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Mo.net Projects\POC_ConventionalModelProject_v6\Tables\"/>
    </mc:Choice>
  </mc:AlternateContent>
  <xr:revisionPtr revIDLastSave="0" documentId="13_ncr:1_{E7D72F01-C023-44F7-BC70-16FAD5777812}" xr6:coauthVersionLast="47" xr6:coauthVersionMax="47" xr10:uidLastSave="{00000000-0000-0000-0000-000000000000}"/>
  <bookViews>
    <workbookView xWindow="-120" yWindow="-120" windowWidth="29040" windowHeight="15840" tabRatio="865" firstSheet="6" activeTab="6" xr2:uid="{63C177DF-14E3-469A-B65B-87CD267AEAB6}"/>
  </bookViews>
  <sheets>
    <sheet name="Remaining Issues" sheetId="34" r:id="rId1"/>
    <sheet name="RUN" sheetId="21" r:id="rId2"/>
    <sheet name="Inputs" sheetId="28" r:id="rId3"/>
    <sheet name="MODEL" sheetId="1" r:id="rId4"/>
    <sheet name="Outputs" sheetId="29" r:id="rId5"/>
    <sheet name="Policy Data" sheetId="26" r:id="rId6"/>
    <sheet name="Trns_Run_Prm" sheetId="35" r:id="rId7"/>
    <sheet name="Run Parameters" sheetId="14" r:id="rId8"/>
    <sheet name="Life Events" sheetId="33" r:id="rId9"/>
    <sheet name="Exits" sheetId="31" r:id="rId10"/>
    <sheet name="Expense &amp; Economic Assumptions" sheetId="30" r:id="rId11"/>
    <sheet name="Reinsurance" sheetId="32" r:id="rId12"/>
    <sheet name="Other Assumptions" sheetId="23" r:id="rId13"/>
  </sheets>
  <definedNames>
    <definedName name="_xlnm._FilterDatabase" localSheetId="8" hidden="1">'Life Events'!$B$5:$I$5</definedName>
    <definedName name="_xlnm._FilterDatabase" localSheetId="3" hidden="1">MODEL!$B$7:$FP$7</definedName>
    <definedName name="_xlnm._FilterDatabase" localSheetId="5" hidden="1">'Policy Data'!$B$7:$AN$7</definedName>
    <definedName name="_xlnm._FilterDatabase" localSheetId="1" hidden="1">RUN!$B$4:$L$595</definedName>
    <definedName name="_xleta.IF" hidden="1" xlm="1">#NAME?</definedName>
    <definedName name="_xleta.INT" hidden="1" xlm="1">#NAME?</definedName>
    <definedName name="_xleta.MOD" hidden="1" xlm="1">#NAME?</definedName>
    <definedName name="_xleta.N" hidden="1" xlm="1">#NAME?</definedName>
    <definedName name="_xleta.VLOOKUP" hidden="1" xlm="1">#NAME?</definedName>
    <definedName name="ActCnl">Inputs!$D$34</definedName>
    <definedName name="ActCnlMth">Inputs!$I$32</definedName>
    <definedName name="ActDthAcc">Inputs!$D$38</definedName>
    <definedName name="ActDthAccMth">Inputs!$I$36</definedName>
    <definedName name="ActDthNat">Inputs!$D$36</definedName>
    <definedName name="ActDthNatMth">Inputs!$I$34</definedName>
    <definedName name="ActInfl">Inputs!$D$24</definedName>
    <definedName name="ActInt">Inputs!$D$44</definedName>
    <definedName name="ActIVPOff">Inputs!$D$46</definedName>
    <definedName name="ActIVPOn">Inputs!$D$45</definedName>
    <definedName name="ActLps">Inputs!$D$32</definedName>
    <definedName name="ActLpsMth">Inputs!$I$30</definedName>
    <definedName name="ActNTU">Inputs!$D$30</definedName>
    <definedName name="ActNTUMth">Inputs!$I$28</definedName>
    <definedName name="ActPrm">Inputs!$D$43</definedName>
    <definedName name="ActPS">Inputs!$D$42</definedName>
    <definedName name="ActSADecr">Inputs!$D$27</definedName>
    <definedName name="ActSAIncr">Inputs!$D$28</definedName>
    <definedName name="ActSAMth">Inputs!$I$26</definedName>
    <definedName name="ActWOPBrth">Inputs!$D$40</definedName>
    <definedName name="ActWOPBrthMth">Inputs!$I$39</definedName>
    <definedName name="AgeAtEntry">Inputs!$I$17</definedName>
    <definedName name="AnnPayM">Inputs!$N$22</definedName>
    <definedName name="CEClmPC">Inputs!$N$16</definedName>
    <definedName name="CEFixed">Inputs!$N$15</definedName>
    <definedName name="DthAdjPC">Inputs!$N$4</definedName>
    <definedName name="DthNatWP">Inputs!$N$21</definedName>
    <definedName name="DthRepdt">Inputs!$I$37</definedName>
    <definedName name="DthStressPC">Inputs!$N$5</definedName>
    <definedName name="DurIFProj">Inputs!$I$15</definedName>
    <definedName name="DurIFValn">Inputs!$I$16</definedName>
    <definedName name="ExGrat">Inputs!$N$20</definedName>
    <definedName name="ExpCnl">Inputs!$D$33</definedName>
    <definedName name="ExpDthAcc">Inputs!$D$37</definedName>
    <definedName name="ExpDthNat">Inputs!$D$35</definedName>
    <definedName name="ExpLps">Inputs!$D$31</definedName>
    <definedName name="ExpNTU">Inputs!$D$29</definedName>
    <definedName name="ExpPS">Inputs!$D$41</definedName>
    <definedName name="ExpSA">Inputs!$D$26</definedName>
    <definedName name="ExpWOPBrth">Inputs!$D$39</definedName>
    <definedName name="ExtrCls">Inputs!$I$54</definedName>
    <definedName name="ExtrNB">Inputs!$I$53</definedName>
    <definedName name="ExtrOpn">Inputs!$I$52</definedName>
    <definedName name="GrpID">Inputs!$D$10</definedName>
    <definedName name="GrpIDs">RUN!$B$5:$C$204</definedName>
    <definedName name="I17Grp">Inputs!$I$14</definedName>
    <definedName name="IEFixed">Inputs!$N$9</definedName>
    <definedName name="IEPrmPC">Inputs!$N$10</definedName>
    <definedName name="IncptDt">Inputs!$I$5</definedName>
    <definedName name="InitPols">Inputs!$I$55</definedName>
    <definedName name="IVP">Inputs!$D$23</definedName>
    <definedName name="LIDt">Inputs!$I$49</definedName>
    <definedName name="LIOffset">Inputs!$I$51</definedName>
    <definedName name="LpsStressPC">Inputs!$N$6</definedName>
    <definedName name="MvtRun">Inputs!$D$19</definedName>
    <definedName name="NBExpMth">Inputs!$D$21</definedName>
    <definedName name="PolicyData">'Policy Data'!$B$1:$AN$2</definedName>
    <definedName name="Prm4PC">Inputs!$N$7</definedName>
    <definedName name="PrmCls">Inputs!$I$41</definedName>
    <definedName name="PrmOpn">Inputs!$I$40</definedName>
    <definedName name="Product">Inputs!$I$4</definedName>
    <definedName name="ProjStart">Inputs!$D$15</definedName>
    <definedName name="ProjTerm">Inputs!$N$17</definedName>
    <definedName name="ProphProd">Inputs!#REF!</definedName>
    <definedName name="PSEndMth">Inputs!$I$45</definedName>
    <definedName name="PSStartMth">Inputs!$I$43</definedName>
    <definedName name="REAPrmPC">Inputs!$N$12</definedName>
    <definedName name="RECPrmPC">Inputs!$N$13</definedName>
    <definedName name="REFixed">Inputs!$N$8</definedName>
    <definedName name="REMPrmPC">Inputs!$N$11</definedName>
    <definedName name="REPrmPC">Inputs!$N$14</definedName>
    <definedName name="ResultsOutput">RUN!$D$5:$I$204</definedName>
    <definedName name="ResultsType">Inputs!#REF!</definedName>
    <definedName name="RFRsk">Inputs!$I$47</definedName>
    <definedName name="RI1SACls">Inputs!$I$11</definedName>
    <definedName name="RI1SAOpn">Inputs!$I$10</definedName>
    <definedName name="RI2SACls">Inputs!$I$13</definedName>
    <definedName name="RI2SAOpn">Inputs!$I$12</definedName>
    <definedName name="RIAdjPC">Inputs!$N$19</definedName>
    <definedName name="RIBnd">Inputs!$N$27</definedName>
    <definedName name="RIBnd1">Inputs!$N$28</definedName>
    <definedName name="RIProfExp">Inputs!$N$26</definedName>
    <definedName name="RIProfPC">Inputs!$N$25</definedName>
    <definedName name="RunNumber">Inputs!$D$9</definedName>
    <definedName name="RunType">Inputs!$D$20</definedName>
    <definedName name="SAChng">Inputs!$I$24</definedName>
    <definedName name="SAInstCLS">Inputs!$I$21</definedName>
    <definedName name="SAInstOPN">Inputs!$I$20</definedName>
    <definedName name="SALSCLS">Inputs!$I$19</definedName>
    <definedName name="SALSOPN">Inputs!$I$18</definedName>
    <definedName name="SATrCLS">Inputs!$I$23</definedName>
    <definedName name="SATrOPN">Inputs!$I$22</definedName>
    <definedName name="Sex">Inputs!$I$9</definedName>
    <definedName name="Smk">Inputs!$I$46</definedName>
    <definedName name="StartDt">Inputs!$D$14</definedName>
    <definedName name="Tbl_AccmWOPBirth_monet">'Life Events'!$AE$5:$AI$1206</definedName>
    <definedName name="Tbl_Births">'Life Events'!$AC$6:$AD$126</definedName>
    <definedName name="Tbl_Births_monet">'Life Events'!$AC$5:$AD$126</definedName>
    <definedName name="Tbl_Cnl">Exits!$P$6:$Z$66</definedName>
    <definedName name="Tbl_Cnl_Cols">Exits!$P$5:$Z$5</definedName>
    <definedName name="Tbl_Cnl_monet">Exits!$O$5:$Z$66</definedName>
    <definedName name="Tbl_Cnl_Rows">Exits!$O$6:$O$66</definedName>
    <definedName name="Tbl_CPI">'Expense &amp; Economic Assumptions'!$X$5:$Z$17</definedName>
    <definedName name="Tbl_CPI_Cols">'Expense &amp; Economic Assumptions'!$X$4:$Z$4</definedName>
    <definedName name="Tbl_CPI_monet">'Expense &amp; Economic Assumptions'!$W$4:$Z$17</definedName>
    <definedName name="Tbl_ExitSeasonAdj">Exits!$AP$6:$AS$17</definedName>
    <definedName name="Tbl_ExitSeasonAdj_Cols">Exits!$AQ$5:$AS$5</definedName>
    <definedName name="Tbl_ExitSeasonAdj_monet">Exits!$AP$5:$AS$17</definedName>
    <definedName name="Tbl_Exp">'Expense &amp; Economic Assumptions'!$B$5:$E$12</definedName>
    <definedName name="Tbl_Exp_Cols">'Expense &amp; Economic Assumptions'!$C$4:$E$4</definedName>
    <definedName name="Tbl_Exp_monet">'Expense &amp; Economic Assumptions'!$Y$21:$AG$24</definedName>
    <definedName name="Tbl_Features">'Other Assumptions'!$B$6:$C$14</definedName>
    <definedName name="Tbl_Features_monet">'Other Assumptions'!$B$18:$K$19</definedName>
    <definedName name="Tbl_FwdNom">'Expense &amp; Economic Assumptions'!$H$5:$O$1444</definedName>
    <definedName name="Tbl_FwdNom_Cols">'Expense &amp; Economic Assumptions'!$H$4:$O$4</definedName>
    <definedName name="Tbl_FwdNom_monet">'Expense &amp; Economic Assumptions'!$G$4:$O$1444</definedName>
    <definedName name="Tbl_FwdReal">'Expense &amp; Economic Assumptions'!$R$5:$U$1444</definedName>
    <definedName name="Tbl_FwdReal_Cols">'Expense &amp; Economic Assumptions'!$R$4:$U$4</definedName>
    <definedName name="Tbl_FwdReal_monet">'Expense &amp; Economic Assumptions'!$Q$4:$U$1444</definedName>
    <definedName name="Tbl_Lps">Exits!$C$6:$M$66</definedName>
    <definedName name="Tbl_Lps_Cols">Exits!$C$5:$M$5</definedName>
    <definedName name="Tbl_Lps_monet">Exits!$B$5:$M$66</definedName>
    <definedName name="Tbl_Lps_Rows">Exits!$B$6:$B$66</definedName>
    <definedName name="Tbl_Mort">'Life Events'!$F$6:$I$669</definedName>
    <definedName name="Tbl_Mort_monet">'Life Events'!$F$5:$I$669</definedName>
    <definedName name="Tbl_MrtRFRskScl">'Life Events'!$R$6:$S$16</definedName>
    <definedName name="Tbl_MrtRFRskScl_monet">'Life Events'!$R$5:$S$16</definedName>
    <definedName name="Tbl_MrtSeasonAdj">'Life Events'!$V$6:$X$17</definedName>
    <definedName name="Tbl_MrtSeasonAdj_Cols">'Life Events'!$W$5:$X$5</definedName>
    <definedName name="Tbl_MrtSeasonAdj_monet">'Life Events'!$V$5:$X$17</definedName>
    <definedName name="Tbl_MrtSelBands">'Life Events'!$N$6:$P$13</definedName>
    <definedName name="Tbl_MrtSelBands_monet">'Life Events'!$N$5:$P$13</definedName>
    <definedName name="Tbl_NTU">Exits!$AC$6:$AM$53</definedName>
    <definedName name="Tbl_NTU_Cols">Exits!$AC$5:$AM$5</definedName>
    <definedName name="Tbl_NTU_monet">Exits!$AB$5:$AM$53</definedName>
    <definedName name="Tbl_NTU_Rows">Exits!$AB$6:$AB$53</definedName>
    <definedName name="Tbl_Param">'Run Parameters'!$B$3:$AC$63</definedName>
    <definedName name="Tbl_RA_Scl">'Other Assumptions'!$H$6:$I$11</definedName>
    <definedName name="Tbl_RA_Scl_monet">'Other Assumptions'!$B$26:$H$27</definedName>
    <definedName name="Tbl_RA_Scl_RI">'Other Assumptions'!$K$6:$L$11</definedName>
    <definedName name="Tbl_RA_Scl_RI_monet">'Other Assumptions'!$B$30:$H$31</definedName>
    <definedName name="Tbl_RIPrm">Reinsurance!$E$6:$G$337</definedName>
    <definedName name="Tbl_RIPrm_monet">Reinsurance!$E$5:$G$337</definedName>
    <definedName name="Tbl_RIRFRskScl">Reinsurance!$N$6:$O$16</definedName>
    <definedName name="Tbl_RIRFRskScl_monet">Reinsurance!$N$5:$O$16</definedName>
    <definedName name="Tbl_RISelBands">Reinsurance!$K$6:$L$9</definedName>
    <definedName name="Tbl_RISelBands_monet">Reinsurance!$K$5:$L$9</definedName>
    <definedName name="Tbl_RunParam">Trns_Run_Prm!$A$2:$BK$29</definedName>
    <definedName name="Tbl_TmpScl">'Life Events'!$Z$6:$AA$29</definedName>
    <definedName name="Tbl_TmpScl_monet">'Life Events'!$Z$5:$AA$29</definedName>
    <definedName name="Tbl_TmpScl_Rows">'Life Events'!$Z$6:$Z$29</definedName>
    <definedName name="Tbl_Vals">'Other Assumptions'!$E$6:$F$11</definedName>
    <definedName name="Tbl_Vals_monet">'Other Assumptions'!$B$22:$H$23</definedName>
    <definedName name="tblMpfs">'Policy Data'!$B$7:$AN$233</definedName>
    <definedName name="UWLoadPC">Inputs!$I$48</definedName>
    <definedName name="ValnDt">Inputs!$D$11</definedName>
    <definedName name="ValnStart">Inputs!$D$12</definedName>
    <definedName name="WOPBrthPer">Inputs!$N$24</definedName>
    <definedName name="WOPBrthWP">Inputs!$N$23</definedName>
    <definedName name="Workspace">Inputs!#REF!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28" l="1"/>
  <c r="N7" i="28"/>
  <c r="N22" i="28"/>
  <c r="G4" i="34"/>
  <c r="G5" i="34"/>
  <c r="G6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3" i="34"/>
  <c r="C4" i="26"/>
  <c r="D4" i="26"/>
  <c r="E4" i="26"/>
  <c r="F4" i="26"/>
  <c r="G4" i="26"/>
  <c r="H4" i="26"/>
  <c r="I4" i="26"/>
  <c r="J4" i="26"/>
  <c r="K4" i="26"/>
  <c r="L4" i="26"/>
  <c r="M4" i="26"/>
  <c r="N4" i="26"/>
  <c r="O4" i="26"/>
  <c r="P4" i="26"/>
  <c r="Q4" i="26"/>
  <c r="R4" i="26"/>
  <c r="S4" i="26"/>
  <c r="T4" i="26"/>
  <c r="U4" i="26"/>
  <c r="V4" i="26"/>
  <c r="W4" i="26"/>
  <c r="X4" i="26"/>
  <c r="Y4" i="26"/>
  <c r="Z4" i="26"/>
  <c r="AA4" i="26"/>
  <c r="AB4" i="26"/>
  <c r="AC4" i="26"/>
  <c r="AD4" i="26"/>
  <c r="AE4" i="26"/>
  <c r="AF4" i="26"/>
  <c r="AG4" i="26"/>
  <c r="AH4" i="26"/>
  <c r="AI4" i="26"/>
  <c r="AJ4" i="26"/>
  <c r="AK4" i="26"/>
  <c r="AL4" i="26"/>
  <c r="AM4" i="26"/>
  <c r="AN4" i="26"/>
  <c r="B4" i="26"/>
  <c r="A5" i="26" s="1"/>
  <c r="L610" i="21"/>
  <c r="K610" i="21"/>
  <c r="J610" i="21"/>
  <c r="L609" i="21"/>
  <c r="K609" i="21"/>
  <c r="J609" i="21"/>
  <c r="L608" i="21"/>
  <c r="K608" i="21"/>
  <c r="J608" i="21"/>
  <c r="L607" i="21"/>
  <c r="K607" i="21"/>
  <c r="J607" i="21"/>
  <c r="L606" i="21"/>
  <c r="K606" i="21"/>
  <c r="J606" i="21"/>
  <c r="L605" i="21"/>
  <c r="K605" i="21"/>
  <c r="J605" i="21"/>
  <c r="L604" i="21"/>
  <c r="K604" i="21"/>
  <c r="J604" i="21"/>
  <c r="L603" i="21"/>
  <c r="K603" i="21"/>
  <c r="J603" i="21"/>
  <c r="L602" i="21"/>
  <c r="K602" i="21"/>
  <c r="J602" i="21"/>
  <c r="L601" i="21"/>
  <c r="K601" i="21"/>
  <c r="J601" i="21"/>
  <c r="L600" i="21"/>
  <c r="K600" i="21"/>
  <c r="J600" i="21"/>
  <c r="L599" i="21"/>
  <c r="K599" i="21"/>
  <c r="J599" i="21"/>
  <c r="L598" i="21"/>
  <c r="K598" i="21"/>
  <c r="J598" i="21"/>
  <c r="L597" i="21"/>
  <c r="K597" i="21"/>
  <c r="J597" i="21"/>
  <c r="L596" i="21"/>
  <c r="K596" i="21"/>
  <c r="J596" i="21"/>
  <c r="L595" i="21"/>
  <c r="K595" i="21"/>
  <c r="J595" i="21"/>
  <c r="L594" i="21"/>
  <c r="K594" i="21"/>
  <c r="J594" i="21"/>
  <c r="L593" i="21"/>
  <c r="K593" i="21"/>
  <c r="J593" i="21"/>
  <c r="L592" i="21"/>
  <c r="K592" i="21"/>
  <c r="J592" i="21"/>
  <c r="L591" i="21"/>
  <c r="K591" i="21"/>
  <c r="J591" i="21"/>
  <c r="L590" i="21"/>
  <c r="K590" i="21"/>
  <c r="J590" i="21"/>
  <c r="L589" i="21"/>
  <c r="K589" i="21"/>
  <c r="J589" i="21"/>
  <c r="L588" i="21"/>
  <c r="K588" i="21"/>
  <c r="J588" i="21"/>
  <c r="L587" i="21"/>
  <c r="K587" i="21"/>
  <c r="J587" i="21"/>
  <c r="L586" i="21"/>
  <c r="K586" i="21"/>
  <c r="J586" i="21"/>
  <c r="L585" i="21"/>
  <c r="K585" i="21"/>
  <c r="J585" i="21"/>
  <c r="L583" i="21"/>
  <c r="K583" i="21"/>
  <c r="J583" i="21"/>
  <c r="L582" i="21"/>
  <c r="K582" i="21"/>
  <c r="J582" i="21"/>
  <c r="L581" i="21"/>
  <c r="K581" i="21"/>
  <c r="J581" i="21"/>
  <c r="L580" i="21"/>
  <c r="K580" i="21"/>
  <c r="J580" i="21"/>
  <c r="L579" i="21"/>
  <c r="K579" i="21"/>
  <c r="J579" i="21"/>
  <c r="L578" i="21"/>
  <c r="K578" i="21"/>
  <c r="J578" i="21"/>
  <c r="L577" i="21"/>
  <c r="K577" i="21"/>
  <c r="J577" i="21"/>
  <c r="L576" i="21"/>
  <c r="K576" i="21"/>
  <c r="J576" i="21"/>
  <c r="L575" i="21"/>
  <c r="K575" i="21"/>
  <c r="J575" i="21"/>
  <c r="L574" i="21"/>
  <c r="K574" i="21"/>
  <c r="J574" i="21"/>
  <c r="L573" i="21"/>
  <c r="K573" i="21"/>
  <c r="J573" i="21"/>
  <c r="L572" i="21"/>
  <c r="K572" i="21"/>
  <c r="J572" i="21"/>
  <c r="L571" i="21"/>
  <c r="K571" i="21"/>
  <c r="J571" i="21"/>
  <c r="L570" i="21"/>
  <c r="K570" i="21"/>
  <c r="J570" i="21"/>
  <c r="L569" i="21"/>
  <c r="K569" i="21"/>
  <c r="J569" i="21"/>
  <c r="L568" i="21"/>
  <c r="K568" i="21"/>
  <c r="J568" i="21"/>
  <c r="L567" i="21"/>
  <c r="K567" i="21"/>
  <c r="J567" i="21"/>
  <c r="L566" i="21"/>
  <c r="K566" i="21"/>
  <c r="J566" i="21"/>
  <c r="L565" i="21"/>
  <c r="K565" i="21"/>
  <c r="J565" i="21"/>
  <c r="L564" i="21"/>
  <c r="K564" i="21"/>
  <c r="J564" i="21"/>
  <c r="L563" i="21"/>
  <c r="K563" i="21"/>
  <c r="J563" i="21"/>
  <c r="L562" i="21"/>
  <c r="K562" i="21"/>
  <c r="J562" i="21"/>
  <c r="L561" i="21"/>
  <c r="K561" i="21"/>
  <c r="J561" i="21"/>
  <c r="L560" i="21"/>
  <c r="K560" i="21"/>
  <c r="J560" i="21"/>
  <c r="L559" i="21"/>
  <c r="K559" i="21"/>
  <c r="J559" i="21"/>
  <c r="L558" i="21"/>
  <c r="K558" i="21"/>
  <c r="J558" i="21"/>
  <c r="L557" i="21"/>
  <c r="K557" i="21"/>
  <c r="J557" i="21"/>
  <c r="L556" i="21"/>
  <c r="K556" i="21"/>
  <c r="J556" i="21"/>
  <c r="L555" i="21"/>
  <c r="K555" i="21"/>
  <c r="J555" i="21"/>
  <c r="L554" i="21"/>
  <c r="K554" i="21"/>
  <c r="J554" i="21"/>
  <c r="L553" i="21"/>
  <c r="K553" i="21"/>
  <c r="J553" i="21"/>
  <c r="L552" i="21"/>
  <c r="K552" i="21"/>
  <c r="J552" i="21"/>
  <c r="L551" i="21"/>
  <c r="K551" i="21"/>
  <c r="J551" i="21"/>
  <c r="L550" i="21"/>
  <c r="K550" i="21"/>
  <c r="J550" i="21"/>
  <c r="L549" i="21"/>
  <c r="K549" i="21"/>
  <c r="J549" i="21"/>
  <c r="L548" i="21"/>
  <c r="K548" i="21"/>
  <c r="J548" i="21"/>
  <c r="L547" i="21"/>
  <c r="K547" i="21"/>
  <c r="J547" i="21"/>
  <c r="L546" i="21"/>
  <c r="K546" i="21"/>
  <c r="J546" i="21"/>
  <c r="L545" i="21"/>
  <c r="K545" i="21"/>
  <c r="J545" i="21"/>
  <c r="L544" i="21"/>
  <c r="K544" i="21"/>
  <c r="J544" i="21"/>
  <c r="L543" i="21"/>
  <c r="K543" i="21"/>
  <c r="J543" i="21"/>
  <c r="L542" i="21"/>
  <c r="K542" i="21"/>
  <c r="J542" i="21"/>
  <c r="L541" i="21"/>
  <c r="K541" i="21"/>
  <c r="J541" i="21"/>
  <c r="L540" i="21"/>
  <c r="K540" i="21"/>
  <c r="J540" i="21"/>
  <c r="L539" i="21"/>
  <c r="K539" i="21"/>
  <c r="J539" i="21"/>
  <c r="L538" i="21"/>
  <c r="K538" i="21"/>
  <c r="J538" i="21"/>
  <c r="L537" i="21"/>
  <c r="K537" i="21"/>
  <c r="J537" i="21"/>
  <c r="L536" i="21"/>
  <c r="K536" i="21"/>
  <c r="J536" i="21"/>
  <c r="L535" i="21"/>
  <c r="K535" i="21"/>
  <c r="J535" i="21"/>
  <c r="L534" i="21"/>
  <c r="K534" i="21"/>
  <c r="J534" i="21"/>
  <c r="L533" i="21"/>
  <c r="K533" i="21"/>
  <c r="J533" i="21"/>
  <c r="L532" i="21"/>
  <c r="K532" i="21"/>
  <c r="J532" i="21"/>
  <c r="L531" i="21"/>
  <c r="K531" i="21"/>
  <c r="J531" i="21"/>
  <c r="L530" i="21"/>
  <c r="K530" i="21"/>
  <c r="J530" i="21"/>
  <c r="L529" i="21"/>
  <c r="K529" i="21"/>
  <c r="J529" i="21"/>
  <c r="L528" i="21"/>
  <c r="K528" i="21"/>
  <c r="J528" i="21"/>
  <c r="L527" i="21"/>
  <c r="K527" i="21"/>
  <c r="J527" i="21"/>
  <c r="L526" i="21"/>
  <c r="K526" i="21"/>
  <c r="J526" i="21"/>
  <c r="L525" i="21"/>
  <c r="K525" i="21"/>
  <c r="J525" i="21"/>
  <c r="L524" i="21"/>
  <c r="K524" i="21"/>
  <c r="J524" i="21"/>
  <c r="L523" i="21"/>
  <c r="K523" i="21"/>
  <c r="J523" i="21"/>
  <c r="L522" i="21"/>
  <c r="K522" i="21"/>
  <c r="J522" i="21"/>
  <c r="L521" i="21"/>
  <c r="K521" i="21"/>
  <c r="J521" i="21"/>
  <c r="L520" i="21"/>
  <c r="K520" i="21"/>
  <c r="J520" i="21"/>
  <c r="L519" i="21"/>
  <c r="K519" i="21"/>
  <c r="J519" i="21"/>
  <c r="L518" i="21"/>
  <c r="K518" i="21"/>
  <c r="J518" i="21"/>
  <c r="L517" i="21"/>
  <c r="K517" i="21"/>
  <c r="J517" i="21"/>
  <c r="L516" i="21"/>
  <c r="K516" i="21"/>
  <c r="J516" i="21"/>
  <c r="L515" i="21"/>
  <c r="K515" i="21"/>
  <c r="J515" i="21"/>
  <c r="L514" i="21"/>
  <c r="K514" i="21"/>
  <c r="J514" i="21"/>
  <c r="L513" i="21"/>
  <c r="K513" i="21"/>
  <c r="J513" i="21"/>
  <c r="L512" i="21"/>
  <c r="K512" i="21"/>
  <c r="J512" i="21"/>
  <c r="L511" i="21"/>
  <c r="K511" i="21"/>
  <c r="J511" i="21"/>
  <c r="L510" i="21"/>
  <c r="K510" i="21"/>
  <c r="J510" i="21"/>
  <c r="L509" i="21"/>
  <c r="K509" i="21"/>
  <c r="J509" i="21"/>
  <c r="L508" i="21"/>
  <c r="K508" i="21"/>
  <c r="J508" i="21"/>
  <c r="L507" i="21"/>
  <c r="K507" i="21"/>
  <c r="J507" i="21"/>
  <c r="L506" i="21"/>
  <c r="K506" i="21"/>
  <c r="J506" i="21"/>
  <c r="L505" i="21"/>
  <c r="K505" i="21"/>
  <c r="J505" i="21"/>
  <c r="L504" i="21"/>
  <c r="K504" i="21"/>
  <c r="J504" i="21"/>
  <c r="L503" i="21"/>
  <c r="K503" i="21"/>
  <c r="J503" i="21"/>
  <c r="L502" i="21"/>
  <c r="K502" i="21"/>
  <c r="J502" i="21"/>
  <c r="L501" i="21"/>
  <c r="K501" i="21"/>
  <c r="J501" i="21"/>
  <c r="L500" i="21"/>
  <c r="K500" i="21"/>
  <c r="J500" i="21"/>
  <c r="L499" i="21"/>
  <c r="K499" i="21"/>
  <c r="J499" i="21"/>
  <c r="L498" i="21"/>
  <c r="K498" i="21"/>
  <c r="J498" i="21"/>
  <c r="L497" i="21"/>
  <c r="K497" i="21"/>
  <c r="J497" i="21"/>
  <c r="L496" i="21"/>
  <c r="K496" i="21"/>
  <c r="J496" i="21"/>
  <c r="L495" i="21"/>
  <c r="K495" i="21"/>
  <c r="J495" i="21"/>
  <c r="L494" i="21"/>
  <c r="K494" i="21"/>
  <c r="J494" i="21"/>
  <c r="L493" i="21"/>
  <c r="K493" i="21"/>
  <c r="J493" i="21"/>
  <c r="L492" i="21"/>
  <c r="K492" i="21"/>
  <c r="J492" i="21"/>
  <c r="L491" i="21"/>
  <c r="K491" i="21"/>
  <c r="J491" i="21"/>
  <c r="L490" i="21"/>
  <c r="K490" i="21"/>
  <c r="J490" i="21"/>
  <c r="L489" i="21"/>
  <c r="K489" i="21"/>
  <c r="J489" i="21"/>
  <c r="L488" i="21"/>
  <c r="K488" i="21"/>
  <c r="J488" i="21"/>
  <c r="L487" i="21"/>
  <c r="K487" i="21"/>
  <c r="J487" i="21"/>
  <c r="L486" i="21"/>
  <c r="K486" i="21"/>
  <c r="J486" i="21"/>
  <c r="L485" i="21"/>
  <c r="K485" i="21"/>
  <c r="J485" i="21"/>
  <c r="L484" i="21"/>
  <c r="K484" i="21"/>
  <c r="J484" i="21"/>
  <c r="L483" i="21"/>
  <c r="K483" i="21"/>
  <c r="J483" i="21"/>
  <c r="L482" i="21"/>
  <c r="K482" i="21"/>
  <c r="J482" i="21"/>
  <c r="L481" i="21"/>
  <c r="K481" i="21"/>
  <c r="J481" i="21"/>
  <c r="L480" i="21"/>
  <c r="K480" i="21"/>
  <c r="J480" i="21"/>
  <c r="L479" i="21"/>
  <c r="K479" i="21"/>
  <c r="J479" i="21"/>
  <c r="L478" i="21"/>
  <c r="K478" i="21"/>
  <c r="J478" i="21"/>
  <c r="L477" i="21"/>
  <c r="K477" i="21"/>
  <c r="J477" i="21"/>
  <c r="L476" i="21"/>
  <c r="K476" i="21"/>
  <c r="J476" i="21"/>
  <c r="L475" i="21"/>
  <c r="K475" i="21"/>
  <c r="J475" i="21"/>
  <c r="L474" i="21"/>
  <c r="K474" i="21"/>
  <c r="J474" i="21"/>
  <c r="L473" i="21"/>
  <c r="K473" i="21"/>
  <c r="J473" i="21"/>
  <c r="L472" i="21"/>
  <c r="K472" i="21"/>
  <c r="J472" i="21"/>
  <c r="L471" i="21"/>
  <c r="K471" i="21"/>
  <c r="J471" i="21"/>
  <c r="L470" i="21"/>
  <c r="K470" i="21"/>
  <c r="J470" i="21"/>
  <c r="L469" i="21"/>
  <c r="K469" i="21"/>
  <c r="J469" i="21"/>
  <c r="L468" i="21"/>
  <c r="K468" i="21"/>
  <c r="J468" i="21"/>
  <c r="L467" i="21"/>
  <c r="K467" i="21"/>
  <c r="J467" i="21"/>
  <c r="L466" i="21"/>
  <c r="K466" i="21"/>
  <c r="J466" i="21"/>
  <c r="L465" i="21"/>
  <c r="K465" i="21"/>
  <c r="J465" i="21"/>
  <c r="L464" i="21"/>
  <c r="K464" i="21"/>
  <c r="J464" i="21"/>
  <c r="L463" i="21"/>
  <c r="K463" i="21"/>
  <c r="J463" i="21"/>
  <c r="L462" i="21"/>
  <c r="K462" i="21"/>
  <c r="J462" i="21"/>
  <c r="L461" i="21"/>
  <c r="K461" i="21"/>
  <c r="J461" i="21"/>
  <c r="L460" i="21"/>
  <c r="K460" i="21"/>
  <c r="J460" i="21"/>
  <c r="L459" i="21"/>
  <c r="K459" i="21"/>
  <c r="J459" i="21"/>
  <c r="L458" i="21"/>
  <c r="K458" i="21"/>
  <c r="J458" i="21"/>
  <c r="L457" i="21"/>
  <c r="K457" i="21"/>
  <c r="J457" i="21"/>
  <c r="L456" i="21"/>
  <c r="K456" i="21"/>
  <c r="J456" i="21"/>
  <c r="L455" i="21"/>
  <c r="K455" i="21"/>
  <c r="J455" i="21"/>
  <c r="L454" i="21"/>
  <c r="K454" i="21"/>
  <c r="J454" i="21"/>
  <c r="L453" i="21"/>
  <c r="K453" i="21"/>
  <c r="J453" i="21"/>
  <c r="L452" i="21"/>
  <c r="K452" i="21"/>
  <c r="J452" i="21"/>
  <c r="L451" i="21"/>
  <c r="K451" i="21"/>
  <c r="J451" i="21"/>
  <c r="L450" i="21"/>
  <c r="K450" i="21"/>
  <c r="J450" i="21"/>
  <c r="L449" i="21"/>
  <c r="K449" i="21"/>
  <c r="J449" i="21"/>
  <c r="L448" i="21"/>
  <c r="K448" i="21"/>
  <c r="J448" i="21"/>
  <c r="L447" i="21"/>
  <c r="K447" i="21"/>
  <c r="J447" i="21"/>
  <c r="L446" i="21"/>
  <c r="K446" i="21"/>
  <c r="J446" i="21"/>
  <c r="L445" i="21"/>
  <c r="K445" i="21"/>
  <c r="J445" i="21"/>
  <c r="L444" i="21"/>
  <c r="K444" i="21"/>
  <c r="J444" i="21"/>
  <c r="L443" i="21"/>
  <c r="K443" i="21"/>
  <c r="J443" i="21"/>
  <c r="L442" i="21"/>
  <c r="K442" i="21"/>
  <c r="J442" i="21"/>
  <c r="L441" i="21"/>
  <c r="K441" i="21"/>
  <c r="J441" i="21"/>
  <c r="L440" i="21"/>
  <c r="K440" i="21"/>
  <c r="J440" i="21"/>
  <c r="L439" i="21"/>
  <c r="K439" i="21"/>
  <c r="J439" i="21"/>
  <c r="L438" i="21"/>
  <c r="K438" i="21"/>
  <c r="J438" i="21"/>
  <c r="L437" i="21"/>
  <c r="K437" i="21"/>
  <c r="J437" i="21"/>
  <c r="L436" i="21"/>
  <c r="K436" i="21"/>
  <c r="J436" i="21"/>
  <c r="L435" i="21"/>
  <c r="K435" i="21"/>
  <c r="J435" i="21"/>
  <c r="L434" i="21"/>
  <c r="K434" i="21"/>
  <c r="J434" i="21"/>
  <c r="L433" i="21"/>
  <c r="K433" i="21"/>
  <c r="J433" i="21"/>
  <c r="L432" i="21"/>
  <c r="K432" i="21"/>
  <c r="J432" i="21"/>
  <c r="L431" i="21"/>
  <c r="K431" i="21"/>
  <c r="J431" i="21"/>
  <c r="L430" i="21"/>
  <c r="K430" i="21"/>
  <c r="J430" i="21"/>
  <c r="L429" i="21"/>
  <c r="K429" i="21"/>
  <c r="J429" i="21"/>
  <c r="L428" i="21"/>
  <c r="K428" i="21"/>
  <c r="J428" i="21"/>
  <c r="L427" i="21"/>
  <c r="K427" i="21"/>
  <c r="J427" i="21"/>
  <c r="L426" i="21"/>
  <c r="K426" i="21"/>
  <c r="J426" i="21"/>
  <c r="L425" i="21"/>
  <c r="K425" i="21"/>
  <c r="J425" i="21"/>
  <c r="L424" i="21"/>
  <c r="K424" i="21"/>
  <c r="J424" i="21"/>
  <c r="L423" i="21"/>
  <c r="K423" i="21"/>
  <c r="J423" i="21"/>
  <c r="L422" i="21"/>
  <c r="K422" i="21"/>
  <c r="J422" i="21"/>
  <c r="L421" i="21"/>
  <c r="K421" i="21"/>
  <c r="J421" i="21"/>
  <c r="L420" i="21"/>
  <c r="K420" i="21"/>
  <c r="J420" i="21"/>
  <c r="L419" i="21"/>
  <c r="K419" i="21"/>
  <c r="J419" i="21"/>
  <c r="L418" i="21"/>
  <c r="K418" i="21"/>
  <c r="J418" i="21"/>
  <c r="L417" i="21"/>
  <c r="K417" i="21"/>
  <c r="J417" i="21"/>
  <c r="L416" i="21"/>
  <c r="K416" i="21"/>
  <c r="J416" i="21"/>
  <c r="L415" i="21"/>
  <c r="K415" i="21"/>
  <c r="J415" i="21"/>
  <c r="L414" i="21"/>
  <c r="K414" i="21"/>
  <c r="J414" i="21"/>
  <c r="L413" i="21"/>
  <c r="K413" i="21"/>
  <c r="J413" i="21"/>
  <c r="L412" i="21"/>
  <c r="K412" i="21"/>
  <c r="J412" i="21"/>
  <c r="L411" i="21"/>
  <c r="K411" i="21"/>
  <c r="J411" i="21"/>
  <c r="L410" i="21"/>
  <c r="K410" i="21"/>
  <c r="J410" i="21"/>
  <c r="L409" i="21"/>
  <c r="K409" i="21"/>
  <c r="J409" i="21"/>
  <c r="L408" i="21"/>
  <c r="K408" i="21"/>
  <c r="J408" i="21"/>
  <c r="L407" i="21"/>
  <c r="K407" i="21"/>
  <c r="J407" i="21"/>
  <c r="L406" i="21"/>
  <c r="K406" i="21"/>
  <c r="J406" i="21"/>
  <c r="L405" i="21"/>
  <c r="K405" i="21"/>
  <c r="J405" i="21"/>
  <c r="L404" i="21"/>
  <c r="K404" i="21"/>
  <c r="J404" i="21"/>
  <c r="L403" i="21"/>
  <c r="K403" i="21"/>
  <c r="J403" i="21"/>
  <c r="L402" i="21"/>
  <c r="K402" i="21"/>
  <c r="J402" i="21"/>
  <c r="L401" i="21"/>
  <c r="K401" i="21"/>
  <c r="J401" i="21"/>
  <c r="L400" i="21"/>
  <c r="K400" i="21"/>
  <c r="J400" i="21"/>
  <c r="L399" i="21"/>
  <c r="K399" i="21"/>
  <c r="J399" i="21"/>
  <c r="L398" i="21"/>
  <c r="K398" i="21"/>
  <c r="J398" i="21"/>
  <c r="L397" i="21"/>
  <c r="K397" i="21"/>
  <c r="J397" i="21"/>
  <c r="L396" i="21"/>
  <c r="K396" i="21"/>
  <c r="J396" i="21"/>
  <c r="L394" i="21"/>
  <c r="K394" i="21"/>
  <c r="J394" i="21"/>
  <c r="L393" i="21"/>
  <c r="K393" i="21"/>
  <c r="J393" i="21"/>
  <c r="L392" i="21"/>
  <c r="K392" i="21"/>
  <c r="J392" i="21"/>
  <c r="L391" i="21"/>
  <c r="K391" i="21"/>
  <c r="J391" i="21"/>
  <c r="L390" i="21"/>
  <c r="K390" i="21"/>
  <c r="J390" i="21"/>
  <c r="L389" i="21"/>
  <c r="K389" i="21"/>
  <c r="J389" i="21"/>
  <c r="L388" i="21"/>
  <c r="K388" i="21"/>
  <c r="J388" i="21"/>
  <c r="L387" i="21"/>
  <c r="K387" i="21"/>
  <c r="J387" i="21"/>
  <c r="L386" i="21"/>
  <c r="K386" i="21"/>
  <c r="J386" i="21"/>
  <c r="L385" i="21"/>
  <c r="K385" i="21"/>
  <c r="J385" i="21"/>
  <c r="L384" i="21"/>
  <c r="K384" i="21"/>
  <c r="J384" i="21"/>
  <c r="L383" i="21"/>
  <c r="K383" i="21"/>
  <c r="J383" i="21"/>
  <c r="L382" i="21"/>
  <c r="K382" i="21"/>
  <c r="J382" i="21"/>
  <c r="L381" i="21"/>
  <c r="K381" i="21"/>
  <c r="J381" i="21"/>
  <c r="L380" i="21"/>
  <c r="K380" i="21"/>
  <c r="J380" i="21"/>
  <c r="L379" i="21"/>
  <c r="K379" i="21"/>
  <c r="J379" i="21"/>
  <c r="L378" i="21"/>
  <c r="K378" i="21"/>
  <c r="J378" i="21"/>
  <c r="L377" i="21"/>
  <c r="K377" i="21"/>
  <c r="J377" i="21"/>
  <c r="L376" i="21"/>
  <c r="K376" i="21"/>
  <c r="J376" i="21"/>
  <c r="L375" i="21"/>
  <c r="K375" i="21"/>
  <c r="J375" i="21"/>
  <c r="L374" i="21"/>
  <c r="K374" i="21"/>
  <c r="J374" i="21"/>
  <c r="L373" i="21"/>
  <c r="K373" i="21"/>
  <c r="J373" i="21"/>
  <c r="L372" i="21"/>
  <c r="K372" i="21"/>
  <c r="J372" i="21"/>
  <c r="L371" i="21"/>
  <c r="K371" i="21"/>
  <c r="J371" i="21"/>
  <c r="L370" i="21"/>
  <c r="K370" i="21"/>
  <c r="J370" i="21"/>
  <c r="L369" i="21"/>
  <c r="K369" i="21"/>
  <c r="J369" i="21"/>
  <c r="L368" i="21"/>
  <c r="K368" i="21"/>
  <c r="J368" i="21"/>
  <c r="L367" i="21"/>
  <c r="K367" i="21"/>
  <c r="J367" i="21"/>
  <c r="L366" i="21"/>
  <c r="K366" i="21"/>
  <c r="J366" i="21"/>
  <c r="L365" i="21"/>
  <c r="K365" i="21"/>
  <c r="J365" i="21"/>
  <c r="L364" i="21"/>
  <c r="K364" i="21"/>
  <c r="J364" i="21"/>
  <c r="L363" i="21"/>
  <c r="K363" i="21"/>
  <c r="J363" i="21"/>
  <c r="L362" i="21"/>
  <c r="K362" i="21"/>
  <c r="J362" i="21"/>
  <c r="L361" i="21"/>
  <c r="K361" i="21"/>
  <c r="J361" i="21"/>
  <c r="L360" i="21"/>
  <c r="K360" i="21"/>
  <c r="J360" i="21"/>
  <c r="L359" i="21"/>
  <c r="K359" i="21"/>
  <c r="J359" i="21"/>
  <c r="L358" i="21"/>
  <c r="K358" i="21"/>
  <c r="J358" i="21"/>
  <c r="L357" i="21"/>
  <c r="K357" i="21"/>
  <c r="J357" i="21"/>
  <c r="L356" i="21"/>
  <c r="K356" i="21"/>
  <c r="J356" i="21"/>
  <c r="L355" i="21"/>
  <c r="K355" i="21"/>
  <c r="J355" i="21"/>
  <c r="L354" i="21"/>
  <c r="K354" i="21"/>
  <c r="J354" i="21"/>
  <c r="L353" i="21"/>
  <c r="K353" i="21"/>
  <c r="J353" i="21"/>
  <c r="L352" i="21"/>
  <c r="K352" i="21"/>
  <c r="J352" i="21"/>
  <c r="L351" i="21"/>
  <c r="K351" i="21"/>
  <c r="J351" i="21"/>
  <c r="L350" i="21"/>
  <c r="K350" i="21"/>
  <c r="J350" i="21"/>
  <c r="L349" i="21"/>
  <c r="K349" i="21"/>
  <c r="J349" i="21"/>
  <c r="L348" i="21"/>
  <c r="K348" i="21"/>
  <c r="J348" i="21"/>
  <c r="L347" i="21"/>
  <c r="K347" i="21"/>
  <c r="J347" i="21"/>
  <c r="L346" i="21"/>
  <c r="K346" i="21"/>
  <c r="J346" i="21"/>
  <c r="L345" i="21"/>
  <c r="K345" i="21"/>
  <c r="J345" i="21"/>
  <c r="L344" i="21"/>
  <c r="K344" i="21"/>
  <c r="J344" i="21"/>
  <c r="L343" i="21"/>
  <c r="K343" i="21"/>
  <c r="J343" i="21"/>
  <c r="L342" i="21"/>
  <c r="K342" i="21"/>
  <c r="J342" i="21"/>
  <c r="L341" i="21"/>
  <c r="K341" i="21"/>
  <c r="J341" i="21"/>
  <c r="L340" i="21"/>
  <c r="K340" i="21"/>
  <c r="J340" i="21"/>
  <c r="L339" i="21"/>
  <c r="K339" i="21"/>
  <c r="J339" i="21"/>
  <c r="L338" i="21"/>
  <c r="K338" i="21"/>
  <c r="J338" i="21"/>
  <c r="L337" i="21"/>
  <c r="K337" i="21"/>
  <c r="J337" i="21"/>
  <c r="L336" i="21"/>
  <c r="K336" i="21"/>
  <c r="J336" i="21"/>
  <c r="L335" i="21"/>
  <c r="K335" i="21"/>
  <c r="J335" i="21"/>
  <c r="L334" i="21"/>
  <c r="K334" i="21"/>
  <c r="J334" i="21"/>
  <c r="L333" i="21"/>
  <c r="K333" i="21"/>
  <c r="J333" i="21"/>
  <c r="L332" i="21"/>
  <c r="K332" i="21"/>
  <c r="J332" i="21"/>
  <c r="L331" i="21"/>
  <c r="K331" i="21"/>
  <c r="J331" i="21"/>
  <c r="L330" i="21"/>
  <c r="K330" i="21"/>
  <c r="J330" i="21"/>
  <c r="L329" i="21"/>
  <c r="K329" i="21"/>
  <c r="J329" i="21"/>
  <c r="L328" i="21"/>
  <c r="K328" i="21"/>
  <c r="J328" i="21"/>
  <c r="L327" i="21"/>
  <c r="K327" i="21"/>
  <c r="J327" i="21"/>
  <c r="L326" i="21"/>
  <c r="K326" i="21"/>
  <c r="J326" i="21"/>
  <c r="L325" i="21"/>
  <c r="K325" i="21"/>
  <c r="J325" i="21"/>
  <c r="L324" i="21"/>
  <c r="K324" i="21"/>
  <c r="J324" i="21"/>
  <c r="L323" i="21"/>
  <c r="K323" i="21"/>
  <c r="J323" i="21"/>
  <c r="L322" i="21"/>
  <c r="K322" i="21"/>
  <c r="J322" i="21"/>
  <c r="L321" i="21"/>
  <c r="K321" i="21"/>
  <c r="J321" i="21"/>
  <c r="L320" i="21"/>
  <c r="K320" i="21"/>
  <c r="J320" i="21"/>
  <c r="L319" i="21"/>
  <c r="K319" i="21"/>
  <c r="J319" i="21"/>
  <c r="L318" i="21"/>
  <c r="K318" i="21"/>
  <c r="J318" i="21"/>
  <c r="L317" i="21"/>
  <c r="K317" i="21"/>
  <c r="J317" i="21"/>
  <c r="L316" i="21"/>
  <c r="K316" i="21"/>
  <c r="J316" i="21"/>
  <c r="L315" i="21"/>
  <c r="K315" i="21"/>
  <c r="J315" i="21"/>
  <c r="L314" i="21"/>
  <c r="K314" i="21"/>
  <c r="J314" i="21"/>
  <c r="L313" i="21"/>
  <c r="K313" i="21"/>
  <c r="J313" i="21"/>
  <c r="L312" i="21"/>
  <c r="K312" i="21"/>
  <c r="J312" i="21"/>
  <c r="L311" i="21"/>
  <c r="K311" i="21"/>
  <c r="J311" i="21"/>
  <c r="L310" i="21"/>
  <c r="K310" i="21"/>
  <c r="J310" i="21"/>
  <c r="L309" i="21"/>
  <c r="K309" i="21"/>
  <c r="J309" i="21"/>
  <c r="L308" i="21"/>
  <c r="K308" i="21"/>
  <c r="J308" i="21"/>
  <c r="L307" i="21"/>
  <c r="K307" i="21"/>
  <c r="J307" i="21"/>
  <c r="L306" i="21"/>
  <c r="K306" i="21"/>
  <c r="J306" i="21"/>
  <c r="L305" i="21"/>
  <c r="K305" i="21"/>
  <c r="J305" i="21"/>
  <c r="L304" i="21"/>
  <c r="K304" i="21"/>
  <c r="J304" i="21"/>
  <c r="L303" i="21"/>
  <c r="K303" i="21"/>
  <c r="J303" i="21"/>
  <c r="L302" i="21"/>
  <c r="K302" i="21"/>
  <c r="J302" i="21"/>
  <c r="L301" i="21"/>
  <c r="K301" i="21"/>
  <c r="J301" i="21"/>
  <c r="L300" i="21"/>
  <c r="K300" i="21"/>
  <c r="J300" i="21"/>
  <c r="L299" i="21"/>
  <c r="K299" i="21"/>
  <c r="J299" i="21"/>
  <c r="L298" i="21"/>
  <c r="K298" i="21"/>
  <c r="J298" i="21"/>
  <c r="L297" i="21"/>
  <c r="K297" i="21"/>
  <c r="J297" i="21"/>
  <c r="L296" i="21"/>
  <c r="K296" i="21"/>
  <c r="J296" i="21"/>
  <c r="L295" i="21"/>
  <c r="K295" i="21"/>
  <c r="J295" i="21"/>
  <c r="L294" i="21"/>
  <c r="K294" i="21"/>
  <c r="J294" i="21"/>
  <c r="L293" i="21"/>
  <c r="K293" i="21"/>
  <c r="J293" i="21"/>
  <c r="L292" i="21"/>
  <c r="K292" i="21"/>
  <c r="J292" i="21"/>
  <c r="L291" i="21"/>
  <c r="K291" i="21"/>
  <c r="J291" i="21"/>
  <c r="L290" i="21"/>
  <c r="K290" i="21"/>
  <c r="J290" i="21"/>
  <c r="L289" i="21"/>
  <c r="K289" i="21"/>
  <c r="J289" i="21"/>
  <c r="L288" i="21"/>
  <c r="K288" i="21"/>
  <c r="J288" i="21"/>
  <c r="L287" i="21"/>
  <c r="K287" i="21"/>
  <c r="J287" i="21"/>
  <c r="L286" i="21"/>
  <c r="K286" i="21"/>
  <c r="J286" i="21"/>
  <c r="L285" i="21"/>
  <c r="K285" i="21"/>
  <c r="J285" i="21"/>
  <c r="L284" i="21"/>
  <c r="K284" i="21"/>
  <c r="J284" i="21"/>
  <c r="L283" i="21"/>
  <c r="K283" i="21"/>
  <c r="J283" i="21"/>
  <c r="L282" i="21"/>
  <c r="K282" i="21"/>
  <c r="J282" i="21"/>
  <c r="L281" i="21"/>
  <c r="K281" i="21"/>
  <c r="J281" i="21"/>
  <c r="L280" i="21"/>
  <c r="K280" i="21"/>
  <c r="J280" i="21"/>
  <c r="L279" i="21"/>
  <c r="K279" i="21"/>
  <c r="J279" i="21"/>
  <c r="L278" i="21"/>
  <c r="K278" i="21"/>
  <c r="J278" i="21"/>
  <c r="L277" i="21"/>
  <c r="K277" i="21"/>
  <c r="J277" i="21"/>
  <c r="L276" i="21"/>
  <c r="K276" i="21"/>
  <c r="J276" i="21"/>
  <c r="L275" i="21"/>
  <c r="K275" i="21"/>
  <c r="J275" i="21"/>
  <c r="L274" i="21"/>
  <c r="K274" i="21"/>
  <c r="J274" i="21"/>
  <c r="L273" i="21"/>
  <c r="K273" i="21"/>
  <c r="J273" i="21"/>
  <c r="L272" i="21"/>
  <c r="K272" i="21"/>
  <c r="J272" i="21"/>
  <c r="L271" i="21"/>
  <c r="K271" i="21"/>
  <c r="J271" i="21"/>
  <c r="L270" i="21"/>
  <c r="K270" i="21"/>
  <c r="J270" i="21"/>
  <c r="L269" i="21"/>
  <c r="K269" i="21"/>
  <c r="J269" i="21"/>
  <c r="L268" i="21"/>
  <c r="K268" i="21"/>
  <c r="J268" i="21"/>
  <c r="L267" i="21"/>
  <c r="K267" i="21"/>
  <c r="J267" i="21"/>
  <c r="L266" i="21"/>
  <c r="K266" i="21"/>
  <c r="J266" i="21"/>
  <c r="L265" i="21"/>
  <c r="K265" i="21"/>
  <c r="J265" i="21"/>
  <c r="L264" i="21"/>
  <c r="K264" i="21"/>
  <c r="J264" i="21"/>
  <c r="L263" i="21"/>
  <c r="K263" i="21"/>
  <c r="J263" i="21"/>
  <c r="L262" i="21"/>
  <c r="K262" i="21"/>
  <c r="J262" i="21"/>
  <c r="L261" i="21"/>
  <c r="K261" i="21"/>
  <c r="J261" i="21"/>
  <c r="L260" i="21"/>
  <c r="K260" i="21"/>
  <c r="J260" i="21"/>
  <c r="L259" i="21"/>
  <c r="K259" i="21"/>
  <c r="J259" i="21"/>
  <c r="L258" i="21"/>
  <c r="K258" i="21"/>
  <c r="J258" i="21"/>
  <c r="L257" i="21"/>
  <c r="K257" i="21"/>
  <c r="J257" i="21"/>
  <c r="L256" i="21"/>
  <c r="K256" i="21"/>
  <c r="J256" i="21"/>
  <c r="L255" i="21"/>
  <c r="K255" i="21"/>
  <c r="J255" i="21"/>
  <c r="L254" i="21"/>
  <c r="K254" i="21"/>
  <c r="J254" i="21"/>
  <c r="L253" i="21"/>
  <c r="K253" i="21"/>
  <c r="J253" i="21"/>
  <c r="L252" i="21"/>
  <c r="K252" i="21"/>
  <c r="J252" i="21"/>
  <c r="L251" i="21"/>
  <c r="K251" i="21"/>
  <c r="J251" i="21"/>
  <c r="L250" i="21"/>
  <c r="K250" i="21"/>
  <c r="J250" i="21"/>
  <c r="L249" i="21"/>
  <c r="K249" i="21"/>
  <c r="J249" i="21"/>
  <c r="L248" i="21"/>
  <c r="K248" i="21"/>
  <c r="J248" i="21"/>
  <c r="L247" i="21"/>
  <c r="K247" i="21"/>
  <c r="J247" i="21"/>
  <c r="L246" i="21"/>
  <c r="K246" i="21"/>
  <c r="J246" i="21"/>
  <c r="L245" i="21"/>
  <c r="K245" i="21"/>
  <c r="J245" i="21"/>
  <c r="L244" i="21"/>
  <c r="K244" i="21"/>
  <c r="J244" i="21"/>
  <c r="L243" i="21"/>
  <c r="K243" i="21"/>
  <c r="J243" i="21"/>
  <c r="L242" i="21"/>
  <c r="K242" i="21"/>
  <c r="J242" i="21"/>
  <c r="L241" i="21"/>
  <c r="K241" i="21"/>
  <c r="J241" i="21"/>
  <c r="L240" i="21"/>
  <c r="K240" i="21"/>
  <c r="J240" i="21"/>
  <c r="L239" i="21"/>
  <c r="K239" i="21"/>
  <c r="J239" i="21"/>
  <c r="L238" i="21"/>
  <c r="K238" i="21"/>
  <c r="J238" i="21"/>
  <c r="L237" i="21"/>
  <c r="K237" i="21"/>
  <c r="J237" i="21"/>
  <c r="L236" i="21"/>
  <c r="K236" i="21"/>
  <c r="J236" i="21"/>
  <c r="L235" i="21"/>
  <c r="K235" i="21"/>
  <c r="J235" i="21"/>
  <c r="L234" i="21"/>
  <c r="K234" i="21"/>
  <c r="J234" i="21"/>
  <c r="L233" i="21"/>
  <c r="K233" i="21"/>
  <c r="J233" i="21"/>
  <c r="L232" i="21"/>
  <c r="K232" i="21"/>
  <c r="J232" i="21"/>
  <c r="L231" i="21"/>
  <c r="K231" i="21"/>
  <c r="J231" i="21"/>
  <c r="L230" i="21"/>
  <c r="K230" i="21"/>
  <c r="J230" i="21"/>
  <c r="L229" i="21"/>
  <c r="K229" i="21"/>
  <c r="J229" i="21"/>
  <c r="L228" i="21"/>
  <c r="K228" i="21"/>
  <c r="J228" i="21"/>
  <c r="L227" i="21"/>
  <c r="K227" i="21"/>
  <c r="J227" i="21"/>
  <c r="L226" i="21"/>
  <c r="K226" i="21"/>
  <c r="J226" i="21"/>
  <c r="L225" i="21"/>
  <c r="K225" i="21"/>
  <c r="J225" i="21"/>
  <c r="L224" i="21"/>
  <c r="K224" i="21"/>
  <c r="J224" i="21"/>
  <c r="L223" i="21"/>
  <c r="K223" i="21"/>
  <c r="J223" i="21"/>
  <c r="L222" i="21"/>
  <c r="K222" i="21"/>
  <c r="J222" i="21"/>
  <c r="L221" i="21"/>
  <c r="K221" i="21"/>
  <c r="J221" i="21"/>
  <c r="L220" i="21"/>
  <c r="K220" i="21"/>
  <c r="J220" i="21"/>
  <c r="L219" i="21"/>
  <c r="K219" i="21"/>
  <c r="J219" i="21"/>
  <c r="L218" i="21"/>
  <c r="K218" i="21"/>
  <c r="J218" i="21"/>
  <c r="L217" i="21"/>
  <c r="K217" i="21"/>
  <c r="J217" i="21"/>
  <c r="L216" i="21"/>
  <c r="K216" i="21"/>
  <c r="J216" i="21"/>
  <c r="L215" i="21"/>
  <c r="K215" i="21"/>
  <c r="J215" i="21"/>
  <c r="L214" i="21"/>
  <c r="K214" i="21"/>
  <c r="J214" i="21"/>
  <c r="L213" i="21"/>
  <c r="K213" i="21"/>
  <c r="J213" i="21"/>
  <c r="L212" i="21"/>
  <c r="K212" i="21"/>
  <c r="J212" i="21"/>
  <c r="L211" i="21"/>
  <c r="K211" i="21"/>
  <c r="J211" i="21"/>
  <c r="L210" i="21"/>
  <c r="K210" i="21"/>
  <c r="J210" i="21"/>
  <c r="L209" i="21"/>
  <c r="K209" i="21"/>
  <c r="J209" i="21"/>
  <c r="L208" i="21"/>
  <c r="K208" i="21"/>
  <c r="J208" i="21"/>
  <c r="L207" i="21"/>
  <c r="K207" i="21"/>
  <c r="J207" i="21"/>
  <c r="E2" i="21"/>
  <c r="D2" i="21"/>
  <c r="EN10" i="1" l="1"/>
  <c r="EI8" i="1"/>
  <c r="EJ8" i="1" s="1"/>
  <c r="CE8" i="1" l="1"/>
  <c r="CF8" i="1"/>
  <c r="H125" i="29"/>
  <c r="H5" i="29"/>
  <c r="CD8" i="1"/>
  <c r="FJ1196" i="1"/>
  <c r="FM1196" i="1"/>
  <c r="B9" i="26" l="1"/>
  <c r="FN1196" i="1" l="1"/>
  <c r="CQ8" i="1"/>
  <c r="N13" i="33"/>
  <c r="N12" i="33"/>
  <c r="N11" i="33"/>
  <c r="N10" i="33"/>
  <c r="N9" i="33"/>
  <c r="N8" i="33"/>
  <c r="N7" i="33"/>
  <c r="N6" i="33"/>
  <c r="F669" i="33"/>
  <c r="F668" i="33"/>
  <c r="F667" i="33"/>
  <c r="F666" i="33"/>
  <c r="F665" i="33"/>
  <c r="F664" i="33"/>
  <c r="F663" i="33"/>
  <c r="F662" i="33"/>
  <c r="F661" i="33"/>
  <c r="F660" i="33"/>
  <c r="F659" i="33"/>
  <c r="F658" i="33"/>
  <c r="F657" i="33"/>
  <c r="F656" i="33"/>
  <c r="F655" i="33"/>
  <c r="F654" i="33"/>
  <c r="F653" i="33"/>
  <c r="F652" i="33"/>
  <c r="F651" i="33"/>
  <c r="F650" i="33"/>
  <c r="F649" i="33"/>
  <c r="F648" i="33"/>
  <c r="F647" i="33"/>
  <c r="F646" i="33"/>
  <c r="F645" i="33"/>
  <c r="F644" i="33"/>
  <c r="F643" i="33"/>
  <c r="F642" i="33"/>
  <c r="F641" i="33"/>
  <c r="F640" i="33"/>
  <c r="F639" i="33"/>
  <c r="F638" i="33"/>
  <c r="F637" i="33"/>
  <c r="F636" i="33"/>
  <c r="F635" i="33"/>
  <c r="F634" i="33"/>
  <c r="F633" i="33"/>
  <c r="F632" i="33"/>
  <c r="F631" i="33"/>
  <c r="F630" i="33"/>
  <c r="F629" i="33"/>
  <c r="F628" i="33"/>
  <c r="F627" i="33"/>
  <c r="F626" i="33"/>
  <c r="F625" i="33"/>
  <c r="F624" i="33"/>
  <c r="F623" i="33"/>
  <c r="F622" i="33"/>
  <c r="F621" i="33"/>
  <c r="F620" i="33"/>
  <c r="F619" i="33"/>
  <c r="F618" i="33"/>
  <c r="F617" i="33"/>
  <c r="F616" i="33"/>
  <c r="F615" i="33"/>
  <c r="F614" i="33"/>
  <c r="F613" i="33"/>
  <c r="F612" i="33"/>
  <c r="F611" i="33"/>
  <c r="F610" i="33"/>
  <c r="F609" i="33"/>
  <c r="F608" i="33"/>
  <c r="F607" i="33"/>
  <c r="F606" i="33"/>
  <c r="F605" i="33"/>
  <c r="F604" i="33"/>
  <c r="F603" i="33"/>
  <c r="F602" i="33"/>
  <c r="F601" i="33"/>
  <c r="F600" i="33"/>
  <c r="F599" i="33"/>
  <c r="F598" i="33"/>
  <c r="F597" i="33"/>
  <c r="F596" i="33"/>
  <c r="F595" i="33"/>
  <c r="F594" i="33"/>
  <c r="F593" i="33"/>
  <c r="F592" i="33"/>
  <c r="F591" i="33"/>
  <c r="F590" i="33"/>
  <c r="F589" i="33"/>
  <c r="F588" i="33"/>
  <c r="F587" i="33"/>
  <c r="F586" i="33"/>
  <c r="F585" i="33"/>
  <c r="F584" i="33"/>
  <c r="F583" i="33"/>
  <c r="F582" i="33"/>
  <c r="F581" i="33"/>
  <c r="F580" i="33"/>
  <c r="F579" i="33"/>
  <c r="F578" i="33"/>
  <c r="F577" i="33"/>
  <c r="F576" i="33"/>
  <c r="F575" i="33"/>
  <c r="F574" i="33"/>
  <c r="F573" i="33"/>
  <c r="F572" i="33"/>
  <c r="F571" i="33"/>
  <c r="F570" i="33"/>
  <c r="F569" i="33"/>
  <c r="F568" i="33"/>
  <c r="F567" i="33"/>
  <c r="F566" i="33"/>
  <c r="F565" i="33"/>
  <c r="F564" i="33"/>
  <c r="F563" i="33"/>
  <c r="F562" i="33"/>
  <c r="F561" i="33"/>
  <c r="F560" i="33"/>
  <c r="F559" i="33"/>
  <c r="F558" i="33"/>
  <c r="F557" i="33"/>
  <c r="F556" i="33"/>
  <c r="F555" i="33"/>
  <c r="F554" i="33"/>
  <c r="F553" i="33"/>
  <c r="F552" i="33"/>
  <c r="F551" i="33"/>
  <c r="F550" i="33"/>
  <c r="F549" i="33"/>
  <c r="F548" i="33"/>
  <c r="F547" i="33"/>
  <c r="F546" i="33"/>
  <c r="F545" i="33"/>
  <c r="F544" i="33"/>
  <c r="F543" i="33"/>
  <c r="F542" i="33"/>
  <c r="F541" i="33"/>
  <c r="F540" i="33"/>
  <c r="F539" i="33"/>
  <c r="F538" i="33"/>
  <c r="F537" i="33"/>
  <c r="F536" i="33"/>
  <c r="F535" i="33"/>
  <c r="F534" i="33"/>
  <c r="F533" i="33"/>
  <c r="F532" i="33"/>
  <c r="F531" i="33"/>
  <c r="F530" i="33"/>
  <c r="F529" i="33"/>
  <c r="F528" i="33"/>
  <c r="F527" i="33"/>
  <c r="F526" i="33"/>
  <c r="F525" i="33"/>
  <c r="F524" i="33"/>
  <c r="F523" i="33"/>
  <c r="F522" i="33"/>
  <c r="F521" i="33"/>
  <c r="F520" i="33"/>
  <c r="F519" i="33"/>
  <c r="F518" i="33"/>
  <c r="F517" i="33"/>
  <c r="F516" i="33"/>
  <c r="F515" i="33"/>
  <c r="F514" i="33"/>
  <c r="F513" i="33"/>
  <c r="F512" i="33"/>
  <c r="F511" i="33"/>
  <c r="F510" i="33"/>
  <c r="F509" i="33"/>
  <c r="F508" i="33"/>
  <c r="F507" i="33"/>
  <c r="F506" i="33"/>
  <c r="F505" i="33"/>
  <c r="F504" i="33"/>
  <c r="F503" i="33"/>
  <c r="F502" i="33"/>
  <c r="F501" i="33"/>
  <c r="F500" i="33"/>
  <c r="F499" i="33"/>
  <c r="F498" i="33"/>
  <c r="F497" i="33"/>
  <c r="F496" i="33"/>
  <c r="F495" i="33"/>
  <c r="F494" i="33"/>
  <c r="F493" i="33"/>
  <c r="F492" i="33"/>
  <c r="F491" i="33"/>
  <c r="F490" i="33"/>
  <c r="F489" i="33"/>
  <c r="F488" i="33"/>
  <c r="F487" i="33"/>
  <c r="F486" i="33"/>
  <c r="F485" i="33"/>
  <c r="F484" i="33"/>
  <c r="F483" i="33"/>
  <c r="F482" i="33"/>
  <c r="F481" i="33"/>
  <c r="F480" i="33"/>
  <c r="F479" i="33"/>
  <c r="F478" i="33"/>
  <c r="F477" i="33"/>
  <c r="F476" i="33"/>
  <c r="F475" i="33"/>
  <c r="F474" i="33"/>
  <c r="F473" i="33"/>
  <c r="F472" i="33"/>
  <c r="F471" i="33"/>
  <c r="F470" i="33"/>
  <c r="F469" i="33"/>
  <c r="F468" i="33"/>
  <c r="F467" i="33"/>
  <c r="F466" i="33"/>
  <c r="F465" i="33"/>
  <c r="F464" i="33"/>
  <c r="F463" i="33"/>
  <c r="F462" i="33"/>
  <c r="F461" i="33"/>
  <c r="F460" i="33"/>
  <c r="F459" i="33"/>
  <c r="F458" i="33"/>
  <c r="F457" i="33"/>
  <c r="F456" i="33"/>
  <c r="F455" i="33"/>
  <c r="F454" i="33"/>
  <c r="F453" i="33"/>
  <c r="F452" i="33"/>
  <c r="F451" i="33"/>
  <c r="F450" i="33"/>
  <c r="F449" i="33"/>
  <c r="F448" i="33"/>
  <c r="F447" i="33"/>
  <c r="F446" i="33"/>
  <c r="F445" i="33"/>
  <c r="F444" i="33"/>
  <c r="F443" i="33"/>
  <c r="F442" i="33"/>
  <c r="F441" i="33"/>
  <c r="F440" i="33"/>
  <c r="F439" i="33"/>
  <c r="F438" i="33"/>
  <c r="F437" i="33"/>
  <c r="F436" i="33"/>
  <c r="F435" i="33"/>
  <c r="F434" i="33"/>
  <c r="F433" i="33"/>
  <c r="F432" i="33"/>
  <c r="F431" i="33"/>
  <c r="F430" i="33"/>
  <c r="F429" i="33"/>
  <c r="F428" i="33"/>
  <c r="F427" i="33"/>
  <c r="F426" i="33"/>
  <c r="F425" i="33"/>
  <c r="F424" i="33"/>
  <c r="F423" i="33"/>
  <c r="F422" i="33"/>
  <c r="F421" i="33"/>
  <c r="F420" i="33"/>
  <c r="F419" i="33"/>
  <c r="F418" i="33"/>
  <c r="F417" i="33"/>
  <c r="F416" i="33"/>
  <c r="F415" i="33"/>
  <c r="F414" i="33"/>
  <c r="F413" i="33"/>
  <c r="F412" i="33"/>
  <c r="F411" i="33"/>
  <c r="F410" i="33"/>
  <c r="F409" i="33"/>
  <c r="F408" i="33"/>
  <c r="F407" i="33"/>
  <c r="F406" i="33"/>
  <c r="F405" i="33"/>
  <c r="F404" i="33"/>
  <c r="F403" i="33"/>
  <c r="F402" i="33"/>
  <c r="F401" i="33"/>
  <c r="F400" i="33"/>
  <c r="F399" i="33"/>
  <c r="F398" i="33"/>
  <c r="F397" i="33"/>
  <c r="F396" i="33"/>
  <c r="F395" i="33"/>
  <c r="F394" i="33"/>
  <c r="F393" i="33"/>
  <c r="F392" i="33"/>
  <c r="F391" i="33"/>
  <c r="F390" i="33"/>
  <c r="F389" i="33"/>
  <c r="F388" i="33"/>
  <c r="F387" i="33"/>
  <c r="F386" i="33"/>
  <c r="F385" i="33"/>
  <c r="F384" i="33"/>
  <c r="F383" i="33"/>
  <c r="F382" i="33"/>
  <c r="F381" i="33"/>
  <c r="F380" i="33"/>
  <c r="F379" i="33"/>
  <c r="F378" i="33"/>
  <c r="F377" i="33"/>
  <c r="F376" i="33"/>
  <c r="F375" i="33"/>
  <c r="F374" i="33"/>
  <c r="F373" i="33"/>
  <c r="F372" i="33"/>
  <c r="F371" i="33"/>
  <c r="F370" i="33"/>
  <c r="F369" i="33"/>
  <c r="F368" i="33"/>
  <c r="F367" i="33"/>
  <c r="F366" i="33"/>
  <c r="F365" i="33"/>
  <c r="F364" i="33"/>
  <c r="F363" i="33"/>
  <c r="F362" i="33"/>
  <c r="F361" i="33"/>
  <c r="F360" i="33"/>
  <c r="F359" i="33"/>
  <c r="F358" i="33"/>
  <c r="F357" i="33"/>
  <c r="F356" i="33"/>
  <c r="F355" i="33"/>
  <c r="F354" i="33"/>
  <c r="F353" i="33"/>
  <c r="F352" i="33"/>
  <c r="F351" i="33"/>
  <c r="F350" i="33"/>
  <c r="F349" i="33"/>
  <c r="F348" i="33"/>
  <c r="F347" i="33"/>
  <c r="F346" i="33"/>
  <c r="F345" i="33"/>
  <c r="F344" i="33"/>
  <c r="F343" i="33"/>
  <c r="F342" i="33"/>
  <c r="F341" i="33"/>
  <c r="F340" i="33"/>
  <c r="F339" i="33"/>
  <c r="F338" i="33"/>
  <c r="F337" i="33"/>
  <c r="F336" i="33"/>
  <c r="F335" i="33"/>
  <c r="F334" i="33"/>
  <c r="F333" i="33"/>
  <c r="F332" i="33"/>
  <c r="F331" i="33"/>
  <c r="F330" i="33"/>
  <c r="F329" i="33"/>
  <c r="F328" i="33"/>
  <c r="F327" i="33"/>
  <c r="F326" i="33"/>
  <c r="F325" i="33"/>
  <c r="F324" i="33"/>
  <c r="F323" i="33"/>
  <c r="F322" i="33"/>
  <c r="F321" i="33"/>
  <c r="F320" i="33"/>
  <c r="F319" i="33"/>
  <c r="F318" i="33"/>
  <c r="F317" i="33"/>
  <c r="F316" i="33"/>
  <c r="F315" i="33"/>
  <c r="F314" i="33"/>
  <c r="F313" i="33"/>
  <c r="F312" i="33"/>
  <c r="F311" i="33"/>
  <c r="F310" i="33"/>
  <c r="F309" i="33"/>
  <c r="F308" i="33"/>
  <c r="F307" i="33"/>
  <c r="F306" i="33"/>
  <c r="F305" i="33"/>
  <c r="F304" i="33"/>
  <c r="F303" i="33"/>
  <c r="F302" i="33"/>
  <c r="F301" i="33"/>
  <c r="F300" i="33"/>
  <c r="F299" i="33"/>
  <c r="F298" i="33"/>
  <c r="F297" i="33"/>
  <c r="F296" i="33"/>
  <c r="F295" i="33"/>
  <c r="F294" i="33"/>
  <c r="F293" i="33"/>
  <c r="F292" i="33"/>
  <c r="F291" i="33"/>
  <c r="F290" i="33"/>
  <c r="F289" i="33"/>
  <c r="F288" i="33"/>
  <c r="F287" i="33"/>
  <c r="F286" i="33"/>
  <c r="F285" i="33"/>
  <c r="F284" i="33"/>
  <c r="F283" i="33"/>
  <c r="F282" i="33"/>
  <c r="F281" i="33"/>
  <c r="F280" i="33"/>
  <c r="F279" i="33"/>
  <c r="F278" i="33"/>
  <c r="F277" i="33"/>
  <c r="F276" i="33"/>
  <c r="F275" i="33"/>
  <c r="F274" i="33"/>
  <c r="F273" i="33"/>
  <c r="F272" i="33"/>
  <c r="F271" i="33"/>
  <c r="F270" i="33"/>
  <c r="F269" i="33"/>
  <c r="F268" i="33"/>
  <c r="F267" i="33"/>
  <c r="F266" i="33"/>
  <c r="F265" i="33"/>
  <c r="F264" i="33"/>
  <c r="F263" i="33"/>
  <c r="F262" i="33"/>
  <c r="F261" i="33"/>
  <c r="F260" i="33"/>
  <c r="F259" i="33"/>
  <c r="F258" i="33"/>
  <c r="F257" i="33"/>
  <c r="F256" i="33"/>
  <c r="F255" i="33"/>
  <c r="F254" i="33"/>
  <c r="F253" i="33"/>
  <c r="F252" i="33"/>
  <c r="F251" i="33"/>
  <c r="F250" i="33"/>
  <c r="F249" i="33"/>
  <c r="F248" i="33"/>
  <c r="F247" i="33"/>
  <c r="F246" i="33"/>
  <c r="F245" i="33"/>
  <c r="F244" i="33"/>
  <c r="F243" i="33"/>
  <c r="F242" i="33"/>
  <c r="F241" i="33"/>
  <c r="F240" i="33"/>
  <c r="F239" i="33"/>
  <c r="F238" i="33"/>
  <c r="F237" i="33"/>
  <c r="F236" i="33"/>
  <c r="F235" i="33"/>
  <c r="F234" i="33"/>
  <c r="F233" i="33"/>
  <c r="F232" i="33"/>
  <c r="F231" i="33"/>
  <c r="F230" i="33"/>
  <c r="F229" i="33"/>
  <c r="F228" i="33"/>
  <c r="F227" i="33"/>
  <c r="F226" i="33"/>
  <c r="F225" i="33"/>
  <c r="F224" i="33"/>
  <c r="F223" i="33"/>
  <c r="F222" i="33"/>
  <c r="F221" i="33"/>
  <c r="F220" i="33"/>
  <c r="F219" i="33"/>
  <c r="F218" i="33"/>
  <c r="F217" i="33"/>
  <c r="F216" i="33"/>
  <c r="F215" i="33"/>
  <c r="F214" i="33"/>
  <c r="F213" i="33"/>
  <c r="F212" i="33"/>
  <c r="F211" i="33"/>
  <c r="F210" i="33"/>
  <c r="F209" i="33"/>
  <c r="F208" i="33"/>
  <c r="F207" i="33"/>
  <c r="F206" i="33"/>
  <c r="F205" i="33"/>
  <c r="F204" i="33"/>
  <c r="F203" i="33"/>
  <c r="F202" i="33"/>
  <c r="F201" i="33"/>
  <c r="F200" i="33"/>
  <c r="F199" i="33"/>
  <c r="F198" i="33"/>
  <c r="F197" i="33"/>
  <c r="F196" i="33"/>
  <c r="F195" i="33"/>
  <c r="F194" i="33"/>
  <c r="F193" i="33"/>
  <c r="F192" i="33"/>
  <c r="F191" i="33"/>
  <c r="F190" i="33"/>
  <c r="F189" i="33"/>
  <c r="F188" i="33"/>
  <c r="F187" i="33"/>
  <c r="F186" i="33"/>
  <c r="F185" i="33"/>
  <c r="F184" i="33"/>
  <c r="F183" i="33"/>
  <c r="F182" i="33"/>
  <c r="F181" i="33"/>
  <c r="F180" i="33"/>
  <c r="F179" i="33"/>
  <c r="F178" i="33"/>
  <c r="F177" i="33"/>
  <c r="F176" i="33"/>
  <c r="F175" i="33"/>
  <c r="F174" i="33"/>
  <c r="F173" i="33"/>
  <c r="F172" i="33"/>
  <c r="F171" i="33"/>
  <c r="F170" i="33"/>
  <c r="F169" i="33"/>
  <c r="F168" i="33"/>
  <c r="F167" i="33"/>
  <c r="F166" i="33"/>
  <c r="F165" i="33"/>
  <c r="F164" i="33"/>
  <c r="F163" i="33"/>
  <c r="F162" i="33"/>
  <c r="F161" i="33"/>
  <c r="F160" i="33"/>
  <c r="F159" i="33"/>
  <c r="F158" i="33"/>
  <c r="F157" i="33"/>
  <c r="F156" i="33"/>
  <c r="F155" i="33"/>
  <c r="F154" i="33"/>
  <c r="F153" i="33"/>
  <c r="F152" i="33"/>
  <c r="F151" i="33"/>
  <c r="F150" i="33"/>
  <c r="F149" i="33"/>
  <c r="F148" i="33"/>
  <c r="F147" i="33"/>
  <c r="F146" i="33"/>
  <c r="F145" i="33"/>
  <c r="F144" i="33"/>
  <c r="F143" i="33"/>
  <c r="F142" i="33"/>
  <c r="F141" i="33"/>
  <c r="F140" i="33"/>
  <c r="F139" i="33"/>
  <c r="F138" i="33"/>
  <c r="F137" i="33"/>
  <c r="F136" i="33"/>
  <c r="F135" i="33"/>
  <c r="F134" i="33"/>
  <c r="F133" i="33"/>
  <c r="F132" i="33"/>
  <c r="F131" i="33"/>
  <c r="F130" i="33"/>
  <c r="F129" i="33"/>
  <c r="F128" i="33"/>
  <c r="F127" i="33"/>
  <c r="F126" i="33"/>
  <c r="F125" i="33"/>
  <c r="F124" i="33"/>
  <c r="F123" i="33"/>
  <c r="F122" i="33"/>
  <c r="F121" i="33"/>
  <c r="F120" i="33"/>
  <c r="F119" i="33"/>
  <c r="F118" i="33"/>
  <c r="F117" i="33"/>
  <c r="F116" i="33"/>
  <c r="F115" i="33"/>
  <c r="F114" i="33"/>
  <c r="F113" i="33"/>
  <c r="F112" i="33"/>
  <c r="F111" i="33"/>
  <c r="F110" i="33"/>
  <c r="F109" i="33"/>
  <c r="F108" i="33"/>
  <c r="F107" i="33"/>
  <c r="F106" i="33"/>
  <c r="F105" i="33"/>
  <c r="F104" i="33"/>
  <c r="F103" i="33"/>
  <c r="F102" i="33"/>
  <c r="F101" i="33"/>
  <c r="F100" i="33"/>
  <c r="F99" i="33"/>
  <c r="F98" i="33"/>
  <c r="F97" i="33"/>
  <c r="F96" i="33"/>
  <c r="F95" i="33"/>
  <c r="F94" i="33"/>
  <c r="F93" i="33"/>
  <c r="F92" i="33"/>
  <c r="F91" i="33"/>
  <c r="F90" i="33"/>
  <c r="F89" i="33"/>
  <c r="F88" i="33"/>
  <c r="F87" i="33"/>
  <c r="F86" i="33"/>
  <c r="F85" i="33"/>
  <c r="F84" i="33"/>
  <c r="F83" i="33"/>
  <c r="F82" i="33"/>
  <c r="F81" i="33"/>
  <c r="F80" i="33"/>
  <c r="F79" i="33"/>
  <c r="F78" i="33"/>
  <c r="F77" i="33"/>
  <c r="F76" i="33"/>
  <c r="F75" i="33"/>
  <c r="F74" i="33"/>
  <c r="F73" i="33"/>
  <c r="F72" i="33"/>
  <c r="F71" i="33"/>
  <c r="F70" i="33"/>
  <c r="F69" i="33"/>
  <c r="F68" i="33"/>
  <c r="F67" i="33"/>
  <c r="F66" i="33"/>
  <c r="F65" i="33"/>
  <c r="F64" i="33"/>
  <c r="F63" i="33"/>
  <c r="F62" i="33"/>
  <c r="F61" i="33"/>
  <c r="F60" i="33"/>
  <c r="F59" i="33"/>
  <c r="F58" i="33"/>
  <c r="F57" i="33"/>
  <c r="F56" i="33"/>
  <c r="F55" i="33"/>
  <c r="F54" i="33"/>
  <c r="F53" i="33"/>
  <c r="F52" i="33"/>
  <c r="F51" i="33"/>
  <c r="F50" i="33"/>
  <c r="F49" i="33"/>
  <c r="F48" i="33"/>
  <c r="F47" i="33"/>
  <c r="F46" i="33"/>
  <c r="F45" i="33"/>
  <c r="F44" i="33"/>
  <c r="F43" i="33"/>
  <c r="F42" i="33"/>
  <c r="F41" i="33"/>
  <c r="F40" i="33"/>
  <c r="F39" i="33"/>
  <c r="F38" i="33"/>
  <c r="F37" i="33"/>
  <c r="F36" i="33"/>
  <c r="F35" i="33"/>
  <c r="F34" i="33"/>
  <c r="F33" i="33"/>
  <c r="F32" i="33"/>
  <c r="F31" i="33"/>
  <c r="F30" i="33"/>
  <c r="F29" i="33"/>
  <c r="F28" i="33"/>
  <c r="F27" i="33"/>
  <c r="F26" i="33"/>
  <c r="F25" i="33"/>
  <c r="F24" i="33"/>
  <c r="F23" i="33"/>
  <c r="F22" i="33"/>
  <c r="F21" i="33"/>
  <c r="F20" i="33"/>
  <c r="F19" i="33"/>
  <c r="F18" i="33"/>
  <c r="F17" i="33"/>
  <c r="F16" i="33"/>
  <c r="F15" i="33"/>
  <c r="F14" i="33"/>
  <c r="F13" i="33"/>
  <c r="F12" i="33"/>
  <c r="F11" i="33"/>
  <c r="F10" i="33"/>
  <c r="F9" i="33"/>
  <c r="F8" i="33"/>
  <c r="F7" i="33"/>
  <c r="F6" i="33"/>
  <c r="K9" i="32"/>
  <c r="K8" i="32"/>
  <c r="K7" i="32"/>
  <c r="K6" i="32"/>
  <c r="E337" i="32"/>
  <c r="E336" i="32"/>
  <c r="E335" i="32"/>
  <c r="E334" i="32"/>
  <c r="E333" i="32"/>
  <c r="E332" i="32"/>
  <c r="E331" i="32"/>
  <c r="E330" i="32"/>
  <c r="E329" i="32"/>
  <c r="E328" i="32"/>
  <c r="E327" i="32"/>
  <c r="E326" i="32"/>
  <c r="E325" i="32"/>
  <c r="E324" i="32"/>
  <c r="E323" i="32"/>
  <c r="E322" i="32"/>
  <c r="E321" i="32"/>
  <c r="E320" i="32"/>
  <c r="E319" i="32"/>
  <c r="E318" i="32"/>
  <c r="E317" i="32"/>
  <c r="E316" i="32"/>
  <c r="E315" i="32"/>
  <c r="E314" i="32"/>
  <c r="E313" i="32"/>
  <c r="E312" i="32"/>
  <c r="E311" i="32"/>
  <c r="E310" i="32"/>
  <c r="E309" i="32"/>
  <c r="E308" i="32"/>
  <c r="E307" i="32"/>
  <c r="E306" i="32"/>
  <c r="E305" i="32"/>
  <c r="E304" i="32"/>
  <c r="E303" i="32"/>
  <c r="E302" i="32"/>
  <c r="E301" i="32"/>
  <c r="E300" i="32"/>
  <c r="E299" i="32"/>
  <c r="E298" i="32"/>
  <c r="E297" i="32"/>
  <c r="E296" i="32"/>
  <c r="E295" i="32"/>
  <c r="E294" i="32"/>
  <c r="E293" i="32"/>
  <c r="E292" i="32"/>
  <c r="E291" i="32"/>
  <c r="E290" i="32"/>
  <c r="E289" i="32"/>
  <c r="E288" i="32"/>
  <c r="E287" i="32"/>
  <c r="E286" i="32"/>
  <c r="E285" i="32"/>
  <c r="E284" i="32"/>
  <c r="E283" i="32"/>
  <c r="E282" i="32"/>
  <c r="E281" i="32"/>
  <c r="E280" i="32"/>
  <c r="E279" i="32"/>
  <c r="E278" i="32"/>
  <c r="E277" i="32"/>
  <c r="E276" i="32"/>
  <c r="E275" i="32"/>
  <c r="E274" i="32"/>
  <c r="E273" i="32"/>
  <c r="E272" i="32"/>
  <c r="E271" i="32"/>
  <c r="E270" i="32"/>
  <c r="E269" i="32"/>
  <c r="E268" i="32"/>
  <c r="E267" i="32"/>
  <c r="E266" i="32"/>
  <c r="E265" i="32"/>
  <c r="E264" i="32"/>
  <c r="E263" i="32"/>
  <c r="E262" i="32"/>
  <c r="E261" i="32"/>
  <c r="E260" i="32"/>
  <c r="E259" i="32"/>
  <c r="E258" i="32"/>
  <c r="E257" i="32"/>
  <c r="E256" i="32"/>
  <c r="E255" i="32"/>
  <c r="E254" i="32"/>
  <c r="E253" i="32"/>
  <c r="E252" i="32"/>
  <c r="E251" i="32"/>
  <c r="E250" i="32"/>
  <c r="E249" i="32"/>
  <c r="E248" i="32"/>
  <c r="E247" i="32"/>
  <c r="E246" i="32"/>
  <c r="E245" i="32"/>
  <c r="E244" i="32"/>
  <c r="E243" i="32"/>
  <c r="E242" i="32"/>
  <c r="E241" i="32"/>
  <c r="E240" i="32"/>
  <c r="E239" i="32"/>
  <c r="E238" i="32"/>
  <c r="E237" i="32"/>
  <c r="E236" i="32"/>
  <c r="E235" i="32"/>
  <c r="E234" i="32"/>
  <c r="E233" i="32"/>
  <c r="E232" i="32"/>
  <c r="E231" i="32"/>
  <c r="E230" i="32"/>
  <c r="E229" i="32"/>
  <c r="E228" i="32"/>
  <c r="E227" i="32"/>
  <c r="E226" i="32"/>
  <c r="E225" i="32"/>
  <c r="E224" i="32"/>
  <c r="E223" i="32"/>
  <c r="E222" i="32"/>
  <c r="E221" i="32"/>
  <c r="E220" i="32"/>
  <c r="E219" i="32"/>
  <c r="E218" i="32"/>
  <c r="E217" i="32"/>
  <c r="E216" i="32"/>
  <c r="E215" i="32"/>
  <c r="E214" i="32"/>
  <c r="E213" i="32"/>
  <c r="E212" i="32"/>
  <c r="E211" i="32"/>
  <c r="E210" i="32"/>
  <c r="E209" i="32"/>
  <c r="E208" i="32"/>
  <c r="E207" i="32"/>
  <c r="E206" i="32"/>
  <c r="E205" i="32"/>
  <c r="E204" i="32"/>
  <c r="E203" i="32"/>
  <c r="E202" i="32"/>
  <c r="E201" i="32"/>
  <c r="E200" i="32"/>
  <c r="E199" i="32"/>
  <c r="E198" i="32"/>
  <c r="E197" i="32"/>
  <c r="E196" i="32"/>
  <c r="E195" i="32"/>
  <c r="E194" i="32"/>
  <c r="E193" i="32"/>
  <c r="E192" i="32"/>
  <c r="E191" i="32"/>
  <c r="E190" i="32"/>
  <c r="E189" i="32"/>
  <c r="E188" i="32"/>
  <c r="E187" i="32"/>
  <c r="E186" i="32"/>
  <c r="E185" i="32"/>
  <c r="E184" i="32"/>
  <c r="E183" i="32"/>
  <c r="E182" i="32"/>
  <c r="E181" i="32"/>
  <c r="E180" i="32"/>
  <c r="E179" i="32"/>
  <c r="E178" i="32"/>
  <c r="E177" i="32"/>
  <c r="E176" i="32"/>
  <c r="E175" i="32"/>
  <c r="E174" i="32"/>
  <c r="E173" i="32"/>
  <c r="E172" i="32"/>
  <c r="E171" i="32"/>
  <c r="E170" i="32"/>
  <c r="E169" i="32"/>
  <c r="E168" i="32"/>
  <c r="E167" i="32"/>
  <c r="E166" i="32"/>
  <c r="E165" i="32"/>
  <c r="E164" i="32"/>
  <c r="E163" i="32"/>
  <c r="E162" i="32"/>
  <c r="E161" i="32"/>
  <c r="E160" i="32"/>
  <c r="E159" i="32"/>
  <c r="E158" i="32"/>
  <c r="E157" i="32"/>
  <c r="E156" i="32"/>
  <c r="E155" i="32"/>
  <c r="E154" i="32"/>
  <c r="E153" i="32"/>
  <c r="E152" i="32"/>
  <c r="E151" i="32"/>
  <c r="E150" i="32"/>
  <c r="E149" i="32"/>
  <c r="E148" i="32"/>
  <c r="E147" i="32"/>
  <c r="E146" i="32"/>
  <c r="E145" i="32"/>
  <c r="E144" i="32"/>
  <c r="E143" i="32"/>
  <c r="E142" i="32"/>
  <c r="E141" i="32"/>
  <c r="E140" i="32"/>
  <c r="E139" i="32"/>
  <c r="E138" i="32"/>
  <c r="E137" i="32"/>
  <c r="E136" i="32"/>
  <c r="E135" i="32"/>
  <c r="E134" i="32"/>
  <c r="E133" i="32"/>
  <c r="E132" i="32"/>
  <c r="E131" i="32"/>
  <c r="E130" i="32"/>
  <c r="E129" i="32"/>
  <c r="E128" i="32"/>
  <c r="E127" i="32"/>
  <c r="E126" i="32"/>
  <c r="E125" i="32"/>
  <c r="E124" i="32"/>
  <c r="E123" i="32"/>
  <c r="E122" i="32"/>
  <c r="E121" i="32"/>
  <c r="E120" i="32"/>
  <c r="E119" i="32"/>
  <c r="E118" i="32"/>
  <c r="E117" i="32"/>
  <c r="E116" i="32"/>
  <c r="E115" i="32"/>
  <c r="E114" i="32"/>
  <c r="E113" i="32"/>
  <c r="E112" i="32"/>
  <c r="E111" i="32"/>
  <c r="E110" i="32"/>
  <c r="E109" i="32"/>
  <c r="E108" i="32"/>
  <c r="E107" i="32"/>
  <c r="E106" i="32"/>
  <c r="E105" i="32"/>
  <c r="E104" i="32"/>
  <c r="E103" i="32"/>
  <c r="E102" i="32"/>
  <c r="E101" i="32"/>
  <c r="E100" i="32"/>
  <c r="E99" i="32"/>
  <c r="E98" i="32"/>
  <c r="E97" i="32"/>
  <c r="E96" i="32"/>
  <c r="E95" i="32"/>
  <c r="E94" i="32"/>
  <c r="E93" i="32"/>
  <c r="E92" i="32"/>
  <c r="E91" i="32"/>
  <c r="E90" i="32"/>
  <c r="E89" i="32"/>
  <c r="E88" i="32"/>
  <c r="E87" i="32"/>
  <c r="E86" i="32"/>
  <c r="E85" i="32"/>
  <c r="E84" i="32"/>
  <c r="E83" i="32"/>
  <c r="E82" i="32"/>
  <c r="E81" i="32"/>
  <c r="E80" i="32"/>
  <c r="E79" i="32"/>
  <c r="E78" i="32"/>
  <c r="E77" i="32"/>
  <c r="E76" i="32"/>
  <c r="E75" i="32"/>
  <c r="E74" i="32"/>
  <c r="E73" i="32"/>
  <c r="E72" i="32"/>
  <c r="E71" i="32"/>
  <c r="E70" i="32"/>
  <c r="E69" i="32"/>
  <c r="E68" i="32"/>
  <c r="E67" i="32"/>
  <c r="E66" i="32"/>
  <c r="E65" i="32"/>
  <c r="E64" i="32"/>
  <c r="E63" i="32"/>
  <c r="E62" i="32"/>
  <c r="E61" i="32"/>
  <c r="E60" i="32"/>
  <c r="E59" i="32"/>
  <c r="E58" i="32"/>
  <c r="E57" i="32"/>
  <c r="E56" i="32"/>
  <c r="E55" i="32"/>
  <c r="E54" i="32"/>
  <c r="E53" i="32"/>
  <c r="E52" i="32"/>
  <c r="E51" i="32"/>
  <c r="E50" i="32"/>
  <c r="E49" i="32"/>
  <c r="E48" i="32"/>
  <c r="E47" i="32"/>
  <c r="E46" i="32"/>
  <c r="E45" i="32"/>
  <c r="E44" i="32"/>
  <c r="E43" i="32"/>
  <c r="E42" i="32"/>
  <c r="E41" i="32"/>
  <c r="E40" i="32"/>
  <c r="E39" i="32"/>
  <c r="E38" i="32"/>
  <c r="E37" i="32"/>
  <c r="E36" i="32"/>
  <c r="E35" i="32"/>
  <c r="E34" i="32"/>
  <c r="E33" i="32"/>
  <c r="E32" i="32"/>
  <c r="E31" i="32"/>
  <c r="E30" i="32"/>
  <c r="E29" i="32"/>
  <c r="E28" i="32"/>
  <c r="E27" i="32"/>
  <c r="E26" i="32"/>
  <c r="E25" i="32"/>
  <c r="E24" i="32"/>
  <c r="E23" i="32"/>
  <c r="E22" i="32"/>
  <c r="E21" i="32"/>
  <c r="E20" i="32"/>
  <c r="E19" i="32"/>
  <c r="E18" i="32"/>
  <c r="E17" i="32"/>
  <c r="E16" i="32"/>
  <c r="E15" i="32"/>
  <c r="E14" i="32"/>
  <c r="E13" i="32"/>
  <c r="E12" i="32"/>
  <c r="E11" i="32"/>
  <c r="E10" i="32"/>
  <c r="E9" i="32"/>
  <c r="E8" i="32"/>
  <c r="E7" i="32"/>
  <c r="E6" i="32"/>
  <c r="C5" i="26" l="1"/>
  <c r="L204" i="21"/>
  <c r="K204" i="21"/>
  <c r="J204" i="21"/>
  <c r="L203" i="21"/>
  <c r="K203" i="21"/>
  <c r="J203" i="21"/>
  <c r="L202" i="21"/>
  <c r="K202" i="21"/>
  <c r="J202" i="21"/>
  <c r="L201" i="21"/>
  <c r="K201" i="21"/>
  <c r="J201" i="21"/>
  <c r="L200" i="21"/>
  <c r="K200" i="21"/>
  <c r="J200" i="21"/>
  <c r="L199" i="21"/>
  <c r="K199" i="21"/>
  <c r="J199" i="21"/>
  <c r="L198" i="21"/>
  <c r="K198" i="21"/>
  <c r="J198" i="21"/>
  <c r="L197" i="21"/>
  <c r="K197" i="21"/>
  <c r="J197" i="21"/>
  <c r="L196" i="21"/>
  <c r="K196" i="21"/>
  <c r="J196" i="21"/>
  <c r="L195" i="21"/>
  <c r="K195" i="21"/>
  <c r="J195" i="21"/>
  <c r="L194" i="21"/>
  <c r="K194" i="21"/>
  <c r="J194" i="21"/>
  <c r="L193" i="21"/>
  <c r="K193" i="21"/>
  <c r="J193" i="21"/>
  <c r="L192" i="21"/>
  <c r="K192" i="21"/>
  <c r="J192" i="21"/>
  <c r="L191" i="21"/>
  <c r="K191" i="21"/>
  <c r="J191" i="21"/>
  <c r="L190" i="21"/>
  <c r="K190" i="21"/>
  <c r="J190" i="21"/>
  <c r="L189" i="21"/>
  <c r="K189" i="21"/>
  <c r="J189" i="21"/>
  <c r="L188" i="21"/>
  <c r="K188" i="21"/>
  <c r="J188" i="21"/>
  <c r="L187" i="21"/>
  <c r="K187" i="21"/>
  <c r="J187" i="21"/>
  <c r="D10" i="28"/>
  <c r="J6" i="21"/>
  <c r="K6" i="21"/>
  <c r="L6" i="21"/>
  <c r="J186" i="21"/>
  <c r="J185" i="21"/>
  <c r="J184" i="21"/>
  <c r="J183" i="21"/>
  <c r="J182" i="21"/>
  <c r="J181" i="21"/>
  <c r="J180" i="21"/>
  <c r="J179" i="21"/>
  <c r="J178" i="21"/>
  <c r="J177" i="21"/>
  <c r="J176" i="21"/>
  <c r="J175" i="21"/>
  <c r="J174" i="21"/>
  <c r="J173" i="21"/>
  <c r="J172" i="21"/>
  <c r="J171" i="21"/>
  <c r="J170" i="21"/>
  <c r="J169" i="21"/>
  <c r="J168" i="21"/>
  <c r="J167" i="21"/>
  <c r="J166" i="21"/>
  <c r="J165" i="21"/>
  <c r="J164" i="21"/>
  <c r="J163" i="21"/>
  <c r="J162" i="21"/>
  <c r="J161" i="21"/>
  <c r="J160" i="21"/>
  <c r="J159" i="21"/>
  <c r="J158" i="21"/>
  <c r="J157" i="21"/>
  <c r="J156" i="21"/>
  <c r="J155" i="21"/>
  <c r="J154" i="21"/>
  <c r="J153" i="21"/>
  <c r="J152" i="21"/>
  <c r="J151" i="21"/>
  <c r="J150" i="21"/>
  <c r="J149" i="21"/>
  <c r="J148" i="21"/>
  <c r="J147" i="21"/>
  <c r="J146" i="21"/>
  <c r="J145" i="21"/>
  <c r="J144" i="21"/>
  <c r="J143" i="21"/>
  <c r="J142" i="21"/>
  <c r="J141" i="21"/>
  <c r="J140" i="21"/>
  <c r="J139" i="21"/>
  <c r="J138" i="21"/>
  <c r="J137" i="21"/>
  <c r="J136" i="21"/>
  <c r="J135" i="21"/>
  <c r="J134" i="21"/>
  <c r="J133" i="21"/>
  <c r="J132" i="21"/>
  <c r="J131" i="21"/>
  <c r="J130" i="21"/>
  <c r="J129" i="21"/>
  <c r="J128" i="21"/>
  <c r="J127" i="21"/>
  <c r="J126" i="21"/>
  <c r="J125" i="21"/>
  <c r="J124" i="21"/>
  <c r="J123" i="21"/>
  <c r="J122" i="21"/>
  <c r="J121" i="21"/>
  <c r="J120" i="21"/>
  <c r="J119" i="21"/>
  <c r="J118" i="21"/>
  <c r="J117" i="21"/>
  <c r="J116" i="21"/>
  <c r="J115" i="21"/>
  <c r="J114" i="21"/>
  <c r="J113" i="21"/>
  <c r="J112" i="21"/>
  <c r="J111" i="21"/>
  <c r="J110" i="21"/>
  <c r="J109" i="21"/>
  <c r="J108" i="21"/>
  <c r="J107" i="21"/>
  <c r="J106" i="21"/>
  <c r="J105" i="21"/>
  <c r="J104" i="21"/>
  <c r="J103" i="21"/>
  <c r="J102" i="21"/>
  <c r="J101" i="21"/>
  <c r="J100" i="21"/>
  <c r="J99" i="21"/>
  <c r="J98" i="21"/>
  <c r="J97" i="21"/>
  <c r="J96" i="21"/>
  <c r="J95" i="21"/>
  <c r="J94" i="21"/>
  <c r="J93" i="21"/>
  <c r="J92" i="21"/>
  <c r="J91" i="21"/>
  <c r="J90" i="21"/>
  <c r="J89" i="21"/>
  <c r="J88" i="21"/>
  <c r="J87" i="21"/>
  <c r="J86" i="21"/>
  <c r="J85" i="21"/>
  <c r="J84" i="21"/>
  <c r="J83" i="21"/>
  <c r="J82" i="21"/>
  <c r="J81" i="21"/>
  <c r="J80" i="21"/>
  <c r="J79" i="21"/>
  <c r="J78" i="21"/>
  <c r="J77" i="21"/>
  <c r="J76" i="21"/>
  <c r="J75" i="21"/>
  <c r="J74" i="21"/>
  <c r="J73" i="21"/>
  <c r="J72" i="21"/>
  <c r="J71" i="21"/>
  <c r="J70" i="21"/>
  <c r="J69" i="21"/>
  <c r="J68" i="21"/>
  <c r="J67" i="21"/>
  <c r="J66" i="21"/>
  <c r="J65" i="21"/>
  <c r="J64" i="21"/>
  <c r="J63" i="21"/>
  <c r="J62" i="21"/>
  <c r="J61" i="21"/>
  <c r="J60" i="21"/>
  <c r="J59" i="21"/>
  <c r="J58" i="21"/>
  <c r="J57" i="21"/>
  <c r="J56" i="21"/>
  <c r="J55" i="21"/>
  <c r="J54" i="2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J9" i="21"/>
  <c r="J8" i="21"/>
  <c r="J7" i="21"/>
  <c r="DA8" i="1"/>
  <c r="DB8" i="1" s="1"/>
  <c r="L186" i="21"/>
  <c r="K186" i="21"/>
  <c r="L185" i="21"/>
  <c r="K185" i="21"/>
  <c r="L184" i="21"/>
  <c r="K184" i="21"/>
  <c r="L183" i="21"/>
  <c r="K183" i="21"/>
  <c r="L182" i="21"/>
  <c r="K182" i="21"/>
  <c r="L181" i="21"/>
  <c r="K181" i="21"/>
  <c r="L180" i="21"/>
  <c r="K180" i="21"/>
  <c r="L179" i="21"/>
  <c r="K179" i="21"/>
  <c r="L178" i="21"/>
  <c r="K178" i="21"/>
  <c r="L177" i="21"/>
  <c r="K177" i="21"/>
  <c r="L176" i="21"/>
  <c r="K176" i="21"/>
  <c r="L175" i="21"/>
  <c r="K175" i="21"/>
  <c r="L174" i="21"/>
  <c r="K174" i="21"/>
  <c r="L173" i="21"/>
  <c r="K173" i="21"/>
  <c r="L172" i="21"/>
  <c r="K172" i="21"/>
  <c r="L171" i="21"/>
  <c r="K171" i="21"/>
  <c r="L170" i="21"/>
  <c r="K170" i="21"/>
  <c r="L169" i="21"/>
  <c r="K169" i="21"/>
  <c r="L168" i="21"/>
  <c r="K168" i="21"/>
  <c r="L167" i="21"/>
  <c r="K167" i="21"/>
  <c r="L166" i="21"/>
  <c r="K166" i="21"/>
  <c r="L165" i="21"/>
  <c r="K165" i="21"/>
  <c r="L164" i="21"/>
  <c r="K164" i="21"/>
  <c r="L163" i="21"/>
  <c r="K163" i="21"/>
  <c r="L162" i="21"/>
  <c r="K162" i="21"/>
  <c r="L161" i="21"/>
  <c r="K161" i="21"/>
  <c r="L160" i="21"/>
  <c r="K160" i="21"/>
  <c r="L159" i="21"/>
  <c r="K159" i="21"/>
  <c r="L158" i="21"/>
  <c r="K158" i="21"/>
  <c r="L157" i="21"/>
  <c r="K157" i="21"/>
  <c r="L156" i="21"/>
  <c r="K156" i="21"/>
  <c r="L155" i="21"/>
  <c r="K155" i="21"/>
  <c r="L154" i="21"/>
  <c r="K154" i="21"/>
  <c r="L153" i="21"/>
  <c r="K153" i="21"/>
  <c r="L152" i="21"/>
  <c r="K152" i="21"/>
  <c r="L151" i="21"/>
  <c r="K151" i="21"/>
  <c r="L150" i="21"/>
  <c r="K150" i="21"/>
  <c r="L149" i="21"/>
  <c r="K149" i="21"/>
  <c r="L148" i="21"/>
  <c r="K148" i="21"/>
  <c r="L147" i="21"/>
  <c r="K147" i="21"/>
  <c r="L146" i="21"/>
  <c r="K146" i="21"/>
  <c r="L145" i="21"/>
  <c r="K145" i="21"/>
  <c r="L144" i="21"/>
  <c r="K144" i="21"/>
  <c r="L143" i="21"/>
  <c r="K143" i="21"/>
  <c r="L142" i="21"/>
  <c r="K142" i="21"/>
  <c r="L141" i="21"/>
  <c r="K141" i="21"/>
  <c r="L140" i="21"/>
  <c r="K140" i="21"/>
  <c r="L139" i="21"/>
  <c r="K139" i="21"/>
  <c r="L138" i="21"/>
  <c r="K138" i="21"/>
  <c r="L137" i="21"/>
  <c r="K137" i="21"/>
  <c r="L136" i="21"/>
  <c r="K136" i="21"/>
  <c r="L135" i="21"/>
  <c r="K135" i="21"/>
  <c r="L134" i="21"/>
  <c r="K134" i="21"/>
  <c r="L133" i="21"/>
  <c r="K133" i="21"/>
  <c r="L132" i="21"/>
  <c r="K132" i="21"/>
  <c r="L131" i="21"/>
  <c r="K131" i="21"/>
  <c r="L130" i="21"/>
  <c r="K130" i="21"/>
  <c r="L129" i="21"/>
  <c r="K129" i="21"/>
  <c r="L128" i="21"/>
  <c r="K128" i="21"/>
  <c r="L127" i="21"/>
  <c r="K127" i="21"/>
  <c r="L126" i="21"/>
  <c r="K126" i="21"/>
  <c r="L125" i="21"/>
  <c r="K125" i="21"/>
  <c r="L124" i="21"/>
  <c r="K124" i="21"/>
  <c r="L123" i="21"/>
  <c r="K123" i="21"/>
  <c r="L122" i="21"/>
  <c r="K122" i="21"/>
  <c r="L121" i="21"/>
  <c r="K121" i="21"/>
  <c r="L120" i="21"/>
  <c r="K120" i="21"/>
  <c r="L119" i="21"/>
  <c r="K119" i="21"/>
  <c r="L118" i="21"/>
  <c r="K118" i="21"/>
  <c r="L117" i="21"/>
  <c r="K117" i="21"/>
  <c r="L116" i="21"/>
  <c r="K116" i="21"/>
  <c r="L115" i="21"/>
  <c r="K115" i="21"/>
  <c r="L114" i="21"/>
  <c r="K114" i="21"/>
  <c r="L113" i="21"/>
  <c r="K113" i="21"/>
  <c r="L112" i="21"/>
  <c r="K112" i="21"/>
  <c r="L111" i="21"/>
  <c r="K111" i="21"/>
  <c r="L110" i="21"/>
  <c r="K110" i="21"/>
  <c r="L109" i="21"/>
  <c r="K109" i="21"/>
  <c r="L108" i="21"/>
  <c r="K108" i="21"/>
  <c r="L107" i="21"/>
  <c r="K107" i="21"/>
  <c r="L106" i="21"/>
  <c r="K106" i="21"/>
  <c r="L105" i="21"/>
  <c r="K105" i="21"/>
  <c r="L104" i="21"/>
  <c r="K104" i="21"/>
  <c r="L103" i="21"/>
  <c r="K103" i="21"/>
  <c r="L102" i="21"/>
  <c r="K102" i="21"/>
  <c r="L101" i="21"/>
  <c r="K101" i="21"/>
  <c r="L100" i="21"/>
  <c r="K100" i="21"/>
  <c r="L99" i="21"/>
  <c r="K99" i="21"/>
  <c r="L98" i="21"/>
  <c r="K98" i="21"/>
  <c r="L97" i="21"/>
  <c r="K97" i="21"/>
  <c r="L96" i="21"/>
  <c r="K96" i="21"/>
  <c r="L95" i="21"/>
  <c r="K95" i="21"/>
  <c r="L94" i="21"/>
  <c r="K94" i="21"/>
  <c r="L93" i="21"/>
  <c r="K93" i="21"/>
  <c r="L92" i="21"/>
  <c r="K92" i="21"/>
  <c r="L91" i="21"/>
  <c r="K91" i="21"/>
  <c r="L90" i="21"/>
  <c r="K90" i="21"/>
  <c r="L89" i="21"/>
  <c r="K89" i="21"/>
  <c r="L88" i="21"/>
  <c r="K88" i="21"/>
  <c r="L87" i="21"/>
  <c r="K87" i="21"/>
  <c r="L86" i="21"/>
  <c r="K86" i="21"/>
  <c r="L85" i="21"/>
  <c r="K85" i="21"/>
  <c r="L84" i="21"/>
  <c r="K84" i="21"/>
  <c r="L83" i="21"/>
  <c r="K83" i="21"/>
  <c r="L82" i="21"/>
  <c r="K82" i="21"/>
  <c r="L81" i="21"/>
  <c r="K81" i="21"/>
  <c r="L80" i="21"/>
  <c r="K80" i="21"/>
  <c r="L79" i="21"/>
  <c r="K79" i="21"/>
  <c r="L78" i="21"/>
  <c r="K78" i="21"/>
  <c r="L77" i="21"/>
  <c r="K77" i="21"/>
  <c r="L76" i="21"/>
  <c r="K76" i="21"/>
  <c r="L75" i="21"/>
  <c r="K75" i="21"/>
  <c r="L74" i="21"/>
  <c r="K74" i="21"/>
  <c r="L73" i="21"/>
  <c r="K73" i="21"/>
  <c r="L72" i="21"/>
  <c r="K72" i="21"/>
  <c r="L71" i="21"/>
  <c r="K71" i="21"/>
  <c r="L70" i="21"/>
  <c r="K70" i="21"/>
  <c r="L69" i="21"/>
  <c r="K69" i="21"/>
  <c r="L68" i="21"/>
  <c r="K68" i="21"/>
  <c r="L67" i="21"/>
  <c r="K67" i="21"/>
  <c r="L66" i="21"/>
  <c r="K66" i="21"/>
  <c r="L65" i="21"/>
  <c r="K65" i="21"/>
  <c r="L64" i="21"/>
  <c r="K64" i="21"/>
  <c r="L63" i="21"/>
  <c r="K63" i="21"/>
  <c r="L62" i="21"/>
  <c r="K62" i="21"/>
  <c r="L61" i="21"/>
  <c r="K61" i="21"/>
  <c r="L60" i="21"/>
  <c r="K60" i="21"/>
  <c r="L59" i="21"/>
  <c r="K59" i="21"/>
  <c r="L58" i="21"/>
  <c r="K58" i="21"/>
  <c r="L57" i="21"/>
  <c r="K57" i="21"/>
  <c r="L56" i="21"/>
  <c r="K56" i="21"/>
  <c r="L55" i="21"/>
  <c r="K55" i="21"/>
  <c r="L54" i="21"/>
  <c r="K54" i="21"/>
  <c r="L53" i="21"/>
  <c r="K53" i="21"/>
  <c r="L52" i="21"/>
  <c r="K52" i="21"/>
  <c r="L51" i="21"/>
  <c r="K51" i="21"/>
  <c r="L50" i="21"/>
  <c r="K50" i="21"/>
  <c r="L49" i="21"/>
  <c r="K49" i="21"/>
  <c r="L48" i="21"/>
  <c r="K48" i="21"/>
  <c r="L47" i="21"/>
  <c r="K47" i="21"/>
  <c r="L46" i="21"/>
  <c r="K46" i="21"/>
  <c r="L45" i="21"/>
  <c r="K45" i="21"/>
  <c r="L44" i="21"/>
  <c r="K44" i="21"/>
  <c r="L43" i="21"/>
  <c r="K43" i="21"/>
  <c r="L42" i="21"/>
  <c r="K42" i="21"/>
  <c r="L41" i="21"/>
  <c r="K41" i="21"/>
  <c r="L40" i="21"/>
  <c r="K40" i="21"/>
  <c r="L39" i="21"/>
  <c r="K39" i="21"/>
  <c r="L38" i="21"/>
  <c r="K38" i="21"/>
  <c r="L37" i="21"/>
  <c r="K37" i="21"/>
  <c r="L36" i="21"/>
  <c r="K36" i="21"/>
  <c r="L35" i="21"/>
  <c r="K35" i="21"/>
  <c r="L34" i="21"/>
  <c r="K34" i="21"/>
  <c r="L33" i="21"/>
  <c r="K33" i="21"/>
  <c r="L32" i="21"/>
  <c r="K32" i="21"/>
  <c r="L31" i="21"/>
  <c r="K31" i="21"/>
  <c r="L30" i="21"/>
  <c r="K30" i="21"/>
  <c r="L29" i="21"/>
  <c r="K29" i="21"/>
  <c r="L28" i="21"/>
  <c r="K28" i="21"/>
  <c r="L27" i="21"/>
  <c r="K27" i="21"/>
  <c r="L26" i="21"/>
  <c r="K26" i="21"/>
  <c r="L25" i="21"/>
  <c r="K25" i="21"/>
  <c r="L24" i="21"/>
  <c r="K24" i="21"/>
  <c r="L23" i="21"/>
  <c r="K23" i="21"/>
  <c r="L22" i="21"/>
  <c r="K22" i="21"/>
  <c r="L21" i="21"/>
  <c r="K21" i="21"/>
  <c r="L19" i="21"/>
  <c r="K19" i="21"/>
  <c r="L18" i="21"/>
  <c r="K18" i="21"/>
  <c r="L17" i="21"/>
  <c r="K17" i="21"/>
  <c r="L16" i="21"/>
  <c r="K16" i="21"/>
  <c r="L15" i="21"/>
  <c r="K15" i="21"/>
  <c r="L14" i="21"/>
  <c r="K14" i="21"/>
  <c r="L13" i="21"/>
  <c r="K13" i="21"/>
  <c r="L12" i="21"/>
  <c r="K12" i="21"/>
  <c r="L11" i="21"/>
  <c r="K11" i="21"/>
  <c r="L10" i="21"/>
  <c r="K10" i="21"/>
  <c r="L9" i="21"/>
  <c r="K9" i="21"/>
  <c r="L8" i="21"/>
  <c r="K8" i="21"/>
  <c r="L7" i="21"/>
  <c r="K7" i="21"/>
  <c r="L20" i="21"/>
  <c r="K20" i="21"/>
  <c r="AK1" i="26"/>
  <c r="AJ1" i="26"/>
  <c r="AI1" i="26"/>
  <c r="AH1" i="26"/>
  <c r="D5" i="26" l="1"/>
  <c r="E5" i="26" s="1"/>
  <c r="F5" i="26" s="1"/>
  <c r="G5" i="26" s="1"/>
  <c r="H5" i="26" s="1"/>
  <c r="I5" i="26" s="1"/>
  <c r="J5" i="26" s="1"/>
  <c r="K5" i="26" s="1"/>
  <c r="L5" i="26" s="1"/>
  <c r="M5" i="26" s="1"/>
  <c r="N5" i="26" s="1"/>
  <c r="O5" i="26" s="1"/>
  <c r="P5" i="26" s="1"/>
  <c r="Q5" i="26" s="1"/>
  <c r="R5" i="26" s="1"/>
  <c r="S5" i="26" s="1"/>
  <c r="T5" i="26" s="1"/>
  <c r="U5" i="26" s="1"/>
  <c r="V5" i="26" s="1"/>
  <c r="W5" i="26" s="1"/>
  <c r="X5" i="26" s="1"/>
  <c r="Y5" i="26" s="1"/>
  <c r="Z5" i="26" s="1"/>
  <c r="AA5" i="26" s="1"/>
  <c r="AB5" i="26" s="1"/>
  <c r="AC5" i="26" s="1"/>
  <c r="AD5" i="26" s="1"/>
  <c r="AE5" i="26" s="1"/>
  <c r="AF5" i="26" s="1"/>
  <c r="AG5" i="26" s="1"/>
  <c r="AH5" i="26" s="1"/>
  <c r="AI5" i="26" s="1"/>
  <c r="AJ5" i="26" s="1"/>
  <c r="AK5" i="26" s="1"/>
  <c r="AL5" i="26" s="1"/>
  <c r="AM5" i="26" s="1"/>
  <c r="AN5" i="26" s="1"/>
  <c r="B2" i="26"/>
  <c r="N6" i="28"/>
  <c r="N5" i="28"/>
  <c r="N20" i="28" l="1"/>
  <c r="N19" i="28"/>
  <c r="N4" i="28"/>
  <c r="N28" i="28"/>
  <c r="N27" i="28"/>
  <c r="N26" i="28"/>
  <c r="N25" i="28"/>
  <c r="N24" i="28"/>
  <c r="N23" i="28"/>
  <c r="N18" i="28"/>
  <c r="DQ8" i="1" l="1"/>
  <c r="S1" i="26" l="1"/>
  <c r="Q1" i="26"/>
  <c r="O1" i="26"/>
  <c r="AN1" i="26" l="1"/>
  <c r="AM1" i="26"/>
  <c r="AL1" i="26"/>
  <c r="AG1" i="26"/>
  <c r="AF1" i="26"/>
  <c r="AE1" i="26"/>
  <c r="AD1" i="26"/>
  <c r="AC1" i="26"/>
  <c r="AB1" i="26"/>
  <c r="AA1" i="26"/>
  <c r="Z1" i="26"/>
  <c r="X1" i="26"/>
  <c r="V1" i="26"/>
  <c r="Y1" i="26"/>
  <c r="M1" i="26"/>
  <c r="K1" i="26"/>
  <c r="W1" i="26"/>
  <c r="U1" i="26"/>
  <c r="T1" i="26"/>
  <c r="R1" i="26"/>
  <c r="P1" i="26"/>
  <c r="N1" i="26"/>
  <c r="L1" i="26"/>
  <c r="J1" i="26"/>
  <c r="I1" i="26"/>
  <c r="H1" i="26"/>
  <c r="G1" i="26"/>
  <c r="F1" i="26"/>
  <c r="E1" i="26"/>
  <c r="D1" i="26"/>
  <c r="B1" i="26"/>
  <c r="D9" i="28" l="1"/>
  <c r="D18" i="28" s="1"/>
  <c r="D21" i="28" l="1"/>
  <c r="D26" i="28" l="1"/>
  <c r="D43" i="28"/>
  <c r="D42" i="28"/>
  <c r="D41" i="28"/>
  <c r="D45" i="28"/>
  <c r="D46" i="28"/>
  <c r="D44" i="28"/>
  <c r="D37" i="28"/>
  <c r="D36" i="28"/>
  <c r="D39" i="28"/>
  <c r="D38" i="28"/>
  <c r="D35" i="28"/>
  <c r="D40" i="28"/>
  <c r="D19" i="28"/>
  <c r="D32" i="28"/>
  <c r="D33" i="28"/>
  <c r="D29" i="28"/>
  <c r="D30" i="28"/>
  <c r="D31" i="28"/>
  <c r="D34" i="28"/>
  <c r="D27" i="28"/>
  <c r="D28" i="28"/>
  <c r="D24" i="28"/>
  <c r="CA8" i="1" s="1"/>
  <c r="D25" i="28"/>
  <c r="D22" i="28"/>
  <c r="D11" i="28"/>
  <c r="D13" i="28" s="1"/>
  <c r="D20" i="28"/>
  <c r="B10" i="26"/>
  <c r="C2" i="26" s="1"/>
  <c r="I4" i="28" s="1"/>
  <c r="N11" i="28" l="1"/>
  <c r="N12" i="28"/>
  <c r="N8" i="28"/>
  <c r="N15" i="28"/>
  <c r="N16" i="28"/>
  <c r="N13" i="28"/>
  <c r="N9" i="28"/>
  <c r="N10" i="28"/>
  <c r="BX8" i="1"/>
  <c r="BY8" i="1" s="1"/>
  <c r="BZ8" i="1" s="1"/>
  <c r="D23" i="28"/>
  <c r="D12" i="28"/>
  <c r="D15" i="28" s="1"/>
  <c r="B11" i="26"/>
  <c r="N14" i="28" l="1"/>
  <c r="D16" i="28"/>
  <c r="J1196" i="1"/>
  <c r="J1188" i="1"/>
  <c r="J1180" i="1"/>
  <c r="J1172" i="1"/>
  <c r="J1164" i="1"/>
  <c r="J1156" i="1"/>
  <c r="J1148" i="1"/>
  <c r="J1140" i="1"/>
  <c r="J1132" i="1"/>
  <c r="J1124" i="1"/>
  <c r="J1116" i="1"/>
  <c r="J1108" i="1"/>
  <c r="J1100" i="1"/>
  <c r="J1092" i="1"/>
  <c r="J1084" i="1"/>
  <c r="J1076" i="1"/>
  <c r="J1068" i="1"/>
  <c r="J1060" i="1"/>
  <c r="J1052" i="1"/>
  <c r="J1044" i="1"/>
  <c r="J1036" i="1"/>
  <c r="J1028" i="1"/>
  <c r="J1020" i="1"/>
  <c r="J1012" i="1"/>
  <c r="J1004" i="1"/>
  <c r="J996" i="1"/>
  <c r="J988" i="1"/>
  <c r="J980" i="1"/>
  <c r="J972" i="1"/>
  <c r="J964" i="1"/>
  <c r="J956" i="1"/>
  <c r="J948" i="1"/>
  <c r="J940" i="1"/>
  <c r="J932" i="1"/>
  <c r="J924" i="1"/>
  <c r="J916" i="1"/>
  <c r="J908" i="1"/>
  <c r="J900" i="1"/>
  <c r="J892" i="1"/>
  <c r="J884" i="1"/>
  <c r="J876" i="1"/>
  <c r="J868" i="1"/>
  <c r="J860" i="1"/>
  <c r="J852" i="1"/>
  <c r="J844" i="1"/>
  <c r="J836" i="1"/>
  <c r="J828" i="1"/>
  <c r="J820" i="1"/>
  <c r="J812" i="1"/>
  <c r="J804" i="1"/>
  <c r="J796" i="1"/>
  <c r="J788" i="1"/>
  <c r="J780" i="1"/>
  <c r="J772" i="1"/>
  <c r="J764" i="1"/>
  <c r="J756" i="1"/>
  <c r="J748" i="1"/>
  <c r="J740" i="1"/>
  <c r="J732" i="1"/>
  <c r="J724" i="1"/>
  <c r="J716" i="1"/>
  <c r="J708" i="1"/>
  <c r="J700" i="1"/>
  <c r="J692" i="1"/>
  <c r="J684" i="1"/>
  <c r="J676" i="1"/>
  <c r="J668" i="1"/>
  <c r="J660" i="1"/>
  <c r="J652" i="1"/>
  <c r="J644" i="1"/>
  <c r="J636" i="1"/>
  <c r="J628" i="1"/>
  <c r="J620" i="1"/>
  <c r="J612" i="1"/>
  <c r="J604" i="1"/>
  <c r="J596" i="1"/>
  <c r="J588" i="1"/>
  <c r="J580" i="1"/>
  <c r="J572" i="1"/>
  <c r="J564" i="1"/>
  <c r="J1194" i="1"/>
  <c r="J1186" i="1"/>
  <c r="J1178" i="1"/>
  <c r="J1170" i="1"/>
  <c r="J1162" i="1"/>
  <c r="J1154" i="1"/>
  <c r="J1146" i="1"/>
  <c r="J1138" i="1"/>
  <c r="J1130" i="1"/>
  <c r="J1122" i="1"/>
  <c r="J1114" i="1"/>
  <c r="J1106" i="1"/>
  <c r="J1098" i="1"/>
  <c r="J1090" i="1"/>
  <c r="J1082" i="1"/>
  <c r="J1074" i="1"/>
  <c r="J1066" i="1"/>
  <c r="J1058" i="1"/>
  <c r="J1050" i="1"/>
  <c r="J1042" i="1"/>
  <c r="J1034" i="1"/>
  <c r="J1026" i="1"/>
  <c r="J1018" i="1"/>
  <c r="J1010" i="1"/>
  <c r="J1002" i="1"/>
  <c r="J994" i="1"/>
  <c r="J986" i="1"/>
  <c r="J978" i="1"/>
  <c r="J970" i="1"/>
  <c r="J962" i="1"/>
  <c r="J954" i="1"/>
  <c r="J946" i="1"/>
  <c r="J938" i="1"/>
  <c r="J930" i="1"/>
  <c r="J922" i="1"/>
  <c r="J914" i="1"/>
  <c r="J906" i="1"/>
  <c r="J898" i="1"/>
  <c r="J890" i="1"/>
  <c r="J882" i="1"/>
  <c r="J874" i="1"/>
  <c r="J866" i="1"/>
  <c r="J858" i="1"/>
  <c r="J850" i="1"/>
  <c r="J842" i="1"/>
  <c r="J834" i="1"/>
  <c r="J826" i="1"/>
  <c r="J818" i="1"/>
  <c r="J810" i="1"/>
  <c r="J802" i="1"/>
  <c r="J794" i="1"/>
  <c r="J786" i="1"/>
  <c r="J778" i="1"/>
  <c r="J770" i="1"/>
  <c r="J762" i="1"/>
  <c r="J754" i="1"/>
  <c r="J746" i="1"/>
  <c r="J738" i="1"/>
  <c r="J730" i="1"/>
  <c r="J722" i="1"/>
  <c r="J714" i="1"/>
  <c r="J706" i="1"/>
  <c r="J698" i="1"/>
  <c r="J690" i="1"/>
  <c r="J682" i="1"/>
  <c r="J674" i="1"/>
  <c r="J666" i="1"/>
  <c r="J658" i="1"/>
  <c r="J650" i="1"/>
  <c r="J642" i="1"/>
  <c r="J634" i="1"/>
  <c r="J626" i="1"/>
  <c r="J618" i="1"/>
  <c r="J610" i="1"/>
  <c r="J602" i="1"/>
  <c r="J594" i="1"/>
  <c r="J586" i="1"/>
  <c r="J578" i="1"/>
  <c r="J570" i="1"/>
  <c r="J562" i="1"/>
  <c r="J554" i="1"/>
  <c r="J546" i="1"/>
  <c r="J538" i="1"/>
  <c r="J530" i="1"/>
  <c r="J522" i="1"/>
  <c r="J1193" i="1"/>
  <c r="J1185" i="1"/>
  <c r="J1177" i="1"/>
  <c r="J1169" i="1"/>
  <c r="J1161" i="1"/>
  <c r="J1153" i="1"/>
  <c r="J1145" i="1"/>
  <c r="J1137" i="1"/>
  <c r="J1129" i="1"/>
  <c r="J1121" i="1"/>
  <c r="J1113" i="1"/>
  <c r="J1105" i="1"/>
  <c r="J1097" i="1"/>
  <c r="J1089" i="1"/>
  <c r="J1081" i="1"/>
  <c r="J1073" i="1"/>
  <c r="J1065" i="1"/>
  <c r="J1057" i="1"/>
  <c r="J1049" i="1"/>
  <c r="J1041" i="1"/>
  <c r="J1033" i="1"/>
  <c r="J1025" i="1"/>
  <c r="J1017" i="1"/>
  <c r="J1009" i="1"/>
  <c r="J1001" i="1"/>
  <c r="J993" i="1"/>
  <c r="J985" i="1"/>
  <c r="J977" i="1"/>
  <c r="J969" i="1"/>
  <c r="J961" i="1"/>
  <c r="J953" i="1"/>
  <c r="J945" i="1"/>
  <c r="J937" i="1"/>
  <c r="J929" i="1"/>
  <c r="J921" i="1"/>
  <c r="J913" i="1"/>
  <c r="J905" i="1"/>
  <c r="J897" i="1"/>
  <c r="J889" i="1"/>
  <c r="J881" i="1"/>
  <c r="J873" i="1"/>
  <c r="J865" i="1"/>
  <c r="J857" i="1"/>
  <c r="J849" i="1"/>
  <c r="J841" i="1"/>
  <c r="J833" i="1"/>
  <c r="J825" i="1"/>
  <c r="J817" i="1"/>
  <c r="J809" i="1"/>
  <c r="J801" i="1"/>
  <c r="J793" i="1"/>
  <c r="J785" i="1"/>
  <c r="J777" i="1"/>
  <c r="J769" i="1"/>
  <c r="J761" i="1"/>
  <c r="J753" i="1"/>
  <c r="J745" i="1"/>
  <c r="J737" i="1"/>
  <c r="J729" i="1"/>
  <c r="J721" i="1"/>
  <c r="J713" i="1"/>
  <c r="J705" i="1"/>
  <c r="J697" i="1"/>
  <c r="J689" i="1"/>
  <c r="J681" i="1"/>
  <c r="J673" i="1"/>
  <c r="J665" i="1"/>
  <c r="J657" i="1"/>
  <c r="J649" i="1"/>
  <c r="J641" i="1"/>
  <c r="J633" i="1"/>
  <c r="J625" i="1"/>
  <c r="J617" i="1"/>
  <c r="J609" i="1"/>
  <c r="J601" i="1"/>
  <c r="J593" i="1"/>
  <c r="J585" i="1"/>
  <c r="J577" i="1"/>
  <c r="J569" i="1"/>
  <c r="J561" i="1"/>
  <c r="J553" i="1"/>
  <c r="J545" i="1"/>
  <c r="J1191" i="1"/>
  <c r="J1183" i="1"/>
  <c r="J1175" i="1"/>
  <c r="J1167" i="1"/>
  <c r="J1159" i="1"/>
  <c r="J1151" i="1"/>
  <c r="J1143" i="1"/>
  <c r="J1135" i="1"/>
  <c r="J1127" i="1"/>
  <c r="J1119" i="1"/>
  <c r="J1111" i="1"/>
  <c r="J1103" i="1"/>
  <c r="J1095" i="1"/>
  <c r="J1087" i="1"/>
  <c r="J1079" i="1"/>
  <c r="J1071" i="1"/>
  <c r="J1063" i="1"/>
  <c r="J1055" i="1"/>
  <c r="J1047" i="1"/>
  <c r="J1039" i="1"/>
  <c r="J1031" i="1"/>
  <c r="J1023" i="1"/>
  <c r="J1015" i="1"/>
  <c r="J1007" i="1"/>
  <c r="J999" i="1"/>
  <c r="J991" i="1"/>
  <c r="J983" i="1"/>
  <c r="J975" i="1"/>
  <c r="J967" i="1"/>
  <c r="J959" i="1"/>
  <c r="J951" i="1"/>
  <c r="J943" i="1"/>
  <c r="J935" i="1"/>
  <c r="J927" i="1"/>
  <c r="J919" i="1"/>
  <c r="J911" i="1"/>
  <c r="J903" i="1"/>
  <c r="J895" i="1"/>
  <c r="J887" i="1"/>
  <c r="J879" i="1"/>
  <c r="J871" i="1"/>
  <c r="J863" i="1"/>
  <c r="J855" i="1"/>
  <c r="J847" i="1"/>
  <c r="J839" i="1"/>
  <c r="J831" i="1"/>
  <c r="J823" i="1"/>
  <c r="J815" i="1"/>
  <c r="J807" i="1"/>
  <c r="J799" i="1"/>
  <c r="J791" i="1"/>
  <c r="J783" i="1"/>
  <c r="J775" i="1"/>
  <c r="J767" i="1"/>
  <c r="J759" i="1"/>
  <c r="J751" i="1"/>
  <c r="J743" i="1"/>
  <c r="J735" i="1"/>
  <c r="J727" i="1"/>
  <c r="J719" i="1"/>
  <c r="J711" i="1"/>
  <c r="J703" i="1"/>
  <c r="J695" i="1"/>
  <c r="J687" i="1"/>
  <c r="J679" i="1"/>
  <c r="J671" i="1"/>
  <c r="J663" i="1"/>
  <c r="J655" i="1"/>
  <c r="J647" i="1"/>
  <c r="J639" i="1"/>
  <c r="J631" i="1"/>
  <c r="J623" i="1"/>
  <c r="J615" i="1"/>
  <c r="J607" i="1"/>
  <c r="J599" i="1"/>
  <c r="J591" i="1"/>
  <c r="J583" i="1"/>
  <c r="J575" i="1"/>
  <c r="J567" i="1"/>
  <c r="J559" i="1"/>
  <c r="J551" i="1"/>
  <c r="J543" i="1"/>
  <c r="J535" i="1"/>
  <c r="J527" i="1"/>
  <c r="J519" i="1"/>
  <c r="J1190" i="1"/>
  <c r="J1182" i="1"/>
  <c r="J1174" i="1"/>
  <c r="J1166" i="1"/>
  <c r="J1158" i="1"/>
  <c r="J1150" i="1"/>
  <c r="J1142" i="1"/>
  <c r="J1134" i="1"/>
  <c r="J1126" i="1"/>
  <c r="J1118" i="1"/>
  <c r="J1110" i="1"/>
  <c r="J1102" i="1"/>
  <c r="J1094" i="1"/>
  <c r="J1086" i="1"/>
  <c r="J1078" i="1"/>
  <c r="J1070" i="1"/>
  <c r="J1062" i="1"/>
  <c r="J1054" i="1"/>
  <c r="J1046" i="1"/>
  <c r="J1038" i="1"/>
  <c r="J1030" i="1"/>
  <c r="J1022" i="1"/>
  <c r="J1014" i="1"/>
  <c r="J1006" i="1"/>
  <c r="J998" i="1"/>
  <c r="J990" i="1"/>
  <c r="J982" i="1"/>
  <c r="J974" i="1"/>
  <c r="J966" i="1"/>
  <c r="J958" i="1"/>
  <c r="J950" i="1"/>
  <c r="J942" i="1"/>
  <c r="J934" i="1"/>
  <c r="J926" i="1"/>
  <c r="J918" i="1"/>
  <c r="J910" i="1"/>
  <c r="J902" i="1"/>
  <c r="J894" i="1"/>
  <c r="J886" i="1"/>
  <c r="J878" i="1"/>
  <c r="J870" i="1"/>
  <c r="J862" i="1"/>
  <c r="J854" i="1"/>
  <c r="J846" i="1"/>
  <c r="J838" i="1"/>
  <c r="J830" i="1"/>
  <c r="J822" i="1"/>
  <c r="J814" i="1"/>
  <c r="J806" i="1"/>
  <c r="J798" i="1"/>
  <c r="J790" i="1"/>
  <c r="J782" i="1"/>
  <c r="J774" i="1"/>
  <c r="J766" i="1"/>
  <c r="J758" i="1"/>
  <c r="J750" i="1"/>
  <c r="J742" i="1"/>
  <c r="J734" i="1"/>
  <c r="J726" i="1"/>
  <c r="J718" i="1"/>
  <c r="J710" i="1"/>
  <c r="J702" i="1"/>
  <c r="J694" i="1"/>
  <c r="J686" i="1"/>
  <c r="J678" i="1"/>
  <c r="J670" i="1"/>
  <c r="J662" i="1"/>
  <c r="J654" i="1"/>
  <c r="J646" i="1"/>
  <c r="J638" i="1"/>
  <c r="J630" i="1"/>
  <c r="J622" i="1"/>
  <c r="J614" i="1"/>
  <c r="J606" i="1"/>
  <c r="J598" i="1"/>
  <c r="J590" i="1"/>
  <c r="J582" i="1"/>
  <c r="J574" i="1"/>
  <c r="J566" i="1"/>
  <c r="J558" i="1"/>
  <c r="J550" i="1"/>
  <c r="J542" i="1"/>
  <c r="J534" i="1"/>
  <c r="J526" i="1"/>
  <c r="J518" i="1"/>
  <c r="J1195" i="1"/>
  <c r="J1173" i="1"/>
  <c r="J1152" i="1"/>
  <c r="J1131" i="1"/>
  <c r="J1109" i="1"/>
  <c r="J1088" i="1"/>
  <c r="J1067" i="1"/>
  <c r="J1045" i="1"/>
  <c r="J1024" i="1"/>
  <c r="J1003" i="1"/>
  <c r="J981" i="1"/>
  <c r="J960" i="1"/>
  <c r="J939" i="1"/>
  <c r="J917" i="1"/>
  <c r="J896" i="1"/>
  <c r="J875" i="1"/>
  <c r="J853" i="1"/>
  <c r="J832" i="1"/>
  <c r="J811" i="1"/>
  <c r="J789" i="1"/>
  <c r="J768" i="1"/>
  <c r="J747" i="1"/>
  <c r="J725" i="1"/>
  <c r="J704" i="1"/>
  <c r="J683" i="1"/>
  <c r="J661" i="1"/>
  <c r="J640" i="1"/>
  <c r="J619" i="1"/>
  <c r="J1192" i="1"/>
  <c r="J1171" i="1"/>
  <c r="J1149" i="1"/>
  <c r="J1128" i="1"/>
  <c r="J1107" i="1"/>
  <c r="J1085" i="1"/>
  <c r="J1064" i="1"/>
  <c r="J1043" i="1"/>
  <c r="J1021" i="1"/>
  <c r="J1000" i="1"/>
  <c r="J979" i="1"/>
  <c r="J957" i="1"/>
  <c r="J936" i="1"/>
  <c r="J915" i="1"/>
  <c r="J893" i="1"/>
  <c r="J872" i="1"/>
  <c r="J851" i="1"/>
  <c r="J829" i="1"/>
  <c r="J808" i="1"/>
  <c r="J787" i="1"/>
  <c r="J765" i="1"/>
  <c r="J744" i="1"/>
  <c r="J723" i="1"/>
  <c r="J701" i="1"/>
  <c r="J680" i="1"/>
  <c r="J659" i="1"/>
  <c r="J637" i="1"/>
  <c r="J616" i="1"/>
  <c r="J595" i="1"/>
  <c r="J573" i="1"/>
  <c r="J555" i="1"/>
  <c r="J539" i="1"/>
  <c r="J525" i="1"/>
  <c r="J514" i="1"/>
  <c r="J506" i="1"/>
  <c r="J498" i="1"/>
  <c r="J490" i="1"/>
  <c r="J482" i="1"/>
  <c r="J474" i="1"/>
  <c r="J466" i="1"/>
  <c r="J458" i="1"/>
  <c r="J450" i="1"/>
  <c r="J442" i="1"/>
  <c r="J434" i="1"/>
  <c r="J426" i="1"/>
  <c r="J418" i="1"/>
  <c r="J410" i="1"/>
  <c r="J402" i="1"/>
  <c r="J394" i="1"/>
  <c r="J386" i="1"/>
  <c r="J378" i="1"/>
  <c r="J370" i="1"/>
  <c r="J362" i="1"/>
  <c r="J354" i="1"/>
  <c r="J346" i="1"/>
  <c r="J338" i="1"/>
  <c r="J330" i="1"/>
  <c r="J322" i="1"/>
  <c r="J314" i="1"/>
  <c r="J306" i="1"/>
  <c r="J298" i="1"/>
  <c r="J290" i="1"/>
  <c r="J282" i="1"/>
  <c r="J274" i="1"/>
  <c r="J266" i="1"/>
  <c r="J258" i="1"/>
  <c r="J250" i="1"/>
  <c r="J242" i="1"/>
  <c r="J234" i="1"/>
  <c r="J226" i="1"/>
  <c r="J218" i="1"/>
  <c r="J210" i="1"/>
  <c r="J202" i="1"/>
  <c r="J194" i="1"/>
  <c r="J186" i="1"/>
  <c r="J178" i="1"/>
  <c r="J170" i="1"/>
  <c r="J162" i="1"/>
  <c r="J154" i="1"/>
  <c r="J146" i="1"/>
  <c r="J138" i="1"/>
  <c r="J130" i="1"/>
  <c r="J122" i="1"/>
  <c r="J114" i="1"/>
  <c r="J106" i="1"/>
  <c r="J1187" i="1"/>
  <c r="J1165" i="1"/>
  <c r="J1144" i="1"/>
  <c r="J1123" i="1"/>
  <c r="J1101" i="1"/>
  <c r="J1080" i="1"/>
  <c r="J1059" i="1"/>
  <c r="J1037" i="1"/>
  <c r="J1016" i="1"/>
  <c r="J995" i="1"/>
  <c r="J973" i="1"/>
  <c r="J952" i="1"/>
  <c r="J931" i="1"/>
  <c r="J909" i="1"/>
  <c r="J888" i="1"/>
  <c r="J867" i="1"/>
  <c r="J845" i="1"/>
  <c r="J824" i="1"/>
  <c r="J803" i="1"/>
  <c r="J781" i="1"/>
  <c r="J760" i="1"/>
  <c r="J739" i="1"/>
  <c r="J717" i="1"/>
  <c r="J696" i="1"/>
  <c r="J675" i="1"/>
  <c r="J653" i="1"/>
  <c r="J632" i="1"/>
  <c r="J611" i="1"/>
  <c r="J589" i="1"/>
  <c r="J568" i="1"/>
  <c r="J549" i="1"/>
  <c r="J536" i="1"/>
  <c r="J523" i="1"/>
  <c r="J512" i="1"/>
  <c r="J504" i="1"/>
  <c r="J496" i="1"/>
  <c r="J488" i="1"/>
  <c r="J480" i="1"/>
  <c r="J472" i="1"/>
  <c r="J464" i="1"/>
  <c r="J456" i="1"/>
  <c r="J448" i="1"/>
  <c r="J440" i="1"/>
  <c r="J432" i="1"/>
  <c r="J424" i="1"/>
  <c r="J416" i="1"/>
  <c r="J408" i="1"/>
  <c r="J400" i="1"/>
  <c r="J392" i="1"/>
  <c r="J384" i="1"/>
  <c r="J376" i="1"/>
  <c r="J368" i="1"/>
  <c r="J360" i="1"/>
  <c r="J352" i="1"/>
  <c r="J344" i="1"/>
  <c r="J336" i="1"/>
  <c r="J328" i="1"/>
  <c r="J320" i="1"/>
  <c r="J312" i="1"/>
  <c r="J304" i="1"/>
  <c r="J296" i="1"/>
  <c r="J288" i="1"/>
  <c r="J280" i="1"/>
  <c r="J272" i="1"/>
  <c r="J264" i="1"/>
  <c r="J256" i="1"/>
  <c r="J248" i="1"/>
  <c r="J240" i="1"/>
  <c r="J232" i="1"/>
  <c r="J224" i="1"/>
  <c r="J216" i="1"/>
  <c r="J208" i="1"/>
  <c r="J200" i="1"/>
  <c r="J192" i="1"/>
  <c r="J184" i="1"/>
  <c r="J176" i="1"/>
  <c r="J168" i="1"/>
  <c r="J160" i="1"/>
  <c r="J152" i="1"/>
  <c r="J144" i="1"/>
  <c r="J136" i="1"/>
  <c r="J128" i="1"/>
  <c r="J120" i="1"/>
  <c r="J112" i="1"/>
  <c r="J104" i="1"/>
  <c r="J1184" i="1"/>
  <c r="J1163" i="1"/>
  <c r="J1141" i="1"/>
  <c r="J1120" i="1"/>
  <c r="J1099" i="1"/>
  <c r="J1077" i="1"/>
  <c r="J1056" i="1"/>
  <c r="J1035" i="1"/>
  <c r="J1013" i="1"/>
  <c r="J992" i="1"/>
  <c r="J971" i="1"/>
  <c r="J949" i="1"/>
  <c r="J928" i="1"/>
  <c r="J907" i="1"/>
  <c r="J885" i="1"/>
  <c r="J864" i="1"/>
  <c r="J843" i="1"/>
  <c r="J821" i="1"/>
  <c r="J800" i="1"/>
  <c r="J779" i="1"/>
  <c r="J757" i="1"/>
  <c r="J736" i="1"/>
  <c r="J715" i="1"/>
  <c r="J693" i="1"/>
  <c r="J672" i="1"/>
  <c r="J651" i="1"/>
  <c r="J629" i="1"/>
  <c r="J608" i="1"/>
  <c r="J587" i="1"/>
  <c r="J565" i="1"/>
  <c r="J548" i="1"/>
  <c r="J533" i="1"/>
  <c r="J521" i="1"/>
  <c r="J511" i="1"/>
  <c r="J503" i="1"/>
  <c r="J495" i="1"/>
  <c r="J487" i="1"/>
  <c r="J479" i="1"/>
  <c r="J471" i="1"/>
  <c r="J463" i="1"/>
  <c r="J455" i="1"/>
  <c r="J447" i="1"/>
  <c r="J439" i="1"/>
  <c r="J431" i="1"/>
  <c r="J423" i="1"/>
  <c r="J415" i="1"/>
  <c r="J407" i="1"/>
  <c r="J399" i="1"/>
  <c r="J391" i="1"/>
  <c r="J383" i="1"/>
  <c r="J375" i="1"/>
  <c r="J367" i="1"/>
  <c r="J359" i="1"/>
  <c r="J351" i="1"/>
  <c r="J343" i="1"/>
  <c r="J335" i="1"/>
  <c r="J327" i="1"/>
  <c r="J319" i="1"/>
  <c r="J311" i="1"/>
  <c r="J303" i="1"/>
  <c r="J295" i="1"/>
  <c r="J287" i="1"/>
  <c r="J279" i="1"/>
  <c r="J271" i="1"/>
  <c r="J263" i="1"/>
  <c r="J255" i="1"/>
  <c r="J247" i="1"/>
  <c r="J239" i="1"/>
  <c r="J231" i="1"/>
  <c r="J223" i="1"/>
  <c r="J215" i="1"/>
  <c r="J207" i="1"/>
  <c r="J199" i="1"/>
  <c r="J191" i="1"/>
  <c r="J183" i="1"/>
  <c r="J175" i="1"/>
  <c r="J167" i="1"/>
  <c r="J159" i="1"/>
  <c r="J151" i="1"/>
  <c r="J143" i="1"/>
  <c r="J135" i="1"/>
  <c r="J127" i="1"/>
  <c r="J119" i="1"/>
  <c r="J111" i="1"/>
  <c r="J103" i="1"/>
  <c r="J1189" i="1"/>
  <c r="J1147" i="1"/>
  <c r="J1104" i="1"/>
  <c r="J1061" i="1"/>
  <c r="J1019" i="1"/>
  <c r="J976" i="1"/>
  <c r="J933" i="1"/>
  <c r="J891" i="1"/>
  <c r="J848" i="1"/>
  <c r="J805" i="1"/>
  <c r="J763" i="1"/>
  <c r="J720" i="1"/>
  <c r="J677" i="1"/>
  <c r="J635" i="1"/>
  <c r="J597" i="1"/>
  <c r="J560" i="1"/>
  <c r="J537" i="1"/>
  <c r="J516" i="1"/>
  <c r="J502" i="1"/>
  <c r="J491" i="1"/>
  <c r="J477" i="1"/>
  <c r="J465" i="1"/>
  <c r="J452" i="1"/>
  <c r="J438" i="1"/>
  <c r="J427" i="1"/>
  <c r="J413" i="1"/>
  <c r="J401" i="1"/>
  <c r="J388" i="1"/>
  <c r="J374" i="1"/>
  <c r="J363" i="1"/>
  <c r="J349" i="1"/>
  <c r="J337" i="1"/>
  <c r="J324" i="1"/>
  <c r="J310" i="1"/>
  <c r="J299" i="1"/>
  <c r="J285" i="1"/>
  <c r="J273" i="1"/>
  <c r="J260" i="1"/>
  <c r="J246" i="1"/>
  <c r="J235" i="1"/>
  <c r="J221" i="1"/>
  <c r="J209" i="1"/>
  <c r="J196" i="1"/>
  <c r="J182" i="1"/>
  <c r="J171" i="1"/>
  <c r="J157" i="1"/>
  <c r="J145" i="1"/>
  <c r="J132" i="1"/>
  <c r="J118" i="1"/>
  <c r="J107" i="1"/>
  <c r="J96" i="1"/>
  <c r="J88" i="1"/>
  <c r="J80" i="1"/>
  <c r="J72" i="1"/>
  <c r="J64" i="1"/>
  <c r="J56" i="1"/>
  <c r="J48" i="1"/>
  <c r="J40" i="1"/>
  <c r="J32" i="1"/>
  <c r="J24" i="1"/>
  <c r="J16" i="1"/>
  <c r="J8" i="1"/>
  <c r="J23" i="1"/>
  <c r="J70" i="1"/>
  <c r="J46" i="1"/>
  <c r="J22" i="1"/>
  <c r="J1032" i="1"/>
  <c r="J947" i="1"/>
  <c r="J776" i="1"/>
  <c r="J576" i="1"/>
  <c r="J483" i="1"/>
  <c r="J419" i="1"/>
  <c r="J366" i="1"/>
  <c r="J302" i="1"/>
  <c r="J238" i="1"/>
  <c r="J174" i="1"/>
  <c r="J110" i="1"/>
  <c r="J67" i="1"/>
  <c r="J27" i="1"/>
  <c r="J1027" i="1"/>
  <c r="J771" i="1"/>
  <c r="J563" i="1"/>
  <c r="J478" i="1"/>
  <c r="J403" i="1"/>
  <c r="J325" i="1"/>
  <c r="J1181" i="1"/>
  <c r="J1139" i="1"/>
  <c r="J1096" i="1"/>
  <c r="J1053" i="1"/>
  <c r="J1011" i="1"/>
  <c r="J968" i="1"/>
  <c r="J925" i="1"/>
  <c r="J883" i="1"/>
  <c r="J840" i="1"/>
  <c r="J797" i="1"/>
  <c r="J755" i="1"/>
  <c r="J712" i="1"/>
  <c r="J669" i="1"/>
  <c r="J627" i="1"/>
  <c r="J592" i="1"/>
  <c r="J557" i="1"/>
  <c r="J532" i="1"/>
  <c r="J515" i="1"/>
  <c r="J501" i="1"/>
  <c r="J489" i="1"/>
  <c r="J476" i="1"/>
  <c r="J462" i="1"/>
  <c r="J451" i="1"/>
  <c r="J437" i="1"/>
  <c r="J425" i="1"/>
  <c r="J412" i="1"/>
  <c r="J398" i="1"/>
  <c r="J387" i="1"/>
  <c r="J373" i="1"/>
  <c r="J361" i="1"/>
  <c r="J348" i="1"/>
  <c r="J334" i="1"/>
  <c r="J323" i="1"/>
  <c r="J309" i="1"/>
  <c r="J297" i="1"/>
  <c r="J284" i="1"/>
  <c r="J270" i="1"/>
  <c r="J259" i="1"/>
  <c r="J245" i="1"/>
  <c r="J233" i="1"/>
  <c r="J220" i="1"/>
  <c r="J206" i="1"/>
  <c r="J195" i="1"/>
  <c r="J181" i="1"/>
  <c r="J169" i="1"/>
  <c r="J156" i="1"/>
  <c r="J142" i="1"/>
  <c r="J131" i="1"/>
  <c r="J117" i="1"/>
  <c r="J105" i="1"/>
  <c r="J95" i="1"/>
  <c r="J87" i="1"/>
  <c r="J79" i="1"/>
  <c r="J71" i="1"/>
  <c r="J63" i="1"/>
  <c r="J55" i="1"/>
  <c r="J47" i="1"/>
  <c r="J39" i="1"/>
  <c r="J31" i="1"/>
  <c r="J15" i="1"/>
  <c r="J54" i="1"/>
  <c r="J30" i="1"/>
  <c r="J1075" i="1"/>
  <c r="J904" i="1"/>
  <c r="J733" i="1"/>
  <c r="J544" i="1"/>
  <c r="J469" i="1"/>
  <c r="J405" i="1"/>
  <c r="J341" i="1"/>
  <c r="J291" i="1"/>
  <c r="J227" i="1"/>
  <c r="J163" i="1"/>
  <c r="J99" i="1"/>
  <c r="J59" i="1"/>
  <c r="J19" i="1"/>
  <c r="J1069" i="1"/>
  <c r="J643" i="1"/>
  <c r="J467" i="1"/>
  <c r="J389" i="1"/>
  <c r="J286" i="1"/>
  <c r="J1179" i="1"/>
  <c r="J1136" i="1"/>
  <c r="J1093" i="1"/>
  <c r="J1051" i="1"/>
  <c r="J1008" i="1"/>
  <c r="J965" i="1"/>
  <c r="J923" i="1"/>
  <c r="J880" i="1"/>
  <c r="J837" i="1"/>
  <c r="J795" i="1"/>
  <c r="J752" i="1"/>
  <c r="J709" i="1"/>
  <c r="J667" i="1"/>
  <c r="J624" i="1"/>
  <c r="J584" i="1"/>
  <c r="J556" i="1"/>
  <c r="J531" i="1"/>
  <c r="J513" i="1"/>
  <c r="J500" i="1"/>
  <c r="J486" i="1"/>
  <c r="J475" i="1"/>
  <c r="J461" i="1"/>
  <c r="J449" i="1"/>
  <c r="J436" i="1"/>
  <c r="J422" i="1"/>
  <c r="J411" i="1"/>
  <c r="J397" i="1"/>
  <c r="J385" i="1"/>
  <c r="J372" i="1"/>
  <c r="J358" i="1"/>
  <c r="J347" i="1"/>
  <c r="J333" i="1"/>
  <c r="J321" i="1"/>
  <c r="J308" i="1"/>
  <c r="J294" i="1"/>
  <c r="J283" i="1"/>
  <c r="J269" i="1"/>
  <c r="J257" i="1"/>
  <c r="J244" i="1"/>
  <c r="J230" i="1"/>
  <c r="J219" i="1"/>
  <c r="J205" i="1"/>
  <c r="J193" i="1"/>
  <c r="J180" i="1"/>
  <c r="J166" i="1"/>
  <c r="J155" i="1"/>
  <c r="J141" i="1"/>
  <c r="J129" i="1"/>
  <c r="J116" i="1"/>
  <c r="J102" i="1"/>
  <c r="J94" i="1"/>
  <c r="J86" i="1"/>
  <c r="J78" i="1"/>
  <c r="J62" i="1"/>
  <c r="J38" i="1"/>
  <c r="J14" i="1"/>
  <c r="J989" i="1"/>
  <c r="J605" i="1"/>
  <c r="J494" i="1"/>
  <c r="J444" i="1"/>
  <c r="J380" i="1"/>
  <c r="J316" i="1"/>
  <c r="J252" i="1"/>
  <c r="J188" i="1"/>
  <c r="J124" i="1"/>
  <c r="J75" i="1"/>
  <c r="J35" i="1"/>
  <c r="J1155" i="1"/>
  <c r="J813" i="1"/>
  <c r="J540" i="1"/>
  <c r="J453" i="1"/>
  <c r="J377" i="1"/>
  <c r="J313" i="1"/>
  <c r="J236" i="1"/>
  <c r="J1176" i="1"/>
  <c r="J1133" i="1"/>
  <c r="J1091" i="1"/>
  <c r="J1048" i="1"/>
  <c r="J1005" i="1"/>
  <c r="J963" i="1"/>
  <c r="J920" i="1"/>
  <c r="J877" i="1"/>
  <c r="J835" i="1"/>
  <c r="J792" i="1"/>
  <c r="J749" i="1"/>
  <c r="J707" i="1"/>
  <c r="J664" i="1"/>
  <c r="J621" i="1"/>
  <c r="J581" i="1"/>
  <c r="J552" i="1"/>
  <c r="J529" i="1"/>
  <c r="J510" i="1"/>
  <c r="J499" i="1"/>
  <c r="J485" i="1"/>
  <c r="J473" i="1"/>
  <c r="J460" i="1"/>
  <c r="J446" i="1"/>
  <c r="J435" i="1"/>
  <c r="J421" i="1"/>
  <c r="J409" i="1"/>
  <c r="J396" i="1"/>
  <c r="J382" i="1"/>
  <c r="J371" i="1"/>
  <c r="J357" i="1"/>
  <c r="J345" i="1"/>
  <c r="J332" i="1"/>
  <c r="J318" i="1"/>
  <c r="J307" i="1"/>
  <c r="J293" i="1"/>
  <c r="J281" i="1"/>
  <c r="J268" i="1"/>
  <c r="J254" i="1"/>
  <c r="J243" i="1"/>
  <c r="J229" i="1"/>
  <c r="J217" i="1"/>
  <c r="J204" i="1"/>
  <c r="J190" i="1"/>
  <c r="J179" i="1"/>
  <c r="J165" i="1"/>
  <c r="J153" i="1"/>
  <c r="J140" i="1"/>
  <c r="J126" i="1"/>
  <c r="J115" i="1"/>
  <c r="J101" i="1"/>
  <c r="J93" i="1"/>
  <c r="J85" i="1"/>
  <c r="J77" i="1"/>
  <c r="J69" i="1"/>
  <c r="J61" i="1"/>
  <c r="J53" i="1"/>
  <c r="J45" i="1"/>
  <c r="J37" i="1"/>
  <c r="J29" i="1"/>
  <c r="J21" i="1"/>
  <c r="J13" i="1"/>
  <c r="J1117" i="1"/>
  <c r="J861" i="1"/>
  <c r="J648" i="1"/>
  <c r="J508" i="1"/>
  <c r="J430" i="1"/>
  <c r="J355" i="1"/>
  <c r="J277" i="1"/>
  <c r="J201" i="1"/>
  <c r="J137" i="1"/>
  <c r="J83" i="1"/>
  <c r="J43" i="1"/>
  <c r="J1112" i="1"/>
  <c r="J728" i="1"/>
  <c r="J517" i="1"/>
  <c r="J441" i="1"/>
  <c r="J350" i="1"/>
  <c r="J275" i="1"/>
  <c r="J1168" i="1"/>
  <c r="J1125" i="1"/>
  <c r="J1083" i="1"/>
  <c r="J1040" i="1"/>
  <c r="J997" i="1"/>
  <c r="J955" i="1"/>
  <c r="J912" i="1"/>
  <c r="J869" i="1"/>
  <c r="J827" i="1"/>
  <c r="J784" i="1"/>
  <c r="J741" i="1"/>
  <c r="J699" i="1"/>
  <c r="J656" i="1"/>
  <c r="J613" i="1"/>
  <c r="J579" i="1"/>
  <c r="J547" i="1"/>
  <c r="J528" i="1"/>
  <c r="J509" i="1"/>
  <c r="J497" i="1"/>
  <c r="J484" i="1"/>
  <c r="J470" i="1"/>
  <c r="J459" i="1"/>
  <c r="J445" i="1"/>
  <c r="J433" i="1"/>
  <c r="J420" i="1"/>
  <c r="J406" i="1"/>
  <c r="J395" i="1"/>
  <c r="J381" i="1"/>
  <c r="J369" i="1"/>
  <c r="J356" i="1"/>
  <c r="J342" i="1"/>
  <c r="J331" i="1"/>
  <c r="J317" i="1"/>
  <c r="J305" i="1"/>
  <c r="J292" i="1"/>
  <c r="J278" i="1"/>
  <c r="J267" i="1"/>
  <c r="J253" i="1"/>
  <c r="J241" i="1"/>
  <c r="J228" i="1"/>
  <c r="J214" i="1"/>
  <c r="J203" i="1"/>
  <c r="J189" i="1"/>
  <c r="J177" i="1"/>
  <c r="J164" i="1"/>
  <c r="J150" i="1"/>
  <c r="J139" i="1"/>
  <c r="J125" i="1"/>
  <c r="J113" i="1"/>
  <c r="J100" i="1"/>
  <c r="J92" i="1"/>
  <c r="J84" i="1"/>
  <c r="J76" i="1"/>
  <c r="J68" i="1"/>
  <c r="J60" i="1"/>
  <c r="J52" i="1"/>
  <c r="J44" i="1"/>
  <c r="J36" i="1"/>
  <c r="J28" i="1"/>
  <c r="J20" i="1"/>
  <c r="J12" i="1"/>
  <c r="J1160" i="1"/>
  <c r="J819" i="1"/>
  <c r="J691" i="1"/>
  <c r="J524" i="1"/>
  <c r="J457" i="1"/>
  <c r="J393" i="1"/>
  <c r="J329" i="1"/>
  <c r="J265" i="1"/>
  <c r="J213" i="1"/>
  <c r="J149" i="1"/>
  <c r="J91" i="1"/>
  <c r="J51" i="1"/>
  <c r="J11" i="1"/>
  <c r="J984" i="1"/>
  <c r="J856" i="1"/>
  <c r="J600" i="1"/>
  <c r="J492" i="1"/>
  <c r="J414" i="1"/>
  <c r="J339" i="1"/>
  <c r="J261" i="1"/>
  <c r="J1157" i="1"/>
  <c r="J1115" i="1"/>
  <c r="J1072" i="1"/>
  <c r="J1029" i="1"/>
  <c r="J987" i="1"/>
  <c r="J944" i="1"/>
  <c r="J901" i="1"/>
  <c r="J859" i="1"/>
  <c r="J816" i="1"/>
  <c r="J773" i="1"/>
  <c r="J731" i="1"/>
  <c r="J688" i="1"/>
  <c r="J645" i="1"/>
  <c r="J603" i="1"/>
  <c r="J571" i="1"/>
  <c r="J541" i="1"/>
  <c r="J520" i="1"/>
  <c r="J507" i="1"/>
  <c r="J493" i="1"/>
  <c r="J481" i="1"/>
  <c r="J468" i="1"/>
  <c r="J454" i="1"/>
  <c r="J443" i="1"/>
  <c r="J429" i="1"/>
  <c r="J417" i="1"/>
  <c r="J404" i="1"/>
  <c r="J390" i="1"/>
  <c r="J379" i="1"/>
  <c r="J365" i="1"/>
  <c r="J353" i="1"/>
  <c r="J340" i="1"/>
  <c r="J326" i="1"/>
  <c r="J315" i="1"/>
  <c r="J301" i="1"/>
  <c r="J289" i="1"/>
  <c r="J276" i="1"/>
  <c r="J262" i="1"/>
  <c r="J251" i="1"/>
  <c r="J237" i="1"/>
  <c r="J225" i="1"/>
  <c r="J212" i="1"/>
  <c r="J198" i="1"/>
  <c r="J187" i="1"/>
  <c r="J173" i="1"/>
  <c r="J161" i="1"/>
  <c r="J148" i="1"/>
  <c r="J134" i="1"/>
  <c r="J123" i="1"/>
  <c r="J109" i="1"/>
  <c r="J98" i="1"/>
  <c r="J90" i="1"/>
  <c r="J82" i="1"/>
  <c r="J74" i="1"/>
  <c r="J66" i="1"/>
  <c r="J58" i="1"/>
  <c r="J50" i="1"/>
  <c r="J42" i="1"/>
  <c r="J34" i="1"/>
  <c r="J26" i="1"/>
  <c r="J18" i="1"/>
  <c r="J10" i="1"/>
  <c r="J941" i="1"/>
  <c r="J899" i="1"/>
  <c r="J685" i="1"/>
  <c r="J505" i="1"/>
  <c r="J428" i="1"/>
  <c r="J364" i="1"/>
  <c r="J300" i="1"/>
  <c r="J222" i="1"/>
  <c r="J211" i="1"/>
  <c r="J108" i="1"/>
  <c r="J41" i="1"/>
  <c r="J97" i="1"/>
  <c r="J33" i="1"/>
  <c r="J185" i="1"/>
  <c r="J25" i="1"/>
  <c r="J81" i="1"/>
  <c r="J73" i="1"/>
  <c r="J249" i="1"/>
  <c r="J197" i="1"/>
  <c r="J89" i="1"/>
  <c r="J172" i="1"/>
  <c r="J158" i="1"/>
  <c r="J9" i="1"/>
  <c r="J49" i="1"/>
  <c r="J17" i="1"/>
  <c r="J121" i="1"/>
  <c r="J147" i="1"/>
  <c r="J65" i="1"/>
  <c r="J133" i="1"/>
  <c r="J57" i="1"/>
  <c r="B12" i="26"/>
  <c r="CA249" i="1" l="1" a="1"/>
  <c r="CA249" i="1" s="1"/>
  <c r="CA222" i="1" a="1"/>
  <c r="CA222" i="1" s="1"/>
  <c r="CA74" i="1" a="1"/>
  <c r="CA74" i="1" s="1"/>
  <c r="CA161" i="1" a="1"/>
  <c r="CA161" i="1" s="1"/>
  <c r="CA262" i="1" a="1"/>
  <c r="CA262" i="1" s="1"/>
  <c r="CA365" i="1" a="1"/>
  <c r="CA365" i="1" s="1"/>
  <c r="CA468" i="1" a="1"/>
  <c r="CA468" i="1" s="1"/>
  <c r="CA645" i="1" a="1"/>
  <c r="CA645" i="1" s="1"/>
  <c r="CA987" i="1" a="1"/>
  <c r="CA987" i="1" s="1"/>
  <c r="CA492" i="1" a="1"/>
  <c r="CA492" i="1" s="1"/>
  <c r="CA213" i="1" a="1"/>
  <c r="CA213" i="1" s="1"/>
  <c r="CA1160" i="1" a="1"/>
  <c r="CA1160" i="1" s="1"/>
  <c r="CA68" i="1" a="1"/>
  <c r="CA68" i="1" s="1"/>
  <c r="CA150" i="1" a="1"/>
  <c r="CA150" i="1" s="1"/>
  <c r="CA253" i="1" a="1"/>
  <c r="CA253" i="1" s="1"/>
  <c r="CA356" i="1" a="1"/>
  <c r="CA356" i="1" s="1"/>
  <c r="CA459" i="1" a="1"/>
  <c r="CA459" i="1" s="1"/>
  <c r="CA613" i="1" a="1"/>
  <c r="CA613" i="1" s="1"/>
  <c r="CA955" i="1" a="1"/>
  <c r="CA955" i="1" s="1"/>
  <c r="CA441" i="1" a="1"/>
  <c r="CA441" i="1" s="1"/>
  <c r="CA277" i="1" a="1"/>
  <c r="CA277" i="1" s="1"/>
  <c r="CA85" i="1" a="1"/>
  <c r="CA85" i="1" s="1"/>
  <c r="CA179" i="1" a="1"/>
  <c r="CA179" i="1" s="1"/>
  <c r="CA281" i="1" a="1"/>
  <c r="CA281" i="1" s="1"/>
  <c r="CA382" i="1" a="1"/>
  <c r="CA382" i="1" s="1"/>
  <c r="CA485" i="1" a="1"/>
  <c r="CA485" i="1" s="1"/>
  <c r="CA707" i="1" a="1"/>
  <c r="CA707" i="1" s="1"/>
  <c r="CA1048" i="1" a="1"/>
  <c r="CA1048" i="1" s="1"/>
  <c r="CA540" i="1" a="1"/>
  <c r="CA540" i="1" s="1"/>
  <c r="CA316" i="1" a="1"/>
  <c r="CA316" i="1" s="1"/>
  <c r="CA62" i="1" a="1"/>
  <c r="CA62" i="1" s="1"/>
  <c r="CA155" i="1" a="1"/>
  <c r="CA155" i="1" s="1"/>
  <c r="CA257" i="1" a="1"/>
  <c r="CA257" i="1" s="1"/>
  <c r="CA358" i="1" a="1"/>
  <c r="CA358" i="1" s="1"/>
  <c r="CA461" i="1" a="1"/>
  <c r="CA461" i="1" s="1"/>
  <c r="CA624" i="1" a="1"/>
  <c r="CA624" i="1" s="1"/>
  <c r="CA965" i="1" a="1"/>
  <c r="CA965" i="1" s="1"/>
  <c r="CA467" i="1" a="1"/>
  <c r="CA467" i="1" s="1"/>
  <c r="CA291" i="1" a="1"/>
  <c r="CA291" i="1" s="1"/>
  <c r="CA71" i="1" a="1"/>
  <c r="CA71" i="1" s="1"/>
  <c r="CA156" i="1" a="1"/>
  <c r="CA156" i="1" s="1"/>
  <c r="CA259" i="1" a="1"/>
  <c r="CA259" i="1" s="1"/>
  <c r="CA361" i="1" a="1"/>
  <c r="CA361" i="1" s="1"/>
  <c r="CA462" i="1" a="1"/>
  <c r="CA462" i="1" s="1"/>
  <c r="CA627" i="1" a="1"/>
  <c r="CA627" i="1" s="1"/>
  <c r="CA968" i="1" a="1"/>
  <c r="CA968" i="1" s="1"/>
  <c r="CA478" i="1" a="1"/>
  <c r="CA478" i="1" s="1"/>
  <c r="CA238" i="1" a="1"/>
  <c r="CA238" i="1" s="1"/>
  <c r="CA1032" i="1" a="1"/>
  <c r="CA1032" i="1" s="1"/>
  <c r="CA96" i="1" a="1"/>
  <c r="CA96" i="1" s="1"/>
  <c r="CA196" i="1" a="1"/>
  <c r="CA196" i="1" s="1"/>
  <c r="CA299" i="1" a="1"/>
  <c r="CA299" i="1" s="1"/>
  <c r="CA401" i="1" a="1"/>
  <c r="CA401" i="1" s="1"/>
  <c r="CA502" i="1" a="1"/>
  <c r="CA502" i="1" s="1"/>
  <c r="CA763" i="1" a="1"/>
  <c r="CA763" i="1" s="1"/>
  <c r="CA1104" i="1" a="1"/>
  <c r="CA1104" i="1" s="1"/>
  <c r="CA143" i="1" a="1"/>
  <c r="CA143" i="1" s="1"/>
  <c r="CA207" i="1" a="1"/>
  <c r="CA207" i="1" s="1"/>
  <c r="CA271" i="1" a="1"/>
  <c r="CA271" i="1" s="1"/>
  <c r="CA335" i="1" a="1"/>
  <c r="CA335" i="1" s="1"/>
  <c r="CA399" i="1" a="1"/>
  <c r="CA399" i="1" s="1"/>
  <c r="CA463" i="1" a="1"/>
  <c r="CA463" i="1" s="1"/>
  <c r="CA533" i="1" a="1"/>
  <c r="CA533" i="1" s="1"/>
  <c r="CA693" i="1" a="1"/>
  <c r="CA693" i="1" s="1"/>
  <c r="CA864" i="1" a="1"/>
  <c r="CA864" i="1" s="1"/>
  <c r="CA1035" i="1" a="1"/>
  <c r="CA1035" i="1" s="1"/>
  <c r="CA104" i="1" a="1"/>
  <c r="CA104" i="1" s="1"/>
  <c r="CA168" i="1" a="1"/>
  <c r="CA168" i="1" s="1"/>
  <c r="CA232" i="1" a="1"/>
  <c r="CA232" i="1" s="1"/>
  <c r="CA296" i="1" a="1"/>
  <c r="CA296" i="1" s="1"/>
  <c r="CA360" i="1" a="1"/>
  <c r="CA360" i="1" s="1"/>
  <c r="CA424" i="1" a="1"/>
  <c r="CA424" i="1" s="1"/>
  <c r="CA488" i="1" a="1"/>
  <c r="CA488" i="1" s="1"/>
  <c r="CA589" i="1" a="1"/>
  <c r="CA589" i="1" s="1"/>
  <c r="CA760" i="1" a="1"/>
  <c r="CA760" i="1" s="1"/>
  <c r="CA931" i="1" a="1"/>
  <c r="CA931" i="1" s="1"/>
  <c r="CA1101" i="1" a="1"/>
  <c r="CA1101" i="1" s="1"/>
  <c r="CA130" i="1" a="1"/>
  <c r="CA130" i="1" s="1"/>
  <c r="CA194" i="1" a="1"/>
  <c r="CA194" i="1" s="1"/>
  <c r="CA258" i="1" a="1"/>
  <c r="CA258" i="1" s="1"/>
  <c r="CA322" i="1" a="1"/>
  <c r="CA322" i="1" s="1"/>
  <c r="CA386" i="1" a="1"/>
  <c r="CA386" i="1" s="1"/>
  <c r="CA450" i="1" a="1"/>
  <c r="CA450" i="1" s="1"/>
  <c r="CA514" i="1" a="1"/>
  <c r="CA514" i="1" s="1"/>
  <c r="CA659" i="1" a="1"/>
  <c r="CA659" i="1" s="1"/>
  <c r="CA829" i="1" a="1"/>
  <c r="CA829" i="1" s="1"/>
  <c r="CA1000" i="1" a="1"/>
  <c r="CA1000" i="1" s="1"/>
  <c r="CA1171" i="1" a="1"/>
  <c r="CA1171" i="1" s="1"/>
  <c r="CA747" i="1" a="1"/>
  <c r="CA747" i="1" s="1"/>
  <c r="CA917" i="1" a="1"/>
  <c r="CA917" i="1" s="1"/>
  <c r="CA1088" i="1" a="1"/>
  <c r="CA1088" i="1" s="1"/>
  <c r="CA534" i="1" a="1"/>
  <c r="CA534" i="1" s="1"/>
  <c r="CA598" i="1" a="1"/>
  <c r="CA598" i="1" s="1"/>
  <c r="CA662" i="1" a="1"/>
  <c r="CA662" i="1" s="1"/>
  <c r="CA726" i="1" a="1"/>
  <c r="CA726" i="1" s="1"/>
  <c r="CA790" i="1" a="1"/>
  <c r="CA790" i="1" s="1"/>
  <c r="CA854" i="1" a="1"/>
  <c r="CA854" i="1" s="1"/>
  <c r="CA918" i="1" a="1"/>
  <c r="CA918" i="1" s="1"/>
  <c r="CA982" i="1" a="1"/>
  <c r="CA982" i="1" s="1"/>
  <c r="CA1046" i="1" a="1"/>
  <c r="CA1046" i="1" s="1"/>
  <c r="CA1110" i="1" a="1"/>
  <c r="CA1110" i="1" s="1"/>
  <c r="CA1174" i="1" a="1"/>
  <c r="CA1174" i="1" s="1"/>
  <c r="CA559" i="1" a="1"/>
  <c r="CA559" i="1" s="1"/>
  <c r="CA623" i="1" a="1"/>
  <c r="CA623" i="1" s="1"/>
  <c r="CA687" i="1" a="1"/>
  <c r="CA687" i="1" s="1"/>
  <c r="CA751" i="1" a="1"/>
  <c r="CA751" i="1" s="1"/>
  <c r="CA815" i="1" a="1"/>
  <c r="CA815" i="1" s="1"/>
  <c r="CA879" i="1" a="1"/>
  <c r="CA879" i="1" s="1"/>
  <c r="CA943" i="1" a="1"/>
  <c r="CA943" i="1" s="1"/>
  <c r="CA1007" i="1" a="1"/>
  <c r="CA1007" i="1" s="1"/>
  <c r="CA1071" i="1" a="1"/>
  <c r="CA1071" i="1" s="1"/>
  <c r="CA1135" i="1" a="1"/>
  <c r="CA1135" i="1" s="1"/>
  <c r="CA545" i="1" a="1"/>
  <c r="CA545" i="1" s="1"/>
  <c r="CA609" i="1" a="1"/>
  <c r="CA609" i="1" s="1"/>
  <c r="CA673" i="1" a="1"/>
  <c r="CA673" i="1" s="1"/>
  <c r="CA737" i="1" a="1"/>
  <c r="CA737" i="1" s="1"/>
  <c r="CA801" i="1" a="1"/>
  <c r="CA801" i="1" s="1"/>
  <c r="CA865" i="1" a="1"/>
  <c r="CA865" i="1" s="1"/>
  <c r="CA929" i="1" a="1"/>
  <c r="CA929" i="1" s="1"/>
  <c r="CA993" i="1" a="1"/>
  <c r="CA993" i="1" s="1"/>
  <c r="CA1057" i="1" a="1"/>
  <c r="CA1057" i="1" s="1"/>
  <c r="CA1121" i="1" a="1"/>
  <c r="CA1121" i="1" s="1"/>
  <c r="CA1185" i="1" a="1"/>
  <c r="CA1185" i="1" s="1"/>
  <c r="CA570" i="1" a="1"/>
  <c r="CA570" i="1" s="1"/>
  <c r="CA634" i="1" a="1"/>
  <c r="CA634" i="1" s="1"/>
  <c r="CA698" i="1" a="1"/>
  <c r="CA698" i="1" s="1"/>
  <c r="CA762" i="1" a="1"/>
  <c r="CA762" i="1" s="1"/>
  <c r="CA826" i="1" a="1"/>
  <c r="CA826" i="1" s="1"/>
  <c r="CA890" i="1" a="1"/>
  <c r="CA890" i="1" s="1"/>
  <c r="CA954" i="1" a="1"/>
  <c r="CA954" i="1" s="1"/>
  <c r="CA1018" i="1" a="1"/>
  <c r="CA1018" i="1" s="1"/>
  <c r="CA1082" i="1" a="1"/>
  <c r="CA1082" i="1" s="1"/>
  <c r="CA1146" i="1" a="1"/>
  <c r="CA1146" i="1" s="1"/>
  <c r="CA572" i="1" a="1"/>
  <c r="CA572" i="1" s="1"/>
  <c r="CA636" i="1" a="1"/>
  <c r="CA636" i="1" s="1"/>
  <c r="CA700" i="1" a="1"/>
  <c r="CA700" i="1" s="1"/>
  <c r="CA764" i="1" a="1"/>
  <c r="CA764" i="1" s="1"/>
  <c r="CA828" i="1" a="1"/>
  <c r="CA828" i="1" s="1"/>
  <c r="CA892" i="1" a="1"/>
  <c r="CA892" i="1" s="1"/>
  <c r="CA956" i="1" a="1"/>
  <c r="CA956" i="1" s="1"/>
  <c r="CA1020" i="1" a="1"/>
  <c r="CA1020" i="1" s="1"/>
  <c r="CA1084" i="1" a="1"/>
  <c r="CA1084" i="1" s="1"/>
  <c r="CA1148" i="1" a="1"/>
  <c r="CA1148" i="1" s="1"/>
  <c r="CA121" i="1" a="1"/>
  <c r="CA121" i="1" s="1"/>
  <c r="CA211" i="1" a="1"/>
  <c r="CA211" i="1" s="1"/>
  <c r="CA81" i="1" a="1"/>
  <c r="CA81" i="1" s="1"/>
  <c r="CA276" i="1" a="1"/>
  <c r="CA276" i="1" s="1"/>
  <c r="CA481" i="1" a="1"/>
  <c r="CA481" i="1" s="1"/>
  <c r="CA600" i="1" a="1"/>
  <c r="CA600" i="1" s="1"/>
  <c r="CA164" i="1" a="1"/>
  <c r="CA164" i="1" s="1"/>
  <c r="CA267" i="1" a="1"/>
  <c r="CA267" i="1" s="1"/>
  <c r="CA369" i="1" a="1"/>
  <c r="CA369" i="1" s="1"/>
  <c r="CA470" i="1" a="1"/>
  <c r="CA470" i="1" s="1"/>
  <c r="CA656" i="1" a="1"/>
  <c r="CA656" i="1" s="1"/>
  <c r="CA997" i="1" a="1"/>
  <c r="CA997" i="1" s="1"/>
  <c r="CA517" i="1" a="1"/>
  <c r="CA517" i="1" s="1"/>
  <c r="CA355" i="1" a="1"/>
  <c r="CA355" i="1" s="1"/>
  <c r="CA93" i="1" a="1"/>
  <c r="CA93" i="1" s="1"/>
  <c r="CA190" i="1" a="1"/>
  <c r="CA190" i="1" s="1"/>
  <c r="CA293" i="1" a="1"/>
  <c r="CA293" i="1" s="1"/>
  <c r="CA396" i="1" a="1"/>
  <c r="CA396" i="1" s="1"/>
  <c r="CA499" i="1" a="1"/>
  <c r="CA499" i="1" s="1"/>
  <c r="CA749" i="1" a="1"/>
  <c r="CA749" i="1" s="1"/>
  <c r="CA1091" i="1" a="1"/>
  <c r="CA1091" i="1" s="1"/>
  <c r="CA813" i="1" a="1"/>
  <c r="CA813" i="1" s="1"/>
  <c r="CA380" i="1" a="1"/>
  <c r="CA380" i="1" s="1"/>
  <c r="CA78" i="1" a="1"/>
  <c r="CA78" i="1" s="1"/>
  <c r="CA166" i="1" a="1"/>
  <c r="CA166" i="1" s="1"/>
  <c r="CA269" i="1" a="1"/>
  <c r="CA269" i="1" s="1"/>
  <c r="CA372" i="1" a="1"/>
  <c r="CA372" i="1" s="1"/>
  <c r="CA475" i="1" a="1"/>
  <c r="CA475" i="1" s="1"/>
  <c r="CA667" i="1" a="1"/>
  <c r="CA667" i="1" s="1"/>
  <c r="CA1008" i="1" a="1"/>
  <c r="CA1008" i="1" s="1"/>
  <c r="CA643" i="1" a="1"/>
  <c r="CA643" i="1" s="1"/>
  <c r="CA341" i="1" a="1"/>
  <c r="CA341" i="1" s="1"/>
  <c r="CA54" i="1" a="1"/>
  <c r="CA54" i="1" s="1"/>
  <c r="CA79" i="1" a="1"/>
  <c r="CA79" i="1" s="1"/>
  <c r="CA169" i="1" a="1"/>
  <c r="CA169" i="1" s="1"/>
  <c r="CA270" i="1" a="1"/>
  <c r="CA270" i="1" s="1"/>
  <c r="CA373" i="1" a="1"/>
  <c r="CA373" i="1" s="1"/>
  <c r="CA476" i="1" a="1"/>
  <c r="CA476" i="1" s="1"/>
  <c r="CA669" i="1" a="1"/>
  <c r="CA669" i="1" s="1"/>
  <c r="CA1011" i="1" a="1"/>
  <c r="CA1011" i="1" s="1"/>
  <c r="CA563" i="1" a="1"/>
  <c r="CA563" i="1" s="1"/>
  <c r="CA302" i="1" a="1"/>
  <c r="CA302" i="1" s="1"/>
  <c r="CA107" i="1" a="1"/>
  <c r="CA107" i="1" s="1"/>
  <c r="CA209" i="1" a="1"/>
  <c r="CA209" i="1" s="1"/>
  <c r="CA310" i="1" a="1"/>
  <c r="CA310" i="1" s="1"/>
  <c r="CA413" i="1" a="1"/>
  <c r="CA413" i="1" s="1"/>
  <c r="CA516" i="1" a="1"/>
  <c r="CA516" i="1" s="1"/>
  <c r="CA805" i="1" a="1"/>
  <c r="CA805" i="1" s="1"/>
  <c r="CA1147" i="1" a="1"/>
  <c r="CA1147" i="1" s="1"/>
  <c r="CA151" i="1" a="1"/>
  <c r="CA151" i="1" s="1"/>
  <c r="CA215" i="1" a="1"/>
  <c r="CA215" i="1" s="1"/>
  <c r="CA279" i="1" a="1"/>
  <c r="CA279" i="1" s="1"/>
  <c r="CA343" i="1" a="1"/>
  <c r="CA343" i="1" s="1"/>
  <c r="CA407" i="1" a="1"/>
  <c r="CA407" i="1" s="1"/>
  <c r="CA471" i="1" a="1"/>
  <c r="CA471" i="1" s="1"/>
  <c r="CA548" i="1" a="1"/>
  <c r="CA548" i="1" s="1"/>
  <c r="CA715" i="1" a="1"/>
  <c r="CA715" i="1" s="1"/>
  <c r="CA885" i="1" a="1"/>
  <c r="CA885" i="1" s="1"/>
  <c r="CA1056" i="1" a="1"/>
  <c r="CA1056" i="1" s="1"/>
  <c r="CA112" i="1" a="1"/>
  <c r="CA112" i="1" s="1"/>
  <c r="CA176" i="1" a="1"/>
  <c r="CA176" i="1" s="1"/>
  <c r="CA240" i="1" a="1"/>
  <c r="CA240" i="1" s="1"/>
  <c r="CA304" i="1" a="1"/>
  <c r="CA304" i="1" s="1"/>
  <c r="CA368" i="1" a="1"/>
  <c r="CA368" i="1" s="1"/>
  <c r="CA432" i="1" a="1"/>
  <c r="CA432" i="1" s="1"/>
  <c r="CA496" i="1" a="1"/>
  <c r="CA496" i="1" s="1"/>
  <c r="CA611" i="1" a="1"/>
  <c r="CA611" i="1" s="1"/>
  <c r="CA781" i="1" a="1"/>
  <c r="CA781" i="1" s="1"/>
  <c r="CA952" i="1" a="1"/>
  <c r="CA952" i="1" s="1"/>
  <c r="CA1123" i="1" a="1"/>
  <c r="CA1123" i="1" s="1"/>
  <c r="CA138" i="1" a="1"/>
  <c r="CA138" i="1" s="1"/>
  <c r="CA202" i="1" a="1"/>
  <c r="CA202" i="1" s="1"/>
  <c r="CA266" i="1" a="1"/>
  <c r="CA266" i="1" s="1"/>
  <c r="CA330" i="1" a="1"/>
  <c r="CA330" i="1" s="1"/>
  <c r="CA394" i="1" a="1"/>
  <c r="CA394" i="1" s="1"/>
  <c r="CA458" i="1" a="1"/>
  <c r="CA458" i="1" s="1"/>
  <c r="CA525" i="1" a="1"/>
  <c r="CA525" i="1" s="1"/>
  <c r="CA680" i="1" a="1"/>
  <c r="CA680" i="1" s="1"/>
  <c r="CA851" i="1" a="1"/>
  <c r="CA851" i="1" s="1"/>
  <c r="CA1021" i="1" a="1"/>
  <c r="CA1021" i="1" s="1"/>
  <c r="CA1192" i="1" a="1"/>
  <c r="CA1192" i="1" s="1"/>
  <c r="CA768" i="1" a="1"/>
  <c r="CA768" i="1" s="1"/>
  <c r="CA939" i="1" a="1"/>
  <c r="CA939" i="1" s="1"/>
  <c r="CA1109" i="1" a="1"/>
  <c r="CA1109" i="1" s="1"/>
  <c r="CA542" i="1" a="1"/>
  <c r="CA542" i="1" s="1"/>
  <c r="CA606" i="1" a="1"/>
  <c r="CA606" i="1" s="1"/>
  <c r="CA670" i="1" a="1"/>
  <c r="CA670" i="1" s="1"/>
  <c r="CA734" i="1" a="1"/>
  <c r="CA734" i="1" s="1"/>
  <c r="CA798" i="1" a="1"/>
  <c r="CA798" i="1" s="1"/>
  <c r="CA862" i="1" a="1"/>
  <c r="CA862" i="1" s="1"/>
  <c r="CA926" i="1" a="1"/>
  <c r="CA926" i="1" s="1"/>
  <c r="CA990" i="1" a="1"/>
  <c r="CA990" i="1" s="1"/>
  <c r="CA1054" i="1" a="1"/>
  <c r="CA1054" i="1" s="1"/>
  <c r="CA1118" i="1" a="1"/>
  <c r="CA1118" i="1" s="1"/>
  <c r="CA1182" i="1" a="1"/>
  <c r="CA1182" i="1" s="1"/>
  <c r="CA567" i="1" a="1"/>
  <c r="CA567" i="1" s="1"/>
  <c r="CA631" i="1" a="1"/>
  <c r="CA631" i="1" s="1"/>
  <c r="CA695" i="1" a="1"/>
  <c r="CA695" i="1" s="1"/>
  <c r="CA759" i="1" a="1"/>
  <c r="CA759" i="1" s="1"/>
  <c r="CA823" i="1" a="1"/>
  <c r="CA823" i="1" s="1"/>
  <c r="CA887" i="1" a="1"/>
  <c r="CA887" i="1" s="1"/>
  <c r="CA951" i="1" a="1"/>
  <c r="CA951" i="1" s="1"/>
  <c r="CA1015" i="1" a="1"/>
  <c r="CA1015" i="1" s="1"/>
  <c r="CA1079" i="1" a="1"/>
  <c r="CA1079" i="1" s="1"/>
  <c r="CA1143" i="1" a="1"/>
  <c r="CA1143" i="1" s="1"/>
  <c r="CA553" i="1" a="1"/>
  <c r="CA553" i="1" s="1"/>
  <c r="CA617" i="1" a="1"/>
  <c r="CA617" i="1" s="1"/>
  <c r="CA681" i="1" a="1"/>
  <c r="CA681" i="1" s="1"/>
  <c r="CA745" i="1" a="1"/>
  <c r="CA745" i="1" s="1"/>
  <c r="CA809" i="1" a="1"/>
  <c r="CA809" i="1" s="1"/>
  <c r="CA873" i="1" a="1"/>
  <c r="CA873" i="1" s="1"/>
  <c r="CA937" i="1" a="1"/>
  <c r="CA937" i="1" s="1"/>
  <c r="CA1001" i="1" a="1"/>
  <c r="CA1001" i="1" s="1"/>
  <c r="CA1065" i="1" a="1"/>
  <c r="CA1065" i="1" s="1"/>
  <c r="CA1129" i="1" a="1"/>
  <c r="CA1129" i="1" s="1"/>
  <c r="CA1193" i="1" a="1"/>
  <c r="CA1193" i="1" s="1"/>
  <c r="CA578" i="1" a="1"/>
  <c r="CA578" i="1" s="1"/>
  <c r="CA642" i="1" a="1"/>
  <c r="CA642" i="1" s="1"/>
  <c r="CA706" i="1" a="1"/>
  <c r="CA706" i="1" s="1"/>
  <c r="CA770" i="1" a="1"/>
  <c r="CA770" i="1" s="1"/>
  <c r="CA834" i="1" a="1"/>
  <c r="CA834" i="1" s="1"/>
  <c r="CA898" i="1" a="1"/>
  <c r="CA898" i="1" s="1"/>
  <c r="CA962" i="1" a="1"/>
  <c r="CA962" i="1" s="1"/>
  <c r="CA1026" i="1" a="1"/>
  <c r="CA1026" i="1" s="1"/>
  <c r="CA1090" i="1" a="1"/>
  <c r="CA1090" i="1" s="1"/>
  <c r="CA1154" i="1" a="1"/>
  <c r="CA1154" i="1" s="1"/>
  <c r="CA580" i="1" a="1"/>
  <c r="CA580" i="1" s="1"/>
  <c r="CA644" i="1" a="1"/>
  <c r="CA644" i="1" s="1"/>
  <c r="CA708" i="1" a="1"/>
  <c r="CA708" i="1" s="1"/>
  <c r="CA772" i="1" a="1"/>
  <c r="CA772" i="1" s="1"/>
  <c r="CA836" i="1" a="1"/>
  <c r="CA836" i="1" s="1"/>
  <c r="CA900" i="1" a="1"/>
  <c r="CA900" i="1" s="1"/>
  <c r="CA964" i="1" a="1"/>
  <c r="CA964" i="1" s="1"/>
  <c r="CA1028" i="1" a="1"/>
  <c r="CA1028" i="1" s="1"/>
  <c r="CA1092" i="1" a="1"/>
  <c r="CA1092" i="1" s="1"/>
  <c r="CA1156" i="1" a="1"/>
  <c r="CA1156" i="1" s="1"/>
  <c r="CA49" i="1" a="1"/>
  <c r="CA49" i="1" s="1"/>
  <c r="CA300" i="1" a="1"/>
  <c r="CA300" i="1" s="1"/>
  <c r="CA82" i="1" a="1"/>
  <c r="CA82" i="1" s="1"/>
  <c r="CA173" i="1" a="1"/>
  <c r="CA173" i="1" s="1"/>
  <c r="CA379" i="1" a="1"/>
  <c r="CA379" i="1" s="1"/>
  <c r="CA688" i="1" a="1"/>
  <c r="CA688" i="1" s="1"/>
  <c r="CA1029" i="1" a="1"/>
  <c r="CA1029" i="1" s="1"/>
  <c r="CA265" i="1" a="1"/>
  <c r="CA265" i="1" s="1"/>
  <c r="CA76" i="1" a="1"/>
  <c r="CA76" i="1" s="1"/>
  <c r="CA57" i="1" a="1"/>
  <c r="CA57" i="1" s="1"/>
  <c r="CA158" i="1" a="1"/>
  <c r="CA158" i="1" s="1"/>
  <c r="CA185" i="1" a="1"/>
  <c r="CA185" i="1" s="1"/>
  <c r="CA364" i="1" a="1"/>
  <c r="CA364" i="1" s="1"/>
  <c r="CA90" i="1" a="1"/>
  <c r="CA90" i="1" s="1"/>
  <c r="CA187" i="1" a="1"/>
  <c r="CA187" i="1" s="1"/>
  <c r="CA289" i="1" a="1"/>
  <c r="CA289" i="1" s="1"/>
  <c r="CA390" i="1" a="1"/>
  <c r="CA390" i="1" s="1"/>
  <c r="CA493" i="1" a="1"/>
  <c r="CA493" i="1" s="1"/>
  <c r="CA731" i="1" a="1"/>
  <c r="CA731" i="1" s="1"/>
  <c r="CA1072" i="1" a="1"/>
  <c r="CA1072" i="1" s="1"/>
  <c r="CA856" i="1" a="1"/>
  <c r="CA856" i="1" s="1"/>
  <c r="CA329" i="1" a="1"/>
  <c r="CA329" i="1" s="1"/>
  <c r="CA84" i="1" a="1"/>
  <c r="CA84" i="1" s="1"/>
  <c r="CA177" i="1" a="1"/>
  <c r="CA177" i="1" s="1"/>
  <c r="CA278" i="1" a="1"/>
  <c r="CA278" i="1" s="1"/>
  <c r="CA381" i="1" a="1"/>
  <c r="CA381" i="1" s="1"/>
  <c r="CA484" i="1" a="1"/>
  <c r="CA484" i="1" s="1"/>
  <c r="CA699" i="1" a="1"/>
  <c r="CA699" i="1" s="1"/>
  <c r="CA1040" i="1" a="1"/>
  <c r="CA1040" i="1" s="1"/>
  <c r="CA728" i="1" a="1"/>
  <c r="CA728" i="1" s="1"/>
  <c r="CA430" i="1" a="1"/>
  <c r="CA430" i="1" s="1"/>
  <c r="CA101" i="1" a="1"/>
  <c r="CA101" i="1" s="1"/>
  <c r="CA204" i="1" a="1"/>
  <c r="CA204" i="1" s="1"/>
  <c r="CA307" i="1" a="1"/>
  <c r="CA307" i="1" s="1"/>
  <c r="CA409" i="1" a="1"/>
  <c r="CA409" i="1" s="1"/>
  <c r="CA510" i="1" a="1"/>
  <c r="CA510" i="1" s="1"/>
  <c r="CA792" i="1" a="1"/>
  <c r="CA792" i="1" s="1"/>
  <c r="CA1133" i="1" a="1"/>
  <c r="CA1133" i="1" s="1"/>
  <c r="CA1155" i="1" a="1"/>
  <c r="CA1155" i="1" s="1"/>
  <c r="CA444" i="1" a="1"/>
  <c r="CA444" i="1" s="1"/>
  <c r="CA86" i="1" a="1"/>
  <c r="CA86" i="1" s="1"/>
  <c r="CA180" i="1" a="1"/>
  <c r="CA180" i="1" s="1"/>
  <c r="CA283" i="1" a="1"/>
  <c r="CA283" i="1" s="1"/>
  <c r="CA385" i="1" a="1"/>
  <c r="CA385" i="1" s="1"/>
  <c r="CA486" i="1" a="1"/>
  <c r="CA486" i="1" s="1"/>
  <c r="CA709" i="1" a="1"/>
  <c r="CA709" i="1" s="1"/>
  <c r="CA1051" i="1" a="1"/>
  <c r="CA1051" i="1" s="1"/>
  <c r="CA1069" i="1" a="1"/>
  <c r="CA1069" i="1" s="1"/>
  <c r="CA405" i="1" a="1"/>
  <c r="CA405" i="1" s="1"/>
  <c r="CA87" i="1" a="1"/>
  <c r="CA87" i="1" s="1"/>
  <c r="CA181" i="1" a="1"/>
  <c r="CA181" i="1" s="1"/>
  <c r="CA284" i="1" a="1"/>
  <c r="CA284" i="1" s="1"/>
  <c r="CA387" i="1" a="1"/>
  <c r="CA387" i="1" s="1"/>
  <c r="CA489" i="1" a="1"/>
  <c r="CA489" i="1" s="1"/>
  <c r="CA712" i="1" a="1"/>
  <c r="CA712" i="1" s="1"/>
  <c r="CA1053" i="1" a="1"/>
  <c r="CA1053" i="1" s="1"/>
  <c r="CA771" i="1" a="1"/>
  <c r="CA771" i="1" s="1"/>
  <c r="CA366" i="1" a="1"/>
  <c r="CA366" i="1" s="1"/>
  <c r="CA46" i="1" a="1"/>
  <c r="CA46" i="1" s="1"/>
  <c r="CA48" i="1" a="1"/>
  <c r="CA48" i="1" s="1"/>
  <c r="CA118" i="1" a="1"/>
  <c r="CA118" i="1" s="1"/>
  <c r="CA221" i="1" a="1"/>
  <c r="CA221" i="1" s="1"/>
  <c r="CA324" i="1" a="1"/>
  <c r="CA324" i="1" s="1"/>
  <c r="CA427" i="1" a="1"/>
  <c r="CA427" i="1" s="1"/>
  <c r="CA537" i="1" a="1"/>
  <c r="CA537" i="1" s="1"/>
  <c r="CA848" i="1" a="1"/>
  <c r="CA848" i="1" s="1"/>
  <c r="CA1189" i="1" a="1"/>
  <c r="CA1189" i="1" s="1"/>
  <c r="CA159" i="1" a="1"/>
  <c r="CA159" i="1" s="1"/>
  <c r="CA223" i="1" a="1"/>
  <c r="CA223" i="1" s="1"/>
  <c r="CA287" i="1" a="1"/>
  <c r="CA287" i="1" s="1"/>
  <c r="CA351" i="1" a="1"/>
  <c r="CA351" i="1" s="1"/>
  <c r="CA415" i="1" a="1"/>
  <c r="CA415" i="1" s="1"/>
  <c r="CA479" i="1" a="1"/>
  <c r="CA479" i="1" s="1"/>
  <c r="CA565" i="1" a="1"/>
  <c r="CA565" i="1" s="1"/>
  <c r="CA736" i="1" a="1"/>
  <c r="CA736" i="1" s="1"/>
  <c r="CA907" i="1" a="1"/>
  <c r="CA907" i="1" s="1"/>
  <c r="CA1077" i="1" a="1"/>
  <c r="CA1077" i="1" s="1"/>
  <c r="CA120" i="1" a="1"/>
  <c r="CA120" i="1" s="1"/>
  <c r="CA184" i="1" a="1"/>
  <c r="CA184" i="1" s="1"/>
  <c r="CA248" i="1" a="1"/>
  <c r="CA248" i="1" s="1"/>
  <c r="CA312" i="1" a="1"/>
  <c r="CA312" i="1" s="1"/>
  <c r="CA376" i="1" a="1"/>
  <c r="CA376" i="1" s="1"/>
  <c r="CA440" i="1" a="1"/>
  <c r="CA440" i="1" s="1"/>
  <c r="CA504" i="1" a="1"/>
  <c r="CA504" i="1" s="1"/>
  <c r="CA632" i="1" a="1"/>
  <c r="CA632" i="1" s="1"/>
  <c r="CA803" i="1" a="1"/>
  <c r="CA803" i="1" s="1"/>
  <c r="CA973" i="1" a="1"/>
  <c r="CA973" i="1" s="1"/>
  <c r="CA1144" i="1" a="1"/>
  <c r="CA1144" i="1" s="1"/>
  <c r="CA146" i="1" a="1"/>
  <c r="CA146" i="1" s="1"/>
  <c r="CA210" i="1" a="1"/>
  <c r="CA210" i="1" s="1"/>
  <c r="CA274" i="1" a="1"/>
  <c r="CA274" i="1" s="1"/>
  <c r="CA338" i="1" a="1"/>
  <c r="CA338" i="1" s="1"/>
  <c r="CA402" i="1" a="1"/>
  <c r="CA402" i="1" s="1"/>
  <c r="CA466" i="1" a="1"/>
  <c r="CA466" i="1" s="1"/>
  <c r="CA539" i="1" a="1"/>
  <c r="CA539" i="1" s="1"/>
  <c r="CA701" i="1" a="1"/>
  <c r="CA701" i="1" s="1"/>
  <c r="CA872" i="1" a="1"/>
  <c r="CA872" i="1" s="1"/>
  <c r="CA1043" i="1" a="1"/>
  <c r="CA1043" i="1" s="1"/>
  <c r="CA619" i="1" a="1"/>
  <c r="CA619" i="1" s="1"/>
  <c r="CA789" i="1" a="1"/>
  <c r="CA789" i="1" s="1"/>
  <c r="CA960" i="1" a="1"/>
  <c r="CA960" i="1" s="1"/>
  <c r="CA1131" i="1" a="1"/>
  <c r="CA1131" i="1" s="1"/>
  <c r="CA550" i="1" a="1"/>
  <c r="CA550" i="1" s="1"/>
  <c r="CA614" i="1" a="1"/>
  <c r="CA614" i="1" s="1"/>
  <c r="CA678" i="1" a="1"/>
  <c r="CA678" i="1" s="1"/>
  <c r="CA742" i="1" a="1"/>
  <c r="CA742" i="1" s="1"/>
  <c r="CA806" i="1" a="1"/>
  <c r="CA806" i="1" s="1"/>
  <c r="CA870" i="1" a="1"/>
  <c r="CA870" i="1" s="1"/>
  <c r="CA934" i="1" a="1"/>
  <c r="CA934" i="1" s="1"/>
  <c r="CA998" i="1" a="1"/>
  <c r="CA998" i="1" s="1"/>
  <c r="CA1062" i="1" a="1"/>
  <c r="CA1062" i="1" s="1"/>
  <c r="CA1126" i="1" a="1"/>
  <c r="CA1126" i="1" s="1"/>
  <c r="CA1190" i="1" a="1"/>
  <c r="CA1190" i="1" s="1"/>
  <c r="CA575" i="1" a="1"/>
  <c r="CA575" i="1" s="1"/>
  <c r="CA639" i="1" a="1"/>
  <c r="CA639" i="1" s="1"/>
  <c r="CA703" i="1" a="1"/>
  <c r="CA703" i="1" s="1"/>
  <c r="CA767" i="1" a="1"/>
  <c r="CA767" i="1" s="1"/>
  <c r="CA831" i="1" a="1"/>
  <c r="CA831" i="1" s="1"/>
  <c r="CA895" i="1" a="1"/>
  <c r="CA895" i="1" s="1"/>
  <c r="CA959" i="1" a="1"/>
  <c r="CA959" i="1" s="1"/>
  <c r="CA1023" i="1" a="1"/>
  <c r="CA1023" i="1" s="1"/>
  <c r="CA1087" i="1" a="1"/>
  <c r="CA1087" i="1" s="1"/>
  <c r="CA1151" i="1" a="1"/>
  <c r="CA1151" i="1" s="1"/>
  <c r="CA561" i="1" a="1"/>
  <c r="CA561" i="1" s="1"/>
  <c r="CA625" i="1" a="1"/>
  <c r="CA625" i="1" s="1"/>
  <c r="CA689" i="1" a="1"/>
  <c r="CA689" i="1" s="1"/>
  <c r="CA753" i="1" a="1"/>
  <c r="CA753" i="1" s="1"/>
  <c r="CA817" i="1" a="1"/>
  <c r="CA817" i="1" s="1"/>
  <c r="CA881" i="1" a="1"/>
  <c r="CA881" i="1" s="1"/>
  <c r="CA945" i="1" a="1"/>
  <c r="CA945" i="1" s="1"/>
  <c r="CA1009" i="1" a="1"/>
  <c r="CA1009" i="1" s="1"/>
  <c r="CA1073" i="1" a="1"/>
  <c r="CA1073" i="1" s="1"/>
  <c r="CA1137" i="1" a="1"/>
  <c r="CA1137" i="1" s="1"/>
  <c r="CA522" i="1" a="1"/>
  <c r="CA522" i="1" s="1"/>
  <c r="CA586" i="1" a="1"/>
  <c r="CA586" i="1" s="1"/>
  <c r="CA650" i="1" a="1"/>
  <c r="CA650" i="1" s="1"/>
  <c r="CA714" i="1" a="1"/>
  <c r="CA714" i="1" s="1"/>
  <c r="CA778" i="1" a="1"/>
  <c r="CA778" i="1" s="1"/>
  <c r="CA842" i="1" a="1"/>
  <c r="CA842" i="1" s="1"/>
  <c r="CA906" i="1" a="1"/>
  <c r="CA906" i="1" s="1"/>
  <c r="CA970" i="1" a="1"/>
  <c r="CA970" i="1" s="1"/>
  <c r="CA1034" i="1" a="1"/>
  <c r="CA1034" i="1" s="1"/>
  <c r="CA1098" i="1" a="1"/>
  <c r="CA1098" i="1" s="1"/>
  <c r="CA1162" i="1" a="1"/>
  <c r="CA1162" i="1" s="1"/>
  <c r="CA588" i="1" a="1"/>
  <c r="CA588" i="1" s="1"/>
  <c r="CA652" i="1" a="1"/>
  <c r="CA652" i="1" s="1"/>
  <c r="CA716" i="1" a="1"/>
  <c r="CA716" i="1" s="1"/>
  <c r="CA780" i="1" a="1"/>
  <c r="CA780" i="1" s="1"/>
  <c r="CA844" i="1" a="1"/>
  <c r="CA844" i="1" s="1"/>
  <c r="CA908" i="1" a="1"/>
  <c r="CA908" i="1" s="1"/>
  <c r="CA972" i="1" a="1"/>
  <c r="CA972" i="1" s="1"/>
  <c r="CA1036" i="1" a="1"/>
  <c r="CA1036" i="1" s="1"/>
  <c r="CA1100" i="1" a="1"/>
  <c r="CA1100" i="1" s="1"/>
  <c r="CA1164" i="1" a="1"/>
  <c r="CA1164" i="1" s="1"/>
  <c r="CA172" i="1" a="1"/>
  <c r="CA172" i="1" s="1"/>
  <c r="CA428" i="1" a="1"/>
  <c r="CA428" i="1" s="1"/>
  <c r="CA98" i="1" a="1"/>
  <c r="CA98" i="1" s="1"/>
  <c r="CA198" i="1" a="1"/>
  <c r="CA198" i="1" s="1"/>
  <c r="CA301" i="1" a="1"/>
  <c r="CA301" i="1" s="1"/>
  <c r="CA404" i="1" a="1"/>
  <c r="CA404" i="1" s="1"/>
  <c r="CA507" i="1" a="1"/>
  <c r="CA507" i="1" s="1"/>
  <c r="CA773" i="1" a="1"/>
  <c r="CA773" i="1" s="1"/>
  <c r="CA1115" i="1" a="1"/>
  <c r="CA1115" i="1" s="1"/>
  <c r="CA984" i="1" a="1"/>
  <c r="CA984" i="1" s="1"/>
  <c r="CA393" i="1" a="1"/>
  <c r="CA393" i="1" s="1"/>
  <c r="CA92" i="1" a="1"/>
  <c r="CA92" i="1" s="1"/>
  <c r="CA189" i="1" a="1"/>
  <c r="CA189" i="1" s="1"/>
  <c r="CA292" i="1" a="1"/>
  <c r="CA292" i="1" s="1"/>
  <c r="CA395" i="1" a="1"/>
  <c r="CA395" i="1" s="1"/>
  <c r="CA497" i="1" a="1"/>
  <c r="CA497" i="1" s="1"/>
  <c r="CA741" i="1" a="1"/>
  <c r="CA741" i="1" s="1"/>
  <c r="CA1083" i="1" a="1"/>
  <c r="CA1083" i="1" s="1"/>
  <c r="CA1112" i="1" a="1"/>
  <c r="CA1112" i="1" s="1"/>
  <c r="CA508" i="1" a="1"/>
  <c r="CA508" i="1" s="1"/>
  <c r="CA45" i="1" a="1"/>
  <c r="CA45" i="1" s="1"/>
  <c r="CA115" i="1" a="1"/>
  <c r="CA115" i="1" s="1"/>
  <c r="CA217" i="1" a="1"/>
  <c r="CA217" i="1" s="1"/>
  <c r="CA318" i="1" a="1"/>
  <c r="CA318" i="1" s="1"/>
  <c r="CA421" i="1" a="1"/>
  <c r="CA421" i="1" s="1"/>
  <c r="CA529" i="1" a="1"/>
  <c r="CA529" i="1" s="1"/>
  <c r="CA835" i="1" a="1"/>
  <c r="CA835" i="1" s="1"/>
  <c r="CA1176" i="1" a="1"/>
  <c r="CA1176" i="1" s="1"/>
  <c r="CA494" i="1" a="1"/>
  <c r="CA494" i="1" s="1"/>
  <c r="CA94" i="1" a="1"/>
  <c r="CA94" i="1" s="1"/>
  <c r="CA193" i="1" a="1"/>
  <c r="CA193" i="1" s="1"/>
  <c r="CA294" i="1" a="1"/>
  <c r="CA294" i="1" s="1"/>
  <c r="CA397" i="1" a="1"/>
  <c r="CA397" i="1" s="1"/>
  <c r="CA500" i="1" a="1"/>
  <c r="CA500" i="1" s="1"/>
  <c r="CA752" i="1" a="1"/>
  <c r="CA752" i="1" s="1"/>
  <c r="CA1093" i="1" a="1"/>
  <c r="CA1093" i="1" s="1"/>
  <c r="CA469" i="1" a="1"/>
  <c r="CA469" i="1" s="1"/>
  <c r="CA95" i="1" a="1"/>
  <c r="CA95" i="1" s="1"/>
  <c r="CA195" i="1" a="1"/>
  <c r="CA195" i="1" s="1"/>
  <c r="CA297" i="1" a="1"/>
  <c r="CA297" i="1" s="1"/>
  <c r="CA398" i="1" a="1"/>
  <c r="CA398" i="1" s="1"/>
  <c r="CA501" i="1" a="1"/>
  <c r="CA501" i="1" s="1"/>
  <c r="CA755" i="1" a="1"/>
  <c r="CA755" i="1" s="1"/>
  <c r="CA1096" i="1" a="1"/>
  <c r="CA1096" i="1" s="1"/>
  <c r="CA1027" i="1" a="1"/>
  <c r="CA1027" i="1" s="1"/>
  <c r="CA419" i="1" a="1"/>
  <c r="CA419" i="1" s="1"/>
  <c r="CA70" i="1" a="1"/>
  <c r="CA70" i="1" s="1"/>
  <c r="CA56" i="1" a="1"/>
  <c r="CA56" i="1" s="1"/>
  <c r="CA132" i="1" a="1"/>
  <c r="CA132" i="1" s="1"/>
  <c r="CA235" i="1" a="1"/>
  <c r="CA235" i="1" s="1"/>
  <c r="CA337" i="1" a="1"/>
  <c r="CA337" i="1" s="1"/>
  <c r="CA438" i="1" a="1"/>
  <c r="CA438" i="1" s="1"/>
  <c r="CA560" i="1" a="1"/>
  <c r="CA560" i="1" s="1"/>
  <c r="CA891" i="1" a="1"/>
  <c r="CA891" i="1" s="1"/>
  <c r="CA103" i="1" a="1"/>
  <c r="CA103" i="1" s="1"/>
  <c r="CA167" i="1" a="1"/>
  <c r="CA167" i="1" s="1"/>
  <c r="CA231" i="1" a="1"/>
  <c r="CA231" i="1" s="1"/>
  <c r="CA295" i="1" a="1"/>
  <c r="CA295" i="1" s="1"/>
  <c r="CA359" i="1" a="1"/>
  <c r="CA359" i="1" s="1"/>
  <c r="CA423" i="1" a="1"/>
  <c r="CA423" i="1" s="1"/>
  <c r="CA487" i="1" a="1"/>
  <c r="CA487" i="1" s="1"/>
  <c r="CA587" i="1" a="1"/>
  <c r="CA587" i="1" s="1"/>
  <c r="CA757" i="1" a="1"/>
  <c r="CA757" i="1" s="1"/>
  <c r="CA928" i="1" a="1"/>
  <c r="CA928" i="1" s="1"/>
  <c r="CA1099" i="1" a="1"/>
  <c r="CA1099" i="1" s="1"/>
  <c r="CA128" i="1" a="1"/>
  <c r="CA128" i="1" s="1"/>
  <c r="CA192" i="1" a="1"/>
  <c r="CA192" i="1" s="1"/>
  <c r="CA256" i="1" a="1"/>
  <c r="CA256" i="1" s="1"/>
  <c r="CA320" i="1" a="1"/>
  <c r="CA320" i="1" s="1"/>
  <c r="CA384" i="1" a="1"/>
  <c r="CA384" i="1" s="1"/>
  <c r="CA448" i="1" a="1"/>
  <c r="CA448" i="1" s="1"/>
  <c r="CA512" i="1" a="1"/>
  <c r="CA512" i="1" s="1"/>
  <c r="CA653" i="1" a="1"/>
  <c r="CA653" i="1" s="1"/>
  <c r="CA824" i="1" a="1"/>
  <c r="CA824" i="1" s="1"/>
  <c r="CA995" i="1" a="1"/>
  <c r="CA995" i="1" s="1"/>
  <c r="CA1165" i="1" a="1"/>
  <c r="CA1165" i="1" s="1"/>
  <c r="CA154" i="1" a="1"/>
  <c r="CA154" i="1" s="1"/>
  <c r="CA218" i="1" a="1"/>
  <c r="CA218" i="1" s="1"/>
  <c r="CA282" i="1" a="1"/>
  <c r="CA282" i="1" s="1"/>
  <c r="CA346" i="1" a="1"/>
  <c r="CA346" i="1" s="1"/>
  <c r="CA410" i="1" a="1"/>
  <c r="CA410" i="1" s="1"/>
  <c r="CA474" i="1" a="1"/>
  <c r="CA474" i="1" s="1"/>
  <c r="CA555" i="1" a="1"/>
  <c r="CA555" i="1" s="1"/>
  <c r="CA723" i="1" a="1"/>
  <c r="CA723" i="1" s="1"/>
  <c r="CA893" i="1" a="1"/>
  <c r="CA893" i="1" s="1"/>
  <c r="CA1064" i="1" a="1"/>
  <c r="CA1064" i="1" s="1"/>
  <c r="CA640" i="1" a="1"/>
  <c r="CA640" i="1" s="1"/>
  <c r="CA811" i="1" a="1"/>
  <c r="CA811" i="1" s="1"/>
  <c r="CA981" i="1" a="1"/>
  <c r="CA981" i="1" s="1"/>
  <c r="CA1152" i="1" a="1"/>
  <c r="CA1152" i="1" s="1"/>
  <c r="CA558" i="1" a="1"/>
  <c r="CA558" i="1" s="1"/>
  <c r="CA622" i="1" a="1"/>
  <c r="CA622" i="1" s="1"/>
  <c r="CA686" i="1" a="1"/>
  <c r="CA686" i="1" s="1"/>
  <c r="CA750" i="1" a="1"/>
  <c r="CA750" i="1" s="1"/>
  <c r="CA814" i="1" a="1"/>
  <c r="CA814" i="1" s="1"/>
  <c r="CA878" i="1" a="1"/>
  <c r="CA878" i="1" s="1"/>
  <c r="CA942" i="1" a="1"/>
  <c r="CA942" i="1" s="1"/>
  <c r="CA1006" i="1" a="1"/>
  <c r="CA1006" i="1" s="1"/>
  <c r="CA1070" i="1" a="1"/>
  <c r="CA1070" i="1" s="1"/>
  <c r="CA1134" i="1" a="1"/>
  <c r="CA1134" i="1" s="1"/>
  <c r="CA519" i="1" a="1"/>
  <c r="CA519" i="1" s="1"/>
  <c r="CA583" i="1" a="1"/>
  <c r="CA583" i="1" s="1"/>
  <c r="CA647" i="1" a="1"/>
  <c r="CA647" i="1" s="1"/>
  <c r="CA711" i="1" a="1"/>
  <c r="CA711" i="1" s="1"/>
  <c r="CA775" i="1" a="1"/>
  <c r="CA775" i="1" s="1"/>
  <c r="CA839" i="1" a="1"/>
  <c r="CA839" i="1" s="1"/>
  <c r="CA903" i="1" a="1"/>
  <c r="CA903" i="1" s="1"/>
  <c r="CA967" i="1" a="1"/>
  <c r="CA967" i="1" s="1"/>
  <c r="CA1031" i="1" a="1"/>
  <c r="CA1031" i="1" s="1"/>
  <c r="CA1095" i="1" a="1"/>
  <c r="CA1095" i="1" s="1"/>
  <c r="CA1159" i="1" a="1"/>
  <c r="CA1159" i="1" s="1"/>
  <c r="CA569" i="1" a="1"/>
  <c r="CA569" i="1" s="1"/>
  <c r="CA633" i="1" a="1"/>
  <c r="CA633" i="1" s="1"/>
  <c r="CA697" i="1" a="1"/>
  <c r="CA697" i="1" s="1"/>
  <c r="CA761" i="1" a="1"/>
  <c r="CA761" i="1" s="1"/>
  <c r="CA825" i="1" a="1"/>
  <c r="CA825" i="1" s="1"/>
  <c r="CA889" i="1" a="1"/>
  <c r="CA889" i="1" s="1"/>
  <c r="CA953" i="1" a="1"/>
  <c r="CA953" i="1" s="1"/>
  <c r="CA1017" i="1" a="1"/>
  <c r="CA1017" i="1" s="1"/>
  <c r="CA1081" i="1" a="1"/>
  <c r="CA1081" i="1" s="1"/>
  <c r="CA1145" i="1" a="1"/>
  <c r="CA1145" i="1" s="1"/>
  <c r="CA530" i="1" a="1"/>
  <c r="CA530" i="1" s="1"/>
  <c r="CA594" i="1" a="1"/>
  <c r="CA594" i="1" s="1"/>
  <c r="CA658" i="1" a="1"/>
  <c r="CA658" i="1" s="1"/>
  <c r="CA722" i="1" a="1"/>
  <c r="CA722" i="1" s="1"/>
  <c r="CA786" i="1" a="1"/>
  <c r="CA786" i="1" s="1"/>
  <c r="CA850" i="1" a="1"/>
  <c r="CA850" i="1" s="1"/>
  <c r="CA914" i="1" a="1"/>
  <c r="CA914" i="1" s="1"/>
  <c r="CA978" i="1" a="1"/>
  <c r="CA978" i="1" s="1"/>
  <c r="CA1042" i="1" a="1"/>
  <c r="CA1042" i="1" s="1"/>
  <c r="CA1106" i="1" a="1"/>
  <c r="CA1106" i="1" s="1"/>
  <c r="CA1170" i="1" a="1"/>
  <c r="CA1170" i="1" s="1"/>
  <c r="CA596" i="1" a="1"/>
  <c r="CA596" i="1" s="1"/>
  <c r="CA660" i="1" a="1"/>
  <c r="CA660" i="1" s="1"/>
  <c r="CA724" i="1" a="1"/>
  <c r="CA724" i="1" s="1"/>
  <c r="CA788" i="1" a="1"/>
  <c r="CA788" i="1" s="1"/>
  <c r="CA852" i="1" a="1"/>
  <c r="CA852" i="1" s="1"/>
  <c r="CA916" i="1" a="1"/>
  <c r="CA916" i="1" s="1"/>
  <c r="CA980" i="1" a="1"/>
  <c r="CA980" i="1" s="1"/>
  <c r="CA1044" i="1" a="1"/>
  <c r="CA1044" i="1" s="1"/>
  <c r="CA1108" i="1" a="1"/>
  <c r="CA1108" i="1" s="1"/>
  <c r="CA1172" i="1" a="1"/>
  <c r="CA1172" i="1" s="1"/>
  <c r="CA89" i="1" a="1"/>
  <c r="CA89" i="1" s="1"/>
  <c r="CA505" i="1" a="1"/>
  <c r="CA505" i="1" s="1"/>
  <c r="CA109" i="1" a="1"/>
  <c r="CA109" i="1" s="1"/>
  <c r="CA417" i="1" a="1"/>
  <c r="CA417" i="1" s="1"/>
  <c r="CA816" i="1" a="1"/>
  <c r="CA816" i="1" s="1"/>
  <c r="CA1157" i="1" a="1"/>
  <c r="CA1157" i="1" s="1"/>
  <c r="CA457" i="1" a="1"/>
  <c r="CA457" i="1" s="1"/>
  <c r="CA100" i="1" a="1"/>
  <c r="CA100" i="1" s="1"/>
  <c r="CA305" i="1" a="1"/>
  <c r="CA305" i="1" s="1"/>
  <c r="CA406" i="1" a="1"/>
  <c r="CA406" i="1" s="1"/>
  <c r="CA509" i="1" a="1"/>
  <c r="CA509" i="1" s="1"/>
  <c r="CA784" i="1" a="1"/>
  <c r="CA784" i="1" s="1"/>
  <c r="CA1125" i="1" a="1"/>
  <c r="CA1125" i="1" s="1"/>
  <c r="CA648" i="1" a="1"/>
  <c r="CA648" i="1" s="1"/>
  <c r="CA53" i="1" a="1"/>
  <c r="CA53" i="1" s="1"/>
  <c r="CA126" i="1" a="1"/>
  <c r="CA126" i="1" s="1"/>
  <c r="CA229" i="1" a="1"/>
  <c r="CA229" i="1" s="1"/>
  <c r="CA332" i="1" a="1"/>
  <c r="CA332" i="1" s="1"/>
  <c r="CA435" i="1" a="1"/>
  <c r="CA435" i="1" s="1"/>
  <c r="CA552" i="1" a="1"/>
  <c r="CA552" i="1" s="1"/>
  <c r="CA877" i="1" a="1"/>
  <c r="CA877" i="1" s="1"/>
  <c r="CA236" i="1" a="1"/>
  <c r="CA236" i="1" s="1"/>
  <c r="CA75" i="1" a="1"/>
  <c r="CA75" i="1" s="1"/>
  <c r="CA605" i="1" a="1"/>
  <c r="CA605" i="1" s="1"/>
  <c r="CA102" i="1" a="1"/>
  <c r="CA102" i="1" s="1"/>
  <c r="CA205" i="1" a="1"/>
  <c r="CA205" i="1" s="1"/>
  <c r="CA308" i="1" a="1"/>
  <c r="CA308" i="1" s="1"/>
  <c r="CA411" i="1" a="1"/>
  <c r="CA411" i="1" s="1"/>
  <c r="CA513" i="1" a="1"/>
  <c r="CA513" i="1" s="1"/>
  <c r="CA795" i="1" a="1"/>
  <c r="CA795" i="1" s="1"/>
  <c r="CA1136" i="1" a="1"/>
  <c r="CA1136" i="1" s="1"/>
  <c r="CA59" i="1" a="1"/>
  <c r="CA59" i="1" s="1"/>
  <c r="CA544" i="1" a="1"/>
  <c r="CA544" i="1" s="1"/>
  <c r="CA105" i="1" a="1"/>
  <c r="CA105" i="1" s="1"/>
  <c r="CA206" i="1" a="1"/>
  <c r="CA206" i="1" s="1"/>
  <c r="CA309" i="1" a="1"/>
  <c r="CA309" i="1" s="1"/>
  <c r="CA412" i="1" a="1"/>
  <c r="CA412" i="1" s="1"/>
  <c r="CA515" i="1" a="1"/>
  <c r="CA515" i="1" s="1"/>
  <c r="CA797" i="1" a="1"/>
  <c r="CA797" i="1" s="1"/>
  <c r="CA1139" i="1" a="1"/>
  <c r="CA1139" i="1" s="1"/>
  <c r="CA483" i="1" a="1"/>
  <c r="CA483" i="1" s="1"/>
  <c r="CA64" i="1" a="1"/>
  <c r="CA64" i="1" s="1"/>
  <c r="CA145" i="1" a="1"/>
  <c r="CA145" i="1" s="1"/>
  <c r="CA246" i="1" a="1"/>
  <c r="CA246" i="1" s="1"/>
  <c r="CA349" i="1" a="1"/>
  <c r="CA349" i="1" s="1"/>
  <c r="CA452" i="1" a="1"/>
  <c r="CA452" i="1" s="1"/>
  <c r="CA597" i="1" a="1"/>
  <c r="CA597" i="1" s="1"/>
  <c r="CA933" i="1" a="1"/>
  <c r="CA933" i="1" s="1"/>
  <c r="CA111" i="1" a="1"/>
  <c r="CA111" i="1" s="1"/>
  <c r="CA175" i="1" a="1"/>
  <c r="CA175" i="1" s="1"/>
  <c r="CA239" i="1" a="1"/>
  <c r="CA239" i="1" s="1"/>
  <c r="CA303" i="1" a="1"/>
  <c r="CA303" i="1" s="1"/>
  <c r="CA367" i="1" a="1"/>
  <c r="CA367" i="1" s="1"/>
  <c r="CA431" i="1" a="1"/>
  <c r="CA431" i="1" s="1"/>
  <c r="CA495" i="1" a="1"/>
  <c r="CA495" i="1" s="1"/>
  <c r="CA608" i="1" a="1"/>
  <c r="CA608" i="1" s="1"/>
  <c r="CA779" i="1" a="1"/>
  <c r="CA779" i="1" s="1"/>
  <c r="CA949" i="1" a="1"/>
  <c r="CA949" i="1" s="1"/>
  <c r="CA1120" i="1" a="1"/>
  <c r="CA1120" i="1" s="1"/>
  <c r="CA136" i="1" a="1"/>
  <c r="CA136" i="1" s="1"/>
  <c r="CA200" i="1" a="1"/>
  <c r="CA200" i="1" s="1"/>
  <c r="CA264" i="1" a="1"/>
  <c r="CA264" i="1" s="1"/>
  <c r="CA328" i="1" a="1"/>
  <c r="CA328" i="1" s="1"/>
  <c r="CA392" i="1" a="1"/>
  <c r="CA392" i="1" s="1"/>
  <c r="CA456" i="1" a="1"/>
  <c r="CA456" i="1" s="1"/>
  <c r="CA523" i="1" a="1"/>
  <c r="CA523" i="1" s="1"/>
  <c r="CA675" i="1" a="1"/>
  <c r="CA675" i="1" s="1"/>
  <c r="CA845" i="1" a="1"/>
  <c r="CA845" i="1" s="1"/>
  <c r="CA1016" i="1" a="1"/>
  <c r="CA1016" i="1" s="1"/>
  <c r="CA1187" i="1" a="1"/>
  <c r="CA1187" i="1" s="1"/>
  <c r="CA162" i="1" a="1"/>
  <c r="CA162" i="1" s="1"/>
  <c r="CA226" i="1" a="1"/>
  <c r="CA226" i="1" s="1"/>
  <c r="CA290" i="1" a="1"/>
  <c r="CA290" i="1" s="1"/>
  <c r="CA354" i="1" a="1"/>
  <c r="CA354" i="1" s="1"/>
  <c r="CA418" i="1" a="1"/>
  <c r="CA418" i="1" s="1"/>
  <c r="CA482" i="1" a="1"/>
  <c r="CA482" i="1" s="1"/>
  <c r="CA573" i="1" a="1"/>
  <c r="CA573" i="1" s="1"/>
  <c r="CA744" i="1" a="1"/>
  <c r="CA744" i="1" s="1"/>
  <c r="CA915" i="1" a="1"/>
  <c r="CA915" i="1" s="1"/>
  <c r="CA1085" i="1" a="1"/>
  <c r="CA1085" i="1" s="1"/>
  <c r="CA661" i="1" a="1"/>
  <c r="CA661" i="1" s="1"/>
  <c r="CA832" i="1" a="1"/>
  <c r="CA832" i="1" s="1"/>
  <c r="CA1003" i="1" a="1"/>
  <c r="CA1003" i="1" s="1"/>
  <c r="CA1173" i="1" a="1"/>
  <c r="CA1173" i="1" s="1"/>
  <c r="CA566" i="1" a="1"/>
  <c r="CA566" i="1" s="1"/>
  <c r="CA630" i="1" a="1"/>
  <c r="CA630" i="1" s="1"/>
  <c r="CA694" i="1" a="1"/>
  <c r="CA694" i="1" s="1"/>
  <c r="CA758" i="1" a="1"/>
  <c r="CA758" i="1" s="1"/>
  <c r="CA822" i="1" a="1"/>
  <c r="CA822" i="1" s="1"/>
  <c r="CA886" i="1" a="1"/>
  <c r="CA886" i="1" s="1"/>
  <c r="CA950" i="1" a="1"/>
  <c r="CA950" i="1" s="1"/>
  <c r="CA1014" i="1" a="1"/>
  <c r="CA1014" i="1" s="1"/>
  <c r="CA1078" i="1" a="1"/>
  <c r="CA1078" i="1" s="1"/>
  <c r="CA1142" i="1" a="1"/>
  <c r="CA1142" i="1" s="1"/>
  <c r="CA527" i="1" a="1"/>
  <c r="CA527" i="1" s="1"/>
  <c r="CA591" i="1" a="1"/>
  <c r="CA591" i="1" s="1"/>
  <c r="CA655" i="1" a="1"/>
  <c r="CA655" i="1" s="1"/>
  <c r="CA719" i="1" a="1"/>
  <c r="CA719" i="1" s="1"/>
  <c r="CA783" i="1" a="1"/>
  <c r="CA783" i="1" s="1"/>
  <c r="CA847" i="1" a="1"/>
  <c r="CA847" i="1" s="1"/>
  <c r="CA911" i="1" a="1"/>
  <c r="CA911" i="1" s="1"/>
  <c r="CA975" i="1" a="1"/>
  <c r="CA975" i="1" s="1"/>
  <c r="CA1039" i="1" a="1"/>
  <c r="CA1039" i="1" s="1"/>
  <c r="CA1103" i="1" a="1"/>
  <c r="CA1103" i="1" s="1"/>
  <c r="CA1167" i="1" a="1"/>
  <c r="CA1167" i="1" s="1"/>
  <c r="CA577" i="1" a="1"/>
  <c r="CA577" i="1" s="1"/>
  <c r="CA641" i="1" a="1"/>
  <c r="CA641" i="1" s="1"/>
  <c r="CA705" i="1" a="1"/>
  <c r="CA705" i="1" s="1"/>
  <c r="CA769" i="1" a="1"/>
  <c r="CA769" i="1" s="1"/>
  <c r="CA833" i="1" a="1"/>
  <c r="CA833" i="1" s="1"/>
  <c r="CA897" i="1" a="1"/>
  <c r="CA897" i="1" s="1"/>
  <c r="CA961" i="1" a="1"/>
  <c r="CA961" i="1" s="1"/>
  <c r="CA1025" i="1" a="1"/>
  <c r="CA1025" i="1" s="1"/>
  <c r="CA1089" i="1" a="1"/>
  <c r="CA1089" i="1" s="1"/>
  <c r="CA1153" i="1" a="1"/>
  <c r="CA1153" i="1" s="1"/>
  <c r="CA538" i="1" a="1"/>
  <c r="CA538" i="1" s="1"/>
  <c r="CA602" i="1" a="1"/>
  <c r="CA602" i="1" s="1"/>
  <c r="CA666" i="1" a="1"/>
  <c r="CA666" i="1" s="1"/>
  <c r="CA730" i="1" a="1"/>
  <c r="CA730" i="1" s="1"/>
  <c r="CA794" i="1" a="1"/>
  <c r="CA794" i="1" s="1"/>
  <c r="CA858" i="1" a="1"/>
  <c r="CA858" i="1" s="1"/>
  <c r="CA922" i="1" a="1"/>
  <c r="CA922" i="1" s="1"/>
  <c r="CA986" i="1" a="1"/>
  <c r="CA986" i="1" s="1"/>
  <c r="CA1050" i="1" a="1"/>
  <c r="CA1050" i="1" s="1"/>
  <c r="CA1114" i="1" a="1"/>
  <c r="CA1114" i="1" s="1"/>
  <c r="CA1178" i="1" a="1"/>
  <c r="CA1178" i="1" s="1"/>
  <c r="CA604" i="1" a="1"/>
  <c r="CA604" i="1" s="1"/>
  <c r="CA668" i="1" a="1"/>
  <c r="CA668" i="1" s="1"/>
  <c r="CA732" i="1" a="1"/>
  <c r="CA732" i="1" s="1"/>
  <c r="CA796" i="1" a="1"/>
  <c r="CA796" i="1" s="1"/>
  <c r="CA860" i="1" a="1"/>
  <c r="CA860" i="1" s="1"/>
  <c r="CA924" i="1" a="1"/>
  <c r="CA924" i="1" s="1"/>
  <c r="CA988" i="1" a="1"/>
  <c r="CA988" i="1" s="1"/>
  <c r="CA1052" i="1" a="1"/>
  <c r="CA1052" i="1" s="1"/>
  <c r="CA1116" i="1" a="1"/>
  <c r="CA1116" i="1" s="1"/>
  <c r="CA1180" i="1" a="1"/>
  <c r="CA1180" i="1" s="1"/>
  <c r="CA133" i="1" a="1"/>
  <c r="CA133" i="1" s="1"/>
  <c r="CA65" i="1" a="1"/>
  <c r="CA65" i="1" s="1"/>
  <c r="CA97" i="1" a="1"/>
  <c r="CA97" i="1" s="1"/>
  <c r="CA212" i="1" a="1"/>
  <c r="CA212" i="1" s="1"/>
  <c r="CA315" i="1" a="1"/>
  <c r="CA315" i="1" s="1"/>
  <c r="CA520" i="1" a="1"/>
  <c r="CA520" i="1" s="1"/>
  <c r="CA203" i="1" a="1"/>
  <c r="CA203" i="1" s="1"/>
  <c r="CA147" i="1" a="1"/>
  <c r="CA147" i="1" s="1"/>
  <c r="CA197" i="1" a="1"/>
  <c r="CA197" i="1" s="1"/>
  <c r="CA685" i="1" a="1"/>
  <c r="CA685" i="1" s="1"/>
  <c r="CA50" i="1" a="1"/>
  <c r="CA50" i="1" s="1"/>
  <c r="CA123" i="1" a="1"/>
  <c r="CA123" i="1" s="1"/>
  <c r="CA225" i="1" a="1"/>
  <c r="CA225" i="1" s="1"/>
  <c r="CA326" i="1" a="1"/>
  <c r="CA326" i="1" s="1"/>
  <c r="CA429" i="1" a="1"/>
  <c r="CA429" i="1" s="1"/>
  <c r="CA541" i="1" a="1"/>
  <c r="CA541" i="1" s="1"/>
  <c r="CA859" i="1" a="1"/>
  <c r="CA859" i="1" s="1"/>
  <c r="CA261" i="1" a="1"/>
  <c r="CA261" i="1" s="1"/>
  <c r="CA51" i="1" a="1"/>
  <c r="CA51" i="1" s="1"/>
  <c r="CA524" i="1" a="1"/>
  <c r="CA524" i="1" s="1"/>
  <c r="CA113" i="1" a="1"/>
  <c r="CA113" i="1" s="1"/>
  <c r="CA214" i="1" a="1"/>
  <c r="CA214" i="1" s="1"/>
  <c r="CA317" i="1" a="1"/>
  <c r="CA317" i="1" s="1"/>
  <c r="CA420" i="1" a="1"/>
  <c r="CA420" i="1" s="1"/>
  <c r="CA528" i="1" a="1"/>
  <c r="CA528" i="1" s="1"/>
  <c r="CA827" i="1" a="1"/>
  <c r="CA827" i="1" s="1"/>
  <c r="CA1168" i="1" a="1"/>
  <c r="CA1168" i="1" s="1"/>
  <c r="CA83" i="1" a="1"/>
  <c r="CA83" i="1" s="1"/>
  <c r="CA861" i="1" a="1"/>
  <c r="CA861" i="1" s="1"/>
  <c r="CA61" i="1" a="1"/>
  <c r="CA61" i="1" s="1"/>
  <c r="CA140" i="1" a="1"/>
  <c r="CA140" i="1" s="1"/>
  <c r="CA243" i="1" a="1"/>
  <c r="CA243" i="1" s="1"/>
  <c r="CA345" i="1" a="1"/>
  <c r="CA345" i="1" s="1"/>
  <c r="CA446" i="1" a="1"/>
  <c r="CA446" i="1" s="1"/>
  <c r="CA581" i="1" a="1"/>
  <c r="CA581" i="1" s="1"/>
  <c r="CA920" i="1" a="1"/>
  <c r="CA920" i="1" s="1"/>
  <c r="CA313" i="1" a="1"/>
  <c r="CA313" i="1" s="1"/>
  <c r="CA124" i="1" a="1"/>
  <c r="CA124" i="1" s="1"/>
  <c r="CA989" i="1" a="1"/>
  <c r="CA989" i="1" s="1"/>
  <c r="CA116" i="1" a="1"/>
  <c r="CA116" i="1" s="1"/>
  <c r="CA219" i="1" a="1"/>
  <c r="CA219" i="1" s="1"/>
  <c r="CA321" i="1" a="1"/>
  <c r="CA321" i="1" s="1"/>
  <c r="CA422" i="1" a="1"/>
  <c r="CA422" i="1" s="1"/>
  <c r="CA531" i="1" a="1"/>
  <c r="CA531" i="1" s="1"/>
  <c r="CA837" i="1" a="1"/>
  <c r="CA837" i="1" s="1"/>
  <c r="CA1179" i="1" a="1"/>
  <c r="CA1179" i="1" s="1"/>
  <c r="CA99" i="1" a="1"/>
  <c r="CA99" i="1" s="1"/>
  <c r="CA733" i="1" a="1"/>
  <c r="CA733" i="1" s="1"/>
  <c r="CA47" i="1" a="1"/>
  <c r="CA47" i="1" s="1"/>
  <c r="CA117" i="1" a="1"/>
  <c r="CA117" i="1" s="1"/>
  <c r="CA220" i="1" a="1"/>
  <c r="CA220" i="1" s="1"/>
  <c r="CA323" i="1" a="1"/>
  <c r="CA323" i="1" s="1"/>
  <c r="CA425" i="1" a="1"/>
  <c r="CA425" i="1" s="1"/>
  <c r="CA532" i="1" a="1"/>
  <c r="CA532" i="1" s="1"/>
  <c r="CA840" i="1" a="1"/>
  <c r="CA840" i="1" s="1"/>
  <c r="CA1181" i="1" a="1"/>
  <c r="CA1181" i="1" s="1"/>
  <c r="CA67" i="1" a="1"/>
  <c r="CA67" i="1" s="1"/>
  <c r="CA576" i="1" a="1"/>
  <c r="CA576" i="1" s="1"/>
  <c r="CA72" i="1" a="1"/>
  <c r="CA72" i="1" s="1"/>
  <c r="CA157" i="1" a="1"/>
  <c r="CA157" i="1" s="1"/>
  <c r="CA260" i="1" a="1"/>
  <c r="CA260" i="1" s="1"/>
  <c r="CA363" i="1" a="1"/>
  <c r="CA363" i="1" s="1"/>
  <c r="CA465" i="1" a="1"/>
  <c r="CA465" i="1" s="1"/>
  <c r="CA635" i="1" a="1"/>
  <c r="CA635" i="1" s="1"/>
  <c r="CA976" i="1" a="1"/>
  <c r="CA976" i="1" s="1"/>
  <c r="CA119" i="1" a="1"/>
  <c r="CA119" i="1" s="1"/>
  <c r="CA183" i="1" a="1"/>
  <c r="CA183" i="1" s="1"/>
  <c r="CA247" i="1" a="1"/>
  <c r="CA247" i="1" s="1"/>
  <c r="CA311" i="1" a="1"/>
  <c r="CA311" i="1" s="1"/>
  <c r="CA375" i="1" a="1"/>
  <c r="CA375" i="1" s="1"/>
  <c r="CA439" i="1" a="1"/>
  <c r="CA439" i="1" s="1"/>
  <c r="CA503" i="1" a="1"/>
  <c r="CA503" i="1" s="1"/>
  <c r="CA629" i="1" a="1"/>
  <c r="CA629" i="1" s="1"/>
  <c r="CA800" i="1" a="1"/>
  <c r="CA800" i="1" s="1"/>
  <c r="CA971" i="1" a="1"/>
  <c r="CA971" i="1" s="1"/>
  <c r="CA1141" i="1" a="1"/>
  <c r="CA1141" i="1" s="1"/>
  <c r="CA144" i="1" a="1"/>
  <c r="CA144" i="1" s="1"/>
  <c r="CA208" i="1" a="1"/>
  <c r="CA208" i="1" s="1"/>
  <c r="CA272" i="1" a="1"/>
  <c r="CA272" i="1" s="1"/>
  <c r="CA336" i="1" a="1"/>
  <c r="CA336" i="1" s="1"/>
  <c r="CA400" i="1" a="1"/>
  <c r="CA400" i="1" s="1"/>
  <c r="CA464" i="1" a="1"/>
  <c r="CA464" i="1" s="1"/>
  <c r="CA536" i="1" a="1"/>
  <c r="CA536" i="1" s="1"/>
  <c r="CA696" i="1" a="1"/>
  <c r="CA696" i="1" s="1"/>
  <c r="CA867" i="1" a="1"/>
  <c r="CA867" i="1" s="1"/>
  <c r="CA1037" i="1" a="1"/>
  <c r="CA1037" i="1" s="1"/>
  <c r="CA106" i="1" a="1"/>
  <c r="CA106" i="1" s="1"/>
  <c r="CA170" i="1" a="1"/>
  <c r="CA170" i="1" s="1"/>
  <c r="CA234" i="1" a="1"/>
  <c r="CA234" i="1" s="1"/>
  <c r="CA298" i="1" a="1"/>
  <c r="CA298" i="1" s="1"/>
  <c r="CA362" i="1" a="1"/>
  <c r="CA362" i="1" s="1"/>
  <c r="CA426" i="1" a="1"/>
  <c r="CA426" i="1" s="1"/>
  <c r="CA490" i="1" a="1"/>
  <c r="CA490" i="1" s="1"/>
  <c r="CA595" i="1" a="1"/>
  <c r="CA595" i="1" s="1"/>
  <c r="CA765" i="1" a="1"/>
  <c r="CA765" i="1" s="1"/>
  <c r="CA936" i="1" a="1"/>
  <c r="CA936" i="1" s="1"/>
  <c r="CA1107" i="1" a="1"/>
  <c r="CA1107" i="1" s="1"/>
  <c r="CA683" i="1" a="1"/>
  <c r="CA683" i="1" s="1"/>
  <c r="CA853" i="1" a="1"/>
  <c r="CA853" i="1" s="1"/>
  <c r="CA1024" i="1" a="1"/>
  <c r="CA1024" i="1" s="1"/>
  <c r="CA1195" i="1" a="1"/>
  <c r="CA1195" i="1" s="1"/>
  <c r="CA574" i="1" a="1"/>
  <c r="CA574" i="1" s="1"/>
  <c r="CA638" i="1" a="1"/>
  <c r="CA638" i="1" s="1"/>
  <c r="CA702" i="1" a="1"/>
  <c r="CA702" i="1" s="1"/>
  <c r="CA766" i="1" a="1"/>
  <c r="CA766" i="1" s="1"/>
  <c r="CA830" i="1" a="1"/>
  <c r="CA830" i="1" s="1"/>
  <c r="CA894" i="1" a="1"/>
  <c r="CA894" i="1" s="1"/>
  <c r="CA958" i="1" a="1"/>
  <c r="CA958" i="1" s="1"/>
  <c r="CA1022" i="1" a="1"/>
  <c r="CA1022" i="1" s="1"/>
  <c r="CA1086" i="1" a="1"/>
  <c r="CA1086" i="1" s="1"/>
  <c r="CA1150" i="1" a="1"/>
  <c r="CA1150" i="1" s="1"/>
  <c r="CA535" i="1" a="1"/>
  <c r="CA535" i="1" s="1"/>
  <c r="CA599" i="1" a="1"/>
  <c r="CA599" i="1" s="1"/>
  <c r="CA663" i="1" a="1"/>
  <c r="CA663" i="1" s="1"/>
  <c r="CA727" i="1" a="1"/>
  <c r="CA727" i="1" s="1"/>
  <c r="CA791" i="1" a="1"/>
  <c r="CA791" i="1" s="1"/>
  <c r="CA855" i="1" a="1"/>
  <c r="CA855" i="1" s="1"/>
  <c r="CA919" i="1" a="1"/>
  <c r="CA919" i="1" s="1"/>
  <c r="CA983" i="1" a="1"/>
  <c r="CA983" i="1" s="1"/>
  <c r="CA1047" i="1" a="1"/>
  <c r="CA1047" i="1" s="1"/>
  <c r="CA1111" i="1" a="1"/>
  <c r="CA1111" i="1" s="1"/>
  <c r="CA1175" i="1" a="1"/>
  <c r="CA1175" i="1" s="1"/>
  <c r="CA585" i="1" a="1"/>
  <c r="CA585" i="1" s="1"/>
  <c r="CA649" i="1" a="1"/>
  <c r="CA649" i="1" s="1"/>
  <c r="CA713" i="1" a="1"/>
  <c r="CA713" i="1" s="1"/>
  <c r="CA777" i="1" a="1"/>
  <c r="CA777" i="1" s="1"/>
  <c r="CA841" i="1" a="1"/>
  <c r="CA841" i="1" s="1"/>
  <c r="CA905" i="1" a="1"/>
  <c r="CA905" i="1" s="1"/>
  <c r="CA969" i="1" a="1"/>
  <c r="CA969" i="1" s="1"/>
  <c r="CA1033" i="1" a="1"/>
  <c r="CA1033" i="1" s="1"/>
  <c r="CA1097" i="1" a="1"/>
  <c r="CA1097" i="1" s="1"/>
  <c r="CA1161" i="1" a="1"/>
  <c r="CA1161" i="1" s="1"/>
  <c r="CA546" i="1" a="1"/>
  <c r="CA546" i="1" s="1"/>
  <c r="CA610" i="1" a="1"/>
  <c r="CA610" i="1" s="1"/>
  <c r="CA674" i="1" a="1"/>
  <c r="CA674" i="1" s="1"/>
  <c r="CA738" i="1" a="1"/>
  <c r="CA738" i="1" s="1"/>
  <c r="CA802" i="1" a="1"/>
  <c r="CA802" i="1" s="1"/>
  <c r="CA866" i="1" a="1"/>
  <c r="CA866" i="1" s="1"/>
  <c r="CA930" i="1" a="1"/>
  <c r="CA930" i="1" s="1"/>
  <c r="CA994" i="1" a="1"/>
  <c r="CA994" i="1" s="1"/>
  <c r="CA1058" i="1" a="1"/>
  <c r="CA1058" i="1" s="1"/>
  <c r="CA1122" i="1" a="1"/>
  <c r="CA1122" i="1" s="1"/>
  <c r="CA1186" i="1" a="1"/>
  <c r="CA1186" i="1" s="1"/>
  <c r="CA612" i="1" a="1"/>
  <c r="CA612" i="1" s="1"/>
  <c r="CA676" i="1" a="1"/>
  <c r="CA676" i="1" s="1"/>
  <c r="CA740" i="1" a="1"/>
  <c r="CA740" i="1" s="1"/>
  <c r="CA804" i="1" a="1"/>
  <c r="CA804" i="1" s="1"/>
  <c r="CA868" i="1" a="1"/>
  <c r="CA868" i="1" s="1"/>
  <c r="CA932" i="1" a="1"/>
  <c r="CA932" i="1" s="1"/>
  <c r="CA996" i="1" a="1"/>
  <c r="CA996" i="1" s="1"/>
  <c r="CA1060" i="1" a="1"/>
  <c r="CA1060" i="1" s="1"/>
  <c r="CA1124" i="1" a="1"/>
  <c r="CA1124" i="1" s="1"/>
  <c r="CA1188" i="1" a="1"/>
  <c r="CA1188" i="1" s="1"/>
  <c r="CA108" i="1" a="1"/>
  <c r="CA108" i="1" s="1"/>
  <c r="CA899" i="1" a="1"/>
  <c r="CA899" i="1" s="1"/>
  <c r="CA58" i="1" a="1"/>
  <c r="CA58" i="1" s="1"/>
  <c r="CA134" i="1" a="1"/>
  <c r="CA134" i="1" s="1"/>
  <c r="CA237" i="1" a="1"/>
  <c r="CA237" i="1" s="1"/>
  <c r="CA340" i="1" a="1"/>
  <c r="CA340" i="1" s="1"/>
  <c r="CA443" i="1" a="1"/>
  <c r="CA443" i="1" s="1"/>
  <c r="CA571" i="1" a="1"/>
  <c r="CA571" i="1" s="1"/>
  <c r="CA901" i="1" a="1"/>
  <c r="CA901" i="1" s="1"/>
  <c r="CA339" i="1" a="1"/>
  <c r="CA339" i="1" s="1"/>
  <c r="CA91" i="1" a="1"/>
  <c r="CA91" i="1" s="1"/>
  <c r="CA691" i="1" a="1"/>
  <c r="CA691" i="1" s="1"/>
  <c r="CA52" i="1" a="1"/>
  <c r="CA52" i="1" s="1"/>
  <c r="CA125" i="1" a="1"/>
  <c r="CA125" i="1" s="1"/>
  <c r="CA228" i="1" a="1"/>
  <c r="CA228" i="1" s="1"/>
  <c r="CA331" i="1" a="1"/>
  <c r="CA331" i="1" s="1"/>
  <c r="CA433" i="1" a="1"/>
  <c r="CA433" i="1" s="1"/>
  <c r="CA547" i="1" a="1"/>
  <c r="CA547" i="1" s="1"/>
  <c r="CA869" i="1" a="1"/>
  <c r="CA869" i="1" s="1"/>
  <c r="CA275" i="1" a="1"/>
  <c r="CA275" i="1" s="1"/>
  <c r="CA137" i="1" a="1"/>
  <c r="CA137" i="1" s="1"/>
  <c r="CA1117" i="1" a="1"/>
  <c r="CA1117" i="1" s="1"/>
  <c r="CA69" i="1" a="1"/>
  <c r="CA69" i="1" s="1"/>
  <c r="CA153" i="1" a="1"/>
  <c r="CA153" i="1" s="1"/>
  <c r="CA254" i="1" a="1"/>
  <c r="CA254" i="1" s="1"/>
  <c r="CA357" i="1" a="1"/>
  <c r="CA357" i="1" s="1"/>
  <c r="CA460" i="1" a="1"/>
  <c r="CA460" i="1" s="1"/>
  <c r="CA621" i="1" a="1"/>
  <c r="CA621" i="1" s="1"/>
  <c r="CA963" i="1" a="1"/>
  <c r="CA963" i="1" s="1"/>
  <c r="CA377" i="1" a="1"/>
  <c r="CA377" i="1" s="1"/>
  <c r="CA188" i="1" a="1"/>
  <c r="CA188" i="1" s="1"/>
  <c r="CA129" i="1" a="1"/>
  <c r="CA129" i="1" s="1"/>
  <c r="CA230" i="1" a="1"/>
  <c r="CA230" i="1" s="1"/>
  <c r="CA333" i="1" a="1"/>
  <c r="CA333" i="1" s="1"/>
  <c r="CA436" i="1" a="1"/>
  <c r="CA436" i="1" s="1"/>
  <c r="CA556" i="1" a="1"/>
  <c r="CA556" i="1" s="1"/>
  <c r="CA880" i="1" a="1"/>
  <c r="CA880" i="1" s="1"/>
  <c r="CA286" i="1" a="1"/>
  <c r="CA286" i="1" s="1"/>
  <c r="CA163" i="1" a="1"/>
  <c r="CA163" i="1" s="1"/>
  <c r="CA904" i="1" a="1"/>
  <c r="CA904" i="1" s="1"/>
  <c r="CA55" i="1" a="1"/>
  <c r="CA55" i="1" s="1"/>
  <c r="CA131" i="1" a="1"/>
  <c r="CA131" i="1" s="1"/>
  <c r="CA233" i="1" a="1"/>
  <c r="CA233" i="1" s="1"/>
  <c r="CA334" i="1" a="1"/>
  <c r="CA334" i="1" s="1"/>
  <c r="CA437" i="1" a="1"/>
  <c r="CA437" i="1" s="1"/>
  <c r="CA557" i="1" a="1"/>
  <c r="CA557" i="1" s="1"/>
  <c r="CA883" i="1" a="1"/>
  <c r="CA883" i="1" s="1"/>
  <c r="CA325" i="1" a="1"/>
  <c r="CA325" i="1" s="1"/>
  <c r="CA110" i="1" a="1"/>
  <c r="CA110" i="1" s="1"/>
  <c r="CA776" i="1" a="1"/>
  <c r="CA776" i="1" s="1"/>
  <c r="CA80" i="1" a="1"/>
  <c r="CA80" i="1" s="1"/>
  <c r="CA171" i="1" a="1"/>
  <c r="CA171" i="1" s="1"/>
  <c r="CA273" i="1" a="1"/>
  <c r="CA273" i="1" s="1"/>
  <c r="CA374" i="1" a="1"/>
  <c r="CA374" i="1" s="1"/>
  <c r="CA477" i="1" a="1"/>
  <c r="CA477" i="1" s="1"/>
  <c r="CA677" i="1" a="1"/>
  <c r="CA677" i="1" s="1"/>
  <c r="CA1019" i="1" a="1"/>
  <c r="CA1019" i="1" s="1"/>
  <c r="CA127" i="1" a="1"/>
  <c r="CA127" i="1" s="1"/>
  <c r="CA191" i="1" a="1"/>
  <c r="CA191" i="1" s="1"/>
  <c r="CA255" i="1" a="1"/>
  <c r="CA255" i="1" s="1"/>
  <c r="CA319" i="1" a="1"/>
  <c r="CA319" i="1" s="1"/>
  <c r="CA383" i="1" a="1"/>
  <c r="CA383" i="1" s="1"/>
  <c r="CA447" i="1" a="1"/>
  <c r="CA447" i="1" s="1"/>
  <c r="CA511" i="1" a="1"/>
  <c r="CA511" i="1" s="1"/>
  <c r="CA651" i="1" a="1"/>
  <c r="CA651" i="1" s="1"/>
  <c r="CA821" i="1" a="1"/>
  <c r="CA821" i="1" s="1"/>
  <c r="CA992" i="1" a="1"/>
  <c r="CA992" i="1" s="1"/>
  <c r="CA1163" i="1" a="1"/>
  <c r="CA1163" i="1" s="1"/>
  <c r="CA152" i="1" a="1"/>
  <c r="CA152" i="1" s="1"/>
  <c r="CA216" i="1" a="1"/>
  <c r="CA216" i="1" s="1"/>
  <c r="CA280" i="1" a="1"/>
  <c r="CA280" i="1" s="1"/>
  <c r="CA344" i="1" a="1"/>
  <c r="CA344" i="1" s="1"/>
  <c r="CA408" i="1" a="1"/>
  <c r="CA408" i="1" s="1"/>
  <c r="CA472" i="1" a="1"/>
  <c r="CA472" i="1" s="1"/>
  <c r="CA549" i="1" a="1"/>
  <c r="CA549" i="1" s="1"/>
  <c r="CA717" i="1" a="1"/>
  <c r="CA717" i="1" s="1"/>
  <c r="CA888" i="1" a="1"/>
  <c r="CA888" i="1" s="1"/>
  <c r="CA1059" i="1" a="1"/>
  <c r="CA1059" i="1" s="1"/>
  <c r="CA114" i="1" a="1"/>
  <c r="CA114" i="1" s="1"/>
  <c r="CA178" i="1" a="1"/>
  <c r="CA178" i="1" s="1"/>
  <c r="CA242" i="1" a="1"/>
  <c r="CA242" i="1" s="1"/>
  <c r="CA306" i="1" a="1"/>
  <c r="CA306" i="1" s="1"/>
  <c r="CA370" i="1" a="1"/>
  <c r="CA370" i="1" s="1"/>
  <c r="CA434" i="1" a="1"/>
  <c r="CA434" i="1" s="1"/>
  <c r="CA498" i="1" a="1"/>
  <c r="CA498" i="1" s="1"/>
  <c r="CA616" i="1" a="1"/>
  <c r="CA616" i="1" s="1"/>
  <c r="CA787" i="1" a="1"/>
  <c r="CA787" i="1" s="1"/>
  <c r="CA957" i="1" a="1"/>
  <c r="CA957" i="1" s="1"/>
  <c r="CA1128" i="1" a="1"/>
  <c r="CA1128" i="1" s="1"/>
  <c r="CA704" i="1" a="1"/>
  <c r="CA704" i="1" s="1"/>
  <c r="CA875" i="1" a="1"/>
  <c r="CA875" i="1" s="1"/>
  <c r="CA1045" i="1" a="1"/>
  <c r="CA1045" i="1" s="1"/>
  <c r="CA518" i="1" a="1"/>
  <c r="CA518" i="1" s="1"/>
  <c r="CA582" i="1" a="1"/>
  <c r="CA582" i="1" s="1"/>
  <c r="CA646" i="1" a="1"/>
  <c r="CA646" i="1" s="1"/>
  <c r="CA710" i="1" a="1"/>
  <c r="CA710" i="1" s="1"/>
  <c r="CA774" i="1" a="1"/>
  <c r="CA774" i="1" s="1"/>
  <c r="CA838" i="1" a="1"/>
  <c r="CA838" i="1" s="1"/>
  <c r="CA902" i="1" a="1"/>
  <c r="CA902" i="1" s="1"/>
  <c r="CA966" i="1" a="1"/>
  <c r="CA966" i="1" s="1"/>
  <c r="CA1030" i="1" a="1"/>
  <c r="CA1030" i="1" s="1"/>
  <c r="CA1094" i="1" a="1"/>
  <c r="CA1094" i="1" s="1"/>
  <c r="CA1158" i="1" a="1"/>
  <c r="CA1158" i="1" s="1"/>
  <c r="CA543" i="1" a="1"/>
  <c r="CA543" i="1" s="1"/>
  <c r="CA607" i="1" a="1"/>
  <c r="CA607" i="1" s="1"/>
  <c r="CA671" i="1" a="1"/>
  <c r="CA671" i="1" s="1"/>
  <c r="CA735" i="1" a="1"/>
  <c r="CA735" i="1" s="1"/>
  <c r="CA799" i="1" a="1"/>
  <c r="CA799" i="1" s="1"/>
  <c r="CA863" i="1" a="1"/>
  <c r="CA863" i="1" s="1"/>
  <c r="CA927" i="1" a="1"/>
  <c r="CA927" i="1" s="1"/>
  <c r="CA991" i="1" a="1"/>
  <c r="CA991" i="1" s="1"/>
  <c r="CA1055" i="1" a="1"/>
  <c r="CA1055" i="1" s="1"/>
  <c r="CA1119" i="1" a="1"/>
  <c r="CA1119" i="1" s="1"/>
  <c r="CA1183" i="1" a="1"/>
  <c r="CA1183" i="1" s="1"/>
  <c r="CA593" i="1" a="1"/>
  <c r="CA593" i="1" s="1"/>
  <c r="CA657" i="1" a="1"/>
  <c r="CA657" i="1" s="1"/>
  <c r="CA721" i="1" a="1"/>
  <c r="CA721" i="1" s="1"/>
  <c r="CA785" i="1" a="1"/>
  <c r="CA785" i="1" s="1"/>
  <c r="CA849" i="1" a="1"/>
  <c r="CA849" i="1" s="1"/>
  <c r="CA913" i="1" a="1"/>
  <c r="CA913" i="1" s="1"/>
  <c r="CA977" i="1" a="1"/>
  <c r="CA977" i="1" s="1"/>
  <c r="CA1041" i="1" a="1"/>
  <c r="CA1041" i="1" s="1"/>
  <c r="CA1105" i="1" a="1"/>
  <c r="CA1105" i="1" s="1"/>
  <c r="CA1169" i="1" a="1"/>
  <c r="CA1169" i="1" s="1"/>
  <c r="CA554" i="1" a="1"/>
  <c r="CA554" i="1" s="1"/>
  <c r="CA618" i="1" a="1"/>
  <c r="CA618" i="1" s="1"/>
  <c r="CA682" i="1" a="1"/>
  <c r="CA682" i="1" s="1"/>
  <c r="CA746" i="1" a="1"/>
  <c r="CA746" i="1" s="1"/>
  <c r="CA810" i="1" a="1"/>
  <c r="CA810" i="1" s="1"/>
  <c r="CA874" i="1" a="1"/>
  <c r="CA874" i="1" s="1"/>
  <c r="CA938" i="1" a="1"/>
  <c r="CA938" i="1" s="1"/>
  <c r="CA1002" i="1" a="1"/>
  <c r="CA1002" i="1" s="1"/>
  <c r="CA1066" i="1" a="1"/>
  <c r="CA1066" i="1" s="1"/>
  <c r="CA1130" i="1" a="1"/>
  <c r="CA1130" i="1" s="1"/>
  <c r="CA1194" i="1" a="1"/>
  <c r="CA1194" i="1" s="1"/>
  <c r="CA620" i="1" a="1"/>
  <c r="CA620" i="1" s="1"/>
  <c r="CA684" i="1" a="1"/>
  <c r="CA684" i="1" s="1"/>
  <c r="CA748" i="1" a="1"/>
  <c r="CA748" i="1" s="1"/>
  <c r="CA812" i="1" a="1"/>
  <c r="CA812" i="1" s="1"/>
  <c r="CA876" i="1" a="1"/>
  <c r="CA876" i="1" s="1"/>
  <c r="CA940" i="1" a="1"/>
  <c r="CA940" i="1" s="1"/>
  <c r="CA1004" i="1" a="1"/>
  <c r="CA1004" i="1" s="1"/>
  <c r="CA1068" i="1" a="1"/>
  <c r="CA1068" i="1" s="1"/>
  <c r="CA1132" i="1" a="1"/>
  <c r="CA1132" i="1" s="1"/>
  <c r="CA1196" i="1" a="1"/>
  <c r="CA1196" i="1" s="1"/>
  <c r="CA73" i="1" a="1"/>
  <c r="CA73" i="1" s="1"/>
  <c r="CA941" i="1" a="1"/>
  <c r="CA941" i="1" s="1"/>
  <c r="CA66" i="1" a="1"/>
  <c r="CA66" i="1" s="1"/>
  <c r="CA148" i="1" a="1"/>
  <c r="CA148" i="1" s="1"/>
  <c r="CA251" i="1" a="1"/>
  <c r="CA251" i="1" s="1"/>
  <c r="CA353" i="1" a="1"/>
  <c r="CA353" i="1" s="1"/>
  <c r="CA454" i="1" a="1"/>
  <c r="CA454" i="1" s="1"/>
  <c r="CA603" i="1" a="1"/>
  <c r="CA603" i="1" s="1"/>
  <c r="CA944" i="1" a="1"/>
  <c r="CA944" i="1" s="1"/>
  <c r="CA414" i="1" a="1"/>
  <c r="CA414" i="1" s="1"/>
  <c r="CA149" i="1" a="1"/>
  <c r="CA149" i="1" s="1"/>
  <c r="CA819" i="1" a="1"/>
  <c r="CA819" i="1" s="1"/>
  <c r="CA60" i="1" a="1"/>
  <c r="CA60" i="1" s="1"/>
  <c r="CA139" i="1" a="1"/>
  <c r="CA139" i="1" s="1"/>
  <c r="CA241" i="1" a="1"/>
  <c r="CA241" i="1" s="1"/>
  <c r="CA342" i="1" a="1"/>
  <c r="CA342" i="1" s="1"/>
  <c r="CA445" i="1" a="1"/>
  <c r="CA445" i="1" s="1"/>
  <c r="CA579" i="1" a="1"/>
  <c r="CA579" i="1" s="1"/>
  <c r="CA912" i="1" a="1"/>
  <c r="CA912" i="1" s="1"/>
  <c r="CA350" i="1" a="1"/>
  <c r="CA350" i="1" s="1"/>
  <c r="CA201" i="1" a="1"/>
  <c r="CA201" i="1" s="1"/>
  <c r="CA77" i="1" a="1"/>
  <c r="CA77" i="1" s="1"/>
  <c r="CA165" i="1" a="1"/>
  <c r="CA165" i="1" s="1"/>
  <c r="CA268" i="1" a="1"/>
  <c r="CA268" i="1" s="1"/>
  <c r="CA371" i="1" a="1"/>
  <c r="CA371" i="1" s="1"/>
  <c r="CA473" i="1" a="1"/>
  <c r="CA473" i="1" s="1"/>
  <c r="CA664" i="1" a="1"/>
  <c r="CA664" i="1" s="1"/>
  <c r="CA1005" i="1" a="1"/>
  <c r="CA1005" i="1" s="1"/>
  <c r="CA453" i="1" a="1"/>
  <c r="CA453" i="1" s="1"/>
  <c r="CA252" i="1" a="1"/>
  <c r="CA252" i="1" s="1"/>
  <c r="CA141" i="1" a="1"/>
  <c r="CA141" i="1" s="1"/>
  <c r="CA244" i="1" a="1"/>
  <c r="CA244" i="1" s="1"/>
  <c r="CA347" i="1" a="1"/>
  <c r="CA347" i="1" s="1"/>
  <c r="CA449" i="1" a="1"/>
  <c r="CA449" i="1" s="1"/>
  <c r="CA584" i="1" a="1"/>
  <c r="CA584" i="1" s="1"/>
  <c r="CA923" i="1" a="1"/>
  <c r="CA923" i="1" s="1"/>
  <c r="CA389" i="1" a="1"/>
  <c r="CA389" i="1" s="1"/>
  <c r="CA227" i="1" a="1"/>
  <c r="CA227" i="1" s="1"/>
  <c r="CA1075" i="1" a="1"/>
  <c r="CA1075" i="1" s="1"/>
  <c r="CA63" i="1" a="1"/>
  <c r="CA63" i="1" s="1"/>
  <c r="CA142" i="1" a="1"/>
  <c r="CA142" i="1" s="1"/>
  <c r="CA245" i="1" a="1"/>
  <c r="CA245" i="1" s="1"/>
  <c r="CA348" i="1" a="1"/>
  <c r="CA348" i="1" s="1"/>
  <c r="CA451" i="1" a="1"/>
  <c r="CA451" i="1" s="1"/>
  <c r="CA592" i="1" a="1"/>
  <c r="CA592" i="1" s="1"/>
  <c r="CA925" i="1" a="1"/>
  <c r="CA925" i="1" s="1"/>
  <c r="CA403" i="1" a="1"/>
  <c r="CA403" i="1" s="1"/>
  <c r="CA174" i="1" a="1"/>
  <c r="CA174" i="1" s="1"/>
  <c r="CA947" i="1" a="1"/>
  <c r="CA947" i="1" s="1"/>
  <c r="CA88" i="1" a="1"/>
  <c r="CA88" i="1" s="1"/>
  <c r="CA182" i="1" a="1"/>
  <c r="CA182" i="1" s="1"/>
  <c r="CA285" i="1" a="1"/>
  <c r="CA285" i="1" s="1"/>
  <c r="CA388" i="1" a="1"/>
  <c r="CA388" i="1" s="1"/>
  <c r="CA491" i="1" a="1"/>
  <c r="CA491" i="1" s="1"/>
  <c r="CA720" i="1" a="1"/>
  <c r="CA720" i="1" s="1"/>
  <c r="CA1061" i="1" a="1"/>
  <c r="CA1061" i="1" s="1"/>
  <c r="CA135" i="1" a="1"/>
  <c r="CA135" i="1" s="1"/>
  <c r="CA199" i="1" a="1"/>
  <c r="CA199" i="1" s="1"/>
  <c r="CA263" i="1" a="1"/>
  <c r="CA263" i="1" s="1"/>
  <c r="CA327" i="1" a="1"/>
  <c r="CA327" i="1" s="1"/>
  <c r="CA391" i="1" a="1"/>
  <c r="CA391" i="1" s="1"/>
  <c r="CA455" i="1" a="1"/>
  <c r="CA455" i="1" s="1"/>
  <c r="CA521" i="1" a="1"/>
  <c r="CA521" i="1" s="1"/>
  <c r="CA672" i="1" a="1"/>
  <c r="CA672" i="1" s="1"/>
  <c r="CA843" i="1" a="1"/>
  <c r="CA843" i="1" s="1"/>
  <c r="CA1013" i="1" a="1"/>
  <c r="CA1013" i="1" s="1"/>
  <c r="CA1184" i="1" a="1"/>
  <c r="CA1184" i="1" s="1"/>
  <c r="CA160" i="1" a="1"/>
  <c r="CA160" i="1" s="1"/>
  <c r="CA224" i="1" a="1"/>
  <c r="CA224" i="1" s="1"/>
  <c r="CA288" i="1" a="1"/>
  <c r="CA288" i="1" s="1"/>
  <c r="CA352" i="1" a="1"/>
  <c r="CA352" i="1" s="1"/>
  <c r="CA416" i="1" a="1"/>
  <c r="CA416" i="1" s="1"/>
  <c r="CA480" i="1" a="1"/>
  <c r="CA480" i="1" s="1"/>
  <c r="CA568" i="1" a="1"/>
  <c r="CA568" i="1" s="1"/>
  <c r="CA739" i="1" a="1"/>
  <c r="CA739" i="1" s="1"/>
  <c r="CA909" i="1" a="1"/>
  <c r="CA909" i="1" s="1"/>
  <c r="CA1080" i="1" a="1"/>
  <c r="CA1080" i="1" s="1"/>
  <c r="CA122" i="1" a="1"/>
  <c r="CA122" i="1" s="1"/>
  <c r="CA186" i="1" a="1"/>
  <c r="CA186" i="1" s="1"/>
  <c r="CA250" i="1" a="1"/>
  <c r="CA250" i="1" s="1"/>
  <c r="CA314" i="1" a="1"/>
  <c r="CA314" i="1" s="1"/>
  <c r="CA378" i="1" a="1"/>
  <c r="CA378" i="1" s="1"/>
  <c r="CA442" i="1" a="1"/>
  <c r="CA442" i="1" s="1"/>
  <c r="CA506" i="1" a="1"/>
  <c r="CA506" i="1" s="1"/>
  <c r="CA637" i="1" a="1"/>
  <c r="CA637" i="1" s="1"/>
  <c r="CA808" i="1" a="1"/>
  <c r="CA808" i="1" s="1"/>
  <c r="CA979" i="1" a="1"/>
  <c r="CA979" i="1" s="1"/>
  <c r="CA1149" i="1" a="1"/>
  <c r="CA1149" i="1" s="1"/>
  <c r="CA725" i="1" a="1"/>
  <c r="CA725" i="1" s="1"/>
  <c r="CA896" i="1" a="1"/>
  <c r="CA896" i="1" s="1"/>
  <c r="CA1067" i="1" a="1"/>
  <c r="CA1067" i="1" s="1"/>
  <c r="CA526" i="1" a="1"/>
  <c r="CA526" i="1" s="1"/>
  <c r="CA590" i="1" a="1"/>
  <c r="CA590" i="1" s="1"/>
  <c r="CA654" i="1" a="1"/>
  <c r="CA654" i="1" s="1"/>
  <c r="CA718" i="1" a="1"/>
  <c r="CA718" i="1" s="1"/>
  <c r="CA782" i="1" a="1"/>
  <c r="CA782" i="1" s="1"/>
  <c r="CA846" i="1" a="1"/>
  <c r="CA846" i="1" s="1"/>
  <c r="CA910" i="1" a="1"/>
  <c r="CA910" i="1" s="1"/>
  <c r="CA974" i="1" a="1"/>
  <c r="CA974" i="1" s="1"/>
  <c r="CA1038" i="1" a="1"/>
  <c r="CA1038" i="1" s="1"/>
  <c r="CA1102" i="1" a="1"/>
  <c r="CA1102" i="1" s="1"/>
  <c r="CA1166" i="1" a="1"/>
  <c r="CA1166" i="1" s="1"/>
  <c r="CA551" i="1" a="1"/>
  <c r="CA551" i="1" s="1"/>
  <c r="CA615" i="1" a="1"/>
  <c r="CA615" i="1" s="1"/>
  <c r="CA679" i="1" a="1"/>
  <c r="CA679" i="1" s="1"/>
  <c r="CA743" i="1" a="1"/>
  <c r="CA743" i="1" s="1"/>
  <c r="CA807" i="1" a="1"/>
  <c r="CA807" i="1" s="1"/>
  <c r="CA871" i="1" a="1"/>
  <c r="CA871" i="1" s="1"/>
  <c r="CA935" i="1" a="1"/>
  <c r="CA935" i="1" s="1"/>
  <c r="CA999" i="1" a="1"/>
  <c r="CA999" i="1" s="1"/>
  <c r="CA1063" i="1" a="1"/>
  <c r="CA1063" i="1" s="1"/>
  <c r="CA1127" i="1" a="1"/>
  <c r="CA1127" i="1" s="1"/>
  <c r="CA1191" i="1" a="1"/>
  <c r="CA1191" i="1" s="1"/>
  <c r="CA601" i="1" a="1"/>
  <c r="CA601" i="1" s="1"/>
  <c r="CA665" i="1" a="1"/>
  <c r="CA665" i="1" s="1"/>
  <c r="CA729" i="1" a="1"/>
  <c r="CA729" i="1" s="1"/>
  <c r="CA793" i="1" a="1"/>
  <c r="CA793" i="1" s="1"/>
  <c r="CA857" i="1" a="1"/>
  <c r="CA857" i="1" s="1"/>
  <c r="CA921" i="1" a="1"/>
  <c r="CA921" i="1" s="1"/>
  <c r="CA985" i="1" a="1"/>
  <c r="CA985" i="1" s="1"/>
  <c r="CA1049" i="1" a="1"/>
  <c r="CA1049" i="1" s="1"/>
  <c r="CA1113" i="1" a="1"/>
  <c r="CA1113" i="1" s="1"/>
  <c r="CA1177" i="1" a="1"/>
  <c r="CA1177" i="1" s="1"/>
  <c r="CA562" i="1" a="1"/>
  <c r="CA562" i="1" s="1"/>
  <c r="CA626" i="1" a="1"/>
  <c r="CA626" i="1" s="1"/>
  <c r="CA690" i="1" a="1"/>
  <c r="CA690" i="1" s="1"/>
  <c r="CA754" i="1" a="1"/>
  <c r="CA754" i="1" s="1"/>
  <c r="CA818" i="1" a="1"/>
  <c r="CA818" i="1" s="1"/>
  <c r="CA882" i="1" a="1"/>
  <c r="CA882" i="1" s="1"/>
  <c r="CA946" i="1" a="1"/>
  <c r="CA946" i="1" s="1"/>
  <c r="CA1010" i="1" a="1"/>
  <c r="CA1010" i="1" s="1"/>
  <c r="CA1074" i="1" a="1"/>
  <c r="CA1074" i="1" s="1"/>
  <c r="CA1138" i="1" a="1"/>
  <c r="CA1138" i="1" s="1"/>
  <c r="CA564" i="1" a="1"/>
  <c r="CA564" i="1" s="1"/>
  <c r="CA628" i="1" a="1"/>
  <c r="CA628" i="1" s="1"/>
  <c r="CA692" i="1" a="1"/>
  <c r="CA692" i="1" s="1"/>
  <c r="CA756" i="1" a="1"/>
  <c r="CA756" i="1" s="1"/>
  <c r="CA820" i="1" a="1"/>
  <c r="CA820" i="1" s="1"/>
  <c r="CA884" i="1" a="1"/>
  <c r="CA884" i="1" s="1"/>
  <c r="CA948" i="1" a="1"/>
  <c r="CA948" i="1" s="1"/>
  <c r="CA1012" i="1" a="1"/>
  <c r="CA1012" i="1" s="1"/>
  <c r="CA1076" i="1" a="1"/>
  <c r="CA1076" i="1" s="1"/>
  <c r="CA1140" i="1" a="1"/>
  <c r="CA1140" i="1" s="1"/>
  <c r="AE2" i="26"/>
  <c r="AH2" i="26"/>
  <c r="AI2" i="26"/>
  <c r="R2" i="26"/>
  <c r="I23" i="28" s="1"/>
  <c r="AK2" i="26"/>
  <c r="S2" i="26"/>
  <c r="I22" i="28" s="1"/>
  <c r="AJ2" i="26"/>
  <c r="N2" i="26"/>
  <c r="I21" i="28" s="1"/>
  <c r="O2" i="26"/>
  <c r="I20" i="28" s="1"/>
  <c r="Q2" i="26"/>
  <c r="I18" i="28" s="1"/>
  <c r="D14" i="28"/>
  <c r="BU9" i="1" s="1" a="1"/>
  <c r="BU9" i="1" s="1"/>
  <c r="B13" i="26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B211" i="26" s="1"/>
  <c r="B212" i="26" s="1"/>
  <c r="B213" i="26" s="1"/>
  <c r="B214" i="26" s="1"/>
  <c r="B215" i="26" s="1"/>
  <c r="B216" i="26" s="1"/>
  <c r="B217" i="26" s="1"/>
  <c r="B218" i="26" s="1"/>
  <c r="B219" i="26" s="1"/>
  <c r="B220" i="26" s="1"/>
  <c r="B221" i="26" s="1"/>
  <c r="B222" i="26" s="1"/>
  <c r="B223" i="26" s="1"/>
  <c r="B224" i="26" s="1"/>
  <c r="B225" i="26" s="1"/>
  <c r="B226" i="26" s="1"/>
  <c r="B227" i="26" s="1"/>
  <c r="B228" i="26" s="1"/>
  <c r="B229" i="26" s="1"/>
  <c r="B230" i="26" s="1"/>
  <c r="B231" i="26" s="1"/>
  <c r="B232" i="26" s="1"/>
  <c r="B233" i="26" s="1"/>
  <c r="AB2" i="26"/>
  <c r="AG2" i="26"/>
  <c r="Y2" i="26"/>
  <c r="H2" i="26"/>
  <c r="I46" i="28" s="1"/>
  <c r="T2" i="26"/>
  <c r="I48" i="28" s="1"/>
  <c r="K2" i="26"/>
  <c r="I40" i="28" s="1"/>
  <c r="BU454" i="1" l="1" a="1"/>
  <c r="BU454" i="1" s="1"/>
  <c r="BV9" i="1" a="1"/>
  <c r="BV9" i="1" s="1"/>
  <c r="BU10" i="1" a="1"/>
  <c r="BU10" i="1" s="1"/>
  <c r="BU884" i="1" a="1"/>
  <c r="BU884" i="1" s="1"/>
  <c r="BU1010" i="1" a="1"/>
  <c r="BU1010" i="1" s="1"/>
  <c r="BU1177" i="1" a="1"/>
  <c r="BU1177" i="1" s="1"/>
  <c r="BU665" i="1" a="1"/>
  <c r="BU665" i="1" s="1"/>
  <c r="BU807" i="1" a="1"/>
  <c r="BU807" i="1" s="1"/>
  <c r="BU974" i="1" a="1"/>
  <c r="BU974" i="1" s="1"/>
  <c r="BU1067" i="1" a="1"/>
  <c r="BU1067" i="1" s="1"/>
  <c r="BU442" i="1" a="1"/>
  <c r="BU442" i="1" s="1"/>
  <c r="BU739" i="1" a="1"/>
  <c r="BU739" i="1" s="1"/>
  <c r="BU1184" i="1" a="1"/>
  <c r="BU1184" i="1" s="1"/>
  <c r="BU263" i="1" a="1"/>
  <c r="BU263" i="1" s="1"/>
  <c r="BU182" i="1" a="1"/>
  <c r="BU182" i="1" s="1"/>
  <c r="BU451" i="1" a="1"/>
  <c r="BU451" i="1" s="1"/>
  <c r="BU923" i="1" a="1"/>
  <c r="BU923" i="1" s="1"/>
  <c r="BU453" i="1" a="1"/>
  <c r="BU453" i="1" s="1"/>
  <c r="BU13" i="1" a="1"/>
  <c r="BU13" i="1" s="1"/>
  <c r="BU139" i="1" a="1"/>
  <c r="BU139" i="1" s="1"/>
  <c r="BU237" i="1" a="1"/>
  <c r="BU237" i="1" s="1"/>
  <c r="BU812" i="1" a="1"/>
  <c r="BU812" i="1" s="1"/>
  <c r="BU938" i="1" a="1"/>
  <c r="BU938" i="1" s="1"/>
  <c r="BU1105" i="1" a="1"/>
  <c r="BU1105" i="1" s="1"/>
  <c r="BU593" i="1" a="1"/>
  <c r="BU593" i="1" s="1"/>
  <c r="BU735" i="1" a="1"/>
  <c r="BU735" i="1" s="1"/>
  <c r="BU902" i="1" a="1"/>
  <c r="BU902" i="1" s="1"/>
  <c r="BU875" i="1" a="1"/>
  <c r="BU875" i="1" s="1"/>
  <c r="BU370" i="1" a="1"/>
  <c r="BU370" i="1" s="1"/>
  <c r="BU549" i="1" a="1"/>
  <c r="BU549" i="1" s="1"/>
  <c r="BU992" i="1" a="1"/>
  <c r="BU992" i="1" s="1"/>
  <c r="BU191" i="1" a="1"/>
  <c r="BU191" i="1" s="1"/>
  <c r="BU80" i="1" a="1"/>
  <c r="BU80" i="1" s="1"/>
  <c r="BU334" i="1" a="1"/>
  <c r="BU334" i="1" s="1"/>
  <c r="BU556" i="1" a="1"/>
  <c r="BU556" i="1" s="1"/>
  <c r="BU963" i="1" a="1"/>
  <c r="BU963" i="1" s="1"/>
  <c r="BU137" i="1" a="1"/>
  <c r="BU137" i="1" s="1"/>
  <c r="BU108" i="1" a="1"/>
  <c r="BU108" i="1" s="1"/>
  <c r="BU740" i="1" a="1"/>
  <c r="BU740" i="1" s="1"/>
  <c r="BU866" i="1" a="1"/>
  <c r="BU866" i="1" s="1"/>
  <c r="BU1033" i="1" a="1"/>
  <c r="BU1033" i="1" s="1"/>
  <c r="BU1175" i="1" a="1"/>
  <c r="BU1175" i="1" s="1"/>
  <c r="BU663" i="1" a="1"/>
  <c r="BU663" i="1" s="1"/>
  <c r="BU830" i="1" a="1"/>
  <c r="BU830" i="1" s="1"/>
  <c r="BU683" i="1" a="1"/>
  <c r="BU683" i="1" s="1"/>
  <c r="BU298" i="1" a="1"/>
  <c r="BU298" i="1" s="1"/>
  <c r="BU464" i="1" a="1"/>
  <c r="BU464" i="1" s="1"/>
  <c r="BU800" i="1" a="1"/>
  <c r="BU800" i="1" s="1"/>
  <c r="BU119" i="1" a="1"/>
  <c r="BU119" i="1" s="1"/>
  <c r="BU576" i="1" a="1"/>
  <c r="BU576" i="1" s="1"/>
  <c r="BU117" i="1" a="1"/>
  <c r="BU117" i="1" s="1"/>
  <c r="BU321" i="1" a="1"/>
  <c r="BU321" i="1" s="1"/>
  <c r="BU446" i="1" a="1"/>
  <c r="BU446" i="1" s="1"/>
  <c r="BU827" i="1" a="1"/>
  <c r="BU827" i="1" s="1"/>
  <c r="BU51" i="1" a="1"/>
  <c r="BU51" i="1" s="1"/>
  <c r="BU50" i="1" a="1"/>
  <c r="BU50" i="1" s="1"/>
  <c r="BU92" i="1" a="1"/>
  <c r="BU92" i="1" s="1"/>
  <c r="BU90" i="1" a="1"/>
  <c r="BU90" i="1" s="1"/>
  <c r="BU796" i="1" a="1"/>
  <c r="BU796" i="1" s="1"/>
  <c r="BU922" i="1" a="1"/>
  <c r="BU922" i="1" s="1"/>
  <c r="BU1089" i="1" a="1"/>
  <c r="BU1089" i="1" s="1"/>
  <c r="BU577" i="1" a="1"/>
  <c r="BU577" i="1" s="1"/>
  <c r="BU719" i="1" a="1"/>
  <c r="BU719" i="1" s="1"/>
  <c r="BU886" i="1" a="1"/>
  <c r="BU886" i="1" s="1"/>
  <c r="BU832" i="1" a="1"/>
  <c r="BU832" i="1" s="1"/>
  <c r="BU354" i="1" a="1"/>
  <c r="BU354" i="1" s="1"/>
  <c r="BU523" i="1" a="1"/>
  <c r="BU523" i="1" s="1"/>
  <c r="BU949" i="1" a="1"/>
  <c r="BU949" i="1" s="1"/>
  <c r="BU175" i="1" a="1"/>
  <c r="BU175" i="1" s="1"/>
  <c r="BU64" i="1" a="1"/>
  <c r="BU64" i="1" s="1"/>
  <c r="BU309" i="1" a="1"/>
  <c r="BU309" i="1" s="1"/>
  <c r="BU513" i="1" a="1"/>
  <c r="BU513" i="1" s="1"/>
  <c r="BU877" i="1" a="1"/>
  <c r="BU877" i="1" s="1"/>
  <c r="BU43" i="1" a="1"/>
  <c r="BU43" i="1" s="1"/>
  <c r="BU36" i="1" a="1"/>
  <c r="BU36" i="1" s="1"/>
  <c r="BU212" i="1" a="1"/>
  <c r="BU212" i="1" s="1"/>
  <c r="BU428" i="1" a="1"/>
  <c r="BU428" i="1" s="1"/>
  <c r="BU1108" i="1" a="1"/>
  <c r="BU1108" i="1" s="1"/>
  <c r="BU596" i="1" a="1"/>
  <c r="BU596" i="1" s="1"/>
  <c r="BU722" i="1" a="1"/>
  <c r="BU722" i="1" s="1"/>
  <c r="BU889" i="1" a="1"/>
  <c r="BU889" i="1" s="1"/>
  <c r="BU1031" i="1" a="1"/>
  <c r="BU1031" i="1" s="1"/>
  <c r="BU519" i="1" a="1"/>
  <c r="BU519" i="1" s="1"/>
  <c r="BU686" i="1" a="1"/>
  <c r="BU686" i="1" s="1"/>
  <c r="BU893" i="1" a="1"/>
  <c r="BU893" i="1" s="1"/>
  <c r="BU154" i="1" a="1"/>
  <c r="BU154" i="1" s="1"/>
  <c r="BU320" i="1" a="1"/>
  <c r="BU320" i="1" s="1"/>
  <c r="BU487" i="1" a="1"/>
  <c r="BU487" i="1" s="1"/>
  <c r="BU560" i="1" a="1"/>
  <c r="BU560" i="1" s="1"/>
  <c r="BU1027" i="1" a="1"/>
  <c r="BU1027" i="1" s="1"/>
  <c r="BU31" i="1" a="1"/>
  <c r="BU31" i="1" s="1"/>
  <c r="BU193" i="1" a="1"/>
  <c r="BU193" i="1" s="1"/>
  <c r="BU318" i="1" a="1"/>
  <c r="BU318" i="1" s="1"/>
  <c r="BU497" i="1" a="1"/>
  <c r="BU497" i="1" s="1"/>
  <c r="BU33" i="1" a="1"/>
  <c r="BU33" i="1" s="1"/>
  <c r="BU1036" i="1" a="1"/>
  <c r="BU1036" i="1" s="1"/>
  <c r="BU1162" i="1" a="1"/>
  <c r="BU1162" i="1" s="1"/>
  <c r="BU650" i="1" a="1"/>
  <c r="BU650" i="1" s="1"/>
  <c r="BU817" i="1" a="1"/>
  <c r="BU817" i="1" s="1"/>
  <c r="BU959" i="1" a="1"/>
  <c r="BU959" i="1" s="1"/>
  <c r="BU1126" i="1" a="1"/>
  <c r="BU1126" i="1" s="1"/>
  <c r="BU614" i="1" a="1"/>
  <c r="BU614" i="1" s="1"/>
  <c r="BU701" i="1" a="1"/>
  <c r="BU701" i="1" s="1"/>
  <c r="BU1144" i="1" a="1"/>
  <c r="BU1144" i="1" s="1"/>
  <c r="BU248" i="1" a="1"/>
  <c r="BU248" i="1" s="1"/>
  <c r="BU415" i="1" a="1"/>
  <c r="BU415" i="1" s="1"/>
  <c r="BU427" i="1" a="1"/>
  <c r="BU427" i="1" s="1"/>
  <c r="BU1053" i="1" a="1"/>
  <c r="BU1053" i="1" s="1"/>
  <c r="BU405" i="1" a="1"/>
  <c r="BU405" i="1" s="1"/>
  <c r="BU86" i="1" a="1"/>
  <c r="BU86" i="1" s="1"/>
  <c r="BU204" i="1" a="1"/>
  <c r="BU204" i="1" s="1"/>
  <c r="BU381" i="1" a="1"/>
  <c r="BU381" i="1" s="1"/>
  <c r="BU900" i="1" a="1"/>
  <c r="BU900" i="1" s="1"/>
  <c r="BU1026" i="1" a="1"/>
  <c r="BU1026" i="1" s="1"/>
  <c r="BU1193" i="1" a="1"/>
  <c r="BU1193" i="1" s="1"/>
  <c r="BU681" i="1" a="1"/>
  <c r="BU681" i="1" s="1"/>
  <c r="BU823" i="1" a="1"/>
  <c r="BU823" i="1" s="1"/>
  <c r="BU990" i="1" a="1"/>
  <c r="BU990" i="1" s="1"/>
  <c r="BU1109" i="1" a="1"/>
  <c r="BU1109" i="1" s="1"/>
  <c r="BU458" i="1" a="1"/>
  <c r="BU458" i="1" s="1"/>
  <c r="BU781" i="1" a="1"/>
  <c r="BU781" i="1" s="1"/>
  <c r="BU112" i="1" a="1"/>
  <c r="BU112" i="1" s="1"/>
  <c r="BU279" i="1" a="1"/>
  <c r="BU279" i="1" s="1"/>
  <c r="BU209" i="1" a="1"/>
  <c r="BU209" i="1" s="1"/>
  <c r="BU476" i="1" a="1"/>
  <c r="BU476" i="1" s="1"/>
  <c r="BU1008" i="1" a="1"/>
  <c r="BU1008" i="1" s="1"/>
  <c r="BU813" i="1" a="1"/>
  <c r="BU813" i="1" s="1"/>
  <c r="BU29" i="1" a="1"/>
  <c r="BU29" i="1" s="1"/>
  <c r="BU164" i="1" a="1"/>
  <c r="BU164" i="1" s="1"/>
  <c r="BU379" i="1" a="1"/>
  <c r="BU379" i="1" s="1"/>
  <c r="BU74" i="1" a="1"/>
  <c r="BU74" i="1" s="1"/>
  <c r="BU228" i="1" a="1"/>
  <c r="BU228" i="1" s="1"/>
  <c r="BU956" i="1" a="1"/>
  <c r="BU956" i="1" s="1"/>
  <c r="BU1082" i="1" a="1"/>
  <c r="BU1082" i="1" s="1"/>
  <c r="BU570" i="1" a="1"/>
  <c r="BU570" i="1" s="1"/>
  <c r="BU737" i="1" a="1"/>
  <c r="BU737" i="1" s="1"/>
  <c r="BU879" i="1" a="1"/>
  <c r="BU879" i="1" s="1"/>
  <c r="BU1046" i="1" a="1"/>
  <c r="BU1046" i="1" s="1"/>
  <c r="BU534" i="1" a="1"/>
  <c r="BU534" i="1" s="1"/>
  <c r="BU514" i="1" a="1"/>
  <c r="BU514" i="1" s="1"/>
  <c r="BU931" i="1" a="1"/>
  <c r="BU931" i="1" s="1"/>
  <c r="BU168" i="1" a="1"/>
  <c r="BU168" i="1" s="1"/>
  <c r="BU335" i="1" a="1"/>
  <c r="BU335" i="1" s="1"/>
  <c r="BU299" i="1" a="1"/>
  <c r="BU299" i="1" s="1"/>
  <c r="BU627" i="1" a="1"/>
  <c r="BU627" i="1" s="1"/>
  <c r="BU467" i="1" a="1"/>
  <c r="BU467" i="1" s="1"/>
  <c r="BU316" i="1" a="1"/>
  <c r="BU316" i="1" s="1"/>
  <c r="BU85" i="1" a="1"/>
  <c r="BU85" i="1" s="1"/>
  <c r="BU253" i="1" a="1"/>
  <c r="BU253" i="1" s="1"/>
  <c r="BU468" i="1" a="1"/>
  <c r="BU468" i="1" s="1"/>
  <c r="CA9" i="1" a="1"/>
  <c r="CA9" i="1" s="1"/>
  <c r="CA10" i="1" s="1" a="1"/>
  <c r="CA10" i="1" s="1"/>
  <c r="CA11" i="1" s="1" a="1"/>
  <c r="CA11" i="1" s="1"/>
  <c r="CA12" i="1" s="1" a="1"/>
  <c r="CA12" i="1" s="1"/>
  <c r="CA13" i="1" s="1" a="1"/>
  <c r="CA13" i="1" s="1"/>
  <c r="CA14" i="1" s="1" a="1"/>
  <c r="CA14" i="1" s="1"/>
  <c r="CA15" i="1" s="1" a="1"/>
  <c r="CA15" i="1" s="1"/>
  <c r="CA16" i="1" s="1" a="1"/>
  <c r="CA16" i="1" s="1"/>
  <c r="CA17" i="1" s="1" a="1"/>
  <c r="CA17" i="1" s="1"/>
  <c r="CA18" i="1" s="1" a="1"/>
  <c r="CA18" i="1" s="1"/>
  <c r="CA19" i="1" s="1" a="1"/>
  <c r="CA19" i="1" s="1"/>
  <c r="CA20" i="1" s="1" a="1"/>
  <c r="CA20" i="1" s="1"/>
  <c r="BV1189" i="1" a="1"/>
  <c r="BV1189" i="1" s="1"/>
  <c r="BV1186" i="1" a="1"/>
  <c r="BV1186" i="1" s="1"/>
  <c r="BV1173" i="1" a="1"/>
  <c r="BV1173" i="1" s="1"/>
  <c r="BV1170" i="1" a="1"/>
  <c r="BV1170" i="1" s="1"/>
  <c r="BV1157" i="1" a="1"/>
  <c r="BV1157" i="1" s="1"/>
  <c r="BV1154" i="1" a="1"/>
  <c r="BV1154" i="1" s="1"/>
  <c r="BV1150" i="1" a="1"/>
  <c r="BV1150" i="1" s="1"/>
  <c r="BV1139" i="1" a="1"/>
  <c r="BV1139" i="1" s="1"/>
  <c r="BV1132" i="1" a="1"/>
  <c r="BV1132" i="1" s="1"/>
  <c r="BV1128" i="1" a="1"/>
  <c r="BV1128" i="1" s="1"/>
  <c r="BV1121" i="1" a="1"/>
  <c r="BV1121" i="1" s="1"/>
  <c r="BV1117" i="1" a="1"/>
  <c r="BV1117" i="1" s="1"/>
  <c r="BV1099" i="1" a="1"/>
  <c r="BV1099" i="1" s="1"/>
  <c r="BV1095" i="1" a="1"/>
  <c r="BV1095" i="1" s="1"/>
  <c r="BV1084" i="1" a="1"/>
  <c r="BV1084" i="1" s="1"/>
  <c r="BV1080" i="1" a="1"/>
  <c r="BV1080" i="1" s="1"/>
  <c r="BV1065" i="1" a="1"/>
  <c r="BV1065" i="1" s="1"/>
  <c r="BV1061" i="1" a="1"/>
  <c r="BV1061" i="1" s="1"/>
  <c r="BV1050" i="1" a="1"/>
  <c r="BV1050" i="1" s="1"/>
  <c r="BV1046" i="1" a="1"/>
  <c r="BV1046" i="1" s="1"/>
  <c r="BV1035" i="1" a="1"/>
  <c r="BV1035" i="1" s="1"/>
  <c r="BV1031" i="1" a="1"/>
  <c r="BV1031" i="1" s="1"/>
  <c r="BV1027" i="1" a="1"/>
  <c r="BV1027" i="1" s="1"/>
  <c r="BV1023" i="1" a="1"/>
  <c r="BV1023" i="1" s="1"/>
  <c r="BV1019" i="1" a="1"/>
  <c r="BV1019" i="1" s="1"/>
  <c r="BV1015" i="1" a="1"/>
  <c r="BV1015" i="1" s="1"/>
  <c r="BV1011" i="1" a="1"/>
  <c r="BV1011" i="1" s="1"/>
  <c r="BV1007" i="1" a="1"/>
  <c r="BV1007" i="1" s="1"/>
  <c r="BV1003" i="1" a="1"/>
  <c r="BV1003" i="1" s="1"/>
  <c r="BV999" i="1" a="1"/>
  <c r="BV999" i="1" s="1"/>
  <c r="BV995" i="1" a="1"/>
  <c r="BV995" i="1" s="1"/>
  <c r="BV991" i="1" a="1"/>
  <c r="BV991" i="1" s="1"/>
  <c r="BV987" i="1" a="1"/>
  <c r="BV987" i="1" s="1"/>
  <c r="BV983" i="1" a="1"/>
  <c r="BV983" i="1" s="1"/>
  <c r="BV979" i="1" a="1"/>
  <c r="BV979" i="1" s="1"/>
  <c r="BV975" i="1" a="1"/>
  <c r="BV975" i="1" s="1"/>
  <c r="BV971" i="1" a="1"/>
  <c r="BV971" i="1" s="1"/>
  <c r="BV967" i="1" a="1"/>
  <c r="BV967" i="1" s="1"/>
  <c r="BV963" i="1" a="1"/>
  <c r="BV963" i="1" s="1"/>
  <c r="BV1195" i="1" a="1"/>
  <c r="BV1195" i="1" s="1"/>
  <c r="BV1192" i="1" a="1"/>
  <c r="BV1192" i="1" s="1"/>
  <c r="BV1179" i="1" a="1"/>
  <c r="BV1179" i="1" s="1"/>
  <c r="BV1176" i="1" a="1"/>
  <c r="BV1176" i="1" s="1"/>
  <c r="BV1163" i="1" a="1"/>
  <c r="BV1163" i="1" s="1"/>
  <c r="BV1160" i="1" a="1"/>
  <c r="BV1160" i="1" s="1"/>
  <c r="BV1146" i="1" a="1"/>
  <c r="BV1146" i="1" s="1"/>
  <c r="BV1142" i="1" a="1"/>
  <c r="BV1142" i="1" s="1"/>
  <c r="BV1135" i="1" a="1"/>
  <c r="BV1135" i="1" s="1"/>
  <c r="BV1124" i="1" a="1"/>
  <c r="BV1124" i="1" s="1"/>
  <c r="BV1113" i="1" a="1"/>
  <c r="BV1113" i="1" s="1"/>
  <c r="BV1109" i="1" a="1"/>
  <c r="BV1109" i="1" s="1"/>
  <c r="BV1106" i="1" a="1"/>
  <c r="BV1106" i="1" s="1"/>
  <c r="BV1102" i="1" a="1"/>
  <c r="BV1102" i="1" s="1"/>
  <c r="BV1091" i="1" a="1"/>
  <c r="BV1091" i="1" s="1"/>
  <c r="BV1087" i="1" a="1"/>
  <c r="BV1087" i="1" s="1"/>
  <c r="BV1076" i="1" a="1"/>
  <c r="BV1076" i="1" s="1"/>
  <c r="BV1072" i="1" a="1"/>
  <c r="BV1072" i="1" s="1"/>
  <c r="BV1057" i="1" a="1"/>
  <c r="BV1057" i="1" s="1"/>
  <c r="BV1053" i="1" a="1"/>
  <c r="BV1053" i="1" s="1"/>
  <c r="BV1042" i="1" a="1"/>
  <c r="BV1042" i="1" s="1"/>
  <c r="BV1038" i="1" a="1"/>
  <c r="BV1038" i="1" s="1"/>
  <c r="BV1185" i="1" a="1"/>
  <c r="BV1185" i="1" s="1"/>
  <c r="BV1182" i="1" a="1"/>
  <c r="BV1182" i="1" s="1"/>
  <c r="BV1169" i="1" a="1"/>
  <c r="BV1169" i="1" s="1"/>
  <c r="BV1166" i="1" a="1"/>
  <c r="BV1166" i="1" s="1"/>
  <c r="BV1153" i="1" a="1"/>
  <c r="BV1153" i="1" s="1"/>
  <c r="BV1149" i="1" a="1"/>
  <c r="BV1149" i="1" s="1"/>
  <c r="BV1131" i="1" a="1"/>
  <c r="BV1131" i="1" s="1"/>
  <c r="BV1127" i="1" a="1"/>
  <c r="BV1127" i="1" s="1"/>
  <c r="BV1120" i="1" a="1"/>
  <c r="BV1120" i="1" s="1"/>
  <c r="BV1098" i="1" a="1"/>
  <c r="BV1098" i="1" s="1"/>
  <c r="BV1094" i="1" a="1"/>
  <c r="BV1094" i="1" s="1"/>
  <c r="BV1083" i="1" a="1"/>
  <c r="BV1083" i="1" s="1"/>
  <c r="BV1079" i="1" a="1"/>
  <c r="BV1079" i="1" s="1"/>
  <c r="BV1068" i="1" a="1"/>
  <c r="BV1068" i="1" s="1"/>
  <c r="BV1064" i="1" a="1"/>
  <c r="BV1064" i="1" s="1"/>
  <c r="BV1049" i="1" a="1"/>
  <c r="BV1049" i="1" s="1"/>
  <c r="BV1045" i="1" a="1"/>
  <c r="BV1045" i="1" s="1"/>
  <c r="BV1034" i="1" a="1"/>
  <c r="BV1034" i="1" s="1"/>
  <c r="BV1030" i="1" a="1"/>
  <c r="BV1030" i="1" s="1"/>
  <c r="BV1026" i="1" a="1"/>
  <c r="BV1026" i="1" s="1"/>
  <c r="BV1022" i="1" a="1"/>
  <c r="BV1022" i="1" s="1"/>
  <c r="BV1018" i="1" a="1"/>
  <c r="BV1018" i="1" s="1"/>
  <c r="BV1014" i="1" a="1"/>
  <c r="BV1014" i="1" s="1"/>
  <c r="BV1010" i="1" a="1"/>
  <c r="BV1010" i="1" s="1"/>
  <c r="BV1006" i="1" a="1"/>
  <c r="BV1006" i="1" s="1"/>
  <c r="BV1002" i="1" a="1"/>
  <c r="BV1002" i="1" s="1"/>
  <c r="BV998" i="1" a="1"/>
  <c r="BV998" i="1" s="1"/>
  <c r="BV994" i="1" a="1"/>
  <c r="BV994" i="1" s="1"/>
  <c r="BV990" i="1" a="1"/>
  <c r="BV990" i="1" s="1"/>
  <c r="BV986" i="1" a="1"/>
  <c r="BV986" i="1" s="1"/>
  <c r="BV982" i="1" a="1"/>
  <c r="BV982" i="1" s="1"/>
  <c r="BV978" i="1" a="1"/>
  <c r="BV978" i="1" s="1"/>
  <c r="BV974" i="1" a="1"/>
  <c r="BV974" i="1" s="1"/>
  <c r="BV970" i="1" a="1"/>
  <c r="BV970" i="1" s="1"/>
  <c r="BV966" i="1" a="1"/>
  <c r="BV966" i="1" s="1"/>
  <c r="BV962" i="1" a="1"/>
  <c r="BV962" i="1" s="1"/>
  <c r="BV1191" i="1" a="1"/>
  <c r="BV1191" i="1" s="1"/>
  <c r="BV1188" i="1" a="1"/>
  <c r="BV1188" i="1" s="1"/>
  <c r="BV1175" i="1" a="1"/>
  <c r="BV1175" i="1" s="1"/>
  <c r="BV1172" i="1" a="1"/>
  <c r="BV1172" i="1" s="1"/>
  <c r="BV1159" i="1" a="1"/>
  <c r="BV1159" i="1" s="1"/>
  <c r="BV1156" i="1" a="1"/>
  <c r="BV1156" i="1" s="1"/>
  <c r="BV1145" i="1" a="1"/>
  <c r="BV1145" i="1" s="1"/>
  <c r="BV1141" i="1" a="1"/>
  <c r="BV1141" i="1" s="1"/>
  <c r="BV1138" i="1" a="1"/>
  <c r="BV1138" i="1" s="1"/>
  <c r="BV1134" i="1" a="1"/>
  <c r="BV1134" i="1" s="1"/>
  <c r="BV1123" i="1" a="1"/>
  <c r="BV1123" i="1" s="1"/>
  <c r="BV1116" i="1" a="1"/>
  <c r="BV1116" i="1" s="1"/>
  <c r="BV1112" i="1" a="1"/>
  <c r="BV1112" i="1" s="1"/>
  <c r="BV1105" i="1" a="1"/>
  <c r="BV1105" i="1" s="1"/>
  <c r="BV1101" i="1" a="1"/>
  <c r="BV1101" i="1" s="1"/>
  <c r="BV1090" i="1" a="1"/>
  <c r="BV1090" i="1" s="1"/>
  <c r="BV1086" i="1" a="1"/>
  <c r="BV1086" i="1" s="1"/>
  <c r="BV1075" i="1" a="1"/>
  <c r="BV1075" i="1" s="1"/>
  <c r="BV1071" i="1" a="1"/>
  <c r="BV1071" i="1" s="1"/>
  <c r="BV1060" i="1" a="1"/>
  <c r="BV1060" i="1" s="1"/>
  <c r="BV1056" i="1" a="1"/>
  <c r="BV1056" i="1" s="1"/>
  <c r="BV1041" i="1" a="1"/>
  <c r="BV1041" i="1" s="1"/>
  <c r="BV1037" i="1" a="1"/>
  <c r="BV1037" i="1" s="1"/>
  <c r="BV1194" i="1" a="1"/>
  <c r="BV1194" i="1" s="1"/>
  <c r="BV1181" i="1" a="1"/>
  <c r="BV1181" i="1" s="1"/>
  <c r="BV1178" i="1" a="1"/>
  <c r="BV1178" i="1" s="1"/>
  <c r="BV1165" i="1" a="1"/>
  <c r="BV1165" i="1" s="1"/>
  <c r="BV1162" i="1" a="1"/>
  <c r="BV1162" i="1" s="1"/>
  <c r="BV1152" i="1" a="1"/>
  <c r="BV1152" i="1" s="1"/>
  <c r="BV1130" i="1" a="1"/>
  <c r="BV1130" i="1" s="1"/>
  <c r="BV1126" i="1" a="1"/>
  <c r="BV1126" i="1" s="1"/>
  <c r="BV1119" i="1" a="1"/>
  <c r="BV1119" i="1" s="1"/>
  <c r="BV1108" i="1" a="1"/>
  <c r="BV1108" i="1" s="1"/>
  <c r="BV1097" i="1" a="1"/>
  <c r="BV1097" i="1" s="1"/>
  <c r="BV1093" i="1" a="1"/>
  <c r="BV1093" i="1" s="1"/>
  <c r="BV1082" i="1" a="1"/>
  <c r="BV1082" i="1" s="1"/>
  <c r="BV1078" i="1" a="1"/>
  <c r="BV1078" i="1" s="1"/>
  <c r="BV1067" i="1" a="1"/>
  <c r="BV1067" i="1" s="1"/>
  <c r="BV1063" i="1" a="1"/>
  <c r="BV1063" i="1" s="1"/>
  <c r="BV1052" i="1" a="1"/>
  <c r="BV1052" i="1" s="1"/>
  <c r="BV1048" i="1" a="1"/>
  <c r="BV1048" i="1" s="1"/>
  <c r="BV1033" i="1" a="1"/>
  <c r="BV1033" i="1" s="1"/>
  <c r="BV1029" i="1" a="1"/>
  <c r="BV1029" i="1" s="1"/>
  <c r="BV1025" i="1" a="1"/>
  <c r="BV1025" i="1" s="1"/>
  <c r="BV1021" i="1" a="1"/>
  <c r="BV1021" i="1" s="1"/>
  <c r="BV1017" i="1" a="1"/>
  <c r="BV1017" i="1" s="1"/>
  <c r="BV1013" i="1" a="1"/>
  <c r="BV1013" i="1" s="1"/>
  <c r="BV1009" i="1" a="1"/>
  <c r="BV1009" i="1" s="1"/>
  <c r="BV1005" i="1" a="1"/>
  <c r="BV1005" i="1" s="1"/>
  <c r="BV1001" i="1" a="1"/>
  <c r="BV1001" i="1" s="1"/>
  <c r="BV997" i="1" a="1"/>
  <c r="BV997" i="1" s="1"/>
  <c r="BV993" i="1" a="1"/>
  <c r="BV993" i="1" s="1"/>
  <c r="BV989" i="1" a="1"/>
  <c r="BV989" i="1" s="1"/>
  <c r="BV985" i="1" a="1"/>
  <c r="BV985" i="1" s="1"/>
  <c r="BV981" i="1" a="1"/>
  <c r="BV981" i="1" s="1"/>
  <c r="BV977" i="1" a="1"/>
  <c r="BV977" i="1" s="1"/>
  <c r="BV973" i="1" a="1"/>
  <c r="BV973" i="1" s="1"/>
  <c r="BV969" i="1" a="1"/>
  <c r="BV969" i="1" s="1"/>
  <c r="BV965" i="1" a="1"/>
  <c r="BV965" i="1" s="1"/>
  <c r="BV961" i="1" a="1"/>
  <c r="BV961" i="1" s="1"/>
  <c r="BV1187" i="1" a="1"/>
  <c r="BV1187" i="1" s="1"/>
  <c r="BV1184" i="1" a="1"/>
  <c r="BV1184" i="1" s="1"/>
  <c r="BV1171" i="1" a="1"/>
  <c r="BV1171" i="1" s="1"/>
  <c r="BV1168" i="1" a="1"/>
  <c r="BV1168" i="1" s="1"/>
  <c r="BV1155" i="1" a="1"/>
  <c r="BV1155" i="1" s="1"/>
  <c r="BV1148" i="1" a="1"/>
  <c r="BV1148" i="1" s="1"/>
  <c r="BV1144" i="1" a="1"/>
  <c r="BV1144" i="1" s="1"/>
  <c r="BV1137" i="1" a="1"/>
  <c r="BV1137" i="1" s="1"/>
  <c r="BV1133" i="1" a="1"/>
  <c r="BV1133" i="1" s="1"/>
  <c r="BV1115" i="1" a="1"/>
  <c r="BV1115" i="1" s="1"/>
  <c r="BV1111" i="1" a="1"/>
  <c r="BV1111" i="1" s="1"/>
  <c r="BV1104" i="1" a="1"/>
  <c r="BV1104" i="1" s="1"/>
  <c r="BV1089" i="1" a="1"/>
  <c r="BV1089" i="1" s="1"/>
  <c r="BV1085" i="1" a="1"/>
  <c r="BV1085" i="1" s="1"/>
  <c r="BV1074" i="1" a="1"/>
  <c r="BV1074" i="1" s="1"/>
  <c r="BV1070" i="1" a="1"/>
  <c r="BV1070" i="1" s="1"/>
  <c r="BV1059" i="1" a="1"/>
  <c r="BV1059" i="1" s="1"/>
  <c r="BV1055" i="1" a="1"/>
  <c r="BV1055" i="1" s="1"/>
  <c r="BV1044" i="1" a="1"/>
  <c r="BV1044" i="1" s="1"/>
  <c r="BV1040" i="1" a="1"/>
  <c r="BV1040" i="1" s="1"/>
  <c r="BV1193" i="1" a="1"/>
  <c r="BV1193" i="1" s="1"/>
  <c r="BV1190" i="1" a="1"/>
  <c r="BV1190" i="1" s="1"/>
  <c r="BV1177" i="1" a="1"/>
  <c r="BV1177" i="1" s="1"/>
  <c r="BV1174" i="1" a="1"/>
  <c r="BV1174" i="1" s="1"/>
  <c r="BV1161" i="1" a="1"/>
  <c r="BV1161" i="1" s="1"/>
  <c r="BV1158" i="1" a="1"/>
  <c r="BV1158" i="1" s="1"/>
  <c r="BV1151" i="1" a="1"/>
  <c r="BV1151" i="1" s="1"/>
  <c r="BV1140" i="1" a="1"/>
  <c r="BV1140" i="1" s="1"/>
  <c r="BV1129" i="1" a="1"/>
  <c r="BV1129" i="1" s="1"/>
  <c r="BV1125" i="1" a="1"/>
  <c r="BV1125" i="1" s="1"/>
  <c r="BV1122" i="1" a="1"/>
  <c r="BV1122" i="1" s="1"/>
  <c r="BV1118" i="1" a="1"/>
  <c r="BV1118" i="1" s="1"/>
  <c r="BV1107" i="1" a="1"/>
  <c r="BV1107" i="1" s="1"/>
  <c r="BV1100" i="1" a="1"/>
  <c r="BV1100" i="1" s="1"/>
  <c r="BV1096" i="1" a="1"/>
  <c r="BV1096" i="1" s="1"/>
  <c r="BV1081" i="1" a="1"/>
  <c r="BV1081" i="1" s="1"/>
  <c r="BV1077" i="1" a="1"/>
  <c r="BV1077" i="1" s="1"/>
  <c r="BV1066" i="1" a="1"/>
  <c r="BV1066" i="1" s="1"/>
  <c r="BV1062" i="1" a="1"/>
  <c r="BV1062" i="1" s="1"/>
  <c r="BV1051" i="1" a="1"/>
  <c r="BV1051" i="1" s="1"/>
  <c r="BV1047" i="1" a="1"/>
  <c r="BV1047" i="1" s="1"/>
  <c r="BV1036" i="1" a="1"/>
  <c r="BV1036" i="1" s="1"/>
  <c r="BV1032" i="1" a="1"/>
  <c r="BV1032" i="1" s="1"/>
  <c r="BV1028" i="1" a="1"/>
  <c r="BV1028" i="1" s="1"/>
  <c r="BV1024" i="1" a="1"/>
  <c r="BV1024" i="1" s="1"/>
  <c r="BV1020" i="1" a="1"/>
  <c r="BV1020" i="1" s="1"/>
  <c r="BV1016" i="1" a="1"/>
  <c r="BV1016" i="1" s="1"/>
  <c r="BV1012" i="1" a="1"/>
  <c r="BV1012" i="1" s="1"/>
  <c r="BV1008" i="1" a="1"/>
  <c r="BV1008" i="1" s="1"/>
  <c r="BV1004" i="1" a="1"/>
  <c r="BV1004" i="1" s="1"/>
  <c r="BV1000" i="1" a="1"/>
  <c r="BV1000" i="1" s="1"/>
  <c r="BV996" i="1" a="1"/>
  <c r="BV996" i="1" s="1"/>
  <c r="BV992" i="1" a="1"/>
  <c r="BV992" i="1" s="1"/>
  <c r="BV988" i="1" a="1"/>
  <c r="BV988" i="1" s="1"/>
  <c r="BV984" i="1" a="1"/>
  <c r="BV984" i="1" s="1"/>
  <c r="BV980" i="1" a="1"/>
  <c r="BV980" i="1" s="1"/>
  <c r="BV976" i="1" a="1"/>
  <c r="BV976" i="1" s="1"/>
  <c r="BV972" i="1" a="1"/>
  <c r="BV972" i="1" s="1"/>
  <c r="BV968" i="1" a="1"/>
  <c r="BV968" i="1" s="1"/>
  <c r="BV964" i="1" a="1"/>
  <c r="BV964" i="1" s="1"/>
  <c r="BV960" i="1" a="1"/>
  <c r="BV960" i="1" s="1"/>
  <c r="BV1183" i="1" a="1"/>
  <c r="BV1183" i="1" s="1"/>
  <c r="BV1069" i="1" a="1"/>
  <c r="BV1069" i="1" s="1"/>
  <c r="BV1039" i="1" a="1"/>
  <c r="BV1039" i="1" s="1"/>
  <c r="BV1180" i="1" a="1"/>
  <c r="BV1180" i="1" s="1"/>
  <c r="BV957" i="1" a="1"/>
  <c r="BV957" i="1" s="1"/>
  <c r="BV953" i="1" a="1"/>
  <c r="BV953" i="1" s="1"/>
  <c r="BV949" i="1" a="1"/>
  <c r="BV949" i="1" s="1"/>
  <c r="BV945" i="1" a="1"/>
  <c r="BV945" i="1" s="1"/>
  <c r="BV941" i="1" a="1"/>
  <c r="BV941" i="1" s="1"/>
  <c r="BV937" i="1" a="1"/>
  <c r="BV937" i="1" s="1"/>
  <c r="BV933" i="1" a="1"/>
  <c r="BV933" i="1" s="1"/>
  <c r="BV929" i="1" a="1"/>
  <c r="BV929" i="1" s="1"/>
  <c r="BV925" i="1" a="1"/>
  <c r="BV925" i="1" s="1"/>
  <c r="BV921" i="1" a="1"/>
  <c r="BV921" i="1" s="1"/>
  <c r="BV917" i="1" a="1"/>
  <c r="BV917" i="1" s="1"/>
  <c r="BV913" i="1" a="1"/>
  <c r="BV913" i="1" s="1"/>
  <c r="BV909" i="1" a="1"/>
  <c r="BV909" i="1" s="1"/>
  <c r="BV905" i="1" a="1"/>
  <c r="BV905" i="1" s="1"/>
  <c r="BV901" i="1" a="1"/>
  <c r="BV901" i="1" s="1"/>
  <c r="BV897" i="1" a="1"/>
  <c r="BV897" i="1" s="1"/>
  <c r="BV893" i="1" a="1"/>
  <c r="BV893" i="1" s="1"/>
  <c r="BV889" i="1" a="1"/>
  <c r="BV889" i="1" s="1"/>
  <c r="BV885" i="1" a="1"/>
  <c r="BV885" i="1" s="1"/>
  <c r="BV881" i="1" a="1"/>
  <c r="BV881" i="1" s="1"/>
  <c r="BV877" i="1" a="1"/>
  <c r="BV877" i="1" s="1"/>
  <c r="BV873" i="1" a="1"/>
  <c r="BV873" i="1" s="1"/>
  <c r="BV869" i="1" a="1"/>
  <c r="BV869" i="1" s="1"/>
  <c r="BV865" i="1" a="1"/>
  <c r="BV865" i="1" s="1"/>
  <c r="BV861" i="1" a="1"/>
  <c r="BV861" i="1" s="1"/>
  <c r="BV857" i="1" a="1"/>
  <c r="BV857" i="1" s="1"/>
  <c r="BV853" i="1" a="1"/>
  <c r="BV853" i="1" s="1"/>
  <c r="BV849" i="1" a="1"/>
  <c r="BV849" i="1" s="1"/>
  <c r="BV845" i="1" a="1"/>
  <c r="BV845" i="1" s="1"/>
  <c r="BV841" i="1" a="1"/>
  <c r="BV841" i="1" s="1"/>
  <c r="BV837" i="1" a="1"/>
  <c r="BV837" i="1" s="1"/>
  <c r="BV833" i="1" a="1"/>
  <c r="BV833" i="1" s="1"/>
  <c r="BV829" i="1" a="1"/>
  <c r="BV829" i="1" s="1"/>
  <c r="BV825" i="1" a="1"/>
  <c r="BV825" i="1" s="1"/>
  <c r="BV821" i="1" a="1"/>
  <c r="BV821" i="1" s="1"/>
  <c r="BV817" i="1" a="1"/>
  <c r="BV817" i="1" s="1"/>
  <c r="BV813" i="1" a="1"/>
  <c r="BV813" i="1" s="1"/>
  <c r="BV809" i="1" a="1"/>
  <c r="BV809" i="1" s="1"/>
  <c r="BV805" i="1" a="1"/>
  <c r="BV805" i="1" s="1"/>
  <c r="BV801" i="1" a="1"/>
  <c r="BV801" i="1" s="1"/>
  <c r="BV797" i="1" a="1"/>
  <c r="BV797" i="1" s="1"/>
  <c r="BV793" i="1" a="1"/>
  <c r="BV793" i="1" s="1"/>
  <c r="BV789" i="1" a="1"/>
  <c r="BV789" i="1" s="1"/>
  <c r="BV785" i="1" a="1"/>
  <c r="BV785" i="1" s="1"/>
  <c r="BV781" i="1" a="1"/>
  <c r="BV781" i="1" s="1"/>
  <c r="BV777" i="1" a="1"/>
  <c r="BV777" i="1" s="1"/>
  <c r="BV773" i="1" a="1"/>
  <c r="BV773" i="1" s="1"/>
  <c r="BV769" i="1" a="1"/>
  <c r="BV769" i="1" s="1"/>
  <c r="BV765" i="1" a="1"/>
  <c r="BV765" i="1" s="1"/>
  <c r="BV761" i="1" a="1"/>
  <c r="BV761" i="1" s="1"/>
  <c r="BV757" i="1" a="1"/>
  <c r="BV757" i="1" s="1"/>
  <c r="BV753" i="1" a="1"/>
  <c r="BV753" i="1" s="1"/>
  <c r="BV749" i="1" a="1"/>
  <c r="BV749" i="1" s="1"/>
  <c r="BV745" i="1" a="1"/>
  <c r="BV745" i="1" s="1"/>
  <c r="BV741" i="1" a="1"/>
  <c r="BV741" i="1" s="1"/>
  <c r="BV737" i="1" a="1"/>
  <c r="BV737" i="1" s="1"/>
  <c r="BV733" i="1" a="1"/>
  <c r="BV733" i="1" s="1"/>
  <c r="BV729" i="1" a="1"/>
  <c r="BV729" i="1" s="1"/>
  <c r="BV725" i="1" a="1"/>
  <c r="BV725" i="1" s="1"/>
  <c r="BV721" i="1" a="1"/>
  <c r="BV721" i="1" s="1"/>
  <c r="BV717" i="1" a="1"/>
  <c r="BV717" i="1" s="1"/>
  <c r="BV713" i="1" a="1"/>
  <c r="BV713" i="1" s="1"/>
  <c r="BV709" i="1" a="1"/>
  <c r="BV709" i="1" s="1"/>
  <c r="BV705" i="1" a="1"/>
  <c r="BV705" i="1" s="1"/>
  <c r="BV701" i="1" a="1"/>
  <c r="BV701" i="1" s="1"/>
  <c r="BV697" i="1" a="1"/>
  <c r="BV697" i="1" s="1"/>
  <c r="BV693" i="1" a="1"/>
  <c r="BV693" i="1" s="1"/>
  <c r="BV689" i="1" a="1"/>
  <c r="BV689" i="1" s="1"/>
  <c r="BV685" i="1" a="1"/>
  <c r="BV685" i="1" s="1"/>
  <c r="BV681" i="1" a="1"/>
  <c r="BV681" i="1" s="1"/>
  <c r="BV677" i="1" a="1"/>
  <c r="BV677" i="1" s="1"/>
  <c r="BV673" i="1" a="1"/>
  <c r="BV673" i="1" s="1"/>
  <c r="BV669" i="1" a="1"/>
  <c r="BV669" i="1" s="1"/>
  <c r="BV665" i="1" a="1"/>
  <c r="BV665" i="1" s="1"/>
  <c r="BV1092" i="1" a="1"/>
  <c r="BV1092" i="1" s="1"/>
  <c r="BV1147" i="1" a="1"/>
  <c r="BV1147" i="1" s="1"/>
  <c r="BV1088" i="1" a="1"/>
  <c r="BV1088" i="1" s="1"/>
  <c r="BV1058" i="1" a="1"/>
  <c r="BV1058" i="1" s="1"/>
  <c r="BV956" i="1" a="1"/>
  <c r="BV956" i="1" s="1"/>
  <c r="BV952" i="1" a="1"/>
  <c r="BV952" i="1" s="1"/>
  <c r="BV948" i="1" a="1"/>
  <c r="BV948" i="1" s="1"/>
  <c r="BV944" i="1" a="1"/>
  <c r="BV944" i="1" s="1"/>
  <c r="BV940" i="1" a="1"/>
  <c r="BV940" i="1" s="1"/>
  <c r="BV936" i="1" a="1"/>
  <c r="BV936" i="1" s="1"/>
  <c r="BV932" i="1" a="1"/>
  <c r="BV932" i="1" s="1"/>
  <c r="BV928" i="1" a="1"/>
  <c r="BV928" i="1" s="1"/>
  <c r="BV924" i="1" a="1"/>
  <c r="BV924" i="1" s="1"/>
  <c r="BV920" i="1" a="1"/>
  <c r="BV920" i="1" s="1"/>
  <c r="BV916" i="1" a="1"/>
  <c r="BV916" i="1" s="1"/>
  <c r="BV912" i="1" a="1"/>
  <c r="BV912" i="1" s="1"/>
  <c r="BV908" i="1" a="1"/>
  <c r="BV908" i="1" s="1"/>
  <c r="BV904" i="1" a="1"/>
  <c r="BV904" i="1" s="1"/>
  <c r="BV900" i="1" a="1"/>
  <c r="BV900" i="1" s="1"/>
  <c r="BV896" i="1" a="1"/>
  <c r="BV896" i="1" s="1"/>
  <c r="BV892" i="1" a="1"/>
  <c r="BV892" i="1" s="1"/>
  <c r="BV888" i="1" a="1"/>
  <c r="BV888" i="1" s="1"/>
  <c r="BV884" i="1" a="1"/>
  <c r="BV884" i="1" s="1"/>
  <c r="BV880" i="1" a="1"/>
  <c r="BV880" i="1" s="1"/>
  <c r="BV876" i="1" a="1"/>
  <c r="BV876" i="1" s="1"/>
  <c r="BV872" i="1" a="1"/>
  <c r="BV872" i="1" s="1"/>
  <c r="BV868" i="1" a="1"/>
  <c r="BV868" i="1" s="1"/>
  <c r="BV864" i="1" a="1"/>
  <c r="BV864" i="1" s="1"/>
  <c r="BV860" i="1" a="1"/>
  <c r="BV860" i="1" s="1"/>
  <c r="BV856" i="1" a="1"/>
  <c r="BV856" i="1" s="1"/>
  <c r="BV852" i="1" a="1"/>
  <c r="BV852" i="1" s="1"/>
  <c r="BV848" i="1" a="1"/>
  <c r="BV848" i="1" s="1"/>
  <c r="BV844" i="1" a="1"/>
  <c r="BV844" i="1" s="1"/>
  <c r="BV840" i="1" a="1"/>
  <c r="BV840" i="1" s="1"/>
  <c r="BV836" i="1" a="1"/>
  <c r="BV836" i="1" s="1"/>
  <c r="BV832" i="1" a="1"/>
  <c r="BV832" i="1" s="1"/>
  <c r="BV828" i="1" a="1"/>
  <c r="BV828" i="1" s="1"/>
  <c r="BV824" i="1" a="1"/>
  <c r="BV824" i="1" s="1"/>
  <c r="BV820" i="1" a="1"/>
  <c r="BV820" i="1" s="1"/>
  <c r="BV816" i="1" a="1"/>
  <c r="BV816" i="1" s="1"/>
  <c r="BV812" i="1" a="1"/>
  <c r="BV812" i="1" s="1"/>
  <c r="BV808" i="1" a="1"/>
  <c r="BV808" i="1" s="1"/>
  <c r="BV804" i="1" a="1"/>
  <c r="BV804" i="1" s="1"/>
  <c r="BV800" i="1" a="1"/>
  <c r="BV800" i="1" s="1"/>
  <c r="BV796" i="1" a="1"/>
  <c r="BV796" i="1" s="1"/>
  <c r="BV792" i="1" a="1"/>
  <c r="BV792" i="1" s="1"/>
  <c r="BV788" i="1" a="1"/>
  <c r="BV788" i="1" s="1"/>
  <c r="BV784" i="1" a="1"/>
  <c r="BV784" i="1" s="1"/>
  <c r="BV780" i="1" a="1"/>
  <c r="BV780" i="1" s="1"/>
  <c r="BV776" i="1" a="1"/>
  <c r="BV776" i="1" s="1"/>
  <c r="BV772" i="1" a="1"/>
  <c r="BV772" i="1" s="1"/>
  <c r="BV768" i="1" a="1"/>
  <c r="BV768" i="1" s="1"/>
  <c r="BV764" i="1" a="1"/>
  <c r="BV764" i="1" s="1"/>
  <c r="BV760" i="1" a="1"/>
  <c r="BV760" i="1" s="1"/>
  <c r="BV756" i="1" a="1"/>
  <c r="BV756" i="1" s="1"/>
  <c r="BV752" i="1" a="1"/>
  <c r="BV752" i="1" s="1"/>
  <c r="BV748" i="1" a="1"/>
  <c r="BV748" i="1" s="1"/>
  <c r="BV744" i="1" a="1"/>
  <c r="BV744" i="1" s="1"/>
  <c r="BV740" i="1" a="1"/>
  <c r="BV740" i="1" s="1"/>
  <c r="BV736" i="1" a="1"/>
  <c r="BV736" i="1" s="1"/>
  <c r="BV732" i="1" a="1"/>
  <c r="BV732" i="1" s="1"/>
  <c r="BV728" i="1" a="1"/>
  <c r="BV728" i="1" s="1"/>
  <c r="BV724" i="1" a="1"/>
  <c r="BV724" i="1" s="1"/>
  <c r="BV720" i="1" a="1"/>
  <c r="BV720" i="1" s="1"/>
  <c r="BV716" i="1" a="1"/>
  <c r="BV716" i="1" s="1"/>
  <c r="BV712" i="1" a="1"/>
  <c r="BV712" i="1" s="1"/>
  <c r="BV708" i="1" a="1"/>
  <c r="BV708" i="1" s="1"/>
  <c r="BV704" i="1" a="1"/>
  <c r="BV704" i="1" s="1"/>
  <c r="BV700" i="1" a="1"/>
  <c r="BV700" i="1" s="1"/>
  <c r="BV696" i="1" a="1"/>
  <c r="BV696" i="1" s="1"/>
  <c r="BV692" i="1" a="1"/>
  <c r="BV692" i="1" s="1"/>
  <c r="BV688" i="1" a="1"/>
  <c r="BV688" i="1" s="1"/>
  <c r="BV684" i="1" a="1"/>
  <c r="BV684" i="1" s="1"/>
  <c r="BV680" i="1" a="1"/>
  <c r="BV680" i="1" s="1"/>
  <c r="BV1196" i="1" a="1"/>
  <c r="BV1196" i="1" s="1"/>
  <c r="BV1143" i="1" a="1"/>
  <c r="BV1143" i="1" s="1"/>
  <c r="BV1114" i="1" a="1"/>
  <c r="BV1114" i="1" s="1"/>
  <c r="BV1054" i="1" a="1"/>
  <c r="BV1054" i="1" s="1"/>
  <c r="BV1167" i="1" a="1"/>
  <c r="BV1167" i="1" s="1"/>
  <c r="BV1110" i="1" a="1"/>
  <c r="BV1110" i="1" s="1"/>
  <c r="BV959" i="1" a="1"/>
  <c r="BV959" i="1" s="1"/>
  <c r="BV955" i="1" a="1"/>
  <c r="BV955" i="1" s="1"/>
  <c r="BV951" i="1" a="1"/>
  <c r="BV951" i="1" s="1"/>
  <c r="BV947" i="1" a="1"/>
  <c r="BV947" i="1" s="1"/>
  <c r="BV943" i="1" a="1"/>
  <c r="BV943" i="1" s="1"/>
  <c r="BV939" i="1" a="1"/>
  <c r="BV939" i="1" s="1"/>
  <c r="BV935" i="1" a="1"/>
  <c r="BV935" i="1" s="1"/>
  <c r="BV931" i="1" a="1"/>
  <c r="BV931" i="1" s="1"/>
  <c r="BV927" i="1" a="1"/>
  <c r="BV927" i="1" s="1"/>
  <c r="BV923" i="1" a="1"/>
  <c r="BV923" i="1" s="1"/>
  <c r="BV919" i="1" a="1"/>
  <c r="BV919" i="1" s="1"/>
  <c r="BV915" i="1" a="1"/>
  <c r="BV915" i="1" s="1"/>
  <c r="BV911" i="1" a="1"/>
  <c r="BV911" i="1" s="1"/>
  <c r="BV907" i="1" a="1"/>
  <c r="BV907" i="1" s="1"/>
  <c r="BV903" i="1" a="1"/>
  <c r="BV903" i="1" s="1"/>
  <c r="BV899" i="1" a="1"/>
  <c r="BV899" i="1" s="1"/>
  <c r="BV895" i="1" a="1"/>
  <c r="BV895" i="1" s="1"/>
  <c r="BV891" i="1" a="1"/>
  <c r="BV891" i="1" s="1"/>
  <c r="BV887" i="1" a="1"/>
  <c r="BV887" i="1" s="1"/>
  <c r="BV883" i="1" a="1"/>
  <c r="BV883" i="1" s="1"/>
  <c r="BV879" i="1" a="1"/>
  <c r="BV879" i="1" s="1"/>
  <c r="BV875" i="1" a="1"/>
  <c r="BV875" i="1" s="1"/>
  <c r="BV871" i="1" a="1"/>
  <c r="BV871" i="1" s="1"/>
  <c r="BV867" i="1" a="1"/>
  <c r="BV867" i="1" s="1"/>
  <c r="BV863" i="1" a="1"/>
  <c r="BV863" i="1" s="1"/>
  <c r="BV859" i="1" a="1"/>
  <c r="BV859" i="1" s="1"/>
  <c r="BV855" i="1" a="1"/>
  <c r="BV855" i="1" s="1"/>
  <c r="BV851" i="1" a="1"/>
  <c r="BV851" i="1" s="1"/>
  <c r="BV847" i="1" a="1"/>
  <c r="BV847" i="1" s="1"/>
  <c r="BV843" i="1" a="1"/>
  <c r="BV843" i="1" s="1"/>
  <c r="BV839" i="1" a="1"/>
  <c r="BV839" i="1" s="1"/>
  <c r="BV835" i="1" a="1"/>
  <c r="BV835" i="1" s="1"/>
  <c r="BV831" i="1" a="1"/>
  <c r="BV831" i="1" s="1"/>
  <c r="BV827" i="1" a="1"/>
  <c r="BV827" i="1" s="1"/>
  <c r="BV823" i="1" a="1"/>
  <c r="BV823" i="1" s="1"/>
  <c r="BV819" i="1" a="1"/>
  <c r="BV819" i="1" s="1"/>
  <c r="BV815" i="1" a="1"/>
  <c r="BV815" i="1" s="1"/>
  <c r="BV811" i="1" a="1"/>
  <c r="BV811" i="1" s="1"/>
  <c r="BV807" i="1" a="1"/>
  <c r="BV807" i="1" s="1"/>
  <c r="BV803" i="1" a="1"/>
  <c r="BV803" i="1" s="1"/>
  <c r="BV799" i="1" a="1"/>
  <c r="BV799" i="1" s="1"/>
  <c r="BV795" i="1" a="1"/>
  <c r="BV795" i="1" s="1"/>
  <c r="BV791" i="1" a="1"/>
  <c r="BV791" i="1" s="1"/>
  <c r="BV787" i="1" a="1"/>
  <c r="BV787" i="1" s="1"/>
  <c r="BV783" i="1" a="1"/>
  <c r="BV783" i="1" s="1"/>
  <c r="BV779" i="1" a="1"/>
  <c r="BV779" i="1" s="1"/>
  <c r="BV775" i="1" a="1"/>
  <c r="BV775" i="1" s="1"/>
  <c r="BV771" i="1" a="1"/>
  <c r="BV771" i="1" s="1"/>
  <c r="BV767" i="1" a="1"/>
  <c r="BV767" i="1" s="1"/>
  <c r="BV763" i="1" a="1"/>
  <c r="BV763" i="1" s="1"/>
  <c r="BV759" i="1" a="1"/>
  <c r="BV759" i="1" s="1"/>
  <c r="BV755" i="1" a="1"/>
  <c r="BV755" i="1" s="1"/>
  <c r="BV751" i="1" a="1"/>
  <c r="BV751" i="1" s="1"/>
  <c r="BV747" i="1" a="1"/>
  <c r="BV747" i="1" s="1"/>
  <c r="BV743" i="1" a="1"/>
  <c r="BV743" i="1" s="1"/>
  <c r="BV739" i="1" a="1"/>
  <c r="BV739" i="1" s="1"/>
  <c r="BV735" i="1" a="1"/>
  <c r="BV735" i="1" s="1"/>
  <c r="BV731" i="1" a="1"/>
  <c r="BV731" i="1" s="1"/>
  <c r="BV727" i="1" a="1"/>
  <c r="BV727" i="1" s="1"/>
  <c r="BV723" i="1" a="1"/>
  <c r="BV723" i="1" s="1"/>
  <c r="BV719" i="1" a="1"/>
  <c r="BV719" i="1" s="1"/>
  <c r="BV715" i="1" a="1"/>
  <c r="BV715" i="1" s="1"/>
  <c r="BV711" i="1" a="1"/>
  <c r="BV711" i="1" s="1"/>
  <c r="BV707" i="1" a="1"/>
  <c r="BV707" i="1" s="1"/>
  <c r="BV703" i="1" a="1"/>
  <c r="BV703" i="1" s="1"/>
  <c r="BV699" i="1" a="1"/>
  <c r="BV699" i="1" s="1"/>
  <c r="BV695" i="1" a="1"/>
  <c r="BV695" i="1" s="1"/>
  <c r="BV691" i="1" a="1"/>
  <c r="BV691" i="1" s="1"/>
  <c r="BV687" i="1" a="1"/>
  <c r="BV687" i="1" s="1"/>
  <c r="BV683" i="1" a="1"/>
  <c r="BV683" i="1" s="1"/>
  <c r="BV679" i="1" a="1"/>
  <c r="BV679" i="1" s="1"/>
  <c r="BV1164" i="1" a="1"/>
  <c r="BV1164" i="1" s="1"/>
  <c r="BV1136" i="1" a="1"/>
  <c r="BV1136" i="1" s="1"/>
  <c r="BV934" i="1" a="1"/>
  <c r="BV934" i="1" s="1"/>
  <c r="BV902" i="1" a="1"/>
  <c r="BV902" i="1" s="1"/>
  <c r="BV870" i="1" a="1"/>
  <c r="BV870" i="1" s="1"/>
  <c r="BV838" i="1" a="1"/>
  <c r="BV838" i="1" s="1"/>
  <c r="BV806" i="1" a="1"/>
  <c r="BV806" i="1" s="1"/>
  <c r="BV774" i="1" a="1"/>
  <c r="BV774" i="1" s="1"/>
  <c r="BV742" i="1" a="1"/>
  <c r="BV742" i="1" s="1"/>
  <c r="BV710" i="1" a="1"/>
  <c r="BV710" i="1" s="1"/>
  <c r="BV678" i="1" a="1"/>
  <c r="BV678" i="1" s="1"/>
  <c r="BV667" i="1" a="1"/>
  <c r="BV667" i="1" s="1"/>
  <c r="BV659" i="1" a="1"/>
  <c r="BV659" i="1" s="1"/>
  <c r="BV655" i="1" a="1"/>
  <c r="BV655" i="1" s="1"/>
  <c r="BV651" i="1" a="1"/>
  <c r="BV651" i="1" s="1"/>
  <c r="BV647" i="1" a="1"/>
  <c r="BV647" i="1" s="1"/>
  <c r="BV643" i="1" a="1"/>
  <c r="BV643" i="1" s="1"/>
  <c r="BV639" i="1" a="1"/>
  <c r="BV639" i="1" s="1"/>
  <c r="BV635" i="1" a="1"/>
  <c r="BV635" i="1" s="1"/>
  <c r="BV631" i="1" a="1"/>
  <c r="BV631" i="1" s="1"/>
  <c r="BV627" i="1" a="1"/>
  <c r="BV627" i="1" s="1"/>
  <c r="BV623" i="1" a="1"/>
  <c r="BV623" i="1" s="1"/>
  <c r="BV619" i="1" a="1"/>
  <c r="BV619" i="1" s="1"/>
  <c r="BV615" i="1" a="1"/>
  <c r="BV615" i="1" s="1"/>
  <c r="BV611" i="1" a="1"/>
  <c r="BV611" i="1" s="1"/>
  <c r="BV607" i="1" a="1"/>
  <c r="BV607" i="1" s="1"/>
  <c r="BV603" i="1" a="1"/>
  <c r="BV603" i="1" s="1"/>
  <c r="BV599" i="1" a="1"/>
  <c r="BV599" i="1" s="1"/>
  <c r="BV595" i="1" a="1"/>
  <c r="BV595" i="1" s="1"/>
  <c r="BV591" i="1" a="1"/>
  <c r="BV591" i="1" s="1"/>
  <c r="BV587" i="1" a="1"/>
  <c r="BV587" i="1" s="1"/>
  <c r="BV583" i="1" a="1"/>
  <c r="BV583" i="1" s="1"/>
  <c r="BV579" i="1" a="1"/>
  <c r="BV579" i="1" s="1"/>
  <c r="BV575" i="1" a="1"/>
  <c r="BV575" i="1" s="1"/>
  <c r="BV571" i="1" a="1"/>
  <c r="BV571" i="1" s="1"/>
  <c r="BV567" i="1" a="1"/>
  <c r="BV567" i="1" s="1"/>
  <c r="BV563" i="1" a="1"/>
  <c r="BV563" i="1" s="1"/>
  <c r="BV559" i="1" a="1"/>
  <c r="BV559" i="1" s="1"/>
  <c r="BV555" i="1" a="1"/>
  <c r="BV555" i="1" s="1"/>
  <c r="BV551" i="1" a="1"/>
  <c r="BV551" i="1" s="1"/>
  <c r="BV547" i="1" a="1"/>
  <c r="BV547" i="1" s="1"/>
  <c r="BV543" i="1" a="1"/>
  <c r="BV543" i="1" s="1"/>
  <c r="BV539" i="1" a="1"/>
  <c r="BV539" i="1" s="1"/>
  <c r="BV535" i="1" a="1"/>
  <c r="BV535" i="1" s="1"/>
  <c r="BV531" i="1" a="1"/>
  <c r="BV531" i="1" s="1"/>
  <c r="BV527" i="1" a="1"/>
  <c r="BV527" i="1" s="1"/>
  <c r="BV523" i="1" a="1"/>
  <c r="BV523" i="1" s="1"/>
  <c r="BV519" i="1" a="1"/>
  <c r="BV519" i="1" s="1"/>
  <c r="BV515" i="1" a="1"/>
  <c r="BV515" i="1" s="1"/>
  <c r="BV511" i="1" a="1"/>
  <c r="BV511" i="1" s="1"/>
  <c r="BV507" i="1" a="1"/>
  <c r="BV507" i="1" s="1"/>
  <c r="BV503" i="1" a="1"/>
  <c r="BV503" i="1" s="1"/>
  <c r="BV499" i="1" a="1"/>
  <c r="BV499" i="1" s="1"/>
  <c r="BV495" i="1" a="1"/>
  <c r="BV495" i="1" s="1"/>
  <c r="BV491" i="1" a="1"/>
  <c r="BV491" i="1" s="1"/>
  <c r="BV487" i="1" a="1"/>
  <c r="BV487" i="1" s="1"/>
  <c r="BV483" i="1" a="1"/>
  <c r="BV483" i="1" s="1"/>
  <c r="BV479" i="1" a="1"/>
  <c r="BV479" i="1" s="1"/>
  <c r="BV475" i="1" a="1"/>
  <c r="BV475" i="1" s="1"/>
  <c r="BV471" i="1" a="1"/>
  <c r="BV471" i="1" s="1"/>
  <c r="BV467" i="1" a="1"/>
  <c r="BV467" i="1" s="1"/>
  <c r="BV463" i="1" a="1"/>
  <c r="BV463" i="1" s="1"/>
  <c r="BV459" i="1" a="1"/>
  <c r="BV459" i="1" s="1"/>
  <c r="BV455" i="1" a="1"/>
  <c r="BV455" i="1" s="1"/>
  <c r="BV451" i="1" a="1"/>
  <c r="BV451" i="1" s="1"/>
  <c r="BV447" i="1" a="1"/>
  <c r="BV447" i="1" s="1"/>
  <c r="BV443" i="1" a="1"/>
  <c r="BV443" i="1" s="1"/>
  <c r="BV439" i="1" a="1"/>
  <c r="BV439" i="1" s="1"/>
  <c r="BV435" i="1" a="1"/>
  <c r="BV435" i="1" s="1"/>
  <c r="BV431" i="1" a="1"/>
  <c r="BV431" i="1" s="1"/>
  <c r="BV427" i="1" a="1"/>
  <c r="BV427" i="1" s="1"/>
  <c r="BV423" i="1" a="1"/>
  <c r="BV423" i="1" s="1"/>
  <c r="BV419" i="1" a="1"/>
  <c r="BV419" i="1" s="1"/>
  <c r="BV415" i="1" a="1"/>
  <c r="BV415" i="1" s="1"/>
  <c r="BV411" i="1" a="1"/>
  <c r="BV411" i="1" s="1"/>
  <c r="BV407" i="1" a="1"/>
  <c r="BV407" i="1" s="1"/>
  <c r="BV403" i="1" a="1"/>
  <c r="BV403" i="1" s="1"/>
  <c r="BV399" i="1" a="1"/>
  <c r="BV399" i="1" s="1"/>
  <c r="BV395" i="1" a="1"/>
  <c r="BV395" i="1" s="1"/>
  <c r="BV391" i="1" a="1"/>
  <c r="BV391" i="1" s="1"/>
  <c r="BV387" i="1" a="1"/>
  <c r="BV387" i="1" s="1"/>
  <c r="BV383" i="1" a="1"/>
  <c r="BV383" i="1" s="1"/>
  <c r="BV379" i="1" a="1"/>
  <c r="BV379" i="1" s="1"/>
  <c r="BV375" i="1" a="1"/>
  <c r="BV375" i="1" s="1"/>
  <c r="BV371" i="1" a="1"/>
  <c r="BV371" i="1" s="1"/>
  <c r="BV367" i="1" a="1"/>
  <c r="BV367" i="1" s="1"/>
  <c r="BV930" i="1" a="1"/>
  <c r="BV930" i="1" s="1"/>
  <c r="BV898" i="1" a="1"/>
  <c r="BV898" i="1" s="1"/>
  <c r="BV866" i="1" a="1"/>
  <c r="BV866" i="1" s="1"/>
  <c r="BV834" i="1" a="1"/>
  <c r="BV834" i="1" s="1"/>
  <c r="BV802" i="1" a="1"/>
  <c r="BV802" i="1" s="1"/>
  <c r="BV770" i="1" a="1"/>
  <c r="BV770" i="1" s="1"/>
  <c r="BV738" i="1" a="1"/>
  <c r="BV738" i="1" s="1"/>
  <c r="BV706" i="1" a="1"/>
  <c r="BV706" i="1" s="1"/>
  <c r="BV676" i="1" a="1"/>
  <c r="BV676" i="1" s="1"/>
  <c r="BV666" i="1" a="1"/>
  <c r="BV666" i="1" s="1"/>
  <c r="BV958" i="1" a="1"/>
  <c r="BV958" i="1" s="1"/>
  <c r="BV926" i="1" a="1"/>
  <c r="BV926" i="1" s="1"/>
  <c r="BV894" i="1" a="1"/>
  <c r="BV894" i="1" s="1"/>
  <c r="BV862" i="1" a="1"/>
  <c r="BV862" i="1" s="1"/>
  <c r="BV830" i="1" a="1"/>
  <c r="BV830" i="1" s="1"/>
  <c r="BV798" i="1" a="1"/>
  <c r="BV798" i="1" s="1"/>
  <c r="BV766" i="1" a="1"/>
  <c r="BV766" i="1" s="1"/>
  <c r="BV734" i="1" a="1"/>
  <c r="BV734" i="1" s="1"/>
  <c r="BV702" i="1" a="1"/>
  <c r="BV702" i="1" s="1"/>
  <c r="BV675" i="1" a="1"/>
  <c r="BV675" i="1" s="1"/>
  <c r="BV664" i="1" a="1"/>
  <c r="BV664" i="1" s="1"/>
  <c r="BV658" i="1" a="1"/>
  <c r="BV658" i="1" s="1"/>
  <c r="BV654" i="1" a="1"/>
  <c r="BV654" i="1" s="1"/>
  <c r="BV650" i="1" a="1"/>
  <c r="BV650" i="1" s="1"/>
  <c r="BV646" i="1" a="1"/>
  <c r="BV646" i="1" s="1"/>
  <c r="BV642" i="1" a="1"/>
  <c r="BV642" i="1" s="1"/>
  <c r="BV638" i="1" a="1"/>
  <c r="BV638" i="1" s="1"/>
  <c r="BV634" i="1" a="1"/>
  <c r="BV634" i="1" s="1"/>
  <c r="BV630" i="1" a="1"/>
  <c r="BV630" i="1" s="1"/>
  <c r="BV626" i="1" a="1"/>
  <c r="BV626" i="1" s="1"/>
  <c r="BV622" i="1" a="1"/>
  <c r="BV622" i="1" s="1"/>
  <c r="BV618" i="1" a="1"/>
  <c r="BV618" i="1" s="1"/>
  <c r="BV614" i="1" a="1"/>
  <c r="BV614" i="1" s="1"/>
  <c r="BV610" i="1" a="1"/>
  <c r="BV610" i="1" s="1"/>
  <c r="BV606" i="1" a="1"/>
  <c r="BV606" i="1" s="1"/>
  <c r="BV602" i="1" a="1"/>
  <c r="BV602" i="1" s="1"/>
  <c r="BV598" i="1" a="1"/>
  <c r="BV598" i="1" s="1"/>
  <c r="BV594" i="1" a="1"/>
  <c r="BV594" i="1" s="1"/>
  <c r="BV590" i="1" a="1"/>
  <c r="BV590" i="1" s="1"/>
  <c r="BV586" i="1" a="1"/>
  <c r="BV586" i="1" s="1"/>
  <c r="BV582" i="1" a="1"/>
  <c r="BV582" i="1" s="1"/>
  <c r="BV578" i="1" a="1"/>
  <c r="BV578" i="1" s="1"/>
  <c r="BV574" i="1" a="1"/>
  <c r="BV574" i="1" s="1"/>
  <c r="BV570" i="1" a="1"/>
  <c r="BV570" i="1" s="1"/>
  <c r="BV566" i="1" a="1"/>
  <c r="BV566" i="1" s="1"/>
  <c r="BV562" i="1" a="1"/>
  <c r="BV562" i="1" s="1"/>
  <c r="BV558" i="1" a="1"/>
  <c r="BV558" i="1" s="1"/>
  <c r="BV554" i="1" a="1"/>
  <c r="BV554" i="1" s="1"/>
  <c r="BV550" i="1" a="1"/>
  <c r="BV550" i="1" s="1"/>
  <c r="BV546" i="1" a="1"/>
  <c r="BV546" i="1" s="1"/>
  <c r="BV542" i="1" a="1"/>
  <c r="BV542" i="1" s="1"/>
  <c r="BV538" i="1" a="1"/>
  <c r="BV538" i="1" s="1"/>
  <c r="BV534" i="1" a="1"/>
  <c r="BV534" i="1" s="1"/>
  <c r="BV530" i="1" a="1"/>
  <c r="BV530" i="1" s="1"/>
  <c r="BV526" i="1" a="1"/>
  <c r="BV526" i="1" s="1"/>
  <c r="BV522" i="1" a="1"/>
  <c r="BV522" i="1" s="1"/>
  <c r="BV518" i="1" a="1"/>
  <c r="BV518" i="1" s="1"/>
  <c r="BV514" i="1" a="1"/>
  <c r="BV514" i="1" s="1"/>
  <c r="BV510" i="1" a="1"/>
  <c r="BV510" i="1" s="1"/>
  <c r="BV506" i="1" a="1"/>
  <c r="BV506" i="1" s="1"/>
  <c r="BV502" i="1" a="1"/>
  <c r="BV502" i="1" s="1"/>
  <c r="BV498" i="1" a="1"/>
  <c r="BV498" i="1" s="1"/>
  <c r="BV494" i="1" a="1"/>
  <c r="BV494" i="1" s="1"/>
  <c r="BV490" i="1" a="1"/>
  <c r="BV490" i="1" s="1"/>
  <c r="BV486" i="1" a="1"/>
  <c r="BV486" i="1" s="1"/>
  <c r="BV482" i="1" a="1"/>
  <c r="BV482" i="1" s="1"/>
  <c r="BV478" i="1" a="1"/>
  <c r="BV478" i="1" s="1"/>
  <c r="BV474" i="1" a="1"/>
  <c r="BV474" i="1" s="1"/>
  <c r="BV470" i="1" a="1"/>
  <c r="BV470" i="1" s="1"/>
  <c r="BV466" i="1" a="1"/>
  <c r="BV466" i="1" s="1"/>
  <c r="BV462" i="1" a="1"/>
  <c r="BV462" i="1" s="1"/>
  <c r="BV458" i="1" a="1"/>
  <c r="BV458" i="1" s="1"/>
  <c r="BV454" i="1" a="1"/>
  <c r="BV454" i="1" s="1"/>
  <c r="BV450" i="1" a="1"/>
  <c r="BV450" i="1" s="1"/>
  <c r="BV446" i="1" a="1"/>
  <c r="BV446" i="1" s="1"/>
  <c r="BV442" i="1" a="1"/>
  <c r="BV442" i="1" s="1"/>
  <c r="BV438" i="1" a="1"/>
  <c r="BV438" i="1" s="1"/>
  <c r="BV434" i="1" a="1"/>
  <c r="BV434" i="1" s="1"/>
  <c r="BV430" i="1" a="1"/>
  <c r="BV430" i="1" s="1"/>
  <c r="BV426" i="1" a="1"/>
  <c r="BV426" i="1" s="1"/>
  <c r="BV422" i="1" a="1"/>
  <c r="BV422" i="1" s="1"/>
  <c r="BV418" i="1" a="1"/>
  <c r="BV418" i="1" s="1"/>
  <c r="BV414" i="1" a="1"/>
  <c r="BV414" i="1" s="1"/>
  <c r="BV410" i="1" a="1"/>
  <c r="BV410" i="1" s="1"/>
  <c r="BV406" i="1" a="1"/>
  <c r="BV406" i="1" s="1"/>
  <c r="BV402" i="1" a="1"/>
  <c r="BV402" i="1" s="1"/>
  <c r="BV398" i="1" a="1"/>
  <c r="BV398" i="1" s="1"/>
  <c r="BV394" i="1" a="1"/>
  <c r="BV394" i="1" s="1"/>
  <c r="BV390" i="1" a="1"/>
  <c r="BV390" i="1" s="1"/>
  <c r="BV386" i="1" a="1"/>
  <c r="BV386" i="1" s="1"/>
  <c r="BV382" i="1" a="1"/>
  <c r="BV382" i="1" s="1"/>
  <c r="BV378" i="1" a="1"/>
  <c r="BV378" i="1" s="1"/>
  <c r="BV374" i="1" a="1"/>
  <c r="BV374" i="1" s="1"/>
  <c r="BV370" i="1" a="1"/>
  <c r="BV370" i="1" s="1"/>
  <c r="BV366" i="1" a="1"/>
  <c r="BV366" i="1" s="1"/>
  <c r="BV954" i="1" a="1"/>
  <c r="BV954" i="1" s="1"/>
  <c r="BV922" i="1" a="1"/>
  <c r="BV922" i="1" s="1"/>
  <c r="BV890" i="1" a="1"/>
  <c r="BV890" i="1" s="1"/>
  <c r="BV858" i="1" a="1"/>
  <c r="BV858" i="1" s="1"/>
  <c r="BV826" i="1" a="1"/>
  <c r="BV826" i="1" s="1"/>
  <c r="BV794" i="1" a="1"/>
  <c r="BV794" i="1" s="1"/>
  <c r="BV762" i="1" a="1"/>
  <c r="BV762" i="1" s="1"/>
  <c r="BV730" i="1" a="1"/>
  <c r="BV730" i="1" s="1"/>
  <c r="BV698" i="1" a="1"/>
  <c r="BV698" i="1" s="1"/>
  <c r="BV674" i="1" a="1"/>
  <c r="BV674" i="1" s="1"/>
  <c r="BV663" i="1" a="1"/>
  <c r="BV663" i="1" s="1"/>
  <c r="BV950" i="1" a="1"/>
  <c r="BV950" i="1" s="1"/>
  <c r="BV918" i="1" a="1"/>
  <c r="BV918" i="1" s="1"/>
  <c r="BV886" i="1" a="1"/>
  <c r="BV886" i="1" s="1"/>
  <c r="BV854" i="1" a="1"/>
  <c r="BV854" i="1" s="1"/>
  <c r="BV822" i="1" a="1"/>
  <c r="BV822" i="1" s="1"/>
  <c r="BV790" i="1" a="1"/>
  <c r="BV790" i="1" s="1"/>
  <c r="BV758" i="1" a="1"/>
  <c r="BV758" i="1" s="1"/>
  <c r="BV726" i="1" a="1"/>
  <c r="BV726" i="1" s="1"/>
  <c r="BV694" i="1" a="1"/>
  <c r="BV694" i="1" s="1"/>
  <c r="BV672" i="1" a="1"/>
  <c r="BV672" i="1" s="1"/>
  <c r="BV662" i="1" a="1"/>
  <c r="BV662" i="1" s="1"/>
  <c r="BV657" i="1" a="1"/>
  <c r="BV657" i="1" s="1"/>
  <c r="BV653" i="1" a="1"/>
  <c r="BV653" i="1" s="1"/>
  <c r="BV649" i="1" a="1"/>
  <c r="BV649" i="1" s="1"/>
  <c r="BV645" i="1" a="1"/>
  <c r="BV645" i="1" s="1"/>
  <c r="BV641" i="1" a="1"/>
  <c r="BV641" i="1" s="1"/>
  <c r="BV637" i="1" a="1"/>
  <c r="BV637" i="1" s="1"/>
  <c r="BV633" i="1" a="1"/>
  <c r="BV633" i="1" s="1"/>
  <c r="BV629" i="1" a="1"/>
  <c r="BV629" i="1" s="1"/>
  <c r="BV625" i="1" a="1"/>
  <c r="BV625" i="1" s="1"/>
  <c r="BV621" i="1" a="1"/>
  <c r="BV621" i="1" s="1"/>
  <c r="BV617" i="1" a="1"/>
  <c r="BV617" i="1" s="1"/>
  <c r="BV613" i="1" a="1"/>
  <c r="BV613" i="1" s="1"/>
  <c r="BV609" i="1" a="1"/>
  <c r="BV609" i="1" s="1"/>
  <c r="BV605" i="1" a="1"/>
  <c r="BV605" i="1" s="1"/>
  <c r="BV601" i="1" a="1"/>
  <c r="BV601" i="1" s="1"/>
  <c r="BV597" i="1" a="1"/>
  <c r="BV597" i="1" s="1"/>
  <c r="BV593" i="1" a="1"/>
  <c r="BV593" i="1" s="1"/>
  <c r="BV589" i="1" a="1"/>
  <c r="BV589" i="1" s="1"/>
  <c r="BV585" i="1" a="1"/>
  <c r="BV585" i="1" s="1"/>
  <c r="BV581" i="1" a="1"/>
  <c r="BV581" i="1" s="1"/>
  <c r="BV577" i="1" a="1"/>
  <c r="BV577" i="1" s="1"/>
  <c r="BV573" i="1" a="1"/>
  <c r="BV573" i="1" s="1"/>
  <c r="BV569" i="1" a="1"/>
  <c r="BV569" i="1" s="1"/>
  <c r="BV565" i="1" a="1"/>
  <c r="BV565" i="1" s="1"/>
  <c r="BV561" i="1" a="1"/>
  <c r="BV561" i="1" s="1"/>
  <c r="BV557" i="1" a="1"/>
  <c r="BV557" i="1" s="1"/>
  <c r="BV553" i="1" a="1"/>
  <c r="BV553" i="1" s="1"/>
  <c r="BV549" i="1" a="1"/>
  <c r="BV549" i="1" s="1"/>
  <c r="BV545" i="1" a="1"/>
  <c r="BV545" i="1" s="1"/>
  <c r="BV541" i="1" a="1"/>
  <c r="BV541" i="1" s="1"/>
  <c r="BV537" i="1" a="1"/>
  <c r="BV537" i="1" s="1"/>
  <c r="BV533" i="1" a="1"/>
  <c r="BV533" i="1" s="1"/>
  <c r="BV529" i="1" a="1"/>
  <c r="BV529" i="1" s="1"/>
  <c r="BV525" i="1" a="1"/>
  <c r="BV525" i="1" s="1"/>
  <c r="BV521" i="1" a="1"/>
  <c r="BV521" i="1" s="1"/>
  <c r="BV517" i="1" a="1"/>
  <c r="BV517" i="1" s="1"/>
  <c r="BV513" i="1" a="1"/>
  <c r="BV513" i="1" s="1"/>
  <c r="BV509" i="1" a="1"/>
  <c r="BV509" i="1" s="1"/>
  <c r="BV505" i="1" a="1"/>
  <c r="BV505" i="1" s="1"/>
  <c r="BV501" i="1" a="1"/>
  <c r="BV501" i="1" s="1"/>
  <c r="BV497" i="1" a="1"/>
  <c r="BV497" i="1" s="1"/>
  <c r="BV493" i="1" a="1"/>
  <c r="BV493" i="1" s="1"/>
  <c r="BV489" i="1" a="1"/>
  <c r="BV489" i="1" s="1"/>
  <c r="BV485" i="1" a="1"/>
  <c r="BV485" i="1" s="1"/>
  <c r="BV481" i="1" a="1"/>
  <c r="BV481" i="1" s="1"/>
  <c r="BV477" i="1" a="1"/>
  <c r="BV477" i="1" s="1"/>
  <c r="BV473" i="1" a="1"/>
  <c r="BV473" i="1" s="1"/>
  <c r="BV469" i="1" a="1"/>
  <c r="BV469" i="1" s="1"/>
  <c r="BV465" i="1" a="1"/>
  <c r="BV465" i="1" s="1"/>
  <c r="BV461" i="1" a="1"/>
  <c r="BV461" i="1" s="1"/>
  <c r="BV457" i="1" a="1"/>
  <c r="BV457" i="1" s="1"/>
  <c r="BV453" i="1" a="1"/>
  <c r="BV453" i="1" s="1"/>
  <c r="BV449" i="1" a="1"/>
  <c r="BV449" i="1" s="1"/>
  <c r="BV445" i="1" a="1"/>
  <c r="BV445" i="1" s="1"/>
  <c r="BV441" i="1" a="1"/>
  <c r="BV441" i="1" s="1"/>
  <c r="BV437" i="1" a="1"/>
  <c r="BV437" i="1" s="1"/>
  <c r="BV433" i="1" a="1"/>
  <c r="BV433" i="1" s="1"/>
  <c r="BV429" i="1" a="1"/>
  <c r="BV429" i="1" s="1"/>
  <c r="BV425" i="1" a="1"/>
  <c r="BV425" i="1" s="1"/>
  <c r="BV421" i="1" a="1"/>
  <c r="BV421" i="1" s="1"/>
  <c r="BV417" i="1" a="1"/>
  <c r="BV417" i="1" s="1"/>
  <c r="BV413" i="1" a="1"/>
  <c r="BV413" i="1" s="1"/>
  <c r="BV409" i="1" a="1"/>
  <c r="BV409" i="1" s="1"/>
  <c r="BV405" i="1" a="1"/>
  <c r="BV405" i="1" s="1"/>
  <c r="BV401" i="1" a="1"/>
  <c r="BV401" i="1" s="1"/>
  <c r="BV397" i="1" a="1"/>
  <c r="BV397" i="1" s="1"/>
  <c r="BV393" i="1" a="1"/>
  <c r="BV393" i="1" s="1"/>
  <c r="BV389" i="1" a="1"/>
  <c r="BV389" i="1" s="1"/>
  <c r="BV385" i="1" a="1"/>
  <c r="BV385" i="1" s="1"/>
  <c r="BV381" i="1" a="1"/>
  <c r="BV381" i="1" s="1"/>
  <c r="BV377" i="1" a="1"/>
  <c r="BV377" i="1" s="1"/>
  <c r="BV373" i="1" a="1"/>
  <c r="BV373" i="1" s="1"/>
  <c r="BV369" i="1" a="1"/>
  <c r="BV369" i="1" s="1"/>
  <c r="BV1103" i="1" a="1"/>
  <c r="BV1103" i="1" s="1"/>
  <c r="BV946" i="1" a="1"/>
  <c r="BV946" i="1" s="1"/>
  <c r="BV914" i="1" a="1"/>
  <c r="BV914" i="1" s="1"/>
  <c r="BV882" i="1" a="1"/>
  <c r="BV882" i="1" s="1"/>
  <c r="BV850" i="1" a="1"/>
  <c r="BV850" i="1" s="1"/>
  <c r="BV818" i="1" a="1"/>
  <c r="BV818" i="1" s="1"/>
  <c r="BV786" i="1" a="1"/>
  <c r="BV786" i="1" s="1"/>
  <c r="BV754" i="1" a="1"/>
  <c r="BV754" i="1" s="1"/>
  <c r="BV722" i="1" a="1"/>
  <c r="BV722" i="1" s="1"/>
  <c r="BV690" i="1" a="1"/>
  <c r="BV690" i="1" s="1"/>
  <c r="BV671" i="1" a="1"/>
  <c r="BV671" i="1" s="1"/>
  <c r="BV661" i="1" a="1"/>
  <c r="BV661" i="1" s="1"/>
  <c r="BV1073" i="1" a="1"/>
  <c r="BV1073" i="1" s="1"/>
  <c r="BV942" i="1" a="1"/>
  <c r="BV942" i="1" s="1"/>
  <c r="BV910" i="1" a="1"/>
  <c r="BV910" i="1" s="1"/>
  <c r="BV878" i="1" a="1"/>
  <c r="BV878" i="1" s="1"/>
  <c r="BV846" i="1" a="1"/>
  <c r="BV846" i="1" s="1"/>
  <c r="BV814" i="1" a="1"/>
  <c r="BV814" i="1" s="1"/>
  <c r="BV782" i="1" a="1"/>
  <c r="BV782" i="1" s="1"/>
  <c r="BV750" i="1" a="1"/>
  <c r="BV750" i="1" s="1"/>
  <c r="BV718" i="1" a="1"/>
  <c r="BV718" i="1" s="1"/>
  <c r="BV686" i="1" a="1"/>
  <c r="BV686" i="1" s="1"/>
  <c r="BV670" i="1" a="1"/>
  <c r="BV670" i="1" s="1"/>
  <c r="BV660" i="1" a="1"/>
  <c r="BV660" i="1" s="1"/>
  <c r="BV656" i="1" a="1"/>
  <c r="BV656" i="1" s="1"/>
  <c r="BV652" i="1" a="1"/>
  <c r="BV652" i="1" s="1"/>
  <c r="BV648" i="1" a="1"/>
  <c r="BV648" i="1" s="1"/>
  <c r="BV644" i="1" a="1"/>
  <c r="BV644" i="1" s="1"/>
  <c r="BV640" i="1" a="1"/>
  <c r="BV640" i="1" s="1"/>
  <c r="BV636" i="1" a="1"/>
  <c r="BV636" i="1" s="1"/>
  <c r="BV632" i="1" a="1"/>
  <c r="BV632" i="1" s="1"/>
  <c r="BV628" i="1" a="1"/>
  <c r="BV628" i="1" s="1"/>
  <c r="BV624" i="1" a="1"/>
  <c r="BV624" i="1" s="1"/>
  <c r="BV620" i="1" a="1"/>
  <c r="BV620" i="1" s="1"/>
  <c r="BV616" i="1" a="1"/>
  <c r="BV616" i="1" s="1"/>
  <c r="BV612" i="1" a="1"/>
  <c r="BV612" i="1" s="1"/>
  <c r="BV608" i="1" a="1"/>
  <c r="BV608" i="1" s="1"/>
  <c r="BV604" i="1" a="1"/>
  <c r="BV604" i="1" s="1"/>
  <c r="BV600" i="1" a="1"/>
  <c r="BV600" i="1" s="1"/>
  <c r="BV596" i="1" a="1"/>
  <c r="BV596" i="1" s="1"/>
  <c r="BV592" i="1" a="1"/>
  <c r="BV592" i="1" s="1"/>
  <c r="BV588" i="1" a="1"/>
  <c r="BV588" i="1" s="1"/>
  <c r="BV584" i="1" a="1"/>
  <c r="BV584" i="1" s="1"/>
  <c r="BV580" i="1" a="1"/>
  <c r="BV580" i="1" s="1"/>
  <c r="BV576" i="1" a="1"/>
  <c r="BV576" i="1" s="1"/>
  <c r="BV572" i="1" a="1"/>
  <c r="BV572" i="1" s="1"/>
  <c r="BV568" i="1" a="1"/>
  <c r="BV568" i="1" s="1"/>
  <c r="BV564" i="1" a="1"/>
  <c r="BV564" i="1" s="1"/>
  <c r="BV560" i="1" a="1"/>
  <c r="BV560" i="1" s="1"/>
  <c r="BV556" i="1" a="1"/>
  <c r="BV556" i="1" s="1"/>
  <c r="BV552" i="1" a="1"/>
  <c r="BV552" i="1" s="1"/>
  <c r="BV548" i="1" a="1"/>
  <c r="BV548" i="1" s="1"/>
  <c r="BV544" i="1" a="1"/>
  <c r="BV544" i="1" s="1"/>
  <c r="BV540" i="1" a="1"/>
  <c r="BV540" i="1" s="1"/>
  <c r="BV536" i="1" a="1"/>
  <c r="BV536" i="1" s="1"/>
  <c r="BV532" i="1" a="1"/>
  <c r="BV532" i="1" s="1"/>
  <c r="BV528" i="1" a="1"/>
  <c r="BV528" i="1" s="1"/>
  <c r="BV524" i="1" a="1"/>
  <c r="BV524" i="1" s="1"/>
  <c r="BV520" i="1" a="1"/>
  <c r="BV520" i="1" s="1"/>
  <c r="BV516" i="1" a="1"/>
  <c r="BV516" i="1" s="1"/>
  <c r="BV512" i="1" a="1"/>
  <c r="BV512" i="1" s="1"/>
  <c r="BV508" i="1" a="1"/>
  <c r="BV508" i="1" s="1"/>
  <c r="BV504" i="1" a="1"/>
  <c r="BV504" i="1" s="1"/>
  <c r="BV500" i="1" a="1"/>
  <c r="BV500" i="1" s="1"/>
  <c r="BV496" i="1" a="1"/>
  <c r="BV496" i="1" s="1"/>
  <c r="BV492" i="1" a="1"/>
  <c r="BV492" i="1" s="1"/>
  <c r="BV488" i="1" a="1"/>
  <c r="BV488" i="1" s="1"/>
  <c r="BV484" i="1" a="1"/>
  <c r="BV484" i="1" s="1"/>
  <c r="BV480" i="1" a="1"/>
  <c r="BV480" i="1" s="1"/>
  <c r="BV476" i="1" a="1"/>
  <c r="BV476" i="1" s="1"/>
  <c r="BV472" i="1" a="1"/>
  <c r="BV472" i="1" s="1"/>
  <c r="BV468" i="1" a="1"/>
  <c r="BV468" i="1" s="1"/>
  <c r="BV464" i="1" a="1"/>
  <c r="BV464" i="1" s="1"/>
  <c r="BV460" i="1" a="1"/>
  <c r="BV460" i="1" s="1"/>
  <c r="BV456" i="1" a="1"/>
  <c r="BV456" i="1" s="1"/>
  <c r="BV452" i="1" a="1"/>
  <c r="BV452" i="1" s="1"/>
  <c r="BV448" i="1" a="1"/>
  <c r="BV448" i="1" s="1"/>
  <c r="BV444" i="1" a="1"/>
  <c r="BV444" i="1" s="1"/>
  <c r="BV440" i="1" a="1"/>
  <c r="BV440" i="1" s="1"/>
  <c r="BV436" i="1" a="1"/>
  <c r="BV436" i="1" s="1"/>
  <c r="BV432" i="1" a="1"/>
  <c r="BV432" i="1" s="1"/>
  <c r="BV428" i="1" a="1"/>
  <c r="BV428" i="1" s="1"/>
  <c r="BV424" i="1" a="1"/>
  <c r="BV424" i="1" s="1"/>
  <c r="BV420" i="1" a="1"/>
  <c r="BV420" i="1" s="1"/>
  <c r="BV416" i="1" a="1"/>
  <c r="BV416" i="1" s="1"/>
  <c r="BV412" i="1" a="1"/>
  <c r="BV412" i="1" s="1"/>
  <c r="BV408" i="1" a="1"/>
  <c r="BV408" i="1" s="1"/>
  <c r="BV404" i="1" a="1"/>
  <c r="BV404" i="1" s="1"/>
  <c r="BV400" i="1" a="1"/>
  <c r="BV400" i="1" s="1"/>
  <c r="BV396" i="1" a="1"/>
  <c r="BV396" i="1" s="1"/>
  <c r="BV392" i="1" a="1"/>
  <c r="BV392" i="1" s="1"/>
  <c r="BV388" i="1" a="1"/>
  <c r="BV388" i="1" s="1"/>
  <c r="BV384" i="1" a="1"/>
  <c r="BV384" i="1" s="1"/>
  <c r="BV380" i="1" a="1"/>
  <c r="BV380" i="1" s="1"/>
  <c r="BV376" i="1" a="1"/>
  <c r="BV376" i="1" s="1"/>
  <c r="BV372" i="1" a="1"/>
  <c r="BV372" i="1" s="1"/>
  <c r="BV368" i="1" a="1"/>
  <c r="BV368" i="1" s="1"/>
  <c r="BV1043" i="1" a="1"/>
  <c r="BV1043" i="1" s="1"/>
  <c r="BV714" i="1" a="1"/>
  <c r="BV714" i="1" s="1"/>
  <c r="BV364" i="1" a="1"/>
  <c r="BV364" i="1" s="1"/>
  <c r="BV346" i="1" a="1"/>
  <c r="BV346" i="1" s="1"/>
  <c r="BV341" i="1" a="1"/>
  <c r="BV341" i="1" s="1"/>
  <c r="BV336" i="1" a="1"/>
  <c r="BV336" i="1" s="1"/>
  <c r="BV333" i="1" a="1"/>
  <c r="BV333" i="1" s="1"/>
  <c r="BV328" i="1" a="1"/>
  <c r="BV328" i="1" s="1"/>
  <c r="BV325" i="1" a="1"/>
  <c r="BV325" i="1" s="1"/>
  <c r="BV313" i="1" a="1"/>
  <c r="BV313" i="1" s="1"/>
  <c r="BV310" i="1" a="1"/>
  <c r="BV310" i="1" s="1"/>
  <c r="BV297" i="1" a="1"/>
  <c r="BV297" i="1" s="1"/>
  <c r="BV294" i="1" a="1"/>
  <c r="BV294" i="1" s="1"/>
  <c r="BV290" i="1" a="1"/>
  <c r="BV290" i="1" s="1"/>
  <c r="BV286" i="1" a="1"/>
  <c r="BV286" i="1" s="1"/>
  <c r="BV267" i="1" a="1"/>
  <c r="BV267" i="1" s="1"/>
  <c r="BV263" i="1" a="1"/>
  <c r="BV263" i="1" s="1"/>
  <c r="BV259" i="1" a="1"/>
  <c r="BV259" i="1" s="1"/>
  <c r="BV255" i="1" a="1"/>
  <c r="BV255" i="1" s="1"/>
  <c r="BV236" i="1" a="1"/>
  <c r="BV236" i="1" s="1"/>
  <c r="BV232" i="1" a="1"/>
  <c r="BV232" i="1" s="1"/>
  <c r="BV228" i="1" a="1"/>
  <c r="BV228" i="1" s="1"/>
  <c r="BV224" i="1" a="1"/>
  <c r="BV224" i="1" s="1"/>
  <c r="BV201" i="1" a="1"/>
  <c r="BV201" i="1" s="1"/>
  <c r="BV197" i="1" a="1"/>
  <c r="BV197" i="1" s="1"/>
  <c r="BV193" i="1" a="1"/>
  <c r="BV193" i="1" s="1"/>
  <c r="BV189" i="1" a="1"/>
  <c r="BV189" i="1" s="1"/>
  <c r="BV178" i="1" a="1"/>
  <c r="BV178" i="1" s="1"/>
  <c r="BV175" i="1" a="1"/>
  <c r="BV175" i="1" s="1"/>
  <c r="BV162" i="1" a="1"/>
  <c r="BV162" i="1" s="1"/>
  <c r="BV159" i="1" a="1"/>
  <c r="BV159" i="1" s="1"/>
  <c r="BV146" i="1" a="1"/>
  <c r="BV146" i="1" s="1"/>
  <c r="BV143" i="1" a="1"/>
  <c r="BV143" i="1" s="1"/>
  <c r="BV130" i="1" a="1"/>
  <c r="BV130" i="1" s="1"/>
  <c r="BV127" i="1" a="1"/>
  <c r="BV127" i="1" s="1"/>
  <c r="BV938" i="1" a="1"/>
  <c r="BV938" i="1" s="1"/>
  <c r="BV682" i="1" a="1"/>
  <c r="BV682" i="1" s="1"/>
  <c r="BV348" i="1" a="1"/>
  <c r="BV348" i="1" s="1"/>
  <c r="BV319" i="1" a="1"/>
  <c r="BV319" i="1" s="1"/>
  <c r="BV316" i="1" a="1"/>
  <c r="BV316" i="1" s="1"/>
  <c r="BV303" i="1" a="1"/>
  <c r="BV303" i="1" s="1"/>
  <c r="BV300" i="1" a="1"/>
  <c r="BV300" i="1" s="1"/>
  <c r="BV282" i="1" a="1"/>
  <c r="BV282" i="1" s="1"/>
  <c r="BV278" i="1" a="1"/>
  <c r="BV278" i="1" s="1"/>
  <c r="BV274" i="1" a="1"/>
  <c r="BV274" i="1" s="1"/>
  <c r="BV270" i="1" a="1"/>
  <c r="BV270" i="1" s="1"/>
  <c r="BV251" i="1" a="1"/>
  <c r="BV251" i="1" s="1"/>
  <c r="BV247" i="1" a="1"/>
  <c r="BV247" i="1" s="1"/>
  <c r="BV243" i="1" a="1"/>
  <c r="BV243" i="1" s="1"/>
  <c r="BV239" i="1" a="1"/>
  <c r="BV239" i="1" s="1"/>
  <c r="BV220" i="1" a="1"/>
  <c r="BV220" i="1" s="1"/>
  <c r="BV216" i="1" a="1"/>
  <c r="BV216" i="1" s="1"/>
  <c r="BV212" i="1" a="1"/>
  <c r="BV212" i="1" s="1"/>
  <c r="BV208" i="1" a="1"/>
  <c r="BV208" i="1" s="1"/>
  <c r="BV185" i="1" a="1"/>
  <c r="BV185" i="1" s="1"/>
  <c r="BV181" i="1" a="1"/>
  <c r="BV181" i="1" s="1"/>
  <c r="BV168" i="1" a="1"/>
  <c r="BV168" i="1" s="1"/>
  <c r="BV165" i="1" a="1"/>
  <c r="BV165" i="1" s="1"/>
  <c r="BV152" i="1" a="1"/>
  <c r="BV152" i="1" s="1"/>
  <c r="BV149" i="1" a="1"/>
  <c r="BV149" i="1" s="1"/>
  <c r="BV136" i="1" a="1"/>
  <c r="BV136" i="1" s="1"/>
  <c r="BV133" i="1" a="1"/>
  <c r="BV133" i="1" s="1"/>
  <c r="BV120" i="1" a="1"/>
  <c r="BV120" i="1" s="1"/>
  <c r="BV906" i="1" a="1"/>
  <c r="BV906" i="1" s="1"/>
  <c r="BV668" i="1" a="1"/>
  <c r="BV668" i="1" s="1"/>
  <c r="BV363" i="1" a="1"/>
  <c r="BV363" i="1" s="1"/>
  <c r="BV360" i="1" a="1"/>
  <c r="BV360" i="1" s="1"/>
  <c r="BV358" i="1" a="1"/>
  <c r="BV358" i="1" s="1"/>
  <c r="BV356" i="1" a="1"/>
  <c r="BV356" i="1" s="1"/>
  <c r="BV354" i="1" a="1"/>
  <c r="BV354" i="1" s="1"/>
  <c r="BV352" i="1" a="1"/>
  <c r="BV352" i="1" s="1"/>
  <c r="BV350" i="1" a="1"/>
  <c r="BV350" i="1" s="1"/>
  <c r="BV343" i="1" a="1"/>
  <c r="BV343" i="1" s="1"/>
  <c r="BV338" i="1" a="1"/>
  <c r="BV338" i="1" s="1"/>
  <c r="BV335" i="1" a="1"/>
  <c r="BV335" i="1" s="1"/>
  <c r="BV330" i="1" a="1"/>
  <c r="BV330" i="1" s="1"/>
  <c r="BV327" i="1" a="1"/>
  <c r="BV327" i="1" s="1"/>
  <c r="BV322" i="1" a="1"/>
  <c r="BV322" i="1" s="1"/>
  <c r="BV309" i="1" a="1"/>
  <c r="BV309" i="1" s="1"/>
  <c r="BV306" i="1" a="1"/>
  <c r="BV306" i="1" s="1"/>
  <c r="BV293" i="1" a="1"/>
  <c r="BV293" i="1" s="1"/>
  <c r="BV289" i="1" a="1"/>
  <c r="BV289" i="1" s="1"/>
  <c r="BV285" i="1" a="1"/>
  <c r="BV285" i="1" s="1"/>
  <c r="BV266" i="1" a="1"/>
  <c r="BV266" i="1" s="1"/>
  <c r="BV262" i="1" a="1"/>
  <c r="BV262" i="1" s="1"/>
  <c r="BV258" i="1" a="1"/>
  <c r="BV258" i="1" s="1"/>
  <c r="BV254" i="1" a="1"/>
  <c r="BV254" i="1" s="1"/>
  <c r="BV235" i="1" a="1"/>
  <c r="BV235" i="1" s="1"/>
  <c r="BV231" i="1" a="1"/>
  <c r="BV231" i="1" s="1"/>
  <c r="BV227" i="1" a="1"/>
  <c r="BV227" i="1" s="1"/>
  <c r="BV223" i="1" a="1"/>
  <c r="BV223" i="1" s="1"/>
  <c r="BV204" i="1" a="1"/>
  <c r="BV204" i="1" s="1"/>
  <c r="BV200" i="1" a="1"/>
  <c r="BV200" i="1" s="1"/>
  <c r="BV196" i="1" a="1"/>
  <c r="BV196" i="1" s="1"/>
  <c r="BV192" i="1" a="1"/>
  <c r="BV192" i="1" s="1"/>
  <c r="BV174" i="1" a="1"/>
  <c r="BV174" i="1" s="1"/>
  <c r="BV171" i="1" a="1"/>
  <c r="BV171" i="1" s="1"/>
  <c r="BV158" i="1" a="1"/>
  <c r="BV158" i="1" s="1"/>
  <c r="BV155" i="1" a="1"/>
  <c r="BV155" i="1" s="1"/>
  <c r="BV142" i="1" a="1"/>
  <c r="BV142" i="1" s="1"/>
  <c r="BV139" i="1" a="1"/>
  <c r="BV139" i="1" s="1"/>
  <c r="BV126" i="1" a="1"/>
  <c r="BV126" i="1" s="1"/>
  <c r="BV123" i="1" a="1"/>
  <c r="BV123" i="1" s="1"/>
  <c r="BV874" i="1" a="1"/>
  <c r="BV874" i="1" s="1"/>
  <c r="BV345" i="1" a="1"/>
  <c r="BV345" i="1" s="1"/>
  <c r="BV315" i="1" a="1"/>
  <c r="BV315" i="1" s="1"/>
  <c r="BV312" i="1" a="1"/>
  <c r="BV312" i="1" s="1"/>
  <c r="BV299" i="1" a="1"/>
  <c r="BV299" i="1" s="1"/>
  <c r="BV296" i="1" a="1"/>
  <c r="BV296" i="1" s="1"/>
  <c r="BV281" i="1" a="1"/>
  <c r="BV281" i="1" s="1"/>
  <c r="BV277" i="1" a="1"/>
  <c r="BV277" i="1" s="1"/>
  <c r="BV273" i="1" a="1"/>
  <c r="BV273" i="1" s="1"/>
  <c r="BV269" i="1" a="1"/>
  <c r="BV269" i="1" s="1"/>
  <c r="BV250" i="1" a="1"/>
  <c r="BV250" i="1" s="1"/>
  <c r="BV246" i="1" a="1"/>
  <c r="BV246" i="1" s="1"/>
  <c r="BV242" i="1" a="1"/>
  <c r="BV242" i="1" s="1"/>
  <c r="BV238" i="1" a="1"/>
  <c r="BV238" i="1" s="1"/>
  <c r="BV219" i="1" a="1"/>
  <c r="BV219" i="1" s="1"/>
  <c r="BV215" i="1" a="1"/>
  <c r="BV215" i="1" s="1"/>
  <c r="BV211" i="1" a="1"/>
  <c r="BV211" i="1" s="1"/>
  <c r="BV207" i="1" a="1"/>
  <c r="BV207" i="1" s="1"/>
  <c r="BV188" i="1" a="1"/>
  <c r="BV188" i="1" s="1"/>
  <c r="BV184" i="1" a="1"/>
  <c r="BV184" i="1" s="1"/>
  <c r="BV180" i="1" a="1"/>
  <c r="BV180" i="1" s="1"/>
  <c r="BV177" i="1" a="1"/>
  <c r="BV177" i="1" s="1"/>
  <c r="BV164" i="1" a="1"/>
  <c r="BV164" i="1" s="1"/>
  <c r="BV161" i="1" a="1"/>
  <c r="BV161" i="1" s="1"/>
  <c r="BV148" i="1" a="1"/>
  <c r="BV148" i="1" s="1"/>
  <c r="BV145" i="1" a="1"/>
  <c r="BV145" i="1" s="1"/>
  <c r="BV132" i="1" a="1"/>
  <c r="BV132" i="1" s="1"/>
  <c r="BV129" i="1" a="1"/>
  <c r="BV129" i="1" s="1"/>
  <c r="BV842" i="1" a="1"/>
  <c r="BV842" i="1" s="1"/>
  <c r="BV362" i="1" a="1"/>
  <c r="BV362" i="1" s="1"/>
  <c r="BV347" i="1" a="1"/>
  <c r="BV347" i="1" s="1"/>
  <c r="BV340" i="1" a="1"/>
  <c r="BV340" i="1" s="1"/>
  <c r="BV337" i="1" a="1"/>
  <c r="BV337" i="1" s="1"/>
  <c r="BV332" i="1" a="1"/>
  <c r="BV332" i="1" s="1"/>
  <c r="BV329" i="1" a="1"/>
  <c r="BV329" i="1" s="1"/>
  <c r="BV324" i="1" a="1"/>
  <c r="BV324" i="1" s="1"/>
  <c r="BV321" i="1" a="1"/>
  <c r="BV321" i="1" s="1"/>
  <c r="BV318" i="1" a="1"/>
  <c r="BV318" i="1" s="1"/>
  <c r="BV305" i="1" a="1"/>
  <c r="BV305" i="1" s="1"/>
  <c r="BV302" i="1" a="1"/>
  <c r="BV302" i="1" s="1"/>
  <c r="BV292" i="1" a="1"/>
  <c r="BV292" i="1" s="1"/>
  <c r="BV288" i="1" a="1"/>
  <c r="BV288" i="1" s="1"/>
  <c r="BV265" i="1" a="1"/>
  <c r="BV265" i="1" s="1"/>
  <c r="BV261" i="1" a="1"/>
  <c r="BV261" i="1" s="1"/>
  <c r="BV257" i="1" a="1"/>
  <c r="BV257" i="1" s="1"/>
  <c r="BV253" i="1" a="1"/>
  <c r="BV253" i="1" s="1"/>
  <c r="BV234" i="1" a="1"/>
  <c r="BV234" i="1" s="1"/>
  <c r="BV230" i="1" a="1"/>
  <c r="BV230" i="1" s="1"/>
  <c r="BV226" i="1" a="1"/>
  <c r="BV226" i="1" s="1"/>
  <c r="BV222" i="1" a="1"/>
  <c r="BV222" i="1" s="1"/>
  <c r="BV203" i="1" a="1"/>
  <c r="BV203" i="1" s="1"/>
  <c r="BV199" i="1" a="1"/>
  <c r="BV199" i="1" s="1"/>
  <c r="BV195" i="1" a="1"/>
  <c r="BV195" i="1" s="1"/>
  <c r="BV191" i="1" a="1"/>
  <c r="BV191" i="1" s="1"/>
  <c r="BV170" i="1" a="1"/>
  <c r="BV170" i="1" s="1"/>
  <c r="BV167" i="1" a="1"/>
  <c r="BV167" i="1" s="1"/>
  <c r="BV154" i="1" a="1"/>
  <c r="BV154" i="1" s="1"/>
  <c r="BV151" i="1" a="1"/>
  <c r="BV151" i="1" s="1"/>
  <c r="BV138" i="1" a="1"/>
  <c r="BV138" i="1" s="1"/>
  <c r="BV135" i="1" a="1"/>
  <c r="BV135" i="1" s="1"/>
  <c r="BV122" i="1" a="1"/>
  <c r="BV122" i="1" s="1"/>
  <c r="BV119" i="1" a="1"/>
  <c r="BV119" i="1" s="1"/>
  <c r="BV810" i="1" a="1"/>
  <c r="BV810" i="1" s="1"/>
  <c r="BV349" i="1" a="1"/>
  <c r="BV349" i="1" s="1"/>
  <c r="BV311" i="1" a="1"/>
  <c r="BV311" i="1" s="1"/>
  <c r="BV308" i="1" a="1"/>
  <c r="BV308" i="1" s="1"/>
  <c r="BV295" i="1" a="1"/>
  <c r="BV295" i="1" s="1"/>
  <c r="BV284" i="1" a="1"/>
  <c r="BV284" i="1" s="1"/>
  <c r="BV280" i="1" a="1"/>
  <c r="BV280" i="1" s="1"/>
  <c r="BV276" i="1" a="1"/>
  <c r="BV276" i="1" s="1"/>
  <c r="BV272" i="1" a="1"/>
  <c r="BV272" i="1" s="1"/>
  <c r="BV249" i="1" a="1"/>
  <c r="BV249" i="1" s="1"/>
  <c r="BV245" i="1" a="1"/>
  <c r="BV245" i="1" s="1"/>
  <c r="BV241" i="1" a="1"/>
  <c r="BV241" i="1" s="1"/>
  <c r="BV237" i="1" a="1"/>
  <c r="BV237" i="1" s="1"/>
  <c r="BV218" i="1" a="1"/>
  <c r="BV218" i="1" s="1"/>
  <c r="BV214" i="1" a="1"/>
  <c r="BV214" i="1" s="1"/>
  <c r="BV210" i="1" a="1"/>
  <c r="BV210" i="1" s="1"/>
  <c r="BV206" i="1" a="1"/>
  <c r="BV206" i="1" s="1"/>
  <c r="BV187" i="1" a="1"/>
  <c r="BV187" i="1" s="1"/>
  <c r="BV183" i="1" a="1"/>
  <c r="BV183" i="1" s="1"/>
  <c r="BV176" i="1" a="1"/>
  <c r="BV176" i="1" s="1"/>
  <c r="BV173" i="1" a="1"/>
  <c r="BV173" i="1" s="1"/>
  <c r="BV160" i="1" a="1"/>
  <c r="BV160" i="1" s="1"/>
  <c r="BV157" i="1" a="1"/>
  <c r="BV157" i="1" s="1"/>
  <c r="BV144" i="1" a="1"/>
  <c r="BV144" i="1" s="1"/>
  <c r="BV141" i="1" a="1"/>
  <c r="BV141" i="1" s="1"/>
  <c r="BV128" i="1" a="1"/>
  <c r="BV128" i="1" s="1"/>
  <c r="BV125" i="1" a="1"/>
  <c r="BV125" i="1" s="1"/>
  <c r="BV778" i="1" a="1"/>
  <c r="BV778" i="1" s="1"/>
  <c r="BV365" i="1" a="1"/>
  <c r="BV365" i="1" s="1"/>
  <c r="BV361" i="1" a="1"/>
  <c r="BV361" i="1" s="1"/>
  <c r="BV359" i="1" a="1"/>
  <c r="BV359" i="1" s="1"/>
  <c r="BV357" i="1" a="1"/>
  <c r="BV357" i="1" s="1"/>
  <c r="BV355" i="1" a="1"/>
  <c r="BV355" i="1" s="1"/>
  <c r="BV353" i="1" a="1"/>
  <c r="BV353" i="1" s="1"/>
  <c r="BV351" i="1" a="1"/>
  <c r="BV351" i="1" s="1"/>
  <c r="BV342" i="1" a="1"/>
  <c r="BV342" i="1" s="1"/>
  <c r="BV339" i="1" a="1"/>
  <c r="BV339" i="1" s="1"/>
  <c r="BV334" i="1" a="1"/>
  <c r="BV334" i="1" s="1"/>
  <c r="BV331" i="1" a="1"/>
  <c r="BV331" i="1" s="1"/>
  <c r="BV326" i="1" a="1"/>
  <c r="BV326" i="1" s="1"/>
  <c r="BV323" i="1" a="1"/>
  <c r="BV323" i="1" s="1"/>
  <c r="BV317" i="1" a="1"/>
  <c r="BV317" i="1" s="1"/>
  <c r="BV314" i="1" a="1"/>
  <c r="BV314" i="1" s="1"/>
  <c r="BV301" i="1" a="1"/>
  <c r="BV301" i="1" s="1"/>
  <c r="BV298" i="1" a="1"/>
  <c r="BV298" i="1" s="1"/>
  <c r="BV291" i="1" a="1"/>
  <c r="BV291" i="1" s="1"/>
  <c r="BV287" i="1" a="1"/>
  <c r="BV287" i="1" s="1"/>
  <c r="BV268" i="1" a="1"/>
  <c r="BV268" i="1" s="1"/>
  <c r="BV264" i="1" a="1"/>
  <c r="BV264" i="1" s="1"/>
  <c r="BV260" i="1" a="1"/>
  <c r="BV260" i="1" s="1"/>
  <c r="BV256" i="1" a="1"/>
  <c r="BV256" i="1" s="1"/>
  <c r="BV233" i="1" a="1"/>
  <c r="BV233" i="1" s="1"/>
  <c r="BV229" i="1" a="1"/>
  <c r="BV229" i="1" s="1"/>
  <c r="BV225" i="1" a="1"/>
  <c r="BV225" i="1" s="1"/>
  <c r="BV221" i="1" a="1"/>
  <c r="BV221" i="1" s="1"/>
  <c r="BV202" i="1" a="1"/>
  <c r="BV202" i="1" s="1"/>
  <c r="BV198" i="1" a="1"/>
  <c r="BV198" i="1" s="1"/>
  <c r="BV194" i="1" a="1"/>
  <c r="BV194" i="1" s="1"/>
  <c r="BV190" i="1" a="1"/>
  <c r="BV190" i="1" s="1"/>
  <c r="BV179" i="1" a="1"/>
  <c r="BV179" i="1" s="1"/>
  <c r="BV166" i="1" a="1"/>
  <c r="BV166" i="1" s="1"/>
  <c r="BV163" i="1" a="1"/>
  <c r="BV163" i="1" s="1"/>
  <c r="BV150" i="1" a="1"/>
  <c r="BV150" i="1" s="1"/>
  <c r="BV147" i="1" a="1"/>
  <c r="BV147" i="1" s="1"/>
  <c r="BV134" i="1" a="1"/>
  <c r="BV134" i="1" s="1"/>
  <c r="BV131" i="1" a="1"/>
  <c r="BV131" i="1" s="1"/>
  <c r="BV746" i="1" a="1"/>
  <c r="BV746" i="1" s="1"/>
  <c r="BV307" i="1" a="1"/>
  <c r="BV307" i="1" s="1"/>
  <c r="BV279" i="1" a="1"/>
  <c r="BV279" i="1" s="1"/>
  <c r="BV248" i="1" a="1"/>
  <c r="BV248" i="1" s="1"/>
  <c r="BV217" i="1" a="1"/>
  <c r="BV217" i="1" s="1"/>
  <c r="BV186" i="1" a="1"/>
  <c r="BV186" i="1" s="1"/>
  <c r="BV110" i="1" a="1"/>
  <c r="BV110" i="1" s="1"/>
  <c r="BV106" i="1" a="1"/>
  <c r="BV106" i="1" s="1"/>
  <c r="BV99" i="1" a="1"/>
  <c r="BV99" i="1" s="1"/>
  <c r="BV77" i="1" a="1"/>
  <c r="BV77" i="1" s="1"/>
  <c r="BV70" i="1" a="1"/>
  <c r="BV70" i="1" s="1"/>
  <c r="BV63" i="1" a="1"/>
  <c r="BV63" i="1" s="1"/>
  <c r="BV59" i="1" a="1"/>
  <c r="BV59" i="1" s="1"/>
  <c r="BV52" i="1" a="1"/>
  <c r="BV52" i="1" s="1"/>
  <c r="BV48" i="1" a="1"/>
  <c r="BV48" i="1" s="1"/>
  <c r="BV45" i="1" a="1"/>
  <c r="BV45" i="1" s="1"/>
  <c r="BV38" i="1" a="1"/>
  <c r="BV38" i="1" s="1"/>
  <c r="BV31" i="1" a="1"/>
  <c r="BV31" i="1" s="1"/>
  <c r="BV24" i="1" a="1"/>
  <c r="BV24" i="1" s="1"/>
  <c r="BV11" i="1" a="1"/>
  <c r="BV11" i="1" s="1"/>
  <c r="BV320" i="1" a="1"/>
  <c r="BV320" i="1" s="1"/>
  <c r="BV97" i="1" a="1"/>
  <c r="BV97" i="1" s="1"/>
  <c r="BV50" i="1" a="1"/>
  <c r="BV50" i="1" s="1"/>
  <c r="BV28" i="1" a="1"/>
  <c r="BV28" i="1" s="1"/>
  <c r="BV304" i="1" a="1"/>
  <c r="BV304" i="1" s="1"/>
  <c r="BV275" i="1" a="1"/>
  <c r="BV275" i="1" s="1"/>
  <c r="BV244" i="1" a="1"/>
  <c r="BV244" i="1" s="1"/>
  <c r="BV213" i="1" a="1"/>
  <c r="BV213" i="1" s="1"/>
  <c r="BV182" i="1" a="1"/>
  <c r="BV182" i="1" s="1"/>
  <c r="BV156" i="1" a="1"/>
  <c r="BV156" i="1" s="1"/>
  <c r="BV117" i="1" a="1"/>
  <c r="BV117" i="1" s="1"/>
  <c r="BV113" i="1" a="1"/>
  <c r="BV113" i="1" s="1"/>
  <c r="BV102" i="1" a="1"/>
  <c r="BV102" i="1" s="1"/>
  <c r="BV95" i="1" a="1"/>
  <c r="BV95" i="1" s="1"/>
  <c r="BV91" i="1" a="1"/>
  <c r="BV91" i="1" s="1"/>
  <c r="BV84" i="1" a="1"/>
  <c r="BV84" i="1" s="1"/>
  <c r="BV80" i="1" a="1"/>
  <c r="BV80" i="1" s="1"/>
  <c r="BV73" i="1" a="1"/>
  <c r="BV73" i="1" s="1"/>
  <c r="BV66" i="1" a="1"/>
  <c r="BV66" i="1" s="1"/>
  <c r="BV55" i="1" a="1"/>
  <c r="BV55" i="1" s="1"/>
  <c r="BV41" i="1" a="1"/>
  <c r="BV41" i="1" s="1"/>
  <c r="BV34" i="1" a="1"/>
  <c r="BV34" i="1" s="1"/>
  <c r="BV17" i="1" a="1"/>
  <c r="BV17" i="1" s="1"/>
  <c r="BV14" i="1" a="1"/>
  <c r="BV14" i="1" s="1"/>
  <c r="BV172" i="1" a="1"/>
  <c r="BV172" i="1" s="1"/>
  <c r="BV108" i="1" a="1"/>
  <c r="BV108" i="1" s="1"/>
  <c r="BV16" i="1" a="1"/>
  <c r="BV16" i="1" s="1"/>
  <c r="BV271" i="1" a="1"/>
  <c r="BV271" i="1" s="1"/>
  <c r="BV240" i="1" a="1"/>
  <c r="BV240" i="1" s="1"/>
  <c r="BV209" i="1" a="1"/>
  <c r="BV209" i="1" s="1"/>
  <c r="BV153" i="1" a="1"/>
  <c r="BV153" i="1" s="1"/>
  <c r="BV109" i="1" a="1"/>
  <c r="BV109" i="1" s="1"/>
  <c r="BV105" i="1" a="1"/>
  <c r="BV105" i="1" s="1"/>
  <c r="BV98" i="1" a="1"/>
  <c r="BV98" i="1" s="1"/>
  <c r="BV87" i="1" a="1"/>
  <c r="BV87" i="1" s="1"/>
  <c r="BV76" i="1" a="1"/>
  <c r="BV76" i="1" s="1"/>
  <c r="BV62" i="1" a="1"/>
  <c r="BV62" i="1" s="1"/>
  <c r="BV58" i="1" a="1"/>
  <c r="BV58" i="1" s="1"/>
  <c r="BV51" i="1" a="1"/>
  <c r="BV51" i="1" s="1"/>
  <c r="BV44" i="1" a="1"/>
  <c r="BV44" i="1" s="1"/>
  <c r="BV30" i="1" a="1"/>
  <c r="BV30" i="1" s="1"/>
  <c r="BV27" i="1" a="1"/>
  <c r="BV27" i="1" s="1"/>
  <c r="BV23" i="1" a="1"/>
  <c r="BV23" i="1" s="1"/>
  <c r="BV20" i="1" a="1"/>
  <c r="BV20" i="1" s="1"/>
  <c r="BV104" i="1" a="1"/>
  <c r="BV104" i="1" s="1"/>
  <c r="BV79" i="1" a="1"/>
  <c r="BV79" i="1" s="1"/>
  <c r="BV57" i="1" a="1"/>
  <c r="BV57" i="1" s="1"/>
  <c r="BV19" i="1" a="1"/>
  <c r="BV19" i="1" s="1"/>
  <c r="BV344" i="1" a="1"/>
  <c r="BV344" i="1" s="1"/>
  <c r="BV205" i="1" a="1"/>
  <c r="BV205" i="1" s="1"/>
  <c r="BV124" i="1" a="1"/>
  <c r="BV124" i="1" s="1"/>
  <c r="BV116" i="1" a="1"/>
  <c r="BV116" i="1" s="1"/>
  <c r="BV112" i="1" a="1"/>
  <c r="BV112" i="1" s="1"/>
  <c r="BV94" i="1" a="1"/>
  <c r="BV94" i="1" s="1"/>
  <c r="BV90" i="1" a="1"/>
  <c r="BV90" i="1" s="1"/>
  <c r="BV83" i="1" a="1"/>
  <c r="BV83" i="1" s="1"/>
  <c r="BV72" i="1" a="1"/>
  <c r="BV72" i="1" s="1"/>
  <c r="BV69" i="1" a="1"/>
  <c r="BV69" i="1" s="1"/>
  <c r="BV65" i="1" a="1"/>
  <c r="BV65" i="1" s="1"/>
  <c r="BV54" i="1" a="1"/>
  <c r="BV54" i="1" s="1"/>
  <c r="BV47" i="1" a="1"/>
  <c r="BV47" i="1" s="1"/>
  <c r="BV40" i="1" a="1"/>
  <c r="BV40" i="1" s="1"/>
  <c r="BV37" i="1" a="1"/>
  <c r="BV37" i="1" s="1"/>
  <c r="BV33" i="1" a="1"/>
  <c r="BV33" i="1" s="1"/>
  <c r="BV13" i="1" a="1"/>
  <c r="BV13" i="1" s="1"/>
  <c r="BV10" i="1" a="1"/>
  <c r="BV10" i="1" s="1"/>
  <c r="BV121" i="1" a="1"/>
  <c r="BV121" i="1" s="1"/>
  <c r="BV101" i="1" a="1"/>
  <c r="BV101" i="1" s="1"/>
  <c r="BV86" i="1" a="1"/>
  <c r="BV86" i="1" s="1"/>
  <c r="BV61" i="1" a="1"/>
  <c r="BV61" i="1" s="1"/>
  <c r="BV26" i="1" a="1"/>
  <c r="BV26" i="1" s="1"/>
  <c r="BV74" i="1" a="1"/>
  <c r="BV74" i="1" s="1"/>
  <c r="BV42" i="1" a="1"/>
  <c r="BV42" i="1" s="1"/>
  <c r="BV169" i="1" a="1"/>
  <c r="BV169" i="1" s="1"/>
  <c r="BV115" i="1" a="1"/>
  <c r="BV115" i="1" s="1"/>
  <c r="BV93" i="1" a="1"/>
  <c r="BV93" i="1" s="1"/>
  <c r="BV89" i="1" a="1"/>
  <c r="BV89" i="1" s="1"/>
  <c r="BV82" i="1" a="1"/>
  <c r="BV82" i="1" s="1"/>
  <c r="BV75" i="1" a="1"/>
  <c r="BV75" i="1" s="1"/>
  <c r="BV68" i="1" a="1"/>
  <c r="BV68" i="1" s="1"/>
  <c r="BV64" i="1" a="1"/>
  <c r="BV64" i="1" s="1"/>
  <c r="BV46" i="1" a="1"/>
  <c r="BV46" i="1" s="1"/>
  <c r="BV43" i="1" a="1"/>
  <c r="BV43" i="1" s="1"/>
  <c r="BV36" i="1" a="1"/>
  <c r="BV36" i="1" s="1"/>
  <c r="BV32" i="1" a="1"/>
  <c r="BV32" i="1" s="1"/>
  <c r="BV29" i="1" a="1"/>
  <c r="BV29" i="1" s="1"/>
  <c r="BV22" i="1" a="1"/>
  <c r="BV22" i="1" s="1"/>
  <c r="BV252" i="1" a="1"/>
  <c r="BV252" i="1" s="1"/>
  <c r="BV137" i="1" a="1"/>
  <c r="BV137" i="1" s="1"/>
  <c r="BV92" i="1" a="1"/>
  <c r="BV92" i="1" s="1"/>
  <c r="BV85" i="1" a="1"/>
  <c r="BV85" i="1" s="1"/>
  <c r="BV67" i="1" a="1"/>
  <c r="BV67" i="1" s="1"/>
  <c r="BV35" i="1" a="1"/>
  <c r="BV35" i="1" s="1"/>
  <c r="BV18" i="1" a="1"/>
  <c r="BV18" i="1" s="1"/>
  <c r="BV140" i="1" a="1"/>
  <c r="BV140" i="1" s="1"/>
  <c r="BV118" i="1" a="1"/>
  <c r="BV118" i="1" s="1"/>
  <c r="BV111" i="1" a="1"/>
  <c r="BV111" i="1" s="1"/>
  <c r="BV107" i="1" a="1"/>
  <c r="BV107" i="1" s="1"/>
  <c r="BV100" i="1" a="1"/>
  <c r="BV100" i="1" s="1"/>
  <c r="BV96" i="1" a="1"/>
  <c r="BV96" i="1" s="1"/>
  <c r="BV78" i="1" a="1"/>
  <c r="BV78" i="1" s="1"/>
  <c r="BV71" i="1" a="1"/>
  <c r="BV71" i="1" s="1"/>
  <c r="BV60" i="1" a="1"/>
  <c r="BV60" i="1" s="1"/>
  <c r="BV56" i="1" a="1"/>
  <c r="BV56" i="1" s="1"/>
  <c r="BV53" i="1" a="1"/>
  <c r="BV53" i="1" s="1"/>
  <c r="BV49" i="1" a="1"/>
  <c r="BV49" i="1" s="1"/>
  <c r="BV39" i="1" a="1"/>
  <c r="BV39" i="1" s="1"/>
  <c r="BV25" i="1" a="1"/>
  <c r="BV25" i="1" s="1"/>
  <c r="BV15" i="1" a="1"/>
  <c r="BV15" i="1" s="1"/>
  <c r="BV12" i="1" a="1"/>
  <c r="BV12" i="1" s="1"/>
  <c r="BV283" i="1" a="1"/>
  <c r="BV283" i="1" s="1"/>
  <c r="BV114" i="1" a="1"/>
  <c r="BV114" i="1" s="1"/>
  <c r="BV103" i="1" a="1"/>
  <c r="BV103" i="1" s="1"/>
  <c r="BV88" i="1" a="1"/>
  <c r="BV88" i="1" s="1"/>
  <c r="BV81" i="1" a="1"/>
  <c r="BV81" i="1" s="1"/>
  <c r="BV21" i="1" a="1"/>
  <c r="BV21" i="1" s="1"/>
  <c r="BU820" i="1" a="1"/>
  <c r="BU820" i="1" s="1"/>
  <c r="BU946" i="1" a="1"/>
  <c r="BU946" i="1" s="1"/>
  <c r="BU1113" i="1" a="1"/>
  <c r="BU1113" i="1" s="1"/>
  <c r="BU601" i="1" a="1"/>
  <c r="BU601" i="1" s="1"/>
  <c r="BU743" i="1" a="1"/>
  <c r="BU743" i="1" s="1"/>
  <c r="BU910" i="1" a="1"/>
  <c r="BU910" i="1" s="1"/>
  <c r="BU896" i="1" a="1"/>
  <c r="BU896" i="1" s="1"/>
  <c r="BU378" i="1" a="1"/>
  <c r="BU378" i="1" s="1"/>
  <c r="BU568" i="1" a="1"/>
  <c r="BU568" i="1" s="1"/>
  <c r="BU1013" i="1" a="1"/>
  <c r="BU1013" i="1" s="1"/>
  <c r="BU199" i="1" a="1"/>
  <c r="BU199" i="1" s="1"/>
  <c r="BU88" i="1" a="1"/>
  <c r="BU88" i="1" s="1"/>
  <c r="BU348" i="1" a="1"/>
  <c r="BU348" i="1" s="1"/>
  <c r="BU584" i="1" a="1"/>
  <c r="BU584" i="1" s="1"/>
  <c r="BU1005" i="1" a="1"/>
  <c r="BU1005" i="1" s="1"/>
  <c r="BU201" i="1" a="1"/>
  <c r="BU201" i="1" s="1"/>
  <c r="BU149" i="1" a="1"/>
  <c r="BU149" i="1" s="1"/>
  <c r="BU249" i="1" a="1"/>
  <c r="BU249" i="1" s="1"/>
  <c r="BU748" i="1" a="1"/>
  <c r="BU748" i="1" s="1"/>
  <c r="BU874" i="1" a="1"/>
  <c r="BU874" i="1" s="1"/>
  <c r="BU1041" i="1" a="1"/>
  <c r="BU1041" i="1" s="1"/>
  <c r="BU1183" i="1" a="1"/>
  <c r="BU1183" i="1" s="1"/>
  <c r="BU671" i="1" a="1"/>
  <c r="BU671" i="1" s="1"/>
  <c r="BU838" i="1" a="1"/>
  <c r="BU838" i="1" s="1"/>
  <c r="BU704" i="1" a="1"/>
  <c r="BU704" i="1" s="1"/>
  <c r="BU306" i="1" a="1"/>
  <c r="BU306" i="1" s="1"/>
  <c r="BU472" i="1" a="1"/>
  <c r="BU472" i="1" s="1"/>
  <c r="BU821" i="1" a="1"/>
  <c r="BU821" i="1" s="1"/>
  <c r="BU127" i="1" a="1"/>
  <c r="BU127" i="1" s="1"/>
  <c r="BU16" i="1" a="1"/>
  <c r="BU16" i="1" s="1"/>
  <c r="BU233" i="1" a="1"/>
  <c r="BU233" i="1" s="1"/>
  <c r="BU436" i="1" a="1"/>
  <c r="BU436" i="1" s="1"/>
  <c r="BU621" i="1" a="1"/>
  <c r="BU621" i="1" s="1"/>
  <c r="BU275" i="1" a="1"/>
  <c r="BU275" i="1" s="1"/>
  <c r="BU1188" i="1" a="1"/>
  <c r="BU1188" i="1" s="1"/>
  <c r="BU676" i="1" a="1"/>
  <c r="BU676" i="1" s="1"/>
  <c r="BU802" i="1" a="1"/>
  <c r="BU802" i="1" s="1"/>
  <c r="BU969" i="1" a="1"/>
  <c r="BU969" i="1" s="1"/>
  <c r="BU1111" i="1" a="1"/>
  <c r="BU1111" i="1" s="1"/>
  <c r="BU599" i="1" a="1"/>
  <c r="BU599" i="1" s="1"/>
  <c r="BU766" i="1" a="1"/>
  <c r="BU766" i="1" s="1"/>
  <c r="BU1107" i="1" a="1"/>
  <c r="BU1107" i="1" s="1"/>
  <c r="BU234" i="1" a="1"/>
  <c r="BU234" i="1" s="1"/>
  <c r="BU400" i="1" a="1"/>
  <c r="BU400" i="1" s="1"/>
  <c r="BU629" i="1" a="1"/>
  <c r="BU629" i="1" s="1"/>
  <c r="BU976" i="1" a="1"/>
  <c r="BU976" i="1" s="1"/>
  <c r="BU67" i="1" a="1"/>
  <c r="BU67" i="1" s="1"/>
  <c r="BU47" i="1" a="1"/>
  <c r="BU47" i="1" s="1"/>
  <c r="BU219" i="1" a="1"/>
  <c r="BU219" i="1" s="1"/>
  <c r="BU345" i="1" a="1"/>
  <c r="BU345" i="1" s="1"/>
  <c r="BU528" i="1" a="1"/>
  <c r="BU528" i="1" s="1"/>
  <c r="BU261" i="1" a="1"/>
  <c r="BU261" i="1" s="1"/>
  <c r="BU685" i="1" a="1"/>
  <c r="BU685" i="1" s="1"/>
  <c r="BU773" i="1" a="1"/>
  <c r="BU773" i="1" s="1"/>
  <c r="BU158" i="1" a="1"/>
  <c r="BU158" i="1" s="1"/>
  <c r="BU732" i="1" a="1"/>
  <c r="BU732" i="1" s="1"/>
  <c r="BU858" i="1" a="1"/>
  <c r="BU858" i="1" s="1"/>
  <c r="BU1025" i="1" a="1"/>
  <c r="BU1025" i="1" s="1"/>
  <c r="BU1167" i="1" a="1"/>
  <c r="BU1167" i="1" s="1"/>
  <c r="BU655" i="1" a="1"/>
  <c r="BU655" i="1" s="1"/>
  <c r="BU822" i="1" a="1"/>
  <c r="BU822" i="1" s="1"/>
  <c r="BU661" i="1" a="1"/>
  <c r="BU661" i="1" s="1"/>
  <c r="BU290" i="1" a="1"/>
  <c r="BU290" i="1" s="1"/>
  <c r="BU456" i="1" a="1"/>
  <c r="BU456" i="1" s="1"/>
  <c r="BU779" i="1" a="1"/>
  <c r="BU779" i="1" s="1"/>
  <c r="BU111" i="1" a="1"/>
  <c r="BU111" i="1" s="1"/>
  <c r="BU23" i="1" a="1"/>
  <c r="BU23" i="1" s="1"/>
  <c r="BU206" i="1" a="1"/>
  <c r="BU206" i="1" s="1"/>
  <c r="BU411" i="1" a="1"/>
  <c r="BU411" i="1" s="1"/>
  <c r="BU552" i="1" a="1"/>
  <c r="BU552" i="1" s="1"/>
  <c r="BU1125" i="1" a="1"/>
  <c r="BU1125" i="1" s="1"/>
  <c r="BU457" i="1" a="1"/>
  <c r="BU457" i="1" s="1"/>
  <c r="BU109" i="1" a="1"/>
  <c r="BU109" i="1" s="1"/>
  <c r="BU133" i="1" a="1"/>
  <c r="BU133" i="1" s="1"/>
  <c r="BU1044" i="1" a="1"/>
  <c r="BU1044" i="1" s="1"/>
  <c r="BU1170" i="1" a="1"/>
  <c r="BU1170" i="1" s="1"/>
  <c r="BU658" i="1" a="1"/>
  <c r="BU658" i="1" s="1"/>
  <c r="BU825" i="1" a="1"/>
  <c r="BU825" i="1" s="1"/>
  <c r="BU967" i="1" a="1"/>
  <c r="BU967" i="1" s="1"/>
  <c r="BU1134" i="1" a="1"/>
  <c r="BU1134" i="1" s="1"/>
  <c r="BU622" i="1" a="1"/>
  <c r="BU622" i="1" s="1"/>
  <c r="BU723" i="1" a="1"/>
  <c r="BU723" i="1" s="1"/>
  <c r="BU1165" i="1" a="1"/>
  <c r="BU1165" i="1" s="1"/>
  <c r="BU256" i="1" a="1"/>
  <c r="BU256" i="1" s="1"/>
  <c r="BU423" i="1" a="1"/>
  <c r="BU423" i="1" s="1"/>
  <c r="BU438" i="1" a="1"/>
  <c r="BU438" i="1" s="1"/>
  <c r="BU1096" i="1" a="1"/>
  <c r="BU1096" i="1" s="1"/>
  <c r="BU469" i="1" a="1"/>
  <c r="BU469" i="1" s="1"/>
  <c r="BU94" i="1" a="1"/>
  <c r="BU94" i="1" s="1"/>
  <c r="BU217" i="1" a="1"/>
  <c r="BU217" i="1" s="1"/>
  <c r="BU395" i="1" a="1"/>
  <c r="BU395" i="1" s="1"/>
  <c r="BU177" i="1" a="1"/>
  <c r="BU177" i="1" s="1"/>
  <c r="BU972" i="1" a="1"/>
  <c r="BU972" i="1" s="1"/>
  <c r="BU1098" i="1" a="1"/>
  <c r="BU1098" i="1" s="1"/>
  <c r="BU586" i="1" a="1"/>
  <c r="BU586" i="1" s="1"/>
  <c r="BU753" i="1" a="1"/>
  <c r="BU753" i="1" s="1"/>
  <c r="BU895" i="1" a="1"/>
  <c r="BU895" i="1" s="1"/>
  <c r="BU1062" i="1" a="1"/>
  <c r="BU1062" i="1" s="1"/>
  <c r="BU550" i="1" a="1"/>
  <c r="BU550" i="1" s="1"/>
  <c r="BU539" i="1" a="1"/>
  <c r="BU539" i="1" s="1"/>
  <c r="BU973" i="1" a="1"/>
  <c r="BU973" i="1" s="1"/>
  <c r="BU184" i="1" a="1"/>
  <c r="BU184" i="1" s="1"/>
  <c r="BU351" i="1" a="1"/>
  <c r="BU351" i="1" s="1"/>
  <c r="BU324" i="1" a="1"/>
  <c r="BU324" i="1" s="1"/>
  <c r="BU712" i="1" a="1"/>
  <c r="BU712" i="1" s="1"/>
  <c r="BU1069" i="1" a="1"/>
  <c r="BU1069" i="1" s="1"/>
  <c r="BU444" i="1" a="1"/>
  <c r="BU444" i="1" s="1"/>
  <c r="BU101" i="1" a="1"/>
  <c r="BU101" i="1" s="1"/>
  <c r="BU20" i="1" a="1"/>
  <c r="BU20" i="1" s="1"/>
  <c r="BU836" i="1" a="1"/>
  <c r="BU836" i="1" s="1"/>
  <c r="BU962" i="1" a="1"/>
  <c r="BU962" i="1" s="1"/>
  <c r="BU1129" i="1" a="1"/>
  <c r="BU1129" i="1" s="1"/>
  <c r="BU617" i="1" a="1"/>
  <c r="BU617" i="1" s="1"/>
  <c r="BU759" i="1" a="1"/>
  <c r="BU759" i="1" s="1"/>
  <c r="BU926" i="1" a="1"/>
  <c r="BU926" i="1" s="1"/>
  <c r="BU939" i="1" a="1"/>
  <c r="BU939" i="1" s="1"/>
  <c r="BU394" i="1" a="1"/>
  <c r="BU394" i="1" s="1"/>
  <c r="BU611" i="1" a="1"/>
  <c r="BU611" i="1" s="1"/>
  <c r="BU1056" i="1" a="1"/>
  <c r="BU1056" i="1" s="1"/>
  <c r="BU215" i="1" a="1"/>
  <c r="BU215" i="1" s="1"/>
  <c r="BU107" i="1" a="1"/>
  <c r="BU107" i="1" s="1"/>
  <c r="BU373" i="1" a="1"/>
  <c r="BU373" i="1" s="1"/>
  <c r="BU667" i="1" a="1"/>
  <c r="BU667" i="1" s="1"/>
  <c r="BU1091" i="1" a="1"/>
  <c r="BU1091" i="1" s="1"/>
  <c r="BU355" i="1" a="1"/>
  <c r="BU355" i="1" s="1"/>
  <c r="BU76" i="1" a="1"/>
  <c r="BU76" i="1" s="1"/>
  <c r="BU276" i="1" a="1"/>
  <c r="BU276" i="1" s="1"/>
  <c r="BU222" i="1" a="1"/>
  <c r="BU222" i="1" s="1"/>
  <c r="BU91" i="1" a="1"/>
  <c r="BU91" i="1" s="1"/>
  <c r="BU892" i="1" a="1"/>
  <c r="BU892" i="1" s="1"/>
  <c r="BU1018" i="1" a="1"/>
  <c r="BU1018" i="1" s="1"/>
  <c r="BU1185" i="1" a="1"/>
  <c r="BU1185" i="1" s="1"/>
  <c r="BU673" i="1" a="1"/>
  <c r="BU673" i="1" s="1"/>
  <c r="BU815" i="1" a="1"/>
  <c r="BU815" i="1" s="1"/>
  <c r="BU982" i="1" a="1"/>
  <c r="BU982" i="1" s="1"/>
  <c r="BU1088" i="1" a="1"/>
  <c r="BU1088" i="1" s="1"/>
  <c r="BU450" i="1" a="1"/>
  <c r="BU450" i="1" s="1"/>
  <c r="BU760" i="1" a="1"/>
  <c r="BU760" i="1" s="1"/>
  <c r="BU104" i="1" a="1"/>
  <c r="BU104" i="1" s="1"/>
  <c r="BU271" i="1" a="1"/>
  <c r="BU271" i="1" s="1"/>
  <c r="BU196" i="1" a="1"/>
  <c r="BU196" i="1" s="1"/>
  <c r="BU462" i="1" a="1"/>
  <c r="BU462" i="1" s="1"/>
  <c r="BU965" i="1" a="1"/>
  <c r="BU965" i="1" s="1"/>
  <c r="BU540" i="1" a="1"/>
  <c r="BU540" i="1" s="1"/>
  <c r="BU21" i="1" a="1"/>
  <c r="BU21" i="1" s="1"/>
  <c r="BU150" i="1" a="1"/>
  <c r="BU150" i="1" s="1"/>
  <c r="BU365" i="1" a="1"/>
  <c r="BU365" i="1" s="1"/>
  <c r="BU148" i="1" a="1"/>
  <c r="BU148" i="1" s="1"/>
  <c r="BU756" i="1" a="1"/>
  <c r="BU756" i="1" s="1"/>
  <c r="BU882" i="1" a="1"/>
  <c r="BU882" i="1" s="1"/>
  <c r="BU1049" i="1" a="1"/>
  <c r="BU1049" i="1" s="1"/>
  <c r="BU1191" i="1" a="1"/>
  <c r="BU1191" i="1" s="1"/>
  <c r="BU679" i="1" a="1"/>
  <c r="BU679" i="1" s="1"/>
  <c r="BU846" i="1" a="1"/>
  <c r="BU846" i="1" s="1"/>
  <c r="BU725" i="1" a="1"/>
  <c r="BU725" i="1" s="1"/>
  <c r="BU314" i="1" a="1"/>
  <c r="BU314" i="1" s="1"/>
  <c r="BU480" i="1" a="1"/>
  <c r="BU480" i="1" s="1"/>
  <c r="BU843" i="1" a="1"/>
  <c r="BU843" i="1" s="1"/>
  <c r="BU135" i="1" a="1"/>
  <c r="BU135" i="1" s="1"/>
  <c r="BU24" i="1" a="1"/>
  <c r="BU24" i="1" s="1"/>
  <c r="BU245" i="1" a="1"/>
  <c r="BU245" i="1" s="1"/>
  <c r="BU449" i="1" a="1"/>
  <c r="BU449" i="1" s="1"/>
  <c r="BU664" i="1" a="1"/>
  <c r="BU664" i="1" s="1"/>
  <c r="BU350" i="1" a="1"/>
  <c r="BU350" i="1" s="1"/>
  <c r="BU603" i="1" a="1"/>
  <c r="BU603" i="1" s="1"/>
  <c r="BU1196" i="1" a="1"/>
  <c r="BU1196" i="1" s="1"/>
  <c r="BU684" i="1" a="1"/>
  <c r="BU684" i="1" s="1"/>
  <c r="BU810" i="1" a="1"/>
  <c r="BU810" i="1" s="1"/>
  <c r="BU977" i="1" a="1"/>
  <c r="BU977" i="1" s="1"/>
  <c r="BU1119" i="1" a="1"/>
  <c r="BU1119" i="1" s="1"/>
  <c r="BU607" i="1" a="1"/>
  <c r="BU607" i="1" s="1"/>
  <c r="BU774" i="1" a="1"/>
  <c r="BU774" i="1" s="1"/>
  <c r="BU1128" i="1" a="1"/>
  <c r="BU1128" i="1" s="1"/>
  <c r="BU242" i="1" a="1"/>
  <c r="BU242" i="1" s="1"/>
  <c r="BU408" i="1" a="1"/>
  <c r="BU408" i="1" s="1"/>
  <c r="BU651" i="1" a="1"/>
  <c r="BU651" i="1" s="1"/>
  <c r="BU1019" i="1" a="1"/>
  <c r="BU1019" i="1" s="1"/>
  <c r="BU776" i="1" a="1"/>
  <c r="BU776" i="1" s="1"/>
  <c r="BU131" i="1" a="1"/>
  <c r="BU131" i="1" s="1"/>
  <c r="BU333" i="1" a="1"/>
  <c r="BU333" i="1" s="1"/>
  <c r="BU460" i="1" a="1"/>
  <c r="BU460" i="1" s="1"/>
  <c r="BU869" i="1" a="1"/>
  <c r="BU869" i="1" s="1"/>
  <c r="BU1124" i="1" a="1"/>
  <c r="BU1124" i="1" s="1"/>
  <c r="BU612" i="1" a="1"/>
  <c r="BU612" i="1" s="1"/>
  <c r="BU738" i="1" a="1"/>
  <c r="BU738" i="1" s="1"/>
  <c r="BU905" i="1" a="1"/>
  <c r="BU905" i="1" s="1"/>
  <c r="BU1047" i="1" a="1"/>
  <c r="BU1047" i="1" s="1"/>
  <c r="BU535" i="1" a="1"/>
  <c r="BU535" i="1" s="1"/>
  <c r="BU702" i="1" a="1"/>
  <c r="BU702" i="1" s="1"/>
  <c r="BU936" i="1" a="1"/>
  <c r="BU936" i="1" s="1"/>
  <c r="BU170" i="1" a="1"/>
  <c r="BU170" i="1" s="1"/>
  <c r="BU336" i="1" a="1"/>
  <c r="BU336" i="1" s="1"/>
  <c r="BU503" i="1" a="1"/>
  <c r="BU503" i="1" s="1"/>
  <c r="BU635" i="1" a="1"/>
  <c r="BU635" i="1" s="1"/>
  <c r="BU1181" i="1" a="1"/>
  <c r="BU1181" i="1" s="1"/>
  <c r="BU733" i="1" a="1"/>
  <c r="BU733" i="1" s="1"/>
  <c r="BU116" i="1" a="1"/>
  <c r="BU116" i="1" s="1"/>
  <c r="BU243" i="1" a="1"/>
  <c r="BU243" i="1" s="1"/>
  <c r="BU420" i="1" a="1"/>
  <c r="BU420" i="1" s="1"/>
  <c r="BU859" i="1" a="1"/>
  <c r="BU859" i="1" s="1"/>
  <c r="BU41" i="1" a="1"/>
  <c r="BU41" i="1" s="1"/>
  <c r="BU301" i="1" a="1"/>
  <c r="BU301" i="1" s="1"/>
  <c r="BU1180" i="1" a="1"/>
  <c r="BU1180" i="1" s="1"/>
  <c r="BU668" i="1" a="1"/>
  <c r="BU668" i="1" s="1"/>
  <c r="BU794" i="1" a="1"/>
  <c r="BU794" i="1" s="1"/>
  <c r="BU961" i="1" a="1"/>
  <c r="BU961" i="1" s="1"/>
  <c r="BU1103" i="1" a="1"/>
  <c r="BU1103" i="1" s="1"/>
  <c r="BU591" i="1" a="1"/>
  <c r="BU591" i="1" s="1"/>
  <c r="BU758" i="1" a="1"/>
  <c r="BU758" i="1" s="1"/>
  <c r="BU1085" i="1" a="1"/>
  <c r="BU1085" i="1" s="1"/>
  <c r="BU226" i="1" a="1"/>
  <c r="BU226" i="1" s="1"/>
  <c r="BU392" i="1" a="1"/>
  <c r="BU392" i="1" s="1"/>
  <c r="BU608" i="1" a="1"/>
  <c r="BU608" i="1" s="1"/>
  <c r="BU933" i="1" a="1"/>
  <c r="BU933" i="1" s="1"/>
  <c r="BU483" i="1" a="1"/>
  <c r="BU483" i="1" s="1"/>
  <c r="BU105" i="1" a="1"/>
  <c r="BU105" i="1" s="1"/>
  <c r="BU308" i="1" a="1"/>
  <c r="BU308" i="1" s="1"/>
  <c r="BU435" i="1" a="1"/>
  <c r="BU435" i="1" s="1"/>
  <c r="BU784" i="1" a="1"/>
  <c r="BU784" i="1" s="1"/>
  <c r="BU11" i="1" a="1"/>
  <c r="BU11" i="1" s="1"/>
  <c r="BU505" i="1" a="1"/>
  <c r="BU505" i="1" s="1"/>
  <c r="BU84" i="1" a="1"/>
  <c r="BU84" i="1" s="1"/>
  <c r="BU980" i="1" a="1"/>
  <c r="BU980" i="1" s="1"/>
  <c r="BU1106" i="1" a="1"/>
  <c r="BU1106" i="1" s="1"/>
  <c r="BU594" i="1" a="1"/>
  <c r="BU594" i="1" s="1"/>
  <c r="BU761" i="1" a="1"/>
  <c r="BU761" i="1" s="1"/>
  <c r="BU903" i="1" a="1"/>
  <c r="BU903" i="1" s="1"/>
  <c r="BU1070" i="1" a="1"/>
  <c r="BU1070" i="1" s="1"/>
  <c r="BU558" i="1" a="1"/>
  <c r="BU558" i="1" s="1"/>
  <c r="BU555" i="1" a="1"/>
  <c r="BU555" i="1" s="1"/>
  <c r="BU995" i="1" a="1"/>
  <c r="BU995" i="1" s="1"/>
  <c r="BU192" i="1" a="1"/>
  <c r="BU192" i="1" s="1"/>
  <c r="BU359" i="1" a="1"/>
  <c r="BU359" i="1" s="1"/>
  <c r="BU337" i="1" a="1"/>
  <c r="BU337" i="1" s="1"/>
  <c r="BU755" i="1" a="1"/>
  <c r="BU755" i="1" s="1"/>
  <c r="BU19" i="1" a="1"/>
  <c r="BU19" i="1" s="1"/>
  <c r="BU494" i="1" a="1"/>
  <c r="BU494" i="1" s="1"/>
  <c r="BU115" i="1" a="1"/>
  <c r="BU115" i="1" s="1"/>
  <c r="BU292" i="1" a="1"/>
  <c r="BU292" i="1" s="1"/>
  <c r="BU856" i="1" a="1"/>
  <c r="BU856" i="1" s="1"/>
  <c r="BU908" i="1" a="1"/>
  <c r="BU908" i="1" s="1"/>
  <c r="BU1034" i="1" a="1"/>
  <c r="BU1034" i="1" s="1"/>
  <c r="BU522" i="1" a="1"/>
  <c r="BU522" i="1" s="1"/>
  <c r="BU689" i="1" a="1"/>
  <c r="BU689" i="1" s="1"/>
  <c r="BU831" i="1" a="1"/>
  <c r="BU831" i="1" s="1"/>
  <c r="BU998" i="1" a="1"/>
  <c r="BU998" i="1" s="1"/>
  <c r="BU1131" i="1" a="1"/>
  <c r="BU1131" i="1" s="1"/>
  <c r="BU466" i="1" a="1"/>
  <c r="BU466" i="1" s="1"/>
  <c r="BU803" i="1" a="1"/>
  <c r="BU803" i="1" s="1"/>
  <c r="BU120" i="1" a="1"/>
  <c r="BU120" i="1" s="1"/>
  <c r="BU287" i="1" a="1"/>
  <c r="BU287" i="1" s="1"/>
  <c r="BU221" i="1" a="1"/>
  <c r="BU221" i="1" s="1"/>
  <c r="BU489" i="1" a="1"/>
  <c r="BU489" i="1" s="1"/>
  <c r="BU1051" i="1" a="1"/>
  <c r="BU1051" i="1" s="1"/>
  <c r="BU1155" i="1" a="1"/>
  <c r="BU1155" i="1" s="1"/>
  <c r="BU37" i="1" a="1"/>
  <c r="BU37" i="1" s="1"/>
  <c r="BU731" i="1" a="1"/>
  <c r="BU731" i="1" s="1"/>
  <c r="BU772" i="1" a="1"/>
  <c r="BU772" i="1" s="1"/>
  <c r="BU898" i="1" a="1"/>
  <c r="BU898" i="1" s="1"/>
  <c r="BU1065" i="1" a="1"/>
  <c r="BU1065" i="1" s="1"/>
  <c r="BU553" i="1" a="1"/>
  <c r="BU553" i="1" s="1"/>
  <c r="BU695" i="1" a="1"/>
  <c r="BU695" i="1" s="1"/>
  <c r="BU862" i="1" a="1"/>
  <c r="BU862" i="1" s="1"/>
  <c r="BU768" i="1" a="1"/>
  <c r="BU768" i="1" s="1"/>
  <c r="BU330" i="1" a="1"/>
  <c r="BU330" i="1" s="1"/>
  <c r="BU496" i="1" a="1"/>
  <c r="BU496" i="1" s="1"/>
  <c r="BU885" i="1" a="1"/>
  <c r="BU885" i="1" s="1"/>
  <c r="BU151" i="1" a="1"/>
  <c r="BU151" i="1" s="1"/>
  <c r="BU40" i="1" a="1"/>
  <c r="BU40" i="1" s="1"/>
  <c r="BU270" i="1" a="1"/>
  <c r="BU270" i="1" s="1"/>
  <c r="BU475" i="1" a="1"/>
  <c r="BU475" i="1" s="1"/>
  <c r="BU749" i="1" a="1"/>
  <c r="BU749" i="1" s="1"/>
  <c r="BU517" i="1" a="1"/>
  <c r="BU517" i="1" s="1"/>
  <c r="BU12" i="1" a="1"/>
  <c r="BU12" i="1" s="1"/>
  <c r="BU173" i="1" a="1"/>
  <c r="BU173" i="1" s="1"/>
  <c r="BU49" i="1" a="1"/>
  <c r="BU49" i="1" s="1"/>
  <c r="BU443" i="1" a="1"/>
  <c r="BU443" i="1" s="1"/>
  <c r="BU828" i="1" a="1"/>
  <c r="BU828" i="1" s="1"/>
  <c r="BU954" i="1" a="1"/>
  <c r="BU954" i="1" s="1"/>
  <c r="BU1121" i="1" a="1"/>
  <c r="BU1121" i="1" s="1"/>
  <c r="BU609" i="1" a="1"/>
  <c r="BU609" i="1" s="1"/>
  <c r="BU751" i="1" a="1"/>
  <c r="BU751" i="1" s="1"/>
  <c r="BU918" i="1" a="1"/>
  <c r="BU918" i="1" s="1"/>
  <c r="BU917" i="1" a="1"/>
  <c r="BU917" i="1" s="1"/>
  <c r="BU386" i="1" a="1"/>
  <c r="BU386" i="1" s="1"/>
  <c r="BU589" i="1" a="1"/>
  <c r="BU589" i="1" s="1"/>
  <c r="BU1035" i="1" a="1"/>
  <c r="BU1035" i="1" s="1"/>
  <c r="BU207" i="1" a="1"/>
  <c r="BU207" i="1" s="1"/>
  <c r="BU96" i="1" a="1"/>
  <c r="BU96" i="1" s="1"/>
  <c r="BU361" i="1" a="1"/>
  <c r="BU361" i="1" s="1"/>
  <c r="BU624" i="1" a="1"/>
  <c r="BU624" i="1" s="1"/>
  <c r="BU1048" i="1" a="1"/>
  <c r="BU1048" i="1" s="1"/>
  <c r="BU277" i="1" a="1"/>
  <c r="BU277" i="1" s="1"/>
  <c r="BU68" i="1" a="1"/>
  <c r="BU68" i="1" s="1"/>
  <c r="BU262" i="1" a="1"/>
  <c r="BU262" i="1" s="1"/>
  <c r="BU211" i="1" a="1"/>
  <c r="BU211" i="1" s="1"/>
  <c r="BU692" i="1" a="1"/>
  <c r="BU692" i="1" s="1"/>
  <c r="BU818" i="1" a="1"/>
  <c r="BU818" i="1" s="1"/>
  <c r="BU985" i="1" a="1"/>
  <c r="BU985" i="1" s="1"/>
  <c r="BU1127" i="1" a="1"/>
  <c r="BU1127" i="1" s="1"/>
  <c r="BU615" i="1" a="1"/>
  <c r="BU615" i="1" s="1"/>
  <c r="BU782" i="1" a="1"/>
  <c r="BU782" i="1" s="1"/>
  <c r="BU1149" i="1" a="1"/>
  <c r="BU1149" i="1" s="1"/>
  <c r="BU250" i="1" a="1"/>
  <c r="BU250" i="1" s="1"/>
  <c r="BU416" i="1" a="1"/>
  <c r="BU416" i="1" s="1"/>
  <c r="BU672" i="1" a="1"/>
  <c r="BU672" i="1" s="1"/>
  <c r="BU1061" i="1" a="1"/>
  <c r="BU1061" i="1" s="1"/>
  <c r="BU947" i="1" a="1"/>
  <c r="BU947" i="1" s="1"/>
  <c r="BU142" i="1" a="1"/>
  <c r="BU142" i="1" s="1"/>
  <c r="BU347" i="1" a="1"/>
  <c r="BU347" i="1" s="1"/>
  <c r="BU473" i="1" a="1"/>
  <c r="BU473" i="1" s="1"/>
  <c r="BU912" i="1" a="1"/>
  <c r="BU912" i="1" s="1"/>
  <c r="BU353" i="1" a="1"/>
  <c r="BU353" i="1" s="1"/>
  <c r="BU1132" i="1" a="1"/>
  <c r="BU1132" i="1" s="1"/>
  <c r="BU620" i="1" a="1"/>
  <c r="BU620" i="1" s="1"/>
  <c r="BU746" i="1" a="1"/>
  <c r="BU746" i="1" s="1"/>
  <c r="BU913" i="1" a="1"/>
  <c r="BU913" i="1" s="1"/>
  <c r="BU1055" i="1" a="1"/>
  <c r="BU1055" i="1" s="1"/>
  <c r="BU543" i="1" a="1"/>
  <c r="BU543" i="1" s="1"/>
  <c r="BU710" i="1" a="1"/>
  <c r="BU710" i="1" s="1"/>
  <c r="BU957" i="1" a="1"/>
  <c r="BU957" i="1" s="1"/>
  <c r="BU178" i="1" a="1"/>
  <c r="BU178" i="1" s="1"/>
  <c r="BU344" i="1" a="1"/>
  <c r="BU344" i="1" s="1"/>
  <c r="BU511" i="1" a="1"/>
  <c r="BU511" i="1" s="1"/>
  <c r="BU677" i="1" a="1"/>
  <c r="BU677" i="1" s="1"/>
  <c r="BU110" i="1" a="1"/>
  <c r="BU110" i="1" s="1"/>
  <c r="BU55" i="1" a="1"/>
  <c r="BU55" i="1" s="1"/>
  <c r="BU230" i="1" a="1"/>
  <c r="BU230" i="1" s="1"/>
  <c r="BU357" i="1" a="1"/>
  <c r="BU357" i="1" s="1"/>
  <c r="BU547" i="1" a="1"/>
  <c r="BU547" i="1" s="1"/>
  <c r="BU1060" i="1" a="1"/>
  <c r="BU1060" i="1" s="1"/>
  <c r="BU1186" i="1" a="1"/>
  <c r="BU1186" i="1" s="1"/>
  <c r="BU674" i="1" a="1"/>
  <c r="BU674" i="1" s="1"/>
  <c r="BU841" i="1" a="1"/>
  <c r="BU841" i="1" s="1"/>
  <c r="BU983" i="1" a="1"/>
  <c r="BU983" i="1" s="1"/>
  <c r="BU1150" i="1" a="1"/>
  <c r="BU1150" i="1" s="1"/>
  <c r="BU638" i="1" a="1"/>
  <c r="BU638" i="1" s="1"/>
  <c r="BU765" i="1" a="1"/>
  <c r="BU765" i="1" s="1"/>
  <c r="BU106" i="1" a="1"/>
  <c r="BU106" i="1" s="1"/>
  <c r="BU272" i="1" a="1"/>
  <c r="BU272" i="1" s="1"/>
  <c r="BU439" i="1" a="1"/>
  <c r="BU439" i="1" s="1"/>
  <c r="BU465" i="1" a="1"/>
  <c r="BU465" i="1" s="1"/>
  <c r="BU840" i="1" a="1"/>
  <c r="BU840" i="1" s="1"/>
  <c r="BU99" i="1" a="1"/>
  <c r="BU99" i="1" s="1"/>
  <c r="BU989" i="1" a="1"/>
  <c r="BU989" i="1" s="1"/>
  <c r="BU140" i="1" a="1"/>
  <c r="BU140" i="1" s="1"/>
  <c r="BU317" i="1" a="1"/>
  <c r="BU317" i="1" s="1"/>
  <c r="BU541" i="1" a="1"/>
  <c r="BU541" i="1" s="1"/>
  <c r="BU197" i="1" a="1"/>
  <c r="BU197" i="1" s="1"/>
  <c r="BU34" i="1" a="1"/>
  <c r="BU34" i="1" s="1"/>
  <c r="BU1116" i="1" a="1"/>
  <c r="BU1116" i="1" s="1"/>
  <c r="BU604" i="1" a="1"/>
  <c r="BU604" i="1" s="1"/>
  <c r="BU730" i="1" a="1"/>
  <c r="BU730" i="1" s="1"/>
  <c r="BU897" i="1" a="1"/>
  <c r="BU897" i="1" s="1"/>
  <c r="BU1039" i="1" a="1"/>
  <c r="BU1039" i="1" s="1"/>
  <c r="BU527" i="1" a="1"/>
  <c r="BU527" i="1" s="1"/>
  <c r="BU694" i="1" a="1"/>
  <c r="BU694" i="1" s="1"/>
  <c r="BU915" i="1" a="1"/>
  <c r="BU915" i="1" s="1"/>
  <c r="BU162" i="1" a="1"/>
  <c r="BU162" i="1" s="1"/>
  <c r="BU328" i="1" a="1"/>
  <c r="BU328" i="1" s="1"/>
  <c r="BU495" i="1" a="1"/>
  <c r="BU495" i="1" s="1"/>
  <c r="BU597" i="1" a="1"/>
  <c r="BU597" i="1" s="1"/>
  <c r="BU27" i="1" a="1"/>
  <c r="BU27" i="1" s="1"/>
  <c r="BU39" i="1" a="1"/>
  <c r="BU39" i="1" s="1"/>
  <c r="BU205" i="1" a="1"/>
  <c r="BU205" i="1" s="1"/>
  <c r="BU332" i="1" a="1"/>
  <c r="BU332" i="1" s="1"/>
  <c r="BU509" i="1" a="1"/>
  <c r="BU509" i="1" s="1"/>
  <c r="BU1157" i="1" a="1"/>
  <c r="BU1157" i="1" s="1"/>
  <c r="BU65" i="1" a="1"/>
  <c r="BU65" i="1" s="1"/>
  <c r="BU1072" i="1" a="1"/>
  <c r="BU1072" i="1" s="1"/>
  <c r="BU916" i="1" a="1"/>
  <c r="BU916" i="1" s="1"/>
  <c r="BU1042" i="1" a="1"/>
  <c r="BU1042" i="1" s="1"/>
  <c r="BU530" i="1" a="1"/>
  <c r="BU530" i="1" s="1"/>
  <c r="BU697" i="1" a="1"/>
  <c r="BU697" i="1" s="1"/>
  <c r="BU839" i="1" a="1"/>
  <c r="BU839" i="1" s="1"/>
  <c r="BU1006" i="1" a="1"/>
  <c r="BU1006" i="1" s="1"/>
  <c r="BU1152" i="1" a="1"/>
  <c r="BU1152" i="1" s="1"/>
  <c r="BU474" i="1" a="1"/>
  <c r="BU474" i="1" s="1"/>
  <c r="BU824" i="1" a="1"/>
  <c r="BU824" i="1" s="1"/>
  <c r="BU128" i="1" a="1"/>
  <c r="BU128" i="1" s="1"/>
  <c r="BU295" i="1" a="1"/>
  <c r="BU295" i="1" s="1"/>
  <c r="BU235" i="1" a="1"/>
  <c r="BU235" i="1" s="1"/>
  <c r="BU501" i="1" a="1"/>
  <c r="BU501" i="1" s="1"/>
  <c r="BU1093" i="1" a="1"/>
  <c r="BU1093" i="1" s="1"/>
  <c r="BU35" i="1" a="1"/>
  <c r="BU35" i="1" s="1"/>
  <c r="BU45" i="1" a="1"/>
  <c r="BU45" i="1" s="1"/>
  <c r="BU189" i="1" a="1"/>
  <c r="BU189" i="1" s="1"/>
  <c r="BU390" i="1" a="1"/>
  <c r="BU390" i="1" s="1"/>
  <c r="BU844" i="1" a="1"/>
  <c r="BU844" i="1" s="1"/>
  <c r="BU970" i="1" a="1"/>
  <c r="BU970" i="1" s="1"/>
  <c r="BU1137" i="1" a="1"/>
  <c r="BU1137" i="1" s="1"/>
  <c r="BU625" i="1" a="1"/>
  <c r="BU625" i="1" s="1"/>
  <c r="BU767" i="1" a="1"/>
  <c r="BU767" i="1" s="1"/>
  <c r="BU934" i="1" a="1"/>
  <c r="BU934" i="1" s="1"/>
  <c r="BU960" i="1" a="1"/>
  <c r="BU960" i="1" s="1"/>
  <c r="BU402" i="1" a="1"/>
  <c r="BU402" i="1" s="1"/>
  <c r="BU632" i="1" a="1"/>
  <c r="BU632" i="1" s="1"/>
  <c r="BU1077" i="1" a="1"/>
  <c r="BU1077" i="1" s="1"/>
  <c r="BU223" i="1" a="1"/>
  <c r="BU223" i="1" s="1"/>
  <c r="BU118" i="1" a="1"/>
  <c r="BU118" i="1" s="1"/>
  <c r="BU387" i="1" a="1"/>
  <c r="BU387" i="1" s="1"/>
  <c r="BU709" i="1" a="1"/>
  <c r="BU709" i="1" s="1"/>
  <c r="BU1133" i="1" a="1"/>
  <c r="BU1133" i="1" s="1"/>
  <c r="BU430" i="1" a="1"/>
  <c r="BU430" i="1" s="1"/>
  <c r="BU26" i="1" a="1"/>
  <c r="BU26" i="1" s="1"/>
  <c r="BU708" i="1" a="1"/>
  <c r="BU708" i="1" s="1"/>
  <c r="BU834" i="1" a="1"/>
  <c r="BU834" i="1" s="1"/>
  <c r="BU1001" i="1" a="1"/>
  <c r="BU1001" i="1" s="1"/>
  <c r="BU1143" i="1" a="1"/>
  <c r="BU1143" i="1" s="1"/>
  <c r="BU631" i="1" a="1"/>
  <c r="BU631" i="1" s="1"/>
  <c r="BU798" i="1" a="1"/>
  <c r="BU798" i="1" s="1"/>
  <c r="BU1192" i="1" a="1"/>
  <c r="BU1192" i="1" s="1"/>
  <c r="BU266" i="1" a="1"/>
  <c r="BU266" i="1" s="1"/>
  <c r="BU432" i="1" a="1"/>
  <c r="BU432" i="1" s="1"/>
  <c r="BU715" i="1" a="1"/>
  <c r="BU715" i="1" s="1"/>
  <c r="BU1147" i="1" a="1"/>
  <c r="BU1147" i="1" s="1"/>
  <c r="BU22" i="1" a="1"/>
  <c r="BU22" i="1" s="1"/>
  <c r="BU169" i="1" a="1"/>
  <c r="BU169" i="1" s="1"/>
  <c r="BU372" i="1" a="1"/>
  <c r="BU372" i="1" s="1"/>
  <c r="BU499" i="1" a="1"/>
  <c r="BU499" i="1" s="1"/>
  <c r="BU997" i="1" a="1"/>
  <c r="BU997" i="1" s="1"/>
  <c r="BU265" i="1" a="1"/>
  <c r="BU265" i="1" s="1"/>
  <c r="BU82" i="1" a="1"/>
  <c r="BU82" i="1" s="1"/>
  <c r="BU60" i="1" a="1"/>
  <c r="BU60" i="1" s="1"/>
  <c r="BU58" i="1" a="1"/>
  <c r="BU58" i="1" s="1"/>
  <c r="BU764" i="1" a="1"/>
  <c r="BU764" i="1" s="1"/>
  <c r="BU890" i="1" a="1"/>
  <c r="BU890" i="1" s="1"/>
  <c r="BU1057" i="1" a="1"/>
  <c r="BU1057" i="1" s="1"/>
  <c r="BU545" i="1" a="1"/>
  <c r="BU545" i="1" s="1"/>
  <c r="BU687" i="1" a="1"/>
  <c r="BU687" i="1" s="1"/>
  <c r="BU854" i="1" a="1"/>
  <c r="BU854" i="1" s="1"/>
  <c r="BU747" i="1" a="1"/>
  <c r="BU747" i="1" s="1"/>
  <c r="BU322" i="1" a="1"/>
  <c r="BU322" i="1" s="1"/>
  <c r="BU488" i="1" a="1"/>
  <c r="BU488" i="1" s="1"/>
  <c r="BU864" i="1" a="1"/>
  <c r="BU864" i="1" s="1"/>
  <c r="BU143" i="1" a="1"/>
  <c r="BU143" i="1" s="1"/>
  <c r="BU32" i="1" a="1"/>
  <c r="BU32" i="1" s="1"/>
  <c r="BU259" i="1" a="1"/>
  <c r="BU259" i="1" s="1"/>
  <c r="BU461" i="1" a="1"/>
  <c r="BU461" i="1" s="1"/>
  <c r="BU707" i="1" a="1"/>
  <c r="BU707" i="1" s="1"/>
  <c r="BU441" i="1" a="1"/>
  <c r="BU441" i="1" s="1"/>
  <c r="BU1160" i="1" a="1"/>
  <c r="BU1160" i="1" s="1"/>
  <c r="BU161" i="1" a="1"/>
  <c r="BU161" i="1" s="1"/>
  <c r="BU331" i="1" a="1"/>
  <c r="BU331" i="1" s="1"/>
  <c r="BU1140" i="1" a="1"/>
  <c r="BU1140" i="1" s="1"/>
  <c r="BU628" i="1" a="1"/>
  <c r="BU628" i="1" s="1"/>
  <c r="BU754" i="1" a="1"/>
  <c r="BU754" i="1" s="1"/>
  <c r="BU921" i="1" a="1"/>
  <c r="BU921" i="1" s="1"/>
  <c r="BU1063" i="1" a="1"/>
  <c r="BU1063" i="1" s="1"/>
  <c r="BU551" i="1" a="1"/>
  <c r="BU551" i="1" s="1"/>
  <c r="BU718" i="1" a="1"/>
  <c r="BU718" i="1" s="1"/>
  <c r="BU979" i="1" a="1"/>
  <c r="BU979" i="1" s="1"/>
  <c r="BU186" i="1" a="1"/>
  <c r="BU186" i="1" s="1"/>
  <c r="BU352" i="1" a="1"/>
  <c r="BU352" i="1" s="1"/>
  <c r="BU521" i="1" a="1"/>
  <c r="BU521" i="1" s="1"/>
  <c r="BU720" i="1" a="1"/>
  <c r="BU720" i="1" s="1"/>
  <c r="BU174" i="1" a="1"/>
  <c r="BU174" i="1" s="1"/>
  <c r="BU63" i="1" a="1"/>
  <c r="BU63" i="1" s="1"/>
  <c r="BU244" i="1" a="1"/>
  <c r="BU244" i="1" s="1"/>
  <c r="BU371" i="1" a="1"/>
  <c r="BU371" i="1" s="1"/>
  <c r="BU579" i="1" a="1"/>
  <c r="BU579" i="1" s="1"/>
  <c r="BU941" i="1" a="1"/>
  <c r="BU941" i="1" s="1"/>
  <c r="BU1068" i="1" a="1"/>
  <c r="BU1068" i="1" s="1"/>
  <c r="BU1194" i="1" a="1"/>
  <c r="BU1194" i="1" s="1"/>
  <c r="BU682" i="1" a="1"/>
  <c r="BU682" i="1" s="1"/>
  <c r="BU849" i="1" a="1"/>
  <c r="BU849" i="1" s="1"/>
  <c r="BU991" i="1" a="1"/>
  <c r="BU991" i="1" s="1"/>
  <c r="BU1158" i="1" a="1"/>
  <c r="BU1158" i="1" s="1"/>
  <c r="BU646" i="1" a="1"/>
  <c r="BU646" i="1" s="1"/>
  <c r="BU787" i="1" a="1"/>
  <c r="BU787" i="1" s="1"/>
  <c r="BU114" i="1" a="1"/>
  <c r="BU114" i="1" s="1"/>
  <c r="BU280" i="1" a="1"/>
  <c r="BU280" i="1" s="1"/>
  <c r="BU447" i="1" a="1"/>
  <c r="BU447" i="1" s="1"/>
  <c r="BU477" i="1" a="1"/>
  <c r="BU477" i="1" s="1"/>
  <c r="BU325" i="1" a="1"/>
  <c r="BU325" i="1" s="1"/>
  <c r="BU904" i="1" a="1"/>
  <c r="BU904" i="1" s="1"/>
  <c r="BU129" i="1" a="1"/>
  <c r="BU129" i="1" s="1"/>
  <c r="BU254" i="1" a="1"/>
  <c r="BU254" i="1" s="1"/>
  <c r="BU433" i="1" a="1"/>
  <c r="BU433" i="1" s="1"/>
  <c r="BU996" i="1" a="1"/>
  <c r="BU996" i="1" s="1"/>
  <c r="BU1122" i="1" a="1"/>
  <c r="BU1122" i="1" s="1"/>
  <c r="BU610" i="1" a="1"/>
  <c r="BU610" i="1" s="1"/>
  <c r="BU777" i="1" a="1"/>
  <c r="BU777" i="1" s="1"/>
  <c r="BU919" i="1" a="1"/>
  <c r="BU919" i="1" s="1"/>
  <c r="BU1086" i="1" a="1"/>
  <c r="BU1086" i="1" s="1"/>
  <c r="BU574" i="1" a="1"/>
  <c r="BU574" i="1" s="1"/>
  <c r="BU595" i="1" a="1"/>
  <c r="BU595" i="1" s="1"/>
  <c r="BU1037" i="1" a="1"/>
  <c r="BU1037" i="1" s="1"/>
  <c r="BU208" i="1" a="1"/>
  <c r="BU208" i="1" s="1"/>
  <c r="BU375" i="1" a="1"/>
  <c r="BU375" i="1" s="1"/>
  <c r="BU363" i="1" a="1"/>
  <c r="BU363" i="1" s="1"/>
  <c r="BU532" i="1" a="1"/>
  <c r="BU532" i="1" s="1"/>
  <c r="BU1179" i="1" a="1"/>
  <c r="BU1179" i="1" s="1"/>
  <c r="BU124" i="1" a="1"/>
  <c r="BU124" i="1" s="1"/>
  <c r="BU61" i="1" a="1"/>
  <c r="BU61" i="1" s="1"/>
  <c r="BU214" i="1" a="1"/>
  <c r="BU214" i="1" s="1"/>
  <c r="BU429" i="1" a="1"/>
  <c r="BU429" i="1" s="1"/>
  <c r="BU147" i="1" a="1"/>
  <c r="BU147" i="1" s="1"/>
  <c r="BU172" i="1" a="1"/>
  <c r="BU172" i="1" s="1"/>
  <c r="BU1052" i="1" a="1"/>
  <c r="BU1052" i="1" s="1"/>
  <c r="BU1178" i="1" a="1"/>
  <c r="BU1178" i="1" s="1"/>
  <c r="BU666" i="1" a="1"/>
  <c r="BU666" i="1" s="1"/>
  <c r="BU833" i="1" a="1"/>
  <c r="BU833" i="1" s="1"/>
  <c r="BU975" i="1" a="1"/>
  <c r="BU975" i="1" s="1"/>
  <c r="BU1142" i="1" a="1"/>
  <c r="BU1142" i="1" s="1"/>
  <c r="BU630" i="1" a="1"/>
  <c r="BU630" i="1" s="1"/>
  <c r="BU744" i="1" a="1"/>
  <c r="BU744" i="1" s="1"/>
  <c r="BU1187" i="1" a="1"/>
  <c r="BU1187" i="1" s="1"/>
  <c r="BU264" i="1" a="1"/>
  <c r="BU264" i="1" s="1"/>
  <c r="BU431" i="1" a="1"/>
  <c r="BU431" i="1" s="1"/>
  <c r="BU452" i="1" a="1"/>
  <c r="BU452" i="1" s="1"/>
  <c r="BU1139" i="1" a="1"/>
  <c r="BU1139" i="1" s="1"/>
  <c r="BU544" i="1" a="1"/>
  <c r="BU544" i="1" s="1"/>
  <c r="BU102" i="1" a="1"/>
  <c r="BU102" i="1" s="1"/>
  <c r="BU229" i="1" a="1"/>
  <c r="BU229" i="1" s="1"/>
  <c r="BU406" i="1" a="1"/>
  <c r="BU406" i="1" s="1"/>
  <c r="BU816" i="1" a="1"/>
  <c r="BU816" i="1" s="1"/>
  <c r="BU393" i="1" a="1"/>
  <c r="BU393" i="1" s="1"/>
  <c r="BU289" i="1" a="1"/>
  <c r="BU289" i="1" s="1"/>
  <c r="BU852" i="1" a="1"/>
  <c r="BU852" i="1" s="1"/>
  <c r="BU978" i="1" a="1"/>
  <c r="BU978" i="1" s="1"/>
  <c r="BU1145" i="1" a="1"/>
  <c r="BU1145" i="1" s="1"/>
  <c r="BU633" i="1" a="1"/>
  <c r="BU633" i="1" s="1"/>
  <c r="BU775" i="1" a="1"/>
  <c r="BU775" i="1" s="1"/>
  <c r="BU942" i="1" a="1"/>
  <c r="BU942" i="1" s="1"/>
  <c r="BU981" i="1" a="1"/>
  <c r="BU981" i="1" s="1"/>
  <c r="BU410" i="1" a="1"/>
  <c r="BU410" i="1" s="1"/>
  <c r="BU653" i="1" a="1"/>
  <c r="BU653" i="1" s="1"/>
  <c r="BU1099" i="1" a="1"/>
  <c r="BU1099" i="1" s="1"/>
  <c r="BU231" i="1" a="1"/>
  <c r="BU231" i="1" s="1"/>
  <c r="BU132" i="1" a="1"/>
  <c r="BU132" i="1" s="1"/>
  <c r="BU398" i="1" a="1"/>
  <c r="BU398" i="1" s="1"/>
  <c r="BU752" i="1" a="1"/>
  <c r="BU752" i="1" s="1"/>
  <c r="BU1176" i="1" a="1"/>
  <c r="BU1176" i="1" s="1"/>
  <c r="BU508" i="1" a="1"/>
  <c r="BU508" i="1" s="1"/>
  <c r="BU28" i="1" a="1"/>
  <c r="BU28" i="1" s="1"/>
  <c r="BU187" i="1" a="1"/>
  <c r="BU187" i="1" s="1"/>
  <c r="BU780" i="1" a="1"/>
  <c r="BU780" i="1" s="1"/>
  <c r="BU906" i="1" a="1"/>
  <c r="BU906" i="1" s="1"/>
  <c r="BU1073" i="1" a="1"/>
  <c r="BU1073" i="1" s="1"/>
  <c r="BU561" i="1" a="1"/>
  <c r="BU561" i="1" s="1"/>
  <c r="BU703" i="1" a="1"/>
  <c r="BU703" i="1" s="1"/>
  <c r="BU870" i="1" a="1"/>
  <c r="BU870" i="1" s="1"/>
  <c r="BU789" i="1" a="1"/>
  <c r="BU789" i="1" s="1"/>
  <c r="BU338" i="1" a="1"/>
  <c r="BU338" i="1" s="1"/>
  <c r="BU504" i="1" a="1"/>
  <c r="BU504" i="1" s="1"/>
  <c r="BU907" i="1" a="1"/>
  <c r="BU907" i="1" s="1"/>
  <c r="BU159" i="1" a="1"/>
  <c r="BU159" i="1" s="1"/>
  <c r="BU48" i="1" a="1"/>
  <c r="BU48" i="1" s="1"/>
  <c r="BU284" i="1" a="1"/>
  <c r="BU284" i="1" s="1"/>
  <c r="BU486" i="1" a="1"/>
  <c r="BU486" i="1" s="1"/>
  <c r="BU792" i="1" a="1"/>
  <c r="BU792" i="1" s="1"/>
  <c r="BU728" i="1" a="1"/>
  <c r="BU728" i="1" s="1"/>
  <c r="BU1156" i="1" a="1"/>
  <c r="BU1156" i="1" s="1"/>
  <c r="BU644" i="1" a="1"/>
  <c r="BU644" i="1" s="1"/>
  <c r="BU770" i="1" a="1"/>
  <c r="BU770" i="1" s="1"/>
  <c r="BU937" i="1" a="1"/>
  <c r="BU937" i="1" s="1"/>
  <c r="BU1079" i="1" a="1"/>
  <c r="BU1079" i="1" s="1"/>
  <c r="BU567" i="1" a="1"/>
  <c r="BU567" i="1" s="1"/>
  <c r="BU734" i="1" a="1"/>
  <c r="BU734" i="1" s="1"/>
  <c r="BU1021" i="1" a="1"/>
  <c r="BU1021" i="1" s="1"/>
  <c r="BU202" i="1" a="1"/>
  <c r="BU202" i="1" s="1"/>
  <c r="BU368" i="1" a="1"/>
  <c r="BU368" i="1" s="1"/>
  <c r="BU548" i="1" a="1"/>
  <c r="BU548" i="1" s="1"/>
  <c r="BU805" i="1" a="1"/>
  <c r="BU805" i="1" s="1"/>
  <c r="BU302" i="1" a="1"/>
  <c r="BU302" i="1" s="1"/>
  <c r="BU79" i="1" a="1"/>
  <c r="BU79" i="1" s="1"/>
  <c r="BU269" i="1" a="1"/>
  <c r="BU269" i="1" s="1"/>
  <c r="BU396" i="1" a="1"/>
  <c r="BU396" i="1" s="1"/>
  <c r="BU656" i="1" a="1"/>
  <c r="BU656" i="1" s="1"/>
  <c r="BU600" i="1" a="1"/>
  <c r="BU600" i="1" s="1"/>
  <c r="BU18" i="1" a="1"/>
  <c r="BU18" i="1" s="1"/>
  <c r="BU944" i="1" a="1"/>
  <c r="BU944" i="1" s="1"/>
  <c r="BU121" i="1" a="1"/>
  <c r="BU121" i="1" s="1"/>
  <c r="BU700" i="1" a="1"/>
  <c r="BU700" i="1" s="1"/>
  <c r="BU826" i="1" a="1"/>
  <c r="BU826" i="1" s="1"/>
  <c r="BU993" i="1" a="1"/>
  <c r="BU993" i="1" s="1"/>
  <c r="BU1135" i="1" a="1"/>
  <c r="BU1135" i="1" s="1"/>
  <c r="BU623" i="1" a="1"/>
  <c r="BU623" i="1" s="1"/>
  <c r="BU790" i="1" a="1"/>
  <c r="BU790" i="1" s="1"/>
  <c r="BU1171" i="1" a="1"/>
  <c r="BU1171" i="1" s="1"/>
  <c r="BU258" i="1" a="1"/>
  <c r="BU258" i="1" s="1"/>
  <c r="BU424" i="1" a="1"/>
  <c r="BU424" i="1" s="1"/>
  <c r="BU693" i="1" a="1"/>
  <c r="BU693" i="1" s="1"/>
  <c r="BU1104" i="1" a="1"/>
  <c r="BU1104" i="1" s="1"/>
  <c r="BU1032" i="1" a="1"/>
  <c r="BU1032" i="1" s="1"/>
  <c r="BU156" i="1" a="1"/>
  <c r="BU156" i="1" s="1"/>
  <c r="BU358" i="1" a="1"/>
  <c r="BU358" i="1" s="1"/>
  <c r="BU485" i="1" a="1"/>
  <c r="BU485" i="1" s="1"/>
  <c r="BU955" i="1" a="1"/>
  <c r="BU955" i="1" s="1"/>
  <c r="BU213" i="1" a="1"/>
  <c r="BU213" i="1" s="1"/>
  <c r="BU691" i="1" a="1"/>
  <c r="BU691" i="1" s="1"/>
  <c r="BU1076" i="1" a="1"/>
  <c r="BU1076" i="1" s="1"/>
  <c r="BU564" i="1" a="1"/>
  <c r="BU564" i="1" s="1"/>
  <c r="BU690" i="1" a="1"/>
  <c r="BU690" i="1" s="1"/>
  <c r="BU857" i="1" a="1"/>
  <c r="BU857" i="1" s="1"/>
  <c r="BU999" i="1" a="1"/>
  <c r="BU999" i="1" s="1"/>
  <c r="BU1166" i="1" a="1"/>
  <c r="BU1166" i="1" s="1"/>
  <c r="BU654" i="1" a="1"/>
  <c r="BU654" i="1" s="1"/>
  <c r="BU808" i="1" a="1"/>
  <c r="BU808" i="1" s="1"/>
  <c r="BU122" i="1" a="1"/>
  <c r="BU122" i="1" s="1"/>
  <c r="BU288" i="1" a="1"/>
  <c r="BU288" i="1" s="1"/>
  <c r="BU455" i="1" a="1"/>
  <c r="BU455" i="1" s="1"/>
  <c r="BU491" i="1" a="1"/>
  <c r="BU491" i="1" s="1"/>
  <c r="BU403" i="1" a="1"/>
  <c r="BU403" i="1" s="1"/>
  <c r="BU1075" i="1" a="1"/>
  <c r="BU1075" i="1" s="1"/>
  <c r="BU141" i="1" a="1"/>
  <c r="BU141" i="1" s="1"/>
  <c r="BU268" i="1" a="1"/>
  <c r="BU268" i="1" s="1"/>
  <c r="BU445" i="1" a="1"/>
  <c r="BU445" i="1" s="1"/>
  <c r="BU17" i="1" a="1"/>
  <c r="BU17" i="1" s="1"/>
  <c r="BU1004" i="1" a="1"/>
  <c r="BU1004" i="1" s="1"/>
  <c r="BU1130" i="1" a="1"/>
  <c r="BU1130" i="1" s="1"/>
  <c r="BU618" i="1" a="1"/>
  <c r="BU618" i="1" s="1"/>
  <c r="BU785" i="1" a="1"/>
  <c r="BU785" i="1" s="1"/>
  <c r="BU927" i="1" a="1"/>
  <c r="BU927" i="1" s="1"/>
  <c r="BU1094" i="1" a="1"/>
  <c r="BU1094" i="1" s="1"/>
  <c r="BU582" i="1" a="1"/>
  <c r="BU582" i="1" s="1"/>
  <c r="BU616" i="1" a="1"/>
  <c r="BU616" i="1" s="1"/>
  <c r="BU1059" i="1" a="1"/>
  <c r="BU1059" i="1" s="1"/>
  <c r="BU216" i="1" a="1"/>
  <c r="BU216" i="1" s="1"/>
  <c r="BU383" i="1" a="1"/>
  <c r="BU383" i="1" s="1"/>
  <c r="BU374" i="1" a="1"/>
  <c r="BU374" i="1" s="1"/>
  <c r="BU883" i="1" a="1"/>
  <c r="BU883" i="1" s="1"/>
  <c r="BU163" i="1" a="1"/>
  <c r="BU163" i="1" s="1"/>
  <c r="BU14" i="1" a="1"/>
  <c r="BU14" i="1" s="1"/>
  <c r="BU153" i="1" a="1"/>
  <c r="BU153" i="1" s="1"/>
  <c r="BU125" i="1" a="1"/>
  <c r="BU125" i="1" s="1"/>
  <c r="BU932" i="1" a="1"/>
  <c r="BU932" i="1" s="1"/>
  <c r="BU1058" i="1" a="1"/>
  <c r="BU1058" i="1" s="1"/>
  <c r="BU546" i="1" a="1"/>
  <c r="BU546" i="1" s="1"/>
  <c r="BU713" i="1" a="1"/>
  <c r="BU713" i="1" s="1"/>
  <c r="BU855" i="1" a="1"/>
  <c r="BU855" i="1" s="1"/>
  <c r="BU1022" i="1" a="1"/>
  <c r="BU1022" i="1" s="1"/>
  <c r="BU1195" i="1" a="1"/>
  <c r="BU1195" i="1" s="1"/>
  <c r="BU490" i="1" a="1"/>
  <c r="BU490" i="1" s="1"/>
  <c r="BU867" i="1" a="1"/>
  <c r="BU867" i="1" s="1"/>
  <c r="BU144" i="1" a="1"/>
  <c r="BU144" i="1" s="1"/>
  <c r="BU311" i="1" a="1"/>
  <c r="BU311" i="1" s="1"/>
  <c r="BU260" i="1" a="1"/>
  <c r="BU260" i="1" s="1"/>
  <c r="BU425" i="1" a="1"/>
  <c r="BU425" i="1" s="1"/>
  <c r="BU837" i="1" a="1"/>
  <c r="BU837" i="1" s="1"/>
  <c r="BU313" i="1" a="1"/>
  <c r="BU313" i="1" s="1"/>
  <c r="BU861" i="1" a="1"/>
  <c r="BU861" i="1" s="1"/>
  <c r="BU113" i="1" a="1"/>
  <c r="BU113" i="1" s="1"/>
  <c r="BU326" i="1" a="1"/>
  <c r="BU326" i="1" s="1"/>
  <c r="BU42" i="1" a="1"/>
  <c r="BU42" i="1" s="1"/>
  <c r="BU278" i="1" a="1"/>
  <c r="BU278" i="1" s="1"/>
  <c r="BU988" i="1" a="1"/>
  <c r="BU988" i="1" s="1"/>
  <c r="BU1114" i="1" a="1"/>
  <c r="BU1114" i="1" s="1"/>
  <c r="BU602" i="1" a="1"/>
  <c r="BU602" i="1" s="1"/>
  <c r="BU769" i="1" a="1"/>
  <c r="BU769" i="1" s="1"/>
  <c r="BU911" i="1" a="1"/>
  <c r="BU911" i="1" s="1"/>
  <c r="BU1078" i="1" a="1"/>
  <c r="BU1078" i="1" s="1"/>
  <c r="BU566" i="1" a="1"/>
  <c r="BU566" i="1" s="1"/>
  <c r="BU573" i="1" a="1"/>
  <c r="BU573" i="1" s="1"/>
  <c r="BU1016" i="1" a="1"/>
  <c r="BU1016" i="1" s="1"/>
  <c r="BU200" i="1" a="1"/>
  <c r="BU200" i="1" s="1"/>
  <c r="BU367" i="1" a="1"/>
  <c r="BU367" i="1" s="1"/>
  <c r="BU349" i="1" a="1"/>
  <c r="BU349" i="1" s="1"/>
  <c r="BU797" i="1" a="1"/>
  <c r="BU797" i="1" s="1"/>
  <c r="BU59" i="1" a="1"/>
  <c r="BU59" i="1" s="1"/>
  <c r="BU605" i="1" a="1"/>
  <c r="BU605" i="1" s="1"/>
  <c r="BU126" i="1" a="1"/>
  <c r="BU126" i="1" s="1"/>
  <c r="BU305" i="1" a="1"/>
  <c r="BU305" i="1" s="1"/>
  <c r="BU520" i="1" a="1"/>
  <c r="BU520" i="1" s="1"/>
  <c r="BU1115" i="1" a="1"/>
  <c r="BU1115" i="1" s="1"/>
  <c r="BU364" i="1" a="1"/>
  <c r="BU364" i="1" s="1"/>
  <c r="BU788" i="1" a="1"/>
  <c r="BU788" i="1" s="1"/>
  <c r="BU914" i="1" a="1"/>
  <c r="BU914" i="1" s="1"/>
  <c r="BU1081" i="1" a="1"/>
  <c r="BU1081" i="1" s="1"/>
  <c r="BU569" i="1" a="1"/>
  <c r="BU569" i="1" s="1"/>
  <c r="BU711" i="1" a="1"/>
  <c r="BU711" i="1" s="1"/>
  <c r="BU878" i="1" a="1"/>
  <c r="BU878" i="1" s="1"/>
  <c r="BU811" i="1" a="1"/>
  <c r="BU811" i="1" s="1"/>
  <c r="BU346" i="1" a="1"/>
  <c r="BU346" i="1" s="1"/>
  <c r="BU512" i="1" a="1"/>
  <c r="BU512" i="1" s="1"/>
  <c r="BU928" i="1" a="1"/>
  <c r="BU928" i="1" s="1"/>
  <c r="BU167" i="1" a="1"/>
  <c r="BU167" i="1" s="1"/>
  <c r="BU56" i="1" a="1"/>
  <c r="BU56" i="1" s="1"/>
  <c r="BU297" i="1" a="1"/>
  <c r="BU297" i="1" s="1"/>
  <c r="BU500" i="1" a="1"/>
  <c r="BU500" i="1" s="1"/>
  <c r="BU835" i="1" a="1"/>
  <c r="BU835" i="1" s="1"/>
  <c r="BU1112" i="1" a="1"/>
  <c r="BU1112" i="1" s="1"/>
  <c r="BU984" i="1" a="1"/>
  <c r="BU984" i="1" s="1"/>
  <c r="BU185" i="1" a="1"/>
  <c r="BU185" i="1" s="1"/>
  <c r="BU716" i="1" a="1"/>
  <c r="BU716" i="1" s="1"/>
  <c r="BU842" i="1" a="1"/>
  <c r="BU842" i="1" s="1"/>
  <c r="BU1009" i="1" a="1"/>
  <c r="BU1009" i="1" s="1"/>
  <c r="BU1151" i="1" a="1"/>
  <c r="BU1151" i="1" s="1"/>
  <c r="BU639" i="1" a="1"/>
  <c r="BU639" i="1" s="1"/>
  <c r="BU806" i="1" a="1"/>
  <c r="BU806" i="1" s="1"/>
  <c r="BU619" i="1" a="1"/>
  <c r="BU619" i="1" s="1"/>
  <c r="BU274" i="1" a="1"/>
  <c r="BU274" i="1" s="1"/>
  <c r="BU440" i="1" a="1"/>
  <c r="BU440" i="1" s="1"/>
  <c r="BU736" i="1" a="1"/>
  <c r="BU736" i="1" s="1"/>
  <c r="BU1189" i="1" a="1"/>
  <c r="BU1189" i="1" s="1"/>
  <c r="BU46" i="1" a="1"/>
  <c r="BU46" i="1" s="1"/>
  <c r="BU181" i="1" a="1"/>
  <c r="BU181" i="1" s="1"/>
  <c r="BU385" i="1" a="1"/>
  <c r="BU385" i="1" s="1"/>
  <c r="BU510" i="1" a="1"/>
  <c r="BU510" i="1" s="1"/>
  <c r="BU1040" i="1" a="1"/>
  <c r="BU1040" i="1" s="1"/>
  <c r="BU1092" i="1" a="1"/>
  <c r="BU1092" i="1" s="1"/>
  <c r="BU580" i="1" a="1"/>
  <c r="BU580" i="1" s="1"/>
  <c r="BU706" i="1" a="1"/>
  <c r="BU706" i="1" s="1"/>
  <c r="BU873" i="1" a="1"/>
  <c r="BU873" i="1" s="1"/>
  <c r="BU1015" i="1" a="1"/>
  <c r="BU1015" i="1" s="1"/>
  <c r="BU1182" i="1" a="1"/>
  <c r="BU1182" i="1" s="1"/>
  <c r="BU670" i="1" a="1"/>
  <c r="BU670" i="1" s="1"/>
  <c r="BU851" i="1" a="1"/>
  <c r="BU851" i="1" s="1"/>
  <c r="BU138" i="1" a="1"/>
  <c r="BU138" i="1" s="1"/>
  <c r="BU304" i="1" a="1"/>
  <c r="BU304" i="1" s="1"/>
  <c r="BU471" i="1" a="1"/>
  <c r="BU471" i="1" s="1"/>
  <c r="BU516" i="1" a="1"/>
  <c r="BU516" i="1" s="1"/>
  <c r="BU563" i="1" a="1"/>
  <c r="BU563" i="1" s="1"/>
  <c r="BU54" i="1" a="1"/>
  <c r="BU54" i="1" s="1"/>
  <c r="BU166" i="1" a="1"/>
  <c r="BU166" i="1" s="1"/>
  <c r="BU293" i="1" a="1"/>
  <c r="BU293" i="1" s="1"/>
  <c r="BU470" i="1" a="1"/>
  <c r="BU470" i="1" s="1"/>
  <c r="BU1029" i="1" a="1"/>
  <c r="BU1029" i="1" s="1"/>
  <c r="BU300" i="1" a="1"/>
  <c r="BU300" i="1" s="1"/>
  <c r="BU251" i="1" a="1"/>
  <c r="BU251" i="1" s="1"/>
  <c r="BU1148" i="1" a="1"/>
  <c r="BU1148" i="1" s="1"/>
  <c r="BU636" i="1" a="1"/>
  <c r="BU636" i="1" s="1"/>
  <c r="BU762" i="1" a="1"/>
  <c r="BU762" i="1" s="1"/>
  <c r="BU929" i="1" a="1"/>
  <c r="BU929" i="1" s="1"/>
  <c r="BU1071" i="1" a="1"/>
  <c r="BU1071" i="1" s="1"/>
  <c r="BU559" i="1" a="1"/>
  <c r="BU559" i="1" s="1"/>
  <c r="BU726" i="1" a="1"/>
  <c r="BU726" i="1" s="1"/>
  <c r="BU1000" i="1" a="1"/>
  <c r="BU1000" i="1" s="1"/>
  <c r="BU194" i="1" a="1"/>
  <c r="BU194" i="1" s="1"/>
  <c r="BU360" i="1" a="1"/>
  <c r="BU360" i="1" s="1"/>
  <c r="BU533" i="1" a="1"/>
  <c r="BU533" i="1" s="1"/>
  <c r="BU763" i="1" a="1"/>
  <c r="BU763" i="1" s="1"/>
  <c r="BU238" i="1" a="1"/>
  <c r="BU238" i="1" s="1"/>
  <c r="BU71" i="1" a="1"/>
  <c r="BU71" i="1" s="1"/>
  <c r="BU257" i="1" a="1"/>
  <c r="BU257" i="1" s="1"/>
  <c r="BU382" i="1" a="1"/>
  <c r="BU382" i="1" s="1"/>
  <c r="BU613" i="1" a="1"/>
  <c r="BU613" i="1" s="1"/>
  <c r="BU492" i="1" a="1"/>
  <c r="BU492" i="1" s="1"/>
  <c r="BU81" i="1" a="1"/>
  <c r="BU81" i="1" s="1"/>
  <c r="BU571" i="1" a="1"/>
  <c r="BU571" i="1" s="1"/>
  <c r="BU1012" i="1" a="1"/>
  <c r="BU1012" i="1" s="1"/>
  <c r="BU1138" i="1" a="1"/>
  <c r="BU1138" i="1" s="1"/>
  <c r="BU626" i="1" a="1"/>
  <c r="BU626" i="1" s="1"/>
  <c r="BU793" i="1" a="1"/>
  <c r="BU793" i="1" s="1"/>
  <c r="BU935" i="1" a="1"/>
  <c r="BU935" i="1" s="1"/>
  <c r="BU1102" i="1" a="1"/>
  <c r="BU1102" i="1" s="1"/>
  <c r="BU590" i="1" a="1"/>
  <c r="BU590" i="1" s="1"/>
  <c r="BU637" i="1" a="1"/>
  <c r="BU637" i="1" s="1"/>
  <c r="BU1080" i="1" a="1"/>
  <c r="BU1080" i="1" s="1"/>
  <c r="BU224" i="1" a="1"/>
  <c r="BU224" i="1" s="1"/>
  <c r="BU391" i="1" a="1"/>
  <c r="BU391" i="1" s="1"/>
  <c r="BU388" i="1" a="1"/>
  <c r="BU388" i="1" s="1"/>
  <c r="BU925" i="1" a="1"/>
  <c r="BU925" i="1" s="1"/>
  <c r="BU227" i="1" a="1"/>
  <c r="BU227" i="1" s="1"/>
  <c r="BU38" i="1" a="1"/>
  <c r="BU38" i="1" s="1"/>
  <c r="BU165" i="1" a="1"/>
  <c r="BU165" i="1" s="1"/>
  <c r="BU342" i="1" a="1"/>
  <c r="BU342" i="1" s="1"/>
  <c r="BU52" i="1" a="1"/>
  <c r="BU52" i="1" s="1"/>
  <c r="BU940" i="1" a="1"/>
  <c r="BU940" i="1" s="1"/>
  <c r="BU1066" i="1" a="1"/>
  <c r="BU1066" i="1" s="1"/>
  <c r="BU554" i="1" a="1"/>
  <c r="BU554" i="1" s="1"/>
  <c r="BU721" i="1" a="1"/>
  <c r="BU721" i="1" s="1"/>
  <c r="BU863" i="1" a="1"/>
  <c r="BU863" i="1" s="1"/>
  <c r="BU1030" i="1" a="1"/>
  <c r="BU1030" i="1" s="1"/>
  <c r="BU518" i="1" a="1"/>
  <c r="BU518" i="1" s="1"/>
  <c r="BU498" i="1" a="1"/>
  <c r="BU498" i="1" s="1"/>
  <c r="BU888" i="1" a="1"/>
  <c r="BU888" i="1" s="1"/>
  <c r="BU152" i="1" a="1"/>
  <c r="BU152" i="1" s="1"/>
  <c r="BU319" i="1" a="1"/>
  <c r="BU319" i="1" s="1"/>
  <c r="BU273" i="1" a="1"/>
  <c r="BU273" i="1" s="1"/>
  <c r="BU557" i="1" a="1"/>
  <c r="BU557" i="1" s="1"/>
  <c r="BU286" i="1" a="1"/>
  <c r="BU286" i="1" s="1"/>
  <c r="BU188" i="1" a="1"/>
  <c r="BU188" i="1" s="1"/>
  <c r="BU69" i="1" a="1"/>
  <c r="BU69" i="1" s="1"/>
  <c r="BU339" i="1" a="1"/>
  <c r="BU339" i="1" s="1"/>
  <c r="BU868" i="1" a="1"/>
  <c r="BU868" i="1" s="1"/>
  <c r="BU994" i="1" a="1"/>
  <c r="BU994" i="1" s="1"/>
  <c r="BU1161" i="1" a="1"/>
  <c r="BU1161" i="1" s="1"/>
  <c r="BU649" i="1" a="1"/>
  <c r="BU649" i="1" s="1"/>
  <c r="BU791" i="1" a="1"/>
  <c r="BU791" i="1" s="1"/>
  <c r="BU958" i="1" a="1"/>
  <c r="BU958" i="1" s="1"/>
  <c r="BU1024" i="1" a="1"/>
  <c r="BU1024" i="1" s="1"/>
  <c r="BU426" i="1" a="1"/>
  <c r="BU426" i="1" s="1"/>
  <c r="BU696" i="1" a="1"/>
  <c r="BU696" i="1" s="1"/>
  <c r="BU1141" i="1" a="1"/>
  <c r="BU1141" i="1" s="1"/>
  <c r="BU247" i="1" a="1"/>
  <c r="BU247" i="1" s="1"/>
  <c r="BU157" i="1" a="1"/>
  <c r="BU157" i="1" s="1"/>
  <c r="BU323" i="1" a="1"/>
  <c r="BU323" i="1" s="1"/>
  <c r="BU531" i="1" a="1"/>
  <c r="BU531" i="1" s="1"/>
  <c r="BU920" i="1" a="1"/>
  <c r="BU920" i="1" s="1"/>
  <c r="BU83" i="1" a="1"/>
  <c r="BU83" i="1" s="1"/>
  <c r="BU44" i="1" a="1"/>
  <c r="BU44" i="1" s="1"/>
  <c r="BU225" i="1" a="1"/>
  <c r="BU225" i="1" s="1"/>
  <c r="BU97" i="1" a="1"/>
  <c r="BU97" i="1" s="1"/>
  <c r="BU329" i="1" a="1"/>
  <c r="BU329" i="1" s="1"/>
  <c r="BU924" i="1" a="1"/>
  <c r="BU924" i="1" s="1"/>
  <c r="BU1050" i="1" a="1"/>
  <c r="BU1050" i="1" s="1"/>
  <c r="BU538" i="1" a="1"/>
  <c r="BU538" i="1" s="1"/>
  <c r="BU705" i="1" a="1"/>
  <c r="BU705" i="1" s="1"/>
  <c r="BU847" i="1" a="1"/>
  <c r="BU847" i="1" s="1"/>
  <c r="BU1014" i="1" a="1"/>
  <c r="BU1014" i="1" s="1"/>
  <c r="BU1173" i="1" a="1"/>
  <c r="BU1173" i="1" s="1"/>
  <c r="BU482" i="1" a="1"/>
  <c r="BU482" i="1" s="1"/>
  <c r="BU845" i="1" a="1"/>
  <c r="BU845" i="1" s="1"/>
  <c r="BU136" i="1" a="1"/>
  <c r="BU136" i="1" s="1"/>
  <c r="BU303" i="1" a="1"/>
  <c r="BU303" i="1" s="1"/>
  <c r="BU246" i="1" a="1"/>
  <c r="BU246" i="1" s="1"/>
  <c r="BU515" i="1" a="1"/>
  <c r="BU515" i="1" s="1"/>
  <c r="BU1136" i="1" a="1"/>
  <c r="BU1136" i="1" s="1"/>
  <c r="BU75" i="1" a="1"/>
  <c r="BU75" i="1" s="1"/>
  <c r="BU53" i="1" a="1"/>
  <c r="BU53" i="1" s="1"/>
  <c r="BU203" i="1" a="1"/>
  <c r="BU203" i="1" s="1"/>
  <c r="BU417" i="1" a="1"/>
  <c r="BU417" i="1" s="1"/>
  <c r="BU404" i="1" a="1"/>
  <c r="BU404" i="1" s="1"/>
  <c r="BU57" i="1" a="1"/>
  <c r="BU57" i="1" s="1"/>
  <c r="BU724" i="1" a="1"/>
  <c r="BU724" i="1" s="1"/>
  <c r="BU850" i="1" a="1"/>
  <c r="BU850" i="1" s="1"/>
  <c r="BU1017" i="1" a="1"/>
  <c r="BU1017" i="1" s="1"/>
  <c r="BU1159" i="1" a="1"/>
  <c r="BU1159" i="1" s="1"/>
  <c r="BU647" i="1" a="1"/>
  <c r="BU647" i="1" s="1"/>
  <c r="BU814" i="1" a="1"/>
  <c r="BU814" i="1" s="1"/>
  <c r="BU640" i="1" a="1"/>
  <c r="BU640" i="1" s="1"/>
  <c r="BU282" i="1" a="1"/>
  <c r="BU282" i="1" s="1"/>
  <c r="BU448" i="1" a="1"/>
  <c r="BU448" i="1" s="1"/>
  <c r="BU757" i="1" a="1"/>
  <c r="BU757" i="1" s="1"/>
  <c r="BU103" i="1" a="1"/>
  <c r="BU103" i="1" s="1"/>
  <c r="BU70" i="1" a="1"/>
  <c r="BU70" i="1" s="1"/>
  <c r="BU195" i="1" a="1"/>
  <c r="BU195" i="1" s="1"/>
  <c r="BU397" i="1" a="1"/>
  <c r="BU397" i="1" s="1"/>
  <c r="BU529" i="1" a="1"/>
  <c r="BU529" i="1" s="1"/>
  <c r="BU1083" i="1" a="1"/>
  <c r="BU1083" i="1" s="1"/>
  <c r="BU507" i="1" a="1"/>
  <c r="BU507" i="1" s="1"/>
  <c r="BU1164" i="1" a="1"/>
  <c r="BU1164" i="1" s="1"/>
  <c r="BU652" i="1" a="1"/>
  <c r="BU652" i="1" s="1"/>
  <c r="BU778" i="1" a="1"/>
  <c r="BU778" i="1" s="1"/>
  <c r="BU945" i="1" a="1"/>
  <c r="BU945" i="1" s="1"/>
  <c r="BU1087" i="1" a="1"/>
  <c r="BU1087" i="1" s="1"/>
  <c r="BU575" i="1" a="1"/>
  <c r="BU575" i="1" s="1"/>
  <c r="BU742" i="1" a="1"/>
  <c r="BU742" i="1" s="1"/>
  <c r="BU1043" i="1" a="1"/>
  <c r="BU1043" i="1" s="1"/>
  <c r="BU210" i="1" a="1"/>
  <c r="BU210" i="1" s="1"/>
  <c r="BU376" i="1" a="1"/>
  <c r="BU376" i="1" s="1"/>
  <c r="BU565" i="1" a="1"/>
  <c r="BU565" i="1" s="1"/>
  <c r="BU848" i="1" a="1"/>
  <c r="BU848" i="1" s="1"/>
  <c r="BU366" i="1" a="1"/>
  <c r="BU366" i="1" s="1"/>
  <c r="BU87" i="1" a="1"/>
  <c r="BU87" i="1" s="1"/>
  <c r="BU283" i="1" a="1"/>
  <c r="BU283" i="1" s="1"/>
  <c r="BU409" i="1" a="1"/>
  <c r="BU409" i="1" s="1"/>
  <c r="BU699" i="1" a="1"/>
  <c r="BU699" i="1" s="1"/>
  <c r="BU1028" i="1" a="1"/>
  <c r="BU1028" i="1" s="1"/>
  <c r="BU1154" i="1" a="1"/>
  <c r="BU1154" i="1" s="1"/>
  <c r="BU642" i="1" a="1"/>
  <c r="BU642" i="1" s="1"/>
  <c r="BU809" i="1" a="1"/>
  <c r="BU809" i="1" s="1"/>
  <c r="BU951" i="1" a="1"/>
  <c r="BU951" i="1" s="1"/>
  <c r="BU1118" i="1" a="1"/>
  <c r="BU1118" i="1" s="1"/>
  <c r="BU606" i="1" a="1"/>
  <c r="BU606" i="1" s="1"/>
  <c r="BU680" i="1" a="1"/>
  <c r="BU680" i="1" s="1"/>
  <c r="BU1123" i="1" a="1"/>
  <c r="BU1123" i="1" s="1"/>
  <c r="BU240" i="1" a="1"/>
  <c r="BU240" i="1" s="1"/>
  <c r="BU407" i="1" a="1"/>
  <c r="BU407" i="1" s="1"/>
  <c r="BU413" i="1" a="1"/>
  <c r="BU413" i="1" s="1"/>
  <c r="BU1011" i="1" a="1"/>
  <c r="BU1011" i="1" s="1"/>
  <c r="BU341" i="1" a="1"/>
  <c r="BU341" i="1" s="1"/>
  <c r="BU78" i="1" a="1"/>
  <c r="BU78" i="1" s="1"/>
  <c r="BU190" i="1" a="1"/>
  <c r="BU190" i="1" s="1"/>
  <c r="BU369" i="1" a="1"/>
  <c r="BU369" i="1" s="1"/>
  <c r="BU688" i="1" a="1"/>
  <c r="BU688" i="1" s="1"/>
  <c r="BU25" i="1" a="1"/>
  <c r="BU25" i="1" s="1"/>
  <c r="BU66" i="1" a="1"/>
  <c r="BU66" i="1" s="1"/>
  <c r="BU1084" i="1" a="1"/>
  <c r="BU1084" i="1" s="1"/>
  <c r="BU572" i="1" a="1"/>
  <c r="BU572" i="1" s="1"/>
  <c r="BU698" i="1" a="1"/>
  <c r="BU698" i="1" s="1"/>
  <c r="BU865" i="1" a="1"/>
  <c r="BU865" i="1" s="1"/>
  <c r="BU1007" i="1" a="1"/>
  <c r="BU1007" i="1" s="1"/>
  <c r="BU1174" i="1" a="1"/>
  <c r="BU1174" i="1" s="1"/>
  <c r="BU662" i="1" a="1"/>
  <c r="BU662" i="1" s="1"/>
  <c r="BU829" i="1" a="1"/>
  <c r="BU829" i="1" s="1"/>
  <c r="BU130" i="1" a="1"/>
  <c r="BU130" i="1" s="1"/>
  <c r="BU296" i="1" a="1"/>
  <c r="BU296" i="1" s="1"/>
  <c r="BU463" i="1" a="1"/>
  <c r="BU463" i="1" s="1"/>
  <c r="BU502" i="1" a="1"/>
  <c r="BU502" i="1" s="1"/>
  <c r="BU478" i="1" a="1"/>
  <c r="BU478" i="1" s="1"/>
  <c r="BU30" i="1" a="1"/>
  <c r="BU30" i="1" s="1"/>
  <c r="BU155" i="1" a="1"/>
  <c r="BU155" i="1" s="1"/>
  <c r="BU281" i="1" a="1"/>
  <c r="BU281" i="1" s="1"/>
  <c r="BU459" i="1" a="1"/>
  <c r="BU459" i="1" s="1"/>
  <c r="BU987" i="1" a="1"/>
  <c r="BU987" i="1" s="1"/>
  <c r="BU819" i="1" a="1"/>
  <c r="BU819" i="1" s="1"/>
  <c r="BU134" i="1" a="1"/>
  <c r="BU134" i="1" s="1"/>
  <c r="BU948" i="1" a="1"/>
  <c r="BU948" i="1" s="1"/>
  <c r="BU1074" i="1" a="1"/>
  <c r="BU1074" i="1" s="1"/>
  <c r="BU562" i="1" a="1"/>
  <c r="BU562" i="1" s="1"/>
  <c r="BU729" i="1" a="1"/>
  <c r="BU729" i="1" s="1"/>
  <c r="BU871" i="1" a="1"/>
  <c r="BU871" i="1" s="1"/>
  <c r="BU1038" i="1" a="1"/>
  <c r="BU1038" i="1" s="1"/>
  <c r="BU526" i="1" a="1"/>
  <c r="BU526" i="1" s="1"/>
  <c r="BU506" i="1" a="1"/>
  <c r="BU506" i="1" s="1"/>
  <c r="BU909" i="1" a="1"/>
  <c r="BU909" i="1" s="1"/>
  <c r="BU160" i="1" a="1"/>
  <c r="BU160" i="1" s="1"/>
  <c r="BU327" i="1" a="1"/>
  <c r="BU327" i="1" s="1"/>
  <c r="BU285" i="1" a="1"/>
  <c r="BU285" i="1" s="1"/>
  <c r="BU592" i="1" a="1"/>
  <c r="BU592" i="1" s="1"/>
  <c r="BU389" i="1" a="1"/>
  <c r="BU389" i="1" s="1"/>
  <c r="BU252" i="1" a="1"/>
  <c r="BU252" i="1" s="1"/>
  <c r="BU77" i="1" a="1"/>
  <c r="BU77" i="1" s="1"/>
  <c r="BU241" i="1" a="1"/>
  <c r="BU241" i="1" s="1"/>
  <c r="BU901" i="1" a="1"/>
  <c r="BU901" i="1" s="1"/>
  <c r="BU876" i="1" a="1"/>
  <c r="BU876" i="1" s="1"/>
  <c r="BU1002" i="1" a="1"/>
  <c r="BU1002" i="1" s="1"/>
  <c r="BU1169" i="1" a="1"/>
  <c r="BU1169" i="1" s="1"/>
  <c r="BU657" i="1" a="1"/>
  <c r="BU657" i="1" s="1"/>
  <c r="BU799" i="1" a="1"/>
  <c r="BU799" i="1" s="1"/>
  <c r="BU966" i="1" a="1"/>
  <c r="BU966" i="1" s="1"/>
  <c r="BU1045" i="1" a="1"/>
  <c r="BU1045" i="1" s="1"/>
  <c r="BU434" i="1" a="1"/>
  <c r="BU434" i="1" s="1"/>
  <c r="BU717" i="1" a="1"/>
  <c r="BU717" i="1" s="1"/>
  <c r="BU1163" i="1" a="1"/>
  <c r="BU1163" i="1" s="1"/>
  <c r="BU255" i="1" a="1"/>
  <c r="BU255" i="1" s="1"/>
  <c r="BU171" i="1" a="1"/>
  <c r="BU171" i="1" s="1"/>
  <c r="BU437" i="1" a="1"/>
  <c r="BU437" i="1" s="1"/>
  <c r="BU880" i="1" a="1"/>
  <c r="BU880" i="1" s="1"/>
  <c r="BU377" i="1" a="1"/>
  <c r="BU377" i="1" s="1"/>
  <c r="BU1117" i="1" a="1"/>
  <c r="BU1117" i="1" s="1"/>
  <c r="BU340" i="1" a="1"/>
  <c r="BU340" i="1" s="1"/>
  <c r="BU804" i="1" a="1"/>
  <c r="BU804" i="1" s="1"/>
  <c r="BU930" i="1" a="1"/>
  <c r="BU930" i="1" s="1"/>
  <c r="BU1097" i="1" a="1"/>
  <c r="BU1097" i="1" s="1"/>
  <c r="BU585" i="1" a="1"/>
  <c r="BU585" i="1" s="1"/>
  <c r="BU727" i="1" a="1"/>
  <c r="BU727" i="1" s="1"/>
  <c r="BU894" i="1" a="1"/>
  <c r="BU894" i="1" s="1"/>
  <c r="BU853" i="1" a="1"/>
  <c r="BU853" i="1" s="1"/>
  <c r="BU362" i="1" a="1"/>
  <c r="BU362" i="1" s="1"/>
  <c r="BU536" i="1" a="1"/>
  <c r="BU536" i="1" s="1"/>
  <c r="BU971" i="1" a="1"/>
  <c r="BU971" i="1" s="1"/>
  <c r="BU183" i="1" a="1"/>
  <c r="BU183" i="1" s="1"/>
  <c r="BU72" i="1" a="1"/>
  <c r="BU72" i="1" s="1"/>
  <c r="BU220" i="1" a="1"/>
  <c r="BU220" i="1" s="1"/>
  <c r="BU422" i="1" a="1"/>
  <c r="BU422" i="1" s="1"/>
  <c r="BU581" i="1" a="1"/>
  <c r="BU581" i="1" s="1"/>
  <c r="BU1168" i="1" a="1"/>
  <c r="BU1168" i="1" s="1"/>
  <c r="BU524" i="1" a="1"/>
  <c r="BU524" i="1" s="1"/>
  <c r="BU123" i="1" a="1"/>
  <c r="BU123" i="1" s="1"/>
  <c r="BU89" i="1" a="1"/>
  <c r="BU89" i="1" s="1"/>
  <c r="BU493" i="1" a="1"/>
  <c r="BU493" i="1" s="1"/>
  <c r="BU860" i="1" a="1"/>
  <c r="BU860" i="1" s="1"/>
  <c r="BU986" i="1" a="1"/>
  <c r="BU986" i="1" s="1"/>
  <c r="BU1153" i="1" a="1"/>
  <c r="BU1153" i="1" s="1"/>
  <c r="BU641" i="1" a="1"/>
  <c r="BU641" i="1" s="1"/>
  <c r="BU783" i="1" a="1"/>
  <c r="BU783" i="1" s="1"/>
  <c r="BU950" i="1" a="1"/>
  <c r="BU950" i="1" s="1"/>
  <c r="BU1003" i="1" a="1"/>
  <c r="BU1003" i="1" s="1"/>
  <c r="BU418" i="1" a="1"/>
  <c r="BU418" i="1" s="1"/>
  <c r="BU675" i="1" a="1"/>
  <c r="BU675" i="1" s="1"/>
  <c r="BU1120" i="1" a="1"/>
  <c r="BU1120" i="1" s="1"/>
  <c r="BU239" i="1" a="1"/>
  <c r="BU239" i="1" s="1"/>
  <c r="BU145" i="1" a="1"/>
  <c r="BU145" i="1" s="1"/>
  <c r="BU412" i="1" a="1"/>
  <c r="BU412" i="1" s="1"/>
  <c r="BU795" i="1" a="1"/>
  <c r="BU795" i="1" s="1"/>
  <c r="BU236" i="1" a="1"/>
  <c r="BU236" i="1" s="1"/>
  <c r="BU648" i="1" a="1"/>
  <c r="BU648" i="1" s="1"/>
  <c r="BU100" i="1" a="1"/>
  <c r="BU100" i="1" s="1"/>
  <c r="BU315" i="1" a="1"/>
  <c r="BU315" i="1" s="1"/>
  <c r="BU98" i="1" a="1"/>
  <c r="BU98" i="1" s="1"/>
  <c r="BU1172" i="1" a="1"/>
  <c r="BU1172" i="1" s="1"/>
  <c r="BU660" i="1" a="1"/>
  <c r="BU660" i="1" s="1"/>
  <c r="BU786" i="1" a="1"/>
  <c r="BU786" i="1" s="1"/>
  <c r="BU953" i="1" a="1"/>
  <c r="BU953" i="1" s="1"/>
  <c r="BU1095" i="1" a="1"/>
  <c r="BU1095" i="1" s="1"/>
  <c r="BU583" i="1" a="1"/>
  <c r="BU583" i="1" s="1"/>
  <c r="BU750" i="1" a="1"/>
  <c r="BU750" i="1" s="1"/>
  <c r="BU1064" i="1" a="1"/>
  <c r="BU1064" i="1" s="1"/>
  <c r="BU218" i="1" a="1"/>
  <c r="BU218" i="1" s="1"/>
  <c r="BU384" i="1" a="1"/>
  <c r="BU384" i="1" s="1"/>
  <c r="BU587" i="1" a="1"/>
  <c r="BU587" i="1" s="1"/>
  <c r="BU891" i="1" a="1"/>
  <c r="BU891" i="1" s="1"/>
  <c r="BU419" i="1" a="1"/>
  <c r="BU419" i="1" s="1"/>
  <c r="BU95" i="1" a="1"/>
  <c r="BU95" i="1" s="1"/>
  <c r="BU294" i="1" a="1"/>
  <c r="BU294" i="1" s="1"/>
  <c r="BU421" i="1" a="1"/>
  <c r="BU421" i="1" s="1"/>
  <c r="BU741" i="1" a="1"/>
  <c r="BU741" i="1" s="1"/>
  <c r="BU198" i="1" a="1"/>
  <c r="BU198" i="1" s="1"/>
  <c r="BU1100" i="1" a="1"/>
  <c r="BU1100" i="1" s="1"/>
  <c r="BU588" i="1" a="1"/>
  <c r="BU588" i="1" s="1"/>
  <c r="BU714" i="1" a="1"/>
  <c r="BU714" i="1" s="1"/>
  <c r="BU881" i="1" a="1"/>
  <c r="BU881" i="1" s="1"/>
  <c r="BU1023" i="1" a="1"/>
  <c r="BU1023" i="1" s="1"/>
  <c r="BU1190" i="1" a="1"/>
  <c r="BU1190" i="1" s="1"/>
  <c r="BU678" i="1" a="1"/>
  <c r="BU678" i="1" s="1"/>
  <c r="BU872" i="1" a="1"/>
  <c r="BU872" i="1" s="1"/>
  <c r="BU146" i="1" a="1"/>
  <c r="BU146" i="1" s="1"/>
  <c r="BU312" i="1" a="1"/>
  <c r="BU312" i="1" s="1"/>
  <c r="BU479" i="1" a="1"/>
  <c r="BU479" i="1" s="1"/>
  <c r="BU537" i="1" a="1"/>
  <c r="BU537" i="1" s="1"/>
  <c r="BU771" i="1" a="1"/>
  <c r="BU771" i="1" s="1"/>
  <c r="BU15" i="1" a="1"/>
  <c r="BU15" i="1" s="1"/>
  <c r="BU180" i="1" a="1"/>
  <c r="BU180" i="1" s="1"/>
  <c r="BU307" i="1" a="1"/>
  <c r="BU307" i="1" s="1"/>
  <c r="BU484" i="1" a="1"/>
  <c r="BU484" i="1" s="1"/>
  <c r="BU964" i="1" a="1"/>
  <c r="BU964" i="1" s="1"/>
  <c r="BU1090" i="1" a="1"/>
  <c r="BU1090" i="1" s="1"/>
  <c r="BU578" i="1" a="1"/>
  <c r="BU578" i="1" s="1"/>
  <c r="BU745" i="1" a="1"/>
  <c r="BU745" i="1" s="1"/>
  <c r="BU887" i="1" a="1"/>
  <c r="BU887" i="1" s="1"/>
  <c r="BU1054" i="1" a="1"/>
  <c r="BU1054" i="1" s="1"/>
  <c r="BU542" i="1" a="1"/>
  <c r="BU542" i="1" s="1"/>
  <c r="BU525" i="1" a="1"/>
  <c r="BU525" i="1" s="1"/>
  <c r="BU952" i="1" a="1"/>
  <c r="BU952" i="1" s="1"/>
  <c r="BU176" i="1" a="1"/>
  <c r="BU176" i="1" s="1"/>
  <c r="BU343" i="1" a="1"/>
  <c r="BU343" i="1" s="1"/>
  <c r="BU310" i="1" a="1"/>
  <c r="BU310" i="1" s="1"/>
  <c r="BU669" i="1" a="1"/>
  <c r="BU669" i="1" s="1"/>
  <c r="BU643" i="1" a="1"/>
  <c r="BU643" i="1" s="1"/>
  <c r="BU380" i="1" a="1"/>
  <c r="BU380" i="1" s="1"/>
  <c r="BU93" i="1" a="1"/>
  <c r="BU93" i="1" s="1"/>
  <c r="BU267" i="1" a="1"/>
  <c r="BU267" i="1" s="1"/>
  <c r="BU481" i="1" a="1"/>
  <c r="BU481" i="1" s="1"/>
  <c r="BU73" i="1" a="1"/>
  <c r="BU73" i="1" s="1"/>
  <c r="BU1020" i="1" a="1"/>
  <c r="BU1020" i="1" s="1"/>
  <c r="BU1146" i="1" a="1"/>
  <c r="BU1146" i="1" s="1"/>
  <c r="BU634" i="1" a="1"/>
  <c r="BU634" i="1" s="1"/>
  <c r="BU801" i="1" a="1"/>
  <c r="BU801" i="1" s="1"/>
  <c r="BU943" i="1" a="1"/>
  <c r="BU943" i="1" s="1"/>
  <c r="BU1110" i="1" a="1"/>
  <c r="BU1110" i="1" s="1"/>
  <c r="BU598" i="1" a="1"/>
  <c r="BU598" i="1" s="1"/>
  <c r="BU659" i="1" a="1"/>
  <c r="BU659" i="1" s="1"/>
  <c r="BU1101" i="1" a="1"/>
  <c r="BU1101" i="1" s="1"/>
  <c r="BU232" i="1" a="1"/>
  <c r="BU232" i="1" s="1"/>
  <c r="BU399" i="1" a="1"/>
  <c r="BU399" i="1" s="1"/>
  <c r="BU401" i="1" a="1"/>
  <c r="BU401" i="1" s="1"/>
  <c r="BU968" i="1" a="1"/>
  <c r="BU968" i="1" s="1"/>
  <c r="BU291" i="1" a="1"/>
  <c r="BU291" i="1" s="1"/>
  <c r="BU62" i="1" a="1"/>
  <c r="BU62" i="1" s="1"/>
  <c r="BU179" i="1" a="1"/>
  <c r="BU179" i="1" s="1"/>
  <c r="BU356" i="1" a="1"/>
  <c r="BU356" i="1" s="1"/>
  <c r="BU645" i="1" a="1"/>
  <c r="BU645" i="1" s="1"/>
  <c r="BU414" i="1" a="1"/>
  <c r="BU414" i="1" s="1"/>
  <c r="BU899" i="1" a="1"/>
  <c r="BU899" i="1" s="1"/>
  <c r="D17" i="28"/>
  <c r="I25" i="28"/>
  <c r="I26" i="28" s="1"/>
  <c r="I27" i="28"/>
  <c r="I28" i="28" s="1"/>
  <c r="I44" i="28"/>
  <c r="I45" i="28" s="1"/>
  <c r="I33" i="28"/>
  <c r="I34" i="28" s="1"/>
  <c r="I42" i="28"/>
  <c r="I43" i="28" s="1"/>
  <c r="I31" i="28"/>
  <c r="I32" i="28" s="1"/>
  <c r="P2" i="26"/>
  <c r="L2" i="26"/>
  <c r="F8" i="1"/>
  <c r="E2" i="26"/>
  <c r="I5" i="28" s="1"/>
  <c r="I6" i="28" s="1"/>
  <c r="F2" i="26"/>
  <c r="AN2" i="26"/>
  <c r="I54" i="28" s="1"/>
  <c r="J2" i="26"/>
  <c r="M2" i="26"/>
  <c r="Z2" i="26"/>
  <c r="I2" i="26"/>
  <c r="I47" i="28" s="1"/>
  <c r="X2" i="26"/>
  <c r="I12" i="28" s="1"/>
  <c r="U2" i="26"/>
  <c r="I11" i="28" s="1"/>
  <c r="V2" i="26"/>
  <c r="I10" i="28" s="1"/>
  <c r="AC2" i="26"/>
  <c r="AM2" i="26"/>
  <c r="I53" i="28" s="1"/>
  <c r="AD2" i="26"/>
  <c r="I37" i="28" s="1"/>
  <c r="D2" i="26"/>
  <c r="W2" i="26"/>
  <c r="I13" i="28" s="1"/>
  <c r="AA2" i="26"/>
  <c r="AF2" i="26"/>
  <c r="G2" i="26"/>
  <c r="I9" i="28" s="1"/>
  <c r="AL2" i="26"/>
  <c r="I52" i="28" s="1"/>
  <c r="AT1196" i="1" l="1"/>
  <c r="CA21" i="1" a="1"/>
  <c r="CA21" i="1" s="1"/>
  <c r="CA22" i="1" s="1" a="1"/>
  <c r="CA22" i="1" s="1"/>
  <c r="CA23" i="1" s="1" a="1"/>
  <c r="CA23" i="1" s="1"/>
  <c r="CA24" i="1" s="1" a="1"/>
  <c r="CA24" i="1" s="1"/>
  <c r="CA25" i="1" s="1" a="1"/>
  <c r="CA25" i="1" s="1"/>
  <c r="CA26" i="1" s="1" a="1"/>
  <c r="CA26" i="1" s="1"/>
  <c r="CA27" i="1" s="1" a="1"/>
  <c r="CA27" i="1" s="1"/>
  <c r="CA28" i="1" s="1" a="1"/>
  <c r="CA28" i="1" s="1"/>
  <c r="CA29" i="1" s="1" a="1"/>
  <c r="CA29" i="1" s="1"/>
  <c r="CA30" i="1" s="1" a="1"/>
  <c r="CA30" i="1" s="1"/>
  <c r="CA31" i="1" s="1" a="1"/>
  <c r="CA31" i="1" s="1"/>
  <c r="CA32" i="1" s="1" a="1"/>
  <c r="CA32" i="1" s="1"/>
  <c r="CA33" i="1" s="1" a="1"/>
  <c r="CA33" i="1" s="1"/>
  <c r="CA34" i="1" s="1" a="1"/>
  <c r="CA34" i="1" s="1"/>
  <c r="CA35" i="1" s="1" a="1"/>
  <c r="CA35" i="1" s="1"/>
  <c r="CA36" i="1" s="1" a="1"/>
  <c r="CA36" i="1" s="1"/>
  <c r="CA37" i="1" s="1" a="1"/>
  <c r="CA37" i="1" s="1"/>
  <c r="CA38" i="1" s="1" a="1"/>
  <c r="CA38" i="1" s="1"/>
  <c r="CA39" i="1" s="1" a="1"/>
  <c r="CA39" i="1" s="1"/>
  <c r="CA40" i="1" s="1" a="1"/>
  <c r="CA40" i="1" s="1"/>
  <c r="CA41" i="1" s="1" a="1"/>
  <c r="CA41" i="1" s="1"/>
  <c r="CA42" i="1" s="1" a="1"/>
  <c r="CA42" i="1" s="1"/>
  <c r="CA43" i="1" s="1" a="1"/>
  <c r="CA43" i="1" s="1"/>
  <c r="CA44" i="1" s="1" a="1"/>
  <c r="CA44" i="1" s="1"/>
  <c r="CB8" i="1"/>
  <c r="D37" i="29"/>
  <c r="D43" i="29"/>
  <c r="D38" i="29"/>
  <c r="CH8" i="1"/>
  <c r="CG8" i="1"/>
  <c r="I29" i="28"/>
  <c r="I30" i="28" s="1"/>
  <c r="I14" i="28"/>
  <c r="I49" i="28" s="1"/>
  <c r="I38" i="28"/>
  <c r="I39" i="28" s="1"/>
  <c r="I41" i="28"/>
  <c r="I35" i="28"/>
  <c r="I36" i="28" s="1"/>
  <c r="I7" i="28"/>
  <c r="I8" i="28" s="1"/>
  <c r="I19" i="28"/>
  <c r="I24" i="28" s="1"/>
  <c r="W8" i="1"/>
  <c r="I15" i="28"/>
  <c r="CR8" i="1"/>
  <c r="AE8" i="1"/>
  <c r="AL8" i="1"/>
  <c r="O8" i="1"/>
  <c r="AA8" i="1"/>
  <c r="AI8" i="1"/>
  <c r="BR8" i="1" l="1"/>
  <c r="CO462" i="1"/>
  <c r="BR9" i="1"/>
  <c r="I16" i="28"/>
  <c r="EG10" i="1" a="1"/>
  <c r="EG10" i="1" s="1"/>
  <c r="EG9" i="1" a="1"/>
  <c r="EG9" i="1" s="1"/>
  <c r="DO1192" i="1" a="1"/>
  <c r="DO1192" i="1" s="1"/>
  <c r="DO1185" i="1" a="1"/>
  <c r="DO1185" i="1" s="1"/>
  <c r="DO1143" i="1" a="1"/>
  <c r="DO1143" i="1" s="1"/>
  <c r="DO1131" i="1" a="1"/>
  <c r="DO1131" i="1" s="1"/>
  <c r="DO1123" i="1" a="1"/>
  <c r="DO1123" i="1" s="1"/>
  <c r="DO1115" i="1" a="1"/>
  <c r="DO1115" i="1" s="1"/>
  <c r="DO1107" i="1" a="1"/>
  <c r="DO1107" i="1" s="1"/>
  <c r="DO1099" i="1" a="1"/>
  <c r="DO1099" i="1" s="1"/>
  <c r="DO1091" i="1" a="1"/>
  <c r="DO1091" i="1" s="1"/>
  <c r="DO1083" i="1" a="1"/>
  <c r="DO1083" i="1" s="1"/>
  <c r="DO1075" i="1" a="1"/>
  <c r="DO1075" i="1" s="1"/>
  <c r="DO1067" i="1" a="1"/>
  <c r="DO1067" i="1" s="1"/>
  <c r="DO1059" i="1" a="1"/>
  <c r="DO1059" i="1" s="1"/>
  <c r="DO1051" i="1" a="1"/>
  <c r="DO1051" i="1" s="1"/>
  <c r="DO1178" i="1" a="1"/>
  <c r="DO1178" i="1" s="1"/>
  <c r="DO1142" i="1" a="1"/>
  <c r="DO1142" i="1" s="1"/>
  <c r="DO1130" i="1" a="1"/>
  <c r="DO1130" i="1" s="1"/>
  <c r="DO1122" i="1" a="1"/>
  <c r="DO1122" i="1" s="1"/>
  <c r="DO1114" i="1" a="1"/>
  <c r="DO1114" i="1" s="1"/>
  <c r="DO1106" i="1" a="1"/>
  <c r="DO1106" i="1" s="1"/>
  <c r="DO1098" i="1" a="1"/>
  <c r="DO1098" i="1" s="1"/>
  <c r="DO1090" i="1" a="1"/>
  <c r="DO1090" i="1" s="1"/>
  <c r="DO1082" i="1" a="1"/>
  <c r="DO1082" i="1" s="1"/>
  <c r="DO1074" i="1" a="1"/>
  <c r="DO1074" i="1" s="1"/>
  <c r="DO1066" i="1" a="1"/>
  <c r="DO1066" i="1" s="1"/>
  <c r="DO1058" i="1" a="1"/>
  <c r="DO1058" i="1" s="1"/>
  <c r="DO1050" i="1" a="1"/>
  <c r="DO1050" i="1" s="1"/>
  <c r="DO1042" i="1" a="1"/>
  <c r="DO1042" i="1" s="1"/>
  <c r="DO1034" i="1" a="1"/>
  <c r="DO1034" i="1" s="1"/>
  <c r="DO1026" i="1" a="1"/>
  <c r="DO1026" i="1" s="1"/>
  <c r="DO1018" i="1" a="1"/>
  <c r="DO1018" i="1" s="1"/>
  <c r="DO1010" i="1" a="1"/>
  <c r="DO1010" i="1" s="1"/>
  <c r="DO1002" i="1" a="1"/>
  <c r="DO1002" i="1" s="1"/>
  <c r="DO994" i="1" a="1"/>
  <c r="DO994" i="1" s="1"/>
  <c r="DO986" i="1" a="1"/>
  <c r="DO986" i="1" s="1"/>
  <c r="DO978" i="1" a="1"/>
  <c r="DO978" i="1" s="1"/>
  <c r="DO970" i="1" a="1"/>
  <c r="DO970" i="1" s="1"/>
  <c r="DO962" i="1" a="1"/>
  <c r="DO962" i="1" s="1"/>
  <c r="DO954" i="1" a="1"/>
  <c r="DO954" i="1" s="1"/>
  <c r="DO946" i="1" a="1"/>
  <c r="DO946" i="1" s="1"/>
  <c r="DO938" i="1" a="1"/>
  <c r="DO938" i="1" s="1"/>
  <c r="DO930" i="1" a="1"/>
  <c r="DO930" i="1" s="1"/>
  <c r="DO922" i="1" a="1"/>
  <c r="DO922" i="1" s="1"/>
  <c r="DO914" i="1" a="1"/>
  <c r="DO914" i="1" s="1"/>
  <c r="DO906" i="1" a="1"/>
  <c r="DO906" i="1" s="1"/>
  <c r="DO898" i="1" a="1"/>
  <c r="DO898" i="1" s="1"/>
  <c r="DO890" i="1" a="1"/>
  <c r="DO890" i="1" s="1"/>
  <c r="DO882" i="1" a="1"/>
  <c r="DO882" i="1" s="1"/>
  <c r="DO874" i="1" a="1"/>
  <c r="DO874" i="1" s="1"/>
  <c r="DO866" i="1" a="1"/>
  <c r="DO866" i="1" s="1"/>
  <c r="DO858" i="1" a="1"/>
  <c r="DO858" i="1" s="1"/>
  <c r="DO850" i="1" a="1"/>
  <c r="DO850" i="1" s="1"/>
  <c r="DO842" i="1" a="1"/>
  <c r="DO842" i="1" s="1"/>
  <c r="DO834" i="1" a="1"/>
  <c r="DO834" i="1" s="1"/>
  <c r="DO826" i="1" a="1"/>
  <c r="DO826" i="1" s="1"/>
  <c r="DO1171" i="1" a="1"/>
  <c r="DO1171" i="1" s="1"/>
  <c r="DO1140" i="1" a="1"/>
  <c r="DO1140" i="1" s="1"/>
  <c r="DO1129" i="1" a="1"/>
  <c r="DO1129" i="1" s="1"/>
  <c r="DO1121" i="1" a="1"/>
  <c r="DO1121" i="1" s="1"/>
  <c r="DO1113" i="1" a="1"/>
  <c r="DO1113" i="1" s="1"/>
  <c r="DO1105" i="1" a="1"/>
  <c r="DO1105" i="1" s="1"/>
  <c r="DO1097" i="1" a="1"/>
  <c r="DO1097" i="1" s="1"/>
  <c r="DO1089" i="1" a="1"/>
  <c r="DO1089" i="1" s="1"/>
  <c r="DO1081" i="1" a="1"/>
  <c r="DO1081" i="1" s="1"/>
  <c r="DO1073" i="1" a="1"/>
  <c r="DO1073" i="1" s="1"/>
  <c r="DO1065" i="1" a="1"/>
  <c r="DO1065" i="1" s="1"/>
  <c r="DO1057" i="1" a="1"/>
  <c r="DO1057" i="1" s="1"/>
  <c r="DO1049" i="1" a="1"/>
  <c r="DO1049" i="1" s="1"/>
  <c r="DO1041" i="1" a="1"/>
  <c r="DO1041" i="1" s="1"/>
  <c r="DO1033" i="1" a="1"/>
  <c r="DO1033" i="1" s="1"/>
  <c r="DO1025" i="1" a="1"/>
  <c r="DO1025" i="1" s="1"/>
  <c r="DO1017" i="1" a="1"/>
  <c r="DO1017" i="1" s="1"/>
  <c r="DO1009" i="1" a="1"/>
  <c r="DO1009" i="1" s="1"/>
  <c r="DO1001" i="1" a="1"/>
  <c r="DO1001" i="1" s="1"/>
  <c r="DO993" i="1" a="1"/>
  <c r="DO993" i="1" s="1"/>
  <c r="DO985" i="1" a="1"/>
  <c r="DO985" i="1" s="1"/>
  <c r="DO977" i="1" a="1"/>
  <c r="DO977" i="1" s="1"/>
  <c r="DO969" i="1" a="1"/>
  <c r="DO969" i="1" s="1"/>
  <c r="DO961" i="1" a="1"/>
  <c r="DO961" i="1" s="1"/>
  <c r="DO953" i="1" a="1"/>
  <c r="DO953" i="1" s="1"/>
  <c r="DO945" i="1" a="1"/>
  <c r="DO945" i="1" s="1"/>
  <c r="DO937" i="1" a="1"/>
  <c r="DO937" i="1" s="1"/>
  <c r="DO929" i="1" a="1"/>
  <c r="DO929" i="1" s="1"/>
  <c r="DO921" i="1" a="1"/>
  <c r="DO921" i="1" s="1"/>
  <c r="DO913" i="1" a="1"/>
  <c r="DO913" i="1" s="1"/>
  <c r="DO905" i="1" a="1"/>
  <c r="DO905" i="1" s="1"/>
  <c r="DO897" i="1" a="1"/>
  <c r="DO897" i="1" s="1"/>
  <c r="DO889" i="1" a="1"/>
  <c r="DO889" i="1" s="1"/>
  <c r="DO881" i="1" a="1"/>
  <c r="DO881" i="1" s="1"/>
  <c r="DO873" i="1" a="1"/>
  <c r="DO873" i="1" s="1"/>
  <c r="DO865" i="1" a="1"/>
  <c r="DO865" i="1" s="1"/>
  <c r="DO857" i="1" a="1"/>
  <c r="DO857" i="1" s="1"/>
  <c r="DO849" i="1" a="1"/>
  <c r="DO849" i="1" s="1"/>
  <c r="DO841" i="1" a="1"/>
  <c r="DO841" i="1" s="1"/>
  <c r="DO833" i="1" a="1"/>
  <c r="DO833" i="1" s="1"/>
  <c r="DO825" i="1" a="1"/>
  <c r="DO825" i="1" s="1"/>
  <c r="DO141" i="1" a="1"/>
  <c r="DO141" i="1" s="1"/>
  <c r="DO1170" i="1" a="1"/>
  <c r="DO1170" i="1" s="1"/>
  <c r="DO1136" i="1" a="1"/>
  <c r="DO1136" i="1" s="1"/>
  <c r="DO1128" i="1" a="1"/>
  <c r="DO1128" i="1" s="1"/>
  <c r="DO1120" i="1" a="1"/>
  <c r="DO1120" i="1" s="1"/>
  <c r="DO1112" i="1" a="1"/>
  <c r="DO1112" i="1" s="1"/>
  <c r="DO1104" i="1" a="1"/>
  <c r="DO1104" i="1" s="1"/>
  <c r="DO1096" i="1" a="1"/>
  <c r="DO1096" i="1" s="1"/>
  <c r="DO1088" i="1" a="1"/>
  <c r="DO1088" i="1" s="1"/>
  <c r="DO1080" i="1" a="1"/>
  <c r="DO1080" i="1" s="1"/>
  <c r="DO1072" i="1" a="1"/>
  <c r="DO1072" i="1" s="1"/>
  <c r="DO1064" i="1" a="1"/>
  <c r="DO1064" i="1" s="1"/>
  <c r="DO1056" i="1" a="1"/>
  <c r="DO1056" i="1" s="1"/>
  <c r="DO1048" i="1" a="1"/>
  <c r="DO1048" i="1" s="1"/>
  <c r="DO1040" i="1" a="1"/>
  <c r="DO1040" i="1" s="1"/>
  <c r="DO1032" i="1" a="1"/>
  <c r="DO1032" i="1" s="1"/>
  <c r="DO1024" i="1" a="1"/>
  <c r="DO1024" i="1" s="1"/>
  <c r="DO1016" i="1" a="1"/>
  <c r="DO1016" i="1" s="1"/>
  <c r="DO1008" i="1" a="1"/>
  <c r="DO1008" i="1" s="1"/>
  <c r="DO1000" i="1" a="1"/>
  <c r="DO1000" i="1" s="1"/>
  <c r="DO992" i="1" a="1"/>
  <c r="DO992" i="1" s="1"/>
  <c r="DO984" i="1" a="1"/>
  <c r="DO984" i="1" s="1"/>
  <c r="DO976" i="1" a="1"/>
  <c r="DO976" i="1" s="1"/>
  <c r="DO968" i="1" a="1"/>
  <c r="DO968" i="1" s="1"/>
  <c r="DO960" i="1" a="1"/>
  <c r="DO960" i="1" s="1"/>
  <c r="DO952" i="1" a="1"/>
  <c r="DO952" i="1" s="1"/>
  <c r="DO944" i="1" a="1"/>
  <c r="DO944" i="1" s="1"/>
  <c r="DO936" i="1" a="1"/>
  <c r="DO936" i="1" s="1"/>
  <c r="DO928" i="1" a="1"/>
  <c r="DO928" i="1" s="1"/>
  <c r="DO920" i="1" a="1"/>
  <c r="DO920" i="1" s="1"/>
  <c r="DO912" i="1" a="1"/>
  <c r="DO912" i="1" s="1"/>
  <c r="DO904" i="1" a="1"/>
  <c r="DO904" i="1" s="1"/>
  <c r="DO896" i="1" a="1"/>
  <c r="DO896" i="1" s="1"/>
  <c r="DO888" i="1" a="1"/>
  <c r="DO888" i="1" s="1"/>
  <c r="DO880" i="1" a="1"/>
  <c r="DO880" i="1" s="1"/>
  <c r="DO872" i="1" a="1"/>
  <c r="DO872" i="1" s="1"/>
  <c r="DO864" i="1" a="1"/>
  <c r="DO864" i="1" s="1"/>
  <c r="DO856" i="1" a="1"/>
  <c r="DO856" i="1" s="1"/>
  <c r="DO848" i="1" a="1"/>
  <c r="DO848" i="1" s="1"/>
  <c r="DO840" i="1" a="1"/>
  <c r="DO840" i="1" s="1"/>
  <c r="DO832" i="1" a="1"/>
  <c r="DO832" i="1" s="1"/>
  <c r="DO1157" i="1" a="1"/>
  <c r="DO1157" i="1" s="1"/>
  <c r="DO1135" i="1" a="1"/>
  <c r="DO1135" i="1" s="1"/>
  <c r="DO1127" i="1" a="1"/>
  <c r="DO1127" i="1" s="1"/>
  <c r="DO1119" i="1" a="1"/>
  <c r="DO1119" i="1" s="1"/>
  <c r="DO1111" i="1" a="1"/>
  <c r="DO1111" i="1" s="1"/>
  <c r="DO1103" i="1" a="1"/>
  <c r="DO1103" i="1" s="1"/>
  <c r="DO1095" i="1" a="1"/>
  <c r="DO1095" i="1" s="1"/>
  <c r="DO1087" i="1" a="1"/>
  <c r="DO1087" i="1" s="1"/>
  <c r="DO1079" i="1" a="1"/>
  <c r="DO1079" i="1" s="1"/>
  <c r="DO1071" i="1" a="1"/>
  <c r="DO1071" i="1" s="1"/>
  <c r="DO1063" i="1" a="1"/>
  <c r="DO1063" i="1" s="1"/>
  <c r="DO1055" i="1" a="1"/>
  <c r="DO1055" i="1" s="1"/>
  <c r="DO1047" i="1" a="1"/>
  <c r="DO1047" i="1" s="1"/>
  <c r="DO1039" i="1" a="1"/>
  <c r="DO1039" i="1" s="1"/>
  <c r="DO1031" i="1" a="1"/>
  <c r="DO1031" i="1" s="1"/>
  <c r="DO1023" i="1" a="1"/>
  <c r="DO1023" i="1" s="1"/>
  <c r="DO1015" i="1" a="1"/>
  <c r="DO1015" i="1" s="1"/>
  <c r="DO1007" i="1" a="1"/>
  <c r="DO1007" i="1" s="1"/>
  <c r="DO999" i="1" a="1"/>
  <c r="DO999" i="1" s="1"/>
  <c r="DO991" i="1" a="1"/>
  <c r="DO991" i="1" s="1"/>
  <c r="DO983" i="1" a="1"/>
  <c r="DO983" i="1" s="1"/>
  <c r="DO975" i="1" a="1"/>
  <c r="DO975" i="1" s="1"/>
  <c r="DO967" i="1" a="1"/>
  <c r="DO967" i="1" s="1"/>
  <c r="DO959" i="1" a="1"/>
  <c r="DO959" i="1" s="1"/>
  <c r="DO951" i="1" a="1"/>
  <c r="DO951" i="1" s="1"/>
  <c r="DO943" i="1" a="1"/>
  <c r="DO943" i="1" s="1"/>
  <c r="DO935" i="1" a="1"/>
  <c r="DO935" i="1" s="1"/>
  <c r="DO927" i="1" a="1"/>
  <c r="DO927" i="1" s="1"/>
  <c r="DO919" i="1" a="1"/>
  <c r="DO919" i="1" s="1"/>
  <c r="DO911" i="1" a="1"/>
  <c r="DO911" i="1" s="1"/>
  <c r="DO903" i="1" a="1"/>
  <c r="DO903" i="1" s="1"/>
  <c r="DO895" i="1" a="1"/>
  <c r="DO895" i="1" s="1"/>
  <c r="DO887" i="1" a="1"/>
  <c r="DO887" i="1" s="1"/>
  <c r="DO879" i="1" a="1"/>
  <c r="DO879" i="1" s="1"/>
  <c r="DO871" i="1" a="1"/>
  <c r="DO871" i="1" s="1"/>
  <c r="DO863" i="1" a="1"/>
  <c r="DO863" i="1" s="1"/>
  <c r="DO855" i="1" a="1"/>
  <c r="DO855" i="1" s="1"/>
  <c r="DO847" i="1" a="1"/>
  <c r="DO847" i="1" s="1"/>
  <c r="DO839" i="1" a="1"/>
  <c r="DO839" i="1" s="1"/>
  <c r="DO831" i="1" a="1"/>
  <c r="DO831" i="1" s="1"/>
  <c r="DO823" i="1" a="1"/>
  <c r="DO823" i="1" s="1"/>
  <c r="DO1154" i="1" a="1"/>
  <c r="DO1154" i="1" s="1"/>
  <c r="DO1134" i="1" a="1"/>
  <c r="DO1134" i="1" s="1"/>
  <c r="DO1126" i="1" a="1"/>
  <c r="DO1126" i="1" s="1"/>
  <c r="DO1118" i="1" a="1"/>
  <c r="DO1118" i="1" s="1"/>
  <c r="DO1110" i="1" a="1"/>
  <c r="DO1110" i="1" s="1"/>
  <c r="DO1102" i="1" a="1"/>
  <c r="DO1102" i="1" s="1"/>
  <c r="DO1094" i="1" a="1"/>
  <c r="DO1094" i="1" s="1"/>
  <c r="DO1086" i="1" a="1"/>
  <c r="DO1086" i="1" s="1"/>
  <c r="DO1078" i="1" a="1"/>
  <c r="DO1078" i="1" s="1"/>
  <c r="DO1070" i="1" a="1"/>
  <c r="DO1070" i="1" s="1"/>
  <c r="DO1062" i="1" a="1"/>
  <c r="DO1062" i="1" s="1"/>
  <c r="DO1054" i="1" a="1"/>
  <c r="DO1054" i="1" s="1"/>
  <c r="DO1046" i="1" a="1"/>
  <c r="DO1046" i="1" s="1"/>
  <c r="DO1038" i="1" a="1"/>
  <c r="DO1038" i="1" s="1"/>
  <c r="DO1030" i="1" a="1"/>
  <c r="DO1030" i="1" s="1"/>
  <c r="DO1022" i="1" a="1"/>
  <c r="DO1022" i="1" s="1"/>
  <c r="DO1014" i="1" a="1"/>
  <c r="DO1014" i="1" s="1"/>
  <c r="DO1006" i="1" a="1"/>
  <c r="DO1006" i="1" s="1"/>
  <c r="DO998" i="1" a="1"/>
  <c r="DO998" i="1" s="1"/>
  <c r="DO990" i="1" a="1"/>
  <c r="DO990" i="1" s="1"/>
  <c r="DO982" i="1" a="1"/>
  <c r="DO982" i="1" s="1"/>
  <c r="DO974" i="1" a="1"/>
  <c r="DO974" i="1" s="1"/>
  <c r="DO966" i="1" a="1"/>
  <c r="DO966" i="1" s="1"/>
  <c r="DO958" i="1" a="1"/>
  <c r="DO958" i="1" s="1"/>
  <c r="DO950" i="1" a="1"/>
  <c r="DO950" i="1" s="1"/>
  <c r="DO942" i="1" a="1"/>
  <c r="DO942" i="1" s="1"/>
  <c r="DO934" i="1" a="1"/>
  <c r="DO934" i="1" s="1"/>
  <c r="DO926" i="1" a="1"/>
  <c r="DO926" i="1" s="1"/>
  <c r="DO918" i="1" a="1"/>
  <c r="DO918" i="1" s="1"/>
  <c r="DO910" i="1" a="1"/>
  <c r="DO910" i="1" s="1"/>
  <c r="DO902" i="1" a="1"/>
  <c r="DO902" i="1" s="1"/>
  <c r="DO894" i="1" a="1"/>
  <c r="DO894" i="1" s="1"/>
  <c r="DO886" i="1" a="1"/>
  <c r="DO886" i="1" s="1"/>
  <c r="DO878" i="1" a="1"/>
  <c r="DO878" i="1" s="1"/>
  <c r="DO870" i="1" a="1"/>
  <c r="DO870" i="1" s="1"/>
  <c r="DO862" i="1" a="1"/>
  <c r="DO862" i="1" s="1"/>
  <c r="DO854" i="1" a="1"/>
  <c r="DO854" i="1" s="1"/>
  <c r="DO846" i="1" a="1"/>
  <c r="DO846" i="1" s="1"/>
  <c r="DO838" i="1" a="1"/>
  <c r="DO838" i="1" s="1"/>
  <c r="DO830" i="1" a="1"/>
  <c r="DO830" i="1" s="1"/>
  <c r="DO1149" i="1" a="1"/>
  <c r="DO1149" i="1" s="1"/>
  <c r="DO1133" i="1" a="1"/>
  <c r="DO1133" i="1" s="1"/>
  <c r="DO1125" i="1" a="1"/>
  <c r="DO1125" i="1" s="1"/>
  <c r="DO1117" i="1" a="1"/>
  <c r="DO1117" i="1" s="1"/>
  <c r="DO1109" i="1" a="1"/>
  <c r="DO1109" i="1" s="1"/>
  <c r="DO1101" i="1" a="1"/>
  <c r="DO1101" i="1" s="1"/>
  <c r="DO1093" i="1" a="1"/>
  <c r="DO1093" i="1" s="1"/>
  <c r="DO1085" i="1" a="1"/>
  <c r="DO1085" i="1" s="1"/>
  <c r="DO1077" i="1" a="1"/>
  <c r="DO1077" i="1" s="1"/>
  <c r="DO1069" i="1" a="1"/>
  <c r="DO1069" i="1" s="1"/>
  <c r="DO1061" i="1" a="1"/>
  <c r="DO1061" i="1" s="1"/>
  <c r="DO1053" i="1" a="1"/>
  <c r="DO1053" i="1" s="1"/>
  <c r="DO1108" i="1" a="1"/>
  <c r="DO1108" i="1" s="1"/>
  <c r="DO1045" i="1" a="1"/>
  <c r="DO1045" i="1" s="1"/>
  <c r="DO1027" i="1" a="1"/>
  <c r="DO1027" i="1" s="1"/>
  <c r="DO1004" i="1" a="1"/>
  <c r="DO1004" i="1" s="1"/>
  <c r="DO981" i="1" a="1"/>
  <c r="DO981" i="1" s="1"/>
  <c r="DO963" i="1" a="1"/>
  <c r="DO963" i="1" s="1"/>
  <c r="DO940" i="1" a="1"/>
  <c r="DO940" i="1" s="1"/>
  <c r="DO917" i="1" a="1"/>
  <c r="DO917" i="1" s="1"/>
  <c r="DO899" i="1" a="1"/>
  <c r="DO899" i="1" s="1"/>
  <c r="DO876" i="1" a="1"/>
  <c r="DO876" i="1" s="1"/>
  <c r="DO853" i="1" a="1"/>
  <c r="DO853" i="1" s="1"/>
  <c r="DO835" i="1" a="1"/>
  <c r="DO835" i="1" s="1"/>
  <c r="DO819" i="1" a="1"/>
  <c r="DO819" i="1" s="1"/>
  <c r="DO811" i="1" a="1"/>
  <c r="DO811" i="1" s="1"/>
  <c r="DO803" i="1" a="1"/>
  <c r="DO803" i="1" s="1"/>
  <c r="DO795" i="1" a="1"/>
  <c r="DO795" i="1" s="1"/>
  <c r="DO787" i="1" a="1"/>
  <c r="DO787" i="1" s="1"/>
  <c r="DO779" i="1" a="1"/>
  <c r="DO779" i="1" s="1"/>
  <c r="DO771" i="1" a="1"/>
  <c r="DO771" i="1" s="1"/>
  <c r="DO763" i="1" a="1"/>
  <c r="DO763" i="1" s="1"/>
  <c r="DO755" i="1" a="1"/>
  <c r="DO755" i="1" s="1"/>
  <c r="DO747" i="1" a="1"/>
  <c r="DO747" i="1" s="1"/>
  <c r="DO739" i="1" a="1"/>
  <c r="DO739" i="1" s="1"/>
  <c r="DO731" i="1" a="1"/>
  <c r="DO731" i="1" s="1"/>
  <c r="DO723" i="1" a="1"/>
  <c r="DO723" i="1" s="1"/>
  <c r="DO715" i="1" a="1"/>
  <c r="DO715" i="1" s="1"/>
  <c r="DO707" i="1" a="1"/>
  <c r="DO707" i="1" s="1"/>
  <c r="DO699" i="1" a="1"/>
  <c r="DO699" i="1" s="1"/>
  <c r="DO691" i="1" a="1"/>
  <c r="DO691" i="1" s="1"/>
  <c r="DO683" i="1" a="1"/>
  <c r="DO683" i="1" s="1"/>
  <c r="DO675" i="1" a="1"/>
  <c r="DO675" i="1" s="1"/>
  <c r="DO667" i="1" a="1"/>
  <c r="DO667" i="1" s="1"/>
  <c r="DO659" i="1" a="1"/>
  <c r="DO659" i="1" s="1"/>
  <c r="DO651" i="1" a="1"/>
  <c r="DO651" i="1" s="1"/>
  <c r="DO643" i="1" a="1"/>
  <c r="DO643" i="1" s="1"/>
  <c r="DO635" i="1" a="1"/>
  <c r="DO635" i="1" s="1"/>
  <c r="DO627" i="1" a="1"/>
  <c r="DO627" i="1" s="1"/>
  <c r="DO619" i="1" a="1"/>
  <c r="DO619" i="1" s="1"/>
  <c r="DO611" i="1" a="1"/>
  <c r="DO611" i="1" s="1"/>
  <c r="DO603" i="1" a="1"/>
  <c r="DO603" i="1" s="1"/>
  <c r="DO595" i="1" a="1"/>
  <c r="DO595" i="1" s="1"/>
  <c r="DO587" i="1" a="1"/>
  <c r="DO587" i="1" s="1"/>
  <c r="DO579" i="1" a="1"/>
  <c r="DO579" i="1" s="1"/>
  <c r="DO571" i="1" a="1"/>
  <c r="DO571" i="1" s="1"/>
  <c r="DO563" i="1" a="1"/>
  <c r="DO563" i="1" s="1"/>
  <c r="DO555" i="1" a="1"/>
  <c r="DO555" i="1" s="1"/>
  <c r="DO547" i="1" a="1"/>
  <c r="DO547" i="1" s="1"/>
  <c r="DO539" i="1" a="1"/>
  <c r="DO539" i="1" s="1"/>
  <c r="DO531" i="1" a="1"/>
  <c r="DO531" i="1" s="1"/>
  <c r="DO523" i="1" a="1"/>
  <c r="DO523" i="1" s="1"/>
  <c r="DO515" i="1" a="1"/>
  <c r="DO515" i="1" s="1"/>
  <c r="DO507" i="1" a="1"/>
  <c r="DO507" i="1" s="1"/>
  <c r="DO499" i="1" a="1"/>
  <c r="DO499" i="1" s="1"/>
  <c r="DO491" i="1" a="1"/>
  <c r="DO491" i="1" s="1"/>
  <c r="DO483" i="1" a="1"/>
  <c r="DO483" i="1" s="1"/>
  <c r="DO475" i="1" a="1"/>
  <c r="DO475" i="1" s="1"/>
  <c r="DO467" i="1" a="1"/>
  <c r="DO467" i="1" s="1"/>
  <c r="DO459" i="1" a="1"/>
  <c r="DO459" i="1" s="1"/>
  <c r="DO451" i="1" a="1"/>
  <c r="DO451" i="1" s="1"/>
  <c r="DO443" i="1" a="1"/>
  <c r="DO443" i="1" s="1"/>
  <c r="DO435" i="1" a="1"/>
  <c r="DO435" i="1" s="1"/>
  <c r="DO427" i="1" a="1"/>
  <c r="DO427" i="1" s="1"/>
  <c r="DO419" i="1" a="1"/>
  <c r="DO419" i="1" s="1"/>
  <c r="DO411" i="1" a="1"/>
  <c r="DO411" i="1" s="1"/>
  <c r="DO403" i="1" a="1"/>
  <c r="DO403" i="1" s="1"/>
  <c r="DO395" i="1" a="1"/>
  <c r="DO395" i="1" s="1"/>
  <c r="DO387" i="1" a="1"/>
  <c r="DO387" i="1" s="1"/>
  <c r="DO379" i="1" a="1"/>
  <c r="DO379" i="1" s="1"/>
  <c r="DO371" i="1" a="1"/>
  <c r="DO371" i="1" s="1"/>
  <c r="DO363" i="1" a="1"/>
  <c r="DO363" i="1" s="1"/>
  <c r="DO355" i="1" a="1"/>
  <c r="DO355" i="1" s="1"/>
  <c r="DO347" i="1" a="1"/>
  <c r="DO347" i="1" s="1"/>
  <c r="DO339" i="1" a="1"/>
  <c r="DO339" i="1" s="1"/>
  <c r="DO331" i="1" a="1"/>
  <c r="DO331" i="1" s="1"/>
  <c r="DO323" i="1" a="1"/>
  <c r="DO323" i="1" s="1"/>
  <c r="DO315" i="1" a="1"/>
  <c r="DO315" i="1" s="1"/>
  <c r="DO307" i="1" a="1"/>
  <c r="DO307" i="1" s="1"/>
  <c r="DO299" i="1" a="1"/>
  <c r="DO299" i="1" s="1"/>
  <c r="DO291" i="1" a="1"/>
  <c r="DO291" i="1" s="1"/>
  <c r="DO1100" i="1" a="1"/>
  <c r="DO1100" i="1" s="1"/>
  <c r="DO1044" i="1" a="1"/>
  <c r="DO1044" i="1" s="1"/>
  <c r="DO1021" i="1" a="1"/>
  <c r="DO1021" i="1" s="1"/>
  <c r="DO1003" i="1" a="1"/>
  <c r="DO1003" i="1" s="1"/>
  <c r="DO980" i="1" a="1"/>
  <c r="DO980" i="1" s="1"/>
  <c r="DO957" i="1" a="1"/>
  <c r="DO957" i="1" s="1"/>
  <c r="DO939" i="1" a="1"/>
  <c r="DO939" i="1" s="1"/>
  <c r="DO916" i="1" a="1"/>
  <c r="DO916" i="1" s="1"/>
  <c r="DO893" i="1" a="1"/>
  <c r="DO893" i="1" s="1"/>
  <c r="DO875" i="1" a="1"/>
  <c r="DO875" i="1" s="1"/>
  <c r="DO852" i="1" a="1"/>
  <c r="DO852" i="1" s="1"/>
  <c r="DO829" i="1" a="1"/>
  <c r="DO829" i="1" s="1"/>
  <c r="DO818" i="1" a="1"/>
  <c r="DO818" i="1" s="1"/>
  <c r="DO810" i="1" a="1"/>
  <c r="DO810" i="1" s="1"/>
  <c r="DO802" i="1" a="1"/>
  <c r="DO802" i="1" s="1"/>
  <c r="DO794" i="1" a="1"/>
  <c r="DO794" i="1" s="1"/>
  <c r="DO786" i="1" a="1"/>
  <c r="DO786" i="1" s="1"/>
  <c r="DO778" i="1" a="1"/>
  <c r="DO778" i="1" s="1"/>
  <c r="DO770" i="1" a="1"/>
  <c r="DO770" i="1" s="1"/>
  <c r="DO762" i="1" a="1"/>
  <c r="DO762" i="1" s="1"/>
  <c r="DO754" i="1" a="1"/>
  <c r="DO754" i="1" s="1"/>
  <c r="DO746" i="1" a="1"/>
  <c r="DO746" i="1" s="1"/>
  <c r="DO738" i="1" a="1"/>
  <c r="DO738" i="1" s="1"/>
  <c r="DO730" i="1" a="1"/>
  <c r="DO730" i="1" s="1"/>
  <c r="DO722" i="1" a="1"/>
  <c r="DO722" i="1" s="1"/>
  <c r="DO714" i="1" a="1"/>
  <c r="DO714" i="1" s="1"/>
  <c r="DO706" i="1" a="1"/>
  <c r="DO706" i="1" s="1"/>
  <c r="DO698" i="1" a="1"/>
  <c r="DO698" i="1" s="1"/>
  <c r="DO690" i="1" a="1"/>
  <c r="DO690" i="1" s="1"/>
  <c r="DO682" i="1" a="1"/>
  <c r="DO682" i="1" s="1"/>
  <c r="DO674" i="1" a="1"/>
  <c r="DO674" i="1" s="1"/>
  <c r="DO666" i="1" a="1"/>
  <c r="DO666" i="1" s="1"/>
  <c r="DO658" i="1" a="1"/>
  <c r="DO658" i="1" s="1"/>
  <c r="DO650" i="1" a="1"/>
  <c r="DO650" i="1" s="1"/>
  <c r="DO642" i="1" a="1"/>
  <c r="DO642" i="1" s="1"/>
  <c r="DO634" i="1" a="1"/>
  <c r="DO634" i="1" s="1"/>
  <c r="DO626" i="1" a="1"/>
  <c r="DO626" i="1" s="1"/>
  <c r="DO618" i="1" a="1"/>
  <c r="DO618" i="1" s="1"/>
  <c r="DO610" i="1" a="1"/>
  <c r="DO610" i="1" s="1"/>
  <c r="DO602" i="1" a="1"/>
  <c r="DO602" i="1" s="1"/>
  <c r="DO594" i="1" a="1"/>
  <c r="DO594" i="1" s="1"/>
  <c r="DO586" i="1" a="1"/>
  <c r="DO586" i="1" s="1"/>
  <c r="DO578" i="1" a="1"/>
  <c r="DO578" i="1" s="1"/>
  <c r="DO570" i="1" a="1"/>
  <c r="DO570" i="1" s="1"/>
  <c r="DO562" i="1" a="1"/>
  <c r="DO562" i="1" s="1"/>
  <c r="DO554" i="1" a="1"/>
  <c r="DO554" i="1" s="1"/>
  <c r="DO546" i="1" a="1"/>
  <c r="DO546" i="1" s="1"/>
  <c r="DO538" i="1" a="1"/>
  <c r="DO538" i="1" s="1"/>
  <c r="DO530" i="1" a="1"/>
  <c r="DO530" i="1" s="1"/>
  <c r="DO522" i="1" a="1"/>
  <c r="DO522" i="1" s="1"/>
  <c r="DO514" i="1" a="1"/>
  <c r="DO514" i="1" s="1"/>
  <c r="DO506" i="1" a="1"/>
  <c r="DO506" i="1" s="1"/>
  <c r="DO498" i="1" a="1"/>
  <c r="DO498" i="1" s="1"/>
  <c r="DO490" i="1" a="1"/>
  <c r="DO490" i="1" s="1"/>
  <c r="DO482" i="1" a="1"/>
  <c r="DO482" i="1" s="1"/>
  <c r="DO474" i="1" a="1"/>
  <c r="DO474" i="1" s="1"/>
  <c r="DO466" i="1" a="1"/>
  <c r="DO466" i="1" s="1"/>
  <c r="DO458" i="1" a="1"/>
  <c r="DO458" i="1" s="1"/>
  <c r="DO450" i="1" a="1"/>
  <c r="DO450" i="1" s="1"/>
  <c r="DO442" i="1" a="1"/>
  <c r="DO442" i="1" s="1"/>
  <c r="DO434" i="1" a="1"/>
  <c r="DO434" i="1" s="1"/>
  <c r="DO426" i="1" a="1"/>
  <c r="DO426" i="1" s="1"/>
  <c r="DO418" i="1" a="1"/>
  <c r="DO418" i="1" s="1"/>
  <c r="DO410" i="1" a="1"/>
  <c r="DO410" i="1" s="1"/>
  <c r="DO402" i="1" a="1"/>
  <c r="DO402" i="1" s="1"/>
  <c r="DO394" i="1" a="1"/>
  <c r="DO394" i="1" s="1"/>
  <c r="DO386" i="1" a="1"/>
  <c r="DO386" i="1" s="1"/>
  <c r="DO378" i="1" a="1"/>
  <c r="DO378" i="1" s="1"/>
  <c r="DO370" i="1" a="1"/>
  <c r="DO370" i="1" s="1"/>
  <c r="DO362" i="1" a="1"/>
  <c r="DO362" i="1" s="1"/>
  <c r="DO354" i="1" a="1"/>
  <c r="DO354" i="1" s="1"/>
  <c r="DO346" i="1" a="1"/>
  <c r="DO346" i="1" s="1"/>
  <c r="DO338" i="1" a="1"/>
  <c r="DO338" i="1" s="1"/>
  <c r="DO330" i="1" a="1"/>
  <c r="DO330" i="1" s="1"/>
  <c r="DO322" i="1" a="1"/>
  <c r="DO322" i="1" s="1"/>
  <c r="DO314" i="1" a="1"/>
  <c r="DO314" i="1" s="1"/>
  <c r="DO306" i="1" a="1"/>
  <c r="DO306" i="1" s="1"/>
  <c r="DO298" i="1" a="1"/>
  <c r="DO298" i="1" s="1"/>
  <c r="DO290" i="1" a="1"/>
  <c r="DO290" i="1" s="1"/>
  <c r="DO282" i="1" a="1"/>
  <c r="DO282" i="1" s="1"/>
  <c r="DO1092" i="1" a="1"/>
  <c r="DO1092" i="1" s="1"/>
  <c r="DO1043" i="1" a="1"/>
  <c r="DO1043" i="1" s="1"/>
  <c r="DO1020" i="1" a="1"/>
  <c r="DO1020" i="1" s="1"/>
  <c r="DO997" i="1" a="1"/>
  <c r="DO997" i="1" s="1"/>
  <c r="DO979" i="1" a="1"/>
  <c r="DO979" i="1" s="1"/>
  <c r="DO956" i="1" a="1"/>
  <c r="DO956" i="1" s="1"/>
  <c r="DO933" i="1" a="1"/>
  <c r="DO933" i="1" s="1"/>
  <c r="DO915" i="1" a="1"/>
  <c r="DO915" i="1" s="1"/>
  <c r="DO892" i="1" a="1"/>
  <c r="DO892" i="1" s="1"/>
  <c r="DO869" i="1" a="1"/>
  <c r="DO869" i="1" s="1"/>
  <c r="DO851" i="1" a="1"/>
  <c r="DO851" i="1" s="1"/>
  <c r="DO828" i="1" a="1"/>
  <c r="DO828" i="1" s="1"/>
  <c r="DO817" i="1" a="1"/>
  <c r="DO817" i="1" s="1"/>
  <c r="DO809" i="1" a="1"/>
  <c r="DO809" i="1" s="1"/>
  <c r="DO801" i="1" a="1"/>
  <c r="DO801" i="1" s="1"/>
  <c r="DO793" i="1" a="1"/>
  <c r="DO793" i="1" s="1"/>
  <c r="DO785" i="1" a="1"/>
  <c r="DO785" i="1" s="1"/>
  <c r="DO777" i="1" a="1"/>
  <c r="DO777" i="1" s="1"/>
  <c r="DO769" i="1" a="1"/>
  <c r="DO769" i="1" s="1"/>
  <c r="DO761" i="1" a="1"/>
  <c r="DO761" i="1" s="1"/>
  <c r="DO753" i="1" a="1"/>
  <c r="DO753" i="1" s="1"/>
  <c r="DO745" i="1" a="1"/>
  <c r="DO745" i="1" s="1"/>
  <c r="DO737" i="1" a="1"/>
  <c r="DO737" i="1" s="1"/>
  <c r="DO729" i="1" a="1"/>
  <c r="DO729" i="1" s="1"/>
  <c r="DO721" i="1" a="1"/>
  <c r="DO721" i="1" s="1"/>
  <c r="DO713" i="1" a="1"/>
  <c r="DO713" i="1" s="1"/>
  <c r="DO705" i="1" a="1"/>
  <c r="DO705" i="1" s="1"/>
  <c r="DO697" i="1" a="1"/>
  <c r="DO697" i="1" s="1"/>
  <c r="DO689" i="1" a="1"/>
  <c r="DO689" i="1" s="1"/>
  <c r="DO681" i="1" a="1"/>
  <c r="DO681" i="1" s="1"/>
  <c r="DO673" i="1" a="1"/>
  <c r="DO673" i="1" s="1"/>
  <c r="DO665" i="1" a="1"/>
  <c r="DO665" i="1" s="1"/>
  <c r="DO657" i="1" a="1"/>
  <c r="DO657" i="1" s="1"/>
  <c r="DO649" i="1" a="1"/>
  <c r="DO649" i="1" s="1"/>
  <c r="DO641" i="1" a="1"/>
  <c r="DO641" i="1" s="1"/>
  <c r="DO633" i="1" a="1"/>
  <c r="DO633" i="1" s="1"/>
  <c r="DO625" i="1" a="1"/>
  <c r="DO625" i="1" s="1"/>
  <c r="DO617" i="1" a="1"/>
  <c r="DO617" i="1" s="1"/>
  <c r="DO609" i="1" a="1"/>
  <c r="DO609" i="1" s="1"/>
  <c r="DO601" i="1" a="1"/>
  <c r="DO601" i="1" s="1"/>
  <c r="DO593" i="1" a="1"/>
  <c r="DO593" i="1" s="1"/>
  <c r="DO585" i="1" a="1"/>
  <c r="DO585" i="1" s="1"/>
  <c r="DO577" i="1" a="1"/>
  <c r="DO577" i="1" s="1"/>
  <c r="DO569" i="1" a="1"/>
  <c r="DO569" i="1" s="1"/>
  <c r="DO561" i="1" a="1"/>
  <c r="DO561" i="1" s="1"/>
  <c r="DO553" i="1" a="1"/>
  <c r="DO553" i="1" s="1"/>
  <c r="DO545" i="1" a="1"/>
  <c r="DO545" i="1" s="1"/>
  <c r="DO537" i="1" a="1"/>
  <c r="DO537" i="1" s="1"/>
  <c r="DO529" i="1" a="1"/>
  <c r="DO529" i="1" s="1"/>
  <c r="DO521" i="1" a="1"/>
  <c r="DO521" i="1" s="1"/>
  <c r="DO513" i="1" a="1"/>
  <c r="DO513" i="1" s="1"/>
  <c r="DO505" i="1" a="1"/>
  <c r="DO505" i="1" s="1"/>
  <c r="DO497" i="1" a="1"/>
  <c r="DO497" i="1" s="1"/>
  <c r="DO489" i="1" a="1"/>
  <c r="DO489" i="1" s="1"/>
  <c r="DO481" i="1" a="1"/>
  <c r="DO481" i="1" s="1"/>
  <c r="DO473" i="1" a="1"/>
  <c r="DO473" i="1" s="1"/>
  <c r="DO465" i="1" a="1"/>
  <c r="DO465" i="1" s="1"/>
  <c r="DO457" i="1" a="1"/>
  <c r="DO457" i="1" s="1"/>
  <c r="DO449" i="1" a="1"/>
  <c r="DO449" i="1" s="1"/>
  <c r="DO441" i="1" a="1"/>
  <c r="DO441" i="1" s="1"/>
  <c r="DO433" i="1" a="1"/>
  <c r="DO433" i="1" s="1"/>
  <c r="DO425" i="1" a="1"/>
  <c r="DO425" i="1" s="1"/>
  <c r="DO417" i="1" a="1"/>
  <c r="DO417" i="1" s="1"/>
  <c r="DO409" i="1" a="1"/>
  <c r="DO409" i="1" s="1"/>
  <c r="DO401" i="1" a="1"/>
  <c r="DO401" i="1" s="1"/>
  <c r="DO393" i="1" a="1"/>
  <c r="DO393" i="1" s="1"/>
  <c r="DO385" i="1" a="1"/>
  <c r="DO385" i="1" s="1"/>
  <c r="DO377" i="1" a="1"/>
  <c r="DO377" i="1" s="1"/>
  <c r="DO369" i="1" a="1"/>
  <c r="DO369" i="1" s="1"/>
  <c r="DO361" i="1" a="1"/>
  <c r="DO361" i="1" s="1"/>
  <c r="DO353" i="1" a="1"/>
  <c r="DO353" i="1" s="1"/>
  <c r="DO345" i="1" a="1"/>
  <c r="DO345" i="1" s="1"/>
  <c r="DO337" i="1" a="1"/>
  <c r="DO337" i="1" s="1"/>
  <c r="DO329" i="1" a="1"/>
  <c r="DO329" i="1" s="1"/>
  <c r="DO321" i="1" a="1"/>
  <c r="DO321" i="1" s="1"/>
  <c r="DO313" i="1" a="1"/>
  <c r="DO313" i="1" s="1"/>
  <c r="DO305" i="1" a="1"/>
  <c r="DO305" i="1" s="1"/>
  <c r="DO297" i="1" a="1"/>
  <c r="DO297" i="1" s="1"/>
  <c r="DO289" i="1" a="1"/>
  <c r="DO289" i="1" s="1"/>
  <c r="DO1196" i="1" a="1"/>
  <c r="DO1196" i="1" s="1"/>
  <c r="DO1084" i="1" a="1"/>
  <c r="DO1084" i="1" s="1"/>
  <c r="DO1037" i="1" a="1"/>
  <c r="DO1037" i="1" s="1"/>
  <c r="DO1019" i="1" a="1"/>
  <c r="DO1019" i="1" s="1"/>
  <c r="DO996" i="1" a="1"/>
  <c r="DO996" i="1" s="1"/>
  <c r="DO973" i="1" a="1"/>
  <c r="DO973" i="1" s="1"/>
  <c r="DO955" i="1" a="1"/>
  <c r="DO955" i="1" s="1"/>
  <c r="DO932" i="1" a="1"/>
  <c r="DO932" i="1" s="1"/>
  <c r="DO909" i="1" a="1"/>
  <c r="DO909" i="1" s="1"/>
  <c r="DO891" i="1" a="1"/>
  <c r="DO891" i="1" s="1"/>
  <c r="DO868" i="1" a="1"/>
  <c r="DO868" i="1" s="1"/>
  <c r="DO845" i="1" a="1"/>
  <c r="DO845" i="1" s="1"/>
  <c r="DO827" i="1" a="1"/>
  <c r="DO827" i="1" s="1"/>
  <c r="DO816" i="1" a="1"/>
  <c r="DO816" i="1" s="1"/>
  <c r="DO808" i="1" a="1"/>
  <c r="DO808" i="1" s="1"/>
  <c r="DO800" i="1" a="1"/>
  <c r="DO800" i="1" s="1"/>
  <c r="DO792" i="1" a="1"/>
  <c r="DO792" i="1" s="1"/>
  <c r="DO784" i="1" a="1"/>
  <c r="DO784" i="1" s="1"/>
  <c r="DO776" i="1" a="1"/>
  <c r="DO776" i="1" s="1"/>
  <c r="DO768" i="1" a="1"/>
  <c r="DO768" i="1" s="1"/>
  <c r="DO760" i="1" a="1"/>
  <c r="DO760" i="1" s="1"/>
  <c r="DO752" i="1" a="1"/>
  <c r="DO752" i="1" s="1"/>
  <c r="DO744" i="1" a="1"/>
  <c r="DO744" i="1" s="1"/>
  <c r="DO736" i="1" a="1"/>
  <c r="DO736" i="1" s="1"/>
  <c r="DO728" i="1" a="1"/>
  <c r="DO728" i="1" s="1"/>
  <c r="DO720" i="1" a="1"/>
  <c r="DO720" i="1" s="1"/>
  <c r="DO712" i="1" a="1"/>
  <c r="DO712" i="1" s="1"/>
  <c r="DO704" i="1" a="1"/>
  <c r="DO704" i="1" s="1"/>
  <c r="DO696" i="1" a="1"/>
  <c r="DO696" i="1" s="1"/>
  <c r="DO688" i="1" a="1"/>
  <c r="DO688" i="1" s="1"/>
  <c r="DO680" i="1" a="1"/>
  <c r="DO680" i="1" s="1"/>
  <c r="DO672" i="1" a="1"/>
  <c r="DO672" i="1" s="1"/>
  <c r="DO664" i="1" a="1"/>
  <c r="DO664" i="1" s="1"/>
  <c r="DO656" i="1" a="1"/>
  <c r="DO656" i="1" s="1"/>
  <c r="DO648" i="1" a="1"/>
  <c r="DO648" i="1" s="1"/>
  <c r="DO640" i="1" a="1"/>
  <c r="DO640" i="1" s="1"/>
  <c r="DO632" i="1" a="1"/>
  <c r="DO632" i="1" s="1"/>
  <c r="DO624" i="1" a="1"/>
  <c r="DO624" i="1" s="1"/>
  <c r="DO616" i="1" a="1"/>
  <c r="DO616" i="1" s="1"/>
  <c r="DO608" i="1" a="1"/>
  <c r="DO608" i="1" s="1"/>
  <c r="DO600" i="1" a="1"/>
  <c r="DO600" i="1" s="1"/>
  <c r="DO592" i="1" a="1"/>
  <c r="DO592" i="1" s="1"/>
  <c r="DO584" i="1" a="1"/>
  <c r="DO584" i="1" s="1"/>
  <c r="DO576" i="1" a="1"/>
  <c r="DO576" i="1" s="1"/>
  <c r="DO568" i="1" a="1"/>
  <c r="DO568" i="1" s="1"/>
  <c r="DO560" i="1" a="1"/>
  <c r="DO560" i="1" s="1"/>
  <c r="DO552" i="1" a="1"/>
  <c r="DO552" i="1" s="1"/>
  <c r="DO544" i="1" a="1"/>
  <c r="DO544" i="1" s="1"/>
  <c r="DO536" i="1" a="1"/>
  <c r="DO536" i="1" s="1"/>
  <c r="DO528" i="1" a="1"/>
  <c r="DO528" i="1" s="1"/>
  <c r="DO520" i="1" a="1"/>
  <c r="DO520" i="1" s="1"/>
  <c r="DO512" i="1" a="1"/>
  <c r="DO512" i="1" s="1"/>
  <c r="DO504" i="1" a="1"/>
  <c r="DO504" i="1" s="1"/>
  <c r="DO496" i="1" a="1"/>
  <c r="DO496" i="1" s="1"/>
  <c r="DO488" i="1" a="1"/>
  <c r="DO488" i="1" s="1"/>
  <c r="DO480" i="1" a="1"/>
  <c r="DO480" i="1" s="1"/>
  <c r="DO472" i="1" a="1"/>
  <c r="DO472" i="1" s="1"/>
  <c r="DO464" i="1" a="1"/>
  <c r="DO464" i="1" s="1"/>
  <c r="DO456" i="1" a="1"/>
  <c r="DO456" i="1" s="1"/>
  <c r="DO448" i="1" a="1"/>
  <c r="DO448" i="1" s="1"/>
  <c r="DO440" i="1" a="1"/>
  <c r="DO440" i="1" s="1"/>
  <c r="DO432" i="1" a="1"/>
  <c r="DO432" i="1" s="1"/>
  <c r="DO424" i="1" a="1"/>
  <c r="DO424" i="1" s="1"/>
  <c r="DO416" i="1" a="1"/>
  <c r="DO416" i="1" s="1"/>
  <c r="DO408" i="1" a="1"/>
  <c r="DO408" i="1" s="1"/>
  <c r="DO400" i="1" a="1"/>
  <c r="DO400" i="1" s="1"/>
  <c r="DO392" i="1" a="1"/>
  <c r="DO392" i="1" s="1"/>
  <c r="DO384" i="1" a="1"/>
  <c r="DO384" i="1" s="1"/>
  <c r="DO376" i="1" a="1"/>
  <c r="DO376" i="1" s="1"/>
  <c r="DO368" i="1" a="1"/>
  <c r="DO368" i="1" s="1"/>
  <c r="DO360" i="1" a="1"/>
  <c r="DO360" i="1" s="1"/>
  <c r="DO352" i="1" a="1"/>
  <c r="DO352" i="1" s="1"/>
  <c r="DO344" i="1" a="1"/>
  <c r="DO344" i="1" s="1"/>
  <c r="DO336" i="1" a="1"/>
  <c r="DO336" i="1" s="1"/>
  <c r="DO328" i="1" a="1"/>
  <c r="DO328" i="1" s="1"/>
  <c r="DO320" i="1" a="1"/>
  <c r="DO320" i="1" s="1"/>
  <c r="DO312" i="1" a="1"/>
  <c r="DO312" i="1" s="1"/>
  <c r="DO304" i="1" a="1"/>
  <c r="DO304" i="1" s="1"/>
  <c r="DO296" i="1" a="1"/>
  <c r="DO296" i="1" s="1"/>
  <c r="DO288" i="1" a="1"/>
  <c r="DO288" i="1" s="1"/>
  <c r="DO1147" i="1" a="1"/>
  <c r="DO1147" i="1" s="1"/>
  <c r="DO1076" i="1" a="1"/>
  <c r="DO1076" i="1" s="1"/>
  <c r="DO1036" i="1" a="1"/>
  <c r="DO1036" i="1" s="1"/>
  <c r="DO1013" i="1" a="1"/>
  <c r="DO1013" i="1" s="1"/>
  <c r="DO995" i="1" a="1"/>
  <c r="DO995" i="1" s="1"/>
  <c r="DO972" i="1" a="1"/>
  <c r="DO972" i="1" s="1"/>
  <c r="DO949" i="1" a="1"/>
  <c r="DO949" i="1" s="1"/>
  <c r="DO931" i="1" a="1"/>
  <c r="DO931" i="1" s="1"/>
  <c r="DO908" i="1" a="1"/>
  <c r="DO908" i="1" s="1"/>
  <c r="DO885" i="1" a="1"/>
  <c r="DO885" i="1" s="1"/>
  <c r="DO867" i="1" a="1"/>
  <c r="DO867" i="1" s="1"/>
  <c r="DO844" i="1" a="1"/>
  <c r="DO844" i="1" s="1"/>
  <c r="DO824" i="1" a="1"/>
  <c r="DO824" i="1" s="1"/>
  <c r="DO815" i="1" a="1"/>
  <c r="DO815" i="1" s="1"/>
  <c r="DO807" i="1" a="1"/>
  <c r="DO807" i="1" s="1"/>
  <c r="DO799" i="1" a="1"/>
  <c r="DO799" i="1" s="1"/>
  <c r="DO791" i="1" a="1"/>
  <c r="DO791" i="1" s="1"/>
  <c r="DO783" i="1" a="1"/>
  <c r="DO783" i="1" s="1"/>
  <c r="DO775" i="1" a="1"/>
  <c r="DO775" i="1" s="1"/>
  <c r="DO767" i="1" a="1"/>
  <c r="DO767" i="1" s="1"/>
  <c r="DO759" i="1" a="1"/>
  <c r="DO759" i="1" s="1"/>
  <c r="DO751" i="1" a="1"/>
  <c r="DO751" i="1" s="1"/>
  <c r="DO743" i="1" a="1"/>
  <c r="DO743" i="1" s="1"/>
  <c r="DO735" i="1" a="1"/>
  <c r="DO735" i="1" s="1"/>
  <c r="DO727" i="1" a="1"/>
  <c r="DO727" i="1" s="1"/>
  <c r="DO719" i="1" a="1"/>
  <c r="DO719" i="1" s="1"/>
  <c r="DO711" i="1" a="1"/>
  <c r="DO711" i="1" s="1"/>
  <c r="DO703" i="1" a="1"/>
  <c r="DO703" i="1" s="1"/>
  <c r="DO695" i="1" a="1"/>
  <c r="DO695" i="1" s="1"/>
  <c r="DO687" i="1" a="1"/>
  <c r="DO687" i="1" s="1"/>
  <c r="DO679" i="1" a="1"/>
  <c r="DO679" i="1" s="1"/>
  <c r="DO671" i="1" a="1"/>
  <c r="DO671" i="1" s="1"/>
  <c r="DO663" i="1" a="1"/>
  <c r="DO663" i="1" s="1"/>
  <c r="DO655" i="1" a="1"/>
  <c r="DO655" i="1" s="1"/>
  <c r="DO647" i="1" a="1"/>
  <c r="DO647" i="1" s="1"/>
  <c r="DO639" i="1" a="1"/>
  <c r="DO639" i="1" s="1"/>
  <c r="DO631" i="1" a="1"/>
  <c r="DO631" i="1" s="1"/>
  <c r="DO623" i="1" a="1"/>
  <c r="DO623" i="1" s="1"/>
  <c r="DO615" i="1" a="1"/>
  <c r="DO615" i="1" s="1"/>
  <c r="DO607" i="1" a="1"/>
  <c r="DO607" i="1" s="1"/>
  <c r="DO599" i="1" a="1"/>
  <c r="DO599" i="1" s="1"/>
  <c r="DO591" i="1" a="1"/>
  <c r="DO591" i="1" s="1"/>
  <c r="DO583" i="1" a="1"/>
  <c r="DO583" i="1" s="1"/>
  <c r="DO575" i="1" a="1"/>
  <c r="DO575" i="1" s="1"/>
  <c r="DO567" i="1" a="1"/>
  <c r="DO567" i="1" s="1"/>
  <c r="DO559" i="1" a="1"/>
  <c r="DO559" i="1" s="1"/>
  <c r="DO551" i="1" a="1"/>
  <c r="DO551" i="1" s="1"/>
  <c r="DO543" i="1" a="1"/>
  <c r="DO543" i="1" s="1"/>
  <c r="DO535" i="1" a="1"/>
  <c r="DO535" i="1" s="1"/>
  <c r="DO527" i="1" a="1"/>
  <c r="DO527" i="1" s="1"/>
  <c r="DO519" i="1" a="1"/>
  <c r="DO519" i="1" s="1"/>
  <c r="DO511" i="1" a="1"/>
  <c r="DO511" i="1" s="1"/>
  <c r="DO503" i="1" a="1"/>
  <c r="DO503" i="1" s="1"/>
  <c r="DO495" i="1" a="1"/>
  <c r="DO495" i="1" s="1"/>
  <c r="DO487" i="1" a="1"/>
  <c r="DO487" i="1" s="1"/>
  <c r="DO479" i="1" a="1"/>
  <c r="DO479" i="1" s="1"/>
  <c r="DO471" i="1" a="1"/>
  <c r="DO471" i="1" s="1"/>
  <c r="DO463" i="1" a="1"/>
  <c r="DO463" i="1" s="1"/>
  <c r="DO455" i="1" a="1"/>
  <c r="DO455" i="1" s="1"/>
  <c r="DO447" i="1" a="1"/>
  <c r="DO447" i="1" s="1"/>
  <c r="DO439" i="1" a="1"/>
  <c r="DO439" i="1" s="1"/>
  <c r="DO431" i="1" a="1"/>
  <c r="DO431" i="1" s="1"/>
  <c r="DO423" i="1" a="1"/>
  <c r="DO423" i="1" s="1"/>
  <c r="DO415" i="1" a="1"/>
  <c r="DO415" i="1" s="1"/>
  <c r="DO407" i="1" a="1"/>
  <c r="DO407" i="1" s="1"/>
  <c r="DO399" i="1" a="1"/>
  <c r="DO399" i="1" s="1"/>
  <c r="DO391" i="1" a="1"/>
  <c r="DO391" i="1" s="1"/>
  <c r="DO383" i="1" a="1"/>
  <c r="DO383" i="1" s="1"/>
  <c r="DO375" i="1" a="1"/>
  <c r="DO375" i="1" s="1"/>
  <c r="DO367" i="1" a="1"/>
  <c r="DO367" i="1" s="1"/>
  <c r="DO359" i="1" a="1"/>
  <c r="DO359" i="1" s="1"/>
  <c r="DO351" i="1" a="1"/>
  <c r="DO351" i="1" s="1"/>
  <c r="DO343" i="1" a="1"/>
  <c r="DO343" i="1" s="1"/>
  <c r="DO335" i="1" a="1"/>
  <c r="DO335" i="1" s="1"/>
  <c r="DO327" i="1" a="1"/>
  <c r="DO327" i="1" s="1"/>
  <c r="DO319" i="1" a="1"/>
  <c r="DO319" i="1" s="1"/>
  <c r="DO311" i="1" a="1"/>
  <c r="DO311" i="1" s="1"/>
  <c r="DO303" i="1" a="1"/>
  <c r="DO303" i="1" s="1"/>
  <c r="DO295" i="1" a="1"/>
  <c r="DO295" i="1" s="1"/>
  <c r="DO287" i="1" a="1"/>
  <c r="DO287" i="1" s="1"/>
  <c r="DO1132" i="1" a="1"/>
  <c r="DO1132" i="1" s="1"/>
  <c r="DO1068" i="1" a="1"/>
  <c r="DO1068" i="1" s="1"/>
  <c r="DO1035" i="1" a="1"/>
  <c r="DO1035" i="1" s="1"/>
  <c r="DO1012" i="1" a="1"/>
  <c r="DO1012" i="1" s="1"/>
  <c r="DO989" i="1" a="1"/>
  <c r="DO989" i="1" s="1"/>
  <c r="DO971" i="1" a="1"/>
  <c r="DO971" i="1" s="1"/>
  <c r="DO948" i="1" a="1"/>
  <c r="DO948" i="1" s="1"/>
  <c r="DO925" i="1" a="1"/>
  <c r="DO925" i="1" s="1"/>
  <c r="DO907" i="1" a="1"/>
  <c r="DO907" i="1" s="1"/>
  <c r="DO884" i="1" a="1"/>
  <c r="DO884" i="1" s="1"/>
  <c r="DO861" i="1" a="1"/>
  <c r="DO861" i="1" s="1"/>
  <c r="DO843" i="1" a="1"/>
  <c r="DO843" i="1" s="1"/>
  <c r="DO822" i="1" a="1"/>
  <c r="DO822" i="1" s="1"/>
  <c r="DO814" i="1" a="1"/>
  <c r="DO814" i="1" s="1"/>
  <c r="DO806" i="1" a="1"/>
  <c r="DO806" i="1" s="1"/>
  <c r="DO798" i="1" a="1"/>
  <c r="DO798" i="1" s="1"/>
  <c r="DO790" i="1" a="1"/>
  <c r="DO790" i="1" s="1"/>
  <c r="DO782" i="1" a="1"/>
  <c r="DO782" i="1" s="1"/>
  <c r="DO774" i="1" a="1"/>
  <c r="DO774" i="1" s="1"/>
  <c r="DO766" i="1" a="1"/>
  <c r="DO766" i="1" s="1"/>
  <c r="DO758" i="1" a="1"/>
  <c r="DO758" i="1" s="1"/>
  <c r="DO750" i="1" a="1"/>
  <c r="DO750" i="1" s="1"/>
  <c r="DO742" i="1" a="1"/>
  <c r="DO742" i="1" s="1"/>
  <c r="DO734" i="1" a="1"/>
  <c r="DO734" i="1" s="1"/>
  <c r="DO726" i="1" a="1"/>
  <c r="DO726" i="1" s="1"/>
  <c r="DO718" i="1" a="1"/>
  <c r="DO718" i="1" s="1"/>
  <c r="DO710" i="1" a="1"/>
  <c r="DO710" i="1" s="1"/>
  <c r="DO702" i="1" a="1"/>
  <c r="DO702" i="1" s="1"/>
  <c r="DO694" i="1" a="1"/>
  <c r="DO694" i="1" s="1"/>
  <c r="DO686" i="1" a="1"/>
  <c r="DO686" i="1" s="1"/>
  <c r="DO678" i="1" a="1"/>
  <c r="DO678" i="1" s="1"/>
  <c r="DO670" i="1" a="1"/>
  <c r="DO670" i="1" s="1"/>
  <c r="DO662" i="1" a="1"/>
  <c r="DO662" i="1" s="1"/>
  <c r="DO654" i="1" a="1"/>
  <c r="DO654" i="1" s="1"/>
  <c r="DO646" i="1" a="1"/>
  <c r="DO646" i="1" s="1"/>
  <c r="DO638" i="1" a="1"/>
  <c r="DO638" i="1" s="1"/>
  <c r="DO630" i="1" a="1"/>
  <c r="DO630" i="1" s="1"/>
  <c r="DO622" i="1" a="1"/>
  <c r="DO622" i="1" s="1"/>
  <c r="DO614" i="1" a="1"/>
  <c r="DO614" i="1" s="1"/>
  <c r="DO606" i="1" a="1"/>
  <c r="DO606" i="1" s="1"/>
  <c r="DO598" i="1" a="1"/>
  <c r="DO598" i="1" s="1"/>
  <c r="DO590" i="1" a="1"/>
  <c r="DO590" i="1" s="1"/>
  <c r="DO582" i="1" a="1"/>
  <c r="DO582" i="1" s="1"/>
  <c r="DO574" i="1" a="1"/>
  <c r="DO574" i="1" s="1"/>
  <c r="DO566" i="1" a="1"/>
  <c r="DO566" i="1" s="1"/>
  <c r="DO558" i="1" a="1"/>
  <c r="DO558" i="1" s="1"/>
  <c r="DO550" i="1" a="1"/>
  <c r="DO550" i="1" s="1"/>
  <c r="DO542" i="1" a="1"/>
  <c r="DO542" i="1" s="1"/>
  <c r="DO534" i="1" a="1"/>
  <c r="DO534" i="1" s="1"/>
  <c r="DO526" i="1" a="1"/>
  <c r="DO526" i="1" s="1"/>
  <c r="DO518" i="1" a="1"/>
  <c r="DO518" i="1" s="1"/>
  <c r="DO510" i="1" a="1"/>
  <c r="DO510" i="1" s="1"/>
  <c r="DO502" i="1" a="1"/>
  <c r="DO502" i="1" s="1"/>
  <c r="DO494" i="1" a="1"/>
  <c r="DO494" i="1" s="1"/>
  <c r="DO486" i="1" a="1"/>
  <c r="DO486" i="1" s="1"/>
  <c r="DO478" i="1" a="1"/>
  <c r="DO478" i="1" s="1"/>
  <c r="DO470" i="1" a="1"/>
  <c r="DO470" i="1" s="1"/>
  <c r="DO462" i="1" a="1"/>
  <c r="DO462" i="1" s="1"/>
  <c r="DO454" i="1" a="1"/>
  <c r="DO454" i="1" s="1"/>
  <c r="DO446" i="1" a="1"/>
  <c r="DO446" i="1" s="1"/>
  <c r="DO438" i="1" a="1"/>
  <c r="DO438" i="1" s="1"/>
  <c r="DO430" i="1" a="1"/>
  <c r="DO430" i="1" s="1"/>
  <c r="DO422" i="1" a="1"/>
  <c r="DO422" i="1" s="1"/>
  <c r="DO414" i="1" a="1"/>
  <c r="DO414" i="1" s="1"/>
  <c r="DO406" i="1" a="1"/>
  <c r="DO406" i="1" s="1"/>
  <c r="DO398" i="1" a="1"/>
  <c r="DO398" i="1" s="1"/>
  <c r="DO390" i="1" a="1"/>
  <c r="DO390" i="1" s="1"/>
  <c r="DO382" i="1" a="1"/>
  <c r="DO382" i="1" s="1"/>
  <c r="DO374" i="1" a="1"/>
  <c r="DO374" i="1" s="1"/>
  <c r="DO366" i="1" a="1"/>
  <c r="DO366" i="1" s="1"/>
  <c r="DO358" i="1" a="1"/>
  <c r="DO358" i="1" s="1"/>
  <c r="DO350" i="1" a="1"/>
  <c r="DO350" i="1" s="1"/>
  <c r="DO342" i="1" a="1"/>
  <c r="DO342" i="1" s="1"/>
  <c r="DO334" i="1" a="1"/>
  <c r="DO334" i="1" s="1"/>
  <c r="DO326" i="1" a="1"/>
  <c r="DO326" i="1" s="1"/>
  <c r="DO318" i="1" a="1"/>
  <c r="DO318" i="1" s="1"/>
  <c r="DO310" i="1" a="1"/>
  <c r="DO310" i="1" s="1"/>
  <c r="DO302" i="1" a="1"/>
  <c r="DO302" i="1" s="1"/>
  <c r="DO294" i="1" a="1"/>
  <c r="DO294" i="1" s="1"/>
  <c r="DO286" i="1" a="1"/>
  <c r="DO286" i="1" s="1"/>
  <c r="DO1116" i="1" a="1"/>
  <c r="DO1116" i="1" s="1"/>
  <c r="DO1052" i="1" a="1"/>
  <c r="DO1052" i="1" s="1"/>
  <c r="DO1028" i="1" a="1"/>
  <c r="DO1028" i="1" s="1"/>
  <c r="DO1005" i="1" a="1"/>
  <c r="DO1005" i="1" s="1"/>
  <c r="DO987" i="1" a="1"/>
  <c r="DO987" i="1" s="1"/>
  <c r="DO964" i="1" a="1"/>
  <c r="DO964" i="1" s="1"/>
  <c r="DO941" i="1" a="1"/>
  <c r="DO941" i="1" s="1"/>
  <c r="DO923" i="1" a="1"/>
  <c r="DO923" i="1" s="1"/>
  <c r="DO900" i="1" a="1"/>
  <c r="DO900" i="1" s="1"/>
  <c r="DO877" i="1" a="1"/>
  <c r="DO877" i="1" s="1"/>
  <c r="DO859" i="1" a="1"/>
  <c r="DO859" i="1" s="1"/>
  <c r="DO836" i="1" a="1"/>
  <c r="DO836" i="1" s="1"/>
  <c r="DO820" i="1" a="1"/>
  <c r="DO820" i="1" s="1"/>
  <c r="DO812" i="1" a="1"/>
  <c r="DO812" i="1" s="1"/>
  <c r="DO804" i="1" a="1"/>
  <c r="DO804" i="1" s="1"/>
  <c r="DO796" i="1" a="1"/>
  <c r="DO796" i="1" s="1"/>
  <c r="DO788" i="1" a="1"/>
  <c r="DO788" i="1" s="1"/>
  <c r="DO780" i="1" a="1"/>
  <c r="DO780" i="1" s="1"/>
  <c r="DO772" i="1" a="1"/>
  <c r="DO772" i="1" s="1"/>
  <c r="DO764" i="1" a="1"/>
  <c r="DO764" i="1" s="1"/>
  <c r="DO756" i="1" a="1"/>
  <c r="DO756" i="1" s="1"/>
  <c r="DO748" i="1" a="1"/>
  <c r="DO748" i="1" s="1"/>
  <c r="DO740" i="1" a="1"/>
  <c r="DO740" i="1" s="1"/>
  <c r="DO732" i="1" a="1"/>
  <c r="DO732" i="1" s="1"/>
  <c r="DO724" i="1" a="1"/>
  <c r="DO724" i="1" s="1"/>
  <c r="DO716" i="1" a="1"/>
  <c r="DO716" i="1" s="1"/>
  <c r="DO708" i="1" a="1"/>
  <c r="DO708" i="1" s="1"/>
  <c r="DO700" i="1" a="1"/>
  <c r="DO700" i="1" s="1"/>
  <c r="DO692" i="1" a="1"/>
  <c r="DO692" i="1" s="1"/>
  <c r="DO684" i="1" a="1"/>
  <c r="DO684" i="1" s="1"/>
  <c r="DO676" i="1" a="1"/>
  <c r="DO676" i="1" s="1"/>
  <c r="DO668" i="1" a="1"/>
  <c r="DO668" i="1" s="1"/>
  <c r="DO660" i="1" a="1"/>
  <c r="DO660" i="1" s="1"/>
  <c r="DO652" i="1" a="1"/>
  <c r="DO652" i="1" s="1"/>
  <c r="DO644" i="1" a="1"/>
  <c r="DO644" i="1" s="1"/>
  <c r="DO636" i="1" a="1"/>
  <c r="DO636" i="1" s="1"/>
  <c r="DO628" i="1" a="1"/>
  <c r="DO628" i="1" s="1"/>
  <c r="DO620" i="1" a="1"/>
  <c r="DO620" i="1" s="1"/>
  <c r="DO612" i="1" a="1"/>
  <c r="DO612" i="1" s="1"/>
  <c r="DO604" i="1" a="1"/>
  <c r="DO604" i="1" s="1"/>
  <c r="DO596" i="1" a="1"/>
  <c r="DO596" i="1" s="1"/>
  <c r="DO588" i="1" a="1"/>
  <c r="DO588" i="1" s="1"/>
  <c r="DO580" i="1" a="1"/>
  <c r="DO580" i="1" s="1"/>
  <c r="DO572" i="1" a="1"/>
  <c r="DO572" i="1" s="1"/>
  <c r="DO564" i="1" a="1"/>
  <c r="DO564" i="1" s="1"/>
  <c r="DO556" i="1" a="1"/>
  <c r="DO556" i="1" s="1"/>
  <c r="DO548" i="1" a="1"/>
  <c r="DO548" i="1" s="1"/>
  <c r="DO540" i="1" a="1"/>
  <c r="DO540" i="1" s="1"/>
  <c r="DO532" i="1" a="1"/>
  <c r="DO532" i="1" s="1"/>
  <c r="DO524" i="1" a="1"/>
  <c r="DO524" i="1" s="1"/>
  <c r="DO516" i="1" a="1"/>
  <c r="DO516" i="1" s="1"/>
  <c r="DO508" i="1" a="1"/>
  <c r="DO508" i="1" s="1"/>
  <c r="DO500" i="1" a="1"/>
  <c r="DO500" i="1" s="1"/>
  <c r="DO492" i="1" a="1"/>
  <c r="DO492" i="1" s="1"/>
  <c r="DO484" i="1" a="1"/>
  <c r="DO484" i="1" s="1"/>
  <c r="DO476" i="1" a="1"/>
  <c r="DO476" i="1" s="1"/>
  <c r="DO468" i="1" a="1"/>
  <c r="DO468" i="1" s="1"/>
  <c r="DO460" i="1" a="1"/>
  <c r="DO460" i="1" s="1"/>
  <c r="DO452" i="1" a="1"/>
  <c r="DO452" i="1" s="1"/>
  <c r="DO444" i="1" a="1"/>
  <c r="DO444" i="1" s="1"/>
  <c r="DO436" i="1" a="1"/>
  <c r="DO436" i="1" s="1"/>
  <c r="DO428" i="1" a="1"/>
  <c r="DO428" i="1" s="1"/>
  <c r="DO420" i="1" a="1"/>
  <c r="DO420" i="1" s="1"/>
  <c r="DO412" i="1" a="1"/>
  <c r="DO412" i="1" s="1"/>
  <c r="DO404" i="1" a="1"/>
  <c r="DO404" i="1" s="1"/>
  <c r="DO396" i="1" a="1"/>
  <c r="DO396" i="1" s="1"/>
  <c r="DO388" i="1" a="1"/>
  <c r="DO388" i="1" s="1"/>
  <c r="DO380" i="1" a="1"/>
  <c r="DO380" i="1" s="1"/>
  <c r="DO372" i="1" a="1"/>
  <c r="DO372" i="1" s="1"/>
  <c r="DO364" i="1" a="1"/>
  <c r="DO364" i="1" s="1"/>
  <c r="DO356" i="1" a="1"/>
  <c r="DO356" i="1" s="1"/>
  <c r="DO348" i="1" a="1"/>
  <c r="DO348" i="1" s="1"/>
  <c r="DO340" i="1" a="1"/>
  <c r="DO340" i="1" s="1"/>
  <c r="DO332" i="1" a="1"/>
  <c r="DO332" i="1" s="1"/>
  <c r="DO324" i="1" a="1"/>
  <c r="DO324" i="1" s="1"/>
  <c r="DO316" i="1" a="1"/>
  <c r="DO316" i="1" s="1"/>
  <c r="DO308" i="1" a="1"/>
  <c r="DO308" i="1" s="1"/>
  <c r="DO300" i="1" a="1"/>
  <c r="DO300" i="1" s="1"/>
  <c r="DO292" i="1" a="1"/>
  <c r="DO292" i="1" s="1"/>
  <c r="DO284" i="1" a="1"/>
  <c r="DO284" i="1" s="1"/>
  <c r="DO1011" i="1" a="1"/>
  <c r="DO1011" i="1" s="1"/>
  <c r="DO837" i="1" a="1"/>
  <c r="DO837" i="1" s="1"/>
  <c r="DO765" i="1" a="1"/>
  <c r="DO765" i="1" s="1"/>
  <c r="DO701" i="1" a="1"/>
  <c r="DO701" i="1" s="1"/>
  <c r="DO637" i="1" a="1"/>
  <c r="DO637" i="1" s="1"/>
  <c r="DO573" i="1" a="1"/>
  <c r="DO573" i="1" s="1"/>
  <c r="DO509" i="1" a="1"/>
  <c r="DO509" i="1" s="1"/>
  <c r="DO445" i="1" a="1"/>
  <c r="DO445" i="1" s="1"/>
  <c r="DO381" i="1" a="1"/>
  <c r="DO381" i="1" s="1"/>
  <c r="DO317" i="1" a="1"/>
  <c r="DO317" i="1" s="1"/>
  <c r="DO279" i="1" a="1"/>
  <c r="DO279" i="1" s="1"/>
  <c r="DO271" i="1" a="1"/>
  <c r="DO271" i="1" s="1"/>
  <c r="DO263" i="1" a="1"/>
  <c r="DO263" i="1" s="1"/>
  <c r="DO255" i="1" a="1"/>
  <c r="DO255" i="1" s="1"/>
  <c r="DO247" i="1" a="1"/>
  <c r="DO247" i="1" s="1"/>
  <c r="DO239" i="1" a="1"/>
  <c r="DO239" i="1" s="1"/>
  <c r="DO231" i="1" a="1"/>
  <c r="DO231" i="1" s="1"/>
  <c r="DO223" i="1" a="1"/>
  <c r="DO223" i="1" s="1"/>
  <c r="DO215" i="1" a="1"/>
  <c r="DO215" i="1" s="1"/>
  <c r="DO207" i="1" a="1"/>
  <c r="DO207" i="1" s="1"/>
  <c r="DO199" i="1" a="1"/>
  <c r="DO199" i="1" s="1"/>
  <c r="DO191" i="1" a="1"/>
  <c r="DO191" i="1" s="1"/>
  <c r="DO183" i="1" a="1"/>
  <c r="DO183" i="1" s="1"/>
  <c r="DO167" i="1" a="1"/>
  <c r="DO167" i="1" s="1"/>
  <c r="DO159" i="1" a="1"/>
  <c r="DO159" i="1" s="1"/>
  <c r="DO143" i="1" a="1"/>
  <c r="DO143" i="1" s="1"/>
  <c r="DO126" i="1" a="1"/>
  <c r="DO126" i="1" s="1"/>
  <c r="DO110" i="1" a="1"/>
  <c r="DO110" i="1" s="1"/>
  <c r="DO94" i="1" a="1"/>
  <c r="DO94" i="1" s="1"/>
  <c r="DO78" i="1" a="1"/>
  <c r="DO78" i="1" s="1"/>
  <c r="DO62" i="1" a="1"/>
  <c r="DO62" i="1" s="1"/>
  <c r="DO46" i="1" a="1"/>
  <c r="DO46" i="1" s="1"/>
  <c r="DO22" i="1" a="1"/>
  <c r="DO22" i="1" s="1"/>
  <c r="DO69" i="1" a="1"/>
  <c r="DO69" i="1" s="1"/>
  <c r="DO37" i="1" a="1"/>
  <c r="DO37" i="1" s="1"/>
  <c r="DO13" i="1" a="1"/>
  <c r="DO13" i="1" s="1"/>
  <c r="DO16" i="1" a="1"/>
  <c r="DO16" i="1" s="1"/>
  <c r="DO988" i="1" a="1"/>
  <c r="DO988" i="1" s="1"/>
  <c r="DO821" i="1" a="1"/>
  <c r="DO821" i="1" s="1"/>
  <c r="DO757" i="1" a="1"/>
  <c r="DO757" i="1" s="1"/>
  <c r="DO693" i="1" a="1"/>
  <c r="DO693" i="1" s="1"/>
  <c r="DO629" i="1" a="1"/>
  <c r="DO629" i="1" s="1"/>
  <c r="DO565" i="1" a="1"/>
  <c r="DO565" i="1" s="1"/>
  <c r="DO501" i="1" a="1"/>
  <c r="DO501" i="1" s="1"/>
  <c r="DO437" i="1" a="1"/>
  <c r="DO437" i="1" s="1"/>
  <c r="DO373" i="1" a="1"/>
  <c r="DO373" i="1" s="1"/>
  <c r="DO309" i="1" a="1"/>
  <c r="DO309" i="1" s="1"/>
  <c r="DO278" i="1" a="1"/>
  <c r="DO278" i="1" s="1"/>
  <c r="DO270" i="1" a="1"/>
  <c r="DO270" i="1" s="1"/>
  <c r="DO262" i="1" a="1"/>
  <c r="DO262" i="1" s="1"/>
  <c r="DO254" i="1" a="1"/>
  <c r="DO254" i="1" s="1"/>
  <c r="DO246" i="1" a="1"/>
  <c r="DO246" i="1" s="1"/>
  <c r="DO238" i="1" a="1"/>
  <c r="DO238" i="1" s="1"/>
  <c r="DO230" i="1" a="1"/>
  <c r="DO230" i="1" s="1"/>
  <c r="DO222" i="1" a="1"/>
  <c r="DO222" i="1" s="1"/>
  <c r="DO214" i="1" a="1"/>
  <c r="DO214" i="1" s="1"/>
  <c r="DO206" i="1" a="1"/>
  <c r="DO206" i="1" s="1"/>
  <c r="DO198" i="1" a="1"/>
  <c r="DO198" i="1" s="1"/>
  <c r="DO190" i="1" a="1"/>
  <c r="DO190" i="1" s="1"/>
  <c r="DO182" i="1" a="1"/>
  <c r="DO182" i="1" s="1"/>
  <c r="DO174" i="1" a="1"/>
  <c r="DO174" i="1" s="1"/>
  <c r="DO166" i="1" a="1"/>
  <c r="DO166" i="1" s="1"/>
  <c r="DO158" i="1" a="1"/>
  <c r="DO158" i="1" s="1"/>
  <c r="DO150" i="1" a="1"/>
  <c r="DO150" i="1" s="1"/>
  <c r="DO142" i="1" a="1"/>
  <c r="DO142" i="1" s="1"/>
  <c r="DO133" i="1" a="1"/>
  <c r="DO133" i="1" s="1"/>
  <c r="DO125" i="1" a="1"/>
  <c r="DO125" i="1" s="1"/>
  <c r="DO117" i="1" a="1"/>
  <c r="DO117" i="1" s="1"/>
  <c r="DO109" i="1" a="1"/>
  <c r="DO109" i="1" s="1"/>
  <c r="DO101" i="1" a="1"/>
  <c r="DO101" i="1" s="1"/>
  <c r="DO93" i="1" a="1"/>
  <c r="DO93" i="1" s="1"/>
  <c r="DO85" i="1" a="1"/>
  <c r="DO85" i="1" s="1"/>
  <c r="DO77" i="1" a="1"/>
  <c r="DO77" i="1" s="1"/>
  <c r="DO61" i="1" a="1"/>
  <c r="DO61" i="1" s="1"/>
  <c r="DO45" i="1" a="1"/>
  <c r="DO45" i="1" s="1"/>
  <c r="DO21" i="1" a="1"/>
  <c r="DO21" i="1" s="1"/>
  <c r="DO965" i="1" a="1"/>
  <c r="DO965" i="1" s="1"/>
  <c r="DO813" i="1" a="1"/>
  <c r="DO813" i="1" s="1"/>
  <c r="DO749" i="1" a="1"/>
  <c r="DO749" i="1" s="1"/>
  <c r="DO685" i="1" a="1"/>
  <c r="DO685" i="1" s="1"/>
  <c r="DO621" i="1" a="1"/>
  <c r="DO621" i="1" s="1"/>
  <c r="DO557" i="1" a="1"/>
  <c r="DO557" i="1" s="1"/>
  <c r="DO493" i="1" a="1"/>
  <c r="DO493" i="1" s="1"/>
  <c r="DO429" i="1" a="1"/>
  <c r="DO429" i="1" s="1"/>
  <c r="DO365" i="1" a="1"/>
  <c r="DO365" i="1" s="1"/>
  <c r="DO301" i="1" a="1"/>
  <c r="DO301" i="1" s="1"/>
  <c r="DO277" i="1" a="1"/>
  <c r="DO277" i="1" s="1"/>
  <c r="DO269" i="1" a="1"/>
  <c r="DO269" i="1" s="1"/>
  <c r="DO261" i="1" a="1"/>
  <c r="DO261" i="1" s="1"/>
  <c r="DO253" i="1" a="1"/>
  <c r="DO253" i="1" s="1"/>
  <c r="DO245" i="1" a="1"/>
  <c r="DO245" i="1" s="1"/>
  <c r="DO237" i="1" a="1"/>
  <c r="DO237" i="1" s="1"/>
  <c r="DO229" i="1" a="1"/>
  <c r="DO229" i="1" s="1"/>
  <c r="DO221" i="1" a="1"/>
  <c r="DO221" i="1" s="1"/>
  <c r="DO213" i="1" a="1"/>
  <c r="DO213" i="1" s="1"/>
  <c r="DO205" i="1" a="1"/>
  <c r="DO205" i="1" s="1"/>
  <c r="DO197" i="1" a="1"/>
  <c r="DO197" i="1" s="1"/>
  <c r="DO189" i="1" a="1"/>
  <c r="DO189" i="1" s="1"/>
  <c r="DO181" i="1" a="1"/>
  <c r="DO181" i="1" s="1"/>
  <c r="DO173" i="1" a="1"/>
  <c r="DO173" i="1" s="1"/>
  <c r="DO165" i="1" a="1"/>
  <c r="DO165" i="1" s="1"/>
  <c r="DO157" i="1" a="1"/>
  <c r="DO157" i="1" s="1"/>
  <c r="DO149" i="1" a="1"/>
  <c r="DO149" i="1" s="1"/>
  <c r="DO140" i="1" a="1"/>
  <c r="DO140" i="1" s="1"/>
  <c r="DO132" i="1" a="1"/>
  <c r="DO132" i="1" s="1"/>
  <c r="DO124" i="1" a="1"/>
  <c r="DO124" i="1" s="1"/>
  <c r="DO116" i="1" a="1"/>
  <c r="DO116" i="1" s="1"/>
  <c r="DO108" i="1" a="1"/>
  <c r="DO108" i="1" s="1"/>
  <c r="DO100" i="1" a="1"/>
  <c r="DO100" i="1" s="1"/>
  <c r="DO92" i="1" a="1"/>
  <c r="DO92" i="1" s="1"/>
  <c r="DO84" i="1" a="1"/>
  <c r="DO84" i="1" s="1"/>
  <c r="DO76" i="1" a="1"/>
  <c r="DO76" i="1" s="1"/>
  <c r="DO68" i="1" a="1"/>
  <c r="DO68" i="1" s="1"/>
  <c r="DO60" i="1" a="1"/>
  <c r="DO60" i="1" s="1"/>
  <c r="DO52" i="1" a="1"/>
  <c r="DO52" i="1" s="1"/>
  <c r="DO44" i="1" a="1"/>
  <c r="DO44" i="1" s="1"/>
  <c r="DO36" i="1" a="1"/>
  <c r="DO36" i="1" s="1"/>
  <c r="DO28" i="1" a="1"/>
  <c r="DO28" i="1" s="1"/>
  <c r="DO20" i="1" a="1"/>
  <c r="DO20" i="1" s="1"/>
  <c r="DO12" i="1" a="1"/>
  <c r="DO12" i="1" s="1"/>
  <c r="DO11" i="1" a="1"/>
  <c r="DO11" i="1" s="1"/>
  <c r="DO883" i="1" a="1"/>
  <c r="DO883" i="1" s="1"/>
  <c r="DO653" i="1" a="1"/>
  <c r="DO653" i="1" s="1"/>
  <c r="DO397" i="1" a="1"/>
  <c r="DO397" i="1" s="1"/>
  <c r="DO265" i="1" a="1"/>
  <c r="DO265" i="1" s="1"/>
  <c r="DO233" i="1" a="1"/>
  <c r="DO233" i="1" s="1"/>
  <c r="DO193" i="1" a="1"/>
  <c r="DO193" i="1" s="1"/>
  <c r="DO161" i="1" a="1"/>
  <c r="DO161" i="1" s="1"/>
  <c r="DO128" i="1" a="1"/>
  <c r="DO128" i="1" s="1"/>
  <c r="DO96" i="1" a="1"/>
  <c r="DO96" i="1" s="1"/>
  <c r="DO72" i="1" a="1"/>
  <c r="DO72" i="1" s="1"/>
  <c r="DO32" i="1" a="1"/>
  <c r="DO32" i="1" s="1"/>
  <c r="DO947" i="1" a="1"/>
  <c r="DO947" i="1" s="1"/>
  <c r="DO805" i="1" a="1"/>
  <c r="DO805" i="1" s="1"/>
  <c r="DO741" i="1" a="1"/>
  <c r="DO741" i="1" s="1"/>
  <c r="DO677" i="1" a="1"/>
  <c r="DO677" i="1" s="1"/>
  <c r="DO613" i="1" a="1"/>
  <c r="DO613" i="1" s="1"/>
  <c r="DO549" i="1" a="1"/>
  <c r="DO549" i="1" s="1"/>
  <c r="DO485" i="1" a="1"/>
  <c r="DO485" i="1" s="1"/>
  <c r="DO421" i="1" a="1"/>
  <c r="DO421" i="1" s="1"/>
  <c r="DO357" i="1" a="1"/>
  <c r="DO357" i="1" s="1"/>
  <c r="DO293" i="1" a="1"/>
  <c r="DO293" i="1" s="1"/>
  <c r="DO276" i="1" a="1"/>
  <c r="DO276" i="1" s="1"/>
  <c r="DO268" i="1" a="1"/>
  <c r="DO268" i="1" s="1"/>
  <c r="DO260" i="1" a="1"/>
  <c r="DO260" i="1" s="1"/>
  <c r="DO252" i="1" a="1"/>
  <c r="DO252" i="1" s="1"/>
  <c r="DO244" i="1" a="1"/>
  <c r="DO244" i="1" s="1"/>
  <c r="DO236" i="1" a="1"/>
  <c r="DO236" i="1" s="1"/>
  <c r="DO228" i="1" a="1"/>
  <c r="DO228" i="1" s="1"/>
  <c r="DO220" i="1" a="1"/>
  <c r="DO220" i="1" s="1"/>
  <c r="DO212" i="1" a="1"/>
  <c r="DO212" i="1" s="1"/>
  <c r="DO204" i="1" a="1"/>
  <c r="DO204" i="1" s="1"/>
  <c r="DO196" i="1" a="1"/>
  <c r="DO196" i="1" s="1"/>
  <c r="DO188" i="1" a="1"/>
  <c r="DO188" i="1" s="1"/>
  <c r="DO180" i="1" a="1"/>
  <c r="DO180" i="1" s="1"/>
  <c r="DO172" i="1" a="1"/>
  <c r="DO172" i="1" s="1"/>
  <c r="DO164" i="1" a="1"/>
  <c r="DO164" i="1" s="1"/>
  <c r="DO156" i="1" a="1"/>
  <c r="DO156" i="1" s="1"/>
  <c r="DO148" i="1" a="1"/>
  <c r="DO148" i="1" s="1"/>
  <c r="DO139" i="1" a="1"/>
  <c r="DO139" i="1" s="1"/>
  <c r="DO131" i="1" a="1"/>
  <c r="DO131" i="1" s="1"/>
  <c r="DO123" i="1" a="1"/>
  <c r="DO123" i="1" s="1"/>
  <c r="DO115" i="1" a="1"/>
  <c r="DO115" i="1" s="1"/>
  <c r="DO107" i="1" a="1"/>
  <c r="DO107" i="1" s="1"/>
  <c r="DO99" i="1" a="1"/>
  <c r="DO99" i="1" s="1"/>
  <c r="DO91" i="1" a="1"/>
  <c r="DO91" i="1" s="1"/>
  <c r="DO83" i="1" a="1"/>
  <c r="DO83" i="1" s="1"/>
  <c r="DO75" i="1" a="1"/>
  <c r="DO75" i="1" s="1"/>
  <c r="DO67" i="1" a="1"/>
  <c r="DO67" i="1" s="1"/>
  <c r="DO59" i="1" a="1"/>
  <c r="DO59" i="1" s="1"/>
  <c r="DO51" i="1" a="1"/>
  <c r="DO51" i="1" s="1"/>
  <c r="DO43" i="1" a="1"/>
  <c r="DO43" i="1" s="1"/>
  <c r="DO35" i="1" a="1"/>
  <c r="DO35" i="1" s="1"/>
  <c r="DO27" i="1" a="1"/>
  <c r="DO27" i="1" s="1"/>
  <c r="DO19" i="1" a="1"/>
  <c r="DO19" i="1" s="1"/>
  <c r="DO781" i="1" a="1"/>
  <c r="DO781" i="1" s="1"/>
  <c r="DO589" i="1" a="1"/>
  <c r="DO589" i="1" s="1"/>
  <c r="DO333" i="1" a="1"/>
  <c r="DO333" i="1" s="1"/>
  <c r="DO257" i="1" a="1"/>
  <c r="DO257" i="1" s="1"/>
  <c r="DO225" i="1" a="1"/>
  <c r="DO225" i="1" s="1"/>
  <c r="DO201" i="1" a="1"/>
  <c r="DO201" i="1" s="1"/>
  <c r="DO169" i="1" a="1"/>
  <c r="DO169" i="1" s="1"/>
  <c r="DO136" i="1" a="1"/>
  <c r="DO136" i="1" s="1"/>
  <c r="DO104" i="1" a="1"/>
  <c r="DO104" i="1" s="1"/>
  <c r="DO64" i="1" a="1"/>
  <c r="DO64" i="1" s="1"/>
  <c r="DO24" i="1" a="1"/>
  <c r="DO24" i="1" s="1"/>
  <c r="DO924" i="1" a="1"/>
  <c r="DO924" i="1" s="1"/>
  <c r="DO797" i="1" a="1"/>
  <c r="DO797" i="1" s="1"/>
  <c r="DO733" i="1" a="1"/>
  <c r="DO733" i="1" s="1"/>
  <c r="DO669" i="1" a="1"/>
  <c r="DO669" i="1" s="1"/>
  <c r="DO605" i="1" a="1"/>
  <c r="DO605" i="1" s="1"/>
  <c r="DO541" i="1" a="1"/>
  <c r="DO541" i="1" s="1"/>
  <c r="DO477" i="1" a="1"/>
  <c r="DO477" i="1" s="1"/>
  <c r="DO413" i="1" a="1"/>
  <c r="DO413" i="1" s="1"/>
  <c r="DO349" i="1" a="1"/>
  <c r="DO349" i="1" s="1"/>
  <c r="DO285" i="1" a="1"/>
  <c r="DO285" i="1" s="1"/>
  <c r="DO275" i="1" a="1"/>
  <c r="DO275" i="1" s="1"/>
  <c r="DO267" i="1" a="1"/>
  <c r="DO267" i="1" s="1"/>
  <c r="DO259" i="1" a="1"/>
  <c r="DO259" i="1" s="1"/>
  <c r="DO251" i="1" a="1"/>
  <c r="DO251" i="1" s="1"/>
  <c r="DO243" i="1" a="1"/>
  <c r="DO243" i="1" s="1"/>
  <c r="DO235" i="1" a="1"/>
  <c r="DO235" i="1" s="1"/>
  <c r="DO227" i="1" a="1"/>
  <c r="DO227" i="1" s="1"/>
  <c r="DO219" i="1" a="1"/>
  <c r="DO219" i="1" s="1"/>
  <c r="DO211" i="1" a="1"/>
  <c r="DO211" i="1" s="1"/>
  <c r="DO203" i="1" a="1"/>
  <c r="DO203" i="1" s="1"/>
  <c r="DO195" i="1" a="1"/>
  <c r="DO195" i="1" s="1"/>
  <c r="DO187" i="1" a="1"/>
  <c r="DO187" i="1" s="1"/>
  <c r="DO179" i="1" a="1"/>
  <c r="DO179" i="1" s="1"/>
  <c r="DO171" i="1" a="1"/>
  <c r="DO171" i="1" s="1"/>
  <c r="DO163" i="1" a="1"/>
  <c r="DO163" i="1" s="1"/>
  <c r="DO155" i="1" a="1"/>
  <c r="DO155" i="1" s="1"/>
  <c r="DO147" i="1" a="1"/>
  <c r="DO147" i="1" s="1"/>
  <c r="DO138" i="1" a="1"/>
  <c r="DO138" i="1" s="1"/>
  <c r="DO130" i="1" a="1"/>
  <c r="DO130" i="1" s="1"/>
  <c r="DO122" i="1" a="1"/>
  <c r="DO122" i="1" s="1"/>
  <c r="DO114" i="1" a="1"/>
  <c r="DO114" i="1" s="1"/>
  <c r="DO106" i="1" a="1"/>
  <c r="DO106" i="1" s="1"/>
  <c r="DO98" i="1" a="1"/>
  <c r="DO98" i="1" s="1"/>
  <c r="DO90" i="1" a="1"/>
  <c r="DO90" i="1" s="1"/>
  <c r="DO82" i="1" a="1"/>
  <c r="DO82" i="1" s="1"/>
  <c r="DO74" i="1" a="1"/>
  <c r="DO74" i="1" s="1"/>
  <c r="DO66" i="1" a="1"/>
  <c r="DO66" i="1" s="1"/>
  <c r="DO58" i="1" a="1"/>
  <c r="DO58" i="1" s="1"/>
  <c r="DO50" i="1" a="1"/>
  <c r="DO50" i="1" s="1"/>
  <c r="DO42" i="1" a="1"/>
  <c r="DO42" i="1" s="1"/>
  <c r="DO34" i="1" a="1"/>
  <c r="DO34" i="1" s="1"/>
  <c r="DO26" i="1" a="1"/>
  <c r="DO26" i="1" s="1"/>
  <c r="DO18" i="1" a="1"/>
  <c r="DO18" i="1" s="1"/>
  <c r="DO10" i="1" a="1"/>
  <c r="DO10" i="1" s="1"/>
  <c r="DO1060" i="1" a="1"/>
  <c r="DO1060" i="1" s="1"/>
  <c r="DO461" i="1" a="1"/>
  <c r="DO461" i="1" s="1"/>
  <c r="DO273" i="1" a="1"/>
  <c r="DO273" i="1" s="1"/>
  <c r="DO241" i="1" a="1"/>
  <c r="DO241" i="1" s="1"/>
  <c r="DO217" i="1" a="1"/>
  <c r="DO217" i="1" s="1"/>
  <c r="DO185" i="1" a="1"/>
  <c r="DO185" i="1" s="1"/>
  <c r="DO145" i="1" a="1"/>
  <c r="DO145" i="1" s="1"/>
  <c r="DO112" i="1" a="1"/>
  <c r="DO112" i="1" s="1"/>
  <c r="DO80" i="1" a="1"/>
  <c r="DO80" i="1" s="1"/>
  <c r="DO40" i="1" a="1"/>
  <c r="DO40" i="1" s="1"/>
  <c r="DO1124" i="1" a="1"/>
  <c r="DO1124" i="1" s="1"/>
  <c r="DO901" i="1" a="1"/>
  <c r="DO901" i="1" s="1"/>
  <c r="DO789" i="1" a="1"/>
  <c r="DO789" i="1" s="1"/>
  <c r="DO725" i="1" a="1"/>
  <c r="DO725" i="1" s="1"/>
  <c r="DO661" i="1" a="1"/>
  <c r="DO661" i="1" s="1"/>
  <c r="DO597" i="1" a="1"/>
  <c r="DO597" i="1" s="1"/>
  <c r="DO533" i="1" a="1"/>
  <c r="DO533" i="1" s="1"/>
  <c r="DO469" i="1" a="1"/>
  <c r="DO469" i="1" s="1"/>
  <c r="DO405" i="1" a="1"/>
  <c r="DO405" i="1" s="1"/>
  <c r="DO341" i="1" a="1"/>
  <c r="DO341" i="1" s="1"/>
  <c r="DO283" i="1" a="1"/>
  <c r="DO283" i="1" s="1"/>
  <c r="DO274" i="1" a="1"/>
  <c r="DO274" i="1" s="1"/>
  <c r="DO266" i="1" a="1"/>
  <c r="DO266" i="1" s="1"/>
  <c r="DO258" i="1" a="1"/>
  <c r="DO258" i="1" s="1"/>
  <c r="DO250" i="1" a="1"/>
  <c r="DO250" i="1" s="1"/>
  <c r="DO242" i="1" a="1"/>
  <c r="DO242" i="1" s="1"/>
  <c r="DO234" i="1" a="1"/>
  <c r="DO234" i="1" s="1"/>
  <c r="DO226" i="1" a="1"/>
  <c r="DO226" i="1" s="1"/>
  <c r="DO218" i="1" a="1"/>
  <c r="DO218" i="1" s="1"/>
  <c r="DO210" i="1" a="1"/>
  <c r="DO210" i="1" s="1"/>
  <c r="DO202" i="1" a="1"/>
  <c r="DO202" i="1" s="1"/>
  <c r="DO194" i="1" a="1"/>
  <c r="DO194" i="1" s="1"/>
  <c r="DO186" i="1" a="1"/>
  <c r="DO186" i="1" s="1"/>
  <c r="DO178" i="1" a="1"/>
  <c r="DO178" i="1" s="1"/>
  <c r="DO170" i="1" a="1"/>
  <c r="DO170" i="1" s="1"/>
  <c r="DO162" i="1" a="1"/>
  <c r="DO162" i="1" s="1"/>
  <c r="DO154" i="1" a="1"/>
  <c r="DO154" i="1" s="1"/>
  <c r="DO146" i="1" a="1"/>
  <c r="DO146" i="1" s="1"/>
  <c r="DO137" i="1" a="1"/>
  <c r="DO137" i="1" s="1"/>
  <c r="DO129" i="1" a="1"/>
  <c r="DO129" i="1" s="1"/>
  <c r="DO121" i="1" a="1"/>
  <c r="DO121" i="1" s="1"/>
  <c r="DO113" i="1" a="1"/>
  <c r="DO113" i="1" s="1"/>
  <c r="DO105" i="1" a="1"/>
  <c r="DO105" i="1" s="1"/>
  <c r="DO97" i="1" a="1"/>
  <c r="DO97" i="1" s="1"/>
  <c r="DO89" i="1" a="1"/>
  <c r="DO89" i="1" s="1"/>
  <c r="DO81" i="1" a="1"/>
  <c r="DO81" i="1" s="1"/>
  <c r="DO73" i="1" a="1"/>
  <c r="DO73" i="1" s="1"/>
  <c r="DO65" i="1" a="1"/>
  <c r="DO65" i="1" s="1"/>
  <c r="DO57" i="1" a="1"/>
  <c r="DO57" i="1" s="1"/>
  <c r="DO49" i="1" a="1"/>
  <c r="DO49" i="1" s="1"/>
  <c r="DO41" i="1" a="1"/>
  <c r="DO41" i="1" s="1"/>
  <c r="DO33" i="1" a="1"/>
  <c r="DO33" i="1" s="1"/>
  <c r="DO25" i="1" a="1"/>
  <c r="DO25" i="1" s="1"/>
  <c r="DO17" i="1" a="1"/>
  <c r="DO17" i="1" s="1"/>
  <c r="DO9" i="1" a="1"/>
  <c r="DO9" i="1" s="1"/>
  <c r="DO717" i="1" a="1"/>
  <c r="DO717" i="1" s="1"/>
  <c r="DO525" i="1" a="1"/>
  <c r="DO525" i="1" s="1"/>
  <c r="DO281" i="1" a="1"/>
  <c r="DO281" i="1" s="1"/>
  <c r="DO249" i="1" a="1"/>
  <c r="DO249" i="1" s="1"/>
  <c r="DO209" i="1" a="1"/>
  <c r="DO209" i="1" s="1"/>
  <c r="DO177" i="1" a="1"/>
  <c r="DO177" i="1" s="1"/>
  <c r="DO153" i="1" a="1"/>
  <c r="DO153" i="1" s="1"/>
  <c r="DO120" i="1" a="1"/>
  <c r="DO120" i="1" s="1"/>
  <c r="DO88" i="1" a="1"/>
  <c r="DO88" i="1" s="1"/>
  <c r="DO56" i="1" a="1"/>
  <c r="DO56" i="1" s="1"/>
  <c r="DO1029" i="1" a="1"/>
  <c r="DO1029" i="1" s="1"/>
  <c r="DO860" i="1" a="1"/>
  <c r="DO860" i="1" s="1"/>
  <c r="DO773" i="1" a="1"/>
  <c r="DO773" i="1" s="1"/>
  <c r="DO709" i="1" a="1"/>
  <c r="DO709" i="1" s="1"/>
  <c r="DO645" i="1" a="1"/>
  <c r="DO645" i="1" s="1"/>
  <c r="DO581" i="1" a="1"/>
  <c r="DO581" i="1" s="1"/>
  <c r="DO517" i="1" a="1"/>
  <c r="DO517" i="1" s="1"/>
  <c r="DO453" i="1" a="1"/>
  <c r="DO453" i="1" s="1"/>
  <c r="DO389" i="1" a="1"/>
  <c r="DO389" i="1" s="1"/>
  <c r="DO325" i="1" a="1"/>
  <c r="DO325" i="1" s="1"/>
  <c r="DO280" i="1" a="1"/>
  <c r="DO280" i="1" s="1"/>
  <c r="DO272" i="1" a="1"/>
  <c r="DO272" i="1" s="1"/>
  <c r="DO264" i="1" a="1"/>
  <c r="DO264" i="1" s="1"/>
  <c r="DO256" i="1" a="1"/>
  <c r="DO256" i="1" s="1"/>
  <c r="DO248" i="1" a="1"/>
  <c r="DO248" i="1" s="1"/>
  <c r="DO240" i="1" a="1"/>
  <c r="DO240" i="1" s="1"/>
  <c r="DO232" i="1" a="1"/>
  <c r="DO232" i="1" s="1"/>
  <c r="DO224" i="1" a="1"/>
  <c r="DO224" i="1" s="1"/>
  <c r="DO216" i="1" a="1"/>
  <c r="DO216" i="1" s="1"/>
  <c r="DO208" i="1" a="1"/>
  <c r="DO208" i="1" s="1"/>
  <c r="DO200" i="1" a="1"/>
  <c r="DO200" i="1" s="1"/>
  <c r="DO192" i="1" a="1"/>
  <c r="DO192" i="1" s="1"/>
  <c r="DO184" i="1" a="1"/>
  <c r="DO184" i="1" s="1"/>
  <c r="DO176" i="1" a="1"/>
  <c r="DO176" i="1" s="1"/>
  <c r="DO168" i="1" a="1"/>
  <c r="DO168" i="1" s="1"/>
  <c r="DO160" i="1" a="1"/>
  <c r="DO160" i="1" s="1"/>
  <c r="DO152" i="1" a="1"/>
  <c r="DO152" i="1" s="1"/>
  <c r="DO144" i="1" a="1"/>
  <c r="DO144" i="1" s="1"/>
  <c r="DO135" i="1" a="1"/>
  <c r="DO135" i="1" s="1"/>
  <c r="DO127" i="1" a="1"/>
  <c r="DO127" i="1" s="1"/>
  <c r="DO119" i="1" a="1"/>
  <c r="DO119" i="1" s="1"/>
  <c r="DO111" i="1" a="1"/>
  <c r="DO111" i="1" s="1"/>
  <c r="DO103" i="1" a="1"/>
  <c r="DO103" i="1" s="1"/>
  <c r="DO95" i="1" a="1"/>
  <c r="DO95" i="1" s="1"/>
  <c r="DO87" i="1" a="1"/>
  <c r="DO87" i="1" s="1"/>
  <c r="DO79" i="1" a="1"/>
  <c r="DO79" i="1" s="1"/>
  <c r="DO71" i="1" a="1"/>
  <c r="DO71" i="1" s="1"/>
  <c r="DO63" i="1" a="1"/>
  <c r="DO63" i="1" s="1"/>
  <c r="DO55" i="1" a="1"/>
  <c r="DO55" i="1" s="1"/>
  <c r="DO47" i="1" a="1"/>
  <c r="DO47" i="1" s="1"/>
  <c r="DO39" i="1" a="1"/>
  <c r="DO39" i="1" s="1"/>
  <c r="DO31" i="1" a="1"/>
  <c r="DO31" i="1" s="1"/>
  <c r="DO23" i="1" a="1"/>
  <c r="DO23" i="1" s="1"/>
  <c r="DO15" i="1" a="1"/>
  <c r="DO15" i="1" s="1"/>
  <c r="DO175" i="1" a="1"/>
  <c r="DO175" i="1" s="1"/>
  <c r="DO151" i="1" a="1"/>
  <c r="DO151" i="1" s="1"/>
  <c r="DO134" i="1" a="1"/>
  <c r="DO134" i="1" s="1"/>
  <c r="DO118" i="1" a="1"/>
  <c r="DO118" i="1" s="1"/>
  <c r="DO102" i="1" a="1"/>
  <c r="DO102" i="1" s="1"/>
  <c r="DO86" i="1" a="1"/>
  <c r="DO86" i="1" s="1"/>
  <c r="DO70" i="1" a="1"/>
  <c r="DO70" i="1" s="1"/>
  <c r="DO54" i="1" a="1"/>
  <c r="DO54" i="1" s="1"/>
  <c r="DO38" i="1" a="1"/>
  <c r="DO38" i="1" s="1"/>
  <c r="DO30" i="1" a="1"/>
  <c r="DO30" i="1" s="1"/>
  <c r="DO14" i="1" a="1"/>
  <c r="DO14" i="1" s="1"/>
  <c r="DO53" i="1" a="1"/>
  <c r="DO53" i="1" s="1"/>
  <c r="DO29" i="1" a="1"/>
  <c r="DO29" i="1" s="1"/>
  <c r="DO48" i="1" a="1"/>
  <c r="DO48" i="1" s="1"/>
  <c r="DO1156" i="1" a="1"/>
  <c r="DO1156" i="1" s="1"/>
  <c r="DO1165" i="1" a="1"/>
  <c r="DO1165" i="1" s="1"/>
  <c r="DO1180" i="1" a="1"/>
  <c r="DO1180" i="1" s="1"/>
  <c r="DO1174" i="1" a="1"/>
  <c r="DO1174" i="1" s="1"/>
  <c r="DO1189" i="1" a="1"/>
  <c r="DO1189" i="1" s="1"/>
  <c r="DO1148" i="1" a="1"/>
  <c r="DO1148" i="1" s="1"/>
  <c r="DO1184" i="1" a="1"/>
  <c r="DO1184" i="1" s="1"/>
  <c r="DO1172" i="1" a="1"/>
  <c r="DO1172" i="1" s="1"/>
  <c r="DO1187" i="1" a="1"/>
  <c r="DO1187" i="1" s="1"/>
  <c r="DO1181" i="1" a="1"/>
  <c r="DO1181" i="1" s="1"/>
  <c r="DO1194" i="1" a="1"/>
  <c r="DO1194" i="1" s="1"/>
  <c r="DO1155" i="1" a="1"/>
  <c r="DO1155" i="1" s="1"/>
  <c r="DO1163" i="1" a="1"/>
  <c r="DO1163" i="1" s="1"/>
  <c r="DO1179" i="1" a="1"/>
  <c r="DO1179" i="1" s="1"/>
  <c r="DO1193" i="1" a="1"/>
  <c r="DO1193" i="1" s="1"/>
  <c r="DO1188" i="1" a="1"/>
  <c r="DO1188" i="1" s="1"/>
  <c r="DO1161" i="1" a="1"/>
  <c r="DO1161" i="1" s="1"/>
  <c r="DO1162" i="1" a="1"/>
  <c r="DO1162" i="1" s="1"/>
  <c r="DO1138" i="1" a="1"/>
  <c r="DO1138" i="1" s="1"/>
  <c r="DO1139" i="1" a="1"/>
  <c r="DO1139" i="1" s="1"/>
  <c r="DO1168" i="1" a="1"/>
  <c r="DO1168" i="1" s="1"/>
  <c r="DO1169" i="1" a="1"/>
  <c r="DO1169" i="1" s="1"/>
  <c r="DO1173" i="1" a="1"/>
  <c r="DO1173" i="1" s="1"/>
  <c r="DO1175" i="1" a="1"/>
  <c r="DO1175" i="1" s="1"/>
  <c r="DO1186" i="1" a="1"/>
  <c r="DO1186" i="1" s="1"/>
  <c r="DO1191" i="1" a="1"/>
  <c r="DO1191" i="1" s="1"/>
  <c r="DO1164" i="1" a="1"/>
  <c r="DO1164" i="1" s="1"/>
  <c r="DO1137" i="1" a="1"/>
  <c r="DO1137" i="1" s="1"/>
  <c r="DO1145" i="1" a="1"/>
  <c r="DO1145" i="1" s="1"/>
  <c r="DO1146" i="1" a="1"/>
  <c r="DO1146" i="1" s="1"/>
  <c r="DO1176" i="1" a="1"/>
  <c r="DO1176" i="1" s="1"/>
  <c r="DO1183" i="1" a="1"/>
  <c r="DO1183" i="1" s="1"/>
  <c r="DO1144" i="1" a="1"/>
  <c r="DO1144" i="1" s="1"/>
  <c r="DO1151" i="1" a="1"/>
  <c r="DO1151" i="1" s="1"/>
  <c r="DO1152" i="1" a="1"/>
  <c r="DO1152" i="1" s="1"/>
  <c r="DO1153" i="1" a="1"/>
  <c r="DO1153" i="1" s="1"/>
  <c r="DO1182" i="1" a="1"/>
  <c r="DO1182" i="1" s="1"/>
  <c r="DO1190" i="1" a="1"/>
  <c r="DO1190" i="1" s="1"/>
  <c r="DO1150" i="1" a="1"/>
  <c r="DO1150" i="1" s="1"/>
  <c r="DO1159" i="1" a="1"/>
  <c r="DO1159" i="1" s="1"/>
  <c r="DO1160" i="1" a="1"/>
  <c r="DO1160" i="1" s="1"/>
  <c r="DO1167" i="1" a="1"/>
  <c r="DO1167" i="1" s="1"/>
  <c r="DO1195" i="1" a="1"/>
  <c r="DO1195" i="1" s="1"/>
  <c r="DO1177" i="1" a="1"/>
  <c r="DO1177" i="1" s="1"/>
  <c r="DO1158" i="1" a="1"/>
  <c r="DO1158" i="1" s="1"/>
  <c r="DO1166" i="1" a="1"/>
  <c r="DO1166" i="1" s="1"/>
  <c r="DO1141" i="1" a="1"/>
  <c r="DO1141" i="1" s="1"/>
  <c r="CO930" i="1"/>
  <c r="CO781" i="1"/>
  <c r="CO444" i="1"/>
  <c r="CO237" i="1"/>
  <c r="CO418" i="1"/>
  <c r="CO360" i="1"/>
  <c r="CO194" i="1"/>
  <c r="CO450" i="1"/>
  <c r="CO413" i="1"/>
  <c r="CO988" i="1"/>
  <c r="CO1153" i="1"/>
  <c r="CO721" i="1"/>
  <c r="CO750" i="1"/>
  <c r="CO571" i="1"/>
  <c r="CO456" i="1"/>
  <c r="CO618" i="1"/>
  <c r="CO1028" i="1"/>
  <c r="CO864" i="1"/>
  <c r="CO708" i="1"/>
  <c r="CO654" i="1"/>
  <c r="CO962" i="1"/>
  <c r="CO507" i="1"/>
  <c r="CO817" i="1"/>
  <c r="CO68" i="1"/>
  <c r="CO341" i="1"/>
  <c r="CO363" i="1"/>
  <c r="CO658" i="1"/>
  <c r="CO700" i="1"/>
  <c r="CO51" i="1"/>
  <c r="CO435" i="1"/>
  <c r="CO385" i="1"/>
  <c r="CO703" i="1"/>
  <c r="CO157" i="1"/>
  <c r="CO621" i="1"/>
  <c r="CO544" i="1"/>
  <c r="CO69" i="1"/>
  <c r="CO1102" i="1"/>
  <c r="CO580" i="1"/>
  <c r="CO128" i="1"/>
  <c r="CO15" i="1"/>
  <c r="CO1166" i="1"/>
  <c r="CO749" i="1"/>
  <c r="CO349" i="1"/>
  <c r="CO329" i="1"/>
  <c r="CO918" i="1"/>
  <c r="CO427" i="1"/>
  <c r="CO264" i="1"/>
  <c r="CO588" i="1"/>
  <c r="CO740" i="1"/>
  <c r="CO860" i="1"/>
  <c r="CO466" i="1"/>
  <c r="CO768" i="1"/>
  <c r="CO219" i="1"/>
  <c r="CO281" i="1"/>
  <c r="CO241" i="1"/>
  <c r="CO416" i="1"/>
  <c r="CO327" i="1"/>
  <c r="CO159" i="1"/>
  <c r="CO1169" i="1"/>
  <c r="CO1172" i="1"/>
  <c r="CO1190" i="1"/>
  <c r="CO595" i="1"/>
  <c r="CO110" i="1"/>
  <c r="CO209" i="1"/>
  <c r="CO28" i="1"/>
  <c r="CO990" i="1"/>
  <c r="CO1005" i="1"/>
  <c r="CO498" i="1"/>
  <c r="CO1032" i="1"/>
  <c r="CO449" i="1"/>
  <c r="CO422" i="1"/>
  <c r="CO228" i="1"/>
  <c r="CO1033" i="1"/>
  <c r="CO88" i="1"/>
  <c r="CO78" i="1"/>
  <c r="CO92" i="1"/>
  <c r="CO804" i="1"/>
  <c r="CO1041" i="1"/>
  <c r="CO574" i="1"/>
  <c r="CO229" i="1"/>
  <c r="CO31" i="1"/>
  <c r="CO1150" i="1"/>
  <c r="CO169" i="1"/>
  <c r="CO569" i="1"/>
  <c r="CO904" i="1"/>
  <c r="CO905" i="1"/>
  <c r="CO869" i="1"/>
  <c r="CO813" i="1"/>
  <c r="CO559" i="1"/>
  <c r="CO801" i="1"/>
  <c r="CO402" i="1"/>
  <c r="CO1099" i="1"/>
  <c r="CO511" i="1"/>
  <c r="CO651" i="1"/>
  <c r="CO83" i="1"/>
  <c r="CO995" i="1"/>
  <c r="CO367" i="1"/>
  <c r="CO483" i="1"/>
  <c r="CO36" i="1"/>
  <c r="CO788" i="1"/>
  <c r="CO716" i="1"/>
  <c r="CO195" i="1"/>
  <c r="CO425" i="1"/>
  <c r="CO233" i="1"/>
  <c r="CO496" i="1"/>
  <c r="CO980" i="1"/>
  <c r="CO608" i="1"/>
  <c r="CO99" i="1"/>
  <c r="CO370" i="1"/>
  <c r="CO1105" i="1"/>
  <c r="CO753" i="1"/>
  <c r="CO738" i="1"/>
  <c r="CO893" i="1"/>
  <c r="CO1147" i="1"/>
  <c r="CO243" i="1"/>
  <c r="CO1062" i="1"/>
  <c r="CO1191" i="1"/>
  <c r="CO1163" i="1"/>
  <c r="CO142" i="1"/>
  <c r="CO543" i="1"/>
  <c r="CO786" i="1"/>
  <c r="CO712" i="1"/>
  <c r="CO583" i="1"/>
  <c r="CO460" i="1"/>
  <c r="CO85" i="1"/>
  <c r="CO282" i="1"/>
  <c r="CO1126" i="1"/>
  <c r="CO324" i="1"/>
  <c r="CO481" i="1"/>
  <c r="CO21" i="1"/>
  <c r="CO76" i="1"/>
  <c r="CO124" i="1"/>
  <c r="CO762" i="1"/>
  <c r="CO24" i="1"/>
  <c r="CO113" i="1"/>
  <c r="CO179" i="1"/>
  <c r="CO14" i="1"/>
  <c r="CO709" i="1"/>
  <c r="CO350" i="1"/>
  <c r="CO65" i="1"/>
  <c r="CO414" i="1"/>
  <c r="CO542" i="1"/>
  <c r="CO164" i="1"/>
  <c r="CO886" i="1"/>
  <c r="CO556" i="1"/>
  <c r="CO266" i="1"/>
  <c r="CO784" i="1"/>
  <c r="CO688" i="1"/>
  <c r="CO212" i="1"/>
  <c r="CO752" i="1"/>
  <c r="CO567" i="1"/>
  <c r="CO257" i="1"/>
  <c r="CO694" i="1"/>
  <c r="CO168" i="1"/>
  <c r="CO1171" i="1"/>
  <c r="CO920" i="1"/>
  <c r="CO1001" i="1"/>
  <c r="CO1015" i="1"/>
  <c r="CO633" i="1"/>
  <c r="CO882" i="1"/>
  <c r="CO262" i="1"/>
  <c r="CO495" i="1"/>
  <c r="CO451" i="1"/>
  <c r="CO512" i="1"/>
  <c r="CO940" i="1"/>
  <c r="CO534" i="1"/>
  <c r="CO309" i="1"/>
  <c r="CO127" i="1"/>
  <c r="CO733" i="1"/>
  <c r="CO372" i="1"/>
  <c r="CO400" i="1"/>
  <c r="CO482" i="1"/>
  <c r="CO549" i="1"/>
  <c r="CO201" i="1"/>
  <c r="CO154" i="1"/>
  <c r="CO206" i="1"/>
  <c r="CO388" i="1"/>
  <c r="CO1036" i="1"/>
  <c r="CO91" i="1"/>
  <c r="CO587" i="1"/>
  <c r="CO927" i="1"/>
  <c r="CO848" i="1"/>
  <c r="CO1088" i="1"/>
  <c r="CO1090" i="1"/>
  <c r="CO975" i="1"/>
  <c r="CO966" i="1"/>
  <c r="CO10" i="1"/>
  <c r="CO25" i="1"/>
  <c r="CO204" i="1"/>
  <c r="CO161" i="1"/>
  <c r="CO892" i="1"/>
  <c r="CO1018" i="1"/>
  <c r="CO270" i="1"/>
  <c r="CO256" i="1"/>
  <c r="CO1117" i="1"/>
  <c r="CO143" i="1"/>
  <c r="CO109" i="1"/>
  <c r="CO105" i="1"/>
  <c r="CO259" i="1"/>
  <c r="CO323" i="1"/>
  <c r="CO369" i="1"/>
  <c r="CO258" i="1"/>
  <c r="CO1159" i="1"/>
  <c r="CO271" i="1"/>
  <c r="CO713" i="1"/>
  <c r="CO1189" i="1"/>
  <c r="CO315" i="1"/>
  <c r="CO919" i="1"/>
  <c r="CO992" i="1"/>
  <c r="CO923" i="1"/>
  <c r="CO463" i="1"/>
  <c r="CO1039" i="1"/>
  <c r="CO202" i="1"/>
  <c r="CO362" i="1"/>
  <c r="CO403" i="1"/>
  <c r="CO380" i="1"/>
  <c r="CO193" i="1"/>
  <c r="CO1009" i="1"/>
  <c r="CO277" i="1"/>
  <c r="CO622" i="1"/>
  <c r="CO948" i="1"/>
  <c r="CO1083" i="1"/>
  <c r="CO620" i="1"/>
  <c r="CO606" i="1"/>
  <c r="CO269" i="1"/>
  <c r="CO234" i="1"/>
  <c r="CO30" i="1"/>
  <c r="CO181" i="1"/>
  <c r="CO140" i="1"/>
  <c r="CO909" i="1"/>
  <c r="CO150" i="1"/>
  <c r="CO981" i="1"/>
  <c r="CO175" i="1"/>
  <c r="CO691" i="1"/>
  <c r="CO1027" i="1"/>
  <c r="CO1170" i="1"/>
  <c r="CO399" i="1"/>
  <c r="CO1152" i="1"/>
  <c r="CO1154" i="1"/>
  <c r="CO938" i="1"/>
  <c r="CO1000" i="1"/>
  <c r="CO492" i="1"/>
  <c r="CO347" i="1"/>
  <c r="CO409" i="1"/>
  <c r="CO734" i="1"/>
  <c r="CO82" i="1"/>
  <c r="CO623" i="1"/>
  <c r="CO825" i="1"/>
  <c r="CO151" i="1"/>
  <c r="CO1084" i="1"/>
  <c r="CO80" i="1"/>
  <c r="CO217" i="1"/>
  <c r="CO73" i="1"/>
  <c r="CO548" i="1"/>
  <c r="CO415" i="1"/>
  <c r="CO1043" i="1"/>
  <c r="CO1096" i="1"/>
  <c r="CO410" i="1"/>
  <c r="CO119" i="1"/>
  <c r="CO648" i="1"/>
  <c r="CO412" i="1"/>
  <c r="CO305" i="1"/>
  <c r="CO108" i="1"/>
  <c r="CO1049" i="1"/>
  <c r="CO705" i="1"/>
  <c r="CO1034" i="1"/>
  <c r="CO1024" i="1"/>
  <c r="CO837" i="1"/>
  <c r="CO847" i="1"/>
  <c r="CO743" i="1"/>
  <c r="CO521" i="1"/>
  <c r="CO1113" i="1"/>
  <c r="CO724" i="1"/>
  <c r="CO1045" i="1"/>
  <c r="CO943" i="1"/>
  <c r="CO523" i="1"/>
  <c r="CO649" i="1"/>
  <c r="CO377" i="1"/>
  <c r="CO525" i="1"/>
  <c r="CO35" i="1"/>
  <c r="CO29" i="1"/>
  <c r="CO379" i="1"/>
  <c r="CO340" i="1"/>
  <c r="CO596" i="1"/>
  <c r="CO298" i="1"/>
  <c r="CO321" i="1"/>
  <c r="CO308" i="1"/>
  <c r="CO644" i="1"/>
  <c r="CO1037" i="1"/>
  <c r="CO894" i="1"/>
  <c r="CO320" i="1"/>
  <c r="CO497" i="1"/>
  <c r="CO166" i="1"/>
  <c r="CO908" i="1"/>
  <c r="CO973" i="1"/>
  <c r="CO436" i="1"/>
  <c r="CO1077" i="1"/>
  <c r="CO1125" i="1"/>
  <c r="CO1137" i="1"/>
  <c r="CO646" i="1"/>
  <c r="CO795" i="1"/>
  <c r="CO760" i="1"/>
  <c r="CO114" i="1"/>
  <c r="CO818" i="1"/>
  <c r="CO931" i="1"/>
  <c r="CO394" i="1"/>
  <c r="CO1048" i="1"/>
  <c r="CO156" i="1"/>
  <c r="CO600" i="1"/>
  <c r="CO874" i="1"/>
  <c r="CO656" i="1"/>
  <c r="CO489" i="1"/>
  <c r="CO897" i="1"/>
  <c r="CO674" i="1"/>
  <c r="CO472" i="1"/>
  <c r="CO63" i="1"/>
  <c r="CO1101" i="1"/>
  <c r="CO152" i="1"/>
  <c r="CO33" i="1"/>
  <c r="CO637" i="1"/>
  <c r="CO506" i="1"/>
  <c r="CO1031" i="1"/>
  <c r="CO1004" i="1"/>
  <c r="CO141" i="1"/>
  <c r="CO1133" i="1"/>
  <c r="CO180" i="1"/>
  <c r="CO163" i="1"/>
  <c r="CO87" i="1"/>
  <c r="CO1022" i="1"/>
  <c r="CO605" i="1"/>
  <c r="CO50" i="1"/>
  <c r="CO870" i="1"/>
  <c r="CO963" i="1"/>
  <c r="CO445" i="1"/>
  <c r="CO855" i="1"/>
  <c r="CO594" i="1"/>
  <c r="CO736" i="1"/>
  <c r="CO510" i="1"/>
  <c r="CO509" i="1"/>
  <c r="CO789" i="1"/>
  <c r="CO117" i="1"/>
  <c r="CO866" i="1"/>
  <c r="CO911" i="1"/>
  <c r="CO555" i="1"/>
  <c r="CO223" i="1"/>
  <c r="CO946" i="1"/>
  <c r="CO704" i="1"/>
  <c r="CO838" i="1"/>
  <c r="CO832" i="1"/>
  <c r="CO187" i="1"/>
  <c r="CO289" i="1"/>
  <c r="CO46" i="1"/>
  <c r="CO331" i="1"/>
  <c r="CO469" i="1"/>
  <c r="CO16" i="1"/>
  <c r="CO814" i="1"/>
  <c r="CO467" i="1"/>
  <c r="CO441" i="1"/>
  <c r="CO312" i="1"/>
  <c r="CO273" i="1"/>
  <c r="CO974" i="1"/>
  <c r="CO998" i="1"/>
  <c r="CO957" i="1"/>
  <c r="CO103" i="1"/>
  <c r="CO146" i="1"/>
  <c r="CO484" i="1"/>
  <c r="CO1132" i="1"/>
  <c r="CO1135" i="1"/>
  <c r="CO1038" i="1"/>
  <c r="CO125" i="1"/>
  <c r="CO446" i="1"/>
  <c r="CO407" i="1"/>
  <c r="CO1128" i="1"/>
  <c r="CO661" i="1"/>
  <c r="CO679" i="1"/>
  <c r="CO172" i="1"/>
  <c r="CO1194" i="1"/>
  <c r="CO645" i="1"/>
  <c r="CO982" i="1"/>
  <c r="CO790" i="1"/>
  <c r="CO1091" i="1"/>
  <c r="CO303" i="1"/>
  <c r="CO173" i="1"/>
  <c r="CO1122" i="1"/>
  <c r="CO987" i="1"/>
  <c r="CO1040" i="1"/>
  <c r="CO665" i="1"/>
  <c r="CO487" i="1"/>
  <c r="CO715" i="1"/>
  <c r="CO888" i="1"/>
  <c r="CO307" i="1"/>
  <c r="CO1112" i="1"/>
  <c r="CO1131" i="1"/>
  <c r="CO944" i="1"/>
  <c r="CO999" i="1"/>
  <c r="CO358" i="1"/>
  <c r="CO1087" i="1"/>
  <c r="CO616" i="1"/>
  <c r="CO522" i="1"/>
  <c r="CO939" i="1"/>
  <c r="CO398" i="1"/>
  <c r="CO221" i="1"/>
  <c r="CO471" i="1"/>
  <c r="CO1192" i="1"/>
  <c r="CO311" i="1"/>
  <c r="CO755" i="1"/>
  <c r="CO292" i="1"/>
  <c r="CO1079" i="1"/>
  <c r="CO629" i="1"/>
  <c r="CO650" i="1"/>
  <c r="CO1110" i="1"/>
  <c r="CO546" i="1"/>
  <c r="CO464" i="1"/>
  <c r="CO976" i="1"/>
  <c r="CO757" i="1"/>
  <c r="CO714" i="1"/>
  <c r="CO883" i="1"/>
  <c r="CO1010" i="1"/>
  <c r="CO255" i="1"/>
  <c r="CO253" i="1"/>
  <c r="CO780" i="1"/>
  <c r="CO551" i="1"/>
  <c r="CO310" i="1"/>
  <c r="CO263" i="1"/>
  <c r="CO639" i="1"/>
  <c r="CO859" i="1"/>
  <c r="CO1129" i="1"/>
  <c r="CO820" i="1"/>
  <c r="CO337" i="1"/>
  <c r="CO746" i="1"/>
  <c r="CO406" i="1"/>
  <c r="CO1162" i="1"/>
  <c r="CO761" i="1"/>
  <c r="CO57" i="1"/>
  <c r="CO589" i="1"/>
  <c r="CO810" i="1"/>
  <c r="CO295" i="1"/>
  <c r="CO547" i="1"/>
  <c r="CO479" i="1"/>
  <c r="CO355" i="1"/>
  <c r="CO935" i="1"/>
  <c r="CO1103" i="1"/>
  <c r="CO22" i="1"/>
  <c r="CO572" i="1"/>
  <c r="CO902" i="1"/>
  <c r="CO744" i="1"/>
  <c r="CO582" i="1"/>
  <c r="CO986" i="1"/>
  <c r="CO192" i="1"/>
  <c r="CO670" i="1"/>
  <c r="CO1030" i="1"/>
  <c r="CO642" i="1"/>
  <c r="CO710" i="1"/>
  <c r="CO798" i="1"/>
  <c r="CO539" i="1"/>
  <c r="CO1092" i="1"/>
  <c r="CO663" i="1"/>
  <c r="CO454" i="1"/>
  <c r="CO44" i="1"/>
  <c r="CO302" i="1"/>
  <c r="CO299" i="1"/>
  <c r="CO224" i="1"/>
  <c r="CO631" i="1"/>
  <c r="CO291" i="1"/>
  <c r="CO535" i="1"/>
  <c r="CO538" i="1"/>
  <c r="CO707" i="1"/>
  <c r="CO503" i="1"/>
  <c r="CO215" i="1"/>
  <c r="CO647" i="1"/>
  <c r="CO461" i="1"/>
  <c r="CO60" i="1"/>
  <c r="CO951" i="1"/>
  <c r="CO575" i="1"/>
  <c r="CO278" i="1"/>
  <c r="CO517" i="1"/>
  <c r="CO867" i="1"/>
  <c r="CO1106" i="1"/>
  <c r="CO858" i="1"/>
  <c r="CO155" i="1"/>
  <c r="CO610" i="1"/>
  <c r="CO1109" i="1"/>
  <c r="CO342" i="1"/>
  <c r="CO985" i="1"/>
  <c r="CO991" i="1"/>
  <c r="CO922" i="1"/>
  <c r="CO1121" i="1"/>
  <c r="CO387" i="1"/>
  <c r="CO579" i="1"/>
  <c r="CO961" i="1"/>
  <c r="CO773" i="1"/>
  <c r="CO375" i="1"/>
  <c r="CO640" i="1"/>
  <c r="CO205" i="1"/>
  <c r="CO213" i="1"/>
  <c r="CO365" i="1"/>
  <c r="CO643" i="1"/>
  <c r="CO1089" i="1"/>
  <c r="CO566" i="1"/>
  <c r="CO439" i="1"/>
  <c r="CO532" i="1"/>
  <c r="CO664" i="1"/>
  <c r="CO778" i="1"/>
  <c r="CO876" i="1"/>
  <c r="CO419" i="1"/>
  <c r="CO1080" i="1"/>
  <c r="CO318" i="1"/>
  <c r="CO739" i="1"/>
  <c r="CO343" i="1"/>
  <c r="CO634" i="1"/>
  <c r="CO1130" i="1"/>
  <c r="CO754" i="1"/>
  <c r="CO783" i="1"/>
  <c r="CO857" i="1"/>
  <c r="CO247" i="1"/>
  <c r="CO854" i="1"/>
  <c r="CO977" i="1"/>
  <c r="CO280" i="1"/>
  <c r="CO1177" i="1"/>
  <c r="CO1151" i="1"/>
  <c r="CO680" i="1"/>
  <c r="CO1098" i="1"/>
  <c r="CO1003" i="1"/>
  <c r="CO42" i="1"/>
  <c r="CO184" i="1"/>
  <c r="CO965" i="1"/>
  <c r="CO553" i="1"/>
  <c r="CO969" i="1"/>
  <c r="CO983" i="1"/>
  <c r="CO722" i="1"/>
  <c r="CO139" i="1"/>
  <c r="CO106" i="1"/>
  <c r="CO353" i="1"/>
  <c r="CO758" i="1"/>
  <c r="CO681" i="1"/>
  <c r="CO1097" i="1"/>
  <c r="CO880" i="1"/>
  <c r="CO366" i="1"/>
  <c r="CO437" i="1"/>
  <c r="CO527" i="1"/>
  <c r="CO850" i="1"/>
  <c r="CO955" i="1"/>
  <c r="CO1115" i="1"/>
  <c r="CO782" i="1"/>
  <c r="CO1065" i="1"/>
  <c r="CO1063" i="1"/>
  <c r="CO447" i="1"/>
  <c r="CO953" i="1"/>
  <c r="CO937" i="1"/>
  <c r="CO568" i="1"/>
  <c r="CO182" i="1"/>
  <c r="CO950" i="1"/>
  <c r="CO899" i="1"/>
  <c r="CO417" i="1"/>
  <c r="CO335" i="1"/>
  <c r="CO774" i="1"/>
  <c r="CO833" i="1"/>
  <c r="CO1026" i="1"/>
  <c r="CO586" i="1"/>
  <c r="CO824" i="1"/>
  <c r="CO576" i="1"/>
  <c r="CO100" i="1"/>
  <c r="CO129" i="1"/>
  <c r="CO293" i="1"/>
  <c r="CO912" i="1"/>
  <c r="CO536" i="1"/>
  <c r="CO231" i="1"/>
  <c r="CO478" i="1"/>
  <c r="CO917" i="1"/>
  <c r="CO1067" i="1"/>
  <c r="CO819" i="1"/>
  <c r="CO199" i="1"/>
  <c r="CO458" i="1"/>
  <c r="CO508" i="1"/>
  <c r="CO1093" i="1"/>
  <c r="CO1155" i="1"/>
  <c r="CO779" i="1"/>
  <c r="CO808" i="1"/>
  <c r="CO1047" i="1"/>
  <c r="CO952" i="1"/>
  <c r="CO285" i="1"/>
  <c r="CO537" i="1"/>
  <c r="CO189" i="1"/>
  <c r="CO1173" i="1"/>
  <c r="CO357" i="1"/>
  <c r="CO759" i="1"/>
  <c r="CO770" i="1"/>
  <c r="CO914" i="1"/>
  <c r="CO849" i="1"/>
  <c r="CO1141" i="1"/>
  <c r="CO811" i="1"/>
  <c r="CO581" i="1"/>
  <c r="CO41" i="1"/>
  <c r="CO339" i="1"/>
  <c r="CO682" i="1"/>
  <c r="CO984" i="1"/>
  <c r="CO841" i="1"/>
  <c r="CO239" i="1"/>
  <c r="CO486" i="1"/>
  <c r="CO238" i="1"/>
  <c r="CO968" i="1"/>
  <c r="CO235" i="1"/>
  <c r="CO384" i="1"/>
  <c r="CO630" i="1"/>
  <c r="CO198" i="1"/>
  <c r="CO227" i="1"/>
  <c r="CO578" i="1"/>
  <c r="CO816" i="1"/>
  <c r="CO1055" i="1"/>
  <c r="CO807" i="1"/>
  <c r="CO236" i="1"/>
  <c r="CO147" i="1"/>
  <c r="CO570" i="1"/>
  <c r="CO459" i="1"/>
  <c r="CO1143" i="1"/>
  <c r="CO767" i="1"/>
  <c r="CO470" i="1"/>
  <c r="CO901" i="1"/>
  <c r="CO1059" i="1"/>
  <c r="CO191" i="1"/>
  <c r="CO1068" i="1"/>
  <c r="CO809" i="1"/>
  <c r="CO1051" i="1"/>
  <c r="CO1195" i="1"/>
  <c r="CO120" i="1"/>
  <c r="CO1074" i="1"/>
  <c r="CO675" i="1"/>
  <c r="CO529" i="1"/>
  <c r="CO1168" i="1"/>
  <c r="CO560" i="1"/>
  <c r="CO829" i="1"/>
  <c r="CO731" i="1"/>
  <c r="CO1100" i="1"/>
  <c r="CO978" i="1"/>
  <c r="CO338" i="1"/>
  <c r="CO668" i="1"/>
  <c r="CO37" i="1"/>
  <c r="CO619" i="1"/>
  <c r="CO1050" i="1"/>
  <c r="CO932" i="1"/>
  <c r="CO695" i="1"/>
  <c r="CO1176" i="1"/>
  <c r="CO706" i="1"/>
  <c r="CO611" i="1"/>
  <c r="CO430" i="1"/>
  <c r="CO612" i="1"/>
  <c r="CO1014" i="1"/>
  <c r="CO562" i="1"/>
  <c r="CO603" i="1"/>
  <c r="CO617" i="1"/>
  <c r="CO666" i="1"/>
  <c r="CO1054" i="1"/>
  <c r="CO725" i="1"/>
  <c r="CO806" i="1"/>
  <c r="CO1072" i="1"/>
  <c r="CO933" i="1"/>
  <c r="CO1140" i="1"/>
  <c r="CO1182" i="1"/>
  <c r="CO1193" i="1"/>
  <c r="CO791" i="1"/>
  <c r="CO1139" i="1"/>
  <c r="CO877" i="1"/>
  <c r="CO1012" i="1"/>
  <c r="CO84" i="1"/>
  <c r="CO797" i="1"/>
  <c r="CO240" i="1"/>
  <c r="CO56" i="1"/>
  <c r="CO776" i="1"/>
  <c r="CO690" i="1"/>
  <c r="CO803" i="1"/>
  <c r="CO455" i="1"/>
  <c r="CO457" i="1"/>
  <c r="CO941" i="1"/>
  <c r="CO519" i="1"/>
  <c r="CO374" i="1"/>
  <c r="CO959" i="1"/>
  <c r="CO834" i="1"/>
  <c r="CO294" i="1"/>
  <c r="CO730" i="1"/>
  <c r="CO677" i="1"/>
  <c r="CO921" i="1"/>
  <c r="CO214" i="1"/>
  <c r="CO696" i="1"/>
  <c r="CO162" i="1"/>
  <c r="CO404" i="1"/>
  <c r="CO564" i="1"/>
  <c r="CO246" i="1"/>
  <c r="CO1007" i="1"/>
  <c r="CO607" i="1"/>
  <c r="CO889" i="1"/>
  <c r="CO826" i="1"/>
  <c r="CO687" i="1"/>
  <c r="CO326" i="1"/>
  <c r="CO885" i="1"/>
  <c r="CO431" i="1"/>
  <c r="CO1183" i="1"/>
  <c r="CO602" i="1"/>
  <c r="CO210" i="1"/>
  <c r="CO771" i="1"/>
  <c r="CO1013" i="1"/>
  <c r="CO1008" i="1"/>
  <c r="CO494" i="1"/>
  <c r="CO659" i="1"/>
  <c r="CO1142" i="1"/>
  <c r="CO792" i="1"/>
  <c r="CO1179" i="1"/>
  <c r="CO799" i="1"/>
  <c r="CO563" i="1"/>
  <c r="CO903" i="1"/>
  <c r="CO887" i="1"/>
  <c r="CO585" i="1"/>
  <c r="CO530" i="1"/>
  <c r="CO283" i="1"/>
  <c r="CO268" i="1"/>
  <c r="CO19" i="1"/>
  <c r="CO13" i="1"/>
  <c r="CO1108" i="1"/>
  <c r="CO1119" i="1"/>
  <c r="CO871" i="1"/>
  <c r="CO393" i="1"/>
  <c r="CO699" i="1"/>
  <c r="CO1158" i="1"/>
  <c r="CO359" i="1"/>
  <c r="CO599" i="1"/>
  <c r="CO1016" i="1"/>
  <c r="CO947" i="1"/>
  <c r="CO926" i="1"/>
  <c r="CO390" i="1"/>
  <c r="CO591" i="1"/>
  <c r="CO842" i="1"/>
  <c r="CO319" i="1"/>
  <c r="CO956" i="1"/>
  <c r="CO823" i="1"/>
  <c r="CO971" i="1"/>
  <c r="CO222" i="1"/>
  <c r="CO632" i="1"/>
  <c r="CO1075" i="1"/>
  <c r="CO27" i="1"/>
  <c r="CO1066" i="1"/>
  <c r="CO898" i="1"/>
  <c r="CO726" i="1"/>
  <c r="CO90" i="1"/>
  <c r="CO242" i="1"/>
  <c r="CO1156" i="1"/>
  <c r="CO59" i="1"/>
  <c r="CO765" i="1"/>
  <c r="BR727" i="1"/>
  <c r="CO729" i="1"/>
  <c r="CO794" i="1"/>
  <c r="CO609" i="1"/>
  <c r="CO265" i="1"/>
  <c r="CO378" i="1"/>
  <c r="CO111" i="1"/>
  <c r="BR286" i="1"/>
  <c r="CO545" i="1"/>
  <c r="CO528" i="1"/>
  <c r="CO831" i="1"/>
  <c r="CO550" i="1"/>
  <c r="CO1029" i="1"/>
  <c r="CO1123" i="1"/>
  <c r="CO683" i="1"/>
  <c r="CO1114" i="1"/>
  <c r="CO1181" i="1"/>
  <c r="CO254" i="1"/>
  <c r="CO597" i="1"/>
  <c r="CO907" i="1"/>
  <c r="CO936" i="1"/>
  <c r="CO1175" i="1"/>
  <c r="CO735" i="1"/>
  <c r="CO1145" i="1"/>
  <c r="CO429" i="1"/>
  <c r="CO274" i="1"/>
  <c r="CO793" i="1"/>
  <c r="CO279" i="1"/>
  <c r="CO317" i="1"/>
  <c r="CO667" i="1"/>
  <c r="CO906" i="1"/>
  <c r="CO1144" i="1"/>
  <c r="CO896" i="1"/>
  <c r="CO1052" i="1"/>
  <c r="CO915" i="1"/>
  <c r="CO993" i="1"/>
  <c r="CO720" i="1"/>
  <c r="CO1023" i="1"/>
  <c r="CO719" i="1"/>
  <c r="CO1136" i="1"/>
  <c r="CO1042" i="1"/>
  <c r="CO361" i="1"/>
  <c r="CO1174" i="1"/>
  <c r="CO787" i="1"/>
  <c r="CO840" i="1"/>
  <c r="CO884" i="1"/>
  <c r="CO55" i="1"/>
  <c r="CO1044" i="1"/>
  <c r="CO638" i="1"/>
  <c r="CO67" i="1"/>
  <c r="CO881" i="1"/>
  <c r="CO474" i="1"/>
  <c r="CO249" i="1"/>
  <c r="CO424" i="1"/>
  <c r="CO332" i="1"/>
  <c r="CO1148" i="1"/>
  <c r="BR466" i="1"/>
  <c r="CO144" i="1"/>
  <c r="CO438" i="1"/>
  <c r="CO554" i="1"/>
  <c r="CO856" i="1"/>
  <c r="CO552" i="1"/>
  <c r="CO970" i="1"/>
  <c r="CO1061" i="1"/>
  <c r="CO272" i="1"/>
  <c r="CO197" i="1"/>
  <c r="CO501" i="1"/>
  <c r="CO502" i="1"/>
  <c r="CO1071" i="1"/>
  <c r="CO625" i="1"/>
  <c r="CO686" i="1"/>
  <c r="CO134" i="1"/>
  <c r="CO531" i="1"/>
  <c r="CO38" i="1"/>
  <c r="CO524" i="1"/>
  <c r="CO334" i="1"/>
  <c r="CO130" i="1"/>
  <c r="CO1188" i="1"/>
  <c r="CO890" i="1"/>
  <c r="BR186" i="1"/>
  <c r="CO945" i="1"/>
  <c r="CO216" i="1"/>
  <c r="CO846" i="1"/>
  <c r="CO354" i="1"/>
  <c r="CO17" i="1"/>
  <c r="CO328" i="1"/>
  <c r="CO468" i="1"/>
  <c r="CO98" i="1"/>
  <c r="CO718" i="1"/>
  <c r="CO58" i="1"/>
  <c r="CO764" i="1"/>
  <c r="CO1165" i="1"/>
  <c r="CO52" i="1"/>
  <c r="CO751" i="1"/>
  <c r="CO723" i="1"/>
  <c r="CO844" i="1"/>
  <c r="CO190" i="1"/>
  <c r="CO493" i="1"/>
  <c r="CO843" i="1"/>
  <c r="CO872" i="1"/>
  <c r="CO1111" i="1"/>
  <c r="CO671" i="1"/>
  <c r="CO1017" i="1"/>
  <c r="CO1082" i="1"/>
  <c r="CO689" i="1"/>
  <c r="CO592" i="1"/>
  <c r="CO895" i="1"/>
  <c r="CO678" i="1"/>
  <c r="CO1157" i="1"/>
  <c r="CO1187" i="1"/>
  <c r="CO747" i="1"/>
  <c r="CO1178" i="1"/>
  <c r="CO40" i="1"/>
  <c r="CO520" i="1"/>
  <c r="CO1002" i="1"/>
  <c r="CO626" i="1"/>
  <c r="CO655" i="1"/>
  <c r="CO601" i="1"/>
  <c r="CO1094" i="1"/>
  <c r="CO598" i="1"/>
  <c r="CO879" i="1"/>
  <c r="CO910" i="1"/>
  <c r="CO61" i="1"/>
  <c r="CO382" i="1"/>
  <c r="CO853" i="1"/>
  <c r="CO577" i="1"/>
  <c r="CO453" i="1"/>
  <c r="CO183" i="1"/>
  <c r="CO1127" i="1"/>
  <c r="CO766" i="1"/>
  <c r="CO165" i="1"/>
  <c r="CO1060" i="1"/>
  <c r="CO102" i="1"/>
  <c r="CO1056" i="1"/>
  <c r="CO12" i="1"/>
  <c r="CO304" i="1"/>
  <c r="CO928" i="1"/>
  <c r="CO852" i="1"/>
  <c r="CO260" i="1"/>
  <c r="CO800" i="1"/>
  <c r="CO411" i="1"/>
  <c r="CO32" i="1"/>
  <c r="CO432" i="1"/>
  <c r="CO373" i="1"/>
  <c r="CO693" i="1"/>
  <c r="CO1104" i="1"/>
  <c r="CO728" i="1"/>
  <c r="CO423" i="1"/>
  <c r="CO822" i="1"/>
  <c r="CO230" i="1"/>
  <c r="CO805" i="1"/>
  <c r="CO1011" i="1"/>
  <c r="CO433" i="1"/>
  <c r="CO485" i="1"/>
  <c r="CO835" i="1"/>
  <c r="CO1138" i="1"/>
  <c r="CO1167" i="1"/>
  <c r="CO727" i="1"/>
  <c r="CO745" i="1"/>
  <c r="CO383" i="1"/>
  <c r="CO891" i="1"/>
  <c r="CO673" i="1"/>
  <c r="CO86" i="1"/>
  <c r="CO207" i="1"/>
  <c r="CO518" i="1"/>
  <c r="CO381" i="1"/>
  <c r="CO1078" i="1"/>
  <c r="CO873" i="1"/>
  <c r="CO960" i="1"/>
  <c r="CO45" i="1"/>
  <c r="CO148" i="1"/>
  <c r="CO972" i="1"/>
  <c r="CO301" i="1"/>
  <c r="CO979" i="1"/>
  <c r="CO614" i="1"/>
  <c r="CO330" i="1"/>
  <c r="CO211" i="1"/>
  <c r="CO540" i="1"/>
  <c r="CO364" i="1"/>
  <c r="CO49" i="1"/>
  <c r="CO448" i="1"/>
  <c r="CO1118" i="1"/>
  <c r="CO434" i="1"/>
  <c r="CO958" i="1"/>
  <c r="CO48" i="1"/>
  <c r="CO170" i="1"/>
  <c r="BR331" i="1"/>
  <c r="BR988" i="1"/>
  <c r="BR90" i="1"/>
  <c r="CO313" i="1"/>
  <c r="CO1095" i="1"/>
  <c r="CO1185" i="1"/>
  <c r="BR33" i="1"/>
  <c r="CO126" i="1"/>
  <c r="CO397" i="1"/>
  <c r="CO288" i="1"/>
  <c r="CO865" i="1"/>
  <c r="CO8" i="1"/>
  <c r="CO275" i="1"/>
  <c r="CO557" i="1"/>
  <c r="CO541" i="1"/>
  <c r="CO514" i="1"/>
  <c r="CO1134" i="1"/>
  <c r="CO954" i="1"/>
  <c r="CO356" i="1"/>
  <c r="CO348" i="1"/>
  <c r="CO692" i="1"/>
  <c r="CO711" i="1"/>
  <c r="CO93" i="1"/>
  <c r="CO220" i="1"/>
  <c r="CO613" i="1"/>
  <c r="CO284" i="1"/>
  <c r="CO1070" i="1"/>
  <c r="CO392" i="1"/>
  <c r="CO296" i="1"/>
  <c r="CO74" i="1"/>
  <c r="CO200" i="1"/>
  <c r="CO526" i="1"/>
  <c r="BR155" i="1"/>
  <c r="BR170" i="1"/>
  <c r="BR463" i="1"/>
  <c r="CO1035" i="1"/>
  <c r="CO1064" i="1"/>
  <c r="CO624" i="1"/>
  <c r="CO863" i="1"/>
  <c r="CO615" i="1"/>
  <c r="CO121" i="1"/>
  <c r="CO1184" i="1"/>
  <c r="CO131" i="1"/>
  <c r="CO1196" i="1"/>
  <c r="CO1025" i="1"/>
  <c r="CO473" i="1"/>
  <c r="CO942" i="1"/>
  <c r="CO196" i="1"/>
  <c r="CO1146" i="1"/>
  <c r="CO53" i="1"/>
  <c r="CO420" i="1"/>
  <c r="CO101" i="1"/>
  <c r="CO491" i="1"/>
  <c r="CO584" i="1"/>
  <c r="CO989" i="1"/>
  <c r="CO561" i="1"/>
  <c r="CO252" i="1"/>
  <c r="CO333" i="1"/>
  <c r="CO79" i="1"/>
  <c r="CO70" i="1"/>
  <c r="CO314" i="1"/>
  <c r="CO697" i="1"/>
  <c r="CO248" i="1"/>
  <c r="CO64" i="1"/>
  <c r="CO916" i="1"/>
  <c r="CO827" i="1"/>
  <c r="CO122" i="1"/>
  <c r="CO994" i="1"/>
  <c r="CO443" i="1"/>
  <c r="CO1085" i="1"/>
  <c r="CO116" i="1"/>
  <c r="CO167" i="1"/>
  <c r="CO851" i="1"/>
  <c r="CO1186" i="1"/>
  <c r="CO178" i="1"/>
  <c r="BR315" i="1"/>
  <c r="BR793" i="1"/>
  <c r="BR206" i="1"/>
  <c r="CO653" i="1"/>
  <c r="CO376" i="1"/>
  <c r="CO1021" i="1"/>
  <c r="CO756" i="1"/>
  <c r="CO62" i="1"/>
  <c r="CO325" i="1"/>
  <c r="CO1019" i="1"/>
  <c r="CO395" i="1"/>
  <c r="CO772" i="1"/>
  <c r="CO862" i="1"/>
  <c r="CO345" i="1"/>
  <c r="CO72" i="1"/>
  <c r="CO386" i="1"/>
  <c r="CO245" i="1"/>
  <c r="CO71" i="1"/>
  <c r="CO306" i="1"/>
  <c r="CO186" i="1"/>
  <c r="CO389" i="1"/>
  <c r="CO208" i="1"/>
  <c r="BR75" i="1"/>
  <c r="BR21" i="1"/>
  <c r="BR1132" i="1"/>
  <c r="CO118" i="1"/>
  <c r="CO153" i="1"/>
  <c r="CO742" i="1"/>
  <c r="CO662" i="1"/>
  <c r="CO26" i="1"/>
  <c r="CO717" i="1"/>
  <c r="CO1086" i="1"/>
  <c r="CO796" i="1"/>
  <c r="CO924" i="1"/>
  <c r="CO573" i="1"/>
  <c r="CO346" i="1"/>
  <c r="CO504" i="1"/>
  <c r="CO34" i="1"/>
  <c r="CO20" i="1"/>
  <c r="CO590" i="1"/>
  <c r="CO821" i="1"/>
  <c r="CO868" i="1"/>
  <c r="CO967" i="1"/>
  <c r="CO244" i="1"/>
  <c r="CO996" i="1"/>
  <c r="CO684" i="1"/>
  <c r="CO465" i="1"/>
  <c r="CO344" i="1"/>
  <c r="CO133" i="1"/>
  <c r="CO107" i="1"/>
  <c r="CO964" i="1"/>
  <c r="CO558" i="1"/>
  <c r="CO95" i="1"/>
  <c r="BR236" i="1"/>
  <c r="BR1142" i="1"/>
  <c r="BR179" i="1"/>
  <c r="CO934" i="1"/>
  <c r="CO286" i="1"/>
  <c r="CO533" i="1"/>
  <c r="CO875" i="1"/>
  <c r="CO627" i="1"/>
  <c r="CO408" i="1"/>
  <c r="CO442" i="1"/>
  <c r="CO775" i="1"/>
  <c r="CO660" i="1"/>
  <c r="CO77" i="1"/>
  <c r="CO336" i="1"/>
  <c r="CO604" i="1"/>
  <c r="CO160" i="1"/>
  <c r="CO23" i="1"/>
  <c r="CO657" i="1"/>
  <c r="CO1073" i="1"/>
  <c r="CO476" i="1"/>
  <c r="CO628" i="1"/>
  <c r="CO290" i="1"/>
  <c r="CO391" i="1"/>
  <c r="CO97" i="1"/>
  <c r="CO405" i="1"/>
  <c r="CO505" i="1"/>
  <c r="CO635" i="1"/>
  <c r="CO672" i="1"/>
  <c r="CO1076" i="1"/>
  <c r="CO513" i="1"/>
  <c r="CO737" i="1"/>
  <c r="CO135" i="1"/>
  <c r="CO218" i="1"/>
  <c r="CO47" i="1"/>
  <c r="CO1081" i="1"/>
  <c r="CO488" i="1"/>
  <c r="CO75" i="1"/>
  <c r="CO763" i="1"/>
  <c r="CO300" i="1"/>
  <c r="CO428" i="1"/>
  <c r="CO1046" i="1"/>
  <c r="CO137" i="1"/>
  <c r="CO54" i="1"/>
  <c r="BR188" i="1"/>
  <c r="BR901" i="1"/>
  <c r="BR89" i="1"/>
  <c r="CO39" i="1"/>
  <c r="CO440" i="1"/>
  <c r="CO104" i="1"/>
  <c r="CO515" i="1"/>
  <c r="CO929" i="1"/>
  <c r="CO1069" i="1"/>
  <c r="CO401" i="1"/>
  <c r="CO226" i="1"/>
  <c r="CO949" i="1"/>
  <c r="CO9" i="1"/>
  <c r="CO1057" i="1"/>
  <c r="CO123" i="1"/>
  <c r="CO1058" i="1"/>
  <c r="CO861" i="1"/>
  <c r="CO593" i="1"/>
  <c r="CO836" i="1"/>
  <c r="CO845" i="1"/>
  <c r="CO426" i="1"/>
  <c r="CO171" i="1"/>
  <c r="CO66" i="1"/>
  <c r="BR1085" i="1"/>
  <c r="BR1083" i="1"/>
  <c r="BR496" i="1"/>
  <c r="BP8" i="1"/>
  <c r="CO1107" i="1"/>
  <c r="CO112" i="1"/>
  <c r="CO490" i="1"/>
  <c r="CO477" i="1"/>
  <c r="CO352" i="1"/>
  <c r="CO287" i="1"/>
  <c r="CO89" i="1"/>
  <c r="CO145" i="1"/>
  <c r="CO316" i="1"/>
  <c r="CO11" i="1"/>
  <c r="CO1053" i="1"/>
  <c r="CO267" i="1"/>
  <c r="CO1161" i="1"/>
  <c r="CO1180" i="1"/>
  <c r="CO741" i="1"/>
  <c r="CO1164" i="1"/>
  <c r="CO136" i="1"/>
  <c r="BR382" i="1"/>
  <c r="BR913" i="1"/>
  <c r="BR157" i="1"/>
  <c r="BR747" i="1"/>
  <c r="BR489" i="1"/>
  <c r="BR276" i="1"/>
  <c r="BR967" i="1"/>
  <c r="BR272" i="1"/>
  <c r="CO997" i="1"/>
  <c r="CO828" i="1"/>
  <c r="CO276" i="1"/>
  <c r="CO830" i="1"/>
  <c r="CO81" i="1"/>
  <c r="CO43" i="1"/>
  <c r="CO652" i="1"/>
  <c r="CO94" i="1"/>
  <c r="CO802" i="1"/>
  <c r="CO839" i="1"/>
  <c r="CO748" i="1"/>
  <c r="CO174" i="1"/>
  <c r="CO475" i="1"/>
  <c r="CO368" i="1"/>
  <c r="CO701" i="1"/>
  <c r="CO176" i="1"/>
  <c r="CO636" i="1"/>
  <c r="BR642" i="1"/>
  <c r="BR12" i="1"/>
  <c r="BR58" i="1"/>
  <c r="BR1021" i="1"/>
  <c r="BR337" i="1"/>
  <c r="BR1108" i="1"/>
  <c r="BR1040" i="1"/>
  <c r="BR574" i="1"/>
  <c r="BR790" i="1"/>
  <c r="CO785" i="1"/>
  <c r="CO732" i="1"/>
  <c r="CO232" i="1"/>
  <c r="CO1149" i="1"/>
  <c r="CO261" i="1"/>
  <c r="CO1116" i="1"/>
  <c r="CO499" i="1"/>
  <c r="CO96" i="1"/>
  <c r="CO421" i="1"/>
  <c r="CO565" i="1"/>
  <c r="CO500" i="1"/>
  <c r="CO149" i="1"/>
  <c r="CO702" i="1"/>
  <c r="CO769" i="1"/>
  <c r="CO685" i="1"/>
  <c r="CO203" i="1"/>
  <c r="CO396" i="1"/>
  <c r="BR1022" i="1"/>
  <c r="BR928" i="1"/>
  <c r="BR688" i="1"/>
  <c r="BR942" i="1"/>
  <c r="BR69" i="1"/>
  <c r="BR1092" i="1"/>
  <c r="BR65" i="1"/>
  <c r="BR499" i="1"/>
  <c r="BR546" i="1"/>
  <c r="CO1006" i="1"/>
  <c r="CO698" i="1"/>
  <c r="CO185" i="1"/>
  <c r="CO1020" i="1"/>
  <c r="CO297" i="1"/>
  <c r="CO251" i="1"/>
  <c r="CO669" i="1"/>
  <c r="CO900" i="1"/>
  <c r="CO371" i="1"/>
  <c r="CO641" i="1"/>
  <c r="CO452" i="1"/>
  <c r="CO132" i="1"/>
  <c r="CO812" i="1"/>
  <c r="CO177" i="1"/>
  <c r="CO158" i="1"/>
  <c r="CO188" i="1"/>
  <c r="CO516" i="1"/>
  <c r="BR903" i="1"/>
  <c r="BR126" i="1"/>
  <c r="BR608" i="1"/>
  <c r="BR614" i="1"/>
  <c r="BR408" i="1"/>
  <c r="BR961" i="1"/>
  <c r="BR321" i="1"/>
  <c r="BR1042" i="1"/>
  <c r="BR721" i="1"/>
  <c r="CO250" i="1"/>
  <c r="CO351" i="1"/>
  <c r="CO138" i="1"/>
  <c r="CO925" i="1"/>
  <c r="CO225" i="1"/>
  <c r="CO1160" i="1"/>
  <c r="CO1124" i="1"/>
  <c r="CO777" i="1"/>
  <c r="CO322" i="1"/>
  <c r="CO878" i="1"/>
  <c r="CO1120" i="1"/>
  <c r="CO115" i="1"/>
  <c r="CO676" i="1"/>
  <c r="CO18" i="1"/>
  <c r="CO815" i="1"/>
  <c r="CO480" i="1"/>
  <c r="CO913" i="1"/>
  <c r="BR284" i="1"/>
  <c r="BR32" i="1"/>
  <c r="BR437" i="1"/>
  <c r="BR114" i="1"/>
  <c r="BR1125" i="1"/>
  <c r="BR201" i="1"/>
  <c r="BR971" i="1"/>
  <c r="BR881" i="1"/>
  <c r="BR1178" i="1"/>
  <c r="BR746" i="1"/>
  <c r="BR477" i="1"/>
  <c r="BR946" i="1"/>
  <c r="BR573" i="1"/>
  <c r="BR631" i="1"/>
  <c r="BR319" i="1"/>
  <c r="BR991" i="1"/>
  <c r="BR218" i="1"/>
  <c r="BR230" i="1"/>
  <c r="BR909" i="1"/>
  <c r="BR520" i="1"/>
  <c r="BR44" i="1"/>
  <c r="BR636" i="1"/>
  <c r="BR26" i="1"/>
  <c r="BR344" i="1"/>
  <c r="BR488" i="1"/>
  <c r="BR389" i="1"/>
  <c r="BR563" i="1"/>
  <c r="BR752" i="1"/>
  <c r="BR500" i="1"/>
  <c r="BR697" i="1"/>
  <c r="BR86" i="1"/>
  <c r="BR225" i="1"/>
  <c r="BR1126" i="1"/>
  <c r="BR429" i="1"/>
  <c r="BR779" i="1"/>
  <c r="BR415" i="1"/>
  <c r="BR449" i="1"/>
  <c r="BR471" i="1"/>
  <c r="BR939" i="1"/>
  <c r="BR121" i="1"/>
  <c r="BR838" i="1"/>
  <c r="BR285" i="1"/>
  <c r="BR818" i="1"/>
  <c r="BR454" i="1"/>
  <c r="BR776" i="1"/>
  <c r="BR426" i="1"/>
  <c r="BR789" i="1"/>
  <c r="BR892" i="1"/>
  <c r="BR277" i="1"/>
  <c r="BR661" i="1"/>
  <c r="BR1180" i="1"/>
  <c r="BR1112" i="1"/>
  <c r="BR123" i="1"/>
  <c r="BR1018" i="1"/>
  <c r="BR1148" i="1"/>
  <c r="BR113" i="1"/>
  <c r="BR865" i="1"/>
  <c r="BR963" i="1"/>
  <c r="BR324" i="1"/>
  <c r="BR487" i="1"/>
  <c r="BR498" i="1"/>
  <c r="BR25" i="1"/>
  <c r="BR122" i="1"/>
  <c r="BR346" i="1"/>
  <c r="BR433" i="1"/>
  <c r="BR239" i="1"/>
  <c r="BR132" i="1"/>
  <c r="BR88" i="1"/>
  <c r="BR701" i="1"/>
  <c r="BR482" i="1"/>
  <c r="BR339" i="1"/>
  <c r="BR204" i="1"/>
  <c r="BR458" i="1"/>
  <c r="BR473" i="1"/>
  <c r="BR879" i="1"/>
  <c r="BR439" i="1"/>
  <c r="BR617" i="1"/>
  <c r="BR662" i="1"/>
  <c r="BR832" i="1"/>
  <c r="BR949" i="1"/>
  <c r="BR940" i="1"/>
  <c r="BR227" i="1"/>
  <c r="BR353" i="1"/>
  <c r="BR712" i="1"/>
  <c r="BR690" i="1"/>
  <c r="BR102" i="1"/>
  <c r="BR567" i="1"/>
  <c r="BR312" i="1"/>
  <c r="BR386" i="1"/>
  <c r="BR35" i="1"/>
  <c r="BR849" i="1"/>
  <c r="BR363" i="1"/>
  <c r="BR251" i="1"/>
  <c r="BR242" i="1"/>
  <c r="BR248" i="1"/>
  <c r="BR37" i="1"/>
  <c r="BR995" i="1"/>
  <c r="BR416" i="1"/>
  <c r="BR1059" i="1"/>
  <c r="BR925" i="1"/>
  <c r="BR676" i="1"/>
  <c r="BR545" i="1"/>
  <c r="BR704" i="1"/>
  <c r="BR680" i="1"/>
  <c r="BR130" i="1"/>
  <c r="BR252" i="1"/>
  <c r="BR46" i="1"/>
  <c r="BR49" i="1"/>
  <c r="BR258" i="1"/>
  <c r="BR308" i="1"/>
  <c r="BR528" i="1"/>
  <c r="BR168" i="1"/>
  <c r="BR668" i="1"/>
  <c r="BR1084" i="1"/>
  <c r="BR630" i="1"/>
  <c r="BR1014" i="1"/>
  <c r="BR470" i="1"/>
  <c r="BR52" i="1"/>
  <c r="BR354" i="1"/>
  <c r="BR590" i="1"/>
  <c r="BR1006" i="1"/>
  <c r="BR813" i="1"/>
  <c r="BR539" i="1"/>
  <c r="BR784" i="1"/>
  <c r="BR36" i="1"/>
  <c r="BR1196" i="1"/>
  <c r="BR599" i="1"/>
  <c r="BR104" i="1"/>
  <c r="BR62" i="1"/>
  <c r="BR861" i="1"/>
  <c r="BR711" i="1"/>
  <c r="BR328" i="1"/>
  <c r="BR60" i="1"/>
  <c r="BR443" i="1"/>
  <c r="BR845" i="1"/>
  <c r="BR19" i="1"/>
  <c r="BR430" i="1"/>
  <c r="BR609" i="1"/>
  <c r="BR891" i="1"/>
  <c r="BR303" i="1"/>
  <c r="BR886" i="1"/>
  <c r="BR38" i="1"/>
  <c r="BR715" i="1"/>
  <c r="BR853" i="1"/>
  <c r="BR1019" i="1"/>
  <c r="BR1149" i="1"/>
  <c r="BR512" i="1"/>
  <c r="BR943" i="1"/>
  <c r="BR858" i="1"/>
  <c r="BR633" i="1"/>
  <c r="BR908" i="1"/>
  <c r="BR1175" i="1"/>
  <c r="BR1000" i="1"/>
  <c r="BR770" i="1"/>
  <c r="BR1068" i="1"/>
  <c r="BR64" i="1"/>
  <c r="BR63" i="1"/>
  <c r="BR650" i="1"/>
  <c r="BR1105" i="1"/>
  <c r="BR290" i="1"/>
  <c r="BR615" i="1"/>
  <c r="BR827" i="1"/>
  <c r="BR152" i="1"/>
  <c r="BR603" i="1"/>
  <c r="BR656" i="1"/>
  <c r="BR1163" i="1"/>
  <c r="BR506" i="1"/>
  <c r="BR229" i="1"/>
  <c r="BR193" i="1"/>
  <c r="BR695" i="1"/>
  <c r="BR1091" i="1"/>
  <c r="BR441" i="1"/>
  <c r="BR497" i="1"/>
  <c r="BR683" i="1"/>
  <c r="BR310" i="1"/>
  <c r="BR461" i="1"/>
  <c r="BR691" i="1"/>
  <c r="BR295" i="1"/>
  <c r="BR983" i="1"/>
  <c r="BR735" i="1"/>
  <c r="BR626" i="1"/>
  <c r="BR927" i="1"/>
  <c r="BR1047" i="1"/>
  <c r="BR530" i="1"/>
  <c r="BR628" i="1"/>
  <c r="BR1171" i="1"/>
  <c r="BR900" i="1"/>
  <c r="BR536" i="1"/>
  <c r="BR1138" i="1"/>
  <c r="BR1013" i="1"/>
  <c r="BR1016" i="1"/>
  <c r="BR209" i="1"/>
  <c r="BR745" i="1"/>
  <c r="BR1114" i="1"/>
  <c r="BR824" i="1"/>
  <c r="BR173" i="1"/>
  <c r="BR27" i="1"/>
  <c r="BR1111" i="1"/>
  <c r="BR596" i="1"/>
  <c r="BR713" i="1"/>
  <c r="BR1003" i="1"/>
  <c r="BR876" i="1"/>
  <c r="BR977" i="1"/>
  <c r="BR527" i="1"/>
  <c r="BR705" i="1"/>
  <c r="BR612" i="1"/>
  <c r="BR100" i="1"/>
  <c r="BR699" i="1"/>
  <c r="BR1161" i="1"/>
  <c r="BR240" i="1"/>
  <c r="BR370" i="1"/>
  <c r="BR398" i="1"/>
  <c r="BR637" i="1"/>
  <c r="BR1067" i="1"/>
  <c r="BR640" i="1"/>
  <c r="BR655" i="1"/>
  <c r="BR333" i="1"/>
  <c r="BR447" i="1"/>
  <c r="BR154" i="1"/>
  <c r="BR737" i="1"/>
  <c r="BR145" i="1"/>
  <c r="BR166" i="1"/>
  <c r="BR479" i="1"/>
  <c r="BR283" i="1"/>
  <c r="BR136" i="1"/>
  <c r="BR973" i="1"/>
  <c r="BR902" i="1"/>
  <c r="BR1102" i="1"/>
  <c r="BR1129" i="1"/>
  <c r="BR678" i="1"/>
  <c r="BR651" i="1"/>
  <c r="BR517" i="1"/>
  <c r="BR220" i="1"/>
  <c r="BR1150" i="1"/>
  <c r="BR970" i="1"/>
  <c r="BR719" i="1"/>
  <c r="BR55" i="1"/>
  <c r="BR1176" i="1"/>
  <c r="BR671" i="1"/>
  <c r="BR486" i="1"/>
  <c r="BR857" i="1"/>
  <c r="BR561" i="1"/>
  <c r="BR627" i="1"/>
  <c r="BR981" i="1"/>
  <c r="BR141" i="1"/>
  <c r="BR265" i="1"/>
  <c r="BR576" i="1"/>
  <c r="BR829" i="1"/>
  <c r="BR120" i="1"/>
  <c r="BR219" i="1"/>
  <c r="BR143" i="1"/>
  <c r="BR66" i="1"/>
  <c r="BR226" i="1"/>
  <c r="BR57" i="1"/>
  <c r="BR531" i="1"/>
  <c r="BR667" i="1"/>
  <c r="BR755" i="1"/>
  <c r="BR673" i="1"/>
  <c r="BR540" i="1"/>
  <c r="BR233" i="1"/>
  <c r="BR740" i="1"/>
  <c r="BR843" i="1"/>
  <c r="BR906" i="1"/>
  <c r="BR931" i="1"/>
  <c r="BR994" i="1"/>
  <c r="BR41" i="1"/>
  <c r="BR723" i="1"/>
  <c r="BR442" i="1"/>
  <c r="BR954" i="1"/>
  <c r="BR777" i="1"/>
  <c r="BR677" i="1"/>
  <c r="BR718" i="1"/>
  <c r="BR787" i="1"/>
  <c r="BR714" i="1"/>
  <c r="BR215" i="1"/>
  <c r="BR890" i="1"/>
  <c r="BR1041" i="1"/>
  <c r="BR1179" i="1"/>
  <c r="BR1054" i="1"/>
  <c r="BR1065" i="1"/>
  <c r="BR47" i="1"/>
  <c r="BR577" i="1"/>
  <c r="BR287" i="1"/>
  <c r="BR580" i="1"/>
  <c r="BR594" i="1"/>
  <c r="BR127" i="1"/>
  <c r="BR1037" i="1"/>
  <c r="BR585" i="1"/>
  <c r="BR1074" i="1"/>
  <c r="BR323" i="1"/>
  <c r="BR351" i="1"/>
  <c r="BR167" i="1"/>
  <c r="BR1043" i="1"/>
  <c r="BR48" i="1"/>
  <c r="BR73" i="1"/>
  <c r="BR659" i="1"/>
  <c r="BR142" i="1"/>
  <c r="BR394" i="1"/>
  <c r="BR641" i="1"/>
  <c r="BR808" i="1"/>
  <c r="BR1086" i="1"/>
  <c r="BR706" i="1"/>
  <c r="BR761" i="1"/>
  <c r="BR726" i="1"/>
  <c r="BR542" i="1"/>
  <c r="BR1190" i="1"/>
  <c r="BR810" i="1"/>
  <c r="BR944" i="1"/>
  <c r="BR800" i="1"/>
  <c r="BR317" i="1"/>
  <c r="BR575" i="1"/>
  <c r="BR1012" i="1"/>
  <c r="BR819" i="1"/>
  <c r="BR388" i="1"/>
  <c r="BR1118" i="1"/>
  <c r="BR952" i="1"/>
  <c r="BR544" i="1"/>
  <c r="BR362" i="1"/>
  <c r="BR366" i="1"/>
  <c r="BR518" i="1"/>
  <c r="BR658" i="1"/>
  <c r="BR1177" i="1"/>
  <c r="BR984" i="1"/>
  <c r="BR685" i="1"/>
  <c r="BR135" i="1"/>
  <c r="BR1051" i="1"/>
  <c r="BR525" i="1"/>
  <c r="BR916" i="1"/>
  <c r="BR1096" i="1"/>
  <c r="BR987" i="1"/>
  <c r="BR598" i="1"/>
  <c r="BR85" i="1"/>
  <c r="BR338" i="1"/>
  <c r="BR725" i="1"/>
  <c r="BR294" i="1"/>
  <c r="BR228" i="1"/>
  <c r="BR254" i="1"/>
  <c r="BR260" i="1"/>
  <c r="BR129" i="1"/>
  <c r="BR390" i="1"/>
  <c r="BR907" i="1"/>
  <c r="BR67" i="1"/>
  <c r="BR355" i="1"/>
  <c r="BR707" i="1"/>
  <c r="BR266" i="1"/>
  <c r="BR385" i="1"/>
  <c r="BR212" i="1"/>
  <c r="BR395" i="1"/>
  <c r="BR839" i="1"/>
  <c r="BR427" i="1"/>
  <c r="BR720" i="1"/>
  <c r="BR689" i="1"/>
  <c r="BR851" i="1"/>
  <c r="BR95" i="1"/>
  <c r="BR264" i="1"/>
  <c r="BR237" i="1"/>
  <c r="BR1048" i="1"/>
  <c r="BR999" i="1"/>
  <c r="BR1194" i="1"/>
  <c r="BR866" i="1"/>
  <c r="BR926" i="1"/>
  <c r="BR1110" i="1"/>
  <c r="BR1127" i="1"/>
  <c r="BR1090" i="1"/>
  <c r="BR762" i="1"/>
  <c r="BR1071" i="1"/>
  <c r="BR494" i="1"/>
  <c r="BR412" i="1"/>
  <c r="BR856" i="1"/>
  <c r="BR873" i="1"/>
  <c r="BR1119" i="1"/>
  <c r="BR1160" i="1"/>
  <c r="BR1155" i="1"/>
  <c r="BR717" i="1"/>
  <c r="BR158" i="1"/>
  <c r="BR997" i="1"/>
  <c r="BR445" i="1"/>
  <c r="BR348" i="1"/>
  <c r="BR771" i="1"/>
  <c r="BR788" i="1"/>
  <c r="BR1033" i="1"/>
  <c r="BR1075" i="1"/>
  <c r="BR1069" i="1"/>
  <c r="BR632" i="1"/>
  <c r="BR94" i="1"/>
  <c r="BR805" i="1"/>
  <c r="BR1010" i="1"/>
  <c r="BR101" i="1"/>
  <c r="BR889" i="1"/>
  <c r="BR468" i="1"/>
  <c r="BR507" i="1"/>
  <c r="BR749" i="1"/>
  <c r="BR767" i="1"/>
  <c r="BR751" i="1"/>
  <c r="BR364" i="1"/>
  <c r="BR679" i="1"/>
  <c r="BR965" i="1"/>
  <c r="BR347" i="1"/>
  <c r="BR622" i="1"/>
  <c r="BR1049" i="1"/>
  <c r="BR1101" i="1"/>
  <c r="BR452" i="1"/>
  <c r="BR109" i="1"/>
  <c r="BR409" i="1"/>
  <c r="BR669" i="1"/>
  <c r="BR97" i="1"/>
  <c r="BR635" i="1"/>
  <c r="BR763" i="1"/>
  <c r="BR649" i="1"/>
  <c r="BR195" i="1"/>
  <c r="BR83" i="1"/>
  <c r="BR877" i="1"/>
  <c r="BR652" i="1"/>
  <c r="BR841" i="1"/>
  <c r="BR43" i="1"/>
  <c r="BR869" i="1"/>
  <c r="BR81" i="1"/>
  <c r="BR326" i="1"/>
  <c r="BR645" i="1"/>
  <c r="BR607" i="1"/>
  <c r="BR587" i="1"/>
  <c r="BR560" i="1"/>
  <c r="BR59" i="1"/>
  <c r="BR754" i="1"/>
  <c r="BR1015" i="1"/>
  <c r="BR369" i="1"/>
  <c r="BR336" i="1"/>
  <c r="BR377" i="1"/>
  <c r="BR216" i="1"/>
  <c r="BR526" i="1"/>
  <c r="BR194" i="1"/>
  <c r="BR54" i="1"/>
  <c r="BR566" i="1"/>
  <c r="BR210" i="1"/>
  <c r="BR812" i="1"/>
  <c r="BR180" i="1"/>
  <c r="BR289" i="1"/>
  <c r="BR128" i="1"/>
  <c r="BR871" i="1"/>
  <c r="BR513" i="1"/>
  <c r="BR945" i="1"/>
  <c r="BR178" i="1"/>
  <c r="BR263" i="1"/>
  <c r="BR597" i="1"/>
  <c r="BR400" i="1"/>
  <c r="BR149" i="1"/>
  <c r="BR493" i="1"/>
  <c r="BR156" i="1"/>
  <c r="BR403" i="1"/>
  <c r="BR1188" i="1"/>
  <c r="BR503" i="1"/>
  <c r="BR625" i="1"/>
  <c r="BR249" i="1"/>
  <c r="BR79" i="1"/>
  <c r="BR22" i="1"/>
  <c r="BR235" i="1"/>
  <c r="BR556" i="1"/>
  <c r="BR960" i="1"/>
  <c r="BR177" i="1"/>
  <c r="BR796" i="1"/>
  <c r="BR392" i="1"/>
  <c r="BR993" i="1"/>
  <c r="BR768" i="1"/>
  <c r="BR769" i="1"/>
  <c r="BR543" i="1"/>
  <c r="BR848" i="1"/>
  <c r="BR421" i="1"/>
  <c r="BR397" i="1"/>
  <c r="BR956" i="1"/>
  <c r="BR307" i="1"/>
  <c r="BR1079" i="1"/>
  <c r="BR406" i="1"/>
  <c r="BR924" i="1"/>
  <c r="BR253" i="1"/>
  <c r="BR555" i="1"/>
  <c r="BR1183" i="1"/>
  <c r="BR485" i="1"/>
  <c r="BR115" i="1"/>
  <c r="BR273" i="1"/>
  <c r="BR436" i="1"/>
  <c r="BR1145" i="1"/>
  <c r="BR708" i="1"/>
  <c r="BR760" i="1"/>
  <c r="BR1005" i="1"/>
  <c r="BR1023" i="1"/>
  <c r="BR1007" i="1"/>
  <c r="BR569" i="1"/>
  <c r="BR71" i="1"/>
  <c r="BR957" i="1"/>
  <c r="BR1032" i="1"/>
  <c r="BR666" i="1"/>
  <c r="BR850" i="1"/>
  <c r="BR910" i="1"/>
  <c r="BR247" i="1"/>
  <c r="BR893" i="1"/>
  <c r="BR837" i="1"/>
  <c r="BR514" i="1"/>
  <c r="BR320" i="1"/>
  <c r="BR345" i="1"/>
  <c r="BR947" i="1"/>
  <c r="BR602" i="1"/>
  <c r="BR786" i="1"/>
  <c r="BR846" i="1"/>
  <c r="BR183" i="1"/>
  <c r="BR1146" i="1"/>
  <c r="BR1004" i="1"/>
  <c r="BR393" i="1"/>
  <c r="BR234" i="1"/>
  <c r="BR271" i="1"/>
  <c r="BR414" i="1"/>
  <c r="BR639" i="1"/>
  <c r="BR1050" i="1"/>
  <c r="BR1131" i="1"/>
  <c r="BR586" i="1"/>
  <c r="BR887" i="1"/>
  <c r="BR504" i="1"/>
  <c r="BR968" i="1"/>
  <c r="BR410" i="1"/>
  <c r="BR214" i="1"/>
  <c r="BR976" i="1"/>
  <c r="BR1089" i="1"/>
  <c r="BR799" i="1"/>
  <c r="BR840" i="1"/>
  <c r="BR1034" i="1"/>
  <c r="BR1045" i="1"/>
  <c r="BR1097" i="1"/>
  <c r="BR660" i="1"/>
  <c r="BR425" i="1"/>
  <c r="BR992" i="1"/>
  <c r="BR817" i="1"/>
  <c r="BR446" i="1"/>
  <c r="BR146" i="1"/>
  <c r="BR844" i="1"/>
  <c r="BR905" i="1"/>
  <c r="BR775" i="1"/>
  <c r="BR1076" i="1"/>
  <c r="BR367" i="1"/>
  <c r="BR1064" i="1"/>
  <c r="BR374" i="1"/>
  <c r="BR1099" i="1"/>
  <c r="BR92" i="1"/>
  <c r="BR1128" i="1"/>
  <c r="BR980" i="1"/>
  <c r="BR34" i="1"/>
  <c r="BR583" i="1"/>
  <c r="BR255" i="1"/>
  <c r="BR564" i="1"/>
  <c r="BR807" i="1"/>
  <c r="BR781" i="1"/>
  <c r="BR401" i="1"/>
  <c r="BR184" i="1"/>
  <c r="BR357" i="1"/>
  <c r="BR773" i="1"/>
  <c r="BR505" i="1"/>
  <c r="BR327" i="1"/>
  <c r="BR298" i="1"/>
  <c r="BR519" i="1"/>
  <c r="BR448" i="1"/>
  <c r="BR476" i="1"/>
  <c r="BR941" i="1"/>
  <c r="BR959" i="1"/>
  <c r="BR1057" i="1"/>
  <c r="BR384" i="1"/>
  <c r="BR372" i="1"/>
  <c r="BR803" i="1"/>
  <c r="BR222" i="1"/>
  <c r="BR1130" i="1"/>
  <c r="BR802" i="1"/>
  <c r="BR862" i="1"/>
  <c r="BR1046" i="1"/>
  <c r="BR1192" i="1"/>
  <c r="BR1026" i="1"/>
  <c r="BR698" i="1"/>
  <c r="BR420" i="1"/>
  <c r="BR378" i="1"/>
  <c r="BR221" i="1"/>
  <c r="BR1066" i="1"/>
  <c r="BR738" i="1"/>
  <c r="BR798" i="1"/>
  <c r="BR982" i="1"/>
  <c r="BR1103" i="1"/>
  <c r="BR962" i="1"/>
  <c r="BR634" i="1"/>
  <c r="BR621" i="1"/>
  <c r="BR282" i="1"/>
  <c r="BR137" i="1"/>
  <c r="BR418" i="1"/>
  <c r="BR815" i="1"/>
  <c r="BR1186" i="1"/>
  <c r="BR538" i="1"/>
  <c r="BR722" i="1"/>
  <c r="BR782" i="1"/>
  <c r="BR119" i="1"/>
  <c r="BR1082" i="1"/>
  <c r="BR833" i="1"/>
  <c r="BR293" i="1"/>
  <c r="BR148" i="1"/>
  <c r="BR199" i="1"/>
  <c r="BR553" i="1"/>
  <c r="BR986" i="1"/>
  <c r="BR1170" i="1"/>
  <c r="BR522" i="1"/>
  <c r="BR732" i="1"/>
  <c r="BR440" i="1"/>
  <c r="BR883" i="1"/>
  <c r="BR306" i="1"/>
  <c r="BR150" i="1"/>
  <c r="BR1157" i="1"/>
  <c r="BR322" i="1"/>
  <c r="BR481" i="1"/>
  <c r="BR480" i="1"/>
  <c r="BR922" i="1"/>
  <c r="BR1106" i="1"/>
  <c r="BR1166" i="1"/>
  <c r="BR595" i="1"/>
  <c r="BR304" i="1"/>
  <c r="BR759" i="1"/>
  <c r="BR391" i="1"/>
  <c r="BR1109" i="1"/>
  <c r="BR417" i="1"/>
  <c r="BR111" i="1"/>
  <c r="BR978" i="1"/>
  <c r="BR151" i="1"/>
  <c r="BR314" i="1"/>
  <c r="BR318" i="1"/>
  <c r="BR20" i="1"/>
  <c r="BR455" i="1"/>
  <c r="BR373" i="1"/>
  <c r="BR182" i="1"/>
  <c r="BR882" i="1"/>
  <c r="BR549" i="1"/>
  <c r="BR244" i="1"/>
  <c r="BR616" i="1"/>
  <c r="BR457" i="1"/>
  <c r="BR223" i="1"/>
  <c r="BR375" i="1"/>
  <c r="BR93" i="1"/>
  <c r="BR709" i="1"/>
  <c r="BR935" i="1"/>
  <c r="BR407" i="1"/>
  <c r="BR780" i="1"/>
  <c r="BR1143" i="1"/>
  <c r="BR696" i="1"/>
  <c r="BR1140" i="1"/>
  <c r="BR1184" i="1"/>
  <c r="BR521" i="1"/>
  <c r="BR1056" i="1"/>
  <c r="BR557" i="1"/>
  <c r="BR1001" i="1"/>
  <c r="BR160" i="1"/>
  <c r="BR618" i="1"/>
  <c r="BR998" i="1"/>
  <c r="BR1124" i="1"/>
  <c r="BR534" i="1"/>
  <c r="BR508" i="1"/>
  <c r="BR1193" i="1"/>
  <c r="BR894" i="1"/>
  <c r="BR1093" i="1"/>
  <c r="BR269" i="1"/>
  <c r="BR124" i="1"/>
  <c r="BR554" i="1"/>
  <c r="BR934" i="1"/>
  <c r="BR1039" i="1"/>
  <c r="BR1137" i="1"/>
  <c r="BR444" i="1"/>
  <c r="BR1158" i="1"/>
  <c r="BR830" i="1"/>
  <c r="BR791" i="1"/>
  <c r="BR185" i="1"/>
  <c r="BR40" i="1"/>
  <c r="BR413" i="1"/>
  <c r="BR1002" i="1"/>
  <c r="BR674" i="1"/>
  <c r="BR734" i="1"/>
  <c r="BR918" i="1"/>
  <c r="BR1017" i="1"/>
  <c r="BR898" i="1"/>
  <c r="BR570" i="1"/>
  <c r="BR820" i="1"/>
  <c r="BR196" i="1"/>
  <c r="BR51" i="1"/>
  <c r="BR334" i="1"/>
  <c r="BR1122" i="1"/>
  <c r="BR1182" i="1"/>
  <c r="BR110" i="1"/>
  <c r="BR134" i="1"/>
  <c r="BR484" i="1"/>
  <c r="BR801" i="1"/>
  <c r="BR581" i="1"/>
  <c r="BR955" i="1"/>
  <c r="BR794" i="1"/>
  <c r="BR571" i="1"/>
  <c r="BR435" i="1"/>
  <c r="BR175" i="1"/>
  <c r="BR211" i="1"/>
  <c r="BR257" i="1"/>
  <c r="BR509" i="1"/>
  <c r="BR1152" i="1"/>
  <c r="BR153" i="1"/>
  <c r="BR163" i="1"/>
  <c r="BR1087" i="1"/>
  <c r="BR56" i="1"/>
  <c r="BR84" i="1"/>
  <c r="BR358" i="1"/>
  <c r="BR231" i="1"/>
  <c r="BR192" i="1"/>
  <c r="BR68" i="1"/>
  <c r="BR1107" i="1"/>
  <c r="BR335" i="1"/>
  <c r="BR10" i="1"/>
  <c r="BR1044" i="1"/>
  <c r="BR895" i="1"/>
  <c r="BR472" i="1"/>
  <c r="BR923" i="1"/>
  <c r="BR778" i="1"/>
  <c r="BR1120" i="1"/>
  <c r="BR756" i="1"/>
  <c r="BR368" i="1"/>
  <c r="BR61" i="1"/>
  <c r="BR814" i="1"/>
  <c r="BR1159" i="1"/>
  <c r="BR460" i="1"/>
  <c r="BR687" i="1"/>
  <c r="BR739" i="1"/>
  <c r="BR710" i="1"/>
  <c r="BR1167" i="1"/>
  <c r="BR765" i="1"/>
  <c r="BR562" i="1"/>
  <c r="BR28" i="1"/>
  <c r="BR750" i="1"/>
  <c r="BR1073" i="1"/>
  <c r="BR396" i="1"/>
  <c r="BR601" i="1"/>
  <c r="BR653" i="1"/>
  <c r="BR646" i="1"/>
  <c r="BR1081" i="1"/>
  <c r="BR613" i="1"/>
  <c r="BR758" i="1"/>
  <c r="BR648" i="1"/>
  <c r="BR297" i="1"/>
  <c r="BR1169" i="1"/>
  <c r="BR870" i="1"/>
  <c r="BR953" i="1"/>
  <c r="BR1052" i="1"/>
  <c r="BR380" i="1"/>
  <c r="BR1094" i="1"/>
  <c r="BR766" i="1"/>
  <c r="BR896" i="1"/>
  <c r="BR99" i="1"/>
  <c r="BR672" i="1"/>
  <c r="BR938" i="1"/>
  <c r="BR610" i="1"/>
  <c r="BR670" i="1"/>
  <c r="BR854" i="1"/>
  <c r="BR932" i="1"/>
  <c r="BR834" i="1"/>
  <c r="BR1185" i="1"/>
  <c r="BR360" i="1"/>
  <c r="BR112" i="1"/>
  <c r="BR700" i="1"/>
  <c r="BR270" i="1"/>
  <c r="BR1100" i="1"/>
  <c r="BR792" i="1"/>
  <c r="BR53" i="1"/>
  <c r="BR17" i="1"/>
  <c r="BR131" i="1"/>
  <c r="BR202" i="1"/>
  <c r="BR757" i="1"/>
  <c r="BR329" i="1"/>
  <c r="BR280" i="1"/>
  <c r="BR118" i="1"/>
  <c r="BR1078" i="1"/>
  <c r="BR296" i="1"/>
  <c r="BR292" i="1"/>
  <c r="BR169" i="1"/>
  <c r="BR644" i="1"/>
  <c r="BR30" i="1"/>
  <c r="BR187" i="1"/>
  <c r="BR643" i="1"/>
  <c r="BR450" i="1"/>
  <c r="BR171" i="1"/>
  <c r="BR490" i="1"/>
  <c r="BR1077" i="1"/>
  <c r="BR246" i="1"/>
  <c r="BR165" i="1"/>
  <c r="BR140" i="1"/>
  <c r="BR811" i="1"/>
  <c r="BR411" i="1"/>
  <c r="BR1027" i="1"/>
  <c r="BR1117" i="1"/>
  <c r="BR730" i="1"/>
  <c r="BR914" i="1"/>
  <c r="BR974" i="1"/>
  <c r="BR311" i="1"/>
  <c r="BR979" i="1"/>
  <c r="BR1008" i="1"/>
  <c r="BR693" i="1"/>
  <c r="BR1060" i="1"/>
  <c r="BR623" i="1"/>
  <c r="BR675" i="1"/>
  <c r="BR920" i="1"/>
  <c r="BR937" i="1"/>
  <c r="BR921" i="1"/>
  <c r="BR492" i="1"/>
  <c r="BR1035" i="1"/>
  <c r="BR1195" i="1"/>
  <c r="BR620" i="1"/>
  <c r="BR975" i="1"/>
  <c r="BR537" i="1"/>
  <c r="BR589" i="1"/>
  <c r="BR835" i="1"/>
  <c r="BR852" i="1"/>
  <c r="BR836" i="1"/>
  <c r="BR428" i="1"/>
  <c r="BR821" i="1"/>
  <c r="BR860" i="1"/>
  <c r="BR459" i="1"/>
  <c r="BR200" i="1"/>
  <c r="BR686" i="1"/>
  <c r="BR1135" i="1"/>
  <c r="BR1191" i="1"/>
  <c r="BR516" i="1"/>
  <c r="BR568" i="1"/>
  <c r="BR582" i="1"/>
  <c r="BR996" i="1"/>
  <c r="BR462" i="1"/>
  <c r="BR985" i="1"/>
  <c r="BR478" i="1"/>
  <c r="BR1134" i="1"/>
  <c r="BR806" i="1"/>
  <c r="BR868" i="1"/>
  <c r="BR1113" i="1"/>
  <c r="BR1165" i="1"/>
  <c r="BR1030" i="1"/>
  <c r="BR702" i="1"/>
  <c r="BR1020" i="1"/>
  <c r="BR18" i="1"/>
  <c r="BR495" i="1"/>
  <c r="BR224" i="1"/>
  <c r="BR1024" i="1"/>
  <c r="BR1070" i="1"/>
  <c r="BR742" i="1"/>
  <c r="BR783" i="1"/>
  <c r="BR1028" i="1"/>
  <c r="BR1080" i="1"/>
  <c r="BR515" i="1"/>
  <c r="BR558" i="1"/>
  <c r="BR624" i="1"/>
  <c r="BR748" i="1"/>
  <c r="BR475" i="1"/>
  <c r="BR904" i="1"/>
  <c r="BR1153" i="1"/>
  <c r="BR929" i="1"/>
  <c r="BR989" i="1"/>
  <c r="BR1123" i="1"/>
  <c r="BR744" i="1"/>
  <c r="BR1162" i="1"/>
  <c r="BR1172" i="1"/>
  <c r="BR483" i="1"/>
  <c r="BR1055" i="1"/>
  <c r="BR958" i="1"/>
  <c r="BR1063" i="1"/>
  <c r="BR825" i="1"/>
  <c r="BR1116" i="1"/>
  <c r="BR847" i="1"/>
  <c r="BR1061" i="1"/>
  <c r="BR340" i="1"/>
  <c r="BR874" i="1"/>
  <c r="BR29" i="1"/>
  <c r="BR1025" i="1"/>
  <c r="BR1144" i="1"/>
  <c r="BR681" i="1"/>
  <c r="BR600" i="1"/>
  <c r="BR565" i="1"/>
  <c r="BR1098" i="1"/>
  <c r="BR572" i="1"/>
  <c r="BR1053" i="1"/>
  <c r="BR919" i="1"/>
  <c r="BR343" i="1"/>
  <c r="BR912" i="1"/>
  <c r="BR809" i="1"/>
  <c r="BR774" i="1"/>
  <c r="BR550" i="1"/>
  <c r="BR399" i="1"/>
  <c r="BR419" i="1"/>
  <c r="BR684" i="1"/>
  <c r="BR82" i="1"/>
  <c r="BR469" i="1"/>
  <c r="BR474" i="1"/>
  <c r="BR76" i="1"/>
  <c r="BR349" i="1"/>
  <c r="BR1133" i="1"/>
  <c r="BR451" i="1"/>
  <c r="BR330" i="1"/>
  <c r="BR1173" i="1"/>
  <c r="BR728" i="1"/>
  <c r="BR1009" i="1"/>
  <c r="BR692" i="1"/>
  <c r="BR464" i="1"/>
  <c r="BR1164" i="1"/>
  <c r="BR867" i="1"/>
  <c r="BR138" i="1"/>
  <c r="BR379" i="1"/>
  <c r="BR619" i="1"/>
  <c r="BR828" i="1"/>
  <c r="BR638" i="1"/>
  <c r="BR966" i="1"/>
  <c r="BR654" i="1"/>
  <c r="BR532" i="1"/>
  <c r="BR964" i="1"/>
  <c r="BR350" i="1"/>
  <c r="BR125" i="1"/>
  <c r="BR356" i="1"/>
  <c r="BR911" i="1"/>
  <c r="BR491" i="1"/>
  <c r="BR404" i="1"/>
  <c r="BR785" i="1"/>
  <c r="BR948" i="1"/>
  <c r="BR11" i="1"/>
  <c r="BR831" i="1"/>
  <c r="BR1011" i="1"/>
  <c r="BR207" i="1"/>
  <c r="BR880" i="1"/>
  <c r="BR611" i="1"/>
  <c r="BR578" i="1"/>
  <c r="BR1062" i="1"/>
  <c r="BR878" i="1"/>
  <c r="BR1058" i="1"/>
  <c r="BR70" i="1"/>
  <c r="BR694" i="1"/>
  <c r="BR588" i="1"/>
  <c r="BR899" i="1"/>
  <c r="BR863" i="1"/>
  <c r="BR804" i="1"/>
  <c r="BR547" i="1"/>
  <c r="BR703" i="1"/>
  <c r="BR936" i="1"/>
  <c r="BR1121" i="1"/>
  <c r="BR969" i="1"/>
  <c r="BR74" i="1"/>
  <c r="BR456" i="1"/>
  <c r="BR361" i="1"/>
  <c r="BR591" i="1"/>
  <c r="BR682" i="1"/>
  <c r="BR797" i="1"/>
  <c r="BR376" i="1"/>
  <c r="BR875" i="1"/>
  <c r="BR579" i="1"/>
  <c r="BR606" i="1"/>
  <c r="BR1151" i="1"/>
  <c r="BR764" i="1"/>
  <c r="BR259" i="1"/>
  <c r="BR541" i="1"/>
  <c r="BR665" i="1"/>
  <c r="BR664" i="1"/>
  <c r="BR1147" i="1"/>
  <c r="BR1187" i="1"/>
  <c r="BR884" i="1"/>
  <c r="BR278" i="1"/>
  <c r="BR1072" i="1"/>
  <c r="BR724" i="1"/>
  <c r="BR1139" i="1"/>
  <c r="BR1136" i="1"/>
  <c r="BR951" i="1"/>
  <c r="BR772" i="1"/>
  <c r="BR888" i="1"/>
  <c r="I50" i="28"/>
  <c r="BR872" i="1"/>
  <c r="BR736" i="1"/>
  <c r="BR106" i="1"/>
  <c r="BR159" i="1"/>
  <c r="BR267" i="1"/>
  <c r="BR743" i="1"/>
  <c r="BR592" i="1"/>
  <c r="BR432" i="1"/>
  <c r="BR77" i="1"/>
  <c r="BR261" i="1"/>
  <c r="BR288" i="1"/>
  <c r="BR897" i="1"/>
  <c r="BR217" i="1"/>
  <c r="BR741" i="1"/>
  <c r="BR172" i="1"/>
  <c r="BR438" i="1"/>
  <c r="BR1038" i="1"/>
  <c r="BR78" i="1"/>
  <c r="BR198" i="1"/>
  <c r="BR1036" i="1"/>
  <c r="BR300" i="1"/>
  <c r="BR453" i="1"/>
  <c r="BR174" i="1"/>
  <c r="BR243" i="1"/>
  <c r="BR24" i="1"/>
  <c r="BR930" i="1"/>
  <c r="BR524" i="1"/>
  <c r="BR1104" i="1"/>
  <c r="BR551" i="1"/>
  <c r="BR604" i="1"/>
  <c r="BR593" i="1"/>
  <c r="BR855" i="1"/>
  <c r="BR205" i="1"/>
  <c r="BR162" i="1"/>
  <c r="BR107" i="1"/>
  <c r="BR753" i="1"/>
  <c r="BR529" i="1"/>
  <c r="BR14" i="1"/>
  <c r="BR302" i="1"/>
  <c r="BR365" i="1"/>
  <c r="BR299" i="1"/>
  <c r="BR245" i="1"/>
  <c r="BR147" i="1"/>
  <c r="BR309" i="1"/>
  <c r="BR164" i="1"/>
  <c r="BR189" i="1"/>
  <c r="BR663" i="1"/>
  <c r="BR1095" i="1"/>
  <c r="BR533" i="1"/>
  <c r="BR1029" i="1"/>
  <c r="BR305" i="1"/>
  <c r="BR387" i="1"/>
  <c r="BR501" i="1"/>
  <c r="BR42" i="1"/>
  <c r="BR103" i="1"/>
  <c r="BR203" i="1"/>
  <c r="BR325" i="1"/>
  <c r="BR96" i="1"/>
  <c r="BR342" i="1"/>
  <c r="BR629" i="1"/>
  <c r="BR990" i="1"/>
  <c r="BR197" i="1"/>
  <c r="BR1115" i="1"/>
  <c r="BR729" i="1"/>
  <c r="BR434" i="1"/>
  <c r="BR657" i="1"/>
  <c r="BR647" i="1"/>
  <c r="BR108" i="1"/>
  <c r="BR1181" i="1"/>
  <c r="BR133" i="1"/>
  <c r="BR548" i="1"/>
  <c r="BR268" i="1"/>
  <c r="BR1174" i="1"/>
  <c r="BR1088" i="1"/>
  <c r="BR39" i="1"/>
  <c r="BR859" i="1"/>
  <c r="BR313" i="1"/>
  <c r="BR467" i="1"/>
  <c r="BR885" i="1"/>
  <c r="BR16" i="1"/>
  <c r="BR281" i="1"/>
  <c r="AY1016" i="1"/>
  <c r="AY504" i="1"/>
  <c r="AY813" i="1"/>
  <c r="AY1065" i="1"/>
  <c r="AY383" i="1"/>
  <c r="AY1194" i="1"/>
  <c r="AY508" i="1"/>
  <c r="AY1169" i="1"/>
  <c r="AY486" i="1"/>
  <c r="AY1178" i="1"/>
  <c r="AY495" i="1"/>
  <c r="AX1145" i="1"/>
  <c r="AX633" i="1"/>
  <c r="AX121" i="1"/>
  <c r="AY643" i="1"/>
  <c r="AY67" i="1"/>
  <c r="AX744" i="1"/>
  <c r="AY567" i="1"/>
  <c r="AY10" i="1"/>
  <c r="AY609" i="1"/>
  <c r="AY41" i="1"/>
  <c r="AX718" i="1"/>
  <c r="AX206" i="1"/>
  <c r="AX884" i="1"/>
  <c r="AX168" i="1"/>
  <c r="AX668" i="1"/>
  <c r="AY607" i="1"/>
  <c r="AY816" i="1"/>
  <c r="AY1125" i="1"/>
  <c r="AY613" i="1"/>
  <c r="AY798" i="1"/>
  <c r="AY183" i="1"/>
  <c r="AY924" i="1"/>
  <c r="AY278" i="1"/>
  <c r="AY902" i="1"/>
  <c r="AY261" i="1"/>
  <c r="AY911" i="1"/>
  <c r="AY268" i="1"/>
  <c r="AX945" i="1"/>
  <c r="AX433" i="1"/>
  <c r="AY1059" i="1"/>
  <c r="AY379" i="1"/>
  <c r="AX1056" i="1"/>
  <c r="AY983" i="1"/>
  <c r="AY322" i="1"/>
  <c r="AY1025" i="1"/>
  <c r="AY353" i="1"/>
  <c r="AX1030" i="1"/>
  <c r="AY1064" i="1"/>
  <c r="AY552" i="1"/>
  <c r="AY861" i="1"/>
  <c r="AY1129" i="1"/>
  <c r="AY446" i="1"/>
  <c r="AY1170" i="1"/>
  <c r="AY487" i="1"/>
  <c r="AY1147" i="1"/>
  <c r="AY465" i="1"/>
  <c r="AY1156" i="1"/>
  <c r="AY474" i="1"/>
  <c r="AX1129" i="1"/>
  <c r="AX617" i="1"/>
  <c r="AX105" i="1"/>
  <c r="AY622" i="1"/>
  <c r="AY51" i="1"/>
  <c r="AX728" i="1"/>
  <c r="AY546" i="1"/>
  <c r="AX1183" i="1"/>
  <c r="AY673" i="1"/>
  <c r="AY89" i="1"/>
  <c r="AX766" i="1"/>
  <c r="AX254" i="1"/>
  <c r="AX859" i="1"/>
  <c r="AX147" i="1"/>
  <c r="AX647" i="1"/>
  <c r="AY928" i="1"/>
  <c r="AY416" i="1"/>
  <c r="AY725" i="1"/>
  <c r="AY947" i="1"/>
  <c r="AY295" i="1"/>
  <c r="AY988" i="1"/>
  <c r="AY326" i="1"/>
  <c r="AY966" i="1"/>
  <c r="AY309" i="1"/>
  <c r="AY952" i="1"/>
  <c r="AY440" i="1"/>
  <c r="AY749" i="1"/>
  <c r="AY979" i="1"/>
  <c r="AY319" i="1"/>
  <c r="AY1106" i="1"/>
  <c r="AY423" i="1"/>
  <c r="AY1083" i="1"/>
  <c r="AY401" i="1"/>
  <c r="AY1092" i="1"/>
  <c r="AY410" i="1"/>
  <c r="AX1081" i="1"/>
  <c r="AX569" i="1"/>
  <c r="AX57" i="1"/>
  <c r="AY558" i="1"/>
  <c r="AX1192" i="1"/>
  <c r="AY1164" i="1"/>
  <c r="AY482" i="1"/>
  <c r="AX1135" i="1"/>
  <c r="AY523" i="1"/>
  <c r="AX1166" i="1"/>
  <c r="AX654" i="1"/>
  <c r="AX142" i="1"/>
  <c r="AX781" i="1"/>
  <c r="AX83" i="1"/>
  <c r="AX583" i="1"/>
  <c r="AY40" i="1"/>
  <c r="AY752" i="1"/>
  <c r="AY1061" i="1"/>
  <c r="AY549" i="1"/>
  <c r="AY713" i="1"/>
  <c r="AY119" i="1"/>
  <c r="AY839" i="1"/>
  <c r="AY214" i="1"/>
  <c r="AY817" i="1"/>
  <c r="AY197" i="1"/>
  <c r="AY826" i="1"/>
  <c r="AY204" i="1"/>
  <c r="AX881" i="1"/>
  <c r="AX369" i="1"/>
  <c r="AY974" i="1"/>
  <c r="AY315" i="1"/>
  <c r="AX992" i="1"/>
  <c r="AY898" i="1"/>
  <c r="AY258" i="1"/>
  <c r="AY939" i="1"/>
  <c r="AY289" i="1"/>
  <c r="AX966" i="1"/>
  <c r="AY1000" i="1"/>
  <c r="AY488" i="1"/>
  <c r="AY797" i="1"/>
  <c r="AY1043" i="1"/>
  <c r="AY367" i="1"/>
  <c r="AY1084" i="1"/>
  <c r="AY402" i="1"/>
  <c r="AY1062" i="1"/>
  <c r="AY381" i="1"/>
  <c r="AY1071" i="1"/>
  <c r="AY388" i="1"/>
  <c r="AX1065" i="1"/>
  <c r="AX553" i="1"/>
  <c r="AX41" i="1"/>
  <c r="AY537" i="1"/>
  <c r="AX1176" i="1"/>
  <c r="AY1143" i="1"/>
  <c r="AY460" i="1"/>
  <c r="AX1119" i="1"/>
  <c r="AY587" i="1"/>
  <c r="AY25" i="1"/>
  <c r="AX702" i="1"/>
  <c r="AX190" i="1"/>
  <c r="AX756" i="1"/>
  <c r="AX61" i="1"/>
  <c r="AX562" i="1"/>
  <c r="AY864" i="1"/>
  <c r="AY1173" i="1"/>
  <c r="AY661" i="1"/>
  <c r="AY862" i="1"/>
  <c r="AY231" i="1"/>
  <c r="AY903" i="1"/>
  <c r="AY262" i="1"/>
  <c r="AY881" i="1"/>
  <c r="AY245" i="1"/>
  <c r="AX18" i="1"/>
  <c r="AY888" i="1"/>
  <c r="AY1183" i="1"/>
  <c r="AY685" i="1"/>
  <c r="AY894" i="1"/>
  <c r="AY255" i="1"/>
  <c r="AY1020" i="1"/>
  <c r="AY350" i="1"/>
  <c r="AY998" i="1"/>
  <c r="AY333" i="1"/>
  <c r="AY1007" i="1"/>
  <c r="AY340" i="1"/>
  <c r="AX1017" i="1"/>
  <c r="AX505" i="1"/>
  <c r="AY1155" i="1"/>
  <c r="AY473" i="1"/>
  <c r="AX1128" i="1"/>
  <c r="AY1079" i="1"/>
  <c r="AY396" i="1"/>
  <c r="AY1121" i="1"/>
  <c r="AY438" i="1"/>
  <c r="AX1102" i="1"/>
  <c r="AX590" i="1"/>
  <c r="AX78" i="1"/>
  <c r="AX680" i="1"/>
  <c r="AY788" i="1"/>
  <c r="AX498" i="1"/>
  <c r="AX1047" i="1"/>
  <c r="AY688" i="1"/>
  <c r="AY997" i="1"/>
  <c r="AY485" i="1"/>
  <c r="AY627" i="1"/>
  <c r="AY55" i="1"/>
  <c r="AY754" i="1"/>
  <c r="AY150" i="1"/>
  <c r="AY731" i="1"/>
  <c r="AY133" i="1"/>
  <c r="AY740" i="1"/>
  <c r="AY140" i="1"/>
  <c r="AX817" i="1"/>
  <c r="AX305" i="1"/>
  <c r="AY889" i="1"/>
  <c r="AY251" i="1"/>
  <c r="AX928" i="1"/>
  <c r="AY812" i="1"/>
  <c r="AY194" i="1"/>
  <c r="AY854" i="1"/>
  <c r="AY225" i="1"/>
  <c r="AX902" i="1"/>
  <c r="AY936" i="1"/>
  <c r="AY424" i="1"/>
  <c r="AY733" i="1"/>
  <c r="AY958" i="1"/>
  <c r="AY303" i="1"/>
  <c r="AY999" i="1"/>
  <c r="AY334" i="1"/>
  <c r="AY977" i="1"/>
  <c r="AY317" i="1"/>
  <c r="AY986" i="1"/>
  <c r="AY324" i="1"/>
  <c r="AX1001" i="1"/>
  <c r="AX489" i="1"/>
  <c r="AY1134" i="1"/>
  <c r="AY451" i="1"/>
  <c r="AX1112" i="1"/>
  <c r="AY1058" i="1"/>
  <c r="AY378" i="1"/>
  <c r="AY1186" i="1"/>
  <c r="AY502" i="1"/>
  <c r="AX1150" i="1"/>
  <c r="AX638" i="1"/>
  <c r="AX126" i="1"/>
  <c r="AX659" i="1"/>
  <c r="AY618" i="1"/>
  <c r="AX476" i="1"/>
  <c r="AY800" i="1"/>
  <c r="AY1109" i="1"/>
  <c r="AY597" i="1"/>
  <c r="AY777" i="1"/>
  <c r="AY167" i="1"/>
  <c r="AY818" i="1"/>
  <c r="AY198" i="1"/>
  <c r="AY795" i="1"/>
  <c r="AY824" i="1"/>
  <c r="AY1133" i="1"/>
  <c r="AY621" i="1"/>
  <c r="AY809" i="1"/>
  <c r="AY191" i="1"/>
  <c r="AY935" i="1"/>
  <c r="AY286" i="1"/>
  <c r="AY913" i="1"/>
  <c r="AY269" i="1"/>
  <c r="AY922" i="1"/>
  <c r="AY276" i="1"/>
  <c r="AX953" i="1"/>
  <c r="AX441" i="1"/>
  <c r="AY1070" i="1"/>
  <c r="AY387" i="1"/>
  <c r="AX1064" i="1"/>
  <c r="AY994" i="1"/>
  <c r="AY330" i="1"/>
  <c r="AY1035" i="1"/>
  <c r="AY361" i="1"/>
  <c r="AX1038" i="1"/>
  <c r="AX526" i="1"/>
  <c r="AX14" i="1"/>
  <c r="AX595" i="1"/>
  <c r="AY176" i="1"/>
  <c r="AX412" i="1"/>
  <c r="AY1136" i="1"/>
  <c r="AY624" i="1"/>
  <c r="AY933" i="1"/>
  <c r="AY421" i="1"/>
  <c r="AY542" i="1"/>
  <c r="AX1180" i="1"/>
  <c r="AY668" i="1"/>
  <c r="AY86" i="1"/>
  <c r="AY646" i="1"/>
  <c r="AY69" i="1"/>
  <c r="AY655" i="1"/>
  <c r="AY76" i="1"/>
  <c r="AX753" i="1"/>
  <c r="AX241" i="1"/>
  <c r="AY803" i="1"/>
  <c r="AY187" i="1"/>
  <c r="AX864" i="1"/>
  <c r="AY727" i="1"/>
  <c r="AY130" i="1"/>
  <c r="AY769" i="1"/>
  <c r="AY161" i="1"/>
  <c r="AX838" i="1"/>
  <c r="AY872" i="1"/>
  <c r="AY1181" i="1"/>
  <c r="AY669" i="1"/>
  <c r="AY873" i="1"/>
  <c r="AY239" i="1"/>
  <c r="AY914" i="1"/>
  <c r="AY270" i="1"/>
  <c r="AY891" i="1"/>
  <c r="AY253" i="1"/>
  <c r="AY900" i="1"/>
  <c r="AY260" i="1"/>
  <c r="AX937" i="1"/>
  <c r="AX425" i="1"/>
  <c r="AY1049" i="1"/>
  <c r="AY371" i="1"/>
  <c r="AX1048" i="1"/>
  <c r="AY972" i="1"/>
  <c r="AY314" i="1"/>
  <c r="AY1099" i="1"/>
  <c r="AY417" i="1"/>
  <c r="AX1086" i="1"/>
  <c r="AX574" i="1"/>
  <c r="AX62" i="1"/>
  <c r="AX573" i="1"/>
  <c r="AY48" i="1"/>
  <c r="AX391" i="1"/>
  <c r="AY736" i="1"/>
  <c r="AY1045" i="1"/>
  <c r="AY533" i="1"/>
  <c r="AY691" i="1"/>
  <c r="AY103" i="1"/>
  <c r="AY732" i="1"/>
  <c r="AY134" i="1"/>
  <c r="AY710" i="1"/>
  <c r="AY760" i="1"/>
  <c r="AY1069" i="1"/>
  <c r="AY557" i="1"/>
  <c r="AY723" i="1"/>
  <c r="AY127" i="1"/>
  <c r="AY850" i="1"/>
  <c r="AY222" i="1"/>
  <c r="AY827" i="1"/>
  <c r="AY205" i="1"/>
  <c r="AY836" i="1"/>
  <c r="AY212" i="1"/>
  <c r="AX889" i="1"/>
  <c r="AX377" i="1"/>
  <c r="AY985" i="1"/>
  <c r="AY323" i="1"/>
  <c r="AX1000" i="1"/>
  <c r="AY908" i="1"/>
  <c r="AY266" i="1"/>
  <c r="AY950" i="1"/>
  <c r="AY297" i="1"/>
  <c r="AX974" i="1"/>
  <c r="AX462" i="1"/>
  <c r="AY884" i="1"/>
  <c r="AX509" i="1"/>
  <c r="AX1075" i="1"/>
  <c r="AX327" i="1"/>
  <c r="AY1072" i="1"/>
  <c r="AY560" i="1"/>
  <c r="AY869" i="1"/>
  <c r="AY1139" i="1"/>
  <c r="AY457" i="1"/>
  <c r="AX1116" i="1"/>
  <c r="AY583" i="1"/>
  <c r="AY22" i="1"/>
  <c r="AY561" i="1"/>
  <c r="AX1194" i="1"/>
  <c r="AY570" i="1"/>
  <c r="AY12" i="1"/>
  <c r="AX689" i="1"/>
  <c r="AX177" i="1"/>
  <c r="AY718" i="1"/>
  <c r="AY123" i="1"/>
  <c r="AX800" i="1"/>
  <c r="AY642" i="1"/>
  <c r="AY66" i="1"/>
  <c r="AY683" i="1"/>
  <c r="AY97" i="1"/>
  <c r="AX774" i="1"/>
  <c r="AY808" i="1"/>
  <c r="AY1117" i="1"/>
  <c r="AY605" i="1"/>
  <c r="AY787" i="1"/>
  <c r="AY175" i="1"/>
  <c r="AY828" i="1"/>
  <c r="AY206" i="1"/>
  <c r="AY806" i="1"/>
  <c r="AY189" i="1"/>
  <c r="AY815" i="1"/>
  <c r="AY196" i="1"/>
  <c r="AX873" i="1"/>
  <c r="AX361" i="1"/>
  <c r="AY963" i="1"/>
  <c r="AY307" i="1"/>
  <c r="AX984" i="1"/>
  <c r="AY887" i="1"/>
  <c r="AY250" i="1"/>
  <c r="AY1014" i="1"/>
  <c r="AY345" i="1"/>
  <c r="AX1022" i="1"/>
  <c r="AX510" i="1"/>
  <c r="AY714" i="1"/>
  <c r="AX488" i="1"/>
  <c r="AX1050" i="1"/>
  <c r="AY1184" i="1"/>
  <c r="AY672" i="1"/>
  <c r="AY981" i="1"/>
  <c r="AY469" i="1"/>
  <c r="AY606" i="1"/>
  <c r="AY39" i="1"/>
  <c r="AY647" i="1"/>
  <c r="AY70" i="1"/>
  <c r="AY625" i="1"/>
  <c r="AY696" i="1"/>
  <c r="AY1005" i="1"/>
  <c r="AY493" i="1"/>
  <c r="AY638" i="1"/>
  <c r="AY63" i="1"/>
  <c r="AY764" i="1"/>
  <c r="AY158" i="1"/>
  <c r="AY742" i="1"/>
  <c r="AY141" i="1"/>
  <c r="AY751" i="1"/>
  <c r="AY148" i="1"/>
  <c r="AX825" i="1"/>
  <c r="AX313" i="1"/>
  <c r="AY899" i="1"/>
  <c r="AY259" i="1"/>
  <c r="AX936" i="1"/>
  <c r="AY823" i="1"/>
  <c r="AY202" i="1"/>
  <c r="AY865" i="1"/>
  <c r="AY233" i="1"/>
  <c r="AX910" i="1"/>
  <c r="AX398" i="1"/>
  <c r="AY248" i="1"/>
  <c r="AX424" i="1"/>
  <c r="AX972" i="1"/>
  <c r="AX242" i="1"/>
  <c r="AY1008" i="1"/>
  <c r="AY496" i="1"/>
  <c r="AY805" i="1"/>
  <c r="AY1054" i="1"/>
  <c r="AY375" i="1"/>
  <c r="AY1180" i="1"/>
  <c r="AY498" i="1"/>
  <c r="AY1158" i="1"/>
  <c r="AY475" i="1"/>
  <c r="AY1167" i="1"/>
  <c r="AY484" i="1"/>
  <c r="AX1137" i="1"/>
  <c r="AX625" i="1"/>
  <c r="AX113" i="1"/>
  <c r="AY633" i="1"/>
  <c r="AY59" i="1"/>
  <c r="AX736" i="1"/>
  <c r="AY556" i="1"/>
  <c r="AX1191" i="1"/>
  <c r="AY598" i="1"/>
  <c r="AY33" i="1"/>
  <c r="AX710" i="1"/>
  <c r="AY744" i="1"/>
  <c r="AY1053" i="1"/>
  <c r="AY541" i="1"/>
  <c r="AY702" i="1"/>
  <c r="AY111" i="1"/>
  <c r="AY743" i="1"/>
  <c r="AY142" i="1"/>
  <c r="AY721" i="1"/>
  <c r="AY125" i="1"/>
  <c r="AY730" i="1"/>
  <c r="AY132" i="1"/>
  <c r="AX809" i="1"/>
  <c r="AX297" i="1"/>
  <c r="AY878" i="1"/>
  <c r="AY243" i="1"/>
  <c r="AX920" i="1"/>
  <c r="AY802" i="1"/>
  <c r="AY186" i="1"/>
  <c r="AY929" i="1"/>
  <c r="AY281" i="1"/>
  <c r="AX958" i="1"/>
  <c r="AX446" i="1"/>
  <c r="AY120" i="1"/>
  <c r="AX403" i="1"/>
  <c r="AX947" i="1"/>
  <c r="AY1120" i="1"/>
  <c r="AY608" i="1"/>
  <c r="AY917" i="1"/>
  <c r="AY405" i="1"/>
  <c r="AY521" i="1"/>
  <c r="AX1164" i="1"/>
  <c r="AY562" i="1"/>
  <c r="AX1195" i="1"/>
  <c r="AY539" i="1"/>
  <c r="AY1144" i="1"/>
  <c r="AY632" i="1"/>
  <c r="AY941" i="1"/>
  <c r="AY429" i="1"/>
  <c r="AY553" i="1"/>
  <c r="AX1188" i="1"/>
  <c r="AY679" i="1"/>
  <c r="AY94" i="1"/>
  <c r="AY657" i="1"/>
  <c r="AY77" i="1"/>
  <c r="AY666" i="1"/>
  <c r="AY84" i="1"/>
  <c r="AX761" i="1"/>
  <c r="AX249" i="1"/>
  <c r="AY814" i="1"/>
  <c r="AY195" i="1"/>
  <c r="AX872" i="1"/>
  <c r="AY738" i="1"/>
  <c r="AY138" i="1"/>
  <c r="AY779" i="1"/>
  <c r="AY169" i="1"/>
  <c r="AX846" i="1"/>
  <c r="AX334" i="1"/>
  <c r="AX1090" i="1"/>
  <c r="AX339" i="1"/>
  <c r="AX869" i="1"/>
  <c r="AX156" i="1"/>
  <c r="AY944" i="1"/>
  <c r="AY432" i="1"/>
  <c r="AY741" i="1"/>
  <c r="AY969" i="1"/>
  <c r="AY311" i="1"/>
  <c r="AY1095" i="1"/>
  <c r="AY412" i="1"/>
  <c r="AY1073" i="1"/>
  <c r="AY390" i="1"/>
  <c r="AY1082" i="1"/>
  <c r="AY399" i="1"/>
  <c r="AX1073" i="1"/>
  <c r="AX561" i="1"/>
  <c r="AX49" i="1"/>
  <c r="AY547" i="1"/>
  <c r="AX1184" i="1"/>
  <c r="AY1154" i="1"/>
  <c r="AY471" i="1"/>
  <c r="AX1127" i="1"/>
  <c r="AY513" i="1"/>
  <c r="AX1158" i="1"/>
  <c r="AY1192" i="1"/>
  <c r="AY680" i="1"/>
  <c r="AY989" i="1"/>
  <c r="AY477" i="1"/>
  <c r="AY617" i="1"/>
  <c r="AY47" i="1"/>
  <c r="AY658" i="1"/>
  <c r="AY78" i="1"/>
  <c r="AY635" i="1"/>
  <c r="AY61" i="1"/>
  <c r="AY644" i="1"/>
  <c r="AY68" i="1"/>
  <c r="AX745" i="1"/>
  <c r="AX233" i="1"/>
  <c r="AY793" i="1"/>
  <c r="AY179" i="1"/>
  <c r="AX856" i="1"/>
  <c r="AY716" i="1"/>
  <c r="AY122" i="1"/>
  <c r="AY843" i="1"/>
  <c r="AY217" i="1"/>
  <c r="AX894" i="1"/>
  <c r="AX382" i="1"/>
  <c r="AX1063" i="1"/>
  <c r="AX317" i="1"/>
  <c r="AX844" i="1"/>
  <c r="AY1056" i="1"/>
  <c r="AY544" i="1"/>
  <c r="AY853" i="1"/>
  <c r="AY1118" i="1"/>
  <c r="AY435" i="1"/>
  <c r="AY1159" i="1"/>
  <c r="AY476" i="1"/>
  <c r="AY1137" i="1"/>
  <c r="AY454" i="1"/>
  <c r="AY1080" i="1"/>
  <c r="AY568" i="1"/>
  <c r="AY877" i="1"/>
  <c r="AY1150" i="1"/>
  <c r="AY467" i="1"/>
  <c r="AX1124" i="1"/>
  <c r="AY594" i="1"/>
  <c r="AY30" i="1"/>
  <c r="AY571" i="1"/>
  <c r="AY13" i="1"/>
  <c r="AY580" i="1"/>
  <c r="AY20" i="1"/>
  <c r="AX697" i="1"/>
  <c r="AX185" i="1"/>
  <c r="AY729" i="1"/>
  <c r="AY131" i="1"/>
  <c r="AX808" i="1"/>
  <c r="AY652" i="1"/>
  <c r="AY74" i="1"/>
  <c r="AY694" i="1"/>
  <c r="AY105" i="1"/>
  <c r="AX782" i="1"/>
  <c r="AX270" i="1"/>
  <c r="AX987" i="1"/>
  <c r="AX253" i="1"/>
  <c r="AX767" i="1"/>
  <c r="AX71" i="1"/>
  <c r="AY880" i="1"/>
  <c r="AY1189" i="1"/>
  <c r="AY677" i="1"/>
  <c r="AY883" i="1"/>
  <c r="AY247" i="1"/>
  <c r="AY1010" i="1"/>
  <c r="AY342" i="1"/>
  <c r="AY987" i="1"/>
  <c r="AY325" i="1"/>
  <c r="AY996" i="1"/>
  <c r="AY332" i="1"/>
  <c r="AX1009" i="1"/>
  <c r="AX497" i="1"/>
  <c r="AY1145" i="1"/>
  <c r="AY462" i="1"/>
  <c r="AX1120" i="1"/>
  <c r="AY1068" i="1"/>
  <c r="AY386" i="1"/>
  <c r="AY1110" i="1"/>
  <c r="AY427" i="1"/>
  <c r="AX1094" i="1"/>
  <c r="AY1128" i="1"/>
  <c r="AY616" i="1"/>
  <c r="AY925" i="1"/>
  <c r="AY413" i="1"/>
  <c r="AY531" i="1"/>
  <c r="AX1172" i="1"/>
  <c r="AY572" i="1"/>
  <c r="AY14" i="1"/>
  <c r="AY550" i="1"/>
  <c r="AX1186" i="1"/>
  <c r="AY559" i="1"/>
  <c r="AX1193" i="1"/>
  <c r="AX681" i="1"/>
  <c r="AX169" i="1"/>
  <c r="AY707" i="1"/>
  <c r="AY115" i="1"/>
  <c r="AX792" i="1"/>
  <c r="AY631" i="1"/>
  <c r="AY58" i="1"/>
  <c r="AY758" i="1"/>
  <c r="AY153" i="1"/>
  <c r="AX830" i="1"/>
  <c r="AX318" i="1"/>
  <c r="AX962" i="1"/>
  <c r="AX232" i="1"/>
  <c r="AX741" i="1"/>
  <c r="AY992" i="1"/>
  <c r="AY480" i="1"/>
  <c r="AY789" i="1"/>
  <c r="AY1033" i="1"/>
  <c r="AY359" i="1"/>
  <c r="AY1074" i="1"/>
  <c r="AY391" i="1"/>
  <c r="AY1051" i="1"/>
  <c r="AY373" i="1"/>
  <c r="AY181" i="1"/>
  <c r="AY804" i="1"/>
  <c r="AY188" i="1"/>
  <c r="AX865" i="1"/>
  <c r="AX353" i="1"/>
  <c r="AY953" i="1"/>
  <c r="AY299" i="1"/>
  <c r="AX976" i="1"/>
  <c r="AY876" i="1"/>
  <c r="AY242" i="1"/>
  <c r="AY1003" i="1"/>
  <c r="AY337" i="1"/>
  <c r="AX1014" i="1"/>
  <c r="AX502" i="1"/>
  <c r="AY628" i="1"/>
  <c r="AX477" i="1"/>
  <c r="AX1036" i="1"/>
  <c r="AY856" i="1"/>
  <c r="AY1165" i="1"/>
  <c r="AY653" i="1"/>
  <c r="AY937" i="1"/>
  <c r="AY287" i="1"/>
  <c r="AY978" i="1"/>
  <c r="AY318" i="1"/>
  <c r="AY955" i="1"/>
  <c r="AY301" i="1"/>
  <c r="AY964" i="1"/>
  <c r="AY308" i="1"/>
  <c r="AX985" i="1"/>
  <c r="AX473" i="1"/>
  <c r="AY1113" i="1"/>
  <c r="AY430" i="1"/>
  <c r="AX1096" i="1"/>
  <c r="AY1036" i="1"/>
  <c r="AY362" i="1"/>
  <c r="AY1078" i="1"/>
  <c r="AY395" i="1"/>
  <c r="AX1070" i="1"/>
  <c r="AX558" i="1"/>
  <c r="AX46" i="1"/>
  <c r="AX552" i="1"/>
  <c r="AY1168" i="1"/>
  <c r="AY656" i="1"/>
  <c r="AY965" i="1"/>
  <c r="AY453" i="1"/>
  <c r="AY670" i="1"/>
  <c r="AY87" i="1"/>
  <c r="AY711" i="1"/>
  <c r="AY118" i="1"/>
  <c r="AY689" i="1"/>
  <c r="AY101" i="1"/>
  <c r="AY698" i="1"/>
  <c r="AY108" i="1"/>
  <c r="AX785" i="1"/>
  <c r="AX273" i="1"/>
  <c r="AY931" i="1"/>
  <c r="AY283" i="1"/>
  <c r="AX960" i="1"/>
  <c r="AY855" i="1"/>
  <c r="AY226" i="1"/>
  <c r="AY897" i="1"/>
  <c r="AY257" i="1"/>
  <c r="AX934" i="1"/>
  <c r="AX422" i="1"/>
  <c r="AY458" i="1"/>
  <c r="AY1160" i="1"/>
  <c r="AY648" i="1"/>
  <c r="AY957" i="1"/>
  <c r="AY445" i="1"/>
  <c r="AY574" i="1"/>
  <c r="AY15" i="1"/>
  <c r="AY615" i="1"/>
  <c r="AY46" i="1"/>
  <c r="AY678" i="1"/>
  <c r="AY93" i="1"/>
  <c r="AY687" i="1"/>
  <c r="AY100" i="1"/>
  <c r="AX777" i="1"/>
  <c r="AX265" i="1"/>
  <c r="AY921" i="1"/>
  <c r="AY275" i="1"/>
  <c r="AX952" i="1"/>
  <c r="AY930" i="1"/>
  <c r="AY282" i="1"/>
  <c r="AY971" i="1"/>
  <c r="AY117" i="1"/>
  <c r="AY719" i="1"/>
  <c r="AY124" i="1"/>
  <c r="AX801" i="1"/>
  <c r="AX289" i="1"/>
  <c r="AY867" i="1"/>
  <c r="AY235" i="1"/>
  <c r="AX912" i="1"/>
  <c r="AY791" i="1"/>
  <c r="AY178" i="1"/>
  <c r="AY918" i="1"/>
  <c r="AY273" i="1"/>
  <c r="AX950" i="1"/>
  <c r="AX438" i="1"/>
  <c r="AY56" i="1"/>
  <c r="AX392" i="1"/>
  <c r="AX933" i="1"/>
  <c r="AY792" i="1"/>
  <c r="AY1101" i="1"/>
  <c r="AY589" i="1"/>
  <c r="AY851" i="1"/>
  <c r="AY223" i="1"/>
  <c r="AY892" i="1"/>
  <c r="AY254" i="1"/>
  <c r="AY870" i="1"/>
  <c r="AY237" i="1"/>
  <c r="AY879" i="1"/>
  <c r="AY244" i="1"/>
  <c r="AX921" i="1"/>
  <c r="AX409" i="1"/>
  <c r="AY1027" i="1"/>
  <c r="AY355" i="1"/>
  <c r="AX1032" i="1"/>
  <c r="AY951" i="1"/>
  <c r="AY298" i="1"/>
  <c r="AY993" i="1"/>
  <c r="AY329" i="1"/>
  <c r="AX1006" i="1"/>
  <c r="AX494" i="1"/>
  <c r="AY543" i="1"/>
  <c r="AX467" i="1"/>
  <c r="AY1104" i="1"/>
  <c r="AY592" i="1"/>
  <c r="AY53" i="1"/>
  <c r="AY634" i="1"/>
  <c r="AY60" i="1"/>
  <c r="AX737" i="1"/>
  <c r="AX225" i="1"/>
  <c r="AY782" i="1"/>
  <c r="AY171" i="1"/>
  <c r="AX848" i="1"/>
  <c r="AY706" i="1"/>
  <c r="AY114" i="1"/>
  <c r="AY833" i="1"/>
  <c r="AY209" i="1"/>
  <c r="AX886" i="1"/>
  <c r="AX374" i="1"/>
  <c r="AX1051" i="1"/>
  <c r="AX307" i="1"/>
  <c r="AX831" i="1"/>
  <c r="AY728" i="1"/>
  <c r="AY1037" i="1"/>
  <c r="AY525" i="1"/>
  <c r="AY766" i="1"/>
  <c r="AY159" i="1"/>
  <c r="AY807" i="1"/>
  <c r="AY190" i="1"/>
  <c r="AY785" i="1"/>
  <c r="AY173" i="1"/>
  <c r="AY794" i="1"/>
  <c r="AY180" i="1"/>
  <c r="AX857" i="1"/>
  <c r="AX345" i="1"/>
  <c r="AY942" i="1"/>
  <c r="AY291" i="1"/>
  <c r="AX968" i="1"/>
  <c r="AY866" i="1"/>
  <c r="AY234" i="1"/>
  <c r="AY907" i="1"/>
  <c r="AY265" i="1"/>
  <c r="AX942" i="1"/>
  <c r="AX430" i="1"/>
  <c r="AX1181" i="1"/>
  <c r="AX381" i="1"/>
  <c r="AY1040" i="1"/>
  <c r="AY528" i="1"/>
  <c r="AY837" i="1"/>
  <c r="AY1182" i="1"/>
  <c r="AY499" i="1"/>
  <c r="AX1148" i="1"/>
  <c r="AY540" i="1"/>
  <c r="AX1179" i="1"/>
  <c r="AY518" i="1"/>
  <c r="AX1162" i="1"/>
  <c r="AY527" i="1"/>
  <c r="AX1169" i="1"/>
  <c r="AX657" i="1"/>
  <c r="AX145" i="1"/>
  <c r="AY761" i="1"/>
  <c r="AY155" i="1"/>
  <c r="AX832" i="1"/>
  <c r="AY684" i="1"/>
  <c r="AY98" i="1"/>
  <c r="AY726" i="1"/>
  <c r="AY129" i="1"/>
  <c r="AX806" i="1"/>
  <c r="AX294" i="1"/>
  <c r="AX1026" i="1"/>
  <c r="AX1178" i="1"/>
  <c r="AY548" i="1"/>
  <c r="AX1185" i="1"/>
  <c r="AX673" i="1"/>
  <c r="AX161" i="1"/>
  <c r="AY697" i="1"/>
  <c r="AY107" i="1"/>
  <c r="AX784" i="1"/>
  <c r="AY620" i="1"/>
  <c r="AY50" i="1"/>
  <c r="AY747" i="1"/>
  <c r="AY145" i="1"/>
  <c r="AX822" i="1"/>
  <c r="AX310" i="1"/>
  <c r="AX948" i="1"/>
  <c r="AX221" i="1"/>
  <c r="AY1176" i="1"/>
  <c r="AY664" i="1"/>
  <c r="AY973" i="1"/>
  <c r="AY461" i="1"/>
  <c r="AY681" i="1"/>
  <c r="AY95" i="1"/>
  <c r="AY722" i="1"/>
  <c r="AY126" i="1"/>
  <c r="AY699" i="1"/>
  <c r="AY109" i="1"/>
  <c r="AY708" i="1"/>
  <c r="AY116" i="1"/>
  <c r="AX793" i="1"/>
  <c r="AX281" i="1"/>
  <c r="AY857" i="1"/>
  <c r="AY227" i="1"/>
  <c r="AX904" i="1"/>
  <c r="AY780" i="1"/>
  <c r="AY170" i="1"/>
  <c r="AY822" i="1"/>
  <c r="AY201" i="1"/>
  <c r="AX878" i="1"/>
  <c r="AX366" i="1"/>
  <c r="AX1037" i="1"/>
  <c r="AX296" i="1"/>
  <c r="AY976" i="1"/>
  <c r="AY464" i="1"/>
  <c r="AY773" i="1"/>
  <c r="AY1097" i="1"/>
  <c r="AY414" i="1"/>
  <c r="AY1138" i="1"/>
  <c r="AY455" i="1"/>
  <c r="AY1115" i="1"/>
  <c r="AY433" i="1"/>
  <c r="AY1124" i="1"/>
  <c r="AY442" i="1"/>
  <c r="AX1105" i="1"/>
  <c r="AX593" i="1"/>
  <c r="AX81" i="1"/>
  <c r="AY675" i="1"/>
  <c r="AY91" i="1"/>
  <c r="AX768" i="1"/>
  <c r="AY599" i="1"/>
  <c r="AY34" i="1"/>
  <c r="AY641" i="1"/>
  <c r="AY65" i="1"/>
  <c r="AX742" i="1"/>
  <c r="AX230" i="1"/>
  <c r="AX923" i="1"/>
  <c r="AY968" i="1"/>
  <c r="AY456" i="1"/>
  <c r="AY765" i="1"/>
  <c r="AY1001" i="1"/>
  <c r="AY335" i="1"/>
  <c r="AY1042" i="1"/>
  <c r="AY366" i="1"/>
  <c r="AY1105" i="1"/>
  <c r="AY422" i="1"/>
  <c r="AY1114" i="1"/>
  <c r="AY431" i="1"/>
  <c r="AX1097" i="1"/>
  <c r="AX585" i="1"/>
  <c r="AX73" i="1"/>
  <c r="AY665" i="1"/>
  <c r="AY83" i="1"/>
  <c r="AX760" i="1"/>
  <c r="AY674" i="1"/>
  <c r="AY90" i="1"/>
  <c r="AY715" i="1"/>
  <c r="AY1146" i="1"/>
  <c r="AY463" i="1"/>
  <c r="AX1121" i="1"/>
  <c r="AX609" i="1"/>
  <c r="AX97" i="1"/>
  <c r="AY611" i="1"/>
  <c r="AY43" i="1"/>
  <c r="AX720" i="1"/>
  <c r="AY535" i="1"/>
  <c r="AX1175" i="1"/>
  <c r="AY662" i="1"/>
  <c r="AY81" i="1"/>
  <c r="AX758" i="1"/>
  <c r="AX246" i="1"/>
  <c r="AX845" i="1"/>
  <c r="AX136" i="1"/>
  <c r="AY1112" i="1"/>
  <c r="AY600" i="1"/>
  <c r="AY909" i="1"/>
  <c r="AY397" i="1"/>
  <c r="AY595" i="1"/>
  <c r="AY31" i="1"/>
  <c r="AY636" i="1"/>
  <c r="AY62" i="1"/>
  <c r="AY614" i="1"/>
  <c r="AY45" i="1"/>
  <c r="AY623" i="1"/>
  <c r="AY52" i="1"/>
  <c r="AX729" i="1"/>
  <c r="AX217" i="1"/>
  <c r="AY771" i="1"/>
  <c r="AY163" i="1"/>
  <c r="AX840" i="1"/>
  <c r="AY695" i="1"/>
  <c r="AY106" i="1"/>
  <c r="AY737" i="1"/>
  <c r="AY137" i="1"/>
  <c r="AX814" i="1"/>
  <c r="AX302" i="1"/>
  <c r="AX935" i="1"/>
  <c r="AX211" i="1"/>
  <c r="AY912" i="1"/>
  <c r="AY400" i="1"/>
  <c r="AY709" i="1"/>
  <c r="AY1011" i="1"/>
  <c r="AY343" i="1"/>
  <c r="AY1052" i="1"/>
  <c r="AY374" i="1"/>
  <c r="AY1030" i="1"/>
  <c r="AY357" i="1"/>
  <c r="AY1039" i="1"/>
  <c r="AY364" i="1"/>
  <c r="AX1041" i="1"/>
  <c r="AX529" i="1"/>
  <c r="AX17" i="1"/>
  <c r="AY590" i="1"/>
  <c r="AY27" i="1"/>
  <c r="AX704" i="1"/>
  <c r="AY514" i="1"/>
  <c r="AX1159" i="1"/>
  <c r="AY555" i="1"/>
  <c r="AX1190" i="1"/>
  <c r="AX678" i="1"/>
  <c r="AX166" i="1"/>
  <c r="AX820" i="1"/>
  <c r="AY904" i="1"/>
  <c r="AY392" i="1"/>
  <c r="AY701" i="1"/>
  <c r="AY915" i="1"/>
  <c r="AY271" i="1"/>
  <c r="AY956" i="1"/>
  <c r="AY302" i="1"/>
  <c r="AY1019" i="1"/>
  <c r="AY349" i="1"/>
  <c r="AY1028" i="1"/>
  <c r="AY356" i="1"/>
  <c r="AX1033" i="1"/>
  <c r="AX521" i="1"/>
  <c r="AX9" i="1"/>
  <c r="AY579" i="1"/>
  <c r="AY19" i="1"/>
  <c r="AX696" i="1"/>
  <c r="AY588" i="1"/>
  <c r="AY26" i="1"/>
  <c r="AY1060" i="1"/>
  <c r="AY380" i="1"/>
  <c r="AX1057" i="1"/>
  <c r="AX545" i="1"/>
  <c r="AX33" i="1"/>
  <c r="AY526" i="1"/>
  <c r="AX1168" i="1"/>
  <c r="AY1132" i="1"/>
  <c r="AY450" i="1"/>
  <c r="AX1111" i="1"/>
  <c r="AY577" i="1"/>
  <c r="AY17" i="1"/>
  <c r="AX694" i="1"/>
  <c r="AX182" i="1"/>
  <c r="AX743" i="1"/>
  <c r="AX51" i="1"/>
  <c r="AY1048" i="1"/>
  <c r="AY536" i="1"/>
  <c r="AY845" i="1"/>
  <c r="AY1195" i="1"/>
  <c r="AY510" i="1"/>
  <c r="AX1156" i="1"/>
  <c r="AY551" i="1"/>
  <c r="AX1187" i="1"/>
  <c r="AY529" i="1"/>
  <c r="AX1170" i="1"/>
  <c r="AY538" i="1"/>
  <c r="AX1177" i="1"/>
  <c r="AX665" i="1"/>
  <c r="AX153" i="1"/>
  <c r="AY686" i="1"/>
  <c r="AY99" i="1"/>
  <c r="AX776" i="1"/>
  <c r="AY610" i="1"/>
  <c r="AY42" i="1"/>
  <c r="AY651" i="1"/>
  <c r="AY73" i="1"/>
  <c r="AX750" i="1"/>
  <c r="AX238" i="1"/>
  <c r="AX834" i="1"/>
  <c r="AX125" i="1"/>
  <c r="AY848" i="1"/>
  <c r="AY1157" i="1"/>
  <c r="AY645" i="1"/>
  <c r="AY926" i="1"/>
  <c r="AY279" i="1"/>
  <c r="AY967" i="1"/>
  <c r="AY310" i="1"/>
  <c r="AY945" i="1"/>
  <c r="AY293" i="1"/>
  <c r="AY954" i="1"/>
  <c r="AY300" i="1"/>
  <c r="AX977" i="1"/>
  <c r="AX465" i="1"/>
  <c r="AY1188" i="1"/>
  <c r="AY505" i="1"/>
  <c r="AX1152" i="1"/>
  <c r="AY1111" i="1"/>
  <c r="AY428" i="1"/>
  <c r="AY1153" i="1"/>
  <c r="AY470" i="1"/>
  <c r="AX1126" i="1"/>
  <c r="AX614" i="1"/>
  <c r="AX102" i="1"/>
  <c r="AX717" i="1"/>
  <c r="AY840" i="1"/>
  <c r="AY1149" i="1"/>
  <c r="AY637" i="1"/>
  <c r="AY830" i="1"/>
  <c r="AY207" i="1"/>
  <c r="AY871" i="1"/>
  <c r="AY238" i="1"/>
  <c r="AY934" i="1"/>
  <c r="AY285" i="1"/>
  <c r="AY943" i="1"/>
  <c r="AY292" i="1"/>
  <c r="AX969" i="1"/>
  <c r="AX457" i="1"/>
  <c r="AY1177" i="1"/>
  <c r="AY494" i="1"/>
  <c r="AX1144" i="1"/>
  <c r="AY1187" i="1"/>
  <c r="AY503" i="1"/>
  <c r="AX1151" i="1"/>
  <c r="AY545" i="1"/>
  <c r="AY975" i="1"/>
  <c r="AY316" i="1"/>
  <c r="AX993" i="1"/>
  <c r="AX481" i="1"/>
  <c r="AY1123" i="1"/>
  <c r="AY441" i="1"/>
  <c r="AX1104" i="1"/>
  <c r="AY1047" i="1"/>
  <c r="AY370" i="1"/>
  <c r="AY1174" i="1"/>
  <c r="AY491" i="1"/>
  <c r="AX1142" i="1"/>
  <c r="AX630" i="1"/>
  <c r="AX118" i="1"/>
  <c r="AX648" i="1"/>
  <c r="AY532" i="1"/>
  <c r="AY984" i="1"/>
  <c r="AY472" i="1"/>
  <c r="AY781" i="1"/>
  <c r="AY1107" i="1"/>
  <c r="AY425" i="1"/>
  <c r="AY1148" i="1"/>
  <c r="AY466" i="1"/>
  <c r="AY1126" i="1"/>
  <c r="AY443" i="1"/>
  <c r="AY1135" i="1"/>
  <c r="AY452" i="1"/>
  <c r="AX1113" i="1"/>
  <c r="AX601" i="1"/>
  <c r="AX89" i="1"/>
  <c r="AY601" i="1"/>
  <c r="AY35" i="1"/>
  <c r="AX712" i="1"/>
  <c r="AY524" i="1"/>
  <c r="AX1167" i="1"/>
  <c r="AY566" i="1"/>
  <c r="AY9" i="1"/>
  <c r="AX686" i="1"/>
  <c r="AX174" i="1"/>
  <c r="AX731" i="1"/>
  <c r="AX40" i="1"/>
  <c r="AY784" i="1"/>
  <c r="AY1093" i="1"/>
  <c r="AY581" i="1"/>
  <c r="AY841" i="1"/>
  <c r="AY215" i="1"/>
  <c r="AY882" i="1"/>
  <c r="AY246" i="1"/>
  <c r="AY859" i="1"/>
  <c r="AY229" i="1"/>
  <c r="AY868" i="1"/>
  <c r="AY236" i="1"/>
  <c r="AX913" i="1"/>
  <c r="AX401" i="1"/>
  <c r="AY1102" i="1"/>
  <c r="AY419" i="1"/>
  <c r="AX1088" i="1"/>
  <c r="AY1026" i="1"/>
  <c r="AY354" i="1"/>
  <c r="AY1067" i="1"/>
  <c r="AY385" i="1"/>
  <c r="AX1062" i="1"/>
  <c r="AX550" i="1"/>
  <c r="AX38" i="1"/>
  <c r="AX627" i="1"/>
  <c r="AY776" i="1"/>
  <c r="AY1085" i="1"/>
  <c r="AY573" i="1"/>
  <c r="AY745" i="1"/>
  <c r="AY143" i="1"/>
  <c r="AY786" i="1"/>
  <c r="AY174" i="1"/>
  <c r="AY849" i="1"/>
  <c r="AY221" i="1"/>
  <c r="AY858" i="1"/>
  <c r="AY228" i="1"/>
  <c r="AX905" i="1"/>
  <c r="AX393" i="1"/>
  <c r="AY1091" i="1"/>
  <c r="AY409" i="1"/>
  <c r="AX1080" i="1"/>
  <c r="AY1100" i="1"/>
  <c r="AY418" i="1"/>
  <c r="AY1142" i="1"/>
  <c r="AY459" i="1"/>
  <c r="AY890" i="1"/>
  <c r="AY252" i="1"/>
  <c r="AX929" i="1"/>
  <c r="AX417" i="1"/>
  <c r="AY1038" i="1"/>
  <c r="AY363" i="1"/>
  <c r="AX1040" i="1"/>
  <c r="AY962" i="1"/>
  <c r="AY306" i="1"/>
  <c r="AY1089" i="1"/>
  <c r="AY406" i="1"/>
  <c r="AX1078" i="1"/>
  <c r="AX566" i="1"/>
  <c r="AX54" i="1"/>
  <c r="AX563" i="1"/>
  <c r="AX1173" i="1"/>
  <c r="AY920" i="1"/>
  <c r="AY408" i="1"/>
  <c r="AY717" i="1"/>
  <c r="AY1022" i="1"/>
  <c r="AY351" i="1"/>
  <c r="AY1063" i="1"/>
  <c r="AY382" i="1"/>
  <c r="AY1041" i="1"/>
  <c r="AY365" i="1"/>
  <c r="AY1050" i="1"/>
  <c r="AY372" i="1"/>
  <c r="AX1049" i="1"/>
  <c r="AX537" i="1"/>
  <c r="AX25" i="1"/>
  <c r="AY515" i="1"/>
  <c r="AX1160" i="1"/>
  <c r="AY1122" i="1"/>
  <c r="AY439" i="1"/>
  <c r="AY1163" i="1"/>
  <c r="AY481" i="1"/>
  <c r="AX1134" i="1"/>
  <c r="AX622" i="1"/>
  <c r="AX110" i="1"/>
  <c r="AX637" i="1"/>
  <c r="AY1130" i="1"/>
  <c r="AY720" i="1"/>
  <c r="AY1029" i="1"/>
  <c r="AY517" i="1"/>
  <c r="AY755" i="1"/>
  <c r="AY151" i="1"/>
  <c r="AY796" i="1"/>
  <c r="AY182" i="1"/>
  <c r="AY774" i="1"/>
  <c r="AY165" i="1"/>
  <c r="AY783" i="1"/>
  <c r="AY172" i="1"/>
  <c r="AX849" i="1"/>
  <c r="AX337" i="1"/>
  <c r="AY1017" i="1"/>
  <c r="AY347" i="1"/>
  <c r="AX1024" i="1"/>
  <c r="AY940" i="1"/>
  <c r="AY290" i="1"/>
  <c r="AY982" i="1"/>
  <c r="AY321" i="1"/>
  <c r="AX998" i="1"/>
  <c r="AX486" i="1"/>
  <c r="AY1140" i="1"/>
  <c r="AX541" i="1"/>
  <c r="AY712" i="1"/>
  <c r="AY1021" i="1"/>
  <c r="AY509" i="1"/>
  <c r="AY659" i="1"/>
  <c r="AY79" i="1"/>
  <c r="AY700" i="1"/>
  <c r="AY110" i="1"/>
  <c r="AY763" i="1"/>
  <c r="AY157" i="1"/>
  <c r="AY772" i="1"/>
  <c r="AY164" i="1"/>
  <c r="AX841" i="1"/>
  <c r="AX329" i="1"/>
  <c r="AY1006" i="1"/>
  <c r="AY339" i="1"/>
  <c r="AX1016" i="1"/>
  <c r="AY901" i="1"/>
  <c r="AY612" i="1"/>
  <c r="AY162" i="1"/>
  <c r="AY584" i="1"/>
  <c r="AX1140" i="1"/>
  <c r="AY29" i="1"/>
  <c r="AX201" i="1"/>
  <c r="AY1015" i="1"/>
  <c r="AY801" i="1"/>
  <c r="AX1182" i="1"/>
  <c r="AX670" i="1"/>
  <c r="AX158" i="1"/>
  <c r="AX807" i="1"/>
  <c r="AX104" i="1"/>
  <c r="AY649" i="1"/>
  <c r="AX1153" i="1"/>
  <c r="AY961" i="1"/>
  <c r="AX371" i="1"/>
  <c r="AX402" i="1"/>
  <c r="AX818" i="1"/>
  <c r="AX112" i="1"/>
  <c r="AX687" i="1"/>
  <c r="AY756" i="1"/>
  <c r="AX493" i="1"/>
  <c r="AX1043" i="1"/>
  <c r="AX300" i="1"/>
  <c r="AX925" i="1"/>
  <c r="AX203" i="1"/>
  <c r="AX554" i="1"/>
  <c r="AX682" i="1"/>
  <c r="AY352" i="1"/>
  <c r="AX244" i="1"/>
  <c r="AX1196" i="1"/>
  <c r="AX577" i="1"/>
  <c r="AY875" i="1"/>
  <c r="AX349" i="1"/>
  <c r="AX380" i="1"/>
  <c r="AX804" i="1"/>
  <c r="AX101" i="1"/>
  <c r="AX676" i="1"/>
  <c r="AY671" i="1"/>
  <c r="AX483" i="1"/>
  <c r="AX1149" i="1"/>
  <c r="AX375" i="1"/>
  <c r="AX1015" i="1"/>
  <c r="AX277" i="1"/>
  <c r="AY554" i="1"/>
  <c r="AX340" i="1"/>
  <c r="AX932" i="1"/>
  <c r="AY8" i="1"/>
  <c r="AY1161" i="1"/>
  <c r="AY348" i="1"/>
  <c r="AY790" i="1"/>
  <c r="AX93" i="1"/>
  <c r="AX274" i="1"/>
  <c r="AX690" i="1"/>
  <c r="AY767" i="1"/>
  <c r="AX495" i="1"/>
  <c r="AX1044" i="1"/>
  <c r="AX301" i="1"/>
  <c r="AX915" i="1"/>
  <c r="AX194" i="1"/>
  <c r="AX797" i="1"/>
  <c r="AX96" i="1"/>
  <c r="AX1027" i="1"/>
  <c r="AX193" i="1"/>
  <c r="AX877" i="1"/>
  <c r="AY896" i="1"/>
  <c r="AY1179" i="1"/>
  <c r="AY139" i="1"/>
  <c r="AX214" i="1"/>
  <c r="AX858" i="1"/>
  <c r="AY1119" i="1"/>
  <c r="AX507" i="1"/>
  <c r="AX1059" i="1"/>
  <c r="AX314" i="1"/>
  <c r="AX930" i="1"/>
  <c r="AX205" i="1"/>
  <c r="AX799" i="1"/>
  <c r="AX98" i="1"/>
  <c r="AX683" i="1"/>
  <c r="AX586" i="1"/>
  <c r="AX202" i="1"/>
  <c r="AY663" i="1"/>
  <c r="AX675" i="1"/>
  <c r="AY832" i="1"/>
  <c r="AY389" i="1"/>
  <c r="AY44" i="1"/>
  <c r="AY811" i="1"/>
  <c r="AY520" i="1"/>
  <c r="AY1127" i="1"/>
  <c r="AX1154" i="1"/>
  <c r="AX137" i="1"/>
  <c r="AY844" i="1"/>
  <c r="AY630" i="1"/>
  <c r="AX1118" i="1"/>
  <c r="AX606" i="1"/>
  <c r="AX94" i="1"/>
  <c r="AX706" i="1"/>
  <c r="AX19" i="1"/>
  <c r="AY71" i="1"/>
  <c r="AX641" i="1"/>
  <c r="AY305" i="1"/>
  <c r="AX157" i="1"/>
  <c r="AX295" i="1"/>
  <c r="AX715" i="1"/>
  <c r="AX27" i="1"/>
  <c r="AX602" i="1"/>
  <c r="AY152" i="1"/>
  <c r="AX408" i="1"/>
  <c r="AX940" i="1"/>
  <c r="AX215" i="1"/>
  <c r="AX823" i="1"/>
  <c r="AX117" i="1"/>
  <c r="AY468" i="1"/>
  <c r="AX1163" i="1"/>
  <c r="AX527" i="1"/>
  <c r="AY1151" i="1"/>
  <c r="AY1031" i="1"/>
  <c r="AX65" i="1"/>
  <c r="AY241" i="1"/>
  <c r="AX115" i="1"/>
  <c r="AX284" i="1"/>
  <c r="AX701" i="1"/>
  <c r="AX16" i="1"/>
  <c r="AX591" i="1"/>
  <c r="AY88" i="1"/>
  <c r="AX397" i="1"/>
  <c r="AX1029" i="1"/>
  <c r="AX290" i="1"/>
  <c r="AX914" i="1"/>
  <c r="AX192" i="1"/>
  <c r="AX468" i="1"/>
  <c r="AX596" i="1"/>
  <c r="AX293" i="1"/>
  <c r="AX299" i="1"/>
  <c r="AY478" i="1"/>
  <c r="AX1025" i="1"/>
  <c r="AY177" i="1"/>
  <c r="AY447" i="1"/>
  <c r="AX178" i="1"/>
  <c r="AX603" i="1"/>
  <c r="AY160" i="1"/>
  <c r="AX410" i="1"/>
  <c r="AX941" i="1"/>
  <c r="AX216" i="1"/>
  <c r="AX812" i="1"/>
  <c r="AX108" i="1"/>
  <c r="AX695" i="1"/>
  <c r="AX11" i="1"/>
  <c r="AX287" i="1"/>
  <c r="AY369" i="1"/>
  <c r="AX248" i="1"/>
  <c r="AY1191" i="1"/>
  <c r="AY497" i="1"/>
  <c r="AX816" i="1"/>
  <c r="AY970" i="1"/>
  <c r="AX703" i="1"/>
  <c r="AY360" i="1"/>
  <c r="AX421" i="1"/>
  <c r="AX956" i="1"/>
  <c r="AX228" i="1"/>
  <c r="AY585" i="1"/>
  <c r="AX721" i="1"/>
  <c r="AY193" i="1"/>
  <c r="AY893" i="1"/>
  <c r="AY530" i="1"/>
  <c r="AY602" i="1"/>
  <c r="AY835" i="1"/>
  <c r="AY759" i="1"/>
  <c r="AY377" i="1"/>
  <c r="AX1054" i="1"/>
  <c r="AX542" i="1"/>
  <c r="AX30" i="1"/>
  <c r="AX616" i="1"/>
  <c r="AY959" i="1"/>
  <c r="AY1116" i="1"/>
  <c r="AX129" i="1"/>
  <c r="AX982" i="1"/>
  <c r="AY874" i="1"/>
  <c r="AX199" i="1"/>
  <c r="AX624" i="1"/>
  <c r="AY938" i="1"/>
  <c r="AX516" i="1"/>
  <c r="AX1069" i="1"/>
  <c r="AX323" i="1"/>
  <c r="AX837" i="1"/>
  <c r="AX130" i="1"/>
  <c r="AX722" i="1"/>
  <c r="AX32" i="1"/>
  <c r="AX458" i="1"/>
  <c r="AX705" i="1"/>
  <c r="AY842" i="1"/>
  <c r="AX84" i="1"/>
  <c r="AY358" i="1"/>
  <c r="AY910" i="1"/>
  <c r="AX918" i="1"/>
  <c r="AY703" i="1"/>
  <c r="AX188" i="1"/>
  <c r="AX613" i="1"/>
  <c r="AY852" i="1"/>
  <c r="AX506" i="1"/>
  <c r="AX1058" i="1"/>
  <c r="AX312" i="1"/>
  <c r="AX927" i="1"/>
  <c r="AX204" i="1"/>
  <c r="AX811" i="1"/>
  <c r="AX107" i="1"/>
  <c r="AX1141" i="1"/>
  <c r="AY1152" i="1"/>
  <c r="AX1007" i="1"/>
  <c r="AX148" i="1"/>
  <c r="AX1132" i="1"/>
  <c r="AX513" i="1"/>
  <c r="AX854" i="1"/>
  <c r="AX1023" i="1"/>
  <c r="AX82" i="1"/>
  <c r="AX517" i="1"/>
  <c r="AX1071" i="1"/>
  <c r="AX324" i="1"/>
  <c r="AX839" i="1"/>
  <c r="AX131" i="1"/>
  <c r="AX709" i="1"/>
  <c r="AX23" i="1"/>
  <c r="AX608" i="1"/>
  <c r="AX671" i="1"/>
  <c r="AX911" i="1"/>
  <c r="AX179" i="1"/>
  <c r="AX851" i="1"/>
  <c r="AY1013" i="1"/>
  <c r="AX1146" i="1"/>
  <c r="AY1004" i="1"/>
  <c r="AX898" i="1"/>
  <c r="AX594" i="1"/>
  <c r="AX1099" i="1"/>
  <c r="AX336" i="1"/>
  <c r="AX853" i="1"/>
  <c r="AX143" i="1"/>
  <c r="AY23" i="1"/>
  <c r="AX209" i="1"/>
  <c r="AX870" i="1"/>
  <c r="AY829" i="1"/>
  <c r="AY444" i="1"/>
  <c r="AY516" i="1"/>
  <c r="AY750" i="1"/>
  <c r="AY346" i="1"/>
  <c r="AY313" i="1"/>
  <c r="AX990" i="1"/>
  <c r="AX478" i="1"/>
  <c r="AY1055" i="1"/>
  <c r="AX531" i="1"/>
  <c r="AY304" i="1"/>
  <c r="AY434" i="1"/>
  <c r="AY995" i="1"/>
  <c r="AX582" i="1"/>
  <c r="AX1087" i="1"/>
  <c r="AX103" i="1"/>
  <c r="AX539" i="1"/>
  <c r="AY288" i="1"/>
  <c r="AX431" i="1"/>
  <c r="AX967" i="1"/>
  <c r="AX237" i="1"/>
  <c r="AX735" i="1"/>
  <c r="AX44" i="1"/>
  <c r="AX629" i="1"/>
  <c r="AX874" i="1"/>
  <c r="AX1122" i="1"/>
  <c r="AY82" i="1"/>
  <c r="AX589" i="1"/>
  <c r="AY1024" i="1"/>
  <c r="AY667" i="1"/>
  <c r="AY267" i="1"/>
  <c r="AX534" i="1"/>
  <c r="AX1061" i="1"/>
  <c r="AX92" i="1"/>
  <c r="AX528" i="1"/>
  <c r="AY224" i="1"/>
  <c r="AX420" i="1"/>
  <c r="AX955" i="1"/>
  <c r="AX227" i="1"/>
  <c r="AX826" i="1"/>
  <c r="AX119" i="1"/>
  <c r="AX708" i="1"/>
  <c r="AX21" i="1"/>
  <c r="AX372" i="1"/>
  <c r="AY838" i="1"/>
  <c r="AX356" i="1"/>
  <c r="AX447" i="1"/>
  <c r="AY946" i="1"/>
  <c r="AY825" i="1"/>
  <c r="AX518" i="1"/>
  <c r="AX883" i="1"/>
  <c r="AY436" i="1"/>
  <c r="AX432" i="1"/>
  <c r="AX970" i="1"/>
  <c r="AX239" i="1"/>
  <c r="AX738" i="1"/>
  <c r="AX45" i="1"/>
  <c r="AX620" i="1"/>
  <c r="AY991" i="1"/>
  <c r="AX523" i="1"/>
  <c r="AX575" i="1"/>
  <c r="AX191" i="1"/>
  <c r="AX530" i="1"/>
  <c r="AX311" i="1"/>
  <c r="AY501" i="1"/>
  <c r="AY932" i="1"/>
  <c r="AY338" i="1"/>
  <c r="AX520" i="1"/>
  <c r="AX466" i="1"/>
  <c r="AX983" i="1"/>
  <c r="AX251" i="1"/>
  <c r="AX751" i="1"/>
  <c r="AX58" i="1"/>
  <c r="AX632" i="1"/>
  <c r="AY1002" i="1"/>
  <c r="AX524" i="1"/>
  <c r="AY264" i="1"/>
  <c r="AX427" i="1"/>
  <c r="AY64" i="1"/>
  <c r="AX693" i="1"/>
  <c r="AX114" i="1"/>
  <c r="AX55" i="1"/>
  <c r="AY626" i="1"/>
  <c r="AY846" i="1"/>
  <c r="AX358" i="1"/>
  <c r="AY1171" i="1"/>
  <c r="AX1171" i="1"/>
  <c r="AY36" i="1"/>
  <c r="AY211" i="1"/>
  <c r="AY218" i="1"/>
  <c r="AY249" i="1"/>
  <c r="AX926" i="1"/>
  <c r="AX414" i="1"/>
  <c r="AY376" i="1"/>
  <c r="AX445" i="1"/>
  <c r="AX1100" i="1"/>
  <c r="AY753" i="1"/>
  <c r="AY331" i="1"/>
  <c r="AX326" i="1"/>
  <c r="AX908" i="1"/>
  <c r="AY692" i="1"/>
  <c r="AX453" i="1"/>
  <c r="AX1098" i="1"/>
  <c r="AX346" i="1"/>
  <c r="AX866" i="1"/>
  <c r="AX152" i="1"/>
  <c r="AX642" i="1"/>
  <c r="AY1162" i="1"/>
  <c r="AX544" i="1"/>
  <c r="AX159" i="1"/>
  <c r="AX362" i="1"/>
  <c r="AX1101" i="1"/>
  <c r="AY80" i="1"/>
  <c r="AY512" i="1"/>
  <c r="AY85" i="1"/>
  <c r="AX944" i="1"/>
  <c r="AX278" i="1"/>
  <c r="AX895" i="1"/>
  <c r="AY522" i="1"/>
  <c r="AX443" i="1"/>
  <c r="AX1084" i="1"/>
  <c r="AX335" i="1"/>
  <c r="AX852" i="1"/>
  <c r="AX141" i="1"/>
  <c r="AX723" i="1"/>
  <c r="AX34" i="1"/>
  <c r="AX619" i="1"/>
  <c r="AX771" i="1"/>
  <c r="AX1013" i="1"/>
  <c r="AY398" i="1"/>
  <c r="AX1083" i="1"/>
  <c r="AY960" i="1"/>
  <c r="AY294" i="1"/>
  <c r="AY203" i="1"/>
  <c r="AX262" i="1"/>
  <c r="AX716" i="1"/>
  <c r="AX1114" i="1"/>
  <c r="AX347" i="1"/>
  <c r="AX867" i="1"/>
  <c r="AX154" i="1"/>
  <c r="AX643" i="1"/>
  <c r="AY1087" i="1"/>
  <c r="AX535" i="1"/>
  <c r="AY328" i="1"/>
  <c r="AX437" i="1"/>
  <c r="AY639" i="1"/>
  <c r="AX796" i="1"/>
  <c r="AX549" i="1"/>
  <c r="AX1042" i="1"/>
  <c r="AY1075" i="1"/>
  <c r="AY284" i="1"/>
  <c r="AY705" i="1"/>
  <c r="AX285" i="1"/>
  <c r="AX359" i="1"/>
  <c r="AX882" i="1"/>
  <c r="AX165" i="1"/>
  <c r="AX655" i="1"/>
  <c r="AY1185" i="1"/>
  <c r="AX547" i="1"/>
  <c r="AY336" i="1"/>
  <c r="AX439" i="1"/>
  <c r="AX1092" i="1"/>
  <c r="AX341" i="1"/>
  <c r="AX394" i="1"/>
  <c r="AX10" i="1"/>
  <c r="AX727" i="1"/>
  <c r="AX640" i="1"/>
  <c r="AY54" i="1"/>
  <c r="AY219" i="1"/>
  <c r="AX1139" i="1"/>
  <c r="AY1086" i="1"/>
  <c r="AY1193" i="1"/>
  <c r="AX1161" i="1"/>
  <c r="AY147" i="1"/>
  <c r="AY154" i="1"/>
  <c r="AY185" i="1"/>
  <c r="AX862" i="1"/>
  <c r="AX350" i="1"/>
  <c r="AX1117" i="1"/>
  <c r="AX360" i="1"/>
  <c r="AY1088" i="1"/>
  <c r="AY149" i="1"/>
  <c r="AX1008" i="1"/>
  <c r="AX70" i="1"/>
  <c r="AX755" i="1"/>
  <c r="AX1165" i="1"/>
  <c r="AX368" i="1"/>
  <c r="AX995" i="1"/>
  <c r="AX260" i="1"/>
  <c r="AX763" i="1"/>
  <c r="AX67" i="1"/>
  <c r="AX556" i="1"/>
  <c r="AY479" i="1"/>
  <c r="AX459" i="1"/>
  <c r="AX757" i="1"/>
  <c r="AX1002" i="1"/>
  <c r="AX636" i="1"/>
  <c r="AX482" i="1"/>
  <c r="AY1141" i="1"/>
  <c r="AY1103" i="1"/>
  <c r="AY1175" i="1"/>
  <c r="AX22" i="1"/>
  <c r="AX730" i="1"/>
  <c r="AX1133" i="1"/>
  <c r="AX357" i="1"/>
  <c r="AX981" i="1"/>
  <c r="AX250" i="1"/>
  <c r="AX749" i="1"/>
  <c r="AX56" i="1"/>
  <c r="AX631" i="1"/>
  <c r="AY1076" i="1"/>
  <c r="AX533" i="1"/>
  <c r="AX74" i="1"/>
  <c r="AX276" i="1"/>
  <c r="AX598" i="1"/>
  <c r="AX419" i="1"/>
  <c r="AY448" i="1"/>
  <c r="AY582" i="1"/>
  <c r="AX880" i="1"/>
  <c r="AX973" i="1"/>
  <c r="AX604" i="1"/>
  <c r="AX996" i="1"/>
  <c r="AX261" i="1"/>
  <c r="AX764" i="1"/>
  <c r="AX68" i="1"/>
  <c r="AX557" i="1"/>
  <c r="AY404" i="1"/>
  <c r="AX450" i="1"/>
  <c r="AX1106" i="1"/>
  <c r="AX352" i="1"/>
  <c r="AX479" i="1"/>
  <c r="AX95" i="1"/>
  <c r="AY1023" i="1"/>
  <c r="AX384" i="1"/>
  <c r="AY393" i="1"/>
  <c r="AX961" i="1"/>
  <c r="AY113" i="1"/>
  <c r="AX72" i="1"/>
  <c r="AX263" i="1"/>
  <c r="AX779" i="1"/>
  <c r="AX80" i="1"/>
  <c r="AX570" i="1"/>
  <c r="AY500" i="1"/>
  <c r="AX461" i="1"/>
  <c r="AX1107" i="1"/>
  <c r="AX354" i="1"/>
  <c r="AX989" i="1"/>
  <c r="AX256" i="1"/>
  <c r="AX1039" i="1"/>
  <c r="AX255" i="1"/>
  <c r="AX123" i="1"/>
  <c r="AX43" i="1"/>
  <c r="AY603" i="1"/>
  <c r="AX896" i="1"/>
  <c r="AY1096" i="1"/>
  <c r="AY489" i="1"/>
  <c r="AY593" i="1"/>
  <c r="AX713" i="1"/>
  <c r="AX888" i="1"/>
  <c r="AY1057" i="1"/>
  <c r="AY121" i="1"/>
  <c r="AX798" i="1"/>
  <c r="AX286" i="1"/>
  <c r="AX1012" i="1"/>
  <c r="AX275" i="1"/>
  <c r="AY576" i="1"/>
  <c r="AY1190" i="1"/>
  <c r="AY578" i="1"/>
  <c r="AX1076" i="1"/>
  <c r="AX626" i="1"/>
  <c r="AX1021" i="1"/>
  <c r="AX283" i="1"/>
  <c r="AX892" i="1"/>
  <c r="AX175" i="1"/>
  <c r="AX664" i="1"/>
  <c r="AY575" i="1"/>
  <c r="AX471" i="1"/>
  <c r="AX1147" i="1"/>
  <c r="AX373" i="1"/>
  <c r="AX63" i="1"/>
  <c r="AX266" i="1"/>
  <c r="AY104" i="1"/>
  <c r="AX939" i="1"/>
  <c r="AY629" i="1"/>
  <c r="AY420" i="1"/>
  <c r="AY492" i="1"/>
  <c r="AX999" i="1"/>
  <c r="AX615" i="1"/>
  <c r="AX1010" i="1"/>
  <c r="AX272" i="1"/>
  <c r="AX879" i="1"/>
  <c r="AX164" i="1"/>
  <c r="AX653" i="1"/>
  <c r="AY1172" i="1"/>
  <c r="AX546" i="1"/>
  <c r="AY394" i="1"/>
  <c r="AX448" i="1"/>
  <c r="AX660" i="1"/>
  <c r="AX899" i="1"/>
  <c r="AY1044" i="1"/>
  <c r="AX1055" i="1"/>
  <c r="AY1077" i="1"/>
  <c r="AY21" i="1"/>
  <c r="AY1090" i="1"/>
  <c r="AX584" i="1"/>
  <c r="AX487" i="1"/>
  <c r="AX893" i="1"/>
  <c r="AX176" i="1"/>
  <c r="AX666" i="1"/>
  <c r="AY586" i="1"/>
  <c r="AX472" i="1"/>
  <c r="AX1125" i="1"/>
  <c r="AX364" i="1"/>
  <c r="AX1003" i="1"/>
  <c r="AX267" i="1"/>
  <c r="AX1189" i="1"/>
  <c r="AX988" i="1"/>
  <c r="AX700" i="1"/>
  <c r="AX860" i="1"/>
  <c r="AY860" i="1"/>
  <c r="AX449" i="1"/>
  <c r="AX790" i="1"/>
  <c r="AY368" i="1"/>
  <c r="AX167" i="1"/>
  <c r="AX677" i="1"/>
  <c r="AY682" i="1"/>
  <c r="AX484" i="1"/>
  <c r="AX1155" i="1"/>
  <c r="AX376" i="1"/>
  <c r="AX1004" i="1"/>
  <c r="AX268" i="1"/>
  <c r="AX887" i="1"/>
  <c r="AX171" i="1"/>
  <c r="AX298" i="1"/>
  <c r="AY757" i="1"/>
  <c r="AX803" i="1"/>
  <c r="AX639" i="1"/>
  <c r="AY37" i="1"/>
  <c r="AY770" i="1"/>
  <c r="AY1032" i="1"/>
  <c r="AY403" i="1"/>
  <c r="AY507" i="1"/>
  <c r="AX649" i="1"/>
  <c r="AX824" i="1"/>
  <c r="AY886" i="1"/>
  <c r="AY57" i="1"/>
  <c r="AX734" i="1"/>
  <c r="AX222" i="1"/>
  <c r="AX909" i="1"/>
  <c r="AX189" i="1"/>
  <c r="AY693" i="1"/>
  <c r="AY506" i="1"/>
  <c r="AY18" i="1"/>
  <c r="AX669" i="1"/>
  <c r="AX519" i="1"/>
  <c r="AX919" i="1"/>
  <c r="AX197" i="1"/>
  <c r="AX789" i="1"/>
  <c r="AX90" i="1"/>
  <c r="AX579" i="1"/>
  <c r="AY16" i="1"/>
  <c r="AX386" i="1"/>
  <c r="AX1028" i="1"/>
  <c r="AX288" i="1"/>
  <c r="AX650" i="1"/>
  <c r="AX1091" i="1"/>
  <c r="AX464" i="1"/>
  <c r="AX469" i="1"/>
  <c r="AY563" i="1"/>
  <c r="AX1089" i="1"/>
  <c r="AX1143" i="1"/>
  <c r="AX605" i="1"/>
  <c r="AX508" i="1"/>
  <c r="AX907" i="1"/>
  <c r="AX187" i="1"/>
  <c r="AX778" i="1"/>
  <c r="AX79" i="1"/>
  <c r="AX568" i="1"/>
  <c r="AY490" i="1"/>
  <c r="AX460" i="1"/>
  <c r="AX1123" i="1"/>
  <c r="AX363" i="1"/>
  <c r="AX564" i="1"/>
  <c r="AX180" i="1"/>
  <c r="AX306" i="1"/>
  <c r="AX396" i="1"/>
  <c r="AY565" i="1"/>
  <c r="AY1018" i="1"/>
  <c r="AY407" i="1"/>
  <c r="AX328" i="1"/>
  <c r="AX370" i="1"/>
  <c r="AX791" i="1"/>
  <c r="AX91" i="1"/>
  <c r="AX580" i="1"/>
  <c r="AY24" i="1"/>
  <c r="AX387" i="1"/>
  <c r="AX1018" i="1"/>
  <c r="AX279" i="1"/>
  <c r="AX900" i="1"/>
  <c r="AX181" i="1"/>
  <c r="AX383" i="1"/>
  <c r="AY519" i="1"/>
  <c r="AX186" i="1"/>
  <c r="AY384" i="1"/>
  <c r="AY230" i="1"/>
  <c r="AY739" i="1"/>
  <c r="AX470" i="1"/>
  <c r="AX1011" i="1"/>
  <c r="AX60" i="1"/>
  <c r="AX592" i="1"/>
  <c r="AY96" i="1"/>
  <c r="AX399" i="1"/>
  <c r="AX1031" i="1"/>
  <c r="AX291" i="1"/>
  <c r="AX901" i="1"/>
  <c r="AX183" i="1"/>
  <c r="AX786" i="1"/>
  <c r="AX85" i="1"/>
  <c r="AX924" i="1"/>
  <c r="AY1081" i="1"/>
  <c r="AX15" i="1"/>
  <c r="AX426" i="1"/>
  <c r="AX827" i="1"/>
  <c r="AX597" i="1"/>
  <c r="AX77" i="1"/>
  <c r="AY1094" i="1"/>
  <c r="AX752" i="1"/>
  <c r="AY799" i="1"/>
  <c r="AX691" i="1"/>
  <c r="AY296" i="1"/>
  <c r="AX411" i="1"/>
  <c r="AX943" i="1"/>
  <c r="AX218" i="1"/>
  <c r="AX813" i="1"/>
  <c r="AX109" i="1"/>
  <c r="AX684" i="1"/>
  <c r="AY820" i="1"/>
  <c r="AX501" i="1"/>
  <c r="AY128" i="1"/>
  <c r="AX707" i="1"/>
  <c r="AX342" i="1"/>
  <c r="AX333" i="1"/>
  <c r="AY885" i="1"/>
  <c r="AY156" i="1"/>
  <c r="AY534" i="1"/>
  <c r="AX243" i="1"/>
  <c r="AX338" i="1"/>
  <c r="AX855" i="1"/>
  <c r="AX144" i="1"/>
  <c r="AX725" i="1"/>
  <c r="AX36" i="1"/>
  <c r="AX611" i="1"/>
  <c r="AY831" i="1"/>
  <c r="AX503" i="1"/>
  <c r="AX1067" i="1"/>
  <c r="AX320" i="1"/>
  <c r="AX949" i="1"/>
  <c r="AX522" i="1"/>
  <c r="AX1035" i="1"/>
  <c r="AY564" i="1"/>
  <c r="AY604" i="1"/>
  <c r="AY1166" i="1"/>
  <c r="AX646" i="1"/>
  <c r="AX28" i="1"/>
  <c r="AX560" i="1"/>
  <c r="AX1095" i="1"/>
  <c r="AX863" i="1"/>
  <c r="AX1077" i="1"/>
  <c r="AX100" i="1"/>
  <c r="AX724" i="1"/>
  <c r="AX512" i="1"/>
  <c r="AX652" i="1"/>
  <c r="AY411" i="1"/>
  <c r="AY919" i="1"/>
  <c r="AX871" i="1"/>
  <c r="AX572" i="1"/>
  <c r="AX1085" i="1"/>
  <c r="AX325" i="1"/>
  <c r="AX842" i="1"/>
  <c r="AX132" i="1"/>
  <c r="AX711" i="1"/>
  <c r="AX24" i="1"/>
  <c r="AX599" i="1"/>
  <c r="AY200" i="1"/>
  <c r="AX416" i="1"/>
  <c r="AX404" i="1"/>
  <c r="AX20" i="1"/>
  <c r="AX1115" i="1"/>
  <c r="AX954" i="1"/>
  <c r="AY905" i="1"/>
  <c r="AX833" i="1"/>
  <c r="AX1174" i="1"/>
  <c r="AX8" i="1"/>
  <c r="AX231" i="1"/>
  <c r="AX754" i="1"/>
  <c r="AX59" i="1"/>
  <c r="AX634" i="1"/>
  <c r="AY1012" i="1"/>
  <c r="AX525" i="1"/>
  <c r="AY208" i="1"/>
  <c r="AX418" i="1"/>
  <c r="AX964" i="1"/>
  <c r="AX235" i="1"/>
  <c r="AX223" i="1"/>
  <c r="AX511" i="1"/>
  <c r="AX379" i="1"/>
  <c r="AX555" i="1"/>
  <c r="AY38" i="1"/>
  <c r="AY483" i="1"/>
  <c r="AX390" i="1"/>
  <c r="AX794" i="1"/>
  <c r="AY863" i="1"/>
  <c r="AX475" i="1"/>
  <c r="AX1131" i="1"/>
  <c r="AX367" i="1"/>
  <c r="AX994" i="1"/>
  <c r="AX259" i="1"/>
  <c r="AX66" i="1"/>
  <c r="AX775" i="1"/>
  <c r="AX692" i="1"/>
  <c r="AX120" i="1"/>
  <c r="AY724" i="1"/>
  <c r="AY949" i="1"/>
  <c r="AY847" i="1"/>
  <c r="AY274" i="1"/>
  <c r="AX499" i="1"/>
  <c r="AX455" i="1"/>
  <c r="AX971" i="1"/>
  <c r="AX240" i="1"/>
  <c r="AX739" i="1"/>
  <c r="AX47" i="1"/>
  <c r="AX621" i="1"/>
  <c r="AY916" i="1"/>
  <c r="AX514" i="1"/>
  <c r="AX1079" i="1"/>
  <c r="AX331" i="1"/>
  <c r="AX1052" i="1"/>
  <c r="AX607" i="1"/>
  <c r="AX210" i="1"/>
  <c r="AX226" i="1"/>
  <c r="AY263" i="1"/>
  <c r="AX321" i="1"/>
  <c r="AX662" i="1"/>
  <c r="AY112" i="1"/>
  <c r="AX135" i="1"/>
  <c r="AX656" i="1"/>
  <c r="AY1196" i="1"/>
  <c r="AX548" i="1"/>
  <c r="AY344" i="1"/>
  <c r="AX440" i="1"/>
  <c r="AX1082" i="1"/>
  <c r="AX332" i="1"/>
  <c r="AX861" i="1"/>
  <c r="AX149" i="1"/>
  <c r="AX835" i="1"/>
  <c r="AX170" i="1"/>
  <c r="AX1109" i="1"/>
  <c r="AX975" i="1"/>
  <c r="AY923" i="1"/>
  <c r="AX1136" i="1"/>
  <c r="AX134" i="1"/>
  <c r="AX658" i="1"/>
  <c r="AY168" i="1"/>
  <c r="AX389" i="1"/>
  <c r="AX1020" i="1"/>
  <c r="AX282" i="1"/>
  <c r="AX891" i="1"/>
  <c r="AX173" i="1"/>
  <c r="AX663" i="1"/>
  <c r="AY650" i="1"/>
  <c r="AX480" i="1"/>
  <c r="AX532" i="1"/>
  <c r="AX35" i="1"/>
  <c r="AX490" i="1"/>
  <c r="AY437" i="1"/>
  <c r="AY220" i="1"/>
  <c r="AY619" i="1"/>
  <c r="AX264" i="1"/>
  <c r="AX348" i="1"/>
  <c r="AX868" i="1"/>
  <c r="AX155" i="1"/>
  <c r="AX644" i="1"/>
  <c r="AY1098" i="1"/>
  <c r="AX536" i="1"/>
  <c r="AY272" i="1"/>
  <c r="AX428" i="1"/>
  <c r="AX978" i="1"/>
  <c r="AX245" i="1"/>
  <c r="AX308" i="1"/>
  <c r="AY895" i="1"/>
  <c r="AX829" i="1"/>
  <c r="AX836" i="1"/>
  <c r="AY690" i="1"/>
  <c r="AY569" i="1"/>
  <c r="AX406" i="1"/>
  <c r="AX986" i="1"/>
  <c r="AX39" i="1"/>
  <c r="AX571" i="1"/>
  <c r="AY511" i="1"/>
  <c r="AX463" i="1"/>
  <c r="AX1108" i="1"/>
  <c r="AX355" i="1"/>
  <c r="AX979" i="1"/>
  <c r="AX247" i="1"/>
  <c r="AX759" i="1"/>
  <c r="AX64" i="1"/>
  <c r="AX127" i="1"/>
  <c r="AY135" i="1"/>
  <c r="AX442" i="1"/>
  <c r="AX543" i="1"/>
  <c r="AY277" i="1"/>
  <c r="AY748" i="1"/>
  <c r="AY184" i="1"/>
  <c r="AX540" i="1"/>
  <c r="AX1060" i="1"/>
  <c r="AX304" i="1"/>
  <c r="AX917" i="1"/>
  <c r="AX196" i="1"/>
  <c r="AX788" i="1"/>
  <c r="AX88" i="1"/>
  <c r="AX578" i="1"/>
  <c r="AY72" i="1"/>
  <c r="AX395" i="1"/>
  <c r="AX234" i="1"/>
  <c r="AY320" i="1"/>
  <c r="AX780" i="1"/>
  <c r="AX748" i="1"/>
  <c r="AY256" i="1"/>
  <c r="AX1046" i="1"/>
  <c r="AX963" i="1"/>
  <c r="AX163" i="1"/>
  <c r="AX698" i="1"/>
  <c r="AX810" i="1"/>
  <c r="AY990" i="1"/>
  <c r="AX897" i="1"/>
  <c r="AY49" i="1"/>
  <c r="AX29" i="1"/>
  <c r="AX252" i="1"/>
  <c r="AX765" i="1"/>
  <c r="AX69" i="1"/>
  <c r="AX559" i="1"/>
  <c r="AY415" i="1"/>
  <c r="AX451" i="1"/>
  <c r="AX1093" i="1"/>
  <c r="AX343" i="1"/>
  <c r="AX875" i="1"/>
  <c r="AX160" i="1"/>
  <c r="AX938" i="1"/>
  <c r="AX885" i="1"/>
  <c r="AX208" i="1"/>
  <c r="AX213" i="1"/>
  <c r="AY102" i="1"/>
  <c r="AY11" i="1"/>
  <c r="AX150" i="1"/>
  <c r="AX805" i="1"/>
  <c r="AY948" i="1"/>
  <c r="AX485" i="1"/>
  <c r="AX1157" i="1"/>
  <c r="AX378" i="1"/>
  <c r="AX1005" i="1"/>
  <c r="AX269" i="1"/>
  <c r="AX876" i="1"/>
  <c r="AX162" i="1"/>
  <c r="AX661" i="1"/>
  <c r="AY192" i="1"/>
  <c r="AX719" i="1"/>
  <c r="AY28" i="1"/>
  <c r="AY216" i="1"/>
  <c r="AY704" i="1"/>
  <c r="AY676" i="1"/>
  <c r="AY146" i="1"/>
  <c r="AX770" i="1"/>
  <c r="AX434" i="1"/>
  <c r="AX946" i="1"/>
  <c r="AX219" i="1"/>
  <c r="AX815" i="1"/>
  <c r="AX111" i="1"/>
  <c r="AX685" i="1"/>
  <c r="AY746" i="1"/>
  <c r="AX492" i="1"/>
  <c r="AX1053" i="1"/>
  <c r="AX309" i="1"/>
  <c r="AX847" i="1"/>
  <c r="AX436" i="1"/>
  <c r="AY778" i="1"/>
  <c r="AX140" i="1"/>
  <c r="AX714" i="1"/>
  <c r="AX600" i="1"/>
  <c r="AX407" i="1"/>
  <c r="AX224" i="1"/>
  <c r="AX635" i="1"/>
  <c r="AX610" i="1"/>
  <c r="AX106" i="1"/>
  <c r="AY327" i="1"/>
  <c r="AX385" i="1"/>
  <c r="AX726" i="1"/>
  <c r="AY240" i="1"/>
  <c r="AX146" i="1"/>
  <c r="AX667" i="1"/>
  <c r="AY596" i="1"/>
  <c r="AX474" i="1"/>
  <c r="AX1130" i="1"/>
  <c r="AX365" i="1"/>
  <c r="AX991" i="1"/>
  <c r="AX258" i="1"/>
  <c r="AX772" i="1"/>
  <c r="AX75" i="1"/>
  <c r="AX212" i="1"/>
  <c r="AY640" i="1"/>
  <c r="AX906" i="1"/>
  <c r="AX746" i="1"/>
  <c r="AY1009" i="1"/>
  <c r="AX688" i="1"/>
  <c r="AY312" i="1"/>
  <c r="AX679" i="1"/>
  <c r="AY232" i="1"/>
  <c r="AX400" i="1"/>
  <c r="AX1034" i="1"/>
  <c r="AX292" i="1"/>
  <c r="AX903" i="1"/>
  <c r="AX184" i="1"/>
  <c r="AX773" i="1"/>
  <c r="AX76" i="1"/>
  <c r="AX576" i="1"/>
  <c r="AX415" i="1"/>
  <c r="AX31" i="1"/>
  <c r="AY1046" i="1"/>
  <c r="AX504" i="1"/>
  <c r="AY821" i="1"/>
  <c r="AY92" i="1"/>
  <c r="AY1131" i="1"/>
  <c r="AX435" i="1"/>
  <c r="AX316" i="1"/>
  <c r="AX843" i="1"/>
  <c r="AX133" i="1"/>
  <c r="AX26" i="1"/>
  <c r="AY144" i="1"/>
  <c r="AX951" i="1"/>
  <c r="AX138" i="1"/>
  <c r="AX733" i="1"/>
  <c r="AY1066" i="1"/>
  <c r="AX12" i="1"/>
  <c r="AX86" i="1"/>
  <c r="AY775" i="1"/>
  <c r="AY654" i="1"/>
  <c r="AX454" i="1"/>
  <c r="AX997" i="1"/>
  <c r="AX50" i="1"/>
  <c r="AX581" i="1"/>
  <c r="AY32" i="1"/>
  <c r="AX388" i="1"/>
  <c r="AX1019" i="1"/>
  <c r="AX280" i="1"/>
  <c r="AX890" i="1"/>
  <c r="AX172" i="1"/>
  <c r="AX672" i="1"/>
  <c r="AY810" i="1"/>
  <c r="AX821" i="1"/>
  <c r="AY213" i="1"/>
  <c r="AX271" i="1"/>
  <c r="AX1103" i="1"/>
  <c r="AY341" i="1"/>
  <c r="AY834" i="1"/>
  <c r="AX795" i="1"/>
  <c r="AX551" i="1"/>
  <c r="AX1074" i="1"/>
  <c r="AX315" i="1"/>
  <c r="AX931" i="1"/>
  <c r="AX207" i="1"/>
  <c r="AX802" i="1"/>
  <c r="AX99" i="1"/>
  <c r="AX674" i="1"/>
  <c r="AY735" i="1"/>
  <c r="AX491" i="1"/>
  <c r="AX1066" i="1"/>
  <c r="AX618" i="1"/>
  <c r="AX413" i="1"/>
  <c r="AY660" i="1"/>
  <c r="AY819" i="1"/>
  <c r="AX769" i="1"/>
  <c r="AY449" i="1"/>
  <c r="AX200" i="1"/>
  <c r="AX220" i="1"/>
  <c r="AX740" i="1"/>
  <c r="AX48" i="1"/>
  <c r="AX623" i="1"/>
  <c r="AY927" i="1"/>
  <c r="AX515" i="1"/>
  <c r="AX1068" i="1"/>
  <c r="AX322" i="1"/>
  <c r="AX850" i="1"/>
  <c r="AX139" i="1"/>
  <c r="AX732" i="1"/>
  <c r="AX783" i="1"/>
  <c r="AX37" i="1"/>
  <c r="AX128" i="1"/>
  <c r="AX452" i="1"/>
  <c r="AX628" i="1"/>
  <c r="AX351" i="1"/>
  <c r="AX762" i="1"/>
  <c r="AX565" i="1"/>
  <c r="AY906" i="1"/>
  <c r="AX922" i="1"/>
  <c r="AY166" i="1"/>
  <c r="AY75" i="1"/>
  <c r="AX198" i="1"/>
  <c r="AX819" i="1"/>
  <c r="AY1034" i="1"/>
  <c r="AX496" i="1"/>
  <c r="AX1045" i="1"/>
  <c r="AX303" i="1"/>
  <c r="AX916" i="1"/>
  <c r="AX195" i="1"/>
  <c r="AX787" i="1"/>
  <c r="AX87" i="1"/>
  <c r="AX587" i="1"/>
  <c r="AX500" i="1"/>
  <c r="AX116" i="1"/>
  <c r="AX1072" i="1"/>
  <c r="AX980" i="1"/>
  <c r="AY768" i="1"/>
  <c r="AY762" i="1"/>
  <c r="AY210" i="1"/>
  <c r="AX456" i="1"/>
  <c r="AX444" i="1"/>
  <c r="AX957" i="1"/>
  <c r="AX229" i="1"/>
  <c r="AX828" i="1"/>
  <c r="AX122" i="1"/>
  <c r="AX699" i="1"/>
  <c r="AX13" i="1"/>
  <c r="AX588" i="1"/>
  <c r="AY136" i="1"/>
  <c r="AX405" i="1"/>
  <c r="AX319" i="1"/>
  <c r="AY980" i="1"/>
  <c r="AX423" i="1"/>
  <c r="AX567" i="1"/>
  <c r="AY199" i="1"/>
  <c r="AX257" i="1"/>
  <c r="AX1110" i="1"/>
  <c r="AX1138" i="1"/>
  <c r="AX124" i="1"/>
  <c r="AX645" i="1"/>
  <c r="AY1108" i="1"/>
  <c r="AX538" i="1"/>
  <c r="AY280" i="1"/>
  <c r="AX429" i="1"/>
  <c r="AX965" i="1"/>
  <c r="AX236" i="1"/>
  <c r="AX747" i="1"/>
  <c r="AX53" i="1"/>
  <c r="AX42" i="1"/>
  <c r="AY734" i="1"/>
  <c r="AX612" i="1"/>
  <c r="AX52" i="1"/>
  <c r="AX959" i="1"/>
  <c r="AY426" i="1"/>
  <c r="AX344" i="1"/>
  <c r="AX151" i="1"/>
  <c r="AX651" i="1"/>
  <c r="AY591" i="1"/>
  <c r="AX330" i="1"/>
  <c r="BR465" i="1"/>
  <c r="BR383" i="1"/>
  <c r="BR816" i="1"/>
  <c r="BR301" i="1"/>
  <c r="BR72" i="1"/>
  <c r="BR359" i="1"/>
  <c r="BR1141" i="1"/>
  <c r="BR1189" i="1"/>
  <c r="BR191" i="1"/>
  <c r="BR1031" i="1"/>
  <c r="BR552" i="1"/>
  <c r="BR23" i="1"/>
  <c r="BR87" i="1"/>
  <c r="BR181" i="1"/>
  <c r="BR535" i="1"/>
  <c r="BR371" i="1"/>
  <c r="BR50" i="1"/>
  <c r="BR139" i="1"/>
  <c r="BR80" i="1"/>
  <c r="BR105" i="1"/>
  <c r="BR511" i="1"/>
  <c r="BR559" i="1"/>
  <c r="BR405" i="1"/>
  <c r="BR972" i="1"/>
  <c r="BR208" i="1"/>
  <c r="BR1154" i="1"/>
  <c r="BR381" i="1"/>
  <c r="BR502" i="1"/>
  <c r="BR31" i="1"/>
  <c r="BR117" i="1"/>
  <c r="BR241" i="1"/>
  <c r="BR15" i="1"/>
  <c r="BR213" i="1"/>
  <c r="BR864" i="1"/>
  <c r="BR250" i="1"/>
  <c r="BR275" i="1"/>
  <c r="BR823" i="1"/>
  <c r="BR950" i="1"/>
  <c r="BR716" i="1"/>
  <c r="BR1156" i="1"/>
  <c r="BR423" i="1"/>
  <c r="BR842" i="1"/>
  <c r="BR510" i="1"/>
  <c r="BR262" i="1"/>
  <c r="BR933" i="1"/>
  <c r="BR402" i="1"/>
  <c r="BR605" i="1"/>
  <c r="BR238" i="1"/>
  <c r="BR341" i="1"/>
  <c r="BR161" i="1"/>
  <c r="BR352" i="1"/>
  <c r="BR279" i="1"/>
  <c r="BR915" i="1"/>
  <c r="BR733" i="1"/>
  <c r="BR13" i="1"/>
  <c r="BR731" i="1"/>
  <c r="BR795" i="1"/>
  <c r="BR291" i="1"/>
  <c r="BR332" i="1"/>
  <c r="BR316" i="1"/>
  <c r="BR826" i="1"/>
  <c r="BR176" i="1"/>
  <c r="BR274" i="1"/>
  <c r="BR190" i="1"/>
  <c r="BR424" i="1"/>
  <c r="BR144" i="1"/>
  <c r="BR584" i="1"/>
  <c r="BR256" i="1"/>
  <c r="BR98" i="1"/>
  <c r="BR232" i="1"/>
  <c r="BR822" i="1"/>
  <c r="BR431" i="1"/>
  <c r="BR91" i="1"/>
  <c r="BR116" i="1"/>
  <c r="BR1168" i="1"/>
  <c r="BR45" i="1"/>
  <c r="BR422" i="1"/>
  <c r="BR523" i="1"/>
  <c r="BR917" i="1"/>
  <c r="I17" i="28"/>
  <c r="I57" i="28" l="1"/>
  <c r="I51" i="28"/>
  <c r="I55" i="28"/>
  <c r="D8" i="1" l="1"/>
  <c r="C129" i="1"/>
  <c r="CP8" i="1" l="1"/>
  <c r="BQ8" i="1"/>
  <c r="BS8" i="1" s="1"/>
  <c r="L8" i="1"/>
  <c r="T8" i="1"/>
  <c r="C130" i="1"/>
  <c r="C131" i="1" l="1"/>
  <c r="C132" i="1" l="1"/>
  <c r="C133" i="1" l="1"/>
  <c r="C134" i="1" l="1"/>
  <c r="C135" i="1" l="1"/>
  <c r="C136" i="1" l="1"/>
  <c r="C137" i="1" l="1"/>
  <c r="C138" i="1" l="1"/>
  <c r="C139" i="1" l="1"/>
  <c r="C140" i="1" l="1"/>
  <c r="C141" i="1" l="1"/>
  <c r="C142" i="1" l="1"/>
  <c r="C143" i="1" l="1"/>
  <c r="C144" i="1" l="1"/>
  <c r="C145" i="1" l="1"/>
  <c r="C146" i="1" l="1"/>
  <c r="C147" i="1" l="1"/>
  <c r="C148" i="1" l="1"/>
  <c r="C149" i="1" l="1"/>
  <c r="C150" i="1" l="1"/>
  <c r="C151" i="1" l="1"/>
  <c r="C152" i="1" l="1"/>
  <c r="C153" i="1" l="1"/>
  <c r="C154" i="1" l="1"/>
  <c r="C155" i="1" l="1"/>
  <c r="C156" i="1" l="1"/>
  <c r="C157" i="1" l="1"/>
  <c r="C158" i="1" l="1"/>
  <c r="C159" i="1" l="1"/>
  <c r="C160" i="1" l="1"/>
  <c r="C161" i="1" l="1"/>
  <c r="C162" i="1" l="1"/>
  <c r="C163" i="1" l="1"/>
  <c r="C164" i="1" l="1"/>
  <c r="C165" i="1" l="1"/>
  <c r="C166" i="1" l="1"/>
  <c r="C167" i="1" l="1"/>
  <c r="C168" i="1" l="1"/>
  <c r="C169" i="1" l="1"/>
  <c r="C170" i="1" l="1"/>
  <c r="C171" i="1" l="1"/>
  <c r="C172" i="1" l="1"/>
  <c r="C173" i="1" l="1"/>
  <c r="C174" i="1" l="1"/>
  <c r="C175" i="1" l="1"/>
  <c r="C176" i="1" l="1"/>
  <c r="C177" i="1" l="1"/>
  <c r="C178" i="1" l="1"/>
  <c r="C179" i="1" l="1"/>
  <c r="C180" i="1" l="1"/>
  <c r="C181" i="1" l="1"/>
  <c r="C182" i="1" l="1"/>
  <c r="C183" i="1" l="1"/>
  <c r="C184" i="1" l="1"/>
  <c r="C185" i="1" l="1"/>
  <c r="C186" i="1" l="1"/>
  <c r="C187" i="1" l="1"/>
  <c r="C188" i="1" l="1"/>
  <c r="C189" i="1" l="1"/>
  <c r="C190" i="1" l="1"/>
  <c r="C191" i="1" l="1"/>
  <c r="C192" i="1" l="1"/>
  <c r="C193" i="1" l="1"/>
  <c r="C194" i="1" l="1"/>
  <c r="C195" i="1" l="1"/>
  <c r="C196" i="1" l="1"/>
  <c r="C197" i="1" l="1"/>
  <c r="C198" i="1" l="1"/>
  <c r="C199" i="1" l="1"/>
  <c r="C200" i="1" l="1"/>
  <c r="C201" i="1" l="1"/>
  <c r="C202" i="1" l="1"/>
  <c r="C203" i="1" l="1"/>
  <c r="C204" i="1" l="1"/>
  <c r="C205" i="1" l="1"/>
  <c r="C206" i="1" l="1"/>
  <c r="C207" i="1" l="1"/>
  <c r="C208" i="1" l="1"/>
  <c r="C209" i="1" l="1"/>
  <c r="C210" i="1" l="1"/>
  <c r="C211" i="1" l="1"/>
  <c r="C212" i="1" l="1"/>
  <c r="C213" i="1" l="1"/>
  <c r="C214" i="1" l="1"/>
  <c r="C215" i="1" l="1"/>
  <c r="C216" i="1" l="1"/>
  <c r="C217" i="1" l="1"/>
  <c r="C218" i="1" l="1"/>
  <c r="C219" i="1" l="1"/>
  <c r="C220" i="1" l="1"/>
  <c r="C221" i="1" l="1"/>
  <c r="C222" i="1" l="1"/>
  <c r="C223" i="1" l="1"/>
  <c r="C224" i="1" l="1"/>
  <c r="C225" i="1" l="1"/>
  <c r="C226" i="1" l="1"/>
  <c r="C227" i="1" l="1"/>
  <c r="C228" i="1" l="1"/>
  <c r="C229" i="1" l="1"/>
  <c r="C230" i="1" l="1"/>
  <c r="C231" i="1" l="1"/>
  <c r="C232" i="1" l="1"/>
  <c r="C233" i="1" l="1"/>
  <c r="C234" i="1" l="1"/>
  <c r="C235" i="1" l="1"/>
  <c r="C236" i="1" l="1"/>
  <c r="C237" i="1" l="1"/>
  <c r="C238" i="1" l="1"/>
  <c r="C239" i="1" l="1"/>
  <c r="C240" i="1" l="1"/>
  <c r="C241" i="1" l="1"/>
  <c r="C242" i="1" l="1"/>
  <c r="C243" i="1" l="1"/>
  <c r="C244" i="1" l="1"/>
  <c r="C245" i="1" l="1"/>
  <c r="C246" i="1" l="1"/>
  <c r="C247" i="1" l="1"/>
  <c r="C248" i="1" l="1"/>
  <c r="C249" i="1" l="1"/>
  <c r="C250" i="1" l="1"/>
  <c r="C251" i="1" l="1"/>
  <c r="C252" i="1" l="1"/>
  <c r="C253" i="1" l="1"/>
  <c r="C254" i="1" l="1"/>
  <c r="C255" i="1" l="1"/>
  <c r="C256" i="1" l="1"/>
  <c r="C257" i="1" l="1"/>
  <c r="C258" i="1" l="1"/>
  <c r="C259" i="1" l="1"/>
  <c r="C260" i="1" l="1"/>
  <c r="C261" i="1" l="1"/>
  <c r="C262" i="1" l="1"/>
  <c r="C263" i="1" l="1"/>
  <c r="C264" i="1" l="1"/>
  <c r="C265" i="1" l="1"/>
  <c r="C266" i="1" l="1"/>
  <c r="C267" i="1" l="1"/>
  <c r="C268" i="1" l="1"/>
  <c r="C269" i="1" l="1"/>
  <c r="C270" i="1" l="1"/>
  <c r="C271" i="1" l="1"/>
  <c r="C272" i="1" l="1"/>
  <c r="C273" i="1" l="1"/>
  <c r="C274" i="1" l="1"/>
  <c r="C275" i="1" l="1"/>
  <c r="C276" i="1" l="1"/>
  <c r="C277" i="1" l="1"/>
  <c r="C278" i="1" l="1"/>
  <c r="C279" i="1" l="1"/>
  <c r="C280" i="1" l="1"/>
  <c r="C281" i="1" l="1"/>
  <c r="C282" i="1" l="1"/>
  <c r="C283" i="1" l="1"/>
  <c r="C284" i="1" l="1"/>
  <c r="C285" i="1" l="1"/>
  <c r="C286" i="1" l="1"/>
  <c r="C287" i="1" l="1"/>
  <c r="C288" i="1" l="1"/>
  <c r="C289" i="1" l="1"/>
  <c r="C290" i="1" l="1"/>
  <c r="C291" i="1" l="1"/>
  <c r="C292" i="1" l="1"/>
  <c r="C293" i="1" l="1"/>
  <c r="C294" i="1" l="1"/>
  <c r="C295" i="1" l="1"/>
  <c r="C296" i="1" l="1"/>
  <c r="C297" i="1" l="1"/>
  <c r="C298" i="1" l="1"/>
  <c r="C299" i="1" l="1"/>
  <c r="C300" i="1" l="1"/>
  <c r="C301" i="1" l="1"/>
  <c r="C302" i="1" l="1"/>
  <c r="C303" i="1" l="1"/>
  <c r="C304" i="1" l="1"/>
  <c r="C305" i="1" l="1"/>
  <c r="C306" i="1" l="1"/>
  <c r="C307" i="1" l="1"/>
  <c r="C308" i="1" l="1"/>
  <c r="C309" i="1" l="1"/>
  <c r="C310" i="1" l="1"/>
  <c r="C311" i="1" l="1"/>
  <c r="C312" i="1" l="1"/>
  <c r="C313" i="1" l="1"/>
  <c r="C314" i="1" l="1"/>
  <c r="C315" i="1" l="1"/>
  <c r="C316" i="1" l="1"/>
  <c r="C317" i="1" l="1"/>
  <c r="C318" i="1" l="1"/>
  <c r="C319" i="1" l="1"/>
  <c r="C320" i="1" l="1"/>
  <c r="C321" i="1" l="1"/>
  <c r="C322" i="1" l="1"/>
  <c r="C323" i="1" l="1"/>
  <c r="C324" i="1" l="1"/>
  <c r="C325" i="1" l="1"/>
  <c r="C326" i="1" l="1"/>
  <c r="C327" i="1" l="1"/>
  <c r="C328" i="1" l="1"/>
  <c r="C329" i="1" l="1"/>
  <c r="C330" i="1" l="1"/>
  <c r="C331" i="1" l="1"/>
  <c r="C332" i="1" l="1"/>
  <c r="C333" i="1" l="1"/>
  <c r="C334" i="1" l="1"/>
  <c r="C335" i="1" l="1"/>
  <c r="C336" i="1" l="1"/>
  <c r="C337" i="1" l="1"/>
  <c r="C338" i="1" l="1"/>
  <c r="C339" i="1" l="1"/>
  <c r="C340" i="1" l="1"/>
  <c r="C341" i="1" l="1"/>
  <c r="C342" i="1" l="1"/>
  <c r="C343" i="1" l="1"/>
  <c r="C344" i="1" l="1"/>
  <c r="C345" i="1" l="1"/>
  <c r="C346" i="1" l="1"/>
  <c r="C347" i="1" l="1"/>
  <c r="C348" i="1" l="1"/>
  <c r="C349" i="1" l="1"/>
  <c r="C350" i="1" l="1"/>
  <c r="C351" i="1" l="1"/>
  <c r="C352" i="1" l="1"/>
  <c r="C353" i="1" l="1"/>
  <c r="C354" i="1" l="1"/>
  <c r="C355" i="1" l="1"/>
  <c r="C356" i="1" l="1"/>
  <c r="C357" i="1" l="1"/>
  <c r="C358" i="1" l="1"/>
  <c r="C359" i="1" l="1"/>
  <c r="C360" i="1" l="1"/>
  <c r="C361" i="1" l="1"/>
  <c r="C362" i="1" l="1"/>
  <c r="C363" i="1" l="1"/>
  <c r="C364" i="1" l="1"/>
  <c r="C365" i="1" l="1"/>
  <c r="C366" i="1" l="1"/>
  <c r="C367" i="1" l="1"/>
  <c r="C368" i="1" l="1"/>
  <c r="C369" i="1" l="1"/>
  <c r="C370" i="1" l="1"/>
  <c r="C371" i="1" l="1"/>
  <c r="C372" i="1" l="1"/>
  <c r="C373" i="1" l="1"/>
  <c r="C374" i="1" l="1"/>
  <c r="C375" i="1" l="1"/>
  <c r="C376" i="1" l="1"/>
  <c r="C377" i="1" l="1"/>
  <c r="C378" i="1" l="1"/>
  <c r="C379" i="1" l="1"/>
  <c r="C380" i="1" l="1"/>
  <c r="C381" i="1" l="1"/>
  <c r="C382" i="1" l="1"/>
  <c r="C383" i="1" l="1"/>
  <c r="C384" i="1" l="1"/>
  <c r="C385" i="1" l="1"/>
  <c r="C386" i="1" l="1"/>
  <c r="C387" i="1" l="1"/>
  <c r="C388" i="1" l="1"/>
  <c r="C389" i="1" l="1"/>
  <c r="C390" i="1" l="1"/>
  <c r="C391" i="1" l="1"/>
  <c r="C392" i="1" l="1"/>
  <c r="C393" i="1" l="1"/>
  <c r="C394" i="1" l="1"/>
  <c r="C395" i="1" l="1"/>
  <c r="C396" i="1" l="1"/>
  <c r="C397" i="1" l="1"/>
  <c r="C398" i="1" l="1"/>
  <c r="C399" i="1" l="1"/>
  <c r="C400" i="1" l="1"/>
  <c r="C401" i="1" l="1"/>
  <c r="C402" i="1" l="1"/>
  <c r="C403" i="1" l="1"/>
  <c r="C404" i="1" l="1"/>
  <c r="C405" i="1" l="1"/>
  <c r="C406" i="1" l="1"/>
  <c r="C407" i="1" l="1"/>
  <c r="C408" i="1" l="1"/>
  <c r="C409" i="1" l="1"/>
  <c r="C410" i="1" l="1"/>
  <c r="C411" i="1" l="1"/>
  <c r="C412" i="1" l="1"/>
  <c r="C413" i="1" l="1"/>
  <c r="C414" i="1" l="1"/>
  <c r="C415" i="1" l="1"/>
  <c r="C416" i="1" l="1"/>
  <c r="C417" i="1" l="1"/>
  <c r="C418" i="1" l="1"/>
  <c r="C419" i="1" l="1"/>
  <c r="C420" i="1" l="1"/>
  <c r="C421" i="1" l="1"/>
  <c r="C422" i="1" l="1"/>
  <c r="C423" i="1" l="1"/>
  <c r="C424" i="1" l="1"/>
  <c r="C425" i="1" l="1"/>
  <c r="C426" i="1" l="1"/>
  <c r="C427" i="1" l="1"/>
  <c r="C428" i="1" l="1"/>
  <c r="C429" i="1" l="1"/>
  <c r="C430" i="1" l="1"/>
  <c r="C431" i="1" l="1"/>
  <c r="C432" i="1" l="1"/>
  <c r="C433" i="1" l="1"/>
  <c r="C434" i="1" l="1"/>
  <c r="C435" i="1" l="1"/>
  <c r="C436" i="1" l="1"/>
  <c r="C437" i="1" l="1"/>
  <c r="C438" i="1" l="1"/>
  <c r="C439" i="1" l="1"/>
  <c r="C440" i="1" l="1"/>
  <c r="C441" i="1" l="1"/>
  <c r="C442" i="1" l="1"/>
  <c r="C443" i="1" l="1"/>
  <c r="C444" i="1" l="1"/>
  <c r="C445" i="1" l="1"/>
  <c r="C446" i="1" l="1"/>
  <c r="C447" i="1" l="1"/>
  <c r="C448" i="1" l="1"/>
  <c r="C449" i="1" l="1"/>
  <c r="C450" i="1" l="1"/>
  <c r="C451" i="1" l="1"/>
  <c r="C452" i="1" l="1"/>
  <c r="C453" i="1" l="1"/>
  <c r="C454" i="1" l="1"/>
  <c r="C455" i="1" l="1"/>
  <c r="C456" i="1" l="1"/>
  <c r="C457" i="1" l="1"/>
  <c r="C458" i="1" l="1"/>
  <c r="C459" i="1" l="1"/>
  <c r="C460" i="1" l="1"/>
  <c r="C461" i="1" l="1"/>
  <c r="C462" i="1" l="1"/>
  <c r="C463" i="1" l="1"/>
  <c r="C464" i="1" l="1"/>
  <c r="C465" i="1" l="1"/>
  <c r="C466" i="1" l="1"/>
  <c r="C467" i="1" l="1"/>
  <c r="C468" i="1" l="1"/>
  <c r="C469" i="1" l="1"/>
  <c r="C470" i="1" l="1"/>
  <c r="C471" i="1" l="1"/>
  <c r="C472" i="1" l="1"/>
  <c r="C473" i="1" l="1"/>
  <c r="C474" i="1" l="1"/>
  <c r="C475" i="1" l="1"/>
  <c r="C476" i="1" l="1"/>
  <c r="C477" i="1" l="1"/>
  <c r="C478" i="1" l="1"/>
  <c r="C479" i="1" l="1"/>
  <c r="C480" i="1" l="1"/>
  <c r="C481" i="1" l="1"/>
  <c r="C482" i="1" l="1"/>
  <c r="C483" i="1" l="1"/>
  <c r="C484" i="1" l="1"/>
  <c r="C485" i="1" l="1"/>
  <c r="C486" i="1" l="1"/>
  <c r="C487" i="1" l="1"/>
  <c r="C488" i="1" l="1"/>
  <c r="C489" i="1" l="1"/>
  <c r="C490" i="1" l="1"/>
  <c r="C491" i="1" l="1"/>
  <c r="C492" i="1" l="1"/>
  <c r="C493" i="1" l="1"/>
  <c r="C494" i="1" l="1"/>
  <c r="C495" i="1" l="1"/>
  <c r="C496" i="1" l="1"/>
  <c r="C497" i="1" l="1"/>
  <c r="C498" i="1" l="1"/>
  <c r="C499" i="1" l="1"/>
  <c r="C500" i="1" l="1"/>
  <c r="C501" i="1" l="1"/>
  <c r="C502" i="1" l="1"/>
  <c r="C503" i="1" l="1"/>
  <c r="C504" i="1" l="1"/>
  <c r="C505" i="1" l="1"/>
  <c r="C506" i="1" l="1"/>
  <c r="C507" i="1" l="1"/>
  <c r="C508" i="1" l="1"/>
  <c r="C509" i="1" l="1"/>
  <c r="C510" i="1" l="1"/>
  <c r="C511" i="1" l="1"/>
  <c r="C512" i="1" l="1"/>
  <c r="C513" i="1" l="1"/>
  <c r="C514" i="1" l="1"/>
  <c r="C515" i="1" l="1"/>
  <c r="C516" i="1" l="1"/>
  <c r="C517" i="1" l="1"/>
  <c r="C518" i="1" l="1"/>
  <c r="C519" i="1" l="1"/>
  <c r="C520" i="1" l="1"/>
  <c r="C521" i="1" l="1"/>
  <c r="C522" i="1" l="1"/>
  <c r="C523" i="1" l="1"/>
  <c r="C524" i="1" l="1"/>
  <c r="C525" i="1" l="1"/>
  <c r="C526" i="1" l="1"/>
  <c r="C527" i="1" l="1"/>
  <c r="C528" i="1" l="1"/>
  <c r="C529" i="1" l="1"/>
  <c r="C530" i="1" l="1"/>
  <c r="C531" i="1" l="1"/>
  <c r="C532" i="1" l="1"/>
  <c r="C533" i="1" l="1"/>
  <c r="C534" i="1" l="1"/>
  <c r="C535" i="1" l="1"/>
  <c r="C536" i="1" l="1"/>
  <c r="C537" i="1" l="1"/>
  <c r="C538" i="1" l="1"/>
  <c r="C539" i="1" l="1"/>
  <c r="C540" i="1" l="1"/>
  <c r="C541" i="1" l="1"/>
  <c r="C542" i="1" l="1"/>
  <c r="C543" i="1" l="1"/>
  <c r="C544" i="1" l="1"/>
  <c r="C545" i="1" l="1"/>
  <c r="C546" i="1" l="1"/>
  <c r="C547" i="1" l="1"/>
  <c r="C548" i="1" l="1"/>
  <c r="C549" i="1" l="1"/>
  <c r="C550" i="1" l="1"/>
  <c r="C551" i="1" l="1"/>
  <c r="C552" i="1" l="1"/>
  <c r="C553" i="1" l="1"/>
  <c r="C554" i="1" l="1"/>
  <c r="C555" i="1" l="1"/>
  <c r="C556" i="1" l="1"/>
  <c r="C557" i="1" l="1"/>
  <c r="C558" i="1" l="1"/>
  <c r="C559" i="1" l="1"/>
  <c r="C560" i="1" l="1"/>
  <c r="C561" i="1" l="1"/>
  <c r="C562" i="1" l="1"/>
  <c r="C563" i="1" l="1"/>
  <c r="C564" i="1" l="1"/>
  <c r="C565" i="1" l="1"/>
  <c r="C566" i="1" l="1"/>
  <c r="C567" i="1" l="1"/>
  <c r="C568" i="1" l="1"/>
  <c r="C569" i="1" l="1"/>
  <c r="C570" i="1" l="1"/>
  <c r="C571" i="1" l="1"/>
  <c r="C572" i="1" l="1"/>
  <c r="C573" i="1" l="1"/>
  <c r="C574" i="1" l="1"/>
  <c r="C575" i="1" l="1"/>
  <c r="C576" i="1" l="1"/>
  <c r="C577" i="1" l="1"/>
  <c r="C578" i="1" l="1"/>
  <c r="C579" i="1" l="1"/>
  <c r="C580" i="1" l="1"/>
  <c r="C581" i="1" l="1"/>
  <c r="C582" i="1" l="1"/>
  <c r="C583" i="1" l="1"/>
  <c r="C584" i="1" l="1"/>
  <c r="C585" i="1" l="1"/>
  <c r="C586" i="1" l="1"/>
  <c r="C587" i="1" l="1"/>
  <c r="C588" i="1" l="1"/>
  <c r="C589" i="1" l="1"/>
  <c r="C590" i="1" l="1"/>
  <c r="C591" i="1" l="1"/>
  <c r="C592" i="1" l="1"/>
  <c r="C593" i="1" l="1"/>
  <c r="C594" i="1" l="1"/>
  <c r="C595" i="1" l="1"/>
  <c r="C596" i="1" l="1"/>
  <c r="C597" i="1" l="1"/>
  <c r="C598" i="1" l="1"/>
  <c r="C599" i="1" l="1"/>
  <c r="C600" i="1" l="1"/>
  <c r="C601" i="1" l="1"/>
  <c r="C602" i="1" l="1"/>
  <c r="C603" i="1" l="1"/>
  <c r="C604" i="1" l="1"/>
  <c r="C605" i="1" l="1"/>
  <c r="C606" i="1" l="1"/>
  <c r="C607" i="1" l="1"/>
  <c r="C608" i="1" l="1"/>
  <c r="C609" i="1" l="1"/>
  <c r="C610" i="1" l="1"/>
  <c r="C611" i="1" l="1"/>
  <c r="C612" i="1" l="1"/>
  <c r="C613" i="1" l="1"/>
  <c r="C614" i="1" l="1"/>
  <c r="C615" i="1" l="1"/>
  <c r="C616" i="1" l="1"/>
  <c r="C617" i="1" l="1"/>
  <c r="C618" i="1" l="1"/>
  <c r="C619" i="1" l="1"/>
  <c r="C620" i="1" l="1"/>
  <c r="C621" i="1" l="1"/>
  <c r="C622" i="1" l="1"/>
  <c r="C623" i="1" l="1"/>
  <c r="C624" i="1" l="1"/>
  <c r="C625" i="1" l="1"/>
  <c r="C626" i="1" l="1"/>
  <c r="C627" i="1" l="1"/>
  <c r="C628" i="1" l="1"/>
  <c r="C629" i="1" l="1"/>
  <c r="C630" i="1" l="1"/>
  <c r="C631" i="1" l="1"/>
  <c r="C632" i="1" l="1"/>
  <c r="C633" i="1" l="1"/>
  <c r="C634" i="1" l="1"/>
  <c r="C635" i="1" l="1"/>
  <c r="C636" i="1" l="1"/>
  <c r="C637" i="1" l="1"/>
  <c r="C638" i="1" l="1"/>
  <c r="C639" i="1" l="1"/>
  <c r="C640" i="1" l="1"/>
  <c r="C641" i="1" l="1"/>
  <c r="C642" i="1" l="1"/>
  <c r="C643" i="1" l="1"/>
  <c r="C644" i="1" l="1"/>
  <c r="C645" i="1" l="1"/>
  <c r="C646" i="1" l="1"/>
  <c r="C647" i="1" l="1"/>
  <c r="C648" i="1" l="1"/>
  <c r="C649" i="1" l="1"/>
  <c r="C650" i="1" l="1"/>
  <c r="C651" i="1" l="1"/>
  <c r="C652" i="1" l="1"/>
  <c r="C653" i="1" l="1"/>
  <c r="C654" i="1" l="1"/>
  <c r="C655" i="1" l="1"/>
  <c r="C656" i="1" l="1"/>
  <c r="C657" i="1" l="1"/>
  <c r="C658" i="1" l="1"/>
  <c r="C659" i="1" l="1"/>
  <c r="C660" i="1" l="1"/>
  <c r="C661" i="1" l="1"/>
  <c r="C662" i="1" l="1"/>
  <c r="C663" i="1" l="1"/>
  <c r="C664" i="1" l="1"/>
  <c r="C665" i="1" l="1"/>
  <c r="C666" i="1" l="1"/>
  <c r="C667" i="1" l="1"/>
  <c r="C668" i="1" l="1"/>
  <c r="C669" i="1" l="1"/>
  <c r="C670" i="1" l="1"/>
  <c r="C671" i="1" l="1"/>
  <c r="C672" i="1" l="1"/>
  <c r="C673" i="1" l="1"/>
  <c r="C674" i="1" l="1"/>
  <c r="C675" i="1" l="1"/>
  <c r="C676" i="1" l="1"/>
  <c r="C677" i="1" l="1"/>
  <c r="C678" i="1" l="1"/>
  <c r="C679" i="1" l="1"/>
  <c r="C680" i="1" l="1"/>
  <c r="C681" i="1" l="1"/>
  <c r="C682" i="1" l="1"/>
  <c r="C683" i="1" l="1"/>
  <c r="C684" i="1" l="1"/>
  <c r="C685" i="1" l="1"/>
  <c r="C686" i="1" l="1"/>
  <c r="C687" i="1" l="1"/>
  <c r="C688" i="1" l="1"/>
  <c r="C689" i="1" l="1"/>
  <c r="C690" i="1" l="1"/>
  <c r="C691" i="1" l="1"/>
  <c r="C692" i="1" l="1"/>
  <c r="C693" i="1" l="1"/>
  <c r="C694" i="1" l="1"/>
  <c r="C695" i="1" l="1"/>
  <c r="C696" i="1" l="1"/>
  <c r="C697" i="1" l="1"/>
  <c r="C698" i="1" l="1"/>
  <c r="C699" i="1" l="1"/>
  <c r="C700" i="1" l="1"/>
  <c r="C701" i="1" l="1"/>
  <c r="C702" i="1" l="1"/>
  <c r="C703" i="1" l="1"/>
  <c r="C704" i="1" l="1"/>
  <c r="C705" i="1" l="1"/>
  <c r="C706" i="1" l="1"/>
  <c r="C707" i="1" l="1"/>
  <c r="C708" i="1" l="1"/>
  <c r="C709" i="1" l="1"/>
  <c r="C710" i="1" l="1"/>
  <c r="C711" i="1" l="1"/>
  <c r="C712" i="1" l="1"/>
  <c r="C713" i="1" l="1"/>
  <c r="C714" i="1" l="1"/>
  <c r="C715" i="1" l="1"/>
  <c r="C716" i="1" l="1"/>
  <c r="C717" i="1" l="1"/>
  <c r="C718" i="1" l="1"/>
  <c r="C719" i="1" l="1"/>
  <c r="C720" i="1" l="1"/>
  <c r="C721" i="1" l="1"/>
  <c r="C722" i="1" l="1"/>
  <c r="C723" i="1" l="1"/>
  <c r="C724" i="1" l="1"/>
  <c r="C725" i="1" l="1"/>
  <c r="C726" i="1" l="1"/>
  <c r="C727" i="1" l="1"/>
  <c r="C728" i="1" l="1"/>
  <c r="C729" i="1" l="1"/>
  <c r="C730" i="1" l="1"/>
  <c r="C731" i="1" l="1"/>
  <c r="C732" i="1" l="1"/>
  <c r="C733" i="1" l="1"/>
  <c r="C734" i="1" l="1"/>
  <c r="C735" i="1" l="1"/>
  <c r="C736" i="1" l="1"/>
  <c r="C737" i="1" l="1"/>
  <c r="C738" i="1" l="1"/>
  <c r="C739" i="1" l="1"/>
  <c r="C740" i="1" l="1"/>
  <c r="C741" i="1" l="1"/>
  <c r="C742" i="1" l="1"/>
  <c r="C743" i="1" l="1"/>
  <c r="C744" i="1" l="1"/>
  <c r="C745" i="1" l="1"/>
  <c r="C746" i="1" l="1"/>
  <c r="C747" i="1" l="1"/>
  <c r="C748" i="1" l="1"/>
  <c r="C749" i="1" l="1"/>
  <c r="C750" i="1" l="1"/>
  <c r="C751" i="1" l="1"/>
  <c r="C752" i="1" l="1"/>
  <c r="C753" i="1" l="1"/>
  <c r="C754" i="1" l="1"/>
  <c r="C755" i="1" l="1"/>
  <c r="C756" i="1" l="1"/>
  <c r="C757" i="1" l="1"/>
  <c r="C758" i="1" l="1"/>
  <c r="C759" i="1" l="1"/>
  <c r="C760" i="1" l="1"/>
  <c r="C761" i="1" l="1"/>
  <c r="C762" i="1" l="1"/>
  <c r="C763" i="1" l="1"/>
  <c r="C764" i="1" l="1"/>
  <c r="C765" i="1" l="1"/>
  <c r="C766" i="1" l="1"/>
  <c r="C767" i="1" l="1"/>
  <c r="C768" i="1" l="1"/>
  <c r="C769" i="1" l="1"/>
  <c r="C770" i="1" l="1"/>
  <c r="C771" i="1" l="1"/>
  <c r="C772" i="1" l="1"/>
  <c r="C773" i="1" l="1"/>
  <c r="C774" i="1" l="1"/>
  <c r="C775" i="1" l="1"/>
  <c r="C776" i="1" l="1"/>
  <c r="C777" i="1" l="1"/>
  <c r="C778" i="1" l="1"/>
  <c r="C779" i="1" l="1"/>
  <c r="C780" i="1" l="1"/>
  <c r="C781" i="1" l="1"/>
  <c r="C782" i="1" l="1"/>
  <c r="C783" i="1" l="1"/>
  <c r="C784" i="1" l="1"/>
  <c r="C785" i="1" l="1"/>
  <c r="C786" i="1" l="1"/>
  <c r="C787" i="1" l="1"/>
  <c r="C788" i="1" l="1"/>
  <c r="C789" i="1" l="1"/>
  <c r="C790" i="1" l="1"/>
  <c r="C791" i="1" l="1"/>
  <c r="C792" i="1" l="1"/>
  <c r="C793" i="1" l="1"/>
  <c r="C794" i="1" l="1"/>
  <c r="C795" i="1" l="1"/>
  <c r="C796" i="1" l="1"/>
  <c r="C797" i="1" l="1"/>
  <c r="C798" i="1" l="1"/>
  <c r="C799" i="1" l="1"/>
  <c r="C800" i="1" l="1"/>
  <c r="C801" i="1" l="1"/>
  <c r="C802" i="1" l="1"/>
  <c r="C803" i="1" l="1"/>
  <c r="C804" i="1" l="1"/>
  <c r="C805" i="1" l="1"/>
  <c r="C806" i="1" l="1"/>
  <c r="C807" i="1" l="1"/>
  <c r="C808" i="1" l="1"/>
  <c r="C809" i="1" l="1"/>
  <c r="C810" i="1" l="1"/>
  <c r="C811" i="1" l="1"/>
  <c r="C812" i="1" l="1"/>
  <c r="C813" i="1" l="1"/>
  <c r="C814" i="1" l="1"/>
  <c r="C815" i="1" l="1"/>
  <c r="C816" i="1" l="1"/>
  <c r="C817" i="1" l="1"/>
  <c r="C818" i="1" l="1"/>
  <c r="C819" i="1" l="1"/>
  <c r="C820" i="1" l="1"/>
  <c r="C821" i="1" l="1"/>
  <c r="C822" i="1" l="1"/>
  <c r="C823" i="1" l="1"/>
  <c r="C824" i="1" l="1"/>
  <c r="C825" i="1" l="1"/>
  <c r="C826" i="1" l="1"/>
  <c r="C827" i="1" l="1"/>
  <c r="C828" i="1" l="1"/>
  <c r="C829" i="1" l="1"/>
  <c r="C830" i="1" l="1"/>
  <c r="C831" i="1" l="1"/>
  <c r="C832" i="1" l="1"/>
  <c r="C833" i="1" l="1"/>
  <c r="C834" i="1" l="1"/>
  <c r="C835" i="1" l="1"/>
  <c r="C836" i="1" l="1"/>
  <c r="C837" i="1" l="1"/>
  <c r="C838" i="1" l="1"/>
  <c r="C839" i="1" l="1"/>
  <c r="C840" i="1" l="1"/>
  <c r="C841" i="1" l="1"/>
  <c r="C842" i="1" l="1"/>
  <c r="C843" i="1" l="1"/>
  <c r="C844" i="1" l="1"/>
  <c r="C845" i="1" l="1"/>
  <c r="C846" i="1" l="1"/>
  <c r="C847" i="1" l="1"/>
  <c r="C848" i="1" l="1"/>
  <c r="C849" i="1" l="1"/>
  <c r="C850" i="1" l="1"/>
  <c r="C851" i="1" l="1"/>
  <c r="C852" i="1" l="1"/>
  <c r="C853" i="1" l="1"/>
  <c r="C854" i="1" l="1"/>
  <c r="C855" i="1" l="1"/>
  <c r="C856" i="1" l="1"/>
  <c r="C857" i="1" l="1"/>
  <c r="C858" i="1" l="1"/>
  <c r="C859" i="1" l="1"/>
  <c r="C860" i="1" l="1"/>
  <c r="C861" i="1" l="1"/>
  <c r="C862" i="1" l="1"/>
  <c r="C863" i="1" l="1"/>
  <c r="C864" i="1" l="1"/>
  <c r="C865" i="1" l="1"/>
  <c r="C866" i="1" l="1"/>
  <c r="C867" i="1" l="1"/>
  <c r="C868" i="1" l="1"/>
  <c r="C869" i="1" l="1"/>
  <c r="C870" i="1" l="1"/>
  <c r="C871" i="1" l="1"/>
  <c r="C872" i="1" l="1"/>
  <c r="C873" i="1" l="1"/>
  <c r="C874" i="1" l="1"/>
  <c r="C875" i="1" l="1"/>
  <c r="C876" i="1" l="1"/>
  <c r="C877" i="1" l="1"/>
  <c r="C878" i="1" l="1"/>
  <c r="C879" i="1" l="1"/>
  <c r="C880" i="1" l="1"/>
  <c r="C881" i="1" l="1"/>
  <c r="C882" i="1" l="1"/>
  <c r="C883" i="1" l="1"/>
  <c r="C884" i="1" l="1"/>
  <c r="C885" i="1" l="1"/>
  <c r="C886" i="1" l="1"/>
  <c r="C887" i="1" l="1"/>
  <c r="C888" i="1" l="1"/>
  <c r="C889" i="1" l="1"/>
  <c r="C890" i="1" l="1"/>
  <c r="C891" i="1" l="1"/>
  <c r="C892" i="1" l="1"/>
  <c r="C893" i="1" l="1"/>
  <c r="C894" i="1" l="1"/>
  <c r="C895" i="1" l="1"/>
  <c r="C896" i="1" l="1"/>
  <c r="C897" i="1" l="1"/>
  <c r="C898" i="1" l="1"/>
  <c r="C899" i="1" l="1"/>
  <c r="C900" i="1" l="1"/>
  <c r="C901" i="1" l="1"/>
  <c r="C902" i="1" l="1"/>
  <c r="C903" i="1" l="1"/>
  <c r="C904" i="1" l="1"/>
  <c r="C905" i="1" l="1"/>
  <c r="C906" i="1" l="1"/>
  <c r="C907" i="1" l="1"/>
  <c r="C908" i="1" l="1"/>
  <c r="C909" i="1" l="1"/>
  <c r="C910" i="1" l="1"/>
  <c r="C911" i="1" l="1"/>
  <c r="C912" i="1" l="1"/>
  <c r="C913" i="1" l="1"/>
  <c r="C914" i="1" l="1"/>
  <c r="C915" i="1" l="1"/>
  <c r="C916" i="1" l="1"/>
  <c r="C917" i="1" l="1"/>
  <c r="C918" i="1" l="1"/>
  <c r="C919" i="1" l="1"/>
  <c r="C920" i="1" l="1"/>
  <c r="C921" i="1" l="1"/>
  <c r="C922" i="1" l="1"/>
  <c r="C923" i="1" l="1"/>
  <c r="C924" i="1" l="1"/>
  <c r="C925" i="1" l="1"/>
  <c r="C926" i="1" l="1"/>
  <c r="C927" i="1" l="1"/>
  <c r="C928" i="1" l="1"/>
  <c r="C929" i="1" l="1"/>
  <c r="C930" i="1" l="1"/>
  <c r="C931" i="1" l="1"/>
  <c r="C932" i="1" l="1"/>
  <c r="C933" i="1" l="1"/>
  <c r="C934" i="1" l="1"/>
  <c r="C935" i="1" l="1"/>
  <c r="C936" i="1" l="1"/>
  <c r="C937" i="1" l="1"/>
  <c r="C938" i="1" l="1"/>
  <c r="C939" i="1" l="1"/>
  <c r="C940" i="1" l="1"/>
  <c r="C941" i="1" l="1"/>
  <c r="C942" i="1" l="1"/>
  <c r="C943" i="1" l="1"/>
  <c r="C944" i="1" l="1"/>
  <c r="C945" i="1" l="1"/>
  <c r="C946" i="1" l="1"/>
  <c r="C947" i="1" l="1"/>
  <c r="C948" i="1" l="1"/>
  <c r="C949" i="1" l="1"/>
  <c r="C950" i="1" l="1"/>
  <c r="C951" i="1" l="1"/>
  <c r="C952" i="1" l="1"/>
  <c r="C953" i="1" l="1"/>
  <c r="C954" i="1" l="1"/>
  <c r="C955" i="1" l="1"/>
  <c r="C956" i="1" l="1"/>
  <c r="C957" i="1" l="1"/>
  <c r="C958" i="1" l="1"/>
  <c r="C959" i="1" l="1"/>
  <c r="C960" i="1" l="1"/>
  <c r="C961" i="1" l="1"/>
  <c r="C962" i="1" l="1"/>
  <c r="C963" i="1" l="1"/>
  <c r="C964" i="1" l="1"/>
  <c r="C965" i="1" l="1"/>
  <c r="C966" i="1" l="1"/>
  <c r="C967" i="1" l="1"/>
  <c r="C968" i="1" l="1"/>
  <c r="C969" i="1" l="1"/>
  <c r="C970" i="1" l="1"/>
  <c r="C971" i="1" l="1"/>
  <c r="C972" i="1" l="1"/>
  <c r="C973" i="1" l="1"/>
  <c r="C974" i="1" l="1"/>
  <c r="C975" i="1" l="1"/>
  <c r="C976" i="1" l="1"/>
  <c r="C977" i="1" l="1"/>
  <c r="C978" i="1" l="1"/>
  <c r="C979" i="1" l="1"/>
  <c r="C980" i="1" l="1"/>
  <c r="C981" i="1" l="1"/>
  <c r="C982" i="1" l="1"/>
  <c r="C983" i="1" l="1"/>
  <c r="C984" i="1" l="1"/>
  <c r="C985" i="1" l="1"/>
  <c r="C986" i="1" l="1"/>
  <c r="C987" i="1" l="1"/>
  <c r="C988" i="1" l="1"/>
  <c r="C989" i="1" l="1"/>
  <c r="C990" i="1" l="1"/>
  <c r="C991" i="1" l="1"/>
  <c r="C992" i="1" l="1"/>
  <c r="C993" i="1" l="1"/>
  <c r="C994" i="1" l="1"/>
  <c r="C995" i="1" l="1"/>
  <c r="C996" i="1" l="1"/>
  <c r="C997" i="1" l="1"/>
  <c r="C998" i="1" l="1"/>
  <c r="C999" i="1" l="1"/>
  <c r="C1000" i="1" l="1"/>
  <c r="C1001" i="1" l="1"/>
  <c r="C1002" i="1" l="1"/>
  <c r="C1003" i="1" l="1"/>
  <c r="C1004" i="1" l="1"/>
  <c r="C1005" i="1" l="1"/>
  <c r="C1006" i="1" l="1"/>
  <c r="C1007" i="1" l="1"/>
  <c r="C1008" i="1" l="1"/>
  <c r="C1009" i="1" l="1"/>
  <c r="C1010" i="1" l="1"/>
  <c r="C1011" i="1" l="1"/>
  <c r="C1012" i="1" l="1"/>
  <c r="C1013" i="1" l="1"/>
  <c r="C1014" i="1" l="1"/>
  <c r="C1015" i="1" l="1"/>
  <c r="C1016" i="1" l="1"/>
  <c r="C1017" i="1" l="1"/>
  <c r="C1018" i="1" l="1"/>
  <c r="C1019" i="1" l="1"/>
  <c r="C1020" i="1" l="1"/>
  <c r="C1021" i="1" l="1"/>
  <c r="C1022" i="1" l="1"/>
  <c r="C1023" i="1" l="1"/>
  <c r="C1024" i="1" l="1"/>
  <c r="C1025" i="1" l="1"/>
  <c r="C1026" i="1" l="1"/>
  <c r="C1027" i="1" l="1"/>
  <c r="C1028" i="1" l="1"/>
  <c r="C1029" i="1" l="1"/>
  <c r="C1030" i="1" l="1"/>
  <c r="C1031" i="1" l="1"/>
  <c r="C1032" i="1" l="1"/>
  <c r="C1033" i="1" l="1"/>
  <c r="C1034" i="1" l="1"/>
  <c r="C1035" i="1" l="1"/>
  <c r="C1036" i="1" l="1"/>
  <c r="C1037" i="1" l="1"/>
  <c r="C1038" i="1" l="1"/>
  <c r="C1039" i="1" l="1"/>
  <c r="C1040" i="1" l="1"/>
  <c r="C1041" i="1" l="1"/>
  <c r="C1042" i="1" l="1"/>
  <c r="C1043" i="1" l="1"/>
  <c r="C1044" i="1" l="1"/>
  <c r="C1045" i="1" l="1"/>
  <c r="C1046" i="1" l="1"/>
  <c r="C1047" i="1" l="1"/>
  <c r="C1048" i="1" l="1"/>
  <c r="C1049" i="1" l="1"/>
  <c r="C1050" i="1" l="1"/>
  <c r="C1051" i="1" l="1"/>
  <c r="C1052" i="1" l="1"/>
  <c r="C1053" i="1" l="1"/>
  <c r="C1054" i="1" l="1"/>
  <c r="C1055" i="1" l="1"/>
  <c r="C1056" i="1" l="1"/>
  <c r="C1057" i="1" l="1"/>
  <c r="C1058" i="1" l="1"/>
  <c r="C1059" i="1" l="1"/>
  <c r="C1060" i="1" l="1"/>
  <c r="C1061" i="1" l="1"/>
  <c r="C1062" i="1" l="1"/>
  <c r="C1063" i="1" l="1"/>
  <c r="C1064" i="1" l="1"/>
  <c r="C1065" i="1" l="1"/>
  <c r="C1066" i="1" l="1"/>
  <c r="C1067" i="1" l="1"/>
  <c r="C1068" i="1" l="1"/>
  <c r="C1069" i="1" l="1"/>
  <c r="C1070" i="1" l="1"/>
  <c r="C1071" i="1" l="1"/>
  <c r="C1072" i="1" l="1"/>
  <c r="C1073" i="1" l="1"/>
  <c r="C1074" i="1" l="1"/>
  <c r="C1075" i="1" l="1"/>
  <c r="C1076" i="1" l="1"/>
  <c r="C1077" i="1" l="1"/>
  <c r="C1078" i="1" l="1"/>
  <c r="C1079" i="1" l="1"/>
  <c r="C1080" i="1" l="1"/>
  <c r="C1081" i="1" l="1"/>
  <c r="C1082" i="1" l="1"/>
  <c r="C1083" i="1" l="1"/>
  <c r="C1084" i="1" l="1"/>
  <c r="C1085" i="1" l="1"/>
  <c r="C1086" i="1" l="1"/>
  <c r="C1087" i="1" l="1"/>
  <c r="C1088" i="1" l="1"/>
  <c r="C1089" i="1" l="1"/>
  <c r="C1090" i="1" l="1"/>
  <c r="C1091" i="1" l="1"/>
  <c r="C1092" i="1" l="1"/>
  <c r="C1093" i="1" l="1"/>
  <c r="C1094" i="1" l="1"/>
  <c r="C1095" i="1" l="1"/>
  <c r="C1096" i="1" l="1"/>
  <c r="C1097" i="1" l="1"/>
  <c r="C1098" i="1" l="1"/>
  <c r="C1099" i="1" l="1"/>
  <c r="C1100" i="1" l="1"/>
  <c r="C1101" i="1" l="1"/>
  <c r="C1102" i="1" l="1"/>
  <c r="C1103" i="1" l="1"/>
  <c r="C1104" i="1" l="1"/>
  <c r="C1105" i="1" l="1"/>
  <c r="C1106" i="1" l="1"/>
  <c r="C1107" i="1" l="1"/>
  <c r="C1108" i="1" l="1"/>
  <c r="C1109" i="1" l="1"/>
  <c r="C1110" i="1" l="1"/>
  <c r="C1111" i="1" l="1"/>
  <c r="C1112" i="1" l="1"/>
  <c r="C1113" i="1" l="1"/>
  <c r="C1114" i="1" l="1"/>
  <c r="C1115" i="1" l="1"/>
  <c r="C1116" i="1" l="1"/>
  <c r="C1117" i="1" l="1"/>
  <c r="C1118" i="1" l="1"/>
  <c r="C1119" i="1" l="1"/>
  <c r="C1120" i="1" l="1"/>
  <c r="C1121" i="1" l="1"/>
  <c r="C1122" i="1" l="1"/>
  <c r="C1123" i="1" l="1"/>
  <c r="C1124" i="1" l="1"/>
  <c r="C1125" i="1" l="1"/>
  <c r="C1126" i="1" l="1"/>
  <c r="C1127" i="1" l="1"/>
  <c r="C1128" i="1" l="1"/>
  <c r="C1129" i="1" l="1"/>
  <c r="C1130" i="1" l="1"/>
  <c r="C1131" i="1" l="1"/>
  <c r="C1132" i="1" l="1"/>
  <c r="C1133" i="1" l="1"/>
  <c r="C1134" i="1" l="1"/>
  <c r="C1135" i="1" l="1"/>
  <c r="C1136" i="1" l="1"/>
  <c r="C1137" i="1" l="1"/>
  <c r="C1138" i="1" l="1"/>
  <c r="C1139" i="1" l="1"/>
  <c r="C1140" i="1" l="1"/>
  <c r="C1141" i="1" l="1"/>
  <c r="C1142" i="1" l="1"/>
  <c r="C1143" i="1" l="1"/>
  <c r="C1144" i="1" l="1"/>
  <c r="C1145" i="1" l="1"/>
  <c r="C1146" i="1" l="1"/>
  <c r="C1147" i="1" l="1"/>
  <c r="C1148" i="1" l="1"/>
  <c r="C1149" i="1" l="1"/>
  <c r="C1150" i="1" l="1"/>
  <c r="C1151" i="1" l="1"/>
  <c r="C1152" i="1" l="1"/>
  <c r="C1153" i="1" l="1"/>
  <c r="C1154" i="1" l="1"/>
  <c r="C1155" i="1" l="1"/>
  <c r="C1156" i="1" l="1"/>
  <c r="C1157" i="1" l="1"/>
  <c r="C1158" i="1" l="1"/>
  <c r="C1159" i="1" l="1"/>
  <c r="C1160" i="1" l="1"/>
  <c r="C1161" i="1" l="1"/>
  <c r="C1162" i="1" l="1"/>
  <c r="C1163" i="1" l="1"/>
  <c r="C1164" i="1" l="1"/>
  <c r="C1165" i="1" l="1"/>
  <c r="C1166" i="1" l="1"/>
  <c r="C1167" i="1" l="1"/>
  <c r="C1168" i="1" l="1"/>
  <c r="C1169" i="1" l="1"/>
  <c r="C1170" i="1" l="1"/>
  <c r="C1171" i="1" l="1"/>
  <c r="C1172" i="1" l="1"/>
  <c r="C1173" i="1" l="1"/>
  <c r="C1174" i="1" l="1"/>
  <c r="C1175" i="1" l="1"/>
  <c r="C1176" i="1" l="1"/>
  <c r="C1177" i="1" l="1"/>
  <c r="C1178" i="1" l="1"/>
  <c r="C1179" i="1" l="1"/>
  <c r="C1180" i="1" l="1"/>
  <c r="C1181" i="1" l="1"/>
  <c r="C1182" i="1" l="1"/>
  <c r="C1183" i="1" l="1"/>
  <c r="C1184" i="1" l="1"/>
  <c r="C1185" i="1" l="1"/>
  <c r="C1186" i="1" l="1"/>
  <c r="C1187" i="1" l="1"/>
  <c r="C1188" i="1" l="1"/>
  <c r="C1189" i="1" l="1"/>
  <c r="C1190" i="1" l="1"/>
  <c r="C1191" i="1" l="1"/>
  <c r="C1192" i="1" l="1"/>
  <c r="C1193" i="1" l="1"/>
  <c r="C1194" i="1" l="1"/>
  <c r="C1195" i="1" l="1"/>
  <c r="C1196" i="1" l="1"/>
  <c r="C128" i="1" l="1"/>
  <c r="H8" i="1" l="1"/>
  <c r="E8" i="1" l="1"/>
  <c r="CY8" i="1" l="1"/>
  <c r="CX8" i="1"/>
  <c r="Y8" i="1" l="1"/>
  <c r="Z8" i="1" s="1"/>
  <c r="AM8" i="1"/>
  <c r="F9" i="1"/>
  <c r="O9" i="1" s="1"/>
  <c r="G8" i="1"/>
  <c r="AR8" i="1" l="1"/>
  <c r="AP8" i="1"/>
  <c r="AQ8" i="1"/>
  <c r="AS8" i="1"/>
  <c r="V8" i="1"/>
  <c r="X8" i="1" s="1"/>
  <c r="N8" i="1"/>
  <c r="AH8" i="1"/>
  <c r="AD8" i="1"/>
  <c r="W9" i="1"/>
  <c r="CS8" i="1"/>
  <c r="G9" i="1"/>
  <c r="DR8" i="1"/>
  <c r="N9" i="1" l="1"/>
  <c r="V9" i="1"/>
  <c r="AH9" i="1"/>
  <c r="AD9" i="1"/>
  <c r="DC8" i="1"/>
  <c r="DS8" i="1"/>
  <c r="C9" i="1" l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8" i="1"/>
  <c r="D9" i="1" l="1"/>
  <c r="F10" i="1"/>
  <c r="CU8" i="1" l="1"/>
  <c r="T9" i="1"/>
  <c r="L9" i="1"/>
  <c r="W10" i="1"/>
  <c r="O10" i="1"/>
  <c r="CP9" i="1"/>
  <c r="H9" i="1"/>
  <c r="I8" i="1"/>
  <c r="E9" i="1"/>
  <c r="D10" i="1"/>
  <c r="G10" i="1"/>
  <c r="F11" i="1"/>
  <c r="CX9" i="1" l="1"/>
  <c r="AW8" i="1"/>
  <c r="N17" i="28"/>
  <c r="V10" i="1"/>
  <c r="N10" i="1"/>
  <c r="AH10" i="1"/>
  <c r="AD10" i="1"/>
  <c r="W11" i="1"/>
  <c r="O11" i="1"/>
  <c r="T10" i="1"/>
  <c r="L10" i="1"/>
  <c r="CP10" i="1"/>
  <c r="H10" i="1"/>
  <c r="I9" i="1"/>
  <c r="E10" i="1"/>
  <c r="D11" i="1"/>
  <c r="F12" i="1"/>
  <c r="G11" i="1"/>
  <c r="CQ9" i="1" l="1"/>
  <c r="CR9" i="1" s="1"/>
  <c r="K8" i="1"/>
  <c r="BB8" i="1" s="1"/>
  <c r="BI8" i="1" s="1"/>
  <c r="CC8" i="1"/>
  <c r="CC9" i="1" s="1"/>
  <c r="CC10" i="1" s="1"/>
  <c r="CC11" i="1" s="1"/>
  <c r="EH10" i="1"/>
  <c r="EH9" i="1"/>
  <c r="K9" i="1"/>
  <c r="AF9" i="1" s="1"/>
  <c r="DP9" i="1"/>
  <c r="K10" i="1"/>
  <c r="DP10" i="1"/>
  <c r="V11" i="1"/>
  <c r="N11" i="1"/>
  <c r="AH11" i="1"/>
  <c r="AD11" i="1"/>
  <c r="T11" i="1"/>
  <c r="L11" i="1"/>
  <c r="W12" i="1"/>
  <c r="O12" i="1"/>
  <c r="CP11" i="1"/>
  <c r="CX10" i="1"/>
  <c r="P8" i="1"/>
  <c r="H11" i="1"/>
  <c r="I10" i="1"/>
  <c r="CQ10" i="1" s="1"/>
  <c r="E11" i="1"/>
  <c r="D12" i="1"/>
  <c r="G12" i="1"/>
  <c r="F13" i="1"/>
  <c r="M9" i="1" l="1"/>
  <c r="P9" i="1" s="1"/>
  <c r="Q9" i="1" s="1"/>
  <c r="BB9" i="1"/>
  <c r="CK8" i="1"/>
  <c r="AZ8" i="1"/>
  <c r="BC8" i="1" s="1"/>
  <c r="BJ8" i="1" s="1"/>
  <c r="BH8" i="1"/>
  <c r="AJ8" i="1"/>
  <c r="AK8" i="1" s="1"/>
  <c r="AF8" i="1"/>
  <c r="AG8" i="1" s="1"/>
  <c r="BW10" i="1" a="1"/>
  <c r="BW10" i="1" s="1"/>
  <c r="CC12" i="1"/>
  <c r="DA9" i="1"/>
  <c r="DB9" i="1" s="1"/>
  <c r="DC9" i="1" s="1"/>
  <c r="BW9" i="1" a="1"/>
  <c r="BW9" i="1" s="1"/>
  <c r="BX9" i="1" s="1"/>
  <c r="EI9" i="1"/>
  <c r="EJ9" i="1" s="1"/>
  <c r="EI10" i="1"/>
  <c r="DQ9" i="1"/>
  <c r="DR9" i="1" s="1"/>
  <c r="AJ9" i="1"/>
  <c r="AZ9" i="1"/>
  <c r="BC9" i="1" s="1"/>
  <c r="U9" i="1"/>
  <c r="K11" i="1"/>
  <c r="DP11" i="1"/>
  <c r="V12" i="1"/>
  <c r="N12" i="1"/>
  <c r="AH12" i="1"/>
  <c r="AD12" i="1"/>
  <c r="AJ10" i="1"/>
  <c r="AF10" i="1"/>
  <c r="BB10" i="1"/>
  <c r="AZ10" i="1"/>
  <c r="T12" i="1"/>
  <c r="L12" i="1"/>
  <c r="W13" i="1"/>
  <c r="O13" i="1"/>
  <c r="U10" i="1"/>
  <c r="CP12" i="1"/>
  <c r="M10" i="1"/>
  <c r="Q8" i="1"/>
  <c r="R8" i="1" s="1"/>
  <c r="S8" i="1" s="1"/>
  <c r="AO8" i="1" s="1"/>
  <c r="AT8" i="1" s="1"/>
  <c r="DQ10" i="1"/>
  <c r="CX11" i="1"/>
  <c r="H12" i="1"/>
  <c r="I11" i="1"/>
  <c r="CQ11" i="1" s="1"/>
  <c r="D13" i="1"/>
  <c r="E12" i="1"/>
  <c r="F14" i="1"/>
  <c r="G13" i="1"/>
  <c r="CL8" i="1" l="1"/>
  <c r="BA8" i="1"/>
  <c r="BX10" i="1"/>
  <c r="BY10" i="1" s="1"/>
  <c r="BY9" i="1"/>
  <c r="BZ9" i="1" s="1"/>
  <c r="AB8" i="1"/>
  <c r="AC8" i="1" s="1"/>
  <c r="BW11" i="1" a="1"/>
  <c r="BW11" i="1" s="1"/>
  <c r="BX11" i="1" s="1"/>
  <c r="CC13" i="1"/>
  <c r="EJ10" i="1"/>
  <c r="AB9" i="1"/>
  <c r="BA9" i="1"/>
  <c r="AK9" i="1"/>
  <c r="AL9" i="1" s="1"/>
  <c r="AG9" i="1"/>
  <c r="K12" i="1"/>
  <c r="DP12" i="1"/>
  <c r="BC10" i="1"/>
  <c r="BA10" i="1"/>
  <c r="AK10" i="1"/>
  <c r="AL10" i="1" s="1"/>
  <c r="V13" i="1"/>
  <c r="N13" i="1"/>
  <c r="AH13" i="1"/>
  <c r="AD13" i="1"/>
  <c r="DA11" i="1"/>
  <c r="DB11" i="1" s="1"/>
  <c r="AJ11" i="1"/>
  <c r="AF11" i="1"/>
  <c r="AB10" i="1"/>
  <c r="AZ11" i="1"/>
  <c r="BB11" i="1"/>
  <c r="DA10" i="1"/>
  <c r="DB10" i="1" s="1"/>
  <c r="DC10" i="1" s="1"/>
  <c r="AG10" i="1"/>
  <c r="BK8" i="1"/>
  <c r="W14" i="1"/>
  <c r="O14" i="1"/>
  <c r="T13" i="1"/>
  <c r="L13" i="1"/>
  <c r="U11" i="1"/>
  <c r="CP13" i="1"/>
  <c r="M11" i="1"/>
  <c r="X9" i="1"/>
  <c r="R9" i="1"/>
  <c r="S9" i="1" s="1"/>
  <c r="CR10" i="1"/>
  <c r="X10" i="1"/>
  <c r="Y10" i="1" s="1"/>
  <c r="Z10" i="1" s="1"/>
  <c r="P10" i="1"/>
  <c r="Q10" i="1" s="1"/>
  <c r="R10" i="1" s="1"/>
  <c r="S10" i="1" s="1"/>
  <c r="DQ11" i="1"/>
  <c r="DR11" i="1" s="1"/>
  <c r="CX12" i="1"/>
  <c r="H13" i="1"/>
  <c r="DR10" i="1"/>
  <c r="DS10" i="1" s="1"/>
  <c r="DS9" i="1"/>
  <c r="I12" i="1"/>
  <c r="CQ12" i="1" s="1"/>
  <c r="E13" i="1"/>
  <c r="D14" i="1"/>
  <c r="F15" i="1"/>
  <c r="G14" i="1"/>
  <c r="BZ10" i="1" l="1"/>
  <c r="BY11" i="1"/>
  <c r="BZ11" i="1" s="1"/>
  <c r="BW12" i="1" a="1"/>
  <c r="BW12" i="1" s="1"/>
  <c r="BX12" i="1" s="1"/>
  <c r="CC14" i="1"/>
  <c r="AC9" i="1"/>
  <c r="AE9" i="1" s="1"/>
  <c r="AI9" i="1" s="1"/>
  <c r="CI8" i="1"/>
  <c r="K13" i="1"/>
  <c r="DP13" i="1"/>
  <c r="BC11" i="1"/>
  <c r="BA11" i="1"/>
  <c r="CT8" i="1"/>
  <c r="CV8" i="1" s="1"/>
  <c r="CW8" i="1" s="1"/>
  <c r="V14" i="1"/>
  <c r="N14" i="1"/>
  <c r="AH14" i="1"/>
  <c r="AD14" i="1"/>
  <c r="AJ12" i="1"/>
  <c r="AF12" i="1"/>
  <c r="AB11" i="1"/>
  <c r="BB12" i="1"/>
  <c r="AK11" i="1"/>
  <c r="AL11" i="1" s="1"/>
  <c r="AG11" i="1"/>
  <c r="AZ12" i="1"/>
  <c r="DC11" i="1"/>
  <c r="AC10" i="1"/>
  <c r="AE10" i="1" s="1"/>
  <c r="AA10" i="1"/>
  <c r="BD8" i="1"/>
  <c r="BE8" i="1"/>
  <c r="BF8" i="1"/>
  <c r="W15" i="1"/>
  <c r="O15" i="1"/>
  <c r="T14" i="1"/>
  <c r="L14" i="1"/>
  <c r="U12" i="1"/>
  <c r="M12" i="1"/>
  <c r="CP14" i="1"/>
  <c r="Y9" i="1"/>
  <c r="Z9" i="1" s="1"/>
  <c r="AA9" i="1" s="1"/>
  <c r="CR11" i="1"/>
  <c r="P11" i="1"/>
  <c r="X11" i="1"/>
  <c r="DQ12" i="1"/>
  <c r="CX13" i="1"/>
  <c r="H14" i="1"/>
  <c r="DS11" i="1"/>
  <c r="I13" i="1"/>
  <c r="CQ13" i="1" s="1"/>
  <c r="E14" i="1"/>
  <c r="D15" i="1"/>
  <c r="G15" i="1"/>
  <c r="F16" i="1"/>
  <c r="CJ8" i="1" l="1"/>
  <c r="CZ8" i="1"/>
  <c r="BY12" i="1"/>
  <c r="BZ12" i="1" s="1"/>
  <c r="BW13" i="1" a="1"/>
  <c r="BW13" i="1" s="1"/>
  <c r="BX13" i="1" s="1"/>
  <c r="CB9" i="1"/>
  <c r="CC15" i="1"/>
  <c r="K14" i="1"/>
  <c r="DP14" i="1"/>
  <c r="DR12" i="1"/>
  <c r="DS12" i="1" s="1"/>
  <c r="BA12" i="1"/>
  <c r="AC11" i="1"/>
  <c r="AE11" i="1" s="1"/>
  <c r="AJ13" i="1"/>
  <c r="AF13" i="1"/>
  <c r="V15" i="1"/>
  <c r="N15" i="1"/>
  <c r="AH15" i="1"/>
  <c r="AD15" i="1"/>
  <c r="AG12" i="1"/>
  <c r="AB12" i="1"/>
  <c r="AC12" i="1" s="1"/>
  <c r="AE12" i="1" s="1"/>
  <c r="BT8" i="1"/>
  <c r="AK12" i="1"/>
  <c r="AL12" i="1" s="1"/>
  <c r="BB13" i="1"/>
  <c r="DA12" i="1"/>
  <c r="DB12" i="1" s="1"/>
  <c r="DC12" i="1" s="1"/>
  <c r="AZ13" i="1"/>
  <c r="BC12" i="1"/>
  <c r="AI10" i="1"/>
  <c r="BG8" i="1"/>
  <c r="Q11" i="1"/>
  <c r="R11" i="1" s="1"/>
  <c r="S11" i="1" s="1"/>
  <c r="AM9" i="1"/>
  <c r="D6" i="29"/>
  <c r="T15" i="1"/>
  <c r="L15" i="1"/>
  <c r="W16" i="1"/>
  <c r="O16" i="1"/>
  <c r="U13" i="1"/>
  <c r="M13" i="1"/>
  <c r="CP15" i="1"/>
  <c r="P12" i="1"/>
  <c r="X12" i="1"/>
  <c r="CR12" i="1"/>
  <c r="Y11" i="1"/>
  <c r="Z11" i="1" s="1"/>
  <c r="DQ13" i="1"/>
  <c r="DR13" i="1" s="1"/>
  <c r="CX14" i="1"/>
  <c r="H15" i="1"/>
  <c r="I14" i="1"/>
  <c r="CQ14" i="1" s="1"/>
  <c r="E15" i="1"/>
  <c r="D16" i="1"/>
  <c r="G16" i="1"/>
  <c r="F17" i="1"/>
  <c r="AO9" i="1" l="1"/>
  <c r="CS9" i="1"/>
  <c r="AP9" i="1"/>
  <c r="CI9" i="1" s="1"/>
  <c r="BD9" i="1"/>
  <c r="AQ9" i="1"/>
  <c r="AR9" i="1"/>
  <c r="AS9" i="1"/>
  <c r="AW9" i="1"/>
  <c r="CB10" i="1"/>
  <c r="BY13" i="1"/>
  <c r="BZ13" i="1" s="1"/>
  <c r="DA13" i="1"/>
  <c r="DB13" i="1" s="1"/>
  <c r="DC13" i="1" s="1"/>
  <c r="BW14" i="1" a="1"/>
  <c r="BW14" i="1" s="1"/>
  <c r="BX14" i="1" s="1"/>
  <c r="CC16" i="1"/>
  <c r="AI12" i="1"/>
  <c r="K15" i="1"/>
  <c r="DP15" i="1"/>
  <c r="DS13" i="1"/>
  <c r="BC13" i="1"/>
  <c r="BA13" i="1"/>
  <c r="AI11" i="1"/>
  <c r="AK13" i="1"/>
  <c r="AL13" i="1" s="1"/>
  <c r="AJ14" i="1"/>
  <c r="AF14" i="1"/>
  <c r="V16" i="1"/>
  <c r="N16" i="1"/>
  <c r="AH16" i="1"/>
  <c r="AD16" i="1"/>
  <c r="AG13" i="1"/>
  <c r="AB13" i="1"/>
  <c r="BB14" i="1"/>
  <c r="AZ14" i="1"/>
  <c r="Q12" i="1"/>
  <c r="R12" i="1" s="1"/>
  <c r="S12" i="1" s="1"/>
  <c r="AA11" i="1"/>
  <c r="W17" i="1"/>
  <c r="O17" i="1"/>
  <c r="T16" i="1"/>
  <c r="L16" i="1"/>
  <c r="U14" i="1"/>
  <c r="CP16" i="1"/>
  <c r="M14" i="1"/>
  <c r="Y12" i="1"/>
  <c r="Z12" i="1" s="1"/>
  <c r="CR13" i="1"/>
  <c r="X13" i="1"/>
  <c r="P13" i="1"/>
  <c r="DQ14" i="1"/>
  <c r="DR14" i="1" s="1"/>
  <c r="DS14" i="1" s="1"/>
  <c r="CX15" i="1"/>
  <c r="H16" i="1"/>
  <c r="I15" i="1"/>
  <c r="CQ15" i="1" s="1"/>
  <c r="E16" i="1"/>
  <c r="D17" i="1"/>
  <c r="F18" i="1"/>
  <c r="G17" i="1"/>
  <c r="AT9" i="1" l="1"/>
  <c r="AN9" i="1" s="1"/>
  <c r="CB11" i="1"/>
  <c r="CB12" i="1" s="1"/>
  <c r="BY14" i="1"/>
  <c r="BZ14" i="1" s="1"/>
  <c r="BW15" i="1" a="1"/>
  <c r="BW15" i="1" s="1"/>
  <c r="BX15" i="1" s="1"/>
  <c r="CC17" i="1"/>
  <c r="K16" i="1"/>
  <c r="DP16" i="1"/>
  <c r="BC14" i="1"/>
  <c r="BA14" i="1"/>
  <c r="AC13" i="1"/>
  <c r="AE13" i="1" s="1"/>
  <c r="DA14" i="1"/>
  <c r="DB14" i="1" s="1"/>
  <c r="DC14" i="1" s="1"/>
  <c r="V17" i="1"/>
  <c r="N17" i="1"/>
  <c r="AH17" i="1"/>
  <c r="AD17" i="1"/>
  <c r="DA15" i="1"/>
  <c r="DB15" i="1" s="1"/>
  <c r="AJ15" i="1"/>
  <c r="AF15" i="1"/>
  <c r="AG14" i="1"/>
  <c r="AB14" i="1"/>
  <c r="AC14" i="1" s="1"/>
  <c r="AE14" i="1" s="1"/>
  <c r="AZ15" i="1"/>
  <c r="BJ9" i="1"/>
  <c r="CU9" i="1"/>
  <c r="CY9" i="1"/>
  <c r="BB15" i="1"/>
  <c r="AK14" i="1"/>
  <c r="AL14" i="1" s="1"/>
  <c r="Q13" i="1"/>
  <c r="R13" i="1" s="1"/>
  <c r="S13" i="1" s="1"/>
  <c r="AA12" i="1"/>
  <c r="CP17" i="1"/>
  <c r="T17" i="1"/>
  <c r="L17" i="1"/>
  <c r="W18" i="1"/>
  <c r="O18" i="1"/>
  <c r="U15" i="1"/>
  <c r="M15" i="1"/>
  <c r="Y13" i="1"/>
  <c r="Z13" i="1" s="1"/>
  <c r="P14" i="1"/>
  <c r="X14" i="1"/>
  <c r="CR14" i="1"/>
  <c r="DQ15" i="1"/>
  <c r="DR15" i="1" s="1"/>
  <c r="DS15" i="1" s="1"/>
  <c r="CX16" i="1"/>
  <c r="H17" i="1"/>
  <c r="CM8" i="1"/>
  <c r="I16" i="1"/>
  <c r="CQ16" i="1" s="1"/>
  <c r="D18" i="1"/>
  <c r="E17" i="1"/>
  <c r="G18" i="1"/>
  <c r="F19" i="1"/>
  <c r="AV9" i="1" l="1"/>
  <c r="AU9" i="1"/>
  <c r="CB13" i="1"/>
  <c r="BY15" i="1"/>
  <c r="BZ15" i="1" s="1"/>
  <c r="BW16" i="1" a="1"/>
  <c r="BW16" i="1" s="1"/>
  <c r="CC18" i="1"/>
  <c r="K17" i="1"/>
  <c r="DP17" i="1"/>
  <c r="BP9" i="1"/>
  <c r="BC15" i="1"/>
  <c r="BA15" i="1"/>
  <c r="AI13" i="1"/>
  <c r="DC15" i="1"/>
  <c r="V18" i="1"/>
  <c r="N18" i="1"/>
  <c r="AH18" i="1"/>
  <c r="AD18" i="1"/>
  <c r="DA16" i="1"/>
  <c r="DB16" i="1" s="1"/>
  <c r="AJ16" i="1"/>
  <c r="AF16" i="1"/>
  <c r="AG15" i="1"/>
  <c r="AB15" i="1"/>
  <c r="AC15" i="1" s="1"/>
  <c r="AE15" i="1" s="1"/>
  <c r="AZ16" i="1"/>
  <c r="CT9" i="1"/>
  <c r="CV9" i="1" s="1"/>
  <c r="CW9" i="1" s="1"/>
  <c r="AK15" i="1"/>
  <c r="AL15" i="1" s="1"/>
  <c r="BB16" i="1"/>
  <c r="AI14" i="1"/>
  <c r="Q14" i="1"/>
  <c r="R14" i="1" s="1"/>
  <c r="S14" i="1" s="1"/>
  <c r="AA13" i="1"/>
  <c r="BI9" i="1"/>
  <c r="BE9" i="1"/>
  <c r="BF9" i="1"/>
  <c r="BH9" i="1"/>
  <c r="W19" i="1"/>
  <c r="O19" i="1"/>
  <c r="T18" i="1"/>
  <c r="L18" i="1"/>
  <c r="U16" i="1"/>
  <c r="CP18" i="1"/>
  <c r="M16" i="1"/>
  <c r="Y14" i="1"/>
  <c r="Z14" i="1" s="1"/>
  <c r="X15" i="1"/>
  <c r="P15" i="1"/>
  <c r="CR15" i="1"/>
  <c r="DQ16" i="1"/>
  <c r="DR16" i="1" s="1"/>
  <c r="DS16" i="1" s="1"/>
  <c r="CX17" i="1"/>
  <c r="H18" i="1"/>
  <c r="I17" i="1"/>
  <c r="CQ17" i="1" s="1"/>
  <c r="D19" i="1"/>
  <c r="E18" i="1"/>
  <c r="G19" i="1"/>
  <c r="F20" i="1"/>
  <c r="BK9" i="1" l="1"/>
  <c r="CZ9" i="1"/>
  <c r="BX16" i="1"/>
  <c r="BY16" i="1" s="1"/>
  <c r="BZ16" i="1" s="1"/>
  <c r="CB14" i="1"/>
  <c r="BW17" i="1" a="1"/>
  <c r="BW17" i="1" s="1"/>
  <c r="CC19" i="1"/>
  <c r="K18" i="1"/>
  <c r="DP18" i="1"/>
  <c r="BC16" i="1"/>
  <c r="BA16" i="1"/>
  <c r="DA17" i="1"/>
  <c r="DB17" i="1" s="1"/>
  <c r="DC17" i="1" s="1"/>
  <c r="AJ17" i="1"/>
  <c r="AK17" i="1" s="1"/>
  <c r="AL17" i="1" s="1"/>
  <c r="AF17" i="1"/>
  <c r="V19" i="1"/>
  <c r="N19" i="1"/>
  <c r="AH19" i="1"/>
  <c r="AD19" i="1"/>
  <c r="AG16" i="1"/>
  <c r="AB16" i="1"/>
  <c r="AC16" i="1" s="1"/>
  <c r="AE16" i="1" s="1"/>
  <c r="AZ17" i="1"/>
  <c r="BB17" i="1"/>
  <c r="AK16" i="1"/>
  <c r="AL16" i="1" s="1"/>
  <c r="AI15" i="1"/>
  <c r="DC16" i="1"/>
  <c r="BG9" i="1"/>
  <c r="Q15" i="1"/>
  <c r="R15" i="1" s="1"/>
  <c r="S15" i="1" s="1"/>
  <c r="AA14" i="1"/>
  <c r="T19" i="1"/>
  <c r="L19" i="1"/>
  <c r="W20" i="1"/>
  <c r="O20" i="1"/>
  <c r="U17" i="1"/>
  <c r="M17" i="1"/>
  <c r="CP19" i="1"/>
  <c r="P16" i="1"/>
  <c r="CR16" i="1"/>
  <c r="X16" i="1"/>
  <c r="Y15" i="1"/>
  <c r="Z15" i="1" s="1"/>
  <c r="DQ17" i="1"/>
  <c r="DR17" i="1" s="1"/>
  <c r="DS17" i="1" s="1"/>
  <c r="CX18" i="1"/>
  <c r="H19" i="1"/>
  <c r="EO8" i="1"/>
  <c r="AM10" i="1"/>
  <c r="I18" i="1"/>
  <c r="CQ18" i="1" s="1"/>
  <c r="D20" i="1"/>
  <c r="E19" i="1"/>
  <c r="G20" i="1"/>
  <c r="F21" i="1"/>
  <c r="AR10" i="1" l="1"/>
  <c r="AS10" i="1"/>
  <c r="AO10" i="1"/>
  <c r="AP10" i="1"/>
  <c r="AQ10" i="1"/>
  <c r="AW10" i="1"/>
  <c r="BX17" i="1"/>
  <c r="BY17" i="1" s="1"/>
  <c r="BZ17" i="1" s="1"/>
  <c r="BW18" i="1" a="1"/>
  <c r="BW18" i="1" s="1"/>
  <c r="BX18" i="1" s="1"/>
  <c r="CB15" i="1"/>
  <c r="CK10" i="1"/>
  <c r="K19" i="1"/>
  <c r="DP19" i="1"/>
  <c r="BC17" i="1"/>
  <c r="BA17" i="1"/>
  <c r="V20" i="1"/>
  <c r="N20" i="1"/>
  <c r="AH20" i="1"/>
  <c r="AD20" i="1"/>
  <c r="AJ18" i="1"/>
  <c r="AF18" i="1"/>
  <c r="AG17" i="1"/>
  <c r="AB17" i="1"/>
  <c r="AC17" i="1" s="1"/>
  <c r="AE17" i="1" s="1"/>
  <c r="BB18" i="1"/>
  <c r="AZ18" i="1"/>
  <c r="AI16" i="1"/>
  <c r="Q16" i="1"/>
  <c r="R16" i="1" s="1"/>
  <c r="S16" i="1" s="1"/>
  <c r="AA15" i="1"/>
  <c r="CP20" i="1"/>
  <c r="T20" i="1"/>
  <c r="L20" i="1"/>
  <c r="W21" i="1"/>
  <c r="O21" i="1"/>
  <c r="U18" i="1"/>
  <c r="M18" i="1"/>
  <c r="P17" i="1"/>
  <c r="X17" i="1"/>
  <c r="Y16" i="1"/>
  <c r="Z16" i="1" s="1"/>
  <c r="DQ18" i="1"/>
  <c r="DR18" i="1" s="1"/>
  <c r="DS18" i="1" s="1"/>
  <c r="CR17" i="1"/>
  <c r="CX19" i="1"/>
  <c r="H20" i="1"/>
  <c r="CS10" i="1"/>
  <c r="CY10" i="1" s="1"/>
  <c r="I19" i="1"/>
  <c r="CQ19" i="1" s="1"/>
  <c r="E20" i="1"/>
  <c r="D21" i="1"/>
  <c r="G21" i="1"/>
  <c r="F22" i="1"/>
  <c r="AT10" i="1" l="1"/>
  <c r="BY18" i="1"/>
  <c r="BZ18" i="1" s="1"/>
  <c r="BW19" i="1" a="1"/>
  <c r="BW19" i="1" s="1"/>
  <c r="BX19" i="1" s="1"/>
  <c r="CB16" i="1"/>
  <c r="CI10" i="1"/>
  <c r="K20" i="1"/>
  <c r="DP20" i="1"/>
  <c r="BP10" i="1"/>
  <c r="BC18" i="1"/>
  <c r="BA18" i="1"/>
  <c r="CT10" i="1"/>
  <c r="CU10" i="1"/>
  <c r="DA18" i="1"/>
  <c r="DB18" i="1" s="1"/>
  <c r="DC18" i="1" s="1"/>
  <c r="V21" i="1"/>
  <c r="N21" i="1"/>
  <c r="AH21" i="1"/>
  <c r="AD21" i="1"/>
  <c r="AJ19" i="1"/>
  <c r="AK19" i="1" s="1"/>
  <c r="AL19" i="1" s="1"/>
  <c r="AF19" i="1"/>
  <c r="AG18" i="1"/>
  <c r="AB18" i="1"/>
  <c r="AC18" i="1" s="1"/>
  <c r="AE18" i="1" s="1"/>
  <c r="AK18" i="1"/>
  <c r="AL18" i="1" s="1"/>
  <c r="AZ19" i="1"/>
  <c r="BB19" i="1"/>
  <c r="AI17" i="1"/>
  <c r="Q17" i="1"/>
  <c r="R17" i="1" s="1"/>
  <c r="S17" i="1" s="1"/>
  <c r="AA16" i="1"/>
  <c r="BD10" i="1"/>
  <c r="BE10" i="1"/>
  <c r="BF10" i="1"/>
  <c r="BI10" i="1"/>
  <c r="BJ10" i="1"/>
  <c r="BH10" i="1"/>
  <c r="CP21" i="1"/>
  <c r="T21" i="1"/>
  <c r="L21" i="1"/>
  <c r="W22" i="1"/>
  <c r="O22" i="1"/>
  <c r="U19" i="1"/>
  <c r="M19" i="1"/>
  <c r="P18" i="1"/>
  <c r="X18" i="1"/>
  <c r="Y17" i="1"/>
  <c r="Z17" i="1" s="1"/>
  <c r="DQ19" i="1"/>
  <c r="DR19" i="1" s="1"/>
  <c r="DS19" i="1" s="1"/>
  <c r="CR18" i="1"/>
  <c r="CX20" i="1"/>
  <c r="H21" i="1"/>
  <c r="I20" i="1"/>
  <c r="CQ20" i="1" s="1"/>
  <c r="D22" i="1"/>
  <c r="E21" i="1"/>
  <c r="G22" i="1"/>
  <c r="F23" i="1"/>
  <c r="AN10" i="1" l="1"/>
  <c r="AU10" i="1" s="1"/>
  <c r="BY19" i="1"/>
  <c r="BZ19" i="1" s="1"/>
  <c r="DA19" i="1"/>
  <c r="DB19" i="1" s="1"/>
  <c r="DC19" i="1" s="1"/>
  <c r="BW20" i="1" a="1"/>
  <c r="BW20" i="1" s="1"/>
  <c r="BX20" i="1" s="1"/>
  <c r="CB17" i="1"/>
  <c r="K21" i="1"/>
  <c r="DP21" i="1"/>
  <c r="BC19" i="1"/>
  <c r="BA19" i="1"/>
  <c r="CV10" i="1"/>
  <c r="AJ20" i="1"/>
  <c r="AK20" i="1" s="1"/>
  <c r="AL20" i="1" s="1"/>
  <c r="AF20" i="1"/>
  <c r="V22" i="1"/>
  <c r="N22" i="1"/>
  <c r="AH22" i="1"/>
  <c r="AD22" i="1"/>
  <c r="AG19" i="1"/>
  <c r="AB19" i="1"/>
  <c r="AC19" i="1" s="1"/>
  <c r="AE19" i="1" s="1"/>
  <c r="BB20" i="1"/>
  <c r="AZ20" i="1"/>
  <c r="AI18" i="1"/>
  <c r="BK10" i="1"/>
  <c r="BG10" i="1"/>
  <c r="Q18" i="1"/>
  <c r="R18" i="1" s="1"/>
  <c r="S18" i="1" s="1"/>
  <c r="AA17" i="1"/>
  <c r="T22" i="1"/>
  <c r="L22" i="1"/>
  <c r="W23" i="1"/>
  <c r="O23" i="1"/>
  <c r="U20" i="1"/>
  <c r="CP22" i="1"/>
  <c r="M20" i="1"/>
  <c r="X19" i="1"/>
  <c r="CR19" i="1"/>
  <c r="Y18" i="1"/>
  <c r="Z18" i="1" s="1"/>
  <c r="P19" i="1"/>
  <c r="DQ20" i="1"/>
  <c r="DR20" i="1" s="1"/>
  <c r="DS20" i="1" s="1"/>
  <c r="CX21" i="1"/>
  <c r="H22" i="1"/>
  <c r="I21" i="1"/>
  <c r="CQ21" i="1" s="1"/>
  <c r="D23" i="1"/>
  <c r="E22" i="1"/>
  <c r="F24" i="1"/>
  <c r="G23" i="1"/>
  <c r="AV10" i="1" l="1"/>
  <c r="BY20" i="1"/>
  <c r="BZ20" i="1" s="1"/>
  <c r="BW21" i="1" a="1"/>
  <c r="BW21" i="1" s="1"/>
  <c r="BX21" i="1" s="1"/>
  <c r="CB18" i="1"/>
  <c r="CW10" i="1"/>
  <c r="K22" i="1"/>
  <c r="DP22" i="1"/>
  <c r="BC20" i="1"/>
  <c r="BA20" i="1"/>
  <c r="H23" i="1"/>
  <c r="V23" i="1"/>
  <c r="N23" i="1"/>
  <c r="AH23" i="1"/>
  <c r="AD23" i="1"/>
  <c r="AJ21" i="1"/>
  <c r="AK21" i="1" s="1"/>
  <c r="AL21" i="1" s="1"/>
  <c r="AF21" i="1"/>
  <c r="AG20" i="1"/>
  <c r="AB20" i="1"/>
  <c r="AC20" i="1" s="1"/>
  <c r="AE20" i="1" s="1"/>
  <c r="BB21" i="1"/>
  <c r="DA20" i="1"/>
  <c r="DB20" i="1" s="1"/>
  <c r="DC20" i="1" s="1"/>
  <c r="AI19" i="1"/>
  <c r="AZ21" i="1"/>
  <c r="Q19" i="1"/>
  <c r="R19" i="1" s="1"/>
  <c r="S19" i="1" s="1"/>
  <c r="AA18" i="1"/>
  <c r="T23" i="1"/>
  <c r="L23" i="1"/>
  <c r="W24" i="1"/>
  <c r="O24" i="1"/>
  <c r="U21" i="1"/>
  <c r="M21" i="1"/>
  <c r="CP23" i="1"/>
  <c r="CR20" i="1"/>
  <c r="P20" i="1"/>
  <c r="Y19" i="1"/>
  <c r="Z19" i="1" s="1"/>
  <c r="X20" i="1"/>
  <c r="DQ21" i="1"/>
  <c r="DR21" i="1" s="1"/>
  <c r="DS21" i="1" s="1"/>
  <c r="CX22" i="1"/>
  <c r="I22" i="1"/>
  <c r="CQ22" i="1" s="1"/>
  <c r="D24" i="1"/>
  <c r="E23" i="1"/>
  <c r="G24" i="1"/>
  <c r="F25" i="1"/>
  <c r="CZ10" i="1" l="1"/>
  <c r="BY21" i="1"/>
  <c r="BZ21" i="1" s="1"/>
  <c r="BW22" i="1" a="1"/>
  <c r="BW22" i="1" s="1"/>
  <c r="CB19" i="1"/>
  <c r="K23" i="1"/>
  <c r="DP23" i="1"/>
  <c r="BC21" i="1"/>
  <c r="BA21" i="1"/>
  <c r="AJ22" i="1"/>
  <c r="AK22" i="1" s="1"/>
  <c r="AL22" i="1" s="1"/>
  <c r="AF22" i="1"/>
  <c r="V24" i="1"/>
  <c r="N24" i="1"/>
  <c r="AH24" i="1"/>
  <c r="AD24" i="1"/>
  <c r="AB21" i="1"/>
  <c r="AC21" i="1" s="1"/>
  <c r="AE21" i="1" s="1"/>
  <c r="BB22" i="1"/>
  <c r="DA21" i="1"/>
  <c r="DB21" i="1" s="1"/>
  <c r="DC21" i="1" s="1"/>
  <c r="AZ22" i="1"/>
  <c r="AI20" i="1"/>
  <c r="AG21" i="1"/>
  <c r="Q20" i="1"/>
  <c r="R20" i="1" s="1"/>
  <c r="S20" i="1" s="1"/>
  <c r="AA19" i="1"/>
  <c r="W25" i="1"/>
  <c r="O25" i="1"/>
  <c r="CP24" i="1"/>
  <c r="T24" i="1"/>
  <c r="L24" i="1"/>
  <c r="U22" i="1"/>
  <c r="M22" i="1"/>
  <c r="CR21" i="1"/>
  <c r="Y20" i="1"/>
  <c r="Z20" i="1" s="1"/>
  <c r="P21" i="1"/>
  <c r="X21" i="1"/>
  <c r="DQ22" i="1"/>
  <c r="DR22" i="1" s="1"/>
  <c r="DS22" i="1" s="1"/>
  <c r="CX23" i="1"/>
  <c r="H24" i="1"/>
  <c r="I23" i="1"/>
  <c r="CQ23" i="1" s="1"/>
  <c r="E24" i="1"/>
  <c r="DP24" i="1" s="1"/>
  <c r="D25" i="1"/>
  <c r="F26" i="1"/>
  <c r="G25" i="1"/>
  <c r="BX22" i="1" l="1"/>
  <c r="BY22" i="1" s="1"/>
  <c r="BZ22" i="1" s="1"/>
  <c r="BW23" i="1" a="1"/>
  <c r="BW23" i="1" s="1"/>
  <c r="BX23" i="1" s="1"/>
  <c r="CB20" i="1"/>
  <c r="K24" i="1"/>
  <c r="BC22" i="1"/>
  <c r="BA22" i="1"/>
  <c r="AJ23" i="1"/>
  <c r="AK23" i="1" s="1"/>
  <c r="AL23" i="1" s="1"/>
  <c r="AF23" i="1"/>
  <c r="V25" i="1"/>
  <c r="N25" i="1"/>
  <c r="AH25" i="1"/>
  <c r="AD25" i="1"/>
  <c r="AB22" i="1"/>
  <c r="AC22" i="1" s="1"/>
  <c r="AE22" i="1" s="1"/>
  <c r="AZ23" i="1"/>
  <c r="AG22" i="1"/>
  <c r="BB23" i="1"/>
  <c r="AI21" i="1"/>
  <c r="DA22" i="1"/>
  <c r="DB22" i="1" s="1"/>
  <c r="DC22" i="1" s="1"/>
  <c r="Q21" i="1"/>
  <c r="R21" i="1" s="1"/>
  <c r="S21" i="1" s="1"/>
  <c r="AA20" i="1"/>
  <c r="T25" i="1"/>
  <c r="L25" i="1"/>
  <c r="W26" i="1"/>
  <c r="O26" i="1"/>
  <c r="U23" i="1"/>
  <c r="CP25" i="1"/>
  <c r="M23" i="1"/>
  <c r="Y21" i="1"/>
  <c r="Z21" i="1" s="1"/>
  <c r="P22" i="1"/>
  <c r="X22" i="1"/>
  <c r="DQ23" i="1"/>
  <c r="DR23" i="1" s="1"/>
  <c r="DS23" i="1" s="1"/>
  <c r="AM11" i="1"/>
  <c r="CR22" i="1"/>
  <c r="CX24" i="1"/>
  <c r="H25" i="1"/>
  <c r="I24" i="1"/>
  <c r="CQ24" i="1" s="1"/>
  <c r="E25" i="1"/>
  <c r="DP25" i="1" s="1"/>
  <c r="DQ25" i="1" s="1"/>
  <c r="D26" i="1"/>
  <c r="G26" i="1"/>
  <c r="F27" i="1"/>
  <c r="AO11" i="1" l="1"/>
  <c r="AP11" i="1"/>
  <c r="AQ11" i="1"/>
  <c r="AR11" i="1"/>
  <c r="AS11" i="1"/>
  <c r="AW11" i="1"/>
  <c r="CC20" i="1"/>
  <c r="CC21" i="1" s="1"/>
  <c r="CC22" i="1" s="1"/>
  <c r="CC23" i="1" s="1"/>
  <c r="CC24" i="1" s="1"/>
  <c r="BY23" i="1"/>
  <c r="BZ23" i="1" s="1"/>
  <c r="BW24" i="1" a="1"/>
  <c r="BW24" i="1" s="1"/>
  <c r="BX24" i="1" s="1"/>
  <c r="CB21" i="1"/>
  <c r="CK11" i="1"/>
  <c r="K25" i="1"/>
  <c r="BC23" i="1"/>
  <c r="BA23" i="1"/>
  <c r="V26" i="1"/>
  <c r="N26" i="1"/>
  <c r="AH26" i="1"/>
  <c r="AD26" i="1"/>
  <c r="DA24" i="1"/>
  <c r="DB24" i="1" s="1"/>
  <c r="AJ24" i="1"/>
  <c r="AK24" i="1" s="1"/>
  <c r="AL24" i="1" s="1"/>
  <c r="AF24" i="1"/>
  <c r="AB23" i="1"/>
  <c r="AC23" i="1" s="1"/>
  <c r="AE23" i="1" s="1"/>
  <c r="CS11" i="1"/>
  <c r="DA23" i="1"/>
  <c r="DB23" i="1" s="1"/>
  <c r="DC23" i="1" s="1"/>
  <c r="AZ24" i="1"/>
  <c r="AG23" i="1"/>
  <c r="BB24" i="1"/>
  <c r="AI22" i="1"/>
  <c r="Q22" i="1"/>
  <c r="R22" i="1" s="1"/>
  <c r="S22" i="1" s="1"/>
  <c r="AA21" i="1"/>
  <c r="W27" i="1"/>
  <c r="O27" i="1"/>
  <c r="T26" i="1"/>
  <c r="L26" i="1"/>
  <c r="U24" i="1"/>
  <c r="M24" i="1"/>
  <c r="CP26" i="1"/>
  <c r="P23" i="1"/>
  <c r="X23" i="1"/>
  <c r="Y22" i="1"/>
  <c r="Z22" i="1" s="1"/>
  <c r="CR23" i="1"/>
  <c r="DQ24" i="1"/>
  <c r="DR24" i="1" s="1"/>
  <c r="DS24" i="1" s="1"/>
  <c r="CX25" i="1"/>
  <c r="H26" i="1"/>
  <c r="I25" i="1"/>
  <c r="CQ25" i="1" s="1"/>
  <c r="E26" i="1"/>
  <c r="D27" i="1"/>
  <c r="F28" i="1"/>
  <c r="G27" i="1"/>
  <c r="AT11" i="1" l="1"/>
  <c r="CC25" i="1"/>
  <c r="CC26" i="1" s="1"/>
  <c r="CC27" i="1" s="1"/>
  <c r="BY24" i="1"/>
  <c r="BZ24" i="1" s="1"/>
  <c r="BW25" i="1" a="1"/>
  <c r="BW25" i="1" s="1"/>
  <c r="BX25" i="1" s="1"/>
  <c r="CB22" i="1"/>
  <c r="CI11" i="1"/>
  <c r="K26" i="1"/>
  <c r="DP26" i="1"/>
  <c r="BP11" i="1"/>
  <c r="BC24" i="1"/>
  <c r="BA24" i="1"/>
  <c r="CT11" i="1"/>
  <c r="CU11" i="1"/>
  <c r="V27" i="1"/>
  <c r="N27" i="1"/>
  <c r="AH27" i="1"/>
  <c r="AD27" i="1"/>
  <c r="AJ25" i="1"/>
  <c r="AK25" i="1" s="1"/>
  <c r="AL25" i="1" s="1"/>
  <c r="AF25" i="1"/>
  <c r="AG24" i="1"/>
  <c r="AB24" i="1"/>
  <c r="AC24" i="1" s="1"/>
  <c r="AE24" i="1" s="1"/>
  <c r="AZ25" i="1"/>
  <c r="CY11" i="1"/>
  <c r="BB25" i="1"/>
  <c r="DC24" i="1"/>
  <c r="AI23" i="1"/>
  <c r="Q23" i="1"/>
  <c r="R23" i="1" s="1"/>
  <c r="S23" i="1" s="1"/>
  <c r="AA22" i="1"/>
  <c r="BI11" i="1"/>
  <c r="BJ11" i="1"/>
  <c r="BD11" i="1"/>
  <c r="BE11" i="1"/>
  <c r="BF11" i="1"/>
  <c r="BH11" i="1"/>
  <c r="W28" i="1"/>
  <c r="O28" i="1"/>
  <c r="T27" i="1"/>
  <c r="L27" i="1"/>
  <c r="U25" i="1"/>
  <c r="M25" i="1"/>
  <c r="CP27" i="1"/>
  <c r="CR24" i="1"/>
  <c r="Y23" i="1"/>
  <c r="Z23" i="1" s="1"/>
  <c r="X24" i="1"/>
  <c r="P24" i="1"/>
  <c r="DR25" i="1"/>
  <c r="DS25" i="1" s="1"/>
  <c r="CX26" i="1"/>
  <c r="H27" i="1"/>
  <c r="I26" i="1"/>
  <c r="CQ26" i="1" s="1"/>
  <c r="D28" i="1"/>
  <c r="E27" i="1"/>
  <c r="F29" i="1"/>
  <c r="G28" i="1"/>
  <c r="AN11" i="1" l="1"/>
  <c r="AV11" i="1" s="1"/>
  <c r="CC28" i="1"/>
  <c r="BY25" i="1"/>
  <c r="BZ25" i="1" s="1"/>
  <c r="BW26" i="1" a="1"/>
  <c r="BW26" i="1" s="1"/>
  <c r="BX26" i="1" s="1"/>
  <c r="CB23" i="1"/>
  <c r="K27" i="1"/>
  <c r="DP27" i="1"/>
  <c r="BC25" i="1"/>
  <c r="BA25" i="1"/>
  <c r="CV11" i="1"/>
  <c r="CW11" i="1" s="1"/>
  <c r="V28" i="1"/>
  <c r="N28" i="1"/>
  <c r="AH28" i="1"/>
  <c r="AD28" i="1"/>
  <c r="AJ26" i="1"/>
  <c r="AK26" i="1" s="1"/>
  <c r="AL26" i="1" s="1"/>
  <c r="AF26" i="1"/>
  <c r="AB25" i="1"/>
  <c r="AC25" i="1" s="1"/>
  <c r="AE25" i="1" s="1"/>
  <c r="AG25" i="1"/>
  <c r="DA25" i="1"/>
  <c r="DB25" i="1" s="1"/>
  <c r="DC25" i="1" s="1"/>
  <c r="BB26" i="1"/>
  <c r="AZ26" i="1"/>
  <c r="AI24" i="1"/>
  <c r="BK11" i="1"/>
  <c r="BG11" i="1"/>
  <c r="Q24" i="1"/>
  <c r="R24" i="1" s="1"/>
  <c r="S24" i="1" s="1"/>
  <c r="AA23" i="1"/>
  <c r="W29" i="1"/>
  <c r="O29" i="1"/>
  <c r="T28" i="1"/>
  <c r="L28" i="1"/>
  <c r="U26" i="1"/>
  <c r="M26" i="1"/>
  <c r="CP28" i="1"/>
  <c r="P25" i="1"/>
  <c r="Y24" i="1"/>
  <c r="Z24" i="1" s="1"/>
  <c r="X25" i="1"/>
  <c r="CR25" i="1"/>
  <c r="DQ26" i="1"/>
  <c r="DR26" i="1" s="1"/>
  <c r="DS26" i="1" s="1"/>
  <c r="AM12" i="1"/>
  <c r="CX27" i="1"/>
  <c r="H28" i="1"/>
  <c r="I27" i="1"/>
  <c r="CQ27" i="1" s="1"/>
  <c r="E28" i="1"/>
  <c r="D29" i="1"/>
  <c r="G29" i="1"/>
  <c r="F30" i="1"/>
  <c r="AU11" i="1" l="1"/>
  <c r="AP12" i="1"/>
  <c r="AQ12" i="1"/>
  <c r="AR12" i="1"/>
  <c r="AS12" i="1"/>
  <c r="AO12" i="1"/>
  <c r="AW12" i="1"/>
  <c r="CB24" i="1"/>
  <c r="CC29" i="1"/>
  <c r="CZ11" i="1"/>
  <c r="BY26" i="1"/>
  <c r="BZ26" i="1" s="1"/>
  <c r="BW27" i="1" a="1"/>
  <c r="BW27" i="1" s="1"/>
  <c r="BX27" i="1" s="1"/>
  <c r="CK12" i="1"/>
  <c r="K28" i="1"/>
  <c r="DP28" i="1"/>
  <c r="BC26" i="1"/>
  <c r="BA26" i="1"/>
  <c r="AJ27" i="1"/>
  <c r="AK27" i="1" s="1"/>
  <c r="AL27" i="1" s="1"/>
  <c r="AF27" i="1"/>
  <c r="V29" i="1"/>
  <c r="N29" i="1"/>
  <c r="AH29" i="1"/>
  <c r="AD29" i="1"/>
  <c r="AG26" i="1"/>
  <c r="AB26" i="1"/>
  <c r="AC26" i="1" s="1"/>
  <c r="AE26" i="1" s="1"/>
  <c r="AZ27" i="1"/>
  <c r="BB27" i="1"/>
  <c r="DA26" i="1"/>
  <c r="DB26" i="1" s="1"/>
  <c r="DC26" i="1" s="1"/>
  <c r="AI25" i="1"/>
  <c r="Q25" i="1"/>
  <c r="R25" i="1" s="1"/>
  <c r="S25" i="1" s="1"/>
  <c r="AA24" i="1"/>
  <c r="T29" i="1"/>
  <c r="L29" i="1"/>
  <c r="W30" i="1"/>
  <c r="O30" i="1"/>
  <c r="U27" i="1"/>
  <c r="CP29" i="1"/>
  <c r="M27" i="1"/>
  <c r="P26" i="1"/>
  <c r="CR26" i="1"/>
  <c r="X26" i="1"/>
  <c r="Y25" i="1"/>
  <c r="Z25" i="1" s="1"/>
  <c r="DQ27" i="1"/>
  <c r="DR27" i="1" s="1"/>
  <c r="DS27" i="1" s="1"/>
  <c r="CS12" i="1"/>
  <c r="CX28" i="1"/>
  <c r="H29" i="1"/>
  <c r="I28" i="1"/>
  <c r="CQ28" i="1" s="1"/>
  <c r="E29" i="1"/>
  <c r="D30" i="1"/>
  <c r="G30" i="1"/>
  <c r="F31" i="1"/>
  <c r="AT12" i="1" l="1"/>
  <c r="CC30" i="1"/>
  <c r="BY27" i="1"/>
  <c r="BZ27" i="1" s="1"/>
  <c r="BW28" i="1" a="1"/>
  <c r="BW28" i="1" s="1"/>
  <c r="BX28" i="1" s="1"/>
  <c r="CB25" i="1"/>
  <c r="BP12" i="1"/>
  <c r="CI12" i="1"/>
  <c r="K29" i="1"/>
  <c r="DP29" i="1"/>
  <c r="BC27" i="1"/>
  <c r="BA27" i="1"/>
  <c r="CT12" i="1"/>
  <c r="CU12" i="1"/>
  <c r="AJ28" i="1"/>
  <c r="AK28" i="1" s="1"/>
  <c r="AL28" i="1" s="1"/>
  <c r="AF28" i="1"/>
  <c r="V30" i="1"/>
  <c r="N30" i="1"/>
  <c r="AH30" i="1"/>
  <c r="AD30" i="1"/>
  <c r="AB27" i="1"/>
  <c r="AC27" i="1" s="1"/>
  <c r="AE27" i="1" s="1"/>
  <c r="AZ28" i="1"/>
  <c r="CY12" i="1"/>
  <c r="DA27" i="1"/>
  <c r="DB27" i="1" s="1"/>
  <c r="DC27" i="1" s="1"/>
  <c r="BB28" i="1"/>
  <c r="AG27" i="1"/>
  <c r="AI26" i="1"/>
  <c r="Q26" i="1"/>
  <c r="R26" i="1" s="1"/>
  <c r="S26" i="1" s="1"/>
  <c r="AA25" i="1"/>
  <c r="BD12" i="1"/>
  <c r="BE12" i="1"/>
  <c r="BF12" i="1"/>
  <c r="BI12" i="1"/>
  <c r="BJ12" i="1"/>
  <c r="BH12" i="1"/>
  <c r="W31" i="1"/>
  <c r="O31" i="1"/>
  <c r="T30" i="1"/>
  <c r="L30" i="1"/>
  <c r="U28" i="1"/>
  <c r="M28" i="1"/>
  <c r="CP30" i="1"/>
  <c r="P27" i="1"/>
  <c r="X27" i="1"/>
  <c r="Y26" i="1"/>
  <c r="Z26" i="1" s="1"/>
  <c r="DQ28" i="1"/>
  <c r="DR28" i="1" s="1"/>
  <c r="DS28" i="1" s="1"/>
  <c r="CR27" i="1"/>
  <c r="CX29" i="1"/>
  <c r="H30" i="1"/>
  <c r="I29" i="1"/>
  <c r="CQ29" i="1" s="1"/>
  <c r="E30" i="1"/>
  <c r="D31" i="1"/>
  <c r="G31" i="1"/>
  <c r="F32" i="1"/>
  <c r="AN12" i="1" l="1"/>
  <c r="AV12" i="1" s="1"/>
  <c r="CB26" i="1"/>
  <c r="CC31" i="1"/>
  <c r="BY28" i="1"/>
  <c r="BZ28" i="1" s="1"/>
  <c r="DA28" i="1"/>
  <c r="DB28" i="1" s="1"/>
  <c r="DC28" i="1" s="1"/>
  <c r="BW29" i="1" a="1"/>
  <c r="BW29" i="1" s="1"/>
  <c r="BX29" i="1" s="1"/>
  <c r="K30" i="1"/>
  <c r="DP30" i="1"/>
  <c r="BC28" i="1"/>
  <c r="BA28" i="1"/>
  <c r="CV12" i="1"/>
  <c r="CW12" i="1" s="1"/>
  <c r="CZ12" i="1" s="1"/>
  <c r="V31" i="1"/>
  <c r="N31" i="1"/>
  <c r="AH31" i="1"/>
  <c r="AD31" i="1"/>
  <c r="DA29" i="1"/>
  <c r="DB29" i="1" s="1"/>
  <c r="AJ29" i="1"/>
  <c r="AK29" i="1" s="1"/>
  <c r="AL29" i="1" s="1"/>
  <c r="AF29" i="1"/>
  <c r="AB28" i="1"/>
  <c r="AC28" i="1" s="1"/>
  <c r="AE28" i="1" s="1"/>
  <c r="AG28" i="1"/>
  <c r="BB29" i="1"/>
  <c r="AI27" i="1"/>
  <c r="AZ29" i="1"/>
  <c r="BK12" i="1"/>
  <c r="BG12" i="1"/>
  <c r="Q27" i="1"/>
  <c r="R27" i="1" s="1"/>
  <c r="S27" i="1" s="1"/>
  <c r="AA26" i="1"/>
  <c r="T31" i="1"/>
  <c r="L31" i="1"/>
  <c r="W32" i="1"/>
  <c r="O32" i="1"/>
  <c r="U29" i="1"/>
  <c r="CP31" i="1"/>
  <c r="M29" i="1"/>
  <c r="CR28" i="1"/>
  <c r="Y27" i="1"/>
  <c r="Z27" i="1" s="1"/>
  <c r="X28" i="1"/>
  <c r="P28" i="1"/>
  <c r="DQ29" i="1"/>
  <c r="DR29" i="1" s="1"/>
  <c r="DS29" i="1" s="1"/>
  <c r="CX30" i="1"/>
  <c r="H31" i="1"/>
  <c r="I30" i="1"/>
  <c r="CQ30" i="1" s="1"/>
  <c r="E31" i="1"/>
  <c r="D32" i="1"/>
  <c r="G32" i="1"/>
  <c r="F33" i="1"/>
  <c r="AU12" i="1" l="1"/>
  <c r="BY29" i="1"/>
  <c r="BZ29" i="1" s="1"/>
  <c r="DC29" i="1"/>
  <c r="BW30" i="1" a="1"/>
  <c r="BW30" i="1" s="1"/>
  <c r="BX30" i="1" s="1"/>
  <c r="CB27" i="1"/>
  <c r="K31" i="1"/>
  <c r="DP31" i="1"/>
  <c r="BC29" i="1"/>
  <c r="BA29" i="1"/>
  <c r="V32" i="1"/>
  <c r="N32" i="1"/>
  <c r="AH32" i="1"/>
  <c r="AD32" i="1"/>
  <c r="AJ30" i="1"/>
  <c r="AK30" i="1" s="1"/>
  <c r="AL30" i="1" s="1"/>
  <c r="AF30" i="1"/>
  <c r="AG29" i="1"/>
  <c r="AB29" i="1"/>
  <c r="AC29" i="1" s="1"/>
  <c r="AE29" i="1" s="1"/>
  <c r="BB30" i="1"/>
  <c r="AI28" i="1"/>
  <c r="AZ30" i="1"/>
  <c r="Q28" i="1"/>
  <c r="R28" i="1" s="1"/>
  <c r="S28" i="1" s="1"/>
  <c r="AA27" i="1"/>
  <c r="CP32" i="1"/>
  <c r="T32" i="1"/>
  <c r="L32" i="1"/>
  <c r="W33" i="1"/>
  <c r="O33" i="1"/>
  <c r="U30" i="1"/>
  <c r="M30" i="1"/>
  <c r="Y28" i="1"/>
  <c r="Z28" i="1" s="1"/>
  <c r="CR29" i="1"/>
  <c r="P29" i="1"/>
  <c r="X29" i="1"/>
  <c r="DQ30" i="1"/>
  <c r="DR30" i="1" s="1"/>
  <c r="DS30" i="1" s="1"/>
  <c r="CX31" i="1"/>
  <c r="H32" i="1"/>
  <c r="I31" i="1"/>
  <c r="CQ31" i="1" s="1"/>
  <c r="E32" i="1"/>
  <c r="D33" i="1"/>
  <c r="G33" i="1"/>
  <c r="F34" i="1"/>
  <c r="BY30" i="1" l="1"/>
  <c r="BZ30" i="1" s="1"/>
  <c r="DA30" i="1"/>
  <c r="DB30" i="1" s="1"/>
  <c r="DC30" i="1" s="1"/>
  <c r="BW31" i="1" a="1"/>
  <c r="BW31" i="1" s="1"/>
  <c r="BX31" i="1" s="1"/>
  <c r="CB28" i="1"/>
  <c r="K32" i="1"/>
  <c r="DP32" i="1"/>
  <c r="BC30" i="1"/>
  <c r="BA30" i="1"/>
  <c r="AJ31" i="1"/>
  <c r="AK31" i="1" s="1"/>
  <c r="AL31" i="1" s="1"/>
  <c r="AF31" i="1"/>
  <c r="N33" i="1"/>
  <c r="V33" i="1"/>
  <c r="AH33" i="1"/>
  <c r="AD33" i="1"/>
  <c r="AG30" i="1"/>
  <c r="AB30" i="1"/>
  <c r="AC30" i="1" s="1"/>
  <c r="AE30" i="1" s="1"/>
  <c r="BB31" i="1"/>
  <c r="AI29" i="1"/>
  <c r="AZ31" i="1"/>
  <c r="Q29" i="1"/>
  <c r="R29" i="1" s="1"/>
  <c r="S29" i="1" s="1"/>
  <c r="AA28" i="1"/>
  <c r="T33" i="1"/>
  <c r="L33" i="1"/>
  <c r="W34" i="1"/>
  <c r="O34" i="1"/>
  <c r="U31" i="1"/>
  <c r="M31" i="1"/>
  <c r="CP33" i="1"/>
  <c r="Y29" i="1"/>
  <c r="Z29" i="1" s="1"/>
  <c r="P30" i="1"/>
  <c r="X30" i="1"/>
  <c r="CR30" i="1"/>
  <c r="DQ31" i="1"/>
  <c r="DR31" i="1" s="1"/>
  <c r="DS31" i="1" s="1"/>
  <c r="AM13" i="1"/>
  <c r="BQ9" i="1" s="1"/>
  <c r="CX32" i="1"/>
  <c r="H33" i="1"/>
  <c r="I32" i="1"/>
  <c r="CQ32" i="1" s="1"/>
  <c r="E33" i="1"/>
  <c r="D34" i="1"/>
  <c r="F35" i="1"/>
  <c r="G34" i="1"/>
  <c r="AS13" i="1" l="1"/>
  <c r="AO13" i="1"/>
  <c r="AP13" i="1"/>
  <c r="AQ13" i="1"/>
  <c r="AR13" i="1"/>
  <c r="AW13" i="1"/>
  <c r="BY31" i="1"/>
  <c r="BZ31" i="1" s="1"/>
  <c r="BW32" i="1" a="1"/>
  <c r="BW32" i="1" s="1"/>
  <c r="BX32" i="1" s="1"/>
  <c r="DA31" i="1"/>
  <c r="DB31" i="1" s="1"/>
  <c r="DC31" i="1" s="1"/>
  <c r="CB29" i="1"/>
  <c r="K33" i="1"/>
  <c r="DP33" i="1"/>
  <c r="BC31" i="1"/>
  <c r="BA31" i="1"/>
  <c r="V34" i="1"/>
  <c r="N34" i="1"/>
  <c r="AH34" i="1"/>
  <c r="AD34" i="1"/>
  <c r="AJ32" i="1"/>
  <c r="AK32" i="1" s="1"/>
  <c r="AL32" i="1" s="1"/>
  <c r="AF32" i="1"/>
  <c r="AG31" i="1"/>
  <c r="AB31" i="1"/>
  <c r="BB32" i="1"/>
  <c r="AZ32" i="1"/>
  <c r="AI30" i="1"/>
  <c r="Q30" i="1"/>
  <c r="R30" i="1" s="1"/>
  <c r="S30" i="1" s="1"/>
  <c r="AA29" i="1"/>
  <c r="W35" i="1"/>
  <c r="O35" i="1"/>
  <c r="CP34" i="1"/>
  <c r="T34" i="1"/>
  <c r="L34" i="1"/>
  <c r="U32" i="1"/>
  <c r="M32" i="1"/>
  <c r="X31" i="1"/>
  <c r="P31" i="1"/>
  <c r="Y30" i="1"/>
  <c r="Z30" i="1" s="1"/>
  <c r="CR31" i="1"/>
  <c r="DQ32" i="1"/>
  <c r="DR32" i="1" s="1"/>
  <c r="DS32" i="1" s="1"/>
  <c r="BS9" i="1"/>
  <c r="CS13" i="1"/>
  <c r="CX33" i="1"/>
  <c r="H34" i="1"/>
  <c r="I33" i="1"/>
  <c r="CQ33" i="1" s="1"/>
  <c r="E34" i="1"/>
  <c r="D35" i="1"/>
  <c r="G35" i="1"/>
  <c r="F36" i="1"/>
  <c r="CK9" i="1" l="1"/>
  <c r="CD9" i="1"/>
  <c r="CH9" i="1" s="1"/>
  <c r="CF9" i="1"/>
  <c r="CJ9" i="1" s="1"/>
  <c r="AT13" i="1"/>
  <c r="CT13" i="1"/>
  <c r="BY32" i="1"/>
  <c r="BZ32" i="1" s="1"/>
  <c r="DA32" i="1"/>
  <c r="DB32" i="1" s="1"/>
  <c r="DC32" i="1" s="1"/>
  <c r="BW33" i="1" a="1"/>
  <c r="BW33" i="1" s="1"/>
  <c r="CB30" i="1"/>
  <c r="CE9" i="1"/>
  <c r="CI13" i="1"/>
  <c r="BT9" i="1"/>
  <c r="K34" i="1"/>
  <c r="DP34" i="1"/>
  <c r="BP13" i="1"/>
  <c r="BC32" i="1"/>
  <c r="BA32" i="1"/>
  <c r="CU13" i="1"/>
  <c r="V35" i="1"/>
  <c r="N35" i="1"/>
  <c r="AH35" i="1"/>
  <c r="AD35" i="1"/>
  <c r="AJ33" i="1"/>
  <c r="AK33" i="1" s="1"/>
  <c r="AL33" i="1" s="1"/>
  <c r="AF33" i="1"/>
  <c r="AC31" i="1"/>
  <c r="AE31" i="1" s="1"/>
  <c r="AB32" i="1"/>
  <c r="AC32" i="1" s="1"/>
  <c r="AE32" i="1" s="1"/>
  <c r="AZ33" i="1"/>
  <c r="CY13" i="1"/>
  <c r="BB33" i="1"/>
  <c r="AG32" i="1"/>
  <c r="Q31" i="1"/>
  <c r="R31" i="1" s="1"/>
  <c r="S31" i="1" s="1"/>
  <c r="AA30" i="1"/>
  <c r="BI13" i="1"/>
  <c r="BJ13" i="1"/>
  <c r="BD13" i="1"/>
  <c r="BE13" i="1"/>
  <c r="BF13" i="1"/>
  <c r="BH13" i="1"/>
  <c r="W36" i="1"/>
  <c r="O36" i="1"/>
  <c r="CP35" i="1"/>
  <c r="T35" i="1"/>
  <c r="L35" i="1"/>
  <c r="U33" i="1"/>
  <c r="M33" i="1"/>
  <c r="P32" i="1"/>
  <c r="X32" i="1"/>
  <c r="Y31" i="1"/>
  <c r="Z31" i="1" s="1"/>
  <c r="DQ33" i="1"/>
  <c r="DR33" i="1" s="1"/>
  <c r="DS33" i="1" s="1"/>
  <c r="CR32" i="1"/>
  <c r="CX34" i="1"/>
  <c r="H35" i="1"/>
  <c r="I34" i="1"/>
  <c r="CQ34" i="1" s="1"/>
  <c r="D36" i="1"/>
  <c r="E35" i="1"/>
  <c r="F37" i="1"/>
  <c r="G36" i="1"/>
  <c r="CL9" i="1" l="1"/>
  <c r="CV13" i="1"/>
  <c r="CW13" i="1" s="1"/>
  <c r="CZ13" i="1" s="1"/>
  <c r="AN13" i="1"/>
  <c r="AU13" i="1" s="1"/>
  <c r="BX33" i="1"/>
  <c r="BY33" i="1" s="1"/>
  <c r="BZ33" i="1" s="1"/>
  <c r="BW34" i="1" a="1"/>
  <c r="BW34" i="1" s="1"/>
  <c r="BX34" i="1" s="1"/>
  <c r="CB31" i="1"/>
  <c r="CG9" i="1"/>
  <c r="K35" i="1"/>
  <c r="DP35" i="1"/>
  <c r="BC33" i="1"/>
  <c r="BA33" i="1"/>
  <c r="AI31" i="1"/>
  <c r="AJ34" i="1"/>
  <c r="AK34" i="1" s="1"/>
  <c r="AL34" i="1" s="1"/>
  <c r="AF34" i="1"/>
  <c r="V36" i="1"/>
  <c r="N36" i="1"/>
  <c r="AH36" i="1"/>
  <c r="AD36" i="1"/>
  <c r="AG33" i="1"/>
  <c r="AB33" i="1"/>
  <c r="AC33" i="1" s="1"/>
  <c r="AE33" i="1" s="1"/>
  <c r="AZ34" i="1"/>
  <c r="BB34" i="1"/>
  <c r="DA33" i="1"/>
  <c r="DB33" i="1" s="1"/>
  <c r="DC33" i="1" s="1"/>
  <c r="AI32" i="1"/>
  <c r="BK13" i="1"/>
  <c r="BG13" i="1"/>
  <c r="Q32" i="1"/>
  <c r="R32" i="1" s="1"/>
  <c r="S32" i="1" s="1"/>
  <c r="AA31" i="1"/>
  <c r="T36" i="1"/>
  <c r="L36" i="1"/>
  <c r="W37" i="1"/>
  <c r="O37" i="1"/>
  <c r="U34" i="1"/>
  <c r="CP36" i="1"/>
  <c r="M34" i="1"/>
  <c r="P33" i="1"/>
  <c r="X33" i="1"/>
  <c r="CR33" i="1"/>
  <c r="Y32" i="1"/>
  <c r="Z32" i="1" s="1"/>
  <c r="DQ34" i="1"/>
  <c r="DR34" i="1" s="1"/>
  <c r="DS34" i="1" s="1"/>
  <c r="AM14" i="1"/>
  <c r="CX35" i="1"/>
  <c r="H36" i="1"/>
  <c r="I35" i="1"/>
  <c r="CQ35" i="1" s="1"/>
  <c r="D37" i="1"/>
  <c r="E36" i="1"/>
  <c r="F38" i="1"/>
  <c r="G37" i="1"/>
  <c r="AV13" i="1" l="1"/>
  <c r="AO14" i="1"/>
  <c r="CT14" i="1" s="1"/>
  <c r="AP14" i="1"/>
  <c r="AQ14" i="1"/>
  <c r="AR14" i="1"/>
  <c r="AS14" i="1"/>
  <c r="AW14" i="1"/>
  <c r="CB32" i="1"/>
  <c r="CC32" i="1" s="1"/>
  <c r="CC33" i="1" s="1"/>
  <c r="CC34" i="1" s="1"/>
  <c r="CC35" i="1" s="1"/>
  <c r="CC36" i="1" s="1"/>
  <c r="CC37" i="1" s="1"/>
  <c r="BY34" i="1"/>
  <c r="BZ34" i="1" s="1"/>
  <c r="DA34" i="1"/>
  <c r="DB34" i="1" s="1"/>
  <c r="DC34" i="1" s="1"/>
  <c r="BW35" i="1" a="1"/>
  <c r="BW35" i="1" s="1"/>
  <c r="BX35" i="1" s="1"/>
  <c r="CK14" i="1"/>
  <c r="K36" i="1"/>
  <c r="DP36" i="1"/>
  <c r="BC34" i="1"/>
  <c r="BA34" i="1"/>
  <c r="AJ35" i="1"/>
  <c r="AK35" i="1" s="1"/>
  <c r="AL35" i="1" s="1"/>
  <c r="AF35" i="1"/>
  <c r="V37" i="1"/>
  <c r="N37" i="1"/>
  <c r="AH37" i="1"/>
  <c r="AD37" i="1"/>
  <c r="AG34" i="1"/>
  <c r="AB34" i="1"/>
  <c r="AC34" i="1" s="1"/>
  <c r="AE34" i="1" s="1"/>
  <c r="BB35" i="1"/>
  <c r="AZ35" i="1"/>
  <c r="AI33" i="1"/>
  <c r="Q33" i="1"/>
  <c r="R33" i="1" s="1"/>
  <c r="S33" i="1" s="1"/>
  <c r="AA32" i="1"/>
  <c r="W38" i="1"/>
  <c r="O38" i="1"/>
  <c r="CP37" i="1"/>
  <c r="T37" i="1"/>
  <c r="L37" i="1"/>
  <c r="U35" i="1"/>
  <c r="M35" i="1"/>
  <c r="Y33" i="1"/>
  <c r="Z33" i="1" s="1"/>
  <c r="P34" i="1"/>
  <c r="CR34" i="1"/>
  <c r="X34" i="1"/>
  <c r="DQ35" i="1"/>
  <c r="DR35" i="1" s="1"/>
  <c r="DS35" i="1" s="1"/>
  <c r="BQ10" i="1"/>
  <c r="CS14" i="1"/>
  <c r="CY14" i="1" s="1"/>
  <c r="CM9" i="1"/>
  <c r="CX36" i="1"/>
  <c r="H37" i="1"/>
  <c r="I36" i="1"/>
  <c r="CQ36" i="1" s="1"/>
  <c r="E37" i="1"/>
  <c r="D38" i="1"/>
  <c r="F39" i="1"/>
  <c r="G38" i="1"/>
  <c r="AT14" i="1" l="1"/>
  <c r="CB33" i="1"/>
  <c r="BY35" i="1"/>
  <c r="BZ35" i="1" s="1"/>
  <c r="BW36" i="1" a="1"/>
  <c r="BW36" i="1" s="1"/>
  <c r="BX36" i="1" s="1"/>
  <c r="CC38" i="1"/>
  <c r="BS10" i="1"/>
  <c r="CD10" i="1" s="1"/>
  <c r="CI14" i="1"/>
  <c r="K37" i="1"/>
  <c r="DP37" i="1"/>
  <c r="CU14" i="1"/>
  <c r="CV14" i="1" s="1"/>
  <c r="CW14" i="1" s="1"/>
  <c r="CZ14" i="1" s="1"/>
  <c r="BP14" i="1"/>
  <c r="BC35" i="1"/>
  <c r="BA35" i="1"/>
  <c r="DA35" i="1"/>
  <c r="DB35" i="1" s="1"/>
  <c r="DC35" i="1" s="1"/>
  <c r="AJ36" i="1"/>
  <c r="AK36" i="1" s="1"/>
  <c r="AL36" i="1" s="1"/>
  <c r="AF36" i="1"/>
  <c r="V38" i="1"/>
  <c r="N38" i="1"/>
  <c r="AH38" i="1"/>
  <c r="AD38" i="1"/>
  <c r="AB35" i="1"/>
  <c r="AC35" i="1" s="1"/>
  <c r="AE35" i="1" s="1"/>
  <c r="AZ36" i="1"/>
  <c r="AG35" i="1"/>
  <c r="BB36" i="1"/>
  <c r="AI34" i="1"/>
  <c r="Q34" i="1"/>
  <c r="R34" i="1" s="1"/>
  <c r="S34" i="1" s="1"/>
  <c r="AA33" i="1"/>
  <c r="BI14" i="1"/>
  <c r="BJ14" i="1"/>
  <c r="BD14" i="1"/>
  <c r="BE14" i="1"/>
  <c r="BF14" i="1"/>
  <c r="BH14" i="1"/>
  <c r="T38" i="1"/>
  <c r="L38" i="1"/>
  <c r="W39" i="1"/>
  <c r="O39" i="1"/>
  <c r="U36" i="1"/>
  <c r="M36" i="1"/>
  <c r="CP38" i="1"/>
  <c r="P35" i="1"/>
  <c r="X35" i="1"/>
  <c r="Y34" i="1"/>
  <c r="Z34" i="1" s="1"/>
  <c r="DQ36" i="1"/>
  <c r="DR36" i="1" s="1"/>
  <c r="DS36" i="1" s="1"/>
  <c r="CR35" i="1"/>
  <c r="CX37" i="1"/>
  <c r="H38" i="1"/>
  <c r="I37" i="1"/>
  <c r="CQ37" i="1" s="1"/>
  <c r="D39" i="1"/>
  <c r="E38" i="1"/>
  <c r="G39" i="1"/>
  <c r="F40" i="1"/>
  <c r="AN14" i="1" l="1"/>
  <c r="AV14" i="1" s="1"/>
  <c r="BY36" i="1"/>
  <c r="BZ36" i="1" s="1"/>
  <c r="DA36" i="1"/>
  <c r="DB36" i="1" s="1"/>
  <c r="DC36" i="1" s="1"/>
  <c r="CC39" i="1"/>
  <c r="BW37" i="1" a="1"/>
  <c r="BW37" i="1" s="1"/>
  <c r="CB34" i="1"/>
  <c r="CH10" i="1"/>
  <c r="BT10" i="1"/>
  <c r="CE10" i="1"/>
  <c r="CL10" i="1" s="1"/>
  <c r="CF10" i="1"/>
  <c r="CJ10" i="1" s="1"/>
  <c r="EL8" i="1"/>
  <c r="K38" i="1"/>
  <c r="DP38" i="1"/>
  <c r="BC36" i="1"/>
  <c r="BA36" i="1"/>
  <c r="DA37" i="1"/>
  <c r="DB37" i="1" s="1"/>
  <c r="AJ37" i="1"/>
  <c r="AK37" i="1" s="1"/>
  <c r="AL37" i="1" s="1"/>
  <c r="AF37" i="1"/>
  <c r="V39" i="1"/>
  <c r="N39" i="1"/>
  <c r="AH39" i="1"/>
  <c r="AD39" i="1"/>
  <c r="AG36" i="1"/>
  <c r="AB36" i="1"/>
  <c r="AC36" i="1" s="1"/>
  <c r="AE36" i="1" s="1"/>
  <c r="AZ37" i="1"/>
  <c r="BB37" i="1"/>
  <c r="AI35" i="1"/>
  <c r="BK14" i="1"/>
  <c r="BG14" i="1"/>
  <c r="Q35" i="1"/>
  <c r="R35" i="1" s="1"/>
  <c r="S35" i="1" s="1"/>
  <c r="AA34" i="1"/>
  <c r="W40" i="1"/>
  <c r="O40" i="1"/>
  <c r="CP39" i="1"/>
  <c r="T39" i="1"/>
  <c r="L39" i="1"/>
  <c r="U37" i="1"/>
  <c r="M37" i="1"/>
  <c r="P36" i="1"/>
  <c r="X36" i="1"/>
  <c r="Y35" i="1"/>
  <c r="Z35" i="1" s="1"/>
  <c r="CR36" i="1"/>
  <c r="DQ37" i="1"/>
  <c r="DR37" i="1" s="1"/>
  <c r="DS37" i="1" s="1"/>
  <c r="AM15" i="1"/>
  <c r="CX38" i="1"/>
  <c r="H39" i="1"/>
  <c r="I38" i="1"/>
  <c r="CQ38" i="1" s="1"/>
  <c r="E39" i="1"/>
  <c r="G40" i="1"/>
  <c r="D40" i="1"/>
  <c r="F41" i="1"/>
  <c r="AU14" i="1" l="1"/>
  <c r="AQ15" i="1"/>
  <c r="AR15" i="1"/>
  <c r="AS15" i="1"/>
  <c r="AP15" i="1"/>
  <c r="AO15" i="1"/>
  <c r="CT15" i="1" s="1"/>
  <c r="AW15" i="1"/>
  <c r="CB35" i="1"/>
  <c r="CC40" i="1"/>
  <c r="BX37" i="1"/>
  <c r="BY37" i="1" s="1"/>
  <c r="BZ37" i="1" s="1"/>
  <c r="DC37" i="1"/>
  <c r="BW38" i="1" a="1"/>
  <c r="BW38" i="1" s="1"/>
  <c r="BX38" i="1" s="1"/>
  <c r="CG10" i="1"/>
  <c r="CM10" i="1" s="1"/>
  <c r="EL9" i="1"/>
  <c r="CK15" i="1"/>
  <c r="K39" i="1"/>
  <c r="DP39" i="1"/>
  <c r="BC37" i="1"/>
  <c r="BA37" i="1"/>
  <c r="V40" i="1"/>
  <c r="N40" i="1"/>
  <c r="AH40" i="1"/>
  <c r="AD40" i="1"/>
  <c r="AJ38" i="1"/>
  <c r="AK38" i="1" s="1"/>
  <c r="AL38" i="1" s="1"/>
  <c r="AF38" i="1"/>
  <c r="AG37" i="1"/>
  <c r="AB37" i="1"/>
  <c r="AC37" i="1" s="1"/>
  <c r="AE37" i="1" s="1"/>
  <c r="BB38" i="1"/>
  <c r="AZ38" i="1"/>
  <c r="AI36" i="1"/>
  <c r="Q36" i="1"/>
  <c r="R36" i="1" s="1"/>
  <c r="S36" i="1" s="1"/>
  <c r="AA35" i="1"/>
  <c r="W41" i="1"/>
  <c r="O41" i="1"/>
  <c r="CP40" i="1"/>
  <c r="T40" i="1"/>
  <c r="L40" i="1"/>
  <c r="U38" i="1"/>
  <c r="M38" i="1"/>
  <c r="Y36" i="1"/>
  <c r="Z36" i="1" s="1"/>
  <c r="X37" i="1"/>
  <c r="CR37" i="1"/>
  <c r="P37" i="1"/>
  <c r="DQ38" i="1"/>
  <c r="DR38" i="1" s="1"/>
  <c r="DS38" i="1" s="1"/>
  <c r="BQ11" i="1"/>
  <c r="BS11" i="1" s="1"/>
  <c r="CS15" i="1"/>
  <c r="CY15" i="1" s="1"/>
  <c r="CX39" i="1"/>
  <c r="H40" i="1"/>
  <c r="I39" i="1"/>
  <c r="CQ39" i="1" s="1"/>
  <c r="G41" i="1"/>
  <c r="D41" i="1"/>
  <c r="F42" i="1"/>
  <c r="E40" i="1"/>
  <c r="AT15" i="1" l="1"/>
  <c r="AN15" i="1" s="1"/>
  <c r="CC41" i="1"/>
  <c r="BY38" i="1"/>
  <c r="BZ38" i="1" s="1"/>
  <c r="BW39" i="1" a="1"/>
  <c r="BW39" i="1" s="1"/>
  <c r="BX39" i="1" s="1"/>
  <c r="DA39" i="1"/>
  <c r="DB39" i="1" s="1"/>
  <c r="DA38" i="1"/>
  <c r="DB38" i="1" s="1"/>
  <c r="DC38" i="1" s="1"/>
  <c r="CB36" i="1"/>
  <c r="CF11" i="1"/>
  <c r="CJ11" i="1" s="1"/>
  <c r="CE11" i="1"/>
  <c r="CL11" i="1" s="1"/>
  <c r="CI15" i="1"/>
  <c r="BT11" i="1"/>
  <c r="CD11" i="1"/>
  <c r="CH11" i="1" s="1"/>
  <c r="K40" i="1"/>
  <c r="DP40" i="1"/>
  <c r="CU15" i="1"/>
  <c r="CV15" i="1" s="1"/>
  <c r="CW15" i="1" s="1"/>
  <c r="CZ15" i="1" s="1"/>
  <c r="BP15" i="1"/>
  <c r="BC38" i="1"/>
  <c r="BA38" i="1"/>
  <c r="AJ39" i="1"/>
  <c r="AK39" i="1" s="1"/>
  <c r="AL39" i="1" s="1"/>
  <c r="AF39" i="1"/>
  <c r="AB39" i="1" s="1"/>
  <c r="AC39" i="1" s="1"/>
  <c r="N41" i="1"/>
  <c r="V41" i="1"/>
  <c r="AH41" i="1"/>
  <c r="AD41" i="1"/>
  <c r="AG38" i="1"/>
  <c r="AB38" i="1"/>
  <c r="AC38" i="1" s="1"/>
  <c r="AE38" i="1" s="1"/>
  <c r="AZ39" i="1"/>
  <c r="AI37" i="1"/>
  <c r="BB39" i="1"/>
  <c r="Q37" i="1"/>
  <c r="R37" i="1" s="1"/>
  <c r="S37" i="1" s="1"/>
  <c r="AA36" i="1"/>
  <c r="BD15" i="1"/>
  <c r="BE15" i="1"/>
  <c r="BF15" i="1"/>
  <c r="BI15" i="1"/>
  <c r="BJ15" i="1"/>
  <c r="BH15" i="1"/>
  <c r="T41" i="1"/>
  <c r="L41" i="1"/>
  <c r="W42" i="1"/>
  <c r="O42" i="1"/>
  <c r="U39" i="1"/>
  <c r="M39" i="1"/>
  <c r="CP41" i="1"/>
  <c r="P38" i="1"/>
  <c r="X38" i="1"/>
  <c r="CR38" i="1"/>
  <c r="Y37" i="1"/>
  <c r="Z37" i="1" s="1"/>
  <c r="DQ39" i="1"/>
  <c r="DR39" i="1" s="1"/>
  <c r="DS39" i="1" s="1"/>
  <c r="CX40" i="1"/>
  <c r="H41" i="1"/>
  <c r="I40" i="1"/>
  <c r="CQ40" i="1" s="1"/>
  <c r="E41" i="1"/>
  <c r="D42" i="1"/>
  <c r="G42" i="1"/>
  <c r="F43" i="1"/>
  <c r="AV15" i="1" l="1"/>
  <c r="AU15" i="1"/>
  <c r="CC42" i="1"/>
  <c r="DC39" i="1"/>
  <c r="BY39" i="1"/>
  <c r="BZ39" i="1" s="1"/>
  <c r="BW40" i="1" a="1"/>
  <c r="BW40" i="1" s="1"/>
  <c r="CB37" i="1"/>
  <c r="CG11" i="1"/>
  <c r="K41" i="1"/>
  <c r="DP41" i="1"/>
  <c r="BC39" i="1"/>
  <c r="BA39" i="1"/>
  <c r="DA40" i="1"/>
  <c r="DB40" i="1" s="1"/>
  <c r="DC40" i="1" s="1"/>
  <c r="AJ40" i="1"/>
  <c r="AK40" i="1" s="1"/>
  <c r="AL40" i="1" s="1"/>
  <c r="AF40" i="1"/>
  <c r="V42" i="1"/>
  <c r="N42" i="1"/>
  <c r="AH42" i="1"/>
  <c r="AD42" i="1"/>
  <c r="AG39" i="1"/>
  <c r="AZ40" i="1"/>
  <c r="BB40" i="1"/>
  <c r="AI38" i="1"/>
  <c r="BK15" i="1"/>
  <c r="BG15" i="1"/>
  <c r="Q38" i="1"/>
  <c r="R38" i="1" s="1"/>
  <c r="S38" i="1" s="1"/>
  <c r="AA37" i="1"/>
  <c r="W43" i="1"/>
  <c r="O43" i="1"/>
  <c r="T42" i="1"/>
  <c r="L42" i="1"/>
  <c r="U40" i="1"/>
  <c r="M40" i="1"/>
  <c r="CP42" i="1"/>
  <c r="X39" i="1"/>
  <c r="P39" i="1"/>
  <c r="CR39" i="1"/>
  <c r="Y38" i="1"/>
  <c r="Z38" i="1" s="1"/>
  <c r="AE39" i="1"/>
  <c r="DQ40" i="1"/>
  <c r="DR40" i="1" s="1"/>
  <c r="DS40" i="1" s="1"/>
  <c r="AM16" i="1"/>
  <c r="CX41" i="1"/>
  <c r="H42" i="1"/>
  <c r="I41" i="1"/>
  <c r="CQ41" i="1" s="1"/>
  <c r="E42" i="1"/>
  <c r="D43" i="1"/>
  <c r="G43" i="1"/>
  <c r="F44" i="1"/>
  <c r="AO16" i="1" l="1"/>
  <c r="CT16" i="1" s="1"/>
  <c r="AP16" i="1"/>
  <c r="AQ16" i="1"/>
  <c r="AR16" i="1"/>
  <c r="AS16" i="1"/>
  <c r="AW16" i="1"/>
  <c r="CC43" i="1"/>
  <c r="BX40" i="1"/>
  <c r="BY40" i="1" s="1"/>
  <c r="BZ40" i="1" s="1"/>
  <c r="BW41" i="1" a="1"/>
  <c r="BW41" i="1" s="1"/>
  <c r="BX41" i="1" s="1"/>
  <c r="CB38" i="1"/>
  <c r="CK16" i="1"/>
  <c r="K42" i="1"/>
  <c r="DP42" i="1"/>
  <c r="BC40" i="1"/>
  <c r="BA40" i="1"/>
  <c r="AJ41" i="1"/>
  <c r="AK41" i="1" s="1"/>
  <c r="AL41" i="1" s="1"/>
  <c r="AF41" i="1"/>
  <c r="V43" i="1"/>
  <c r="N43" i="1"/>
  <c r="AH43" i="1"/>
  <c r="AD43" i="1"/>
  <c r="AB40" i="1"/>
  <c r="AC40" i="1" s="1"/>
  <c r="AE40" i="1" s="1"/>
  <c r="AG40" i="1"/>
  <c r="BB41" i="1"/>
  <c r="AZ41" i="1"/>
  <c r="AI39" i="1"/>
  <c r="Q39" i="1"/>
  <c r="R39" i="1" s="1"/>
  <c r="S39" i="1" s="1"/>
  <c r="AA38" i="1"/>
  <c r="T43" i="1"/>
  <c r="L43" i="1"/>
  <c r="W44" i="1"/>
  <c r="O44" i="1"/>
  <c r="U41" i="1"/>
  <c r="CP43" i="1"/>
  <c r="M41" i="1"/>
  <c r="CM11" i="1"/>
  <c r="P40" i="1"/>
  <c r="X40" i="1"/>
  <c r="Y39" i="1"/>
  <c r="Z39" i="1" s="1"/>
  <c r="BQ12" i="1"/>
  <c r="BS12" i="1" s="1"/>
  <c r="CR40" i="1"/>
  <c r="DQ41" i="1"/>
  <c r="DR41" i="1" s="1"/>
  <c r="DS41" i="1" s="1"/>
  <c r="CS16" i="1"/>
  <c r="CY16" i="1" s="1"/>
  <c r="CX42" i="1"/>
  <c r="H43" i="1"/>
  <c r="I42" i="1"/>
  <c r="CQ42" i="1" s="1"/>
  <c r="D44" i="1"/>
  <c r="E43" i="1"/>
  <c r="G44" i="1"/>
  <c r="F45" i="1"/>
  <c r="AT16" i="1" l="1"/>
  <c r="AN16" i="1" s="1"/>
  <c r="BY41" i="1"/>
  <c r="BZ41" i="1" s="1"/>
  <c r="BW42" i="1" a="1"/>
  <c r="BW42" i="1" s="1"/>
  <c r="BX42" i="1" s="1"/>
  <c r="CB39" i="1"/>
  <c r="CF12" i="1"/>
  <c r="CJ12" i="1" s="1"/>
  <c r="CE12" i="1"/>
  <c r="CL12" i="1" s="1"/>
  <c r="CI16" i="1"/>
  <c r="BT12" i="1"/>
  <c r="CD12" i="1"/>
  <c r="CH12" i="1" s="1"/>
  <c r="K43" i="1"/>
  <c r="DP43" i="1"/>
  <c r="CU16" i="1"/>
  <c r="CV16" i="1" s="1"/>
  <c r="CW16" i="1" s="1"/>
  <c r="BP16" i="1"/>
  <c r="BC41" i="1"/>
  <c r="BA41" i="1"/>
  <c r="V44" i="1"/>
  <c r="N44" i="1"/>
  <c r="AH44" i="1"/>
  <c r="AD44" i="1"/>
  <c r="AJ42" i="1"/>
  <c r="AK42" i="1" s="1"/>
  <c r="AL42" i="1" s="1"/>
  <c r="AF42" i="1"/>
  <c r="AB41" i="1"/>
  <c r="AC41" i="1" s="1"/>
  <c r="AE41" i="1" s="1"/>
  <c r="AZ42" i="1"/>
  <c r="DA41" i="1"/>
  <c r="DB41" i="1" s="1"/>
  <c r="DC41" i="1" s="1"/>
  <c r="AG41" i="1"/>
  <c r="BB42" i="1"/>
  <c r="AI40" i="1"/>
  <c r="Q40" i="1"/>
  <c r="R40" i="1" s="1"/>
  <c r="S40" i="1" s="1"/>
  <c r="AA39" i="1"/>
  <c r="BD16" i="1"/>
  <c r="BE16" i="1"/>
  <c r="BF16" i="1"/>
  <c r="BI16" i="1"/>
  <c r="BJ16" i="1"/>
  <c r="BH16" i="1"/>
  <c r="T44" i="1"/>
  <c r="L44" i="1"/>
  <c r="W45" i="1"/>
  <c r="O45" i="1"/>
  <c r="U42" i="1"/>
  <c r="CP44" i="1"/>
  <c r="M42" i="1"/>
  <c r="X41" i="1"/>
  <c r="P41" i="1"/>
  <c r="Y40" i="1"/>
  <c r="Z40" i="1" s="1"/>
  <c r="DQ42" i="1"/>
  <c r="DR42" i="1" s="1"/>
  <c r="DS42" i="1" s="1"/>
  <c r="CR41" i="1"/>
  <c r="CX43" i="1"/>
  <c r="H44" i="1"/>
  <c r="I43" i="1"/>
  <c r="CQ43" i="1" s="1"/>
  <c r="E44" i="1"/>
  <c r="D45" i="1"/>
  <c r="F46" i="1"/>
  <c r="G45" i="1"/>
  <c r="AV16" i="1" l="1"/>
  <c r="AU16" i="1"/>
  <c r="BY42" i="1"/>
  <c r="BZ42" i="1" s="1"/>
  <c r="DA42" i="1"/>
  <c r="DB42" i="1" s="1"/>
  <c r="DC42" i="1" s="1"/>
  <c r="BW43" i="1" a="1"/>
  <c r="BW43" i="1" s="1"/>
  <c r="BX43" i="1" s="1"/>
  <c r="CB40" i="1"/>
  <c r="CG12" i="1"/>
  <c r="K44" i="1"/>
  <c r="DP44" i="1"/>
  <c r="CZ16" i="1"/>
  <c r="BC42" i="1"/>
  <c r="BA42" i="1"/>
  <c r="V45" i="1"/>
  <c r="N45" i="1"/>
  <c r="AH45" i="1"/>
  <c r="AD45" i="1"/>
  <c r="AJ43" i="1"/>
  <c r="AK43" i="1" s="1"/>
  <c r="AL43" i="1" s="1"/>
  <c r="AF43" i="1"/>
  <c r="AG43" i="1" s="1"/>
  <c r="AG42" i="1"/>
  <c r="AB42" i="1"/>
  <c r="AC42" i="1" s="1"/>
  <c r="AE42" i="1" s="1"/>
  <c r="AZ43" i="1"/>
  <c r="BB43" i="1"/>
  <c r="AI41" i="1"/>
  <c r="BK16" i="1"/>
  <c r="BG16" i="1"/>
  <c r="AA40" i="1"/>
  <c r="Q41" i="1"/>
  <c r="R41" i="1" s="1"/>
  <c r="S41" i="1" s="1"/>
  <c r="CP45" i="1"/>
  <c r="T45" i="1"/>
  <c r="L45" i="1"/>
  <c r="W46" i="1"/>
  <c r="O46" i="1"/>
  <c r="U43" i="1"/>
  <c r="M43" i="1"/>
  <c r="P42" i="1"/>
  <c r="X42" i="1"/>
  <c r="CR42" i="1"/>
  <c r="Y41" i="1"/>
  <c r="Z41" i="1" s="1"/>
  <c r="DQ43" i="1"/>
  <c r="DR43" i="1" s="1"/>
  <c r="DS43" i="1" s="1"/>
  <c r="AM17" i="1"/>
  <c r="CX44" i="1"/>
  <c r="H45" i="1"/>
  <c r="I44" i="1"/>
  <c r="CQ44" i="1" s="1"/>
  <c r="D46" i="1"/>
  <c r="E45" i="1"/>
  <c r="G46" i="1"/>
  <c r="F47" i="1"/>
  <c r="AO17" i="1" l="1"/>
  <c r="CT17" i="1" s="1"/>
  <c r="AP17" i="1"/>
  <c r="AQ17" i="1"/>
  <c r="AR17" i="1"/>
  <c r="AS17" i="1"/>
  <c r="AW17" i="1"/>
  <c r="BY43" i="1"/>
  <c r="BZ43" i="1" s="1"/>
  <c r="BW44" i="1" a="1"/>
  <c r="BW44" i="1" s="1"/>
  <c r="BX44" i="1" s="1"/>
  <c r="CB41" i="1"/>
  <c r="CK17" i="1"/>
  <c r="K45" i="1"/>
  <c r="DP45" i="1"/>
  <c r="BC43" i="1"/>
  <c r="BA43" i="1"/>
  <c r="V46" i="1"/>
  <c r="N46" i="1"/>
  <c r="AH46" i="1"/>
  <c r="AD46" i="1"/>
  <c r="DA44" i="1"/>
  <c r="DB44" i="1" s="1"/>
  <c r="AJ44" i="1"/>
  <c r="AK44" i="1" s="1"/>
  <c r="AL44" i="1" s="1"/>
  <c r="AF44" i="1"/>
  <c r="AB43" i="1"/>
  <c r="AC43" i="1" s="1"/>
  <c r="AE43" i="1" s="1"/>
  <c r="AZ44" i="1"/>
  <c r="BB44" i="1"/>
  <c r="DA43" i="1"/>
  <c r="DB43" i="1" s="1"/>
  <c r="DC43" i="1" s="1"/>
  <c r="AI42" i="1"/>
  <c r="Q42" i="1"/>
  <c r="R42" i="1" s="1"/>
  <c r="S42" i="1" s="1"/>
  <c r="AA41" i="1"/>
  <c r="W47" i="1"/>
  <c r="O47" i="1"/>
  <c r="CP46" i="1"/>
  <c r="T46" i="1"/>
  <c r="L46" i="1"/>
  <c r="U44" i="1"/>
  <c r="CM12" i="1"/>
  <c r="M44" i="1"/>
  <c r="Y42" i="1"/>
  <c r="Z42" i="1" s="1"/>
  <c r="X43" i="1"/>
  <c r="P43" i="1"/>
  <c r="DQ44" i="1"/>
  <c r="DR44" i="1" s="1"/>
  <c r="DS44" i="1" s="1"/>
  <c r="BQ13" i="1"/>
  <c r="BS13" i="1" s="1"/>
  <c r="CK13" i="1" s="1"/>
  <c r="CS17" i="1"/>
  <c r="CR43" i="1"/>
  <c r="H46" i="1"/>
  <c r="I45" i="1"/>
  <c r="CQ45" i="1" s="1"/>
  <c r="E46" i="1"/>
  <c r="D47" i="1"/>
  <c r="G47" i="1"/>
  <c r="F48" i="1"/>
  <c r="AT17" i="1" l="1"/>
  <c r="AN17" i="1" s="1"/>
  <c r="BY44" i="1"/>
  <c r="BZ44" i="1" s="1"/>
  <c r="BW45" i="1" a="1"/>
  <c r="BW45" i="1" s="1"/>
  <c r="BX45" i="1" s="1"/>
  <c r="CB42" i="1"/>
  <c r="CF13" i="1"/>
  <c r="CJ13" i="1" s="1"/>
  <c r="CE13" i="1"/>
  <c r="CL13" i="1" s="1"/>
  <c r="CI17" i="1"/>
  <c r="BT13" i="1"/>
  <c r="CD13" i="1"/>
  <c r="CH13" i="1" s="1"/>
  <c r="K46" i="1"/>
  <c r="DP46" i="1"/>
  <c r="CU17" i="1"/>
  <c r="CV17" i="1" s="1"/>
  <c r="CW17" i="1" s="1"/>
  <c r="BP17" i="1"/>
  <c r="BC44" i="1"/>
  <c r="BA44" i="1"/>
  <c r="D14" i="29" s="1"/>
  <c r="DA45" i="1"/>
  <c r="DB45" i="1" s="1"/>
  <c r="DC45" i="1" s="1"/>
  <c r="AJ45" i="1"/>
  <c r="AK45" i="1" s="1"/>
  <c r="AL45" i="1" s="1"/>
  <c r="AF45" i="1"/>
  <c r="V47" i="1"/>
  <c r="N47" i="1"/>
  <c r="AH47" i="1"/>
  <c r="AD47" i="1"/>
  <c r="AG44" i="1"/>
  <c r="AB44" i="1"/>
  <c r="AC44" i="1" s="1"/>
  <c r="AE44" i="1" s="1"/>
  <c r="CY17" i="1"/>
  <c r="AZ45" i="1"/>
  <c r="DC44" i="1"/>
  <c r="BB45" i="1"/>
  <c r="AI43" i="1"/>
  <c r="Q43" i="1"/>
  <c r="R43" i="1" s="1"/>
  <c r="S43" i="1" s="1"/>
  <c r="AA42" i="1"/>
  <c r="BD17" i="1"/>
  <c r="BE17" i="1"/>
  <c r="BF17" i="1"/>
  <c r="BI17" i="1"/>
  <c r="BJ17" i="1"/>
  <c r="BH17" i="1"/>
  <c r="CP47" i="1"/>
  <c r="T47" i="1"/>
  <c r="L47" i="1"/>
  <c r="W48" i="1"/>
  <c r="O48" i="1"/>
  <c r="U45" i="1"/>
  <c r="M45" i="1"/>
  <c r="X44" i="1"/>
  <c r="P44" i="1"/>
  <c r="Y43" i="1"/>
  <c r="Z43" i="1" s="1"/>
  <c r="CR44" i="1"/>
  <c r="DQ45" i="1"/>
  <c r="DR45" i="1" s="1"/>
  <c r="DS45" i="1" s="1"/>
  <c r="H47" i="1"/>
  <c r="I46" i="1"/>
  <c r="CQ46" i="1" s="1"/>
  <c r="E47" i="1"/>
  <c r="D48" i="1"/>
  <c r="F49" i="1"/>
  <c r="G48" i="1"/>
  <c r="AV17" i="1" l="1"/>
  <c r="AU17" i="1"/>
  <c r="CB43" i="1"/>
  <c r="BY45" i="1"/>
  <c r="BZ45" i="1" s="1"/>
  <c r="BW46" i="1" a="1"/>
  <c r="BW46" i="1" s="1"/>
  <c r="BX46" i="1" s="1"/>
  <c r="CG13" i="1"/>
  <c r="K47" i="1"/>
  <c r="DP47" i="1"/>
  <c r="CZ17" i="1"/>
  <c r="BC45" i="1"/>
  <c r="BA45" i="1"/>
  <c r="AG45" i="1"/>
  <c r="AB45" i="1"/>
  <c r="AC45" i="1" s="1"/>
  <c r="AE45" i="1" s="1"/>
  <c r="DA46" i="1"/>
  <c r="DB46" i="1" s="1"/>
  <c r="DC46" i="1" s="1"/>
  <c r="AJ46" i="1"/>
  <c r="AK46" i="1" s="1"/>
  <c r="AL46" i="1" s="1"/>
  <c r="AF46" i="1"/>
  <c r="V48" i="1"/>
  <c r="N48" i="1"/>
  <c r="AH48" i="1"/>
  <c r="AD48" i="1"/>
  <c r="AZ46" i="1"/>
  <c r="AI44" i="1"/>
  <c r="BB46" i="1"/>
  <c r="BK17" i="1"/>
  <c r="BG17" i="1"/>
  <c r="Q44" i="1"/>
  <c r="R44" i="1" s="1"/>
  <c r="S44" i="1" s="1"/>
  <c r="AA43" i="1"/>
  <c r="W49" i="1"/>
  <c r="O49" i="1"/>
  <c r="CP48" i="1"/>
  <c r="T48" i="1"/>
  <c r="L48" i="1"/>
  <c r="U46" i="1"/>
  <c r="M46" i="1"/>
  <c r="P45" i="1"/>
  <c r="X45" i="1"/>
  <c r="CR45" i="1"/>
  <c r="Y44" i="1"/>
  <c r="Z44" i="1" s="1"/>
  <c r="DQ46" i="1"/>
  <c r="DR46" i="1" s="1"/>
  <c r="DS46" i="1" s="1"/>
  <c r="AM18" i="1"/>
  <c r="H48" i="1"/>
  <c r="I47" i="1"/>
  <c r="CQ47" i="1" s="1"/>
  <c r="G49" i="1"/>
  <c r="F50" i="1"/>
  <c r="E48" i="1"/>
  <c r="D49" i="1"/>
  <c r="AR18" i="1" l="1"/>
  <c r="AS18" i="1"/>
  <c r="AO18" i="1"/>
  <c r="CT18" i="1" s="1"/>
  <c r="AP18" i="1"/>
  <c r="AQ18" i="1"/>
  <c r="AW18" i="1"/>
  <c r="BY46" i="1"/>
  <c r="BZ46" i="1" s="1"/>
  <c r="BW47" i="1" a="1"/>
  <c r="BW47" i="1" s="1"/>
  <c r="BX47" i="1" s="1"/>
  <c r="CB44" i="1"/>
  <c r="CK18" i="1"/>
  <c r="K48" i="1"/>
  <c r="DP48" i="1"/>
  <c r="BC46" i="1"/>
  <c r="BA46" i="1"/>
  <c r="V49" i="1"/>
  <c r="N49" i="1"/>
  <c r="AH49" i="1"/>
  <c r="AD49" i="1"/>
  <c r="AJ47" i="1"/>
  <c r="AK47" i="1" s="1"/>
  <c r="AL47" i="1" s="1"/>
  <c r="AF47" i="1"/>
  <c r="AB46" i="1"/>
  <c r="AC46" i="1" s="1"/>
  <c r="AE46" i="1" s="1"/>
  <c r="AZ47" i="1"/>
  <c r="AG46" i="1"/>
  <c r="BB47" i="1"/>
  <c r="AI45" i="1"/>
  <c r="Q45" i="1"/>
  <c r="R45" i="1" s="1"/>
  <c r="S45" i="1" s="1"/>
  <c r="AA44" i="1"/>
  <c r="T49" i="1"/>
  <c r="L49" i="1"/>
  <c r="W50" i="1"/>
  <c r="O50" i="1"/>
  <c r="U47" i="1"/>
  <c r="M47" i="1"/>
  <c r="CP49" i="1"/>
  <c r="Y45" i="1"/>
  <c r="Z45" i="1" s="1"/>
  <c r="P46" i="1"/>
  <c r="CR46" i="1"/>
  <c r="X46" i="1"/>
  <c r="CM13" i="1"/>
  <c r="DQ47" i="1"/>
  <c r="DR47" i="1" s="1"/>
  <c r="DS47" i="1" s="1"/>
  <c r="BQ14" i="1"/>
  <c r="BS14" i="1" s="1"/>
  <c r="CS18" i="1"/>
  <c r="H49" i="1"/>
  <c r="I48" i="1"/>
  <c r="CQ48" i="1" s="1"/>
  <c r="D50" i="1"/>
  <c r="F51" i="1"/>
  <c r="E49" i="1"/>
  <c r="G50" i="1"/>
  <c r="AT18" i="1" l="1"/>
  <c r="AN18" i="1" s="1"/>
  <c r="CC44" i="1"/>
  <c r="CC45" i="1" s="1"/>
  <c r="CC46" i="1" s="1"/>
  <c r="CC47" i="1" s="1"/>
  <c r="CC48" i="1" s="1"/>
  <c r="CC49" i="1" s="1"/>
  <c r="CC50" i="1" s="1"/>
  <c r="BY47" i="1"/>
  <c r="BZ47" i="1" s="1"/>
  <c r="BW48" i="1" a="1"/>
  <c r="BW48" i="1" s="1"/>
  <c r="BX48" i="1" s="1"/>
  <c r="CB45" i="1"/>
  <c r="CF14" i="1"/>
  <c r="CJ14" i="1" s="1"/>
  <c r="CE14" i="1"/>
  <c r="CL14" i="1" s="1"/>
  <c r="CI18" i="1"/>
  <c r="BT14" i="1"/>
  <c r="CD14" i="1"/>
  <c r="CH14" i="1" s="1"/>
  <c r="K49" i="1"/>
  <c r="DP49" i="1"/>
  <c r="CU18" i="1"/>
  <c r="CV18" i="1" s="1"/>
  <c r="CW18" i="1" s="1"/>
  <c r="BP18" i="1"/>
  <c r="BC47" i="1"/>
  <c r="BA47" i="1"/>
  <c r="V50" i="1"/>
  <c r="N50" i="1"/>
  <c r="AH50" i="1"/>
  <c r="AD50" i="1"/>
  <c r="AJ48" i="1"/>
  <c r="AK48" i="1" s="1"/>
  <c r="AL48" i="1" s="1"/>
  <c r="AF48" i="1"/>
  <c r="AG47" i="1"/>
  <c r="AB47" i="1"/>
  <c r="AC47" i="1" s="1"/>
  <c r="AE47" i="1" s="1"/>
  <c r="CY18" i="1"/>
  <c r="AZ48" i="1"/>
  <c r="DA47" i="1"/>
  <c r="DB47" i="1" s="1"/>
  <c r="DC47" i="1" s="1"/>
  <c r="BB48" i="1"/>
  <c r="AI46" i="1"/>
  <c r="Q46" i="1"/>
  <c r="R46" i="1" s="1"/>
  <c r="S46" i="1" s="1"/>
  <c r="AA45" i="1"/>
  <c r="BD18" i="1"/>
  <c r="BE18" i="1"/>
  <c r="BF18" i="1"/>
  <c r="BI18" i="1"/>
  <c r="BJ18" i="1"/>
  <c r="BH18" i="1"/>
  <c r="W51" i="1"/>
  <c r="O51" i="1"/>
  <c r="T50" i="1"/>
  <c r="L50" i="1"/>
  <c r="U48" i="1"/>
  <c r="M48" i="1"/>
  <c r="CP50" i="1"/>
  <c r="X47" i="1"/>
  <c r="P47" i="1"/>
  <c r="CR47" i="1"/>
  <c r="Y46" i="1"/>
  <c r="Z46" i="1" s="1"/>
  <c r="DQ48" i="1"/>
  <c r="DR48" i="1" s="1"/>
  <c r="DS48" i="1" s="1"/>
  <c r="H50" i="1"/>
  <c r="I49" i="1"/>
  <c r="CQ49" i="1" s="1"/>
  <c r="E50" i="1"/>
  <c r="D51" i="1"/>
  <c r="G51" i="1"/>
  <c r="F52" i="1"/>
  <c r="AV18" i="1" l="1"/>
  <c r="AU18" i="1"/>
  <c r="CB46" i="1"/>
  <c r="BY48" i="1"/>
  <c r="BZ48" i="1" s="1"/>
  <c r="DA48" i="1"/>
  <c r="DB48" i="1" s="1"/>
  <c r="DC48" i="1" s="1"/>
  <c r="BW49" i="1" a="1"/>
  <c r="BW49" i="1" s="1"/>
  <c r="BX49" i="1" s="1"/>
  <c r="CC51" i="1"/>
  <c r="CG14" i="1"/>
  <c r="K50" i="1"/>
  <c r="DP50" i="1"/>
  <c r="CZ18" i="1"/>
  <c r="BC48" i="1"/>
  <c r="BA48" i="1"/>
  <c r="V51" i="1"/>
  <c r="N51" i="1"/>
  <c r="AH51" i="1"/>
  <c r="AD51" i="1"/>
  <c r="AJ49" i="1"/>
  <c r="AK49" i="1" s="1"/>
  <c r="AL49" i="1" s="1"/>
  <c r="AF49" i="1"/>
  <c r="AB48" i="1"/>
  <c r="AC48" i="1" s="1"/>
  <c r="AE48" i="1" s="1"/>
  <c r="BB49" i="1"/>
  <c r="AG48" i="1"/>
  <c r="AZ49" i="1"/>
  <c r="AI47" i="1"/>
  <c r="BK18" i="1"/>
  <c r="BG18" i="1"/>
  <c r="Q47" i="1"/>
  <c r="R47" i="1" s="1"/>
  <c r="S47" i="1" s="1"/>
  <c r="AA46" i="1"/>
  <c r="W52" i="1"/>
  <c r="O52" i="1"/>
  <c r="CP51" i="1"/>
  <c r="T51" i="1"/>
  <c r="L51" i="1"/>
  <c r="U49" i="1"/>
  <c r="M49" i="1"/>
  <c r="P48" i="1"/>
  <c r="X48" i="1"/>
  <c r="Y47" i="1"/>
  <c r="Z47" i="1" s="1"/>
  <c r="DQ49" i="1"/>
  <c r="DR49" i="1" s="1"/>
  <c r="DS49" i="1" s="1"/>
  <c r="AM19" i="1"/>
  <c r="CR48" i="1"/>
  <c r="H51" i="1"/>
  <c r="I50" i="1"/>
  <c r="CQ50" i="1" s="1"/>
  <c r="E51" i="1"/>
  <c r="D52" i="1"/>
  <c r="G52" i="1"/>
  <c r="F53" i="1"/>
  <c r="AO19" i="1" l="1"/>
  <c r="AP19" i="1"/>
  <c r="AQ19" i="1"/>
  <c r="AS19" i="1"/>
  <c r="AR19" i="1"/>
  <c r="AW19" i="1"/>
  <c r="BY49" i="1"/>
  <c r="BZ49" i="1" s="1"/>
  <c r="CC52" i="1"/>
  <c r="BW50" i="1" a="1"/>
  <c r="BW50" i="1" s="1"/>
  <c r="CB47" i="1"/>
  <c r="CK19" i="1"/>
  <c r="K51" i="1"/>
  <c r="DP51" i="1"/>
  <c r="BC49" i="1"/>
  <c r="BA49" i="1"/>
  <c r="DA50" i="1"/>
  <c r="DB50" i="1" s="1"/>
  <c r="AJ50" i="1"/>
  <c r="AK50" i="1" s="1"/>
  <c r="AL50" i="1" s="1"/>
  <c r="AF50" i="1"/>
  <c r="V52" i="1"/>
  <c r="N52" i="1"/>
  <c r="AH52" i="1"/>
  <c r="AD52" i="1"/>
  <c r="AG49" i="1"/>
  <c r="AB49" i="1"/>
  <c r="AC49" i="1" s="1"/>
  <c r="AE49" i="1" s="1"/>
  <c r="BB50" i="1"/>
  <c r="DA49" i="1"/>
  <c r="DB49" i="1" s="1"/>
  <c r="DC49" i="1" s="1"/>
  <c r="AZ50" i="1"/>
  <c r="AI48" i="1"/>
  <c r="Q48" i="1"/>
  <c r="R48" i="1" s="1"/>
  <c r="S48" i="1" s="1"/>
  <c r="AA47" i="1"/>
  <c r="T52" i="1"/>
  <c r="L52" i="1"/>
  <c r="W53" i="1"/>
  <c r="O53" i="1"/>
  <c r="U50" i="1"/>
  <c r="M50" i="1"/>
  <c r="CP52" i="1"/>
  <c r="P49" i="1"/>
  <c r="CR49" i="1"/>
  <c r="X49" i="1"/>
  <c r="Y48" i="1"/>
  <c r="Z48" i="1" s="1"/>
  <c r="DQ50" i="1"/>
  <c r="DR50" i="1" s="1"/>
  <c r="DS50" i="1" s="1"/>
  <c r="BQ15" i="1"/>
  <c r="BS15" i="1" s="1"/>
  <c r="CS19" i="1"/>
  <c r="CY19" i="1" s="1"/>
  <c r="H52" i="1"/>
  <c r="I51" i="1"/>
  <c r="CQ51" i="1" s="1"/>
  <c r="D53" i="1"/>
  <c r="E52" i="1"/>
  <c r="G53" i="1"/>
  <c r="F54" i="1"/>
  <c r="AT19" i="1" l="1"/>
  <c r="AN19" i="1" s="1"/>
  <c r="AU19" i="1" s="1"/>
  <c r="CT19" i="1"/>
  <c r="CB48" i="1"/>
  <c r="BX50" i="1"/>
  <c r="BY50" i="1" s="1"/>
  <c r="BZ50" i="1" s="1"/>
  <c r="BW51" i="1" a="1"/>
  <c r="BW51" i="1" s="1"/>
  <c r="BX51" i="1" s="1"/>
  <c r="CC53" i="1"/>
  <c r="CF15" i="1"/>
  <c r="CJ15" i="1" s="1"/>
  <c r="CE15" i="1"/>
  <c r="CL15" i="1" s="1"/>
  <c r="CI19" i="1"/>
  <c r="BT15" i="1"/>
  <c r="CD15" i="1"/>
  <c r="CH15" i="1" s="1"/>
  <c r="K52" i="1"/>
  <c r="DP52" i="1"/>
  <c r="CU19" i="1"/>
  <c r="BP19" i="1"/>
  <c r="BC50" i="1"/>
  <c r="BA50" i="1"/>
  <c r="CM14" i="1"/>
  <c r="V53" i="1"/>
  <c r="N53" i="1"/>
  <c r="AH53" i="1"/>
  <c r="AD53" i="1"/>
  <c r="AJ51" i="1"/>
  <c r="AK51" i="1" s="1"/>
  <c r="AL51" i="1" s="1"/>
  <c r="AF51" i="1"/>
  <c r="AB50" i="1"/>
  <c r="AC50" i="1" s="1"/>
  <c r="AE50" i="1" s="1"/>
  <c r="BB51" i="1"/>
  <c r="DC50" i="1"/>
  <c r="AZ51" i="1"/>
  <c r="AG50" i="1"/>
  <c r="AI49" i="1"/>
  <c r="Q49" i="1"/>
  <c r="R49" i="1" s="1"/>
  <c r="S49" i="1" s="1"/>
  <c r="AA48" i="1"/>
  <c r="BD19" i="1"/>
  <c r="BE19" i="1"/>
  <c r="BF19" i="1"/>
  <c r="BI19" i="1"/>
  <c r="BJ19" i="1"/>
  <c r="BH19" i="1"/>
  <c r="W54" i="1"/>
  <c r="O54" i="1"/>
  <c r="CP53" i="1"/>
  <c r="T53" i="1"/>
  <c r="L53" i="1"/>
  <c r="U51" i="1"/>
  <c r="M51" i="1"/>
  <c r="CR50" i="1"/>
  <c r="P50" i="1"/>
  <c r="X50" i="1"/>
  <c r="Y49" i="1"/>
  <c r="Z49" i="1" s="1"/>
  <c r="DQ51" i="1"/>
  <c r="DR51" i="1" s="1"/>
  <c r="DS51" i="1" s="1"/>
  <c r="H53" i="1"/>
  <c r="I52" i="1"/>
  <c r="CQ52" i="1" s="1"/>
  <c r="D54" i="1"/>
  <c r="E53" i="1"/>
  <c r="G54" i="1"/>
  <c r="F55" i="1"/>
  <c r="AV19" i="1" l="1"/>
  <c r="CV19" i="1"/>
  <c r="CW19" i="1" s="1"/>
  <c r="CZ19" i="1" s="1"/>
  <c r="CC54" i="1"/>
  <c r="BY51" i="1"/>
  <c r="BZ51" i="1" s="1"/>
  <c r="BW52" i="1" a="1"/>
  <c r="BW52" i="1" s="1"/>
  <c r="BX52" i="1" s="1"/>
  <c r="CB49" i="1"/>
  <c r="CG15" i="1"/>
  <c r="K53" i="1"/>
  <c r="DP53" i="1"/>
  <c r="BC51" i="1"/>
  <c r="BA51" i="1"/>
  <c r="V54" i="1"/>
  <c r="N54" i="1"/>
  <c r="AH54" i="1"/>
  <c r="AD54" i="1"/>
  <c r="DA52" i="1"/>
  <c r="DB52" i="1" s="1"/>
  <c r="AJ52" i="1"/>
  <c r="AK52" i="1" s="1"/>
  <c r="AL52" i="1" s="1"/>
  <c r="AF52" i="1"/>
  <c r="AB51" i="1"/>
  <c r="AC51" i="1" s="1"/>
  <c r="AE51" i="1" s="1"/>
  <c r="AZ52" i="1"/>
  <c r="BB52" i="1"/>
  <c r="AG51" i="1"/>
  <c r="DA51" i="1"/>
  <c r="DB51" i="1" s="1"/>
  <c r="DC51" i="1" s="1"/>
  <c r="AI50" i="1"/>
  <c r="BK19" i="1"/>
  <c r="BG19" i="1"/>
  <c r="Q50" i="1"/>
  <c r="R50" i="1" s="1"/>
  <c r="S50" i="1" s="1"/>
  <c r="AA49" i="1"/>
  <c r="W55" i="1"/>
  <c r="O55" i="1"/>
  <c r="CP54" i="1"/>
  <c r="T54" i="1"/>
  <c r="L54" i="1"/>
  <c r="U52" i="1"/>
  <c r="M52" i="1"/>
  <c r="CR51" i="1"/>
  <c r="Y50" i="1"/>
  <c r="Z50" i="1" s="1"/>
  <c r="P51" i="1"/>
  <c r="X51" i="1"/>
  <c r="DQ52" i="1"/>
  <c r="DR52" i="1" s="1"/>
  <c r="DS52" i="1" s="1"/>
  <c r="AM20" i="1"/>
  <c r="H54" i="1"/>
  <c r="I53" i="1"/>
  <c r="CQ53" i="1" s="1"/>
  <c r="D55" i="1"/>
  <c r="E54" i="1"/>
  <c r="F56" i="1"/>
  <c r="G55" i="1"/>
  <c r="AP20" i="1" l="1"/>
  <c r="AQ20" i="1"/>
  <c r="AR20" i="1"/>
  <c r="AS20" i="1"/>
  <c r="AO20" i="1"/>
  <c r="AW20" i="1"/>
  <c r="CC55" i="1"/>
  <c r="BY52" i="1"/>
  <c r="BZ52" i="1" s="1"/>
  <c r="BW53" i="1" a="1"/>
  <c r="BW53" i="1" s="1"/>
  <c r="BX53" i="1" s="1"/>
  <c r="CB50" i="1"/>
  <c r="CK20" i="1"/>
  <c r="K54" i="1"/>
  <c r="DP54" i="1"/>
  <c r="BC52" i="1"/>
  <c r="BA52" i="1"/>
  <c r="DA53" i="1"/>
  <c r="DB53" i="1" s="1"/>
  <c r="DC53" i="1" s="1"/>
  <c r="AJ53" i="1"/>
  <c r="AK53" i="1" s="1"/>
  <c r="AL53" i="1" s="1"/>
  <c r="AF53" i="1"/>
  <c r="V55" i="1"/>
  <c r="N55" i="1"/>
  <c r="AH55" i="1"/>
  <c r="AD55" i="1"/>
  <c r="AB52" i="1"/>
  <c r="AC52" i="1" s="1"/>
  <c r="AE52" i="1" s="1"/>
  <c r="AZ53" i="1"/>
  <c r="AG52" i="1"/>
  <c r="BB53" i="1"/>
  <c r="DC52" i="1"/>
  <c r="AI51" i="1"/>
  <c r="Q51" i="1"/>
  <c r="R51" i="1" s="1"/>
  <c r="S51" i="1" s="1"/>
  <c r="AA50" i="1"/>
  <c r="W56" i="1"/>
  <c r="O56" i="1"/>
  <c r="CP55" i="1"/>
  <c r="T55" i="1"/>
  <c r="L55" i="1"/>
  <c r="U53" i="1"/>
  <c r="M53" i="1"/>
  <c r="CR52" i="1"/>
  <c r="Y51" i="1"/>
  <c r="Z51" i="1" s="1"/>
  <c r="P52" i="1"/>
  <c r="X52" i="1"/>
  <c r="DQ53" i="1"/>
  <c r="DR53" i="1" s="1"/>
  <c r="DS53" i="1" s="1"/>
  <c r="BQ16" i="1"/>
  <c r="BS16" i="1" s="1"/>
  <c r="CS20" i="1"/>
  <c r="H55" i="1"/>
  <c r="I54" i="1"/>
  <c r="CQ54" i="1" s="1"/>
  <c r="E55" i="1"/>
  <c r="D56" i="1"/>
  <c r="G56" i="1"/>
  <c r="F57" i="1"/>
  <c r="AT20" i="1" l="1"/>
  <c r="AN20" i="1" s="1"/>
  <c r="CT20" i="1"/>
  <c r="BY53" i="1"/>
  <c r="BZ53" i="1" s="1"/>
  <c r="BW54" i="1" a="1"/>
  <c r="BW54" i="1" s="1"/>
  <c r="BX54" i="1" s="1"/>
  <c r="CB51" i="1"/>
  <c r="CF16" i="1"/>
  <c r="CJ16" i="1" s="1"/>
  <c r="CE16" i="1"/>
  <c r="CL16" i="1" s="1"/>
  <c r="CI20" i="1"/>
  <c r="BT16" i="1"/>
  <c r="CD16" i="1"/>
  <c r="CH16" i="1" s="1"/>
  <c r="K55" i="1"/>
  <c r="DP55" i="1"/>
  <c r="CU20" i="1"/>
  <c r="BP20" i="1"/>
  <c r="BC53" i="1"/>
  <c r="BA53" i="1"/>
  <c r="CM15" i="1"/>
  <c r="V56" i="1"/>
  <c r="N56" i="1"/>
  <c r="AH56" i="1"/>
  <c r="AD56" i="1"/>
  <c r="AJ54" i="1"/>
  <c r="AK54" i="1" s="1"/>
  <c r="AL54" i="1" s="1"/>
  <c r="AF54" i="1"/>
  <c r="AG53" i="1"/>
  <c r="AB53" i="1"/>
  <c r="AC53" i="1" s="1"/>
  <c r="AE53" i="1" s="1"/>
  <c r="AZ54" i="1"/>
  <c r="CY20" i="1"/>
  <c r="BB54" i="1"/>
  <c r="AI52" i="1"/>
  <c r="Q52" i="1"/>
  <c r="R52" i="1" s="1"/>
  <c r="S52" i="1" s="1"/>
  <c r="AA51" i="1"/>
  <c r="BE20" i="1"/>
  <c r="BF20" i="1"/>
  <c r="BI20" i="1"/>
  <c r="BJ20" i="1"/>
  <c r="BD20" i="1"/>
  <c r="BH20" i="1"/>
  <c r="T56" i="1"/>
  <c r="L56" i="1"/>
  <c r="W57" i="1"/>
  <c r="O57" i="1"/>
  <c r="U54" i="1"/>
  <c r="CP56" i="1"/>
  <c r="M54" i="1"/>
  <c r="X53" i="1"/>
  <c r="Y52" i="1"/>
  <c r="Z52" i="1" s="1"/>
  <c r="CR53" i="1"/>
  <c r="P53" i="1"/>
  <c r="DQ54" i="1"/>
  <c r="DR54" i="1" s="1"/>
  <c r="DS54" i="1" s="1"/>
  <c r="H56" i="1"/>
  <c r="I55" i="1"/>
  <c r="CQ55" i="1" s="1"/>
  <c r="E56" i="1"/>
  <c r="D57" i="1"/>
  <c r="F58" i="1"/>
  <c r="G57" i="1"/>
  <c r="AV20" i="1" l="1"/>
  <c r="AU20" i="1"/>
  <c r="CV20" i="1"/>
  <c r="CW20" i="1" s="1"/>
  <c r="CZ20" i="1" s="1"/>
  <c r="CB52" i="1"/>
  <c r="BY54" i="1"/>
  <c r="BZ54" i="1" s="1"/>
  <c r="BW55" i="1" a="1"/>
  <c r="BW55" i="1" s="1"/>
  <c r="CG16" i="1"/>
  <c r="K56" i="1"/>
  <c r="DP56" i="1"/>
  <c r="BC54" i="1"/>
  <c r="BA54" i="1"/>
  <c r="AJ55" i="1"/>
  <c r="AK55" i="1" s="1"/>
  <c r="AL55" i="1" s="1"/>
  <c r="AF55" i="1"/>
  <c r="V57" i="1"/>
  <c r="N57" i="1"/>
  <c r="AH57" i="1"/>
  <c r="AD57" i="1"/>
  <c r="AB54" i="1"/>
  <c r="AC54" i="1" s="1"/>
  <c r="AE54" i="1" s="1"/>
  <c r="BB55" i="1"/>
  <c r="AZ55" i="1"/>
  <c r="AG54" i="1"/>
  <c r="DA54" i="1"/>
  <c r="DB54" i="1" s="1"/>
  <c r="DC54" i="1" s="1"/>
  <c r="AI53" i="1"/>
  <c r="BK20" i="1"/>
  <c r="BG20" i="1"/>
  <c r="Q53" i="1"/>
  <c r="R53" i="1" s="1"/>
  <c r="S53" i="1" s="1"/>
  <c r="AA52" i="1"/>
  <c r="W58" i="1"/>
  <c r="O58" i="1"/>
  <c r="CP57" i="1"/>
  <c r="T57" i="1"/>
  <c r="L57" i="1"/>
  <c r="U55" i="1"/>
  <c r="M55" i="1"/>
  <c r="P54" i="1"/>
  <c r="CR54" i="1"/>
  <c r="Y53" i="1"/>
  <c r="Z53" i="1" s="1"/>
  <c r="X54" i="1"/>
  <c r="DQ55" i="1"/>
  <c r="DR55" i="1" s="1"/>
  <c r="DS55" i="1" s="1"/>
  <c r="AM21" i="1"/>
  <c r="H57" i="1"/>
  <c r="I56" i="1"/>
  <c r="CQ56" i="1" s="1"/>
  <c r="D58" i="1"/>
  <c r="E57" i="1"/>
  <c r="G58" i="1"/>
  <c r="F59" i="1"/>
  <c r="AS21" i="1" l="1"/>
  <c r="AO21" i="1"/>
  <c r="CT21" i="1" s="1"/>
  <c r="AP21" i="1"/>
  <c r="AQ21" i="1"/>
  <c r="AR21" i="1"/>
  <c r="AW21" i="1"/>
  <c r="BX55" i="1"/>
  <c r="BY55" i="1" s="1"/>
  <c r="BZ55" i="1" s="1"/>
  <c r="BW56" i="1" a="1"/>
  <c r="BW56" i="1" s="1"/>
  <c r="BX56" i="1" s="1"/>
  <c r="CB53" i="1"/>
  <c r="CK21" i="1"/>
  <c r="K57" i="1"/>
  <c r="DP57" i="1"/>
  <c r="BC55" i="1"/>
  <c r="BA55" i="1"/>
  <c r="AJ56" i="1"/>
  <c r="AK56" i="1" s="1"/>
  <c r="AL56" i="1" s="1"/>
  <c r="AF56" i="1"/>
  <c r="V58" i="1"/>
  <c r="N58" i="1"/>
  <c r="AH58" i="1"/>
  <c r="AD58" i="1"/>
  <c r="AB55" i="1"/>
  <c r="AC55" i="1" s="1"/>
  <c r="AE55" i="1" s="1"/>
  <c r="AG55" i="1"/>
  <c r="AZ56" i="1"/>
  <c r="DA55" i="1"/>
  <c r="DB55" i="1" s="1"/>
  <c r="DC55" i="1" s="1"/>
  <c r="BB56" i="1"/>
  <c r="AI54" i="1"/>
  <c r="Q54" i="1"/>
  <c r="R54" i="1" s="1"/>
  <c r="S54" i="1" s="1"/>
  <c r="AA53" i="1"/>
  <c r="W59" i="1"/>
  <c r="O59" i="1"/>
  <c r="CP58" i="1"/>
  <c r="T58" i="1"/>
  <c r="L58" i="1"/>
  <c r="U56" i="1"/>
  <c r="M56" i="1"/>
  <c r="X55" i="1"/>
  <c r="Y54" i="1"/>
  <c r="Z54" i="1" s="1"/>
  <c r="CR55" i="1"/>
  <c r="P55" i="1"/>
  <c r="DQ56" i="1"/>
  <c r="DR56" i="1" s="1"/>
  <c r="DS56" i="1" s="1"/>
  <c r="BQ17" i="1"/>
  <c r="BS17" i="1" s="1"/>
  <c r="CS21" i="1"/>
  <c r="CY21" i="1" s="1"/>
  <c r="H58" i="1"/>
  <c r="I57" i="1"/>
  <c r="CQ57" i="1" s="1"/>
  <c r="E58" i="1"/>
  <c r="D59" i="1"/>
  <c r="G59" i="1"/>
  <c r="F60" i="1"/>
  <c r="AT21" i="1" l="1"/>
  <c r="BY56" i="1"/>
  <c r="BZ56" i="1" s="1"/>
  <c r="BW57" i="1" a="1"/>
  <c r="BW57" i="1" s="1"/>
  <c r="BX57" i="1" s="1"/>
  <c r="CB54" i="1"/>
  <c r="CF17" i="1"/>
  <c r="CJ17" i="1" s="1"/>
  <c r="CE17" i="1"/>
  <c r="CL17" i="1" s="1"/>
  <c r="CI21" i="1"/>
  <c r="BT17" i="1"/>
  <c r="CD17" i="1"/>
  <c r="K58" i="1"/>
  <c r="DP58" i="1"/>
  <c r="CU21" i="1"/>
  <c r="CV21" i="1" s="1"/>
  <c r="CW21" i="1" s="1"/>
  <c r="CZ21" i="1" s="1"/>
  <c r="BP21" i="1"/>
  <c r="BC56" i="1"/>
  <c r="BA56" i="1"/>
  <c r="CM16" i="1"/>
  <c r="V59" i="1"/>
  <c r="N59" i="1"/>
  <c r="AH59" i="1"/>
  <c r="AD59" i="1"/>
  <c r="AJ57" i="1"/>
  <c r="AK57" i="1" s="1"/>
  <c r="AL57" i="1" s="1"/>
  <c r="AF57" i="1"/>
  <c r="AG56" i="1"/>
  <c r="AB56" i="1"/>
  <c r="AC56" i="1" s="1"/>
  <c r="AE56" i="1" s="1"/>
  <c r="BB57" i="1"/>
  <c r="AZ57" i="1"/>
  <c r="DA56" i="1"/>
  <c r="DB56" i="1" s="1"/>
  <c r="DC56" i="1" s="1"/>
  <c r="AI55" i="1"/>
  <c r="Q55" i="1"/>
  <c r="R55" i="1" s="1"/>
  <c r="S55" i="1" s="1"/>
  <c r="AA54" i="1"/>
  <c r="BE21" i="1"/>
  <c r="BF21" i="1"/>
  <c r="BI21" i="1"/>
  <c r="BJ21" i="1"/>
  <c r="BH21" i="1"/>
  <c r="BD21" i="1"/>
  <c r="W60" i="1"/>
  <c r="O60" i="1"/>
  <c r="CP59" i="1"/>
  <c r="T59" i="1"/>
  <c r="L59" i="1"/>
  <c r="U57" i="1"/>
  <c r="M57" i="1"/>
  <c r="CR56" i="1"/>
  <c r="P56" i="1"/>
  <c r="X56" i="1"/>
  <c r="Y55" i="1"/>
  <c r="Z55" i="1" s="1"/>
  <c r="DQ57" i="1"/>
  <c r="DR57" i="1" s="1"/>
  <c r="DS57" i="1" s="1"/>
  <c r="H59" i="1"/>
  <c r="I58" i="1"/>
  <c r="CQ58" i="1" s="1"/>
  <c r="E59" i="1"/>
  <c r="D60" i="1"/>
  <c r="G60" i="1"/>
  <c r="F61" i="1"/>
  <c r="AN21" i="1" l="1"/>
  <c r="AV21" i="1" s="1"/>
  <c r="BY57" i="1"/>
  <c r="BZ57" i="1" s="1"/>
  <c r="BW58" i="1" a="1"/>
  <c r="BW58" i="1" s="1"/>
  <c r="CB55" i="1"/>
  <c r="CG17" i="1"/>
  <c r="CH17" i="1"/>
  <c r="K59" i="1"/>
  <c r="DP59" i="1"/>
  <c r="BC57" i="1"/>
  <c r="BA57" i="1"/>
  <c r="AJ58" i="1"/>
  <c r="AK58" i="1" s="1"/>
  <c r="AL58" i="1" s="1"/>
  <c r="AF58" i="1"/>
  <c r="V60" i="1"/>
  <c r="N60" i="1"/>
  <c r="AH60" i="1"/>
  <c r="AD60" i="1"/>
  <c r="AG57" i="1"/>
  <c r="AB57" i="1"/>
  <c r="AC57" i="1" s="1"/>
  <c r="AE57" i="1" s="1"/>
  <c r="AZ58" i="1"/>
  <c r="DA57" i="1"/>
  <c r="DB57" i="1" s="1"/>
  <c r="DC57" i="1" s="1"/>
  <c r="BB58" i="1"/>
  <c r="AI56" i="1"/>
  <c r="BK21" i="1"/>
  <c r="BG21" i="1"/>
  <c r="Q56" i="1"/>
  <c r="R56" i="1" s="1"/>
  <c r="S56" i="1" s="1"/>
  <c r="AA55" i="1"/>
  <c r="W61" i="1"/>
  <c r="O61" i="1"/>
  <c r="CP60" i="1"/>
  <c r="T60" i="1"/>
  <c r="L60" i="1"/>
  <c r="U58" i="1"/>
  <c r="M58" i="1"/>
  <c r="Y56" i="1"/>
  <c r="Z56" i="1" s="1"/>
  <c r="P57" i="1"/>
  <c r="X57" i="1"/>
  <c r="DQ58" i="1"/>
  <c r="DR58" i="1" s="1"/>
  <c r="DS58" i="1" s="1"/>
  <c r="AM22" i="1"/>
  <c r="CR57" i="1"/>
  <c r="H60" i="1"/>
  <c r="I59" i="1"/>
  <c r="CQ59" i="1" s="1"/>
  <c r="D61" i="1"/>
  <c r="E60" i="1"/>
  <c r="G61" i="1"/>
  <c r="F62" i="1"/>
  <c r="AU21" i="1" l="1"/>
  <c r="AO22" i="1"/>
  <c r="CT22" i="1" s="1"/>
  <c r="AP22" i="1"/>
  <c r="AQ22" i="1"/>
  <c r="AR22" i="1"/>
  <c r="AS22" i="1"/>
  <c r="AW22" i="1"/>
  <c r="BX58" i="1"/>
  <c r="BY58" i="1" s="1"/>
  <c r="BZ58" i="1" s="1"/>
  <c r="BW59" i="1" a="1"/>
  <c r="BW59" i="1" s="1"/>
  <c r="BX59" i="1" s="1"/>
  <c r="CB56" i="1"/>
  <c r="CK22" i="1"/>
  <c r="K60" i="1"/>
  <c r="DP60" i="1"/>
  <c r="BC58" i="1"/>
  <c r="BA58" i="1"/>
  <c r="AJ59" i="1"/>
  <c r="AK59" i="1" s="1"/>
  <c r="AL59" i="1" s="1"/>
  <c r="AF59" i="1"/>
  <c r="V61" i="1"/>
  <c r="N61" i="1"/>
  <c r="AH61" i="1"/>
  <c r="AD61" i="1"/>
  <c r="AB58" i="1"/>
  <c r="AC58" i="1" s="1"/>
  <c r="AE58" i="1" s="1"/>
  <c r="AZ59" i="1"/>
  <c r="BB59" i="1"/>
  <c r="AG58" i="1"/>
  <c r="AI57" i="1"/>
  <c r="DA58" i="1"/>
  <c r="DB58" i="1" s="1"/>
  <c r="DC58" i="1" s="1"/>
  <c r="Q57" i="1"/>
  <c r="R57" i="1" s="1"/>
  <c r="S57" i="1" s="1"/>
  <c r="AA56" i="1"/>
  <c r="CP61" i="1"/>
  <c r="T61" i="1"/>
  <c r="L61" i="1"/>
  <c r="W62" i="1"/>
  <c r="O62" i="1"/>
  <c r="U59" i="1"/>
  <c r="M59" i="1"/>
  <c r="P58" i="1"/>
  <c r="X58" i="1"/>
  <c r="Y57" i="1"/>
  <c r="Z57" i="1" s="1"/>
  <c r="CR58" i="1"/>
  <c r="CS22" i="1"/>
  <c r="DQ59" i="1"/>
  <c r="DR59" i="1" s="1"/>
  <c r="DS59" i="1" s="1"/>
  <c r="BQ18" i="1"/>
  <c r="BS18" i="1" s="1"/>
  <c r="H61" i="1"/>
  <c r="I60" i="1"/>
  <c r="CQ60" i="1" s="1"/>
  <c r="E61" i="1"/>
  <c r="D62" i="1"/>
  <c r="F63" i="1"/>
  <c r="G62" i="1"/>
  <c r="AT22" i="1" l="1"/>
  <c r="CC56" i="1"/>
  <c r="CC57" i="1" s="1"/>
  <c r="CC58" i="1" s="1"/>
  <c r="CC59" i="1" s="1"/>
  <c r="CC60" i="1" s="1"/>
  <c r="CC61" i="1" s="1"/>
  <c r="CC62" i="1" s="1"/>
  <c r="BY59" i="1"/>
  <c r="BZ59" i="1" s="1"/>
  <c r="DA59" i="1"/>
  <c r="DB59" i="1" s="1"/>
  <c r="DC59" i="1" s="1"/>
  <c r="BW60" i="1" a="1"/>
  <c r="BW60" i="1" s="1"/>
  <c r="BX60" i="1" s="1"/>
  <c r="CB57" i="1"/>
  <c r="CF18" i="1"/>
  <c r="CJ18" i="1" s="1"/>
  <c r="CE18" i="1"/>
  <c r="CL18" i="1" s="1"/>
  <c r="CI22" i="1"/>
  <c r="BT18" i="1"/>
  <c r="CD18" i="1"/>
  <c r="K61" i="1"/>
  <c r="DP61" i="1"/>
  <c r="CU22" i="1"/>
  <c r="CV22" i="1" s="1"/>
  <c r="CW22" i="1" s="1"/>
  <c r="BP22" i="1"/>
  <c r="BC59" i="1"/>
  <c r="BA59" i="1"/>
  <c r="CM17" i="1"/>
  <c r="V62" i="1"/>
  <c r="N62" i="1"/>
  <c r="AH62" i="1"/>
  <c r="AD62" i="1"/>
  <c r="AJ60" i="1"/>
  <c r="AK60" i="1" s="1"/>
  <c r="AL60" i="1" s="1"/>
  <c r="AF60" i="1"/>
  <c r="AG59" i="1"/>
  <c r="AB59" i="1"/>
  <c r="AC59" i="1" s="1"/>
  <c r="AE59" i="1" s="1"/>
  <c r="AZ60" i="1"/>
  <c r="CY22" i="1"/>
  <c r="BB60" i="1"/>
  <c r="AI58" i="1"/>
  <c r="Q58" i="1"/>
  <c r="R58" i="1" s="1"/>
  <c r="S58" i="1" s="1"/>
  <c r="AA57" i="1"/>
  <c r="BH22" i="1"/>
  <c r="BI22" i="1"/>
  <c r="BJ22" i="1"/>
  <c r="BD22" i="1"/>
  <c r="BE22" i="1"/>
  <c r="BF22" i="1"/>
  <c r="CP62" i="1"/>
  <c r="T62" i="1"/>
  <c r="L62" i="1"/>
  <c r="W63" i="1"/>
  <c r="O63" i="1"/>
  <c r="U60" i="1"/>
  <c r="M60" i="1"/>
  <c r="P59" i="1"/>
  <c r="X59" i="1"/>
  <c r="Y58" i="1"/>
  <c r="Z58" i="1" s="1"/>
  <c r="CR59" i="1"/>
  <c r="DQ60" i="1"/>
  <c r="DR60" i="1" s="1"/>
  <c r="DS60" i="1" s="1"/>
  <c r="H62" i="1"/>
  <c r="I61" i="1"/>
  <c r="CQ61" i="1" s="1"/>
  <c r="D63" i="1"/>
  <c r="E62" i="1"/>
  <c r="F64" i="1"/>
  <c r="G63" i="1"/>
  <c r="AN22" i="1" l="1"/>
  <c r="AV22" i="1" s="1"/>
  <c r="BY60" i="1"/>
  <c r="BZ60" i="1" s="1"/>
  <c r="BW61" i="1" a="1"/>
  <c r="BW61" i="1" s="1"/>
  <c r="BX61" i="1" s="1"/>
  <c r="CC63" i="1"/>
  <c r="CB58" i="1"/>
  <c r="CG18" i="1"/>
  <c r="CH18" i="1"/>
  <c r="K62" i="1"/>
  <c r="DP62" i="1"/>
  <c r="CZ22" i="1"/>
  <c r="BC60" i="1"/>
  <c r="BA60" i="1"/>
  <c r="V63" i="1"/>
  <c r="N63" i="1"/>
  <c r="AH63" i="1"/>
  <c r="AD63" i="1"/>
  <c r="AJ61" i="1"/>
  <c r="AK61" i="1" s="1"/>
  <c r="AL61" i="1" s="1"/>
  <c r="AF61" i="1"/>
  <c r="AG60" i="1"/>
  <c r="AB60" i="1"/>
  <c r="AC60" i="1" s="1"/>
  <c r="AE60" i="1" s="1"/>
  <c r="AZ61" i="1"/>
  <c r="DA60" i="1"/>
  <c r="DB60" i="1" s="1"/>
  <c r="DC60" i="1" s="1"/>
  <c r="BB61" i="1"/>
  <c r="AI59" i="1"/>
  <c r="BK22" i="1"/>
  <c r="BG22" i="1"/>
  <c r="Q59" i="1"/>
  <c r="R59" i="1" s="1"/>
  <c r="S59" i="1" s="1"/>
  <c r="AA58" i="1"/>
  <c r="W64" i="1"/>
  <c r="O64" i="1"/>
  <c r="T63" i="1"/>
  <c r="L63" i="1"/>
  <c r="U61" i="1"/>
  <c r="M61" i="1"/>
  <c r="CP63" i="1"/>
  <c r="CR60" i="1"/>
  <c r="Y59" i="1"/>
  <c r="Z59" i="1" s="1"/>
  <c r="P60" i="1"/>
  <c r="X60" i="1"/>
  <c r="DQ61" i="1"/>
  <c r="DR61" i="1" s="1"/>
  <c r="DS61" i="1" s="1"/>
  <c r="AM23" i="1"/>
  <c r="H63" i="1"/>
  <c r="I62" i="1"/>
  <c r="CQ62" i="1" s="1"/>
  <c r="D64" i="1"/>
  <c r="E63" i="1"/>
  <c r="F65" i="1"/>
  <c r="G64" i="1"/>
  <c r="CC64" i="1" l="1"/>
  <c r="AU22" i="1"/>
  <c r="AQ23" i="1"/>
  <c r="AR23" i="1"/>
  <c r="AS23" i="1"/>
  <c r="AO23" i="1"/>
  <c r="AP23" i="1"/>
  <c r="AW23" i="1"/>
  <c r="BY61" i="1"/>
  <c r="BZ61" i="1" s="1"/>
  <c r="DA61" i="1"/>
  <c r="DB61" i="1" s="1"/>
  <c r="DC61" i="1" s="1"/>
  <c r="BW62" i="1" a="1"/>
  <c r="BW62" i="1" s="1"/>
  <c r="CB59" i="1"/>
  <c r="CK23" i="1"/>
  <c r="K63" i="1"/>
  <c r="DP63" i="1"/>
  <c r="BC61" i="1"/>
  <c r="BA61" i="1"/>
  <c r="V64" i="1"/>
  <c r="N64" i="1"/>
  <c r="AH64" i="1"/>
  <c r="AD64" i="1"/>
  <c r="DA62" i="1"/>
  <c r="DB62" i="1" s="1"/>
  <c r="AJ62" i="1"/>
  <c r="AK62" i="1" s="1"/>
  <c r="AL62" i="1" s="1"/>
  <c r="AF62" i="1"/>
  <c r="AB61" i="1"/>
  <c r="AC61" i="1" s="1"/>
  <c r="AE61" i="1" s="1"/>
  <c r="AZ62" i="1"/>
  <c r="BB62" i="1"/>
  <c r="AG61" i="1"/>
  <c r="AI60" i="1"/>
  <c r="Q60" i="1"/>
  <c r="R60" i="1" s="1"/>
  <c r="S60" i="1" s="1"/>
  <c r="AA59" i="1"/>
  <c r="T64" i="1"/>
  <c r="L64" i="1"/>
  <c r="W65" i="1"/>
  <c r="O65" i="1"/>
  <c r="U62" i="1"/>
  <c r="CP64" i="1"/>
  <c r="M62" i="1"/>
  <c r="Y60" i="1"/>
  <c r="Z60" i="1" s="1"/>
  <c r="CR61" i="1"/>
  <c r="P61" i="1"/>
  <c r="X61" i="1"/>
  <c r="DQ62" i="1"/>
  <c r="DR62" i="1" s="1"/>
  <c r="DS62" i="1" s="1"/>
  <c r="CS23" i="1"/>
  <c r="BQ19" i="1"/>
  <c r="BS19" i="1" s="1"/>
  <c r="H64" i="1"/>
  <c r="I63" i="1"/>
  <c r="CQ63" i="1" s="1"/>
  <c r="E64" i="1"/>
  <c r="D65" i="1"/>
  <c r="F66" i="1"/>
  <c r="G65" i="1"/>
  <c r="CC65" i="1" l="1"/>
  <c r="AT23" i="1"/>
  <c r="AN23" i="1" s="1"/>
  <c r="CT23" i="1"/>
  <c r="BX62" i="1"/>
  <c r="BY62" i="1" s="1"/>
  <c r="BZ62" i="1" s="1"/>
  <c r="DC62" i="1"/>
  <c r="BW63" i="1" a="1"/>
  <c r="BW63" i="1" s="1"/>
  <c r="BX63" i="1" s="1"/>
  <c r="CB60" i="1"/>
  <c r="CF19" i="1"/>
  <c r="CJ19" i="1" s="1"/>
  <c r="CE19" i="1"/>
  <c r="CL19" i="1" s="1"/>
  <c r="CI23" i="1"/>
  <c r="BT19" i="1"/>
  <c r="CD19" i="1"/>
  <c r="CH19" i="1" s="1"/>
  <c r="K64" i="1"/>
  <c r="DP64" i="1"/>
  <c r="CU23" i="1"/>
  <c r="BP23" i="1"/>
  <c r="BC62" i="1"/>
  <c r="BA62" i="1"/>
  <c r="CM18" i="1"/>
  <c r="AJ63" i="1"/>
  <c r="AK63" i="1" s="1"/>
  <c r="AL63" i="1" s="1"/>
  <c r="AF63" i="1"/>
  <c r="N65" i="1"/>
  <c r="V65" i="1"/>
  <c r="AH65" i="1"/>
  <c r="AD65" i="1"/>
  <c r="AB62" i="1"/>
  <c r="AC62" i="1" s="1"/>
  <c r="AE62" i="1" s="1"/>
  <c r="CY23" i="1"/>
  <c r="BB63" i="1"/>
  <c r="AG62" i="1"/>
  <c r="AZ63" i="1"/>
  <c r="AI61" i="1"/>
  <c r="Q61" i="1"/>
  <c r="R61" i="1" s="1"/>
  <c r="S61" i="1" s="1"/>
  <c r="AA60" i="1"/>
  <c r="BH23" i="1"/>
  <c r="BI23" i="1"/>
  <c r="BJ23" i="1"/>
  <c r="BE23" i="1"/>
  <c r="BF23" i="1"/>
  <c r="BD23" i="1"/>
  <c r="W66" i="1"/>
  <c r="O66" i="1"/>
  <c r="CP65" i="1"/>
  <c r="T65" i="1"/>
  <c r="L65" i="1"/>
  <c r="U63" i="1"/>
  <c r="M63" i="1"/>
  <c r="P62" i="1"/>
  <c r="X62" i="1"/>
  <c r="CR62" i="1"/>
  <c r="Y61" i="1"/>
  <c r="Z61" i="1" s="1"/>
  <c r="DQ63" i="1"/>
  <c r="DR63" i="1" s="1"/>
  <c r="DS63" i="1" s="1"/>
  <c r="H65" i="1"/>
  <c r="I64" i="1"/>
  <c r="CQ64" i="1" s="1"/>
  <c r="E65" i="1"/>
  <c r="D66" i="1"/>
  <c r="G66" i="1"/>
  <c r="F67" i="1"/>
  <c r="CC66" i="1" l="1"/>
  <c r="AV23" i="1"/>
  <c r="AU23" i="1"/>
  <c r="CV23" i="1"/>
  <c r="CW23" i="1" s="1"/>
  <c r="CZ23" i="1" s="1"/>
  <c r="BY63" i="1"/>
  <c r="BZ63" i="1" s="1"/>
  <c r="BW64" i="1" a="1"/>
  <c r="BW64" i="1" s="1"/>
  <c r="BX64" i="1" s="1"/>
  <c r="CB61" i="1"/>
  <c r="CG19" i="1"/>
  <c r="K65" i="1"/>
  <c r="DP65" i="1"/>
  <c r="BC63" i="1"/>
  <c r="BA63" i="1"/>
  <c r="DA63" i="1"/>
  <c r="DB63" i="1" s="1"/>
  <c r="DC63" i="1" s="1"/>
  <c r="DA64" i="1"/>
  <c r="DB64" i="1" s="1"/>
  <c r="AJ64" i="1"/>
  <c r="AK64" i="1" s="1"/>
  <c r="AL64" i="1" s="1"/>
  <c r="AF64" i="1"/>
  <c r="V66" i="1"/>
  <c r="N66" i="1"/>
  <c r="AH66" i="1"/>
  <c r="AD66" i="1"/>
  <c r="AG63" i="1"/>
  <c r="AB63" i="1"/>
  <c r="AC63" i="1" s="1"/>
  <c r="AE63" i="1" s="1"/>
  <c r="AZ64" i="1"/>
  <c r="BB64" i="1"/>
  <c r="AI62" i="1"/>
  <c r="BK23" i="1"/>
  <c r="BG23" i="1"/>
  <c r="Q62" i="1"/>
  <c r="R62" i="1" s="1"/>
  <c r="S62" i="1" s="1"/>
  <c r="AA61" i="1"/>
  <c r="W67" i="1"/>
  <c r="O67" i="1"/>
  <c r="CP66" i="1"/>
  <c r="T66" i="1"/>
  <c r="L66" i="1"/>
  <c r="U64" i="1"/>
  <c r="M64" i="1"/>
  <c r="CR63" i="1"/>
  <c r="Y62" i="1"/>
  <c r="Z62" i="1" s="1"/>
  <c r="X63" i="1"/>
  <c r="P63" i="1"/>
  <c r="DQ64" i="1"/>
  <c r="DR64" i="1" s="1"/>
  <c r="DS64" i="1" s="1"/>
  <c r="AM24" i="1"/>
  <c r="H66" i="1"/>
  <c r="I65" i="1"/>
  <c r="CQ65" i="1" s="1"/>
  <c r="D67" i="1"/>
  <c r="E66" i="1"/>
  <c r="G67" i="1"/>
  <c r="F68" i="1"/>
  <c r="CC67" i="1" l="1"/>
  <c r="AO24" i="1"/>
  <c r="CT24" i="1" s="1"/>
  <c r="AP24" i="1"/>
  <c r="AQ24" i="1"/>
  <c r="AR24" i="1"/>
  <c r="AS24" i="1"/>
  <c r="BY64" i="1"/>
  <c r="BZ64" i="1" s="1"/>
  <c r="BW65" i="1" a="1"/>
  <c r="BW65" i="1" s="1"/>
  <c r="BX65" i="1" s="1"/>
  <c r="CB62" i="1"/>
  <c r="AW24" i="1"/>
  <c r="K66" i="1"/>
  <c r="DP66" i="1"/>
  <c r="BC64" i="1"/>
  <c r="BA64" i="1"/>
  <c r="DC64" i="1"/>
  <c r="V67" i="1"/>
  <c r="N67" i="1"/>
  <c r="AH67" i="1"/>
  <c r="AD67" i="1"/>
  <c r="AJ65" i="1"/>
  <c r="AK65" i="1" s="1"/>
  <c r="AL65" i="1" s="1"/>
  <c r="AF65" i="1"/>
  <c r="AG64" i="1"/>
  <c r="AB64" i="1"/>
  <c r="AC64" i="1" s="1"/>
  <c r="AE64" i="1" s="1"/>
  <c r="BB65" i="1"/>
  <c r="AZ65" i="1"/>
  <c r="AI63" i="1"/>
  <c r="Q63" i="1"/>
  <c r="R63" i="1" s="1"/>
  <c r="S63" i="1" s="1"/>
  <c r="AA62" i="1"/>
  <c r="W68" i="1"/>
  <c r="O68" i="1"/>
  <c r="CP67" i="1"/>
  <c r="T67" i="1"/>
  <c r="L67" i="1"/>
  <c r="U65" i="1"/>
  <c r="M65" i="1"/>
  <c r="P64" i="1"/>
  <c r="X64" i="1"/>
  <c r="Y63" i="1"/>
  <c r="Z63" i="1" s="1"/>
  <c r="CR64" i="1"/>
  <c r="BQ20" i="1"/>
  <c r="BS20" i="1" s="1"/>
  <c r="DQ65" i="1"/>
  <c r="DR65" i="1" s="1"/>
  <c r="DS65" i="1" s="1"/>
  <c r="CS24" i="1"/>
  <c r="CY24" i="1" s="1"/>
  <c r="H67" i="1"/>
  <c r="I66" i="1"/>
  <c r="CQ66" i="1" s="1"/>
  <c r="E67" i="1"/>
  <c r="D68" i="1"/>
  <c r="G68" i="1"/>
  <c r="F69" i="1"/>
  <c r="AT24" i="1" l="1"/>
  <c r="CB63" i="1"/>
  <c r="BY65" i="1"/>
  <c r="BZ65" i="1" s="1"/>
  <c r="DA65" i="1"/>
  <c r="DB65" i="1" s="1"/>
  <c r="DC65" i="1" s="1"/>
  <c r="BW66" i="1" a="1"/>
  <c r="BW66" i="1" s="1"/>
  <c r="BX66" i="1" s="1"/>
  <c r="DA66" i="1"/>
  <c r="DB66" i="1" s="1"/>
  <c r="CF20" i="1"/>
  <c r="CJ20" i="1" s="1"/>
  <c r="CE20" i="1"/>
  <c r="CL20" i="1" s="1"/>
  <c r="CI24" i="1"/>
  <c r="BT20" i="1"/>
  <c r="CD20" i="1"/>
  <c r="CH20" i="1" s="1"/>
  <c r="K67" i="1"/>
  <c r="DP67" i="1"/>
  <c r="CU24" i="1"/>
  <c r="CV24" i="1" s="1"/>
  <c r="CW24" i="1" s="1"/>
  <c r="CZ24" i="1" s="1"/>
  <c r="BP24" i="1"/>
  <c r="BC65" i="1"/>
  <c r="BA65" i="1"/>
  <c r="CM19" i="1"/>
  <c r="V68" i="1"/>
  <c r="N68" i="1"/>
  <c r="AH68" i="1"/>
  <c r="AD68" i="1"/>
  <c r="AJ66" i="1"/>
  <c r="AK66" i="1" s="1"/>
  <c r="AL66" i="1" s="1"/>
  <c r="AF66" i="1"/>
  <c r="AB65" i="1"/>
  <c r="AC65" i="1" s="1"/>
  <c r="AE65" i="1" s="1"/>
  <c r="BB66" i="1"/>
  <c r="AG65" i="1"/>
  <c r="AZ66" i="1"/>
  <c r="AI64" i="1"/>
  <c r="Q64" i="1"/>
  <c r="R64" i="1" s="1"/>
  <c r="S64" i="1" s="1"/>
  <c r="AA63" i="1"/>
  <c r="BH24" i="1"/>
  <c r="BI24" i="1"/>
  <c r="BJ24" i="1"/>
  <c r="BE24" i="1"/>
  <c r="BF24" i="1"/>
  <c r="BD24" i="1"/>
  <c r="W69" i="1"/>
  <c r="O69" i="1"/>
  <c r="CP68" i="1"/>
  <c r="T68" i="1"/>
  <c r="L68" i="1"/>
  <c r="U66" i="1"/>
  <c r="M66" i="1"/>
  <c r="P65" i="1"/>
  <c r="X65" i="1"/>
  <c r="Y64" i="1"/>
  <c r="Z64" i="1" s="1"/>
  <c r="DQ66" i="1"/>
  <c r="DR66" i="1" s="1"/>
  <c r="DS66" i="1" s="1"/>
  <c r="CR65" i="1"/>
  <c r="H68" i="1"/>
  <c r="I67" i="1"/>
  <c r="CQ67" i="1" s="1"/>
  <c r="D69" i="1"/>
  <c r="E68" i="1"/>
  <c r="F70" i="1"/>
  <c r="G69" i="1"/>
  <c r="AN24" i="1" l="1"/>
  <c r="AV24" i="1" s="1"/>
  <c r="DC66" i="1"/>
  <c r="BY66" i="1"/>
  <c r="BZ66" i="1" s="1"/>
  <c r="BW67" i="1" a="1"/>
  <c r="BW67" i="1" s="1"/>
  <c r="CB64" i="1"/>
  <c r="CG20" i="1"/>
  <c r="K68" i="1"/>
  <c r="DP68" i="1"/>
  <c r="BC66" i="1"/>
  <c r="BA66" i="1"/>
  <c r="AJ67" i="1"/>
  <c r="AK67" i="1" s="1"/>
  <c r="AL67" i="1" s="1"/>
  <c r="AF67" i="1"/>
  <c r="V69" i="1"/>
  <c r="N69" i="1"/>
  <c r="AH69" i="1"/>
  <c r="AD69" i="1"/>
  <c r="AG66" i="1"/>
  <c r="AB66" i="1"/>
  <c r="AC66" i="1" s="1"/>
  <c r="AE66" i="1" s="1"/>
  <c r="BB67" i="1"/>
  <c r="AZ67" i="1"/>
  <c r="AI65" i="1"/>
  <c r="BK24" i="1"/>
  <c r="BG24" i="1"/>
  <c r="Q65" i="1"/>
  <c r="R65" i="1" s="1"/>
  <c r="S65" i="1" s="1"/>
  <c r="AA64" i="1"/>
  <c r="W70" i="1"/>
  <c r="O70" i="1"/>
  <c r="CP69" i="1"/>
  <c r="T69" i="1"/>
  <c r="L69" i="1"/>
  <c r="U67" i="1"/>
  <c r="M67" i="1"/>
  <c r="X66" i="1"/>
  <c r="Y65" i="1"/>
  <c r="Z65" i="1" s="1"/>
  <c r="CR66" i="1"/>
  <c r="P66" i="1"/>
  <c r="DQ67" i="1"/>
  <c r="DR67" i="1" s="1"/>
  <c r="DS67" i="1" s="1"/>
  <c r="AM25" i="1"/>
  <c r="H69" i="1"/>
  <c r="I68" i="1"/>
  <c r="CQ68" i="1" s="1"/>
  <c r="D70" i="1"/>
  <c r="E69" i="1"/>
  <c r="F71" i="1"/>
  <c r="G70" i="1"/>
  <c r="AU24" i="1" l="1"/>
  <c r="AO25" i="1"/>
  <c r="AP25" i="1"/>
  <c r="AQ25" i="1"/>
  <c r="AR25" i="1"/>
  <c r="AS25" i="1"/>
  <c r="AW25" i="1"/>
  <c r="CB65" i="1"/>
  <c r="BX67" i="1"/>
  <c r="BY67" i="1" s="1"/>
  <c r="BZ67" i="1" s="1"/>
  <c r="BW68" i="1" a="1"/>
  <c r="BW68" i="1" s="1"/>
  <c r="CK25" i="1"/>
  <c r="K69" i="1"/>
  <c r="DP69" i="1"/>
  <c r="BC67" i="1"/>
  <c r="BA67" i="1"/>
  <c r="V70" i="1"/>
  <c r="N70" i="1"/>
  <c r="AH70" i="1"/>
  <c r="AD70" i="1"/>
  <c r="AJ68" i="1"/>
  <c r="AK68" i="1" s="1"/>
  <c r="AL68" i="1" s="1"/>
  <c r="AF68" i="1"/>
  <c r="AB68" i="1" s="1"/>
  <c r="AB67" i="1"/>
  <c r="AC67" i="1" s="1"/>
  <c r="AE67" i="1" s="1"/>
  <c r="AZ68" i="1"/>
  <c r="BB68" i="1"/>
  <c r="AG67" i="1"/>
  <c r="DA67" i="1"/>
  <c r="DB67" i="1" s="1"/>
  <c r="DC67" i="1" s="1"/>
  <c r="AI66" i="1"/>
  <c r="Q66" i="1"/>
  <c r="R66" i="1" s="1"/>
  <c r="S66" i="1" s="1"/>
  <c r="AA65" i="1"/>
  <c r="T70" i="1"/>
  <c r="L70" i="1"/>
  <c r="W71" i="1"/>
  <c r="O71" i="1"/>
  <c r="U68" i="1"/>
  <c r="CP70" i="1"/>
  <c r="M68" i="1"/>
  <c r="P67" i="1"/>
  <c r="X67" i="1"/>
  <c r="Y66" i="1"/>
  <c r="Z66" i="1" s="1"/>
  <c r="DQ68" i="1"/>
  <c r="DR68" i="1" s="1"/>
  <c r="DS68" i="1" s="1"/>
  <c r="CS25" i="1"/>
  <c r="BQ21" i="1"/>
  <c r="BS21" i="1" s="1"/>
  <c r="CR67" i="1"/>
  <c r="H70" i="1"/>
  <c r="I69" i="1"/>
  <c r="CQ69" i="1" s="1"/>
  <c r="E70" i="1"/>
  <c r="G71" i="1"/>
  <c r="D71" i="1"/>
  <c r="F72" i="1"/>
  <c r="AT25" i="1" l="1"/>
  <c r="AN25" i="1" s="1"/>
  <c r="CT25" i="1"/>
  <c r="BX68" i="1"/>
  <c r="BY68" i="1" s="1"/>
  <c r="BZ68" i="1" s="1"/>
  <c r="BW69" i="1" a="1"/>
  <c r="BW69" i="1" s="1"/>
  <c r="BX69" i="1" s="1"/>
  <c r="CB66" i="1"/>
  <c r="CF21" i="1"/>
  <c r="CJ21" i="1" s="1"/>
  <c r="CE21" i="1"/>
  <c r="CL21" i="1" s="1"/>
  <c r="CI25" i="1"/>
  <c r="BT21" i="1"/>
  <c r="CD21" i="1"/>
  <c r="CH21" i="1" s="1"/>
  <c r="K70" i="1"/>
  <c r="DP70" i="1"/>
  <c r="CU25" i="1"/>
  <c r="BP25" i="1"/>
  <c r="BC68" i="1"/>
  <c r="BA68" i="1"/>
  <c r="CM20" i="1"/>
  <c r="V71" i="1"/>
  <c r="N71" i="1"/>
  <c r="AH71" i="1"/>
  <c r="AD71" i="1"/>
  <c r="AJ69" i="1"/>
  <c r="AK69" i="1" s="1"/>
  <c r="AL69" i="1" s="1"/>
  <c r="AF69" i="1"/>
  <c r="AC68" i="1"/>
  <c r="AE68" i="1" s="1"/>
  <c r="AZ69" i="1"/>
  <c r="CY25" i="1"/>
  <c r="BB69" i="1"/>
  <c r="DA68" i="1"/>
  <c r="DB68" i="1" s="1"/>
  <c r="DC68" i="1" s="1"/>
  <c r="AG68" i="1"/>
  <c r="AI67" i="1"/>
  <c r="Q67" i="1"/>
  <c r="R67" i="1" s="1"/>
  <c r="S67" i="1" s="1"/>
  <c r="AA66" i="1"/>
  <c r="BI25" i="1"/>
  <c r="BJ25" i="1"/>
  <c r="BE25" i="1"/>
  <c r="BF25" i="1"/>
  <c r="BD25" i="1"/>
  <c r="BH25" i="1"/>
  <c r="W72" i="1"/>
  <c r="O72" i="1"/>
  <c r="CP71" i="1"/>
  <c r="T71" i="1"/>
  <c r="L71" i="1"/>
  <c r="U69" i="1"/>
  <c r="M69" i="1"/>
  <c r="CR68" i="1"/>
  <c r="P68" i="1"/>
  <c r="Y67" i="1"/>
  <c r="Z67" i="1" s="1"/>
  <c r="X68" i="1"/>
  <c r="DQ69" i="1"/>
  <c r="DR69" i="1" s="1"/>
  <c r="DS69" i="1" s="1"/>
  <c r="H71" i="1"/>
  <c r="I70" i="1"/>
  <c r="CQ70" i="1" s="1"/>
  <c r="G72" i="1"/>
  <c r="E71" i="1"/>
  <c r="D72" i="1"/>
  <c r="F73" i="1"/>
  <c r="CV25" i="1" l="1"/>
  <c r="CW25" i="1" s="1"/>
  <c r="CZ25" i="1" s="1"/>
  <c r="AV25" i="1"/>
  <c r="AU25" i="1"/>
  <c r="BY69" i="1"/>
  <c r="BZ69" i="1" s="1"/>
  <c r="BW70" i="1" a="1"/>
  <c r="BW70" i="1" s="1"/>
  <c r="BX70" i="1" s="1"/>
  <c r="CB67" i="1"/>
  <c r="CG21" i="1"/>
  <c r="K71" i="1"/>
  <c r="DP71" i="1"/>
  <c r="BC69" i="1"/>
  <c r="BA69" i="1"/>
  <c r="DA70" i="1"/>
  <c r="DB70" i="1" s="1"/>
  <c r="AJ70" i="1"/>
  <c r="AK70" i="1" s="1"/>
  <c r="AL70" i="1" s="1"/>
  <c r="AF70" i="1"/>
  <c r="AG70" i="1" s="1"/>
  <c r="V72" i="1"/>
  <c r="N72" i="1"/>
  <c r="AH72" i="1"/>
  <c r="AD72" i="1"/>
  <c r="AB69" i="1"/>
  <c r="AC69" i="1" s="1"/>
  <c r="AE69" i="1" s="1"/>
  <c r="AG69" i="1"/>
  <c r="BB70" i="1"/>
  <c r="DA69" i="1"/>
  <c r="DB69" i="1" s="1"/>
  <c r="DC69" i="1" s="1"/>
  <c r="AI68" i="1"/>
  <c r="AZ70" i="1"/>
  <c r="BK25" i="1"/>
  <c r="BG25" i="1"/>
  <c r="Q68" i="1"/>
  <c r="R68" i="1" s="1"/>
  <c r="S68" i="1" s="1"/>
  <c r="AA67" i="1"/>
  <c r="W73" i="1"/>
  <c r="O73" i="1"/>
  <c r="CP72" i="1"/>
  <c r="T72" i="1"/>
  <c r="L72" i="1"/>
  <c r="U70" i="1"/>
  <c r="M70" i="1"/>
  <c r="AM26" i="1"/>
  <c r="CR69" i="1"/>
  <c r="P69" i="1"/>
  <c r="Y68" i="1"/>
  <c r="Z68" i="1" s="1"/>
  <c r="X69" i="1"/>
  <c r="DQ70" i="1"/>
  <c r="DR70" i="1" s="1"/>
  <c r="DS70" i="1" s="1"/>
  <c r="H72" i="1"/>
  <c r="I71" i="1"/>
  <c r="CQ71" i="1" s="1"/>
  <c r="D73" i="1"/>
  <c r="F74" i="1"/>
  <c r="E72" i="1"/>
  <c r="G73" i="1"/>
  <c r="AR26" i="1" l="1"/>
  <c r="AS26" i="1"/>
  <c r="AO26" i="1"/>
  <c r="CT26" i="1" s="1"/>
  <c r="AP26" i="1"/>
  <c r="AQ26" i="1"/>
  <c r="AW26" i="1"/>
  <c r="BY70" i="1"/>
  <c r="BZ70" i="1" s="1"/>
  <c r="BW71" i="1" a="1"/>
  <c r="BW71" i="1" s="1"/>
  <c r="BX71" i="1" s="1"/>
  <c r="CB68" i="1"/>
  <c r="CK26" i="1"/>
  <c r="K72" i="1"/>
  <c r="DP72" i="1"/>
  <c r="BC70" i="1"/>
  <c r="BA70" i="1"/>
  <c r="DA71" i="1"/>
  <c r="DB71" i="1" s="1"/>
  <c r="DC71" i="1" s="1"/>
  <c r="AJ71" i="1"/>
  <c r="AK71" i="1" s="1"/>
  <c r="AL71" i="1" s="1"/>
  <c r="AF71" i="1"/>
  <c r="N73" i="1"/>
  <c r="V73" i="1"/>
  <c r="AH73" i="1"/>
  <c r="AD73" i="1"/>
  <c r="AB70" i="1"/>
  <c r="AC70" i="1" s="1"/>
  <c r="AE70" i="1" s="1"/>
  <c r="DC70" i="1"/>
  <c r="BB71" i="1"/>
  <c r="AZ71" i="1"/>
  <c r="AI69" i="1"/>
  <c r="Q69" i="1"/>
  <c r="R69" i="1" s="1"/>
  <c r="S69" i="1" s="1"/>
  <c r="AA68" i="1"/>
  <c r="T73" i="1"/>
  <c r="L73" i="1"/>
  <c r="W74" i="1"/>
  <c r="O74" i="1"/>
  <c r="U71" i="1"/>
  <c r="CP73" i="1"/>
  <c r="CS26" i="1"/>
  <c r="BQ22" i="1"/>
  <c r="BS22" i="1" s="1"/>
  <c r="M71" i="1"/>
  <c r="X70" i="1"/>
  <c r="Y69" i="1"/>
  <c r="Z69" i="1" s="1"/>
  <c r="CR70" i="1"/>
  <c r="P70" i="1"/>
  <c r="DQ71" i="1"/>
  <c r="DR71" i="1" s="1"/>
  <c r="DS71" i="1" s="1"/>
  <c r="H73" i="1"/>
  <c r="I72" i="1"/>
  <c r="CQ72" i="1" s="1"/>
  <c r="G74" i="1"/>
  <c r="F75" i="1"/>
  <c r="E73" i="1"/>
  <c r="D74" i="1"/>
  <c r="AT26" i="1" l="1"/>
  <c r="AN26" i="1" s="1"/>
  <c r="AU26" i="1" s="1"/>
  <c r="CC68" i="1"/>
  <c r="CC69" i="1" s="1"/>
  <c r="CC70" i="1" s="1"/>
  <c r="CC71" i="1" s="1"/>
  <c r="CC72" i="1" s="1"/>
  <c r="CC73" i="1" s="1"/>
  <c r="CC74" i="1" s="1"/>
  <c r="BY71" i="1"/>
  <c r="BZ71" i="1" s="1"/>
  <c r="BW72" i="1" a="1"/>
  <c r="BW72" i="1" s="1"/>
  <c r="BX72" i="1" s="1"/>
  <c r="CB69" i="1"/>
  <c r="CF22" i="1"/>
  <c r="CJ22" i="1" s="1"/>
  <c r="CE22" i="1"/>
  <c r="CL22" i="1" s="1"/>
  <c r="CI26" i="1"/>
  <c r="BT22" i="1"/>
  <c r="CD22" i="1"/>
  <c r="CH22" i="1" s="1"/>
  <c r="K73" i="1"/>
  <c r="DP73" i="1"/>
  <c r="CU26" i="1"/>
  <c r="CV26" i="1" s="1"/>
  <c r="CW26" i="1" s="1"/>
  <c r="BP26" i="1"/>
  <c r="BC71" i="1"/>
  <c r="BA71" i="1"/>
  <c r="CM21" i="1"/>
  <c r="V74" i="1"/>
  <c r="N74" i="1"/>
  <c r="AH74" i="1"/>
  <c r="AD74" i="1"/>
  <c r="AJ72" i="1"/>
  <c r="AF72" i="1"/>
  <c r="AB71" i="1"/>
  <c r="AC71" i="1" s="1"/>
  <c r="AE71" i="1" s="1"/>
  <c r="CY26" i="1"/>
  <c r="BB72" i="1"/>
  <c r="AI70" i="1"/>
  <c r="AG71" i="1"/>
  <c r="AZ72" i="1"/>
  <c r="Q70" i="1"/>
  <c r="R70" i="1" s="1"/>
  <c r="S70" i="1" s="1"/>
  <c r="AA69" i="1"/>
  <c r="BI26" i="1"/>
  <c r="BJ26" i="1"/>
  <c r="BE26" i="1"/>
  <c r="BF26" i="1"/>
  <c r="BD26" i="1"/>
  <c r="BH26" i="1"/>
  <c r="W75" i="1"/>
  <c r="O75" i="1"/>
  <c r="CP74" i="1"/>
  <c r="T74" i="1"/>
  <c r="L74" i="1"/>
  <c r="U72" i="1"/>
  <c r="M72" i="1"/>
  <c r="P71" i="1"/>
  <c r="X71" i="1"/>
  <c r="Y70" i="1"/>
  <c r="Z70" i="1" s="1"/>
  <c r="DQ72" i="1"/>
  <c r="DR72" i="1" s="1"/>
  <c r="DS72" i="1" s="1"/>
  <c r="CR71" i="1"/>
  <c r="H74" i="1"/>
  <c r="I73" i="1"/>
  <c r="CQ73" i="1" s="1"/>
  <c r="G75" i="1"/>
  <c r="F76" i="1"/>
  <c r="E74" i="1"/>
  <c r="D75" i="1"/>
  <c r="AV26" i="1" l="1"/>
  <c r="CC75" i="1"/>
  <c r="BY72" i="1"/>
  <c r="BZ72" i="1" s="1"/>
  <c r="BW73" i="1" a="1"/>
  <c r="BW73" i="1" s="1"/>
  <c r="CB70" i="1"/>
  <c r="CG22" i="1"/>
  <c r="K74" i="1"/>
  <c r="DP74" i="1"/>
  <c r="CZ26" i="1"/>
  <c r="BC72" i="1"/>
  <c r="BA72" i="1"/>
  <c r="AK72" i="1"/>
  <c r="AL72" i="1" s="1"/>
  <c r="DA73" i="1"/>
  <c r="DB73" i="1" s="1"/>
  <c r="AJ73" i="1"/>
  <c r="AK73" i="1" s="1"/>
  <c r="AL73" i="1" s="1"/>
  <c r="AF73" i="1"/>
  <c r="V75" i="1"/>
  <c r="N75" i="1"/>
  <c r="AH75" i="1"/>
  <c r="AD75" i="1"/>
  <c r="AG72" i="1"/>
  <c r="AB72" i="1"/>
  <c r="AC72" i="1" s="1"/>
  <c r="AE72" i="1" s="1"/>
  <c r="AZ73" i="1"/>
  <c r="BB73" i="1"/>
  <c r="AI71" i="1"/>
  <c r="DA72" i="1"/>
  <c r="DB72" i="1" s="1"/>
  <c r="DC72" i="1" s="1"/>
  <c r="BK26" i="1"/>
  <c r="BG26" i="1"/>
  <c r="Q71" i="1"/>
  <c r="R71" i="1" s="1"/>
  <c r="S71" i="1" s="1"/>
  <c r="AA70" i="1"/>
  <c r="T75" i="1"/>
  <c r="L75" i="1"/>
  <c r="W76" i="1"/>
  <c r="O76" i="1"/>
  <c r="U73" i="1"/>
  <c r="CP75" i="1"/>
  <c r="M73" i="1"/>
  <c r="AM27" i="1"/>
  <c r="Y71" i="1"/>
  <c r="Z71" i="1" s="1"/>
  <c r="P72" i="1"/>
  <c r="X72" i="1"/>
  <c r="DQ73" i="1"/>
  <c r="DR73" i="1" s="1"/>
  <c r="DS73" i="1" s="1"/>
  <c r="CR72" i="1"/>
  <c r="H75" i="1"/>
  <c r="I74" i="1"/>
  <c r="CQ74" i="1" s="1"/>
  <c r="D76" i="1"/>
  <c r="F77" i="1"/>
  <c r="G76" i="1"/>
  <c r="E75" i="1"/>
  <c r="AO27" i="1" l="1"/>
  <c r="CT27" i="1" s="1"/>
  <c r="AP27" i="1"/>
  <c r="AQ27" i="1"/>
  <c r="AR27" i="1"/>
  <c r="AS27" i="1"/>
  <c r="AW27" i="1"/>
  <c r="CC76" i="1"/>
  <c r="BX73" i="1"/>
  <c r="BY73" i="1" s="1"/>
  <c r="BZ73" i="1" s="1"/>
  <c r="BW74" i="1" a="1"/>
  <c r="BW74" i="1" s="1"/>
  <c r="BX74" i="1" s="1"/>
  <c r="DA74" i="1"/>
  <c r="DB74" i="1" s="1"/>
  <c r="DC74" i="1" s="1"/>
  <c r="CB71" i="1"/>
  <c r="CK27" i="1"/>
  <c r="K75" i="1"/>
  <c r="DP75" i="1"/>
  <c r="BC73" i="1"/>
  <c r="BA73" i="1"/>
  <c r="V76" i="1"/>
  <c r="N76" i="1"/>
  <c r="AH76" i="1"/>
  <c r="AD76" i="1"/>
  <c r="AJ74" i="1"/>
  <c r="AK74" i="1" s="1"/>
  <c r="AL74" i="1" s="1"/>
  <c r="AF74" i="1"/>
  <c r="AG73" i="1"/>
  <c r="AB73" i="1"/>
  <c r="AC73" i="1" s="1"/>
  <c r="AE73" i="1" s="1"/>
  <c r="BB74" i="1"/>
  <c r="AZ74" i="1"/>
  <c r="AI72" i="1"/>
  <c r="DC73" i="1"/>
  <c r="Q72" i="1"/>
  <c r="R72" i="1" s="1"/>
  <c r="S72" i="1" s="1"/>
  <c r="AA71" i="1"/>
  <c r="CP76" i="1"/>
  <c r="T76" i="1"/>
  <c r="L76" i="1"/>
  <c r="W77" i="1"/>
  <c r="O77" i="1"/>
  <c r="U74" i="1"/>
  <c r="M74" i="1"/>
  <c r="CS27" i="1"/>
  <c r="BQ23" i="1"/>
  <c r="BS23" i="1" s="1"/>
  <c r="P73" i="1"/>
  <c r="X73" i="1"/>
  <c r="Y72" i="1"/>
  <c r="Z72" i="1" s="1"/>
  <c r="DQ74" i="1"/>
  <c r="DR74" i="1" s="1"/>
  <c r="DS74" i="1" s="1"/>
  <c r="CR73" i="1"/>
  <c r="H76" i="1"/>
  <c r="I75" i="1"/>
  <c r="CQ75" i="1" s="1"/>
  <c r="G77" i="1"/>
  <c r="E76" i="1"/>
  <c r="D77" i="1"/>
  <c r="F78" i="1"/>
  <c r="AT27" i="1" l="1"/>
  <c r="CC77" i="1"/>
  <c r="BW75" i="1" a="1"/>
  <c r="BW75" i="1" s="1"/>
  <c r="BX75" i="1" s="1"/>
  <c r="BY74" i="1"/>
  <c r="BZ74" i="1" s="1"/>
  <c r="CB72" i="1"/>
  <c r="CF23" i="1"/>
  <c r="CJ23" i="1" s="1"/>
  <c r="CE23" i="1"/>
  <c r="CL23" i="1" s="1"/>
  <c r="CI27" i="1"/>
  <c r="BT23" i="1"/>
  <c r="CD23" i="1"/>
  <c r="CH23" i="1" s="1"/>
  <c r="K76" i="1"/>
  <c r="DP76" i="1"/>
  <c r="CU27" i="1"/>
  <c r="CV27" i="1" s="1"/>
  <c r="CW27" i="1" s="1"/>
  <c r="BP27" i="1"/>
  <c r="BC74" i="1"/>
  <c r="BA74" i="1"/>
  <c r="CM22" i="1"/>
  <c r="V77" i="1"/>
  <c r="N77" i="1"/>
  <c r="AH77" i="1"/>
  <c r="AD77" i="1"/>
  <c r="AJ75" i="1"/>
  <c r="AK75" i="1" s="1"/>
  <c r="AL75" i="1" s="1"/>
  <c r="AF75" i="1"/>
  <c r="AB74" i="1"/>
  <c r="AC74" i="1" s="1"/>
  <c r="AE74" i="1" s="1"/>
  <c r="CY27" i="1"/>
  <c r="AG74" i="1"/>
  <c r="BB75" i="1"/>
  <c r="AZ75" i="1"/>
  <c r="AI73" i="1"/>
  <c r="Q73" i="1"/>
  <c r="R73" i="1" s="1"/>
  <c r="S73" i="1" s="1"/>
  <c r="AA72" i="1"/>
  <c r="BE27" i="1"/>
  <c r="BF27" i="1"/>
  <c r="BI27" i="1"/>
  <c r="BJ27" i="1"/>
  <c r="BD27" i="1"/>
  <c r="BH27" i="1"/>
  <c r="T77" i="1"/>
  <c r="L77" i="1"/>
  <c r="W78" i="1"/>
  <c r="O78" i="1"/>
  <c r="U75" i="1"/>
  <c r="M75" i="1"/>
  <c r="CP77" i="1"/>
  <c r="CR74" i="1"/>
  <c r="P74" i="1"/>
  <c r="X74" i="1"/>
  <c r="Y73" i="1"/>
  <c r="Z73" i="1" s="1"/>
  <c r="DQ75" i="1"/>
  <c r="DR75" i="1" s="1"/>
  <c r="DS75" i="1" s="1"/>
  <c r="H77" i="1"/>
  <c r="I76" i="1"/>
  <c r="CQ76" i="1" s="1"/>
  <c r="E77" i="1"/>
  <c r="D78" i="1"/>
  <c r="G78" i="1"/>
  <c r="F79" i="1"/>
  <c r="AN27" i="1" l="1"/>
  <c r="AU27" i="1" s="1"/>
  <c r="CC78" i="1"/>
  <c r="BY75" i="1"/>
  <c r="BZ75" i="1" s="1"/>
  <c r="BW76" i="1" a="1"/>
  <c r="BW76" i="1" s="1"/>
  <c r="BX76" i="1" s="1"/>
  <c r="CB73" i="1"/>
  <c r="CG23" i="1"/>
  <c r="K77" i="1"/>
  <c r="DP77" i="1"/>
  <c r="CZ27" i="1"/>
  <c r="BC75" i="1"/>
  <c r="BA75" i="1"/>
  <c r="AJ76" i="1"/>
  <c r="AK76" i="1" s="1"/>
  <c r="AL76" i="1" s="1"/>
  <c r="AF76" i="1"/>
  <c r="V78" i="1"/>
  <c r="N78" i="1"/>
  <c r="AH78" i="1"/>
  <c r="AD78" i="1"/>
  <c r="AB75" i="1"/>
  <c r="AC75" i="1" s="1"/>
  <c r="AE75" i="1" s="1"/>
  <c r="AG75" i="1"/>
  <c r="DA75" i="1"/>
  <c r="DB75" i="1" s="1"/>
  <c r="DC75" i="1" s="1"/>
  <c r="AZ76" i="1"/>
  <c r="BB76" i="1"/>
  <c r="AI74" i="1"/>
  <c r="BK27" i="1"/>
  <c r="BG27" i="1"/>
  <c r="Q74" i="1"/>
  <c r="R74" i="1" s="1"/>
  <c r="S74" i="1" s="1"/>
  <c r="AA73" i="1"/>
  <c r="T78" i="1"/>
  <c r="L78" i="1"/>
  <c r="W79" i="1"/>
  <c r="O79" i="1"/>
  <c r="U76" i="1"/>
  <c r="AM28" i="1"/>
  <c r="M76" i="1"/>
  <c r="CP78" i="1"/>
  <c r="P75" i="1"/>
  <c r="X75" i="1"/>
  <c r="CR75" i="1"/>
  <c r="Y74" i="1"/>
  <c r="Z74" i="1" s="1"/>
  <c r="DQ76" i="1"/>
  <c r="DR76" i="1" s="1"/>
  <c r="DS76" i="1" s="1"/>
  <c r="H78" i="1"/>
  <c r="I77" i="1"/>
  <c r="CQ77" i="1" s="1"/>
  <c r="E78" i="1"/>
  <c r="D79" i="1"/>
  <c r="F80" i="1"/>
  <c r="G79" i="1"/>
  <c r="AV27" i="1" l="1"/>
  <c r="AP28" i="1"/>
  <c r="AQ28" i="1"/>
  <c r="AR28" i="1"/>
  <c r="AS28" i="1"/>
  <c r="AO28" i="1"/>
  <c r="CC79" i="1"/>
  <c r="AW28" i="1"/>
  <c r="CB74" i="1"/>
  <c r="BY76" i="1"/>
  <c r="BZ76" i="1" s="1"/>
  <c r="DA76" i="1"/>
  <c r="DB76" i="1" s="1"/>
  <c r="DC76" i="1" s="1"/>
  <c r="BW77" i="1" a="1"/>
  <c r="BW77" i="1" s="1"/>
  <c r="CK28" i="1"/>
  <c r="K78" i="1"/>
  <c r="DP78" i="1"/>
  <c r="BC76" i="1"/>
  <c r="BA76" i="1"/>
  <c r="CM23" i="1"/>
  <c r="V79" i="1"/>
  <c r="N79" i="1"/>
  <c r="AH79" i="1"/>
  <c r="AD79" i="1"/>
  <c r="DA77" i="1"/>
  <c r="DB77" i="1" s="1"/>
  <c r="AJ77" i="1"/>
  <c r="AK77" i="1" s="1"/>
  <c r="AL77" i="1" s="1"/>
  <c r="AF77" i="1"/>
  <c r="AB76" i="1"/>
  <c r="AC76" i="1" s="1"/>
  <c r="AE76" i="1" s="1"/>
  <c r="AZ77" i="1"/>
  <c r="BB77" i="1"/>
  <c r="AI75" i="1"/>
  <c r="AG76" i="1"/>
  <c r="Q75" i="1"/>
  <c r="R75" i="1" s="1"/>
  <c r="S75" i="1" s="1"/>
  <c r="AA74" i="1"/>
  <c r="T79" i="1"/>
  <c r="L79" i="1"/>
  <c r="W80" i="1"/>
  <c r="O80" i="1"/>
  <c r="U77" i="1"/>
  <c r="BQ24" i="1"/>
  <c r="BS24" i="1" s="1"/>
  <c r="CK24" i="1" s="1"/>
  <c r="CS28" i="1"/>
  <c r="M77" i="1"/>
  <c r="CP79" i="1"/>
  <c r="X76" i="1"/>
  <c r="Y75" i="1"/>
  <c r="Z75" i="1" s="1"/>
  <c r="CR76" i="1"/>
  <c r="P76" i="1"/>
  <c r="DQ77" i="1"/>
  <c r="DR77" i="1" s="1"/>
  <c r="DS77" i="1" s="1"/>
  <c r="H79" i="1"/>
  <c r="I78" i="1"/>
  <c r="CQ78" i="1" s="1"/>
  <c r="G80" i="1"/>
  <c r="F81" i="1"/>
  <c r="E79" i="1"/>
  <c r="D80" i="1"/>
  <c r="AT28" i="1" l="1"/>
  <c r="CT28" i="1"/>
  <c r="BX77" i="1"/>
  <c r="BY77" i="1" s="1"/>
  <c r="BZ77" i="1" s="1"/>
  <c r="DC77" i="1"/>
  <c r="BW78" i="1" a="1"/>
  <c r="BW78" i="1" s="1"/>
  <c r="BX78" i="1" s="1"/>
  <c r="CB75" i="1"/>
  <c r="CF24" i="1"/>
  <c r="CJ24" i="1" s="1"/>
  <c r="CE24" i="1"/>
  <c r="CI28" i="1"/>
  <c r="CD24" i="1"/>
  <c r="CH24" i="1" s="1"/>
  <c r="K79" i="1"/>
  <c r="DP79" i="1"/>
  <c r="CU28" i="1"/>
  <c r="BP28" i="1"/>
  <c r="BC77" i="1"/>
  <c r="BA77" i="1"/>
  <c r="BT24" i="1"/>
  <c r="V80" i="1"/>
  <c r="N80" i="1"/>
  <c r="AH80" i="1"/>
  <c r="AD80" i="1"/>
  <c r="AJ78" i="1"/>
  <c r="AK78" i="1" s="1"/>
  <c r="AL78" i="1" s="1"/>
  <c r="AF78" i="1"/>
  <c r="AB77" i="1"/>
  <c r="AC77" i="1" s="1"/>
  <c r="AE77" i="1" s="1"/>
  <c r="AZ78" i="1"/>
  <c r="CY28" i="1"/>
  <c r="BB78" i="1"/>
  <c r="AG77" i="1"/>
  <c r="AI76" i="1"/>
  <c r="Q76" i="1"/>
  <c r="R76" i="1" s="1"/>
  <c r="S76" i="1" s="1"/>
  <c r="AA75" i="1"/>
  <c r="BE28" i="1"/>
  <c r="BF28" i="1"/>
  <c r="BI28" i="1"/>
  <c r="BJ28" i="1"/>
  <c r="BD28" i="1"/>
  <c r="BH28" i="1"/>
  <c r="CP80" i="1"/>
  <c r="T80" i="1"/>
  <c r="L80" i="1"/>
  <c r="W81" i="1"/>
  <c r="O81" i="1"/>
  <c r="U78" i="1"/>
  <c r="M78" i="1"/>
  <c r="X77" i="1"/>
  <c r="P77" i="1"/>
  <c r="Y76" i="1"/>
  <c r="Z76" i="1" s="1"/>
  <c r="DQ78" i="1"/>
  <c r="DR78" i="1" s="1"/>
  <c r="DS78" i="1" s="1"/>
  <c r="CR77" i="1"/>
  <c r="H80" i="1"/>
  <c r="I79" i="1"/>
  <c r="CQ79" i="1" s="1"/>
  <c r="F82" i="1"/>
  <c r="E80" i="1"/>
  <c r="D81" i="1"/>
  <c r="G81" i="1"/>
  <c r="AN28" i="1" l="1"/>
  <c r="AU28" i="1" s="1"/>
  <c r="CV28" i="1"/>
  <c r="CW28" i="1" s="1"/>
  <c r="CZ28" i="1" s="1"/>
  <c r="CB76" i="1"/>
  <c r="BY78" i="1"/>
  <c r="BZ78" i="1" s="1"/>
  <c r="BW79" i="1" a="1"/>
  <c r="BW79" i="1" s="1"/>
  <c r="BX79" i="1" s="1"/>
  <c r="CL24" i="1"/>
  <c r="CG24" i="1"/>
  <c r="K80" i="1"/>
  <c r="DP80" i="1"/>
  <c r="BC78" i="1"/>
  <c r="BA78" i="1"/>
  <c r="AJ79" i="1"/>
  <c r="AK79" i="1" s="1"/>
  <c r="AL79" i="1" s="1"/>
  <c r="AF79" i="1"/>
  <c r="V81" i="1"/>
  <c r="N81" i="1"/>
  <c r="AH81" i="1"/>
  <c r="AD81" i="1"/>
  <c r="AB78" i="1"/>
  <c r="AC78" i="1" s="1"/>
  <c r="AE78" i="1" s="1"/>
  <c r="AG78" i="1"/>
  <c r="DA78" i="1"/>
  <c r="DB78" i="1" s="1"/>
  <c r="DC78" i="1" s="1"/>
  <c r="AZ79" i="1"/>
  <c r="BB79" i="1"/>
  <c r="AI77" i="1"/>
  <c r="AM29" i="1"/>
  <c r="BK28" i="1"/>
  <c r="BG28" i="1"/>
  <c r="Q77" i="1"/>
  <c r="R77" i="1" s="1"/>
  <c r="S77" i="1" s="1"/>
  <c r="AA76" i="1"/>
  <c r="CP81" i="1"/>
  <c r="T81" i="1"/>
  <c r="L81" i="1"/>
  <c r="W82" i="1"/>
  <c r="O82" i="1"/>
  <c r="U79" i="1"/>
  <c r="M79" i="1"/>
  <c r="X78" i="1"/>
  <c r="P78" i="1"/>
  <c r="Y77" i="1"/>
  <c r="Z77" i="1" s="1"/>
  <c r="DQ79" i="1"/>
  <c r="DR79" i="1" s="1"/>
  <c r="DS79" i="1" s="1"/>
  <c r="CR78" i="1"/>
  <c r="H81" i="1"/>
  <c r="I80" i="1"/>
  <c r="CQ80" i="1" s="1"/>
  <c r="G82" i="1"/>
  <c r="F83" i="1"/>
  <c r="E81" i="1"/>
  <c r="D82" i="1"/>
  <c r="AV28" i="1" l="1"/>
  <c r="AS29" i="1"/>
  <c r="AO29" i="1"/>
  <c r="CT29" i="1" s="1"/>
  <c r="AP29" i="1"/>
  <c r="AQ29" i="1"/>
  <c r="AR29" i="1"/>
  <c r="AW29" i="1"/>
  <c r="BY79" i="1"/>
  <c r="BZ79" i="1" s="1"/>
  <c r="BW80" i="1" a="1"/>
  <c r="BW80" i="1" s="1"/>
  <c r="BX80" i="1" s="1"/>
  <c r="CB77" i="1"/>
  <c r="CK29" i="1"/>
  <c r="K81" i="1"/>
  <c r="DP81" i="1"/>
  <c r="BC79" i="1"/>
  <c r="BA79" i="1"/>
  <c r="DA80" i="1"/>
  <c r="DB80" i="1" s="1"/>
  <c r="AJ80" i="1"/>
  <c r="AK80" i="1" s="1"/>
  <c r="AL80" i="1" s="1"/>
  <c r="AF80" i="1"/>
  <c r="V82" i="1"/>
  <c r="N82" i="1"/>
  <c r="AH82" i="1"/>
  <c r="AD82" i="1"/>
  <c r="AB79" i="1"/>
  <c r="AC79" i="1" s="1"/>
  <c r="AE79" i="1" s="1"/>
  <c r="AG79" i="1"/>
  <c r="BQ25" i="1"/>
  <c r="BS25" i="1" s="1"/>
  <c r="BB80" i="1"/>
  <c r="AZ80" i="1"/>
  <c r="DA79" i="1"/>
  <c r="DB79" i="1" s="1"/>
  <c r="DC79" i="1" s="1"/>
  <c r="AI78" i="1"/>
  <c r="CS29" i="1"/>
  <c r="Q78" i="1"/>
  <c r="R78" i="1" s="1"/>
  <c r="S78" i="1" s="1"/>
  <c r="AA77" i="1"/>
  <c r="CP82" i="1"/>
  <c r="T82" i="1"/>
  <c r="L82" i="1"/>
  <c r="W83" i="1"/>
  <c r="O83" i="1"/>
  <c r="U80" i="1"/>
  <c r="M80" i="1"/>
  <c r="X79" i="1"/>
  <c r="P79" i="1"/>
  <c r="Y78" i="1"/>
  <c r="Z78" i="1" s="1"/>
  <c r="DQ80" i="1"/>
  <c r="DR80" i="1" s="1"/>
  <c r="DS80" i="1" s="1"/>
  <c r="CR79" i="1"/>
  <c r="H82" i="1"/>
  <c r="I81" i="1"/>
  <c r="CQ81" i="1" s="1"/>
  <c r="G83" i="1"/>
  <c r="F84" i="1"/>
  <c r="E82" i="1"/>
  <c r="D83" i="1"/>
  <c r="AT29" i="1" l="1"/>
  <c r="BY80" i="1"/>
  <c r="BZ80" i="1" s="1"/>
  <c r="BW81" i="1" a="1"/>
  <c r="BW81" i="1" s="1"/>
  <c r="BX81" i="1" s="1"/>
  <c r="CB78" i="1"/>
  <c r="CF25" i="1"/>
  <c r="CJ25" i="1" s="1"/>
  <c r="CE25" i="1"/>
  <c r="CL25" i="1" s="1"/>
  <c r="CI29" i="1"/>
  <c r="BT25" i="1"/>
  <c r="CD25" i="1"/>
  <c r="CH25" i="1" s="1"/>
  <c r="K82" i="1"/>
  <c r="DP82" i="1"/>
  <c r="BP29" i="1"/>
  <c r="BC80" i="1"/>
  <c r="BA80" i="1"/>
  <c r="CM24" i="1"/>
  <c r="DA81" i="1"/>
  <c r="DB81" i="1" s="1"/>
  <c r="DC81" i="1" s="1"/>
  <c r="AJ81" i="1"/>
  <c r="AK81" i="1" s="1"/>
  <c r="AL81" i="1" s="1"/>
  <c r="AF81" i="1"/>
  <c r="V83" i="1"/>
  <c r="N83" i="1"/>
  <c r="AH83" i="1"/>
  <c r="AD83" i="1"/>
  <c r="AB80" i="1"/>
  <c r="AC80" i="1" s="1"/>
  <c r="AE80" i="1" s="1"/>
  <c r="AZ81" i="1"/>
  <c r="BI29" i="1"/>
  <c r="CU29" i="1"/>
  <c r="CV29" i="1" s="1"/>
  <c r="CW29" i="1" s="1"/>
  <c r="BD29" i="1"/>
  <c r="CY29" i="1"/>
  <c r="AG80" i="1"/>
  <c r="BB81" i="1"/>
  <c r="DC80" i="1"/>
  <c r="AI79" i="1"/>
  <c r="BE29" i="1"/>
  <c r="BH29" i="1"/>
  <c r="BJ29" i="1"/>
  <c r="BF29" i="1"/>
  <c r="Q79" i="1"/>
  <c r="R79" i="1" s="1"/>
  <c r="S79" i="1" s="1"/>
  <c r="AA78" i="1"/>
  <c r="T83" i="1"/>
  <c r="L83" i="1"/>
  <c r="W84" i="1"/>
  <c r="O84" i="1"/>
  <c r="U81" i="1"/>
  <c r="CP83" i="1"/>
  <c r="M81" i="1"/>
  <c r="Y79" i="1"/>
  <c r="Z79" i="1" s="1"/>
  <c r="P80" i="1"/>
  <c r="CR80" i="1"/>
  <c r="X80" i="1"/>
  <c r="DQ81" i="1"/>
  <c r="DR81" i="1" s="1"/>
  <c r="DS81" i="1" s="1"/>
  <c r="H83" i="1"/>
  <c r="I82" i="1"/>
  <c r="CQ82" i="1" s="1"/>
  <c r="F85" i="1"/>
  <c r="G84" i="1"/>
  <c r="E83" i="1"/>
  <c r="D84" i="1"/>
  <c r="AN29" i="1" l="1"/>
  <c r="AU29" i="1" s="1"/>
  <c r="BY81" i="1"/>
  <c r="BZ81" i="1" s="1"/>
  <c r="BW82" i="1" a="1"/>
  <c r="BW82" i="1" s="1"/>
  <c r="CB79" i="1"/>
  <c r="CG25" i="1"/>
  <c r="K83" i="1"/>
  <c r="DP83" i="1"/>
  <c r="CZ29" i="1"/>
  <c r="BC81" i="1"/>
  <c r="BA81" i="1"/>
  <c r="V84" i="1"/>
  <c r="N84" i="1"/>
  <c r="AH84" i="1"/>
  <c r="AD84" i="1"/>
  <c r="DA82" i="1"/>
  <c r="DB82" i="1" s="1"/>
  <c r="DC82" i="1" s="1"/>
  <c r="AJ82" i="1"/>
  <c r="AK82" i="1" s="1"/>
  <c r="AL82" i="1" s="1"/>
  <c r="AF82" i="1"/>
  <c r="AG81" i="1"/>
  <c r="AB81" i="1"/>
  <c r="AC81" i="1" s="1"/>
  <c r="AE81" i="1" s="1"/>
  <c r="BB82" i="1"/>
  <c r="AZ82" i="1"/>
  <c r="AI80" i="1"/>
  <c r="BK29" i="1"/>
  <c r="BG29" i="1"/>
  <c r="AM30" i="1"/>
  <c r="Q80" i="1"/>
  <c r="R80" i="1" s="1"/>
  <c r="S80" i="1" s="1"/>
  <c r="AA79" i="1"/>
  <c r="CP84" i="1"/>
  <c r="T84" i="1"/>
  <c r="L84" i="1"/>
  <c r="W85" i="1"/>
  <c r="O85" i="1"/>
  <c r="U82" i="1"/>
  <c r="M82" i="1"/>
  <c r="X81" i="1"/>
  <c r="Y80" i="1"/>
  <c r="Z80" i="1" s="1"/>
  <c r="P81" i="1"/>
  <c r="DQ82" i="1"/>
  <c r="DR82" i="1" s="1"/>
  <c r="DS82" i="1" s="1"/>
  <c r="CR81" i="1"/>
  <c r="H84" i="1"/>
  <c r="I83" i="1"/>
  <c r="CQ83" i="1" s="1"/>
  <c r="G85" i="1"/>
  <c r="F86" i="1"/>
  <c r="E84" i="1"/>
  <c r="D85" i="1"/>
  <c r="AV29" i="1" l="1"/>
  <c r="AO30" i="1"/>
  <c r="AP30" i="1"/>
  <c r="AQ30" i="1"/>
  <c r="AR30" i="1"/>
  <c r="AS30" i="1"/>
  <c r="AW30" i="1"/>
  <c r="CB80" i="1"/>
  <c r="CC80" i="1" s="1"/>
  <c r="CC81" i="1" s="1"/>
  <c r="CC82" i="1" s="1"/>
  <c r="CC83" i="1" s="1"/>
  <c r="CC84" i="1" s="1"/>
  <c r="CC85" i="1" s="1"/>
  <c r="BX82" i="1"/>
  <c r="BY82" i="1" s="1"/>
  <c r="BZ82" i="1" s="1"/>
  <c r="BW83" i="1" a="1"/>
  <c r="BW83" i="1" s="1"/>
  <c r="BX83" i="1" s="1"/>
  <c r="CK30" i="1"/>
  <c r="K84" i="1"/>
  <c r="DP84" i="1"/>
  <c r="BC82" i="1"/>
  <c r="BA82" i="1"/>
  <c r="CM25" i="1"/>
  <c r="V85" i="1"/>
  <c r="N85" i="1"/>
  <c r="AH85" i="1"/>
  <c r="AD85" i="1"/>
  <c r="AJ83" i="1"/>
  <c r="AF83" i="1"/>
  <c r="AB82" i="1"/>
  <c r="AC82" i="1" s="1"/>
  <c r="AE82" i="1" s="1"/>
  <c r="AG82" i="1"/>
  <c r="AZ83" i="1"/>
  <c r="BB83" i="1"/>
  <c r="AI81" i="1"/>
  <c r="BQ26" i="1"/>
  <c r="BS26" i="1" s="1"/>
  <c r="CS30" i="1"/>
  <c r="Q81" i="1"/>
  <c r="R81" i="1" s="1"/>
  <c r="S81" i="1" s="1"/>
  <c r="AA80" i="1"/>
  <c r="T85" i="1"/>
  <c r="L85" i="1"/>
  <c r="W86" i="1"/>
  <c r="O86" i="1"/>
  <c r="U83" i="1"/>
  <c r="M83" i="1"/>
  <c r="CP85" i="1"/>
  <c r="X82" i="1"/>
  <c r="CR82" i="1"/>
  <c r="P82" i="1"/>
  <c r="Y81" i="1"/>
  <c r="Z81" i="1" s="1"/>
  <c r="DQ83" i="1"/>
  <c r="DR83" i="1" s="1"/>
  <c r="DS83" i="1" s="1"/>
  <c r="H85" i="1"/>
  <c r="I84" i="1"/>
  <c r="CQ84" i="1" s="1"/>
  <c r="F87" i="1"/>
  <c r="G86" i="1"/>
  <c r="E85" i="1"/>
  <c r="D86" i="1"/>
  <c r="AT30" i="1" l="1"/>
  <c r="AN30" i="1" s="1"/>
  <c r="CT30" i="1"/>
  <c r="BY83" i="1"/>
  <c r="BZ83" i="1" s="1"/>
  <c r="BW84" i="1" a="1"/>
  <c r="BW84" i="1" s="1"/>
  <c r="BX84" i="1" s="1"/>
  <c r="CC86" i="1"/>
  <c r="CB81" i="1"/>
  <c r="CF26" i="1"/>
  <c r="CJ26" i="1" s="1"/>
  <c r="CE26" i="1"/>
  <c r="CL26" i="1" s="1"/>
  <c r="CI30" i="1"/>
  <c r="BT26" i="1"/>
  <c r="CD26" i="1"/>
  <c r="CH26" i="1" s="1"/>
  <c r="K85" i="1"/>
  <c r="DP85" i="1"/>
  <c r="BP30" i="1"/>
  <c r="BC83" i="1"/>
  <c r="BA83" i="1"/>
  <c r="AK83" i="1"/>
  <c r="AL83" i="1" s="1"/>
  <c r="V86" i="1"/>
  <c r="N86" i="1"/>
  <c r="AH86" i="1"/>
  <c r="AD86" i="1"/>
  <c r="AJ84" i="1"/>
  <c r="AK84" i="1" s="1"/>
  <c r="AL84" i="1" s="1"/>
  <c r="AF84" i="1"/>
  <c r="AG83" i="1"/>
  <c r="AB83" i="1"/>
  <c r="AC83" i="1" s="1"/>
  <c r="AE83" i="1" s="1"/>
  <c r="AZ84" i="1"/>
  <c r="BI30" i="1"/>
  <c r="CU30" i="1"/>
  <c r="BE30" i="1"/>
  <c r="CY30" i="1"/>
  <c r="BB84" i="1"/>
  <c r="DA83" i="1"/>
  <c r="DB83" i="1" s="1"/>
  <c r="DC83" i="1" s="1"/>
  <c r="AI82" i="1"/>
  <c r="BH30" i="1"/>
  <c r="BJ30" i="1"/>
  <c r="BD30" i="1"/>
  <c r="BF30" i="1"/>
  <c r="Q82" i="1"/>
  <c r="R82" i="1" s="1"/>
  <c r="S82" i="1" s="1"/>
  <c r="AA81" i="1"/>
  <c r="W87" i="1"/>
  <c r="O87" i="1"/>
  <c r="CP86" i="1"/>
  <c r="T86" i="1"/>
  <c r="L86" i="1"/>
  <c r="U84" i="1"/>
  <c r="M84" i="1"/>
  <c r="P83" i="1"/>
  <c r="X83" i="1"/>
  <c r="CR83" i="1"/>
  <c r="Y82" i="1"/>
  <c r="Z82" i="1" s="1"/>
  <c r="DQ84" i="1"/>
  <c r="DR84" i="1" s="1"/>
  <c r="DS84" i="1" s="1"/>
  <c r="H86" i="1"/>
  <c r="I85" i="1"/>
  <c r="CQ85" i="1" s="1"/>
  <c r="G87" i="1"/>
  <c r="F88" i="1"/>
  <c r="E86" i="1"/>
  <c r="D87" i="1"/>
  <c r="CV30" i="1" l="1"/>
  <c r="CW30" i="1" s="1"/>
  <c r="CZ30" i="1" s="1"/>
  <c r="AV30" i="1"/>
  <c r="AU30" i="1"/>
  <c r="BY84" i="1"/>
  <c r="BZ84" i="1" s="1"/>
  <c r="BW85" i="1" a="1"/>
  <c r="BW85" i="1" s="1"/>
  <c r="BX85" i="1" s="1"/>
  <c r="DA84" i="1"/>
  <c r="DB84" i="1" s="1"/>
  <c r="DC84" i="1" s="1"/>
  <c r="CC87" i="1"/>
  <c r="CB82" i="1"/>
  <c r="CG26" i="1"/>
  <c r="K86" i="1"/>
  <c r="DP86" i="1"/>
  <c r="BC84" i="1"/>
  <c r="BA84" i="1"/>
  <c r="V87" i="1"/>
  <c r="N87" i="1"/>
  <c r="AH87" i="1"/>
  <c r="AD87" i="1"/>
  <c r="AJ85" i="1"/>
  <c r="AK85" i="1" s="1"/>
  <c r="AL85" i="1" s="1"/>
  <c r="AF85" i="1"/>
  <c r="AB84" i="1"/>
  <c r="AC84" i="1" s="1"/>
  <c r="AE84" i="1" s="1"/>
  <c r="AM31" i="1"/>
  <c r="AG84" i="1"/>
  <c r="BB85" i="1"/>
  <c r="AZ85" i="1"/>
  <c r="AI83" i="1"/>
  <c r="BK30" i="1"/>
  <c r="BG30" i="1"/>
  <c r="Q83" i="1"/>
  <c r="R83" i="1" s="1"/>
  <c r="S83" i="1" s="1"/>
  <c r="AA82" i="1"/>
  <c r="CP87" i="1"/>
  <c r="T87" i="1"/>
  <c r="L87" i="1"/>
  <c r="W88" i="1"/>
  <c r="O88" i="1"/>
  <c r="U85" i="1"/>
  <c r="M85" i="1"/>
  <c r="Y83" i="1"/>
  <c r="Z83" i="1" s="1"/>
  <c r="P84" i="1"/>
  <c r="X84" i="1"/>
  <c r="DQ85" i="1"/>
  <c r="DR85" i="1" s="1"/>
  <c r="DS85" i="1" s="1"/>
  <c r="CR84" i="1"/>
  <c r="H87" i="1"/>
  <c r="I86" i="1"/>
  <c r="CQ86" i="1" s="1"/>
  <c r="G88" i="1"/>
  <c r="F89" i="1"/>
  <c r="E87" i="1"/>
  <c r="D88" i="1"/>
  <c r="AQ31" i="1" l="1"/>
  <c r="AR31" i="1"/>
  <c r="AS31" i="1"/>
  <c r="AO31" i="1"/>
  <c r="AP31" i="1"/>
  <c r="AW31" i="1"/>
  <c r="CB83" i="1"/>
  <c r="BY85" i="1"/>
  <c r="BZ85" i="1" s="1"/>
  <c r="BW86" i="1" a="1"/>
  <c r="BW86" i="1" s="1"/>
  <c r="BX86" i="1" s="1"/>
  <c r="CC88" i="1"/>
  <c r="CK31" i="1"/>
  <c r="K87" i="1"/>
  <c r="DP87" i="1"/>
  <c r="BC85" i="1"/>
  <c r="BA85" i="1"/>
  <c r="V88" i="1"/>
  <c r="N88" i="1"/>
  <c r="AH88" i="1"/>
  <c r="AD88" i="1"/>
  <c r="AJ86" i="1"/>
  <c r="AK86" i="1" s="1"/>
  <c r="AL86" i="1" s="1"/>
  <c r="AF86" i="1"/>
  <c r="AB85" i="1"/>
  <c r="AC85" i="1" s="1"/>
  <c r="AE85" i="1" s="1"/>
  <c r="AG85" i="1"/>
  <c r="CS31" i="1"/>
  <c r="BQ27" i="1"/>
  <c r="BS27" i="1" s="1"/>
  <c r="BB86" i="1"/>
  <c r="AZ86" i="1"/>
  <c r="DA85" i="1"/>
  <c r="DB85" i="1" s="1"/>
  <c r="DC85" i="1" s="1"/>
  <c r="AI84" i="1"/>
  <c r="Q84" i="1"/>
  <c r="R84" i="1" s="1"/>
  <c r="S84" i="1" s="1"/>
  <c r="AA83" i="1"/>
  <c r="CP88" i="1"/>
  <c r="T88" i="1"/>
  <c r="L88" i="1"/>
  <c r="W89" i="1"/>
  <c r="O89" i="1"/>
  <c r="U86" i="1"/>
  <c r="M86" i="1"/>
  <c r="Y84" i="1"/>
  <c r="Z84" i="1" s="1"/>
  <c r="P85" i="1"/>
  <c r="X85" i="1"/>
  <c r="DQ86" i="1"/>
  <c r="DR86" i="1" s="1"/>
  <c r="DS86" i="1" s="1"/>
  <c r="CR85" i="1"/>
  <c r="H88" i="1"/>
  <c r="I87" i="1"/>
  <c r="CQ87" i="1" s="1"/>
  <c r="G89" i="1"/>
  <c r="F90" i="1"/>
  <c r="E88" i="1"/>
  <c r="D89" i="1"/>
  <c r="AT31" i="1" l="1"/>
  <c r="CT31" i="1"/>
  <c r="BY86" i="1"/>
  <c r="BZ86" i="1" s="1"/>
  <c r="BW87" i="1" a="1"/>
  <c r="BW87" i="1" s="1"/>
  <c r="BX87" i="1" s="1"/>
  <c r="DA86" i="1"/>
  <c r="DB86" i="1" s="1"/>
  <c r="DC86" i="1" s="1"/>
  <c r="CC89" i="1"/>
  <c r="CB84" i="1"/>
  <c r="CF27" i="1"/>
  <c r="CJ27" i="1" s="1"/>
  <c r="CE27" i="1"/>
  <c r="CL27" i="1" s="1"/>
  <c r="CI31" i="1"/>
  <c r="BT27" i="1"/>
  <c r="CD27" i="1"/>
  <c r="K88" i="1"/>
  <c r="DP88" i="1"/>
  <c r="BP31" i="1"/>
  <c r="BC86" i="1"/>
  <c r="BA86" i="1"/>
  <c r="CM26" i="1"/>
  <c r="V89" i="1"/>
  <c r="N89" i="1"/>
  <c r="AH89" i="1"/>
  <c r="AD89" i="1"/>
  <c r="DA87" i="1"/>
  <c r="DB87" i="1" s="1"/>
  <c r="AJ87" i="1"/>
  <c r="AK87" i="1" s="1"/>
  <c r="AL87" i="1" s="1"/>
  <c r="AF87" i="1"/>
  <c r="AG86" i="1"/>
  <c r="AB86" i="1"/>
  <c r="AC86" i="1" s="1"/>
  <c r="AE86" i="1" s="1"/>
  <c r="BJ31" i="1"/>
  <c r="CU31" i="1"/>
  <c r="BE31" i="1"/>
  <c r="BI31" i="1"/>
  <c r="BF31" i="1"/>
  <c r="CY31" i="1"/>
  <c r="BH31" i="1"/>
  <c r="BD31" i="1"/>
  <c r="AZ87" i="1"/>
  <c r="AI85" i="1"/>
  <c r="BB87" i="1"/>
  <c r="Q85" i="1"/>
  <c r="R85" i="1" s="1"/>
  <c r="S85" i="1" s="1"/>
  <c r="AA84" i="1"/>
  <c r="CP89" i="1"/>
  <c r="T89" i="1"/>
  <c r="L89" i="1"/>
  <c r="W90" i="1"/>
  <c r="O90" i="1"/>
  <c r="U87" i="1"/>
  <c r="M87" i="1"/>
  <c r="Y85" i="1"/>
  <c r="Z85" i="1" s="1"/>
  <c r="X86" i="1"/>
  <c r="P86" i="1"/>
  <c r="DQ87" i="1"/>
  <c r="DR87" i="1" s="1"/>
  <c r="DS87" i="1" s="1"/>
  <c r="CR86" i="1"/>
  <c r="H89" i="1"/>
  <c r="I88" i="1"/>
  <c r="CQ88" i="1" s="1"/>
  <c r="F91" i="1"/>
  <c r="G90" i="1"/>
  <c r="D90" i="1"/>
  <c r="E89" i="1"/>
  <c r="AN31" i="1" l="1"/>
  <c r="AV31" i="1" s="1"/>
  <c r="CV31" i="1"/>
  <c r="CW31" i="1" s="1"/>
  <c r="CZ31" i="1" s="1"/>
  <c r="DC87" i="1"/>
  <c r="BY87" i="1"/>
  <c r="BZ87" i="1" s="1"/>
  <c r="BW88" i="1" a="1"/>
  <c r="BW88" i="1" s="1"/>
  <c r="CC90" i="1"/>
  <c r="CB85" i="1"/>
  <c r="CG27" i="1"/>
  <c r="CH27" i="1"/>
  <c r="K89" i="1"/>
  <c r="DP89" i="1"/>
  <c r="BC87" i="1"/>
  <c r="BA87" i="1"/>
  <c r="DA88" i="1"/>
  <c r="DB88" i="1" s="1"/>
  <c r="DC88" i="1" s="1"/>
  <c r="AJ88" i="1"/>
  <c r="AK88" i="1" s="1"/>
  <c r="AL88" i="1" s="1"/>
  <c r="AF88" i="1"/>
  <c r="V90" i="1"/>
  <c r="N90" i="1"/>
  <c r="AH90" i="1"/>
  <c r="AD90" i="1"/>
  <c r="AB87" i="1"/>
  <c r="AC87" i="1" s="1"/>
  <c r="AE87" i="1" s="1"/>
  <c r="BK31" i="1"/>
  <c r="BG31" i="1"/>
  <c r="AM32" i="1"/>
  <c r="AG87" i="1"/>
  <c r="AZ88" i="1"/>
  <c r="AI86" i="1"/>
  <c r="BB88" i="1"/>
  <c r="Q86" i="1"/>
  <c r="R86" i="1" s="1"/>
  <c r="S86" i="1" s="1"/>
  <c r="AA85" i="1"/>
  <c r="T90" i="1"/>
  <c r="L90" i="1"/>
  <c r="W91" i="1"/>
  <c r="O91" i="1"/>
  <c r="U88" i="1"/>
  <c r="CP90" i="1"/>
  <c r="M88" i="1"/>
  <c r="P87" i="1"/>
  <c r="X87" i="1"/>
  <c r="Y86" i="1"/>
  <c r="Z86" i="1" s="1"/>
  <c r="DQ88" i="1"/>
  <c r="DR88" i="1" s="1"/>
  <c r="DS88" i="1" s="1"/>
  <c r="CR87" i="1"/>
  <c r="H90" i="1"/>
  <c r="I89" i="1"/>
  <c r="CQ89" i="1" s="1"/>
  <c r="F92" i="1"/>
  <c r="G91" i="1"/>
  <c r="E90" i="1"/>
  <c r="D91" i="1"/>
  <c r="AU31" i="1" l="1"/>
  <c r="AO32" i="1"/>
  <c r="CT32" i="1" s="1"/>
  <c r="AP32" i="1"/>
  <c r="AR32" i="1"/>
  <c r="AS32" i="1"/>
  <c r="AQ32" i="1"/>
  <c r="AW32" i="1"/>
  <c r="CB86" i="1"/>
  <c r="BX88" i="1"/>
  <c r="BY88" i="1" s="1"/>
  <c r="BZ88" i="1" s="1"/>
  <c r="BW89" i="1" a="1"/>
  <c r="BW89" i="1" s="1"/>
  <c r="BX89" i="1" s="1"/>
  <c r="CC91" i="1"/>
  <c r="CK32" i="1"/>
  <c r="K90" i="1"/>
  <c r="DP90" i="1"/>
  <c r="BC88" i="1"/>
  <c r="BA88" i="1"/>
  <c r="CM27" i="1"/>
  <c r="DA89" i="1"/>
  <c r="DB89" i="1" s="1"/>
  <c r="DC89" i="1" s="1"/>
  <c r="AJ89" i="1"/>
  <c r="AK89" i="1" s="1"/>
  <c r="AL89" i="1" s="1"/>
  <c r="AF89" i="1"/>
  <c r="V91" i="1"/>
  <c r="N91" i="1"/>
  <c r="AH91" i="1"/>
  <c r="AD91" i="1"/>
  <c r="AG88" i="1"/>
  <c r="AB88" i="1"/>
  <c r="AC88" i="1" s="1"/>
  <c r="AE88" i="1" s="1"/>
  <c r="AZ89" i="1"/>
  <c r="BQ28" i="1"/>
  <c r="BS28" i="1" s="1"/>
  <c r="CS32" i="1"/>
  <c r="BB89" i="1"/>
  <c r="AI87" i="1"/>
  <c r="Q87" i="1"/>
  <c r="R87" i="1" s="1"/>
  <c r="S87" i="1" s="1"/>
  <c r="AA86" i="1"/>
  <c r="W92" i="1"/>
  <c r="O92" i="1"/>
  <c r="CP91" i="1"/>
  <c r="T91" i="1"/>
  <c r="L91" i="1"/>
  <c r="U89" i="1"/>
  <c r="M89" i="1"/>
  <c r="CR88" i="1"/>
  <c r="P88" i="1"/>
  <c r="Y87" i="1"/>
  <c r="Z87" i="1" s="1"/>
  <c r="X88" i="1"/>
  <c r="DQ89" i="1"/>
  <c r="DR89" i="1" s="1"/>
  <c r="DS89" i="1" s="1"/>
  <c r="H91" i="1"/>
  <c r="I90" i="1"/>
  <c r="CQ90" i="1" s="1"/>
  <c r="F93" i="1"/>
  <c r="G92" i="1"/>
  <c r="D92" i="1"/>
  <c r="E91" i="1"/>
  <c r="AT32" i="1" l="1"/>
  <c r="CB87" i="1"/>
  <c r="CB88" i="1" s="1"/>
  <c r="BY89" i="1"/>
  <c r="BZ89" i="1" s="1"/>
  <c r="BW90" i="1" a="1"/>
  <c r="BW90" i="1" s="1"/>
  <c r="BX90" i="1" s="1"/>
  <c r="CF28" i="1"/>
  <c r="CJ28" i="1" s="1"/>
  <c r="CE28" i="1"/>
  <c r="CL28" i="1" s="1"/>
  <c r="CI32" i="1"/>
  <c r="BT28" i="1"/>
  <c r="CD28" i="1"/>
  <c r="CH28" i="1" s="1"/>
  <c r="K91" i="1"/>
  <c r="DP91" i="1"/>
  <c r="BP32" i="1"/>
  <c r="BC89" i="1"/>
  <c r="BA89" i="1"/>
  <c r="V92" i="1"/>
  <c r="N92" i="1"/>
  <c r="AH92" i="1"/>
  <c r="AD92" i="1"/>
  <c r="DA90" i="1"/>
  <c r="DB90" i="1" s="1"/>
  <c r="DC90" i="1" s="1"/>
  <c r="AJ90" i="1"/>
  <c r="AK90" i="1" s="1"/>
  <c r="AL90" i="1" s="1"/>
  <c r="AF90" i="1"/>
  <c r="AB89" i="1"/>
  <c r="AC89" i="1" s="1"/>
  <c r="AE89" i="1" s="1"/>
  <c r="BJ32" i="1"/>
  <c r="CU32" i="1"/>
  <c r="CV32" i="1" s="1"/>
  <c r="CW32" i="1" s="1"/>
  <c r="BD32" i="1"/>
  <c r="BI32" i="1"/>
  <c r="BH32" i="1"/>
  <c r="CY32" i="1"/>
  <c r="BF32" i="1"/>
  <c r="BE32" i="1"/>
  <c r="BB90" i="1"/>
  <c r="AZ90" i="1"/>
  <c r="AG89" i="1"/>
  <c r="AI88" i="1"/>
  <c r="Q88" i="1"/>
  <c r="R88" i="1" s="1"/>
  <c r="S88" i="1" s="1"/>
  <c r="AA87" i="1"/>
  <c r="CP92" i="1"/>
  <c r="T92" i="1"/>
  <c r="L92" i="1"/>
  <c r="W93" i="1"/>
  <c r="O93" i="1"/>
  <c r="U90" i="1"/>
  <c r="M90" i="1"/>
  <c r="P89" i="1"/>
  <c r="X89" i="1"/>
  <c r="CR89" i="1"/>
  <c r="Y88" i="1"/>
  <c r="Z88" i="1" s="1"/>
  <c r="DQ90" i="1"/>
  <c r="DR90" i="1" s="1"/>
  <c r="DS90" i="1" s="1"/>
  <c r="H92" i="1"/>
  <c r="I91" i="1"/>
  <c r="CQ91" i="1" s="1"/>
  <c r="G93" i="1"/>
  <c r="F94" i="1"/>
  <c r="E92" i="1"/>
  <c r="D93" i="1"/>
  <c r="AN32" i="1" l="1"/>
  <c r="AU32" i="1" s="1"/>
  <c r="BY90" i="1"/>
  <c r="BZ90" i="1" s="1"/>
  <c r="BW91" i="1" a="1"/>
  <c r="BW91" i="1" s="1"/>
  <c r="BX91" i="1" s="1"/>
  <c r="CG28" i="1"/>
  <c r="K92" i="1"/>
  <c r="DP92" i="1"/>
  <c r="CZ32" i="1"/>
  <c r="BC90" i="1"/>
  <c r="BA90" i="1"/>
  <c r="V93" i="1"/>
  <c r="N93" i="1"/>
  <c r="AH93" i="1"/>
  <c r="AD93" i="1"/>
  <c r="AJ91" i="1"/>
  <c r="AK91" i="1" s="1"/>
  <c r="AL91" i="1" s="1"/>
  <c r="AF91" i="1"/>
  <c r="AG90" i="1"/>
  <c r="AB90" i="1"/>
  <c r="AC90" i="1" s="1"/>
  <c r="AE90" i="1" s="1"/>
  <c r="AZ91" i="1"/>
  <c r="BK32" i="1"/>
  <c r="AM33" i="1"/>
  <c r="BG32" i="1"/>
  <c r="BB91" i="1"/>
  <c r="AI89" i="1"/>
  <c r="Q89" i="1"/>
  <c r="R89" i="1" s="1"/>
  <c r="S89" i="1" s="1"/>
  <c r="AA88" i="1"/>
  <c r="CP93" i="1"/>
  <c r="T93" i="1"/>
  <c r="L93" i="1"/>
  <c r="W94" i="1"/>
  <c r="O94" i="1"/>
  <c r="U91" i="1"/>
  <c r="M91" i="1"/>
  <c r="P90" i="1"/>
  <c r="X90" i="1"/>
  <c r="Y89" i="1"/>
  <c r="Z89" i="1" s="1"/>
  <c r="DQ91" i="1"/>
  <c r="DR91" i="1" s="1"/>
  <c r="DS91" i="1" s="1"/>
  <c r="CR90" i="1"/>
  <c r="H93" i="1"/>
  <c r="I92" i="1"/>
  <c r="CQ92" i="1" s="1"/>
  <c r="G94" i="1"/>
  <c r="F95" i="1"/>
  <c r="D94" i="1"/>
  <c r="E93" i="1"/>
  <c r="AV32" i="1" l="1"/>
  <c r="AO33" i="1"/>
  <c r="AP33" i="1"/>
  <c r="AQ33" i="1"/>
  <c r="AR33" i="1"/>
  <c r="AS33" i="1"/>
  <c r="AW33" i="1"/>
  <c r="BY91" i="1"/>
  <c r="BZ91" i="1" s="1"/>
  <c r="BW92" i="1" a="1"/>
  <c r="BW92" i="1" s="1"/>
  <c r="BX92" i="1" s="1"/>
  <c r="CB89" i="1"/>
  <c r="CK33" i="1"/>
  <c r="K93" i="1"/>
  <c r="DP93" i="1"/>
  <c r="BC91" i="1"/>
  <c r="BA91" i="1"/>
  <c r="CM28" i="1"/>
  <c r="V94" i="1"/>
  <c r="N94" i="1"/>
  <c r="AH94" i="1"/>
  <c r="AD94" i="1"/>
  <c r="DA92" i="1"/>
  <c r="DB92" i="1" s="1"/>
  <c r="AJ92" i="1"/>
  <c r="AK92" i="1" s="1"/>
  <c r="AL92" i="1" s="1"/>
  <c r="AF92" i="1"/>
  <c r="AG91" i="1"/>
  <c r="AB91" i="1"/>
  <c r="AC91" i="1" s="1"/>
  <c r="AE91" i="1" s="1"/>
  <c r="CS33" i="1"/>
  <c r="CY33" i="1" s="1"/>
  <c r="BQ29" i="1"/>
  <c r="BS29" i="1" s="1"/>
  <c r="AZ92" i="1"/>
  <c r="BB92" i="1"/>
  <c r="DA91" i="1"/>
  <c r="DB91" i="1" s="1"/>
  <c r="DC91" i="1" s="1"/>
  <c r="AI90" i="1"/>
  <c r="Q90" i="1"/>
  <c r="R90" i="1" s="1"/>
  <c r="S90" i="1" s="1"/>
  <c r="AA89" i="1"/>
  <c r="CP94" i="1"/>
  <c r="T94" i="1"/>
  <c r="L94" i="1"/>
  <c r="W95" i="1"/>
  <c r="O95" i="1"/>
  <c r="U92" i="1"/>
  <c r="M92" i="1"/>
  <c r="X91" i="1"/>
  <c r="Y90" i="1"/>
  <c r="Z90" i="1" s="1"/>
  <c r="P91" i="1"/>
  <c r="CR91" i="1"/>
  <c r="DQ92" i="1"/>
  <c r="DR92" i="1" s="1"/>
  <c r="DS92" i="1" s="1"/>
  <c r="H94" i="1"/>
  <c r="I93" i="1"/>
  <c r="CQ93" i="1" s="1"/>
  <c r="F96" i="1"/>
  <c r="G95" i="1"/>
  <c r="E94" i="1"/>
  <c r="D95" i="1"/>
  <c r="AT33" i="1" l="1"/>
  <c r="CT33" i="1"/>
  <c r="BY92" i="1"/>
  <c r="BZ92" i="1" s="1"/>
  <c r="BW93" i="1" a="1"/>
  <c r="BW93" i="1" s="1"/>
  <c r="BX93" i="1" s="1"/>
  <c r="CB90" i="1"/>
  <c r="CF29" i="1"/>
  <c r="CJ29" i="1" s="1"/>
  <c r="CE29" i="1"/>
  <c r="CL29" i="1" s="1"/>
  <c r="CI33" i="1"/>
  <c r="BT29" i="1"/>
  <c r="CD29" i="1"/>
  <c r="CH29" i="1" s="1"/>
  <c r="K94" i="1"/>
  <c r="DP94" i="1"/>
  <c r="BH33" i="1"/>
  <c r="BP33" i="1"/>
  <c r="BC92" i="1"/>
  <c r="BA92" i="1"/>
  <c r="AJ93" i="1"/>
  <c r="AK93" i="1" s="1"/>
  <c r="AL93" i="1" s="1"/>
  <c r="AF93" i="1"/>
  <c r="V95" i="1"/>
  <c r="N95" i="1"/>
  <c r="AH95" i="1"/>
  <c r="AD95" i="1"/>
  <c r="AG92" i="1"/>
  <c r="AB92" i="1"/>
  <c r="AC92" i="1" s="1"/>
  <c r="AE92" i="1" s="1"/>
  <c r="AZ93" i="1"/>
  <c r="BJ33" i="1"/>
  <c r="CU33" i="1"/>
  <c r="BI33" i="1"/>
  <c r="BF33" i="1"/>
  <c r="BD33" i="1"/>
  <c r="BE33" i="1"/>
  <c r="DC92" i="1"/>
  <c r="AI91" i="1"/>
  <c r="BB93" i="1"/>
  <c r="Q91" i="1"/>
  <c r="R91" i="1" s="1"/>
  <c r="S91" i="1" s="1"/>
  <c r="AA90" i="1"/>
  <c r="W96" i="1"/>
  <c r="O96" i="1"/>
  <c r="CP95" i="1"/>
  <c r="T95" i="1"/>
  <c r="L95" i="1"/>
  <c r="U93" i="1"/>
  <c r="M93" i="1"/>
  <c r="P92" i="1"/>
  <c r="X92" i="1"/>
  <c r="CR92" i="1"/>
  <c r="Y91" i="1"/>
  <c r="Z91" i="1" s="1"/>
  <c r="DQ93" i="1"/>
  <c r="DR93" i="1" s="1"/>
  <c r="DS93" i="1" s="1"/>
  <c r="H95" i="1"/>
  <c r="I94" i="1"/>
  <c r="CQ94" i="1" s="1"/>
  <c r="G96" i="1"/>
  <c r="F97" i="1"/>
  <c r="D96" i="1"/>
  <c r="E95" i="1"/>
  <c r="AN33" i="1" l="1"/>
  <c r="AV33" i="1" s="1"/>
  <c r="CV33" i="1"/>
  <c r="CW33" i="1" s="1"/>
  <c r="CZ33" i="1" s="1"/>
  <c r="BY93" i="1"/>
  <c r="BZ93" i="1" s="1"/>
  <c r="DA93" i="1"/>
  <c r="DB93" i="1" s="1"/>
  <c r="DC93" i="1" s="1"/>
  <c r="BW94" i="1" a="1"/>
  <c r="BW94" i="1" s="1"/>
  <c r="CB91" i="1"/>
  <c r="CG29" i="1"/>
  <c r="K95" i="1"/>
  <c r="DP95" i="1"/>
  <c r="BC93" i="1"/>
  <c r="BA93" i="1"/>
  <c r="DA94" i="1"/>
  <c r="DB94" i="1" s="1"/>
  <c r="AJ94" i="1"/>
  <c r="AK94" i="1" s="1"/>
  <c r="AL94" i="1" s="1"/>
  <c r="AF94" i="1"/>
  <c r="V96" i="1"/>
  <c r="N96" i="1"/>
  <c r="AH96" i="1"/>
  <c r="AD96" i="1"/>
  <c r="AG93" i="1"/>
  <c r="AB93" i="1"/>
  <c r="AC93" i="1" s="1"/>
  <c r="AE93" i="1" s="1"/>
  <c r="AZ94" i="1"/>
  <c r="BK33" i="1"/>
  <c r="BG33" i="1"/>
  <c r="AM34" i="1"/>
  <c r="BB94" i="1"/>
  <c r="AI92" i="1"/>
  <c r="Q92" i="1"/>
  <c r="R92" i="1" s="1"/>
  <c r="S92" i="1" s="1"/>
  <c r="AA91" i="1"/>
  <c r="CP96" i="1"/>
  <c r="T96" i="1"/>
  <c r="L96" i="1"/>
  <c r="W97" i="1"/>
  <c r="O97" i="1"/>
  <c r="U94" i="1"/>
  <c r="M94" i="1"/>
  <c r="P93" i="1"/>
  <c r="X93" i="1"/>
  <c r="Y92" i="1"/>
  <c r="Z92" i="1" s="1"/>
  <c r="CR93" i="1"/>
  <c r="DQ94" i="1"/>
  <c r="DR94" i="1" s="1"/>
  <c r="DS94" i="1" s="1"/>
  <c r="H96" i="1"/>
  <c r="I95" i="1"/>
  <c r="CQ95" i="1" s="1"/>
  <c r="G97" i="1"/>
  <c r="F98" i="1"/>
  <c r="E96" i="1"/>
  <c r="D97" i="1"/>
  <c r="AU33" i="1" l="1"/>
  <c r="AR34" i="1"/>
  <c r="AS34" i="1"/>
  <c r="AO34" i="1"/>
  <c r="AP34" i="1"/>
  <c r="AQ34" i="1"/>
  <c r="AW34" i="1"/>
  <c r="CB92" i="1"/>
  <c r="BX94" i="1"/>
  <c r="BY94" i="1" s="1"/>
  <c r="BZ94" i="1" s="1"/>
  <c r="DC94" i="1"/>
  <c r="BW95" i="1" a="1"/>
  <c r="BW95" i="1" s="1"/>
  <c r="BX95" i="1" s="1"/>
  <c r="CK34" i="1"/>
  <c r="K96" i="1"/>
  <c r="DP96" i="1"/>
  <c r="BC94" i="1"/>
  <c r="BA94" i="1"/>
  <c r="CM29" i="1"/>
  <c r="AJ95" i="1"/>
  <c r="AK95" i="1" s="1"/>
  <c r="AL95" i="1" s="1"/>
  <c r="AF95" i="1"/>
  <c r="N97" i="1"/>
  <c r="V97" i="1"/>
  <c r="AH97" i="1"/>
  <c r="AD97" i="1"/>
  <c r="AB94" i="1"/>
  <c r="AC94" i="1" s="1"/>
  <c r="AE94" i="1" s="1"/>
  <c r="AZ95" i="1"/>
  <c r="CS34" i="1"/>
  <c r="CY34" i="1" s="1"/>
  <c r="BQ30" i="1"/>
  <c r="BS30" i="1" s="1"/>
  <c r="AG94" i="1"/>
  <c r="BB95" i="1"/>
  <c r="AI93" i="1"/>
  <c r="Q93" i="1"/>
  <c r="R93" i="1" s="1"/>
  <c r="S93" i="1" s="1"/>
  <c r="AA92" i="1"/>
  <c r="CP97" i="1"/>
  <c r="T97" i="1"/>
  <c r="L97" i="1"/>
  <c r="W98" i="1"/>
  <c r="O98" i="1"/>
  <c r="U95" i="1"/>
  <c r="M95" i="1"/>
  <c r="P94" i="1"/>
  <c r="X94" i="1"/>
  <c r="Y93" i="1"/>
  <c r="Z93" i="1" s="1"/>
  <c r="CR94" i="1"/>
  <c r="DQ95" i="1"/>
  <c r="DR95" i="1" s="1"/>
  <c r="DS95" i="1" s="1"/>
  <c r="H97" i="1"/>
  <c r="I96" i="1"/>
  <c r="CQ96" i="1" s="1"/>
  <c r="F99" i="1"/>
  <c r="G98" i="1"/>
  <c r="E97" i="1"/>
  <c r="D98" i="1"/>
  <c r="AT34" i="1" l="1"/>
  <c r="AN34" i="1" s="1"/>
  <c r="CC92" i="1"/>
  <c r="CC93" i="1" s="1"/>
  <c r="CC94" i="1" s="1"/>
  <c r="CC95" i="1" s="1"/>
  <c r="CC96" i="1" s="1"/>
  <c r="CC97" i="1" s="1"/>
  <c r="CC98" i="1" s="1"/>
  <c r="BY95" i="1"/>
  <c r="BZ95" i="1" s="1"/>
  <c r="BW96" i="1" a="1"/>
  <c r="BW96" i="1" s="1"/>
  <c r="BX96" i="1" s="1"/>
  <c r="CB93" i="1"/>
  <c r="CF30" i="1"/>
  <c r="CJ30" i="1" s="1"/>
  <c r="CE30" i="1"/>
  <c r="CL30" i="1" s="1"/>
  <c r="CI34" i="1"/>
  <c r="BT30" i="1"/>
  <c r="CD30" i="1"/>
  <c r="CH30" i="1" s="1"/>
  <c r="K97" i="1"/>
  <c r="DP97" i="1"/>
  <c r="BP34" i="1"/>
  <c r="BC95" i="1"/>
  <c r="BA95" i="1"/>
  <c r="V98" i="1"/>
  <c r="N98" i="1"/>
  <c r="AH98" i="1"/>
  <c r="AD98" i="1"/>
  <c r="AJ96" i="1"/>
  <c r="AK96" i="1" s="1"/>
  <c r="AL96" i="1" s="1"/>
  <c r="AF96" i="1"/>
  <c r="AB95" i="1"/>
  <c r="AC95" i="1" s="1"/>
  <c r="AE95" i="1" s="1"/>
  <c r="BH34" i="1"/>
  <c r="CU34" i="1"/>
  <c r="CT34" i="1"/>
  <c r="BD34" i="1"/>
  <c r="BF34" i="1"/>
  <c r="BE34" i="1"/>
  <c r="BI34" i="1"/>
  <c r="BJ34" i="1"/>
  <c r="AG95" i="1"/>
  <c r="AI94" i="1"/>
  <c r="AZ96" i="1"/>
  <c r="BB96" i="1"/>
  <c r="DA95" i="1"/>
  <c r="DB95" i="1" s="1"/>
  <c r="DC95" i="1" s="1"/>
  <c r="Q94" i="1"/>
  <c r="R94" i="1" s="1"/>
  <c r="S94" i="1" s="1"/>
  <c r="AA93" i="1"/>
  <c r="W99" i="1"/>
  <c r="O99" i="1"/>
  <c r="CP98" i="1"/>
  <c r="T98" i="1"/>
  <c r="L98" i="1"/>
  <c r="U96" i="1"/>
  <c r="M96" i="1"/>
  <c r="CR95" i="1"/>
  <c r="X95" i="1"/>
  <c r="P95" i="1"/>
  <c r="Y94" i="1"/>
  <c r="Z94" i="1" s="1"/>
  <c r="DQ96" i="1"/>
  <c r="DR96" i="1" s="1"/>
  <c r="DS96" i="1" s="1"/>
  <c r="H98" i="1"/>
  <c r="I97" i="1"/>
  <c r="CQ97" i="1" s="1"/>
  <c r="F100" i="1"/>
  <c r="G99" i="1"/>
  <c r="E98" i="1"/>
  <c r="D99" i="1"/>
  <c r="AV34" i="1" l="1"/>
  <c r="AU34" i="1"/>
  <c r="BY96" i="1"/>
  <c r="BZ96" i="1" s="1"/>
  <c r="DA96" i="1"/>
  <c r="DB96" i="1" s="1"/>
  <c r="DC96" i="1" s="1"/>
  <c r="BW97" i="1" a="1"/>
  <c r="BW97" i="1" s="1"/>
  <c r="BX97" i="1" s="1"/>
  <c r="CC99" i="1"/>
  <c r="CB94" i="1"/>
  <c r="CG30" i="1"/>
  <c r="K98" i="1"/>
  <c r="DP98" i="1"/>
  <c r="BC96" i="1"/>
  <c r="BA96" i="1"/>
  <c r="DA97" i="1"/>
  <c r="DB97" i="1" s="1"/>
  <c r="AJ97" i="1"/>
  <c r="AK97" i="1" s="1"/>
  <c r="AL97" i="1" s="1"/>
  <c r="AF97" i="1"/>
  <c r="V99" i="1"/>
  <c r="N99" i="1"/>
  <c r="AH99" i="1"/>
  <c r="AD99" i="1"/>
  <c r="AG96" i="1"/>
  <c r="AB96" i="1"/>
  <c r="AC96" i="1" s="1"/>
  <c r="AE96" i="1" s="1"/>
  <c r="BB97" i="1"/>
  <c r="CV34" i="1"/>
  <c r="CW34" i="1" s="1"/>
  <c r="CZ34" i="1" s="1"/>
  <c r="BG34" i="1"/>
  <c r="BK34" i="1"/>
  <c r="AM35" i="1"/>
  <c r="AI95" i="1"/>
  <c r="AZ97" i="1"/>
  <c r="Q95" i="1"/>
  <c r="R95" i="1" s="1"/>
  <c r="S95" i="1" s="1"/>
  <c r="AA94" i="1"/>
  <c r="CP99" i="1"/>
  <c r="T99" i="1"/>
  <c r="L99" i="1"/>
  <c r="W100" i="1"/>
  <c r="O100" i="1"/>
  <c r="U97" i="1"/>
  <c r="M97" i="1"/>
  <c r="CR96" i="1"/>
  <c r="P96" i="1"/>
  <c r="X96" i="1"/>
  <c r="Y95" i="1"/>
  <c r="Z95" i="1" s="1"/>
  <c r="DQ97" i="1"/>
  <c r="DR97" i="1" s="1"/>
  <c r="DS97" i="1" s="1"/>
  <c r="H99" i="1"/>
  <c r="I98" i="1"/>
  <c r="CQ98" i="1" s="1"/>
  <c r="G100" i="1"/>
  <c r="F101" i="1"/>
  <c r="E99" i="1"/>
  <c r="D100" i="1"/>
  <c r="AO35" i="1" l="1"/>
  <c r="AP35" i="1"/>
  <c r="AQ35" i="1"/>
  <c r="AR35" i="1"/>
  <c r="AS35" i="1"/>
  <c r="AW35" i="1"/>
  <c r="BY97" i="1"/>
  <c r="BZ97" i="1" s="1"/>
  <c r="DC97" i="1"/>
  <c r="BW98" i="1" a="1"/>
  <c r="BW98" i="1" s="1"/>
  <c r="CC100" i="1"/>
  <c r="CB95" i="1"/>
  <c r="CK35" i="1"/>
  <c r="K99" i="1"/>
  <c r="DP99" i="1"/>
  <c r="BC97" i="1"/>
  <c r="BA97" i="1"/>
  <c r="CM30" i="1"/>
  <c r="V100" i="1"/>
  <c r="N100" i="1"/>
  <c r="AH100" i="1"/>
  <c r="AD100" i="1"/>
  <c r="DA98" i="1"/>
  <c r="DB98" i="1" s="1"/>
  <c r="DC98" i="1" s="1"/>
  <c r="AJ98" i="1"/>
  <c r="AK98" i="1" s="1"/>
  <c r="AL98" i="1" s="1"/>
  <c r="AF98" i="1"/>
  <c r="AB98" i="1" s="1"/>
  <c r="AC98" i="1" s="1"/>
  <c r="AG97" i="1"/>
  <c r="AB97" i="1"/>
  <c r="AC97" i="1" s="1"/>
  <c r="AE97" i="1" s="1"/>
  <c r="BQ31" i="1"/>
  <c r="BS31" i="1" s="1"/>
  <c r="CS35" i="1"/>
  <c r="AZ98" i="1"/>
  <c r="BB98" i="1"/>
  <c r="AI96" i="1"/>
  <c r="Q96" i="1"/>
  <c r="R96" i="1" s="1"/>
  <c r="S96" i="1" s="1"/>
  <c r="AA95" i="1"/>
  <c r="CP100" i="1"/>
  <c r="T100" i="1"/>
  <c r="L100" i="1"/>
  <c r="W101" i="1"/>
  <c r="O101" i="1"/>
  <c r="U98" i="1"/>
  <c r="M98" i="1"/>
  <c r="P97" i="1"/>
  <c r="CR97" i="1"/>
  <c r="X97" i="1"/>
  <c r="Y96" i="1"/>
  <c r="Z96" i="1" s="1"/>
  <c r="DQ98" i="1"/>
  <c r="DR98" i="1" s="1"/>
  <c r="DS98" i="1" s="1"/>
  <c r="H100" i="1"/>
  <c r="I99" i="1"/>
  <c r="CQ99" i="1" s="1"/>
  <c r="D101" i="1"/>
  <c r="F102" i="1"/>
  <c r="G101" i="1"/>
  <c r="E100" i="1"/>
  <c r="AT35" i="1" l="1"/>
  <c r="CT35" i="1"/>
  <c r="CB96" i="1"/>
  <c r="BX98" i="1"/>
  <c r="BY98" i="1" s="1"/>
  <c r="BZ98" i="1" s="1"/>
  <c r="BW99" i="1" a="1"/>
  <c r="BW99" i="1" s="1"/>
  <c r="BX99" i="1" s="1"/>
  <c r="CC101" i="1"/>
  <c r="CF31" i="1"/>
  <c r="CJ31" i="1" s="1"/>
  <c r="CE31" i="1"/>
  <c r="CL31" i="1" s="1"/>
  <c r="CI35" i="1"/>
  <c r="BT31" i="1"/>
  <c r="CD31" i="1"/>
  <c r="CH31" i="1" s="1"/>
  <c r="K100" i="1"/>
  <c r="DP100" i="1"/>
  <c r="BP35" i="1"/>
  <c r="BC98" i="1"/>
  <c r="BA98" i="1"/>
  <c r="AG98" i="1"/>
  <c r="AJ99" i="1"/>
  <c r="AK99" i="1" s="1"/>
  <c r="AL99" i="1" s="1"/>
  <c r="AF99" i="1"/>
  <c r="V101" i="1"/>
  <c r="N101" i="1"/>
  <c r="AH101" i="1"/>
  <c r="AD101" i="1"/>
  <c r="AZ99" i="1"/>
  <c r="CU35" i="1"/>
  <c r="BJ35" i="1"/>
  <c r="CY35" i="1"/>
  <c r="BH35" i="1"/>
  <c r="BI35" i="1"/>
  <c r="BF35" i="1"/>
  <c r="BD35" i="1"/>
  <c r="BE35" i="1"/>
  <c r="BB99" i="1"/>
  <c r="AI97" i="1"/>
  <c r="Q97" i="1"/>
  <c r="R97" i="1" s="1"/>
  <c r="S97" i="1" s="1"/>
  <c r="AA96" i="1"/>
  <c r="W102" i="1"/>
  <c r="O102" i="1"/>
  <c r="T101" i="1"/>
  <c r="L101" i="1"/>
  <c r="U99" i="1"/>
  <c r="CP101" i="1"/>
  <c r="M99" i="1"/>
  <c r="X98" i="1"/>
  <c r="AE98" i="1"/>
  <c r="Y97" i="1"/>
  <c r="Z97" i="1" s="1"/>
  <c r="CR98" i="1"/>
  <c r="P98" i="1"/>
  <c r="DQ99" i="1"/>
  <c r="DR99" i="1" s="1"/>
  <c r="DS99" i="1" s="1"/>
  <c r="H101" i="1"/>
  <c r="I100" i="1"/>
  <c r="CQ100" i="1" s="1"/>
  <c r="E101" i="1"/>
  <c r="D102" i="1"/>
  <c r="G102" i="1"/>
  <c r="F103" i="1"/>
  <c r="AN35" i="1" l="1"/>
  <c r="AU35" i="1" s="1"/>
  <c r="CV35" i="1"/>
  <c r="CW35" i="1" s="1"/>
  <c r="CZ35" i="1" s="1"/>
  <c r="BY99" i="1"/>
  <c r="BZ99" i="1" s="1"/>
  <c r="BW100" i="1" a="1"/>
  <c r="BW100" i="1" s="1"/>
  <c r="BX100" i="1" s="1"/>
  <c r="DA99" i="1"/>
  <c r="DB99" i="1" s="1"/>
  <c r="DC99" i="1" s="1"/>
  <c r="CC102" i="1"/>
  <c r="CB97" i="1"/>
  <c r="CG31" i="1"/>
  <c r="K101" i="1"/>
  <c r="DP101" i="1"/>
  <c r="BC99" i="1"/>
  <c r="BA99" i="1"/>
  <c r="AJ100" i="1"/>
  <c r="AK100" i="1" s="1"/>
  <c r="AL100" i="1" s="1"/>
  <c r="AF100" i="1"/>
  <c r="V102" i="1"/>
  <c r="N102" i="1"/>
  <c r="AH102" i="1"/>
  <c r="AD102" i="1"/>
  <c r="AB99" i="1"/>
  <c r="AC99" i="1" s="1"/>
  <c r="AE99" i="1" s="1"/>
  <c r="BG35" i="1"/>
  <c r="BK35" i="1"/>
  <c r="AM36" i="1"/>
  <c r="AZ100" i="1"/>
  <c r="AG99" i="1"/>
  <c r="AI98" i="1"/>
  <c r="BB100" i="1"/>
  <c r="Q98" i="1"/>
  <c r="R98" i="1" s="1"/>
  <c r="S98" i="1" s="1"/>
  <c r="AA97" i="1"/>
  <c r="W103" i="1"/>
  <c r="O103" i="1"/>
  <c r="CP102" i="1"/>
  <c r="T102" i="1"/>
  <c r="L102" i="1"/>
  <c r="U100" i="1"/>
  <c r="M100" i="1"/>
  <c r="P99" i="1"/>
  <c r="X99" i="1"/>
  <c r="CR99" i="1"/>
  <c r="Y98" i="1"/>
  <c r="Z98" i="1" s="1"/>
  <c r="DQ100" i="1"/>
  <c r="DR100" i="1" s="1"/>
  <c r="DS100" i="1" s="1"/>
  <c r="H102" i="1"/>
  <c r="I101" i="1"/>
  <c r="CQ101" i="1" s="1"/>
  <c r="E102" i="1"/>
  <c r="D103" i="1"/>
  <c r="F104" i="1"/>
  <c r="G103" i="1"/>
  <c r="AV35" i="1" l="1"/>
  <c r="AP36" i="1"/>
  <c r="AQ36" i="1"/>
  <c r="AR36" i="1"/>
  <c r="AS36" i="1"/>
  <c r="AO36" i="1"/>
  <c r="CT36" i="1" s="1"/>
  <c r="AW36" i="1"/>
  <c r="BY100" i="1"/>
  <c r="BZ100" i="1" s="1"/>
  <c r="DA100" i="1"/>
  <c r="DB100" i="1" s="1"/>
  <c r="DC100" i="1" s="1"/>
  <c r="BW101" i="1" a="1"/>
  <c r="BW101" i="1" s="1"/>
  <c r="BX101" i="1" s="1"/>
  <c r="CC103" i="1"/>
  <c r="CB98" i="1"/>
  <c r="CK36" i="1"/>
  <c r="K102" i="1"/>
  <c r="DP102" i="1"/>
  <c r="BC100" i="1"/>
  <c r="BA100" i="1"/>
  <c r="CM31" i="1"/>
  <c r="DA101" i="1"/>
  <c r="DB101" i="1" s="1"/>
  <c r="AJ101" i="1"/>
  <c r="AK101" i="1" s="1"/>
  <c r="AL101" i="1" s="1"/>
  <c r="AF101" i="1"/>
  <c r="V103" i="1"/>
  <c r="N103" i="1"/>
  <c r="AH103" i="1"/>
  <c r="AD103" i="1"/>
  <c r="AG100" i="1"/>
  <c r="AB100" i="1"/>
  <c r="AC100" i="1" s="1"/>
  <c r="AE100" i="1" s="1"/>
  <c r="BQ32" i="1"/>
  <c r="BS32" i="1" s="1"/>
  <c r="CS36" i="1"/>
  <c r="CY36" i="1" s="1"/>
  <c r="BB101" i="1"/>
  <c r="AZ101" i="1"/>
  <c r="AI99" i="1"/>
  <c r="Q99" i="1"/>
  <c r="R99" i="1" s="1"/>
  <c r="S99" i="1" s="1"/>
  <c r="AA98" i="1"/>
  <c r="W104" i="1"/>
  <c r="O104" i="1"/>
  <c r="CP103" i="1"/>
  <c r="T103" i="1"/>
  <c r="L103" i="1"/>
  <c r="U101" i="1"/>
  <c r="M101" i="1"/>
  <c r="CR100" i="1"/>
  <c r="Y99" i="1"/>
  <c r="Z99" i="1" s="1"/>
  <c r="P100" i="1"/>
  <c r="X100" i="1"/>
  <c r="DQ101" i="1"/>
  <c r="DR101" i="1" s="1"/>
  <c r="DS101" i="1" s="1"/>
  <c r="H103" i="1"/>
  <c r="I102" i="1"/>
  <c r="CQ102" i="1" s="1"/>
  <c r="E103" i="1"/>
  <c r="D104" i="1"/>
  <c r="G104" i="1"/>
  <c r="F105" i="1"/>
  <c r="AT36" i="1" l="1"/>
  <c r="BY101" i="1"/>
  <c r="BZ101" i="1" s="1"/>
  <c r="DC101" i="1"/>
  <c r="BW102" i="1" a="1"/>
  <c r="BW102" i="1" s="1"/>
  <c r="BX102" i="1" s="1"/>
  <c r="CB99" i="1"/>
  <c r="CF32" i="1"/>
  <c r="CJ32" i="1" s="1"/>
  <c r="CE32" i="1"/>
  <c r="CL32" i="1" s="1"/>
  <c r="CI36" i="1"/>
  <c r="BT32" i="1"/>
  <c r="CD32" i="1"/>
  <c r="CH32" i="1" s="1"/>
  <c r="K103" i="1"/>
  <c r="DP103" i="1"/>
  <c r="BP36" i="1"/>
  <c r="BC101" i="1"/>
  <c r="BA101" i="1"/>
  <c r="DA102" i="1"/>
  <c r="DB102" i="1" s="1"/>
  <c r="DC102" i="1" s="1"/>
  <c r="AJ102" i="1"/>
  <c r="AK102" i="1" s="1"/>
  <c r="AL102" i="1" s="1"/>
  <c r="AF102" i="1"/>
  <c r="V104" i="1"/>
  <c r="N104" i="1"/>
  <c r="AH104" i="1"/>
  <c r="AD104" i="1"/>
  <c r="AB101" i="1"/>
  <c r="AC101" i="1" s="1"/>
  <c r="AE101" i="1" s="1"/>
  <c r="BB102" i="1"/>
  <c r="BI36" i="1"/>
  <c r="CU36" i="1"/>
  <c r="CV36" i="1" s="1"/>
  <c r="CW36" i="1" s="1"/>
  <c r="CZ36" i="1" s="1"/>
  <c r="BD36" i="1"/>
  <c r="BE36" i="1"/>
  <c r="BF36" i="1"/>
  <c r="BH36" i="1"/>
  <c r="BJ36" i="1"/>
  <c r="AZ102" i="1"/>
  <c r="AG101" i="1"/>
  <c r="AI100" i="1"/>
  <c r="Q100" i="1"/>
  <c r="R100" i="1" s="1"/>
  <c r="S100" i="1" s="1"/>
  <c r="AA99" i="1"/>
  <c r="CP104" i="1"/>
  <c r="T104" i="1"/>
  <c r="L104" i="1"/>
  <c r="W105" i="1"/>
  <c r="O105" i="1"/>
  <c r="U102" i="1"/>
  <c r="M102" i="1"/>
  <c r="P101" i="1"/>
  <c r="X101" i="1"/>
  <c r="Y100" i="1"/>
  <c r="Z100" i="1" s="1"/>
  <c r="CR101" i="1"/>
  <c r="DQ102" i="1"/>
  <c r="DR102" i="1" s="1"/>
  <c r="DS102" i="1" s="1"/>
  <c r="H104" i="1"/>
  <c r="I103" i="1"/>
  <c r="CQ103" i="1" s="1"/>
  <c r="E104" i="1"/>
  <c r="D105" i="1"/>
  <c r="F106" i="1"/>
  <c r="G105" i="1"/>
  <c r="AN36" i="1" l="1"/>
  <c r="AU36" i="1" s="1"/>
  <c r="CB100" i="1"/>
  <c r="BY102" i="1"/>
  <c r="BZ102" i="1" s="1"/>
  <c r="BW103" i="1" a="1"/>
  <c r="BW103" i="1" s="1"/>
  <c r="CG32" i="1"/>
  <c r="CM32" i="1" s="1"/>
  <c r="K104" i="1"/>
  <c r="DP104" i="1"/>
  <c r="BC102" i="1"/>
  <c r="BA102" i="1"/>
  <c r="DA103" i="1"/>
  <c r="DB103" i="1" s="1"/>
  <c r="DC103" i="1" s="1"/>
  <c r="AJ103" i="1"/>
  <c r="AK103" i="1" s="1"/>
  <c r="AL103" i="1" s="1"/>
  <c r="AF103" i="1"/>
  <c r="N105" i="1"/>
  <c r="V105" i="1"/>
  <c r="AH105" i="1"/>
  <c r="AD105" i="1"/>
  <c r="AG102" i="1"/>
  <c r="AB102" i="1"/>
  <c r="AC102" i="1" s="1"/>
  <c r="AE102" i="1" s="1"/>
  <c r="AM37" i="1"/>
  <c r="BG36" i="1"/>
  <c r="BK36" i="1"/>
  <c r="AZ103" i="1"/>
  <c r="BB103" i="1"/>
  <c r="AI101" i="1"/>
  <c r="Q101" i="1"/>
  <c r="R101" i="1" s="1"/>
  <c r="S101" i="1" s="1"/>
  <c r="AA100" i="1"/>
  <c r="W106" i="1"/>
  <c r="O106" i="1"/>
  <c r="T105" i="1"/>
  <c r="L105" i="1"/>
  <c r="U103" i="1"/>
  <c r="M103" i="1"/>
  <c r="CP105" i="1"/>
  <c r="P102" i="1"/>
  <c r="X102" i="1"/>
  <c r="Y101" i="1"/>
  <c r="Z101" i="1" s="1"/>
  <c r="CR102" i="1"/>
  <c r="DQ103" i="1"/>
  <c r="DR103" i="1" s="1"/>
  <c r="DS103" i="1" s="1"/>
  <c r="H105" i="1"/>
  <c r="I104" i="1"/>
  <c r="CQ104" i="1" s="1"/>
  <c r="D106" i="1"/>
  <c r="E105" i="1"/>
  <c r="G106" i="1"/>
  <c r="F107" i="1"/>
  <c r="AV36" i="1" l="1"/>
  <c r="AS37" i="1"/>
  <c r="AO37" i="1"/>
  <c r="AP37" i="1"/>
  <c r="AQ37" i="1"/>
  <c r="AR37" i="1"/>
  <c r="AW37" i="1"/>
  <c r="CB101" i="1"/>
  <c r="BX103" i="1"/>
  <c r="BY103" i="1" s="1"/>
  <c r="BZ103" i="1" s="1"/>
  <c r="BW104" i="1" a="1"/>
  <c r="BW104" i="1" s="1"/>
  <c r="BX104" i="1" s="1"/>
  <c r="CK37" i="1"/>
  <c r="K105" i="1"/>
  <c r="DP105" i="1"/>
  <c r="BC103" i="1"/>
  <c r="BA103" i="1"/>
  <c r="V106" i="1"/>
  <c r="N106" i="1"/>
  <c r="AH106" i="1"/>
  <c r="AD106" i="1"/>
  <c r="AJ104" i="1"/>
  <c r="AK104" i="1" s="1"/>
  <c r="AL104" i="1" s="1"/>
  <c r="AF104" i="1"/>
  <c r="AB103" i="1"/>
  <c r="AC103" i="1" s="1"/>
  <c r="AE103" i="1" s="1"/>
  <c r="BQ33" i="1"/>
  <c r="BS33" i="1" s="1"/>
  <c r="CS37" i="1"/>
  <c r="CY37" i="1" s="1"/>
  <c r="BB104" i="1"/>
  <c r="AZ104" i="1"/>
  <c r="AG103" i="1"/>
  <c r="AI102" i="1"/>
  <c r="Q102" i="1"/>
  <c r="R102" i="1" s="1"/>
  <c r="S102" i="1" s="1"/>
  <c r="AA101" i="1"/>
  <c r="W107" i="1"/>
  <c r="O107" i="1"/>
  <c r="T106" i="1"/>
  <c r="L106" i="1"/>
  <c r="U104" i="1"/>
  <c r="CP106" i="1"/>
  <c r="M104" i="1"/>
  <c r="Y102" i="1"/>
  <c r="Z102" i="1" s="1"/>
  <c r="X103" i="1"/>
  <c r="P103" i="1"/>
  <c r="CR103" i="1"/>
  <c r="DQ104" i="1"/>
  <c r="DR104" i="1" s="1"/>
  <c r="DS104" i="1" s="1"/>
  <c r="H106" i="1"/>
  <c r="I105" i="1"/>
  <c r="CQ105" i="1" s="1"/>
  <c r="E106" i="1"/>
  <c r="D107" i="1"/>
  <c r="F108" i="1"/>
  <c r="G107" i="1"/>
  <c r="AT37" i="1" l="1"/>
  <c r="AN37" i="1" s="1"/>
  <c r="CT37" i="1"/>
  <c r="BY104" i="1"/>
  <c r="BZ104" i="1" s="1"/>
  <c r="BW105" i="1" a="1"/>
  <c r="BW105" i="1" s="1"/>
  <c r="BX105" i="1" s="1"/>
  <c r="CB102" i="1"/>
  <c r="CF33" i="1"/>
  <c r="CJ33" i="1" s="1"/>
  <c r="CE33" i="1"/>
  <c r="CL33" i="1" s="1"/>
  <c r="CI37" i="1"/>
  <c r="BT33" i="1"/>
  <c r="CD33" i="1"/>
  <c r="CH33" i="1" s="1"/>
  <c r="K106" i="1"/>
  <c r="DP106" i="1"/>
  <c r="BP37" i="1"/>
  <c r="BC104" i="1"/>
  <c r="BA104" i="1"/>
  <c r="V107" i="1"/>
  <c r="N107" i="1"/>
  <c r="AH107" i="1"/>
  <c r="AD107" i="1"/>
  <c r="AJ105" i="1"/>
  <c r="AK105" i="1" s="1"/>
  <c r="AL105" i="1" s="1"/>
  <c r="AF105" i="1"/>
  <c r="AG104" i="1"/>
  <c r="AB104" i="1"/>
  <c r="AC104" i="1" s="1"/>
  <c r="AE104" i="1" s="1"/>
  <c r="BI37" i="1"/>
  <c r="CU37" i="1"/>
  <c r="BE37" i="1"/>
  <c r="BD37" i="1"/>
  <c r="BH37" i="1"/>
  <c r="BJ37" i="1"/>
  <c r="BF37" i="1"/>
  <c r="BB105" i="1"/>
  <c r="DA104" i="1"/>
  <c r="DB104" i="1" s="1"/>
  <c r="DC104" i="1" s="1"/>
  <c r="AZ105" i="1"/>
  <c r="AI103" i="1"/>
  <c r="Q103" i="1"/>
  <c r="R103" i="1" s="1"/>
  <c r="S103" i="1" s="1"/>
  <c r="AA102" i="1"/>
  <c r="T107" i="1"/>
  <c r="L107" i="1"/>
  <c r="W108" i="1"/>
  <c r="O108" i="1"/>
  <c r="U105" i="1"/>
  <c r="CP107" i="1"/>
  <c r="M105" i="1"/>
  <c r="CR104" i="1"/>
  <c r="Y103" i="1"/>
  <c r="Z103" i="1" s="1"/>
  <c r="P104" i="1"/>
  <c r="X104" i="1"/>
  <c r="DQ105" i="1"/>
  <c r="DR105" i="1" s="1"/>
  <c r="DS105" i="1" s="1"/>
  <c r="H107" i="1"/>
  <c r="I106" i="1"/>
  <c r="CQ106" i="1" s="1"/>
  <c r="E107" i="1"/>
  <c r="D108" i="1"/>
  <c r="F109" i="1"/>
  <c r="G108" i="1"/>
  <c r="AV37" i="1" l="1"/>
  <c r="AU37" i="1"/>
  <c r="CV37" i="1"/>
  <c r="CW37" i="1" s="1"/>
  <c r="CZ37" i="1" s="1"/>
  <c r="CB103" i="1"/>
  <c r="BY105" i="1"/>
  <c r="BZ105" i="1" s="1"/>
  <c r="BW106" i="1" a="1"/>
  <c r="BW106" i="1" s="1"/>
  <c r="BX106" i="1" s="1"/>
  <c r="CG33" i="1"/>
  <c r="K107" i="1"/>
  <c r="DP107" i="1"/>
  <c r="BC105" i="1"/>
  <c r="BA105" i="1"/>
  <c r="V108" i="1"/>
  <c r="N108" i="1"/>
  <c r="AH108" i="1"/>
  <c r="AD108" i="1"/>
  <c r="AJ106" i="1"/>
  <c r="AK106" i="1" s="1"/>
  <c r="AL106" i="1" s="1"/>
  <c r="AF106" i="1"/>
  <c r="AG105" i="1"/>
  <c r="AB105" i="1"/>
  <c r="AC105" i="1" s="1"/>
  <c r="AE105" i="1" s="1"/>
  <c r="AM38" i="1"/>
  <c r="BK37" i="1"/>
  <c r="BG37" i="1"/>
  <c r="DA105" i="1"/>
  <c r="DB105" i="1" s="1"/>
  <c r="DC105" i="1" s="1"/>
  <c r="BB106" i="1"/>
  <c r="AZ106" i="1"/>
  <c r="AI104" i="1"/>
  <c r="Q104" i="1"/>
  <c r="R104" i="1" s="1"/>
  <c r="S104" i="1" s="1"/>
  <c r="AA103" i="1"/>
  <c r="W109" i="1"/>
  <c r="O109" i="1"/>
  <c r="T108" i="1"/>
  <c r="L108" i="1"/>
  <c r="U106" i="1"/>
  <c r="M106" i="1"/>
  <c r="CP108" i="1"/>
  <c r="P105" i="1"/>
  <c r="Y104" i="1"/>
  <c r="Z104" i="1" s="1"/>
  <c r="X105" i="1"/>
  <c r="CR105" i="1"/>
  <c r="DQ106" i="1"/>
  <c r="DR106" i="1" s="1"/>
  <c r="DS106" i="1" s="1"/>
  <c r="H108" i="1"/>
  <c r="I107" i="1"/>
  <c r="CQ107" i="1" s="1"/>
  <c r="D109" i="1"/>
  <c r="E108" i="1"/>
  <c r="F110" i="1"/>
  <c r="G109" i="1"/>
  <c r="AO38" i="1" l="1"/>
  <c r="AP38" i="1"/>
  <c r="AQ38" i="1"/>
  <c r="AR38" i="1"/>
  <c r="AS38" i="1"/>
  <c r="AW38" i="1"/>
  <c r="BY106" i="1"/>
  <c r="BZ106" i="1" s="1"/>
  <c r="BW107" i="1" a="1"/>
  <c r="BW107" i="1" s="1"/>
  <c r="BX107" i="1" s="1"/>
  <c r="CB104" i="1"/>
  <c r="CK38" i="1"/>
  <c r="K108" i="1"/>
  <c r="DP108" i="1"/>
  <c r="BC106" i="1"/>
  <c r="BA106" i="1"/>
  <c r="CM33" i="1"/>
  <c r="V109" i="1"/>
  <c r="N109" i="1"/>
  <c r="AH109" i="1"/>
  <c r="AD109" i="1"/>
  <c r="AJ107" i="1"/>
  <c r="AK107" i="1" s="1"/>
  <c r="AL107" i="1" s="1"/>
  <c r="AF107" i="1"/>
  <c r="AB106" i="1"/>
  <c r="AC106" i="1" s="1"/>
  <c r="AE106" i="1" s="1"/>
  <c r="AG106" i="1"/>
  <c r="BB107" i="1"/>
  <c r="CS38" i="1"/>
  <c r="BQ34" i="1"/>
  <c r="BS34" i="1" s="1"/>
  <c r="DA106" i="1"/>
  <c r="DB106" i="1" s="1"/>
  <c r="DC106" i="1" s="1"/>
  <c r="AZ107" i="1"/>
  <c r="AI105" i="1"/>
  <c r="Q105" i="1"/>
  <c r="R105" i="1" s="1"/>
  <c r="S105" i="1" s="1"/>
  <c r="AA104" i="1"/>
  <c r="W110" i="1"/>
  <c r="O110" i="1"/>
  <c r="T109" i="1"/>
  <c r="L109" i="1"/>
  <c r="U107" i="1"/>
  <c r="M107" i="1"/>
  <c r="CP109" i="1"/>
  <c r="P106" i="1"/>
  <c r="CR106" i="1"/>
  <c r="X106" i="1"/>
  <c r="Y105" i="1"/>
  <c r="Z105" i="1" s="1"/>
  <c r="DQ107" i="1"/>
  <c r="DR107" i="1" s="1"/>
  <c r="DS107" i="1" s="1"/>
  <c r="H109" i="1"/>
  <c r="I108" i="1"/>
  <c r="CQ108" i="1" s="1"/>
  <c r="D110" i="1"/>
  <c r="E109" i="1"/>
  <c r="G110" i="1"/>
  <c r="F111" i="1"/>
  <c r="AT38" i="1" l="1"/>
  <c r="AN38" i="1" s="1"/>
  <c r="CT38" i="1"/>
  <c r="CB105" i="1"/>
  <c r="BY107" i="1"/>
  <c r="BZ107" i="1" s="1"/>
  <c r="CC104" i="1"/>
  <c r="CC105" i="1" s="1"/>
  <c r="CC106" i="1" s="1"/>
  <c r="CC107" i="1" s="1"/>
  <c r="CC108" i="1" s="1"/>
  <c r="CC109" i="1" s="1"/>
  <c r="CC110" i="1" s="1"/>
  <c r="BW108" i="1" a="1"/>
  <c r="BW108" i="1" s="1"/>
  <c r="CF34" i="1"/>
  <c r="CJ34" i="1" s="1"/>
  <c r="CE34" i="1"/>
  <c r="CL34" i="1" s="1"/>
  <c r="CI38" i="1"/>
  <c r="BT34" i="1"/>
  <c r="CD34" i="1"/>
  <c r="CH34" i="1" s="1"/>
  <c r="K109" i="1"/>
  <c r="DP109" i="1"/>
  <c r="BP38" i="1"/>
  <c r="BC107" i="1"/>
  <c r="BA107" i="1"/>
  <c r="V110" i="1"/>
  <c r="N110" i="1"/>
  <c r="AH110" i="1"/>
  <c r="AD110" i="1"/>
  <c r="DA108" i="1"/>
  <c r="DB108" i="1" s="1"/>
  <c r="AJ108" i="1"/>
  <c r="AK108" i="1" s="1"/>
  <c r="AL108" i="1" s="1"/>
  <c r="AF108" i="1"/>
  <c r="AB107" i="1"/>
  <c r="AC107" i="1" s="1"/>
  <c r="AE107" i="1" s="1"/>
  <c r="BJ38" i="1"/>
  <c r="CU38" i="1"/>
  <c r="BE38" i="1"/>
  <c r="BF38" i="1"/>
  <c r="BH38" i="1"/>
  <c r="BI38" i="1"/>
  <c r="BD38" i="1"/>
  <c r="CY38" i="1"/>
  <c r="AZ108" i="1"/>
  <c r="DA107" i="1"/>
  <c r="DB107" i="1" s="1"/>
  <c r="DC107" i="1" s="1"/>
  <c r="AG107" i="1"/>
  <c r="BB108" i="1"/>
  <c r="AI106" i="1"/>
  <c r="Q106" i="1"/>
  <c r="R106" i="1" s="1"/>
  <c r="S106" i="1" s="1"/>
  <c r="AA105" i="1"/>
  <c r="T110" i="1"/>
  <c r="L110" i="1"/>
  <c r="W111" i="1"/>
  <c r="O111" i="1"/>
  <c r="U108" i="1"/>
  <c r="M108" i="1"/>
  <c r="CP110" i="1"/>
  <c r="CR107" i="1"/>
  <c r="P107" i="1"/>
  <c r="Y106" i="1"/>
  <c r="Z106" i="1" s="1"/>
  <c r="X107" i="1"/>
  <c r="DQ108" i="1"/>
  <c r="DR108" i="1" s="1"/>
  <c r="DS108" i="1" s="1"/>
  <c r="H110" i="1"/>
  <c r="I109" i="1"/>
  <c r="CQ109" i="1" s="1"/>
  <c r="E110" i="1"/>
  <c r="D111" i="1"/>
  <c r="F112" i="1"/>
  <c r="G111" i="1"/>
  <c r="AV38" i="1" l="1"/>
  <c r="AU38" i="1"/>
  <c r="CV38" i="1"/>
  <c r="CW38" i="1" s="1"/>
  <c r="CZ38" i="1" s="1"/>
  <c r="BX108" i="1"/>
  <c r="BY108" i="1" s="1"/>
  <c r="BZ108" i="1" s="1"/>
  <c r="BW109" i="1" a="1"/>
  <c r="BW109" i="1" s="1"/>
  <c r="BX109" i="1" s="1"/>
  <c r="CC111" i="1"/>
  <c r="CB106" i="1"/>
  <c r="CG34" i="1"/>
  <c r="K110" i="1"/>
  <c r="DP110" i="1"/>
  <c r="BC108" i="1"/>
  <c r="BA108" i="1"/>
  <c r="V111" i="1"/>
  <c r="N111" i="1"/>
  <c r="AH111" i="1"/>
  <c r="AD111" i="1"/>
  <c r="AJ109" i="1"/>
  <c r="AK109" i="1" s="1"/>
  <c r="AL109" i="1" s="1"/>
  <c r="AF109" i="1"/>
  <c r="AG108" i="1"/>
  <c r="AB108" i="1"/>
  <c r="AC108" i="1" s="1"/>
  <c r="AE108" i="1" s="1"/>
  <c r="AZ109" i="1"/>
  <c r="BK38" i="1"/>
  <c r="BG38" i="1"/>
  <c r="AM39" i="1"/>
  <c r="DC108" i="1"/>
  <c r="BB109" i="1"/>
  <c r="AI107" i="1"/>
  <c r="Q107" i="1"/>
  <c r="R107" i="1" s="1"/>
  <c r="S107" i="1" s="1"/>
  <c r="AA106" i="1"/>
  <c r="W112" i="1"/>
  <c r="O112" i="1"/>
  <c r="T111" i="1"/>
  <c r="L111" i="1"/>
  <c r="U109" i="1"/>
  <c r="M109" i="1"/>
  <c r="CP111" i="1"/>
  <c r="CR108" i="1"/>
  <c r="Y107" i="1"/>
  <c r="Z107" i="1" s="1"/>
  <c r="P108" i="1"/>
  <c r="X108" i="1"/>
  <c r="DQ109" i="1"/>
  <c r="DR109" i="1" s="1"/>
  <c r="DS109" i="1" s="1"/>
  <c r="H111" i="1"/>
  <c r="I110" i="1"/>
  <c r="CQ110" i="1" s="1"/>
  <c r="D112" i="1"/>
  <c r="E111" i="1"/>
  <c r="F113" i="1"/>
  <c r="G112" i="1"/>
  <c r="AQ39" i="1" l="1"/>
  <c r="AR39" i="1"/>
  <c r="AS39" i="1"/>
  <c r="AO39" i="1"/>
  <c r="CT39" i="1" s="1"/>
  <c r="AP39" i="1"/>
  <c r="AW39" i="1"/>
  <c r="CB107" i="1"/>
  <c r="BY109" i="1"/>
  <c r="BZ109" i="1" s="1"/>
  <c r="BW110" i="1" a="1"/>
  <c r="BW110" i="1" s="1"/>
  <c r="BX110" i="1" s="1"/>
  <c r="DA110" i="1"/>
  <c r="DB110" i="1" s="1"/>
  <c r="CC112" i="1"/>
  <c r="CK39" i="1"/>
  <c r="K111" i="1"/>
  <c r="DP111" i="1"/>
  <c r="BC109" i="1"/>
  <c r="BA109" i="1"/>
  <c r="CM34" i="1"/>
  <c r="AJ110" i="1"/>
  <c r="AK110" i="1" s="1"/>
  <c r="AL110" i="1" s="1"/>
  <c r="AF110" i="1"/>
  <c r="V112" i="1"/>
  <c r="N112" i="1"/>
  <c r="AH112" i="1"/>
  <c r="AD112" i="1"/>
  <c r="AB109" i="1"/>
  <c r="AC109" i="1" s="1"/>
  <c r="AE109" i="1" s="1"/>
  <c r="BQ35" i="1"/>
  <c r="CS39" i="1"/>
  <c r="DA109" i="1"/>
  <c r="DB109" i="1" s="1"/>
  <c r="DC109" i="1" s="1"/>
  <c r="AG109" i="1"/>
  <c r="BB110" i="1"/>
  <c r="AZ110" i="1"/>
  <c r="AI108" i="1"/>
  <c r="Q108" i="1"/>
  <c r="R108" i="1" s="1"/>
  <c r="S108" i="1" s="1"/>
  <c r="AA107" i="1"/>
  <c r="W113" i="1"/>
  <c r="O113" i="1"/>
  <c r="CP112" i="1"/>
  <c r="T112" i="1"/>
  <c r="L112" i="1"/>
  <c r="U110" i="1"/>
  <c r="M110" i="1"/>
  <c r="Y108" i="1"/>
  <c r="Z108" i="1" s="1"/>
  <c r="CR109" i="1"/>
  <c r="P109" i="1"/>
  <c r="X109" i="1"/>
  <c r="DQ110" i="1"/>
  <c r="DR110" i="1" s="1"/>
  <c r="DS110" i="1" s="1"/>
  <c r="H112" i="1"/>
  <c r="I111" i="1"/>
  <c r="CQ111" i="1" s="1"/>
  <c r="E112" i="1"/>
  <c r="D113" i="1"/>
  <c r="G113" i="1"/>
  <c r="F114" i="1"/>
  <c r="AT39" i="1" l="1"/>
  <c r="AN39" i="1" s="1"/>
  <c r="CB108" i="1"/>
  <c r="BY110" i="1"/>
  <c r="BZ110" i="1" s="1"/>
  <c r="BW111" i="1" a="1"/>
  <c r="BW111" i="1" s="1"/>
  <c r="CC113" i="1"/>
  <c r="CI39" i="1"/>
  <c r="K112" i="1"/>
  <c r="DP112" i="1"/>
  <c r="CU39" i="1"/>
  <c r="CV39" i="1" s="1"/>
  <c r="CW39" i="1" s="1"/>
  <c r="BP39" i="1"/>
  <c r="BC110" i="1"/>
  <c r="BA110" i="1"/>
  <c r="V113" i="1"/>
  <c r="N113" i="1"/>
  <c r="AH113" i="1"/>
  <c r="AD113" i="1"/>
  <c r="DA111" i="1"/>
  <c r="DB111" i="1" s="1"/>
  <c r="DC111" i="1" s="1"/>
  <c r="AJ111" i="1"/>
  <c r="AK111" i="1" s="1"/>
  <c r="AL111" i="1" s="1"/>
  <c r="AF111" i="1"/>
  <c r="AB110" i="1"/>
  <c r="AC110" i="1" s="1"/>
  <c r="AE110" i="1" s="1"/>
  <c r="BF39" i="1"/>
  <c r="BE39" i="1"/>
  <c r="BD39" i="1"/>
  <c r="CY39" i="1"/>
  <c r="BS35" i="1"/>
  <c r="BJ39" i="1"/>
  <c r="BI39" i="1"/>
  <c r="BH39" i="1"/>
  <c r="BB111" i="1"/>
  <c r="DC110" i="1"/>
  <c r="AZ111" i="1"/>
  <c r="AG110" i="1"/>
  <c r="AI109" i="1"/>
  <c r="Q109" i="1"/>
  <c r="R109" i="1" s="1"/>
  <c r="S109" i="1" s="1"/>
  <c r="AA108" i="1"/>
  <c r="CP113" i="1"/>
  <c r="T113" i="1"/>
  <c r="L113" i="1"/>
  <c r="W114" i="1"/>
  <c r="O114" i="1"/>
  <c r="U111" i="1"/>
  <c r="M111" i="1"/>
  <c r="X110" i="1"/>
  <c r="Y109" i="1"/>
  <c r="Z109" i="1" s="1"/>
  <c r="CR110" i="1"/>
  <c r="P110" i="1"/>
  <c r="DQ111" i="1"/>
  <c r="DR111" i="1" s="1"/>
  <c r="DS111" i="1" s="1"/>
  <c r="H113" i="1"/>
  <c r="I112" i="1"/>
  <c r="CQ112" i="1" s="1"/>
  <c r="E113" i="1"/>
  <c r="D114" i="1"/>
  <c r="G114" i="1"/>
  <c r="F115" i="1"/>
  <c r="AU39" i="1" l="1"/>
  <c r="AV39" i="1"/>
  <c r="BX111" i="1"/>
  <c r="BY111" i="1" s="1"/>
  <c r="BZ111" i="1" s="1"/>
  <c r="CC114" i="1"/>
  <c r="BW112" i="1" a="1"/>
  <c r="BW112" i="1" s="1"/>
  <c r="CB109" i="1"/>
  <c r="CF35" i="1"/>
  <c r="CJ35" i="1" s="1"/>
  <c r="CE35" i="1"/>
  <c r="CL35" i="1" s="1"/>
  <c r="CD35" i="1"/>
  <c r="CH35" i="1" s="1"/>
  <c r="K113" i="1"/>
  <c r="DP113" i="1"/>
  <c r="CZ39" i="1"/>
  <c r="BC111" i="1"/>
  <c r="BA111" i="1"/>
  <c r="V114" i="1"/>
  <c r="N114" i="1"/>
  <c r="AH114" i="1"/>
  <c r="AD114" i="1"/>
  <c r="DA112" i="1"/>
  <c r="DB112" i="1" s="1"/>
  <c r="DC112" i="1" s="1"/>
  <c r="AJ112" i="1"/>
  <c r="AK112" i="1" s="1"/>
  <c r="AL112" i="1" s="1"/>
  <c r="AF112" i="1"/>
  <c r="AB111" i="1"/>
  <c r="AC111" i="1" s="1"/>
  <c r="AE111" i="1" s="1"/>
  <c r="BG39" i="1"/>
  <c r="AM40" i="1"/>
  <c r="BT35" i="1"/>
  <c r="BK39" i="1"/>
  <c r="AG111" i="1"/>
  <c r="AZ112" i="1"/>
  <c r="BB112" i="1"/>
  <c r="AI110" i="1"/>
  <c r="Q110" i="1"/>
  <c r="R110" i="1" s="1"/>
  <c r="S110" i="1" s="1"/>
  <c r="AA109" i="1"/>
  <c r="W115" i="1"/>
  <c r="O115" i="1"/>
  <c r="CP114" i="1"/>
  <c r="T114" i="1"/>
  <c r="L114" i="1"/>
  <c r="U112" i="1"/>
  <c r="M112" i="1"/>
  <c r="CR111" i="1"/>
  <c r="X111" i="1"/>
  <c r="P111" i="1"/>
  <c r="Y110" i="1"/>
  <c r="Z110" i="1" s="1"/>
  <c r="DQ112" i="1"/>
  <c r="DR112" i="1" s="1"/>
  <c r="DS112" i="1" s="1"/>
  <c r="H114" i="1"/>
  <c r="I113" i="1"/>
  <c r="CQ113" i="1" s="1"/>
  <c r="E114" i="1"/>
  <c r="D115" i="1"/>
  <c r="G115" i="1"/>
  <c r="F116" i="1"/>
  <c r="AO40" i="1" l="1"/>
  <c r="CT40" i="1" s="1"/>
  <c r="AP40" i="1"/>
  <c r="AS40" i="1"/>
  <c r="AQ40" i="1"/>
  <c r="AR40" i="1"/>
  <c r="AW40" i="1"/>
  <c r="CB110" i="1"/>
  <c r="BX112" i="1"/>
  <c r="BY112" i="1" s="1"/>
  <c r="BZ112" i="1" s="1"/>
  <c r="BW113" i="1" a="1"/>
  <c r="BW113" i="1" s="1"/>
  <c r="CC115" i="1"/>
  <c r="CK40" i="1"/>
  <c r="CG35" i="1"/>
  <c r="CM35" i="1" s="1"/>
  <c r="K114" i="1"/>
  <c r="DP114" i="1"/>
  <c r="BC112" i="1"/>
  <c r="BA112" i="1"/>
  <c r="V115" i="1"/>
  <c r="N115" i="1"/>
  <c r="AH115" i="1"/>
  <c r="AD115" i="1"/>
  <c r="AJ113" i="1"/>
  <c r="AK113" i="1" s="1"/>
  <c r="AL113" i="1" s="1"/>
  <c r="AF113" i="1"/>
  <c r="AB112" i="1"/>
  <c r="AC112" i="1" s="1"/>
  <c r="AE112" i="1" s="1"/>
  <c r="AZ113" i="1"/>
  <c r="BQ36" i="1"/>
  <c r="BS36" i="1" s="1"/>
  <c r="CS40" i="1"/>
  <c r="AG112" i="1"/>
  <c r="BB113" i="1"/>
  <c r="AI111" i="1"/>
  <c r="Q111" i="1"/>
  <c r="R111" i="1" s="1"/>
  <c r="S111" i="1" s="1"/>
  <c r="AA110" i="1"/>
  <c r="W116" i="1"/>
  <c r="O116" i="1"/>
  <c r="T115" i="1"/>
  <c r="L115" i="1"/>
  <c r="U113" i="1"/>
  <c r="CP115" i="1"/>
  <c r="M113" i="1"/>
  <c r="X112" i="1"/>
  <c r="P112" i="1"/>
  <c r="CR112" i="1"/>
  <c r="Y111" i="1"/>
  <c r="Z111" i="1" s="1"/>
  <c r="DQ113" i="1"/>
  <c r="DR113" i="1" s="1"/>
  <c r="DS113" i="1" s="1"/>
  <c r="H115" i="1"/>
  <c r="I114" i="1"/>
  <c r="CQ114" i="1" s="1"/>
  <c r="D116" i="1"/>
  <c r="E115" i="1"/>
  <c r="G116" i="1"/>
  <c r="F117" i="1"/>
  <c r="AT40" i="1" l="1"/>
  <c r="AN40" i="1" s="1"/>
  <c r="CB111" i="1"/>
  <c r="BX113" i="1"/>
  <c r="BY113" i="1" s="1"/>
  <c r="BZ113" i="1" s="1"/>
  <c r="BW114" i="1" a="1"/>
  <c r="BW114" i="1" s="1"/>
  <c r="BX114" i="1" s="1"/>
  <c r="DA113" i="1"/>
  <c r="DB113" i="1" s="1"/>
  <c r="DC113" i="1" s="1"/>
  <c r="CF36" i="1"/>
  <c r="CJ36" i="1" s="1"/>
  <c r="CE36" i="1"/>
  <c r="CL36" i="1" s="1"/>
  <c r="CI40" i="1"/>
  <c r="BT36" i="1"/>
  <c r="CD36" i="1"/>
  <c r="CH36" i="1" s="1"/>
  <c r="K115" i="1"/>
  <c r="DP115" i="1"/>
  <c r="BP40" i="1"/>
  <c r="BC113" i="1"/>
  <c r="BA113" i="1"/>
  <c r="V116" i="1"/>
  <c r="N116" i="1"/>
  <c r="AH116" i="1"/>
  <c r="AD116" i="1"/>
  <c r="AJ114" i="1"/>
  <c r="AK114" i="1" s="1"/>
  <c r="AL114" i="1" s="1"/>
  <c r="AF114" i="1"/>
  <c r="AB113" i="1"/>
  <c r="AC113" i="1" s="1"/>
  <c r="AE113" i="1" s="1"/>
  <c r="AZ114" i="1"/>
  <c r="BJ40" i="1"/>
  <c r="CU40" i="1"/>
  <c r="CV40" i="1" s="1"/>
  <c r="CW40" i="1" s="1"/>
  <c r="BE40" i="1"/>
  <c r="CY40" i="1"/>
  <c r="BD40" i="1"/>
  <c r="BF40" i="1"/>
  <c r="BI40" i="1"/>
  <c r="BH40" i="1"/>
  <c r="AG113" i="1"/>
  <c r="BB114" i="1"/>
  <c r="AI112" i="1"/>
  <c r="Q112" i="1"/>
  <c r="R112" i="1" s="1"/>
  <c r="S112" i="1" s="1"/>
  <c r="AA111" i="1"/>
  <c r="W117" i="1"/>
  <c r="O117" i="1"/>
  <c r="T116" i="1"/>
  <c r="L116" i="1"/>
  <c r="U114" i="1"/>
  <c r="M114" i="1"/>
  <c r="CP116" i="1"/>
  <c r="P113" i="1"/>
  <c r="X113" i="1"/>
  <c r="Y112" i="1"/>
  <c r="Z112" i="1" s="1"/>
  <c r="DQ114" i="1"/>
  <c r="DR114" i="1" s="1"/>
  <c r="DS114" i="1" s="1"/>
  <c r="CR113" i="1"/>
  <c r="H116" i="1"/>
  <c r="I115" i="1"/>
  <c r="CQ115" i="1" s="1"/>
  <c r="E116" i="1"/>
  <c r="D117" i="1"/>
  <c r="F118" i="1"/>
  <c r="G117" i="1"/>
  <c r="AV40" i="1" l="1"/>
  <c r="AU40" i="1"/>
  <c r="BY114" i="1"/>
  <c r="BZ114" i="1" s="1"/>
  <c r="DA114" i="1"/>
  <c r="DB114" i="1" s="1"/>
  <c r="DC114" i="1" s="1"/>
  <c r="BW115" i="1" a="1"/>
  <c r="BW115" i="1" s="1"/>
  <c r="BX115" i="1" s="1"/>
  <c r="DA115" i="1"/>
  <c r="DB115" i="1" s="1"/>
  <c r="CB112" i="1"/>
  <c r="CG36" i="1"/>
  <c r="K116" i="1"/>
  <c r="DP116" i="1"/>
  <c r="CZ40" i="1"/>
  <c r="BC114" i="1"/>
  <c r="BA114" i="1"/>
  <c r="V117" i="1"/>
  <c r="N117" i="1"/>
  <c r="AH117" i="1"/>
  <c r="AD117" i="1"/>
  <c r="AJ115" i="1"/>
  <c r="AK115" i="1" s="1"/>
  <c r="AL115" i="1" s="1"/>
  <c r="AF115" i="1"/>
  <c r="AG114" i="1"/>
  <c r="AB114" i="1"/>
  <c r="AC114" i="1" s="1"/>
  <c r="AE114" i="1" s="1"/>
  <c r="AZ115" i="1"/>
  <c r="BG40" i="1"/>
  <c r="AM41" i="1"/>
  <c r="BK40" i="1"/>
  <c r="BB115" i="1"/>
  <c r="AI113" i="1"/>
  <c r="Q113" i="1"/>
  <c r="R113" i="1" s="1"/>
  <c r="S113" i="1" s="1"/>
  <c r="AA112" i="1"/>
  <c r="W118" i="1"/>
  <c r="O118" i="1"/>
  <c r="T117" i="1"/>
  <c r="L117" i="1"/>
  <c r="U115" i="1"/>
  <c r="CP117" i="1"/>
  <c r="M115" i="1"/>
  <c r="P114" i="1"/>
  <c r="X114" i="1"/>
  <c r="Y113" i="1"/>
  <c r="Z113" i="1" s="1"/>
  <c r="DQ115" i="1"/>
  <c r="DR115" i="1" s="1"/>
  <c r="DS115" i="1" s="1"/>
  <c r="CR114" i="1"/>
  <c r="H117" i="1"/>
  <c r="I116" i="1"/>
  <c r="CQ116" i="1" s="1"/>
  <c r="D118" i="1"/>
  <c r="E117" i="1"/>
  <c r="F119" i="1"/>
  <c r="G118" i="1"/>
  <c r="AO41" i="1" l="1"/>
  <c r="CT41" i="1" s="1"/>
  <c r="AP41" i="1"/>
  <c r="AQ41" i="1"/>
  <c r="AR41" i="1"/>
  <c r="AS41" i="1"/>
  <c r="AW41" i="1"/>
  <c r="BY115" i="1"/>
  <c r="BZ115" i="1" s="1"/>
  <c r="DC115" i="1"/>
  <c r="BW116" i="1" a="1"/>
  <c r="BW116" i="1" s="1"/>
  <c r="BX116" i="1" s="1"/>
  <c r="CB113" i="1"/>
  <c r="CK41" i="1"/>
  <c r="K117" i="1"/>
  <c r="DP117" i="1"/>
  <c r="BC115" i="1"/>
  <c r="BA115" i="1"/>
  <c r="CM36" i="1"/>
  <c r="V118" i="1"/>
  <c r="N118" i="1"/>
  <c r="AH118" i="1"/>
  <c r="AD118" i="1"/>
  <c r="DA116" i="1"/>
  <c r="DB116" i="1" s="1"/>
  <c r="DC116" i="1" s="1"/>
  <c r="AJ116" i="1"/>
  <c r="AK116" i="1" s="1"/>
  <c r="AL116" i="1" s="1"/>
  <c r="AF116" i="1"/>
  <c r="AB115" i="1"/>
  <c r="AC115" i="1" s="1"/>
  <c r="AE115" i="1" s="1"/>
  <c r="AZ116" i="1"/>
  <c r="CS41" i="1"/>
  <c r="BQ37" i="1"/>
  <c r="BS37" i="1" s="1"/>
  <c r="AG115" i="1"/>
  <c r="BB116" i="1"/>
  <c r="AI114" i="1"/>
  <c r="Q114" i="1"/>
  <c r="R114" i="1" s="1"/>
  <c r="S114" i="1" s="1"/>
  <c r="AA113" i="1"/>
  <c r="CP118" i="1"/>
  <c r="T118" i="1"/>
  <c r="L118" i="1"/>
  <c r="W119" i="1"/>
  <c r="O119" i="1"/>
  <c r="U116" i="1"/>
  <c r="M116" i="1"/>
  <c r="X115" i="1"/>
  <c r="Y114" i="1"/>
  <c r="Z114" i="1" s="1"/>
  <c r="CR115" i="1"/>
  <c r="P115" i="1"/>
  <c r="DQ116" i="1"/>
  <c r="DR116" i="1" s="1"/>
  <c r="DS116" i="1" s="1"/>
  <c r="H118" i="1"/>
  <c r="I118" i="1" s="1"/>
  <c r="D119" i="1"/>
  <c r="E118" i="1"/>
  <c r="I117" i="1"/>
  <c r="CQ117" i="1" s="1"/>
  <c r="F120" i="1"/>
  <c r="G119" i="1"/>
  <c r="AT41" i="1" l="1"/>
  <c r="BY116" i="1"/>
  <c r="BZ116" i="1" s="1"/>
  <c r="BW117" i="1" a="1"/>
  <c r="BW117" i="1" s="1"/>
  <c r="BX117" i="1" s="1"/>
  <c r="CB114" i="1"/>
  <c r="CF37" i="1"/>
  <c r="CJ37" i="1" s="1"/>
  <c r="CE37" i="1"/>
  <c r="CL37" i="1" s="1"/>
  <c r="CI41" i="1"/>
  <c r="BT37" i="1"/>
  <c r="CD37" i="1"/>
  <c r="CH37" i="1" s="1"/>
  <c r="K118" i="1"/>
  <c r="DP118" i="1"/>
  <c r="BP41" i="1"/>
  <c r="BC116" i="1"/>
  <c r="BA116" i="1"/>
  <c r="CQ118" i="1"/>
  <c r="AJ117" i="1"/>
  <c r="AF117" i="1"/>
  <c r="V119" i="1"/>
  <c r="N119" i="1"/>
  <c r="AH119" i="1"/>
  <c r="AD119" i="1"/>
  <c r="AB116" i="1"/>
  <c r="AC116" i="1" s="1"/>
  <c r="AE116" i="1" s="1"/>
  <c r="BJ41" i="1"/>
  <c r="CU41" i="1"/>
  <c r="CV41" i="1" s="1"/>
  <c r="CW41" i="1" s="1"/>
  <c r="BI41" i="1"/>
  <c r="BH41" i="1"/>
  <c r="CY41" i="1"/>
  <c r="BF41" i="1"/>
  <c r="BD41" i="1"/>
  <c r="BE41" i="1"/>
  <c r="AZ117" i="1"/>
  <c r="BB117" i="1"/>
  <c r="AG116" i="1"/>
  <c r="AI115" i="1"/>
  <c r="Q115" i="1"/>
  <c r="R115" i="1" s="1"/>
  <c r="S115" i="1" s="1"/>
  <c r="AA114" i="1"/>
  <c r="W120" i="1"/>
  <c r="O120" i="1"/>
  <c r="T119" i="1"/>
  <c r="L119" i="1"/>
  <c r="U117" i="1"/>
  <c r="M117" i="1"/>
  <c r="CP119" i="1"/>
  <c r="CR116" i="1"/>
  <c r="P116" i="1"/>
  <c r="X116" i="1"/>
  <c r="Y115" i="1"/>
  <c r="Z115" i="1" s="1"/>
  <c r="DQ117" i="1"/>
  <c r="DR117" i="1" s="1"/>
  <c r="DS117" i="1" s="1"/>
  <c r="H119" i="1"/>
  <c r="I119" i="1" s="1"/>
  <c r="E119" i="1"/>
  <c r="D120" i="1"/>
  <c r="G120" i="1"/>
  <c r="F121" i="1"/>
  <c r="AN41" i="1" l="1"/>
  <c r="AU41" i="1" s="1"/>
  <c r="BY117" i="1"/>
  <c r="BZ117" i="1" s="1"/>
  <c r="BW118" i="1" a="1"/>
  <c r="BW118" i="1" s="1"/>
  <c r="BX118" i="1" s="1"/>
  <c r="CB115" i="1"/>
  <c r="CG37" i="1"/>
  <c r="K119" i="1"/>
  <c r="DP119" i="1"/>
  <c r="CZ41" i="1"/>
  <c r="BC117" i="1"/>
  <c r="BA117" i="1"/>
  <c r="CQ119" i="1"/>
  <c r="DA118" i="1"/>
  <c r="DB118" i="1" s="1"/>
  <c r="AJ118" i="1"/>
  <c r="AK118" i="1" s="1"/>
  <c r="AL118" i="1" s="1"/>
  <c r="AF118" i="1"/>
  <c r="V120" i="1"/>
  <c r="N120" i="1"/>
  <c r="AH120" i="1"/>
  <c r="AD120" i="1"/>
  <c r="AK117" i="1"/>
  <c r="AL117" i="1" s="1"/>
  <c r="AG117" i="1"/>
  <c r="AB117" i="1"/>
  <c r="AC117" i="1" s="1"/>
  <c r="AE117" i="1" s="1"/>
  <c r="BK41" i="1"/>
  <c r="BG41" i="1"/>
  <c r="AM42" i="1"/>
  <c r="BB118" i="1"/>
  <c r="M118" i="1"/>
  <c r="U118" i="1"/>
  <c r="AZ118" i="1"/>
  <c r="DA117" i="1"/>
  <c r="DB117" i="1" s="1"/>
  <c r="DC117" i="1" s="1"/>
  <c r="AI116" i="1"/>
  <c r="Q116" i="1"/>
  <c r="R116" i="1" s="1"/>
  <c r="S116" i="1" s="1"/>
  <c r="AA115" i="1"/>
  <c r="W121" i="1"/>
  <c r="O121" i="1"/>
  <c r="T120" i="1"/>
  <c r="L120" i="1"/>
  <c r="CP120" i="1"/>
  <c r="CR118" i="1"/>
  <c r="P117" i="1"/>
  <c r="CR117" i="1"/>
  <c r="X117" i="1"/>
  <c r="Y116" i="1"/>
  <c r="Z116" i="1" s="1"/>
  <c r="DQ118" i="1"/>
  <c r="DR118" i="1" s="1"/>
  <c r="DS118" i="1" s="1"/>
  <c r="H120" i="1"/>
  <c r="I120" i="1" s="1"/>
  <c r="D121" i="1"/>
  <c r="E120" i="1"/>
  <c r="G121" i="1"/>
  <c r="F122" i="1"/>
  <c r="AV41" i="1" l="1"/>
  <c r="AR42" i="1"/>
  <c r="AS42" i="1"/>
  <c r="AO42" i="1"/>
  <c r="AP42" i="1"/>
  <c r="AQ42" i="1"/>
  <c r="AW42" i="1"/>
  <c r="BY118" i="1"/>
  <c r="BZ118" i="1" s="1"/>
  <c r="BW119" i="1" a="1"/>
  <c r="BW119" i="1" s="1"/>
  <c r="BX119" i="1" s="1"/>
  <c r="CB116" i="1"/>
  <c r="CK42" i="1"/>
  <c r="K120" i="1"/>
  <c r="DP120" i="1"/>
  <c r="BC118" i="1"/>
  <c r="BA118" i="1"/>
  <c r="CM37" i="1"/>
  <c r="AJ119" i="1"/>
  <c r="AK119" i="1" s="1"/>
  <c r="AL119" i="1" s="1"/>
  <c r="AF119" i="1"/>
  <c r="CQ120" i="1"/>
  <c r="V121" i="1"/>
  <c r="N121" i="1"/>
  <c r="AH121" i="1"/>
  <c r="AD121" i="1"/>
  <c r="AG118" i="1"/>
  <c r="AB118" i="1"/>
  <c r="AC118" i="1" s="1"/>
  <c r="AE118" i="1" s="1"/>
  <c r="AZ119" i="1"/>
  <c r="DC118" i="1"/>
  <c r="CS42" i="1"/>
  <c r="BQ38" i="1"/>
  <c r="BS38" i="1" s="1"/>
  <c r="AI117" i="1"/>
  <c r="BB119" i="1"/>
  <c r="U119" i="1"/>
  <c r="M119" i="1"/>
  <c r="Q117" i="1"/>
  <c r="R117" i="1" s="1"/>
  <c r="S117" i="1" s="1"/>
  <c r="AA116" i="1"/>
  <c r="W122" i="1"/>
  <c r="O122" i="1"/>
  <c r="T121" i="1"/>
  <c r="L121" i="1"/>
  <c r="CP121" i="1"/>
  <c r="P118" i="1"/>
  <c r="X118" i="1"/>
  <c r="Y118" i="1" s="1"/>
  <c r="Z118" i="1" s="1"/>
  <c r="Y117" i="1"/>
  <c r="Z117" i="1" s="1"/>
  <c r="DQ119" i="1"/>
  <c r="DR119" i="1" s="1"/>
  <c r="DS119" i="1" s="1"/>
  <c r="CR119" i="1"/>
  <c r="H121" i="1"/>
  <c r="I121" i="1" s="1"/>
  <c r="E121" i="1"/>
  <c r="D122" i="1"/>
  <c r="G122" i="1"/>
  <c r="F123" i="1"/>
  <c r="AT42" i="1" l="1"/>
  <c r="AN42" i="1" s="1"/>
  <c r="AU42" i="1" s="1"/>
  <c r="CC116" i="1"/>
  <c r="CC117" i="1" s="1"/>
  <c r="CC118" i="1" s="1"/>
  <c r="CC119" i="1" s="1"/>
  <c r="CC120" i="1" s="1"/>
  <c r="CC121" i="1" s="1"/>
  <c r="CC122" i="1" s="1"/>
  <c r="BY119" i="1"/>
  <c r="BZ119" i="1" s="1"/>
  <c r="BW120" i="1" a="1"/>
  <c r="BW120" i="1" s="1"/>
  <c r="BX120" i="1" s="1"/>
  <c r="CB117" i="1"/>
  <c r="CF38" i="1"/>
  <c r="CJ38" i="1" s="1"/>
  <c r="CE38" i="1"/>
  <c r="CL38" i="1" s="1"/>
  <c r="CI42" i="1"/>
  <c r="BT38" i="1"/>
  <c r="CD38" i="1"/>
  <c r="CH38" i="1" s="1"/>
  <c r="K121" i="1"/>
  <c r="DP121" i="1"/>
  <c r="BP42" i="1"/>
  <c r="BC119" i="1"/>
  <c r="BA119" i="1"/>
  <c r="CQ121" i="1"/>
  <c r="V122" i="1"/>
  <c r="N122" i="1"/>
  <c r="AH122" i="1"/>
  <c r="AD122" i="1"/>
  <c r="AJ120" i="1"/>
  <c r="AK120" i="1" s="1"/>
  <c r="AL120" i="1" s="1"/>
  <c r="AF120" i="1"/>
  <c r="AB119" i="1"/>
  <c r="AC119" i="1" s="1"/>
  <c r="AE119" i="1" s="1"/>
  <c r="AZ120" i="1"/>
  <c r="CU42" i="1"/>
  <c r="BD42" i="1"/>
  <c r="CT42" i="1"/>
  <c r="BF42" i="1"/>
  <c r="BJ42" i="1"/>
  <c r="BE42" i="1"/>
  <c r="BI42" i="1"/>
  <c r="CY42" i="1"/>
  <c r="BH42" i="1"/>
  <c r="U120" i="1"/>
  <c r="M120" i="1"/>
  <c r="AG119" i="1"/>
  <c r="AI118" i="1"/>
  <c r="BB120" i="1"/>
  <c r="DA119" i="1"/>
  <c r="DB119" i="1" s="1"/>
  <c r="DC119" i="1" s="1"/>
  <c r="Q118" i="1"/>
  <c r="R118" i="1" s="1"/>
  <c r="S118" i="1" s="1"/>
  <c r="AA117" i="1"/>
  <c r="W123" i="1"/>
  <c r="O123" i="1"/>
  <c r="T122" i="1"/>
  <c r="L122" i="1"/>
  <c r="CP122" i="1"/>
  <c r="P119" i="1"/>
  <c r="X119" i="1"/>
  <c r="Y119" i="1" s="1"/>
  <c r="Z119" i="1" s="1"/>
  <c r="CR120" i="1"/>
  <c r="DQ120" i="1"/>
  <c r="DR120" i="1" s="1"/>
  <c r="DS120" i="1" s="1"/>
  <c r="H122" i="1"/>
  <c r="I122" i="1" s="1"/>
  <c r="D123" i="1"/>
  <c r="E122" i="1"/>
  <c r="G123" i="1"/>
  <c r="F124" i="1"/>
  <c r="AV42" i="1" l="1"/>
  <c r="CB118" i="1"/>
  <c r="CC123" i="1"/>
  <c r="BY120" i="1"/>
  <c r="BZ120" i="1" s="1"/>
  <c r="BW121" i="1" a="1"/>
  <c r="BW121" i="1" s="1"/>
  <c r="BX121" i="1" s="1"/>
  <c r="CG38" i="1"/>
  <c r="K122" i="1"/>
  <c r="DP122" i="1"/>
  <c r="BC120" i="1"/>
  <c r="BA120" i="1"/>
  <c r="V123" i="1"/>
  <c r="N123" i="1"/>
  <c r="AH123" i="1"/>
  <c r="AD123" i="1"/>
  <c r="CQ122" i="1"/>
  <c r="AJ121" i="1"/>
  <c r="AK121" i="1" s="1"/>
  <c r="AL121" i="1" s="1"/>
  <c r="AF121" i="1"/>
  <c r="AB120" i="1"/>
  <c r="AC120" i="1" s="1"/>
  <c r="AE120" i="1" s="1"/>
  <c r="AZ121" i="1"/>
  <c r="CV42" i="1"/>
  <c r="CW42" i="1" s="1"/>
  <c r="BG42" i="1"/>
  <c r="BK42" i="1"/>
  <c r="AM43" i="1"/>
  <c r="U121" i="1"/>
  <c r="BB121" i="1"/>
  <c r="P120" i="1"/>
  <c r="Q120" i="1" s="1"/>
  <c r="R120" i="1" s="1"/>
  <c r="S120" i="1" s="1"/>
  <c r="M121" i="1"/>
  <c r="DA120" i="1"/>
  <c r="DB120" i="1" s="1"/>
  <c r="DC120" i="1" s="1"/>
  <c r="AG120" i="1"/>
  <c r="AI119" i="1"/>
  <c r="Q119" i="1"/>
  <c r="R119" i="1" s="1"/>
  <c r="S119" i="1" s="1"/>
  <c r="AA118" i="1"/>
  <c r="W124" i="1"/>
  <c r="O124" i="1"/>
  <c r="CP123" i="1"/>
  <c r="T123" i="1"/>
  <c r="L123" i="1"/>
  <c r="X120" i="1"/>
  <c r="CR121" i="1"/>
  <c r="DQ121" i="1"/>
  <c r="DR121" i="1" s="1"/>
  <c r="DS121" i="1" s="1"/>
  <c r="H123" i="1"/>
  <c r="I123" i="1" s="1"/>
  <c r="E123" i="1"/>
  <c r="D124" i="1"/>
  <c r="F125" i="1"/>
  <c r="G124" i="1"/>
  <c r="AO43" i="1" l="1"/>
  <c r="AP43" i="1"/>
  <c r="AQ43" i="1"/>
  <c r="AR43" i="1"/>
  <c r="AS43" i="1"/>
  <c r="AW43" i="1"/>
  <c r="CC124" i="1"/>
  <c r="BY121" i="1"/>
  <c r="BZ121" i="1" s="1"/>
  <c r="DA121" i="1"/>
  <c r="DB121" i="1" s="1"/>
  <c r="DC121" i="1" s="1"/>
  <c r="BW122" i="1" a="1"/>
  <c r="BW122" i="1" s="1"/>
  <c r="BX122" i="1" s="1"/>
  <c r="DA122" i="1"/>
  <c r="DB122" i="1" s="1"/>
  <c r="CB119" i="1"/>
  <c r="CK43" i="1"/>
  <c r="K123" i="1"/>
  <c r="DP123" i="1"/>
  <c r="CZ42" i="1"/>
  <c r="BC121" i="1"/>
  <c r="BA121" i="1"/>
  <c r="CM38" i="1"/>
  <c r="CQ123" i="1"/>
  <c r="AJ122" i="1"/>
  <c r="AK122" i="1" s="1"/>
  <c r="AL122" i="1" s="1"/>
  <c r="AF122" i="1"/>
  <c r="V124" i="1"/>
  <c r="N124" i="1"/>
  <c r="AH124" i="1"/>
  <c r="AD124" i="1"/>
  <c r="AG121" i="1"/>
  <c r="AB121" i="1"/>
  <c r="AC121" i="1" s="1"/>
  <c r="AE121" i="1" s="1"/>
  <c r="BB122" i="1"/>
  <c r="BQ39" i="1"/>
  <c r="BS39" i="1" s="1"/>
  <c r="CS43" i="1"/>
  <c r="CY43" i="1" s="1"/>
  <c r="M122" i="1"/>
  <c r="U122" i="1"/>
  <c r="AZ122" i="1"/>
  <c r="AI120" i="1"/>
  <c r="AA119" i="1"/>
  <c r="W125" i="1"/>
  <c r="O125" i="1"/>
  <c r="T124" i="1"/>
  <c r="L124" i="1"/>
  <c r="CP124" i="1"/>
  <c r="Y120" i="1"/>
  <c r="Z120" i="1" s="1"/>
  <c r="AA120" i="1" s="1"/>
  <c r="X121" i="1"/>
  <c r="Y121" i="1" s="1"/>
  <c r="Z121" i="1" s="1"/>
  <c r="CR122" i="1"/>
  <c r="DQ122" i="1"/>
  <c r="DR122" i="1" s="1"/>
  <c r="DS122" i="1" s="1"/>
  <c r="P121" i="1"/>
  <c r="H124" i="1"/>
  <c r="I124" i="1" s="1"/>
  <c r="E124" i="1"/>
  <c r="D125" i="1"/>
  <c r="F126" i="1"/>
  <c r="G125" i="1"/>
  <c r="AT43" i="1" l="1"/>
  <c r="AN43" i="1" s="1"/>
  <c r="CT43" i="1"/>
  <c r="CB120" i="1"/>
  <c r="CC125" i="1"/>
  <c r="DC122" i="1"/>
  <c r="BY122" i="1"/>
  <c r="BZ122" i="1" s="1"/>
  <c r="BW123" i="1" a="1"/>
  <c r="BW123" i="1" s="1"/>
  <c r="BX123" i="1" s="1"/>
  <c r="CI43" i="1"/>
  <c r="CF39" i="1"/>
  <c r="CJ39" i="1" s="1"/>
  <c r="CE39" i="1"/>
  <c r="CL39" i="1" s="1"/>
  <c r="BT39" i="1"/>
  <c r="CD39" i="1"/>
  <c r="K124" i="1"/>
  <c r="DP124" i="1"/>
  <c r="CU43" i="1"/>
  <c r="BP43" i="1"/>
  <c r="BC122" i="1"/>
  <c r="BA122" i="1"/>
  <c r="CQ124" i="1"/>
  <c r="V125" i="1"/>
  <c r="N125" i="1"/>
  <c r="AH125" i="1"/>
  <c r="AD125" i="1"/>
  <c r="DA123" i="1"/>
  <c r="DB123" i="1" s="1"/>
  <c r="DC123" i="1" s="1"/>
  <c r="AJ123" i="1"/>
  <c r="AK123" i="1" s="1"/>
  <c r="AL123" i="1" s="1"/>
  <c r="AF123" i="1"/>
  <c r="AG122" i="1"/>
  <c r="AB122" i="1"/>
  <c r="AC122" i="1" s="1"/>
  <c r="AE122" i="1" s="1"/>
  <c r="BD43" i="1"/>
  <c r="BE43" i="1"/>
  <c r="BF43" i="1"/>
  <c r="BH43" i="1"/>
  <c r="BJ43" i="1"/>
  <c r="BI43" i="1"/>
  <c r="M123" i="1"/>
  <c r="AZ123" i="1"/>
  <c r="BB123" i="1"/>
  <c r="U123" i="1"/>
  <c r="AI121" i="1"/>
  <c r="Q121" i="1"/>
  <c r="R121" i="1" s="1"/>
  <c r="S121" i="1" s="1"/>
  <c r="W126" i="1"/>
  <c r="O126" i="1"/>
  <c r="CP125" i="1"/>
  <c r="T125" i="1"/>
  <c r="L125" i="1"/>
  <c r="X122" i="1"/>
  <c r="Y122" i="1" s="1"/>
  <c r="Z122" i="1" s="1"/>
  <c r="P122" i="1"/>
  <c r="CR123" i="1"/>
  <c r="DQ123" i="1"/>
  <c r="DR123" i="1" s="1"/>
  <c r="DS123" i="1" s="1"/>
  <c r="H125" i="1"/>
  <c r="I125" i="1" s="1"/>
  <c r="E125" i="1"/>
  <c r="D126" i="1"/>
  <c r="F127" i="1"/>
  <c r="G126" i="1"/>
  <c r="CV43" i="1" l="1"/>
  <c r="CW43" i="1" s="1"/>
  <c r="CZ43" i="1" s="1"/>
  <c r="AV43" i="1"/>
  <c r="AU43" i="1"/>
  <c r="CC126" i="1"/>
  <c r="BY123" i="1"/>
  <c r="BZ123" i="1" s="1"/>
  <c r="BW124" i="1" a="1"/>
  <c r="BW124" i="1" s="1"/>
  <c r="BX124" i="1" s="1"/>
  <c r="CB121" i="1"/>
  <c r="CG39" i="1"/>
  <c r="CH39" i="1"/>
  <c r="K125" i="1"/>
  <c r="DP125" i="1"/>
  <c r="BC123" i="1"/>
  <c r="BA123" i="1"/>
  <c r="V126" i="1"/>
  <c r="N126" i="1"/>
  <c r="AH126" i="1"/>
  <c r="AD126" i="1"/>
  <c r="CQ125" i="1"/>
  <c r="AJ124" i="1"/>
  <c r="AK124" i="1" s="1"/>
  <c r="AL124" i="1" s="1"/>
  <c r="AF124" i="1"/>
  <c r="AG123" i="1"/>
  <c r="AB123" i="1"/>
  <c r="AC123" i="1" s="1"/>
  <c r="AE123" i="1" s="1"/>
  <c r="U124" i="1"/>
  <c r="BG43" i="1"/>
  <c r="AM44" i="1"/>
  <c r="BK43" i="1"/>
  <c r="BB124" i="1"/>
  <c r="M124" i="1"/>
  <c r="AZ124" i="1"/>
  <c r="AI122" i="1"/>
  <c r="Q122" i="1"/>
  <c r="R122" i="1" s="1"/>
  <c r="S122" i="1" s="1"/>
  <c r="AA121" i="1"/>
  <c r="T126" i="1"/>
  <c r="L126" i="1"/>
  <c r="W127" i="1"/>
  <c r="O127" i="1"/>
  <c r="CP126" i="1"/>
  <c r="X123" i="1"/>
  <c r="P123" i="1"/>
  <c r="CR124" i="1"/>
  <c r="DQ124" i="1"/>
  <c r="DR124" i="1" s="1"/>
  <c r="DS124" i="1" s="1"/>
  <c r="H126" i="1"/>
  <c r="I126" i="1" s="1"/>
  <c r="D127" i="1"/>
  <c r="E126" i="1"/>
  <c r="G127" i="1"/>
  <c r="F128" i="1"/>
  <c r="AP44" i="1" l="1"/>
  <c r="AQ44" i="1"/>
  <c r="AR44" i="1"/>
  <c r="AS44" i="1"/>
  <c r="AO44" i="1"/>
  <c r="AW44" i="1"/>
  <c r="CC127" i="1"/>
  <c r="BY124" i="1"/>
  <c r="BZ124" i="1" s="1"/>
  <c r="DA124" i="1"/>
  <c r="DB124" i="1" s="1"/>
  <c r="DC124" i="1" s="1"/>
  <c r="BW125" i="1" a="1"/>
  <c r="BW125" i="1" s="1"/>
  <c r="BX125" i="1" s="1"/>
  <c r="CB122" i="1"/>
  <c r="CK44" i="1"/>
  <c r="K126" i="1"/>
  <c r="DP126" i="1"/>
  <c r="BC124" i="1"/>
  <c r="BA124" i="1"/>
  <c r="CM39" i="1"/>
  <c r="CQ126" i="1"/>
  <c r="AJ125" i="1"/>
  <c r="AK125" i="1" s="1"/>
  <c r="AL125" i="1" s="1"/>
  <c r="AF125" i="1"/>
  <c r="V127" i="1"/>
  <c r="N127" i="1"/>
  <c r="AH127" i="1"/>
  <c r="AD127" i="1"/>
  <c r="AB124" i="1"/>
  <c r="AC124" i="1" s="1"/>
  <c r="AE124" i="1" s="1"/>
  <c r="AZ125" i="1"/>
  <c r="BQ40" i="1"/>
  <c r="BS40" i="1" s="1"/>
  <c r="CS44" i="1"/>
  <c r="M125" i="1"/>
  <c r="BB125" i="1"/>
  <c r="U125" i="1"/>
  <c r="AG124" i="1"/>
  <c r="AI123" i="1"/>
  <c r="Q123" i="1"/>
  <c r="R123" i="1" s="1"/>
  <c r="S123" i="1" s="1"/>
  <c r="AA122" i="1"/>
  <c r="W128" i="1"/>
  <c r="O128" i="1"/>
  <c r="T127" i="1"/>
  <c r="L127" i="1"/>
  <c r="Y123" i="1"/>
  <c r="Z123" i="1" s="1"/>
  <c r="CP127" i="1"/>
  <c r="X124" i="1"/>
  <c r="P124" i="1"/>
  <c r="CR125" i="1"/>
  <c r="DQ125" i="1"/>
  <c r="DR125" i="1" s="1"/>
  <c r="DS125" i="1" s="1"/>
  <c r="H127" i="1"/>
  <c r="I127" i="1" s="1"/>
  <c r="E127" i="1"/>
  <c r="D128" i="1"/>
  <c r="F129" i="1"/>
  <c r="G128" i="1"/>
  <c r="AT44" i="1" l="1"/>
  <c r="AN44" i="1" s="1"/>
  <c r="AU44" i="1" s="1"/>
  <c r="CT44" i="1"/>
  <c r="CB123" i="1"/>
  <c r="BY125" i="1"/>
  <c r="BZ125" i="1" s="1"/>
  <c r="BW126" i="1" a="1"/>
  <c r="BW126" i="1" s="1"/>
  <c r="BX126" i="1" s="1"/>
  <c r="CI44" i="1"/>
  <c r="CF40" i="1"/>
  <c r="CJ40" i="1" s="1"/>
  <c r="CE40" i="1"/>
  <c r="CL40" i="1" s="1"/>
  <c r="BT40" i="1"/>
  <c r="CD40" i="1"/>
  <c r="CH40" i="1" s="1"/>
  <c r="K127" i="1"/>
  <c r="DP127" i="1"/>
  <c r="BP44" i="1"/>
  <c r="BC125" i="1"/>
  <c r="BA125" i="1"/>
  <c r="CQ127" i="1"/>
  <c r="AJ126" i="1"/>
  <c r="AK126" i="1" s="1"/>
  <c r="AL126" i="1" s="1"/>
  <c r="AF126" i="1"/>
  <c r="AB126" i="1" s="1"/>
  <c r="AC126" i="1" s="1"/>
  <c r="V128" i="1"/>
  <c r="N128" i="1"/>
  <c r="AH128" i="1"/>
  <c r="AD128" i="1"/>
  <c r="AG125" i="1"/>
  <c r="AB125" i="1"/>
  <c r="AC125" i="1" s="1"/>
  <c r="AE125" i="1" s="1"/>
  <c r="CU44" i="1"/>
  <c r="BE44" i="1"/>
  <c r="BD44" i="1"/>
  <c r="CY44" i="1"/>
  <c r="BF44" i="1"/>
  <c r="BI44" i="1"/>
  <c r="BH44" i="1"/>
  <c r="BJ44" i="1"/>
  <c r="P125" i="1"/>
  <c r="Q125" i="1" s="1"/>
  <c r="R125" i="1" s="1"/>
  <c r="S125" i="1" s="1"/>
  <c r="M126" i="1"/>
  <c r="DA125" i="1"/>
  <c r="DB125" i="1" s="1"/>
  <c r="DC125" i="1" s="1"/>
  <c r="BB126" i="1"/>
  <c r="X125" i="1"/>
  <c r="Y125" i="1" s="1"/>
  <c r="Z125" i="1" s="1"/>
  <c r="AZ126" i="1"/>
  <c r="U126" i="1"/>
  <c r="AI124" i="1"/>
  <c r="Q124" i="1"/>
  <c r="R124" i="1" s="1"/>
  <c r="S124" i="1" s="1"/>
  <c r="AA123" i="1"/>
  <c r="W129" i="1"/>
  <c r="O129" i="1"/>
  <c r="T128" i="1"/>
  <c r="L128" i="1"/>
  <c r="CP128" i="1"/>
  <c r="Y124" i="1"/>
  <c r="Z124" i="1" s="1"/>
  <c r="DQ126" i="1"/>
  <c r="DR126" i="1" s="1"/>
  <c r="DS126" i="1" s="1"/>
  <c r="CR126" i="1"/>
  <c r="H128" i="1"/>
  <c r="I128" i="1" s="1"/>
  <c r="E128" i="1"/>
  <c r="D129" i="1"/>
  <c r="G129" i="1"/>
  <c r="F130" i="1"/>
  <c r="AV44" i="1" l="1"/>
  <c r="CV44" i="1"/>
  <c r="CW44" i="1" s="1"/>
  <c r="CZ44" i="1" s="1"/>
  <c r="D12" i="29"/>
  <c r="BY126" i="1"/>
  <c r="BZ126" i="1" s="1"/>
  <c r="DA126" i="1"/>
  <c r="DB126" i="1" s="1"/>
  <c r="DC126" i="1" s="1"/>
  <c r="BW127" i="1" a="1"/>
  <c r="BW127" i="1" s="1"/>
  <c r="CB124" i="1"/>
  <c r="CG40" i="1"/>
  <c r="K128" i="1"/>
  <c r="DP128" i="1"/>
  <c r="DQ128" i="1" s="1"/>
  <c r="BC126" i="1"/>
  <c r="BA126" i="1"/>
  <c r="AG126" i="1"/>
  <c r="CQ128" i="1"/>
  <c r="N129" i="1"/>
  <c r="V129" i="1"/>
  <c r="AH129" i="1"/>
  <c r="AD129" i="1"/>
  <c r="AJ127" i="1"/>
  <c r="AK127" i="1" s="1"/>
  <c r="AL127" i="1" s="1"/>
  <c r="AF127" i="1"/>
  <c r="AZ127" i="1"/>
  <c r="AM45" i="1"/>
  <c r="BG44" i="1"/>
  <c r="BK44" i="1"/>
  <c r="BB127" i="1"/>
  <c r="AI125" i="1"/>
  <c r="U127" i="1"/>
  <c r="M127" i="1"/>
  <c r="AA124" i="1"/>
  <c r="AA125" i="1"/>
  <c r="W130" i="1"/>
  <c r="O130" i="1"/>
  <c r="T129" i="1"/>
  <c r="L129" i="1"/>
  <c r="CP129" i="1"/>
  <c r="X126" i="1"/>
  <c r="P126" i="1"/>
  <c r="AE126" i="1"/>
  <c r="CR127" i="1"/>
  <c r="DQ127" i="1"/>
  <c r="DR127" i="1" s="1"/>
  <c r="DS127" i="1" s="1"/>
  <c r="H129" i="1"/>
  <c r="I129" i="1" s="1"/>
  <c r="D130" i="1"/>
  <c r="E129" i="1"/>
  <c r="DP129" i="1" s="1"/>
  <c r="F131" i="1"/>
  <c r="G130" i="1"/>
  <c r="AS45" i="1" l="1"/>
  <c r="AO45" i="1"/>
  <c r="AQ45" i="1"/>
  <c r="AR45" i="1"/>
  <c r="AP45" i="1"/>
  <c r="AW45" i="1"/>
  <c r="F69" i="29"/>
  <c r="BX127" i="1"/>
  <c r="BY127" i="1" s="1"/>
  <c r="BZ127" i="1" s="1"/>
  <c r="BW128" i="1" a="1"/>
  <c r="BW128" i="1" s="1"/>
  <c r="BX128" i="1" s="1"/>
  <c r="CB125" i="1"/>
  <c r="CK45" i="1"/>
  <c r="K129" i="1"/>
  <c r="DQ129" i="1"/>
  <c r="BC127" i="1"/>
  <c r="BA127" i="1"/>
  <c r="CM40" i="1"/>
  <c r="AJ128" i="1"/>
  <c r="AK128" i="1" s="1"/>
  <c r="AL128" i="1" s="1"/>
  <c r="AF128" i="1"/>
  <c r="CQ129" i="1"/>
  <c r="V130" i="1"/>
  <c r="N130" i="1"/>
  <c r="AH130" i="1"/>
  <c r="AD130" i="1"/>
  <c r="AB127" i="1"/>
  <c r="AC127" i="1" s="1"/>
  <c r="AE127" i="1" s="1"/>
  <c r="AZ128" i="1"/>
  <c r="BQ41" i="1"/>
  <c r="BS41" i="1" s="1"/>
  <c r="CS45" i="1"/>
  <c r="U128" i="1"/>
  <c r="BB128" i="1"/>
  <c r="M128" i="1"/>
  <c r="AI126" i="1"/>
  <c r="AG127" i="1"/>
  <c r="DA127" i="1"/>
  <c r="DB127" i="1" s="1"/>
  <c r="DC127" i="1" s="1"/>
  <c r="Q126" i="1"/>
  <c r="R126" i="1" s="1"/>
  <c r="S126" i="1" s="1"/>
  <c r="CP130" i="1"/>
  <c r="T130" i="1"/>
  <c r="L130" i="1"/>
  <c r="W131" i="1"/>
  <c r="O131" i="1"/>
  <c r="Y126" i="1"/>
  <c r="Z126" i="1" s="1"/>
  <c r="X127" i="1"/>
  <c r="Y127" i="1" s="1"/>
  <c r="Z127" i="1" s="1"/>
  <c r="P127" i="1"/>
  <c r="CR128" i="1"/>
  <c r="DR128" i="1"/>
  <c r="DS128" i="1" s="1"/>
  <c r="H130" i="1"/>
  <c r="I130" i="1" s="1"/>
  <c r="D131" i="1"/>
  <c r="E130" i="1"/>
  <c r="F132" i="1"/>
  <c r="G131" i="1"/>
  <c r="AT45" i="1" l="1"/>
  <c r="AN45" i="1" s="1"/>
  <c r="AU45" i="1" s="1"/>
  <c r="CT45" i="1"/>
  <c r="BY128" i="1"/>
  <c r="BZ128" i="1" s="1"/>
  <c r="DA128" i="1"/>
  <c r="DB128" i="1" s="1"/>
  <c r="DC128" i="1" s="1"/>
  <c r="BW129" i="1" a="1"/>
  <c r="BW129" i="1" s="1"/>
  <c r="BX129" i="1" s="1"/>
  <c r="CB126" i="1"/>
  <c r="CF41" i="1"/>
  <c r="CJ41" i="1" s="1"/>
  <c r="CE41" i="1"/>
  <c r="CL41" i="1" s="1"/>
  <c r="CI45" i="1"/>
  <c r="BT41" i="1"/>
  <c r="CD41" i="1"/>
  <c r="CH41" i="1" s="1"/>
  <c r="K130" i="1"/>
  <c r="DP130" i="1"/>
  <c r="BP45" i="1"/>
  <c r="BC128" i="1"/>
  <c r="BA128" i="1"/>
  <c r="CQ130" i="1"/>
  <c r="AJ129" i="1"/>
  <c r="AK129" i="1" s="1"/>
  <c r="AL129" i="1" s="1"/>
  <c r="AF129" i="1"/>
  <c r="V131" i="1"/>
  <c r="N131" i="1"/>
  <c r="AH131" i="1"/>
  <c r="AD131" i="1"/>
  <c r="AG128" i="1"/>
  <c r="AB128" i="1"/>
  <c r="AC128" i="1" s="1"/>
  <c r="AE128" i="1" s="1"/>
  <c r="M129" i="1"/>
  <c r="BH45" i="1"/>
  <c r="CU45" i="1"/>
  <c r="BI45" i="1"/>
  <c r="BJ45" i="1"/>
  <c r="BF45" i="1"/>
  <c r="BE45" i="1"/>
  <c r="BD45" i="1"/>
  <c r="U129" i="1"/>
  <c r="AZ129" i="1"/>
  <c r="BB129" i="1"/>
  <c r="AI127" i="1"/>
  <c r="Q127" i="1"/>
  <c r="R127" i="1" s="1"/>
  <c r="S127" i="1" s="1"/>
  <c r="AA126" i="1"/>
  <c r="W132" i="1"/>
  <c r="O132" i="1"/>
  <c r="T131" i="1"/>
  <c r="L131" i="1"/>
  <c r="CP131" i="1"/>
  <c r="P128" i="1"/>
  <c r="X128" i="1"/>
  <c r="Y128" i="1" s="1"/>
  <c r="Z128" i="1" s="1"/>
  <c r="CR129" i="1"/>
  <c r="DR129" i="1"/>
  <c r="DS129" i="1" s="1"/>
  <c r="H131" i="1"/>
  <c r="I131" i="1" s="1"/>
  <c r="E131" i="1"/>
  <c r="D132" i="1"/>
  <c r="G132" i="1"/>
  <c r="F133" i="1"/>
  <c r="AV45" i="1" l="1"/>
  <c r="CV45" i="1"/>
  <c r="CW45" i="1" s="1"/>
  <c r="BY129" i="1"/>
  <c r="BZ129" i="1" s="1"/>
  <c r="BW130" i="1" a="1"/>
  <c r="BW130" i="1" s="1"/>
  <c r="CB127" i="1"/>
  <c r="CG41" i="1"/>
  <c r="K131" i="1"/>
  <c r="DP131" i="1"/>
  <c r="BC129" i="1"/>
  <c r="BA129" i="1"/>
  <c r="CQ131" i="1"/>
  <c r="V132" i="1"/>
  <c r="N132" i="1"/>
  <c r="AH132" i="1"/>
  <c r="AD132" i="1"/>
  <c r="DA130" i="1"/>
  <c r="DB130" i="1" s="1"/>
  <c r="AJ130" i="1"/>
  <c r="AK130" i="1" s="1"/>
  <c r="AL130" i="1" s="1"/>
  <c r="AF130" i="1"/>
  <c r="AG129" i="1"/>
  <c r="AB129" i="1"/>
  <c r="AC129" i="1" s="1"/>
  <c r="AE129" i="1" s="1"/>
  <c r="P129" i="1"/>
  <c r="Q129" i="1" s="1"/>
  <c r="R129" i="1" s="1"/>
  <c r="S129" i="1" s="1"/>
  <c r="AZ130" i="1"/>
  <c r="BK45" i="1"/>
  <c r="AM46" i="1"/>
  <c r="BG45" i="1"/>
  <c r="DA129" i="1"/>
  <c r="DB129" i="1" s="1"/>
  <c r="DC129" i="1" s="1"/>
  <c r="U130" i="1"/>
  <c r="BB130" i="1"/>
  <c r="M130" i="1"/>
  <c r="AI128" i="1"/>
  <c r="Q128" i="1"/>
  <c r="R128" i="1" s="1"/>
  <c r="S128" i="1" s="1"/>
  <c r="AA127" i="1"/>
  <c r="W133" i="1"/>
  <c r="O133" i="1"/>
  <c r="T132" i="1"/>
  <c r="L132" i="1"/>
  <c r="CP132" i="1"/>
  <c r="CR130" i="1"/>
  <c r="X129" i="1"/>
  <c r="DQ130" i="1"/>
  <c r="DR130" i="1" s="1"/>
  <c r="DS130" i="1" s="1"/>
  <c r="H132" i="1"/>
  <c r="I132" i="1" s="1"/>
  <c r="D133" i="1"/>
  <c r="E132" i="1"/>
  <c r="F134" i="1"/>
  <c r="G133" i="1"/>
  <c r="CX45" i="1" l="1"/>
  <c r="CY45" i="1" s="1"/>
  <c r="CZ45" i="1" s="1"/>
  <c r="AO46" i="1"/>
  <c r="CT46" i="1" s="1"/>
  <c r="AP46" i="1"/>
  <c r="AQ46" i="1"/>
  <c r="AR46" i="1"/>
  <c r="AS46" i="1"/>
  <c r="AW46" i="1"/>
  <c r="BX130" i="1"/>
  <c r="BY130" i="1" s="1"/>
  <c r="BZ130" i="1" s="1"/>
  <c r="BW131" i="1" a="1"/>
  <c r="BW131" i="1" s="1"/>
  <c r="BX131" i="1" s="1"/>
  <c r="CB128" i="1"/>
  <c r="CK46" i="1"/>
  <c r="K132" i="1"/>
  <c r="DP132" i="1"/>
  <c r="BC130" i="1"/>
  <c r="BA130" i="1"/>
  <c r="CM41" i="1"/>
  <c r="CQ132" i="1"/>
  <c r="V133" i="1"/>
  <c r="N133" i="1"/>
  <c r="AH133" i="1"/>
  <c r="AD133" i="1"/>
  <c r="AJ131" i="1"/>
  <c r="AK131" i="1" s="1"/>
  <c r="AL131" i="1" s="1"/>
  <c r="AF131" i="1"/>
  <c r="AB130" i="1"/>
  <c r="AC130" i="1" s="1"/>
  <c r="AE130" i="1" s="1"/>
  <c r="AZ131" i="1"/>
  <c r="BQ42" i="1"/>
  <c r="BS42" i="1" s="1"/>
  <c r="CS46" i="1"/>
  <c r="BB131" i="1"/>
  <c r="M131" i="1"/>
  <c r="DC130" i="1"/>
  <c r="U131" i="1"/>
  <c r="X131" i="1" s="1"/>
  <c r="AG130" i="1"/>
  <c r="AI129" i="1"/>
  <c r="AA128" i="1"/>
  <c r="T133" i="1"/>
  <c r="L133" i="1"/>
  <c r="W134" i="1"/>
  <c r="O134" i="1"/>
  <c r="CP133" i="1"/>
  <c r="P130" i="1"/>
  <c r="X130" i="1"/>
  <c r="Y130" i="1" s="1"/>
  <c r="Z130" i="1" s="1"/>
  <c r="Y129" i="1"/>
  <c r="Z129" i="1" s="1"/>
  <c r="AA129" i="1" s="1"/>
  <c r="CR131" i="1"/>
  <c r="DQ131" i="1"/>
  <c r="DR131" i="1" s="1"/>
  <c r="DS131" i="1" s="1"/>
  <c r="H133" i="1"/>
  <c r="I133" i="1" s="1"/>
  <c r="E133" i="1"/>
  <c r="D134" i="1"/>
  <c r="G134" i="1"/>
  <c r="F135" i="1"/>
  <c r="AT46" i="1" l="1"/>
  <c r="CB129" i="1"/>
  <c r="CC128" i="1"/>
  <c r="CC129" i="1" s="1"/>
  <c r="CC130" i="1" s="1"/>
  <c r="CC131" i="1" s="1"/>
  <c r="CC132" i="1" s="1"/>
  <c r="CC133" i="1" s="1"/>
  <c r="CC134" i="1" s="1"/>
  <c r="BY131" i="1"/>
  <c r="BZ131" i="1" s="1"/>
  <c r="BW132" i="1" a="1"/>
  <c r="BW132" i="1" s="1"/>
  <c r="BX132" i="1" s="1"/>
  <c r="CF42" i="1"/>
  <c r="CJ42" i="1" s="1"/>
  <c r="CE42" i="1"/>
  <c r="CL42" i="1" s="1"/>
  <c r="CI46" i="1"/>
  <c r="BT42" i="1"/>
  <c r="CD42" i="1"/>
  <c r="CH42" i="1" s="1"/>
  <c r="K133" i="1"/>
  <c r="DP133" i="1"/>
  <c r="BP46" i="1"/>
  <c r="BC131" i="1"/>
  <c r="BA131" i="1"/>
  <c r="AJ132" i="1"/>
  <c r="AK132" i="1" s="1"/>
  <c r="AL132" i="1" s="1"/>
  <c r="AF132" i="1"/>
  <c r="CQ133" i="1"/>
  <c r="V134" i="1"/>
  <c r="N134" i="1"/>
  <c r="AH134" i="1"/>
  <c r="AD134" i="1"/>
  <c r="AB131" i="1"/>
  <c r="AC131" i="1" s="1"/>
  <c r="AE131" i="1" s="1"/>
  <c r="BB132" i="1"/>
  <c r="CU46" i="1"/>
  <c r="CV46" i="1" s="1"/>
  <c r="CW46" i="1" s="1"/>
  <c r="BJ46" i="1"/>
  <c r="BF46" i="1"/>
  <c r="BI46" i="1"/>
  <c r="BH46" i="1"/>
  <c r="BE46" i="1"/>
  <c r="BD46" i="1"/>
  <c r="AG131" i="1"/>
  <c r="AZ132" i="1"/>
  <c r="DA131" i="1"/>
  <c r="DB131" i="1" s="1"/>
  <c r="DC131" i="1" s="1"/>
  <c r="U132" i="1"/>
  <c r="M132" i="1"/>
  <c r="AI130" i="1"/>
  <c r="Q130" i="1"/>
  <c r="R130" i="1" s="1"/>
  <c r="S130" i="1" s="1"/>
  <c r="T134" i="1"/>
  <c r="L134" i="1"/>
  <c r="W135" i="1"/>
  <c r="O135" i="1"/>
  <c r="CP134" i="1"/>
  <c r="P131" i="1"/>
  <c r="Y131" i="1"/>
  <c r="Z131" i="1" s="1"/>
  <c r="CR132" i="1"/>
  <c r="DQ132" i="1"/>
  <c r="DR132" i="1" s="1"/>
  <c r="DS132" i="1" s="1"/>
  <c r="H134" i="1"/>
  <c r="I134" i="1" s="1"/>
  <c r="E134" i="1"/>
  <c r="D135" i="1"/>
  <c r="F136" i="1"/>
  <c r="G135" i="1"/>
  <c r="AN46" i="1" l="1"/>
  <c r="AV46" i="1" s="1"/>
  <c r="BY132" i="1"/>
  <c r="BZ132" i="1" s="1"/>
  <c r="BW133" i="1" a="1"/>
  <c r="BW133" i="1" s="1"/>
  <c r="BX133" i="1" s="1"/>
  <c r="CC135" i="1"/>
  <c r="CB130" i="1"/>
  <c r="CG42" i="1"/>
  <c r="K134" i="1"/>
  <c r="DP134" i="1"/>
  <c r="BC132" i="1"/>
  <c r="BA132" i="1"/>
  <c r="CQ134" i="1"/>
  <c r="AJ133" i="1"/>
  <c r="AK133" i="1" s="1"/>
  <c r="AL133" i="1" s="1"/>
  <c r="AF133" i="1"/>
  <c r="V135" i="1"/>
  <c r="N135" i="1"/>
  <c r="AH135" i="1"/>
  <c r="AD135" i="1"/>
  <c r="AB132" i="1"/>
  <c r="AC132" i="1" s="1"/>
  <c r="AE132" i="1" s="1"/>
  <c r="CX46" i="1"/>
  <c r="CY46" i="1" s="1"/>
  <c r="CZ46" i="1" s="1"/>
  <c r="AM47" i="1"/>
  <c r="BK46" i="1"/>
  <c r="BG46" i="1"/>
  <c r="DA132" i="1"/>
  <c r="DB132" i="1" s="1"/>
  <c r="DC132" i="1" s="1"/>
  <c r="AG132" i="1"/>
  <c r="U133" i="1"/>
  <c r="AI131" i="1"/>
  <c r="X132" i="1"/>
  <c r="Y132" i="1" s="1"/>
  <c r="Z132" i="1" s="1"/>
  <c r="BB133" i="1"/>
  <c r="M133" i="1"/>
  <c r="AZ133" i="1"/>
  <c r="Q131" i="1"/>
  <c r="R131" i="1" s="1"/>
  <c r="S131" i="1" s="1"/>
  <c r="AA130" i="1"/>
  <c r="W136" i="1"/>
  <c r="O136" i="1"/>
  <c r="T135" i="1"/>
  <c r="L135" i="1"/>
  <c r="CP135" i="1"/>
  <c r="P132" i="1"/>
  <c r="CR133" i="1"/>
  <c r="DQ133" i="1"/>
  <c r="DR133" i="1" s="1"/>
  <c r="DS133" i="1" s="1"/>
  <c r="H135" i="1"/>
  <c r="I135" i="1" s="1"/>
  <c r="D136" i="1"/>
  <c r="E135" i="1"/>
  <c r="G136" i="1"/>
  <c r="F137" i="1"/>
  <c r="AU46" i="1" l="1"/>
  <c r="AQ47" i="1"/>
  <c r="AR47" i="1"/>
  <c r="AS47" i="1"/>
  <c r="AO47" i="1"/>
  <c r="AP47" i="1"/>
  <c r="AW47" i="1"/>
  <c r="BY133" i="1"/>
  <c r="BZ133" i="1" s="1"/>
  <c r="DA133" i="1"/>
  <c r="DB133" i="1" s="1"/>
  <c r="DC133" i="1" s="1"/>
  <c r="BW134" i="1" a="1"/>
  <c r="BW134" i="1" s="1"/>
  <c r="BX134" i="1" s="1"/>
  <c r="CC136" i="1"/>
  <c r="CB131" i="1"/>
  <c r="CK47" i="1"/>
  <c r="K135" i="1"/>
  <c r="DP135" i="1"/>
  <c r="BC133" i="1"/>
  <c r="BA133" i="1"/>
  <c r="CM42" i="1"/>
  <c r="CQ135" i="1"/>
  <c r="AJ134" i="1"/>
  <c r="AK134" i="1" s="1"/>
  <c r="AL134" i="1" s="1"/>
  <c r="AF134" i="1"/>
  <c r="V136" i="1"/>
  <c r="N136" i="1"/>
  <c r="AH136" i="1"/>
  <c r="AD136" i="1"/>
  <c r="AG133" i="1"/>
  <c r="AB133" i="1"/>
  <c r="AC133" i="1" s="1"/>
  <c r="AE133" i="1" s="1"/>
  <c r="U134" i="1"/>
  <c r="BQ43" i="1"/>
  <c r="BS43" i="1" s="1"/>
  <c r="CS47" i="1"/>
  <c r="M134" i="1"/>
  <c r="AZ134" i="1"/>
  <c r="BB134" i="1"/>
  <c r="AI132" i="1"/>
  <c r="Q132" i="1"/>
  <c r="R132" i="1" s="1"/>
  <c r="S132" i="1" s="1"/>
  <c r="AA131" i="1"/>
  <c r="CP136" i="1"/>
  <c r="T136" i="1"/>
  <c r="L136" i="1"/>
  <c r="W137" i="1"/>
  <c r="O137" i="1"/>
  <c r="P133" i="1"/>
  <c r="X133" i="1"/>
  <c r="Y133" i="1" s="1"/>
  <c r="Z133" i="1" s="1"/>
  <c r="CR134" i="1"/>
  <c r="DQ134" i="1"/>
  <c r="H136" i="1"/>
  <c r="I136" i="1" s="1"/>
  <c r="E136" i="1"/>
  <c r="D137" i="1"/>
  <c r="G137" i="1"/>
  <c r="F138" i="1"/>
  <c r="AT47" i="1" l="1"/>
  <c r="CB132" i="1"/>
  <c r="BY134" i="1"/>
  <c r="BZ134" i="1" s="1"/>
  <c r="BW135" i="1" a="1"/>
  <c r="BW135" i="1" s="1"/>
  <c r="BX135" i="1" s="1"/>
  <c r="CC137" i="1"/>
  <c r="CF43" i="1"/>
  <c r="CJ43" i="1" s="1"/>
  <c r="CE43" i="1"/>
  <c r="CL43" i="1" s="1"/>
  <c r="CI47" i="1"/>
  <c r="BT43" i="1"/>
  <c r="CD43" i="1"/>
  <c r="CH43" i="1" s="1"/>
  <c r="K136" i="1"/>
  <c r="DP136" i="1"/>
  <c r="BP47" i="1"/>
  <c r="BC134" i="1"/>
  <c r="BA134" i="1"/>
  <c r="CQ136" i="1"/>
  <c r="N137" i="1"/>
  <c r="V137" i="1"/>
  <c r="AH137" i="1"/>
  <c r="AD137" i="1"/>
  <c r="AJ135" i="1"/>
  <c r="AK135" i="1" s="1"/>
  <c r="AL135" i="1" s="1"/>
  <c r="AF135" i="1"/>
  <c r="AB134" i="1"/>
  <c r="AC134" i="1" s="1"/>
  <c r="AE134" i="1" s="1"/>
  <c r="BB135" i="1"/>
  <c r="BH47" i="1"/>
  <c r="CU47" i="1"/>
  <c r="BF47" i="1"/>
  <c r="CT47" i="1"/>
  <c r="BD47" i="1"/>
  <c r="BE47" i="1"/>
  <c r="BI47" i="1"/>
  <c r="BJ47" i="1"/>
  <c r="DA134" i="1"/>
  <c r="DB134" i="1" s="1"/>
  <c r="DC134" i="1" s="1"/>
  <c r="AG134" i="1"/>
  <c r="U135" i="1"/>
  <c r="AI133" i="1"/>
  <c r="M135" i="1"/>
  <c r="AZ135" i="1"/>
  <c r="Q133" i="1"/>
  <c r="R133" i="1" s="1"/>
  <c r="S133" i="1" s="1"/>
  <c r="AA132" i="1"/>
  <c r="W138" i="1"/>
  <c r="O138" i="1"/>
  <c r="CP137" i="1"/>
  <c r="T137" i="1"/>
  <c r="L137" i="1"/>
  <c r="X134" i="1"/>
  <c r="Y134" i="1" s="1"/>
  <c r="Z134" i="1" s="1"/>
  <c r="P134" i="1"/>
  <c r="CR135" i="1"/>
  <c r="DQ135" i="1"/>
  <c r="DR135" i="1" s="1"/>
  <c r="H137" i="1"/>
  <c r="I137" i="1" s="1"/>
  <c r="DR134" i="1"/>
  <c r="DS134" i="1" s="1"/>
  <c r="E137" i="1"/>
  <c r="D138" i="1"/>
  <c r="F139" i="1"/>
  <c r="G138" i="1"/>
  <c r="AN47" i="1" l="1"/>
  <c r="AV47" i="1" s="1"/>
  <c r="BY135" i="1"/>
  <c r="BZ135" i="1" s="1"/>
  <c r="BW136" i="1" a="1"/>
  <c r="BW136" i="1" s="1"/>
  <c r="BX136" i="1" s="1"/>
  <c r="DA136" i="1"/>
  <c r="DB136" i="1" s="1"/>
  <c r="CC138" i="1"/>
  <c r="CB133" i="1"/>
  <c r="CG43" i="1"/>
  <c r="CM43" i="1" s="1"/>
  <c r="K137" i="1"/>
  <c r="DP137" i="1"/>
  <c r="BC135" i="1"/>
  <c r="BA135" i="1"/>
  <c r="CQ137" i="1"/>
  <c r="AJ136" i="1"/>
  <c r="AK136" i="1" s="1"/>
  <c r="AL136" i="1" s="1"/>
  <c r="AF136" i="1"/>
  <c r="V138" i="1"/>
  <c r="N138" i="1"/>
  <c r="AH138" i="1"/>
  <c r="AD138" i="1"/>
  <c r="AB135" i="1"/>
  <c r="AC135" i="1" s="1"/>
  <c r="AE135" i="1" s="1"/>
  <c r="CV47" i="1"/>
  <c r="CW47" i="1" s="1"/>
  <c r="BG47" i="1"/>
  <c r="AM48" i="1"/>
  <c r="BK47" i="1"/>
  <c r="P135" i="1"/>
  <c r="BB136" i="1"/>
  <c r="M136" i="1"/>
  <c r="AZ136" i="1"/>
  <c r="U136" i="1"/>
  <c r="DA135" i="1"/>
  <c r="DB135" i="1" s="1"/>
  <c r="DC135" i="1" s="1"/>
  <c r="AG135" i="1"/>
  <c r="AI134" i="1"/>
  <c r="Q134" i="1"/>
  <c r="R134" i="1" s="1"/>
  <c r="S134" i="1" s="1"/>
  <c r="AA133" i="1"/>
  <c r="W139" i="1"/>
  <c r="O139" i="1"/>
  <c r="CP138" i="1"/>
  <c r="T138" i="1"/>
  <c r="L138" i="1"/>
  <c r="X135" i="1"/>
  <c r="CR136" i="1"/>
  <c r="DQ136" i="1"/>
  <c r="DR136" i="1" s="1"/>
  <c r="DS136" i="1" s="1"/>
  <c r="H138" i="1"/>
  <c r="I138" i="1" s="1"/>
  <c r="DS135" i="1"/>
  <c r="E138" i="1"/>
  <c r="D139" i="1"/>
  <c r="G139" i="1"/>
  <c r="F140" i="1"/>
  <c r="AU47" i="1" l="1"/>
  <c r="AO48" i="1"/>
  <c r="CT48" i="1" s="1"/>
  <c r="AP48" i="1"/>
  <c r="AQ48" i="1"/>
  <c r="AR48" i="1"/>
  <c r="AS48" i="1"/>
  <c r="AW48" i="1"/>
  <c r="CB134" i="1"/>
  <c r="BY136" i="1"/>
  <c r="BZ136" i="1" s="1"/>
  <c r="BW137" i="1" a="1"/>
  <c r="BW137" i="1" s="1"/>
  <c r="BX137" i="1" s="1"/>
  <c r="CC139" i="1"/>
  <c r="CK48" i="1"/>
  <c r="K138" i="1"/>
  <c r="DP138" i="1"/>
  <c r="BC136" i="1"/>
  <c r="BA136" i="1"/>
  <c r="CX47" i="1"/>
  <c r="CY47" i="1" s="1"/>
  <c r="CZ47" i="1" s="1"/>
  <c r="CQ138" i="1"/>
  <c r="V139" i="1"/>
  <c r="N139" i="1"/>
  <c r="AH139" i="1"/>
  <c r="AD139" i="1"/>
  <c r="AJ137" i="1"/>
  <c r="AK137" i="1" s="1"/>
  <c r="AL137" i="1" s="1"/>
  <c r="AF137" i="1"/>
  <c r="AG136" i="1"/>
  <c r="AB136" i="1"/>
  <c r="AC136" i="1" s="1"/>
  <c r="AE136" i="1" s="1"/>
  <c r="CS48" i="1"/>
  <c r="BQ44" i="1"/>
  <c r="BS44" i="1" s="1"/>
  <c r="Q135" i="1"/>
  <c r="R135" i="1" s="1"/>
  <c r="S135" i="1" s="1"/>
  <c r="BB137" i="1"/>
  <c r="U137" i="1"/>
  <c r="M137" i="1"/>
  <c r="DC136" i="1"/>
  <c r="AZ137" i="1"/>
  <c r="AI135" i="1"/>
  <c r="AA134" i="1"/>
  <c r="W140" i="1"/>
  <c r="O140" i="1"/>
  <c r="T139" i="1"/>
  <c r="L139" i="1"/>
  <c r="CP139" i="1"/>
  <c r="Y135" i="1"/>
  <c r="Z135" i="1" s="1"/>
  <c r="P136" i="1"/>
  <c r="X136" i="1"/>
  <c r="DQ137" i="1"/>
  <c r="DR137" i="1" s="1"/>
  <c r="DS137" i="1" s="1"/>
  <c r="CR137" i="1"/>
  <c r="H139" i="1"/>
  <c r="I139" i="1" s="1"/>
  <c r="E139" i="1"/>
  <c r="D140" i="1"/>
  <c r="F141" i="1"/>
  <c r="G140" i="1"/>
  <c r="AT48" i="1" l="1"/>
  <c r="AN48" i="1" s="1"/>
  <c r="AU48" i="1" s="1"/>
  <c r="BY137" i="1"/>
  <c r="BZ137" i="1" s="1"/>
  <c r="BW138" i="1" a="1"/>
  <c r="BW138" i="1" s="1"/>
  <c r="BX138" i="1" s="1"/>
  <c r="DA138" i="1"/>
  <c r="DB138" i="1" s="1"/>
  <c r="CB135" i="1"/>
  <c r="CF44" i="1"/>
  <c r="CJ44" i="1" s="1"/>
  <c r="CE44" i="1"/>
  <c r="CL44" i="1" s="1"/>
  <c r="CI48" i="1"/>
  <c r="BT44" i="1"/>
  <c r="CD44" i="1"/>
  <c r="CH44" i="1" s="1"/>
  <c r="K139" i="1"/>
  <c r="DP139" i="1"/>
  <c r="BP48" i="1"/>
  <c r="BC137" i="1"/>
  <c r="BA137" i="1"/>
  <c r="AJ138" i="1"/>
  <c r="AK138" i="1" s="1"/>
  <c r="AL138" i="1" s="1"/>
  <c r="AF138" i="1"/>
  <c r="V140" i="1"/>
  <c r="N140" i="1"/>
  <c r="AH140" i="1"/>
  <c r="AD140" i="1"/>
  <c r="CQ139" i="1"/>
  <c r="AG137" i="1"/>
  <c r="AB137" i="1"/>
  <c r="AC137" i="1" s="1"/>
  <c r="AE137" i="1" s="1"/>
  <c r="AZ138" i="1"/>
  <c r="BH48" i="1"/>
  <c r="CU48" i="1"/>
  <c r="CV48" i="1" s="1"/>
  <c r="CW48" i="1" s="1"/>
  <c r="BF48" i="1"/>
  <c r="BE48" i="1"/>
  <c r="BD48" i="1"/>
  <c r="BJ48" i="1"/>
  <c r="BI48" i="1"/>
  <c r="AA135" i="1"/>
  <c r="DA137" i="1"/>
  <c r="DB137" i="1" s="1"/>
  <c r="DC137" i="1" s="1"/>
  <c r="M138" i="1"/>
  <c r="AI136" i="1"/>
  <c r="BB138" i="1"/>
  <c r="U138" i="1"/>
  <c r="Q136" i="1"/>
  <c r="R136" i="1" s="1"/>
  <c r="S136" i="1" s="1"/>
  <c r="T140" i="1"/>
  <c r="L140" i="1"/>
  <c r="W141" i="1"/>
  <c r="O141" i="1"/>
  <c r="CP140" i="1"/>
  <c r="Y136" i="1"/>
  <c r="Z136" i="1" s="1"/>
  <c r="P137" i="1"/>
  <c r="CR138" i="1"/>
  <c r="X137" i="1"/>
  <c r="DQ138" i="1"/>
  <c r="DR138" i="1" s="1"/>
  <c r="DS138" i="1" s="1"/>
  <c r="H140" i="1"/>
  <c r="I140" i="1" s="1"/>
  <c r="E140" i="1"/>
  <c r="D141" i="1"/>
  <c r="G141" i="1"/>
  <c r="F142" i="1"/>
  <c r="AV48" i="1" l="1"/>
  <c r="CB136" i="1"/>
  <c r="BY138" i="1"/>
  <c r="BZ138" i="1" s="1"/>
  <c r="BW139" i="1" a="1"/>
  <c r="BW139" i="1" s="1"/>
  <c r="CG44" i="1"/>
  <c r="K140" i="1"/>
  <c r="DP140" i="1"/>
  <c r="BC138" i="1"/>
  <c r="BA138" i="1"/>
  <c r="V141" i="1"/>
  <c r="N141" i="1"/>
  <c r="AH141" i="1"/>
  <c r="AD141" i="1"/>
  <c r="AJ139" i="1"/>
  <c r="AK139" i="1" s="1"/>
  <c r="AL139" i="1" s="1"/>
  <c r="AF139" i="1"/>
  <c r="CQ140" i="1"/>
  <c r="AB138" i="1"/>
  <c r="AC138" i="1" s="1"/>
  <c r="AE138" i="1" s="1"/>
  <c r="CX48" i="1"/>
  <c r="CY48" i="1" s="1"/>
  <c r="CZ48" i="1" s="1"/>
  <c r="BG48" i="1"/>
  <c r="AM49" i="1"/>
  <c r="BK48" i="1"/>
  <c r="AZ139" i="1"/>
  <c r="DC138" i="1"/>
  <c r="M139" i="1"/>
  <c r="AG138" i="1"/>
  <c r="U139" i="1"/>
  <c r="BB139" i="1"/>
  <c r="AI137" i="1"/>
  <c r="Q137" i="1"/>
  <c r="R137" i="1" s="1"/>
  <c r="S137" i="1" s="1"/>
  <c r="AA136" i="1"/>
  <c r="T141" i="1"/>
  <c r="L141" i="1"/>
  <c r="W142" i="1"/>
  <c r="O142" i="1"/>
  <c r="CP141" i="1"/>
  <c r="P138" i="1"/>
  <c r="Y137" i="1"/>
  <c r="Z137" i="1" s="1"/>
  <c r="X138" i="1"/>
  <c r="CR139" i="1"/>
  <c r="DQ139" i="1"/>
  <c r="DR139" i="1" s="1"/>
  <c r="DS139" i="1" s="1"/>
  <c r="H141" i="1"/>
  <c r="I141" i="1" s="1"/>
  <c r="E141" i="1"/>
  <c r="D142" i="1"/>
  <c r="G142" i="1"/>
  <c r="F143" i="1"/>
  <c r="AO49" i="1" l="1"/>
  <c r="CT49" i="1" s="1"/>
  <c r="AP49" i="1"/>
  <c r="AQ49" i="1"/>
  <c r="AR49" i="1"/>
  <c r="AS49" i="1"/>
  <c r="AW49" i="1"/>
  <c r="BX139" i="1"/>
  <c r="BY139" i="1" s="1"/>
  <c r="BZ139" i="1" s="1"/>
  <c r="BW140" i="1" a="1"/>
  <c r="BW140" i="1" s="1"/>
  <c r="BX140" i="1" s="1"/>
  <c r="CB137" i="1"/>
  <c r="CK49" i="1"/>
  <c r="K141" i="1"/>
  <c r="DP141" i="1"/>
  <c r="BC139" i="1"/>
  <c r="BA139" i="1"/>
  <c r="CM44" i="1"/>
  <c r="CQ141" i="1"/>
  <c r="V142" i="1"/>
  <c r="N142" i="1"/>
  <c r="AH142" i="1"/>
  <c r="AD142" i="1"/>
  <c r="AJ140" i="1"/>
  <c r="AK140" i="1" s="1"/>
  <c r="AL140" i="1" s="1"/>
  <c r="AF140" i="1"/>
  <c r="AB139" i="1"/>
  <c r="AC139" i="1" s="1"/>
  <c r="AE139" i="1" s="1"/>
  <c r="AG139" i="1"/>
  <c r="AZ140" i="1"/>
  <c r="CS49" i="1"/>
  <c r="BQ45" i="1"/>
  <c r="BS45" i="1" s="1"/>
  <c r="U140" i="1"/>
  <c r="M140" i="1"/>
  <c r="BB140" i="1"/>
  <c r="DA139" i="1"/>
  <c r="DB139" i="1" s="1"/>
  <c r="DC139" i="1" s="1"/>
  <c r="AI138" i="1"/>
  <c r="Q138" i="1"/>
  <c r="R138" i="1" s="1"/>
  <c r="S138" i="1" s="1"/>
  <c r="AA137" i="1"/>
  <c r="T142" i="1"/>
  <c r="L142" i="1"/>
  <c r="W143" i="1"/>
  <c r="O143" i="1"/>
  <c r="CP142" i="1"/>
  <c r="P139" i="1"/>
  <c r="X139" i="1"/>
  <c r="Y138" i="1"/>
  <c r="Z138" i="1" s="1"/>
  <c r="CR140" i="1"/>
  <c r="DQ140" i="1"/>
  <c r="DR140" i="1" s="1"/>
  <c r="DS140" i="1" s="1"/>
  <c r="H142" i="1"/>
  <c r="I142" i="1" s="1"/>
  <c r="D143" i="1"/>
  <c r="E142" i="1"/>
  <c r="G143" i="1"/>
  <c r="F144" i="1"/>
  <c r="AT49" i="1" l="1"/>
  <c r="BY140" i="1"/>
  <c r="BZ140" i="1" s="1"/>
  <c r="DA140" i="1"/>
  <c r="DB140" i="1" s="1"/>
  <c r="DC140" i="1" s="1"/>
  <c r="BW141" i="1" a="1"/>
  <c r="BW141" i="1" s="1"/>
  <c r="BX141" i="1" s="1"/>
  <c r="CB138" i="1"/>
  <c r="CF45" i="1"/>
  <c r="CJ45" i="1" s="1"/>
  <c r="CE45" i="1"/>
  <c r="CL45" i="1" s="1"/>
  <c r="CI49" i="1"/>
  <c r="BT45" i="1"/>
  <c r="CD45" i="1"/>
  <c r="CH45" i="1" s="1"/>
  <c r="K142" i="1"/>
  <c r="DP142" i="1"/>
  <c r="BP49" i="1"/>
  <c r="BC140" i="1"/>
  <c r="BA140" i="1"/>
  <c r="AJ141" i="1"/>
  <c r="AK141" i="1" s="1"/>
  <c r="AL141" i="1" s="1"/>
  <c r="AF141" i="1"/>
  <c r="V143" i="1"/>
  <c r="N143" i="1"/>
  <c r="AH143" i="1"/>
  <c r="AD143" i="1"/>
  <c r="CQ142" i="1"/>
  <c r="AG140" i="1"/>
  <c r="AB140" i="1"/>
  <c r="AC140" i="1" s="1"/>
  <c r="AE140" i="1" s="1"/>
  <c r="M141" i="1"/>
  <c r="BH49" i="1"/>
  <c r="CU49" i="1"/>
  <c r="CV49" i="1" s="1"/>
  <c r="BD49" i="1"/>
  <c r="BI49" i="1"/>
  <c r="BJ49" i="1"/>
  <c r="BE49" i="1"/>
  <c r="BF49" i="1"/>
  <c r="X140" i="1"/>
  <c r="Y140" i="1" s="1"/>
  <c r="Z140" i="1" s="1"/>
  <c r="BB141" i="1"/>
  <c r="AZ141" i="1"/>
  <c r="U141" i="1"/>
  <c r="AI139" i="1"/>
  <c r="Q139" i="1"/>
  <c r="R139" i="1" s="1"/>
  <c r="S139" i="1" s="1"/>
  <c r="AA138" i="1"/>
  <c r="CP143" i="1"/>
  <c r="T143" i="1"/>
  <c r="L143" i="1"/>
  <c r="W144" i="1"/>
  <c r="O144" i="1"/>
  <c r="Y139" i="1"/>
  <c r="Z139" i="1" s="1"/>
  <c r="P140" i="1"/>
  <c r="CR141" i="1"/>
  <c r="DQ141" i="1"/>
  <c r="DR141" i="1" s="1"/>
  <c r="DS141" i="1" s="1"/>
  <c r="H143" i="1"/>
  <c r="I143" i="1" s="1"/>
  <c r="D144" i="1"/>
  <c r="E143" i="1"/>
  <c r="F145" i="1"/>
  <c r="G144" i="1"/>
  <c r="AN49" i="1" l="1"/>
  <c r="AU49" i="1" s="1"/>
  <c r="CB139" i="1"/>
  <c r="BY141" i="1"/>
  <c r="BZ141" i="1" s="1"/>
  <c r="BW142" i="1" a="1"/>
  <c r="BW142" i="1" s="1"/>
  <c r="BX142" i="1" s="1"/>
  <c r="CG45" i="1"/>
  <c r="K143" i="1"/>
  <c r="DP143" i="1"/>
  <c r="BC141" i="1"/>
  <c r="BA141" i="1"/>
  <c r="V144" i="1"/>
  <c r="N144" i="1"/>
  <c r="AH144" i="1"/>
  <c r="AD144" i="1"/>
  <c r="CQ143" i="1"/>
  <c r="AJ142" i="1"/>
  <c r="AK142" i="1" s="1"/>
  <c r="AL142" i="1" s="1"/>
  <c r="AF142" i="1"/>
  <c r="AB141" i="1"/>
  <c r="AC141" i="1" s="1"/>
  <c r="AE141" i="1" s="1"/>
  <c r="CW49" i="1"/>
  <c r="CX49" i="1"/>
  <c r="BK49" i="1"/>
  <c r="BG49" i="1"/>
  <c r="AM50" i="1"/>
  <c r="AG141" i="1"/>
  <c r="DA141" i="1"/>
  <c r="DB141" i="1" s="1"/>
  <c r="DC141" i="1" s="1"/>
  <c r="AZ142" i="1"/>
  <c r="U142" i="1"/>
  <c r="AI140" i="1"/>
  <c r="BB142" i="1"/>
  <c r="M142" i="1"/>
  <c r="Q140" i="1"/>
  <c r="R140" i="1" s="1"/>
  <c r="S140" i="1" s="1"/>
  <c r="AA139" i="1"/>
  <c r="T144" i="1"/>
  <c r="L144" i="1"/>
  <c r="W145" i="1"/>
  <c r="O145" i="1"/>
  <c r="CP144" i="1"/>
  <c r="X141" i="1"/>
  <c r="Y141" i="1" s="1"/>
  <c r="Z141" i="1" s="1"/>
  <c r="P141" i="1"/>
  <c r="CR142" i="1"/>
  <c r="DQ142" i="1"/>
  <c r="DR142" i="1" s="1"/>
  <c r="DS142" i="1" s="1"/>
  <c r="H144" i="1"/>
  <c r="I144" i="1" s="1"/>
  <c r="D145" i="1"/>
  <c r="E144" i="1"/>
  <c r="G145" i="1"/>
  <c r="F146" i="1"/>
  <c r="AV49" i="1" l="1"/>
  <c r="AR50" i="1"/>
  <c r="AS50" i="1"/>
  <c r="AO50" i="1"/>
  <c r="CT50" i="1" s="1"/>
  <c r="AP50" i="1"/>
  <c r="AQ50" i="1"/>
  <c r="AW50" i="1"/>
  <c r="BY142" i="1"/>
  <c r="BZ142" i="1" s="1"/>
  <c r="BW143" i="1" a="1"/>
  <c r="BW143" i="1" s="1"/>
  <c r="BX143" i="1" s="1"/>
  <c r="CB140" i="1"/>
  <c r="CK50" i="1"/>
  <c r="K144" i="1"/>
  <c r="DP144" i="1"/>
  <c r="BC142" i="1"/>
  <c r="BA142" i="1"/>
  <c r="CM45" i="1"/>
  <c r="DA142" i="1"/>
  <c r="DB142" i="1" s="1"/>
  <c r="DC142" i="1" s="1"/>
  <c r="CQ144" i="1"/>
  <c r="V145" i="1"/>
  <c r="N145" i="1"/>
  <c r="AH145" i="1"/>
  <c r="AD145" i="1"/>
  <c r="AJ143" i="1"/>
  <c r="AK143" i="1" s="1"/>
  <c r="AL143" i="1" s="1"/>
  <c r="AF143" i="1"/>
  <c r="AB143" i="1" s="1"/>
  <c r="AC143" i="1" s="1"/>
  <c r="AG142" i="1"/>
  <c r="AB142" i="1"/>
  <c r="AC142" i="1" s="1"/>
  <c r="AE142" i="1" s="1"/>
  <c r="CY49" i="1"/>
  <c r="CZ49" i="1" s="1"/>
  <c r="CY144" i="1"/>
  <c r="CW144" i="1"/>
  <c r="BQ46" i="1"/>
  <c r="BS46" i="1" s="1"/>
  <c r="CS50" i="1"/>
  <c r="U143" i="1"/>
  <c r="M143" i="1"/>
  <c r="BB143" i="1"/>
  <c r="AZ143" i="1"/>
  <c r="AI141" i="1"/>
  <c r="Q141" i="1"/>
  <c r="R141" i="1" s="1"/>
  <c r="S141" i="1" s="1"/>
  <c r="AA140" i="1"/>
  <c r="W146" i="1"/>
  <c r="O146" i="1"/>
  <c r="CP145" i="1"/>
  <c r="T145" i="1"/>
  <c r="L145" i="1"/>
  <c r="X142" i="1"/>
  <c r="Y142" i="1" s="1"/>
  <c r="Z142" i="1" s="1"/>
  <c r="P142" i="1"/>
  <c r="DQ143" i="1"/>
  <c r="DR143" i="1" s="1"/>
  <c r="DS143" i="1" s="1"/>
  <c r="CR143" i="1"/>
  <c r="H145" i="1"/>
  <c r="I145" i="1" s="1"/>
  <c r="D146" i="1"/>
  <c r="E145" i="1"/>
  <c r="F147" i="1"/>
  <c r="G146" i="1"/>
  <c r="AT50" i="1" l="1"/>
  <c r="CC140" i="1"/>
  <c r="CC141" i="1" s="1"/>
  <c r="CC142" i="1" s="1"/>
  <c r="CC143" i="1" s="1"/>
  <c r="CC144" i="1" s="1"/>
  <c r="CC145" i="1" s="1"/>
  <c r="CC146" i="1" s="1"/>
  <c r="BY143" i="1"/>
  <c r="BZ143" i="1" s="1"/>
  <c r="BW144" i="1" a="1"/>
  <c r="BW144" i="1" s="1"/>
  <c r="BX144" i="1" s="1"/>
  <c r="CB141" i="1"/>
  <c r="CF46" i="1"/>
  <c r="CJ46" i="1" s="1"/>
  <c r="CE46" i="1"/>
  <c r="CL46" i="1" s="1"/>
  <c r="CI50" i="1"/>
  <c r="BT46" i="1"/>
  <c r="CD46" i="1"/>
  <c r="CH46" i="1" s="1"/>
  <c r="K145" i="1"/>
  <c r="DP145" i="1"/>
  <c r="CZ144" i="1"/>
  <c r="BP50" i="1"/>
  <c r="BC143" i="1"/>
  <c r="BA143" i="1"/>
  <c r="AG143" i="1"/>
  <c r="AJ144" i="1"/>
  <c r="AK144" i="1" s="1"/>
  <c r="AL144" i="1" s="1"/>
  <c r="AF144" i="1"/>
  <c r="V146" i="1"/>
  <c r="N146" i="1"/>
  <c r="AH146" i="1"/>
  <c r="AD146" i="1"/>
  <c r="CQ145" i="1"/>
  <c r="U144" i="1"/>
  <c r="BH50" i="1"/>
  <c r="CU50" i="1"/>
  <c r="CV50" i="1" s="1"/>
  <c r="CW50" i="1" s="1"/>
  <c r="BE50" i="1"/>
  <c r="CY145" i="1"/>
  <c r="CW145" i="1"/>
  <c r="BF50" i="1"/>
  <c r="BI50" i="1"/>
  <c r="BJ50" i="1"/>
  <c r="BD50" i="1"/>
  <c r="DA143" i="1"/>
  <c r="DB143" i="1" s="1"/>
  <c r="DC143" i="1" s="1"/>
  <c r="AZ144" i="1"/>
  <c r="BB144" i="1"/>
  <c r="AI142" i="1"/>
  <c r="Q142" i="1"/>
  <c r="R142" i="1" s="1"/>
  <c r="S142" i="1" s="1"/>
  <c r="AA141" i="1"/>
  <c r="W147" i="1"/>
  <c r="O147" i="1"/>
  <c r="CP146" i="1"/>
  <c r="T146" i="1"/>
  <c r="L146" i="1"/>
  <c r="M144" i="1"/>
  <c r="P143" i="1"/>
  <c r="X143" i="1"/>
  <c r="Y143" i="1" s="1"/>
  <c r="Z143" i="1" s="1"/>
  <c r="AE143" i="1"/>
  <c r="CR144" i="1"/>
  <c r="DQ144" i="1"/>
  <c r="DR144" i="1" s="1"/>
  <c r="DS144" i="1" s="1"/>
  <c r="CX145" i="1"/>
  <c r="H146" i="1"/>
  <c r="I146" i="1" s="1"/>
  <c r="E146" i="1"/>
  <c r="D147" i="1"/>
  <c r="G147" i="1"/>
  <c r="F148" i="1"/>
  <c r="AN50" i="1" l="1"/>
  <c r="AV50" i="1" s="1"/>
  <c r="CB142" i="1"/>
  <c r="BY144" i="1"/>
  <c r="BZ144" i="1" s="1"/>
  <c r="DA144" i="1"/>
  <c r="DB144" i="1" s="1"/>
  <c r="DC144" i="1" s="1"/>
  <c r="BW145" i="1" a="1"/>
  <c r="BW145" i="1" s="1"/>
  <c r="BX145" i="1" s="1"/>
  <c r="CC147" i="1"/>
  <c r="CG46" i="1"/>
  <c r="K146" i="1"/>
  <c r="DP146" i="1"/>
  <c r="CZ145" i="1"/>
  <c r="BC144" i="1"/>
  <c r="BA144" i="1"/>
  <c r="CQ146" i="1"/>
  <c r="V147" i="1"/>
  <c r="N147" i="1"/>
  <c r="AH147" i="1"/>
  <c r="AD147" i="1"/>
  <c r="AJ145" i="1"/>
  <c r="AK145" i="1" s="1"/>
  <c r="AL145" i="1" s="1"/>
  <c r="AF145" i="1"/>
  <c r="AG144" i="1"/>
  <c r="AB144" i="1"/>
  <c r="AC144" i="1" s="1"/>
  <c r="AE144" i="1" s="1"/>
  <c r="AZ145" i="1"/>
  <c r="CX50" i="1"/>
  <c r="CY146" i="1"/>
  <c r="CW146" i="1"/>
  <c r="BK50" i="1"/>
  <c r="BG50" i="1"/>
  <c r="AM51" i="1"/>
  <c r="M145" i="1"/>
  <c r="AI143" i="1"/>
  <c r="U145" i="1"/>
  <c r="BB145" i="1"/>
  <c r="Q143" i="1"/>
  <c r="R143" i="1" s="1"/>
  <c r="S143" i="1" s="1"/>
  <c r="AA142" i="1"/>
  <c r="W148" i="1"/>
  <c r="O148" i="1"/>
  <c r="T147" i="1"/>
  <c r="L147" i="1"/>
  <c r="CP147" i="1"/>
  <c r="P144" i="1"/>
  <c r="X144" i="1"/>
  <c r="Y144" i="1" s="1"/>
  <c r="Z144" i="1" s="1"/>
  <c r="CR145" i="1"/>
  <c r="DQ145" i="1"/>
  <c r="CX146" i="1"/>
  <c r="H147" i="1"/>
  <c r="I147" i="1" s="1"/>
  <c r="D148" i="1"/>
  <c r="E147" i="1"/>
  <c r="F149" i="1"/>
  <c r="G148" i="1"/>
  <c r="AU50" i="1" l="1"/>
  <c r="AO51" i="1"/>
  <c r="AP51" i="1"/>
  <c r="AQ51" i="1"/>
  <c r="AR51" i="1"/>
  <c r="AS51" i="1"/>
  <c r="AW51" i="1"/>
  <c r="BY145" i="1"/>
  <c r="BZ145" i="1" s="1"/>
  <c r="DA145" i="1"/>
  <c r="DB145" i="1" s="1"/>
  <c r="DC145" i="1" s="1"/>
  <c r="BW146" i="1" a="1"/>
  <c r="BW146" i="1" s="1"/>
  <c r="BX146" i="1" s="1"/>
  <c r="CC148" i="1"/>
  <c r="CB143" i="1"/>
  <c r="CK51" i="1"/>
  <c r="K147" i="1"/>
  <c r="DP147" i="1"/>
  <c r="CZ146" i="1"/>
  <c r="BC145" i="1"/>
  <c r="BA145" i="1"/>
  <c r="CM46" i="1"/>
  <c r="CQ147" i="1"/>
  <c r="AJ146" i="1"/>
  <c r="AK146" i="1" s="1"/>
  <c r="AL146" i="1" s="1"/>
  <c r="AF146" i="1"/>
  <c r="V148" i="1"/>
  <c r="N148" i="1"/>
  <c r="AH148" i="1"/>
  <c r="AD148" i="1"/>
  <c r="AB145" i="1"/>
  <c r="AC145" i="1" s="1"/>
  <c r="AE145" i="1" s="1"/>
  <c r="M146" i="1"/>
  <c r="CY50" i="1"/>
  <c r="CZ50" i="1" s="1"/>
  <c r="CY147" i="1"/>
  <c r="CW147" i="1"/>
  <c r="BQ47" i="1"/>
  <c r="BS47" i="1" s="1"/>
  <c r="CS51" i="1"/>
  <c r="U146" i="1"/>
  <c r="BB146" i="1"/>
  <c r="AZ146" i="1"/>
  <c r="AI144" i="1"/>
  <c r="AG145" i="1"/>
  <c r="Q144" i="1"/>
  <c r="R144" i="1" s="1"/>
  <c r="S144" i="1" s="1"/>
  <c r="AA143" i="1"/>
  <c r="W149" i="1"/>
  <c r="O149" i="1"/>
  <c r="CP148" i="1"/>
  <c r="T148" i="1"/>
  <c r="L148" i="1"/>
  <c r="P145" i="1"/>
  <c r="X145" i="1"/>
  <c r="Y145" i="1" s="1"/>
  <c r="Z145" i="1" s="1"/>
  <c r="CR146" i="1"/>
  <c r="DQ146" i="1"/>
  <c r="CX147" i="1"/>
  <c r="H148" i="1"/>
  <c r="I148" i="1" s="1"/>
  <c r="DR145" i="1"/>
  <c r="DS145" i="1" s="1"/>
  <c r="E148" i="1"/>
  <c r="D149" i="1"/>
  <c r="G149" i="1"/>
  <c r="F150" i="1"/>
  <c r="AT51" i="1" l="1"/>
  <c r="AN51" i="1" s="1"/>
  <c r="AU51" i="1" s="1"/>
  <c r="BY146" i="1"/>
  <c r="BZ146" i="1" s="1"/>
  <c r="BW147" i="1" a="1"/>
  <c r="BW147" i="1" s="1"/>
  <c r="BX147" i="1" s="1"/>
  <c r="CC149" i="1"/>
  <c r="CB144" i="1"/>
  <c r="CF47" i="1"/>
  <c r="CJ47" i="1" s="1"/>
  <c r="CE47" i="1"/>
  <c r="CL47" i="1" s="1"/>
  <c r="CI51" i="1"/>
  <c r="BT47" i="1"/>
  <c r="CD47" i="1"/>
  <c r="CH47" i="1" s="1"/>
  <c r="K148" i="1"/>
  <c r="DP148" i="1"/>
  <c r="CZ147" i="1"/>
  <c r="BP51" i="1"/>
  <c r="BC146" i="1"/>
  <c r="BA146" i="1"/>
  <c r="V149" i="1"/>
  <c r="N149" i="1"/>
  <c r="AH149" i="1"/>
  <c r="AD149" i="1"/>
  <c r="CQ148" i="1"/>
  <c r="DA147" i="1"/>
  <c r="DB147" i="1" s="1"/>
  <c r="AJ147" i="1"/>
  <c r="AK147" i="1" s="1"/>
  <c r="AL147" i="1" s="1"/>
  <c r="AF147" i="1"/>
  <c r="AB146" i="1"/>
  <c r="AC146" i="1" s="1"/>
  <c r="AE146" i="1" s="1"/>
  <c r="AZ147" i="1"/>
  <c r="CU51" i="1"/>
  <c r="CT51" i="1"/>
  <c r="BF51" i="1"/>
  <c r="BE51" i="1"/>
  <c r="BD51" i="1"/>
  <c r="CY148" i="1"/>
  <c r="CW148" i="1"/>
  <c r="BH51" i="1"/>
  <c r="BJ51" i="1"/>
  <c r="BI51" i="1"/>
  <c r="DA146" i="1"/>
  <c r="DB146" i="1" s="1"/>
  <c r="DC146" i="1" s="1"/>
  <c r="AG146" i="1"/>
  <c r="U147" i="1"/>
  <c r="M147" i="1"/>
  <c r="AI145" i="1"/>
  <c r="BB147" i="1"/>
  <c r="Q145" i="1"/>
  <c r="R145" i="1" s="1"/>
  <c r="S145" i="1" s="1"/>
  <c r="AA144" i="1"/>
  <c r="W150" i="1"/>
  <c r="O150" i="1"/>
  <c r="CP149" i="1"/>
  <c r="T149" i="1"/>
  <c r="L149" i="1"/>
  <c r="P146" i="1"/>
  <c r="CR147" i="1"/>
  <c r="X146" i="1"/>
  <c r="DQ147" i="1"/>
  <c r="CX148" i="1"/>
  <c r="H149" i="1"/>
  <c r="I149" i="1" s="1"/>
  <c r="DR146" i="1"/>
  <c r="DS146" i="1" s="1"/>
  <c r="D150" i="1"/>
  <c r="E149" i="1"/>
  <c r="G150" i="1"/>
  <c r="F151" i="1"/>
  <c r="AV51" i="1" l="1"/>
  <c r="BW148" i="1" a="1"/>
  <c r="BW148" i="1" s="1"/>
  <c r="BX148" i="1" s="1"/>
  <c r="BY147" i="1"/>
  <c r="BZ147" i="1" s="1"/>
  <c r="CC150" i="1"/>
  <c r="CB145" i="1"/>
  <c r="CG47" i="1"/>
  <c r="K149" i="1"/>
  <c r="DP149" i="1"/>
  <c r="CZ148" i="1"/>
  <c r="BC147" i="1"/>
  <c r="BA147" i="1"/>
  <c r="CQ149" i="1"/>
  <c r="V150" i="1"/>
  <c r="N150" i="1"/>
  <c r="AH150" i="1"/>
  <c r="AD150" i="1"/>
  <c r="AJ148" i="1"/>
  <c r="AK148" i="1" s="1"/>
  <c r="AL148" i="1" s="1"/>
  <c r="AF148" i="1"/>
  <c r="AG147" i="1"/>
  <c r="AB147" i="1"/>
  <c r="AC147" i="1" s="1"/>
  <c r="AE147" i="1" s="1"/>
  <c r="CV51" i="1"/>
  <c r="CW51" i="1" s="1"/>
  <c r="BG51" i="1"/>
  <c r="CY149" i="1"/>
  <c r="CW149" i="1"/>
  <c r="BK51" i="1"/>
  <c r="AM52" i="1"/>
  <c r="M148" i="1"/>
  <c r="DC147" i="1"/>
  <c r="AI146" i="1"/>
  <c r="U148" i="1"/>
  <c r="AZ148" i="1"/>
  <c r="BB148" i="1"/>
  <c r="Q146" i="1"/>
  <c r="R146" i="1" s="1"/>
  <c r="S146" i="1" s="1"/>
  <c r="AA145" i="1"/>
  <c r="W151" i="1"/>
  <c r="O151" i="1"/>
  <c r="CP150" i="1"/>
  <c r="T150" i="1"/>
  <c r="L150" i="1"/>
  <c r="P147" i="1"/>
  <c r="X147" i="1"/>
  <c r="Y146" i="1"/>
  <c r="Z146" i="1" s="1"/>
  <c r="CR148" i="1"/>
  <c r="DQ148" i="1"/>
  <c r="DR148" i="1" s="1"/>
  <c r="CX149" i="1"/>
  <c r="H150" i="1"/>
  <c r="I150" i="1" s="1"/>
  <c r="DR147" i="1"/>
  <c r="DS147" i="1" s="1"/>
  <c r="D151" i="1"/>
  <c r="E150" i="1"/>
  <c r="G151" i="1"/>
  <c r="F152" i="1"/>
  <c r="AP52" i="1" l="1"/>
  <c r="AQ52" i="1"/>
  <c r="AR52" i="1"/>
  <c r="AS52" i="1"/>
  <c r="AO52" i="1"/>
  <c r="AW52" i="1"/>
  <c r="CB146" i="1"/>
  <c r="BY148" i="1"/>
  <c r="BZ148" i="1" s="1"/>
  <c r="BW149" i="1" a="1"/>
  <c r="BW149" i="1" s="1"/>
  <c r="BX149" i="1" s="1"/>
  <c r="CC151" i="1"/>
  <c r="CK52" i="1"/>
  <c r="K150" i="1"/>
  <c r="DP150" i="1"/>
  <c r="CZ149" i="1"/>
  <c r="BC148" i="1"/>
  <c r="BA148" i="1"/>
  <c r="CM47" i="1"/>
  <c r="CQ150" i="1"/>
  <c r="AJ149" i="1"/>
  <c r="AK149" i="1" s="1"/>
  <c r="AL149" i="1" s="1"/>
  <c r="AF149" i="1"/>
  <c r="V151" i="1"/>
  <c r="N151" i="1"/>
  <c r="AH151" i="1"/>
  <c r="AD151" i="1"/>
  <c r="AG148" i="1"/>
  <c r="AB148" i="1"/>
  <c r="AC148" i="1" s="1"/>
  <c r="AE148" i="1" s="1"/>
  <c r="U149" i="1"/>
  <c r="CX51" i="1"/>
  <c r="CY51" i="1" s="1"/>
  <c r="CZ51" i="1" s="1"/>
  <c r="BQ48" i="1"/>
  <c r="BS48" i="1" s="1"/>
  <c r="CY150" i="1"/>
  <c r="CW150" i="1"/>
  <c r="CS52" i="1"/>
  <c r="M149" i="1"/>
  <c r="AI147" i="1"/>
  <c r="AZ149" i="1"/>
  <c r="DA148" i="1"/>
  <c r="DB148" i="1" s="1"/>
  <c r="DC148" i="1" s="1"/>
  <c r="BB149" i="1"/>
  <c r="Q147" i="1"/>
  <c r="R147" i="1" s="1"/>
  <c r="S147" i="1" s="1"/>
  <c r="AA146" i="1"/>
  <c r="W152" i="1"/>
  <c r="O152" i="1"/>
  <c r="CP151" i="1"/>
  <c r="T151" i="1"/>
  <c r="L151" i="1"/>
  <c r="X148" i="1"/>
  <c r="Y147" i="1"/>
  <c r="Z147" i="1" s="1"/>
  <c r="P148" i="1"/>
  <c r="CR149" i="1"/>
  <c r="DQ149" i="1"/>
  <c r="DR149" i="1" s="1"/>
  <c r="DS149" i="1" s="1"/>
  <c r="CX150" i="1"/>
  <c r="H151" i="1"/>
  <c r="I151" i="1" s="1"/>
  <c r="DS148" i="1"/>
  <c r="E151" i="1"/>
  <c r="D152" i="1"/>
  <c r="G152" i="1"/>
  <c r="F153" i="1"/>
  <c r="AT52" i="1" l="1"/>
  <c r="CT52" i="1"/>
  <c r="BY149" i="1"/>
  <c r="BZ149" i="1" s="1"/>
  <c r="DA149" i="1"/>
  <c r="DB149" i="1" s="1"/>
  <c r="DC149" i="1" s="1"/>
  <c r="BW150" i="1" a="1"/>
  <c r="BW150" i="1" s="1"/>
  <c r="BX150" i="1" s="1"/>
  <c r="CB147" i="1"/>
  <c r="CF48" i="1"/>
  <c r="CJ48" i="1" s="1"/>
  <c r="CE48" i="1"/>
  <c r="CL48" i="1" s="1"/>
  <c r="CI52" i="1"/>
  <c r="BT48" i="1"/>
  <c r="CD48" i="1"/>
  <c r="CH48" i="1" s="1"/>
  <c r="K151" i="1"/>
  <c r="DP151" i="1"/>
  <c r="CZ150" i="1"/>
  <c r="BP52" i="1"/>
  <c r="BC149" i="1"/>
  <c r="BA149" i="1"/>
  <c r="CQ151" i="1"/>
  <c r="V152" i="1"/>
  <c r="N152" i="1"/>
  <c r="AH152" i="1"/>
  <c r="AD152" i="1"/>
  <c r="AJ150" i="1"/>
  <c r="AK150" i="1" s="1"/>
  <c r="AL150" i="1" s="1"/>
  <c r="AF150" i="1"/>
  <c r="AB149" i="1"/>
  <c r="AC149" i="1" s="1"/>
  <c r="AE149" i="1" s="1"/>
  <c r="AZ150" i="1"/>
  <c r="BI52" i="1"/>
  <c r="CU52" i="1"/>
  <c r="CY151" i="1"/>
  <c r="CW151" i="1"/>
  <c r="BD52" i="1"/>
  <c r="BH52" i="1"/>
  <c r="BJ52" i="1"/>
  <c r="BE52" i="1"/>
  <c r="BF52" i="1"/>
  <c r="AG149" i="1"/>
  <c r="AI148" i="1"/>
  <c r="BB150" i="1"/>
  <c r="U150" i="1"/>
  <c r="M150" i="1"/>
  <c r="Q148" i="1"/>
  <c r="R148" i="1" s="1"/>
  <c r="S148" i="1" s="1"/>
  <c r="AA147" i="1"/>
  <c r="T152" i="1"/>
  <c r="L152" i="1"/>
  <c r="W153" i="1"/>
  <c r="O153" i="1"/>
  <c r="CP152" i="1"/>
  <c r="Y148" i="1"/>
  <c r="Z148" i="1" s="1"/>
  <c r="P149" i="1"/>
  <c r="CR150" i="1"/>
  <c r="DQ150" i="1"/>
  <c r="DR150" i="1" s="1"/>
  <c r="DS150" i="1" s="1"/>
  <c r="CX151" i="1"/>
  <c r="X149" i="1"/>
  <c r="H152" i="1"/>
  <c r="I152" i="1" s="1"/>
  <c r="E152" i="1"/>
  <c r="D153" i="1"/>
  <c r="G153" i="1"/>
  <c r="F154" i="1"/>
  <c r="AN52" i="1" l="1"/>
  <c r="AU52" i="1" s="1"/>
  <c r="CV52" i="1"/>
  <c r="CW52" i="1" s="1"/>
  <c r="CB148" i="1"/>
  <c r="BY150" i="1"/>
  <c r="BZ150" i="1" s="1"/>
  <c r="BW151" i="1" a="1"/>
  <c r="BW151" i="1" s="1"/>
  <c r="BX151" i="1" s="1"/>
  <c r="DA151" i="1"/>
  <c r="DB151" i="1" s="1"/>
  <c r="CG48" i="1"/>
  <c r="K152" i="1"/>
  <c r="DP152" i="1"/>
  <c r="CZ151" i="1"/>
  <c r="BC150" i="1"/>
  <c r="BA150" i="1"/>
  <c r="CQ152" i="1"/>
  <c r="V153" i="1"/>
  <c r="N153" i="1"/>
  <c r="AH153" i="1"/>
  <c r="AD153" i="1"/>
  <c r="AJ151" i="1"/>
  <c r="AK151" i="1" s="1"/>
  <c r="AL151" i="1" s="1"/>
  <c r="AF151" i="1"/>
  <c r="AB150" i="1"/>
  <c r="AC150" i="1" s="1"/>
  <c r="AE150" i="1" s="1"/>
  <c r="CY152" i="1"/>
  <c r="CW152" i="1"/>
  <c r="AM53" i="1"/>
  <c r="BK52" i="1"/>
  <c r="BG52" i="1"/>
  <c r="AZ151" i="1"/>
  <c r="M151" i="1"/>
  <c r="U151" i="1"/>
  <c r="AG150" i="1"/>
  <c r="BB151" i="1"/>
  <c r="DA150" i="1"/>
  <c r="DB150" i="1" s="1"/>
  <c r="DC150" i="1" s="1"/>
  <c r="AI149" i="1"/>
  <c r="Q149" i="1"/>
  <c r="R149" i="1" s="1"/>
  <c r="S149" i="1" s="1"/>
  <c r="AA148" i="1"/>
  <c r="W154" i="1"/>
  <c r="O154" i="1"/>
  <c r="T153" i="1"/>
  <c r="L153" i="1"/>
  <c r="CP153" i="1"/>
  <c r="P150" i="1"/>
  <c r="X150" i="1"/>
  <c r="Y149" i="1"/>
  <c r="Z149" i="1" s="1"/>
  <c r="CR151" i="1"/>
  <c r="DQ151" i="1"/>
  <c r="DR151" i="1" s="1"/>
  <c r="DS151" i="1" s="1"/>
  <c r="CX152" i="1"/>
  <c r="H153" i="1"/>
  <c r="I153" i="1" s="1"/>
  <c r="D154" i="1"/>
  <c r="G154" i="1"/>
  <c r="E153" i="1"/>
  <c r="F155" i="1"/>
  <c r="CX52" i="1" l="1"/>
  <c r="CY52" i="1" s="1"/>
  <c r="CZ52" i="1" s="1"/>
  <c r="AV52" i="1"/>
  <c r="AS53" i="1"/>
  <c r="AO53" i="1"/>
  <c r="AR53" i="1"/>
  <c r="AP53" i="1"/>
  <c r="AQ53" i="1"/>
  <c r="AW53" i="1"/>
  <c r="BY151" i="1"/>
  <c r="BZ151" i="1" s="1"/>
  <c r="BW152" i="1" a="1"/>
  <c r="BW152" i="1" s="1"/>
  <c r="BX152" i="1" s="1"/>
  <c r="CB149" i="1"/>
  <c r="CK53" i="1"/>
  <c r="K153" i="1"/>
  <c r="DP153" i="1"/>
  <c r="CZ152" i="1"/>
  <c r="BC151" i="1"/>
  <c r="BA151" i="1"/>
  <c r="CM48" i="1"/>
  <c r="V154" i="1"/>
  <c r="N154" i="1"/>
  <c r="AH154" i="1"/>
  <c r="AD154" i="1"/>
  <c r="AJ152" i="1"/>
  <c r="AK152" i="1" s="1"/>
  <c r="AL152" i="1" s="1"/>
  <c r="AF152" i="1"/>
  <c r="CQ153" i="1"/>
  <c r="AB151" i="1"/>
  <c r="AC151" i="1" s="1"/>
  <c r="AE151" i="1" s="1"/>
  <c r="CY153" i="1"/>
  <c r="CW153" i="1"/>
  <c r="CS53" i="1"/>
  <c r="BQ49" i="1"/>
  <c r="BS49" i="1" s="1"/>
  <c r="AZ152" i="1"/>
  <c r="AG151" i="1"/>
  <c r="M152" i="1"/>
  <c r="BB152" i="1"/>
  <c r="DC151" i="1"/>
  <c r="U152" i="1"/>
  <c r="AI150" i="1"/>
  <c r="Q150" i="1"/>
  <c r="R150" i="1" s="1"/>
  <c r="S150" i="1" s="1"/>
  <c r="AA149" i="1"/>
  <c r="W155" i="1"/>
  <c r="O155" i="1"/>
  <c r="T154" i="1"/>
  <c r="L154" i="1"/>
  <c r="CP154" i="1"/>
  <c r="Y150" i="1"/>
  <c r="Z150" i="1" s="1"/>
  <c r="X151" i="1"/>
  <c r="Y151" i="1" s="1"/>
  <c r="Z151" i="1" s="1"/>
  <c r="P151" i="1"/>
  <c r="CR152" i="1"/>
  <c r="DQ152" i="1"/>
  <c r="DR152" i="1" s="1"/>
  <c r="DS152" i="1" s="1"/>
  <c r="CX153" i="1"/>
  <c r="H154" i="1"/>
  <c r="I154" i="1" s="1"/>
  <c r="D155" i="1"/>
  <c r="E154" i="1"/>
  <c r="G155" i="1"/>
  <c r="F156" i="1"/>
  <c r="AT53" i="1" l="1"/>
  <c r="AN53" i="1" s="1"/>
  <c r="CT53" i="1"/>
  <c r="BY152" i="1"/>
  <c r="BZ152" i="1" s="1"/>
  <c r="BW153" i="1" a="1"/>
  <c r="BW153" i="1" s="1"/>
  <c r="BX153" i="1" s="1"/>
  <c r="CB150" i="1"/>
  <c r="CF49" i="1"/>
  <c r="CJ49" i="1" s="1"/>
  <c r="CE49" i="1"/>
  <c r="CL49" i="1" s="1"/>
  <c r="CI53" i="1"/>
  <c r="BT49" i="1"/>
  <c r="CD49" i="1"/>
  <c r="CH49" i="1" s="1"/>
  <c r="K154" i="1"/>
  <c r="DP154" i="1"/>
  <c r="CZ153" i="1"/>
  <c r="BP53" i="1"/>
  <c r="BC152" i="1"/>
  <c r="BA152" i="1"/>
  <c r="DA152" i="1"/>
  <c r="DB152" i="1" s="1"/>
  <c r="DC152" i="1" s="1"/>
  <c r="DA153" i="1"/>
  <c r="DB153" i="1" s="1"/>
  <c r="AJ153" i="1"/>
  <c r="AK153" i="1" s="1"/>
  <c r="AL153" i="1" s="1"/>
  <c r="AF153" i="1"/>
  <c r="V155" i="1"/>
  <c r="N155" i="1"/>
  <c r="AH155" i="1"/>
  <c r="AD155" i="1"/>
  <c r="CQ154" i="1"/>
  <c r="AG152" i="1"/>
  <c r="AB152" i="1"/>
  <c r="AC152" i="1" s="1"/>
  <c r="AE152" i="1" s="1"/>
  <c r="AZ153" i="1"/>
  <c r="BI53" i="1"/>
  <c r="CU53" i="1"/>
  <c r="BD53" i="1"/>
  <c r="CY154" i="1"/>
  <c r="CW154" i="1"/>
  <c r="BH53" i="1"/>
  <c r="BJ53" i="1"/>
  <c r="BE53" i="1"/>
  <c r="BF53" i="1"/>
  <c r="M153" i="1"/>
  <c r="U153" i="1"/>
  <c r="AI151" i="1"/>
  <c r="BB153" i="1"/>
  <c r="Q151" i="1"/>
  <c r="R151" i="1" s="1"/>
  <c r="S151" i="1" s="1"/>
  <c r="AA150" i="1"/>
  <c r="W156" i="1"/>
  <c r="O156" i="1"/>
  <c r="T155" i="1"/>
  <c r="L155" i="1"/>
  <c r="CP155" i="1"/>
  <c r="X152" i="1"/>
  <c r="P152" i="1"/>
  <c r="CR153" i="1"/>
  <c r="DQ153" i="1"/>
  <c r="DR153" i="1" s="1"/>
  <c r="DS153" i="1" s="1"/>
  <c r="CX154" i="1"/>
  <c r="H155" i="1"/>
  <c r="I155" i="1" s="1"/>
  <c r="E155" i="1"/>
  <c r="D156" i="1"/>
  <c r="F157" i="1"/>
  <c r="G156" i="1"/>
  <c r="CV53" i="1" l="1"/>
  <c r="CW53" i="1" s="1"/>
  <c r="AV53" i="1"/>
  <c r="AU53" i="1"/>
  <c r="CB151" i="1"/>
  <c r="BY153" i="1"/>
  <c r="BZ153" i="1" s="1"/>
  <c r="BW154" i="1" a="1"/>
  <c r="BW154" i="1" s="1"/>
  <c r="BX154" i="1" s="1"/>
  <c r="CG49" i="1"/>
  <c r="K155" i="1"/>
  <c r="DP155" i="1"/>
  <c r="CZ154" i="1"/>
  <c r="BC153" i="1"/>
  <c r="BA153" i="1"/>
  <c r="DC153" i="1"/>
  <c r="AJ154" i="1"/>
  <c r="AK154" i="1" s="1"/>
  <c r="AL154" i="1" s="1"/>
  <c r="AF154" i="1"/>
  <c r="CQ155" i="1"/>
  <c r="V156" i="1"/>
  <c r="N156" i="1"/>
  <c r="AH156" i="1"/>
  <c r="AD156" i="1"/>
  <c r="AB153" i="1"/>
  <c r="AC153" i="1" s="1"/>
  <c r="AE153" i="1" s="1"/>
  <c r="CY155" i="1"/>
  <c r="CW155" i="1"/>
  <c r="BK53" i="1"/>
  <c r="AM54" i="1"/>
  <c r="BG53" i="1"/>
  <c r="AG153" i="1"/>
  <c r="BB154" i="1"/>
  <c r="M154" i="1"/>
  <c r="AZ154" i="1"/>
  <c r="U154" i="1"/>
  <c r="AI152" i="1"/>
  <c r="Q152" i="1"/>
  <c r="R152" i="1" s="1"/>
  <c r="S152" i="1" s="1"/>
  <c r="AA151" i="1"/>
  <c r="W157" i="1"/>
  <c r="O157" i="1"/>
  <c r="CP156" i="1"/>
  <c r="T156" i="1"/>
  <c r="L156" i="1"/>
  <c r="Y152" i="1"/>
  <c r="Z152" i="1" s="1"/>
  <c r="P153" i="1"/>
  <c r="X153" i="1"/>
  <c r="DQ154" i="1"/>
  <c r="DR154" i="1" s="1"/>
  <c r="DS154" i="1" s="1"/>
  <c r="CX155" i="1"/>
  <c r="CR154" i="1"/>
  <c r="H156" i="1"/>
  <c r="I156" i="1" s="1"/>
  <c r="E156" i="1"/>
  <c r="D157" i="1"/>
  <c r="G157" i="1"/>
  <c r="F158" i="1"/>
  <c r="CX53" i="1" l="1"/>
  <c r="CY53" i="1" s="1"/>
  <c r="CZ53" i="1" s="1"/>
  <c r="AO54" i="1"/>
  <c r="CT54" i="1" s="1"/>
  <c r="AP54" i="1"/>
  <c r="AQ54" i="1"/>
  <c r="AR54" i="1"/>
  <c r="AS54" i="1"/>
  <c r="AW54" i="1"/>
  <c r="CB152" i="1"/>
  <c r="CC152" i="1" s="1"/>
  <c r="CC153" i="1" s="1"/>
  <c r="CC154" i="1" s="1"/>
  <c r="CC155" i="1" s="1"/>
  <c r="CC156" i="1" s="1"/>
  <c r="CC157" i="1" s="1"/>
  <c r="BY154" i="1"/>
  <c r="BZ154" i="1" s="1"/>
  <c r="DA154" i="1"/>
  <c r="DB154" i="1" s="1"/>
  <c r="DC154" i="1" s="1"/>
  <c r="BW155" i="1" a="1"/>
  <c r="BW155" i="1" s="1"/>
  <c r="BX155" i="1" s="1"/>
  <c r="DA155" i="1"/>
  <c r="DB155" i="1" s="1"/>
  <c r="CK54" i="1"/>
  <c r="K156" i="1"/>
  <c r="DP156" i="1"/>
  <c r="CZ155" i="1"/>
  <c r="BC154" i="1"/>
  <c r="BA154" i="1"/>
  <c r="CM49" i="1"/>
  <c r="CQ156" i="1"/>
  <c r="AJ155" i="1"/>
  <c r="AK155" i="1" s="1"/>
  <c r="AL155" i="1" s="1"/>
  <c r="AF155" i="1"/>
  <c r="V157" i="1"/>
  <c r="N157" i="1"/>
  <c r="AH157" i="1"/>
  <c r="AD157" i="1"/>
  <c r="AG154" i="1"/>
  <c r="AB154" i="1"/>
  <c r="AC154" i="1" s="1"/>
  <c r="AE154" i="1" s="1"/>
  <c r="U155" i="1"/>
  <c r="CY156" i="1"/>
  <c r="CW156" i="1"/>
  <c r="CS54" i="1"/>
  <c r="BQ50" i="1"/>
  <c r="BS50" i="1" s="1"/>
  <c r="M155" i="1"/>
  <c r="AI153" i="1"/>
  <c r="BB155" i="1"/>
  <c r="AZ155" i="1"/>
  <c r="Q153" i="1"/>
  <c r="R153" i="1" s="1"/>
  <c r="S153" i="1" s="1"/>
  <c r="AA152" i="1"/>
  <c r="T157" i="1"/>
  <c r="L157" i="1"/>
  <c r="W158" i="1"/>
  <c r="O158" i="1"/>
  <c r="CP157" i="1"/>
  <c r="Y153" i="1"/>
  <c r="Z153" i="1" s="1"/>
  <c r="X154" i="1"/>
  <c r="Y154" i="1" s="1"/>
  <c r="Z154" i="1" s="1"/>
  <c r="P154" i="1"/>
  <c r="CR155" i="1"/>
  <c r="DQ155" i="1"/>
  <c r="DR155" i="1" s="1"/>
  <c r="DS155" i="1" s="1"/>
  <c r="CX156" i="1"/>
  <c r="H157" i="1"/>
  <c r="I157" i="1" s="1"/>
  <c r="D158" i="1"/>
  <c r="E157" i="1"/>
  <c r="G158" i="1"/>
  <c r="F159" i="1"/>
  <c r="AT54" i="1" l="1"/>
  <c r="AN54" i="1" s="1"/>
  <c r="AV54" i="1" s="1"/>
  <c r="DC155" i="1"/>
  <c r="BY155" i="1"/>
  <c r="BZ155" i="1" s="1"/>
  <c r="BW156" i="1" a="1"/>
  <c r="BW156" i="1" s="1"/>
  <c r="BX156" i="1" s="1"/>
  <c r="CC158" i="1"/>
  <c r="CB153" i="1"/>
  <c r="CF50" i="1"/>
  <c r="CJ50" i="1" s="1"/>
  <c r="CE50" i="1"/>
  <c r="CL50" i="1" s="1"/>
  <c r="CI54" i="1"/>
  <c r="BT50" i="1"/>
  <c r="CD50" i="1"/>
  <c r="CH50" i="1" s="1"/>
  <c r="K157" i="1"/>
  <c r="DP157" i="1"/>
  <c r="CZ156" i="1"/>
  <c r="BP54" i="1"/>
  <c r="BC155" i="1"/>
  <c r="BA155" i="1"/>
  <c r="CQ157" i="1"/>
  <c r="V158" i="1"/>
  <c r="N158" i="1"/>
  <c r="AH158" i="1"/>
  <c r="AD158" i="1"/>
  <c r="AJ156" i="1"/>
  <c r="AK156" i="1" s="1"/>
  <c r="AL156" i="1" s="1"/>
  <c r="AF156" i="1"/>
  <c r="AB155" i="1"/>
  <c r="AC155" i="1" s="1"/>
  <c r="AE155" i="1" s="1"/>
  <c r="BI54" i="1"/>
  <c r="CU54" i="1"/>
  <c r="CV54" i="1" s="1"/>
  <c r="CW54" i="1" s="1"/>
  <c r="BE54" i="1"/>
  <c r="CY157" i="1"/>
  <c r="CW157" i="1"/>
  <c r="BH54" i="1"/>
  <c r="BF54" i="1"/>
  <c r="BD54" i="1"/>
  <c r="BJ54" i="1"/>
  <c r="M156" i="1"/>
  <c r="U156" i="1"/>
  <c r="BB156" i="1"/>
  <c r="AZ156" i="1"/>
  <c r="AG155" i="1"/>
  <c r="AI154" i="1"/>
  <c r="Q154" i="1"/>
  <c r="R154" i="1" s="1"/>
  <c r="S154" i="1" s="1"/>
  <c r="AA153" i="1"/>
  <c r="W159" i="1"/>
  <c r="O159" i="1"/>
  <c r="T158" i="1"/>
  <c r="L158" i="1"/>
  <c r="CP158" i="1"/>
  <c r="X155" i="1"/>
  <c r="P155" i="1"/>
  <c r="CR156" i="1"/>
  <c r="DQ156" i="1"/>
  <c r="DR156" i="1" s="1"/>
  <c r="DS156" i="1" s="1"/>
  <c r="CX157" i="1"/>
  <c r="H158" i="1"/>
  <c r="I158" i="1" s="1"/>
  <c r="D159" i="1"/>
  <c r="E158" i="1"/>
  <c r="F160" i="1"/>
  <c r="G159" i="1"/>
  <c r="AU54" i="1" l="1"/>
  <c r="CB154" i="1"/>
  <c r="CC159" i="1"/>
  <c r="BY156" i="1"/>
  <c r="BZ156" i="1" s="1"/>
  <c r="BW157" i="1" a="1"/>
  <c r="BW157" i="1" s="1"/>
  <c r="BX157" i="1" s="1"/>
  <c r="CG50" i="1"/>
  <c r="K158" i="1"/>
  <c r="DP158" i="1"/>
  <c r="CZ157" i="1"/>
  <c r="BC156" i="1"/>
  <c r="BA156" i="1"/>
  <c r="CQ158" i="1"/>
  <c r="V159" i="1"/>
  <c r="N159" i="1"/>
  <c r="AH159" i="1"/>
  <c r="AD159" i="1"/>
  <c r="DA157" i="1"/>
  <c r="DB157" i="1" s="1"/>
  <c r="AJ157" i="1"/>
  <c r="AK157" i="1" s="1"/>
  <c r="AL157" i="1" s="1"/>
  <c r="AF157" i="1"/>
  <c r="AG156" i="1"/>
  <c r="AB156" i="1"/>
  <c r="AC156" i="1" s="1"/>
  <c r="AE156" i="1" s="1"/>
  <c r="CY158" i="1"/>
  <c r="CW158" i="1"/>
  <c r="CX54" i="1"/>
  <c r="BG54" i="1"/>
  <c r="AM55" i="1"/>
  <c r="BK54" i="1"/>
  <c r="AZ157" i="1"/>
  <c r="BB157" i="1"/>
  <c r="DA156" i="1"/>
  <c r="DB156" i="1" s="1"/>
  <c r="DC156" i="1" s="1"/>
  <c r="U157" i="1"/>
  <c r="X157" i="1" s="1"/>
  <c r="M157" i="1"/>
  <c r="AI155" i="1"/>
  <c r="Q155" i="1"/>
  <c r="R155" i="1" s="1"/>
  <c r="S155" i="1" s="1"/>
  <c r="AA154" i="1"/>
  <c r="T159" i="1"/>
  <c r="L159" i="1"/>
  <c r="W160" i="1"/>
  <c r="O160" i="1"/>
  <c r="CP159" i="1"/>
  <c r="Y155" i="1"/>
  <c r="Z155" i="1" s="1"/>
  <c r="X156" i="1"/>
  <c r="Y156" i="1" s="1"/>
  <c r="Z156" i="1" s="1"/>
  <c r="P156" i="1"/>
  <c r="DQ157" i="1"/>
  <c r="DR157" i="1" s="1"/>
  <c r="DS157" i="1" s="1"/>
  <c r="CR157" i="1"/>
  <c r="CX158" i="1"/>
  <c r="H159" i="1"/>
  <c r="I159" i="1" s="1"/>
  <c r="E159" i="1"/>
  <c r="D160" i="1"/>
  <c r="G160" i="1"/>
  <c r="F161" i="1"/>
  <c r="AQ55" i="1" l="1"/>
  <c r="AR55" i="1"/>
  <c r="AS55" i="1"/>
  <c r="AO55" i="1"/>
  <c r="AP55" i="1"/>
  <c r="AW55" i="1"/>
  <c r="CC160" i="1"/>
  <c r="BY157" i="1"/>
  <c r="BZ157" i="1" s="1"/>
  <c r="BW158" i="1" a="1"/>
  <c r="BW158" i="1" s="1"/>
  <c r="BX158" i="1" s="1"/>
  <c r="CB155" i="1"/>
  <c r="CK55" i="1"/>
  <c r="K159" i="1"/>
  <c r="DP159" i="1"/>
  <c r="CZ158" i="1"/>
  <c r="BC157" i="1"/>
  <c r="BA157" i="1"/>
  <c r="CM50" i="1"/>
  <c r="V160" i="1"/>
  <c r="N160" i="1"/>
  <c r="AH160" i="1"/>
  <c r="AD160" i="1"/>
  <c r="AJ158" i="1"/>
  <c r="AF158" i="1"/>
  <c r="CQ159" i="1"/>
  <c r="AB157" i="1"/>
  <c r="AC157" i="1" s="1"/>
  <c r="AE157" i="1" s="1"/>
  <c r="CY159" i="1"/>
  <c r="CW159" i="1"/>
  <c r="CY54" i="1"/>
  <c r="CZ54" i="1" s="1"/>
  <c r="BQ51" i="1"/>
  <c r="CS55" i="1"/>
  <c r="M158" i="1"/>
  <c r="AG157" i="1"/>
  <c r="DC157" i="1"/>
  <c r="U158" i="1"/>
  <c r="BB158" i="1"/>
  <c r="AZ158" i="1"/>
  <c r="AI156" i="1"/>
  <c r="Q156" i="1"/>
  <c r="R156" i="1" s="1"/>
  <c r="S156" i="1" s="1"/>
  <c r="AA155" i="1"/>
  <c r="W161" i="1"/>
  <c r="O161" i="1"/>
  <c r="T160" i="1"/>
  <c r="L160" i="1"/>
  <c r="CP160" i="1"/>
  <c r="P157" i="1"/>
  <c r="Y157" i="1"/>
  <c r="Z157" i="1" s="1"/>
  <c r="CR158" i="1"/>
  <c r="DQ158" i="1"/>
  <c r="DR158" i="1" s="1"/>
  <c r="DS158" i="1" s="1"/>
  <c r="CX159" i="1"/>
  <c r="H160" i="1"/>
  <c r="I160" i="1" s="1"/>
  <c r="G161" i="1"/>
  <c r="E160" i="1"/>
  <c r="D161" i="1"/>
  <c r="F162" i="1"/>
  <c r="AT55" i="1" l="1"/>
  <c r="CT55" i="1"/>
  <c r="CC161" i="1"/>
  <c r="BY158" i="1"/>
  <c r="BZ158" i="1" s="1"/>
  <c r="BW159" i="1" a="1"/>
  <c r="BW159" i="1" s="1"/>
  <c r="BX159" i="1" s="1"/>
  <c r="CB156" i="1"/>
  <c r="CI55" i="1"/>
  <c r="K160" i="1"/>
  <c r="DP160" i="1"/>
  <c r="CZ159" i="1"/>
  <c r="CU55" i="1"/>
  <c r="BP55" i="1"/>
  <c r="BC158" i="1"/>
  <c r="BA158" i="1"/>
  <c r="AK158" i="1"/>
  <c r="AL158" i="1" s="1"/>
  <c r="CQ160" i="1"/>
  <c r="N161" i="1"/>
  <c r="V161" i="1"/>
  <c r="AH161" i="1"/>
  <c r="AD161" i="1"/>
  <c r="DA159" i="1"/>
  <c r="DB159" i="1" s="1"/>
  <c r="AJ159" i="1"/>
  <c r="AK159" i="1" s="1"/>
  <c r="AL159" i="1" s="1"/>
  <c r="AF159" i="1"/>
  <c r="AG158" i="1"/>
  <c r="AB158" i="1"/>
  <c r="AC158" i="1" s="1"/>
  <c r="AE158" i="1" s="1"/>
  <c r="AZ159" i="1"/>
  <c r="CY160" i="1"/>
  <c r="CW160" i="1"/>
  <c r="BD55" i="1"/>
  <c r="BF55" i="1"/>
  <c r="BE55" i="1"/>
  <c r="BS51" i="1"/>
  <c r="BI55" i="1"/>
  <c r="BJ55" i="1"/>
  <c r="BH55" i="1"/>
  <c r="U159" i="1"/>
  <c r="DA158" i="1"/>
  <c r="DB158" i="1" s="1"/>
  <c r="DC158" i="1" s="1"/>
  <c r="BB159" i="1"/>
  <c r="AI157" i="1"/>
  <c r="Q157" i="1"/>
  <c r="R157" i="1" s="1"/>
  <c r="S157" i="1" s="1"/>
  <c r="AA156" i="1"/>
  <c r="W162" i="1"/>
  <c r="O162" i="1"/>
  <c r="T161" i="1"/>
  <c r="L161" i="1"/>
  <c r="CP161" i="1"/>
  <c r="M159" i="1"/>
  <c r="X158" i="1"/>
  <c r="Y158" i="1" s="1"/>
  <c r="Z158" i="1" s="1"/>
  <c r="P158" i="1"/>
  <c r="CR159" i="1"/>
  <c r="DQ159" i="1"/>
  <c r="DR159" i="1" s="1"/>
  <c r="DS159" i="1" s="1"/>
  <c r="CX160" i="1"/>
  <c r="H161" i="1"/>
  <c r="I161" i="1" s="1"/>
  <c r="E161" i="1"/>
  <c r="D162" i="1"/>
  <c r="F163" i="1"/>
  <c r="G162" i="1"/>
  <c r="AN55" i="1" l="1"/>
  <c r="AU55" i="1" s="1"/>
  <c r="CV55" i="1"/>
  <c r="CW55" i="1" s="1"/>
  <c r="CB157" i="1"/>
  <c r="CC162" i="1"/>
  <c r="BY159" i="1"/>
  <c r="BZ159" i="1" s="1"/>
  <c r="BW160" i="1" a="1"/>
  <c r="BW160" i="1" s="1"/>
  <c r="BX160" i="1" s="1"/>
  <c r="CF51" i="1"/>
  <c r="CJ51" i="1" s="1"/>
  <c r="CE51" i="1"/>
  <c r="CL51" i="1" s="1"/>
  <c r="CD51" i="1"/>
  <c r="CH51" i="1" s="1"/>
  <c r="K161" i="1"/>
  <c r="DP161" i="1"/>
  <c r="CZ160" i="1"/>
  <c r="BC159" i="1"/>
  <c r="BA159" i="1"/>
  <c r="CQ161" i="1"/>
  <c r="V162" i="1"/>
  <c r="N162" i="1"/>
  <c r="AH162" i="1"/>
  <c r="AD162" i="1"/>
  <c r="AJ160" i="1"/>
  <c r="AK160" i="1" s="1"/>
  <c r="AL160" i="1" s="1"/>
  <c r="AF160" i="1"/>
  <c r="AG159" i="1"/>
  <c r="AB159" i="1"/>
  <c r="AC159" i="1" s="1"/>
  <c r="AE159" i="1" s="1"/>
  <c r="BB160" i="1"/>
  <c r="CY161" i="1"/>
  <c r="CW161" i="1"/>
  <c r="BG55" i="1"/>
  <c r="AM56" i="1"/>
  <c r="BT51" i="1"/>
  <c r="BK55" i="1"/>
  <c r="X159" i="1"/>
  <c r="Y159" i="1" s="1"/>
  <c r="Z159" i="1" s="1"/>
  <c r="AZ160" i="1"/>
  <c r="DC159" i="1"/>
  <c r="M160" i="1"/>
  <c r="U160" i="1"/>
  <c r="AI158" i="1"/>
  <c r="Q158" i="1"/>
  <c r="R158" i="1" s="1"/>
  <c r="S158" i="1" s="1"/>
  <c r="AA157" i="1"/>
  <c r="CP162" i="1"/>
  <c r="T162" i="1"/>
  <c r="L162" i="1"/>
  <c r="W163" i="1"/>
  <c r="O163" i="1"/>
  <c r="P159" i="1"/>
  <c r="CR160" i="1"/>
  <c r="DQ160" i="1"/>
  <c r="DR160" i="1" s="1"/>
  <c r="DS160" i="1" s="1"/>
  <c r="CX161" i="1"/>
  <c r="H162" i="1"/>
  <c r="I162" i="1" s="1"/>
  <c r="E162" i="1"/>
  <c r="D163" i="1"/>
  <c r="F164" i="1"/>
  <c r="G163" i="1"/>
  <c r="CX55" i="1" l="1"/>
  <c r="CY55" i="1" s="1"/>
  <c r="CZ55" i="1" s="1"/>
  <c r="AV55" i="1"/>
  <c r="AO56" i="1"/>
  <c r="CT56" i="1" s="1"/>
  <c r="AP56" i="1"/>
  <c r="AQ56" i="1"/>
  <c r="AR56" i="1"/>
  <c r="AS56" i="1"/>
  <c r="AW56" i="1"/>
  <c r="CC163" i="1"/>
  <c r="BY160" i="1"/>
  <c r="BZ160" i="1" s="1"/>
  <c r="BW161" i="1" a="1"/>
  <c r="BW161" i="1" s="1"/>
  <c r="BX161" i="1" s="1"/>
  <c r="CB158" i="1"/>
  <c r="CK56" i="1"/>
  <c r="CG51" i="1"/>
  <c r="CM51" i="1" s="1"/>
  <c r="K162" i="1"/>
  <c r="DP162" i="1"/>
  <c r="CZ161" i="1"/>
  <c r="BC160" i="1"/>
  <c r="BA160" i="1"/>
  <c r="CQ162" i="1"/>
  <c r="V163" i="1"/>
  <c r="N163" i="1"/>
  <c r="AH163" i="1"/>
  <c r="AD163" i="1"/>
  <c r="DA161" i="1"/>
  <c r="DB161" i="1" s="1"/>
  <c r="AJ161" i="1"/>
  <c r="AK161" i="1" s="1"/>
  <c r="AL161" i="1" s="1"/>
  <c r="AF161" i="1"/>
  <c r="AB160" i="1"/>
  <c r="AC160" i="1" s="1"/>
  <c r="AE160" i="1" s="1"/>
  <c r="U161" i="1"/>
  <c r="CY162" i="1"/>
  <c r="CW162" i="1"/>
  <c r="CS56" i="1"/>
  <c r="BQ52" i="1"/>
  <c r="BS52" i="1" s="1"/>
  <c r="AG160" i="1"/>
  <c r="DA160" i="1"/>
  <c r="DB160" i="1" s="1"/>
  <c r="DC160" i="1" s="1"/>
  <c r="M161" i="1"/>
  <c r="BB161" i="1"/>
  <c r="AZ161" i="1"/>
  <c r="AI159" i="1"/>
  <c r="Q159" i="1"/>
  <c r="R159" i="1" s="1"/>
  <c r="S159" i="1" s="1"/>
  <c r="AA158" i="1"/>
  <c r="W164" i="1"/>
  <c r="O164" i="1"/>
  <c r="T163" i="1"/>
  <c r="L163" i="1"/>
  <c r="CP163" i="1"/>
  <c r="X160" i="1"/>
  <c r="Y160" i="1" s="1"/>
  <c r="Z160" i="1" s="1"/>
  <c r="P160" i="1"/>
  <c r="DQ161" i="1"/>
  <c r="DR161" i="1" s="1"/>
  <c r="DS161" i="1" s="1"/>
  <c r="CX162" i="1"/>
  <c r="CR161" i="1"/>
  <c r="H163" i="1"/>
  <c r="I163" i="1" s="1"/>
  <c r="E163" i="1"/>
  <c r="D164" i="1"/>
  <c r="F165" i="1"/>
  <c r="G164" i="1"/>
  <c r="AT56" i="1" l="1"/>
  <c r="BY161" i="1"/>
  <c r="BZ161" i="1" s="1"/>
  <c r="BW162" i="1" a="1"/>
  <c r="BW162" i="1" s="1"/>
  <c r="BX162" i="1" s="1"/>
  <c r="CB159" i="1"/>
  <c r="CF52" i="1"/>
  <c r="CJ52" i="1" s="1"/>
  <c r="CE52" i="1"/>
  <c r="CL52" i="1" s="1"/>
  <c r="CI56" i="1"/>
  <c r="BT52" i="1"/>
  <c r="CD52" i="1"/>
  <c r="CH52" i="1" s="1"/>
  <c r="K163" i="1"/>
  <c r="DP163" i="1"/>
  <c r="CZ162" i="1"/>
  <c r="BP56" i="1"/>
  <c r="BC161" i="1"/>
  <c r="BA161" i="1"/>
  <c r="CQ163" i="1"/>
  <c r="DA162" i="1"/>
  <c r="DB162" i="1" s="1"/>
  <c r="DC162" i="1" s="1"/>
  <c r="AJ162" i="1"/>
  <c r="AK162" i="1" s="1"/>
  <c r="AL162" i="1" s="1"/>
  <c r="AF162" i="1"/>
  <c r="V164" i="1"/>
  <c r="N164" i="1"/>
  <c r="AH164" i="1"/>
  <c r="AD164" i="1"/>
  <c r="AB161" i="1"/>
  <c r="AC161" i="1" s="1"/>
  <c r="AE161" i="1" s="1"/>
  <c r="BB162" i="1"/>
  <c r="CU56" i="1"/>
  <c r="CV56" i="1" s="1"/>
  <c r="CW56" i="1" s="1"/>
  <c r="CY163" i="1"/>
  <c r="CW163" i="1"/>
  <c r="BD56" i="1"/>
  <c r="BF56" i="1"/>
  <c r="BE56" i="1"/>
  <c r="BI56" i="1"/>
  <c r="BJ56" i="1"/>
  <c r="BH56" i="1"/>
  <c r="U162" i="1"/>
  <c r="DC161" i="1"/>
  <c r="M162" i="1"/>
  <c r="AZ162" i="1"/>
  <c r="AG161" i="1"/>
  <c r="AI160" i="1"/>
  <c r="Q160" i="1"/>
  <c r="R160" i="1" s="1"/>
  <c r="S160" i="1" s="1"/>
  <c r="AA159" i="1"/>
  <c r="W165" i="1"/>
  <c r="O165" i="1"/>
  <c r="T164" i="1"/>
  <c r="L164" i="1"/>
  <c r="CP164" i="1"/>
  <c r="P161" i="1"/>
  <c r="X161" i="1"/>
  <c r="CR162" i="1"/>
  <c r="DQ162" i="1"/>
  <c r="DR162" i="1" s="1"/>
  <c r="DS162" i="1" s="1"/>
  <c r="CX163" i="1"/>
  <c r="H164" i="1"/>
  <c r="I164" i="1" s="1"/>
  <c r="D165" i="1"/>
  <c r="E164" i="1"/>
  <c r="G165" i="1"/>
  <c r="F166" i="1"/>
  <c r="AN56" i="1" l="1"/>
  <c r="AV56" i="1" s="1"/>
  <c r="BY162" i="1"/>
  <c r="BZ162" i="1" s="1"/>
  <c r="BW163" i="1" a="1"/>
  <c r="BW163" i="1" s="1"/>
  <c r="CB160" i="1"/>
  <c r="CG52" i="1"/>
  <c r="K164" i="1"/>
  <c r="DP164" i="1"/>
  <c r="CZ163" i="1"/>
  <c r="BC162" i="1"/>
  <c r="BA162" i="1"/>
  <c r="CQ164" i="1"/>
  <c r="V165" i="1"/>
  <c r="N165" i="1"/>
  <c r="AH165" i="1"/>
  <c r="AD165" i="1"/>
  <c r="DA163" i="1"/>
  <c r="DB163" i="1" s="1"/>
  <c r="DC163" i="1" s="1"/>
  <c r="AJ163" i="1"/>
  <c r="AK163" i="1" s="1"/>
  <c r="AL163" i="1" s="1"/>
  <c r="AF163" i="1"/>
  <c r="AG162" i="1"/>
  <c r="AB162" i="1"/>
  <c r="AC162" i="1" s="1"/>
  <c r="AE162" i="1" s="1"/>
  <c r="U163" i="1"/>
  <c r="CY164" i="1"/>
  <c r="CW164" i="1"/>
  <c r="CX56" i="1"/>
  <c r="BG56" i="1"/>
  <c r="BK56" i="1"/>
  <c r="AM57" i="1"/>
  <c r="M163" i="1"/>
  <c r="AI161" i="1"/>
  <c r="BB163" i="1"/>
  <c r="AZ163" i="1"/>
  <c r="Q161" i="1"/>
  <c r="R161" i="1" s="1"/>
  <c r="S161" i="1" s="1"/>
  <c r="AA160" i="1"/>
  <c r="T165" i="1"/>
  <c r="L165" i="1"/>
  <c r="W166" i="1"/>
  <c r="O166" i="1"/>
  <c r="CP165" i="1"/>
  <c r="Y161" i="1"/>
  <c r="Z161" i="1" s="1"/>
  <c r="P162" i="1"/>
  <c r="CR163" i="1"/>
  <c r="X162" i="1"/>
  <c r="DQ163" i="1"/>
  <c r="DR163" i="1" s="1"/>
  <c r="DS163" i="1" s="1"/>
  <c r="CX164" i="1"/>
  <c r="H165" i="1"/>
  <c r="I165" i="1" s="1"/>
  <c r="E165" i="1"/>
  <c r="D166" i="1"/>
  <c r="F167" i="1"/>
  <c r="G166" i="1"/>
  <c r="AU56" i="1" l="1"/>
  <c r="AO57" i="1"/>
  <c r="CT57" i="1" s="1"/>
  <c r="AP57" i="1"/>
  <c r="AQ57" i="1"/>
  <c r="AR57" i="1"/>
  <c r="AS57" i="1"/>
  <c r="AW57" i="1"/>
  <c r="BX163" i="1"/>
  <c r="BY163" i="1" s="1"/>
  <c r="BZ163" i="1" s="1"/>
  <c r="BW164" i="1" a="1"/>
  <c r="BW164" i="1" s="1"/>
  <c r="BX164" i="1" s="1"/>
  <c r="CB161" i="1"/>
  <c r="CK57" i="1"/>
  <c r="K165" i="1"/>
  <c r="DP165" i="1"/>
  <c r="CZ164" i="1"/>
  <c r="BC163" i="1"/>
  <c r="BA163" i="1"/>
  <c r="CM52" i="1"/>
  <c r="CQ165" i="1"/>
  <c r="V166" i="1"/>
  <c r="N166" i="1"/>
  <c r="AH166" i="1"/>
  <c r="AD166" i="1"/>
  <c r="DA164" i="1"/>
  <c r="DB164" i="1" s="1"/>
  <c r="DC164" i="1" s="1"/>
  <c r="AJ164" i="1"/>
  <c r="AK164" i="1" s="1"/>
  <c r="AL164" i="1" s="1"/>
  <c r="AF164" i="1"/>
  <c r="AB163" i="1"/>
  <c r="AC163" i="1" s="1"/>
  <c r="AE163" i="1" s="1"/>
  <c r="M164" i="1"/>
  <c r="CY165" i="1"/>
  <c r="CW165" i="1"/>
  <c r="CY56" i="1"/>
  <c r="CZ56" i="1" s="1"/>
  <c r="CS57" i="1"/>
  <c r="BQ53" i="1"/>
  <c r="BS53" i="1" s="1"/>
  <c r="AZ164" i="1"/>
  <c r="U164" i="1"/>
  <c r="BB164" i="1"/>
  <c r="AI162" i="1"/>
  <c r="AG163" i="1"/>
  <c r="Q162" i="1"/>
  <c r="R162" i="1" s="1"/>
  <c r="S162" i="1" s="1"/>
  <c r="AA161" i="1"/>
  <c r="W167" i="1"/>
  <c r="O167" i="1"/>
  <c r="T166" i="1"/>
  <c r="L166" i="1"/>
  <c r="CP166" i="1"/>
  <c r="X163" i="1"/>
  <c r="Y163" i="1" s="1"/>
  <c r="Z163" i="1" s="1"/>
  <c r="P163" i="1"/>
  <c r="CR164" i="1"/>
  <c r="Y162" i="1"/>
  <c r="Z162" i="1" s="1"/>
  <c r="DQ164" i="1"/>
  <c r="DR164" i="1" s="1"/>
  <c r="DS164" i="1" s="1"/>
  <c r="CX165" i="1"/>
  <c r="H166" i="1"/>
  <c r="I166" i="1" s="1"/>
  <c r="D167" i="1"/>
  <c r="E166" i="1"/>
  <c r="F168" i="1"/>
  <c r="G167" i="1"/>
  <c r="AT57" i="1" l="1"/>
  <c r="BY164" i="1"/>
  <c r="BZ164" i="1" s="1"/>
  <c r="BW165" i="1" a="1"/>
  <c r="BW165" i="1" s="1"/>
  <c r="BX165" i="1" s="1"/>
  <c r="CB162" i="1"/>
  <c r="CF53" i="1"/>
  <c r="CJ53" i="1" s="1"/>
  <c r="CE53" i="1"/>
  <c r="CL53" i="1" s="1"/>
  <c r="CI57" i="1"/>
  <c r="BT53" i="1"/>
  <c r="CD53" i="1"/>
  <c r="CH53" i="1" s="1"/>
  <c r="K166" i="1"/>
  <c r="DP166" i="1"/>
  <c r="CZ165" i="1"/>
  <c r="BP57" i="1"/>
  <c r="BC164" i="1"/>
  <c r="BA164" i="1"/>
  <c r="V167" i="1"/>
  <c r="N167" i="1"/>
  <c r="AH167" i="1"/>
  <c r="AD167" i="1"/>
  <c r="AJ165" i="1"/>
  <c r="AK165" i="1" s="1"/>
  <c r="AL165" i="1" s="1"/>
  <c r="AF165" i="1"/>
  <c r="CQ166" i="1"/>
  <c r="AB164" i="1"/>
  <c r="AC164" i="1" s="1"/>
  <c r="AE164" i="1" s="1"/>
  <c r="M165" i="1"/>
  <c r="BH57" i="1"/>
  <c r="CU57" i="1"/>
  <c r="CV57" i="1" s="1"/>
  <c r="CW57" i="1" s="1"/>
  <c r="CY166" i="1"/>
  <c r="CW166" i="1"/>
  <c r="BD57" i="1"/>
  <c r="BE57" i="1"/>
  <c r="BJ57" i="1"/>
  <c r="BI57" i="1"/>
  <c r="BF57" i="1"/>
  <c r="AG164" i="1"/>
  <c r="AZ165" i="1"/>
  <c r="U165" i="1"/>
  <c r="BB165" i="1"/>
  <c r="AI163" i="1"/>
  <c r="Q163" i="1"/>
  <c r="R163" i="1" s="1"/>
  <c r="S163" i="1" s="1"/>
  <c r="AA162" i="1"/>
  <c r="T167" i="1"/>
  <c r="L167" i="1"/>
  <c r="W168" i="1"/>
  <c r="O168" i="1"/>
  <c r="CP167" i="1"/>
  <c r="P164" i="1"/>
  <c r="X164" i="1"/>
  <c r="Y164" i="1" s="1"/>
  <c r="Z164" i="1" s="1"/>
  <c r="CR165" i="1"/>
  <c r="DQ165" i="1"/>
  <c r="DR165" i="1" s="1"/>
  <c r="DS165" i="1" s="1"/>
  <c r="CX166" i="1"/>
  <c r="H167" i="1"/>
  <c r="I167" i="1" s="1"/>
  <c r="E167" i="1"/>
  <c r="D168" i="1"/>
  <c r="F169" i="1"/>
  <c r="G168" i="1"/>
  <c r="AN57" i="1" l="1"/>
  <c r="AV57" i="1" s="1"/>
  <c r="BY165" i="1"/>
  <c r="BZ165" i="1" s="1"/>
  <c r="BW166" i="1" a="1"/>
  <c r="BW166" i="1" s="1"/>
  <c r="BX166" i="1" s="1"/>
  <c r="CB163" i="1"/>
  <c r="CG53" i="1"/>
  <c r="K167" i="1"/>
  <c r="DP167" i="1"/>
  <c r="CZ166" i="1"/>
  <c r="BC165" i="1"/>
  <c r="BA165" i="1"/>
  <c r="CQ167" i="1"/>
  <c r="AJ166" i="1"/>
  <c r="AK166" i="1" s="1"/>
  <c r="AL166" i="1" s="1"/>
  <c r="AF166" i="1"/>
  <c r="V168" i="1"/>
  <c r="N168" i="1"/>
  <c r="AH168" i="1"/>
  <c r="AD168" i="1"/>
  <c r="P165" i="1"/>
  <c r="Q165" i="1" s="1"/>
  <c r="R165" i="1" s="1"/>
  <c r="S165" i="1" s="1"/>
  <c r="AB165" i="1"/>
  <c r="AC165" i="1" s="1"/>
  <c r="AE165" i="1" s="1"/>
  <c r="AZ166" i="1"/>
  <c r="CY167" i="1"/>
  <c r="CW167" i="1"/>
  <c r="CX57" i="1"/>
  <c r="BK57" i="1"/>
  <c r="AM58" i="1"/>
  <c r="BG57" i="1"/>
  <c r="U166" i="1"/>
  <c r="M166" i="1"/>
  <c r="BB166" i="1"/>
  <c r="DA165" i="1"/>
  <c r="DB165" i="1" s="1"/>
  <c r="DC165" i="1" s="1"/>
  <c r="AG165" i="1"/>
  <c r="AI164" i="1"/>
  <c r="Q164" i="1"/>
  <c r="R164" i="1" s="1"/>
  <c r="S164" i="1" s="1"/>
  <c r="AA163" i="1"/>
  <c r="W169" i="1"/>
  <c r="O169" i="1"/>
  <c r="T168" i="1"/>
  <c r="L168" i="1"/>
  <c r="CP168" i="1"/>
  <c r="X165" i="1"/>
  <c r="CR166" i="1"/>
  <c r="DQ166" i="1"/>
  <c r="DR166" i="1" s="1"/>
  <c r="DS166" i="1" s="1"/>
  <c r="CX167" i="1"/>
  <c r="H168" i="1"/>
  <c r="I168" i="1" s="1"/>
  <c r="E168" i="1"/>
  <c r="D169" i="1"/>
  <c r="F170" i="1"/>
  <c r="G169" i="1"/>
  <c r="AU57" i="1" l="1"/>
  <c r="AR58" i="1"/>
  <c r="AS58" i="1"/>
  <c r="AP58" i="1"/>
  <c r="AQ58" i="1"/>
  <c r="AO58" i="1"/>
  <c r="AW58" i="1"/>
  <c r="BY166" i="1"/>
  <c r="BZ166" i="1" s="1"/>
  <c r="BW167" i="1" a="1"/>
  <c r="BW167" i="1" s="1"/>
  <c r="BX167" i="1" s="1"/>
  <c r="DA166" i="1"/>
  <c r="DB166" i="1" s="1"/>
  <c r="DC166" i="1" s="1"/>
  <c r="CB164" i="1"/>
  <c r="CK58" i="1"/>
  <c r="K168" i="1"/>
  <c r="DP168" i="1"/>
  <c r="CZ167" i="1"/>
  <c r="BC166" i="1"/>
  <c r="BA166" i="1"/>
  <c r="CM53" i="1"/>
  <c r="CQ168" i="1"/>
  <c r="N169" i="1"/>
  <c r="V169" i="1"/>
  <c r="AH169" i="1"/>
  <c r="AD169" i="1"/>
  <c r="DA167" i="1"/>
  <c r="DB167" i="1" s="1"/>
  <c r="AJ167" i="1"/>
  <c r="AK167" i="1" s="1"/>
  <c r="AL167" i="1" s="1"/>
  <c r="AF167" i="1"/>
  <c r="AG166" i="1"/>
  <c r="AB166" i="1"/>
  <c r="AC166" i="1" s="1"/>
  <c r="AE166" i="1" s="1"/>
  <c r="M167" i="1"/>
  <c r="CS58" i="1"/>
  <c r="CY168" i="1"/>
  <c r="CW168" i="1"/>
  <c r="CY57" i="1"/>
  <c r="CZ57" i="1" s="1"/>
  <c r="BQ54" i="1"/>
  <c r="BS54" i="1" s="1"/>
  <c r="AI165" i="1"/>
  <c r="U167" i="1"/>
  <c r="AZ167" i="1"/>
  <c r="BB167" i="1"/>
  <c r="AA164" i="1"/>
  <c r="W170" i="1"/>
  <c r="O170" i="1"/>
  <c r="T169" i="1"/>
  <c r="L169" i="1"/>
  <c r="CP169" i="1"/>
  <c r="Y165" i="1"/>
  <c r="Z165" i="1" s="1"/>
  <c r="AA165" i="1" s="1"/>
  <c r="P166" i="1"/>
  <c r="DQ167" i="1"/>
  <c r="DR167" i="1" s="1"/>
  <c r="DS167" i="1" s="1"/>
  <c r="CX168" i="1"/>
  <c r="CR167" i="1"/>
  <c r="X166" i="1"/>
  <c r="H169" i="1"/>
  <c r="I169" i="1" s="1"/>
  <c r="E169" i="1"/>
  <c r="D170" i="1"/>
  <c r="F171" i="1"/>
  <c r="G170" i="1"/>
  <c r="AT58" i="1" l="1"/>
  <c r="CT58" i="1"/>
  <c r="CC164" i="1"/>
  <c r="CC165" i="1" s="1"/>
  <c r="CC166" i="1" s="1"/>
  <c r="CC167" i="1" s="1"/>
  <c r="CC168" i="1" s="1"/>
  <c r="CC169" i="1" s="1"/>
  <c r="CC170" i="1" s="1"/>
  <c r="BY167" i="1"/>
  <c r="BZ167" i="1" s="1"/>
  <c r="DC167" i="1"/>
  <c r="BW168" i="1" a="1"/>
  <c r="BW168" i="1" s="1"/>
  <c r="BX168" i="1" s="1"/>
  <c r="CB165" i="1"/>
  <c r="CF54" i="1"/>
  <c r="CJ54" i="1" s="1"/>
  <c r="CE54" i="1"/>
  <c r="CL54" i="1" s="1"/>
  <c r="CI58" i="1"/>
  <c r="BT54" i="1"/>
  <c r="CD54" i="1"/>
  <c r="CH54" i="1" s="1"/>
  <c r="K169" i="1"/>
  <c r="DP169" i="1"/>
  <c r="CZ168" i="1"/>
  <c r="BP58" i="1"/>
  <c r="BC167" i="1"/>
  <c r="BA167" i="1"/>
  <c r="V170" i="1"/>
  <c r="N170" i="1"/>
  <c r="AH170" i="1"/>
  <c r="AD170" i="1"/>
  <c r="CQ169" i="1"/>
  <c r="AJ168" i="1"/>
  <c r="AK168" i="1" s="1"/>
  <c r="AL168" i="1" s="1"/>
  <c r="AF168" i="1"/>
  <c r="AB167" i="1"/>
  <c r="AC167" i="1" s="1"/>
  <c r="AE167" i="1" s="1"/>
  <c r="BB168" i="1"/>
  <c r="CU58" i="1"/>
  <c r="CY169" i="1"/>
  <c r="CW169" i="1"/>
  <c r="BD58" i="1"/>
  <c r="BF58" i="1"/>
  <c r="BE58" i="1"/>
  <c r="BI58" i="1"/>
  <c r="BH58" i="1"/>
  <c r="BJ58" i="1"/>
  <c r="AZ168" i="1"/>
  <c r="M168" i="1"/>
  <c r="U168" i="1"/>
  <c r="AG167" i="1"/>
  <c r="AI166" i="1"/>
  <c r="Q166" i="1"/>
  <c r="R166" i="1" s="1"/>
  <c r="S166" i="1" s="1"/>
  <c r="T170" i="1"/>
  <c r="L170" i="1"/>
  <c r="W171" i="1"/>
  <c r="O171" i="1"/>
  <c r="CP170" i="1"/>
  <c r="X167" i="1"/>
  <c r="P167" i="1"/>
  <c r="Y166" i="1"/>
  <c r="Z166" i="1" s="1"/>
  <c r="DQ168" i="1"/>
  <c r="DR168" i="1" s="1"/>
  <c r="DS168" i="1" s="1"/>
  <c r="CX169" i="1"/>
  <c r="CR168" i="1"/>
  <c r="H170" i="1"/>
  <c r="I170" i="1" s="1"/>
  <c r="D171" i="1"/>
  <c r="E170" i="1"/>
  <c r="F172" i="1"/>
  <c r="G171" i="1"/>
  <c r="AN58" i="1" l="1"/>
  <c r="AU58" i="1" s="1"/>
  <c r="CV58" i="1"/>
  <c r="CW58" i="1" s="1"/>
  <c r="CC171" i="1"/>
  <c r="BY168" i="1"/>
  <c r="BZ168" i="1" s="1"/>
  <c r="BW169" i="1" a="1"/>
  <c r="BW169" i="1" s="1"/>
  <c r="BX169" i="1" s="1"/>
  <c r="CB166" i="1"/>
  <c r="CG54" i="1"/>
  <c r="K170" i="1"/>
  <c r="DP170" i="1"/>
  <c r="CZ169" i="1"/>
  <c r="BC168" i="1"/>
  <c r="BA168" i="1"/>
  <c r="AJ169" i="1"/>
  <c r="AK169" i="1" s="1"/>
  <c r="AL169" i="1" s="1"/>
  <c r="AF169" i="1"/>
  <c r="CQ170" i="1"/>
  <c r="V171" i="1"/>
  <c r="N171" i="1"/>
  <c r="AH171" i="1"/>
  <c r="AD171" i="1"/>
  <c r="AG168" i="1"/>
  <c r="AB168" i="1"/>
  <c r="AC168" i="1" s="1"/>
  <c r="AE168" i="1" s="1"/>
  <c r="U169" i="1"/>
  <c r="CY170" i="1"/>
  <c r="CW170" i="1"/>
  <c r="BG58" i="1"/>
  <c r="AM59" i="1"/>
  <c r="BK58" i="1"/>
  <c r="M169" i="1"/>
  <c r="DA168" i="1"/>
  <c r="DB168" i="1" s="1"/>
  <c r="DC168" i="1" s="1"/>
  <c r="AZ169" i="1"/>
  <c r="BB169" i="1"/>
  <c r="AI167" i="1"/>
  <c r="Q167" i="1"/>
  <c r="R167" i="1" s="1"/>
  <c r="S167" i="1" s="1"/>
  <c r="AA166" i="1"/>
  <c r="W172" i="1"/>
  <c r="O172" i="1"/>
  <c r="CP171" i="1"/>
  <c r="T171" i="1"/>
  <c r="L171" i="1"/>
  <c r="Y167" i="1"/>
  <c r="Z167" i="1" s="1"/>
  <c r="P168" i="1"/>
  <c r="X168" i="1"/>
  <c r="Y168" i="1" s="1"/>
  <c r="Z168" i="1" s="1"/>
  <c r="DQ169" i="1"/>
  <c r="DR169" i="1" s="1"/>
  <c r="DS169" i="1" s="1"/>
  <c r="CX170" i="1"/>
  <c r="CR169" i="1"/>
  <c r="H171" i="1"/>
  <c r="I171" i="1" s="1"/>
  <c r="D172" i="1"/>
  <c r="E171" i="1"/>
  <c r="F173" i="1"/>
  <c r="G172" i="1"/>
  <c r="CX58" i="1" l="1"/>
  <c r="CY58" i="1" s="1"/>
  <c r="CZ58" i="1" s="1"/>
  <c r="AV58" i="1"/>
  <c r="AO59" i="1"/>
  <c r="AP59" i="1"/>
  <c r="AQ59" i="1"/>
  <c r="AR59" i="1"/>
  <c r="AS59" i="1"/>
  <c r="AW59" i="1"/>
  <c r="CC172" i="1"/>
  <c r="BY169" i="1"/>
  <c r="BZ169" i="1" s="1"/>
  <c r="BW170" i="1" a="1"/>
  <c r="BW170" i="1" s="1"/>
  <c r="BX170" i="1" s="1"/>
  <c r="DA170" i="1"/>
  <c r="DB170" i="1" s="1"/>
  <c r="CB167" i="1"/>
  <c r="CK59" i="1"/>
  <c r="K171" i="1"/>
  <c r="DP171" i="1"/>
  <c r="CZ170" i="1"/>
  <c r="BC169" i="1"/>
  <c r="BA169" i="1"/>
  <c r="CM54" i="1"/>
  <c r="AJ170" i="1"/>
  <c r="AK170" i="1" s="1"/>
  <c r="AL170" i="1" s="1"/>
  <c r="AF170" i="1"/>
  <c r="CQ171" i="1"/>
  <c r="V172" i="1"/>
  <c r="N172" i="1"/>
  <c r="AH172" i="1"/>
  <c r="AD172" i="1"/>
  <c r="AG169" i="1"/>
  <c r="AB169" i="1"/>
  <c r="AC169" i="1" s="1"/>
  <c r="AE169" i="1" s="1"/>
  <c r="M170" i="1"/>
  <c r="CY171" i="1"/>
  <c r="CW171" i="1"/>
  <c r="BQ55" i="1"/>
  <c r="BS55" i="1" s="1"/>
  <c r="CS59" i="1"/>
  <c r="P169" i="1"/>
  <c r="DA169" i="1"/>
  <c r="DB169" i="1" s="1"/>
  <c r="DC169" i="1" s="1"/>
  <c r="AZ170" i="1"/>
  <c r="U170" i="1"/>
  <c r="BB170" i="1"/>
  <c r="AI168" i="1"/>
  <c r="Q168" i="1"/>
  <c r="R168" i="1" s="1"/>
  <c r="S168" i="1" s="1"/>
  <c r="AA167" i="1"/>
  <c r="T172" i="1"/>
  <c r="L172" i="1"/>
  <c r="W173" i="1"/>
  <c r="O173" i="1"/>
  <c r="CP172" i="1"/>
  <c r="X169" i="1"/>
  <c r="Y169" i="1" s="1"/>
  <c r="Z169" i="1" s="1"/>
  <c r="CR170" i="1"/>
  <c r="DQ170" i="1"/>
  <c r="DR170" i="1" s="1"/>
  <c r="DS170" i="1" s="1"/>
  <c r="CX171" i="1"/>
  <c r="H172" i="1"/>
  <c r="I172" i="1" s="1"/>
  <c r="E172" i="1"/>
  <c r="D173" i="1"/>
  <c r="F174" i="1"/>
  <c r="G173" i="1"/>
  <c r="AT59" i="1" l="1"/>
  <c r="AN59" i="1" s="1"/>
  <c r="CT59" i="1"/>
  <c r="CC173" i="1"/>
  <c r="BY170" i="1"/>
  <c r="BZ170" i="1" s="1"/>
  <c r="BW171" i="1" a="1"/>
  <c r="BW171" i="1" s="1"/>
  <c r="BX171" i="1" s="1"/>
  <c r="CB168" i="1"/>
  <c r="CF55" i="1"/>
  <c r="CJ55" i="1" s="1"/>
  <c r="CE55" i="1"/>
  <c r="CL55" i="1" s="1"/>
  <c r="CI59" i="1"/>
  <c r="BT55" i="1"/>
  <c r="CD55" i="1"/>
  <c r="CH55" i="1" s="1"/>
  <c r="K172" i="1"/>
  <c r="DP172" i="1"/>
  <c r="CZ171" i="1"/>
  <c r="CU59" i="1"/>
  <c r="BP59" i="1"/>
  <c r="BC170" i="1"/>
  <c r="BA170" i="1"/>
  <c r="AJ171" i="1"/>
  <c r="AK171" i="1" s="1"/>
  <c r="AL171" i="1" s="1"/>
  <c r="AF171" i="1"/>
  <c r="CQ172" i="1"/>
  <c r="V173" i="1"/>
  <c r="N173" i="1"/>
  <c r="AH173" i="1"/>
  <c r="AD173" i="1"/>
  <c r="AG170" i="1"/>
  <c r="AB170" i="1"/>
  <c r="AC170" i="1" s="1"/>
  <c r="AE170" i="1" s="1"/>
  <c r="M171" i="1"/>
  <c r="CY172" i="1"/>
  <c r="CW172" i="1"/>
  <c r="BF59" i="1"/>
  <c r="BD59" i="1"/>
  <c r="BE59" i="1"/>
  <c r="BI59" i="1"/>
  <c r="BJ59" i="1"/>
  <c r="BH59" i="1"/>
  <c r="Q169" i="1"/>
  <c r="R169" i="1" s="1"/>
  <c r="S169" i="1" s="1"/>
  <c r="DC170" i="1"/>
  <c r="AI169" i="1"/>
  <c r="BB171" i="1"/>
  <c r="U171" i="1"/>
  <c r="AZ171" i="1"/>
  <c r="AA168" i="1"/>
  <c r="T173" i="1"/>
  <c r="L173" i="1"/>
  <c r="W174" i="1"/>
  <c r="O174" i="1"/>
  <c r="CP173" i="1"/>
  <c r="P170" i="1"/>
  <c r="X170" i="1"/>
  <c r="Y170" i="1" s="1"/>
  <c r="Z170" i="1" s="1"/>
  <c r="DQ171" i="1"/>
  <c r="DR171" i="1" s="1"/>
  <c r="DS171" i="1" s="1"/>
  <c r="CR171" i="1"/>
  <c r="CX172" i="1"/>
  <c r="H173" i="1"/>
  <c r="I173" i="1" s="1"/>
  <c r="E173" i="1"/>
  <c r="D174" i="1"/>
  <c r="F175" i="1"/>
  <c r="G174" i="1"/>
  <c r="AV59" i="1" l="1"/>
  <c r="AU59" i="1"/>
  <c r="CV59" i="1"/>
  <c r="CW59" i="1" s="1"/>
  <c r="CC174" i="1"/>
  <c r="BY171" i="1"/>
  <c r="BZ171" i="1" s="1"/>
  <c r="DA171" i="1"/>
  <c r="DB171" i="1" s="1"/>
  <c r="DC171" i="1" s="1"/>
  <c r="BW172" i="1" a="1"/>
  <c r="BW172" i="1" s="1"/>
  <c r="BX172" i="1" s="1"/>
  <c r="CB169" i="1"/>
  <c r="CG55" i="1"/>
  <c r="K173" i="1"/>
  <c r="DP173" i="1"/>
  <c r="CZ172" i="1"/>
  <c r="BC171" i="1"/>
  <c r="BA171" i="1"/>
  <c r="CQ173" i="1"/>
  <c r="AJ172" i="1"/>
  <c r="AK172" i="1" s="1"/>
  <c r="AL172" i="1" s="1"/>
  <c r="AF172" i="1"/>
  <c r="V174" i="1"/>
  <c r="N174" i="1"/>
  <c r="AH174" i="1"/>
  <c r="AD174" i="1"/>
  <c r="AB171" i="1"/>
  <c r="AC171" i="1" s="1"/>
  <c r="AE171" i="1" s="1"/>
  <c r="CY173" i="1"/>
  <c r="CW173" i="1"/>
  <c r="AM60" i="1"/>
  <c r="BG59" i="1"/>
  <c r="BK59" i="1"/>
  <c r="AA169" i="1"/>
  <c r="BB172" i="1"/>
  <c r="M172" i="1"/>
  <c r="AZ172" i="1"/>
  <c r="U172" i="1"/>
  <c r="AG171" i="1"/>
  <c r="AI170" i="1"/>
  <c r="Q170" i="1"/>
  <c r="R170" i="1" s="1"/>
  <c r="S170" i="1" s="1"/>
  <c r="T174" i="1"/>
  <c r="L174" i="1"/>
  <c r="W175" i="1"/>
  <c r="O175" i="1"/>
  <c r="CP174" i="1"/>
  <c r="X171" i="1"/>
  <c r="P171" i="1"/>
  <c r="CR172" i="1"/>
  <c r="DQ172" i="1"/>
  <c r="DR172" i="1" s="1"/>
  <c r="DS172" i="1" s="1"/>
  <c r="CX173" i="1"/>
  <c r="H174" i="1"/>
  <c r="I174" i="1" s="1"/>
  <c r="E174" i="1"/>
  <c r="D175" i="1"/>
  <c r="G175" i="1"/>
  <c r="F176" i="1"/>
  <c r="CX59" i="1" l="1"/>
  <c r="CY59" i="1" s="1"/>
  <c r="CZ59" i="1" s="1"/>
  <c r="AP60" i="1"/>
  <c r="AQ60" i="1"/>
  <c r="AR60" i="1"/>
  <c r="AS60" i="1"/>
  <c r="AO60" i="1"/>
  <c r="AW60" i="1"/>
  <c r="CC175" i="1"/>
  <c r="BY172" i="1"/>
  <c r="BZ172" i="1" s="1"/>
  <c r="BW173" i="1" a="1"/>
  <c r="BW173" i="1" s="1"/>
  <c r="BX173" i="1" s="1"/>
  <c r="CB170" i="1"/>
  <c r="CK60" i="1"/>
  <c r="K174" i="1"/>
  <c r="DP174" i="1"/>
  <c r="CZ173" i="1"/>
  <c r="BC172" i="1"/>
  <c r="BA172" i="1"/>
  <c r="CM55" i="1"/>
  <c r="CQ174" i="1"/>
  <c r="V175" i="1"/>
  <c r="N175" i="1"/>
  <c r="AH175" i="1"/>
  <c r="AD175" i="1"/>
  <c r="AJ173" i="1"/>
  <c r="AK173" i="1" s="1"/>
  <c r="AL173" i="1" s="1"/>
  <c r="AF173" i="1"/>
  <c r="AB172" i="1"/>
  <c r="AC172" i="1" s="1"/>
  <c r="AE172" i="1" s="1"/>
  <c r="CS60" i="1"/>
  <c r="CY174" i="1"/>
  <c r="CW174" i="1"/>
  <c r="BQ56" i="1"/>
  <c r="U173" i="1"/>
  <c r="AZ173" i="1"/>
  <c r="DA172" i="1"/>
  <c r="DB172" i="1" s="1"/>
  <c r="DC172" i="1" s="1"/>
  <c r="AG172" i="1"/>
  <c r="BB173" i="1"/>
  <c r="M173" i="1"/>
  <c r="AI171" i="1"/>
  <c r="Q171" i="1"/>
  <c r="R171" i="1" s="1"/>
  <c r="S171" i="1" s="1"/>
  <c r="AA170" i="1"/>
  <c r="W176" i="1"/>
  <c r="O176" i="1"/>
  <c r="T175" i="1"/>
  <c r="L175" i="1"/>
  <c r="Y171" i="1"/>
  <c r="Z171" i="1" s="1"/>
  <c r="CP175" i="1"/>
  <c r="X172" i="1"/>
  <c r="P172" i="1"/>
  <c r="DQ173" i="1"/>
  <c r="DR173" i="1" s="1"/>
  <c r="DS173" i="1" s="1"/>
  <c r="CR173" i="1"/>
  <c r="CX174" i="1"/>
  <c r="H175" i="1"/>
  <c r="I175" i="1" s="1"/>
  <c r="E175" i="1"/>
  <c r="D176" i="1"/>
  <c r="F177" i="1"/>
  <c r="G176" i="1"/>
  <c r="AT60" i="1" l="1"/>
  <c r="AN60" i="1" s="1"/>
  <c r="AU60" i="1" s="1"/>
  <c r="CT60" i="1"/>
  <c r="BY173" i="1"/>
  <c r="BZ173" i="1" s="1"/>
  <c r="BW174" i="1" a="1"/>
  <c r="BW174" i="1" s="1"/>
  <c r="BX174" i="1" s="1"/>
  <c r="CB171" i="1"/>
  <c r="CI60" i="1"/>
  <c r="K175" i="1"/>
  <c r="DP175" i="1"/>
  <c r="CZ174" i="1"/>
  <c r="BP60" i="1"/>
  <c r="BC173" i="1"/>
  <c r="BA173" i="1"/>
  <c r="CQ175" i="1"/>
  <c r="AJ174" i="1"/>
  <c r="AK174" i="1" s="1"/>
  <c r="AL174" i="1" s="1"/>
  <c r="AF174" i="1"/>
  <c r="V176" i="1"/>
  <c r="N176" i="1"/>
  <c r="AH176" i="1"/>
  <c r="AD176" i="1"/>
  <c r="AG173" i="1"/>
  <c r="AB173" i="1"/>
  <c r="AC173" i="1" s="1"/>
  <c r="AE173" i="1" s="1"/>
  <c r="AZ174" i="1"/>
  <c r="BI60" i="1"/>
  <c r="CU60" i="1"/>
  <c r="CY175" i="1"/>
  <c r="CW175" i="1"/>
  <c r="BE60" i="1"/>
  <c r="BJ60" i="1"/>
  <c r="BH60" i="1"/>
  <c r="BD60" i="1"/>
  <c r="BS56" i="1"/>
  <c r="BF60" i="1"/>
  <c r="DA173" i="1"/>
  <c r="DB173" i="1" s="1"/>
  <c r="DC173" i="1" s="1"/>
  <c r="U174" i="1"/>
  <c r="BB174" i="1"/>
  <c r="M174" i="1"/>
  <c r="AI172" i="1"/>
  <c r="Q172" i="1"/>
  <c r="R172" i="1" s="1"/>
  <c r="S172" i="1" s="1"/>
  <c r="AA171" i="1"/>
  <c r="W177" i="1"/>
  <c r="O177" i="1"/>
  <c r="T176" i="1"/>
  <c r="L176" i="1"/>
  <c r="CP176" i="1"/>
  <c r="Y172" i="1"/>
  <c r="Z172" i="1" s="1"/>
  <c r="P173" i="1"/>
  <c r="X173" i="1"/>
  <c r="DQ174" i="1"/>
  <c r="DR174" i="1" s="1"/>
  <c r="DS174" i="1" s="1"/>
  <c r="CX175" i="1"/>
  <c r="CR174" i="1"/>
  <c r="H176" i="1"/>
  <c r="I176" i="1" s="1"/>
  <c r="F178" i="1"/>
  <c r="E176" i="1"/>
  <c r="D177" i="1"/>
  <c r="G177" i="1"/>
  <c r="AV60" i="1" l="1"/>
  <c r="CV60" i="1"/>
  <c r="CW60" i="1" s="1"/>
  <c r="BY174" i="1"/>
  <c r="BZ174" i="1" s="1"/>
  <c r="BW175" i="1" a="1"/>
  <c r="BW175" i="1" s="1"/>
  <c r="BX175" i="1" s="1"/>
  <c r="CB172" i="1"/>
  <c r="CF56" i="1"/>
  <c r="CJ56" i="1" s="1"/>
  <c r="CE56" i="1"/>
  <c r="CL56" i="1" s="1"/>
  <c r="CD56" i="1"/>
  <c r="CH56" i="1" s="1"/>
  <c r="K176" i="1"/>
  <c r="DP176" i="1"/>
  <c r="CZ175" i="1"/>
  <c r="BC174" i="1"/>
  <c r="BA174" i="1"/>
  <c r="CQ176" i="1"/>
  <c r="DA175" i="1"/>
  <c r="DB175" i="1" s="1"/>
  <c r="AJ175" i="1"/>
  <c r="AK175" i="1" s="1"/>
  <c r="AL175" i="1" s="1"/>
  <c r="AF175" i="1"/>
  <c r="V177" i="1"/>
  <c r="N177" i="1"/>
  <c r="AH177" i="1"/>
  <c r="AD177" i="1"/>
  <c r="AG174" i="1"/>
  <c r="AB174" i="1"/>
  <c r="AC174" i="1" s="1"/>
  <c r="AE174" i="1" s="1"/>
  <c r="CY176" i="1"/>
  <c r="CW176" i="1"/>
  <c r="BK60" i="1"/>
  <c r="BT56" i="1"/>
  <c r="BG60" i="1"/>
  <c r="AM61" i="1"/>
  <c r="AZ175" i="1"/>
  <c r="DA174" i="1"/>
  <c r="DB174" i="1" s="1"/>
  <c r="DC174" i="1" s="1"/>
  <c r="U175" i="1"/>
  <c r="BB175" i="1"/>
  <c r="M175" i="1"/>
  <c r="AI173" i="1"/>
  <c r="Q173" i="1"/>
  <c r="R173" i="1" s="1"/>
  <c r="S173" i="1" s="1"/>
  <c r="AA172" i="1"/>
  <c r="CP177" i="1"/>
  <c r="T177" i="1"/>
  <c r="L177" i="1"/>
  <c r="W178" i="1"/>
  <c r="O178" i="1"/>
  <c r="Y173" i="1"/>
  <c r="Z173" i="1" s="1"/>
  <c r="X174" i="1"/>
  <c r="Y174" i="1" s="1"/>
  <c r="Z174" i="1" s="1"/>
  <c r="P174" i="1"/>
  <c r="DQ175" i="1"/>
  <c r="DR175" i="1" s="1"/>
  <c r="DS175" i="1" s="1"/>
  <c r="CR175" i="1"/>
  <c r="CX176" i="1"/>
  <c r="H177" i="1"/>
  <c r="I177" i="1" s="1"/>
  <c r="G178" i="1"/>
  <c r="F179" i="1"/>
  <c r="E177" i="1"/>
  <c r="D178" i="1"/>
  <c r="CX60" i="1" l="1"/>
  <c r="CY60" i="1" s="1"/>
  <c r="CZ60" i="1" s="1"/>
  <c r="AS61" i="1"/>
  <c r="AO61" i="1"/>
  <c r="CT61" i="1" s="1"/>
  <c r="AP61" i="1"/>
  <c r="AQ61" i="1"/>
  <c r="AR61" i="1"/>
  <c r="AW61" i="1"/>
  <c r="BY175" i="1"/>
  <c r="BZ175" i="1" s="1"/>
  <c r="BW176" i="1" a="1"/>
  <c r="BW176" i="1" s="1"/>
  <c r="CB173" i="1"/>
  <c r="CG56" i="1"/>
  <c r="CM56" i="1" s="1"/>
  <c r="CK61" i="1"/>
  <c r="K177" i="1"/>
  <c r="DP177" i="1"/>
  <c r="CZ176" i="1"/>
  <c r="BC175" i="1"/>
  <c r="BA175" i="1"/>
  <c r="DA176" i="1"/>
  <c r="DB176" i="1" s="1"/>
  <c r="DC176" i="1" s="1"/>
  <c r="AJ176" i="1"/>
  <c r="AK176" i="1" s="1"/>
  <c r="AL176" i="1" s="1"/>
  <c r="AF176" i="1"/>
  <c r="V178" i="1"/>
  <c r="N178" i="1"/>
  <c r="AH178" i="1"/>
  <c r="AD178" i="1"/>
  <c r="CQ177" i="1"/>
  <c r="AB175" i="1"/>
  <c r="AC175" i="1" s="1"/>
  <c r="AE175" i="1" s="1"/>
  <c r="U176" i="1"/>
  <c r="CS61" i="1"/>
  <c r="CY177" i="1"/>
  <c r="CW177" i="1"/>
  <c r="BQ57" i="1"/>
  <c r="BS57" i="1" s="1"/>
  <c r="AG175" i="1"/>
  <c r="DC175" i="1"/>
  <c r="AZ176" i="1"/>
  <c r="AI174" i="1"/>
  <c r="M176" i="1"/>
  <c r="BB176" i="1"/>
  <c r="Q174" i="1"/>
  <c r="R174" i="1" s="1"/>
  <c r="S174" i="1" s="1"/>
  <c r="AA173" i="1"/>
  <c r="T178" i="1"/>
  <c r="L178" i="1"/>
  <c r="W179" i="1"/>
  <c r="O179" i="1"/>
  <c r="CP178" i="1"/>
  <c r="P175" i="1"/>
  <c r="X175" i="1"/>
  <c r="CR176" i="1"/>
  <c r="DQ176" i="1"/>
  <c r="DR176" i="1" s="1"/>
  <c r="DS176" i="1" s="1"/>
  <c r="CX177" i="1"/>
  <c r="H178" i="1"/>
  <c r="I178" i="1" s="1"/>
  <c r="F180" i="1"/>
  <c r="G179" i="1"/>
  <c r="D179" i="1"/>
  <c r="E178" i="1"/>
  <c r="AT61" i="1" l="1"/>
  <c r="CB174" i="1"/>
  <c r="BX176" i="1"/>
  <c r="BY176" i="1" s="1"/>
  <c r="BZ176" i="1" s="1"/>
  <c r="BW177" i="1" a="1"/>
  <c r="BW177" i="1" s="1"/>
  <c r="BX177" i="1" s="1"/>
  <c r="DA177" i="1"/>
  <c r="DB177" i="1" s="1"/>
  <c r="DC177" i="1" s="1"/>
  <c r="CF57" i="1"/>
  <c r="CJ57" i="1" s="1"/>
  <c r="CE57" i="1"/>
  <c r="CL57" i="1" s="1"/>
  <c r="CI61" i="1"/>
  <c r="BT57" i="1"/>
  <c r="CD57" i="1"/>
  <c r="CH57" i="1" s="1"/>
  <c r="K178" i="1"/>
  <c r="DP178" i="1"/>
  <c r="CZ177" i="1"/>
  <c r="BP61" i="1"/>
  <c r="BC176" i="1"/>
  <c r="BA176" i="1"/>
  <c r="V179" i="1"/>
  <c r="N179" i="1"/>
  <c r="AH179" i="1"/>
  <c r="AD179" i="1"/>
  <c r="CQ178" i="1"/>
  <c r="AJ177" i="1"/>
  <c r="AK177" i="1" s="1"/>
  <c r="AL177" i="1" s="1"/>
  <c r="AF177" i="1"/>
  <c r="AG176" i="1"/>
  <c r="AB176" i="1"/>
  <c r="AC176" i="1" s="1"/>
  <c r="AE176" i="1" s="1"/>
  <c r="BB177" i="1"/>
  <c r="BJ61" i="1"/>
  <c r="CU61" i="1"/>
  <c r="CV61" i="1" s="1"/>
  <c r="CW61" i="1" s="1"/>
  <c r="CY178" i="1"/>
  <c r="CW178" i="1"/>
  <c r="BD61" i="1"/>
  <c r="BE61" i="1"/>
  <c r="BH61" i="1"/>
  <c r="BF61" i="1"/>
  <c r="BI61" i="1"/>
  <c r="M177" i="1"/>
  <c r="AZ177" i="1"/>
  <c r="U177" i="1"/>
  <c r="AI175" i="1"/>
  <c r="Q175" i="1"/>
  <c r="R175" i="1" s="1"/>
  <c r="S175" i="1" s="1"/>
  <c r="AA174" i="1"/>
  <c r="W180" i="1"/>
  <c r="O180" i="1"/>
  <c r="T179" i="1"/>
  <c r="L179" i="1"/>
  <c r="CP179" i="1"/>
  <c r="Y175" i="1"/>
  <c r="Z175" i="1" s="1"/>
  <c r="X176" i="1"/>
  <c r="Y176" i="1" s="1"/>
  <c r="Z176" i="1" s="1"/>
  <c r="P176" i="1"/>
  <c r="CR177" i="1"/>
  <c r="DQ177" i="1"/>
  <c r="DR177" i="1" s="1"/>
  <c r="DS177" i="1" s="1"/>
  <c r="CX178" i="1"/>
  <c r="H179" i="1"/>
  <c r="I179" i="1" s="1"/>
  <c r="E179" i="1"/>
  <c r="G180" i="1"/>
  <c r="F181" i="1"/>
  <c r="D180" i="1"/>
  <c r="AN61" i="1" l="1"/>
  <c r="AV61" i="1" s="1"/>
  <c r="BY177" i="1"/>
  <c r="BZ177" i="1" s="1"/>
  <c r="BW178" i="1" a="1"/>
  <c r="BW178" i="1" s="1"/>
  <c r="BX178" i="1" s="1"/>
  <c r="CB175" i="1"/>
  <c r="CG57" i="1"/>
  <c r="K179" i="1"/>
  <c r="DP179" i="1"/>
  <c r="CZ178" i="1"/>
  <c r="BC177" i="1"/>
  <c r="BA177" i="1"/>
  <c r="CQ179" i="1"/>
  <c r="V180" i="1"/>
  <c r="N180" i="1"/>
  <c r="AH180" i="1"/>
  <c r="AD180" i="1"/>
  <c r="AJ178" i="1"/>
  <c r="AK178" i="1" s="1"/>
  <c r="AL178" i="1" s="1"/>
  <c r="AF178" i="1"/>
  <c r="AG177" i="1"/>
  <c r="AB177" i="1"/>
  <c r="AC177" i="1" s="1"/>
  <c r="AE177" i="1" s="1"/>
  <c r="CY179" i="1"/>
  <c r="CW179" i="1"/>
  <c r="CX61" i="1"/>
  <c r="AM62" i="1"/>
  <c r="BG61" i="1"/>
  <c r="BK61" i="1"/>
  <c r="U178" i="1"/>
  <c r="M178" i="1"/>
  <c r="BB178" i="1"/>
  <c r="AI176" i="1"/>
  <c r="AZ178" i="1"/>
  <c r="Q176" i="1"/>
  <c r="R176" i="1" s="1"/>
  <c r="S176" i="1" s="1"/>
  <c r="AA175" i="1"/>
  <c r="CP180" i="1"/>
  <c r="T180" i="1"/>
  <c r="L180" i="1"/>
  <c r="W181" i="1"/>
  <c r="O181" i="1"/>
  <c r="X177" i="1"/>
  <c r="P177" i="1"/>
  <c r="DQ178" i="1"/>
  <c r="DR178" i="1" s="1"/>
  <c r="DS178" i="1" s="1"/>
  <c r="CX179" i="1"/>
  <c r="CR178" i="1"/>
  <c r="H180" i="1"/>
  <c r="I180" i="1" s="1"/>
  <c r="F182" i="1"/>
  <c r="G181" i="1"/>
  <c r="D181" i="1"/>
  <c r="E180" i="1"/>
  <c r="AU61" i="1" l="1"/>
  <c r="AO62" i="1"/>
  <c r="AP62" i="1"/>
  <c r="AQ62" i="1"/>
  <c r="AR62" i="1"/>
  <c r="AS62" i="1"/>
  <c r="AW62" i="1"/>
  <c r="BY178" i="1"/>
  <c r="BZ178" i="1" s="1"/>
  <c r="BW179" i="1" a="1"/>
  <c r="BW179" i="1" s="1"/>
  <c r="BX179" i="1" s="1"/>
  <c r="CB176" i="1"/>
  <c r="CK62" i="1"/>
  <c r="K180" i="1"/>
  <c r="DP180" i="1"/>
  <c r="CZ179" i="1"/>
  <c r="BC178" i="1"/>
  <c r="BA178" i="1"/>
  <c r="CM57" i="1"/>
  <c r="V181" i="1"/>
  <c r="N181" i="1"/>
  <c r="AH181" i="1"/>
  <c r="AD181" i="1"/>
  <c r="CQ180" i="1"/>
  <c r="AJ179" i="1"/>
  <c r="AK179" i="1" s="1"/>
  <c r="AL179" i="1" s="1"/>
  <c r="AF179" i="1"/>
  <c r="AB178" i="1"/>
  <c r="AC178" i="1" s="1"/>
  <c r="AE178" i="1" s="1"/>
  <c r="U179" i="1"/>
  <c r="CS62" i="1"/>
  <c r="CY180" i="1"/>
  <c r="CW180" i="1"/>
  <c r="CY61" i="1"/>
  <c r="CZ61" i="1" s="1"/>
  <c r="BQ58" i="1"/>
  <c r="BS58" i="1" s="1"/>
  <c r="DA178" i="1"/>
  <c r="DB178" i="1" s="1"/>
  <c r="DC178" i="1" s="1"/>
  <c r="BB179" i="1"/>
  <c r="AG178" i="1"/>
  <c r="AI177" i="1"/>
  <c r="AZ179" i="1"/>
  <c r="Q177" i="1"/>
  <c r="R177" i="1" s="1"/>
  <c r="S177" i="1" s="1"/>
  <c r="AA176" i="1"/>
  <c r="W182" i="1"/>
  <c r="O182" i="1"/>
  <c r="CP181" i="1"/>
  <c r="T181" i="1"/>
  <c r="L181" i="1"/>
  <c r="Y177" i="1"/>
  <c r="Z177" i="1" s="1"/>
  <c r="M179" i="1"/>
  <c r="P178" i="1"/>
  <c r="X178" i="1"/>
  <c r="CR179" i="1"/>
  <c r="DQ179" i="1"/>
  <c r="DR179" i="1" s="1"/>
  <c r="DS179" i="1" s="1"/>
  <c r="CX180" i="1"/>
  <c r="H181" i="1"/>
  <c r="I181" i="1" s="1"/>
  <c r="F183" i="1"/>
  <c r="G182" i="1"/>
  <c r="E181" i="1"/>
  <c r="D182" i="1"/>
  <c r="AT62" i="1" l="1"/>
  <c r="CC176" i="1"/>
  <c r="CC177" i="1" s="1"/>
  <c r="CC178" i="1" s="1"/>
  <c r="CC179" i="1" s="1"/>
  <c r="CC180" i="1" s="1"/>
  <c r="CC181" i="1" s="1"/>
  <c r="CC182" i="1" s="1"/>
  <c r="BY179" i="1"/>
  <c r="BZ179" i="1" s="1"/>
  <c r="BW180" i="1" a="1"/>
  <c r="BW180" i="1" s="1"/>
  <c r="BX180" i="1" s="1"/>
  <c r="CB177" i="1"/>
  <c r="CF58" i="1"/>
  <c r="CJ58" i="1" s="1"/>
  <c r="CE58" i="1"/>
  <c r="CL58" i="1" s="1"/>
  <c r="CI62" i="1"/>
  <c r="BT58" i="1"/>
  <c r="CD58" i="1"/>
  <c r="CH58" i="1" s="1"/>
  <c r="K181" i="1"/>
  <c r="DP181" i="1"/>
  <c r="CZ180" i="1"/>
  <c r="CU62" i="1"/>
  <c r="BP62" i="1"/>
  <c r="BC179" i="1"/>
  <c r="BA179" i="1"/>
  <c r="CQ181" i="1"/>
  <c r="AJ180" i="1"/>
  <c r="AK180" i="1" s="1"/>
  <c r="AL180" i="1" s="1"/>
  <c r="AF180" i="1"/>
  <c r="V182" i="1"/>
  <c r="N182" i="1"/>
  <c r="AH182" i="1"/>
  <c r="AD182" i="1"/>
  <c r="AG179" i="1"/>
  <c r="AB179" i="1"/>
  <c r="AC179" i="1" s="1"/>
  <c r="AE179" i="1" s="1"/>
  <c r="BE62" i="1"/>
  <c r="CT62" i="1"/>
  <c r="CY181" i="1"/>
  <c r="CW181" i="1"/>
  <c r="BF62" i="1"/>
  <c r="BD62" i="1"/>
  <c r="BJ62" i="1"/>
  <c r="BI62" i="1"/>
  <c r="BH62" i="1"/>
  <c r="M180" i="1"/>
  <c r="AZ180" i="1"/>
  <c r="DA179" i="1"/>
  <c r="DB179" i="1" s="1"/>
  <c r="DC179" i="1" s="1"/>
  <c r="U180" i="1"/>
  <c r="BB180" i="1"/>
  <c r="AI178" i="1"/>
  <c r="Q178" i="1"/>
  <c r="R178" i="1" s="1"/>
  <c r="S178" i="1" s="1"/>
  <c r="AA177" i="1"/>
  <c r="T182" i="1"/>
  <c r="L182" i="1"/>
  <c r="W183" i="1"/>
  <c r="O183" i="1"/>
  <c r="CP182" i="1"/>
  <c r="P179" i="1"/>
  <c r="X179" i="1"/>
  <c r="CR180" i="1"/>
  <c r="Y178" i="1"/>
  <c r="Z178" i="1" s="1"/>
  <c r="DQ180" i="1"/>
  <c r="DR180" i="1" s="1"/>
  <c r="DS180" i="1" s="1"/>
  <c r="CX181" i="1"/>
  <c r="H182" i="1"/>
  <c r="I182" i="1" s="1"/>
  <c r="G183" i="1"/>
  <c r="F184" i="1"/>
  <c r="D183" i="1"/>
  <c r="E182" i="1"/>
  <c r="AN62" i="1" l="1"/>
  <c r="AU62" i="1" s="1"/>
  <c r="CB178" i="1"/>
  <c r="CB179" i="1" s="1"/>
  <c r="BY180" i="1"/>
  <c r="BZ180" i="1" s="1"/>
  <c r="BW181" i="1" a="1"/>
  <c r="BW181" i="1" s="1"/>
  <c r="BX181" i="1" s="1"/>
  <c r="CC183" i="1"/>
  <c r="CG58" i="1"/>
  <c r="K182" i="1"/>
  <c r="DP182" i="1"/>
  <c r="CZ181" i="1"/>
  <c r="CV62" i="1"/>
  <c r="CW62" i="1" s="1"/>
  <c r="BC180" i="1"/>
  <c r="BA180" i="1"/>
  <c r="DA180" i="1"/>
  <c r="DB180" i="1" s="1"/>
  <c r="DC180" i="1" s="1"/>
  <c r="V183" i="1"/>
  <c r="N183" i="1"/>
  <c r="AH183" i="1"/>
  <c r="AD183" i="1"/>
  <c r="AJ181" i="1"/>
  <c r="AK181" i="1" s="1"/>
  <c r="AL181" i="1" s="1"/>
  <c r="AF181" i="1"/>
  <c r="CQ182" i="1"/>
  <c r="AB180" i="1"/>
  <c r="AC180" i="1" s="1"/>
  <c r="AE180" i="1" s="1"/>
  <c r="AZ181" i="1"/>
  <c r="CY182" i="1"/>
  <c r="CW182" i="1"/>
  <c r="BG62" i="1"/>
  <c r="AM63" i="1"/>
  <c r="BK62" i="1"/>
  <c r="M181" i="1"/>
  <c r="U181" i="1"/>
  <c r="AG180" i="1"/>
  <c r="BB181" i="1"/>
  <c r="AI179" i="1"/>
  <c r="Q179" i="1"/>
  <c r="R179" i="1" s="1"/>
  <c r="S179" i="1" s="1"/>
  <c r="AA178" i="1"/>
  <c r="W184" i="1"/>
  <c r="O184" i="1"/>
  <c r="CP183" i="1"/>
  <c r="T183" i="1"/>
  <c r="L183" i="1"/>
  <c r="Y179" i="1"/>
  <c r="Z179" i="1" s="1"/>
  <c r="P180" i="1"/>
  <c r="X180" i="1"/>
  <c r="Y180" i="1" s="1"/>
  <c r="Z180" i="1" s="1"/>
  <c r="CR181" i="1"/>
  <c r="DQ181" i="1"/>
  <c r="DR181" i="1" s="1"/>
  <c r="DS181" i="1" s="1"/>
  <c r="CX182" i="1"/>
  <c r="H183" i="1"/>
  <c r="I183" i="1" s="1"/>
  <c r="G184" i="1"/>
  <c r="F185" i="1"/>
  <c r="D184" i="1"/>
  <c r="E183" i="1"/>
  <c r="AV62" i="1" l="1"/>
  <c r="AQ63" i="1"/>
  <c r="AR63" i="1"/>
  <c r="AS63" i="1"/>
  <c r="AO63" i="1"/>
  <c r="AP63" i="1"/>
  <c r="AW63" i="1"/>
  <c r="BY181" i="1"/>
  <c r="BZ181" i="1" s="1"/>
  <c r="DA181" i="1"/>
  <c r="DB181" i="1" s="1"/>
  <c r="DC181" i="1" s="1"/>
  <c r="CC184" i="1"/>
  <c r="BW182" i="1" a="1"/>
  <c r="BW182" i="1" s="1"/>
  <c r="BX182" i="1" s="1"/>
  <c r="CB180" i="1"/>
  <c r="CK63" i="1"/>
  <c r="K183" i="1"/>
  <c r="DP183" i="1"/>
  <c r="CZ182" i="1"/>
  <c r="CX62" i="1"/>
  <c r="BC181" i="1"/>
  <c r="BA181" i="1"/>
  <c r="CM58" i="1"/>
  <c r="CQ183" i="1"/>
  <c r="V184" i="1"/>
  <c r="N184" i="1"/>
  <c r="AH184" i="1"/>
  <c r="AD184" i="1"/>
  <c r="AJ182" i="1"/>
  <c r="AK182" i="1" s="1"/>
  <c r="AL182" i="1" s="1"/>
  <c r="AF182" i="1"/>
  <c r="AB181" i="1"/>
  <c r="AC181" i="1" s="1"/>
  <c r="AE181" i="1" s="1"/>
  <c r="CY183" i="1"/>
  <c r="CW183" i="1"/>
  <c r="BQ59" i="1"/>
  <c r="CS63" i="1"/>
  <c r="AG181" i="1"/>
  <c r="BB182" i="1"/>
  <c r="M182" i="1"/>
  <c r="U182" i="1"/>
  <c r="AZ182" i="1"/>
  <c r="AI180" i="1"/>
  <c r="Q180" i="1"/>
  <c r="R180" i="1" s="1"/>
  <c r="S180" i="1" s="1"/>
  <c r="AA179" i="1"/>
  <c r="W185" i="1"/>
  <c r="O185" i="1"/>
  <c r="CP184" i="1"/>
  <c r="T184" i="1"/>
  <c r="L184" i="1"/>
  <c r="P181" i="1"/>
  <c r="CR182" i="1"/>
  <c r="DQ182" i="1"/>
  <c r="DR182" i="1" s="1"/>
  <c r="DS182" i="1" s="1"/>
  <c r="CX183" i="1"/>
  <c r="X181" i="1"/>
  <c r="H184" i="1"/>
  <c r="I184" i="1" s="1"/>
  <c r="F186" i="1"/>
  <c r="G185" i="1"/>
  <c r="E184" i="1"/>
  <c r="D185" i="1"/>
  <c r="AT63" i="1" l="1"/>
  <c r="AN63" i="1" s="1"/>
  <c r="CT63" i="1"/>
  <c r="BY182" i="1"/>
  <c r="BZ182" i="1" s="1"/>
  <c r="BW183" i="1" a="1"/>
  <c r="BW183" i="1" s="1"/>
  <c r="BX183" i="1" s="1"/>
  <c r="CC185" i="1"/>
  <c r="CI63" i="1"/>
  <c r="K184" i="1"/>
  <c r="DP184" i="1"/>
  <c r="CZ183" i="1"/>
  <c r="BP63" i="1"/>
  <c r="CY62" i="1"/>
  <c r="CZ62" i="1" s="1"/>
  <c r="BC182" i="1"/>
  <c r="BA182" i="1"/>
  <c r="V185" i="1"/>
  <c r="N185" i="1"/>
  <c r="AH185" i="1"/>
  <c r="AD185" i="1"/>
  <c r="CQ184" i="1"/>
  <c r="AJ183" i="1"/>
  <c r="AK183" i="1" s="1"/>
  <c r="AL183" i="1" s="1"/>
  <c r="AF183" i="1"/>
  <c r="AB182" i="1"/>
  <c r="AC182" i="1" s="1"/>
  <c r="AE182" i="1" s="1"/>
  <c r="U183" i="1"/>
  <c r="BJ63" i="1"/>
  <c r="CU63" i="1"/>
  <c r="CY184" i="1"/>
  <c r="CW184" i="1"/>
  <c r="BS59" i="1"/>
  <c r="BE63" i="1"/>
  <c r="BD63" i="1"/>
  <c r="BF63" i="1"/>
  <c r="BI63" i="1"/>
  <c r="BH63" i="1"/>
  <c r="M183" i="1"/>
  <c r="AG182" i="1"/>
  <c r="DA182" i="1"/>
  <c r="DB182" i="1" s="1"/>
  <c r="DC182" i="1" s="1"/>
  <c r="AI181" i="1"/>
  <c r="BB183" i="1"/>
  <c r="AZ183" i="1"/>
  <c r="Q181" i="1"/>
  <c r="R181" i="1" s="1"/>
  <c r="S181" i="1" s="1"/>
  <c r="AA180" i="1"/>
  <c r="W186" i="1"/>
  <c r="O186" i="1"/>
  <c r="CP185" i="1"/>
  <c r="T185" i="1"/>
  <c r="L185" i="1"/>
  <c r="X182" i="1"/>
  <c r="Y182" i="1" s="1"/>
  <c r="Z182" i="1" s="1"/>
  <c r="P182" i="1"/>
  <c r="Y181" i="1"/>
  <c r="Z181" i="1" s="1"/>
  <c r="CR183" i="1"/>
  <c r="DQ183" i="1"/>
  <c r="DR183" i="1" s="1"/>
  <c r="DS183" i="1" s="1"/>
  <c r="CX184" i="1"/>
  <c r="H185" i="1"/>
  <c r="I185" i="1" s="1"/>
  <c r="E185" i="1"/>
  <c r="F187" i="1"/>
  <c r="G186" i="1"/>
  <c r="D186" i="1"/>
  <c r="CV63" i="1" l="1"/>
  <c r="CW63" i="1" s="1"/>
  <c r="AU63" i="1"/>
  <c r="AV63" i="1"/>
  <c r="BY183" i="1"/>
  <c r="BZ183" i="1" s="1"/>
  <c r="BW184" i="1" a="1"/>
  <c r="BW184" i="1" s="1"/>
  <c r="BX184" i="1" s="1"/>
  <c r="DA184" i="1"/>
  <c r="DB184" i="1" s="1"/>
  <c r="CC186" i="1"/>
  <c r="CB181" i="1"/>
  <c r="CF59" i="1"/>
  <c r="CJ59" i="1" s="1"/>
  <c r="CE59" i="1"/>
  <c r="CL59" i="1" s="1"/>
  <c r="CD59" i="1"/>
  <c r="CH59" i="1" s="1"/>
  <c r="K185" i="1"/>
  <c r="DP185" i="1"/>
  <c r="CZ184" i="1"/>
  <c r="BC183" i="1"/>
  <c r="BA183" i="1"/>
  <c r="CQ185" i="1"/>
  <c r="AJ184" i="1"/>
  <c r="AK184" i="1" s="1"/>
  <c r="AL184" i="1" s="1"/>
  <c r="AF184" i="1"/>
  <c r="V186" i="1"/>
  <c r="N186" i="1"/>
  <c r="AH186" i="1"/>
  <c r="AD186" i="1"/>
  <c r="AB183" i="1"/>
  <c r="AC183" i="1" s="1"/>
  <c r="AE183" i="1" s="1"/>
  <c r="CY185" i="1"/>
  <c r="CW185" i="1"/>
  <c r="BK63" i="1"/>
  <c r="AM64" i="1"/>
  <c r="BG63" i="1"/>
  <c r="BT59" i="1"/>
  <c r="AG183" i="1"/>
  <c r="AI182" i="1"/>
  <c r="AZ184" i="1"/>
  <c r="U184" i="1"/>
  <c r="DA183" i="1"/>
  <c r="DB183" i="1" s="1"/>
  <c r="DC183" i="1" s="1"/>
  <c r="M184" i="1"/>
  <c r="BB184" i="1"/>
  <c r="Q182" i="1"/>
  <c r="R182" i="1" s="1"/>
  <c r="S182" i="1" s="1"/>
  <c r="AA181" i="1"/>
  <c r="W187" i="1"/>
  <c r="O187" i="1"/>
  <c r="T186" i="1"/>
  <c r="L186" i="1"/>
  <c r="CP186" i="1"/>
  <c r="X183" i="1"/>
  <c r="P183" i="1"/>
  <c r="CR184" i="1"/>
  <c r="DQ184" i="1"/>
  <c r="DR184" i="1" s="1"/>
  <c r="DS184" i="1" s="1"/>
  <c r="CX185" i="1"/>
  <c r="H186" i="1"/>
  <c r="I186" i="1" s="1"/>
  <c r="G187" i="1"/>
  <c r="F188" i="1"/>
  <c r="D187" i="1"/>
  <c r="E186" i="1"/>
  <c r="CX63" i="1" l="1"/>
  <c r="CY63" i="1" s="1"/>
  <c r="CZ63" i="1" s="1"/>
  <c r="AO64" i="1"/>
  <c r="AP64" i="1"/>
  <c r="AQ64" i="1"/>
  <c r="AR64" i="1"/>
  <c r="AS64" i="1"/>
  <c r="AW64" i="1"/>
  <c r="BY184" i="1"/>
  <c r="BZ184" i="1" s="1"/>
  <c r="BW185" i="1" a="1"/>
  <c r="BW185" i="1" s="1"/>
  <c r="BX185" i="1" s="1"/>
  <c r="CC187" i="1"/>
  <c r="CB182" i="1"/>
  <c r="CG59" i="1"/>
  <c r="CM59" i="1" s="1"/>
  <c r="CK64" i="1"/>
  <c r="K186" i="1"/>
  <c r="DP186" i="1"/>
  <c r="CZ185" i="1"/>
  <c r="BC184" i="1"/>
  <c r="BA184" i="1"/>
  <c r="CQ186" i="1"/>
  <c r="V187" i="1"/>
  <c r="N187" i="1"/>
  <c r="AH187" i="1"/>
  <c r="AD187" i="1"/>
  <c r="DA185" i="1"/>
  <c r="DB185" i="1" s="1"/>
  <c r="DC185" i="1" s="1"/>
  <c r="AJ185" i="1"/>
  <c r="AK185" i="1" s="1"/>
  <c r="AL185" i="1" s="1"/>
  <c r="AF185" i="1"/>
  <c r="AB184" i="1"/>
  <c r="AC184" i="1" s="1"/>
  <c r="AE184" i="1" s="1"/>
  <c r="U185" i="1"/>
  <c r="CS64" i="1"/>
  <c r="CY186" i="1"/>
  <c r="CW186" i="1"/>
  <c r="BQ60" i="1"/>
  <c r="M185" i="1"/>
  <c r="AZ185" i="1"/>
  <c r="BB185" i="1"/>
  <c r="AI183" i="1"/>
  <c r="AG184" i="1"/>
  <c r="DC184" i="1"/>
  <c r="Q183" i="1"/>
  <c r="R183" i="1" s="1"/>
  <c r="S183" i="1" s="1"/>
  <c r="AA182" i="1"/>
  <c r="CP187" i="1"/>
  <c r="T187" i="1"/>
  <c r="L187" i="1"/>
  <c r="W188" i="1"/>
  <c r="O188" i="1"/>
  <c r="Y183" i="1"/>
  <c r="Z183" i="1" s="1"/>
  <c r="P184" i="1"/>
  <c r="X184" i="1"/>
  <c r="Y184" i="1" s="1"/>
  <c r="Z184" i="1" s="1"/>
  <c r="DQ185" i="1"/>
  <c r="DR185" i="1" s="1"/>
  <c r="DS185" i="1" s="1"/>
  <c r="CR185" i="1"/>
  <c r="CX186" i="1"/>
  <c r="H187" i="1"/>
  <c r="I187" i="1" s="1"/>
  <c r="F189" i="1"/>
  <c r="G188" i="1"/>
  <c r="D188" i="1"/>
  <c r="E187" i="1"/>
  <c r="AT64" i="1" l="1"/>
  <c r="AN64" i="1" s="1"/>
  <c r="CT64" i="1"/>
  <c r="BW186" i="1" a="1"/>
  <c r="BW186" i="1" s="1"/>
  <c r="BX186" i="1" s="1"/>
  <c r="BY185" i="1"/>
  <c r="BZ185" i="1" s="1"/>
  <c r="CB183" i="1"/>
  <c r="CI64" i="1"/>
  <c r="K187" i="1"/>
  <c r="DP187" i="1"/>
  <c r="CZ186" i="1"/>
  <c r="CU64" i="1"/>
  <c r="BP64" i="1"/>
  <c r="BC185" i="1"/>
  <c r="BA185" i="1"/>
  <c r="CQ187" i="1"/>
  <c r="V188" i="1"/>
  <c r="N188" i="1"/>
  <c r="AH188" i="1"/>
  <c r="AD188" i="1"/>
  <c r="AJ186" i="1"/>
  <c r="AF186" i="1"/>
  <c r="AB185" i="1"/>
  <c r="AC185" i="1" s="1"/>
  <c r="AE185" i="1" s="1"/>
  <c r="CY187" i="1"/>
  <c r="CW187" i="1"/>
  <c r="BE64" i="1"/>
  <c r="BF64" i="1"/>
  <c r="BD64" i="1"/>
  <c r="BI64" i="1"/>
  <c r="BJ64" i="1"/>
  <c r="BH64" i="1"/>
  <c r="BS60" i="1"/>
  <c r="AG185" i="1"/>
  <c r="BB186" i="1"/>
  <c r="U186" i="1"/>
  <c r="M186" i="1"/>
  <c r="AI184" i="1"/>
  <c r="AZ186" i="1"/>
  <c r="Q184" i="1"/>
  <c r="AA184" i="1" s="1"/>
  <c r="AA183" i="1"/>
  <c r="W189" i="1"/>
  <c r="O189" i="1"/>
  <c r="T188" i="1"/>
  <c r="L188" i="1"/>
  <c r="CP188" i="1"/>
  <c r="P185" i="1"/>
  <c r="X185" i="1"/>
  <c r="CR186" i="1"/>
  <c r="DQ186" i="1"/>
  <c r="DR186" i="1" s="1"/>
  <c r="DS186" i="1" s="1"/>
  <c r="CX187" i="1"/>
  <c r="H188" i="1"/>
  <c r="I188" i="1" s="1"/>
  <c r="G189" i="1"/>
  <c r="F190" i="1"/>
  <c r="E188" i="1"/>
  <c r="D189" i="1"/>
  <c r="AV64" i="1" l="1"/>
  <c r="AU64" i="1"/>
  <c r="CV64" i="1"/>
  <c r="CW64" i="1" s="1"/>
  <c r="BY186" i="1"/>
  <c r="BZ186" i="1" s="1"/>
  <c r="BW187" i="1" a="1"/>
  <c r="BW187" i="1" s="1"/>
  <c r="BX187" i="1" s="1"/>
  <c r="CB184" i="1"/>
  <c r="CF60" i="1"/>
  <c r="CJ60" i="1" s="1"/>
  <c r="CE60" i="1"/>
  <c r="CL60" i="1" s="1"/>
  <c r="CD60" i="1"/>
  <c r="CH60" i="1" s="1"/>
  <c r="K188" i="1"/>
  <c r="DP188" i="1"/>
  <c r="CZ187" i="1"/>
  <c r="BC186" i="1"/>
  <c r="BA186" i="1"/>
  <c r="V189" i="1"/>
  <c r="N189" i="1"/>
  <c r="AH189" i="1"/>
  <c r="AD189" i="1"/>
  <c r="AK186" i="1"/>
  <c r="AL186" i="1" s="1"/>
  <c r="CQ188" i="1"/>
  <c r="AJ187" i="1"/>
  <c r="AK187" i="1" s="1"/>
  <c r="AL187" i="1" s="1"/>
  <c r="AF187" i="1"/>
  <c r="AB186" i="1"/>
  <c r="AC186" i="1" s="1"/>
  <c r="AE186" i="1" s="1"/>
  <c r="AZ187" i="1"/>
  <c r="CY188" i="1"/>
  <c r="CW188" i="1"/>
  <c r="AM65" i="1"/>
  <c r="BT60" i="1"/>
  <c r="BG64" i="1"/>
  <c r="BK64" i="1"/>
  <c r="DA186" i="1"/>
  <c r="DB186" i="1" s="1"/>
  <c r="DC186" i="1" s="1"/>
  <c r="AG186" i="1"/>
  <c r="BB187" i="1"/>
  <c r="U187" i="1"/>
  <c r="X187" i="1" s="1"/>
  <c r="M187" i="1"/>
  <c r="AI185" i="1"/>
  <c r="Q185" i="1"/>
  <c r="R185" i="1" s="1"/>
  <c r="S185" i="1" s="1"/>
  <c r="R184" i="1"/>
  <c r="CP189" i="1"/>
  <c r="T189" i="1"/>
  <c r="L189" i="1"/>
  <c r="W190" i="1"/>
  <c r="O190" i="1"/>
  <c r="Y185" i="1"/>
  <c r="Z185" i="1" s="1"/>
  <c r="X186" i="1"/>
  <c r="P186" i="1"/>
  <c r="DQ187" i="1"/>
  <c r="DR187" i="1" s="1"/>
  <c r="DS187" i="1" s="1"/>
  <c r="CX188" i="1"/>
  <c r="CR187" i="1"/>
  <c r="H189" i="1"/>
  <c r="I189" i="1" s="1"/>
  <c r="E189" i="1"/>
  <c r="F191" i="1"/>
  <c r="G190" i="1"/>
  <c r="D190" i="1"/>
  <c r="CX64" i="1" l="1"/>
  <c r="CY64" i="1" s="1"/>
  <c r="CZ64" i="1" s="1"/>
  <c r="AO65" i="1"/>
  <c r="AP65" i="1"/>
  <c r="AQ65" i="1"/>
  <c r="AR65" i="1"/>
  <c r="AS65" i="1"/>
  <c r="AW65" i="1"/>
  <c r="BY187" i="1"/>
  <c r="BZ187" i="1" s="1"/>
  <c r="BW188" i="1" a="1"/>
  <c r="BW188" i="1" s="1"/>
  <c r="BX188" i="1" s="1"/>
  <c r="DA188" i="1"/>
  <c r="DB188" i="1" s="1"/>
  <c r="CB185" i="1"/>
  <c r="CK65" i="1"/>
  <c r="CG60" i="1"/>
  <c r="CM60" i="1" s="1"/>
  <c r="K189" i="1"/>
  <c r="DP189" i="1"/>
  <c r="CZ188" i="1"/>
  <c r="BC187" i="1"/>
  <c r="BA187" i="1"/>
  <c r="CQ189" i="1"/>
  <c r="AJ188" i="1"/>
  <c r="AK188" i="1" s="1"/>
  <c r="AL188" i="1" s="1"/>
  <c r="AF188" i="1"/>
  <c r="V190" i="1"/>
  <c r="N190" i="1"/>
  <c r="AH190" i="1"/>
  <c r="AD190" i="1"/>
  <c r="AG187" i="1"/>
  <c r="AB187" i="1"/>
  <c r="AC187" i="1" s="1"/>
  <c r="AE187" i="1" s="1"/>
  <c r="AZ188" i="1"/>
  <c r="CY189" i="1"/>
  <c r="CW189" i="1"/>
  <c r="BQ61" i="1"/>
  <c r="BS61" i="1" s="1"/>
  <c r="CS65" i="1"/>
  <c r="U188" i="1"/>
  <c r="DA187" i="1"/>
  <c r="DB187" i="1" s="1"/>
  <c r="DC187" i="1" s="1"/>
  <c r="M188" i="1"/>
  <c r="BB188" i="1"/>
  <c r="AI186" i="1"/>
  <c r="Q186" i="1"/>
  <c r="R186" i="1" s="1"/>
  <c r="S186" i="1" s="1"/>
  <c r="AA185" i="1"/>
  <c r="S184" i="1"/>
  <c r="W191" i="1"/>
  <c r="O191" i="1"/>
  <c r="T190" i="1"/>
  <c r="L190" i="1"/>
  <c r="CP190" i="1"/>
  <c r="Y186" i="1"/>
  <c r="Z186" i="1" s="1"/>
  <c r="P187" i="1"/>
  <c r="CR188" i="1"/>
  <c r="Y187" i="1"/>
  <c r="Z187" i="1" s="1"/>
  <c r="DQ188" i="1"/>
  <c r="DR188" i="1" s="1"/>
  <c r="DS188" i="1" s="1"/>
  <c r="CX189" i="1"/>
  <c r="H190" i="1"/>
  <c r="I190" i="1" s="1"/>
  <c r="F192" i="1"/>
  <c r="G191" i="1"/>
  <c r="E190" i="1"/>
  <c r="D191" i="1"/>
  <c r="AT65" i="1" l="1"/>
  <c r="BY188" i="1"/>
  <c r="BZ188" i="1" s="1"/>
  <c r="BW189" i="1" a="1"/>
  <c r="BW189" i="1" s="1"/>
  <c r="BX189" i="1" s="1"/>
  <c r="CB186" i="1"/>
  <c r="CI65" i="1"/>
  <c r="CF61" i="1"/>
  <c r="CJ61" i="1" s="1"/>
  <c r="CE61" i="1"/>
  <c r="CL61" i="1" s="1"/>
  <c r="BT61" i="1"/>
  <c r="CD61" i="1"/>
  <c r="CH61" i="1" s="1"/>
  <c r="K190" i="1"/>
  <c r="DP190" i="1"/>
  <c r="CZ189" i="1"/>
  <c r="CU65" i="1"/>
  <c r="BP65" i="1"/>
  <c r="BC188" i="1"/>
  <c r="BA188" i="1"/>
  <c r="V191" i="1"/>
  <c r="N191" i="1"/>
  <c r="AH191" i="1"/>
  <c r="AD191" i="1"/>
  <c r="AJ189" i="1"/>
  <c r="AK189" i="1" s="1"/>
  <c r="AL189" i="1" s="1"/>
  <c r="AF189" i="1"/>
  <c r="CQ190" i="1"/>
  <c r="AG188" i="1"/>
  <c r="AB188" i="1"/>
  <c r="AC188" i="1" s="1"/>
  <c r="AE188" i="1" s="1"/>
  <c r="U189" i="1"/>
  <c r="BF65" i="1"/>
  <c r="CT65" i="1"/>
  <c r="BE65" i="1"/>
  <c r="BD65" i="1"/>
  <c r="CY190" i="1"/>
  <c r="CW190" i="1"/>
  <c r="BH65" i="1"/>
  <c r="BJ65" i="1"/>
  <c r="BI65" i="1"/>
  <c r="AZ189" i="1"/>
  <c r="BB189" i="1"/>
  <c r="M189" i="1"/>
  <c r="DC188" i="1"/>
  <c r="AI187" i="1"/>
  <c r="Q187" i="1"/>
  <c r="R187" i="1" s="1"/>
  <c r="S187" i="1" s="1"/>
  <c r="AA186" i="1"/>
  <c r="W192" i="1"/>
  <c r="O192" i="1"/>
  <c r="T191" i="1"/>
  <c r="L191" i="1"/>
  <c r="CP191" i="1"/>
  <c r="P188" i="1"/>
  <c r="DQ189" i="1"/>
  <c r="DR189" i="1" s="1"/>
  <c r="DS189" i="1" s="1"/>
  <c r="CR189" i="1"/>
  <c r="CX190" i="1"/>
  <c r="X188" i="1"/>
  <c r="H191" i="1"/>
  <c r="I191" i="1" s="1"/>
  <c r="F193" i="1"/>
  <c r="G192" i="1"/>
  <c r="D192" i="1"/>
  <c r="E191" i="1"/>
  <c r="AN65" i="1" l="1"/>
  <c r="AU65" i="1" s="1"/>
  <c r="CB187" i="1"/>
  <c r="BY189" i="1"/>
  <c r="BZ189" i="1" s="1"/>
  <c r="BW190" i="1" a="1"/>
  <c r="BW190" i="1" s="1"/>
  <c r="BX190" i="1" s="1"/>
  <c r="CG61" i="1"/>
  <c r="K191" i="1"/>
  <c r="DP191" i="1"/>
  <c r="CZ190" i="1"/>
  <c r="CV65" i="1"/>
  <c r="CW65" i="1" s="1"/>
  <c r="BC189" i="1"/>
  <c r="BA189" i="1"/>
  <c r="CQ191" i="1"/>
  <c r="V192" i="1"/>
  <c r="N192" i="1"/>
  <c r="AH192" i="1"/>
  <c r="AD192" i="1"/>
  <c r="DA190" i="1"/>
  <c r="DB190" i="1" s="1"/>
  <c r="AJ190" i="1"/>
  <c r="AK190" i="1" s="1"/>
  <c r="AL190" i="1" s="1"/>
  <c r="AF190" i="1"/>
  <c r="X189" i="1"/>
  <c r="Y189" i="1" s="1"/>
  <c r="Z189" i="1" s="1"/>
  <c r="AG189" i="1"/>
  <c r="AB189" i="1"/>
  <c r="AC189" i="1" s="1"/>
  <c r="AE189" i="1" s="1"/>
  <c r="BG65" i="1"/>
  <c r="CY191" i="1"/>
  <c r="CW191" i="1"/>
  <c r="BK65" i="1"/>
  <c r="AM66" i="1"/>
  <c r="DA189" i="1"/>
  <c r="DB189" i="1" s="1"/>
  <c r="DC189" i="1" s="1"/>
  <c r="AZ190" i="1"/>
  <c r="AI188" i="1"/>
  <c r="BB190" i="1"/>
  <c r="U190" i="1"/>
  <c r="Q188" i="1"/>
  <c r="R188" i="1" s="1"/>
  <c r="S188" i="1" s="1"/>
  <c r="AA187" i="1"/>
  <c r="T192" i="1"/>
  <c r="L192" i="1"/>
  <c r="W193" i="1"/>
  <c r="O193" i="1"/>
  <c r="CP192" i="1"/>
  <c r="M190" i="1"/>
  <c r="P189" i="1"/>
  <c r="Y188" i="1"/>
  <c r="Z188" i="1" s="1"/>
  <c r="DQ190" i="1"/>
  <c r="DR190" i="1" s="1"/>
  <c r="DS190" i="1" s="1"/>
  <c r="CR190" i="1"/>
  <c r="CX191" i="1"/>
  <c r="H192" i="1"/>
  <c r="I192" i="1" s="1"/>
  <c r="F194" i="1"/>
  <c r="G193" i="1"/>
  <c r="E192" i="1"/>
  <c r="D193" i="1"/>
  <c r="AV65" i="1" l="1"/>
  <c r="AR66" i="1"/>
  <c r="AS66" i="1"/>
  <c r="AQ66" i="1"/>
  <c r="AO66" i="1"/>
  <c r="AP66" i="1"/>
  <c r="AW66" i="1"/>
  <c r="BY190" i="1"/>
  <c r="BZ190" i="1" s="1"/>
  <c r="BW191" i="1" a="1"/>
  <c r="BW191" i="1" s="1"/>
  <c r="BX191" i="1" s="1"/>
  <c r="CB188" i="1"/>
  <c r="CK66" i="1"/>
  <c r="K192" i="1"/>
  <c r="DP192" i="1"/>
  <c r="CZ191" i="1"/>
  <c r="CX65" i="1"/>
  <c r="CY65" i="1" s="1"/>
  <c r="CZ65" i="1" s="1"/>
  <c r="BC190" i="1"/>
  <c r="BA190" i="1"/>
  <c r="CM61" i="1"/>
  <c r="CQ192" i="1"/>
  <c r="N193" i="1"/>
  <c r="V193" i="1"/>
  <c r="AH193" i="1"/>
  <c r="AD193" i="1"/>
  <c r="AJ191" i="1"/>
  <c r="AK191" i="1" s="1"/>
  <c r="AL191" i="1" s="1"/>
  <c r="AF191" i="1"/>
  <c r="AB190" i="1"/>
  <c r="AC190" i="1" s="1"/>
  <c r="AE190" i="1" s="1"/>
  <c r="BQ62" i="1"/>
  <c r="BS62" i="1" s="1"/>
  <c r="CY192" i="1"/>
  <c r="CW192" i="1"/>
  <c r="CS66" i="1"/>
  <c r="DC190" i="1"/>
  <c r="AG190" i="1"/>
  <c r="M191" i="1"/>
  <c r="AZ191" i="1"/>
  <c r="AI189" i="1"/>
  <c r="BB191" i="1"/>
  <c r="U191" i="1"/>
  <c r="Q189" i="1"/>
  <c r="R189" i="1" s="1"/>
  <c r="S189" i="1" s="1"/>
  <c r="AA188" i="1"/>
  <c r="W194" i="1"/>
  <c r="O194" i="1"/>
  <c r="T193" i="1"/>
  <c r="L193" i="1"/>
  <c r="CP193" i="1"/>
  <c r="P190" i="1"/>
  <c r="X190" i="1"/>
  <c r="Y190" i="1" s="1"/>
  <c r="Z190" i="1" s="1"/>
  <c r="DQ191" i="1"/>
  <c r="DR191" i="1" s="1"/>
  <c r="DS191" i="1" s="1"/>
  <c r="CR191" i="1"/>
  <c r="CX192" i="1"/>
  <c r="H193" i="1"/>
  <c r="I193" i="1" s="1"/>
  <c r="F195" i="1"/>
  <c r="G194" i="1"/>
  <c r="D194" i="1"/>
  <c r="E193" i="1"/>
  <c r="AT66" i="1" l="1"/>
  <c r="AN66" i="1" s="1"/>
  <c r="AU66" i="1" s="1"/>
  <c r="CT66" i="1"/>
  <c r="CC188" i="1"/>
  <c r="CC189" i="1" s="1"/>
  <c r="CC190" i="1" s="1"/>
  <c r="CC191" i="1" s="1"/>
  <c r="CC192" i="1" s="1"/>
  <c r="CC193" i="1" s="1"/>
  <c r="CC194" i="1" s="1"/>
  <c r="BY191" i="1"/>
  <c r="BZ191" i="1" s="1"/>
  <c r="DA191" i="1"/>
  <c r="DB191" i="1" s="1"/>
  <c r="DC191" i="1" s="1"/>
  <c r="BW192" i="1" a="1"/>
  <c r="BW192" i="1" s="1"/>
  <c r="BX192" i="1" s="1"/>
  <c r="CB189" i="1"/>
  <c r="CF62" i="1"/>
  <c r="CJ62" i="1" s="1"/>
  <c r="CE62" i="1"/>
  <c r="CL62" i="1" s="1"/>
  <c r="CI66" i="1"/>
  <c r="BT62" i="1"/>
  <c r="CD62" i="1"/>
  <c r="CH62" i="1" s="1"/>
  <c r="K193" i="1"/>
  <c r="DP193" i="1"/>
  <c r="CZ192" i="1"/>
  <c r="CU66" i="1"/>
  <c r="BP66" i="1"/>
  <c r="BC191" i="1"/>
  <c r="BA191" i="1"/>
  <c r="V194" i="1"/>
  <c r="N194" i="1"/>
  <c r="AH194" i="1"/>
  <c r="AD194" i="1"/>
  <c r="AJ192" i="1"/>
  <c r="AK192" i="1" s="1"/>
  <c r="AL192" i="1" s="1"/>
  <c r="AF192" i="1"/>
  <c r="CQ193" i="1"/>
  <c r="AG191" i="1"/>
  <c r="AB191" i="1"/>
  <c r="AC191" i="1" s="1"/>
  <c r="AE191" i="1" s="1"/>
  <c r="BB192" i="1"/>
  <c r="CY193" i="1"/>
  <c r="CW193" i="1"/>
  <c r="BI66" i="1"/>
  <c r="BJ66" i="1"/>
  <c r="BH66" i="1"/>
  <c r="BF66" i="1"/>
  <c r="BD66" i="1"/>
  <c r="BE66" i="1"/>
  <c r="AI190" i="1"/>
  <c r="X191" i="1"/>
  <c r="P191" i="1"/>
  <c r="AZ192" i="1"/>
  <c r="U192" i="1"/>
  <c r="Q190" i="1"/>
  <c r="R190" i="1" s="1"/>
  <c r="S190" i="1" s="1"/>
  <c r="AA189" i="1"/>
  <c r="W195" i="1"/>
  <c r="O195" i="1"/>
  <c r="CP194" i="1"/>
  <c r="T194" i="1"/>
  <c r="L194" i="1"/>
  <c r="M192" i="1"/>
  <c r="CR192" i="1"/>
  <c r="DQ192" i="1"/>
  <c r="DR192" i="1" s="1"/>
  <c r="DS192" i="1" s="1"/>
  <c r="CX193" i="1"/>
  <c r="G195" i="1"/>
  <c r="H194" i="1"/>
  <c r="I194" i="1" s="1"/>
  <c r="F196" i="1"/>
  <c r="E194" i="1"/>
  <c r="D195" i="1"/>
  <c r="AV66" i="1" l="1"/>
  <c r="CV66" i="1"/>
  <c r="CW66" i="1" s="1"/>
  <c r="CB190" i="1"/>
  <c r="CC195" i="1"/>
  <c r="BY192" i="1"/>
  <c r="BZ192" i="1" s="1"/>
  <c r="BW193" i="1" a="1"/>
  <c r="BW193" i="1" s="1"/>
  <c r="BX193" i="1" s="1"/>
  <c r="CG62" i="1"/>
  <c r="CM62" i="1" s="1"/>
  <c r="K194" i="1"/>
  <c r="DP194" i="1"/>
  <c r="CZ193" i="1"/>
  <c r="BC192" i="1"/>
  <c r="BA192" i="1"/>
  <c r="CQ194" i="1"/>
  <c r="V195" i="1"/>
  <c r="N195" i="1"/>
  <c r="AH195" i="1"/>
  <c r="AD195" i="1"/>
  <c r="DA193" i="1"/>
  <c r="DB193" i="1" s="1"/>
  <c r="AJ193" i="1"/>
  <c r="AK193" i="1" s="1"/>
  <c r="AL193" i="1" s="1"/>
  <c r="AF193" i="1"/>
  <c r="AB192" i="1"/>
  <c r="AC192" i="1" s="1"/>
  <c r="AE192" i="1" s="1"/>
  <c r="M193" i="1"/>
  <c r="CY194" i="1"/>
  <c r="CW194" i="1"/>
  <c r="AM67" i="1"/>
  <c r="BG66" i="1"/>
  <c r="BK66" i="1"/>
  <c r="AG192" i="1"/>
  <c r="DA192" i="1"/>
  <c r="DB192" i="1" s="1"/>
  <c r="DC192" i="1" s="1"/>
  <c r="Y191" i="1"/>
  <c r="Z191" i="1" s="1"/>
  <c r="Q191" i="1"/>
  <c r="R191" i="1" s="1"/>
  <c r="S191" i="1" s="1"/>
  <c r="AZ193" i="1"/>
  <c r="U193" i="1"/>
  <c r="BB193" i="1"/>
  <c r="AI191" i="1"/>
  <c r="AA190" i="1"/>
  <c r="T195" i="1"/>
  <c r="L195" i="1"/>
  <c r="W196" i="1"/>
  <c r="O196" i="1"/>
  <c r="CP195" i="1"/>
  <c r="P192" i="1"/>
  <c r="X192" i="1"/>
  <c r="Y192" i="1" s="1"/>
  <c r="Z192" i="1" s="1"/>
  <c r="DQ193" i="1"/>
  <c r="DR193" i="1" s="1"/>
  <c r="DS193" i="1" s="1"/>
  <c r="CR193" i="1"/>
  <c r="CX194" i="1"/>
  <c r="H195" i="1"/>
  <c r="I195" i="1" s="1"/>
  <c r="G196" i="1"/>
  <c r="F197" i="1"/>
  <c r="D196" i="1"/>
  <c r="E195" i="1"/>
  <c r="CX66" i="1" l="1"/>
  <c r="CY66" i="1" s="1"/>
  <c r="CZ66" i="1" s="1"/>
  <c r="AO67" i="1"/>
  <c r="CT67" i="1" s="1"/>
  <c r="AP67" i="1"/>
  <c r="AQ67" i="1"/>
  <c r="AR67" i="1"/>
  <c r="AS67" i="1"/>
  <c r="AW67" i="1"/>
  <c r="CC196" i="1"/>
  <c r="BW194" i="1" a="1"/>
  <c r="BW194" i="1" s="1"/>
  <c r="BX194" i="1" s="1"/>
  <c r="BY193" i="1"/>
  <c r="BZ193" i="1" s="1"/>
  <c r="CB191" i="1"/>
  <c r="CK67" i="1"/>
  <c r="K195" i="1"/>
  <c r="DP195" i="1"/>
  <c r="CZ194" i="1"/>
  <c r="BC193" i="1"/>
  <c r="BA193" i="1"/>
  <c r="CQ195" i="1"/>
  <c r="V196" i="1"/>
  <c r="N196" i="1"/>
  <c r="AH196" i="1"/>
  <c r="AD196" i="1"/>
  <c r="AJ194" i="1"/>
  <c r="AK194" i="1" s="1"/>
  <c r="AL194" i="1" s="1"/>
  <c r="AF194" i="1"/>
  <c r="AB193" i="1"/>
  <c r="AC193" i="1" s="1"/>
  <c r="AE193" i="1" s="1"/>
  <c r="BB194" i="1"/>
  <c r="CY195" i="1"/>
  <c r="CW195" i="1"/>
  <c r="BQ63" i="1"/>
  <c r="CS67" i="1"/>
  <c r="DC193" i="1"/>
  <c r="AA191" i="1"/>
  <c r="AG193" i="1"/>
  <c r="U194" i="1"/>
  <c r="AZ194" i="1"/>
  <c r="AI192" i="1"/>
  <c r="M194" i="1"/>
  <c r="Q192" i="1"/>
  <c r="R192" i="1" s="1"/>
  <c r="S192" i="1" s="1"/>
  <c r="W197" i="1"/>
  <c r="O197" i="1"/>
  <c r="CP196" i="1"/>
  <c r="T196" i="1"/>
  <c r="L196" i="1"/>
  <c r="X193" i="1"/>
  <c r="Y193" i="1" s="1"/>
  <c r="Z193" i="1" s="1"/>
  <c r="DQ194" i="1"/>
  <c r="DR194" i="1" s="1"/>
  <c r="DS194" i="1" s="1"/>
  <c r="CR194" i="1"/>
  <c r="CX195" i="1"/>
  <c r="P193" i="1"/>
  <c r="H196" i="1"/>
  <c r="I196" i="1" s="1"/>
  <c r="F198" i="1"/>
  <c r="G197" i="1"/>
  <c r="D197" i="1"/>
  <c r="E196" i="1"/>
  <c r="CC197" i="1" l="1"/>
  <c r="AT67" i="1"/>
  <c r="CB192" i="1"/>
  <c r="BY194" i="1"/>
  <c r="BZ194" i="1" s="1"/>
  <c r="DA194" i="1"/>
  <c r="DB194" i="1" s="1"/>
  <c r="DC194" i="1" s="1"/>
  <c r="BW195" i="1" a="1"/>
  <c r="BW195" i="1" s="1"/>
  <c r="BX195" i="1" s="1"/>
  <c r="DA195" i="1"/>
  <c r="DB195" i="1" s="1"/>
  <c r="CI67" i="1"/>
  <c r="K196" i="1"/>
  <c r="DP196" i="1"/>
  <c r="CZ195" i="1"/>
  <c r="CU67" i="1"/>
  <c r="CV67" i="1" s="1"/>
  <c r="CW67" i="1" s="1"/>
  <c r="BP67" i="1"/>
  <c r="BC194" i="1"/>
  <c r="BA194" i="1"/>
  <c r="V197" i="1"/>
  <c r="N197" i="1"/>
  <c r="AH197" i="1"/>
  <c r="AD197" i="1"/>
  <c r="CQ196" i="1"/>
  <c r="AJ195" i="1"/>
  <c r="AK195" i="1" s="1"/>
  <c r="AL195" i="1" s="1"/>
  <c r="AF195" i="1"/>
  <c r="AB194" i="1"/>
  <c r="AC194" i="1" s="1"/>
  <c r="AE194" i="1" s="1"/>
  <c r="AZ195" i="1"/>
  <c r="CY196" i="1"/>
  <c r="CW196" i="1"/>
  <c r="BS63" i="1"/>
  <c r="BE67" i="1"/>
  <c r="BF67" i="1"/>
  <c r="BD67" i="1"/>
  <c r="BI67" i="1"/>
  <c r="BH67" i="1"/>
  <c r="BJ67" i="1"/>
  <c r="BB195" i="1"/>
  <c r="M195" i="1"/>
  <c r="U195" i="1"/>
  <c r="AG194" i="1"/>
  <c r="AI193" i="1"/>
  <c r="Q193" i="1"/>
  <c r="R193" i="1" s="1"/>
  <c r="S193" i="1" s="1"/>
  <c r="AA192" i="1"/>
  <c r="T197" i="1"/>
  <c r="L197" i="1"/>
  <c r="W198" i="1"/>
  <c r="O198" i="1"/>
  <c r="CP197" i="1"/>
  <c r="P194" i="1"/>
  <c r="X194" i="1"/>
  <c r="DQ195" i="1"/>
  <c r="DR195" i="1" s="1"/>
  <c r="DS195" i="1" s="1"/>
  <c r="CR195" i="1"/>
  <c r="CX196" i="1"/>
  <c r="H197" i="1"/>
  <c r="I197" i="1" s="1"/>
  <c r="F199" i="1"/>
  <c r="G198" i="1"/>
  <c r="D198" i="1"/>
  <c r="E197" i="1"/>
  <c r="CC198" i="1" l="1"/>
  <c r="AN67" i="1"/>
  <c r="AV67" i="1" s="1"/>
  <c r="DC195" i="1"/>
  <c r="BY195" i="1"/>
  <c r="BZ195" i="1" s="1"/>
  <c r="BW196" i="1" a="1"/>
  <c r="BW196" i="1" s="1"/>
  <c r="BX196" i="1" s="1"/>
  <c r="DA196" i="1"/>
  <c r="DB196" i="1" s="1"/>
  <c r="DC196" i="1" s="1"/>
  <c r="CB193" i="1"/>
  <c r="CF63" i="1"/>
  <c r="CJ63" i="1" s="1"/>
  <c r="CE63" i="1"/>
  <c r="CL63" i="1" s="1"/>
  <c r="CD63" i="1"/>
  <c r="CH63" i="1" s="1"/>
  <c r="K197" i="1"/>
  <c r="DP197" i="1"/>
  <c r="CZ196" i="1"/>
  <c r="BC195" i="1"/>
  <c r="BA195" i="1"/>
  <c r="AJ196" i="1"/>
  <c r="AK196" i="1" s="1"/>
  <c r="AL196" i="1" s="1"/>
  <c r="AF196" i="1"/>
  <c r="CQ197" i="1"/>
  <c r="V198" i="1"/>
  <c r="N198" i="1"/>
  <c r="AH198" i="1"/>
  <c r="AD198" i="1"/>
  <c r="AB195" i="1"/>
  <c r="AC195" i="1" s="1"/>
  <c r="AE195" i="1" s="1"/>
  <c r="AM68" i="1"/>
  <c r="CY197" i="1"/>
  <c r="CW197" i="1"/>
  <c r="CX67" i="1"/>
  <c r="BG67" i="1"/>
  <c r="BK67" i="1"/>
  <c r="BT63" i="1"/>
  <c r="AZ196" i="1"/>
  <c r="AG195" i="1"/>
  <c r="BB196" i="1"/>
  <c r="M196" i="1"/>
  <c r="AI194" i="1"/>
  <c r="U196" i="1"/>
  <c r="Q194" i="1"/>
  <c r="R194" i="1" s="1"/>
  <c r="S194" i="1" s="1"/>
  <c r="AA193" i="1"/>
  <c r="W199" i="1"/>
  <c r="O199" i="1"/>
  <c r="T198" i="1"/>
  <c r="L198" i="1"/>
  <c r="CP198" i="1"/>
  <c r="Y194" i="1"/>
  <c r="Z194" i="1" s="1"/>
  <c r="P195" i="1"/>
  <c r="CR196" i="1"/>
  <c r="X195" i="1"/>
  <c r="DQ196" i="1"/>
  <c r="DR196" i="1" s="1"/>
  <c r="DS196" i="1" s="1"/>
  <c r="CX197" i="1"/>
  <c r="F200" i="1"/>
  <c r="H198" i="1"/>
  <c r="I198" i="1" s="1"/>
  <c r="G199" i="1"/>
  <c r="E198" i="1"/>
  <c r="D199" i="1"/>
  <c r="CC199" i="1" l="1"/>
  <c r="AU67" i="1"/>
  <c r="AP68" i="1"/>
  <c r="AQ68" i="1"/>
  <c r="AR68" i="1"/>
  <c r="AS68" i="1"/>
  <c r="AO68" i="1"/>
  <c r="AW68" i="1"/>
  <c r="BY196" i="1"/>
  <c r="BZ196" i="1" s="1"/>
  <c r="BW197" i="1" a="1"/>
  <c r="BW197" i="1" s="1"/>
  <c r="BX197" i="1" s="1"/>
  <c r="CB194" i="1"/>
  <c r="CG63" i="1"/>
  <c r="CM63" i="1" s="1"/>
  <c r="CK68" i="1"/>
  <c r="K198" i="1"/>
  <c r="DP198" i="1"/>
  <c r="CZ197" i="1"/>
  <c r="BC196" i="1"/>
  <c r="BA196" i="1"/>
  <c r="CQ198" i="1"/>
  <c r="V199" i="1"/>
  <c r="N199" i="1"/>
  <c r="AH199" i="1"/>
  <c r="AD199" i="1"/>
  <c r="AJ197" i="1"/>
  <c r="AK197" i="1" s="1"/>
  <c r="AL197" i="1" s="1"/>
  <c r="AF197" i="1"/>
  <c r="AB196" i="1"/>
  <c r="AC196" i="1" s="1"/>
  <c r="AE196" i="1" s="1"/>
  <c r="BB197" i="1"/>
  <c r="BQ64" i="1"/>
  <c r="BS64" i="1" s="1"/>
  <c r="CS68" i="1"/>
  <c r="CY198" i="1"/>
  <c r="CW198" i="1"/>
  <c r="CY67" i="1"/>
  <c r="CZ67" i="1" s="1"/>
  <c r="U197" i="1"/>
  <c r="AG196" i="1"/>
  <c r="M197" i="1"/>
  <c r="AZ197" i="1"/>
  <c r="AI195" i="1"/>
  <c r="Q195" i="1"/>
  <c r="R195" i="1" s="1"/>
  <c r="S195" i="1" s="1"/>
  <c r="AA194" i="1"/>
  <c r="W200" i="1"/>
  <c r="O200" i="1"/>
  <c r="T199" i="1"/>
  <c r="L199" i="1"/>
  <c r="X196" i="1"/>
  <c r="Y196" i="1" s="1"/>
  <c r="Z196" i="1" s="1"/>
  <c r="CP199" i="1"/>
  <c r="P196" i="1"/>
  <c r="Y195" i="1"/>
  <c r="Z195" i="1" s="1"/>
  <c r="DQ197" i="1"/>
  <c r="DR197" i="1" s="1"/>
  <c r="DS197" i="1" s="1"/>
  <c r="CR197" i="1"/>
  <c r="CX198" i="1"/>
  <c r="F201" i="1"/>
  <c r="G200" i="1"/>
  <c r="H199" i="1"/>
  <c r="I199" i="1" s="1"/>
  <c r="D200" i="1"/>
  <c r="E199" i="1"/>
  <c r="AT68" i="1" l="1"/>
  <c r="BY197" i="1"/>
  <c r="BZ197" i="1" s="1"/>
  <c r="DA197" i="1"/>
  <c r="DB197" i="1" s="1"/>
  <c r="DC197" i="1" s="1"/>
  <c r="BW198" i="1" a="1"/>
  <c r="BW198" i="1" s="1"/>
  <c r="CB195" i="1"/>
  <c r="CF64" i="1"/>
  <c r="CJ64" i="1" s="1"/>
  <c r="CE64" i="1"/>
  <c r="CL64" i="1" s="1"/>
  <c r="CI68" i="1"/>
  <c r="BT64" i="1"/>
  <c r="CD64" i="1"/>
  <c r="CH64" i="1" s="1"/>
  <c r="K199" i="1"/>
  <c r="DP199" i="1"/>
  <c r="CZ198" i="1"/>
  <c r="BP68" i="1"/>
  <c r="BC197" i="1"/>
  <c r="BA197" i="1"/>
  <c r="V200" i="1"/>
  <c r="N200" i="1"/>
  <c r="AH200" i="1"/>
  <c r="AD200" i="1"/>
  <c r="DA198" i="1"/>
  <c r="DB198" i="1" s="1"/>
  <c r="AJ198" i="1"/>
  <c r="AK198" i="1" s="1"/>
  <c r="AL198" i="1" s="1"/>
  <c r="AF198" i="1"/>
  <c r="CQ199" i="1"/>
  <c r="AB197" i="1"/>
  <c r="AC197" i="1" s="1"/>
  <c r="AE197" i="1" s="1"/>
  <c r="BB198" i="1"/>
  <c r="CT68" i="1"/>
  <c r="BI68" i="1"/>
  <c r="CU68" i="1"/>
  <c r="BD68" i="1"/>
  <c r="BH68" i="1"/>
  <c r="BF68" i="1"/>
  <c r="BE68" i="1"/>
  <c r="BJ68" i="1"/>
  <c r="CY199" i="1"/>
  <c r="CW199" i="1"/>
  <c r="M198" i="1"/>
  <c r="AG197" i="1"/>
  <c r="AZ198" i="1"/>
  <c r="U198" i="1"/>
  <c r="AI196" i="1"/>
  <c r="Q196" i="1"/>
  <c r="R196" i="1" s="1"/>
  <c r="S196" i="1" s="1"/>
  <c r="AA195" i="1"/>
  <c r="CP200" i="1"/>
  <c r="T200" i="1"/>
  <c r="L200" i="1"/>
  <c r="W201" i="1"/>
  <c r="O201" i="1"/>
  <c r="P197" i="1"/>
  <c r="X197" i="1"/>
  <c r="DQ198" i="1"/>
  <c r="DR198" i="1" s="1"/>
  <c r="DS198" i="1" s="1"/>
  <c r="CR198" i="1"/>
  <c r="CX199" i="1"/>
  <c r="G201" i="1"/>
  <c r="F202" i="1"/>
  <c r="H200" i="1"/>
  <c r="I200" i="1" s="1"/>
  <c r="E200" i="1"/>
  <c r="D201" i="1"/>
  <c r="AN68" i="1" l="1"/>
  <c r="AV68" i="1" s="1"/>
  <c r="CB196" i="1"/>
  <c r="DC198" i="1"/>
  <c r="BX198" i="1"/>
  <c r="BY198" i="1" s="1"/>
  <c r="BZ198" i="1" s="1"/>
  <c r="BW199" i="1" a="1"/>
  <c r="BW199" i="1" s="1"/>
  <c r="CG64" i="1"/>
  <c r="CM64" i="1" s="1"/>
  <c r="K200" i="1"/>
  <c r="DP200" i="1"/>
  <c r="CZ199" i="1"/>
  <c r="BC198" i="1"/>
  <c r="BA198" i="1"/>
  <c r="CQ200" i="1"/>
  <c r="N201" i="1"/>
  <c r="V201" i="1"/>
  <c r="AH201" i="1"/>
  <c r="AD201" i="1"/>
  <c r="AJ199" i="1"/>
  <c r="AK199" i="1" s="1"/>
  <c r="AL199" i="1" s="1"/>
  <c r="AF199" i="1"/>
  <c r="AB198" i="1"/>
  <c r="AC198" i="1" s="1"/>
  <c r="AE198" i="1" s="1"/>
  <c r="AZ199" i="1"/>
  <c r="CV68" i="1"/>
  <c r="CW68" i="1" s="1"/>
  <c r="BK68" i="1"/>
  <c r="BG68" i="1"/>
  <c r="AM69" i="1"/>
  <c r="CY200" i="1"/>
  <c r="CW200" i="1"/>
  <c r="U199" i="1"/>
  <c r="M199" i="1"/>
  <c r="AG198" i="1"/>
  <c r="BB199" i="1"/>
  <c r="AI197" i="1"/>
  <c r="Q197" i="1"/>
  <c r="R197" i="1" s="1"/>
  <c r="S197" i="1" s="1"/>
  <c r="AA196" i="1"/>
  <c r="W202" i="1"/>
  <c r="O202" i="1"/>
  <c r="T201" i="1"/>
  <c r="L201" i="1"/>
  <c r="CP201" i="1"/>
  <c r="Y197" i="1"/>
  <c r="Z197" i="1" s="1"/>
  <c r="X198" i="1"/>
  <c r="CR199" i="1"/>
  <c r="DQ199" i="1"/>
  <c r="DR199" i="1" s="1"/>
  <c r="DS199" i="1" s="1"/>
  <c r="CX200" i="1"/>
  <c r="P198" i="1"/>
  <c r="F203" i="1"/>
  <c r="G202" i="1"/>
  <c r="H201" i="1"/>
  <c r="I201" i="1" s="1"/>
  <c r="E201" i="1"/>
  <c r="D202" i="1"/>
  <c r="AU68" i="1" l="1"/>
  <c r="AS69" i="1"/>
  <c r="AO69" i="1"/>
  <c r="AP69" i="1"/>
  <c r="AQ69" i="1"/>
  <c r="AR69" i="1"/>
  <c r="AW69" i="1"/>
  <c r="BX199" i="1"/>
  <c r="BY199" i="1" s="1"/>
  <c r="BZ199" i="1" s="1"/>
  <c r="BW200" i="1" a="1"/>
  <c r="BW200" i="1" s="1"/>
  <c r="BX200" i="1" s="1"/>
  <c r="DA200" i="1"/>
  <c r="DB200" i="1" s="1"/>
  <c r="CB197" i="1"/>
  <c r="CK69" i="1"/>
  <c r="K201" i="1"/>
  <c r="DP201" i="1"/>
  <c r="CZ200" i="1"/>
  <c r="BC199" i="1"/>
  <c r="BA199" i="1"/>
  <c r="CQ201" i="1"/>
  <c r="AJ200" i="1"/>
  <c r="AK200" i="1" s="1"/>
  <c r="AL200" i="1" s="1"/>
  <c r="AF200" i="1"/>
  <c r="V202" i="1"/>
  <c r="N202" i="1"/>
  <c r="AH202" i="1"/>
  <c r="AD202" i="1"/>
  <c r="AB199" i="1"/>
  <c r="AC199" i="1" s="1"/>
  <c r="AE199" i="1" s="1"/>
  <c r="M200" i="1"/>
  <c r="CX68" i="1"/>
  <c r="CS69" i="1"/>
  <c r="BQ65" i="1"/>
  <c r="BS65" i="1" s="1"/>
  <c r="CY201" i="1"/>
  <c r="CW201" i="1"/>
  <c r="AG199" i="1"/>
  <c r="U200" i="1"/>
  <c r="AZ200" i="1"/>
  <c r="BB200" i="1"/>
  <c r="DA199" i="1"/>
  <c r="DB199" i="1" s="1"/>
  <c r="DC199" i="1" s="1"/>
  <c r="AI198" i="1"/>
  <c r="Q198" i="1"/>
  <c r="R198" i="1" s="1"/>
  <c r="S198" i="1" s="1"/>
  <c r="AA197" i="1"/>
  <c r="W203" i="1"/>
  <c r="O203" i="1"/>
  <c r="T202" i="1"/>
  <c r="L202" i="1"/>
  <c r="CP202" i="1"/>
  <c r="Y198" i="1"/>
  <c r="Z198" i="1" s="1"/>
  <c r="X199" i="1"/>
  <c r="P199" i="1"/>
  <c r="CR200" i="1"/>
  <c r="DQ200" i="1"/>
  <c r="DR200" i="1" s="1"/>
  <c r="DS200" i="1" s="1"/>
  <c r="CX201" i="1"/>
  <c r="F204" i="1"/>
  <c r="G203" i="1"/>
  <c r="H202" i="1"/>
  <c r="I202" i="1" s="1"/>
  <c r="D203" i="1"/>
  <c r="E202" i="1"/>
  <c r="AT69" i="1" l="1"/>
  <c r="AN69" i="1" s="1"/>
  <c r="BY200" i="1"/>
  <c r="BZ200" i="1" s="1"/>
  <c r="BW201" i="1" a="1"/>
  <c r="BW201" i="1" s="1"/>
  <c r="BX201" i="1" s="1"/>
  <c r="CB198" i="1"/>
  <c r="CF65" i="1"/>
  <c r="CJ65" i="1" s="1"/>
  <c r="CE65" i="1"/>
  <c r="CL65" i="1" s="1"/>
  <c r="CI69" i="1"/>
  <c r="BT65" i="1"/>
  <c r="CD65" i="1"/>
  <c r="CH65" i="1" s="1"/>
  <c r="K202" i="1"/>
  <c r="DP202" i="1"/>
  <c r="CZ201" i="1"/>
  <c r="BP69" i="1"/>
  <c r="BC200" i="1"/>
  <c r="BA200" i="1"/>
  <c r="CQ202" i="1"/>
  <c r="AJ201" i="1"/>
  <c r="AK201" i="1" s="1"/>
  <c r="AL201" i="1" s="1"/>
  <c r="AF201" i="1"/>
  <c r="V203" i="1"/>
  <c r="N203" i="1"/>
  <c r="AH203" i="1"/>
  <c r="AD203" i="1"/>
  <c r="AB200" i="1"/>
  <c r="AC200" i="1" s="1"/>
  <c r="AE200" i="1" s="1"/>
  <c r="M201" i="1"/>
  <c r="CY68" i="1"/>
  <c r="CZ68" i="1" s="1"/>
  <c r="CT69" i="1"/>
  <c r="BJ69" i="1"/>
  <c r="CU69" i="1"/>
  <c r="BI69" i="1"/>
  <c r="BH69" i="1"/>
  <c r="BD69" i="1"/>
  <c r="BE69" i="1"/>
  <c r="BF69" i="1"/>
  <c r="CY202" i="1"/>
  <c r="CW202" i="1"/>
  <c r="AG200" i="1"/>
  <c r="U201" i="1"/>
  <c r="AI199" i="1"/>
  <c r="DC200" i="1"/>
  <c r="BB201" i="1"/>
  <c r="AZ201" i="1"/>
  <c r="Q199" i="1"/>
  <c r="R199" i="1" s="1"/>
  <c r="S199" i="1" s="1"/>
  <c r="AA198" i="1"/>
  <c r="CP203" i="1"/>
  <c r="T203" i="1"/>
  <c r="L203" i="1"/>
  <c r="W204" i="1"/>
  <c r="O204" i="1"/>
  <c r="Y199" i="1"/>
  <c r="Z199" i="1" s="1"/>
  <c r="P200" i="1"/>
  <c r="X200" i="1"/>
  <c r="CR201" i="1"/>
  <c r="DQ201" i="1"/>
  <c r="CX202" i="1"/>
  <c r="F205" i="1"/>
  <c r="G204" i="1"/>
  <c r="H203" i="1"/>
  <c r="I203" i="1" s="1"/>
  <c r="E203" i="1"/>
  <c r="D204" i="1"/>
  <c r="AV69" i="1" l="1"/>
  <c r="AU69" i="1"/>
  <c r="BY201" i="1"/>
  <c r="BZ201" i="1" s="1"/>
  <c r="BW202" i="1" a="1"/>
  <c r="BW202" i="1" s="1"/>
  <c r="BX202" i="1" s="1"/>
  <c r="CB199" i="1"/>
  <c r="CG65" i="1"/>
  <c r="K203" i="1"/>
  <c r="DP203" i="1"/>
  <c r="CZ202" i="1"/>
  <c r="BC201" i="1"/>
  <c r="BA201" i="1"/>
  <c r="CQ203" i="1"/>
  <c r="V204" i="1"/>
  <c r="N204" i="1"/>
  <c r="AH204" i="1"/>
  <c r="AD204" i="1"/>
  <c r="AJ202" i="1"/>
  <c r="AK202" i="1" s="1"/>
  <c r="AL202" i="1" s="1"/>
  <c r="AF202" i="1"/>
  <c r="AG201" i="1"/>
  <c r="AB201" i="1"/>
  <c r="AC201" i="1" s="1"/>
  <c r="AE201" i="1" s="1"/>
  <c r="CV69" i="1"/>
  <c r="CW69" i="1" s="1"/>
  <c r="BK69" i="1"/>
  <c r="AM70" i="1"/>
  <c r="BG69" i="1"/>
  <c r="CY203" i="1"/>
  <c r="CW203" i="1"/>
  <c r="U202" i="1"/>
  <c r="AZ202" i="1"/>
  <c r="BB202" i="1"/>
  <c r="DA201" i="1"/>
  <c r="DB201" i="1" s="1"/>
  <c r="DC201" i="1" s="1"/>
  <c r="AI200" i="1"/>
  <c r="Q200" i="1"/>
  <c r="R200" i="1" s="1"/>
  <c r="S200" i="1" s="1"/>
  <c r="AA199" i="1"/>
  <c r="W205" i="1"/>
  <c r="O205" i="1"/>
  <c r="T204" i="1"/>
  <c r="L204" i="1"/>
  <c r="CP204" i="1"/>
  <c r="M202" i="1"/>
  <c r="X201" i="1"/>
  <c r="Y201" i="1" s="1"/>
  <c r="Z201" i="1" s="1"/>
  <c r="P201" i="1"/>
  <c r="Y200" i="1"/>
  <c r="Z200" i="1" s="1"/>
  <c r="CR202" i="1"/>
  <c r="DQ202" i="1"/>
  <c r="CX203" i="1"/>
  <c r="F206" i="1"/>
  <c r="G205" i="1"/>
  <c r="H204" i="1"/>
  <c r="I204" i="1" s="1"/>
  <c r="DR201" i="1"/>
  <c r="DS201" i="1" s="1"/>
  <c r="E204" i="1"/>
  <c r="D205" i="1"/>
  <c r="AO70" i="1" l="1"/>
  <c r="AP70" i="1"/>
  <c r="AQ70" i="1"/>
  <c r="AR70" i="1"/>
  <c r="AS70" i="1"/>
  <c r="AW70" i="1"/>
  <c r="BY202" i="1"/>
  <c r="BZ202" i="1" s="1"/>
  <c r="BW203" i="1" a="1"/>
  <c r="BW203" i="1" s="1"/>
  <c r="BX203" i="1" s="1"/>
  <c r="CB200" i="1"/>
  <c r="CK70" i="1"/>
  <c r="K204" i="1"/>
  <c r="DP204" i="1"/>
  <c r="CZ203" i="1"/>
  <c r="BC202" i="1"/>
  <c r="BA202" i="1"/>
  <c r="CM65" i="1"/>
  <c r="DA202" i="1"/>
  <c r="DB202" i="1" s="1"/>
  <c r="DC202" i="1" s="1"/>
  <c r="CQ204" i="1"/>
  <c r="V205" i="1"/>
  <c r="N205" i="1"/>
  <c r="AH205" i="1"/>
  <c r="AD205" i="1"/>
  <c r="AJ203" i="1"/>
  <c r="AK203" i="1" s="1"/>
  <c r="AL203" i="1" s="1"/>
  <c r="AF203" i="1"/>
  <c r="AG202" i="1"/>
  <c r="AB202" i="1"/>
  <c r="AC202" i="1" s="1"/>
  <c r="AE202" i="1" s="1"/>
  <c r="AZ203" i="1"/>
  <c r="CX69" i="1"/>
  <c r="BQ66" i="1"/>
  <c r="BS66" i="1" s="1"/>
  <c r="CS70" i="1"/>
  <c r="CY204" i="1"/>
  <c r="CW204" i="1"/>
  <c r="M203" i="1"/>
  <c r="BB203" i="1"/>
  <c r="U203" i="1"/>
  <c r="AI201" i="1"/>
  <c r="Q201" i="1"/>
  <c r="R201" i="1" s="1"/>
  <c r="S201" i="1" s="1"/>
  <c r="AA200" i="1"/>
  <c r="T205" i="1"/>
  <c r="L205" i="1"/>
  <c r="W206" i="1"/>
  <c r="O206" i="1"/>
  <c r="CP205" i="1"/>
  <c r="P202" i="1"/>
  <c r="X202" i="1"/>
  <c r="Y202" i="1" s="1"/>
  <c r="Z202" i="1" s="1"/>
  <c r="CR203" i="1"/>
  <c r="DQ203" i="1"/>
  <c r="CX204" i="1"/>
  <c r="F207" i="1"/>
  <c r="G206" i="1"/>
  <c r="H205" i="1"/>
  <c r="I205" i="1" s="1"/>
  <c r="DR202" i="1"/>
  <c r="DS202" i="1" s="1"/>
  <c r="E205" i="1"/>
  <c r="D206" i="1"/>
  <c r="AT70" i="1" l="1"/>
  <c r="AN70" i="1" s="1"/>
  <c r="CC200" i="1"/>
  <c r="CC201" i="1" s="1"/>
  <c r="CC202" i="1" s="1"/>
  <c r="CC203" i="1" s="1"/>
  <c r="CC204" i="1" s="1"/>
  <c r="CC205" i="1" s="1"/>
  <c r="CC206" i="1" s="1"/>
  <c r="BY203" i="1"/>
  <c r="BZ203" i="1" s="1"/>
  <c r="BW204" i="1" a="1"/>
  <c r="BW204" i="1" s="1"/>
  <c r="BX204" i="1" s="1"/>
  <c r="CB201" i="1"/>
  <c r="CF66" i="1"/>
  <c r="CJ66" i="1" s="1"/>
  <c r="CE66" i="1"/>
  <c r="CL66" i="1" s="1"/>
  <c r="CI70" i="1"/>
  <c r="BT66" i="1"/>
  <c r="CD66" i="1"/>
  <c r="CH66" i="1" s="1"/>
  <c r="K205" i="1"/>
  <c r="DP205" i="1"/>
  <c r="CZ204" i="1"/>
  <c r="BP70" i="1"/>
  <c r="BC203" i="1"/>
  <c r="BA203" i="1"/>
  <c r="CQ205" i="1"/>
  <c r="V206" i="1"/>
  <c r="N206" i="1"/>
  <c r="AH206" i="1"/>
  <c r="AD206" i="1"/>
  <c r="AJ204" i="1"/>
  <c r="AK204" i="1" s="1"/>
  <c r="AL204" i="1" s="1"/>
  <c r="AF204" i="1"/>
  <c r="AG203" i="1"/>
  <c r="AB203" i="1"/>
  <c r="AC203" i="1" s="1"/>
  <c r="AE203" i="1" s="1"/>
  <c r="CY69" i="1"/>
  <c r="CZ69" i="1" s="1"/>
  <c r="CT70" i="1"/>
  <c r="BH70" i="1"/>
  <c r="CU70" i="1"/>
  <c r="BD70" i="1"/>
  <c r="BI70" i="1"/>
  <c r="BE70" i="1"/>
  <c r="BF70" i="1"/>
  <c r="BJ70" i="1"/>
  <c r="CY205" i="1"/>
  <c r="CW205" i="1"/>
  <c r="DA203" i="1"/>
  <c r="DB203" i="1" s="1"/>
  <c r="DC203" i="1" s="1"/>
  <c r="X203" i="1"/>
  <c r="U204" i="1"/>
  <c r="BB204" i="1"/>
  <c r="M204" i="1"/>
  <c r="AZ204" i="1"/>
  <c r="AI202" i="1"/>
  <c r="Q202" i="1"/>
  <c r="R202" i="1" s="1"/>
  <c r="S202" i="1" s="1"/>
  <c r="AA201" i="1"/>
  <c r="T206" i="1"/>
  <c r="L206" i="1"/>
  <c r="W207" i="1"/>
  <c r="O207" i="1"/>
  <c r="CP206" i="1"/>
  <c r="P203" i="1"/>
  <c r="CR204" i="1"/>
  <c r="DQ204" i="1"/>
  <c r="G207" i="1"/>
  <c r="F208" i="1"/>
  <c r="CX205" i="1"/>
  <c r="H206" i="1"/>
  <c r="I206" i="1" s="1"/>
  <c r="DR203" i="1"/>
  <c r="DS203" i="1" s="1"/>
  <c r="E206" i="1"/>
  <c r="D207" i="1"/>
  <c r="AV70" i="1" l="1"/>
  <c r="AU70" i="1"/>
  <c r="CB202" i="1"/>
  <c r="CC207" i="1"/>
  <c r="BY204" i="1"/>
  <c r="BZ204" i="1" s="1"/>
  <c r="BW205" i="1" a="1"/>
  <c r="BW205" i="1" s="1"/>
  <c r="BX205" i="1" s="1"/>
  <c r="CG66" i="1"/>
  <c r="K206" i="1"/>
  <c r="DP206" i="1"/>
  <c r="CZ205" i="1"/>
  <c r="BC204" i="1"/>
  <c r="BA204" i="1"/>
  <c r="CQ206" i="1"/>
  <c r="V207" i="1"/>
  <c r="N207" i="1"/>
  <c r="AH207" i="1"/>
  <c r="AD207" i="1"/>
  <c r="AJ205" i="1"/>
  <c r="AK205" i="1" s="1"/>
  <c r="AL205" i="1" s="1"/>
  <c r="AF205" i="1"/>
  <c r="AG204" i="1"/>
  <c r="AB204" i="1"/>
  <c r="AC204" i="1" s="1"/>
  <c r="AE204" i="1" s="1"/>
  <c r="U205" i="1"/>
  <c r="CV70" i="1"/>
  <c r="CW70" i="1" s="1"/>
  <c r="BG70" i="1"/>
  <c r="AM71" i="1"/>
  <c r="BK70" i="1"/>
  <c r="CY206" i="1"/>
  <c r="CW206" i="1"/>
  <c r="M205" i="1"/>
  <c r="Y203" i="1"/>
  <c r="Z203" i="1" s="1"/>
  <c r="DA204" i="1"/>
  <c r="DB204" i="1" s="1"/>
  <c r="DC204" i="1" s="1"/>
  <c r="AZ205" i="1"/>
  <c r="AI203" i="1"/>
  <c r="BB205" i="1"/>
  <c r="Q203" i="1"/>
  <c r="R203" i="1" s="1"/>
  <c r="S203" i="1" s="1"/>
  <c r="AA202" i="1"/>
  <c r="CP207" i="1"/>
  <c r="T207" i="1"/>
  <c r="L207" i="1"/>
  <c r="W208" i="1"/>
  <c r="O208" i="1"/>
  <c r="P204" i="1"/>
  <c r="X204" i="1"/>
  <c r="CR205" i="1"/>
  <c r="DQ205" i="1"/>
  <c r="F209" i="1"/>
  <c r="G208" i="1"/>
  <c r="CX206" i="1"/>
  <c r="H207" i="1"/>
  <c r="I207" i="1" s="1"/>
  <c r="DR204" i="1"/>
  <c r="DS204" i="1" s="1"/>
  <c r="E207" i="1"/>
  <c r="D208" i="1"/>
  <c r="AQ71" i="1" l="1"/>
  <c r="AR71" i="1"/>
  <c r="AS71" i="1"/>
  <c r="AO71" i="1"/>
  <c r="AP71" i="1"/>
  <c r="AW71" i="1"/>
  <c r="CB203" i="1"/>
  <c r="CC208" i="1"/>
  <c r="BY205" i="1"/>
  <c r="BZ205" i="1" s="1"/>
  <c r="BW206" i="1" a="1"/>
  <c r="BW206" i="1" s="1"/>
  <c r="BX206" i="1" s="1"/>
  <c r="CK71" i="1"/>
  <c r="K207" i="1"/>
  <c r="DP207" i="1"/>
  <c r="CZ206" i="1"/>
  <c r="BC205" i="1"/>
  <c r="BA205" i="1"/>
  <c r="CM66" i="1"/>
  <c r="CQ207" i="1"/>
  <c r="V208" i="1"/>
  <c r="N208" i="1"/>
  <c r="AH208" i="1"/>
  <c r="AD208" i="1"/>
  <c r="AJ206" i="1"/>
  <c r="AK206" i="1" s="1"/>
  <c r="AL206" i="1" s="1"/>
  <c r="AF206" i="1"/>
  <c r="AG205" i="1"/>
  <c r="AB205" i="1"/>
  <c r="AC205" i="1" s="1"/>
  <c r="AE205" i="1" s="1"/>
  <c r="CX70" i="1"/>
  <c r="BQ67" i="1"/>
  <c r="BS67" i="1" s="1"/>
  <c r="CS71" i="1"/>
  <c r="CY207" i="1"/>
  <c r="CW207" i="1"/>
  <c r="AZ206" i="1"/>
  <c r="DA205" i="1"/>
  <c r="DB205" i="1" s="1"/>
  <c r="DC205" i="1" s="1"/>
  <c r="BB206" i="1"/>
  <c r="U206" i="1"/>
  <c r="M206" i="1"/>
  <c r="AI204" i="1"/>
  <c r="Q204" i="1"/>
  <c r="R204" i="1" s="1"/>
  <c r="S204" i="1" s="1"/>
  <c r="AA203" i="1"/>
  <c r="T208" i="1"/>
  <c r="L208" i="1"/>
  <c r="W209" i="1"/>
  <c r="O209" i="1"/>
  <c r="CP208" i="1"/>
  <c r="Y204" i="1"/>
  <c r="Z204" i="1" s="1"/>
  <c r="P205" i="1"/>
  <c r="X205" i="1"/>
  <c r="Y205" i="1" s="1"/>
  <c r="Z205" i="1" s="1"/>
  <c r="CR206" i="1"/>
  <c r="DQ206" i="1"/>
  <c r="F210" i="1"/>
  <c r="G209" i="1"/>
  <c r="CX207" i="1"/>
  <c r="H208" i="1"/>
  <c r="I208" i="1" s="1"/>
  <c r="DR205" i="1"/>
  <c r="DS205" i="1" s="1"/>
  <c r="E208" i="1"/>
  <c r="D209" i="1"/>
  <c r="AT71" i="1" l="1"/>
  <c r="AN71" i="1" s="1"/>
  <c r="CC209" i="1"/>
  <c r="BY206" i="1"/>
  <c r="BZ206" i="1" s="1"/>
  <c r="DA206" i="1"/>
  <c r="DB206" i="1" s="1"/>
  <c r="DC206" i="1" s="1"/>
  <c r="BW207" i="1" a="1"/>
  <c r="BW207" i="1" s="1"/>
  <c r="CB204" i="1"/>
  <c r="CF67" i="1"/>
  <c r="CJ67" i="1" s="1"/>
  <c r="CE67" i="1"/>
  <c r="CL67" i="1" s="1"/>
  <c r="CI71" i="1"/>
  <c r="BT67" i="1"/>
  <c r="CD67" i="1"/>
  <c r="CH67" i="1" s="1"/>
  <c r="K208" i="1"/>
  <c r="DP208" i="1"/>
  <c r="CZ207" i="1"/>
  <c r="BP71" i="1"/>
  <c r="BC206" i="1"/>
  <c r="BA206" i="1"/>
  <c r="CQ208" i="1"/>
  <c r="V209" i="1"/>
  <c r="N209" i="1"/>
  <c r="AH209" i="1"/>
  <c r="AD209" i="1"/>
  <c r="AJ207" i="1"/>
  <c r="AK207" i="1" s="1"/>
  <c r="AL207" i="1" s="1"/>
  <c r="AF207" i="1"/>
  <c r="AG206" i="1"/>
  <c r="AB206" i="1"/>
  <c r="AC206" i="1" s="1"/>
  <c r="AE206" i="1" s="1"/>
  <c r="M207" i="1"/>
  <c r="CY70" i="1"/>
  <c r="CZ70" i="1" s="1"/>
  <c r="BI71" i="1"/>
  <c r="CU71" i="1"/>
  <c r="BF71" i="1"/>
  <c r="CT71" i="1"/>
  <c r="BE71" i="1"/>
  <c r="BJ71" i="1"/>
  <c r="BD71" i="1"/>
  <c r="BH71" i="1"/>
  <c r="CY208" i="1"/>
  <c r="CW208" i="1"/>
  <c r="U207" i="1"/>
  <c r="AZ207" i="1"/>
  <c r="BB207" i="1"/>
  <c r="AI205" i="1"/>
  <c r="Q205" i="1"/>
  <c r="R205" i="1" s="1"/>
  <c r="S205" i="1" s="1"/>
  <c r="AA204" i="1"/>
  <c r="T209" i="1"/>
  <c r="L209" i="1"/>
  <c r="W210" i="1"/>
  <c r="O210" i="1"/>
  <c r="CP209" i="1"/>
  <c r="P206" i="1"/>
  <c r="CR207" i="1"/>
  <c r="X206" i="1"/>
  <c r="DQ207" i="1"/>
  <c r="F211" i="1"/>
  <c r="G210" i="1"/>
  <c r="CX208" i="1"/>
  <c r="H209" i="1"/>
  <c r="I209" i="1" s="1"/>
  <c r="DR206" i="1"/>
  <c r="DS206" i="1" s="1"/>
  <c r="E209" i="1"/>
  <c r="D210" i="1"/>
  <c r="AV71" i="1" l="1"/>
  <c r="AU71" i="1"/>
  <c r="CC210" i="1"/>
  <c r="BX207" i="1"/>
  <c r="BY207" i="1" s="1"/>
  <c r="BZ207" i="1" s="1"/>
  <c r="BW208" i="1" a="1"/>
  <c r="BW208" i="1" s="1"/>
  <c r="BX208" i="1" s="1"/>
  <c r="CB205" i="1"/>
  <c r="CG67" i="1"/>
  <c r="K209" i="1"/>
  <c r="DP209" i="1"/>
  <c r="CZ208" i="1"/>
  <c r="BC207" i="1"/>
  <c r="BA207" i="1"/>
  <c r="CQ209" i="1"/>
  <c r="V210" i="1"/>
  <c r="N210" i="1"/>
  <c r="AH210" i="1"/>
  <c r="AD210" i="1"/>
  <c r="DA208" i="1"/>
  <c r="DB208" i="1" s="1"/>
  <c r="AJ208" i="1"/>
  <c r="AK208" i="1" s="1"/>
  <c r="AL208" i="1" s="1"/>
  <c r="AF208" i="1"/>
  <c r="AB207" i="1"/>
  <c r="AC207" i="1" s="1"/>
  <c r="AE207" i="1" s="1"/>
  <c r="AZ208" i="1"/>
  <c r="CV71" i="1"/>
  <c r="CW71" i="1" s="1"/>
  <c r="AM72" i="1"/>
  <c r="BG71" i="1"/>
  <c r="BK71" i="1"/>
  <c r="CY209" i="1"/>
  <c r="CW209" i="1"/>
  <c r="DA207" i="1"/>
  <c r="DB207" i="1" s="1"/>
  <c r="DC207" i="1" s="1"/>
  <c r="AG207" i="1"/>
  <c r="M208" i="1"/>
  <c r="BB208" i="1"/>
  <c r="U208" i="1"/>
  <c r="AI206" i="1"/>
  <c r="Q206" i="1"/>
  <c r="R206" i="1" s="1"/>
  <c r="S206" i="1" s="1"/>
  <c r="AA205" i="1"/>
  <c r="CP210" i="1"/>
  <c r="T210" i="1"/>
  <c r="L210" i="1"/>
  <c r="W211" i="1"/>
  <c r="O211" i="1"/>
  <c r="P207" i="1"/>
  <c r="X207" i="1"/>
  <c r="Y207" i="1" s="1"/>
  <c r="Z207" i="1" s="1"/>
  <c r="CR208" i="1"/>
  <c r="Y206" i="1"/>
  <c r="Z206" i="1" s="1"/>
  <c r="DQ208" i="1"/>
  <c r="F212" i="1"/>
  <c r="G211" i="1"/>
  <c r="CX209" i="1"/>
  <c r="H210" i="1"/>
  <c r="I210" i="1" s="1"/>
  <c r="DR207" i="1"/>
  <c r="DS207" i="1" s="1"/>
  <c r="E210" i="1"/>
  <c r="D211" i="1"/>
  <c r="AO72" i="1" l="1"/>
  <c r="AP72" i="1"/>
  <c r="AQ72" i="1"/>
  <c r="AR72" i="1"/>
  <c r="AS72" i="1"/>
  <c r="AW72" i="1"/>
  <c r="CB206" i="1"/>
  <c r="CB207" i="1" s="1"/>
  <c r="CC211" i="1"/>
  <c r="BY208" i="1"/>
  <c r="BZ208" i="1" s="1"/>
  <c r="BW209" i="1" a="1"/>
  <c r="BW209" i="1" s="1"/>
  <c r="BX209" i="1" s="1"/>
  <c r="CK72" i="1"/>
  <c r="K210" i="1"/>
  <c r="DP210" i="1"/>
  <c r="CZ209" i="1"/>
  <c r="BC208" i="1"/>
  <c r="BA208" i="1"/>
  <c r="CM67" i="1"/>
  <c r="CQ210" i="1"/>
  <c r="V211" i="1"/>
  <c r="N211" i="1"/>
  <c r="AH211" i="1"/>
  <c r="AD211" i="1"/>
  <c r="AJ209" i="1"/>
  <c r="AK209" i="1" s="1"/>
  <c r="AL209" i="1" s="1"/>
  <c r="AF209" i="1"/>
  <c r="AB209" i="1" s="1"/>
  <c r="AC209" i="1" s="1"/>
  <c r="AG208" i="1"/>
  <c r="AB208" i="1"/>
  <c r="AC208" i="1" s="1"/>
  <c r="AE208" i="1" s="1"/>
  <c r="BQ68" i="1"/>
  <c r="BS68" i="1" s="1"/>
  <c r="CX71" i="1"/>
  <c r="CY71" i="1" s="1"/>
  <c r="CZ71" i="1" s="1"/>
  <c r="CS72" i="1"/>
  <c r="CY210" i="1"/>
  <c r="CW210" i="1"/>
  <c r="DC208" i="1"/>
  <c r="M209" i="1"/>
  <c r="BB209" i="1"/>
  <c r="AZ209" i="1"/>
  <c r="U209" i="1"/>
  <c r="AI207" i="1"/>
  <c r="Q207" i="1"/>
  <c r="R207" i="1" s="1"/>
  <c r="S207" i="1" s="1"/>
  <c r="AA206" i="1"/>
  <c r="T211" i="1"/>
  <c r="L211" i="1"/>
  <c r="W212" i="1"/>
  <c r="O212" i="1"/>
  <c r="CP211" i="1"/>
  <c r="P208" i="1"/>
  <c r="X208" i="1"/>
  <c r="DQ209" i="1"/>
  <c r="F213" i="1"/>
  <c r="G212" i="1"/>
  <c r="CX210" i="1"/>
  <c r="CR209" i="1"/>
  <c r="H211" i="1"/>
  <c r="I211" i="1" s="1"/>
  <c r="DR208" i="1"/>
  <c r="DS208" i="1" s="1"/>
  <c r="E211" i="1"/>
  <c r="D212" i="1"/>
  <c r="AT72" i="1" l="1"/>
  <c r="AN72" i="1" s="1"/>
  <c r="AV72" i="1" s="1"/>
  <c r="BY209" i="1"/>
  <c r="BZ209" i="1" s="1"/>
  <c r="BW210" i="1" a="1"/>
  <c r="BW210" i="1" s="1"/>
  <c r="BX210" i="1" s="1"/>
  <c r="CF68" i="1"/>
  <c r="CJ68" i="1" s="1"/>
  <c r="CE68" i="1"/>
  <c r="CL68" i="1" s="1"/>
  <c r="CI72" i="1"/>
  <c r="BT68" i="1"/>
  <c r="CD68" i="1"/>
  <c r="CH68" i="1" s="1"/>
  <c r="K211" i="1"/>
  <c r="DP211" i="1"/>
  <c r="CZ210" i="1"/>
  <c r="BP72" i="1"/>
  <c r="BC209" i="1"/>
  <c r="BA209" i="1"/>
  <c r="AG209" i="1"/>
  <c r="CQ211" i="1"/>
  <c r="V212" i="1"/>
  <c r="N212" i="1"/>
  <c r="AH212" i="1"/>
  <c r="AD212" i="1"/>
  <c r="DA210" i="1"/>
  <c r="DB210" i="1" s="1"/>
  <c r="AJ210" i="1"/>
  <c r="AK210" i="1" s="1"/>
  <c r="AL210" i="1" s="1"/>
  <c r="AF210" i="1"/>
  <c r="BB210" i="1"/>
  <c r="BE72" i="1"/>
  <c r="CT72" i="1"/>
  <c r="BI72" i="1"/>
  <c r="CU72" i="1"/>
  <c r="BJ72" i="1"/>
  <c r="BD72" i="1"/>
  <c r="BH72" i="1"/>
  <c r="BF72" i="1"/>
  <c r="CY211" i="1"/>
  <c r="CW211" i="1"/>
  <c r="DA209" i="1"/>
  <c r="DB209" i="1" s="1"/>
  <c r="DC209" i="1" s="1"/>
  <c r="U210" i="1"/>
  <c r="M210" i="1"/>
  <c r="AZ210" i="1"/>
  <c r="AI208" i="1"/>
  <c r="Q208" i="1"/>
  <c r="R208" i="1" s="1"/>
  <c r="S208" i="1" s="1"/>
  <c r="AA207" i="1"/>
  <c r="CP212" i="1"/>
  <c r="T212" i="1"/>
  <c r="L212" i="1"/>
  <c r="W213" i="1"/>
  <c r="O213" i="1"/>
  <c r="X209" i="1"/>
  <c r="P209" i="1"/>
  <c r="Y208" i="1"/>
  <c r="Z208" i="1" s="1"/>
  <c r="AE209" i="1"/>
  <c r="CR210" i="1"/>
  <c r="DQ210" i="1"/>
  <c r="G213" i="1"/>
  <c r="F214" i="1"/>
  <c r="CX211" i="1"/>
  <c r="H212" i="1"/>
  <c r="I212" i="1" s="1"/>
  <c r="DR209" i="1"/>
  <c r="DS209" i="1" s="1"/>
  <c r="E212" i="1"/>
  <c r="D213" i="1"/>
  <c r="AU72" i="1" l="1"/>
  <c r="BY210" i="1"/>
  <c r="BZ210" i="1" s="1"/>
  <c r="BW211" i="1" a="1"/>
  <c r="BW211" i="1" s="1"/>
  <c r="BX211" i="1" s="1"/>
  <c r="CB208" i="1"/>
  <c r="CG68" i="1"/>
  <c r="K212" i="1"/>
  <c r="DP212" i="1"/>
  <c r="CZ211" i="1"/>
  <c r="BC210" i="1"/>
  <c r="BA210" i="1"/>
  <c r="CQ212" i="1"/>
  <c r="V213" i="1"/>
  <c r="N213" i="1"/>
  <c r="AH213" i="1"/>
  <c r="AD213" i="1"/>
  <c r="AJ211" i="1"/>
  <c r="AK211" i="1" s="1"/>
  <c r="AL211" i="1" s="1"/>
  <c r="AF211" i="1"/>
  <c r="AG210" i="1"/>
  <c r="AB210" i="1"/>
  <c r="AC210" i="1" s="1"/>
  <c r="AE210" i="1" s="1"/>
  <c r="M211" i="1"/>
  <c r="CV72" i="1"/>
  <c r="CW72" i="1" s="1"/>
  <c r="BK72" i="1"/>
  <c r="AM73" i="1"/>
  <c r="BG72" i="1"/>
  <c r="CY212" i="1"/>
  <c r="CW212" i="1"/>
  <c r="U211" i="1"/>
  <c r="DC210" i="1"/>
  <c r="BB211" i="1"/>
  <c r="AZ211" i="1"/>
  <c r="AI209" i="1"/>
  <c r="Q209" i="1"/>
  <c r="R209" i="1" s="1"/>
  <c r="S209" i="1" s="1"/>
  <c r="AA208" i="1"/>
  <c r="CP213" i="1"/>
  <c r="T213" i="1"/>
  <c r="L213" i="1"/>
  <c r="W214" i="1"/>
  <c r="O214" i="1"/>
  <c r="Y209" i="1"/>
  <c r="Z209" i="1" s="1"/>
  <c r="P210" i="1"/>
  <c r="X210" i="1"/>
  <c r="Y210" i="1" s="1"/>
  <c r="Z210" i="1" s="1"/>
  <c r="CR211" i="1"/>
  <c r="DQ211" i="1"/>
  <c r="F215" i="1"/>
  <c r="G214" i="1"/>
  <c r="CX212" i="1"/>
  <c r="H213" i="1"/>
  <c r="I213" i="1" s="1"/>
  <c r="DR210" i="1"/>
  <c r="DS210" i="1" s="1"/>
  <c r="E213" i="1"/>
  <c r="D214" i="1"/>
  <c r="AO73" i="1" l="1"/>
  <c r="AP73" i="1"/>
  <c r="AQ73" i="1"/>
  <c r="AR73" i="1"/>
  <c r="AS73" i="1"/>
  <c r="AW73" i="1"/>
  <c r="BY211" i="1"/>
  <c r="BZ211" i="1" s="1"/>
  <c r="BW212" i="1" a="1"/>
  <c r="BW212" i="1" s="1"/>
  <c r="BX212" i="1" s="1"/>
  <c r="CB209" i="1"/>
  <c r="CK73" i="1"/>
  <c r="K213" i="1"/>
  <c r="DP213" i="1"/>
  <c r="CZ212" i="1"/>
  <c r="BC211" i="1"/>
  <c r="BA211" i="1"/>
  <c r="CM68" i="1"/>
  <c r="CQ213" i="1"/>
  <c r="V214" i="1"/>
  <c r="N214" i="1"/>
  <c r="AH214" i="1"/>
  <c r="AD214" i="1"/>
  <c r="AJ212" i="1"/>
  <c r="AK212" i="1" s="1"/>
  <c r="AL212" i="1" s="1"/>
  <c r="AF212" i="1"/>
  <c r="AG211" i="1"/>
  <c r="AB211" i="1"/>
  <c r="AC211" i="1" s="1"/>
  <c r="AE211" i="1" s="1"/>
  <c r="BB212" i="1"/>
  <c r="CX72" i="1"/>
  <c r="BQ69" i="1"/>
  <c r="BS69" i="1" s="1"/>
  <c r="CS73" i="1"/>
  <c r="CY213" i="1"/>
  <c r="CW213" i="1"/>
  <c r="DA211" i="1"/>
  <c r="DB211" i="1" s="1"/>
  <c r="DC211" i="1" s="1"/>
  <c r="M212" i="1"/>
  <c r="AZ212" i="1"/>
  <c r="U212" i="1"/>
  <c r="AI210" i="1"/>
  <c r="Q210" i="1"/>
  <c r="R210" i="1" s="1"/>
  <c r="S210" i="1" s="1"/>
  <c r="AA209" i="1"/>
  <c r="T214" i="1"/>
  <c r="L214" i="1"/>
  <c r="W215" i="1"/>
  <c r="O215" i="1"/>
  <c r="CP214" i="1"/>
  <c r="P211" i="1"/>
  <c r="X211" i="1"/>
  <c r="Y211" i="1" s="1"/>
  <c r="Z211" i="1" s="1"/>
  <c r="CR212" i="1"/>
  <c r="DQ212" i="1"/>
  <c r="F216" i="1"/>
  <c r="G215" i="1"/>
  <c r="CX213" i="1"/>
  <c r="H214" i="1"/>
  <c r="I214" i="1" s="1"/>
  <c r="DR211" i="1"/>
  <c r="DS211" i="1" s="1"/>
  <c r="E214" i="1"/>
  <c r="D215" i="1"/>
  <c r="AT73" i="1" l="1"/>
  <c r="BY212" i="1"/>
  <c r="BZ212" i="1" s="1"/>
  <c r="BW213" i="1" a="1"/>
  <c r="BW213" i="1" s="1"/>
  <c r="BX213" i="1" s="1"/>
  <c r="CB210" i="1"/>
  <c r="CF69" i="1"/>
  <c r="CJ69" i="1" s="1"/>
  <c r="CE69" i="1"/>
  <c r="CL69" i="1" s="1"/>
  <c r="CI73" i="1"/>
  <c r="BT69" i="1"/>
  <c r="CD69" i="1"/>
  <c r="CH69" i="1" s="1"/>
  <c r="K214" i="1"/>
  <c r="DP214" i="1"/>
  <c r="CZ213" i="1"/>
  <c r="BP73" i="1"/>
  <c r="BC212" i="1"/>
  <c r="BA212" i="1"/>
  <c r="CQ214" i="1"/>
  <c r="V215" i="1"/>
  <c r="N215" i="1"/>
  <c r="AH215" i="1"/>
  <c r="AD215" i="1"/>
  <c r="DA213" i="1"/>
  <c r="DB213" i="1" s="1"/>
  <c r="AJ213" i="1"/>
  <c r="AK213" i="1" s="1"/>
  <c r="AL213" i="1" s="1"/>
  <c r="AF213" i="1"/>
  <c r="AB212" i="1"/>
  <c r="AC212" i="1" s="1"/>
  <c r="AE212" i="1" s="1"/>
  <c r="CY72" i="1"/>
  <c r="CZ72" i="1" s="1"/>
  <c r="BF73" i="1"/>
  <c r="CT73" i="1"/>
  <c r="BI73" i="1"/>
  <c r="CU73" i="1"/>
  <c r="BJ73" i="1"/>
  <c r="BD73" i="1"/>
  <c r="BE73" i="1"/>
  <c r="BH73" i="1"/>
  <c r="CY214" i="1"/>
  <c r="CW214" i="1"/>
  <c r="DA212" i="1"/>
  <c r="DB212" i="1" s="1"/>
  <c r="DC212" i="1" s="1"/>
  <c r="AG212" i="1"/>
  <c r="AZ213" i="1"/>
  <c r="M213" i="1"/>
  <c r="U213" i="1"/>
  <c r="AI211" i="1"/>
  <c r="BB213" i="1"/>
  <c r="Q211" i="1"/>
  <c r="R211" i="1" s="1"/>
  <c r="S211" i="1" s="1"/>
  <c r="AA210" i="1"/>
  <c r="T215" i="1"/>
  <c r="L215" i="1"/>
  <c r="W216" i="1"/>
  <c r="O216" i="1"/>
  <c r="CP215" i="1"/>
  <c r="P212" i="1"/>
  <c r="X212" i="1"/>
  <c r="DQ213" i="1"/>
  <c r="F217" i="1"/>
  <c r="G216" i="1"/>
  <c r="CX214" i="1"/>
  <c r="CR213" i="1"/>
  <c r="H215" i="1"/>
  <c r="I215" i="1" s="1"/>
  <c r="DR212" i="1"/>
  <c r="DS212" i="1" s="1"/>
  <c r="E215" i="1"/>
  <c r="D216" i="1"/>
  <c r="AN73" i="1" l="1"/>
  <c r="AU73" i="1" s="1"/>
  <c r="BY213" i="1"/>
  <c r="BZ213" i="1" s="1"/>
  <c r="BW214" i="1" a="1"/>
  <c r="BW214" i="1" s="1"/>
  <c r="BX214" i="1" s="1"/>
  <c r="CB211" i="1"/>
  <c r="CG69" i="1"/>
  <c r="CM69" i="1" s="1"/>
  <c r="K215" i="1"/>
  <c r="DP215" i="1"/>
  <c r="CZ214" i="1"/>
  <c r="BC213" i="1"/>
  <c r="BA213" i="1"/>
  <c r="CQ215" i="1"/>
  <c r="V216" i="1"/>
  <c r="N216" i="1"/>
  <c r="AH216" i="1"/>
  <c r="AD216" i="1"/>
  <c r="DA214" i="1"/>
  <c r="DB214" i="1" s="1"/>
  <c r="DC214" i="1" s="1"/>
  <c r="AJ214" i="1"/>
  <c r="AK214" i="1" s="1"/>
  <c r="AL214" i="1" s="1"/>
  <c r="AF214" i="1"/>
  <c r="AG213" i="1"/>
  <c r="AB213" i="1"/>
  <c r="AC213" i="1" s="1"/>
  <c r="AE213" i="1" s="1"/>
  <c r="BB214" i="1"/>
  <c r="CV73" i="1"/>
  <c r="CW73" i="1" s="1"/>
  <c r="AM74" i="1"/>
  <c r="BK73" i="1"/>
  <c r="BG73" i="1"/>
  <c r="CY215" i="1"/>
  <c r="CW215" i="1"/>
  <c r="DC213" i="1"/>
  <c r="U214" i="1"/>
  <c r="P213" i="1"/>
  <c r="AI212" i="1"/>
  <c r="M214" i="1"/>
  <c r="AZ214" i="1"/>
  <c r="Q212" i="1"/>
  <c r="R212" i="1" s="1"/>
  <c r="S212" i="1" s="1"/>
  <c r="AA211" i="1"/>
  <c r="CP216" i="1"/>
  <c r="T216" i="1"/>
  <c r="L216" i="1"/>
  <c r="W217" i="1"/>
  <c r="O217" i="1"/>
  <c r="X213" i="1"/>
  <c r="Y213" i="1" s="1"/>
  <c r="Z213" i="1" s="1"/>
  <c r="Y212" i="1"/>
  <c r="Z212" i="1" s="1"/>
  <c r="DQ214" i="1"/>
  <c r="G217" i="1"/>
  <c r="F218" i="1"/>
  <c r="CX215" i="1"/>
  <c r="CR214" i="1"/>
  <c r="H216" i="1"/>
  <c r="I216" i="1" s="1"/>
  <c r="DR213" i="1"/>
  <c r="DS213" i="1" s="1"/>
  <c r="D217" i="1"/>
  <c r="E216" i="1"/>
  <c r="AV73" i="1" l="1"/>
  <c r="AR74" i="1"/>
  <c r="AS74" i="1"/>
  <c r="AO74" i="1"/>
  <c r="AP74" i="1"/>
  <c r="AQ74" i="1"/>
  <c r="AW74" i="1"/>
  <c r="BY214" i="1"/>
  <c r="BZ214" i="1" s="1"/>
  <c r="BW215" i="1" a="1"/>
  <c r="BW215" i="1" s="1"/>
  <c r="CB212" i="1"/>
  <c r="CK74" i="1"/>
  <c r="K216" i="1"/>
  <c r="DP216" i="1"/>
  <c r="CZ215" i="1"/>
  <c r="BC214" i="1"/>
  <c r="BA214" i="1"/>
  <c r="CQ216" i="1"/>
  <c r="V217" i="1"/>
  <c r="N217" i="1"/>
  <c r="AH217" i="1"/>
  <c r="AD217" i="1"/>
  <c r="AJ215" i="1"/>
  <c r="AK215" i="1" s="1"/>
  <c r="AL215" i="1" s="1"/>
  <c r="AF215" i="1"/>
  <c r="AG214" i="1"/>
  <c r="AB214" i="1"/>
  <c r="AC214" i="1" s="1"/>
  <c r="AE214" i="1" s="1"/>
  <c r="BB215" i="1"/>
  <c r="CX73" i="1"/>
  <c r="CY73" i="1" s="1"/>
  <c r="CZ73" i="1" s="1"/>
  <c r="BQ70" i="1"/>
  <c r="BS70" i="1" s="1"/>
  <c r="CS74" i="1"/>
  <c r="CY216" i="1"/>
  <c r="CW216" i="1"/>
  <c r="AZ215" i="1"/>
  <c r="U215" i="1"/>
  <c r="Q213" i="1"/>
  <c r="R213" i="1" s="1"/>
  <c r="S213" i="1" s="1"/>
  <c r="M215" i="1"/>
  <c r="AI213" i="1"/>
  <c r="AA212" i="1"/>
  <c r="T217" i="1"/>
  <c r="L217" i="1"/>
  <c r="W218" i="1"/>
  <c r="O218" i="1"/>
  <c r="CP217" i="1"/>
  <c r="X214" i="1"/>
  <c r="Y214" i="1" s="1"/>
  <c r="Z214" i="1" s="1"/>
  <c r="P214" i="1"/>
  <c r="CR215" i="1"/>
  <c r="DQ215" i="1"/>
  <c r="G218" i="1"/>
  <c r="F219" i="1"/>
  <c r="CX216" i="1"/>
  <c r="H217" i="1"/>
  <c r="I217" i="1" s="1"/>
  <c r="DR214" i="1"/>
  <c r="DS214" i="1" s="1"/>
  <c r="D218" i="1"/>
  <c r="E217" i="1"/>
  <c r="AT74" i="1" l="1"/>
  <c r="AN74" i="1" s="1"/>
  <c r="CB213" i="1"/>
  <c r="BX215" i="1"/>
  <c r="BY215" i="1" s="1"/>
  <c r="BZ215" i="1" s="1"/>
  <c r="BW216" i="1" a="1"/>
  <c r="BW216" i="1" s="1"/>
  <c r="BX216" i="1" s="1"/>
  <c r="CC212" i="1"/>
  <c r="CC213" i="1" s="1"/>
  <c r="CC214" i="1" s="1"/>
  <c r="CC215" i="1" s="1"/>
  <c r="CC216" i="1" s="1"/>
  <c r="CC217" i="1" s="1"/>
  <c r="CC218" i="1" s="1"/>
  <c r="CF70" i="1"/>
  <c r="CJ70" i="1" s="1"/>
  <c r="CE70" i="1"/>
  <c r="CL70" i="1" s="1"/>
  <c r="CI74" i="1"/>
  <c r="BT70" i="1"/>
  <c r="CD70" i="1"/>
  <c r="CH70" i="1" s="1"/>
  <c r="K217" i="1"/>
  <c r="DP217" i="1"/>
  <c r="CZ216" i="1"/>
  <c r="CU74" i="1"/>
  <c r="BP74" i="1"/>
  <c r="BC215" i="1"/>
  <c r="BA215" i="1"/>
  <c r="CQ217" i="1"/>
  <c r="V218" i="1"/>
  <c r="N218" i="1"/>
  <c r="AH218" i="1"/>
  <c r="AD218" i="1"/>
  <c r="AJ216" i="1"/>
  <c r="AK216" i="1" s="1"/>
  <c r="AL216" i="1" s="1"/>
  <c r="AF216" i="1"/>
  <c r="AG215" i="1"/>
  <c r="AB215" i="1"/>
  <c r="AC215" i="1" s="1"/>
  <c r="AE215" i="1" s="1"/>
  <c r="U216" i="1"/>
  <c r="X216" i="1" s="1"/>
  <c r="BI74" i="1"/>
  <c r="BJ74" i="1"/>
  <c r="BH74" i="1"/>
  <c r="BD74" i="1"/>
  <c r="CT74" i="1"/>
  <c r="BF74" i="1"/>
  <c r="BE74" i="1"/>
  <c r="CY217" i="1"/>
  <c r="CW217" i="1"/>
  <c r="DA215" i="1"/>
  <c r="DB215" i="1" s="1"/>
  <c r="DC215" i="1" s="1"/>
  <c r="AA213" i="1"/>
  <c r="AI214" i="1"/>
  <c r="M216" i="1"/>
  <c r="AZ216" i="1"/>
  <c r="BB216" i="1"/>
  <c r="Q214" i="1"/>
  <c r="R214" i="1" s="1"/>
  <c r="S214" i="1" s="1"/>
  <c r="T218" i="1"/>
  <c r="L218" i="1"/>
  <c r="W219" i="1"/>
  <c r="O219" i="1"/>
  <c r="CP218" i="1"/>
  <c r="X215" i="1"/>
  <c r="Y215" i="1" s="1"/>
  <c r="Z215" i="1" s="1"/>
  <c r="P215" i="1"/>
  <c r="CR216" i="1"/>
  <c r="DQ216" i="1"/>
  <c r="F220" i="1"/>
  <c r="G219" i="1"/>
  <c r="CX217" i="1"/>
  <c r="H218" i="1"/>
  <c r="I218" i="1" s="1"/>
  <c r="DR215" i="1"/>
  <c r="DS215" i="1" s="1"/>
  <c r="E218" i="1"/>
  <c r="D219" i="1"/>
  <c r="AV74" i="1" l="1"/>
  <c r="AU74" i="1"/>
  <c r="BY216" i="1"/>
  <c r="BZ216" i="1" s="1"/>
  <c r="BW217" i="1" a="1"/>
  <c r="BW217" i="1" s="1"/>
  <c r="BX217" i="1" s="1"/>
  <c r="DA217" i="1"/>
  <c r="DB217" i="1" s="1"/>
  <c r="CC219" i="1"/>
  <c r="CB214" i="1"/>
  <c r="CG70" i="1"/>
  <c r="CM70" i="1" s="1"/>
  <c r="K218" i="1"/>
  <c r="DP218" i="1"/>
  <c r="CZ217" i="1"/>
  <c r="CV74" i="1"/>
  <c r="CW74" i="1" s="1"/>
  <c r="BC216" i="1"/>
  <c r="BA216" i="1"/>
  <c r="CQ218" i="1"/>
  <c r="V219" i="1"/>
  <c r="N219" i="1"/>
  <c r="AH219" i="1"/>
  <c r="AD219" i="1"/>
  <c r="AJ217" i="1"/>
  <c r="AK217" i="1" s="1"/>
  <c r="AL217" i="1" s="1"/>
  <c r="AF217" i="1"/>
  <c r="AB216" i="1"/>
  <c r="AC216" i="1" s="1"/>
  <c r="AE216" i="1" s="1"/>
  <c r="AZ217" i="1"/>
  <c r="BK74" i="1"/>
  <c r="BG74" i="1"/>
  <c r="AM75" i="1"/>
  <c r="CY218" i="1"/>
  <c r="CW218" i="1"/>
  <c r="DA216" i="1"/>
  <c r="DB216" i="1" s="1"/>
  <c r="DC216" i="1" s="1"/>
  <c r="M217" i="1"/>
  <c r="BB217" i="1"/>
  <c r="U217" i="1"/>
  <c r="AG216" i="1"/>
  <c r="AI215" i="1"/>
  <c r="Q215" i="1"/>
  <c r="R215" i="1" s="1"/>
  <c r="S215" i="1" s="1"/>
  <c r="AA214" i="1"/>
  <c r="CP219" i="1"/>
  <c r="T219" i="1"/>
  <c r="L219" i="1"/>
  <c r="W220" i="1"/>
  <c r="O220" i="1"/>
  <c r="P216" i="1"/>
  <c r="CR217" i="1"/>
  <c r="Y216" i="1"/>
  <c r="Z216" i="1" s="1"/>
  <c r="DQ217" i="1"/>
  <c r="F221" i="1"/>
  <c r="G220" i="1"/>
  <c r="CX218" i="1"/>
  <c r="H219" i="1"/>
  <c r="I219" i="1" s="1"/>
  <c r="DR216" i="1"/>
  <c r="DS216" i="1" s="1"/>
  <c r="E219" i="1"/>
  <c r="D220" i="1"/>
  <c r="AO75" i="1" l="1"/>
  <c r="AP75" i="1"/>
  <c r="AQ75" i="1"/>
  <c r="AR75" i="1"/>
  <c r="AS75" i="1"/>
  <c r="AW75" i="1"/>
  <c r="BY217" i="1"/>
  <c r="BZ217" i="1" s="1"/>
  <c r="BW218" i="1" a="1"/>
  <c r="BW218" i="1" s="1"/>
  <c r="CC220" i="1"/>
  <c r="CB215" i="1"/>
  <c r="CK75" i="1"/>
  <c r="K219" i="1"/>
  <c r="DP219" i="1"/>
  <c r="CZ218" i="1"/>
  <c r="CX74" i="1"/>
  <c r="BC217" i="1"/>
  <c r="BA217" i="1"/>
  <c r="CQ219" i="1"/>
  <c r="V220" i="1"/>
  <c r="N220" i="1"/>
  <c r="AH220" i="1"/>
  <c r="AD220" i="1"/>
  <c r="AJ218" i="1"/>
  <c r="AK218" i="1" s="1"/>
  <c r="AL218" i="1" s="1"/>
  <c r="AF218" i="1"/>
  <c r="AB217" i="1"/>
  <c r="AC217" i="1" s="1"/>
  <c r="AE217" i="1" s="1"/>
  <c r="BB218" i="1"/>
  <c r="CS75" i="1"/>
  <c r="BQ71" i="1"/>
  <c r="BS71" i="1" s="1"/>
  <c r="CY219" i="1"/>
  <c r="CW219" i="1"/>
  <c r="M218" i="1"/>
  <c r="U218" i="1"/>
  <c r="X217" i="1"/>
  <c r="DC217" i="1"/>
  <c r="AI216" i="1"/>
  <c r="AZ218" i="1"/>
  <c r="AG217" i="1"/>
  <c r="Q216" i="1"/>
  <c r="R216" i="1" s="1"/>
  <c r="S216" i="1" s="1"/>
  <c r="AA215" i="1"/>
  <c r="CP220" i="1"/>
  <c r="T220" i="1"/>
  <c r="L220" i="1"/>
  <c r="W221" i="1"/>
  <c r="O221" i="1"/>
  <c r="P217" i="1"/>
  <c r="CR218" i="1"/>
  <c r="DQ218" i="1"/>
  <c r="F222" i="1"/>
  <c r="G221" i="1"/>
  <c r="CX219" i="1"/>
  <c r="H220" i="1"/>
  <c r="I220" i="1" s="1"/>
  <c r="DR217" i="1"/>
  <c r="DS217" i="1" s="1"/>
  <c r="E220" i="1"/>
  <c r="D221" i="1"/>
  <c r="AT75" i="1" l="1"/>
  <c r="AN75" i="1" s="1"/>
  <c r="BX218" i="1"/>
  <c r="BY218" i="1" s="1"/>
  <c r="BZ218" i="1" s="1"/>
  <c r="BW219" i="1" a="1"/>
  <c r="BW219" i="1" s="1"/>
  <c r="BX219" i="1" s="1"/>
  <c r="CC221" i="1"/>
  <c r="CB216" i="1"/>
  <c r="CF71" i="1"/>
  <c r="CJ71" i="1" s="1"/>
  <c r="CE71" i="1"/>
  <c r="CL71" i="1" s="1"/>
  <c r="CI75" i="1"/>
  <c r="BT71" i="1"/>
  <c r="CD71" i="1"/>
  <c r="CH71" i="1" s="1"/>
  <c r="K220" i="1"/>
  <c r="DP220" i="1"/>
  <c r="CZ219" i="1"/>
  <c r="CY74" i="1"/>
  <c r="CZ74" i="1" s="1"/>
  <c r="BP75" i="1"/>
  <c r="BC218" i="1"/>
  <c r="BA218" i="1"/>
  <c r="CQ220" i="1"/>
  <c r="V221" i="1"/>
  <c r="N221" i="1"/>
  <c r="AH221" i="1"/>
  <c r="AD221" i="1"/>
  <c r="AJ219" i="1"/>
  <c r="AK219" i="1" s="1"/>
  <c r="AL219" i="1" s="1"/>
  <c r="AF219" i="1"/>
  <c r="AG218" i="1"/>
  <c r="AB218" i="1"/>
  <c r="AC218" i="1" s="1"/>
  <c r="AE218" i="1" s="1"/>
  <c r="AZ219" i="1"/>
  <c r="CU75" i="1"/>
  <c r="BE75" i="1"/>
  <c r="CT75" i="1"/>
  <c r="BI75" i="1"/>
  <c r="BH75" i="1"/>
  <c r="BD75" i="1"/>
  <c r="BJ75" i="1"/>
  <c r="BF75" i="1"/>
  <c r="CY220" i="1"/>
  <c r="CW220" i="1"/>
  <c r="Y217" i="1"/>
  <c r="Z217" i="1" s="1"/>
  <c r="DA218" i="1"/>
  <c r="DB218" i="1" s="1"/>
  <c r="DC218" i="1" s="1"/>
  <c r="U219" i="1"/>
  <c r="M219" i="1"/>
  <c r="BB219" i="1"/>
  <c r="AI217" i="1"/>
  <c r="Q217" i="1"/>
  <c r="R217" i="1" s="1"/>
  <c r="S217" i="1" s="1"/>
  <c r="AA216" i="1"/>
  <c r="T221" i="1"/>
  <c r="L221" i="1"/>
  <c r="W222" i="1"/>
  <c r="O222" i="1"/>
  <c r="CP221" i="1"/>
  <c r="X218" i="1"/>
  <c r="Y218" i="1" s="1"/>
  <c r="Z218" i="1" s="1"/>
  <c r="P218" i="1"/>
  <c r="CR219" i="1"/>
  <c r="DQ219" i="1"/>
  <c r="F223" i="1"/>
  <c r="G222" i="1"/>
  <c r="CX220" i="1"/>
  <c r="H221" i="1"/>
  <c r="I221" i="1" s="1"/>
  <c r="DR218" i="1"/>
  <c r="DS218" i="1" s="1"/>
  <c r="E221" i="1"/>
  <c r="D222" i="1"/>
  <c r="AU75" i="1" l="1"/>
  <c r="AV75" i="1"/>
  <c r="BY219" i="1"/>
  <c r="BZ219" i="1" s="1"/>
  <c r="BW220" i="1" a="1"/>
  <c r="BW220" i="1" s="1"/>
  <c r="BX220" i="1" s="1"/>
  <c r="CC222" i="1"/>
  <c r="CB217" i="1"/>
  <c r="CG71" i="1"/>
  <c r="K221" i="1"/>
  <c r="DP221" i="1"/>
  <c r="CZ220" i="1"/>
  <c r="BC219" i="1"/>
  <c r="BA219" i="1"/>
  <c r="CQ221" i="1"/>
  <c r="V222" i="1"/>
  <c r="N222" i="1"/>
  <c r="AH222" i="1"/>
  <c r="AD222" i="1"/>
  <c r="AJ220" i="1"/>
  <c r="AK220" i="1" s="1"/>
  <c r="AL220" i="1" s="1"/>
  <c r="AF220" i="1"/>
  <c r="AG219" i="1"/>
  <c r="AB219" i="1"/>
  <c r="AC219" i="1" s="1"/>
  <c r="AE219" i="1" s="1"/>
  <c r="AZ220" i="1"/>
  <c r="CV75" i="1"/>
  <c r="CW75" i="1" s="1"/>
  <c r="BK75" i="1"/>
  <c r="BG75" i="1"/>
  <c r="AM76" i="1"/>
  <c r="CY221" i="1"/>
  <c r="CW221" i="1"/>
  <c r="M220" i="1"/>
  <c r="BB220" i="1"/>
  <c r="DA219" i="1"/>
  <c r="DB219" i="1" s="1"/>
  <c r="DC219" i="1" s="1"/>
  <c r="AI218" i="1"/>
  <c r="U220" i="1"/>
  <c r="Q218" i="1"/>
  <c r="R218" i="1" s="1"/>
  <c r="S218" i="1" s="1"/>
  <c r="AA217" i="1"/>
  <c r="T222" i="1"/>
  <c r="L222" i="1"/>
  <c r="W223" i="1"/>
  <c r="O223" i="1"/>
  <c r="CP222" i="1"/>
  <c r="X219" i="1"/>
  <c r="Y219" i="1" s="1"/>
  <c r="Z219" i="1" s="1"/>
  <c r="P219" i="1"/>
  <c r="CR220" i="1"/>
  <c r="DQ220" i="1"/>
  <c r="G223" i="1"/>
  <c r="F224" i="1"/>
  <c r="CX221" i="1"/>
  <c r="H222" i="1"/>
  <c r="I222" i="1" s="1"/>
  <c r="DR219" i="1"/>
  <c r="DS219" i="1" s="1"/>
  <c r="E222" i="1"/>
  <c r="D223" i="1"/>
  <c r="AP76" i="1" l="1"/>
  <c r="AQ76" i="1"/>
  <c r="AR76" i="1"/>
  <c r="AS76" i="1"/>
  <c r="AO76" i="1"/>
  <c r="AW76" i="1"/>
  <c r="BY220" i="1"/>
  <c r="BZ220" i="1" s="1"/>
  <c r="BW221" i="1" a="1"/>
  <c r="BW221" i="1" s="1"/>
  <c r="BX221" i="1" s="1"/>
  <c r="CC223" i="1"/>
  <c r="CB218" i="1"/>
  <c r="CK76" i="1"/>
  <c r="K222" i="1"/>
  <c r="DP222" i="1"/>
  <c r="CZ221" i="1"/>
  <c r="BC220" i="1"/>
  <c r="BA220" i="1"/>
  <c r="CM71" i="1"/>
  <c r="CQ222" i="1"/>
  <c r="V223" i="1"/>
  <c r="N223" i="1"/>
  <c r="AH223" i="1"/>
  <c r="AD223" i="1"/>
  <c r="AJ221" i="1"/>
  <c r="AF221" i="1"/>
  <c r="AG220" i="1"/>
  <c r="AB220" i="1"/>
  <c r="AC220" i="1" s="1"/>
  <c r="AE220" i="1" s="1"/>
  <c r="CX75" i="1"/>
  <c r="BQ72" i="1"/>
  <c r="BS72" i="1" s="1"/>
  <c r="CS76" i="1"/>
  <c r="CY222" i="1"/>
  <c r="CW222" i="1"/>
  <c r="U221" i="1"/>
  <c r="BB221" i="1"/>
  <c r="DA220" i="1"/>
  <c r="DB220" i="1" s="1"/>
  <c r="DC220" i="1" s="1"/>
  <c r="AI219" i="1"/>
  <c r="M221" i="1"/>
  <c r="AZ221" i="1"/>
  <c r="Q219" i="1"/>
  <c r="R219" i="1" s="1"/>
  <c r="S219" i="1" s="1"/>
  <c r="AA218" i="1"/>
  <c r="CP223" i="1"/>
  <c r="T223" i="1"/>
  <c r="L223" i="1"/>
  <c r="W224" i="1"/>
  <c r="O224" i="1"/>
  <c r="X220" i="1"/>
  <c r="P220" i="1"/>
  <c r="CR221" i="1"/>
  <c r="DQ221" i="1"/>
  <c r="G224" i="1"/>
  <c r="F225" i="1"/>
  <c r="CX222" i="1"/>
  <c r="H223" i="1"/>
  <c r="I223" i="1" s="1"/>
  <c r="DR220" i="1"/>
  <c r="DS220" i="1" s="1"/>
  <c r="E223" i="1"/>
  <c r="D224" i="1"/>
  <c r="AT76" i="1" l="1"/>
  <c r="AN76" i="1" s="1"/>
  <c r="BY221" i="1"/>
  <c r="BZ221" i="1" s="1"/>
  <c r="BW222" i="1" a="1"/>
  <c r="BW222" i="1" s="1"/>
  <c r="BX222" i="1" s="1"/>
  <c r="CB219" i="1"/>
  <c r="CF72" i="1"/>
  <c r="CJ72" i="1" s="1"/>
  <c r="CE72" i="1"/>
  <c r="CL72" i="1" s="1"/>
  <c r="CI76" i="1"/>
  <c r="BT72" i="1"/>
  <c r="CD72" i="1"/>
  <c r="CH72" i="1" s="1"/>
  <c r="K223" i="1"/>
  <c r="DP223" i="1"/>
  <c r="CZ222" i="1"/>
  <c r="BP76" i="1"/>
  <c r="BC221" i="1"/>
  <c r="BA221" i="1"/>
  <c r="AK221" i="1"/>
  <c r="AL221" i="1" s="1"/>
  <c r="CQ223" i="1"/>
  <c r="V224" i="1"/>
  <c r="N224" i="1"/>
  <c r="AH224" i="1"/>
  <c r="AD224" i="1"/>
  <c r="AJ222" i="1"/>
  <c r="AK222" i="1" s="1"/>
  <c r="AL222" i="1" s="1"/>
  <c r="AF222" i="1"/>
  <c r="AG221" i="1"/>
  <c r="AB221" i="1"/>
  <c r="AC221" i="1" s="1"/>
  <c r="AE221" i="1" s="1"/>
  <c r="AZ222" i="1"/>
  <c r="CY75" i="1"/>
  <c r="CZ75" i="1" s="1"/>
  <c r="BD76" i="1"/>
  <c r="CT76" i="1"/>
  <c r="BJ76" i="1"/>
  <c r="CU76" i="1"/>
  <c r="BI76" i="1"/>
  <c r="BH76" i="1"/>
  <c r="BE76" i="1"/>
  <c r="BF76" i="1"/>
  <c r="CY223" i="1"/>
  <c r="CW223" i="1"/>
  <c r="U222" i="1"/>
  <c r="X222" i="1" s="1"/>
  <c r="M222" i="1"/>
  <c r="DA221" i="1"/>
  <c r="DB221" i="1" s="1"/>
  <c r="DC221" i="1" s="1"/>
  <c r="BB222" i="1"/>
  <c r="AI220" i="1"/>
  <c r="Q220" i="1"/>
  <c r="R220" i="1" s="1"/>
  <c r="S220" i="1" s="1"/>
  <c r="AA219" i="1"/>
  <c r="T224" i="1"/>
  <c r="L224" i="1"/>
  <c r="W225" i="1"/>
  <c r="O225" i="1"/>
  <c r="CP224" i="1"/>
  <c r="Y220" i="1"/>
  <c r="Z220" i="1" s="1"/>
  <c r="X221" i="1"/>
  <c r="P221" i="1"/>
  <c r="CR222" i="1"/>
  <c r="DQ222" i="1"/>
  <c r="G225" i="1"/>
  <c r="F226" i="1"/>
  <c r="CX223" i="1"/>
  <c r="H224" i="1"/>
  <c r="I224" i="1" s="1"/>
  <c r="DR221" i="1"/>
  <c r="DS221" i="1" s="1"/>
  <c r="D225" i="1"/>
  <c r="E224" i="1"/>
  <c r="AV76" i="1" l="1"/>
  <c r="AU76" i="1"/>
  <c r="CB220" i="1"/>
  <c r="BY222" i="1"/>
  <c r="BZ222" i="1" s="1"/>
  <c r="DA222" i="1"/>
  <c r="DB222" i="1" s="1"/>
  <c r="DC222" i="1" s="1"/>
  <c r="BW223" i="1" a="1"/>
  <c r="BW223" i="1" s="1"/>
  <c r="CG72" i="1"/>
  <c r="K224" i="1"/>
  <c r="DP224" i="1"/>
  <c r="CZ223" i="1"/>
  <c r="BC222" i="1"/>
  <c r="BA222" i="1"/>
  <c r="CQ224" i="1"/>
  <c r="N225" i="1"/>
  <c r="V225" i="1"/>
  <c r="AH225" i="1"/>
  <c r="AD225" i="1"/>
  <c r="AJ223" i="1"/>
  <c r="AK223" i="1" s="1"/>
  <c r="AL223" i="1" s="1"/>
  <c r="AF223" i="1"/>
  <c r="AG222" i="1"/>
  <c r="AB222" i="1"/>
  <c r="AC222" i="1" s="1"/>
  <c r="AE222" i="1" s="1"/>
  <c r="BB223" i="1"/>
  <c r="CV76" i="1"/>
  <c r="CW76" i="1" s="1"/>
  <c r="BK76" i="1"/>
  <c r="BG76" i="1"/>
  <c r="AM77" i="1"/>
  <c r="CY224" i="1"/>
  <c r="CW224" i="1"/>
  <c r="U223" i="1"/>
  <c r="M223" i="1"/>
  <c r="AZ223" i="1"/>
  <c r="AI221" i="1"/>
  <c r="Q221" i="1"/>
  <c r="R221" i="1" s="1"/>
  <c r="S221" i="1" s="1"/>
  <c r="AA220" i="1"/>
  <c r="CP225" i="1"/>
  <c r="T225" i="1"/>
  <c r="L225" i="1"/>
  <c r="W226" i="1"/>
  <c r="O226" i="1"/>
  <c r="Y221" i="1"/>
  <c r="Z221" i="1" s="1"/>
  <c r="P222" i="1"/>
  <c r="Y222" i="1"/>
  <c r="Z222" i="1" s="1"/>
  <c r="CR223" i="1"/>
  <c r="DQ223" i="1"/>
  <c r="G226" i="1"/>
  <c r="F227" i="1"/>
  <c r="CX224" i="1"/>
  <c r="H225" i="1"/>
  <c r="I225" i="1" s="1"/>
  <c r="DR222" i="1"/>
  <c r="DS222" i="1" s="1"/>
  <c r="E225" i="1"/>
  <c r="D226" i="1"/>
  <c r="AS77" i="1" l="1"/>
  <c r="AO77" i="1"/>
  <c r="AP77" i="1"/>
  <c r="AQ77" i="1"/>
  <c r="AR77" i="1"/>
  <c r="AW77" i="1"/>
  <c r="BX223" i="1"/>
  <c r="BY223" i="1" s="1"/>
  <c r="BZ223" i="1" s="1"/>
  <c r="BW224" i="1" a="1"/>
  <c r="BW224" i="1" s="1"/>
  <c r="BX224" i="1" s="1"/>
  <c r="CB221" i="1"/>
  <c r="CK77" i="1"/>
  <c r="K225" i="1"/>
  <c r="DP225" i="1"/>
  <c r="CZ224" i="1"/>
  <c r="BC223" i="1"/>
  <c r="BA223" i="1"/>
  <c r="CM72" i="1"/>
  <c r="CQ225" i="1"/>
  <c r="V226" i="1"/>
  <c r="N226" i="1"/>
  <c r="AH226" i="1"/>
  <c r="AD226" i="1"/>
  <c r="AJ224" i="1"/>
  <c r="AK224" i="1" s="1"/>
  <c r="AL224" i="1" s="1"/>
  <c r="AF224" i="1"/>
  <c r="AG223" i="1"/>
  <c r="AB223" i="1"/>
  <c r="AC223" i="1" s="1"/>
  <c r="AE223" i="1" s="1"/>
  <c r="AZ224" i="1"/>
  <c r="CX76" i="1"/>
  <c r="BQ73" i="1"/>
  <c r="BS73" i="1" s="1"/>
  <c r="CS77" i="1"/>
  <c r="CY225" i="1"/>
  <c r="CW225" i="1"/>
  <c r="U224" i="1"/>
  <c r="DA223" i="1"/>
  <c r="DB223" i="1" s="1"/>
  <c r="DC223" i="1" s="1"/>
  <c r="M224" i="1"/>
  <c r="BB224" i="1"/>
  <c r="AI222" i="1"/>
  <c r="Q222" i="1"/>
  <c r="R222" i="1" s="1"/>
  <c r="S222" i="1" s="1"/>
  <c r="AA221" i="1"/>
  <c r="CP226" i="1"/>
  <c r="T226" i="1"/>
  <c r="L226" i="1"/>
  <c r="W227" i="1"/>
  <c r="O227" i="1"/>
  <c r="P223" i="1"/>
  <c r="X223" i="1"/>
  <c r="Y223" i="1" s="1"/>
  <c r="Z223" i="1" s="1"/>
  <c r="CR224" i="1"/>
  <c r="DQ224" i="1"/>
  <c r="G227" i="1"/>
  <c r="F228" i="1"/>
  <c r="CX225" i="1"/>
  <c r="H226" i="1"/>
  <c r="I226" i="1" s="1"/>
  <c r="DR223" i="1"/>
  <c r="DS223" i="1" s="1"/>
  <c r="E226" i="1"/>
  <c r="D227" i="1"/>
  <c r="AT77" i="1" l="1"/>
  <c r="BY224" i="1"/>
  <c r="BZ224" i="1" s="1"/>
  <c r="BW225" i="1" a="1"/>
  <c r="BW225" i="1" s="1"/>
  <c r="BX225" i="1" s="1"/>
  <c r="CB222" i="1"/>
  <c r="CF73" i="1"/>
  <c r="CJ73" i="1" s="1"/>
  <c r="CE73" i="1"/>
  <c r="CL73" i="1" s="1"/>
  <c r="CI77" i="1"/>
  <c r="BT73" i="1"/>
  <c r="CD73" i="1"/>
  <c r="CH73" i="1" s="1"/>
  <c r="K226" i="1"/>
  <c r="DP226" i="1"/>
  <c r="CZ225" i="1"/>
  <c r="BP77" i="1"/>
  <c r="BC224" i="1"/>
  <c r="BA224" i="1"/>
  <c r="CQ226" i="1"/>
  <c r="V227" i="1"/>
  <c r="N227" i="1"/>
  <c r="AH227" i="1"/>
  <c r="AD227" i="1"/>
  <c r="AJ225" i="1"/>
  <c r="AK225" i="1" s="1"/>
  <c r="AL225" i="1" s="1"/>
  <c r="AF225" i="1"/>
  <c r="AB224" i="1"/>
  <c r="AC224" i="1" s="1"/>
  <c r="AE224" i="1" s="1"/>
  <c r="CY76" i="1"/>
  <c r="CZ76" i="1" s="1"/>
  <c r="BJ77" i="1"/>
  <c r="CU77" i="1"/>
  <c r="BF77" i="1"/>
  <c r="CT77" i="1"/>
  <c r="BD77" i="1"/>
  <c r="BE77" i="1"/>
  <c r="BH77" i="1"/>
  <c r="BI77" i="1"/>
  <c r="CY226" i="1"/>
  <c r="CW226" i="1"/>
  <c r="BB225" i="1"/>
  <c r="AZ225" i="1"/>
  <c r="DA224" i="1"/>
  <c r="DB224" i="1" s="1"/>
  <c r="DC224" i="1" s="1"/>
  <c r="AG224" i="1"/>
  <c r="U225" i="1"/>
  <c r="M225" i="1"/>
  <c r="P225" i="1" s="1"/>
  <c r="AI223" i="1"/>
  <c r="Q223" i="1"/>
  <c r="R223" i="1" s="1"/>
  <c r="S223" i="1" s="1"/>
  <c r="AA222" i="1"/>
  <c r="CP227" i="1"/>
  <c r="T227" i="1"/>
  <c r="L227" i="1"/>
  <c r="W228" i="1"/>
  <c r="O228" i="1"/>
  <c r="X224" i="1"/>
  <c r="P224" i="1"/>
  <c r="CR225" i="1"/>
  <c r="DQ225" i="1"/>
  <c r="F229" i="1"/>
  <c r="G228" i="1"/>
  <c r="CX226" i="1"/>
  <c r="H227" i="1"/>
  <c r="I227" i="1" s="1"/>
  <c r="DR224" i="1"/>
  <c r="DS224" i="1" s="1"/>
  <c r="E227" i="1"/>
  <c r="D228" i="1"/>
  <c r="AN77" i="1" l="1"/>
  <c r="AU77" i="1" s="1"/>
  <c r="BY225" i="1"/>
  <c r="BZ225" i="1" s="1"/>
  <c r="BW226" i="1" a="1"/>
  <c r="BW226" i="1" s="1"/>
  <c r="BX226" i="1" s="1"/>
  <c r="CB223" i="1"/>
  <c r="CG73" i="1"/>
  <c r="K227" i="1"/>
  <c r="DP227" i="1"/>
  <c r="CZ226" i="1"/>
  <c r="BC225" i="1"/>
  <c r="BA225" i="1"/>
  <c r="CQ227" i="1"/>
  <c r="DA225" i="1"/>
  <c r="DB225" i="1" s="1"/>
  <c r="DC225" i="1" s="1"/>
  <c r="V228" i="1"/>
  <c r="N228" i="1"/>
  <c r="AH228" i="1"/>
  <c r="AD228" i="1"/>
  <c r="AJ226" i="1"/>
  <c r="AK226" i="1" s="1"/>
  <c r="AL226" i="1" s="1"/>
  <c r="AF226" i="1"/>
  <c r="AG225" i="1"/>
  <c r="AB225" i="1"/>
  <c r="AC225" i="1" s="1"/>
  <c r="AE225" i="1" s="1"/>
  <c r="M226" i="1"/>
  <c r="CV77" i="1"/>
  <c r="CW77" i="1" s="1"/>
  <c r="BG77" i="1"/>
  <c r="BK77" i="1"/>
  <c r="AM78" i="1"/>
  <c r="CY227" i="1"/>
  <c r="CW227" i="1"/>
  <c r="AZ226" i="1"/>
  <c r="BB226" i="1"/>
  <c r="U226" i="1"/>
  <c r="AI224" i="1"/>
  <c r="Q225" i="1"/>
  <c r="R225" i="1" s="1"/>
  <c r="S225" i="1" s="1"/>
  <c r="Q224" i="1"/>
  <c r="R224" i="1" s="1"/>
  <c r="S224" i="1" s="1"/>
  <c r="AA223" i="1"/>
  <c r="T228" i="1"/>
  <c r="L228" i="1"/>
  <c r="W229" i="1"/>
  <c r="O229" i="1"/>
  <c r="CP228" i="1"/>
  <c r="Y224" i="1"/>
  <c r="Z224" i="1" s="1"/>
  <c r="X225" i="1"/>
  <c r="CR226" i="1"/>
  <c r="DQ226" i="1"/>
  <c r="F230" i="1"/>
  <c r="G229" i="1"/>
  <c r="CX227" i="1"/>
  <c r="H228" i="1"/>
  <c r="I228" i="1" s="1"/>
  <c r="DR225" i="1"/>
  <c r="DS225" i="1" s="1"/>
  <c r="E228" i="1"/>
  <c r="D229" i="1"/>
  <c r="AV77" i="1" l="1"/>
  <c r="AO78" i="1"/>
  <c r="AP78" i="1"/>
  <c r="AQ78" i="1"/>
  <c r="AR78" i="1"/>
  <c r="AS78" i="1"/>
  <c r="AW78" i="1"/>
  <c r="BY226" i="1"/>
  <c r="BZ226" i="1" s="1"/>
  <c r="BW227" i="1" a="1"/>
  <c r="BW227" i="1" s="1"/>
  <c r="BX227" i="1" s="1"/>
  <c r="CB224" i="1"/>
  <c r="CK78" i="1"/>
  <c r="K228" i="1"/>
  <c r="DP228" i="1"/>
  <c r="CZ227" i="1"/>
  <c r="BC226" i="1"/>
  <c r="BA226" i="1"/>
  <c r="CM73" i="1"/>
  <c r="CQ228" i="1"/>
  <c r="V229" i="1"/>
  <c r="N229" i="1"/>
  <c r="AH229" i="1"/>
  <c r="AD229" i="1"/>
  <c r="DA227" i="1"/>
  <c r="DB227" i="1" s="1"/>
  <c r="AJ227" i="1"/>
  <c r="AK227" i="1" s="1"/>
  <c r="AL227" i="1" s="1"/>
  <c r="AF227" i="1"/>
  <c r="AB226" i="1"/>
  <c r="AC226" i="1" s="1"/>
  <c r="AE226" i="1" s="1"/>
  <c r="AZ227" i="1"/>
  <c r="CX77" i="1"/>
  <c r="CS78" i="1"/>
  <c r="BQ74" i="1"/>
  <c r="BS74" i="1" s="1"/>
  <c r="CY228" i="1"/>
  <c r="CW228" i="1"/>
  <c r="M227" i="1"/>
  <c r="BB227" i="1"/>
  <c r="U227" i="1"/>
  <c r="AG226" i="1"/>
  <c r="DA226" i="1"/>
  <c r="DB226" i="1" s="1"/>
  <c r="DC226" i="1" s="1"/>
  <c r="AI225" i="1"/>
  <c r="AA224" i="1"/>
  <c r="CP229" i="1"/>
  <c r="T229" i="1"/>
  <c r="L229" i="1"/>
  <c r="W230" i="1"/>
  <c r="O230" i="1"/>
  <c r="Y225" i="1"/>
  <c r="Z225" i="1" s="1"/>
  <c r="AA225" i="1" s="1"/>
  <c r="P226" i="1"/>
  <c r="X226" i="1"/>
  <c r="CR227" i="1"/>
  <c r="DQ227" i="1"/>
  <c r="F231" i="1"/>
  <c r="G230" i="1"/>
  <c r="CX228" i="1"/>
  <c r="H229" i="1"/>
  <c r="I229" i="1" s="1"/>
  <c r="DR226" i="1"/>
  <c r="DS226" i="1" s="1"/>
  <c r="E229" i="1"/>
  <c r="D230" i="1"/>
  <c r="AT78" i="1" l="1"/>
  <c r="CB225" i="1"/>
  <c r="CC224" i="1"/>
  <c r="CC225" i="1" s="1"/>
  <c r="CC226" i="1" s="1"/>
  <c r="CC227" i="1" s="1"/>
  <c r="CC228" i="1" s="1"/>
  <c r="CC229" i="1" s="1"/>
  <c r="CC230" i="1" s="1"/>
  <c r="BY227" i="1"/>
  <c r="BZ227" i="1" s="1"/>
  <c r="BW228" i="1" a="1"/>
  <c r="BW228" i="1" s="1"/>
  <c r="BX228" i="1" s="1"/>
  <c r="CF74" i="1"/>
  <c r="CJ74" i="1" s="1"/>
  <c r="CE74" i="1"/>
  <c r="CL74" i="1" s="1"/>
  <c r="CI78" i="1"/>
  <c r="BT74" i="1"/>
  <c r="CD74" i="1"/>
  <c r="CH74" i="1" s="1"/>
  <c r="K229" i="1"/>
  <c r="DP229" i="1"/>
  <c r="CZ228" i="1"/>
  <c r="BP78" i="1"/>
  <c r="BC227" i="1"/>
  <c r="BA227" i="1"/>
  <c r="CQ229" i="1"/>
  <c r="V230" i="1"/>
  <c r="N230" i="1"/>
  <c r="AH230" i="1"/>
  <c r="AD230" i="1"/>
  <c r="AJ228" i="1"/>
  <c r="AK228" i="1" s="1"/>
  <c r="AL228" i="1" s="1"/>
  <c r="AF228" i="1"/>
  <c r="AG227" i="1"/>
  <c r="AB227" i="1"/>
  <c r="AC227" i="1" s="1"/>
  <c r="AE227" i="1" s="1"/>
  <c r="U228" i="1"/>
  <c r="CY77" i="1"/>
  <c r="CZ77" i="1" s="1"/>
  <c r="BJ78" i="1"/>
  <c r="CU78" i="1"/>
  <c r="BD78" i="1"/>
  <c r="CT78" i="1"/>
  <c r="BF78" i="1"/>
  <c r="BH78" i="1"/>
  <c r="BE78" i="1"/>
  <c r="BI78" i="1"/>
  <c r="CY229" i="1"/>
  <c r="CW229" i="1"/>
  <c r="M228" i="1"/>
  <c r="AZ228" i="1"/>
  <c r="AI226" i="1"/>
  <c r="BB228" i="1"/>
  <c r="DC227" i="1"/>
  <c r="Q226" i="1"/>
  <c r="R226" i="1" s="1"/>
  <c r="S226" i="1" s="1"/>
  <c r="T230" i="1"/>
  <c r="L230" i="1"/>
  <c r="W231" i="1"/>
  <c r="O231" i="1"/>
  <c r="CP230" i="1"/>
  <c r="Y226" i="1"/>
  <c r="Z226" i="1" s="1"/>
  <c r="X227" i="1"/>
  <c r="P227" i="1"/>
  <c r="DQ228" i="1"/>
  <c r="G231" i="1"/>
  <c r="F232" i="1"/>
  <c r="CX229" i="1"/>
  <c r="CR228" i="1"/>
  <c r="H230" i="1"/>
  <c r="I230" i="1" s="1"/>
  <c r="DR227" i="1"/>
  <c r="DS227" i="1" s="1"/>
  <c r="D231" i="1"/>
  <c r="E230" i="1"/>
  <c r="AN78" i="1" l="1"/>
  <c r="AV78" i="1" s="1"/>
  <c r="CC231" i="1"/>
  <c r="BY228" i="1"/>
  <c r="BZ228" i="1" s="1"/>
  <c r="BW229" i="1" a="1"/>
  <c r="BW229" i="1" s="1"/>
  <c r="BX229" i="1" s="1"/>
  <c r="CB226" i="1"/>
  <c r="CG74" i="1"/>
  <c r="CM74" i="1" s="1"/>
  <c r="K230" i="1"/>
  <c r="DP230" i="1"/>
  <c r="CZ229" i="1"/>
  <c r="BC228" i="1"/>
  <c r="BA228" i="1"/>
  <c r="CQ230" i="1"/>
  <c r="V231" i="1"/>
  <c r="N231" i="1"/>
  <c r="AH231" i="1"/>
  <c r="AD231" i="1"/>
  <c r="DA229" i="1"/>
  <c r="DB229" i="1" s="1"/>
  <c r="AJ229" i="1"/>
  <c r="AK229" i="1" s="1"/>
  <c r="AL229" i="1" s="1"/>
  <c r="AF229" i="1"/>
  <c r="AG228" i="1"/>
  <c r="AB228" i="1"/>
  <c r="AC228" i="1" s="1"/>
  <c r="AE228" i="1" s="1"/>
  <c r="AZ229" i="1"/>
  <c r="CV78" i="1"/>
  <c r="CW78" i="1" s="1"/>
  <c r="BG78" i="1"/>
  <c r="AM79" i="1"/>
  <c r="BK78" i="1"/>
  <c r="CY230" i="1"/>
  <c r="CW230" i="1"/>
  <c r="DA228" i="1"/>
  <c r="DB228" i="1" s="1"/>
  <c r="DC228" i="1" s="1"/>
  <c r="BB229" i="1"/>
  <c r="M229" i="1"/>
  <c r="U229" i="1"/>
  <c r="AI227" i="1"/>
  <c r="Q227" i="1"/>
  <c r="R227" i="1" s="1"/>
  <c r="S227" i="1" s="1"/>
  <c r="AA226" i="1"/>
  <c r="T231" i="1"/>
  <c r="L231" i="1"/>
  <c r="W232" i="1"/>
  <c r="O232" i="1"/>
  <c r="CP231" i="1"/>
  <c r="X228" i="1"/>
  <c r="Y228" i="1" s="1"/>
  <c r="Z228" i="1" s="1"/>
  <c r="Y227" i="1"/>
  <c r="Z227" i="1" s="1"/>
  <c r="P228" i="1"/>
  <c r="CR229" i="1"/>
  <c r="DQ229" i="1"/>
  <c r="G232" i="1"/>
  <c r="F233" i="1"/>
  <c r="CX230" i="1"/>
  <c r="H231" i="1"/>
  <c r="I231" i="1" s="1"/>
  <c r="DR228" i="1"/>
  <c r="DS228" i="1" s="1"/>
  <c r="E231" i="1"/>
  <c r="D232" i="1"/>
  <c r="AU78" i="1" l="1"/>
  <c r="AQ79" i="1"/>
  <c r="AR79" i="1"/>
  <c r="AS79" i="1"/>
  <c r="AP79" i="1"/>
  <c r="AO79" i="1"/>
  <c r="AW79" i="1"/>
  <c r="CC232" i="1"/>
  <c r="BY229" i="1"/>
  <c r="BZ229" i="1" s="1"/>
  <c r="BW230" i="1" a="1"/>
  <c r="BW230" i="1" s="1"/>
  <c r="CB227" i="1"/>
  <c r="CK79" i="1"/>
  <c r="K231" i="1"/>
  <c r="DP231" i="1"/>
  <c r="CZ230" i="1"/>
  <c r="BC229" i="1"/>
  <c r="BA229" i="1"/>
  <c r="CQ231" i="1"/>
  <c r="V232" i="1"/>
  <c r="N232" i="1"/>
  <c r="AH232" i="1"/>
  <c r="AD232" i="1"/>
  <c r="AJ230" i="1"/>
  <c r="AK230" i="1" s="1"/>
  <c r="AL230" i="1" s="1"/>
  <c r="AF230" i="1"/>
  <c r="AB229" i="1"/>
  <c r="AC229" i="1" s="1"/>
  <c r="AE229" i="1" s="1"/>
  <c r="BB230" i="1"/>
  <c r="CX78" i="1"/>
  <c r="BQ75" i="1"/>
  <c r="BS75" i="1" s="1"/>
  <c r="CS79" i="1"/>
  <c r="CY231" i="1"/>
  <c r="CW231" i="1"/>
  <c r="AG229" i="1"/>
  <c r="DC229" i="1"/>
  <c r="M230" i="1"/>
  <c r="AI228" i="1"/>
  <c r="U230" i="1"/>
  <c r="AZ230" i="1"/>
  <c r="Q228" i="1"/>
  <c r="R228" i="1" s="1"/>
  <c r="S228" i="1" s="1"/>
  <c r="AA227" i="1"/>
  <c r="CP232" i="1"/>
  <c r="T232" i="1"/>
  <c r="L232" i="1"/>
  <c r="W233" i="1"/>
  <c r="O233" i="1"/>
  <c r="P229" i="1"/>
  <c r="X229" i="1"/>
  <c r="CR230" i="1"/>
  <c r="DQ230" i="1"/>
  <c r="G233" i="1"/>
  <c r="F234" i="1"/>
  <c r="CX231" i="1"/>
  <c r="H232" i="1"/>
  <c r="I232" i="1" s="1"/>
  <c r="DR229" i="1"/>
  <c r="DS229" i="1" s="1"/>
  <c r="E232" i="1"/>
  <c r="D233" i="1"/>
  <c r="AT79" i="1" l="1"/>
  <c r="BD79" i="1"/>
  <c r="CB228" i="1"/>
  <c r="CC233" i="1"/>
  <c r="BX230" i="1"/>
  <c r="BY230" i="1" s="1"/>
  <c r="BZ230" i="1" s="1"/>
  <c r="BW231" i="1" a="1"/>
  <c r="BW231" i="1" s="1"/>
  <c r="BX231" i="1" s="1"/>
  <c r="CF75" i="1"/>
  <c r="CJ75" i="1" s="1"/>
  <c r="CE75" i="1"/>
  <c r="CL75" i="1" s="1"/>
  <c r="CI79" i="1"/>
  <c r="BT75" i="1"/>
  <c r="CD75" i="1"/>
  <c r="CH75" i="1" s="1"/>
  <c r="K232" i="1"/>
  <c r="DP232" i="1"/>
  <c r="CZ231" i="1"/>
  <c r="BP79" i="1"/>
  <c r="BC230" i="1"/>
  <c r="BA230" i="1"/>
  <c r="CQ232" i="1"/>
  <c r="N233" i="1"/>
  <c r="V233" i="1"/>
  <c r="AH233" i="1"/>
  <c r="AD233" i="1"/>
  <c r="AJ231" i="1"/>
  <c r="AK231" i="1" s="1"/>
  <c r="AL231" i="1" s="1"/>
  <c r="AF231" i="1"/>
  <c r="AG230" i="1"/>
  <c r="AB230" i="1"/>
  <c r="AC230" i="1" s="1"/>
  <c r="AE230" i="1" s="1"/>
  <c r="AZ231" i="1"/>
  <c r="CY78" i="1"/>
  <c r="CZ78" i="1" s="1"/>
  <c r="BI79" i="1"/>
  <c r="CU79" i="1"/>
  <c r="CT79" i="1"/>
  <c r="BF79" i="1"/>
  <c r="BE79" i="1"/>
  <c r="BH79" i="1"/>
  <c r="BJ79" i="1"/>
  <c r="CY232" i="1"/>
  <c r="CW232" i="1"/>
  <c r="DA230" i="1"/>
  <c r="DB230" i="1" s="1"/>
  <c r="DC230" i="1" s="1"/>
  <c r="M231" i="1"/>
  <c r="BB231" i="1"/>
  <c r="U231" i="1"/>
  <c r="AI229" i="1"/>
  <c r="Q229" i="1"/>
  <c r="R229" i="1" s="1"/>
  <c r="S229" i="1" s="1"/>
  <c r="AA228" i="1"/>
  <c r="CP233" i="1"/>
  <c r="T233" i="1"/>
  <c r="L233" i="1"/>
  <c r="W234" i="1"/>
  <c r="O234" i="1"/>
  <c r="P230" i="1"/>
  <c r="Y229" i="1"/>
  <c r="Z229" i="1" s="1"/>
  <c r="CR231" i="1"/>
  <c r="X230" i="1"/>
  <c r="DQ231" i="1"/>
  <c r="F235" i="1"/>
  <c r="G234" i="1"/>
  <c r="CX232" i="1"/>
  <c r="H233" i="1"/>
  <c r="I233" i="1" s="1"/>
  <c r="DR230" i="1"/>
  <c r="DS230" i="1" s="1"/>
  <c r="E233" i="1"/>
  <c r="D234" i="1"/>
  <c r="AN79" i="1" l="1"/>
  <c r="AV79" i="1" s="1"/>
  <c r="CC234" i="1"/>
  <c r="BY231" i="1"/>
  <c r="BZ231" i="1" s="1"/>
  <c r="BW232" i="1" a="1"/>
  <c r="BW232" i="1" s="1"/>
  <c r="BX232" i="1" s="1"/>
  <c r="CB229" i="1"/>
  <c r="CG75" i="1"/>
  <c r="CM75" i="1" s="1"/>
  <c r="K233" i="1"/>
  <c r="DP233" i="1"/>
  <c r="CZ232" i="1"/>
  <c r="BC231" i="1"/>
  <c r="BA231" i="1"/>
  <c r="CQ233" i="1"/>
  <c r="V234" i="1"/>
  <c r="N234" i="1"/>
  <c r="AH234" i="1"/>
  <c r="AD234" i="1"/>
  <c r="AJ232" i="1"/>
  <c r="AK232" i="1" s="1"/>
  <c r="AL232" i="1" s="1"/>
  <c r="AF232" i="1"/>
  <c r="AG231" i="1"/>
  <c r="AB231" i="1"/>
  <c r="AC231" i="1" s="1"/>
  <c r="AE231" i="1" s="1"/>
  <c r="AZ232" i="1"/>
  <c r="CV79" i="1"/>
  <c r="CX79" i="1" s="1"/>
  <c r="BK79" i="1"/>
  <c r="AM80" i="1"/>
  <c r="BG79" i="1"/>
  <c r="CY233" i="1"/>
  <c r="CW233" i="1"/>
  <c r="M232" i="1"/>
  <c r="BB232" i="1"/>
  <c r="DA231" i="1"/>
  <c r="DB231" i="1" s="1"/>
  <c r="DC231" i="1" s="1"/>
  <c r="AI230" i="1"/>
  <c r="U232" i="1"/>
  <c r="Q230" i="1"/>
  <c r="R230" i="1" s="1"/>
  <c r="S230" i="1" s="1"/>
  <c r="AA229" i="1"/>
  <c r="T234" i="1"/>
  <c r="L234" i="1"/>
  <c r="W235" i="1"/>
  <c r="O235" i="1"/>
  <c r="CP234" i="1"/>
  <c r="P231" i="1"/>
  <c r="X231" i="1"/>
  <c r="CR232" i="1"/>
  <c r="Y230" i="1"/>
  <c r="Z230" i="1" s="1"/>
  <c r="DQ232" i="1"/>
  <c r="F236" i="1"/>
  <c r="G235" i="1"/>
  <c r="CX233" i="1"/>
  <c r="H234" i="1"/>
  <c r="I234" i="1" s="1"/>
  <c r="DR231" i="1"/>
  <c r="DS231" i="1" s="1"/>
  <c r="D235" i="1"/>
  <c r="E234" i="1"/>
  <c r="AU79" i="1" l="1"/>
  <c r="AO80" i="1"/>
  <c r="AP80" i="1"/>
  <c r="AQ80" i="1"/>
  <c r="AR80" i="1"/>
  <c r="AS80" i="1"/>
  <c r="CC235" i="1"/>
  <c r="AW80" i="1"/>
  <c r="BY232" i="1"/>
  <c r="BZ232" i="1" s="1"/>
  <c r="BW233" i="1" a="1"/>
  <c r="BW233" i="1" s="1"/>
  <c r="BX233" i="1" s="1"/>
  <c r="CB230" i="1"/>
  <c r="CK80" i="1"/>
  <c r="K234" i="1"/>
  <c r="DP234" i="1"/>
  <c r="CZ233" i="1"/>
  <c r="BC232" i="1"/>
  <c r="BA232" i="1"/>
  <c r="CQ234" i="1"/>
  <c r="V235" i="1"/>
  <c r="N235" i="1"/>
  <c r="AH235" i="1"/>
  <c r="AD235" i="1"/>
  <c r="AJ233" i="1"/>
  <c r="AK233" i="1" s="1"/>
  <c r="AL233" i="1" s="1"/>
  <c r="AF233" i="1"/>
  <c r="AG232" i="1"/>
  <c r="AB232" i="1"/>
  <c r="AC232" i="1" s="1"/>
  <c r="AE232" i="1" s="1"/>
  <c r="BB233" i="1"/>
  <c r="BQ76" i="1"/>
  <c r="BS76" i="1" s="1"/>
  <c r="CY79" i="1"/>
  <c r="CW79" i="1"/>
  <c r="CS80" i="1"/>
  <c r="CY234" i="1"/>
  <c r="CW234" i="1"/>
  <c r="DA232" i="1"/>
  <c r="DB232" i="1" s="1"/>
  <c r="DC232" i="1" s="1"/>
  <c r="U233" i="1"/>
  <c r="AZ233" i="1"/>
  <c r="AI231" i="1"/>
  <c r="M233" i="1"/>
  <c r="Q231" i="1"/>
  <c r="R231" i="1" s="1"/>
  <c r="S231" i="1" s="1"/>
  <c r="AA230" i="1"/>
  <c r="T235" i="1"/>
  <c r="L235" i="1"/>
  <c r="W236" i="1"/>
  <c r="O236" i="1"/>
  <c r="CP235" i="1"/>
  <c r="Y231" i="1"/>
  <c r="Z231" i="1" s="1"/>
  <c r="P232" i="1"/>
  <c r="X232" i="1"/>
  <c r="CR233" i="1"/>
  <c r="DQ233" i="1"/>
  <c r="G236" i="1"/>
  <c r="F237" i="1"/>
  <c r="CX234" i="1"/>
  <c r="H235" i="1"/>
  <c r="I235" i="1" s="1"/>
  <c r="DR232" i="1"/>
  <c r="DS232" i="1" s="1"/>
  <c r="D236" i="1"/>
  <c r="E235" i="1"/>
  <c r="AT80" i="1" l="1"/>
  <c r="AN80" i="1" s="1"/>
  <c r="BY233" i="1"/>
  <c r="BZ233" i="1" s="1"/>
  <c r="BW234" i="1" a="1"/>
  <c r="BW234" i="1" s="1"/>
  <c r="BX234" i="1" s="1"/>
  <c r="DA233" i="1"/>
  <c r="DB233" i="1" s="1"/>
  <c r="DC233" i="1" s="1"/>
  <c r="CB231" i="1"/>
  <c r="CI80" i="1"/>
  <c r="CF76" i="1"/>
  <c r="CJ76" i="1" s="1"/>
  <c r="CE76" i="1"/>
  <c r="CL76" i="1" s="1"/>
  <c r="BT76" i="1"/>
  <c r="CD76" i="1"/>
  <c r="CH76" i="1" s="1"/>
  <c r="K235" i="1"/>
  <c r="DP235" i="1"/>
  <c r="CZ234" i="1"/>
  <c r="CZ79" i="1"/>
  <c r="BP80" i="1"/>
  <c r="BC233" i="1"/>
  <c r="BA233" i="1"/>
  <c r="CQ235" i="1"/>
  <c r="V236" i="1"/>
  <c r="N236" i="1"/>
  <c r="AH236" i="1"/>
  <c r="AD236" i="1"/>
  <c r="AJ234" i="1"/>
  <c r="AK234" i="1" s="1"/>
  <c r="AL234" i="1" s="1"/>
  <c r="AF234" i="1"/>
  <c r="AB233" i="1"/>
  <c r="AC233" i="1" s="1"/>
  <c r="AE233" i="1" s="1"/>
  <c r="U234" i="1"/>
  <c r="BJ80" i="1"/>
  <c r="CU80" i="1"/>
  <c r="BD80" i="1"/>
  <c r="CT80" i="1"/>
  <c r="BE80" i="1"/>
  <c r="BF80" i="1"/>
  <c r="BH80" i="1"/>
  <c r="BI80" i="1"/>
  <c r="CY235" i="1"/>
  <c r="CW235" i="1"/>
  <c r="AG233" i="1"/>
  <c r="M234" i="1"/>
  <c r="BB234" i="1"/>
  <c r="AZ234" i="1"/>
  <c r="AI232" i="1"/>
  <c r="Q232" i="1"/>
  <c r="R232" i="1" s="1"/>
  <c r="S232" i="1" s="1"/>
  <c r="AA231" i="1"/>
  <c r="T236" i="1"/>
  <c r="L236" i="1"/>
  <c r="W237" i="1"/>
  <c r="O237" i="1"/>
  <c r="G237" i="1"/>
  <c r="CP236" i="1"/>
  <c r="X233" i="1"/>
  <c r="Y232" i="1"/>
  <c r="Z232" i="1" s="1"/>
  <c r="P233" i="1"/>
  <c r="CR234" i="1"/>
  <c r="DQ234" i="1"/>
  <c r="F238" i="1"/>
  <c r="CX235" i="1"/>
  <c r="H236" i="1"/>
  <c r="I236" i="1" s="1"/>
  <c r="DR233" i="1"/>
  <c r="DS233" i="1" s="1"/>
  <c r="E236" i="1"/>
  <c r="D237" i="1"/>
  <c r="AV80" i="1" l="1"/>
  <c r="AU80" i="1"/>
  <c r="CB232" i="1"/>
  <c r="BW235" i="1" a="1"/>
  <c r="BW235" i="1" s="1"/>
  <c r="BY234" i="1"/>
  <c r="BZ234" i="1" s="1"/>
  <c r="CG76" i="1"/>
  <c r="K236" i="1"/>
  <c r="DP236" i="1"/>
  <c r="CZ235" i="1"/>
  <c r="BC234" i="1"/>
  <c r="BA234" i="1"/>
  <c r="CQ236" i="1"/>
  <c r="V237" i="1"/>
  <c r="N237" i="1"/>
  <c r="AH237" i="1"/>
  <c r="AD237" i="1"/>
  <c r="AJ235" i="1"/>
  <c r="AK235" i="1" s="1"/>
  <c r="AL235" i="1" s="1"/>
  <c r="AF235" i="1"/>
  <c r="AG234" i="1"/>
  <c r="AB234" i="1"/>
  <c r="AC234" i="1" s="1"/>
  <c r="AE234" i="1" s="1"/>
  <c r="U235" i="1"/>
  <c r="CV80" i="1"/>
  <c r="CX80" i="1" s="1"/>
  <c r="BG80" i="1"/>
  <c r="AM81" i="1"/>
  <c r="BK80" i="1"/>
  <c r="CY236" i="1"/>
  <c r="CW236" i="1"/>
  <c r="DA234" i="1"/>
  <c r="DB234" i="1" s="1"/>
  <c r="DC234" i="1" s="1"/>
  <c r="AZ235" i="1"/>
  <c r="M235" i="1"/>
  <c r="BB235" i="1"/>
  <c r="AI233" i="1"/>
  <c r="Q233" i="1"/>
  <c r="R233" i="1" s="1"/>
  <c r="S233" i="1" s="1"/>
  <c r="AA232" i="1"/>
  <c r="T237" i="1"/>
  <c r="L237" i="1"/>
  <c r="W238" i="1"/>
  <c r="O238" i="1"/>
  <c r="G238" i="1"/>
  <c r="CP237" i="1"/>
  <c r="Y233" i="1"/>
  <c r="Z233" i="1" s="1"/>
  <c r="X234" i="1"/>
  <c r="Y234" i="1" s="1"/>
  <c r="Z234" i="1" s="1"/>
  <c r="P234" i="1"/>
  <c r="CR235" i="1"/>
  <c r="DQ235" i="1"/>
  <c r="F239" i="1"/>
  <c r="CX236" i="1"/>
  <c r="H237" i="1"/>
  <c r="I237" i="1" s="1"/>
  <c r="DR234" i="1"/>
  <c r="DS234" i="1" s="1"/>
  <c r="E237" i="1"/>
  <c r="D238" i="1"/>
  <c r="AO81" i="1" l="1"/>
  <c r="AP81" i="1"/>
  <c r="AQ81" i="1"/>
  <c r="AR81" i="1"/>
  <c r="AS81" i="1"/>
  <c r="AW81" i="1"/>
  <c r="BX235" i="1"/>
  <c r="BY235" i="1" s="1"/>
  <c r="BZ235" i="1" s="1"/>
  <c r="DA235" i="1"/>
  <c r="DB235" i="1" s="1"/>
  <c r="DC235" i="1" s="1"/>
  <c r="BW236" i="1" a="1"/>
  <c r="BW236" i="1" s="1"/>
  <c r="BX236" i="1" s="1"/>
  <c r="CB233" i="1"/>
  <c r="CK81" i="1"/>
  <c r="K237" i="1"/>
  <c r="DP237" i="1"/>
  <c r="CZ236" i="1"/>
  <c r="BC235" i="1"/>
  <c r="BA235" i="1"/>
  <c r="CM76" i="1"/>
  <c r="CQ237" i="1"/>
  <c r="V238" i="1"/>
  <c r="N238" i="1"/>
  <c r="AH238" i="1"/>
  <c r="AD238" i="1"/>
  <c r="DA236" i="1"/>
  <c r="DB236" i="1" s="1"/>
  <c r="AJ236" i="1"/>
  <c r="AK236" i="1" s="1"/>
  <c r="AL236" i="1" s="1"/>
  <c r="AF236" i="1"/>
  <c r="X235" i="1"/>
  <c r="Y235" i="1" s="1"/>
  <c r="Z235" i="1" s="1"/>
  <c r="AG235" i="1"/>
  <c r="AB235" i="1"/>
  <c r="AC235" i="1" s="1"/>
  <c r="AE235" i="1" s="1"/>
  <c r="AZ236" i="1"/>
  <c r="CY80" i="1"/>
  <c r="CW80" i="1"/>
  <c r="CS81" i="1"/>
  <c r="BQ77" i="1"/>
  <c r="BS77" i="1" s="1"/>
  <c r="CY237" i="1"/>
  <c r="CW237" i="1"/>
  <c r="M236" i="1"/>
  <c r="U236" i="1"/>
  <c r="BB236" i="1"/>
  <c r="AI234" i="1"/>
  <c r="Q234" i="1"/>
  <c r="R234" i="1" s="1"/>
  <c r="S234" i="1" s="1"/>
  <c r="AA233" i="1"/>
  <c r="T238" i="1"/>
  <c r="L238" i="1"/>
  <c r="W239" i="1"/>
  <c r="O239" i="1"/>
  <c r="G239" i="1"/>
  <c r="CP238" i="1"/>
  <c r="P235" i="1"/>
  <c r="CR236" i="1"/>
  <c r="DQ236" i="1"/>
  <c r="F240" i="1"/>
  <c r="CX237" i="1"/>
  <c r="H238" i="1"/>
  <c r="I238" i="1" s="1"/>
  <c r="DR235" i="1"/>
  <c r="DS235" i="1" s="1"/>
  <c r="D239" i="1"/>
  <c r="E238" i="1"/>
  <c r="AT81" i="1" l="1"/>
  <c r="CB234" i="1"/>
  <c r="DC236" i="1"/>
  <c r="BY236" i="1"/>
  <c r="BZ236" i="1" s="1"/>
  <c r="BW237" i="1" a="1"/>
  <c r="BW237" i="1" s="1"/>
  <c r="BX237" i="1" s="1"/>
  <c r="CF77" i="1"/>
  <c r="CJ77" i="1" s="1"/>
  <c r="CE77" i="1"/>
  <c r="CL77" i="1" s="1"/>
  <c r="CI81" i="1"/>
  <c r="BT77" i="1"/>
  <c r="CD77" i="1"/>
  <c r="CH77" i="1" s="1"/>
  <c r="K238" i="1"/>
  <c r="DP238" i="1"/>
  <c r="CZ80" i="1"/>
  <c r="CZ237" i="1"/>
  <c r="BP81" i="1"/>
  <c r="BC236" i="1"/>
  <c r="BA236" i="1"/>
  <c r="CQ238" i="1"/>
  <c r="V239" i="1"/>
  <c r="N239" i="1"/>
  <c r="AH239" i="1"/>
  <c r="AD239" i="1"/>
  <c r="AJ237" i="1"/>
  <c r="AK237" i="1" s="1"/>
  <c r="AL237" i="1" s="1"/>
  <c r="AF237" i="1"/>
  <c r="AB236" i="1"/>
  <c r="AC236" i="1" s="1"/>
  <c r="AE236" i="1" s="1"/>
  <c r="BF81" i="1"/>
  <c r="CT81" i="1"/>
  <c r="CU81" i="1"/>
  <c r="BD81" i="1"/>
  <c r="BH81" i="1"/>
  <c r="BE81" i="1"/>
  <c r="BJ81" i="1"/>
  <c r="BI81" i="1"/>
  <c r="CY238" i="1"/>
  <c r="CW238" i="1"/>
  <c r="BB237" i="1"/>
  <c r="AZ237" i="1"/>
  <c r="M237" i="1"/>
  <c r="AG236" i="1"/>
  <c r="AI235" i="1"/>
  <c r="U237" i="1"/>
  <c r="Q235" i="1"/>
  <c r="R235" i="1" s="1"/>
  <c r="S235" i="1" s="1"/>
  <c r="AA234" i="1"/>
  <c r="CP239" i="1"/>
  <c r="T239" i="1"/>
  <c r="L239" i="1"/>
  <c r="W240" i="1"/>
  <c r="O240" i="1"/>
  <c r="F241" i="1"/>
  <c r="P236" i="1"/>
  <c r="X236" i="1"/>
  <c r="CR237" i="1"/>
  <c r="DQ237" i="1"/>
  <c r="G240" i="1"/>
  <c r="CX238" i="1"/>
  <c r="H239" i="1"/>
  <c r="I239" i="1" s="1"/>
  <c r="DR236" i="1"/>
  <c r="DS236" i="1" s="1"/>
  <c r="D240" i="1"/>
  <c r="E239" i="1"/>
  <c r="AN81" i="1" l="1"/>
  <c r="AV81" i="1" s="1"/>
  <c r="BY237" i="1"/>
  <c r="BZ237" i="1" s="1"/>
  <c r="DA237" i="1"/>
  <c r="DB237" i="1" s="1"/>
  <c r="DC237" i="1" s="1"/>
  <c r="BW238" i="1" a="1"/>
  <c r="BW238" i="1" s="1"/>
  <c r="BX238" i="1" s="1"/>
  <c r="CB235" i="1"/>
  <c r="CG77" i="1"/>
  <c r="K239" i="1"/>
  <c r="DP239" i="1"/>
  <c r="CZ238" i="1"/>
  <c r="BC237" i="1"/>
  <c r="BA237" i="1"/>
  <c r="CQ239" i="1"/>
  <c r="V240" i="1"/>
  <c r="N240" i="1"/>
  <c r="AH240" i="1"/>
  <c r="AD240" i="1"/>
  <c r="AJ238" i="1"/>
  <c r="AK238" i="1" s="1"/>
  <c r="AL238" i="1" s="1"/>
  <c r="AF238" i="1"/>
  <c r="AG237" i="1"/>
  <c r="AB237" i="1"/>
  <c r="AC237" i="1" s="1"/>
  <c r="AE237" i="1" s="1"/>
  <c r="CV81" i="1"/>
  <c r="CW81" i="1" s="1"/>
  <c r="BG81" i="1"/>
  <c r="AM82" i="1"/>
  <c r="BK81" i="1"/>
  <c r="CY239" i="1"/>
  <c r="CW239" i="1"/>
  <c r="M238" i="1"/>
  <c r="U238" i="1"/>
  <c r="BB238" i="1"/>
  <c r="AZ238" i="1"/>
  <c r="AI236" i="1"/>
  <c r="Q236" i="1"/>
  <c r="R236" i="1" s="1"/>
  <c r="S236" i="1" s="1"/>
  <c r="AA235" i="1"/>
  <c r="T240" i="1"/>
  <c r="L240" i="1"/>
  <c r="G241" i="1"/>
  <c r="W241" i="1"/>
  <c r="O241" i="1"/>
  <c r="F242" i="1"/>
  <c r="CP240" i="1"/>
  <c r="Y236" i="1"/>
  <c r="Z236" i="1" s="1"/>
  <c r="P237" i="1"/>
  <c r="X237" i="1"/>
  <c r="CR238" i="1"/>
  <c r="DQ238" i="1"/>
  <c r="CX239" i="1"/>
  <c r="H240" i="1"/>
  <c r="I240" i="1" s="1"/>
  <c r="DR237" i="1"/>
  <c r="DS237" i="1" s="1"/>
  <c r="D241" i="1"/>
  <c r="E240" i="1"/>
  <c r="AU81" i="1" l="1"/>
  <c r="AR82" i="1"/>
  <c r="AS82" i="1"/>
  <c r="AO82" i="1"/>
  <c r="AP82" i="1"/>
  <c r="AQ82" i="1"/>
  <c r="AW82" i="1"/>
  <c r="BY238" i="1"/>
  <c r="BZ238" i="1" s="1"/>
  <c r="BW239" i="1" a="1"/>
  <c r="BW239" i="1" s="1"/>
  <c r="BX239" i="1" s="1"/>
  <c r="CB236" i="1"/>
  <c r="CK82" i="1"/>
  <c r="K240" i="1"/>
  <c r="DP240" i="1"/>
  <c r="CZ239" i="1"/>
  <c r="BC238" i="1"/>
  <c r="BA238" i="1"/>
  <c r="CM77" i="1"/>
  <c r="DA238" i="1"/>
  <c r="DB238" i="1" s="1"/>
  <c r="DC238" i="1" s="1"/>
  <c r="CQ240" i="1"/>
  <c r="V241" i="1"/>
  <c r="N241" i="1"/>
  <c r="AH241" i="1"/>
  <c r="AD241" i="1"/>
  <c r="AJ239" i="1"/>
  <c r="AK239" i="1" s="1"/>
  <c r="AL239" i="1" s="1"/>
  <c r="AF239" i="1"/>
  <c r="AG238" i="1"/>
  <c r="AB238" i="1"/>
  <c r="AC238" i="1" s="1"/>
  <c r="AE238" i="1" s="1"/>
  <c r="CX81" i="1"/>
  <c r="BQ78" i="1"/>
  <c r="BS78" i="1" s="1"/>
  <c r="CS82" i="1"/>
  <c r="CY240" i="1"/>
  <c r="CW240" i="1"/>
  <c r="AI237" i="1"/>
  <c r="AZ239" i="1"/>
  <c r="U239" i="1"/>
  <c r="BB239" i="1"/>
  <c r="M239" i="1"/>
  <c r="Q237" i="1"/>
  <c r="R237" i="1" s="1"/>
  <c r="S237" i="1" s="1"/>
  <c r="AA236" i="1"/>
  <c r="T241" i="1"/>
  <c r="L241" i="1"/>
  <c r="G242" i="1"/>
  <c r="W242" i="1"/>
  <c r="O242" i="1"/>
  <c r="F243" i="1"/>
  <c r="X238" i="1"/>
  <c r="Y238" i="1" s="1"/>
  <c r="Z238" i="1" s="1"/>
  <c r="CP241" i="1"/>
  <c r="Y237" i="1"/>
  <c r="Z237" i="1" s="1"/>
  <c r="P238" i="1"/>
  <c r="DQ239" i="1"/>
  <c r="CX240" i="1"/>
  <c r="CR239" i="1"/>
  <c r="H241" i="1"/>
  <c r="I241" i="1" s="1"/>
  <c r="DR238" i="1"/>
  <c r="DS238" i="1" s="1"/>
  <c r="E241" i="1"/>
  <c r="D242" i="1"/>
  <c r="AT82" i="1" l="1"/>
  <c r="AN82" i="1" s="1"/>
  <c r="AU82" i="1" s="1"/>
  <c r="CB237" i="1"/>
  <c r="CC236" i="1"/>
  <c r="CC237" i="1" s="1"/>
  <c r="CC238" i="1" s="1"/>
  <c r="CC239" i="1" s="1"/>
  <c r="CC240" i="1" s="1"/>
  <c r="CC241" i="1" s="1"/>
  <c r="CC242" i="1" s="1"/>
  <c r="BY239" i="1"/>
  <c r="BZ239" i="1" s="1"/>
  <c r="BW240" i="1" a="1"/>
  <c r="BW240" i="1" s="1"/>
  <c r="CF78" i="1"/>
  <c r="CJ78" i="1" s="1"/>
  <c r="CE78" i="1"/>
  <c r="CL78" i="1" s="1"/>
  <c r="CI82" i="1"/>
  <c r="BT78" i="1"/>
  <c r="CD78" i="1"/>
  <c r="CH78" i="1" s="1"/>
  <c r="K241" i="1"/>
  <c r="DP241" i="1"/>
  <c r="CZ240" i="1"/>
  <c r="BP82" i="1"/>
  <c r="BC239" i="1"/>
  <c r="BA239" i="1"/>
  <c r="CQ241" i="1"/>
  <c r="V242" i="1"/>
  <c r="N242" i="1"/>
  <c r="AH242" i="1"/>
  <c r="AD242" i="1"/>
  <c r="AJ240" i="1"/>
  <c r="AK240" i="1" s="1"/>
  <c r="AL240" i="1" s="1"/>
  <c r="AF240" i="1"/>
  <c r="AG239" i="1"/>
  <c r="AB239" i="1"/>
  <c r="AC239" i="1" s="1"/>
  <c r="AE239" i="1" s="1"/>
  <c r="CY81" i="1"/>
  <c r="CZ81" i="1" s="1"/>
  <c r="BH82" i="1"/>
  <c r="CU82" i="1"/>
  <c r="BE82" i="1"/>
  <c r="CT82" i="1"/>
  <c r="BJ82" i="1"/>
  <c r="BI82" i="1"/>
  <c r="BF82" i="1"/>
  <c r="BD82" i="1"/>
  <c r="CY241" i="1"/>
  <c r="CW241" i="1"/>
  <c r="AI238" i="1"/>
  <c r="DA239" i="1"/>
  <c r="DB239" i="1" s="1"/>
  <c r="DC239" i="1" s="1"/>
  <c r="AZ240" i="1"/>
  <c r="U240" i="1"/>
  <c r="BB240" i="1"/>
  <c r="Q238" i="1"/>
  <c r="R238" i="1" s="1"/>
  <c r="S238" i="1" s="1"/>
  <c r="AA237" i="1"/>
  <c r="T242" i="1"/>
  <c r="L242" i="1"/>
  <c r="G243" i="1"/>
  <c r="W243" i="1"/>
  <c r="O243" i="1"/>
  <c r="F244" i="1"/>
  <c r="CP242" i="1"/>
  <c r="M240" i="1"/>
  <c r="X239" i="1"/>
  <c r="Y239" i="1" s="1"/>
  <c r="Z239" i="1" s="1"/>
  <c r="P239" i="1"/>
  <c r="CR240" i="1"/>
  <c r="DQ240" i="1"/>
  <c r="CX241" i="1"/>
  <c r="H242" i="1"/>
  <c r="I242" i="1" s="1"/>
  <c r="DR239" i="1"/>
  <c r="DS239" i="1" s="1"/>
  <c r="E242" i="1"/>
  <c r="D243" i="1"/>
  <c r="AV82" i="1" l="1"/>
  <c r="CB238" i="1"/>
  <c r="BX240" i="1"/>
  <c r="BY240" i="1" s="1"/>
  <c r="BZ240" i="1" s="1"/>
  <c r="BW241" i="1" a="1"/>
  <c r="BW241" i="1" s="1"/>
  <c r="BX241" i="1" s="1"/>
  <c r="CC243" i="1"/>
  <c r="CG78" i="1"/>
  <c r="K242" i="1"/>
  <c r="DP242" i="1"/>
  <c r="CZ241" i="1"/>
  <c r="BC240" i="1"/>
  <c r="BA240" i="1"/>
  <c r="CQ242" i="1"/>
  <c r="V243" i="1"/>
  <c r="N243" i="1"/>
  <c r="AH243" i="1"/>
  <c r="AD243" i="1"/>
  <c r="AJ241" i="1"/>
  <c r="AK241" i="1" s="1"/>
  <c r="AL241" i="1" s="1"/>
  <c r="AF241" i="1"/>
  <c r="AB240" i="1"/>
  <c r="AC240" i="1" s="1"/>
  <c r="AE240" i="1" s="1"/>
  <c r="CV82" i="1"/>
  <c r="CW82" i="1" s="1"/>
  <c r="BK82" i="1"/>
  <c r="AM83" i="1"/>
  <c r="BG82" i="1"/>
  <c r="CY242" i="1"/>
  <c r="CW242" i="1"/>
  <c r="AI239" i="1"/>
  <c r="DA240" i="1"/>
  <c r="DB240" i="1" s="1"/>
  <c r="DC240" i="1" s="1"/>
  <c r="AZ241" i="1"/>
  <c r="AG240" i="1"/>
  <c r="BB241" i="1"/>
  <c r="U241" i="1"/>
  <c r="Q239" i="1"/>
  <c r="R239" i="1" s="1"/>
  <c r="S239" i="1" s="1"/>
  <c r="AA238" i="1"/>
  <c r="T243" i="1"/>
  <c r="L243" i="1"/>
  <c r="G244" i="1"/>
  <c r="W244" i="1"/>
  <c r="O244" i="1"/>
  <c r="F245" i="1"/>
  <c r="P240" i="1"/>
  <c r="CP243" i="1"/>
  <c r="M241" i="1"/>
  <c r="CR241" i="1"/>
  <c r="X240" i="1"/>
  <c r="DQ241" i="1"/>
  <c r="CX242" i="1"/>
  <c r="H243" i="1"/>
  <c r="I243" i="1" s="1"/>
  <c r="DR240" i="1"/>
  <c r="DS240" i="1" s="1"/>
  <c r="E243" i="1"/>
  <c r="D244" i="1"/>
  <c r="AO83" i="1" l="1"/>
  <c r="AP83" i="1"/>
  <c r="AQ83" i="1"/>
  <c r="AS83" i="1"/>
  <c r="AR83" i="1"/>
  <c r="AW83" i="1"/>
  <c r="BY241" i="1"/>
  <c r="BZ241" i="1" s="1"/>
  <c r="BW242" i="1" a="1"/>
  <c r="BW242" i="1" s="1"/>
  <c r="BX242" i="1" s="1"/>
  <c r="CC244" i="1"/>
  <c r="CB239" i="1"/>
  <c r="CK83" i="1"/>
  <c r="K243" i="1"/>
  <c r="DP243" i="1"/>
  <c r="CZ242" i="1"/>
  <c r="BC241" i="1"/>
  <c r="BA241" i="1"/>
  <c r="CM78" i="1"/>
  <c r="CQ243" i="1"/>
  <c r="V244" i="1"/>
  <c r="N244" i="1"/>
  <c r="AH244" i="1"/>
  <c r="AD244" i="1"/>
  <c r="AJ242" i="1"/>
  <c r="AK242" i="1" s="1"/>
  <c r="AL242" i="1" s="1"/>
  <c r="AF242" i="1"/>
  <c r="AG241" i="1"/>
  <c r="AB241" i="1"/>
  <c r="AC241" i="1" s="1"/>
  <c r="AE241" i="1" s="1"/>
  <c r="CX82" i="1"/>
  <c r="CY82" i="1" s="1"/>
  <c r="CZ82" i="1" s="1"/>
  <c r="BQ79" i="1"/>
  <c r="BS79" i="1" s="1"/>
  <c r="CS83" i="1"/>
  <c r="CY243" i="1"/>
  <c r="CW243" i="1"/>
  <c r="AI240" i="1"/>
  <c r="DA241" i="1"/>
  <c r="DB241" i="1" s="1"/>
  <c r="DC241" i="1" s="1"/>
  <c r="AZ242" i="1"/>
  <c r="M242" i="1"/>
  <c r="BB242" i="1"/>
  <c r="U242" i="1"/>
  <c r="Q240" i="1"/>
  <c r="R240" i="1" s="1"/>
  <c r="S240" i="1" s="1"/>
  <c r="AA239" i="1"/>
  <c r="T244" i="1"/>
  <c r="L244" i="1"/>
  <c r="G245" i="1"/>
  <c r="W245" i="1"/>
  <c r="O245" i="1"/>
  <c r="F246" i="1"/>
  <c r="CP244" i="1"/>
  <c r="P241" i="1"/>
  <c r="X241" i="1"/>
  <c r="CR242" i="1"/>
  <c r="Y240" i="1"/>
  <c r="Z240" i="1" s="1"/>
  <c r="DQ242" i="1"/>
  <c r="CX243" i="1"/>
  <c r="H244" i="1"/>
  <c r="I244" i="1" s="1"/>
  <c r="DR241" i="1"/>
  <c r="DS241" i="1" s="1"/>
  <c r="E244" i="1"/>
  <c r="D245" i="1"/>
  <c r="AT83" i="1" l="1"/>
  <c r="AN83" i="1" s="1"/>
  <c r="CC245" i="1"/>
  <c r="BY242" i="1"/>
  <c r="BZ242" i="1" s="1"/>
  <c r="BW243" i="1" a="1"/>
  <c r="BW243" i="1" s="1"/>
  <c r="CB240" i="1"/>
  <c r="CF79" i="1"/>
  <c r="CJ79" i="1" s="1"/>
  <c r="CE79" i="1"/>
  <c r="CL79" i="1" s="1"/>
  <c r="CI83" i="1"/>
  <c r="BT79" i="1"/>
  <c r="CD79" i="1"/>
  <c r="CH79" i="1" s="1"/>
  <c r="K244" i="1"/>
  <c r="DP244" i="1"/>
  <c r="CZ243" i="1"/>
  <c r="BP83" i="1"/>
  <c r="BC242" i="1"/>
  <c r="BA242" i="1"/>
  <c r="CQ244" i="1"/>
  <c r="V245" i="1"/>
  <c r="N245" i="1"/>
  <c r="AH245" i="1"/>
  <c r="AD245" i="1"/>
  <c r="DA243" i="1"/>
  <c r="DB243" i="1" s="1"/>
  <c r="AJ243" i="1"/>
  <c r="AK243" i="1" s="1"/>
  <c r="AL243" i="1" s="1"/>
  <c r="AF243" i="1"/>
  <c r="AG242" i="1"/>
  <c r="AB242" i="1"/>
  <c r="AC242" i="1" s="1"/>
  <c r="AE242" i="1" s="1"/>
  <c r="BE83" i="1"/>
  <c r="CT83" i="1"/>
  <c r="BH83" i="1"/>
  <c r="CU83" i="1"/>
  <c r="BI83" i="1"/>
  <c r="BJ83" i="1"/>
  <c r="BD83" i="1"/>
  <c r="BF83" i="1"/>
  <c r="CY244" i="1"/>
  <c r="CW244" i="1"/>
  <c r="AI241" i="1"/>
  <c r="DA242" i="1"/>
  <c r="DB242" i="1" s="1"/>
  <c r="DC242" i="1" s="1"/>
  <c r="AZ243" i="1"/>
  <c r="M243" i="1"/>
  <c r="U243" i="1"/>
  <c r="BB243" i="1"/>
  <c r="Q241" i="1"/>
  <c r="R241" i="1" s="1"/>
  <c r="S241" i="1" s="1"/>
  <c r="AA240" i="1"/>
  <c r="T245" i="1"/>
  <c r="L245" i="1"/>
  <c r="G246" i="1"/>
  <c r="W246" i="1"/>
  <c r="O246" i="1"/>
  <c r="F247" i="1"/>
  <c r="CP245" i="1"/>
  <c r="Y241" i="1"/>
  <c r="Z241" i="1" s="1"/>
  <c r="P242" i="1"/>
  <c r="X242" i="1"/>
  <c r="CR243" i="1"/>
  <c r="DQ243" i="1"/>
  <c r="CX244" i="1"/>
  <c r="H245" i="1"/>
  <c r="I245" i="1" s="1"/>
  <c r="DR242" i="1"/>
  <c r="DS242" i="1" s="1"/>
  <c r="E245" i="1"/>
  <c r="D246" i="1"/>
  <c r="AV83" i="1" l="1"/>
  <c r="AU83" i="1"/>
  <c r="BX243" i="1"/>
  <c r="BY243" i="1" s="1"/>
  <c r="BZ243" i="1" s="1"/>
  <c r="CC246" i="1"/>
  <c r="BW244" i="1" a="1"/>
  <c r="BW244" i="1" s="1"/>
  <c r="CB241" i="1"/>
  <c r="CG79" i="1"/>
  <c r="K245" i="1"/>
  <c r="DP245" i="1"/>
  <c r="CZ244" i="1"/>
  <c r="BC243" i="1"/>
  <c r="BA243" i="1"/>
  <c r="CQ245" i="1"/>
  <c r="V246" i="1"/>
  <c r="N246" i="1"/>
  <c r="AH246" i="1"/>
  <c r="AD246" i="1"/>
  <c r="DA244" i="1"/>
  <c r="DB244" i="1" s="1"/>
  <c r="DC244" i="1" s="1"/>
  <c r="AJ244" i="1"/>
  <c r="AK244" i="1" s="1"/>
  <c r="AL244" i="1" s="1"/>
  <c r="AF244" i="1"/>
  <c r="AG243" i="1"/>
  <c r="AB243" i="1"/>
  <c r="AC243" i="1" s="1"/>
  <c r="AE243" i="1" s="1"/>
  <c r="CV83" i="1"/>
  <c r="CW83" i="1" s="1"/>
  <c r="BG83" i="1"/>
  <c r="BK83" i="1"/>
  <c r="AM84" i="1"/>
  <c r="CY245" i="1"/>
  <c r="CW245" i="1"/>
  <c r="AI242" i="1"/>
  <c r="DC243" i="1"/>
  <c r="AZ244" i="1"/>
  <c r="U244" i="1"/>
  <c r="BB244" i="1"/>
  <c r="M244" i="1"/>
  <c r="Q242" i="1"/>
  <c r="R242" i="1" s="1"/>
  <c r="S242" i="1" s="1"/>
  <c r="AA241" i="1"/>
  <c r="T246" i="1"/>
  <c r="L246" i="1"/>
  <c r="F248" i="1"/>
  <c r="W247" i="1"/>
  <c r="O247" i="1"/>
  <c r="G247" i="1"/>
  <c r="CP246" i="1"/>
  <c r="Y242" i="1"/>
  <c r="Z242" i="1" s="1"/>
  <c r="P243" i="1"/>
  <c r="X243" i="1"/>
  <c r="Y243" i="1" s="1"/>
  <c r="Z243" i="1" s="1"/>
  <c r="CR244" i="1"/>
  <c r="DQ244" i="1"/>
  <c r="CX245" i="1"/>
  <c r="H246" i="1"/>
  <c r="I246" i="1" s="1"/>
  <c r="DR243" i="1"/>
  <c r="DS243" i="1" s="1"/>
  <c r="D247" i="1"/>
  <c r="E246" i="1"/>
  <c r="AP84" i="1" l="1"/>
  <c r="AQ84" i="1"/>
  <c r="AR84" i="1"/>
  <c r="AS84" i="1"/>
  <c r="AO84" i="1"/>
  <c r="AW84" i="1"/>
  <c r="CC247" i="1"/>
  <c r="BX244" i="1"/>
  <c r="BY244" i="1" s="1"/>
  <c r="BZ244" i="1" s="1"/>
  <c r="BW245" i="1" a="1"/>
  <c r="BW245" i="1" s="1"/>
  <c r="BX245" i="1" s="1"/>
  <c r="CB242" i="1"/>
  <c r="CK84" i="1"/>
  <c r="K246" i="1"/>
  <c r="DP246" i="1"/>
  <c r="CZ245" i="1"/>
  <c r="BC244" i="1"/>
  <c r="BA244" i="1"/>
  <c r="CM79" i="1"/>
  <c r="CQ246" i="1"/>
  <c r="V247" i="1"/>
  <c r="N247" i="1"/>
  <c r="AH247" i="1"/>
  <c r="AD247" i="1"/>
  <c r="AJ245" i="1"/>
  <c r="AK245" i="1" s="1"/>
  <c r="AL245" i="1" s="1"/>
  <c r="AF245" i="1"/>
  <c r="AG244" i="1"/>
  <c r="AB244" i="1"/>
  <c r="AC244" i="1" s="1"/>
  <c r="AE244" i="1" s="1"/>
  <c r="CX83" i="1"/>
  <c r="CY83" i="1" s="1"/>
  <c r="CZ83" i="1" s="1"/>
  <c r="BQ80" i="1"/>
  <c r="BS80" i="1" s="1"/>
  <c r="CS84" i="1"/>
  <c r="CY246" i="1"/>
  <c r="CW246" i="1"/>
  <c r="AI243" i="1"/>
  <c r="AZ245" i="1"/>
  <c r="BB245" i="1"/>
  <c r="U245" i="1"/>
  <c r="M245" i="1"/>
  <c r="Q243" i="1"/>
  <c r="R243" i="1" s="1"/>
  <c r="S243" i="1" s="1"/>
  <c r="AA242" i="1"/>
  <c r="G248" i="1"/>
  <c r="F249" i="1"/>
  <c r="T247" i="1"/>
  <c r="L247" i="1"/>
  <c r="W248" i="1"/>
  <c r="O248" i="1"/>
  <c r="CP247" i="1"/>
  <c r="X244" i="1"/>
  <c r="Y244" i="1" s="1"/>
  <c r="Z244" i="1" s="1"/>
  <c r="P244" i="1"/>
  <c r="CR245" i="1"/>
  <c r="DQ245" i="1"/>
  <c r="CX246" i="1"/>
  <c r="H247" i="1"/>
  <c r="I247" i="1" s="1"/>
  <c r="DR244" i="1"/>
  <c r="DS244" i="1" s="1"/>
  <c r="E247" i="1"/>
  <c r="D248" i="1"/>
  <c r="AT84" i="1" l="1"/>
  <c r="AN84" i="1" s="1"/>
  <c r="CT84" i="1"/>
  <c r="BY245" i="1"/>
  <c r="BZ245" i="1" s="1"/>
  <c r="BW246" i="1" a="1"/>
  <c r="BW246" i="1" s="1"/>
  <c r="BX246" i="1" s="1"/>
  <c r="DA245" i="1"/>
  <c r="DB245" i="1" s="1"/>
  <c r="DC245" i="1" s="1"/>
  <c r="CB243" i="1"/>
  <c r="CF80" i="1"/>
  <c r="CJ80" i="1" s="1"/>
  <c r="CE80" i="1"/>
  <c r="CL80" i="1" s="1"/>
  <c r="CI84" i="1"/>
  <c r="BT80" i="1"/>
  <c r="CD80" i="1"/>
  <c r="CH80" i="1" s="1"/>
  <c r="K247" i="1"/>
  <c r="DP247" i="1"/>
  <c r="CZ246" i="1"/>
  <c r="BP84" i="1"/>
  <c r="BC245" i="1"/>
  <c r="BA245" i="1"/>
  <c r="CQ247" i="1"/>
  <c r="V248" i="1"/>
  <c r="N248" i="1"/>
  <c r="AH248" i="1"/>
  <c r="AD248" i="1"/>
  <c r="AJ246" i="1"/>
  <c r="AK246" i="1" s="1"/>
  <c r="AL246" i="1" s="1"/>
  <c r="AF246" i="1"/>
  <c r="AG245" i="1"/>
  <c r="AB245" i="1"/>
  <c r="AC245" i="1" s="1"/>
  <c r="AE245" i="1" s="1"/>
  <c r="BF84" i="1"/>
  <c r="BE84" i="1"/>
  <c r="BD84" i="1"/>
  <c r="CU84" i="1"/>
  <c r="BI84" i="1"/>
  <c r="BJ84" i="1"/>
  <c r="BH84" i="1"/>
  <c r="CY247" i="1"/>
  <c r="CW247" i="1"/>
  <c r="AI244" i="1"/>
  <c r="AZ246" i="1"/>
  <c r="M246" i="1"/>
  <c r="BB246" i="1"/>
  <c r="U246" i="1"/>
  <c r="Q244" i="1"/>
  <c r="R244" i="1" s="1"/>
  <c r="S244" i="1" s="1"/>
  <c r="AA243" i="1"/>
  <c r="O249" i="1"/>
  <c r="F250" i="1"/>
  <c r="G249" i="1"/>
  <c r="W249" i="1"/>
  <c r="T248" i="1"/>
  <c r="L248" i="1"/>
  <c r="CP248" i="1"/>
  <c r="P245" i="1"/>
  <c r="X245" i="1"/>
  <c r="CR246" i="1"/>
  <c r="DQ246" i="1"/>
  <c r="CX247" i="1"/>
  <c r="H248" i="1"/>
  <c r="I248" i="1" s="1"/>
  <c r="DR245" i="1"/>
  <c r="DS245" i="1" s="1"/>
  <c r="D249" i="1"/>
  <c r="E248" i="1"/>
  <c r="CV84" i="1" l="1"/>
  <c r="CW84" i="1" s="1"/>
  <c r="AV84" i="1"/>
  <c r="AU84" i="1"/>
  <c r="BY246" i="1"/>
  <c r="BZ246" i="1" s="1"/>
  <c r="BW247" i="1" a="1"/>
  <c r="BW247" i="1" s="1"/>
  <c r="BX247" i="1" s="1"/>
  <c r="CB244" i="1"/>
  <c r="CG80" i="1"/>
  <c r="K248" i="1"/>
  <c r="DP248" i="1"/>
  <c r="CZ247" i="1"/>
  <c r="BC246" i="1"/>
  <c r="BA246" i="1"/>
  <c r="CQ248" i="1"/>
  <c r="V249" i="1"/>
  <c r="N249" i="1"/>
  <c r="AH249" i="1"/>
  <c r="AD249" i="1"/>
  <c r="AJ247" i="1"/>
  <c r="AK247" i="1" s="1"/>
  <c r="AL247" i="1" s="1"/>
  <c r="AF247" i="1"/>
  <c r="AB246" i="1"/>
  <c r="AC246" i="1" s="1"/>
  <c r="AE246" i="1" s="1"/>
  <c r="BG84" i="1"/>
  <c r="BK84" i="1"/>
  <c r="AM85" i="1"/>
  <c r="CY248" i="1"/>
  <c r="CW248" i="1"/>
  <c r="AI245" i="1"/>
  <c r="DA246" i="1"/>
  <c r="DB246" i="1" s="1"/>
  <c r="DC246" i="1" s="1"/>
  <c r="AZ247" i="1"/>
  <c r="AG246" i="1"/>
  <c r="BB247" i="1"/>
  <c r="U247" i="1"/>
  <c r="M247" i="1"/>
  <c r="Q245" i="1"/>
  <c r="R245" i="1" s="1"/>
  <c r="S245" i="1" s="1"/>
  <c r="AA244" i="1"/>
  <c r="F251" i="1"/>
  <c r="G250" i="1"/>
  <c r="O250" i="1"/>
  <c r="W250" i="1"/>
  <c r="T249" i="1"/>
  <c r="L249" i="1"/>
  <c r="CP249" i="1"/>
  <c r="X246" i="1"/>
  <c r="Y246" i="1" s="1"/>
  <c r="Z246" i="1" s="1"/>
  <c r="Y245" i="1"/>
  <c r="Z245" i="1" s="1"/>
  <c r="P246" i="1"/>
  <c r="CR247" i="1"/>
  <c r="DQ247" i="1"/>
  <c r="CX248" i="1"/>
  <c r="H249" i="1"/>
  <c r="I249" i="1" s="1"/>
  <c r="DR246" i="1"/>
  <c r="DS246" i="1" s="1"/>
  <c r="E249" i="1"/>
  <c r="D250" i="1"/>
  <c r="CX84" i="1" l="1"/>
  <c r="CY84" i="1" s="1"/>
  <c r="CZ84" i="1" s="1"/>
  <c r="AS85" i="1"/>
  <c r="AO85" i="1"/>
  <c r="AP85" i="1"/>
  <c r="AQ85" i="1"/>
  <c r="AR85" i="1"/>
  <c r="AW85" i="1"/>
  <c r="BY247" i="1"/>
  <c r="BZ247" i="1" s="1"/>
  <c r="BW248" i="1" a="1"/>
  <c r="BW248" i="1" s="1"/>
  <c r="CB245" i="1"/>
  <c r="CK85" i="1"/>
  <c r="K249" i="1"/>
  <c r="DP249" i="1"/>
  <c r="CZ248" i="1"/>
  <c r="BC247" i="1"/>
  <c r="BA247" i="1"/>
  <c r="CM80" i="1"/>
  <c r="CQ249" i="1"/>
  <c r="V250" i="1"/>
  <c r="N250" i="1"/>
  <c r="AH250" i="1"/>
  <c r="AD250" i="1"/>
  <c r="AJ248" i="1"/>
  <c r="AK248" i="1" s="1"/>
  <c r="AL248" i="1" s="1"/>
  <c r="AF248" i="1"/>
  <c r="AG247" i="1"/>
  <c r="AB247" i="1"/>
  <c r="AC247" i="1" s="1"/>
  <c r="AE247" i="1" s="1"/>
  <c r="CS85" i="1"/>
  <c r="BQ81" i="1"/>
  <c r="BS81" i="1" s="1"/>
  <c r="CY249" i="1"/>
  <c r="CW249" i="1"/>
  <c r="AI246" i="1"/>
  <c r="DA247" i="1"/>
  <c r="DB247" i="1" s="1"/>
  <c r="DC247" i="1" s="1"/>
  <c r="AZ248" i="1"/>
  <c r="M248" i="1"/>
  <c r="U248" i="1"/>
  <c r="BB248" i="1"/>
  <c r="G251" i="1"/>
  <c r="Q246" i="1"/>
  <c r="AA246" i="1" s="1"/>
  <c r="F252" i="1"/>
  <c r="O251" i="1"/>
  <c r="W251" i="1"/>
  <c r="AA245" i="1"/>
  <c r="T250" i="1"/>
  <c r="L250" i="1"/>
  <c r="CP250" i="1"/>
  <c r="X247" i="1"/>
  <c r="P247" i="1"/>
  <c r="CR248" i="1"/>
  <c r="DQ248" i="1"/>
  <c r="CX249" i="1"/>
  <c r="H250" i="1"/>
  <c r="I250" i="1" s="1"/>
  <c r="DR247" i="1"/>
  <c r="DS247" i="1" s="1"/>
  <c r="E250" i="1"/>
  <c r="D251" i="1"/>
  <c r="AT85" i="1" l="1"/>
  <c r="AN85" i="1" s="1"/>
  <c r="CT85" i="1"/>
  <c r="BX248" i="1"/>
  <c r="BY248" i="1" s="1"/>
  <c r="BZ248" i="1" s="1"/>
  <c r="BW249" i="1" a="1"/>
  <c r="BW249" i="1" s="1"/>
  <c r="BX249" i="1" s="1"/>
  <c r="CB246" i="1"/>
  <c r="CF81" i="1"/>
  <c r="CJ81" i="1" s="1"/>
  <c r="CE81" i="1"/>
  <c r="CL81" i="1" s="1"/>
  <c r="CI85" i="1"/>
  <c r="BT81" i="1"/>
  <c r="CD81" i="1"/>
  <c r="CH81" i="1" s="1"/>
  <c r="K250" i="1"/>
  <c r="DP250" i="1"/>
  <c r="CZ249" i="1"/>
  <c r="BP85" i="1"/>
  <c r="BC248" i="1"/>
  <c r="BA248" i="1"/>
  <c r="CQ250" i="1"/>
  <c r="AJ249" i="1"/>
  <c r="AK249" i="1" s="1"/>
  <c r="AL249" i="1" s="1"/>
  <c r="AF249" i="1"/>
  <c r="V251" i="1"/>
  <c r="N251" i="1"/>
  <c r="AH251" i="1"/>
  <c r="AD251" i="1"/>
  <c r="AB248" i="1"/>
  <c r="AC248" i="1" s="1"/>
  <c r="AE248" i="1" s="1"/>
  <c r="BJ85" i="1"/>
  <c r="CU85" i="1"/>
  <c r="BE85" i="1"/>
  <c r="BF85" i="1"/>
  <c r="BH85" i="1"/>
  <c r="BD85" i="1"/>
  <c r="BI85" i="1"/>
  <c r="CY250" i="1"/>
  <c r="CW250" i="1"/>
  <c r="AI247" i="1"/>
  <c r="DA248" i="1"/>
  <c r="DB248" i="1" s="1"/>
  <c r="DC248" i="1" s="1"/>
  <c r="AZ249" i="1"/>
  <c r="M249" i="1"/>
  <c r="BB249" i="1"/>
  <c r="AG248" i="1"/>
  <c r="G252" i="1"/>
  <c r="U249" i="1"/>
  <c r="Q247" i="1"/>
  <c r="R247" i="1" s="1"/>
  <c r="S247" i="1" s="1"/>
  <c r="F253" i="1"/>
  <c r="O252" i="1"/>
  <c r="W252" i="1"/>
  <c r="R246" i="1"/>
  <c r="T251" i="1"/>
  <c r="L251" i="1"/>
  <c r="Y247" i="1"/>
  <c r="Z247" i="1" s="1"/>
  <c r="CP251" i="1"/>
  <c r="P248" i="1"/>
  <c r="X248" i="1"/>
  <c r="CR249" i="1"/>
  <c r="DQ249" i="1"/>
  <c r="CX250" i="1"/>
  <c r="H251" i="1"/>
  <c r="I251" i="1" s="1"/>
  <c r="DR248" i="1"/>
  <c r="DS248" i="1" s="1"/>
  <c r="D252" i="1"/>
  <c r="E251" i="1"/>
  <c r="AV85" i="1" l="1"/>
  <c r="AU85" i="1"/>
  <c r="CV85" i="1"/>
  <c r="CW85" i="1" s="1"/>
  <c r="BY249" i="1"/>
  <c r="BZ249" i="1" s="1"/>
  <c r="BW250" i="1" a="1"/>
  <c r="BW250" i="1" s="1"/>
  <c r="BX250" i="1" s="1"/>
  <c r="CB247" i="1"/>
  <c r="CG81" i="1"/>
  <c r="K251" i="1"/>
  <c r="DP251" i="1"/>
  <c r="CZ250" i="1"/>
  <c r="BC249" i="1"/>
  <c r="BA249" i="1"/>
  <c r="CQ251" i="1"/>
  <c r="AJ250" i="1"/>
  <c r="AK250" i="1" s="1"/>
  <c r="AL250" i="1" s="1"/>
  <c r="AF250" i="1"/>
  <c r="V252" i="1"/>
  <c r="N252" i="1"/>
  <c r="AH252" i="1"/>
  <c r="AD252" i="1"/>
  <c r="AG249" i="1"/>
  <c r="AB249" i="1"/>
  <c r="AC249" i="1" s="1"/>
  <c r="AE249" i="1" s="1"/>
  <c r="AM86" i="1"/>
  <c r="BG85" i="1"/>
  <c r="BK85" i="1"/>
  <c r="CY251" i="1"/>
  <c r="CW251" i="1"/>
  <c r="AI248" i="1"/>
  <c r="DA249" i="1"/>
  <c r="DB249" i="1" s="1"/>
  <c r="DC249" i="1" s="1"/>
  <c r="AZ250" i="1"/>
  <c r="M250" i="1"/>
  <c r="U250" i="1"/>
  <c r="BB250" i="1"/>
  <c r="G253" i="1"/>
  <c r="Q248" i="1"/>
  <c r="R248" i="1" s="1"/>
  <c r="S248" i="1" s="1"/>
  <c r="O253" i="1"/>
  <c r="F254" i="1"/>
  <c r="W253" i="1"/>
  <c r="AA247" i="1"/>
  <c r="S246" i="1"/>
  <c r="T252" i="1"/>
  <c r="L252" i="1"/>
  <c r="CP252" i="1"/>
  <c r="X249" i="1"/>
  <c r="Y249" i="1" s="1"/>
  <c r="Z249" i="1" s="1"/>
  <c r="P249" i="1"/>
  <c r="CR250" i="1"/>
  <c r="Y248" i="1"/>
  <c r="Z248" i="1" s="1"/>
  <c r="DQ250" i="1"/>
  <c r="CX251" i="1"/>
  <c r="H252" i="1"/>
  <c r="I252" i="1" s="1"/>
  <c r="DR249" i="1"/>
  <c r="DS249" i="1" s="1"/>
  <c r="D253" i="1"/>
  <c r="E252" i="1"/>
  <c r="CX85" i="1" l="1"/>
  <c r="CY85" i="1" s="1"/>
  <c r="CZ85" i="1" s="1"/>
  <c r="AO86" i="1"/>
  <c r="AP86" i="1"/>
  <c r="AQ86" i="1"/>
  <c r="AR86" i="1"/>
  <c r="AS86" i="1"/>
  <c r="AW86" i="1"/>
  <c r="BW251" i="1" a="1"/>
  <c r="BW251" i="1" s="1"/>
  <c r="BX251" i="1" s="1"/>
  <c r="BY250" i="1"/>
  <c r="BZ250" i="1" s="1"/>
  <c r="CB248" i="1"/>
  <c r="CK86" i="1"/>
  <c r="K252" i="1"/>
  <c r="DP252" i="1"/>
  <c r="CZ251" i="1"/>
  <c r="BC250" i="1"/>
  <c r="BA250" i="1"/>
  <c r="CM81" i="1"/>
  <c r="CQ252" i="1"/>
  <c r="AJ251" i="1"/>
  <c r="AK251" i="1" s="1"/>
  <c r="AL251" i="1" s="1"/>
  <c r="AF251" i="1"/>
  <c r="V253" i="1"/>
  <c r="N253" i="1"/>
  <c r="AH253" i="1"/>
  <c r="AD253" i="1"/>
  <c r="AB250" i="1"/>
  <c r="AC250" i="1" s="1"/>
  <c r="AE250" i="1" s="1"/>
  <c r="CS86" i="1"/>
  <c r="BQ82" i="1"/>
  <c r="BS82" i="1" s="1"/>
  <c r="CY252" i="1"/>
  <c r="CW252" i="1"/>
  <c r="AI249" i="1"/>
  <c r="DA250" i="1"/>
  <c r="DB250" i="1" s="1"/>
  <c r="DC250" i="1" s="1"/>
  <c r="AZ251" i="1"/>
  <c r="AG250" i="1"/>
  <c r="M251" i="1"/>
  <c r="BB251" i="1"/>
  <c r="W254" i="1"/>
  <c r="U251" i="1"/>
  <c r="Q249" i="1"/>
  <c r="R249" i="1" s="1"/>
  <c r="S249" i="1" s="1"/>
  <c r="G254" i="1"/>
  <c r="F255" i="1"/>
  <c r="O254" i="1"/>
  <c r="AA248" i="1"/>
  <c r="T253" i="1"/>
  <c r="L253" i="1"/>
  <c r="CP253" i="1"/>
  <c r="P250" i="1"/>
  <c r="X250" i="1"/>
  <c r="CR251" i="1"/>
  <c r="DQ251" i="1"/>
  <c r="CX252" i="1"/>
  <c r="H253" i="1"/>
  <c r="I253" i="1" s="1"/>
  <c r="DR250" i="1"/>
  <c r="DS250" i="1" s="1"/>
  <c r="E253" i="1"/>
  <c r="D254" i="1"/>
  <c r="AT86" i="1" l="1"/>
  <c r="CC248" i="1"/>
  <c r="CC249" i="1" s="1"/>
  <c r="CC250" i="1" s="1"/>
  <c r="CC251" i="1" s="1"/>
  <c r="CC252" i="1" s="1"/>
  <c r="CC253" i="1" s="1"/>
  <c r="CC254" i="1" s="1"/>
  <c r="BW252" i="1" a="1"/>
  <c r="BW252" i="1" s="1"/>
  <c r="BX252" i="1" s="1"/>
  <c r="BY251" i="1"/>
  <c r="BZ251" i="1" s="1"/>
  <c r="CB249" i="1"/>
  <c r="CF82" i="1"/>
  <c r="CJ82" i="1" s="1"/>
  <c r="CE82" i="1"/>
  <c r="CL82" i="1" s="1"/>
  <c r="CI86" i="1"/>
  <c r="BT82" i="1"/>
  <c r="CD82" i="1"/>
  <c r="CH82" i="1" s="1"/>
  <c r="K253" i="1"/>
  <c r="DP253" i="1"/>
  <c r="CZ252" i="1"/>
  <c r="BP86" i="1"/>
  <c r="BC251" i="1"/>
  <c r="BA251" i="1"/>
  <c r="CQ253" i="1"/>
  <c r="V254" i="1"/>
  <c r="N254" i="1"/>
  <c r="AH254" i="1"/>
  <c r="AD254" i="1"/>
  <c r="AJ252" i="1"/>
  <c r="AK252" i="1" s="1"/>
  <c r="AL252" i="1" s="1"/>
  <c r="AF252" i="1"/>
  <c r="AG251" i="1"/>
  <c r="AB251" i="1"/>
  <c r="AC251" i="1" s="1"/>
  <c r="AE251" i="1" s="1"/>
  <c r="CT86" i="1"/>
  <c r="BH86" i="1"/>
  <c r="CU86" i="1"/>
  <c r="BJ86" i="1"/>
  <c r="BI86" i="1"/>
  <c r="BE86" i="1"/>
  <c r="BF86" i="1"/>
  <c r="BD86" i="1"/>
  <c r="CY253" i="1"/>
  <c r="CW253" i="1"/>
  <c r="AI250" i="1"/>
  <c r="DA251" i="1"/>
  <c r="DB251" i="1" s="1"/>
  <c r="DC251" i="1" s="1"/>
  <c r="AZ252" i="1"/>
  <c r="M252" i="1"/>
  <c r="BB252" i="1"/>
  <c r="U252" i="1"/>
  <c r="G255" i="1"/>
  <c r="Q250" i="1"/>
  <c r="R250" i="1" s="1"/>
  <c r="S250" i="1" s="1"/>
  <c r="F256" i="1"/>
  <c r="O255" i="1"/>
  <c r="W255" i="1"/>
  <c r="AA249" i="1"/>
  <c r="T254" i="1"/>
  <c r="L254" i="1"/>
  <c r="CP254" i="1"/>
  <c r="P251" i="1"/>
  <c r="Y250" i="1"/>
  <c r="Z250" i="1" s="1"/>
  <c r="X251" i="1"/>
  <c r="Y251" i="1" s="1"/>
  <c r="Z251" i="1" s="1"/>
  <c r="CR252" i="1"/>
  <c r="DQ252" i="1"/>
  <c r="CX253" i="1"/>
  <c r="H254" i="1"/>
  <c r="I254" i="1" s="1"/>
  <c r="DR251" i="1"/>
  <c r="DS251" i="1" s="1"/>
  <c r="E254" i="1"/>
  <c r="D255" i="1"/>
  <c r="AN86" i="1" l="1"/>
  <c r="AV86" i="1" s="1"/>
  <c r="CC255" i="1"/>
  <c r="BY252" i="1"/>
  <c r="BZ252" i="1" s="1"/>
  <c r="BW253" i="1" a="1"/>
  <c r="BW253" i="1" s="1"/>
  <c r="BX253" i="1" s="1"/>
  <c r="DA253" i="1"/>
  <c r="DB253" i="1" s="1"/>
  <c r="CB250" i="1"/>
  <c r="CG82" i="1"/>
  <c r="K254" i="1"/>
  <c r="DP254" i="1"/>
  <c r="CZ253" i="1"/>
  <c r="BC252" i="1"/>
  <c r="BA252" i="1"/>
  <c r="CQ254" i="1"/>
  <c r="AJ253" i="1"/>
  <c r="AK253" i="1" s="1"/>
  <c r="AL253" i="1" s="1"/>
  <c r="AF253" i="1"/>
  <c r="V255" i="1"/>
  <c r="N255" i="1"/>
  <c r="AH255" i="1"/>
  <c r="AD255" i="1"/>
  <c r="AB252" i="1"/>
  <c r="AC252" i="1" s="1"/>
  <c r="AE252" i="1" s="1"/>
  <c r="CV86" i="1"/>
  <c r="CW86" i="1" s="1"/>
  <c r="BK86" i="1"/>
  <c r="BG86" i="1"/>
  <c r="AM87" i="1"/>
  <c r="CY254" i="1"/>
  <c r="CW254" i="1"/>
  <c r="AI251" i="1"/>
  <c r="DA252" i="1"/>
  <c r="DB252" i="1" s="1"/>
  <c r="DC252" i="1" s="1"/>
  <c r="AZ253" i="1"/>
  <c r="AG252" i="1"/>
  <c r="U253" i="1"/>
  <c r="F257" i="1"/>
  <c r="M253" i="1"/>
  <c r="BB253" i="1"/>
  <c r="Q251" i="1"/>
  <c r="R251" i="1" s="1"/>
  <c r="S251" i="1" s="1"/>
  <c r="W256" i="1"/>
  <c r="O256" i="1"/>
  <c r="G256" i="1"/>
  <c r="AA250" i="1"/>
  <c r="T255" i="1"/>
  <c r="L255" i="1"/>
  <c r="CP255" i="1"/>
  <c r="P252" i="1"/>
  <c r="X252" i="1"/>
  <c r="Y252" i="1" s="1"/>
  <c r="Z252" i="1" s="1"/>
  <c r="DQ253" i="1"/>
  <c r="CX254" i="1"/>
  <c r="CR253" i="1"/>
  <c r="H255" i="1"/>
  <c r="I255" i="1" s="1"/>
  <c r="DR252" i="1"/>
  <c r="DS252" i="1" s="1"/>
  <c r="E255" i="1"/>
  <c r="D256" i="1"/>
  <c r="AU86" i="1" l="1"/>
  <c r="AQ87" i="1"/>
  <c r="AR87" i="1"/>
  <c r="AS87" i="1"/>
  <c r="AO87" i="1"/>
  <c r="AP87" i="1"/>
  <c r="AW87" i="1"/>
  <c r="CC256" i="1"/>
  <c r="BY253" i="1"/>
  <c r="BZ253" i="1" s="1"/>
  <c r="BW254" i="1" a="1"/>
  <c r="BW254" i="1" s="1"/>
  <c r="BX254" i="1" s="1"/>
  <c r="DA254" i="1"/>
  <c r="DB254" i="1" s="1"/>
  <c r="DC254" i="1" s="1"/>
  <c r="CB251" i="1"/>
  <c r="CK87" i="1"/>
  <c r="K255" i="1"/>
  <c r="DP255" i="1"/>
  <c r="CZ254" i="1"/>
  <c r="BC253" i="1"/>
  <c r="BA253" i="1"/>
  <c r="CM82" i="1"/>
  <c r="CQ255" i="1"/>
  <c r="V256" i="1"/>
  <c r="N256" i="1"/>
  <c r="AH256" i="1"/>
  <c r="AD256" i="1"/>
  <c r="AJ254" i="1"/>
  <c r="AK254" i="1" s="1"/>
  <c r="AL254" i="1" s="1"/>
  <c r="AF254" i="1"/>
  <c r="AG253" i="1"/>
  <c r="AB253" i="1"/>
  <c r="AC253" i="1" s="1"/>
  <c r="AE253" i="1" s="1"/>
  <c r="BQ83" i="1"/>
  <c r="BS83" i="1" s="1"/>
  <c r="CX86" i="1"/>
  <c r="CS87" i="1"/>
  <c r="CY255" i="1"/>
  <c r="CW255" i="1"/>
  <c r="AI252" i="1"/>
  <c r="DC253" i="1"/>
  <c r="AZ254" i="1"/>
  <c r="G257" i="1"/>
  <c r="O257" i="1"/>
  <c r="F258" i="1"/>
  <c r="W257" i="1"/>
  <c r="M254" i="1"/>
  <c r="BB254" i="1"/>
  <c r="U254" i="1"/>
  <c r="Q252" i="1"/>
  <c r="R252" i="1" s="1"/>
  <c r="S252" i="1" s="1"/>
  <c r="AA251" i="1"/>
  <c r="T256" i="1"/>
  <c r="L256" i="1"/>
  <c r="CP256" i="1"/>
  <c r="P253" i="1"/>
  <c r="X253" i="1"/>
  <c r="Y253" i="1" s="1"/>
  <c r="Z253" i="1" s="1"/>
  <c r="CR254" i="1"/>
  <c r="DQ254" i="1"/>
  <c r="CX255" i="1"/>
  <c r="H256" i="1"/>
  <c r="I256" i="1" s="1"/>
  <c r="DR253" i="1"/>
  <c r="DS253" i="1" s="1"/>
  <c r="E256" i="1"/>
  <c r="D257" i="1"/>
  <c r="AT87" i="1" l="1"/>
  <c r="CC257" i="1"/>
  <c r="BW255" i="1" a="1"/>
  <c r="BW255" i="1" s="1"/>
  <c r="BX255" i="1" s="1"/>
  <c r="BY254" i="1"/>
  <c r="BZ254" i="1" s="1"/>
  <c r="CB252" i="1"/>
  <c r="CF83" i="1"/>
  <c r="CJ83" i="1" s="1"/>
  <c r="CE83" i="1"/>
  <c r="CL83" i="1" s="1"/>
  <c r="CI87" i="1"/>
  <c r="BT83" i="1"/>
  <c r="CD83" i="1"/>
  <c r="CH83" i="1" s="1"/>
  <c r="K256" i="1"/>
  <c r="DP256" i="1"/>
  <c r="CZ255" i="1"/>
  <c r="BP87" i="1"/>
  <c r="BC254" i="1"/>
  <c r="BA254" i="1"/>
  <c r="CQ256" i="1"/>
  <c r="AJ255" i="1"/>
  <c r="AK255" i="1" s="1"/>
  <c r="AL255" i="1" s="1"/>
  <c r="AF255" i="1"/>
  <c r="N257" i="1"/>
  <c r="V257" i="1"/>
  <c r="AH257" i="1"/>
  <c r="AD257" i="1"/>
  <c r="AG254" i="1"/>
  <c r="AB254" i="1"/>
  <c r="AC254" i="1" s="1"/>
  <c r="AE254" i="1" s="1"/>
  <c r="CY86" i="1"/>
  <c r="CZ86" i="1" s="1"/>
  <c r="BE87" i="1"/>
  <c r="CT87" i="1"/>
  <c r="BI87" i="1"/>
  <c r="CU87" i="1"/>
  <c r="BD87" i="1"/>
  <c r="BF87" i="1"/>
  <c r="BH87" i="1"/>
  <c r="BJ87" i="1"/>
  <c r="CY256" i="1"/>
  <c r="CW256" i="1"/>
  <c r="AI253" i="1"/>
  <c r="AZ255" i="1"/>
  <c r="G258" i="1"/>
  <c r="M255" i="1"/>
  <c r="F259" i="1"/>
  <c r="U255" i="1"/>
  <c r="BB255" i="1"/>
  <c r="O258" i="1"/>
  <c r="W258" i="1"/>
  <c r="Q253" i="1"/>
  <c r="R253" i="1" s="1"/>
  <c r="S253" i="1" s="1"/>
  <c r="AA252" i="1"/>
  <c r="T257" i="1"/>
  <c r="L257" i="1"/>
  <c r="CP257" i="1"/>
  <c r="X254" i="1"/>
  <c r="P254" i="1"/>
  <c r="CR255" i="1"/>
  <c r="DQ255" i="1"/>
  <c r="CX256" i="1"/>
  <c r="H257" i="1"/>
  <c r="I257" i="1" s="1"/>
  <c r="DR254" i="1"/>
  <c r="DS254" i="1" s="1"/>
  <c r="E257" i="1"/>
  <c r="D258" i="1"/>
  <c r="AN87" i="1" l="1"/>
  <c r="AV87" i="1" s="1"/>
  <c r="CC258" i="1"/>
  <c r="BY255" i="1"/>
  <c r="BZ255" i="1" s="1"/>
  <c r="BW256" i="1" a="1"/>
  <c r="BW256" i="1" s="1"/>
  <c r="BX256" i="1" s="1"/>
  <c r="CB253" i="1"/>
  <c r="CG83" i="1"/>
  <c r="K257" i="1"/>
  <c r="DP257" i="1"/>
  <c r="CZ256" i="1"/>
  <c r="BC255" i="1"/>
  <c r="BA255" i="1"/>
  <c r="CQ257" i="1"/>
  <c r="DA256" i="1"/>
  <c r="DB256" i="1" s="1"/>
  <c r="AJ256" i="1"/>
  <c r="AK256" i="1" s="1"/>
  <c r="AL256" i="1" s="1"/>
  <c r="AF256" i="1"/>
  <c r="V258" i="1"/>
  <c r="N258" i="1"/>
  <c r="AH258" i="1"/>
  <c r="AD258" i="1"/>
  <c r="AG255" i="1"/>
  <c r="AB255" i="1"/>
  <c r="AC255" i="1" s="1"/>
  <c r="AE255" i="1" s="1"/>
  <c r="CV87" i="1"/>
  <c r="CW87" i="1" s="1"/>
  <c r="AM88" i="1"/>
  <c r="BG87" i="1"/>
  <c r="BK87" i="1"/>
  <c r="CY257" i="1"/>
  <c r="CW257" i="1"/>
  <c r="AI254" i="1"/>
  <c r="DA255" i="1"/>
  <c r="DB255" i="1" s="1"/>
  <c r="DC255" i="1" s="1"/>
  <c r="AZ256" i="1"/>
  <c r="W259" i="1"/>
  <c r="F260" i="1"/>
  <c r="G259" i="1"/>
  <c r="U256" i="1"/>
  <c r="O259" i="1"/>
  <c r="BB256" i="1"/>
  <c r="Q254" i="1"/>
  <c r="R254" i="1" s="1"/>
  <c r="S254" i="1" s="1"/>
  <c r="AA253" i="1"/>
  <c r="T258" i="1"/>
  <c r="L258" i="1"/>
  <c r="CP258" i="1"/>
  <c r="M256" i="1"/>
  <c r="Y254" i="1"/>
  <c r="Z254" i="1" s="1"/>
  <c r="X255" i="1"/>
  <c r="P255" i="1"/>
  <c r="DQ256" i="1"/>
  <c r="CX257" i="1"/>
  <c r="CR256" i="1"/>
  <c r="H258" i="1"/>
  <c r="I258" i="1" s="1"/>
  <c r="DR255" i="1"/>
  <c r="DS255" i="1" s="1"/>
  <c r="E258" i="1"/>
  <c r="D259" i="1"/>
  <c r="AU87" i="1" l="1"/>
  <c r="AO88" i="1"/>
  <c r="AP88" i="1"/>
  <c r="AQ88" i="1"/>
  <c r="AR88" i="1"/>
  <c r="AS88" i="1"/>
  <c r="AW88" i="1"/>
  <c r="CC259" i="1"/>
  <c r="BY256" i="1"/>
  <c r="BZ256" i="1" s="1"/>
  <c r="BW257" i="1" a="1"/>
  <c r="BW257" i="1" s="1"/>
  <c r="BX257" i="1" s="1"/>
  <c r="DA257" i="1"/>
  <c r="DB257" i="1" s="1"/>
  <c r="DC257" i="1" s="1"/>
  <c r="CB254" i="1"/>
  <c r="CK88" i="1"/>
  <c r="K258" i="1"/>
  <c r="DP258" i="1"/>
  <c r="CZ257" i="1"/>
  <c r="BC256" i="1"/>
  <c r="BA256" i="1"/>
  <c r="CM83" i="1"/>
  <c r="CQ258" i="1"/>
  <c r="AJ257" i="1"/>
  <c r="AK257" i="1" s="1"/>
  <c r="AL257" i="1" s="1"/>
  <c r="AF257" i="1"/>
  <c r="V259" i="1"/>
  <c r="N259" i="1"/>
  <c r="AH259" i="1"/>
  <c r="AD259" i="1"/>
  <c r="AG256" i="1"/>
  <c r="AB256" i="1"/>
  <c r="AC256" i="1" s="1"/>
  <c r="AE256" i="1" s="1"/>
  <c r="CX87" i="1"/>
  <c r="CS88" i="1"/>
  <c r="BQ84" i="1"/>
  <c r="BS84" i="1" s="1"/>
  <c r="CY258" i="1"/>
  <c r="CW258" i="1"/>
  <c r="AI255" i="1"/>
  <c r="DC256" i="1"/>
  <c r="AZ257" i="1"/>
  <c r="O260" i="1"/>
  <c r="F261" i="1"/>
  <c r="W260" i="1"/>
  <c r="M257" i="1"/>
  <c r="G260" i="1"/>
  <c r="BB257" i="1"/>
  <c r="U257" i="1"/>
  <c r="Q255" i="1"/>
  <c r="R255" i="1" s="1"/>
  <c r="S255" i="1" s="1"/>
  <c r="AA254" i="1"/>
  <c r="T259" i="1"/>
  <c r="L259" i="1"/>
  <c r="P256" i="1"/>
  <c r="CP259" i="1"/>
  <c r="Y255" i="1"/>
  <c r="Z255" i="1" s="1"/>
  <c r="X256" i="1"/>
  <c r="Y256" i="1" s="1"/>
  <c r="Z256" i="1" s="1"/>
  <c r="DQ257" i="1"/>
  <c r="CR257" i="1"/>
  <c r="CX258" i="1"/>
  <c r="H259" i="1"/>
  <c r="I259" i="1" s="1"/>
  <c r="DR256" i="1"/>
  <c r="DS256" i="1" s="1"/>
  <c r="E259" i="1"/>
  <c r="D260" i="1"/>
  <c r="AT88" i="1" l="1"/>
  <c r="BY257" i="1"/>
  <c r="BZ257" i="1" s="1"/>
  <c r="BW258" i="1" a="1"/>
  <c r="BW258" i="1" s="1"/>
  <c r="BX258" i="1" s="1"/>
  <c r="CB255" i="1"/>
  <c r="CF84" i="1"/>
  <c r="CJ84" i="1" s="1"/>
  <c r="CE84" i="1"/>
  <c r="CL84" i="1" s="1"/>
  <c r="CI88" i="1"/>
  <c r="BT84" i="1"/>
  <c r="CD84" i="1"/>
  <c r="CH84" i="1" s="1"/>
  <c r="K259" i="1"/>
  <c r="DP259" i="1"/>
  <c r="CZ258" i="1"/>
  <c r="BP88" i="1"/>
  <c r="BC257" i="1"/>
  <c r="BA257" i="1"/>
  <c r="CQ259" i="1"/>
  <c r="AJ258" i="1"/>
  <c r="AK258" i="1" s="1"/>
  <c r="AL258" i="1" s="1"/>
  <c r="AF258" i="1"/>
  <c r="V260" i="1"/>
  <c r="N260" i="1"/>
  <c r="AH260" i="1"/>
  <c r="AD260" i="1"/>
  <c r="AG257" i="1"/>
  <c r="AB257" i="1"/>
  <c r="AC257" i="1" s="1"/>
  <c r="AE257" i="1" s="1"/>
  <c r="CY87" i="1"/>
  <c r="CZ87" i="1" s="1"/>
  <c r="BJ88" i="1"/>
  <c r="CU88" i="1"/>
  <c r="CT88" i="1"/>
  <c r="BF88" i="1"/>
  <c r="BH88" i="1"/>
  <c r="BD88" i="1"/>
  <c r="BI88" i="1"/>
  <c r="BE88" i="1"/>
  <c r="CY259" i="1"/>
  <c r="CW259" i="1"/>
  <c r="AI256" i="1"/>
  <c r="AZ258" i="1"/>
  <c r="G261" i="1"/>
  <c r="W261" i="1"/>
  <c r="F262" i="1"/>
  <c r="O261" i="1"/>
  <c r="U258" i="1"/>
  <c r="M258" i="1"/>
  <c r="BB258" i="1"/>
  <c r="Q256" i="1"/>
  <c r="R256" i="1" s="1"/>
  <c r="S256" i="1" s="1"/>
  <c r="AA255" i="1"/>
  <c r="T260" i="1"/>
  <c r="L260" i="1"/>
  <c r="X257" i="1"/>
  <c r="Y257" i="1" s="1"/>
  <c r="Z257" i="1" s="1"/>
  <c r="CP260" i="1"/>
  <c r="P257" i="1"/>
  <c r="DQ258" i="1"/>
  <c r="CR258" i="1"/>
  <c r="CX259" i="1"/>
  <c r="H260" i="1"/>
  <c r="I260" i="1" s="1"/>
  <c r="DR257" i="1"/>
  <c r="DS257" i="1" s="1"/>
  <c r="D261" i="1"/>
  <c r="E260" i="1"/>
  <c r="AN88" i="1" l="1"/>
  <c r="AU88" i="1" s="1"/>
  <c r="BY258" i="1"/>
  <c r="BZ258" i="1" s="1"/>
  <c r="DA258" i="1"/>
  <c r="DB258" i="1" s="1"/>
  <c r="DC258" i="1" s="1"/>
  <c r="BW259" i="1" a="1"/>
  <c r="BW259" i="1" s="1"/>
  <c r="CB256" i="1"/>
  <c r="CG84" i="1"/>
  <c r="K260" i="1"/>
  <c r="DP260" i="1"/>
  <c r="CZ259" i="1"/>
  <c r="BC258" i="1"/>
  <c r="BA258" i="1"/>
  <c r="CQ260" i="1"/>
  <c r="DA259" i="1"/>
  <c r="DB259" i="1" s="1"/>
  <c r="AJ259" i="1"/>
  <c r="AK259" i="1" s="1"/>
  <c r="AL259" i="1" s="1"/>
  <c r="AF259" i="1"/>
  <c r="V261" i="1"/>
  <c r="N261" i="1"/>
  <c r="AH261" i="1"/>
  <c r="AD261" i="1"/>
  <c r="AG258" i="1"/>
  <c r="AB258" i="1"/>
  <c r="AC258" i="1" s="1"/>
  <c r="AE258" i="1" s="1"/>
  <c r="CV88" i="1"/>
  <c r="CW88" i="1" s="1"/>
  <c r="BK88" i="1"/>
  <c r="AM89" i="1"/>
  <c r="BG88" i="1"/>
  <c r="CY260" i="1"/>
  <c r="CW260" i="1"/>
  <c r="AI257" i="1"/>
  <c r="AZ259" i="1"/>
  <c r="W262" i="1"/>
  <c r="G262" i="1"/>
  <c r="O262" i="1"/>
  <c r="F263" i="1"/>
  <c r="BB259" i="1"/>
  <c r="M259" i="1"/>
  <c r="U259" i="1"/>
  <c r="Q257" i="1"/>
  <c r="R257" i="1" s="1"/>
  <c r="S257" i="1" s="1"/>
  <c r="AA256" i="1"/>
  <c r="T261" i="1"/>
  <c r="L261" i="1"/>
  <c r="CP261" i="1"/>
  <c r="X258" i="1"/>
  <c r="Y258" i="1" s="1"/>
  <c r="Z258" i="1" s="1"/>
  <c r="P258" i="1"/>
  <c r="DQ259" i="1"/>
  <c r="CR259" i="1"/>
  <c r="CX260" i="1"/>
  <c r="H261" i="1"/>
  <c r="I261" i="1" s="1"/>
  <c r="DR258" i="1"/>
  <c r="DS258" i="1" s="1"/>
  <c r="E261" i="1"/>
  <c r="D262" i="1"/>
  <c r="AV88" i="1" l="1"/>
  <c r="AO89" i="1"/>
  <c r="AP89" i="1"/>
  <c r="AQ89" i="1"/>
  <c r="AR89" i="1"/>
  <c r="AS89" i="1"/>
  <c r="AW89" i="1"/>
  <c r="BX259" i="1"/>
  <c r="BY259" i="1" s="1"/>
  <c r="BZ259" i="1" s="1"/>
  <c r="DC259" i="1"/>
  <c r="BW260" i="1" a="1"/>
  <c r="BW260" i="1" s="1"/>
  <c r="BX260" i="1" s="1"/>
  <c r="CB257" i="1"/>
  <c r="CK89" i="1"/>
  <c r="K261" i="1"/>
  <c r="DP261" i="1"/>
  <c r="CZ260" i="1"/>
  <c r="BC259" i="1"/>
  <c r="BA259" i="1"/>
  <c r="CM84" i="1"/>
  <c r="CQ261" i="1"/>
  <c r="DA260" i="1"/>
  <c r="DB260" i="1" s="1"/>
  <c r="DC260" i="1" s="1"/>
  <c r="AJ260" i="1"/>
  <c r="AK260" i="1" s="1"/>
  <c r="AL260" i="1" s="1"/>
  <c r="AF260" i="1"/>
  <c r="V262" i="1"/>
  <c r="N262" i="1"/>
  <c r="AH262" i="1"/>
  <c r="AD262" i="1"/>
  <c r="AG259" i="1"/>
  <c r="AB259" i="1"/>
  <c r="AC259" i="1" s="1"/>
  <c r="AE259" i="1" s="1"/>
  <c r="CX88" i="1"/>
  <c r="CY88" i="1" s="1"/>
  <c r="CZ88" i="1" s="1"/>
  <c r="CS89" i="1"/>
  <c r="BQ85" i="1"/>
  <c r="BS85" i="1" s="1"/>
  <c r="CY261" i="1"/>
  <c r="CW261" i="1"/>
  <c r="AI258" i="1"/>
  <c r="AZ260" i="1"/>
  <c r="O263" i="1"/>
  <c r="W263" i="1"/>
  <c r="F264" i="1"/>
  <c r="G263" i="1"/>
  <c r="U260" i="1"/>
  <c r="M260" i="1"/>
  <c r="BB260" i="1"/>
  <c r="Q258" i="1"/>
  <c r="R258" i="1" s="1"/>
  <c r="S258" i="1" s="1"/>
  <c r="AA257" i="1"/>
  <c r="T262" i="1"/>
  <c r="L262" i="1"/>
  <c r="X259" i="1"/>
  <c r="CP262" i="1"/>
  <c r="P259" i="1"/>
  <c r="CR260" i="1"/>
  <c r="DQ260" i="1"/>
  <c r="CX261" i="1"/>
  <c r="H262" i="1"/>
  <c r="I262" i="1" s="1"/>
  <c r="DR259" i="1"/>
  <c r="DS259" i="1" s="1"/>
  <c r="D263" i="1"/>
  <c r="E262" i="1"/>
  <c r="AT89" i="1" l="1"/>
  <c r="BY260" i="1"/>
  <c r="BZ260" i="1" s="1"/>
  <c r="BW261" i="1" a="1"/>
  <c r="BW261" i="1" s="1"/>
  <c r="BX261" i="1" s="1"/>
  <c r="CB258" i="1"/>
  <c r="CF85" i="1"/>
  <c r="CJ85" i="1" s="1"/>
  <c r="CE85" i="1"/>
  <c r="CL85" i="1" s="1"/>
  <c r="CI89" i="1"/>
  <c r="BT85" i="1"/>
  <c r="CD85" i="1"/>
  <c r="CH85" i="1" s="1"/>
  <c r="K262" i="1"/>
  <c r="DP262" i="1"/>
  <c r="CZ261" i="1"/>
  <c r="BP89" i="1"/>
  <c r="BC260" i="1"/>
  <c r="BA260" i="1"/>
  <c r="CQ262" i="1"/>
  <c r="AJ261" i="1"/>
  <c r="AK261" i="1" s="1"/>
  <c r="AL261" i="1" s="1"/>
  <c r="AF261" i="1"/>
  <c r="V263" i="1"/>
  <c r="N263" i="1"/>
  <c r="AH263" i="1"/>
  <c r="AD263" i="1"/>
  <c r="AG260" i="1"/>
  <c r="AB260" i="1"/>
  <c r="AC260" i="1" s="1"/>
  <c r="AE260" i="1" s="1"/>
  <c r="BF89" i="1"/>
  <c r="CT89" i="1"/>
  <c r="BI89" i="1"/>
  <c r="CU89" i="1"/>
  <c r="BH89" i="1"/>
  <c r="BD89" i="1"/>
  <c r="BE89" i="1"/>
  <c r="BJ89" i="1"/>
  <c r="CY262" i="1"/>
  <c r="CW262" i="1"/>
  <c r="AI259" i="1"/>
  <c r="AZ261" i="1"/>
  <c r="W264" i="1"/>
  <c r="F265" i="1"/>
  <c r="O264" i="1"/>
  <c r="G264" i="1"/>
  <c r="BB261" i="1"/>
  <c r="U261" i="1"/>
  <c r="M261" i="1"/>
  <c r="Q259" i="1"/>
  <c r="R259" i="1" s="1"/>
  <c r="S259" i="1" s="1"/>
  <c r="AA258" i="1"/>
  <c r="T263" i="1"/>
  <c r="L263" i="1"/>
  <c r="Y259" i="1"/>
  <c r="Z259" i="1" s="1"/>
  <c r="CP263" i="1"/>
  <c r="P260" i="1"/>
  <c r="X260" i="1"/>
  <c r="CR261" i="1"/>
  <c r="DQ261" i="1"/>
  <c r="CX262" i="1"/>
  <c r="H263" i="1"/>
  <c r="I263" i="1" s="1"/>
  <c r="DR260" i="1"/>
  <c r="DS260" i="1" s="1"/>
  <c r="E263" i="1"/>
  <c r="D264" i="1"/>
  <c r="AN89" i="1" l="1"/>
  <c r="AU89" i="1" s="1"/>
  <c r="BY261" i="1"/>
  <c r="BZ261" i="1" s="1"/>
  <c r="BW262" i="1" a="1"/>
  <c r="BW262" i="1" s="1"/>
  <c r="BX262" i="1" s="1"/>
  <c r="CB259" i="1"/>
  <c r="CG85" i="1"/>
  <c r="K263" i="1"/>
  <c r="DP263" i="1"/>
  <c r="CZ262" i="1"/>
  <c r="BC261" i="1"/>
  <c r="BA261" i="1"/>
  <c r="CQ263" i="1"/>
  <c r="DA262" i="1"/>
  <c r="DB262" i="1" s="1"/>
  <c r="AJ262" i="1"/>
  <c r="AK262" i="1" s="1"/>
  <c r="AL262" i="1" s="1"/>
  <c r="AF262" i="1"/>
  <c r="V264" i="1"/>
  <c r="N264" i="1"/>
  <c r="AH264" i="1"/>
  <c r="AD264" i="1"/>
  <c r="AG261" i="1"/>
  <c r="AB261" i="1"/>
  <c r="AC261" i="1" s="1"/>
  <c r="AE261" i="1" s="1"/>
  <c r="CV89" i="1"/>
  <c r="CW89" i="1" s="1"/>
  <c r="BG89" i="1"/>
  <c r="BK89" i="1"/>
  <c r="AM90" i="1"/>
  <c r="CY263" i="1"/>
  <c r="CW263" i="1"/>
  <c r="AI260" i="1"/>
  <c r="DA261" i="1"/>
  <c r="DB261" i="1" s="1"/>
  <c r="DC261" i="1" s="1"/>
  <c r="AZ262" i="1"/>
  <c r="W265" i="1"/>
  <c r="F266" i="1"/>
  <c r="O265" i="1"/>
  <c r="G265" i="1"/>
  <c r="M262" i="1"/>
  <c r="BB262" i="1"/>
  <c r="U262" i="1"/>
  <c r="Q260" i="1"/>
  <c r="R260" i="1" s="1"/>
  <c r="S260" i="1" s="1"/>
  <c r="AA259" i="1"/>
  <c r="T264" i="1"/>
  <c r="L264" i="1"/>
  <c r="X261" i="1"/>
  <c r="CP264" i="1"/>
  <c r="P261" i="1"/>
  <c r="Y260" i="1"/>
  <c r="Z260" i="1" s="1"/>
  <c r="CR262" i="1"/>
  <c r="DQ262" i="1"/>
  <c r="CX263" i="1"/>
  <c r="H264" i="1"/>
  <c r="I264" i="1" s="1"/>
  <c r="DR261" i="1"/>
  <c r="DS261" i="1" s="1"/>
  <c r="E264" i="1"/>
  <c r="D265" i="1"/>
  <c r="AV89" i="1" l="1"/>
  <c r="AR90" i="1"/>
  <c r="AS90" i="1"/>
  <c r="AO90" i="1"/>
  <c r="AP90" i="1"/>
  <c r="AQ90" i="1"/>
  <c r="AW90" i="1"/>
  <c r="BY262" i="1"/>
  <c r="BZ262" i="1" s="1"/>
  <c r="BW263" i="1" a="1"/>
  <c r="BW263" i="1" s="1"/>
  <c r="BX263" i="1" s="1"/>
  <c r="DA263" i="1"/>
  <c r="DB263" i="1" s="1"/>
  <c r="DC263" i="1" s="1"/>
  <c r="CB260" i="1"/>
  <c r="CK90" i="1"/>
  <c r="K264" i="1"/>
  <c r="DP264" i="1"/>
  <c r="CZ263" i="1"/>
  <c r="BC262" i="1"/>
  <c r="BA262" i="1"/>
  <c r="CM85" i="1"/>
  <c r="CQ264" i="1"/>
  <c r="AJ263" i="1"/>
  <c r="AK263" i="1" s="1"/>
  <c r="AL263" i="1" s="1"/>
  <c r="AF263" i="1"/>
  <c r="N265" i="1"/>
  <c r="V265" i="1"/>
  <c r="AH265" i="1"/>
  <c r="AD265" i="1"/>
  <c r="AG262" i="1"/>
  <c r="AB262" i="1"/>
  <c r="AC262" i="1" s="1"/>
  <c r="AE262" i="1" s="1"/>
  <c r="CX89" i="1"/>
  <c r="CY89" i="1" s="1"/>
  <c r="CZ89" i="1" s="1"/>
  <c r="CS90" i="1"/>
  <c r="BQ86" i="1"/>
  <c r="BS86" i="1" s="1"/>
  <c r="CY264" i="1"/>
  <c r="CW264" i="1"/>
  <c r="AI261" i="1"/>
  <c r="DC262" i="1"/>
  <c r="AZ263" i="1"/>
  <c r="W266" i="1"/>
  <c r="O266" i="1"/>
  <c r="F267" i="1"/>
  <c r="G266" i="1"/>
  <c r="U263" i="1"/>
  <c r="M263" i="1"/>
  <c r="BB263" i="1"/>
  <c r="Q261" i="1"/>
  <c r="R261" i="1" s="1"/>
  <c r="S261" i="1" s="1"/>
  <c r="AA260" i="1"/>
  <c r="T265" i="1"/>
  <c r="L265" i="1"/>
  <c r="Y261" i="1"/>
  <c r="Z261" i="1" s="1"/>
  <c r="CP265" i="1"/>
  <c r="P262" i="1"/>
  <c r="X262" i="1"/>
  <c r="Y262" i="1" s="1"/>
  <c r="Z262" i="1" s="1"/>
  <c r="CR263" i="1"/>
  <c r="DQ263" i="1"/>
  <c r="CX264" i="1"/>
  <c r="H265" i="1"/>
  <c r="I265" i="1" s="1"/>
  <c r="DR262" i="1"/>
  <c r="DS262" i="1" s="1"/>
  <c r="E265" i="1"/>
  <c r="D266" i="1"/>
  <c r="AT90" i="1" l="1"/>
  <c r="BF90" i="1"/>
  <c r="CC260" i="1"/>
  <c r="CC261" i="1" s="1"/>
  <c r="CC262" i="1" s="1"/>
  <c r="CC263" i="1" s="1"/>
  <c r="CC264" i="1" s="1"/>
  <c r="CC265" i="1" s="1"/>
  <c r="CC266" i="1" s="1"/>
  <c r="BY263" i="1"/>
  <c r="BZ263" i="1" s="1"/>
  <c r="BW264" i="1" a="1"/>
  <c r="BW264" i="1" s="1"/>
  <c r="BX264" i="1" s="1"/>
  <c r="CB261" i="1"/>
  <c r="CF86" i="1"/>
  <c r="CJ86" i="1" s="1"/>
  <c r="CE86" i="1"/>
  <c r="CL86" i="1" s="1"/>
  <c r="CI90" i="1"/>
  <c r="BT86" i="1"/>
  <c r="CD86" i="1"/>
  <c r="CH86" i="1" s="1"/>
  <c r="K265" i="1"/>
  <c r="DP265" i="1"/>
  <c r="CZ264" i="1"/>
  <c r="BP90" i="1"/>
  <c r="BC263" i="1"/>
  <c r="BA263" i="1"/>
  <c r="CQ265" i="1"/>
  <c r="AJ264" i="1"/>
  <c r="AK264" i="1" s="1"/>
  <c r="AL264" i="1" s="1"/>
  <c r="AF264" i="1"/>
  <c r="V266" i="1"/>
  <c r="N266" i="1"/>
  <c r="AH266" i="1"/>
  <c r="AD266" i="1"/>
  <c r="AG263" i="1"/>
  <c r="AB263" i="1"/>
  <c r="AC263" i="1" s="1"/>
  <c r="AE263" i="1" s="1"/>
  <c r="BH90" i="1"/>
  <c r="CU90" i="1"/>
  <c r="BD90" i="1"/>
  <c r="CT90" i="1"/>
  <c r="BJ90" i="1"/>
  <c r="BE90" i="1"/>
  <c r="BI90" i="1"/>
  <c r="CY265" i="1"/>
  <c r="CW265" i="1"/>
  <c r="AI262" i="1"/>
  <c r="AZ264" i="1"/>
  <c r="W267" i="1"/>
  <c r="G267" i="1"/>
  <c r="F268" i="1"/>
  <c r="O267" i="1"/>
  <c r="M264" i="1"/>
  <c r="BB264" i="1"/>
  <c r="U264" i="1"/>
  <c r="Q262" i="1"/>
  <c r="R262" i="1" s="1"/>
  <c r="S262" i="1" s="1"/>
  <c r="AA261" i="1"/>
  <c r="T266" i="1"/>
  <c r="L266" i="1"/>
  <c r="CP266" i="1"/>
  <c r="X263" i="1"/>
  <c r="P263" i="1"/>
  <c r="CR264" i="1"/>
  <c r="DQ264" i="1"/>
  <c r="CX265" i="1"/>
  <c r="H266" i="1"/>
  <c r="I266" i="1" s="1"/>
  <c r="DR263" i="1"/>
  <c r="DS263" i="1" s="1"/>
  <c r="D267" i="1"/>
  <c r="E266" i="1"/>
  <c r="AN90" i="1" l="1"/>
  <c r="AV90" i="1" s="1"/>
  <c r="CC267" i="1"/>
  <c r="BY264" i="1"/>
  <c r="BZ264" i="1" s="1"/>
  <c r="BW265" i="1" a="1"/>
  <c r="BW265" i="1" s="1"/>
  <c r="CB262" i="1"/>
  <c r="CG86" i="1"/>
  <c r="K266" i="1"/>
  <c r="DP266" i="1"/>
  <c r="CZ265" i="1"/>
  <c r="BC264" i="1"/>
  <c r="BA264" i="1"/>
  <c r="CQ266" i="1"/>
  <c r="DA265" i="1"/>
  <c r="DB265" i="1" s="1"/>
  <c r="AJ265" i="1"/>
  <c r="AK265" i="1" s="1"/>
  <c r="AL265" i="1" s="1"/>
  <c r="AF265" i="1"/>
  <c r="V267" i="1"/>
  <c r="N267" i="1"/>
  <c r="AH267" i="1"/>
  <c r="AD267" i="1"/>
  <c r="AG264" i="1"/>
  <c r="AB264" i="1"/>
  <c r="AC264" i="1" s="1"/>
  <c r="AE264" i="1" s="1"/>
  <c r="CV90" i="1"/>
  <c r="CW90" i="1" s="1"/>
  <c r="BK90" i="1"/>
  <c r="BG90" i="1"/>
  <c r="AM91" i="1"/>
  <c r="CY266" i="1"/>
  <c r="CW266" i="1"/>
  <c r="AI263" i="1"/>
  <c r="DA264" i="1"/>
  <c r="DB264" i="1" s="1"/>
  <c r="DC264" i="1" s="1"/>
  <c r="AZ265" i="1"/>
  <c r="O268" i="1"/>
  <c r="F269" i="1"/>
  <c r="G268" i="1"/>
  <c r="W268" i="1"/>
  <c r="M265" i="1"/>
  <c r="U265" i="1"/>
  <c r="BB265" i="1"/>
  <c r="Q263" i="1"/>
  <c r="R263" i="1" s="1"/>
  <c r="S263" i="1" s="1"/>
  <c r="AA262" i="1"/>
  <c r="T267" i="1"/>
  <c r="L267" i="1"/>
  <c r="CP267" i="1"/>
  <c r="Y263" i="1"/>
  <c r="Z263" i="1" s="1"/>
  <c r="P264" i="1"/>
  <c r="X264" i="1"/>
  <c r="CR265" i="1"/>
  <c r="DQ265" i="1"/>
  <c r="CX266" i="1"/>
  <c r="H267" i="1"/>
  <c r="I267" i="1" s="1"/>
  <c r="DR264" i="1"/>
  <c r="DS264" i="1" s="1"/>
  <c r="D268" i="1"/>
  <c r="E267" i="1"/>
  <c r="AU90" i="1" l="1"/>
  <c r="AO91" i="1"/>
  <c r="AP91" i="1"/>
  <c r="AQ91" i="1"/>
  <c r="AR91" i="1"/>
  <c r="AS91" i="1"/>
  <c r="AW91" i="1"/>
  <c r="BX265" i="1"/>
  <c r="BY265" i="1" s="1"/>
  <c r="BZ265" i="1" s="1"/>
  <c r="CC268" i="1"/>
  <c r="BW266" i="1" a="1"/>
  <c r="BW266" i="1" s="1"/>
  <c r="BX266" i="1" s="1"/>
  <c r="CB263" i="1"/>
  <c r="CK91" i="1"/>
  <c r="K267" i="1"/>
  <c r="DP267" i="1"/>
  <c r="CZ266" i="1"/>
  <c r="BC265" i="1"/>
  <c r="BA265" i="1"/>
  <c r="CM86" i="1"/>
  <c r="CQ267" i="1"/>
  <c r="AJ266" i="1"/>
  <c r="AK266" i="1" s="1"/>
  <c r="AL266" i="1" s="1"/>
  <c r="AF266" i="1"/>
  <c r="V268" i="1"/>
  <c r="N268" i="1"/>
  <c r="AH268" i="1"/>
  <c r="AD268" i="1"/>
  <c r="AG265" i="1"/>
  <c r="AB265" i="1"/>
  <c r="AC265" i="1" s="1"/>
  <c r="AE265" i="1" s="1"/>
  <c r="CX90" i="1"/>
  <c r="CS91" i="1"/>
  <c r="BQ87" i="1"/>
  <c r="BS87" i="1" s="1"/>
  <c r="CY267" i="1"/>
  <c r="CW267" i="1"/>
  <c r="AI264" i="1"/>
  <c r="DC265" i="1"/>
  <c r="AZ266" i="1"/>
  <c r="W269" i="1"/>
  <c r="O269" i="1"/>
  <c r="F270" i="1"/>
  <c r="G269" i="1"/>
  <c r="M266" i="1"/>
  <c r="BB266" i="1"/>
  <c r="U266" i="1"/>
  <c r="Q264" i="1"/>
  <c r="R264" i="1" s="1"/>
  <c r="S264" i="1" s="1"/>
  <c r="AA263" i="1"/>
  <c r="T268" i="1"/>
  <c r="L268" i="1"/>
  <c r="X265" i="1"/>
  <c r="CP268" i="1"/>
  <c r="Y264" i="1"/>
  <c r="Z264" i="1" s="1"/>
  <c r="P265" i="1"/>
  <c r="CR266" i="1"/>
  <c r="DQ266" i="1"/>
  <c r="CX267" i="1"/>
  <c r="H268" i="1"/>
  <c r="I268" i="1" s="1"/>
  <c r="DR265" i="1"/>
  <c r="DS265" i="1" s="1"/>
  <c r="D269" i="1"/>
  <c r="E268" i="1"/>
  <c r="AT91" i="1" l="1"/>
  <c r="BE91" i="1"/>
  <c r="CC269" i="1"/>
  <c r="BY266" i="1"/>
  <c r="BZ266" i="1" s="1"/>
  <c r="BW267" i="1" a="1"/>
  <c r="BW267" i="1" s="1"/>
  <c r="BX267" i="1" s="1"/>
  <c r="DA266" i="1"/>
  <c r="DB266" i="1" s="1"/>
  <c r="DC266" i="1" s="1"/>
  <c r="CB264" i="1"/>
  <c r="CF87" i="1"/>
  <c r="CJ87" i="1" s="1"/>
  <c r="CE87" i="1"/>
  <c r="CL87" i="1" s="1"/>
  <c r="CI91" i="1"/>
  <c r="BT87" i="1"/>
  <c r="CD87" i="1"/>
  <c r="CH87" i="1" s="1"/>
  <c r="K268" i="1"/>
  <c r="DP268" i="1"/>
  <c r="CZ267" i="1"/>
  <c r="BP91" i="1"/>
  <c r="BC266" i="1"/>
  <c r="BA266" i="1"/>
  <c r="CQ268" i="1"/>
  <c r="AJ267" i="1"/>
  <c r="AK267" i="1" s="1"/>
  <c r="AL267" i="1" s="1"/>
  <c r="AF267" i="1"/>
  <c r="V269" i="1"/>
  <c r="N269" i="1"/>
  <c r="AH269" i="1"/>
  <c r="AD269" i="1"/>
  <c r="AG266" i="1"/>
  <c r="AB266" i="1"/>
  <c r="AC266" i="1" s="1"/>
  <c r="AE266" i="1" s="1"/>
  <c r="CY90" i="1"/>
  <c r="CZ90" i="1" s="1"/>
  <c r="BH91" i="1"/>
  <c r="CU91" i="1"/>
  <c r="BD91" i="1"/>
  <c r="CT91" i="1"/>
  <c r="BF91" i="1"/>
  <c r="BI91" i="1"/>
  <c r="BJ91" i="1"/>
  <c r="CY268" i="1"/>
  <c r="CW268" i="1"/>
  <c r="AI265" i="1"/>
  <c r="AZ267" i="1"/>
  <c r="W270" i="1"/>
  <c r="F271" i="1"/>
  <c r="G270" i="1"/>
  <c r="O270" i="1"/>
  <c r="BB267" i="1"/>
  <c r="U267" i="1"/>
  <c r="M267" i="1"/>
  <c r="Q265" i="1"/>
  <c r="R265" i="1" s="1"/>
  <c r="S265" i="1" s="1"/>
  <c r="AA264" i="1"/>
  <c r="T269" i="1"/>
  <c r="L269" i="1"/>
  <c r="Y265" i="1"/>
  <c r="Z265" i="1" s="1"/>
  <c r="CP269" i="1"/>
  <c r="P266" i="1"/>
  <c r="X266" i="1"/>
  <c r="Y266" i="1" s="1"/>
  <c r="Z266" i="1" s="1"/>
  <c r="CR267" i="1"/>
  <c r="DQ267" i="1"/>
  <c r="CX268" i="1"/>
  <c r="H269" i="1"/>
  <c r="I269" i="1" s="1"/>
  <c r="DR266" i="1"/>
  <c r="DS266" i="1" s="1"/>
  <c r="E269" i="1"/>
  <c r="D270" i="1"/>
  <c r="AN91" i="1" l="1"/>
  <c r="AU91" i="1" s="1"/>
  <c r="CC270" i="1"/>
  <c r="BY267" i="1"/>
  <c r="BZ267" i="1" s="1"/>
  <c r="DA267" i="1"/>
  <c r="DB267" i="1" s="1"/>
  <c r="DC267" i="1" s="1"/>
  <c r="BW268" i="1" a="1"/>
  <c r="BW268" i="1" s="1"/>
  <c r="CB265" i="1"/>
  <c r="CG87" i="1"/>
  <c r="K269" i="1"/>
  <c r="DP269" i="1"/>
  <c r="CZ268" i="1"/>
  <c r="BC267" i="1"/>
  <c r="BA267" i="1"/>
  <c r="CQ269" i="1"/>
  <c r="AJ268" i="1"/>
  <c r="AK268" i="1" s="1"/>
  <c r="AL268" i="1" s="1"/>
  <c r="AF268" i="1"/>
  <c r="V270" i="1"/>
  <c r="N270" i="1"/>
  <c r="AH270" i="1"/>
  <c r="AD270" i="1"/>
  <c r="AG267" i="1"/>
  <c r="AB267" i="1"/>
  <c r="AC267" i="1" s="1"/>
  <c r="AE267" i="1" s="1"/>
  <c r="CV91" i="1"/>
  <c r="CW91" i="1" s="1"/>
  <c r="BG91" i="1"/>
  <c r="BK91" i="1"/>
  <c r="AM92" i="1"/>
  <c r="CY269" i="1"/>
  <c r="CW269" i="1"/>
  <c r="AI266" i="1"/>
  <c r="AZ268" i="1"/>
  <c r="W271" i="1"/>
  <c r="G271" i="1"/>
  <c r="F272" i="1"/>
  <c r="O271" i="1"/>
  <c r="BB268" i="1"/>
  <c r="U268" i="1"/>
  <c r="Q266" i="1"/>
  <c r="R266" i="1" s="1"/>
  <c r="S266" i="1" s="1"/>
  <c r="AA265" i="1"/>
  <c r="T270" i="1"/>
  <c r="L270" i="1"/>
  <c r="CP270" i="1"/>
  <c r="M268" i="1"/>
  <c r="P267" i="1"/>
  <c r="X267" i="1"/>
  <c r="CR268" i="1"/>
  <c r="DQ268" i="1"/>
  <c r="CX269" i="1"/>
  <c r="H270" i="1"/>
  <c r="I270" i="1" s="1"/>
  <c r="DR267" i="1"/>
  <c r="DS267" i="1" s="1"/>
  <c r="D271" i="1"/>
  <c r="E270" i="1"/>
  <c r="AV91" i="1" l="1"/>
  <c r="AP92" i="1"/>
  <c r="AQ92" i="1"/>
  <c r="AR92" i="1"/>
  <c r="AS92" i="1"/>
  <c r="AO92" i="1"/>
  <c r="AW92" i="1"/>
  <c r="BX268" i="1"/>
  <c r="BY268" i="1" s="1"/>
  <c r="BZ268" i="1" s="1"/>
  <c r="CC271" i="1"/>
  <c r="BW269" i="1" a="1"/>
  <c r="BW269" i="1" s="1"/>
  <c r="BX269" i="1" s="1"/>
  <c r="CB266" i="1"/>
  <c r="CK92" i="1"/>
  <c r="K270" i="1"/>
  <c r="DP270" i="1"/>
  <c r="CZ269" i="1"/>
  <c r="BC268" i="1"/>
  <c r="BA268" i="1"/>
  <c r="CM87" i="1"/>
  <c r="CQ270" i="1"/>
  <c r="AJ269" i="1"/>
  <c r="AK269" i="1" s="1"/>
  <c r="AL269" i="1" s="1"/>
  <c r="AF269" i="1"/>
  <c r="V271" i="1"/>
  <c r="N271" i="1"/>
  <c r="AH271" i="1"/>
  <c r="AD271" i="1"/>
  <c r="AG268" i="1"/>
  <c r="AB268" i="1"/>
  <c r="AC268" i="1" s="1"/>
  <c r="AE268" i="1" s="1"/>
  <c r="CS92" i="1"/>
  <c r="CX91" i="1"/>
  <c r="BQ88" i="1"/>
  <c r="BS88" i="1" s="1"/>
  <c r="CY270" i="1"/>
  <c r="CW270" i="1"/>
  <c r="AI267" i="1"/>
  <c r="DA268" i="1"/>
  <c r="DB268" i="1" s="1"/>
  <c r="DC268" i="1" s="1"/>
  <c r="AZ269" i="1"/>
  <c r="F273" i="1"/>
  <c r="G272" i="1"/>
  <c r="W272" i="1"/>
  <c r="O272" i="1"/>
  <c r="U269" i="1"/>
  <c r="M269" i="1"/>
  <c r="BB269" i="1"/>
  <c r="Q267" i="1"/>
  <c r="R267" i="1" s="1"/>
  <c r="S267" i="1" s="1"/>
  <c r="AA266" i="1"/>
  <c r="T271" i="1"/>
  <c r="L271" i="1"/>
  <c r="P268" i="1"/>
  <c r="CP271" i="1"/>
  <c r="Y267" i="1"/>
  <c r="Z267" i="1" s="1"/>
  <c r="X268" i="1"/>
  <c r="CR269" i="1"/>
  <c r="DQ269" i="1"/>
  <c r="CX270" i="1"/>
  <c r="H271" i="1"/>
  <c r="I271" i="1" s="1"/>
  <c r="DR268" i="1"/>
  <c r="DS268" i="1" s="1"/>
  <c r="D272" i="1"/>
  <c r="E271" i="1"/>
  <c r="AT92" i="1" l="1"/>
  <c r="BY269" i="1"/>
  <c r="BZ269" i="1" s="1"/>
  <c r="BW270" i="1" a="1"/>
  <c r="BW270" i="1" s="1"/>
  <c r="BX270" i="1" s="1"/>
  <c r="CB267" i="1"/>
  <c r="CF88" i="1"/>
  <c r="CJ88" i="1" s="1"/>
  <c r="CE88" i="1"/>
  <c r="CL88" i="1" s="1"/>
  <c r="CI92" i="1"/>
  <c r="BT88" i="1"/>
  <c r="CD88" i="1"/>
  <c r="CH88" i="1" s="1"/>
  <c r="K271" i="1"/>
  <c r="DP271" i="1"/>
  <c r="CZ270" i="1"/>
  <c r="BP92" i="1"/>
  <c r="BC269" i="1"/>
  <c r="BA269" i="1"/>
  <c r="CQ271" i="1"/>
  <c r="DA270" i="1"/>
  <c r="DB270" i="1" s="1"/>
  <c r="AJ270" i="1"/>
  <c r="AK270" i="1" s="1"/>
  <c r="AL270" i="1" s="1"/>
  <c r="AF270" i="1"/>
  <c r="V272" i="1"/>
  <c r="N272" i="1"/>
  <c r="AH272" i="1"/>
  <c r="AD272" i="1"/>
  <c r="AG269" i="1"/>
  <c r="AB269" i="1"/>
  <c r="AC269" i="1" s="1"/>
  <c r="AE269" i="1" s="1"/>
  <c r="CY91" i="1"/>
  <c r="CZ91" i="1" s="1"/>
  <c r="BF92" i="1"/>
  <c r="CT92" i="1"/>
  <c r="BJ92" i="1"/>
  <c r="CU92" i="1"/>
  <c r="BI92" i="1"/>
  <c r="BH92" i="1"/>
  <c r="BD92" i="1"/>
  <c r="BE92" i="1"/>
  <c r="CY271" i="1"/>
  <c r="CW271" i="1"/>
  <c r="AI268" i="1"/>
  <c r="DA269" i="1"/>
  <c r="DB269" i="1" s="1"/>
  <c r="DC269" i="1" s="1"/>
  <c r="AZ270" i="1"/>
  <c r="W273" i="1"/>
  <c r="F274" i="1"/>
  <c r="O273" i="1"/>
  <c r="G273" i="1"/>
  <c r="BB270" i="1"/>
  <c r="U270" i="1"/>
  <c r="M270" i="1"/>
  <c r="Q268" i="1"/>
  <c r="R268" i="1" s="1"/>
  <c r="S268" i="1" s="1"/>
  <c r="AA267" i="1"/>
  <c r="T272" i="1"/>
  <c r="L272" i="1"/>
  <c r="CP272" i="1"/>
  <c r="X269" i="1"/>
  <c r="Y269" i="1" s="1"/>
  <c r="Z269" i="1" s="1"/>
  <c r="Y268" i="1"/>
  <c r="Z268" i="1" s="1"/>
  <c r="CR270" i="1"/>
  <c r="P269" i="1"/>
  <c r="DQ270" i="1"/>
  <c r="CX271" i="1"/>
  <c r="H272" i="1"/>
  <c r="I272" i="1" s="1"/>
  <c r="DR269" i="1"/>
  <c r="DS269" i="1" s="1"/>
  <c r="D273" i="1"/>
  <c r="E272" i="1"/>
  <c r="AN92" i="1" l="1"/>
  <c r="AU92" i="1" s="1"/>
  <c r="BY270" i="1"/>
  <c r="BZ270" i="1" s="1"/>
  <c r="BW271" i="1" a="1"/>
  <c r="BW271" i="1" s="1"/>
  <c r="BX271" i="1" s="1"/>
  <c r="CB268" i="1"/>
  <c r="CG88" i="1"/>
  <c r="K272" i="1"/>
  <c r="DP272" i="1"/>
  <c r="CZ271" i="1"/>
  <c r="BC270" i="1"/>
  <c r="BA270" i="1"/>
  <c r="CQ272" i="1"/>
  <c r="AJ271" i="1"/>
  <c r="AK271" i="1" s="1"/>
  <c r="AL271" i="1" s="1"/>
  <c r="AF271" i="1"/>
  <c r="V273" i="1"/>
  <c r="N273" i="1"/>
  <c r="AH273" i="1"/>
  <c r="AD273" i="1"/>
  <c r="AG270" i="1"/>
  <c r="AB270" i="1"/>
  <c r="AC270" i="1" s="1"/>
  <c r="AE270" i="1" s="1"/>
  <c r="CV92" i="1"/>
  <c r="CW92" i="1" s="1"/>
  <c r="AM93" i="1"/>
  <c r="BK92" i="1"/>
  <c r="BG92" i="1"/>
  <c r="CY272" i="1"/>
  <c r="CW272" i="1"/>
  <c r="AI269" i="1"/>
  <c r="DC270" i="1"/>
  <c r="AZ271" i="1"/>
  <c r="W274" i="1"/>
  <c r="F275" i="1"/>
  <c r="G274" i="1"/>
  <c r="O274" i="1"/>
  <c r="U271" i="1"/>
  <c r="M271" i="1"/>
  <c r="BB271" i="1"/>
  <c r="Q269" i="1"/>
  <c r="R269" i="1" s="1"/>
  <c r="S269" i="1" s="1"/>
  <c r="AA268" i="1"/>
  <c r="T273" i="1"/>
  <c r="L273" i="1"/>
  <c r="CP273" i="1"/>
  <c r="X270" i="1"/>
  <c r="P270" i="1"/>
  <c r="CR271" i="1"/>
  <c r="DQ271" i="1"/>
  <c r="CX272" i="1"/>
  <c r="H273" i="1"/>
  <c r="I273" i="1" s="1"/>
  <c r="DR270" i="1"/>
  <c r="DS270" i="1" s="1"/>
  <c r="E273" i="1"/>
  <c r="D274" i="1"/>
  <c r="AV92" i="1" l="1"/>
  <c r="AS93" i="1"/>
  <c r="AO93" i="1"/>
  <c r="AP93" i="1"/>
  <c r="AQ93" i="1"/>
  <c r="AR93" i="1"/>
  <c r="AW93" i="1"/>
  <c r="BY271" i="1"/>
  <c r="BZ271" i="1" s="1"/>
  <c r="BW272" i="1" a="1"/>
  <c r="BW272" i="1" s="1"/>
  <c r="BX272" i="1" s="1"/>
  <c r="CB269" i="1"/>
  <c r="CK93" i="1"/>
  <c r="K273" i="1"/>
  <c r="DP273" i="1"/>
  <c r="CZ272" i="1"/>
  <c r="BC271" i="1"/>
  <c r="BA271" i="1"/>
  <c r="CM88" i="1"/>
  <c r="CQ273" i="1"/>
  <c r="DA272" i="1"/>
  <c r="DB272" i="1" s="1"/>
  <c r="AJ272" i="1"/>
  <c r="AK272" i="1" s="1"/>
  <c r="AL272" i="1" s="1"/>
  <c r="AF272" i="1"/>
  <c r="V274" i="1"/>
  <c r="N274" i="1"/>
  <c r="AH274" i="1"/>
  <c r="AD274" i="1"/>
  <c r="AG271" i="1"/>
  <c r="AB271" i="1"/>
  <c r="AC271" i="1" s="1"/>
  <c r="AE271" i="1" s="1"/>
  <c r="CX92" i="1"/>
  <c r="CY92" i="1" s="1"/>
  <c r="CZ92" i="1" s="1"/>
  <c r="CS93" i="1"/>
  <c r="BQ89" i="1"/>
  <c r="BS89" i="1" s="1"/>
  <c r="CY273" i="1"/>
  <c r="CW273" i="1"/>
  <c r="AI270" i="1"/>
  <c r="DA271" i="1"/>
  <c r="DB271" i="1" s="1"/>
  <c r="DC271" i="1" s="1"/>
  <c r="AZ272" i="1"/>
  <c r="W275" i="1"/>
  <c r="G275" i="1"/>
  <c r="F276" i="1"/>
  <c r="O275" i="1"/>
  <c r="BB272" i="1"/>
  <c r="U272" i="1"/>
  <c r="M272" i="1"/>
  <c r="Q270" i="1"/>
  <c r="R270" i="1" s="1"/>
  <c r="S270" i="1" s="1"/>
  <c r="AA269" i="1"/>
  <c r="T274" i="1"/>
  <c r="L274" i="1"/>
  <c r="Y270" i="1"/>
  <c r="Z270" i="1" s="1"/>
  <c r="X271" i="1"/>
  <c r="Y271" i="1" s="1"/>
  <c r="Z271" i="1" s="1"/>
  <c r="CP274" i="1"/>
  <c r="P271" i="1"/>
  <c r="CR272" i="1"/>
  <c r="DQ272" i="1"/>
  <c r="CX273" i="1"/>
  <c r="H274" i="1"/>
  <c r="I274" i="1" s="1"/>
  <c r="DR271" i="1"/>
  <c r="DS271" i="1" s="1"/>
  <c r="E274" i="1"/>
  <c r="D275" i="1"/>
  <c r="AT93" i="1" l="1"/>
  <c r="AN93" i="1" s="1"/>
  <c r="AU93" i="1" s="1"/>
  <c r="BY272" i="1"/>
  <c r="BZ272" i="1" s="1"/>
  <c r="BW273" i="1" a="1"/>
  <c r="BW273" i="1" s="1"/>
  <c r="BX273" i="1" s="1"/>
  <c r="CB270" i="1"/>
  <c r="CF89" i="1"/>
  <c r="CJ89" i="1" s="1"/>
  <c r="CE89" i="1"/>
  <c r="CL89" i="1" s="1"/>
  <c r="CI93" i="1"/>
  <c r="BT89" i="1"/>
  <c r="CD89" i="1"/>
  <c r="CH89" i="1" s="1"/>
  <c r="K274" i="1"/>
  <c r="DP274" i="1"/>
  <c r="CZ273" i="1"/>
  <c r="BP93" i="1"/>
  <c r="BC272" i="1"/>
  <c r="BA272" i="1"/>
  <c r="CQ274" i="1"/>
  <c r="AJ273" i="1"/>
  <c r="AK273" i="1" s="1"/>
  <c r="AL273" i="1" s="1"/>
  <c r="AF273" i="1"/>
  <c r="V275" i="1"/>
  <c r="N275" i="1"/>
  <c r="AH275" i="1"/>
  <c r="AD275" i="1"/>
  <c r="AG272" i="1"/>
  <c r="AB272" i="1"/>
  <c r="AC272" i="1" s="1"/>
  <c r="AE272" i="1" s="1"/>
  <c r="BF93" i="1"/>
  <c r="CT93" i="1"/>
  <c r="BH93" i="1"/>
  <c r="CU93" i="1"/>
  <c r="BJ93" i="1"/>
  <c r="BE93" i="1"/>
  <c r="BI93" i="1"/>
  <c r="BD93" i="1"/>
  <c r="CY274" i="1"/>
  <c r="CW274" i="1"/>
  <c r="AI271" i="1"/>
  <c r="DC272" i="1"/>
  <c r="AZ273" i="1"/>
  <c r="O276" i="1"/>
  <c r="F277" i="1"/>
  <c r="W276" i="1"/>
  <c r="G276" i="1"/>
  <c r="BB273" i="1"/>
  <c r="U273" i="1"/>
  <c r="Q271" i="1"/>
  <c r="R271" i="1" s="1"/>
  <c r="S271" i="1" s="1"/>
  <c r="AA270" i="1"/>
  <c r="T275" i="1"/>
  <c r="L275" i="1"/>
  <c r="CP275" i="1"/>
  <c r="M273" i="1"/>
  <c r="P272" i="1"/>
  <c r="X272" i="1"/>
  <c r="Y272" i="1" s="1"/>
  <c r="Z272" i="1" s="1"/>
  <c r="CR273" i="1"/>
  <c r="DQ273" i="1"/>
  <c r="CX274" i="1"/>
  <c r="H275" i="1"/>
  <c r="I275" i="1" s="1"/>
  <c r="DR272" i="1"/>
  <c r="DS272" i="1" s="1"/>
  <c r="D276" i="1"/>
  <c r="E275" i="1"/>
  <c r="AV93" i="1" l="1"/>
  <c r="BY273" i="1"/>
  <c r="BZ273" i="1" s="1"/>
  <c r="BW274" i="1" a="1"/>
  <c r="BW274" i="1" s="1"/>
  <c r="BX274" i="1" s="1"/>
  <c r="CB271" i="1"/>
  <c r="CG89" i="1"/>
  <c r="K275" i="1"/>
  <c r="DP275" i="1"/>
  <c r="CZ274" i="1"/>
  <c r="BC273" i="1"/>
  <c r="BA273" i="1"/>
  <c r="CQ275" i="1"/>
  <c r="AJ274" i="1"/>
  <c r="AK274" i="1" s="1"/>
  <c r="AL274" i="1" s="1"/>
  <c r="AF274" i="1"/>
  <c r="V276" i="1"/>
  <c r="N276" i="1"/>
  <c r="AH276" i="1"/>
  <c r="AD276" i="1"/>
  <c r="AG273" i="1"/>
  <c r="AB273" i="1"/>
  <c r="AC273" i="1" s="1"/>
  <c r="AE273" i="1" s="1"/>
  <c r="CV93" i="1"/>
  <c r="CW93" i="1" s="1"/>
  <c r="BK93" i="1"/>
  <c r="AM94" i="1"/>
  <c r="BG93" i="1"/>
  <c r="CY275" i="1"/>
  <c r="CW275" i="1"/>
  <c r="AI272" i="1"/>
  <c r="DA273" i="1"/>
  <c r="DB273" i="1" s="1"/>
  <c r="DC273" i="1" s="1"/>
  <c r="AZ274" i="1"/>
  <c r="F278" i="1"/>
  <c r="G277" i="1"/>
  <c r="O277" i="1"/>
  <c r="W277" i="1"/>
  <c r="M274" i="1"/>
  <c r="BB274" i="1"/>
  <c r="U274" i="1"/>
  <c r="Q272" i="1"/>
  <c r="R272" i="1" s="1"/>
  <c r="S272" i="1" s="1"/>
  <c r="AA271" i="1"/>
  <c r="T276" i="1"/>
  <c r="L276" i="1"/>
  <c r="CP276" i="1"/>
  <c r="P273" i="1"/>
  <c r="X273" i="1"/>
  <c r="CR274" i="1"/>
  <c r="DQ274" i="1"/>
  <c r="CX275" i="1"/>
  <c r="H276" i="1"/>
  <c r="I276" i="1" s="1"/>
  <c r="DR273" i="1"/>
  <c r="DS273" i="1" s="1"/>
  <c r="D277" i="1"/>
  <c r="E276" i="1"/>
  <c r="AO94" i="1" l="1"/>
  <c r="AP94" i="1"/>
  <c r="AQ94" i="1"/>
  <c r="AR94" i="1"/>
  <c r="AS94" i="1"/>
  <c r="AW94" i="1"/>
  <c r="BY274" i="1"/>
  <c r="BZ274" i="1" s="1"/>
  <c r="DA274" i="1"/>
  <c r="DB274" i="1" s="1"/>
  <c r="DC274" i="1" s="1"/>
  <c r="BW275" i="1" a="1"/>
  <c r="BW275" i="1" s="1"/>
  <c r="BX275" i="1" s="1"/>
  <c r="CB272" i="1"/>
  <c r="CK94" i="1"/>
  <c r="K276" i="1"/>
  <c r="DP276" i="1"/>
  <c r="CZ275" i="1"/>
  <c r="BC274" i="1"/>
  <c r="BA274" i="1"/>
  <c r="CM89" i="1"/>
  <c r="CQ276" i="1"/>
  <c r="AJ275" i="1"/>
  <c r="AK275" i="1" s="1"/>
  <c r="AL275" i="1" s="1"/>
  <c r="AF275" i="1"/>
  <c r="V277" i="1"/>
  <c r="N277" i="1"/>
  <c r="AH277" i="1"/>
  <c r="AD277" i="1"/>
  <c r="AG274" i="1"/>
  <c r="AB274" i="1"/>
  <c r="AC274" i="1" s="1"/>
  <c r="AE274" i="1" s="1"/>
  <c r="CS94" i="1"/>
  <c r="CX93" i="1"/>
  <c r="BQ90" i="1"/>
  <c r="BS90" i="1" s="1"/>
  <c r="CY276" i="1"/>
  <c r="CW276" i="1"/>
  <c r="AI273" i="1"/>
  <c r="F279" i="1"/>
  <c r="AZ275" i="1"/>
  <c r="O278" i="1"/>
  <c r="G278" i="1"/>
  <c r="W278" i="1"/>
  <c r="M275" i="1"/>
  <c r="BB275" i="1"/>
  <c r="U275" i="1"/>
  <c r="Q273" i="1"/>
  <c r="R273" i="1" s="1"/>
  <c r="S273" i="1" s="1"/>
  <c r="AA272" i="1"/>
  <c r="T277" i="1"/>
  <c r="L277" i="1"/>
  <c r="CP277" i="1"/>
  <c r="Y273" i="1"/>
  <c r="Z273" i="1" s="1"/>
  <c r="P274" i="1"/>
  <c r="X274" i="1"/>
  <c r="CR275" i="1"/>
  <c r="DQ275" i="1"/>
  <c r="CX276" i="1"/>
  <c r="H277" i="1"/>
  <c r="I277" i="1" s="1"/>
  <c r="DR274" i="1"/>
  <c r="DS274" i="1" s="1"/>
  <c r="D278" i="1"/>
  <c r="E277" i="1"/>
  <c r="AT94" i="1" l="1"/>
  <c r="AN94" i="1" s="1"/>
  <c r="CC272" i="1"/>
  <c r="CC273" i="1" s="1"/>
  <c r="CC274" i="1" s="1"/>
  <c r="CC275" i="1" s="1"/>
  <c r="CC276" i="1" s="1"/>
  <c r="CC277" i="1" s="1"/>
  <c r="CC278" i="1" s="1"/>
  <c r="BY275" i="1"/>
  <c r="BZ275" i="1" s="1"/>
  <c r="BW276" i="1" a="1"/>
  <c r="BW276" i="1" s="1"/>
  <c r="BX276" i="1" s="1"/>
  <c r="CB273" i="1"/>
  <c r="CF90" i="1"/>
  <c r="CJ90" i="1" s="1"/>
  <c r="CE90" i="1"/>
  <c r="CL90" i="1" s="1"/>
  <c r="CI94" i="1"/>
  <c r="BT90" i="1"/>
  <c r="CD90" i="1"/>
  <c r="CH90" i="1" s="1"/>
  <c r="K277" i="1"/>
  <c r="DP277" i="1"/>
  <c r="CZ276" i="1"/>
  <c r="BP94" i="1"/>
  <c r="BC275" i="1"/>
  <c r="BA275" i="1"/>
  <c r="CQ277" i="1"/>
  <c r="AJ276" i="1"/>
  <c r="AK276" i="1" s="1"/>
  <c r="AL276" i="1" s="1"/>
  <c r="AF276" i="1"/>
  <c r="V278" i="1"/>
  <c r="N278" i="1"/>
  <c r="AH278" i="1"/>
  <c r="AD278" i="1"/>
  <c r="AG275" i="1"/>
  <c r="AB275" i="1"/>
  <c r="AC275" i="1" s="1"/>
  <c r="AE275" i="1" s="1"/>
  <c r="W279" i="1"/>
  <c r="CY93" i="1"/>
  <c r="CZ93" i="1" s="1"/>
  <c r="BD94" i="1"/>
  <c r="CT94" i="1"/>
  <c r="BI94" i="1"/>
  <c r="CU94" i="1"/>
  <c r="BJ94" i="1"/>
  <c r="BH94" i="1"/>
  <c r="BF94" i="1"/>
  <c r="BE94" i="1"/>
  <c r="CY277" i="1"/>
  <c r="CW277" i="1"/>
  <c r="O279" i="1"/>
  <c r="G279" i="1"/>
  <c r="F280" i="1"/>
  <c r="AI274" i="1"/>
  <c r="DA275" i="1"/>
  <c r="DB275" i="1" s="1"/>
  <c r="DC275" i="1" s="1"/>
  <c r="AZ276" i="1"/>
  <c r="U276" i="1"/>
  <c r="M276" i="1"/>
  <c r="BB276" i="1"/>
  <c r="Q274" i="1"/>
  <c r="R274" i="1" s="1"/>
  <c r="S274" i="1" s="1"/>
  <c r="AA273" i="1"/>
  <c r="T278" i="1"/>
  <c r="L278" i="1"/>
  <c r="CP278" i="1"/>
  <c r="Y274" i="1"/>
  <c r="Z274" i="1" s="1"/>
  <c r="P275" i="1"/>
  <c r="X275" i="1"/>
  <c r="Y275" i="1" s="1"/>
  <c r="Z275" i="1" s="1"/>
  <c r="CR276" i="1"/>
  <c r="DQ276" i="1"/>
  <c r="CX277" i="1"/>
  <c r="H278" i="1"/>
  <c r="I278" i="1" s="1"/>
  <c r="DR275" i="1"/>
  <c r="DS275" i="1" s="1"/>
  <c r="E278" i="1"/>
  <c r="D279" i="1"/>
  <c r="AV94" i="1" l="1"/>
  <c r="AU94" i="1"/>
  <c r="BY276" i="1"/>
  <c r="BZ276" i="1" s="1"/>
  <c r="CC279" i="1"/>
  <c r="BW277" i="1" a="1"/>
  <c r="BW277" i="1" s="1"/>
  <c r="BX277" i="1" s="1"/>
  <c r="CB274" i="1"/>
  <c r="CG90" i="1"/>
  <c r="K278" i="1"/>
  <c r="DP278" i="1"/>
  <c r="CZ277" i="1"/>
  <c r="BC276" i="1"/>
  <c r="BA276" i="1"/>
  <c r="CQ278" i="1"/>
  <c r="AJ277" i="1"/>
  <c r="AK277" i="1" s="1"/>
  <c r="AL277" i="1" s="1"/>
  <c r="AF277" i="1"/>
  <c r="V279" i="1"/>
  <c r="N279" i="1"/>
  <c r="AH279" i="1"/>
  <c r="AD279" i="1"/>
  <c r="AG276" i="1"/>
  <c r="AB276" i="1"/>
  <c r="AC276" i="1" s="1"/>
  <c r="AE276" i="1" s="1"/>
  <c r="G280" i="1"/>
  <c r="CV94" i="1"/>
  <c r="CW94" i="1" s="1"/>
  <c r="AM95" i="1"/>
  <c r="BK94" i="1"/>
  <c r="BG94" i="1"/>
  <c r="CY278" i="1"/>
  <c r="CW278" i="1"/>
  <c r="F281" i="1"/>
  <c r="O280" i="1"/>
  <c r="W280" i="1"/>
  <c r="AI275" i="1"/>
  <c r="DA276" i="1"/>
  <c r="DB276" i="1" s="1"/>
  <c r="DC276" i="1" s="1"/>
  <c r="AZ277" i="1"/>
  <c r="U277" i="1"/>
  <c r="BB277" i="1"/>
  <c r="M277" i="1"/>
  <c r="Q275" i="1"/>
  <c r="R275" i="1" s="1"/>
  <c r="S275" i="1" s="1"/>
  <c r="AA274" i="1"/>
  <c r="T279" i="1"/>
  <c r="L279" i="1"/>
  <c r="CP279" i="1"/>
  <c r="P276" i="1"/>
  <c r="X276" i="1"/>
  <c r="CR277" i="1"/>
  <c r="DQ277" i="1"/>
  <c r="CX278" i="1"/>
  <c r="H279" i="1"/>
  <c r="I279" i="1" s="1"/>
  <c r="DR276" i="1"/>
  <c r="DS276" i="1" s="1"/>
  <c r="D280" i="1"/>
  <c r="E279" i="1"/>
  <c r="AQ95" i="1" l="1"/>
  <c r="AR95" i="1"/>
  <c r="AS95" i="1"/>
  <c r="AO95" i="1"/>
  <c r="AP95" i="1"/>
  <c r="AW95" i="1"/>
  <c r="BY277" i="1"/>
  <c r="BZ277" i="1" s="1"/>
  <c r="CC280" i="1"/>
  <c r="BW278" i="1" a="1"/>
  <c r="BW278" i="1" s="1"/>
  <c r="BX278" i="1" s="1"/>
  <c r="CB275" i="1"/>
  <c r="CK95" i="1"/>
  <c r="K279" i="1"/>
  <c r="DP279" i="1"/>
  <c r="CZ278" i="1"/>
  <c r="BC277" i="1"/>
  <c r="BA277" i="1"/>
  <c r="CM90" i="1"/>
  <c r="CQ279" i="1"/>
  <c r="AJ278" i="1"/>
  <c r="AK278" i="1" s="1"/>
  <c r="AL278" i="1" s="1"/>
  <c r="AF278" i="1"/>
  <c r="V280" i="1"/>
  <c r="N280" i="1"/>
  <c r="AH280" i="1"/>
  <c r="AD280" i="1"/>
  <c r="AG277" i="1"/>
  <c r="AB277" i="1"/>
  <c r="AC277" i="1" s="1"/>
  <c r="AE277" i="1" s="1"/>
  <c r="CX94" i="1"/>
  <c r="CS95" i="1"/>
  <c r="O281" i="1"/>
  <c r="BQ91" i="1"/>
  <c r="BS91" i="1" s="1"/>
  <c r="CY279" i="1"/>
  <c r="CW279" i="1"/>
  <c r="G281" i="1"/>
  <c r="W281" i="1"/>
  <c r="F282" i="1"/>
  <c r="AI276" i="1"/>
  <c r="DA277" i="1"/>
  <c r="DB277" i="1" s="1"/>
  <c r="DC277" i="1" s="1"/>
  <c r="AZ278" i="1"/>
  <c r="BB278" i="1"/>
  <c r="U278" i="1"/>
  <c r="M278" i="1"/>
  <c r="Q276" i="1"/>
  <c r="R276" i="1" s="1"/>
  <c r="S276" i="1" s="1"/>
  <c r="AA275" i="1"/>
  <c r="T280" i="1"/>
  <c r="L280" i="1"/>
  <c r="CP280" i="1"/>
  <c r="Y276" i="1"/>
  <c r="Z276" i="1" s="1"/>
  <c r="X277" i="1"/>
  <c r="Y277" i="1" s="1"/>
  <c r="Z277" i="1" s="1"/>
  <c r="P277" i="1"/>
  <c r="CR278" i="1"/>
  <c r="DQ278" i="1"/>
  <c r="CX279" i="1"/>
  <c r="H280" i="1"/>
  <c r="I280" i="1" s="1"/>
  <c r="DR277" i="1"/>
  <c r="DS277" i="1" s="1"/>
  <c r="E280" i="1"/>
  <c r="D281" i="1"/>
  <c r="AT95" i="1" l="1"/>
  <c r="AN95" i="1" s="1"/>
  <c r="BY278" i="1"/>
  <c r="BZ278" i="1" s="1"/>
  <c r="CC281" i="1"/>
  <c r="BW279" i="1" a="1"/>
  <c r="BW279" i="1" s="1"/>
  <c r="CB276" i="1"/>
  <c r="CF91" i="1"/>
  <c r="CJ91" i="1" s="1"/>
  <c r="CE91" i="1"/>
  <c r="CL91" i="1" s="1"/>
  <c r="CI95" i="1"/>
  <c r="BT91" i="1"/>
  <c r="CD91" i="1"/>
  <c r="CH91" i="1" s="1"/>
  <c r="K280" i="1"/>
  <c r="DP280" i="1"/>
  <c r="CZ279" i="1"/>
  <c r="BP95" i="1"/>
  <c r="BC278" i="1"/>
  <c r="BA278" i="1"/>
  <c r="CQ280" i="1"/>
  <c r="AJ279" i="1"/>
  <c r="AK279" i="1" s="1"/>
  <c r="AL279" i="1" s="1"/>
  <c r="AF279" i="1"/>
  <c r="V281" i="1"/>
  <c r="N281" i="1"/>
  <c r="AH281" i="1"/>
  <c r="AD281" i="1"/>
  <c r="AG278" i="1"/>
  <c r="AB278" i="1"/>
  <c r="AC278" i="1" s="1"/>
  <c r="AE278" i="1" s="1"/>
  <c r="CY94" i="1"/>
  <c r="CZ94" i="1" s="1"/>
  <c r="F283" i="1"/>
  <c r="BJ95" i="1"/>
  <c r="CU95" i="1"/>
  <c r="BE95" i="1"/>
  <c r="CT95" i="1"/>
  <c r="BD95" i="1"/>
  <c r="BF95" i="1"/>
  <c r="BI95" i="1"/>
  <c r="BH95" i="1"/>
  <c r="CY280" i="1"/>
  <c r="CW280" i="1"/>
  <c r="W282" i="1"/>
  <c r="O282" i="1"/>
  <c r="G282" i="1"/>
  <c r="AI277" i="1"/>
  <c r="DA278" i="1"/>
  <c r="DB278" i="1" s="1"/>
  <c r="DC278" i="1" s="1"/>
  <c r="AZ279" i="1"/>
  <c r="U279" i="1"/>
  <c r="BB279" i="1"/>
  <c r="M279" i="1"/>
  <c r="Q277" i="1"/>
  <c r="R277" i="1" s="1"/>
  <c r="S277" i="1" s="1"/>
  <c r="AA276" i="1"/>
  <c r="T281" i="1"/>
  <c r="L281" i="1"/>
  <c r="CP281" i="1"/>
  <c r="X278" i="1"/>
  <c r="P278" i="1"/>
  <c r="CR279" i="1"/>
  <c r="DQ279" i="1"/>
  <c r="CX280" i="1"/>
  <c r="H281" i="1"/>
  <c r="I281" i="1" s="1"/>
  <c r="DR278" i="1"/>
  <c r="DS278" i="1" s="1"/>
  <c r="D282" i="1"/>
  <c r="E281" i="1"/>
  <c r="AV95" i="1" l="1"/>
  <c r="AU95" i="1"/>
  <c r="BX279" i="1"/>
  <c r="BY279" i="1" s="1"/>
  <c r="BZ279" i="1" s="1"/>
  <c r="CC282" i="1"/>
  <c r="BW280" i="1" a="1"/>
  <c r="BW280" i="1" s="1"/>
  <c r="BX280" i="1" s="1"/>
  <c r="CB277" i="1"/>
  <c r="CG91" i="1"/>
  <c r="K281" i="1"/>
  <c r="DP281" i="1"/>
  <c r="CZ280" i="1"/>
  <c r="BC279" i="1"/>
  <c r="BA279" i="1"/>
  <c r="F284" i="1"/>
  <c r="CQ281" i="1"/>
  <c r="DA280" i="1"/>
  <c r="DB280" i="1" s="1"/>
  <c r="AJ280" i="1"/>
  <c r="AK280" i="1" s="1"/>
  <c r="AL280" i="1" s="1"/>
  <c r="AF280" i="1"/>
  <c r="V282" i="1"/>
  <c r="N282" i="1"/>
  <c r="AH282" i="1"/>
  <c r="AD282" i="1"/>
  <c r="AG279" i="1"/>
  <c r="AB279" i="1"/>
  <c r="AC279" i="1" s="1"/>
  <c r="AE279" i="1" s="1"/>
  <c r="O283" i="1"/>
  <c r="CV95" i="1"/>
  <c r="CW95" i="1" s="1"/>
  <c r="G283" i="1"/>
  <c r="W283" i="1"/>
  <c r="AM96" i="1"/>
  <c r="BG95" i="1"/>
  <c r="BK95" i="1"/>
  <c r="CY281" i="1"/>
  <c r="CW281" i="1"/>
  <c r="AI278" i="1"/>
  <c r="DA279" i="1"/>
  <c r="DB279" i="1" s="1"/>
  <c r="DC279" i="1" s="1"/>
  <c r="AZ280" i="1"/>
  <c r="BB280" i="1"/>
  <c r="U280" i="1"/>
  <c r="M280" i="1"/>
  <c r="Q278" i="1"/>
  <c r="R278" i="1" s="1"/>
  <c r="S278" i="1" s="1"/>
  <c r="AA277" i="1"/>
  <c r="T282" i="1"/>
  <c r="L282" i="1"/>
  <c r="CP282" i="1"/>
  <c r="Y278" i="1"/>
  <c r="Z278" i="1" s="1"/>
  <c r="P279" i="1"/>
  <c r="X279" i="1"/>
  <c r="CR280" i="1"/>
  <c r="DQ280" i="1"/>
  <c r="CX281" i="1"/>
  <c r="H282" i="1"/>
  <c r="I282" i="1" s="1"/>
  <c r="DR279" i="1"/>
  <c r="DS279" i="1" s="1"/>
  <c r="D283" i="1"/>
  <c r="E282" i="1"/>
  <c r="AO96" i="1" l="1"/>
  <c r="AP96" i="1"/>
  <c r="AR96" i="1"/>
  <c r="AS96" i="1"/>
  <c r="AQ96" i="1"/>
  <c r="AW96" i="1"/>
  <c r="CC283" i="1"/>
  <c r="BY280" i="1"/>
  <c r="BZ280" i="1" s="1"/>
  <c r="BW281" i="1" a="1"/>
  <c r="BW281" i="1" s="1"/>
  <c r="CB278" i="1"/>
  <c r="CK96" i="1"/>
  <c r="K282" i="1"/>
  <c r="DP282" i="1"/>
  <c r="CZ281" i="1"/>
  <c r="W284" i="1"/>
  <c r="BC280" i="1"/>
  <c r="BA280" i="1"/>
  <c r="CM91" i="1"/>
  <c r="F285" i="1"/>
  <c r="G284" i="1"/>
  <c r="V284" i="1" s="1"/>
  <c r="O284" i="1"/>
  <c r="CQ282" i="1"/>
  <c r="DA281" i="1"/>
  <c r="DB281" i="1" s="1"/>
  <c r="DC281" i="1" s="1"/>
  <c r="AJ281" i="1"/>
  <c r="AK281" i="1" s="1"/>
  <c r="AL281" i="1" s="1"/>
  <c r="AF281" i="1"/>
  <c r="V283" i="1"/>
  <c r="N283" i="1"/>
  <c r="AH283" i="1"/>
  <c r="AD283" i="1"/>
  <c r="AG280" i="1"/>
  <c r="AB280" i="1"/>
  <c r="AC280" i="1" s="1"/>
  <c r="AE280" i="1" s="1"/>
  <c r="CX95" i="1"/>
  <c r="CY95" i="1" s="1"/>
  <c r="CZ95" i="1" s="1"/>
  <c r="BQ92" i="1"/>
  <c r="BS92" i="1" s="1"/>
  <c r="CS96" i="1"/>
  <c r="CY282" i="1"/>
  <c r="CW282" i="1"/>
  <c r="AI279" i="1"/>
  <c r="DC280" i="1"/>
  <c r="AZ281" i="1"/>
  <c r="U281" i="1"/>
  <c r="M281" i="1"/>
  <c r="BB281" i="1"/>
  <c r="Q279" i="1"/>
  <c r="R279" i="1" s="1"/>
  <c r="S279" i="1" s="1"/>
  <c r="AA278" i="1"/>
  <c r="T283" i="1"/>
  <c r="L283" i="1"/>
  <c r="CP283" i="1"/>
  <c r="X280" i="1"/>
  <c r="Y280" i="1" s="1"/>
  <c r="Z280" i="1" s="1"/>
  <c r="Y279" i="1"/>
  <c r="Z279" i="1" s="1"/>
  <c r="P280" i="1"/>
  <c r="CR281" i="1"/>
  <c r="DQ281" i="1"/>
  <c r="CX282" i="1"/>
  <c r="H283" i="1"/>
  <c r="I283" i="1" s="1"/>
  <c r="DR280" i="1"/>
  <c r="DS280" i="1" s="1"/>
  <c r="E283" i="1"/>
  <c r="D284" i="1"/>
  <c r="AT96" i="1" l="1"/>
  <c r="BX281" i="1"/>
  <c r="BY281" i="1" s="1"/>
  <c r="BZ281" i="1" s="1"/>
  <c r="BW282" i="1" a="1"/>
  <c r="BW282" i="1" s="1"/>
  <c r="BX282" i="1" s="1"/>
  <c r="CB279" i="1"/>
  <c r="CF92" i="1"/>
  <c r="CJ92" i="1" s="1"/>
  <c r="CE92" i="1"/>
  <c r="CL92" i="1" s="1"/>
  <c r="CI96" i="1"/>
  <c r="BT92" i="1"/>
  <c r="CD92" i="1"/>
  <c r="CH92" i="1" s="1"/>
  <c r="K283" i="1"/>
  <c r="DP283" i="1"/>
  <c r="CZ282" i="1"/>
  <c r="BP96" i="1"/>
  <c r="F286" i="1"/>
  <c r="N284" i="1"/>
  <c r="BC281" i="1"/>
  <c r="BA281" i="1"/>
  <c r="G285" i="1"/>
  <c r="V285" i="1" s="1"/>
  <c r="AD284" i="1"/>
  <c r="AH284" i="1"/>
  <c r="O285" i="1"/>
  <c r="W285" i="1"/>
  <c r="CQ283" i="1"/>
  <c r="AJ282" i="1"/>
  <c r="AK282" i="1" s="1"/>
  <c r="AL282" i="1" s="1"/>
  <c r="AF282" i="1"/>
  <c r="AG281" i="1"/>
  <c r="AB281" i="1"/>
  <c r="AC281" i="1" s="1"/>
  <c r="AE281" i="1" s="1"/>
  <c r="BF96" i="1"/>
  <c r="CT96" i="1"/>
  <c r="CU96" i="1"/>
  <c r="BI96" i="1"/>
  <c r="BH96" i="1"/>
  <c r="BJ96" i="1"/>
  <c r="BE96" i="1"/>
  <c r="BD96" i="1"/>
  <c r="CY283" i="1"/>
  <c r="CW283" i="1"/>
  <c r="AI280" i="1"/>
  <c r="AZ282" i="1"/>
  <c r="M282" i="1"/>
  <c r="U282" i="1"/>
  <c r="BB282" i="1"/>
  <c r="Q280" i="1"/>
  <c r="R280" i="1" s="1"/>
  <c r="S280" i="1" s="1"/>
  <c r="AA279" i="1"/>
  <c r="T284" i="1"/>
  <c r="L284" i="1"/>
  <c r="CP284" i="1"/>
  <c r="X281" i="1"/>
  <c r="P281" i="1"/>
  <c r="CR282" i="1"/>
  <c r="DQ282" i="1"/>
  <c r="CX283" i="1"/>
  <c r="H284" i="1"/>
  <c r="I284" i="1" s="1"/>
  <c r="DR281" i="1"/>
  <c r="DS281" i="1" s="1"/>
  <c r="E284" i="1"/>
  <c r="D285" i="1"/>
  <c r="AN96" i="1" l="1"/>
  <c r="AV96" i="1" s="1"/>
  <c r="BY282" i="1"/>
  <c r="BZ282" i="1" s="1"/>
  <c r="BW283" i="1" a="1"/>
  <c r="BW283" i="1" s="1"/>
  <c r="BX283" i="1" s="1"/>
  <c r="DA282" i="1"/>
  <c r="DB282" i="1" s="1"/>
  <c r="DC282" i="1" s="1"/>
  <c r="CB280" i="1"/>
  <c r="CG92" i="1"/>
  <c r="K284" i="1"/>
  <c r="DP284" i="1"/>
  <c r="CZ283" i="1"/>
  <c r="W286" i="1"/>
  <c r="F287" i="1"/>
  <c r="O286" i="1"/>
  <c r="G286" i="1"/>
  <c r="AH286" i="1" s="1"/>
  <c r="AH285" i="1"/>
  <c r="BC282" i="1"/>
  <c r="BA282" i="1"/>
  <c r="AD285" i="1"/>
  <c r="N285" i="1"/>
  <c r="CQ284" i="1"/>
  <c r="AJ283" i="1"/>
  <c r="AK283" i="1" s="1"/>
  <c r="AL283" i="1" s="1"/>
  <c r="AF283" i="1"/>
  <c r="AG282" i="1"/>
  <c r="AB282" i="1"/>
  <c r="AC282" i="1" s="1"/>
  <c r="AE282" i="1" s="1"/>
  <c r="CV96" i="1"/>
  <c r="CW96" i="1" s="1"/>
  <c r="BK96" i="1"/>
  <c r="AM97" i="1"/>
  <c r="BG96" i="1"/>
  <c r="CY284" i="1"/>
  <c r="CW284" i="1"/>
  <c r="AI281" i="1"/>
  <c r="AZ283" i="1"/>
  <c r="M283" i="1"/>
  <c r="BB283" i="1"/>
  <c r="U283" i="1"/>
  <c r="Q281" i="1"/>
  <c r="R281" i="1" s="1"/>
  <c r="S281" i="1" s="1"/>
  <c r="AA280" i="1"/>
  <c r="T285" i="1"/>
  <c r="L285" i="1"/>
  <c r="CP285" i="1"/>
  <c r="Y281" i="1"/>
  <c r="Z281" i="1" s="1"/>
  <c r="P282" i="1"/>
  <c r="X282" i="1"/>
  <c r="Y282" i="1" s="1"/>
  <c r="Z282" i="1" s="1"/>
  <c r="CR283" i="1"/>
  <c r="DQ283" i="1"/>
  <c r="CX284" i="1"/>
  <c r="H285" i="1"/>
  <c r="I285" i="1" s="1"/>
  <c r="DR282" i="1"/>
  <c r="DS282" i="1" s="1"/>
  <c r="D286" i="1"/>
  <c r="E285" i="1"/>
  <c r="AU96" i="1" l="1"/>
  <c r="AO97" i="1"/>
  <c r="AP97" i="1"/>
  <c r="AQ97" i="1"/>
  <c r="AR97" i="1"/>
  <c r="AS97" i="1"/>
  <c r="AW97" i="1"/>
  <c r="BY283" i="1"/>
  <c r="BZ283" i="1" s="1"/>
  <c r="BW284" i="1" a="1"/>
  <c r="BW284" i="1" s="1"/>
  <c r="BX284" i="1" s="1"/>
  <c r="CB281" i="1"/>
  <c r="CK97" i="1"/>
  <c r="K285" i="1"/>
  <c r="DP285" i="1"/>
  <c r="CZ284" i="1"/>
  <c r="V286" i="1"/>
  <c r="O287" i="1"/>
  <c r="N286" i="1"/>
  <c r="F288" i="1"/>
  <c r="AD286" i="1"/>
  <c r="G287" i="1"/>
  <c r="AD287" i="1" s="1"/>
  <c r="W287" i="1"/>
  <c r="BC283" i="1"/>
  <c r="BA283" i="1"/>
  <c r="CM92" i="1"/>
  <c r="CQ285" i="1"/>
  <c r="DA284" i="1"/>
  <c r="DB284" i="1" s="1"/>
  <c r="AJ284" i="1"/>
  <c r="AK284" i="1" s="1"/>
  <c r="AL284" i="1" s="1"/>
  <c r="AF284" i="1"/>
  <c r="AG283" i="1"/>
  <c r="AB283" i="1"/>
  <c r="AC283" i="1" s="1"/>
  <c r="AE283" i="1" s="1"/>
  <c r="BQ93" i="1"/>
  <c r="BS93" i="1" s="1"/>
  <c r="CX96" i="1"/>
  <c r="CS97" i="1"/>
  <c r="CY285" i="1"/>
  <c r="CW285" i="1"/>
  <c r="AI282" i="1"/>
  <c r="DA283" i="1"/>
  <c r="DB283" i="1" s="1"/>
  <c r="DC283" i="1" s="1"/>
  <c r="AZ284" i="1"/>
  <c r="U284" i="1"/>
  <c r="BB284" i="1"/>
  <c r="Q282" i="1"/>
  <c r="R282" i="1" s="1"/>
  <c r="S282" i="1" s="1"/>
  <c r="AA281" i="1"/>
  <c r="T286" i="1"/>
  <c r="L286" i="1"/>
  <c r="CP286" i="1"/>
  <c r="M284" i="1"/>
  <c r="P283" i="1"/>
  <c r="X283" i="1"/>
  <c r="Y283" i="1" s="1"/>
  <c r="Z283" i="1" s="1"/>
  <c r="CR284" i="1"/>
  <c r="DQ284" i="1"/>
  <c r="CX285" i="1"/>
  <c r="H286" i="1"/>
  <c r="I286" i="1" s="1"/>
  <c r="DR283" i="1"/>
  <c r="DS283" i="1" s="1"/>
  <c r="D287" i="1"/>
  <c r="E286" i="1"/>
  <c r="AT97" i="1" l="1"/>
  <c r="BY284" i="1"/>
  <c r="BZ284" i="1" s="1"/>
  <c r="BW285" i="1" a="1"/>
  <c r="BW285" i="1" s="1"/>
  <c r="BX285" i="1" s="1"/>
  <c r="CB282" i="1"/>
  <c r="CF93" i="1"/>
  <c r="CJ93" i="1" s="1"/>
  <c r="CE93" i="1"/>
  <c r="CL93" i="1" s="1"/>
  <c r="CI97" i="1"/>
  <c r="BT93" i="1"/>
  <c r="CD93" i="1"/>
  <c r="CH93" i="1" s="1"/>
  <c r="K286" i="1"/>
  <c r="DP286" i="1"/>
  <c r="CZ285" i="1"/>
  <c r="W288" i="1"/>
  <c r="O288" i="1"/>
  <c r="AH287" i="1"/>
  <c r="N287" i="1"/>
  <c r="V287" i="1"/>
  <c r="F289" i="1"/>
  <c r="G288" i="1"/>
  <c r="AD288" i="1" s="1"/>
  <c r="BP97" i="1"/>
  <c r="BC284" i="1"/>
  <c r="BA284" i="1"/>
  <c r="CQ286" i="1"/>
  <c r="DA285" i="1"/>
  <c r="DB285" i="1" s="1"/>
  <c r="DC285" i="1" s="1"/>
  <c r="AJ285" i="1"/>
  <c r="AK285" i="1" s="1"/>
  <c r="AL285" i="1" s="1"/>
  <c r="AF285" i="1"/>
  <c r="AG284" i="1"/>
  <c r="AB284" i="1"/>
  <c r="AC284" i="1" s="1"/>
  <c r="AE284" i="1" s="1"/>
  <c r="CY96" i="1"/>
  <c r="CZ96" i="1" s="1"/>
  <c r="BI97" i="1"/>
  <c r="CU97" i="1"/>
  <c r="BD97" i="1"/>
  <c r="CT97" i="1"/>
  <c r="BH97" i="1"/>
  <c r="BF97" i="1"/>
  <c r="BJ97" i="1"/>
  <c r="BE97" i="1"/>
  <c r="CY286" i="1"/>
  <c r="CW286" i="1"/>
  <c r="AI283" i="1"/>
  <c r="DC284" i="1"/>
  <c r="AZ285" i="1"/>
  <c r="U285" i="1"/>
  <c r="M285" i="1"/>
  <c r="BB285" i="1"/>
  <c r="Q283" i="1"/>
  <c r="R283" i="1" s="1"/>
  <c r="S283" i="1" s="1"/>
  <c r="AA282" i="1"/>
  <c r="T287" i="1"/>
  <c r="L287" i="1"/>
  <c r="P284" i="1"/>
  <c r="CP287" i="1"/>
  <c r="X284" i="1"/>
  <c r="Y284" i="1" s="1"/>
  <c r="Z284" i="1" s="1"/>
  <c r="CR285" i="1"/>
  <c r="DQ285" i="1"/>
  <c r="CX286" i="1"/>
  <c r="H287" i="1"/>
  <c r="I287" i="1" s="1"/>
  <c r="DR284" i="1"/>
  <c r="DS284" i="1" s="1"/>
  <c r="E287" i="1"/>
  <c r="D288" i="1"/>
  <c r="AN97" i="1" l="1"/>
  <c r="AV97" i="1" s="1"/>
  <c r="BY285" i="1"/>
  <c r="BZ285" i="1" s="1"/>
  <c r="BW286" i="1" a="1"/>
  <c r="BW286" i="1" s="1"/>
  <c r="BX286" i="1" s="1"/>
  <c r="CB283" i="1"/>
  <c r="CG93" i="1"/>
  <c r="K287" i="1"/>
  <c r="DP287" i="1"/>
  <c r="CZ286" i="1"/>
  <c r="AH288" i="1"/>
  <c r="N288" i="1"/>
  <c r="V288" i="1"/>
  <c r="F290" i="1"/>
  <c r="G289" i="1"/>
  <c r="N289" i="1" s="1"/>
  <c r="O289" i="1"/>
  <c r="W289" i="1"/>
  <c r="BC285" i="1"/>
  <c r="BA285" i="1"/>
  <c r="CQ287" i="1"/>
  <c r="DA286" i="1"/>
  <c r="DB286" i="1" s="1"/>
  <c r="DC286" i="1" s="1"/>
  <c r="AJ286" i="1"/>
  <c r="AK286" i="1" s="1"/>
  <c r="AL286" i="1" s="1"/>
  <c r="AF286" i="1"/>
  <c r="AG285" i="1"/>
  <c r="AB285" i="1"/>
  <c r="AC285" i="1" s="1"/>
  <c r="AE285" i="1" s="1"/>
  <c r="CV97" i="1"/>
  <c r="CW97" i="1" s="1"/>
  <c r="AM98" i="1"/>
  <c r="BK97" i="1"/>
  <c r="BG97" i="1"/>
  <c r="CY287" i="1"/>
  <c r="CW287" i="1"/>
  <c r="AI284" i="1"/>
  <c r="AZ286" i="1"/>
  <c r="U286" i="1"/>
  <c r="BB286" i="1"/>
  <c r="M286" i="1"/>
  <c r="Q284" i="1"/>
  <c r="AA284" i="1" s="1"/>
  <c r="AA283" i="1"/>
  <c r="T288" i="1"/>
  <c r="L288" i="1"/>
  <c r="CP288" i="1"/>
  <c r="P285" i="1"/>
  <c r="X285" i="1"/>
  <c r="Y285" i="1" s="1"/>
  <c r="Z285" i="1" s="1"/>
  <c r="CR286" i="1"/>
  <c r="DQ286" i="1"/>
  <c r="CX287" i="1"/>
  <c r="H288" i="1"/>
  <c r="I288" i="1" s="1"/>
  <c r="DR285" i="1"/>
  <c r="DS285" i="1" s="1"/>
  <c r="D289" i="1"/>
  <c r="E288" i="1"/>
  <c r="AU97" i="1" l="1"/>
  <c r="AR98" i="1"/>
  <c r="AS98" i="1"/>
  <c r="AO98" i="1"/>
  <c r="AP98" i="1"/>
  <c r="AQ98" i="1"/>
  <c r="AW98" i="1"/>
  <c r="BY286" i="1"/>
  <c r="BZ286" i="1" s="1"/>
  <c r="BW287" i="1" a="1"/>
  <c r="BW287" i="1" s="1"/>
  <c r="BX287" i="1" s="1"/>
  <c r="CB284" i="1"/>
  <c r="CK98" i="1"/>
  <c r="K288" i="1"/>
  <c r="DP288" i="1"/>
  <c r="CZ287" i="1"/>
  <c r="F291" i="1"/>
  <c r="AD289" i="1"/>
  <c r="V289" i="1"/>
  <c r="G290" i="1"/>
  <c r="V290" i="1" s="1"/>
  <c r="O290" i="1"/>
  <c r="W290" i="1"/>
  <c r="AH289" i="1"/>
  <c r="BC286" i="1"/>
  <c r="BA286" i="1"/>
  <c r="CM93" i="1"/>
  <c r="CQ288" i="1"/>
  <c r="AJ287" i="1"/>
  <c r="AK287" i="1" s="1"/>
  <c r="AL287" i="1" s="1"/>
  <c r="AF287" i="1"/>
  <c r="AG286" i="1"/>
  <c r="AB286" i="1"/>
  <c r="AC286" i="1" s="1"/>
  <c r="AE286" i="1" s="1"/>
  <c r="CX97" i="1"/>
  <c r="CY97" i="1" s="1"/>
  <c r="CZ97" i="1" s="1"/>
  <c r="CS98" i="1"/>
  <c r="BQ94" i="1"/>
  <c r="BS94" i="1" s="1"/>
  <c r="CY288" i="1"/>
  <c r="CW288" i="1"/>
  <c r="AI285" i="1"/>
  <c r="AZ287" i="1"/>
  <c r="BB287" i="1"/>
  <c r="U287" i="1"/>
  <c r="M287" i="1"/>
  <c r="Q285" i="1"/>
  <c r="R285" i="1" s="1"/>
  <c r="S285" i="1" s="1"/>
  <c r="R284" i="1"/>
  <c r="T289" i="1"/>
  <c r="L289" i="1"/>
  <c r="CP289" i="1"/>
  <c r="X286" i="1"/>
  <c r="P286" i="1"/>
  <c r="DQ287" i="1"/>
  <c r="CX288" i="1"/>
  <c r="CR287" i="1"/>
  <c r="H289" i="1"/>
  <c r="I289" i="1" s="1"/>
  <c r="DR286" i="1"/>
  <c r="DS286" i="1" s="1"/>
  <c r="E289" i="1"/>
  <c r="D290" i="1"/>
  <c r="AT98" i="1" l="1"/>
  <c r="AN98" i="1" s="1"/>
  <c r="CC284" i="1"/>
  <c r="CC285" i="1" s="1"/>
  <c r="CC286" i="1" s="1"/>
  <c r="CC287" i="1" s="1"/>
  <c r="CC288" i="1" s="1"/>
  <c r="CC289" i="1" s="1"/>
  <c r="CC290" i="1" s="1"/>
  <c r="BY287" i="1"/>
  <c r="BZ287" i="1" s="1"/>
  <c r="BW288" i="1" a="1"/>
  <c r="BW288" i="1" s="1"/>
  <c r="BX288" i="1" s="1"/>
  <c r="CB285" i="1"/>
  <c r="CF94" i="1"/>
  <c r="CJ94" i="1" s="1"/>
  <c r="CE94" i="1"/>
  <c r="CL94" i="1" s="1"/>
  <c r="CI98" i="1"/>
  <c r="BT94" i="1"/>
  <c r="CD94" i="1"/>
  <c r="CH94" i="1" s="1"/>
  <c r="K289" i="1"/>
  <c r="DP289" i="1"/>
  <c r="CZ288" i="1"/>
  <c r="W291" i="1"/>
  <c r="F292" i="1"/>
  <c r="G291" i="1"/>
  <c r="N291" i="1" s="1"/>
  <c r="O291" i="1"/>
  <c r="AD290" i="1"/>
  <c r="AH290" i="1"/>
  <c r="N290" i="1"/>
  <c r="BP98" i="1"/>
  <c r="BC287" i="1"/>
  <c r="BA287" i="1"/>
  <c r="CQ289" i="1"/>
  <c r="AJ288" i="1"/>
  <c r="AK288" i="1" s="1"/>
  <c r="AL288" i="1" s="1"/>
  <c r="AF288" i="1"/>
  <c r="AG287" i="1"/>
  <c r="AB287" i="1"/>
  <c r="AC287" i="1" s="1"/>
  <c r="AE287" i="1" s="1"/>
  <c r="BI98" i="1"/>
  <c r="CU98" i="1"/>
  <c r="BF98" i="1"/>
  <c r="CT98" i="1"/>
  <c r="BD98" i="1"/>
  <c r="BJ98" i="1"/>
  <c r="BE98" i="1"/>
  <c r="BH98" i="1"/>
  <c r="CY289" i="1"/>
  <c r="CW289" i="1"/>
  <c r="AI286" i="1"/>
  <c r="DA287" i="1"/>
  <c r="DB287" i="1" s="1"/>
  <c r="DC287" i="1" s="1"/>
  <c r="AZ288" i="1"/>
  <c r="U288" i="1"/>
  <c r="BB288" i="1"/>
  <c r="Q286" i="1"/>
  <c r="R286" i="1" s="1"/>
  <c r="S286" i="1" s="1"/>
  <c r="S284" i="1"/>
  <c r="AA285" i="1"/>
  <c r="T290" i="1"/>
  <c r="L290" i="1"/>
  <c r="CP290" i="1"/>
  <c r="M288" i="1"/>
  <c r="Y286" i="1"/>
  <c r="Z286" i="1" s="1"/>
  <c r="P287" i="1"/>
  <c r="X287" i="1"/>
  <c r="CR288" i="1"/>
  <c r="DQ288" i="1"/>
  <c r="CX289" i="1"/>
  <c r="H290" i="1"/>
  <c r="I290" i="1" s="1"/>
  <c r="DR287" i="1"/>
  <c r="DS287" i="1" s="1"/>
  <c r="E290" i="1"/>
  <c r="D291" i="1"/>
  <c r="AV98" i="1" l="1"/>
  <c r="AU98" i="1"/>
  <c r="BY288" i="1"/>
  <c r="BZ288" i="1" s="1"/>
  <c r="BW289" i="1" a="1"/>
  <c r="BW289" i="1" s="1"/>
  <c r="BX289" i="1" s="1"/>
  <c r="CC291" i="1"/>
  <c r="CB286" i="1"/>
  <c r="CG94" i="1"/>
  <c r="K290" i="1"/>
  <c r="DP290" i="1"/>
  <c r="CZ289" i="1"/>
  <c r="AH291" i="1"/>
  <c r="V291" i="1"/>
  <c r="W292" i="1"/>
  <c r="AD291" i="1"/>
  <c r="F293" i="1"/>
  <c r="G292" i="1"/>
  <c r="AD292" i="1" s="1"/>
  <c r="O292" i="1"/>
  <c r="BC288" i="1"/>
  <c r="BA288" i="1"/>
  <c r="CQ290" i="1"/>
  <c r="AJ289" i="1"/>
  <c r="AK289" i="1" s="1"/>
  <c r="AL289" i="1" s="1"/>
  <c r="AF289" i="1"/>
  <c r="AG288" i="1"/>
  <c r="AB288" i="1"/>
  <c r="AC288" i="1" s="1"/>
  <c r="AE288" i="1" s="1"/>
  <c r="CV98" i="1"/>
  <c r="CW98" i="1" s="1"/>
  <c r="AM99" i="1"/>
  <c r="BK98" i="1"/>
  <c r="BG98" i="1"/>
  <c r="CY290" i="1"/>
  <c r="CW290" i="1"/>
  <c r="AI287" i="1"/>
  <c r="DA288" i="1"/>
  <c r="DB288" i="1" s="1"/>
  <c r="DC288" i="1" s="1"/>
  <c r="AZ289" i="1"/>
  <c r="BB289" i="1"/>
  <c r="U289" i="1"/>
  <c r="Q287" i="1"/>
  <c r="R287" i="1" s="1"/>
  <c r="S287" i="1" s="1"/>
  <c r="AA286" i="1"/>
  <c r="T291" i="1"/>
  <c r="L291" i="1"/>
  <c r="P288" i="1"/>
  <c r="CP291" i="1"/>
  <c r="M289" i="1"/>
  <c r="X288" i="1"/>
  <c r="CR289" i="1"/>
  <c r="Y287" i="1"/>
  <c r="Z287" i="1" s="1"/>
  <c r="DQ289" i="1"/>
  <c r="CX290" i="1"/>
  <c r="H291" i="1"/>
  <c r="I291" i="1" s="1"/>
  <c r="DR288" i="1"/>
  <c r="DS288" i="1" s="1"/>
  <c r="E291" i="1"/>
  <c r="D292" i="1"/>
  <c r="AO99" i="1" l="1"/>
  <c r="AP99" i="1"/>
  <c r="AQ99" i="1"/>
  <c r="AR99" i="1"/>
  <c r="AS99" i="1"/>
  <c r="AW99" i="1"/>
  <c r="BY289" i="1"/>
  <c r="BZ289" i="1" s="1"/>
  <c r="BW290" i="1" a="1"/>
  <c r="BW290" i="1" s="1"/>
  <c r="BX290" i="1" s="1"/>
  <c r="CC292" i="1"/>
  <c r="CB287" i="1"/>
  <c r="CK99" i="1"/>
  <c r="G293" i="1"/>
  <c r="V293" i="1" s="1"/>
  <c r="K291" i="1"/>
  <c r="DP291" i="1"/>
  <c r="F294" i="1"/>
  <c r="CZ290" i="1"/>
  <c r="AH292" i="1"/>
  <c r="N292" i="1"/>
  <c r="O293" i="1"/>
  <c r="V292" i="1"/>
  <c r="W293" i="1"/>
  <c r="BC289" i="1"/>
  <c r="BA289" i="1"/>
  <c r="CM94" i="1"/>
  <c r="CQ291" i="1"/>
  <c r="AJ290" i="1"/>
  <c r="AK290" i="1" s="1"/>
  <c r="AL290" i="1" s="1"/>
  <c r="AF290" i="1"/>
  <c r="AG289" i="1"/>
  <c r="AB289" i="1"/>
  <c r="AC289" i="1" s="1"/>
  <c r="AE289" i="1" s="1"/>
  <c r="CX98" i="1"/>
  <c r="CY98" i="1" s="1"/>
  <c r="CZ98" i="1" s="1"/>
  <c r="BQ95" i="1"/>
  <c r="BS95" i="1" s="1"/>
  <c r="CS99" i="1"/>
  <c r="CY291" i="1"/>
  <c r="CW291" i="1"/>
  <c r="AI288" i="1"/>
  <c r="DA289" i="1"/>
  <c r="DB289" i="1" s="1"/>
  <c r="DC289" i="1" s="1"/>
  <c r="AZ290" i="1"/>
  <c r="U290" i="1"/>
  <c r="BB290" i="1"/>
  <c r="M290" i="1"/>
  <c r="Q288" i="1"/>
  <c r="R288" i="1" s="1"/>
  <c r="S288" i="1" s="1"/>
  <c r="AA287" i="1"/>
  <c r="T292" i="1"/>
  <c r="L292" i="1"/>
  <c r="P289" i="1"/>
  <c r="CP292" i="1"/>
  <c r="Y288" i="1"/>
  <c r="Z288" i="1" s="1"/>
  <c r="X289" i="1"/>
  <c r="Y289" i="1" s="1"/>
  <c r="Z289" i="1" s="1"/>
  <c r="CR290" i="1"/>
  <c r="DQ290" i="1"/>
  <c r="CX291" i="1"/>
  <c r="H292" i="1"/>
  <c r="I292" i="1" s="1"/>
  <c r="DR289" i="1"/>
  <c r="DS289" i="1" s="1"/>
  <c r="E292" i="1"/>
  <c r="D293" i="1"/>
  <c r="AT99" i="1" l="1"/>
  <c r="BY290" i="1"/>
  <c r="BZ290" i="1" s="1"/>
  <c r="DA290" i="1"/>
  <c r="DB290" i="1" s="1"/>
  <c r="DC290" i="1" s="1"/>
  <c r="BW291" i="1" a="1"/>
  <c r="BW291" i="1" s="1"/>
  <c r="BX291" i="1" s="1"/>
  <c r="CC293" i="1"/>
  <c r="CB288" i="1"/>
  <c r="CF95" i="1"/>
  <c r="CJ95" i="1" s="1"/>
  <c r="CE95" i="1"/>
  <c r="CL95" i="1" s="1"/>
  <c r="CI99" i="1"/>
  <c r="N293" i="1"/>
  <c r="BT95" i="1"/>
  <c r="CD95" i="1"/>
  <c r="AD293" i="1"/>
  <c r="AH293" i="1"/>
  <c r="F295" i="1"/>
  <c r="K292" i="1"/>
  <c r="DP292" i="1"/>
  <c r="G294" i="1"/>
  <c r="V294" i="1" s="1"/>
  <c r="W294" i="1"/>
  <c r="O294" i="1"/>
  <c r="CZ291" i="1"/>
  <c r="BP99" i="1"/>
  <c r="BC290" i="1"/>
  <c r="BA290" i="1"/>
  <c r="CQ292" i="1"/>
  <c r="DA291" i="1"/>
  <c r="DB291" i="1" s="1"/>
  <c r="AJ291" i="1"/>
  <c r="AK291" i="1" s="1"/>
  <c r="AL291" i="1" s="1"/>
  <c r="AF291" i="1"/>
  <c r="AG290" i="1"/>
  <c r="AB290" i="1"/>
  <c r="AC290" i="1" s="1"/>
  <c r="AE290" i="1" s="1"/>
  <c r="BF99" i="1"/>
  <c r="BD99" i="1"/>
  <c r="CT99" i="1"/>
  <c r="BE99" i="1"/>
  <c r="BI99" i="1"/>
  <c r="CU99" i="1"/>
  <c r="BJ99" i="1"/>
  <c r="BH99" i="1"/>
  <c r="CY292" i="1"/>
  <c r="CW292" i="1"/>
  <c r="AI289" i="1"/>
  <c r="AZ291" i="1"/>
  <c r="U291" i="1"/>
  <c r="M291" i="1"/>
  <c r="BB291" i="1"/>
  <c r="Q289" i="1"/>
  <c r="R289" i="1" s="1"/>
  <c r="S289" i="1" s="1"/>
  <c r="AA288" i="1"/>
  <c r="T293" i="1"/>
  <c r="L293" i="1"/>
  <c r="CP293" i="1"/>
  <c r="X290" i="1"/>
  <c r="P290" i="1"/>
  <c r="CR291" i="1"/>
  <c r="DQ291" i="1"/>
  <c r="CX292" i="1"/>
  <c r="H293" i="1"/>
  <c r="I293" i="1" s="1"/>
  <c r="DR290" i="1"/>
  <c r="DS290" i="1" s="1"/>
  <c r="E293" i="1"/>
  <c r="D294" i="1"/>
  <c r="AN99" i="1" l="1"/>
  <c r="AV99" i="1" s="1"/>
  <c r="DC291" i="1"/>
  <c r="BY291" i="1"/>
  <c r="BZ291" i="1" s="1"/>
  <c r="BW292" i="1" a="1"/>
  <c r="BW292" i="1" s="1"/>
  <c r="BX292" i="1" s="1"/>
  <c r="DA292" i="1"/>
  <c r="DB292" i="1" s="1"/>
  <c r="DC292" i="1" s="1"/>
  <c r="CC294" i="1"/>
  <c r="CB289" i="1"/>
  <c r="CG95" i="1"/>
  <c r="CH95" i="1"/>
  <c r="O295" i="1"/>
  <c r="W295" i="1"/>
  <c r="F296" i="1"/>
  <c r="G295" i="1"/>
  <c r="AH295" i="1" s="1"/>
  <c r="K293" i="1"/>
  <c r="DP293" i="1"/>
  <c r="N294" i="1"/>
  <c r="AD294" i="1"/>
  <c r="AH294" i="1"/>
  <c r="CZ292" i="1"/>
  <c r="BC291" i="1"/>
  <c r="BA291" i="1"/>
  <c r="CQ293" i="1"/>
  <c r="AJ292" i="1"/>
  <c r="AK292" i="1" s="1"/>
  <c r="AL292" i="1" s="1"/>
  <c r="AF292" i="1"/>
  <c r="AG291" i="1"/>
  <c r="AB291" i="1"/>
  <c r="AC291" i="1" s="1"/>
  <c r="AE291" i="1" s="1"/>
  <c r="BG99" i="1"/>
  <c r="CV99" i="1"/>
  <c r="CW99" i="1" s="1"/>
  <c r="AM100" i="1"/>
  <c r="BK99" i="1"/>
  <c r="CY293" i="1"/>
  <c r="CW293" i="1"/>
  <c r="AI290" i="1"/>
  <c r="AZ292" i="1"/>
  <c r="U292" i="1"/>
  <c r="M292" i="1"/>
  <c r="BB292" i="1"/>
  <c r="Q290" i="1"/>
  <c r="R290" i="1" s="1"/>
  <c r="S290" i="1" s="1"/>
  <c r="AA289" i="1"/>
  <c r="T294" i="1"/>
  <c r="L294" i="1"/>
  <c r="CP294" i="1"/>
  <c r="Y290" i="1"/>
  <c r="Z290" i="1" s="1"/>
  <c r="P291" i="1"/>
  <c r="X291" i="1"/>
  <c r="Y291" i="1" s="1"/>
  <c r="Z291" i="1" s="1"/>
  <c r="CR292" i="1"/>
  <c r="DQ292" i="1"/>
  <c r="CX293" i="1"/>
  <c r="H294" i="1"/>
  <c r="I294" i="1" s="1"/>
  <c r="DR291" i="1"/>
  <c r="DS291" i="1" s="1"/>
  <c r="E294" i="1"/>
  <c r="D295" i="1"/>
  <c r="AU99" i="1" l="1"/>
  <c r="AP100" i="1"/>
  <c r="AQ100" i="1"/>
  <c r="AR100" i="1"/>
  <c r="AS100" i="1"/>
  <c r="AO100" i="1"/>
  <c r="CT100" i="1" s="1"/>
  <c r="AW100" i="1"/>
  <c r="BY292" i="1"/>
  <c r="BZ292" i="1" s="1"/>
  <c r="BW293" i="1" a="1"/>
  <c r="BW293" i="1" s="1"/>
  <c r="BX293" i="1" s="1"/>
  <c r="CC295" i="1"/>
  <c r="CB290" i="1"/>
  <c r="CK100" i="1"/>
  <c r="W296" i="1"/>
  <c r="F297" i="1"/>
  <c r="O296" i="1"/>
  <c r="G296" i="1"/>
  <c r="N296" i="1" s="1"/>
  <c r="N295" i="1"/>
  <c r="V295" i="1"/>
  <c r="AD295" i="1"/>
  <c r="K294" i="1"/>
  <c r="DP294" i="1"/>
  <c r="CZ293" i="1"/>
  <c r="BC292" i="1"/>
  <c r="BA292" i="1"/>
  <c r="CM95" i="1"/>
  <c r="CQ294" i="1"/>
  <c r="DA293" i="1"/>
  <c r="DB293" i="1" s="1"/>
  <c r="DC293" i="1" s="1"/>
  <c r="AJ293" i="1"/>
  <c r="AK293" i="1" s="1"/>
  <c r="AL293" i="1" s="1"/>
  <c r="AF293" i="1"/>
  <c r="AB292" i="1"/>
  <c r="AC292" i="1" s="1"/>
  <c r="AE292" i="1" s="1"/>
  <c r="CX99" i="1"/>
  <c r="CS100" i="1"/>
  <c r="BQ96" i="1"/>
  <c r="BS96" i="1" s="1"/>
  <c r="CY294" i="1"/>
  <c r="CW294" i="1"/>
  <c r="AI291" i="1"/>
  <c r="AZ293" i="1"/>
  <c r="U293" i="1"/>
  <c r="AG292" i="1"/>
  <c r="BB293" i="1"/>
  <c r="M293" i="1"/>
  <c r="Q291" i="1"/>
  <c r="R291" i="1" s="1"/>
  <c r="S291" i="1" s="1"/>
  <c r="AA290" i="1"/>
  <c r="T295" i="1"/>
  <c r="L295" i="1"/>
  <c r="CP295" i="1"/>
  <c r="X292" i="1"/>
  <c r="P292" i="1"/>
  <c r="CR293" i="1"/>
  <c r="DQ293" i="1"/>
  <c r="CX294" i="1"/>
  <c r="H295" i="1"/>
  <c r="I295" i="1" s="1"/>
  <c r="DR292" i="1"/>
  <c r="DS292" i="1" s="1"/>
  <c r="E295" i="1"/>
  <c r="D296" i="1"/>
  <c r="AT100" i="1" l="1"/>
  <c r="AN100" i="1" s="1"/>
  <c r="BY293" i="1"/>
  <c r="BZ293" i="1" s="1"/>
  <c r="BW294" i="1" a="1"/>
  <c r="BW294" i="1" s="1"/>
  <c r="BX294" i="1" s="1"/>
  <c r="CB291" i="1"/>
  <c r="CI100" i="1"/>
  <c r="CF96" i="1"/>
  <c r="CJ96" i="1" s="1"/>
  <c r="CE96" i="1"/>
  <c r="CL96" i="1" s="1"/>
  <c r="AD296" i="1"/>
  <c r="V296" i="1"/>
  <c r="G297" i="1"/>
  <c r="V297" i="1" s="1"/>
  <c r="W297" i="1"/>
  <c r="AH296" i="1"/>
  <c r="O297" i="1"/>
  <c r="BT96" i="1"/>
  <c r="CD96" i="1"/>
  <c r="CH96" i="1" s="1"/>
  <c r="F298" i="1"/>
  <c r="K295" i="1"/>
  <c r="DP295" i="1"/>
  <c r="CZ294" i="1"/>
  <c r="BP100" i="1"/>
  <c r="BC293" i="1"/>
  <c r="BA293" i="1"/>
  <c r="CQ295" i="1"/>
  <c r="AJ294" i="1"/>
  <c r="AK294" i="1" s="1"/>
  <c r="AL294" i="1" s="1"/>
  <c r="AF294" i="1"/>
  <c r="AG293" i="1"/>
  <c r="AB293" i="1"/>
  <c r="AC293" i="1" s="1"/>
  <c r="AE293" i="1" s="1"/>
  <c r="CY99" i="1"/>
  <c r="CZ99" i="1" s="1"/>
  <c r="BD100" i="1"/>
  <c r="BE100" i="1"/>
  <c r="BF100" i="1"/>
  <c r="BI100" i="1"/>
  <c r="CU100" i="1"/>
  <c r="CV100" i="1" s="1"/>
  <c r="CW100" i="1" s="1"/>
  <c r="BJ100" i="1"/>
  <c r="BH100" i="1"/>
  <c r="CY295" i="1"/>
  <c r="CW295" i="1"/>
  <c r="AI292" i="1"/>
  <c r="AZ294" i="1"/>
  <c r="BB294" i="1"/>
  <c r="U294" i="1"/>
  <c r="Q292" i="1"/>
  <c r="R292" i="1" s="1"/>
  <c r="S292" i="1" s="1"/>
  <c r="AA291" i="1"/>
  <c r="T296" i="1"/>
  <c r="L296" i="1"/>
  <c r="CP296" i="1"/>
  <c r="M294" i="1"/>
  <c r="Y292" i="1"/>
  <c r="Z292" i="1" s="1"/>
  <c r="P293" i="1"/>
  <c r="CR294" i="1"/>
  <c r="X293" i="1"/>
  <c r="DQ294" i="1"/>
  <c r="CX295" i="1"/>
  <c r="H296" i="1"/>
  <c r="I296" i="1" s="1"/>
  <c r="DR293" i="1"/>
  <c r="DS293" i="1" s="1"/>
  <c r="E296" i="1"/>
  <c r="D297" i="1"/>
  <c r="AV100" i="1" l="1"/>
  <c r="AU100" i="1"/>
  <c r="BY294" i="1"/>
  <c r="BZ294" i="1" s="1"/>
  <c r="DA294" i="1"/>
  <c r="DB294" i="1" s="1"/>
  <c r="DC294" i="1" s="1"/>
  <c r="BW295" i="1" a="1"/>
  <c r="BW295" i="1" s="1"/>
  <c r="BX295" i="1" s="1"/>
  <c r="CB292" i="1"/>
  <c r="N297" i="1"/>
  <c r="AD297" i="1"/>
  <c r="AH297" i="1"/>
  <c r="CG96" i="1"/>
  <c r="W298" i="1"/>
  <c r="O298" i="1"/>
  <c r="F299" i="1"/>
  <c r="G298" i="1"/>
  <c r="V298" i="1" s="1"/>
  <c r="K296" i="1"/>
  <c r="DP296" i="1"/>
  <c r="CZ295" i="1"/>
  <c r="BC294" i="1"/>
  <c r="BA294" i="1"/>
  <c r="CQ296" i="1"/>
  <c r="DA295" i="1"/>
  <c r="DB295" i="1" s="1"/>
  <c r="AJ295" i="1"/>
  <c r="AK295" i="1" s="1"/>
  <c r="AL295" i="1" s="1"/>
  <c r="AF295" i="1"/>
  <c r="AG294" i="1"/>
  <c r="AB294" i="1"/>
  <c r="AC294" i="1" s="1"/>
  <c r="AE294" i="1" s="1"/>
  <c r="BG100" i="1"/>
  <c r="CX100" i="1"/>
  <c r="BK100" i="1"/>
  <c r="AM101" i="1"/>
  <c r="CY296" i="1"/>
  <c r="CW296" i="1"/>
  <c r="AI293" i="1"/>
  <c r="AZ295" i="1"/>
  <c r="U295" i="1"/>
  <c r="M295" i="1"/>
  <c r="BB295" i="1"/>
  <c r="Q293" i="1"/>
  <c r="R293" i="1" s="1"/>
  <c r="S293" i="1" s="1"/>
  <c r="AA292" i="1"/>
  <c r="T297" i="1"/>
  <c r="L297" i="1"/>
  <c r="CP297" i="1"/>
  <c r="P294" i="1"/>
  <c r="X294" i="1"/>
  <c r="Y294" i="1" s="1"/>
  <c r="Z294" i="1" s="1"/>
  <c r="CR295" i="1"/>
  <c r="Y293" i="1"/>
  <c r="Z293" i="1" s="1"/>
  <c r="DQ295" i="1"/>
  <c r="CX296" i="1"/>
  <c r="H297" i="1"/>
  <c r="I297" i="1" s="1"/>
  <c r="DR294" i="1"/>
  <c r="DS294" i="1" s="1"/>
  <c r="E297" i="1"/>
  <c r="D298" i="1"/>
  <c r="AS101" i="1" l="1"/>
  <c r="AO101" i="1"/>
  <c r="AP101" i="1"/>
  <c r="AQ101" i="1"/>
  <c r="AR101" i="1"/>
  <c r="AW101" i="1"/>
  <c r="BY295" i="1"/>
  <c r="BZ295" i="1" s="1"/>
  <c r="DC295" i="1"/>
  <c r="BW296" i="1" a="1"/>
  <c r="BW296" i="1" s="1"/>
  <c r="BX296" i="1" s="1"/>
  <c r="CB293" i="1"/>
  <c r="G299" i="1"/>
  <c r="V299" i="1" s="1"/>
  <c r="CK101" i="1"/>
  <c r="O299" i="1"/>
  <c r="F300" i="1"/>
  <c r="W299" i="1"/>
  <c r="AD298" i="1"/>
  <c r="N298" i="1"/>
  <c r="AH298" i="1"/>
  <c r="K297" i="1"/>
  <c r="DP297" i="1"/>
  <c r="CZ296" i="1"/>
  <c r="BC295" i="1"/>
  <c r="BA295" i="1"/>
  <c r="CM96" i="1"/>
  <c r="CQ297" i="1"/>
  <c r="AJ296" i="1"/>
  <c r="AK296" i="1" s="1"/>
  <c r="AL296" i="1" s="1"/>
  <c r="AF296" i="1"/>
  <c r="AG295" i="1"/>
  <c r="AB295" i="1"/>
  <c r="AC295" i="1" s="1"/>
  <c r="AE295" i="1" s="1"/>
  <c r="CY100" i="1"/>
  <c r="CZ100" i="1" s="1"/>
  <c r="BQ97" i="1"/>
  <c r="BS97" i="1" s="1"/>
  <c r="CS101" i="1"/>
  <c r="CY297" i="1"/>
  <c r="CW297" i="1"/>
  <c r="AI294" i="1"/>
  <c r="AZ296" i="1"/>
  <c r="X295" i="1"/>
  <c r="U296" i="1"/>
  <c r="BB296" i="1"/>
  <c r="Q294" i="1"/>
  <c r="R294" i="1" s="1"/>
  <c r="S294" i="1" s="1"/>
  <c r="AA293" i="1"/>
  <c r="T298" i="1"/>
  <c r="L298" i="1"/>
  <c r="CP298" i="1"/>
  <c r="M296" i="1"/>
  <c r="P295" i="1"/>
  <c r="CR296" i="1"/>
  <c r="DQ296" i="1"/>
  <c r="CX297" i="1"/>
  <c r="H298" i="1"/>
  <c r="I298" i="1" s="1"/>
  <c r="DR295" i="1"/>
  <c r="DS295" i="1" s="1"/>
  <c r="E298" i="1"/>
  <c r="D299" i="1"/>
  <c r="AT101" i="1" l="1"/>
  <c r="AN101" i="1" s="1"/>
  <c r="AU101" i="1" s="1"/>
  <c r="F301" i="1"/>
  <c r="W301" i="1" s="1"/>
  <c r="BY296" i="1"/>
  <c r="BZ296" i="1" s="1"/>
  <c r="DA296" i="1"/>
  <c r="DB296" i="1" s="1"/>
  <c r="DC296" i="1" s="1"/>
  <c r="BW297" i="1" a="1"/>
  <c r="BW297" i="1" s="1"/>
  <c r="BX297" i="1" s="1"/>
  <c r="DA297" i="1"/>
  <c r="DB297" i="1" s="1"/>
  <c r="CB294" i="1"/>
  <c r="W300" i="1"/>
  <c r="AH299" i="1"/>
  <c r="AD299" i="1"/>
  <c r="N299" i="1"/>
  <c r="CF97" i="1"/>
  <c r="CJ97" i="1" s="1"/>
  <c r="CE97" i="1"/>
  <c r="CL97" i="1" s="1"/>
  <c r="G300" i="1"/>
  <c r="AH300" i="1" s="1"/>
  <c r="O300" i="1"/>
  <c r="CI101" i="1"/>
  <c r="BT97" i="1"/>
  <c r="CD97" i="1"/>
  <c r="K298" i="1"/>
  <c r="DP298" i="1"/>
  <c r="CZ297" i="1"/>
  <c r="BP101" i="1"/>
  <c r="BC296" i="1"/>
  <c r="BA296" i="1"/>
  <c r="CQ298" i="1"/>
  <c r="AJ297" i="1"/>
  <c r="AK297" i="1" s="1"/>
  <c r="AL297" i="1" s="1"/>
  <c r="AF297" i="1"/>
  <c r="AG296" i="1"/>
  <c r="AB296" i="1"/>
  <c r="AC296" i="1" s="1"/>
  <c r="AE296" i="1" s="1"/>
  <c r="CT101" i="1"/>
  <c r="BI101" i="1"/>
  <c r="CU101" i="1"/>
  <c r="BJ101" i="1"/>
  <c r="BD101" i="1"/>
  <c r="BE101" i="1"/>
  <c r="BH101" i="1"/>
  <c r="BF101" i="1"/>
  <c r="CY298" i="1"/>
  <c r="CW298" i="1"/>
  <c r="AI295" i="1"/>
  <c r="AZ297" i="1"/>
  <c r="Y295" i="1"/>
  <c r="Z295" i="1" s="1"/>
  <c r="BB297" i="1"/>
  <c r="U297" i="1"/>
  <c r="M297" i="1"/>
  <c r="Q295" i="1"/>
  <c r="R295" i="1" s="1"/>
  <c r="S295" i="1" s="1"/>
  <c r="AA294" i="1"/>
  <c r="T299" i="1"/>
  <c r="L299" i="1"/>
  <c r="P296" i="1"/>
  <c r="CP299" i="1"/>
  <c r="X296" i="1"/>
  <c r="Y296" i="1" s="1"/>
  <c r="Z296" i="1" s="1"/>
  <c r="CR297" i="1"/>
  <c r="DQ297" i="1"/>
  <c r="CX298" i="1"/>
  <c r="H299" i="1"/>
  <c r="I299" i="1" s="1"/>
  <c r="DR296" i="1"/>
  <c r="DS296" i="1" s="1"/>
  <c r="D300" i="1"/>
  <c r="E299" i="1"/>
  <c r="AV101" i="1" l="1"/>
  <c r="G301" i="1"/>
  <c r="AH301" i="1" s="1"/>
  <c r="O301" i="1"/>
  <c r="F302" i="1"/>
  <c r="O302" i="1" s="1"/>
  <c r="DC297" i="1"/>
  <c r="BY297" i="1"/>
  <c r="BZ297" i="1" s="1"/>
  <c r="BW298" i="1" a="1"/>
  <c r="BW298" i="1" s="1"/>
  <c r="CB295" i="1"/>
  <c r="CG97" i="1"/>
  <c r="CH97" i="1"/>
  <c r="N300" i="1"/>
  <c r="V300" i="1"/>
  <c r="AD300" i="1"/>
  <c r="K299" i="1"/>
  <c r="DP299" i="1"/>
  <c r="CZ298" i="1"/>
  <c r="BC297" i="1"/>
  <c r="BA297" i="1"/>
  <c r="CQ299" i="1"/>
  <c r="DA298" i="1"/>
  <c r="DB298" i="1" s="1"/>
  <c r="DC298" i="1" s="1"/>
  <c r="AJ298" i="1"/>
  <c r="AK298" i="1" s="1"/>
  <c r="AL298" i="1" s="1"/>
  <c r="AF298" i="1"/>
  <c r="AB297" i="1"/>
  <c r="AC297" i="1" s="1"/>
  <c r="AE297" i="1" s="1"/>
  <c r="CV101" i="1"/>
  <c r="CW101" i="1" s="1"/>
  <c r="BG101" i="1"/>
  <c r="BK101" i="1"/>
  <c r="AM102" i="1"/>
  <c r="CY299" i="1"/>
  <c r="CW299" i="1"/>
  <c r="AI296" i="1"/>
  <c r="AZ298" i="1"/>
  <c r="M298" i="1"/>
  <c r="AG297" i="1"/>
  <c r="BB298" i="1"/>
  <c r="U298" i="1"/>
  <c r="Q296" i="1"/>
  <c r="R296" i="1" s="1"/>
  <c r="S296" i="1" s="1"/>
  <c r="AA295" i="1"/>
  <c r="T300" i="1"/>
  <c r="L300" i="1"/>
  <c r="CP300" i="1"/>
  <c r="P297" i="1"/>
  <c r="CR298" i="1"/>
  <c r="X297" i="1"/>
  <c r="DQ298" i="1"/>
  <c r="CX299" i="1"/>
  <c r="H300" i="1"/>
  <c r="I300" i="1" s="1"/>
  <c r="DR297" i="1"/>
  <c r="DS297" i="1" s="1"/>
  <c r="E300" i="1"/>
  <c r="D301" i="1"/>
  <c r="AO102" i="1" l="1"/>
  <c r="AP102" i="1"/>
  <c r="AQ102" i="1"/>
  <c r="AR102" i="1"/>
  <c r="AS102" i="1"/>
  <c r="AW102" i="1"/>
  <c r="V301" i="1"/>
  <c r="AD301" i="1"/>
  <c r="N301" i="1"/>
  <c r="F303" i="1"/>
  <c r="O303" i="1" s="1"/>
  <c r="W302" i="1"/>
  <c r="G302" i="1"/>
  <c r="N302" i="1" s="1"/>
  <c r="BX298" i="1"/>
  <c r="BY298" i="1" s="1"/>
  <c r="BZ298" i="1" s="1"/>
  <c r="BW299" i="1" a="1"/>
  <c r="BW299" i="1" s="1"/>
  <c r="BX299" i="1" s="1"/>
  <c r="CB296" i="1"/>
  <c r="CK102" i="1"/>
  <c r="K300" i="1"/>
  <c r="DP300" i="1"/>
  <c r="CZ299" i="1"/>
  <c r="BC298" i="1"/>
  <c r="BA298" i="1"/>
  <c r="CM97" i="1"/>
  <c r="CQ300" i="1"/>
  <c r="DA299" i="1"/>
  <c r="DB299" i="1" s="1"/>
  <c r="DC299" i="1" s="1"/>
  <c r="AJ299" i="1"/>
  <c r="AK299" i="1" s="1"/>
  <c r="AL299" i="1" s="1"/>
  <c r="AF299" i="1"/>
  <c r="AG298" i="1"/>
  <c r="AB298" i="1"/>
  <c r="AC298" i="1" s="1"/>
  <c r="AE298" i="1" s="1"/>
  <c r="CX101" i="1"/>
  <c r="CS102" i="1"/>
  <c r="BQ98" i="1"/>
  <c r="BS98" i="1" s="1"/>
  <c r="CY300" i="1"/>
  <c r="CW300" i="1"/>
  <c r="AI297" i="1"/>
  <c r="AZ299" i="1"/>
  <c r="M299" i="1"/>
  <c r="U299" i="1"/>
  <c r="BB299" i="1"/>
  <c r="Q297" i="1"/>
  <c r="R297" i="1" s="1"/>
  <c r="S297" i="1" s="1"/>
  <c r="AA296" i="1"/>
  <c r="T301" i="1"/>
  <c r="L301" i="1"/>
  <c r="CP301" i="1"/>
  <c r="P298" i="1"/>
  <c r="X298" i="1"/>
  <c r="Y297" i="1"/>
  <c r="Z297" i="1" s="1"/>
  <c r="CR299" i="1"/>
  <c r="DQ299" i="1"/>
  <c r="CX300" i="1"/>
  <c r="H301" i="1"/>
  <c r="I301" i="1" s="1"/>
  <c r="DR298" i="1"/>
  <c r="DS298" i="1" s="1"/>
  <c r="E301" i="1"/>
  <c r="D302" i="1"/>
  <c r="AT102" i="1" l="1"/>
  <c r="AH302" i="1"/>
  <c r="AD302" i="1"/>
  <c r="V302" i="1"/>
  <c r="G303" i="1"/>
  <c r="AH303" i="1" s="1"/>
  <c r="W303" i="1"/>
  <c r="CC296" i="1"/>
  <c r="CC297" i="1" s="1"/>
  <c r="CC298" i="1" s="1"/>
  <c r="CC299" i="1" s="1"/>
  <c r="CC300" i="1" s="1"/>
  <c r="CC301" i="1" s="1"/>
  <c r="CC302" i="1" s="1"/>
  <c r="F304" i="1"/>
  <c r="G304" i="1" s="1"/>
  <c r="BY299" i="1"/>
  <c r="BZ299" i="1" s="1"/>
  <c r="BW300" i="1" a="1"/>
  <c r="BW300" i="1" s="1"/>
  <c r="BX300" i="1" s="1"/>
  <c r="CB297" i="1"/>
  <c r="CF98" i="1"/>
  <c r="CJ98" i="1" s="1"/>
  <c r="CE98" i="1"/>
  <c r="CL98" i="1" s="1"/>
  <c r="CI102" i="1"/>
  <c r="BT98" i="1"/>
  <c r="CD98" i="1"/>
  <c r="CH98" i="1" s="1"/>
  <c r="K301" i="1"/>
  <c r="DP301" i="1"/>
  <c r="CZ300" i="1"/>
  <c r="BP102" i="1"/>
  <c r="BC299" i="1"/>
  <c r="BA299" i="1"/>
  <c r="CQ301" i="1"/>
  <c r="DA300" i="1"/>
  <c r="DB300" i="1" s="1"/>
  <c r="DC300" i="1" s="1"/>
  <c r="AJ300" i="1"/>
  <c r="AK300" i="1" s="1"/>
  <c r="AL300" i="1" s="1"/>
  <c r="AF300" i="1"/>
  <c r="AG299" i="1"/>
  <c r="AB299" i="1"/>
  <c r="AC299" i="1" s="1"/>
  <c r="AE299" i="1" s="1"/>
  <c r="CY101" i="1"/>
  <c r="CZ101" i="1" s="1"/>
  <c r="CU102" i="1"/>
  <c r="BE102" i="1"/>
  <c r="CT102" i="1"/>
  <c r="BI102" i="1"/>
  <c r="BF102" i="1"/>
  <c r="BD102" i="1"/>
  <c r="BJ102" i="1"/>
  <c r="BH102" i="1"/>
  <c r="CY301" i="1"/>
  <c r="CW301" i="1"/>
  <c r="AI298" i="1"/>
  <c r="AZ300" i="1"/>
  <c r="M300" i="1"/>
  <c r="BB300" i="1"/>
  <c r="U300" i="1"/>
  <c r="Q298" i="1"/>
  <c r="R298" i="1" s="1"/>
  <c r="S298" i="1" s="1"/>
  <c r="AA297" i="1"/>
  <c r="T302" i="1"/>
  <c r="L302" i="1"/>
  <c r="CP302" i="1"/>
  <c r="Y298" i="1"/>
  <c r="Z298" i="1" s="1"/>
  <c r="P299" i="1"/>
  <c r="X299" i="1"/>
  <c r="CR300" i="1"/>
  <c r="DQ300" i="1"/>
  <c r="CX301" i="1"/>
  <c r="H302" i="1"/>
  <c r="I302" i="1" s="1"/>
  <c r="DR299" i="1"/>
  <c r="DS299" i="1" s="1"/>
  <c r="D303" i="1"/>
  <c r="E302" i="1"/>
  <c r="AN102" i="1" l="1"/>
  <c r="AU102" i="1" s="1"/>
  <c r="N303" i="1"/>
  <c r="W304" i="1"/>
  <c r="V303" i="1"/>
  <c r="CC303" i="1"/>
  <c r="CC304" i="1" s="1"/>
  <c r="AD303" i="1"/>
  <c r="F305" i="1"/>
  <c r="O304" i="1"/>
  <c r="BY300" i="1"/>
  <c r="BZ300" i="1" s="1"/>
  <c r="BW301" i="1" a="1"/>
  <c r="BW301" i="1" s="1"/>
  <c r="BX301" i="1" s="1"/>
  <c r="CB298" i="1"/>
  <c r="CG98" i="1"/>
  <c r="K302" i="1"/>
  <c r="DP302" i="1"/>
  <c r="CZ301" i="1"/>
  <c r="BC300" i="1"/>
  <c r="BA300" i="1"/>
  <c r="CQ302" i="1"/>
  <c r="V304" i="1"/>
  <c r="N304" i="1"/>
  <c r="AH304" i="1"/>
  <c r="AD304" i="1"/>
  <c r="AJ301" i="1"/>
  <c r="AK301" i="1" s="1"/>
  <c r="AL301" i="1" s="1"/>
  <c r="AF301" i="1"/>
  <c r="AB300" i="1"/>
  <c r="AC300" i="1" s="1"/>
  <c r="AE300" i="1" s="1"/>
  <c r="CV102" i="1"/>
  <c r="CW102" i="1" s="1"/>
  <c r="BG102" i="1"/>
  <c r="AM103" i="1"/>
  <c r="BK102" i="1"/>
  <c r="CY302" i="1"/>
  <c r="CW302" i="1"/>
  <c r="AI299" i="1"/>
  <c r="AZ301" i="1"/>
  <c r="AG300" i="1"/>
  <c r="U301" i="1"/>
  <c r="M301" i="1"/>
  <c r="BB301" i="1"/>
  <c r="Q299" i="1"/>
  <c r="R299" i="1" s="1"/>
  <c r="S299" i="1" s="1"/>
  <c r="AA298" i="1"/>
  <c r="T303" i="1"/>
  <c r="L303" i="1"/>
  <c r="CP303" i="1"/>
  <c r="P300" i="1"/>
  <c r="X300" i="1"/>
  <c r="Y300" i="1" s="1"/>
  <c r="Z300" i="1" s="1"/>
  <c r="Y299" i="1"/>
  <c r="Z299" i="1" s="1"/>
  <c r="DQ301" i="1"/>
  <c r="CR301" i="1"/>
  <c r="CX302" i="1"/>
  <c r="H303" i="1"/>
  <c r="I303" i="1" s="1"/>
  <c r="DR300" i="1"/>
  <c r="DS300" i="1" s="1"/>
  <c r="E303" i="1"/>
  <c r="D304" i="1"/>
  <c r="AV102" i="1" l="1"/>
  <c r="AQ103" i="1"/>
  <c r="AR103" i="1"/>
  <c r="AS103" i="1"/>
  <c r="AO103" i="1"/>
  <c r="AP103" i="1"/>
  <c r="AW103" i="1"/>
  <c r="F306" i="1"/>
  <c r="O306" i="1" s="1"/>
  <c r="O305" i="1"/>
  <c r="W305" i="1"/>
  <c r="G305" i="1"/>
  <c r="N305" i="1" s="1"/>
  <c r="BY301" i="1"/>
  <c r="BZ301" i="1" s="1"/>
  <c r="BW302" i="1" a="1"/>
  <c r="BW302" i="1" s="1"/>
  <c r="BX302" i="1" s="1"/>
  <c r="CB299" i="1"/>
  <c r="CK103" i="1"/>
  <c r="K303" i="1"/>
  <c r="DP303" i="1"/>
  <c r="CZ302" i="1"/>
  <c r="BC301" i="1"/>
  <c r="BA301" i="1"/>
  <c r="CM98" i="1"/>
  <c r="CQ303" i="1"/>
  <c r="AJ302" i="1"/>
  <c r="AK302" i="1" s="1"/>
  <c r="AL302" i="1" s="1"/>
  <c r="AF302" i="1"/>
  <c r="AG301" i="1"/>
  <c r="AB301" i="1"/>
  <c r="AC301" i="1" s="1"/>
  <c r="AE301" i="1" s="1"/>
  <c r="CX102" i="1"/>
  <c r="CY102" i="1" s="1"/>
  <c r="CZ102" i="1" s="1"/>
  <c r="BQ99" i="1"/>
  <c r="BS99" i="1" s="1"/>
  <c r="CS103" i="1"/>
  <c r="CY303" i="1"/>
  <c r="CW303" i="1"/>
  <c r="AI300" i="1"/>
  <c r="DA301" i="1"/>
  <c r="DB301" i="1" s="1"/>
  <c r="DC301" i="1" s="1"/>
  <c r="AZ302" i="1"/>
  <c r="M302" i="1"/>
  <c r="BB302" i="1"/>
  <c r="U302" i="1"/>
  <c r="Q300" i="1"/>
  <c r="R300" i="1" s="1"/>
  <c r="S300" i="1" s="1"/>
  <c r="AA299" i="1"/>
  <c r="T304" i="1"/>
  <c r="L304" i="1"/>
  <c r="CP304" i="1"/>
  <c r="X301" i="1"/>
  <c r="Y301" i="1" s="1"/>
  <c r="Z301" i="1" s="1"/>
  <c r="P301" i="1"/>
  <c r="CR302" i="1"/>
  <c r="DQ302" i="1"/>
  <c r="CX303" i="1"/>
  <c r="H304" i="1"/>
  <c r="I304" i="1" s="1"/>
  <c r="DR301" i="1"/>
  <c r="DS301" i="1" s="1"/>
  <c r="E304" i="1"/>
  <c r="D305" i="1"/>
  <c r="AT103" i="1" l="1"/>
  <c r="G306" i="1"/>
  <c r="AH306" i="1" s="1"/>
  <c r="W306" i="1"/>
  <c r="F307" i="1"/>
  <c r="G307" i="1" s="1"/>
  <c r="AH305" i="1"/>
  <c r="V305" i="1"/>
  <c r="CC305" i="1"/>
  <c r="AD305" i="1"/>
  <c r="BY302" i="1"/>
  <c r="BZ302" i="1" s="1"/>
  <c r="DA302" i="1"/>
  <c r="DB302" i="1" s="1"/>
  <c r="DC302" i="1" s="1"/>
  <c r="BW303" i="1" a="1"/>
  <c r="BW303" i="1" s="1"/>
  <c r="BX303" i="1" s="1"/>
  <c r="CB300" i="1"/>
  <c r="CF99" i="1"/>
  <c r="CJ99" i="1" s="1"/>
  <c r="CE99" i="1"/>
  <c r="CL99" i="1" s="1"/>
  <c r="CI103" i="1"/>
  <c r="BT99" i="1"/>
  <c r="CD99" i="1"/>
  <c r="CH99" i="1" s="1"/>
  <c r="K304" i="1"/>
  <c r="DP304" i="1"/>
  <c r="CZ303" i="1"/>
  <c r="BP103" i="1"/>
  <c r="BC302" i="1"/>
  <c r="BA302" i="1"/>
  <c r="CQ304" i="1"/>
  <c r="AJ303" i="1"/>
  <c r="AK303" i="1" s="1"/>
  <c r="AL303" i="1" s="1"/>
  <c r="AF303" i="1"/>
  <c r="AG302" i="1"/>
  <c r="AB302" i="1"/>
  <c r="AC302" i="1" s="1"/>
  <c r="AE302" i="1" s="1"/>
  <c r="BJ103" i="1"/>
  <c r="CU103" i="1"/>
  <c r="CT103" i="1"/>
  <c r="BH103" i="1"/>
  <c r="BI103" i="1"/>
  <c r="BF103" i="1"/>
  <c r="BE103" i="1"/>
  <c r="BD103" i="1"/>
  <c r="CY304" i="1"/>
  <c r="CW304" i="1"/>
  <c r="AI301" i="1"/>
  <c r="AZ303" i="1"/>
  <c r="BB303" i="1"/>
  <c r="U303" i="1"/>
  <c r="M303" i="1"/>
  <c r="Q301" i="1"/>
  <c r="R301" i="1" s="1"/>
  <c r="S301" i="1" s="1"/>
  <c r="AA300" i="1"/>
  <c r="T305" i="1"/>
  <c r="L305" i="1"/>
  <c r="CP305" i="1"/>
  <c r="P302" i="1"/>
  <c r="X302" i="1"/>
  <c r="CR303" i="1"/>
  <c r="DQ303" i="1"/>
  <c r="CX304" i="1"/>
  <c r="H305" i="1"/>
  <c r="I305" i="1" s="1"/>
  <c r="DR302" i="1"/>
  <c r="DS302" i="1" s="1"/>
  <c r="E305" i="1"/>
  <c r="D306" i="1"/>
  <c r="AN103" i="1" l="1"/>
  <c r="AV103" i="1" s="1"/>
  <c r="V306" i="1"/>
  <c r="N306" i="1"/>
  <c r="CC306" i="1"/>
  <c r="CC307" i="1" s="1"/>
  <c r="AD306" i="1"/>
  <c r="O307" i="1"/>
  <c r="F308" i="1"/>
  <c r="W308" i="1" s="1"/>
  <c r="W307" i="1"/>
  <c r="BY303" i="1"/>
  <c r="BZ303" i="1" s="1"/>
  <c r="BW304" i="1" a="1"/>
  <c r="BW304" i="1" s="1"/>
  <c r="BX304" i="1" s="1"/>
  <c r="CB301" i="1"/>
  <c r="CG99" i="1"/>
  <c r="K305" i="1"/>
  <c r="DP305" i="1"/>
  <c r="CZ304" i="1"/>
  <c r="BC303" i="1"/>
  <c r="BA303" i="1"/>
  <c r="CQ305" i="1"/>
  <c r="V307" i="1"/>
  <c r="N307" i="1"/>
  <c r="AH307" i="1"/>
  <c r="AD307" i="1"/>
  <c r="AJ304" i="1"/>
  <c r="AK304" i="1" s="1"/>
  <c r="AL304" i="1" s="1"/>
  <c r="AF304" i="1"/>
  <c r="AG303" i="1"/>
  <c r="AB303" i="1"/>
  <c r="AC303" i="1" s="1"/>
  <c r="AE303" i="1" s="1"/>
  <c r="CV103" i="1"/>
  <c r="CW103" i="1" s="1"/>
  <c r="BK103" i="1"/>
  <c r="BG103" i="1"/>
  <c r="AM104" i="1"/>
  <c r="CY305" i="1"/>
  <c r="CW305" i="1"/>
  <c r="AI302" i="1"/>
  <c r="DA303" i="1"/>
  <c r="DB303" i="1" s="1"/>
  <c r="DC303" i="1" s="1"/>
  <c r="AZ304" i="1"/>
  <c r="M304" i="1"/>
  <c r="BB304" i="1"/>
  <c r="U304" i="1"/>
  <c r="Q302" i="1"/>
  <c r="R302" i="1" s="1"/>
  <c r="S302" i="1" s="1"/>
  <c r="AA301" i="1"/>
  <c r="T306" i="1"/>
  <c r="L306" i="1"/>
  <c r="CP306" i="1"/>
  <c r="Y302" i="1"/>
  <c r="Z302" i="1" s="1"/>
  <c r="X303" i="1"/>
  <c r="Y303" i="1" s="1"/>
  <c r="Z303" i="1" s="1"/>
  <c r="P303" i="1"/>
  <c r="CR304" i="1"/>
  <c r="DQ304" i="1"/>
  <c r="CX305" i="1"/>
  <c r="H306" i="1"/>
  <c r="I306" i="1" s="1"/>
  <c r="DR303" i="1"/>
  <c r="DS303" i="1" s="1"/>
  <c r="E306" i="1"/>
  <c r="D307" i="1"/>
  <c r="AU103" i="1" l="1"/>
  <c r="AO104" i="1"/>
  <c r="AP104" i="1"/>
  <c r="AS104" i="1"/>
  <c r="AQ104" i="1"/>
  <c r="AR104" i="1"/>
  <c r="AW104" i="1"/>
  <c r="G308" i="1"/>
  <c r="V308" i="1" s="1"/>
  <c r="F309" i="1"/>
  <c r="W309" i="1" s="1"/>
  <c r="O308" i="1"/>
  <c r="BY304" i="1"/>
  <c r="BZ304" i="1" s="1"/>
  <c r="BW305" i="1" a="1"/>
  <c r="BW305" i="1" s="1"/>
  <c r="BX305" i="1" s="1"/>
  <c r="DA304" i="1"/>
  <c r="DB304" i="1" s="1"/>
  <c r="DC304" i="1" s="1"/>
  <c r="CB302" i="1"/>
  <c r="CK104" i="1"/>
  <c r="K306" i="1"/>
  <c r="DP306" i="1"/>
  <c r="CZ305" i="1"/>
  <c r="BC304" i="1"/>
  <c r="BA304" i="1"/>
  <c r="CM99" i="1"/>
  <c r="CQ306" i="1"/>
  <c r="AJ305" i="1"/>
  <c r="AK305" i="1" s="1"/>
  <c r="AL305" i="1" s="1"/>
  <c r="AF305" i="1"/>
  <c r="AG304" i="1"/>
  <c r="AB304" i="1"/>
  <c r="AC304" i="1" s="1"/>
  <c r="AE304" i="1" s="1"/>
  <c r="CX103" i="1"/>
  <c r="BQ100" i="1"/>
  <c r="CS104" i="1"/>
  <c r="CY306" i="1"/>
  <c r="CW306" i="1"/>
  <c r="AI303" i="1"/>
  <c r="AZ305" i="1"/>
  <c r="U305" i="1"/>
  <c r="BB305" i="1"/>
  <c r="Q303" i="1"/>
  <c r="R303" i="1" s="1"/>
  <c r="S303" i="1" s="1"/>
  <c r="AA302" i="1"/>
  <c r="T307" i="1"/>
  <c r="L307" i="1"/>
  <c r="CP307" i="1"/>
  <c r="M305" i="1"/>
  <c r="P304" i="1"/>
  <c r="CR305" i="1"/>
  <c r="X304" i="1"/>
  <c r="DQ305" i="1"/>
  <c r="CX306" i="1"/>
  <c r="H307" i="1"/>
  <c r="I307" i="1" s="1"/>
  <c r="DR304" i="1"/>
  <c r="DS304" i="1" s="1"/>
  <c r="E307" i="1"/>
  <c r="D308" i="1"/>
  <c r="AT104" i="1" l="1"/>
  <c r="AN104" i="1" s="1"/>
  <c r="BE104" i="1"/>
  <c r="N308" i="1"/>
  <c r="AD308" i="1"/>
  <c r="AH308" i="1"/>
  <c r="F310" i="1"/>
  <c r="W310" i="1" s="1"/>
  <c r="O309" i="1"/>
  <c r="G309" i="1"/>
  <c r="V309" i="1" s="1"/>
  <c r="BY305" i="1"/>
  <c r="BZ305" i="1" s="1"/>
  <c r="DA305" i="1"/>
  <c r="DB305" i="1" s="1"/>
  <c r="DC305" i="1" s="1"/>
  <c r="BW306" i="1" a="1"/>
  <c r="BW306" i="1" s="1"/>
  <c r="CB303" i="1"/>
  <c r="CI104" i="1"/>
  <c r="K307" i="1"/>
  <c r="DP307" i="1"/>
  <c r="CZ306" i="1"/>
  <c r="BP104" i="1"/>
  <c r="BC305" i="1"/>
  <c r="BA305" i="1"/>
  <c r="CQ307" i="1"/>
  <c r="DA306" i="1"/>
  <c r="DB306" i="1" s="1"/>
  <c r="AJ306" i="1"/>
  <c r="AK306" i="1" s="1"/>
  <c r="AL306" i="1" s="1"/>
  <c r="AF306" i="1"/>
  <c r="AG305" i="1"/>
  <c r="AB305" i="1"/>
  <c r="AC305" i="1" s="1"/>
  <c r="AE305" i="1" s="1"/>
  <c r="BF104" i="1"/>
  <c r="CT104" i="1"/>
  <c r="BD104" i="1"/>
  <c r="CY103" i="1"/>
  <c r="CZ103" i="1" s="1"/>
  <c r="BI104" i="1"/>
  <c r="CU104" i="1"/>
  <c r="BJ104" i="1"/>
  <c r="BH104" i="1"/>
  <c r="BS100" i="1"/>
  <c r="CY307" i="1"/>
  <c r="CW307" i="1"/>
  <c r="AI304" i="1"/>
  <c r="AZ306" i="1"/>
  <c r="BB306" i="1"/>
  <c r="U306" i="1"/>
  <c r="M306" i="1"/>
  <c r="Q304" i="1"/>
  <c r="R304" i="1" s="1"/>
  <c r="S304" i="1" s="1"/>
  <c r="AA303" i="1"/>
  <c r="T308" i="1"/>
  <c r="L308" i="1"/>
  <c r="CP308" i="1"/>
  <c r="P305" i="1"/>
  <c r="X305" i="1"/>
  <c r="Y304" i="1"/>
  <c r="Z304" i="1" s="1"/>
  <c r="CR306" i="1"/>
  <c r="DQ306" i="1"/>
  <c r="CX307" i="1"/>
  <c r="H308" i="1"/>
  <c r="I308" i="1" s="1"/>
  <c r="DR305" i="1"/>
  <c r="DS305" i="1" s="1"/>
  <c r="D309" i="1"/>
  <c r="E308" i="1"/>
  <c r="AV104" i="1" l="1"/>
  <c r="AU104" i="1"/>
  <c r="N309" i="1"/>
  <c r="AH309" i="1"/>
  <c r="F311" i="1"/>
  <c r="W311" i="1" s="1"/>
  <c r="O310" i="1"/>
  <c r="G310" i="1"/>
  <c r="N310" i="1" s="1"/>
  <c r="AD309" i="1"/>
  <c r="BX306" i="1"/>
  <c r="BY306" i="1" s="1"/>
  <c r="BZ306" i="1" s="1"/>
  <c r="DC306" i="1"/>
  <c r="BW307" i="1" a="1"/>
  <c r="BW307" i="1" s="1"/>
  <c r="CB304" i="1"/>
  <c r="CF100" i="1"/>
  <c r="CJ100" i="1" s="1"/>
  <c r="CE100" i="1"/>
  <c r="CL100" i="1" s="1"/>
  <c r="CD100" i="1"/>
  <c r="CH100" i="1" s="1"/>
  <c r="K308" i="1"/>
  <c r="DP308" i="1"/>
  <c r="CZ307" i="1"/>
  <c r="BC306" i="1"/>
  <c r="BA306" i="1"/>
  <c r="CQ308" i="1"/>
  <c r="AJ307" i="1"/>
  <c r="AK307" i="1" s="1"/>
  <c r="AL307" i="1" s="1"/>
  <c r="AF307" i="1"/>
  <c r="AG306" i="1"/>
  <c r="AB306" i="1"/>
  <c r="AC306" i="1" s="1"/>
  <c r="AE306" i="1" s="1"/>
  <c r="CV104" i="1"/>
  <c r="CW104" i="1" s="1"/>
  <c r="BG104" i="1"/>
  <c r="BK104" i="1"/>
  <c r="BT100" i="1"/>
  <c r="AM105" i="1"/>
  <c r="CY308" i="1"/>
  <c r="CW308" i="1"/>
  <c r="AI305" i="1"/>
  <c r="AZ307" i="1"/>
  <c r="BB307" i="1"/>
  <c r="U307" i="1"/>
  <c r="M307" i="1"/>
  <c r="Q305" i="1"/>
  <c r="R305" i="1" s="1"/>
  <c r="S305" i="1" s="1"/>
  <c r="AA304" i="1"/>
  <c r="T309" i="1"/>
  <c r="L309" i="1"/>
  <c r="CP309" i="1"/>
  <c r="Y305" i="1"/>
  <c r="Z305" i="1" s="1"/>
  <c r="P306" i="1"/>
  <c r="CR307" i="1"/>
  <c r="X306" i="1"/>
  <c r="DQ307" i="1"/>
  <c r="CX308" i="1"/>
  <c r="H309" i="1"/>
  <c r="I309" i="1" s="1"/>
  <c r="DR306" i="1"/>
  <c r="DS306" i="1" s="1"/>
  <c r="E309" i="1"/>
  <c r="D310" i="1"/>
  <c r="AO105" i="1" l="1"/>
  <c r="AP105" i="1"/>
  <c r="AQ105" i="1"/>
  <c r="AR105" i="1"/>
  <c r="AS105" i="1"/>
  <c r="AW105" i="1"/>
  <c r="F312" i="1"/>
  <c r="O312" i="1" s="1"/>
  <c r="O311" i="1"/>
  <c r="G311" i="1"/>
  <c r="AD311" i="1" s="1"/>
  <c r="AD310" i="1"/>
  <c r="V310" i="1"/>
  <c r="AH310" i="1"/>
  <c r="BX307" i="1"/>
  <c r="BY307" i="1" s="1"/>
  <c r="BZ307" i="1" s="1"/>
  <c r="BW308" i="1" a="1"/>
  <c r="BW308" i="1" s="1"/>
  <c r="BX308" i="1" s="1"/>
  <c r="CB305" i="1"/>
  <c r="CG100" i="1"/>
  <c r="CM100" i="1" s="1"/>
  <c r="CK105" i="1"/>
  <c r="K309" i="1"/>
  <c r="DP309" i="1"/>
  <c r="CZ308" i="1"/>
  <c r="BC307" i="1"/>
  <c r="BA307" i="1"/>
  <c r="CQ309" i="1"/>
  <c r="AJ308" i="1"/>
  <c r="AK308" i="1" s="1"/>
  <c r="AL308" i="1" s="1"/>
  <c r="AF308" i="1"/>
  <c r="AG307" i="1"/>
  <c r="AB307" i="1"/>
  <c r="AC307" i="1" s="1"/>
  <c r="AE307" i="1" s="1"/>
  <c r="CX104" i="1"/>
  <c r="CS105" i="1"/>
  <c r="BQ101" i="1"/>
  <c r="BS101" i="1" s="1"/>
  <c r="CY309" i="1"/>
  <c r="CW309" i="1"/>
  <c r="AI306" i="1"/>
  <c r="DA307" i="1"/>
  <c r="DB307" i="1" s="1"/>
  <c r="DC307" i="1" s="1"/>
  <c r="AZ308" i="1"/>
  <c r="M308" i="1"/>
  <c r="U308" i="1"/>
  <c r="BB308" i="1"/>
  <c r="AA305" i="1"/>
  <c r="Q306" i="1"/>
  <c r="R306" i="1" s="1"/>
  <c r="S306" i="1" s="1"/>
  <c r="T310" i="1"/>
  <c r="L310" i="1"/>
  <c r="CP310" i="1"/>
  <c r="P307" i="1"/>
  <c r="X307" i="1"/>
  <c r="Y307" i="1" s="1"/>
  <c r="Z307" i="1" s="1"/>
  <c r="CR308" i="1"/>
  <c r="Y306" i="1"/>
  <c r="Z306" i="1" s="1"/>
  <c r="DQ308" i="1"/>
  <c r="CX309" i="1"/>
  <c r="H310" i="1"/>
  <c r="I310" i="1" s="1"/>
  <c r="DR307" i="1"/>
  <c r="DS307" i="1" s="1"/>
  <c r="E310" i="1"/>
  <c r="D311" i="1"/>
  <c r="AT105" i="1" l="1"/>
  <c r="G312" i="1"/>
  <c r="AH312" i="1" s="1"/>
  <c r="W312" i="1"/>
  <c r="F313" i="1"/>
  <c r="F314" i="1" s="1"/>
  <c r="AH311" i="1"/>
  <c r="N311" i="1"/>
  <c r="V311" i="1"/>
  <c r="BY308" i="1"/>
  <c r="BZ308" i="1" s="1"/>
  <c r="BW309" i="1" a="1"/>
  <c r="BW309" i="1" s="1"/>
  <c r="BX309" i="1" s="1"/>
  <c r="CB306" i="1"/>
  <c r="CF101" i="1"/>
  <c r="CJ101" i="1" s="1"/>
  <c r="CE101" i="1"/>
  <c r="CL101" i="1" s="1"/>
  <c r="CI105" i="1"/>
  <c r="BT101" i="1"/>
  <c r="CD101" i="1"/>
  <c r="CH101" i="1" s="1"/>
  <c r="K310" i="1"/>
  <c r="DP310" i="1"/>
  <c r="CZ309" i="1"/>
  <c r="BH105" i="1"/>
  <c r="BP105" i="1"/>
  <c r="BC308" i="1"/>
  <c r="BA308" i="1"/>
  <c r="CQ310" i="1"/>
  <c r="AJ309" i="1"/>
  <c r="AK309" i="1" s="1"/>
  <c r="AL309" i="1" s="1"/>
  <c r="AF309" i="1"/>
  <c r="AG308" i="1"/>
  <c r="AB308" i="1"/>
  <c r="AC308" i="1" s="1"/>
  <c r="AE308" i="1" s="1"/>
  <c r="BI105" i="1"/>
  <c r="CU105" i="1"/>
  <c r="CY104" i="1"/>
  <c r="CZ104" i="1" s="1"/>
  <c r="BJ105" i="1"/>
  <c r="BF105" i="1"/>
  <c r="CT105" i="1"/>
  <c r="BD105" i="1"/>
  <c r="BE105" i="1"/>
  <c r="CY310" i="1"/>
  <c r="CW310" i="1"/>
  <c r="AI307" i="1"/>
  <c r="DA308" i="1"/>
  <c r="DB308" i="1" s="1"/>
  <c r="DC308" i="1" s="1"/>
  <c r="AZ309" i="1"/>
  <c r="P308" i="1"/>
  <c r="U309" i="1"/>
  <c r="M309" i="1"/>
  <c r="BB309" i="1"/>
  <c r="Q307" i="1"/>
  <c r="R307" i="1" s="1"/>
  <c r="S307" i="1" s="1"/>
  <c r="AA306" i="1"/>
  <c r="T311" i="1"/>
  <c r="L311" i="1"/>
  <c r="CP311" i="1"/>
  <c r="X308" i="1"/>
  <c r="Y308" i="1" s="1"/>
  <c r="Z308" i="1" s="1"/>
  <c r="CR309" i="1"/>
  <c r="DQ309" i="1"/>
  <c r="CX310" i="1"/>
  <c r="H311" i="1"/>
  <c r="I311" i="1" s="1"/>
  <c r="DR308" i="1"/>
  <c r="DS308" i="1" s="1"/>
  <c r="E311" i="1"/>
  <c r="D312" i="1"/>
  <c r="AN105" i="1" l="1"/>
  <c r="AV105" i="1" s="1"/>
  <c r="V312" i="1"/>
  <c r="N312" i="1"/>
  <c r="W313" i="1"/>
  <c r="AD312" i="1"/>
  <c r="O313" i="1"/>
  <c r="G313" i="1"/>
  <c r="N313" i="1" s="1"/>
  <c r="BY309" i="1"/>
  <c r="BZ309" i="1" s="1"/>
  <c r="BW310" i="1" a="1"/>
  <c r="BW310" i="1" s="1"/>
  <c r="BX310" i="1" s="1"/>
  <c r="CB307" i="1"/>
  <c r="CG101" i="1"/>
  <c r="K311" i="1"/>
  <c r="DP311" i="1"/>
  <c r="CZ310" i="1"/>
  <c r="BC309" i="1"/>
  <c r="BA309" i="1"/>
  <c r="CQ311" i="1"/>
  <c r="AJ310" i="1"/>
  <c r="AK310" i="1" s="1"/>
  <c r="AL310" i="1" s="1"/>
  <c r="AF310" i="1"/>
  <c r="AG309" i="1"/>
  <c r="AB309" i="1"/>
  <c r="AC309" i="1" s="1"/>
  <c r="AE309" i="1" s="1"/>
  <c r="CV105" i="1"/>
  <c r="CW105" i="1" s="1"/>
  <c r="BK105" i="1"/>
  <c r="BG105" i="1"/>
  <c r="AM106" i="1"/>
  <c r="CY311" i="1"/>
  <c r="CW311" i="1"/>
  <c r="AI308" i="1"/>
  <c r="DA309" i="1"/>
  <c r="DB309" i="1" s="1"/>
  <c r="DC309" i="1" s="1"/>
  <c r="AZ310" i="1"/>
  <c r="Q308" i="1"/>
  <c r="R308" i="1" s="1"/>
  <c r="S308" i="1" s="1"/>
  <c r="BB310" i="1"/>
  <c r="U310" i="1"/>
  <c r="M310" i="1"/>
  <c r="AA307" i="1"/>
  <c r="W314" i="1"/>
  <c r="O314" i="1"/>
  <c r="T312" i="1"/>
  <c r="L312" i="1"/>
  <c r="CP312" i="1"/>
  <c r="P309" i="1"/>
  <c r="X309" i="1"/>
  <c r="Y309" i="1" s="1"/>
  <c r="Z309" i="1" s="1"/>
  <c r="CR310" i="1"/>
  <c r="DQ310" i="1"/>
  <c r="CX311" i="1"/>
  <c r="H312" i="1"/>
  <c r="I312" i="1" s="1"/>
  <c r="DR309" i="1"/>
  <c r="DS309" i="1" s="1"/>
  <c r="E312" i="1"/>
  <c r="D313" i="1"/>
  <c r="G314" i="1"/>
  <c r="F315" i="1"/>
  <c r="AU105" i="1" l="1"/>
  <c r="AR106" i="1"/>
  <c r="AS106" i="1"/>
  <c r="AO106" i="1"/>
  <c r="AP106" i="1"/>
  <c r="AQ106" i="1"/>
  <c r="AW106" i="1"/>
  <c r="AD313" i="1"/>
  <c r="AH313" i="1"/>
  <c r="V313" i="1"/>
  <c r="BY310" i="1"/>
  <c r="BZ310" i="1" s="1"/>
  <c r="BW311" i="1" a="1"/>
  <c r="BW311" i="1" s="1"/>
  <c r="BX311" i="1" s="1"/>
  <c r="CB308" i="1"/>
  <c r="CK106" i="1"/>
  <c r="K312" i="1"/>
  <c r="DP312" i="1"/>
  <c r="CZ311" i="1"/>
  <c r="BC310" i="1"/>
  <c r="BA310" i="1"/>
  <c r="CM101" i="1"/>
  <c r="CQ312" i="1"/>
  <c r="V314" i="1"/>
  <c r="N314" i="1"/>
  <c r="AH314" i="1"/>
  <c r="AD314" i="1"/>
  <c r="DA311" i="1"/>
  <c r="DB311" i="1" s="1"/>
  <c r="AJ311" i="1"/>
  <c r="AK311" i="1" s="1"/>
  <c r="AL311" i="1" s="1"/>
  <c r="AF311" i="1"/>
  <c r="AG310" i="1"/>
  <c r="AB310" i="1"/>
  <c r="AC310" i="1" s="1"/>
  <c r="AE310" i="1" s="1"/>
  <c r="CX105" i="1"/>
  <c r="CY105" i="1" s="1"/>
  <c r="CZ105" i="1" s="1"/>
  <c r="CS106" i="1"/>
  <c r="BQ102" i="1"/>
  <c r="BS102" i="1" s="1"/>
  <c r="CY312" i="1"/>
  <c r="CW312" i="1"/>
  <c r="AI309" i="1"/>
  <c r="DA310" i="1"/>
  <c r="DB310" i="1" s="1"/>
  <c r="DC310" i="1" s="1"/>
  <c r="AZ311" i="1"/>
  <c r="AA308" i="1"/>
  <c r="M311" i="1"/>
  <c r="U311" i="1"/>
  <c r="BB311" i="1"/>
  <c r="Q309" i="1"/>
  <c r="R309" i="1" s="1"/>
  <c r="S309" i="1" s="1"/>
  <c r="W315" i="1"/>
  <c r="O315" i="1"/>
  <c r="T313" i="1"/>
  <c r="L313" i="1"/>
  <c r="CP313" i="1"/>
  <c r="X310" i="1"/>
  <c r="P310" i="1"/>
  <c r="CR311" i="1"/>
  <c r="DQ311" i="1"/>
  <c r="CX312" i="1"/>
  <c r="H313" i="1"/>
  <c r="I313" i="1" s="1"/>
  <c r="DR310" i="1"/>
  <c r="DS310" i="1" s="1"/>
  <c r="E313" i="1"/>
  <c r="D314" i="1"/>
  <c r="G315" i="1"/>
  <c r="F316" i="1"/>
  <c r="AT106" i="1" l="1"/>
  <c r="AN106" i="1" s="1"/>
  <c r="AV106" i="1" s="1"/>
  <c r="CC308" i="1"/>
  <c r="CC309" i="1" s="1"/>
  <c r="CC310" i="1" s="1"/>
  <c r="CC311" i="1" s="1"/>
  <c r="CC312" i="1" s="1"/>
  <c r="CC313" i="1" s="1"/>
  <c r="CC314" i="1" s="1"/>
  <c r="CC315" i="1" s="1"/>
  <c r="BY311" i="1"/>
  <c r="BZ311" i="1" s="1"/>
  <c r="BW312" i="1" a="1"/>
  <c r="BW312" i="1" s="1"/>
  <c r="BX312" i="1" s="1"/>
  <c r="CB309" i="1"/>
  <c r="CF102" i="1"/>
  <c r="CJ102" i="1" s="1"/>
  <c r="CE102" i="1"/>
  <c r="CL102" i="1" s="1"/>
  <c r="CI106" i="1"/>
  <c r="BT102" i="1"/>
  <c r="CD102" i="1"/>
  <c r="CH102" i="1" s="1"/>
  <c r="K313" i="1"/>
  <c r="DP313" i="1"/>
  <c r="CZ312" i="1"/>
  <c r="BP106" i="1"/>
  <c r="BC311" i="1"/>
  <c r="BA311" i="1"/>
  <c r="CQ313" i="1"/>
  <c r="V315" i="1"/>
  <c r="N315" i="1"/>
  <c r="AH315" i="1"/>
  <c r="AD315" i="1"/>
  <c r="AJ312" i="1"/>
  <c r="AK312" i="1" s="1"/>
  <c r="AL312" i="1" s="1"/>
  <c r="AF312" i="1"/>
  <c r="AG311" i="1"/>
  <c r="AB311" i="1"/>
  <c r="AC311" i="1" s="1"/>
  <c r="AE311" i="1" s="1"/>
  <c r="CT106" i="1"/>
  <c r="BD106" i="1"/>
  <c r="BF106" i="1"/>
  <c r="BE106" i="1"/>
  <c r="CU106" i="1"/>
  <c r="BJ106" i="1"/>
  <c r="BH106" i="1"/>
  <c r="BI106" i="1"/>
  <c r="CY313" i="1"/>
  <c r="CW313" i="1"/>
  <c r="AI310" i="1"/>
  <c r="DC311" i="1"/>
  <c r="AZ312" i="1"/>
  <c r="BB312" i="1"/>
  <c r="M312" i="1"/>
  <c r="U312" i="1"/>
  <c r="Q310" i="1"/>
  <c r="R310" i="1" s="1"/>
  <c r="S310" i="1" s="1"/>
  <c r="AA309" i="1"/>
  <c r="W316" i="1"/>
  <c r="O316" i="1"/>
  <c r="T314" i="1"/>
  <c r="L314" i="1"/>
  <c r="Y310" i="1"/>
  <c r="Z310" i="1" s="1"/>
  <c r="CP314" i="1"/>
  <c r="X311" i="1"/>
  <c r="Y311" i="1" s="1"/>
  <c r="Z311" i="1" s="1"/>
  <c r="P311" i="1"/>
  <c r="CR312" i="1"/>
  <c r="DQ312" i="1"/>
  <c r="CX313" i="1"/>
  <c r="H314" i="1"/>
  <c r="I314" i="1" s="1"/>
  <c r="DR311" i="1"/>
  <c r="DS311" i="1" s="1"/>
  <c r="E314" i="1"/>
  <c r="D315" i="1"/>
  <c r="G316" i="1"/>
  <c r="F317" i="1"/>
  <c r="AU106" i="1" l="1"/>
  <c r="BY312" i="1"/>
  <c r="BZ312" i="1" s="1"/>
  <c r="CC316" i="1"/>
  <c r="BW313" i="1" a="1"/>
  <c r="BW313" i="1" s="1"/>
  <c r="BX313" i="1" s="1"/>
  <c r="CB310" i="1"/>
  <c r="CG102" i="1"/>
  <c r="K314" i="1"/>
  <c r="DP314" i="1"/>
  <c r="CZ313" i="1"/>
  <c r="BC312" i="1"/>
  <c r="BA312" i="1"/>
  <c r="CQ314" i="1"/>
  <c r="V316" i="1"/>
  <c r="N316" i="1"/>
  <c r="AH316" i="1"/>
  <c r="AD316" i="1"/>
  <c r="AJ313" i="1"/>
  <c r="AK313" i="1" s="1"/>
  <c r="AL313" i="1" s="1"/>
  <c r="AF313" i="1"/>
  <c r="AG312" i="1"/>
  <c r="AB312" i="1"/>
  <c r="AC312" i="1" s="1"/>
  <c r="AE312" i="1" s="1"/>
  <c r="CV106" i="1"/>
  <c r="CX106" i="1" s="1"/>
  <c r="BG106" i="1"/>
  <c r="BK106" i="1"/>
  <c r="AM107" i="1"/>
  <c r="CY314" i="1"/>
  <c r="CW314" i="1"/>
  <c r="AI311" i="1"/>
  <c r="DA312" i="1"/>
  <c r="DB312" i="1" s="1"/>
  <c r="DC312" i="1" s="1"/>
  <c r="AZ313" i="1"/>
  <c r="U313" i="1"/>
  <c r="M313" i="1"/>
  <c r="BB313" i="1"/>
  <c r="Q311" i="1"/>
  <c r="R311" i="1" s="1"/>
  <c r="S311" i="1" s="1"/>
  <c r="AA310" i="1"/>
  <c r="W317" i="1"/>
  <c r="O317" i="1"/>
  <c r="T315" i="1"/>
  <c r="L315" i="1"/>
  <c r="CP315" i="1"/>
  <c r="X312" i="1"/>
  <c r="P312" i="1"/>
  <c r="CR313" i="1"/>
  <c r="DQ313" i="1"/>
  <c r="CX314" i="1"/>
  <c r="H315" i="1"/>
  <c r="I315" i="1" s="1"/>
  <c r="DR312" i="1"/>
  <c r="DS312" i="1" s="1"/>
  <c r="E315" i="1"/>
  <c r="D316" i="1"/>
  <c r="G317" i="1"/>
  <c r="F318" i="1"/>
  <c r="AO107" i="1" l="1"/>
  <c r="AP107" i="1"/>
  <c r="AQ107" i="1"/>
  <c r="AR107" i="1"/>
  <c r="AS107" i="1"/>
  <c r="AW107" i="1"/>
  <c r="BY313" i="1"/>
  <c r="BZ313" i="1" s="1"/>
  <c r="CC317" i="1"/>
  <c r="DA313" i="1"/>
  <c r="DB313" i="1" s="1"/>
  <c r="DC313" i="1" s="1"/>
  <c r="BW314" i="1" a="1"/>
  <c r="BW314" i="1" s="1"/>
  <c r="BX314" i="1" s="1"/>
  <c r="DA314" i="1"/>
  <c r="DB314" i="1" s="1"/>
  <c r="CB311" i="1"/>
  <c r="CK107" i="1"/>
  <c r="K315" i="1"/>
  <c r="DP315" i="1"/>
  <c r="CZ314" i="1"/>
  <c r="BC313" i="1"/>
  <c r="BA313" i="1"/>
  <c r="CM102" i="1"/>
  <c r="CQ315" i="1"/>
  <c r="V317" i="1"/>
  <c r="N317" i="1"/>
  <c r="AH317" i="1"/>
  <c r="AD317" i="1"/>
  <c r="AJ314" i="1"/>
  <c r="AK314" i="1" s="1"/>
  <c r="AL314" i="1" s="1"/>
  <c r="AF314" i="1"/>
  <c r="AG313" i="1"/>
  <c r="AB313" i="1"/>
  <c r="AC313" i="1" s="1"/>
  <c r="AE313" i="1" s="1"/>
  <c r="CY106" i="1"/>
  <c r="CW106" i="1"/>
  <c r="BQ103" i="1"/>
  <c r="BS103" i="1" s="1"/>
  <c r="CS107" i="1"/>
  <c r="CY315" i="1"/>
  <c r="CW315" i="1"/>
  <c r="AI312" i="1"/>
  <c r="AZ314" i="1"/>
  <c r="M314" i="1"/>
  <c r="BB314" i="1"/>
  <c r="U314" i="1"/>
  <c r="Q312" i="1"/>
  <c r="R312" i="1" s="1"/>
  <c r="S312" i="1" s="1"/>
  <c r="AA311" i="1"/>
  <c r="W318" i="1"/>
  <c r="O318" i="1"/>
  <c r="T316" i="1"/>
  <c r="L316" i="1"/>
  <c r="CP316" i="1"/>
  <c r="Y312" i="1"/>
  <c r="Z312" i="1" s="1"/>
  <c r="X313" i="1"/>
  <c r="Y313" i="1" s="1"/>
  <c r="Z313" i="1" s="1"/>
  <c r="P313" i="1"/>
  <c r="CR314" i="1"/>
  <c r="DQ314" i="1"/>
  <c r="CX315" i="1"/>
  <c r="H316" i="1"/>
  <c r="I316" i="1" s="1"/>
  <c r="DR313" i="1"/>
  <c r="DS313" i="1" s="1"/>
  <c r="D317" i="1"/>
  <c r="E316" i="1"/>
  <c r="G318" i="1"/>
  <c r="F319" i="1"/>
  <c r="AT107" i="1" l="1"/>
  <c r="AN107" i="1" s="1"/>
  <c r="DC314" i="1"/>
  <c r="CC318" i="1"/>
  <c r="BY314" i="1"/>
  <c r="BZ314" i="1" s="1"/>
  <c r="BW315" i="1" a="1"/>
  <c r="BW315" i="1" s="1"/>
  <c r="BX315" i="1" s="1"/>
  <c r="CB312" i="1"/>
  <c r="CF103" i="1"/>
  <c r="CJ103" i="1" s="1"/>
  <c r="CE103" i="1"/>
  <c r="CL103" i="1" s="1"/>
  <c r="CI107" i="1"/>
  <c r="CD103" i="1"/>
  <c r="CH103" i="1" s="1"/>
  <c r="K316" i="1"/>
  <c r="DP316" i="1"/>
  <c r="CZ106" i="1"/>
  <c r="CZ315" i="1"/>
  <c r="BP107" i="1"/>
  <c r="BC314" i="1"/>
  <c r="BA314" i="1"/>
  <c r="CQ316" i="1"/>
  <c r="V318" i="1"/>
  <c r="N318" i="1"/>
  <c r="AH318" i="1"/>
  <c r="AD318" i="1"/>
  <c r="AJ315" i="1"/>
  <c r="AK315" i="1" s="1"/>
  <c r="AL315" i="1" s="1"/>
  <c r="AF315" i="1"/>
  <c r="AG314" i="1"/>
  <c r="AB314" i="1"/>
  <c r="AC314" i="1" s="1"/>
  <c r="AE314" i="1" s="1"/>
  <c r="BF107" i="1"/>
  <c r="BE107" i="1"/>
  <c r="CT107" i="1"/>
  <c r="BD107" i="1"/>
  <c r="BJ107" i="1"/>
  <c r="CU107" i="1"/>
  <c r="BH107" i="1"/>
  <c r="BI107" i="1"/>
  <c r="BT103" i="1"/>
  <c r="CY316" i="1"/>
  <c r="CW316" i="1"/>
  <c r="AI313" i="1"/>
  <c r="AZ315" i="1"/>
  <c r="BB315" i="1"/>
  <c r="M315" i="1"/>
  <c r="U315" i="1"/>
  <c r="Q313" i="1"/>
  <c r="R313" i="1" s="1"/>
  <c r="S313" i="1" s="1"/>
  <c r="AA312" i="1"/>
  <c r="W319" i="1"/>
  <c r="O319" i="1"/>
  <c r="T317" i="1"/>
  <c r="L317" i="1"/>
  <c r="CP317" i="1"/>
  <c r="P314" i="1"/>
  <c r="X314" i="1"/>
  <c r="CR315" i="1"/>
  <c r="DQ315" i="1"/>
  <c r="CX316" i="1"/>
  <c r="H317" i="1"/>
  <c r="I317" i="1" s="1"/>
  <c r="DR314" i="1"/>
  <c r="DS314" i="1" s="1"/>
  <c r="E317" i="1"/>
  <c r="D318" i="1"/>
  <c r="G319" i="1"/>
  <c r="F320" i="1"/>
  <c r="AV107" i="1" l="1"/>
  <c r="AU107" i="1"/>
  <c r="CC319" i="1"/>
  <c r="BY315" i="1"/>
  <c r="BZ315" i="1" s="1"/>
  <c r="BW316" i="1" a="1"/>
  <c r="BW316" i="1" s="1"/>
  <c r="BX316" i="1" s="1"/>
  <c r="CB313" i="1"/>
  <c r="CG103" i="1"/>
  <c r="CM103" i="1" s="1"/>
  <c r="K317" i="1"/>
  <c r="DP317" i="1"/>
  <c r="CZ316" i="1"/>
  <c r="BC315" i="1"/>
  <c r="BA315" i="1"/>
  <c r="CQ317" i="1"/>
  <c r="V319" i="1"/>
  <c r="N319" i="1"/>
  <c r="AH319" i="1"/>
  <c r="AD319" i="1"/>
  <c r="AJ316" i="1"/>
  <c r="AK316" i="1" s="1"/>
  <c r="AL316" i="1" s="1"/>
  <c r="AF316" i="1"/>
  <c r="AG315" i="1"/>
  <c r="AB315" i="1"/>
  <c r="AC315" i="1" s="1"/>
  <c r="AE315" i="1" s="1"/>
  <c r="CV107" i="1"/>
  <c r="CW107" i="1" s="1"/>
  <c r="BG107" i="1"/>
  <c r="BK107" i="1"/>
  <c r="AM108" i="1"/>
  <c r="CY317" i="1"/>
  <c r="CW317" i="1"/>
  <c r="AI314" i="1"/>
  <c r="DA315" i="1"/>
  <c r="DB315" i="1" s="1"/>
  <c r="DC315" i="1" s="1"/>
  <c r="AZ316" i="1"/>
  <c r="BB316" i="1"/>
  <c r="U316" i="1"/>
  <c r="M316" i="1"/>
  <c r="Q314" i="1"/>
  <c r="R314" i="1" s="1"/>
  <c r="S314" i="1" s="1"/>
  <c r="AA313" i="1"/>
  <c r="W320" i="1"/>
  <c r="O320" i="1"/>
  <c r="T318" i="1"/>
  <c r="L318" i="1"/>
  <c r="CP318" i="1"/>
  <c r="Y314" i="1"/>
  <c r="Z314" i="1" s="1"/>
  <c r="P315" i="1"/>
  <c r="CR316" i="1"/>
  <c r="X315" i="1"/>
  <c r="DQ316" i="1"/>
  <c r="CX317" i="1"/>
  <c r="H318" i="1"/>
  <c r="I318" i="1" s="1"/>
  <c r="DR315" i="1"/>
  <c r="DS315" i="1" s="1"/>
  <c r="D319" i="1"/>
  <c r="E318" i="1"/>
  <c r="G320" i="1"/>
  <c r="F321" i="1"/>
  <c r="AP108" i="1" l="1"/>
  <c r="AQ108" i="1"/>
  <c r="AR108" i="1"/>
  <c r="AS108" i="1"/>
  <c r="AO108" i="1"/>
  <c r="AW108" i="1"/>
  <c r="BY316" i="1"/>
  <c r="BZ316" i="1" s="1"/>
  <c r="DA316" i="1"/>
  <c r="DB316" i="1" s="1"/>
  <c r="DC316" i="1" s="1"/>
  <c r="BW317" i="1" a="1"/>
  <c r="BW317" i="1" s="1"/>
  <c r="BX317" i="1" s="1"/>
  <c r="DA317" i="1"/>
  <c r="DB317" i="1" s="1"/>
  <c r="CB314" i="1"/>
  <c r="CK108" i="1"/>
  <c r="K318" i="1"/>
  <c r="DP318" i="1"/>
  <c r="CZ317" i="1"/>
  <c r="BC316" i="1"/>
  <c r="BA316" i="1"/>
  <c r="CQ318" i="1"/>
  <c r="V320" i="1"/>
  <c r="N320" i="1"/>
  <c r="AH320" i="1"/>
  <c r="AD320" i="1"/>
  <c r="AJ317" i="1"/>
  <c r="AK317" i="1" s="1"/>
  <c r="AL317" i="1" s="1"/>
  <c r="AF317" i="1"/>
  <c r="AG316" i="1"/>
  <c r="AB316" i="1"/>
  <c r="AC316" i="1" s="1"/>
  <c r="AE316" i="1" s="1"/>
  <c r="CX107" i="1"/>
  <c r="CS108" i="1"/>
  <c r="BQ104" i="1"/>
  <c r="BS104" i="1" s="1"/>
  <c r="CY318" i="1"/>
  <c r="CW318" i="1"/>
  <c r="AI315" i="1"/>
  <c r="AZ317" i="1"/>
  <c r="U317" i="1"/>
  <c r="BB317" i="1"/>
  <c r="Q315" i="1"/>
  <c r="R315" i="1" s="1"/>
  <c r="S315" i="1" s="1"/>
  <c r="AA314" i="1"/>
  <c r="W321" i="1"/>
  <c r="O321" i="1"/>
  <c r="T319" i="1"/>
  <c r="L319" i="1"/>
  <c r="CP319" i="1"/>
  <c r="M317" i="1"/>
  <c r="P316" i="1"/>
  <c r="X316" i="1"/>
  <c r="CR317" i="1"/>
  <c r="Y315" i="1"/>
  <c r="Z315" i="1" s="1"/>
  <c r="DQ317" i="1"/>
  <c r="CX318" i="1"/>
  <c r="H319" i="1"/>
  <c r="I319" i="1" s="1"/>
  <c r="DR316" i="1"/>
  <c r="DS316" i="1" s="1"/>
  <c r="D320" i="1"/>
  <c r="E319" i="1"/>
  <c r="G321" i="1"/>
  <c r="F322" i="1"/>
  <c r="AT108" i="1" l="1"/>
  <c r="DC317" i="1"/>
  <c r="BY317" i="1"/>
  <c r="BZ317" i="1" s="1"/>
  <c r="BW318" i="1" a="1"/>
  <c r="BW318" i="1" s="1"/>
  <c r="BX318" i="1" s="1"/>
  <c r="CB315" i="1"/>
  <c r="CF104" i="1"/>
  <c r="CJ104" i="1" s="1"/>
  <c r="CE104" i="1"/>
  <c r="CL104" i="1" s="1"/>
  <c r="CI108" i="1"/>
  <c r="BT104" i="1"/>
  <c r="CD104" i="1"/>
  <c r="CH104" i="1" s="1"/>
  <c r="K319" i="1"/>
  <c r="DP319" i="1"/>
  <c r="CZ318" i="1"/>
  <c r="BP108" i="1"/>
  <c r="BC317" i="1"/>
  <c r="BA317" i="1"/>
  <c r="CQ319" i="1"/>
  <c r="V321" i="1"/>
  <c r="N321" i="1"/>
  <c r="AH321" i="1"/>
  <c r="AD321" i="1"/>
  <c r="DA318" i="1"/>
  <c r="DB318" i="1" s="1"/>
  <c r="DC318" i="1" s="1"/>
  <c r="AJ318" i="1"/>
  <c r="AK318" i="1" s="1"/>
  <c r="AL318" i="1" s="1"/>
  <c r="AF318" i="1"/>
  <c r="AG317" i="1"/>
  <c r="AB317" i="1"/>
  <c r="AC317" i="1" s="1"/>
  <c r="AE317" i="1" s="1"/>
  <c r="CY107" i="1"/>
  <c r="CZ107" i="1" s="1"/>
  <c r="CT108" i="1"/>
  <c r="BI108" i="1"/>
  <c r="CU108" i="1"/>
  <c r="BE108" i="1"/>
  <c r="BF108" i="1"/>
  <c r="BD108" i="1"/>
  <c r="BH108" i="1"/>
  <c r="BJ108" i="1"/>
  <c r="CY319" i="1"/>
  <c r="CW319" i="1"/>
  <c r="AI316" i="1"/>
  <c r="AZ318" i="1"/>
  <c r="U318" i="1"/>
  <c r="BB318" i="1"/>
  <c r="Q316" i="1"/>
  <c r="R316" i="1" s="1"/>
  <c r="S316" i="1" s="1"/>
  <c r="AA315" i="1"/>
  <c r="W322" i="1"/>
  <c r="O322" i="1"/>
  <c r="T320" i="1"/>
  <c r="L320" i="1"/>
  <c r="CP320" i="1"/>
  <c r="P317" i="1"/>
  <c r="M318" i="1"/>
  <c r="X317" i="1"/>
  <c r="Y317" i="1" s="1"/>
  <c r="Z317" i="1" s="1"/>
  <c r="CR318" i="1"/>
  <c r="Y316" i="1"/>
  <c r="Z316" i="1" s="1"/>
  <c r="DQ318" i="1"/>
  <c r="CX319" i="1"/>
  <c r="H320" i="1"/>
  <c r="I320" i="1" s="1"/>
  <c r="DR317" i="1"/>
  <c r="DS317" i="1" s="1"/>
  <c r="E320" i="1"/>
  <c r="D321" i="1"/>
  <c r="G322" i="1"/>
  <c r="F323" i="1"/>
  <c r="AN108" i="1" l="1"/>
  <c r="AU108" i="1" s="1"/>
  <c r="BY318" i="1"/>
  <c r="BZ318" i="1" s="1"/>
  <c r="BW319" i="1" a="1"/>
  <c r="BW319" i="1" s="1"/>
  <c r="BX319" i="1" s="1"/>
  <c r="CB316" i="1"/>
  <c r="CG104" i="1"/>
  <c r="K320" i="1"/>
  <c r="DP320" i="1"/>
  <c r="CZ319" i="1"/>
  <c r="BC318" i="1"/>
  <c r="BA318" i="1"/>
  <c r="CQ320" i="1"/>
  <c r="V322" i="1"/>
  <c r="N322" i="1"/>
  <c r="AH322" i="1"/>
  <c r="AD322" i="1"/>
  <c r="DA319" i="1"/>
  <c r="DB319" i="1" s="1"/>
  <c r="DC319" i="1" s="1"/>
  <c r="AJ319" i="1"/>
  <c r="AK319" i="1" s="1"/>
  <c r="AL319" i="1" s="1"/>
  <c r="AF319" i="1"/>
  <c r="AG318" i="1"/>
  <c r="AB318" i="1"/>
  <c r="AC318" i="1" s="1"/>
  <c r="AE318" i="1" s="1"/>
  <c r="CV108" i="1"/>
  <c r="CW108" i="1" s="1"/>
  <c r="BG108" i="1"/>
  <c r="AM109" i="1"/>
  <c r="BK108" i="1"/>
  <c r="CY320" i="1"/>
  <c r="CW320" i="1"/>
  <c r="AI317" i="1"/>
  <c r="AZ319" i="1"/>
  <c r="U319" i="1"/>
  <c r="BB319" i="1"/>
  <c r="M319" i="1"/>
  <c r="Q317" i="1"/>
  <c r="R317" i="1" s="1"/>
  <c r="S317" i="1" s="1"/>
  <c r="AA316" i="1"/>
  <c r="W323" i="1"/>
  <c r="O323" i="1"/>
  <c r="T321" i="1"/>
  <c r="L321" i="1"/>
  <c r="CP321" i="1"/>
  <c r="P318" i="1"/>
  <c r="CR319" i="1"/>
  <c r="X318" i="1"/>
  <c r="DQ319" i="1"/>
  <c r="CX320" i="1"/>
  <c r="H321" i="1"/>
  <c r="I321" i="1" s="1"/>
  <c r="DR318" i="1"/>
  <c r="DS318" i="1" s="1"/>
  <c r="E321" i="1"/>
  <c r="D322" i="1"/>
  <c r="G323" i="1"/>
  <c r="F324" i="1"/>
  <c r="AV108" i="1" l="1"/>
  <c r="AS109" i="1"/>
  <c r="AO109" i="1"/>
  <c r="AQ109" i="1"/>
  <c r="AR109" i="1"/>
  <c r="AP109" i="1"/>
  <c r="AW109" i="1"/>
  <c r="BY319" i="1"/>
  <c r="BZ319" i="1" s="1"/>
  <c r="BW320" i="1" a="1"/>
  <c r="BW320" i="1" s="1"/>
  <c r="BX320" i="1" s="1"/>
  <c r="DA320" i="1"/>
  <c r="DB320" i="1" s="1"/>
  <c r="DC320" i="1" s="1"/>
  <c r="CB317" i="1"/>
  <c r="CK109" i="1"/>
  <c r="K321" i="1"/>
  <c r="DP321" i="1"/>
  <c r="CZ320" i="1"/>
  <c r="BC319" i="1"/>
  <c r="BA319" i="1"/>
  <c r="CM104" i="1"/>
  <c r="CQ321" i="1"/>
  <c r="V323" i="1"/>
  <c r="N323" i="1"/>
  <c r="AH323" i="1"/>
  <c r="AD323" i="1"/>
  <c r="AJ320" i="1"/>
  <c r="AK320" i="1" s="1"/>
  <c r="AL320" i="1" s="1"/>
  <c r="AF320" i="1"/>
  <c r="AG319" i="1"/>
  <c r="AB319" i="1"/>
  <c r="AC319" i="1" s="1"/>
  <c r="AE319" i="1" s="1"/>
  <c r="CX108" i="1"/>
  <c r="CS109" i="1"/>
  <c r="BQ105" i="1"/>
  <c r="CY321" i="1"/>
  <c r="CW321" i="1"/>
  <c r="AI318" i="1"/>
  <c r="AZ320" i="1"/>
  <c r="M320" i="1"/>
  <c r="U320" i="1"/>
  <c r="BB320" i="1"/>
  <c r="Q318" i="1"/>
  <c r="R318" i="1" s="1"/>
  <c r="S318" i="1" s="1"/>
  <c r="AA317" i="1"/>
  <c r="W324" i="1"/>
  <c r="O324" i="1"/>
  <c r="T322" i="1"/>
  <c r="L322" i="1"/>
  <c r="CP322" i="1"/>
  <c r="X319" i="1"/>
  <c r="Y319" i="1" s="1"/>
  <c r="Z319" i="1" s="1"/>
  <c r="P319" i="1"/>
  <c r="CR320" i="1"/>
  <c r="Y318" i="1"/>
  <c r="Z318" i="1" s="1"/>
  <c r="DQ320" i="1"/>
  <c r="CX321" i="1"/>
  <c r="H322" i="1"/>
  <c r="I322" i="1" s="1"/>
  <c r="DR319" i="1"/>
  <c r="DS319" i="1" s="1"/>
  <c r="D323" i="1"/>
  <c r="E322" i="1"/>
  <c r="G324" i="1"/>
  <c r="F325" i="1"/>
  <c r="AT109" i="1" l="1"/>
  <c r="AN109" i="1" s="1"/>
  <c r="CT109" i="1"/>
  <c r="BY320" i="1"/>
  <c r="BZ320" i="1" s="1"/>
  <c r="BW321" i="1" a="1"/>
  <c r="BW321" i="1" s="1"/>
  <c r="BX321" i="1" s="1"/>
  <c r="CB318" i="1"/>
  <c r="CI109" i="1"/>
  <c r="K322" i="1"/>
  <c r="DP322" i="1"/>
  <c r="CZ321" i="1"/>
  <c r="BP109" i="1"/>
  <c r="BC320" i="1"/>
  <c r="BA320" i="1"/>
  <c r="CQ322" i="1"/>
  <c r="V324" i="1"/>
  <c r="N324" i="1"/>
  <c r="AH324" i="1"/>
  <c r="AD324" i="1"/>
  <c r="DA321" i="1"/>
  <c r="DB321" i="1" s="1"/>
  <c r="DC321" i="1" s="1"/>
  <c r="AJ321" i="1"/>
  <c r="AK321" i="1" s="1"/>
  <c r="AL321" i="1" s="1"/>
  <c r="AF321" i="1"/>
  <c r="AG320" i="1"/>
  <c r="AB320" i="1"/>
  <c r="AC320" i="1" s="1"/>
  <c r="AE320" i="1" s="1"/>
  <c r="BF109" i="1"/>
  <c r="BE109" i="1"/>
  <c r="BD109" i="1"/>
  <c r="CY108" i="1"/>
  <c r="CZ108" i="1" s="1"/>
  <c r="BH109" i="1"/>
  <c r="CU109" i="1"/>
  <c r="BI109" i="1"/>
  <c r="BJ109" i="1"/>
  <c r="BS105" i="1"/>
  <c r="CY322" i="1"/>
  <c r="CW322" i="1"/>
  <c r="AI319" i="1"/>
  <c r="AZ321" i="1"/>
  <c r="BB321" i="1"/>
  <c r="U321" i="1"/>
  <c r="Q319" i="1"/>
  <c r="R319" i="1" s="1"/>
  <c r="S319" i="1" s="1"/>
  <c r="AA318" i="1"/>
  <c r="W325" i="1"/>
  <c r="O325" i="1"/>
  <c r="T323" i="1"/>
  <c r="L323" i="1"/>
  <c r="CP323" i="1"/>
  <c r="M321" i="1"/>
  <c r="X320" i="1"/>
  <c r="Y320" i="1" s="1"/>
  <c r="Z320" i="1" s="1"/>
  <c r="P320" i="1"/>
  <c r="CR321" i="1"/>
  <c r="DQ321" i="1"/>
  <c r="CX322" i="1"/>
  <c r="H323" i="1"/>
  <c r="I323" i="1" s="1"/>
  <c r="DR320" i="1"/>
  <c r="DS320" i="1" s="1"/>
  <c r="E323" i="1"/>
  <c r="D324" i="1"/>
  <c r="G325" i="1"/>
  <c r="F326" i="1"/>
  <c r="AV109" i="1" l="1"/>
  <c r="AU109" i="1"/>
  <c r="CV109" i="1"/>
  <c r="CW109" i="1" s="1"/>
  <c r="BY321" i="1"/>
  <c r="BZ321" i="1" s="1"/>
  <c r="BW322" i="1" a="1"/>
  <c r="BW322" i="1" s="1"/>
  <c r="BX322" i="1" s="1"/>
  <c r="CB319" i="1"/>
  <c r="CF105" i="1"/>
  <c r="CJ105" i="1" s="1"/>
  <c r="CE105" i="1"/>
  <c r="CL105" i="1" s="1"/>
  <c r="BT105" i="1"/>
  <c r="CD105" i="1"/>
  <c r="CH105" i="1" s="1"/>
  <c r="K323" i="1"/>
  <c r="DP323" i="1"/>
  <c r="CZ322" i="1"/>
  <c r="BC321" i="1"/>
  <c r="BA321" i="1"/>
  <c r="CQ323" i="1"/>
  <c r="V325" i="1"/>
  <c r="N325" i="1"/>
  <c r="AH325" i="1"/>
  <c r="AD325" i="1"/>
  <c r="DA322" i="1"/>
  <c r="DB322" i="1" s="1"/>
  <c r="DC322" i="1" s="1"/>
  <c r="AJ322" i="1"/>
  <c r="AK322" i="1" s="1"/>
  <c r="AL322" i="1" s="1"/>
  <c r="AF322" i="1"/>
  <c r="AG321" i="1"/>
  <c r="AB321" i="1"/>
  <c r="AC321" i="1" s="1"/>
  <c r="AE321" i="1" s="1"/>
  <c r="BG109" i="1"/>
  <c r="BK109" i="1"/>
  <c r="AM110" i="1"/>
  <c r="CY323" i="1"/>
  <c r="CW323" i="1"/>
  <c r="AI320" i="1"/>
  <c r="AZ322" i="1"/>
  <c r="U322" i="1"/>
  <c r="M322" i="1"/>
  <c r="BB322" i="1"/>
  <c r="Q320" i="1"/>
  <c r="R320" i="1" s="1"/>
  <c r="S320" i="1" s="1"/>
  <c r="AA319" i="1"/>
  <c r="W326" i="1"/>
  <c r="O326" i="1"/>
  <c r="T324" i="1"/>
  <c r="L324" i="1"/>
  <c r="CP324" i="1"/>
  <c r="P321" i="1"/>
  <c r="X321" i="1"/>
  <c r="CR322" i="1"/>
  <c r="DQ322" i="1"/>
  <c r="CX323" i="1"/>
  <c r="H324" i="1"/>
  <c r="I324" i="1" s="1"/>
  <c r="DR321" i="1"/>
  <c r="DS321" i="1" s="1"/>
  <c r="D325" i="1"/>
  <c r="E324" i="1"/>
  <c r="G326" i="1"/>
  <c r="F327" i="1"/>
  <c r="CX109" i="1" l="1"/>
  <c r="CY109" i="1" s="1"/>
  <c r="CZ109" i="1" s="1"/>
  <c r="AO110" i="1"/>
  <c r="AP110" i="1"/>
  <c r="AQ110" i="1"/>
  <c r="AR110" i="1"/>
  <c r="AS110" i="1"/>
  <c r="AW110" i="1"/>
  <c r="BY322" i="1"/>
  <c r="BZ322" i="1" s="1"/>
  <c r="BW323" i="1" a="1"/>
  <c r="BW323" i="1" s="1"/>
  <c r="BX323" i="1" s="1"/>
  <c r="DA323" i="1"/>
  <c r="DB323" i="1" s="1"/>
  <c r="DC323" i="1" s="1"/>
  <c r="CB320" i="1"/>
  <c r="CK110" i="1"/>
  <c r="CG105" i="1"/>
  <c r="K324" i="1"/>
  <c r="DP324" i="1"/>
  <c r="CZ323" i="1"/>
  <c r="BC322" i="1"/>
  <c r="BA322" i="1"/>
  <c r="CQ324" i="1"/>
  <c r="V326" i="1"/>
  <c r="N326" i="1"/>
  <c r="AH326" i="1"/>
  <c r="AD326" i="1"/>
  <c r="AJ323" i="1"/>
  <c r="AK323" i="1" s="1"/>
  <c r="AL323" i="1" s="1"/>
  <c r="AF323" i="1"/>
  <c r="AG322" i="1"/>
  <c r="AB322" i="1"/>
  <c r="AC322" i="1" s="1"/>
  <c r="AE322" i="1" s="1"/>
  <c r="CS110" i="1"/>
  <c r="BQ106" i="1"/>
  <c r="BS106" i="1" s="1"/>
  <c r="CY324" i="1"/>
  <c r="CW324" i="1"/>
  <c r="AI321" i="1"/>
  <c r="AZ323" i="1"/>
  <c r="U323" i="1"/>
  <c r="BB323" i="1"/>
  <c r="Q321" i="1"/>
  <c r="R321" i="1" s="1"/>
  <c r="S321" i="1" s="1"/>
  <c r="AA320" i="1"/>
  <c r="W327" i="1"/>
  <c r="O327" i="1"/>
  <c r="T325" i="1"/>
  <c r="L325" i="1"/>
  <c r="CP325" i="1"/>
  <c r="M323" i="1"/>
  <c r="Y321" i="1"/>
  <c r="Z321" i="1" s="1"/>
  <c r="P322" i="1"/>
  <c r="X322" i="1"/>
  <c r="CR323" i="1"/>
  <c r="DQ323" i="1"/>
  <c r="CX324" i="1"/>
  <c r="H325" i="1"/>
  <c r="I325" i="1" s="1"/>
  <c r="DR322" i="1"/>
  <c r="DS322" i="1" s="1"/>
  <c r="D326" i="1"/>
  <c r="E325" i="1"/>
  <c r="G327" i="1"/>
  <c r="F328" i="1"/>
  <c r="AT110" i="1" l="1"/>
  <c r="AN110" i="1" s="1"/>
  <c r="AU110" i="1" s="1"/>
  <c r="CT110" i="1"/>
  <c r="CC320" i="1"/>
  <c r="CC321" i="1" s="1"/>
  <c r="CC322" i="1" s="1"/>
  <c r="CC323" i="1" s="1"/>
  <c r="CC324" i="1" s="1"/>
  <c r="CC325" i="1" s="1"/>
  <c r="CC326" i="1" s="1"/>
  <c r="CC327" i="1" s="1"/>
  <c r="BY323" i="1"/>
  <c r="BZ323" i="1" s="1"/>
  <c r="BW324" i="1" a="1"/>
  <c r="BW324" i="1" s="1"/>
  <c r="BX324" i="1" s="1"/>
  <c r="CB321" i="1"/>
  <c r="CF106" i="1"/>
  <c r="CJ106" i="1" s="1"/>
  <c r="CE106" i="1"/>
  <c r="CL106" i="1" s="1"/>
  <c r="CI110" i="1"/>
  <c r="CD106" i="1"/>
  <c r="CH106" i="1" s="1"/>
  <c r="K325" i="1"/>
  <c r="DP325" i="1"/>
  <c r="CZ324" i="1"/>
  <c r="BP110" i="1"/>
  <c r="BC323" i="1"/>
  <c r="BA323" i="1"/>
  <c r="CM105" i="1"/>
  <c r="CQ325" i="1"/>
  <c r="V327" i="1"/>
  <c r="N327" i="1"/>
  <c r="AH327" i="1"/>
  <c r="AD327" i="1"/>
  <c r="AJ324" i="1"/>
  <c r="AK324" i="1" s="1"/>
  <c r="AL324" i="1" s="1"/>
  <c r="AF324" i="1"/>
  <c r="AG323" i="1"/>
  <c r="AB323" i="1"/>
  <c r="AC323" i="1" s="1"/>
  <c r="AE323" i="1" s="1"/>
  <c r="BD110" i="1"/>
  <c r="BE110" i="1"/>
  <c r="BF110" i="1"/>
  <c r="CU110" i="1"/>
  <c r="BH110" i="1"/>
  <c r="BI110" i="1"/>
  <c r="BJ110" i="1"/>
  <c r="BT106" i="1"/>
  <c r="CY325" i="1"/>
  <c r="CW325" i="1"/>
  <c r="AI322" i="1"/>
  <c r="AZ324" i="1"/>
  <c r="M324" i="1"/>
  <c r="BB324" i="1"/>
  <c r="U324" i="1"/>
  <c r="Q322" i="1"/>
  <c r="R322" i="1" s="1"/>
  <c r="S322" i="1" s="1"/>
  <c r="AA321" i="1"/>
  <c r="W328" i="1"/>
  <c r="O328" i="1"/>
  <c r="T326" i="1"/>
  <c r="L326" i="1"/>
  <c r="P323" i="1"/>
  <c r="CP326" i="1"/>
  <c r="Y322" i="1"/>
  <c r="Z322" i="1" s="1"/>
  <c r="X323" i="1"/>
  <c r="Y323" i="1" s="1"/>
  <c r="Z323" i="1" s="1"/>
  <c r="CR324" i="1"/>
  <c r="DQ324" i="1"/>
  <c r="CX325" i="1"/>
  <c r="H326" i="1"/>
  <c r="I326" i="1" s="1"/>
  <c r="DR323" i="1"/>
  <c r="DS323" i="1" s="1"/>
  <c r="D327" i="1"/>
  <c r="E326" i="1"/>
  <c r="G328" i="1"/>
  <c r="F329" i="1"/>
  <c r="CV110" i="1" l="1"/>
  <c r="AV110" i="1"/>
  <c r="CC328" i="1"/>
  <c r="BY324" i="1"/>
  <c r="BZ324" i="1" s="1"/>
  <c r="BW325" i="1" a="1"/>
  <c r="BW325" i="1" s="1"/>
  <c r="BX325" i="1" s="1"/>
  <c r="DA324" i="1"/>
  <c r="DB324" i="1" s="1"/>
  <c r="DC324" i="1" s="1"/>
  <c r="CB322" i="1"/>
  <c r="CG106" i="1"/>
  <c r="CM106" i="1" s="1"/>
  <c r="K326" i="1"/>
  <c r="DP326" i="1"/>
  <c r="CZ325" i="1"/>
  <c r="BC324" i="1"/>
  <c r="BA324" i="1"/>
  <c r="CQ326" i="1"/>
  <c r="V328" i="1"/>
  <c r="N328" i="1"/>
  <c r="AH328" i="1"/>
  <c r="AD328" i="1"/>
  <c r="AJ325" i="1"/>
  <c r="AK325" i="1" s="1"/>
  <c r="AL325" i="1" s="1"/>
  <c r="AF325" i="1"/>
  <c r="AG324" i="1"/>
  <c r="AB324" i="1"/>
  <c r="AC324" i="1" s="1"/>
  <c r="AE324" i="1" s="1"/>
  <c r="BG110" i="1"/>
  <c r="AM111" i="1"/>
  <c r="BK110" i="1"/>
  <c r="CY326" i="1"/>
  <c r="CW326" i="1"/>
  <c r="AI323" i="1"/>
  <c r="AZ325" i="1"/>
  <c r="BB325" i="1"/>
  <c r="U325" i="1"/>
  <c r="Q323" i="1"/>
  <c r="R323" i="1" s="1"/>
  <c r="S323" i="1" s="1"/>
  <c r="AA322" i="1"/>
  <c r="W329" i="1"/>
  <c r="O329" i="1"/>
  <c r="T327" i="1"/>
  <c r="L327" i="1"/>
  <c r="X324" i="1"/>
  <c r="Y324" i="1" s="1"/>
  <c r="Z324" i="1" s="1"/>
  <c r="CP327" i="1"/>
  <c r="M325" i="1"/>
  <c r="P324" i="1"/>
  <c r="CR325" i="1"/>
  <c r="DQ325" i="1"/>
  <c r="CX326" i="1"/>
  <c r="H327" i="1"/>
  <c r="I327" i="1" s="1"/>
  <c r="DR324" i="1"/>
  <c r="DS324" i="1" s="1"/>
  <c r="E327" i="1"/>
  <c r="D328" i="1"/>
  <c r="G329" i="1"/>
  <c r="F330" i="1"/>
  <c r="CW110" i="1" l="1"/>
  <c r="CX110" i="1"/>
  <c r="CY110" i="1" s="1"/>
  <c r="CZ110" i="1" s="1"/>
  <c r="AQ111" i="1"/>
  <c r="AR111" i="1"/>
  <c r="AS111" i="1"/>
  <c r="AO111" i="1"/>
  <c r="AP111" i="1"/>
  <c r="AW111" i="1"/>
  <c r="CC329" i="1"/>
  <c r="BY325" i="1"/>
  <c r="BZ325" i="1" s="1"/>
  <c r="BW326" i="1" a="1"/>
  <c r="BW326" i="1" s="1"/>
  <c r="BX326" i="1" s="1"/>
  <c r="CB323" i="1"/>
  <c r="CK111" i="1"/>
  <c r="K327" i="1"/>
  <c r="DP327" i="1"/>
  <c r="CZ326" i="1"/>
  <c r="BC325" i="1"/>
  <c r="BA325" i="1"/>
  <c r="CQ327" i="1"/>
  <c r="V329" i="1"/>
  <c r="N329" i="1"/>
  <c r="AH329" i="1"/>
  <c r="AD329" i="1"/>
  <c r="AJ326" i="1"/>
  <c r="AK326" i="1" s="1"/>
  <c r="AL326" i="1" s="1"/>
  <c r="AF326" i="1"/>
  <c r="AG325" i="1"/>
  <c r="AB325" i="1"/>
  <c r="AC325" i="1" s="1"/>
  <c r="AE325" i="1" s="1"/>
  <c r="BQ107" i="1"/>
  <c r="CS111" i="1"/>
  <c r="CY327" i="1"/>
  <c r="CW327" i="1"/>
  <c r="AI324" i="1"/>
  <c r="DA325" i="1"/>
  <c r="DB325" i="1" s="1"/>
  <c r="DC325" i="1" s="1"/>
  <c r="AZ326" i="1"/>
  <c r="M326" i="1"/>
  <c r="U326" i="1"/>
  <c r="BB326" i="1"/>
  <c r="Q324" i="1"/>
  <c r="R324" i="1" s="1"/>
  <c r="S324" i="1" s="1"/>
  <c r="AA323" i="1"/>
  <c r="W330" i="1"/>
  <c r="O330" i="1"/>
  <c r="T328" i="1"/>
  <c r="L328" i="1"/>
  <c r="CP328" i="1"/>
  <c r="P325" i="1"/>
  <c r="X325" i="1"/>
  <c r="Y325" i="1" s="1"/>
  <c r="Z325" i="1" s="1"/>
  <c r="CR326" i="1"/>
  <c r="DQ326" i="1"/>
  <c r="CX327" i="1"/>
  <c r="H328" i="1"/>
  <c r="I328" i="1" s="1"/>
  <c r="DR325" i="1"/>
  <c r="DS325" i="1" s="1"/>
  <c r="D329" i="1"/>
  <c r="E328" i="1"/>
  <c r="G330" i="1"/>
  <c r="F331" i="1"/>
  <c r="AT111" i="1" l="1"/>
  <c r="AN111" i="1" s="1"/>
  <c r="AV111" i="1" s="1"/>
  <c r="CC330" i="1"/>
  <c r="BY326" i="1"/>
  <c r="BZ326" i="1" s="1"/>
  <c r="BW327" i="1" a="1"/>
  <c r="BW327" i="1" s="1"/>
  <c r="BX327" i="1" s="1"/>
  <c r="CB324" i="1"/>
  <c r="CI111" i="1"/>
  <c r="K328" i="1"/>
  <c r="DP328" i="1"/>
  <c r="CZ327" i="1"/>
  <c r="BP111" i="1"/>
  <c r="BC326" i="1"/>
  <c r="BA326" i="1"/>
  <c r="CQ328" i="1"/>
  <c r="V330" i="1"/>
  <c r="N330" i="1"/>
  <c r="AH330" i="1"/>
  <c r="AD330" i="1"/>
  <c r="AJ327" i="1"/>
  <c r="AK327" i="1" s="1"/>
  <c r="AL327" i="1" s="1"/>
  <c r="AF327" i="1"/>
  <c r="AG326" i="1"/>
  <c r="AB326" i="1"/>
  <c r="AC326" i="1" s="1"/>
  <c r="AE326" i="1" s="1"/>
  <c r="BI111" i="1"/>
  <c r="CU111" i="1"/>
  <c r="BD111" i="1"/>
  <c r="CT111" i="1"/>
  <c r="BF111" i="1"/>
  <c r="BS107" i="1"/>
  <c r="BE111" i="1"/>
  <c r="BJ111" i="1"/>
  <c r="BH111" i="1"/>
  <c r="CY328" i="1"/>
  <c r="CW328" i="1"/>
  <c r="AI325" i="1"/>
  <c r="DA326" i="1"/>
  <c r="DB326" i="1" s="1"/>
  <c r="DC326" i="1" s="1"/>
  <c r="AZ327" i="1"/>
  <c r="BB327" i="1"/>
  <c r="M327" i="1"/>
  <c r="U327" i="1"/>
  <c r="Q325" i="1"/>
  <c r="R325" i="1" s="1"/>
  <c r="S325" i="1" s="1"/>
  <c r="AA324" i="1"/>
  <c r="W331" i="1"/>
  <c r="O331" i="1"/>
  <c r="T329" i="1"/>
  <c r="L329" i="1"/>
  <c r="CP329" i="1"/>
  <c r="P326" i="1"/>
  <c r="X326" i="1"/>
  <c r="Y326" i="1" s="1"/>
  <c r="Z326" i="1" s="1"/>
  <c r="DQ327" i="1"/>
  <c r="CR327" i="1"/>
  <c r="CX328" i="1"/>
  <c r="H329" i="1"/>
  <c r="I329" i="1" s="1"/>
  <c r="DR326" i="1"/>
  <c r="DS326" i="1" s="1"/>
  <c r="E329" i="1"/>
  <c r="D330" i="1"/>
  <c r="G331" i="1"/>
  <c r="F332" i="1"/>
  <c r="AU111" i="1" l="1"/>
  <c r="CC331" i="1"/>
  <c r="BY327" i="1"/>
  <c r="BZ327" i="1" s="1"/>
  <c r="BW328" i="1" a="1"/>
  <c r="BW328" i="1" s="1"/>
  <c r="BX328" i="1" s="1"/>
  <c r="CB325" i="1"/>
  <c r="CF107" i="1"/>
  <c r="CJ107" i="1" s="1"/>
  <c r="CE107" i="1"/>
  <c r="CL107" i="1" s="1"/>
  <c r="BT107" i="1"/>
  <c r="CD107" i="1"/>
  <c r="CH107" i="1" s="1"/>
  <c r="K329" i="1"/>
  <c r="DP329" i="1"/>
  <c r="CZ328" i="1"/>
  <c r="BC327" i="1"/>
  <c r="BA327" i="1"/>
  <c r="CQ329" i="1"/>
  <c r="V331" i="1"/>
  <c r="N331" i="1"/>
  <c r="AH331" i="1"/>
  <c r="AD331" i="1"/>
  <c r="AJ328" i="1"/>
  <c r="AK328" i="1" s="1"/>
  <c r="AL328" i="1" s="1"/>
  <c r="AF328" i="1"/>
  <c r="AG327" i="1"/>
  <c r="AB327" i="1"/>
  <c r="AC327" i="1" s="1"/>
  <c r="AE327" i="1" s="1"/>
  <c r="CV111" i="1"/>
  <c r="CW111" i="1" s="1"/>
  <c r="BG111" i="1"/>
  <c r="BK111" i="1"/>
  <c r="AM112" i="1"/>
  <c r="CY329" i="1"/>
  <c r="CW329" i="1"/>
  <c r="AI326" i="1"/>
  <c r="DA327" i="1"/>
  <c r="DB327" i="1" s="1"/>
  <c r="DC327" i="1" s="1"/>
  <c r="AZ328" i="1"/>
  <c r="U328" i="1"/>
  <c r="BB328" i="1"/>
  <c r="Q326" i="1"/>
  <c r="R326" i="1" s="1"/>
  <c r="S326" i="1" s="1"/>
  <c r="AA325" i="1"/>
  <c r="W332" i="1"/>
  <c r="O332" i="1"/>
  <c r="T330" i="1"/>
  <c r="L330" i="1"/>
  <c r="CP330" i="1"/>
  <c r="M328" i="1"/>
  <c r="X327" i="1"/>
  <c r="Y327" i="1" s="1"/>
  <c r="Z327" i="1" s="1"/>
  <c r="P327" i="1"/>
  <c r="CR328" i="1"/>
  <c r="DQ328" i="1"/>
  <c r="CX329" i="1"/>
  <c r="H330" i="1"/>
  <c r="I330" i="1" s="1"/>
  <c r="DR327" i="1"/>
  <c r="DS327" i="1" s="1"/>
  <c r="D331" i="1"/>
  <c r="E330" i="1"/>
  <c r="G332" i="1"/>
  <c r="F333" i="1"/>
  <c r="AO112" i="1" l="1"/>
  <c r="AP112" i="1"/>
  <c r="AQ112" i="1"/>
  <c r="AR112" i="1"/>
  <c r="AS112" i="1"/>
  <c r="AW112" i="1"/>
  <c r="BY328" i="1"/>
  <c r="BZ328" i="1" s="1"/>
  <c r="DA328" i="1"/>
  <c r="DB328" i="1" s="1"/>
  <c r="DC328" i="1" s="1"/>
  <c r="BW329" i="1" a="1"/>
  <c r="BW329" i="1" s="1"/>
  <c r="BX329" i="1" s="1"/>
  <c r="CB326" i="1"/>
  <c r="CG107" i="1"/>
  <c r="CK112" i="1"/>
  <c r="K330" i="1"/>
  <c r="DP330" i="1"/>
  <c r="CZ329" i="1"/>
  <c r="BC328" i="1"/>
  <c r="BA328" i="1"/>
  <c r="CQ330" i="1"/>
  <c r="V332" i="1"/>
  <c r="N332" i="1"/>
  <c r="AH332" i="1"/>
  <c r="AD332" i="1"/>
  <c r="AJ329" i="1"/>
  <c r="AK329" i="1" s="1"/>
  <c r="AL329" i="1" s="1"/>
  <c r="AF329" i="1"/>
  <c r="AG328" i="1"/>
  <c r="AB328" i="1"/>
  <c r="AC328" i="1" s="1"/>
  <c r="AE328" i="1" s="1"/>
  <c r="CX111" i="1"/>
  <c r="CY111" i="1" s="1"/>
  <c r="CZ111" i="1" s="1"/>
  <c r="CS112" i="1"/>
  <c r="BQ108" i="1"/>
  <c r="BS108" i="1" s="1"/>
  <c r="CY330" i="1"/>
  <c r="CW330" i="1"/>
  <c r="AI327" i="1"/>
  <c r="AZ329" i="1"/>
  <c r="M329" i="1"/>
  <c r="U329" i="1"/>
  <c r="BB329" i="1"/>
  <c r="Q327" i="1"/>
  <c r="R327" i="1" s="1"/>
  <c r="S327" i="1" s="1"/>
  <c r="AA326" i="1"/>
  <c r="W333" i="1"/>
  <c r="O333" i="1"/>
  <c r="T331" i="1"/>
  <c r="L331" i="1"/>
  <c r="P328" i="1"/>
  <c r="CP331" i="1"/>
  <c r="X328" i="1"/>
  <c r="Y328" i="1" s="1"/>
  <c r="Z328" i="1" s="1"/>
  <c r="CR329" i="1"/>
  <c r="DQ329" i="1"/>
  <c r="CX330" i="1"/>
  <c r="H331" i="1"/>
  <c r="I331" i="1" s="1"/>
  <c r="DR328" i="1"/>
  <c r="DS328" i="1" s="1"/>
  <c r="E331" i="1"/>
  <c r="D332" i="1"/>
  <c r="G333" i="1"/>
  <c r="F334" i="1"/>
  <c r="AT112" i="1" l="1"/>
  <c r="AN112" i="1" s="1"/>
  <c r="AV112" i="1" s="1"/>
  <c r="BY329" i="1"/>
  <c r="BZ329" i="1" s="1"/>
  <c r="BW330" i="1" a="1"/>
  <c r="BW330" i="1" s="1"/>
  <c r="BX330" i="1" s="1"/>
  <c r="CB327" i="1"/>
  <c r="CF108" i="1"/>
  <c r="CJ108" i="1" s="1"/>
  <c r="CE108" i="1"/>
  <c r="CL108" i="1" s="1"/>
  <c r="CI112" i="1"/>
  <c r="BT108" i="1"/>
  <c r="CD108" i="1"/>
  <c r="CH108" i="1" s="1"/>
  <c r="K331" i="1"/>
  <c r="DP331" i="1"/>
  <c r="CZ330" i="1"/>
  <c r="BP112" i="1"/>
  <c r="BC329" i="1"/>
  <c r="BA329" i="1"/>
  <c r="CM107" i="1"/>
  <c r="CQ331" i="1"/>
  <c r="V333" i="1"/>
  <c r="N333" i="1"/>
  <c r="AH333" i="1"/>
  <c r="AD333" i="1"/>
  <c r="AJ330" i="1"/>
  <c r="AK330" i="1" s="1"/>
  <c r="AL330" i="1" s="1"/>
  <c r="AF330" i="1"/>
  <c r="AB329" i="1"/>
  <c r="AC329" i="1" s="1"/>
  <c r="AE329" i="1" s="1"/>
  <c r="BD112" i="1"/>
  <c r="CT112" i="1"/>
  <c r="BI112" i="1"/>
  <c r="CU112" i="1"/>
  <c r="BH112" i="1"/>
  <c r="BE112" i="1"/>
  <c r="BJ112" i="1"/>
  <c r="BF112" i="1"/>
  <c r="CY331" i="1"/>
  <c r="CW331" i="1"/>
  <c r="AI328" i="1"/>
  <c r="DA329" i="1"/>
  <c r="DB329" i="1" s="1"/>
  <c r="DC329" i="1" s="1"/>
  <c r="AZ330" i="1"/>
  <c r="BB330" i="1"/>
  <c r="X329" i="1"/>
  <c r="U330" i="1"/>
  <c r="AG329" i="1"/>
  <c r="Q328" i="1"/>
  <c r="R328" i="1" s="1"/>
  <c r="S328" i="1" s="1"/>
  <c r="AA327" i="1"/>
  <c r="W334" i="1"/>
  <c r="O334" i="1"/>
  <c r="T332" i="1"/>
  <c r="L332" i="1"/>
  <c r="CP332" i="1"/>
  <c r="M330" i="1"/>
  <c r="P329" i="1"/>
  <c r="CR330" i="1"/>
  <c r="DQ330" i="1"/>
  <c r="CX331" i="1"/>
  <c r="H332" i="1"/>
  <c r="I332" i="1" s="1"/>
  <c r="DR329" i="1"/>
  <c r="DS329" i="1" s="1"/>
  <c r="D333" i="1"/>
  <c r="E332" i="1"/>
  <c r="G334" i="1"/>
  <c r="F335" i="1"/>
  <c r="AU112" i="1" l="1"/>
  <c r="BY330" i="1"/>
  <c r="BZ330" i="1" s="1"/>
  <c r="DA330" i="1"/>
  <c r="DB330" i="1" s="1"/>
  <c r="DC330" i="1" s="1"/>
  <c r="BW331" i="1" a="1"/>
  <c r="BW331" i="1" s="1"/>
  <c r="BX331" i="1" s="1"/>
  <c r="CB328" i="1"/>
  <c r="CG108" i="1"/>
  <c r="K332" i="1"/>
  <c r="DP332" i="1"/>
  <c r="CZ331" i="1"/>
  <c r="BC330" i="1"/>
  <c r="BA330" i="1"/>
  <c r="CQ332" i="1"/>
  <c r="V334" i="1"/>
  <c r="N334" i="1"/>
  <c r="AH334" i="1"/>
  <c r="AD334" i="1"/>
  <c r="DA331" i="1"/>
  <c r="DB331" i="1" s="1"/>
  <c r="AJ331" i="1"/>
  <c r="AK331" i="1" s="1"/>
  <c r="AL331" i="1" s="1"/>
  <c r="AF331" i="1"/>
  <c r="AG330" i="1"/>
  <c r="AB330" i="1"/>
  <c r="AC330" i="1" s="1"/>
  <c r="AE330" i="1" s="1"/>
  <c r="CV112" i="1"/>
  <c r="CW112" i="1" s="1"/>
  <c r="BK112" i="1"/>
  <c r="BG112" i="1"/>
  <c r="AM113" i="1"/>
  <c r="CY332" i="1"/>
  <c r="CW332" i="1"/>
  <c r="AI329" i="1"/>
  <c r="AZ331" i="1"/>
  <c r="Y329" i="1"/>
  <c r="Z329" i="1" s="1"/>
  <c r="M331" i="1"/>
  <c r="U331" i="1"/>
  <c r="X331" i="1" s="1"/>
  <c r="BB331" i="1"/>
  <c r="Q329" i="1"/>
  <c r="R329" i="1" s="1"/>
  <c r="S329" i="1" s="1"/>
  <c r="AA328" i="1"/>
  <c r="W335" i="1"/>
  <c r="O335" i="1"/>
  <c r="T333" i="1"/>
  <c r="L333" i="1"/>
  <c r="P330" i="1"/>
  <c r="CP333" i="1"/>
  <c r="X330" i="1"/>
  <c r="Y330" i="1" s="1"/>
  <c r="Z330" i="1" s="1"/>
  <c r="DQ331" i="1"/>
  <c r="CR331" i="1"/>
  <c r="CX332" i="1"/>
  <c r="H333" i="1"/>
  <c r="I333" i="1" s="1"/>
  <c r="DR330" i="1"/>
  <c r="DS330" i="1" s="1"/>
  <c r="D334" i="1"/>
  <c r="E333" i="1"/>
  <c r="G335" i="1"/>
  <c r="F336" i="1"/>
  <c r="AO113" i="1" l="1"/>
  <c r="AP113" i="1"/>
  <c r="AQ113" i="1"/>
  <c r="AR113" i="1"/>
  <c r="AS113" i="1"/>
  <c r="AW113" i="1"/>
  <c r="BY331" i="1"/>
  <c r="BZ331" i="1" s="1"/>
  <c r="DC331" i="1"/>
  <c r="BW332" i="1" a="1"/>
  <c r="BW332" i="1" s="1"/>
  <c r="BX332" i="1" s="1"/>
  <c r="CB329" i="1"/>
  <c r="CM108" i="1"/>
  <c r="CK113" i="1"/>
  <c r="K333" i="1"/>
  <c r="DP333" i="1"/>
  <c r="CZ332" i="1"/>
  <c r="BC331" i="1"/>
  <c r="BA331" i="1"/>
  <c r="CQ333" i="1"/>
  <c r="V335" i="1"/>
  <c r="N335" i="1"/>
  <c r="AH335" i="1"/>
  <c r="AD335" i="1"/>
  <c r="AJ332" i="1"/>
  <c r="AK332" i="1" s="1"/>
  <c r="AL332" i="1" s="1"/>
  <c r="AF332" i="1"/>
  <c r="AG331" i="1"/>
  <c r="AB331" i="1"/>
  <c r="AC331" i="1" s="1"/>
  <c r="AE331" i="1" s="1"/>
  <c r="CX112" i="1"/>
  <c r="BQ109" i="1"/>
  <c r="BS109" i="1" s="1"/>
  <c r="CS113" i="1"/>
  <c r="CY333" i="1"/>
  <c r="CW333" i="1"/>
  <c r="AI330" i="1"/>
  <c r="AZ332" i="1"/>
  <c r="M332" i="1"/>
  <c r="U332" i="1"/>
  <c r="BB332" i="1"/>
  <c r="Q330" i="1"/>
  <c r="R330" i="1" s="1"/>
  <c r="S330" i="1" s="1"/>
  <c r="AA329" i="1"/>
  <c r="W336" i="1"/>
  <c r="O336" i="1"/>
  <c r="T334" i="1"/>
  <c r="L334" i="1"/>
  <c r="CP334" i="1"/>
  <c r="P331" i="1"/>
  <c r="Y331" i="1"/>
  <c r="Z331" i="1" s="1"/>
  <c r="CR332" i="1"/>
  <c r="DQ332" i="1"/>
  <c r="CX333" i="1"/>
  <c r="H334" i="1"/>
  <c r="I334" i="1" s="1"/>
  <c r="DR331" i="1"/>
  <c r="DS331" i="1" s="1"/>
  <c r="E334" i="1"/>
  <c r="D335" i="1"/>
  <c r="G336" i="1"/>
  <c r="F337" i="1"/>
  <c r="AT113" i="1" l="1"/>
  <c r="BY332" i="1"/>
  <c r="BZ332" i="1" s="1"/>
  <c r="BW333" i="1" a="1"/>
  <c r="BW333" i="1" s="1"/>
  <c r="BX333" i="1" s="1"/>
  <c r="CB330" i="1"/>
  <c r="CF109" i="1"/>
  <c r="CJ109" i="1" s="1"/>
  <c r="CE109" i="1"/>
  <c r="CL109" i="1" s="1"/>
  <c r="CI113" i="1"/>
  <c r="CD109" i="1"/>
  <c r="CH109" i="1" s="1"/>
  <c r="K334" i="1"/>
  <c r="DP334" i="1"/>
  <c r="CZ333" i="1"/>
  <c r="BP113" i="1"/>
  <c r="BC332" i="1"/>
  <c r="BA332" i="1"/>
  <c r="CQ334" i="1"/>
  <c r="V336" i="1"/>
  <c r="N336" i="1"/>
  <c r="AH336" i="1"/>
  <c r="AD336" i="1"/>
  <c r="AJ333" i="1"/>
  <c r="AK333" i="1" s="1"/>
  <c r="AL333" i="1" s="1"/>
  <c r="AF333" i="1"/>
  <c r="AG332" i="1"/>
  <c r="AB332" i="1"/>
  <c r="AC332" i="1" s="1"/>
  <c r="AE332" i="1" s="1"/>
  <c r="CY112" i="1"/>
  <c r="CZ112" i="1" s="1"/>
  <c r="CU113" i="1"/>
  <c r="BF113" i="1"/>
  <c r="CT113" i="1"/>
  <c r="BT109" i="1"/>
  <c r="BE113" i="1"/>
  <c r="BJ113" i="1"/>
  <c r="BD113" i="1"/>
  <c r="BI113" i="1"/>
  <c r="BH113" i="1"/>
  <c r="CY334" i="1"/>
  <c r="CW334" i="1"/>
  <c r="AI331" i="1"/>
  <c r="DA332" i="1"/>
  <c r="DB332" i="1" s="1"/>
  <c r="DC332" i="1" s="1"/>
  <c r="AZ333" i="1"/>
  <c r="BB333" i="1"/>
  <c r="U333" i="1"/>
  <c r="Q331" i="1"/>
  <c r="R331" i="1" s="1"/>
  <c r="S331" i="1" s="1"/>
  <c r="AA330" i="1"/>
  <c r="W337" i="1"/>
  <c r="O337" i="1"/>
  <c r="T335" i="1"/>
  <c r="L335" i="1"/>
  <c r="CP335" i="1"/>
  <c r="M333" i="1"/>
  <c r="X332" i="1"/>
  <c r="Y332" i="1" s="1"/>
  <c r="Z332" i="1" s="1"/>
  <c r="P332" i="1"/>
  <c r="CR333" i="1"/>
  <c r="DQ333" i="1"/>
  <c r="CX334" i="1"/>
  <c r="H335" i="1"/>
  <c r="I335" i="1" s="1"/>
  <c r="DR332" i="1"/>
  <c r="DS332" i="1" s="1"/>
  <c r="E335" i="1"/>
  <c r="D336" i="1"/>
  <c r="G337" i="1"/>
  <c r="F338" i="1"/>
  <c r="AN113" i="1" l="1"/>
  <c r="AU113" i="1" s="1"/>
  <c r="BY333" i="1"/>
  <c r="BZ333" i="1" s="1"/>
  <c r="DA333" i="1"/>
  <c r="DB333" i="1" s="1"/>
  <c r="DC333" i="1" s="1"/>
  <c r="BW334" i="1" a="1"/>
  <c r="BW334" i="1" s="1"/>
  <c r="CB331" i="1"/>
  <c r="CG109" i="1"/>
  <c r="K335" i="1"/>
  <c r="DP335" i="1"/>
  <c r="CZ334" i="1"/>
  <c r="BC333" i="1"/>
  <c r="BA333" i="1"/>
  <c r="CQ335" i="1"/>
  <c r="V337" i="1"/>
  <c r="N337" i="1"/>
  <c r="AH337" i="1"/>
  <c r="AD337" i="1"/>
  <c r="DA334" i="1"/>
  <c r="DB334" i="1" s="1"/>
  <c r="AJ334" i="1"/>
  <c r="AK334" i="1" s="1"/>
  <c r="AL334" i="1" s="1"/>
  <c r="AF334" i="1"/>
  <c r="AG333" i="1"/>
  <c r="AB333" i="1"/>
  <c r="AC333" i="1" s="1"/>
  <c r="AE333" i="1" s="1"/>
  <c r="CV113" i="1"/>
  <c r="CW113" i="1" s="1"/>
  <c r="AM114" i="1"/>
  <c r="BK113" i="1"/>
  <c r="BG113" i="1"/>
  <c r="CY335" i="1"/>
  <c r="CW335" i="1"/>
  <c r="AI332" i="1"/>
  <c r="AZ334" i="1"/>
  <c r="X333" i="1"/>
  <c r="BB334" i="1"/>
  <c r="M334" i="1"/>
  <c r="U334" i="1"/>
  <c r="Q332" i="1"/>
  <c r="R332" i="1" s="1"/>
  <c r="S332" i="1" s="1"/>
  <c r="AA331" i="1"/>
  <c r="W338" i="1"/>
  <c r="O338" i="1"/>
  <c r="T336" i="1"/>
  <c r="L336" i="1"/>
  <c r="CP336" i="1"/>
  <c r="P333" i="1"/>
  <c r="CR334" i="1"/>
  <c r="DQ334" i="1"/>
  <c r="CX335" i="1"/>
  <c r="H336" i="1"/>
  <c r="I336" i="1" s="1"/>
  <c r="DR333" i="1"/>
  <c r="DS333" i="1" s="1"/>
  <c r="D337" i="1"/>
  <c r="E336" i="1"/>
  <c r="G338" i="1"/>
  <c r="F339" i="1"/>
  <c r="AV113" i="1" l="1"/>
  <c r="AR114" i="1"/>
  <c r="AS114" i="1"/>
  <c r="AO114" i="1"/>
  <c r="AP114" i="1"/>
  <c r="AQ114" i="1"/>
  <c r="AW114" i="1"/>
  <c r="BX334" i="1"/>
  <c r="BY334" i="1" s="1"/>
  <c r="BZ334" i="1" s="1"/>
  <c r="DC334" i="1"/>
  <c r="BW335" i="1" a="1"/>
  <c r="BW335" i="1" s="1"/>
  <c r="BX335" i="1" s="1"/>
  <c r="CB332" i="1"/>
  <c r="CK114" i="1"/>
  <c r="K336" i="1"/>
  <c r="DP336" i="1"/>
  <c r="CZ335" i="1"/>
  <c r="BC334" i="1"/>
  <c r="BA334" i="1"/>
  <c r="CM109" i="1"/>
  <c r="CQ336" i="1"/>
  <c r="V338" i="1"/>
  <c r="N338" i="1"/>
  <c r="AH338" i="1"/>
  <c r="AD338" i="1"/>
  <c r="AJ335" i="1"/>
  <c r="AK335" i="1" s="1"/>
  <c r="AL335" i="1" s="1"/>
  <c r="AF335" i="1"/>
  <c r="AG334" i="1"/>
  <c r="AB334" i="1"/>
  <c r="AC334" i="1" s="1"/>
  <c r="AE334" i="1" s="1"/>
  <c r="CX113" i="1"/>
  <c r="CY113" i="1" s="1"/>
  <c r="CZ113" i="1" s="1"/>
  <c r="BQ110" i="1"/>
  <c r="CS114" i="1"/>
  <c r="CY336" i="1"/>
  <c r="CW336" i="1"/>
  <c r="AI333" i="1"/>
  <c r="AZ335" i="1"/>
  <c r="Y333" i="1"/>
  <c r="Z333" i="1" s="1"/>
  <c r="M335" i="1"/>
  <c r="BB335" i="1"/>
  <c r="U335" i="1"/>
  <c r="Q333" i="1"/>
  <c r="R333" i="1" s="1"/>
  <c r="S333" i="1" s="1"/>
  <c r="AA332" i="1"/>
  <c r="W339" i="1"/>
  <c r="O339" i="1"/>
  <c r="T337" i="1"/>
  <c r="L337" i="1"/>
  <c r="CP337" i="1"/>
  <c r="P334" i="1"/>
  <c r="X334" i="1"/>
  <c r="Y334" i="1" s="1"/>
  <c r="Z334" i="1" s="1"/>
  <c r="CR335" i="1"/>
  <c r="DQ335" i="1"/>
  <c r="CX336" i="1"/>
  <c r="H337" i="1"/>
  <c r="I337" i="1" s="1"/>
  <c r="DR334" i="1"/>
  <c r="DS334" i="1" s="1"/>
  <c r="E337" i="1"/>
  <c r="D338" i="1"/>
  <c r="G339" i="1"/>
  <c r="F340" i="1"/>
  <c r="AT114" i="1" l="1"/>
  <c r="CC332" i="1"/>
  <c r="CC333" i="1" s="1"/>
  <c r="CC334" i="1" s="1"/>
  <c r="CC335" i="1" s="1"/>
  <c r="CC336" i="1" s="1"/>
  <c r="CC337" i="1" s="1"/>
  <c r="CC338" i="1" s="1"/>
  <c r="CC339" i="1" s="1"/>
  <c r="BY335" i="1"/>
  <c r="BZ335" i="1" s="1"/>
  <c r="BW336" i="1" a="1"/>
  <c r="BW336" i="1" s="1"/>
  <c r="BX336" i="1" s="1"/>
  <c r="CB333" i="1"/>
  <c r="CI114" i="1"/>
  <c r="K337" i="1"/>
  <c r="DP337" i="1"/>
  <c r="CZ336" i="1"/>
  <c r="BP114" i="1"/>
  <c r="BC335" i="1"/>
  <c r="BA335" i="1"/>
  <c r="CQ337" i="1"/>
  <c r="V339" i="1"/>
  <c r="N339" i="1"/>
  <c r="AH339" i="1"/>
  <c r="AD339" i="1"/>
  <c r="DA336" i="1"/>
  <c r="DB336" i="1" s="1"/>
  <c r="AJ336" i="1"/>
  <c r="AK336" i="1" s="1"/>
  <c r="AL336" i="1" s="1"/>
  <c r="AF336" i="1"/>
  <c r="AG335" i="1"/>
  <c r="AB335" i="1"/>
  <c r="AC335" i="1" s="1"/>
  <c r="AE335" i="1" s="1"/>
  <c r="BF114" i="1"/>
  <c r="CT114" i="1"/>
  <c r="BH114" i="1"/>
  <c r="CU114" i="1"/>
  <c r="BS110" i="1"/>
  <c r="BI114" i="1"/>
  <c r="BJ114" i="1"/>
  <c r="BE114" i="1"/>
  <c r="BD114" i="1"/>
  <c r="CY337" i="1"/>
  <c r="CW337" i="1"/>
  <c r="AI334" i="1"/>
  <c r="DA335" i="1"/>
  <c r="DB335" i="1" s="1"/>
  <c r="DC335" i="1" s="1"/>
  <c r="AZ336" i="1"/>
  <c r="U336" i="1"/>
  <c r="M336" i="1"/>
  <c r="BB336" i="1"/>
  <c r="Q334" i="1"/>
  <c r="R334" i="1" s="1"/>
  <c r="S334" i="1" s="1"/>
  <c r="AA333" i="1"/>
  <c r="W340" i="1"/>
  <c r="O340" i="1"/>
  <c r="T338" i="1"/>
  <c r="L338" i="1"/>
  <c r="CP338" i="1"/>
  <c r="P335" i="1"/>
  <c r="X335" i="1"/>
  <c r="Y335" i="1" s="1"/>
  <c r="Z335" i="1" s="1"/>
  <c r="CR336" i="1"/>
  <c r="DQ336" i="1"/>
  <c r="CX337" i="1"/>
  <c r="H338" i="1"/>
  <c r="I338" i="1" s="1"/>
  <c r="DR335" i="1"/>
  <c r="DS335" i="1" s="1"/>
  <c r="D339" i="1"/>
  <c r="E338" i="1"/>
  <c r="G340" i="1"/>
  <c r="F341" i="1"/>
  <c r="AN114" i="1" l="1"/>
  <c r="AV114" i="1" s="1"/>
  <c r="CC340" i="1"/>
  <c r="BY336" i="1"/>
  <c r="BZ336" i="1" s="1"/>
  <c r="BW337" i="1" a="1"/>
  <c r="BW337" i="1" s="1"/>
  <c r="BX337" i="1" s="1"/>
  <c r="CB334" i="1"/>
  <c r="CF110" i="1"/>
  <c r="CJ110" i="1" s="1"/>
  <c r="CE110" i="1"/>
  <c r="CL110" i="1" s="1"/>
  <c r="BT110" i="1"/>
  <c r="CD110" i="1"/>
  <c r="CH110" i="1" s="1"/>
  <c r="K338" i="1"/>
  <c r="DP338" i="1"/>
  <c r="CZ337" i="1"/>
  <c r="BC336" i="1"/>
  <c r="BA336" i="1"/>
  <c r="CQ338" i="1"/>
  <c r="V340" i="1"/>
  <c r="N340" i="1"/>
  <c r="AH340" i="1"/>
  <c r="AD340" i="1"/>
  <c r="AJ337" i="1"/>
  <c r="AK337" i="1" s="1"/>
  <c r="AL337" i="1" s="1"/>
  <c r="AF337" i="1"/>
  <c r="AG336" i="1"/>
  <c r="AB336" i="1"/>
  <c r="AC336" i="1" s="1"/>
  <c r="AE336" i="1" s="1"/>
  <c r="CV114" i="1"/>
  <c r="CW114" i="1" s="1"/>
  <c r="AM115" i="1"/>
  <c r="BK114" i="1"/>
  <c r="BG114" i="1"/>
  <c r="CY338" i="1"/>
  <c r="CW338" i="1"/>
  <c r="AI335" i="1"/>
  <c r="DC336" i="1"/>
  <c r="AZ337" i="1"/>
  <c r="U337" i="1"/>
  <c r="M337" i="1"/>
  <c r="BB337" i="1"/>
  <c r="Q335" i="1"/>
  <c r="R335" i="1" s="1"/>
  <c r="S335" i="1" s="1"/>
  <c r="AA334" i="1"/>
  <c r="W341" i="1"/>
  <c r="O341" i="1"/>
  <c r="T339" i="1"/>
  <c r="L339" i="1"/>
  <c r="CP339" i="1"/>
  <c r="P336" i="1"/>
  <c r="X336" i="1"/>
  <c r="Y336" i="1" s="1"/>
  <c r="Z336" i="1" s="1"/>
  <c r="CR337" i="1"/>
  <c r="DQ337" i="1"/>
  <c r="CX338" i="1"/>
  <c r="H339" i="1"/>
  <c r="I339" i="1" s="1"/>
  <c r="DR336" i="1"/>
  <c r="DS336" i="1" s="1"/>
  <c r="E339" i="1"/>
  <c r="D340" i="1"/>
  <c r="G341" i="1"/>
  <c r="F342" i="1"/>
  <c r="AU114" i="1" l="1"/>
  <c r="AO115" i="1"/>
  <c r="AP115" i="1"/>
  <c r="AQ115" i="1"/>
  <c r="AR115" i="1"/>
  <c r="AS115" i="1"/>
  <c r="AW115" i="1"/>
  <c r="CC341" i="1"/>
  <c r="BY337" i="1"/>
  <c r="BZ337" i="1" s="1"/>
  <c r="DA337" i="1"/>
  <c r="DB337" i="1" s="1"/>
  <c r="DC337" i="1" s="1"/>
  <c r="BW338" i="1" a="1"/>
  <c r="BW338" i="1" s="1"/>
  <c r="BX338" i="1" s="1"/>
  <c r="CB335" i="1"/>
  <c r="CG110" i="1"/>
  <c r="CM110" i="1" s="1"/>
  <c r="CK115" i="1"/>
  <c r="K339" i="1"/>
  <c r="DP339" i="1"/>
  <c r="CZ338" i="1"/>
  <c r="BC337" i="1"/>
  <c r="BA337" i="1"/>
  <c r="CQ339" i="1"/>
  <c r="V341" i="1"/>
  <c r="N341" i="1"/>
  <c r="AH341" i="1"/>
  <c r="AD341" i="1"/>
  <c r="DA338" i="1"/>
  <c r="DB338" i="1" s="1"/>
  <c r="AJ338" i="1"/>
  <c r="AK338" i="1" s="1"/>
  <c r="AL338" i="1" s="1"/>
  <c r="AF338" i="1"/>
  <c r="AG337" i="1"/>
  <c r="AB337" i="1"/>
  <c r="AC337" i="1" s="1"/>
  <c r="AE337" i="1" s="1"/>
  <c r="CX114" i="1"/>
  <c r="BQ111" i="1"/>
  <c r="CS115" i="1"/>
  <c r="CY339" i="1"/>
  <c r="CW339" i="1"/>
  <c r="AI336" i="1"/>
  <c r="AZ338" i="1"/>
  <c r="U338" i="1"/>
  <c r="M338" i="1"/>
  <c r="BB338" i="1"/>
  <c r="Q336" i="1"/>
  <c r="R336" i="1" s="1"/>
  <c r="S336" i="1" s="1"/>
  <c r="AA335" i="1"/>
  <c r="W342" i="1"/>
  <c r="O342" i="1"/>
  <c r="T340" i="1"/>
  <c r="L340" i="1"/>
  <c r="CP340" i="1"/>
  <c r="X337" i="1"/>
  <c r="P337" i="1"/>
  <c r="CR338" i="1"/>
  <c r="DQ338" i="1"/>
  <c r="CX339" i="1"/>
  <c r="H340" i="1"/>
  <c r="I340" i="1" s="1"/>
  <c r="DR337" i="1"/>
  <c r="DS337" i="1" s="1"/>
  <c r="E340" i="1"/>
  <c r="D341" i="1"/>
  <c r="G342" i="1"/>
  <c r="F343" i="1"/>
  <c r="AT115" i="1" l="1"/>
  <c r="AN115" i="1" s="1"/>
  <c r="BE115" i="1"/>
  <c r="CC342" i="1"/>
  <c r="DC338" i="1"/>
  <c r="BY338" i="1"/>
  <c r="BZ338" i="1" s="1"/>
  <c r="BW339" i="1" a="1"/>
  <c r="BW339" i="1" s="1"/>
  <c r="BX339" i="1" s="1"/>
  <c r="CB336" i="1"/>
  <c r="CI115" i="1"/>
  <c r="K340" i="1"/>
  <c r="DP340" i="1"/>
  <c r="CZ339" i="1"/>
  <c r="BP115" i="1"/>
  <c r="BC338" i="1"/>
  <c r="BA338" i="1"/>
  <c r="CQ340" i="1"/>
  <c r="V342" i="1"/>
  <c r="N342" i="1"/>
  <c r="AH342" i="1"/>
  <c r="AD342" i="1"/>
  <c r="AJ339" i="1"/>
  <c r="AK339" i="1" s="1"/>
  <c r="AL339" i="1" s="1"/>
  <c r="AF339" i="1"/>
  <c r="AG338" i="1"/>
  <c r="AB338" i="1"/>
  <c r="AC338" i="1" s="1"/>
  <c r="AE338" i="1" s="1"/>
  <c r="CY114" i="1"/>
  <c r="CZ114" i="1" s="1"/>
  <c r="BS111" i="1"/>
  <c r="CU115" i="1"/>
  <c r="BF115" i="1"/>
  <c r="CT115" i="1"/>
  <c r="BD115" i="1"/>
  <c r="BJ115" i="1"/>
  <c r="BH115" i="1"/>
  <c r="BI115" i="1"/>
  <c r="CY340" i="1"/>
  <c r="CW340" i="1"/>
  <c r="AI337" i="1"/>
  <c r="AZ339" i="1"/>
  <c r="M339" i="1"/>
  <c r="U339" i="1"/>
  <c r="BB339" i="1"/>
  <c r="Q337" i="1"/>
  <c r="R337" i="1" s="1"/>
  <c r="S337" i="1" s="1"/>
  <c r="AA336" i="1"/>
  <c r="W343" i="1"/>
  <c r="O343" i="1"/>
  <c r="T341" i="1"/>
  <c r="L341" i="1"/>
  <c r="X338" i="1"/>
  <c r="Y338" i="1" s="1"/>
  <c r="Z338" i="1" s="1"/>
  <c r="CP341" i="1"/>
  <c r="Y337" i="1"/>
  <c r="Z337" i="1" s="1"/>
  <c r="P338" i="1"/>
  <c r="CR339" i="1"/>
  <c r="DQ339" i="1"/>
  <c r="CX340" i="1"/>
  <c r="H341" i="1"/>
  <c r="I341" i="1" s="1"/>
  <c r="DR338" i="1"/>
  <c r="DS338" i="1" s="1"/>
  <c r="E341" i="1"/>
  <c r="D342" i="1"/>
  <c r="G343" i="1"/>
  <c r="F344" i="1"/>
  <c r="AV115" i="1" l="1"/>
  <c r="AU115" i="1"/>
  <c r="CC343" i="1"/>
  <c r="BY339" i="1"/>
  <c r="BZ339" i="1" s="1"/>
  <c r="BW340" i="1" a="1"/>
  <c r="BW340" i="1" s="1"/>
  <c r="BX340" i="1" s="1"/>
  <c r="DA339" i="1"/>
  <c r="DB339" i="1" s="1"/>
  <c r="DC339" i="1" s="1"/>
  <c r="CB337" i="1"/>
  <c r="CF111" i="1"/>
  <c r="CJ111" i="1" s="1"/>
  <c r="CE111" i="1"/>
  <c r="CL111" i="1" s="1"/>
  <c r="BT111" i="1"/>
  <c r="CD111" i="1"/>
  <c r="CH111" i="1" s="1"/>
  <c r="K341" i="1"/>
  <c r="DP341" i="1"/>
  <c r="CZ340" i="1"/>
  <c r="BC339" i="1"/>
  <c r="BA339" i="1"/>
  <c r="CQ341" i="1"/>
  <c r="V343" i="1"/>
  <c r="N343" i="1"/>
  <c r="AH343" i="1"/>
  <c r="AD343" i="1"/>
  <c r="AJ340" i="1"/>
  <c r="AK340" i="1" s="1"/>
  <c r="AL340" i="1" s="1"/>
  <c r="AF340" i="1"/>
  <c r="AG339" i="1"/>
  <c r="AB339" i="1"/>
  <c r="AC339" i="1" s="1"/>
  <c r="AE339" i="1" s="1"/>
  <c r="CV115" i="1"/>
  <c r="CX115" i="1" s="1"/>
  <c r="AM116" i="1"/>
  <c r="BG115" i="1"/>
  <c r="BK115" i="1"/>
  <c r="CY341" i="1"/>
  <c r="CW341" i="1"/>
  <c r="AI338" i="1"/>
  <c r="AZ340" i="1"/>
  <c r="U340" i="1"/>
  <c r="BB340" i="1"/>
  <c r="Q338" i="1"/>
  <c r="R338" i="1" s="1"/>
  <c r="S338" i="1" s="1"/>
  <c r="AA337" i="1"/>
  <c r="W344" i="1"/>
  <c r="O344" i="1"/>
  <c r="T342" i="1"/>
  <c r="L342" i="1"/>
  <c r="CP342" i="1"/>
  <c r="M340" i="1"/>
  <c r="P339" i="1"/>
  <c r="X339" i="1"/>
  <c r="Y339" i="1" s="1"/>
  <c r="Z339" i="1" s="1"/>
  <c r="CR340" i="1"/>
  <c r="DQ340" i="1"/>
  <c r="CX341" i="1"/>
  <c r="H342" i="1"/>
  <c r="I342" i="1" s="1"/>
  <c r="DR339" i="1"/>
  <c r="DS339" i="1" s="1"/>
  <c r="E342" i="1"/>
  <c r="D343" i="1"/>
  <c r="G344" i="1"/>
  <c r="F345" i="1"/>
  <c r="AP116" i="1" l="1"/>
  <c r="AQ116" i="1"/>
  <c r="AR116" i="1"/>
  <c r="AS116" i="1"/>
  <c r="AO116" i="1"/>
  <c r="AW116" i="1"/>
  <c r="BY340" i="1"/>
  <c r="BZ340" i="1" s="1"/>
  <c r="DA340" i="1"/>
  <c r="DB340" i="1" s="1"/>
  <c r="DC340" i="1" s="1"/>
  <c r="BW341" i="1" a="1"/>
  <c r="BW341" i="1" s="1"/>
  <c r="BX341" i="1" s="1"/>
  <c r="CB338" i="1"/>
  <c r="CG111" i="1"/>
  <c r="CK116" i="1"/>
  <c r="K342" i="1"/>
  <c r="DP342" i="1"/>
  <c r="CZ341" i="1"/>
  <c r="BC340" i="1"/>
  <c r="BA340" i="1"/>
  <c r="CQ342" i="1"/>
  <c r="V344" i="1"/>
  <c r="N344" i="1"/>
  <c r="AH344" i="1"/>
  <c r="AD344" i="1"/>
  <c r="DA341" i="1"/>
  <c r="DB341" i="1" s="1"/>
  <c r="AJ341" i="1"/>
  <c r="AK341" i="1" s="1"/>
  <c r="AL341" i="1" s="1"/>
  <c r="AF341" i="1"/>
  <c r="AG340" i="1"/>
  <c r="AB340" i="1"/>
  <c r="AC340" i="1" s="1"/>
  <c r="AE340" i="1" s="1"/>
  <c r="CW115" i="1"/>
  <c r="CY115" i="1"/>
  <c r="BQ112" i="1"/>
  <c r="BS112" i="1" s="1"/>
  <c r="CS116" i="1"/>
  <c r="CY342" i="1"/>
  <c r="CW342" i="1"/>
  <c r="AI339" i="1"/>
  <c r="AZ341" i="1"/>
  <c r="U341" i="1"/>
  <c r="M341" i="1"/>
  <c r="BB341" i="1"/>
  <c r="Q339" i="1"/>
  <c r="R339" i="1" s="1"/>
  <c r="S339" i="1" s="1"/>
  <c r="AA338" i="1"/>
  <c r="W345" i="1"/>
  <c r="O345" i="1"/>
  <c r="T343" i="1"/>
  <c r="L343" i="1"/>
  <c r="P340" i="1"/>
  <c r="CP343" i="1"/>
  <c r="X340" i="1"/>
  <c r="DQ341" i="1"/>
  <c r="CR341" i="1"/>
  <c r="CX342" i="1"/>
  <c r="H343" i="1"/>
  <c r="I343" i="1" s="1"/>
  <c r="DR340" i="1"/>
  <c r="DS340" i="1" s="1"/>
  <c r="E343" i="1"/>
  <c r="D344" i="1"/>
  <c r="G345" i="1"/>
  <c r="F346" i="1"/>
  <c r="AT116" i="1" l="1"/>
  <c r="AN116" i="1" s="1"/>
  <c r="DC341" i="1"/>
  <c r="BY341" i="1"/>
  <c r="BZ341" i="1" s="1"/>
  <c r="BW342" i="1" a="1"/>
  <c r="BW342" i="1" s="1"/>
  <c r="CB339" i="1"/>
  <c r="CF112" i="1"/>
  <c r="CJ112" i="1" s="1"/>
  <c r="CE112" i="1"/>
  <c r="CL112" i="1" s="1"/>
  <c r="CI116" i="1"/>
  <c r="BT112" i="1"/>
  <c r="CD112" i="1"/>
  <c r="CH112" i="1" s="1"/>
  <c r="K343" i="1"/>
  <c r="DP343" i="1"/>
  <c r="CZ115" i="1"/>
  <c r="CZ342" i="1"/>
  <c r="BP116" i="1"/>
  <c r="BC341" i="1"/>
  <c r="BA341" i="1"/>
  <c r="CM111" i="1"/>
  <c r="CQ343" i="1"/>
  <c r="V345" i="1"/>
  <c r="N345" i="1"/>
  <c r="AH345" i="1"/>
  <c r="AD345" i="1"/>
  <c r="DA342" i="1"/>
  <c r="DB342" i="1" s="1"/>
  <c r="DC342" i="1" s="1"/>
  <c r="AJ342" i="1"/>
  <c r="AK342" i="1" s="1"/>
  <c r="AL342" i="1" s="1"/>
  <c r="AF342" i="1"/>
  <c r="AG341" i="1"/>
  <c r="AB341" i="1"/>
  <c r="AC341" i="1" s="1"/>
  <c r="AE341" i="1" s="1"/>
  <c r="BI116" i="1"/>
  <c r="CU116" i="1"/>
  <c r="BF116" i="1"/>
  <c r="CT116" i="1"/>
  <c r="BH116" i="1"/>
  <c r="BJ116" i="1"/>
  <c r="BD116" i="1"/>
  <c r="BE116" i="1"/>
  <c r="CY343" i="1"/>
  <c r="CW343" i="1"/>
  <c r="AI340" i="1"/>
  <c r="AZ342" i="1"/>
  <c r="BB342" i="1"/>
  <c r="U342" i="1"/>
  <c r="M342" i="1"/>
  <c r="Q340" i="1"/>
  <c r="R340" i="1" s="1"/>
  <c r="S340" i="1" s="1"/>
  <c r="AA339" i="1"/>
  <c r="W346" i="1"/>
  <c r="O346" i="1"/>
  <c r="T344" i="1"/>
  <c r="L344" i="1"/>
  <c r="CP344" i="1"/>
  <c r="X341" i="1"/>
  <c r="Y340" i="1"/>
  <c r="Z340" i="1" s="1"/>
  <c r="P341" i="1"/>
  <c r="DQ342" i="1"/>
  <c r="CR342" i="1"/>
  <c r="CX343" i="1"/>
  <c r="H344" i="1"/>
  <c r="I344" i="1" s="1"/>
  <c r="DR341" i="1"/>
  <c r="DS341" i="1" s="1"/>
  <c r="D345" i="1"/>
  <c r="E344" i="1"/>
  <c r="G346" i="1"/>
  <c r="F347" i="1"/>
  <c r="AV116" i="1" l="1"/>
  <c r="AU116" i="1"/>
  <c r="BX342" i="1"/>
  <c r="BY342" i="1" s="1"/>
  <c r="BZ342" i="1" s="1"/>
  <c r="BW343" i="1" a="1"/>
  <c r="BW343" i="1" s="1"/>
  <c r="BX343" i="1" s="1"/>
  <c r="DA343" i="1"/>
  <c r="DB343" i="1" s="1"/>
  <c r="DC343" i="1" s="1"/>
  <c r="CB340" i="1"/>
  <c r="CG112" i="1"/>
  <c r="K344" i="1"/>
  <c r="DP344" i="1"/>
  <c r="CZ343" i="1"/>
  <c r="BC342" i="1"/>
  <c r="BA342" i="1"/>
  <c r="CQ344" i="1"/>
  <c r="V346" i="1"/>
  <c r="N346" i="1"/>
  <c r="AH346" i="1"/>
  <c r="AD346" i="1"/>
  <c r="AJ343" i="1"/>
  <c r="AK343" i="1" s="1"/>
  <c r="AL343" i="1" s="1"/>
  <c r="AF343" i="1"/>
  <c r="AG342" i="1"/>
  <c r="AB342" i="1"/>
  <c r="AC342" i="1" s="1"/>
  <c r="AE342" i="1" s="1"/>
  <c r="CV116" i="1"/>
  <c r="CX116" i="1" s="1"/>
  <c r="CY116" i="1" s="1"/>
  <c r="BK116" i="1"/>
  <c r="AM117" i="1"/>
  <c r="BG116" i="1"/>
  <c r="CY344" i="1"/>
  <c r="CW344" i="1"/>
  <c r="AI341" i="1"/>
  <c r="AZ343" i="1"/>
  <c r="M343" i="1"/>
  <c r="U343" i="1"/>
  <c r="BB343" i="1"/>
  <c r="Q341" i="1"/>
  <c r="R341" i="1" s="1"/>
  <c r="S341" i="1" s="1"/>
  <c r="AA340" i="1"/>
  <c r="W347" i="1"/>
  <c r="O347" i="1"/>
  <c r="T345" i="1"/>
  <c r="L345" i="1"/>
  <c r="Y341" i="1"/>
  <c r="Z341" i="1" s="1"/>
  <c r="CP345" i="1"/>
  <c r="X342" i="1"/>
  <c r="Y342" i="1" s="1"/>
  <c r="Z342" i="1" s="1"/>
  <c r="P342" i="1"/>
  <c r="CR343" i="1"/>
  <c r="DQ343" i="1"/>
  <c r="CX344" i="1"/>
  <c r="H345" i="1"/>
  <c r="I345" i="1" s="1"/>
  <c r="DR342" i="1"/>
  <c r="DS342" i="1" s="1"/>
  <c r="E345" i="1"/>
  <c r="D346" i="1"/>
  <c r="G347" i="1"/>
  <c r="F348" i="1"/>
  <c r="AS117" i="1" l="1"/>
  <c r="AO117" i="1"/>
  <c r="AR117" i="1"/>
  <c r="AP117" i="1"/>
  <c r="AQ117" i="1"/>
  <c r="AW117" i="1"/>
  <c r="BY343" i="1"/>
  <c r="BZ343" i="1" s="1"/>
  <c r="BW344" i="1" a="1"/>
  <c r="BW344" i="1" s="1"/>
  <c r="BX344" i="1" s="1"/>
  <c r="DA344" i="1"/>
  <c r="DB344" i="1" s="1"/>
  <c r="DC344" i="1" s="1"/>
  <c r="CB341" i="1"/>
  <c r="CK117" i="1"/>
  <c r="K345" i="1"/>
  <c r="DP345" i="1"/>
  <c r="CZ344" i="1"/>
  <c r="BC343" i="1"/>
  <c r="BA343" i="1"/>
  <c r="CM112" i="1"/>
  <c r="CQ345" i="1"/>
  <c r="V347" i="1"/>
  <c r="N347" i="1"/>
  <c r="AH347" i="1"/>
  <c r="AD347" i="1"/>
  <c r="AJ344" i="1"/>
  <c r="AK344" i="1" s="1"/>
  <c r="AL344" i="1" s="1"/>
  <c r="AF344" i="1"/>
  <c r="AG343" i="1"/>
  <c r="AB343" i="1"/>
  <c r="AC343" i="1" s="1"/>
  <c r="AE343" i="1" s="1"/>
  <c r="CW116" i="1"/>
  <c r="CZ116" i="1" s="1"/>
  <c r="BQ113" i="1"/>
  <c r="BS113" i="1" s="1"/>
  <c r="CS117" i="1"/>
  <c r="CY345" i="1"/>
  <c r="CW345" i="1"/>
  <c r="AI342" i="1"/>
  <c r="AZ344" i="1"/>
  <c r="M344" i="1"/>
  <c r="U344" i="1"/>
  <c r="BB344" i="1"/>
  <c r="Q342" i="1"/>
  <c r="R342" i="1" s="1"/>
  <c r="S342" i="1" s="1"/>
  <c r="AA341" i="1"/>
  <c r="W348" i="1"/>
  <c r="O348" i="1"/>
  <c r="T346" i="1"/>
  <c r="L346" i="1"/>
  <c r="CP346" i="1"/>
  <c r="X343" i="1"/>
  <c r="P343" i="1"/>
  <c r="CR344" i="1"/>
  <c r="DQ344" i="1"/>
  <c r="CX345" i="1"/>
  <c r="H346" i="1"/>
  <c r="I346" i="1" s="1"/>
  <c r="DR343" i="1"/>
  <c r="DS343" i="1" s="1"/>
  <c r="E346" i="1"/>
  <c r="D347" i="1"/>
  <c r="G348" i="1"/>
  <c r="F349" i="1"/>
  <c r="AT117" i="1" l="1"/>
  <c r="BY344" i="1"/>
  <c r="BZ344" i="1" s="1"/>
  <c r="BW345" i="1" a="1"/>
  <c r="BW345" i="1" s="1"/>
  <c r="BX345" i="1" s="1"/>
  <c r="CB342" i="1"/>
  <c r="CF113" i="1"/>
  <c r="CJ113" i="1" s="1"/>
  <c r="CE113" i="1"/>
  <c r="CL113" i="1" s="1"/>
  <c r="CI117" i="1"/>
  <c r="BT113" i="1"/>
  <c r="CD113" i="1"/>
  <c r="CH113" i="1" s="1"/>
  <c r="K346" i="1"/>
  <c r="DP346" i="1"/>
  <c r="CZ345" i="1"/>
  <c r="BP117" i="1"/>
  <c r="BC344" i="1"/>
  <c r="BA344" i="1"/>
  <c r="CQ346" i="1"/>
  <c r="V348" i="1"/>
  <c r="N348" i="1"/>
  <c r="AH348" i="1"/>
  <c r="AD348" i="1"/>
  <c r="DA345" i="1"/>
  <c r="DB345" i="1" s="1"/>
  <c r="DC345" i="1" s="1"/>
  <c r="AJ345" i="1"/>
  <c r="AK345" i="1" s="1"/>
  <c r="AL345" i="1" s="1"/>
  <c r="AF345" i="1"/>
  <c r="AG344" i="1"/>
  <c r="AB344" i="1"/>
  <c r="AC344" i="1" s="1"/>
  <c r="AE344" i="1" s="1"/>
  <c r="BE117" i="1"/>
  <c r="BF117" i="1"/>
  <c r="CT117" i="1"/>
  <c r="BD117" i="1"/>
  <c r="BH117" i="1"/>
  <c r="CU117" i="1"/>
  <c r="BI117" i="1"/>
  <c r="BJ117" i="1"/>
  <c r="CY346" i="1"/>
  <c r="CW346" i="1"/>
  <c r="AI343" i="1"/>
  <c r="AZ345" i="1"/>
  <c r="M345" i="1"/>
  <c r="U345" i="1"/>
  <c r="X344" i="1"/>
  <c r="BB345" i="1"/>
  <c r="Q343" i="1"/>
  <c r="R343" i="1" s="1"/>
  <c r="S343" i="1" s="1"/>
  <c r="AA342" i="1"/>
  <c r="W349" i="1"/>
  <c r="O349" i="1"/>
  <c r="T347" i="1"/>
  <c r="L347" i="1"/>
  <c r="CP347" i="1"/>
  <c r="Y343" i="1"/>
  <c r="Z343" i="1" s="1"/>
  <c r="P344" i="1"/>
  <c r="CR345" i="1"/>
  <c r="DQ345" i="1"/>
  <c r="CX346" i="1"/>
  <c r="H347" i="1"/>
  <c r="I347" i="1" s="1"/>
  <c r="DR344" i="1"/>
  <c r="DS344" i="1" s="1"/>
  <c r="D348" i="1"/>
  <c r="E347" i="1"/>
  <c r="G349" i="1"/>
  <c r="F350" i="1"/>
  <c r="AN117" i="1" l="1"/>
  <c r="AV117" i="1" s="1"/>
  <c r="BY345" i="1"/>
  <c r="BZ345" i="1" s="1"/>
  <c r="BW346" i="1" a="1"/>
  <c r="BW346" i="1" s="1"/>
  <c r="CB343" i="1"/>
  <c r="CG113" i="1"/>
  <c r="CM113" i="1" s="1"/>
  <c r="K347" i="1"/>
  <c r="DP347" i="1"/>
  <c r="CZ346" i="1"/>
  <c r="BC345" i="1"/>
  <c r="BA345" i="1"/>
  <c r="CQ347" i="1"/>
  <c r="V349" i="1"/>
  <c r="N349" i="1"/>
  <c r="AH349" i="1"/>
  <c r="AD349" i="1"/>
  <c r="DA346" i="1"/>
  <c r="DB346" i="1" s="1"/>
  <c r="DC346" i="1" s="1"/>
  <c r="AJ346" i="1"/>
  <c r="AK346" i="1" s="1"/>
  <c r="AL346" i="1" s="1"/>
  <c r="AF346" i="1"/>
  <c r="AG345" i="1"/>
  <c r="AB345" i="1"/>
  <c r="AC345" i="1" s="1"/>
  <c r="AE345" i="1" s="1"/>
  <c r="BG117" i="1"/>
  <c r="CV117" i="1"/>
  <c r="CX117" i="1" s="1"/>
  <c r="AM118" i="1"/>
  <c r="BK117" i="1"/>
  <c r="CY347" i="1"/>
  <c r="CW347" i="1"/>
  <c r="AI344" i="1"/>
  <c r="AZ346" i="1"/>
  <c r="M346" i="1"/>
  <c r="BB346" i="1"/>
  <c r="Y344" i="1"/>
  <c r="Z344" i="1" s="1"/>
  <c r="U346" i="1"/>
  <c r="Q344" i="1"/>
  <c r="R344" i="1" s="1"/>
  <c r="S344" i="1" s="1"/>
  <c r="AA343" i="1"/>
  <c r="W350" i="1"/>
  <c r="O350" i="1"/>
  <c r="T348" i="1"/>
  <c r="L348" i="1"/>
  <c r="CP348" i="1"/>
  <c r="P345" i="1"/>
  <c r="X345" i="1"/>
  <c r="Y345" i="1" s="1"/>
  <c r="Z345" i="1" s="1"/>
  <c r="CR346" i="1"/>
  <c r="DQ346" i="1"/>
  <c r="CX347" i="1"/>
  <c r="H348" i="1"/>
  <c r="I348" i="1" s="1"/>
  <c r="DR345" i="1"/>
  <c r="DS345" i="1" s="1"/>
  <c r="E348" i="1"/>
  <c r="D349" i="1"/>
  <c r="G350" i="1"/>
  <c r="F351" i="1"/>
  <c r="AU117" i="1" l="1"/>
  <c r="AO118" i="1"/>
  <c r="BD118" i="1" s="1"/>
  <c r="AP118" i="1"/>
  <c r="AQ118" i="1"/>
  <c r="AR118" i="1"/>
  <c r="AS118" i="1"/>
  <c r="AW118" i="1"/>
  <c r="BX346" i="1"/>
  <c r="BY346" i="1" s="1"/>
  <c r="BZ346" i="1" s="1"/>
  <c r="BW347" i="1" a="1"/>
  <c r="BW347" i="1" s="1"/>
  <c r="BX347" i="1" s="1"/>
  <c r="CB344" i="1"/>
  <c r="CK118" i="1"/>
  <c r="K348" i="1"/>
  <c r="DP348" i="1"/>
  <c r="CZ347" i="1"/>
  <c r="BC346" i="1"/>
  <c r="BA346" i="1"/>
  <c r="CQ348" i="1"/>
  <c r="V350" i="1"/>
  <c r="N350" i="1"/>
  <c r="AH350" i="1"/>
  <c r="AD350" i="1"/>
  <c r="AJ347" i="1"/>
  <c r="AK347" i="1" s="1"/>
  <c r="AL347" i="1" s="1"/>
  <c r="AF347" i="1"/>
  <c r="AG346" i="1"/>
  <c r="AB346" i="1"/>
  <c r="AC346" i="1" s="1"/>
  <c r="AE346" i="1" s="1"/>
  <c r="CY117" i="1"/>
  <c r="CW117" i="1"/>
  <c r="CS118" i="1"/>
  <c r="BQ114" i="1"/>
  <c r="BS114" i="1" s="1"/>
  <c r="CY348" i="1"/>
  <c r="CW348" i="1"/>
  <c r="AI345" i="1"/>
  <c r="AZ347" i="1"/>
  <c r="U347" i="1"/>
  <c r="BB347" i="1"/>
  <c r="M347" i="1"/>
  <c r="X346" i="1"/>
  <c r="Y346" i="1" s="1"/>
  <c r="Z346" i="1" s="1"/>
  <c r="Q345" i="1"/>
  <c r="R345" i="1" s="1"/>
  <c r="S345" i="1" s="1"/>
  <c r="AA344" i="1"/>
  <c r="W351" i="1"/>
  <c r="O351" i="1"/>
  <c r="T349" i="1"/>
  <c r="L349" i="1"/>
  <c r="CP349" i="1"/>
  <c r="P346" i="1"/>
  <c r="CR347" i="1"/>
  <c r="DQ347" i="1"/>
  <c r="CX348" i="1"/>
  <c r="H349" i="1"/>
  <c r="I349" i="1" s="1"/>
  <c r="DR346" i="1"/>
  <c r="DS346" i="1" s="1"/>
  <c r="E349" i="1"/>
  <c r="D350" i="1"/>
  <c r="G351" i="1"/>
  <c r="F352" i="1"/>
  <c r="AT118" i="1" l="1"/>
  <c r="CC344" i="1"/>
  <c r="CC345" i="1" s="1"/>
  <c r="CC346" i="1" s="1"/>
  <c r="CC347" i="1" s="1"/>
  <c r="CC348" i="1" s="1"/>
  <c r="CC349" i="1" s="1"/>
  <c r="CC350" i="1" s="1"/>
  <c r="CC351" i="1" s="1"/>
  <c r="BY347" i="1"/>
  <c r="BZ347" i="1" s="1"/>
  <c r="DA347" i="1"/>
  <c r="DB347" i="1" s="1"/>
  <c r="DC347" i="1" s="1"/>
  <c r="BW348" i="1" a="1"/>
  <c r="BW348" i="1" s="1"/>
  <c r="BX348" i="1" s="1"/>
  <c r="CB345" i="1"/>
  <c r="CF114" i="1"/>
  <c r="CJ114" i="1" s="1"/>
  <c r="CE114" i="1"/>
  <c r="CL114" i="1" s="1"/>
  <c r="CI118" i="1"/>
  <c r="BT114" i="1"/>
  <c r="CD114" i="1"/>
  <c r="CH114" i="1" s="1"/>
  <c r="K349" i="1"/>
  <c r="DP349" i="1"/>
  <c r="CZ117" i="1"/>
  <c r="CZ348" i="1"/>
  <c r="BP118" i="1"/>
  <c r="BC347" i="1"/>
  <c r="BA347" i="1"/>
  <c r="CQ349" i="1"/>
  <c r="V351" i="1"/>
  <c r="N351" i="1"/>
  <c r="AH351" i="1"/>
  <c r="AD351" i="1"/>
  <c r="AJ348" i="1"/>
  <c r="AK348" i="1" s="1"/>
  <c r="AL348" i="1" s="1"/>
  <c r="AF348" i="1"/>
  <c r="AG347" i="1"/>
  <c r="AB347" i="1"/>
  <c r="AC347" i="1" s="1"/>
  <c r="AE347" i="1" s="1"/>
  <c r="BF118" i="1"/>
  <c r="CT118" i="1"/>
  <c r="BE118" i="1"/>
  <c r="BI118" i="1"/>
  <c r="CU118" i="1"/>
  <c r="BJ118" i="1"/>
  <c r="BH118" i="1"/>
  <c r="CY349" i="1"/>
  <c r="CW349" i="1"/>
  <c r="AI346" i="1"/>
  <c r="AZ348" i="1"/>
  <c r="U348" i="1"/>
  <c r="BB348" i="1"/>
  <c r="M348" i="1"/>
  <c r="Q346" i="1"/>
  <c r="R346" i="1" s="1"/>
  <c r="S346" i="1" s="1"/>
  <c r="AA345" i="1"/>
  <c r="W352" i="1"/>
  <c r="O352" i="1"/>
  <c r="T350" i="1"/>
  <c r="L350" i="1"/>
  <c r="CP350" i="1"/>
  <c r="P347" i="1"/>
  <c r="X347" i="1"/>
  <c r="Y347" i="1" s="1"/>
  <c r="Z347" i="1" s="1"/>
  <c r="DQ348" i="1"/>
  <c r="CR348" i="1"/>
  <c r="CX349" i="1"/>
  <c r="H350" i="1"/>
  <c r="I350" i="1" s="1"/>
  <c r="DR347" i="1"/>
  <c r="DS347" i="1" s="1"/>
  <c r="D351" i="1"/>
  <c r="E350" i="1"/>
  <c r="G352" i="1"/>
  <c r="F353" i="1"/>
  <c r="AN118" i="1" l="1"/>
  <c r="AV118" i="1" s="1"/>
  <c r="CC352" i="1"/>
  <c r="BY348" i="1"/>
  <c r="BZ348" i="1" s="1"/>
  <c r="BW349" i="1" a="1"/>
  <c r="BW349" i="1" s="1"/>
  <c r="BX349" i="1" s="1"/>
  <c r="CB346" i="1"/>
  <c r="CG114" i="1"/>
  <c r="K350" i="1"/>
  <c r="DP350" i="1"/>
  <c r="CZ349" i="1"/>
  <c r="BC348" i="1"/>
  <c r="BA348" i="1"/>
  <c r="CQ350" i="1"/>
  <c r="V352" i="1"/>
  <c r="N352" i="1"/>
  <c r="AH352" i="1"/>
  <c r="AD352" i="1"/>
  <c r="AJ349" i="1"/>
  <c r="AK349" i="1" s="1"/>
  <c r="AL349" i="1" s="1"/>
  <c r="AF349" i="1"/>
  <c r="AG348" i="1"/>
  <c r="AB348" i="1"/>
  <c r="AC348" i="1" s="1"/>
  <c r="AE348" i="1" s="1"/>
  <c r="CV118" i="1"/>
  <c r="CX118" i="1" s="1"/>
  <c r="BG118" i="1"/>
  <c r="BK118" i="1"/>
  <c r="AM119" i="1"/>
  <c r="CY350" i="1"/>
  <c r="CW350" i="1"/>
  <c r="AI347" i="1"/>
  <c r="DA348" i="1"/>
  <c r="DB348" i="1" s="1"/>
  <c r="DC348" i="1" s="1"/>
  <c r="AZ349" i="1"/>
  <c r="BB349" i="1"/>
  <c r="M349" i="1"/>
  <c r="U349" i="1"/>
  <c r="P348" i="1"/>
  <c r="Q347" i="1"/>
  <c r="R347" i="1" s="1"/>
  <c r="S347" i="1" s="1"/>
  <c r="AA346" i="1"/>
  <c r="W353" i="1"/>
  <c r="O353" i="1"/>
  <c r="T351" i="1"/>
  <c r="L351" i="1"/>
  <c r="CP351" i="1"/>
  <c r="X348" i="1"/>
  <c r="CR349" i="1"/>
  <c r="DQ349" i="1"/>
  <c r="CX350" i="1"/>
  <c r="H351" i="1"/>
  <c r="I351" i="1" s="1"/>
  <c r="DR348" i="1"/>
  <c r="DS348" i="1" s="1"/>
  <c r="D352" i="1"/>
  <c r="E351" i="1"/>
  <c r="G353" i="1"/>
  <c r="F354" i="1"/>
  <c r="AU118" i="1" l="1"/>
  <c r="AQ119" i="1"/>
  <c r="AR119" i="1"/>
  <c r="AS119" i="1"/>
  <c r="AO119" i="1"/>
  <c r="BF119" i="1" s="1"/>
  <c r="AP119" i="1"/>
  <c r="AW119" i="1"/>
  <c r="BY349" i="1"/>
  <c r="BZ349" i="1" s="1"/>
  <c r="CC353" i="1"/>
  <c r="BW350" i="1" a="1"/>
  <c r="BW350" i="1" s="1"/>
  <c r="BX350" i="1" s="1"/>
  <c r="CB347" i="1"/>
  <c r="CK119" i="1"/>
  <c r="K351" i="1"/>
  <c r="DP351" i="1"/>
  <c r="CZ350" i="1"/>
  <c r="BC349" i="1"/>
  <c r="BA349" i="1"/>
  <c r="CM114" i="1"/>
  <c r="CQ351" i="1"/>
  <c r="V353" i="1"/>
  <c r="N353" i="1"/>
  <c r="AH353" i="1"/>
  <c r="AD353" i="1"/>
  <c r="AJ350" i="1"/>
  <c r="AK350" i="1" s="1"/>
  <c r="AL350" i="1" s="1"/>
  <c r="AF350" i="1"/>
  <c r="AG349" i="1"/>
  <c r="AB349" i="1"/>
  <c r="AC349" i="1" s="1"/>
  <c r="AE349" i="1" s="1"/>
  <c r="CY118" i="1"/>
  <c r="CW118" i="1"/>
  <c r="BQ115" i="1"/>
  <c r="BS115" i="1" s="1"/>
  <c r="CS119" i="1"/>
  <c r="CY351" i="1"/>
  <c r="CW351" i="1"/>
  <c r="AI348" i="1"/>
  <c r="DA349" i="1"/>
  <c r="DB349" i="1" s="1"/>
  <c r="DC349" i="1" s="1"/>
  <c r="AZ350" i="1"/>
  <c r="M350" i="1"/>
  <c r="BB350" i="1"/>
  <c r="Q348" i="1"/>
  <c r="R348" i="1" s="1"/>
  <c r="S348" i="1" s="1"/>
  <c r="U350" i="1"/>
  <c r="AA347" i="1"/>
  <c r="W354" i="1"/>
  <c r="O354" i="1"/>
  <c r="T352" i="1"/>
  <c r="L352" i="1"/>
  <c r="CP352" i="1"/>
  <c r="Y348" i="1"/>
  <c r="Z348" i="1" s="1"/>
  <c r="P349" i="1"/>
  <c r="X349" i="1"/>
  <c r="Y349" i="1" s="1"/>
  <c r="Z349" i="1" s="1"/>
  <c r="CR350" i="1"/>
  <c r="DQ350" i="1"/>
  <c r="CX351" i="1"/>
  <c r="H352" i="1"/>
  <c r="I352" i="1" s="1"/>
  <c r="DR349" i="1"/>
  <c r="DS349" i="1" s="1"/>
  <c r="E352" i="1"/>
  <c r="D353" i="1"/>
  <c r="G354" i="1"/>
  <c r="F355" i="1"/>
  <c r="AT119" i="1" l="1"/>
  <c r="CC354" i="1"/>
  <c r="BY350" i="1"/>
  <c r="BZ350" i="1" s="1"/>
  <c r="BW351" i="1" a="1"/>
  <c r="BW351" i="1" s="1"/>
  <c r="BX351" i="1" s="1"/>
  <c r="CB348" i="1"/>
  <c r="CF115" i="1"/>
  <c r="CJ115" i="1" s="1"/>
  <c r="CE115" i="1"/>
  <c r="CL115" i="1" s="1"/>
  <c r="CI119" i="1"/>
  <c r="BT115" i="1"/>
  <c r="CD115" i="1"/>
  <c r="CH115" i="1" s="1"/>
  <c r="K352" i="1"/>
  <c r="DP352" i="1"/>
  <c r="CZ351" i="1"/>
  <c r="CZ118" i="1"/>
  <c r="BP119" i="1"/>
  <c r="BC350" i="1"/>
  <c r="BA350" i="1"/>
  <c r="CQ352" i="1"/>
  <c r="V354" i="1"/>
  <c r="N354" i="1"/>
  <c r="AH354" i="1"/>
  <c r="AD354" i="1"/>
  <c r="AJ351" i="1"/>
  <c r="AK351" i="1" s="1"/>
  <c r="AL351" i="1" s="1"/>
  <c r="AF351" i="1"/>
  <c r="AG350" i="1"/>
  <c r="AB350" i="1"/>
  <c r="AC350" i="1" s="1"/>
  <c r="AE350" i="1" s="1"/>
  <c r="CU119" i="1"/>
  <c r="BD119" i="1"/>
  <c r="CT119" i="1"/>
  <c r="BE119" i="1"/>
  <c r="BH119" i="1"/>
  <c r="BI119" i="1"/>
  <c r="BJ119" i="1"/>
  <c r="CY352" i="1"/>
  <c r="CW352" i="1"/>
  <c r="AI349" i="1"/>
  <c r="DA350" i="1"/>
  <c r="DB350" i="1" s="1"/>
  <c r="DC350" i="1" s="1"/>
  <c r="AZ351" i="1"/>
  <c r="U351" i="1"/>
  <c r="BB351" i="1"/>
  <c r="M351" i="1"/>
  <c r="AA348" i="1"/>
  <c r="Q349" i="1"/>
  <c r="R349" i="1" s="1"/>
  <c r="S349" i="1" s="1"/>
  <c r="W355" i="1"/>
  <c r="O355" i="1"/>
  <c r="T353" i="1"/>
  <c r="L353" i="1"/>
  <c r="CP353" i="1"/>
  <c r="X350" i="1"/>
  <c r="Y350" i="1" s="1"/>
  <c r="Z350" i="1" s="1"/>
  <c r="P350" i="1"/>
  <c r="DQ351" i="1"/>
  <c r="CR351" i="1"/>
  <c r="CX352" i="1"/>
  <c r="H353" i="1"/>
  <c r="I353" i="1" s="1"/>
  <c r="DR350" i="1"/>
  <c r="DS350" i="1" s="1"/>
  <c r="D354" i="1"/>
  <c r="E353" i="1"/>
  <c r="G355" i="1"/>
  <c r="F356" i="1"/>
  <c r="AN119" i="1" l="1"/>
  <c r="AV119" i="1" s="1"/>
  <c r="CC355" i="1"/>
  <c r="BY351" i="1"/>
  <c r="BZ351" i="1" s="1"/>
  <c r="BW352" i="1" a="1"/>
  <c r="BW352" i="1" s="1"/>
  <c r="CB349" i="1"/>
  <c r="CG115" i="1"/>
  <c r="K353" i="1"/>
  <c r="DP353" i="1"/>
  <c r="CZ352" i="1"/>
  <c r="BC351" i="1"/>
  <c r="BA351" i="1"/>
  <c r="CQ353" i="1"/>
  <c r="V355" i="1"/>
  <c r="N355" i="1"/>
  <c r="AH355" i="1"/>
  <c r="AD355" i="1"/>
  <c r="AJ352" i="1"/>
  <c r="AK352" i="1" s="1"/>
  <c r="AL352" i="1" s="1"/>
  <c r="AF352" i="1"/>
  <c r="AG351" i="1"/>
  <c r="AB351" i="1"/>
  <c r="AC351" i="1" s="1"/>
  <c r="AE351" i="1" s="1"/>
  <c r="CV119" i="1"/>
  <c r="BG119" i="1"/>
  <c r="AM120" i="1"/>
  <c r="BK119" i="1"/>
  <c r="CY353" i="1"/>
  <c r="CW353" i="1"/>
  <c r="AI350" i="1"/>
  <c r="DA351" i="1"/>
  <c r="DB351" i="1" s="1"/>
  <c r="DC351" i="1" s="1"/>
  <c r="AZ352" i="1"/>
  <c r="M352" i="1"/>
  <c r="U352" i="1"/>
  <c r="BB352" i="1"/>
  <c r="Q350" i="1"/>
  <c r="R350" i="1" s="1"/>
  <c r="S350" i="1" s="1"/>
  <c r="AA349" i="1"/>
  <c r="W356" i="1"/>
  <c r="O356" i="1"/>
  <c r="T354" i="1"/>
  <c r="L354" i="1"/>
  <c r="CP354" i="1"/>
  <c r="P351" i="1"/>
  <c r="CR352" i="1"/>
  <c r="X351" i="1"/>
  <c r="DQ352" i="1"/>
  <c r="CX353" i="1"/>
  <c r="H354" i="1"/>
  <c r="I354" i="1" s="1"/>
  <c r="DR351" i="1"/>
  <c r="DS351" i="1" s="1"/>
  <c r="E354" i="1"/>
  <c r="D355" i="1"/>
  <c r="G356" i="1"/>
  <c r="F357" i="1"/>
  <c r="AU119" i="1" l="1"/>
  <c r="AO120" i="1"/>
  <c r="AP120" i="1"/>
  <c r="AQ120" i="1"/>
  <c r="AR120" i="1"/>
  <c r="AS120" i="1"/>
  <c r="AW120" i="1"/>
  <c r="BX352" i="1"/>
  <c r="BY352" i="1" s="1"/>
  <c r="BZ352" i="1" s="1"/>
  <c r="BW353" i="1" a="1"/>
  <c r="BW353" i="1" s="1"/>
  <c r="BX353" i="1" s="1"/>
  <c r="CB350" i="1"/>
  <c r="CK120" i="1"/>
  <c r="K354" i="1"/>
  <c r="DP354" i="1"/>
  <c r="CZ353" i="1"/>
  <c r="BC352" i="1"/>
  <c r="BA352" i="1"/>
  <c r="CQ354" i="1"/>
  <c r="CM115" i="1"/>
  <c r="V356" i="1"/>
  <c r="N356" i="1"/>
  <c r="AH356" i="1"/>
  <c r="AD356" i="1"/>
  <c r="AJ353" i="1"/>
  <c r="AK353" i="1" s="1"/>
  <c r="AL353" i="1" s="1"/>
  <c r="AF353" i="1"/>
  <c r="AG352" i="1"/>
  <c r="AB352" i="1"/>
  <c r="AC352" i="1" s="1"/>
  <c r="AE352" i="1" s="1"/>
  <c r="CX119" i="1"/>
  <c r="CY119" i="1" s="1"/>
  <c r="CW119" i="1"/>
  <c r="BQ116" i="1"/>
  <c r="BS116" i="1" s="1"/>
  <c r="CS120" i="1"/>
  <c r="CY354" i="1"/>
  <c r="CW354" i="1"/>
  <c r="AI351" i="1"/>
  <c r="DA352" i="1"/>
  <c r="DB352" i="1" s="1"/>
  <c r="DC352" i="1" s="1"/>
  <c r="AZ353" i="1"/>
  <c r="M353" i="1"/>
  <c r="U353" i="1"/>
  <c r="BB353" i="1"/>
  <c r="Q351" i="1"/>
  <c r="R351" i="1" s="1"/>
  <c r="S351" i="1" s="1"/>
  <c r="AA350" i="1"/>
  <c r="W357" i="1"/>
  <c r="O357" i="1"/>
  <c r="T355" i="1"/>
  <c r="L355" i="1"/>
  <c r="CP355" i="1"/>
  <c r="P352" i="1"/>
  <c r="CR353" i="1"/>
  <c r="Y351" i="1"/>
  <c r="Z351" i="1" s="1"/>
  <c r="X352" i="1"/>
  <c r="DQ353" i="1"/>
  <c r="CX354" i="1"/>
  <c r="H355" i="1"/>
  <c r="I355" i="1" s="1"/>
  <c r="DR352" i="1"/>
  <c r="DS352" i="1" s="1"/>
  <c r="E355" i="1"/>
  <c r="D356" i="1"/>
  <c r="G357" i="1"/>
  <c r="F358" i="1"/>
  <c r="AT120" i="1" l="1"/>
  <c r="BY353" i="1"/>
  <c r="BZ353" i="1" s="1"/>
  <c r="BW354" i="1" a="1"/>
  <c r="BW354" i="1" s="1"/>
  <c r="BX354" i="1" s="1"/>
  <c r="CB351" i="1"/>
  <c r="CF116" i="1"/>
  <c r="CJ116" i="1" s="1"/>
  <c r="CE116" i="1"/>
  <c r="CL116" i="1" s="1"/>
  <c r="CI120" i="1"/>
  <c r="CD116" i="1"/>
  <c r="CH116" i="1" s="1"/>
  <c r="K355" i="1"/>
  <c r="DP355" i="1"/>
  <c r="CZ354" i="1"/>
  <c r="CZ119" i="1"/>
  <c r="BP120" i="1"/>
  <c r="BC353" i="1"/>
  <c r="BA353" i="1"/>
  <c r="CQ355" i="1"/>
  <c r="V357" i="1"/>
  <c r="N357" i="1"/>
  <c r="AH357" i="1"/>
  <c r="AD357" i="1"/>
  <c r="AJ354" i="1"/>
  <c r="AK354" i="1" s="1"/>
  <c r="AL354" i="1" s="1"/>
  <c r="AF354" i="1"/>
  <c r="AG353" i="1"/>
  <c r="AB353" i="1"/>
  <c r="AC353" i="1" s="1"/>
  <c r="AE353" i="1" s="1"/>
  <c r="BE120" i="1"/>
  <c r="CT120" i="1"/>
  <c r="BJ120" i="1"/>
  <c r="CU120" i="1"/>
  <c r="BT116" i="1"/>
  <c r="BI120" i="1"/>
  <c r="BD120" i="1"/>
  <c r="BH120" i="1"/>
  <c r="BF120" i="1"/>
  <c r="CY355" i="1"/>
  <c r="CW355" i="1"/>
  <c r="AI352" i="1"/>
  <c r="DA353" i="1"/>
  <c r="DB353" i="1" s="1"/>
  <c r="DC353" i="1" s="1"/>
  <c r="AZ354" i="1"/>
  <c r="M354" i="1"/>
  <c r="BB354" i="1"/>
  <c r="U354" i="1"/>
  <c r="AA351" i="1"/>
  <c r="Q352" i="1"/>
  <c r="R352" i="1" s="1"/>
  <c r="S352" i="1" s="1"/>
  <c r="W358" i="1"/>
  <c r="O358" i="1"/>
  <c r="T356" i="1"/>
  <c r="L356" i="1"/>
  <c r="CP356" i="1"/>
  <c r="X353" i="1"/>
  <c r="CR354" i="1"/>
  <c r="Y352" i="1"/>
  <c r="Z352" i="1" s="1"/>
  <c r="DQ354" i="1"/>
  <c r="CX355" i="1"/>
  <c r="P353" i="1"/>
  <c r="H356" i="1"/>
  <c r="I356" i="1" s="1"/>
  <c r="DR353" i="1"/>
  <c r="DS353" i="1" s="1"/>
  <c r="E356" i="1"/>
  <c r="D357" i="1"/>
  <c r="G358" i="1"/>
  <c r="F359" i="1"/>
  <c r="AN120" i="1" l="1"/>
  <c r="AU120" i="1" s="1"/>
  <c r="BY354" i="1"/>
  <c r="BZ354" i="1" s="1"/>
  <c r="DA354" i="1"/>
  <c r="DB354" i="1" s="1"/>
  <c r="DC354" i="1" s="1"/>
  <c r="BW355" i="1" a="1"/>
  <c r="BW355" i="1" s="1"/>
  <c r="CB352" i="1"/>
  <c r="CG116" i="1"/>
  <c r="CM116" i="1" s="1"/>
  <c r="K356" i="1"/>
  <c r="DP356" i="1"/>
  <c r="CZ355" i="1"/>
  <c r="BC354" i="1"/>
  <c r="BA354" i="1"/>
  <c r="CQ356" i="1"/>
  <c r="V358" i="1"/>
  <c r="N358" i="1"/>
  <c r="AH358" i="1"/>
  <c r="AD358" i="1"/>
  <c r="AJ355" i="1"/>
  <c r="AK355" i="1" s="1"/>
  <c r="AL355" i="1" s="1"/>
  <c r="AF355" i="1"/>
  <c r="AG354" i="1"/>
  <c r="AB354" i="1"/>
  <c r="AC354" i="1" s="1"/>
  <c r="AE354" i="1" s="1"/>
  <c r="CV120" i="1"/>
  <c r="BG120" i="1"/>
  <c r="BK120" i="1"/>
  <c r="AM121" i="1"/>
  <c r="CY356" i="1"/>
  <c r="CW356" i="1"/>
  <c r="AI353" i="1"/>
  <c r="AZ355" i="1"/>
  <c r="BB355" i="1"/>
  <c r="U355" i="1"/>
  <c r="Q353" i="1"/>
  <c r="R353" i="1" s="1"/>
  <c r="S353" i="1" s="1"/>
  <c r="AA352" i="1"/>
  <c r="W359" i="1"/>
  <c r="O359" i="1"/>
  <c r="T357" i="1"/>
  <c r="L357" i="1"/>
  <c r="CP357" i="1"/>
  <c r="M355" i="1"/>
  <c r="Y353" i="1"/>
  <c r="Z353" i="1" s="1"/>
  <c r="X354" i="1"/>
  <c r="P354" i="1"/>
  <c r="CR355" i="1"/>
  <c r="DQ355" i="1"/>
  <c r="CX356" i="1"/>
  <c r="H357" i="1"/>
  <c r="I357" i="1" s="1"/>
  <c r="DR354" i="1"/>
  <c r="DS354" i="1" s="1"/>
  <c r="E357" i="1"/>
  <c r="D358" i="1"/>
  <c r="G359" i="1"/>
  <c r="F360" i="1"/>
  <c r="AV120" i="1" l="1"/>
  <c r="AO121" i="1"/>
  <c r="AP121" i="1"/>
  <c r="AQ121" i="1"/>
  <c r="AR121" i="1"/>
  <c r="AS121" i="1"/>
  <c r="AW121" i="1"/>
  <c r="BX355" i="1"/>
  <c r="BY355" i="1" s="1"/>
  <c r="BZ355" i="1" s="1"/>
  <c r="BW356" i="1" a="1"/>
  <c r="BW356" i="1" s="1"/>
  <c r="BX356" i="1" s="1"/>
  <c r="CB353" i="1"/>
  <c r="CK121" i="1"/>
  <c r="K357" i="1"/>
  <c r="DP357" i="1"/>
  <c r="CZ356" i="1"/>
  <c r="BC355" i="1"/>
  <c r="BA355" i="1"/>
  <c r="CQ357" i="1"/>
  <c r="V359" i="1"/>
  <c r="N359" i="1"/>
  <c r="AH359" i="1"/>
  <c r="AD359" i="1"/>
  <c r="AJ356" i="1"/>
  <c r="AK356" i="1" s="1"/>
  <c r="AL356" i="1" s="1"/>
  <c r="AF356" i="1"/>
  <c r="AG355" i="1"/>
  <c r="AB355" i="1"/>
  <c r="AC355" i="1" s="1"/>
  <c r="AE355" i="1" s="1"/>
  <c r="CW120" i="1"/>
  <c r="CX120" i="1"/>
  <c r="CY120" i="1" s="1"/>
  <c r="CS121" i="1"/>
  <c r="BQ117" i="1"/>
  <c r="BS117" i="1" s="1"/>
  <c r="CY357" i="1"/>
  <c r="CW357" i="1"/>
  <c r="AI354" i="1"/>
  <c r="DA355" i="1"/>
  <c r="DB355" i="1" s="1"/>
  <c r="DC355" i="1" s="1"/>
  <c r="AZ356" i="1"/>
  <c r="U356" i="1"/>
  <c r="M356" i="1"/>
  <c r="BB356" i="1"/>
  <c r="Q354" i="1"/>
  <c r="R354" i="1" s="1"/>
  <c r="S354" i="1" s="1"/>
  <c r="AA353" i="1"/>
  <c r="W360" i="1"/>
  <c r="O360" i="1"/>
  <c r="T358" i="1"/>
  <c r="L358" i="1"/>
  <c r="P355" i="1"/>
  <c r="CP358" i="1"/>
  <c r="Y354" i="1"/>
  <c r="Z354" i="1" s="1"/>
  <c r="X355" i="1"/>
  <c r="Y355" i="1" s="1"/>
  <c r="Z355" i="1" s="1"/>
  <c r="CR356" i="1"/>
  <c r="DQ356" i="1"/>
  <c r="CX357" i="1"/>
  <c r="H358" i="1"/>
  <c r="I358" i="1" s="1"/>
  <c r="DR355" i="1"/>
  <c r="DS355" i="1" s="1"/>
  <c r="D359" i="1"/>
  <c r="E358" i="1"/>
  <c r="G360" i="1"/>
  <c r="F361" i="1"/>
  <c r="AT121" i="1" l="1"/>
  <c r="BY356" i="1"/>
  <c r="BZ356" i="1" s="1"/>
  <c r="BW357" i="1" a="1"/>
  <c r="BW357" i="1" s="1"/>
  <c r="BX357" i="1" s="1"/>
  <c r="CB354" i="1"/>
  <c r="CF117" i="1"/>
  <c r="CJ117" i="1" s="1"/>
  <c r="CE117" i="1"/>
  <c r="CL117" i="1" s="1"/>
  <c r="CI121" i="1"/>
  <c r="BT117" i="1"/>
  <c r="CD117" i="1"/>
  <c r="CH117" i="1" s="1"/>
  <c r="K358" i="1"/>
  <c r="DP358" i="1"/>
  <c r="CZ120" i="1"/>
  <c r="CZ357" i="1"/>
  <c r="BP121" i="1"/>
  <c r="BC356" i="1"/>
  <c r="BA356" i="1"/>
  <c r="CQ358" i="1"/>
  <c r="V360" i="1"/>
  <c r="N360" i="1"/>
  <c r="AH360" i="1"/>
  <c r="AD360" i="1"/>
  <c r="DA357" i="1"/>
  <c r="DB357" i="1" s="1"/>
  <c r="AJ357" i="1"/>
  <c r="AK357" i="1" s="1"/>
  <c r="AL357" i="1" s="1"/>
  <c r="AF357" i="1"/>
  <c r="AB356" i="1"/>
  <c r="AC356" i="1" s="1"/>
  <c r="AE356" i="1" s="1"/>
  <c r="CT121" i="1"/>
  <c r="BH121" i="1"/>
  <c r="CU121" i="1"/>
  <c r="BI121" i="1"/>
  <c r="BJ121" i="1"/>
  <c r="BF121" i="1"/>
  <c r="BD121" i="1"/>
  <c r="BE121" i="1"/>
  <c r="CY358" i="1"/>
  <c r="CW358" i="1"/>
  <c r="AI355" i="1"/>
  <c r="DA356" i="1"/>
  <c r="DB356" i="1" s="1"/>
  <c r="DC356" i="1" s="1"/>
  <c r="AZ357" i="1"/>
  <c r="AG356" i="1"/>
  <c r="M357" i="1"/>
  <c r="BB357" i="1"/>
  <c r="U357" i="1"/>
  <c r="Q355" i="1"/>
  <c r="R355" i="1" s="1"/>
  <c r="S355" i="1" s="1"/>
  <c r="AA354" i="1"/>
  <c r="W361" i="1"/>
  <c r="O361" i="1"/>
  <c r="T359" i="1"/>
  <c r="L359" i="1"/>
  <c r="CP359" i="1"/>
  <c r="X356" i="1"/>
  <c r="P356" i="1"/>
  <c r="CR357" i="1"/>
  <c r="DQ357" i="1"/>
  <c r="CX358" i="1"/>
  <c r="H359" i="1"/>
  <c r="I359" i="1" s="1"/>
  <c r="DR356" i="1"/>
  <c r="DS356" i="1" s="1"/>
  <c r="E359" i="1"/>
  <c r="D360" i="1"/>
  <c r="G361" i="1"/>
  <c r="F362" i="1"/>
  <c r="AN121" i="1" l="1"/>
  <c r="AV121" i="1" s="1"/>
  <c r="BY357" i="1"/>
  <c r="BZ357" i="1" s="1"/>
  <c r="BW358" i="1" a="1"/>
  <c r="BW358" i="1" s="1"/>
  <c r="CB355" i="1"/>
  <c r="CG117" i="1"/>
  <c r="K359" i="1"/>
  <c r="DP359" i="1"/>
  <c r="CZ358" i="1"/>
  <c r="BC357" i="1"/>
  <c r="BA357" i="1"/>
  <c r="CQ359" i="1"/>
  <c r="V361" i="1"/>
  <c r="N361" i="1"/>
  <c r="AH361" i="1"/>
  <c r="AD361" i="1"/>
  <c r="AJ358" i="1"/>
  <c r="AK358" i="1" s="1"/>
  <c r="AL358" i="1" s="1"/>
  <c r="AF358" i="1"/>
  <c r="AG357" i="1"/>
  <c r="AB357" i="1"/>
  <c r="AC357" i="1" s="1"/>
  <c r="AE357" i="1" s="1"/>
  <c r="AM122" i="1"/>
  <c r="CV121" i="1"/>
  <c r="CX121" i="1" s="1"/>
  <c r="BK121" i="1"/>
  <c r="BG121" i="1"/>
  <c r="CY359" i="1"/>
  <c r="CW359" i="1"/>
  <c r="AI356" i="1"/>
  <c r="DC357" i="1"/>
  <c r="AZ358" i="1"/>
  <c r="M358" i="1"/>
  <c r="BB358" i="1"/>
  <c r="U358" i="1"/>
  <c r="Q356" i="1"/>
  <c r="R356" i="1" s="1"/>
  <c r="S356" i="1" s="1"/>
  <c r="AA355" i="1"/>
  <c r="W362" i="1"/>
  <c r="O362" i="1"/>
  <c r="T360" i="1"/>
  <c r="L360" i="1"/>
  <c r="Y356" i="1"/>
  <c r="Z356" i="1" s="1"/>
  <c r="CP360" i="1"/>
  <c r="P357" i="1"/>
  <c r="X357" i="1"/>
  <c r="Y357" i="1" s="1"/>
  <c r="Z357" i="1" s="1"/>
  <c r="CR358" i="1"/>
  <c r="DQ358" i="1"/>
  <c r="CX359" i="1"/>
  <c r="H360" i="1"/>
  <c r="I360" i="1" s="1"/>
  <c r="DR357" i="1"/>
  <c r="DS357" i="1" s="1"/>
  <c r="E360" i="1"/>
  <c r="D361" i="1"/>
  <c r="G362" i="1"/>
  <c r="F363" i="1"/>
  <c r="AU121" i="1" l="1"/>
  <c r="AR122" i="1"/>
  <c r="AS122" i="1"/>
  <c r="AP122" i="1"/>
  <c r="AQ122" i="1"/>
  <c r="AO122" i="1"/>
  <c r="AW122" i="1"/>
  <c r="BX358" i="1"/>
  <c r="BY358" i="1" s="1"/>
  <c r="BZ358" i="1" s="1"/>
  <c r="BW359" i="1" a="1"/>
  <c r="BW359" i="1" s="1"/>
  <c r="BX359" i="1" s="1"/>
  <c r="CB356" i="1"/>
  <c r="CK122" i="1"/>
  <c r="K360" i="1"/>
  <c r="DP360" i="1"/>
  <c r="CZ359" i="1"/>
  <c r="BC358" i="1"/>
  <c r="BA358" i="1"/>
  <c r="CM117" i="1"/>
  <c r="BQ118" i="1"/>
  <c r="BS118" i="1" s="1"/>
  <c r="CQ360" i="1"/>
  <c r="V362" i="1"/>
  <c r="N362" i="1"/>
  <c r="AH362" i="1"/>
  <c r="AD362" i="1"/>
  <c r="AJ359" i="1"/>
  <c r="AK359" i="1" s="1"/>
  <c r="AL359" i="1" s="1"/>
  <c r="AF359" i="1"/>
  <c r="CS122" i="1"/>
  <c r="AG358" i="1"/>
  <c r="AB358" i="1"/>
  <c r="AC358" i="1" s="1"/>
  <c r="AE358" i="1" s="1"/>
  <c r="CW121" i="1"/>
  <c r="CY121" i="1"/>
  <c r="CY360" i="1"/>
  <c r="CW360" i="1"/>
  <c r="AI357" i="1"/>
  <c r="DA358" i="1"/>
  <c r="DB358" i="1" s="1"/>
  <c r="DC358" i="1" s="1"/>
  <c r="AZ359" i="1"/>
  <c r="M359" i="1"/>
  <c r="BB359" i="1"/>
  <c r="U359" i="1"/>
  <c r="Q357" i="1"/>
  <c r="R357" i="1" s="1"/>
  <c r="S357" i="1" s="1"/>
  <c r="AA356" i="1"/>
  <c r="W363" i="1"/>
  <c r="O363" i="1"/>
  <c r="T361" i="1"/>
  <c r="L361" i="1"/>
  <c r="CP361" i="1"/>
  <c r="P358" i="1"/>
  <c r="X358" i="1"/>
  <c r="Y358" i="1" s="1"/>
  <c r="Z358" i="1" s="1"/>
  <c r="CR359" i="1"/>
  <c r="DQ359" i="1"/>
  <c r="CX360" i="1"/>
  <c r="H361" i="1"/>
  <c r="I361" i="1" s="1"/>
  <c r="DR358" i="1"/>
  <c r="DS358" i="1" s="1"/>
  <c r="D362" i="1"/>
  <c r="E361" i="1"/>
  <c r="G363" i="1"/>
  <c r="F364" i="1"/>
  <c r="AT122" i="1" l="1"/>
  <c r="AN122" i="1" s="1"/>
  <c r="CC356" i="1"/>
  <c r="CC357" i="1" s="1"/>
  <c r="CC358" i="1" s="1"/>
  <c r="CC359" i="1" s="1"/>
  <c r="CC360" i="1" s="1"/>
  <c r="CC361" i="1" s="1"/>
  <c r="CC362" i="1" s="1"/>
  <c r="CC363" i="1" s="1"/>
  <c r="BY359" i="1"/>
  <c r="BZ359" i="1" s="1"/>
  <c r="BW360" i="1" a="1"/>
  <c r="BW360" i="1" s="1"/>
  <c r="CB357" i="1"/>
  <c r="CF118" i="1"/>
  <c r="CJ118" i="1" s="1"/>
  <c r="CE118" i="1"/>
  <c r="CL118" i="1" s="1"/>
  <c r="CI122" i="1"/>
  <c r="BT118" i="1"/>
  <c r="CD118" i="1"/>
  <c r="CH118" i="1" s="1"/>
  <c r="K361" i="1"/>
  <c r="DP361" i="1"/>
  <c r="CZ121" i="1"/>
  <c r="CZ360" i="1"/>
  <c r="BP122" i="1"/>
  <c r="BJ122" i="1"/>
  <c r="BI122" i="1"/>
  <c r="BH122" i="1"/>
  <c r="CU122" i="1"/>
  <c r="BC359" i="1"/>
  <c r="BA359" i="1"/>
  <c r="BF122" i="1"/>
  <c r="BD122" i="1"/>
  <c r="BE122" i="1"/>
  <c r="CT122" i="1"/>
  <c r="CQ361" i="1"/>
  <c r="V363" i="1"/>
  <c r="N363" i="1"/>
  <c r="AH363" i="1"/>
  <c r="AD363" i="1"/>
  <c r="AJ360" i="1"/>
  <c r="AK360" i="1" s="1"/>
  <c r="AL360" i="1" s="1"/>
  <c r="AF360" i="1"/>
  <c r="AG359" i="1"/>
  <c r="AB359" i="1"/>
  <c r="AC359" i="1" s="1"/>
  <c r="AE359" i="1" s="1"/>
  <c r="CY361" i="1"/>
  <c r="CW361" i="1"/>
  <c r="AI358" i="1"/>
  <c r="DA359" i="1"/>
  <c r="DB359" i="1" s="1"/>
  <c r="DC359" i="1" s="1"/>
  <c r="AZ360" i="1"/>
  <c r="BB360" i="1"/>
  <c r="M360" i="1"/>
  <c r="U360" i="1"/>
  <c r="Q358" i="1"/>
  <c r="R358" i="1" s="1"/>
  <c r="S358" i="1" s="1"/>
  <c r="AA357" i="1"/>
  <c r="W364" i="1"/>
  <c r="O364" i="1"/>
  <c r="T362" i="1"/>
  <c r="L362" i="1"/>
  <c r="CP362" i="1"/>
  <c r="P359" i="1"/>
  <c r="X359" i="1"/>
  <c r="Y359" i="1" s="1"/>
  <c r="Z359" i="1" s="1"/>
  <c r="CR360" i="1"/>
  <c r="DQ360" i="1"/>
  <c r="CX361" i="1"/>
  <c r="H362" i="1"/>
  <c r="I362" i="1" s="1"/>
  <c r="DR359" i="1"/>
  <c r="DS359" i="1" s="1"/>
  <c r="E362" i="1"/>
  <c r="D363" i="1"/>
  <c r="G364" i="1"/>
  <c r="F365" i="1"/>
  <c r="AV122" i="1" l="1"/>
  <c r="AU122" i="1"/>
  <c r="CC364" i="1"/>
  <c r="BX360" i="1"/>
  <c r="BY360" i="1" s="1"/>
  <c r="BZ360" i="1" s="1"/>
  <c r="BW361" i="1" a="1"/>
  <c r="BW361" i="1" s="1"/>
  <c r="BX361" i="1" s="1"/>
  <c r="CB358" i="1"/>
  <c r="CG118" i="1"/>
  <c r="CM118" i="1" s="1"/>
  <c r="K362" i="1"/>
  <c r="DP362" i="1"/>
  <c r="CZ361" i="1"/>
  <c r="BK122" i="1"/>
  <c r="CV122" i="1"/>
  <c r="CW122" i="1" s="1"/>
  <c r="BC360" i="1"/>
  <c r="BA360" i="1"/>
  <c r="AM123" i="1"/>
  <c r="BG122" i="1"/>
  <c r="CQ362" i="1"/>
  <c r="V364" i="1"/>
  <c r="N364" i="1"/>
  <c r="AH364" i="1"/>
  <c r="AD364" i="1"/>
  <c r="AJ361" i="1"/>
  <c r="AK361" i="1" s="1"/>
  <c r="AL361" i="1" s="1"/>
  <c r="AF361" i="1"/>
  <c r="AG360" i="1"/>
  <c r="AB360" i="1"/>
  <c r="AC360" i="1" s="1"/>
  <c r="AE360" i="1" s="1"/>
  <c r="CY362" i="1"/>
  <c r="CW362" i="1"/>
  <c r="AI359" i="1"/>
  <c r="DA360" i="1"/>
  <c r="DB360" i="1" s="1"/>
  <c r="DC360" i="1" s="1"/>
  <c r="AZ361" i="1"/>
  <c r="BB361" i="1"/>
  <c r="U361" i="1"/>
  <c r="Q359" i="1"/>
  <c r="R359" i="1" s="1"/>
  <c r="S359" i="1" s="1"/>
  <c r="AA358" i="1"/>
  <c r="W365" i="1"/>
  <c r="O365" i="1"/>
  <c r="T363" i="1"/>
  <c r="L363" i="1"/>
  <c r="CP363" i="1"/>
  <c r="M361" i="1"/>
  <c r="P360" i="1"/>
  <c r="CR361" i="1"/>
  <c r="X360" i="1"/>
  <c r="DQ361" i="1"/>
  <c r="CX362" i="1"/>
  <c r="H363" i="1"/>
  <c r="I363" i="1" s="1"/>
  <c r="DR360" i="1"/>
  <c r="DS360" i="1" s="1"/>
  <c r="E363" i="1"/>
  <c r="D364" i="1"/>
  <c r="G365" i="1"/>
  <c r="F366" i="1"/>
  <c r="CC365" i="1" l="1"/>
  <c r="AO123" i="1"/>
  <c r="AP123" i="1"/>
  <c r="AQ123" i="1"/>
  <c r="AR123" i="1"/>
  <c r="AS123" i="1"/>
  <c r="AW123" i="1"/>
  <c r="BY361" i="1"/>
  <c r="BZ361" i="1" s="1"/>
  <c r="BW362" i="1" a="1"/>
  <c r="BW362" i="1" s="1"/>
  <c r="BX362" i="1" s="1"/>
  <c r="CB359" i="1"/>
  <c r="CK123" i="1"/>
  <c r="K363" i="1"/>
  <c r="DP363" i="1"/>
  <c r="CZ362" i="1"/>
  <c r="CX122" i="1"/>
  <c r="CY122" i="1" s="1"/>
  <c r="CZ122" i="1" s="1"/>
  <c r="BC361" i="1"/>
  <c r="BA361" i="1"/>
  <c r="BQ119" i="1"/>
  <c r="BS119" i="1" s="1"/>
  <c r="CS123" i="1"/>
  <c r="CQ363" i="1"/>
  <c r="V365" i="1"/>
  <c r="N365" i="1"/>
  <c r="AH365" i="1"/>
  <c r="AD365" i="1"/>
  <c r="AJ362" i="1"/>
  <c r="AK362" i="1" s="1"/>
  <c r="AL362" i="1" s="1"/>
  <c r="AF362" i="1"/>
  <c r="AG361" i="1"/>
  <c r="AB361" i="1"/>
  <c r="AC361" i="1" s="1"/>
  <c r="AE361" i="1" s="1"/>
  <c r="CY363" i="1"/>
  <c r="CW363" i="1"/>
  <c r="AI360" i="1"/>
  <c r="DA361" i="1"/>
  <c r="DB361" i="1" s="1"/>
  <c r="DC361" i="1" s="1"/>
  <c r="AZ362" i="1"/>
  <c r="M362" i="1"/>
  <c r="U362" i="1"/>
  <c r="BB362" i="1"/>
  <c r="Q360" i="1"/>
  <c r="R360" i="1" s="1"/>
  <c r="S360" i="1" s="1"/>
  <c r="AA359" i="1"/>
  <c r="W366" i="1"/>
  <c r="O366" i="1"/>
  <c r="T364" i="1"/>
  <c r="L364" i="1"/>
  <c r="P361" i="1"/>
  <c r="CP364" i="1"/>
  <c r="X361" i="1"/>
  <c r="Y361" i="1" s="1"/>
  <c r="Z361" i="1" s="1"/>
  <c r="CR362" i="1"/>
  <c r="Y360" i="1"/>
  <c r="Z360" i="1" s="1"/>
  <c r="DQ362" i="1"/>
  <c r="CX363" i="1"/>
  <c r="H364" i="1"/>
  <c r="I364" i="1" s="1"/>
  <c r="DR361" i="1"/>
  <c r="DS361" i="1" s="1"/>
  <c r="D365" i="1"/>
  <c r="E364" i="1"/>
  <c r="G366" i="1"/>
  <c r="F367" i="1"/>
  <c r="CC366" i="1" l="1"/>
  <c r="AT123" i="1"/>
  <c r="AN123" i="1" s="1"/>
  <c r="BF123" i="1"/>
  <c r="BY362" i="1"/>
  <c r="BZ362" i="1" s="1"/>
  <c r="BW363" i="1" a="1"/>
  <c r="BW363" i="1" s="1"/>
  <c r="BX363" i="1" s="1"/>
  <c r="CB360" i="1"/>
  <c r="CF119" i="1"/>
  <c r="CJ119" i="1" s="1"/>
  <c r="CE119" i="1"/>
  <c r="CL119" i="1" s="1"/>
  <c r="CI123" i="1"/>
  <c r="BT119" i="1"/>
  <c r="CD119" i="1"/>
  <c r="CH119" i="1" s="1"/>
  <c r="K364" i="1"/>
  <c r="DP364" i="1"/>
  <c r="CZ363" i="1"/>
  <c r="CU123" i="1"/>
  <c r="BP123" i="1"/>
  <c r="BH123" i="1"/>
  <c r="BJ123" i="1"/>
  <c r="BC362" i="1"/>
  <c r="BA362" i="1"/>
  <c r="BI123" i="1"/>
  <c r="CQ364" i="1"/>
  <c r="CT123" i="1"/>
  <c r="BD123" i="1"/>
  <c r="BE123" i="1"/>
  <c r="V366" i="1"/>
  <c r="N366" i="1"/>
  <c r="AH366" i="1"/>
  <c r="AD366" i="1"/>
  <c r="DA363" i="1"/>
  <c r="DB363" i="1" s="1"/>
  <c r="AJ363" i="1"/>
  <c r="AK363" i="1" s="1"/>
  <c r="AL363" i="1" s="1"/>
  <c r="AF363" i="1"/>
  <c r="AG362" i="1"/>
  <c r="AB362" i="1"/>
  <c r="AC362" i="1" s="1"/>
  <c r="AE362" i="1" s="1"/>
  <c r="CY364" i="1"/>
  <c r="CW364" i="1"/>
  <c r="AI361" i="1"/>
  <c r="DA362" i="1"/>
  <c r="DB362" i="1" s="1"/>
  <c r="DC362" i="1" s="1"/>
  <c r="AZ363" i="1"/>
  <c r="BB363" i="1"/>
  <c r="U363" i="1"/>
  <c r="Q361" i="1"/>
  <c r="R361" i="1" s="1"/>
  <c r="S361" i="1" s="1"/>
  <c r="AA360" i="1"/>
  <c r="W367" i="1"/>
  <c r="O367" i="1"/>
  <c r="T365" i="1"/>
  <c r="L365" i="1"/>
  <c r="CP365" i="1"/>
  <c r="M363" i="1"/>
  <c r="P362" i="1"/>
  <c r="X362" i="1"/>
  <c r="DQ363" i="1"/>
  <c r="CR363" i="1"/>
  <c r="CX364" i="1"/>
  <c r="H365" i="1"/>
  <c r="I365" i="1" s="1"/>
  <c r="DR362" i="1"/>
  <c r="DS362" i="1" s="1"/>
  <c r="D366" i="1"/>
  <c r="E365" i="1"/>
  <c r="G367" i="1"/>
  <c r="F368" i="1"/>
  <c r="CC367" i="1" l="1"/>
  <c r="AV123" i="1"/>
  <c r="AU123" i="1"/>
  <c r="BY363" i="1"/>
  <c r="BZ363" i="1" s="1"/>
  <c r="BW364" i="1" a="1"/>
  <c r="BW364" i="1" s="1"/>
  <c r="BX364" i="1" s="1"/>
  <c r="CB361" i="1"/>
  <c r="CG119" i="1"/>
  <c r="K365" i="1"/>
  <c r="DP365" i="1"/>
  <c r="CZ364" i="1"/>
  <c r="CV123" i="1"/>
  <c r="CX123" i="1" s="1"/>
  <c r="CY123" i="1" s="1"/>
  <c r="BK123" i="1"/>
  <c r="BC363" i="1"/>
  <c r="BA363" i="1"/>
  <c r="AM124" i="1"/>
  <c r="BG123" i="1"/>
  <c r="CQ365" i="1"/>
  <c r="V367" i="1"/>
  <c r="N367" i="1"/>
  <c r="AH367" i="1"/>
  <c r="AD367" i="1"/>
  <c r="AJ364" i="1"/>
  <c r="AK364" i="1" s="1"/>
  <c r="AL364" i="1" s="1"/>
  <c r="AF364" i="1"/>
  <c r="AG363" i="1"/>
  <c r="AB363" i="1"/>
  <c r="AC363" i="1" s="1"/>
  <c r="AE363" i="1" s="1"/>
  <c r="CY365" i="1"/>
  <c r="CW365" i="1"/>
  <c r="AI362" i="1"/>
  <c r="DC363" i="1"/>
  <c r="AZ364" i="1"/>
  <c r="M364" i="1"/>
  <c r="BB364" i="1"/>
  <c r="U364" i="1"/>
  <c r="Q362" i="1"/>
  <c r="R362" i="1" s="1"/>
  <c r="S362" i="1" s="1"/>
  <c r="AA361" i="1"/>
  <c r="W368" i="1"/>
  <c r="O368" i="1"/>
  <c r="T366" i="1"/>
  <c r="L366" i="1"/>
  <c r="CP366" i="1"/>
  <c r="P363" i="1"/>
  <c r="Y362" i="1"/>
  <c r="Z362" i="1" s="1"/>
  <c r="X363" i="1"/>
  <c r="CR364" i="1"/>
  <c r="DQ364" i="1"/>
  <c r="CX365" i="1"/>
  <c r="H366" i="1"/>
  <c r="I366" i="1" s="1"/>
  <c r="DR363" i="1"/>
  <c r="DS363" i="1" s="1"/>
  <c r="E366" i="1"/>
  <c r="D367" i="1"/>
  <c r="G368" i="1"/>
  <c r="F369" i="1"/>
  <c r="AP124" i="1" l="1"/>
  <c r="AQ124" i="1"/>
  <c r="AR124" i="1"/>
  <c r="AS124" i="1"/>
  <c r="AO124" i="1"/>
  <c r="AW124" i="1"/>
  <c r="BY364" i="1"/>
  <c r="BZ364" i="1" s="1"/>
  <c r="BW365" i="1" a="1"/>
  <c r="BW365" i="1" s="1"/>
  <c r="BX365" i="1" s="1"/>
  <c r="CB362" i="1"/>
  <c r="CM119" i="1"/>
  <c r="CK124" i="1"/>
  <c r="CW123" i="1"/>
  <c r="CZ123" i="1" s="1"/>
  <c r="K366" i="1"/>
  <c r="DP366" i="1"/>
  <c r="CZ365" i="1"/>
  <c r="BQ120" i="1"/>
  <c r="BS120" i="1" s="1"/>
  <c r="BC364" i="1"/>
  <c r="BA364" i="1"/>
  <c r="CS124" i="1"/>
  <c r="CQ366" i="1"/>
  <c r="V368" i="1"/>
  <c r="N368" i="1"/>
  <c r="AH368" i="1"/>
  <c r="AD368" i="1"/>
  <c r="AJ365" i="1"/>
  <c r="AK365" i="1" s="1"/>
  <c r="AL365" i="1" s="1"/>
  <c r="AF365" i="1"/>
  <c r="AG364" i="1"/>
  <c r="AB364" i="1"/>
  <c r="AC364" i="1" s="1"/>
  <c r="AE364" i="1" s="1"/>
  <c r="CY366" i="1"/>
  <c r="CW366" i="1"/>
  <c r="AI363" i="1"/>
  <c r="DA364" i="1"/>
  <c r="DB364" i="1" s="1"/>
  <c r="DC364" i="1" s="1"/>
  <c r="AZ365" i="1"/>
  <c r="M365" i="1"/>
  <c r="BB365" i="1"/>
  <c r="U365" i="1"/>
  <c r="Q363" i="1"/>
  <c r="R363" i="1" s="1"/>
  <c r="S363" i="1" s="1"/>
  <c r="AA362" i="1"/>
  <c r="W369" i="1"/>
  <c r="O369" i="1"/>
  <c r="T367" i="1"/>
  <c r="L367" i="1"/>
  <c r="CP367" i="1"/>
  <c r="Y363" i="1"/>
  <c r="Z363" i="1" s="1"/>
  <c r="P364" i="1"/>
  <c r="X364" i="1"/>
  <c r="Y364" i="1" s="1"/>
  <c r="Z364" i="1" s="1"/>
  <c r="CR365" i="1"/>
  <c r="DQ365" i="1"/>
  <c r="CX366" i="1"/>
  <c r="H367" i="1"/>
  <c r="I367" i="1" s="1"/>
  <c r="DR364" i="1"/>
  <c r="DS364" i="1" s="1"/>
  <c r="D368" i="1"/>
  <c r="E367" i="1"/>
  <c r="G369" i="1"/>
  <c r="F370" i="1"/>
  <c r="AT124" i="1" l="1"/>
  <c r="AN124" i="1" s="1"/>
  <c r="BY365" i="1"/>
  <c r="BZ365" i="1" s="1"/>
  <c r="DA365" i="1"/>
  <c r="DB365" i="1" s="1"/>
  <c r="DC365" i="1" s="1"/>
  <c r="BW366" i="1" a="1"/>
  <c r="BW366" i="1" s="1"/>
  <c r="BX366" i="1" s="1"/>
  <c r="CB363" i="1"/>
  <c r="CF120" i="1"/>
  <c r="CJ120" i="1" s="1"/>
  <c r="CE120" i="1"/>
  <c r="CL120" i="1" s="1"/>
  <c r="CI124" i="1"/>
  <c r="BT120" i="1"/>
  <c r="CD120" i="1"/>
  <c r="CH120" i="1" s="1"/>
  <c r="K367" i="1"/>
  <c r="DP367" i="1"/>
  <c r="CZ366" i="1"/>
  <c r="CU124" i="1"/>
  <c r="BP124" i="1"/>
  <c r="BE124" i="1"/>
  <c r="BF124" i="1"/>
  <c r="BD124" i="1"/>
  <c r="CT124" i="1"/>
  <c r="BH124" i="1"/>
  <c r="BJ124" i="1"/>
  <c r="BC365" i="1"/>
  <c r="BA365" i="1"/>
  <c r="BI124" i="1"/>
  <c r="CQ367" i="1"/>
  <c r="V369" i="1"/>
  <c r="N369" i="1"/>
  <c r="AH369" i="1"/>
  <c r="AD369" i="1"/>
  <c r="AJ366" i="1"/>
  <c r="AK366" i="1" s="1"/>
  <c r="AL366" i="1" s="1"/>
  <c r="AF366" i="1"/>
  <c r="AG365" i="1"/>
  <c r="AB365" i="1"/>
  <c r="AC365" i="1" s="1"/>
  <c r="AE365" i="1" s="1"/>
  <c r="CY367" i="1"/>
  <c r="CW367" i="1"/>
  <c r="AI364" i="1"/>
  <c r="AZ366" i="1"/>
  <c r="BB366" i="1"/>
  <c r="U366" i="1"/>
  <c r="Q364" i="1"/>
  <c r="R364" i="1" s="1"/>
  <c r="S364" i="1" s="1"/>
  <c r="AA363" i="1"/>
  <c r="W370" i="1"/>
  <c r="O370" i="1"/>
  <c r="T368" i="1"/>
  <c r="L368" i="1"/>
  <c r="CP368" i="1"/>
  <c r="M366" i="1"/>
  <c r="X365" i="1"/>
  <c r="P365" i="1"/>
  <c r="CR366" i="1"/>
  <c r="DQ366" i="1"/>
  <c r="CX367" i="1"/>
  <c r="H368" i="1"/>
  <c r="I368" i="1" s="1"/>
  <c r="DR365" i="1"/>
  <c r="DS365" i="1" s="1"/>
  <c r="E368" i="1"/>
  <c r="D369" i="1"/>
  <c r="G370" i="1"/>
  <c r="F371" i="1"/>
  <c r="AV124" i="1" l="1"/>
  <c r="AU124" i="1"/>
  <c r="AM125" i="1"/>
  <c r="DA366" i="1"/>
  <c r="DB366" i="1" s="1"/>
  <c r="DC366" i="1" s="1"/>
  <c r="BY366" i="1"/>
  <c r="BZ366" i="1" s="1"/>
  <c r="BW367" i="1" a="1"/>
  <c r="BW367" i="1" s="1"/>
  <c r="BX367" i="1" s="1"/>
  <c r="DA367" i="1"/>
  <c r="DB367" i="1" s="1"/>
  <c r="CB364" i="1"/>
  <c r="CG120" i="1"/>
  <c r="CM120" i="1" s="1"/>
  <c r="K368" i="1"/>
  <c r="DP368" i="1"/>
  <c r="CZ367" i="1"/>
  <c r="CV124" i="1"/>
  <c r="CX124" i="1" s="1"/>
  <c r="BG124" i="1"/>
  <c r="BK124" i="1"/>
  <c r="BC366" i="1"/>
  <c r="BA366" i="1"/>
  <c r="CQ368" i="1"/>
  <c r="V370" i="1"/>
  <c r="N370" i="1"/>
  <c r="AH370" i="1"/>
  <c r="AD370" i="1"/>
  <c r="AJ367" i="1"/>
  <c r="AK367" i="1" s="1"/>
  <c r="AL367" i="1" s="1"/>
  <c r="AF367" i="1"/>
  <c r="AG366" i="1"/>
  <c r="AB366" i="1"/>
  <c r="AC366" i="1" s="1"/>
  <c r="AE366" i="1" s="1"/>
  <c r="CY368" i="1"/>
  <c r="CW368" i="1"/>
  <c r="AI365" i="1"/>
  <c r="AZ367" i="1"/>
  <c r="BB367" i="1"/>
  <c r="U367" i="1"/>
  <c r="Q365" i="1"/>
  <c r="R365" i="1" s="1"/>
  <c r="S365" i="1" s="1"/>
  <c r="AA364" i="1"/>
  <c r="W371" i="1"/>
  <c r="O371" i="1"/>
  <c r="T369" i="1"/>
  <c r="L369" i="1"/>
  <c r="CP369" i="1"/>
  <c r="M367" i="1"/>
  <c r="Y365" i="1"/>
  <c r="Z365" i="1" s="1"/>
  <c r="X366" i="1"/>
  <c r="CR367" i="1"/>
  <c r="DQ367" i="1"/>
  <c r="CX368" i="1"/>
  <c r="P366" i="1"/>
  <c r="H369" i="1"/>
  <c r="I369" i="1" s="1"/>
  <c r="DR366" i="1"/>
  <c r="DS366" i="1" s="1"/>
  <c r="D370" i="1"/>
  <c r="E369" i="1"/>
  <c r="G371" i="1"/>
  <c r="F372" i="1"/>
  <c r="AS125" i="1" l="1"/>
  <c r="AO125" i="1"/>
  <c r="BD125" i="1" s="1"/>
  <c r="AP125" i="1"/>
  <c r="CU125" i="1" s="1"/>
  <c r="AQ125" i="1"/>
  <c r="AR125" i="1"/>
  <c r="CK125" i="1"/>
  <c r="BQ121" i="1"/>
  <c r="BS121" i="1" s="1"/>
  <c r="CD121" i="1" s="1"/>
  <c r="CH121" i="1" s="1"/>
  <c r="CS125" i="1"/>
  <c r="AW125" i="1"/>
  <c r="BY367" i="1"/>
  <c r="BZ367" i="1" s="1"/>
  <c r="DC367" i="1"/>
  <c r="BW368" i="1" a="1"/>
  <c r="BW368" i="1" s="1"/>
  <c r="BX368" i="1" s="1"/>
  <c r="CB365" i="1"/>
  <c r="K369" i="1"/>
  <c r="DP369" i="1"/>
  <c r="CZ368" i="1"/>
  <c r="CW124" i="1"/>
  <c r="CY124" i="1"/>
  <c r="BC367" i="1"/>
  <c r="BA367" i="1"/>
  <c r="CQ369" i="1"/>
  <c r="V371" i="1"/>
  <c r="N371" i="1"/>
  <c r="AH371" i="1"/>
  <c r="AD371" i="1"/>
  <c r="DA368" i="1"/>
  <c r="DB368" i="1" s="1"/>
  <c r="DC368" i="1" s="1"/>
  <c r="AJ368" i="1"/>
  <c r="AK368" i="1" s="1"/>
  <c r="AL368" i="1" s="1"/>
  <c r="AF368" i="1"/>
  <c r="AG367" i="1"/>
  <c r="AB367" i="1"/>
  <c r="AC367" i="1" s="1"/>
  <c r="AE367" i="1" s="1"/>
  <c r="CY369" i="1"/>
  <c r="CW369" i="1"/>
  <c r="AI366" i="1"/>
  <c r="AZ368" i="1"/>
  <c r="BB368" i="1"/>
  <c r="U368" i="1"/>
  <c r="M368" i="1"/>
  <c r="Q366" i="1"/>
  <c r="R366" i="1" s="1"/>
  <c r="S366" i="1" s="1"/>
  <c r="AA365" i="1"/>
  <c r="W372" i="1"/>
  <c r="O372" i="1"/>
  <c r="T370" i="1"/>
  <c r="L370" i="1"/>
  <c r="P367" i="1"/>
  <c r="CP370" i="1"/>
  <c r="Y366" i="1"/>
  <c r="Z366" i="1" s="1"/>
  <c r="X367" i="1"/>
  <c r="CR368" i="1"/>
  <c r="DQ368" i="1"/>
  <c r="CX369" i="1"/>
  <c r="H370" i="1"/>
  <c r="I370" i="1" s="1"/>
  <c r="DR367" i="1"/>
  <c r="DS367" i="1" s="1"/>
  <c r="E370" i="1"/>
  <c r="D371" i="1"/>
  <c r="G372" i="1"/>
  <c r="F373" i="1"/>
  <c r="AT125" i="1" l="1"/>
  <c r="BT121" i="1"/>
  <c r="CE121" i="1"/>
  <c r="CL121" i="1" s="1"/>
  <c r="CF121" i="1"/>
  <c r="CJ121" i="1" s="1"/>
  <c r="BF125" i="1"/>
  <c r="CT125" i="1"/>
  <c r="CV125" i="1" s="1"/>
  <c r="CW125" i="1" s="1"/>
  <c r="BI125" i="1"/>
  <c r="BE125" i="1"/>
  <c r="BH125" i="1"/>
  <c r="BP125" i="1"/>
  <c r="CI125" i="1"/>
  <c r="BJ125" i="1"/>
  <c r="BY368" i="1"/>
  <c r="BZ368" i="1" s="1"/>
  <c r="BW369" i="1" a="1"/>
  <c r="BW369" i="1" s="1"/>
  <c r="BX369" i="1" s="1"/>
  <c r="DA369" i="1"/>
  <c r="DB369" i="1" s="1"/>
  <c r="DC369" i="1" s="1"/>
  <c r="CB366" i="1"/>
  <c r="K370" i="1"/>
  <c r="DP370" i="1"/>
  <c r="CZ369" i="1"/>
  <c r="CZ124" i="1"/>
  <c r="BC368" i="1"/>
  <c r="BA368" i="1"/>
  <c r="CQ370" i="1"/>
  <c r="V372" i="1"/>
  <c r="N372" i="1"/>
  <c r="AH372" i="1"/>
  <c r="AD372" i="1"/>
  <c r="AJ369" i="1"/>
  <c r="AK369" i="1" s="1"/>
  <c r="AL369" i="1" s="1"/>
  <c r="AF369" i="1"/>
  <c r="AB368" i="1"/>
  <c r="AC368" i="1" s="1"/>
  <c r="AE368" i="1" s="1"/>
  <c r="CY370" i="1"/>
  <c r="CW370" i="1"/>
  <c r="AI367" i="1"/>
  <c r="AZ369" i="1"/>
  <c r="M369" i="1"/>
  <c r="U369" i="1"/>
  <c r="AG368" i="1"/>
  <c r="BB369" i="1"/>
  <c r="Q367" i="1"/>
  <c r="R367" i="1" s="1"/>
  <c r="S367" i="1" s="1"/>
  <c r="AA366" i="1"/>
  <c r="W373" i="1"/>
  <c r="O373" i="1"/>
  <c r="T371" i="1"/>
  <c r="L371" i="1"/>
  <c r="X368" i="1"/>
  <c r="Y368" i="1" s="1"/>
  <c r="Z368" i="1" s="1"/>
  <c r="CP371" i="1"/>
  <c r="Y367" i="1"/>
  <c r="Z367" i="1" s="1"/>
  <c r="P368" i="1"/>
  <c r="DQ369" i="1"/>
  <c r="CR369" i="1"/>
  <c r="CX370" i="1"/>
  <c r="H371" i="1"/>
  <c r="I371" i="1" s="1"/>
  <c r="DR368" i="1"/>
  <c r="DS368" i="1" s="1"/>
  <c r="E371" i="1"/>
  <c r="D372" i="1"/>
  <c r="G373" i="1"/>
  <c r="F374" i="1"/>
  <c r="AN125" i="1" l="1"/>
  <c r="AV125" i="1" s="1"/>
  <c r="CG121" i="1"/>
  <c r="CM121" i="1" s="1"/>
  <c r="AM126" i="1"/>
  <c r="BQ122" i="1" s="1"/>
  <c r="BS122" i="1" s="1"/>
  <c r="BG125" i="1"/>
  <c r="BK125" i="1"/>
  <c r="BW370" i="1" a="1"/>
  <c r="BW370" i="1" s="1"/>
  <c r="BX370" i="1" s="1"/>
  <c r="DA370" i="1"/>
  <c r="DB370" i="1" s="1"/>
  <c r="DC370" i="1" s="1"/>
  <c r="BY369" i="1"/>
  <c r="BZ369" i="1" s="1"/>
  <c r="CB367" i="1"/>
  <c r="K371" i="1"/>
  <c r="DP371" i="1"/>
  <c r="CZ370" i="1"/>
  <c r="BC369" i="1"/>
  <c r="BA369" i="1"/>
  <c r="CQ371" i="1"/>
  <c r="V373" i="1"/>
  <c r="N373" i="1"/>
  <c r="AH373" i="1"/>
  <c r="AD373" i="1"/>
  <c r="AJ370" i="1"/>
  <c r="AK370" i="1" s="1"/>
  <c r="AL370" i="1" s="1"/>
  <c r="AF370" i="1"/>
  <c r="AG369" i="1"/>
  <c r="AB369" i="1"/>
  <c r="AC369" i="1" s="1"/>
  <c r="AE369" i="1" s="1"/>
  <c r="CX125" i="1"/>
  <c r="CY371" i="1"/>
  <c r="CW371" i="1"/>
  <c r="AI368" i="1"/>
  <c r="AZ370" i="1"/>
  <c r="BB370" i="1"/>
  <c r="U370" i="1"/>
  <c r="M370" i="1"/>
  <c r="Q368" i="1"/>
  <c r="R368" i="1" s="1"/>
  <c r="S368" i="1" s="1"/>
  <c r="AA367" i="1"/>
  <c r="W374" i="1"/>
  <c r="O374" i="1"/>
  <c r="T372" i="1"/>
  <c r="L372" i="1"/>
  <c r="CP372" i="1"/>
  <c r="P369" i="1"/>
  <c r="X369" i="1"/>
  <c r="CR370" i="1"/>
  <c r="DQ370" i="1"/>
  <c r="CX371" i="1"/>
  <c r="H372" i="1"/>
  <c r="I372" i="1" s="1"/>
  <c r="DR369" i="1"/>
  <c r="DS369" i="1" s="1"/>
  <c r="E372" i="1"/>
  <c r="D373" i="1"/>
  <c r="G374" i="1"/>
  <c r="F375" i="1"/>
  <c r="AU125" i="1" l="1"/>
  <c r="AW126" i="1"/>
  <c r="CK126" i="1"/>
  <c r="CS126" i="1"/>
  <c r="AO126" i="1"/>
  <c r="CT126" i="1" s="1"/>
  <c r="AP126" i="1"/>
  <c r="BJ126" i="1" s="1"/>
  <c r="AQ126" i="1"/>
  <c r="AR126" i="1"/>
  <c r="AS126" i="1"/>
  <c r="BY370" i="1"/>
  <c r="BZ370" i="1" s="1"/>
  <c r="BW371" i="1" a="1"/>
  <c r="BW371" i="1" s="1"/>
  <c r="BX371" i="1" s="1"/>
  <c r="CB368" i="1"/>
  <c r="CF122" i="1"/>
  <c r="CJ122" i="1" s="1"/>
  <c r="CE122" i="1"/>
  <c r="CL122" i="1" s="1"/>
  <c r="BT122" i="1"/>
  <c r="CD122" i="1"/>
  <c r="CH122" i="1" s="1"/>
  <c r="K372" i="1"/>
  <c r="DP372" i="1"/>
  <c r="CZ371" i="1"/>
  <c r="BC370" i="1"/>
  <c r="BA370" i="1"/>
  <c r="CQ372" i="1"/>
  <c r="V374" i="1"/>
  <c r="N374" i="1"/>
  <c r="AH374" i="1"/>
  <c r="AD374" i="1"/>
  <c r="AJ371" i="1"/>
  <c r="AK371" i="1" s="1"/>
  <c r="AL371" i="1" s="1"/>
  <c r="AF371" i="1"/>
  <c r="AG370" i="1"/>
  <c r="AB370" i="1"/>
  <c r="AC370" i="1" s="1"/>
  <c r="AE370" i="1" s="1"/>
  <c r="CY125" i="1"/>
  <c r="CZ125" i="1" s="1"/>
  <c r="CY372" i="1"/>
  <c r="CW372" i="1"/>
  <c r="AI369" i="1"/>
  <c r="AZ371" i="1"/>
  <c r="U371" i="1"/>
  <c r="M371" i="1"/>
  <c r="BB371" i="1"/>
  <c r="Q369" i="1"/>
  <c r="R369" i="1" s="1"/>
  <c r="S369" i="1" s="1"/>
  <c r="AA368" i="1"/>
  <c r="W375" i="1"/>
  <c r="O375" i="1"/>
  <c r="T373" i="1"/>
  <c r="L373" i="1"/>
  <c r="CP373" i="1"/>
  <c r="P370" i="1"/>
  <c r="X370" i="1"/>
  <c r="Y370" i="1" s="1"/>
  <c r="Z370" i="1" s="1"/>
  <c r="Y369" i="1"/>
  <c r="Z369" i="1" s="1"/>
  <c r="CR371" i="1"/>
  <c r="DQ371" i="1"/>
  <c r="CX372" i="1"/>
  <c r="H373" i="1"/>
  <c r="I373" i="1" s="1"/>
  <c r="DR370" i="1"/>
  <c r="DS370" i="1" s="1"/>
  <c r="E373" i="1"/>
  <c r="D374" i="1"/>
  <c r="G375" i="1"/>
  <c r="F376" i="1"/>
  <c r="CU126" i="1" l="1"/>
  <c r="CV126" i="1" s="1"/>
  <c r="CX126" i="1" s="1"/>
  <c r="CY126" i="1" s="1"/>
  <c r="BD126" i="1"/>
  <c r="BE126" i="1"/>
  <c r="BF126" i="1"/>
  <c r="BH126" i="1"/>
  <c r="BI126" i="1"/>
  <c r="CI126" i="1"/>
  <c r="AT126" i="1"/>
  <c r="BP126" i="1"/>
  <c r="CC368" i="1"/>
  <c r="CC369" i="1" s="1"/>
  <c r="CC370" i="1" s="1"/>
  <c r="CC371" i="1" s="1"/>
  <c r="CC372" i="1" s="1"/>
  <c r="CC373" i="1" s="1"/>
  <c r="CC374" i="1" s="1"/>
  <c r="CC375" i="1" s="1"/>
  <c r="BY371" i="1"/>
  <c r="BZ371" i="1" s="1"/>
  <c r="BW372" i="1" a="1"/>
  <c r="BW372" i="1" s="1"/>
  <c r="CB369" i="1"/>
  <c r="CG122" i="1"/>
  <c r="K373" i="1"/>
  <c r="DP373" i="1"/>
  <c r="CZ372" i="1"/>
  <c r="BC371" i="1"/>
  <c r="BA371" i="1"/>
  <c r="CQ373" i="1"/>
  <c r="V375" i="1"/>
  <c r="N375" i="1"/>
  <c r="AH375" i="1"/>
  <c r="AD375" i="1"/>
  <c r="AJ372" i="1"/>
  <c r="AK372" i="1" s="1"/>
  <c r="AL372" i="1" s="1"/>
  <c r="AF372" i="1"/>
  <c r="AG371" i="1"/>
  <c r="AB371" i="1"/>
  <c r="AC371" i="1" s="1"/>
  <c r="AE371" i="1" s="1"/>
  <c r="CY373" i="1"/>
  <c r="CW373" i="1"/>
  <c r="AI370" i="1"/>
  <c r="DA371" i="1"/>
  <c r="DB371" i="1" s="1"/>
  <c r="DC371" i="1" s="1"/>
  <c r="AZ372" i="1"/>
  <c r="BB372" i="1"/>
  <c r="U372" i="1"/>
  <c r="M372" i="1"/>
  <c r="Q370" i="1"/>
  <c r="R370" i="1" s="1"/>
  <c r="S370" i="1" s="1"/>
  <c r="AA369" i="1"/>
  <c r="W376" i="1"/>
  <c r="O376" i="1"/>
  <c r="T374" i="1"/>
  <c r="L374" i="1"/>
  <c r="CP374" i="1"/>
  <c r="X371" i="1"/>
  <c r="P371" i="1"/>
  <c r="CR372" i="1"/>
  <c r="DQ372" i="1"/>
  <c r="CX373" i="1"/>
  <c r="H374" i="1"/>
  <c r="I374" i="1" s="1"/>
  <c r="DR371" i="1"/>
  <c r="DS371" i="1" s="1"/>
  <c r="E374" i="1"/>
  <c r="D375" i="1"/>
  <c r="G376" i="1"/>
  <c r="F377" i="1"/>
  <c r="BK126" i="1" l="1"/>
  <c r="AM127" i="1"/>
  <c r="AO127" i="1" s="1"/>
  <c r="BG126" i="1"/>
  <c r="CW126" i="1"/>
  <c r="CZ126" i="1" s="1"/>
  <c r="AN126" i="1"/>
  <c r="AV126" i="1" s="1"/>
  <c r="BX372" i="1"/>
  <c r="BY372" i="1" s="1"/>
  <c r="BZ372" i="1" s="1"/>
  <c r="CC376" i="1"/>
  <c r="BW373" i="1" a="1"/>
  <c r="BW373" i="1" s="1"/>
  <c r="BX373" i="1" s="1"/>
  <c r="CB370" i="1"/>
  <c r="K374" i="1"/>
  <c r="DP374" i="1"/>
  <c r="CZ373" i="1"/>
  <c r="BC372" i="1"/>
  <c r="BA372" i="1"/>
  <c r="CM122" i="1"/>
  <c r="CQ374" i="1"/>
  <c r="V376" i="1"/>
  <c r="N376" i="1"/>
  <c r="AH376" i="1"/>
  <c r="AD376" i="1"/>
  <c r="AJ373" i="1"/>
  <c r="AK373" i="1" s="1"/>
  <c r="AL373" i="1" s="1"/>
  <c r="AF373" i="1"/>
  <c r="AB372" i="1"/>
  <c r="AC372" i="1" s="1"/>
  <c r="AE372" i="1" s="1"/>
  <c r="CY374" i="1"/>
  <c r="CW374" i="1"/>
  <c r="AI371" i="1"/>
  <c r="DA372" i="1"/>
  <c r="DB372" i="1" s="1"/>
  <c r="DC372" i="1" s="1"/>
  <c r="AZ373" i="1"/>
  <c r="AG372" i="1"/>
  <c r="X372" i="1"/>
  <c r="Y372" i="1" s="1"/>
  <c r="Z372" i="1" s="1"/>
  <c r="BB373" i="1"/>
  <c r="U373" i="1"/>
  <c r="Q371" i="1"/>
  <c r="R371" i="1" s="1"/>
  <c r="S371" i="1" s="1"/>
  <c r="AA370" i="1"/>
  <c r="W377" i="1"/>
  <c r="O377" i="1"/>
  <c r="T375" i="1"/>
  <c r="L375" i="1"/>
  <c r="CP375" i="1"/>
  <c r="M373" i="1"/>
  <c r="Y371" i="1"/>
  <c r="Z371" i="1" s="1"/>
  <c r="P372" i="1"/>
  <c r="CR373" i="1"/>
  <c r="DQ373" i="1"/>
  <c r="CX374" i="1"/>
  <c r="H375" i="1"/>
  <c r="I375" i="1" s="1"/>
  <c r="DR372" i="1"/>
  <c r="DS372" i="1" s="1"/>
  <c r="E375" i="1"/>
  <c r="D376" i="1"/>
  <c r="G377" i="1"/>
  <c r="F378" i="1"/>
  <c r="AS127" i="1" l="1"/>
  <c r="CK127" i="1"/>
  <c r="AR127" i="1"/>
  <c r="AQ127" i="1"/>
  <c r="BQ123" i="1"/>
  <c r="BS123" i="1" s="1"/>
  <c r="AW127" i="1"/>
  <c r="AP127" i="1"/>
  <c r="BP127" i="1" s="1"/>
  <c r="AU126" i="1"/>
  <c r="CS127" i="1"/>
  <c r="CC377" i="1"/>
  <c r="BY373" i="1"/>
  <c r="BZ373" i="1" s="1"/>
  <c r="DA373" i="1"/>
  <c r="DB373" i="1" s="1"/>
  <c r="DC373" i="1" s="1"/>
  <c r="BW374" i="1" a="1"/>
  <c r="BW374" i="1" s="1"/>
  <c r="BX374" i="1" s="1"/>
  <c r="CB371" i="1"/>
  <c r="K375" i="1"/>
  <c r="DP375" i="1"/>
  <c r="CZ374" i="1"/>
  <c r="BC373" i="1"/>
  <c r="BA373" i="1"/>
  <c r="CQ375" i="1"/>
  <c r="V377" i="1"/>
  <c r="N377" i="1"/>
  <c r="AH377" i="1"/>
  <c r="AD377" i="1"/>
  <c r="DA374" i="1"/>
  <c r="DB374" i="1" s="1"/>
  <c r="AJ374" i="1"/>
  <c r="AK374" i="1" s="1"/>
  <c r="AL374" i="1" s="1"/>
  <c r="AF374" i="1"/>
  <c r="AG373" i="1"/>
  <c r="AB373" i="1"/>
  <c r="AC373" i="1" s="1"/>
  <c r="AE373" i="1" s="1"/>
  <c r="BD127" i="1"/>
  <c r="CT127" i="1"/>
  <c r="BE127" i="1"/>
  <c r="BF127" i="1"/>
  <c r="CY375" i="1"/>
  <c r="CW375" i="1"/>
  <c r="AI372" i="1"/>
  <c r="AZ374" i="1"/>
  <c r="M374" i="1"/>
  <c r="BB374" i="1"/>
  <c r="U374" i="1"/>
  <c r="Q372" i="1"/>
  <c r="R372" i="1" s="1"/>
  <c r="S372" i="1" s="1"/>
  <c r="AA371" i="1"/>
  <c r="W378" i="1"/>
  <c r="O378" i="1"/>
  <c r="T376" i="1"/>
  <c r="L376" i="1"/>
  <c r="CP376" i="1"/>
  <c r="P373" i="1"/>
  <c r="X373" i="1"/>
  <c r="Y373" i="1" s="1"/>
  <c r="Z373" i="1" s="1"/>
  <c r="CR374" i="1"/>
  <c r="DQ374" i="1"/>
  <c r="CX375" i="1"/>
  <c r="H376" i="1"/>
  <c r="I376" i="1" s="1"/>
  <c r="DR373" i="1"/>
  <c r="DS373" i="1" s="1"/>
  <c r="E376" i="1"/>
  <c r="D377" i="1"/>
  <c r="G378" i="1"/>
  <c r="F379" i="1"/>
  <c r="BH127" i="1" l="1"/>
  <c r="BJ127" i="1"/>
  <c r="CI127" i="1"/>
  <c r="AT127" i="1"/>
  <c r="BI127" i="1"/>
  <c r="CU127" i="1"/>
  <c r="CV127" i="1" s="1"/>
  <c r="CC378" i="1"/>
  <c r="DC374" i="1"/>
  <c r="BY374" i="1"/>
  <c r="BZ374" i="1" s="1"/>
  <c r="BW375" i="1" a="1"/>
  <c r="BW375" i="1" s="1"/>
  <c r="BX375" i="1" s="1"/>
  <c r="CB372" i="1"/>
  <c r="CF123" i="1"/>
  <c r="CJ123" i="1" s="1"/>
  <c r="CE123" i="1"/>
  <c r="CL123" i="1" s="1"/>
  <c r="CD123" i="1"/>
  <c r="CH123" i="1" s="1"/>
  <c r="K376" i="1"/>
  <c r="DP376" i="1"/>
  <c r="CZ375" i="1"/>
  <c r="BC374" i="1"/>
  <c r="BA374" i="1"/>
  <c r="CQ376" i="1"/>
  <c r="V378" i="1"/>
  <c r="N378" i="1"/>
  <c r="AH378" i="1"/>
  <c r="AD378" i="1"/>
  <c r="AJ375" i="1"/>
  <c r="AK375" i="1" s="1"/>
  <c r="AL375" i="1" s="1"/>
  <c r="AF375" i="1"/>
  <c r="AB374" i="1"/>
  <c r="AC374" i="1" s="1"/>
  <c r="AE374" i="1" s="1"/>
  <c r="BT123" i="1"/>
  <c r="BG127" i="1"/>
  <c r="CY376" i="1"/>
  <c r="CW376" i="1"/>
  <c r="AI373" i="1"/>
  <c r="AZ375" i="1"/>
  <c r="AG374" i="1"/>
  <c r="BB375" i="1"/>
  <c r="U375" i="1"/>
  <c r="M375" i="1"/>
  <c r="Q373" i="1"/>
  <c r="R373" i="1" s="1"/>
  <c r="S373" i="1" s="1"/>
  <c r="AA372" i="1"/>
  <c r="W379" i="1"/>
  <c r="O379" i="1"/>
  <c r="T377" i="1"/>
  <c r="L377" i="1"/>
  <c r="CP377" i="1"/>
  <c r="X374" i="1"/>
  <c r="Y374" i="1" s="1"/>
  <c r="Z374" i="1" s="1"/>
  <c r="P374" i="1"/>
  <c r="CR375" i="1"/>
  <c r="DQ375" i="1"/>
  <c r="CX376" i="1"/>
  <c r="H377" i="1"/>
  <c r="I377" i="1" s="1"/>
  <c r="DR374" i="1"/>
  <c r="DS374" i="1" s="1"/>
  <c r="D378" i="1"/>
  <c r="E377" i="1"/>
  <c r="G379" i="1"/>
  <c r="F380" i="1"/>
  <c r="AM128" i="1" l="1"/>
  <c r="CS128" i="1" s="1"/>
  <c r="AN127" i="1"/>
  <c r="AU127" i="1" s="1"/>
  <c r="BK127" i="1"/>
  <c r="CC379" i="1"/>
  <c r="BY375" i="1"/>
  <c r="BZ375" i="1" s="1"/>
  <c r="DA375" i="1"/>
  <c r="DB375" i="1" s="1"/>
  <c r="DC375" i="1" s="1"/>
  <c r="BW376" i="1" a="1"/>
  <c r="BW376" i="1" s="1"/>
  <c r="BX376" i="1" s="1"/>
  <c r="DA376" i="1"/>
  <c r="DB376" i="1" s="1"/>
  <c r="CB373" i="1"/>
  <c r="CG123" i="1"/>
  <c r="K377" i="1"/>
  <c r="DP377" i="1"/>
  <c r="CZ376" i="1"/>
  <c r="BC375" i="1"/>
  <c r="BA375" i="1"/>
  <c r="CQ377" i="1"/>
  <c r="V379" i="1"/>
  <c r="N379" i="1"/>
  <c r="AH379" i="1"/>
  <c r="AD379" i="1"/>
  <c r="AJ376" i="1"/>
  <c r="AK376" i="1" s="1"/>
  <c r="AL376" i="1" s="1"/>
  <c r="AF376" i="1"/>
  <c r="AG375" i="1"/>
  <c r="AB375" i="1"/>
  <c r="AC375" i="1" s="1"/>
  <c r="AE375" i="1" s="1"/>
  <c r="CX127" i="1"/>
  <c r="CY127" i="1" s="1"/>
  <c r="CW127" i="1"/>
  <c r="CY377" i="1"/>
  <c r="CW377" i="1"/>
  <c r="AI374" i="1"/>
  <c r="AZ376" i="1"/>
  <c r="U376" i="1"/>
  <c r="BB376" i="1"/>
  <c r="Q374" i="1"/>
  <c r="R374" i="1" s="1"/>
  <c r="S374" i="1" s="1"/>
  <c r="AA373" i="1"/>
  <c r="W380" i="1"/>
  <c r="O380" i="1"/>
  <c r="T378" i="1"/>
  <c r="L378" i="1"/>
  <c r="CP378" i="1"/>
  <c r="M376" i="1"/>
  <c r="P375" i="1"/>
  <c r="X375" i="1"/>
  <c r="DQ376" i="1"/>
  <c r="CR376" i="1"/>
  <c r="CX377" i="1"/>
  <c r="H378" i="1"/>
  <c r="I378" i="1" s="1"/>
  <c r="DR375" i="1"/>
  <c r="DS375" i="1" s="1"/>
  <c r="E378" i="1"/>
  <c r="D379" i="1"/>
  <c r="G380" i="1"/>
  <c r="F381" i="1"/>
  <c r="BQ124" i="1" l="1"/>
  <c r="BS124" i="1" s="1"/>
  <c r="CD124" i="1" s="1"/>
  <c r="CH124" i="1" s="1"/>
  <c r="AP128" i="1"/>
  <c r="BI128" i="1" s="1"/>
  <c r="CK128" i="1"/>
  <c r="AW128" i="1"/>
  <c r="AQ128" i="1"/>
  <c r="AS128" i="1"/>
  <c r="AR128" i="1"/>
  <c r="AO128" i="1"/>
  <c r="BF128" i="1" s="1"/>
  <c r="AV127" i="1"/>
  <c r="DC376" i="1"/>
  <c r="BY376" i="1"/>
  <c r="BZ376" i="1" s="1"/>
  <c r="BW377" i="1" a="1"/>
  <c r="BW377" i="1" s="1"/>
  <c r="CB374" i="1"/>
  <c r="K378" i="1"/>
  <c r="DP378" i="1"/>
  <c r="CZ377" i="1"/>
  <c r="CZ127" i="1"/>
  <c r="BC376" i="1"/>
  <c r="BA376" i="1"/>
  <c r="CM123" i="1"/>
  <c r="CQ378" i="1"/>
  <c r="V380" i="1"/>
  <c r="N380" i="1"/>
  <c r="AH380" i="1"/>
  <c r="AD380" i="1"/>
  <c r="DA377" i="1"/>
  <c r="DB377" i="1" s="1"/>
  <c r="DC377" i="1" s="1"/>
  <c r="AJ377" i="1"/>
  <c r="AK377" i="1" s="1"/>
  <c r="AL377" i="1" s="1"/>
  <c r="AF377" i="1"/>
  <c r="AG376" i="1"/>
  <c r="AB376" i="1"/>
  <c r="AC376" i="1" s="1"/>
  <c r="AE376" i="1" s="1"/>
  <c r="CY378" i="1"/>
  <c r="CW378" i="1"/>
  <c r="AI375" i="1"/>
  <c r="AZ377" i="1"/>
  <c r="BB377" i="1"/>
  <c r="U377" i="1"/>
  <c r="M377" i="1"/>
  <c r="Q375" i="1"/>
  <c r="R375" i="1" s="1"/>
  <c r="S375" i="1" s="1"/>
  <c r="AA374" i="1"/>
  <c r="W381" i="1"/>
  <c r="O381" i="1"/>
  <c r="T379" i="1"/>
  <c r="L379" i="1"/>
  <c r="P376" i="1"/>
  <c r="CP379" i="1"/>
  <c r="Y375" i="1"/>
  <c r="Z375" i="1" s="1"/>
  <c r="X376" i="1"/>
  <c r="Y376" i="1" s="1"/>
  <c r="Z376" i="1" s="1"/>
  <c r="CR377" i="1"/>
  <c r="DQ377" i="1"/>
  <c r="CX378" i="1"/>
  <c r="H379" i="1"/>
  <c r="I379" i="1" s="1"/>
  <c r="DR376" i="1"/>
  <c r="DS376" i="1" s="1"/>
  <c r="E379" i="1"/>
  <c r="D380" i="1"/>
  <c r="G381" i="1"/>
  <c r="F382" i="1"/>
  <c r="BT124" i="1" l="1"/>
  <c r="CF124" i="1"/>
  <c r="CJ124" i="1" s="1"/>
  <c r="BJ128" i="1"/>
  <c r="BH128" i="1"/>
  <c r="CU128" i="1"/>
  <c r="CE124" i="1"/>
  <c r="CL124" i="1" s="1"/>
  <c r="CT128" i="1"/>
  <c r="BP128" i="1"/>
  <c r="CI128" i="1"/>
  <c r="BD128" i="1"/>
  <c r="AT128" i="1"/>
  <c r="AN128" i="1" s="1"/>
  <c r="AV128" i="1" s="1"/>
  <c r="BE128" i="1"/>
  <c r="BX377" i="1"/>
  <c r="BY377" i="1" s="1"/>
  <c r="BZ377" i="1" s="1"/>
  <c r="BW378" i="1" a="1"/>
  <c r="BW378" i="1" s="1"/>
  <c r="BX378" i="1" s="1"/>
  <c r="DA378" i="1"/>
  <c r="DB378" i="1" s="1"/>
  <c r="DC378" i="1" s="1"/>
  <c r="CB375" i="1"/>
  <c r="K379" i="1"/>
  <c r="DP379" i="1"/>
  <c r="CZ378" i="1"/>
  <c r="BC377" i="1"/>
  <c r="BA377" i="1"/>
  <c r="CQ379" i="1"/>
  <c r="V381" i="1"/>
  <c r="N381" i="1"/>
  <c r="AH381" i="1"/>
  <c r="AD381" i="1"/>
  <c r="AJ378" i="1"/>
  <c r="AK378" i="1" s="1"/>
  <c r="AL378" i="1" s="1"/>
  <c r="AF378" i="1"/>
  <c r="AG377" i="1"/>
  <c r="AB377" i="1"/>
  <c r="AC377" i="1" s="1"/>
  <c r="AE377" i="1" s="1"/>
  <c r="CY379" i="1"/>
  <c r="CW379" i="1"/>
  <c r="AI376" i="1"/>
  <c r="AZ378" i="1"/>
  <c r="U378" i="1"/>
  <c r="M378" i="1"/>
  <c r="BB378" i="1"/>
  <c r="Q376" i="1"/>
  <c r="R376" i="1" s="1"/>
  <c r="S376" i="1" s="1"/>
  <c r="AA375" i="1"/>
  <c r="W382" i="1"/>
  <c r="O382" i="1"/>
  <c r="T380" i="1"/>
  <c r="L380" i="1"/>
  <c r="CP380" i="1"/>
  <c r="P377" i="1"/>
  <c r="X377" i="1"/>
  <c r="Y377" i="1" s="1"/>
  <c r="Z377" i="1" s="1"/>
  <c r="DQ378" i="1"/>
  <c r="CR378" i="1"/>
  <c r="CX379" i="1"/>
  <c r="H380" i="1"/>
  <c r="I380" i="1" s="1"/>
  <c r="DR377" i="1"/>
  <c r="DS377" i="1" s="1"/>
  <c r="D381" i="1"/>
  <c r="E380" i="1"/>
  <c r="G382" i="1"/>
  <c r="F383" i="1"/>
  <c r="CG124" i="1" l="1"/>
  <c r="CV128" i="1"/>
  <c r="CW128" i="1" s="1"/>
  <c r="AM129" i="1"/>
  <c r="AQ129" i="1" s="1"/>
  <c r="BK128" i="1"/>
  <c r="BG128" i="1"/>
  <c r="AU128" i="1"/>
  <c r="BY378" i="1"/>
  <c r="BZ378" i="1" s="1"/>
  <c r="BW379" i="1" a="1"/>
  <c r="BW379" i="1" s="1"/>
  <c r="CB376" i="1"/>
  <c r="K380" i="1"/>
  <c r="DP380" i="1"/>
  <c r="CZ379" i="1"/>
  <c r="BC378" i="1"/>
  <c r="BA378" i="1"/>
  <c r="CQ380" i="1"/>
  <c r="V382" i="1"/>
  <c r="N382" i="1"/>
  <c r="AH382" i="1"/>
  <c r="AD382" i="1"/>
  <c r="DA379" i="1"/>
  <c r="DB379" i="1" s="1"/>
  <c r="DC379" i="1" s="1"/>
  <c r="AJ379" i="1"/>
  <c r="AK379" i="1" s="1"/>
  <c r="AL379" i="1" s="1"/>
  <c r="AF379" i="1"/>
  <c r="AG378" i="1"/>
  <c r="AB378" i="1"/>
  <c r="AC378" i="1" s="1"/>
  <c r="AE378" i="1" s="1"/>
  <c r="CY380" i="1"/>
  <c r="CW380" i="1"/>
  <c r="AI377" i="1"/>
  <c r="AZ379" i="1"/>
  <c r="M379" i="1"/>
  <c r="BB379" i="1"/>
  <c r="U379" i="1"/>
  <c r="Q377" i="1"/>
  <c r="R377" i="1" s="1"/>
  <c r="S377" i="1" s="1"/>
  <c r="AA376" i="1"/>
  <c r="W383" i="1"/>
  <c r="O383" i="1"/>
  <c r="T381" i="1"/>
  <c r="L381" i="1"/>
  <c r="CP381" i="1"/>
  <c r="P378" i="1"/>
  <c r="CR379" i="1"/>
  <c r="DQ379" i="1"/>
  <c r="CX380" i="1"/>
  <c r="X378" i="1"/>
  <c r="H381" i="1"/>
  <c r="I381" i="1" s="1"/>
  <c r="DR378" i="1"/>
  <c r="DS378" i="1" s="1"/>
  <c r="D382" i="1"/>
  <c r="E381" i="1"/>
  <c r="G383" i="1"/>
  <c r="F384" i="1"/>
  <c r="CM124" i="1" l="1"/>
  <c r="BQ125" i="1"/>
  <c r="BS125" i="1" s="1"/>
  <c r="CF125" i="1" s="1"/>
  <c r="CJ125" i="1" s="1"/>
  <c r="CX128" i="1"/>
  <c r="CY128" i="1" s="1"/>
  <c r="CZ128" i="1" s="1"/>
  <c r="AS129" i="1"/>
  <c r="AW129" i="1"/>
  <c r="AP129" i="1"/>
  <c r="CU129" i="1" s="1"/>
  <c r="CK129" i="1"/>
  <c r="CS129" i="1"/>
  <c r="AR129" i="1"/>
  <c r="AO129" i="1"/>
  <c r="BD129" i="1" s="1"/>
  <c r="BX379" i="1"/>
  <c r="BY379" i="1" s="1"/>
  <c r="BZ379" i="1" s="1"/>
  <c r="BW380" i="1" a="1"/>
  <c r="BW380" i="1" s="1"/>
  <c r="BX380" i="1" s="1"/>
  <c r="CB377" i="1"/>
  <c r="K381" i="1"/>
  <c r="DP381" i="1"/>
  <c r="CZ380" i="1"/>
  <c r="BC379" i="1"/>
  <c r="BA379" i="1"/>
  <c r="CQ381" i="1"/>
  <c r="V383" i="1"/>
  <c r="N383" i="1"/>
  <c r="AH383" i="1"/>
  <c r="AD383" i="1"/>
  <c r="DA380" i="1"/>
  <c r="DB380" i="1" s="1"/>
  <c r="DC380" i="1" s="1"/>
  <c r="AJ380" i="1"/>
  <c r="AK380" i="1" s="1"/>
  <c r="AL380" i="1" s="1"/>
  <c r="AF380" i="1"/>
  <c r="AG379" i="1"/>
  <c r="AB379" i="1"/>
  <c r="AC379" i="1" s="1"/>
  <c r="AE379" i="1" s="1"/>
  <c r="CY381" i="1"/>
  <c r="CW381" i="1"/>
  <c r="AI378" i="1"/>
  <c r="AZ380" i="1"/>
  <c r="M380" i="1"/>
  <c r="BB380" i="1"/>
  <c r="U380" i="1"/>
  <c r="Q378" i="1"/>
  <c r="R378" i="1" s="1"/>
  <c r="S378" i="1" s="1"/>
  <c r="AA377" i="1"/>
  <c r="W384" i="1"/>
  <c r="O384" i="1"/>
  <c r="T382" i="1"/>
  <c r="L382" i="1"/>
  <c r="CP382" i="1"/>
  <c r="X379" i="1"/>
  <c r="P379" i="1"/>
  <c r="Y378" i="1"/>
  <c r="Z378" i="1" s="1"/>
  <c r="DQ380" i="1"/>
  <c r="CR380" i="1"/>
  <c r="CX381" i="1"/>
  <c r="H382" i="1"/>
  <c r="I382" i="1" s="1"/>
  <c r="DR379" i="1"/>
  <c r="DS379" i="1" s="1"/>
  <c r="E382" i="1"/>
  <c r="D383" i="1"/>
  <c r="G384" i="1"/>
  <c r="F385" i="1"/>
  <c r="BE129" i="1" l="1"/>
  <c r="CD125" i="1"/>
  <c r="CH125" i="1" s="1"/>
  <c r="BT125" i="1"/>
  <c r="CE125" i="1"/>
  <c r="CL125" i="1" s="1"/>
  <c r="BJ129" i="1"/>
  <c r="BI129" i="1"/>
  <c r="AT129" i="1"/>
  <c r="BH129" i="1"/>
  <c r="BP129" i="1"/>
  <c r="CI129" i="1"/>
  <c r="CT129" i="1"/>
  <c r="CV129" i="1" s="1"/>
  <c r="BF129" i="1"/>
  <c r="BY380" i="1"/>
  <c r="BZ380" i="1" s="1"/>
  <c r="BW381" i="1" a="1"/>
  <c r="BW381" i="1" s="1"/>
  <c r="BX381" i="1" s="1"/>
  <c r="CB378" i="1"/>
  <c r="K382" i="1"/>
  <c r="DP382" i="1"/>
  <c r="CZ381" i="1"/>
  <c r="BC380" i="1"/>
  <c r="BA380" i="1"/>
  <c r="CQ382" i="1"/>
  <c r="V384" i="1"/>
  <c r="N384" i="1"/>
  <c r="AH384" i="1"/>
  <c r="AD384" i="1"/>
  <c r="AJ381" i="1"/>
  <c r="AK381" i="1" s="1"/>
  <c r="AL381" i="1" s="1"/>
  <c r="AF381" i="1"/>
  <c r="AB380" i="1"/>
  <c r="AC380" i="1" s="1"/>
  <c r="AE380" i="1" s="1"/>
  <c r="CY382" i="1"/>
  <c r="CW382" i="1"/>
  <c r="AI379" i="1"/>
  <c r="AZ381" i="1"/>
  <c r="BB381" i="1"/>
  <c r="U381" i="1"/>
  <c r="M381" i="1"/>
  <c r="AG380" i="1"/>
  <c r="Q379" i="1"/>
  <c r="R379" i="1" s="1"/>
  <c r="S379" i="1" s="1"/>
  <c r="AA378" i="1"/>
  <c r="W385" i="1"/>
  <c r="O385" i="1"/>
  <c r="T383" i="1"/>
  <c r="L383" i="1"/>
  <c r="X380" i="1"/>
  <c r="Y380" i="1" s="1"/>
  <c r="Z380" i="1" s="1"/>
  <c r="CP383" i="1"/>
  <c r="P380" i="1"/>
  <c r="Y379" i="1"/>
  <c r="Z379" i="1" s="1"/>
  <c r="CR381" i="1"/>
  <c r="DQ381" i="1"/>
  <c r="CX382" i="1"/>
  <c r="H383" i="1"/>
  <c r="I383" i="1" s="1"/>
  <c r="DR380" i="1"/>
  <c r="DS380" i="1" s="1"/>
  <c r="D384" i="1"/>
  <c r="E383" i="1"/>
  <c r="G385" i="1"/>
  <c r="F386" i="1"/>
  <c r="AM130" i="1" l="1"/>
  <c r="AW130" i="1" s="1"/>
  <c r="CG125" i="1"/>
  <c r="CM125" i="1" s="1"/>
  <c r="BK129" i="1"/>
  <c r="AN129" i="1"/>
  <c r="AV129" i="1" s="1"/>
  <c r="BG129" i="1"/>
  <c r="BY381" i="1"/>
  <c r="BZ381" i="1" s="1"/>
  <c r="DA381" i="1"/>
  <c r="DB381" i="1" s="1"/>
  <c r="DC381" i="1" s="1"/>
  <c r="BW382" i="1" a="1"/>
  <c r="BW382" i="1" s="1"/>
  <c r="BX382" i="1" s="1"/>
  <c r="DA382" i="1"/>
  <c r="DB382" i="1" s="1"/>
  <c r="CB379" i="1"/>
  <c r="K383" i="1"/>
  <c r="DP383" i="1"/>
  <c r="CZ382" i="1"/>
  <c r="BC381" i="1"/>
  <c r="BA381" i="1"/>
  <c r="CQ383" i="1"/>
  <c r="V385" i="1"/>
  <c r="N385" i="1"/>
  <c r="AH385" i="1"/>
  <c r="AD385" i="1"/>
  <c r="AJ382" i="1"/>
  <c r="AK382" i="1" s="1"/>
  <c r="AL382" i="1" s="1"/>
  <c r="AF382" i="1"/>
  <c r="AG381" i="1"/>
  <c r="AB381" i="1"/>
  <c r="AC381" i="1" s="1"/>
  <c r="AE381" i="1" s="1"/>
  <c r="CX129" i="1"/>
  <c r="CW129" i="1"/>
  <c r="CY383" i="1"/>
  <c r="CW383" i="1"/>
  <c r="AI380" i="1"/>
  <c r="AZ382" i="1"/>
  <c r="BB382" i="1"/>
  <c r="U382" i="1"/>
  <c r="M382" i="1"/>
  <c r="Q380" i="1"/>
  <c r="R380" i="1" s="1"/>
  <c r="S380" i="1" s="1"/>
  <c r="AA379" i="1"/>
  <c r="W386" i="1"/>
  <c r="O386" i="1"/>
  <c r="T384" i="1"/>
  <c r="L384" i="1"/>
  <c r="CP384" i="1"/>
  <c r="X381" i="1"/>
  <c r="CR382" i="1"/>
  <c r="DQ382" i="1"/>
  <c r="CX383" i="1"/>
  <c r="P381" i="1"/>
  <c r="H384" i="1"/>
  <c r="I384" i="1" s="1"/>
  <c r="DR381" i="1"/>
  <c r="DS381" i="1" s="1"/>
  <c r="E384" i="1"/>
  <c r="D385" i="1"/>
  <c r="G386" i="1"/>
  <c r="F387" i="1"/>
  <c r="AP130" i="1" l="1"/>
  <c r="BH130" i="1" s="1"/>
  <c r="AO130" i="1"/>
  <c r="CT130" i="1" s="1"/>
  <c r="CK130" i="1"/>
  <c r="AQ130" i="1"/>
  <c r="BQ126" i="1"/>
  <c r="BS126" i="1" s="1"/>
  <c r="BT126" i="1" s="1"/>
  <c r="AS130" i="1"/>
  <c r="AR130" i="1"/>
  <c r="CS130" i="1"/>
  <c r="AU129" i="1"/>
  <c r="DC382" i="1"/>
  <c r="BY382" i="1"/>
  <c r="BZ382" i="1" s="1"/>
  <c r="BW383" i="1" a="1"/>
  <c r="BW383" i="1" s="1"/>
  <c r="BX383" i="1" s="1"/>
  <c r="DA383" i="1"/>
  <c r="DB383" i="1" s="1"/>
  <c r="DC383" i="1" s="1"/>
  <c r="CB380" i="1"/>
  <c r="K384" i="1"/>
  <c r="DP384" i="1"/>
  <c r="CZ383" i="1"/>
  <c r="BC382" i="1"/>
  <c r="BA382" i="1"/>
  <c r="CQ384" i="1"/>
  <c r="V386" i="1"/>
  <c r="N386" i="1"/>
  <c r="AH386" i="1"/>
  <c r="AD386" i="1"/>
  <c r="AJ383" i="1"/>
  <c r="AK383" i="1" s="1"/>
  <c r="AL383" i="1" s="1"/>
  <c r="AF383" i="1"/>
  <c r="AG382" i="1"/>
  <c r="AB382" i="1"/>
  <c r="AC382" i="1" s="1"/>
  <c r="AE382" i="1" s="1"/>
  <c r="CY129" i="1"/>
  <c r="CZ129" i="1" s="1"/>
  <c r="CY384" i="1"/>
  <c r="CW384" i="1"/>
  <c r="AI381" i="1"/>
  <c r="AZ383" i="1"/>
  <c r="BB383" i="1"/>
  <c r="U383" i="1"/>
  <c r="M383" i="1"/>
  <c r="Q381" i="1"/>
  <c r="R381" i="1" s="1"/>
  <c r="S381" i="1" s="1"/>
  <c r="AA380" i="1"/>
  <c r="W387" i="1"/>
  <c r="O387" i="1"/>
  <c r="T385" i="1"/>
  <c r="L385" i="1"/>
  <c r="X382" i="1"/>
  <c r="CP385" i="1"/>
  <c r="Y381" i="1"/>
  <c r="Z381" i="1" s="1"/>
  <c r="P382" i="1"/>
  <c r="CR383" i="1"/>
  <c r="DQ383" i="1"/>
  <c r="CX384" i="1"/>
  <c r="H385" i="1"/>
  <c r="I385" i="1" s="1"/>
  <c r="DR382" i="1"/>
  <c r="DS382" i="1" s="1"/>
  <c r="D386" i="1"/>
  <c r="E385" i="1"/>
  <c r="G387" i="1"/>
  <c r="F388" i="1"/>
  <c r="BJ130" i="1" l="1"/>
  <c r="BI130" i="1"/>
  <c r="BE130" i="1"/>
  <c r="BP130" i="1"/>
  <c r="CU130" i="1"/>
  <c r="CV130" i="1" s="1"/>
  <c r="CI130" i="1"/>
  <c r="BF130" i="1"/>
  <c r="BD130" i="1"/>
  <c r="AT130" i="1"/>
  <c r="AN130" i="1" s="1"/>
  <c r="CE126" i="1"/>
  <c r="CL126" i="1" s="1"/>
  <c r="CF126" i="1"/>
  <c r="CJ126" i="1" s="1"/>
  <c r="CD126" i="1"/>
  <c r="CH126" i="1" s="1"/>
  <c r="BY383" i="1"/>
  <c r="BZ383" i="1" s="1"/>
  <c r="BW384" i="1" a="1"/>
  <c r="BW384" i="1" s="1"/>
  <c r="BX384" i="1" s="1"/>
  <c r="CB381" i="1"/>
  <c r="CC380" i="1"/>
  <c r="CC381" i="1" s="1"/>
  <c r="CC382" i="1" s="1"/>
  <c r="CC383" i="1" s="1"/>
  <c r="CC384" i="1" s="1"/>
  <c r="CC385" i="1" s="1"/>
  <c r="CC386" i="1" s="1"/>
  <c r="CC387" i="1" s="1"/>
  <c r="K385" i="1"/>
  <c r="DP385" i="1"/>
  <c r="CZ384" i="1"/>
  <c r="BC383" i="1"/>
  <c r="BA383" i="1"/>
  <c r="CQ385" i="1"/>
  <c r="V387" i="1"/>
  <c r="N387" i="1"/>
  <c r="AH387" i="1"/>
  <c r="AD387" i="1"/>
  <c r="DA384" i="1"/>
  <c r="DB384" i="1" s="1"/>
  <c r="DC384" i="1" s="1"/>
  <c r="AJ384" i="1"/>
  <c r="AK384" i="1" s="1"/>
  <c r="AL384" i="1" s="1"/>
  <c r="AF384" i="1"/>
  <c r="AG383" i="1"/>
  <c r="AB383" i="1"/>
  <c r="AC383" i="1" s="1"/>
  <c r="AE383" i="1" s="1"/>
  <c r="CY385" i="1"/>
  <c r="CW385" i="1"/>
  <c r="AI382" i="1"/>
  <c r="AZ384" i="1"/>
  <c r="M384" i="1"/>
  <c r="U384" i="1"/>
  <c r="BB384" i="1"/>
  <c r="Q382" i="1"/>
  <c r="R382" i="1" s="1"/>
  <c r="S382" i="1" s="1"/>
  <c r="AA381" i="1"/>
  <c r="W388" i="1"/>
  <c r="O388" i="1"/>
  <c r="T386" i="1"/>
  <c r="L386" i="1"/>
  <c r="Y382" i="1"/>
  <c r="Z382" i="1" s="1"/>
  <c r="CP386" i="1"/>
  <c r="P383" i="1"/>
  <c r="X383" i="1"/>
  <c r="Y383" i="1" s="1"/>
  <c r="Z383" i="1" s="1"/>
  <c r="CR384" i="1"/>
  <c r="DQ384" i="1"/>
  <c r="CX385" i="1"/>
  <c r="H386" i="1"/>
  <c r="I386" i="1" s="1"/>
  <c r="DR383" i="1"/>
  <c r="DS383" i="1" s="1"/>
  <c r="E386" i="1"/>
  <c r="D387" i="1"/>
  <c r="G388" i="1"/>
  <c r="F389" i="1"/>
  <c r="BK130" i="1" l="1"/>
  <c r="AM131" i="1"/>
  <c r="AO131" i="1" s="1"/>
  <c r="BG130" i="1"/>
  <c r="AU130" i="1"/>
  <c r="AV130" i="1"/>
  <c r="CG126" i="1"/>
  <c r="CM126" i="1" s="1"/>
  <c r="BY384" i="1"/>
  <c r="BZ384" i="1" s="1"/>
  <c r="BW385" i="1" a="1"/>
  <c r="BW385" i="1" s="1"/>
  <c r="CC388" i="1"/>
  <c r="CB382" i="1"/>
  <c r="K386" i="1"/>
  <c r="DP386" i="1"/>
  <c r="CZ385" i="1"/>
  <c r="BC384" i="1"/>
  <c r="BA384" i="1"/>
  <c r="CQ386" i="1"/>
  <c r="V388" i="1"/>
  <c r="N388" i="1"/>
  <c r="AH388" i="1"/>
  <c r="AD388" i="1"/>
  <c r="AJ385" i="1"/>
  <c r="AK385" i="1" s="1"/>
  <c r="AL385" i="1" s="1"/>
  <c r="AF385" i="1"/>
  <c r="AG384" i="1"/>
  <c r="AB384" i="1"/>
  <c r="AC384" i="1" s="1"/>
  <c r="AE384" i="1" s="1"/>
  <c r="CW130" i="1"/>
  <c r="CX130" i="1"/>
  <c r="CY386" i="1"/>
  <c r="CW386" i="1"/>
  <c r="AI383" i="1"/>
  <c r="AZ385" i="1"/>
  <c r="M385" i="1"/>
  <c r="U385" i="1"/>
  <c r="BB385" i="1"/>
  <c r="Q383" i="1"/>
  <c r="R383" i="1" s="1"/>
  <c r="S383" i="1" s="1"/>
  <c r="AA382" i="1"/>
  <c r="W389" i="1"/>
  <c r="O389" i="1"/>
  <c r="T387" i="1"/>
  <c r="L387" i="1"/>
  <c r="CP387" i="1"/>
  <c r="P384" i="1"/>
  <c r="X384" i="1"/>
  <c r="CR385" i="1"/>
  <c r="DQ385" i="1"/>
  <c r="CX386" i="1"/>
  <c r="H387" i="1"/>
  <c r="I387" i="1" s="1"/>
  <c r="DR384" i="1"/>
  <c r="DS384" i="1" s="1"/>
  <c r="E387" i="1"/>
  <c r="D388" i="1"/>
  <c r="G389" i="1"/>
  <c r="F390" i="1"/>
  <c r="BQ127" i="1" l="1"/>
  <c r="BS127" i="1" s="1"/>
  <c r="CF127" i="1" s="1"/>
  <c r="CJ127" i="1" s="1"/>
  <c r="AW131" i="1"/>
  <c r="CS131" i="1"/>
  <c r="AS131" i="1"/>
  <c r="AR131" i="1"/>
  <c r="CK131" i="1"/>
  <c r="AQ131" i="1"/>
  <c r="AP131" i="1"/>
  <c r="CI131" i="1" s="1"/>
  <c r="BX385" i="1"/>
  <c r="BY385" i="1" s="1"/>
  <c r="BZ385" i="1" s="1"/>
  <c r="BW386" i="1" a="1"/>
  <c r="BW386" i="1" s="1"/>
  <c r="BX386" i="1" s="1"/>
  <c r="CC389" i="1"/>
  <c r="CB383" i="1"/>
  <c r="K387" i="1"/>
  <c r="DP387" i="1"/>
  <c r="CZ386" i="1"/>
  <c r="BC385" i="1"/>
  <c r="BA385" i="1"/>
  <c r="CQ387" i="1"/>
  <c r="V389" i="1"/>
  <c r="N389" i="1"/>
  <c r="AH389" i="1"/>
  <c r="AD389" i="1"/>
  <c r="DA386" i="1"/>
  <c r="DB386" i="1" s="1"/>
  <c r="AJ386" i="1"/>
  <c r="AK386" i="1" s="1"/>
  <c r="AL386" i="1" s="1"/>
  <c r="AF386" i="1"/>
  <c r="AG385" i="1"/>
  <c r="AB385" i="1"/>
  <c r="AC385" i="1" s="1"/>
  <c r="AE385" i="1" s="1"/>
  <c r="CY130" i="1"/>
  <c r="CZ130" i="1" s="1"/>
  <c r="BE131" i="1"/>
  <c r="CT131" i="1"/>
  <c r="BF131" i="1"/>
  <c r="BD131" i="1"/>
  <c r="CY387" i="1"/>
  <c r="CW387" i="1"/>
  <c r="AI384" i="1"/>
  <c r="DA385" i="1"/>
  <c r="DB385" i="1" s="1"/>
  <c r="DC385" i="1" s="1"/>
  <c r="AZ386" i="1"/>
  <c r="P385" i="1"/>
  <c r="BB386" i="1"/>
  <c r="U386" i="1"/>
  <c r="M386" i="1"/>
  <c r="Q384" i="1"/>
  <c r="R384" i="1" s="1"/>
  <c r="S384" i="1" s="1"/>
  <c r="AA383" i="1"/>
  <c r="W390" i="1"/>
  <c r="O390" i="1"/>
  <c r="T388" i="1"/>
  <c r="L388" i="1"/>
  <c r="CP388" i="1"/>
  <c r="Y384" i="1"/>
  <c r="Z384" i="1" s="1"/>
  <c r="X385" i="1"/>
  <c r="Y385" i="1" s="1"/>
  <c r="Z385" i="1" s="1"/>
  <c r="CR386" i="1"/>
  <c r="DQ386" i="1"/>
  <c r="CX387" i="1"/>
  <c r="H388" i="1"/>
  <c r="I388" i="1" s="1"/>
  <c r="DR385" i="1"/>
  <c r="DS385" i="1" s="1"/>
  <c r="E388" i="1"/>
  <c r="D389" i="1"/>
  <c r="G390" i="1"/>
  <c r="F391" i="1"/>
  <c r="BH131" i="1" l="1"/>
  <c r="BP131" i="1"/>
  <c r="CU131" i="1"/>
  <c r="CV131" i="1" s="1"/>
  <c r="BI131" i="1"/>
  <c r="AT131" i="1"/>
  <c r="AN131" i="1" s="1"/>
  <c r="AU131" i="1" s="1"/>
  <c r="CD127" i="1"/>
  <c r="CH127" i="1" s="1"/>
  <c r="BT127" i="1"/>
  <c r="CE127" i="1"/>
  <c r="CL127" i="1" s="1"/>
  <c r="BJ131" i="1"/>
  <c r="BW387" i="1" a="1"/>
  <c r="BW387" i="1" s="1"/>
  <c r="BX387" i="1" s="1"/>
  <c r="DA387" i="1"/>
  <c r="DB387" i="1" s="1"/>
  <c r="DC387" i="1" s="1"/>
  <c r="BY386" i="1"/>
  <c r="BZ386" i="1" s="1"/>
  <c r="CC390" i="1"/>
  <c r="CB384" i="1"/>
  <c r="K388" i="1"/>
  <c r="DP388" i="1"/>
  <c r="CZ387" i="1"/>
  <c r="BC386" i="1"/>
  <c r="BA386" i="1"/>
  <c r="CQ388" i="1"/>
  <c r="V390" i="1"/>
  <c r="N390" i="1"/>
  <c r="AH390" i="1"/>
  <c r="AD390" i="1"/>
  <c r="AJ387" i="1"/>
  <c r="AK387" i="1" s="1"/>
  <c r="AL387" i="1" s="1"/>
  <c r="AF387" i="1"/>
  <c r="AG386" i="1"/>
  <c r="AB386" i="1"/>
  <c r="AC386" i="1" s="1"/>
  <c r="AE386" i="1" s="1"/>
  <c r="BG131" i="1"/>
  <c r="CY388" i="1"/>
  <c r="CW388" i="1"/>
  <c r="AI385" i="1"/>
  <c r="DC386" i="1"/>
  <c r="AZ387" i="1"/>
  <c r="Q385" i="1"/>
  <c r="R385" i="1" s="1"/>
  <c r="S385" i="1" s="1"/>
  <c r="U387" i="1"/>
  <c r="BB387" i="1"/>
  <c r="M387" i="1"/>
  <c r="AA384" i="1"/>
  <c r="W391" i="1"/>
  <c r="O391" i="1"/>
  <c r="T389" i="1"/>
  <c r="L389" i="1"/>
  <c r="CP389" i="1"/>
  <c r="X386" i="1"/>
  <c r="Y386" i="1" s="1"/>
  <c r="Z386" i="1" s="1"/>
  <c r="P386" i="1"/>
  <c r="CR387" i="1"/>
  <c r="DQ387" i="1"/>
  <c r="CX388" i="1"/>
  <c r="H389" i="1"/>
  <c r="I389" i="1" s="1"/>
  <c r="DR386" i="1"/>
  <c r="DS386" i="1" s="1"/>
  <c r="E389" i="1"/>
  <c r="D390" i="1"/>
  <c r="G391" i="1"/>
  <c r="F392" i="1"/>
  <c r="AV131" i="1" l="1"/>
  <c r="AM132" i="1"/>
  <c r="AP132" i="1" s="1"/>
  <c r="BK131" i="1"/>
  <c r="CG127" i="1"/>
  <c r="BY387" i="1"/>
  <c r="BZ387" i="1" s="1"/>
  <c r="CC391" i="1"/>
  <c r="BW388" i="1" a="1"/>
  <c r="BW388" i="1" s="1"/>
  <c r="CB385" i="1"/>
  <c r="K389" i="1"/>
  <c r="DP389" i="1"/>
  <c r="CZ388" i="1"/>
  <c r="BC387" i="1"/>
  <c r="BA387" i="1"/>
  <c r="CQ389" i="1"/>
  <c r="V391" i="1"/>
  <c r="N391" i="1"/>
  <c r="AH391" i="1"/>
  <c r="AD391" i="1"/>
  <c r="DA388" i="1"/>
  <c r="DB388" i="1" s="1"/>
  <c r="DC388" i="1" s="1"/>
  <c r="AJ388" i="1"/>
  <c r="AK388" i="1" s="1"/>
  <c r="AL388" i="1" s="1"/>
  <c r="AF388" i="1"/>
  <c r="AB387" i="1"/>
  <c r="AC387" i="1" s="1"/>
  <c r="AE387" i="1" s="1"/>
  <c r="CW131" i="1"/>
  <c r="CX131" i="1"/>
  <c r="CY389" i="1"/>
  <c r="CW389" i="1"/>
  <c r="AI386" i="1"/>
  <c r="AZ388" i="1"/>
  <c r="AA385" i="1"/>
  <c r="BB388" i="1"/>
  <c r="U388" i="1"/>
  <c r="AG387" i="1"/>
  <c r="M388" i="1"/>
  <c r="Q386" i="1"/>
  <c r="AA386" i="1" s="1"/>
  <c r="W392" i="1"/>
  <c r="O392" i="1"/>
  <c r="T390" i="1"/>
  <c r="L390" i="1"/>
  <c r="CP390" i="1"/>
  <c r="X387" i="1"/>
  <c r="Y387" i="1" s="1"/>
  <c r="Z387" i="1" s="1"/>
  <c r="P387" i="1"/>
  <c r="CR388" i="1"/>
  <c r="DQ388" i="1"/>
  <c r="CX389" i="1"/>
  <c r="H390" i="1"/>
  <c r="I390" i="1" s="1"/>
  <c r="DR387" i="1"/>
  <c r="DS387" i="1" s="1"/>
  <c r="D391" i="1"/>
  <c r="E390" i="1"/>
  <c r="G392" i="1"/>
  <c r="F393" i="1"/>
  <c r="BQ128" i="1" l="1"/>
  <c r="BS128" i="1" s="1"/>
  <c r="CD128" i="1" s="1"/>
  <c r="CH128" i="1" s="1"/>
  <c r="AQ132" i="1"/>
  <c r="CS132" i="1"/>
  <c r="AO132" i="1"/>
  <c r="BP132" i="1" s="1"/>
  <c r="AR132" i="1"/>
  <c r="CM127" i="1"/>
  <c r="CK132" i="1"/>
  <c r="AW132" i="1"/>
  <c r="AS132" i="1"/>
  <c r="BX388" i="1"/>
  <c r="BY388" i="1" s="1"/>
  <c r="BZ388" i="1" s="1"/>
  <c r="BW389" i="1" a="1"/>
  <c r="BW389" i="1" s="1"/>
  <c r="BX389" i="1" s="1"/>
  <c r="CB386" i="1"/>
  <c r="K390" i="1"/>
  <c r="DP390" i="1"/>
  <c r="CZ389" i="1"/>
  <c r="BC388" i="1"/>
  <c r="BA388" i="1"/>
  <c r="CQ390" i="1"/>
  <c r="V392" i="1"/>
  <c r="N392" i="1"/>
  <c r="AH392" i="1"/>
  <c r="AD392" i="1"/>
  <c r="AJ389" i="1"/>
  <c r="AK389" i="1" s="1"/>
  <c r="AL389" i="1" s="1"/>
  <c r="AF389" i="1"/>
  <c r="AG388" i="1"/>
  <c r="AB388" i="1"/>
  <c r="AC388" i="1" s="1"/>
  <c r="AE388" i="1" s="1"/>
  <c r="CY131" i="1"/>
  <c r="CZ131" i="1" s="1"/>
  <c r="BJ132" i="1"/>
  <c r="CU132" i="1"/>
  <c r="BI132" i="1"/>
  <c r="BH132" i="1"/>
  <c r="CY390" i="1"/>
  <c r="CW390" i="1"/>
  <c r="AI387" i="1"/>
  <c r="AZ389" i="1"/>
  <c r="M389" i="1"/>
  <c r="U389" i="1"/>
  <c r="X389" i="1" s="1"/>
  <c r="BB389" i="1"/>
  <c r="Q387" i="1"/>
  <c r="R387" i="1" s="1"/>
  <c r="S387" i="1" s="1"/>
  <c r="R386" i="1"/>
  <c r="W393" i="1"/>
  <c r="O393" i="1"/>
  <c r="T391" i="1"/>
  <c r="L391" i="1"/>
  <c r="CP391" i="1"/>
  <c r="P388" i="1"/>
  <c r="X388" i="1"/>
  <c r="CR389" i="1"/>
  <c r="DQ389" i="1"/>
  <c r="CX390" i="1"/>
  <c r="H391" i="1"/>
  <c r="I391" i="1" s="1"/>
  <c r="DR388" i="1"/>
  <c r="DS388" i="1" s="1"/>
  <c r="D392" i="1"/>
  <c r="E391" i="1"/>
  <c r="G393" i="1"/>
  <c r="F394" i="1"/>
  <c r="CF128" i="1" l="1"/>
  <c r="CJ128" i="1" s="1"/>
  <c r="BT128" i="1"/>
  <c r="BF132" i="1"/>
  <c r="CE128" i="1"/>
  <c r="CL128" i="1" s="1"/>
  <c r="CT132" i="1"/>
  <c r="CV132" i="1" s="1"/>
  <c r="CI132" i="1"/>
  <c r="BD132" i="1"/>
  <c r="AT132" i="1"/>
  <c r="AN132" i="1" s="1"/>
  <c r="BE132" i="1"/>
  <c r="BY389" i="1"/>
  <c r="BZ389" i="1" s="1"/>
  <c r="BW390" i="1" a="1"/>
  <c r="BW390" i="1" s="1"/>
  <c r="CB387" i="1"/>
  <c r="K391" i="1"/>
  <c r="DP391" i="1"/>
  <c r="CZ390" i="1"/>
  <c r="BC389" i="1"/>
  <c r="BA389" i="1"/>
  <c r="CQ391" i="1"/>
  <c r="V393" i="1"/>
  <c r="N393" i="1"/>
  <c r="AH393" i="1"/>
  <c r="AD393" i="1"/>
  <c r="AJ390" i="1"/>
  <c r="AK390" i="1" s="1"/>
  <c r="AL390" i="1" s="1"/>
  <c r="AF390" i="1"/>
  <c r="AG389" i="1"/>
  <c r="AB389" i="1"/>
  <c r="AC389" i="1" s="1"/>
  <c r="AE389" i="1" s="1"/>
  <c r="BK132" i="1"/>
  <c r="CY391" i="1"/>
  <c r="CW391" i="1"/>
  <c r="AI388" i="1"/>
  <c r="DA389" i="1"/>
  <c r="DB389" i="1" s="1"/>
  <c r="DC389" i="1" s="1"/>
  <c r="AZ390" i="1"/>
  <c r="U390" i="1"/>
  <c r="BB390" i="1"/>
  <c r="M390" i="1"/>
  <c r="Q388" i="1"/>
  <c r="R388" i="1" s="1"/>
  <c r="S388" i="1" s="1"/>
  <c r="AA387" i="1"/>
  <c r="S386" i="1"/>
  <c r="W394" i="1"/>
  <c r="O394" i="1"/>
  <c r="T392" i="1"/>
  <c r="L392" i="1"/>
  <c r="CP392" i="1"/>
  <c r="Y388" i="1"/>
  <c r="Z388" i="1" s="1"/>
  <c r="P389" i="1"/>
  <c r="CR390" i="1"/>
  <c r="Y389" i="1"/>
  <c r="Z389" i="1" s="1"/>
  <c r="DQ390" i="1"/>
  <c r="CX391" i="1"/>
  <c r="H392" i="1"/>
  <c r="I392" i="1" s="1"/>
  <c r="DR389" i="1"/>
  <c r="DS389" i="1" s="1"/>
  <c r="E392" i="1"/>
  <c r="D393" i="1"/>
  <c r="G394" i="1"/>
  <c r="F395" i="1"/>
  <c r="CG128" i="1" l="1"/>
  <c r="CM128" i="1" s="1"/>
  <c r="AM133" i="1"/>
  <c r="AO133" i="1" s="1"/>
  <c r="AU132" i="1"/>
  <c r="AV132" i="1"/>
  <c r="BG132" i="1"/>
  <c r="BX390" i="1"/>
  <c r="BY390" i="1" s="1"/>
  <c r="BZ390" i="1" s="1"/>
  <c r="BW391" i="1" a="1"/>
  <c r="BW391" i="1" s="1"/>
  <c r="BX391" i="1" s="1"/>
  <c r="CB388" i="1"/>
  <c r="K392" i="1"/>
  <c r="DP392" i="1"/>
  <c r="CZ391" i="1"/>
  <c r="BC390" i="1"/>
  <c r="BA390" i="1"/>
  <c r="CQ392" i="1"/>
  <c r="V394" i="1"/>
  <c r="N394" i="1"/>
  <c r="AH394" i="1"/>
  <c r="AD394" i="1"/>
  <c r="AJ391" i="1"/>
  <c r="AK391" i="1" s="1"/>
  <c r="AL391" i="1" s="1"/>
  <c r="AF391" i="1"/>
  <c r="AG390" i="1"/>
  <c r="AB390" i="1"/>
  <c r="AC390" i="1" s="1"/>
  <c r="AE390" i="1" s="1"/>
  <c r="CW132" i="1"/>
  <c r="CX132" i="1"/>
  <c r="CY392" i="1"/>
  <c r="CW392" i="1"/>
  <c r="AI389" i="1"/>
  <c r="DA390" i="1"/>
  <c r="DB390" i="1" s="1"/>
  <c r="DC390" i="1" s="1"/>
  <c r="AZ391" i="1"/>
  <c r="U391" i="1"/>
  <c r="M391" i="1"/>
  <c r="BB391" i="1"/>
  <c r="Q389" i="1"/>
  <c r="R389" i="1" s="1"/>
  <c r="S389" i="1" s="1"/>
  <c r="AA388" i="1"/>
  <c r="W395" i="1"/>
  <c r="O395" i="1"/>
  <c r="T393" i="1"/>
  <c r="L393" i="1"/>
  <c r="CP393" i="1"/>
  <c r="P390" i="1"/>
  <c r="X390" i="1"/>
  <c r="CR391" i="1"/>
  <c r="DQ391" i="1"/>
  <c r="CX392" i="1"/>
  <c r="H393" i="1"/>
  <c r="I393" i="1" s="1"/>
  <c r="DR390" i="1"/>
  <c r="DS390" i="1" s="1"/>
  <c r="E393" i="1"/>
  <c r="D394" i="1"/>
  <c r="G395" i="1"/>
  <c r="F396" i="1"/>
  <c r="AS133" i="1" l="1"/>
  <c r="CS133" i="1"/>
  <c r="AW133" i="1"/>
  <c r="BQ129" i="1"/>
  <c r="BS129" i="1" s="1"/>
  <c r="CF129" i="1" s="1"/>
  <c r="CJ129" i="1" s="1"/>
  <c r="AR133" i="1"/>
  <c r="AP133" i="1"/>
  <c r="BJ133" i="1" s="1"/>
  <c r="AQ133" i="1"/>
  <c r="CK133" i="1"/>
  <c r="BY391" i="1"/>
  <c r="BZ391" i="1" s="1"/>
  <c r="BW392" i="1" a="1"/>
  <c r="BW392" i="1" s="1"/>
  <c r="BX392" i="1" s="1"/>
  <c r="CB389" i="1"/>
  <c r="K393" i="1"/>
  <c r="DP393" i="1"/>
  <c r="CZ392" i="1"/>
  <c r="BC391" i="1"/>
  <c r="BA391" i="1"/>
  <c r="CQ393" i="1"/>
  <c r="V395" i="1"/>
  <c r="N395" i="1"/>
  <c r="AH395" i="1"/>
  <c r="AD395" i="1"/>
  <c r="DA392" i="1"/>
  <c r="DB392" i="1" s="1"/>
  <c r="AJ392" i="1"/>
  <c r="AK392" i="1" s="1"/>
  <c r="AL392" i="1" s="1"/>
  <c r="AF392" i="1"/>
  <c r="AG391" i="1"/>
  <c r="AB391" i="1"/>
  <c r="AC391" i="1" s="1"/>
  <c r="AE391" i="1" s="1"/>
  <c r="CY132" i="1"/>
  <c r="CZ132" i="1" s="1"/>
  <c r="BF133" i="1"/>
  <c r="CT133" i="1"/>
  <c r="BD133" i="1"/>
  <c r="BE133" i="1"/>
  <c r="CY393" i="1"/>
  <c r="CW393" i="1"/>
  <c r="AI390" i="1"/>
  <c r="DA391" i="1"/>
  <c r="DB391" i="1" s="1"/>
  <c r="DC391" i="1" s="1"/>
  <c r="AZ392" i="1"/>
  <c r="M392" i="1"/>
  <c r="U392" i="1"/>
  <c r="BB392" i="1"/>
  <c r="Q390" i="1"/>
  <c r="R390" i="1" s="1"/>
  <c r="S390" i="1" s="1"/>
  <c r="AA389" i="1"/>
  <c r="W396" i="1"/>
  <c r="O396" i="1"/>
  <c r="T394" i="1"/>
  <c r="L394" i="1"/>
  <c r="CP394" i="1"/>
  <c r="Y390" i="1"/>
  <c r="Z390" i="1" s="1"/>
  <c r="X391" i="1"/>
  <c r="P391" i="1"/>
  <c r="DQ392" i="1"/>
  <c r="CR392" i="1"/>
  <c r="CX393" i="1"/>
  <c r="H394" i="1"/>
  <c r="I394" i="1" s="1"/>
  <c r="DR391" i="1"/>
  <c r="DS391" i="1" s="1"/>
  <c r="E394" i="1"/>
  <c r="D395" i="1"/>
  <c r="G396" i="1"/>
  <c r="F397" i="1"/>
  <c r="CE129" i="1" l="1"/>
  <c r="CL129" i="1" s="1"/>
  <c r="CD129" i="1"/>
  <c r="CH129" i="1" s="1"/>
  <c r="BH133" i="1"/>
  <c r="BT129" i="1"/>
  <c r="BP133" i="1"/>
  <c r="AT133" i="1"/>
  <c r="AN133" i="1" s="1"/>
  <c r="BI133" i="1"/>
  <c r="CU133" i="1"/>
  <c r="CV133" i="1" s="1"/>
  <c r="CW133" i="1" s="1"/>
  <c r="CI133" i="1"/>
  <c r="BY392" i="1"/>
  <c r="BZ392" i="1" s="1"/>
  <c r="BW393" i="1" a="1"/>
  <c r="BW393" i="1" s="1"/>
  <c r="CB390" i="1"/>
  <c r="K394" i="1"/>
  <c r="DP394" i="1"/>
  <c r="CZ393" i="1"/>
  <c r="BC392" i="1"/>
  <c r="BA392" i="1"/>
  <c r="CQ394" i="1"/>
  <c r="V396" i="1"/>
  <c r="N396" i="1"/>
  <c r="AH396" i="1"/>
  <c r="AD396" i="1"/>
  <c r="DA393" i="1"/>
  <c r="DB393" i="1" s="1"/>
  <c r="DC393" i="1" s="1"/>
  <c r="AJ393" i="1"/>
  <c r="AK393" i="1" s="1"/>
  <c r="AL393" i="1" s="1"/>
  <c r="AF393" i="1"/>
  <c r="AG392" i="1"/>
  <c r="AB392" i="1"/>
  <c r="AC392" i="1" s="1"/>
  <c r="AE392" i="1" s="1"/>
  <c r="BG133" i="1"/>
  <c r="CY394" i="1"/>
  <c r="CW394" i="1"/>
  <c r="AI391" i="1"/>
  <c r="DC392" i="1"/>
  <c r="AZ393" i="1"/>
  <c r="M393" i="1"/>
  <c r="U393" i="1"/>
  <c r="BB393" i="1"/>
  <c r="Q391" i="1"/>
  <c r="R391" i="1" s="1"/>
  <c r="S391" i="1" s="1"/>
  <c r="AA390" i="1"/>
  <c r="W397" i="1"/>
  <c r="O397" i="1"/>
  <c r="T395" i="1"/>
  <c r="L395" i="1"/>
  <c r="CP395" i="1"/>
  <c r="X392" i="1"/>
  <c r="Y391" i="1"/>
  <c r="Z391" i="1" s="1"/>
  <c r="P392" i="1"/>
  <c r="DQ393" i="1"/>
  <c r="CR393" i="1"/>
  <c r="CX394" i="1"/>
  <c r="H395" i="1"/>
  <c r="I395" i="1" s="1"/>
  <c r="DR392" i="1"/>
  <c r="DS392" i="1" s="1"/>
  <c r="E395" i="1"/>
  <c r="D396" i="1"/>
  <c r="G397" i="1"/>
  <c r="F398" i="1"/>
  <c r="CG129" i="1" l="1"/>
  <c r="CM129" i="1" s="1"/>
  <c r="AM134" i="1"/>
  <c r="AW134" i="1" s="1"/>
  <c r="AU133" i="1"/>
  <c r="BK133" i="1"/>
  <c r="AV133" i="1"/>
  <c r="BX393" i="1"/>
  <c r="BY393" i="1" s="1"/>
  <c r="BZ393" i="1" s="1"/>
  <c r="BW394" i="1" a="1"/>
  <c r="BW394" i="1" s="1"/>
  <c r="BX394" i="1" s="1"/>
  <c r="DA394" i="1"/>
  <c r="DB394" i="1" s="1"/>
  <c r="DC394" i="1" s="1"/>
  <c r="CB391" i="1"/>
  <c r="K395" i="1"/>
  <c r="DP395" i="1"/>
  <c r="CZ394" i="1"/>
  <c r="CX133" i="1"/>
  <c r="BC393" i="1"/>
  <c r="BA393" i="1"/>
  <c r="CQ395" i="1"/>
  <c r="V397" i="1"/>
  <c r="N397" i="1"/>
  <c r="AH397" i="1"/>
  <c r="AD397" i="1"/>
  <c r="AJ394" i="1"/>
  <c r="AK394" i="1" s="1"/>
  <c r="AL394" i="1" s="1"/>
  <c r="AF394" i="1"/>
  <c r="AB393" i="1"/>
  <c r="AC393" i="1" s="1"/>
  <c r="AE393" i="1" s="1"/>
  <c r="CY395" i="1"/>
  <c r="CW395" i="1"/>
  <c r="AI392" i="1"/>
  <c r="AZ394" i="1"/>
  <c r="M394" i="1"/>
  <c r="AG393" i="1"/>
  <c r="BB394" i="1"/>
  <c r="U394" i="1"/>
  <c r="Q392" i="1"/>
  <c r="R392" i="1" s="1"/>
  <c r="S392" i="1" s="1"/>
  <c r="AA391" i="1"/>
  <c r="W398" i="1"/>
  <c r="O398" i="1"/>
  <c r="T396" i="1"/>
  <c r="L396" i="1"/>
  <c r="Y392" i="1"/>
  <c r="Z392" i="1" s="1"/>
  <c r="CP396" i="1"/>
  <c r="X393" i="1"/>
  <c r="Y393" i="1" s="1"/>
  <c r="Z393" i="1" s="1"/>
  <c r="P393" i="1"/>
  <c r="CR394" i="1"/>
  <c r="DQ394" i="1"/>
  <c r="CX395" i="1"/>
  <c r="H396" i="1"/>
  <c r="I396" i="1" s="1"/>
  <c r="DR393" i="1"/>
  <c r="DS393" i="1" s="1"/>
  <c r="E396" i="1"/>
  <c r="D397" i="1"/>
  <c r="G398" i="1"/>
  <c r="F399" i="1"/>
  <c r="CS134" i="1" l="1"/>
  <c r="AS134" i="1"/>
  <c r="AO134" i="1"/>
  <c r="BF134" i="1" s="1"/>
  <c r="AR134" i="1"/>
  <c r="CK134" i="1"/>
  <c r="AQ134" i="1"/>
  <c r="BQ130" i="1"/>
  <c r="BS130" i="1" s="1"/>
  <c r="AP134" i="1"/>
  <c r="BJ134" i="1" s="1"/>
  <c r="BY394" i="1"/>
  <c r="BZ394" i="1" s="1"/>
  <c r="BW395" i="1" a="1"/>
  <c r="BW395" i="1" s="1"/>
  <c r="BX395" i="1" s="1"/>
  <c r="CB392" i="1"/>
  <c r="K396" i="1"/>
  <c r="DP396" i="1"/>
  <c r="CZ395" i="1"/>
  <c r="CY133" i="1"/>
  <c r="CZ133" i="1" s="1"/>
  <c r="BC394" i="1"/>
  <c r="BA394" i="1"/>
  <c r="CQ396" i="1"/>
  <c r="V398" i="1"/>
  <c r="N398" i="1"/>
  <c r="AH398" i="1"/>
  <c r="AD398" i="1"/>
  <c r="AJ395" i="1"/>
  <c r="AK395" i="1" s="1"/>
  <c r="AL395" i="1" s="1"/>
  <c r="AF395" i="1"/>
  <c r="AG394" i="1"/>
  <c r="AB394" i="1"/>
  <c r="AC394" i="1" s="1"/>
  <c r="AE394" i="1" s="1"/>
  <c r="CY396" i="1"/>
  <c r="CW396" i="1"/>
  <c r="AI393" i="1"/>
  <c r="AZ395" i="1"/>
  <c r="M395" i="1"/>
  <c r="BB395" i="1"/>
  <c r="U395" i="1"/>
  <c r="Q393" i="1"/>
  <c r="R393" i="1" s="1"/>
  <c r="S393" i="1" s="1"/>
  <c r="AA392" i="1"/>
  <c r="W399" i="1"/>
  <c r="O399" i="1"/>
  <c r="T397" i="1"/>
  <c r="L397" i="1"/>
  <c r="CP397" i="1"/>
  <c r="P394" i="1"/>
  <c r="X394" i="1"/>
  <c r="CR395" i="1"/>
  <c r="DQ395" i="1"/>
  <c r="CX396" i="1"/>
  <c r="H397" i="1"/>
  <c r="I397" i="1" s="1"/>
  <c r="DR394" i="1"/>
  <c r="DS394" i="1" s="1"/>
  <c r="E397" i="1"/>
  <c r="D398" i="1"/>
  <c r="G399" i="1"/>
  <c r="F400" i="1"/>
  <c r="BE134" i="1" l="1"/>
  <c r="CT134" i="1"/>
  <c r="BD134" i="1"/>
  <c r="CU134" i="1"/>
  <c r="BH134" i="1"/>
  <c r="BI134" i="1"/>
  <c r="BP134" i="1"/>
  <c r="AT134" i="1"/>
  <c r="AN134" i="1" s="1"/>
  <c r="AU134" i="1" s="1"/>
  <c r="CI134" i="1"/>
  <c r="CC392" i="1"/>
  <c r="CC393" i="1" s="1"/>
  <c r="CC394" i="1" s="1"/>
  <c r="CC395" i="1" s="1"/>
  <c r="CC396" i="1" s="1"/>
  <c r="CC397" i="1" s="1"/>
  <c r="CC398" i="1" s="1"/>
  <c r="CC399" i="1" s="1"/>
  <c r="BY395" i="1"/>
  <c r="BZ395" i="1" s="1"/>
  <c r="DA395" i="1"/>
  <c r="DB395" i="1" s="1"/>
  <c r="DC395" i="1" s="1"/>
  <c r="BW396" i="1" a="1"/>
  <c r="BW396" i="1" s="1"/>
  <c r="BX396" i="1" s="1"/>
  <c r="CB393" i="1"/>
  <c r="CF130" i="1"/>
  <c r="CJ130" i="1" s="1"/>
  <c r="CE130" i="1"/>
  <c r="CL130" i="1" s="1"/>
  <c r="BT130" i="1"/>
  <c r="CD130" i="1"/>
  <c r="CH130" i="1" s="1"/>
  <c r="K397" i="1"/>
  <c r="DP397" i="1"/>
  <c r="CZ396" i="1"/>
  <c r="BC395" i="1"/>
  <c r="BA395" i="1"/>
  <c r="CQ397" i="1"/>
  <c r="V399" i="1"/>
  <c r="N399" i="1"/>
  <c r="AH399" i="1"/>
  <c r="AD399" i="1"/>
  <c r="DA396" i="1"/>
  <c r="DB396" i="1" s="1"/>
  <c r="AJ396" i="1"/>
  <c r="AK396" i="1" s="1"/>
  <c r="AL396" i="1" s="1"/>
  <c r="AF396" i="1"/>
  <c r="AG395" i="1"/>
  <c r="AB395" i="1"/>
  <c r="AC395" i="1" s="1"/>
  <c r="AE395" i="1" s="1"/>
  <c r="CY397" i="1"/>
  <c r="CW397" i="1"/>
  <c r="AI394" i="1"/>
  <c r="AZ396" i="1"/>
  <c r="BB396" i="1"/>
  <c r="U396" i="1"/>
  <c r="X396" i="1" s="1"/>
  <c r="M396" i="1"/>
  <c r="Q394" i="1"/>
  <c r="R394" i="1" s="1"/>
  <c r="S394" i="1" s="1"/>
  <c r="AA393" i="1"/>
  <c r="W400" i="1"/>
  <c r="O400" i="1"/>
  <c r="T398" i="1"/>
  <c r="L398" i="1"/>
  <c r="CP398" i="1"/>
  <c r="Y394" i="1"/>
  <c r="Z394" i="1" s="1"/>
  <c r="X395" i="1"/>
  <c r="Y395" i="1" s="1"/>
  <c r="Z395" i="1" s="1"/>
  <c r="P395" i="1"/>
  <c r="CR396" i="1"/>
  <c r="DQ396" i="1"/>
  <c r="CX397" i="1"/>
  <c r="H398" i="1"/>
  <c r="I398" i="1" s="1"/>
  <c r="DR395" i="1"/>
  <c r="DS395" i="1" s="1"/>
  <c r="E398" i="1"/>
  <c r="D399" i="1"/>
  <c r="G400" i="1"/>
  <c r="F401" i="1"/>
  <c r="CV134" i="1" l="1"/>
  <c r="CW134" i="1" s="1"/>
  <c r="BG134" i="1"/>
  <c r="AM135" i="1"/>
  <c r="AS135" i="1" s="1"/>
  <c r="BK134" i="1"/>
  <c r="AV134" i="1"/>
  <c r="DC396" i="1"/>
  <c r="CC400" i="1"/>
  <c r="BY396" i="1"/>
  <c r="BZ396" i="1" s="1"/>
  <c r="BW397" i="1" a="1"/>
  <c r="BW397" i="1" s="1"/>
  <c r="BX397" i="1" s="1"/>
  <c r="CB394" i="1"/>
  <c r="CG130" i="1"/>
  <c r="K398" i="1"/>
  <c r="DP398" i="1"/>
  <c r="CZ397" i="1"/>
  <c r="BC396" i="1"/>
  <c r="BA396" i="1"/>
  <c r="CQ398" i="1"/>
  <c r="V400" i="1"/>
  <c r="N400" i="1"/>
  <c r="AH400" i="1"/>
  <c r="AD400" i="1"/>
  <c r="DA397" i="1"/>
  <c r="DB397" i="1" s="1"/>
  <c r="DC397" i="1" s="1"/>
  <c r="AJ397" i="1"/>
  <c r="AK397" i="1" s="1"/>
  <c r="AL397" i="1" s="1"/>
  <c r="AF397" i="1"/>
  <c r="AB396" i="1"/>
  <c r="AC396" i="1" s="1"/>
  <c r="AE396" i="1" s="1"/>
  <c r="CY398" i="1"/>
  <c r="CW398" i="1"/>
  <c r="AI395" i="1"/>
  <c r="AZ397" i="1"/>
  <c r="M397" i="1"/>
  <c r="BB397" i="1"/>
  <c r="AG396" i="1"/>
  <c r="U397" i="1"/>
  <c r="X397" i="1" s="1"/>
  <c r="Q395" i="1"/>
  <c r="R395" i="1" s="1"/>
  <c r="S395" i="1" s="1"/>
  <c r="AA394" i="1"/>
  <c r="W401" i="1"/>
  <c r="O401" i="1"/>
  <c r="T399" i="1"/>
  <c r="L399" i="1"/>
  <c r="CP399" i="1"/>
  <c r="P396" i="1"/>
  <c r="Y396" i="1"/>
  <c r="Z396" i="1" s="1"/>
  <c r="DQ397" i="1"/>
  <c r="CR397" i="1"/>
  <c r="CX398" i="1"/>
  <c r="H399" i="1"/>
  <c r="I399" i="1" s="1"/>
  <c r="DR396" i="1"/>
  <c r="DS396" i="1" s="1"/>
  <c r="E399" i="1"/>
  <c r="D400" i="1"/>
  <c r="G401" i="1"/>
  <c r="F402" i="1"/>
  <c r="CX134" i="1" l="1"/>
  <c r="CY134" i="1" s="1"/>
  <c r="CZ134" i="1" s="1"/>
  <c r="AQ135" i="1"/>
  <c r="AR135" i="1"/>
  <c r="CS135" i="1"/>
  <c r="BQ131" i="1"/>
  <c r="BS131" i="1" s="1"/>
  <c r="CD131" i="1" s="1"/>
  <c r="CH131" i="1" s="1"/>
  <c r="AW135" i="1"/>
  <c r="CK135" i="1"/>
  <c r="AP135" i="1"/>
  <c r="BJ135" i="1" s="1"/>
  <c r="AO135" i="1"/>
  <c r="CC401" i="1"/>
  <c r="BY397" i="1"/>
  <c r="BZ397" i="1" s="1"/>
  <c r="BW398" i="1" a="1"/>
  <c r="BW398" i="1" s="1"/>
  <c r="BX398" i="1" s="1"/>
  <c r="CB395" i="1"/>
  <c r="K399" i="1"/>
  <c r="DP399" i="1"/>
  <c r="CZ398" i="1"/>
  <c r="BC397" i="1"/>
  <c r="BA397" i="1"/>
  <c r="CM130" i="1"/>
  <c r="CQ399" i="1"/>
  <c r="V401" i="1"/>
  <c r="N401" i="1"/>
  <c r="AH401" i="1"/>
  <c r="AD401" i="1"/>
  <c r="AJ398" i="1"/>
  <c r="AK398" i="1" s="1"/>
  <c r="AL398" i="1" s="1"/>
  <c r="AF398" i="1"/>
  <c r="AG397" i="1"/>
  <c r="AB397" i="1"/>
  <c r="AC397" i="1" s="1"/>
  <c r="AE397" i="1" s="1"/>
  <c r="CY399" i="1"/>
  <c r="CW399" i="1"/>
  <c r="AI396" i="1"/>
  <c r="AZ398" i="1"/>
  <c r="BB398" i="1"/>
  <c r="U398" i="1"/>
  <c r="M398" i="1"/>
  <c r="Q396" i="1"/>
  <c r="R396" i="1" s="1"/>
  <c r="S396" i="1" s="1"/>
  <c r="AA395" i="1"/>
  <c r="W402" i="1"/>
  <c r="O402" i="1"/>
  <c r="T400" i="1"/>
  <c r="L400" i="1"/>
  <c r="CP400" i="1"/>
  <c r="P397" i="1"/>
  <c r="Y397" i="1"/>
  <c r="Z397" i="1" s="1"/>
  <c r="DQ398" i="1"/>
  <c r="CR398" i="1"/>
  <c r="CX399" i="1"/>
  <c r="H400" i="1"/>
  <c r="I400" i="1" s="1"/>
  <c r="DR397" i="1"/>
  <c r="DS397" i="1" s="1"/>
  <c r="E400" i="1"/>
  <c r="D401" i="1"/>
  <c r="G402" i="1"/>
  <c r="F403" i="1"/>
  <c r="BH135" i="1" l="1"/>
  <c r="BI135" i="1"/>
  <c r="BP135" i="1"/>
  <c r="CI135" i="1"/>
  <c r="BT131" i="1"/>
  <c r="BE135" i="1"/>
  <c r="AT135" i="1"/>
  <c r="AN135" i="1" s="1"/>
  <c r="CE131" i="1"/>
  <c r="CL131" i="1" s="1"/>
  <c r="CF131" i="1"/>
  <c r="CJ131" i="1" s="1"/>
  <c r="CU135" i="1"/>
  <c r="BD135" i="1"/>
  <c r="BF135" i="1"/>
  <c r="CT135" i="1"/>
  <c r="CC402" i="1"/>
  <c r="BY398" i="1"/>
  <c r="BZ398" i="1" s="1"/>
  <c r="BW399" i="1" a="1"/>
  <c r="BW399" i="1" s="1"/>
  <c r="BX399" i="1" s="1"/>
  <c r="DA398" i="1"/>
  <c r="DB398" i="1" s="1"/>
  <c r="DC398" i="1" s="1"/>
  <c r="CB396" i="1"/>
  <c r="K400" i="1"/>
  <c r="DP400" i="1"/>
  <c r="CZ399" i="1"/>
  <c r="BC398" i="1"/>
  <c r="BA398" i="1"/>
  <c r="CQ400" i="1"/>
  <c r="V402" i="1"/>
  <c r="N402" i="1"/>
  <c r="AH402" i="1"/>
  <c r="AD402" i="1"/>
  <c r="AJ399" i="1"/>
  <c r="AK399" i="1" s="1"/>
  <c r="AL399" i="1" s="1"/>
  <c r="AF399" i="1"/>
  <c r="AG398" i="1"/>
  <c r="AB398" i="1"/>
  <c r="AC398" i="1" s="1"/>
  <c r="AE398" i="1" s="1"/>
  <c r="CY400" i="1"/>
  <c r="CW400" i="1"/>
  <c r="AI397" i="1"/>
  <c r="AZ399" i="1"/>
  <c r="BB399" i="1"/>
  <c r="M399" i="1"/>
  <c r="U399" i="1"/>
  <c r="Q397" i="1"/>
  <c r="R397" i="1" s="1"/>
  <c r="S397" i="1" s="1"/>
  <c r="AA396" i="1"/>
  <c r="W403" i="1"/>
  <c r="O403" i="1"/>
  <c r="T401" i="1"/>
  <c r="L401" i="1"/>
  <c r="CP401" i="1"/>
  <c r="X398" i="1"/>
  <c r="P398" i="1"/>
  <c r="CR399" i="1"/>
  <c r="DQ399" i="1"/>
  <c r="CX400" i="1"/>
  <c r="H401" i="1"/>
  <c r="I401" i="1" s="1"/>
  <c r="DR398" i="1"/>
  <c r="DS398" i="1" s="1"/>
  <c r="E401" i="1"/>
  <c r="D402" i="1"/>
  <c r="G403" i="1"/>
  <c r="F404" i="1"/>
  <c r="BK135" i="1" l="1"/>
  <c r="CV135" i="1"/>
  <c r="CX135" i="1" s="1"/>
  <c r="AU135" i="1"/>
  <c r="CG131" i="1"/>
  <c r="CM131" i="1" s="1"/>
  <c r="AV135" i="1"/>
  <c r="AM136" i="1"/>
  <c r="AS136" i="1" s="1"/>
  <c r="BG135" i="1"/>
  <c r="CC403" i="1"/>
  <c r="BY399" i="1"/>
  <c r="BZ399" i="1" s="1"/>
  <c r="BW400" i="1" a="1"/>
  <c r="BW400" i="1" s="1"/>
  <c r="BX400" i="1" s="1"/>
  <c r="CB397" i="1"/>
  <c r="K401" i="1"/>
  <c r="DP401" i="1"/>
  <c r="CZ400" i="1"/>
  <c r="BC399" i="1"/>
  <c r="BA399" i="1"/>
  <c r="CQ401" i="1"/>
  <c r="V403" i="1"/>
  <c r="N403" i="1"/>
  <c r="AH403" i="1"/>
  <c r="AD403" i="1"/>
  <c r="AJ400" i="1"/>
  <c r="AK400" i="1" s="1"/>
  <c r="AL400" i="1" s="1"/>
  <c r="AF400" i="1"/>
  <c r="AG399" i="1"/>
  <c r="AB399" i="1"/>
  <c r="AC399" i="1" s="1"/>
  <c r="AE399" i="1" s="1"/>
  <c r="CY401" i="1"/>
  <c r="CW401" i="1"/>
  <c r="AI398" i="1"/>
  <c r="DA399" i="1"/>
  <c r="DB399" i="1" s="1"/>
  <c r="DC399" i="1" s="1"/>
  <c r="AZ400" i="1"/>
  <c r="BB400" i="1"/>
  <c r="U400" i="1"/>
  <c r="M400" i="1"/>
  <c r="Q398" i="1"/>
  <c r="R398" i="1" s="1"/>
  <c r="S398" i="1" s="1"/>
  <c r="AA397" i="1"/>
  <c r="W404" i="1"/>
  <c r="O404" i="1"/>
  <c r="T402" i="1"/>
  <c r="L402" i="1"/>
  <c r="CP402" i="1"/>
  <c r="Y398" i="1"/>
  <c r="Z398" i="1" s="1"/>
  <c r="P399" i="1"/>
  <c r="X399" i="1"/>
  <c r="Y399" i="1" s="1"/>
  <c r="Z399" i="1" s="1"/>
  <c r="CR400" i="1"/>
  <c r="DQ400" i="1"/>
  <c r="CX401" i="1"/>
  <c r="H402" i="1"/>
  <c r="I402" i="1" s="1"/>
  <c r="DR399" i="1"/>
  <c r="DS399" i="1" s="1"/>
  <c r="E402" i="1"/>
  <c r="D403" i="1"/>
  <c r="G404" i="1"/>
  <c r="F405" i="1"/>
  <c r="CW135" i="1" l="1"/>
  <c r="CS136" i="1"/>
  <c r="AR136" i="1"/>
  <c r="CK136" i="1"/>
  <c r="AQ136" i="1"/>
  <c r="AP136" i="1"/>
  <c r="BJ136" i="1" s="1"/>
  <c r="BQ132" i="1"/>
  <c r="BS132" i="1" s="1"/>
  <c r="CD132" i="1" s="1"/>
  <c r="CH132" i="1" s="1"/>
  <c r="AO136" i="1"/>
  <c r="BF136" i="1" s="1"/>
  <c r="AW136" i="1"/>
  <c r="BW401" i="1" a="1"/>
  <c r="BW401" i="1" s="1"/>
  <c r="BX401" i="1" s="1"/>
  <c r="BY400" i="1"/>
  <c r="BZ400" i="1" s="1"/>
  <c r="CB398" i="1"/>
  <c r="K402" i="1"/>
  <c r="DP402" i="1"/>
  <c r="CZ401" i="1"/>
  <c r="BC400" i="1"/>
  <c r="BA400" i="1"/>
  <c r="CY135" i="1"/>
  <c r="CQ402" i="1"/>
  <c r="V404" i="1"/>
  <c r="N404" i="1"/>
  <c r="AH404" i="1"/>
  <c r="AD404" i="1"/>
  <c r="AJ401" i="1"/>
  <c r="AK401" i="1" s="1"/>
  <c r="AL401" i="1" s="1"/>
  <c r="AF401" i="1"/>
  <c r="AB400" i="1"/>
  <c r="AC400" i="1" s="1"/>
  <c r="AE400" i="1" s="1"/>
  <c r="CY402" i="1"/>
  <c r="CW402" i="1"/>
  <c r="AI399" i="1"/>
  <c r="DA400" i="1"/>
  <c r="DB400" i="1" s="1"/>
  <c r="DC400" i="1" s="1"/>
  <c r="AZ401" i="1"/>
  <c r="AG400" i="1"/>
  <c r="M401" i="1"/>
  <c r="U401" i="1"/>
  <c r="BB401" i="1"/>
  <c r="Q399" i="1"/>
  <c r="R399" i="1" s="1"/>
  <c r="S399" i="1" s="1"/>
  <c r="AA398" i="1"/>
  <c r="W405" i="1"/>
  <c r="O405" i="1"/>
  <c r="T403" i="1"/>
  <c r="L403" i="1"/>
  <c r="CP403" i="1"/>
  <c r="X400" i="1"/>
  <c r="Y400" i="1" s="1"/>
  <c r="Z400" i="1" s="1"/>
  <c r="P400" i="1"/>
  <c r="CR401" i="1"/>
  <c r="DQ401" i="1"/>
  <c r="CX144" i="1"/>
  <c r="CX402" i="1"/>
  <c r="H403" i="1"/>
  <c r="I403" i="1" s="1"/>
  <c r="DR400" i="1"/>
  <c r="DS400" i="1" s="1"/>
  <c r="D404" i="1"/>
  <c r="E403" i="1"/>
  <c r="G405" i="1"/>
  <c r="F406" i="1"/>
  <c r="CZ135" i="1" l="1"/>
  <c r="BD136" i="1"/>
  <c r="CE132" i="1"/>
  <c r="CL132" i="1" s="1"/>
  <c r="CF132" i="1"/>
  <c r="CJ132" i="1" s="1"/>
  <c r="BI136" i="1"/>
  <c r="BT132" i="1"/>
  <c r="BH136" i="1"/>
  <c r="AT136" i="1"/>
  <c r="AN136" i="1" s="1"/>
  <c r="AU136" i="1" s="1"/>
  <c r="CI136" i="1"/>
  <c r="CU136" i="1"/>
  <c r="BE136" i="1"/>
  <c r="BP136" i="1"/>
  <c r="CT136" i="1"/>
  <c r="BY401" i="1"/>
  <c r="BZ401" i="1" s="1"/>
  <c r="BW402" i="1" a="1"/>
  <c r="BW402" i="1" s="1"/>
  <c r="BX402" i="1" s="1"/>
  <c r="DA401" i="1"/>
  <c r="DB401" i="1" s="1"/>
  <c r="DC401" i="1" s="1"/>
  <c r="CB399" i="1"/>
  <c r="K403" i="1"/>
  <c r="DP403" i="1"/>
  <c r="CZ402" i="1"/>
  <c r="BC401" i="1"/>
  <c r="BA401" i="1"/>
  <c r="CQ403" i="1"/>
  <c r="V405" i="1"/>
  <c r="N405" i="1"/>
  <c r="AH405" i="1"/>
  <c r="AD405" i="1"/>
  <c r="DA402" i="1"/>
  <c r="DB402" i="1" s="1"/>
  <c r="AJ402" i="1"/>
  <c r="AK402" i="1" s="1"/>
  <c r="AL402" i="1" s="1"/>
  <c r="AF402" i="1"/>
  <c r="AG401" i="1"/>
  <c r="AB401" i="1"/>
  <c r="AC401" i="1" s="1"/>
  <c r="AE401" i="1" s="1"/>
  <c r="CY403" i="1"/>
  <c r="CW403" i="1"/>
  <c r="AI400" i="1"/>
  <c r="AZ402" i="1"/>
  <c r="BB402" i="1"/>
  <c r="U402" i="1"/>
  <c r="M402" i="1"/>
  <c r="Q400" i="1"/>
  <c r="R400" i="1" s="1"/>
  <c r="S400" i="1" s="1"/>
  <c r="AA399" i="1"/>
  <c r="W406" i="1"/>
  <c r="O406" i="1"/>
  <c r="T404" i="1"/>
  <c r="L404" i="1"/>
  <c r="CP404" i="1"/>
  <c r="X401" i="1"/>
  <c r="Y401" i="1" s="1"/>
  <c r="Z401" i="1" s="1"/>
  <c r="P401" i="1"/>
  <c r="DQ402" i="1"/>
  <c r="CR402" i="1"/>
  <c r="CX403" i="1"/>
  <c r="H404" i="1"/>
  <c r="I404" i="1" s="1"/>
  <c r="DR401" i="1"/>
  <c r="DS401" i="1" s="1"/>
  <c r="E404" i="1"/>
  <c r="D405" i="1"/>
  <c r="G406" i="1"/>
  <c r="F407" i="1"/>
  <c r="BG136" i="1" l="1"/>
  <c r="AM137" i="1"/>
  <c r="AO137" i="1" s="1"/>
  <c r="CG132" i="1"/>
  <c r="CM132" i="1" s="1"/>
  <c r="CV136" i="1"/>
  <c r="CW136" i="1" s="1"/>
  <c r="AV136" i="1"/>
  <c r="BK136" i="1"/>
  <c r="DC402" i="1"/>
  <c r="BY402" i="1"/>
  <c r="BZ402" i="1" s="1"/>
  <c r="BW403" i="1" a="1"/>
  <c r="BW403" i="1" s="1"/>
  <c r="BX403" i="1" s="1"/>
  <c r="CB400" i="1"/>
  <c r="K404" i="1"/>
  <c r="DP404" i="1"/>
  <c r="CZ403" i="1"/>
  <c r="BC402" i="1"/>
  <c r="BA402" i="1"/>
  <c r="CQ404" i="1"/>
  <c r="V406" i="1"/>
  <c r="N406" i="1"/>
  <c r="AH406" i="1"/>
  <c r="AD406" i="1"/>
  <c r="AJ403" i="1"/>
  <c r="AK403" i="1" s="1"/>
  <c r="AL403" i="1" s="1"/>
  <c r="AF403" i="1"/>
  <c r="AG402" i="1"/>
  <c r="AB402" i="1"/>
  <c r="AC402" i="1" s="1"/>
  <c r="AE402" i="1" s="1"/>
  <c r="CY404" i="1"/>
  <c r="CW404" i="1"/>
  <c r="AI401" i="1"/>
  <c r="AZ403" i="1"/>
  <c r="M403" i="1"/>
  <c r="BB403" i="1"/>
  <c r="U403" i="1"/>
  <c r="Q401" i="1"/>
  <c r="R401" i="1" s="1"/>
  <c r="S401" i="1" s="1"/>
  <c r="AA400" i="1"/>
  <c r="W407" i="1"/>
  <c r="O407" i="1"/>
  <c r="T405" i="1"/>
  <c r="L405" i="1"/>
  <c r="CP405" i="1"/>
  <c r="X402" i="1"/>
  <c r="P402" i="1"/>
  <c r="CR403" i="1"/>
  <c r="DQ403" i="1"/>
  <c r="CX404" i="1"/>
  <c r="H405" i="1"/>
  <c r="I405" i="1" s="1"/>
  <c r="DR402" i="1"/>
  <c r="DS402" i="1" s="1"/>
  <c r="E405" i="1"/>
  <c r="D406" i="1"/>
  <c r="G407" i="1"/>
  <c r="F408" i="1"/>
  <c r="CX136" i="1" l="1"/>
  <c r="CY136" i="1" s="1"/>
  <c r="CZ136" i="1" s="1"/>
  <c r="AS137" i="1"/>
  <c r="CS137" i="1"/>
  <c r="AW137" i="1"/>
  <c r="AR137" i="1"/>
  <c r="CK137" i="1"/>
  <c r="AQ137" i="1"/>
  <c r="AP137" i="1"/>
  <c r="BJ137" i="1" s="1"/>
  <c r="BQ133" i="1"/>
  <c r="BS133" i="1" s="1"/>
  <c r="BY403" i="1"/>
  <c r="BZ403" i="1" s="1"/>
  <c r="BW404" i="1" a="1"/>
  <c r="BW404" i="1" s="1"/>
  <c r="BX404" i="1" s="1"/>
  <c r="DA403" i="1"/>
  <c r="DB403" i="1" s="1"/>
  <c r="DC403" i="1" s="1"/>
  <c r="CB401" i="1"/>
  <c r="K405" i="1"/>
  <c r="DP405" i="1"/>
  <c r="CZ404" i="1"/>
  <c r="BC403" i="1"/>
  <c r="BA403" i="1"/>
  <c r="CQ405" i="1"/>
  <c r="V407" i="1"/>
  <c r="N407" i="1"/>
  <c r="AH407" i="1"/>
  <c r="AD407" i="1"/>
  <c r="AJ404" i="1"/>
  <c r="AK404" i="1" s="1"/>
  <c r="AL404" i="1" s="1"/>
  <c r="AF404" i="1"/>
  <c r="AG403" i="1"/>
  <c r="AB403" i="1"/>
  <c r="AC403" i="1" s="1"/>
  <c r="AE403" i="1" s="1"/>
  <c r="CT137" i="1"/>
  <c r="BF137" i="1"/>
  <c r="BD137" i="1"/>
  <c r="BE137" i="1"/>
  <c r="CY405" i="1"/>
  <c r="CW405" i="1"/>
  <c r="AI402" i="1"/>
  <c r="AZ404" i="1"/>
  <c r="BB404" i="1"/>
  <c r="M404" i="1"/>
  <c r="X403" i="1"/>
  <c r="Y403" i="1" s="1"/>
  <c r="Z403" i="1" s="1"/>
  <c r="U404" i="1"/>
  <c r="Q402" i="1"/>
  <c r="R402" i="1" s="1"/>
  <c r="S402" i="1" s="1"/>
  <c r="AA401" i="1"/>
  <c r="W408" i="1"/>
  <c r="O408" i="1"/>
  <c r="T406" i="1"/>
  <c r="L406" i="1"/>
  <c r="CP406" i="1"/>
  <c r="Y402" i="1"/>
  <c r="Z402" i="1" s="1"/>
  <c r="P403" i="1"/>
  <c r="CR404" i="1"/>
  <c r="DQ404" i="1"/>
  <c r="CX405" i="1"/>
  <c r="H406" i="1"/>
  <c r="I406" i="1" s="1"/>
  <c r="DR403" i="1"/>
  <c r="DS403" i="1" s="1"/>
  <c r="E406" i="1"/>
  <c r="D407" i="1"/>
  <c r="G408" i="1"/>
  <c r="F409" i="1"/>
  <c r="CI137" i="1" l="1"/>
  <c r="BH137" i="1"/>
  <c r="BP137" i="1"/>
  <c r="BI137" i="1"/>
  <c r="CU137" i="1"/>
  <c r="CV137" i="1" s="1"/>
  <c r="AT137" i="1"/>
  <c r="AN137" i="1" s="1"/>
  <c r="AU137" i="1" s="1"/>
  <c r="BY404" i="1"/>
  <c r="BZ404" i="1" s="1"/>
  <c r="DA404" i="1"/>
  <c r="DB404" i="1" s="1"/>
  <c r="DC404" i="1" s="1"/>
  <c r="BW405" i="1" a="1"/>
  <c r="BW405" i="1" s="1"/>
  <c r="CB402" i="1"/>
  <c r="CF133" i="1"/>
  <c r="CJ133" i="1" s="1"/>
  <c r="CE133" i="1"/>
  <c r="CL133" i="1" s="1"/>
  <c r="BT133" i="1"/>
  <c r="CD133" i="1"/>
  <c r="CH133" i="1" s="1"/>
  <c r="K406" i="1"/>
  <c r="DP406" i="1"/>
  <c r="CZ405" i="1"/>
  <c r="BC404" i="1"/>
  <c r="BA404" i="1"/>
  <c r="CQ406" i="1"/>
  <c r="V408" i="1"/>
  <c r="N408" i="1"/>
  <c r="AH408" i="1"/>
  <c r="AD408" i="1"/>
  <c r="DA405" i="1"/>
  <c r="DB405" i="1" s="1"/>
  <c r="AJ405" i="1"/>
  <c r="AK405" i="1" s="1"/>
  <c r="AL405" i="1" s="1"/>
  <c r="AF405" i="1"/>
  <c r="AG404" i="1"/>
  <c r="AB404" i="1"/>
  <c r="AC404" i="1" s="1"/>
  <c r="AE404" i="1" s="1"/>
  <c r="BG137" i="1"/>
  <c r="CY406" i="1"/>
  <c r="CW406" i="1"/>
  <c r="AI403" i="1"/>
  <c r="AZ405" i="1"/>
  <c r="U405" i="1"/>
  <c r="BB405" i="1"/>
  <c r="M405" i="1"/>
  <c r="Q403" i="1"/>
  <c r="R403" i="1" s="1"/>
  <c r="S403" i="1" s="1"/>
  <c r="AA402" i="1"/>
  <c r="W409" i="1"/>
  <c r="O409" i="1"/>
  <c r="T407" i="1"/>
  <c r="L407" i="1"/>
  <c r="CP407" i="1"/>
  <c r="X404" i="1"/>
  <c r="Y404" i="1" s="1"/>
  <c r="Z404" i="1" s="1"/>
  <c r="P404" i="1"/>
  <c r="CR405" i="1"/>
  <c r="DQ405" i="1"/>
  <c r="CX406" i="1"/>
  <c r="H407" i="1"/>
  <c r="I407" i="1" s="1"/>
  <c r="DR404" i="1"/>
  <c r="DS404" i="1" s="1"/>
  <c r="E407" i="1"/>
  <c r="D408" i="1"/>
  <c r="G409" i="1"/>
  <c r="F410" i="1"/>
  <c r="AM138" i="1" l="1"/>
  <c r="AO138" i="1" s="1"/>
  <c r="BK137" i="1"/>
  <c r="AV137" i="1"/>
  <c r="DC405" i="1"/>
  <c r="BX405" i="1"/>
  <c r="BY405" i="1" s="1"/>
  <c r="BZ405" i="1" s="1"/>
  <c r="BW406" i="1" a="1"/>
  <c r="BW406" i="1" s="1"/>
  <c r="BX406" i="1" s="1"/>
  <c r="CB403" i="1"/>
  <c r="CG133" i="1"/>
  <c r="K407" i="1"/>
  <c r="DP407" i="1"/>
  <c r="CZ406" i="1"/>
  <c r="BC405" i="1"/>
  <c r="BA405" i="1"/>
  <c r="CW137" i="1"/>
  <c r="CX137" i="1"/>
  <c r="CQ407" i="1"/>
  <c r="V409" i="1"/>
  <c r="N409" i="1"/>
  <c r="AH409" i="1"/>
  <c r="AD409" i="1"/>
  <c r="AJ406" i="1"/>
  <c r="AK406" i="1" s="1"/>
  <c r="AL406" i="1" s="1"/>
  <c r="AF406" i="1"/>
  <c r="AG405" i="1"/>
  <c r="AB405" i="1"/>
  <c r="AC405" i="1" s="1"/>
  <c r="AE405" i="1" s="1"/>
  <c r="CY407" i="1"/>
  <c r="CW407" i="1"/>
  <c r="AI404" i="1"/>
  <c r="AZ406" i="1"/>
  <c r="U406" i="1"/>
  <c r="M406" i="1"/>
  <c r="BB406" i="1"/>
  <c r="Q404" i="1"/>
  <c r="R404" i="1" s="1"/>
  <c r="S404" i="1" s="1"/>
  <c r="AA403" i="1"/>
  <c r="W410" i="1"/>
  <c r="O410" i="1"/>
  <c r="T408" i="1"/>
  <c r="L408" i="1"/>
  <c r="CP408" i="1"/>
  <c r="P405" i="1"/>
  <c r="X405" i="1"/>
  <c r="CR406" i="1"/>
  <c r="DQ406" i="1"/>
  <c r="CX407" i="1"/>
  <c r="H408" i="1"/>
  <c r="I408" i="1" s="1"/>
  <c r="DR405" i="1"/>
  <c r="DS405" i="1" s="1"/>
  <c r="E408" i="1"/>
  <c r="D409" i="1"/>
  <c r="G410" i="1"/>
  <c r="F411" i="1"/>
  <c r="CS138" i="1" l="1"/>
  <c r="AS138" i="1"/>
  <c r="BQ134" i="1"/>
  <c r="BS134" i="1" s="1"/>
  <c r="BT134" i="1" s="1"/>
  <c r="AW138" i="1"/>
  <c r="AQ138" i="1"/>
  <c r="AR138" i="1"/>
  <c r="AP138" i="1"/>
  <c r="BP138" i="1" s="1"/>
  <c r="CK138" i="1"/>
  <c r="BY406" i="1"/>
  <c r="BZ406" i="1" s="1"/>
  <c r="BW407" i="1" a="1"/>
  <c r="BW407" i="1" s="1"/>
  <c r="BX407" i="1" s="1"/>
  <c r="CB404" i="1"/>
  <c r="K408" i="1"/>
  <c r="DP408" i="1"/>
  <c r="CZ407" i="1"/>
  <c r="BC406" i="1"/>
  <c r="BA406" i="1"/>
  <c r="CM133" i="1"/>
  <c r="CY137" i="1"/>
  <c r="CZ137" i="1" s="1"/>
  <c r="CQ408" i="1"/>
  <c r="V410" i="1"/>
  <c r="N410" i="1"/>
  <c r="AH410" i="1"/>
  <c r="AD410" i="1"/>
  <c r="AJ407" i="1"/>
  <c r="AK407" i="1" s="1"/>
  <c r="AL407" i="1" s="1"/>
  <c r="AF407" i="1"/>
  <c r="AG406" i="1"/>
  <c r="AB406" i="1"/>
  <c r="AC406" i="1" s="1"/>
  <c r="AE406" i="1" s="1"/>
  <c r="BE138" i="1"/>
  <c r="CT138" i="1"/>
  <c r="BD138" i="1"/>
  <c r="BF138" i="1"/>
  <c r="CY408" i="1"/>
  <c r="CW408" i="1"/>
  <c r="AI405" i="1"/>
  <c r="DA406" i="1"/>
  <c r="DB406" i="1" s="1"/>
  <c r="DC406" i="1" s="1"/>
  <c r="AZ407" i="1"/>
  <c r="X406" i="1"/>
  <c r="Y406" i="1" s="1"/>
  <c r="Z406" i="1" s="1"/>
  <c r="U407" i="1"/>
  <c r="BB407" i="1"/>
  <c r="M407" i="1"/>
  <c r="Q405" i="1"/>
  <c r="R405" i="1" s="1"/>
  <c r="S405" i="1" s="1"/>
  <c r="AA404" i="1"/>
  <c r="W411" i="1"/>
  <c r="O411" i="1"/>
  <c r="T409" i="1"/>
  <c r="L409" i="1"/>
  <c r="CP409" i="1"/>
  <c r="P406" i="1"/>
  <c r="CR407" i="1"/>
  <c r="Y405" i="1"/>
  <c r="Z405" i="1" s="1"/>
  <c r="DQ407" i="1"/>
  <c r="CX408" i="1"/>
  <c r="H409" i="1"/>
  <c r="I409" i="1" s="1"/>
  <c r="DR406" i="1"/>
  <c r="DS406" i="1" s="1"/>
  <c r="E409" i="1"/>
  <c r="D410" i="1"/>
  <c r="G411" i="1"/>
  <c r="F412" i="1"/>
  <c r="CU138" i="1" l="1"/>
  <c r="CV138" i="1" s="1"/>
  <c r="BH138" i="1"/>
  <c r="CE134" i="1"/>
  <c r="CL134" i="1" s="1"/>
  <c r="CF134" i="1"/>
  <c r="CJ134" i="1" s="1"/>
  <c r="CD134" i="1"/>
  <c r="CH134" i="1" s="1"/>
  <c r="BJ138" i="1"/>
  <c r="BI138" i="1"/>
  <c r="CI138" i="1"/>
  <c r="AT138" i="1"/>
  <c r="AN138" i="1" s="1"/>
  <c r="CC404" i="1"/>
  <c r="CC405" i="1" s="1"/>
  <c r="CC406" i="1" s="1"/>
  <c r="CC407" i="1" s="1"/>
  <c r="CC408" i="1" s="1"/>
  <c r="CC409" i="1" s="1"/>
  <c r="CC410" i="1" s="1"/>
  <c r="CC411" i="1" s="1"/>
  <c r="BY407" i="1"/>
  <c r="BZ407" i="1" s="1"/>
  <c r="BW408" i="1" a="1"/>
  <c r="BW408" i="1" s="1"/>
  <c r="BX408" i="1" s="1"/>
  <c r="CB405" i="1"/>
  <c r="K409" i="1"/>
  <c r="DP409" i="1"/>
  <c r="CZ408" i="1"/>
  <c r="BC407" i="1"/>
  <c r="BA407" i="1"/>
  <c r="CQ409" i="1"/>
  <c r="V411" i="1"/>
  <c r="N411" i="1"/>
  <c r="AH411" i="1"/>
  <c r="AD411" i="1"/>
  <c r="AJ408" i="1"/>
  <c r="AK408" i="1" s="1"/>
  <c r="AL408" i="1" s="1"/>
  <c r="AF408" i="1"/>
  <c r="AG407" i="1"/>
  <c r="AB407" i="1"/>
  <c r="AC407" i="1" s="1"/>
  <c r="AE407" i="1" s="1"/>
  <c r="BG138" i="1"/>
  <c r="CY409" i="1"/>
  <c r="CW409" i="1"/>
  <c r="AI406" i="1"/>
  <c r="DA407" i="1"/>
  <c r="DB407" i="1" s="1"/>
  <c r="DC407" i="1" s="1"/>
  <c r="AZ408" i="1"/>
  <c r="BB408" i="1"/>
  <c r="U408" i="1"/>
  <c r="M408" i="1"/>
  <c r="Q406" i="1"/>
  <c r="R406" i="1" s="1"/>
  <c r="S406" i="1" s="1"/>
  <c r="AA405" i="1"/>
  <c r="W412" i="1"/>
  <c r="O412" i="1"/>
  <c r="T410" i="1"/>
  <c r="L410" i="1"/>
  <c r="CP410" i="1"/>
  <c r="X407" i="1"/>
  <c r="Y407" i="1" s="1"/>
  <c r="Z407" i="1" s="1"/>
  <c r="P407" i="1"/>
  <c r="CR408" i="1"/>
  <c r="DQ408" i="1"/>
  <c r="CX409" i="1"/>
  <c r="H410" i="1"/>
  <c r="I410" i="1" s="1"/>
  <c r="DR407" i="1"/>
  <c r="DS407" i="1" s="1"/>
  <c r="E410" i="1"/>
  <c r="D411" i="1"/>
  <c r="G412" i="1"/>
  <c r="F413" i="1"/>
  <c r="AU138" i="1" l="1"/>
  <c r="AV138" i="1"/>
  <c r="CG134" i="1"/>
  <c r="AM139" i="1"/>
  <c r="AR139" i="1" s="1"/>
  <c r="BK138" i="1"/>
  <c r="CC412" i="1"/>
  <c r="DA408" i="1"/>
  <c r="DB408" i="1" s="1"/>
  <c r="DC408" i="1" s="1"/>
  <c r="BY408" i="1"/>
  <c r="BZ408" i="1" s="1"/>
  <c r="BW409" i="1" a="1"/>
  <c r="BW409" i="1" s="1"/>
  <c r="CB406" i="1"/>
  <c r="K410" i="1"/>
  <c r="DP410" i="1"/>
  <c r="CZ409" i="1"/>
  <c r="BC408" i="1"/>
  <c r="BA408" i="1"/>
  <c r="CW138" i="1"/>
  <c r="CX138" i="1"/>
  <c r="CQ410" i="1"/>
  <c r="V412" i="1"/>
  <c r="N412" i="1"/>
  <c r="AH412" i="1"/>
  <c r="AD412" i="1"/>
  <c r="DA409" i="1"/>
  <c r="DB409" i="1" s="1"/>
  <c r="AJ409" i="1"/>
  <c r="AK409" i="1" s="1"/>
  <c r="AL409" i="1" s="1"/>
  <c r="AF409" i="1"/>
  <c r="AG408" i="1"/>
  <c r="AB408" i="1"/>
  <c r="AC408" i="1" s="1"/>
  <c r="AE408" i="1" s="1"/>
  <c r="CY410" i="1"/>
  <c r="CW410" i="1"/>
  <c r="AI407" i="1"/>
  <c r="AZ409" i="1"/>
  <c r="M409" i="1"/>
  <c r="BB409" i="1"/>
  <c r="U409" i="1"/>
  <c r="X409" i="1" s="1"/>
  <c r="Q407" i="1"/>
  <c r="R407" i="1" s="1"/>
  <c r="S407" i="1" s="1"/>
  <c r="AA406" i="1"/>
  <c r="W413" i="1"/>
  <c r="O413" i="1"/>
  <c r="T411" i="1"/>
  <c r="L411" i="1"/>
  <c r="CP411" i="1"/>
  <c r="P408" i="1"/>
  <c r="X408" i="1"/>
  <c r="Y408" i="1" s="1"/>
  <c r="Z408" i="1" s="1"/>
  <c r="CR409" i="1"/>
  <c r="DQ409" i="1"/>
  <c r="CX410" i="1"/>
  <c r="H411" i="1"/>
  <c r="I411" i="1" s="1"/>
  <c r="DR408" i="1"/>
  <c r="DS408" i="1" s="1"/>
  <c r="E411" i="1"/>
  <c r="D412" i="1"/>
  <c r="G413" i="1"/>
  <c r="F414" i="1"/>
  <c r="CS139" i="1" l="1"/>
  <c r="CM134" i="1"/>
  <c r="BQ135" i="1"/>
  <c r="BS135" i="1" s="1"/>
  <c r="BT135" i="1" s="1"/>
  <c r="AQ139" i="1"/>
  <c r="AP139" i="1"/>
  <c r="CU139" i="1" s="1"/>
  <c r="AO139" i="1"/>
  <c r="BE139" i="1" s="1"/>
  <c r="AS139" i="1"/>
  <c r="AW139" i="1"/>
  <c r="CK139" i="1"/>
  <c r="CC413" i="1"/>
  <c r="BX409" i="1"/>
  <c r="BY409" i="1" s="1"/>
  <c r="BZ409" i="1" s="1"/>
  <c r="DC409" i="1"/>
  <c r="BW410" i="1" a="1"/>
  <c r="BW410" i="1" s="1"/>
  <c r="BX410" i="1" s="1"/>
  <c r="CB407" i="1"/>
  <c r="K411" i="1"/>
  <c r="DP411" i="1"/>
  <c r="CZ410" i="1"/>
  <c r="BC409" i="1"/>
  <c r="BA409" i="1"/>
  <c r="CY138" i="1"/>
  <c r="CZ138" i="1" s="1"/>
  <c r="CQ411" i="1"/>
  <c r="V413" i="1"/>
  <c r="N413" i="1"/>
  <c r="AH413" i="1"/>
  <c r="AD413" i="1"/>
  <c r="AJ410" i="1"/>
  <c r="AK410" i="1" s="1"/>
  <c r="AL410" i="1" s="1"/>
  <c r="AF410" i="1"/>
  <c r="AG409" i="1"/>
  <c r="AB409" i="1"/>
  <c r="AC409" i="1" s="1"/>
  <c r="AE409" i="1" s="1"/>
  <c r="CY411" i="1"/>
  <c r="CW411" i="1"/>
  <c r="AI408" i="1"/>
  <c r="AZ410" i="1"/>
  <c r="BB410" i="1"/>
  <c r="U410" i="1"/>
  <c r="M410" i="1"/>
  <c r="Q408" i="1"/>
  <c r="R408" i="1" s="1"/>
  <c r="S408" i="1" s="1"/>
  <c r="AA407" i="1"/>
  <c r="W414" i="1"/>
  <c r="O414" i="1"/>
  <c r="T412" i="1"/>
  <c r="L412" i="1"/>
  <c r="CP412" i="1"/>
  <c r="P409" i="1"/>
  <c r="Y409" i="1"/>
  <c r="Z409" i="1" s="1"/>
  <c r="CR410" i="1"/>
  <c r="DQ410" i="1"/>
  <c r="CX411" i="1"/>
  <c r="H412" i="1"/>
  <c r="I412" i="1" s="1"/>
  <c r="DR409" i="1"/>
  <c r="DS409" i="1" s="1"/>
  <c r="D413" i="1"/>
  <c r="E412" i="1"/>
  <c r="G414" i="1"/>
  <c r="F415" i="1"/>
  <c r="BD139" i="1" l="1"/>
  <c r="CT139" i="1"/>
  <c r="CV139" i="1" s="1"/>
  <c r="BP139" i="1"/>
  <c r="AT139" i="1"/>
  <c r="AN139" i="1" s="1"/>
  <c r="BF139" i="1"/>
  <c r="BJ139" i="1"/>
  <c r="BI139" i="1"/>
  <c r="CF135" i="1"/>
  <c r="CJ135" i="1" s="1"/>
  <c r="BH139" i="1"/>
  <c r="CI139" i="1"/>
  <c r="CE135" i="1"/>
  <c r="CL135" i="1" s="1"/>
  <c r="CD135" i="1"/>
  <c r="CH135" i="1" s="1"/>
  <c r="CC414" i="1"/>
  <c r="BY410" i="1"/>
  <c r="BZ410" i="1" s="1"/>
  <c r="DA410" i="1"/>
  <c r="DB410" i="1" s="1"/>
  <c r="DC410" i="1" s="1"/>
  <c r="BW411" i="1" a="1"/>
  <c r="BW411" i="1" s="1"/>
  <c r="BX411" i="1" s="1"/>
  <c r="CB408" i="1"/>
  <c r="K412" i="1"/>
  <c r="DP412" i="1"/>
  <c r="CZ411" i="1"/>
  <c r="BC410" i="1"/>
  <c r="BA410" i="1"/>
  <c r="CQ412" i="1"/>
  <c r="V414" i="1"/>
  <c r="N414" i="1"/>
  <c r="AH414" i="1"/>
  <c r="AD414" i="1"/>
  <c r="AJ411" i="1"/>
  <c r="AK411" i="1" s="1"/>
  <c r="AL411" i="1" s="1"/>
  <c r="AF411" i="1"/>
  <c r="AG410" i="1"/>
  <c r="AB410" i="1"/>
  <c r="AC410" i="1" s="1"/>
  <c r="AE410" i="1" s="1"/>
  <c r="CY412" i="1"/>
  <c r="CW412" i="1"/>
  <c r="AI409" i="1"/>
  <c r="AZ411" i="1"/>
  <c r="BB411" i="1"/>
  <c r="U411" i="1"/>
  <c r="M411" i="1"/>
  <c r="Q409" i="1"/>
  <c r="R409" i="1" s="1"/>
  <c r="S409" i="1" s="1"/>
  <c r="AA408" i="1"/>
  <c r="W415" i="1"/>
  <c r="O415" i="1"/>
  <c r="T413" i="1"/>
  <c r="L413" i="1"/>
  <c r="CP413" i="1"/>
  <c r="X410" i="1"/>
  <c r="P410" i="1"/>
  <c r="DQ411" i="1"/>
  <c r="CR411" i="1"/>
  <c r="CX412" i="1"/>
  <c r="H413" i="1"/>
  <c r="I413" i="1" s="1"/>
  <c r="DR410" i="1"/>
  <c r="DS410" i="1" s="1"/>
  <c r="E413" i="1"/>
  <c r="D414" i="1"/>
  <c r="G415" i="1"/>
  <c r="F416" i="1"/>
  <c r="AM140" i="1" l="1"/>
  <c r="AW140" i="1" s="1"/>
  <c r="AU139" i="1"/>
  <c r="AV139" i="1"/>
  <c r="BK139" i="1"/>
  <c r="CG135" i="1"/>
  <c r="CM135" i="1" s="1"/>
  <c r="BG139" i="1"/>
  <c r="CC415" i="1"/>
  <c r="BY411" i="1"/>
  <c r="BZ411" i="1" s="1"/>
  <c r="DA411" i="1"/>
  <c r="DB411" i="1" s="1"/>
  <c r="DC411" i="1" s="1"/>
  <c r="BW412" i="1" a="1"/>
  <c r="BW412" i="1" s="1"/>
  <c r="BX412" i="1" s="1"/>
  <c r="CB409" i="1"/>
  <c r="K413" i="1"/>
  <c r="DP413" i="1"/>
  <c r="CZ412" i="1"/>
  <c r="BC411" i="1"/>
  <c r="BA411" i="1"/>
  <c r="CW139" i="1"/>
  <c r="CX139" i="1"/>
  <c r="CQ413" i="1"/>
  <c r="V415" i="1"/>
  <c r="N415" i="1"/>
  <c r="AH415" i="1"/>
  <c r="AD415" i="1"/>
  <c r="AJ412" i="1"/>
  <c r="AK412" i="1" s="1"/>
  <c r="AL412" i="1" s="1"/>
  <c r="AF412" i="1"/>
  <c r="AG411" i="1"/>
  <c r="AB411" i="1"/>
  <c r="AC411" i="1" s="1"/>
  <c r="AE411" i="1" s="1"/>
  <c r="CY413" i="1"/>
  <c r="CW413" i="1"/>
  <c r="AI410" i="1"/>
  <c r="AZ412" i="1"/>
  <c r="M412" i="1"/>
  <c r="BB412" i="1"/>
  <c r="U412" i="1"/>
  <c r="Q410" i="1"/>
  <c r="R410" i="1" s="1"/>
  <c r="S410" i="1" s="1"/>
  <c r="AA409" i="1"/>
  <c r="W416" i="1"/>
  <c r="O416" i="1"/>
  <c r="T414" i="1"/>
  <c r="L414" i="1"/>
  <c r="CP414" i="1"/>
  <c r="Y410" i="1"/>
  <c r="Z410" i="1" s="1"/>
  <c r="X411" i="1"/>
  <c r="P411" i="1"/>
  <c r="CR412" i="1"/>
  <c r="DQ412" i="1"/>
  <c r="CX413" i="1"/>
  <c r="H414" i="1"/>
  <c r="I414" i="1" s="1"/>
  <c r="DR411" i="1"/>
  <c r="DS411" i="1" s="1"/>
  <c r="D415" i="1"/>
  <c r="E414" i="1"/>
  <c r="G416" i="1"/>
  <c r="F417" i="1"/>
  <c r="AO140" i="1" l="1"/>
  <c r="BD140" i="1" s="1"/>
  <c r="AS140" i="1"/>
  <c r="CK140" i="1"/>
  <c r="AR140" i="1"/>
  <c r="AQ140" i="1"/>
  <c r="AP140" i="1"/>
  <c r="CU140" i="1" s="1"/>
  <c r="CS140" i="1"/>
  <c r="BQ136" i="1"/>
  <c r="BS136" i="1" s="1"/>
  <c r="BT136" i="1" s="1"/>
  <c r="BY412" i="1"/>
  <c r="BZ412" i="1" s="1"/>
  <c r="DA412" i="1"/>
  <c r="DB412" i="1" s="1"/>
  <c r="DC412" i="1" s="1"/>
  <c r="BW413" i="1" a="1"/>
  <c r="BW413" i="1" s="1"/>
  <c r="CB410" i="1"/>
  <c r="K414" i="1"/>
  <c r="DP414" i="1"/>
  <c r="CZ413" i="1"/>
  <c r="BC412" i="1"/>
  <c r="BA412" i="1"/>
  <c r="CY139" i="1"/>
  <c r="CZ139" i="1" s="1"/>
  <c r="CQ414" i="1"/>
  <c r="V416" i="1"/>
  <c r="N416" i="1"/>
  <c r="AH416" i="1"/>
  <c r="AD416" i="1"/>
  <c r="DA413" i="1"/>
  <c r="DB413" i="1" s="1"/>
  <c r="AJ413" i="1"/>
  <c r="AK413" i="1" s="1"/>
  <c r="AL413" i="1" s="1"/>
  <c r="AF413" i="1"/>
  <c r="AG412" i="1"/>
  <c r="AB412" i="1"/>
  <c r="AC412" i="1" s="1"/>
  <c r="AE412" i="1" s="1"/>
  <c r="CY414" i="1"/>
  <c r="CW414" i="1"/>
  <c r="AI411" i="1"/>
  <c r="AZ413" i="1"/>
  <c r="U413" i="1"/>
  <c r="M413" i="1"/>
  <c r="BB413" i="1"/>
  <c r="Q411" i="1"/>
  <c r="R411" i="1" s="1"/>
  <c r="S411" i="1" s="1"/>
  <c r="AA410" i="1"/>
  <c r="W417" i="1"/>
  <c r="O417" i="1"/>
  <c r="T415" i="1"/>
  <c r="L415" i="1"/>
  <c r="CP415" i="1"/>
  <c r="P412" i="1"/>
  <c r="Y411" i="1"/>
  <c r="Z411" i="1" s="1"/>
  <c r="X412" i="1"/>
  <c r="Y412" i="1" s="1"/>
  <c r="Z412" i="1" s="1"/>
  <c r="CR413" i="1"/>
  <c r="DQ413" i="1"/>
  <c r="CX414" i="1"/>
  <c r="H415" i="1"/>
  <c r="I415" i="1" s="1"/>
  <c r="DR412" i="1"/>
  <c r="DS412" i="1" s="1"/>
  <c r="E415" i="1"/>
  <c r="D416" i="1"/>
  <c r="G417" i="1"/>
  <c r="F418" i="1"/>
  <c r="BF140" i="1" l="1"/>
  <c r="BE140" i="1"/>
  <c r="BJ140" i="1"/>
  <c r="CT140" i="1"/>
  <c r="CV140" i="1" s="1"/>
  <c r="BH140" i="1"/>
  <c r="CI140" i="1"/>
  <c r="BI140" i="1"/>
  <c r="BP140" i="1"/>
  <c r="CE136" i="1"/>
  <c r="CL136" i="1" s="1"/>
  <c r="AT140" i="1"/>
  <c r="AN140" i="1" s="1"/>
  <c r="AU140" i="1" s="1"/>
  <c r="CD136" i="1"/>
  <c r="CH136" i="1" s="1"/>
  <c r="CF136" i="1"/>
  <c r="CJ136" i="1" s="1"/>
  <c r="BX413" i="1"/>
  <c r="BY413" i="1" s="1"/>
  <c r="BZ413" i="1" s="1"/>
  <c r="DC413" i="1"/>
  <c r="BW414" i="1" a="1"/>
  <c r="BW414" i="1" s="1"/>
  <c r="BX414" i="1" s="1"/>
  <c r="CB411" i="1"/>
  <c r="K415" i="1"/>
  <c r="DP415" i="1"/>
  <c r="CZ414" i="1"/>
  <c r="BC413" i="1"/>
  <c r="BA413" i="1"/>
  <c r="CQ415" i="1"/>
  <c r="V417" i="1"/>
  <c r="N417" i="1"/>
  <c r="AH417" i="1"/>
  <c r="AD417" i="1"/>
  <c r="AJ414" i="1"/>
  <c r="AK414" i="1" s="1"/>
  <c r="AL414" i="1" s="1"/>
  <c r="AF414" i="1"/>
  <c r="AG413" i="1"/>
  <c r="AB413" i="1"/>
  <c r="AC413" i="1" s="1"/>
  <c r="AE413" i="1" s="1"/>
  <c r="CY415" i="1"/>
  <c r="CW415" i="1"/>
  <c r="AI412" i="1"/>
  <c r="AZ414" i="1"/>
  <c r="M414" i="1"/>
  <c r="BB414" i="1"/>
  <c r="U414" i="1"/>
  <c r="Q412" i="1"/>
  <c r="R412" i="1" s="1"/>
  <c r="S412" i="1" s="1"/>
  <c r="AA411" i="1"/>
  <c r="W418" i="1"/>
  <c r="O418" i="1"/>
  <c r="T416" i="1"/>
  <c r="L416" i="1"/>
  <c r="CP416" i="1"/>
  <c r="P413" i="1"/>
  <c r="X413" i="1"/>
  <c r="CR414" i="1"/>
  <c r="DQ414" i="1"/>
  <c r="CX415" i="1"/>
  <c r="H416" i="1"/>
  <c r="I416" i="1" s="1"/>
  <c r="DR413" i="1"/>
  <c r="DS413" i="1" s="1"/>
  <c r="D417" i="1"/>
  <c r="E416" i="1"/>
  <c r="G418" i="1"/>
  <c r="F419" i="1"/>
  <c r="BG140" i="1" l="1"/>
  <c r="BK140" i="1"/>
  <c r="CG136" i="1"/>
  <c r="AM141" i="1"/>
  <c r="AO141" i="1" s="1"/>
  <c r="AV140" i="1"/>
  <c r="BY414" i="1"/>
  <c r="BZ414" i="1" s="1"/>
  <c r="BW415" i="1" a="1"/>
  <c r="BW415" i="1" s="1"/>
  <c r="BX415" i="1" s="1"/>
  <c r="DA415" i="1"/>
  <c r="DB415" i="1" s="1"/>
  <c r="CB412" i="1"/>
  <c r="K416" i="1"/>
  <c r="DP416" i="1"/>
  <c r="CZ415" i="1"/>
  <c r="BC414" i="1"/>
  <c r="BA414" i="1"/>
  <c r="CW140" i="1"/>
  <c r="CX140" i="1"/>
  <c r="CQ416" i="1"/>
  <c r="V418" i="1"/>
  <c r="N418" i="1"/>
  <c r="AH418" i="1"/>
  <c r="AD418" i="1"/>
  <c r="AJ415" i="1"/>
  <c r="AK415" i="1" s="1"/>
  <c r="AL415" i="1" s="1"/>
  <c r="AF415" i="1"/>
  <c r="AG414" i="1"/>
  <c r="AB414" i="1"/>
  <c r="AC414" i="1" s="1"/>
  <c r="AE414" i="1" s="1"/>
  <c r="CY416" i="1"/>
  <c r="CW416" i="1"/>
  <c r="AI413" i="1"/>
  <c r="DA414" i="1"/>
  <c r="DB414" i="1" s="1"/>
  <c r="DC414" i="1" s="1"/>
  <c r="AZ415" i="1"/>
  <c r="BB415" i="1"/>
  <c r="M415" i="1"/>
  <c r="U415" i="1"/>
  <c r="Q413" i="1"/>
  <c r="R413" i="1" s="1"/>
  <c r="S413" i="1" s="1"/>
  <c r="AA412" i="1"/>
  <c r="W419" i="1"/>
  <c r="O419" i="1"/>
  <c r="T417" i="1"/>
  <c r="L417" i="1"/>
  <c r="CP417" i="1"/>
  <c r="Y413" i="1"/>
  <c r="Z413" i="1" s="1"/>
  <c r="X414" i="1"/>
  <c r="P414" i="1"/>
  <c r="CR415" i="1"/>
  <c r="DQ415" i="1"/>
  <c r="CX416" i="1"/>
  <c r="H417" i="1"/>
  <c r="I417" i="1" s="1"/>
  <c r="DR414" i="1"/>
  <c r="DS414" i="1" s="1"/>
  <c r="D418" i="1"/>
  <c r="E417" i="1"/>
  <c r="F420" i="1"/>
  <c r="G419" i="1"/>
  <c r="CM136" i="1" l="1"/>
  <c r="CS141" i="1"/>
  <c r="BQ137" i="1"/>
  <c r="BS137" i="1" s="1"/>
  <c r="CF137" i="1" s="1"/>
  <c r="CJ137" i="1" s="1"/>
  <c r="AQ141" i="1"/>
  <c r="AS141" i="1"/>
  <c r="AW141" i="1"/>
  <c r="AR141" i="1"/>
  <c r="CK141" i="1"/>
  <c r="AP141" i="1"/>
  <c r="BP141" i="1" s="1"/>
  <c r="BY415" i="1"/>
  <c r="BZ415" i="1" s="1"/>
  <c r="BW416" i="1" a="1"/>
  <c r="BW416" i="1" s="1"/>
  <c r="BX416" i="1" s="1"/>
  <c r="CB413" i="1"/>
  <c r="K417" i="1"/>
  <c r="DP417" i="1"/>
  <c r="CZ416" i="1"/>
  <c r="BC415" i="1"/>
  <c r="BA415" i="1"/>
  <c r="CY140" i="1"/>
  <c r="CZ140" i="1" s="1"/>
  <c r="CQ417" i="1"/>
  <c r="V419" i="1"/>
  <c r="N419" i="1"/>
  <c r="AH419" i="1"/>
  <c r="AD419" i="1"/>
  <c r="AJ416" i="1"/>
  <c r="AK416" i="1" s="1"/>
  <c r="AL416" i="1" s="1"/>
  <c r="AF416" i="1"/>
  <c r="AG415" i="1"/>
  <c r="AB415" i="1"/>
  <c r="AC415" i="1" s="1"/>
  <c r="AE415" i="1" s="1"/>
  <c r="BE141" i="1"/>
  <c r="CT141" i="1"/>
  <c r="BD141" i="1"/>
  <c r="BF141" i="1"/>
  <c r="CY417" i="1"/>
  <c r="CW417" i="1"/>
  <c r="AI414" i="1"/>
  <c r="DC415" i="1"/>
  <c r="AZ416" i="1"/>
  <c r="U416" i="1"/>
  <c r="BB416" i="1"/>
  <c r="Q414" i="1"/>
  <c r="R414" i="1" s="1"/>
  <c r="S414" i="1" s="1"/>
  <c r="AA413" i="1"/>
  <c r="W420" i="1"/>
  <c r="O420" i="1"/>
  <c r="T418" i="1"/>
  <c r="L418" i="1"/>
  <c r="CP418" i="1"/>
  <c r="M416" i="1"/>
  <c r="Y414" i="1"/>
  <c r="Z414" i="1" s="1"/>
  <c r="X415" i="1"/>
  <c r="P415" i="1"/>
  <c r="CR416" i="1"/>
  <c r="DQ416" i="1"/>
  <c r="CX417" i="1"/>
  <c r="H418" i="1"/>
  <c r="I418" i="1" s="1"/>
  <c r="DR415" i="1"/>
  <c r="DS415" i="1" s="1"/>
  <c r="D419" i="1"/>
  <c r="E418" i="1"/>
  <c r="G420" i="1"/>
  <c r="F421" i="1"/>
  <c r="CI141" i="1" l="1"/>
  <c r="CD137" i="1"/>
  <c r="CH137" i="1" s="1"/>
  <c r="BT137" i="1"/>
  <c r="CE137" i="1"/>
  <c r="CL137" i="1" s="1"/>
  <c r="CU141" i="1"/>
  <c r="CV141" i="1" s="1"/>
  <c r="BH141" i="1"/>
  <c r="BI141" i="1"/>
  <c r="BJ141" i="1"/>
  <c r="AT141" i="1"/>
  <c r="AN141" i="1" s="1"/>
  <c r="AV141" i="1" s="1"/>
  <c r="BY416" i="1"/>
  <c r="BZ416" i="1" s="1"/>
  <c r="BW417" i="1" a="1"/>
  <c r="BW417" i="1" s="1"/>
  <c r="BX417" i="1" s="1"/>
  <c r="DA417" i="1"/>
  <c r="DB417" i="1" s="1"/>
  <c r="CB414" i="1"/>
  <c r="K418" i="1"/>
  <c r="DP418" i="1"/>
  <c r="CZ417" i="1"/>
  <c r="BC416" i="1"/>
  <c r="BA416" i="1"/>
  <c r="CQ418" i="1"/>
  <c r="V420" i="1"/>
  <c r="N420" i="1"/>
  <c r="AH420" i="1"/>
  <c r="AD420" i="1"/>
  <c r="AJ417" i="1"/>
  <c r="AK417" i="1" s="1"/>
  <c r="AL417" i="1" s="1"/>
  <c r="AF417" i="1"/>
  <c r="AG416" i="1"/>
  <c r="AB416" i="1"/>
  <c r="AC416" i="1" s="1"/>
  <c r="AE416" i="1" s="1"/>
  <c r="BG141" i="1"/>
  <c r="CY418" i="1"/>
  <c r="CW418" i="1"/>
  <c r="AI415" i="1"/>
  <c r="DA416" i="1"/>
  <c r="DB416" i="1" s="1"/>
  <c r="DC416" i="1" s="1"/>
  <c r="AZ417" i="1"/>
  <c r="M417" i="1"/>
  <c r="BB417" i="1"/>
  <c r="U417" i="1"/>
  <c r="Q415" i="1"/>
  <c r="R415" i="1" s="1"/>
  <c r="S415" i="1" s="1"/>
  <c r="AA414" i="1"/>
  <c r="W421" i="1"/>
  <c r="O421" i="1"/>
  <c r="T419" i="1"/>
  <c r="L419" i="1"/>
  <c r="P416" i="1"/>
  <c r="CP419" i="1"/>
  <c r="Y415" i="1"/>
  <c r="Z415" i="1" s="1"/>
  <c r="X416" i="1"/>
  <c r="DQ417" i="1"/>
  <c r="CR417" i="1"/>
  <c r="CX418" i="1"/>
  <c r="H419" i="1"/>
  <c r="I419" i="1" s="1"/>
  <c r="DR416" i="1"/>
  <c r="DS416" i="1" s="1"/>
  <c r="D420" i="1"/>
  <c r="E419" i="1"/>
  <c r="G421" i="1"/>
  <c r="F422" i="1"/>
  <c r="AM142" i="1" l="1"/>
  <c r="AW142" i="1" s="1"/>
  <c r="CG137" i="1"/>
  <c r="BK141" i="1"/>
  <c r="AU141" i="1"/>
  <c r="BY417" i="1"/>
  <c r="BZ417" i="1" s="1"/>
  <c r="BW418" i="1" a="1"/>
  <c r="BW418" i="1" s="1"/>
  <c r="BX418" i="1" s="1"/>
  <c r="CB415" i="1"/>
  <c r="K419" i="1"/>
  <c r="DP419" i="1"/>
  <c r="CZ418" i="1"/>
  <c r="BC417" i="1"/>
  <c r="BA417" i="1"/>
  <c r="CW141" i="1"/>
  <c r="CX141" i="1"/>
  <c r="CQ419" i="1"/>
  <c r="V421" i="1"/>
  <c r="N421" i="1"/>
  <c r="AH421" i="1"/>
  <c r="AD421" i="1"/>
  <c r="AJ418" i="1"/>
  <c r="AK418" i="1" s="1"/>
  <c r="AL418" i="1" s="1"/>
  <c r="AF418" i="1"/>
  <c r="AG417" i="1"/>
  <c r="AB417" i="1"/>
  <c r="AC417" i="1" s="1"/>
  <c r="AE417" i="1" s="1"/>
  <c r="CY419" i="1"/>
  <c r="CW419" i="1"/>
  <c r="AI416" i="1"/>
  <c r="DC417" i="1"/>
  <c r="AZ418" i="1"/>
  <c r="U418" i="1"/>
  <c r="M418" i="1"/>
  <c r="BB418" i="1"/>
  <c r="Q416" i="1"/>
  <c r="R416" i="1" s="1"/>
  <c r="S416" i="1" s="1"/>
  <c r="AA415" i="1"/>
  <c r="W422" i="1"/>
  <c r="O422" i="1"/>
  <c r="T420" i="1"/>
  <c r="L420" i="1"/>
  <c r="CP420" i="1"/>
  <c r="Y416" i="1"/>
  <c r="Z416" i="1" s="1"/>
  <c r="X417" i="1"/>
  <c r="Y417" i="1" s="1"/>
  <c r="Z417" i="1" s="1"/>
  <c r="P417" i="1"/>
  <c r="CR418" i="1"/>
  <c r="DQ418" i="1"/>
  <c r="CX419" i="1"/>
  <c r="H420" i="1"/>
  <c r="I420" i="1" s="1"/>
  <c r="DR417" i="1"/>
  <c r="DS417" i="1" s="1"/>
  <c r="E420" i="1"/>
  <c r="D421" i="1"/>
  <c r="G422" i="1"/>
  <c r="F423" i="1"/>
  <c r="CM137" i="1" l="1"/>
  <c r="CS142" i="1"/>
  <c r="AS142" i="1"/>
  <c r="AQ142" i="1"/>
  <c r="AR142" i="1"/>
  <c r="CK142" i="1"/>
  <c r="AP142" i="1"/>
  <c r="CU142" i="1" s="1"/>
  <c r="AO142" i="1"/>
  <c r="BQ138" i="1"/>
  <c r="BS138" i="1" s="1"/>
  <c r="CF138" i="1" s="1"/>
  <c r="CJ138" i="1" s="1"/>
  <c r="BY418" i="1"/>
  <c r="BZ418" i="1" s="1"/>
  <c r="BW419" i="1" a="1"/>
  <c r="BW419" i="1" s="1"/>
  <c r="BX419" i="1" s="1"/>
  <c r="CB416" i="1"/>
  <c r="K420" i="1"/>
  <c r="DP420" i="1"/>
  <c r="CZ419" i="1"/>
  <c r="BC418" i="1"/>
  <c r="BA418" i="1"/>
  <c r="CY141" i="1"/>
  <c r="CZ141" i="1" s="1"/>
  <c r="CQ420" i="1"/>
  <c r="V422" i="1"/>
  <c r="N422" i="1"/>
  <c r="AH422" i="1"/>
  <c r="AD422" i="1"/>
  <c r="AJ419" i="1"/>
  <c r="AK419" i="1" s="1"/>
  <c r="AL419" i="1" s="1"/>
  <c r="AF419" i="1"/>
  <c r="AG418" i="1"/>
  <c r="AB418" i="1"/>
  <c r="AC418" i="1" s="1"/>
  <c r="AE418" i="1" s="1"/>
  <c r="CY420" i="1"/>
  <c r="CW420" i="1"/>
  <c r="AI417" i="1"/>
  <c r="DA418" i="1"/>
  <c r="DB418" i="1" s="1"/>
  <c r="DC418" i="1" s="1"/>
  <c r="AZ419" i="1"/>
  <c r="BB419" i="1"/>
  <c r="U419" i="1"/>
  <c r="M419" i="1"/>
  <c r="Q417" i="1"/>
  <c r="R417" i="1" s="1"/>
  <c r="S417" i="1" s="1"/>
  <c r="AA416" i="1"/>
  <c r="W423" i="1"/>
  <c r="O423" i="1"/>
  <c r="T421" i="1"/>
  <c r="L421" i="1"/>
  <c r="CP421" i="1"/>
  <c r="X418" i="1"/>
  <c r="P418" i="1"/>
  <c r="CR419" i="1"/>
  <c r="DQ419" i="1"/>
  <c r="CX420" i="1"/>
  <c r="H421" i="1"/>
  <c r="I421" i="1" s="1"/>
  <c r="DR418" i="1"/>
  <c r="DS418" i="1" s="1"/>
  <c r="E421" i="1"/>
  <c r="D422" i="1"/>
  <c r="G423" i="1"/>
  <c r="F424" i="1"/>
  <c r="BT138" i="1" l="1"/>
  <c r="BI142" i="1"/>
  <c r="BP142" i="1"/>
  <c r="CD138" i="1"/>
  <c r="CH138" i="1" s="1"/>
  <c r="BJ142" i="1"/>
  <c r="BH142" i="1"/>
  <c r="AT142" i="1"/>
  <c r="AN142" i="1" s="1"/>
  <c r="AU142" i="1" s="1"/>
  <c r="CE138" i="1"/>
  <c r="CL138" i="1" s="1"/>
  <c r="BE142" i="1"/>
  <c r="BD142" i="1"/>
  <c r="BF142" i="1"/>
  <c r="CT142" i="1"/>
  <c r="CV142" i="1" s="1"/>
  <c r="CI142" i="1"/>
  <c r="CC416" i="1"/>
  <c r="CC417" i="1" s="1"/>
  <c r="CC418" i="1" s="1"/>
  <c r="CC419" i="1" s="1"/>
  <c r="CC420" i="1" s="1"/>
  <c r="CC421" i="1" s="1"/>
  <c r="CC422" i="1" s="1"/>
  <c r="CC423" i="1" s="1"/>
  <c r="BY419" i="1"/>
  <c r="BZ419" i="1" s="1"/>
  <c r="BW420" i="1" a="1"/>
  <c r="BW420" i="1" s="1"/>
  <c r="BX420" i="1" s="1"/>
  <c r="CB417" i="1"/>
  <c r="K421" i="1"/>
  <c r="DP421" i="1"/>
  <c r="CZ420" i="1"/>
  <c r="BC419" i="1"/>
  <c r="BA419" i="1"/>
  <c r="CQ421" i="1"/>
  <c r="V423" i="1"/>
  <c r="N423" i="1"/>
  <c r="AH423" i="1"/>
  <c r="AD423" i="1"/>
  <c r="AJ420" i="1"/>
  <c r="AK420" i="1" s="1"/>
  <c r="AL420" i="1" s="1"/>
  <c r="AF420" i="1"/>
  <c r="AG419" i="1"/>
  <c r="AB419" i="1"/>
  <c r="AC419" i="1" s="1"/>
  <c r="AE419" i="1" s="1"/>
  <c r="CY421" i="1"/>
  <c r="CW421" i="1"/>
  <c r="AI418" i="1"/>
  <c r="DA419" i="1"/>
  <c r="DB419" i="1" s="1"/>
  <c r="DC419" i="1" s="1"/>
  <c r="AZ420" i="1"/>
  <c r="BB420" i="1"/>
  <c r="M420" i="1"/>
  <c r="U420" i="1"/>
  <c r="Q418" i="1"/>
  <c r="R418" i="1" s="1"/>
  <c r="S418" i="1" s="1"/>
  <c r="AA417" i="1"/>
  <c r="W424" i="1"/>
  <c r="O424" i="1"/>
  <c r="T422" i="1"/>
  <c r="L422" i="1"/>
  <c r="CP422" i="1"/>
  <c r="Y418" i="1"/>
  <c r="Z418" i="1" s="1"/>
  <c r="P419" i="1"/>
  <c r="X419" i="1"/>
  <c r="DQ420" i="1"/>
  <c r="CR420" i="1"/>
  <c r="CX421" i="1"/>
  <c r="H422" i="1"/>
  <c r="I422" i="1" s="1"/>
  <c r="DR419" i="1"/>
  <c r="DS419" i="1" s="1"/>
  <c r="D423" i="1"/>
  <c r="E422" i="1"/>
  <c r="G424" i="1"/>
  <c r="F425" i="1"/>
  <c r="AM143" i="1" l="1"/>
  <c r="BQ139" i="1" s="1"/>
  <c r="BS139" i="1" s="1"/>
  <c r="AV142" i="1"/>
  <c r="BK142" i="1"/>
  <c r="CG138" i="1"/>
  <c r="CM138" i="1" s="1"/>
  <c r="BG142" i="1"/>
  <c r="CC424" i="1"/>
  <c r="BY420" i="1"/>
  <c r="BZ420" i="1" s="1"/>
  <c r="BW421" i="1" a="1"/>
  <c r="BW421" i="1" s="1"/>
  <c r="BX421" i="1" s="1"/>
  <c r="DA421" i="1"/>
  <c r="DB421" i="1" s="1"/>
  <c r="CB418" i="1"/>
  <c r="K422" i="1"/>
  <c r="DP422" i="1"/>
  <c r="CZ421" i="1"/>
  <c r="BC420" i="1"/>
  <c r="BA420" i="1"/>
  <c r="CW142" i="1"/>
  <c r="CX142" i="1"/>
  <c r="CQ422" i="1"/>
  <c r="V424" i="1"/>
  <c r="N424" i="1"/>
  <c r="AH424" i="1"/>
  <c r="AD424" i="1"/>
  <c r="AJ421" i="1"/>
  <c r="AK421" i="1" s="1"/>
  <c r="AL421" i="1" s="1"/>
  <c r="AF421" i="1"/>
  <c r="AB420" i="1"/>
  <c r="AC420" i="1" s="1"/>
  <c r="AE420" i="1" s="1"/>
  <c r="CY422" i="1"/>
  <c r="CW422" i="1"/>
  <c r="AI419" i="1"/>
  <c r="DA420" i="1"/>
  <c r="DB420" i="1" s="1"/>
  <c r="DC420" i="1" s="1"/>
  <c r="AZ421" i="1"/>
  <c r="BB421" i="1"/>
  <c r="U421" i="1"/>
  <c r="M421" i="1"/>
  <c r="AG420" i="1"/>
  <c r="Q419" i="1"/>
  <c r="R419" i="1" s="1"/>
  <c r="S419" i="1" s="1"/>
  <c r="AA418" i="1"/>
  <c r="W425" i="1"/>
  <c r="O425" i="1"/>
  <c r="T423" i="1"/>
  <c r="L423" i="1"/>
  <c r="CP423" i="1"/>
  <c r="X420" i="1"/>
  <c r="Y420" i="1" s="1"/>
  <c r="Z420" i="1" s="1"/>
  <c r="P420" i="1"/>
  <c r="Y419" i="1"/>
  <c r="Z419" i="1" s="1"/>
  <c r="CR421" i="1"/>
  <c r="DQ421" i="1"/>
  <c r="CX422" i="1"/>
  <c r="H423" i="1"/>
  <c r="I423" i="1" s="1"/>
  <c r="DR420" i="1"/>
  <c r="DS420" i="1" s="1"/>
  <c r="D424" i="1"/>
  <c r="E423" i="1"/>
  <c r="G425" i="1"/>
  <c r="F426" i="1"/>
  <c r="AP143" i="1" l="1"/>
  <c r="BI143" i="1" s="1"/>
  <c r="CK143" i="1"/>
  <c r="AW143" i="1"/>
  <c r="AO143" i="1"/>
  <c r="AS143" i="1"/>
  <c r="AR143" i="1"/>
  <c r="CS143" i="1"/>
  <c r="AQ143" i="1"/>
  <c r="CC425" i="1"/>
  <c r="BY421" i="1"/>
  <c r="BZ421" i="1" s="1"/>
  <c r="BW422" i="1" a="1"/>
  <c r="BW422" i="1" s="1"/>
  <c r="BX422" i="1" s="1"/>
  <c r="CB419" i="1"/>
  <c r="CF139" i="1"/>
  <c r="CJ139" i="1" s="1"/>
  <c r="CE139" i="1"/>
  <c r="CL139" i="1" s="1"/>
  <c r="BT139" i="1"/>
  <c r="CD139" i="1"/>
  <c r="K423" i="1"/>
  <c r="DP423" i="1"/>
  <c r="CZ422" i="1"/>
  <c r="BC421" i="1"/>
  <c r="BA421" i="1"/>
  <c r="CY142" i="1"/>
  <c r="CZ142" i="1" s="1"/>
  <c r="CQ423" i="1"/>
  <c r="V425" i="1"/>
  <c r="N425" i="1"/>
  <c r="AH425" i="1"/>
  <c r="AD425" i="1"/>
  <c r="AJ422" i="1"/>
  <c r="AK422" i="1" s="1"/>
  <c r="AL422" i="1" s="1"/>
  <c r="AF422" i="1"/>
  <c r="AG421" i="1"/>
  <c r="AB421" i="1"/>
  <c r="AC421" i="1" s="1"/>
  <c r="AE421" i="1" s="1"/>
  <c r="CY423" i="1"/>
  <c r="CW423" i="1"/>
  <c r="AI420" i="1"/>
  <c r="DC421" i="1"/>
  <c r="AZ422" i="1"/>
  <c r="U422" i="1"/>
  <c r="BB422" i="1"/>
  <c r="M422" i="1"/>
  <c r="Q420" i="1"/>
  <c r="R420" i="1" s="1"/>
  <c r="S420" i="1" s="1"/>
  <c r="AA419" i="1"/>
  <c r="W426" i="1"/>
  <c r="O426" i="1"/>
  <c r="T424" i="1"/>
  <c r="L424" i="1"/>
  <c r="CP424" i="1"/>
  <c r="P421" i="1"/>
  <c r="X421" i="1"/>
  <c r="Y421" i="1" s="1"/>
  <c r="Z421" i="1" s="1"/>
  <c r="CR422" i="1"/>
  <c r="DQ422" i="1"/>
  <c r="CX423" i="1"/>
  <c r="H424" i="1"/>
  <c r="I424" i="1" s="1"/>
  <c r="DR421" i="1"/>
  <c r="DS421" i="1" s="1"/>
  <c r="E424" i="1"/>
  <c r="D425" i="1"/>
  <c r="G426" i="1"/>
  <c r="F427" i="1"/>
  <c r="BH143" i="1" l="1"/>
  <c r="CI143" i="1"/>
  <c r="BE143" i="1"/>
  <c r="BP143" i="1"/>
  <c r="CU143" i="1"/>
  <c r="BD143" i="1"/>
  <c r="BJ143" i="1"/>
  <c r="CT143" i="1"/>
  <c r="BF143" i="1"/>
  <c r="AT143" i="1"/>
  <c r="AN143" i="1" s="1"/>
  <c r="CC426" i="1"/>
  <c r="BW423" i="1" a="1"/>
  <c r="BW423" i="1" s="1"/>
  <c r="BX423" i="1" s="1"/>
  <c r="BY422" i="1"/>
  <c r="BZ422" i="1" s="1"/>
  <c r="CB420" i="1"/>
  <c r="CG139" i="1"/>
  <c r="CH139" i="1"/>
  <c r="K424" i="1"/>
  <c r="DP424" i="1"/>
  <c r="CZ423" i="1"/>
  <c r="BC422" i="1"/>
  <c r="BA422" i="1"/>
  <c r="CQ424" i="1"/>
  <c r="V426" i="1"/>
  <c r="N426" i="1"/>
  <c r="AH426" i="1"/>
  <c r="AD426" i="1"/>
  <c r="AJ423" i="1"/>
  <c r="AK423" i="1" s="1"/>
  <c r="AL423" i="1" s="1"/>
  <c r="AF423" i="1"/>
  <c r="AG422" i="1"/>
  <c r="AB422" i="1"/>
  <c r="AC422" i="1" s="1"/>
  <c r="AE422" i="1" s="1"/>
  <c r="CY424" i="1"/>
  <c r="CW424" i="1"/>
  <c r="AI421" i="1"/>
  <c r="DA422" i="1"/>
  <c r="DB422" i="1" s="1"/>
  <c r="DC422" i="1" s="1"/>
  <c r="AZ423" i="1"/>
  <c r="M423" i="1"/>
  <c r="U423" i="1"/>
  <c r="BB423" i="1"/>
  <c r="Q421" i="1"/>
  <c r="R421" i="1" s="1"/>
  <c r="S421" i="1" s="1"/>
  <c r="AA420" i="1"/>
  <c r="W427" i="1"/>
  <c r="O427" i="1"/>
  <c r="T425" i="1"/>
  <c r="L425" i="1"/>
  <c r="CP425" i="1"/>
  <c r="P422" i="1"/>
  <c r="X422" i="1"/>
  <c r="CR423" i="1"/>
  <c r="DQ423" i="1"/>
  <c r="CX424" i="1"/>
  <c r="H425" i="1"/>
  <c r="I425" i="1" s="1"/>
  <c r="DR422" i="1"/>
  <c r="DS422" i="1" s="1"/>
  <c r="E425" i="1"/>
  <c r="D426" i="1"/>
  <c r="G427" i="1"/>
  <c r="F428" i="1"/>
  <c r="AU143" i="1" l="1"/>
  <c r="AV143" i="1"/>
  <c r="CV143" i="1"/>
  <c r="CW143" i="1" s="1"/>
  <c r="BG143" i="1"/>
  <c r="BK143" i="1"/>
  <c r="AM144" i="1"/>
  <c r="AS144" i="1" s="1"/>
  <c r="CC427" i="1"/>
  <c r="BW424" i="1" a="1"/>
  <c r="BW424" i="1" s="1"/>
  <c r="BX424" i="1" s="1"/>
  <c r="BY423" i="1"/>
  <c r="BZ423" i="1" s="1"/>
  <c r="CB421" i="1"/>
  <c r="K425" i="1"/>
  <c r="DP425" i="1"/>
  <c r="CZ424" i="1"/>
  <c r="BC423" i="1"/>
  <c r="BA423" i="1"/>
  <c r="CM139" i="1"/>
  <c r="CQ425" i="1"/>
  <c r="V427" i="1"/>
  <c r="N427" i="1"/>
  <c r="AH427" i="1"/>
  <c r="AD427" i="1"/>
  <c r="AJ424" i="1"/>
  <c r="AK424" i="1" s="1"/>
  <c r="AL424" i="1" s="1"/>
  <c r="AF424" i="1"/>
  <c r="AG423" i="1"/>
  <c r="AB423" i="1"/>
  <c r="AC423" i="1" s="1"/>
  <c r="AE423" i="1" s="1"/>
  <c r="CY425" i="1"/>
  <c r="CW425" i="1"/>
  <c r="AI422" i="1"/>
  <c r="DA423" i="1"/>
  <c r="DB423" i="1" s="1"/>
  <c r="DC423" i="1" s="1"/>
  <c r="AZ424" i="1"/>
  <c r="U424" i="1"/>
  <c r="BB424" i="1"/>
  <c r="Q422" i="1"/>
  <c r="R422" i="1" s="1"/>
  <c r="S422" i="1" s="1"/>
  <c r="AA421" i="1"/>
  <c r="W428" i="1"/>
  <c r="O428" i="1"/>
  <c r="T426" i="1"/>
  <c r="L426" i="1"/>
  <c r="CP426" i="1"/>
  <c r="M424" i="1"/>
  <c r="P423" i="1"/>
  <c r="Y422" i="1"/>
  <c r="Z422" i="1" s="1"/>
  <c r="X423" i="1"/>
  <c r="CR424" i="1"/>
  <c r="DQ424" i="1"/>
  <c r="CX425" i="1"/>
  <c r="H426" i="1"/>
  <c r="I426" i="1" s="1"/>
  <c r="DR423" i="1"/>
  <c r="DS423" i="1" s="1"/>
  <c r="D427" i="1"/>
  <c r="E426" i="1"/>
  <c r="G428" i="1"/>
  <c r="F429" i="1"/>
  <c r="CX143" i="1" l="1"/>
  <c r="CY143" i="1" s="1"/>
  <c r="CZ143" i="1" s="1"/>
  <c r="AR144" i="1"/>
  <c r="AQ144" i="1"/>
  <c r="CK144" i="1"/>
  <c r="AP144" i="1"/>
  <c r="CU144" i="1" s="1"/>
  <c r="BQ140" i="1"/>
  <c r="BS140" i="1" s="1"/>
  <c r="CF140" i="1" s="1"/>
  <c r="CJ140" i="1" s="1"/>
  <c r="AO144" i="1"/>
  <c r="CT144" i="1" s="1"/>
  <c r="CS144" i="1"/>
  <c r="AW144" i="1"/>
  <c r="BY424" i="1"/>
  <c r="BZ424" i="1" s="1"/>
  <c r="BW425" i="1" a="1"/>
  <c r="BW425" i="1" s="1"/>
  <c r="BX425" i="1" s="1"/>
  <c r="CB422" i="1"/>
  <c r="K426" i="1"/>
  <c r="DP426" i="1"/>
  <c r="CZ425" i="1"/>
  <c r="BC424" i="1"/>
  <c r="BA424" i="1"/>
  <c r="CQ426" i="1"/>
  <c r="V428" i="1"/>
  <c r="N428" i="1"/>
  <c r="AH428" i="1"/>
  <c r="AD428" i="1"/>
  <c r="AJ425" i="1"/>
  <c r="AK425" i="1" s="1"/>
  <c r="AL425" i="1" s="1"/>
  <c r="AF425" i="1"/>
  <c r="AG424" i="1"/>
  <c r="AB424" i="1"/>
  <c r="AC424" i="1" s="1"/>
  <c r="AE424" i="1" s="1"/>
  <c r="CY426" i="1"/>
  <c r="CW426" i="1"/>
  <c r="AI423" i="1"/>
  <c r="DA424" i="1"/>
  <c r="DB424" i="1" s="1"/>
  <c r="DC424" i="1" s="1"/>
  <c r="AZ425" i="1"/>
  <c r="BB425" i="1"/>
  <c r="U425" i="1"/>
  <c r="M425" i="1"/>
  <c r="Q423" i="1"/>
  <c r="R423" i="1" s="1"/>
  <c r="S423" i="1" s="1"/>
  <c r="AA422" i="1"/>
  <c r="W429" i="1"/>
  <c r="O429" i="1"/>
  <c r="T427" i="1"/>
  <c r="L427" i="1"/>
  <c r="CP427" i="1"/>
  <c r="P424" i="1"/>
  <c r="Y423" i="1"/>
  <c r="Z423" i="1" s="1"/>
  <c r="X424" i="1"/>
  <c r="Y424" i="1" s="1"/>
  <c r="Z424" i="1" s="1"/>
  <c r="CR425" i="1"/>
  <c r="DQ425" i="1"/>
  <c r="CX426" i="1"/>
  <c r="H427" i="1"/>
  <c r="I427" i="1" s="1"/>
  <c r="DR424" i="1"/>
  <c r="DS424" i="1" s="1"/>
  <c r="D428" i="1"/>
  <c r="E427" i="1"/>
  <c r="G429" i="1"/>
  <c r="F430" i="1"/>
  <c r="BT140" i="1" l="1"/>
  <c r="BD144" i="1"/>
  <c r="CD140" i="1"/>
  <c r="CH140" i="1" s="1"/>
  <c r="CE140" i="1"/>
  <c r="CL140" i="1" s="1"/>
  <c r="BE144" i="1"/>
  <c r="BF144" i="1"/>
  <c r="BP144" i="1"/>
  <c r="BI144" i="1"/>
  <c r="CI144" i="1"/>
  <c r="AT144" i="1"/>
  <c r="AN144" i="1" s="1"/>
  <c r="BH144" i="1"/>
  <c r="BJ144" i="1"/>
  <c r="BY425" i="1"/>
  <c r="BZ425" i="1" s="1"/>
  <c r="BW426" i="1" a="1"/>
  <c r="BW426" i="1" s="1"/>
  <c r="BX426" i="1" s="1"/>
  <c r="CB423" i="1"/>
  <c r="K427" i="1"/>
  <c r="DP427" i="1"/>
  <c r="CZ426" i="1"/>
  <c r="BC425" i="1"/>
  <c r="BA425" i="1"/>
  <c r="CQ427" i="1"/>
  <c r="V429" i="1"/>
  <c r="N429" i="1"/>
  <c r="AH429" i="1"/>
  <c r="AD429" i="1"/>
  <c r="AJ426" i="1"/>
  <c r="AK426" i="1" s="1"/>
  <c r="AL426" i="1" s="1"/>
  <c r="AF426" i="1"/>
  <c r="AG425" i="1"/>
  <c r="AB425" i="1"/>
  <c r="AC425" i="1" s="1"/>
  <c r="AE425" i="1" s="1"/>
  <c r="CV144" i="1"/>
  <c r="CY427" i="1"/>
  <c r="CW427" i="1"/>
  <c r="AI424" i="1"/>
  <c r="DA425" i="1"/>
  <c r="DB425" i="1" s="1"/>
  <c r="DC425" i="1" s="1"/>
  <c r="AZ426" i="1"/>
  <c r="M426" i="1"/>
  <c r="BB426" i="1"/>
  <c r="U426" i="1"/>
  <c r="Q424" i="1"/>
  <c r="R424" i="1" s="1"/>
  <c r="S424" i="1" s="1"/>
  <c r="AA423" i="1"/>
  <c r="W430" i="1"/>
  <c r="O430" i="1"/>
  <c r="T428" i="1"/>
  <c r="L428" i="1"/>
  <c r="X425" i="1"/>
  <c r="CP428" i="1"/>
  <c r="P425" i="1"/>
  <c r="CR426" i="1"/>
  <c r="DQ426" i="1"/>
  <c r="CX427" i="1"/>
  <c r="H428" i="1"/>
  <c r="I428" i="1" s="1"/>
  <c r="DR425" i="1"/>
  <c r="DS425" i="1" s="1"/>
  <c r="D429" i="1"/>
  <c r="E428" i="1"/>
  <c r="G430" i="1"/>
  <c r="F431" i="1"/>
  <c r="CG140" i="1" l="1"/>
  <c r="CM140" i="1" s="1"/>
  <c r="BG144" i="1"/>
  <c r="AM145" i="1"/>
  <c r="AO145" i="1" s="1"/>
  <c r="AU144" i="1"/>
  <c r="BK144" i="1"/>
  <c r="AV144" i="1"/>
  <c r="BY426" i="1"/>
  <c r="BZ426" i="1" s="1"/>
  <c r="BW427" i="1" a="1"/>
  <c r="BW427" i="1" s="1"/>
  <c r="BX427" i="1" s="1"/>
  <c r="CB424" i="1"/>
  <c r="K428" i="1"/>
  <c r="DP428" i="1"/>
  <c r="CZ427" i="1"/>
  <c r="BC426" i="1"/>
  <c r="BA426" i="1"/>
  <c r="CQ428" i="1"/>
  <c r="V430" i="1"/>
  <c r="N430" i="1"/>
  <c r="AH430" i="1"/>
  <c r="AD430" i="1"/>
  <c r="AJ427" i="1"/>
  <c r="AK427" i="1" s="1"/>
  <c r="AL427" i="1" s="1"/>
  <c r="AF427" i="1"/>
  <c r="AG426" i="1"/>
  <c r="AB426" i="1"/>
  <c r="AC426" i="1" s="1"/>
  <c r="AE426" i="1" s="1"/>
  <c r="CY428" i="1"/>
  <c r="CW428" i="1"/>
  <c r="AI425" i="1"/>
  <c r="DA426" i="1"/>
  <c r="DB426" i="1" s="1"/>
  <c r="DC426" i="1" s="1"/>
  <c r="AZ427" i="1"/>
  <c r="M427" i="1"/>
  <c r="BB427" i="1"/>
  <c r="U427" i="1"/>
  <c r="Q425" i="1"/>
  <c r="R425" i="1" s="1"/>
  <c r="S425" i="1" s="1"/>
  <c r="AA424" i="1"/>
  <c r="W431" i="1"/>
  <c r="O431" i="1"/>
  <c r="T429" i="1"/>
  <c r="L429" i="1"/>
  <c r="Y425" i="1"/>
  <c r="Z425" i="1" s="1"/>
  <c r="CP429" i="1"/>
  <c r="P426" i="1"/>
  <c r="X426" i="1"/>
  <c r="Y426" i="1" s="1"/>
  <c r="Z426" i="1" s="1"/>
  <c r="CR427" i="1"/>
  <c r="DQ427" i="1"/>
  <c r="CX428" i="1"/>
  <c r="H429" i="1"/>
  <c r="I429" i="1" s="1"/>
  <c r="DR426" i="1"/>
  <c r="DS426" i="1" s="1"/>
  <c r="E429" i="1"/>
  <c r="D430" i="1"/>
  <c r="G431" i="1"/>
  <c r="F432" i="1"/>
  <c r="CS145" i="1" l="1"/>
  <c r="AW145" i="1"/>
  <c r="AS145" i="1"/>
  <c r="BQ141" i="1"/>
  <c r="BS141" i="1" s="1"/>
  <c r="CF141" i="1" s="1"/>
  <c r="CJ141" i="1" s="1"/>
  <c r="AR145" i="1"/>
  <c r="AQ145" i="1"/>
  <c r="CK145" i="1"/>
  <c r="AP145" i="1"/>
  <c r="BP145" i="1" s="1"/>
  <c r="CT145" i="1"/>
  <c r="BY427" i="1"/>
  <c r="BZ427" i="1" s="1"/>
  <c r="BW428" i="1" a="1"/>
  <c r="BW428" i="1" s="1"/>
  <c r="BX428" i="1" s="1"/>
  <c r="CB425" i="1"/>
  <c r="K429" i="1"/>
  <c r="DP429" i="1"/>
  <c r="CZ428" i="1"/>
  <c r="BC427" i="1"/>
  <c r="BA427" i="1"/>
  <c r="CQ429" i="1"/>
  <c r="V431" i="1"/>
  <c r="N431" i="1"/>
  <c r="AH431" i="1"/>
  <c r="AD431" i="1"/>
  <c r="AJ428" i="1"/>
  <c r="AK428" i="1" s="1"/>
  <c r="AL428" i="1" s="1"/>
  <c r="AF428" i="1"/>
  <c r="AG427" i="1"/>
  <c r="AB427" i="1"/>
  <c r="AC427" i="1" s="1"/>
  <c r="AE427" i="1" s="1"/>
  <c r="BD145" i="1"/>
  <c r="BF145" i="1"/>
  <c r="BE145" i="1"/>
  <c r="CY429" i="1"/>
  <c r="CW429" i="1"/>
  <c r="AI426" i="1"/>
  <c r="DA427" i="1"/>
  <c r="DB427" i="1" s="1"/>
  <c r="DC427" i="1" s="1"/>
  <c r="AZ428" i="1"/>
  <c r="M428" i="1"/>
  <c r="U428" i="1"/>
  <c r="BB428" i="1"/>
  <c r="Q426" i="1"/>
  <c r="R426" i="1" s="1"/>
  <c r="S426" i="1" s="1"/>
  <c r="AA425" i="1"/>
  <c r="W432" i="1"/>
  <c r="O432" i="1"/>
  <c r="T430" i="1"/>
  <c r="L430" i="1"/>
  <c r="CP430" i="1"/>
  <c r="X427" i="1"/>
  <c r="Y427" i="1" s="1"/>
  <c r="Z427" i="1" s="1"/>
  <c r="P427" i="1"/>
  <c r="CR428" i="1"/>
  <c r="DQ428" i="1"/>
  <c r="CX429" i="1"/>
  <c r="H430" i="1"/>
  <c r="I430" i="1" s="1"/>
  <c r="DR427" i="1"/>
  <c r="DS427" i="1" s="1"/>
  <c r="D431" i="1"/>
  <c r="E430" i="1"/>
  <c r="G432" i="1"/>
  <c r="F433" i="1"/>
  <c r="BI145" i="1" l="1"/>
  <c r="CU145" i="1"/>
  <c r="CV145" i="1" s="1"/>
  <c r="AT145" i="1"/>
  <c r="AM146" i="1" s="1"/>
  <c r="BH145" i="1"/>
  <c r="CI145" i="1"/>
  <c r="BJ145" i="1"/>
  <c r="BT141" i="1"/>
  <c r="CE141" i="1"/>
  <c r="CL141" i="1" s="1"/>
  <c r="CD141" i="1"/>
  <c r="CH141" i="1" s="1"/>
  <c r="BY428" i="1"/>
  <c r="BZ428" i="1" s="1"/>
  <c r="BW429" i="1" a="1"/>
  <c r="BW429" i="1" s="1"/>
  <c r="BX429" i="1" s="1"/>
  <c r="CB426" i="1"/>
  <c r="K430" i="1"/>
  <c r="DP430" i="1"/>
  <c r="CZ429" i="1"/>
  <c r="BC428" i="1"/>
  <c r="BA428" i="1"/>
  <c r="CQ430" i="1"/>
  <c r="V432" i="1"/>
  <c r="N432" i="1"/>
  <c r="AH432" i="1"/>
  <c r="AD432" i="1"/>
  <c r="DA429" i="1"/>
  <c r="DB429" i="1" s="1"/>
  <c r="AJ429" i="1"/>
  <c r="AK429" i="1" s="1"/>
  <c r="AL429" i="1" s="1"/>
  <c r="AF429" i="1"/>
  <c r="AB428" i="1"/>
  <c r="AC428" i="1" s="1"/>
  <c r="AE428" i="1" s="1"/>
  <c r="BG145" i="1"/>
  <c r="CY430" i="1"/>
  <c r="CW430" i="1"/>
  <c r="AI427" i="1"/>
  <c r="DA428" i="1"/>
  <c r="DB428" i="1" s="1"/>
  <c r="DC428" i="1" s="1"/>
  <c r="AZ429" i="1"/>
  <c r="M429" i="1"/>
  <c r="AG428" i="1"/>
  <c r="U429" i="1"/>
  <c r="BB429" i="1"/>
  <c r="Q427" i="1"/>
  <c r="R427" i="1" s="1"/>
  <c r="S427" i="1" s="1"/>
  <c r="AA426" i="1"/>
  <c r="W433" i="1"/>
  <c r="O433" i="1"/>
  <c r="T431" i="1"/>
  <c r="L431" i="1"/>
  <c r="CP431" i="1"/>
  <c r="P428" i="1"/>
  <c r="X428" i="1"/>
  <c r="Y428" i="1" s="1"/>
  <c r="Z428" i="1" s="1"/>
  <c r="CR429" i="1"/>
  <c r="DQ429" i="1"/>
  <c r="CX430" i="1"/>
  <c r="H431" i="1"/>
  <c r="I431" i="1" s="1"/>
  <c r="DR428" i="1"/>
  <c r="DS428" i="1" s="1"/>
  <c r="E431" i="1"/>
  <c r="D432" i="1"/>
  <c r="G433" i="1"/>
  <c r="F434" i="1"/>
  <c r="AN145" i="1" l="1"/>
  <c r="AU145" i="1" s="1"/>
  <c r="BK145" i="1"/>
  <c r="CG141" i="1"/>
  <c r="AS146" i="1"/>
  <c r="AO146" i="1"/>
  <c r="AP146" i="1"/>
  <c r="AQ146" i="1"/>
  <c r="AR146" i="1"/>
  <c r="AW146" i="1"/>
  <c r="BY429" i="1"/>
  <c r="BZ429" i="1" s="1"/>
  <c r="BW430" i="1" a="1"/>
  <c r="BW430" i="1" s="1"/>
  <c r="BX430" i="1" s="1"/>
  <c r="CB427" i="1"/>
  <c r="CK146" i="1"/>
  <c r="K431" i="1"/>
  <c r="DP431" i="1"/>
  <c r="CZ430" i="1"/>
  <c r="BC429" i="1"/>
  <c r="BA429" i="1"/>
  <c r="CQ431" i="1"/>
  <c r="V433" i="1"/>
  <c r="N433" i="1"/>
  <c r="AH433" i="1"/>
  <c r="AD433" i="1"/>
  <c r="DA430" i="1"/>
  <c r="DB430" i="1" s="1"/>
  <c r="DC430" i="1" s="1"/>
  <c r="AJ430" i="1"/>
  <c r="AK430" i="1" s="1"/>
  <c r="AL430" i="1" s="1"/>
  <c r="AF430" i="1"/>
  <c r="AG429" i="1"/>
  <c r="AB429" i="1"/>
  <c r="AC429" i="1" s="1"/>
  <c r="AE429" i="1" s="1"/>
  <c r="BQ142" i="1"/>
  <c r="BS142" i="1" s="1"/>
  <c r="CS146" i="1"/>
  <c r="CY431" i="1"/>
  <c r="CW431" i="1"/>
  <c r="AI428" i="1"/>
  <c r="DC429" i="1"/>
  <c r="AZ430" i="1"/>
  <c r="M430" i="1"/>
  <c r="BB430" i="1"/>
  <c r="U430" i="1"/>
  <c r="Q428" i="1"/>
  <c r="R428" i="1" s="1"/>
  <c r="S428" i="1" s="1"/>
  <c r="AA427" i="1"/>
  <c r="W434" i="1"/>
  <c r="O434" i="1"/>
  <c r="T432" i="1"/>
  <c r="L432" i="1"/>
  <c r="CP432" i="1"/>
  <c r="X429" i="1"/>
  <c r="P429" i="1"/>
  <c r="CR430" i="1"/>
  <c r="DQ430" i="1"/>
  <c r="CX431" i="1"/>
  <c r="H432" i="1"/>
  <c r="I432" i="1" s="1"/>
  <c r="DR429" i="1"/>
  <c r="DS429" i="1" s="1"/>
  <c r="D433" i="1"/>
  <c r="E432" i="1"/>
  <c r="G434" i="1"/>
  <c r="F435" i="1"/>
  <c r="AV145" i="1" l="1"/>
  <c r="CM141" i="1"/>
  <c r="AT146" i="1"/>
  <c r="AN146" i="1" s="1"/>
  <c r="AV146" i="1" s="1"/>
  <c r="CT146" i="1"/>
  <c r="BW431" i="1" a="1"/>
  <c r="BW431" i="1" s="1"/>
  <c r="BX431" i="1" s="1"/>
  <c r="BY430" i="1"/>
  <c r="BZ430" i="1" s="1"/>
  <c r="CB428" i="1"/>
  <c r="CF142" i="1"/>
  <c r="CJ142" i="1" s="1"/>
  <c r="CE142" i="1"/>
  <c r="CL142" i="1" s="1"/>
  <c r="CI146" i="1"/>
  <c r="BT142" i="1"/>
  <c r="CD142" i="1"/>
  <c r="CH142" i="1" s="1"/>
  <c r="K432" i="1"/>
  <c r="DP432" i="1"/>
  <c r="CZ431" i="1"/>
  <c r="BP146" i="1"/>
  <c r="BC430" i="1"/>
  <c r="BA430" i="1"/>
  <c r="CQ432" i="1"/>
  <c r="V434" i="1"/>
  <c r="N434" i="1"/>
  <c r="AH434" i="1"/>
  <c r="AD434" i="1"/>
  <c r="DA431" i="1"/>
  <c r="DB431" i="1" s="1"/>
  <c r="DC431" i="1" s="1"/>
  <c r="AJ431" i="1"/>
  <c r="AK431" i="1" s="1"/>
  <c r="AL431" i="1" s="1"/>
  <c r="AF431" i="1"/>
  <c r="AG430" i="1"/>
  <c r="AB430" i="1"/>
  <c r="AC430" i="1" s="1"/>
  <c r="AE430" i="1" s="1"/>
  <c r="CU146" i="1"/>
  <c r="BJ146" i="1"/>
  <c r="BH146" i="1"/>
  <c r="BI146" i="1"/>
  <c r="BE146" i="1"/>
  <c r="BD146" i="1"/>
  <c r="BF146" i="1"/>
  <c r="CY432" i="1"/>
  <c r="CW432" i="1"/>
  <c r="AI429" i="1"/>
  <c r="AZ431" i="1"/>
  <c r="U431" i="1"/>
  <c r="BB431" i="1"/>
  <c r="M431" i="1"/>
  <c r="Q429" i="1"/>
  <c r="R429" i="1" s="1"/>
  <c r="S429" i="1" s="1"/>
  <c r="AA428" i="1"/>
  <c r="W435" i="1"/>
  <c r="O435" i="1"/>
  <c r="T433" i="1"/>
  <c r="L433" i="1"/>
  <c r="CP433" i="1"/>
  <c r="Y429" i="1"/>
  <c r="Z429" i="1" s="1"/>
  <c r="P430" i="1"/>
  <c r="X430" i="1"/>
  <c r="Y430" i="1" s="1"/>
  <c r="Z430" i="1" s="1"/>
  <c r="CR431" i="1"/>
  <c r="DQ431" i="1"/>
  <c r="CX432" i="1"/>
  <c r="H433" i="1"/>
  <c r="I433" i="1" s="1"/>
  <c r="DR430" i="1"/>
  <c r="DS430" i="1" s="1"/>
  <c r="E433" i="1"/>
  <c r="D434" i="1"/>
  <c r="G435" i="1"/>
  <c r="F436" i="1"/>
  <c r="AU146" i="1" l="1"/>
  <c r="CV146" i="1"/>
  <c r="CC428" i="1"/>
  <c r="CC429" i="1" s="1"/>
  <c r="CC430" i="1" s="1"/>
  <c r="CC431" i="1" s="1"/>
  <c r="CC432" i="1" s="1"/>
  <c r="CC433" i="1" s="1"/>
  <c r="CC434" i="1" s="1"/>
  <c r="CC435" i="1" s="1"/>
  <c r="BY431" i="1"/>
  <c r="BZ431" i="1" s="1"/>
  <c r="BW432" i="1" a="1"/>
  <c r="BW432" i="1" s="1"/>
  <c r="BX432" i="1" s="1"/>
  <c r="CB429" i="1"/>
  <c r="CG142" i="1"/>
  <c r="K433" i="1"/>
  <c r="DP433" i="1"/>
  <c r="CZ432" i="1"/>
  <c r="BC431" i="1"/>
  <c r="BA431" i="1"/>
  <c r="CQ433" i="1"/>
  <c r="V435" i="1"/>
  <c r="N435" i="1"/>
  <c r="AH435" i="1"/>
  <c r="AD435" i="1"/>
  <c r="AJ432" i="1"/>
  <c r="AK432" i="1" s="1"/>
  <c r="AL432" i="1" s="1"/>
  <c r="AF432" i="1"/>
  <c r="AG431" i="1"/>
  <c r="AB431" i="1"/>
  <c r="AC431" i="1" s="1"/>
  <c r="AE431" i="1" s="1"/>
  <c r="BK146" i="1"/>
  <c r="BG146" i="1"/>
  <c r="AM147" i="1"/>
  <c r="CY433" i="1"/>
  <c r="CW433" i="1"/>
  <c r="AI430" i="1"/>
  <c r="AZ432" i="1"/>
  <c r="BB432" i="1"/>
  <c r="M432" i="1"/>
  <c r="U432" i="1"/>
  <c r="Q430" i="1"/>
  <c r="R430" i="1" s="1"/>
  <c r="S430" i="1" s="1"/>
  <c r="AA429" i="1"/>
  <c r="W436" i="1"/>
  <c r="O436" i="1"/>
  <c r="T434" i="1"/>
  <c r="L434" i="1"/>
  <c r="CP434" i="1"/>
  <c r="X431" i="1"/>
  <c r="CR432" i="1"/>
  <c r="DQ432" i="1"/>
  <c r="CX433" i="1"/>
  <c r="P431" i="1"/>
  <c r="H434" i="1"/>
  <c r="I434" i="1" s="1"/>
  <c r="DR431" i="1"/>
  <c r="DS431" i="1" s="1"/>
  <c r="D435" i="1"/>
  <c r="E434" i="1"/>
  <c r="G436" i="1"/>
  <c r="F437" i="1"/>
  <c r="AO147" i="1" l="1"/>
  <c r="AP147" i="1"/>
  <c r="AQ147" i="1"/>
  <c r="AR147" i="1"/>
  <c r="AS147" i="1"/>
  <c r="AW147" i="1"/>
  <c r="BY432" i="1"/>
  <c r="BZ432" i="1" s="1"/>
  <c r="DA432" i="1"/>
  <c r="DB432" i="1" s="1"/>
  <c r="DC432" i="1" s="1"/>
  <c r="BW433" i="1" a="1"/>
  <c r="BW433" i="1" s="1"/>
  <c r="BX433" i="1" s="1"/>
  <c r="DA433" i="1"/>
  <c r="DB433" i="1" s="1"/>
  <c r="CC436" i="1"/>
  <c r="CB430" i="1"/>
  <c r="CK147" i="1"/>
  <c r="K434" i="1"/>
  <c r="DP434" i="1"/>
  <c r="CZ433" i="1"/>
  <c r="BC432" i="1"/>
  <c r="BA432" i="1"/>
  <c r="CM142" i="1"/>
  <c r="CQ434" i="1"/>
  <c r="V436" i="1"/>
  <c r="N436" i="1"/>
  <c r="AH436" i="1"/>
  <c r="AD436" i="1"/>
  <c r="AJ433" i="1"/>
  <c r="AK433" i="1" s="1"/>
  <c r="AL433" i="1" s="1"/>
  <c r="AF433" i="1"/>
  <c r="AG432" i="1"/>
  <c r="AB432" i="1"/>
  <c r="AC432" i="1" s="1"/>
  <c r="AE432" i="1" s="1"/>
  <c r="CS147" i="1"/>
  <c r="BQ143" i="1"/>
  <c r="BS143" i="1" s="1"/>
  <c r="CY434" i="1"/>
  <c r="CW434" i="1"/>
  <c r="AI431" i="1"/>
  <c r="AZ433" i="1"/>
  <c r="M433" i="1"/>
  <c r="BB433" i="1"/>
  <c r="U433" i="1"/>
  <c r="Q431" i="1"/>
  <c r="R431" i="1" s="1"/>
  <c r="S431" i="1" s="1"/>
  <c r="AA430" i="1"/>
  <c r="W437" i="1"/>
  <c r="O437" i="1"/>
  <c r="T435" i="1"/>
  <c r="L435" i="1"/>
  <c r="CP435" i="1"/>
  <c r="Y431" i="1"/>
  <c r="Z431" i="1" s="1"/>
  <c r="P432" i="1"/>
  <c r="X432" i="1"/>
  <c r="CR433" i="1"/>
  <c r="DQ433" i="1"/>
  <c r="CX434" i="1"/>
  <c r="H435" i="1"/>
  <c r="I435" i="1" s="1"/>
  <c r="DR432" i="1"/>
  <c r="DS432" i="1" s="1"/>
  <c r="E435" i="1"/>
  <c r="D436" i="1"/>
  <c r="G437" i="1"/>
  <c r="F438" i="1"/>
  <c r="AT147" i="1" l="1"/>
  <c r="AN147" i="1" s="1"/>
  <c r="DC433" i="1"/>
  <c r="BY433" i="1"/>
  <c r="BZ433" i="1" s="1"/>
  <c r="BW434" i="1" a="1"/>
  <c r="BW434" i="1" s="1"/>
  <c r="BX434" i="1" s="1"/>
  <c r="CC437" i="1"/>
  <c r="CB431" i="1"/>
  <c r="CF143" i="1"/>
  <c r="CJ143" i="1" s="1"/>
  <c r="CE143" i="1"/>
  <c r="CL143" i="1" s="1"/>
  <c r="CI147" i="1"/>
  <c r="BT143" i="1"/>
  <c r="CD143" i="1"/>
  <c r="CH143" i="1" s="1"/>
  <c r="K435" i="1"/>
  <c r="DP435" i="1"/>
  <c r="CZ434" i="1"/>
  <c r="BP147" i="1"/>
  <c r="BC433" i="1"/>
  <c r="BA433" i="1"/>
  <c r="CQ435" i="1"/>
  <c r="V437" i="1"/>
  <c r="N437" i="1"/>
  <c r="AH437" i="1"/>
  <c r="AD437" i="1"/>
  <c r="DA434" i="1"/>
  <c r="DB434" i="1" s="1"/>
  <c r="DC434" i="1" s="1"/>
  <c r="AJ434" i="1"/>
  <c r="AK434" i="1" s="1"/>
  <c r="AL434" i="1" s="1"/>
  <c r="AF434" i="1"/>
  <c r="AG433" i="1"/>
  <c r="AB433" i="1"/>
  <c r="AC433" i="1" s="1"/>
  <c r="AE433" i="1" s="1"/>
  <c r="CU147" i="1"/>
  <c r="BD147" i="1"/>
  <c r="CT147" i="1"/>
  <c r="BE147" i="1"/>
  <c r="BF147" i="1"/>
  <c r="BI147" i="1"/>
  <c r="BJ147" i="1"/>
  <c r="BH147" i="1"/>
  <c r="CY435" i="1"/>
  <c r="CW435" i="1"/>
  <c r="AI432" i="1"/>
  <c r="AZ434" i="1"/>
  <c r="BB434" i="1"/>
  <c r="M434" i="1"/>
  <c r="U434" i="1"/>
  <c r="Q432" i="1"/>
  <c r="R432" i="1" s="1"/>
  <c r="S432" i="1" s="1"/>
  <c r="AA431" i="1"/>
  <c r="W438" i="1"/>
  <c r="O438" i="1"/>
  <c r="T436" i="1"/>
  <c r="L436" i="1"/>
  <c r="X433" i="1"/>
  <c r="CP436" i="1"/>
  <c r="Y432" i="1"/>
  <c r="Z432" i="1" s="1"/>
  <c r="P433" i="1"/>
  <c r="DQ434" i="1"/>
  <c r="CR434" i="1"/>
  <c r="CX435" i="1"/>
  <c r="H436" i="1"/>
  <c r="I436" i="1" s="1"/>
  <c r="DR433" i="1"/>
  <c r="DS433" i="1" s="1"/>
  <c r="D437" i="1"/>
  <c r="E436" i="1"/>
  <c r="G438" i="1"/>
  <c r="F439" i="1"/>
  <c r="AV147" i="1" l="1"/>
  <c r="AU147" i="1"/>
  <c r="BY434" i="1"/>
  <c r="BZ434" i="1" s="1"/>
  <c r="BW435" i="1" a="1"/>
  <c r="BW435" i="1" s="1"/>
  <c r="BX435" i="1" s="1"/>
  <c r="CC438" i="1"/>
  <c r="CB432" i="1"/>
  <c r="CG143" i="1"/>
  <c r="K436" i="1"/>
  <c r="DP436" i="1"/>
  <c r="CZ435" i="1"/>
  <c r="BC434" i="1"/>
  <c r="BA434" i="1"/>
  <c r="CQ436" i="1"/>
  <c r="V438" i="1"/>
  <c r="N438" i="1"/>
  <c r="AH438" i="1"/>
  <c r="AD438" i="1"/>
  <c r="AJ435" i="1"/>
  <c r="AK435" i="1" s="1"/>
  <c r="AL435" i="1" s="1"/>
  <c r="AF435" i="1"/>
  <c r="AG434" i="1"/>
  <c r="AB434" i="1"/>
  <c r="AC434" i="1" s="1"/>
  <c r="AE434" i="1" s="1"/>
  <c r="CV147" i="1"/>
  <c r="BG147" i="1"/>
  <c r="AM148" i="1"/>
  <c r="BK147" i="1"/>
  <c r="CY436" i="1"/>
  <c r="CW436" i="1"/>
  <c r="AI433" i="1"/>
  <c r="AZ435" i="1"/>
  <c r="BB435" i="1"/>
  <c r="U435" i="1"/>
  <c r="Q433" i="1"/>
  <c r="R433" i="1" s="1"/>
  <c r="S433" i="1" s="1"/>
  <c r="AA432" i="1"/>
  <c r="W439" i="1"/>
  <c r="O439" i="1"/>
  <c r="T437" i="1"/>
  <c r="L437" i="1"/>
  <c r="Y433" i="1"/>
  <c r="Z433" i="1" s="1"/>
  <c r="CP437" i="1"/>
  <c r="M435" i="1"/>
  <c r="P434" i="1"/>
  <c r="CR435" i="1"/>
  <c r="X434" i="1"/>
  <c r="DQ435" i="1"/>
  <c r="CX436" i="1"/>
  <c r="H437" i="1"/>
  <c r="I437" i="1" s="1"/>
  <c r="DR434" i="1"/>
  <c r="DS434" i="1" s="1"/>
  <c r="E437" i="1"/>
  <c r="D438" i="1"/>
  <c r="G439" i="1"/>
  <c r="F440" i="1"/>
  <c r="AQ148" i="1" l="1"/>
  <c r="AR148" i="1"/>
  <c r="AS148" i="1"/>
  <c r="AO148" i="1"/>
  <c r="AP148" i="1"/>
  <c r="AW148" i="1"/>
  <c r="CC439" i="1"/>
  <c r="BY435" i="1"/>
  <c r="BZ435" i="1" s="1"/>
  <c r="BW436" i="1" a="1"/>
  <c r="BW436" i="1" s="1"/>
  <c r="BX436" i="1" s="1"/>
  <c r="CB433" i="1"/>
  <c r="CK148" i="1"/>
  <c r="K437" i="1"/>
  <c r="DP437" i="1"/>
  <c r="CZ436" i="1"/>
  <c r="BC435" i="1"/>
  <c r="BA435" i="1"/>
  <c r="CM143" i="1"/>
  <c r="CQ437" i="1"/>
  <c r="V439" i="1"/>
  <c r="N439" i="1"/>
  <c r="AH439" i="1"/>
  <c r="AD439" i="1"/>
  <c r="AJ436" i="1"/>
  <c r="AK436" i="1" s="1"/>
  <c r="AL436" i="1" s="1"/>
  <c r="AF436" i="1"/>
  <c r="AG435" i="1"/>
  <c r="AB435" i="1"/>
  <c r="AC435" i="1" s="1"/>
  <c r="AE435" i="1" s="1"/>
  <c r="BQ144" i="1"/>
  <c r="CS148" i="1"/>
  <c r="CY437" i="1"/>
  <c r="CW437" i="1"/>
  <c r="AI434" i="1"/>
  <c r="DA435" i="1"/>
  <c r="DB435" i="1" s="1"/>
  <c r="DC435" i="1" s="1"/>
  <c r="AZ436" i="1"/>
  <c r="U436" i="1"/>
  <c r="M436" i="1"/>
  <c r="BB436" i="1"/>
  <c r="Q434" i="1"/>
  <c r="R434" i="1" s="1"/>
  <c r="S434" i="1" s="1"/>
  <c r="AA433" i="1"/>
  <c r="W440" i="1"/>
  <c r="O440" i="1"/>
  <c r="T438" i="1"/>
  <c r="L438" i="1"/>
  <c r="P435" i="1"/>
  <c r="CP438" i="1"/>
  <c r="X435" i="1"/>
  <c r="CR436" i="1"/>
  <c r="Y434" i="1"/>
  <c r="Z434" i="1" s="1"/>
  <c r="DQ436" i="1"/>
  <c r="CX437" i="1"/>
  <c r="H438" i="1"/>
  <c r="I438" i="1" s="1"/>
  <c r="DR435" i="1"/>
  <c r="DS435" i="1" s="1"/>
  <c r="E438" i="1"/>
  <c r="D439" i="1"/>
  <c r="G440" i="1"/>
  <c r="F441" i="1"/>
  <c r="AT148" i="1" l="1"/>
  <c r="AN148" i="1" s="1"/>
  <c r="BY436" i="1"/>
  <c r="BZ436" i="1" s="1"/>
  <c r="BW437" i="1" a="1"/>
  <c r="BW437" i="1" s="1"/>
  <c r="CB434" i="1"/>
  <c r="CI148" i="1"/>
  <c r="K438" i="1"/>
  <c r="DP438" i="1"/>
  <c r="CZ437" i="1"/>
  <c r="BP148" i="1"/>
  <c r="BC436" i="1"/>
  <c r="BA436" i="1"/>
  <c r="CQ438" i="1"/>
  <c r="V440" i="1"/>
  <c r="N440" i="1"/>
  <c r="AH440" i="1"/>
  <c r="AD440" i="1"/>
  <c r="AJ437" i="1"/>
  <c r="AK437" i="1" s="1"/>
  <c r="AL437" i="1" s="1"/>
  <c r="AF437" i="1"/>
  <c r="AB436" i="1"/>
  <c r="AC436" i="1" s="1"/>
  <c r="AE436" i="1" s="1"/>
  <c r="BS144" i="1"/>
  <c r="BJ148" i="1"/>
  <c r="CU148" i="1"/>
  <c r="BE148" i="1"/>
  <c r="CT148" i="1"/>
  <c r="BF148" i="1"/>
  <c r="BI148" i="1"/>
  <c r="BH148" i="1"/>
  <c r="BD148" i="1"/>
  <c r="CY438" i="1"/>
  <c r="CW438" i="1"/>
  <c r="AI435" i="1"/>
  <c r="DA436" i="1"/>
  <c r="DB436" i="1" s="1"/>
  <c r="DC436" i="1" s="1"/>
  <c r="AZ437" i="1"/>
  <c r="AG436" i="1"/>
  <c r="BB437" i="1"/>
  <c r="U437" i="1"/>
  <c r="Q435" i="1"/>
  <c r="R435" i="1" s="1"/>
  <c r="S435" i="1" s="1"/>
  <c r="AA434" i="1"/>
  <c r="W441" i="1"/>
  <c r="O441" i="1"/>
  <c r="T439" i="1"/>
  <c r="L439" i="1"/>
  <c r="CP439" i="1"/>
  <c r="M437" i="1"/>
  <c r="Y435" i="1"/>
  <c r="Z435" i="1" s="1"/>
  <c r="P436" i="1"/>
  <c r="X436" i="1"/>
  <c r="CR437" i="1"/>
  <c r="DQ437" i="1"/>
  <c r="CX438" i="1"/>
  <c r="H439" i="1"/>
  <c r="I439" i="1" s="1"/>
  <c r="DR436" i="1"/>
  <c r="DS436" i="1" s="1"/>
  <c r="D440" i="1"/>
  <c r="E439" i="1"/>
  <c r="G441" i="1"/>
  <c r="F442" i="1"/>
  <c r="AV148" i="1" l="1"/>
  <c r="AU148" i="1"/>
  <c r="BX437" i="1"/>
  <c r="BY437" i="1" s="1"/>
  <c r="BZ437" i="1" s="1"/>
  <c r="BW438" i="1" a="1"/>
  <c r="BW438" i="1" s="1"/>
  <c r="BX438" i="1" s="1"/>
  <c r="CB435" i="1"/>
  <c r="CF144" i="1"/>
  <c r="CJ144" i="1" s="1"/>
  <c r="CE144" i="1"/>
  <c r="CL144" i="1" s="1"/>
  <c r="BT144" i="1"/>
  <c r="CD144" i="1"/>
  <c r="CH144" i="1" s="1"/>
  <c r="K439" i="1"/>
  <c r="DP439" i="1"/>
  <c r="CZ438" i="1"/>
  <c r="BC437" i="1"/>
  <c r="BA437" i="1"/>
  <c r="CQ439" i="1"/>
  <c r="V441" i="1"/>
  <c r="N441" i="1"/>
  <c r="AH441" i="1"/>
  <c r="AD441" i="1"/>
  <c r="DA438" i="1"/>
  <c r="DB438" i="1" s="1"/>
  <c r="AJ438" i="1"/>
  <c r="AK438" i="1" s="1"/>
  <c r="AL438" i="1" s="1"/>
  <c r="AF438" i="1"/>
  <c r="AG437" i="1"/>
  <c r="AB437" i="1"/>
  <c r="AC437" i="1" s="1"/>
  <c r="AE437" i="1" s="1"/>
  <c r="CV148" i="1"/>
  <c r="AM149" i="1"/>
  <c r="BK148" i="1"/>
  <c r="BG148" i="1"/>
  <c r="CY439" i="1"/>
  <c r="CW439" i="1"/>
  <c r="AI436" i="1"/>
  <c r="DA437" i="1"/>
  <c r="DB437" i="1" s="1"/>
  <c r="DC437" i="1" s="1"/>
  <c r="AZ438" i="1"/>
  <c r="BB438" i="1"/>
  <c r="M438" i="1"/>
  <c r="U438" i="1"/>
  <c r="Q436" i="1"/>
  <c r="R436" i="1" s="1"/>
  <c r="S436" i="1" s="1"/>
  <c r="AA435" i="1"/>
  <c r="W442" i="1"/>
  <c r="O442" i="1"/>
  <c r="T440" i="1"/>
  <c r="L440" i="1"/>
  <c r="CP440" i="1"/>
  <c r="Y436" i="1"/>
  <c r="Z436" i="1" s="1"/>
  <c r="X437" i="1"/>
  <c r="CR438" i="1"/>
  <c r="DQ438" i="1"/>
  <c r="CX439" i="1"/>
  <c r="P437" i="1"/>
  <c r="H440" i="1"/>
  <c r="I440" i="1" s="1"/>
  <c r="DR437" i="1"/>
  <c r="DS437" i="1" s="1"/>
  <c r="E440" i="1"/>
  <c r="D441" i="1"/>
  <c r="G442" i="1"/>
  <c r="F443" i="1"/>
  <c r="AO149" i="1" l="1"/>
  <c r="AP149" i="1"/>
  <c r="AQ149" i="1"/>
  <c r="AR149" i="1"/>
  <c r="AS149" i="1"/>
  <c r="AW149" i="1"/>
  <c r="BY438" i="1"/>
  <c r="BZ438" i="1" s="1"/>
  <c r="BW439" i="1" a="1"/>
  <c r="BW439" i="1" s="1"/>
  <c r="BX439" i="1" s="1"/>
  <c r="DA439" i="1"/>
  <c r="DB439" i="1" s="1"/>
  <c r="DC439" i="1" s="1"/>
  <c r="CB436" i="1"/>
  <c r="CG144" i="1"/>
  <c r="CM144" i="1" s="1"/>
  <c r="CK149" i="1"/>
  <c r="K440" i="1"/>
  <c r="DP440" i="1"/>
  <c r="CZ439" i="1"/>
  <c r="BC438" i="1"/>
  <c r="BA438" i="1"/>
  <c r="CQ440" i="1"/>
  <c r="V442" i="1"/>
  <c r="N442" i="1"/>
  <c r="AH442" i="1"/>
  <c r="AD442" i="1"/>
  <c r="AJ439" i="1"/>
  <c r="AK439" i="1" s="1"/>
  <c r="AL439" i="1" s="1"/>
  <c r="AF439" i="1"/>
  <c r="AG438" i="1"/>
  <c r="AB438" i="1"/>
  <c r="AC438" i="1" s="1"/>
  <c r="AE438" i="1" s="1"/>
  <c r="BQ145" i="1"/>
  <c r="BS145" i="1" s="1"/>
  <c r="CS149" i="1"/>
  <c r="CY440" i="1"/>
  <c r="CW440" i="1"/>
  <c r="AI437" i="1"/>
  <c r="DC438" i="1"/>
  <c r="AZ439" i="1"/>
  <c r="BB439" i="1"/>
  <c r="U439" i="1"/>
  <c r="Q437" i="1"/>
  <c r="R437" i="1" s="1"/>
  <c r="S437" i="1" s="1"/>
  <c r="AA436" i="1"/>
  <c r="W443" i="1"/>
  <c r="O443" i="1"/>
  <c r="T441" i="1"/>
  <c r="L441" i="1"/>
  <c r="CP441" i="1"/>
  <c r="Y437" i="1"/>
  <c r="Z437" i="1" s="1"/>
  <c r="M439" i="1"/>
  <c r="P438" i="1"/>
  <c r="X438" i="1"/>
  <c r="CR439" i="1"/>
  <c r="DQ439" i="1"/>
  <c r="CX440" i="1"/>
  <c r="H441" i="1"/>
  <c r="I441" i="1" s="1"/>
  <c r="DR438" i="1"/>
  <c r="DS438" i="1" s="1"/>
  <c r="D442" i="1"/>
  <c r="E441" i="1"/>
  <c r="G443" i="1"/>
  <c r="F444" i="1"/>
  <c r="AT149" i="1" l="1"/>
  <c r="AN149" i="1" s="1"/>
  <c r="BY439" i="1"/>
  <c r="BZ439" i="1" s="1"/>
  <c r="BW440" i="1" a="1"/>
  <c r="BW440" i="1" s="1"/>
  <c r="BX440" i="1" s="1"/>
  <c r="CB437" i="1"/>
  <c r="CF145" i="1"/>
  <c r="CJ145" i="1" s="1"/>
  <c r="CE145" i="1"/>
  <c r="CL145" i="1" s="1"/>
  <c r="CI149" i="1"/>
  <c r="BT145" i="1"/>
  <c r="CD145" i="1"/>
  <c r="CH145" i="1" s="1"/>
  <c r="K441" i="1"/>
  <c r="DP441" i="1"/>
  <c r="CZ440" i="1"/>
  <c r="BP149" i="1"/>
  <c r="BC439" i="1"/>
  <c r="BA439" i="1"/>
  <c r="CQ441" i="1"/>
  <c r="V443" i="1"/>
  <c r="N443" i="1"/>
  <c r="AH443" i="1"/>
  <c r="AD443" i="1"/>
  <c r="DA440" i="1"/>
  <c r="DB440" i="1" s="1"/>
  <c r="DC440" i="1" s="1"/>
  <c r="AJ440" i="1"/>
  <c r="AK440" i="1" s="1"/>
  <c r="AL440" i="1" s="1"/>
  <c r="AF440" i="1"/>
  <c r="AG439" i="1"/>
  <c r="AB439" i="1"/>
  <c r="AC439" i="1" s="1"/>
  <c r="AE439" i="1" s="1"/>
  <c r="CT149" i="1"/>
  <c r="CU149" i="1"/>
  <c r="BH149" i="1"/>
  <c r="BJ149" i="1"/>
  <c r="BD149" i="1"/>
  <c r="BE149" i="1"/>
  <c r="BF149" i="1"/>
  <c r="BI149" i="1"/>
  <c r="CY441" i="1"/>
  <c r="CW441" i="1"/>
  <c r="AI438" i="1"/>
  <c r="AZ440" i="1"/>
  <c r="M440" i="1"/>
  <c r="U440" i="1"/>
  <c r="BB440" i="1"/>
  <c r="Q438" i="1"/>
  <c r="R438" i="1" s="1"/>
  <c r="S438" i="1" s="1"/>
  <c r="AA437" i="1"/>
  <c r="W444" i="1"/>
  <c r="O444" i="1"/>
  <c r="T442" i="1"/>
  <c r="L442" i="1"/>
  <c r="P439" i="1"/>
  <c r="CP442" i="1"/>
  <c r="Y438" i="1"/>
  <c r="Z438" i="1" s="1"/>
  <c r="X439" i="1"/>
  <c r="Y439" i="1" s="1"/>
  <c r="Z439" i="1" s="1"/>
  <c r="CR440" i="1"/>
  <c r="DQ440" i="1"/>
  <c r="CX441" i="1"/>
  <c r="H442" i="1"/>
  <c r="I442" i="1" s="1"/>
  <c r="DR439" i="1"/>
  <c r="DS439" i="1" s="1"/>
  <c r="E442" i="1"/>
  <c r="D443" i="1"/>
  <c r="G444" i="1"/>
  <c r="F445" i="1"/>
  <c r="AV149" i="1" l="1"/>
  <c r="AU149" i="1"/>
  <c r="BY440" i="1"/>
  <c r="BZ440" i="1" s="1"/>
  <c r="BW441" i="1" a="1"/>
  <c r="BW441" i="1" s="1"/>
  <c r="BX441" i="1" s="1"/>
  <c r="CB438" i="1"/>
  <c r="CG145" i="1"/>
  <c r="K442" i="1"/>
  <c r="DP442" i="1"/>
  <c r="CZ441" i="1"/>
  <c r="BC440" i="1"/>
  <c r="BA440" i="1"/>
  <c r="CQ442" i="1"/>
  <c r="V444" i="1"/>
  <c r="N444" i="1"/>
  <c r="AH444" i="1"/>
  <c r="AD444" i="1"/>
  <c r="DA441" i="1"/>
  <c r="DB441" i="1" s="1"/>
  <c r="DC441" i="1" s="1"/>
  <c r="AJ441" i="1"/>
  <c r="AK441" i="1" s="1"/>
  <c r="AL441" i="1" s="1"/>
  <c r="AF441" i="1"/>
  <c r="AB440" i="1"/>
  <c r="AC440" i="1" s="1"/>
  <c r="AE440" i="1" s="1"/>
  <c r="CV149" i="1"/>
  <c r="BG149" i="1"/>
  <c r="BK149" i="1"/>
  <c r="AM150" i="1"/>
  <c r="CY442" i="1"/>
  <c r="CW442" i="1"/>
  <c r="AI439" i="1"/>
  <c r="AZ441" i="1"/>
  <c r="U441" i="1"/>
  <c r="M441" i="1"/>
  <c r="BB441" i="1"/>
  <c r="AG440" i="1"/>
  <c r="Q439" i="1"/>
  <c r="R439" i="1" s="1"/>
  <c r="S439" i="1" s="1"/>
  <c r="AA438" i="1"/>
  <c r="W445" i="1"/>
  <c r="O445" i="1"/>
  <c r="T443" i="1"/>
  <c r="L443" i="1"/>
  <c r="CP443" i="1"/>
  <c r="P440" i="1"/>
  <c r="X440" i="1"/>
  <c r="Y440" i="1" s="1"/>
  <c r="Z440" i="1" s="1"/>
  <c r="CR441" i="1"/>
  <c r="DQ441" i="1"/>
  <c r="CX442" i="1"/>
  <c r="H443" i="1"/>
  <c r="I443" i="1" s="1"/>
  <c r="DR440" i="1"/>
  <c r="DS440" i="1" s="1"/>
  <c r="E443" i="1"/>
  <c r="D444" i="1"/>
  <c r="G445" i="1"/>
  <c r="F446" i="1"/>
  <c r="AO150" i="1" l="1"/>
  <c r="AP150" i="1"/>
  <c r="AQ150" i="1"/>
  <c r="AR150" i="1"/>
  <c r="AS150" i="1"/>
  <c r="AW150" i="1"/>
  <c r="BY441" i="1"/>
  <c r="BZ441" i="1" s="1"/>
  <c r="BW442" i="1" a="1"/>
  <c r="BW442" i="1" s="1"/>
  <c r="CB439" i="1"/>
  <c r="CK150" i="1"/>
  <c r="K443" i="1"/>
  <c r="DP443" i="1"/>
  <c r="CZ442" i="1"/>
  <c r="BC441" i="1"/>
  <c r="BA441" i="1"/>
  <c r="CM145" i="1"/>
  <c r="CQ443" i="1"/>
  <c r="V445" i="1"/>
  <c r="N445" i="1"/>
  <c r="AH445" i="1"/>
  <c r="AD445" i="1"/>
  <c r="DA442" i="1"/>
  <c r="DB442" i="1" s="1"/>
  <c r="DC442" i="1" s="1"/>
  <c r="AJ442" i="1"/>
  <c r="AK442" i="1" s="1"/>
  <c r="AL442" i="1" s="1"/>
  <c r="AF442" i="1"/>
  <c r="AG441" i="1"/>
  <c r="AB441" i="1"/>
  <c r="AC441" i="1" s="1"/>
  <c r="AE441" i="1" s="1"/>
  <c r="BQ146" i="1"/>
  <c r="CS150" i="1"/>
  <c r="CY443" i="1"/>
  <c r="CW443" i="1"/>
  <c r="AI440" i="1"/>
  <c r="AZ442" i="1"/>
  <c r="U442" i="1"/>
  <c r="P441" i="1"/>
  <c r="Q441" i="1" s="1"/>
  <c r="R441" i="1" s="1"/>
  <c r="S441" i="1" s="1"/>
  <c r="BB442" i="1"/>
  <c r="Q440" i="1"/>
  <c r="R440" i="1" s="1"/>
  <c r="S440" i="1" s="1"/>
  <c r="AA439" i="1"/>
  <c r="W446" i="1"/>
  <c r="O446" i="1"/>
  <c r="T444" i="1"/>
  <c r="L444" i="1"/>
  <c r="CP444" i="1"/>
  <c r="M442" i="1"/>
  <c r="X441" i="1"/>
  <c r="Y441" i="1" s="1"/>
  <c r="Z441" i="1" s="1"/>
  <c r="CR442" i="1"/>
  <c r="DQ442" i="1"/>
  <c r="CX443" i="1"/>
  <c r="H444" i="1"/>
  <c r="I444" i="1" s="1"/>
  <c r="DR441" i="1"/>
  <c r="DS441" i="1" s="1"/>
  <c r="D445" i="1"/>
  <c r="E444" i="1"/>
  <c r="G446" i="1"/>
  <c r="F447" i="1"/>
  <c r="AT150" i="1" l="1"/>
  <c r="BX442" i="1"/>
  <c r="BY442" i="1" s="1"/>
  <c r="BZ442" i="1" s="1"/>
  <c r="BW443" i="1" a="1"/>
  <c r="BW443" i="1" s="1"/>
  <c r="BX443" i="1" s="1"/>
  <c r="CB440" i="1"/>
  <c r="CI150" i="1"/>
  <c r="K444" i="1"/>
  <c r="DP444" i="1"/>
  <c r="CZ443" i="1"/>
  <c r="BJ150" i="1"/>
  <c r="BP150" i="1"/>
  <c r="BC442" i="1"/>
  <c r="BA442" i="1"/>
  <c r="CQ444" i="1"/>
  <c r="V446" i="1"/>
  <c r="N446" i="1"/>
  <c r="AH446" i="1"/>
  <c r="AD446" i="1"/>
  <c r="AJ443" i="1"/>
  <c r="AK443" i="1" s="1"/>
  <c r="AL443" i="1" s="1"/>
  <c r="AF443" i="1"/>
  <c r="AG442" i="1"/>
  <c r="AB442" i="1"/>
  <c r="AC442" i="1" s="1"/>
  <c r="AE442" i="1" s="1"/>
  <c r="BE150" i="1"/>
  <c r="CT150" i="1"/>
  <c r="CU150" i="1"/>
  <c r="BI150" i="1"/>
  <c r="BH150" i="1"/>
  <c r="BD150" i="1"/>
  <c r="BS146" i="1"/>
  <c r="BF150" i="1"/>
  <c r="CY444" i="1"/>
  <c r="CW444" i="1"/>
  <c r="AI441" i="1"/>
  <c r="AZ443" i="1"/>
  <c r="U443" i="1"/>
  <c r="BB443" i="1"/>
  <c r="M443" i="1"/>
  <c r="AA441" i="1"/>
  <c r="AA440" i="1"/>
  <c r="W447" i="1"/>
  <c r="O447" i="1"/>
  <c r="T445" i="1"/>
  <c r="L445" i="1"/>
  <c r="CP445" i="1"/>
  <c r="P442" i="1"/>
  <c r="X442" i="1"/>
  <c r="CR443" i="1"/>
  <c r="DQ443" i="1"/>
  <c r="CX444" i="1"/>
  <c r="H445" i="1"/>
  <c r="I445" i="1" s="1"/>
  <c r="DR442" i="1"/>
  <c r="DS442" i="1" s="1"/>
  <c r="E445" i="1"/>
  <c r="D446" i="1"/>
  <c r="G447" i="1"/>
  <c r="F448" i="1"/>
  <c r="AN150" i="1" l="1"/>
  <c r="AU150" i="1" s="1"/>
  <c r="CC440" i="1"/>
  <c r="CC441" i="1" s="1"/>
  <c r="CC442" i="1" s="1"/>
  <c r="CC443" i="1" s="1"/>
  <c r="CC444" i="1" s="1"/>
  <c r="CC445" i="1" s="1"/>
  <c r="CC446" i="1" s="1"/>
  <c r="CC447" i="1" s="1"/>
  <c r="BY443" i="1"/>
  <c r="BZ443" i="1" s="1"/>
  <c r="DA443" i="1"/>
  <c r="DB443" i="1" s="1"/>
  <c r="DC443" i="1" s="1"/>
  <c r="BW444" i="1" a="1"/>
  <c r="BW444" i="1" s="1"/>
  <c r="BX444" i="1" s="1"/>
  <c r="CB441" i="1"/>
  <c r="CF146" i="1"/>
  <c r="CJ146" i="1" s="1"/>
  <c r="CE146" i="1"/>
  <c r="CL146" i="1" s="1"/>
  <c r="BT146" i="1"/>
  <c r="CD146" i="1"/>
  <c r="CH146" i="1" s="1"/>
  <c r="K445" i="1"/>
  <c r="DP445" i="1"/>
  <c r="CZ444" i="1"/>
  <c r="BC443" i="1"/>
  <c r="BA443" i="1"/>
  <c r="CQ445" i="1"/>
  <c r="V447" i="1"/>
  <c r="N447" i="1"/>
  <c r="AH447" i="1"/>
  <c r="AD447" i="1"/>
  <c r="DA444" i="1"/>
  <c r="DB444" i="1" s="1"/>
  <c r="AJ444" i="1"/>
  <c r="AK444" i="1" s="1"/>
  <c r="AL444" i="1" s="1"/>
  <c r="AF444" i="1"/>
  <c r="AG443" i="1"/>
  <c r="AB443" i="1"/>
  <c r="AC443" i="1" s="1"/>
  <c r="AE443" i="1" s="1"/>
  <c r="CV150" i="1"/>
  <c r="BK150" i="1"/>
  <c r="AM151" i="1"/>
  <c r="BG150" i="1"/>
  <c r="CY445" i="1"/>
  <c r="CW445" i="1"/>
  <c r="AI442" i="1"/>
  <c r="AZ444" i="1"/>
  <c r="X443" i="1"/>
  <c r="Y443" i="1" s="1"/>
  <c r="Z443" i="1" s="1"/>
  <c r="U444" i="1"/>
  <c r="M444" i="1"/>
  <c r="BB444" i="1"/>
  <c r="Q442" i="1"/>
  <c r="R442" i="1" s="1"/>
  <c r="S442" i="1" s="1"/>
  <c r="W448" i="1"/>
  <c r="O448" i="1"/>
  <c r="T446" i="1"/>
  <c r="L446" i="1"/>
  <c r="CP446" i="1"/>
  <c r="Y442" i="1"/>
  <c r="Z442" i="1" s="1"/>
  <c r="P443" i="1"/>
  <c r="CR444" i="1"/>
  <c r="DQ444" i="1"/>
  <c r="CX445" i="1"/>
  <c r="H446" i="1"/>
  <c r="I446" i="1" s="1"/>
  <c r="DR443" i="1"/>
  <c r="DS443" i="1" s="1"/>
  <c r="E446" i="1"/>
  <c r="D447" i="1"/>
  <c r="G448" i="1"/>
  <c r="F449" i="1"/>
  <c r="AV150" i="1" l="1"/>
  <c r="AR151" i="1"/>
  <c r="AS151" i="1"/>
  <c r="AO151" i="1"/>
  <c r="AP151" i="1"/>
  <c r="AQ151" i="1"/>
  <c r="AW151" i="1"/>
  <c r="DC444" i="1"/>
  <c r="CC448" i="1"/>
  <c r="BY444" i="1"/>
  <c r="BZ444" i="1" s="1"/>
  <c r="BW445" i="1" a="1"/>
  <c r="BW445" i="1" s="1"/>
  <c r="BX445" i="1" s="1"/>
  <c r="CB442" i="1"/>
  <c r="CG146" i="1"/>
  <c r="CK151" i="1"/>
  <c r="K446" i="1"/>
  <c r="DP446" i="1"/>
  <c r="CZ445" i="1"/>
  <c r="BC444" i="1"/>
  <c r="BA444" i="1"/>
  <c r="CQ446" i="1"/>
  <c r="V448" i="1"/>
  <c r="N448" i="1"/>
  <c r="AH448" i="1"/>
  <c r="AD448" i="1"/>
  <c r="AJ445" i="1"/>
  <c r="AK445" i="1" s="1"/>
  <c r="AL445" i="1" s="1"/>
  <c r="AF445" i="1"/>
  <c r="AG444" i="1"/>
  <c r="AB444" i="1"/>
  <c r="AC444" i="1" s="1"/>
  <c r="AE444" i="1" s="1"/>
  <c r="CS151" i="1"/>
  <c r="BQ147" i="1"/>
  <c r="BS147" i="1" s="1"/>
  <c r="CY446" i="1"/>
  <c r="CW446" i="1"/>
  <c r="AI443" i="1"/>
  <c r="AZ445" i="1"/>
  <c r="M445" i="1"/>
  <c r="BB445" i="1"/>
  <c r="U445" i="1"/>
  <c r="Q443" i="1"/>
  <c r="R443" i="1" s="1"/>
  <c r="S443" i="1" s="1"/>
  <c r="AA442" i="1"/>
  <c r="W449" i="1"/>
  <c r="O449" i="1"/>
  <c r="T447" i="1"/>
  <c r="L447" i="1"/>
  <c r="CP447" i="1"/>
  <c r="X444" i="1"/>
  <c r="P444" i="1"/>
  <c r="CR445" i="1"/>
  <c r="DQ445" i="1"/>
  <c r="CX446" i="1"/>
  <c r="H447" i="1"/>
  <c r="I447" i="1" s="1"/>
  <c r="DR444" i="1"/>
  <c r="DS444" i="1" s="1"/>
  <c r="E447" i="1"/>
  <c r="D448" i="1"/>
  <c r="G449" i="1"/>
  <c r="F450" i="1"/>
  <c r="AT151" i="1" l="1"/>
  <c r="CC449" i="1"/>
  <c r="BY445" i="1"/>
  <c r="BZ445" i="1" s="1"/>
  <c r="DA445" i="1"/>
  <c r="DB445" i="1" s="1"/>
  <c r="DC445" i="1" s="1"/>
  <c r="BW446" i="1" a="1"/>
  <c r="BW446" i="1" s="1"/>
  <c r="BX446" i="1" s="1"/>
  <c r="CB443" i="1"/>
  <c r="CF147" i="1"/>
  <c r="CJ147" i="1" s="1"/>
  <c r="CE147" i="1"/>
  <c r="CL147" i="1" s="1"/>
  <c r="CI151" i="1"/>
  <c r="BT147" i="1"/>
  <c r="CD147" i="1"/>
  <c r="CH147" i="1" s="1"/>
  <c r="K447" i="1"/>
  <c r="DP447" i="1"/>
  <c r="CZ446" i="1"/>
  <c r="BP151" i="1"/>
  <c r="BC445" i="1"/>
  <c r="BA445" i="1"/>
  <c r="CM146" i="1"/>
  <c r="CQ447" i="1"/>
  <c r="V449" i="1"/>
  <c r="N449" i="1"/>
  <c r="AH449" i="1"/>
  <c r="AD449" i="1"/>
  <c r="AJ446" i="1"/>
  <c r="AK446" i="1" s="1"/>
  <c r="AL446" i="1" s="1"/>
  <c r="AF446" i="1"/>
  <c r="AG445" i="1"/>
  <c r="AB445" i="1"/>
  <c r="AC445" i="1" s="1"/>
  <c r="AE445" i="1" s="1"/>
  <c r="BE151" i="1"/>
  <c r="CT151" i="1"/>
  <c r="BH151" i="1"/>
  <c r="CU151" i="1"/>
  <c r="BI151" i="1"/>
  <c r="BJ151" i="1"/>
  <c r="BF151" i="1"/>
  <c r="BD151" i="1"/>
  <c r="CY447" i="1"/>
  <c r="CW447" i="1"/>
  <c r="AI444" i="1"/>
  <c r="AZ446" i="1"/>
  <c r="BB446" i="1"/>
  <c r="U446" i="1"/>
  <c r="Q444" i="1"/>
  <c r="R444" i="1" s="1"/>
  <c r="S444" i="1" s="1"/>
  <c r="AA443" i="1"/>
  <c r="W450" i="1"/>
  <c r="O450" i="1"/>
  <c r="T448" i="1"/>
  <c r="L448" i="1"/>
  <c r="CP448" i="1"/>
  <c r="M446" i="1"/>
  <c r="Y444" i="1"/>
  <c r="Z444" i="1" s="1"/>
  <c r="X445" i="1"/>
  <c r="Y445" i="1" s="1"/>
  <c r="Z445" i="1" s="1"/>
  <c r="P445" i="1"/>
  <c r="CR446" i="1"/>
  <c r="DQ446" i="1"/>
  <c r="CX447" i="1"/>
  <c r="H448" i="1"/>
  <c r="I448" i="1" s="1"/>
  <c r="DR445" i="1"/>
  <c r="DS445" i="1" s="1"/>
  <c r="D449" i="1"/>
  <c r="E448" i="1"/>
  <c r="G450" i="1"/>
  <c r="F451" i="1"/>
  <c r="AN151" i="1" l="1"/>
  <c r="AU151" i="1" s="1"/>
  <c r="CC450" i="1"/>
  <c r="BY446" i="1"/>
  <c r="BZ446" i="1" s="1"/>
  <c r="BW447" i="1" a="1"/>
  <c r="BW447" i="1" s="1"/>
  <c r="BX447" i="1" s="1"/>
  <c r="CB444" i="1"/>
  <c r="CG147" i="1"/>
  <c r="K448" i="1"/>
  <c r="DP448" i="1"/>
  <c r="CZ447" i="1"/>
  <c r="BC446" i="1"/>
  <c r="BA446" i="1"/>
  <c r="CQ448" i="1"/>
  <c r="V450" i="1"/>
  <c r="N450" i="1"/>
  <c r="AH450" i="1"/>
  <c r="AD450" i="1"/>
  <c r="DA447" i="1"/>
  <c r="DB447" i="1" s="1"/>
  <c r="AJ447" i="1"/>
  <c r="AK447" i="1" s="1"/>
  <c r="AL447" i="1" s="1"/>
  <c r="AF447" i="1"/>
  <c r="AG446" i="1"/>
  <c r="AB446" i="1"/>
  <c r="AC446" i="1" s="1"/>
  <c r="AE446" i="1" s="1"/>
  <c r="CV151" i="1"/>
  <c r="BK151" i="1"/>
  <c r="AM152" i="1"/>
  <c r="BG151" i="1"/>
  <c r="CY448" i="1"/>
  <c r="CW448" i="1"/>
  <c r="AI445" i="1"/>
  <c r="DA446" i="1"/>
  <c r="DB446" i="1" s="1"/>
  <c r="DC446" i="1" s="1"/>
  <c r="AZ447" i="1"/>
  <c r="M447" i="1"/>
  <c r="U447" i="1"/>
  <c r="BB447" i="1"/>
  <c r="Q445" i="1"/>
  <c r="R445" i="1" s="1"/>
  <c r="S445" i="1" s="1"/>
  <c r="AA444" i="1"/>
  <c r="W451" i="1"/>
  <c r="O451" i="1"/>
  <c r="T449" i="1"/>
  <c r="L449" i="1"/>
  <c r="P446" i="1"/>
  <c r="CP449" i="1"/>
  <c r="X446" i="1"/>
  <c r="Y446" i="1" s="1"/>
  <c r="Z446" i="1" s="1"/>
  <c r="CR447" i="1"/>
  <c r="DQ447" i="1"/>
  <c r="CX448" i="1"/>
  <c r="H449" i="1"/>
  <c r="I449" i="1" s="1"/>
  <c r="DR446" i="1"/>
  <c r="DS446" i="1" s="1"/>
  <c r="D450" i="1"/>
  <c r="E449" i="1"/>
  <c r="G451" i="1"/>
  <c r="F452" i="1"/>
  <c r="AV151" i="1" l="1"/>
  <c r="AO152" i="1"/>
  <c r="AP152" i="1"/>
  <c r="AQ152" i="1"/>
  <c r="AR152" i="1"/>
  <c r="AS152" i="1"/>
  <c r="AW152" i="1"/>
  <c r="CC451" i="1"/>
  <c r="BY447" i="1"/>
  <c r="BZ447" i="1" s="1"/>
  <c r="BW448" i="1" a="1"/>
  <c r="BW448" i="1" s="1"/>
  <c r="BX448" i="1" s="1"/>
  <c r="CB445" i="1"/>
  <c r="CK152" i="1"/>
  <c r="K449" i="1"/>
  <c r="DP449" i="1"/>
  <c r="CZ448" i="1"/>
  <c r="BC447" i="1"/>
  <c r="BA447" i="1"/>
  <c r="CM147" i="1"/>
  <c r="CQ449" i="1"/>
  <c r="V451" i="1"/>
  <c r="N451" i="1"/>
  <c r="AH451" i="1"/>
  <c r="AD451" i="1"/>
  <c r="AJ448" i="1"/>
  <c r="AK448" i="1" s="1"/>
  <c r="AL448" i="1" s="1"/>
  <c r="AF448" i="1"/>
  <c r="AG447" i="1"/>
  <c r="AB447" i="1"/>
  <c r="AC447" i="1" s="1"/>
  <c r="AE447" i="1" s="1"/>
  <c r="CS152" i="1"/>
  <c r="BQ148" i="1"/>
  <c r="BS148" i="1" s="1"/>
  <c r="CY449" i="1"/>
  <c r="CW449" i="1"/>
  <c r="AI446" i="1"/>
  <c r="DC447" i="1"/>
  <c r="AZ448" i="1"/>
  <c r="BB448" i="1"/>
  <c r="U448" i="1"/>
  <c r="Q446" i="1"/>
  <c r="R446" i="1" s="1"/>
  <c r="S446" i="1" s="1"/>
  <c r="AA445" i="1"/>
  <c r="W452" i="1"/>
  <c r="O452" i="1"/>
  <c r="T450" i="1"/>
  <c r="L450" i="1"/>
  <c r="CP450" i="1"/>
  <c r="M448" i="1"/>
  <c r="P447" i="1"/>
  <c r="X447" i="1"/>
  <c r="Y447" i="1" s="1"/>
  <c r="Z447" i="1" s="1"/>
  <c r="CR448" i="1"/>
  <c r="DQ448" i="1"/>
  <c r="CX449" i="1"/>
  <c r="H450" i="1"/>
  <c r="I450" i="1" s="1"/>
  <c r="DR447" i="1"/>
  <c r="DS447" i="1" s="1"/>
  <c r="E450" i="1"/>
  <c r="D451" i="1"/>
  <c r="G452" i="1"/>
  <c r="F453" i="1"/>
  <c r="AT152" i="1" l="1"/>
  <c r="AN152" i="1" s="1"/>
  <c r="AU152" i="1" s="1"/>
  <c r="BY448" i="1"/>
  <c r="BZ448" i="1" s="1"/>
  <c r="BW449" i="1" a="1"/>
  <c r="BW449" i="1" s="1"/>
  <c r="CB446" i="1"/>
  <c r="CF148" i="1"/>
  <c r="CJ148" i="1" s="1"/>
  <c r="CE148" i="1"/>
  <c r="CL148" i="1" s="1"/>
  <c r="CI152" i="1"/>
  <c r="BT148" i="1"/>
  <c r="CD148" i="1"/>
  <c r="CH148" i="1" s="1"/>
  <c r="K450" i="1"/>
  <c r="DP450" i="1"/>
  <c r="CZ449" i="1"/>
  <c r="BP152" i="1"/>
  <c r="BC448" i="1"/>
  <c r="BA448" i="1"/>
  <c r="CQ450" i="1"/>
  <c r="V452" i="1"/>
  <c r="N452" i="1"/>
  <c r="AH452" i="1"/>
  <c r="AD452" i="1"/>
  <c r="DA449" i="1"/>
  <c r="DB449" i="1" s="1"/>
  <c r="AJ449" i="1"/>
  <c r="AK449" i="1" s="1"/>
  <c r="AL449" i="1" s="1"/>
  <c r="AF449" i="1"/>
  <c r="AG448" i="1"/>
  <c r="AB448" i="1"/>
  <c r="AC448" i="1" s="1"/>
  <c r="AE448" i="1" s="1"/>
  <c r="BF152" i="1"/>
  <c r="CT152" i="1"/>
  <c r="CU152" i="1"/>
  <c r="BI152" i="1"/>
  <c r="BH152" i="1"/>
  <c r="BJ152" i="1"/>
  <c r="BD152" i="1"/>
  <c r="BE152" i="1"/>
  <c r="CY450" i="1"/>
  <c r="CW450" i="1"/>
  <c r="AI447" i="1"/>
  <c r="DA448" i="1"/>
  <c r="DB448" i="1" s="1"/>
  <c r="DC448" i="1" s="1"/>
  <c r="AZ449" i="1"/>
  <c r="BB449" i="1"/>
  <c r="M449" i="1"/>
  <c r="U449" i="1"/>
  <c r="Q447" i="1"/>
  <c r="R447" i="1" s="1"/>
  <c r="S447" i="1" s="1"/>
  <c r="AA446" i="1"/>
  <c r="W453" i="1"/>
  <c r="O453" i="1"/>
  <c r="T451" i="1"/>
  <c r="L451" i="1"/>
  <c r="CP451" i="1"/>
  <c r="P448" i="1"/>
  <c r="X448" i="1"/>
  <c r="Y448" i="1" s="1"/>
  <c r="Z448" i="1" s="1"/>
  <c r="CR449" i="1"/>
  <c r="DQ449" i="1"/>
  <c r="CX450" i="1"/>
  <c r="H451" i="1"/>
  <c r="I451" i="1" s="1"/>
  <c r="DR448" i="1"/>
  <c r="DS448" i="1" s="1"/>
  <c r="E451" i="1"/>
  <c r="D452" i="1"/>
  <c r="G453" i="1"/>
  <c r="F454" i="1"/>
  <c r="AV152" i="1" l="1"/>
  <c r="BX449" i="1"/>
  <c r="BY449" i="1" s="1"/>
  <c r="BZ449" i="1" s="1"/>
  <c r="BW450" i="1" a="1"/>
  <c r="BW450" i="1" s="1"/>
  <c r="BX450" i="1" s="1"/>
  <c r="CB447" i="1"/>
  <c r="CG148" i="1"/>
  <c r="CM148" i="1" s="1"/>
  <c r="K451" i="1"/>
  <c r="DP451" i="1"/>
  <c r="CZ450" i="1"/>
  <c r="BC449" i="1"/>
  <c r="BA449" i="1"/>
  <c r="CQ451" i="1"/>
  <c r="V453" i="1"/>
  <c r="N453" i="1"/>
  <c r="AH453" i="1"/>
  <c r="AD453" i="1"/>
  <c r="AJ450" i="1"/>
  <c r="AK450" i="1" s="1"/>
  <c r="AL450" i="1" s="1"/>
  <c r="AF450" i="1"/>
  <c r="AG449" i="1"/>
  <c r="AB449" i="1"/>
  <c r="AC449" i="1" s="1"/>
  <c r="AE449" i="1" s="1"/>
  <c r="CV152" i="1"/>
  <c r="BK152" i="1"/>
  <c r="AM153" i="1"/>
  <c r="BG152" i="1"/>
  <c r="CY451" i="1"/>
  <c r="CW451" i="1"/>
  <c r="AI448" i="1"/>
  <c r="DC449" i="1"/>
  <c r="AZ450" i="1"/>
  <c r="M450" i="1"/>
  <c r="BB450" i="1"/>
  <c r="U450" i="1"/>
  <c r="Q448" i="1"/>
  <c r="R448" i="1" s="1"/>
  <c r="S448" i="1" s="1"/>
  <c r="AA447" i="1"/>
  <c r="W454" i="1"/>
  <c r="O454" i="1"/>
  <c r="T452" i="1"/>
  <c r="L452" i="1"/>
  <c r="CP452" i="1"/>
  <c r="P449" i="1"/>
  <c r="X449" i="1"/>
  <c r="Y449" i="1" s="1"/>
  <c r="Z449" i="1" s="1"/>
  <c r="CR450" i="1"/>
  <c r="DQ450" i="1"/>
  <c r="CX451" i="1"/>
  <c r="H452" i="1"/>
  <c r="I452" i="1" s="1"/>
  <c r="DR449" i="1"/>
  <c r="DS449" i="1" s="1"/>
  <c r="E452" i="1"/>
  <c r="D453" i="1"/>
  <c r="G454" i="1"/>
  <c r="F455" i="1"/>
  <c r="AP153" i="1" l="1"/>
  <c r="AQ153" i="1"/>
  <c r="AR153" i="1"/>
  <c r="AS153" i="1"/>
  <c r="AO153" i="1"/>
  <c r="AW153" i="1"/>
  <c r="BY450" i="1"/>
  <c r="BZ450" i="1" s="1"/>
  <c r="BW451" i="1" a="1"/>
  <c r="BW451" i="1" s="1"/>
  <c r="BX451" i="1" s="1"/>
  <c r="CB448" i="1"/>
  <c r="CK153" i="1"/>
  <c r="K452" i="1"/>
  <c r="DP452" i="1"/>
  <c r="CZ451" i="1"/>
  <c r="BC450" i="1"/>
  <c r="BA450" i="1"/>
  <c r="CQ452" i="1"/>
  <c r="V454" i="1"/>
  <c r="N454" i="1"/>
  <c r="AH454" i="1"/>
  <c r="AD454" i="1"/>
  <c r="AJ451" i="1"/>
  <c r="AK451" i="1" s="1"/>
  <c r="AL451" i="1" s="1"/>
  <c r="AF451" i="1"/>
  <c r="AG450" i="1"/>
  <c r="AB450" i="1"/>
  <c r="AC450" i="1" s="1"/>
  <c r="AE450" i="1" s="1"/>
  <c r="BQ149" i="1"/>
  <c r="BS149" i="1" s="1"/>
  <c r="CS153" i="1"/>
  <c r="CY452" i="1"/>
  <c r="CW452" i="1"/>
  <c r="AI449" i="1"/>
  <c r="DA450" i="1"/>
  <c r="DB450" i="1" s="1"/>
  <c r="DC450" i="1" s="1"/>
  <c r="AZ451" i="1"/>
  <c r="BB451" i="1"/>
  <c r="U451" i="1"/>
  <c r="M451" i="1"/>
  <c r="Q449" i="1"/>
  <c r="R449" i="1" s="1"/>
  <c r="S449" i="1" s="1"/>
  <c r="AA448" i="1"/>
  <c r="W455" i="1"/>
  <c r="O455" i="1"/>
  <c r="T453" i="1"/>
  <c r="L453" i="1"/>
  <c r="CP453" i="1"/>
  <c r="P450" i="1"/>
  <c r="X450" i="1"/>
  <c r="CR451" i="1"/>
  <c r="DQ451" i="1"/>
  <c r="CX452" i="1"/>
  <c r="H453" i="1"/>
  <c r="I453" i="1" s="1"/>
  <c r="DR450" i="1"/>
  <c r="DS450" i="1" s="1"/>
  <c r="E453" i="1"/>
  <c r="D454" i="1"/>
  <c r="G455" i="1"/>
  <c r="F456" i="1"/>
  <c r="AT153" i="1" l="1"/>
  <c r="BW452" i="1" a="1"/>
  <c r="BW452" i="1" s="1"/>
  <c r="BX452" i="1" s="1"/>
  <c r="BY451" i="1"/>
  <c r="BZ451" i="1" s="1"/>
  <c r="CB449" i="1"/>
  <c r="CF149" i="1"/>
  <c r="CJ149" i="1" s="1"/>
  <c r="CE149" i="1"/>
  <c r="CL149" i="1" s="1"/>
  <c r="CI153" i="1"/>
  <c r="BT149" i="1"/>
  <c r="CD149" i="1"/>
  <c r="CH149" i="1" s="1"/>
  <c r="K453" i="1"/>
  <c r="DP453" i="1"/>
  <c r="CZ452" i="1"/>
  <c r="BJ153" i="1"/>
  <c r="BP153" i="1"/>
  <c r="BC451" i="1"/>
  <c r="BA451" i="1"/>
  <c r="CQ453" i="1"/>
  <c r="V455" i="1"/>
  <c r="N455" i="1"/>
  <c r="AH455" i="1"/>
  <c r="AD455" i="1"/>
  <c r="AJ452" i="1"/>
  <c r="AK452" i="1" s="1"/>
  <c r="AL452" i="1" s="1"/>
  <c r="AF452" i="1"/>
  <c r="AG451" i="1"/>
  <c r="AB451" i="1"/>
  <c r="AC451" i="1" s="1"/>
  <c r="AE451" i="1" s="1"/>
  <c r="CU153" i="1"/>
  <c r="BI153" i="1"/>
  <c r="BH153" i="1"/>
  <c r="BF153" i="1"/>
  <c r="CT153" i="1"/>
  <c r="BD153" i="1"/>
  <c r="BE153" i="1"/>
  <c r="CY453" i="1"/>
  <c r="CW453" i="1"/>
  <c r="AI450" i="1"/>
  <c r="DA451" i="1"/>
  <c r="DB451" i="1" s="1"/>
  <c r="DC451" i="1" s="1"/>
  <c r="AZ452" i="1"/>
  <c r="M452" i="1"/>
  <c r="U452" i="1"/>
  <c r="BB452" i="1"/>
  <c r="Q450" i="1"/>
  <c r="R450" i="1" s="1"/>
  <c r="S450" i="1" s="1"/>
  <c r="AA449" i="1"/>
  <c r="W456" i="1"/>
  <c r="O456" i="1"/>
  <c r="T454" i="1"/>
  <c r="L454" i="1"/>
  <c r="CP454" i="1"/>
  <c r="X451" i="1"/>
  <c r="Y451" i="1" s="1"/>
  <c r="Z451" i="1" s="1"/>
  <c r="P451" i="1"/>
  <c r="Y450" i="1"/>
  <c r="Z450" i="1" s="1"/>
  <c r="CR452" i="1"/>
  <c r="DQ452" i="1"/>
  <c r="CX453" i="1"/>
  <c r="H454" i="1"/>
  <c r="I454" i="1" s="1"/>
  <c r="DR451" i="1"/>
  <c r="DS451" i="1" s="1"/>
  <c r="E454" i="1"/>
  <c r="D455" i="1"/>
  <c r="G456" i="1"/>
  <c r="F457" i="1"/>
  <c r="AN153" i="1" l="1"/>
  <c r="AV153" i="1" s="1"/>
  <c r="BY452" i="1"/>
  <c r="BZ452" i="1" s="1"/>
  <c r="BW453" i="1" a="1"/>
  <c r="BW453" i="1" s="1"/>
  <c r="BX453" i="1" s="1"/>
  <c r="CB450" i="1"/>
  <c r="CG149" i="1"/>
  <c r="K454" i="1"/>
  <c r="DP454" i="1"/>
  <c r="CZ453" i="1"/>
  <c r="BC452" i="1"/>
  <c r="BA452" i="1"/>
  <c r="CQ454" i="1"/>
  <c r="V456" i="1"/>
  <c r="N456" i="1"/>
  <c r="AH456" i="1"/>
  <c r="AD456" i="1"/>
  <c r="DA453" i="1"/>
  <c r="DB453" i="1" s="1"/>
  <c r="AJ453" i="1"/>
  <c r="AK453" i="1" s="1"/>
  <c r="AL453" i="1" s="1"/>
  <c r="AF453" i="1"/>
  <c r="AG452" i="1"/>
  <c r="AB452" i="1"/>
  <c r="AC452" i="1" s="1"/>
  <c r="AE452" i="1" s="1"/>
  <c r="CV153" i="1"/>
  <c r="BK153" i="1"/>
  <c r="BG153" i="1"/>
  <c r="AM154" i="1"/>
  <c r="CY454" i="1"/>
  <c r="CW454" i="1"/>
  <c r="AI451" i="1"/>
  <c r="DA452" i="1"/>
  <c r="DB452" i="1" s="1"/>
  <c r="DC452" i="1" s="1"/>
  <c r="AZ453" i="1"/>
  <c r="M453" i="1"/>
  <c r="BB453" i="1"/>
  <c r="U453" i="1"/>
  <c r="Q451" i="1"/>
  <c r="R451" i="1" s="1"/>
  <c r="S451" i="1" s="1"/>
  <c r="AA450" i="1"/>
  <c r="W457" i="1"/>
  <c r="O457" i="1"/>
  <c r="T455" i="1"/>
  <c r="L455" i="1"/>
  <c r="CP455" i="1"/>
  <c r="P452" i="1"/>
  <c r="X452" i="1"/>
  <c r="CR453" i="1"/>
  <c r="DQ453" i="1"/>
  <c r="CX454" i="1"/>
  <c r="H455" i="1"/>
  <c r="I455" i="1" s="1"/>
  <c r="DR452" i="1"/>
  <c r="DS452" i="1" s="1"/>
  <c r="E455" i="1"/>
  <c r="D456" i="1"/>
  <c r="G457" i="1"/>
  <c r="F458" i="1"/>
  <c r="AU153" i="1" l="1"/>
  <c r="AS154" i="1"/>
  <c r="AO154" i="1"/>
  <c r="BF154" i="1" s="1"/>
  <c r="AP154" i="1"/>
  <c r="AQ154" i="1"/>
  <c r="AR154" i="1"/>
  <c r="AW154" i="1"/>
  <c r="BY453" i="1"/>
  <c r="BZ453" i="1" s="1"/>
  <c r="BW454" i="1" a="1"/>
  <c r="BW454" i="1" s="1"/>
  <c r="BX454" i="1" s="1"/>
  <c r="DA454" i="1"/>
  <c r="DB454" i="1" s="1"/>
  <c r="DC454" i="1" s="1"/>
  <c r="CB451" i="1"/>
  <c r="CK154" i="1"/>
  <c r="K455" i="1"/>
  <c r="DP455" i="1"/>
  <c r="CZ454" i="1"/>
  <c r="BC453" i="1"/>
  <c r="BA453" i="1"/>
  <c r="CM149" i="1"/>
  <c r="CQ455" i="1"/>
  <c r="V457" i="1"/>
  <c r="N457" i="1"/>
  <c r="AH457" i="1"/>
  <c r="AD457" i="1"/>
  <c r="AJ454" i="1"/>
  <c r="AK454" i="1" s="1"/>
  <c r="AL454" i="1" s="1"/>
  <c r="AF454" i="1"/>
  <c r="AG453" i="1"/>
  <c r="AB453" i="1"/>
  <c r="AC453" i="1" s="1"/>
  <c r="AE453" i="1" s="1"/>
  <c r="CS154" i="1"/>
  <c r="BQ150" i="1"/>
  <c r="CY455" i="1"/>
  <c r="CW455" i="1"/>
  <c r="AI452" i="1"/>
  <c r="DC453" i="1"/>
  <c r="AZ454" i="1"/>
  <c r="BB454" i="1"/>
  <c r="U454" i="1"/>
  <c r="M454" i="1"/>
  <c r="Q452" i="1"/>
  <c r="R452" i="1" s="1"/>
  <c r="S452" i="1" s="1"/>
  <c r="AA451" i="1"/>
  <c r="W458" i="1"/>
  <c r="O458" i="1"/>
  <c r="T456" i="1"/>
  <c r="L456" i="1"/>
  <c r="CP456" i="1"/>
  <c r="Y452" i="1"/>
  <c r="Z452" i="1" s="1"/>
  <c r="X453" i="1"/>
  <c r="P453" i="1"/>
  <c r="DQ454" i="1"/>
  <c r="CR454" i="1"/>
  <c r="CX455" i="1"/>
  <c r="H456" i="1"/>
  <c r="I456" i="1" s="1"/>
  <c r="DR453" i="1"/>
  <c r="DS453" i="1" s="1"/>
  <c r="E456" i="1"/>
  <c r="D457" i="1"/>
  <c r="G458" i="1"/>
  <c r="F459" i="1"/>
  <c r="AT154" i="1" l="1"/>
  <c r="BW455" i="1" a="1"/>
  <c r="BW455" i="1" s="1"/>
  <c r="BX455" i="1" s="1"/>
  <c r="DA455" i="1"/>
  <c r="DB455" i="1" s="1"/>
  <c r="DC455" i="1" s="1"/>
  <c r="BY454" i="1"/>
  <c r="BZ454" i="1" s="1"/>
  <c r="CB452" i="1"/>
  <c r="CI154" i="1"/>
  <c r="K456" i="1"/>
  <c r="DP456" i="1"/>
  <c r="CZ455" i="1"/>
  <c r="BP154" i="1"/>
  <c r="BC454" i="1"/>
  <c r="BA454" i="1"/>
  <c r="CQ456" i="1"/>
  <c r="V458" i="1"/>
  <c r="N458" i="1"/>
  <c r="AH458" i="1"/>
  <c r="AD458" i="1"/>
  <c r="AJ455" i="1"/>
  <c r="AK455" i="1" s="1"/>
  <c r="AL455" i="1" s="1"/>
  <c r="AF455" i="1"/>
  <c r="AG454" i="1"/>
  <c r="AB454" i="1"/>
  <c r="AC454" i="1" s="1"/>
  <c r="AE454" i="1" s="1"/>
  <c r="BJ154" i="1"/>
  <c r="CU154" i="1"/>
  <c r="CT154" i="1"/>
  <c r="BD154" i="1"/>
  <c r="BE154" i="1"/>
  <c r="BH154" i="1"/>
  <c r="BI154" i="1"/>
  <c r="BS150" i="1"/>
  <c r="CY456" i="1"/>
  <c r="CW456" i="1"/>
  <c r="AI453" i="1"/>
  <c r="AZ455" i="1"/>
  <c r="M455" i="1"/>
  <c r="BB455" i="1"/>
  <c r="U455" i="1"/>
  <c r="Q453" i="1"/>
  <c r="R453" i="1" s="1"/>
  <c r="S453" i="1" s="1"/>
  <c r="AA452" i="1"/>
  <c r="W459" i="1"/>
  <c r="O459" i="1"/>
  <c r="T457" i="1"/>
  <c r="L457" i="1"/>
  <c r="CP457" i="1"/>
  <c r="P454" i="1"/>
  <c r="X454" i="1"/>
  <c r="Y454" i="1" s="1"/>
  <c r="Z454" i="1" s="1"/>
  <c r="CR455" i="1"/>
  <c r="Y453" i="1"/>
  <c r="Z453" i="1" s="1"/>
  <c r="DQ455" i="1"/>
  <c r="CX456" i="1"/>
  <c r="H457" i="1"/>
  <c r="I457" i="1" s="1"/>
  <c r="DR454" i="1"/>
  <c r="DS454" i="1" s="1"/>
  <c r="D458" i="1"/>
  <c r="E457" i="1"/>
  <c r="G459" i="1"/>
  <c r="F460" i="1"/>
  <c r="AN154" i="1" l="1"/>
  <c r="AU154" i="1" s="1"/>
  <c r="CC452" i="1"/>
  <c r="CC453" i="1" s="1"/>
  <c r="CC454" i="1" s="1"/>
  <c r="CC455" i="1" s="1"/>
  <c r="CC456" i="1" s="1"/>
  <c r="CC457" i="1" s="1"/>
  <c r="CC458" i="1" s="1"/>
  <c r="CC459" i="1" s="1"/>
  <c r="BW456" i="1" a="1"/>
  <c r="BW456" i="1" s="1"/>
  <c r="BX456" i="1" s="1"/>
  <c r="BY455" i="1"/>
  <c r="BZ455" i="1" s="1"/>
  <c r="CB453" i="1"/>
  <c r="CF150" i="1"/>
  <c r="CJ150" i="1" s="1"/>
  <c r="CE150" i="1"/>
  <c r="CL150" i="1" s="1"/>
  <c r="BT150" i="1"/>
  <c r="CD150" i="1"/>
  <c r="CH150" i="1" s="1"/>
  <c r="K457" i="1"/>
  <c r="DP457" i="1"/>
  <c r="CZ456" i="1"/>
  <c r="BC455" i="1"/>
  <c r="BA455" i="1"/>
  <c r="CQ457" i="1"/>
  <c r="V459" i="1"/>
  <c r="N459" i="1"/>
  <c r="AH459" i="1"/>
  <c r="AD459" i="1"/>
  <c r="AJ456" i="1"/>
  <c r="AK456" i="1" s="1"/>
  <c r="AL456" i="1" s="1"/>
  <c r="AF456" i="1"/>
  <c r="AG455" i="1"/>
  <c r="AB455" i="1"/>
  <c r="AC455" i="1" s="1"/>
  <c r="AE455" i="1" s="1"/>
  <c r="CV154" i="1"/>
  <c r="BG154" i="1"/>
  <c r="AM155" i="1"/>
  <c r="BK154" i="1"/>
  <c r="CY457" i="1"/>
  <c r="CW457" i="1"/>
  <c r="AI454" i="1"/>
  <c r="AZ456" i="1"/>
  <c r="U456" i="1"/>
  <c r="M456" i="1"/>
  <c r="BB456" i="1"/>
  <c r="Q454" i="1"/>
  <c r="R454" i="1" s="1"/>
  <c r="S454" i="1" s="1"/>
  <c r="AA453" i="1"/>
  <c r="W460" i="1"/>
  <c r="O460" i="1"/>
  <c r="T458" i="1"/>
  <c r="L458" i="1"/>
  <c r="CP458" i="1"/>
  <c r="X455" i="1"/>
  <c r="Y455" i="1" s="1"/>
  <c r="Z455" i="1" s="1"/>
  <c r="CR456" i="1"/>
  <c r="P455" i="1"/>
  <c r="DQ456" i="1"/>
  <c r="CX457" i="1"/>
  <c r="H458" i="1"/>
  <c r="I458" i="1" s="1"/>
  <c r="DR455" i="1"/>
  <c r="DS455" i="1" s="1"/>
  <c r="E458" i="1"/>
  <c r="D459" i="1"/>
  <c r="G460" i="1"/>
  <c r="F461" i="1"/>
  <c r="AV154" i="1" l="1"/>
  <c r="AO155" i="1"/>
  <c r="AP155" i="1"/>
  <c r="AQ155" i="1"/>
  <c r="AR155" i="1"/>
  <c r="AS155" i="1"/>
  <c r="AW155" i="1"/>
  <c r="BY456" i="1"/>
  <c r="BZ456" i="1" s="1"/>
  <c r="CC460" i="1"/>
  <c r="DA456" i="1"/>
  <c r="DB456" i="1" s="1"/>
  <c r="DC456" i="1" s="1"/>
  <c r="BW457" i="1" a="1"/>
  <c r="BW457" i="1" s="1"/>
  <c r="BX457" i="1" s="1"/>
  <c r="DA457" i="1"/>
  <c r="DB457" i="1" s="1"/>
  <c r="CB454" i="1"/>
  <c r="CG150" i="1"/>
  <c r="CK155" i="1"/>
  <c r="K458" i="1"/>
  <c r="DP458" i="1"/>
  <c r="CZ457" i="1"/>
  <c r="BC456" i="1"/>
  <c r="BA456" i="1"/>
  <c r="CQ458" i="1"/>
  <c r="V460" i="1"/>
  <c r="N460" i="1"/>
  <c r="AH460" i="1"/>
  <c r="AD460" i="1"/>
  <c r="AJ457" i="1"/>
  <c r="AK457" i="1" s="1"/>
  <c r="AL457" i="1" s="1"/>
  <c r="AF457" i="1"/>
  <c r="AG456" i="1"/>
  <c r="AB456" i="1"/>
  <c r="AC456" i="1" s="1"/>
  <c r="AE456" i="1" s="1"/>
  <c r="CS155" i="1"/>
  <c r="BQ151" i="1"/>
  <c r="BS151" i="1" s="1"/>
  <c r="CY458" i="1"/>
  <c r="CW458" i="1"/>
  <c r="AI455" i="1"/>
  <c r="AZ457" i="1"/>
  <c r="U457" i="1"/>
  <c r="M457" i="1"/>
  <c r="BB457" i="1"/>
  <c r="Q455" i="1"/>
  <c r="R455" i="1" s="1"/>
  <c r="S455" i="1" s="1"/>
  <c r="AA454" i="1"/>
  <c r="W461" i="1"/>
  <c r="O461" i="1"/>
  <c r="T459" i="1"/>
  <c r="L459" i="1"/>
  <c r="CP459" i="1"/>
  <c r="P456" i="1"/>
  <c r="X456" i="1"/>
  <c r="DQ457" i="1"/>
  <c r="CR457" i="1"/>
  <c r="CX458" i="1"/>
  <c r="H459" i="1"/>
  <c r="I459" i="1" s="1"/>
  <c r="DR456" i="1"/>
  <c r="DS456" i="1" s="1"/>
  <c r="E459" i="1"/>
  <c r="D460" i="1"/>
  <c r="G461" i="1"/>
  <c r="F462" i="1"/>
  <c r="AT155" i="1" l="1"/>
  <c r="AN155" i="1" s="1"/>
  <c r="AV155" i="1" s="1"/>
  <c r="DC457" i="1"/>
  <c r="CC461" i="1"/>
  <c r="BY457" i="1"/>
  <c r="BZ457" i="1" s="1"/>
  <c r="BW458" i="1" a="1"/>
  <c r="BW458" i="1" s="1"/>
  <c r="BX458" i="1" s="1"/>
  <c r="CB455" i="1"/>
  <c r="CI155" i="1"/>
  <c r="CF151" i="1"/>
  <c r="CJ151" i="1" s="1"/>
  <c r="CE151" i="1"/>
  <c r="CL151" i="1" s="1"/>
  <c r="BT151" i="1"/>
  <c r="CD151" i="1"/>
  <c r="CH151" i="1" s="1"/>
  <c r="K459" i="1"/>
  <c r="DP459" i="1"/>
  <c r="CZ458" i="1"/>
  <c r="BP155" i="1"/>
  <c r="BC457" i="1"/>
  <c r="BA457" i="1"/>
  <c r="CM150" i="1"/>
  <c r="CQ459" i="1"/>
  <c r="V461" i="1"/>
  <c r="N461" i="1"/>
  <c r="AH461" i="1"/>
  <c r="AD461" i="1"/>
  <c r="DA458" i="1"/>
  <c r="DB458" i="1" s="1"/>
  <c r="DC458" i="1" s="1"/>
  <c r="AJ458" i="1"/>
  <c r="AK458" i="1" s="1"/>
  <c r="AL458" i="1" s="1"/>
  <c r="AF458" i="1"/>
  <c r="AB457" i="1"/>
  <c r="AC457" i="1" s="1"/>
  <c r="AE457" i="1" s="1"/>
  <c r="CT155" i="1"/>
  <c r="CU155" i="1"/>
  <c r="BH155" i="1"/>
  <c r="BE155" i="1"/>
  <c r="BI155" i="1"/>
  <c r="BJ155" i="1"/>
  <c r="BF155" i="1"/>
  <c r="BD155" i="1"/>
  <c r="CY459" i="1"/>
  <c r="CW459" i="1"/>
  <c r="AI456" i="1"/>
  <c r="AZ458" i="1"/>
  <c r="AG457" i="1"/>
  <c r="BB458" i="1"/>
  <c r="U458" i="1"/>
  <c r="Q456" i="1"/>
  <c r="R456" i="1" s="1"/>
  <c r="S456" i="1" s="1"/>
  <c r="AA455" i="1"/>
  <c r="W462" i="1"/>
  <c r="O462" i="1"/>
  <c r="T460" i="1"/>
  <c r="L460" i="1"/>
  <c r="CP460" i="1"/>
  <c r="Y456" i="1"/>
  <c r="Z456" i="1" s="1"/>
  <c r="M458" i="1"/>
  <c r="X457" i="1"/>
  <c r="P457" i="1"/>
  <c r="CR458" i="1"/>
  <c r="DQ458" i="1"/>
  <c r="CX459" i="1"/>
  <c r="H460" i="1"/>
  <c r="I460" i="1" s="1"/>
  <c r="DR457" i="1"/>
  <c r="DS457" i="1" s="1"/>
  <c r="E460" i="1"/>
  <c r="D461" i="1"/>
  <c r="G462" i="1"/>
  <c r="F463" i="1"/>
  <c r="AU155" i="1" l="1"/>
  <c r="CC462" i="1"/>
  <c r="BY458" i="1"/>
  <c r="BZ458" i="1" s="1"/>
  <c r="BW459" i="1" a="1"/>
  <c r="BW459" i="1" s="1"/>
  <c r="CB456" i="1"/>
  <c r="CG151" i="1"/>
  <c r="K460" i="1"/>
  <c r="DP460" i="1"/>
  <c r="CZ459" i="1"/>
  <c r="BC458" i="1"/>
  <c r="BA458" i="1"/>
  <c r="CQ460" i="1"/>
  <c r="V462" i="1"/>
  <c r="N462" i="1"/>
  <c r="AH462" i="1"/>
  <c r="AD462" i="1"/>
  <c r="DA459" i="1"/>
  <c r="DB459" i="1" s="1"/>
  <c r="DC459" i="1" s="1"/>
  <c r="AJ459" i="1"/>
  <c r="AK459" i="1" s="1"/>
  <c r="AL459" i="1" s="1"/>
  <c r="AF459" i="1"/>
  <c r="AG458" i="1"/>
  <c r="AB458" i="1"/>
  <c r="AC458" i="1" s="1"/>
  <c r="AE458" i="1" s="1"/>
  <c r="CV155" i="1"/>
  <c r="BK155" i="1"/>
  <c r="AM156" i="1"/>
  <c r="BG155" i="1"/>
  <c r="CY460" i="1"/>
  <c r="CW460" i="1"/>
  <c r="AI457" i="1"/>
  <c r="AZ459" i="1"/>
  <c r="U459" i="1"/>
  <c r="BB459" i="1"/>
  <c r="M459" i="1"/>
  <c r="Q457" i="1"/>
  <c r="R457" i="1" s="1"/>
  <c r="S457" i="1" s="1"/>
  <c r="AA456" i="1"/>
  <c r="W463" i="1"/>
  <c r="O463" i="1"/>
  <c r="T461" i="1"/>
  <c r="L461" i="1"/>
  <c r="P458" i="1"/>
  <c r="CP461" i="1"/>
  <c r="Y457" i="1"/>
  <c r="Z457" i="1" s="1"/>
  <c r="X458" i="1"/>
  <c r="Y458" i="1" s="1"/>
  <c r="Z458" i="1" s="1"/>
  <c r="CR459" i="1"/>
  <c r="DQ459" i="1"/>
  <c r="CX460" i="1"/>
  <c r="H461" i="1"/>
  <c r="I461" i="1" s="1"/>
  <c r="DR458" i="1"/>
  <c r="DS458" i="1" s="1"/>
  <c r="E461" i="1"/>
  <c r="D462" i="1"/>
  <c r="G463" i="1"/>
  <c r="F464" i="1"/>
  <c r="AQ156" i="1" l="1"/>
  <c r="AR156" i="1"/>
  <c r="AS156" i="1"/>
  <c r="AO156" i="1"/>
  <c r="AP156" i="1"/>
  <c r="AW156" i="1"/>
  <c r="CC463" i="1"/>
  <c r="BX459" i="1"/>
  <c r="BY459" i="1" s="1"/>
  <c r="BZ459" i="1" s="1"/>
  <c r="BW460" i="1" a="1"/>
  <c r="BW460" i="1" s="1"/>
  <c r="BX460" i="1" s="1"/>
  <c r="CB457" i="1"/>
  <c r="CK156" i="1"/>
  <c r="K461" i="1"/>
  <c r="DP461" i="1"/>
  <c r="CZ460" i="1"/>
  <c r="BC459" i="1"/>
  <c r="BA459" i="1"/>
  <c r="CM151" i="1"/>
  <c r="CQ461" i="1"/>
  <c r="V463" i="1"/>
  <c r="N463" i="1"/>
  <c r="AH463" i="1"/>
  <c r="AD463" i="1"/>
  <c r="AJ460" i="1"/>
  <c r="AK460" i="1" s="1"/>
  <c r="AL460" i="1" s="1"/>
  <c r="AF460" i="1"/>
  <c r="AG459" i="1"/>
  <c r="AB459" i="1"/>
  <c r="AC459" i="1" s="1"/>
  <c r="AE459" i="1" s="1"/>
  <c r="CS156" i="1"/>
  <c r="BQ152" i="1"/>
  <c r="BS152" i="1" s="1"/>
  <c r="CY461" i="1"/>
  <c r="CW461" i="1"/>
  <c r="AI458" i="1"/>
  <c r="AZ460" i="1"/>
  <c r="U460" i="1"/>
  <c r="M460" i="1"/>
  <c r="BB460" i="1"/>
  <c r="Q458" i="1"/>
  <c r="R458" i="1" s="1"/>
  <c r="S458" i="1" s="1"/>
  <c r="AA457" i="1"/>
  <c r="W464" i="1"/>
  <c r="O464" i="1"/>
  <c r="T462" i="1"/>
  <c r="L462" i="1"/>
  <c r="CP462" i="1"/>
  <c r="X459" i="1"/>
  <c r="Y459" i="1" s="1"/>
  <c r="Z459" i="1" s="1"/>
  <c r="P459" i="1"/>
  <c r="CR460" i="1"/>
  <c r="DQ460" i="1"/>
  <c r="CX461" i="1"/>
  <c r="H462" i="1"/>
  <c r="I462" i="1" s="1"/>
  <c r="DR459" i="1"/>
  <c r="DS459" i="1" s="1"/>
  <c r="D463" i="1"/>
  <c r="E462" i="1"/>
  <c r="G464" i="1"/>
  <c r="F465" i="1"/>
  <c r="AT156" i="1" l="1"/>
  <c r="AN156" i="1" s="1"/>
  <c r="BY460" i="1"/>
  <c r="BZ460" i="1" s="1"/>
  <c r="BW461" i="1" a="1"/>
  <c r="BW461" i="1" s="1"/>
  <c r="BX461" i="1" s="1"/>
  <c r="CB458" i="1"/>
  <c r="CF152" i="1"/>
  <c r="CJ152" i="1" s="1"/>
  <c r="CE152" i="1"/>
  <c r="CL152" i="1" s="1"/>
  <c r="CI156" i="1"/>
  <c r="CD152" i="1"/>
  <c r="CH152" i="1" s="1"/>
  <c r="K462" i="1"/>
  <c r="DP462" i="1"/>
  <c r="CZ461" i="1"/>
  <c r="BP156" i="1"/>
  <c r="BC460" i="1"/>
  <c r="BA460" i="1"/>
  <c r="CQ462" i="1"/>
  <c r="V464" i="1"/>
  <c r="N464" i="1"/>
  <c r="AH464" i="1"/>
  <c r="AD464" i="1"/>
  <c r="AJ461" i="1"/>
  <c r="AK461" i="1" s="1"/>
  <c r="AL461" i="1" s="1"/>
  <c r="AF461" i="1"/>
  <c r="AG460" i="1"/>
  <c r="AB460" i="1"/>
  <c r="AC460" i="1" s="1"/>
  <c r="AE460" i="1" s="1"/>
  <c r="BD156" i="1"/>
  <c r="CT156" i="1"/>
  <c r="BJ156" i="1"/>
  <c r="CU156" i="1"/>
  <c r="BH156" i="1"/>
  <c r="BI156" i="1"/>
  <c r="BE156" i="1"/>
  <c r="BF156" i="1"/>
  <c r="BT152" i="1"/>
  <c r="CY462" i="1"/>
  <c r="CW462" i="1"/>
  <c r="AI459" i="1"/>
  <c r="DA460" i="1"/>
  <c r="DB460" i="1" s="1"/>
  <c r="DC460" i="1" s="1"/>
  <c r="AZ461" i="1"/>
  <c r="M461" i="1"/>
  <c r="U461" i="1"/>
  <c r="BB461" i="1"/>
  <c r="Q459" i="1"/>
  <c r="R459" i="1" s="1"/>
  <c r="S459" i="1" s="1"/>
  <c r="AA458" i="1"/>
  <c r="W465" i="1"/>
  <c r="O465" i="1"/>
  <c r="T463" i="1"/>
  <c r="L463" i="1"/>
  <c r="CP463" i="1"/>
  <c r="X460" i="1"/>
  <c r="Y460" i="1" s="1"/>
  <c r="Z460" i="1" s="1"/>
  <c r="P460" i="1"/>
  <c r="CR461" i="1"/>
  <c r="DQ461" i="1"/>
  <c r="CX462" i="1"/>
  <c r="H463" i="1"/>
  <c r="I463" i="1" s="1"/>
  <c r="DR460" i="1"/>
  <c r="DS460" i="1" s="1"/>
  <c r="E463" i="1"/>
  <c r="D464" i="1"/>
  <c r="G465" i="1"/>
  <c r="F466" i="1"/>
  <c r="AV156" i="1" l="1"/>
  <c r="AU156" i="1"/>
  <c r="BY461" i="1"/>
  <c r="BZ461" i="1" s="1"/>
  <c r="DA461" i="1"/>
  <c r="DB461" i="1" s="1"/>
  <c r="DC461" i="1" s="1"/>
  <c r="BW462" i="1" a="1"/>
  <c r="BW462" i="1" s="1"/>
  <c r="CB459" i="1"/>
  <c r="CG152" i="1"/>
  <c r="CM152" i="1" s="1"/>
  <c r="K463" i="1"/>
  <c r="DP463" i="1"/>
  <c r="CZ462" i="1"/>
  <c r="BC461" i="1"/>
  <c r="BA461" i="1"/>
  <c r="CQ463" i="1"/>
  <c r="V465" i="1"/>
  <c r="N465" i="1"/>
  <c r="AH465" i="1"/>
  <c r="AD465" i="1"/>
  <c r="DA462" i="1"/>
  <c r="DB462" i="1" s="1"/>
  <c r="AJ462" i="1"/>
  <c r="AK462" i="1" s="1"/>
  <c r="AL462" i="1" s="1"/>
  <c r="AF462" i="1"/>
  <c r="AG461" i="1"/>
  <c r="AB461" i="1"/>
  <c r="AC461" i="1" s="1"/>
  <c r="AE461" i="1" s="1"/>
  <c r="CV156" i="1"/>
  <c r="BG156" i="1"/>
  <c r="AM157" i="1"/>
  <c r="BK156" i="1"/>
  <c r="CY463" i="1"/>
  <c r="CW463" i="1"/>
  <c r="AI460" i="1"/>
  <c r="AZ462" i="1"/>
  <c r="BB462" i="1"/>
  <c r="U462" i="1"/>
  <c r="M462" i="1"/>
  <c r="Q460" i="1"/>
  <c r="R460" i="1" s="1"/>
  <c r="S460" i="1" s="1"/>
  <c r="AA459" i="1"/>
  <c r="W466" i="1"/>
  <c r="O466" i="1"/>
  <c r="T464" i="1"/>
  <c r="L464" i="1"/>
  <c r="CP464" i="1"/>
  <c r="X461" i="1"/>
  <c r="Y461" i="1" s="1"/>
  <c r="Z461" i="1" s="1"/>
  <c r="P461" i="1"/>
  <c r="CR462" i="1"/>
  <c r="DQ462" i="1"/>
  <c r="CX463" i="1"/>
  <c r="H464" i="1"/>
  <c r="I464" i="1" s="1"/>
  <c r="DR461" i="1"/>
  <c r="DS461" i="1" s="1"/>
  <c r="E464" i="1"/>
  <c r="D465" i="1"/>
  <c r="G466" i="1"/>
  <c r="F467" i="1"/>
  <c r="AO157" i="1" l="1"/>
  <c r="AP157" i="1"/>
  <c r="AQ157" i="1"/>
  <c r="AR157" i="1"/>
  <c r="AS157" i="1"/>
  <c r="AW157" i="1"/>
  <c r="BX462" i="1"/>
  <c r="BY462" i="1" s="1"/>
  <c r="BZ462" i="1" s="1"/>
  <c r="DC462" i="1"/>
  <c r="BW463" i="1" a="1"/>
  <c r="BW463" i="1" s="1"/>
  <c r="BX463" i="1" s="1"/>
  <c r="CB460" i="1"/>
  <c r="CK157" i="1"/>
  <c r="K464" i="1"/>
  <c r="DP464" i="1"/>
  <c r="CZ463" i="1"/>
  <c r="BC462" i="1"/>
  <c r="BA462" i="1"/>
  <c r="CQ464" i="1"/>
  <c r="V466" i="1"/>
  <c r="N466" i="1"/>
  <c r="AH466" i="1"/>
  <c r="AD466" i="1"/>
  <c r="AJ463" i="1"/>
  <c r="AK463" i="1" s="1"/>
  <c r="AL463" i="1" s="1"/>
  <c r="AF463" i="1"/>
  <c r="AG462" i="1"/>
  <c r="AB462" i="1"/>
  <c r="AC462" i="1" s="1"/>
  <c r="AE462" i="1" s="1"/>
  <c r="BQ153" i="1"/>
  <c r="BS153" i="1" s="1"/>
  <c r="CS157" i="1"/>
  <c r="CY464" i="1"/>
  <c r="CW464" i="1"/>
  <c r="AI461" i="1"/>
  <c r="AZ463" i="1"/>
  <c r="BB463" i="1"/>
  <c r="U463" i="1"/>
  <c r="M463" i="1"/>
  <c r="Q461" i="1"/>
  <c r="R461" i="1" s="1"/>
  <c r="S461" i="1" s="1"/>
  <c r="AA460" i="1"/>
  <c r="W467" i="1"/>
  <c r="O467" i="1"/>
  <c r="T465" i="1"/>
  <c r="L465" i="1"/>
  <c r="CP465" i="1"/>
  <c r="P462" i="1"/>
  <c r="X462" i="1"/>
  <c r="CR463" i="1"/>
  <c r="DQ463" i="1"/>
  <c r="CX464" i="1"/>
  <c r="H465" i="1"/>
  <c r="I465" i="1" s="1"/>
  <c r="DR462" i="1"/>
  <c r="DS462" i="1" s="1"/>
  <c r="E465" i="1"/>
  <c r="D466" i="1"/>
  <c r="G467" i="1"/>
  <c r="F468" i="1"/>
  <c r="AT157" i="1" l="1"/>
  <c r="BY463" i="1"/>
  <c r="BZ463" i="1" s="1"/>
  <c r="BW464" i="1" a="1"/>
  <c r="BW464" i="1" s="1"/>
  <c r="BX464" i="1" s="1"/>
  <c r="CB461" i="1"/>
  <c r="CI157" i="1"/>
  <c r="CF153" i="1"/>
  <c r="CJ153" i="1" s="1"/>
  <c r="CE153" i="1"/>
  <c r="CL153" i="1" s="1"/>
  <c r="BT153" i="1"/>
  <c r="CD153" i="1"/>
  <c r="CH153" i="1" s="1"/>
  <c r="K465" i="1"/>
  <c r="DP465" i="1"/>
  <c r="CZ464" i="1"/>
  <c r="BP157" i="1"/>
  <c r="BC463" i="1"/>
  <c r="BA463" i="1"/>
  <c r="CQ465" i="1"/>
  <c r="V467" i="1"/>
  <c r="N467" i="1"/>
  <c r="AH467" i="1"/>
  <c r="AD467" i="1"/>
  <c r="AJ464" i="1"/>
  <c r="AK464" i="1" s="1"/>
  <c r="AL464" i="1" s="1"/>
  <c r="AF464" i="1"/>
  <c r="AG463" i="1"/>
  <c r="AB463" i="1"/>
  <c r="AC463" i="1" s="1"/>
  <c r="AE463" i="1" s="1"/>
  <c r="CT157" i="1"/>
  <c r="CU157" i="1"/>
  <c r="BI157" i="1"/>
  <c r="BJ157" i="1"/>
  <c r="BH157" i="1"/>
  <c r="BF157" i="1"/>
  <c r="BE157" i="1"/>
  <c r="BD157" i="1"/>
  <c r="CY465" i="1"/>
  <c r="CW465" i="1"/>
  <c r="AI462" i="1"/>
  <c r="DA463" i="1"/>
  <c r="DB463" i="1" s="1"/>
  <c r="DC463" i="1" s="1"/>
  <c r="AZ464" i="1"/>
  <c r="BB464" i="1"/>
  <c r="U464" i="1"/>
  <c r="Q462" i="1"/>
  <c r="R462" i="1" s="1"/>
  <c r="S462" i="1" s="1"/>
  <c r="AA461" i="1"/>
  <c r="W468" i="1"/>
  <c r="O468" i="1"/>
  <c r="T466" i="1"/>
  <c r="L466" i="1"/>
  <c r="CP466" i="1"/>
  <c r="X463" i="1"/>
  <c r="M464" i="1"/>
  <c r="P463" i="1"/>
  <c r="CR464" i="1"/>
  <c r="Y462" i="1"/>
  <c r="Z462" i="1" s="1"/>
  <c r="DQ464" i="1"/>
  <c r="CX465" i="1"/>
  <c r="H466" i="1"/>
  <c r="I466" i="1" s="1"/>
  <c r="DR463" i="1"/>
  <c r="DS463" i="1" s="1"/>
  <c r="D467" i="1"/>
  <c r="E466" i="1"/>
  <c r="G468" i="1"/>
  <c r="F469" i="1"/>
  <c r="AN157" i="1" l="1"/>
  <c r="AU157" i="1" s="1"/>
  <c r="BY464" i="1"/>
  <c r="BZ464" i="1" s="1"/>
  <c r="BW465" i="1" a="1"/>
  <c r="BW465" i="1" s="1"/>
  <c r="CB462" i="1"/>
  <c r="CG153" i="1"/>
  <c r="K466" i="1"/>
  <c r="DP466" i="1"/>
  <c r="CZ465" i="1"/>
  <c r="BC464" i="1"/>
  <c r="BA464" i="1"/>
  <c r="CQ466" i="1"/>
  <c r="V468" i="1"/>
  <c r="N468" i="1"/>
  <c r="AH468" i="1"/>
  <c r="AD468" i="1"/>
  <c r="AJ465" i="1"/>
  <c r="AK465" i="1" s="1"/>
  <c r="AL465" i="1" s="1"/>
  <c r="AF465" i="1"/>
  <c r="AG464" i="1"/>
  <c r="AB464" i="1"/>
  <c r="AC464" i="1" s="1"/>
  <c r="AE464" i="1" s="1"/>
  <c r="CV157" i="1"/>
  <c r="BK157" i="1"/>
  <c r="BG157" i="1"/>
  <c r="AM158" i="1"/>
  <c r="CY466" i="1"/>
  <c r="CW466" i="1"/>
  <c r="AI463" i="1"/>
  <c r="DA464" i="1"/>
  <c r="DB464" i="1" s="1"/>
  <c r="DC464" i="1" s="1"/>
  <c r="AZ465" i="1"/>
  <c r="U465" i="1"/>
  <c r="BB465" i="1"/>
  <c r="Q463" i="1"/>
  <c r="R463" i="1" s="1"/>
  <c r="S463" i="1" s="1"/>
  <c r="AA462" i="1"/>
  <c r="W469" i="1"/>
  <c r="O469" i="1"/>
  <c r="T467" i="1"/>
  <c r="L467" i="1"/>
  <c r="Y463" i="1"/>
  <c r="Z463" i="1" s="1"/>
  <c r="P464" i="1"/>
  <c r="CP467" i="1"/>
  <c r="M465" i="1"/>
  <c r="X464" i="1"/>
  <c r="CR465" i="1"/>
  <c r="DQ465" i="1"/>
  <c r="CX466" i="1"/>
  <c r="H467" i="1"/>
  <c r="I467" i="1" s="1"/>
  <c r="DR464" i="1"/>
  <c r="DS464" i="1" s="1"/>
  <c r="E467" i="1"/>
  <c r="D468" i="1"/>
  <c r="G469" i="1"/>
  <c r="F470" i="1"/>
  <c r="AV157" i="1" l="1"/>
  <c r="AO158" i="1"/>
  <c r="AP158" i="1"/>
  <c r="AQ158" i="1"/>
  <c r="AR158" i="1"/>
  <c r="AS158" i="1"/>
  <c r="AW158" i="1"/>
  <c r="BX465" i="1"/>
  <c r="BY465" i="1" s="1"/>
  <c r="BZ465" i="1" s="1"/>
  <c r="BW466" i="1" a="1"/>
  <c r="BW466" i="1" s="1"/>
  <c r="BX466" i="1" s="1"/>
  <c r="CB463" i="1"/>
  <c r="CK158" i="1"/>
  <c r="K467" i="1"/>
  <c r="DP467" i="1"/>
  <c r="CZ466" i="1"/>
  <c r="BC465" i="1"/>
  <c r="BA465" i="1"/>
  <c r="CM153" i="1"/>
  <c r="CQ467" i="1"/>
  <c r="V469" i="1"/>
  <c r="N469" i="1"/>
  <c r="AH469" i="1"/>
  <c r="AD469" i="1"/>
  <c r="AJ466" i="1"/>
  <c r="AK466" i="1" s="1"/>
  <c r="AL466" i="1" s="1"/>
  <c r="AF466" i="1"/>
  <c r="AG465" i="1"/>
  <c r="AB465" i="1"/>
  <c r="AC465" i="1" s="1"/>
  <c r="AE465" i="1" s="1"/>
  <c r="CS158" i="1"/>
  <c r="BQ154" i="1"/>
  <c r="CY467" i="1"/>
  <c r="CW467" i="1"/>
  <c r="AI464" i="1"/>
  <c r="DA465" i="1"/>
  <c r="DB465" i="1" s="1"/>
  <c r="DC465" i="1" s="1"/>
  <c r="AZ466" i="1"/>
  <c r="BB466" i="1"/>
  <c r="M466" i="1"/>
  <c r="U466" i="1"/>
  <c r="Q464" i="1"/>
  <c r="R464" i="1" s="1"/>
  <c r="S464" i="1" s="1"/>
  <c r="AA463" i="1"/>
  <c r="W470" i="1"/>
  <c r="O470" i="1"/>
  <c r="T468" i="1"/>
  <c r="L468" i="1"/>
  <c r="Y464" i="1"/>
  <c r="Z464" i="1" s="1"/>
  <c r="CP468" i="1"/>
  <c r="P465" i="1"/>
  <c r="X465" i="1"/>
  <c r="Y465" i="1" s="1"/>
  <c r="Z465" i="1" s="1"/>
  <c r="CR466" i="1"/>
  <c r="DQ466" i="1"/>
  <c r="CX467" i="1"/>
  <c r="H468" i="1"/>
  <c r="I468" i="1" s="1"/>
  <c r="DR465" i="1"/>
  <c r="DS465" i="1" s="1"/>
  <c r="E468" i="1"/>
  <c r="D469" i="1"/>
  <c r="G470" i="1"/>
  <c r="F471" i="1"/>
  <c r="AT158" i="1" l="1"/>
  <c r="AN158" i="1" s="1"/>
  <c r="BY466" i="1"/>
  <c r="BZ466" i="1" s="1"/>
  <c r="BW467" i="1" a="1"/>
  <c r="BW467" i="1" s="1"/>
  <c r="CB464" i="1"/>
  <c r="CI158" i="1"/>
  <c r="K468" i="1"/>
  <c r="DP468" i="1"/>
  <c r="CZ467" i="1"/>
  <c r="BP158" i="1"/>
  <c r="BC466" i="1"/>
  <c r="BA466" i="1"/>
  <c r="CQ468" i="1"/>
  <c r="V470" i="1"/>
  <c r="N470" i="1"/>
  <c r="AH470" i="1"/>
  <c r="AD470" i="1"/>
  <c r="AJ467" i="1"/>
  <c r="AK467" i="1" s="1"/>
  <c r="AL467" i="1" s="1"/>
  <c r="AF467" i="1"/>
  <c r="AG466" i="1"/>
  <c r="AB466" i="1"/>
  <c r="AC466" i="1" s="1"/>
  <c r="AE466" i="1" s="1"/>
  <c r="BF158" i="1"/>
  <c r="CT158" i="1"/>
  <c r="CU158" i="1"/>
  <c r="BD158" i="1"/>
  <c r="BH158" i="1"/>
  <c r="BJ158" i="1"/>
  <c r="BE158" i="1"/>
  <c r="BS154" i="1"/>
  <c r="BI158" i="1"/>
  <c r="CY468" i="1"/>
  <c r="CW468" i="1"/>
  <c r="AI465" i="1"/>
  <c r="DA466" i="1"/>
  <c r="DB466" i="1" s="1"/>
  <c r="DC466" i="1" s="1"/>
  <c r="AZ467" i="1"/>
  <c r="BB467" i="1"/>
  <c r="U467" i="1"/>
  <c r="Q465" i="1"/>
  <c r="R465" i="1" s="1"/>
  <c r="S465" i="1" s="1"/>
  <c r="AA464" i="1"/>
  <c r="W471" i="1"/>
  <c r="O471" i="1"/>
  <c r="T469" i="1"/>
  <c r="L469" i="1"/>
  <c r="CP469" i="1"/>
  <c r="M467" i="1"/>
  <c r="P466" i="1"/>
  <c r="X466" i="1"/>
  <c r="CR467" i="1"/>
  <c r="DQ467" i="1"/>
  <c r="CX468" i="1"/>
  <c r="H469" i="1"/>
  <c r="I469" i="1" s="1"/>
  <c r="DR466" i="1"/>
  <c r="DS466" i="1" s="1"/>
  <c r="E469" i="1"/>
  <c r="D470" i="1"/>
  <c r="G471" i="1"/>
  <c r="F472" i="1"/>
  <c r="AV158" i="1" l="1"/>
  <c r="AU158" i="1"/>
  <c r="CC464" i="1"/>
  <c r="CC465" i="1" s="1"/>
  <c r="CC466" i="1" s="1"/>
  <c r="CC467" i="1" s="1"/>
  <c r="CC468" i="1" s="1"/>
  <c r="CC469" i="1" s="1"/>
  <c r="CC470" i="1" s="1"/>
  <c r="CC471" i="1" s="1"/>
  <c r="BX467" i="1"/>
  <c r="BY467" i="1" s="1"/>
  <c r="BZ467" i="1" s="1"/>
  <c r="BW468" i="1" a="1"/>
  <c r="BW468" i="1" s="1"/>
  <c r="BX468" i="1" s="1"/>
  <c r="CB465" i="1"/>
  <c r="CF154" i="1"/>
  <c r="CJ154" i="1" s="1"/>
  <c r="CE154" i="1"/>
  <c r="CL154" i="1" s="1"/>
  <c r="BT154" i="1"/>
  <c r="CD154" i="1"/>
  <c r="CH154" i="1" s="1"/>
  <c r="K469" i="1"/>
  <c r="DP469" i="1"/>
  <c r="CZ468" i="1"/>
  <c r="BC467" i="1"/>
  <c r="BA467" i="1"/>
  <c r="CQ469" i="1"/>
  <c r="V471" i="1"/>
  <c r="N471" i="1"/>
  <c r="AD471" i="1"/>
  <c r="AH471" i="1"/>
  <c r="DA468" i="1"/>
  <c r="DB468" i="1" s="1"/>
  <c r="AJ468" i="1"/>
  <c r="AK468" i="1" s="1"/>
  <c r="AL468" i="1" s="1"/>
  <c r="AF468" i="1"/>
  <c r="AG467" i="1"/>
  <c r="AB467" i="1"/>
  <c r="AC467" i="1" s="1"/>
  <c r="AE467" i="1" s="1"/>
  <c r="CV158" i="1"/>
  <c r="BK158" i="1"/>
  <c r="AM159" i="1"/>
  <c r="BG158" i="1"/>
  <c r="CY469" i="1"/>
  <c r="CW469" i="1"/>
  <c r="AI466" i="1"/>
  <c r="DA467" i="1"/>
  <c r="DB467" i="1" s="1"/>
  <c r="DC467" i="1" s="1"/>
  <c r="AZ468" i="1"/>
  <c r="M468" i="1"/>
  <c r="BB468" i="1"/>
  <c r="U468" i="1"/>
  <c r="Q466" i="1"/>
  <c r="R466" i="1" s="1"/>
  <c r="S466" i="1" s="1"/>
  <c r="AA465" i="1"/>
  <c r="W472" i="1"/>
  <c r="O472" i="1"/>
  <c r="T470" i="1"/>
  <c r="L470" i="1"/>
  <c r="CP470" i="1"/>
  <c r="P467" i="1"/>
  <c r="Y466" i="1"/>
  <c r="Z466" i="1" s="1"/>
  <c r="X467" i="1"/>
  <c r="Y467" i="1" s="1"/>
  <c r="Z467" i="1" s="1"/>
  <c r="CR468" i="1"/>
  <c r="DQ468" i="1"/>
  <c r="CX469" i="1"/>
  <c r="H470" i="1"/>
  <c r="I470" i="1" s="1"/>
  <c r="DR467" i="1"/>
  <c r="DS467" i="1" s="1"/>
  <c r="D471" i="1"/>
  <c r="E470" i="1"/>
  <c r="G472" i="1"/>
  <c r="F473" i="1"/>
  <c r="AR159" i="1" l="1"/>
  <c r="AS159" i="1"/>
  <c r="AO159" i="1"/>
  <c r="AP159" i="1"/>
  <c r="AQ159" i="1"/>
  <c r="AW159" i="1"/>
  <c r="BY468" i="1"/>
  <c r="BZ468" i="1" s="1"/>
  <c r="BW469" i="1" a="1"/>
  <c r="BW469" i="1" s="1"/>
  <c r="BX469" i="1" s="1"/>
  <c r="CC472" i="1"/>
  <c r="CB466" i="1"/>
  <c r="CG154" i="1"/>
  <c r="CM154" i="1" s="1"/>
  <c r="CK159" i="1"/>
  <c r="K470" i="1"/>
  <c r="DP470" i="1"/>
  <c r="CZ469" i="1"/>
  <c r="BC468" i="1"/>
  <c r="BA468" i="1"/>
  <c r="CQ470" i="1"/>
  <c r="V472" i="1"/>
  <c r="N472" i="1"/>
  <c r="AH472" i="1"/>
  <c r="AD472" i="1"/>
  <c r="DA469" i="1"/>
  <c r="DB469" i="1" s="1"/>
  <c r="DC469" i="1" s="1"/>
  <c r="AJ469" i="1"/>
  <c r="AK469" i="1" s="1"/>
  <c r="AL469" i="1" s="1"/>
  <c r="AF469" i="1"/>
  <c r="AB468" i="1"/>
  <c r="AC468" i="1" s="1"/>
  <c r="AE468" i="1" s="1"/>
  <c r="BQ155" i="1"/>
  <c r="BS155" i="1" s="1"/>
  <c r="CS159" i="1"/>
  <c r="CY470" i="1"/>
  <c r="CW470" i="1"/>
  <c r="AI467" i="1"/>
  <c r="DC468" i="1"/>
  <c r="AZ469" i="1"/>
  <c r="U469" i="1"/>
  <c r="BB469" i="1"/>
  <c r="AG468" i="1"/>
  <c r="Q467" i="1"/>
  <c r="R467" i="1" s="1"/>
  <c r="S467" i="1" s="1"/>
  <c r="AA466" i="1"/>
  <c r="W473" i="1"/>
  <c r="O473" i="1"/>
  <c r="T471" i="1"/>
  <c r="L471" i="1"/>
  <c r="CP471" i="1"/>
  <c r="M469" i="1"/>
  <c r="P468" i="1"/>
  <c r="X468" i="1"/>
  <c r="Y468" i="1" s="1"/>
  <c r="Z468" i="1" s="1"/>
  <c r="CR469" i="1"/>
  <c r="DQ469" i="1"/>
  <c r="CX470" i="1"/>
  <c r="H471" i="1"/>
  <c r="I471" i="1" s="1"/>
  <c r="DR468" i="1"/>
  <c r="DS468" i="1" s="1"/>
  <c r="E471" i="1"/>
  <c r="D472" i="1"/>
  <c r="G473" i="1"/>
  <c r="F474" i="1"/>
  <c r="AT159" i="1" l="1"/>
  <c r="AN159" i="1" s="1"/>
  <c r="CC473" i="1"/>
  <c r="BW470" i="1" a="1"/>
  <c r="BW470" i="1" s="1"/>
  <c r="BX470" i="1" s="1"/>
  <c r="DA470" i="1"/>
  <c r="DB470" i="1" s="1"/>
  <c r="DC470" i="1" s="1"/>
  <c r="BY469" i="1"/>
  <c r="BZ469" i="1" s="1"/>
  <c r="CB467" i="1"/>
  <c r="CF155" i="1"/>
  <c r="CJ155" i="1" s="1"/>
  <c r="CE155" i="1"/>
  <c r="CL155" i="1" s="1"/>
  <c r="CI159" i="1"/>
  <c r="CD155" i="1"/>
  <c r="CH155" i="1" s="1"/>
  <c r="K471" i="1"/>
  <c r="DP471" i="1"/>
  <c r="CZ470" i="1"/>
  <c r="BP159" i="1"/>
  <c r="BC469" i="1"/>
  <c r="BA469" i="1"/>
  <c r="CQ471" i="1"/>
  <c r="V473" i="1"/>
  <c r="N473" i="1"/>
  <c r="AH473" i="1"/>
  <c r="AD473" i="1"/>
  <c r="AJ470" i="1"/>
  <c r="AK470" i="1" s="1"/>
  <c r="AL470" i="1" s="1"/>
  <c r="AF470" i="1"/>
  <c r="AG469" i="1"/>
  <c r="AB469" i="1"/>
  <c r="AC469" i="1" s="1"/>
  <c r="AE469" i="1" s="1"/>
  <c r="BT155" i="1"/>
  <c r="CU159" i="1"/>
  <c r="BF159" i="1"/>
  <c r="CT159" i="1"/>
  <c r="BD159" i="1"/>
  <c r="BE159" i="1"/>
  <c r="BI159" i="1"/>
  <c r="BJ159" i="1"/>
  <c r="BH159" i="1"/>
  <c r="CY471" i="1"/>
  <c r="CW471" i="1"/>
  <c r="AI468" i="1"/>
  <c r="AZ470" i="1"/>
  <c r="BB470" i="1"/>
  <c r="U470" i="1"/>
  <c r="M470" i="1"/>
  <c r="Q468" i="1"/>
  <c r="R468" i="1" s="1"/>
  <c r="S468" i="1" s="1"/>
  <c r="AA467" i="1"/>
  <c r="W474" i="1"/>
  <c r="O474" i="1"/>
  <c r="T472" i="1"/>
  <c r="L472" i="1"/>
  <c r="P469" i="1"/>
  <c r="CP472" i="1"/>
  <c r="X469" i="1"/>
  <c r="CR470" i="1"/>
  <c r="DQ470" i="1"/>
  <c r="CX471" i="1"/>
  <c r="H472" i="1"/>
  <c r="I472" i="1" s="1"/>
  <c r="DR469" i="1"/>
  <c r="DS469" i="1" s="1"/>
  <c r="E472" i="1"/>
  <c r="D473" i="1"/>
  <c r="G474" i="1"/>
  <c r="F475" i="1"/>
  <c r="AU159" i="1" l="1"/>
  <c r="AV159" i="1"/>
  <c r="CC474" i="1"/>
  <c r="BY470" i="1"/>
  <c r="BZ470" i="1" s="1"/>
  <c r="BW471" i="1" a="1"/>
  <c r="BW471" i="1" s="1"/>
  <c r="CB468" i="1"/>
  <c r="CG155" i="1"/>
  <c r="K472" i="1"/>
  <c r="DP472" i="1"/>
  <c r="CZ471" i="1"/>
  <c r="BC470" i="1"/>
  <c r="BA470" i="1"/>
  <c r="CQ472" i="1"/>
  <c r="V474" i="1"/>
  <c r="N474" i="1"/>
  <c r="AH474" i="1"/>
  <c r="AD474" i="1"/>
  <c r="DA471" i="1"/>
  <c r="DB471" i="1" s="1"/>
  <c r="DC471" i="1" s="1"/>
  <c r="AJ471" i="1"/>
  <c r="AK471" i="1" s="1"/>
  <c r="AL471" i="1" s="1"/>
  <c r="AF471" i="1"/>
  <c r="AB470" i="1"/>
  <c r="AC470" i="1" s="1"/>
  <c r="AE470" i="1" s="1"/>
  <c r="CV159" i="1"/>
  <c r="AM160" i="1"/>
  <c r="BG159" i="1"/>
  <c r="BK159" i="1"/>
  <c r="CY472" i="1"/>
  <c r="CW472" i="1"/>
  <c r="AI469" i="1"/>
  <c r="AZ471" i="1"/>
  <c r="AG470" i="1"/>
  <c r="M471" i="1"/>
  <c r="BB471" i="1"/>
  <c r="U471" i="1"/>
  <c r="Q469" i="1"/>
  <c r="R469" i="1" s="1"/>
  <c r="S469" i="1" s="1"/>
  <c r="AA468" i="1"/>
  <c r="W475" i="1"/>
  <c r="O475" i="1"/>
  <c r="T473" i="1"/>
  <c r="L473" i="1"/>
  <c r="CP473" i="1"/>
  <c r="Y469" i="1"/>
  <c r="Z469" i="1" s="1"/>
  <c r="X470" i="1"/>
  <c r="P470" i="1"/>
  <c r="CR471" i="1"/>
  <c r="DQ471" i="1"/>
  <c r="CX472" i="1"/>
  <c r="H473" i="1"/>
  <c r="I473" i="1" s="1"/>
  <c r="DR470" i="1"/>
  <c r="DS470" i="1" s="1"/>
  <c r="D474" i="1"/>
  <c r="E473" i="1"/>
  <c r="G475" i="1"/>
  <c r="F476" i="1"/>
  <c r="AO160" i="1" l="1"/>
  <c r="AP160" i="1"/>
  <c r="AQ160" i="1"/>
  <c r="AR160" i="1"/>
  <c r="AS160" i="1"/>
  <c r="AW160" i="1"/>
  <c r="CC475" i="1"/>
  <c r="BX471" i="1"/>
  <c r="BY471" i="1" s="1"/>
  <c r="BZ471" i="1" s="1"/>
  <c r="BW472" i="1" a="1"/>
  <c r="BW472" i="1" s="1"/>
  <c r="BX472" i="1" s="1"/>
  <c r="DA472" i="1"/>
  <c r="DB472" i="1" s="1"/>
  <c r="DC472" i="1" s="1"/>
  <c r="CB469" i="1"/>
  <c r="CK160" i="1"/>
  <c r="K473" i="1"/>
  <c r="DP473" i="1"/>
  <c r="CZ472" i="1"/>
  <c r="BC471" i="1"/>
  <c r="BA471" i="1"/>
  <c r="CM155" i="1"/>
  <c r="CQ473" i="1"/>
  <c r="V475" i="1"/>
  <c r="N475" i="1"/>
  <c r="AH475" i="1"/>
  <c r="AD475" i="1"/>
  <c r="AJ472" i="1"/>
  <c r="AK472" i="1" s="1"/>
  <c r="AL472" i="1" s="1"/>
  <c r="AF472" i="1"/>
  <c r="AG471" i="1"/>
  <c r="AB471" i="1"/>
  <c r="AC471" i="1" s="1"/>
  <c r="AE471" i="1" s="1"/>
  <c r="CS160" i="1"/>
  <c r="BQ156" i="1"/>
  <c r="BS156" i="1" s="1"/>
  <c r="CY473" i="1"/>
  <c r="CW473" i="1"/>
  <c r="AI470" i="1"/>
  <c r="AZ472" i="1"/>
  <c r="U472" i="1"/>
  <c r="M472" i="1"/>
  <c r="BB472" i="1"/>
  <c r="Q470" i="1"/>
  <c r="R470" i="1" s="1"/>
  <c r="S470" i="1" s="1"/>
  <c r="AA469" i="1"/>
  <c r="W476" i="1"/>
  <c r="O476" i="1"/>
  <c r="T474" i="1"/>
  <c r="L474" i="1"/>
  <c r="CP474" i="1"/>
  <c r="Y470" i="1"/>
  <c r="Z470" i="1" s="1"/>
  <c r="X471" i="1"/>
  <c r="P471" i="1"/>
  <c r="CR472" i="1"/>
  <c r="DQ472" i="1"/>
  <c r="CX473" i="1"/>
  <c r="H474" i="1"/>
  <c r="I474" i="1" s="1"/>
  <c r="DR471" i="1"/>
  <c r="DS471" i="1" s="1"/>
  <c r="D475" i="1"/>
  <c r="E474" i="1"/>
  <c r="G476" i="1"/>
  <c r="F477" i="1"/>
  <c r="AT160" i="1" l="1"/>
  <c r="AN160" i="1" s="1"/>
  <c r="BY472" i="1"/>
  <c r="BZ472" i="1" s="1"/>
  <c r="BW473" i="1" a="1"/>
  <c r="BW473" i="1" s="1"/>
  <c r="BX473" i="1" s="1"/>
  <c r="CB470" i="1"/>
  <c r="CF156" i="1"/>
  <c r="CJ156" i="1" s="1"/>
  <c r="CE156" i="1"/>
  <c r="CL156" i="1" s="1"/>
  <c r="CI160" i="1"/>
  <c r="BT156" i="1"/>
  <c r="CD156" i="1"/>
  <c r="CH156" i="1" s="1"/>
  <c r="K474" i="1"/>
  <c r="DP474" i="1"/>
  <c r="CZ473" i="1"/>
  <c r="BP160" i="1"/>
  <c r="BC472" i="1"/>
  <c r="BA472" i="1"/>
  <c r="CQ474" i="1"/>
  <c r="V476" i="1"/>
  <c r="N476" i="1"/>
  <c r="AH476" i="1"/>
  <c r="AD476" i="1"/>
  <c r="DA473" i="1"/>
  <c r="DB473" i="1" s="1"/>
  <c r="DC473" i="1" s="1"/>
  <c r="AJ473" i="1"/>
  <c r="AK473" i="1" s="1"/>
  <c r="AL473" i="1" s="1"/>
  <c r="AF473" i="1"/>
  <c r="AB472" i="1"/>
  <c r="AC472" i="1" s="1"/>
  <c r="AE472" i="1" s="1"/>
  <c r="CT160" i="1"/>
  <c r="CU160" i="1"/>
  <c r="BD160" i="1"/>
  <c r="BH160" i="1"/>
  <c r="BI160" i="1"/>
  <c r="BJ160" i="1"/>
  <c r="BE160" i="1"/>
  <c r="BF160" i="1"/>
  <c r="CY474" i="1"/>
  <c r="CW474" i="1"/>
  <c r="AI471" i="1"/>
  <c r="AZ473" i="1"/>
  <c r="U473" i="1"/>
  <c r="BB473" i="1"/>
  <c r="M473" i="1"/>
  <c r="AG472" i="1"/>
  <c r="Q471" i="1"/>
  <c r="R471" i="1" s="1"/>
  <c r="S471" i="1" s="1"/>
  <c r="AA470" i="1"/>
  <c r="W477" i="1"/>
  <c r="O477" i="1"/>
  <c r="T475" i="1"/>
  <c r="L475" i="1"/>
  <c r="CP475" i="1"/>
  <c r="Y471" i="1"/>
  <c r="Z471" i="1" s="1"/>
  <c r="P472" i="1"/>
  <c r="X472" i="1"/>
  <c r="Y472" i="1" s="1"/>
  <c r="Z472" i="1" s="1"/>
  <c r="CR473" i="1"/>
  <c r="DQ473" i="1"/>
  <c r="CX474" i="1"/>
  <c r="H475" i="1"/>
  <c r="I475" i="1" s="1"/>
  <c r="DR472" i="1"/>
  <c r="DS472" i="1" s="1"/>
  <c r="D476" i="1"/>
  <c r="E475" i="1"/>
  <c r="G477" i="1"/>
  <c r="F478" i="1"/>
  <c r="AV160" i="1" l="1"/>
  <c r="AU160" i="1"/>
  <c r="BY473" i="1"/>
  <c r="BZ473" i="1" s="1"/>
  <c r="BW474" i="1" a="1"/>
  <c r="BW474" i="1" s="1"/>
  <c r="BX474" i="1" s="1"/>
  <c r="CB471" i="1"/>
  <c r="CG156" i="1"/>
  <c r="K475" i="1"/>
  <c r="DP475" i="1"/>
  <c r="CZ474" i="1"/>
  <c r="BC473" i="1"/>
  <c r="BA473" i="1"/>
  <c r="CQ475" i="1"/>
  <c r="V477" i="1"/>
  <c r="N477" i="1"/>
  <c r="AH477" i="1"/>
  <c r="AD477" i="1"/>
  <c r="AJ474" i="1"/>
  <c r="AK474" i="1" s="1"/>
  <c r="AL474" i="1" s="1"/>
  <c r="AF474" i="1"/>
  <c r="AG473" i="1"/>
  <c r="AB473" i="1"/>
  <c r="AC473" i="1" s="1"/>
  <c r="AE473" i="1" s="1"/>
  <c r="CV160" i="1"/>
  <c r="AM161" i="1"/>
  <c r="BK160" i="1"/>
  <c r="BG160" i="1"/>
  <c r="CY475" i="1"/>
  <c r="CW475" i="1"/>
  <c r="AI472" i="1"/>
  <c r="AZ474" i="1"/>
  <c r="BB474" i="1"/>
  <c r="U474" i="1"/>
  <c r="M474" i="1"/>
  <c r="Q472" i="1"/>
  <c r="R472" i="1" s="1"/>
  <c r="S472" i="1" s="1"/>
  <c r="AA471" i="1"/>
  <c r="W478" i="1"/>
  <c r="O478" i="1"/>
  <c r="T476" i="1"/>
  <c r="L476" i="1"/>
  <c r="CP476" i="1"/>
  <c r="P473" i="1"/>
  <c r="X473" i="1"/>
  <c r="Y473" i="1" s="1"/>
  <c r="Z473" i="1" s="1"/>
  <c r="CR474" i="1"/>
  <c r="DQ474" i="1"/>
  <c r="CX475" i="1"/>
  <c r="H476" i="1"/>
  <c r="I476" i="1" s="1"/>
  <c r="DR473" i="1"/>
  <c r="DS473" i="1" s="1"/>
  <c r="E476" i="1"/>
  <c r="D477" i="1"/>
  <c r="G478" i="1"/>
  <c r="F479" i="1"/>
  <c r="AP161" i="1" l="1"/>
  <c r="AQ161" i="1"/>
  <c r="AR161" i="1"/>
  <c r="AS161" i="1"/>
  <c r="AO161" i="1"/>
  <c r="AW161" i="1"/>
  <c r="BY474" i="1"/>
  <c r="BZ474" i="1" s="1"/>
  <c r="BW475" i="1" a="1"/>
  <c r="BW475" i="1" s="1"/>
  <c r="BX475" i="1" s="1"/>
  <c r="CB472" i="1"/>
  <c r="CK161" i="1"/>
  <c r="K476" i="1"/>
  <c r="DP476" i="1"/>
  <c r="CZ475" i="1"/>
  <c r="BC474" i="1"/>
  <c r="BA474" i="1"/>
  <c r="CM156" i="1"/>
  <c r="CQ476" i="1"/>
  <c r="V478" i="1"/>
  <c r="N478" i="1"/>
  <c r="AH478" i="1"/>
  <c r="AD478" i="1"/>
  <c r="AJ475" i="1"/>
  <c r="AK475" i="1" s="1"/>
  <c r="AL475" i="1" s="1"/>
  <c r="AF475" i="1"/>
  <c r="AG474" i="1"/>
  <c r="AB474" i="1"/>
  <c r="AC474" i="1" s="1"/>
  <c r="AE474" i="1" s="1"/>
  <c r="BQ157" i="1"/>
  <c r="BS157" i="1" s="1"/>
  <c r="CS161" i="1"/>
  <c r="CY476" i="1"/>
  <c r="CW476" i="1"/>
  <c r="AI473" i="1"/>
  <c r="DA474" i="1"/>
  <c r="DB474" i="1" s="1"/>
  <c r="DC474" i="1" s="1"/>
  <c r="AZ475" i="1"/>
  <c r="M475" i="1"/>
  <c r="BB475" i="1"/>
  <c r="U475" i="1"/>
  <c r="Q473" i="1"/>
  <c r="R473" i="1" s="1"/>
  <c r="S473" i="1" s="1"/>
  <c r="AA472" i="1"/>
  <c r="W479" i="1"/>
  <c r="O479" i="1"/>
  <c r="T477" i="1"/>
  <c r="L477" i="1"/>
  <c r="CP477" i="1"/>
  <c r="X474" i="1"/>
  <c r="CR475" i="1"/>
  <c r="P474" i="1"/>
  <c r="DQ475" i="1"/>
  <c r="CX476" i="1"/>
  <c r="H477" i="1"/>
  <c r="I477" i="1" s="1"/>
  <c r="DR474" i="1"/>
  <c r="DS474" i="1" s="1"/>
  <c r="E477" i="1"/>
  <c r="D478" i="1"/>
  <c r="G479" i="1"/>
  <c r="F480" i="1"/>
  <c r="AT161" i="1" l="1"/>
  <c r="BY475" i="1"/>
  <c r="BZ475" i="1" s="1"/>
  <c r="BW476" i="1" a="1"/>
  <c r="BW476" i="1" s="1"/>
  <c r="BX476" i="1" s="1"/>
  <c r="CB473" i="1"/>
  <c r="CF157" i="1"/>
  <c r="CJ157" i="1" s="1"/>
  <c r="CE157" i="1"/>
  <c r="CL157" i="1" s="1"/>
  <c r="CI161" i="1"/>
  <c r="BT157" i="1"/>
  <c r="CD157" i="1"/>
  <c r="CH157" i="1" s="1"/>
  <c r="K477" i="1"/>
  <c r="DP477" i="1"/>
  <c r="CZ476" i="1"/>
  <c r="BP161" i="1"/>
  <c r="BC475" i="1"/>
  <c r="BA475" i="1"/>
  <c r="CQ477" i="1"/>
  <c r="V479" i="1"/>
  <c r="N479" i="1"/>
  <c r="AH479" i="1"/>
  <c r="AD479" i="1"/>
  <c r="DA476" i="1"/>
  <c r="DB476" i="1" s="1"/>
  <c r="AJ476" i="1"/>
  <c r="AK476" i="1" s="1"/>
  <c r="AL476" i="1" s="1"/>
  <c r="AF476" i="1"/>
  <c r="AG475" i="1"/>
  <c r="AB475" i="1"/>
  <c r="AC475" i="1" s="1"/>
  <c r="AE475" i="1" s="1"/>
  <c r="BD161" i="1"/>
  <c r="CT161" i="1"/>
  <c r="CU161" i="1"/>
  <c r="BE161" i="1"/>
  <c r="BJ161" i="1"/>
  <c r="BI161" i="1"/>
  <c r="BH161" i="1"/>
  <c r="BF161" i="1"/>
  <c r="CY477" i="1"/>
  <c r="CW477" i="1"/>
  <c r="AI474" i="1"/>
  <c r="DA475" i="1"/>
  <c r="DB475" i="1" s="1"/>
  <c r="DC475" i="1" s="1"/>
  <c r="AZ476" i="1"/>
  <c r="U476" i="1"/>
  <c r="M476" i="1"/>
  <c r="BB476" i="1"/>
  <c r="Q474" i="1"/>
  <c r="R474" i="1" s="1"/>
  <c r="S474" i="1" s="1"/>
  <c r="AA473" i="1"/>
  <c r="W480" i="1"/>
  <c r="O480" i="1"/>
  <c r="T478" i="1"/>
  <c r="L478" i="1"/>
  <c r="X475" i="1"/>
  <c r="Y475" i="1" s="1"/>
  <c r="Z475" i="1" s="1"/>
  <c r="CP478" i="1"/>
  <c r="Y474" i="1"/>
  <c r="Z474" i="1" s="1"/>
  <c r="P475" i="1"/>
  <c r="CR476" i="1"/>
  <c r="DQ476" i="1"/>
  <c r="CX477" i="1"/>
  <c r="H478" i="1"/>
  <c r="I478" i="1" s="1"/>
  <c r="DR475" i="1"/>
  <c r="DS475" i="1" s="1"/>
  <c r="E478" i="1"/>
  <c r="D479" i="1"/>
  <c r="G480" i="1"/>
  <c r="F481" i="1"/>
  <c r="AN161" i="1" l="1"/>
  <c r="AV161" i="1" s="1"/>
  <c r="BY476" i="1"/>
  <c r="BZ476" i="1" s="1"/>
  <c r="BW477" i="1" a="1"/>
  <c r="BW477" i="1" s="1"/>
  <c r="BX477" i="1" s="1"/>
  <c r="DA477" i="1"/>
  <c r="DB477" i="1" s="1"/>
  <c r="DC477" i="1" s="1"/>
  <c r="CB474" i="1"/>
  <c r="CG157" i="1"/>
  <c r="K478" i="1"/>
  <c r="DP478" i="1"/>
  <c r="CZ477" i="1"/>
  <c r="BC476" i="1"/>
  <c r="BA476" i="1"/>
  <c r="CQ478" i="1"/>
  <c r="V480" i="1"/>
  <c r="N480" i="1"/>
  <c r="AH480" i="1"/>
  <c r="AD480" i="1"/>
  <c r="AJ477" i="1"/>
  <c r="AK477" i="1" s="1"/>
  <c r="AL477" i="1" s="1"/>
  <c r="AF477" i="1"/>
  <c r="AB476" i="1"/>
  <c r="AC476" i="1" s="1"/>
  <c r="AE476" i="1" s="1"/>
  <c r="CV161" i="1"/>
  <c r="BK161" i="1"/>
  <c r="AM162" i="1"/>
  <c r="BG161" i="1"/>
  <c r="CY478" i="1"/>
  <c r="CW478" i="1"/>
  <c r="AI475" i="1"/>
  <c r="DC476" i="1"/>
  <c r="AZ477" i="1"/>
  <c r="AG476" i="1"/>
  <c r="BB477" i="1"/>
  <c r="U477" i="1"/>
  <c r="M477" i="1"/>
  <c r="Q475" i="1"/>
  <c r="R475" i="1" s="1"/>
  <c r="S475" i="1" s="1"/>
  <c r="AA474" i="1"/>
  <c r="W481" i="1"/>
  <c r="O481" i="1"/>
  <c r="T479" i="1"/>
  <c r="L479" i="1"/>
  <c r="CP479" i="1"/>
  <c r="X476" i="1"/>
  <c r="Y476" i="1" s="1"/>
  <c r="Z476" i="1" s="1"/>
  <c r="P476" i="1"/>
  <c r="CR477" i="1"/>
  <c r="DQ477" i="1"/>
  <c r="CX478" i="1"/>
  <c r="H479" i="1"/>
  <c r="I479" i="1" s="1"/>
  <c r="DR476" i="1"/>
  <c r="DS476" i="1" s="1"/>
  <c r="E479" i="1"/>
  <c r="D480" i="1"/>
  <c r="G481" i="1"/>
  <c r="F482" i="1"/>
  <c r="AU161" i="1" l="1"/>
  <c r="AS162" i="1"/>
  <c r="AO162" i="1"/>
  <c r="AP162" i="1"/>
  <c r="AQ162" i="1"/>
  <c r="AR162" i="1"/>
  <c r="AW162" i="1"/>
  <c r="BY477" i="1"/>
  <c r="BZ477" i="1" s="1"/>
  <c r="BW478" i="1" a="1"/>
  <c r="BW478" i="1" s="1"/>
  <c r="BX478" i="1" s="1"/>
  <c r="CB475" i="1"/>
  <c r="CK162" i="1"/>
  <c r="K479" i="1"/>
  <c r="DP479" i="1"/>
  <c r="CZ478" i="1"/>
  <c r="BC477" i="1"/>
  <c r="BA477" i="1"/>
  <c r="CM157" i="1"/>
  <c r="CQ479" i="1"/>
  <c r="V481" i="1"/>
  <c r="N481" i="1"/>
  <c r="AH481" i="1"/>
  <c r="AD481" i="1"/>
  <c r="DA478" i="1"/>
  <c r="DB478" i="1" s="1"/>
  <c r="DC478" i="1" s="1"/>
  <c r="AJ478" i="1"/>
  <c r="AK478" i="1" s="1"/>
  <c r="AL478" i="1" s="1"/>
  <c r="AF478" i="1"/>
  <c r="AG477" i="1"/>
  <c r="AB477" i="1"/>
  <c r="AC477" i="1" s="1"/>
  <c r="AE477" i="1" s="1"/>
  <c r="CS162" i="1"/>
  <c r="BQ158" i="1"/>
  <c r="BS158" i="1" s="1"/>
  <c r="CY479" i="1"/>
  <c r="CW479" i="1"/>
  <c r="AI476" i="1"/>
  <c r="AZ478" i="1"/>
  <c r="M478" i="1"/>
  <c r="U478" i="1"/>
  <c r="BB478" i="1"/>
  <c r="Q476" i="1"/>
  <c r="R476" i="1" s="1"/>
  <c r="S476" i="1" s="1"/>
  <c r="AA475" i="1"/>
  <c r="W482" i="1"/>
  <c r="O482" i="1"/>
  <c r="T480" i="1"/>
  <c r="L480" i="1"/>
  <c r="X477" i="1"/>
  <c r="Y477" i="1" s="1"/>
  <c r="Z477" i="1" s="1"/>
  <c r="CP480" i="1"/>
  <c r="P477" i="1"/>
  <c r="DQ478" i="1"/>
  <c r="CR478" i="1"/>
  <c r="CX479" i="1"/>
  <c r="H480" i="1"/>
  <c r="I480" i="1" s="1"/>
  <c r="DR477" i="1"/>
  <c r="DS477" i="1" s="1"/>
  <c r="E480" i="1"/>
  <c r="D481" i="1"/>
  <c r="G482" i="1"/>
  <c r="F483" i="1"/>
  <c r="AT162" i="1" l="1"/>
  <c r="AN162" i="1" s="1"/>
  <c r="AV162" i="1" s="1"/>
  <c r="BY478" i="1"/>
  <c r="BZ478" i="1" s="1"/>
  <c r="BW479" i="1" a="1"/>
  <c r="BW479" i="1" s="1"/>
  <c r="BX479" i="1" s="1"/>
  <c r="CB476" i="1"/>
  <c r="CF158" i="1"/>
  <c r="CJ158" i="1" s="1"/>
  <c r="CE158" i="1"/>
  <c r="CL158" i="1" s="1"/>
  <c r="CI162" i="1"/>
  <c r="BT158" i="1"/>
  <c r="CD158" i="1"/>
  <c r="CH158" i="1" s="1"/>
  <c r="K480" i="1"/>
  <c r="DP480" i="1"/>
  <c r="CZ479" i="1"/>
  <c r="BP162" i="1"/>
  <c r="BC478" i="1"/>
  <c r="BA478" i="1"/>
  <c r="CQ480" i="1"/>
  <c r="V482" i="1"/>
  <c r="N482" i="1"/>
  <c r="AH482" i="1"/>
  <c r="AD482" i="1"/>
  <c r="DA479" i="1"/>
  <c r="DB479" i="1" s="1"/>
  <c r="DC479" i="1" s="1"/>
  <c r="AJ479" i="1"/>
  <c r="AK479" i="1" s="1"/>
  <c r="AL479" i="1" s="1"/>
  <c r="AF479" i="1"/>
  <c r="AG478" i="1"/>
  <c r="AB478" i="1"/>
  <c r="AC478" i="1" s="1"/>
  <c r="AE478" i="1" s="1"/>
  <c r="CU162" i="1"/>
  <c r="CT162" i="1"/>
  <c r="BJ162" i="1"/>
  <c r="BE162" i="1"/>
  <c r="BF162" i="1"/>
  <c r="BD162" i="1"/>
  <c r="BH162" i="1"/>
  <c r="BI162" i="1"/>
  <c r="CY480" i="1"/>
  <c r="CW480" i="1"/>
  <c r="AI477" i="1"/>
  <c r="AZ479" i="1"/>
  <c r="BB479" i="1"/>
  <c r="M479" i="1"/>
  <c r="U479" i="1"/>
  <c r="Q477" i="1"/>
  <c r="R477" i="1" s="1"/>
  <c r="S477" i="1" s="1"/>
  <c r="AA476" i="1"/>
  <c r="W483" i="1"/>
  <c r="O483" i="1"/>
  <c r="T481" i="1"/>
  <c r="L481" i="1"/>
  <c r="CP481" i="1"/>
  <c r="X478" i="1"/>
  <c r="P478" i="1"/>
  <c r="CR479" i="1"/>
  <c r="DQ479" i="1"/>
  <c r="CX480" i="1"/>
  <c r="H481" i="1"/>
  <c r="I481" i="1" s="1"/>
  <c r="DR478" i="1"/>
  <c r="DS478" i="1" s="1"/>
  <c r="D482" i="1"/>
  <c r="E481" i="1"/>
  <c r="G483" i="1"/>
  <c r="F484" i="1"/>
  <c r="AU162" i="1" l="1"/>
  <c r="CC476" i="1"/>
  <c r="CC477" i="1" s="1"/>
  <c r="CC478" i="1" s="1"/>
  <c r="CC479" i="1" s="1"/>
  <c r="CC480" i="1" s="1"/>
  <c r="CC481" i="1" s="1"/>
  <c r="CC482" i="1" s="1"/>
  <c r="CC483" i="1" s="1"/>
  <c r="BY479" i="1"/>
  <c r="BZ479" i="1" s="1"/>
  <c r="BW480" i="1" a="1"/>
  <c r="BW480" i="1" s="1"/>
  <c r="BX480" i="1" s="1"/>
  <c r="CB477" i="1"/>
  <c r="CG158" i="1"/>
  <c r="K481" i="1"/>
  <c r="DP481" i="1"/>
  <c r="CZ480" i="1"/>
  <c r="BC479" i="1"/>
  <c r="BA479" i="1"/>
  <c r="CQ481" i="1"/>
  <c r="V483" i="1"/>
  <c r="N483" i="1"/>
  <c r="AH483" i="1"/>
  <c r="AD483" i="1"/>
  <c r="DA480" i="1"/>
  <c r="DB480" i="1" s="1"/>
  <c r="DC480" i="1" s="1"/>
  <c r="AJ480" i="1"/>
  <c r="AK480" i="1" s="1"/>
  <c r="AL480" i="1" s="1"/>
  <c r="AF480" i="1"/>
  <c r="AG479" i="1"/>
  <c r="AB479" i="1"/>
  <c r="AC479" i="1" s="1"/>
  <c r="AE479" i="1" s="1"/>
  <c r="CV162" i="1"/>
  <c r="BK162" i="1"/>
  <c r="BG162" i="1"/>
  <c r="AM163" i="1"/>
  <c r="CY481" i="1"/>
  <c r="CW481" i="1"/>
  <c r="AI478" i="1"/>
  <c r="AZ480" i="1"/>
  <c r="BB480" i="1"/>
  <c r="M480" i="1"/>
  <c r="U480" i="1"/>
  <c r="Q478" i="1"/>
  <c r="R478" i="1" s="1"/>
  <c r="S478" i="1" s="1"/>
  <c r="AA477" i="1"/>
  <c r="W484" i="1"/>
  <c r="O484" i="1"/>
  <c r="T482" i="1"/>
  <c r="L482" i="1"/>
  <c r="CP482" i="1"/>
  <c r="Y478" i="1"/>
  <c r="Z478" i="1" s="1"/>
  <c r="X479" i="1"/>
  <c r="Y479" i="1" s="1"/>
  <c r="Z479" i="1" s="1"/>
  <c r="P479" i="1"/>
  <c r="CR480" i="1"/>
  <c r="DQ480" i="1"/>
  <c r="CX481" i="1"/>
  <c r="H482" i="1"/>
  <c r="I482" i="1" s="1"/>
  <c r="DR479" i="1"/>
  <c r="DS479" i="1" s="1"/>
  <c r="E482" i="1"/>
  <c r="D483" i="1"/>
  <c r="G484" i="1"/>
  <c r="F485" i="1"/>
  <c r="AO163" i="1" l="1"/>
  <c r="AP163" i="1"/>
  <c r="AQ163" i="1"/>
  <c r="AR163" i="1"/>
  <c r="AS163" i="1"/>
  <c r="AW163" i="1"/>
  <c r="BY480" i="1"/>
  <c r="BZ480" i="1" s="1"/>
  <c r="CC484" i="1"/>
  <c r="BW481" i="1" a="1"/>
  <c r="BW481" i="1" s="1"/>
  <c r="BX481" i="1" s="1"/>
  <c r="CB478" i="1"/>
  <c r="CM158" i="1"/>
  <c r="CK163" i="1"/>
  <c r="K482" i="1"/>
  <c r="DP482" i="1"/>
  <c r="CZ481" i="1"/>
  <c r="BC480" i="1"/>
  <c r="BA480" i="1"/>
  <c r="CQ482" i="1"/>
  <c r="V484" i="1"/>
  <c r="N484" i="1"/>
  <c r="AH484" i="1"/>
  <c r="AD484" i="1"/>
  <c r="AJ481" i="1"/>
  <c r="AK481" i="1" s="1"/>
  <c r="AL481" i="1" s="1"/>
  <c r="AF481" i="1"/>
  <c r="AG480" i="1"/>
  <c r="AB480" i="1"/>
  <c r="AC480" i="1" s="1"/>
  <c r="AE480" i="1" s="1"/>
  <c r="BQ159" i="1"/>
  <c r="CS163" i="1"/>
  <c r="CY482" i="1"/>
  <c r="CW482" i="1"/>
  <c r="AI479" i="1"/>
  <c r="AZ481" i="1"/>
  <c r="U481" i="1"/>
  <c r="BB481" i="1"/>
  <c r="Q479" i="1"/>
  <c r="R479" i="1" s="1"/>
  <c r="S479" i="1" s="1"/>
  <c r="AA478" i="1"/>
  <c r="W485" i="1"/>
  <c r="O485" i="1"/>
  <c r="T483" i="1"/>
  <c r="L483" i="1"/>
  <c r="CP483" i="1"/>
  <c r="M481" i="1"/>
  <c r="X480" i="1"/>
  <c r="P480" i="1"/>
  <c r="CR481" i="1"/>
  <c r="DQ481" i="1"/>
  <c r="CX482" i="1"/>
  <c r="H483" i="1"/>
  <c r="I483" i="1" s="1"/>
  <c r="DR480" i="1"/>
  <c r="DS480" i="1" s="1"/>
  <c r="E483" i="1"/>
  <c r="D484" i="1"/>
  <c r="G485" i="1"/>
  <c r="F486" i="1"/>
  <c r="AT163" i="1" l="1"/>
  <c r="CC485" i="1"/>
  <c r="BY481" i="1"/>
  <c r="BZ481" i="1" s="1"/>
  <c r="DA481" i="1"/>
  <c r="DB481" i="1" s="1"/>
  <c r="DC481" i="1" s="1"/>
  <c r="BW482" i="1" a="1"/>
  <c r="BW482" i="1" s="1"/>
  <c r="BX482" i="1" s="1"/>
  <c r="DA482" i="1"/>
  <c r="DB482" i="1" s="1"/>
  <c r="CB479" i="1"/>
  <c r="CI163" i="1"/>
  <c r="K483" i="1"/>
  <c r="DP483" i="1"/>
  <c r="CZ482" i="1"/>
  <c r="CU163" i="1"/>
  <c r="BP163" i="1"/>
  <c r="BC481" i="1"/>
  <c r="BA481" i="1"/>
  <c r="CQ483" i="1"/>
  <c r="V485" i="1"/>
  <c r="N485" i="1"/>
  <c r="AH485" i="1"/>
  <c r="AD485" i="1"/>
  <c r="AJ482" i="1"/>
  <c r="AK482" i="1" s="1"/>
  <c r="AL482" i="1" s="1"/>
  <c r="AF482" i="1"/>
  <c r="AG481" i="1"/>
  <c r="AB481" i="1"/>
  <c r="AC481" i="1" s="1"/>
  <c r="AE481" i="1" s="1"/>
  <c r="BE163" i="1"/>
  <c r="CT163" i="1"/>
  <c r="BI163" i="1"/>
  <c r="BS159" i="1"/>
  <c r="BD163" i="1"/>
  <c r="BH163" i="1"/>
  <c r="BJ163" i="1"/>
  <c r="BF163" i="1"/>
  <c r="CY483" i="1"/>
  <c r="CW483" i="1"/>
  <c r="AI480" i="1"/>
  <c r="AZ482" i="1"/>
  <c r="U482" i="1"/>
  <c r="M482" i="1"/>
  <c r="BB482" i="1"/>
  <c r="Q480" i="1"/>
  <c r="R480" i="1" s="1"/>
  <c r="S480" i="1" s="1"/>
  <c r="AA479" i="1"/>
  <c r="W486" i="1"/>
  <c r="O486" i="1"/>
  <c r="T484" i="1"/>
  <c r="L484" i="1"/>
  <c r="CP484" i="1"/>
  <c r="P481" i="1"/>
  <c r="Y480" i="1"/>
  <c r="Z480" i="1" s="1"/>
  <c r="X481" i="1"/>
  <c r="Y481" i="1" s="1"/>
  <c r="Z481" i="1" s="1"/>
  <c r="DQ482" i="1"/>
  <c r="CR482" i="1"/>
  <c r="CX483" i="1"/>
  <c r="H484" i="1"/>
  <c r="I484" i="1" s="1"/>
  <c r="DR481" i="1"/>
  <c r="DS481" i="1" s="1"/>
  <c r="D485" i="1"/>
  <c r="E484" i="1"/>
  <c r="G486" i="1"/>
  <c r="F487" i="1"/>
  <c r="AN163" i="1" l="1"/>
  <c r="AV163" i="1" s="1"/>
  <c r="CC486" i="1"/>
  <c r="DC482" i="1"/>
  <c r="BY482" i="1"/>
  <c r="BZ482" i="1" s="1"/>
  <c r="BW483" i="1" a="1"/>
  <c r="BW483" i="1" s="1"/>
  <c r="CB480" i="1"/>
  <c r="CF159" i="1"/>
  <c r="CJ159" i="1" s="1"/>
  <c r="CE159" i="1"/>
  <c r="CL159" i="1" s="1"/>
  <c r="CD159" i="1"/>
  <c r="CH159" i="1" s="1"/>
  <c r="K484" i="1"/>
  <c r="DP484" i="1"/>
  <c r="CZ483" i="1"/>
  <c r="CV163" i="1"/>
  <c r="BC482" i="1"/>
  <c r="BA482" i="1"/>
  <c r="CQ484" i="1"/>
  <c r="V486" i="1"/>
  <c r="N486" i="1"/>
  <c r="AH486" i="1"/>
  <c r="AD486" i="1"/>
  <c r="AJ483" i="1"/>
  <c r="AK483" i="1" s="1"/>
  <c r="AL483" i="1" s="1"/>
  <c r="AF483" i="1"/>
  <c r="AB482" i="1"/>
  <c r="AC482" i="1" s="1"/>
  <c r="AE482" i="1" s="1"/>
  <c r="BT159" i="1"/>
  <c r="BG163" i="1"/>
  <c r="BK163" i="1"/>
  <c r="AM164" i="1"/>
  <c r="CY484" i="1"/>
  <c r="CW484" i="1"/>
  <c r="AI481" i="1"/>
  <c r="AZ483" i="1"/>
  <c r="AG482" i="1"/>
  <c r="U483" i="1"/>
  <c r="BB483" i="1"/>
  <c r="Q481" i="1"/>
  <c r="R481" i="1" s="1"/>
  <c r="S481" i="1" s="1"/>
  <c r="AA480" i="1"/>
  <c r="W487" i="1"/>
  <c r="O487" i="1"/>
  <c r="T485" i="1"/>
  <c r="L485" i="1"/>
  <c r="X482" i="1"/>
  <c r="Y482" i="1" s="1"/>
  <c r="Z482" i="1" s="1"/>
  <c r="CP485" i="1"/>
  <c r="M483" i="1"/>
  <c r="P482" i="1"/>
  <c r="CR483" i="1"/>
  <c r="DQ483" i="1"/>
  <c r="CX484" i="1"/>
  <c r="H485" i="1"/>
  <c r="I485" i="1" s="1"/>
  <c r="DR482" i="1"/>
  <c r="DS482" i="1" s="1"/>
  <c r="E485" i="1"/>
  <c r="D486" i="1"/>
  <c r="G487" i="1"/>
  <c r="F488" i="1"/>
  <c r="AU163" i="1" l="1"/>
  <c r="AQ164" i="1"/>
  <c r="AR164" i="1"/>
  <c r="AS164" i="1"/>
  <c r="AO164" i="1"/>
  <c r="AP164" i="1"/>
  <c r="CC487" i="1"/>
  <c r="AW164" i="1"/>
  <c r="BX483" i="1"/>
  <c r="BY483" i="1" s="1"/>
  <c r="BZ483" i="1" s="1"/>
  <c r="BW484" i="1" a="1"/>
  <c r="BW484" i="1" s="1"/>
  <c r="BX484" i="1" s="1"/>
  <c r="DA484" i="1"/>
  <c r="DB484" i="1" s="1"/>
  <c r="CB481" i="1"/>
  <c r="CK164" i="1"/>
  <c r="CG159" i="1"/>
  <c r="K485" i="1"/>
  <c r="DP485" i="1"/>
  <c r="CZ484" i="1"/>
  <c r="BC483" i="1"/>
  <c r="BA483" i="1"/>
  <c r="CQ485" i="1"/>
  <c r="V487" i="1"/>
  <c r="N487" i="1"/>
  <c r="AD487" i="1"/>
  <c r="AH487" i="1"/>
  <c r="AJ484" i="1"/>
  <c r="AK484" i="1" s="1"/>
  <c r="AL484" i="1" s="1"/>
  <c r="AF484" i="1"/>
  <c r="AG483" i="1"/>
  <c r="AB483" i="1"/>
  <c r="AC483" i="1" s="1"/>
  <c r="AE483" i="1" s="1"/>
  <c r="CS164" i="1"/>
  <c r="BQ160" i="1"/>
  <c r="CY485" i="1"/>
  <c r="CW485" i="1"/>
  <c r="AI482" i="1"/>
  <c r="DA483" i="1"/>
  <c r="DB483" i="1" s="1"/>
  <c r="DC483" i="1" s="1"/>
  <c r="AZ484" i="1"/>
  <c r="M484" i="1"/>
  <c r="U484" i="1"/>
  <c r="BB484" i="1"/>
  <c r="Q482" i="1"/>
  <c r="R482" i="1" s="1"/>
  <c r="S482" i="1" s="1"/>
  <c r="AA481" i="1"/>
  <c r="W488" i="1"/>
  <c r="O488" i="1"/>
  <c r="T486" i="1"/>
  <c r="L486" i="1"/>
  <c r="CP486" i="1"/>
  <c r="P483" i="1"/>
  <c r="X483" i="1"/>
  <c r="CR484" i="1"/>
  <c r="DQ484" i="1"/>
  <c r="CX485" i="1"/>
  <c r="H486" i="1"/>
  <c r="I486" i="1" s="1"/>
  <c r="DR483" i="1"/>
  <c r="DS483" i="1" s="1"/>
  <c r="D487" i="1"/>
  <c r="E486" i="1"/>
  <c r="G488" i="1"/>
  <c r="F489" i="1"/>
  <c r="AT164" i="1" l="1"/>
  <c r="BY484" i="1"/>
  <c r="BZ484" i="1" s="1"/>
  <c r="BW485" i="1" a="1"/>
  <c r="BW485" i="1" s="1"/>
  <c r="CB482" i="1"/>
  <c r="CM159" i="1"/>
  <c r="CI164" i="1"/>
  <c r="K486" i="1"/>
  <c r="DP486" i="1"/>
  <c r="CZ485" i="1"/>
  <c r="BP164" i="1"/>
  <c r="BC484" i="1"/>
  <c r="BA484" i="1"/>
  <c r="CQ486" i="1"/>
  <c r="V488" i="1"/>
  <c r="N488" i="1"/>
  <c r="AH488" i="1"/>
  <c r="AD488" i="1"/>
  <c r="AJ485" i="1"/>
  <c r="AK485" i="1" s="1"/>
  <c r="AL485" i="1" s="1"/>
  <c r="AF485" i="1"/>
  <c r="AG484" i="1"/>
  <c r="AB484" i="1"/>
  <c r="AC484" i="1" s="1"/>
  <c r="AE484" i="1" s="1"/>
  <c r="BJ164" i="1"/>
  <c r="CU164" i="1"/>
  <c r="BF164" i="1"/>
  <c r="CT164" i="1"/>
  <c r="BS160" i="1"/>
  <c r="BH164" i="1"/>
  <c r="BD164" i="1"/>
  <c r="BE164" i="1"/>
  <c r="BI164" i="1"/>
  <c r="CY486" i="1"/>
  <c r="CW486" i="1"/>
  <c r="AI483" i="1"/>
  <c r="DC484" i="1"/>
  <c r="AZ485" i="1"/>
  <c r="BB485" i="1"/>
  <c r="U485" i="1"/>
  <c r="M485" i="1"/>
  <c r="Q483" i="1"/>
  <c r="R483" i="1" s="1"/>
  <c r="S483" i="1" s="1"/>
  <c r="AA482" i="1"/>
  <c r="W489" i="1"/>
  <c r="O489" i="1"/>
  <c r="T487" i="1"/>
  <c r="L487" i="1"/>
  <c r="X484" i="1"/>
  <c r="CP487" i="1"/>
  <c r="Y483" i="1"/>
  <c r="Z483" i="1" s="1"/>
  <c r="P484" i="1"/>
  <c r="CR485" i="1"/>
  <c r="DQ485" i="1"/>
  <c r="CX486" i="1"/>
  <c r="H487" i="1"/>
  <c r="I487" i="1" s="1"/>
  <c r="DR484" i="1"/>
  <c r="DS484" i="1" s="1"/>
  <c r="E487" i="1"/>
  <c r="D488" i="1"/>
  <c r="G489" i="1"/>
  <c r="F490" i="1"/>
  <c r="AN164" i="1" l="1"/>
  <c r="AV164" i="1" s="1"/>
  <c r="BX485" i="1"/>
  <c r="BY485" i="1" s="1"/>
  <c r="BZ485" i="1" s="1"/>
  <c r="BW486" i="1" a="1"/>
  <c r="BW486" i="1" s="1"/>
  <c r="BX486" i="1" s="1"/>
  <c r="CB483" i="1"/>
  <c r="CF160" i="1"/>
  <c r="CJ160" i="1" s="1"/>
  <c r="CE160" i="1"/>
  <c r="CL160" i="1" s="1"/>
  <c r="CD160" i="1"/>
  <c r="CH160" i="1" s="1"/>
  <c r="K487" i="1"/>
  <c r="DP487" i="1"/>
  <c r="CZ486" i="1"/>
  <c r="BC485" i="1"/>
  <c r="BA485" i="1"/>
  <c r="CQ487" i="1"/>
  <c r="V489" i="1"/>
  <c r="N489" i="1"/>
  <c r="AH489" i="1"/>
  <c r="AD489" i="1"/>
  <c r="AJ486" i="1"/>
  <c r="AK486" i="1" s="1"/>
  <c r="AL486" i="1" s="1"/>
  <c r="AF486" i="1"/>
  <c r="AG485" i="1"/>
  <c r="AB485" i="1"/>
  <c r="AC485" i="1" s="1"/>
  <c r="AE485" i="1" s="1"/>
  <c r="CV164" i="1"/>
  <c r="BT160" i="1"/>
  <c r="BG164" i="1"/>
  <c r="BK164" i="1"/>
  <c r="AM165" i="1"/>
  <c r="CY487" i="1"/>
  <c r="CW487" i="1"/>
  <c r="AI484" i="1"/>
  <c r="DA485" i="1"/>
  <c r="DB485" i="1" s="1"/>
  <c r="DC485" i="1" s="1"/>
  <c r="AZ486" i="1"/>
  <c r="BB486" i="1"/>
  <c r="M486" i="1"/>
  <c r="U486" i="1"/>
  <c r="Q484" i="1"/>
  <c r="R484" i="1" s="1"/>
  <c r="S484" i="1" s="1"/>
  <c r="AA483" i="1"/>
  <c r="W490" i="1"/>
  <c r="O490" i="1"/>
  <c r="T488" i="1"/>
  <c r="L488" i="1"/>
  <c r="Y484" i="1"/>
  <c r="Z484" i="1" s="1"/>
  <c r="CP488" i="1"/>
  <c r="P485" i="1"/>
  <c r="X485" i="1"/>
  <c r="CR486" i="1"/>
  <c r="DQ486" i="1"/>
  <c r="CX487" i="1"/>
  <c r="H488" i="1"/>
  <c r="I488" i="1" s="1"/>
  <c r="DR485" i="1"/>
  <c r="DS485" i="1" s="1"/>
  <c r="D489" i="1"/>
  <c r="E488" i="1"/>
  <c r="G490" i="1"/>
  <c r="F491" i="1"/>
  <c r="AU164" i="1" l="1"/>
  <c r="AO165" i="1"/>
  <c r="AP165" i="1"/>
  <c r="AQ165" i="1"/>
  <c r="AR165" i="1"/>
  <c r="AS165" i="1"/>
  <c r="AW165" i="1"/>
  <c r="BY486" i="1"/>
  <c r="BZ486" i="1" s="1"/>
  <c r="BW487" i="1" a="1"/>
  <c r="BW487" i="1" s="1"/>
  <c r="BX487" i="1" s="1"/>
  <c r="DA487" i="1"/>
  <c r="DB487" i="1" s="1"/>
  <c r="CB484" i="1"/>
  <c r="CK165" i="1"/>
  <c r="CG160" i="1"/>
  <c r="CM160" i="1" s="1"/>
  <c r="K488" i="1"/>
  <c r="DP488" i="1"/>
  <c r="CZ487" i="1"/>
  <c r="BC486" i="1"/>
  <c r="BA486" i="1"/>
  <c r="CQ488" i="1"/>
  <c r="V490" i="1"/>
  <c r="N490" i="1"/>
  <c r="AH490" i="1"/>
  <c r="AD490" i="1"/>
  <c r="AJ487" i="1"/>
  <c r="AK487" i="1" s="1"/>
  <c r="AL487" i="1" s="1"/>
  <c r="AF487" i="1"/>
  <c r="AG486" i="1"/>
  <c r="AB486" i="1"/>
  <c r="AC486" i="1" s="1"/>
  <c r="AE486" i="1" s="1"/>
  <c r="CS165" i="1"/>
  <c r="BQ161" i="1"/>
  <c r="CY488" i="1"/>
  <c r="CW488" i="1"/>
  <c r="AI485" i="1"/>
  <c r="DA486" i="1"/>
  <c r="DB486" i="1" s="1"/>
  <c r="DC486" i="1" s="1"/>
  <c r="AZ487" i="1"/>
  <c r="BB487" i="1"/>
  <c r="U487" i="1"/>
  <c r="M487" i="1"/>
  <c r="Q485" i="1"/>
  <c r="R485" i="1" s="1"/>
  <c r="S485" i="1" s="1"/>
  <c r="AA484" i="1"/>
  <c r="W491" i="1"/>
  <c r="O491" i="1"/>
  <c r="T489" i="1"/>
  <c r="L489" i="1"/>
  <c r="X486" i="1"/>
  <c r="CP489" i="1"/>
  <c r="Y485" i="1"/>
  <c r="Z485" i="1" s="1"/>
  <c r="P486" i="1"/>
  <c r="CR487" i="1"/>
  <c r="DQ487" i="1"/>
  <c r="CX488" i="1"/>
  <c r="H489" i="1"/>
  <c r="I489" i="1" s="1"/>
  <c r="DR486" i="1"/>
  <c r="DS486" i="1" s="1"/>
  <c r="D490" i="1"/>
  <c r="E489" i="1"/>
  <c r="G491" i="1"/>
  <c r="F492" i="1"/>
  <c r="AT165" i="1" l="1"/>
  <c r="AN165" i="1" s="1"/>
  <c r="BY487" i="1"/>
  <c r="BZ487" i="1" s="1"/>
  <c r="BW488" i="1" a="1"/>
  <c r="BW488" i="1" s="1"/>
  <c r="BX488" i="1" s="1"/>
  <c r="CB485" i="1"/>
  <c r="CI165" i="1"/>
  <c r="K489" i="1"/>
  <c r="DP489" i="1"/>
  <c r="CZ488" i="1"/>
  <c r="BP165" i="1"/>
  <c r="BC487" i="1"/>
  <c r="BA487" i="1"/>
  <c r="CQ489" i="1"/>
  <c r="V491" i="1"/>
  <c r="N491" i="1"/>
  <c r="AH491" i="1"/>
  <c r="AD491" i="1"/>
  <c r="AJ488" i="1"/>
  <c r="AK488" i="1" s="1"/>
  <c r="AL488" i="1" s="1"/>
  <c r="AF488" i="1"/>
  <c r="AG487" i="1"/>
  <c r="AB487" i="1"/>
  <c r="AC487" i="1" s="1"/>
  <c r="AE487" i="1" s="1"/>
  <c r="BD165" i="1"/>
  <c r="CT165" i="1"/>
  <c r="BI165" i="1"/>
  <c r="CU165" i="1"/>
  <c r="BH165" i="1"/>
  <c r="BJ165" i="1"/>
  <c r="BS161" i="1"/>
  <c r="BE165" i="1"/>
  <c r="BF165" i="1"/>
  <c r="CY489" i="1"/>
  <c r="CW489" i="1"/>
  <c r="AI486" i="1"/>
  <c r="DC487" i="1"/>
  <c r="AZ488" i="1"/>
  <c r="U488" i="1"/>
  <c r="BB488" i="1"/>
  <c r="Q486" i="1"/>
  <c r="R486" i="1" s="1"/>
  <c r="S486" i="1" s="1"/>
  <c r="AA485" i="1"/>
  <c r="W492" i="1"/>
  <c r="O492" i="1"/>
  <c r="T490" i="1"/>
  <c r="L490" i="1"/>
  <c r="Y486" i="1"/>
  <c r="Z486" i="1" s="1"/>
  <c r="CP490" i="1"/>
  <c r="M488" i="1"/>
  <c r="P487" i="1"/>
  <c r="X487" i="1"/>
  <c r="CR488" i="1"/>
  <c r="DQ488" i="1"/>
  <c r="CX489" i="1"/>
  <c r="H490" i="1"/>
  <c r="I490" i="1" s="1"/>
  <c r="DR487" i="1"/>
  <c r="DS487" i="1" s="1"/>
  <c r="E490" i="1"/>
  <c r="D491" i="1"/>
  <c r="G492" i="1"/>
  <c r="F493" i="1"/>
  <c r="AV165" i="1" l="1"/>
  <c r="AU165" i="1"/>
  <c r="BY488" i="1"/>
  <c r="BZ488" i="1" s="1"/>
  <c r="BW489" i="1" a="1"/>
  <c r="BW489" i="1" s="1"/>
  <c r="BX489" i="1" s="1"/>
  <c r="CB486" i="1"/>
  <c r="CF161" i="1"/>
  <c r="CJ161" i="1" s="1"/>
  <c r="CE161" i="1"/>
  <c r="CL161" i="1" s="1"/>
  <c r="CD161" i="1"/>
  <c r="CH161" i="1" s="1"/>
  <c r="K490" i="1"/>
  <c r="DP490" i="1"/>
  <c r="CZ489" i="1"/>
  <c r="BC488" i="1"/>
  <c r="BA488" i="1"/>
  <c r="CQ490" i="1"/>
  <c r="V492" i="1"/>
  <c r="N492" i="1"/>
  <c r="AH492" i="1"/>
  <c r="AD492" i="1"/>
  <c r="DA489" i="1"/>
  <c r="DB489" i="1" s="1"/>
  <c r="AJ489" i="1"/>
  <c r="AK489" i="1" s="1"/>
  <c r="AL489" i="1" s="1"/>
  <c r="AF489" i="1"/>
  <c r="AG488" i="1"/>
  <c r="AB488" i="1"/>
  <c r="AC488" i="1" s="1"/>
  <c r="AE488" i="1" s="1"/>
  <c r="CV165" i="1"/>
  <c r="BK165" i="1"/>
  <c r="BT161" i="1"/>
  <c r="BG165" i="1"/>
  <c r="AM166" i="1"/>
  <c r="CY490" i="1"/>
  <c r="CW490" i="1"/>
  <c r="AI487" i="1"/>
  <c r="DA488" i="1"/>
  <c r="DB488" i="1" s="1"/>
  <c r="DC488" i="1" s="1"/>
  <c r="AZ489" i="1"/>
  <c r="BB489" i="1"/>
  <c r="U489" i="1"/>
  <c r="M489" i="1"/>
  <c r="Q487" i="1"/>
  <c r="R487" i="1" s="1"/>
  <c r="S487" i="1" s="1"/>
  <c r="AA486" i="1"/>
  <c r="W493" i="1"/>
  <c r="O493" i="1"/>
  <c r="T491" i="1"/>
  <c r="L491" i="1"/>
  <c r="P488" i="1"/>
  <c r="CP491" i="1"/>
  <c r="Y487" i="1"/>
  <c r="Z487" i="1" s="1"/>
  <c r="CR489" i="1"/>
  <c r="X488" i="1"/>
  <c r="DQ489" i="1"/>
  <c r="CX490" i="1"/>
  <c r="H491" i="1"/>
  <c r="I491" i="1" s="1"/>
  <c r="DR488" i="1"/>
  <c r="DS488" i="1" s="1"/>
  <c r="D492" i="1"/>
  <c r="E491" i="1"/>
  <c r="G493" i="1"/>
  <c r="F494" i="1"/>
  <c r="AO166" i="1" l="1"/>
  <c r="AP166" i="1"/>
  <c r="AQ166" i="1"/>
  <c r="AR166" i="1"/>
  <c r="AS166" i="1"/>
  <c r="AW166" i="1"/>
  <c r="BY489" i="1"/>
  <c r="BZ489" i="1" s="1"/>
  <c r="BW490" i="1" a="1"/>
  <c r="BW490" i="1" s="1"/>
  <c r="CB487" i="1"/>
  <c r="CK166" i="1"/>
  <c r="CG161" i="1"/>
  <c r="CM161" i="1" s="1"/>
  <c r="K491" i="1"/>
  <c r="DP491" i="1"/>
  <c r="CZ490" i="1"/>
  <c r="BC489" i="1"/>
  <c r="BA489" i="1"/>
  <c r="CQ491" i="1"/>
  <c r="V493" i="1"/>
  <c r="N493" i="1"/>
  <c r="AH493" i="1"/>
  <c r="AD493" i="1"/>
  <c r="AJ490" i="1"/>
  <c r="AK490" i="1" s="1"/>
  <c r="AL490" i="1" s="1"/>
  <c r="AF490" i="1"/>
  <c r="AB489" i="1"/>
  <c r="AC489" i="1" s="1"/>
  <c r="AE489" i="1" s="1"/>
  <c r="CS166" i="1"/>
  <c r="BQ162" i="1"/>
  <c r="BS162" i="1" s="1"/>
  <c r="CY491" i="1"/>
  <c r="CW491" i="1"/>
  <c r="AI488" i="1"/>
  <c r="DC489" i="1"/>
  <c r="AZ490" i="1"/>
  <c r="AG489" i="1"/>
  <c r="BB490" i="1"/>
  <c r="U490" i="1"/>
  <c r="M490" i="1"/>
  <c r="Q488" i="1"/>
  <c r="R488" i="1" s="1"/>
  <c r="S488" i="1" s="1"/>
  <c r="AA487" i="1"/>
  <c r="W494" i="1"/>
  <c r="O494" i="1"/>
  <c r="T492" i="1"/>
  <c r="L492" i="1"/>
  <c r="CP492" i="1"/>
  <c r="X489" i="1"/>
  <c r="P489" i="1"/>
  <c r="CR490" i="1"/>
  <c r="Y488" i="1"/>
  <c r="Z488" i="1" s="1"/>
  <c r="DQ490" i="1"/>
  <c r="CX491" i="1"/>
  <c r="H492" i="1"/>
  <c r="I492" i="1" s="1"/>
  <c r="DR489" i="1"/>
  <c r="DS489" i="1" s="1"/>
  <c r="E492" i="1"/>
  <c r="D493" i="1"/>
  <c r="G494" i="1"/>
  <c r="F495" i="1"/>
  <c r="AT166" i="1" l="1"/>
  <c r="BX490" i="1"/>
  <c r="BY490" i="1" s="1"/>
  <c r="BZ490" i="1" s="1"/>
  <c r="BW491" i="1" a="1"/>
  <c r="BW491" i="1" s="1"/>
  <c r="CB488" i="1"/>
  <c r="CF162" i="1"/>
  <c r="CJ162" i="1" s="1"/>
  <c r="CE162" i="1"/>
  <c r="CL162" i="1" s="1"/>
  <c r="CI166" i="1"/>
  <c r="BT162" i="1"/>
  <c r="CD162" i="1"/>
  <c r="CH162" i="1" s="1"/>
  <c r="K492" i="1"/>
  <c r="DP492" i="1"/>
  <c r="CZ491" i="1"/>
  <c r="BJ166" i="1"/>
  <c r="BP166" i="1"/>
  <c r="BC490" i="1"/>
  <c r="BA490" i="1"/>
  <c r="CQ492" i="1"/>
  <c r="V494" i="1"/>
  <c r="N494" i="1"/>
  <c r="AH494" i="1"/>
  <c r="AD494" i="1"/>
  <c r="DA491" i="1"/>
  <c r="DB491" i="1" s="1"/>
  <c r="AJ491" i="1"/>
  <c r="AK491" i="1" s="1"/>
  <c r="AL491" i="1" s="1"/>
  <c r="AF491" i="1"/>
  <c r="AG490" i="1"/>
  <c r="AB490" i="1"/>
  <c r="AC490" i="1" s="1"/>
  <c r="AE490" i="1" s="1"/>
  <c r="BI166" i="1"/>
  <c r="CU166" i="1"/>
  <c r="BH166" i="1"/>
  <c r="BD166" i="1"/>
  <c r="CT166" i="1"/>
  <c r="BE166" i="1"/>
  <c r="BF166" i="1"/>
  <c r="CY492" i="1"/>
  <c r="CW492" i="1"/>
  <c r="AI489" i="1"/>
  <c r="DA490" i="1"/>
  <c r="DB490" i="1" s="1"/>
  <c r="DC490" i="1" s="1"/>
  <c r="AZ491" i="1"/>
  <c r="U491" i="1"/>
  <c r="BB491" i="1"/>
  <c r="AA488" i="1"/>
  <c r="Q489" i="1"/>
  <c r="R489" i="1" s="1"/>
  <c r="S489" i="1" s="1"/>
  <c r="W495" i="1"/>
  <c r="O495" i="1"/>
  <c r="T493" i="1"/>
  <c r="L493" i="1"/>
  <c r="Y489" i="1"/>
  <c r="Z489" i="1" s="1"/>
  <c r="CP493" i="1"/>
  <c r="M491" i="1"/>
  <c r="X490" i="1"/>
  <c r="P490" i="1"/>
  <c r="CR491" i="1"/>
  <c r="DQ491" i="1"/>
  <c r="CX492" i="1"/>
  <c r="H493" i="1"/>
  <c r="I493" i="1" s="1"/>
  <c r="DR490" i="1"/>
  <c r="DS490" i="1" s="1"/>
  <c r="D494" i="1"/>
  <c r="E493" i="1"/>
  <c r="G495" i="1"/>
  <c r="F496" i="1"/>
  <c r="AN166" i="1" l="1"/>
  <c r="AV166" i="1" s="1"/>
  <c r="CC488" i="1"/>
  <c r="CC489" i="1" s="1"/>
  <c r="CC490" i="1" s="1"/>
  <c r="CC491" i="1" s="1"/>
  <c r="CC492" i="1" s="1"/>
  <c r="CC493" i="1" s="1"/>
  <c r="CC494" i="1" s="1"/>
  <c r="CC495" i="1" s="1"/>
  <c r="BX491" i="1"/>
  <c r="BY491" i="1" s="1"/>
  <c r="BZ491" i="1" s="1"/>
  <c r="BW492" i="1" a="1"/>
  <c r="BW492" i="1" s="1"/>
  <c r="BX492" i="1" s="1"/>
  <c r="CB489" i="1"/>
  <c r="CG162" i="1"/>
  <c r="K493" i="1"/>
  <c r="DP493" i="1"/>
  <c r="CZ492" i="1"/>
  <c r="BC491" i="1"/>
  <c r="BA491" i="1"/>
  <c r="CQ493" i="1"/>
  <c r="V495" i="1"/>
  <c r="N495" i="1"/>
  <c r="AH495" i="1"/>
  <c r="AD495" i="1"/>
  <c r="DA492" i="1"/>
  <c r="DB492" i="1" s="1"/>
  <c r="DC492" i="1" s="1"/>
  <c r="AJ492" i="1"/>
  <c r="AK492" i="1" s="1"/>
  <c r="AL492" i="1" s="1"/>
  <c r="AF492" i="1"/>
  <c r="AG491" i="1"/>
  <c r="AB491" i="1"/>
  <c r="AC491" i="1" s="1"/>
  <c r="AE491" i="1" s="1"/>
  <c r="CV166" i="1"/>
  <c r="BK166" i="1"/>
  <c r="AM167" i="1"/>
  <c r="BG166" i="1"/>
  <c r="CY493" i="1"/>
  <c r="CW493" i="1"/>
  <c r="AI490" i="1"/>
  <c r="DC491" i="1"/>
  <c r="AZ492" i="1"/>
  <c r="U492" i="1"/>
  <c r="M492" i="1"/>
  <c r="BB492" i="1"/>
  <c r="Q490" i="1"/>
  <c r="R490" i="1" s="1"/>
  <c r="S490" i="1" s="1"/>
  <c r="AA489" i="1"/>
  <c r="W496" i="1"/>
  <c r="O496" i="1"/>
  <c r="T494" i="1"/>
  <c r="L494" i="1"/>
  <c r="P491" i="1"/>
  <c r="CP494" i="1"/>
  <c r="Y490" i="1"/>
  <c r="Z490" i="1" s="1"/>
  <c r="X491" i="1"/>
  <c r="Y491" i="1" s="1"/>
  <c r="Z491" i="1" s="1"/>
  <c r="CR492" i="1"/>
  <c r="DQ492" i="1"/>
  <c r="CX493" i="1"/>
  <c r="H494" i="1"/>
  <c r="I494" i="1" s="1"/>
  <c r="DR491" i="1"/>
  <c r="DS491" i="1" s="1"/>
  <c r="D495" i="1"/>
  <c r="E494" i="1"/>
  <c r="G496" i="1"/>
  <c r="F497" i="1"/>
  <c r="AU166" i="1" l="1"/>
  <c r="AR167" i="1"/>
  <c r="AS167" i="1"/>
  <c r="AO167" i="1"/>
  <c r="AP167" i="1"/>
  <c r="AQ167" i="1"/>
  <c r="AW167" i="1"/>
  <c r="BY492" i="1"/>
  <c r="BZ492" i="1" s="1"/>
  <c r="BW493" i="1" a="1"/>
  <c r="BW493" i="1" s="1"/>
  <c r="BX493" i="1" s="1"/>
  <c r="DA493" i="1"/>
  <c r="DB493" i="1" s="1"/>
  <c r="DC493" i="1" s="1"/>
  <c r="CC496" i="1"/>
  <c r="CB490" i="1"/>
  <c r="CK167" i="1"/>
  <c r="K494" i="1"/>
  <c r="DP494" i="1"/>
  <c r="CZ493" i="1"/>
  <c r="BC492" i="1"/>
  <c r="BA492" i="1"/>
  <c r="CM162" i="1"/>
  <c r="CQ494" i="1"/>
  <c r="V496" i="1"/>
  <c r="N496" i="1"/>
  <c r="AH496" i="1"/>
  <c r="AD496" i="1"/>
  <c r="AJ493" i="1"/>
  <c r="AK493" i="1" s="1"/>
  <c r="AL493" i="1" s="1"/>
  <c r="AF493" i="1"/>
  <c r="AG492" i="1"/>
  <c r="AB492" i="1"/>
  <c r="AC492" i="1" s="1"/>
  <c r="AE492" i="1" s="1"/>
  <c r="CS167" i="1"/>
  <c r="BQ163" i="1"/>
  <c r="BS163" i="1" s="1"/>
  <c r="CY494" i="1"/>
  <c r="CW494" i="1"/>
  <c r="AI491" i="1"/>
  <c r="AZ493" i="1"/>
  <c r="M493" i="1"/>
  <c r="U493" i="1"/>
  <c r="BB493" i="1"/>
  <c r="Q491" i="1"/>
  <c r="R491" i="1" s="1"/>
  <c r="S491" i="1" s="1"/>
  <c r="AA490" i="1"/>
  <c r="W497" i="1"/>
  <c r="O497" i="1"/>
  <c r="T495" i="1"/>
  <c r="L495" i="1"/>
  <c r="CP495" i="1"/>
  <c r="P492" i="1"/>
  <c r="X492" i="1"/>
  <c r="Y492" i="1" s="1"/>
  <c r="Z492" i="1" s="1"/>
  <c r="CR493" i="1"/>
  <c r="DQ493" i="1"/>
  <c r="CX494" i="1"/>
  <c r="H495" i="1"/>
  <c r="I495" i="1" s="1"/>
  <c r="DR492" i="1"/>
  <c r="DS492" i="1" s="1"/>
  <c r="E495" i="1"/>
  <c r="D496" i="1"/>
  <c r="G497" i="1"/>
  <c r="F498" i="1"/>
  <c r="AT167" i="1" l="1"/>
  <c r="AN167" i="1" s="1"/>
  <c r="BY493" i="1"/>
  <c r="BZ493" i="1" s="1"/>
  <c r="BW494" i="1" a="1"/>
  <c r="BW494" i="1" s="1"/>
  <c r="BX494" i="1" s="1"/>
  <c r="CC497" i="1"/>
  <c r="CB491" i="1"/>
  <c r="CF163" i="1"/>
  <c r="CJ163" i="1" s="1"/>
  <c r="CE163" i="1"/>
  <c r="CL163" i="1" s="1"/>
  <c r="CI167" i="1"/>
  <c r="BT163" i="1"/>
  <c r="CD163" i="1"/>
  <c r="CH163" i="1" s="1"/>
  <c r="K495" i="1"/>
  <c r="DP495" i="1"/>
  <c r="CZ494" i="1"/>
  <c r="BP167" i="1"/>
  <c r="BC493" i="1"/>
  <c r="BA493" i="1"/>
  <c r="CQ495" i="1"/>
  <c r="V497" i="1"/>
  <c r="N497" i="1"/>
  <c r="AH497" i="1"/>
  <c r="AD497" i="1"/>
  <c r="AJ494" i="1"/>
  <c r="AK494" i="1" s="1"/>
  <c r="AL494" i="1" s="1"/>
  <c r="AF494" i="1"/>
  <c r="AG493" i="1"/>
  <c r="AB493" i="1"/>
  <c r="AC493" i="1" s="1"/>
  <c r="AE493" i="1" s="1"/>
  <c r="BH167" i="1"/>
  <c r="CU167" i="1"/>
  <c r="BE167" i="1"/>
  <c r="CT167" i="1"/>
  <c r="BI167" i="1"/>
  <c r="BF167" i="1"/>
  <c r="BD167" i="1"/>
  <c r="BJ167" i="1"/>
  <c r="CY495" i="1"/>
  <c r="CW495" i="1"/>
  <c r="AI492" i="1"/>
  <c r="AZ494" i="1"/>
  <c r="BB494" i="1"/>
  <c r="M494" i="1"/>
  <c r="U494" i="1"/>
  <c r="Q492" i="1"/>
  <c r="R492" i="1" s="1"/>
  <c r="S492" i="1" s="1"/>
  <c r="AA491" i="1"/>
  <c r="W498" i="1"/>
  <c r="O498" i="1"/>
  <c r="T496" i="1"/>
  <c r="L496" i="1"/>
  <c r="X493" i="1"/>
  <c r="Y493" i="1" s="1"/>
  <c r="Z493" i="1" s="1"/>
  <c r="CP496" i="1"/>
  <c r="P493" i="1"/>
  <c r="CR494" i="1"/>
  <c r="DQ494" i="1"/>
  <c r="CX495" i="1"/>
  <c r="H496" i="1"/>
  <c r="I496" i="1" s="1"/>
  <c r="DR493" i="1"/>
  <c r="DS493" i="1" s="1"/>
  <c r="E496" i="1"/>
  <c r="D497" i="1"/>
  <c r="G498" i="1"/>
  <c r="F499" i="1"/>
  <c r="AV167" i="1" l="1"/>
  <c r="AU167" i="1"/>
  <c r="BY494" i="1"/>
  <c r="BZ494" i="1" s="1"/>
  <c r="BW495" i="1" a="1"/>
  <c r="BW495" i="1" s="1"/>
  <c r="BX495" i="1" s="1"/>
  <c r="CC498" i="1"/>
  <c r="CB492" i="1"/>
  <c r="CG163" i="1"/>
  <c r="K496" i="1"/>
  <c r="DP496" i="1"/>
  <c r="CZ495" i="1"/>
  <c r="BC494" i="1"/>
  <c r="BA494" i="1"/>
  <c r="CQ496" i="1"/>
  <c r="V498" i="1"/>
  <c r="N498" i="1"/>
  <c r="AH498" i="1"/>
  <c r="AD498" i="1"/>
  <c r="AJ495" i="1"/>
  <c r="AK495" i="1" s="1"/>
  <c r="AL495" i="1" s="1"/>
  <c r="AF495" i="1"/>
  <c r="AG494" i="1"/>
  <c r="AB494" i="1"/>
  <c r="AC494" i="1" s="1"/>
  <c r="AE494" i="1" s="1"/>
  <c r="CV167" i="1"/>
  <c r="BG167" i="1"/>
  <c r="BK167" i="1"/>
  <c r="AM168" i="1"/>
  <c r="CY496" i="1"/>
  <c r="CW496" i="1"/>
  <c r="AI493" i="1"/>
  <c r="DA494" i="1"/>
  <c r="DB494" i="1" s="1"/>
  <c r="DC494" i="1" s="1"/>
  <c r="AZ495" i="1"/>
  <c r="M495" i="1"/>
  <c r="BB495" i="1"/>
  <c r="U495" i="1"/>
  <c r="X494" i="1"/>
  <c r="Y494" i="1" s="1"/>
  <c r="Z494" i="1" s="1"/>
  <c r="Q493" i="1"/>
  <c r="R493" i="1" s="1"/>
  <c r="S493" i="1" s="1"/>
  <c r="AA492" i="1"/>
  <c r="W499" i="1"/>
  <c r="O499" i="1"/>
  <c r="T497" i="1"/>
  <c r="L497" i="1"/>
  <c r="CP497" i="1"/>
  <c r="P494" i="1"/>
  <c r="CR495" i="1"/>
  <c r="DQ495" i="1"/>
  <c r="CX496" i="1"/>
  <c r="H497" i="1"/>
  <c r="I497" i="1" s="1"/>
  <c r="DR494" i="1"/>
  <c r="DS494" i="1" s="1"/>
  <c r="E497" i="1"/>
  <c r="D498" i="1"/>
  <c r="G499" i="1"/>
  <c r="F500" i="1"/>
  <c r="AO168" i="1" l="1"/>
  <c r="AP168" i="1"/>
  <c r="AQ168" i="1"/>
  <c r="AR168" i="1"/>
  <c r="AS168" i="1"/>
  <c r="AW168" i="1"/>
  <c r="BY495" i="1"/>
  <c r="BZ495" i="1" s="1"/>
  <c r="BW496" i="1" a="1"/>
  <c r="BW496" i="1" s="1"/>
  <c r="BX496" i="1" s="1"/>
  <c r="DA496" i="1"/>
  <c r="DB496" i="1" s="1"/>
  <c r="CC499" i="1"/>
  <c r="CB493" i="1"/>
  <c r="CK168" i="1"/>
  <c r="K497" i="1"/>
  <c r="DP497" i="1"/>
  <c r="CZ496" i="1"/>
  <c r="BC495" i="1"/>
  <c r="BA495" i="1"/>
  <c r="CM163" i="1"/>
  <c r="CQ497" i="1"/>
  <c r="V499" i="1"/>
  <c r="N499" i="1"/>
  <c r="AH499" i="1"/>
  <c r="AD499" i="1"/>
  <c r="AJ496" i="1"/>
  <c r="AK496" i="1" s="1"/>
  <c r="AL496" i="1" s="1"/>
  <c r="AF496" i="1"/>
  <c r="AG495" i="1"/>
  <c r="AB495" i="1"/>
  <c r="AC495" i="1" s="1"/>
  <c r="AE495" i="1" s="1"/>
  <c r="BQ164" i="1"/>
  <c r="BS164" i="1" s="1"/>
  <c r="CS168" i="1"/>
  <c r="CY497" i="1"/>
  <c r="CW497" i="1"/>
  <c r="AI494" i="1"/>
  <c r="DA495" i="1"/>
  <c r="DB495" i="1" s="1"/>
  <c r="DC495" i="1" s="1"/>
  <c r="AZ496" i="1"/>
  <c r="BB496" i="1"/>
  <c r="M496" i="1"/>
  <c r="U496" i="1"/>
  <c r="Q494" i="1"/>
  <c r="R494" i="1" s="1"/>
  <c r="S494" i="1" s="1"/>
  <c r="AA493" i="1"/>
  <c r="W500" i="1"/>
  <c r="O500" i="1"/>
  <c r="T498" i="1"/>
  <c r="L498" i="1"/>
  <c r="CP498" i="1"/>
  <c r="P495" i="1"/>
  <c r="X495" i="1"/>
  <c r="CR496" i="1"/>
  <c r="DQ496" i="1"/>
  <c r="CX497" i="1"/>
  <c r="H498" i="1"/>
  <c r="I498" i="1" s="1"/>
  <c r="DR495" i="1"/>
  <c r="DS495" i="1" s="1"/>
  <c r="E498" i="1"/>
  <c r="D499" i="1"/>
  <c r="G500" i="1"/>
  <c r="F501" i="1"/>
  <c r="AT168" i="1" l="1"/>
  <c r="AN168" i="1" s="1"/>
  <c r="BY496" i="1"/>
  <c r="BZ496" i="1" s="1"/>
  <c r="BW497" i="1" a="1"/>
  <c r="BW497" i="1" s="1"/>
  <c r="BX497" i="1" s="1"/>
  <c r="CB494" i="1"/>
  <c r="CF164" i="1"/>
  <c r="CJ164" i="1" s="1"/>
  <c r="CE164" i="1"/>
  <c r="CL164" i="1" s="1"/>
  <c r="CI168" i="1"/>
  <c r="CD164" i="1"/>
  <c r="CH164" i="1" s="1"/>
  <c r="K498" i="1"/>
  <c r="DP498" i="1"/>
  <c r="CZ497" i="1"/>
  <c r="BP168" i="1"/>
  <c r="BC496" i="1"/>
  <c r="BA496" i="1"/>
  <c r="CQ498" i="1"/>
  <c r="V500" i="1"/>
  <c r="N500" i="1"/>
  <c r="AH500" i="1"/>
  <c r="AD500" i="1"/>
  <c r="AJ497" i="1"/>
  <c r="AK497" i="1" s="1"/>
  <c r="AL497" i="1" s="1"/>
  <c r="AF497" i="1"/>
  <c r="AG496" i="1"/>
  <c r="AB496" i="1"/>
  <c r="AC496" i="1" s="1"/>
  <c r="AE496" i="1" s="1"/>
  <c r="BH168" i="1"/>
  <c r="CU168" i="1"/>
  <c r="CT168" i="1"/>
  <c r="BT164" i="1"/>
  <c r="BI168" i="1"/>
  <c r="BF168" i="1"/>
  <c r="BE168" i="1"/>
  <c r="BD168" i="1"/>
  <c r="BJ168" i="1"/>
  <c r="CY498" i="1"/>
  <c r="CW498" i="1"/>
  <c r="AI495" i="1"/>
  <c r="DC496" i="1"/>
  <c r="AZ497" i="1"/>
  <c r="M497" i="1"/>
  <c r="BB497" i="1"/>
  <c r="U497" i="1"/>
  <c r="Q495" i="1"/>
  <c r="R495" i="1" s="1"/>
  <c r="S495" i="1" s="1"/>
  <c r="AA494" i="1"/>
  <c r="W501" i="1"/>
  <c r="O501" i="1"/>
  <c r="T499" i="1"/>
  <c r="L499" i="1"/>
  <c r="CP499" i="1"/>
  <c r="Y495" i="1"/>
  <c r="Z495" i="1" s="1"/>
  <c r="X496" i="1"/>
  <c r="Y496" i="1" s="1"/>
  <c r="Z496" i="1" s="1"/>
  <c r="P496" i="1"/>
  <c r="CR497" i="1"/>
  <c r="DQ497" i="1"/>
  <c r="CX498" i="1"/>
  <c r="H499" i="1"/>
  <c r="I499" i="1" s="1"/>
  <c r="DR496" i="1"/>
  <c r="DS496" i="1" s="1"/>
  <c r="D500" i="1"/>
  <c r="E499" i="1"/>
  <c r="G501" i="1"/>
  <c r="F502" i="1"/>
  <c r="AV168" i="1" l="1"/>
  <c r="AU168" i="1"/>
  <c r="BY497" i="1"/>
  <c r="BZ497" i="1" s="1"/>
  <c r="BW498" i="1" a="1"/>
  <c r="BW498" i="1" s="1"/>
  <c r="BX498" i="1" s="1"/>
  <c r="CB495" i="1"/>
  <c r="CG164" i="1"/>
  <c r="K499" i="1"/>
  <c r="DP499" i="1"/>
  <c r="CZ498" i="1"/>
  <c r="BC497" i="1"/>
  <c r="BA497" i="1"/>
  <c r="CQ499" i="1"/>
  <c r="V501" i="1"/>
  <c r="N501" i="1"/>
  <c r="AH501" i="1"/>
  <c r="AD501" i="1"/>
  <c r="AJ498" i="1"/>
  <c r="AK498" i="1" s="1"/>
  <c r="AL498" i="1" s="1"/>
  <c r="AF498" i="1"/>
  <c r="AB497" i="1"/>
  <c r="AC497" i="1" s="1"/>
  <c r="AE497" i="1" s="1"/>
  <c r="CV168" i="1"/>
  <c r="BK168" i="1"/>
  <c r="BG168" i="1"/>
  <c r="AM169" i="1"/>
  <c r="CY499" i="1"/>
  <c r="CW499" i="1"/>
  <c r="AI496" i="1"/>
  <c r="DA497" i="1"/>
  <c r="DB497" i="1" s="1"/>
  <c r="DC497" i="1" s="1"/>
  <c r="AZ498" i="1"/>
  <c r="AG497" i="1"/>
  <c r="BB498" i="1"/>
  <c r="U498" i="1"/>
  <c r="M498" i="1"/>
  <c r="Q496" i="1"/>
  <c r="R496" i="1" s="1"/>
  <c r="S496" i="1" s="1"/>
  <c r="AA495" i="1"/>
  <c r="W502" i="1"/>
  <c r="O502" i="1"/>
  <c r="T500" i="1"/>
  <c r="L500" i="1"/>
  <c r="CP500" i="1"/>
  <c r="P497" i="1"/>
  <c r="X497" i="1"/>
  <c r="Y497" i="1" s="1"/>
  <c r="Z497" i="1" s="1"/>
  <c r="CR498" i="1"/>
  <c r="DQ498" i="1"/>
  <c r="CX499" i="1"/>
  <c r="H500" i="1"/>
  <c r="I500" i="1" s="1"/>
  <c r="DR497" i="1"/>
  <c r="DS497" i="1" s="1"/>
  <c r="D501" i="1"/>
  <c r="E500" i="1"/>
  <c r="G502" i="1"/>
  <c r="F503" i="1"/>
  <c r="AP169" i="1" l="1"/>
  <c r="AQ169" i="1"/>
  <c r="AR169" i="1"/>
  <c r="AS169" i="1"/>
  <c r="AO169" i="1"/>
  <c r="CT169" i="1" s="1"/>
  <c r="AW169" i="1"/>
  <c r="BY498" i="1"/>
  <c r="BZ498" i="1" s="1"/>
  <c r="BW499" i="1" a="1"/>
  <c r="BW499" i="1" s="1"/>
  <c r="BX499" i="1" s="1"/>
  <c r="CB496" i="1"/>
  <c r="CK169" i="1"/>
  <c r="K500" i="1"/>
  <c r="DP500" i="1"/>
  <c r="CZ499" i="1"/>
  <c r="BC498" i="1"/>
  <c r="BA498" i="1"/>
  <c r="CM164" i="1"/>
  <c r="CQ500" i="1"/>
  <c r="V502" i="1"/>
  <c r="N502" i="1"/>
  <c r="AH502" i="1"/>
  <c r="AD502" i="1"/>
  <c r="AJ499" i="1"/>
  <c r="AK499" i="1" s="1"/>
  <c r="AL499" i="1" s="1"/>
  <c r="AF499" i="1"/>
  <c r="AG498" i="1"/>
  <c r="AB498" i="1"/>
  <c r="AC498" i="1" s="1"/>
  <c r="AE498" i="1" s="1"/>
  <c r="CS169" i="1"/>
  <c r="BQ165" i="1"/>
  <c r="BS165" i="1" s="1"/>
  <c r="CY500" i="1"/>
  <c r="CW500" i="1"/>
  <c r="AI497" i="1"/>
  <c r="DA498" i="1"/>
  <c r="DB498" i="1" s="1"/>
  <c r="DC498" i="1" s="1"/>
  <c r="AZ499" i="1"/>
  <c r="M499" i="1"/>
  <c r="BB499" i="1"/>
  <c r="U499" i="1"/>
  <c r="Q497" i="1"/>
  <c r="R497" i="1" s="1"/>
  <c r="S497" i="1" s="1"/>
  <c r="AA496" i="1"/>
  <c r="W503" i="1"/>
  <c r="O503" i="1"/>
  <c r="T501" i="1"/>
  <c r="L501" i="1"/>
  <c r="CP501" i="1"/>
  <c r="X498" i="1"/>
  <c r="Y498" i="1" s="1"/>
  <c r="Z498" i="1" s="1"/>
  <c r="P498" i="1"/>
  <c r="CR499" i="1"/>
  <c r="DQ499" i="1"/>
  <c r="CX500" i="1"/>
  <c r="H501" i="1"/>
  <c r="I501" i="1" s="1"/>
  <c r="DR498" i="1"/>
  <c r="DS498" i="1" s="1"/>
  <c r="D502" i="1"/>
  <c r="E501" i="1"/>
  <c r="G503" i="1"/>
  <c r="F504" i="1"/>
  <c r="AT169" i="1" l="1"/>
  <c r="BY499" i="1"/>
  <c r="BZ499" i="1" s="1"/>
  <c r="BW500" i="1" a="1"/>
  <c r="BW500" i="1" s="1"/>
  <c r="BX500" i="1" s="1"/>
  <c r="CB497" i="1"/>
  <c r="CF165" i="1"/>
  <c r="CJ165" i="1" s="1"/>
  <c r="CE165" i="1"/>
  <c r="CL165" i="1" s="1"/>
  <c r="CI169" i="1"/>
  <c r="CD165" i="1"/>
  <c r="CH165" i="1" s="1"/>
  <c r="K501" i="1"/>
  <c r="DP501" i="1"/>
  <c r="CZ500" i="1"/>
  <c r="BP169" i="1"/>
  <c r="BC499" i="1"/>
  <c r="BA499" i="1"/>
  <c r="CQ501" i="1"/>
  <c r="V503" i="1"/>
  <c r="N503" i="1"/>
  <c r="AD503" i="1"/>
  <c r="AH503" i="1"/>
  <c r="DA500" i="1"/>
  <c r="DB500" i="1" s="1"/>
  <c r="AJ500" i="1"/>
  <c r="AK500" i="1" s="1"/>
  <c r="AL500" i="1" s="1"/>
  <c r="AF500" i="1"/>
  <c r="AG499" i="1"/>
  <c r="AB499" i="1"/>
  <c r="AC499" i="1" s="1"/>
  <c r="AE499" i="1" s="1"/>
  <c r="BE169" i="1"/>
  <c r="BF169" i="1"/>
  <c r="BD169" i="1"/>
  <c r="BJ169" i="1"/>
  <c r="CU169" i="1"/>
  <c r="CV169" i="1" s="1"/>
  <c r="BI169" i="1"/>
  <c r="BH169" i="1"/>
  <c r="BT165" i="1"/>
  <c r="CY501" i="1"/>
  <c r="CW501" i="1"/>
  <c r="AI498" i="1"/>
  <c r="DA499" i="1"/>
  <c r="DB499" i="1" s="1"/>
  <c r="DC499" i="1" s="1"/>
  <c r="AZ500" i="1"/>
  <c r="M500" i="1"/>
  <c r="X499" i="1"/>
  <c r="Y499" i="1" s="1"/>
  <c r="Z499" i="1" s="1"/>
  <c r="U500" i="1"/>
  <c r="BB500" i="1"/>
  <c r="Q498" i="1"/>
  <c r="R498" i="1" s="1"/>
  <c r="S498" i="1" s="1"/>
  <c r="AA497" i="1"/>
  <c r="W504" i="1"/>
  <c r="O504" i="1"/>
  <c r="T502" i="1"/>
  <c r="L502" i="1"/>
  <c r="CP502" i="1"/>
  <c r="P499" i="1"/>
  <c r="CR500" i="1"/>
  <c r="DQ500" i="1"/>
  <c r="CX501" i="1"/>
  <c r="H502" i="1"/>
  <c r="I502" i="1" s="1"/>
  <c r="DR499" i="1"/>
  <c r="DS499" i="1" s="1"/>
  <c r="D503" i="1"/>
  <c r="E502" i="1"/>
  <c r="G504" i="1"/>
  <c r="F505" i="1"/>
  <c r="AN169" i="1" l="1"/>
  <c r="AV169" i="1" s="1"/>
  <c r="BY500" i="1"/>
  <c r="BZ500" i="1" s="1"/>
  <c r="BW501" i="1" a="1"/>
  <c r="BW501" i="1" s="1"/>
  <c r="BX501" i="1" s="1"/>
  <c r="DA501" i="1"/>
  <c r="DB501" i="1" s="1"/>
  <c r="DC501" i="1" s="1"/>
  <c r="CB498" i="1"/>
  <c r="CG165" i="1"/>
  <c r="CM165" i="1" s="1"/>
  <c r="K502" i="1"/>
  <c r="DP502" i="1"/>
  <c r="CZ501" i="1"/>
  <c r="BC500" i="1"/>
  <c r="BA500" i="1"/>
  <c r="CQ502" i="1"/>
  <c r="V504" i="1"/>
  <c r="N504" i="1"/>
  <c r="AH504" i="1"/>
  <c r="AD504" i="1"/>
  <c r="AJ501" i="1"/>
  <c r="AK501" i="1" s="1"/>
  <c r="AL501" i="1" s="1"/>
  <c r="AF501" i="1"/>
  <c r="AG500" i="1"/>
  <c r="AB500" i="1"/>
  <c r="AC500" i="1" s="1"/>
  <c r="AE500" i="1" s="1"/>
  <c r="BG169" i="1"/>
  <c r="BK169" i="1"/>
  <c r="AM170" i="1"/>
  <c r="CY502" i="1"/>
  <c r="CW502" i="1"/>
  <c r="AI499" i="1"/>
  <c r="DC500" i="1"/>
  <c r="AZ501" i="1"/>
  <c r="BB501" i="1"/>
  <c r="U501" i="1"/>
  <c r="M501" i="1"/>
  <c r="Q499" i="1"/>
  <c r="R499" i="1" s="1"/>
  <c r="S499" i="1" s="1"/>
  <c r="AA498" i="1"/>
  <c r="W505" i="1"/>
  <c r="O505" i="1"/>
  <c r="T503" i="1"/>
  <c r="L503" i="1"/>
  <c r="CP503" i="1"/>
  <c r="P500" i="1"/>
  <c r="X500" i="1"/>
  <c r="Y500" i="1" s="1"/>
  <c r="Z500" i="1" s="1"/>
  <c r="CR501" i="1"/>
  <c r="DQ501" i="1"/>
  <c r="CX502" i="1"/>
  <c r="H503" i="1"/>
  <c r="I503" i="1" s="1"/>
  <c r="DR500" i="1"/>
  <c r="DS500" i="1" s="1"/>
  <c r="E503" i="1"/>
  <c r="D504" i="1"/>
  <c r="G505" i="1"/>
  <c r="F506" i="1"/>
  <c r="AU169" i="1" l="1"/>
  <c r="AS170" i="1"/>
  <c r="AO170" i="1"/>
  <c r="AP170" i="1"/>
  <c r="AQ170" i="1"/>
  <c r="AR170" i="1"/>
  <c r="AW170" i="1"/>
  <c r="BW502" i="1" a="1"/>
  <c r="BW502" i="1" s="1"/>
  <c r="BX502" i="1" s="1"/>
  <c r="DA502" i="1"/>
  <c r="DB502" i="1" s="1"/>
  <c r="DC502" i="1" s="1"/>
  <c r="BY501" i="1"/>
  <c r="BZ501" i="1" s="1"/>
  <c r="CB499" i="1"/>
  <c r="CK170" i="1"/>
  <c r="K503" i="1"/>
  <c r="DP503" i="1"/>
  <c r="CZ502" i="1"/>
  <c r="BC501" i="1"/>
  <c r="BA501" i="1"/>
  <c r="CQ503" i="1"/>
  <c r="V505" i="1"/>
  <c r="N505" i="1"/>
  <c r="AH505" i="1"/>
  <c r="AD505" i="1"/>
  <c r="AJ502" i="1"/>
  <c r="AK502" i="1" s="1"/>
  <c r="AL502" i="1" s="1"/>
  <c r="AF502" i="1"/>
  <c r="AG501" i="1"/>
  <c r="AB501" i="1"/>
  <c r="AC501" i="1" s="1"/>
  <c r="AE501" i="1" s="1"/>
  <c r="BQ166" i="1"/>
  <c r="BS166" i="1" s="1"/>
  <c r="CS170" i="1"/>
  <c r="CY503" i="1"/>
  <c r="CW503" i="1"/>
  <c r="AI500" i="1"/>
  <c r="AZ502" i="1"/>
  <c r="BB502" i="1"/>
  <c r="U502" i="1"/>
  <c r="M502" i="1"/>
  <c r="Q500" i="1"/>
  <c r="R500" i="1" s="1"/>
  <c r="S500" i="1" s="1"/>
  <c r="AA499" i="1"/>
  <c r="W506" i="1"/>
  <c r="O506" i="1"/>
  <c r="T504" i="1"/>
  <c r="L504" i="1"/>
  <c r="CP504" i="1"/>
  <c r="P501" i="1"/>
  <c r="CR502" i="1"/>
  <c r="X501" i="1"/>
  <c r="DQ502" i="1"/>
  <c r="CX503" i="1"/>
  <c r="H504" i="1"/>
  <c r="I504" i="1" s="1"/>
  <c r="DR501" i="1"/>
  <c r="DS501" i="1" s="1"/>
  <c r="E504" i="1"/>
  <c r="D505" i="1"/>
  <c r="G506" i="1"/>
  <c r="F507" i="1"/>
  <c r="AT170" i="1" l="1"/>
  <c r="BY502" i="1"/>
  <c r="BZ502" i="1" s="1"/>
  <c r="BW503" i="1" a="1"/>
  <c r="BW503" i="1" s="1"/>
  <c r="BX503" i="1" s="1"/>
  <c r="CB500" i="1"/>
  <c r="CF166" i="1"/>
  <c r="CJ166" i="1" s="1"/>
  <c r="CE166" i="1"/>
  <c r="CL166" i="1" s="1"/>
  <c r="CI170" i="1"/>
  <c r="CD166" i="1"/>
  <c r="CH166" i="1" s="1"/>
  <c r="K504" i="1"/>
  <c r="DP504" i="1"/>
  <c r="CZ503" i="1"/>
  <c r="BP170" i="1"/>
  <c r="BC502" i="1"/>
  <c r="BA502" i="1"/>
  <c r="CQ504" i="1"/>
  <c r="V506" i="1"/>
  <c r="N506" i="1"/>
  <c r="AH506" i="1"/>
  <c r="AD506" i="1"/>
  <c r="AJ503" i="1"/>
  <c r="AK503" i="1" s="1"/>
  <c r="AL503" i="1" s="1"/>
  <c r="AF503" i="1"/>
  <c r="AB502" i="1"/>
  <c r="AC502" i="1" s="1"/>
  <c r="AE502" i="1" s="1"/>
  <c r="BF170" i="1"/>
  <c r="CT170" i="1"/>
  <c r="BI170" i="1"/>
  <c r="CU170" i="1"/>
  <c r="BJ170" i="1"/>
  <c r="BH170" i="1"/>
  <c r="BE170" i="1"/>
  <c r="BD170" i="1"/>
  <c r="BT166" i="1"/>
  <c r="CY504" i="1"/>
  <c r="CW504" i="1"/>
  <c r="AI501" i="1"/>
  <c r="AZ503" i="1"/>
  <c r="AG502" i="1"/>
  <c r="BB503" i="1"/>
  <c r="U503" i="1"/>
  <c r="Q501" i="1"/>
  <c r="R501" i="1" s="1"/>
  <c r="S501" i="1" s="1"/>
  <c r="AA500" i="1"/>
  <c r="W507" i="1"/>
  <c r="O507" i="1"/>
  <c r="T505" i="1"/>
  <c r="L505" i="1"/>
  <c r="CP505" i="1"/>
  <c r="M503" i="1"/>
  <c r="P502" i="1"/>
  <c r="X502" i="1"/>
  <c r="CR503" i="1"/>
  <c r="Y501" i="1"/>
  <c r="Z501" i="1" s="1"/>
  <c r="DQ503" i="1"/>
  <c r="CX504" i="1"/>
  <c r="H505" i="1"/>
  <c r="I505" i="1" s="1"/>
  <c r="DR502" i="1"/>
  <c r="DS502" i="1" s="1"/>
  <c r="E505" i="1"/>
  <c r="D506" i="1"/>
  <c r="G507" i="1"/>
  <c r="F508" i="1"/>
  <c r="AN170" i="1" l="1"/>
  <c r="AV170" i="1" s="1"/>
  <c r="CC500" i="1"/>
  <c r="CC501" i="1" s="1"/>
  <c r="CC502" i="1" s="1"/>
  <c r="CC503" i="1" s="1"/>
  <c r="CC504" i="1" s="1"/>
  <c r="CC505" i="1" s="1"/>
  <c r="CC506" i="1" s="1"/>
  <c r="CC507" i="1" s="1"/>
  <c r="BY503" i="1"/>
  <c r="BZ503" i="1" s="1"/>
  <c r="BW504" i="1" a="1"/>
  <c r="BW504" i="1" s="1"/>
  <c r="CB501" i="1"/>
  <c r="CG166" i="1"/>
  <c r="CM166" i="1" s="1"/>
  <c r="K505" i="1"/>
  <c r="DP505" i="1"/>
  <c r="CZ504" i="1"/>
  <c r="BC503" i="1"/>
  <c r="BA503" i="1"/>
  <c r="CQ505" i="1"/>
  <c r="V507" i="1"/>
  <c r="N507" i="1"/>
  <c r="AH507" i="1"/>
  <c r="AD507" i="1"/>
  <c r="DA504" i="1"/>
  <c r="DB504" i="1" s="1"/>
  <c r="AJ504" i="1"/>
  <c r="AK504" i="1" s="1"/>
  <c r="AL504" i="1" s="1"/>
  <c r="AF504" i="1"/>
  <c r="AG503" i="1"/>
  <c r="AB503" i="1"/>
  <c r="AC503" i="1" s="1"/>
  <c r="AE503" i="1" s="1"/>
  <c r="CV170" i="1"/>
  <c r="BK170" i="1"/>
  <c r="AM171" i="1"/>
  <c r="BG170" i="1"/>
  <c r="CY505" i="1"/>
  <c r="CW505" i="1"/>
  <c r="AI502" i="1"/>
  <c r="DA503" i="1"/>
  <c r="DB503" i="1" s="1"/>
  <c r="DC503" i="1" s="1"/>
  <c r="AZ504" i="1"/>
  <c r="M504" i="1"/>
  <c r="BB504" i="1"/>
  <c r="Q502" i="1"/>
  <c r="R502" i="1" s="1"/>
  <c r="S502" i="1" s="1"/>
  <c r="AA501" i="1"/>
  <c r="W508" i="1"/>
  <c r="O508" i="1"/>
  <c r="T506" i="1"/>
  <c r="L506" i="1"/>
  <c r="U504" i="1"/>
  <c r="X504" i="1" s="1"/>
  <c r="CP506" i="1"/>
  <c r="Y502" i="1"/>
  <c r="Z502" i="1" s="1"/>
  <c r="P503" i="1"/>
  <c r="X503" i="1"/>
  <c r="CR504" i="1"/>
  <c r="DQ504" i="1"/>
  <c r="CX505" i="1"/>
  <c r="H506" i="1"/>
  <c r="I506" i="1" s="1"/>
  <c r="DR503" i="1"/>
  <c r="DS503" i="1" s="1"/>
  <c r="E506" i="1"/>
  <c r="D507" i="1"/>
  <c r="G508" i="1"/>
  <c r="F509" i="1"/>
  <c r="AU170" i="1" l="1"/>
  <c r="AO171" i="1"/>
  <c r="AP171" i="1"/>
  <c r="AQ171" i="1"/>
  <c r="AR171" i="1"/>
  <c r="AS171" i="1"/>
  <c r="AW171" i="1"/>
  <c r="BX504" i="1"/>
  <c r="BY504" i="1" s="1"/>
  <c r="BZ504" i="1" s="1"/>
  <c r="CC508" i="1"/>
  <c r="BW505" i="1" a="1"/>
  <c r="BW505" i="1" s="1"/>
  <c r="BX505" i="1" s="1"/>
  <c r="CB502" i="1"/>
  <c r="CK171" i="1"/>
  <c r="K506" i="1"/>
  <c r="DP506" i="1"/>
  <c r="CZ505" i="1"/>
  <c r="BC504" i="1"/>
  <c r="BA504" i="1"/>
  <c r="CQ506" i="1"/>
  <c r="V508" i="1"/>
  <c r="N508" i="1"/>
  <c r="AH508" i="1"/>
  <c r="AD508" i="1"/>
  <c r="AJ505" i="1"/>
  <c r="AK505" i="1" s="1"/>
  <c r="AL505" i="1" s="1"/>
  <c r="AF505" i="1"/>
  <c r="AG504" i="1"/>
  <c r="AB504" i="1"/>
  <c r="AC504" i="1" s="1"/>
  <c r="AE504" i="1" s="1"/>
  <c r="BQ167" i="1"/>
  <c r="BS167" i="1" s="1"/>
  <c r="CS171" i="1"/>
  <c r="CY506" i="1"/>
  <c r="CW506" i="1"/>
  <c r="AI503" i="1"/>
  <c r="DC504" i="1"/>
  <c r="AZ505" i="1"/>
  <c r="M505" i="1"/>
  <c r="BB505" i="1"/>
  <c r="U505" i="1"/>
  <c r="Q503" i="1"/>
  <c r="R503" i="1" s="1"/>
  <c r="S503" i="1" s="1"/>
  <c r="AA502" i="1"/>
  <c r="W509" i="1"/>
  <c r="O509" i="1"/>
  <c r="T507" i="1"/>
  <c r="L507" i="1"/>
  <c r="CP507" i="1"/>
  <c r="Y503" i="1"/>
  <c r="Z503" i="1" s="1"/>
  <c r="P504" i="1"/>
  <c r="CR505" i="1"/>
  <c r="Y504" i="1"/>
  <c r="Z504" i="1" s="1"/>
  <c r="DQ505" i="1"/>
  <c r="CX506" i="1"/>
  <c r="H507" i="1"/>
  <c r="I507" i="1" s="1"/>
  <c r="DR504" i="1"/>
  <c r="DS504" i="1" s="1"/>
  <c r="E507" i="1"/>
  <c r="D508" i="1"/>
  <c r="G509" i="1"/>
  <c r="F510" i="1"/>
  <c r="AT171" i="1" l="1"/>
  <c r="AN171" i="1" s="1"/>
  <c r="CT171" i="1"/>
  <c r="CC509" i="1"/>
  <c r="BY505" i="1"/>
  <c r="BZ505" i="1" s="1"/>
  <c r="BW506" i="1" a="1"/>
  <c r="BW506" i="1" s="1"/>
  <c r="BX506" i="1" s="1"/>
  <c r="CB503" i="1"/>
  <c r="CF167" i="1"/>
  <c r="CJ167" i="1" s="1"/>
  <c r="CE167" i="1"/>
  <c r="CL167" i="1" s="1"/>
  <c r="CI171" i="1"/>
  <c r="CD167" i="1"/>
  <c r="CH167" i="1" s="1"/>
  <c r="K507" i="1"/>
  <c r="DP507" i="1"/>
  <c r="CZ506" i="1"/>
  <c r="BP171" i="1"/>
  <c r="BC505" i="1"/>
  <c r="BA505" i="1"/>
  <c r="CQ507" i="1"/>
  <c r="V509" i="1"/>
  <c r="N509" i="1"/>
  <c r="AH509" i="1"/>
  <c r="AD509" i="1"/>
  <c r="AJ506" i="1"/>
  <c r="AK506" i="1" s="1"/>
  <c r="AL506" i="1" s="1"/>
  <c r="AF506" i="1"/>
  <c r="AG505" i="1"/>
  <c r="AB505" i="1"/>
  <c r="AC505" i="1" s="1"/>
  <c r="AE505" i="1" s="1"/>
  <c r="BH171" i="1"/>
  <c r="CU171" i="1"/>
  <c r="BJ171" i="1"/>
  <c r="BI171" i="1"/>
  <c r="BD171" i="1"/>
  <c r="BE171" i="1"/>
  <c r="BF171" i="1"/>
  <c r="BT167" i="1"/>
  <c r="CY507" i="1"/>
  <c r="CW507" i="1"/>
  <c r="AI504" i="1"/>
  <c r="DA505" i="1"/>
  <c r="DB505" i="1" s="1"/>
  <c r="DC505" i="1" s="1"/>
  <c r="AZ506" i="1"/>
  <c r="M506" i="1"/>
  <c r="U506" i="1"/>
  <c r="BB506" i="1"/>
  <c r="Q504" i="1"/>
  <c r="AA504" i="1" s="1"/>
  <c r="AA503" i="1"/>
  <c r="W510" i="1"/>
  <c r="O510" i="1"/>
  <c r="T508" i="1"/>
  <c r="L508" i="1"/>
  <c r="CP508" i="1"/>
  <c r="X505" i="1"/>
  <c r="Y505" i="1" s="1"/>
  <c r="Z505" i="1" s="1"/>
  <c r="P505" i="1"/>
  <c r="CR506" i="1"/>
  <c r="DQ506" i="1"/>
  <c r="CX507" i="1"/>
  <c r="H508" i="1"/>
  <c r="I508" i="1" s="1"/>
  <c r="DR505" i="1"/>
  <c r="DS505" i="1" s="1"/>
  <c r="D509" i="1"/>
  <c r="E508" i="1"/>
  <c r="G510" i="1"/>
  <c r="F511" i="1"/>
  <c r="CV171" i="1" l="1"/>
  <c r="AV171" i="1"/>
  <c r="AU171" i="1"/>
  <c r="CC510" i="1"/>
  <c r="BY506" i="1"/>
  <c r="BZ506" i="1" s="1"/>
  <c r="BW507" i="1" a="1"/>
  <c r="BW507" i="1" s="1"/>
  <c r="CB504" i="1"/>
  <c r="CG167" i="1"/>
  <c r="CM167" i="1" s="1"/>
  <c r="K508" i="1"/>
  <c r="DP508" i="1"/>
  <c r="CZ507" i="1"/>
  <c r="BC506" i="1"/>
  <c r="BA506" i="1"/>
  <c r="CQ508" i="1"/>
  <c r="V510" i="1"/>
  <c r="N510" i="1"/>
  <c r="AH510" i="1"/>
  <c r="AD510" i="1"/>
  <c r="AJ507" i="1"/>
  <c r="AK507" i="1" s="1"/>
  <c r="AL507" i="1" s="1"/>
  <c r="AF507" i="1"/>
  <c r="AG506" i="1"/>
  <c r="AB506" i="1"/>
  <c r="AC506" i="1" s="1"/>
  <c r="AE506" i="1" s="1"/>
  <c r="AM172" i="1"/>
  <c r="BK171" i="1"/>
  <c r="BG171" i="1"/>
  <c r="CY508" i="1"/>
  <c r="CW508" i="1"/>
  <c r="AI505" i="1"/>
  <c r="DA506" i="1"/>
  <c r="DB506" i="1" s="1"/>
  <c r="DC506" i="1" s="1"/>
  <c r="AZ507" i="1"/>
  <c r="BB507" i="1"/>
  <c r="M507" i="1"/>
  <c r="P506" i="1"/>
  <c r="U507" i="1"/>
  <c r="Q505" i="1"/>
  <c r="R505" i="1" s="1"/>
  <c r="S505" i="1" s="1"/>
  <c r="R504" i="1"/>
  <c r="W511" i="1"/>
  <c r="O511" i="1"/>
  <c r="T509" i="1"/>
  <c r="L509" i="1"/>
  <c r="CP509" i="1"/>
  <c r="X506" i="1"/>
  <c r="Y506" i="1" s="1"/>
  <c r="Z506" i="1" s="1"/>
  <c r="CR507" i="1"/>
  <c r="DQ507" i="1"/>
  <c r="CX508" i="1"/>
  <c r="H509" i="1"/>
  <c r="I509" i="1" s="1"/>
  <c r="DR506" i="1"/>
  <c r="DS506" i="1" s="1"/>
  <c r="E509" i="1"/>
  <c r="D510" i="1"/>
  <c r="G511" i="1"/>
  <c r="F512" i="1"/>
  <c r="AQ172" i="1" l="1"/>
  <c r="AR172" i="1"/>
  <c r="AS172" i="1"/>
  <c r="AO172" i="1"/>
  <c r="CT172" i="1" s="1"/>
  <c r="AP172" i="1"/>
  <c r="AW172" i="1"/>
  <c r="CC511" i="1"/>
  <c r="BX507" i="1"/>
  <c r="BY507" i="1" s="1"/>
  <c r="BZ507" i="1" s="1"/>
  <c r="BW508" i="1" a="1"/>
  <c r="BW508" i="1" s="1"/>
  <c r="BX508" i="1" s="1"/>
  <c r="CB505" i="1"/>
  <c r="CK172" i="1"/>
  <c r="K509" i="1"/>
  <c r="DP509" i="1"/>
  <c r="CZ508" i="1"/>
  <c r="BC507" i="1"/>
  <c r="BA507" i="1"/>
  <c r="CQ509" i="1"/>
  <c r="V511" i="1"/>
  <c r="N511" i="1"/>
  <c r="AH511" i="1"/>
  <c r="AD511" i="1"/>
  <c r="AJ508" i="1"/>
  <c r="AK508" i="1" s="1"/>
  <c r="AL508" i="1" s="1"/>
  <c r="AF508" i="1"/>
  <c r="CS172" i="1"/>
  <c r="BQ168" i="1"/>
  <c r="BS168" i="1" s="1"/>
  <c r="AG507" i="1"/>
  <c r="AB507" i="1"/>
  <c r="AC507" i="1" s="1"/>
  <c r="AE507" i="1" s="1"/>
  <c r="CY509" i="1"/>
  <c r="CW509" i="1"/>
  <c r="AI506" i="1"/>
  <c r="DA507" i="1"/>
  <c r="DB507" i="1" s="1"/>
  <c r="DC507" i="1" s="1"/>
  <c r="AZ508" i="1"/>
  <c r="M508" i="1"/>
  <c r="BB508" i="1"/>
  <c r="U508" i="1"/>
  <c r="Q506" i="1"/>
  <c r="R506" i="1" s="1"/>
  <c r="S506" i="1" s="1"/>
  <c r="AA505" i="1"/>
  <c r="S504" i="1"/>
  <c r="W512" i="1"/>
  <c r="O512" i="1"/>
  <c r="T510" i="1"/>
  <c r="L510" i="1"/>
  <c r="CP510" i="1"/>
  <c r="P507" i="1"/>
  <c r="X507" i="1"/>
  <c r="CR508" i="1"/>
  <c r="DQ508" i="1"/>
  <c r="CX509" i="1"/>
  <c r="H510" i="1"/>
  <c r="I510" i="1" s="1"/>
  <c r="DR507" i="1"/>
  <c r="DS507" i="1" s="1"/>
  <c r="D511" i="1"/>
  <c r="E510" i="1"/>
  <c r="G512" i="1"/>
  <c r="F513" i="1"/>
  <c r="AT172" i="1" l="1"/>
  <c r="BY508" i="1"/>
  <c r="BZ508" i="1" s="1"/>
  <c r="BW509" i="1" a="1"/>
  <c r="BW509" i="1" s="1"/>
  <c r="BX509" i="1" s="1"/>
  <c r="CB506" i="1"/>
  <c r="CF168" i="1"/>
  <c r="CJ168" i="1" s="1"/>
  <c r="CE168" i="1"/>
  <c r="CL168" i="1" s="1"/>
  <c r="CI172" i="1"/>
  <c r="CD168" i="1"/>
  <c r="CH168" i="1" s="1"/>
  <c r="K510" i="1"/>
  <c r="DP510" i="1"/>
  <c r="CZ509" i="1"/>
  <c r="CU172" i="1"/>
  <c r="CV172" i="1" s="1"/>
  <c r="BP172" i="1"/>
  <c r="BC508" i="1"/>
  <c r="BA508" i="1"/>
  <c r="BF172" i="1"/>
  <c r="CQ510" i="1"/>
  <c r="BH172" i="1"/>
  <c r="BJ172" i="1"/>
  <c r="BI172" i="1"/>
  <c r="V512" i="1"/>
  <c r="N512" i="1"/>
  <c r="AH512" i="1"/>
  <c r="AD512" i="1"/>
  <c r="AJ509" i="1"/>
  <c r="AK509" i="1" s="1"/>
  <c r="AL509" i="1" s="1"/>
  <c r="AF509" i="1"/>
  <c r="BE172" i="1"/>
  <c r="BD172" i="1"/>
  <c r="AB508" i="1"/>
  <c r="AC508" i="1" s="1"/>
  <c r="AE508" i="1" s="1"/>
  <c r="BT168" i="1"/>
  <c r="CY510" i="1"/>
  <c r="CW510" i="1"/>
  <c r="AI507" i="1"/>
  <c r="DA508" i="1"/>
  <c r="DB508" i="1" s="1"/>
  <c r="DC508" i="1" s="1"/>
  <c r="AZ509" i="1"/>
  <c r="AG508" i="1"/>
  <c r="AA506" i="1"/>
  <c r="U509" i="1"/>
  <c r="BB509" i="1"/>
  <c r="M509" i="1"/>
  <c r="Q507" i="1"/>
  <c r="R507" i="1" s="1"/>
  <c r="S507" i="1" s="1"/>
  <c r="W513" i="1"/>
  <c r="O513" i="1"/>
  <c r="T511" i="1"/>
  <c r="L511" i="1"/>
  <c r="CP511" i="1"/>
  <c r="Y507" i="1"/>
  <c r="Z507" i="1" s="1"/>
  <c r="P508" i="1"/>
  <c r="X508" i="1"/>
  <c r="CR509" i="1"/>
  <c r="DQ509" i="1"/>
  <c r="CX510" i="1"/>
  <c r="H511" i="1"/>
  <c r="I511" i="1" s="1"/>
  <c r="DR508" i="1"/>
  <c r="DS508" i="1" s="1"/>
  <c r="E511" i="1"/>
  <c r="D512" i="1"/>
  <c r="G513" i="1"/>
  <c r="F514" i="1"/>
  <c r="AN172" i="1" l="1"/>
  <c r="AV172" i="1" s="1"/>
  <c r="BY509" i="1"/>
  <c r="BZ509" i="1" s="1"/>
  <c r="BW510" i="1" a="1"/>
  <c r="BW510" i="1" s="1"/>
  <c r="BX510" i="1" s="1"/>
  <c r="CB507" i="1"/>
  <c r="CG168" i="1"/>
  <c r="CM168" i="1" s="1"/>
  <c r="K511" i="1"/>
  <c r="DP511" i="1"/>
  <c r="CZ510" i="1"/>
  <c r="BC509" i="1"/>
  <c r="BA509" i="1"/>
  <c r="BK172" i="1"/>
  <c r="CQ511" i="1"/>
  <c r="BG172" i="1"/>
  <c r="V513" i="1"/>
  <c r="N513" i="1"/>
  <c r="AH513" i="1"/>
  <c r="AD513" i="1"/>
  <c r="AJ510" i="1"/>
  <c r="AK510" i="1" s="1"/>
  <c r="AL510" i="1" s="1"/>
  <c r="AF510" i="1"/>
  <c r="AM173" i="1"/>
  <c r="AG509" i="1"/>
  <c r="AB509" i="1"/>
  <c r="AC509" i="1" s="1"/>
  <c r="AE509" i="1" s="1"/>
  <c r="CY511" i="1"/>
  <c r="CW511" i="1"/>
  <c r="AI508" i="1"/>
  <c r="DA509" i="1"/>
  <c r="DB509" i="1" s="1"/>
  <c r="DC509" i="1" s="1"/>
  <c r="AZ510" i="1"/>
  <c r="U510" i="1"/>
  <c r="M510" i="1"/>
  <c r="BB510" i="1"/>
  <c r="Q508" i="1"/>
  <c r="R508" i="1" s="1"/>
  <c r="S508" i="1" s="1"/>
  <c r="AA507" i="1"/>
  <c r="W514" i="1"/>
  <c r="O514" i="1"/>
  <c r="T512" i="1"/>
  <c r="L512" i="1"/>
  <c r="CP512" i="1"/>
  <c r="Y508" i="1"/>
  <c r="Z508" i="1" s="1"/>
  <c r="P509" i="1"/>
  <c r="X509" i="1"/>
  <c r="Y509" i="1" s="1"/>
  <c r="Z509" i="1" s="1"/>
  <c r="CR510" i="1"/>
  <c r="DQ510" i="1"/>
  <c r="CX511" i="1"/>
  <c r="H512" i="1"/>
  <c r="I512" i="1" s="1"/>
  <c r="DR509" i="1"/>
  <c r="DS509" i="1" s="1"/>
  <c r="E512" i="1"/>
  <c r="D513" i="1"/>
  <c r="G514" i="1"/>
  <c r="F515" i="1"/>
  <c r="AU172" i="1" l="1"/>
  <c r="AO173" i="1"/>
  <c r="AP173" i="1"/>
  <c r="AQ173" i="1"/>
  <c r="AR173" i="1"/>
  <c r="AS173" i="1"/>
  <c r="AW173" i="1"/>
  <c r="BY510" i="1"/>
  <c r="BZ510" i="1" s="1"/>
  <c r="BW511" i="1" a="1"/>
  <c r="BW511" i="1" s="1"/>
  <c r="BX511" i="1" s="1"/>
  <c r="CB508" i="1"/>
  <c r="CK173" i="1"/>
  <c r="K512" i="1"/>
  <c r="DP512" i="1"/>
  <c r="CZ511" i="1"/>
  <c r="BC510" i="1"/>
  <c r="BA510" i="1"/>
  <c r="CQ512" i="1"/>
  <c r="V514" i="1"/>
  <c r="N514" i="1"/>
  <c r="AH514" i="1"/>
  <c r="AD514" i="1"/>
  <c r="DA511" i="1"/>
  <c r="DB511" i="1" s="1"/>
  <c r="AJ511" i="1"/>
  <c r="AK511" i="1" s="1"/>
  <c r="AL511" i="1" s="1"/>
  <c r="AF511" i="1"/>
  <c r="CS173" i="1"/>
  <c r="BQ169" i="1"/>
  <c r="BS169" i="1" s="1"/>
  <c r="AG510" i="1"/>
  <c r="AB510" i="1"/>
  <c r="AC510" i="1" s="1"/>
  <c r="AE510" i="1" s="1"/>
  <c r="CY512" i="1"/>
  <c r="CW512" i="1"/>
  <c r="AI509" i="1"/>
  <c r="DA510" i="1"/>
  <c r="DB510" i="1" s="1"/>
  <c r="DC510" i="1" s="1"/>
  <c r="AZ511" i="1"/>
  <c r="BB511" i="1"/>
  <c r="U511" i="1"/>
  <c r="Q509" i="1"/>
  <c r="R509" i="1" s="1"/>
  <c r="S509" i="1" s="1"/>
  <c r="AA508" i="1"/>
  <c r="W515" i="1"/>
  <c r="O515" i="1"/>
  <c r="T513" i="1"/>
  <c r="L513" i="1"/>
  <c r="CP513" i="1"/>
  <c r="M511" i="1"/>
  <c r="P510" i="1"/>
  <c r="X510" i="1"/>
  <c r="CR511" i="1"/>
  <c r="DQ511" i="1"/>
  <c r="CX512" i="1"/>
  <c r="H513" i="1"/>
  <c r="I513" i="1" s="1"/>
  <c r="DR510" i="1"/>
  <c r="DS510" i="1" s="1"/>
  <c r="E513" i="1"/>
  <c r="D514" i="1"/>
  <c r="G515" i="1"/>
  <c r="F516" i="1"/>
  <c r="AT173" i="1" l="1"/>
  <c r="AN173" i="1" s="1"/>
  <c r="CT173" i="1"/>
  <c r="BY511" i="1"/>
  <c r="BZ511" i="1" s="1"/>
  <c r="BW512" i="1" a="1"/>
  <c r="BW512" i="1" s="1"/>
  <c r="BX512" i="1" s="1"/>
  <c r="CB509" i="1"/>
  <c r="CI173" i="1"/>
  <c r="CF169" i="1"/>
  <c r="CJ169" i="1" s="1"/>
  <c r="CE169" i="1"/>
  <c r="CL169" i="1" s="1"/>
  <c r="CD169" i="1"/>
  <c r="CH169" i="1" s="1"/>
  <c r="K513" i="1"/>
  <c r="DP513" i="1"/>
  <c r="CZ512" i="1"/>
  <c r="CU173" i="1"/>
  <c r="BP173" i="1"/>
  <c r="BC511" i="1"/>
  <c r="BA511" i="1"/>
  <c r="BF173" i="1"/>
  <c r="BE173" i="1"/>
  <c r="BJ173" i="1"/>
  <c r="BD173" i="1"/>
  <c r="BI173" i="1"/>
  <c r="BH173" i="1"/>
  <c r="CQ513" i="1"/>
  <c r="V515" i="1"/>
  <c r="N515" i="1"/>
  <c r="AH515" i="1"/>
  <c r="AD515" i="1"/>
  <c r="AJ512" i="1"/>
  <c r="AK512" i="1" s="1"/>
  <c r="AL512" i="1" s="1"/>
  <c r="AF512" i="1"/>
  <c r="AG511" i="1"/>
  <c r="AB511" i="1"/>
  <c r="AC511" i="1" s="1"/>
  <c r="AE511" i="1" s="1"/>
  <c r="BT169" i="1"/>
  <c r="CY513" i="1"/>
  <c r="CW513" i="1"/>
  <c r="AI510" i="1"/>
  <c r="DC511" i="1"/>
  <c r="AZ512" i="1"/>
  <c r="M512" i="1"/>
  <c r="BB512" i="1"/>
  <c r="U512" i="1"/>
  <c r="Q510" i="1"/>
  <c r="R510" i="1" s="1"/>
  <c r="S510" i="1" s="1"/>
  <c r="AA509" i="1"/>
  <c r="W516" i="1"/>
  <c r="O516" i="1"/>
  <c r="T514" i="1"/>
  <c r="L514" i="1"/>
  <c r="CP514" i="1"/>
  <c r="P511" i="1"/>
  <c r="Y510" i="1"/>
  <c r="Z510" i="1" s="1"/>
  <c r="X511" i="1"/>
  <c r="DQ512" i="1"/>
  <c r="CR512" i="1"/>
  <c r="CX513" i="1"/>
  <c r="H514" i="1"/>
  <c r="I514" i="1" s="1"/>
  <c r="DR511" i="1"/>
  <c r="DS511" i="1" s="1"/>
  <c r="D515" i="1"/>
  <c r="E514" i="1"/>
  <c r="G516" i="1"/>
  <c r="F517" i="1"/>
  <c r="CV173" i="1" l="1"/>
  <c r="AV173" i="1"/>
  <c r="AU173" i="1"/>
  <c r="AM174" i="1"/>
  <c r="BQ170" i="1" s="1"/>
  <c r="BS170" i="1" s="1"/>
  <c r="BY512" i="1"/>
  <c r="BZ512" i="1" s="1"/>
  <c r="BW513" i="1" a="1"/>
  <c r="BW513" i="1" s="1"/>
  <c r="BX513" i="1" s="1"/>
  <c r="CB510" i="1"/>
  <c r="CG169" i="1"/>
  <c r="CM169" i="1" s="1"/>
  <c r="K514" i="1"/>
  <c r="DP514" i="1"/>
  <c r="CZ513" i="1"/>
  <c r="BC512" i="1"/>
  <c r="BA512" i="1"/>
  <c r="BG173" i="1"/>
  <c r="BK173" i="1"/>
  <c r="CQ514" i="1"/>
  <c r="V516" i="1"/>
  <c r="N516" i="1"/>
  <c r="AH516" i="1"/>
  <c r="AD516" i="1"/>
  <c r="AJ513" i="1"/>
  <c r="AK513" i="1" s="1"/>
  <c r="AL513" i="1" s="1"/>
  <c r="AF513" i="1"/>
  <c r="AG512" i="1"/>
  <c r="AB512" i="1"/>
  <c r="AC512" i="1" s="1"/>
  <c r="AE512" i="1" s="1"/>
  <c r="CY514" i="1"/>
  <c r="CW514" i="1"/>
  <c r="AI511" i="1"/>
  <c r="DA512" i="1"/>
  <c r="DB512" i="1" s="1"/>
  <c r="DC512" i="1" s="1"/>
  <c r="AZ513" i="1"/>
  <c r="BB513" i="1"/>
  <c r="M513" i="1"/>
  <c r="U513" i="1"/>
  <c r="Q511" i="1"/>
  <c r="R511" i="1" s="1"/>
  <c r="S511" i="1" s="1"/>
  <c r="AA510" i="1"/>
  <c r="W517" i="1"/>
  <c r="O517" i="1"/>
  <c r="T515" i="1"/>
  <c r="L515" i="1"/>
  <c r="CP515" i="1"/>
  <c r="Y511" i="1"/>
  <c r="Z511" i="1" s="1"/>
  <c r="P512" i="1"/>
  <c r="X512" i="1"/>
  <c r="CR513" i="1"/>
  <c r="DQ513" i="1"/>
  <c r="CX514" i="1"/>
  <c r="H515" i="1"/>
  <c r="I515" i="1" s="1"/>
  <c r="DR512" i="1"/>
  <c r="DS512" i="1" s="1"/>
  <c r="E515" i="1"/>
  <c r="D516" i="1"/>
  <c r="G517" i="1"/>
  <c r="F518" i="1"/>
  <c r="AO174" i="1" l="1"/>
  <c r="AP174" i="1"/>
  <c r="BJ174" i="1" s="1"/>
  <c r="AQ174" i="1"/>
  <c r="AR174" i="1"/>
  <c r="AS174" i="1"/>
  <c r="CS174" i="1"/>
  <c r="CK174" i="1"/>
  <c r="AW174" i="1"/>
  <c r="BY513" i="1"/>
  <c r="BZ513" i="1" s="1"/>
  <c r="BW514" i="1" a="1"/>
  <c r="BW514" i="1" s="1"/>
  <c r="BX514" i="1" s="1"/>
  <c r="CB511" i="1"/>
  <c r="CF170" i="1"/>
  <c r="CJ170" i="1" s="1"/>
  <c r="CE170" i="1"/>
  <c r="CL170" i="1" s="1"/>
  <c r="BT170" i="1"/>
  <c r="CD170" i="1"/>
  <c r="CH170" i="1" s="1"/>
  <c r="K515" i="1"/>
  <c r="DP515" i="1"/>
  <c r="CZ514" i="1"/>
  <c r="BC513" i="1"/>
  <c r="BA513" i="1"/>
  <c r="CQ515" i="1"/>
  <c r="V517" i="1"/>
  <c r="N517" i="1"/>
  <c r="AH517" i="1"/>
  <c r="AD517" i="1"/>
  <c r="AJ514" i="1"/>
  <c r="AK514" i="1" s="1"/>
  <c r="AL514" i="1" s="1"/>
  <c r="AF514" i="1"/>
  <c r="AG513" i="1"/>
  <c r="AB513" i="1"/>
  <c r="AC513" i="1" s="1"/>
  <c r="AE513" i="1" s="1"/>
  <c r="CY515" i="1"/>
  <c r="CW515" i="1"/>
  <c r="AI512" i="1"/>
  <c r="DA513" i="1"/>
  <c r="DB513" i="1" s="1"/>
  <c r="DC513" i="1" s="1"/>
  <c r="AZ514" i="1"/>
  <c r="M514" i="1"/>
  <c r="BB514" i="1"/>
  <c r="U514" i="1"/>
  <c r="Q512" i="1"/>
  <c r="R512" i="1" s="1"/>
  <c r="S512" i="1" s="1"/>
  <c r="AA511" i="1"/>
  <c r="W518" i="1"/>
  <c r="O518" i="1"/>
  <c r="T516" i="1"/>
  <c r="L516" i="1"/>
  <c r="CP516" i="1"/>
  <c r="Y512" i="1"/>
  <c r="Z512" i="1" s="1"/>
  <c r="P513" i="1"/>
  <c r="CR514" i="1"/>
  <c r="X513" i="1"/>
  <c r="DQ514" i="1"/>
  <c r="CX515" i="1"/>
  <c r="H516" i="1"/>
  <c r="I516" i="1" s="1"/>
  <c r="DR513" i="1"/>
  <c r="DS513" i="1" s="1"/>
  <c r="E516" i="1"/>
  <c r="D517" i="1"/>
  <c r="G518" i="1"/>
  <c r="F519" i="1"/>
  <c r="AT174" i="1" l="1"/>
  <c r="CT174" i="1"/>
  <c r="BI174" i="1"/>
  <c r="BE174" i="1"/>
  <c r="BP174" i="1"/>
  <c r="BH174" i="1"/>
  <c r="BF174" i="1"/>
  <c r="CU174" i="1"/>
  <c r="BD174" i="1"/>
  <c r="CI174" i="1"/>
  <c r="BY514" i="1"/>
  <c r="BZ514" i="1" s="1"/>
  <c r="BW515" i="1" a="1"/>
  <c r="BW515" i="1" s="1"/>
  <c r="BX515" i="1" s="1"/>
  <c r="CB512" i="1"/>
  <c r="CG170" i="1"/>
  <c r="K516" i="1"/>
  <c r="DP516" i="1"/>
  <c r="CZ515" i="1"/>
  <c r="BC514" i="1"/>
  <c r="BA514" i="1"/>
  <c r="CQ516" i="1"/>
  <c r="V518" i="1"/>
  <c r="N518" i="1"/>
  <c r="AH518" i="1"/>
  <c r="AD518" i="1"/>
  <c r="DA515" i="1"/>
  <c r="DB515" i="1" s="1"/>
  <c r="AJ515" i="1"/>
  <c r="AK515" i="1" s="1"/>
  <c r="AL515" i="1" s="1"/>
  <c r="AF515" i="1"/>
  <c r="AG514" i="1"/>
  <c r="AB514" i="1"/>
  <c r="AC514" i="1" s="1"/>
  <c r="AE514" i="1" s="1"/>
  <c r="CY516" i="1"/>
  <c r="CW516" i="1"/>
  <c r="AI513" i="1"/>
  <c r="DA514" i="1"/>
  <c r="DB514" i="1" s="1"/>
  <c r="DC514" i="1" s="1"/>
  <c r="AZ515" i="1"/>
  <c r="M515" i="1"/>
  <c r="BB515" i="1"/>
  <c r="U515" i="1"/>
  <c r="Q513" i="1"/>
  <c r="R513" i="1" s="1"/>
  <c r="S513" i="1" s="1"/>
  <c r="AA512" i="1"/>
  <c r="W519" i="1"/>
  <c r="O519" i="1"/>
  <c r="T517" i="1"/>
  <c r="L517" i="1"/>
  <c r="CP517" i="1"/>
  <c r="X514" i="1"/>
  <c r="P514" i="1"/>
  <c r="CR515" i="1"/>
  <c r="Y513" i="1"/>
  <c r="Z513" i="1" s="1"/>
  <c r="DQ515" i="1"/>
  <c r="CX516" i="1"/>
  <c r="H517" i="1"/>
  <c r="I517" i="1" s="1"/>
  <c r="DR514" i="1"/>
  <c r="DS514" i="1" s="1"/>
  <c r="D518" i="1"/>
  <c r="E517" i="1"/>
  <c r="G519" i="1"/>
  <c r="F520" i="1"/>
  <c r="CV174" i="1" l="1"/>
  <c r="AN174" i="1"/>
  <c r="AU174" i="1" s="1"/>
  <c r="BK174" i="1"/>
  <c r="BG174" i="1"/>
  <c r="AM175" i="1"/>
  <c r="CC512" i="1"/>
  <c r="CC513" i="1" s="1"/>
  <c r="CC514" i="1" s="1"/>
  <c r="CC515" i="1" s="1"/>
  <c r="CC516" i="1" s="1"/>
  <c r="CC517" i="1" s="1"/>
  <c r="CC518" i="1" s="1"/>
  <c r="CC519" i="1" s="1"/>
  <c r="BY515" i="1"/>
  <c r="BZ515" i="1" s="1"/>
  <c r="BW516" i="1" a="1"/>
  <c r="BW516" i="1" s="1"/>
  <c r="CB513" i="1"/>
  <c r="K517" i="1"/>
  <c r="DP517" i="1"/>
  <c r="CZ516" i="1"/>
  <c r="BC515" i="1"/>
  <c r="BA515" i="1"/>
  <c r="CM170" i="1"/>
  <c r="CQ517" i="1"/>
  <c r="V519" i="1"/>
  <c r="N519" i="1"/>
  <c r="AD519" i="1"/>
  <c r="AH519" i="1"/>
  <c r="DA516" i="1"/>
  <c r="DB516" i="1" s="1"/>
  <c r="DC516" i="1" s="1"/>
  <c r="AJ516" i="1"/>
  <c r="AK516" i="1" s="1"/>
  <c r="AL516" i="1" s="1"/>
  <c r="AF516" i="1"/>
  <c r="AG515" i="1"/>
  <c r="AB515" i="1"/>
  <c r="AC515" i="1" s="1"/>
  <c r="AE515" i="1" s="1"/>
  <c r="CY517" i="1"/>
  <c r="CW517" i="1"/>
  <c r="AI514" i="1"/>
  <c r="DC515" i="1"/>
  <c r="AZ516" i="1"/>
  <c r="U516" i="1"/>
  <c r="X516" i="1" s="1"/>
  <c r="BB516" i="1"/>
  <c r="Q514" i="1"/>
  <c r="R514" i="1" s="1"/>
  <c r="S514" i="1" s="1"/>
  <c r="AA513" i="1"/>
  <c r="W520" i="1"/>
  <c r="O520" i="1"/>
  <c r="T518" i="1"/>
  <c r="L518" i="1"/>
  <c r="X515" i="1"/>
  <c r="Y515" i="1" s="1"/>
  <c r="Z515" i="1" s="1"/>
  <c r="CP518" i="1"/>
  <c r="Y514" i="1"/>
  <c r="Z514" i="1" s="1"/>
  <c r="M516" i="1"/>
  <c r="P515" i="1"/>
  <c r="CR516" i="1"/>
  <c r="DQ516" i="1"/>
  <c r="CX517" i="1"/>
  <c r="H518" i="1"/>
  <c r="I518" i="1" s="1"/>
  <c r="DR515" i="1"/>
  <c r="DS515" i="1" s="1"/>
  <c r="E518" i="1"/>
  <c r="D519" i="1"/>
  <c r="G520" i="1"/>
  <c r="F521" i="1"/>
  <c r="AV174" i="1" l="1"/>
  <c r="AR175" i="1"/>
  <c r="AS175" i="1"/>
  <c r="AO175" i="1"/>
  <c r="AP175" i="1"/>
  <c r="BJ175" i="1" s="1"/>
  <c r="AQ175" i="1"/>
  <c r="CS175" i="1"/>
  <c r="CK175" i="1"/>
  <c r="BQ171" i="1"/>
  <c r="BS171" i="1" s="1"/>
  <c r="CE171" i="1" s="1"/>
  <c r="CL171" i="1" s="1"/>
  <c r="AW175" i="1"/>
  <c r="CC520" i="1"/>
  <c r="BX516" i="1"/>
  <c r="BY516" i="1" s="1"/>
  <c r="BZ516" i="1" s="1"/>
  <c r="BW517" i="1" a="1"/>
  <c r="BW517" i="1" s="1"/>
  <c r="BX517" i="1" s="1"/>
  <c r="CB514" i="1"/>
  <c r="K518" i="1"/>
  <c r="DP518" i="1"/>
  <c r="CZ517" i="1"/>
  <c r="BC516" i="1"/>
  <c r="BA516" i="1"/>
  <c r="CQ518" i="1"/>
  <c r="V520" i="1"/>
  <c r="N520" i="1"/>
  <c r="AH520" i="1"/>
  <c r="AD520" i="1"/>
  <c r="AJ517" i="1"/>
  <c r="AK517" i="1" s="1"/>
  <c r="AL517" i="1" s="1"/>
  <c r="AF517" i="1"/>
  <c r="AG516" i="1"/>
  <c r="AB516" i="1"/>
  <c r="AC516" i="1" s="1"/>
  <c r="AE516" i="1" s="1"/>
  <c r="CY518" i="1"/>
  <c r="CW518" i="1"/>
  <c r="AI515" i="1"/>
  <c r="AZ517" i="1"/>
  <c r="M517" i="1"/>
  <c r="U517" i="1"/>
  <c r="X517" i="1" s="1"/>
  <c r="BB517" i="1"/>
  <c r="Q515" i="1"/>
  <c r="R515" i="1" s="1"/>
  <c r="S515" i="1" s="1"/>
  <c r="AA514" i="1"/>
  <c r="W521" i="1"/>
  <c r="O521" i="1"/>
  <c r="T519" i="1"/>
  <c r="L519" i="1"/>
  <c r="CP519" i="1"/>
  <c r="P516" i="1"/>
  <c r="Y516" i="1"/>
  <c r="Z516" i="1" s="1"/>
  <c r="CR517" i="1"/>
  <c r="DQ517" i="1"/>
  <c r="CX518" i="1"/>
  <c r="H519" i="1"/>
  <c r="I519" i="1" s="1"/>
  <c r="DR516" i="1"/>
  <c r="DS516" i="1" s="1"/>
  <c r="E519" i="1"/>
  <c r="D520" i="1"/>
  <c r="G521" i="1"/>
  <c r="F522" i="1"/>
  <c r="AT175" i="1" l="1"/>
  <c r="CT175" i="1"/>
  <c r="CF171" i="1"/>
  <c r="CJ171" i="1" s="1"/>
  <c r="BD175" i="1"/>
  <c r="CD171" i="1"/>
  <c r="CH171" i="1" s="1"/>
  <c r="BT171" i="1"/>
  <c r="BF175" i="1"/>
  <c r="CI175" i="1"/>
  <c r="BE175" i="1"/>
  <c r="BH175" i="1"/>
  <c r="BP175" i="1"/>
  <c r="BI175" i="1"/>
  <c r="CU175" i="1"/>
  <c r="CC521" i="1"/>
  <c r="BY517" i="1"/>
  <c r="BZ517" i="1" s="1"/>
  <c r="BW518" i="1" a="1"/>
  <c r="BW518" i="1" s="1"/>
  <c r="BX518" i="1" s="1"/>
  <c r="CB515" i="1"/>
  <c r="K519" i="1"/>
  <c r="DP519" i="1"/>
  <c r="CZ518" i="1"/>
  <c r="BC517" i="1"/>
  <c r="BA517" i="1"/>
  <c r="CQ519" i="1"/>
  <c r="V521" i="1"/>
  <c r="N521" i="1"/>
  <c r="AH521" i="1"/>
  <c r="AD521" i="1"/>
  <c r="AJ518" i="1"/>
  <c r="AK518" i="1" s="1"/>
  <c r="AL518" i="1" s="1"/>
  <c r="AF518" i="1"/>
  <c r="AG517" i="1"/>
  <c r="AB517" i="1"/>
  <c r="AC517" i="1" s="1"/>
  <c r="AE517" i="1" s="1"/>
  <c r="CY519" i="1"/>
  <c r="CW519" i="1"/>
  <c r="AI516" i="1"/>
  <c r="DA517" i="1"/>
  <c r="DB517" i="1" s="1"/>
  <c r="DC517" i="1" s="1"/>
  <c r="AZ518" i="1"/>
  <c r="M518" i="1"/>
  <c r="BB518" i="1"/>
  <c r="U518" i="1"/>
  <c r="Q516" i="1"/>
  <c r="R516" i="1" s="1"/>
  <c r="S516" i="1" s="1"/>
  <c r="AA515" i="1"/>
  <c r="W522" i="1"/>
  <c r="O522" i="1"/>
  <c r="T520" i="1"/>
  <c r="L520" i="1"/>
  <c r="CP520" i="1"/>
  <c r="P517" i="1"/>
  <c r="Y517" i="1"/>
  <c r="Z517" i="1" s="1"/>
  <c r="CR518" i="1"/>
  <c r="DQ518" i="1"/>
  <c r="CX519" i="1"/>
  <c r="H520" i="1"/>
  <c r="I520" i="1" s="1"/>
  <c r="DR517" i="1"/>
  <c r="DS517" i="1" s="1"/>
  <c r="D521" i="1"/>
  <c r="E520" i="1"/>
  <c r="G522" i="1"/>
  <c r="F523" i="1"/>
  <c r="CV175" i="1" l="1"/>
  <c r="AN175" i="1"/>
  <c r="AV175" i="1" s="1"/>
  <c r="BG175" i="1"/>
  <c r="CG171" i="1"/>
  <c r="CM171" i="1" s="1"/>
  <c r="AM176" i="1"/>
  <c r="CS176" i="1" s="1"/>
  <c r="BK175" i="1"/>
  <c r="CC522" i="1"/>
  <c r="BY518" i="1"/>
  <c r="BZ518" i="1" s="1"/>
  <c r="BW519" i="1" a="1"/>
  <c r="BW519" i="1" s="1"/>
  <c r="BX519" i="1" s="1"/>
  <c r="CB516" i="1"/>
  <c r="K520" i="1"/>
  <c r="DP520" i="1"/>
  <c r="CZ519" i="1"/>
  <c r="BC518" i="1"/>
  <c r="BA518" i="1"/>
  <c r="CQ520" i="1"/>
  <c r="V522" i="1"/>
  <c r="N522" i="1"/>
  <c r="AH522" i="1"/>
  <c r="AD522" i="1"/>
  <c r="AJ519" i="1"/>
  <c r="AK519" i="1" s="1"/>
  <c r="AL519" i="1" s="1"/>
  <c r="AF519" i="1"/>
  <c r="AG518" i="1"/>
  <c r="AB518" i="1"/>
  <c r="AC518" i="1" s="1"/>
  <c r="AE518" i="1" s="1"/>
  <c r="CY520" i="1"/>
  <c r="CW520" i="1"/>
  <c r="AI517" i="1"/>
  <c r="DA518" i="1"/>
  <c r="DB518" i="1" s="1"/>
  <c r="DC518" i="1" s="1"/>
  <c r="AZ519" i="1"/>
  <c r="M519" i="1"/>
  <c r="BB519" i="1"/>
  <c r="U519" i="1"/>
  <c r="Q517" i="1"/>
  <c r="R517" i="1" s="1"/>
  <c r="S517" i="1" s="1"/>
  <c r="AA516" i="1"/>
  <c r="W523" i="1"/>
  <c r="O523" i="1"/>
  <c r="T521" i="1"/>
  <c r="L521" i="1"/>
  <c r="CP521" i="1"/>
  <c r="P518" i="1"/>
  <c r="X518" i="1"/>
  <c r="Y518" i="1" s="1"/>
  <c r="Z518" i="1" s="1"/>
  <c r="CR519" i="1"/>
  <c r="DQ519" i="1"/>
  <c r="CX520" i="1"/>
  <c r="H521" i="1"/>
  <c r="I521" i="1" s="1"/>
  <c r="DR518" i="1"/>
  <c r="DS518" i="1" s="1"/>
  <c r="D522" i="1"/>
  <c r="E521" i="1"/>
  <c r="G523" i="1"/>
  <c r="F524" i="1"/>
  <c r="AU175" i="1" l="1"/>
  <c r="AO176" i="1"/>
  <c r="AP176" i="1"/>
  <c r="CU176" i="1" s="1"/>
  <c r="AQ176" i="1"/>
  <c r="AR176" i="1"/>
  <c r="AS176" i="1"/>
  <c r="CK176" i="1"/>
  <c r="AW176" i="1"/>
  <c r="BQ172" i="1"/>
  <c r="BS172" i="1" s="1"/>
  <c r="BT172" i="1" s="1"/>
  <c r="CC523" i="1"/>
  <c r="BY519" i="1"/>
  <c r="BZ519" i="1" s="1"/>
  <c r="BW520" i="1" a="1"/>
  <c r="BW520" i="1" s="1"/>
  <c r="BX520" i="1" s="1"/>
  <c r="CB517" i="1"/>
  <c r="K521" i="1"/>
  <c r="DP521" i="1"/>
  <c r="CZ520" i="1"/>
  <c r="BC519" i="1"/>
  <c r="BA519" i="1"/>
  <c r="CQ521" i="1"/>
  <c r="V523" i="1"/>
  <c r="N523" i="1"/>
  <c r="AH523" i="1"/>
  <c r="AD523" i="1"/>
  <c r="AJ520" i="1"/>
  <c r="AK520" i="1" s="1"/>
  <c r="AL520" i="1" s="1"/>
  <c r="AF520" i="1"/>
  <c r="AG519" i="1"/>
  <c r="AB519" i="1"/>
  <c r="AC519" i="1" s="1"/>
  <c r="AE519" i="1" s="1"/>
  <c r="CY521" i="1"/>
  <c r="CW521" i="1"/>
  <c r="AI518" i="1"/>
  <c r="DA519" i="1"/>
  <c r="DB519" i="1" s="1"/>
  <c r="DC519" i="1" s="1"/>
  <c r="AZ520" i="1"/>
  <c r="X519" i="1"/>
  <c r="BB520" i="1"/>
  <c r="M520" i="1"/>
  <c r="U520" i="1"/>
  <c r="Q518" i="1"/>
  <c r="R518" i="1" s="1"/>
  <c r="S518" i="1" s="1"/>
  <c r="AA517" i="1"/>
  <c r="W524" i="1"/>
  <c r="O524" i="1"/>
  <c r="T522" i="1"/>
  <c r="L522" i="1"/>
  <c r="CP522" i="1"/>
  <c r="P519" i="1"/>
  <c r="DQ520" i="1"/>
  <c r="CR520" i="1"/>
  <c r="CX521" i="1"/>
  <c r="H522" i="1"/>
  <c r="I522" i="1" s="1"/>
  <c r="DR519" i="1"/>
  <c r="DS519" i="1" s="1"/>
  <c r="D523" i="1"/>
  <c r="E522" i="1"/>
  <c r="G524" i="1"/>
  <c r="F525" i="1"/>
  <c r="BI176" i="1" l="1"/>
  <c r="BJ176" i="1"/>
  <c r="AT176" i="1"/>
  <c r="BH176" i="1"/>
  <c r="BF176" i="1"/>
  <c r="BE176" i="1"/>
  <c r="CT176" i="1"/>
  <c r="CV176" i="1" s="1"/>
  <c r="CI176" i="1"/>
  <c r="BD176" i="1"/>
  <c r="BP176" i="1"/>
  <c r="CE172" i="1"/>
  <c r="CL172" i="1" s="1"/>
  <c r="CD172" i="1"/>
  <c r="CH172" i="1" s="1"/>
  <c r="CF172" i="1"/>
  <c r="CJ172" i="1" s="1"/>
  <c r="BY520" i="1"/>
  <c r="BZ520" i="1" s="1"/>
  <c r="BW521" i="1" a="1"/>
  <c r="BW521" i="1" s="1"/>
  <c r="BX521" i="1" s="1"/>
  <c r="CB518" i="1"/>
  <c r="K522" i="1"/>
  <c r="DP522" i="1"/>
  <c r="CZ521" i="1"/>
  <c r="BC520" i="1"/>
  <c r="BA520" i="1"/>
  <c r="CQ522" i="1"/>
  <c r="V524" i="1"/>
  <c r="N524" i="1"/>
  <c r="AH524" i="1"/>
  <c r="AD524" i="1"/>
  <c r="DA521" i="1"/>
  <c r="DB521" i="1" s="1"/>
  <c r="AJ521" i="1"/>
  <c r="AK521" i="1" s="1"/>
  <c r="AL521" i="1" s="1"/>
  <c r="AF521" i="1"/>
  <c r="AG520" i="1"/>
  <c r="AB520" i="1"/>
  <c r="AC520" i="1" s="1"/>
  <c r="AE520" i="1" s="1"/>
  <c r="CY522" i="1"/>
  <c r="CW522" i="1"/>
  <c r="AI519" i="1"/>
  <c r="DA520" i="1"/>
  <c r="DB520" i="1" s="1"/>
  <c r="DC520" i="1" s="1"/>
  <c r="AZ521" i="1"/>
  <c r="Y519" i="1"/>
  <c r="Z519" i="1" s="1"/>
  <c r="BB521" i="1"/>
  <c r="U521" i="1"/>
  <c r="M521" i="1"/>
  <c r="Q519" i="1"/>
  <c r="R519" i="1" s="1"/>
  <c r="S519" i="1" s="1"/>
  <c r="AA518" i="1"/>
  <c r="W525" i="1"/>
  <c r="O525" i="1"/>
  <c r="T523" i="1"/>
  <c r="L523" i="1"/>
  <c r="X520" i="1"/>
  <c r="Y520" i="1" s="1"/>
  <c r="Z520" i="1" s="1"/>
  <c r="CP523" i="1"/>
  <c r="P520" i="1"/>
  <c r="CR521" i="1"/>
  <c r="DQ521" i="1"/>
  <c r="CX522" i="1"/>
  <c r="H523" i="1"/>
  <c r="I523" i="1" s="1"/>
  <c r="DR520" i="1"/>
  <c r="DS520" i="1" s="1"/>
  <c r="E523" i="1"/>
  <c r="D524" i="1"/>
  <c r="G525" i="1"/>
  <c r="F526" i="1"/>
  <c r="AM177" i="1" l="1"/>
  <c r="AP177" i="1" s="1"/>
  <c r="BK176" i="1"/>
  <c r="AN176" i="1"/>
  <c r="AV176" i="1" s="1"/>
  <c r="BG176" i="1"/>
  <c r="CG172" i="1"/>
  <c r="CM172" i="1" s="1"/>
  <c r="BY521" i="1"/>
  <c r="BZ521" i="1" s="1"/>
  <c r="BW522" i="1" a="1"/>
  <c r="BW522" i="1" s="1"/>
  <c r="BX522" i="1" s="1"/>
  <c r="CB519" i="1"/>
  <c r="K523" i="1"/>
  <c r="DP523" i="1"/>
  <c r="CZ522" i="1"/>
  <c r="BC521" i="1"/>
  <c r="BA521" i="1"/>
  <c r="CQ523" i="1"/>
  <c r="V525" i="1"/>
  <c r="N525" i="1"/>
  <c r="AH525" i="1"/>
  <c r="AD525" i="1"/>
  <c r="AJ522" i="1"/>
  <c r="AK522" i="1" s="1"/>
  <c r="AL522" i="1" s="1"/>
  <c r="AF522" i="1"/>
  <c r="AG521" i="1"/>
  <c r="AB521" i="1"/>
  <c r="AC521" i="1" s="1"/>
  <c r="AE521" i="1" s="1"/>
  <c r="CY523" i="1"/>
  <c r="CW523" i="1"/>
  <c r="AI520" i="1"/>
  <c r="DC521" i="1"/>
  <c r="AZ522" i="1"/>
  <c r="BB522" i="1"/>
  <c r="M522" i="1"/>
  <c r="U522" i="1"/>
  <c r="Q520" i="1"/>
  <c r="R520" i="1" s="1"/>
  <c r="S520" i="1" s="1"/>
  <c r="AA519" i="1"/>
  <c r="W526" i="1"/>
  <c r="O526" i="1"/>
  <c r="T524" i="1"/>
  <c r="L524" i="1"/>
  <c r="CP524" i="1"/>
  <c r="X521" i="1"/>
  <c r="P521" i="1"/>
  <c r="CR522" i="1"/>
  <c r="DQ522" i="1"/>
  <c r="CX523" i="1"/>
  <c r="H524" i="1"/>
  <c r="I524" i="1" s="1"/>
  <c r="DR521" i="1"/>
  <c r="DS521" i="1" s="1"/>
  <c r="E524" i="1"/>
  <c r="D525" i="1"/>
  <c r="G526" i="1"/>
  <c r="F527" i="1"/>
  <c r="BQ173" i="1" l="1"/>
  <c r="BS173" i="1" s="1"/>
  <c r="BT173" i="1" s="1"/>
  <c r="AR177" i="1"/>
  <c r="CS177" i="1"/>
  <c r="CK177" i="1"/>
  <c r="AO177" i="1"/>
  <c r="BF177" i="1" s="1"/>
  <c r="AS177" i="1"/>
  <c r="AQ177" i="1"/>
  <c r="AW177" i="1"/>
  <c r="AU176" i="1"/>
  <c r="BY522" i="1"/>
  <c r="BZ522" i="1" s="1"/>
  <c r="DA522" i="1"/>
  <c r="DB522" i="1" s="1"/>
  <c r="DC522" i="1" s="1"/>
  <c r="BW523" i="1" a="1"/>
  <c r="BW523" i="1" s="1"/>
  <c r="BX523" i="1" s="1"/>
  <c r="CB520" i="1"/>
  <c r="K524" i="1"/>
  <c r="DP524" i="1"/>
  <c r="CZ523" i="1"/>
  <c r="BC522" i="1"/>
  <c r="BA522" i="1"/>
  <c r="CQ524" i="1"/>
  <c r="V526" i="1"/>
  <c r="N526" i="1"/>
  <c r="AH526" i="1"/>
  <c r="AD526" i="1"/>
  <c r="AJ523" i="1"/>
  <c r="AK523" i="1" s="1"/>
  <c r="AL523" i="1" s="1"/>
  <c r="AF523" i="1"/>
  <c r="AG522" i="1"/>
  <c r="AB522" i="1"/>
  <c r="AC522" i="1" s="1"/>
  <c r="AE522" i="1" s="1"/>
  <c r="CU177" i="1"/>
  <c r="BI177" i="1"/>
  <c r="BH177" i="1"/>
  <c r="BJ177" i="1"/>
  <c r="CY524" i="1"/>
  <c r="CW524" i="1"/>
  <c r="AI521" i="1"/>
  <c r="AZ523" i="1"/>
  <c r="P522" i="1"/>
  <c r="BB523" i="1"/>
  <c r="U523" i="1"/>
  <c r="M523" i="1"/>
  <c r="Q521" i="1"/>
  <c r="R521" i="1" s="1"/>
  <c r="S521" i="1" s="1"/>
  <c r="AA520" i="1"/>
  <c r="W527" i="1"/>
  <c r="O527" i="1"/>
  <c r="T525" i="1"/>
  <c r="L525" i="1"/>
  <c r="Y521" i="1"/>
  <c r="Z521" i="1" s="1"/>
  <c r="X522" i="1"/>
  <c r="CP525" i="1"/>
  <c r="CR523" i="1"/>
  <c r="DQ523" i="1"/>
  <c r="CX524" i="1"/>
  <c r="H525" i="1"/>
  <c r="I525" i="1" s="1"/>
  <c r="DR522" i="1"/>
  <c r="DS522" i="1" s="1"/>
  <c r="E525" i="1"/>
  <c r="D526" i="1"/>
  <c r="G527" i="1"/>
  <c r="F528" i="1"/>
  <c r="CT177" i="1" l="1"/>
  <c r="CV177" i="1" s="1"/>
  <c r="CD173" i="1"/>
  <c r="CH173" i="1" s="1"/>
  <c r="CE173" i="1"/>
  <c r="CL173" i="1" s="1"/>
  <c r="CF173" i="1"/>
  <c r="CJ173" i="1" s="1"/>
  <c r="BD177" i="1"/>
  <c r="BE177" i="1"/>
  <c r="CI177" i="1"/>
  <c r="BP177" i="1"/>
  <c r="AT177" i="1"/>
  <c r="AN177" i="1" s="1"/>
  <c r="BY523" i="1"/>
  <c r="BZ523" i="1" s="1"/>
  <c r="BW524" i="1" a="1"/>
  <c r="BW524" i="1" s="1"/>
  <c r="CB521" i="1"/>
  <c r="K525" i="1"/>
  <c r="DP525" i="1"/>
  <c r="CZ524" i="1"/>
  <c r="BC523" i="1"/>
  <c r="BA523" i="1"/>
  <c r="CQ525" i="1"/>
  <c r="V527" i="1"/>
  <c r="N527" i="1"/>
  <c r="AH527" i="1"/>
  <c r="AD527" i="1"/>
  <c r="AJ524" i="1"/>
  <c r="AK524" i="1" s="1"/>
  <c r="AL524" i="1" s="1"/>
  <c r="AF524" i="1"/>
  <c r="AG523" i="1"/>
  <c r="AB523" i="1"/>
  <c r="AC523" i="1" s="1"/>
  <c r="AE523" i="1" s="1"/>
  <c r="BK177" i="1"/>
  <c r="CY525" i="1"/>
  <c r="CW525" i="1"/>
  <c r="AI522" i="1"/>
  <c r="DA523" i="1"/>
  <c r="DB523" i="1" s="1"/>
  <c r="DC523" i="1" s="1"/>
  <c r="AZ524" i="1"/>
  <c r="Q522" i="1"/>
  <c r="R522" i="1" s="1"/>
  <c r="S522" i="1" s="1"/>
  <c r="BB524" i="1"/>
  <c r="U524" i="1"/>
  <c r="M524" i="1"/>
  <c r="P523" i="1"/>
  <c r="Q523" i="1" s="1"/>
  <c r="R523" i="1" s="1"/>
  <c r="S523" i="1" s="1"/>
  <c r="AA521" i="1"/>
  <c r="W528" i="1"/>
  <c r="O528" i="1"/>
  <c r="T526" i="1"/>
  <c r="L526" i="1"/>
  <c r="Y522" i="1"/>
  <c r="Z522" i="1" s="1"/>
  <c r="CP526" i="1"/>
  <c r="X523" i="1"/>
  <c r="CR524" i="1"/>
  <c r="DQ524" i="1"/>
  <c r="CX525" i="1"/>
  <c r="H526" i="1"/>
  <c r="I526" i="1" s="1"/>
  <c r="DR523" i="1"/>
  <c r="DS523" i="1" s="1"/>
  <c r="E526" i="1"/>
  <c r="D527" i="1"/>
  <c r="G528" i="1"/>
  <c r="F529" i="1"/>
  <c r="CG173" i="1" l="1"/>
  <c r="CM173" i="1" s="1"/>
  <c r="AU177" i="1"/>
  <c r="AV177" i="1"/>
  <c r="BG177" i="1"/>
  <c r="AM178" i="1"/>
  <c r="AS178" i="1" s="1"/>
  <c r="BX524" i="1"/>
  <c r="BY524" i="1" s="1"/>
  <c r="BZ524" i="1" s="1"/>
  <c r="BW525" i="1" a="1"/>
  <c r="BW525" i="1" s="1"/>
  <c r="BX525" i="1" s="1"/>
  <c r="CB522" i="1"/>
  <c r="K526" i="1"/>
  <c r="DP526" i="1"/>
  <c r="CZ525" i="1"/>
  <c r="BC524" i="1"/>
  <c r="BA524" i="1"/>
  <c r="CQ526" i="1"/>
  <c r="V528" i="1"/>
  <c r="N528" i="1"/>
  <c r="AH528" i="1"/>
  <c r="AD528" i="1"/>
  <c r="DA525" i="1"/>
  <c r="DB525" i="1" s="1"/>
  <c r="AJ525" i="1"/>
  <c r="AK525" i="1" s="1"/>
  <c r="AL525" i="1" s="1"/>
  <c r="AF525" i="1"/>
  <c r="AG524" i="1"/>
  <c r="AB524" i="1"/>
  <c r="AC524" i="1" s="1"/>
  <c r="AE524" i="1" s="1"/>
  <c r="CY526" i="1"/>
  <c r="CW526" i="1"/>
  <c r="AI523" i="1"/>
  <c r="DA524" i="1"/>
  <c r="DB524" i="1" s="1"/>
  <c r="DC524" i="1" s="1"/>
  <c r="AZ525" i="1"/>
  <c r="M525" i="1"/>
  <c r="AA522" i="1"/>
  <c r="BB525" i="1"/>
  <c r="U525" i="1"/>
  <c r="W529" i="1"/>
  <c r="O529" i="1"/>
  <c r="T527" i="1"/>
  <c r="L527" i="1"/>
  <c r="CP527" i="1"/>
  <c r="X524" i="1"/>
  <c r="Y524" i="1" s="1"/>
  <c r="Z524" i="1" s="1"/>
  <c r="Y523" i="1"/>
  <c r="Z523" i="1" s="1"/>
  <c r="AA523" i="1" s="1"/>
  <c r="P524" i="1"/>
  <c r="CR525" i="1"/>
  <c r="DQ525" i="1"/>
  <c r="CX526" i="1"/>
  <c r="H527" i="1"/>
  <c r="I527" i="1" s="1"/>
  <c r="DR524" i="1"/>
  <c r="DS524" i="1" s="1"/>
  <c r="E527" i="1"/>
  <c r="D528" i="1"/>
  <c r="G529" i="1"/>
  <c r="F530" i="1"/>
  <c r="BQ174" i="1" l="1"/>
  <c r="BS174" i="1" s="1"/>
  <c r="CE174" i="1" s="1"/>
  <c r="CL174" i="1" s="1"/>
  <c r="CS178" i="1"/>
  <c r="CK178" i="1"/>
  <c r="AP178" i="1"/>
  <c r="BH178" i="1" s="1"/>
  <c r="AW178" i="1"/>
  <c r="AR178" i="1"/>
  <c r="AQ178" i="1"/>
  <c r="AO178" i="1"/>
  <c r="BF178" i="1" s="1"/>
  <c r="BY525" i="1"/>
  <c r="BZ525" i="1" s="1"/>
  <c r="BW526" i="1" a="1"/>
  <c r="BW526" i="1" s="1"/>
  <c r="BX526" i="1" s="1"/>
  <c r="CB523" i="1"/>
  <c r="K527" i="1"/>
  <c r="DP527" i="1"/>
  <c r="CZ526" i="1"/>
  <c r="BC525" i="1"/>
  <c r="BA525" i="1"/>
  <c r="CQ527" i="1"/>
  <c r="V529" i="1"/>
  <c r="N529" i="1"/>
  <c r="AH529" i="1"/>
  <c r="AD529" i="1"/>
  <c r="DA526" i="1"/>
  <c r="DB526" i="1" s="1"/>
  <c r="DC526" i="1" s="1"/>
  <c r="AJ526" i="1"/>
  <c r="AK526" i="1" s="1"/>
  <c r="AL526" i="1" s="1"/>
  <c r="AF526" i="1"/>
  <c r="AG525" i="1"/>
  <c r="AB525" i="1"/>
  <c r="AC525" i="1" s="1"/>
  <c r="AE525" i="1" s="1"/>
  <c r="CY527" i="1"/>
  <c r="CW527" i="1"/>
  <c r="AI524" i="1"/>
  <c r="DC525" i="1"/>
  <c r="AZ526" i="1"/>
  <c r="M526" i="1"/>
  <c r="U526" i="1"/>
  <c r="BB526" i="1"/>
  <c r="Q524" i="1"/>
  <c r="R524" i="1" s="1"/>
  <c r="S524" i="1" s="1"/>
  <c r="W530" i="1"/>
  <c r="O530" i="1"/>
  <c r="T528" i="1"/>
  <c r="L528" i="1"/>
  <c r="CP528" i="1"/>
  <c r="P525" i="1"/>
  <c r="CR526" i="1"/>
  <c r="X525" i="1"/>
  <c r="DQ526" i="1"/>
  <c r="CX527" i="1"/>
  <c r="H528" i="1"/>
  <c r="I528" i="1" s="1"/>
  <c r="DR525" i="1"/>
  <c r="DS525" i="1" s="1"/>
  <c r="E528" i="1"/>
  <c r="D529" i="1"/>
  <c r="G530" i="1"/>
  <c r="F531" i="1"/>
  <c r="CF174" i="1" l="1"/>
  <c r="CJ174" i="1" s="1"/>
  <c r="BE178" i="1"/>
  <c r="CU178" i="1"/>
  <c r="BT174" i="1"/>
  <c r="BP178" i="1"/>
  <c r="CD174" i="1"/>
  <c r="CH174" i="1" s="1"/>
  <c r="CI178" i="1"/>
  <c r="CT178" i="1"/>
  <c r="BJ178" i="1"/>
  <c r="BI178" i="1"/>
  <c r="AT178" i="1"/>
  <c r="AM179" i="1" s="1"/>
  <c r="BD178" i="1"/>
  <c r="BY526" i="1"/>
  <c r="BZ526" i="1" s="1"/>
  <c r="BW527" i="1" a="1"/>
  <c r="BW527" i="1" s="1"/>
  <c r="BX527" i="1" s="1"/>
  <c r="CB524" i="1"/>
  <c r="K528" i="1"/>
  <c r="DP528" i="1"/>
  <c r="CZ527" i="1"/>
  <c r="BC526" i="1"/>
  <c r="BA526" i="1"/>
  <c r="CQ528" i="1"/>
  <c r="V530" i="1"/>
  <c r="N530" i="1"/>
  <c r="AH530" i="1"/>
  <c r="AD530" i="1"/>
  <c r="AJ527" i="1"/>
  <c r="AK527" i="1" s="1"/>
  <c r="AL527" i="1" s="1"/>
  <c r="AF527" i="1"/>
  <c r="AB526" i="1"/>
  <c r="AC526" i="1" s="1"/>
  <c r="AE526" i="1" s="1"/>
  <c r="CY528" i="1"/>
  <c r="CW528" i="1"/>
  <c r="AI525" i="1"/>
  <c r="AZ527" i="1"/>
  <c r="BB527" i="1"/>
  <c r="M527" i="1"/>
  <c r="U527" i="1"/>
  <c r="AG526" i="1"/>
  <c r="Q525" i="1"/>
  <c r="R525" i="1" s="1"/>
  <c r="S525" i="1" s="1"/>
  <c r="AA524" i="1"/>
  <c r="W531" i="1"/>
  <c r="O531" i="1"/>
  <c r="T529" i="1"/>
  <c r="L529" i="1"/>
  <c r="CP529" i="1"/>
  <c r="P526" i="1"/>
  <c r="X526" i="1"/>
  <c r="CR527" i="1"/>
  <c r="Y525" i="1"/>
  <c r="Z525" i="1" s="1"/>
  <c r="DQ527" i="1"/>
  <c r="CX528" i="1"/>
  <c r="H529" i="1"/>
  <c r="I529" i="1" s="1"/>
  <c r="DR526" i="1"/>
  <c r="DS526" i="1" s="1"/>
  <c r="E529" i="1"/>
  <c r="D530" i="1"/>
  <c r="G531" i="1"/>
  <c r="F532" i="1"/>
  <c r="CV178" i="1" l="1"/>
  <c r="BG178" i="1"/>
  <c r="CG174" i="1"/>
  <c r="CM174" i="1" s="1"/>
  <c r="BK178" i="1"/>
  <c r="AN178" i="1"/>
  <c r="AV178" i="1" s="1"/>
  <c r="AO179" i="1"/>
  <c r="AP179" i="1"/>
  <c r="AQ179" i="1"/>
  <c r="AR179" i="1"/>
  <c r="AS179" i="1"/>
  <c r="AW179" i="1"/>
  <c r="CC524" i="1"/>
  <c r="CC525" i="1" s="1"/>
  <c r="CC526" i="1" s="1"/>
  <c r="CC527" i="1" s="1"/>
  <c r="CC528" i="1" s="1"/>
  <c r="CC529" i="1" s="1"/>
  <c r="CC530" i="1" s="1"/>
  <c r="CC531" i="1" s="1"/>
  <c r="BY527" i="1"/>
  <c r="BZ527" i="1" s="1"/>
  <c r="BW528" i="1" a="1"/>
  <c r="BW528" i="1" s="1"/>
  <c r="BX528" i="1" s="1"/>
  <c r="CB525" i="1"/>
  <c r="CK179" i="1"/>
  <c r="K529" i="1"/>
  <c r="DP529" i="1"/>
  <c r="CZ528" i="1"/>
  <c r="BC527" i="1"/>
  <c r="BA527" i="1"/>
  <c r="CQ529" i="1"/>
  <c r="V531" i="1"/>
  <c r="N531" i="1"/>
  <c r="AH531" i="1"/>
  <c r="AD531" i="1"/>
  <c r="AJ528" i="1"/>
  <c r="AK528" i="1" s="1"/>
  <c r="AL528" i="1" s="1"/>
  <c r="AF528" i="1"/>
  <c r="AG527" i="1"/>
  <c r="AB527" i="1"/>
  <c r="AC527" i="1" s="1"/>
  <c r="AE527" i="1" s="1"/>
  <c r="BQ175" i="1"/>
  <c r="BS175" i="1" s="1"/>
  <c r="CS179" i="1"/>
  <c r="CY529" i="1"/>
  <c r="CW529" i="1"/>
  <c r="AI526" i="1"/>
  <c r="DA527" i="1"/>
  <c r="DB527" i="1" s="1"/>
  <c r="DC527" i="1" s="1"/>
  <c r="AZ528" i="1"/>
  <c r="BB528" i="1"/>
  <c r="M528" i="1"/>
  <c r="U528" i="1"/>
  <c r="Q526" i="1"/>
  <c r="R526" i="1" s="1"/>
  <c r="S526" i="1" s="1"/>
  <c r="AA525" i="1"/>
  <c r="W532" i="1"/>
  <c r="O532" i="1"/>
  <c r="T530" i="1"/>
  <c r="L530" i="1"/>
  <c r="CP530" i="1"/>
  <c r="Y526" i="1"/>
  <c r="Z526" i="1" s="1"/>
  <c r="X527" i="1"/>
  <c r="P527" i="1"/>
  <c r="CR528" i="1"/>
  <c r="DQ528" i="1"/>
  <c r="CX529" i="1"/>
  <c r="H530" i="1"/>
  <c r="I530" i="1" s="1"/>
  <c r="DR527" i="1"/>
  <c r="DS527" i="1" s="1"/>
  <c r="D531" i="1"/>
  <c r="E530" i="1"/>
  <c r="G532" i="1"/>
  <c r="F533" i="1"/>
  <c r="AU178" i="1" l="1"/>
  <c r="AT179" i="1"/>
  <c r="AN179" i="1" s="1"/>
  <c r="AV179" i="1" s="1"/>
  <c r="CC532" i="1"/>
  <c r="BY528" i="1"/>
  <c r="BZ528" i="1" s="1"/>
  <c r="BW529" i="1" a="1"/>
  <c r="BW529" i="1" s="1"/>
  <c r="BX529" i="1" s="1"/>
  <c r="CB526" i="1"/>
  <c r="CF175" i="1"/>
  <c r="CJ175" i="1" s="1"/>
  <c r="CE175" i="1"/>
  <c r="CL175" i="1" s="1"/>
  <c r="CI179" i="1"/>
  <c r="BT175" i="1"/>
  <c r="CD175" i="1"/>
  <c r="CH175" i="1" s="1"/>
  <c r="K530" i="1"/>
  <c r="DP530" i="1"/>
  <c r="CZ529" i="1"/>
  <c r="BP179" i="1"/>
  <c r="BC528" i="1"/>
  <c r="BA528" i="1"/>
  <c r="CQ530" i="1"/>
  <c r="V532" i="1"/>
  <c r="N532" i="1"/>
  <c r="AH532" i="1"/>
  <c r="AD532" i="1"/>
  <c r="DA529" i="1"/>
  <c r="DB529" i="1" s="1"/>
  <c r="AJ529" i="1"/>
  <c r="AK529" i="1" s="1"/>
  <c r="AL529" i="1" s="1"/>
  <c r="AF529" i="1"/>
  <c r="AG528" i="1"/>
  <c r="AB528" i="1"/>
  <c r="AC528" i="1" s="1"/>
  <c r="AE528" i="1" s="1"/>
  <c r="BD179" i="1"/>
  <c r="CT179" i="1"/>
  <c r="BI179" i="1"/>
  <c r="CU179" i="1"/>
  <c r="BH179" i="1"/>
  <c r="BE179" i="1"/>
  <c r="BJ179" i="1"/>
  <c r="BF179" i="1"/>
  <c r="CY530" i="1"/>
  <c r="CW530" i="1"/>
  <c r="AI527" i="1"/>
  <c r="DA528" i="1"/>
  <c r="DB528" i="1" s="1"/>
  <c r="DC528" i="1" s="1"/>
  <c r="AZ529" i="1"/>
  <c r="U529" i="1"/>
  <c r="BB529" i="1"/>
  <c r="M529" i="1"/>
  <c r="Q527" i="1"/>
  <c r="R527" i="1" s="1"/>
  <c r="S527" i="1" s="1"/>
  <c r="AA526" i="1"/>
  <c r="W533" i="1"/>
  <c r="O533" i="1"/>
  <c r="T531" i="1"/>
  <c r="L531" i="1"/>
  <c r="CP531" i="1"/>
  <c r="Y527" i="1"/>
  <c r="Z527" i="1" s="1"/>
  <c r="X528" i="1"/>
  <c r="CR529" i="1"/>
  <c r="P528" i="1"/>
  <c r="DQ529" i="1"/>
  <c r="CX530" i="1"/>
  <c r="H531" i="1"/>
  <c r="I531" i="1" s="1"/>
  <c r="DR528" i="1"/>
  <c r="DS528" i="1" s="1"/>
  <c r="D532" i="1"/>
  <c r="E531" i="1"/>
  <c r="G533" i="1"/>
  <c r="F534" i="1"/>
  <c r="AU179" i="1" l="1"/>
  <c r="CC533" i="1"/>
  <c r="BY529" i="1"/>
  <c r="BZ529" i="1" s="1"/>
  <c r="BW530" i="1" a="1"/>
  <c r="BW530" i="1" s="1"/>
  <c r="BX530" i="1" s="1"/>
  <c r="CB527" i="1"/>
  <c r="CG175" i="1"/>
  <c r="K531" i="1"/>
  <c r="DP531" i="1"/>
  <c r="CZ530" i="1"/>
  <c r="BC529" i="1"/>
  <c r="BA529" i="1"/>
  <c r="CQ531" i="1"/>
  <c r="V533" i="1"/>
  <c r="N533" i="1"/>
  <c r="AH533" i="1"/>
  <c r="AD533" i="1"/>
  <c r="DA530" i="1"/>
  <c r="DB530" i="1" s="1"/>
  <c r="DC530" i="1" s="1"/>
  <c r="AJ530" i="1"/>
  <c r="AK530" i="1" s="1"/>
  <c r="AL530" i="1" s="1"/>
  <c r="AF530" i="1"/>
  <c r="AB529" i="1"/>
  <c r="AC529" i="1" s="1"/>
  <c r="AE529" i="1" s="1"/>
  <c r="CV179" i="1"/>
  <c r="BK179" i="1"/>
  <c r="BG179" i="1"/>
  <c r="AM180" i="1"/>
  <c r="CY531" i="1"/>
  <c r="CW531" i="1"/>
  <c r="AI528" i="1"/>
  <c r="DC529" i="1"/>
  <c r="AZ530" i="1"/>
  <c r="U530" i="1"/>
  <c r="BB530" i="1"/>
  <c r="AG529" i="1"/>
  <c r="P529" i="1"/>
  <c r="Q529" i="1" s="1"/>
  <c r="R529" i="1" s="1"/>
  <c r="S529" i="1" s="1"/>
  <c r="M530" i="1"/>
  <c r="Q528" i="1"/>
  <c r="R528" i="1" s="1"/>
  <c r="S528" i="1" s="1"/>
  <c r="AA527" i="1"/>
  <c r="W534" i="1"/>
  <c r="O534" i="1"/>
  <c r="T532" i="1"/>
  <c r="L532" i="1"/>
  <c r="CP532" i="1"/>
  <c r="Y528" i="1"/>
  <c r="Z528" i="1" s="1"/>
  <c r="X529" i="1"/>
  <c r="Y529" i="1" s="1"/>
  <c r="Z529" i="1" s="1"/>
  <c r="CR530" i="1"/>
  <c r="DQ530" i="1"/>
  <c r="CX531" i="1"/>
  <c r="H532" i="1"/>
  <c r="I532" i="1" s="1"/>
  <c r="DR529" i="1"/>
  <c r="DS529" i="1" s="1"/>
  <c r="E532" i="1"/>
  <c r="D533" i="1"/>
  <c r="G534" i="1"/>
  <c r="F535" i="1"/>
  <c r="AQ180" i="1" l="1"/>
  <c r="AR180" i="1"/>
  <c r="AS180" i="1"/>
  <c r="AO180" i="1"/>
  <c r="AP180" i="1"/>
  <c r="AW180" i="1"/>
  <c r="CC534" i="1"/>
  <c r="BY530" i="1"/>
  <c r="BZ530" i="1" s="1"/>
  <c r="BW531" i="1" a="1"/>
  <c r="BW531" i="1" s="1"/>
  <c r="CB528" i="1"/>
  <c r="CK180" i="1"/>
  <c r="K532" i="1"/>
  <c r="DP532" i="1"/>
  <c r="CZ531" i="1"/>
  <c r="BC530" i="1"/>
  <c r="BA530" i="1"/>
  <c r="CQ532" i="1"/>
  <c r="CM175" i="1"/>
  <c r="V534" i="1"/>
  <c r="N534" i="1"/>
  <c r="AH534" i="1"/>
  <c r="AD534" i="1"/>
  <c r="DA531" i="1"/>
  <c r="DB531" i="1" s="1"/>
  <c r="DC531" i="1" s="1"/>
  <c r="AJ531" i="1"/>
  <c r="AK531" i="1" s="1"/>
  <c r="AL531" i="1" s="1"/>
  <c r="AF531" i="1"/>
  <c r="AG530" i="1"/>
  <c r="AB530" i="1"/>
  <c r="AC530" i="1" s="1"/>
  <c r="AE530" i="1" s="1"/>
  <c r="BQ176" i="1"/>
  <c r="BS176" i="1" s="1"/>
  <c r="CS180" i="1"/>
  <c r="CY532" i="1"/>
  <c r="CW532" i="1"/>
  <c r="AI529" i="1"/>
  <c r="AZ531" i="1"/>
  <c r="U531" i="1"/>
  <c r="M531" i="1"/>
  <c r="BB531" i="1"/>
  <c r="AA528" i="1"/>
  <c r="AA529" i="1"/>
  <c r="W535" i="1"/>
  <c r="O535" i="1"/>
  <c r="T533" i="1"/>
  <c r="L533" i="1"/>
  <c r="CP533" i="1"/>
  <c r="P530" i="1"/>
  <c r="CR531" i="1"/>
  <c r="DQ531" i="1"/>
  <c r="CX532" i="1"/>
  <c r="X530" i="1"/>
  <c r="H533" i="1"/>
  <c r="I533" i="1" s="1"/>
  <c r="DR530" i="1"/>
  <c r="DS530" i="1" s="1"/>
  <c r="E533" i="1"/>
  <c r="D534" i="1"/>
  <c r="G535" i="1"/>
  <c r="F536" i="1"/>
  <c r="AT180" i="1" l="1"/>
  <c r="AN180" i="1" s="1"/>
  <c r="CC535" i="1"/>
  <c r="BX531" i="1"/>
  <c r="BY531" i="1" s="1"/>
  <c r="BZ531" i="1" s="1"/>
  <c r="BW532" i="1" a="1"/>
  <c r="BW532" i="1" s="1"/>
  <c r="BX532" i="1" s="1"/>
  <c r="CB529" i="1"/>
  <c r="CF176" i="1"/>
  <c r="CJ176" i="1" s="1"/>
  <c r="CE176" i="1"/>
  <c r="CL176" i="1" s="1"/>
  <c r="CI180" i="1"/>
  <c r="BT176" i="1"/>
  <c r="CD176" i="1"/>
  <c r="CH176" i="1" s="1"/>
  <c r="K533" i="1"/>
  <c r="DP533" i="1"/>
  <c r="CZ532" i="1"/>
  <c r="BP180" i="1"/>
  <c r="BC531" i="1"/>
  <c r="BA531" i="1"/>
  <c r="CQ533" i="1"/>
  <c r="V535" i="1"/>
  <c r="N535" i="1"/>
  <c r="AD535" i="1"/>
  <c r="AH535" i="1"/>
  <c r="AJ532" i="1"/>
  <c r="AK532" i="1" s="1"/>
  <c r="AL532" i="1" s="1"/>
  <c r="AF532" i="1"/>
  <c r="AG531" i="1"/>
  <c r="AB531" i="1"/>
  <c r="AC531" i="1" s="1"/>
  <c r="AE531" i="1" s="1"/>
  <c r="BF180" i="1"/>
  <c r="CT180" i="1"/>
  <c r="BJ180" i="1"/>
  <c r="CU180" i="1"/>
  <c r="BI180" i="1"/>
  <c r="BH180" i="1"/>
  <c r="BE180" i="1"/>
  <c r="BD180" i="1"/>
  <c r="CY533" i="1"/>
  <c r="CW533" i="1"/>
  <c r="AI530" i="1"/>
  <c r="AZ532" i="1"/>
  <c r="M532" i="1"/>
  <c r="BB532" i="1"/>
  <c r="U532" i="1"/>
  <c r="Q530" i="1"/>
  <c r="R530" i="1" s="1"/>
  <c r="S530" i="1" s="1"/>
  <c r="W536" i="1"/>
  <c r="O536" i="1"/>
  <c r="T534" i="1"/>
  <c r="L534" i="1"/>
  <c r="CP534" i="1"/>
  <c r="P531" i="1"/>
  <c r="X531" i="1"/>
  <c r="Y531" i="1" s="1"/>
  <c r="Z531" i="1" s="1"/>
  <c r="Y530" i="1"/>
  <c r="Z530" i="1" s="1"/>
  <c r="DQ532" i="1"/>
  <c r="CR532" i="1"/>
  <c r="CX533" i="1"/>
  <c r="H534" i="1"/>
  <c r="I534" i="1" s="1"/>
  <c r="DR531" i="1"/>
  <c r="DS531" i="1" s="1"/>
  <c r="E534" i="1"/>
  <c r="D535" i="1"/>
  <c r="G536" i="1"/>
  <c r="F537" i="1"/>
  <c r="AV180" i="1" l="1"/>
  <c r="AU180" i="1"/>
  <c r="BY532" i="1"/>
  <c r="BZ532" i="1" s="1"/>
  <c r="BW533" i="1" a="1"/>
  <c r="BW533" i="1" s="1"/>
  <c r="BX533" i="1" s="1"/>
  <c r="CB530" i="1"/>
  <c r="CG176" i="1"/>
  <c r="K534" i="1"/>
  <c r="DP534" i="1"/>
  <c r="CZ533" i="1"/>
  <c r="BC532" i="1"/>
  <c r="BA532" i="1"/>
  <c r="CQ534" i="1"/>
  <c r="V536" i="1"/>
  <c r="N536" i="1"/>
  <c r="AH536" i="1"/>
  <c r="AD536" i="1"/>
  <c r="DA533" i="1"/>
  <c r="DB533" i="1" s="1"/>
  <c r="AJ533" i="1"/>
  <c r="AK533" i="1" s="1"/>
  <c r="AL533" i="1" s="1"/>
  <c r="AF533" i="1"/>
  <c r="AG532" i="1"/>
  <c r="AB532" i="1"/>
  <c r="AC532" i="1" s="1"/>
  <c r="AE532" i="1" s="1"/>
  <c r="CV180" i="1"/>
  <c r="BK180" i="1"/>
  <c r="AM181" i="1"/>
  <c r="BG180" i="1"/>
  <c r="CY534" i="1"/>
  <c r="CW534" i="1"/>
  <c r="AI531" i="1"/>
  <c r="DA532" i="1"/>
  <c r="DB532" i="1" s="1"/>
  <c r="DC532" i="1" s="1"/>
  <c r="AZ533" i="1"/>
  <c r="M533" i="1"/>
  <c r="U533" i="1"/>
  <c r="BB533" i="1"/>
  <c r="Q531" i="1"/>
  <c r="R531" i="1" s="1"/>
  <c r="S531" i="1" s="1"/>
  <c r="AA530" i="1"/>
  <c r="W537" i="1"/>
  <c r="O537" i="1"/>
  <c r="T535" i="1"/>
  <c r="L535" i="1"/>
  <c r="CP535" i="1"/>
  <c r="X532" i="1"/>
  <c r="Y532" i="1" s="1"/>
  <c r="Z532" i="1" s="1"/>
  <c r="CR533" i="1"/>
  <c r="P532" i="1"/>
  <c r="DQ533" i="1"/>
  <c r="CX534" i="1"/>
  <c r="H535" i="1"/>
  <c r="I535" i="1" s="1"/>
  <c r="DR532" i="1"/>
  <c r="DS532" i="1" s="1"/>
  <c r="E535" i="1"/>
  <c r="D536" i="1"/>
  <c r="G537" i="1"/>
  <c r="F538" i="1"/>
  <c r="AO181" i="1" l="1"/>
  <c r="AP181" i="1"/>
  <c r="AQ181" i="1"/>
  <c r="AR181" i="1"/>
  <c r="AS181" i="1"/>
  <c r="AW181" i="1"/>
  <c r="BY533" i="1"/>
  <c r="BZ533" i="1" s="1"/>
  <c r="BW534" i="1" a="1"/>
  <c r="BW534" i="1" s="1"/>
  <c r="CB531" i="1"/>
  <c r="CK181" i="1"/>
  <c r="K535" i="1"/>
  <c r="DP535" i="1"/>
  <c r="CZ534" i="1"/>
  <c r="BC533" i="1"/>
  <c r="BA533" i="1"/>
  <c r="CM176" i="1"/>
  <c r="CQ535" i="1"/>
  <c r="V537" i="1"/>
  <c r="N537" i="1"/>
  <c r="AH537" i="1"/>
  <c r="AD537" i="1"/>
  <c r="DA534" i="1"/>
  <c r="DB534" i="1" s="1"/>
  <c r="DC534" i="1" s="1"/>
  <c r="AJ534" i="1"/>
  <c r="AK534" i="1" s="1"/>
  <c r="AL534" i="1" s="1"/>
  <c r="AF534" i="1"/>
  <c r="AG533" i="1"/>
  <c r="AB533" i="1"/>
  <c r="AC533" i="1" s="1"/>
  <c r="AE533" i="1" s="1"/>
  <c r="BQ177" i="1"/>
  <c r="BS177" i="1" s="1"/>
  <c r="CS181" i="1"/>
  <c r="CY535" i="1"/>
  <c r="CW535" i="1"/>
  <c r="AI532" i="1"/>
  <c r="DC533" i="1"/>
  <c r="AZ534" i="1"/>
  <c r="M534" i="1"/>
  <c r="BB534" i="1"/>
  <c r="U534" i="1"/>
  <c r="Q532" i="1"/>
  <c r="R532" i="1" s="1"/>
  <c r="S532" i="1" s="1"/>
  <c r="AA531" i="1"/>
  <c r="W538" i="1"/>
  <c r="O538" i="1"/>
  <c r="T536" i="1"/>
  <c r="L536" i="1"/>
  <c r="CP536" i="1"/>
  <c r="P533" i="1"/>
  <c r="X533" i="1"/>
  <c r="CR534" i="1"/>
  <c r="DQ534" i="1"/>
  <c r="CX535" i="1"/>
  <c r="H536" i="1"/>
  <c r="I536" i="1" s="1"/>
  <c r="DR533" i="1"/>
  <c r="DS533" i="1" s="1"/>
  <c r="D537" i="1"/>
  <c r="E536" i="1"/>
  <c r="G538" i="1"/>
  <c r="F539" i="1"/>
  <c r="AT181" i="1" l="1"/>
  <c r="AN181" i="1" s="1"/>
  <c r="BX534" i="1"/>
  <c r="BY534" i="1" s="1"/>
  <c r="BZ534" i="1" s="1"/>
  <c r="BW535" i="1" a="1"/>
  <c r="BW535" i="1" s="1"/>
  <c r="BX535" i="1" s="1"/>
  <c r="CB532" i="1"/>
  <c r="CF177" i="1"/>
  <c r="CJ177" i="1" s="1"/>
  <c r="CE177" i="1"/>
  <c r="CL177" i="1" s="1"/>
  <c r="BH181" i="1"/>
  <c r="CI181" i="1"/>
  <c r="BT177" i="1"/>
  <c r="CD177" i="1"/>
  <c r="CH177" i="1" s="1"/>
  <c r="K536" i="1"/>
  <c r="DP536" i="1"/>
  <c r="CZ535" i="1"/>
  <c r="BP181" i="1"/>
  <c r="CQ536" i="1"/>
  <c r="BC534" i="1"/>
  <c r="BA534" i="1"/>
  <c r="V538" i="1"/>
  <c r="N538" i="1"/>
  <c r="AH538" i="1"/>
  <c r="AD538" i="1"/>
  <c r="DA535" i="1"/>
  <c r="DB535" i="1" s="1"/>
  <c r="DC535" i="1" s="1"/>
  <c r="AJ535" i="1"/>
  <c r="AK535" i="1" s="1"/>
  <c r="AL535" i="1" s="1"/>
  <c r="AF535" i="1"/>
  <c r="AB534" i="1"/>
  <c r="AC534" i="1" s="1"/>
  <c r="AE534" i="1" s="1"/>
  <c r="CT181" i="1"/>
  <c r="CU181" i="1"/>
  <c r="BJ181" i="1"/>
  <c r="BI181" i="1"/>
  <c r="BD181" i="1"/>
  <c r="BF181" i="1"/>
  <c r="BE181" i="1"/>
  <c r="CY536" i="1"/>
  <c r="CW536" i="1"/>
  <c r="AI533" i="1"/>
  <c r="AZ535" i="1"/>
  <c r="BB535" i="1"/>
  <c r="AG534" i="1"/>
  <c r="U535" i="1"/>
  <c r="M535" i="1"/>
  <c r="Q533" i="1"/>
  <c r="R533" i="1" s="1"/>
  <c r="S533" i="1" s="1"/>
  <c r="AA532" i="1"/>
  <c r="W539" i="1"/>
  <c r="O539" i="1"/>
  <c r="T537" i="1"/>
  <c r="L537" i="1"/>
  <c r="CP537" i="1"/>
  <c r="X534" i="1"/>
  <c r="Y534" i="1" s="1"/>
  <c r="Z534" i="1" s="1"/>
  <c r="P534" i="1"/>
  <c r="Y533" i="1"/>
  <c r="Z533" i="1" s="1"/>
  <c r="CR535" i="1"/>
  <c r="DQ535" i="1"/>
  <c r="CX536" i="1"/>
  <c r="H537" i="1"/>
  <c r="I537" i="1" s="1"/>
  <c r="DR534" i="1"/>
  <c r="DS534" i="1" s="1"/>
  <c r="E537" i="1"/>
  <c r="D538" i="1"/>
  <c r="G539" i="1"/>
  <c r="F540" i="1"/>
  <c r="AV181" i="1" l="1"/>
  <c r="AU181" i="1"/>
  <c r="BY535" i="1"/>
  <c r="BZ535" i="1" s="1"/>
  <c r="BW536" i="1" a="1"/>
  <c r="BW536" i="1" s="1"/>
  <c r="BX536" i="1" s="1"/>
  <c r="CB533" i="1"/>
  <c r="CG177" i="1"/>
  <c r="K537" i="1"/>
  <c r="DP537" i="1"/>
  <c r="CZ536" i="1"/>
  <c r="BC535" i="1"/>
  <c r="BA535" i="1"/>
  <c r="CQ537" i="1"/>
  <c r="V539" i="1"/>
  <c r="N539" i="1"/>
  <c r="AH539" i="1"/>
  <c r="AD539" i="1"/>
  <c r="DA536" i="1"/>
  <c r="DB536" i="1" s="1"/>
  <c r="DC536" i="1" s="1"/>
  <c r="AJ536" i="1"/>
  <c r="AK536" i="1" s="1"/>
  <c r="AL536" i="1" s="1"/>
  <c r="AF536" i="1"/>
  <c r="AG535" i="1"/>
  <c r="AB535" i="1"/>
  <c r="AC535" i="1" s="1"/>
  <c r="AE535" i="1" s="1"/>
  <c r="CV181" i="1"/>
  <c r="BK181" i="1"/>
  <c r="BG181" i="1"/>
  <c r="AM182" i="1"/>
  <c r="CY537" i="1"/>
  <c r="CW537" i="1"/>
  <c r="AI534" i="1"/>
  <c r="AZ536" i="1"/>
  <c r="M536" i="1"/>
  <c r="U536" i="1"/>
  <c r="BB536" i="1"/>
  <c r="Q534" i="1"/>
  <c r="R534" i="1" s="1"/>
  <c r="S534" i="1" s="1"/>
  <c r="AA533" i="1"/>
  <c r="W540" i="1"/>
  <c r="O540" i="1"/>
  <c r="T538" i="1"/>
  <c r="L538" i="1"/>
  <c r="CP538" i="1"/>
  <c r="X535" i="1"/>
  <c r="P535" i="1"/>
  <c r="DQ536" i="1"/>
  <c r="CR536" i="1"/>
  <c r="CX537" i="1"/>
  <c r="H538" i="1"/>
  <c r="I538" i="1" s="1"/>
  <c r="DR535" i="1"/>
  <c r="DS535" i="1" s="1"/>
  <c r="E538" i="1"/>
  <c r="D539" i="1"/>
  <c r="G540" i="1"/>
  <c r="F541" i="1"/>
  <c r="AO182" i="1" l="1"/>
  <c r="AP182" i="1"/>
  <c r="AQ182" i="1"/>
  <c r="AR182" i="1"/>
  <c r="AS182" i="1"/>
  <c r="AW182" i="1"/>
  <c r="BY536" i="1"/>
  <c r="BZ536" i="1" s="1"/>
  <c r="BW537" i="1" a="1"/>
  <c r="BW537" i="1" s="1"/>
  <c r="BX537" i="1" s="1"/>
  <c r="CB534" i="1"/>
  <c r="CK182" i="1"/>
  <c r="K538" i="1"/>
  <c r="DP538" i="1"/>
  <c r="CZ537" i="1"/>
  <c r="BC536" i="1"/>
  <c r="BA536" i="1"/>
  <c r="CM177" i="1"/>
  <c r="CQ538" i="1"/>
  <c r="V540" i="1"/>
  <c r="N540" i="1"/>
  <c r="AH540" i="1"/>
  <c r="AD540" i="1"/>
  <c r="DA537" i="1"/>
  <c r="DB537" i="1" s="1"/>
  <c r="DC537" i="1" s="1"/>
  <c r="AJ537" i="1"/>
  <c r="AK537" i="1" s="1"/>
  <c r="AL537" i="1" s="1"/>
  <c r="AF537" i="1"/>
  <c r="AG536" i="1"/>
  <c r="AB536" i="1"/>
  <c r="AC536" i="1" s="1"/>
  <c r="AE536" i="1" s="1"/>
  <c r="BQ178" i="1"/>
  <c r="BS178" i="1" s="1"/>
  <c r="CS182" i="1"/>
  <c r="CY538" i="1"/>
  <c r="CW538" i="1"/>
  <c r="AI535" i="1"/>
  <c r="AZ537" i="1"/>
  <c r="M537" i="1"/>
  <c r="U537" i="1"/>
  <c r="BB537" i="1"/>
  <c r="Q535" i="1"/>
  <c r="R535" i="1" s="1"/>
  <c r="S535" i="1" s="1"/>
  <c r="AA534" i="1"/>
  <c r="W541" i="1"/>
  <c r="O541" i="1"/>
  <c r="T539" i="1"/>
  <c r="L539" i="1"/>
  <c r="CP539" i="1"/>
  <c r="Y535" i="1"/>
  <c r="Z535" i="1" s="1"/>
  <c r="P536" i="1"/>
  <c r="X536" i="1"/>
  <c r="Y536" i="1" s="1"/>
  <c r="Z536" i="1" s="1"/>
  <c r="CR537" i="1"/>
  <c r="DQ537" i="1"/>
  <c r="CX538" i="1"/>
  <c r="H539" i="1"/>
  <c r="I539" i="1" s="1"/>
  <c r="DR536" i="1"/>
  <c r="DS536" i="1" s="1"/>
  <c r="D540" i="1"/>
  <c r="E539" i="1"/>
  <c r="G541" i="1"/>
  <c r="F542" i="1"/>
  <c r="AT182" i="1" l="1"/>
  <c r="AN182" i="1" s="1"/>
  <c r="BY537" i="1"/>
  <c r="BZ537" i="1" s="1"/>
  <c r="BW538" i="1" a="1"/>
  <c r="BW538" i="1" s="1"/>
  <c r="CB535" i="1"/>
  <c r="CF178" i="1"/>
  <c r="CJ178" i="1" s="1"/>
  <c r="CE178" i="1"/>
  <c r="CL178" i="1" s="1"/>
  <c r="CI182" i="1"/>
  <c r="BT178" i="1"/>
  <c r="CD178" i="1"/>
  <c r="CH178" i="1" s="1"/>
  <c r="K539" i="1"/>
  <c r="DP539" i="1"/>
  <c r="CZ538" i="1"/>
  <c r="BP182" i="1"/>
  <c r="BC537" i="1"/>
  <c r="BA537" i="1"/>
  <c r="CQ539" i="1"/>
  <c r="V541" i="1"/>
  <c r="N541" i="1"/>
  <c r="AH541" i="1"/>
  <c r="AD541" i="1"/>
  <c r="DA538" i="1"/>
  <c r="DB538" i="1" s="1"/>
  <c r="DC538" i="1" s="1"/>
  <c r="AJ538" i="1"/>
  <c r="AK538" i="1" s="1"/>
  <c r="AL538" i="1" s="1"/>
  <c r="AF538" i="1"/>
  <c r="AG537" i="1"/>
  <c r="AB537" i="1"/>
  <c r="AC537" i="1" s="1"/>
  <c r="AE537" i="1" s="1"/>
  <c r="BF182" i="1"/>
  <c r="CT182" i="1"/>
  <c r="CU182" i="1"/>
  <c r="BJ182" i="1"/>
  <c r="BH182" i="1"/>
  <c r="BD182" i="1"/>
  <c r="BI182" i="1"/>
  <c r="BE182" i="1"/>
  <c r="CY539" i="1"/>
  <c r="CW539" i="1"/>
  <c r="AI536" i="1"/>
  <c r="AZ538" i="1"/>
  <c r="BB538" i="1"/>
  <c r="U538" i="1"/>
  <c r="M538" i="1"/>
  <c r="Q536" i="1"/>
  <c r="R536" i="1" s="1"/>
  <c r="S536" i="1" s="1"/>
  <c r="AA535" i="1"/>
  <c r="W542" i="1"/>
  <c r="O542" i="1"/>
  <c r="T540" i="1"/>
  <c r="L540" i="1"/>
  <c r="X537" i="1"/>
  <c r="CP540" i="1"/>
  <c r="P537" i="1"/>
  <c r="CR538" i="1"/>
  <c r="DQ538" i="1"/>
  <c r="CX539" i="1"/>
  <c r="H540" i="1"/>
  <c r="I540" i="1" s="1"/>
  <c r="DR537" i="1"/>
  <c r="DS537" i="1" s="1"/>
  <c r="E540" i="1"/>
  <c r="D541" i="1"/>
  <c r="G542" i="1"/>
  <c r="F543" i="1"/>
  <c r="AV182" i="1" l="1"/>
  <c r="AU182" i="1"/>
  <c r="BX538" i="1"/>
  <c r="BY538" i="1" s="1"/>
  <c r="BZ538" i="1" s="1"/>
  <c r="BW539" i="1" a="1"/>
  <c r="BW539" i="1" s="1"/>
  <c r="BX539" i="1" s="1"/>
  <c r="CB536" i="1"/>
  <c r="CG178" i="1"/>
  <c r="K540" i="1"/>
  <c r="DP540" i="1"/>
  <c r="CZ539" i="1"/>
  <c r="BC538" i="1"/>
  <c r="BA538" i="1"/>
  <c r="CQ540" i="1"/>
  <c r="V542" i="1"/>
  <c r="N542" i="1"/>
  <c r="AH542" i="1"/>
  <c r="AD542" i="1"/>
  <c r="DA539" i="1"/>
  <c r="DB539" i="1" s="1"/>
  <c r="DC539" i="1" s="1"/>
  <c r="AJ539" i="1"/>
  <c r="AK539" i="1" s="1"/>
  <c r="AL539" i="1" s="1"/>
  <c r="AF539" i="1"/>
  <c r="AG538" i="1"/>
  <c r="AB538" i="1"/>
  <c r="AC538" i="1" s="1"/>
  <c r="AE538" i="1" s="1"/>
  <c r="CV182" i="1"/>
  <c r="BK182" i="1"/>
  <c r="BG182" i="1"/>
  <c r="AM183" i="1"/>
  <c r="CY540" i="1"/>
  <c r="CW540" i="1"/>
  <c r="AI537" i="1"/>
  <c r="AZ539" i="1"/>
  <c r="U539" i="1"/>
  <c r="BB539" i="1"/>
  <c r="M539" i="1"/>
  <c r="Q537" i="1"/>
  <c r="R537" i="1" s="1"/>
  <c r="S537" i="1" s="1"/>
  <c r="AA536" i="1"/>
  <c r="W543" i="1"/>
  <c r="O543" i="1"/>
  <c r="T541" i="1"/>
  <c r="L541" i="1"/>
  <c r="Y537" i="1"/>
  <c r="Z537" i="1" s="1"/>
  <c r="CP541" i="1"/>
  <c r="P538" i="1"/>
  <c r="X538" i="1"/>
  <c r="Y538" i="1" s="1"/>
  <c r="Z538" i="1" s="1"/>
  <c r="CR539" i="1"/>
  <c r="DQ539" i="1"/>
  <c r="CX540" i="1"/>
  <c r="H541" i="1"/>
  <c r="I541" i="1" s="1"/>
  <c r="DR538" i="1"/>
  <c r="DS538" i="1" s="1"/>
  <c r="E541" i="1"/>
  <c r="D542" i="1"/>
  <c r="G543" i="1"/>
  <c r="F544" i="1"/>
  <c r="AR183" i="1" l="1"/>
  <c r="AS183" i="1"/>
  <c r="AO183" i="1"/>
  <c r="CT183" i="1" s="1"/>
  <c r="AP183" i="1"/>
  <c r="AQ183" i="1"/>
  <c r="AW183" i="1"/>
  <c r="CC536" i="1"/>
  <c r="CC537" i="1" s="1"/>
  <c r="CC538" i="1" s="1"/>
  <c r="CC539" i="1" s="1"/>
  <c r="CC540" i="1" s="1"/>
  <c r="CC541" i="1" s="1"/>
  <c r="CC542" i="1" s="1"/>
  <c r="CC543" i="1" s="1"/>
  <c r="BY539" i="1"/>
  <c r="BZ539" i="1" s="1"/>
  <c r="BW540" i="1" a="1"/>
  <c r="BW540" i="1" s="1"/>
  <c r="BX540" i="1" s="1"/>
  <c r="CB537" i="1"/>
  <c r="CK183" i="1"/>
  <c r="K541" i="1"/>
  <c r="DP541" i="1"/>
  <c r="CZ540" i="1"/>
  <c r="BC539" i="1"/>
  <c r="BA539" i="1"/>
  <c r="CM178" i="1"/>
  <c r="CQ541" i="1"/>
  <c r="V543" i="1"/>
  <c r="N543" i="1"/>
  <c r="AH543" i="1"/>
  <c r="AD543" i="1"/>
  <c r="DA540" i="1"/>
  <c r="DB540" i="1" s="1"/>
  <c r="DC540" i="1" s="1"/>
  <c r="AJ540" i="1"/>
  <c r="AK540" i="1" s="1"/>
  <c r="AL540" i="1" s="1"/>
  <c r="AF540" i="1"/>
  <c r="AG539" i="1"/>
  <c r="AB539" i="1"/>
  <c r="AC539" i="1" s="1"/>
  <c r="AE539" i="1" s="1"/>
  <c r="CS183" i="1"/>
  <c r="BQ179" i="1"/>
  <c r="CY541" i="1"/>
  <c r="CW541" i="1"/>
  <c r="AI538" i="1"/>
  <c r="AZ540" i="1"/>
  <c r="M540" i="1"/>
  <c r="BB540" i="1"/>
  <c r="U540" i="1"/>
  <c r="Q538" i="1"/>
  <c r="R538" i="1" s="1"/>
  <c r="S538" i="1" s="1"/>
  <c r="AA537" i="1"/>
  <c r="W544" i="1"/>
  <c r="O544" i="1"/>
  <c r="T542" i="1"/>
  <c r="L542" i="1"/>
  <c r="CP542" i="1"/>
  <c r="P539" i="1"/>
  <c r="X539" i="1"/>
  <c r="Y539" i="1" s="1"/>
  <c r="Z539" i="1" s="1"/>
  <c r="CR540" i="1"/>
  <c r="DQ540" i="1"/>
  <c r="CX541" i="1"/>
  <c r="H542" i="1"/>
  <c r="I542" i="1" s="1"/>
  <c r="DR539" i="1"/>
  <c r="DS539" i="1" s="1"/>
  <c r="E542" i="1"/>
  <c r="D543" i="1"/>
  <c r="G544" i="1"/>
  <c r="F545" i="1"/>
  <c r="AT183" i="1" l="1"/>
  <c r="AN183" i="1" s="1"/>
  <c r="BY540" i="1"/>
  <c r="BZ540" i="1" s="1"/>
  <c r="BW541" i="1" a="1"/>
  <c r="BW541" i="1" s="1"/>
  <c r="BX541" i="1" s="1"/>
  <c r="CC544" i="1"/>
  <c r="CB538" i="1"/>
  <c r="CI183" i="1"/>
  <c r="K542" i="1"/>
  <c r="DP542" i="1"/>
  <c r="CZ541" i="1"/>
  <c r="CU183" i="1"/>
  <c r="CV183" i="1" s="1"/>
  <c r="BP183" i="1"/>
  <c r="BC540" i="1"/>
  <c r="BA540" i="1"/>
  <c r="CQ542" i="1"/>
  <c r="V544" i="1"/>
  <c r="N544" i="1"/>
  <c r="AH544" i="1"/>
  <c r="AD544" i="1"/>
  <c r="DA541" i="1"/>
  <c r="DB541" i="1" s="1"/>
  <c r="DC541" i="1" s="1"/>
  <c r="AJ541" i="1"/>
  <c r="AK541" i="1" s="1"/>
  <c r="AL541" i="1" s="1"/>
  <c r="AF541" i="1"/>
  <c r="AB540" i="1"/>
  <c r="AC540" i="1" s="1"/>
  <c r="AE540" i="1" s="1"/>
  <c r="BF183" i="1"/>
  <c r="BE183" i="1"/>
  <c r="BD183" i="1"/>
  <c r="BS179" i="1"/>
  <c r="BH183" i="1"/>
  <c r="BJ183" i="1"/>
  <c r="BI183" i="1"/>
  <c r="CY542" i="1"/>
  <c r="CW542" i="1"/>
  <c r="AI539" i="1"/>
  <c r="AZ541" i="1"/>
  <c r="AG540" i="1"/>
  <c r="M541" i="1"/>
  <c r="BB541" i="1"/>
  <c r="U541" i="1"/>
  <c r="Q539" i="1"/>
  <c r="R539" i="1" s="1"/>
  <c r="S539" i="1" s="1"/>
  <c r="AA538" i="1"/>
  <c r="W545" i="1"/>
  <c r="O545" i="1"/>
  <c r="T543" i="1"/>
  <c r="L543" i="1"/>
  <c r="CP543" i="1"/>
  <c r="P540" i="1"/>
  <c r="X540" i="1"/>
  <c r="Y540" i="1" s="1"/>
  <c r="Z540" i="1" s="1"/>
  <c r="CR541" i="1"/>
  <c r="DQ541" i="1"/>
  <c r="CX542" i="1"/>
  <c r="H543" i="1"/>
  <c r="I543" i="1" s="1"/>
  <c r="DR540" i="1"/>
  <c r="DS540" i="1" s="1"/>
  <c r="E543" i="1"/>
  <c r="D544" i="1"/>
  <c r="G545" i="1"/>
  <c r="F546" i="1"/>
  <c r="AV183" i="1" l="1"/>
  <c r="AU183" i="1"/>
  <c r="BY541" i="1"/>
  <c r="BZ541" i="1" s="1"/>
  <c r="BW542" i="1" a="1"/>
  <c r="BW542" i="1" s="1"/>
  <c r="BX542" i="1" s="1"/>
  <c r="CC545" i="1"/>
  <c r="CB539" i="1"/>
  <c r="CF179" i="1"/>
  <c r="CJ179" i="1" s="1"/>
  <c r="CE179" i="1"/>
  <c r="CL179" i="1" s="1"/>
  <c r="CD179" i="1"/>
  <c r="CH179" i="1" s="1"/>
  <c r="K543" i="1"/>
  <c r="DP543" i="1"/>
  <c r="CZ542" i="1"/>
  <c r="BC541" i="1"/>
  <c r="BA541" i="1"/>
  <c r="CQ543" i="1"/>
  <c r="V545" i="1"/>
  <c r="N545" i="1"/>
  <c r="AH545" i="1"/>
  <c r="AD545" i="1"/>
  <c r="AJ542" i="1"/>
  <c r="AK542" i="1" s="1"/>
  <c r="AL542" i="1" s="1"/>
  <c r="AF542" i="1"/>
  <c r="AG541" i="1"/>
  <c r="AB541" i="1"/>
  <c r="AC541" i="1" s="1"/>
  <c r="AE541" i="1" s="1"/>
  <c r="AM184" i="1"/>
  <c r="BK183" i="1"/>
  <c r="BT179" i="1"/>
  <c r="BG183" i="1"/>
  <c r="CY543" i="1"/>
  <c r="CW543" i="1"/>
  <c r="AI540" i="1"/>
  <c r="AZ542" i="1"/>
  <c r="BB542" i="1"/>
  <c r="M542" i="1"/>
  <c r="U542" i="1"/>
  <c r="Q540" i="1"/>
  <c r="R540" i="1" s="1"/>
  <c r="S540" i="1" s="1"/>
  <c r="AA539" i="1"/>
  <c r="W546" i="1"/>
  <c r="O546" i="1"/>
  <c r="T544" i="1"/>
  <c r="L544" i="1"/>
  <c r="CP544" i="1"/>
  <c r="P541" i="1"/>
  <c r="X541" i="1"/>
  <c r="CR542" i="1"/>
  <c r="DQ542" i="1"/>
  <c r="CX543" i="1"/>
  <c r="H544" i="1"/>
  <c r="I544" i="1" s="1"/>
  <c r="DR541" i="1"/>
  <c r="DS541" i="1" s="1"/>
  <c r="E544" i="1"/>
  <c r="D545" i="1"/>
  <c r="G546" i="1"/>
  <c r="F547" i="1"/>
  <c r="AO184" i="1" l="1"/>
  <c r="CT184" i="1" s="1"/>
  <c r="AP184" i="1"/>
  <c r="AQ184" i="1"/>
  <c r="AR184" i="1"/>
  <c r="AS184" i="1"/>
  <c r="AW184" i="1"/>
  <c r="BY542" i="1"/>
  <c r="BZ542" i="1" s="1"/>
  <c r="DA542" i="1"/>
  <c r="DB542" i="1" s="1"/>
  <c r="DC542" i="1" s="1"/>
  <c r="BW543" i="1" a="1"/>
  <c r="BW543" i="1" s="1"/>
  <c r="BX543" i="1" s="1"/>
  <c r="CC546" i="1"/>
  <c r="CB540" i="1"/>
  <c r="CG179" i="1"/>
  <c r="CM179" i="1" s="1"/>
  <c r="CK184" i="1"/>
  <c r="K544" i="1"/>
  <c r="DP544" i="1"/>
  <c r="CZ543" i="1"/>
  <c r="BC542" i="1"/>
  <c r="BA542" i="1"/>
  <c r="CQ544" i="1"/>
  <c r="V546" i="1"/>
  <c r="N546" i="1"/>
  <c r="AH546" i="1"/>
  <c r="AD546" i="1"/>
  <c r="DA543" i="1"/>
  <c r="DB543" i="1" s="1"/>
  <c r="AJ543" i="1"/>
  <c r="AK543" i="1" s="1"/>
  <c r="AL543" i="1" s="1"/>
  <c r="AF543" i="1"/>
  <c r="AG542" i="1"/>
  <c r="AB542" i="1"/>
  <c r="AC542" i="1" s="1"/>
  <c r="AE542" i="1" s="1"/>
  <c r="BQ180" i="1"/>
  <c r="CS184" i="1"/>
  <c r="CY544" i="1"/>
  <c r="CW544" i="1"/>
  <c r="AI541" i="1"/>
  <c r="AZ543" i="1"/>
  <c r="M543" i="1"/>
  <c r="BB543" i="1"/>
  <c r="U543" i="1"/>
  <c r="Q541" i="1"/>
  <c r="R541" i="1" s="1"/>
  <c r="S541" i="1" s="1"/>
  <c r="AA540" i="1"/>
  <c r="W547" i="1"/>
  <c r="O547" i="1"/>
  <c r="T545" i="1"/>
  <c r="L545" i="1"/>
  <c r="CP545" i="1"/>
  <c r="X542" i="1"/>
  <c r="P542" i="1"/>
  <c r="CR543" i="1"/>
  <c r="Y541" i="1"/>
  <c r="Z541" i="1" s="1"/>
  <c r="DQ543" i="1"/>
  <c r="CX544" i="1"/>
  <c r="H545" i="1"/>
  <c r="I545" i="1" s="1"/>
  <c r="DR542" i="1"/>
  <c r="DS542" i="1" s="1"/>
  <c r="E545" i="1"/>
  <c r="D546" i="1"/>
  <c r="G547" i="1"/>
  <c r="F548" i="1"/>
  <c r="AT184" i="1" l="1"/>
  <c r="DC543" i="1"/>
  <c r="CC547" i="1"/>
  <c r="BY543" i="1"/>
  <c r="BZ543" i="1" s="1"/>
  <c r="BW544" i="1" a="1"/>
  <c r="BW544" i="1" s="1"/>
  <c r="BX544" i="1" s="1"/>
  <c r="CB541" i="1"/>
  <c r="CI184" i="1"/>
  <c r="K545" i="1"/>
  <c r="DP545" i="1"/>
  <c r="CZ544" i="1"/>
  <c r="CU184" i="1"/>
  <c r="CV184" i="1" s="1"/>
  <c r="BP184" i="1"/>
  <c r="BC543" i="1"/>
  <c r="BA543" i="1"/>
  <c r="CQ545" i="1"/>
  <c r="V547" i="1"/>
  <c r="N547" i="1"/>
  <c r="AH547" i="1"/>
  <c r="AD547" i="1"/>
  <c r="AJ544" i="1"/>
  <c r="AK544" i="1" s="1"/>
  <c r="AL544" i="1" s="1"/>
  <c r="AF544" i="1"/>
  <c r="AG543" i="1"/>
  <c r="AB543" i="1"/>
  <c r="AC543" i="1" s="1"/>
  <c r="AE543" i="1" s="1"/>
  <c r="BF184" i="1"/>
  <c r="BD184" i="1"/>
  <c r="BE184" i="1"/>
  <c r="BS180" i="1"/>
  <c r="BJ184" i="1"/>
  <c r="BH184" i="1"/>
  <c r="BI184" i="1"/>
  <c r="CY545" i="1"/>
  <c r="CW545" i="1"/>
  <c r="AI542" i="1"/>
  <c r="AZ544" i="1"/>
  <c r="BB544" i="1"/>
  <c r="U544" i="1"/>
  <c r="M544" i="1"/>
  <c r="AA541" i="1"/>
  <c r="Q542" i="1"/>
  <c r="R542" i="1" s="1"/>
  <c r="S542" i="1" s="1"/>
  <c r="W548" i="1"/>
  <c r="O548" i="1"/>
  <c r="T546" i="1"/>
  <c r="L546" i="1"/>
  <c r="Y542" i="1"/>
  <c r="Z542" i="1" s="1"/>
  <c r="X543" i="1"/>
  <c r="CP546" i="1"/>
  <c r="P543" i="1"/>
  <c r="CR544" i="1"/>
  <c r="DQ544" i="1"/>
  <c r="CX545" i="1"/>
  <c r="H546" i="1"/>
  <c r="I546" i="1" s="1"/>
  <c r="DR543" i="1"/>
  <c r="DS543" i="1" s="1"/>
  <c r="E546" i="1"/>
  <c r="D547" i="1"/>
  <c r="G548" i="1"/>
  <c r="F549" i="1"/>
  <c r="AN184" i="1" l="1"/>
  <c r="AU184" i="1" s="1"/>
  <c r="BY544" i="1"/>
  <c r="BZ544" i="1" s="1"/>
  <c r="BW545" i="1" a="1"/>
  <c r="BW545" i="1" s="1"/>
  <c r="BX545" i="1" s="1"/>
  <c r="CB542" i="1"/>
  <c r="CF180" i="1"/>
  <c r="CJ180" i="1" s="1"/>
  <c r="CE180" i="1"/>
  <c r="CL180" i="1" s="1"/>
  <c r="CD180" i="1"/>
  <c r="CH180" i="1" s="1"/>
  <c r="K546" i="1"/>
  <c r="DP546" i="1"/>
  <c r="CZ545" i="1"/>
  <c r="BC544" i="1"/>
  <c r="BA544" i="1"/>
  <c r="CQ546" i="1"/>
  <c r="V548" i="1"/>
  <c r="N548" i="1"/>
  <c r="AH548" i="1"/>
  <c r="AD548" i="1"/>
  <c r="AJ545" i="1"/>
  <c r="AK545" i="1" s="1"/>
  <c r="AL545" i="1" s="1"/>
  <c r="AF545" i="1"/>
  <c r="AG544" i="1"/>
  <c r="AB544" i="1"/>
  <c r="AC544" i="1" s="1"/>
  <c r="AE544" i="1" s="1"/>
  <c r="BT180" i="1"/>
  <c r="AM185" i="1"/>
  <c r="BK184" i="1"/>
  <c r="BG184" i="1"/>
  <c r="CY546" i="1"/>
  <c r="CW546" i="1"/>
  <c r="AI543" i="1"/>
  <c r="DA544" i="1"/>
  <c r="DB544" i="1" s="1"/>
  <c r="DC544" i="1" s="1"/>
  <c r="AZ545" i="1"/>
  <c r="M545" i="1"/>
  <c r="BB545" i="1"/>
  <c r="U545" i="1"/>
  <c r="Q543" i="1"/>
  <c r="R543" i="1" s="1"/>
  <c r="S543" i="1" s="1"/>
  <c r="AA542" i="1"/>
  <c r="W549" i="1"/>
  <c r="O549" i="1"/>
  <c r="T547" i="1"/>
  <c r="L547" i="1"/>
  <c r="Y543" i="1"/>
  <c r="Z543" i="1" s="1"/>
  <c r="CP547" i="1"/>
  <c r="P544" i="1"/>
  <c r="X544" i="1"/>
  <c r="Y544" i="1" s="1"/>
  <c r="Z544" i="1" s="1"/>
  <c r="CR545" i="1"/>
  <c r="DQ545" i="1"/>
  <c r="CX546" i="1"/>
  <c r="H547" i="1"/>
  <c r="I547" i="1" s="1"/>
  <c r="DR544" i="1"/>
  <c r="DS544" i="1" s="1"/>
  <c r="D548" i="1"/>
  <c r="E547" i="1"/>
  <c r="G549" i="1"/>
  <c r="F550" i="1"/>
  <c r="AV184" i="1" l="1"/>
  <c r="AP185" i="1"/>
  <c r="AQ185" i="1"/>
  <c r="AR185" i="1"/>
  <c r="AS185" i="1"/>
  <c r="AO185" i="1"/>
  <c r="CT185" i="1" s="1"/>
  <c r="AW185" i="1"/>
  <c r="BW546" i="1" a="1"/>
  <c r="BW546" i="1" s="1"/>
  <c r="BX546" i="1" s="1"/>
  <c r="BY545" i="1"/>
  <c r="BZ545" i="1" s="1"/>
  <c r="CB543" i="1"/>
  <c r="CK185" i="1"/>
  <c r="CG180" i="1"/>
  <c r="CM180" i="1" s="1"/>
  <c r="K547" i="1"/>
  <c r="DP547" i="1"/>
  <c r="CZ546" i="1"/>
  <c r="BC545" i="1"/>
  <c r="BA545" i="1"/>
  <c r="CQ547" i="1"/>
  <c r="V549" i="1"/>
  <c r="N549" i="1"/>
  <c r="AH549" i="1"/>
  <c r="AD549" i="1"/>
  <c r="AJ546" i="1"/>
  <c r="AK546" i="1" s="1"/>
  <c r="AL546" i="1" s="1"/>
  <c r="AF546" i="1"/>
  <c r="AG545" i="1"/>
  <c r="AB545" i="1"/>
  <c r="AC545" i="1" s="1"/>
  <c r="AE545" i="1" s="1"/>
  <c r="BQ181" i="1"/>
  <c r="CS185" i="1"/>
  <c r="CY547" i="1"/>
  <c r="CW547" i="1"/>
  <c r="AI544" i="1"/>
  <c r="DA545" i="1"/>
  <c r="DB545" i="1" s="1"/>
  <c r="DC545" i="1" s="1"/>
  <c r="AZ546" i="1"/>
  <c r="BB546" i="1"/>
  <c r="U546" i="1"/>
  <c r="Q544" i="1"/>
  <c r="R544" i="1" s="1"/>
  <c r="S544" i="1" s="1"/>
  <c r="AA543" i="1"/>
  <c r="W550" i="1"/>
  <c r="O550" i="1"/>
  <c r="T548" i="1"/>
  <c r="L548" i="1"/>
  <c r="CP548" i="1"/>
  <c r="M546" i="1"/>
  <c r="X545" i="1"/>
  <c r="P545" i="1"/>
  <c r="CR546" i="1"/>
  <c r="DQ546" i="1"/>
  <c r="CX547" i="1"/>
  <c r="H548" i="1"/>
  <c r="I548" i="1" s="1"/>
  <c r="DR545" i="1"/>
  <c r="DS545" i="1" s="1"/>
  <c r="E548" i="1"/>
  <c r="D549" i="1"/>
  <c r="G550" i="1"/>
  <c r="F551" i="1"/>
  <c r="AT185" i="1" l="1"/>
  <c r="BY546" i="1"/>
  <c r="BZ546" i="1" s="1"/>
  <c r="DA546" i="1"/>
  <c r="DB546" i="1" s="1"/>
  <c r="DC546" i="1" s="1"/>
  <c r="BW547" i="1" a="1"/>
  <c r="BW547" i="1" s="1"/>
  <c r="BX547" i="1" s="1"/>
  <c r="CB544" i="1"/>
  <c r="CI185" i="1"/>
  <c r="K548" i="1"/>
  <c r="DP548" i="1"/>
  <c r="CZ547" i="1"/>
  <c r="CU185" i="1"/>
  <c r="CV185" i="1" s="1"/>
  <c r="BP185" i="1"/>
  <c r="BC546" i="1"/>
  <c r="BA546" i="1"/>
  <c r="CQ548" i="1"/>
  <c r="V550" i="1"/>
  <c r="N550" i="1"/>
  <c r="AH550" i="1"/>
  <c r="AD550" i="1"/>
  <c r="AJ547" i="1"/>
  <c r="AK547" i="1" s="1"/>
  <c r="AL547" i="1" s="1"/>
  <c r="AF547" i="1"/>
  <c r="AG546" i="1"/>
  <c r="AB546" i="1"/>
  <c r="AC546" i="1" s="1"/>
  <c r="AE546" i="1" s="1"/>
  <c r="BS181" i="1"/>
  <c r="BI185" i="1"/>
  <c r="BJ185" i="1"/>
  <c r="BH185" i="1"/>
  <c r="BE185" i="1"/>
  <c r="BF185" i="1"/>
  <c r="BD185" i="1"/>
  <c r="CY548" i="1"/>
  <c r="CW548" i="1"/>
  <c r="AI545" i="1"/>
  <c r="AZ547" i="1"/>
  <c r="U547" i="1"/>
  <c r="M547" i="1"/>
  <c r="BB547" i="1"/>
  <c r="Q545" i="1"/>
  <c r="R545" i="1" s="1"/>
  <c r="S545" i="1" s="1"/>
  <c r="AA544" i="1"/>
  <c r="W551" i="1"/>
  <c r="O551" i="1"/>
  <c r="T549" i="1"/>
  <c r="L549" i="1"/>
  <c r="P546" i="1"/>
  <c r="CP549" i="1"/>
  <c r="Y545" i="1"/>
  <c r="Z545" i="1" s="1"/>
  <c r="X546" i="1"/>
  <c r="Y546" i="1" s="1"/>
  <c r="Z546" i="1" s="1"/>
  <c r="CR547" i="1"/>
  <c r="DQ547" i="1"/>
  <c r="CX548" i="1"/>
  <c r="H549" i="1"/>
  <c r="I549" i="1" s="1"/>
  <c r="DR546" i="1"/>
  <c r="DS546" i="1" s="1"/>
  <c r="E549" i="1"/>
  <c r="D550" i="1"/>
  <c r="G551" i="1"/>
  <c r="F552" i="1"/>
  <c r="AN185" i="1" l="1"/>
  <c r="AV185" i="1" s="1"/>
  <c r="BY547" i="1"/>
  <c r="BZ547" i="1" s="1"/>
  <c r="DA547" i="1"/>
  <c r="DB547" i="1" s="1"/>
  <c r="DC547" i="1" s="1"/>
  <c r="BW548" i="1" a="1"/>
  <c r="BW548" i="1" s="1"/>
  <c r="BX548" i="1" s="1"/>
  <c r="CB545" i="1"/>
  <c r="CF181" i="1"/>
  <c r="CJ181" i="1" s="1"/>
  <c r="CE181" i="1"/>
  <c r="CL181" i="1" s="1"/>
  <c r="CD181" i="1"/>
  <c r="CH181" i="1" s="1"/>
  <c r="K549" i="1"/>
  <c r="DP549" i="1"/>
  <c r="CZ548" i="1"/>
  <c r="BC547" i="1"/>
  <c r="BA547" i="1"/>
  <c r="CQ549" i="1"/>
  <c r="V551" i="1"/>
  <c r="N551" i="1"/>
  <c r="AD551" i="1"/>
  <c r="AH551" i="1"/>
  <c r="AJ548" i="1"/>
  <c r="AK548" i="1" s="1"/>
  <c r="AL548" i="1" s="1"/>
  <c r="AF548" i="1"/>
  <c r="AG547" i="1"/>
  <c r="AB547" i="1"/>
  <c r="AC547" i="1" s="1"/>
  <c r="AE547" i="1" s="1"/>
  <c r="AM186" i="1"/>
  <c r="BG185" i="1"/>
  <c r="BK185" i="1"/>
  <c r="BT181" i="1"/>
  <c r="CY549" i="1"/>
  <c r="CW549" i="1"/>
  <c r="AI546" i="1"/>
  <c r="AZ548" i="1"/>
  <c r="U548" i="1"/>
  <c r="BB548" i="1"/>
  <c r="M548" i="1"/>
  <c r="Q546" i="1"/>
  <c r="R546" i="1" s="1"/>
  <c r="S546" i="1" s="1"/>
  <c r="AA545" i="1"/>
  <c r="W552" i="1"/>
  <c r="O552" i="1"/>
  <c r="T550" i="1"/>
  <c r="L550" i="1"/>
  <c r="CP550" i="1"/>
  <c r="X547" i="1"/>
  <c r="P547" i="1"/>
  <c r="CR548" i="1"/>
  <c r="DQ548" i="1"/>
  <c r="CX549" i="1"/>
  <c r="H550" i="1"/>
  <c r="I550" i="1" s="1"/>
  <c r="DR547" i="1"/>
  <c r="DS547" i="1" s="1"/>
  <c r="E550" i="1"/>
  <c r="D551" i="1"/>
  <c r="G552" i="1"/>
  <c r="F553" i="1"/>
  <c r="AU185" i="1" l="1"/>
  <c r="AS186" i="1"/>
  <c r="AO186" i="1"/>
  <c r="AP186" i="1"/>
  <c r="AQ186" i="1"/>
  <c r="AR186" i="1"/>
  <c r="AW186" i="1"/>
  <c r="BY548" i="1"/>
  <c r="BZ548" i="1" s="1"/>
  <c r="BW549" i="1" a="1"/>
  <c r="BW549" i="1" s="1"/>
  <c r="BX549" i="1" s="1"/>
  <c r="CB546" i="1"/>
  <c r="CG181" i="1"/>
  <c r="CM181" i="1" s="1"/>
  <c r="CK186" i="1"/>
  <c r="K550" i="1"/>
  <c r="DP550" i="1"/>
  <c r="CZ549" i="1"/>
  <c r="BC548" i="1"/>
  <c r="BA548" i="1"/>
  <c r="CQ550" i="1"/>
  <c r="V552" i="1"/>
  <c r="N552" i="1"/>
  <c r="AH552" i="1"/>
  <c r="AD552" i="1"/>
  <c r="AJ549" i="1"/>
  <c r="AK549" i="1" s="1"/>
  <c r="AL549" i="1" s="1"/>
  <c r="AF549" i="1"/>
  <c r="AG548" i="1"/>
  <c r="AB548" i="1"/>
  <c r="AC548" i="1" s="1"/>
  <c r="AE548" i="1" s="1"/>
  <c r="CS186" i="1"/>
  <c r="BQ182" i="1"/>
  <c r="BS182" i="1" s="1"/>
  <c r="CY550" i="1"/>
  <c r="CW550" i="1"/>
  <c r="AI547" i="1"/>
  <c r="DA548" i="1"/>
  <c r="DB548" i="1" s="1"/>
  <c r="DC548" i="1" s="1"/>
  <c r="AZ549" i="1"/>
  <c r="U549" i="1"/>
  <c r="M549" i="1"/>
  <c r="BB549" i="1"/>
  <c r="Q547" i="1"/>
  <c r="R547" i="1" s="1"/>
  <c r="S547" i="1" s="1"/>
  <c r="AA546" i="1"/>
  <c r="W553" i="1"/>
  <c r="O553" i="1"/>
  <c r="T551" i="1"/>
  <c r="L551" i="1"/>
  <c r="Y547" i="1"/>
  <c r="Z547" i="1" s="1"/>
  <c r="CP551" i="1"/>
  <c r="P548" i="1"/>
  <c r="X548" i="1"/>
  <c r="Y548" i="1" s="1"/>
  <c r="Z548" i="1" s="1"/>
  <c r="DQ549" i="1"/>
  <c r="CR549" i="1"/>
  <c r="CX550" i="1"/>
  <c r="H551" i="1"/>
  <c r="I551" i="1" s="1"/>
  <c r="DR548" i="1"/>
  <c r="DS548" i="1" s="1"/>
  <c r="E551" i="1"/>
  <c r="D552" i="1"/>
  <c r="G553" i="1"/>
  <c r="F554" i="1"/>
  <c r="AT186" i="1" l="1"/>
  <c r="BY549" i="1"/>
  <c r="BZ549" i="1" s="1"/>
  <c r="BW550" i="1" a="1"/>
  <c r="BW550" i="1" s="1"/>
  <c r="BX550" i="1" s="1"/>
  <c r="CB547" i="1"/>
  <c r="CF182" i="1"/>
  <c r="CJ182" i="1" s="1"/>
  <c r="CE182" i="1"/>
  <c r="CL182" i="1" s="1"/>
  <c r="CI186" i="1"/>
  <c r="CD182" i="1"/>
  <c r="CH182" i="1" s="1"/>
  <c r="K551" i="1"/>
  <c r="DP551" i="1"/>
  <c r="CZ550" i="1"/>
  <c r="BP186" i="1"/>
  <c r="BC549" i="1"/>
  <c r="BA549" i="1"/>
  <c r="CQ551" i="1"/>
  <c r="V553" i="1"/>
  <c r="N553" i="1"/>
  <c r="AH553" i="1"/>
  <c r="AD553" i="1"/>
  <c r="AJ550" i="1"/>
  <c r="AK550" i="1" s="1"/>
  <c r="AL550" i="1" s="1"/>
  <c r="AF550" i="1"/>
  <c r="AG549" i="1"/>
  <c r="AB549" i="1"/>
  <c r="AC549" i="1" s="1"/>
  <c r="AE549" i="1" s="1"/>
  <c r="BE186" i="1"/>
  <c r="CT186" i="1"/>
  <c r="CU186" i="1"/>
  <c r="BJ186" i="1"/>
  <c r="BH186" i="1"/>
  <c r="BI186" i="1"/>
  <c r="BT182" i="1"/>
  <c r="BF186" i="1"/>
  <c r="BD186" i="1"/>
  <c r="CY551" i="1"/>
  <c r="CW551" i="1"/>
  <c r="AI548" i="1"/>
  <c r="DA549" i="1"/>
  <c r="DB549" i="1" s="1"/>
  <c r="DC549" i="1" s="1"/>
  <c r="AZ550" i="1"/>
  <c r="BB550" i="1"/>
  <c r="U550" i="1"/>
  <c r="M550" i="1"/>
  <c r="Q548" i="1"/>
  <c r="R548" i="1" s="1"/>
  <c r="S548" i="1" s="1"/>
  <c r="AA547" i="1"/>
  <c r="W554" i="1"/>
  <c r="O554" i="1"/>
  <c r="T552" i="1"/>
  <c r="L552" i="1"/>
  <c r="CP552" i="1"/>
  <c r="P549" i="1"/>
  <c r="X549" i="1"/>
  <c r="CR550" i="1"/>
  <c r="DQ550" i="1"/>
  <c r="CX551" i="1"/>
  <c r="H552" i="1"/>
  <c r="I552" i="1" s="1"/>
  <c r="DR549" i="1"/>
  <c r="DS549" i="1" s="1"/>
  <c r="E552" i="1"/>
  <c r="D553" i="1"/>
  <c r="G554" i="1"/>
  <c r="F555" i="1"/>
  <c r="AN186" i="1" l="1"/>
  <c r="AV186" i="1" s="1"/>
  <c r="BW551" i="1" a="1"/>
  <c r="BW551" i="1" s="1"/>
  <c r="BX551" i="1" s="1"/>
  <c r="BY550" i="1"/>
  <c r="BZ550" i="1" s="1"/>
  <c r="CB548" i="1"/>
  <c r="CG182" i="1"/>
  <c r="K552" i="1"/>
  <c r="DP552" i="1"/>
  <c r="CZ551" i="1"/>
  <c r="BC550" i="1"/>
  <c r="BA550" i="1"/>
  <c r="CQ552" i="1"/>
  <c r="V554" i="1"/>
  <c r="N554" i="1"/>
  <c r="AH554" i="1"/>
  <c r="AD554" i="1"/>
  <c r="AJ551" i="1"/>
  <c r="AK551" i="1" s="1"/>
  <c r="AL551" i="1" s="1"/>
  <c r="AF551" i="1"/>
  <c r="AG550" i="1"/>
  <c r="AB550" i="1"/>
  <c r="AC550" i="1" s="1"/>
  <c r="AE550" i="1" s="1"/>
  <c r="CV186" i="1"/>
  <c r="BK186" i="1"/>
  <c r="AM187" i="1"/>
  <c r="BG186" i="1"/>
  <c r="CY552" i="1"/>
  <c r="CW552" i="1"/>
  <c r="AI549" i="1"/>
  <c r="DA550" i="1"/>
  <c r="DB550" i="1" s="1"/>
  <c r="DC550" i="1" s="1"/>
  <c r="AZ551" i="1"/>
  <c r="M551" i="1"/>
  <c r="U551" i="1"/>
  <c r="BB551" i="1"/>
  <c r="Q549" i="1"/>
  <c r="R549" i="1" s="1"/>
  <c r="S549" i="1" s="1"/>
  <c r="AA548" i="1"/>
  <c r="W555" i="1"/>
  <c r="O555" i="1"/>
  <c r="T553" i="1"/>
  <c r="L553" i="1"/>
  <c r="CP553" i="1"/>
  <c r="Y549" i="1"/>
  <c r="Z549" i="1" s="1"/>
  <c r="P550" i="1"/>
  <c r="X550" i="1"/>
  <c r="Y550" i="1" s="1"/>
  <c r="Z550" i="1" s="1"/>
  <c r="CR551" i="1"/>
  <c r="DQ551" i="1"/>
  <c r="CX552" i="1"/>
  <c r="H553" i="1"/>
  <c r="I553" i="1" s="1"/>
  <c r="DR550" i="1"/>
  <c r="DS550" i="1" s="1"/>
  <c r="E553" i="1"/>
  <c r="D554" i="1"/>
  <c r="G555" i="1"/>
  <c r="F556" i="1"/>
  <c r="AU186" i="1" l="1"/>
  <c r="AO187" i="1"/>
  <c r="AP187" i="1"/>
  <c r="AQ187" i="1"/>
  <c r="AR187" i="1"/>
  <c r="AS187" i="1"/>
  <c r="AW187" i="1"/>
  <c r="CC548" i="1"/>
  <c r="CC549" i="1" s="1"/>
  <c r="CC550" i="1" s="1"/>
  <c r="CC551" i="1" s="1"/>
  <c r="CC552" i="1" s="1"/>
  <c r="CC553" i="1" s="1"/>
  <c r="CC554" i="1" s="1"/>
  <c r="CC555" i="1" s="1"/>
  <c r="BY551" i="1"/>
  <c r="BZ551" i="1" s="1"/>
  <c r="BW552" i="1" a="1"/>
  <c r="BW552" i="1" s="1"/>
  <c r="BX552" i="1" s="1"/>
  <c r="DA552" i="1"/>
  <c r="DB552" i="1" s="1"/>
  <c r="CB549" i="1"/>
  <c r="CM182" i="1"/>
  <c r="CK187" i="1"/>
  <c r="K553" i="1"/>
  <c r="DP553" i="1"/>
  <c r="CZ552" i="1"/>
  <c r="BC551" i="1"/>
  <c r="BA551" i="1"/>
  <c r="CQ553" i="1"/>
  <c r="V555" i="1"/>
  <c r="N555" i="1"/>
  <c r="AH555" i="1"/>
  <c r="AD555" i="1"/>
  <c r="AJ552" i="1"/>
  <c r="AK552" i="1" s="1"/>
  <c r="AL552" i="1" s="1"/>
  <c r="AF552" i="1"/>
  <c r="AG551" i="1"/>
  <c r="AB551" i="1"/>
  <c r="AC551" i="1" s="1"/>
  <c r="AE551" i="1" s="1"/>
  <c r="BQ183" i="1"/>
  <c r="BS183" i="1" s="1"/>
  <c r="CS187" i="1"/>
  <c r="CY553" i="1"/>
  <c r="CW553" i="1"/>
  <c r="AI550" i="1"/>
  <c r="DA551" i="1"/>
  <c r="DB551" i="1" s="1"/>
  <c r="DC551" i="1" s="1"/>
  <c r="AZ552" i="1"/>
  <c r="BB552" i="1"/>
  <c r="M552" i="1"/>
  <c r="U552" i="1"/>
  <c r="Q550" i="1"/>
  <c r="R550" i="1" s="1"/>
  <c r="S550" i="1" s="1"/>
  <c r="AA549" i="1"/>
  <c r="W556" i="1"/>
  <c r="O556" i="1"/>
  <c r="T554" i="1"/>
  <c r="L554" i="1"/>
  <c r="CP554" i="1"/>
  <c r="P551" i="1"/>
  <c r="X551" i="1"/>
  <c r="Y551" i="1" s="1"/>
  <c r="Z551" i="1" s="1"/>
  <c r="CR552" i="1"/>
  <c r="DQ552" i="1"/>
  <c r="CX553" i="1"/>
  <c r="H554" i="1"/>
  <c r="I554" i="1" s="1"/>
  <c r="DR551" i="1"/>
  <c r="DS551" i="1" s="1"/>
  <c r="D555" i="1"/>
  <c r="E554" i="1"/>
  <c r="G556" i="1"/>
  <c r="F557" i="1"/>
  <c r="AT187" i="1" l="1"/>
  <c r="AN187" i="1" s="1"/>
  <c r="AU187" i="1" s="1"/>
  <c r="CC556" i="1"/>
  <c r="BW553" i="1" a="1"/>
  <c r="BW553" i="1" s="1"/>
  <c r="BX553" i="1" s="1"/>
  <c r="DA553" i="1"/>
  <c r="DB553" i="1" s="1"/>
  <c r="DC553" i="1" s="1"/>
  <c r="BY552" i="1"/>
  <c r="BZ552" i="1" s="1"/>
  <c r="CB550" i="1"/>
  <c r="CF183" i="1"/>
  <c r="CJ183" i="1" s="1"/>
  <c r="CE183" i="1"/>
  <c r="CL183" i="1" s="1"/>
  <c r="CI187" i="1"/>
  <c r="BT183" i="1"/>
  <c r="CD183" i="1"/>
  <c r="CH183" i="1" s="1"/>
  <c r="K554" i="1"/>
  <c r="DP554" i="1"/>
  <c r="CZ553" i="1"/>
  <c r="BP187" i="1"/>
  <c r="BC552" i="1"/>
  <c r="BA552" i="1"/>
  <c r="CQ554" i="1"/>
  <c r="V556" i="1"/>
  <c r="N556" i="1"/>
  <c r="AH556" i="1"/>
  <c r="AD556" i="1"/>
  <c r="AJ553" i="1"/>
  <c r="AK553" i="1" s="1"/>
  <c r="AL553" i="1" s="1"/>
  <c r="AF553" i="1"/>
  <c r="AG552" i="1"/>
  <c r="AB552" i="1"/>
  <c r="AC552" i="1" s="1"/>
  <c r="AE552" i="1" s="1"/>
  <c r="CU187" i="1"/>
  <c r="BD187" i="1"/>
  <c r="CT187" i="1"/>
  <c r="BF187" i="1"/>
  <c r="BE187" i="1"/>
  <c r="BH187" i="1"/>
  <c r="BI187" i="1"/>
  <c r="BJ187" i="1"/>
  <c r="CY554" i="1"/>
  <c r="CW554" i="1"/>
  <c r="AI551" i="1"/>
  <c r="DC552" i="1"/>
  <c r="AZ553" i="1"/>
  <c r="M553" i="1"/>
  <c r="U553" i="1"/>
  <c r="BB553" i="1"/>
  <c r="Q551" i="1"/>
  <c r="R551" i="1" s="1"/>
  <c r="S551" i="1" s="1"/>
  <c r="AA550" i="1"/>
  <c r="W557" i="1"/>
  <c r="O557" i="1"/>
  <c r="T555" i="1"/>
  <c r="L555" i="1"/>
  <c r="CP555" i="1"/>
  <c r="X552" i="1"/>
  <c r="Y552" i="1" s="1"/>
  <c r="Z552" i="1" s="1"/>
  <c r="P552" i="1"/>
  <c r="CR553" i="1"/>
  <c r="DQ553" i="1"/>
  <c r="CX554" i="1"/>
  <c r="H555" i="1"/>
  <c r="I555" i="1" s="1"/>
  <c r="DR552" i="1"/>
  <c r="DS552" i="1" s="1"/>
  <c r="E555" i="1"/>
  <c r="D556" i="1"/>
  <c r="G557" i="1"/>
  <c r="F558" i="1"/>
  <c r="AV187" i="1" l="1"/>
  <c r="CC557" i="1"/>
  <c r="BY553" i="1"/>
  <c r="BZ553" i="1" s="1"/>
  <c r="BW554" i="1" a="1"/>
  <c r="BW554" i="1" s="1"/>
  <c r="BX554" i="1" s="1"/>
  <c r="CB551" i="1"/>
  <c r="CG183" i="1"/>
  <c r="K555" i="1"/>
  <c r="DP555" i="1"/>
  <c r="CZ554" i="1"/>
  <c r="BC553" i="1"/>
  <c r="BA553" i="1"/>
  <c r="CQ555" i="1"/>
  <c r="V557" i="1"/>
  <c r="N557" i="1"/>
  <c r="AH557" i="1"/>
  <c r="AD557" i="1"/>
  <c r="DA554" i="1"/>
  <c r="DB554" i="1" s="1"/>
  <c r="DC554" i="1" s="1"/>
  <c r="AJ554" i="1"/>
  <c r="AK554" i="1" s="1"/>
  <c r="AL554" i="1" s="1"/>
  <c r="AF554" i="1"/>
  <c r="AB553" i="1"/>
  <c r="AC553" i="1" s="1"/>
  <c r="AE553" i="1" s="1"/>
  <c r="CV187" i="1"/>
  <c r="BG187" i="1"/>
  <c r="BK187" i="1"/>
  <c r="AM188" i="1"/>
  <c r="CY555" i="1"/>
  <c r="CW555" i="1"/>
  <c r="AI552" i="1"/>
  <c r="AZ554" i="1"/>
  <c r="AG553" i="1"/>
  <c r="BB554" i="1"/>
  <c r="U554" i="1"/>
  <c r="M554" i="1"/>
  <c r="Q552" i="1"/>
  <c r="R552" i="1" s="1"/>
  <c r="S552" i="1" s="1"/>
  <c r="AA551" i="1"/>
  <c r="W558" i="1"/>
  <c r="O558" i="1"/>
  <c r="T556" i="1"/>
  <c r="L556" i="1"/>
  <c r="CP556" i="1"/>
  <c r="X553" i="1"/>
  <c r="P553" i="1"/>
  <c r="DQ554" i="1"/>
  <c r="CR554" i="1"/>
  <c r="CX555" i="1"/>
  <c r="H556" i="1"/>
  <c r="I556" i="1" s="1"/>
  <c r="DR553" i="1"/>
  <c r="DS553" i="1" s="1"/>
  <c r="E556" i="1"/>
  <c r="D557" i="1"/>
  <c r="G558" i="1"/>
  <c r="F559" i="1"/>
  <c r="AQ188" i="1" l="1"/>
  <c r="AR188" i="1"/>
  <c r="AS188" i="1"/>
  <c r="AO188" i="1"/>
  <c r="AP188" i="1"/>
  <c r="AW188" i="1"/>
  <c r="CC558" i="1"/>
  <c r="BY554" i="1"/>
  <c r="BZ554" i="1" s="1"/>
  <c r="BW555" i="1" a="1"/>
  <c r="BW555" i="1" s="1"/>
  <c r="BX555" i="1" s="1"/>
  <c r="DA555" i="1"/>
  <c r="DB555" i="1" s="1"/>
  <c r="DC555" i="1" s="1"/>
  <c r="CB552" i="1"/>
  <c r="CK188" i="1"/>
  <c r="CM183" i="1"/>
  <c r="K556" i="1"/>
  <c r="DP556" i="1"/>
  <c r="CZ555" i="1"/>
  <c r="BC554" i="1"/>
  <c r="BA554" i="1"/>
  <c r="CQ556" i="1"/>
  <c r="V558" i="1"/>
  <c r="N558" i="1"/>
  <c r="AH558" i="1"/>
  <c r="AD558" i="1"/>
  <c r="AJ555" i="1"/>
  <c r="AK555" i="1" s="1"/>
  <c r="AL555" i="1" s="1"/>
  <c r="AF555" i="1"/>
  <c r="AG554" i="1"/>
  <c r="AB554" i="1"/>
  <c r="AC554" i="1" s="1"/>
  <c r="AE554" i="1" s="1"/>
  <c r="CS188" i="1"/>
  <c r="BQ184" i="1"/>
  <c r="BS184" i="1" s="1"/>
  <c r="CY556" i="1"/>
  <c r="CW556" i="1"/>
  <c r="AI553" i="1"/>
  <c r="AZ555" i="1"/>
  <c r="U555" i="1"/>
  <c r="BB555" i="1"/>
  <c r="M555" i="1"/>
  <c r="Q553" i="1"/>
  <c r="R553" i="1" s="1"/>
  <c r="S553" i="1" s="1"/>
  <c r="AA552" i="1"/>
  <c r="W559" i="1"/>
  <c r="O559" i="1"/>
  <c r="T557" i="1"/>
  <c r="L557" i="1"/>
  <c r="CP557" i="1"/>
  <c r="Y553" i="1"/>
  <c r="Z553" i="1" s="1"/>
  <c r="P554" i="1"/>
  <c r="X554" i="1"/>
  <c r="Y554" i="1" s="1"/>
  <c r="Z554" i="1" s="1"/>
  <c r="CR555" i="1"/>
  <c r="DQ555" i="1"/>
  <c r="CX556" i="1"/>
  <c r="H557" i="1"/>
  <c r="I557" i="1" s="1"/>
  <c r="DR554" i="1"/>
  <c r="DS554" i="1" s="1"/>
  <c r="E557" i="1"/>
  <c r="D558" i="1"/>
  <c r="G559" i="1"/>
  <c r="F560" i="1"/>
  <c r="AT188" i="1" l="1"/>
  <c r="AN188" i="1" s="1"/>
  <c r="AV188" i="1" s="1"/>
  <c r="CC559" i="1"/>
  <c r="BY555" i="1"/>
  <c r="BZ555" i="1" s="1"/>
  <c r="BW556" i="1" a="1"/>
  <c r="BW556" i="1" s="1"/>
  <c r="BX556" i="1" s="1"/>
  <c r="CB553" i="1"/>
  <c r="CI188" i="1"/>
  <c r="CF184" i="1"/>
  <c r="CJ184" i="1" s="1"/>
  <c r="CE184" i="1"/>
  <c r="CL184" i="1" s="1"/>
  <c r="BT184" i="1"/>
  <c r="CD184" i="1"/>
  <c r="CH184" i="1" s="1"/>
  <c r="K557" i="1"/>
  <c r="DP557" i="1"/>
  <c r="CZ556" i="1"/>
  <c r="BP188" i="1"/>
  <c r="BC555" i="1"/>
  <c r="BA555" i="1"/>
  <c r="CQ557" i="1"/>
  <c r="V559" i="1"/>
  <c r="N559" i="1"/>
  <c r="AH559" i="1"/>
  <c r="AD559" i="1"/>
  <c r="DA556" i="1"/>
  <c r="DB556" i="1" s="1"/>
  <c r="DC556" i="1" s="1"/>
  <c r="AJ556" i="1"/>
  <c r="AK556" i="1" s="1"/>
  <c r="AL556" i="1" s="1"/>
  <c r="AF556" i="1"/>
  <c r="AG555" i="1"/>
  <c r="AB555" i="1"/>
  <c r="AC555" i="1" s="1"/>
  <c r="AE555" i="1" s="1"/>
  <c r="BF188" i="1"/>
  <c r="CT188" i="1"/>
  <c r="BD188" i="1"/>
  <c r="BE188" i="1"/>
  <c r="BJ188" i="1"/>
  <c r="CU188" i="1"/>
  <c r="BI188" i="1"/>
  <c r="BH188" i="1"/>
  <c r="CY557" i="1"/>
  <c r="CW557" i="1"/>
  <c r="AI554" i="1"/>
  <c r="AZ556" i="1"/>
  <c r="M556" i="1"/>
  <c r="U556" i="1"/>
  <c r="BB556" i="1"/>
  <c r="Q554" i="1"/>
  <c r="R554" i="1" s="1"/>
  <c r="S554" i="1" s="1"/>
  <c r="AA553" i="1"/>
  <c r="W560" i="1"/>
  <c r="O560" i="1"/>
  <c r="T558" i="1"/>
  <c r="L558" i="1"/>
  <c r="X555" i="1"/>
  <c r="CP558" i="1"/>
  <c r="P555" i="1"/>
  <c r="CR556" i="1"/>
  <c r="DQ556" i="1"/>
  <c r="CX557" i="1"/>
  <c r="H558" i="1"/>
  <c r="I558" i="1" s="1"/>
  <c r="DR555" i="1"/>
  <c r="DS555" i="1" s="1"/>
  <c r="D559" i="1"/>
  <c r="E558" i="1"/>
  <c r="G560" i="1"/>
  <c r="F561" i="1"/>
  <c r="AU188" i="1" l="1"/>
  <c r="BY556" i="1"/>
  <c r="BZ556" i="1" s="1"/>
  <c r="BW557" i="1" a="1"/>
  <c r="BW557" i="1" s="1"/>
  <c r="BX557" i="1" s="1"/>
  <c r="CB554" i="1"/>
  <c r="CG184" i="1"/>
  <c r="CM184" i="1" s="1"/>
  <c r="K558" i="1"/>
  <c r="DP558" i="1"/>
  <c r="CZ557" i="1"/>
  <c r="BC556" i="1"/>
  <c r="BA556" i="1"/>
  <c r="CQ558" i="1"/>
  <c r="V560" i="1"/>
  <c r="N560" i="1"/>
  <c r="AH560" i="1"/>
  <c r="AD560" i="1"/>
  <c r="DA557" i="1"/>
  <c r="DB557" i="1" s="1"/>
  <c r="DC557" i="1" s="1"/>
  <c r="AJ557" i="1"/>
  <c r="AK557" i="1" s="1"/>
  <c r="AL557" i="1" s="1"/>
  <c r="AF557" i="1"/>
  <c r="AG556" i="1"/>
  <c r="AB556" i="1"/>
  <c r="AC556" i="1" s="1"/>
  <c r="AE556" i="1" s="1"/>
  <c r="BG188" i="1"/>
  <c r="CV188" i="1"/>
  <c r="BK188" i="1"/>
  <c r="AM189" i="1"/>
  <c r="CY558" i="1"/>
  <c r="CW558" i="1"/>
  <c r="AI555" i="1"/>
  <c r="AZ557" i="1"/>
  <c r="BB557" i="1"/>
  <c r="U557" i="1"/>
  <c r="M557" i="1"/>
  <c r="Q555" i="1"/>
  <c r="R555" i="1" s="1"/>
  <c r="S555" i="1" s="1"/>
  <c r="AA554" i="1"/>
  <c r="W561" i="1"/>
  <c r="O561" i="1"/>
  <c r="T559" i="1"/>
  <c r="L559" i="1"/>
  <c r="Y555" i="1"/>
  <c r="Z555" i="1" s="1"/>
  <c r="CP559" i="1"/>
  <c r="X556" i="1"/>
  <c r="P556" i="1"/>
  <c r="DQ557" i="1"/>
  <c r="CR557" i="1"/>
  <c r="CX558" i="1"/>
  <c r="H559" i="1"/>
  <c r="I559" i="1" s="1"/>
  <c r="DR556" i="1"/>
  <c r="DS556" i="1" s="1"/>
  <c r="E559" i="1"/>
  <c r="D560" i="1"/>
  <c r="G561" i="1"/>
  <c r="F562" i="1"/>
  <c r="AO189" i="1" l="1"/>
  <c r="BE189" i="1" s="1"/>
  <c r="AP189" i="1"/>
  <c r="AQ189" i="1"/>
  <c r="AR189" i="1"/>
  <c r="AS189" i="1"/>
  <c r="AW189" i="1"/>
  <c r="BY557" i="1"/>
  <c r="BZ557" i="1" s="1"/>
  <c r="BW558" i="1" a="1"/>
  <c r="BW558" i="1" s="1"/>
  <c r="BX558" i="1" s="1"/>
  <c r="DA558" i="1"/>
  <c r="DB558" i="1" s="1"/>
  <c r="DC558" i="1" s="1"/>
  <c r="CB555" i="1"/>
  <c r="CK189" i="1"/>
  <c r="K559" i="1"/>
  <c r="DP559" i="1"/>
  <c r="CZ558" i="1"/>
  <c r="BC557" i="1"/>
  <c r="BA557" i="1"/>
  <c r="CQ559" i="1"/>
  <c r="V561" i="1"/>
  <c r="N561" i="1"/>
  <c r="AH561" i="1"/>
  <c r="AD561" i="1"/>
  <c r="AJ558" i="1"/>
  <c r="AK558" i="1" s="1"/>
  <c r="AL558" i="1" s="1"/>
  <c r="AF558" i="1"/>
  <c r="AG557" i="1"/>
  <c r="AB557" i="1"/>
  <c r="AC557" i="1" s="1"/>
  <c r="AE557" i="1" s="1"/>
  <c r="BQ185" i="1"/>
  <c r="BS185" i="1" s="1"/>
  <c r="CS189" i="1"/>
  <c r="CY559" i="1"/>
  <c r="CW559" i="1"/>
  <c r="AI556" i="1"/>
  <c r="AZ558" i="1"/>
  <c r="M558" i="1"/>
  <c r="BB558" i="1"/>
  <c r="U558" i="1"/>
  <c r="Q556" i="1"/>
  <c r="R556" i="1" s="1"/>
  <c r="S556" i="1" s="1"/>
  <c r="AA555" i="1"/>
  <c r="W562" i="1"/>
  <c r="O562" i="1"/>
  <c r="T560" i="1"/>
  <c r="L560" i="1"/>
  <c r="CP560" i="1"/>
  <c r="X557" i="1"/>
  <c r="P557" i="1"/>
  <c r="CR558" i="1"/>
  <c r="Y556" i="1"/>
  <c r="Z556" i="1" s="1"/>
  <c r="DQ558" i="1"/>
  <c r="CX559" i="1"/>
  <c r="H560" i="1"/>
  <c r="I560" i="1" s="1"/>
  <c r="DR557" i="1"/>
  <c r="DS557" i="1" s="1"/>
  <c r="E560" i="1"/>
  <c r="D561" i="1"/>
  <c r="G562" i="1"/>
  <c r="F563" i="1"/>
  <c r="AT189" i="1" l="1"/>
  <c r="AN189" i="1" s="1"/>
  <c r="BY558" i="1"/>
  <c r="BZ558" i="1" s="1"/>
  <c r="BW559" i="1" a="1"/>
  <c r="BW559" i="1" s="1"/>
  <c r="BX559" i="1" s="1"/>
  <c r="CB556" i="1"/>
  <c r="CF185" i="1"/>
  <c r="CJ185" i="1" s="1"/>
  <c r="CE185" i="1"/>
  <c r="CL185" i="1" s="1"/>
  <c r="CI189" i="1"/>
  <c r="BT185" i="1"/>
  <c r="CD185" i="1"/>
  <c r="CH185" i="1" s="1"/>
  <c r="BP189" i="1"/>
  <c r="K560" i="1"/>
  <c r="DP560" i="1"/>
  <c r="CZ559" i="1"/>
  <c r="BC558" i="1"/>
  <c r="BA558" i="1"/>
  <c r="CQ560" i="1"/>
  <c r="V562" i="1"/>
  <c r="N562" i="1"/>
  <c r="AH562" i="1"/>
  <c r="AD562" i="1"/>
  <c r="DA559" i="1"/>
  <c r="DB559" i="1" s="1"/>
  <c r="DC559" i="1" s="1"/>
  <c r="AJ559" i="1"/>
  <c r="AK559" i="1" s="1"/>
  <c r="AL559" i="1" s="1"/>
  <c r="AF559" i="1"/>
  <c r="AG558" i="1"/>
  <c r="AB558" i="1"/>
  <c r="AC558" i="1" s="1"/>
  <c r="AE558" i="1" s="1"/>
  <c r="BD189" i="1"/>
  <c r="BF189" i="1"/>
  <c r="CT189" i="1"/>
  <c r="BH189" i="1"/>
  <c r="CU189" i="1"/>
  <c r="BI189" i="1"/>
  <c r="BJ189" i="1"/>
  <c r="CY560" i="1"/>
  <c r="CW560" i="1"/>
  <c r="AI557" i="1"/>
  <c r="AZ559" i="1"/>
  <c r="BB559" i="1"/>
  <c r="U559" i="1"/>
  <c r="Q557" i="1"/>
  <c r="R557" i="1" s="1"/>
  <c r="S557" i="1" s="1"/>
  <c r="AA556" i="1"/>
  <c r="W563" i="1"/>
  <c r="O563" i="1"/>
  <c r="T561" i="1"/>
  <c r="L561" i="1"/>
  <c r="CP561" i="1"/>
  <c r="Y557" i="1"/>
  <c r="Z557" i="1" s="1"/>
  <c r="M559" i="1"/>
  <c r="P558" i="1"/>
  <c r="X558" i="1"/>
  <c r="Y558" i="1" s="1"/>
  <c r="Z558" i="1" s="1"/>
  <c r="CR559" i="1"/>
  <c r="DQ559" i="1"/>
  <c r="CX560" i="1"/>
  <c r="H561" i="1"/>
  <c r="I561" i="1" s="1"/>
  <c r="DR558" i="1"/>
  <c r="DS558" i="1" s="1"/>
  <c r="D562" i="1"/>
  <c r="E561" i="1"/>
  <c r="G563" i="1"/>
  <c r="F564" i="1"/>
  <c r="AV189" i="1" l="1"/>
  <c r="AU189" i="1"/>
  <c r="BW560" i="1" a="1"/>
  <c r="BW560" i="1" s="1"/>
  <c r="BX560" i="1" s="1"/>
  <c r="BY559" i="1"/>
  <c r="BZ559" i="1" s="1"/>
  <c r="CB557" i="1"/>
  <c r="CG185" i="1"/>
  <c r="CM185" i="1" s="1"/>
  <c r="K561" i="1"/>
  <c r="DP561" i="1"/>
  <c r="CZ560" i="1"/>
  <c r="BC559" i="1"/>
  <c r="BA559" i="1"/>
  <c r="CQ561" i="1"/>
  <c r="V563" i="1"/>
  <c r="N563" i="1"/>
  <c r="AH563" i="1"/>
  <c r="AD563" i="1"/>
  <c r="AJ560" i="1"/>
  <c r="AK560" i="1" s="1"/>
  <c r="AL560" i="1" s="1"/>
  <c r="AF560" i="1"/>
  <c r="AG559" i="1"/>
  <c r="AB559" i="1"/>
  <c r="AC559" i="1" s="1"/>
  <c r="AE559" i="1" s="1"/>
  <c r="CV189" i="1"/>
  <c r="BG189" i="1"/>
  <c r="AM190" i="1"/>
  <c r="BK189" i="1"/>
  <c r="CY561" i="1"/>
  <c r="CW561" i="1"/>
  <c r="AI558" i="1"/>
  <c r="AZ560" i="1"/>
  <c r="M560" i="1"/>
  <c r="U560" i="1"/>
  <c r="BB560" i="1"/>
  <c r="Q558" i="1"/>
  <c r="R558" i="1" s="1"/>
  <c r="S558" i="1" s="1"/>
  <c r="AA557" i="1"/>
  <c r="W564" i="1"/>
  <c r="O564" i="1"/>
  <c r="T562" i="1"/>
  <c r="L562" i="1"/>
  <c r="P559" i="1"/>
  <c r="CP562" i="1"/>
  <c r="X559" i="1"/>
  <c r="Y559" i="1" s="1"/>
  <c r="Z559" i="1" s="1"/>
  <c r="CR560" i="1"/>
  <c r="DQ560" i="1"/>
  <c r="CX561" i="1"/>
  <c r="H562" i="1"/>
  <c r="I562" i="1" s="1"/>
  <c r="DR559" i="1"/>
  <c r="DS559" i="1" s="1"/>
  <c r="E562" i="1"/>
  <c r="D563" i="1"/>
  <c r="G564" i="1"/>
  <c r="F565" i="1"/>
  <c r="AO190" i="1" l="1"/>
  <c r="AP190" i="1"/>
  <c r="AQ190" i="1"/>
  <c r="AR190" i="1"/>
  <c r="AS190" i="1"/>
  <c r="AW190" i="1"/>
  <c r="BY560" i="1"/>
  <c r="BZ560" i="1" s="1"/>
  <c r="BW561" i="1" a="1"/>
  <c r="BW561" i="1" s="1"/>
  <c r="BX561" i="1" s="1"/>
  <c r="CB558" i="1"/>
  <c r="CK190" i="1"/>
  <c r="K562" i="1"/>
  <c r="DP562" i="1"/>
  <c r="CZ561" i="1"/>
  <c r="BC560" i="1"/>
  <c r="BA560" i="1"/>
  <c r="CQ562" i="1"/>
  <c r="V564" i="1"/>
  <c r="N564" i="1"/>
  <c r="AH564" i="1"/>
  <c r="AD564" i="1"/>
  <c r="AJ561" i="1"/>
  <c r="AK561" i="1" s="1"/>
  <c r="AL561" i="1" s="1"/>
  <c r="AF561" i="1"/>
  <c r="AG560" i="1"/>
  <c r="AB560" i="1"/>
  <c r="AC560" i="1" s="1"/>
  <c r="AE560" i="1" s="1"/>
  <c r="BQ186" i="1"/>
  <c r="CS190" i="1"/>
  <c r="CY562" i="1"/>
  <c r="CW562" i="1"/>
  <c r="AI559" i="1"/>
  <c r="DA560" i="1"/>
  <c r="DB560" i="1" s="1"/>
  <c r="DC560" i="1" s="1"/>
  <c r="AZ561" i="1"/>
  <c r="U561" i="1"/>
  <c r="M561" i="1"/>
  <c r="BB561" i="1"/>
  <c r="Q559" i="1"/>
  <c r="R559" i="1" s="1"/>
  <c r="S559" i="1" s="1"/>
  <c r="AA558" i="1"/>
  <c r="W565" i="1"/>
  <c r="O565" i="1"/>
  <c r="T563" i="1"/>
  <c r="L563" i="1"/>
  <c r="CP563" i="1"/>
  <c r="P560" i="1"/>
  <c r="X560" i="1"/>
  <c r="CR561" i="1"/>
  <c r="DQ561" i="1"/>
  <c r="CX562" i="1"/>
  <c r="H563" i="1"/>
  <c r="I563" i="1" s="1"/>
  <c r="DR560" i="1"/>
  <c r="DS560" i="1" s="1"/>
  <c r="D564" i="1"/>
  <c r="E563" i="1"/>
  <c r="G565" i="1"/>
  <c r="F566" i="1"/>
  <c r="AT190" i="1" l="1"/>
  <c r="AN190" i="1" s="1"/>
  <c r="BY561" i="1"/>
  <c r="BZ561" i="1" s="1"/>
  <c r="BW562" i="1" a="1"/>
  <c r="BW562" i="1" s="1"/>
  <c r="BX562" i="1" s="1"/>
  <c r="CB559" i="1"/>
  <c r="CI190" i="1"/>
  <c r="K563" i="1"/>
  <c r="DP563" i="1"/>
  <c r="CZ562" i="1"/>
  <c r="BP190" i="1"/>
  <c r="BC561" i="1"/>
  <c r="BA561" i="1"/>
  <c r="CQ563" i="1"/>
  <c r="V565" i="1"/>
  <c r="N565" i="1"/>
  <c r="AH565" i="1"/>
  <c r="AD565" i="1"/>
  <c r="AJ562" i="1"/>
  <c r="AK562" i="1" s="1"/>
  <c r="AL562" i="1" s="1"/>
  <c r="AF562" i="1"/>
  <c r="AG561" i="1"/>
  <c r="AB561" i="1"/>
  <c r="AC561" i="1" s="1"/>
  <c r="AE561" i="1" s="1"/>
  <c r="CU190" i="1"/>
  <c r="CT190" i="1"/>
  <c r="BH190" i="1"/>
  <c r="BD190" i="1"/>
  <c r="BS186" i="1"/>
  <c r="BF190" i="1"/>
  <c r="BE190" i="1"/>
  <c r="BJ190" i="1"/>
  <c r="BI190" i="1"/>
  <c r="CY563" i="1"/>
  <c r="CW563" i="1"/>
  <c r="AI560" i="1"/>
  <c r="DA561" i="1"/>
  <c r="DB561" i="1" s="1"/>
  <c r="DC561" i="1" s="1"/>
  <c r="AZ562" i="1"/>
  <c r="BB562" i="1"/>
  <c r="U562" i="1"/>
  <c r="Q560" i="1"/>
  <c r="R560" i="1" s="1"/>
  <c r="S560" i="1" s="1"/>
  <c r="AA559" i="1"/>
  <c r="W566" i="1"/>
  <c r="O566" i="1"/>
  <c r="T564" i="1"/>
  <c r="L564" i="1"/>
  <c r="CP564" i="1"/>
  <c r="M562" i="1"/>
  <c r="X561" i="1"/>
  <c r="Y561" i="1" s="1"/>
  <c r="Z561" i="1" s="1"/>
  <c r="Y560" i="1"/>
  <c r="Z560" i="1" s="1"/>
  <c r="CR562" i="1"/>
  <c r="P561" i="1"/>
  <c r="DQ562" i="1"/>
  <c r="CX563" i="1"/>
  <c r="H564" i="1"/>
  <c r="I564" i="1" s="1"/>
  <c r="DR561" i="1"/>
  <c r="DS561" i="1" s="1"/>
  <c r="D565" i="1"/>
  <c r="E564" i="1"/>
  <c r="G566" i="1"/>
  <c r="F567" i="1"/>
  <c r="AV190" i="1" l="1"/>
  <c r="AU190" i="1"/>
  <c r="BY562" i="1"/>
  <c r="BZ562" i="1" s="1"/>
  <c r="BW563" i="1" a="1"/>
  <c r="BW563" i="1" s="1"/>
  <c r="BX563" i="1" s="1"/>
  <c r="CB560" i="1"/>
  <c r="CF186" i="1"/>
  <c r="CJ186" i="1" s="1"/>
  <c r="CE186" i="1"/>
  <c r="CL186" i="1" s="1"/>
  <c r="CD186" i="1"/>
  <c r="CH186" i="1" s="1"/>
  <c r="K564" i="1"/>
  <c r="DP564" i="1"/>
  <c r="CZ563" i="1"/>
  <c r="BC562" i="1"/>
  <c r="BA562" i="1"/>
  <c r="CQ564" i="1"/>
  <c r="V566" i="1"/>
  <c r="N566" i="1"/>
  <c r="AH566" i="1"/>
  <c r="AD566" i="1"/>
  <c r="AJ563" i="1"/>
  <c r="AK563" i="1" s="1"/>
  <c r="AL563" i="1" s="1"/>
  <c r="AF563" i="1"/>
  <c r="AG562" i="1"/>
  <c r="AB562" i="1"/>
  <c r="AC562" i="1" s="1"/>
  <c r="AE562" i="1" s="1"/>
  <c r="CV190" i="1"/>
  <c r="BT186" i="1"/>
  <c r="BG190" i="1"/>
  <c r="AM191" i="1"/>
  <c r="BK190" i="1"/>
  <c r="CY564" i="1"/>
  <c r="CW564" i="1"/>
  <c r="AI561" i="1"/>
  <c r="DA562" i="1"/>
  <c r="DB562" i="1" s="1"/>
  <c r="DC562" i="1" s="1"/>
  <c r="AZ563" i="1"/>
  <c r="BB563" i="1"/>
  <c r="M563" i="1"/>
  <c r="U563" i="1"/>
  <c r="Q561" i="1"/>
  <c r="R561" i="1" s="1"/>
  <c r="S561" i="1" s="1"/>
  <c r="AA560" i="1"/>
  <c r="W567" i="1"/>
  <c r="O567" i="1"/>
  <c r="T565" i="1"/>
  <c r="L565" i="1"/>
  <c r="CP565" i="1"/>
  <c r="P562" i="1"/>
  <c r="X562" i="1"/>
  <c r="Y562" i="1" s="1"/>
  <c r="Z562" i="1" s="1"/>
  <c r="CR563" i="1"/>
  <c r="DQ563" i="1"/>
  <c r="CX564" i="1"/>
  <c r="H565" i="1"/>
  <c r="I565" i="1" s="1"/>
  <c r="DR562" i="1"/>
  <c r="DS562" i="1" s="1"/>
  <c r="E565" i="1"/>
  <c r="D566" i="1"/>
  <c r="G567" i="1"/>
  <c r="F568" i="1"/>
  <c r="AR191" i="1" l="1"/>
  <c r="AS191" i="1"/>
  <c r="AO191" i="1"/>
  <c r="AP191" i="1"/>
  <c r="AQ191" i="1"/>
  <c r="AW191" i="1"/>
  <c r="CC560" i="1"/>
  <c r="CC561" i="1" s="1"/>
  <c r="CC562" i="1" s="1"/>
  <c r="CC563" i="1" s="1"/>
  <c r="CC564" i="1" s="1"/>
  <c r="CC565" i="1" s="1"/>
  <c r="CC566" i="1" s="1"/>
  <c r="CC567" i="1" s="1"/>
  <c r="BY563" i="1"/>
  <c r="BZ563" i="1" s="1"/>
  <c r="BW564" i="1" a="1"/>
  <c r="BW564" i="1" s="1"/>
  <c r="BX564" i="1" s="1"/>
  <c r="CB561" i="1"/>
  <c r="CK191" i="1"/>
  <c r="CG186" i="1"/>
  <c r="K565" i="1"/>
  <c r="DP565" i="1"/>
  <c r="CZ564" i="1"/>
  <c r="BC563" i="1"/>
  <c r="BA563" i="1"/>
  <c r="CQ565" i="1"/>
  <c r="V567" i="1"/>
  <c r="N567" i="1"/>
  <c r="AD567" i="1"/>
  <c r="AH567" i="1"/>
  <c r="AJ564" i="1"/>
  <c r="AK564" i="1" s="1"/>
  <c r="AL564" i="1" s="1"/>
  <c r="AF564" i="1"/>
  <c r="AG563" i="1"/>
  <c r="AB563" i="1"/>
  <c r="AC563" i="1" s="1"/>
  <c r="AE563" i="1" s="1"/>
  <c r="CS191" i="1"/>
  <c r="BQ187" i="1"/>
  <c r="BS187" i="1" s="1"/>
  <c r="CY565" i="1"/>
  <c r="CW565" i="1"/>
  <c r="AI562" i="1"/>
  <c r="DA563" i="1"/>
  <c r="DB563" i="1" s="1"/>
  <c r="DC563" i="1" s="1"/>
  <c r="AZ564" i="1"/>
  <c r="M564" i="1"/>
  <c r="BB564" i="1"/>
  <c r="U564" i="1"/>
  <c r="Q562" i="1"/>
  <c r="R562" i="1" s="1"/>
  <c r="S562" i="1" s="1"/>
  <c r="AA561" i="1"/>
  <c r="W568" i="1"/>
  <c r="O568" i="1"/>
  <c r="T566" i="1"/>
  <c r="L566" i="1"/>
  <c r="CP566" i="1"/>
  <c r="P563" i="1"/>
  <c r="X563" i="1"/>
  <c r="Y563" i="1" s="1"/>
  <c r="Z563" i="1" s="1"/>
  <c r="CR564" i="1"/>
  <c r="DQ564" i="1"/>
  <c r="CX565" i="1"/>
  <c r="H566" i="1"/>
  <c r="I566" i="1" s="1"/>
  <c r="DR563" i="1"/>
  <c r="DS563" i="1" s="1"/>
  <c r="E566" i="1"/>
  <c r="D567" i="1"/>
  <c r="G568" i="1"/>
  <c r="F569" i="1"/>
  <c r="AT191" i="1" l="1"/>
  <c r="AN191" i="1" s="1"/>
  <c r="AU191" i="1" s="1"/>
  <c r="BW565" i="1" a="1"/>
  <c r="BW565" i="1" s="1"/>
  <c r="BX565" i="1" s="1"/>
  <c r="CC568" i="1"/>
  <c r="BY564" i="1"/>
  <c r="BZ564" i="1" s="1"/>
  <c r="CB562" i="1"/>
  <c r="CF187" i="1"/>
  <c r="CJ187" i="1" s="1"/>
  <c r="CE187" i="1"/>
  <c r="CL187" i="1" s="1"/>
  <c r="CI191" i="1"/>
  <c r="BT187" i="1"/>
  <c r="CD187" i="1"/>
  <c r="CH187" i="1" s="1"/>
  <c r="K566" i="1"/>
  <c r="DP566" i="1"/>
  <c r="CZ565" i="1"/>
  <c r="BP191" i="1"/>
  <c r="BC564" i="1"/>
  <c r="BA564" i="1"/>
  <c r="CM186" i="1"/>
  <c r="CQ566" i="1"/>
  <c r="V568" i="1"/>
  <c r="N568" i="1"/>
  <c r="AH568" i="1"/>
  <c r="AD568" i="1"/>
  <c r="AJ565" i="1"/>
  <c r="AK565" i="1" s="1"/>
  <c r="AL565" i="1" s="1"/>
  <c r="AF565" i="1"/>
  <c r="AG564" i="1"/>
  <c r="AB564" i="1"/>
  <c r="AC564" i="1" s="1"/>
  <c r="AE564" i="1" s="1"/>
  <c r="BI191" i="1"/>
  <c r="CU191" i="1"/>
  <c r="CT191" i="1"/>
  <c r="BD191" i="1"/>
  <c r="BF191" i="1"/>
  <c r="BE191" i="1"/>
  <c r="BJ191" i="1"/>
  <c r="BH191" i="1"/>
  <c r="CY566" i="1"/>
  <c r="CW566" i="1"/>
  <c r="AI563" i="1"/>
  <c r="DA564" i="1"/>
  <c r="DB564" i="1" s="1"/>
  <c r="DC564" i="1" s="1"/>
  <c r="AZ565" i="1"/>
  <c r="M565" i="1"/>
  <c r="U565" i="1"/>
  <c r="BB565" i="1"/>
  <c r="Q563" i="1"/>
  <c r="R563" i="1" s="1"/>
  <c r="S563" i="1" s="1"/>
  <c r="AA562" i="1"/>
  <c r="W569" i="1"/>
  <c r="O569" i="1"/>
  <c r="T567" i="1"/>
  <c r="L567" i="1"/>
  <c r="CP567" i="1"/>
  <c r="P564" i="1"/>
  <c r="X564" i="1"/>
  <c r="Y564" i="1" s="1"/>
  <c r="Z564" i="1" s="1"/>
  <c r="DQ565" i="1"/>
  <c r="CR565" i="1"/>
  <c r="CX566" i="1"/>
  <c r="H567" i="1"/>
  <c r="I567" i="1" s="1"/>
  <c r="DR564" i="1"/>
  <c r="DS564" i="1" s="1"/>
  <c r="E567" i="1"/>
  <c r="D568" i="1"/>
  <c r="G569" i="1"/>
  <c r="F570" i="1"/>
  <c r="AV191" i="1" l="1"/>
  <c r="CC569" i="1"/>
  <c r="BY565" i="1"/>
  <c r="BZ565" i="1" s="1"/>
  <c r="BW566" i="1" a="1"/>
  <c r="BW566" i="1" s="1"/>
  <c r="BX566" i="1" s="1"/>
  <c r="CB563" i="1"/>
  <c r="CG187" i="1"/>
  <c r="K567" i="1"/>
  <c r="DP567" i="1"/>
  <c r="CZ566" i="1"/>
  <c r="BC565" i="1"/>
  <c r="BA565" i="1"/>
  <c r="CQ567" i="1"/>
  <c r="V569" i="1"/>
  <c r="N569" i="1"/>
  <c r="AH569" i="1"/>
  <c r="AD569" i="1"/>
  <c r="DA566" i="1"/>
  <c r="DB566" i="1" s="1"/>
  <c r="AJ566" i="1"/>
  <c r="AK566" i="1" s="1"/>
  <c r="AL566" i="1" s="1"/>
  <c r="AF566" i="1"/>
  <c r="AG565" i="1"/>
  <c r="AB565" i="1"/>
  <c r="AC565" i="1" s="1"/>
  <c r="AE565" i="1" s="1"/>
  <c r="CV191" i="1"/>
  <c r="BG191" i="1"/>
  <c r="AM192" i="1"/>
  <c r="BK191" i="1"/>
  <c r="CY567" i="1"/>
  <c r="CW567" i="1"/>
  <c r="AI564" i="1"/>
  <c r="DA565" i="1"/>
  <c r="DB565" i="1" s="1"/>
  <c r="DC565" i="1" s="1"/>
  <c r="AZ566" i="1"/>
  <c r="U566" i="1"/>
  <c r="BB566" i="1"/>
  <c r="Q564" i="1"/>
  <c r="R564" i="1" s="1"/>
  <c r="S564" i="1" s="1"/>
  <c r="AA563" i="1"/>
  <c r="W570" i="1"/>
  <c r="O570" i="1"/>
  <c r="T568" i="1"/>
  <c r="L568" i="1"/>
  <c r="CP568" i="1"/>
  <c r="M566" i="1"/>
  <c r="P565" i="1"/>
  <c r="X565" i="1"/>
  <c r="DQ566" i="1"/>
  <c r="CR566" i="1"/>
  <c r="CX567" i="1"/>
  <c r="H568" i="1"/>
  <c r="I568" i="1" s="1"/>
  <c r="DR565" i="1"/>
  <c r="DS565" i="1" s="1"/>
  <c r="E568" i="1"/>
  <c r="D569" i="1"/>
  <c r="G570" i="1"/>
  <c r="F571" i="1"/>
  <c r="AO192" i="1" l="1"/>
  <c r="AP192" i="1"/>
  <c r="AQ192" i="1"/>
  <c r="AR192" i="1"/>
  <c r="AS192" i="1"/>
  <c r="AW192" i="1"/>
  <c r="CC570" i="1"/>
  <c r="BY566" i="1"/>
  <c r="BZ566" i="1" s="1"/>
  <c r="BW567" i="1" a="1"/>
  <c r="BW567" i="1" s="1"/>
  <c r="BX567" i="1" s="1"/>
  <c r="DA567" i="1"/>
  <c r="DB567" i="1" s="1"/>
  <c r="DC567" i="1" s="1"/>
  <c r="CB564" i="1"/>
  <c r="CK192" i="1"/>
  <c r="K568" i="1"/>
  <c r="DP568" i="1"/>
  <c r="CZ567" i="1"/>
  <c r="BC566" i="1"/>
  <c r="BA566" i="1"/>
  <c r="CM187" i="1"/>
  <c r="CQ568" i="1"/>
  <c r="V570" i="1"/>
  <c r="N570" i="1"/>
  <c r="AH570" i="1"/>
  <c r="AD570" i="1"/>
  <c r="AJ567" i="1"/>
  <c r="AK567" i="1" s="1"/>
  <c r="AL567" i="1" s="1"/>
  <c r="AF567" i="1"/>
  <c r="AG566" i="1"/>
  <c r="AB566" i="1"/>
  <c r="AC566" i="1" s="1"/>
  <c r="AE566" i="1" s="1"/>
  <c r="BQ188" i="1"/>
  <c r="BS188" i="1" s="1"/>
  <c r="CS192" i="1"/>
  <c r="CY568" i="1"/>
  <c r="CW568" i="1"/>
  <c r="AI565" i="1"/>
  <c r="DC566" i="1"/>
  <c r="AZ567" i="1"/>
  <c r="U567" i="1"/>
  <c r="BB567" i="1"/>
  <c r="M567" i="1"/>
  <c r="Q565" i="1"/>
  <c r="R565" i="1" s="1"/>
  <c r="S565" i="1" s="1"/>
  <c r="AA564" i="1"/>
  <c r="W571" i="1"/>
  <c r="O571" i="1"/>
  <c r="T569" i="1"/>
  <c r="L569" i="1"/>
  <c r="CP569" i="1"/>
  <c r="P566" i="1"/>
  <c r="Y565" i="1"/>
  <c r="Z565" i="1" s="1"/>
  <c r="X566" i="1"/>
  <c r="CR567" i="1"/>
  <c r="DQ567" i="1"/>
  <c r="CX568" i="1"/>
  <c r="H569" i="1"/>
  <c r="I569" i="1" s="1"/>
  <c r="DR566" i="1"/>
  <c r="DS566" i="1" s="1"/>
  <c r="E569" i="1"/>
  <c r="D570" i="1"/>
  <c r="G571" i="1"/>
  <c r="F572" i="1"/>
  <c r="AT192" i="1" l="1"/>
  <c r="AN192" i="1" s="1"/>
  <c r="CC571" i="1"/>
  <c r="BY567" i="1"/>
  <c r="BZ567" i="1" s="1"/>
  <c r="BW568" i="1" a="1"/>
  <c r="BW568" i="1" s="1"/>
  <c r="BX568" i="1" s="1"/>
  <c r="CB565" i="1"/>
  <c r="CF188" i="1"/>
  <c r="CJ188" i="1" s="1"/>
  <c r="CE188" i="1"/>
  <c r="CL188" i="1" s="1"/>
  <c r="CI192" i="1"/>
  <c r="CD188" i="1"/>
  <c r="CH188" i="1" s="1"/>
  <c r="K569" i="1"/>
  <c r="DP569" i="1"/>
  <c r="CZ568" i="1"/>
  <c r="BP192" i="1"/>
  <c r="BC567" i="1"/>
  <c r="BA567" i="1"/>
  <c r="CQ569" i="1"/>
  <c r="V571" i="1"/>
  <c r="N571" i="1"/>
  <c r="AH571" i="1"/>
  <c r="AD571" i="1"/>
  <c r="DA568" i="1"/>
  <c r="DB568" i="1" s="1"/>
  <c r="DC568" i="1" s="1"/>
  <c r="AJ568" i="1"/>
  <c r="AK568" i="1" s="1"/>
  <c r="AL568" i="1" s="1"/>
  <c r="AF568" i="1"/>
  <c r="AG567" i="1"/>
  <c r="AB567" i="1"/>
  <c r="AC567" i="1" s="1"/>
  <c r="AE567" i="1" s="1"/>
  <c r="BI192" i="1"/>
  <c r="CU192" i="1"/>
  <c r="BD192" i="1"/>
  <c r="CT192" i="1"/>
  <c r="BT188" i="1"/>
  <c r="BF192" i="1"/>
  <c r="BE192" i="1"/>
  <c r="BH192" i="1"/>
  <c r="BJ192" i="1"/>
  <c r="CY569" i="1"/>
  <c r="CW569" i="1"/>
  <c r="AI566" i="1"/>
  <c r="AZ568" i="1"/>
  <c r="BB568" i="1"/>
  <c r="M568" i="1"/>
  <c r="U568" i="1"/>
  <c r="Q566" i="1"/>
  <c r="R566" i="1" s="1"/>
  <c r="S566" i="1" s="1"/>
  <c r="AA565" i="1"/>
  <c r="W572" i="1"/>
  <c r="O572" i="1"/>
  <c r="T570" i="1"/>
  <c r="L570" i="1"/>
  <c r="CP570" i="1"/>
  <c r="Y566" i="1"/>
  <c r="Z566" i="1" s="1"/>
  <c r="P567" i="1"/>
  <c r="X567" i="1"/>
  <c r="Y567" i="1" s="1"/>
  <c r="Z567" i="1" s="1"/>
  <c r="CR568" i="1"/>
  <c r="DQ568" i="1"/>
  <c r="CX569" i="1"/>
  <c r="H570" i="1"/>
  <c r="I570" i="1" s="1"/>
  <c r="DR567" i="1"/>
  <c r="DS567" i="1" s="1"/>
  <c r="D571" i="1"/>
  <c r="E570" i="1"/>
  <c r="G572" i="1"/>
  <c r="F573" i="1"/>
  <c r="AV192" i="1" l="1"/>
  <c r="AU192" i="1"/>
  <c r="BY568" i="1"/>
  <c r="BZ568" i="1" s="1"/>
  <c r="BW569" i="1" a="1"/>
  <c r="BW569" i="1" s="1"/>
  <c r="BX569" i="1" s="1"/>
  <c r="DA569" i="1"/>
  <c r="DB569" i="1" s="1"/>
  <c r="DC569" i="1" s="1"/>
  <c r="CB566" i="1"/>
  <c r="CG188" i="1"/>
  <c r="CM188" i="1" s="1"/>
  <c r="K570" i="1"/>
  <c r="DP570" i="1"/>
  <c r="CZ569" i="1"/>
  <c r="BC568" i="1"/>
  <c r="BA568" i="1"/>
  <c r="CQ570" i="1"/>
  <c r="V572" i="1"/>
  <c r="N572" i="1"/>
  <c r="AH572" i="1"/>
  <c r="AD572" i="1"/>
  <c r="AJ569" i="1"/>
  <c r="AK569" i="1" s="1"/>
  <c r="AL569" i="1" s="1"/>
  <c r="AF569" i="1"/>
  <c r="AB568" i="1"/>
  <c r="AC568" i="1" s="1"/>
  <c r="AE568" i="1" s="1"/>
  <c r="CV192" i="1"/>
  <c r="BG192" i="1"/>
  <c r="AM193" i="1"/>
  <c r="BK192" i="1"/>
  <c r="CY570" i="1"/>
  <c r="CW570" i="1"/>
  <c r="AI567" i="1"/>
  <c r="AZ569" i="1"/>
  <c r="M569" i="1"/>
  <c r="AG568" i="1"/>
  <c r="U569" i="1"/>
  <c r="BB569" i="1"/>
  <c r="Q567" i="1"/>
  <c r="R567" i="1" s="1"/>
  <c r="S567" i="1" s="1"/>
  <c r="AA566" i="1"/>
  <c r="W573" i="1"/>
  <c r="O573" i="1"/>
  <c r="T571" i="1"/>
  <c r="L571" i="1"/>
  <c r="CP571" i="1"/>
  <c r="X568" i="1"/>
  <c r="P568" i="1"/>
  <c r="CR569" i="1"/>
  <c r="DQ569" i="1"/>
  <c r="CX570" i="1"/>
  <c r="H571" i="1"/>
  <c r="I571" i="1" s="1"/>
  <c r="DR568" i="1"/>
  <c r="DS568" i="1" s="1"/>
  <c r="E571" i="1"/>
  <c r="D572" i="1"/>
  <c r="G573" i="1"/>
  <c r="F574" i="1"/>
  <c r="AP193" i="1" l="1"/>
  <c r="AQ193" i="1"/>
  <c r="AR193" i="1"/>
  <c r="AS193" i="1"/>
  <c r="AO193" i="1"/>
  <c r="AW193" i="1"/>
  <c r="BY569" i="1"/>
  <c r="BZ569" i="1" s="1"/>
  <c r="BW570" i="1" a="1"/>
  <c r="BW570" i="1" s="1"/>
  <c r="BX570" i="1" s="1"/>
  <c r="CB567" i="1"/>
  <c r="CK193" i="1"/>
  <c r="K571" i="1"/>
  <c r="DP571" i="1"/>
  <c r="CZ570" i="1"/>
  <c r="BC569" i="1"/>
  <c r="BA569" i="1"/>
  <c r="CQ571" i="1"/>
  <c r="V573" i="1"/>
  <c r="N573" i="1"/>
  <c r="AH573" i="1"/>
  <c r="AD573" i="1"/>
  <c r="AJ570" i="1"/>
  <c r="AK570" i="1" s="1"/>
  <c r="AL570" i="1" s="1"/>
  <c r="AF570" i="1"/>
  <c r="AG569" i="1"/>
  <c r="AB569" i="1"/>
  <c r="AC569" i="1" s="1"/>
  <c r="AE569" i="1" s="1"/>
  <c r="BQ189" i="1"/>
  <c r="BS189" i="1" s="1"/>
  <c r="CS193" i="1"/>
  <c r="CY571" i="1"/>
  <c r="CW571" i="1"/>
  <c r="AI568" i="1"/>
  <c r="AZ570" i="1"/>
  <c r="U570" i="1"/>
  <c r="BB570" i="1"/>
  <c r="M570" i="1"/>
  <c r="Q568" i="1"/>
  <c r="R568" i="1" s="1"/>
  <c r="S568" i="1" s="1"/>
  <c r="AA567" i="1"/>
  <c r="W574" i="1"/>
  <c r="O574" i="1"/>
  <c r="T572" i="1"/>
  <c r="L572" i="1"/>
  <c r="CP572" i="1"/>
  <c r="Y568" i="1"/>
  <c r="Z568" i="1" s="1"/>
  <c r="P569" i="1"/>
  <c r="X569" i="1"/>
  <c r="Y569" i="1" s="1"/>
  <c r="Z569" i="1" s="1"/>
  <c r="CR570" i="1"/>
  <c r="DQ570" i="1"/>
  <c r="CX571" i="1"/>
  <c r="H572" i="1"/>
  <c r="I572" i="1" s="1"/>
  <c r="DR569" i="1"/>
  <c r="DS569" i="1" s="1"/>
  <c r="D573" i="1"/>
  <c r="E572" i="1"/>
  <c r="G574" i="1"/>
  <c r="F575" i="1"/>
  <c r="AT193" i="1" l="1"/>
  <c r="BY570" i="1"/>
  <c r="BZ570" i="1" s="1"/>
  <c r="DA570" i="1"/>
  <c r="DB570" i="1" s="1"/>
  <c r="DC570" i="1" s="1"/>
  <c r="BW571" i="1" a="1"/>
  <c r="BW571" i="1" s="1"/>
  <c r="BX571" i="1" s="1"/>
  <c r="CB568" i="1"/>
  <c r="CF189" i="1"/>
  <c r="CJ189" i="1" s="1"/>
  <c r="CE189" i="1"/>
  <c r="CL189" i="1" s="1"/>
  <c r="CI193" i="1"/>
  <c r="BT189" i="1"/>
  <c r="CD189" i="1"/>
  <c r="CH189" i="1" s="1"/>
  <c r="K572" i="1"/>
  <c r="DP572" i="1"/>
  <c r="CZ571" i="1"/>
  <c r="BP193" i="1"/>
  <c r="BC570" i="1"/>
  <c r="BA570" i="1"/>
  <c r="CQ572" i="1"/>
  <c r="V574" i="1"/>
  <c r="N574" i="1"/>
  <c r="AH574" i="1"/>
  <c r="AD574" i="1"/>
  <c r="AJ571" i="1"/>
  <c r="AK571" i="1" s="1"/>
  <c r="AL571" i="1" s="1"/>
  <c r="AF571" i="1"/>
  <c r="AG570" i="1"/>
  <c r="AB570" i="1"/>
  <c r="AC570" i="1" s="1"/>
  <c r="AE570" i="1" s="1"/>
  <c r="BI193" i="1"/>
  <c r="CU193" i="1"/>
  <c r="BD193" i="1"/>
  <c r="CT193" i="1"/>
  <c r="BF193" i="1"/>
  <c r="BE193" i="1"/>
  <c r="BH193" i="1"/>
  <c r="BJ193" i="1"/>
  <c r="CY572" i="1"/>
  <c r="CW572" i="1"/>
  <c r="AI569" i="1"/>
  <c r="AZ571" i="1"/>
  <c r="U571" i="1"/>
  <c r="BB571" i="1"/>
  <c r="M571" i="1"/>
  <c r="Q569" i="1"/>
  <c r="R569" i="1" s="1"/>
  <c r="S569" i="1" s="1"/>
  <c r="AA568" i="1"/>
  <c r="W575" i="1"/>
  <c r="O575" i="1"/>
  <c r="T573" i="1"/>
  <c r="L573" i="1"/>
  <c r="CP573" i="1"/>
  <c r="P570" i="1"/>
  <c r="X570" i="1"/>
  <c r="CR571" i="1"/>
  <c r="DQ571" i="1"/>
  <c r="CX572" i="1"/>
  <c r="H573" i="1"/>
  <c r="I573" i="1" s="1"/>
  <c r="DR570" i="1"/>
  <c r="DS570" i="1" s="1"/>
  <c r="E573" i="1"/>
  <c r="D574" i="1"/>
  <c r="G575" i="1"/>
  <c r="F576" i="1"/>
  <c r="AN193" i="1" l="1"/>
  <c r="AV193" i="1" s="1"/>
  <c r="BY571" i="1"/>
  <c r="BZ571" i="1" s="1"/>
  <c r="BW572" i="1" a="1"/>
  <c r="BW572" i="1" s="1"/>
  <c r="BX572" i="1" s="1"/>
  <c r="DA572" i="1"/>
  <c r="DB572" i="1" s="1"/>
  <c r="CB569" i="1"/>
  <c r="CG189" i="1"/>
  <c r="K573" i="1"/>
  <c r="DP573" i="1"/>
  <c r="CZ572" i="1"/>
  <c r="BC571" i="1"/>
  <c r="BA571" i="1"/>
  <c r="CQ573" i="1"/>
  <c r="V575" i="1"/>
  <c r="N575" i="1"/>
  <c r="AH575" i="1"/>
  <c r="AD575" i="1"/>
  <c r="AJ572" i="1"/>
  <c r="AK572" i="1" s="1"/>
  <c r="AL572" i="1" s="1"/>
  <c r="AF572" i="1"/>
  <c r="AG571" i="1"/>
  <c r="AB571" i="1"/>
  <c r="AC571" i="1" s="1"/>
  <c r="AE571" i="1" s="1"/>
  <c r="CV193" i="1"/>
  <c r="BG193" i="1"/>
  <c r="AM194" i="1"/>
  <c r="BK193" i="1"/>
  <c r="CY573" i="1"/>
  <c r="CW573" i="1"/>
  <c r="AI570" i="1"/>
  <c r="DA571" i="1"/>
  <c r="DB571" i="1" s="1"/>
  <c r="DC571" i="1" s="1"/>
  <c r="AZ572" i="1"/>
  <c r="U572" i="1"/>
  <c r="M572" i="1"/>
  <c r="BB572" i="1"/>
  <c r="Q570" i="1"/>
  <c r="R570" i="1" s="1"/>
  <c r="S570" i="1" s="1"/>
  <c r="AA569" i="1"/>
  <c r="W576" i="1"/>
  <c r="O576" i="1"/>
  <c r="T574" i="1"/>
  <c r="L574" i="1"/>
  <c r="CP574" i="1"/>
  <c r="P571" i="1"/>
  <c r="Y570" i="1"/>
  <c r="Z570" i="1" s="1"/>
  <c r="X571" i="1"/>
  <c r="CR572" i="1"/>
  <c r="DQ572" i="1"/>
  <c r="CX573" i="1"/>
  <c r="H574" i="1"/>
  <c r="I574" i="1" s="1"/>
  <c r="DR571" i="1"/>
  <c r="DS571" i="1" s="1"/>
  <c r="E574" i="1"/>
  <c r="D575" i="1"/>
  <c r="G576" i="1"/>
  <c r="F577" i="1"/>
  <c r="AU193" i="1" l="1"/>
  <c r="AS194" i="1"/>
  <c r="AO194" i="1"/>
  <c r="AP194" i="1"/>
  <c r="AQ194" i="1"/>
  <c r="AR194" i="1"/>
  <c r="AW194" i="1"/>
  <c r="BY572" i="1"/>
  <c r="BZ572" i="1" s="1"/>
  <c r="BW573" i="1" a="1"/>
  <c r="BW573" i="1" s="1"/>
  <c r="BX573" i="1" s="1"/>
  <c r="CB570" i="1"/>
  <c r="CK194" i="1"/>
  <c r="CM189" i="1"/>
  <c r="K574" i="1"/>
  <c r="DP574" i="1"/>
  <c r="CZ573" i="1"/>
  <c r="BC572" i="1"/>
  <c r="BA572" i="1"/>
  <c r="CQ574" i="1"/>
  <c r="V576" i="1"/>
  <c r="N576" i="1"/>
  <c r="AH576" i="1"/>
  <c r="AD576" i="1"/>
  <c r="AJ573" i="1"/>
  <c r="AK573" i="1" s="1"/>
  <c r="AL573" i="1" s="1"/>
  <c r="AF573" i="1"/>
  <c r="AG572" i="1"/>
  <c r="AB572" i="1"/>
  <c r="AC572" i="1" s="1"/>
  <c r="AE572" i="1" s="1"/>
  <c r="BQ190" i="1"/>
  <c r="CS194" i="1"/>
  <c r="CY574" i="1"/>
  <c r="CW574" i="1"/>
  <c r="AI571" i="1"/>
  <c r="DC572" i="1"/>
  <c r="AZ573" i="1"/>
  <c r="M573" i="1"/>
  <c r="U573" i="1"/>
  <c r="BB573" i="1"/>
  <c r="Q571" i="1"/>
  <c r="R571" i="1" s="1"/>
  <c r="S571" i="1" s="1"/>
  <c r="AA570" i="1"/>
  <c r="W577" i="1"/>
  <c r="O577" i="1"/>
  <c r="T575" i="1"/>
  <c r="L575" i="1"/>
  <c r="CP575" i="1"/>
  <c r="Y571" i="1"/>
  <c r="Z571" i="1" s="1"/>
  <c r="X572" i="1"/>
  <c r="P572" i="1"/>
  <c r="CR573" i="1"/>
  <c r="DQ573" i="1"/>
  <c r="CX574" i="1"/>
  <c r="H575" i="1"/>
  <c r="I575" i="1" s="1"/>
  <c r="DR572" i="1"/>
  <c r="DS572" i="1" s="1"/>
  <c r="D576" i="1"/>
  <c r="E575" i="1"/>
  <c r="G577" i="1"/>
  <c r="F578" i="1"/>
  <c r="AT194" i="1" l="1"/>
  <c r="AN194" i="1" s="1"/>
  <c r="AV194" i="1" s="1"/>
  <c r="BY573" i="1"/>
  <c r="BZ573" i="1" s="1"/>
  <c r="DA573" i="1"/>
  <c r="DB573" i="1" s="1"/>
  <c r="DC573" i="1" s="1"/>
  <c r="BW574" i="1" a="1"/>
  <c r="BW574" i="1" s="1"/>
  <c r="BX574" i="1" s="1"/>
  <c r="DA574" i="1"/>
  <c r="DB574" i="1" s="1"/>
  <c r="CB571" i="1"/>
  <c r="CI194" i="1"/>
  <c r="K575" i="1"/>
  <c r="DP575" i="1"/>
  <c r="CZ574" i="1"/>
  <c r="BP194" i="1"/>
  <c r="BC573" i="1"/>
  <c r="BA573" i="1"/>
  <c r="CQ575" i="1"/>
  <c r="V577" i="1"/>
  <c r="N577" i="1"/>
  <c r="AH577" i="1"/>
  <c r="AD577" i="1"/>
  <c r="AJ574" i="1"/>
  <c r="AK574" i="1" s="1"/>
  <c r="AL574" i="1" s="1"/>
  <c r="AF574" i="1"/>
  <c r="AB573" i="1"/>
  <c r="AC573" i="1" s="1"/>
  <c r="AE573" i="1" s="1"/>
  <c r="BS190" i="1"/>
  <c r="BH194" i="1"/>
  <c r="CU194" i="1"/>
  <c r="BE194" i="1"/>
  <c r="CT194" i="1"/>
  <c r="BF194" i="1"/>
  <c r="BD194" i="1"/>
  <c r="BJ194" i="1"/>
  <c r="BI194" i="1"/>
  <c r="CY575" i="1"/>
  <c r="CW575" i="1"/>
  <c r="AI572" i="1"/>
  <c r="AZ574" i="1"/>
  <c r="M574" i="1"/>
  <c r="BB574" i="1"/>
  <c r="U574" i="1"/>
  <c r="AG573" i="1"/>
  <c r="Q572" i="1"/>
  <c r="R572" i="1" s="1"/>
  <c r="S572" i="1" s="1"/>
  <c r="AA571" i="1"/>
  <c r="W578" i="1"/>
  <c r="O578" i="1"/>
  <c r="T576" i="1"/>
  <c r="L576" i="1"/>
  <c r="CP576" i="1"/>
  <c r="Y572" i="1"/>
  <c r="Z572" i="1" s="1"/>
  <c r="X573" i="1"/>
  <c r="P573" i="1"/>
  <c r="CR574" i="1"/>
  <c r="DQ574" i="1"/>
  <c r="CX575" i="1"/>
  <c r="H576" i="1"/>
  <c r="I576" i="1" s="1"/>
  <c r="DR573" i="1"/>
  <c r="DS573" i="1" s="1"/>
  <c r="E576" i="1"/>
  <c r="D577" i="1"/>
  <c r="G578" i="1"/>
  <c r="F579" i="1"/>
  <c r="AU194" i="1" l="1"/>
  <c r="DC574" i="1"/>
  <c r="BY574" i="1"/>
  <c r="BZ574" i="1" s="1"/>
  <c r="BW575" i="1" a="1"/>
  <c r="BW575" i="1" s="1"/>
  <c r="BX575" i="1" s="1"/>
  <c r="CB572" i="1"/>
  <c r="CF190" i="1"/>
  <c r="CJ190" i="1" s="1"/>
  <c r="CE190" i="1"/>
  <c r="CL190" i="1" s="1"/>
  <c r="BT190" i="1"/>
  <c r="CD190" i="1"/>
  <c r="CH190" i="1" s="1"/>
  <c r="K576" i="1"/>
  <c r="DP576" i="1"/>
  <c r="CZ575" i="1"/>
  <c r="BC574" i="1"/>
  <c r="BA574" i="1"/>
  <c r="CQ576" i="1"/>
  <c r="V578" i="1"/>
  <c r="N578" i="1"/>
  <c r="AH578" i="1"/>
  <c r="AD578" i="1"/>
  <c r="AJ575" i="1"/>
  <c r="AK575" i="1" s="1"/>
  <c r="AL575" i="1" s="1"/>
  <c r="AF575" i="1"/>
  <c r="AG574" i="1"/>
  <c r="AB574" i="1"/>
  <c r="AC574" i="1" s="1"/>
  <c r="AE574" i="1" s="1"/>
  <c r="CV194" i="1"/>
  <c r="AM195" i="1"/>
  <c r="BG194" i="1"/>
  <c r="BK194" i="1"/>
  <c r="CY576" i="1"/>
  <c r="CW576" i="1"/>
  <c r="AI573" i="1"/>
  <c r="AZ575" i="1"/>
  <c r="BB575" i="1"/>
  <c r="U575" i="1"/>
  <c r="Q573" i="1"/>
  <c r="R573" i="1" s="1"/>
  <c r="S573" i="1" s="1"/>
  <c r="AA572" i="1"/>
  <c r="W579" i="1"/>
  <c r="O579" i="1"/>
  <c r="T577" i="1"/>
  <c r="L577" i="1"/>
  <c r="CP577" i="1"/>
  <c r="M575" i="1"/>
  <c r="Y573" i="1"/>
  <c r="Z573" i="1" s="1"/>
  <c r="X574" i="1"/>
  <c r="Y574" i="1" s="1"/>
  <c r="Z574" i="1" s="1"/>
  <c r="P574" i="1"/>
  <c r="CR575" i="1"/>
  <c r="DQ575" i="1"/>
  <c r="CX576" i="1"/>
  <c r="H577" i="1"/>
  <c r="I577" i="1" s="1"/>
  <c r="DR574" i="1"/>
  <c r="DS574" i="1" s="1"/>
  <c r="E577" i="1"/>
  <c r="D578" i="1"/>
  <c r="G579" i="1"/>
  <c r="F580" i="1"/>
  <c r="AO195" i="1" l="1"/>
  <c r="AP195" i="1"/>
  <c r="AQ195" i="1"/>
  <c r="AR195" i="1"/>
  <c r="AS195" i="1"/>
  <c r="AW195" i="1"/>
  <c r="CC572" i="1"/>
  <c r="CC573" i="1" s="1"/>
  <c r="CC574" i="1" s="1"/>
  <c r="CC575" i="1" s="1"/>
  <c r="CC576" i="1" s="1"/>
  <c r="CC577" i="1" s="1"/>
  <c r="CC578" i="1" s="1"/>
  <c r="CC579" i="1" s="1"/>
  <c r="BY575" i="1"/>
  <c r="BZ575" i="1" s="1"/>
  <c r="DA575" i="1"/>
  <c r="DB575" i="1" s="1"/>
  <c r="DC575" i="1" s="1"/>
  <c r="BW576" i="1" a="1"/>
  <c r="BW576" i="1" s="1"/>
  <c r="BX576" i="1" s="1"/>
  <c r="DA576" i="1"/>
  <c r="DB576" i="1" s="1"/>
  <c r="CB573" i="1"/>
  <c r="CG190" i="1"/>
  <c r="CK195" i="1"/>
  <c r="K577" i="1"/>
  <c r="DP577" i="1"/>
  <c r="CZ576" i="1"/>
  <c r="BC575" i="1"/>
  <c r="BA575" i="1"/>
  <c r="CQ577" i="1"/>
  <c r="V579" i="1"/>
  <c r="N579" i="1"/>
  <c r="AH579" i="1"/>
  <c r="AD579" i="1"/>
  <c r="AJ576" i="1"/>
  <c r="AK576" i="1" s="1"/>
  <c r="AL576" i="1" s="1"/>
  <c r="AF576" i="1"/>
  <c r="AG575" i="1"/>
  <c r="AB575" i="1"/>
  <c r="AC575" i="1" s="1"/>
  <c r="AE575" i="1" s="1"/>
  <c r="CS195" i="1"/>
  <c r="BQ191" i="1"/>
  <c r="CY577" i="1"/>
  <c r="CW577" i="1"/>
  <c r="AI574" i="1"/>
  <c r="AZ576" i="1"/>
  <c r="BB576" i="1"/>
  <c r="M576" i="1"/>
  <c r="U576" i="1"/>
  <c r="Q574" i="1"/>
  <c r="R574" i="1" s="1"/>
  <c r="S574" i="1" s="1"/>
  <c r="AA573" i="1"/>
  <c r="W580" i="1"/>
  <c r="O580" i="1"/>
  <c r="T578" i="1"/>
  <c r="L578" i="1"/>
  <c r="P575" i="1"/>
  <c r="CP578" i="1"/>
  <c r="X575" i="1"/>
  <c r="CR576" i="1"/>
  <c r="DQ576" i="1"/>
  <c r="CX577" i="1"/>
  <c r="H578" i="1"/>
  <c r="I578" i="1" s="1"/>
  <c r="DR575" i="1"/>
  <c r="DS575" i="1" s="1"/>
  <c r="D579" i="1"/>
  <c r="E578" i="1"/>
  <c r="G580" i="1"/>
  <c r="F581" i="1"/>
  <c r="AT195" i="1" l="1"/>
  <c r="DC576" i="1"/>
  <c r="CC580" i="1"/>
  <c r="BY576" i="1"/>
  <c r="BZ576" i="1" s="1"/>
  <c r="BW577" i="1" a="1"/>
  <c r="BW577" i="1" s="1"/>
  <c r="BX577" i="1" s="1"/>
  <c r="CB574" i="1"/>
  <c r="CI195" i="1"/>
  <c r="K578" i="1"/>
  <c r="DP578" i="1"/>
  <c r="CZ577" i="1"/>
  <c r="BP195" i="1"/>
  <c r="BC576" i="1"/>
  <c r="BA576" i="1"/>
  <c r="CM190" i="1"/>
  <c r="CQ578" i="1"/>
  <c r="V580" i="1"/>
  <c r="N580" i="1"/>
  <c r="AH580" i="1"/>
  <c r="AD580" i="1"/>
  <c r="AJ577" i="1"/>
  <c r="AK577" i="1" s="1"/>
  <c r="AL577" i="1" s="1"/>
  <c r="AF577" i="1"/>
  <c r="AG576" i="1"/>
  <c r="AB576" i="1"/>
  <c r="AC576" i="1" s="1"/>
  <c r="AE576" i="1" s="1"/>
  <c r="BF195" i="1"/>
  <c r="CT195" i="1"/>
  <c r="BH195" i="1"/>
  <c r="CU195" i="1"/>
  <c r="BI195" i="1"/>
  <c r="BE195" i="1"/>
  <c r="BJ195" i="1"/>
  <c r="BD195" i="1"/>
  <c r="BS191" i="1"/>
  <c r="CY578" i="1"/>
  <c r="CW578" i="1"/>
  <c r="AI575" i="1"/>
  <c r="AZ577" i="1"/>
  <c r="M577" i="1"/>
  <c r="U577" i="1"/>
  <c r="BB577" i="1"/>
  <c r="Q575" i="1"/>
  <c r="R575" i="1" s="1"/>
  <c r="S575" i="1" s="1"/>
  <c r="AA574" i="1"/>
  <c r="W581" i="1"/>
  <c r="O581" i="1"/>
  <c r="T579" i="1"/>
  <c r="L579" i="1"/>
  <c r="CP579" i="1"/>
  <c r="Y575" i="1"/>
  <c r="Z575" i="1" s="1"/>
  <c r="P576" i="1"/>
  <c r="X576" i="1"/>
  <c r="Y576" i="1" s="1"/>
  <c r="Z576" i="1" s="1"/>
  <c r="CR577" i="1"/>
  <c r="DQ577" i="1"/>
  <c r="CX578" i="1"/>
  <c r="H579" i="1"/>
  <c r="I579" i="1" s="1"/>
  <c r="DR576" i="1"/>
  <c r="DS576" i="1" s="1"/>
  <c r="E579" i="1"/>
  <c r="D580" i="1"/>
  <c r="G581" i="1"/>
  <c r="F582" i="1"/>
  <c r="AN195" i="1" l="1"/>
  <c r="AV195" i="1" s="1"/>
  <c r="CC581" i="1"/>
  <c r="BY577" i="1"/>
  <c r="BZ577" i="1" s="1"/>
  <c r="BW578" i="1" a="1"/>
  <c r="BW578" i="1" s="1"/>
  <c r="BX578" i="1" s="1"/>
  <c r="CB575" i="1"/>
  <c r="CF191" i="1"/>
  <c r="CJ191" i="1" s="1"/>
  <c r="CE191" i="1"/>
  <c r="CL191" i="1" s="1"/>
  <c r="CD191" i="1"/>
  <c r="CH191" i="1" s="1"/>
  <c r="K579" i="1"/>
  <c r="DP579" i="1"/>
  <c r="CZ578" i="1"/>
  <c r="BC577" i="1"/>
  <c r="BA577" i="1"/>
  <c r="CQ579" i="1"/>
  <c r="V581" i="1"/>
  <c r="N581" i="1"/>
  <c r="AH581" i="1"/>
  <c r="AD581" i="1"/>
  <c r="AJ578" i="1"/>
  <c r="AK578" i="1" s="1"/>
  <c r="AL578" i="1" s="1"/>
  <c r="AF578" i="1"/>
  <c r="AG577" i="1"/>
  <c r="AB577" i="1"/>
  <c r="AC577" i="1" s="1"/>
  <c r="AE577" i="1" s="1"/>
  <c r="CV195" i="1"/>
  <c r="BK195" i="1"/>
  <c r="BG195" i="1"/>
  <c r="AM196" i="1"/>
  <c r="BT191" i="1"/>
  <c r="CY579" i="1"/>
  <c r="CW579" i="1"/>
  <c r="AI576" i="1"/>
  <c r="DA577" i="1"/>
  <c r="DB577" i="1" s="1"/>
  <c r="DC577" i="1" s="1"/>
  <c r="AZ578" i="1"/>
  <c r="M578" i="1"/>
  <c r="U578" i="1"/>
  <c r="BB578" i="1"/>
  <c r="Q576" i="1"/>
  <c r="AA576" i="1" s="1"/>
  <c r="AA575" i="1"/>
  <c r="W582" i="1"/>
  <c r="O582" i="1"/>
  <c r="T580" i="1"/>
  <c r="L580" i="1"/>
  <c r="CP580" i="1"/>
  <c r="X577" i="1"/>
  <c r="P577" i="1"/>
  <c r="CR578" i="1"/>
  <c r="DQ578" i="1"/>
  <c r="CX579" i="1"/>
  <c r="H580" i="1"/>
  <c r="I580" i="1" s="1"/>
  <c r="DR577" i="1"/>
  <c r="DS577" i="1" s="1"/>
  <c r="E580" i="1"/>
  <c r="D581" i="1"/>
  <c r="G582" i="1"/>
  <c r="F583" i="1"/>
  <c r="AU195" i="1" l="1"/>
  <c r="AQ196" i="1"/>
  <c r="AR196" i="1"/>
  <c r="AS196" i="1"/>
  <c r="AO196" i="1"/>
  <c r="AP196" i="1"/>
  <c r="AW196" i="1"/>
  <c r="CC582" i="1"/>
  <c r="BY578" i="1"/>
  <c r="BZ578" i="1" s="1"/>
  <c r="BW579" i="1" a="1"/>
  <c r="BW579" i="1" s="1"/>
  <c r="BX579" i="1" s="1"/>
  <c r="CB576" i="1"/>
  <c r="CK196" i="1"/>
  <c r="CG191" i="1"/>
  <c r="K580" i="1"/>
  <c r="DP580" i="1"/>
  <c r="CZ579" i="1"/>
  <c r="BC578" i="1"/>
  <c r="BA578" i="1"/>
  <c r="CQ580" i="1"/>
  <c r="V582" i="1"/>
  <c r="N582" i="1"/>
  <c r="AH582" i="1"/>
  <c r="AD582" i="1"/>
  <c r="AJ579" i="1"/>
  <c r="AK579" i="1" s="1"/>
  <c r="AL579" i="1" s="1"/>
  <c r="AF579" i="1"/>
  <c r="AG578" i="1"/>
  <c r="AB578" i="1"/>
  <c r="AC578" i="1" s="1"/>
  <c r="AE578" i="1" s="1"/>
  <c r="BQ192" i="1"/>
  <c r="CS196" i="1"/>
  <c r="CY580" i="1"/>
  <c r="CW580" i="1"/>
  <c r="AI577" i="1"/>
  <c r="DA578" i="1"/>
  <c r="DB578" i="1" s="1"/>
  <c r="DC578" i="1" s="1"/>
  <c r="AZ579" i="1"/>
  <c r="U579" i="1"/>
  <c r="BB579" i="1"/>
  <c r="M579" i="1"/>
  <c r="P579" i="1" s="1"/>
  <c r="Q577" i="1"/>
  <c r="R577" i="1" s="1"/>
  <c r="S577" i="1" s="1"/>
  <c r="R576" i="1"/>
  <c r="W583" i="1"/>
  <c r="O583" i="1"/>
  <c r="T581" i="1"/>
  <c r="L581" i="1"/>
  <c r="CP581" i="1"/>
  <c r="Y577" i="1"/>
  <c r="Z577" i="1" s="1"/>
  <c r="X578" i="1"/>
  <c r="P578" i="1"/>
  <c r="CR579" i="1"/>
  <c r="DQ579" i="1"/>
  <c r="CX580" i="1"/>
  <c r="H581" i="1"/>
  <c r="I581" i="1" s="1"/>
  <c r="DR578" i="1"/>
  <c r="DS578" i="1" s="1"/>
  <c r="E581" i="1"/>
  <c r="D582" i="1"/>
  <c r="G583" i="1"/>
  <c r="F584" i="1"/>
  <c r="AT196" i="1" l="1"/>
  <c r="AN196" i="1" s="1"/>
  <c r="CC583" i="1"/>
  <c r="BY579" i="1"/>
  <c r="BZ579" i="1" s="1"/>
  <c r="BW580" i="1" a="1"/>
  <c r="BW580" i="1" s="1"/>
  <c r="BX580" i="1" s="1"/>
  <c r="CB577" i="1"/>
  <c r="CM191" i="1"/>
  <c r="CI196" i="1"/>
  <c r="K581" i="1"/>
  <c r="DP581" i="1"/>
  <c r="CZ580" i="1"/>
  <c r="BP196" i="1"/>
  <c r="BC579" i="1"/>
  <c r="BA579" i="1"/>
  <c r="CQ581" i="1"/>
  <c r="V583" i="1"/>
  <c r="N583" i="1"/>
  <c r="AD583" i="1"/>
  <c r="AH583" i="1"/>
  <c r="AJ580" i="1"/>
  <c r="AK580" i="1" s="1"/>
  <c r="AL580" i="1" s="1"/>
  <c r="AF580" i="1"/>
  <c r="AG579" i="1"/>
  <c r="AB579" i="1"/>
  <c r="AC579" i="1" s="1"/>
  <c r="AE579" i="1" s="1"/>
  <c r="BE196" i="1"/>
  <c r="CT196" i="1"/>
  <c r="BJ196" i="1"/>
  <c r="CU196" i="1"/>
  <c r="BS192" i="1"/>
  <c r="BF196" i="1"/>
  <c r="BH196" i="1"/>
  <c r="BI196" i="1"/>
  <c r="BD196" i="1"/>
  <c r="CY581" i="1"/>
  <c r="CW581" i="1"/>
  <c r="AI578" i="1"/>
  <c r="DA579" i="1"/>
  <c r="DB579" i="1" s="1"/>
  <c r="DC579" i="1" s="1"/>
  <c r="AZ580" i="1"/>
  <c r="M580" i="1"/>
  <c r="BB580" i="1"/>
  <c r="U580" i="1"/>
  <c r="Q579" i="1"/>
  <c r="R579" i="1" s="1"/>
  <c r="S579" i="1" s="1"/>
  <c r="Q578" i="1"/>
  <c r="R578" i="1" s="1"/>
  <c r="S578" i="1" s="1"/>
  <c r="AA577" i="1"/>
  <c r="S576" i="1"/>
  <c r="W584" i="1"/>
  <c r="O584" i="1"/>
  <c r="T582" i="1"/>
  <c r="L582" i="1"/>
  <c r="X579" i="1"/>
  <c r="Y579" i="1" s="1"/>
  <c r="Z579" i="1" s="1"/>
  <c r="CP582" i="1"/>
  <c r="Y578" i="1"/>
  <c r="Z578" i="1" s="1"/>
  <c r="CR580" i="1"/>
  <c r="DQ580" i="1"/>
  <c r="CX581" i="1"/>
  <c r="H582" i="1"/>
  <c r="I582" i="1" s="1"/>
  <c r="DR579" i="1"/>
  <c r="DS579" i="1" s="1"/>
  <c r="E582" i="1"/>
  <c r="D583" i="1"/>
  <c r="G584" i="1"/>
  <c r="F585" i="1"/>
  <c r="AV196" i="1" l="1"/>
  <c r="AU196" i="1"/>
  <c r="BY580" i="1"/>
  <c r="BZ580" i="1" s="1"/>
  <c r="BW581" i="1" a="1"/>
  <c r="BW581" i="1" s="1"/>
  <c r="BX581" i="1" s="1"/>
  <c r="CB578" i="1"/>
  <c r="CF192" i="1"/>
  <c r="CJ192" i="1" s="1"/>
  <c r="CE192" i="1"/>
  <c r="CL192" i="1" s="1"/>
  <c r="CD192" i="1"/>
  <c r="CH192" i="1" s="1"/>
  <c r="K582" i="1"/>
  <c r="DP582" i="1"/>
  <c r="CZ581" i="1"/>
  <c r="BC580" i="1"/>
  <c r="BA580" i="1"/>
  <c r="CQ582" i="1"/>
  <c r="V584" i="1"/>
  <c r="N584" i="1"/>
  <c r="AH584" i="1"/>
  <c r="AD584" i="1"/>
  <c r="AJ581" i="1"/>
  <c r="AK581" i="1" s="1"/>
  <c r="AL581" i="1" s="1"/>
  <c r="AF581" i="1"/>
  <c r="AG580" i="1"/>
  <c r="AB580" i="1"/>
  <c r="AC580" i="1" s="1"/>
  <c r="AE580" i="1" s="1"/>
  <c r="CV196" i="1"/>
  <c r="BT192" i="1"/>
  <c r="AM197" i="1"/>
  <c r="BK196" i="1"/>
  <c r="BG196" i="1"/>
  <c r="CY582" i="1"/>
  <c r="CW582" i="1"/>
  <c r="AI579" i="1"/>
  <c r="DA580" i="1"/>
  <c r="DB580" i="1" s="1"/>
  <c r="DC580" i="1" s="1"/>
  <c r="AZ581" i="1"/>
  <c r="M581" i="1"/>
  <c r="BB581" i="1"/>
  <c r="U581" i="1"/>
  <c r="X581" i="1" s="1"/>
  <c r="AA578" i="1"/>
  <c r="AA579" i="1"/>
  <c r="W585" i="1"/>
  <c r="O585" i="1"/>
  <c r="T583" i="1"/>
  <c r="L583" i="1"/>
  <c r="CP583" i="1"/>
  <c r="P580" i="1"/>
  <c r="X580" i="1"/>
  <c r="Y580" i="1" s="1"/>
  <c r="Z580" i="1" s="1"/>
  <c r="CR581" i="1"/>
  <c r="DQ581" i="1"/>
  <c r="CX582" i="1"/>
  <c r="H583" i="1"/>
  <c r="I583" i="1" s="1"/>
  <c r="DR580" i="1"/>
  <c r="DS580" i="1" s="1"/>
  <c r="E583" i="1"/>
  <c r="D584" i="1"/>
  <c r="G585" i="1"/>
  <c r="F586" i="1"/>
  <c r="AO197" i="1" l="1"/>
  <c r="AP197" i="1"/>
  <c r="AQ197" i="1"/>
  <c r="AR197" i="1"/>
  <c r="AS197" i="1"/>
  <c r="AW197" i="1"/>
  <c r="BY581" i="1"/>
  <c r="BZ581" i="1" s="1"/>
  <c r="DA581" i="1"/>
  <c r="DB581" i="1" s="1"/>
  <c r="DC581" i="1" s="1"/>
  <c r="BW582" i="1" a="1"/>
  <c r="BW582" i="1" s="1"/>
  <c r="BX582" i="1" s="1"/>
  <c r="CB579" i="1"/>
  <c r="CG192" i="1"/>
  <c r="CM192" i="1" s="1"/>
  <c r="CK197" i="1"/>
  <c r="K583" i="1"/>
  <c r="DP583" i="1"/>
  <c r="CZ582" i="1"/>
  <c r="CQ583" i="1"/>
  <c r="BC581" i="1"/>
  <c r="BA581" i="1"/>
  <c r="V585" i="1"/>
  <c r="N585" i="1"/>
  <c r="AH585" i="1"/>
  <c r="AD585" i="1"/>
  <c r="AJ582" i="1"/>
  <c r="AK582" i="1" s="1"/>
  <c r="AL582" i="1" s="1"/>
  <c r="AF582" i="1"/>
  <c r="AG581" i="1"/>
  <c r="AB581" i="1"/>
  <c r="AC581" i="1" s="1"/>
  <c r="AE581" i="1" s="1"/>
  <c r="CS197" i="1"/>
  <c r="BQ193" i="1"/>
  <c r="BS193" i="1" s="1"/>
  <c r="CY583" i="1"/>
  <c r="CW583" i="1"/>
  <c r="AI580" i="1"/>
  <c r="AZ582" i="1"/>
  <c r="U582" i="1"/>
  <c r="M582" i="1"/>
  <c r="BB582" i="1"/>
  <c r="Q580" i="1"/>
  <c r="R580" i="1" s="1"/>
  <c r="S580" i="1" s="1"/>
  <c r="W586" i="1"/>
  <c r="O586" i="1"/>
  <c r="T584" i="1"/>
  <c r="L584" i="1"/>
  <c r="CP584" i="1"/>
  <c r="P581" i="1"/>
  <c r="Y581" i="1"/>
  <c r="Z581" i="1" s="1"/>
  <c r="CR582" i="1"/>
  <c r="DQ582" i="1"/>
  <c r="CX583" i="1"/>
  <c r="H584" i="1"/>
  <c r="I584" i="1" s="1"/>
  <c r="DR581" i="1"/>
  <c r="DS581" i="1" s="1"/>
  <c r="E584" i="1"/>
  <c r="D585" i="1"/>
  <c r="G586" i="1"/>
  <c r="F587" i="1"/>
  <c r="AT197" i="1" l="1"/>
  <c r="AN197" i="1" s="1"/>
  <c r="BY582" i="1"/>
  <c r="BZ582" i="1" s="1"/>
  <c r="BW583" i="1" a="1"/>
  <c r="BW583" i="1" s="1"/>
  <c r="BX583" i="1" s="1"/>
  <c r="CB580" i="1"/>
  <c r="CF193" i="1"/>
  <c r="CJ193" i="1" s="1"/>
  <c r="CE193" i="1"/>
  <c r="CL193" i="1" s="1"/>
  <c r="CI197" i="1"/>
  <c r="BT193" i="1"/>
  <c r="CD193" i="1"/>
  <c r="CH193" i="1" s="1"/>
  <c r="K584" i="1"/>
  <c r="DP584" i="1"/>
  <c r="CZ583" i="1"/>
  <c r="BP197" i="1"/>
  <c r="BC582" i="1"/>
  <c r="BA582" i="1"/>
  <c r="CQ584" i="1"/>
  <c r="V586" i="1"/>
  <c r="N586" i="1"/>
  <c r="AH586" i="1"/>
  <c r="AD586" i="1"/>
  <c r="AJ583" i="1"/>
  <c r="AK583" i="1" s="1"/>
  <c r="AL583" i="1" s="1"/>
  <c r="AF583" i="1"/>
  <c r="AG582" i="1"/>
  <c r="AB582" i="1"/>
  <c r="AC582" i="1" s="1"/>
  <c r="AE582" i="1" s="1"/>
  <c r="BI197" i="1"/>
  <c r="CU197" i="1"/>
  <c r="BH197" i="1"/>
  <c r="BJ197" i="1"/>
  <c r="BD197" i="1"/>
  <c r="CT197" i="1"/>
  <c r="BF197" i="1"/>
  <c r="BE197" i="1"/>
  <c r="CY584" i="1"/>
  <c r="CW584" i="1"/>
  <c r="AI581" i="1"/>
  <c r="DA582" i="1"/>
  <c r="DB582" i="1" s="1"/>
  <c r="DC582" i="1" s="1"/>
  <c r="AZ583" i="1"/>
  <c r="U583" i="1"/>
  <c r="M583" i="1"/>
  <c r="BB583" i="1"/>
  <c r="Q581" i="1"/>
  <c r="R581" i="1" s="1"/>
  <c r="S581" i="1" s="1"/>
  <c r="AA580" i="1"/>
  <c r="W587" i="1"/>
  <c r="O587" i="1"/>
  <c r="T585" i="1"/>
  <c r="L585" i="1"/>
  <c r="CP585" i="1"/>
  <c r="P582" i="1"/>
  <c r="X582" i="1"/>
  <c r="Y582" i="1" s="1"/>
  <c r="Z582" i="1" s="1"/>
  <c r="CR583" i="1"/>
  <c r="DQ583" i="1"/>
  <c r="CX584" i="1"/>
  <c r="H585" i="1"/>
  <c r="I585" i="1" s="1"/>
  <c r="DR582" i="1"/>
  <c r="DS582" i="1" s="1"/>
  <c r="D586" i="1"/>
  <c r="E585" i="1"/>
  <c r="G587" i="1"/>
  <c r="F588" i="1"/>
  <c r="AV197" i="1" l="1"/>
  <c r="AU197" i="1"/>
  <c r="BY583" i="1"/>
  <c r="BZ583" i="1" s="1"/>
  <c r="BW584" i="1" a="1"/>
  <c r="BW584" i="1" s="1"/>
  <c r="BX584" i="1" s="1"/>
  <c r="DA583" i="1"/>
  <c r="DB583" i="1" s="1"/>
  <c r="DC583" i="1" s="1"/>
  <c r="CB581" i="1"/>
  <c r="CG193" i="1"/>
  <c r="K585" i="1"/>
  <c r="DP585" i="1"/>
  <c r="CZ584" i="1"/>
  <c r="BC583" i="1"/>
  <c r="BA583" i="1"/>
  <c r="CQ585" i="1"/>
  <c r="V587" i="1"/>
  <c r="N587" i="1"/>
  <c r="AH587" i="1"/>
  <c r="AD587" i="1"/>
  <c r="DA584" i="1"/>
  <c r="DB584" i="1" s="1"/>
  <c r="AJ584" i="1"/>
  <c r="AK584" i="1" s="1"/>
  <c r="AL584" i="1" s="1"/>
  <c r="AF584" i="1"/>
  <c r="AG583" i="1"/>
  <c r="AB583" i="1"/>
  <c r="AC583" i="1" s="1"/>
  <c r="AE583" i="1" s="1"/>
  <c r="BK197" i="1"/>
  <c r="CV197" i="1"/>
  <c r="BG197" i="1"/>
  <c r="AM198" i="1"/>
  <c r="CY585" i="1"/>
  <c r="CW585" i="1"/>
  <c r="AI582" i="1"/>
  <c r="AZ584" i="1"/>
  <c r="BB584" i="1"/>
  <c r="U584" i="1"/>
  <c r="M584" i="1"/>
  <c r="Q582" i="1"/>
  <c r="R582" i="1" s="1"/>
  <c r="S582" i="1" s="1"/>
  <c r="AA581" i="1"/>
  <c r="W588" i="1"/>
  <c r="O588" i="1"/>
  <c r="T586" i="1"/>
  <c r="L586" i="1"/>
  <c r="CP586" i="1"/>
  <c r="X583" i="1"/>
  <c r="CR584" i="1"/>
  <c r="P583" i="1"/>
  <c r="DQ584" i="1"/>
  <c r="CX585" i="1"/>
  <c r="H586" i="1"/>
  <c r="I586" i="1" s="1"/>
  <c r="DR583" i="1"/>
  <c r="DS583" i="1" s="1"/>
  <c r="D587" i="1"/>
  <c r="E586" i="1"/>
  <c r="G588" i="1"/>
  <c r="F589" i="1"/>
  <c r="DC584" i="1" l="1"/>
  <c r="AO198" i="1"/>
  <c r="AP198" i="1"/>
  <c r="AQ198" i="1"/>
  <c r="AR198" i="1"/>
  <c r="AS198" i="1"/>
  <c r="AW198" i="1"/>
  <c r="BW585" i="1" a="1"/>
  <c r="BW585" i="1" s="1"/>
  <c r="BX585" i="1" s="1"/>
  <c r="DA585" i="1"/>
  <c r="DB585" i="1" s="1"/>
  <c r="DC585" i="1" s="1"/>
  <c r="BY584" i="1"/>
  <c r="BZ584" i="1" s="1"/>
  <c r="CB582" i="1"/>
  <c r="CK198" i="1"/>
  <c r="K586" i="1"/>
  <c r="DP586" i="1"/>
  <c r="CZ585" i="1"/>
  <c r="BC584" i="1"/>
  <c r="BA584" i="1"/>
  <c r="CM193" i="1"/>
  <c r="CQ586" i="1"/>
  <c r="V588" i="1"/>
  <c r="N588" i="1"/>
  <c r="AH588" i="1"/>
  <c r="AD588" i="1"/>
  <c r="AJ585" i="1"/>
  <c r="AK585" i="1" s="1"/>
  <c r="AL585" i="1" s="1"/>
  <c r="AF585" i="1"/>
  <c r="AG584" i="1"/>
  <c r="AB584" i="1"/>
  <c r="AC584" i="1" s="1"/>
  <c r="AE584" i="1" s="1"/>
  <c r="CS198" i="1"/>
  <c r="BQ194" i="1"/>
  <c r="CY586" i="1"/>
  <c r="CW586" i="1"/>
  <c r="AI583" i="1"/>
  <c r="AZ585" i="1"/>
  <c r="BB585" i="1"/>
  <c r="M585" i="1"/>
  <c r="U585" i="1"/>
  <c r="Q583" i="1"/>
  <c r="R583" i="1" s="1"/>
  <c r="S583" i="1" s="1"/>
  <c r="AA582" i="1"/>
  <c r="W589" i="1"/>
  <c r="O589" i="1"/>
  <c r="T587" i="1"/>
  <c r="L587" i="1"/>
  <c r="Y583" i="1"/>
  <c r="Z583" i="1" s="1"/>
  <c r="CP587" i="1"/>
  <c r="P584" i="1"/>
  <c r="X584" i="1"/>
  <c r="CR585" i="1"/>
  <c r="DQ585" i="1"/>
  <c r="CX586" i="1"/>
  <c r="H587" i="1"/>
  <c r="I587" i="1" s="1"/>
  <c r="DR584" i="1"/>
  <c r="DS584" i="1" s="1"/>
  <c r="E587" i="1"/>
  <c r="D588" i="1"/>
  <c r="G589" i="1"/>
  <c r="F590" i="1"/>
  <c r="AT198" i="1" l="1"/>
  <c r="BY585" i="1"/>
  <c r="BZ585" i="1" s="1"/>
  <c r="BW586" i="1" a="1"/>
  <c r="BW586" i="1" s="1"/>
  <c r="BX586" i="1" s="1"/>
  <c r="DA586" i="1"/>
  <c r="DB586" i="1" s="1"/>
  <c r="DC586" i="1" s="1"/>
  <c r="CB583" i="1"/>
  <c r="CI198" i="1"/>
  <c r="K587" i="1"/>
  <c r="DP587" i="1"/>
  <c r="CZ586" i="1"/>
  <c r="BP198" i="1"/>
  <c r="BC585" i="1"/>
  <c r="BA585" i="1"/>
  <c r="CQ587" i="1"/>
  <c r="V589" i="1"/>
  <c r="N589" i="1"/>
  <c r="AH589" i="1"/>
  <c r="AD589" i="1"/>
  <c r="AJ586" i="1"/>
  <c r="AK586" i="1" s="1"/>
  <c r="AL586" i="1" s="1"/>
  <c r="AF586" i="1"/>
  <c r="AG585" i="1"/>
  <c r="AB585" i="1"/>
  <c r="AC585" i="1" s="1"/>
  <c r="AE585" i="1" s="1"/>
  <c r="BF198" i="1"/>
  <c r="CT198" i="1"/>
  <c r="BH198" i="1"/>
  <c r="CU198" i="1"/>
  <c r="BE198" i="1"/>
  <c r="BS194" i="1"/>
  <c r="BJ198" i="1"/>
  <c r="BI198" i="1"/>
  <c r="BD198" i="1"/>
  <c r="CY587" i="1"/>
  <c r="CW587" i="1"/>
  <c r="AI584" i="1"/>
  <c r="AZ586" i="1"/>
  <c r="U586" i="1"/>
  <c r="BB586" i="1"/>
  <c r="Q584" i="1"/>
  <c r="R584" i="1" s="1"/>
  <c r="S584" i="1" s="1"/>
  <c r="AA583" i="1"/>
  <c r="W590" i="1"/>
  <c r="O590" i="1"/>
  <c r="T588" i="1"/>
  <c r="L588" i="1"/>
  <c r="CP588" i="1"/>
  <c r="M586" i="1"/>
  <c r="X585" i="1"/>
  <c r="Y584" i="1"/>
  <c r="Z584" i="1" s="1"/>
  <c r="P585" i="1"/>
  <c r="CR586" i="1"/>
  <c r="DQ586" i="1"/>
  <c r="CX587" i="1"/>
  <c r="H588" i="1"/>
  <c r="I588" i="1" s="1"/>
  <c r="DR585" i="1"/>
  <c r="DS585" i="1" s="1"/>
  <c r="D589" i="1"/>
  <c r="E588" i="1"/>
  <c r="G590" i="1"/>
  <c r="F591" i="1"/>
  <c r="AN198" i="1" l="1"/>
  <c r="AU198" i="1" s="1"/>
  <c r="BY586" i="1"/>
  <c r="BZ586" i="1" s="1"/>
  <c r="BW587" i="1" a="1"/>
  <c r="BW587" i="1" s="1"/>
  <c r="BX587" i="1" s="1"/>
  <c r="CB584" i="1"/>
  <c r="CF194" i="1"/>
  <c r="CJ194" i="1" s="1"/>
  <c r="CE194" i="1"/>
  <c r="CL194" i="1" s="1"/>
  <c r="BT194" i="1"/>
  <c r="CD194" i="1"/>
  <c r="CH194" i="1" s="1"/>
  <c r="K588" i="1"/>
  <c r="DP588" i="1"/>
  <c r="CZ587" i="1"/>
  <c r="BC586" i="1"/>
  <c r="BA586" i="1"/>
  <c r="CQ588" i="1"/>
  <c r="V590" i="1"/>
  <c r="N590" i="1"/>
  <c r="AH590" i="1"/>
  <c r="AD590" i="1"/>
  <c r="AJ587" i="1"/>
  <c r="AK587" i="1" s="1"/>
  <c r="AL587" i="1" s="1"/>
  <c r="AF587" i="1"/>
  <c r="AG586" i="1"/>
  <c r="AB586" i="1"/>
  <c r="AC586" i="1" s="1"/>
  <c r="AE586" i="1" s="1"/>
  <c r="CV198" i="1"/>
  <c r="AM199" i="1"/>
  <c r="BK198" i="1"/>
  <c r="BG198" i="1"/>
  <c r="CY588" i="1"/>
  <c r="CW588" i="1"/>
  <c r="AI585" i="1"/>
  <c r="AZ587" i="1"/>
  <c r="U587" i="1"/>
  <c r="M587" i="1"/>
  <c r="BB587" i="1"/>
  <c r="Q585" i="1"/>
  <c r="R585" i="1" s="1"/>
  <c r="S585" i="1" s="1"/>
  <c r="AA584" i="1"/>
  <c r="W591" i="1"/>
  <c r="O591" i="1"/>
  <c r="T589" i="1"/>
  <c r="L589" i="1"/>
  <c r="CP589" i="1"/>
  <c r="P586" i="1"/>
  <c r="Y585" i="1"/>
  <c r="Z585" i="1" s="1"/>
  <c r="X586" i="1"/>
  <c r="Y586" i="1" s="1"/>
  <c r="Z586" i="1" s="1"/>
  <c r="CR587" i="1"/>
  <c r="DQ587" i="1"/>
  <c r="CX588" i="1"/>
  <c r="H589" i="1"/>
  <c r="I589" i="1" s="1"/>
  <c r="DR586" i="1"/>
  <c r="DS586" i="1" s="1"/>
  <c r="E589" i="1"/>
  <c r="D590" i="1"/>
  <c r="G591" i="1"/>
  <c r="F592" i="1"/>
  <c r="AV198" i="1" l="1"/>
  <c r="AR199" i="1"/>
  <c r="AS199" i="1"/>
  <c r="AO199" i="1"/>
  <c r="AP199" i="1"/>
  <c r="AQ199" i="1"/>
  <c r="AW199" i="1"/>
  <c r="CC584" i="1"/>
  <c r="CC585" i="1" s="1"/>
  <c r="CC586" i="1" s="1"/>
  <c r="CC587" i="1" s="1"/>
  <c r="CC588" i="1" s="1"/>
  <c r="CC589" i="1" s="1"/>
  <c r="CC590" i="1" s="1"/>
  <c r="CC591" i="1" s="1"/>
  <c r="BY587" i="1"/>
  <c r="BZ587" i="1" s="1"/>
  <c r="DA587" i="1"/>
  <c r="DB587" i="1" s="1"/>
  <c r="DC587" i="1" s="1"/>
  <c r="BW588" i="1" a="1"/>
  <c r="BW588" i="1" s="1"/>
  <c r="BX588" i="1" s="1"/>
  <c r="DA588" i="1"/>
  <c r="DB588" i="1" s="1"/>
  <c r="CB585" i="1"/>
  <c r="CG194" i="1"/>
  <c r="CK199" i="1"/>
  <c r="K589" i="1"/>
  <c r="DP589" i="1"/>
  <c r="CZ588" i="1"/>
  <c r="BC587" i="1"/>
  <c r="BA587" i="1"/>
  <c r="CQ589" i="1"/>
  <c r="V591" i="1"/>
  <c r="N591" i="1"/>
  <c r="AH591" i="1"/>
  <c r="AD591" i="1"/>
  <c r="AJ588" i="1"/>
  <c r="AK588" i="1" s="1"/>
  <c r="AL588" i="1" s="1"/>
  <c r="AF588" i="1"/>
  <c r="AG587" i="1"/>
  <c r="AB587" i="1"/>
  <c r="AC587" i="1" s="1"/>
  <c r="AE587" i="1" s="1"/>
  <c r="CS199" i="1"/>
  <c r="BQ195" i="1"/>
  <c r="BS195" i="1" s="1"/>
  <c r="CY589" i="1"/>
  <c r="CW589" i="1"/>
  <c r="AI586" i="1"/>
  <c r="AZ588" i="1"/>
  <c r="M588" i="1"/>
  <c r="U588" i="1"/>
  <c r="BB588" i="1"/>
  <c r="Q586" i="1"/>
  <c r="R586" i="1" s="1"/>
  <c r="S586" i="1" s="1"/>
  <c r="AA585" i="1"/>
  <c r="W592" i="1"/>
  <c r="O592" i="1"/>
  <c r="T590" i="1"/>
  <c r="L590" i="1"/>
  <c r="CP590" i="1"/>
  <c r="P587" i="1"/>
  <c r="X587" i="1"/>
  <c r="DQ588" i="1"/>
  <c r="CR588" i="1"/>
  <c r="CX589" i="1"/>
  <c r="H590" i="1"/>
  <c r="I590" i="1" s="1"/>
  <c r="DR587" i="1"/>
  <c r="DS587" i="1" s="1"/>
  <c r="E590" i="1"/>
  <c r="D591" i="1"/>
  <c r="G592" i="1"/>
  <c r="F593" i="1"/>
  <c r="AT199" i="1" l="1"/>
  <c r="AN199" i="1" s="1"/>
  <c r="DC588" i="1"/>
  <c r="CC592" i="1"/>
  <c r="BY588" i="1"/>
  <c r="BZ588" i="1" s="1"/>
  <c r="BW589" i="1" a="1"/>
  <c r="BW589" i="1" s="1"/>
  <c r="BX589" i="1" s="1"/>
  <c r="CB586" i="1"/>
  <c r="CM194" i="1"/>
  <c r="CF195" i="1"/>
  <c r="CJ195" i="1" s="1"/>
  <c r="CE195" i="1"/>
  <c r="CL195" i="1" s="1"/>
  <c r="CI199" i="1"/>
  <c r="CD195" i="1"/>
  <c r="CH195" i="1" s="1"/>
  <c r="K590" i="1"/>
  <c r="DP590" i="1"/>
  <c r="CZ589" i="1"/>
  <c r="BP199" i="1"/>
  <c r="BC588" i="1"/>
  <c r="BA588" i="1"/>
  <c r="CQ590" i="1"/>
  <c r="V592" i="1"/>
  <c r="N592" i="1"/>
  <c r="AH592" i="1"/>
  <c r="AD592" i="1"/>
  <c r="AJ589" i="1"/>
  <c r="AK589" i="1" s="1"/>
  <c r="AL589" i="1" s="1"/>
  <c r="AF589" i="1"/>
  <c r="AG588" i="1"/>
  <c r="AB588" i="1"/>
  <c r="AC588" i="1" s="1"/>
  <c r="AE588" i="1" s="1"/>
  <c r="CU199" i="1"/>
  <c r="BF199" i="1"/>
  <c r="CT199" i="1"/>
  <c r="BE199" i="1"/>
  <c r="BD199" i="1"/>
  <c r="BT195" i="1"/>
  <c r="BJ199" i="1"/>
  <c r="BI199" i="1"/>
  <c r="BH199" i="1"/>
  <c r="CY590" i="1"/>
  <c r="CW590" i="1"/>
  <c r="AI587" i="1"/>
  <c r="AZ589" i="1"/>
  <c r="BB589" i="1"/>
  <c r="U589" i="1"/>
  <c r="Q587" i="1"/>
  <c r="R587" i="1" s="1"/>
  <c r="S587" i="1" s="1"/>
  <c r="AA586" i="1"/>
  <c r="W593" i="1"/>
  <c r="O593" i="1"/>
  <c r="T591" i="1"/>
  <c r="L591" i="1"/>
  <c r="CP591" i="1"/>
  <c r="M589" i="1"/>
  <c r="Y587" i="1"/>
  <c r="Z587" i="1" s="1"/>
  <c r="P588" i="1"/>
  <c r="X588" i="1"/>
  <c r="Y588" i="1" s="1"/>
  <c r="Z588" i="1" s="1"/>
  <c r="CR589" i="1"/>
  <c r="DQ589" i="1"/>
  <c r="CX590" i="1"/>
  <c r="H591" i="1"/>
  <c r="I591" i="1" s="1"/>
  <c r="DR588" i="1"/>
  <c r="DS588" i="1" s="1"/>
  <c r="E591" i="1"/>
  <c r="D592" i="1"/>
  <c r="G593" i="1"/>
  <c r="F594" i="1"/>
  <c r="AV199" i="1" l="1"/>
  <c r="AU199" i="1"/>
  <c r="CC593" i="1"/>
  <c r="BY589" i="1"/>
  <c r="BZ589" i="1" s="1"/>
  <c r="BW590" i="1" a="1"/>
  <c r="BW590" i="1" s="1"/>
  <c r="BX590" i="1" s="1"/>
  <c r="DA590" i="1"/>
  <c r="DB590" i="1" s="1"/>
  <c r="CB587" i="1"/>
  <c r="CG195" i="1"/>
  <c r="K591" i="1"/>
  <c r="DP591" i="1"/>
  <c r="CZ590" i="1"/>
  <c r="BC589" i="1"/>
  <c r="BA589" i="1"/>
  <c r="CQ591" i="1"/>
  <c r="V593" i="1"/>
  <c r="N593" i="1"/>
  <c r="AH593" i="1"/>
  <c r="AD593" i="1"/>
  <c r="AJ590" i="1"/>
  <c r="AK590" i="1" s="1"/>
  <c r="AL590" i="1" s="1"/>
  <c r="AF590" i="1"/>
  <c r="AB589" i="1"/>
  <c r="AC589" i="1" s="1"/>
  <c r="AE589" i="1" s="1"/>
  <c r="CV199" i="1"/>
  <c r="BG199" i="1"/>
  <c r="BK199" i="1"/>
  <c r="AM200" i="1"/>
  <c r="CY591" i="1"/>
  <c r="CW591" i="1"/>
  <c r="AI588" i="1"/>
  <c r="DA589" i="1"/>
  <c r="DB589" i="1" s="1"/>
  <c r="DC589" i="1" s="1"/>
  <c r="AZ590" i="1"/>
  <c r="U590" i="1"/>
  <c r="BB590" i="1"/>
  <c r="M590" i="1"/>
  <c r="AG589" i="1"/>
  <c r="Q588" i="1"/>
  <c r="R588" i="1" s="1"/>
  <c r="S588" i="1" s="1"/>
  <c r="AA587" i="1"/>
  <c r="W594" i="1"/>
  <c r="O594" i="1"/>
  <c r="T592" i="1"/>
  <c r="L592" i="1"/>
  <c r="CP592" i="1"/>
  <c r="P589" i="1"/>
  <c r="X589" i="1"/>
  <c r="Y589" i="1" s="1"/>
  <c r="Z589" i="1" s="1"/>
  <c r="DQ590" i="1"/>
  <c r="CR590" i="1"/>
  <c r="CX591" i="1"/>
  <c r="H592" i="1"/>
  <c r="I592" i="1" s="1"/>
  <c r="DR589" i="1"/>
  <c r="DS589" i="1" s="1"/>
  <c r="E592" i="1"/>
  <c r="D593" i="1"/>
  <c r="G594" i="1"/>
  <c r="F595" i="1"/>
  <c r="AO200" i="1" l="1"/>
  <c r="BD200" i="1" s="1"/>
  <c r="AP200" i="1"/>
  <c r="AQ200" i="1"/>
  <c r="AR200" i="1"/>
  <c r="AS200" i="1"/>
  <c r="AW200" i="1"/>
  <c r="CC594" i="1"/>
  <c r="BY590" i="1"/>
  <c r="BZ590" i="1" s="1"/>
  <c r="BW591" i="1" a="1"/>
  <c r="BW591" i="1" s="1"/>
  <c r="BX591" i="1" s="1"/>
  <c r="CB588" i="1"/>
  <c r="CK200" i="1"/>
  <c r="CM195" i="1"/>
  <c r="K592" i="1"/>
  <c r="DP592" i="1"/>
  <c r="CZ591" i="1"/>
  <c r="BC590" i="1"/>
  <c r="BA590" i="1"/>
  <c r="CQ592" i="1"/>
  <c r="V594" i="1"/>
  <c r="N594" i="1"/>
  <c r="AH594" i="1"/>
  <c r="AD594" i="1"/>
  <c r="AJ591" i="1"/>
  <c r="AK591" i="1" s="1"/>
  <c r="AL591" i="1" s="1"/>
  <c r="AF591" i="1"/>
  <c r="AG590" i="1"/>
  <c r="AB590" i="1"/>
  <c r="AC590" i="1" s="1"/>
  <c r="AE590" i="1" s="1"/>
  <c r="BQ196" i="1"/>
  <c r="BS196" i="1" s="1"/>
  <c r="CS200" i="1"/>
  <c r="CY592" i="1"/>
  <c r="CW592" i="1"/>
  <c r="AI589" i="1"/>
  <c r="DC590" i="1"/>
  <c r="AZ591" i="1"/>
  <c r="M591" i="1"/>
  <c r="BB591" i="1"/>
  <c r="U591" i="1"/>
  <c r="Q589" i="1"/>
  <c r="R589" i="1" s="1"/>
  <c r="S589" i="1" s="1"/>
  <c r="AA588" i="1"/>
  <c r="W595" i="1"/>
  <c r="O595" i="1"/>
  <c r="T593" i="1"/>
  <c r="L593" i="1"/>
  <c r="CP593" i="1"/>
  <c r="X590" i="1"/>
  <c r="Y590" i="1" s="1"/>
  <c r="Z590" i="1" s="1"/>
  <c r="P590" i="1"/>
  <c r="CR591" i="1"/>
  <c r="DQ591" i="1"/>
  <c r="CX592" i="1"/>
  <c r="H593" i="1"/>
  <c r="I593" i="1" s="1"/>
  <c r="DR590" i="1"/>
  <c r="DS590" i="1" s="1"/>
  <c r="E593" i="1"/>
  <c r="D594" i="1"/>
  <c r="G595" i="1"/>
  <c r="F596" i="1"/>
  <c r="AT200" i="1" l="1"/>
  <c r="AN200" i="1" s="1"/>
  <c r="AU200" i="1" s="1"/>
  <c r="CC595" i="1"/>
  <c r="BY591" i="1"/>
  <c r="BZ591" i="1" s="1"/>
  <c r="DA591" i="1"/>
  <c r="DB591" i="1" s="1"/>
  <c r="DC591" i="1" s="1"/>
  <c r="BW592" i="1" a="1"/>
  <c r="BW592" i="1" s="1"/>
  <c r="BX592" i="1" s="1"/>
  <c r="CB589" i="1"/>
  <c r="CF196" i="1"/>
  <c r="CJ196" i="1" s="1"/>
  <c r="CE196" i="1"/>
  <c r="CL196" i="1" s="1"/>
  <c r="CI200" i="1"/>
  <c r="BT196" i="1"/>
  <c r="CD196" i="1"/>
  <c r="CH196" i="1" s="1"/>
  <c r="K593" i="1"/>
  <c r="DP593" i="1"/>
  <c r="CZ592" i="1"/>
  <c r="BJ200" i="1"/>
  <c r="BP200" i="1"/>
  <c r="BC591" i="1"/>
  <c r="BA591" i="1"/>
  <c r="CQ593" i="1"/>
  <c r="V595" i="1"/>
  <c r="N595" i="1"/>
  <c r="AH595" i="1"/>
  <c r="AD595" i="1"/>
  <c r="DA592" i="1"/>
  <c r="DB592" i="1" s="1"/>
  <c r="AJ592" i="1"/>
  <c r="AK592" i="1" s="1"/>
  <c r="AL592" i="1" s="1"/>
  <c r="AF592" i="1"/>
  <c r="AG591" i="1"/>
  <c r="AB591" i="1"/>
  <c r="AC591" i="1" s="1"/>
  <c r="AE591" i="1" s="1"/>
  <c r="CU200" i="1"/>
  <c r="BH200" i="1"/>
  <c r="BI200" i="1"/>
  <c r="BE200" i="1"/>
  <c r="CT200" i="1"/>
  <c r="BF200" i="1"/>
  <c r="CY593" i="1"/>
  <c r="CW593" i="1"/>
  <c r="AI590" i="1"/>
  <c r="AZ592" i="1"/>
  <c r="M592" i="1"/>
  <c r="U592" i="1"/>
  <c r="BB592" i="1"/>
  <c r="Q590" i="1"/>
  <c r="R590" i="1" s="1"/>
  <c r="S590" i="1" s="1"/>
  <c r="AA589" i="1"/>
  <c r="W596" i="1"/>
  <c r="O596" i="1"/>
  <c r="T594" i="1"/>
  <c r="L594" i="1"/>
  <c r="CP594" i="1"/>
  <c r="P591" i="1"/>
  <c r="CR592" i="1"/>
  <c r="X591" i="1"/>
  <c r="DQ592" i="1"/>
  <c r="CX593" i="1"/>
  <c r="H594" i="1"/>
  <c r="I594" i="1" s="1"/>
  <c r="DR591" i="1"/>
  <c r="DS591" i="1" s="1"/>
  <c r="D595" i="1"/>
  <c r="E594" i="1"/>
  <c r="G596" i="1"/>
  <c r="F597" i="1"/>
  <c r="AV200" i="1" l="1"/>
  <c r="BY592" i="1"/>
  <c r="BZ592" i="1" s="1"/>
  <c r="BW593" i="1" a="1"/>
  <c r="BW593" i="1" s="1"/>
  <c r="BX593" i="1" s="1"/>
  <c r="DC592" i="1"/>
  <c r="CB590" i="1"/>
  <c r="CG196" i="1"/>
  <c r="K594" i="1"/>
  <c r="DP594" i="1"/>
  <c r="CZ593" i="1"/>
  <c r="BC592" i="1"/>
  <c r="BA592" i="1"/>
  <c r="CQ594" i="1"/>
  <c r="V596" i="1"/>
  <c r="N596" i="1"/>
  <c r="AH596" i="1"/>
  <c r="AD596" i="1"/>
  <c r="AJ593" i="1"/>
  <c r="AK593" i="1" s="1"/>
  <c r="AL593" i="1" s="1"/>
  <c r="AF593" i="1"/>
  <c r="AG592" i="1"/>
  <c r="AB592" i="1"/>
  <c r="AC592" i="1" s="1"/>
  <c r="AE592" i="1" s="1"/>
  <c r="CV200" i="1"/>
  <c r="BK200" i="1"/>
  <c r="BG200" i="1"/>
  <c r="AM201" i="1"/>
  <c r="CY594" i="1"/>
  <c r="CW594" i="1"/>
  <c r="AI591" i="1"/>
  <c r="AZ593" i="1"/>
  <c r="BB593" i="1"/>
  <c r="M593" i="1"/>
  <c r="U593" i="1"/>
  <c r="Q591" i="1"/>
  <c r="R591" i="1" s="1"/>
  <c r="S591" i="1" s="1"/>
  <c r="AA590" i="1"/>
  <c r="W597" i="1"/>
  <c r="O597" i="1"/>
  <c r="T595" i="1"/>
  <c r="L595" i="1"/>
  <c r="CP595" i="1"/>
  <c r="X592" i="1"/>
  <c r="P592" i="1"/>
  <c r="CR593" i="1"/>
  <c r="Y591" i="1"/>
  <c r="Z591" i="1" s="1"/>
  <c r="DQ593" i="1"/>
  <c r="CX594" i="1"/>
  <c r="H595" i="1"/>
  <c r="I595" i="1" s="1"/>
  <c r="DR592" i="1"/>
  <c r="DS592" i="1" s="1"/>
  <c r="D596" i="1"/>
  <c r="E595" i="1"/>
  <c r="G597" i="1"/>
  <c r="F598" i="1"/>
  <c r="AP201" i="1" l="1"/>
  <c r="AQ201" i="1"/>
  <c r="AR201" i="1"/>
  <c r="AS201" i="1"/>
  <c r="AO201" i="1"/>
  <c r="AW201" i="1"/>
  <c r="BY593" i="1"/>
  <c r="BZ593" i="1" s="1"/>
  <c r="BW594" i="1" a="1"/>
  <c r="BW594" i="1" s="1"/>
  <c r="BX594" i="1" s="1"/>
  <c r="DA593" i="1"/>
  <c r="DB593" i="1" s="1"/>
  <c r="DC593" i="1" s="1"/>
  <c r="CB591" i="1"/>
  <c r="CK201" i="1"/>
  <c r="K595" i="1"/>
  <c r="DP595" i="1"/>
  <c r="CZ594" i="1"/>
  <c r="BC593" i="1"/>
  <c r="BA593" i="1"/>
  <c r="CM196" i="1"/>
  <c r="CQ595" i="1"/>
  <c r="V597" i="1"/>
  <c r="N597" i="1"/>
  <c r="AH597" i="1"/>
  <c r="AD597" i="1"/>
  <c r="AJ594" i="1"/>
  <c r="AK594" i="1" s="1"/>
  <c r="AL594" i="1" s="1"/>
  <c r="AF594" i="1"/>
  <c r="AG593" i="1"/>
  <c r="AB593" i="1"/>
  <c r="AC593" i="1" s="1"/>
  <c r="AE593" i="1" s="1"/>
  <c r="BQ197" i="1"/>
  <c r="BS197" i="1" s="1"/>
  <c r="CS201" i="1"/>
  <c r="CY595" i="1"/>
  <c r="CW595" i="1"/>
  <c r="AI592" i="1"/>
  <c r="AZ594" i="1"/>
  <c r="U594" i="1"/>
  <c r="BB594" i="1"/>
  <c r="Q592" i="1"/>
  <c r="R592" i="1" s="1"/>
  <c r="S592" i="1" s="1"/>
  <c r="AA591" i="1"/>
  <c r="W598" i="1"/>
  <c r="O598" i="1"/>
  <c r="T596" i="1"/>
  <c r="L596" i="1"/>
  <c r="Y592" i="1"/>
  <c r="Z592" i="1" s="1"/>
  <c r="CP596" i="1"/>
  <c r="M594" i="1"/>
  <c r="X593" i="1"/>
  <c r="Y593" i="1" s="1"/>
  <c r="Z593" i="1" s="1"/>
  <c r="P593" i="1"/>
  <c r="CR594" i="1"/>
  <c r="DQ594" i="1"/>
  <c r="CX595" i="1"/>
  <c r="H596" i="1"/>
  <c r="I596" i="1" s="1"/>
  <c r="DR593" i="1"/>
  <c r="DS593" i="1" s="1"/>
  <c r="D597" i="1"/>
  <c r="E596" i="1"/>
  <c r="G598" i="1"/>
  <c r="F599" i="1"/>
  <c r="AT201" i="1" l="1"/>
  <c r="BY594" i="1"/>
  <c r="BZ594" i="1" s="1"/>
  <c r="DA594" i="1"/>
  <c r="DB594" i="1" s="1"/>
  <c r="DC594" i="1" s="1"/>
  <c r="BW595" i="1" a="1"/>
  <c r="BW595" i="1" s="1"/>
  <c r="BX595" i="1" s="1"/>
  <c r="CB592" i="1"/>
  <c r="CF197" i="1"/>
  <c r="CJ197" i="1" s="1"/>
  <c r="CE197" i="1"/>
  <c r="CL197" i="1" s="1"/>
  <c r="CI201" i="1"/>
  <c r="CD197" i="1"/>
  <c r="CH197" i="1" s="1"/>
  <c r="K596" i="1"/>
  <c r="DP596" i="1"/>
  <c r="CZ595" i="1"/>
  <c r="BJ201" i="1"/>
  <c r="BP201" i="1"/>
  <c r="BC594" i="1"/>
  <c r="BA594" i="1"/>
  <c r="CQ596" i="1"/>
  <c r="V598" i="1"/>
  <c r="N598" i="1"/>
  <c r="AH598" i="1"/>
  <c r="AD598" i="1"/>
  <c r="DA595" i="1"/>
  <c r="DB595" i="1" s="1"/>
  <c r="AJ595" i="1"/>
  <c r="AK595" i="1" s="1"/>
  <c r="AL595" i="1" s="1"/>
  <c r="AF595" i="1"/>
  <c r="AG594" i="1"/>
  <c r="AB594" i="1"/>
  <c r="AC594" i="1" s="1"/>
  <c r="AE594" i="1" s="1"/>
  <c r="CU201" i="1"/>
  <c r="BH201" i="1"/>
  <c r="BI201" i="1"/>
  <c r="BF201" i="1"/>
  <c r="CT201" i="1"/>
  <c r="BE201" i="1"/>
  <c r="BD201" i="1"/>
  <c r="BT197" i="1"/>
  <c r="CY596" i="1"/>
  <c r="CW596" i="1"/>
  <c r="AI593" i="1"/>
  <c r="AZ595" i="1"/>
  <c r="M595" i="1"/>
  <c r="BB595" i="1"/>
  <c r="U595" i="1"/>
  <c r="Q593" i="1"/>
  <c r="R593" i="1" s="1"/>
  <c r="S593" i="1" s="1"/>
  <c r="AA592" i="1"/>
  <c r="W599" i="1"/>
  <c r="O599" i="1"/>
  <c r="T597" i="1"/>
  <c r="L597" i="1"/>
  <c r="CP597" i="1"/>
  <c r="P594" i="1"/>
  <c r="X594" i="1"/>
  <c r="Y594" i="1" s="1"/>
  <c r="Z594" i="1" s="1"/>
  <c r="DQ595" i="1"/>
  <c r="CR595" i="1"/>
  <c r="CX596" i="1"/>
  <c r="H597" i="1"/>
  <c r="I597" i="1" s="1"/>
  <c r="DR594" i="1"/>
  <c r="DS594" i="1" s="1"/>
  <c r="E597" i="1"/>
  <c r="D598" i="1"/>
  <c r="G599" i="1"/>
  <c r="F600" i="1"/>
  <c r="AN201" i="1" l="1"/>
  <c r="AV201" i="1" s="1"/>
  <c r="DC595" i="1"/>
  <c r="BY595" i="1"/>
  <c r="BZ595" i="1" s="1"/>
  <c r="BW596" i="1" a="1"/>
  <c r="BW596" i="1" s="1"/>
  <c r="BX596" i="1" s="1"/>
  <c r="CB593" i="1"/>
  <c r="CG197" i="1"/>
  <c r="K597" i="1"/>
  <c r="DP597" i="1"/>
  <c r="CZ596" i="1"/>
  <c r="BC595" i="1"/>
  <c r="BA595" i="1"/>
  <c r="CQ597" i="1"/>
  <c r="V599" i="1"/>
  <c r="N599" i="1"/>
  <c r="AD599" i="1"/>
  <c r="AH599" i="1"/>
  <c r="DA596" i="1"/>
  <c r="DB596" i="1" s="1"/>
  <c r="DC596" i="1" s="1"/>
  <c r="AJ596" i="1"/>
  <c r="AK596" i="1" s="1"/>
  <c r="AL596" i="1" s="1"/>
  <c r="AF596" i="1"/>
  <c r="AG595" i="1"/>
  <c r="AB595" i="1"/>
  <c r="AC595" i="1" s="1"/>
  <c r="AE595" i="1" s="1"/>
  <c r="CV201" i="1"/>
  <c r="BK201" i="1"/>
  <c r="AM202" i="1"/>
  <c r="BG201" i="1"/>
  <c r="CY597" i="1"/>
  <c r="CW597" i="1"/>
  <c r="AI594" i="1"/>
  <c r="AZ596" i="1"/>
  <c r="U596" i="1"/>
  <c r="M596" i="1"/>
  <c r="BB596" i="1"/>
  <c r="Q594" i="1"/>
  <c r="R594" i="1" s="1"/>
  <c r="S594" i="1" s="1"/>
  <c r="AA593" i="1"/>
  <c r="W600" i="1"/>
  <c r="O600" i="1"/>
  <c r="T598" i="1"/>
  <c r="L598" i="1"/>
  <c r="CP598" i="1"/>
  <c r="P595" i="1"/>
  <c r="DQ596" i="1"/>
  <c r="CR596" i="1"/>
  <c r="CX597" i="1"/>
  <c r="X595" i="1"/>
  <c r="H598" i="1"/>
  <c r="I598" i="1" s="1"/>
  <c r="DR595" i="1"/>
  <c r="DS595" i="1" s="1"/>
  <c r="D599" i="1"/>
  <c r="E598" i="1"/>
  <c r="G600" i="1"/>
  <c r="F601" i="1"/>
  <c r="AU201" i="1" l="1"/>
  <c r="AS202" i="1"/>
  <c r="AO202" i="1"/>
  <c r="AP202" i="1"/>
  <c r="AQ202" i="1"/>
  <c r="AR202" i="1"/>
  <c r="AW202" i="1"/>
  <c r="BY596" i="1"/>
  <c r="BZ596" i="1" s="1"/>
  <c r="BW597" i="1" a="1"/>
  <c r="BW597" i="1" s="1"/>
  <c r="BX597" i="1" s="1"/>
  <c r="CB594" i="1"/>
  <c r="CK202" i="1"/>
  <c r="K598" i="1"/>
  <c r="DP598" i="1"/>
  <c r="CZ597" i="1"/>
  <c r="BC596" i="1"/>
  <c r="BA596" i="1"/>
  <c r="CM197" i="1"/>
  <c r="CQ598" i="1"/>
  <c r="V600" i="1"/>
  <c r="N600" i="1"/>
  <c r="AH600" i="1"/>
  <c r="AD600" i="1"/>
  <c r="AJ597" i="1"/>
  <c r="AK597" i="1" s="1"/>
  <c r="AL597" i="1" s="1"/>
  <c r="AF597" i="1"/>
  <c r="AG596" i="1"/>
  <c r="AB596" i="1"/>
  <c r="AC596" i="1" s="1"/>
  <c r="AE596" i="1" s="1"/>
  <c r="CS202" i="1"/>
  <c r="BQ198" i="1"/>
  <c r="BS198" i="1" s="1"/>
  <c r="CY598" i="1"/>
  <c r="CW598" i="1"/>
  <c r="AI595" i="1"/>
  <c r="AZ597" i="1"/>
  <c r="U597" i="1"/>
  <c r="BB597" i="1"/>
  <c r="M597" i="1"/>
  <c r="Q595" i="1"/>
  <c r="R595" i="1" s="1"/>
  <c r="S595" i="1" s="1"/>
  <c r="AA594" i="1"/>
  <c r="W601" i="1"/>
  <c r="O601" i="1"/>
  <c r="T599" i="1"/>
  <c r="L599" i="1"/>
  <c r="CP599" i="1"/>
  <c r="X596" i="1"/>
  <c r="P596" i="1"/>
  <c r="Y595" i="1"/>
  <c r="Z595" i="1" s="1"/>
  <c r="DQ597" i="1"/>
  <c r="CR597" i="1"/>
  <c r="CX598" i="1"/>
  <c r="H599" i="1"/>
  <c r="I599" i="1" s="1"/>
  <c r="DR596" i="1"/>
  <c r="DS596" i="1" s="1"/>
  <c r="E599" i="1"/>
  <c r="D600" i="1"/>
  <c r="G601" i="1"/>
  <c r="F602" i="1"/>
  <c r="AT202" i="1" l="1"/>
  <c r="BY597" i="1"/>
  <c r="BZ597" i="1" s="1"/>
  <c r="DA597" i="1"/>
  <c r="DB597" i="1" s="1"/>
  <c r="DC597" i="1" s="1"/>
  <c r="BW598" i="1" a="1"/>
  <c r="BW598" i="1" s="1"/>
  <c r="BX598" i="1" s="1"/>
  <c r="DA598" i="1"/>
  <c r="DB598" i="1" s="1"/>
  <c r="CB595" i="1"/>
  <c r="CF198" i="1"/>
  <c r="CJ198" i="1" s="1"/>
  <c r="CE198" i="1"/>
  <c r="CL198" i="1" s="1"/>
  <c r="CI202" i="1"/>
  <c r="CD198" i="1"/>
  <c r="CH198" i="1" s="1"/>
  <c r="K599" i="1"/>
  <c r="DP599" i="1"/>
  <c r="CZ598" i="1"/>
  <c r="BP202" i="1"/>
  <c r="BC597" i="1"/>
  <c r="BA597" i="1"/>
  <c r="CQ599" i="1"/>
  <c r="V601" i="1"/>
  <c r="N601" i="1"/>
  <c r="AH601" i="1"/>
  <c r="AD601" i="1"/>
  <c r="AJ598" i="1"/>
  <c r="AK598" i="1" s="1"/>
  <c r="AL598" i="1" s="1"/>
  <c r="AF598" i="1"/>
  <c r="AG597" i="1"/>
  <c r="AB597" i="1"/>
  <c r="AC597" i="1" s="1"/>
  <c r="AE597" i="1" s="1"/>
  <c r="BH202" i="1"/>
  <c r="CU202" i="1"/>
  <c r="BD202" i="1"/>
  <c r="CT202" i="1"/>
  <c r="BT198" i="1"/>
  <c r="BF202" i="1"/>
  <c r="BJ202" i="1"/>
  <c r="BE202" i="1"/>
  <c r="BI202" i="1"/>
  <c r="CY599" i="1"/>
  <c r="CW599" i="1"/>
  <c r="AI596" i="1"/>
  <c r="AZ598" i="1"/>
  <c r="U598" i="1"/>
  <c r="BB598" i="1"/>
  <c r="M598" i="1"/>
  <c r="Q596" i="1"/>
  <c r="R596" i="1" s="1"/>
  <c r="S596" i="1" s="1"/>
  <c r="AA595" i="1"/>
  <c r="W602" i="1"/>
  <c r="O602" i="1"/>
  <c r="T600" i="1"/>
  <c r="L600" i="1"/>
  <c r="CP600" i="1"/>
  <c r="Y596" i="1"/>
  <c r="Z596" i="1" s="1"/>
  <c r="P597" i="1"/>
  <c r="X597" i="1"/>
  <c r="CR598" i="1"/>
  <c r="DQ598" i="1"/>
  <c r="CX599" i="1"/>
  <c r="H600" i="1"/>
  <c r="I600" i="1" s="1"/>
  <c r="DR597" i="1"/>
  <c r="DS597" i="1" s="1"/>
  <c r="E600" i="1"/>
  <c r="D601" i="1"/>
  <c r="G602" i="1"/>
  <c r="F603" i="1"/>
  <c r="AN202" i="1" l="1"/>
  <c r="AV202" i="1" s="1"/>
  <c r="DC598" i="1"/>
  <c r="BY598" i="1"/>
  <c r="BZ598" i="1" s="1"/>
  <c r="BW599" i="1" a="1"/>
  <c r="BW599" i="1" s="1"/>
  <c r="BX599" i="1" s="1"/>
  <c r="CB596" i="1"/>
  <c r="CG198" i="1"/>
  <c r="K600" i="1"/>
  <c r="DP600" i="1"/>
  <c r="CZ599" i="1"/>
  <c r="BC598" i="1"/>
  <c r="BA598" i="1"/>
  <c r="CQ600" i="1"/>
  <c r="V602" i="1"/>
  <c r="N602" i="1"/>
  <c r="AH602" i="1"/>
  <c r="AD602" i="1"/>
  <c r="DA599" i="1"/>
  <c r="DB599" i="1" s="1"/>
  <c r="DC599" i="1" s="1"/>
  <c r="AJ599" i="1"/>
  <c r="AK599" i="1" s="1"/>
  <c r="AL599" i="1" s="1"/>
  <c r="AF599" i="1"/>
  <c r="AG598" i="1"/>
  <c r="AB598" i="1"/>
  <c r="AC598" i="1" s="1"/>
  <c r="AE598" i="1" s="1"/>
  <c r="CV202" i="1"/>
  <c r="BG202" i="1"/>
  <c r="AM203" i="1"/>
  <c r="BK202" i="1"/>
  <c r="CY600" i="1"/>
  <c r="CW600" i="1"/>
  <c r="AI597" i="1"/>
  <c r="AZ599" i="1"/>
  <c r="U599" i="1"/>
  <c r="M599" i="1"/>
  <c r="BB599" i="1"/>
  <c r="Q597" i="1"/>
  <c r="R597" i="1" s="1"/>
  <c r="S597" i="1" s="1"/>
  <c r="AA596" i="1"/>
  <c r="W603" i="1"/>
  <c r="O603" i="1"/>
  <c r="T601" i="1"/>
  <c r="L601" i="1"/>
  <c r="CP601" i="1"/>
  <c r="Y597" i="1"/>
  <c r="Z597" i="1" s="1"/>
  <c r="X598" i="1"/>
  <c r="P598" i="1"/>
  <c r="DQ599" i="1"/>
  <c r="CR599" i="1"/>
  <c r="CX600" i="1"/>
  <c r="H601" i="1"/>
  <c r="I601" i="1" s="1"/>
  <c r="DR598" i="1"/>
  <c r="DS598" i="1" s="1"/>
  <c r="E601" i="1"/>
  <c r="D602" i="1"/>
  <c r="G603" i="1"/>
  <c r="F604" i="1"/>
  <c r="AU202" i="1" l="1"/>
  <c r="AO203" i="1"/>
  <c r="AP203" i="1"/>
  <c r="AQ203" i="1"/>
  <c r="AR203" i="1"/>
  <c r="AS203" i="1"/>
  <c r="AW203" i="1"/>
  <c r="CC596" i="1"/>
  <c r="CC597" i="1" s="1"/>
  <c r="CC598" i="1" s="1"/>
  <c r="CC599" i="1" s="1"/>
  <c r="CC600" i="1" s="1"/>
  <c r="CC601" i="1" s="1"/>
  <c r="CC602" i="1" s="1"/>
  <c r="CC603" i="1" s="1"/>
  <c r="BY599" i="1"/>
  <c r="BZ599" i="1" s="1"/>
  <c r="BW600" i="1" a="1"/>
  <c r="BW600" i="1" s="1"/>
  <c r="BX600" i="1" s="1"/>
  <c r="CB597" i="1"/>
  <c r="CK203" i="1"/>
  <c r="K601" i="1"/>
  <c r="DP601" i="1"/>
  <c r="CZ600" i="1"/>
  <c r="BC599" i="1"/>
  <c r="BA599" i="1"/>
  <c r="CM198" i="1"/>
  <c r="CQ601" i="1"/>
  <c r="V603" i="1"/>
  <c r="N603" i="1"/>
  <c r="AH603" i="1"/>
  <c r="AD603" i="1"/>
  <c r="AJ600" i="1"/>
  <c r="AK600" i="1" s="1"/>
  <c r="AL600" i="1" s="1"/>
  <c r="AF600" i="1"/>
  <c r="AG599" i="1"/>
  <c r="AB599" i="1"/>
  <c r="AC599" i="1" s="1"/>
  <c r="AE599" i="1" s="1"/>
  <c r="CS203" i="1"/>
  <c r="BQ199" i="1"/>
  <c r="CY601" i="1"/>
  <c r="CW601" i="1"/>
  <c r="AI598" i="1"/>
  <c r="AZ600" i="1"/>
  <c r="M600" i="1"/>
  <c r="U600" i="1"/>
  <c r="BB600" i="1"/>
  <c r="Q598" i="1"/>
  <c r="R598" i="1" s="1"/>
  <c r="S598" i="1" s="1"/>
  <c r="AA597" i="1"/>
  <c r="W604" i="1"/>
  <c r="O604" i="1"/>
  <c r="T602" i="1"/>
  <c r="L602" i="1"/>
  <c r="X599" i="1"/>
  <c r="Y599" i="1" s="1"/>
  <c r="Z599" i="1" s="1"/>
  <c r="CP602" i="1"/>
  <c r="Y598" i="1"/>
  <c r="Z598" i="1" s="1"/>
  <c r="P599" i="1"/>
  <c r="CR600" i="1"/>
  <c r="DQ600" i="1"/>
  <c r="CX601" i="1"/>
  <c r="H602" i="1"/>
  <c r="I602" i="1" s="1"/>
  <c r="DR599" i="1"/>
  <c r="DS599" i="1" s="1"/>
  <c r="E602" i="1"/>
  <c r="D603" i="1"/>
  <c r="G604" i="1"/>
  <c r="F605" i="1"/>
  <c r="AT203" i="1" l="1"/>
  <c r="CC604" i="1"/>
  <c r="BY600" i="1"/>
  <c r="BZ600" i="1" s="1"/>
  <c r="BW601" i="1" a="1"/>
  <c r="BW601" i="1" s="1"/>
  <c r="BX601" i="1" s="1"/>
  <c r="CB598" i="1"/>
  <c r="CI203" i="1"/>
  <c r="K602" i="1"/>
  <c r="DP602" i="1"/>
  <c r="CZ601" i="1"/>
  <c r="BP203" i="1"/>
  <c r="BC600" i="1"/>
  <c r="BA600" i="1"/>
  <c r="CQ602" i="1"/>
  <c r="V604" i="1"/>
  <c r="N604" i="1"/>
  <c r="AH604" i="1"/>
  <c r="AD604" i="1"/>
  <c r="AJ601" i="1"/>
  <c r="AK601" i="1" s="1"/>
  <c r="AL601" i="1" s="1"/>
  <c r="AF601" i="1"/>
  <c r="AG600" i="1"/>
  <c r="AB600" i="1"/>
  <c r="AC600" i="1" s="1"/>
  <c r="AE600" i="1" s="1"/>
  <c r="BF203" i="1"/>
  <c r="CT203" i="1"/>
  <c r="BI203" i="1"/>
  <c r="CU203" i="1"/>
  <c r="BS199" i="1"/>
  <c r="BJ203" i="1"/>
  <c r="BH203" i="1"/>
  <c r="BE203" i="1"/>
  <c r="BD203" i="1"/>
  <c r="CY602" i="1"/>
  <c r="CW602" i="1"/>
  <c r="AI599" i="1"/>
  <c r="DA600" i="1"/>
  <c r="DB600" i="1" s="1"/>
  <c r="DC600" i="1" s="1"/>
  <c r="AZ601" i="1"/>
  <c r="U601" i="1"/>
  <c r="BB601" i="1"/>
  <c r="M601" i="1"/>
  <c r="Q599" i="1"/>
  <c r="R599" i="1" s="1"/>
  <c r="S599" i="1" s="1"/>
  <c r="AA598" i="1"/>
  <c r="W605" i="1"/>
  <c r="O605" i="1"/>
  <c r="T603" i="1"/>
  <c r="L603" i="1"/>
  <c r="CP603" i="1"/>
  <c r="X600" i="1"/>
  <c r="Y600" i="1" s="1"/>
  <c r="Z600" i="1" s="1"/>
  <c r="CR601" i="1"/>
  <c r="DQ601" i="1"/>
  <c r="CX602" i="1"/>
  <c r="P600" i="1"/>
  <c r="H603" i="1"/>
  <c r="I603" i="1" s="1"/>
  <c r="DR600" i="1"/>
  <c r="DS600" i="1" s="1"/>
  <c r="E603" i="1"/>
  <c r="D604" i="1"/>
  <c r="G605" i="1"/>
  <c r="F606" i="1"/>
  <c r="AN203" i="1" l="1"/>
  <c r="AU203" i="1" s="1"/>
  <c r="BY601" i="1"/>
  <c r="BZ601" i="1" s="1"/>
  <c r="CC605" i="1"/>
  <c r="DA601" i="1"/>
  <c r="DB601" i="1" s="1"/>
  <c r="DC601" i="1" s="1"/>
  <c r="BW602" i="1" a="1"/>
  <c r="BW602" i="1" s="1"/>
  <c r="BX602" i="1" s="1"/>
  <c r="DA602" i="1"/>
  <c r="DB602" i="1" s="1"/>
  <c r="CB599" i="1"/>
  <c r="CF199" i="1"/>
  <c r="CJ199" i="1" s="1"/>
  <c r="CE199" i="1"/>
  <c r="CL199" i="1" s="1"/>
  <c r="CD199" i="1"/>
  <c r="CH199" i="1" s="1"/>
  <c r="K603" i="1"/>
  <c r="DP603" i="1"/>
  <c r="CZ602" i="1"/>
  <c r="BC601" i="1"/>
  <c r="BA601" i="1"/>
  <c r="CQ603" i="1"/>
  <c r="V605" i="1"/>
  <c r="N605" i="1"/>
  <c r="AH605" i="1"/>
  <c r="AD605" i="1"/>
  <c r="AJ602" i="1"/>
  <c r="AK602" i="1" s="1"/>
  <c r="AL602" i="1" s="1"/>
  <c r="AF602" i="1"/>
  <c r="AG601" i="1"/>
  <c r="AB601" i="1"/>
  <c r="AC601" i="1" s="1"/>
  <c r="AE601" i="1" s="1"/>
  <c r="CV203" i="1"/>
  <c r="BT199" i="1"/>
  <c r="BK203" i="1"/>
  <c r="BG203" i="1"/>
  <c r="AM204" i="1"/>
  <c r="CY603" i="1"/>
  <c r="CW603" i="1"/>
  <c r="AI600" i="1"/>
  <c r="AZ602" i="1"/>
  <c r="U602" i="1"/>
  <c r="BB602" i="1"/>
  <c r="Q600" i="1"/>
  <c r="R600" i="1" s="1"/>
  <c r="S600" i="1" s="1"/>
  <c r="AA599" i="1"/>
  <c r="W606" i="1"/>
  <c r="O606" i="1"/>
  <c r="T604" i="1"/>
  <c r="L604" i="1"/>
  <c r="CP604" i="1"/>
  <c r="M602" i="1"/>
  <c r="P601" i="1"/>
  <c r="X601" i="1"/>
  <c r="CR602" i="1"/>
  <c r="DQ602" i="1"/>
  <c r="CX603" i="1"/>
  <c r="H604" i="1"/>
  <c r="I604" i="1" s="1"/>
  <c r="DR601" i="1"/>
  <c r="DS601" i="1" s="1"/>
  <c r="D605" i="1"/>
  <c r="E604" i="1"/>
  <c r="G606" i="1"/>
  <c r="F607" i="1"/>
  <c r="AV203" i="1" l="1"/>
  <c r="AQ204" i="1"/>
  <c r="AR204" i="1"/>
  <c r="AS204" i="1"/>
  <c r="AO204" i="1"/>
  <c r="AP204" i="1"/>
  <c r="AW204" i="1"/>
  <c r="CC606" i="1"/>
  <c r="BY602" i="1"/>
  <c r="BZ602" i="1" s="1"/>
  <c r="DC602" i="1"/>
  <c r="BW603" i="1" a="1"/>
  <c r="BW603" i="1" s="1"/>
  <c r="BX603" i="1" s="1"/>
  <c r="CB600" i="1"/>
  <c r="CK204" i="1"/>
  <c r="CG199" i="1"/>
  <c r="K604" i="1"/>
  <c r="DP604" i="1"/>
  <c r="CZ603" i="1"/>
  <c r="BC602" i="1"/>
  <c r="BA602" i="1"/>
  <c r="CQ604" i="1"/>
  <c r="V606" i="1"/>
  <c r="N606" i="1"/>
  <c r="AH606" i="1"/>
  <c r="AD606" i="1"/>
  <c r="AJ603" i="1"/>
  <c r="AK603" i="1" s="1"/>
  <c r="AL603" i="1" s="1"/>
  <c r="AF603" i="1"/>
  <c r="AG602" i="1"/>
  <c r="AB602" i="1"/>
  <c r="AC602" i="1" s="1"/>
  <c r="AE602" i="1" s="1"/>
  <c r="CS204" i="1"/>
  <c r="BQ200" i="1"/>
  <c r="CY604" i="1"/>
  <c r="CW604" i="1"/>
  <c r="AI601" i="1"/>
  <c r="AZ603" i="1"/>
  <c r="BB603" i="1"/>
  <c r="U603" i="1"/>
  <c r="M603" i="1"/>
  <c r="Q601" i="1"/>
  <c r="R601" i="1" s="1"/>
  <c r="S601" i="1" s="1"/>
  <c r="AA600" i="1"/>
  <c r="W607" i="1"/>
  <c r="O607" i="1"/>
  <c r="T605" i="1"/>
  <c r="L605" i="1"/>
  <c r="CP605" i="1"/>
  <c r="P602" i="1"/>
  <c r="Y601" i="1"/>
  <c r="Z601" i="1" s="1"/>
  <c r="CR603" i="1"/>
  <c r="X602" i="1"/>
  <c r="DQ603" i="1"/>
  <c r="CX604" i="1"/>
  <c r="H605" i="1"/>
  <c r="I605" i="1" s="1"/>
  <c r="DR602" i="1"/>
  <c r="DS602" i="1" s="1"/>
  <c r="E605" i="1"/>
  <c r="D606" i="1"/>
  <c r="G607" i="1"/>
  <c r="F608" i="1"/>
  <c r="AT204" i="1" l="1"/>
  <c r="CC607" i="1"/>
  <c r="BY603" i="1"/>
  <c r="BZ603" i="1" s="1"/>
  <c r="BW604" i="1" a="1"/>
  <c r="BW604" i="1" s="1"/>
  <c r="BX604" i="1" s="1"/>
  <c r="CB601" i="1"/>
  <c r="CI204" i="1"/>
  <c r="K605" i="1"/>
  <c r="DP605" i="1"/>
  <c r="CZ604" i="1"/>
  <c r="BP204" i="1"/>
  <c r="BC603" i="1"/>
  <c r="BA603" i="1"/>
  <c r="CM199" i="1"/>
  <c r="CQ605" i="1"/>
  <c r="V607" i="1"/>
  <c r="N607" i="1"/>
  <c r="AH607" i="1"/>
  <c r="AD607" i="1"/>
  <c r="AJ604" i="1"/>
  <c r="AK604" i="1" s="1"/>
  <c r="AL604" i="1" s="1"/>
  <c r="AF604" i="1"/>
  <c r="AG603" i="1"/>
  <c r="AB603" i="1"/>
  <c r="AC603" i="1" s="1"/>
  <c r="AE603" i="1" s="1"/>
  <c r="CT204" i="1"/>
  <c r="CU204" i="1"/>
  <c r="BH204" i="1"/>
  <c r="BJ204" i="1"/>
  <c r="BF204" i="1"/>
  <c r="BD204" i="1"/>
  <c r="BI204" i="1"/>
  <c r="BE204" i="1"/>
  <c r="BS200" i="1"/>
  <c r="CY605" i="1"/>
  <c r="CW605" i="1"/>
  <c r="AI602" i="1"/>
  <c r="DA603" i="1"/>
  <c r="DB603" i="1" s="1"/>
  <c r="DC603" i="1" s="1"/>
  <c r="AZ604" i="1"/>
  <c r="M604" i="1"/>
  <c r="U604" i="1"/>
  <c r="BB604" i="1"/>
  <c r="Q602" i="1"/>
  <c r="R602" i="1" s="1"/>
  <c r="S602" i="1" s="1"/>
  <c r="AA601" i="1"/>
  <c r="W608" i="1"/>
  <c r="O608" i="1"/>
  <c r="T606" i="1"/>
  <c r="L606" i="1"/>
  <c r="CP606" i="1"/>
  <c r="X603" i="1"/>
  <c r="P603" i="1"/>
  <c r="Y602" i="1"/>
  <c r="Z602" i="1" s="1"/>
  <c r="CR604" i="1"/>
  <c r="DQ604" i="1"/>
  <c r="CX605" i="1"/>
  <c r="H606" i="1"/>
  <c r="I606" i="1" s="1"/>
  <c r="DR603" i="1"/>
  <c r="DS603" i="1" s="1"/>
  <c r="E606" i="1"/>
  <c r="D607" i="1"/>
  <c r="G608" i="1"/>
  <c r="F609" i="1"/>
  <c r="AN204" i="1" l="1"/>
  <c r="AV204" i="1" s="1"/>
  <c r="BY604" i="1"/>
  <c r="BZ604" i="1" s="1"/>
  <c r="DA604" i="1"/>
  <c r="DB604" i="1" s="1"/>
  <c r="DC604" i="1" s="1"/>
  <c r="BW605" i="1" a="1"/>
  <c r="BW605" i="1" s="1"/>
  <c r="BX605" i="1" s="1"/>
  <c r="CB602" i="1"/>
  <c r="CF200" i="1"/>
  <c r="CJ200" i="1" s="1"/>
  <c r="CE200" i="1"/>
  <c r="CL200" i="1" s="1"/>
  <c r="BT200" i="1"/>
  <c r="CD200" i="1"/>
  <c r="CH200" i="1" s="1"/>
  <c r="K606" i="1"/>
  <c r="DP606" i="1"/>
  <c r="CZ605" i="1"/>
  <c r="BC604" i="1"/>
  <c r="BA604" i="1"/>
  <c r="CQ606" i="1"/>
  <c r="V608" i="1"/>
  <c r="N608" i="1"/>
  <c r="AH608" i="1"/>
  <c r="AD608" i="1"/>
  <c r="DA605" i="1"/>
  <c r="DB605" i="1" s="1"/>
  <c r="AJ605" i="1"/>
  <c r="AK605" i="1" s="1"/>
  <c r="AL605" i="1" s="1"/>
  <c r="AF605" i="1"/>
  <c r="AG604" i="1"/>
  <c r="AB604" i="1"/>
  <c r="AC604" i="1" s="1"/>
  <c r="AE604" i="1" s="1"/>
  <c r="CV204" i="1"/>
  <c r="BG204" i="1"/>
  <c r="AM205" i="1"/>
  <c r="BK204" i="1"/>
  <c r="CY606" i="1"/>
  <c r="CW606" i="1"/>
  <c r="AI603" i="1"/>
  <c r="AZ605" i="1"/>
  <c r="X604" i="1"/>
  <c r="BB605" i="1"/>
  <c r="U605" i="1"/>
  <c r="M605" i="1"/>
  <c r="Q603" i="1"/>
  <c r="R603" i="1" s="1"/>
  <c r="S603" i="1" s="1"/>
  <c r="AA602" i="1"/>
  <c r="W609" i="1"/>
  <c r="O609" i="1"/>
  <c r="T607" i="1"/>
  <c r="L607" i="1"/>
  <c r="Y603" i="1"/>
  <c r="Z603" i="1" s="1"/>
  <c r="CP607" i="1"/>
  <c r="P604" i="1"/>
  <c r="CR605" i="1"/>
  <c r="DQ605" i="1"/>
  <c r="CX606" i="1"/>
  <c r="H607" i="1"/>
  <c r="I607" i="1" s="1"/>
  <c r="DR604" i="1"/>
  <c r="DS604" i="1" s="1"/>
  <c r="E607" i="1"/>
  <c r="D608" i="1"/>
  <c r="G609" i="1"/>
  <c r="F610" i="1"/>
  <c r="AU204" i="1" l="1"/>
  <c r="AO205" i="1"/>
  <c r="AP205" i="1"/>
  <c r="AQ205" i="1"/>
  <c r="AR205" i="1"/>
  <c r="AS205" i="1"/>
  <c r="AW205" i="1"/>
  <c r="DC605" i="1"/>
  <c r="BY605" i="1"/>
  <c r="BZ605" i="1" s="1"/>
  <c r="BW606" i="1" a="1"/>
  <c r="BW606" i="1" s="1"/>
  <c r="BX606" i="1" s="1"/>
  <c r="CB603" i="1"/>
  <c r="CK205" i="1"/>
  <c r="CG200" i="1"/>
  <c r="K607" i="1"/>
  <c r="DP607" i="1"/>
  <c r="CZ606" i="1"/>
  <c r="BC605" i="1"/>
  <c r="BA605" i="1"/>
  <c r="CQ607" i="1"/>
  <c r="V609" i="1"/>
  <c r="N609" i="1"/>
  <c r="AH609" i="1"/>
  <c r="AD609" i="1"/>
  <c r="AJ606" i="1"/>
  <c r="AK606" i="1" s="1"/>
  <c r="AL606" i="1" s="1"/>
  <c r="AF606" i="1"/>
  <c r="AG605" i="1"/>
  <c r="AB605" i="1"/>
  <c r="AC605" i="1" s="1"/>
  <c r="AE605" i="1" s="1"/>
  <c r="CS205" i="1"/>
  <c r="BQ201" i="1"/>
  <c r="CY607" i="1"/>
  <c r="CW607" i="1"/>
  <c r="AI604" i="1"/>
  <c r="AZ606" i="1"/>
  <c r="M606" i="1"/>
  <c r="Y604" i="1"/>
  <c r="Z604" i="1" s="1"/>
  <c r="BB606" i="1"/>
  <c r="U606" i="1"/>
  <c r="Q604" i="1"/>
  <c r="R604" i="1" s="1"/>
  <c r="S604" i="1" s="1"/>
  <c r="AA603" i="1"/>
  <c r="W610" i="1"/>
  <c r="O610" i="1"/>
  <c r="T608" i="1"/>
  <c r="L608" i="1"/>
  <c r="CP608" i="1"/>
  <c r="X605" i="1"/>
  <c r="Y605" i="1" s="1"/>
  <c r="Z605" i="1" s="1"/>
  <c r="P605" i="1"/>
  <c r="CR606" i="1"/>
  <c r="DQ606" i="1"/>
  <c r="CX607" i="1"/>
  <c r="H608" i="1"/>
  <c r="I608" i="1" s="1"/>
  <c r="DR605" i="1"/>
  <c r="DS605" i="1" s="1"/>
  <c r="D609" i="1"/>
  <c r="E608" i="1"/>
  <c r="G610" i="1"/>
  <c r="F611" i="1"/>
  <c r="AT205" i="1" l="1"/>
  <c r="BY606" i="1"/>
  <c r="BZ606" i="1" s="1"/>
  <c r="BW607" i="1" a="1"/>
  <c r="BW607" i="1" s="1"/>
  <c r="BX607" i="1" s="1"/>
  <c r="CB604" i="1"/>
  <c r="CI205" i="1"/>
  <c r="K608" i="1"/>
  <c r="DP608" i="1"/>
  <c r="CZ607" i="1"/>
  <c r="BP205" i="1"/>
  <c r="BC606" i="1"/>
  <c r="BA606" i="1"/>
  <c r="CM200" i="1"/>
  <c r="CQ608" i="1"/>
  <c r="V610" i="1"/>
  <c r="N610" i="1"/>
  <c r="AH610" i="1"/>
  <c r="AD610" i="1"/>
  <c r="AJ607" i="1"/>
  <c r="AK607" i="1" s="1"/>
  <c r="AL607" i="1" s="1"/>
  <c r="AF607" i="1"/>
  <c r="AG606" i="1"/>
  <c r="AB606" i="1"/>
  <c r="AC606" i="1" s="1"/>
  <c r="AE606" i="1" s="1"/>
  <c r="BJ205" i="1"/>
  <c r="CU205" i="1"/>
  <c r="BE205" i="1"/>
  <c r="CT205" i="1"/>
  <c r="BS201" i="1"/>
  <c r="BI205" i="1"/>
  <c r="BH205" i="1"/>
  <c r="BD205" i="1"/>
  <c r="BF205" i="1"/>
  <c r="CY608" i="1"/>
  <c r="CW608" i="1"/>
  <c r="AI605" i="1"/>
  <c r="DA606" i="1"/>
  <c r="DB606" i="1" s="1"/>
  <c r="DC606" i="1" s="1"/>
  <c r="AZ607" i="1"/>
  <c r="P606" i="1"/>
  <c r="BB607" i="1"/>
  <c r="M607" i="1"/>
  <c r="X606" i="1"/>
  <c r="Y606" i="1" s="1"/>
  <c r="Z606" i="1" s="1"/>
  <c r="U607" i="1"/>
  <c r="Q605" i="1"/>
  <c r="R605" i="1" s="1"/>
  <c r="S605" i="1" s="1"/>
  <c r="AA604" i="1"/>
  <c r="W611" i="1"/>
  <c r="O611" i="1"/>
  <c r="T609" i="1"/>
  <c r="L609" i="1"/>
  <c r="CP609" i="1"/>
  <c r="CR607" i="1"/>
  <c r="DQ607" i="1"/>
  <c r="CX608" i="1"/>
  <c r="H609" i="1"/>
  <c r="I609" i="1" s="1"/>
  <c r="DR606" i="1"/>
  <c r="DS606" i="1" s="1"/>
  <c r="D610" i="1"/>
  <c r="E609" i="1"/>
  <c r="G611" i="1"/>
  <c r="F612" i="1"/>
  <c r="AN205" i="1" l="1"/>
  <c r="AV205" i="1" s="1"/>
  <c r="BY607" i="1"/>
  <c r="BZ607" i="1" s="1"/>
  <c r="BW608" i="1" a="1"/>
  <c r="BW608" i="1" s="1"/>
  <c r="BX608" i="1" s="1"/>
  <c r="CB605" i="1"/>
  <c r="CF201" i="1"/>
  <c r="CJ201" i="1" s="1"/>
  <c r="CE201" i="1"/>
  <c r="CL201" i="1" s="1"/>
  <c r="CD201" i="1"/>
  <c r="CH201" i="1" s="1"/>
  <c r="K609" i="1"/>
  <c r="DP609" i="1"/>
  <c r="CZ608" i="1"/>
  <c r="BC607" i="1"/>
  <c r="BA607" i="1"/>
  <c r="CQ609" i="1"/>
  <c r="V611" i="1"/>
  <c r="N611" i="1"/>
  <c r="AH611" i="1"/>
  <c r="AD611" i="1"/>
  <c r="AJ608" i="1"/>
  <c r="AK608" i="1" s="1"/>
  <c r="AL608" i="1" s="1"/>
  <c r="AF608" i="1"/>
  <c r="AG607" i="1"/>
  <c r="AB607" i="1"/>
  <c r="AC607" i="1" s="1"/>
  <c r="AE607" i="1" s="1"/>
  <c r="CV205" i="1"/>
  <c r="AM206" i="1"/>
  <c r="BT201" i="1"/>
  <c r="BG205" i="1"/>
  <c r="BK205" i="1"/>
  <c r="CY609" i="1"/>
  <c r="CW609" i="1"/>
  <c r="AI606" i="1"/>
  <c r="DA607" i="1"/>
  <c r="DB607" i="1" s="1"/>
  <c r="DC607" i="1" s="1"/>
  <c r="AZ608" i="1"/>
  <c r="Q606" i="1"/>
  <c r="R606" i="1" s="1"/>
  <c r="S606" i="1" s="1"/>
  <c r="BB608" i="1"/>
  <c r="M608" i="1"/>
  <c r="U608" i="1"/>
  <c r="AA605" i="1"/>
  <c r="W612" i="1"/>
  <c r="O612" i="1"/>
  <c r="T610" i="1"/>
  <c r="L610" i="1"/>
  <c r="CP610" i="1"/>
  <c r="P607" i="1"/>
  <c r="CR608" i="1"/>
  <c r="X607" i="1"/>
  <c r="DQ608" i="1"/>
  <c r="CX609" i="1"/>
  <c r="H610" i="1"/>
  <c r="I610" i="1" s="1"/>
  <c r="DR607" i="1"/>
  <c r="DS607" i="1" s="1"/>
  <c r="D611" i="1"/>
  <c r="E610" i="1"/>
  <c r="G612" i="1"/>
  <c r="F613" i="1"/>
  <c r="AU205" i="1" l="1"/>
  <c r="AO206" i="1"/>
  <c r="AP206" i="1"/>
  <c r="AQ206" i="1"/>
  <c r="AR206" i="1"/>
  <c r="AS206" i="1"/>
  <c r="AW206" i="1"/>
  <c r="BY608" i="1"/>
  <c r="BZ608" i="1" s="1"/>
  <c r="DA608" i="1"/>
  <c r="DB608" i="1" s="1"/>
  <c r="DC608" i="1" s="1"/>
  <c r="BW609" i="1" a="1"/>
  <c r="BW609" i="1" s="1"/>
  <c r="BX609" i="1" s="1"/>
  <c r="DA609" i="1"/>
  <c r="DB609" i="1" s="1"/>
  <c r="CB606" i="1"/>
  <c r="CK206" i="1"/>
  <c r="CG201" i="1"/>
  <c r="K610" i="1"/>
  <c r="DP610" i="1"/>
  <c r="CZ609" i="1"/>
  <c r="BC608" i="1"/>
  <c r="BA608" i="1"/>
  <c r="CQ610" i="1"/>
  <c r="V612" i="1"/>
  <c r="N612" i="1"/>
  <c r="AH612" i="1"/>
  <c r="AD612" i="1"/>
  <c r="AJ609" i="1"/>
  <c r="AK609" i="1" s="1"/>
  <c r="AL609" i="1" s="1"/>
  <c r="AF609" i="1"/>
  <c r="AG608" i="1"/>
  <c r="AB608" i="1"/>
  <c r="AC608" i="1" s="1"/>
  <c r="AE608" i="1" s="1"/>
  <c r="BQ202" i="1"/>
  <c r="BS202" i="1" s="1"/>
  <c r="CS206" i="1"/>
  <c r="CY610" i="1"/>
  <c r="CW610" i="1"/>
  <c r="AI607" i="1"/>
  <c r="AZ609" i="1"/>
  <c r="AA606" i="1"/>
  <c r="U609" i="1"/>
  <c r="BB609" i="1"/>
  <c r="M609" i="1"/>
  <c r="Q607" i="1"/>
  <c r="R607" i="1" s="1"/>
  <c r="S607" i="1" s="1"/>
  <c r="W613" i="1"/>
  <c r="O613" i="1"/>
  <c r="T611" i="1"/>
  <c r="L611" i="1"/>
  <c r="CP611" i="1"/>
  <c r="X608" i="1"/>
  <c r="Y608" i="1" s="1"/>
  <c r="Z608" i="1" s="1"/>
  <c r="P608" i="1"/>
  <c r="Y607" i="1"/>
  <c r="Z607" i="1" s="1"/>
  <c r="CR609" i="1"/>
  <c r="DQ609" i="1"/>
  <c r="CX610" i="1"/>
  <c r="H611" i="1"/>
  <c r="I611" i="1" s="1"/>
  <c r="DR608" i="1"/>
  <c r="DS608" i="1" s="1"/>
  <c r="E611" i="1"/>
  <c r="D612" i="1"/>
  <c r="G613" i="1"/>
  <c r="F614" i="1"/>
  <c r="AT206" i="1" l="1"/>
  <c r="DC609" i="1"/>
  <c r="BY609" i="1"/>
  <c r="BZ609" i="1" s="1"/>
  <c r="BW610" i="1" a="1"/>
  <c r="BW610" i="1" s="1"/>
  <c r="BX610" i="1" s="1"/>
  <c r="CB607" i="1"/>
  <c r="CF202" i="1"/>
  <c r="CJ202" i="1" s="1"/>
  <c r="CE202" i="1"/>
  <c r="CL202" i="1" s="1"/>
  <c r="CI206" i="1"/>
  <c r="CD202" i="1"/>
  <c r="CH202" i="1" s="1"/>
  <c r="K611" i="1"/>
  <c r="DP611" i="1"/>
  <c r="CZ610" i="1"/>
  <c r="BP206" i="1"/>
  <c r="BC609" i="1"/>
  <c r="BA609" i="1"/>
  <c r="CM201" i="1"/>
  <c r="CQ611" i="1"/>
  <c r="V613" i="1"/>
  <c r="N613" i="1"/>
  <c r="AH613" i="1"/>
  <c r="AD613" i="1"/>
  <c r="AJ610" i="1"/>
  <c r="AK610" i="1" s="1"/>
  <c r="AL610" i="1" s="1"/>
  <c r="AF610" i="1"/>
  <c r="AG609" i="1"/>
  <c r="AB609" i="1"/>
  <c r="AC609" i="1" s="1"/>
  <c r="AE609" i="1" s="1"/>
  <c r="BI206" i="1"/>
  <c r="CU206" i="1"/>
  <c r="BE206" i="1"/>
  <c r="CT206" i="1"/>
  <c r="BT202" i="1"/>
  <c r="BF206" i="1"/>
  <c r="BD206" i="1"/>
  <c r="BH206" i="1"/>
  <c r="BJ206" i="1"/>
  <c r="CY611" i="1"/>
  <c r="CW611" i="1"/>
  <c r="AI608" i="1"/>
  <c r="AZ610" i="1"/>
  <c r="M610" i="1"/>
  <c r="BB610" i="1"/>
  <c r="U610" i="1"/>
  <c r="Q608" i="1"/>
  <c r="R608" i="1" s="1"/>
  <c r="S608" i="1" s="1"/>
  <c r="AA607" i="1"/>
  <c r="W614" i="1"/>
  <c r="O614" i="1"/>
  <c r="T612" i="1"/>
  <c r="L612" i="1"/>
  <c r="CP612" i="1"/>
  <c r="X609" i="1"/>
  <c r="P609" i="1"/>
  <c r="CR610" i="1"/>
  <c r="DQ610" i="1"/>
  <c r="CX611" i="1"/>
  <c r="H612" i="1"/>
  <c r="I612" i="1" s="1"/>
  <c r="DR609" i="1"/>
  <c r="DS609" i="1" s="1"/>
  <c r="E612" i="1"/>
  <c r="D613" i="1"/>
  <c r="G614" i="1"/>
  <c r="F615" i="1"/>
  <c r="AN206" i="1" l="1"/>
  <c r="AV206" i="1" s="1"/>
  <c r="BY610" i="1"/>
  <c r="BZ610" i="1" s="1"/>
  <c r="BW611" i="1" a="1"/>
  <c r="BW611" i="1" s="1"/>
  <c r="BX611" i="1" s="1"/>
  <c r="CB608" i="1"/>
  <c r="CG202" i="1"/>
  <c r="K612" i="1"/>
  <c r="DP612" i="1"/>
  <c r="CZ611" i="1"/>
  <c r="BC610" i="1"/>
  <c r="BA610" i="1"/>
  <c r="CQ612" i="1"/>
  <c r="V614" i="1"/>
  <c r="N614" i="1"/>
  <c r="AH614" i="1"/>
  <c r="AD614" i="1"/>
  <c r="AJ611" i="1"/>
  <c r="AK611" i="1" s="1"/>
  <c r="AL611" i="1" s="1"/>
  <c r="AF611" i="1"/>
  <c r="AG610" i="1"/>
  <c r="AB610" i="1"/>
  <c r="AC610" i="1" s="1"/>
  <c r="AE610" i="1" s="1"/>
  <c r="CV206" i="1"/>
  <c r="BG206" i="1"/>
  <c r="AM207" i="1"/>
  <c r="BK206" i="1"/>
  <c r="CY612" i="1"/>
  <c r="CW612" i="1"/>
  <c r="AI609" i="1"/>
  <c r="DA610" i="1"/>
  <c r="DB610" i="1" s="1"/>
  <c r="DC610" i="1" s="1"/>
  <c r="AZ611" i="1"/>
  <c r="M611" i="1"/>
  <c r="U611" i="1"/>
  <c r="BB611" i="1"/>
  <c r="Q609" i="1"/>
  <c r="R609" i="1" s="1"/>
  <c r="S609" i="1" s="1"/>
  <c r="AA608" i="1"/>
  <c r="W615" i="1"/>
  <c r="O615" i="1"/>
  <c r="T613" i="1"/>
  <c r="L613" i="1"/>
  <c r="CP613" i="1"/>
  <c r="Y609" i="1"/>
  <c r="Z609" i="1" s="1"/>
  <c r="P610" i="1"/>
  <c r="CR611" i="1"/>
  <c r="X610" i="1"/>
  <c r="DQ611" i="1"/>
  <c r="CX612" i="1"/>
  <c r="H613" i="1"/>
  <c r="I613" i="1" s="1"/>
  <c r="DR610" i="1"/>
  <c r="DS610" i="1" s="1"/>
  <c r="D614" i="1"/>
  <c r="E613" i="1"/>
  <c r="G615" i="1"/>
  <c r="F616" i="1"/>
  <c r="AU206" i="1" l="1"/>
  <c r="AR207" i="1"/>
  <c r="AS207" i="1"/>
  <c r="AO207" i="1"/>
  <c r="BD207" i="1" s="1"/>
  <c r="AP207" i="1"/>
  <c r="AQ207" i="1"/>
  <c r="AW207" i="1"/>
  <c r="CC608" i="1"/>
  <c r="CC609" i="1" s="1"/>
  <c r="CC610" i="1" s="1"/>
  <c r="CC611" i="1" s="1"/>
  <c r="CC612" i="1" s="1"/>
  <c r="CC613" i="1" s="1"/>
  <c r="CC614" i="1" s="1"/>
  <c r="CC615" i="1" s="1"/>
  <c r="BY611" i="1"/>
  <c r="BZ611" i="1" s="1"/>
  <c r="BW612" i="1" a="1"/>
  <c r="BW612" i="1" s="1"/>
  <c r="BX612" i="1" s="1"/>
  <c r="CB609" i="1"/>
  <c r="CK207" i="1"/>
  <c r="CM202" i="1"/>
  <c r="K613" i="1"/>
  <c r="DP613" i="1"/>
  <c r="CZ612" i="1"/>
  <c r="BC611" i="1"/>
  <c r="BA611" i="1"/>
  <c r="CQ613" i="1"/>
  <c r="V615" i="1"/>
  <c r="N615" i="1"/>
  <c r="AD615" i="1"/>
  <c r="AH615" i="1"/>
  <c r="AJ612" i="1"/>
  <c r="AK612" i="1" s="1"/>
  <c r="AL612" i="1" s="1"/>
  <c r="AF612" i="1"/>
  <c r="AG611" i="1"/>
  <c r="AB611" i="1"/>
  <c r="AC611" i="1" s="1"/>
  <c r="AE611" i="1" s="1"/>
  <c r="CS207" i="1"/>
  <c r="BQ203" i="1"/>
  <c r="CY613" i="1"/>
  <c r="CW613" i="1"/>
  <c r="AI610" i="1"/>
  <c r="DA611" i="1"/>
  <c r="DB611" i="1" s="1"/>
  <c r="DC611" i="1" s="1"/>
  <c r="AZ612" i="1"/>
  <c r="M612" i="1"/>
  <c r="BB612" i="1"/>
  <c r="U612" i="1"/>
  <c r="Q610" i="1"/>
  <c r="R610" i="1" s="1"/>
  <c r="S610" i="1" s="1"/>
  <c r="AA609" i="1"/>
  <c r="W616" i="1"/>
  <c r="O616" i="1"/>
  <c r="T614" i="1"/>
  <c r="L614" i="1"/>
  <c r="CP614" i="1"/>
  <c r="X611" i="1"/>
  <c r="P611" i="1"/>
  <c r="Y610" i="1"/>
  <c r="Z610" i="1" s="1"/>
  <c r="CR612" i="1"/>
  <c r="DQ612" i="1"/>
  <c r="CX613" i="1"/>
  <c r="H614" i="1"/>
  <c r="I614" i="1" s="1"/>
  <c r="DR611" i="1"/>
  <c r="DS611" i="1" s="1"/>
  <c r="E614" i="1"/>
  <c r="D615" i="1"/>
  <c r="G616" i="1"/>
  <c r="F617" i="1"/>
  <c r="AT207" i="1" l="1"/>
  <c r="BY612" i="1"/>
  <c r="BZ612" i="1" s="1"/>
  <c r="CC616" i="1"/>
  <c r="BW613" i="1" a="1"/>
  <c r="BW613" i="1" s="1"/>
  <c r="BX613" i="1" s="1"/>
  <c r="CB610" i="1"/>
  <c r="CI207" i="1"/>
  <c r="K614" i="1"/>
  <c r="DP614" i="1"/>
  <c r="CZ613" i="1"/>
  <c r="BP207" i="1"/>
  <c r="BC612" i="1"/>
  <c r="BA612" i="1"/>
  <c r="CQ614" i="1"/>
  <c r="V616" i="1"/>
  <c r="N616" i="1"/>
  <c r="AH616" i="1"/>
  <c r="AD616" i="1"/>
  <c r="AJ613" i="1"/>
  <c r="AK613" i="1" s="1"/>
  <c r="AL613" i="1" s="1"/>
  <c r="AF613" i="1"/>
  <c r="AG612" i="1"/>
  <c r="AB612" i="1"/>
  <c r="AC612" i="1" s="1"/>
  <c r="AE612" i="1" s="1"/>
  <c r="BH207" i="1"/>
  <c r="CU207" i="1"/>
  <c r="BE207" i="1"/>
  <c r="CT207" i="1"/>
  <c r="BF207" i="1"/>
  <c r="BI207" i="1"/>
  <c r="BS203" i="1"/>
  <c r="BJ207" i="1"/>
  <c r="CY614" i="1"/>
  <c r="CW614" i="1"/>
  <c r="AI611" i="1"/>
  <c r="DA612" i="1"/>
  <c r="DB612" i="1" s="1"/>
  <c r="DC612" i="1" s="1"/>
  <c r="AZ613" i="1"/>
  <c r="BB613" i="1"/>
  <c r="U613" i="1"/>
  <c r="M613" i="1"/>
  <c r="Q611" i="1"/>
  <c r="R611" i="1" s="1"/>
  <c r="S611" i="1" s="1"/>
  <c r="AA610" i="1"/>
  <c r="W617" i="1"/>
  <c r="O617" i="1"/>
  <c r="T615" i="1"/>
  <c r="L615" i="1"/>
  <c r="Y611" i="1"/>
  <c r="Z611" i="1" s="1"/>
  <c r="CP615" i="1"/>
  <c r="P612" i="1"/>
  <c r="X612" i="1"/>
  <c r="CR613" i="1"/>
  <c r="DQ613" i="1"/>
  <c r="CX614" i="1"/>
  <c r="H615" i="1"/>
  <c r="I615" i="1" s="1"/>
  <c r="DR612" i="1"/>
  <c r="DS612" i="1" s="1"/>
  <c r="D616" i="1"/>
  <c r="E615" i="1"/>
  <c r="G617" i="1"/>
  <c r="F618" i="1"/>
  <c r="AN207" i="1" l="1"/>
  <c r="AU207" i="1" s="1"/>
  <c r="CC617" i="1"/>
  <c r="BY613" i="1"/>
  <c r="BZ613" i="1" s="1"/>
  <c r="DA613" i="1"/>
  <c r="DB613" i="1" s="1"/>
  <c r="DC613" i="1" s="1"/>
  <c r="BW614" i="1" a="1"/>
  <c r="BW614" i="1" s="1"/>
  <c r="BX614" i="1" s="1"/>
  <c r="DA614" i="1"/>
  <c r="DB614" i="1" s="1"/>
  <c r="CB611" i="1"/>
  <c r="CF203" i="1"/>
  <c r="CJ203" i="1" s="1"/>
  <c r="CE203" i="1"/>
  <c r="CL203" i="1" s="1"/>
  <c r="CD203" i="1"/>
  <c r="CH203" i="1" s="1"/>
  <c r="K615" i="1"/>
  <c r="DP615" i="1"/>
  <c r="CZ614" i="1"/>
  <c r="BC613" i="1"/>
  <c r="BA613" i="1"/>
  <c r="CQ615" i="1"/>
  <c r="V617" i="1"/>
  <c r="N617" i="1"/>
  <c r="AH617" i="1"/>
  <c r="AD617" i="1"/>
  <c r="AJ614" i="1"/>
  <c r="AK614" i="1" s="1"/>
  <c r="AL614" i="1" s="1"/>
  <c r="AF614" i="1"/>
  <c r="AB613" i="1"/>
  <c r="AC613" i="1" s="1"/>
  <c r="AE613" i="1" s="1"/>
  <c r="CV207" i="1"/>
  <c r="BG207" i="1"/>
  <c r="BT203" i="1"/>
  <c r="BK207" i="1"/>
  <c r="AM208" i="1"/>
  <c r="CY615" i="1"/>
  <c r="CW615" i="1"/>
  <c r="AI612" i="1"/>
  <c r="AZ614" i="1"/>
  <c r="AG613" i="1"/>
  <c r="BB614" i="1"/>
  <c r="U614" i="1"/>
  <c r="Q612" i="1"/>
  <c r="R612" i="1" s="1"/>
  <c r="S612" i="1" s="1"/>
  <c r="AA611" i="1"/>
  <c r="W618" i="1"/>
  <c r="O618" i="1"/>
  <c r="T616" i="1"/>
  <c r="L616" i="1"/>
  <c r="CP616" i="1"/>
  <c r="M614" i="1"/>
  <c r="Y612" i="1"/>
  <c r="Z612" i="1" s="1"/>
  <c r="P613" i="1"/>
  <c r="X613" i="1"/>
  <c r="Y613" i="1" s="1"/>
  <c r="Z613" i="1" s="1"/>
  <c r="CR614" i="1"/>
  <c r="DQ614" i="1"/>
  <c r="CX615" i="1"/>
  <c r="H616" i="1"/>
  <c r="I616" i="1" s="1"/>
  <c r="DR613" i="1"/>
  <c r="DS613" i="1" s="1"/>
  <c r="E616" i="1"/>
  <c r="D617" i="1"/>
  <c r="G618" i="1"/>
  <c r="F619" i="1"/>
  <c r="AV207" i="1" l="1"/>
  <c r="AO208" i="1"/>
  <c r="BF208" i="1" s="1"/>
  <c r="AP208" i="1"/>
  <c r="AQ208" i="1"/>
  <c r="AR208" i="1"/>
  <c r="AS208" i="1"/>
  <c r="CC618" i="1"/>
  <c r="AW208" i="1"/>
  <c r="DC614" i="1"/>
  <c r="BY614" i="1"/>
  <c r="BZ614" i="1" s="1"/>
  <c r="BW615" i="1" a="1"/>
  <c r="BW615" i="1" s="1"/>
  <c r="BX615" i="1" s="1"/>
  <c r="CB612" i="1"/>
  <c r="CK208" i="1"/>
  <c r="CG203" i="1"/>
  <c r="CM203" i="1" s="1"/>
  <c r="K616" i="1"/>
  <c r="DP616" i="1"/>
  <c r="CZ615" i="1"/>
  <c r="BC614" i="1"/>
  <c r="BA614" i="1"/>
  <c r="CQ616" i="1"/>
  <c r="V618" i="1"/>
  <c r="N618" i="1"/>
  <c r="AH618" i="1"/>
  <c r="AD618" i="1"/>
  <c r="AJ615" i="1"/>
  <c r="AK615" i="1" s="1"/>
  <c r="AL615" i="1" s="1"/>
  <c r="AF615" i="1"/>
  <c r="AG614" i="1"/>
  <c r="AB614" i="1"/>
  <c r="AC614" i="1" s="1"/>
  <c r="AE614" i="1" s="1"/>
  <c r="BQ204" i="1"/>
  <c r="BS204" i="1" s="1"/>
  <c r="CS208" i="1"/>
  <c r="CY616" i="1"/>
  <c r="CW616" i="1"/>
  <c r="AI613" i="1"/>
  <c r="AZ615" i="1"/>
  <c r="M615" i="1"/>
  <c r="U615" i="1"/>
  <c r="BB615" i="1"/>
  <c r="Q613" i="1"/>
  <c r="R613" i="1" s="1"/>
  <c r="S613" i="1" s="1"/>
  <c r="AA612" i="1"/>
  <c r="W619" i="1"/>
  <c r="O619" i="1"/>
  <c r="T617" i="1"/>
  <c r="L617" i="1"/>
  <c r="CP617" i="1"/>
  <c r="P614" i="1"/>
  <c r="X614" i="1"/>
  <c r="Y614" i="1" s="1"/>
  <c r="Z614" i="1" s="1"/>
  <c r="CR615" i="1"/>
  <c r="DQ615" i="1"/>
  <c r="CX616" i="1"/>
  <c r="H617" i="1"/>
  <c r="I617" i="1" s="1"/>
  <c r="DR614" i="1"/>
  <c r="DS614" i="1" s="1"/>
  <c r="D618" i="1"/>
  <c r="E617" i="1"/>
  <c r="G619" i="1"/>
  <c r="F620" i="1"/>
  <c r="AT208" i="1" l="1"/>
  <c r="CC619" i="1"/>
  <c r="BY615" i="1"/>
  <c r="BZ615" i="1" s="1"/>
  <c r="BW616" i="1" a="1"/>
  <c r="BW616" i="1" s="1"/>
  <c r="BX616" i="1" s="1"/>
  <c r="CB613" i="1"/>
  <c r="CF204" i="1"/>
  <c r="CJ204" i="1" s="1"/>
  <c r="CE204" i="1"/>
  <c r="CL204" i="1" s="1"/>
  <c r="CI208" i="1"/>
  <c r="BT204" i="1"/>
  <c r="CD204" i="1"/>
  <c r="CH204" i="1" s="1"/>
  <c r="K617" i="1"/>
  <c r="DP617" i="1"/>
  <c r="CZ616" i="1"/>
  <c r="BP208" i="1"/>
  <c r="BC615" i="1"/>
  <c r="BA615" i="1"/>
  <c r="CQ617" i="1"/>
  <c r="V619" i="1"/>
  <c r="N619" i="1"/>
  <c r="AH619" i="1"/>
  <c r="AD619" i="1"/>
  <c r="AJ616" i="1"/>
  <c r="AK616" i="1" s="1"/>
  <c r="AL616" i="1" s="1"/>
  <c r="AF616" i="1"/>
  <c r="AG615" i="1"/>
  <c r="AB615" i="1"/>
  <c r="AC615" i="1" s="1"/>
  <c r="AE615" i="1" s="1"/>
  <c r="BE208" i="1"/>
  <c r="BD208" i="1"/>
  <c r="CT208" i="1"/>
  <c r="BI208" i="1"/>
  <c r="CU208" i="1"/>
  <c r="BJ208" i="1"/>
  <c r="BH208" i="1"/>
  <c r="CY617" i="1"/>
  <c r="CW617" i="1"/>
  <c r="AI614" i="1"/>
  <c r="DA615" i="1"/>
  <c r="DB615" i="1" s="1"/>
  <c r="DC615" i="1" s="1"/>
  <c r="AZ616" i="1"/>
  <c r="M616" i="1"/>
  <c r="U616" i="1"/>
  <c r="BB616" i="1"/>
  <c r="Q614" i="1"/>
  <c r="R614" i="1" s="1"/>
  <c r="S614" i="1" s="1"/>
  <c r="AA613" i="1"/>
  <c r="W620" i="1"/>
  <c r="O620" i="1"/>
  <c r="T618" i="1"/>
  <c r="L618" i="1"/>
  <c r="CP618" i="1"/>
  <c r="X615" i="1"/>
  <c r="P615" i="1"/>
  <c r="CR616" i="1"/>
  <c r="DQ616" i="1"/>
  <c r="CX617" i="1"/>
  <c r="H618" i="1"/>
  <c r="I618" i="1" s="1"/>
  <c r="DR615" i="1"/>
  <c r="DS615" i="1" s="1"/>
  <c r="E618" i="1"/>
  <c r="D619" i="1"/>
  <c r="G620" i="1"/>
  <c r="F621" i="1"/>
  <c r="AN208" i="1" l="1"/>
  <c r="AU208" i="1" s="1"/>
  <c r="BY616" i="1"/>
  <c r="BZ616" i="1" s="1"/>
  <c r="BW617" i="1" a="1"/>
  <c r="BW617" i="1" s="1"/>
  <c r="BX617" i="1" s="1"/>
  <c r="CB614" i="1"/>
  <c r="CG204" i="1"/>
  <c r="K618" i="1"/>
  <c r="DP618" i="1"/>
  <c r="CZ617" i="1"/>
  <c r="BC616" i="1"/>
  <c r="BA616" i="1"/>
  <c r="CQ618" i="1"/>
  <c r="V620" i="1"/>
  <c r="N620" i="1"/>
  <c r="AH620" i="1"/>
  <c r="AD620" i="1"/>
  <c r="AJ617" i="1"/>
  <c r="AK617" i="1" s="1"/>
  <c r="AL617" i="1" s="1"/>
  <c r="AF617" i="1"/>
  <c r="AG616" i="1"/>
  <c r="AB616" i="1"/>
  <c r="AC616" i="1" s="1"/>
  <c r="AE616" i="1" s="1"/>
  <c r="BG208" i="1"/>
  <c r="CV208" i="1"/>
  <c r="BK208" i="1"/>
  <c r="AM209" i="1"/>
  <c r="CY618" i="1"/>
  <c r="CW618" i="1"/>
  <c r="AI615" i="1"/>
  <c r="DA616" i="1"/>
  <c r="DB616" i="1" s="1"/>
  <c r="DC616" i="1" s="1"/>
  <c r="AZ617" i="1"/>
  <c r="BB617" i="1"/>
  <c r="M617" i="1"/>
  <c r="U617" i="1"/>
  <c r="X617" i="1" s="1"/>
  <c r="Q615" i="1"/>
  <c r="R615" i="1" s="1"/>
  <c r="S615" i="1" s="1"/>
  <c r="AA614" i="1"/>
  <c r="W621" i="1"/>
  <c r="O621" i="1"/>
  <c r="T619" i="1"/>
  <c r="L619" i="1"/>
  <c r="Y615" i="1"/>
  <c r="Z615" i="1" s="1"/>
  <c r="CP619" i="1"/>
  <c r="X616" i="1"/>
  <c r="P616" i="1"/>
  <c r="CR617" i="1"/>
  <c r="DQ617" i="1"/>
  <c r="CX618" i="1"/>
  <c r="H619" i="1"/>
  <c r="I619" i="1" s="1"/>
  <c r="DR616" i="1"/>
  <c r="DS616" i="1" s="1"/>
  <c r="E619" i="1"/>
  <c r="D620" i="1"/>
  <c r="G621" i="1"/>
  <c r="F622" i="1"/>
  <c r="AV208" i="1" l="1"/>
  <c r="AP209" i="1"/>
  <c r="AQ209" i="1"/>
  <c r="AR209" i="1"/>
  <c r="AS209" i="1"/>
  <c r="AO209" i="1"/>
  <c r="AW209" i="1"/>
  <c r="BY617" i="1"/>
  <c r="BZ617" i="1" s="1"/>
  <c r="BW618" i="1" a="1"/>
  <c r="BW618" i="1" s="1"/>
  <c r="BX618" i="1" s="1"/>
  <c r="DA617" i="1"/>
  <c r="DB617" i="1" s="1"/>
  <c r="DC617" i="1" s="1"/>
  <c r="CB615" i="1"/>
  <c r="CK209" i="1"/>
  <c r="K619" i="1"/>
  <c r="DP619" i="1"/>
  <c r="CZ618" i="1"/>
  <c r="CQ619" i="1"/>
  <c r="BC617" i="1"/>
  <c r="BA617" i="1"/>
  <c r="CM204" i="1"/>
  <c r="V621" i="1"/>
  <c r="N621" i="1"/>
  <c r="AH621" i="1"/>
  <c r="AD621" i="1"/>
  <c r="AJ618" i="1"/>
  <c r="AK618" i="1" s="1"/>
  <c r="AL618" i="1" s="1"/>
  <c r="AF618" i="1"/>
  <c r="AG617" i="1"/>
  <c r="AB617" i="1"/>
  <c r="AC617" i="1" s="1"/>
  <c r="AE617" i="1" s="1"/>
  <c r="BQ205" i="1"/>
  <c r="BS205" i="1" s="1"/>
  <c r="CS209" i="1"/>
  <c r="CY619" i="1"/>
  <c r="CW619" i="1"/>
  <c r="AI616" i="1"/>
  <c r="AZ618" i="1"/>
  <c r="BB618" i="1"/>
  <c r="U618" i="1"/>
  <c r="M618" i="1"/>
  <c r="Q616" i="1"/>
  <c r="R616" i="1" s="1"/>
  <c r="S616" i="1" s="1"/>
  <c r="AA615" i="1"/>
  <c r="W622" i="1"/>
  <c r="O622" i="1"/>
  <c r="T620" i="1"/>
  <c r="L620" i="1"/>
  <c r="CP620" i="1"/>
  <c r="Y616" i="1"/>
  <c r="Z616" i="1" s="1"/>
  <c r="P617" i="1"/>
  <c r="CR618" i="1"/>
  <c r="Y617" i="1"/>
  <c r="Z617" i="1" s="1"/>
  <c r="DQ618" i="1"/>
  <c r="CX619" i="1"/>
  <c r="H620" i="1"/>
  <c r="I620" i="1" s="1"/>
  <c r="DR617" i="1"/>
  <c r="DS617" i="1" s="1"/>
  <c r="E620" i="1"/>
  <c r="D621" i="1"/>
  <c r="G622" i="1"/>
  <c r="F623" i="1"/>
  <c r="AT209" i="1" l="1"/>
  <c r="BY618" i="1"/>
  <c r="BZ618" i="1" s="1"/>
  <c r="DA618" i="1"/>
  <c r="DB618" i="1" s="1"/>
  <c r="DC618" i="1" s="1"/>
  <c r="BW619" i="1" a="1"/>
  <c r="BW619" i="1" s="1"/>
  <c r="BX619" i="1" s="1"/>
  <c r="DA619" i="1"/>
  <c r="DB619" i="1" s="1"/>
  <c r="CB616" i="1"/>
  <c r="CF205" i="1"/>
  <c r="CJ205" i="1" s="1"/>
  <c r="CE205" i="1"/>
  <c r="CL205" i="1" s="1"/>
  <c r="CI209" i="1"/>
  <c r="CD205" i="1"/>
  <c r="CH205" i="1" s="1"/>
  <c r="K620" i="1"/>
  <c r="DP620" i="1"/>
  <c r="CZ619" i="1"/>
  <c r="BP209" i="1"/>
  <c r="BC618" i="1"/>
  <c r="BA618" i="1"/>
  <c r="CQ620" i="1"/>
  <c r="V622" i="1"/>
  <c r="N622" i="1"/>
  <c r="AH622" i="1"/>
  <c r="AD622" i="1"/>
  <c r="AJ619" i="1"/>
  <c r="AK619" i="1" s="1"/>
  <c r="AL619" i="1" s="1"/>
  <c r="AF619" i="1"/>
  <c r="AG618" i="1"/>
  <c r="AB618" i="1"/>
  <c r="AC618" i="1" s="1"/>
  <c r="AE618" i="1" s="1"/>
  <c r="BT205" i="1"/>
  <c r="BH209" i="1"/>
  <c r="CU209" i="1"/>
  <c r="BF209" i="1"/>
  <c r="CT209" i="1"/>
  <c r="BD209" i="1"/>
  <c r="BI209" i="1"/>
  <c r="BJ209" i="1"/>
  <c r="BE209" i="1"/>
  <c r="CY620" i="1"/>
  <c r="CW620" i="1"/>
  <c r="AI617" i="1"/>
  <c r="AZ619" i="1"/>
  <c r="M619" i="1"/>
  <c r="BB619" i="1"/>
  <c r="U619" i="1"/>
  <c r="Q617" i="1"/>
  <c r="R617" i="1" s="1"/>
  <c r="S617" i="1" s="1"/>
  <c r="AA616" i="1"/>
  <c r="W623" i="1"/>
  <c r="O623" i="1"/>
  <c r="T621" i="1"/>
  <c r="L621" i="1"/>
  <c r="CP621" i="1"/>
  <c r="P618" i="1"/>
  <c r="X618" i="1"/>
  <c r="CR619" i="1"/>
  <c r="DQ619" i="1"/>
  <c r="CX620" i="1"/>
  <c r="H621" i="1"/>
  <c r="I621" i="1" s="1"/>
  <c r="DR618" i="1"/>
  <c r="DS618" i="1" s="1"/>
  <c r="E621" i="1"/>
  <c r="D622" i="1"/>
  <c r="G623" i="1"/>
  <c r="F624" i="1"/>
  <c r="AN209" i="1" l="1"/>
  <c r="AU209" i="1" s="1"/>
  <c r="DC619" i="1"/>
  <c r="BY619" i="1"/>
  <c r="BZ619" i="1" s="1"/>
  <c r="BW620" i="1" a="1"/>
  <c r="BW620" i="1" s="1"/>
  <c r="BX620" i="1" s="1"/>
  <c r="CB617" i="1"/>
  <c r="CG205" i="1"/>
  <c r="K621" i="1"/>
  <c r="DP621" i="1"/>
  <c r="CZ620" i="1"/>
  <c r="BC619" i="1"/>
  <c r="BA619" i="1"/>
  <c r="CQ621" i="1"/>
  <c r="V623" i="1"/>
  <c r="N623" i="1"/>
  <c r="AH623" i="1"/>
  <c r="AD623" i="1"/>
  <c r="AJ620" i="1"/>
  <c r="AK620" i="1" s="1"/>
  <c r="AL620" i="1" s="1"/>
  <c r="AF620" i="1"/>
  <c r="AG619" i="1"/>
  <c r="AB619" i="1"/>
  <c r="AC619" i="1" s="1"/>
  <c r="AE619" i="1" s="1"/>
  <c r="CV209" i="1"/>
  <c r="BG209" i="1"/>
  <c r="AM210" i="1"/>
  <c r="BK209" i="1"/>
  <c r="CY621" i="1"/>
  <c r="CW621" i="1"/>
  <c r="AI618" i="1"/>
  <c r="AZ620" i="1"/>
  <c r="BB620" i="1"/>
  <c r="U620" i="1"/>
  <c r="M620" i="1"/>
  <c r="Q618" i="1"/>
  <c r="R618" i="1" s="1"/>
  <c r="S618" i="1" s="1"/>
  <c r="AA617" i="1"/>
  <c r="W624" i="1"/>
  <c r="O624" i="1"/>
  <c r="T622" i="1"/>
  <c r="L622" i="1"/>
  <c r="CP622" i="1"/>
  <c r="Y618" i="1"/>
  <c r="Z618" i="1" s="1"/>
  <c r="P619" i="1"/>
  <c r="CR620" i="1"/>
  <c r="X619" i="1"/>
  <c r="DQ620" i="1"/>
  <c r="CX621" i="1"/>
  <c r="H622" i="1"/>
  <c r="I622" i="1" s="1"/>
  <c r="DR619" i="1"/>
  <c r="DS619" i="1" s="1"/>
  <c r="D623" i="1"/>
  <c r="E622" i="1"/>
  <c r="G624" i="1"/>
  <c r="F625" i="1"/>
  <c r="AV209" i="1" l="1"/>
  <c r="AS210" i="1"/>
  <c r="AO210" i="1"/>
  <c r="AP210" i="1"/>
  <c r="AQ210" i="1"/>
  <c r="AR210" i="1"/>
  <c r="AW210" i="1"/>
  <c r="BY620" i="1"/>
  <c r="BZ620" i="1" s="1"/>
  <c r="BW621" i="1" a="1"/>
  <c r="BW621" i="1" s="1"/>
  <c r="BX621" i="1" s="1"/>
  <c r="CB618" i="1"/>
  <c r="CK210" i="1"/>
  <c r="CM205" i="1"/>
  <c r="K622" i="1"/>
  <c r="DP622" i="1"/>
  <c r="CZ621" i="1"/>
  <c r="BC620" i="1"/>
  <c r="BA620" i="1"/>
  <c r="CQ622" i="1"/>
  <c r="V624" i="1"/>
  <c r="N624" i="1"/>
  <c r="AH624" i="1"/>
  <c r="AD624" i="1"/>
  <c r="AJ621" i="1"/>
  <c r="AK621" i="1" s="1"/>
  <c r="AL621" i="1" s="1"/>
  <c r="AF621" i="1"/>
  <c r="AG620" i="1"/>
  <c r="AB620" i="1"/>
  <c r="AC620" i="1" s="1"/>
  <c r="AE620" i="1" s="1"/>
  <c r="CS210" i="1"/>
  <c r="BQ206" i="1"/>
  <c r="BS206" i="1" s="1"/>
  <c r="CY622" i="1"/>
  <c r="CW622" i="1"/>
  <c r="AI619" i="1"/>
  <c r="DA620" i="1"/>
  <c r="DB620" i="1" s="1"/>
  <c r="DC620" i="1" s="1"/>
  <c r="AZ621" i="1"/>
  <c r="M621" i="1"/>
  <c r="BB621" i="1"/>
  <c r="U621" i="1"/>
  <c r="Q619" i="1"/>
  <c r="R619" i="1" s="1"/>
  <c r="S619" i="1" s="1"/>
  <c r="AA618" i="1"/>
  <c r="W625" i="1"/>
  <c r="O625" i="1"/>
  <c r="T623" i="1"/>
  <c r="L623" i="1"/>
  <c r="CP623" i="1"/>
  <c r="P620" i="1"/>
  <c r="X620" i="1"/>
  <c r="Y620" i="1" s="1"/>
  <c r="Z620" i="1" s="1"/>
  <c r="Y619" i="1"/>
  <c r="Z619" i="1" s="1"/>
  <c r="CR621" i="1"/>
  <c r="DQ621" i="1"/>
  <c r="CX622" i="1"/>
  <c r="H623" i="1"/>
  <c r="I623" i="1" s="1"/>
  <c r="DR620" i="1"/>
  <c r="DS620" i="1" s="1"/>
  <c r="D624" i="1"/>
  <c r="E623" i="1"/>
  <c r="G625" i="1"/>
  <c r="F626" i="1"/>
  <c r="AT210" i="1" l="1"/>
  <c r="BW622" i="1" a="1"/>
  <c r="BW622" i="1" s="1"/>
  <c r="BX622" i="1" s="1"/>
  <c r="DA622" i="1"/>
  <c r="DB622" i="1" s="1"/>
  <c r="BY621" i="1"/>
  <c r="BZ621" i="1" s="1"/>
  <c r="CB619" i="1"/>
  <c r="CF206" i="1"/>
  <c r="CJ206" i="1" s="1"/>
  <c r="CE206" i="1"/>
  <c r="CL206" i="1" s="1"/>
  <c r="CI210" i="1"/>
  <c r="BT206" i="1"/>
  <c r="CD206" i="1"/>
  <c r="CH206" i="1" s="1"/>
  <c r="K623" i="1"/>
  <c r="DP623" i="1"/>
  <c r="CZ622" i="1"/>
  <c r="BP210" i="1"/>
  <c r="BC621" i="1"/>
  <c r="BA621" i="1"/>
  <c r="CQ623" i="1"/>
  <c r="V625" i="1"/>
  <c r="N625" i="1"/>
  <c r="AH625" i="1"/>
  <c r="AD625" i="1"/>
  <c r="AJ622" i="1"/>
  <c r="AK622" i="1" s="1"/>
  <c r="AL622" i="1" s="1"/>
  <c r="AF622" i="1"/>
  <c r="AB621" i="1"/>
  <c r="AC621" i="1" s="1"/>
  <c r="AE621" i="1" s="1"/>
  <c r="BD210" i="1"/>
  <c r="CT210" i="1"/>
  <c r="BI210" i="1"/>
  <c r="CU210" i="1"/>
  <c r="BH210" i="1"/>
  <c r="BJ210" i="1"/>
  <c r="BF210" i="1"/>
  <c r="BE210" i="1"/>
  <c r="CY623" i="1"/>
  <c r="CW623" i="1"/>
  <c r="AI620" i="1"/>
  <c r="DA621" i="1"/>
  <c r="DB621" i="1" s="1"/>
  <c r="DC621" i="1" s="1"/>
  <c r="AZ622" i="1"/>
  <c r="AG621" i="1"/>
  <c r="U622" i="1"/>
  <c r="BB622" i="1"/>
  <c r="M622" i="1"/>
  <c r="Q620" i="1"/>
  <c r="R620" i="1" s="1"/>
  <c r="S620" i="1" s="1"/>
  <c r="AA619" i="1"/>
  <c r="W626" i="1"/>
  <c r="O626" i="1"/>
  <c r="T624" i="1"/>
  <c r="L624" i="1"/>
  <c r="CP624" i="1"/>
  <c r="P621" i="1"/>
  <c r="X621" i="1"/>
  <c r="DQ622" i="1"/>
  <c r="CR622" i="1"/>
  <c r="CX623" i="1"/>
  <c r="H624" i="1"/>
  <c r="I624" i="1" s="1"/>
  <c r="DR621" i="1"/>
  <c r="DS621" i="1" s="1"/>
  <c r="D625" i="1"/>
  <c r="E624" i="1"/>
  <c r="G626" i="1"/>
  <c r="F627" i="1"/>
  <c r="AN210" i="1" l="1"/>
  <c r="AV210" i="1" s="1"/>
  <c r="BY622" i="1"/>
  <c r="BZ622" i="1" s="1"/>
  <c r="BW623" i="1" a="1"/>
  <c r="BW623" i="1" s="1"/>
  <c r="BX623" i="1" s="1"/>
  <c r="CB620" i="1"/>
  <c r="CG206" i="1"/>
  <c r="K624" i="1"/>
  <c r="DP624" i="1"/>
  <c r="CZ623" i="1"/>
  <c r="BC622" i="1"/>
  <c r="BA622" i="1"/>
  <c r="CQ624" i="1"/>
  <c r="V626" i="1"/>
  <c r="N626" i="1"/>
  <c r="AH626" i="1"/>
  <c r="AD626" i="1"/>
  <c r="AJ623" i="1"/>
  <c r="AK623" i="1" s="1"/>
  <c r="AL623" i="1" s="1"/>
  <c r="AF623" i="1"/>
  <c r="AG622" i="1"/>
  <c r="AB622" i="1"/>
  <c r="AC622" i="1" s="1"/>
  <c r="AE622" i="1" s="1"/>
  <c r="CV210" i="1"/>
  <c r="BK210" i="1"/>
  <c r="AM211" i="1"/>
  <c r="BG210" i="1"/>
  <c r="CY624" i="1"/>
  <c r="CW624" i="1"/>
  <c r="AI621" i="1"/>
  <c r="DC622" i="1"/>
  <c r="AZ623" i="1"/>
  <c r="U623" i="1"/>
  <c r="M623" i="1"/>
  <c r="BB623" i="1"/>
  <c r="Q621" i="1"/>
  <c r="R621" i="1" s="1"/>
  <c r="S621" i="1" s="1"/>
  <c r="AA620" i="1"/>
  <c r="W627" i="1"/>
  <c r="O627" i="1"/>
  <c r="T625" i="1"/>
  <c r="L625" i="1"/>
  <c r="CP625" i="1"/>
  <c r="P622" i="1"/>
  <c r="X622" i="1"/>
  <c r="Y622" i="1" s="1"/>
  <c r="Z622" i="1" s="1"/>
  <c r="Y621" i="1"/>
  <c r="Z621" i="1" s="1"/>
  <c r="DQ623" i="1"/>
  <c r="CR623" i="1"/>
  <c r="CX624" i="1"/>
  <c r="H625" i="1"/>
  <c r="I625" i="1" s="1"/>
  <c r="DR622" i="1"/>
  <c r="DS622" i="1" s="1"/>
  <c r="E625" i="1"/>
  <c r="D626" i="1"/>
  <c r="G627" i="1"/>
  <c r="F628" i="1"/>
  <c r="AU210" i="1" l="1"/>
  <c r="AO211" i="1"/>
  <c r="AP211" i="1"/>
  <c r="AQ211" i="1"/>
  <c r="AR211" i="1"/>
  <c r="AS211" i="1"/>
  <c r="AW211" i="1"/>
  <c r="CC620" i="1"/>
  <c r="CC621" i="1" s="1"/>
  <c r="CC622" i="1" s="1"/>
  <c r="CC623" i="1" s="1"/>
  <c r="CC624" i="1" s="1"/>
  <c r="CC625" i="1" s="1"/>
  <c r="CC626" i="1" s="1"/>
  <c r="CC627" i="1" s="1"/>
  <c r="BY623" i="1"/>
  <c r="BZ623" i="1" s="1"/>
  <c r="BW624" i="1" a="1"/>
  <c r="BW624" i="1" s="1"/>
  <c r="BX624" i="1" s="1"/>
  <c r="DA623" i="1"/>
  <c r="DB623" i="1" s="1"/>
  <c r="DC623" i="1" s="1"/>
  <c r="CB621" i="1"/>
  <c r="CK211" i="1"/>
  <c r="K625" i="1"/>
  <c r="DP625" i="1"/>
  <c r="CZ624" i="1"/>
  <c r="BC623" i="1"/>
  <c r="BA623" i="1"/>
  <c r="CM206" i="1"/>
  <c r="CQ625" i="1"/>
  <c r="V627" i="1"/>
  <c r="N627" i="1"/>
  <c r="AH627" i="1"/>
  <c r="AD627" i="1"/>
  <c r="AJ624" i="1"/>
  <c r="AK624" i="1" s="1"/>
  <c r="AL624" i="1" s="1"/>
  <c r="AF624" i="1"/>
  <c r="AG623" i="1"/>
  <c r="AB623" i="1"/>
  <c r="AC623" i="1" s="1"/>
  <c r="AE623" i="1" s="1"/>
  <c r="BQ207" i="1"/>
  <c r="BS207" i="1" s="1"/>
  <c r="CS211" i="1"/>
  <c r="CY625" i="1"/>
  <c r="CW625" i="1"/>
  <c r="AI622" i="1"/>
  <c r="AZ624" i="1"/>
  <c r="M624" i="1"/>
  <c r="U624" i="1"/>
  <c r="BB624" i="1"/>
  <c r="Q622" i="1"/>
  <c r="R622" i="1" s="1"/>
  <c r="S622" i="1" s="1"/>
  <c r="AA621" i="1"/>
  <c r="W628" i="1"/>
  <c r="O628" i="1"/>
  <c r="T626" i="1"/>
  <c r="L626" i="1"/>
  <c r="CP626" i="1"/>
  <c r="X623" i="1"/>
  <c r="Y623" i="1" s="1"/>
  <c r="Z623" i="1" s="1"/>
  <c r="P623" i="1"/>
  <c r="CR624" i="1"/>
  <c r="DQ624" i="1"/>
  <c r="CX625" i="1"/>
  <c r="H626" i="1"/>
  <c r="I626" i="1" s="1"/>
  <c r="DR623" i="1"/>
  <c r="DS623" i="1" s="1"/>
  <c r="E626" i="1"/>
  <c r="D627" i="1"/>
  <c r="G628" i="1"/>
  <c r="F629" i="1"/>
  <c r="AT211" i="1" l="1"/>
  <c r="CC628" i="1"/>
  <c r="BY624" i="1"/>
  <c r="BZ624" i="1" s="1"/>
  <c r="DA624" i="1"/>
  <c r="DB624" i="1" s="1"/>
  <c r="DC624" i="1" s="1"/>
  <c r="BW625" i="1" a="1"/>
  <c r="BW625" i="1" s="1"/>
  <c r="BX625" i="1" s="1"/>
  <c r="CB622" i="1"/>
  <c r="CF207" i="1"/>
  <c r="CJ207" i="1" s="1"/>
  <c r="CE207" i="1"/>
  <c r="CL207" i="1" s="1"/>
  <c r="CI211" i="1"/>
  <c r="BT207" i="1"/>
  <c r="CD207" i="1"/>
  <c r="CH207" i="1" s="1"/>
  <c r="K626" i="1"/>
  <c r="DP626" i="1"/>
  <c r="CZ625" i="1"/>
  <c r="BH211" i="1"/>
  <c r="BP211" i="1"/>
  <c r="BC624" i="1"/>
  <c r="BA624" i="1"/>
  <c r="CQ626" i="1"/>
  <c r="V628" i="1"/>
  <c r="N628" i="1"/>
  <c r="AH628" i="1"/>
  <c r="AD628" i="1"/>
  <c r="DA625" i="1"/>
  <c r="DB625" i="1" s="1"/>
  <c r="AJ625" i="1"/>
  <c r="AK625" i="1" s="1"/>
  <c r="AL625" i="1" s="1"/>
  <c r="AF625" i="1"/>
  <c r="AG624" i="1"/>
  <c r="AB624" i="1"/>
  <c r="AC624" i="1" s="1"/>
  <c r="AE624" i="1" s="1"/>
  <c r="BD211" i="1"/>
  <c r="CT211" i="1"/>
  <c r="BJ211" i="1"/>
  <c r="CU211" i="1"/>
  <c r="BE211" i="1"/>
  <c r="BI211" i="1"/>
  <c r="BF211" i="1"/>
  <c r="CY626" i="1"/>
  <c r="CW626" i="1"/>
  <c r="AI623" i="1"/>
  <c r="AZ625" i="1"/>
  <c r="M625" i="1"/>
  <c r="U625" i="1"/>
  <c r="BB625" i="1"/>
  <c r="Q623" i="1"/>
  <c r="R623" i="1" s="1"/>
  <c r="S623" i="1" s="1"/>
  <c r="AA622" i="1"/>
  <c r="W629" i="1"/>
  <c r="O629" i="1"/>
  <c r="T627" i="1"/>
  <c r="L627" i="1"/>
  <c r="CP627" i="1"/>
  <c r="X624" i="1"/>
  <c r="Y624" i="1" s="1"/>
  <c r="Z624" i="1" s="1"/>
  <c r="P624" i="1"/>
  <c r="CR625" i="1"/>
  <c r="DQ625" i="1"/>
  <c r="CX626" i="1"/>
  <c r="H627" i="1"/>
  <c r="I627" i="1" s="1"/>
  <c r="DR624" i="1"/>
  <c r="DS624" i="1" s="1"/>
  <c r="E627" i="1"/>
  <c r="D628" i="1"/>
  <c r="G629" i="1"/>
  <c r="F630" i="1"/>
  <c r="AN211" i="1" l="1"/>
  <c r="AV211" i="1" s="1"/>
  <c r="CC629" i="1"/>
  <c r="DC625" i="1"/>
  <c r="BY625" i="1"/>
  <c r="BZ625" i="1" s="1"/>
  <c r="BW626" i="1" a="1"/>
  <c r="BW626" i="1" s="1"/>
  <c r="BX626" i="1" s="1"/>
  <c r="CB623" i="1"/>
  <c r="CG207" i="1"/>
  <c r="K627" i="1"/>
  <c r="DP627" i="1"/>
  <c r="CZ626" i="1"/>
  <c r="BC625" i="1"/>
  <c r="BA625" i="1"/>
  <c r="CQ627" i="1"/>
  <c r="V629" i="1"/>
  <c r="N629" i="1"/>
  <c r="AH629" i="1"/>
  <c r="AD629" i="1"/>
  <c r="AJ626" i="1"/>
  <c r="AK626" i="1" s="1"/>
  <c r="AL626" i="1" s="1"/>
  <c r="AF626" i="1"/>
  <c r="AG625" i="1"/>
  <c r="AB625" i="1"/>
  <c r="AC625" i="1" s="1"/>
  <c r="AE625" i="1" s="1"/>
  <c r="CV211" i="1"/>
  <c r="BK211" i="1"/>
  <c r="BG211" i="1"/>
  <c r="AM212" i="1"/>
  <c r="CY627" i="1"/>
  <c r="CW627" i="1"/>
  <c r="AI624" i="1"/>
  <c r="AZ626" i="1"/>
  <c r="M626" i="1"/>
  <c r="BB626" i="1"/>
  <c r="U626" i="1"/>
  <c r="Q624" i="1"/>
  <c r="R624" i="1" s="1"/>
  <c r="S624" i="1" s="1"/>
  <c r="AA623" i="1"/>
  <c r="W630" i="1"/>
  <c r="O630" i="1"/>
  <c r="T628" i="1"/>
  <c r="L628" i="1"/>
  <c r="CP628" i="1"/>
  <c r="X625" i="1"/>
  <c r="P625" i="1"/>
  <c r="DQ626" i="1"/>
  <c r="CR626" i="1"/>
  <c r="CX627" i="1"/>
  <c r="H628" i="1"/>
  <c r="I628" i="1" s="1"/>
  <c r="DR625" i="1"/>
  <c r="DS625" i="1" s="1"/>
  <c r="E628" i="1"/>
  <c r="D629" i="1"/>
  <c r="G630" i="1"/>
  <c r="F631" i="1"/>
  <c r="AU211" i="1" l="1"/>
  <c r="AQ212" i="1"/>
  <c r="AR212" i="1"/>
  <c r="AS212" i="1"/>
  <c r="AO212" i="1"/>
  <c r="AP212" i="1"/>
  <c r="AW212" i="1"/>
  <c r="CC630" i="1"/>
  <c r="BY626" i="1"/>
  <c r="BZ626" i="1" s="1"/>
  <c r="BW627" i="1" a="1"/>
  <c r="BW627" i="1" s="1"/>
  <c r="BX627" i="1" s="1"/>
  <c r="DA626" i="1"/>
  <c r="DB626" i="1" s="1"/>
  <c r="DC626" i="1" s="1"/>
  <c r="CB624" i="1"/>
  <c r="CK212" i="1"/>
  <c r="K628" i="1"/>
  <c r="DP628" i="1"/>
  <c r="CZ627" i="1"/>
  <c r="BC626" i="1"/>
  <c r="BA626" i="1"/>
  <c r="CM207" i="1"/>
  <c r="CQ628" i="1"/>
  <c r="V630" i="1"/>
  <c r="N630" i="1"/>
  <c r="AH630" i="1"/>
  <c r="AD630" i="1"/>
  <c r="AJ627" i="1"/>
  <c r="AK627" i="1" s="1"/>
  <c r="AL627" i="1" s="1"/>
  <c r="AF627" i="1"/>
  <c r="AG626" i="1"/>
  <c r="AB626" i="1"/>
  <c r="AC626" i="1" s="1"/>
  <c r="AE626" i="1" s="1"/>
  <c r="CS212" i="1"/>
  <c r="BQ208" i="1"/>
  <c r="BS208" i="1" s="1"/>
  <c r="CY628" i="1"/>
  <c r="CW628" i="1"/>
  <c r="AI625" i="1"/>
  <c r="AZ627" i="1"/>
  <c r="BB627" i="1"/>
  <c r="U627" i="1"/>
  <c r="M627" i="1"/>
  <c r="Q625" i="1"/>
  <c r="R625" i="1" s="1"/>
  <c r="S625" i="1" s="1"/>
  <c r="AA624" i="1"/>
  <c r="W631" i="1"/>
  <c r="O631" i="1"/>
  <c r="T629" i="1"/>
  <c r="L629" i="1"/>
  <c r="CP629" i="1"/>
  <c r="Y625" i="1"/>
  <c r="Z625" i="1" s="1"/>
  <c r="X626" i="1"/>
  <c r="P626" i="1"/>
  <c r="DQ627" i="1"/>
  <c r="CR627" i="1"/>
  <c r="CX628" i="1"/>
  <c r="H629" i="1"/>
  <c r="I629" i="1" s="1"/>
  <c r="DR626" i="1"/>
  <c r="DS626" i="1" s="1"/>
  <c r="E629" i="1"/>
  <c r="D630" i="1"/>
  <c r="G631" i="1"/>
  <c r="F632" i="1"/>
  <c r="AT212" i="1" l="1"/>
  <c r="CC631" i="1"/>
  <c r="BY627" i="1"/>
  <c r="BZ627" i="1" s="1"/>
  <c r="DA627" i="1"/>
  <c r="DB627" i="1" s="1"/>
  <c r="DC627" i="1" s="1"/>
  <c r="BW628" i="1" a="1"/>
  <c r="BW628" i="1" s="1"/>
  <c r="BX628" i="1" s="1"/>
  <c r="CB625" i="1"/>
  <c r="CF208" i="1"/>
  <c r="CJ208" i="1" s="1"/>
  <c r="CE208" i="1"/>
  <c r="CL208" i="1" s="1"/>
  <c r="CI212" i="1"/>
  <c r="BT208" i="1"/>
  <c r="CD208" i="1"/>
  <c r="CH208" i="1" s="1"/>
  <c r="K629" i="1"/>
  <c r="DP629" i="1"/>
  <c r="CZ628" i="1"/>
  <c r="BP212" i="1"/>
  <c r="BC627" i="1"/>
  <c r="BA627" i="1"/>
  <c r="CQ629" i="1"/>
  <c r="V631" i="1"/>
  <c r="N631" i="1"/>
  <c r="AD631" i="1"/>
  <c r="AH631" i="1"/>
  <c r="AJ628" i="1"/>
  <c r="AK628" i="1" s="1"/>
  <c r="AL628" i="1" s="1"/>
  <c r="AF628" i="1"/>
  <c r="AG627" i="1"/>
  <c r="AB627" i="1"/>
  <c r="AC627" i="1" s="1"/>
  <c r="AE627" i="1" s="1"/>
  <c r="BD212" i="1"/>
  <c r="CT212" i="1"/>
  <c r="CU212" i="1"/>
  <c r="BJ212" i="1"/>
  <c r="BI212" i="1"/>
  <c r="BF212" i="1"/>
  <c r="BH212" i="1"/>
  <c r="BE212" i="1"/>
  <c r="CY629" i="1"/>
  <c r="CW629" i="1"/>
  <c r="AI626" i="1"/>
  <c r="AZ628" i="1"/>
  <c r="U628" i="1"/>
  <c r="BB628" i="1"/>
  <c r="Q626" i="1"/>
  <c r="R626" i="1" s="1"/>
  <c r="S626" i="1" s="1"/>
  <c r="AA625" i="1"/>
  <c r="W632" i="1"/>
  <c r="O632" i="1"/>
  <c r="T630" i="1"/>
  <c r="L630" i="1"/>
  <c r="CP630" i="1"/>
  <c r="M628" i="1"/>
  <c r="Y626" i="1"/>
  <c r="Z626" i="1" s="1"/>
  <c r="P627" i="1"/>
  <c r="X627" i="1"/>
  <c r="Y627" i="1" s="1"/>
  <c r="Z627" i="1" s="1"/>
  <c r="CR628" i="1"/>
  <c r="DQ628" i="1"/>
  <c r="CX629" i="1"/>
  <c r="H630" i="1"/>
  <c r="I630" i="1" s="1"/>
  <c r="DR627" i="1"/>
  <c r="DS627" i="1" s="1"/>
  <c r="E630" i="1"/>
  <c r="D631" i="1"/>
  <c r="G632" i="1"/>
  <c r="F633" i="1"/>
  <c r="AN212" i="1" l="1"/>
  <c r="AV212" i="1" s="1"/>
  <c r="BY628" i="1"/>
  <c r="BZ628" i="1" s="1"/>
  <c r="BW629" i="1" a="1"/>
  <c r="BW629" i="1" s="1"/>
  <c r="BX629" i="1" s="1"/>
  <c r="DA629" i="1"/>
  <c r="DB629" i="1" s="1"/>
  <c r="CB626" i="1"/>
  <c r="CG208" i="1"/>
  <c r="K630" i="1"/>
  <c r="DP630" i="1"/>
  <c r="CZ629" i="1"/>
  <c r="BC628" i="1"/>
  <c r="BA628" i="1"/>
  <c r="CQ630" i="1"/>
  <c r="V632" i="1"/>
  <c r="N632" i="1"/>
  <c r="AH632" i="1"/>
  <c r="AD632" i="1"/>
  <c r="AJ629" i="1"/>
  <c r="AK629" i="1" s="1"/>
  <c r="AL629" i="1" s="1"/>
  <c r="AF629" i="1"/>
  <c r="AG628" i="1"/>
  <c r="AB628" i="1"/>
  <c r="AC628" i="1" s="1"/>
  <c r="AE628" i="1" s="1"/>
  <c r="CV212" i="1"/>
  <c r="AM213" i="1"/>
  <c r="BG212" i="1"/>
  <c r="BK212" i="1"/>
  <c r="CY630" i="1"/>
  <c r="CW630" i="1"/>
  <c r="AI627" i="1"/>
  <c r="DA628" i="1"/>
  <c r="DB628" i="1" s="1"/>
  <c r="DC628" i="1" s="1"/>
  <c r="AZ629" i="1"/>
  <c r="U629" i="1"/>
  <c r="BB629" i="1"/>
  <c r="Q627" i="1"/>
  <c r="R627" i="1" s="1"/>
  <c r="S627" i="1" s="1"/>
  <c r="AA626" i="1"/>
  <c r="W633" i="1"/>
  <c r="O633" i="1"/>
  <c r="T631" i="1"/>
  <c r="L631" i="1"/>
  <c r="CP631" i="1"/>
  <c r="P628" i="1"/>
  <c r="M629" i="1"/>
  <c r="X628" i="1"/>
  <c r="Y628" i="1" s="1"/>
  <c r="Z628" i="1" s="1"/>
  <c r="CR629" i="1"/>
  <c r="DQ629" i="1"/>
  <c r="CX630" i="1"/>
  <c r="H631" i="1"/>
  <c r="I631" i="1" s="1"/>
  <c r="DR628" i="1"/>
  <c r="DS628" i="1" s="1"/>
  <c r="E631" i="1"/>
  <c r="D632" i="1"/>
  <c r="G633" i="1"/>
  <c r="F634" i="1"/>
  <c r="AU212" i="1" l="1"/>
  <c r="AO213" i="1"/>
  <c r="BE213" i="1" s="1"/>
  <c r="AP213" i="1"/>
  <c r="AQ213" i="1"/>
  <c r="AR213" i="1"/>
  <c r="AS213" i="1"/>
  <c r="AW213" i="1"/>
  <c r="BY629" i="1"/>
  <c r="BZ629" i="1" s="1"/>
  <c r="BW630" i="1" a="1"/>
  <c r="BW630" i="1" s="1"/>
  <c r="BX630" i="1" s="1"/>
  <c r="CB627" i="1"/>
  <c r="CK213" i="1"/>
  <c r="K631" i="1"/>
  <c r="DP631" i="1"/>
  <c r="CZ630" i="1"/>
  <c r="BC629" i="1"/>
  <c r="BA629" i="1"/>
  <c r="CM208" i="1"/>
  <c r="CQ631" i="1"/>
  <c r="V633" i="1"/>
  <c r="N633" i="1"/>
  <c r="AH633" i="1"/>
  <c r="AD633" i="1"/>
  <c r="AJ630" i="1"/>
  <c r="AK630" i="1" s="1"/>
  <c r="AL630" i="1" s="1"/>
  <c r="AF630" i="1"/>
  <c r="AB629" i="1"/>
  <c r="AC629" i="1" s="1"/>
  <c r="AE629" i="1" s="1"/>
  <c r="BQ209" i="1"/>
  <c r="BS209" i="1" s="1"/>
  <c r="CS213" i="1"/>
  <c r="CY631" i="1"/>
  <c r="CW631" i="1"/>
  <c r="AI628" i="1"/>
  <c r="DC629" i="1"/>
  <c r="AZ630" i="1"/>
  <c r="U630" i="1"/>
  <c r="BB630" i="1"/>
  <c r="AG629" i="1"/>
  <c r="Q628" i="1"/>
  <c r="R628" i="1" s="1"/>
  <c r="S628" i="1" s="1"/>
  <c r="AA627" i="1"/>
  <c r="W634" i="1"/>
  <c r="O634" i="1"/>
  <c r="T632" i="1"/>
  <c r="L632" i="1"/>
  <c r="CP632" i="1"/>
  <c r="P629" i="1"/>
  <c r="M630" i="1"/>
  <c r="X629" i="1"/>
  <c r="Y629" i="1" s="1"/>
  <c r="Z629" i="1" s="1"/>
  <c r="CR630" i="1"/>
  <c r="DQ630" i="1"/>
  <c r="CX631" i="1"/>
  <c r="H632" i="1"/>
  <c r="I632" i="1" s="1"/>
  <c r="DR629" i="1"/>
  <c r="DS629" i="1" s="1"/>
  <c r="D633" i="1"/>
  <c r="E632" i="1"/>
  <c r="G634" i="1"/>
  <c r="F635" i="1"/>
  <c r="AT213" i="1" l="1"/>
  <c r="BY630" i="1"/>
  <c r="BZ630" i="1" s="1"/>
  <c r="BW631" i="1" a="1"/>
  <c r="BW631" i="1" s="1"/>
  <c r="BX631" i="1" s="1"/>
  <c r="CB628" i="1"/>
  <c r="CF209" i="1"/>
  <c r="CJ209" i="1" s="1"/>
  <c r="CE209" i="1"/>
  <c r="CL209" i="1" s="1"/>
  <c r="CI213" i="1"/>
  <c r="BT209" i="1"/>
  <c r="CD209" i="1"/>
  <c r="CH209" i="1" s="1"/>
  <c r="BP213" i="1"/>
  <c r="K632" i="1"/>
  <c r="DP632" i="1"/>
  <c r="CZ631" i="1"/>
  <c r="BC630" i="1"/>
  <c r="BA630" i="1"/>
  <c r="CQ632" i="1"/>
  <c r="V634" i="1"/>
  <c r="N634" i="1"/>
  <c r="AH634" i="1"/>
  <c r="AD634" i="1"/>
  <c r="AJ631" i="1"/>
  <c r="AK631" i="1" s="1"/>
  <c r="AL631" i="1" s="1"/>
  <c r="AF631" i="1"/>
  <c r="AG630" i="1"/>
  <c r="AB630" i="1"/>
  <c r="AC630" i="1" s="1"/>
  <c r="AE630" i="1" s="1"/>
  <c r="BD213" i="1"/>
  <c r="BF213" i="1"/>
  <c r="CT213" i="1"/>
  <c r="BI213" i="1"/>
  <c r="CU213" i="1"/>
  <c r="BH213" i="1"/>
  <c r="BJ213" i="1"/>
  <c r="CY632" i="1"/>
  <c r="CW632" i="1"/>
  <c r="AI629" i="1"/>
  <c r="DA630" i="1"/>
  <c r="DB630" i="1" s="1"/>
  <c r="DC630" i="1" s="1"/>
  <c r="AZ631" i="1"/>
  <c r="M631" i="1"/>
  <c r="U631" i="1"/>
  <c r="BB631" i="1"/>
  <c r="Q629" i="1"/>
  <c r="R629" i="1" s="1"/>
  <c r="S629" i="1" s="1"/>
  <c r="AA628" i="1"/>
  <c r="W635" i="1"/>
  <c r="O635" i="1"/>
  <c r="T633" i="1"/>
  <c r="L633" i="1"/>
  <c r="P630" i="1"/>
  <c r="CP633" i="1"/>
  <c r="X630" i="1"/>
  <c r="Y630" i="1" s="1"/>
  <c r="Z630" i="1" s="1"/>
  <c r="CR631" i="1"/>
  <c r="DQ631" i="1"/>
  <c r="CX632" i="1"/>
  <c r="H633" i="1"/>
  <c r="I633" i="1" s="1"/>
  <c r="DR630" i="1"/>
  <c r="DS630" i="1" s="1"/>
  <c r="D634" i="1"/>
  <c r="E633" i="1"/>
  <c r="G635" i="1"/>
  <c r="F636" i="1"/>
  <c r="AN213" i="1" l="1"/>
  <c r="AV213" i="1" s="1"/>
  <c r="BY631" i="1"/>
  <c r="BZ631" i="1" s="1"/>
  <c r="DA631" i="1"/>
  <c r="DB631" i="1" s="1"/>
  <c r="DC631" i="1" s="1"/>
  <c r="BW632" i="1" a="1"/>
  <c r="BW632" i="1" s="1"/>
  <c r="BX632" i="1" s="1"/>
  <c r="DA632" i="1"/>
  <c r="DB632" i="1" s="1"/>
  <c r="CB629" i="1"/>
  <c r="CG209" i="1"/>
  <c r="K633" i="1"/>
  <c r="DP633" i="1"/>
  <c r="CZ632" i="1"/>
  <c r="BC631" i="1"/>
  <c r="BA631" i="1"/>
  <c r="CQ633" i="1"/>
  <c r="V635" i="1"/>
  <c r="N635" i="1"/>
  <c r="AH635" i="1"/>
  <c r="AD635" i="1"/>
  <c r="AJ632" i="1"/>
  <c r="AK632" i="1" s="1"/>
  <c r="AL632" i="1" s="1"/>
  <c r="AF632" i="1"/>
  <c r="AG631" i="1"/>
  <c r="AB631" i="1"/>
  <c r="AC631" i="1" s="1"/>
  <c r="AE631" i="1" s="1"/>
  <c r="CV213" i="1"/>
  <c r="BG213" i="1"/>
  <c r="BK213" i="1"/>
  <c r="AM214" i="1"/>
  <c r="CY633" i="1"/>
  <c r="CW633" i="1"/>
  <c r="AI630" i="1"/>
  <c r="AZ632" i="1"/>
  <c r="BB632" i="1"/>
  <c r="M632" i="1"/>
  <c r="U632" i="1"/>
  <c r="Q630" i="1"/>
  <c r="R630" i="1" s="1"/>
  <c r="S630" i="1" s="1"/>
  <c r="AA629" i="1"/>
  <c r="W636" i="1"/>
  <c r="O636" i="1"/>
  <c r="T634" i="1"/>
  <c r="L634" i="1"/>
  <c r="CP634" i="1"/>
  <c r="P631" i="1"/>
  <c r="X631" i="1"/>
  <c r="Y631" i="1" s="1"/>
  <c r="Z631" i="1" s="1"/>
  <c r="CR632" i="1"/>
  <c r="DQ632" i="1"/>
  <c r="CX633" i="1"/>
  <c r="H634" i="1"/>
  <c r="I634" i="1" s="1"/>
  <c r="DR631" i="1"/>
  <c r="DS631" i="1" s="1"/>
  <c r="D635" i="1"/>
  <c r="E634" i="1"/>
  <c r="G636" i="1"/>
  <c r="F637" i="1"/>
  <c r="AU213" i="1" l="1"/>
  <c r="AO214" i="1"/>
  <c r="AP214" i="1"/>
  <c r="AQ214" i="1"/>
  <c r="AR214" i="1"/>
  <c r="AS214" i="1"/>
  <c r="AW214" i="1"/>
  <c r="DC632" i="1"/>
  <c r="BY632" i="1"/>
  <c r="BZ632" i="1" s="1"/>
  <c r="BW633" i="1" a="1"/>
  <c r="BW633" i="1" s="1"/>
  <c r="BX633" i="1" s="1"/>
  <c r="CB630" i="1"/>
  <c r="CK214" i="1"/>
  <c r="K634" i="1"/>
  <c r="DP634" i="1"/>
  <c r="CZ633" i="1"/>
  <c r="BC632" i="1"/>
  <c r="BA632" i="1"/>
  <c r="CM209" i="1"/>
  <c r="CQ634" i="1"/>
  <c r="V636" i="1"/>
  <c r="N636" i="1"/>
  <c r="AH636" i="1"/>
  <c r="AD636" i="1"/>
  <c r="AJ633" i="1"/>
  <c r="AK633" i="1" s="1"/>
  <c r="AL633" i="1" s="1"/>
  <c r="AF633" i="1"/>
  <c r="AG632" i="1"/>
  <c r="AB632" i="1"/>
  <c r="AC632" i="1" s="1"/>
  <c r="AE632" i="1" s="1"/>
  <c r="CS214" i="1"/>
  <c r="BQ210" i="1"/>
  <c r="BS210" i="1" s="1"/>
  <c r="CY634" i="1"/>
  <c r="CW634" i="1"/>
  <c r="AI631" i="1"/>
  <c r="AZ633" i="1"/>
  <c r="M633" i="1"/>
  <c r="X632" i="1"/>
  <c r="Y632" i="1" s="1"/>
  <c r="Z632" i="1" s="1"/>
  <c r="U633" i="1"/>
  <c r="BB633" i="1"/>
  <c r="Q631" i="1"/>
  <c r="R631" i="1" s="1"/>
  <c r="S631" i="1" s="1"/>
  <c r="AA630" i="1"/>
  <c r="W637" i="1"/>
  <c r="O637" i="1"/>
  <c r="T635" i="1"/>
  <c r="L635" i="1"/>
  <c r="CP635" i="1"/>
  <c r="P632" i="1"/>
  <c r="CR633" i="1"/>
  <c r="DQ633" i="1"/>
  <c r="CX634" i="1"/>
  <c r="H635" i="1"/>
  <c r="I635" i="1" s="1"/>
  <c r="DR632" i="1"/>
  <c r="DS632" i="1" s="1"/>
  <c r="E635" i="1"/>
  <c r="D636" i="1"/>
  <c r="G637" i="1"/>
  <c r="F638" i="1"/>
  <c r="AT214" i="1" l="1"/>
  <c r="BY633" i="1"/>
  <c r="BZ633" i="1" s="1"/>
  <c r="BW634" i="1" a="1"/>
  <c r="BW634" i="1" s="1"/>
  <c r="BX634" i="1" s="1"/>
  <c r="DA633" i="1"/>
  <c r="DB633" i="1" s="1"/>
  <c r="DC633" i="1" s="1"/>
  <c r="CB631" i="1"/>
  <c r="CF210" i="1"/>
  <c r="CJ210" i="1" s="1"/>
  <c r="CE210" i="1"/>
  <c r="CL210" i="1" s="1"/>
  <c r="CI214" i="1"/>
  <c r="BT210" i="1"/>
  <c r="CD210" i="1"/>
  <c r="CH210" i="1" s="1"/>
  <c r="K635" i="1"/>
  <c r="DP635" i="1"/>
  <c r="CZ634" i="1"/>
  <c r="BH214" i="1"/>
  <c r="BP214" i="1"/>
  <c r="BC633" i="1"/>
  <c r="BA633" i="1"/>
  <c r="CQ635" i="1"/>
  <c r="V637" i="1"/>
  <c r="N637" i="1"/>
  <c r="AH637" i="1"/>
  <c r="AD637" i="1"/>
  <c r="AJ634" i="1"/>
  <c r="AK634" i="1" s="1"/>
  <c r="AL634" i="1" s="1"/>
  <c r="AF634" i="1"/>
  <c r="AG633" i="1"/>
  <c r="AB633" i="1"/>
  <c r="AC633" i="1" s="1"/>
  <c r="AE633" i="1" s="1"/>
  <c r="CU214" i="1"/>
  <c r="BJ214" i="1"/>
  <c r="BI214" i="1"/>
  <c r="CT214" i="1"/>
  <c r="BE214" i="1"/>
  <c r="BD214" i="1"/>
  <c r="BF214" i="1"/>
  <c r="CY635" i="1"/>
  <c r="CW635" i="1"/>
  <c r="AI632" i="1"/>
  <c r="AZ634" i="1"/>
  <c r="BB634" i="1"/>
  <c r="U634" i="1"/>
  <c r="M634" i="1"/>
  <c r="Q632" i="1"/>
  <c r="R632" i="1" s="1"/>
  <c r="S632" i="1" s="1"/>
  <c r="AA631" i="1"/>
  <c r="W638" i="1"/>
  <c r="O638" i="1"/>
  <c r="T636" i="1"/>
  <c r="L636" i="1"/>
  <c r="CP636" i="1"/>
  <c r="X633" i="1"/>
  <c r="Y633" i="1" s="1"/>
  <c r="Z633" i="1" s="1"/>
  <c r="P633" i="1"/>
  <c r="CR634" i="1"/>
  <c r="DQ634" i="1"/>
  <c r="CX635" i="1"/>
  <c r="H636" i="1"/>
  <c r="I636" i="1" s="1"/>
  <c r="DR633" i="1"/>
  <c r="DS633" i="1" s="1"/>
  <c r="E636" i="1"/>
  <c r="D637" i="1"/>
  <c r="G638" i="1"/>
  <c r="F639" i="1"/>
  <c r="AN214" i="1" l="1"/>
  <c r="AV214" i="1" s="1"/>
  <c r="BY634" i="1"/>
  <c r="BZ634" i="1" s="1"/>
  <c r="BW635" i="1" a="1"/>
  <c r="BW635" i="1" s="1"/>
  <c r="BX635" i="1" s="1"/>
  <c r="CB632" i="1"/>
  <c r="CG210" i="1"/>
  <c r="K636" i="1"/>
  <c r="DP636" i="1"/>
  <c r="CZ635" i="1"/>
  <c r="BC634" i="1"/>
  <c r="BA634" i="1"/>
  <c r="CQ636" i="1"/>
  <c r="V638" i="1"/>
  <c r="N638" i="1"/>
  <c r="AH638" i="1"/>
  <c r="AD638" i="1"/>
  <c r="AJ635" i="1"/>
  <c r="AK635" i="1" s="1"/>
  <c r="AL635" i="1" s="1"/>
  <c r="AF635" i="1"/>
  <c r="AG634" i="1"/>
  <c r="AB634" i="1"/>
  <c r="AC634" i="1" s="1"/>
  <c r="AE634" i="1" s="1"/>
  <c r="CV214" i="1"/>
  <c r="BK214" i="1"/>
  <c r="BG214" i="1"/>
  <c r="AM215" i="1"/>
  <c r="CY636" i="1"/>
  <c r="CW636" i="1"/>
  <c r="AI633" i="1"/>
  <c r="DA634" i="1"/>
  <c r="DB634" i="1" s="1"/>
  <c r="DC634" i="1" s="1"/>
  <c r="AZ635" i="1"/>
  <c r="X634" i="1"/>
  <c r="M635" i="1"/>
  <c r="BB635" i="1"/>
  <c r="U635" i="1"/>
  <c r="Q633" i="1"/>
  <c r="R633" i="1" s="1"/>
  <c r="S633" i="1" s="1"/>
  <c r="AA632" i="1"/>
  <c r="W639" i="1"/>
  <c r="O639" i="1"/>
  <c r="T637" i="1"/>
  <c r="L637" i="1"/>
  <c r="CP637" i="1"/>
  <c r="P634" i="1"/>
  <c r="DQ635" i="1"/>
  <c r="CR635" i="1"/>
  <c r="CX636" i="1"/>
  <c r="H637" i="1"/>
  <c r="I637" i="1" s="1"/>
  <c r="DR634" i="1"/>
  <c r="DS634" i="1" s="1"/>
  <c r="E637" i="1"/>
  <c r="D638" i="1"/>
  <c r="G639" i="1"/>
  <c r="F640" i="1"/>
  <c r="AU214" i="1" l="1"/>
  <c r="AR215" i="1"/>
  <c r="AS215" i="1"/>
  <c r="AO215" i="1"/>
  <c r="AP215" i="1"/>
  <c r="AQ215" i="1"/>
  <c r="AW215" i="1"/>
  <c r="CC632" i="1"/>
  <c r="CC633" i="1" s="1"/>
  <c r="CC634" i="1" s="1"/>
  <c r="CC635" i="1" s="1"/>
  <c r="CC636" i="1" s="1"/>
  <c r="CC637" i="1" s="1"/>
  <c r="CC638" i="1" s="1"/>
  <c r="CC639" i="1" s="1"/>
  <c r="BY635" i="1"/>
  <c r="BZ635" i="1" s="1"/>
  <c r="BW636" i="1" a="1"/>
  <c r="BW636" i="1" s="1"/>
  <c r="BX636" i="1" s="1"/>
  <c r="CB633" i="1"/>
  <c r="CK215" i="1"/>
  <c r="K637" i="1"/>
  <c r="DP637" i="1"/>
  <c r="CZ636" i="1"/>
  <c r="BC635" i="1"/>
  <c r="BA635" i="1"/>
  <c r="CM210" i="1"/>
  <c r="CQ637" i="1"/>
  <c r="V639" i="1"/>
  <c r="N639" i="1"/>
  <c r="AH639" i="1"/>
  <c r="AD639" i="1"/>
  <c r="AJ636" i="1"/>
  <c r="AK636" i="1" s="1"/>
  <c r="AL636" i="1" s="1"/>
  <c r="AF636" i="1"/>
  <c r="AG635" i="1"/>
  <c r="AB635" i="1"/>
  <c r="AC635" i="1" s="1"/>
  <c r="AE635" i="1" s="1"/>
  <c r="BQ211" i="1"/>
  <c r="BS211" i="1" s="1"/>
  <c r="CS215" i="1"/>
  <c r="CY637" i="1"/>
  <c r="CW637" i="1"/>
  <c r="AI634" i="1"/>
  <c r="DA635" i="1"/>
  <c r="DB635" i="1" s="1"/>
  <c r="DC635" i="1" s="1"/>
  <c r="AZ636" i="1"/>
  <c r="Y634" i="1"/>
  <c r="Z634" i="1" s="1"/>
  <c r="U636" i="1"/>
  <c r="M636" i="1"/>
  <c r="BB636" i="1"/>
  <c r="Q634" i="1"/>
  <c r="R634" i="1" s="1"/>
  <c r="S634" i="1" s="1"/>
  <c r="AA633" i="1"/>
  <c r="W640" i="1"/>
  <c r="O640" i="1"/>
  <c r="T638" i="1"/>
  <c r="L638" i="1"/>
  <c r="CP638" i="1"/>
  <c r="X635" i="1"/>
  <c r="P635" i="1"/>
  <c r="CR636" i="1"/>
  <c r="DQ636" i="1"/>
  <c r="CX637" i="1"/>
  <c r="H638" i="1"/>
  <c r="I638" i="1" s="1"/>
  <c r="DR635" i="1"/>
  <c r="DS635" i="1" s="1"/>
  <c r="E638" i="1"/>
  <c r="D639" i="1"/>
  <c r="G640" i="1"/>
  <c r="F641" i="1"/>
  <c r="AT215" i="1" l="1"/>
  <c r="CC640" i="1"/>
  <c r="BY636" i="1"/>
  <c r="BZ636" i="1" s="1"/>
  <c r="BW637" i="1" a="1"/>
  <c r="BW637" i="1" s="1"/>
  <c r="BX637" i="1" s="1"/>
  <c r="DA636" i="1"/>
  <c r="DB636" i="1" s="1"/>
  <c r="DC636" i="1" s="1"/>
  <c r="CB634" i="1"/>
  <c r="CF211" i="1"/>
  <c r="CJ211" i="1" s="1"/>
  <c r="CE211" i="1"/>
  <c r="CL211" i="1" s="1"/>
  <c r="CI215" i="1"/>
  <c r="BT211" i="1"/>
  <c r="CD211" i="1"/>
  <c r="CH211" i="1" s="1"/>
  <c r="K638" i="1"/>
  <c r="DP638" i="1"/>
  <c r="CZ637" i="1"/>
  <c r="BP215" i="1"/>
  <c r="BC636" i="1"/>
  <c r="BA636" i="1"/>
  <c r="CQ638" i="1"/>
  <c r="V640" i="1"/>
  <c r="N640" i="1"/>
  <c r="AH640" i="1"/>
  <c r="AD640" i="1"/>
  <c r="AJ637" i="1"/>
  <c r="AK637" i="1" s="1"/>
  <c r="AL637" i="1" s="1"/>
  <c r="AF637" i="1"/>
  <c r="AG636" i="1"/>
  <c r="AB636" i="1"/>
  <c r="AC636" i="1" s="1"/>
  <c r="AE636" i="1" s="1"/>
  <c r="CU215" i="1"/>
  <c r="BD215" i="1"/>
  <c r="CT215" i="1"/>
  <c r="BF215" i="1"/>
  <c r="BE215" i="1"/>
  <c r="BJ215" i="1"/>
  <c r="BH215" i="1"/>
  <c r="BI215" i="1"/>
  <c r="CY638" i="1"/>
  <c r="CW638" i="1"/>
  <c r="AI635" i="1"/>
  <c r="AZ637" i="1"/>
  <c r="U637" i="1"/>
  <c r="BB637" i="1"/>
  <c r="M637" i="1"/>
  <c r="Q635" i="1"/>
  <c r="R635" i="1" s="1"/>
  <c r="S635" i="1" s="1"/>
  <c r="AA634" i="1"/>
  <c r="W641" i="1"/>
  <c r="O641" i="1"/>
  <c r="T639" i="1"/>
  <c r="L639" i="1"/>
  <c r="CP639" i="1"/>
  <c r="Y635" i="1"/>
  <c r="Z635" i="1" s="1"/>
  <c r="P636" i="1"/>
  <c r="X636" i="1"/>
  <c r="DQ637" i="1"/>
  <c r="CR637" i="1"/>
  <c r="CX638" i="1"/>
  <c r="H639" i="1"/>
  <c r="I639" i="1" s="1"/>
  <c r="DR636" i="1"/>
  <c r="DS636" i="1" s="1"/>
  <c r="E639" i="1"/>
  <c r="D640" i="1"/>
  <c r="G641" i="1"/>
  <c r="F642" i="1"/>
  <c r="AN215" i="1" l="1"/>
  <c r="AV215" i="1" s="1"/>
  <c r="CC641" i="1"/>
  <c r="BY637" i="1"/>
  <c r="BZ637" i="1" s="1"/>
  <c r="BW638" i="1" a="1"/>
  <c r="BW638" i="1" s="1"/>
  <c r="BX638" i="1" s="1"/>
  <c r="DA637" i="1"/>
  <c r="DB637" i="1" s="1"/>
  <c r="DC637" i="1" s="1"/>
  <c r="CB635" i="1"/>
  <c r="CG211" i="1"/>
  <c r="K639" i="1"/>
  <c r="DP639" i="1"/>
  <c r="CZ638" i="1"/>
  <c r="BC637" i="1"/>
  <c r="BA637" i="1"/>
  <c r="CQ639" i="1"/>
  <c r="V641" i="1"/>
  <c r="N641" i="1"/>
  <c r="AH641" i="1"/>
  <c r="AD641" i="1"/>
  <c r="DA638" i="1"/>
  <c r="DB638" i="1" s="1"/>
  <c r="AJ638" i="1"/>
  <c r="AK638" i="1" s="1"/>
  <c r="AL638" i="1" s="1"/>
  <c r="AF638" i="1"/>
  <c r="AG637" i="1"/>
  <c r="AB637" i="1"/>
  <c r="AC637" i="1" s="1"/>
  <c r="AE637" i="1" s="1"/>
  <c r="CV215" i="1"/>
  <c r="BG215" i="1"/>
  <c r="BK215" i="1"/>
  <c r="AM216" i="1"/>
  <c r="CY639" i="1"/>
  <c r="CW639" i="1"/>
  <c r="AI636" i="1"/>
  <c r="AZ638" i="1"/>
  <c r="BB638" i="1"/>
  <c r="M638" i="1"/>
  <c r="U638" i="1"/>
  <c r="Q636" i="1"/>
  <c r="R636" i="1" s="1"/>
  <c r="S636" i="1" s="1"/>
  <c r="AA635" i="1"/>
  <c r="W642" i="1"/>
  <c r="O642" i="1"/>
  <c r="T640" i="1"/>
  <c r="L640" i="1"/>
  <c r="CP640" i="1"/>
  <c r="P637" i="1"/>
  <c r="X637" i="1"/>
  <c r="CR638" i="1"/>
  <c r="Y636" i="1"/>
  <c r="Z636" i="1" s="1"/>
  <c r="DQ638" i="1"/>
  <c r="CX639" i="1"/>
  <c r="H640" i="1"/>
  <c r="I640" i="1" s="1"/>
  <c r="DR637" i="1"/>
  <c r="DS637" i="1" s="1"/>
  <c r="E640" i="1"/>
  <c r="D641" i="1"/>
  <c r="G642" i="1"/>
  <c r="F643" i="1"/>
  <c r="AU215" i="1" l="1"/>
  <c r="AO216" i="1"/>
  <c r="AP216" i="1"/>
  <c r="AQ216" i="1"/>
  <c r="AR216" i="1"/>
  <c r="AS216" i="1"/>
  <c r="AW216" i="1"/>
  <c r="DC638" i="1"/>
  <c r="CC642" i="1"/>
  <c r="BY638" i="1"/>
  <c r="BZ638" i="1" s="1"/>
  <c r="BW639" i="1" a="1"/>
  <c r="BW639" i="1" s="1"/>
  <c r="BX639" i="1" s="1"/>
  <c r="CB636" i="1"/>
  <c r="CK216" i="1"/>
  <c r="K640" i="1"/>
  <c r="DP640" i="1"/>
  <c r="CZ639" i="1"/>
  <c r="BC638" i="1"/>
  <c r="BA638" i="1"/>
  <c r="CM211" i="1"/>
  <c r="CQ640" i="1"/>
  <c r="V642" i="1"/>
  <c r="N642" i="1"/>
  <c r="AH642" i="1"/>
  <c r="AD642" i="1"/>
  <c r="AJ639" i="1"/>
  <c r="AK639" i="1" s="1"/>
  <c r="AL639" i="1" s="1"/>
  <c r="AF639" i="1"/>
  <c r="AG638" i="1"/>
  <c r="AB638" i="1"/>
  <c r="AC638" i="1" s="1"/>
  <c r="AE638" i="1" s="1"/>
  <c r="BQ212" i="1"/>
  <c r="BS212" i="1" s="1"/>
  <c r="CS216" i="1"/>
  <c r="CY640" i="1"/>
  <c r="CW640" i="1"/>
  <c r="AI637" i="1"/>
  <c r="AZ639" i="1"/>
  <c r="M639" i="1"/>
  <c r="BB639" i="1"/>
  <c r="U639" i="1"/>
  <c r="Q637" i="1"/>
  <c r="R637" i="1" s="1"/>
  <c r="S637" i="1" s="1"/>
  <c r="AA636" i="1"/>
  <c r="W643" i="1"/>
  <c r="O643" i="1"/>
  <c r="T641" i="1"/>
  <c r="L641" i="1"/>
  <c r="CP641" i="1"/>
  <c r="P638" i="1"/>
  <c r="X638" i="1"/>
  <c r="Y637" i="1"/>
  <c r="Z637" i="1" s="1"/>
  <c r="CR639" i="1"/>
  <c r="DQ639" i="1"/>
  <c r="CX640" i="1"/>
  <c r="H641" i="1"/>
  <c r="I641" i="1" s="1"/>
  <c r="DR638" i="1"/>
  <c r="DS638" i="1" s="1"/>
  <c r="E641" i="1"/>
  <c r="D642" i="1"/>
  <c r="G643" i="1"/>
  <c r="F644" i="1"/>
  <c r="AT216" i="1" l="1"/>
  <c r="CC643" i="1"/>
  <c r="BY639" i="1"/>
  <c r="BZ639" i="1" s="1"/>
  <c r="DA639" i="1"/>
  <c r="DB639" i="1" s="1"/>
  <c r="DC639" i="1" s="1"/>
  <c r="BW640" i="1" a="1"/>
  <c r="BW640" i="1" s="1"/>
  <c r="BX640" i="1" s="1"/>
  <c r="CB637" i="1"/>
  <c r="CF212" i="1"/>
  <c r="CJ212" i="1" s="1"/>
  <c r="CE212" i="1"/>
  <c r="CL212" i="1" s="1"/>
  <c r="CI216" i="1"/>
  <c r="BT212" i="1"/>
  <c r="CD212" i="1"/>
  <c r="CH212" i="1" s="1"/>
  <c r="K641" i="1"/>
  <c r="DP641" i="1"/>
  <c r="CZ640" i="1"/>
  <c r="BP216" i="1"/>
  <c r="BC639" i="1"/>
  <c r="BA639" i="1"/>
  <c r="CQ641" i="1"/>
  <c r="V643" i="1"/>
  <c r="N643" i="1"/>
  <c r="AH643" i="1"/>
  <c r="AD643" i="1"/>
  <c r="AJ640" i="1"/>
  <c r="AK640" i="1" s="1"/>
  <c r="AL640" i="1" s="1"/>
  <c r="AF640" i="1"/>
  <c r="AG639" i="1"/>
  <c r="AB639" i="1"/>
  <c r="AC639" i="1" s="1"/>
  <c r="AE639" i="1" s="1"/>
  <c r="BD216" i="1"/>
  <c r="CT216" i="1"/>
  <c r="BI216" i="1"/>
  <c r="CU216" i="1"/>
  <c r="BJ216" i="1"/>
  <c r="BH216" i="1"/>
  <c r="BE216" i="1"/>
  <c r="BF216" i="1"/>
  <c r="CY641" i="1"/>
  <c r="CW641" i="1"/>
  <c r="AI638" i="1"/>
  <c r="AZ640" i="1"/>
  <c r="M640" i="1"/>
  <c r="U640" i="1"/>
  <c r="BB640" i="1"/>
  <c r="Q638" i="1"/>
  <c r="R638" i="1" s="1"/>
  <c r="S638" i="1" s="1"/>
  <c r="AA637" i="1"/>
  <c r="W644" i="1"/>
  <c r="O644" i="1"/>
  <c r="T642" i="1"/>
  <c r="L642" i="1"/>
  <c r="CP642" i="1"/>
  <c r="Y638" i="1"/>
  <c r="Z638" i="1" s="1"/>
  <c r="X639" i="1"/>
  <c r="Y639" i="1" s="1"/>
  <c r="Z639" i="1" s="1"/>
  <c r="CR640" i="1"/>
  <c r="DQ640" i="1"/>
  <c r="CX641" i="1"/>
  <c r="P639" i="1"/>
  <c r="H642" i="1"/>
  <c r="I642" i="1" s="1"/>
  <c r="DR639" i="1"/>
  <c r="DS639" i="1" s="1"/>
  <c r="E642" i="1"/>
  <c r="D643" i="1"/>
  <c r="G644" i="1"/>
  <c r="F645" i="1"/>
  <c r="AN216" i="1" l="1"/>
  <c r="AV216" i="1" s="1"/>
  <c r="BY640" i="1"/>
  <c r="BZ640" i="1" s="1"/>
  <c r="BW641" i="1" a="1"/>
  <c r="BW641" i="1" s="1"/>
  <c r="BX641" i="1" s="1"/>
  <c r="CB638" i="1"/>
  <c r="CG212" i="1"/>
  <c r="K642" i="1"/>
  <c r="DP642" i="1"/>
  <c r="CZ641" i="1"/>
  <c r="BC640" i="1"/>
  <c r="BA640" i="1"/>
  <c r="CQ642" i="1"/>
  <c r="V644" i="1"/>
  <c r="N644" i="1"/>
  <c r="AH644" i="1"/>
  <c r="AD644" i="1"/>
  <c r="AJ641" i="1"/>
  <c r="AK641" i="1" s="1"/>
  <c r="AL641" i="1" s="1"/>
  <c r="AF641" i="1"/>
  <c r="AG640" i="1"/>
  <c r="AB640" i="1"/>
  <c r="AC640" i="1" s="1"/>
  <c r="AE640" i="1" s="1"/>
  <c r="CV216" i="1"/>
  <c r="BK216" i="1"/>
  <c r="AM217" i="1"/>
  <c r="BG216" i="1"/>
  <c r="CY642" i="1"/>
  <c r="CW642" i="1"/>
  <c r="AI639" i="1"/>
  <c r="DA640" i="1"/>
  <c r="DB640" i="1" s="1"/>
  <c r="DC640" i="1" s="1"/>
  <c r="AZ641" i="1"/>
  <c r="U641" i="1"/>
  <c r="M641" i="1"/>
  <c r="BB641" i="1"/>
  <c r="Q639" i="1"/>
  <c r="R639" i="1" s="1"/>
  <c r="S639" i="1" s="1"/>
  <c r="AA638" i="1"/>
  <c r="W645" i="1"/>
  <c r="O645" i="1"/>
  <c r="T643" i="1"/>
  <c r="L643" i="1"/>
  <c r="CP643" i="1"/>
  <c r="X640" i="1"/>
  <c r="P640" i="1"/>
  <c r="CR641" i="1"/>
  <c r="DQ641" i="1"/>
  <c r="CX642" i="1"/>
  <c r="H643" i="1"/>
  <c r="I643" i="1" s="1"/>
  <c r="DR640" i="1"/>
  <c r="DS640" i="1" s="1"/>
  <c r="E643" i="1"/>
  <c r="D644" i="1"/>
  <c r="G645" i="1"/>
  <c r="F646" i="1"/>
  <c r="AU216" i="1" l="1"/>
  <c r="AP217" i="1"/>
  <c r="AQ217" i="1"/>
  <c r="AR217" i="1"/>
  <c r="AS217" i="1"/>
  <c r="AO217" i="1"/>
  <c r="AW217" i="1"/>
  <c r="BY641" i="1"/>
  <c r="BZ641" i="1" s="1"/>
  <c r="DA641" i="1"/>
  <c r="DB641" i="1" s="1"/>
  <c r="DC641" i="1" s="1"/>
  <c r="BW642" i="1" a="1"/>
  <c r="BW642" i="1" s="1"/>
  <c r="BX642" i="1" s="1"/>
  <c r="CB639" i="1"/>
  <c r="CK217" i="1"/>
  <c r="K643" i="1"/>
  <c r="DP643" i="1"/>
  <c r="CZ642" i="1"/>
  <c r="BC641" i="1"/>
  <c r="BA641" i="1"/>
  <c r="CM212" i="1"/>
  <c r="CQ643" i="1"/>
  <c r="V645" i="1"/>
  <c r="N645" i="1"/>
  <c r="AH645" i="1"/>
  <c r="AD645" i="1"/>
  <c r="AJ642" i="1"/>
  <c r="AK642" i="1" s="1"/>
  <c r="AL642" i="1" s="1"/>
  <c r="AF642" i="1"/>
  <c r="AG641" i="1"/>
  <c r="AB641" i="1"/>
  <c r="AC641" i="1" s="1"/>
  <c r="AE641" i="1" s="1"/>
  <c r="BQ213" i="1"/>
  <c r="BS213" i="1" s="1"/>
  <c r="CS217" i="1"/>
  <c r="CY643" i="1"/>
  <c r="CW643" i="1"/>
  <c r="AI640" i="1"/>
  <c r="AZ642" i="1"/>
  <c r="M642" i="1"/>
  <c r="BB642" i="1"/>
  <c r="U642" i="1"/>
  <c r="Q640" i="1"/>
  <c r="R640" i="1" s="1"/>
  <c r="S640" i="1" s="1"/>
  <c r="AA639" i="1"/>
  <c r="W646" i="1"/>
  <c r="O646" i="1"/>
  <c r="T644" i="1"/>
  <c r="L644" i="1"/>
  <c r="CP644" i="1"/>
  <c r="P641" i="1"/>
  <c r="Y640" i="1"/>
  <c r="Z640" i="1" s="1"/>
  <c r="X641" i="1"/>
  <c r="Y641" i="1" s="1"/>
  <c r="Z641" i="1" s="1"/>
  <c r="CR642" i="1"/>
  <c r="DQ642" i="1"/>
  <c r="CX643" i="1"/>
  <c r="H644" i="1"/>
  <c r="I644" i="1" s="1"/>
  <c r="DR641" i="1"/>
  <c r="DS641" i="1" s="1"/>
  <c r="D645" i="1"/>
  <c r="E644" i="1"/>
  <c r="G646" i="1"/>
  <c r="F647" i="1"/>
  <c r="AT217" i="1" l="1"/>
  <c r="BY642" i="1"/>
  <c r="BZ642" i="1" s="1"/>
  <c r="DA642" i="1"/>
  <c r="DB642" i="1" s="1"/>
  <c r="DC642" i="1" s="1"/>
  <c r="BW643" i="1" a="1"/>
  <c r="BW643" i="1" s="1"/>
  <c r="BX643" i="1" s="1"/>
  <c r="DA643" i="1"/>
  <c r="DB643" i="1" s="1"/>
  <c r="CB640" i="1"/>
  <c r="CF213" i="1"/>
  <c r="CJ213" i="1" s="1"/>
  <c r="CE213" i="1"/>
  <c r="CL213" i="1" s="1"/>
  <c r="CI217" i="1"/>
  <c r="BT213" i="1"/>
  <c r="CD213" i="1"/>
  <c r="CH213" i="1" s="1"/>
  <c r="K644" i="1"/>
  <c r="DP644" i="1"/>
  <c r="CZ643" i="1"/>
  <c r="BP217" i="1"/>
  <c r="BC642" i="1"/>
  <c r="BA642" i="1"/>
  <c r="CQ644" i="1"/>
  <c r="V646" i="1"/>
  <c r="N646" i="1"/>
  <c r="AH646" i="1"/>
  <c r="AD646" i="1"/>
  <c r="AJ643" i="1"/>
  <c r="AK643" i="1" s="1"/>
  <c r="AL643" i="1" s="1"/>
  <c r="AF643" i="1"/>
  <c r="AG642" i="1"/>
  <c r="AB642" i="1"/>
  <c r="AC642" i="1" s="1"/>
  <c r="AE642" i="1" s="1"/>
  <c r="BH217" i="1"/>
  <c r="CU217" i="1"/>
  <c r="BE217" i="1"/>
  <c r="CT217" i="1"/>
  <c r="BJ217" i="1"/>
  <c r="BD217" i="1"/>
  <c r="BF217" i="1"/>
  <c r="BI217" i="1"/>
  <c r="CY644" i="1"/>
  <c r="CW644" i="1"/>
  <c r="AI641" i="1"/>
  <c r="AZ643" i="1"/>
  <c r="BB643" i="1"/>
  <c r="M643" i="1"/>
  <c r="U643" i="1"/>
  <c r="Q641" i="1"/>
  <c r="R641" i="1" s="1"/>
  <c r="S641" i="1" s="1"/>
  <c r="AA640" i="1"/>
  <c r="W647" i="1"/>
  <c r="O647" i="1"/>
  <c r="T645" i="1"/>
  <c r="L645" i="1"/>
  <c r="CP645" i="1"/>
  <c r="X642" i="1"/>
  <c r="Y642" i="1" s="1"/>
  <c r="Z642" i="1" s="1"/>
  <c r="P642" i="1"/>
  <c r="CR643" i="1"/>
  <c r="DQ643" i="1"/>
  <c r="CX644" i="1"/>
  <c r="H645" i="1"/>
  <c r="I645" i="1" s="1"/>
  <c r="DR642" i="1"/>
  <c r="DS642" i="1" s="1"/>
  <c r="D646" i="1"/>
  <c r="E645" i="1"/>
  <c r="G647" i="1"/>
  <c r="F648" i="1"/>
  <c r="AN217" i="1" l="1"/>
  <c r="AU217" i="1" s="1"/>
  <c r="DC643" i="1"/>
  <c r="BY643" i="1"/>
  <c r="BZ643" i="1" s="1"/>
  <c r="BW644" i="1" a="1"/>
  <c r="BW644" i="1" s="1"/>
  <c r="BX644" i="1" s="1"/>
  <c r="CB641" i="1"/>
  <c r="CG213" i="1"/>
  <c r="K645" i="1"/>
  <c r="DP645" i="1"/>
  <c r="CZ644" i="1"/>
  <c r="BC643" i="1"/>
  <c r="BA643" i="1"/>
  <c r="CQ645" i="1"/>
  <c r="V647" i="1"/>
  <c r="N647" i="1"/>
  <c r="AD647" i="1"/>
  <c r="AH647" i="1"/>
  <c r="AJ644" i="1"/>
  <c r="AK644" i="1" s="1"/>
  <c r="AL644" i="1" s="1"/>
  <c r="AF644" i="1"/>
  <c r="AG643" i="1"/>
  <c r="AB643" i="1"/>
  <c r="AC643" i="1" s="1"/>
  <c r="AE643" i="1" s="1"/>
  <c r="CV217" i="1"/>
  <c r="BK217" i="1"/>
  <c r="BG217" i="1"/>
  <c r="AM218" i="1"/>
  <c r="CY645" i="1"/>
  <c r="CW645" i="1"/>
  <c r="AI642" i="1"/>
  <c r="AZ644" i="1"/>
  <c r="U644" i="1"/>
  <c r="BB644" i="1"/>
  <c r="M644" i="1"/>
  <c r="Q642" i="1"/>
  <c r="R642" i="1" s="1"/>
  <c r="S642" i="1" s="1"/>
  <c r="AA641" i="1"/>
  <c r="W648" i="1"/>
  <c r="O648" i="1"/>
  <c r="T646" i="1"/>
  <c r="L646" i="1"/>
  <c r="CP646" i="1"/>
  <c r="X643" i="1"/>
  <c r="Y643" i="1" s="1"/>
  <c r="Z643" i="1" s="1"/>
  <c r="P643" i="1"/>
  <c r="CR644" i="1"/>
  <c r="DQ644" i="1"/>
  <c r="CX645" i="1"/>
  <c r="H646" i="1"/>
  <c r="I646" i="1" s="1"/>
  <c r="DR643" i="1"/>
  <c r="DS643" i="1" s="1"/>
  <c r="E646" i="1"/>
  <c r="D647" i="1"/>
  <c r="G648" i="1"/>
  <c r="F649" i="1"/>
  <c r="AV217" i="1" l="1"/>
  <c r="AS218" i="1"/>
  <c r="AO218" i="1"/>
  <c r="AP218" i="1"/>
  <c r="AQ218" i="1"/>
  <c r="AR218" i="1"/>
  <c r="AW218" i="1"/>
  <c r="BY644" i="1"/>
  <c r="BZ644" i="1" s="1"/>
  <c r="DA644" i="1"/>
  <c r="DB644" i="1" s="1"/>
  <c r="DC644" i="1" s="1"/>
  <c r="BW645" i="1" a="1"/>
  <c r="BW645" i="1" s="1"/>
  <c r="BX645" i="1" s="1"/>
  <c r="CB642" i="1"/>
  <c r="CK218" i="1"/>
  <c r="K646" i="1"/>
  <c r="DP646" i="1"/>
  <c r="CZ645" i="1"/>
  <c r="BC644" i="1"/>
  <c r="BA644" i="1"/>
  <c r="CM213" i="1"/>
  <c r="CQ646" i="1"/>
  <c r="V648" i="1"/>
  <c r="N648" i="1"/>
  <c r="AH648" i="1"/>
  <c r="AD648" i="1"/>
  <c r="AJ645" i="1"/>
  <c r="AK645" i="1" s="1"/>
  <c r="AL645" i="1" s="1"/>
  <c r="AF645" i="1"/>
  <c r="AG644" i="1"/>
  <c r="AB644" i="1"/>
  <c r="AC644" i="1" s="1"/>
  <c r="AE644" i="1" s="1"/>
  <c r="CS218" i="1"/>
  <c r="BQ214" i="1"/>
  <c r="BS214" i="1" s="1"/>
  <c r="CY646" i="1"/>
  <c r="CW646" i="1"/>
  <c r="AI643" i="1"/>
  <c r="AZ645" i="1"/>
  <c r="M645" i="1"/>
  <c r="BB645" i="1"/>
  <c r="U645" i="1"/>
  <c r="Q643" i="1"/>
  <c r="R643" i="1" s="1"/>
  <c r="S643" i="1" s="1"/>
  <c r="AA642" i="1"/>
  <c r="W649" i="1"/>
  <c r="O649" i="1"/>
  <c r="T647" i="1"/>
  <c r="L647" i="1"/>
  <c r="CP647" i="1"/>
  <c r="P644" i="1"/>
  <c r="X644" i="1"/>
  <c r="CR645" i="1"/>
  <c r="DQ645" i="1"/>
  <c r="CX646" i="1"/>
  <c r="H647" i="1"/>
  <c r="I647" i="1" s="1"/>
  <c r="DR644" i="1"/>
  <c r="DS644" i="1" s="1"/>
  <c r="E647" i="1"/>
  <c r="D648" i="1"/>
  <c r="G649" i="1"/>
  <c r="F650" i="1"/>
  <c r="AT218" i="1" l="1"/>
  <c r="BY645" i="1"/>
  <c r="BZ645" i="1" s="1"/>
  <c r="BW646" i="1" a="1"/>
  <c r="BW646" i="1" s="1"/>
  <c r="BX646" i="1" s="1"/>
  <c r="DA646" i="1"/>
  <c r="DB646" i="1" s="1"/>
  <c r="CB643" i="1"/>
  <c r="CF214" i="1"/>
  <c r="CJ214" i="1" s="1"/>
  <c r="CE214" i="1"/>
  <c r="CL214" i="1" s="1"/>
  <c r="CI218" i="1"/>
  <c r="CD214" i="1"/>
  <c r="CH214" i="1" s="1"/>
  <c r="K647" i="1"/>
  <c r="DP647" i="1"/>
  <c r="CZ646" i="1"/>
  <c r="BP218" i="1"/>
  <c r="CQ647" i="1"/>
  <c r="BC645" i="1"/>
  <c r="BA645" i="1"/>
  <c r="V649" i="1"/>
  <c r="N649" i="1"/>
  <c r="AH649" i="1"/>
  <c r="AD649" i="1"/>
  <c r="AJ646" i="1"/>
  <c r="AK646" i="1" s="1"/>
  <c r="AL646" i="1" s="1"/>
  <c r="AF646" i="1"/>
  <c r="AG645" i="1"/>
  <c r="AB645" i="1"/>
  <c r="AC645" i="1" s="1"/>
  <c r="AE645" i="1" s="1"/>
  <c r="BF218" i="1"/>
  <c r="CT218" i="1"/>
  <c r="BH218" i="1"/>
  <c r="CU218" i="1"/>
  <c r="BI218" i="1"/>
  <c r="BJ218" i="1"/>
  <c r="BE218" i="1"/>
  <c r="BD218" i="1"/>
  <c r="BT214" i="1"/>
  <c r="CY647" i="1"/>
  <c r="CW647" i="1"/>
  <c r="AI644" i="1"/>
  <c r="DA645" i="1"/>
  <c r="DB645" i="1" s="1"/>
  <c r="DC645" i="1" s="1"/>
  <c r="AZ646" i="1"/>
  <c r="U646" i="1"/>
  <c r="M646" i="1"/>
  <c r="BB646" i="1"/>
  <c r="Q644" i="1"/>
  <c r="R644" i="1" s="1"/>
  <c r="S644" i="1" s="1"/>
  <c r="AA643" i="1"/>
  <c r="W650" i="1"/>
  <c r="O650" i="1"/>
  <c r="T648" i="1"/>
  <c r="L648" i="1"/>
  <c r="CP648" i="1"/>
  <c r="X645" i="1"/>
  <c r="Y645" i="1" s="1"/>
  <c r="Z645" i="1" s="1"/>
  <c r="Y644" i="1"/>
  <c r="Z644" i="1" s="1"/>
  <c r="P645" i="1"/>
  <c r="CR646" i="1"/>
  <c r="DQ646" i="1"/>
  <c r="CX647" i="1"/>
  <c r="H648" i="1"/>
  <c r="I648" i="1" s="1"/>
  <c r="DR645" i="1"/>
  <c r="DS645" i="1" s="1"/>
  <c r="E648" i="1"/>
  <c r="D649" i="1"/>
  <c r="G650" i="1"/>
  <c r="F651" i="1"/>
  <c r="AN218" i="1" l="1"/>
  <c r="AV218" i="1" s="1"/>
  <c r="BY646" i="1"/>
  <c r="BZ646" i="1" s="1"/>
  <c r="BW647" i="1" a="1"/>
  <c r="BW647" i="1" s="1"/>
  <c r="BX647" i="1" s="1"/>
  <c r="CB644" i="1"/>
  <c r="CG214" i="1"/>
  <c r="CM214" i="1" s="1"/>
  <c r="K648" i="1"/>
  <c r="DP648" i="1"/>
  <c r="CZ647" i="1"/>
  <c r="BC646" i="1"/>
  <c r="BA646" i="1"/>
  <c r="CQ648" i="1"/>
  <c r="V650" i="1"/>
  <c r="N650" i="1"/>
  <c r="AH650" i="1"/>
  <c r="AD650" i="1"/>
  <c r="AJ647" i="1"/>
  <c r="AK647" i="1" s="1"/>
  <c r="AL647" i="1" s="1"/>
  <c r="AF647" i="1"/>
  <c r="AG646" i="1"/>
  <c r="AB646" i="1"/>
  <c r="AC646" i="1" s="1"/>
  <c r="AE646" i="1" s="1"/>
  <c r="CV218" i="1"/>
  <c r="BK218" i="1"/>
  <c r="BG218" i="1"/>
  <c r="AM219" i="1"/>
  <c r="CY648" i="1"/>
  <c r="CW648" i="1"/>
  <c r="AI645" i="1"/>
  <c r="DC646" i="1"/>
  <c r="AZ647" i="1"/>
  <c r="BB647" i="1"/>
  <c r="U647" i="1"/>
  <c r="M647" i="1"/>
  <c r="Q645" i="1"/>
  <c r="R645" i="1" s="1"/>
  <c r="S645" i="1" s="1"/>
  <c r="AA644" i="1"/>
  <c r="W651" i="1"/>
  <c r="O651" i="1"/>
  <c r="T649" i="1"/>
  <c r="L649" i="1"/>
  <c r="CP649" i="1"/>
  <c r="X646" i="1"/>
  <c r="P646" i="1"/>
  <c r="CR647" i="1"/>
  <c r="DQ647" i="1"/>
  <c r="CX648" i="1"/>
  <c r="H649" i="1"/>
  <c r="I649" i="1" s="1"/>
  <c r="DR646" i="1"/>
  <c r="DS646" i="1" s="1"/>
  <c r="E649" i="1"/>
  <c r="D650" i="1"/>
  <c r="G651" i="1"/>
  <c r="F652" i="1"/>
  <c r="AU218" i="1" l="1"/>
  <c r="AO219" i="1"/>
  <c r="AP219" i="1"/>
  <c r="AQ219" i="1"/>
  <c r="AR219" i="1"/>
  <c r="AS219" i="1"/>
  <c r="AW219" i="1"/>
  <c r="CC644" i="1"/>
  <c r="CC645" i="1" s="1"/>
  <c r="CC646" i="1" s="1"/>
  <c r="CC647" i="1" s="1"/>
  <c r="CC648" i="1" s="1"/>
  <c r="CC649" i="1" s="1"/>
  <c r="CC650" i="1" s="1"/>
  <c r="CC651" i="1" s="1"/>
  <c r="BY647" i="1"/>
  <c r="BZ647" i="1" s="1"/>
  <c r="DA647" i="1"/>
  <c r="DB647" i="1" s="1"/>
  <c r="DC647" i="1" s="1"/>
  <c r="BW648" i="1" a="1"/>
  <c r="BW648" i="1" s="1"/>
  <c r="BX648" i="1" s="1"/>
  <c r="CB645" i="1"/>
  <c r="CK219" i="1"/>
  <c r="K649" i="1"/>
  <c r="DP649" i="1"/>
  <c r="CZ648" i="1"/>
  <c r="BC647" i="1"/>
  <c r="BA647" i="1"/>
  <c r="CQ649" i="1"/>
  <c r="V651" i="1"/>
  <c r="N651" i="1"/>
  <c r="AH651" i="1"/>
  <c r="AD651" i="1"/>
  <c r="AJ648" i="1"/>
  <c r="AK648" i="1" s="1"/>
  <c r="AL648" i="1" s="1"/>
  <c r="AF648" i="1"/>
  <c r="AG647" i="1"/>
  <c r="AB647" i="1"/>
  <c r="AC647" i="1" s="1"/>
  <c r="AE647" i="1" s="1"/>
  <c r="BQ215" i="1"/>
  <c r="BS215" i="1" s="1"/>
  <c r="CS219" i="1"/>
  <c r="CY649" i="1"/>
  <c r="CW649" i="1"/>
  <c r="AI646" i="1"/>
  <c r="AZ648" i="1"/>
  <c r="U648" i="1"/>
  <c r="BB648" i="1"/>
  <c r="M648" i="1"/>
  <c r="Q646" i="1"/>
  <c r="R646" i="1" s="1"/>
  <c r="S646" i="1" s="1"/>
  <c r="AA645" i="1"/>
  <c r="W652" i="1"/>
  <c r="O652" i="1"/>
  <c r="T650" i="1"/>
  <c r="L650" i="1"/>
  <c r="CP650" i="1"/>
  <c r="Y646" i="1"/>
  <c r="Z646" i="1" s="1"/>
  <c r="X647" i="1"/>
  <c r="Y647" i="1" s="1"/>
  <c r="Z647" i="1" s="1"/>
  <c r="P647" i="1"/>
  <c r="CR648" i="1"/>
  <c r="DQ648" i="1"/>
  <c r="CX649" i="1"/>
  <c r="H650" i="1"/>
  <c r="I650" i="1" s="1"/>
  <c r="DR647" i="1"/>
  <c r="DS647" i="1" s="1"/>
  <c r="D651" i="1"/>
  <c r="E650" i="1"/>
  <c r="G652" i="1"/>
  <c r="F653" i="1"/>
  <c r="AT219" i="1" l="1"/>
  <c r="BY648" i="1"/>
  <c r="BZ648" i="1" s="1"/>
  <c r="CC652" i="1"/>
  <c r="BW649" i="1" a="1"/>
  <c r="BW649" i="1" s="1"/>
  <c r="BX649" i="1" s="1"/>
  <c r="CB646" i="1"/>
  <c r="CF215" i="1"/>
  <c r="CJ215" i="1" s="1"/>
  <c r="CE215" i="1"/>
  <c r="CL215" i="1" s="1"/>
  <c r="CI219" i="1"/>
  <c r="BT215" i="1"/>
  <c r="CD215" i="1"/>
  <c r="CH215" i="1" s="1"/>
  <c r="K650" i="1"/>
  <c r="DP650" i="1"/>
  <c r="CZ649" i="1"/>
  <c r="BP219" i="1"/>
  <c r="BC648" i="1"/>
  <c r="BA648" i="1"/>
  <c r="CQ650" i="1"/>
  <c r="V652" i="1"/>
  <c r="N652" i="1"/>
  <c r="AH652" i="1"/>
  <c r="AD652" i="1"/>
  <c r="AJ649" i="1"/>
  <c r="AK649" i="1" s="1"/>
  <c r="AL649" i="1" s="1"/>
  <c r="AF649" i="1"/>
  <c r="AG648" i="1"/>
  <c r="AB648" i="1"/>
  <c r="AC648" i="1" s="1"/>
  <c r="AE648" i="1" s="1"/>
  <c r="BE219" i="1"/>
  <c r="CT219" i="1"/>
  <c r="BI219" i="1"/>
  <c r="CU219" i="1"/>
  <c r="BJ219" i="1"/>
  <c r="BD219" i="1"/>
  <c r="BF219" i="1"/>
  <c r="BH219" i="1"/>
  <c r="CY650" i="1"/>
  <c r="CW650" i="1"/>
  <c r="AI647" i="1"/>
  <c r="DA648" i="1"/>
  <c r="DB648" i="1" s="1"/>
  <c r="DC648" i="1" s="1"/>
  <c r="AZ649" i="1"/>
  <c r="U649" i="1"/>
  <c r="BB649" i="1"/>
  <c r="M649" i="1"/>
  <c r="Q647" i="1"/>
  <c r="R647" i="1" s="1"/>
  <c r="S647" i="1" s="1"/>
  <c r="AA646" i="1"/>
  <c r="W653" i="1"/>
  <c r="O653" i="1"/>
  <c r="T651" i="1"/>
  <c r="L651" i="1"/>
  <c r="CP651" i="1"/>
  <c r="P648" i="1"/>
  <c r="X648" i="1"/>
  <c r="Y648" i="1" s="1"/>
  <c r="Z648" i="1" s="1"/>
  <c r="CR649" i="1"/>
  <c r="DQ649" i="1"/>
  <c r="CX650" i="1"/>
  <c r="H651" i="1"/>
  <c r="I651" i="1" s="1"/>
  <c r="DR648" i="1"/>
  <c r="DS648" i="1" s="1"/>
  <c r="D652" i="1"/>
  <c r="E651" i="1"/>
  <c r="G653" i="1"/>
  <c r="F654" i="1"/>
  <c r="AN219" i="1" l="1"/>
  <c r="AU219" i="1" s="1"/>
  <c r="CC653" i="1"/>
  <c r="BY649" i="1"/>
  <c r="BZ649" i="1" s="1"/>
  <c r="BW650" i="1" a="1"/>
  <c r="BW650" i="1" s="1"/>
  <c r="BX650" i="1" s="1"/>
  <c r="CB647" i="1"/>
  <c r="CG215" i="1"/>
  <c r="K651" i="1"/>
  <c r="DP651" i="1"/>
  <c r="CZ650" i="1"/>
  <c r="BC649" i="1"/>
  <c r="BA649" i="1"/>
  <c r="CQ651" i="1"/>
  <c r="V653" i="1"/>
  <c r="N653" i="1"/>
  <c r="AH653" i="1"/>
  <c r="AD653" i="1"/>
  <c r="AJ650" i="1"/>
  <c r="AK650" i="1" s="1"/>
  <c r="AL650" i="1" s="1"/>
  <c r="AF650" i="1"/>
  <c r="AG649" i="1"/>
  <c r="AB649" i="1"/>
  <c r="AC649" i="1" s="1"/>
  <c r="AE649" i="1" s="1"/>
  <c r="CV219" i="1"/>
  <c r="BG219" i="1"/>
  <c r="BK219" i="1"/>
  <c r="AM220" i="1"/>
  <c r="CY651" i="1"/>
  <c r="CW651" i="1"/>
  <c r="AI648" i="1"/>
  <c r="DA649" i="1"/>
  <c r="DB649" i="1" s="1"/>
  <c r="DC649" i="1" s="1"/>
  <c r="AZ650" i="1"/>
  <c r="M650" i="1"/>
  <c r="BB650" i="1"/>
  <c r="U650" i="1"/>
  <c r="Q648" i="1"/>
  <c r="R648" i="1" s="1"/>
  <c r="S648" i="1" s="1"/>
  <c r="AA647" i="1"/>
  <c r="W654" i="1"/>
  <c r="O654" i="1"/>
  <c r="T652" i="1"/>
  <c r="L652" i="1"/>
  <c r="CP652" i="1"/>
  <c r="X649" i="1"/>
  <c r="P649" i="1"/>
  <c r="DQ650" i="1"/>
  <c r="CR650" i="1"/>
  <c r="CX651" i="1"/>
  <c r="H652" i="1"/>
  <c r="I652" i="1" s="1"/>
  <c r="DR649" i="1"/>
  <c r="DS649" i="1" s="1"/>
  <c r="E652" i="1"/>
  <c r="D653" i="1"/>
  <c r="G654" i="1"/>
  <c r="F655" i="1"/>
  <c r="AV219" i="1" l="1"/>
  <c r="AQ220" i="1"/>
  <c r="AR220" i="1"/>
  <c r="AS220" i="1"/>
  <c r="AO220" i="1"/>
  <c r="AP220" i="1"/>
  <c r="AW220" i="1"/>
  <c r="CC654" i="1"/>
  <c r="BY650" i="1"/>
  <c r="BZ650" i="1" s="1"/>
  <c r="BW651" i="1" a="1"/>
  <c r="BW651" i="1" s="1"/>
  <c r="BX651" i="1" s="1"/>
  <c r="DA650" i="1"/>
  <c r="DB650" i="1" s="1"/>
  <c r="DC650" i="1" s="1"/>
  <c r="CB648" i="1"/>
  <c r="CK220" i="1"/>
  <c r="K652" i="1"/>
  <c r="DP652" i="1"/>
  <c r="CZ651" i="1"/>
  <c r="BC650" i="1"/>
  <c r="BA650" i="1"/>
  <c r="CM215" i="1"/>
  <c r="CQ652" i="1"/>
  <c r="V654" i="1"/>
  <c r="N654" i="1"/>
  <c r="AH654" i="1"/>
  <c r="AD654" i="1"/>
  <c r="AJ651" i="1"/>
  <c r="AK651" i="1" s="1"/>
  <c r="AL651" i="1" s="1"/>
  <c r="AF651" i="1"/>
  <c r="AG650" i="1"/>
  <c r="AB650" i="1"/>
  <c r="AC650" i="1" s="1"/>
  <c r="AE650" i="1" s="1"/>
  <c r="BQ216" i="1"/>
  <c r="BS216" i="1" s="1"/>
  <c r="CS220" i="1"/>
  <c r="CY652" i="1"/>
  <c r="CW652" i="1"/>
  <c r="AI649" i="1"/>
  <c r="AZ651" i="1"/>
  <c r="M651" i="1"/>
  <c r="U651" i="1"/>
  <c r="BB651" i="1"/>
  <c r="Q649" i="1"/>
  <c r="R649" i="1" s="1"/>
  <c r="S649" i="1" s="1"/>
  <c r="AA648" i="1"/>
  <c r="W655" i="1"/>
  <c r="O655" i="1"/>
  <c r="T653" i="1"/>
  <c r="L653" i="1"/>
  <c r="Y649" i="1"/>
  <c r="Z649" i="1" s="1"/>
  <c r="CP653" i="1"/>
  <c r="P650" i="1"/>
  <c r="CR651" i="1"/>
  <c r="X650" i="1"/>
  <c r="DQ651" i="1"/>
  <c r="CX652" i="1"/>
  <c r="H653" i="1"/>
  <c r="I653" i="1" s="1"/>
  <c r="DR650" i="1"/>
  <c r="DS650" i="1" s="1"/>
  <c r="D654" i="1"/>
  <c r="E653" i="1"/>
  <c r="G655" i="1"/>
  <c r="F656" i="1"/>
  <c r="AT220" i="1" l="1"/>
  <c r="CC655" i="1"/>
  <c r="BY651" i="1"/>
  <c r="BZ651" i="1" s="1"/>
  <c r="BW652" i="1" a="1"/>
  <c r="BW652" i="1" s="1"/>
  <c r="BX652" i="1" s="1"/>
  <c r="CB649" i="1"/>
  <c r="CF216" i="1"/>
  <c r="CJ216" i="1" s="1"/>
  <c r="CE216" i="1"/>
  <c r="CL216" i="1" s="1"/>
  <c r="CI220" i="1"/>
  <c r="BT216" i="1"/>
  <c r="CD216" i="1"/>
  <c r="CH216" i="1" s="1"/>
  <c r="K653" i="1"/>
  <c r="DP653" i="1"/>
  <c r="CZ652" i="1"/>
  <c r="BP220" i="1"/>
  <c r="BC651" i="1"/>
  <c r="BA651" i="1"/>
  <c r="CQ653" i="1"/>
  <c r="V655" i="1"/>
  <c r="N655" i="1"/>
  <c r="AH655" i="1"/>
  <c r="AD655" i="1"/>
  <c r="DA652" i="1"/>
  <c r="DB652" i="1" s="1"/>
  <c r="AJ652" i="1"/>
  <c r="AK652" i="1" s="1"/>
  <c r="AL652" i="1" s="1"/>
  <c r="AF652" i="1"/>
  <c r="AG651" i="1"/>
  <c r="AB651" i="1"/>
  <c r="AC651" i="1" s="1"/>
  <c r="AE651" i="1" s="1"/>
  <c r="BF220" i="1"/>
  <c r="CT220" i="1"/>
  <c r="CU220" i="1"/>
  <c r="BD220" i="1"/>
  <c r="BE220" i="1"/>
  <c r="BI220" i="1"/>
  <c r="BJ220" i="1"/>
  <c r="BH220" i="1"/>
  <c r="CY653" i="1"/>
  <c r="CW653" i="1"/>
  <c r="AI650" i="1"/>
  <c r="DA651" i="1"/>
  <c r="DB651" i="1" s="1"/>
  <c r="DC651" i="1" s="1"/>
  <c r="AZ652" i="1"/>
  <c r="M652" i="1"/>
  <c r="BB652" i="1"/>
  <c r="U652" i="1"/>
  <c r="Q650" i="1"/>
  <c r="R650" i="1" s="1"/>
  <c r="S650" i="1" s="1"/>
  <c r="AA649" i="1"/>
  <c r="W656" i="1"/>
  <c r="O656" i="1"/>
  <c r="T654" i="1"/>
  <c r="L654" i="1"/>
  <c r="CP654" i="1"/>
  <c r="P651" i="1"/>
  <c r="Y650" i="1"/>
  <c r="Z650" i="1" s="1"/>
  <c r="X651" i="1"/>
  <c r="DQ652" i="1"/>
  <c r="CR652" i="1"/>
  <c r="CX653" i="1"/>
  <c r="H654" i="1"/>
  <c r="I654" i="1" s="1"/>
  <c r="DR651" i="1"/>
  <c r="DS651" i="1" s="1"/>
  <c r="D655" i="1"/>
  <c r="E654" i="1"/>
  <c r="G656" i="1"/>
  <c r="F657" i="1"/>
  <c r="AN220" i="1" l="1"/>
  <c r="AV220" i="1" s="1"/>
  <c r="BW653" i="1" a="1"/>
  <c r="BW653" i="1" s="1"/>
  <c r="BX653" i="1" s="1"/>
  <c r="BY652" i="1"/>
  <c r="BZ652" i="1" s="1"/>
  <c r="CB650" i="1"/>
  <c r="CG216" i="1"/>
  <c r="K654" i="1"/>
  <c r="DP654" i="1"/>
  <c r="CZ653" i="1"/>
  <c r="BC652" i="1"/>
  <c r="BA652" i="1"/>
  <c r="CQ654" i="1"/>
  <c r="V656" i="1"/>
  <c r="N656" i="1"/>
  <c r="AH656" i="1"/>
  <c r="AD656" i="1"/>
  <c r="AJ653" i="1"/>
  <c r="AK653" i="1" s="1"/>
  <c r="AL653" i="1" s="1"/>
  <c r="AF653" i="1"/>
  <c r="AG652" i="1"/>
  <c r="AB652" i="1"/>
  <c r="AC652" i="1" s="1"/>
  <c r="AE652" i="1" s="1"/>
  <c r="CV220" i="1"/>
  <c r="BG220" i="1"/>
  <c r="AM221" i="1"/>
  <c r="BK220" i="1"/>
  <c r="CY654" i="1"/>
  <c r="CW654" i="1"/>
  <c r="AI651" i="1"/>
  <c r="DC652" i="1"/>
  <c r="AZ653" i="1"/>
  <c r="BB653" i="1"/>
  <c r="U653" i="1"/>
  <c r="M653" i="1"/>
  <c r="Q651" i="1"/>
  <c r="R651" i="1" s="1"/>
  <c r="S651" i="1" s="1"/>
  <c r="AA650" i="1"/>
  <c r="W657" i="1"/>
  <c r="O657" i="1"/>
  <c r="T655" i="1"/>
  <c r="L655" i="1"/>
  <c r="CP655" i="1"/>
  <c r="P652" i="1"/>
  <c r="X652" i="1"/>
  <c r="Y652" i="1" s="1"/>
  <c r="Z652" i="1" s="1"/>
  <c r="CR653" i="1"/>
  <c r="Y651" i="1"/>
  <c r="Z651" i="1" s="1"/>
  <c r="DQ653" i="1"/>
  <c r="CX654" i="1"/>
  <c r="H655" i="1"/>
  <c r="I655" i="1" s="1"/>
  <c r="DR652" i="1"/>
  <c r="DS652" i="1" s="1"/>
  <c r="D656" i="1"/>
  <c r="E655" i="1"/>
  <c r="G657" i="1"/>
  <c r="F658" i="1"/>
  <c r="AU220" i="1" l="1"/>
  <c r="AO221" i="1"/>
  <c r="AP221" i="1"/>
  <c r="AQ221" i="1"/>
  <c r="AR221" i="1"/>
  <c r="AS221" i="1"/>
  <c r="AW221" i="1"/>
  <c r="BY653" i="1"/>
  <c r="BZ653" i="1" s="1"/>
  <c r="DA653" i="1"/>
  <c r="DB653" i="1" s="1"/>
  <c r="DC653" i="1" s="1"/>
  <c r="BW654" i="1" a="1"/>
  <c r="BW654" i="1" s="1"/>
  <c r="BX654" i="1" s="1"/>
  <c r="CB651" i="1"/>
  <c r="CK221" i="1"/>
  <c r="K655" i="1"/>
  <c r="DP655" i="1"/>
  <c r="CZ654" i="1"/>
  <c r="BC653" i="1"/>
  <c r="BA653" i="1"/>
  <c r="CM216" i="1"/>
  <c r="CQ655" i="1"/>
  <c r="V657" i="1"/>
  <c r="N657" i="1"/>
  <c r="AH657" i="1"/>
  <c r="AD657" i="1"/>
  <c r="AJ654" i="1"/>
  <c r="AK654" i="1" s="1"/>
  <c r="AL654" i="1" s="1"/>
  <c r="AF654" i="1"/>
  <c r="AB653" i="1"/>
  <c r="AC653" i="1" s="1"/>
  <c r="AE653" i="1" s="1"/>
  <c r="BQ217" i="1"/>
  <c r="BS217" i="1" s="1"/>
  <c r="CS221" i="1"/>
  <c r="CY655" i="1"/>
  <c r="CW655" i="1"/>
  <c r="AI652" i="1"/>
  <c r="AZ654" i="1"/>
  <c r="AG653" i="1"/>
  <c r="M654" i="1"/>
  <c r="U654" i="1"/>
  <c r="BB654" i="1"/>
  <c r="Q652" i="1"/>
  <c r="R652" i="1" s="1"/>
  <c r="S652" i="1" s="1"/>
  <c r="AA651" i="1"/>
  <c r="W658" i="1"/>
  <c r="O658" i="1"/>
  <c r="T656" i="1"/>
  <c r="L656" i="1"/>
  <c r="CP656" i="1"/>
  <c r="X653" i="1"/>
  <c r="Y653" i="1" s="1"/>
  <c r="Z653" i="1" s="1"/>
  <c r="P653" i="1"/>
  <c r="CR654" i="1"/>
  <c r="DQ654" i="1"/>
  <c r="CX655" i="1"/>
  <c r="H656" i="1"/>
  <c r="I656" i="1" s="1"/>
  <c r="DR653" i="1"/>
  <c r="DS653" i="1" s="1"/>
  <c r="E656" i="1"/>
  <c r="D657" i="1"/>
  <c r="G658" i="1"/>
  <c r="F659" i="1"/>
  <c r="AT221" i="1" l="1"/>
  <c r="BY654" i="1"/>
  <c r="BZ654" i="1" s="1"/>
  <c r="BW655" i="1" a="1"/>
  <c r="BW655" i="1" s="1"/>
  <c r="BX655" i="1" s="1"/>
  <c r="CB652" i="1"/>
  <c r="CF217" i="1"/>
  <c r="CJ217" i="1" s="1"/>
  <c r="CE217" i="1"/>
  <c r="CL217" i="1" s="1"/>
  <c r="CI221" i="1"/>
  <c r="BT217" i="1"/>
  <c r="CD217" i="1"/>
  <c r="CH217" i="1" s="1"/>
  <c r="K656" i="1"/>
  <c r="DP656" i="1"/>
  <c r="CZ655" i="1"/>
  <c r="BP221" i="1"/>
  <c r="BC654" i="1"/>
  <c r="BA654" i="1"/>
  <c r="CQ656" i="1"/>
  <c r="V658" i="1"/>
  <c r="N658" i="1"/>
  <c r="AH658" i="1"/>
  <c r="AD658" i="1"/>
  <c r="AJ655" i="1"/>
  <c r="AK655" i="1" s="1"/>
  <c r="AL655" i="1" s="1"/>
  <c r="AF655" i="1"/>
  <c r="AG654" i="1"/>
  <c r="AB654" i="1"/>
  <c r="AC654" i="1" s="1"/>
  <c r="AE654" i="1" s="1"/>
  <c r="BF221" i="1"/>
  <c r="CT221" i="1"/>
  <c r="BJ221" i="1"/>
  <c r="CU221" i="1"/>
  <c r="BE221" i="1"/>
  <c r="BD221" i="1"/>
  <c r="BH221" i="1"/>
  <c r="BI221" i="1"/>
  <c r="CY656" i="1"/>
  <c r="CW656" i="1"/>
  <c r="AI653" i="1"/>
  <c r="DA654" i="1"/>
  <c r="DB654" i="1" s="1"/>
  <c r="DC654" i="1" s="1"/>
  <c r="AZ655" i="1"/>
  <c r="BB655" i="1"/>
  <c r="M655" i="1"/>
  <c r="U655" i="1"/>
  <c r="Q653" i="1"/>
  <c r="R653" i="1" s="1"/>
  <c r="S653" i="1" s="1"/>
  <c r="AA652" i="1"/>
  <c r="W659" i="1"/>
  <c r="O659" i="1"/>
  <c r="T657" i="1"/>
  <c r="L657" i="1"/>
  <c r="CP657" i="1"/>
  <c r="P654" i="1"/>
  <c r="X654" i="1"/>
  <c r="Y654" i="1" s="1"/>
  <c r="Z654" i="1" s="1"/>
  <c r="CR655" i="1"/>
  <c r="DQ655" i="1"/>
  <c r="CX656" i="1"/>
  <c r="H657" i="1"/>
  <c r="I657" i="1" s="1"/>
  <c r="DR654" i="1"/>
  <c r="DS654" i="1" s="1"/>
  <c r="D658" i="1"/>
  <c r="E657" i="1"/>
  <c r="G659" i="1"/>
  <c r="F660" i="1"/>
  <c r="AN221" i="1" l="1"/>
  <c r="AU221" i="1" s="1"/>
  <c r="BW656" i="1" a="1"/>
  <c r="BW656" i="1" s="1"/>
  <c r="BX656" i="1" s="1"/>
  <c r="BY655" i="1"/>
  <c r="BZ655" i="1" s="1"/>
  <c r="CB653" i="1"/>
  <c r="CG217" i="1"/>
  <c r="K657" i="1"/>
  <c r="DP657" i="1"/>
  <c r="CZ656" i="1"/>
  <c r="BC655" i="1"/>
  <c r="BA655" i="1"/>
  <c r="CQ657" i="1"/>
  <c r="V659" i="1"/>
  <c r="N659" i="1"/>
  <c r="AH659" i="1"/>
  <c r="AD659" i="1"/>
  <c r="AJ656" i="1"/>
  <c r="AK656" i="1" s="1"/>
  <c r="AL656" i="1" s="1"/>
  <c r="AF656" i="1"/>
  <c r="AG655" i="1"/>
  <c r="AB655" i="1"/>
  <c r="AC655" i="1" s="1"/>
  <c r="AE655" i="1" s="1"/>
  <c r="CV221" i="1"/>
  <c r="AM222" i="1"/>
  <c r="BG221" i="1"/>
  <c r="BK221" i="1"/>
  <c r="CY657" i="1"/>
  <c r="CW657" i="1"/>
  <c r="AI654" i="1"/>
  <c r="DA655" i="1"/>
  <c r="DB655" i="1" s="1"/>
  <c r="DC655" i="1" s="1"/>
  <c r="AZ656" i="1"/>
  <c r="BB656" i="1"/>
  <c r="U656" i="1"/>
  <c r="M656" i="1"/>
  <c r="X655" i="1"/>
  <c r="Y655" i="1" s="1"/>
  <c r="Z655" i="1" s="1"/>
  <c r="Q654" i="1"/>
  <c r="R654" i="1" s="1"/>
  <c r="S654" i="1" s="1"/>
  <c r="AA653" i="1"/>
  <c r="W660" i="1"/>
  <c r="O660" i="1"/>
  <c r="T658" i="1"/>
  <c r="L658" i="1"/>
  <c r="CP658" i="1"/>
  <c r="P655" i="1"/>
  <c r="CR656" i="1"/>
  <c r="DQ656" i="1"/>
  <c r="CX657" i="1"/>
  <c r="H658" i="1"/>
  <c r="I658" i="1" s="1"/>
  <c r="DR655" i="1"/>
  <c r="DS655" i="1" s="1"/>
  <c r="E658" i="1"/>
  <c r="D659" i="1"/>
  <c r="G660" i="1"/>
  <c r="F661" i="1"/>
  <c r="AV221" i="1" l="1"/>
  <c r="AO222" i="1"/>
  <c r="CT222" i="1" s="1"/>
  <c r="AP222" i="1"/>
  <c r="AQ222" i="1"/>
  <c r="AR222" i="1"/>
  <c r="AS222" i="1"/>
  <c r="AW222" i="1"/>
  <c r="BY656" i="1"/>
  <c r="BZ656" i="1" s="1"/>
  <c r="DA656" i="1"/>
  <c r="DB656" i="1" s="1"/>
  <c r="DC656" i="1" s="1"/>
  <c r="BW657" i="1" a="1"/>
  <c r="BW657" i="1" s="1"/>
  <c r="BX657" i="1" s="1"/>
  <c r="CB654" i="1"/>
  <c r="CK222" i="1"/>
  <c r="K658" i="1"/>
  <c r="DP658" i="1"/>
  <c r="CZ657" i="1"/>
  <c r="BC656" i="1"/>
  <c r="BA656" i="1"/>
  <c r="CM217" i="1"/>
  <c r="CQ658" i="1"/>
  <c r="V660" i="1"/>
  <c r="N660" i="1"/>
  <c r="AH660" i="1"/>
  <c r="AD660" i="1"/>
  <c r="AJ657" i="1"/>
  <c r="AK657" i="1" s="1"/>
  <c r="AL657" i="1" s="1"/>
  <c r="AF657" i="1"/>
  <c r="AG656" i="1"/>
  <c r="AB656" i="1"/>
  <c r="AC656" i="1" s="1"/>
  <c r="AE656" i="1" s="1"/>
  <c r="CS222" i="1"/>
  <c r="BQ218" i="1"/>
  <c r="BS218" i="1" s="1"/>
  <c r="CY658" i="1"/>
  <c r="CW658" i="1"/>
  <c r="AI655" i="1"/>
  <c r="AZ657" i="1"/>
  <c r="BB657" i="1"/>
  <c r="U657" i="1"/>
  <c r="Q655" i="1"/>
  <c r="R655" i="1" s="1"/>
  <c r="S655" i="1" s="1"/>
  <c r="AA654" i="1"/>
  <c r="W661" i="1"/>
  <c r="O661" i="1"/>
  <c r="T659" i="1"/>
  <c r="L659" i="1"/>
  <c r="CP659" i="1"/>
  <c r="M657" i="1"/>
  <c r="P656" i="1"/>
  <c r="X656" i="1"/>
  <c r="Y656" i="1" s="1"/>
  <c r="Z656" i="1" s="1"/>
  <c r="CR657" i="1"/>
  <c r="DQ657" i="1"/>
  <c r="CX658" i="1"/>
  <c r="H659" i="1"/>
  <c r="I659" i="1" s="1"/>
  <c r="DR656" i="1"/>
  <c r="DS656" i="1" s="1"/>
  <c r="E659" i="1"/>
  <c r="D660" i="1"/>
  <c r="G661" i="1"/>
  <c r="F662" i="1"/>
  <c r="AT222" i="1" l="1"/>
  <c r="BY657" i="1"/>
  <c r="BZ657" i="1" s="1"/>
  <c r="BW658" i="1" a="1"/>
  <c r="BW658" i="1" s="1"/>
  <c r="BX658" i="1" s="1"/>
  <c r="DA657" i="1"/>
  <c r="DB657" i="1" s="1"/>
  <c r="DC657" i="1" s="1"/>
  <c r="CB655" i="1"/>
  <c r="CI222" i="1"/>
  <c r="CF218" i="1"/>
  <c r="CJ218" i="1" s="1"/>
  <c r="CE218" i="1"/>
  <c r="CL218" i="1" s="1"/>
  <c r="BT218" i="1"/>
  <c r="CD218" i="1"/>
  <c r="CH218" i="1" s="1"/>
  <c r="K659" i="1"/>
  <c r="DP659" i="1"/>
  <c r="CZ658" i="1"/>
  <c r="BP222" i="1"/>
  <c r="BC657" i="1"/>
  <c r="BA657" i="1"/>
  <c r="CQ659" i="1"/>
  <c r="V661" i="1"/>
  <c r="N661" i="1"/>
  <c r="AH661" i="1"/>
  <c r="AD661" i="1"/>
  <c r="DA658" i="1"/>
  <c r="DB658" i="1" s="1"/>
  <c r="AJ658" i="1"/>
  <c r="AK658" i="1" s="1"/>
  <c r="AL658" i="1" s="1"/>
  <c r="AF658" i="1"/>
  <c r="AG657" i="1"/>
  <c r="AB657" i="1"/>
  <c r="AC657" i="1" s="1"/>
  <c r="AE657" i="1" s="1"/>
  <c r="BI222" i="1"/>
  <c r="CU222" i="1"/>
  <c r="CV222" i="1" s="1"/>
  <c r="BJ222" i="1"/>
  <c r="BH222" i="1"/>
  <c r="BD222" i="1"/>
  <c r="BE222" i="1"/>
  <c r="BF222" i="1"/>
  <c r="CY659" i="1"/>
  <c r="CW659" i="1"/>
  <c r="AI656" i="1"/>
  <c r="AZ658" i="1"/>
  <c r="X657" i="1"/>
  <c r="Y657" i="1" s="1"/>
  <c r="Z657" i="1" s="1"/>
  <c r="BB658" i="1"/>
  <c r="U658" i="1"/>
  <c r="M658" i="1"/>
  <c r="Q656" i="1"/>
  <c r="R656" i="1" s="1"/>
  <c r="S656" i="1" s="1"/>
  <c r="AA655" i="1"/>
  <c r="W662" i="1"/>
  <c r="O662" i="1"/>
  <c r="T660" i="1"/>
  <c r="L660" i="1"/>
  <c r="CP660" i="1"/>
  <c r="P657" i="1"/>
  <c r="CR658" i="1"/>
  <c r="DQ658" i="1"/>
  <c r="CX659" i="1"/>
  <c r="H660" i="1"/>
  <c r="I660" i="1" s="1"/>
  <c r="DR657" i="1"/>
  <c r="DS657" i="1" s="1"/>
  <c r="E660" i="1"/>
  <c r="D661" i="1"/>
  <c r="G662" i="1"/>
  <c r="F663" i="1"/>
  <c r="AN222" i="1" l="1"/>
  <c r="AV222" i="1" s="1"/>
  <c r="DC658" i="1"/>
  <c r="BY658" i="1"/>
  <c r="BZ658" i="1" s="1"/>
  <c r="BW659" i="1" a="1"/>
  <c r="BW659" i="1" s="1"/>
  <c r="BX659" i="1" s="1"/>
  <c r="CB656" i="1"/>
  <c r="CG218" i="1"/>
  <c r="K660" i="1"/>
  <c r="DP660" i="1"/>
  <c r="CZ659" i="1"/>
  <c r="BC658" i="1"/>
  <c r="BA658" i="1"/>
  <c r="CQ660" i="1"/>
  <c r="V662" i="1"/>
  <c r="N662" i="1"/>
  <c r="AH662" i="1"/>
  <c r="AD662" i="1"/>
  <c r="AJ659" i="1"/>
  <c r="AK659" i="1" s="1"/>
  <c r="AL659" i="1" s="1"/>
  <c r="AF659" i="1"/>
  <c r="AG658" i="1"/>
  <c r="AB658" i="1"/>
  <c r="AC658" i="1" s="1"/>
  <c r="AE658" i="1" s="1"/>
  <c r="BK222" i="1"/>
  <c r="AM223" i="1"/>
  <c r="BG222" i="1"/>
  <c r="CY660" i="1"/>
  <c r="CW660" i="1"/>
  <c r="AI657" i="1"/>
  <c r="AZ659" i="1"/>
  <c r="BB659" i="1"/>
  <c r="U659" i="1"/>
  <c r="M659" i="1"/>
  <c r="Q657" i="1"/>
  <c r="R657" i="1" s="1"/>
  <c r="S657" i="1" s="1"/>
  <c r="AA656" i="1"/>
  <c r="W663" i="1"/>
  <c r="O663" i="1"/>
  <c r="T661" i="1"/>
  <c r="L661" i="1"/>
  <c r="CP661" i="1"/>
  <c r="X658" i="1"/>
  <c r="Y658" i="1" s="1"/>
  <c r="Z658" i="1" s="1"/>
  <c r="P658" i="1"/>
  <c r="CR659" i="1"/>
  <c r="DQ659" i="1"/>
  <c r="CX660" i="1"/>
  <c r="H661" i="1"/>
  <c r="I661" i="1" s="1"/>
  <c r="DR658" i="1"/>
  <c r="DS658" i="1" s="1"/>
  <c r="E661" i="1"/>
  <c r="D662" i="1"/>
  <c r="G663" i="1"/>
  <c r="F664" i="1"/>
  <c r="AU222" i="1" l="1"/>
  <c r="AR223" i="1"/>
  <c r="AS223" i="1"/>
  <c r="AO223" i="1"/>
  <c r="AP223" i="1"/>
  <c r="AQ223" i="1"/>
  <c r="AW223" i="1"/>
  <c r="CC656" i="1"/>
  <c r="CC657" i="1" s="1"/>
  <c r="CC658" i="1" s="1"/>
  <c r="CC659" i="1" s="1"/>
  <c r="CC660" i="1" s="1"/>
  <c r="CC661" i="1" s="1"/>
  <c r="CC662" i="1" s="1"/>
  <c r="CC663" i="1" s="1"/>
  <c r="BY659" i="1"/>
  <c r="BZ659" i="1" s="1"/>
  <c r="BW660" i="1" a="1"/>
  <c r="BW660" i="1" s="1"/>
  <c r="BX660" i="1" s="1"/>
  <c r="DA659" i="1"/>
  <c r="DB659" i="1" s="1"/>
  <c r="DC659" i="1" s="1"/>
  <c r="CB657" i="1"/>
  <c r="CK223" i="1"/>
  <c r="K661" i="1"/>
  <c r="DP661" i="1"/>
  <c r="CZ660" i="1"/>
  <c r="BC659" i="1"/>
  <c r="BA659" i="1"/>
  <c r="CM218" i="1"/>
  <c r="CQ661" i="1"/>
  <c r="V663" i="1"/>
  <c r="N663" i="1"/>
  <c r="AD663" i="1"/>
  <c r="AH663" i="1"/>
  <c r="AJ660" i="1"/>
  <c r="AK660" i="1" s="1"/>
  <c r="AL660" i="1" s="1"/>
  <c r="AF660" i="1"/>
  <c r="AG659" i="1"/>
  <c r="AB659" i="1"/>
  <c r="AC659" i="1" s="1"/>
  <c r="AE659" i="1" s="1"/>
  <c r="BQ219" i="1"/>
  <c r="BS219" i="1" s="1"/>
  <c r="CS223" i="1"/>
  <c r="CY661" i="1"/>
  <c r="CW661" i="1"/>
  <c r="AI658" i="1"/>
  <c r="AZ660" i="1"/>
  <c r="BB660" i="1"/>
  <c r="U660" i="1"/>
  <c r="M660" i="1"/>
  <c r="Q658" i="1"/>
  <c r="R658" i="1" s="1"/>
  <c r="S658" i="1" s="1"/>
  <c r="AA657" i="1"/>
  <c r="W664" i="1"/>
  <c r="O664" i="1"/>
  <c r="T662" i="1"/>
  <c r="L662" i="1"/>
  <c r="X659" i="1"/>
  <c r="Y659" i="1" s="1"/>
  <c r="Z659" i="1" s="1"/>
  <c r="CP662" i="1"/>
  <c r="P659" i="1"/>
  <c r="CR660" i="1"/>
  <c r="DQ660" i="1"/>
  <c r="CX661" i="1"/>
  <c r="H662" i="1"/>
  <c r="I662" i="1" s="1"/>
  <c r="DR659" i="1"/>
  <c r="DS659" i="1" s="1"/>
  <c r="D663" i="1"/>
  <c r="E662" i="1"/>
  <c r="G664" i="1"/>
  <c r="F665" i="1"/>
  <c r="AT223" i="1" l="1"/>
  <c r="CC664" i="1"/>
  <c r="BY660" i="1"/>
  <c r="BZ660" i="1" s="1"/>
  <c r="BW661" i="1" a="1"/>
  <c r="BW661" i="1" s="1"/>
  <c r="BX661" i="1" s="1"/>
  <c r="CB658" i="1"/>
  <c r="CF219" i="1"/>
  <c r="CJ219" i="1" s="1"/>
  <c r="CE219" i="1"/>
  <c r="CL219" i="1" s="1"/>
  <c r="CI223" i="1"/>
  <c r="BT219" i="1"/>
  <c r="CD219" i="1"/>
  <c r="CH219" i="1" s="1"/>
  <c r="K662" i="1"/>
  <c r="DP662" i="1"/>
  <c r="CZ661" i="1"/>
  <c r="BP223" i="1"/>
  <c r="BC660" i="1"/>
  <c r="BA660" i="1"/>
  <c r="CQ662" i="1"/>
  <c r="V664" i="1"/>
  <c r="N664" i="1"/>
  <c r="AH664" i="1"/>
  <c r="AD664" i="1"/>
  <c r="AJ661" i="1"/>
  <c r="AK661" i="1" s="1"/>
  <c r="AL661" i="1" s="1"/>
  <c r="AF661" i="1"/>
  <c r="AG660" i="1"/>
  <c r="AB660" i="1"/>
  <c r="AC660" i="1" s="1"/>
  <c r="AE660" i="1" s="1"/>
  <c r="BJ223" i="1"/>
  <c r="CU223" i="1"/>
  <c r="BF223" i="1"/>
  <c r="CT223" i="1"/>
  <c r="BE223" i="1"/>
  <c r="BI223" i="1"/>
  <c r="BD223" i="1"/>
  <c r="BH223" i="1"/>
  <c r="CY662" i="1"/>
  <c r="CW662" i="1"/>
  <c r="AI659" i="1"/>
  <c r="DA660" i="1"/>
  <c r="DB660" i="1" s="1"/>
  <c r="DC660" i="1" s="1"/>
  <c r="AZ661" i="1"/>
  <c r="U661" i="1"/>
  <c r="BB661" i="1"/>
  <c r="Q659" i="1"/>
  <c r="R659" i="1" s="1"/>
  <c r="S659" i="1" s="1"/>
  <c r="AA658" i="1"/>
  <c r="W665" i="1"/>
  <c r="O665" i="1"/>
  <c r="T663" i="1"/>
  <c r="L663" i="1"/>
  <c r="CP663" i="1"/>
  <c r="M661" i="1"/>
  <c r="P660" i="1"/>
  <c r="X660" i="1"/>
  <c r="Y660" i="1" s="1"/>
  <c r="Z660" i="1" s="1"/>
  <c r="CR661" i="1"/>
  <c r="DQ661" i="1"/>
  <c r="CX662" i="1"/>
  <c r="H663" i="1"/>
  <c r="I663" i="1" s="1"/>
  <c r="DR660" i="1"/>
  <c r="DS660" i="1" s="1"/>
  <c r="E663" i="1"/>
  <c r="D664" i="1"/>
  <c r="G665" i="1"/>
  <c r="F666" i="1"/>
  <c r="AN223" i="1" l="1"/>
  <c r="AV223" i="1" s="1"/>
  <c r="CC665" i="1"/>
  <c r="BY661" i="1"/>
  <c r="BZ661" i="1" s="1"/>
  <c r="BW662" i="1" a="1"/>
  <c r="BW662" i="1" s="1"/>
  <c r="BX662" i="1" s="1"/>
  <c r="CB659" i="1"/>
  <c r="CG219" i="1"/>
  <c r="K663" i="1"/>
  <c r="DP663" i="1"/>
  <c r="CZ662" i="1"/>
  <c r="BC661" i="1"/>
  <c r="BA661" i="1"/>
  <c r="CQ663" i="1"/>
  <c r="V665" i="1"/>
  <c r="N665" i="1"/>
  <c r="AH665" i="1"/>
  <c r="AD665" i="1"/>
  <c r="AJ662" i="1"/>
  <c r="AK662" i="1" s="1"/>
  <c r="AL662" i="1" s="1"/>
  <c r="AF662" i="1"/>
  <c r="AG661" i="1"/>
  <c r="AB661" i="1"/>
  <c r="AC661" i="1" s="1"/>
  <c r="AE661" i="1" s="1"/>
  <c r="CV223" i="1"/>
  <c r="AM224" i="1"/>
  <c r="BG223" i="1"/>
  <c r="BK223" i="1"/>
  <c r="CY663" i="1"/>
  <c r="CW663" i="1"/>
  <c r="AI660" i="1"/>
  <c r="DA661" i="1"/>
  <c r="DB661" i="1" s="1"/>
  <c r="DC661" i="1" s="1"/>
  <c r="AZ662" i="1"/>
  <c r="M662" i="1"/>
  <c r="BB662" i="1"/>
  <c r="U662" i="1"/>
  <c r="Q660" i="1"/>
  <c r="R660" i="1" s="1"/>
  <c r="S660" i="1" s="1"/>
  <c r="AA659" i="1"/>
  <c r="W666" i="1"/>
  <c r="O666" i="1"/>
  <c r="T664" i="1"/>
  <c r="L664" i="1"/>
  <c r="CP664" i="1"/>
  <c r="P661" i="1"/>
  <c r="X661" i="1"/>
  <c r="CR662" i="1"/>
  <c r="DQ662" i="1"/>
  <c r="CX663" i="1"/>
  <c r="H664" i="1"/>
  <c r="I664" i="1" s="1"/>
  <c r="DR661" i="1"/>
  <c r="DS661" i="1" s="1"/>
  <c r="E664" i="1"/>
  <c r="D665" i="1"/>
  <c r="G666" i="1"/>
  <c r="F667" i="1"/>
  <c r="AU223" i="1" l="1"/>
  <c r="AO224" i="1"/>
  <c r="AP224" i="1"/>
  <c r="AQ224" i="1"/>
  <c r="AR224" i="1"/>
  <c r="AS224" i="1"/>
  <c r="AW224" i="1"/>
  <c r="CC666" i="1"/>
  <c r="BY662" i="1"/>
  <c r="BZ662" i="1" s="1"/>
  <c r="BW663" i="1" a="1"/>
  <c r="BW663" i="1" s="1"/>
  <c r="BX663" i="1" s="1"/>
  <c r="CB660" i="1"/>
  <c r="CK224" i="1"/>
  <c r="K664" i="1"/>
  <c r="DP664" i="1"/>
  <c r="CZ663" i="1"/>
  <c r="BC662" i="1"/>
  <c r="BA662" i="1"/>
  <c r="CM219" i="1"/>
  <c r="CQ664" i="1"/>
  <c r="V666" i="1"/>
  <c r="N666" i="1"/>
  <c r="AH666" i="1"/>
  <c r="AD666" i="1"/>
  <c r="AJ663" i="1"/>
  <c r="AK663" i="1" s="1"/>
  <c r="AL663" i="1" s="1"/>
  <c r="AF663" i="1"/>
  <c r="AG662" i="1"/>
  <c r="AB662" i="1"/>
  <c r="AC662" i="1" s="1"/>
  <c r="AE662" i="1" s="1"/>
  <c r="BQ220" i="1"/>
  <c r="BS220" i="1" s="1"/>
  <c r="CS224" i="1"/>
  <c r="CY664" i="1"/>
  <c r="CW664" i="1"/>
  <c r="AI661" i="1"/>
  <c r="DA662" i="1"/>
  <c r="DB662" i="1" s="1"/>
  <c r="DC662" i="1" s="1"/>
  <c r="AZ663" i="1"/>
  <c r="U663" i="1"/>
  <c r="M663" i="1"/>
  <c r="BB663" i="1"/>
  <c r="Q661" i="1"/>
  <c r="R661" i="1" s="1"/>
  <c r="S661" i="1" s="1"/>
  <c r="AA660" i="1"/>
  <c r="W667" i="1"/>
  <c r="O667" i="1"/>
  <c r="T665" i="1"/>
  <c r="L665" i="1"/>
  <c r="CP665" i="1"/>
  <c r="Y661" i="1"/>
  <c r="Z661" i="1" s="1"/>
  <c r="P662" i="1"/>
  <c r="X662" i="1"/>
  <c r="CR663" i="1"/>
  <c r="DQ663" i="1"/>
  <c r="CX664" i="1"/>
  <c r="H665" i="1"/>
  <c r="I665" i="1" s="1"/>
  <c r="DR662" i="1"/>
  <c r="DS662" i="1" s="1"/>
  <c r="E665" i="1"/>
  <c r="D666" i="1"/>
  <c r="G667" i="1"/>
  <c r="F668" i="1"/>
  <c r="AT224" i="1" l="1"/>
  <c r="CC667" i="1"/>
  <c r="BY663" i="1"/>
  <c r="BZ663" i="1" s="1"/>
  <c r="BW664" i="1" a="1"/>
  <c r="BW664" i="1" s="1"/>
  <c r="BX664" i="1" s="1"/>
  <c r="CB661" i="1"/>
  <c r="CF220" i="1"/>
  <c r="CJ220" i="1" s="1"/>
  <c r="CE220" i="1"/>
  <c r="CL220" i="1" s="1"/>
  <c r="BJ224" i="1"/>
  <c r="CI224" i="1"/>
  <c r="BT220" i="1"/>
  <c r="CD220" i="1"/>
  <c r="CH220" i="1" s="1"/>
  <c r="K665" i="1"/>
  <c r="DP665" i="1"/>
  <c r="CZ664" i="1"/>
  <c r="BP224" i="1"/>
  <c r="BC663" i="1"/>
  <c r="BA663" i="1"/>
  <c r="CQ665" i="1"/>
  <c r="V667" i="1"/>
  <c r="N667" i="1"/>
  <c r="AH667" i="1"/>
  <c r="AD667" i="1"/>
  <c r="AJ664" i="1"/>
  <c r="AK664" i="1" s="1"/>
  <c r="AL664" i="1" s="1"/>
  <c r="AF664" i="1"/>
  <c r="AG663" i="1"/>
  <c r="AB663" i="1"/>
  <c r="AC663" i="1" s="1"/>
  <c r="AE663" i="1" s="1"/>
  <c r="BD224" i="1"/>
  <c r="CT224" i="1"/>
  <c r="BI224" i="1"/>
  <c r="CU224" i="1"/>
  <c r="BH224" i="1"/>
  <c r="BF224" i="1"/>
  <c r="BE224" i="1"/>
  <c r="CY665" i="1"/>
  <c r="CW665" i="1"/>
  <c r="AI662" i="1"/>
  <c r="DA663" i="1"/>
  <c r="DB663" i="1" s="1"/>
  <c r="DC663" i="1" s="1"/>
  <c r="AZ664" i="1"/>
  <c r="BB664" i="1"/>
  <c r="M664" i="1"/>
  <c r="U664" i="1"/>
  <c r="Q662" i="1"/>
  <c r="R662" i="1" s="1"/>
  <c r="S662" i="1" s="1"/>
  <c r="AA661" i="1"/>
  <c r="W668" i="1"/>
  <c r="O668" i="1"/>
  <c r="T666" i="1"/>
  <c r="L666" i="1"/>
  <c r="CP666" i="1"/>
  <c r="Y662" i="1"/>
  <c r="Z662" i="1" s="1"/>
  <c r="CR664" i="1"/>
  <c r="P663" i="1"/>
  <c r="X663" i="1"/>
  <c r="DQ664" i="1"/>
  <c r="CX665" i="1"/>
  <c r="H666" i="1"/>
  <c r="I666" i="1" s="1"/>
  <c r="DR663" i="1"/>
  <c r="DS663" i="1" s="1"/>
  <c r="E666" i="1"/>
  <c r="D667" i="1"/>
  <c r="G668" i="1"/>
  <c r="F669" i="1"/>
  <c r="AN224" i="1" l="1"/>
  <c r="AV224" i="1" s="1"/>
  <c r="BY664" i="1"/>
  <c r="BZ664" i="1" s="1"/>
  <c r="BW665" i="1" a="1"/>
  <c r="BW665" i="1" s="1"/>
  <c r="BX665" i="1" s="1"/>
  <c r="CB662" i="1"/>
  <c r="CG220" i="1"/>
  <c r="K666" i="1"/>
  <c r="DP666" i="1"/>
  <c r="CZ665" i="1"/>
  <c r="BC664" i="1"/>
  <c r="BA664" i="1"/>
  <c r="CQ666" i="1"/>
  <c r="V668" i="1"/>
  <c r="N668" i="1"/>
  <c r="AH668" i="1"/>
  <c r="AD668" i="1"/>
  <c r="AJ665" i="1"/>
  <c r="AK665" i="1" s="1"/>
  <c r="AL665" i="1" s="1"/>
  <c r="AF665" i="1"/>
  <c r="AG664" i="1"/>
  <c r="AB664" i="1"/>
  <c r="AC664" i="1" s="1"/>
  <c r="AE664" i="1" s="1"/>
  <c r="CV224" i="1"/>
  <c r="BK224" i="1"/>
  <c r="AM225" i="1"/>
  <c r="BG224" i="1"/>
  <c r="CY666" i="1"/>
  <c r="CW666" i="1"/>
  <c r="AI663" i="1"/>
  <c r="DA664" i="1"/>
  <c r="DB664" i="1" s="1"/>
  <c r="DC664" i="1" s="1"/>
  <c r="AZ665" i="1"/>
  <c r="P664" i="1"/>
  <c r="BB665" i="1"/>
  <c r="U665" i="1"/>
  <c r="Q663" i="1"/>
  <c r="R663" i="1" s="1"/>
  <c r="S663" i="1" s="1"/>
  <c r="AA662" i="1"/>
  <c r="W669" i="1"/>
  <c r="O669" i="1"/>
  <c r="T667" i="1"/>
  <c r="L667" i="1"/>
  <c r="CP667" i="1"/>
  <c r="M665" i="1"/>
  <c r="X664" i="1"/>
  <c r="Y664" i="1" s="1"/>
  <c r="Z664" i="1" s="1"/>
  <c r="Y663" i="1"/>
  <c r="Z663" i="1" s="1"/>
  <c r="CR665" i="1"/>
  <c r="DQ665" i="1"/>
  <c r="CX666" i="1"/>
  <c r="H667" i="1"/>
  <c r="I667" i="1" s="1"/>
  <c r="DR664" i="1"/>
  <c r="DS664" i="1" s="1"/>
  <c r="E667" i="1"/>
  <c r="D668" i="1"/>
  <c r="G669" i="1"/>
  <c r="F670" i="1"/>
  <c r="AU224" i="1" l="1"/>
  <c r="AP225" i="1"/>
  <c r="AQ225" i="1"/>
  <c r="AR225" i="1"/>
  <c r="AS225" i="1"/>
  <c r="AO225" i="1"/>
  <c r="AW225" i="1"/>
  <c r="BY665" i="1"/>
  <c r="BZ665" i="1" s="1"/>
  <c r="BW666" i="1" a="1"/>
  <c r="BW666" i="1" s="1"/>
  <c r="BX666" i="1" s="1"/>
  <c r="DA665" i="1"/>
  <c r="DB665" i="1" s="1"/>
  <c r="DC665" i="1" s="1"/>
  <c r="CB663" i="1"/>
  <c r="CK225" i="1"/>
  <c r="K667" i="1"/>
  <c r="DP667" i="1"/>
  <c r="CZ666" i="1"/>
  <c r="BC665" i="1"/>
  <c r="BA665" i="1"/>
  <c r="CM220" i="1"/>
  <c r="CQ667" i="1"/>
  <c r="V669" i="1"/>
  <c r="N669" i="1"/>
  <c r="AH669" i="1"/>
  <c r="AD669" i="1"/>
  <c r="AJ666" i="1"/>
  <c r="AK666" i="1" s="1"/>
  <c r="AL666" i="1" s="1"/>
  <c r="AF666" i="1"/>
  <c r="AG665" i="1"/>
  <c r="AB665" i="1"/>
  <c r="AC665" i="1" s="1"/>
  <c r="AE665" i="1" s="1"/>
  <c r="BQ221" i="1"/>
  <c r="BS221" i="1" s="1"/>
  <c r="CS225" i="1"/>
  <c r="CY667" i="1"/>
  <c r="CW667" i="1"/>
  <c r="AI664" i="1"/>
  <c r="AZ666" i="1"/>
  <c r="Q664" i="1"/>
  <c r="R664" i="1" s="1"/>
  <c r="S664" i="1" s="1"/>
  <c r="U666" i="1"/>
  <c r="BB666" i="1"/>
  <c r="M666" i="1"/>
  <c r="AA663" i="1"/>
  <c r="W670" i="1"/>
  <c r="O670" i="1"/>
  <c r="T668" i="1"/>
  <c r="L668" i="1"/>
  <c r="CP668" i="1"/>
  <c r="P665" i="1"/>
  <c r="X665" i="1"/>
  <c r="CR666" i="1"/>
  <c r="DQ666" i="1"/>
  <c r="CX667" i="1"/>
  <c r="H668" i="1"/>
  <c r="I668" i="1" s="1"/>
  <c r="DR665" i="1"/>
  <c r="DS665" i="1" s="1"/>
  <c r="E668" i="1"/>
  <c r="D669" i="1"/>
  <c r="G670" i="1"/>
  <c r="F671" i="1"/>
  <c r="AT225" i="1" l="1"/>
  <c r="BY666" i="1"/>
  <c r="BZ666" i="1" s="1"/>
  <c r="BW667" i="1" a="1"/>
  <c r="BW667" i="1" s="1"/>
  <c r="BX667" i="1" s="1"/>
  <c r="CB664" i="1"/>
  <c r="CF221" i="1"/>
  <c r="CJ221" i="1" s="1"/>
  <c r="CE221" i="1"/>
  <c r="CL221" i="1" s="1"/>
  <c r="CI225" i="1"/>
  <c r="BT221" i="1"/>
  <c r="CD221" i="1"/>
  <c r="CH221" i="1" s="1"/>
  <c r="K668" i="1"/>
  <c r="DP668" i="1"/>
  <c r="CZ667" i="1"/>
  <c r="BP225" i="1"/>
  <c r="BC666" i="1"/>
  <c r="BA666" i="1"/>
  <c r="CQ668" i="1"/>
  <c r="V670" i="1"/>
  <c r="N670" i="1"/>
  <c r="AH670" i="1"/>
  <c r="AD670" i="1"/>
  <c r="AJ667" i="1"/>
  <c r="AK667" i="1" s="1"/>
  <c r="AL667" i="1" s="1"/>
  <c r="AF667" i="1"/>
  <c r="AG666" i="1"/>
  <c r="AB666" i="1"/>
  <c r="AC666" i="1" s="1"/>
  <c r="AE666" i="1" s="1"/>
  <c r="BH225" i="1"/>
  <c r="CU225" i="1"/>
  <c r="CT225" i="1"/>
  <c r="BD225" i="1"/>
  <c r="BJ225" i="1"/>
  <c r="BF225" i="1"/>
  <c r="BE225" i="1"/>
  <c r="BI225" i="1"/>
  <c r="CY668" i="1"/>
  <c r="CW668" i="1"/>
  <c r="AI665" i="1"/>
  <c r="DA666" i="1"/>
  <c r="DB666" i="1" s="1"/>
  <c r="DC666" i="1" s="1"/>
  <c r="AZ667" i="1"/>
  <c r="M667" i="1"/>
  <c r="BB667" i="1"/>
  <c r="U667" i="1"/>
  <c r="AA664" i="1"/>
  <c r="Q665" i="1"/>
  <c r="R665" i="1" s="1"/>
  <c r="S665" i="1" s="1"/>
  <c r="W671" i="1"/>
  <c r="O671" i="1"/>
  <c r="T669" i="1"/>
  <c r="L669" i="1"/>
  <c r="CP669" i="1"/>
  <c r="Y665" i="1"/>
  <c r="Z665" i="1" s="1"/>
  <c r="X666" i="1"/>
  <c r="Y666" i="1" s="1"/>
  <c r="Z666" i="1" s="1"/>
  <c r="P666" i="1"/>
  <c r="CR667" i="1"/>
  <c r="DQ667" i="1"/>
  <c r="CX668" i="1"/>
  <c r="H669" i="1"/>
  <c r="I669" i="1" s="1"/>
  <c r="DR666" i="1"/>
  <c r="DS666" i="1" s="1"/>
  <c r="E669" i="1"/>
  <c r="D670" i="1"/>
  <c r="G671" i="1"/>
  <c r="F672" i="1"/>
  <c r="AN225" i="1" l="1"/>
  <c r="AU225" i="1" s="1"/>
  <c r="BY667" i="1"/>
  <c r="BZ667" i="1" s="1"/>
  <c r="DA667" i="1"/>
  <c r="DB667" i="1" s="1"/>
  <c r="DC667" i="1" s="1"/>
  <c r="BW668" i="1" a="1"/>
  <c r="BW668" i="1" s="1"/>
  <c r="BX668" i="1" s="1"/>
  <c r="DA668" i="1"/>
  <c r="DB668" i="1" s="1"/>
  <c r="CB665" i="1"/>
  <c r="CG221" i="1"/>
  <c r="K669" i="1"/>
  <c r="DP669" i="1"/>
  <c r="CZ668" i="1"/>
  <c r="BC667" i="1"/>
  <c r="BA667" i="1"/>
  <c r="CQ669" i="1"/>
  <c r="V671" i="1"/>
  <c r="N671" i="1"/>
  <c r="AH671" i="1"/>
  <c r="AD671" i="1"/>
  <c r="AJ668" i="1"/>
  <c r="AK668" i="1" s="1"/>
  <c r="AL668" i="1" s="1"/>
  <c r="AF668" i="1"/>
  <c r="AG667" i="1"/>
  <c r="AB667" i="1"/>
  <c r="AC667" i="1" s="1"/>
  <c r="AE667" i="1" s="1"/>
  <c r="CV225" i="1"/>
  <c r="BK225" i="1"/>
  <c r="AM226" i="1"/>
  <c r="BG225" i="1"/>
  <c r="CY669" i="1"/>
  <c r="CW669" i="1"/>
  <c r="AI666" i="1"/>
  <c r="AZ668" i="1"/>
  <c r="X667" i="1"/>
  <c r="U668" i="1"/>
  <c r="M668" i="1"/>
  <c r="BB668" i="1"/>
  <c r="Q666" i="1"/>
  <c r="R666" i="1" s="1"/>
  <c r="S666" i="1" s="1"/>
  <c r="AA665" i="1"/>
  <c r="W672" i="1"/>
  <c r="O672" i="1"/>
  <c r="T670" i="1"/>
  <c r="L670" i="1"/>
  <c r="CP670" i="1"/>
  <c r="P667" i="1"/>
  <c r="CR668" i="1"/>
  <c r="DQ668" i="1"/>
  <c r="CX669" i="1"/>
  <c r="H670" i="1"/>
  <c r="I670" i="1" s="1"/>
  <c r="DR667" i="1"/>
  <c r="DS667" i="1" s="1"/>
  <c r="E670" i="1"/>
  <c r="D671" i="1"/>
  <c r="G672" i="1"/>
  <c r="F673" i="1"/>
  <c r="AV225" i="1" l="1"/>
  <c r="AS226" i="1"/>
  <c r="AO226" i="1"/>
  <c r="AP226" i="1"/>
  <c r="AQ226" i="1"/>
  <c r="AR226" i="1"/>
  <c r="AW226" i="1"/>
  <c r="DC668" i="1"/>
  <c r="BY668" i="1"/>
  <c r="BZ668" i="1" s="1"/>
  <c r="BW669" i="1" a="1"/>
  <c r="BW669" i="1" s="1"/>
  <c r="BX669" i="1" s="1"/>
  <c r="DA669" i="1"/>
  <c r="DB669" i="1" s="1"/>
  <c r="DC669" i="1" s="1"/>
  <c r="CB666" i="1"/>
  <c r="CK226" i="1"/>
  <c r="K670" i="1"/>
  <c r="DP670" i="1"/>
  <c r="CZ669" i="1"/>
  <c r="BC668" i="1"/>
  <c r="BA668" i="1"/>
  <c r="CM221" i="1"/>
  <c r="CQ670" i="1"/>
  <c r="V672" i="1"/>
  <c r="N672" i="1"/>
  <c r="AH672" i="1"/>
  <c r="AD672" i="1"/>
  <c r="AJ669" i="1"/>
  <c r="AK669" i="1" s="1"/>
  <c r="AL669" i="1" s="1"/>
  <c r="AF669" i="1"/>
  <c r="AG668" i="1"/>
  <c r="AB668" i="1"/>
  <c r="AC668" i="1" s="1"/>
  <c r="AE668" i="1" s="1"/>
  <c r="CS226" i="1"/>
  <c r="BQ222" i="1"/>
  <c r="CY670" i="1"/>
  <c r="CW670" i="1"/>
  <c r="AI667" i="1"/>
  <c r="AZ669" i="1"/>
  <c r="Y667" i="1"/>
  <c r="Z667" i="1" s="1"/>
  <c r="BB669" i="1"/>
  <c r="M669" i="1"/>
  <c r="U669" i="1"/>
  <c r="Q667" i="1"/>
  <c r="R667" i="1" s="1"/>
  <c r="S667" i="1" s="1"/>
  <c r="AA666" i="1"/>
  <c r="W673" i="1"/>
  <c r="O673" i="1"/>
  <c r="T671" i="1"/>
  <c r="L671" i="1"/>
  <c r="CP671" i="1"/>
  <c r="P668" i="1"/>
  <c r="X668" i="1"/>
  <c r="CR669" i="1"/>
  <c r="DQ669" i="1"/>
  <c r="CX670" i="1"/>
  <c r="H671" i="1"/>
  <c r="I671" i="1" s="1"/>
  <c r="DR668" i="1"/>
  <c r="DS668" i="1" s="1"/>
  <c r="E671" i="1"/>
  <c r="D672" i="1"/>
  <c r="G673" i="1"/>
  <c r="F674" i="1"/>
  <c r="AT226" i="1" l="1"/>
  <c r="BY669" i="1"/>
  <c r="BZ669" i="1" s="1"/>
  <c r="BW670" i="1" a="1"/>
  <c r="BW670" i="1" s="1"/>
  <c r="BX670" i="1" s="1"/>
  <c r="DA670" i="1"/>
  <c r="DB670" i="1" s="1"/>
  <c r="DC670" i="1" s="1"/>
  <c r="CB667" i="1"/>
  <c r="CI226" i="1"/>
  <c r="K671" i="1"/>
  <c r="DP671" i="1"/>
  <c r="CZ670" i="1"/>
  <c r="BP226" i="1"/>
  <c r="BC669" i="1"/>
  <c r="BA669" i="1"/>
  <c r="CQ671" i="1"/>
  <c r="V673" i="1"/>
  <c r="N673" i="1"/>
  <c r="AH673" i="1"/>
  <c r="AD673" i="1"/>
  <c r="AJ670" i="1"/>
  <c r="AK670" i="1" s="1"/>
  <c r="AL670" i="1" s="1"/>
  <c r="AF670" i="1"/>
  <c r="AG669" i="1"/>
  <c r="AB669" i="1"/>
  <c r="AC669" i="1" s="1"/>
  <c r="AE669" i="1" s="1"/>
  <c r="BJ226" i="1"/>
  <c r="CU226" i="1"/>
  <c r="BD226" i="1"/>
  <c r="CT226" i="1"/>
  <c r="BE226" i="1"/>
  <c r="BF226" i="1"/>
  <c r="BI226" i="1"/>
  <c r="BH226" i="1"/>
  <c r="BS222" i="1"/>
  <c r="CY671" i="1"/>
  <c r="CW671" i="1"/>
  <c r="AI668" i="1"/>
  <c r="AZ670" i="1"/>
  <c r="M670" i="1"/>
  <c r="U670" i="1"/>
  <c r="BB670" i="1"/>
  <c r="Q668" i="1"/>
  <c r="R668" i="1" s="1"/>
  <c r="S668" i="1" s="1"/>
  <c r="AA667" i="1"/>
  <c r="W674" i="1"/>
  <c r="O674" i="1"/>
  <c r="T672" i="1"/>
  <c r="L672" i="1"/>
  <c r="CP672" i="1"/>
  <c r="Y668" i="1"/>
  <c r="Z668" i="1" s="1"/>
  <c r="X669" i="1"/>
  <c r="P669" i="1"/>
  <c r="CR670" i="1"/>
  <c r="DQ670" i="1"/>
  <c r="CX671" i="1"/>
  <c r="H672" i="1"/>
  <c r="I672" i="1" s="1"/>
  <c r="DR669" i="1"/>
  <c r="DS669" i="1" s="1"/>
  <c r="E672" i="1"/>
  <c r="D673" i="1"/>
  <c r="G674" i="1"/>
  <c r="F675" i="1"/>
  <c r="AN226" i="1" l="1"/>
  <c r="AV226" i="1" s="1"/>
  <c r="BY670" i="1"/>
  <c r="BZ670" i="1" s="1"/>
  <c r="BW671" i="1" a="1"/>
  <c r="BW671" i="1" s="1"/>
  <c r="BX671" i="1" s="1"/>
  <c r="CB668" i="1"/>
  <c r="CF222" i="1"/>
  <c r="CJ222" i="1" s="1"/>
  <c r="CE222" i="1"/>
  <c r="CL222" i="1" s="1"/>
  <c r="CD222" i="1"/>
  <c r="CH222" i="1" s="1"/>
  <c r="K672" i="1"/>
  <c r="DP672" i="1"/>
  <c r="CZ671" i="1"/>
  <c r="BC670" i="1"/>
  <c r="BA670" i="1"/>
  <c r="CQ672" i="1"/>
  <c r="V674" i="1"/>
  <c r="N674" i="1"/>
  <c r="AH674" i="1"/>
  <c r="AD674" i="1"/>
  <c r="AJ671" i="1"/>
  <c r="AK671" i="1" s="1"/>
  <c r="AL671" i="1" s="1"/>
  <c r="AF671" i="1"/>
  <c r="AG670" i="1"/>
  <c r="AB670" i="1"/>
  <c r="AC670" i="1" s="1"/>
  <c r="AE670" i="1" s="1"/>
  <c r="CV226" i="1"/>
  <c r="BG226" i="1"/>
  <c r="BK226" i="1"/>
  <c r="AM227" i="1"/>
  <c r="BT222" i="1"/>
  <c r="CY672" i="1"/>
  <c r="CW672" i="1"/>
  <c r="AI669" i="1"/>
  <c r="AZ671" i="1"/>
  <c r="M671" i="1"/>
  <c r="BB671" i="1"/>
  <c r="U671" i="1"/>
  <c r="Q669" i="1"/>
  <c r="R669" i="1" s="1"/>
  <c r="S669" i="1" s="1"/>
  <c r="AA668" i="1"/>
  <c r="W675" i="1"/>
  <c r="O675" i="1"/>
  <c r="T673" i="1"/>
  <c r="L673" i="1"/>
  <c r="CP673" i="1"/>
  <c r="Y669" i="1"/>
  <c r="Z669" i="1" s="1"/>
  <c r="P670" i="1"/>
  <c r="X670" i="1"/>
  <c r="CR671" i="1"/>
  <c r="DQ671" i="1"/>
  <c r="CX672" i="1"/>
  <c r="H673" i="1"/>
  <c r="I673" i="1" s="1"/>
  <c r="DR670" i="1"/>
  <c r="DS670" i="1" s="1"/>
  <c r="E673" i="1"/>
  <c r="D674" i="1"/>
  <c r="G675" i="1"/>
  <c r="F676" i="1"/>
  <c r="AU226" i="1" l="1"/>
  <c r="AO227" i="1"/>
  <c r="AP227" i="1"/>
  <c r="AQ227" i="1"/>
  <c r="AR227" i="1"/>
  <c r="AS227" i="1"/>
  <c r="AW227" i="1"/>
  <c r="CC668" i="1"/>
  <c r="CC669" i="1" s="1"/>
  <c r="CC670" i="1" s="1"/>
  <c r="CC671" i="1" s="1"/>
  <c r="CC672" i="1" s="1"/>
  <c r="CC673" i="1" s="1"/>
  <c r="CC674" i="1" s="1"/>
  <c r="CC675" i="1" s="1"/>
  <c r="BY671" i="1"/>
  <c r="BZ671" i="1" s="1"/>
  <c r="DA671" i="1"/>
  <c r="DB671" i="1" s="1"/>
  <c r="DC671" i="1" s="1"/>
  <c r="BW672" i="1" a="1"/>
  <c r="BW672" i="1" s="1"/>
  <c r="BX672" i="1" s="1"/>
  <c r="DA672" i="1"/>
  <c r="DB672" i="1" s="1"/>
  <c r="CB669" i="1"/>
  <c r="CK227" i="1"/>
  <c r="CG222" i="1"/>
  <c r="CM222" i="1" s="1"/>
  <c r="K673" i="1"/>
  <c r="DP673" i="1"/>
  <c r="CZ672" i="1"/>
  <c r="BC671" i="1"/>
  <c r="BA671" i="1"/>
  <c r="CQ673" i="1"/>
  <c r="V675" i="1"/>
  <c r="N675" i="1"/>
  <c r="AH675" i="1"/>
  <c r="AD675" i="1"/>
  <c r="AJ672" i="1"/>
  <c r="AK672" i="1" s="1"/>
  <c r="AL672" i="1" s="1"/>
  <c r="AF672" i="1"/>
  <c r="AG671" i="1"/>
  <c r="AB671" i="1"/>
  <c r="AC671" i="1" s="1"/>
  <c r="AE671" i="1" s="1"/>
  <c r="CS227" i="1"/>
  <c r="BQ223" i="1"/>
  <c r="BS223" i="1" s="1"/>
  <c r="CY673" i="1"/>
  <c r="CW673" i="1"/>
  <c r="AI670" i="1"/>
  <c r="AZ672" i="1"/>
  <c r="M672" i="1"/>
  <c r="BB672" i="1"/>
  <c r="U672" i="1"/>
  <c r="Q670" i="1"/>
  <c r="R670" i="1" s="1"/>
  <c r="S670" i="1" s="1"/>
  <c r="AA669" i="1"/>
  <c r="W676" i="1"/>
  <c r="O676" i="1"/>
  <c r="T674" i="1"/>
  <c r="L674" i="1"/>
  <c r="CP674" i="1"/>
  <c r="Y670" i="1"/>
  <c r="Z670" i="1" s="1"/>
  <c r="P671" i="1"/>
  <c r="CR672" i="1"/>
  <c r="X671" i="1"/>
  <c r="DQ672" i="1"/>
  <c r="CX673" i="1"/>
  <c r="H674" i="1"/>
  <c r="I674" i="1" s="1"/>
  <c r="DR671" i="1"/>
  <c r="DS671" i="1" s="1"/>
  <c r="E674" i="1"/>
  <c r="D675" i="1"/>
  <c r="G676" i="1"/>
  <c r="F677" i="1"/>
  <c r="AT227" i="1" l="1"/>
  <c r="DC672" i="1"/>
  <c r="CC676" i="1"/>
  <c r="BY672" i="1"/>
  <c r="BZ672" i="1" s="1"/>
  <c r="BW673" i="1" a="1"/>
  <c r="BW673" i="1" s="1"/>
  <c r="BX673" i="1" s="1"/>
  <c r="CB670" i="1"/>
  <c r="CF223" i="1"/>
  <c r="CJ223" i="1" s="1"/>
  <c r="CE223" i="1"/>
  <c r="CL223" i="1" s="1"/>
  <c r="CI227" i="1"/>
  <c r="BT223" i="1"/>
  <c r="CD223" i="1"/>
  <c r="CH223" i="1" s="1"/>
  <c r="K674" i="1"/>
  <c r="DP674" i="1"/>
  <c r="CZ673" i="1"/>
  <c r="BP227" i="1"/>
  <c r="BC672" i="1"/>
  <c r="BA672" i="1"/>
  <c r="CQ674" i="1"/>
  <c r="V676" i="1"/>
  <c r="N676" i="1"/>
  <c r="AH676" i="1"/>
  <c r="AD676" i="1"/>
  <c r="AJ673" i="1"/>
  <c r="AK673" i="1" s="1"/>
  <c r="AL673" i="1" s="1"/>
  <c r="AF673" i="1"/>
  <c r="AG672" i="1"/>
  <c r="AB672" i="1"/>
  <c r="AC672" i="1" s="1"/>
  <c r="AE672" i="1" s="1"/>
  <c r="CT227" i="1"/>
  <c r="BI227" i="1"/>
  <c r="CU227" i="1"/>
  <c r="BJ227" i="1"/>
  <c r="BF227" i="1"/>
  <c r="BH227" i="1"/>
  <c r="BE227" i="1"/>
  <c r="BD227" i="1"/>
  <c r="CY674" i="1"/>
  <c r="CW674" i="1"/>
  <c r="AI671" i="1"/>
  <c r="AZ673" i="1"/>
  <c r="M673" i="1"/>
  <c r="BB673" i="1"/>
  <c r="U673" i="1"/>
  <c r="Q671" i="1"/>
  <c r="R671" i="1" s="1"/>
  <c r="S671" i="1" s="1"/>
  <c r="AA670" i="1"/>
  <c r="W677" i="1"/>
  <c r="O677" i="1"/>
  <c r="T675" i="1"/>
  <c r="L675" i="1"/>
  <c r="CP675" i="1"/>
  <c r="X672" i="1"/>
  <c r="Y672" i="1" s="1"/>
  <c r="Z672" i="1" s="1"/>
  <c r="Y671" i="1"/>
  <c r="Z671" i="1" s="1"/>
  <c r="CR673" i="1"/>
  <c r="P672" i="1"/>
  <c r="DQ673" i="1"/>
  <c r="CX674" i="1"/>
  <c r="H675" i="1"/>
  <c r="I675" i="1" s="1"/>
  <c r="DR672" i="1"/>
  <c r="DS672" i="1" s="1"/>
  <c r="E675" i="1"/>
  <c r="D676" i="1"/>
  <c r="G677" i="1"/>
  <c r="F678" i="1"/>
  <c r="AN227" i="1" l="1"/>
  <c r="AV227" i="1" s="1"/>
  <c r="CC677" i="1"/>
  <c r="BY673" i="1"/>
  <c r="BZ673" i="1" s="1"/>
  <c r="BW674" i="1" a="1"/>
  <c r="BW674" i="1" s="1"/>
  <c r="BX674" i="1" s="1"/>
  <c r="CB671" i="1"/>
  <c r="CG223" i="1"/>
  <c r="K675" i="1"/>
  <c r="DP675" i="1"/>
  <c r="CZ674" i="1"/>
  <c r="BC673" i="1"/>
  <c r="BA673" i="1"/>
  <c r="CQ675" i="1"/>
  <c r="V677" i="1"/>
  <c r="N677" i="1"/>
  <c r="AH677" i="1"/>
  <c r="AD677" i="1"/>
  <c r="AJ674" i="1"/>
  <c r="AK674" i="1" s="1"/>
  <c r="AL674" i="1" s="1"/>
  <c r="AF674" i="1"/>
  <c r="AG673" i="1"/>
  <c r="AB673" i="1"/>
  <c r="AC673" i="1" s="1"/>
  <c r="AE673" i="1" s="1"/>
  <c r="CV227" i="1"/>
  <c r="BK227" i="1"/>
  <c r="BG227" i="1"/>
  <c r="AM228" i="1"/>
  <c r="CY675" i="1"/>
  <c r="CW675" i="1"/>
  <c r="AI672" i="1"/>
  <c r="DA673" i="1"/>
  <c r="DB673" i="1" s="1"/>
  <c r="DC673" i="1" s="1"/>
  <c r="AZ674" i="1"/>
  <c r="U674" i="1"/>
  <c r="BB674" i="1"/>
  <c r="M674" i="1"/>
  <c r="Q672" i="1"/>
  <c r="R672" i="1" s="1"/>
  <c r="S672" i="1" s="1"/>
  <c r="AA671" i="1"/>
  <c r="W678" i="1"/>
  <c r="O678" i="1"/>
  <c r="T676" i="1"/>
  <c r="L676" i="1"/>
  <c r="CP676" i="1"/>
  <c r="X673" i="1"/>
  <c r="P673" i="1"/>
  <c r="CR674" i="1"/>
  <c r="DQ674" i="1"/>
  <c r="CX675" i="1"/>
  <c r="H676" i="1"/>
  <c r="I676" i="1" s="1"/>
  <c r="DR673" i="1"/>
  <c r="DS673" i="1" s="1"/>
  <c r="E676" i="1"/>
  <c r="D677" i="1"/>
  <c r="G678" i="1"/>
  <c r="F679" i="1"/>
  <c r="AU227" i="1" l="1"/>
  <c r="AQ228" i="1"/>
  <c r="AR228" i="1"/>
  <c r="AS228" i="1"/>
  <c r="AO228" i="1"/>
  <c r="AP228" i="1"/>
  <c r="AW228" i="1"/>
  <c r="BY674" i="1"/>
  <c r="BZ674" i="1" s="1"/>
  <c r="CC678" i="1"/>
  <c r="DA674" i="1"/>
  <c r="DB674" i="1" s="1"/>
  <c r="DC674" i="1" s="1"/>
  <c r="BW675" i="1" a="1"/>
  <c r="BW675" i="1" s="1"/>
  <c r="BX675" i="1" s="1"/>
  <c r="DA675" i="1"/>
  <c r="DB675" i="1" s="1"/>
  <c r="CB672" i="1"/>
  <c r="CK228" i="1"/>
  <c r="K676" i="1"/>
  <c r="DP676" i="1"/>
  <c r="CZ675" i="1"/>
  <c r="BC674" i="1"/>
  <c r="BA674" i="1"/>
  <c r="CM223" i="1"/>
  <c r="CQ676" i="1"/>
  <c r="V678" i="1"/>
  <c r="N678" i="1"/>
  <c r="AH678" i="1"/>
  <c r="AD678" i="1"/>
  <c r="AJ675" i="1"/>
  <c r="AK675" i="1" s="1"/>
  <c r="AL675" i="1" s="1"/>
  <c r="AF675" i="1"/>
  <c r="AG674" i="1"/>
  <c r="AB674" i="1"/>
  <c r="AC674" i="1" s="1"/>
  <c r="AE674" i="1" s="1"/>
  <c r="BQ224" i="1"/>
  <c r="BS224" i="1" s="1"/>
  <c r="CS228" i="1"/>
  <c r="CY676" i="1"/>
  <c r="CW676" i="1"/>
  <c r="AI673" i="1"/>
  <c r="AZ675" i="1"/>
  <c r="M675" i="1"/>
  <c r="U675" i="1"/>
  <c r="BB675" i="1"/>
  <c r="Q673" i="1"/>
  <c r="R673" i="1" s="1"/>
  <c r="S673" i="1" s="1"/>
  <c r="AA672" i="1"/>
  <c r="W679" i="1"/>
  <c r="O679" i="1"/>
  <c r="T677" i="1"/>
  <c r="L677" i="1"/>
  <c r="CP677" i="1"/>
  <c r="Y673" i="1"/>
  <c r="Z673" i="1" s="1"/>
  <c r="X674" i="1"/>
  <c r="P674" i="1"/>
  <c r="CR675" i="1"/>
  <c r="DQ675" i="1"/>
  <c r="CX676" i="1"/>
  <c r="H677" i="1"/>
  <c r="I677" i="1" s="1"/>
  <c r="DR674" i="1"/>
  <c r="DS674" i="1" s="1"/>
  <c r="E677" i="1"/>
  <c r="D678" i="1"/>
  <c r="G679" i="1"/>
  <c r="F680" i="1"/>
  <c r="AT228" i="1" l="1"/>
  <c r="DC675" i="1"/>
  <c r="CC679" i="1"/>
  <c r="BY675" i="1"/>
  <c r="BZ675" i="1" s="1"/>
  <c r="BW676" i="1" a="1"/>
  <c r="BW676" i="1" s="1"/>
  <c r="BX676" i="1" s="1"/>
  <c r="DA676" i="1"/>
  <c r="DB676" i="1" s="1"/>
  <c r="DC676" i="1" s="1"/>
  <c r="CB673" i="1"/>
  <c r="CF224" i="1"/>
  <c r="CJ224" i="1" s="1"/>
  <c r="CE224" i="1"/>
  <c r="CL224" i="1" s="1"/>
  <c r="CI228" i="1"/>
  <c r="CD224" i="1"/>
  <c r="CH224" i="1" s="1"/>
  <c r="K677" i="1"/>
  <c r="DP677" i="1"/>
  <c r="CZ676" i="1"/>
  <c r="BP228" i="1"/>
  <c r="BC675" i="1"/>
  <c r="BA675" i="1"/>
  <c r="CQ677" i="1"/>
  <c r="V679" i="1"/>
  <c r="N679" i="1"/>
  <c r="AD679" i="1"/>
  <c r="AH679" i="1"/>
  <c r="AJ676" i="1"/>
  <c r="AK676" i="1" s="1"/>
  <c r="AL676" i="1" s="1"/>
  <c r="AF676" i="1"/>
  <c r="AG675" i="1"/>
  <c r="AB675" i="1"/>
  <c r="AC675" i="1" s="1"/>
  <c r="AE675" i="1" s="1"/>
  <c r="BT224" i="1"/>
  <c r="CU228" i="1"/>
  <c r="CT228" i="1"/>
  <c r="BF228" i="1"/>
  <c r="BE228" i="1"/>
  <c r="BD228" i="1"/>
  <c r="BJ228" i="1"/>
  <c r="BI228" i="1"/>
  <c r="BH228" i="1"/>
  <c r="CY677" i="1"/>
  <c r="CW677" i="1"/>
  <c r="AI674" i="1"/>
  <c r="AZ676" i="1"/>
  <c r="BB676" i="1"/>
  <c r="M676" i="1"/>
  <c r="U676" i="1"/>
  <c r="Q674" i="1"/>
  <c r="R674" i="1" s="1"/>
  <c r="S674" i="1" s="1"/>
  <c r="AA673" i="1"/>
  <c r="W680" i="1"/>
  <c r="O680" i="1"/>
  <c r="T678" i="1"/>
  <c r="L678" i="1"/>
  <c r="CP678" i="1"/>
  <c r="Y674" i="1"/>
  <c r="Z674" i="1" s="1"/>
  <c r="P675" i="1"/>
  <c r="X675" i="1"/>
  <c r="CR676" i="1"/>
  <c r="DQ676" i="1"/>
  <c r="CX677" i="1"/>
  <c r="H678" i="1"/>
  <c r="I678" i="1" s="1"/>
  <c r="DR675" i="1"/>
  <c r="DS675" i="1" s="1"/>
  <c r="D679" i="1"/>
  <c r="E678" i="1"/>
  <c r="G680" i="1"/>
  <c r="F681" i="1"/>
  <c r="AN228" i="1" l="1"/>
  <c r="AV228" i="1" s="1"/>
  <c r="BY676" i="1"/>
  <c r="BZ676" i="1" s="1"/>
  <c r="BW677" i="1" a="1"/>
  <c r="BW677" i="1" s="1"/>
  <c r="BX677" i="1" s="1"/>
  <c r="CB674" i="1"/>
  <c r="CG224" i="1"/>
  <c r="K678" i="1"/>
  <c r="DP678" i="1"/>
  <c r="CZ677" i="1"/>
  <c r="BC676" i="1"/>
  <c r="BA676" i="1"/>
  <c r="CQ678" i="1"/>
  <c r="V680" i="1"/>
  <c r="N680" i="1"/>
  <c r="AH680" i="1"/>
  <c r="AD680" i="1"/>
  <c r="AJ677" i="1"/>
  <c r="AK677" i="1" s="1"/>
  <c r="AL677" i="1" s="1"/>
  <c r="AF677" i="1"/>
  <c r="AG676" i="1"/>
  <c r="AB676" i="1"/>
  <c r="AC676" i="1" s="1"/>
  <c r="AE676" i="1" s="1"/>
  <c r="CV228" i="1"/>
  <c r="BG228" i="1"/>
  <c r="AM229" i="1"/>
  <c r="BK228" i="1"/>
  <c r="CY678" i="1"/>
  <c r="CW678" i="1"/>
  <c r="AI675" i="1"/>
  <c r="AZ677" i="1"/>
  <c r="U677" i="1"/>
  <c r="M677" i="1"/>
  <c r="BB677" i="1"/>
  <c r="Q675" i="1"/>
  <c r="R675" i="1" s="1"/>
  <c r="S675" i="1" s="1"/>
  <c r="AA674" i="1"/>
  <c r="W681" i="1"/>
  <c r="O681" i="1"/>
  <c r="T679" i="1"/>
  <c r="L679" i="1"/>
  <c r="CP679" i="1"/>
  <c r="Y675" i="1"/>
  <c r="Z675" i="1" s="1"/>
  <c r="P676" i="1"/>
  <c r="X676" i="1"/>
  <c r="Y676" i="1" s="1"/>
  <c r="Z676" i="1" s="1"/>
  <c r="CR677" i="1"/>
  <c r="DQ677" i="1"/>
  <c r="CX678" i="1"/>
  <c r="H679" i="1"/>
  <c r="I679" i="1" s="1"/>
  <c r="DR676" i="1"/>
  <c r="DS676" i="1" s="1"/>
  <c r="E679" i="1"/>
  <c r="D680" i="1"/>
  <c r="G681" i="1"/>
  <c r="F682" i="1"/>
  <c r="AU228" i="1" l="1"/>
  <c r="AO229" i="1"/>
  <c r="AP229" i="1"/>
  <c r="AQ229" i="1"/>
  <c r="AR229" i="1"/>
  <c r="AS229" i="1"/>
  <c r="AW229" i="1"/>
  <c r="BY677" i="1"/>
  <c r="BZ677" i="1" s="1"/>
  <c r="BW678" i="1" a="1"/>
  <c r="BW678" i="1" s="1"/>
  <c r="BX678" i="1" s="1"/>
  <c r="DA677" i="1"/>
  <c r="DB677" i="1" s="1"/>
  <c r="DC677" i="1" s="1"/>
  <c r="CB675" i="1"/>
  <c r="CK229" i="1"/>
  <c r="K679" i="1"/>
  <c r="DP679" i="1"/>
  <c r="CZ678" i="1"/>
  <c r="BC677" i="1"/>
  <c r="BA677" i="1"/>
  <c r="CM224" i="1"/>
  <c r="CQ679" i="1"/>
  <c r="V681" i="1"/>
  <c r="N681" i="1"/>
  <c r="AH681" i="1"/>
  <c r="AD681" i="1"/>
  <c r="AJ678" i="1"/>
  <c r="AK678" i="1" s="1"/>
  <c r="AL678" i="1" s="1"/>
  <c r="AF678" i="1"/>
  <c r="AG677" i="1"/>
  <c r="AB677" i="1"/>
  <c r="AC677" i="1" s="1"/>
  <c r="AE677" i="1" s="1"/>
  <c r="CS229" i="1"/>
  <c r="BQ225" i="1"/>
  <c r="CY679" i="1"/>
  <c r="CW679" i="1"/>
  <c r="AI676" i="1"/>
  <c r="AZ678" i="1"/>
  <c r="BB678" i="1"/>
  <c r="U678" i="1"/>
  <c r="Q676" i="1"/>
  <c r="R676" i="1" s="1"/>
  <c r="S676" i="1" s="1"/>
  <c r="AA675" i="1"/>
  <c r="W682" i="1"/>
  <c r="O682" i="1"/>
  <c r="T680" i="1"/>
  <c r="L680" i="1"/>
  <c r="CP680" i="1"/>
  <c r="M678" i="1"/>
  <c r="X677" i="1"/>
  <c r="Y677" i="1" s="1"/>
  <c r="Z677" i="1" s="1"/>
  <c r="P677" i="1"/>
  <c r="CR678" i="1"/>
  <c r="DQ678" i="1"/>
  <c r="CX679" i="1"/>
  <c r="H680" i="1"/>
  <c r="I680" i="1" s="1"/>
  <c r="DR677" i="1"/>
  <c r="DS677" i="1" s="1"/>
  <c r="E680" i="1"/>
  <c r="D681" i="1"/>
  <c r="G682" i="1"/>
  <c r="F683" i="1"/>
  <c r="AT229" i="1" l="1"/>
  <c r="BY678" i="1"/>
  <c r="BZ678" i="1" s="1"/>
  <c r="BW679" i="1" a="1"/>
  <c r="BW679" i="1" s="1"/>
  <c r="BX679" i="1" s="1"/>
  <c r="DA679" i="1"/>
  <c r="DB679" i="1" s="1"/>
  <c r="CB676" i="1"/>
  <c r="CI229" i="1"/>
  <c r="K680" i="1"/>
  <c r="DP680" i="1"/>
  <c r="CZ679" i="1"/>
  <c r="BP229" i="1"/>
  <c r="BC678" i="1"/>
  <c r="BA678" i="1"/>
  <c r="CQ680" i="1"/>
  <c r="V682" i="1"/>
  <c r="N682" i="1"/>
  <c r="AH682" i="1"/>
  <c r="AD682" i="1"/>
  <c r="AJ679" i="1"/>
  <c r="AK679" i="1" s="1"/>
  <c r="AL679" i="1" s="1"/>
  <c r="AF679" i="1"/>
  <c r="AG678" i="1"/>
  <c r="AB678" i="1"/>
  <c r="AC678" i="1" s="1"/>
  <c r="AE678" i="1" s="1"/>
  <c r="CU229" i="1"/>
  <c r="BE229" i="1"/>
  <c r="CT229" i="1"/>
  <c r="BS225" i="1"/>
  <c r="BF229" i="1"/>
  <c r="BD229" i="1"/>
  <c r="BI229" i="1"/>
  <c r="BH229" i="1"/>
  <c r="BJ229" i="1"/>
  <c r="CY680" i="1"/>
  <c r="CW680" i="1"/>
  <c r="AI677" i="1"/>
  <c r="DA678" i="1"/>
  <c r="DB678" i="1" s="1"/>
  <c r="DC678" i="1" s="1"/>
  <c r="AZ679" i="1"/>
  <c r="M679" i="1"/>
  <c r="BB679" i="1"/>
  <c r="U679" i="1"/>
  <c r="Q677" i="1"/>
  <c r="R677" i="1" s="1"/>
  <c r="S677" i="1" s="1"/>
  <c r="AA676" i="1"/>
  <c r="W683" i="1"/>
  <c r="O683" i="1"/>
  <c r="T681" i="1"/>
  <c r="L681" i="1"/>
  <c r="CP681" i="1"/>
  <c r="P678" i="1"/>
  <c r="X678" i="1"/>
  <c r="CR679" i="1"/>
  <c r="DQ679" i="1"/>
  <c r="CX680" i="1"/>
  <c r="H681" i="1"/>
  <c r="I681" i="1" s="1"/>
  <c r="DR678" i="1"/>
  <c r="DS678" i="1" s="1"/>
  <c r="D682" i="1"/>
  <c r="E681" i="1"/>
  <c r="G683" i="1"/>
  <c r="F684" i="1"/>
  <c r="AN229" i="1" l="1"/>
  <c r="AV229" i="1" s="1"/>
  <c r="BW680" i="1" a="1"/>
  <c r="BW680" i="1" s="1"/>
  <c r="BX680" i="1" s="1"/>
  <c r="BY679" i="1"/>
  <c r="BZ679" i="1" s="1"/>
  <c r="CB677" i="1"/>
  <c r="CF225" i="1"/>
  <c r="CJ225" i="1" s="1"/>
  <c r="CE225" i="1"/>
  <c r="CL225" i="1" s="1"/>
  <c r="BT225" i="1"/>
  <c r="CD225" i="1"/>
  <c r="CH225" i="1" s="1"/>
  <c r="K681" i="1"/>
  <c r="DP681" i="1"/>
  <c r="CZ680" i="1"/>
  <c r="BC679" i="1"/>
  <c r="BA679" i="1"/>
  <c r="CQ681" i="1"/>
  <c r="V683" i="1"/>
  <c r="N683" i="1"/>
  <c r="AH683" i="1"/>
  <c r="AD683" i="1"/>
  <c r="AJ680" i="1"/>
  <c r="AK680" i="1" s="1"/>
  <c r="AL680" i="1" s="1"/>
  <c r="AF680" i="1"/>
  <c r="AG679" i="1"/>
  <c r="AB679" i="1"/>
  <c r="AC679" i="1" s="1"/>
  <c r="AE679" i="1" s="1"/>
  <c r="CV229" i="1"/>
  <c r="AM230" i="1"/>
  <c r="BK229" i="1"/>
  <c r="BG229" i="1"/>
  <c r="CY681" i="1"/>
  <c r="CW681" i="1"/>
  <c r="AI678" i="1"/>
  <c r="DC679" i="1"/>
  <c r="AZ680" i="1"/>
  <c r="M680" i="1"/>
  <c r="U680" i="1"/>
  <c r="BB680" i="1"/>
  <c r="Q678" i="1"/>
  <c r="R678" i="1" s="1"/>
  <c r="S678" i="1" s="1"/>
  <c r="AA677" i="1"/>
  <c r="W684" i="1"/>
  <c r="O684" i="1"/>
  <c r="T682" i="1"/>
  <c r="L682" i="1"/>
  <c r="Y678" i="1"/>
  <c r="Z678" i="1" s="1"/>
  <c r="CP682" i="1"/>
  <c r="X679" i="1"/>
  <c r="Y679" i="1" s="1"/>
  <c r="Z679" i="1" s="1"/>
  <c r="P679" i="1"/>
  <c r="CR680" i="1"/>
  <c r="DQ680" i="1"/>
  <c r="CX681" i="1"/>
  <c r="H682" i="1"/>
  <c r="I682" i="1" s="1"/>
  <c r="DR679" i="1"/>
  <c r="DS679" i="1" s="1"/>
  <c r="E682" i="1"/>
  <c r="D683" i="1"/>
  <c r="G684" i="1"/>
  <c r="F685" i="1"/>
  <c r="AU229" i="1" l="1"/>
  <c r="AO230" i="1"/>
  <c r="AP230" i="1"/>
  <c r="AQ230" i="1"/>
  <c r="AR230" i="1"/>
  <c r="AS230" i="1"/>
  <c r="AW230" i="1"/>
  <c r="BY680" i="1"/>
  <c r="BZ680" i="1" s="1"/>
  <c r="BW681" i="1" a="1"/>
  <c r="BW681" i="1" s="1"/>
  <c r="BX681" i="1" s="1"/>
  <c r="CB678" i="1"/>
  <c r="CG225" i="1"/>
  <c r="CK230" i="1"/>
  <c r="K682" i="1"/>
  <c r="DP682" i="1"/>
  <c r="CZ681" i="1"/>
  <c r="BC680" i="1"/>
  <c r="BA680" i="1"/>
  <c r="CQ682" i="1"/>
  <c r="V684" i="1"/>
  <c r="N684" i="1"/>
  <c r="AH684" i="1"/>
  <c r="AD684" i="1"/>
  <c r="AJ681" i="1"/>
  <c r="AK681" i="1" s="1"/>
  <c r="AL681" i="1" s="1"/>
  <c r="AF681" i="1"/>
  <c r="AG680" i="1"/>
  <c r="AB680" i="1"/>
  <c r="AC680" i="1" s="1"/>
  <c r="AE680" i="1" s="1"/>
  <c r="BQ226" i="1"/>
  <c r="BS226" i="1" s="1"/>
  <c r="CS230" i="1"/>
  <c r="CY682" i="1"/>
  <c r="CW682" i="1"/>
  <c r="AI679" i="1"/>
  <c r="DA680" i="1"/>
  <c r="DB680" i="1" s="1"/>
  <c r="DC680" i="1" s="1"/>
  <c r="AZ681" i="1"/>
  <c r="U681" i="1"/>
  <c r="BB681" i="1"/>
  <c r="Q679" i="1"/>
  <c r="R679" i="1" s="1"/>
  <c r="S679" i="1" s="1"/>
  <c r="AA678" i="1"/>
  <c r="W685" i="1"/>
  <c r="O685" i="1"/>
  <c r="T683" i="1"/>
  <c r="L683" i="1"/>
  <c r="CP683" i="1"/>
  <c r="M681" i="1"/>
  <c r="X680" i="1"/>
  <c r="Y680" i="1" s="1"/>
  <c r="Z680" i="1" s="1"/>
  <c r="P680" i="1"/>
  <c r="CR681" i="1"/>
  <c r="DQ681" i="1"/>
  <c r="CX682" i="1"/>
  <c r="H683" i="1"/>
  <c r="I683" i="1" s="1"/>
  <c r="DR680" i="1"/>
  <c r="DS680" i="1" s="1"/>
  <c r="E683" i="1"/>
  <c r="D684" i="1"/>
  <c r="G685" i="1"/>
  <c r="F686" i="1"/>
  <c r="AT230" i="1" l="1"/>
  <c r="BY681" i="1"/>
  <c r="BZ681" i="1" s="1"/>
  <c r="BW682" i="1" a="1"/>
  <c r="BW682" i="1" s="1"/>
  <c r="BX682" i="1" s="1"/>
  <c r="CB679" i="1"/>
  <c r="CI230" i="1"/>
  <c r="CF226" i="1"/>
  <c r="CJ226" i="1" s="1"/>
  <c r="CE226" i="1"/>
  <c r="CL226" i="1" s="1"/>
  <c r="CD226" i="1"/>
  <c r="CH226" i="1" s="1"/>
  <c r="K683" i="1"/>
  <c r="DP683" i="1"/>
  <c r="CZ682" i="1"/>
  <c r="BP230" i="1"/>
  <c r="BC681" i="1"/>
  <c r="BA681" i="1"/>
  <c r="CM225" i="1"/>
  <c r="CQ683" i="1"/>
  <c r="V685" i="1"/>
  <c r="N685" i="1"/>
  <c r="AH685" i="1"/>
  <c r="AD685" i="1"/>
  <c r="AJ682" i="1"/>
  <c r="AK682" i="1" s="1"/>
  <c r="AL682" i="1" s="1"/>
  <c r="AF682" i="1"/>
  <c r="AG681" i="1"/>
  <c r="AB681" i="1"/>
  <c r="AC681" i="1" s="1"/>
  <c r="AE681" i="1" s="1"/>
  <c r="BJ230" i="1"/>
  <c r="CU230" i="1"/>
  <c r="BD230" i="1"/>
  <c r="CT230" i="1"/>
  <c r="BE230" i="1"/>
  <c r="BF230" i="1"/>
  <c r="BT226" i="1"/>
  <c r="BI230" i="1"/>
  <c r="BH230" i="1"/>
  <c r="CY683" i="1"/>
  <c r="CW683" i="1"/>
  <c r="AI680" i="1"/>
  <c r="DA681" i="1"/>
  <c r="DB681" i="1" s="1"/>
  <c r="DC681" i="1" s="1"/>
  <c r="AZ682" i="1"/>
  <c r="U682" i="1"/>
  <c r="M682" i="1"/>
  <c r="BB682" i="1"/>
  <c r="Q680" i="1"/>
  <c r="R680" i="1" s="1"/>
  <c r="S680" i="1" s="1"/>
  <c r="AA679" i="1"/>
  <c r="W686" i="1"/>
  <c r="O686" i="1"/>
  <c r="T684" i="1"/>
  <c r="L684" i="1"/>
  <c r="CP684" i="1"/>
  <c r="P681" i="1"/>
  <c r="X681" i="1"/>
  <c r="CR682" i="1"/>
  <c r="DQ682" i="1"/>
  <c r="CX683" i="1"/>
  <c r="H684" i="1"/>
  <c r="I684" i="1" s="1"/>
  <c r="DR681" i="1"/>
  <c r="DS681" i="1" s="1"/>
  <c r="E684" i="1"/>
  <c r="D685" i="1"/>
  <c r="G686" i="1"/>
  <c r="F687" i="1"/>
  <c r="AN230" i="1" l="1"/>
  <c r="AV230" i="1" s="1"/>
  <c r="BY682" i="1"/>
  <c r="BZ682" i="1" s="1"/>
  <c r="BW683" i="1" a="1"/>
  <c r="BW683" i="1" s="1"/>
  <c r="BX683" i="1" s="1"/>
  <c r="DA682" i="1"/>
  <c r="DB682" i="1" s="1"/>
  <c r="DC682" i="1" s="1"/>
  <c r="CB680" i="1"/>
  <c r="CG226" i="1"/>
  <c r="K684" i="1"/>
  <c r="DP684" i="1"/>
  <c r="CZ683" i="1"/>
  <c r="BC682" i="1"/>
  <c r="BA682" i="1"/>
  <c r="CQ684" i="1"/>
  <c r="V686" i="1"/>
  <c r="N686" i="1"/>
  <c r="AH686" i="1"/>
  <c r="AD686" i="1"/>
  <c r="DA683" i="1"/>
  <c r="DB683" i="1" s="1"/>
  <c r="AJ683" i="1"/>
  <c r="AK683" i="1" s="1"/>
  <c r="AL683" i="1" s="1"/>
  <c r="AF683" i="1"/>
  <c r="AG682" i="1"/>
  <c r="AB682" i="1"/>
  <c r="AC682" i="1" s="1"/>
  <c r="AE682" i="1" s="1"/>
  <c r="CV230" i="1"/>
  <c r="BG230" i="1"/>
  <c r="BK230" i="1"/>
  <c r="AM231" i="1"/>
  <c r="CY684" i="1"/>
  <c r="CW684" i="1"/>
  <c r="AI681" i="1"/>
  <c r="AZ683" i="1"/>
  <c r="U683" i="1"/>
  <c r="M683" i="1"/>
  <c r="BB683" i="1"/>
  <c r="Q681" i="1"/>
  <c r="R681" i="1" s="1"/>
  <c r="S681" i="1" s="1"/>
  <c r="AA680" i="1"/>
  <c r="W687" i="1"/>
  <c r="O687" i="1"/>
  <c r="T685" i="1"/>
  <c r="L685" i="1"/>
  <c r="CP685" i="1"/>
  <c r="Y681" i="1"/>
  <c r="Z681" i="1" s="1"/>
  <c r="P682" i="1"/>
  <c r="X682" i="1"/>
  <c r="CR683" i="1"/>
  <c r="DQ683" i="1"/>
  <c r="CX684" i="1"/>
  <c r="H685" i="1"/>
  <c r="I685" i="1" s="1"/>
  <c r="DR682" i="1"/>
  <c r="DS682" i="1" s="1"/>
  <c r="E685" i="1"/>
  <c r="D686" i="1"/>
  <c r="G687" i="1"/>
  <c r="F688" i="1"/>
  <c r="DC683" i="1" l="1"/>
  <c r="AU230" i="1"/>
  <c r="AO231" i="1"/>
  <c r="AP231" i="1"/>
  <c r="AR231" i="1"/>
  <c r="AS231" i="1"/>
  <c r="AQ231" i="1"/>
  <c r="AW231" i="1"/>
  <c r="CC680" i="1"/>
  <c r="CC681" i="1" s="1"/>
  <c r="CC682" i="1" s="1"/>
  <c r="CC683" i="1" s="1"/>
  <c r="CC684" i="1" s="1"/>
  <c r="CC685" i="1" s="1"/>
  <c r="CC686" i="1" s="1"/>
  <c r="CC687" i="1" s="1"/>
  <c r="BY683" i="1"/>
  <c r="BZ683" i="1" s="1"/>
  <c r="BW684" i="1" a="1"/>
  <c r="BW684" i="1" s="1"/>
  <c r="BX684" i="1" s="1"/>
  <c r="CB681" i="1"/>
  <c r="CK231" i="1"/>
  <c r="K685" i="1"/>
  <c r="DP685" i="1"/>
  <c r="CZ684" i="1"/>
  <c r="BC683" i="1"/>
  <c r="BA683" i="1"/>
  <c r="CM226" i="1"/>
  <c r="CQ685" i="1"/>
  <c r="V687" i="1"/>
  <c r="N687" i="1"/>
  <c r="AH687" i="1"/>
  <c r="AD687" i="1"/>
  <c r="AJ684" i="1"/>
  <c r="AK684" i="1" s="1"/>
  <c r="AL684" i="1" s="1"/>
  <c r="AF684" i="1"/>
  <c r="AG683" i="1"/>
  <c r="AB683" i="1"/>
  <c r="AC683" i="1" s="1"/>
  <c r="AE683" i="1" s="1"/>
  <c r="BQ227" i="1"/>
  <c r="CS231" i="1"/>
  <c r="CY685" i="1"/>
  <c r="CW685" i="1"/>
  <c r="AI682" i="1"/>
  <c r="AZ684" i="1"/>
  <c r="U684" i="1"/>
  <c r="BB684" i="1"/>
  <c r="M684" i="1"/>
  <c r="Q682" i="1"/>
  <c r="R682" i="1" s="1"/>
  <c r="S682" i="1" s="1"/>
  <c r="AA681" i="1"/>
  <c r="W688" i="1"/>
  <c r="O688" i="1"/>
  <c r="T686" i="1"/>
  <c r="L686" i="1"/>
  <c r="CP686" i="1"/>
  <c r="Y682" i="1"/>
  <c r="Z682" i="1" s="1"/>
  <c r="X683" i="1"/>
  <c r="P683" i="1"/>
  <c r="CR684" i="1"/>
  <c r="DQ684" i="1"/>
  <c r="CX685" i="1"/>
  <c r="H686" i="1"/>
  <c r="I686" i="1" s="1"/>
  <c r="DR683" i="1"/>
  <c r="DS683" i="1" s="1"/>
  <c r="E686" i="1"/>
  <c r="D687" i="1"/>
  <c r="G688" i="1"/>
  <c r="F689" i="1"/>
  <c r="AT231" i="1" l="1"/>
  <c r="BW685" i="1" a="1"/>
  <c r="BW685" i="1" s="1"/>
  <c r="BX685" i="1" s="1"/>
  <c r="BY684" i="1"/>
  <c r="BZ684" i="1" s="1"/>
  <c r="CC688" i="1"/>
  <c r="CB682" i="1"/>
  <c r="CI231" i="1"/>
  <c r="K686" i="1"/>
  <c r="DP686" i="1"/>
  <c r="CZ685" i="1"/>
  <c r="BP231" i="1"/>
  <c r="BC684" i="1"/>
  <c r="BA684" i="1"/>
  <c r="CQ686" i="1"/>
  <c r="V688" i="1"/>
  <c r="N688" i="1"/>
  <c r="AH688" i="1"/>
  <c r="AD688" i="1"/>
  <c r="AJ685" i="1"/>
  <c r="AK685" i="1" s="1"/>
  <c r="AL685" i="1" s="1"/>
  <c r="AF685" i="1"/>
  <c r="AG684" i="1"/>
  <c r="AB684" i="1"/>
  <c r="AC684" i="1" s="1"/>
  <c r="AE684" i="1" s="1"/>
  <c r="BI231" i="1"/>
  <c r="CU231" i="1"/>
  <c r="CT231" i="1"/>
  <c r="BD231" i="1"/>
  <c r="BF231" i="1"/>
  <c r="BE231" i="1"/>
  <c r="BS227" i="1"/>
  <c r="BH231" i="1"/>
  <c r="BJ231" i="1"/>
  <c r="CY686" i="1"/>
  <c r="CW686" i="1"/>
  <c r="AI683" i="1"/>
  <c r="DA684" i="1"/>
  <c r="DB684" i="1" s="1"/>
  <c r="DC684" i="1" s="1"/>
  <c r="AZ685" i="1"/>
  <c r="U685" i="1"/>
  <c r="X685" i="1" s="1"/>
  <c r="M685" i="1"/>
  <c r="BB685" i="1"/>
  <c r="Q683" i="1"/>
  <c r="R683" i="1" s="1"/>
  <c r="S683" i="1" s="1"/>
  <c r="AA682" i="1"/>
  <c r="W689" i="1"/>
  <c r="O689" i="1"/>
  <c r="T687" i="1"/>
  <c r="L687" i="1"/>
  <c r="CP687" i="1"/>
  <c r="Y683" i="1"/>
  <c r="Z683" i="1" s="1"/>
  <c r="P684" i="1"/>
  <c r="X684" i="1"/>
  <c r="CR685" i="1"/>
  <c r="DQ685" i="1"/>
  <c r="CX686" i="1"/>
  <c r="H687" i="1"/>
  <c r="I687" i="1" s="1"/>
  <c r="DR684" i="1"/>
  <c r="DS684" i="1" s="1"/>
  <c r="D688" i="1"/>
  <c r="E687" i="1"/>
  <c r="G689" i="1"/>
  <c r="F690" i="1"/>
  <c r="AN231" i="1" l="1"/>
  <c r="AU231" i="1" s="1"/>
  <c r="BY685" i="1"/>
  <c r="BZ685" i="1" s="1"/>
  <c r="BW686" i="1" a="1"/>
  <c r="BW686" i="1" s="1"/>
  <c r="BX686" i="1" s="1"/>
  <c r="CC689" i="1"/>
  <c r="CB683" i="1"/>
  <c r="CF227" i="1"/>
  <c r="CJ227" i="1" s="1"/>
  <c r="CE227" i="1"/>
  <c r="CL227" i="1" s="1"/>
  <c r="CD227" i="1"/>
  <c r="CH227" i="1" s="1"/>
  <c r="K687" i="1"/>
  <c r="DP687" i="1"/>
  <c r="CZ686" i="1"/>
  <c r="BC685" i="1"/>
  <c r="BA685" i="1"/>
  <c r="CQ687" i="1"/>
  <c r="V689" i="1"/>
  <c r="N689" i="1"/>
  <c r="AH689" i="1"/>
  <c r="AD689" i="1"/>
  <c r="AJ686" i="1"/>
  <c r="AK686" i="1" s="1"/>
  <c r="AL686" i="1" s="1"/>
  <c r="AF686" i="1"/>
  <c r="AG685" i="1"/>
  <c r="AB685" i="1"/>
  <c r="AC685" i="1" s="1"/>
  <c r="AE685" i="1" s="1"/>
  <c r="CV231" i="1"/>
  <c r="BG231" i="1"/>
  <c r="BT227" i="1"/>
  <c r="AM232" i="1"/>
  <c r="BK231" i="1"/>
  <c r="CY687" i="1"/>
  <c r="CW687" i="1"/>
  <c r="AI684" i="1"/>
  <c r="DA685" i="1"/>
  <c r="DB685" i="1" s="1"/>
  <c r="DC685" i="1" s="1"/>
  <c r="AZ686" i="1"/>
  <c r="M686" i="1"/>
  <c r="BB686" i="1"/>
  <c r="U686" i="1"/>
  <c r="Q684" i="1"/>
  <c r="R684" i="1" s="1"/>
  <c r="S684" i="1" s="1"/>
  <c r="AA683" i="1"/>
  <c r="W690" i="1"/>
  <c r="O690" i="1"/>
  <c r="T688" i="1"/>
  <c r="L688" i="1"/>
  <c r="CP688" i="1"/>
  <c r="Y684" i="1"/>
  <c r="Z684" i="1" s="1"/>
  <c r="P685" i="1"/>
  <c r="Y685" i="1"/>
  <c r="Z685" i="1" s="1"/>
  <c r="CR686" i="1"/>
  <c r="DQ686" i="1"/>
  <c r="CX687" i="1"/>
  <c r="H688" i="1"/>
  <c r="I688" i="1" s="1"/>
  <c r="DR685" i="1"/>
  <c r="DS685" i="1" s="1"/>
  <c r="E688" i="1"/>
  <c r="D689" i="1"/>
  <c r="G690" i="1"/>
  <c r="F691" i="1"/>
  <c r="AV231" i="1" l="1"/>
  <c r="AP232" i="1"/>
  <c r="AQ232" i="1"/>
  <c r="AR232" i="1"/>
  <c r="AS232" i="1"/>
  <c r="AO232" i="1"/>
  <c r="AW232" i="1"/>
  <c r="BY686" i="1"/>
  <c r="BZ686" i="1" s="1"/>
  <c r="DA686" i="1"/>
  <c r="DB686" i="1" s="1"/>
  <c r="DC686" i="1" s="1"/>
  <c r="BW687" i="1" a="1"/>
  <c r="BW687" i="1" s="1"/>
  <c r="BX687" i="1" s="1"/>
  <c r="DA687" i="1"/>
  <c r="DB687" i="1" s="1"/>
  <c r="CC690" i="1"/>
  <c r="CB684" i="1"/>
  <c r="CK232" i="1"/>
  <c r="CG227" i="1"/>
  <c r="CM227" i="1" s="1"/>
  <c r="K688" i="1"/>
  <c r="DP688" i="1"/>
  <c r="CZ687" i="1"/>
  <c r="BC686" i="1"/>
  <c r="BA686" i="1"/>
  <c r="CQ688" i="1"/>
  <c r="V690" i="1"/>
  <c r="N690" i="1"/>
  <c r="AH690" i="1"/>
  <c r="AD690" i="1"/>
  <c r="AJ687" i="1"/>
  <c r="AK687" i="1" s="1"/>
  <c r="AL687" i="1" s="1"/>
  <c r="AF687" i="1"/>
  <c r="AG686" i="1"/>
  <c r="AB686" i="1"/>
  <c r="AC686" i="1" s="1"/>
  <c r="AE686" i="1" s="1"/>
  <c r="CS232" i="1"/>
  <c r="BQ228" i="1"/>
  <c r="BS228" i="1" s="1"/>
  <c r="CY688" i="1"/>
  <c r="CW688" i="1"/>
  <c r="AI685" i="1"/>
  <c r="AZ687" i="1"/>
  <c r="BB687" i="1"/>
  <c r="U687" i="1"/>
  <c r="M687" i="1"/>
  <c r="Q685" i="1"/>
  <c r="R685" i="1" s="1"/>
  <c r="S685" i="1" s="1"/>
  <c r="AA684" i="1"/>
  <c r="W691" i="1"/>
  <c r="O691" i="1"/>
  <c r="T689" i="1"/>
  <c r="L689" i="1"/>
  <c r="CP689" i="1"/>
  <c r="P686" i="1"/>
  <c r="X686" i="1"/>
  <c r="Y686" i="1" s="1"/>
  <c r="Z686" i="1" s="1"/>
  <c r="CR687" i="1"/>
  <c r="DQ687" i="1"/>
  <c r="CX688" i="1"/>
  <c r="H689" i="1"/>
  <c r="I689" i="1" s="1"/>
  <c r="DR686" i="1"/>
  <c r="DS686" i="1" s="1"/>
  <c r="E689" i="1"/>
  <c r="D690" i="1"/>
  <c r="G691" i="1"/>
  <c r="F692" i="1"/>
  <c r="AT232" i="1" l="1"/>
  <c r="BD232" i="1"/>
  <c r="DC687" i="1"/>
  <c r="BY687" i="1"/>
  <c r="BZ687" i="1" s="1"/>
  <c r="BW688" i="1" a="1"/>
  <c r="BW688" i="1" s="1"/>
  <c r="BX688" i="1" s="1"/>
  <c r="CC691" i="1"/>
  <c r="CB685" i="1"/>
  <c r="CI232" i="1"/>
  <c r="CF228" i="1"/>
  <c r="CJ228" i="1" s="1"/>
  <c r="CE228" i="1"/>
  <c r="CL228" i="1" s="1"/>
  <c r="CD228" i="1"/>
  <c r="CH228" i="1" s="1"/>
  <c r="K689" i="1"/>
  <c r="DP689" i="1"/>
  <c r="CZ688" i="1"/>
  <c r="BP232" i="1"/>
  <c r="BC687" i="1"/>
  <c r="BA687" i="1"/>
  <c r="CQ689" i="1"/>
  <c r="V691" i="1"/>
  <c r="N691" i="1"/>
  <c r="AH691" i="1"/>
  <c r="AD691" i="1"/>
  <c r="AJ688" i="1"/>
  <c r="AK688" i="1" s="1"/>
  <c r="AL688" i="1" s="1"/>
  <c r="AF688" i="1"/>
  <c r="AG687" i="1"/>
  <c r="AB687" i="1"/>
  <c r="AC687" i="1" s="1"/>
  <c r="AE687" i="1" s="1"/>
  <c r="CT232" i="1"/>
  <c r="BF232" i="1"/>
  <c r="BE232" i="1"/>
  <c r="BH232" i="1"/>
  <c r="CU232" i="1"/>
  <c r="BT228" i="1"/>
  <c r="BI232" i="1"/>
  <c r="BJ232" i="1"/>
  <c r="CY689" i="1"/>
  <c r="CW689" i="1"/>
  <c r="AI686" i="1"/>
  <c r="AZ688" i="1"/>
  <c r="BB688" i="1"/>
  <c r="M688" i="1"/>
  <c r="U688" i="1"/>
  <c r="Q686" i="1"/>
  <c r="R686" i="1" s="1"/>
  <c r="S686" i="1" s="1"/>
  <c r="AA685" i="1"/>
  <c r="W692" i="1"/>
  <c r="O692" i="1"/>
  <c r="T690" i="1"/>
  <c r="L690" i="1"/>
  <c r="CP690" i="1"/>
  <c r="P687" i="1"/>
  <c r="X687" i="1"/>
  <c r="CR688" i="1"/>
  <c r="DQ688" i="1"/>
  <c r="CX689" i="1"/>
  <c r="H690" i="1"/>
  <c r="I690" i="1" s="1"/>
  <c r="DR687" i="1"/>
  <c r="DS687" i="1" s="1"/>
  <c r="E690" i="1"/>
  <c r="D691" i="1"/>
  <c r="G692" i="1"/>
  <c r="F693" i="1"/>
  <c r="AN232" i="1" l="1"/>
  <c r="AV232" i="1" s="1"/>
  <c r="BY688" i="1"/>
  <c r="BZ688" i="1" s="1"/>
  <c r="BW689" i="1" a="1"/>
  <c r="BW689" i="1" s="1"/>
  <c r="BX689" i="1" s="1"/>
  <c r="CB686" i="1"/>
  <c r="CG228" i="1"/>
  <c r="CM228" i="1" s="1"/>
  <c r="K690" i="1"/>
  <c r="DP690" i="1"/>
  <c r="CZ689" i="1"/>
  <c r="BC688" i="1"/>
  <c r="BA688" i="1"/>
  <c r="CQ690" i="1"/>
  <c r="V692" i="1"/>
  <c r="N692" i="1"/>
  <c r="AH692" i="1"/>
  <c r="AD692" i="1"/>
  <c r="AJ689" i="1"/>
  <c r="AK689" i="1" s="1"/>
  <c r="AL689" i="1" s="1"/>
  <c r="AF689" i="1"/>
  <c r="AG688" i="1"/>
  <c r="AB688" i="1"/>
  <c r="AC688" i="1" s="1"/>
  <c r="AE688" i="1" s="1"/>
  <c r="CV232" i="1"/>
  <c r="BG232" i="1"/>
  <c r="AM233" i="1"/>
  <c r="BK232" i="1"/>
  <c r="CY690" i="1"/>
  <c r="CW690" i="1"/>
  <c r="AI687" i="1"/>
  <c r="DA688" i="1"/>
  <c r="DB688" i="1" s="1"/>
  <c r="DC688" i="1" s="1"/>
  <c r="AZ689" i="1"/>
  <c r="M689" i="1"/>
  <c r="BB689" i="1"/>
  <c r="U689" i="1"/>
  <c r="Q687" i="1"/>
  <c r="R687" i="1" s="1"/>
  <c r="S687" i="1" s="1"/>
  <c r="AA686" i="1"/>
  <c r="W693" i="1"/>
  <c r="O693" i="1"/>
  <c r="T691" i="1"/>
  <c r="L691" i="1"/>
  <c r="CP691" i="1"/>
  <c r="P688" i="1"/>
  <c r="Y687" i="1"/>
  <c r="Z687" i="1" s="1"/>
  <c r="X688" i="1"/>
  <c r="CR689" i="1"/>
  <c r="DQ689" i="1"/>
  <c r="CX690" i="1"/>
  <c r="H691" i="1"/>
  <c r="I691" i="1" s="1"/>
  <c r="DR688" i="1"/>
  <c r="DS688" i="1" s="1"/>
  <c r="E691" i="1"/>
  <c r="D692" i="1"/>
  <c r="G693" i="1"/>
  <c r="F694" i="1"/>
  <c r="AU232" i="1" l="1"/>
  <c r="AS233" i="1"/>
  <c r="AP233" i="1"/>
  <c r="AQ233" i="1"/>
  <c r="AO233" i="1"/>
  <c r="AR233" i="1"/>
  <c r="AW233" i="1"/>
  <c r="BY689" i="1"/>
  <c r="BZ689" i="1" s="1"/>
  <c r="BW690" i="1" a="1"/>
  <c r="BW690" i="1" s="1"/>
  <c r="BX690" i="1" s="1"/>
  <c r="CB687" i="1"/>
  <c r="CK233" i="1"/>
  <c r="K691" i="1"/>
  <c r="DP691" i="1"/>
  <c r="CZ690" i="1"/>
  <c r="BC689" i="1"/>
  <c r="BA689" i="1"/>
  <c r="CQ691" i="1"/>
  <c r="V693" i="1"/>
  <c r="N693" i="1"/>
  <c r="AH693" i="1"/>
  <c r="AD693" i="1"/>
  <c r="AJ690" i="1"/>
  <c r="AK690" i="1" s="1"/>
  <c r="AL690" i="1" s="1"/>
  <c r="AF690" i="1"/>
  <c r="AG689" i="1"/>
  <c r="AB689" i="1"/>
  <c r="AC689" i="1" s="1"/>
  <c r="AE689" i="1" s="1"/>
  <c r="BQ229" i="1"/>
  <c r="BS229" i="1" s="1"/>
  <c r="CS233" i="1"/>
  <c r="CY691" i="1"/>
  <c r="CW691" i="1"/>
  <c r="AI688" i="1"/>
  <c r="DA689" i="1"/>
  <c r="DB689" i="1" s="1"/>
  <c r="DC689" i="1" s="1"/>
  <c r="AZ690" i="1"/>
  <c r="U690" i="1"/>
  <c r="BB690" i="1"/>
  <c r="Q688" i="1"/>
  <c r="R688" i="1" s="1"/>
  <c r="S688" i="1" s="1"/>
  <c r="AA687" i="1"/>
  <c r="W694" i="1"/>
  <c r="O694" i="1"/>
  <c r="T692" i="1"/>
  <c r="L692" i="1"/>
  <c r="CP692" i="1"/>
  <c r="M690" i="1"/>
  <c r="Y688" i="1"/>
  <c r="Z688" i="1" s="1"/>
  <c r="P689" i="1"/>
  <c r="X689" i="1"/>
  <c r="CR690" i="1"/>
  <c r="DQ690" i="1"/>
  <c r="CX691" i="1"/>
  <c r="H692" i="1"/>
  <c r="I692" i="1" s="1"/>
  <c r="DR689" i="1"/>
  <c r="DS689" i="1" s="1"/>
  <c r="E692" i="1"/>
  <c r="D693" i="1"/>
  <c r="G694" i="1"/>
  <c r="F695" i="1"/>
  <c r="AT233" i="1" l="1"/>
  <c r="BY690" i="1"/>
  <c r="BZ690" i="1" s="1"/>
  <c r="DA690" i="1"/>
  <c r="DB690" i="1" s="1"/>
  <c r="DC690" i="1" s="1"/>
  <c r="BW691" i="1" a="1"/>
  <c r="BW691" i="1" s="1"/>
  <c r="BX691" i="1" s="1"/>
  <c r="DA691" i="1"/>
  <c r="DB691" i="1" s="1"/>
  <c r="CB688" i="1"/>
  <c r="CF229" i="1"/>
  <c r="CJ229" i="1" s="1"/>
  <c r="CE229" i="1"/>
  <c r="CL229" i="1" s="1"/>
  <c r="CI233" i="1"/>
  <c r="CD229" i="1"/>
  <c r="CH229" i="1" s="1"/>
  <c r="K692" i="1"/>
  <c r="DP692" i="1"/>
  <c r="CZ691" i="1"/>
  <c r="BP233" i="1"/>
  <c r="BC690" i="1"/>
  <c r="BA690" i="1"/>
  <c r="CQ692" i="1"/>
  <c r="V694" i="1"/>
  <c r="N694" i="1"/>
  <c r="AH694" i="1"/>
  <c r="AD694" i="1"/>
  <c r="AJ691" i="1"/>
  <c r="AK691" i="1" s="1"/>
  <c r="AL691" i="1" s="1"/>
  <c r="AF691" i="1"/>
  <c r="AG690" i="1"/>
  <c r="AB690" i="1"/>
  <c r="AC690" i="1" s="1"/>
  <c r="AE690" i="1" s="1"/>
  <c r="BT229" i="1"/>
  <c r="BF233" i="1"/>
  <c r="CT233" i="1"/>
  <c r="BI233" i="1"/>
  <c r="CU233" i="1"/>
  <c r="BH233" i="1"/>
  <c r="BJ233" i="1"/>
  <c r="BD233" i="1"/>
  <c r="BE233" i="1"/>
  <c r="CY692" i="1"/>
  <c r="CW692" i="1"/>
  <c r="AI689" i="1"/>
  <c r="AZ691" i="1"/>
  <c r="BB691" i="1"/>
  <c r="M691" i="1"/>
  <c r="U691" i="1"/>
  <c r="Q689" i="1"/>
  <c r="R689" i="1" s="1"/>
  <c r="S689" i="1" s="1"/>
  <c r="AA688" i="1"/>
  <c r="W695" i="1"/>
  <c r="O695" i="1"/>
  <c r="T693" i="1"/>
  <c r="L693" i="1"/>
  <c r="P690" i="1"/>
  <c r="CP693" i="1"/>
  <c r="Y689" i="1"/>
  <c r="Z689" i="1" s="1"/>
  <c r="X690" i="1"/>
  <c r="Y690" i="1" s="1"/>
  <c r="Z690" i="1" s="1"/>
  <c r="CR691" i="1"/>
  <c r="DQ691" i="1"/>
  <c r="CX692" i="1"/>
  <c r="H693" i="1"/>
  <c r="I693" i="1" s="1"/>
  <c r="DR690" i="1"/>
  <c r="DS690" i="1" s="1"/>
  <c r="D694" i="1"/>
  <c r="E693" i="1"/>
  <c r="G695" i="1"/>
  <c r="F696" i="1"/>
  <c r="AN233" i="1" l="1"/>
  <c r="AV233" i="1" s="1"/>
  <c r="DC691" i="1"/>
  <c r="BY691" i="1"/>
  <c r="BZ691" i="1" s="1"/>
  <c r="BW692" i="1" a="1"/>
  <c r="BW692" i="1" s="1"/>
  <c r="BX692" i="1" s="1"/>
  <c r="DA692" i="1"/>
  <c r="DB692" i="1" s="1"/>
  <c r="DC692" i="1" s="1"/>
  <c r="CB689" i="1"/>
  <c r="CG229" i="1"/>
  <c r="K693" i="1"/>
  <c r="DP693" i="1"/>
  <c r="CZ692" i="1"/>
  <c r="BC691" i="1"/>
  <c r="BA691" i="1"/>
  <c r="CQ693" i="1"/>
  <c r="V695" i="1"/>
  <c r="N695" i="1"/>
  <c r="AD695" i="1"/>
  <c r="AH695" i="1"/>
  <c r="AJ692" i="1"/>
  <c r="AK692" i="1" s="1"/>
  <c r="AL692" i="1" s="1"/>
  <c r="AF692" i="1"/>
  <c r="AG691" i="1"/>
  <c r="AB691" i="1"/>
  <c r="AC691" i="1" s="1"/>
  <c r="AE691" i="1" s="1"/>
  <c r="CV233" i="1"/>
  <c r="BK233" i="1"/>
  <c r="AM234" i="1"/>
  <c r="BG233" i="1"/>
  <c r="CY693" i="1"/>
  <c r="CW693" i="1"/>
  <c r="AI690" i="1"/>
  <c r="AZ692" i="1"/>
  <c r="M692" i="1"/>
  <c r="BB692" i="1"/>
  <c r="U692" i="1"/>
  <c r="Q690" i="1"/>
  <c r="R690" i="1" s="1"/>
  <c r="S690" i="1" s="1"/>
  <c r="AA689" i="1"/>
  <c r="W696" i="1"/>
  <c r="O696" i="1"/>
  <c r="T694" i="1"/>
  <c r="L694" i="1"/>
  <c r="CP694" i="1"/>
  <c r="X691" i="1"/>
  <c r="P691" i="1"/>
  <c r="CR692" i="1"/>
  <c r="DQ692" i="1"/>
  <c r="CX693" i="1"/>
  <c r="H694" i="1"/>
  <c r="I694" i="1" s="1"/>
  <c r="DR691" i="1"/>
  <c r="DS691" i="1" s="1"/>
  <c r="E694" i="1"/>
  <c r="D695" i="1"/>
  <c r="G696" i="1"/>
  <c r="F697" i="1"/>
  <c r="AU233" i="1" l="1"/>
  <c r="AO234" i="1"/>
  <c r="AP234" i="1"/>
  <c r="AQ234" i="1"/>
  <c r="AS234" i="1"/>
  <c r="AR234" i="1"/>
  <c r="AW234" i="1"/>
  <c r="BW693" i="1" a="1"/>
  <c r="BW693" i="1" s="1"/>
  <c r="BX693" i="1" s="1"/>
  <c r="DA693" i="1"/>
  <c r="DB693" i="1" s="1"/>
  <c r="DC693" i="1" s="1"/>
  <c r="BY692" i="1"/>
  <c r="BZ692" i="1" s="1"/>
  <c r="CB690" i="1"/>
  <c r="CK234" i="1"/>
  <c r="CM229" i="1"/>
  <c r="K694" i="1"/>
  <c r="DP694" i="1"/>
  <c r="CZ693" i="1"/>
  <c r="BC692" i="1"/>
  <c r="BA692" i="1"/>
  <c r="CQ694" i="1"/>
  <c r="V696" i="1"/>
  <c r="N696" i="1"/>
  <c r="AH696" i="1"/>
  <c r="AD696" i="1"/>
  <c r="AJ693" i="1"/>
  <c r="AK693" i="1" s="1"/>
  <c r="AL693" i="1" s="1"/>
  <c r="AF693" i="1"/>
  <c r="AG692" i="1"/>
  <c r="AB692" i="1"/>
  <c r="AC692" i="1" s="1"/>
  <c r="AE692" i="1" s="1"/>
  <c r="BQ230" i="1"/>
  <c r="BS230" i="1" s="1"/>
  <c r="CS234" i="1"/>
  <c r="CY694" i="1"/>
  <c r="CW694" i="1"/>
  <c r="AI691" i="1"/>
  <c r="AZ693" i="1"/>
  <c r="U693" i="1"/>
  <c r="M693" i="1"/>
  <c r="BB693" i="1"/>
  <c r="Q691" i="1"/>
  <c r="R691" i="1" s="1"/>
  <c r="S691" i="1" s="1"/>
  <c r="AA690" i="1"/>
  <c r="W697" i="1"/>
  <c r="O697" i="1"/>
  <c r="T695" i="1"/>
  <c r="L695" i="1"/>
  <c r="Y691" i="1"/>
  <c r="Z691" i="1" s="1"/>
  <c r="CP695" i="1"/>
  <c r="X692" i="1"/>
  <c r="Y692" i="1" s="1"/>
  <c r="Z692" i="1" s="1"/>
  <c r="P692" i="1"/>
  <c r="CR693" i="1"/>
  <c r="DQ693" i="1"/>
  <c r="CX694" i="1"/>
  <c r="H695" i="1"/>
  <c r="I695" i="1" s="1"/>
  <c r="DR692" i="1"/>
  <c r="DS692" i="1" s="1"/>
  <c r="E695" i="1"/>
  <c r="D696" i="1"/>
  <c r="G697" i="1"/>
  <c r="F698" i="1"/>
  <c r="AT234" i="1" l="1"/>
  <c r="CT234" i="1"/>
  <c r="BW694" i="1" a="1"/>
  <c r="BW694" i="1" s="1"/>
  <c r="BX694" i="1" s="1"/>
  <c r="BY693" i="1"/>
  <c r="BZ693" i="1" s="1"/>
  <c r="CB691" i="1"/>
  <c r="CF230" i="1"/>
  <c r="CJ230" i="1" s="1"/>
  <c r="CE230" i="1"/>
  <c r="CL230" i="1" s="1"/>
  <c r="CI234" i="1"/>
  <c r="BT230" i="1"/>
  <c r="CD230" i="1"/>
  <c r="CH230" i="1" s="1"/>
  <c r="K695" i="1"/>
  <c r="DP695" i="1"/>
  <c r="CZ694" i="1"/>
  <c r="BP234" i="1"/>
  <c r="BC693" i="1"/>
  <c r="BA693" i="1"/>
  <c r="CQ695" i="1"/>
  <c r="V697" i="1"/>
  <c r="N697" i="1"/>
  <c r="AH697" i="1"/>
  <c r="AD697" i="1"/>
  <c r="AJ694" i="1"/>
  <c r="AK694" i="1" s="1"/>
  <c r="AL694" i="1" s="1"/>
  <c r="AF694" i="1"/>
  <c r="AB693" i="1"/>
  <c r="AC693" i="1" s="1"/>
  <c r="AE693" i="1" s="1"/>
  <c r="BJ234" i="1"/>
  <c r="CU234" i="1"/>
  <c r="BD234" i="1"/>
  <c r="BE234" i="1"/>
  <c r="BH234" i="1"/>
  <c r="BF234" i="1"/>
  <c r="BI234" i="1"/>
  <c r="CY695" i="1"/>
  <c r="CW695" i="1"/>
  <c r="AI692" i="1"/>
  <c r="AZ694" i="1"/>
  <c r="AG693" i="1"/>
  <c r="U694" i="1"/>
  <c r="BB694" i="1"/>
  <c r="Q692" i="1"/>
  <c r="R692" i="1" s="1"/>
  <c r="S692" i="1" s="1"/>
  <c r="AA691" i="1"/>
  <c r="W698" i="1"/>
  <c r="O698" i="1"/>
  <c r="T696" i="1"/>
  <c r="L696" i="1"/>
  <c r="CP696" i="1"/>
  <c r="M694" i="1"/>
  <c r="X693" i="1"/>
  <c r="P693" i="1"/>
  <c r="CR694" i="1"/>
  <c r="DQ694" i="1"/>
  <c r="CX695" i="1"/>
  <c r="H696" i="1"/>
  <c r="I696" i="1" s="1"/>
  <c r="DR693" i="1"/>
  <c r="DS693" i="1" s="1"/>
  <c r="E696" i="1"/>
  <c r="D697" i="1"/>
  <c r="G698" i="1"/>
  <c r="F699" i="1"/>
  <c r="AN234" i="1" l="1"/>
  <c r="AV234" i="1" s="1"/>
  <c r="CV234" i="1"/>
  <c r="BY694" i="1"/>
  <c r="BZ694" i="1" s="1"/>
  <c r="BW695" i="1" a="1"/>
  <c r="BW695" i="1" s="1"/>
  <c r="BX695" i="1" s="1"/>
  <c r="CB692" i="1"/>
  <c r="CG230" i="1"/>
  <c r="K696" i="1"/>
  <c r="DP696" i="1"/>
  <c r="CZ695" i="1"/>
  <c r="BC694" i="1"/>
  <c r="BA694" i="1"/>
  <c r="CQ696" i="1"/>
  <c r="V698" i="1"/>
  <c r="N698" i="1"/>
  <c r="AH698" i="1"/>
  <c r="AD698" i="1"/>
  <c r="AJ695" i="1"/>
  <c r="AK695" i="1" s="1"/>
  <c r="AL695" i="1" s="1"/>
  <c r="AF695" i="1"/>
  <c r="AG694" i="1"/>
  <c r="AB694" i="1"/>
  <c r="AC694" i="1" s="1"/>
  <c r="AE694" i="1" s="1"/>
  <c r="AM235" i="1"/>
  <c r="BG234" i="1"/>
  <c r="BK234" i="1"/>
  <c r="CY696" i="1"/>
  <c r="CW696" i="1"/>
  <c r="AI693" i="1"/>
  <c r="DA694" i="1"/>
  <c r="DB694" i="1" s="1"/>
  <c r="DC694" i="1" s="1"/>
  <c r="AZ695" i="1"/>
  <c r="M695" i="1"/>
  <c r="BB695" i="1"/>
  <c r="U695" i="1"/>
  <c r="Q693" i="1"/>
  <c r="R693" i="1" s="1"/>
  <c r="S693" i="1" s="1"/>
  <c r="AA692" i="1"/>
  <c r="W699" i="1"/>
  <c r="O699" i="1"/>
  <c r="T697" i="1"/>
  <c r="L697" i="1"/>
  <c r="P694" i="1"/>
  <c r="CP697" i="1"/>
  <c r="Y693" i="1"/>
  <c r="Z693" i="1" s="1"/>
  <c r="X694" i="1"/>
  <c r="Y694" i="1" s="1"/>
  <c r="Z694" i="1" s="1"/>
  <c r="CR695" i="1"/>
  <c r="DQ695" i="1"/>
  <c r="CX696" i="1"/>
  <c r="H697" i="1"/>
  <c r="I697" i="1" s="1"/>
  <c r="DR694" i="1"/>
  <c r="DS694" i="1" s="1"/>
  <c r="E697" i="1"/>
  <c r="D698" i="1"/>
  <c r="G699" i="1"/>
  <c r="F700" i="1"/>
  <c r="AU234" i="1" l="1"/>
  <c r="AQ235" i="1"/>
  <c r="AR235" i="1"/>
  <c r="AS235" i="1"/>
  <c r="AO235" i="1"/>
  <c r="AP235" i="1"/>
  <c r="AW235" i="1"/>
  <c r="CC692" i="1"/>
  <c r="CC693" i="1" s="1"/>
  <c r="CC694" i="1" s="1"/>
  <c r="CC695" i="1" s="1"/>
  <c r="CC696" i="1" s="1"/>
  <c r="CC697" i="1" s="1"/>
  <c r="CC698" i="1" s="1"/>
  <c r="CC699" i="1" s="1"/>
  <c r="BY695" i="1"/>
  <c r="BZ695" i="1" s="1"/>
  <c r="BW696" i="1" a="1"/>
  <c r="BW696" i="1" s="1"/>
  <c r="BX696" i="1" s="1"/>
  <c r="DA696" i="1"/>
  <c r="DB696" i="1" s="1"/>
  <c r="CB693" i="1"/>
  <c r="CK235" i="1"/>
  <c r="K697" i="1"/>
  <c r="DP697" i="1"/>
  <c r="CZ696" i="1"/>
  <c r="BC695" i="1"/>
  <c r="BA695" i="1"/>
  <c r="CM230" i="1"/>
  <c r="CQ697" i="1"/>
  <c r="V699" i="1"/>
  <c r="N699" i="1"/>
  <c r="AH699" i="1"/>
  <c r="AD699" i="1"/>
  <c r="AJ696" i="1"/>
  <c r="AK696" i="1" s="1"/>
  <c r="AL696" i="1" s="1"/>
  <c r="AF696" i="1"/>
  <c r="AB695" i="1"/>
  <c r="AC695" i="1" s="1"/>
  <c r="AE695" i="1" s="1"/>
  <c r="BQ231" i="1"/>
  <c r="BS231" i="1" s="1"/>
  <c r="CS235" i="1"/>
  <c r="CY697" i="1"/>
  <c r="CW697" i="1"/>
  <c r="AI694" i="1"/>
  <c r="DA695" i="1"/>
  <c r="DB695" i="1" s="1"/>
  <c r="DC695" i="1" s="1"/>
  <c r="AZ696" i="1"/>
  <c r="AG695" i="1"/>
  <c r="BB696" i="1"/>
  <c r="U696" i="1"/>
  <c r="Q694" i="1"/>
  <c r="R694" i="1" s="1"/>
  <c r="S694" i="1" s="1"/>
  <c r="AA693" i="1"/>
  <c r="W700" i="1"/>
  <c r="O700" i="1"/>
  <c r="T698" i="1"/>
  <c r="L698" i="1"/>
  <c r="CP698" i="1"/>
  <c r="M696" i="1"/>
  <c r="X695" i="1"/>
  <c r="P695" i="1"/>
  <c r="CR696" i="1"/>
  <c r="DQ696" i="1"/>
  <c r="CX697" i="1"/>
  <c r="H698" i="1"/>
  <c r="I698" i="1" s="1"/>
  <c r="DR695" i="1"/>
  <c r="DS695" i="1" s="1"/>
  <c r="E698" i="1"/>
  <c r="D699" i="1"/>
  <c r="G700" i="1"/>
  <c r="F701" i="1"/>
  <c r="AT235" i="1" l="1"/>
  <c r="CC700" i="1"/>
  <c r="BY696" i="1"/>
  <c r="BZ696" i="1" s="1"/>
  <c r="BW697" i="1" a="1"/>
  <c r="BW697" i="1" s="1"/>
  <c r="BX697" i="1" s="1"/>
  <c r="CB694" i="1"/>
  <c r="CF231" i="1"/>
  <c r="CJ231" i="1" s="1"/>
  <c r="CE231" i="1"/>
  <c r="CL231" i="1" s="1"/>
  <c r="CI235" i="1"/>
  <c r="BT231" i="1"/>
  <c r="CD231" i="1"/>
  <c r="CH231" i="1" s="1"/>
  <c r="K698" i="1"/>
  <c r="DP698" i="1"/>
  <c r="CZ697" i="1"/>
  <c r="BI235" i="1"/>
  <c r="BP235" i="1"/>
  <c r="BC696" i="1"/>
  <c r="BA696" i="1"/>
  <c r="CQ698" i="1"/>
  <c r="V700" i="1"/>
  <c r="N700" i="1"/>
  <c r="AH700" i="1"/>
  <c r="AD700" i="1"/>
  <c r="AJ697" i="1"/>
  <c r="AK697" i="1" s="1"/>
  <c r="AL697" i="1" s="1"/>
  <c r="AF697" i="1"/>
  <c r="AG696" i="1"/>
  <c r="AB696" i="1"/>
  <c r="AC696" i="1" s="1"/>
  <c r="AE696" i="1" s="1"/>
  <c r="CU235" i="1"/>
  <c r="BJ235" i="1"/>
  <c r="BH235" i="1"/>
  <c r="BE235" i="1"/>
  <c r="CT235" i="1"/>
  <c r="BD235" i="1"/>
  <c r="BF235" i="1"/>
  <c r="CY698" i="1"/>
  <c r="CW698" i="1"/>
  <c r="AI695" i="1"/>
  <c r="DC696" i="1"/>
  <c r="AZ697" i="1"/>
  <c r="U697" i="1"/>
  <c r="M697" i="1"/>
  <c r="BB697" i="1"/>
  <c r="Q695" i="1"/>
  <c r="R695" i="1" s="1"/>
  <c r="S695" i="1" s="1"/>
  <c r="AA694" i="1"/>
  <c r="W701" i="1"/>
  <c r="O701" i="1"/>
  <c r="T699" i="1"/>
  <c r="L699" i="1"/>
  <c r="CP699" i="1"/>
  <c r="P696" i="1"/>
  <c r="Y695" i="1"/>
  <c r="Z695" i="1" s="1"/>
  <c r="X696" i="1"/>
  <c r="Y696" i="1" s="1"/>
  <c r="Z696" i="1" s="1"/>
  <c r="CR697" i="1"/>
  <c r="DQ697" i="1"/>
  <c r="CX698" i="1"/>
  <c r="H699" i="1"/>
  <c r="I699" i="1" s="1"/>
  <c r="DR696" i="1"/>
  <c r="DS696" i="1" s="1"/>
  <c r="D700" i="1"/>
  <c r="E699" i="1"/>
  <c r="G701" i="1"/>
  <c r="F702" i="1"/>
  <c r="AN235" i="1" l="1"/>
  <c r="AV235" i="1" s="1"/>
  <c r="CC701" i="1"/>
  <c r="BY697" i="1"/>
  <c r="BZ697" i="1" s="1"/>
  <c r="BW698" i="1" a="1"/>
  <c r="BW698" i="1" s="1"/>
  <c r="BX698" i="1" s="1"/>
  <c r="DA697" i="1"/>
  <c r="DB697" i="1" s="1"/>
  <c r="DC697" i="1" s="1"/>
  <c r="CB695" i="1"/>
  <c r="CG231" i="1"/>
  <c r="K699" i="1"/>
  <c r="DP699" i="1"/>
  <c r="CZ698" i="1"/>
  <c r="BC697" i="1"/>
  <c r="BA697" i="1"/>
  <c r="CQ699" i="1"/>
  <c r="V701" i="1"/>
  <c r="N701" i="1"/>
  <c r="AH701" i="1"/>
  <c r="AD701" i="1"/>
  <c r="AJ698" i="1"/>
  <c r="AK698" i="1" s="1"/>
  <c r="AL698" i="1" s="1"/>
  <c r="AF698" i="1"/>
  <c r="AG697" i="1"/>
  <c r="AB697" i="1"/>
  <c r="AC697" i="1" s="1"/>
  <c r="AE697" i="1" s="1"/>
  <c r="CV235" i="1"/>
  <c r="BK235" i="1"/>
  <c r="AM236" i="1"/>
  <c r="BG235" i="1"/>
  <c r="CY699" i="1"/>
  <c r="CW699" i="1"/>
  <c r="AI696" i="1"/>
  <c r="AZ698" i="1"/>
  <c r="BB698" i="1"/>
  <c r="U698" i="1"/>
  <c r="M698" i="1"/>
  <c r="Q696" i="1"/>
  <c r="R696" i="1" s="1"/>
  <c r="S696" i="1" s="1"/>
  <c r="AA695" i="1"/>
  <c r="W702" i="1"/>
  <c r="O702" i="1"/>
  <c r="T700" i="1"/>
  <c r="L700" i="1"/>
  <c r="CP700" i="1"/>
  <c r="X697" i="1"/>
  <c r="P697" i="1"/>
  <c r="CR698" i="1"/>
  <c r="DQ698" i="1"/>
  <c r="CX699" i="1"/>
  <c r="H700" i="1"/>
  <c r="I700" i="1" s="1"/>
  <c r="DR697" i="1"/>
  <c r="DS697" i="1" s="1"/>
  <c r="E700" i="1"/>
  <c r="D701" i="1"/>
  <c r="G702" i="1"/>
  <c r="F703" i="1"/>
  <c r="AU235" i="1" l="1"/>
  <c r="AO236" i="1"/>
  <c r="AQ236" i="1"/>
  <c r="AR236" i="1"/>
  <c r="AP236" i="1"/>
  <c r="AS236" i="1"/>
  <c r="AW236" i="1"/>
  <c r="CC702" i="1"/>
  <c r="BY698" i="1"/>
  <c r="BZ698" i="1" s="1"/>
  <c r="BW699" i="1" a="1"/>
  <c r="BW699" i="1" s="1"/>
  <c r="BX699" i="1" s="1"/>
  <c r="DA699" i="1"/>
  <c r="DB699" i="1" s="1"/>
  <c r="DA698" i="1"/>
  <c r="DB698" i="1" s="1"/>
  <c r="DC698" i="1" s="1"/>
  <c r="CB696" i="1"/>
  <c r="CK236" i="1"/>
  <c r="K700" i="1"/>
  <c r="DP700" i="1"/>
  <c r="CZ699" i="1"/>
  <c r="BC698" i="1"/>
  <c r="BA698" i="1"/>
  <c r="CM231" i="1"/>
  <c r="CQ700" i="1"/>
  <c r="V702" i="1"/>
  <c r="N702" i="1"/>
  <c r="AH702" i="1"/>
  <c r="AD702" i="1"/>
  <c r="AJ699" i="1"/>
  <c r="AK699" i="1" s="1"/>
  <c r="AL699" i="1" s="1"/>
  <c r="AF699" i="1"/>
  <c r="AG698" i="1"/>
  <c r="AB698" i="1"/>
  <c r="AC698" i="1" s="1"/>
  <c r="AE698" i="1" s="1"/>
  <c r="CS236" i="1"/>
  <c r="BQ232" i="1"/>
  <c r="BS232" i="1" s="1"/>
  <c r="CY700" i="1"/>
  <c r="CW700" i="1"/>
  <c r="AI697" i="1"/>
  <c r="AZ699" i="1"/>
  <c r="U699" i="1"/>
  <c r="BB699" i="1"/>
  <c r="Q697" i="1"/>
  <c r="R697" i="1" s="1"/>
  <c r="S697" i="1" s="1"/>
  <c r="AA696" i="1"/>
  <c r="W703" i="1"/>
  <c r="O703" i="1"/>
  <c r="T701" i="1"/>
  <c r="L701" i="1"/>
  <c r="CP701" i="1"/>
  <c r="X698" i="1"/>
  <c r="M699" i="1"/>
  <c r="P698" i="1"/>
  <c r="CR699" i="1"/>
  <c r="Y697" i="1"/>
  <c r="Z697" i="1" s="1"/>
  <c r="DQ699" i="1"/>
  <c r="CX700" i="1"/>
  <c r="H701" i="1"/>
  <c r="I701" i="1" s="1"/>
  <c r="DR698" i="1"/>
  <c r="DS698" i="1" s="1"/>
  <c r="E701" i="1"/>
  <c r="D702" i="1"/>
  <c r="G703" i="1"/>
  <c r="F704" i="1"/>
  <c r="AT236" i="1" l="1"/>
  <c r="CC703" i="1"/>
  <c r="DC699" i="1"/>
  <c r="BY699" i="1"/>
  <c r="BZ699" i="1" s="1"/>
  <c r="BW700" i="1" a="1"/>
  <c r="BW700" i="1" s="1"/>
  <c r="BX700" i="1" s="1"/>
  <c r="DA700" i="1"/>
  <c r="DB700" i="1" s="1"/>
  <c r="DC700" i="1" s="1"/>
  <c r="CB697" i="1"/>
  <c r="CI236" i="1"/>
  <c r="CF232" i="1"/>
  <c r="CJ232" i="1" s="1"/>
  <c r="CE232" i="1"/>
  <c r="CL232" i="1" s="1"/>
  <c r="BT232" i="1"/>
  <c r="CD232" i="1"/>
  <c r="CH232" i="1" s="1"/>
  <c r="K701" i="1"/>
  <c r="DP701" i="1"/>
  <c r="CZ700" i="1"/>
  <c r="BP236" i="1"/>
  <c r="BC699" i="1"/>
  <c r="BA699" i="1"/>
  <c r="CQ701" i="1"/>
  <c r="V703" i="1"/>
  <c r="N703" i="1"/>
  <c r="AH703" i="1"/>
  <c r="AD703" i="1"/>
  <c r="AJ700" i="1"/>
  <c r="AK700" i="1" s="1"/>
  <c r="AL700" i="1" s="1"/>
  <c r="AF700" i="1"/>
  <c r="AG699" i="1"/>
  <c r="AB699" i="1"/>
  <c r="AC699" i="1" s="1"/>
  <c r="AE699" i="1" s="1"/>
  <c r="BD236" i="1"/>
  <c r="CT236" i="1"/>
  <c r="CU236" i="1"/>
  <c r="BF236" i="1"/>
  <c r="BJ236" i="1"/>
  <c r="BE236" i="1"/>
  <c r="BI236" i="1"/>
  <c r="BH236" i="1"/>
  <c r="CY701" i="1"/>
  <c r="CW701" i="1"/>
  <c r="AI698" i="1"/>
  <c r="AZ700" i="1"/>
  <c r="M700" i="1"/>
  <c r="U700" i="1"/>
  <c r="BB700" i="1"/>
  <c r="Q698" i="1"/>
  <c r="R698" i="1" s="1"/>
  <c r="S698" i="1" s="1"/>
  <c r="AA697" i="1"/>
  <c r="W704" i="1"/>
  <c r="O704" i="1"/>
  <c r="T702" i="1"/>
  <c r="L702" i="1"/>
  <c r="CP702" i="1"/>
  <c r="P699" i="1"/>
  <c r="Y698" i="1"/>
  <c r="Z698" i="1" s="1"/>
  <c r="X699" i="1"/>
  <c r="CR700" i="1"/>
  <c r="DQ700" i="1"/>
  <c r="CX701" i="1"/>
  <c r="H702" i="1"/>
  <c r="I702" i="1" s="1"/>
  <c r="DR699" i="1"/>
  <c r="DS699" i="1" s="1"/>
  <c r="E702" i="1"/>
  <c r="D703" i="1"/>
  <c r="G704" i="1"/>
  <c r="F705" i="1"/>
  <c r="AN236" i="1" l="1"/>
  <c r="AV236" i="1" s="1"/>
  <c r="BY700" i="1"/>
  <c r="BZ700" i="1" s="1"/>
  <c r="BW701" i="1" a="1"/>
  <c r="BW701" i="1" s="1"/>
  <c r="BX701" i="1" s="1"/>
  <c r="CB698" i="1"/>
  <c r="CG232" i="1"/>
  <c r="K702" i="1"/>
  <c r="DP702" i="1"/>
  <c r="CZ701" i="1"/>
  <c r="BC700" i="1"/>
  <c r="BA700" i="1"/>
  <c r="CQ702" i="1"/>
  <c r="V704" i="1"/>
  <c r="N704" i="1"/>
  <c r="AH704" i="1"/>
  <c r="AD704" i="1"/>
  <c r="DA701" i="1"/>
  <c r="DB701" i="1" s="1"/>
  <c r="DC701" i="1" s="1"/>
  <c r="AJ701" i="1"/>
  <c r="AK701" i="1" s="1"/>
  <c r="AL701" i="1" s="1"/>
  <c r="AF701" i="1"/>
  <c r="AG700" i="1"/>
  <c r="AB700" i="1"/>
  <c r="AC700" i="1" s="1"/>
  <c r="AE700" i="1" s="1"/>
  <c r="CV236" i="1"/>
  <c r="AM237" i="1"/>
  <c r="BG236" i="1"/>
  <c r="BK236" i="1"/>
  <c r="CY702" i="1"/>
  <c r="CW702" i="1"/>
  <c r="AI699" i="1"/>
  <c r="AZ701" i="1"/>
  <c r="U701" i="1"/>
  <c r="M701" i="1"/>
  <c r="BB701" i="1"/>
  <c r="Q699" i="1"/>
  <c r="R699" i="1" s="1"/>
  <c r="S699" i="1" s="1"/>
  <c r="AA698" i="1"/>
  <c r="W705" i="1"/>
  <c r="O705" i="1"/>
  <c r="T703" i="1"/>
  <c r="L703" i="1"/>
  <c r="CP703" i="1"/>
  <c r="Y699" i="1"/>
  <c r="Z699" i="1" s="1"/>
  <c r="P700" i="1"/>
  <c r="X700" i="1"/>
  <c r="Y700" i="1" s="1"/>
  <c r="Z700" i="1" s="1"/>
  <c r="CR701" i="1"/>
  <c r="DQ701" i="1"/>
  <c r="CX702" i="1"/>
  <c r="H703" i="1"/>
  <c r="I703" i="1" s="1"/>
  <c r="DR700" i="1"/>
  <c r="DS700" i="1" s="1"/>
  <c r="D704" i="1"/>
  <c r="E703" i="1"/>
  <c r="G705" i="1"/>
  <c r="F706" i="1"/>
  <c r="AU236" i="1" l="1"/>
  <c r="AO237" i="1"/>
  <c r="AP237" i="1"/>
  <c r="AQ237" i="1"/>
  <c r="AR237" i="1"/>
  <c r="AS237" i="1"/>
  <c r="AW237" i="1"/>
  <c r="BY701" i="1"/>
  <c r="BZ701" i="1" s="1"/>
  <c r="BW702" i="1" a="1"/>
  <c r="BW702" i="1" s="1"/>
  <c r="BX702" i="1" s="1"/>
  <c r="CB699" i="1"/>
  <c r="CK237" i="1"/>
  <c r="K703" i="1"/>
  <c r="DP703" i="1"/>
  <c r="CZ702" i="1"/>
  <c r="BC701" i="1"/>
  <c r="BA701" i="1"/>
  <c r="CM232" i="1"/>
  <c r="CQ703" i="1"/>
  <c r="V705" i="1"/>
  <c r="N705" i="1"/>
  <c r="AH705" i="1"/>
  <c r="AD705" i="1"/>
  <c r="AJ702" i="1"/>
  <c r="AK702" i="1" s="1"/>
  <c r="AL702" i="1" s="1"/>
  <c r="AF702" i="1"/>
  <c r="AG701" i="1"/>
  <c r="AB701" i="1"/>
  <c r="AC701" i="1" s="1"/>
  <c r="AE701" i="1" s="1"/>
  <c r="BQ233" i="1"/>
  <c r="BS233" i="1" s="1"/>
  <c r="CS237" i="1"/>
  <c r="CY703" i="1"/>
  <c r="CW703" i="1"/>
  <c r="AI700" i="1"/>
  <c r="AZ702" i="1"/>
  <c r="BB702" i="1"/>
  <c r="U702" i="1"/>
  <c r="Q700" i="1"/>
  <c r="R700" i="1" s="1"/>
  <c r="S700" i="1" s="1"/>
  <c r="AA699" i="1"/>
  <c r="W706" i="1"/>
  <c r="O706" i="1"/>
  <c r="T704" i="1"/>
  <c r="L704" i="1"/>
  <c r="CP704" i="1"/>
  <c r="X701" i="1"/>
  <c r="M702" i="1"/>
  <c r="P701" i="1"/>
  <c r="CR702" i="1"/>
  <c r="DQ702" i="1"/>
  <c r="CX703" i="1"/>
  <c r="H704" i="1"/>
  <c r="I704" i="1" s="1"/>
  <c r="DR701" i="1"/>
  <c r="DS701" i="1" s="1"/>
  <c r="E704" i="1"/>
  <c r="D705" i="1"/>
  <c r="G706" i="1"/>
  <c r="F707" i="1"/>
  <c r="AT237" i="1" l="1"/>
  <c r="BY702" i="1"/>
  <c r="BZ702" i="1" s="1"/>
  <c r="BW703" i="1" a="1"/>
  <c r="BW703" i="1" s="1"/>
  <c r="BX703" i="1" s="1"/>
  <c r="CB700" i="1"/>
  <c r="CF233" i="1"/>
  <c r="CJ233" i="1" s="1"/>
  <c r="CE233" i="1"/>
  <c r="CL233" i="1" s="1"/>
  <c r="CI237" i="1"/>
  <c r="CD233" i="1"/>
  <c r="CH233" i="1" s="1"/>
  <c r="K704" i="1"/>
  <c r="DP704" i="1"/>
  <c r="CZ703" i="1"/>
  <c r="BP237" i="1"/>
  <c r="BC702" i="1"/>
  <c r="BA702" i="1"/>
  <c r="CQ704" i="1"/>
  <c r="V706" i="1"/>
  <c r="N706" i="1"/>
  <c r="AH706" i="1"/>
  <c r="AD706" i="1"/>
  <c r="AJ703" i="1"/>
  <c r="AK703" i="1" s="1"/>
  <c r="AL703" i="1" s="1"/>
  <c r="AF703" i="1"/>
  <c r="AG702" i="1"/>
  <c r="AB702" i="1"/>
  <c r="AC702" i="1" s="1"/>
  <c r="AE702" i="1" s="1"/>
  <c r="BJ237" i="1"/>
  <c r="CU237" i="1"/>
  <c r="BD237" i="1"/>
  <c r="CT237" i="1"/>
  <c r="BF237" i="1"/>
  <c r="BE237" i="1"/>
  <c r="BI237" i="1"/>
  <c r="BT233" i="1"/>
  <c r="BH237" i="1"/>
  <c r="CY704" i="1"/>
  <c r="CW704" i="1"/>
  <c r="AI701" i="1"/>
  <c r="DA702" i="1"/>
  <c r="DB702" i="1" s="1"/>
  <c r="DC702" i="1" s="1"/>
  <c r="AZ703" i="1"/>
  <c r="BB703" i="1"/>
  <c r="M703" i="1"/>
  <c r="U703" i="1"/>
  <c r="Q701" i="1"/>
  <c r="R701" i="1" s="1"/>
  <c r="S701" i="1" s="1"/>
  <c r="AA700" i="1"/>
  <c r="W707" i="1"/>
  <c r="O707" i="1"/>
  <c r="T705" i="1"/>
  <c r="L705" i="1"/>
  <c r="Y701" i="1"/>
  <c r="Z701" i="1" s="1"/>
  <c r="P702" i="1"/>
  <c r="CP705" i="1"/>
  <c r="X702" i="1"/>
  <c r="Y702" i="1" s="1"/>
  <c r="Z702" i="1" s="1"/>
  <c r="CR703" i="1"/>
  <c r="DQ703" i="1"/>
  <c r="CX704" i="1"/>
  <c r="H705" i="1"/>
  <c r="I705" i="1" s="1"/>
  <c r="DR702" i="1"/>
  <c r="DS702" i="1" s="1"/>
  <c r="E705" i="1"/>
  <c r="D706" i="1"/>
  <c r="G707" i="1"/>
  <c r="F708" i="1"/>
  <c r="AN237" i="1" l="1"/>
  <c r="AV237" i="1" s="1"/>
  <c r="BY703" i="1"/>
  <c r="BZ703" i="1" s="1"/>
  <c r="DA703" i="1"/>
  <c r="DB703" i="1" s="1"/>
  <c r="DC703" i="1" s="1"/>
  <c r="BW704" i="1" a="1"/>
  <c r="BW704" i="1" s="1"/>
  <c r="BX704" i="1" s="1"/>
  <c r="CB701" i="1"/>
  <c r="CG233" i="1"/>
  <c r="K705" i="1"/>
  <c r="DP705" i="1"/>
  <c r="CZ704" i="1"/>
  <c r="BC703" i="1"/>
  <c r="BA703" i="1"/>
  <c r="CQ705" i="1"/>
  <c r="V707" i="1"/>
  <c r="N707" i="1"/>
  <c r="AH707" i="1"/>
  <c r="AD707" i="1"/>
  <c r="AJ704" i="1"/>
  <c r="AK704" i="1" s="1"/>
  <c r="AL704" i="1" s="1"/>
  <c r="AF704" i="1"/>
  <c r="AG703" i="1"/>
  <c r="AB703" i="1"/>
  <c r="AC703" i="1" s="1"/>
  <c r="AE703" i="1" s="1"/>
  <c r="CV237" i="1"/>
  <c r="BG237" i="1"/>
  <c r="BK237" i="1"/>
  <c r="AM238" i="1"/>
  <c r="CY705" i="1"/>
  <c r="CW705" i="1"/>
  <c r="AI702" i="1"/>
  <c r="AZ704" i="1"/>
  <c r="U704" i="1"/>
  <c r="BB704" i="1"/>
  <c r="Q702" i="1"/>
  <c r="R702" i="1" s="1"/>
  <c r="S702" i="1" s="1"/>
  <c r="AA701" i="1"/>
  <c r="W708" i="1"/>
  <c r="O708" i="1"/>
  <c r="T706" i="1"/>
  <c r="L706" i="1"/>
  <c r="CP706" i="1"/>
  <c r="M704" i="1"/>
  <c r="P703" i="1"/>
  <c r="X703" i="1"/>
  <c r="Y703" i="1" s="1"/>
  <c r="Z703" i="1" s="1"/>
  <c r="CR704" i="1"/>
  <c r="DQ704" i="1"/>
  <c r="CX705" i="1"/>
  <c r="H706" i="1"/>
  <c r="I706" i="1" s="1"/>
  <c r="DR703" i="1"/>
  <c r="DS703" i="1" s="1"/>
  <c r="E706" i="1"/>
  <c r="D707" i="1"/>
  <c r="G708" i="1"/>
  <c r="F709" i="1"/>
  <c r="AU237" i="1" l="1"/>
  <c r="AR238" i="1"/>
  <c r="AS238" i="1"/>
  <c r="AO238" i="1"/>
  <c r="AP238" i="1"/>
  <c r="AQ238" i="1"/>
  <c r="AW238" i="1"/>
  <c r="BY704" i="1"/>
  <c r="BZ704" i="1" s="1"/>
  <c r="BW705" i="1" a="1"/>
  <c r="BW705" i="1" s="1"/>
  <c r="BX705" i="1" s="1"/>
  <c r="CB702" i="1"/>
  <c r="CK238" i="1"/>
  <c r="K706" i="1"/>
  <c r="DP706" i="1"/>
  <c r="CZ705" i="1"/>
  <c r="BC704" i="1"/>
  <c r="BA704" i="1"/>
  <c r="CM233" i="1"/>
  <c r="CQ706" i="1"/>
  <c r="V708" i="1"/>
  <c r="N708" i="1"/>
  <c r="AH708" i="1"/>
  <c r="AD708" i="1"/>
  <c r="AJ705" i="1"/>
  <c r="AK705" i="1" s="1"/>
  <c r="AL705" i="1" s="1"/>
  <c r="AF705" i="1"/>
  <c r="AG704" i="1"/>
  <c r="AB704" i="1"/>
  <c r="AC704" i="1" s="1"/>
  <c r="AE704" i="1" s="1"/>
  <c r="BQ234" i="1"/>
  <c r="BS234" i="1" s="1"/>
  <c r="CS238" i="1"/>
  <c r="CY706" i="1"/>
  <c r="CW706" i="1"/>
  <c r="AI703" i="1"/>
  <c r="DA704" i="1"/>
  <c r="DB704" i="1" s="1"/>
  <c r="DC704" i="1" s="1"/>
  <c r="AZ705" i="1"/>
  <c r="U705" i="1"/>
  <c r="BB705" i="1"/>
  <c r="Q703" i="1"/>
  <c r="R703" i="1" s="1"/>
  <c r="S703" i="1" s="1"/>
  <c r="AA702" i="1"/>
  <c r="W709" i="1"/>
  <c r="O709" i="1"/>
  <c r="T707" i="1"/>
  <c r="L707" i="1"/>
  <c r="CP707" i="1"/>
  <c r="P704" i="1"/>
  <c r="M705" i="1"/>
  <c r="X704" i="1"/>
  <c r="Y704" i="1" s="1"/>
  <c r="Z704" i="1" s="1"/>
  <c r="CR705" i="1"/>
  <c r="DQ705" i="1"/>
  <c r="CX706" i="1"/>
  <c r="H707" i="1"/>
  <c r="I707" i="1" s="1"/>
  <c r="DR704" i="1"/>
  <c r="DS704" i="1" s="1"/>
  <c r="D708" i="1"/>
  <c r="E707" i="1"/>
  <c r="G709" i="1"/>
  <c r="F710" i="1"/>
  <c r="AT238" i="1" l="1"/>
  <c r="BY705" i="1"/>
  <c r="BZ705" i="1" s="1"/>
  <c r="DA705" i="1"/>
  <c r="DB705" i="1" s="1"/>
  <c r="DC705" i="1" s="1"/>
  <c r="BW706" i="1" a="1"/>
  <c r="BW706" i="1" s="1"/>
  <c r="BX706" i="1" s="1"/>
  <c r="DA706" i="1"/>
  <c r="DB706" i="1" s="1"/>
  <c r="CB703" i="1"/>
  <c r="CF234" i="1"/>
  <c r="CJ234" i="1" s="1"/>
  <c r="CE234" i="1"/>
  <c r="CL234" i="1" s="1"/>
  <c r="CI238" i="1"/>
  <c r="CD234" i="1"/>
  <c r="CH234" i="1" s="1"/>
  <c r="K707" i="1"/>
  <c r="DP707" i="1"/>
  <c r="CZ706" i="1"/>
  <c r="BP238" i="1"/>
  <c r="BC705" i="1"/>
  <c r="BA705" i="1"/>
  <c r="CQ707" i="1"/>
  <c r="V709" i="1"/>
  <c r="N709" i="1"/>
  <c r="AH709" i="1"/>
  <c r="AD709" i="1"/>
  <c r="AJ706" i="1"/>
  <c r="AK706" i="1" s="1"/>
  <c r="AL706" i="1" s="1"/>
  <c r="AF706" i="1"/>
  <c r="AG705" i="1"/>
  <c r="AB705" i="1"/>
  <c r="AC705" i="1" s="1"/>
  <c r="AE705" i="1" s="1"/>
  <c r="CT238" i="1"/>
  <c r="BJ238" i="1"/>
  <c r="CU238" i="1"/>
  <c r="BT234" i="1"/>
  <c r="BH238" i="1"/>
  <c r="BF238" i="1"/>
  <c r="BI238" i="1"/>
  <c r="BD238" i="1"/>
  <c r="BE238" i="1"/>
  <c r="CY707" i="1"/>
  <c r="CW707" i="1"/>
  <c r="AI704" i="1"/>
  <c r="AZ706" i="1"/>
  <c r="U706" i="1"/>
  <c r="BB706" i="1"/>
  <c r="Q704" i="1"/>
  <c r="R704" i="1" s="1"/>
  <c r="S704" i="1" s="1"/>
  <c r="AA703" i="1"/>
  <c r="W710" i="1"/>
  <c r="O710" i="1"/>
  <c r="T708" i="1"/>
  <c r="L708" i="1"/>
  <c r="P705" i="1"/>
  <c r="CP708" i="1"/>
  <c r="M706" i="1"/>
  <c r="X705" i="1"/>
  <c r="Y705" i="1" s="1"/>
  <c r="Z705" i="1" s="1"/>
  <c r="CR706" i="1"/>
  <c r="DQ706" i="1"/>
  <c r="CX707" i="1"/>
  <c r="H708" i="1"/>
  <c r="I708" i="1" s="1"/>
  <c r="DR705" i="1"/>
  <c r="DS705" i="1" s="1"/>
  <c r="E708" i="1"/>
  <c r="D709" i="1"/>
  <c r="G710" i="1"/>
  <c r="F711" i="1"/>
  <c r="AN238" i="1" l="1"/>
  <c r="AV238" i="1" s="1"/>
  <c r="DC706" i="1"/>
  <c r="BY706" i="1"/>
  <c r="BZ706" i="1" s="1"/>
  <c r="BW707" i="1" a="1"/>
  <c r="BW707" i="1" s="1"/>
  <c r="BX707" i="1" s="1"/>
  <c r="CB704" i="1"/>
  <c r="CG234" i="1"/>
  <c r="K708" i="1"/>
  <c r="DP708" i="1"/>
  <c r="CZ707" i="1"/>
  <c r="BC706" i="1"/>
  <c r="BA706" i="1"/>
  <c r="CQ708" i="1"/>
  <c r="V710" i="1"/>
  <c r="N710" i="1"/>
  <c r="AH710" i="1"/>
  <c r="AD710" i="1"/>
  <c r="AJ707" i="1"/>
  <c r="AK707" i="1" s="1"/>
  <c r="AL707" i="1" s="1"/>
  <c r="AF707" i="1"/>
  <c r="AG706" i="1"/>
  <c r="AB706" i="1"/>
  <c r="AC706" i="1" s="1"/>
  <c r="AE706" i="1" s="1"/>
  <c r="CV238" i="1"/>
  <c r="AM239" i="1"/>
  <c r="BK238" i="1"/>
  <c r="BG238" i="1"/>
  <c r="CY708" i="1"/>
  <c r="CW708" i="1"/>
  <c r="AI705" i="1"/>
  <c r="AZ707" i="1"/>
  <c r="M707" i="1"/>
  <c r="U707" i="1"/>
  <c r="BB707" i="1"/>
  <c r="Q705" i="1"/>
  <c r="R705" i="1" s="1"/>
  <c r="S705" i="1" s="1"/>
  <c r="AA704" i="1"/>
  <c r="W711" i="1"/>
  <c r="O711" i="1"/>
  <c r="T709" i="1"/>
  <c r="L709" i="1"/>
  <c r="P706" i="1"/>
  <c r="CP709" i="1"/>
  <c r="CR707" i="1"/>
  <c r="X706" i="1"/>
  <c r="DQ707" i="1"/>
  <c r="CX708" i="1"/>
  <c r="H709" i="1"/>
  <c r="I709" i="1" s="1"/>
  <c r="DR706" i="1"/>
  <c r="DS706" i="1" s="1"/>
  <c r="E709" i="1"/>
  <c r="D710" i="1"/>
  <c r="G711" i="1"/>
  <c r="F712" i="1"/>
  <c r="AU238" i="1" l="1"/>
  <c r="AO239" i="1"/>
  <c r="BF239" i="1" s="1"/>
  <c r="AP239" i="1"/>
  <c r="AR239" i="1"/>
  <c r="AS239" i="1"/>
  <c r="AQ239" i="1"/>
  <c r="AW239" i="1"/>
  <c r="CC704" i="1"/>
  <c r="CC705" i="1" s="1"/>
  <c r="CC706" i="1" s="1"/>
  <c r="CC707" i="1" s="1"/>
  <c r="CC708" i="1" s="1"/>
  <c r="CC709" i="1" s="1"/>
  <c r="CC710" i="1" s="1"/>
  <c r="CC711" i="1" s="1"/>
  <c r="BY707" i="1"/>
  <c r="BZ707" i="1" s="1"/>
  <c r="DA707" i="1"/>
  <c r="DB707" i="1" s="1"/>
  <c r="DC707" i="1" s="1"/>
  <c r="BW708" i="1" a="1"/>
  <c r="BW708" i="1" s="1"/>
  <c r="BX708" i="1" s="1"/>
  <c r="DA708" i="1"/>
  <c r="DB708" i="1" s="1"/>
  <c r="CB705" i="1"/>
  <c r="CK239" i="1"/>
  <c r="K709" i="1"/>
  <c r="DP709" i="1"/>
  <c r="CZ708" i="1"/>
  <c r="BC707" i="1"/>
  <c r="BA707" i="1"/>
  <c r="CM234" i="1"/>
  <c r="CQ709" i="1"/>
  <c r="V711" i="1"/>
  <c r="N711" i="1"/>
  <c r="AD711" i="1"/>
  <c r="AH711" i="1"/>
  <c r="AJ708" i="1"/>
  <c r="AK708" i="1" s="1"/>
  <c r="AL708" i="1" s="1"/>
  <c r="AF708" i="1"/>
  <c r="AG707" i="1"/>
  <c r="AB707" i="1"/>
  <c r="AC707" i="1" s="1"/>
  <c r="AE707" i="1" s="1"/>
  <c r="BQ235" i="1"/>
  <c r="BS235" i="1" s="1"/>
  <c r="CS239" i="1"/>
  <c r="CY709" i="1"/>
  <c r="CW709" i="1"/>
  <c r="AI706" i="1"/>
  <c r="AZ708" i="1"/>
  <c r="U708" i="1"/>
  <c r="M708" i="1"/>
  <c r="BB708" i="1"/>
  <c r="Q706" i="1"/>
  <c r="R706" i="1" s="1"/>
  <c r="S706" i="1" s="1"/>
  <c r="AA705" i="1"/>
  <c r="W712" i="1"/>
  <c r="O712" i="1"/>
  <c r="T710" i="1"/>
  <c r="L710" i="1"/>
  <c r="CP710" i="1"/>
  <c r="P707" i="1"/>
  <c r="X707" i="1"/>
  <c r="Y707" i="1" s="1"/>
  <c r="Z707" i="1" s="1"/>
  <c r="Y706" i="1"/>
  <c r="Z706" i="1" s="1"/>
  <c r="CR708" i="1"/>
  <c r="DQ708" i="1"/>
  <c r="CX709" i="1"/>
  <c r="H710" i="1"/>
  <c r="I710" i="1" s="1"/>
  <c r="DR707" i="1"/>
  <c r="DS707" i="1" s="1"/>
  <c r="E710" i="1"/>
  <c r="D711" i="1"/>
  <c r="G712" i="1"/>
  <c r="F713" i="1"/>
  <c r="AT239" i="1" l="1"/>
  <c r="DC708" i="1"/>
  <c r="CC712" i="1"/>
  <c r="BY708" i="1"/>
  <c r="BZ708" i="1" s="1"/>
  <c r="BW709" i="1" a="1"/>
  <c r="BW709" i="1" s="1"/>
  <c r="BX709" i="1" s="1"/>
  <c r="DA709" i="1"/>
  <c r="DB709" i="1" s="1"/>
  <c r="DC709" i="1" s="1"/>
  <c r="CB706" i="1"/>
  <c r="CF235" i="1"/>
  <c r="CJ235" i="1" s="1"/>
  <c r="CE235" i="1"/>
  <c r="CL235" i="1" s="1"/>
  <c r="CI239" i="1"/>
  <c r="CD235" i="1"/>
  <c r="CH235" i="1" s="1"/>
  <c r="K710" i="1"/>
  <c r="DP710" i="1"/>
  <c r="CZ709" i="1"/>
  <c r="BP239" i="1"/>
  <c r="BC708" i="1"/>
  <c r="BA708" i="1"/>
  <c r="CQ710" i="1"/>
  <c r="V712" i="1"/>
  <c r="N712" i="1"/>
  <c r="AH712" i="1"/>
  <c r="AD712" i="1"/>
  <c r="AJ709" i="1"/>
  <c r="AK709" i="1" s="1"/>
  <c r="AL709" i="1" s="1"/>
  <c r="AF709" i="1"/>
  <c r="AG708" i="1"/>
  <c r="AB708" i="1"/>
  <c r="AC708" i="1" s="1"/>
  <c r="AE708" i="1" s="1"/>
  <c r="BE239" i="1"/>
  <c r="CT239" i="1"/>
  <c r="BD239" i="1"/>
  <c r="BI239" i="1"/>
  <c r="CU239" i="1"/>
  <c r="BT235" i="1"/>
  <c r="BJ239" i="1"/>
  <c r="BH239" i="1"/>
  <c r="CY710" i="1"/>
  <c r="CW710" i="1"/>
  <c r="AI707" i="1"/>
  <c r="AZ709" i="1"/>
  <c r="BB709" i="1"/>
  <c r="M709" i="1"/>
  <c r="U709" i="1"/>
  <c r="Q707" i="1"/>
  <c r="R707" i="1" s="1"/>
  <c r="S707" i="1" s="1"/>
  <c r="AA706" i="1"/>
  <c r="W713" i="1"/>
  <c r="O713" i="1"/>
  <c r="T711" i="1"/>
  <c r="L711" i="1"/>
  <c r="CP711" i="1"/>
  <c r="P708" i="1"/>
  <c r="X708" i="1"/>
  <c r="CR709" i="1"/>
  <c r="DQ709" i="1"/>
  <c r="CX710" i="1"/>
  <c r="H711" i="1"/>
  <c r="I711" i="1" s="1"/>
  <c r="DR708" i="1"/>
  <c r="DS708" i="1" s="1"/>
  <c r="E711" i="1"/>
  <c r="D712" i="1"/>
  <c r="G713" i="1"/>
  <c r="F714" i="1"/>
  <c r="AN239" i="1" l="1"/>
  <c r="AV239" i="1" s="1"/>
  <c r="CC713" i="1"/>
  <c r="BY709" i="1"/>
  <c r="BZ709" i="1" s="1"/>
  <c r="BW710" i="1" a="1"/>
  <c r="BW710" i="1" s="1"/>
  <c r="BX710" i="1" s="1"/>
  <c r="CB707" i="1"/>
  <c r="CG235" i="1"/>
  <c r="K711" i="1"/>
  <c r="DP711" i="1"/>
  <c r="CZ710" i="1"/>
  <c r="BC709" i="1"/>
  <c r="BA709" i="1"/>
  <c r="CQ711" i="1"/>
  <c r="V713" i="1"/>
  <c r="N713" i="1"/>
  <c r="AH713" i="1"/>
  <c r="AD713" i="1"/>
  <c r="AJ710" i="1"/>
  <c r="AK710" i="1" s="1"/>
  <c r="AL710" i="1" s="1"/>
  <c r="AF710" i="1"/>
  <c r="AB709" i="1"/>
  <c r="AC709" i="1" s="1"/>
  <c r="AE709" i="1" s="1"/>
  <c r="BG239" i="1"/>
  <c r="CV239" i="1"/>
  <c r="BK239" i="1"/>
  <c r="AM240" i="1"/>
  <c r="CY711" i="1"/>
  <c r="CW711" i="1"/>
  <c r="AI708" i="1"/>
  <c r="AZ710" i="1"/>
  <c r="AG709" i="1"/>
  <c r="U710" i="1"/>
  <c r="BB710" i="1"/>
  <c r="M710" i="1"/>
  <c r="Q708" i="1"/>
  <c r="R708" i="1" s="1"/>
  <c r="S708" i="1" s="1"/>
  <c r="AA707" i="1"/>
  <c r="W714" i="1"/>
  <c r="O714" i="1"/>
  <c r="T712" i="1"/>
  <c r="L712" i="1"/>
  <c r="CP712" i="1"/>
  <c r="X709" i="1"/>
  <c r="Y709" i="1" s="1"/>
  <c r="Z709" i="1" s="1"/>
  <c r="Y708" i="1"/>
  <c r="Z708" i="1" s="1"/>
  <c r="P709" i="1"/>
  <c r="CR710" i="1"/>
  <c r="DQ710" i="1"/>
  <c r="CX711" i="1"/>
  <c r="H712" i="1"/>
  <c r="I712" i="1" s="1"/>
  <c r="DR709" i="1"/>
  <c r="DS709" i="1" s="1"/>
  <c r="E712" i="1"/>
  <c r="D713" i="1"/>
  <c r="G714" i="1"/>
  <c r="F715" i="1"/>
  <c r="AU239" i="1" l="1"/>
  <c r="AP240" i="1"/>
  <c r="AQ240" i="1"/>
  <c r="AR240" i="1"/>
  <c r="AS240" i="1"/>
  <c r="AO240" i="1"/>
  <c r="AW240" i="1"/>
  <c r="CC714" i="1"/>
  <c r="BY710" i="1"/>
  <c r="BZ710" i="1" s="1"/>
  <c r="BW711" i="1" a="1"/>
  <c r="BW711" i="1" s="1"/>
  <c r="BX711" i="1" s="1"/>
  <c r="CB708" i="1"/>
  <c r="CK240" i="1"/>
  <c r="K712" i="1"/>
  <c r="DP712" i="1"/>
  <c r="CZ711" i="1"/>
  <c r="BC710" i="1"/>
  <c r="BA710" i="1"/>
  <c r="CM235" i="1"/>
  <c r="CQ712" i="1"/>
  <c r="V714" i="1"/>
  <c r="N714" i="1"/>
  <c r="AH714" i="1"/>
  <c r="AD714" i="1"/>
  <c r="AJ711" i="1"/>
  <c r="AK711" i="1" s="1"/>
  <c r="AL711" i="1" s="1"/>
  <c r="AF711" i="1"/>
  <c r="AG710" i="1"/>
  <c r="AB710" i="1"/>
  <c r="AC710" i="1" s="1"/>
  <c r="AE710" i="1" s="1"/>
  <c r="BQ236" i="1"/>
  <c r="BS236" i="1" s="1"/>
  <c r="CS240" i="1"/>
  <c r="CY712" i="1"/>
  <c r="CW712" i="1"/>
  <c r="AI709" i="1"/>
  <c r="DA710" i="1"/>
  <c r="DB710" i="1" s="1"/>
  <c r="DC710" i="1" s="1"/>
  <c r="AZ711" i="1"/>
  <c r="BB711" i="1"/>
  <c r="M711" i="1"/>
  <c r="U711" i="1"/>
  <c r="Q709" i="1"/>
  <c r="R709" i="1" s="1"/>
  <c r="S709" i="1" s="1"/>
  <c r="AA708" i="1"/>
  <c r="W715" i="1"/>
  <c r="O715" i="1"/>
  <c r="T713" i="1"/>
  <c r="L713" i="1"/>
  <c r="CP713" i="1"/>
  <c r="X710" i="1"/>
  <c r="Y710" i="1" s="1"/>
  <c r="Z710" i="1" s="1"/>
  <c r="P710" i="1"/>
  <c r="DQ711" i="1"/>
  <c r="CR711" i="1"/>
  <c r="CX712" i="1"/>
  <c r="H713" i="1"/>
  <c r="I713" i="1" s="1"/>
  <c r="DR710" i="1"/>
  <c r="DS710" i="1" s="1"/>
  <c r="E713" i="1"/>
  <c r="D714" i="1"/>
  <c r="G715" i="1"/>
  <c r="F716" i="1"/>
  <c r="AT240" i="1" l="1"/>
  <c r="CC715" i="1"/>
  <c r="BY711" i="1"/>
  <c r="BZ711" i="1" s="1"/>
  <c r="DA711" i="1"/>
  <c r="DB711" i="1" s="1"/>
  <c r="DC711" i="1" s="1"/>
  <c r="BW712" i="1" a="1"/>
  <c r="BW712" i="1" s="1"/>
  <c r="BX712" i="1" s="1"/>
  <c r="CB709" i="1"/>
  <c r="CF236" i="1"/>
  <c r="CJ236" i="1" s="1"/>
  <c r="CE236" i="1"/>
  <c r="CL236" i="1" s="1"/>
  <c r="CI240" i="1"/>
  <c r="CD236" i="1"/>
  <c r="CH236" i="1" s="1"/>
  <c r="K713" i="1"/>
  <c r="DP713" i="1"/>
  <c r="CZ712" i="1"/>
  <c r="BP240" i="1"/>
  <c r="BC711" i="1"/>
  <c r="BA711" i="1"/>
  <c r="CQ713" i="1"/>
  <c r="V715" i="1"/>
  <c r="N715" i="1"/>
  <c r="AH715" i="1"/>
  <c r="AD715" i="1"/>
  <c r="AJ712" i="1"/>
  <c r="AK712" i="1" s="1"/>
  <c r="AL712" i="1" s="1"/>
  <c r="AF712" i="1"/>
  <c r="AG711" i="1"/>
  <c r="AB711" i="1"/>
  <c r="AC711" i="1" s="1"/>
  <c r="AE711" i="1" s="1"/>
  <c r="BI240" i="1"/>
  <c r="CU240" i="1"/>
  <c r="BE240" i="1"/>
  <c r="CT240" i="1"/>
  <c r="BT236" i="1"/>
  <c r="BJ240" i="1"/>
  <c r="BD240" i="1"/>
  <c r="BF240" i="1"/>
  <c r="BH240" i="1"/>
  <c r="CY713" i="1"/>
  <c r="CW713" i="1"/>
  <c r="AI710" i="1"/>
  <c r="AZ712" i="1"/>
  <c r="M712" i="1"/>
  <c r="U712" i="1"/>
  <c r="BB712" i="1"/>
  <c r="Q710" i="1"/>
  <c r="R710" i="1" s="1"/>
  <c r="S710" i="1" s="1"/>
  <c r="AA709" i="1"/>
  <c r="W716" i="1"/>
  <c r="O716" i="1"/>
  <c r="T714" i="1"/>
  <c r="L714" i="1"/>
  <c r="CP714" i="1"/>
  <c r="X711" i="1"/>
  <c r="Y711" i="1" s="1"/>
  <c r="Z711" i="1" s="1"/>
  <c r="P711" i="1"/>
  <c r="DQ712" i="1"/>
  <c r="CR712" i="1"/>
  <c r="CX713" i="1"/>
  <c r="H714" i="1"/>
  <c r="I714" i="1" s="1"/>
  <c r="DR711" i="1"/>
  <c r="DS711" i="1" s="1"/>
  <c r="E714" i="1"/>
  <c r="D715" i="1"/>
  <c r="G716" i="1"/>
  <c r="F717" i="1"/>
  <c r="AN240" i="1" l="1"/>
  <c r="AU240" i="1" s="1"/>
  <c r="BY712" i="1"/>
  <c r="BZ712" i="1" s="1"/>
  <c r="BW713" i="1" a="1"/>
  <c r="BW713" i="1" s="1"/>
  <c r="BX713" i="1" s="1"/>
  <c r="CB710" i="1"/>
  <c r="CG236" i="1"/>
  <c r="CM236" i="1" s="1"/>
  <c r="K714" i="1"/>
  <c r="DP714" i="1"/>
  <c r="CZ713" i="1"/>
  <c r="BC712" i="1"/>
  <c r="BA712" i="1"/>
  <c r="CQ714" i="1"/>
  <c r="V716" i="1"/>
  <c r="N716" i="1"/>
  <c r="AH716" i="1"/>
  <c r="AD716" i="1"/>
  <c r="AJ713" i="1"/>
  <c r="AK713" i="1" s="1"/>
  <c r="AL713" i="1" s="1"/>
  <c r="AF713" i="1"/>
  <c r="AG712" i="1"/>
  <c r="AB712" i="1"/>
  <c r="AC712" i="1" s="1"/>
  <c r="AE712" i="1" s="1"/>
  <c r="CV240" i="1"/>
  <c r="BG240" i="1"/>
  <c r="BK240" i="1"/>
  <c r="AM241" i="1"/>
  <c r="CY714" i="1"/>
  <c r="CW714" i="1"/>
  <c r="AI711" i="1"/>
  <c r="DA712" i="1"/>
  <c r="DB712" i="1" s="1"/>
  <c r="DC712" i="1" s="1"/>
  <c r="AZ713" i="1"/>
  <c r="BB713" i="1"/>
  <c r="M713" i="1"/>
  <c r="U713" i="1"/>
  <c r="Q711" i="1"/>
  <c r="R711" i="1" s="1"/>
  <c r="S711" i="1" s="1"/>
  <c r="AA710" i="1"/>
  <c r="W717" i="1"/>
  <c r="O717" i="1"/>
  <c r="T715" i="1"/>
  <c r="L715" i="1"/>
  <c r="CP715" i="1"/>
  <c r="X712" i="1"/>
  <c r="P712" i="1"/>
  <c r="CR713" i="1"/>
  <c r="DQ713" i="1"/>
  <c r="CX714" i="1"/>
  <c r="H715" i="1"/>
  <c r="I715" i="1" s="1"/>
  <c r="DR712" i="1"/>
  <c r="DS712" i="1" s="1"/>
  <c r="E715" i="1"/>
  <c r="D716" i="1"/>
  <c r="G717" i="1"/>
  <c r="F718" i="1"/>
  <c r="AV240" i="1" l="1"/>
  <c r="AS241" i="1"/>
  <c r="AP241" i="1"/>
  <c r="AQ241" i="1"/>
  <c r="AO241" i="1"/>
  <c r="AR241" i="1"/>
  <c r="BY713" i="1"/>
  <c r="BZ713" i="1" s="1"/>
  <c r="BW714" i="1" a="1"/>
  <c r="BW714" i="1" s="1"/>
  <c r="BX714" i="1" s="1"/>
  <c r="CB711" i="1"/>
  <c r="CK241" i="1"/>
  <c r="AW241" i="1"/>
  <c r="K715" i="1"/>
  <c r="DP715" i="1"/>
  <c r="CZ714" i="1"/>
  <c r="BC713" i="1"/>
  <c r="BA713" i="1"/>
  <c r="CQ715" i="1"/>
  <c r="V717" i="1"/>
  <c r="N717" i="1"/>
  <c r="AH717" i="1"/>
  <c r="AD717" i="1"/>
  <c r="AJ714" i="1"/>
  <c r="AK714" i="1" s="1"/>
  <c r="AL714" i="1" s="1"/>
  <c r="AF714" i="1"/>
  <c r="AG713" i="1"/>
  <c r="AB713" i="1"/>
  <c r="AC713" i="1" s="1"/>
  <c r="AE713" i="1" s="1"/>
  <c r="BQ237" i="1"/>
  <c r="BS237" i="1" s="1"/>
  <c r="CS241" i="1"/>
  <c r="CY715" i="1"/>
  <c r="CW715" i="1"/>
  <c r="AI712" i="1"/>
  <c r="DA713" i="1"/>
  <c r="DB713" i="1" s="1"/>
  <c r="DC713" i="1" s="1"/>
  <c r="AZ714" i="1"/>
  <c r="U714" i="1"/>
  <c r="BB714" i="1"/>
  <c r="Q712" i="1"/>
  <c r="R712" i="1" s="1"/>
  <c r="S712" i="1" s="1"/>
  <c r="AA711" i="1"/>
  <c r="W718" i="1"/>
  <c r="O718" i="1"/>
  <c r="T716" i="1"/>
  <c r="L716" i="1"/>
  <c r="CP716" i="1"/>
  <c r="M714" i="1"/>
  <c r="Y712" i="1"/>
  <c r="Z712" i="1" s="1"/>
  <c r="P713" i="1"/>
  <c r="X713" i="1"/>
  <c r="CR714" i="1"/>
  <c r="DQ714" i="1"/>
  <c r="CX715" i="1"/>
  <c r="H716" i="1"/>
  <c r="I716" i="1" s="1"/>
  <c r="DR713" i="1"/>
  <c r="DS713" i="1" s="1"/>
  <c r="E716" i="1"/>
  <c r="D717" i="1"/>
  <c r="G718" i="1"/>
  <c r="F719" i="1"/>
  <c r="AT241" i="1" l="1"/>
  <c r="BY714" i="1"/>
  <c r="BZ714" i="1" s="1"/>
  <c r="BW715" i="1" a="1"/>
  <c r="BW715" i="1" s="1"/>
  <c r="BX715" i="1" s="1"/>
  <c r="CB712" i="1"/>
  <c r="CF237" i="1"/>
  <c r="CJ237" i="1" s="1"/>
  <c r="CE237" i="1"/>
  <c r="CL237" i="1" s="1"/>
  <c r="CI241" i="1"/>
  <c r="BT237" i="1"/>
  <c r="CD237" i="1"/>
  <c r="CH237" i="1" s="1"/>
  <c r="K716" i="1"/>
  <c r="DP716" i="1"/>
  <c r="CZ715" i="1"/>
  <c r="BP241" i="1"/>
  <c r="BC714" i="1"/>
  <c r="BA714" i="1"/>
  <c r="CQ716" i="1"/>
  <c r="V718" i="1"/>
  <c r="N718" i="1"/>
  <c r="AH718" i="1"/>
  <c r="AD718" i="1"/>
  <c r="AJ715" i="1"/>
  <c r="AK715" i="1" s="1"/>
  <c r="AL715" i="1" s="1"/>
  <c r="AF715" i="1"/>
  <c r="AG714" i="1"/>
  <c r="AB714" i="1"/>
  <c r="AC714" i="1" s="1"/>
  <c r="AE714" i="1" s="1"/>
  <c r="CT241" i="1"/>
  <c r="CU241" i="1"/>
  <c r="BH241" i="1"/>
  <c r="BJ241" i="1"/>
  <c r="BI241" i="1"/>
  <c r="BF241" i="1"/>
  <c r="BD241" i="1"/>
  <c r="BE241" i="1"/>
  <c r="CY716" i="1"/>
  <c r="CW716" i="1"/>
  <c r="AI713" i="1"/>
  <c r="DA714" i="1"/>
  <c r="DB714" i="1" s="1"/>
  <c r="DC714" i="1" s="1"/>
  <c r="AZ715" i="1"/>
  <c r="X714" i="1"/>
  <c r="Y714" i="1" s="1"/>
  <c r="Z714" i="1" s="1"/>
  <c r="BB715" i="1"/>
  <c r="M715" i="1"/>
  <c r="U715" i="1"/>
  <c r="Q713" i="1"/>
  <c r="R713" i="1" s="1"/>
  <c r="S713" i="1" s="1"/>
  <c r="AA712" i="1"/>
  <c r="W719" i="1"/>
  <c r="O719" i="1"/>
  <c r="T717" i="1"/>
  <c r="L717" i="1"/>
  <c r="CP717" i="1"/>
  <c r="P714" i="1"/>
  <c r="Y713" i="1"/>
  <c r="Z713" i="1" s="1"/>
  <c r="CR715" i="1"/>
  <c r="DQ715" i="1"/>
  <c r="CX716" i="1"/>
  <c r="H717" i="1"/>
  <c r="I717" i="1" s="1"/>
  <c r="DR714" i="1"/>
  <c r="DS714" i="1" s="1"/>
  <c r="E717" i="1"/>
  <c r="D718" i="1"/>
  <c r="G719" i="1"/>
  <c r="F720" i="1"/>
  <c r="AN241" i="1" l="1"/>
  <c r="AU241" i="1" s="1"/>
  <c r="BY715" i="1"/>
  <c r="BZ715" i="1" s="1"/>
  <c r="BW716" i="1" a="1"/>
  <c r="BW716" i="1" s="1"/>
  <c r="BX716" i="1" s="1"/>
  <c r="CB713" i="1"/>
  <c r="CG237" i="1"/>
  <c r="K717" i="1"/>
  <c r="DP717" i="1"/>
  <c r="CZ716" i="1"/>
  <c r="BC715" i="1"/>
  <c r="BA715" i="1"/>
  <c r="CQ717" i="1"/>
  <c r="V719" i="1"/>
  <c r="N719" i="1"/>
  <c r="AH719" i="1"/>
  <c r="AD719" i="1"/>
  <c r="AJ716" i="1"/>
  <c r="AK716" i="1" s="1"/>
  <c r="AL716" i="1" s="1"/>
  <c r="AF716" i="1"/>
  <c r="AG715" i="1"/>
  <c r="AB715" i="1"/>
  <c r="AC715" i="1" s="1"/>
  <c r="AE715" i="1" s="1"/>
  <c r="CV241" i="1"/>
  <c r="AM242" i="1"/>
  <c r="BK241" i="1"/>
  <c r="BG241" i="1"/>
  <c r="CY717" i="1"/>
  <c r="CW717" i="1"/>
  <c r="AI714" i="1"/>
  <c r="DA715" i="1"/>
  <c r="DB715" i="1" s="1"/>
  <c r="DC715" i="1" s="1"/>
  <c r="AZ716" i="1"/>
  <c r="BB716" i="1"/>
  <c r="U716" i="1"/>
  <c r="M716" i="1"/>
  <c r="Q714" i="1"/>
  <c r="R714" i="1" s="1"/>
  <c r="S714" i="1" s="1"/>
  <c r="AA713" i="1"/>
  <c r="W720" i="1"/>
  <c r="O720" i="1"/>
  <c r="T718" i="1"/>
  <c r="L718" i="1"/>
  <c r="CP718" i="1"/>
  <c r="X715" i="1"/>
  <c r="Y715" i="1" s="1"/>
  <c r="Z715" i="1" s="1"/>
  <c r="P715" i="1"/>
  <c r="CR716" i="1"/>
  <c r="DQ716" i="1"/>
  <c r="CX717" i="1"/>
  <c r="H718" i="1"/>
  <c r="I718" i="1" s="1"/>
  <c r="DR715" i="1"/>
  <c r="DS715" i="1" s="1"/>
  <c r="D719" i="1"/>
  <c r="E718" i="1"/>
  <c r="G720" i="1"/>
  <c r="F721" i="1"/>
  <c r="AV241" i="1" l="1"/>
  <c r="AO242" i="1"/>
  <c r="BE242" i="1" s="1"/>
  <c r="AP242" i="1"/>
  <c r="AQ242" i="1"/>
  <c r="AS242" i="1"/>
  <c r="AR242" i="1"/>
  <c r="BY716" i="1"/>
  <c r="BZ716" i="1" s="1"/>
  <c r="BW717" i="1" a="1"/>
  <c r="BW717" i="1" s="1"/>
  <c r="BX717" i="1" s="1"/>
  <c r="CB714" i="1"/>
  <c r="CK242" i="1"/>
  <c r="AW242" i="1"/>
  <c r="K718" i="1"/>
  <c r="DP718" i="1"/>
  <c r="CZ717" i="1"/>
  <c r="BC716" i="1"/>
  <c r="BA716" i="1"/>
  <c r="CM237" i="1"/>
  <c r="CQ718" i="1"/>
  <c r="V720" i="1"/>
  <c r="N720" i="1"/>
  <c r="AH720" i="1"/>
  <c r="AD720" i="1"/>
  <c r="AJ717" i="1"/>
  <c r="AK717" i="1" s="1"/>
  <c r="AL717" i="1" s="1"/>
  <c r="AF717" i="1"/>
  <c r="AG716" i="1"/>
  <c r="AB716" i="1"/>
  <c r="AC716" i="1" s="1"/>
  <c r="AE716" i="1" s="1"/>
  <c r="BQ238" i="1"/>
  <c r="BS238" i="1" s="1"/>
  <c r="CS242" i="1"/>
  <c r="CY718" i="1"/>
  <c r="CW718" i="1"/>
  <c r="AI715" i="1"/>
  <c r="DA716" i="1"/>
  <c r="DB716" i="1" s="1"/>
  <c r="DC716" i="1" s="1"/>
  <c r="AZ717" i="1"/>
  <c r="BB717" i="1"/>
  <c r="U717" i="1"/>
  <c r="M717" i="1"/>
  <c r="Q715" i="1"/>
  <c r="R715" i="1" s="1"/>
  <c r="S715" i="1" s="1"/>
  <c r="AA714" i="1"/>
  <c r="W721" i="1"/>
  <c r="O721" i="1"/>
  <c r="T719" i="1"/>
  <c r="L719" i="1"/>
  <c r="CP719" i="1"/>
  <c r="P716" i="1"/>
  <c r="X716" i="1"/>
  <c r="Y716" i="1" s="1"/>
  <c r="Z716" i="1" s="1"/>
  <c r="CR717" i="1"/>
  <c r="DQ717" i="1"/>
  <c r="CX718" i="1"/>
  <c r="H719" i="1"/>
  <c r="I719" i="1" s="1"/>
  <c r="DR716" i="1"/>
  <c r="DS716" i="1" s="1"/>
  <c r="D720" i="1"/>
  <c r="E719" i="1"/>
  <c r="G721" i="1"/>
  <c r="F722" i="1"/>
  <c r="AT242" i="1" l="1"/>
  <c r="BY717" i="1"/>
  <c r="BZ717" i="1" s="1"/>
  <c r="BW718" i="1" a="1"/>
  <c r="BW718" i="1" s="1"/>
  <c r="BX718" i="1" s="1"/>
  <c r="CB715" i="1"/>
  <c r="CI242" i="1"/>
  <c r="CF238" i="1"/>
  <c r="CJ238" i="1" s="1"/>
  <c r="CE238" i="1"/>
  <c r="CL238" i="1" s="1"/>
  <c r="CD238" i="1"/>
  <c r="CH238" i="1" s="1"/>
  <c r="K719" i="1"/>
  <c r="DP719" i="1"/>
  <c r="CZ718" i="1"/>
  <c r="CU242" i="1"/>
  <c r="BP242" i="1"/>
  <c r="BC717" i="1"/>
  <c r="BA717" i="1"/>
  <c r="CQ719" i="1"/>
  <c r="V721" i="1"/>
  <c r="N721" i="1"/>
  <c r="AH721" i="1"/>
  <c r="AD721" i="1"/>
  <c r="DA718" i="1"/>
  <c r="DB718" i="1" s="1"/>
  <c r="AJ718" i="1"/>
  <c r="AK718" i="1" s="1"/>
  <c r="AL718" i="1" s="1"/>
  <c r="AF718" i="1"/>
  <c r="AG717" i="1"/>
  <c r="AB717" i="1"/>
  <c r="AC717" i="1" s="1"/>
  <c r="AE717" i="1" s="1"/>
  <c r="BF242" i="1"/>
  <c r="CT242" i="1"/>
  <c r="BD242" i="1"/>
  <c r="BJ242" i="1"/>
  <c r="BT238" i="1"/>
  <c r="BH242" i="1"/>
  <c r="BI242" i="1"/>
  <c r="CY719" i="1"/>
  <c r="CW719" i="1"/>
  <c r="AI716" i="1"/>
  <c r="DA717" i="1"/>
  <c r="DB717" i="1" s="1"/>
  <c r="DC717" i="1" s="1"/>
  <c r="AZ718" i="1"/>
  <c r="M718" i="1"/>
  <c r="U718" i="1"/>
  <c r="BB718" i="1"/>
  <c r="Q716" i="1"/>
  <c r="R716" i="1" s="1"/>
  <c r="S716" i="1" s="1"/>
  <c r="AA715" i="1"/>
  <c r="W722" i="1"/>
  <c r="O722" i="1"/>
  <c r="T720" i="1"/>
  <c r="L720" i="1"/>
  <c r="CP720" i="1"/>
  <c r="P717" i="1"/>
  <c r="X717" i="1"/>
  <c r="Y717" i="1" s="1"/>
  <c r="Z717" i="1" s="1"/>
  <c r="CR718" i="1"/>
  <c r="DQ718" i="1"/>
  <c r="CX719" i="1"/>
  <c r="H720" i="1"/>
  <c r="I720" i="1" s="1"/>
  <c r="DR717" i="1"/>
  <c r="DS717" i="1" s="1"/>
  <c r="D721" i="1"/>
  <c r="E720" i="1"/>
  <c r="G722" i="1"/>
  <c r="F723" i="1"/>
  <c r="AN242" i="1" l="1"/>
  <c r="AV242" i="1" s="1"/>
  <c r="BY718" i="1"/>
  <c r="BZ718" i="1" s="1"/>
  <c r="BW719" i="1" a="1"/>
  <c r="BW719" i="1" s="1"/>
  <c r="BX719" i="1" s="1"/>
  <c r="CB716" i="1"/>
  <c r="CG238" i="1"/>
  <c r="K720" i="1"/>
  <c r="DP720" i="1"/>
  <c r="CZ719" i="1"/>
  <c r="CV242" i="1"/>
  <c r="BC718" i="1"/>
  <c r="BA718" i="1"/>
  <c r="CQ720" i="1"/>
  <c r="V722" i="1"/>
  <c r="N722" i="1"/>
  <c r="AH722" i="1"/>
  <c r="AD722" i="1"/>
  <c r="DA719" i="1"/>
  <c r="DB719" i="1" s="1"/>
  <c r="DC719" i="1" s="1"/>
  <c r="AJ719" i="1"/>
  <c r="AK719" i="1" s="1"/>
  <c r="AL719" i="1" s="1"/>
  <c r="AF719" i="1"/>
  <c r="AG718" i="1"/>
  <c r="AB718" i="1"/>
  <c r="AC718" i="1" s="1"/>
  <c r="AE718" i="1" s="1"/>
  <c r="AM243" i="1"/>
  <c r="BG242" i="1"/>
  <c r="BK242" i="1"/>
  <c r="CY720" i="1"/>
  <c r="CW720" i="1"/>
  <c r="AI717" i="1"/>
  <c r="DC718" i="1"/>
  <c r="AZ719" i="1"/>
  <c r="M719" i="1"/>
  <c r="BB719" i="1"/>
  <c r="U719" i="1"/>
  <c r="Q717" i="1"/>
  <c r="R717" i="1" s="1"/>
  <c r="S717" i="1" s="1"/>
  <c r="AA716" i="1"/>
  <c r="W723" i="1"/>
  <c r="O723" i="1"/>
  <c r="T721" i="1"/>
  <c r="L721" i="1"/>
  <c r="CP721" i="1"/>
  <c r="P718" i="1"/>
  <c r="X718" i="1"/>
  <c r="Y718" i="1" s="1"/>
  <c r="Z718" i="1" s="1"/>
  <c r="CR719" i="1"/>
  <c r="DQ719" i="1"/>
  <c r="CX720" i="1"/>
  <c r="H721" i="1"/>
  <c r="I721" i="1" s="1"/>
  <c r="DR718" i="1"/>
  <c r="DS718" i="1" s="1"/>
  <c r="E721" i="1"/>
  <c r="D722" i="1"/>
  <c r="G723" i="1"/>
  <c r="F724" i="1"/>
  <c r="AU242" i="1" l="1"/>
  <c r="AQ243" i="1"/>
  <c r="AR243" i="1"/>
  <c r="AS243" i="1"/>
  <c r="AO243" i="1"/>
  <c r="AP243" i="1"/>
  <c r="CC716" i="1"/>
  <c r="CC717" i="1" s="1"/>
  <c r="CC718" i="1" s="1"/>
  <c r="CC719" i="1" s="1"/>
  <c r="CC720" i="1" s="1"/>
  <c r="CC721" i="1" s="1"/>
  <c r="CC722" i="1" s="1"/>
  <c r="CC723" i="1" s="1"/>
  <c r="BY719" i="1"/>
  <c r="BZ719" i="1" s="1"/>
  <c r="BW720" i="1" a="1"/>
  <c r="BW720" i="1" s="1"/>
  <c r="BX720" i="1" s="1"/>
  <c r="CB717" i="1"/>
  <c r="CK243" i="1"/>
  <c r="AW243" i="1"/>
  <c r="CM238" i="1"/>
  <c r="K721" i="1"/>
  <c r="DP721" i="1"/>
  <c r="CZ720" i="1"/>
  <c r="BC719" i="1"/>
  <c r="BA719" i="1"/>
  <c r="BQ239" i="1"/>
  <c r="BS239" i="1" s="1"/>
  <c r="CQ721" i="1"/>
  <c r="V723" i="1"/>
  <c r="N723" i="1"/>
  <c r="AH723" i="1"/>
  <c r="AD723" i="1"/>
  <c r="AJ720" i="1"/>
  <c r="AK720" i="1" s="1"/>
  <c r="AL720" i="1" s="1"/>
  <c r="AF720" i="1"/>
  <c r="AG719" i="1"/>
  <c r="AB719" i="1"/>
  <c r="AC719" i="1" s="1"/>
  <c r="AE719" i="1" s="1"/>
  <c r="CS243" i="1"/>
  <c r="CY721" i="1"/>
  <c r="CW721" i="1"/>
  <c r="AI718" i="1"/>
  <c r="AZ720" i="1"/>
  <c r="BB720" i="1"/>
  <c r="U720" i="1"/>
  <c r="M720" i="1"/>
  <c r="Q718" i="1"/>
  <c r="R718" i="1" s="1"/>
  <c r="S718" i="1" s="1"/>
  <c r="AA717" i="1"/>
  <c r="W724" i="1"/>
  <c r="O724" i="1"/>
  <c r="T722" i="1"/>
  <c r="L722" i="1"/>
  <c r="CP722" i="1"/>
  <c r="X719" i="1"/>
  <c r="P719" i="1"/>
  <c r="CR720" i="1"/>
  <c r="DQ720" i="1"/>
  <c r="CX721" i="1"/>
  <c r="H722" i="1"/>
  <c r="I722" i="1" s="1"/>
  <c r="DR719" i="1"/>
  <c r="DS719" i="1" s="1"/>
  <c r="D723" i="1"/>
  <c r="E722" i="1"/>
  <c r="G724" i="1"/>
  <c r="F725" i="1"/>
  <c r="AT243" i="1" l="1"/>
  <c r="BD243" i="1"/>
  <c r="CC724" i="1"/>
  <c r="BW721" i="1" a="1"/>
  <c r="BW721" i="1" s="1"/>
  <c r="BX721" i="1" s="1"/>
  <c r="BY720" i="1"/>
  <c r="BZ720" i="1" s="1"/>
  <c r="CB718" i="1"/>
  <c r="CF239" i="1"/>
  <c r="CJ239" i="1" s="1"/>
  <c r="CE239" i="1"/>
  <c r="CL239" i="1" s="1"/>
  <c r="CI243" i="1"/>
  <c r="CD239" i="1"/>
  <c r="CH239" i="1" s="1"/>
  <c r="K722" i="1"/>
  <c r="DP722" i="1"/>
  <c r="CZ721" i="1"/>
  <c r="BI243" i="1"/>
  <c r="BP243" i="1"/>
  <c r="BT239" i="1"/>
  <c r="BC720" i="1"/>
  <c r="BA720" i="1"/>
  <c r="CQ722" i="1"/>
  <c r="V724" i="1"/>
  <c r="N724" i="1"/>
  <c r="AH724" i="1"/>
  <c r="AD724" i="1"/>
  <c r="AJ721" i="1"/>
  <c r="AK721" i="1" s="1"/>
  <c r="AL721" i="1" s="1"/>
  <c r="AF721" i="1"/>
  <c r="AG720" i="1"/>
  <c r="AB720" i="1"/>
  <c r="AC720" i="1" s="1"/>
  <c r="AE720" i="1" s="1"/>
  <c r="CU243" i="1"/>
  <c r="BH243" i="1"/>
  <c r="BE243" i="1"/>
  <c r="BJ243" i="1"/>
  <c r="CT243" i="1"/>
  <c r="BF243" i="1"/>
  <c r="CY722" i="1"/>
  <c r="CW722" i="1"/>
  <c r="AI719" i="1"/>
  <c r="DA720" i="1"/>
  <c r="DB720" i="1" s="1"/>
  <c r="DC720" i="1" s="1"/>
  <c r="AZ721" i="1"/>
  <c r="BB721" i="1"/>
  <c r="M721" i="1"/>
  <c r="U721" i="1"/>
  <c r="Q719" i="1"/>
  <c r="R719" i="1" s="1"/>
  <c r="S719" i="1" s="1"/>
  <c r="AA718" i="1"/>
  <c r="W725" i="1"/>
  <c r="O725" i="1"/>
  <c r="T723" i="1"/>
  <c r="L723" i="1"/>
  <c r="CP723" i="1"/>
  <c r="Y719" i="1"/>
  <c r="Z719" i="1" s="1"/>
  <c r="P720" i="1"/>
  <c r="X720" i="1"/>
  <c r="CR721" i="1"/>
  <c r="DQ721" i="1"/>
  <c r="CX722" i="1"/>
  <c r="H723" i="1"/>
  <c r="I723" i="1" s="1"/>
  <c r="DR720" i="1"/>
  <c r="DS720" i="1" s="1"/>
  <c r="E723" i="1"/>
  <c r="D724" i="1"/>
  <c r="G725" i="1"/>
  <c r="F726" i="1"/>
  <c r="AN243" i="1" l="1"/>
  <c r="AU243" i="1" s="1"/>
  <c r="CC725" i="1"/>
  <c r="BY721" i="1"/>
  <c r="BZ721" i="1" s="1"/>
  <c r="BW722" i="1" a="1"/>
  <c r="BW722" i="1" s="1"/>
  <c r="BX722" i="1" s="1"/>
  <c r="DA721" i="1"/>
  <c r="DB721" i="1" s="1"/>
  <c r="DC721" i="1" s="1"/>
  <c r="CB719" i="1"/>
  <c r="CG239" i="1"/>
  <c r="CM239" i="1" s="1"/>
  <c r="K723" i="1"/>
  <c r="DP723" i="1"/>
  <c r="CZ722" i="1"/>
  <c r="BC721" i="1"/>
  <c r="BA721" i="1"/>
  <c r="CQ723" i="1"/>
  <c r="V725" i="1"/>
  <c r="N725" i="1"/>
  <c r="AH725" i="1"/>
  <c r="AD725" i="1"/>
  <c r="AJ722" i="1"/>
  <c r="AK722" i="1" s="1"/>
  <c r="AL722" i="1" s="1"/>
  <c r="AF722" i="1"/>
  <c r="AG721" i="1"/>
  <c r="AB721" i="1"/>
  <c r="AC721" i="1" s="1"/>
  <c r="AE721" i="1" s="1"/>
  <c r="CV243" i="1"/>
  <c r="BK243" i="1"/>
  <c r="AM244" i="1"/>
  <c r="BG243" i="1"/>
  <c r="CY723" i="1"/>
  <c r="CW723" i="1"/>
  <c r="AI720" i="1"/>
  <c r="AZ722" i="1"/>
  <c r="U722" i="1"/>
  <c r="M722" i="1"/>
  <c r="BB722" i="1"/>
  <c r="Q720" i="1"/>
  <c r="R720" i="1" s="1"/>
  <c r="S720" i="1" s="1"/>
  <c r="AA719" i="1"/>
  <c r="W726" i="1"/>
  <c r="O726" i="1"/>
  <c r="T724" i="1"/>
  <c r="L724" i="1"/>
  <c r="CP724" i="1"/>
  <c r="Y720" i="1"/>
  <c r="Z720" i="1" s="1"/>
  <c r="P721" i="1"/>
  <c r="X721" i="1"/>
  <c r="Y721" i="1" s="1"/>
  <c r="Z721" i="1" s="1"/>
  <c r="CR722" i="1"/>
  <c r="DQ722" i="1"/>
  <c r="CX723" i="1"/>
  <c r="H724" i="1"/>
  <c r="I724" i="1" s="1"/>
  <c r="DR721" i="1"/>
  <c r="DS721" i="1" s="1"/>
  <c r="E724" i="1"/>
  <c r="D725" i="1"/>
  <c r="G726" i="1"/>
  <c r="F727" i="1"/>
  <c r="AV243" i="1" l="1"/>
  <c r="AO244" i="1"/>
  <c r="BD244" i="1" s="1"/>
  <c r="AQ244" i="1"/>
  <c r="AR244" i="1"/>
  <c r="AP244" i="1"/>
  <c r="AS244" i="1"/>
  <c r="CC726" i="1"/>
  <c r="BW723" i="1" a="1"/>
  <c r="BW723" i="1" s="1"/>
  <c r="BX723" i="1" s="1"/>
  <c r="BY722" i="1"/>
  <c r="BZ722" i="1" s="1"/>
  <c r="CB720" i="1"/>
  <c r="CK244" i="1"/>
  <c r="AW244" i="1"/>
  <c r="K724" i="1"/>
  <c r="DP724" i="1"/>
  <c r="CZ723" i="1"/>
  <c r="BC722" i="1"/>
  <c r="BA722" i="1"/>
  <c r="BQ240" i="1"/>
  <c r="BS240" i="1" s="1"/>
  <c r="CQ724" i="1"/>
  <c r="V726" i="1"/>
  <c r="N726" i="1"/>
  <c r="AH726" i="1"/>
  <c r="AD726" i="1"/>
  <c r="AJ723" i="1"/>
  <c r="AK723" i="1" s="1"/>
  <c r="AL723" i="1" s="1"/>
  <c r="AF723" i="1"/>
  <c r="AG722" i="1"/>
  <c r="AB722" i="1"/>
  <c r="AC722" i="1" s="1"/>
  <c r="AE722" i="1" s="1"/>
  <c r="CS244" i="1"/>
  <c r="CY724" i="1"/>
  <c r="CW724" i="1"/>
  <c r="AI721" i="1"/>
  <c r="DA722" i="1"/>
  <c r="DB722" i="1" s="1"/>
  <c r="DC722" i="1" s="1"/>
  <c r="AZ723" i="1"/>
  <c r="U723" i="1"/>
  <c r="M723" i="1"/>
  <c r="BB723" i="1"/>
  <c r="Q721" i="1"/>
  <c r="R721" i="1" s="1"/>
  <c r="S721" i="1" s="1"/>
  <c r="AA720" i="1"/>
  <c r="W727" i="1"/>
  <c r="O727" i="1"/>
  <c r="T725" i="1"/>
  <c r="L725" i="1"/>
  <c r="CP725" i="1"/>
  <c r="P722" i="1"/>
  <c r="X722" i="1"/>
  <c r="Y722" i="1" s="1"/>
  <c r="Z722" i="1" s="1"/>
  <c r="CR723" i="1"/>
  <c r="DQ723" i="1"/>
  <c r="CX724" i="1"/>
  <c r="H725" i="1"/>
  <c r="I725" i="1" s="1"/>
  <c r="DR722" i="1"/>
  <c r="DS722" i="1" s="1"/>
  <c r="D726" i="1"/>
  <c r="E725" i="1"/>
  <c r="G727" i="1"/>
  <c r="F728" i="1"/>
  <c r="AT244" i="1" l="1"/>
  <c r="CC727" i="1"/>
  <c r="BY723" i="1"/>
  <c r="BZ723" i="1" s="1"/>
  <c r="BW724" i="1" a="1"/>
  <c r="BW724" i="1" s="1"/>
  <c r="BX724" i="1" s="1"/>
  <c r="CB721" i="1"/>
  <c r="CF240" i="1"/>
  <c r="CJ240" i="1" s="1"/>
  <c r="CE240" i="1"/>
  <c r="CL240" i="1" s="1"/>
  <c r="CI244" i="1"/>
  <c r="CD240" i="1"/>
  <c r="CH240" i="1" s="1"/>
  <c r="K725" i="1"/>
  <c r="DP725" i="1"/>
  <c r="CZ724" i="1"/>
  <c r="CU244" i="1"/>
  <c r="BP244" i="1"/>
  <c r="BT240" i="1"/>
  <c r="BC723" i="1"/>
  <c r="BA723" i="1"/>
  <c r="CQ725" i="1"/>
  <c r="V727" i="1"/>
  <c r="N727" i="1"/>
  <c r="AD727" i="1"/>
  <c r="AH727" i="1"/>
  <c r="AJ724" i="1"/>
  <c r="AK724" i="1" s="1"/>
  <c r="AL724" i="1" s="1"/>
  <c r="AF724" i="1"/>
  <c r="AG723" i="1"/>
  <c r="AB723" i="1"/>
  <c r="AC723" i="1" s="1"/>
  <c r="AE723" i="1" s="1"/>
  <c r="BH244" i="1"/>
  <c r="BI244" i="1"/>
  <c r="BJ244" i="1"/>
  <c r="BF244" i="1"/>
  <c r="BE244" i="1"/>
  <c r="CT244" i="1"/>
  <c r="CY725" i="1"/>
  <c r="CW725" i="1"/>
  <c r="AI722" i="1"/>
  <c r="DA723" i="1"/>
  <c r="DB723" i="1" s="1"/>
  <c r="DC723" i="1" s="1"/>
  <c r="AZ724" i="1"/>
  <c r="M724" i="1"/>
  <c r="BB724" i="1"/>
  <c r="U724" i="1"/>
  <c r="Q722" i="1"/>
  <c r="R722" i="1" s="1"/>
  <c r="S722" i="1" s="1"/>
  <c r="AA721" i="1"/>
  <c r="W728" i="1"/>
  <c r="O728" i="1"/>
  <c r="T726" i="1"/>
  <c r="L726" i="1"/>
  <c r="CP726" i="1"/>
  <c r="P723" i="1"/>
  <c r="X723" i="1"/>
  <c r="Y723" i="1" s="1"/>
  <c r="Z723" i="1" s="1"/>
  <c r="CR724" i="1"/>
  <c r="DQ724" i="1"/>
  <c r="CX725" i="1"/>
  <c r="H726" i="1"/>
  <c r="I726" i="1" s="1"/>
  <c r="DR723" i="1"/>
  <c r="DS723" i="1" s="1"/>
  <c r="E726" i="1"/>
  <c r="D727" i="1"/>
  <c r="G728" i="1"/>
  <c r="F729" i="1"/>
  <c r="AN244" i="1" l="1"/>
  <c r="AV244" i="1" s="1"/>
  <c r="BY724" i="1"/>
  <c r="BZ724" i="1" s="1"/>
  <c r="BW725" i="1" a="1"/>
  <c r="BW725" i="1" s="1"/>
  <c r="BX725" i="1" s="1"/>
  <c r="CB722" i="1"/>
  <c r="CG240" i="1"/>
  <c r="CM240" i="1" s="1"/>
  <c r="K726" i="1"/>
  <c r="DP726" i="1"/>
  <c r="CZ725" i="1"/>
  <c r="CV244" i="1"/>
  <c r="BC724" i="1"/>
  <c r="BA724" i="1"/>
  <c r="CQ726" i="1"/>
  <c r="V728" i="1"/>
  <c r="N728" i="1"/>
  <c r="AH728" i="1"/>
  <c r="AD728" i="1"/>
  <c r="AJ725" i="1"/>
  <c r="AK725" i="1" s="1"/>
  <c r="AL725" i="1" s="1"/>
  <c r="AF725" i="1"/>
  <c r="AG724" i="1"/>
  <c r="AB724" i="1"/>
  <c r="AC724" i="1" s="1"/>
  <c r="AE724" i="1" s="1"/>
  <c r="BK244" i="1"/>
  <c r="BG244" i="1"/>
  <c r="AM245" i="1"/>
  <c r="CY726" i="1"/>
  <c r="CW726" i="1"/>
  <c r="AI723" i="1"/>
  <c r="DA724" i="1"/>
  <c r="DB724" i="1" s="1"/>
  <c r="DC724" i="1" s="1"/>
  <c r="AZ725" i="1"/>
  <c r="U725" i="1"/>
  <c r="M725" i="1"/>
  <c r="BB725" i="1"/>
  <c r="Q723" i="1"/>
  <c r="R723" i="1" s="1"/>
  <c r="S723" i="1" s="1"/>
  <c r="AA722" i="1"/>
  <c r="W729" i="1"/>
  <c r="O729" i="1"/>
  <c r="T727" i="1"/>
  <c r="L727" i="1"/>
  <c r="CP727" i="1"/>
  <c r="P724" i="1"/>
  <c r="X724" i="1"/>
  <c r="Y724" i="1" s="1"/>
  <c r="Z724" i="1" s="1"/>
  <c r="CR725" i="1"/>
  <c r="DQ725" i="1"/>
  <c r="CX726" i="1"/>
  <c r="H727" i="1"/>
  <c r="I727" i="1" s="1"/>
  <c r="DR724" i="1"/>
  <c r="DS724" i="1" s="1"/>
  <c r="E727" i="1"/>
  <c r="D728" i="1"/>
  <c r="G729" i="1"/>
  <c r="F730" i="1"/>
  <c r="AU244" i="1" l="1"/>
  <c r="AO245" i="1"/>
  <c r="AP245" i="1"/>
  <c r="AQ245" i="1"/>
  <c r="AR245" i="1"/>
  <c r="AS245" i="1"/>
  <c r="BY725" i="1"/>
  <c r="BZ725" i="1" s="1"/>
  <c r="BW726" i="1" a="1"/>
  <c r="BW726" i="1" s="1"/>
  <c r="BX726" i="1" s="1"/>
  <c r="CB723" i="1"/>
  <c r="CK245" i="1"/>
  <c r="AW245" i="1"/>
  <c r="K727" i="1"/>
  <c r="DP727" i="1"/>
  <c r="CZ726" i="1"/>
  <c r="BC725" i="1"/>
  <c r="BA725" i="1"/>
  <c r="CQ727" i="1"/>
  <c r="V729" i="1"/>
  <c r="N729" i="1"/>
  <c r="AH729" i="1"/>
  <c r="AD729" i="1"/>
  <c r="AJ726" i="1"/>
  <c r="AK726" i="1" s="1"/>
  <c r="AL726" i="1" s="1"/>
  <c r="AF726" i="1"/>
  <c r="AB725" i="1"/>
  <c r="AC725" i="1" s="1"/>
  <c r="AE725" i="1" s="1"/>
  <c r="BQ241" i="1"/>
  <c r="BS241" i="1" s="1"/>
  <c r="CS245" i="1"/>
  <c r="CY727" i="1"/>
  <c r="CW727" i="1"/>
  <c r="AI724" i="1"/>
  <c r="DA725" i="1"/>
  <c r="DB725" i="1" s="1"/>
  <c r="DC725" i="1" s="1"/>
  <c r="AZ726" i="1"/>
  <c r="BB726" i="1"/>
  <c r="AG725" i="1"/>
  <c r="M726" i="1"/>
  <c r="U726" i="1"/>
  <c r="Q724" i="1"/>
  <c r="R724" i="1" s="1"/>
  <c r="S724" i="1" s="1"/>
  <c r="AA723" i="1"/>
  <c r="W730" i="1"/>
  <c r="O730" i="1"/>
  <c r="T728" i="1"/>
  <c r="L728" i="1"/>
  <c r="CP728" i="1"/>
  <c r="P725" i="1"/>
  <c r="X725" i="1"/>
  <c r="CR726" i="1"/>
  <c r="DQ726" i="1"/>
  <c r="CX727" i="1"/>
  <c r="H728" i="1"/>
  <c r="I728" i="1" s="1"/>
  <c r="DR725" i="1"/>
  <c r="DS725" i="1" s="1"/>
  <c r="E728" i="1"/>
  <c r="D729" i="1"/>
  <c r="G730" i="1"/>
  <c r="F731" i="1"/>
  <c r="AT245" i="1" l="1"/>
  <c r="CT245" i="1"/>
  <c r="BW727" i="1" a="1"/>
  <c r="BW727" i="1" s="1"/>
  <c r="BX727" i="1" s="1"/>
  <c r="BY726" i="1"/>
  <c r="BZ726" i="1" s="1"/>
  <c r="CB724" i="1"/>
  <c r="CF241" i="1"/>
  <c r="CJ241" i="1" s="1"/>
  <c r="CE241" i="1"/>
  <c r="CL241" i="1" s="1"/>
  <c r="CI245" i="1"/>
  <c r="BT241" i="1"/>
  <c r="CD241" i="1"/>
  <c r="CH241" i="1" s="1"/>
  <c r="K728" i="1"/>
  <c r="DP728" i="1"/>
  <c r="CZ727" i="1"/>
  <c r="BH245" i="1"/>
  <c r="BP245" i="1"/>
  <c r="BC726" i="1"/>
  <c r="BA726" i="1"/>
  <c r="CQ728" i="1"/>
  <c r="V730" i="1"/>
  <c r="N730" i="1"/>
  <c r="AH730" i="1"/>
  <c r="AD730" i="1"/>
  <c r="AJ727" i="1"/>
  <c r="AK727" i="1" s="1"/>
  <c r="AL727" i="1" s="1"/>
  <c r="AF727" i="1"/>
  <c r="AG726" i="1"/>
  <c r="AB726" i="1"/>
  <c r="AC726" i="1" s="1"/>
  <c r="AE726" i="1" s="1"/>
  <c r="CU245" i="1"/>
  <c r="BD245" i="1"/>
  <c r="BI245" i="1"/>
  <c r="BF245" i="1"/>
  <c r="BJ245" i="1"/>
  <c r="BE245" i="1"/>
  <c r="CY728" i="1"/>
  <c r="CW728" i="1"/>
  <c r="AI725" i="1"/>
  <c r="DA726" i="1"/>
  <c r="DB726" i="1" s="1"/>
  <c r="DC726" i="1" s="1"/>
  <c r="AZ727" i="1"/>
  <c r="BB727" i="1"/>
  <c r="U727" i="1"/>
  <c r="M727" i="1"/>
  <c r="Q725" i="1"/>
  <c r="R725" i="1" s="1"/>
  <c r="S725" i="1" s="1"/>
  <c r="AA724" i="1"/>
  <c r="W731" i="1"/>
  <c r="O731" i="1"/>
  <c r="T729" i="1"/>
  <c r="L729" i="1"/>
  <c r="CP729" i="1"/>
  <c r="X726" i="1"/>
  <c r="Y726" i="1" s="1"/>
  <c r="Z726" i="1" s="1"/>
  <c r="Y725" i="1"/>
  <c r="Z725" i="1" s="1"/>
  <c r="P726" i="1"/>
  <c r="CR727" i="1"/>
  <c r="DQ727" i="1"/>
  <c r="CX728" i="1"/>
  <c r="H729" i="1"/>
  <c r="I729" i="1" s="1"/>
  <c r="DR726" i="1"/>
  <c r="DS726" i="1" s="1"/>
  <c r="D730" i="1"/>
  <c r="E729" i="1"/>
  <c r="G731" i="1"/>
  <c r="F732" i="1"/>
  <c r="AN245" i="1" l="1"/>
  <c r="AU245" i="1" s="1"/>
  <c r="CV245" i="1"/>
  <c r="BY727" i="1"/>
  <c r="BZ727" i="1" s="1"/>
  <c r="BW728" i="1" a="1"/>
  <c r="BW728" i="1" s="1"/>
  <c r="BX728" i="1" s="1"/>
  <c r="DA727" i="1"/>
  <c r="DB727" i="1" s="1"/>
  <c r="DC727" i="1" s="1"/>
  <c r="CB725" i="1"/>
  <c r="CG241" i="1"/>
  <c r="CM241" i="1" s="1"/>
  <c r="K729" i="1"/>
  <c r="DP729" i="1"/>
  <c r="CZ728" i="1"/>
  <c r="BC727" i="1"/>
  <c r="BA727" i="1"/>
  <c r="CQ729" i="1"/>
  <c r="V731" i="1"/>
  <c r="N731" i="1"/>
  <c r="AH731" i="1"/>
  <c r="AD731" i="1"/>
  <c r="AJ728" i="1"/>
  <c r="AK728" i="1" s="1"/>
  <c r="AL728" i="1" s="1"/>
  <c r="AF728" i="1"/>
  <c r="AG727" i="1"/>
  <c r="AB727" i="1"/>
  <c r="AC727" i="1" s="1"/>
  <c r="AE727" i="1" s="1"/>
  <c r="AM246" i="1"/>
  <c r="BG245" i="1"/>
  <c r="BK245" i="1"/>
  <c r="CY729" i="1"/>
  <c r="CW729" i="1"/>
  <c r="AI726" i="1"/>
  <c r="AZ728" i="1"/>
  <c r="M728" i="1"/>
  <c r="U728" i="1"/>
  <c r="BB728" i="1"/>
  <c r="Q726" i="1"/>
  <c r="R726" i="1" s="1"/>
  <c r="S726" i="1" s="1"/>
  <c r="AA725" i="1"/>
  <c r="W732" i="1"/>
  <c r="O732" i="1"/>
  <c r="T730" i="1"/>
  <c r="L730" i="1"/>
  <c r="CP730" i="1"/>
  <c r="P727" i="1"/>
  <c r="X727" i="1"/>
  <c r="CR728" i="1"/>
  <c r="DQ728" i="1"/>
  <c r="CX729" i="1"/>
  <c r="H730" i="1"/>
  <c r="I730" i="1" s="1"/>
  <c r="DR727" i="1"/>
  <c r="DS727" i="1" s="1"/>
  <c r="E730" i="1"/>
  <c r="D731" i="1"/>
  <c r="G732" i="1"/>
  <c r="F733" i="1"/>
  <c r="AV245" i="1" l="1"/>
  <c r="AR246" i="1"/>
  <c r="AS246" i="1"/>
  <c r="AO246" i="1"/>
  <c r="AP246" i="1"/>
  <c r="AQ246" i="1"/>
  <c r="BY728" i="1"/>
  <c r="BZ728" i="1" s="1"/>
  <c r="BW729" i="1" a="1"/>
  <c r="BW729" i="1" s="1"/>
  <c r="BX729" i="1" s="1"/>
  <c r="CB726" i="1"/>
  <c r="CK246" i="1"/>
  <c r="AW246" i="1"/>
  <c r="K730" i="1"/>
  <c r="DP730" i="1"/>
  <c r="CZ729" i="1"/>
  <c r="BC728" i="1"/>
  <c r="BA728" i="1"/>
  <c r="CQ730" i="1"/>
  <c r="V732" i="1"/>
  <c r="N732" i="1"/>
  <c r="AH732" i="1"/>
  <c r="AD732" i="1"/>
  <c r="AJ729" i="1"/>
  <c r="AK729" i="1" s="1"/>
  <c r="AL729" i="1" s="1"/>
  <c r="AF729" i="1"/>
  <c r="AG728" i="1"/>
  <c r="AB728" i="1"/>
  <c r="AC728" i="1" s="1"/>
  <c r="AE728" i="1" s="1"/>
  <c r="CS246" i="1"/>
  <c r="BQ242" i="1"/>
  <c r="BS242" i="1" s="1"/>
  <c r="CY730" i="1"/>
  <c r="CW730" i="1"/>
  <c r="AI727" i="1"/>
  <c r="DA728" i="1"/>
  <c r="DB728" i="1" s="1"/>
  <c r="DC728" i="1" s="1"/>
  <c r="AZ729" i="1"/>
  <c r="U729" i="1"/>
  <c r="BB729" i="1"/>
  <c r="M729" i="1"/>
  <c r="Q727" i="1"/>
  <c r="R727" i="1" s="1"/>
  <c r="S727" i="1" s="1"/>
  <c r="AA726" i="1"/>
  <c r="W733" i="1"/>
  <c r="O733" i="1"/>
  <c r="T731" i="1"/>
  <c r="L731" i="1"/>
  <c r="CP731" i="1"/>
  <c r="Y727" i="1"/>
  <c r="Z727" i="1" s="1"/>
  <c r="X728" i="1"/>
  <c r="Y728" i="1" s="1"/>
  <c r="Z728" i="1" s="1"/>
  <c r="P728" i="1"/>
  <c r="DQ729" i="1"/>
  <c r="CR729" i="1"/>
  <c r="CX730" i="1"/>
  <c r="H731" i="1"/>
  <c r="I731" i="1" s="1"/>
  <c r="DR728" i="1"/>
  <c r="DS728" i="1" s="1"/>
  <c r="E731" i="1"/>
  <c r="D732" i="1"/>
  <c r="G733" i="1"/>
  <c r="F734" i="1"/>
  <c r="AT246" i="1" l="1"/>
  <c r="CT246" i="1"/>
  <c r="BY729" i="1"/>
  <c r="BZ729" i="1" s="1"/>
  <c r="BW730" i="1" a="1"/>
  <c r="BW730" i="1" s="1"/>
  <c r="BX730" i="1" s="1"/>
  <c r="CB727" i="1"/>
  <c r="CF242" i="1"/>
  <c r="CJ242" i="1" s="1"/>
  <c r="CE242" i="1"/>
  <c r="CL242" i="1" s="1"/>
  <c r="CI246" i="1"/>
  <c r="BT242" i="1"/>
  <c r="CD242" i="1"/>
  <c r="CH242" i="1" s="1"/>
  <c r="K731" i="1"/>
  <c r="DP731" i="1"/>
  <c r="CZ730" i="1"/>
  <c r="BH246" i="1"/>
  <c r="BP246" i="1"/>
  <c r="BC729" i="1"/>
  <c r="BA729" i="1"/>
  <c r="CQ731" i="1"/>
  <c r="V733" i="1"/>
  <c r="N733" i="1"/>
  <c r="AH733" i="1"/>
  <c r="AD733" i="1"/>
  <c r="DA730" i="1"/>
  <c r="DB730" i="1" s="1"/>
  <c r="AJ730" i="1"/>
  <c r="AK730" i="1" s="1"/>
  <c r="AL730" i="1" s="1"/>
  <c r="AF730" i="1"/>
  <c r="AG729" i="1"/>
  <c r="AB729" i="1"/>
  <c r="AC729" i="1" s="1"/>
  <c r="AE729" i="1" s="1"/>
  <c r="BF246" i="1"/>
  <c r="CU246" i="1"/>
  <c r="BI246" i="1"/>
  <c r="BJ246" i="1"/>
  <c r="BE246" i="1"/>
  <c r="BD246" i="1"/>
  <c r="CY731" i="1"/>
  <c r="CW731" i="1"/>
  <c r="AI728" i="1"/>
  <c r="DA729" i="1"/>
  <c r="DB729" i="1" s="1"/>
  <c r="DC729" i="1" s="1"/>
  <c r="AZ730" i="1"/>
  <c r="BB730" i="1"/>
  <c r="U730" i="1"/>
  <c r="M730" i="1"/>
  <c r="Q728" i="1"/>
  <c r="R728" i="1" s="1"/>
  <c r="S728" i="1" s="1"/>
  <c r="AA727" i="1"/>
  <c r="W734" i="1"/>
  <c r="O734" i="1"/>
  <c r="T732" i="1"/>
  <c r="L732" i="1"/>
  <c r="CP732" i="1"/>
  <c r="X729" i="1"/>
  <c r="P729" i="1"/>
  <c r="CR730" i="1"/>
  <c r="DQ730" i="1"/>
  <c r="CX731" i="1"/>
  <c r="H732" i="1"/>
  <c r="I732" i="1" s="1"/>
  <c r="DR729" i="1"/>
  <c r="DS729" i="1" s="1"/>
  <c r="E732" i="1"/>
  <c r="D733" i="1"/>
  <c r="G734" i="1"/>
  <c r="F735" i="1"/>
  <c r="AN246" i="1" l="1"/>
  <c r="AV246" i="1" s="1"/>
  <c r="CV246" i="1"/>
  <c r="BY730" i="1"/>
  <c r="BZ730" i="1" s="1"/>
  <c r="BW731" i="1" a="1"/>
  <c r="BW731" i="1" s="1"/>
  <c r="BX731" i="1" s="1"/>
  <c r="CB728" i="1"/>
  <c r="CG242" i="1"/>
  <c r="CM242" i="1" s="1"/>
  <c r="K732" i="1"/>
  <c r="DP732" i="1"/>
  <c r="CZ731" i="1"/>
  <c r="BC730" i="1"/>
  <c r="BA730" i="1"/>
  <c r="CQ732" i="1"/>
  <c r="V734" i="1"/>
  <c r="N734" i="1"/>
  <c r="AH734" i="1"/>
  <c r="AD734" i="1"/>
  <c r="DA731" i="1"/>
  <c r="DB731" i="1" s="1"/>
  <c r="DC731" i="1" s="1"/>
  <c r="AJ731" i="1"/>
  <c r="AK731" i="1" s="1"/>
  <c r="AL731" i="1" s="1"/>
  <c r="AF731" i="1"/>
  <c r="AG730" i="1"/>
  <c r="AB730" i="1"/>
  <c r="AC730" i="1" s="1"/>
  <c r="AE730" i="1" s="1"/>
  <c r="AM247" i="1"/>
  <c r="BK246" i="1"/>
  <c r="BG246" i="1"/>
  <c r="CY732" i="1"/>
  <c r="CW732" i="1"/>
  <c r="AI729" i="1"/>
  <c r="DC730" i="1"/>
  <c r="AZ731" i="1"/>
  <c r="M731" i="1"/>
  <c r="U731" i="1"/>
  <c r="BB731" i="1"/>
  <c r="Q729" i="1"/>
  <c r="R729" i="1" s="1"/>
  <c r="S729" i="1" s="1"/>
  <c r="AA728" i="1"/>
  <c r="W735" i="1"/>
  <c r="O735" i="1"/>
  <c r="T733" i="1"/>
  <c r="L733" i="1"/>
  <c r="CP733" i="1"/>
  <c r="Y729" i="1"/>
  <c r="Z729" i="1" s="1"/>
  <c r="X730" i="1"/>
  <c r="Y730" i="1" s="1"/>
  <c r="Z730" i="1" s="1"/>
  <c r="P730" i="1"/>
  <c r="CR731" i="1"/>
  <c r="DQ731" i="1"/>
  <c r="CX732" i="1"/>
  <c r="H733" i="1"/>
  <c r="I733" i="1" s="1"/>
  <c r="DR730" i="1"/>
  <c r="DS730" i="1" s="1"/>
  <c r="D734" i="1"/>
  <c r="E733" i="1"/>
  <c r="G735" i="1"/>
  <c r="F736" i="1"/>
  <c r="AU246" i="1" l="1"/>
  <c r="AO247" i="1"/>
  <c r="AP247" i="1"/>
  <c r="AR247" i="1"/>
  <c r="AS247" i="1"/>
  <c r="AQ247" i="1"/>
  <c r="CC728" i="1"/>
  <c r="CC729" i="1" s="1"/>
  <c r="CC730" i="1" s="1"/>
  <c r="CC731" i="1" s="1"/>
  <c r="CC732" i="1" s="1"/>
  <c r="CC733" i="1" s="1"/>
  <c r="CC734" i="1" s="1"/>
  <c r="CC735" i="1" s="1"/>
  <c r="BW732" i="1" a="1"/>
  <c r="BW732" i="1" s="1"/>
  <c r="BX732" i="1" s="1"/>
  <c r="BY731" i="1"/>
  <c r="BZ731" i="1" s="1"/>
  <c r="CB729" i="1"/>
  <c r="CK247" i="1"/>
  <c r="AW247" i="1"/>
  <c r="K733" i="1"/>
  <c r="DP733" i="1"/>
  <c r="CZ732" i="1"/>
  <c r="BC731" i="1"/>
  <c r="BA731" i="1"/>
  <c r="CQ733" i="1"/>
  <c r="V735" i="1"/>
  <c r="N735" i="1"/>
  <c r="AH735" i="1"/>
  <c r="AD735" i="1"/>
  <c r="AJ732" i="1"/>
  <c r="AK732" i="1" s="1"/>
  <c r="AL732" i="1" s="1"/>
  <c r="AF732" i="1"/>
  <c r="AG731" i="1"/>
  <c r="AB731" i="1"/>
  <c r="AC731" i="1" s="1"/>
  <c r="AE731" i="1" s="1"/>
  <c r="CS247" i="1"/>
  <c r="BQ243" i="1"/>
  <c r="BS243" i="1" s="1"/>
  <c r="CY733" i="1"/>
  <c r="CW733" i="1"/>
  <c r="AI730" i="1"/>
  <c r="AZ732" i="1"/>
  <c r="BB732" i="1"/>
  <c r="M732" i="1"/>
  <c r="U732" i="1"/>
  <c r="Q730" i="1"/>
  <c r="R730" i="1" s="1"/>
  <c r="S730" i="1" s="1"/>
  <c r="AA729" i="1"/>
  <c r="W736" i="1"/>
  <c r="O736" i="1"/>
  <c r="T734" i="1"/>
  <c r="L734" i="1"/>
  <c r="CP734" i="1"/>
  <c r="X731" i="1"/>
  <c r="Y731" i="1" s="1"/>
  <c r="Z731" i="1" s="1"/>
  <c r="P731" i="1"/>
  <c r="CR732" i="1"/>
  <c r="DQ732" i="1"/>
  <c r="CX733" i="1"/>
  <c r="H734" i="1"/>
  <c r="I734" i="1" s="1"/>
  <c r="DR731" i="1"/>
  <c r="DS731" i="1" s="1"/>
  <c r="D735" i="1"/>
  <c r="E734" i="1"/>
  <c r="G736" i="1"/>
  <c r="F737" i="1"/>
  <c r="AT247" i="1" l="1"/>
  <c r="CC736" i="1"/>
  <c r="BY732" i="1"/>
  <c r="BZ732" i="1" s="1"/>
  <c r="DA732" i="1"/>
  <c r="DB732" i="1" s="1"/>
  <c r="DC732" i="1" s="1"/>
  <c r="BW733" i="1" a="1"/>
  <c r="BW733" i="1" s="1"/>
  <c r="BX733" i="1" s="1"/>
  <c r="CB730" i="1"/>
  <c r="CI247" i="1"/>
  <c r="CF243" i="1"/>
  <c r="CJ243" i="1" s="1"/>
  <c r="CE243" i="1"/>
  <c r="CL243" i="1" s="1"/>
  <c r="BT243" i="1"/>
  <c r="CD243" i="1"/>
  <c r="CH243" i="1" s="1"/>
  <c r="K734" i="1"/>
  <c r="DP734" i="1"/>
  <c r="CZ733" i="1"/>
  <c r="BP247" i="1"/>
  <c r="BC732" i="1"/>
  <c r="BA732" i="1"/>
  <c r="CQ734" i="1"/>
  <c r="V736" i="1"/>
  <c r="N736" i="1"/>
  <c r="AH736" i="1"/>
  <c r="AD736" i="1"/>
  <c r="AJ733" i="1"/>
  <c r="AK733" i="1" s="1"/>
  <c r="AL733" i="1" s="1"/>
  <c r="AF733" i="1"/>
  <c r="AG732" i="1"/>
  <c r="AB732" i="1"/>
  <c r="AC732" i="1" s="1"/>
  <c r="AE732" i="1" s="1"/>
  <c r="BH247" i="1"/>
  <c r="BF247" i="1"/>
  <c r="BE247" i="1"/>
  <c r="CU247" i="1"/>
  <c r="BD247" i="1"/>
  <c r="CT247" i="1"/>
  <c r="BJ247" i="1"/>
  <c r="BI247" i="1"/>
  <c r="CY734" i="1"/>
  <c r="CW734" i="1"/>
  <c r="AI731" i="1"/>
  <c r="AZ733" i="1"/>
  <c r="BB733" i="1"/>
  <c r="M733" i="1"/>
  <c r="U733" i="1"/>
  <c r="Q731" i="1"/>
  <c r="R731" i="1" s="1"/>
  <c r="S731" i="1" s="1"/>
  <c r="AA730" i="1"/>
  <c r="W737" i="1"/>
  <c r="O737" i="1"/>
  <c r="T735" i="1"/>
  <c r="L735" i="1"/>
  <c r="CP735" i="1"/>
  <c r="X732" i="1"/>
  <c r="P732" i="1"/>
  <c r="DQ733" i="1"/>
  <c r="CR733" i="1"/>
  <c r="CX734" i="1"/>
  <c r="H735" i="1"/>
  <c r="I735" i="1" s="1"/>
  <c r="DR732" i="1"/>
  <c r="DS732" i="1" s="1"/>
  <c r="E735" i="1"/>
  <c r="D736" i="1"/>
  <c r="G737" i="1"/>
  <c r="F738" i="1"/>
  <c r="AN247" i="1" l="1"/>
  <c r="AV247" i="1" s="1"/>
  <c r="CC737" i="1"/>
  <c r="BY733" i="1"/>
  <c r="BZ733" i="1" s="1"/>
  <c r="BW734" i="1" a="1"/>
  <c r="BW734" i="1" s="1"/>
  <c r="BX734" i="1" s="1"/>
  <c r="CB731" i="1"/>
  <c r="CG243" i="1"/>
  <c r="CM243" i="1" s="1"/>
  <c r="K735" i="1"/>
  <c r="DP735" i="1"/>
  <c r="CZ734" i="1"/>
  <c r="BC733" i="1"/>
  <c r="BA733" i="1"/>
  <c r="CQ735" i="1"/>
  <c r="V737" i="1"/>
  <c r="N737" i="1"/>
  <c r="AH737" i="1"/>
  <c r="AD737" i="1"/>
  <c r="AJ734" i="1"/>
  <c r="AK734" i="1" s="1"/>
  <c r="AL734" i="1" s="1"/>
  <c r="AF734" i="1"/>
  <c r="AG733" i="1"/>
  <c r="AB733" i="1"/>
  <c r="AC733" i="1" s="1"/>
  <c r="AE733" i="1" s="1"/>
  <c r="CV247" i="1"/>
  <c r="BG247" i="1"/>
  <c r="AM248" i="1"/>
  <c r="BK247" i="1"/>
  <c r="CY735" i="1"/>
  <c r="CW735" i="1"/>
  <c r="AI732" i="1"/>
  <c r="DA733" i="1"/>
  <c r="DB733" i="1" s="1"/>
  <c r="DC733" i="1" s="1"/>
  <c r="AZ734" i="1"/>
  <c r="BB734" i="1"/>
  <c r="M734" i="1"/>
  <c r="U734" i="1"/>
  <c r="Q732" i="1"/>
  <c r="R732" i="1" s="1"/>
  <c r="S732" i="1" s="1"/>
  <c r="AA731" i="1"/>
  <c r="W738" i="1"/>
  <c r="O738" i="1"/>
  <c r="T736" i="1"/>
  <c r="L736" i="1"/>
  <c r="CP736" i="1"/>
  <c r="Y732" i="1"/>
  <c r="Z732" i="1" s="1"/>
  <c r="P733" i="1"/>
  <c r="X733" i="1"/>
  <c r="Y733" i="1" s="1"/>
  <c r="Z733" i="1" s="1"/>
  <c r="CR734" i="1"/>
  <c r="DQ734" i="1"/>
  <c r="CX735" i="1"/>
  <c r="H736" i="1"/>
  <c r="I736" i="1" s="1"/>
  <c r="DR733" i="1"/>
  <c r="DS733" i="1" s="1"/>
  <c r="D737" i="1"/>
  <c r="E736" i="1"/>
  <c r="G738" i="1"/>
  <c r="F739" i="1"/>
  <c r="AU247" i="1" l="1"/>
  <c r="AP248" i="1"/>
  <c r="AQ248" i="1"/>
  <c r="AR248" i="1"/>
  <c r="AS248" i="1"/>
  <c r="AO248" i="1"/>
  <c r="CC738" i="1"/>
  <c r="BY734" i="1"/>
  <c r="BZ734" i="1" s="1"/>
  <c r="BW735" i="1" a="1"/>
  <c r="BW735" i="1" s="1"/>
  <c r="BX735" i="1" s="1"/>
  <c r="CB732" i="1"/>
  <c r="CK248" i="1"/>
  <c r="AW248" i="1"/>
  <c r="K736" i="1"/>
  <c r="DP736" i="1"/>
  <c r="CZ735" i="1"/>
  <c r="BC734" i="1"/>
  <c r="BA734" i="1"/>
  <c r="CQ736" i="1"/>
  <c r="V738" i="1"/>
  <c r="N738" i="1"/>
  <c r="AH738" i="1"/>
  <c r="AD738" i="1"/>
  <c r="AJ735" i="1"/>
  <c r="AK735" i="1" s="1"/>
  <c r="AL735" i="1" s="1"/>
  <c r="AF735" i="1"/>
  <c r="AG734" i="1"/>
  <c r="AB734" i="1"/>
  <c r="AC734" i="1" s="1"/>
  <c r="AE734" i="1" s="1"/>
  <c r="BQ244" i="1"/>
  <c r="BS244" i="1" s="1"/>
  <c r="CS248" i="1"/>
  <c r="CY736" i="1"/>
  <c r="CW736" i="1"/>
  <c r="AI733" i="1"/>
  <c r="DA734" i="1"/>
  <c r="DB734" i="1" s="1"/>
  <c r="DC734" i="1" s="1"/>
  <c r="AZ735" i="1"/>
  <c r="M735" i="1"/>
  <c r="U735" i="1"/>
  <c r="BB735" i="1"/>
  <c r="Q733" i="1"/>
  <c r="R733" i="1" s="1"/>
  <c r="S733" i="1" s="1"/>
  <c r="AA732" i="1"/>
  <c r="W739" i="1"/>
  <c r="O739" i="1"/>
  <c r="T737" i="1"/>
  <c r="L737" i="1"/>
  <c r="CP737" i="1"/>
  <c r="X734" i="1"/>
  <c r="Y734" i="1" s="1"/>
  <c r="Z734" i="1" s="1"/>
  <c r="P734" i="1"/>
  <c r="DQ735" i="1"/>
  <c r="CR735" i="1"/>
  <c r="CX736" i="1"/>
  <c r="H737" i="1"/>
  <c r="I737" i="1" s="1"/>
  <c r="DR734" i="1"/>
  <c r="DS734" i="1" s="1"/>
  <c r="E737" i="1"/>
  <c r="D738" i="1"/>
  <c r="G739" i="1"/>
  <c r="F740" i="1"/>
  <c r="AT248" i="1" l="1"/>
  <c r="BE248" i="1"/>
  <c r="CC739" i="1"/>
  <c r="BY735" i="1"/>
  <c r="BZ735" i="1" s="1"/>
  <c r="BW736" i="1" a="1"/>
  <c r="BW736" i="1" s="1"/>
  <c r="BX736" i="1" s="1"/>
  <c r="CB733" i="1"/>
  <c r="CF244" i="1"/>
  <c r="CJ244" i="1" s="1"/>
  <c r="CE244" i="1"/>
  <c r="CL244" i="1" s="1"/>
  <c r="CI248" i="1"/>
  <c r="CD244" i="1"/>
  <c r="CH244" i="1" s="1"/>
  <c r="K737" i="1"/>
  <c r="DP737" i="1"/>
  <c r="CZ736" i="1"/>
  <c r="BJ248" i="1"/>
  <c r="BP248" i="1"/>
  <c r="BC735" i="1"/>
  <c r="BA735" i="1"/>
  <c r="CQ737" i="1"/>
  <c r="V739" i="1"/>
  <c r="N739" i="1"/>
  <c r="AH739" i="1"/>
  <c r="AD739" i="1"/>
  <c r="AJ736" i="1"/>
  <c r="AK736" i="1" s="1"/>
  <c r="AL736" i="1" s="1"/>
  <c r="AF736" i="1"/>
  <c r="AG735" i="1"/>
  <c r="AB735" i="1"/>
  <c r="AC735" i="1" s="1"/>
  <c r="AE735" i="1" s="1"/>
  <c r="BF248" i="1"/>
  <c r="CT248" i="1"/>
  <c r="BD248" i="1"/>
  <c r="BT244" i="1"/>
  <c r="CU248" i="1"/>
  <c r="BH248" i="1"/>
  <c r="BI248" i="1"/>
  <c r="CY737" i="1"/>
  <c r="CW737" i="1"/>
  <c r="AI734" i="1"/>
  <c r="DA735" i="1"/>
  <c r="DB735" i="1" s="1"/>
  <c r="DC735" i="1" s="1"/>
  <c r="AZ736" i="1"/>
  <c r="U736" i="1"/>
  <c r="BB736" i="1"/>
  <c r="M736" i="1"/>
  <c r="Q734" i="1"/>
  <c r="R734" i="1" s="1"/>
  <c r="S734" i="1" s="1"/>
  <c r="AA733" i="1"/>
  <c r="W740" i="1"/>
  <c r="O740" i="1"/>
  <c r="T738" i="1"/>
  <c r="L738" i="1"/>
  <c r="CP738" i="1"/>
  <c r="P735" i="1"/>
  <c r="X735" i="1"/>
  <c r="CR736" i="1"/>
  <c r="DQ736" i="1"/>
  <c r="CX737" i="1"/>
  <c r="H738" i="1"/>
  <c r="I738" i="1" s="1"/>
  <c r="DR735" i="1"/>
  <c r="DS735" i="1" s="1"/>
  <c r="E738" i="1"/>
  <c r="D739" i="1"/>
  <c r="G740" i="1"/>
  <c r="F741" i="1"/>
  <c r="AN248" i="1" l="1"/>
  <c r="AV248" i="1" s="1"/>
  <c r="BY736" i="1"/>
  <c r="BZ736" i="1" s="1"/>
  <c r="DA736" i="1"/>
  <c r="DB736" i="1" s="1"/>
  <c r="DC736" i="1" s="1"/>
  <c r="BW737" i="1" a="1"/>
  <c r="BW737" i="1" s="1"/>
  <c r="BX737" i="1" s="1"/>
  <c r="CB734" i="1"/>
  <c r="CG244" i="1"/>
  <c r="CM244" i="1" s="1"/>
  <c r="K738" i="1"/>
  <c r="DP738" i="1"/>
  <c r="CZ737" i="1"/>
  <c r="BC736" i="1"/>
  <c r="BA736" i="1"/>
  <c r="CQ738" i="1"/>
  <c r="V740" i="1"/>
  <c r="N740" i="1"/>
  <c r="AH740" i="1"/>
  <c r="AD740" i="1"/>
  <c r="AJ737" i="1"/>
  <c r="AK737" i="1" s="1"/>
  <c r="AL737" i="1" s="1"/>
  <c r="AF737" i="1"/>
  <c r="AG736" i="1"/>
  <c r="AB736" i="1"/>
  <c r="AC736" i="1" s="1"/>
  <c r="AE736" i="1" s="1"/>
  <c r="BG248" i="1"/>
  <c r="CV248" i="1"/>
  <c r="AM249" i="1"/>
  <c r="BK248" i="1"/>
  <c r="CY738" i="1"/>
  <c r="CW738" i="1"/>
  <c r="AI735" i="1"/>
  <c r="AZ737" i="1"/>
  <c r="M737" i="1"/>
  <c r="BB737" i="1"/>
  <c r="U737" i="1"/>
  <c r="Q735" i="1"/>
  <c r="R735" i="1" s="1"/>
  <c r="S735" i="1" s="1"/>
  <c r="AA734" i="1"/>
  <c r="W741" i="1"/>
  <c r="O741" i="1"/>
  <c r="T739" i="1"/>
  <c r="L739" i="1"/>
  <c r="CP739" i="1"/>
  <c r="Y735" i="1"/>
  <c r="Z735" i="1" s="1"/>
  <c r="P736" i="1"/>
  <c r="X736" i="1"/>
  <c r="Y736" i="1" s="1"/>
  <c r="Z736" i="1" s="1"/>
  <c r="DQ737" i="1"/>
  <c r="CR737" i="1"/>
  <c r="CX738" i="1"/>
  <c r="H739" i="1"/>
  <c r="I739" i="1" s="1"/>
  <c r="DR736" i="1"/>
  <c r="DS736" i="1" s="1"/>
  <c r="D740" i="1"/>
  <c r="E739" i="1"/>
  <c r="G741" i="1"/>
  <c r="F742" i="1"/>
  <c r="AU248" i="1" l="1"/>
  <c r="AS249" i="1"/>
  <c r="AP249" i="1"/>
  <c r="AQ249" i="1"/>
  <c r="AO249" i="1"/>
  <c r="BD249" i="1" s="1"/>
  <c r="AR249" i="1"/>
  <c r="BY737" i="1"/>
  <c r="BZ737" i="1" s="1"/>
  <c r="BW738" i="1" a="1"/>
  <c r="BW738" i="1" s="1"/>
  <c r="BX738" i="1" s="1"/>
  <c r="CB735" i="1"/>
  <c r="CK249" i="1"/>
  <c r="AW249" i="1"/>
  <c r="K739" i="1"/>
  <c r="DP739" i="1"/>
  <c r="CZ738" i="1"/>
  <c r="BC737" i="1"/>
  <c r="BA737" i="1"/>
  <c r="CQ739" i="1"/>
  <c r="V741" i="1"/>
  <c r="N741" i="1"/>
  <c r="AH741" i="1"/>
  <c r="AD741" i="1"/>
  <c r="AJ738" i="1"/>
  <c r="AK738" i="1" s="1"/>
  <c r="AL738" i="1" s="1"/>
  <c r="AF738" i="1"/>
  <c r="AG737" i="1"/>
  <c r="AB737" i="1"/>
  <c r="AC737" i="1" s="1"/>
  <c r="AE737" i="1" s="1"/>
  <c r="BQ245" i="1"/>
  <c r="BS245" i="1" s="1"/>
  <c r="CS249" i="1"/>
  <c r="CY739" i="1"/>
  <c r="CW739" i="1"/>
  <c r="AI736" i="1"/>
  <c r="DA737" i="1"/>
  <c r="DB737" i="1" s="1"/>
  <c r="DC737" i="1" s="1"/>
  <c r="AZ738" i="1"/>
  <c r="U738" i="1"/>
  <c r="BB738" i="1"/>
  <c r="Q736" i="1"/>
  <c r="R736" i="1" s="1"/>
  <c r="S736" i="1" s="1"/>
  <c r="AA735" i="1"/>
  <c r="W742" i="1"/>
  <c r="O742" i="1"/>
  <c r="T740" i="1"/>
  <c r="L740" i="1"/>
  <c r="CP740" i="1"/>
  <c r="M738" i="1"/>
  <c r="P737" i="1"/>
  <c r="X737" i="1"/>
  <c r="CR738" i="1"/>
  <c r="DQ738" i="1"/>
  <c r="CX739" i="1"/>
  <c r="H740" i="1"/>
  <c r="I740" i="1" s="1"/>
  <c r="DR737" i="1"/>
  <c r="DS737" i="1" s="1"/>
  <c r="E740" i="1"/>
  <c r="D741" i="1"/>
  <c r="G742" i="1"/>
  <c r="F743" i="1"/>
  <c r="AT249" i="1" l="1"/>
  <c r="BY738" i="1"/>
  <c r="BZ738" i="1" s="1"/>
  <c r="BW739" i="1" a="1"/>
  <c r="BW739" i="1" s="1"/>
  <c r="BX739" i="1" s="1"/>
  <c r="CB736" i="1"/>
  <c r="CF245" i="1"/>
  <c r="CJ245" i="1" s="1"/>
  <c r="CE245" i="1"/>
  <c r="CL245" i="1" s="1"/>
  <c r="CI249" i="1"/>
  <c r="CD245" i="1"/>
  <c r="CH245" i="1" s="1"/>
  <c r="K740" i="1"/>
  <c r="DP740" i="1"/>
  <c r="CZ739" i="1"/>
  <c r="BJ249" i="1"/>
  <c r="BP249" i="1"/>
  <c r="BC738" i="1"/>
  <c r="BA738" i="1"/>
  <c r="CQ740" i="1"/>
  <c r="V742" i="1"/>
  <c r="N742" i="1"/>
  <c r="AD742" i="1"/>
  <c r="AH742" i="1"/>
  <c r="AJ739" i="1"/>
  <c r="AK739" i="1" s="1"/>
  <c r="AL739" i="1" s="1"/>
  <c r="AF739" i="1"/>
  <c r="AG738" i="1"/>
  <c r="AB738" i="1"/>
  <c r="AC738" i="1" s="1"/>
  <c r="AE738" i="1" s="1"/>
  <c r="BT245" i="1"/>
  <c r="CU249" i="1"/>
  <c r="CT249" i="1"/>
  <c r="BE249" i="1"/>
  <c r="BI249" i="1"/>
  <c r="BF249" i="1"/>
  <c r="BH249" i="1"/>
  <c r="CY740" i="1"/>
  <c r="CW740" i="1"/>
  <c r="AI737" i="1"/>
  <c r="DA738" i="1"/>
  <c r="DB738" i="1" s="1"/>
  <c r="DC738" i="1" s="1"/>
  <c r="AZ739" i="1"/>
  <c r="U739" i="1"/>
  <c r="BB739" i="1"/>
  <c r="M739" i="1"/>
  <c r="Q737" i="1"/>
  <c r="R737" i="1" s="1"/>
  <c r="S737" i="1" s="1"/>
  <c r="AA736" i="1"/>
  <c r="W743" i="1"/>
  <c r="O743" i="1"/>
  <c r="T741" i="1"/>
  <c r="L741" i="1"/>
  <c r="P738" i="1"/>
  <c r="CP741" i="1"/>
  <c r="Y737" i="1"/>
  <c r="Z737" i="1" s="1"/>
  <c r="X738" i="1"/>
  <c r="CR739" i="1"/>
  <c r="DQ739" i="1"/>
  <c r="CX740" i="1"/>
  <c r="H741" i="1"/>
  <c r="I741" i="1" s="1"/>
  <c r="DR738" i="1"/>
  <c r="DS738" i="1" s="1"/>
  <c r="E741" i="1"/>
  <c r="D742" i="1"/>
  <c r="G743" i="1"/>
  <c r="F744" i="1"/>
  <c r="AN249" i="1" l="1"/>
  <c r="AU249" i="1" s="1"/>
  <c r="BY739" i="1"/>
  <c r="BZ739" i="1" s="1"/>
  <c r="DA739" i="1"/>
  <c r="DB739" i="1" s="1"/>
  <c r="DC739" i="1" s="1"/>
  <c r="BW740" i="1" a="1"/>
  <c r="BW740" i="1" s="1"/>
  <c r="BX740" i="1" s="1"/>
  <c r="DA740" i="1"/>
  <c r="DB740" i="1" s="1"/>
  <c r="CB737" i="1"/>
  <c r="CG245" i="1"/>
  <c r="CM245" i="1" s="1"/>
  <c r="K741" i="1"/>
  <c r="DP741" i="1"/>
  <c r="CZ740" i="1"/>
  <c r="BC739" i="1"/>
  <c r="BA739" i="1"/>
  <c r="CQ741" i="1"/>
  <c r="V743" i="1"/>
  <c r="N743" i="1"/>
  <c r="AD743" i="1"/>
  <c r="AH743" i="1"/>
  <c r="AJ740" i="1"/>
  <c r="AK740" i="1" s="1"/>
  <c r="AL740" i="1" s="1"/>
  <c r="AF740" i="1"/>
  <c r="AG739" i="1"/>
  <c r="AB739" i="1"/>
  <c r="AC739" i="1" s="1"/>
  <c r="AE739" i="1" s="1"/>
  <c r="CV249" i="1"/>
  <c r="BK249" i="1"/>
  <c r="BG249" i="1"/>
  <c r="AM250" i="1"/>
  <c r="CY741" i="1"/>
  <c r="CW741" i="1"/>
  <c r="AI738" i="1"/>
  <c r="AZ740" i="1"/>
  <c r="BB740" i="1"/>
  <c r="M740" i="1"/>
  <c r="Q738" i="1"/>
  <c r="R738" i="1" s="1"/>
  <c r="S738" i="1" s="1"/>
  <c r="AA737" i="1"/>
  <c r="W744" i="1"/>
  <c r="O744" i="1"/>
  <c r="T742" i="1"/>
  <c r="L742" i="1"/>
  <c r="U740" i="1"/>
  <c r="X740" i="1" s="1"/>
  <c r="CP742" i="1"/>
  <c r="X739" i="1"/>
  <c r="Y739" i="1" s="1"/>
  <c r="Z739" i="1" s="1"/>
  <c r="Y738" i="1"/>
  <c r="Z738" i="1" s="1"/>
  <c r="P739" i="1"/>
  <c r="CR740" i="1"/>
  <c r="DQ740" i="1"/>
  <c r="CX741" i="1"/>
  <c r="H742" i="1"/>
  <c r="I742" i="1" s="1"/>
  <c r="DR739" i="1"/>
  <c r="DS739" i="1" s="1"/>
  <c r="E742" i="1"/>
  <c r="D743" i="1"/>
  <c r="G744" i="1"/>
  <c r="F745" i="1"/>
  <c r="AV249" i="1" l="1"/>
  <c r="AO250" i="1"/>
  <c r="AP250" i="1"/>
  <c r="AQ250" i="1"/>
  <c r="AS250" i="1"/>
  <c r="AR250" i="1"/>
  <c r="DC740" i="1"/>
  <c r="BY740" i="1"/>
  <c r="BZ740" i="1" s="1"/>
  <c r="BW741" i="1" a="1"/>
  <c r="BW741" i="1" s="1"/>
  <c r="BX741" i="1" s="1"/>
  <c r="CB738" i="1"/>
  <c r="CK250" i="1"/>
  <c r="AW250" i="1"/>
  <c r="K742" i="1"/>
  <c r="DP742" i="1"/>
  <c r="CZ741" i="1"/>
  <c r="BC740" i="1"/>
  <c r="BA740" i="1"/>
  <c r="CQ742" i="1"/>
  <c r="V744" i="1"/>
  <c r="N744" i="1"/>
  <c r="AH744" i="1"/>
  <c r="AD744" i="1"/>
  <c r="AJ741" i="1"/>
  <c r="AK741" i="1" s="1"/>
  <c r="AL741" i="1" s="1"/>
  <c r="AF741" i="1"/>
  <c r="AG740" i="1"/>
  <c r="AB740" i="1"/>
  <c r="AC740" i="1" s="1"/>
  <c r="AE740" i="1" s="1"/>
  <c r="CS250" i="1"/>
  <c r="BQ246" i="1"/>
  <c r="BS246" i="1" s="1"/>
  <c r="CY742" i="1"/>
  <c r="CW742" i="1"/>
  <c r="AI739" i="1"/>
  <c r="AZ741" i="1"/>
  <c r="BB741" i="1"/>
  <c r="M741" i="1"/>
  <c r="U741" i="1"/>
  <c r="Q739" i="1"/>
  <c r="R739" i="1" s="1"/>
  <c r="S739" i="1" s="1"/>
  <c r="AA738" i="1"/>
  <c r="W745" i="1"/>
  <c r="O745" i="1"/>
  <c r="T743" i="1"/>
  <c r="L743" i="1"/>
  <c r="CP743" i="1"/>
  <c r="P740" i="1"/>
  <c r="CR741" i="1"/>
  <c r="Y740" i="1"/>
  <c r="Z740" i="1" s="1"/>
  <c r="DQ741" i="1"/>
  <c r="CX742" i="1"/>
  <c r="H743" i="1"/>
  <c r="I743" i="1" s="1"/>
  <c r="DR740" i="1"/>
  <c r="DS740" i="1" s="1"/>
  <c r="D744" i="1"/>
  <c r="E743" i="1"/>
  <c r="G745" i="1"/>
  <c r="F746" i="1"/>
  <c r="AT250" i="1" l="1"/>
  <c r="BY741" i="1"/>
  <c r="BZ741" i="1" s="1"/>
  <c r="BW742" i="1" a="1"/>
  <c r="BW742" i="1" s="1"/>
  <c r="BX742" i="1" s="1"/>
  <c r="CB739" i="1"/>
  <c r="CF246" i="1"/>
  <c r="CJ246" i="1" s="1"/>
  <c r="CE246" i="1"/>
  <c r="CL246" i="1" s="1"/>
  <c r="CI250" i="1"/>
  <c r="BT246" i="1"/>
  <c r="CD246" i="1"/>
  <c r="CH246" i="1" s="1"/>
  <c r="K743" i="1"/>
  <c r="DP743" i="1"/>
  <c r="CZ742" i="1"/>
  <c r="BP250" i="1"/>
  <c r="BC741" i="1"/>
  <c r="BA741" i="1"/>
  <c r="CQ743" i="1"/>
  <c r="V745" i="1"/>
  <c r="N745" i="1"/>
  <c r="AH745" i="1"/>
  <c r="AD745" i="1"/>
  <c r="AJ742" i="1"/>
  <c r="AK742" i="1" s="1"/>
  <c r="AL742" i="1" s="1"/>
  <c r="AF742" i="1"/>
  <c r="AB741" i="1"/>
  <c r="AC741" i="1" s="1"/>
  <c r="AE741" i="1" s="1"/>
  <c r="BF250" i="1"/>
  <c r="BE250" i="1"/>
  <c r="CU250" i="1"/>
  <c r="BJ250" i="1"/>
  <c r="BI250" i="1"/>
  <c r="CT250" i="1"/>
  <c r="BD250" i="1"/>
  <c r="BH250" i="1"/>
  <c r="CY743" i="1"/>
  <c r="CW743" i="1"/>
  <c r="AI740" i="1"/>
  <c r="DA741" i="1"/>
  <c r="DB741" i="1" s="1"/>
  <c r="DC741" i="1" s="1"/>
  <c r="AZ742" i="1"/>
  <c r="U742" i="1"/>
  <c r="AG741" i="1"/>
  <c r="BB742" i="1"/>
  <c r="M742" i="1"/>
  <c r="Q740" i="1"/>
  <c r="R740" i="1" s="1"/>
  <c r="S740" i="1" s="1"/>
  <c r="AA739" i="1"/>
  <c r="W746" i="1"/>
  <c r="O746" i="1"/>
  <c r="T744" i="1"/>
  <c r="L744" i="1"/>
  <c r="CP744" i="1"/>
  <c r="X741" i="1"/>
  <c r="Y741" i="1" s="1"/>
  <c r="Z741" i="1" s="1"/>
  <c r="P741" i="1"/>
  <c r="CR742" i="1"/>
  <c r="DQ742" i="1"/>
  <c r="CX743" i="1"/>
  <c r="H744" i="1"/>
  <c r="I744" i="1" s="1"/>
  <c r="DR741" i="1"/>
  <c r="DS741" i="1" s="1"/>
  <c r="D745" i="1"/>
  <c r="E744" i="1"/>
  <c r="G746" i="1"/>
  <c r="F747" i="1"/>
  <c r="AN250" i="1" l="1"/>
  <c r="AV250" i="1" s="1"/>
  <c r="BY742" i="1"/>
  <c r="BZ742" i="1" s="1"/>
  <c r="BW743" i="1" a="1"/>
  <c r="BW743" i="1" s="1"/>
  <c r="BX743" i="1" s="1"/>
  <c r="CB740" i="1"/>
  <c r="CG246" i="1"/>
  <c r="CM246" i="1" s="1"/>
  <c r="K744" i="1"/>
  <c r="DP744" i="1"/>
  <c r="CZ743" i="1"/>
  <c r="BC742" i="1"/>
  <c r="BA742" i="1"/>
  <c r="CQ744" i="1"/>
  <c r="V746" i="1"/>
  <c r="N746" i="1"/>
  <c r="AD746" i="1"/>
  <c r="AH746" i="1"/>
  <c r="AJ743" i="1"/>
  <c r="AK743" i="1" s="1"/>
  <c r="AL743" i="1" s="1"/>
  <c r="AF743" i="1"/>
  <c r="AG742" i="1"/>
  <c r="AB742" i="1"/>
  <c r="AC742" i="1" s="1"/>
  <c r="AE742" i="1" s="1"/>
  <c r="CV250" i="1"/>
  <c r="BG250" i="1"/>
  <c r="BK250" i="1"/>
  <c r="AM251" i="1"/>
  <c r="CY744" i="1"/>
  <c r="CW744" i="1"/>
  <c r="AI741" i="1"/>
  <c r="DA742" i="1"/>
  <c r="DB742" i="1" s="1"/>
  <c r="DC742" i="1" s="1"/>
  <c r="AZ743" i="1"/>
  <c r="BB743" i="1"/>
  <c r="M743" i="1"/>
  <c r="U743" i="1"/>
  <c r="Q741" i="1"/>
  <c r="R741" i="1" s="1"/>
  <c r="S741" i="1" s="1"/>
  <c r="AA740" i="1"/>
  <c r="W747" i="1"/>
  <c r="O747" i="1"/>
  <c r="T745" i="1"/>
  <c r="L745" i="1"/>
  <c r="CP745" i="1"/>
  <c r="X742" i="1"/>
  <c r="Y742" i="1" s="1"/>
  <c r="Z742" i="1" s="1"/>
  <c r="P742" i="1"/>
  <c r="CR743" i="1"/>
  <c r="DQ743" i="1"/>
  <c r="CX744" i="1"/>
  <c r="H745" i="1"/>
  <c r="I745" i="1" s="1"/>
  <c r="DR742" i="1"/>
  <c r="DS742" i="1" s="1"/>
  <c r="E745" i="1"/>
  <c r="D746" i="1"/>
  <c r="G747" i="1"/>
  <c r="F748" i="1"/>
  <c r="AU250" i="1" l="1"/>
  <c r="AQ251" i="1"/>
  <c r="AR251" i="1"/>
  <c r="AS251" i="1"/>
  <c r="AO251" i="1"/>
  <c r="AP251" i="1"/>
  <c r="CC740" i="1"/>
  <c r="CC741" i="1" s="1"/>
  <c r="CC742" i="1" s="1"/>
  <c r="CC743" i="1" s="1"/>
  <c r="CC744" i="1" s="1"/>
  <c r="CC745" i="1" s="1"/>
  <c r="CC746" i="1" s="1"/>
  <c r="CC747" i="1" s="1"/>
  <c r="BY743" i="1"/>
  <c r="BZ743" i="1" s="1"/>
  <c r="DA743" i="1"/>
  <c r="DB743" i="1" s="1"/>
  <c r="DC743" i="1" s="1"/>
  <c r="BW744" i="1" a="1"/>
  <c r="BW744" i="1" s="1"/>
  <c r="BX744" i="1" s="1"/>
  <c r="DA744" i="1"/>
  <c r="DB744" i="1" s="1"/>
  <c r="CB741" i="1"/>
  <c r="CK251" i="1"/>
  <c r="AW251" i="1"/>
  <c r="K745" i="1"/>
  <c r="DP745" i="1"/>
  <c r="CZ744" i="1"/>
  <c r="BC743" i="1"/>
  <c r="BA743" i="1"/>
  <c r="CS251" i="1"/>
  <c r="CQ745" i="1"/>
  <c r="V747" i="1"/>
  <c r="N747" i="1"/>
  <c r="AH747" i="1"/>
  <c r="AD747" i="1"/>
  <c r="AJ744" i="1"/>
  <c r="AK744" i="1" s="1"/>
  <c r="AL744" i="1" s="1"/>
  <c r="AF744" i="1"/>
  <c r="AG743" i="1"/>
  <c r="AB743" i="1"/>
  <c r="AC743" i="1" s="1"/>
  <c r="AE743" i="1" s="1"/>
  <c r="BQ247" i="1"/>
  <c r="BS247" i="1" s="1"/>
  <c r="CY745" i="1"/>
  <c r="CW745" i="1"/>
  <c r="AI742" i="1"/>
  <c r="AZ744" i="1"/>
  <c r="BB744" i="1"/>
  <c r="M744" i="1"/>
  <c r="U744" i="1"/>
  <c r="Q742" i="1"/>
  <c r="R742" i="1" s="1"/>
  <c r="S742" i="1" s="1"/>
  <c r="AA741" i="1"/>
  <c r="W748" i="1"/>
  <c r="O748" i="1"/>
  <c r="T746" i="1"/>
  <c r="L746" i="1"/>
  <c r="CP746" i="1"/>
  <c r="X743" i="1"/>
  <c r="Y743" i="1" s="1"/>
  <c r="Z743" i="1" s="1"/>
  <c r="P743" i="1"/>
  <c r="CR744" i="1"/>
  <c r="DQ744" i="1"/>
  <c r="CX745" i="1"/>
  <c r="H746" i="1"/>
  <c r="I746" i="1" s="1"/>
  <c r="DR743" i="1"/>
  <c r="DS743" i="1" s="1"/>
  <c r="E746" i="1"/>
  <c r="D747" i="1"/>
  <c r="G748" i="1"/>
  <c r="F749" i="1"/>
  <c r="AT251" i="1" l="1"/>
  <c r="DC744" i="1"/>
  <c r="CC748" i="1"/>
  <c r="BY744" i="1"/>
  <c r="BZ744" i="1" s="1"/>
  <c r="BW745" i="1" a="1"/>
  <c r="BW745" i="1" s="1"/>
  <c r="BX745" i="1" s="1"/>
  <c r="CB742" i="1"/>
  <c r="CF247" i="1"/>
  <c r="CJ247" i="1" s="1"/>
  <c r="CE247" i="1"/>
  <c r="CL247" i="1" s="1"/>
  <c r="CI251" i="1"/>
  <c r="CD247" i="1"/>
  <c r="CH247" i="1" s="1"/>
  <c r="K746" i="1"/>
  <c r="DP746" i="1"/>
  <c r="CZ745" i="1"/>
  <c r="CU251" i="1"/>
  <c r="BP251" i="1"/>
  <c r="BC744" i="1"/>
  <c r="BA744" i="1"/>
  <c r="CQ746" i="1"/>
  <c r="V748" i="1"/>
  <c r="N748" i="1"/>
  <c r="AH748" i="1"/>
  <c r="AD748" i="1"/>
  <c r="DA745" i="1"/>
  <c r="DB745" i="1" s="1"/>
  <c r="DC745" i="1" s="1"/>
  <c r="AJ745" i="1"/>
  <c r="AK745" i="1" s="1"/>
  <c r="AL745" i="1" s="1"/>
  <c r="AF745" i="1"/>
  <c r="AG744" i="1"/>
  <c r="AB744" i="1"/>
  <c r="AC744" i="1" s="1"/>
  <c r="AE744" i="1" s="1"/>
  <c r="BI251" i="1"/>
  <c r="BJ251" i="1"/>
  <c r="BH251" i="1"/>
  <c r="CT251" i="1"/>
  <c r="BE251" i="1"/>
  <c r="BD251" i="1"/>
  <c r="BF251" i="1"/>
  <c r="BT247" i="1"/>
  <c r="CY746" i="1"/>
  <c r="CW746" i="1"/>
  <c r="AI743" i="1"/>
  <c r="AZ745" i="1"/>
  <c r="P744" i="1"/>
  <c r="BB745" i="1"/>
  <c r="M745" i="1"/>
  <c r="U745" i="1"/>
  <c r="Q743" i="1"/>
  <c r="R743" i="1" s="1"/>
  <c r="S743" i="1" s="1"/>
  <c r="AA742" i="1"/>
  <c r="W749" i="1"/>
  <c r="O749" i="1"/>
  <c r="T747" i="1"/>
  <c r="L747" i="1"/>
  <c r="CP747" i="1"/>
  <c r="X744" i="1"/>
  <c r="CR745" i="1"/>
  <c r="DQ745" i="1"/>
  <c r="CX746" i="1"/>
  <c r="H747" i="1"/>
  <c r="I747" i="1" s="1"/>
  <c r="DR744" i="1"/>
  <c r="DS744" i="1" s="1"/>
  <c r="E747" i="1"/>
  <c r="D748" i="1"/>
  <c r="G749" i="1"/>
  <c r="F750" i="1"/>
  <c r="AN251" i="1" l="1"/>
  <c r="AU251" i="1" s="1"/>
  <c r="CC749" i="1"/>
  <c r="BY745" i="1"/>
  <c r="BZ745" i="1" s="1"/>
  <c r="BW746" i="1" a="1"/>
  <c r="BW746" i="1" s="1"/>
  <c r="BX746" i="1" s="1"/>
  <c r="CB743" i="1"/>
  <c r="CG247" i="1"/>
  <c r="K747" i="1"/>
  <c r="DP747" i="1"/>
  <c r="CZ746" i="1"/>
  <c r="CV251" i="1"/>
  <c r="BC745" i="1"/>
  <c r="BA745" i="1"/>
  <c r="CQ747" i="1"/>
  <c r="V749" i="1"/>
  <c r="N749" i="1"/>
  <c r="AH749" i="1"/>
  <c r="AD749" i="1"/>
  <c r="AJ746" i="1"/>
  <c r="AK746" i="1" s="1"/>
  <c r="AL746" i="1" s="1"/>
  <c r="AF746" i="1"/>
  <c r="AG745" i="1"/>
  <c r="AB745" i="1"/>
  <c r="AC745" i="1" s="1"/>
  <c r="AE745" i="1" s="1"/>
  <c r="BK251" i="1"/>
  <c r="BG251" i="1"/>
  <c r="AM252" i="1"/>
  <c r="CY747" i="1"/>
  <c r="CW747" i="1"/>
  <c r="AI744" i="1"/>
  <c r="AZ746" i="1"/>
  <c r="Q744" i="1"/>
  <c r="R744" i="1" s="1"/>
  <c r="S744" i="1" s="1"/>
  <c r="M746" i="1"/>
  <c r="BB746" i="1"/>
  <c r="U746" i="1"/>
  <c r="AA743" i="1"/>
  <c r="W750" i="1"/>
  <c r="O750" i="1"/>
  <c r="T748" i="1"/>
  <c r="L748" i="1"/>
  <c r="CP748" i="1"/>
  <c r="Y744" i="1"/>
  <c r="Z744" i="1" s="1"/>
  <c r="P745" i="1"/>
  <c r="X745" i="1"/>
  <c r="Y745" i="1" s="1"/>
  <c r="Z745" i="1" s="1"/>
  <c r="CR746" i="1"/>
  <c r="DQ746" i="1"/>
  <c r="CX747" i="1"/>
  <c r="H748" i="1"/>
  <c r="I748" i="1" s="1"/>
  <c r="DR745" i="1"/>
  <c r="DS745" i="1" s="1"/>
  <c r="E748" i="1"/>
  <c r="D749" i="1"/>
  <c r="G750" i="1"/>
  <c r="F751" i="1"/>
  <c r="AV251" i="1" l="1"/>
  <c r="AO252" i="1"/>
  <c r="AQ252" i="1"/>
  <c r="AR252" i="1"/>
  <c r="AP252" i="1"/>
  <c r="AS252" i="1"/>
  <c r="CC750" i="1"/>
  <c r="BY746" i="1"/>
  <c r="BZ746" i="1" s="1"/>
  <c r="DA746" i="1"/>
  <c r="DB746" i="1" s="1"/>
  <c r="DC746" i="1" s="1"/>
  <c r="BW747" i="1" a="1"/>
  <c r="BW747" i="1" s="1"/>
  <c r="BX747" i="1" s="1"/>
  <c r="DA747" i="1"/>
  <c r="DB747" i="1" s="1"/>
  <c r="CB744" i="1"/>
  <c r="CK252" i="1"/>
  <c r="AW252" i="1"/>
  <c r="CM247" i="1"/>
  <c r="K748" i="1"/>
  <c r="DP748" i="1"/>
  <c r="CZ747" i="1"/>
  <c r="BC746" i="1"/>
  <c r="BA746" i="1"/>
  <c r="CQ748" i="1"/>
  <c r="V750" i="1"/>
  <c r="N750" i="1"/>
  <c r="AH750" i="1"/>
  <c r="AD750" i="1"/>
  <c r="AJ747" i="1"/>
  <c r="AK747" i="1" s="1"/>
  <c r="AL747" i="1" s="1"/>
  <c r="AF747" i="1"/>
  <c r="AG746" i="1"/>
  <c r="AB746" i="1"/>
  <c r="AC746" i="1" s="1"/>
  <c r="AE746" i="1" s="1"/>
  <c r="BQ248" i="1"/>
  <c r="BS248" i="1" s="1"/>
  <c r="CS252" i="1"/>
  <c r="CY748" i="1"/>
  <c r="CW748" i="1"/>
  <c r="AI745" i="1"/>
  <c r="AZ747" i="1"/>
  <c r="AA744" i="1"/>
  <c r="U747" i="1"/>
  <c r="M747" i="1"/>
  <c r="BB747" i="1"/>
  <c r="Q745" i="1"/>
  <c r="R745" i="1" s="1"/>
  <c r="S745" i="1" s="1"/>
  <c r="W751" i="1"/>
  <c r="O751" i="1"/>
  <c r="T749" i="1"/>
  <c r="L749" i="1"/>
  <c r="CP749" i="1"/>
  <c r="X746" i="1"/>
  <c r="Y746" i="1" s="1"/>
  <c r="Z746" i="1" s="1"/>
  <c r="P746" i="1"/>
  <c r="CR747" i="1"/>
  <c r="DQ747" i="1"/>
  <c r="CX748" i="1"/>
  <c r="H749" i="1"/>
  <c r="I749" i="1" s="1"/>
  <c r="DR746" i="1"/>
  <c r="DS746" i="1" s="1"/>
  <c r="D750" i="1"/>
  <c r="E749" i="1"/>
  <c r="G751" i="1"/>
  <c r="F752" i="1"/>
  <c r="AT252" i="1" l="1"/>
  <c r="BD252" i="1"/>
  <c r="CC751" i="1"/>
  <c r="DC747" i="1"/>
  <c r="BY747" i="1"/>
  <c r="BZ747" i="1" s="1"/>
  <c r="BW748" i="1" a="1"/>
  <c r="BW748" i="1" s="1"/>
  <c r="BX748" i="1" s="1"/>
  <c r="CB745" i="1"/>
  <c r="CF248" i="1"/>
  <c r="CJ248" i="1" s="1"/>
  <c r="CE248" i="1"/>
  <c r="CL248" i="1" s="1"/>
  <c r="CI252" i="1"/>
  <c r="BT248" i="1"/>
  <c r="CD248" i="1"/>
  <c r="CH248" i="1" s="1"/>
  <c r="K749" i="1"/>
  <c r="DP749" i="1"/>
  <c r="CZ748" i="1"/>
  <c r="BJ252" i="1"/>
  <c r="BP252" i="1"/>
  <c r="BC747" i="1"/>
  <c r="BA747" i="1"/>
  <c r="BI252" i="1"/>
  <c r="CU252" i="1"/>
  <c r="BH252" i="1"/>
  <c r="CQ749" i="1"/>
  <c r="V751" i="1"/>
  <c r="N751" i="1"/>
  <c r="AH751" i="1"/>
  <c r="AD751" i="1"/>
  <c r="AJ748" i="1"/>
  <c r="AK748" i="1" s="1"/>
  <c r="AL748" i="1" s="1"/>
  <c r="AF748" i="1"/>
  <c r="AG747" i="1"/>
  <c r="AB747" i="1"/>
  <c r="AC747" i="1" s="1"/>
  <c r="AE747" i="1" s="1"/>
  <c r="BF252" i="1"/>
  <c r="BE252" i="1"/>
  <c r="CT252" i="1"/>
  <c r="CY749" i="1"/>
  <c r="CW749" i="1"/>
  <c r="AI746" i="1"/>
  <c r="AZ748" i="1"/>
  <c r="U748" i="1"/>
  <c r="BB748" i="1"/>
  <c r="M748" i="1"/>
  <c r="Q746" i="1"/>
  <c r="R746" i="1" s="1"/>
  <c r="S746" i="1" s="1"/>
  <c r="AA745" i="1"/>
  <c r="W752" i="1"/>
  <c r="O752" i="1"/>
  <c r="T750" i="1"/>
  <c r="L750" i="1"/>
  <c r="CP750" i="1"/>
  <c r="X747" i="1"/>
  <c r="P747" i="1"/>
  <c r="CR748" i="1"/>
  <c r="DQ748" i="1"/>
  <c r="CX749" i="1"/>
  <c r="H750" i="1"/>
  <c r="I750" i="1" s="1"/>
  <c r="DR747" i="1"/>
  <c r="DS747" i="1" s="1"/>
  <c r="E750" i="1"/>
  <c r="D751" i="1"/>
  <c r="G752" i="1"/>
  <c r="F753" i="1"/>
  <c r="AN252" i="1" l="1"/>
  <c r="AV252" i="1" s="1"/>
  <c r="BY748" i="1"/>
  <c r="BZ748" i="1" s="1"/>
  <c r="BW749" i="1" a="1"/>
  <c r="BW749" i="1" s="1"/>
  <c r="BX749" i="1" s="1"/>
  <c r="CB746" i="1"/>
  <c r="CG248" i="1"/>
  <c r="CM248" i="1" s="1"/>
  <c r="K750" i="1"/>
  <c r="DP750" i="1"/>
  <c r="CZ749" i="1"/>
  <c r="BC748" i="1"/>
  <c r="BA748" i="1"/>
  <c r="BK252" i="1"/>
  <c r="CV252" i="1"/>
  <c r="CQ750" i="1"/>
  <c r="V752" i="1"/>
  <c r="N752" i="1"/>
  <c r="AH752" i="1"/>
  <c r="AD752" i="1"/>
  <c r="AJ749" i="1"/>
  <c r="AK749" i="1" s="1"/>
  <c r="AL749" i="1" s="1"/>
  <c r="AF749" i="1"/>
  <c r="AG748" i="1"/>
  <c r="AB748" i="1"/>
  <c r="AC748" i="1" s="1"/>
  <c r="AE748" i="1" s="1"/>
  <c r="BG252" i="1"/>
  <c r="AM253" i="1"/>
  <c r="CY750" i="1"/>
  <c r="CW750" i="1"/>
  <c r="AI747" i="1"/>
  <c r="DA748" i="1"/>
  <c r="DB748" i="1" s="1"/>
  <c r="DC748" i="1" s="1"/>
  <c r="AZ749" i="1"/>
  <c r="BB749" i="1"/>
  <c r="U749" i="1"/>
  <c r="M749" i="1"/>
  <c r="Q747" i="1"/>
  <c r="R747" i="1" s="1"/>
  <c r="S747" i="1" s="1"/>
  <c r="AA746" i="1"/>
  <c r="W753" i="1"/>
  <c r="O753" i="1"/>
  <c r="T751" i="1"/>
  <c r="L751" i="1"/>
  <c r="Y747" i="1"/>
  <c r="Z747" i="1" s="1"/>
  <c r="CP751" i="1"/>
  <c r="P748" i="1"/>
  <c r="X748" i="1"/>
  <c r="CR749" i="1"/>
  <c r="DQ749" i="1"/>
  <c r="CX750" i="1"/>
  <c r="H751" i="1"/>
  <c r="I751" i="1" s="1"/>
  <c r="DR748" i="1"/>
  <c r="DS748" i="1" s="1"/>
  <c r="E751" i="1"/>
  <c r="D752" i="1"/>
  <c r="G753" i="1"/>
  <c r="F754" i="1"/>
  <c r="AU252" i="1" l="1"/>
  <c r="AO253" i="1"/>
  <c r="BD253" i="1" s="1"/>
  <c r="AP253" i="1"/>
  <c r="AQ253" i="1"/>
  <c r="AR253" i="1"/>
  <c r="AS253" i="1"/>
  <c r="BY749" i="1"/>
  <c r="BZ749" i="1" s="1"/>
  <c r="DA749" i="1"/>
  <c r="DB749" i="1" s="1"/>
  <c r="DC749" i="1" s="1"/>
  <c r="BW750" i="1" a="1"/>
  <c r="BW750" i="1" s="1"/>
  <c r="BX750" i="1" s="1"/>
  <c r="DA750" i="1"/>
  <c r="DB750" i="1" s="1"/>
  <c r="CB747" i="1"/>
  <c r="CK253" i="1"/>
  <c r="AW253" i="1"/>
  <c r="K751" i="1"/>
  <c r="DP751" i="1"/>
  <c r="CZ750" i="1"/>
  <c r="BC749" i="1"/>
  <c r="BA749" i="1"/>
  <c r="CQ751" i="1"/>
  <c r="V753" i="1"/>
  <c r="N753" i="1"/>
  <c r="AH753" i="1"/>
  <c r="AD753" i="1"/>
  <c r="AJ750" i="1"/>
  <c r="AK750" i="1" s="1"/>
  <c r="AL750" i="1" s="1"/>
  <c r="AF750" i="1"/>
  <c r="AG749" i="1"/>
  <c r="AB749" i="1"/>
  <c r="AC749" i="1" s="1"/>
  <c r="AE749" i="1" s="1"/>
  <c r="CS253" i="1"/>
  <c r="BQ249" i="1"/>
  <c r="BS249" i="1" s="1"/>
  <c r="CY751" i="1"/>
  <c r="CW751" i="1"/>
  <c r="AI748" i="1"/>
  <c r="AZ750" i="1"/>
  <c r="U750" i="1"/>
  <c r="M750" i="1"/>
  <c r="BB750" i="1"/>
  <c r="Q748" i="1"/>
  <c r="R748" i="1" s="1"/>
  <c r="S748" i="1" s="1"/>
  <c r="AA747" i="1"/>
  <c r="W754" i="1"/>
  <c r="O754" i="1"/>
  <c r="T752" i="1"/>
  <c r="L752" i="1"/>
  <c r="CP752" i="1"/>
  <c r="Y748" i="1"/>
  <c r="Z748" i="1" s="1"/>
  <c r="P749" i="1"/>
  <c r="X749" i="1"/>
  <c r="CR750" i="1"/>
  <c r="DQ750" i="1"/>
  <c r="CX751" i="1"/>
  <c r="H752" i="1"/>
  <c r="I752" i="1" s="1"/>
  <c r="DR749" i="1"/>
  <c r="DS749" i="1" s="1"/>
  <c r="E752" i="1"/>
  <c r="D753" i="1"/>
  <c r="G754" i="1"/>
  <c r="F755" i="1"/>
  <c r="AT253" i="1" l="1"/>
  <c r="DC750" i="1"/>
  <c r="BY750" i="1"/>
  <c r="BZ750" i="1" s="1"/>
  <c r="BW751" i="1" a="1"/>
  <c r="BW751" i="1" s="1"/>
  <c r="BX751" i="1" s="1"/>
  <c r="CB748" i="1"/>
  <c r="CF249" i="1"/>
  <c r="CJ249" i="1" s="1"/>
  <c r="CE249" i="1"/>
  <c r="CL249" i="1" s="1"/>
  <c r="BI253" i="1"/>
  <c r="CI253" i="1"/>
  <c r="BT249" i="1"/>
  <c r="CD249" i="1"/>
  <c r="CH249" i="1" s="1"/>
  <c r="K752" i="1"/>
  <c r="DP752" i="1"/>
  <c r="CZ751" i="1"/>
  <c r="BH253" i="1"/>
  <c r="BP253" i="1"/>
  <c r="BC750" i="1"/>
  <c r="BA750" i="1"/>
  <c r="CQ752" i="1"/>
  <c r="V754" i="1"/>
  <c r="N754" i="1"/>
  <c r="AD754" i="1"/>
  <c r="AH754" i="1"/>
  <c r="AJ751" i="1"/>
  <c r="AK751" i="1" s="1"/>
  <c r="AL751" i="1" s="1"/>
  <c r="AF751" i="1"/>
  <c r="AG750" i="1"/>
  <c r="AB750" i="1"/>
  <c r="AC750" i="1" s="1"/>
  <c r="AE750" i="1" s="1"/>
  <c r="BF253" i="1"/>
  <c r="CT253" i="1"/>
  <c r="CU253" i="1"/>
  <c r="BJ253" i="1"/>
  <c r="BE253" i="1"/>
  <c r="CY752" i="1"/>
  <c r="CW752" i="1"/>
  <c r="AI749" i="1"/>
  <c r="AZ751" i="1"/>
  <c r="U751" i="1"/>
  <c r="BB751" i="1"/>
  <c r="M751" i="1"/>
  <c r="Q749" i="1"/>
  <c r="R749" i="1" s="1"/>
  <c r="S749" i="1" s="1"/>
  <c r="AA748" i="1"/>
  <c r="W755" i="1"/>
  <c r="O755" i="1"/>
  <c r="T753" i="1"/>
  <c r="L753" i="1"/>
  <c r="CP753" i="1"/>
  <c r="X750" i="1"/>
  <c r="P750" i="1"/>
  <c r="Y749" i="1"/>
  <c r="Z749" i="1" s="1"/>
  <c r="CR751" i="1"/>
  <c r="DQ751" i="1"/>
  <c r="CX752" i="1"/>
  <c r="H753" i="1"/>
  <c r="I753" i="1" s="1"/>
  <c r="DR750" i="1"/>
  <c r="DS750" i="1" s="1"/>
  <c r="D754" i="1"/>
  <c r="E753" i="1"/>
  <c r="G755" i="1"/>
  <c r="F756" i="1"/>
  <c r="AN253" i="1" l="1"/>
  <c r="AV253" i="1" s="1"/>
  <c r="BY751" i="1"/>
  <c r="BZ751" i="1" s="1"/>
  <c r="BW752" i="1" a="1"/>
  <c r="BW752" i="1" s="1"/>
  <c r="BX752" i="1" s="1"/>
  <c r="DA751" i="1"/>
  <c r="DB751" i="1" s="1"/>
  <c r="DC751" i="1" s="1"/>
  <c r="CB749" i="1"/>
  <c r="CG249" i="1"/>
  <c r="CM249" i="1" s="1"/>
  <c r="K753" i="1"/>
  <c r="DP753" i="1"/>
  <c r="CZ752" i="1"/>
  <c r="BC751" i="1"/>
  <c r="BA751" i="1"/>
  <c r="CQ753" i="1"/>
  <c r="V755" i="1"/>
  <c r="N755" i="1"/>
  <c r="AH755" i="1"/>
  <c r="AD755" i="1"/>
  <c r="AJ752" i="1"/>
  <c r="AK752" i="1" s="1"/>
  <c r="AL752" i="1" s="1"/>
  <c r="AF752" i="1"/>
  <c r="AG751" i="1"/>
  <c r="AB751" i="1"/>
  <c r="AC751" i="1" s="1"/>
  <c r="AE751" i="1" s="1"/>
  <c r="CV253" i="1"/>
  <c r="BK253" i="1"/>
  <c r="BG253" i="1"/>
  <c r="AM254" i="1"/>
  <c r="CY753" i="1"/>
  <c r="CW753" i="1"/>
  <c r="AI750" i="1"/>
  <c r="AZ752" i="1"/>
  <c r="U752" i="1"/>
  <c r="BB752" i="1"/>
  <c r="M752" i="1"/>
  <c r="Q750" i="1"/>
  <c r="R750" i="1" s="1"/>
  <c r="S750" i="1" s="1"/>
  <c r="AA749" i="1"/>
  <c r="W756" i="1"/>
  <c r="O756" i="1"/>
  <c r="T754" i="1"/>
  <c r="L754" i="1"/>
  <c r="CP754" i="1"/>
  <c r="Y750" i="1"/>
  <c r="Z750" i="1" s="1"/>
  <c r="X751" i="1"/>
  <c r="P751" i="1"/>
  <c r="CR752" i="1"/>
  <c r="DQ752" i="1"/>
  <c r="CX753" i="1"/>
  <c r="H754" i="1"/>
  <c r="I754" i="1" s="1"/>
  <c r="DR751" i="1"/>
  <c r="DS751" i="1" s="1"/>
  <c r="E754" i="1"/>
  <c r="D755" i="1"/>
  <c r="G756" i="1"/>
  <c r="F757" i="1"/>
  <c r="AU253" i="1" l="1"/>
  <c r="AR254" i="1"/>
  <c r="AS254" i="1"/>
  <c r="AO254" i="1"/>
  <c r="AP254" i="1"/>
  <c r="AQ254" i="1"/>
  <c r="AW254" i="1"/>
  <c r="BY752" i="1"/>
  <c r="BZ752" i="1" s="1"/>
  <c r="BW753" i="1" a="1"/>
  <c r="BW753" i="1" s="1"/>
  <c r="BX753" i="1" s="1"/>
  <c r="DA752" i="1"/>
  <c r="DB752" i="1" s="1"/>
  <c r="DC752" i="1" s="1"/>
  <c r="CB750" i="1"/>
  <c r="CK254" i="1"/>
  <c r="K754" i="1"/>
  <c r="DP754" i="1"/>
  <c r="CZ753" i="1"/>
  <c r="BC752" i="1"/>
  <c r="BA752" i="1"/>
  <c r="CS254" i="1"/>
  <c r="CQ754" i="1"/>
  <c r="V756" i="1"/>
  <c r="N756" i="1"/>
  <c r="AH756" i="1"/>
  <c r="AD756" i="1"/>
  <c r="AJ753" i="1"/>
  <c r="AK753" i="1" s="1"/>
  <c r="AL753" i="1" s="1"/>
  <c r="AF753" i="1"/>
  <c r="AG752" i="1"/>
  <c r="AB752" i="1"/>
  <c r="AC752" i="1" s="1"/>
  <c r="AE752" i="1" s="1"/>
  <c r="BQ250" i="1"/>
  <c r="BS250" i="1" s="1"/>
  <c r="CY754" i="1"/>
  <c r="CW754" i="1"/>
  <c r="AI751" i="1"/>
  <c r="AZ753" i="1"/>
  <c r="M753" i="1"/>
  <c r="BB753" i="1"/>
  <c r="U753" i="1"/>
  <c r="Q751" i="1"/>
  <c r="R751" i="1" s="1"/>
  <c r="S751" i="1" s="1"/>
  <c r="AA750" i="1"/>
  <c r="W757" i="1"/>
  <c r="O757" i="1"/>
  <c r="T755" i="1"/>
  <c r="L755" i="1"/>
  <c r="CP755" i="1"/>
  <c r="Y751" i="1"/>
  <c r="Z751" i="1" s="1"/>
  <c r="X752" i="1"/>
  <c r="Y752" i="1" s="1"/>
  <c r="Z752" i="1" s="1"/>
  <c r="P752" i="1"/>
  <c r="CR753" i="1"/>
  <c r="DQ753" i="1"/>
  <c r="CX754" i="1"/>
  <c r="H755" i="1"/>
  <c r="I755" i="1" s="1"/>
  <c r="DR752" i="1"/>
  <c r="DS752" i="1" s="1"/>
  <c r="E755" i="1"/>
  <c r="D756" i="1"/>
  <c r="G757" i="1"/>
  <c r="F758" i="1"/>
  <c r="AT254" i="1" l="1"/>
  <c r="BD254" i="1"/>
  <c r="BY753" i="1"/>
  <c r="BZ753" i="1" s="1"/>
  <c r="BW754" i="1" a="1"/>
  <c r="BW754" i="1" s="1"/>
  <c r="BX754" i="1" s="1"/>
  <c r="CB751" i="1"/>
  <c r="CF250" i="1"/>
  <c r="CJ250" i="1" s="1"/>
  <c r="CE250" i="1"/>
  <c r="CL250" i="1" s="1"/>
  <c r="CI254" i="1"/>
  <c r="BT250" i="1"/>
  <c r="CD250" i="1"/>
  <c r="CH250" i="1" s="1"/>
  <c r="BF254" i="1"/>
  <c r="K755" i="1"/>
  <c r="DP755" i="1"/>
  <c r="CZ754" i="1"/>
  <c r="BH254" i="1"/>
  <c r="BP254" i="1"/>
  <c r="BC753" i="1"/>
  <c r="BA753" i="1"/>
  <c r="CQ755" i="1"/>
  <c r="V757" i="1"/>
  <c r="N757" i="1"/>
  <c r="AH757" i="1"/>
  <c r="AD757" i="1"/>
  <c r="AJ754" i="1"/>
  <c r="AK754" i="1" s="1"/>
  <c r="AL754" i="1" s="1"/>
  <c r="AF754" i="1"/>
  <c r="AG753" i="1"/>
  <c r="AB753" i="1"/>
  <c r="AC753" i="1" s="1"/>
  <c r="AE753" i="1" s="1"/>
  <c r="BE254" i="1"/>
  <c r="CT254" i="1"/>
  <c r="BI254" i="1"/>
  <c r="CU254" i="1"/>
  <c r="BJ254" i="1"/>
  <c r="CY755" i="1"/>
  <c r="CW755" i="1"/>
  <c r="AI752" i="1"/>
  <c r="DA753" i="1"/>
  <c r="DB753" i="1" s="1"/>
  <c r="DC753" i="1" s="1"/>
  <c r="AZ754" i="1"/>
  <c r="BB754" i="1"/>
  <c r="U754" i="1"/>
  <c r="M754" i="1"/>
  <c r="Q752" i="1"/>
  <c r="R752" i="1" s="1"/>
  <c r="S752" i="1" s="1"/>
  <c r="AA751" i="1"/>
  <c r="W758" i="1"/>
  <c r="O758" i="1"/>
  <c r="T756" i="1"/>
  <c r="L756" i="1"/>
  <c r="CP756" i="1"/>
  <c r="X753" i="1"/>
  <c r="Y753" i="1" s="1"/>
  <c r="Z753" i="1" s="1"/>
  <c r="P753" i="1"/>
  <c r="CR754" i="1"/>
  <c r="DQ754" i="1"/>
  <c r="CX755" i="1"/>
  <c r="H756" i="1"/>
  <c r="I756" i="1" s="1"/>
  <c r="DR753" i="1"/>
  <c r="DS753" i="1" s="1"/>
  <c r="D757" i="1"/>
  <c r="E756" i="1"/>
  <c r="G758" i="1"/>
  <c r="F759" i="1"/>
  <c r="AN254" i="1" l="1"/>
  <c r="AV254" i="1" s="1"/>
  <c r="BY754" i="1"/>
  <c r="BZ754" i="1" s="1"/>
  <c r="BW755" i="1" a="1"/>
  <c r="BW755" i="1" s="1"/>
  <c r="BX755" i="1" s="1"/>
  <c r="DA754" i="1"/>
  <c r="DB754" i="1" s="1"/>
  <c r="DC754" i="1" s="1"/>
  <c r="CB752" i="1"/>
  <c r="CG250" i="1"/>
  <c r="CM250" i="1" s="1"/>
  <c r="K756" i="1"/>
  <c r="DP756" i="1"/>
  <c r="CZ755" i="1"/>
  <c r="BC754" i="1"/>
  <c r="BA754" i="1"/>
  <c r="CQ756" i="1"/>
  <c r="V758" i="1"/>
  <c r="N758" i="1"/>
  <c r="AD758" i="1"/>
  <c r="AH758" i="1"/>
  <c r="AJ755" i="1"/>
  <c r="AK755" i="1" s="1"/>
  <c r="AL755" i="1" s="1"/>
  <c r="AF755" i="1"/>
  <c r="AG754" i="1"/>
  <c r="AB754" i="1"/>
  <c r="AC754" i="1" s="1"/>
  <c r="AE754" i="1" s="1"/>
  <c r="BG254" i="1"/>
  <c r="CV254" i="1"/>
  <c r="BK254" i="1"/>
  <c r="AM255" i="1"/>
  <c r="CY756" i="1"/>
  <c r="CW756" i="1"/>
  <c r="AI753" i="1"/>
  <c r="AZ755" i="1"/>
  <c r="M755" i="1"/>
  <c r="U755" i="1"/>
  <c r="BB755" i="1"/>
  <c r="Q753" i="1"/>
  <c r="R753" i="1" s="1"/>
  <c r="S753" i="1" s="1"/>
  <c r="AA752" i="1"/>
  <c r="W759" i="1"/>
  <c r="O759" i="1"/>
  <c r="T757" i="1"/>
  <c r="L757" i="1"/>
  <c r="CP757" i="1"/>
  <c r="X754" i="1"/>
  <c r="Y754" i="1" s="1"/>
  <c r="Z754" i="1" s="1"/>
  <c r="P754" i="1"/>
  <c r="CR755" i="1"/>
  <c r="DQ755" i="1"/>
  <c r="CX756" i="1"/>
  <c r="H757" i="1"/>
  <c r="I757" i="1" s="1"/>
  <c r="DR754" i="1"/>
  <c r="DS754" i="1" s="1"/>
  <c r="E757" i="1"/>
  <c r="D758" i="1"/>
  <c r="G759" i="1"/>
  <c r="F760" i="1"/>
  <c r="AU254" i="1" l="1"/>
  <c r="AO255" i="1"/>
  <c r="AP255" i="1"/>
  <c r="AR255" i="1"/>
  <c r="AS255" i="1"/>
  <c r="AQ255" i="1"/>
  <c r="AW255" i="1"/>
  <c r="CC752" i="1"/>
  <c r="CC753" i="1" s="1"/>
  <c r="CC754" i="1" s="1"/>
  <c r="CC755" i="1" s="1"/>
  <c r="CC756" i="1" s="1"/>
  <c r="CC757" i="1" s="1"/>
  <c r="CC758" i="1" s="1"/>
  <c r="CC759" i="1" s="1"/>
  <c r="BY755" i="1"/>
  <c r="BZ755" i="1" s="1"/>
  <c r="BW756" i="1" a="1"/>
  <c r="BW756" i="1" s="1"/>
  <c r="BX756" i="1" s="1"/>
  <c r="DA756" i="1"/>
  <c r="DB756" i="1" s="1"/>
  <c r="CB753" i="1"/>
  <c r="CK255" i="1"/>
  <c r="K757" i="1"/>
  <c r="DP757" i="1"/>
  <c r="CZ756" i="1"/>
  <c r="BC755" i="1"/>
  <c r="BA755" i="1"/>
  <c r="BQ251" i="1"/>
  <c r="BS251" i="1" s="1"/>
  <c r="CQ757" i="1"/>
  <c r="V759" i="1"/>
  <c r="N759" i="1"/>
  <c r="AD759" i="1"/>
  <c r="AH759" i="1"/>
  <c r="AJ756" i="1"/>
  <c r="AK756" i="1" s="1"/>
  <c r="AL756" i="1" s="1"/>
  <c r="AF756" i="1"/>
  <c r="AG755" i="1"/>
  <c r="AB755" i="1"/>
  <c r="AC755" i="1" s="1"/>
  <c r="AE755" i="1" s="1"/>
  <c r="CS255" i="1"/>
  <c r="CY757" i="1"/>
  <c r="CW757" i="1"/>
  <c r="AI754" i="1"/>
  <c r="DA755" i="1"/>
  <c r="DB755" i="1" s="1"/>
  <c r="DC755" i="1" s="1"/>
  <c r="AZ756" i="1"/>
  <c r="BB756" i="1"/>
  <c r="U756" i="1"/>
  <c r="M756" i="1"/>
  <c r="Q754" i="1"/>
  <c r="R754" i="1" s="1"/>
  <c r="S754" i="1" s="1"/>
  <c r="AA753" i="1"/>
  <c r="W760" i="1"/>
  <c r="O760" i="1"/>
  <c r="T758" i="1"/>
  <c r="L758" i="1"/>
  <c r="CP758" i="1"/>
  <c r="X755" i="1"/>
  <c r="P755" i="1"/>
  <c r="DQ756" i="1"/>
  <c r="CR756" i="1"/>
  <c r="CX757" i="1"/>
  <c r="H758" i="1"/>
  <c r="I758" i="1" s="1"/>
  <c r="DR755" i="1"/>
  <c r="DS755" i="1" s="1"/>
  <c r="E758" i="1"/>
  <c r="D759" i="1"/>
  <c r="G760" i="1"/>
  <c r="F761" i="1"/>
  <c r="AT255" i="1" l="1"/>
  <c r="BF255" i="1"/>
  <c r="CC760" i="1"/>
  <c r="BY756" i="1"/>
  <c r="BZ756" i="1" s="1"/>
  <c r="BW757" i="1" a="1"/>
  <c r="BW757" i="1" s="1"/>
  <c r="BX757" i="1" s="1"/>
  <c r="CB754" i="1"/>
  <c r="CI255" i="1"/>
  <c r="CF251" i="1"/>
  <c r="CJ251" i="1" s="1"/>
  <c r="CE251" i="1"/>
  <c r="CL251" i="1" s="1"/>
  <c r="BT251" i="1"/>
  <c r="CD251" i="1"/>
  <c r="CH251" i="1" s="1"/>
  <c r="K758" i="1"/>
  <c r="DP758" i="1"/>
  <c r="CZ757" i="1"/>
  <c r="BH255" i="1"/>
  <c r="BP255" i="1"/>
  <c r="BC756" i="1"/>
  <c r="BA756" i="1"/>
  <c r="CQ758" i="1"/>
  <c r="V760" i="1"/>
  <c r="N760" i="1"/>
  <c r="AH760" i="1"/>
  <c r="AD760" i="1"/>
  <c r="AJ757" i="1"/>
  <c r="AK757" i="1" s="1"/>
  <c r="AL757" i="1" s="1"/>
  <c r="AF757" i="1"/>
  <c r="AG756" i="1"/>
  <c r="AB756" i="1"/>
  <c r="AC756" i="1" s="1"/>
  <c r="AE756" i="1" s="1"/>
  <c r="BD255" i="1"/>
  <c r="CT255" i="1"/>
  <c r="BJ255" i="1"/>
  <c r="CU255" i="1"/>
  <c r="BI255" i="1"/>
  <c r="BE255" i="1"/>
  <c r="CY758" i="1"/>
  <c r="CW758" i="1"/>
  <c r="AI755" i="1"/>
  <c r="DC756" i="1"/>
  <c r="AZ757" i="1"/>
  <c r="BB757" i="1"/>
  <c r="U757" i="1"/>
  <c r="M757" i="1"/>
  <c r="Q755" i="1"/>
  <c r="R755" i="1" s="1"/>
  <c r="S755" i="1" s="1"/>
  <c r="AA754" i="1"/>
  <c r="W761" i="1"/>
  <c r="O761" i="1"/>
  <c r="T759" i="1"/>
  <c r="L759" i="1"/>
  <c r="CP759" i="1"/>
  <c r="Y755" i="1"/>
  <c r="Z755" i="1" s="1"/>
  <c r="P756" i="1"/>
  <c r="X756" i="1"/>
  <c r="Y756" i="1" s="1"/>
  <c r="Z756" i="1" s="1"/>
  <c r="CR757" i="1"/>
  <c r="DQ757" i="1"/>
  <c r="CX758" i="1"/>
  <c r="H759" i="1"/>
  <c r="I759" i="1" s="1"/>
  <c r="DR756" i="1"/>
  <c r="DS756" i="1" s="1"/>
  <c r="D760" i="1"/>
  <c r="E759" i="1"/>
  <c r="G761" i="1"/>
  <c r="F762" i="1"/>
  <c r="AN255" i="1" l="1"/>
  <c r="AV255" i="1" s="1"/>
  <c r="CC761" i="1"/>
  <c r="BY757" i="1"/>
  <c r="BZ757" i="1" s="1"/>
  <c r="BW758" i="1" a="1"/>
  <c r="BW758" i="1" s="1"/>
  <c r="BX758" i="1" s="1"/>
  <c r="DA757" i="1"/>
  <c r="DB757" i="1" s="1"/>
  <c r="DC757" i="1" s="1"/>
  <c r="CB755" i="1"/>
  <c r="CG251" i="1"/>
  <c r="CM251" i="1" s="1"/>
  <c r="K759" i="1"/>
  <c r="DP759" i="1"/>
  <c r="CZ758" i="1"/>
  <c r="BC757" i="1"/>
  <c r="BA757" i="1"/>
  <c r="CQ759" i="1"/>
  <c r="V761" i="1"/>
  <c r="N761" i="1"/>
  <c r="AH761" i="1"/>
  <c r="AD761" i="1"/>
  <c r="AJ758" i="1"/>
  <c r="AK758" i="1" s="1"/>
  <c r="AL758" i="1" s="1"/>
  <c r="AF758" i="1"/>
  <c r="AG757" i="1"/>
  <c r="AB757" i="1"/>
  <c r="AC757" i="1" s="1"/>
  <c r="AE757" i="1" s="1"/>
  <c r="CV255" i="1"/>
  <c r="BG255" i="1"/>
  <c r="AM256" i="1"/>
  <c r="BK255" i="1"/>
  <c r="CY759" i="1"/>
  <c r="CW759" i="1"/>
  <c r="AI756" i="1"/>
  <c r="AZ758" i="1"/>
  <c r="M758" i="1"/>
  <c r="BB758" i="1"/>
  <c r="U758" i="1"/>
  <c r="Q756" i="1"/>
  <c r="R756" i="1" s="1"/>
  <c r="S756" i="1" s="1"/>
  <c r="AA755" i="1"/>
  <c r="W762" i="1"/>
  <c r="O762" i="1"/>
  <c r="T760" i="1"/>
  <c r="L760" i="1"/>
  <c r="CP760" i="1"/>
  <c r="X757" i="1"/>
  <c r="Y757" i="1" s="1"/>
  <c r="Z757" i="1" s="1"/>
  <c r="P757" i="1"/>
  <c r="CR758" i="1"/>
  <c r="DQ758" i="1"/>
  <c r="CX759" i="1"/>
  <c r="H760" i="1"/>
  <c r="I760" i="1" s="1"/>
  <c r="DR757" i="1"/>
  <c r="DS757" i="1" s="1"/>
  <c r="E760" i="1"/>
  <c r="D761" i="1"/>
  <c r="G762" i="1"/>
  <c r="F763" i="1"/>
  <c r="AU255" i="1" l="1"/>
  <c r="AP256" i="1"/>
  <c r="AQ256" i="1"/>
  <c r="AR256" i="1"/>
  <c r="AS256" i="1"/>
  <c r="AO256" i="1"/>
  <c r="AW256" i="1"/>
  <c r="CC762" i="1"/>
  <c r="BY758" i="1"/>
  <c r="BZ758" i="1" s="1"/>
  <c r="BW759" i="1" a="1"/>
  <c r="BW759" i="1" s="1"/>
  <c r="BX759" i="1" s="1"/>
  <c r="CB756" i="1"/>
  <c r="CK256" i="1"/>
  <c r="K760" i="1"/>
  <c r="DP760" i="1"/>
  <c r="CZ759" i="1"/>
  <c r="BC758" i="1"/>
  <c r="BA758" i="1"/>
  <c r="CQ760" i="1"/>
  <c r="V762" i="1"/>
  <c r="N762" i="1"/>
  <c r="AD762" i="1"/>
  <c r="AH762" i="1"/>
  <c r="AJ759" i="1"/>
  <c r="AK759" i="1" s="1"/>
  <c r="AL759" i="1" s="1"/>
  <c r="AF759" i="1"/>
  <c r="AG758" i="1"/>
  <c r="AB758" i="1"/>
  <c r="AC758" i="1" s="1"/>
  <c r="AE758" i="1" s="1"/>
  <c r="CS256" i="1"/>
  <c r="BQ252" i="1"/>
  <c r="BS252" i="1" s="1"/>
  <c r="CY760" i="1"/>
  <c r="CW760" i="1"/>
  <c r="AI757" i="1"/>
  <c r="DA758" i="1"/>
  <c r="DB758" i="1" s="1"/>
  <c r="DC758" i="1" s="1"/>
  <c r="AZ759" i="1"/>
  <c r="U759" i="1"/>
  <c r="BB759" i="1"/>
  <c r="M759" i="1"/>
  <c r="Q757" i="1"/>
  <c r="R757" i="1" s="1"/>
  <c r="S757" i="1" s="1"/>
  <c r="AA756" i="1"/>
  <c r="W763" i="1"/>
  <c r="O763" i="1"/>
  <c r="T761" i="1"/>
  <c r="L761" i="1"/>
  <c r="CP761" i="1"/>
  <c r="X758" i="1"/>
  <c r="Y758" i="1" s="1"/>
  <c r="Z758" i="1" s="1"/>
  <c r="P758" i="1"/>
  <c r="DQ759" i="1"/>
  <c r="CR759" i="1"/>
  <c r="CX760" i="1"/>
  <c r="H761" i="1"/>
  <c r="I761" i="1" s="1"/>
  <c r="DR758" i="1"/>
  <c r="DS758" i="1" s="1"/>
  <c r="D762" i="1"/>
  <c r="E761" i="1"/>
  <c r="G763" i="1"/>
  <c r="F764" i="1"/>
  <c r="AT256" i="1" l="1"/>
  <c r="BF256" i="1"/>
  <c r="CC763" i="1"/>
  <c r="BY759" i="1"/>
  <c r="BZ759" i="1" s="1"/>
  <c r="DA759" i="1"/>
  <c r="DB759" i="1" s="1"/>
  <c r="DC759" i="1" s="1"/>
  <c r="BW760" i="1" a="1"/>
  <c r="BW760" i="1" s="1"/>
  <c r="BX760" i="1" s="1"/>
  <c r="CB757" i="1"/>
  <c r="CF252" i="1"/>
  <c r="CJ252" i="1" s="1"/>
  <c r="CE252" i="1"/>
  <c r="CL252" i="1" s="1"/>
  <c r="CI256" i="1"/>
  <c r="BT252" i="1"/>
  <c r="CD252" i="1"/>
  <c r="CH252" i="1" s="1"/>
  <c r="K761" i="1"/>
  <c r="DP761" i="1"/>
  <c r="CZ760" i="1"/>
  <c r="BJ256" i="1"/>
  <c r="BP256" i="1"/>
  <c r="BC759" i="1"/>
  <c r="BA759" i="1"/>
  <c r="CQ761" i="1"/>
  <c r="V763" i="1"/>
  <c r="N763" i="1"/>
  <c r="AH763" i="1"/>
  <c r="AD763" i="1"/>
  <c r="AJ760" i="1"/>
  <c r="AK760" i="1" s="1"/>
  <c r="AL760" i="1" s="1"/>
  <c r="AF760" i="1"/>
  <c r="AG759" i="1"/>
  <c r="AB759" i="1"/>
  <c r="AC759" i="1" s="1"/>
  <c r="AE759" i="1" s="1"/>
  <c r="BH256" i="1"/>
  <c r="CU256" i="1"/>
  <c r="BI256" i="1"/>
  <c r="BE256" i="1"/>
  <c r="CT256" i="1"/>
  <c r="BD256" i="1"/>
  <c r="CY761" i="1"/>
  <c r="CW761" i="1"/>
  <c r="AI758" i="1"/>
  <c r="AZ760" i="1"/>
  <c r="M760" i="1"/>
  <c r="BB760" i="1"/>
  <c r="U760" i="1"/>
  <c r="Q758" i="1"/>
  <c r="R758" i="1" s="1"/>
  <c r="S758" i="1" s="1"/>
  <c r="AA757" i="1"/>
  <c r="W764" i="1"/>
  <c r="O764" i="1"/>
  <c r="T762" i="1"/>
  <c r="L762" i="1"/>
  <c r="CP762" i="1"/>
  <c r="X759" i="1"/>
  <c r="P759" i="1"/>
  <c r="CR760" i="1"/>
  <c r="DQ760" i="1"/>
  <c r="CX761" i="1"/>
  <c r="H762" i="1"/>
  <c r="I762" i="1" s="1"/>
  <c r="DR759" i="1"/>
  <c r="DS759" i="1" s="1"/>
  <c r="D763" i="1"/>
  <c r="E762" i="1"/>
  <c r="G764" i="1"/>
  <c r="F765" i="1"/>
  <c r="AN256" i="1" l="1"/>
  <c r="AV256" i="1" s="1"/>
  <c r="BY760" i="1"/>
  <c r="BZ760" i="1" s="1"/>
  <c r="BW761" i="1" a="1"/>
  <c r="BW761" i="1" s="1"/>
  <c r="BX761" i="1" s="1"/>
  <c r="CB758" i="1"/>
  <c r="CG252" i="1"/>
  <c r="CM252" i="1" s="1"/>
  <c r="K762" i="1"/>
  <c r="DP762" i="1"/>
  <c r="CZ761" i="1"/>
  <c r="BC760" i="1"/>
  <c r="BA760" i="1"/>
  <c r="CQ762" i="1"/>
  <c r="V764" i="1"/>
  <c r="N764" i="1"/>
  <c r="AH764" i="1"/>
  <c r="AD764" i="1"/>
  <c r="AJ761" i="1"/>
  <c r="AK761" i="1" s="1"/>
  <c r="AL761" i="1" s="1"/>
  <c r="AF761" i="1"/>
  <c r="AG760" i="1"/>
  <c r="AB760" i="1"/>
  <c r="AC760" i="1" s="1"/>
  <c r="AE760" i="1" s="1"/>
  <c r="BK256" i="1"/>
  <c r="AM257" i="1"/>
  <c r="CV256" i="1"/>
  <c r="BG256" i="1"/>
  <c r="CY762" i="1"/>
  <c r="CW762" i="1"/>
  <c r="AI759" i="1"/>
  <c r="DA760" i="1"/>
  <c r="DB760" i="1" s="1"/>
  <c r="DC760" i="1" s="1"/>
  <c r="AZ761" i="1"/>
  <c r="M761" i="1"/>
  <c r="BB761" i="1"/>
  <c r="U761" i="1"/>
  <c r="Q759" i="1"/>
  <c r="R759" i="1" s="1"/>
  <c r="S759" i="1" s="1"/>
  <c r="AA758" i="1"/>
  <c r="W765" i="1"/>
  <c r="O765" i="1"/>
  <c r="T763" i="1"/>
  <c r="L763" i="1"/>
  <c r="CP763" i="1"/>
  <c r="Y759" i="1"/>
  <c r="Z759" i="1" s="1"/>
  <c r="P760" i="1"/>
  <c r="X760" i="1"/>
  <c r="Y760" i="1" s="1"/>
  <c r="Z760" i="1" s="1"/>
  <c r="CR761" i="1"/>
  <c r="DQ761" i="1"/>
  <c r="CX762" i="1"/>
  <c r="H763" i="1"/>
  <c r="I763" i="1" s="1"/>
  <c r="DR760" i="1"/>
  <c r="DS760" i="1" s="1"/>
  <c r="D764" i="1"/>
  <c r="E763" i="1"/>
  <c r="G765" i="1"/>
  <c r="F766" i="1"/>
  <c r="AU256" i="1" l="1"/>
  <c r="AS257" i="1"/>
  <c r="AP257" i="1"/>
  <c r="AQ257" i="1"/>
  <c r="AO257" i="1"/>
  <c r="AR257" i="1"/>
  <c r="AW257" i="1"/>
  <c r="BY761" i="1"/>
  <c r="BZ761" i="1" s="1"/>
  <c r="BW762" i="1" a="1"/>
  <c r="BW762" i="1" s="1"/>
  <c r="BX762" i="1" s="1"/>
  <c r="CB759" i="1"/>
  <c r="CK257" i="1"/>
  <c r="K763" i="1"/>
  <c r="DP763" i="1"/>
  <c r="CZ762" i="1"/>
  <c r="BC761" i="1"/>
  <c r="BA761" i="1"/>
  <c r="CS257" i="1"/>
  <c r="CQ763" i="1"/>
  <c r="V765" i="1"/>
  <c r="N765" i="1"/>
  <c r="AH765" i="1"/>
  <c r="AD765" i="1"/>
  <c r="AJ762" i="1"/>
  <c r="AK762" i="1" s="1"/>
  <c r="AL762" i="1" s="1"/>
  <c r="AF762" i="1"/>
  <c r="AG761" i="1"/>
  <c r="AB761" i="1"/>
  <c r="AC761" i="1" s="1"/>
  <c r="AE761" i="1" s="1"/>
  <c r="BQ253" i="1"/>
  <c r="BS253" i="1" s="1"/>
  <c r="CY763" i="1"/>
  <c r="CW763" i="1"/>
  <c r="AI760" i="1"/>
  <c r="DA761" i="1"/>
  <c r="DB761" i="1" s="1"/>
  <c r="DC761" i="1" s="1"/>
  <c r="AZ762" i="1"/>
  <c r="BB762" i="1"/>
  <c r="U762" i="1"/>
  <c r="M762" i="1"/>
  <c r="Q760" i="1"/>
  <c r="R760" i="1" s="1"/>
  <c r="S760" i="1" s="1"/>
  <c r="AA759" i="1"/>
  <c r="W766" i="1"/>
  <c r="O766" i="1"/>
  <c r="T764" i="1"/>
  <c r="L764" i="1"/>
  <c r="CP764" i="1"/>
  <c r="X761" i="1"/>
  <c r="P761" i="1"/>
  <c r="CR762" i="1"/>
  <c r="DQ762" i="1"/>
  <c r="CX763" i="1"/>
  <c r="H764" i="1"/>
  <c r="I764" i="1" s="1"/>
  <c r="DR761" i="1"/>
  <c r="DS761" i="1" s="1"/>
  <c r="E764" i="1"/>
  <c r="D765" i="1"/>
  <c r="G766" i="1"/>
  <c r="F767" i="1"/>
  <c r="AT257" i="1" l="1"/>
  <c r="BY762" i="1"/>
  <c r="BZ762" i="1" s="1"/>
  <c r="BW763" i="1" a="1"/>
  <c r="BW763" i="1" s="1"/>
  <c r="BX763" i="1" s="1"/>
  <c r="CB760" i="1"/>
  <c r="CF253" i="1"/>
  <c r="CJ253" i="1" s="1"/>
  <c r="CE253" i="1"/>
  <c r="CL253" i="1" s="1"/>
  <c r="CI257" i="1"/>
  <c r="BT253" i="1"/>
  <c r="CD253" i="1"/>
  <c r="CH253" i="1" s="1"/>
  <c r="K764" i="1"/>
  <c r="DP764" i="1"/>
  <c r="CZ763" i="1"/>
  <c r="BJ257" i="1"/>
  <c r="BP257" i="1"/>
  <c r="BC762" i="1"/>
  <c r="BA762" i="1"/>
  <c r="CQ764" i="1"/>
  <c r="V766" i="1"/>
  <c r="N766" i="1"/>
  <c r="AH766" i="1"/>
  <c r="AD766" i="1"/>
  <c r="DA763" i="1"/>
  <c r="DB763" i="1" s="1"/>
  <c r="AJ763" i="1"/>
  <c r="AK763" i="1" s="1"/>
  <c r="AL763" i="1" s="1"/>
  <c r="AF763" i="1"/>
  <c r="AG762" i="1"/>
  <c r="AB762" i="1"/>
  <c r="AC762" i="1" s="1"/>
  <c r="AE762" i="1" s="1"/>
  <c r="CU257" i="1"/>
  <c r="BH257" i="1"/>
  <c r="BI257" i="1"/>
  <c r="BD257" i="1"/>
  <c r="BF257" i="1"/>
  <c r="CT257" i="1"/>
  <c r="BE257" i="1"/>
  <c r="CY764" i="1"/>
  <c r="CW764" i="1"/>
  <c r="AI761" i="1"/>
  <c r="DA762" i="1"/>
  <c r="DB762" i="1" s="1"/>
  <c r="DC762" i="1" s="1"/>
  <c r="AZ763" i="1"/>
  <c r="M763" i="1"/>
  <c r="BB763" i="1"/>
  <c r="U763" i="1"/>
  <c r="Q761" i="1"/>
  <c r="R761" i="1" s="1"/>
  <c r="S761" i="1" s="1"/>
  <c r="AA760" i="1"/>
  <c r="W767" i="1"/>
  <c r="O767" i="1"/>
  <c r="T765" i="1"/>
  <c r="L765" i="1"/>
  <c r="CP765" i="1"/>
  <c r="Y761" i="1"/>
  <c r="Z761" i="1" s="1"/>
  <c r="X762" i="1"/>
  <c r="Y762" i="1" s="1"/>
  <c r="Z762" i="1" s="1"/>
  <c r="P762" i="1"/>
  <c r="CR763" i="1"/>
  <c r="DQ763" i="1"/>
  <c r="CX764" i="1"/>
  <c r="H765" i="1"/>
  <c r="I765" i="1" s="1"/>
  <c r="DR762" i="1"/>
  <c r="DS762" i="1" s="1"/>
  <c r="E765" i="1"/>
  <c r="D766" i="1"/>
  <c r="G767" i="1"/>
  <c r="F768" i="1"/>
  <c r="AN257" i="1" l="1"/>
  <c r="AV257" i="1" s="1"/>
  <c r="BY763" i="1"/>
  <c r="BZ763" i="1" s="1"/>
  <c r="BW764" i="1" a="1"/>
  <c r="BW764" i="1" s="1"/>
  <c r="BX764" i="1" s="1"/>
  <c r="DA764" i="1"/>
  <c r="DB764" i="1" s="1"/>
  <c r="DC764" i="1" s="1"/>
  <c r="CB761" i="1"/>
  <c r="CG253" i="1"/>
  <c r="CM253" i="1" s="1"/>
  <c r="K765" i="1"/>
  <c r="DP765" i="1"/>
  <c r="CZ764" i="1"/>
  <c r="BC763" i="1"/>
  <c r="BA763" i="1"/>
  <c r="CQ765" i="1"/>
  <c r="V767" i="1"/>
  <c r="N767" i="1"/>
  <c r="AH767" i="1"/>
  <c r="AD767" i="1"/>
  <c r="AJ764" i="1"/>
  <c r="AK764" i="1" s="1"/>
  <c r="AL764" i="1" s="1"/>
  <c r="AF764" i="1"/>
  <c r="AG763" i="1"/>
  <c r="AB763" i="1"/>
  <c r="AC763" i="1" s="1"/>
  <c r="AE763" i="1" s="1"/>
  <c r="CV257" i="1"/>
  <c r="BK257" i="1"/>
  <c r="AM258" i="1"/>
  <c r="BG257" i="1"/>
  <c r="CY765" i="1"/>
  <c r="CW765" i="1"/>
  <c r="AI762" i="1"/>
  <c r="DC763" i="1"/>
  <c r="AZ764" i="1"/>
  <c r="BB764" i="1"/>
  <c r="U764" i="1"/>
  <c r="M764" i="1"/>
  <c r="Q762" i="1"/>
  <c r="R762" i="1" s="1"/>
  <c r="S762" i="1" s="1"/>
  <c r="AA761" i="1"/>
  <c r="W768" i="1"/>
  <c r="O768" i="1"/>
  <c r="T766" i="1"/>
  <c r="L766" i="1"/>
  <c r="CP766" i="1"/>
  <c r="X763" i="1"/>
  <c r="P763" i="1"/>
  <c r="CR764" i="1"/>
  <c r="DQ764" i="1"/>
  <c r="CX765" i="1"/>
  <c r="H766" i="1"/>
  <c r="I766" i="1" s="1"/>
  <c r="DR763" i="1"/>
  <c r="DS763" i="1" s="1"/>
  <c r="E766" i="1"/>
  <c r="D767" i="1"/>
  <c r="G768" i="1"/>
  <c r="F769" i="1"/>
  <c r="AU257" i="1" l="1"/>
  <c r="AO258" i="1"/>
  <c r="AP258" i="1"/>
  <c r="AQ258" i="1"/>
  <c r="AS258" i="1"/>
  <c r="AR258" i="1"/>
  <c r="AW258" i="1"/>
  <c r="BY764" i="1"/>
  <c r="BZ764" i="1" s="1"/>
  <c r="BW765" i="1" a="1"/>
  <c r="BW765" i="1" s="1"/>
  <c r="BX765" i="1" s="1"/>
  <c r="CB762" i="1"/>
  <c r="CK258" i="1"/>
  <c r="K766" i="1"/>
  <c r="DP766" i="1"/>
  <c r="CZ765" i="1"/>
  <c r="BC764" i="1"/>
  <c r="BA764" i="1"/>
  <c r="BQ254" i="1"/>
  <c r="BS254" i="1" s="1"/>
  <c r="CQ766" i="1"/>
  <c r="V768" i="1"/>
  <c r="N768" i="1"/>
  <c r="AH768" i="1"/>
  <c r="AD768" i="1"/>
  <c r="AJ765" i="1"/>
  <c r="AK765" i="1" s="1"/>
  <c r="AL765" i="1" s="1"/>
  <c r="AF765" i="1"/>
  <c r="AG764" i="1"/>
  <c r="AB764" i="1"/>
  <c r="AC764" i="1" s="1"/>
  <c r="AE764" i="1" s="1"/>
  <c r="CS258" i="1"/>
  <c r="CY766" i="1"/>
  <c r="CW766" i="1"/>
  <c r="AI763" i="1"/>
  <c r="AZ765" i="1"/>
  <c r="BB765" i="1"/>
  <c r="U765" i="1"/>
  <c r="M765" i="1"/>
  <c r="Q763" i="1"/>
  <c r="R763" i="1" s="1"/>
  <c r="S763" i="1" s="1"/>
  <c r="AA762" i="1"/>
  <c r="W769" i="1"/>
  <c r="O769" i="1"/>
  <c r="T767" i="1"/>
  <c r="L767" i="1"/>
  <c r="CP767" i="1"/>
  <c r="Y763" i="1"/>
  <c r="Z763" i="1" s="1"/>
  <c r="P764" i="1"/>
  <c r="X764" i="1"/>
  <c r="Y764" i="1" s="1"/>
  <c r="Z764" i="1" s="1"/>
  <c r="CR765" i="1"/>
  <c r="DQ765" i="1"/>
  <c r="CX766" i="1"/>
  <c r="H767" i="1"/>
  <c r="I767" i="1" s="1"/>
  <c r="DR764" i="1"/>
  <c r="DS764" i="1" s="1"/>
  <c r="E767" i="1"/>
  <c r="D768" i="1"/>
  <c r="G769" i="1"/>
  <c r="F770" i="1"/>
  <c r="AT258" i="1" l="1"/>
  <c r="BD258" i="1"/>
  <c r="BY765" i="1"/>
  <c r="BZ765" i="1" s="1"/>
  <c r="BW766" i="1" a="1"/>
  <c r="BW766" i="1" s="1"/>
  <c r="BX766" i="1" s="1"/>
  <c r="CB763" i="1"/>
  <c r="CI258" i="1"/>
  <c r="CF254" i="1"/>
  <c r="CJ254" i="1" s="1"/>
  <c r="CE254" i="1"/>
  <c r="CL254" i="1" s="1"/>
  <c r="BT254" i="1"/>
  <c r="CD254" i="1"/>
  <c r="CH254" i="1" s="1"/>
  <c r="K767" i="1"/>
  <c r="DP767" i="1"/>
  <c r="CZ766" i="1"/>
  <c r="BI258" i="1"/>
  <c r="BP258" i="1"/>
  <c r="BC765" i="1"/>
  <c r="BA765" i="1"/>
  <c r="CQ767" i="1"/>
  <c r="V769" i="1"/>
  <c r="N769" i="1"/>
  <c r="AH769" i="1"/>
  <c r="AD769" i="1"/>
  <c r="DA766" i="1"/>
  <c r="DB766" i="1" s="1"/>
  <c r="AJ766" i="1"/>
  <c r="AK766" i="1" s="1"/>
  <c r="AL766" i="1" s="1"/>
  <c r="AF766" i="1"/>
  <c r="AB765" i="1"/>
  <c r="AC765" i="1" s="1"/>
  <c r="AE765" i="1" s="1"/>
  <c r="CT258" i="1"/>
  <c r="BE258" i="1"/>
  <c r="BF258" i="1"/>
  <c r="BJ258" i="1"/>
  <c r="BH258" i="1"/>
  <c r="CU258" i="1"/>
  <c r="CY767" i="1"/>
  <c r="CW767" i="1"/>
  <c r="AI764" i="1"/>
  <c r="DA765" i="1"/>
  <c r="DB765" i="1" s="1"/>
  <c r="DC765" i="1" s="1"/>
  <c r="AZ766" i="1"/>
  <c r="BB766" i="1"/>
  <c r="M766" i="1"/>
  <c r="AG765" i="1"/>
  <c r="U766" i="1"/>
  <c r="Q764" i="1"/>
  <c r="R764" i="1" s="1"/>
  <c r="S764" i="1" s="1"/>
  <c r="AA763" i="1"/>
  <c r="W770" i="1"/>
  <c r="O770" i="1"/>
  <c r="T768" i="1"/>
  <c r="L768" i="1"/>
  <c r="CP768" i="1"/>
  <c r="X765" i="1"/>
  <c r="P765" i="1"/>
  <c r="CR766" i="1"/>
  <c r="DQ766" i="1"/>
  <c r="CX767" i="1"/>
  <c r="H768" i="1"/>
  <c r="I768" i="1" s="1"/>
  <c r="DR765" i="1"/>
  <c r="DS765" i="1" s="1"/>
  <c r="E768" i="1"/>
  <c r="D769" i="1"/>
  <c r="G770" i="1"/>
  <c r="F771" i="1"/>
  <c r="AN258" i="1" l="1"/>
  <c r="AU258" i="1" s="1"/>
  <c r="BY766" i="1"/>
  <c r="BZ766" i="1" s="1"/>
  <c r="BW767" i="1" a="1"/>
  <c r="BW767" i="1" s="1"/>
  <c r="BX767" i="1" s="1"/>
  <c r="DA767" i="1"/>
  <c r="DB767" i="1" s="1"/>
  <c r="DC767" i="1" s="1"/>
  <c r="CB764" i="1"/>
  <c r="CG254" i="1"/>
  <c r="CM254" i="1" s="1"/>
  <c r="K768" i="1"/>
  <c r="DP768" i="1"/>
  <c r="CZ767" i="1"/>
  <c r="BC766" i="1"/>
  <c r="BA766" i="1"/>
  <c r="CQ768" i="1"/>
  <c r="V770" i="1"/>
  <c r="N770" i="1"/>
  <c r="AD770" i="1"/>
  <c r="AH770" i="1"/>
  <c r="AJ767" i="1"/>
  <c r="AK767" i="1" s="1"/>
  <c r="AL767" i="1" s="1"/>
  <c r="AF767" i="1"/>
  <c r="AG766" i="1"/>
  <c r="AB766" i="1"/>
  <c r="AC766" i="1" s="1"/>
  <c r="AE766" i="1" s="1"/>
  <c r="CV258" i="1"/>
  <c r="BK258" i="1"/>
  <c r="BG258" i="1"/>
  <c r="AM259" i="1"/>
  <c r="CY768" i="1"/>
  <c r="CW768" i="1"/>
  <c r="AI765" i="1"/>
  <c r="DC766" i="1"/>
  <c r="AZ767" i="1"/>
  <c r="M767" i="1"/>
  <c r="U767" i="1"/>
  <c r="BB767" i="1"/>
  <c r="Q765" i="1"/>
  <c r="R765" i="1" s="1"/>
  <c r="S765" i="1" s="1"/>
  <c r="AA764" i="1"/>
  <c r="W771" i="1"/>
  <c r="O771" i="1"/>
  <c r="T769" i="1"/>
  <c r="L769" i="1"/>
  <c r="CP769" i="1"/>
  <c r="X766" i="1"/>
  <c r="Y766" i="1" s="1"/>
  <c r="Z766" i="1" s="1"/>
  <c r="Y765" i="1"/>
  <c r="Z765" i="1" s="1"/>
  <c r="P766" i="1"/>
  <c r="CR767" i="1"/>
  <c r="DQ767" i="1"/>
  <c r="CX768" i="1"/>
  <c r="H769" i="1"/>
  <c r="I769" i="1" s="1"/>
  <c r="DR766" i="1"/>
  <c r="DS766" i="1" s="1"/>
  <c r="E769" i="1"/>
  <c r="D770" i="1"/>
  <c r="G771" i="1"/>
  <c r="F772" i="1"/>
  <c r="AV258" i="1" l="1"/>
  <c r="AQ259" i="1"/>
  <c r="AR259" i="1"/>
  <c r="AS259" i="1"/>
  <c r="AO259" i="1"/>
  <c r="AP259" i="1"/>
  <c r="CC764" i="1"/>
  <c r="CC765" i="1" s="1"/>
  <c r="CC766" i="1" s="1"/>
  <c r="CC767" i="1" s="1"/>
  <c r="CC768" i="1" s="1"/>
  <c r="CC769" i="1" s="1"/>
  <c r="CC770" i="1" s="1"/>
  <c r="CC771" i="1" s="1"/>
  <c r="BY767" i="1"/>
  <c r="BZ767" i="1" s="1"/>
  <c r="BW768" i="1" a="1"/>
  <c r="BW768" i="1" s="1"/>
  <c r="BX768" i="1" s="1"/>
  <c r="CB765" i="1"/>
  <c r="CK259" i="1"/>
  <c r="AW259" i="1"/>
  <c r="K769" i="1"/>
  <c r="DP769" i="1"/>
  <c r="CZ768" i="1"/>
  <c r="BC767" i="1"/>
  <c r="BA767" i="1"/>
  <c r="CQ769" i="1"/>
  <c r="V771" i="1"/>
  <c r="N771" i="1"/>
  <c r="AH771" i="1"/>
  <c r="AD771" i="1"/>
  <c r="DA768" i="1"/>
  <c r="DB768" i="1" s="1"/>
  <c r="DC768" i="1" s="1"/>
  <c r="AJ768" i="1"/>
  <c r="AK768" i="1" s="1"/>
  <c r="AL768" i="1" s="1"/>
  <c r="AF768" i="1"/>
  <c r="AG767" i="1"/>
  <c r="AB767" i="1"/>
  <c r="AC767" i="1" s="1"/>
  <c r="AE767" i="1" s="1"/>
  <c r="BQ255" i="1"/>
  <c r="BS255" i="1" s="1"/>
  <c r="CS259" i="1"/>
  <c r="CY769" i="1"/>
  <c r="CW769" i="1"/>
  <c r="AI766" i="1"/>
  <c r="AZ768" i="1"/>
  <c r="BB768" i="1"/>
  <c r="U768" i="1"/>
  <c r="M768" i="1"/>
  <c r="Q766" i="1"/>
  <c r="R766" i="1" s="1"/>
  <c r="S766" i="1" s="1"/>
  <c r="AA765" i="1"/>
  <c r="W772" i="1"/>
  <c r="O772" i="1"/>
  <c r="T770" i="1"/>
  <c r="L770" i="1"/>
  <c r="CP770" i="1"/>
  <c r="X767" i="1"/>
  <c r="P767" i="1"/>
  <c r="CR768" i="1"/>
  <c r="DQ768" i="1"/>
  <c r="CX769" i="1"/>
  <c r="H770" i="1"/>
  <c r="I770" i="1" s="1"/>
  <c r="DR767" i="1"/>
  <c r="DS767" i="1" s="1"/>
  <c r="E770" i="1"/>
  <c r="D771" i="1"/>
  <c r="G772" i="1"/>
  <c r="F773" i="1"/>
  <c r="AT259" i="1" l="1"/>
  <c r="BY768" i="1"/>
  <c r="BZ768" i="1" s="1"/>
  <c r="CC772" i="1"/>
  <c r="BW769" i="1" a="1"/>
  <c r="BW769" i="1" s="1"/>
  <c r="BX769" i="1" s="1"/>
  <c r="DA769" i="1"/>
  <c r="DB769" i="1" s="1"/>
  <c r="DC769" i="1" s="1"/>
  <c r="CB766" i="1"/>
  <c r="CF255" i="1"/>
  <c r="CJ255" i="1" s="1"/>
  <c r="CE255" i="1"/>
  <c r="CL255" i="1" s="1"/>
  <c r="CI259" i="1"/>
  <c r="CD255" i="1"/>
  <c r="CH255" i="1" s="1"/>
  <c r="K770" i="1"/>
  <c r="DP770" i="1"/>
  <c r="CZ769" i="1"/>
  <c r="BP259" i="1"/>
  <c r="CU259" i="1"/>
  <c r="BI259" i="1"/>
  <c r="BC768" i="1"/>
  <c r="BA768" i="1"/>
  <c r="BJ259" i="1"/>
  <c r="BH259" i="1"/>
  <c r="CQ770" i="1"/>
  <c r="V772" i="1"/>
  <c r="N772" i="1"/>
  <c r="AH772" i="1"/>
  <c r="AD772" i="1"/>
  <c r="AJ769" i="1"/>
  <c r="AK769" i="1" s="1"/>
  <c r="AL769" i="1" s="1"/>
  <c r="AF769" i="1"/>
  <c r="AG768" i="1"/>
  <c r="AB768" i="1"/>
  <c r="AC768" i="1" s="1"/>
  <c r="AE768" i="1" s="1"/>
  <c r="BD259" i="1"/>
  <c r="CT259" i="1"/>
  <c r="BF259" i="1"/>
  <c r="BE259" i="1"/>
  <c r="BT255" i="1"/>
  <c r="CY770" i="1"/>
  <c r="CW770" i="1"/>
  <c r="AI767" i="1"/>
  <c r="AZ769" i="1"/>
  <c r="BB769" i="1"/>
  <c r="M769" i="1"/>
  <c r="U769" i="1"/>
  <c r="Q767" i="1"/>
  <c r="R767" i="1" s="1"/>
  <c r="S767" i="1" s="1"/>
  <c r="AA766" i="1"/>
  <c r="W773" i="1"/>
  <c r="O773" i="1"/>
  <c r="T771" i="1"/>
  <c r="L771" i="1"/>
  <c r="CP771" i="1"/>
  <c r="X768" i="1"/>
  <c r="Y768" i="1" s="1"/>
  <c r="Z768" i="1" s="1"/>
  <c r="P768" i="1"/>
  <c r="CR769" i="1"/>
  <c r="Y767" i="1"/>
  <c r="Z767" i="1" s="1"/>
  <c r="DQ769" i="1"/>
  <c r="CX770" i="1"/>
  <c r="H771" i="1"/>
  <c r="I771" i="1" s="1"/>
  <c r="DR768" i="1"/>
  <c r="DS768" i="1" s="1"/>
  <c r="E771" i="1"/>
  <c r="D772" i="1"/>
  <c r="G773" i="1"/>
  <c r="F774" i="1"/>
  <c r="AN259" i="1" l="1"/>
  <c r="AV259" i="1" s="1"/>
  <c r="CC773" i="1"/>
  <c r="BY769" i="1"/>
  <c r="BZ769" i="1" s="1"/>
  <c r="BW770" i="1" a="1"/>
  <c r="BW770" i="1" s="1"/>
  <c r="BX770" i="1" s="1"/>
  <c r="CB767" i="1"/>
  <c r="CG255" i="1"/>
  <c r="CM255" i="1" s="1"/>
  <c r="K771" i="1"/>
  <c r="DP771" i="1"/>
  <c r="CZ770" i="1"/>
  <c r="CV259" i="1"/>
  <c r="BK259" i="1"/>
  <c r="BC769" i="1"/>
  <c r="BA769" i="1"/>
  <c r="CQ771" i="1"/>
  <c r="V773" i="1"/>
  <c r="N773" i="1"/>
  <c r="AH773" i="1"/>
  <c r="AD773" i="1"/>
  <c r="AJ770" i="1"/>
  <c r="AK770" i="1" s="1"/>
  <c r="AL770" i="1" s="1"/>
  <c r="AF770" i="1"/>
  <c r="AG769" i="1"/>
  <c r="AB769" i="1"/>
  <c r="AC769" i="1" s="1"/>
  <c r="AE769" i="1" s="1"/>
  <c r="BG259" i="1"/>
  <c r="AM260" i="1"/>
  <c r="CY771" i="1"/>
  <c r="CW771" i="1"/>
  <c r="AI768" i="1"/>
  <c r="AZ770" i="1"/>
  <c r="U770" i="1"/>
  <c r="BB770" i="1"/>
  <c r="Q768" i="1"/>
  <c r="R768" i="1" s="1"/>
  <c r="S768" i="1" s="1"/>
  <c r="AA767" i="1"/>
  <c r="W774" i="1"/>
  <c r="O774" i="1"/>
  <c r="T772" i="1"/>
  <c r="L772" i="1"/>
  <c r="CP772" i="1"/>
  <c r="M770" i="1"/>
  <c r="X769" i="1"/>
  <c r="P769" i="1"/>
  <c r="CR770" i="1"/>
  <c r="DQ770" i="1"/>
  <c r="CX771" i="1"/>
  <c r="H772" i="1"/>
  <c r="I772" i="1" s="1"/>
  <c r="DR769" i="1"/>
  <c r="DS769" i="1" s="1"/>
  <c r="E772" i="1"/>
  <c r="D773" i="1"/>
  <c r="G774" i="1"/>
  <c r="F775" i="1"/>
  <c r="AU259" i="1" l="1"/>
  <c r="AO260" i="1"/>
  <c r="AQ260" i="1"/>
  <c r="AR260" i="1"/>
  <c r="AP260" i="1"/>
  <c r="AS260" i="1"/>
  <c r="CC774" i="1"/>
  <c r="BY770" i="1"/>
  <c r="BZ770" i="1" s="1"/>
  <c r="BW771" i="1" a="1"/>
  <c r="BW771" i="1" s="1"/>
  <c r="BX771" i="1" s="1"/>
  <c r="CB768" i="1"/>
  <c r="CK260" i="1"/>
  <c r="AW260" i="1"/>
  <c r="K772" i="1"/>
  <c r="DP772" i="1"/>
  <c r="CZ771" i="1"/>
  <c r="BC770" i="1"/>
  <c r="BA770" i="1"/>
  <c r="CS260" i="1"/>
  <c r="CQ772" i="1"/>
  <c r="V774" i="1"/>
  <c r="N774" i="1"/>
  <c r="AD774" i="1"/>
  <c r="AH774" i="1"/>
  <c r="AJ771" i="1"/>
  <c r="AK771" i="1" s="1"/>
  <c r="AL771" i="1" s="1"/>
  <c r="AF771" i="1"/>
  <c r="AG770" i="1"/>
  <c r="AB770" i="1"/>
  <c r="AC770" i="1" s="1"/>
  <c r="AE770" i="1" s="1"/>
  <c r="BQ256" i="1"/>
  <c r="BS256" i="1" s="1"/>
  <c r="CY772" i="1"/>
  <c r="CW772" i="1"/>
  <c r="AI769" i="1"/>
  <c r="DA770" i="1"/>
  <c r="DB770" i="1" s="1"/>
  <c r="DC770" i="1" s="1"/>
  <c r="AZ771" i="1"/>
  <c r="BB771" i="1"/>
  <c r="U771" i="1"/>
  <c r="Q769" i="1"/>
  <c r="R769" i="1" s="1"/>
  <c r="S769" i="1" s="1"/>
  <c r="AA768" i="1"/>
  <c r="W775" i="1"/>
  <c r="O775" i="1"/>
  <c r="T773" i="1"/>
  <c r="L773" i="1"/>
  <c r="CP773" i="1"/>
  <c r="P770" i="1"/>
  <c r="M771" i="1"/>
  <c r="Y769" i="1"/>
  <c r="Z769" i="1" s="1"/>
  <c r="X770" i="1"/>
  <c r="CR771" i="1"/>
  <c r="DQ771" i="1"/>
  <c r="CX772" i="1"/>
  <c r="H773" i="1"/>
  <c r="I773" i="1" s="1"/>
  <c r="DR770" i="1"/>
  <c r="DS770" i="1" s="1"/>
  <c r="E773" i="1"/>
  <c r="D774" i="1"/>
  <c r="G775" i="1"/>
  <c r="F776" i="1"/>
  <c r="AT260" i="1" l="1"/>
  <c r="BE260" i="1"/>
  <c r="CC775" i="1"/>
  <c r="BY771" i="1"/>
  <c r="BZ771" i="1" s="1"/>
  <c r="BW772" i="1" a="1"/>
  <c r="BW772" i="1" s="1"/>
  <c r="BX772" i="1" s="1"/>
  <c r="CB769" i="1"/>
  <c r="CF256" i="1"/>
  <c r="CJ256" i="1" s="1"/>
  <c r="CE256" i="1"/>
  <c r="CL256" i="1" s="1"/>
  <c r="CI260" i="1"/>
  <c r="CD256" i="1"/>
  <c r="CH256" i="1" s="1"/>
  <c r="K773" i="1"/>
  <c r="DP773" i="1"/>
  <c r="CZ772" i="1"/>
  <c r="BH260" i="1"/>
  <c r="BP260" i="1"/>
  <c r="BC771" i="1"/>
  <c r="BA771" i="1"/>
  <c r="CQ773" i="1"/>
  <c r="V775" i="1"/>
  <c r="N775" i="1"/>
  <c r="AD775" i="1"/>
  <c r="AH775" i="1"/>
  <c r="AJ772" i="1"/>
  <c r="AK772" i="1" s="1"/>
  <c r="AL772" i="1" s="1"/>
  <c r="AF772" i="1"/>
  <c r="AG771" i="1"/>
  <c r="AB771" i="1"/>
  <c r="AC771" i="1" s="1"/>
  <c r="AE771" i="1" s="1"/>
  <c r="BF260" i="1"/>
  <c r="BJ260" i="1"/>
  <c r="BI260" i="1"/>
  <c r="BD260" i="1"/>
  <c r="BT256" i="1"/>
  <c r="CT260" i="1"/>
  <c r="CU260" i="1"/>
  <c r="CY773" i="1"/>
  <c r="CW773" i="1"/>
  <c r="AI770" i="1"/>
  <c r="DA771" i="1"/>
  <c r="DB771" i="1" s="1"/>
  <c r="DC771" i="1" s="1"/>
  <c r="AZ772" i="1"/>
  <c r="BB772" i="1"/>
  <c r="M772" i="1"/>
  <c r="U772" i="1"/>
  <c r="Q770" i="1"/>
  <c r="R770" i="1" s="1"/>
  <c r="S770" i="1" s="1"/>
  <c r="AA769" i="1"/>
  <c r="W776" i="1"/>
  <c r="O776" i="1"/>
  <c r="T774" i="1"/>
  <c r="L774" i="1"/>
  <c r="CP774" i="1"/>
  <c r="P771" i="1"/>
  <c r="X771" i="1"/>
  <c r="Y771" i="1" s="1"/>
  <c r="Z771" i="1" s="1"/>
  <c r="CR772" i="1"/>
  <c r="Y770" i="1"/>
  <c r="Z770" i="1" s="1"/>
  <c r="DQ772" i="1"/>
  <c r="CX773" i="1"/>
  <c r="H774" i="1"/>
  <c r="I774" i="1" s="1"/>
  <c r="DR771" i="1"/>
  <c r="DS771" i="1" s="1"/>
  <c r="E774" i="1"/>
  <c r="D775" i="1"/>
  <c r="G776" i="1"/>
  <c r="F777" i="1"/>
  <c r="AN260" i="1" l="1"/>
  <c r="AV260" i="1" s="1"/>
  <c r="BY772" i="1"/>
  <c r="BZ772" i="1" s="1"/>
  <c r="BW773" i="1" a="1"/>
  <c r="BW773" i="1" s="1"/>
  <c r="BX773" i="1" s="1"/>
  <c r="CB770" i="1"/>
  <c r="CG256" i="1"/>
  <c r="CM256" i="1" s="1"/>
  <c r="K774" i="1"/>
  <c r="DP774" i="1"/>
  <c r="CZ773" i="1"/>
  <c r="BC772" i="1"/>
  <c r="BA772" i="1"/>
  <c r="CQ774" i="1"/>
  <c r="V776" i="1"/>
  <c r="N776" i="1"/>
  <c r="AH776" i="1"/>
  <c r="AD776" i="1"/>
  <c r="AJ773" i="1"/>
  <c r="AK773" i="1" s="1"/>
  <c r="AL773" i="1" s="1"/>
  <c r="AF773" i="1"/>
  <c r="AG772" i="1"/>
  <c r="AB772" i="1"/>
  <c r="AC772" i="1" s="1"/>
  <c r="AE772" i="1" s="1"/>
  <c r="BG260" i="1"/>
  <c r="BK260" i="1"/>
  <c r="CV260" i="1"/>
  <c r="AM261" i="1"/>
  <c r="CY774" i="1"/>
  <c r="CW774" i="1"/>
  <c r="AI771" i="1"/>
  <c r="DA772" i="1"/>
  <c r="DB772" i="1" s="1"/>
  <c r="DC772" i="1" s="1"/>
  <c r="AZ773" i="1"/>
  <c r="U773" i="1"/>
  <c r="X772" i="1"/>
  <c r="BB773" i="1"/>
  <c r="M773" i="1"/>
  <c r="Q771" i="1"/>
  <c r="R771" i="1" s="1"/>
  <c r="S771" i="1" s="1"/>
  <c r="AA770" i="1"/>
  <c r="W777" i="1"/>
  <c r="O777" i="1"/>
  <c r="T775" i="1"/>
  <c r="L775" i="1"/>
  <c r="CP775" i="1"/>
  <c r="P772" i="1"/>
  <c r="CR773" i="1"/>
  <c r="DQ773" i="1"/>
  <c r="CX774" i="1"/>
  <c r="H775" i="1"/>
  <c r="I775" i="1" s="1"/>
  <c r="DR772" i="1"/>
  <c r="DS772" i="1" s="1"/>
  <c r="E775" i="1"/>
  <c r="D776" i="1"/>
  <c r="G777" i="1"/>
  <c r="F778" i="1"/>
  <c r="AU260" i="1" l="1"/>
  <c r="AO261" i="1"/>
  <c r="BD261" i="1" s="1"/>
  <c r="AP261" i="1"/>
  <c r="AQ261" i="1"/>
  <c r="AR261" i="1"/>
  <c r="AS261" i="1"/>
  <c r="BY773" i="1"/>
  <c r="BZ773" i="1" s="1"/>
  <c r="BW774" i="1" a="1"/>
  <c r="BW774" i="1" s="1"/>
  <c r="BX774" i="1" s="1"/>
  <c r="CB771" i="1"/>
  <c r="CK261" i="1"/>
  <c r="AW261" i="1"/>
  <c r="K775" i="1"/>
  <c r="DP775" i="1"/>
  <c r="CZ774" i="1"/>
  <c r="BC773" i="1"/>
  <c r="BA773" i="1"/>
  <c r="CQ775" i="1"/>
  <c r="V777" i="1"/>
  <c r="N777" i="1"/>
  <c r="AH777" i="1"/>
  <c r="AD777" i="1"/>
  <c r="AJ774" i="1"/>
  <c r="AK774" i="1" s="1"/>
  <c r="AL774" i="1" s="1"/>
  <c r="AF774" i="1"/>
  <c r="AG773" i="1"/>
  <c r="AB773" i="1"/>
  <c r="AC773" i="1" s="1"/>
  <c r="AE773" i="1" s="1"/>
  <c r="CS261" i="1"/>
  <c r="BQ257" i="1"/>
  <c r="BS257" i="1" s="1"/>
  <c r="CY775" i="1"/>
  <c r="CW775" i="1"/>
  <c r="AI772" i="1"/>
  <c r="DA773" i="1"/>
  <c r="DB773" i="1" s="1"/>
  <c r="DC773" i="1" s="1"/>
  <c r="AZ774" i="1"/>
  <c r="Y772" i="1"/>
  <c r="Z772" i="1" s="1"/>
  <c r="U774" i="1"/>
  <c r="M774" i="1"/>
  <c r="BB774" i="1"/>
  <c r="Q772" i="1"/>
  <c r="R772" i="1" s="1"/>
  <c r="S772" i="1" s="1"/>
  <c r="AA771" i="1"/>
  <c r="W778" i="1"/>
  <c r="O778" i="1"/>
  <c r="T776" i="1"/>
  <c r="L776" i="1"/>
  <c r="CP776" i="1"/>
  <c r="P773" i="1"/>
  <c r="X773" i="1"/>
  <c r="CR774" i="1"/>
  <c r="DQ774" i="1"/>
  <c r="CX775" i="1"/>
  <c r="H776" i="1"/>
  <c r="I776" i="1" s="1"/>
  <c r="DR773" i="1"/>
  <c r="DS773" i="1" s="1"/>
  <c r="E776" i="1"/>
  <c r="D777" i="1"/>
  <c r="G778" i="1"/>
  <c r="F779" i="1"/>
  <c r="AT261" i="1" l="1"/>
  <c r="BY774" i="1"/>
  <c r="BZ774" i="1" s="1"/>
  <c r="DA774" i="1"/>
  <c r="DB774" i="1" s="1"/>
  <c r="DC774" i="1" s="1"/>
  <c r="BW775" i="1" a="1"/>
  <c r="BW775" i="1" s="1"/>
  <c r="BX775" i="1" s="1"/>
  <c r="CB772" i="1"/>
  <c r="CF257" i="1"/>
  <c r="CJ257" i="1" s="1"/>
  <c r="CE257" i="1"/>
  <c r="CL257" i="1" s="1"/>
  <c r="CI261" i="1"/>
  <c r="BT257" i="1"/>
  <c r="CD257" i="1"/>
  <c r="CH257" i="1" s="1"/>
  <c r="K776" i="1"/>
  <c r="DP776" i="1"/>
  <c r="CZ775" i="1"/>
  <c r="CU261" i="1"/>
  <c r="BP261" i="1"/>
  <c r="BC774" i="1"/>
  <c r="BA774" i="1"/>
  <c r="BE261" i="1"/>
  <c r="CQ776" i="1"/>
  <c r="V778" i="1"/>
  <c r="N778" i="1"/>
  <c r="AD778" i="1"/>
  <c r="AH778" i="1"/>
  <c r="AJ775" i="1"/>
  <c r="AK775" i="1" s="1"/>
  <c r="AL775" i="1" s="1"/>
  <c r="AF775" i="1"/>
  <c r="AG774" i="1"/>
  <c r="AB774" i="1"/>
  <c r="AC774" i="1" s="1"/>
  <c r="AE774" i="1" s="1"/>
  <c r="CT261" i="1"/>
  <c r="BF261" i="1"/>
  <c r="BI261" i="1"/>
  <c r="BJ261" i="1"/>
  <c r="BH261" i="1"/>
  <c r="CY776" i="1"/>
  <c r="CW776" i="1"/>
  <c r="AI773" i="1"/>
  <c r="AZ775" i="1"/>
  <c r="U775" i="1"/>
  <c r="M775" i="1"/>
  <c r="BB775" i="1"/>
  <c r="Q773" i="1"/>
  <c r="R773" i="1" s="1"/>
  <c r="S773" i="1" s="1"/>
  <c r="AA772" i="1"/>
  <c r="W779" i="1"/>
  <c r="O779" i="1"/>
  <c r="T777" i="1"/>
  <c r="L777" i="1"/>
  <c r="CP777" i="1"/>
  <c r="X774" i="1"/>
  <c r="P774" i="1"/>
  <c r="Y773" i="1"/>
  <c r="Z773" i="1" s="1"/>
  <c r="CR775" i="1"/>
  <c r="DQ775" i="1"/>
  <c r="CX776" i="1"/>
  <c r="H777" i="1"/>
  <c r="I777" i="1" s="1"/>
  <c r="DR774" i="1"/>
  <c r="DS774" i="1" s="1"/>
  <c r="E777" i="1"/>
  <c r="D778" i="1"/>
  <c r="G779" i="1"/>
  <c r="F780" i="1"/>
  <c r="AN261" i="1" l="1"/>
  <c r="AU261" i="1" s="1"/>
  <c r="BY775" i="1"/>
  <c r="BZ775" i="1" s="1"/>
  <c r="BW776" i="1" a="1"/>
  <c r="BW776" i="1" s="1"/>
  <c r="BX776" i="1" s="1"/>
  <c r="CB773" i="1"/>
  <c r="CG257" i="1"/>
  <c r="CM257" i="1" s="1"/>
  <c r="K777" i="1"/>
  <c r="DP777" i="1"/>
  <c r="CZ776" i="1"/>
  <c r="CV261" i="1"/>
  <c r="BC775" i="1"/>
  <c r="BA775" i="1"/>
  <c r="CQ777" i="1"/>
  <c r="V779" i="1"/>
  <c r="N779" i="1"/>
  <c r="AH779" i="1"/>
  <c r="AD779" i="1"/>
  <c r="DA776" i="1"/>
  <c r="DB776" i="1" s="1"/>
  <c r="AJ776" i="1"/>
  <c r="AK776" i="1" s="1"/>
  <c r="AL776" i="1" s="1"/>
  <c r="AF776" i="1"/>
  <c r="AG775" i="1"/>
  <c r="AB775" i="1"/>
  <c r="AC775" i="1" s="1"/>
  <c r="AE775" i="1" s="1"/>
  <c r="BG261" i="1"/>
  <c r="BK261" i="1"/>
  <c r="AM262" i="1"/>
  <c r="CY777" i="1"/>
  <c r="CW777" i="1"/>
  <c r="AI774" i="1"/>
  <c r="DA775" i="1"/>
  <c r="DB775" i="1" s="1"/>
  <c r="DC775" i="1" s="1"/>
  <c r="AZ776" i="1"/>
  <c r="AA773" i="1"/>
  <c r="U776" i="1"/>
  <c r="BB776" i="1"/>
  <c r="Q774" i="1"/>
  <c r="R774" i="1" s="1"/>
  <c r="S774" i="1" s="1"/>
  <c r="W780" i="1"/>
  <c r="O780" i="1"/>
  <c r="T778" i="1"/>
  <c r="L778" i="1"/>
  <c r="CP778" i="1"/>
  <c r="M776" i="1"/>
  <c r="Y774" i="1"/>
  <c r="Z774" i="1" s="1"/>
  <c r="P775" i="1"/>
  <c r="CR776" i="1"/>
  <c r="DQ776" i="1"/>
  <c r="CX777" i="1"/>
  <c r="X775" i="1"/>
  <c r="H778" i="1"/>
  <c r="I778" i="1" s="1"/>
  <c r="DR775" i="1"/>
  <c r="DS775" i="1" s="1"/>
  <c r="E778" i="1"/>
  <c r="D779" i="1"/>
  <c r="G780" i="1"/>
  <c r="F781" i="1"/>
  <c r="AV261" i="1" l="1"/>
  <c r="AR262" i="1"/>
  <c r="AS262" i="1"/>
  <c r="AO262" i="1"/>
  <c r="CT262" i="1" s="1"/>
  <c r="AP262" i="1"/>
  <c r="AQ262" i="1"/>
  <c r="BY776" i="1"/>
  <c r="BZ776" i="1" s="1"/>
  <c r="BW777" i="1" a="1"/>
  <c r="BW777" i="1" s="1"/>
  <c r="BX777" i="1" s="1"/>
  <c r="CB774" i="1"/>
  <c r="CK262" i="1"/>
  <c r="AW262" i="1"/>
  <c r="K778" i="1"/>
  <c r="DP778" i="1"/>
  <c r="CZ777" i="1"/>
  <c r="BC776" i="1"/>
  <c r="BA776" i="1"/>
  <c r="CS262" i="1"/>
  <c r="CQ778" i="1"/>
  <c r="V780" i="1"/>
  <c r="N780" i="1"/>
  <c r="AH780" i="1"/>
  <c r="AD780" i="1"/>
  <c r="AJ777" i="1"/>
  <c r="AK777" i="1" s="1"/>
  <c r="AL777" i="1" s="1"/>
  <c r="AF777" i="1"/>
  <c r="AG776" i="1"/>
  <c r="AB776" i="1"/>
  <c r="AC776" i="1" s="1"/>
  <c r="AE776" i="1" s="1"/>
  <c r="BQ258" i="1"/>
  <c r="BS258" i="1" s="1"/>
  <c r="CY778" i="1"/>
  <c r="CW778" i="1"/>
  <c r="AI775" i="1"/>
  <c r="DC776" i="1"/>
  <c r="AZ777" i="1"/>
  <c r="BB777" i="1"/>
  <c r="U777" i="1"/>
  <c r="M777" i="1"/>
  <c r="Q775" i="1"/>
  <c r="R775" i="1" s="1"/>
  <c r="S775" i="1" s="1"/>
  <c r="AA774" i="1"/>
  <c r="W781" i="1"/>
  <c r="O781" i="1"/>
  <c r="T779" i="1"/>
  <c r="L779" i="1"/>
  <c r="CP779" i="1"/>
  <c r="P776" i="1"/>
  <c r="X776" i="1"/>
  <c r="CR777" i="1"/>
  <c r="Y775" i="1"/>
  <c r="Z775" i="1" s="1"/>
  <c r="DQ777" i="1"/>
  <c r="CX778" i="1"/>
  <c r="H779" i="1"/>
  <c r="I779" i="1" s="1"/>
  <c r="DR776" i="1"/>
  <c r="DS776" i="1" s="1"/>
  <c r="E779" i="1"/>
  <c r="D780" i="1"/>
  <c r="G781" i="1"/>
  <c r="F782" i="1"/>
  <c r="AT262" i="1" l="1"/>
  <c r="BW778" i="1" a="1"/>
  <c r="BW778" i="1" s="1"/>
  <c r="BX778" i="1" s="1"/>
  <c r="BY777" i="1"/>
  <c r="BZ777" i="1" s="1"/>
  <c r="CB775" i="1"/>
  <c r="CF258" i="1"/>
  <c r="CJ258" i="1" s="1"/>
  <c r="CE258" i="1"/>
  <c r="CL258" i="1" s="1"/>
  <c r="CI262" i="1"/>
  <c r="BT258" i="1"/>
  <c r="CD258" i="1"/>
  <c r="CH258" i="1" s="1"/>
  <c r="K779" i="1"/>
  <c r="DP779" i="1"/>
  <c r="CZ778" i="1"/>
  <c r="BP262" i="1"/>
  <c r="BC777" i="1"/>
  <c r="BA777" i="1"/>
  <c r="CQ779" i="1"/>
  <c r="V781" i="1"/>
  <c r="N781" i="1"/>
  <c r="AH781" i="1"/>
  <c r="AD781" i="1"/>
  <c r="AJ778" i="1"/>
  <c r="AK778" i="1" s="1"/>
  <c r="AL778" i="1" s="1"/>
  <c r="AF778" i="1"/>
  <c r="AG777" i="1"/>
  <c r="AB777" i="1"/>
  <c r="AC777" i="1" s="1"/>
  <c r="AE777" i="1" s="1"/>
  <c r="BE262" i="1"/>
  <c r="BF262" i="1"/>
  <c r="BD262" i="1"/>
  <c r="CU262" i="1"/>
  <c r="CV262" i="1" s="1"/>
  <c r="BI262" i="1"/>
  <c r="BH262" i="1"/>
  <c r="BJ262" i="1"/>
  <c r="CY779" i="1"/>
  <c r="CW779" i="1"/>
  <c r="AI776" i="1"/>
  <c r="DA777" i="1"/>
  <c r="DB777" i="1" s="1"/>
  <c r="DC777" i="1" s="1"/>
  <c r="AZ778" i="1"/>
  <c r="BB778" i="1"/>
  <c r="M778" i="1"/>
  <c r="U778" i="1"/>
  <c r="Q776" i="1"/>
  <c r="R776" i="1" s="1"/>
  <c r="S776" i="1" s="1"/>
  <c r="AA775" i="1"/>
  <c r="W782" i="1"/>
  <c r="O782" i="1"/>
  <c r="T780" i="1"/>
  <c r="L780" i="1"/>
  <c r="CP780" i="1"/>
  <c r="Y776" i="1"/>
  <c r="Z776" i="1" s="1"/>
  <c r="P777" i="1"/>
  <c r="X777" i="1"/>
  <c r="Y777" i="1" s="1"/>
  <c r="Z777" i="1" s="1"/>
  <c r="CR778" i="1"/>
  <c r="DQ778" i="1"/>
  <c r="CX779" i="1"/>
  <c r="H780" i="1"/>
  <c r="I780" i="1" s="1"/>
  <c r="DR777" i="1"/>
  <c r="DS777" i="1" s="1"/>
  <c r="D781" i="1"/>
  <c r="E780" i="1"/>
  <c r="G782" i="1"/>
  <c r="F783" i="1"/>
  <c r="AN262" i="1" l="1"/>
  <c r="AV262" i="1" s="1"/>
  <c r="BY778" i="1"/>
  <c r="BZ778" i="1" s="1"/>
  <c r="BW779" i="1" a="1"/>
  <c r="BW779" i="1" s="1"/>
  <c r="BX779" i="1" s="1"/>
  <c r="CB776" i="1"/>
  <c r="CG258" i="1"/>
  <c r="CM258" i="1" s="1"/>
  <c r="K780" i="1"/>
  <c r="DP780" i="1"/>
  <c r="CZ779" i="1"/>
  <c r="BC778" i="1"/>
  <c r="BA778" i="1"/>
  <c r="CQ780" i="1"/>
  <c r="V782" i="1"/>
  <c r="N782" i="1"/>
  <c r="AH782" i="1"/>
  <c r="AD782" i="1"/>
  <c r="AJ779" i="1"/>
  <c r="AK779" i="1" s="1"/>
  <c r="AL779" i="1" s="1"/>
  <c r="AF779" i="1"/>
  <c r="AG778" i="1"/>
  <c r="AB778" i="1"/>
  <c r="AC778" i="1" s="1"/>
  <c r="AE778" i="1" s="1"/>
  <c r="BG262" i="1"/>
  <c r="BK262" i="1"/>
  <c r="AM263" i="1"/>
  <c r="CY780" i="1"/>
  <c r="CW780" i="1"/>
  <c r="AI777" i="1"/>
  <c r="DA778" i="1"/>
  <c r="DB778" i="1" s="1"/>
  <c r="DC778" i="1" s="1"/>
  <c r="AZ779" i="1"/>
  <c r="BB779" i="1"/>
  <c r="U779" i="1"/>
  <c r="M779" i="1"/>
  <c r="Q777" i="1"/>
  <c r="R777" i="1" s="1"/>
  <c r="S777" i="1" s="1"/>
  <c r="AA776" i="1"/>
  <c r="W783" i="1"/>
  <c r="O783" i="1"/>
  <c r="T781" i="1"/>
  <c r="L781" i="1"/>
  <c r="CP781" i="1"/>
  <c r="P778" i="1"/>
  <c r="X778" i="1"/>
  <c r="Y778" i="1" s="1"/>
  <c r="Z778" i="1" s="1"/>
  <c r="CR779" i="1"/>
  <c r="DQ779" i="1"/>
  <c r="CX780" i="1"/>
  <c r="H781" i="1"/>
  <c r="I781" i="1" s="1"/>
  <c r="DR778" i="1"/>
  <c r="DS778" i="1" s="1"/>
  <c r="E781" i="1"/>
  <c r="D782" i="1"/>
  <c r="G783" i="1"/>
  <c r="F784" i="1"/>
  <c r="AU262" i="1" l="1"/>
  <c r="AO263" i="1"/>
  <c r="AP263" i="1"/>
  <c r="AR263" i="1"/>
  <c r="AS263" i="1"/>
  <c r="AQ263" i="1"/>
  <c r="CC776" i="1"/>
  <c r="CC777" i="1" s="1"/>
  <c r="CC778" i="1" s="1"/>
  <c r="CC779" i="1" s="1"/>
  <c r="CC780" i="1" s="1"/>
  <c r="CC781" i="1" s="1"/>
  <c r="CC782" i="1" s="1"/>
  <c r="CC783" i="1" s="1"/>
  <c r="BY779" i="1"/>
  <c r="BZ779" i="1" s="1"/>
  <c r="BW780" i="1" a="1"/>
  <c r="BW780" i="1" s="1"/>
  <c r="BX780" i="1" s="1"/>
  <c r="DA779" i="1"/>
  <c r="DB779" i="1" s="1"/>
  <c r="DC779" i="1" s="1"/>
  <c r="CB777" i="1"/>
  <c r="CK263" i="1"/>
  <c r="AW263" i="1"/>
  <c r="K781" i="1"/>
  <c r="DP781" i="1"/>
  <c r="CZ780" i="1"/>
  <c r="BC779" i="1"/>
  <c r="BA779" i="1"/>
  <c r="CS263" i="1"/>
  <c r="CQ781" i="1"/>
  <c r="V783" i="1"/>
  <c r="N783" i="1"/>
  <c r="AH783" i="1"/>
  <c r="AD783" i="1"/>
  <c r="DA780" i="1"/>
  <c r="DB780" i="1" s="1"/>
  <c r="AJ780" i="1"/>
  <c r="AK780" i="1" s="1"/>
  <c r="AL780" i="1" s="1"/>
  <c r="AF780" i="1"/>
  <c r="AG779" i="1"/>
  <c r="AB779" i="1"/>
  <c r="AC779" i="1" s="1"/>
  <c r="AE779" i="1" s="1"/>
  <c r="BQ259" i="1"/>
  <c r="BS259" i="1" s="1"/>
  <c r="CY781" i="1"/>
  <c r="CW781" i="1"/>
  <c r="AI778" i="1"/>
  <c r="AZ780" i="1"/>
  <c r="M780" i="1"/>
  <c r="U780" i="1"/>
  <c r="BB780" i="1"/>
  <c r="Q778" i="1"/>
  <c r="R778" i="1" s="1"/>
  <c r="S778" i="1" s="1"/>
  <c r="AA777" i="1"/>
  <c r="W784" i="1"/>
  <c r="O784" i="1"/>
  <c r="T782" i="1"/>
  <c r="L782" i="1"/>
  <c r="CP782" i="1"/>
  <c r="X779" i="1"/>
  <c r="P779" i="1"/>
  <c r="CR780" i="1"/>
  <c r="DQ780" i="1"/>
  <c r="CX781" i="1"/>
  <c r="H782" i="1"/>
  <c r="I782" i="1" s="1"/>
  <c r="DR779" i="1"/>
  <c r="DS779" i="1" s="1"/>
  <c r="E782" i="1"/>
  <c r="D783" i="1"/>
  <c r="G784" i="1"/>
  <c r="F785" i="1"/>
  <c r="AT263" i="1" l="1"/>
  <c r="BF263" i="1"/>
  <c r="DC780" i="1"/>
  <c r="BY780" i="1"/>
  <c r="BZ780" i="1" s="1"/>
  <c r="BW781" i="1" a="1"/>
  <c r="BW781" i="1" s="1"/>
  <c r="BX781" i="1" s="1"/>
  <c r="CC784" i="1"/>
  <c r="CB778" i="1"/>
  <c r="CF259" i="1"/>
  <c r="CJ259" i="1" s="1"/>
  <c r="CE259" i="1"/>
  <c r="CL259" i="1" s="1"/>
  <c r="CI263" i="1"/>
  <c r="BT259" i="1"/>
  <c r="CD259" i="1"/>
  <c r="CH259" i="1" s="1"/>
  <c r="K782" i="1"/>
  <c r="DP782" i="1"/>
  <c r="CZ781" i="1"/>
  <c r="BP263" i="1"/>
  <c r="BC780" i="1"/>
  <c r="BA780" i="1"/>
  <c r="CQ782" i="1"/>
  <c r="V784" i="1"/>
  <c r="N784" i="1"/>
  <c r="AH784" i="1"/>
  <c r="AD784" i="1"/>
  <c r="AJ781" i="1"/>
  <c r="AK781" i="1" s="1"/>
  <c r="AL781" i="1" s="1"/>
  <c r="AF781" i="1"/>
  <c r="AG780" i="1"/>
  <c r="AB780" i="1"/>
  <c r="AC780" i="1" s="1"/>
  <c r="AE780" i="1" s="1"/>
  <c r="BD263" i="1"/>
  <c r="BI263" i="1"/>
  <c r="BJ263" i="1"/>
  <c r="BH263" i="1"/>
  <c r="CU263" i="1"/>
  <c r="CT263" i="1"/>
  <c r="BE263" i="1"/>
  <c r="CY782" i="1"/>
  <c r="CW782" i="1"/>
  <c r="AI779" i="1"/>
  <c r="AZ781" i="1"/>
  <c r="M781" i="1"/>
  <c r="BB781" i="1"/>
  <c r="U781" i="1"/>
  <c r="Q779" i="1"/>
  <c r="R779" i="1" s="1"/>
  <c r="S779" i="1" s="1"/>
  <c r="AA778" i="1"/>
  <c r="W785" i="1"/>
  <c r="O785" i="1"/>
  <c r="T783" i="1"/>
  <c r="L783" i="1"/>
  <c r="CP783" i="1"/>
  <c r="Y779" i="1"/>
  <c r="Z779" i="1" s="1"/>
  <c r="P780" i="1"/>
  <c r="X780" i="1"/>
  <c r="Y780" i="1" s="1"/>
  <c r="Z780" i="1" s="1"/>
  <c r="CR781" i="1"/>
  <c r="DQ781" i="1"/>
  <c r="CX782" i="1"/>
  <c r="H783" i="1"/>
  <c r="I783" i="1" s="1"/>
  <c r="DR780" i="1"/>
  <c r="DS780" i="1" s="1"/>
  <c r="E783" i="1"/>
  <c r="D784" i="1"/>
  <c r="G785" i="1"/>
  <c r="F786" i="1"/>
  <c r="AN263" i="1" l="1"/>
  <c r="AU263" i="1" s="1"/>
  <c r="BY781" i="1"/>
  <c r="BZ781" i="1" s="1"/>
  <c r="BW782" i="1" a="1"/>
  <c r="BW782" i="1" s="1"/>
  <c r="BX782" i="1" s="1"/>
  <c r="DA781" i="1"/>
  <c r="DB781" i="1" s="1"/>
  <c r="DC781" i="1" s="1"/>
  <c r="CC785" i="1"/>
  <c r="CB779" i="1"/>
  <c r="CG259" i="1"/>
  <c r="CM259" i="1" s="1"/>
  <c r="K783" i="1"/>
  <c r="DP783" i="1"/>
  <c r="CZ782" i="1"/>
  <c r="BC781" i="1"/>
  <c r="BA781" i="1"/>
  <c r="CQ783" i="1"/>
  <c r="V785" i="1"/>
  <c r="N785" i="1"/>
  <c r="AH785" i="1"/>
  <c r="AD785" i="1"/>
  <c r="AJ782" i="1"/>
  <c r="AK782" i="1" s="1"/>
  <c r="AL782" i="1" s="1"/>
  <c r="AF782" i="1"/>
  <c r="AG781" i="1"/>
  <c r="AB781" i="1"/>
  <c r="AC781" i="1" s="1"/>
  <c r="AE781" i="1" s="1"/>
  <c r="CV263" i="1"/>
  <c r="BK263" i="1"/>
  <c r="AM264" i="1"/>
  <c r="BG263" i="1"/>
  <c r="CY783" i="1"/>
  <c r="CW783" i="1"/>
  <c r="AI780" i="1"/>
  <c r="AZ782" i="1"/>
  <c r="BB782" i="1"/>
  <c r="M782" i="1"/>
  <c r="U782" i="1"/>
  <c r="Q780" i="1"/>
  <c r="R780" i="1" s="1"/>
  <c r="S780" i="1" s="1"/>
  <c r="AA779" i="1"/>
  <c r="W786" i="1"/>
  <c r="O786" i="1"/>
  <c r="T784" i="1"/>
  <c r="L784" i="1"/>
  <c r="CP784" i="1"/>
  <c r="P781" i="1"/>
  <c r="X781" i="1"/>
  <c r="Y781" i="1" s="1"/>
  <c r="Z781" i="1" s="1"/>
  <c r="CR782" i="1"/>
  <c r="DQ782" i="1"/>
  <c r="CX783" i="1"/>
  <c r="H784" i="1"/>
  <c r="I784" i="1" s="1"/>
  <c r="DR781" i="1"/>
  <c r="DS781" i="1" s="1"/>
  <c r="E784" i="1"/>
  <c r="D785" i="1"/>
  <c r="G786" i="1"/>
  <c r="F787" i="1"/>
  <c r="AV263" i="1" l="1"/>
  <c r="AP264" i="1"/>
  <c r="AQ264" i="1"/>
  <c r="AR264" i="1"/>
  <c r="AS264" i="1"/>
  <c r="AO264" i="1"/>
  <c r="BD264" i="1" s="1"/>
  <c r="BY782" i="1"/>
  <c r="BZ782" i="1" s="1"/>
  <c r="DA782" i="1"/>
  <c r="DB782" i="1" s="1"/>
  <c r="DC782" i="1" s="1"/>
  <c r="BW783" i="1" a="1"/>
  <c r="BW783" i="1" s="1"/>
  <c r="BX783" i="1" s="1"/>
  <c r="CC786" i="1"/>
  <c r="CB780" i="1"/>
  <c r="CK264" i="1"/>
  <c r="AW264" i="1"/>
  <c r="K784" i="1"/>
  <c r="DP784" i="1"/>
  <c r="CZ783" i="1"/>
  <c r="BC782" i="1"/>
  <c r="BA782" i="1"/>
  <c r="CQ784" i="1"/>
  <c r="V786" i="1"/>
  <c r="N786" i="1"/>
  <c r="AD786" i="1"/>
  <c r="AH786" i="1"/>
  <c r="AJ783" i="1"/>
  <c r="AK783" i="1" s="1"/>
  <c r="AL783" i="1" s="1"/>
  <c r="AF783" i="1"/>
  <c r="AG782" i="1"/>
  <c r="AB782" i="1"/>
  <c r="AC782" i="1" s="1"/>
  <c r="AE782" i="1" s="1"/>
  <c r="BQ260" i="1"/>
  <c r="BS260" i="1" s="1"/>
  <c r="CS264" i="1"/>
  <c r="CY784" i="1"/>
  <c r="CW784" i="1"/>
  <c r="AI781" i="1"/>
  <c r="AZ783" i="1"/>
  <c r="U783" i="1"/>
  <c r="BB783" i="1"/>
  <c r="M783" i="1"/>
  <c r="Q781" i="1"/>
  <c r="R781" i="1" s="1"/>
  <c r="S781" i="1" s="1"/>
  <c r="AA780" i="1"/>
  <c r="W787" i="1"/>
  <c r="O787" i="1"/>
  <c r="T785" i="1"/>
  <c r="L785" i="1"/>
  <c r="CP785" i="1"/>
  <c r="P782" i="1"/>
  <c r="X782" i="1"/>
  <c r="Y782" i="1" s="1"/>
  <c r="Z782" i="1" s="1"/>
  <c r="CR783" i="1"/>
  <c r="DQ783" i="1"/>
  <c r="CX784" i="1"/>
  <c r="H785" i="1"/>
  <c r="I785" i="1" s="1"/>
  <c r="DR782" i="1"/>
  <c r="DS782" i="1" s="1"/>
  <c r="E785" i="1"/>
  <c r="D786" i="1"/>
  <c r="G787" i="1"/>
  <c r="F788" i="1"/>
  <c r="AT264" i="1" l="1"/>
  <c r="BY783" i="1"/>
  <c r="BZ783" i="1" s="1"/>
  <c r="DA783" i="1"/>
  <c r="DB783" i="1" s="1"/>
  <c r="DC783" i="1" s="1"/>
  <c r="BW784" i="1" a="1"/>
  <c r="BW784" i="1" s="1"/>
  <c r="BX784" i="1" s="1"/>
  <c r="CC787" i="1"/>
  <c r="CB781" i="1"/>
  <c r="CF260" i="1"/>
  <c r="CJ260" i="1" s="1"/>
  <c r="CE260" i="1"/>
  <c r="CL260" i="1" s="1"/>
  <c r="CI264" i="1"/>
  <c r="CD260" i="1"/>
  <c r="CH260" i="1" s="1"/>
  <c r="K785" i="1"/>
  <c r="DP785" i="1"/>
  <c r="CZ784" i="1"/>
  <c r="CU264" i="1"/>
  <c r="BP264" i="1"/>
  <c r="BC783" i="1"/>
  <c r="BA783" i="1"/>
  <c r="CQ785" i="1"/>
  <c r="V787" i="1"/>
  <c r="N787" i="1"/>
  <c r="AH787" i="1"/>
  <c r="AD787" i="1"/>
  <c r="AJ784" i="1"/>
  <c r="AK784" i="1" s="1"/>
  <c r="AL784" i="1" s="1"/>
  <c r="AF784" i="1"/>
  <c r="AG783" i="1"/>
  <c r="AB783" i="1"/>
  <c r="AC783" i="1" s="1"/>
  <c r="AE783" i="1" s="1"/>
  <c r="BE264" i="1"/>
  <c r="BT260" i="1"/>
  <c r="CT264" i="1"/>
  <c r="BF264" i="1"/>
  <c r="BJ264" i="1"/>
  <c r="BI264" i="1"/>
  <c r="BH264" i="1"/>
  <c r="CY785" i="1"/>
  <c r="CW785" i="1"/>
  <c r="AI782" i="1"/>
  <c r="AZ784" i="1"/>
  <c r="M784" i="1"/>
  <c r="BB784" i="1"/>
  <c r="U784" i="1"/>
  <c r="Q782" i="1"/>
  <c r="R782" i="1" s="1"/>
  <c r="S782" i="1" s="1"/>
  <c r="AA781" i="1"/>
  <c r="W788" i="1"/>
  <c r="O788" i="1"/>
  <c r="T786" i="1"/>
  <c r="L786" i="1"/>
  <c r="CP786" i="1"/>
  <c r="P783" i="1"/>
  <c r="CR784" i="1"/>
  <c r="X783" i="1"/>
  <c r="DQ784" i="1"/>
  <c r="CX785" i="1"/>
  <c r="H786" i="1"/>
  <c r="I786" i="1" s="1"/>
  <c r="DR783" i="1"/>
  <c r="DS783" i="1" s="1"/>
  <c r="E786" i="1"/>
  <c r="D787" i="1"/>
  <c r="G788" i="1"/>
  <c r="F789" i="1"/>
  <c r="AN264" i="1" l="1"/>
  <c r="AU264" i="1" s="1"/>
  <c r="BY784" i="1"/>
  <c r="BZ784" i="1" s="1"/>
  <c r="BW785" i="1" a="1"/>
  <c r="BW785" i="1" s="1"/>
  <c r="BX785" i="1" s="1"/>
  <c r="CB782" i="1"/>
  <c r="CG260" i="1"/>
  <c r="CM260" i="1" s="1"/>
  <c r="K786" i="1"/>
  <c r="DP786" i="1"/>
  <c r="CZ785" i="1"/>
  <c r="CV264" i="1"/>
  <c r="BC784" i="1"/>
  <c r="BA784" i="1"/>
  <c r="CQ786" i="1"/>
  <c r="V788" i="1"/>
  <c r="N788" i="1"/>
  <c r="AH788" i="1"/>
  <c r="AD788" i="1"/>
  <c r="AJ785" i="1"/>
  <c r="AK785" i="1" s="1"/>
  <c r="AL785" i="1" s="1"/>
  <c r="AF785" i="1"/>
  <c r="AG784" i="1"/>
  <c r="AB784" i="1"/>
  <c r="AC784" i="1" s="1"/>
  <c r="AE784" i="1" s="1"/>
  <c r="BG264" i="1"/>
  <c r="BK264" i="1"/>
  <c r="AM265" i="1"/>
  <c r="CY786" i="1"/>
  <c r="CW786" i="1"/>
  <c r="AI783" i="1"/>
  <c r="DA784" i="1"/>
  <c r="DB784" i="1" s="1"/>
  <c r="DC784" i="1" s="1"/>
  <c r="AZ785" i="1"/>
  <c r="U785" i="1"/>
  <c r="M785" i="1"/>
  <c r="BB785" i="1"/>
  <c r="Q783" i="1"/>
  <c r="R783" i="1" s="1"/>
  <c r="S783" i="1" s="1"/>
  <c r="AA782" i="1"/>
  <c r="W789" i="1"/>
  <c r="O789" i="1"/>
  <c r="T787" i="1"/>
  <c r="L787" i="1"/>
  <c r="CP787" i="1"/>
  <c r="X784" i="1"/>
  <c r="Y784" i="1" s="1"/>
  <c r="Z784" i="1" s="1"/>
  <c r="P784" i="1"/>
  <c r="CR785" i="1"/>
  <c r="Y783" i="1"/>
  <c r="Z783" i="1" s="1"/>
  <c r="DQ785" i="1"/>
  <c r="CX786" i="1"/>
  <c r="H787" i="1"/>
  <c r="I787" i="1" s="1"/>
  <c r="DR784" i="1"/>
  <c r="DS784" i="1" s="1"/>
  <c r="E787" i="1"/>
  <c r="D788" i="1"/>
  <c r="G789" i="1"/>
  <c r="F790" i="1"/>
  <c r="AV264" i="1" l="1"/>
  <c r="AS265" i="1"/>
  <c r="AP265" i="1"/>
  <c r="AQ265" i="1"/>
  <c r="AO265" i="1"/>
  <c r="BD265" i="1" s="1"/>
  <c r="AR265" i="1"/>
  <c r="BY785" i="1"/>
  <c r="BZ785" i="1" s="1"/>
  <c r="BW786" i="1" a="1"/>
  <c r="BW786" i="1" s="1"/>
  <c r="BX786" i="1" s="1"/>
  <c r="CB783" i="1"/>
  <c r="CK265" i="1"/>
  <c r="AW265" i="1"/>
  <c r="K787" i="1"/>
  <c r="DP787" i="1"/>
  <c r="CZ786" i="1"/>
  <c r="BC785" i="1"/>
  <c r="BA785" i="1"/>
  <c r="CQ787" i="1"/>
  <c r="V789" i="1"/>
  <c r="N789" i="1"/>
  <c r="AH789" i="1"/>
  <c r="AD789" i="1"/>
  <c r="AJ786" i="1"/>
  <c r="AK786" i="1" s="1"/>
  <c r="AL786" i="1" s="1"/>
  <c r="AF786" i="1"/>
  <c r="AG785" i="1"/>
  <c r="AB785" i="1"/>
  <c r="AC785" i="1" s="1"/>
  <c r="AE785" i="1" s="1"/>
  <c r="BQ261" i="1"/>
  <c r="BS261" i="1" s="1"/>
  <c r="CS265" i="1"/>
  <c r="CY787" i="1"/>
  <c r="CW787" i="1"/>
  <c r="AI784" i="1"/>
  <c r="DA785" i="1"/>
  <c r="DB785" i="1" s="1"/>
  <c r="DC785" i="1" s="1"/>
  <c r="AZ786" i="1"/>
  <c r="BB786" i="1"/>
  <c r="M786" i="1"/>
  <c r="P785" i="1"/>
  <c r="Q785" i="1" s="1"/>
  <c r="R785" i="1" s="1"/>
  <c r="S785" i="1" s="1"/>
  <c r="U786" i="1"/>
  <c r="Q784" i="1"/>
  <c r="R784" i="1" s="1"/>
  <c r="S784" i="1" s="1"/>
  <c r="AA783" i="1"/>
  <c r="W790" i="1"/>
  <c r="O790" i="1"/>
  <c r="T788" i="1"/>
  <c r="L788" i="1"/>
  <c r="CP788" i="1"/>
  <c r="X785" i="1"/>
  <c r="CR786" i="1"/>
  <c r="DQ786" i="1"/>
  <c r="CX787" i="1"/>
  <c r="H788" i="1"/>
  <c r="I788" i="1" s="1"/>
  <c r="DR785" i="1"/>
  <c r="DS785" i="1" s="1"/>
  <c r="E788" i="1"/>
  <c r="D789" i="1"/>
  <c r="G790" i="1"/>
  <c r="F791" i="1"/>
  <c r="AT265" i="1" l="1"/>
  <c r="BY786" i="1"/>
  <c r="BZ786" i="1" s="1"/>
  <c r="BW787" i="1" a="1"/>
  <c r="BW787" i="1" s="1"/>
  <c r="BX787" i="1" s="1"/>
  <c r="CB784" i="1"/>
  <c r="CF261" i="1"/>
  <c r="CJ261" i="1" s="1"/>
  <c r="CE261" i="1"/>
  <c r="CL261" i="1" s="1"/>
  <c r="CI265" i="1"/>
  <c r="BT261" i="1"/>
  <c r="CD261" i="1"/>
  <c r="CH261" i="1" s="1"/>
  <c r="K788" i="1"/>
  <c r="DP788" i="1"/>
  <c r="CZ787" i="1"/>
  <c r="BP265" i="1"/>
  <c r="BC786" i="1"/>
  <c r="BA786" i="1"/>
  <c r="CQ788" i="1"/>
  <c r="V790" i="1"/>
  <c r="N790" i="1"/>
  <c r="AD790" i="1"/>
  <c r="AH790" i="1"/>
  <c r="AJ787" i="1"/>
  <c r="AK787" i="1" s="1"/>
  <c r="AL787" i="1" s="1"/>
  <c r="AF787" i="1"/>
  <c r="AG786" i="1"/>
  <c r="AB786" i="1"/>
  <c r="AC786" i="1" s="1"/>
  <c r="AE786" i="1" s="1"/>
  <c r="BF265" i="1"/>
  <c r="CT265" i="1"/>
  <c r="BE265" i="1"/>
  <c r="BH265" i="1"/>
  <c r="BJ265" i="1"/>
  <c r="BI265" i="1"/>
  <c r="CU265" i="1"/>
  <c r="CY788" i="1"/>
  <c r="CW788" i="1"/>
  <c r="AI785" i="1"/>
  <c r="DA786" i="1"/>
  <c r="DB786" i="1" s="1"/>
  <c r="DC786" i="1" s="1"/>
  <c r="AZ787" i="1"/>
  <c r="P786" i="1"/>
  <c r="Q786" i="1" s="1"/>
  <c r="R786" i="1" s="1"/>
  <c r="S786" i="1" s="1"/>
  <c r="BB787" i="1"/>
  <c r="M787" i="1"/>
  <c r="U787" i="1"/>
  <c r="AA784" i="1"/>
  <c r="W791" i="1"/>
  <c r="O791" i="1"/>
  <c r="T789" i="1"/>
  <c r="L789" i="1"/>
  <c r="CP789" i="1"/>
  <c r="Y785" i="1"/>
  <c r="Z785" i="1" s="1"/>
  <c r="AA785" i="1" s="1"/>
  <c r="X786" i="1"/>
  <c r="Y786" i="1" s="1"/>
  <c r="Z786" i="1" s="1"/>
  <c r="DQ787" i="1"/>
  <c r="CR787" i="1"/>
  <c r="CX788" i="1"/>
  <c r="H789" i="1"/>
  <c r="I789" i="1" s="1"/>
  <c r="DR786" i="1"/>
  <c r="DS786" i="1" s="1"/>
  <c r="E789" i="1"/>
  <c r="D790" i="1"/>
  <c r="G791" i="1"/>
  <c r="F792" i="1"/>
  <c r="AN265" i="1" l="1"/>
  <c r="AU265" i="1" s="1"/>
  <c r="BY787" i="1"/>
  <c r="BZ787" i="1" s="1"/>
  <c r="DA787" i="1"/>
  <c r="DB787" i="1" s="1"/>
  <c r="DC787" i="1" s="1"/>
  <c r="BW788" i="1" a="1"/>
  <c r="BW788" i="1" s="1"/>
  <c r="BX788" i="1" s="1"/>
  <c r="DA788" i="1"/>
  <c r="DB788" i="1" s="1"/>
  <c r="CB785" i="1"/>
  <c r="CG261" i="1"/>
  <c r="K789" i="1"/>
  <c r="DP789" i="1"/>
  <c r="CZ788" i="1"/>
  <c r="BC787" i="1"/>
  <c r="BA787" i="1"/>
  <c r="CQ789" i="1"/>
  <c r="V791" i="1"/>
  <c r="N791" i="1"/>
  <c r="AD791" i="1"/>
  <c r="AH791" i="1"/>
  <c r="AJ788" i="1"/>
  <c r="AK788" i="1" s="1"/>
  <c r="AL788" i="1" s="1"/>
  <c r="AF788" i="1"/>
  <c r="AG787" i="1"/>
  <c r="AB787" i="1"/>
  <c r="AC787" i="1" s="1"/>
  <c r="AE787" i="1" s="1"/>
  <c r="CV265" i="1"/>
  <c r="BG265" i="1"/>
  <c r="BK265" i="1"/>
  <c r="AM266" i="1"/>
  <c r="CY789" i="1"/>
  <c r="CW789" i="1"/>
  <c r="AI786" i="1"/>
  <c r="AZ788" i="1"/>
  <c r="BB788" i="1"/>
  <c r="U788" i="1"/>
  <c r="AA786" i="1"/>
  <c r="W792" i="1"/>
  <c r="O792" i="1"/>
  <c r="T790" i="1"/>
  <c r="L790" i="1"/>
  <c r="CP790" i="1"/>
  <c r="M788" i="1"/>
  <c r="P787" i="1"/>
  <c r="X787" i="1"/>
  <c r="Y787" i="1" s="1"/>
  <c r="Z787" i="1" s="1"/>
  <c r="CR788" i="1"/>
  <c r="DQ788" i="1"/>
  <c r="CX789" i="1"/>
  <c r="H790" i="1"/>
  <c r="I790" i="1" s="1"/>
  <c r="DR787" i="1"/>
  <c r="DS787" i="1" s="1"/>
  <c r="D791" i="1"/>
  <c r="E790" i="1"/>
  <c r="G792" i="1"/>
  <c r="F793" i="1"/>
  <c r="AV265" i="1" l="1"/>
  <c r="AO266" i="1"/>
  <c r="BD266" i="1" s="1"/>
  <c r="AP266" i="1"/>
  <c r="AQ266" i="1"/>
  <c r="AS266" i="1"/>
  <c r="AR266" i="1"/>
  <c r="DC788" i="1"/>
  <c r="BY788" i="1"/>
  <c r="BZ788" i="1" s="1"/>
  <c r="BW789" i="1" a="1"/>
  <c r="BW789" i="1" s="1"/>
  <c r="BX789" i="1" s="1"/>
  <c r="CB786" i="1"/>
  <c r="CK266" i="1"/>
  <c r="AW266" i="1"/>
  <c r="CM261" i="1"/>
  <c r="K790" i="1"/>
  <c r="DP790" i="1"/>
  <c r="CZ789" i="1"/>
  <c r="BC788" i="1"/>
  <c r="BA788" i="1"/>
  <c r="CQ790" i="1"/>
  <c r="V792" i="1"/>
  <c r="N792" i="1"/>
  <c r="AH792" i="1"/>
  <c r="AD792" i="1"/>
  <c r="AJ789" i="1"/>
  <c r="AK789" i="1" s="1"/>
  <c r="AL789" i="1" s="1"/>
  <c r="AF789" i="1"/>
  <c r="AG788" i="1"/>
  <c r="AB788" i="1"/>
  <c r="AC788" i="1" s="1"/>
  <c r="AE788" i="1" s="1"/>
  <c r="CS266" i="1"/>
  <c r="BQ262" i="1"/>
  <c r="BS262" i="1" s="1"/>
  <c r="CY790" i="1"/>
  <c r="CW790" i="1"/>
  <c r="AI787" i="1"/>
  <c r="AZ789" i="1"/>
  <c r="BB789" i="1"/>
  <c r="M789" i="1"/>
  <c r="U789" i="1"/>
  <c r="Q787" i="1"/>
  <c r="R787" i="1" s="1"/>
  <c r="S787" i="1" s="1"/>
  <c r="W793" i="1"/>
  <c r="O793" i="1"/>
  <c r="T791" i="1"/>
  <c r="L791" i="1"/>
  <c r="CP791" i="1"/>
  <c r="P788" i="1"/>
  <c r="X788" i="1"/>
  <c r="Y788" i="1" s="1"/>
  <c r="Z788" i="1" s="1"/>
  <c r="CR789" i="1"/>
  <c r="DQ789" i="1"/>
  <c r="CX790" i="1"/>
  <c r="H791" i="1"/>
  <c r="I791" i="1" s="1"/>
  <c r="DR788" i="1"/>
  <c r="DS788" i="1" s="1"/>
  <c r="E791" i="1"/>
  <c r="D792" i="1"/>
  <c r="G793" i="1"/>
  <c r="F794" i="1"/>
  <c r="AT266" i="1" l="1"/>
  <c r="BY789" i="1"/>
  <c r="BZ789" i="1" s="1"/>
  <c r="DA789" i="1"/>
  <c r="DB789" i="1" s="1"/>
  <c r="DC789" i="1" s="1"/>
  <c r="BW790" i="1" a="1"/>
  <c r="BW790" i="1" s="1"/>
  <c r="BX790" i="1" s="1"/>
  <c r="CB787" i="1"/>
  <c r="CF262" i="1"/>
  <c r="CJ262" i="1" s="1"/>
  <c r="CE262" i="1"/>
  <c r="CL262" i="1" s="1"/>
  <c r="CI266" i="1"/>
  <c r="BT262" i="1"/>
  <c r="CD262" i="1"/>
  <c r="CH262" i="1" s="1"/>
  <c r="K791" i="1"/>
  <c r="DP791" i="1"/>
  <c r="CZ790" i="1"/>
  <c r="CU266" i="1"/>
  <c r="BP266" i="1"/>
  <c r="BC789" i="1"/>
  <c r="BA789" i="1"/>
  <c r="CQ791" i="1"/>
  <c r="V793" i="1"/>
  <c r="N793" i="1"/>
  <c r="AH793" i="1"/>
  <c r="AD793" i="1"/>
  <c r="AJ790" i="1"/>
  <c r="AK790" i="1" s="1"/>
  <c r="AL790" i="1" s="1"/>
  <c r="AF790" i="1"/>
  <c r="AB789" i="1"/>
  <c r="AC789" i="1" s="1"/>
  <c r="AE789" i="1" s="1"/>
  <c r="BE266" i="1"/>
  <c r="BF266" i="1"/>
  <c r="BH266" i="1"/>
  <c r="BJ266" i="1"/>
  <c r="BI266" i="1"/>
  <c r="CT266" i="1"/>
  <c r="CY791" i="1"/>
  <c r="CW791" i="1"/>
  <c r="AI788" i="1"/>
  <c r="AZ790" i="1"/>
  <c r="BB790" i="1"/>
  <c r="AG789" i="1"/>
  <c r="U790" i="1"/>
  <c r="M790" i="1"/>
  <c r="Q788" i="1"/>
  <c r="R788" i="1" s="1"/>
  <c r="S788" i="1" s="1"/>
  <c r="AA787" i="1"/>
  <c r="W794" i="1"/>
  <c r="O794" i="1"/>
  <c r="T792" i="1"/>
  <c r="L792" i="1"/>
  <c r="CP792" i="1"/>
  <c r="P789" i="1"/>
  <c r="X789" i="1"/>
  <c r="CR790" i="1"/>
  <c r="DQ790" i="1"/>
  <c r="CX791" i="1"/>
  <c r="H792" i="1"/>
  <c r="I792" i="1" s="1"/>
  <c r="DR789" i="1"/>
  <c r="DS789" i="1" s="1"/>
  <c r="E792" i="1"/>
  <c r="D793" i="1"/>
  <c r="G794" i="1"/>
  <c r="F795" i="1"/>
  <c r="AN266" i="1" l="1"/>
  <c r="AU266" i="1" s="1"/>
  <c r="BY790" i="1"/>
  <c r="BZ790" i="1" s="1"/>
  <c r="BW791" i="1" a="1"/>
  <c r="BW791" i="1" s="1"/>
  <c r="BX791" i="1" s="1"/>
  <c r="CB788" i="1"/>
  <c r="CG262" i="1"/>
  <c r="CM262" i="1" s="1"/>
  <c r="K792" i="1"/>
  <c r="DP792" i="1"/>
  <c r="CZ791" i="1"/>
  <c r="CV266" i="1"/>
  <c r="BC790" i="1"/>
  <c r="BA790" i="1"/>
  <c r="CQ792" i="1"/>
  <c r="V794" i="1"/>
  <c r="N794" i="1"/>
  <c r="AD794" i="1"/>
  <c r="AH794" i="1"/>
  <c r="AJ791" i="1"/>
  <c r="AK791" i="1" s="1"/>
  <c r="AL791" i="1" s="1"/>
  <c r="AF791" i="1"/>
  <c r="AG790" i="1"/>
  <c r="AB790" i="1"/>
  <c r="AC790" i="1" s="1"/>
  <c r="AE790" i="1" s="1"/>
  <c r="BK266" i="1"/>
  <c r="AM267" i="1"/>
  <c r="BG266" i="1"/>
  <c r="CY792" i="1"/>
  <c r="CW792" i="1"/>
  <c r="AI789" i="1"/>
  <c r="DA790" i="1"/>
  <c r="DB790" i="1" s="1"/>
  <c r="DC790" i="1" s="1"/>
  <c r="AZ791" i="1"/>
  <c r="M791" i="1"/>
  <c r="BB791" i="1"/>
  <c r="U791" i="1"/>
  <c r="X791" i="1" s="1"/>
  <c r="Q789" i="1"/>
  <c r="R789" i="1" s="1"/>
  <c r="S789" i="1" s="1"/>
  <c r="AA788" i="1"/>
  <c r="W795" i="1"/>
  <c r="O795" i="1"/>
  <c r="T793" i="1"/>
  <c r="L793" i="1"/>
  <c r="CP793" i="1"/>
  <c r="Y789" i="1"/>
  <c r="Z789" i="1" s="1"/>
  <c r="P790" i="1"/>
  <c r="X790" i="1"/>
  <c r="CR791" i="1"/>
  <c r="DQ791" i="1"/>
  <c r="CX792" i="1"/>
  <c r="H793" i="1"/>
  <c r="I793" i="1" s="1"/>
  <c r="DR790" i="1"/>
  <c r="DS790" i="1" s="1"/>
  <c r="E793" i="1"/>
  <c r="D794" i="1"/>
  <c r="G795" i="1"/>
  <c r="F796" i="1"/>
  <c r="AV266" i="1" l="1"/>
  <c r="AQ267" i="1"/>
  <c r="AR267" i="1"/>
  <c r="AS267" i="1"/>
  <c r="AO267" i="1"/>
  <c r="AP267" i="1"/>
  <c r="CC788" i="1"/>
  <c r="CC789" i="1" s="1"/>
  <c r="CC790" i="1" s="1"/>
  <c r="CC791" i="1" s="1"/>
  <c r="CC792" i="1" s="1"/>
  <c r="CC793" i="1" s="1"/>
  <c r="CC794" i="1" s="1"/>
  <c r="CC795" i="1" s="1"/>
  <c r="BY791" i="1"/>
  <c r="BZ791" i="1" s="1"/>
  <c r="BW792" i="1" a="1"/>
  <c r="BW792" i="1" s="1"/>
  <c r="BX792" i="1" s="1"/>
  <c r="DA792" i="1"/>
  <c r="DB792" i="1" s="1"/>
  <c r="CB789" i="1"/>
  <c r="CK267" i="1"/>
  <c r="AW267" i="1"/>
  <c r="K793" i="1"/>
  <c r="DP793" i="1"/>
  <c r="CZ792" i="1"/>
  <c r="BC791" i="1"/>
  <c r="BA791" i="1"/>
  <c r="CQ793" i="1"/>
  <c r="V795" i="1"/>
  <c r="N795" i="1"/>
  <c r="AH795" i="1"/>
  <c r="AD795" i="1"/>
  <c r="AJ792" i="1"/>
  <c r="AK792" i="1" s="1"/>
  <c r="AL792" i="1" s="1"/>
  <c r="AF792" i="1"/>
  <c r="AG791" i="1"/>
  <c r="AB791" i="1"/>
  <c r="AC791" i="1" s="1"/>
  <c r="AE791" i="1" s="1"/>
  <c r="BQ263" i="1"/>
  <c r="BS263" i="1" s="1"/>
  <c r="CS267" i="1"/>
  <c r="CY793" i="1"/>
  <c r="CW793" i="1"/>
  <c r="AI790" i="1"/>
  <c r="DA791" i="1"/>
  <c r="DB791" i="1" s="1"/>
  <c r="DC791" i="1" s="1"/>
  <c r="AZ792" i="1"/>
  <c r="M792" i="1"/>
  <c r="BB792" i="1"/>
  <c r="U792" i="1"/>
  <c r="Q790" i="1"/>
  <c r="R790" i="1" s="1"/>
  <c r="S790" i="1" s="1"/>
  <c r="AA789" i="1"/>
  <c r="W796" i="1"/>
  <c r="O796" i="1"/>
  <c r="T794" i="1"/>
  <c r="L794" i="1"/>
  <c r="CP794" i="1"/>
  <c r="Y790" i="1"/>
  <c r="Z790" i="1" s="1"/>
  <c r="P791" i="1"/>
  <c r="Y791" i="1"/>
  <c r="Z791" i="1" s="1"/>
  <c r="DQ792" i="1"/>
  <c r="CR792" i="1"/>
  <c r="CX793" i="1"/>
  <c r="H794" i="1"/>
  <c r="I794" i="1" s="1"/>
  <c r="DR791" i="1"/>
  <c r="DS791" i="1" s="1"/>
  <c r="D795" i="1"/>
  <c r="E794" i="1"/>
  <c r="G796" i="1"/>
  <c r="F797" i="1"/>
  <c r="AT267" i="1" l="1"/>
  <c r="CC796" i="1"/>
  <c r="BY792" i="1"/>
  <c r="BZ792" i="1" s="1"/>
  <c r="BW793" i="1" a="1"/>
  <c r="BW793" i="1" s="1"/>
  <c r="BX793" i="1" s="1"/>
  <c r="CB790" i="1"/>
  <c r="CF263" i="1"/>
  <c r="CJ263" i="1" s="1"/>
  <c r="CE263" i="1"/>
  <c r="CL263" i="1" s="1"/>
  <c r="CI267" i="1"/>
  <c r="BT263" i="1"/>
  <c r="CD263" i="1"/>
  <c r="CH263" i="1" s="1"/>
  <c r="K794" i="1"/>
  <c r="DP794" i="1"/>
  <c r="CZ793" i="1"/>
  <c r="BP267" i="1"/>
  <c r="BC792" i="1"/>
  <c r="BA792" i="1"/>
  <c r="BE267" i="1"/>
  <c r="CT267" i="1"/>
  <c r="BD267" i="1"/>
  <c r="BF267" i="1"/>
  <c r="CQ794" i="1"/>
  <c r="V796" i="1"/>
  <c r="N796" i="1"/>
  <c r="AH796" i="1"/>
  <c r="AD796" i="1"/>
  <c r="DA793" i="1"/>
  <c r="DB793" i="1" s="1"/>
  <c r="DC793" i="1" s="1"/>
  <c r="AJ793" i="1"/>
  <c r="AK793" i="1" s="1"/>
  <c r="AL793" i="1" s="1"/>
  <c r="AF793" i="1"/>
  <c r="AG792" i="1"/>
  <c r="AB792" i="1"/>
  <c r="AC792" i="1" s="1"/>
  <c r="AE792" i="1" s="1"/>
  <c r="BI267" i="1"/>
  <c r="CU267" i="1"/>
  <c r="BJ267" i="1"/>
  <c r="BH267" i="1"/>
  <c r="CY794" i="1"/>
  <c r="CW794" i="1"/>
  <c r="AI791" i="1"/>
  <c r="DC792" i="1"/>
  <c r="AZ793" i="1"/>
  <c r="M793" i="1"/>
  <c r="BB793" i="1"/>
  <c r="U793" i="1"/>
  <c r="Q791" i="1"/>
  <c r="R791" i="1" s="1"/>
  <c r="S791" i="1" s="1"/>
  <c r="AA790" i="1"/>
  <c r="W797" i="1"/>
  <c r="O797" i="1"/>
  <c r="T795" i="1"/>
  <c r="L795" i="1"/>
  <c r="CP795" i="1"/>
  <c r="X792" i="1"/>
  <c r="P792" i="1"/>
  <c r="CR793" i="1"/>
  <c r="DQ793" i="1"/>
  <c r="CX794" i="1"/>
  <c r="H795" i="1"/>
  <c r="I795" i="1" s="1"/>
  <c r="DR792" i="1"/>
  <c r="DS792" i="1" s="1"/>
  <c r="E795" i="1"/>
  <c r="D796" i="1"/>
  <c r="G797" i="1"/>
  <c r="F798" i="1"/>
  <c r="AN267" i="1" l="1"/>
  <c r="AV267" i="1" s="1"/>
  <c r="CC797" i="1"/>
  <c r="BY793" i="1"/>
  <c r="BZ793" i="1" s="1"/>
  <c r="BW794" i="1" a="1"/>
  <c r="BW794" i="1" s="1"/>
  <c r="BX794" i="1" s="1"/>
  <c r="CB791" i="1"/>
  <c r="CG263" i="1"/>
  <c r="CM263" i="1" s="1"/>
  <c r="K795" i="1"/>
  <c r="DP795" i="1"/>
  <c r="CZ794" i="1"/>
  <c r="BC793" i="1"/>
  <c r="BA793" i="1"/>
  <c r="BG267" i="1"/>
  <c r="CV267" i="1"/>
  <c r="CQ795" i="1"/>
  <c r="V797" i="1"/>
  <c r="N797" i="1"/>
  <c r="AH797" i="1"/>
  <c r="AD797" i="1"/>
  <c r="AJ794" i="1"/>
  <c r="AK794" i="1" s="1"/>
  <c r="AL794" i="1" s="1"/>
  <c r="AF794" i="1"/>
  <c r="AG793" i="1"/>
  <c r="AB793" i="1"/>
  <c r="AC793" i="1" s="1"/>
  <c r="AE793" i="1" s="1"/>
  <c r="AM268" i="1"/>
  <c r="BK267" i="1"/>
  <c r="CY795" i="1"/>
  <c r="CW795" i="1"/>
  <c r="AI792" i="1"/>
  <c r="AZ794" i="1"/>
  <c r="U794" i="1"/>
  <c r="BB794" i="1"/>
  <c r="M794" i="1"/>
  <c r="Q792" i="1"/>
  <c r="R792" i="1" s="1"/>
  <c r="S792" i="1" s="1"/>
  <c r="AA791" i="1"/>
  <c r="W798" i="1"/>
  <c r="O798" i="1"/>
  <c r="T796" i="1"/>
  <c r="L796" i="1"/>
  <c r="CP796" i="1"/>
  <c r="Y792" i="1"/>
  <c r="Z792" i="1" s="1"/>
  <c r="X793" i="1"/>
  <c r="Y793" i="1" s="1"/>
  <c r="Z793" i="1" s="1"/>
  <c r="P793" i="1"/>
  <c r="CR794" i="1"/>
  <c r="DQ794" i="1"/>
  <c r="CX795" i="1"/>
  <c r="H796" i="1"/>
  <c r="I796" i="1" s="1"/>
  <c r="DR793" i="1"/>
  <c r="DS793" i="1" s="1"/>
  <c r="E796" i="1"/>
  <c r="D797" i="1"/>
  <c r="G798" i="1"/>
  <c r="F799" i="1"/>
  <c r="AU267" i="1" l="1"/>
  <c r="AO268" i="1"/>
  <c r="AQ268" i="1"/>
  <c r="AR268" i="1"/>
  <c r="AP268" i="1"/>
  <c r="AS268" i="1"/>
  <c r="CC798" i="1"/>
  <c r="BY794" i="1"/>
  <c r="BZ794" i="1" s="1"/>
  <c r="DA794" i="1"/>
  <c r="DB794" i="1" s="1"/>
  <c r="DC794" i="1" s="1"/>
  <c r="BW795" i="1" a="1"/>
  <c r="BW795" i="1" s="1"/>
  <c r="BX795" i="1" s="1"/>
  <c r="CB792" i="1"/>
  <c r="CK268" i="1"/>
  <c r="AW268" i="1"/>
  <c r="K796" i="1"/>
  <c r="DP796" i="1"/>
  <c r="CZ795" i="1"/>
  <c r="BC794" i="1"/>
  <c r="BA794" i="1"/>
  <c r="CQ796" i="1"/>
  <c r="V798" i="1"/>
  <c r="N798" i="1"/>
  <c r="AH798" i="1"/>
  <c r="AD798" i="1"/>
  <c r="AJ795" i="1"/>
  <c r="AK795" i="1" s="1"/>
  <c r="AL795" i="1" s="1"/>
  <c r="AF795" i="1"/>
  <c r="AG794" i="1"/>
  <c r="AB794" i="1"/>
  <c r="AC794" i="1" s="1"/>
  <c r="AE794" i="1" s="1"/>
  <c r="BQ264" i="1"/>
  <c r="BS264" i="1" s="1"/>
  <c r="CS268" i="1"/>
  <c r="CY796" i="1"/>
  <c r="CW796" i="1"/>
  <c r="AI793" i="1"/>
  <c r="AZ795" i="1"/>
  <c r="BB795" i="1"/>
  <c r="M795" i="1"/>
  <c r="U795" i="1"/>
  <c r="Q793" i="1"/>
  <c r="R793" i="1" s="1"/>
  <c r="S793" i="1" s="1"/>
  <c r="AA792" i="1"/>
  <c r="W799" i="1"/>
  <c r="O799" i="1"/>
  <c r="T797" i="1"/>
  <c r="L797" i="1"/>
  <c r="CP797" i="1"/>
  <c r="P794" i="1"/>
  <c r="X794" i="1"/>
  <c r="Y794" i="1" s="1"/>
  <c r="Z794" i="1" s="1"/>
  <c r="CR795" i="1"/>
  <c r="DQ795" i="1"/>
  <c r="CX796" i="1"/>
  <c r="H797" i="1"/>
  <c r="I797" i="1" s="1"/>
  <c r="DR794" i="1"/>
  <c r="DS794" i="1" s="1"/>
  <c r="E797" i="1"/>
  <c r="D798" i="1"/>
  <c r="G799" i="1"/>
  <c r="F800" i="1"/>
  <c r="AT268" i="1" l="1"/>
  <c r="BF268" i="1"/>
  <c r="CC799" i="1"/>
  <c r="BY795" i="1"/>
  <c r="BZ795" i="1" s="1"/>
  <c r="BW796" i="1" a="1"/>
  <c r="BW796" i="1" s="1"/>
  <c r="BX796" i="1" s="1"/>
  <c r="CB793" i="1"/>
  <c r="CF264" i="1"/>
  <c r="CJ264" i="1" s="1"/>
  <c r="CE264" i="1"/>
  <c r="CL264" i="1" s="1"/>
  <c r="CI268" i="1"/>
  <c r="CD264" i="1"/>
  <c r="CH264" i="1" s="1"/>
  <c r="K797" i="1"/>
  <c r="DP797" i="1"/>
  <c r="CZ796" i="1"/>
  <c r="CU268" i="1"/>
  <c r="BP268" i="1"/>
  <c r="BJ268" i="1"/>
  <c r="BH268" i="1"/>
  <c r="BC795" i="1"/>
  <c r="BA795" i="1"/>
  <c r="BI268" i="1"/>
  <c r="CQ797" i="1"/>
  <c r="V799" i="1"/>
  <c r="N799" i="1"/>
  <c r="AH799" i="1"/>
  <c r="AD799" i="1"/>
  <c r="AJ796" i="1"/>
  <c r="AK796" i="1" s="1"/>
  <c r="AL796" i="1" s="1"/>
  <c r="AF796" i="1"/>
  <c r="AG795" i="1"/>
  <c r="AB795" i="1"/>
  <c r="AC795" i="1" s="1"/>
  <c r="AE795" i="1" s="1"/>
  <c r="BT264" i="1"/>
  <c r="CT268" i="1"/>
  <c r="BD268" i="1"/>
  <c r="BE268" i="1"/>
  <c r="CY797" i="1"/>
  <c r="CW797" i="1"/>
  <c r="AI794" i="1"/>
  <c r="DA795" i="1"/>
  <c r="DB795" i="1" s="1"/>
  <c r="DC795" i="1" s="1"/>
  <c r="AZ796" i="1"/>
  <c r="U796" i="1"/>
  <c r="M796" i="1"/>
  <c r="BB796" i="1"/>
  <c r="Q794" i="1"/>
  <c r="R794" i="1" s="1"/>
  <c r="S794" i="1" s="1"/>
  <c r="AA793" i="1"/>
  <c r="W800" i="1"/>
  <c r="O800" i="1"/>
  <c r="T798" i="1"/>
  <c r="L798" i="1"/>
  <c r="CP798" i="1"/>
  <c r="P795" i="1"/>
  <c r="X795" i="1"/>
  <c r="CR796" i="1"/>
  <c r="DQ796" i="1"/>
  <c r="CX797" i="1"/>
  <c r="H798" i="1"/>
  <c r="I798" i="1" s="1"/>
  <c r="DR795" i="1"/>
  <c r="DS795" i="1" s="1"/>
  <c r="E798" i="1"/>
  <c r="D799" i="1"/>
  <c r="G800" i="1"/>
  <c r="F801" i="1"/>
  <c r="AN268" i="1" l="1"/>
  <c r="AV268" i="1" s="1"/>
  <c r="BY796" i="1"/>
  <c r="BZ796" i="1" s="1"/>
  <c r="BW797" i="1" a="1"/>
  <c r="BW797" i="1" s="1"/>
  <c r="BX797" i="1" s="1"/>
  <c r="CB794" i="1"/>
  <c r="CG264" i="1"/>
  <c r="CM264" i="1" s="1"/>
  <c r="K798" i="1"/>
  <c r="DP798" i="1"/>
  <c r="CZ797" i="1"/>
  <c r="CV268" i="1"/>
  <c r="BC796" i="1"/>
  <c r="BA796" i="1"/>
  <c r="BK268" i="1"/>
  <c r="CQ798" i="1"/>
  <c r="V800" i="1"/>
  <c r="N800" i="1"/>
  <c r="AH800" i="1"/>
  <c r="AD800" i="1"/>
  <c r="AJ797" i="1"/>
  <c r="AK797" i="1" s="1"/>
  <c r="AL797" i="1" s="1"/>
  <c r="AF797" i="1"/>
  <c r="AG796" i="1"/>
  <c r="AB796" i="1"/>
  <c r="AC796" i="1" s="1"/>
  <c r="AE796" i="1" s="1"/>
  <c r="AM269" i="1"/>
  <c r="BG268" i="1"/>
  <c r="CY798" i="1"/>
  <c r="CW798" i="1"/>
  <c r="AI795" i="1"/>
  <c r="DA796" i="1"/>
  <c r="DB796" i="1" s="1"/>
  <c r="DC796" i="1" s="1"/>
  <c r="AZ797" i="1"/>
  <c r="BB797" i="1"/>
  <c r="U797" i="1"/>
  <c r="M797" i="1"/>
  <c r="Q795" i="1"/>
  <c r="R795" i="1" s="1"/>
  <c r="S795" i="1" s="1"/>
  <c r="AA794" i="1"/>
  <c r="W801" i="1"/>
  <c r="O801" i="1"/>
  <c r="T799" i="1"/>
  <c r="L799" i="1"/>
  <c r="CP799" i="1"/>
  <c r="Y795" i="1"/>
  <c r="Z795" i="1" s="1"/>
  <c r="X796" i="1"/>
  <c r="Y796" i="1" s="1"/>
  <c r="Z796" i="1" s="1"/>
  <c r="P796" i="1"/>
  <c r="CR797" i="1"/>
  <c r="DQ797" i="1"/>
  <c r="CX798" i="1"/>
  <c r="H799" i="1"/>
  <c r="I799" i="1" s="1"/>
  <c r="DR796" i="1"/>
  <c r="DS796" i="1" s="1"/>
  <c r="D800" i="1"/>
  <c r="E799" i="1"/>
  <c r="G801" i="1"/>
  <c r="F802" i="1"/>
  <c r="AU268" i="1" l="1"/>
  <c r="AO269" i="1"/>
  <c r="BE269" i="1" s="1"/>
  <c r="AP269" i="1"/>
  <c r="AQ269" i="1"/>
  <c r="AR269" i="1"/>
  <c r="AS269" i="1"/>
  <c r="BY797" i="1"/>
  <c r="BZ797" i="1" s="1"/>
  <c r="BW798" i="1" a="1"/>
  <c r="BW798" i="1" s="1"/>
  <c r="BX798" i="1" s="1"/>
  <c r="CB795" i="1"/>
  <c r="CK269" i="1"/>
  <c r="AW269" i="1"/>
  <c r="K799" i="1"/>
  <c r="DP799" i="1"/>
  <c r="CZ798" i="1"/>
  <c r="BC797" i="1"/>
  <c r="BA797" i="1"/>
  <c r="CQ799" i="1"/>
  <c r="V801" i="1"/>
  <c r="N801" i="1"/>
  <c r="AH801" i="1"/>
  <c r="AD801" i="1"/>
  <c r="AJ798" i="1"/>
  <c r="AK798" i="1" s="1"/>
  <c r="AL798" i="1" s="1"/>
  <c r="AF798" i="1"/>
  <c r="AB797" i="1"/>
  <c r="AC797" i="1" s="1"/>
  <c r="AE797" i="1" s="1"/>
  <c r="BQ265" i="1"/>
  <c r="BS265" i="1" s="1"/>
  <c r="CS269" i="1"/>
  <c r="CY799" i="1"/>
  <c r="CW799" i="1"/>
  <c r="AI796" i="1"/>
  <c r="DA797" i="1"/>
  <c r="DB797" i="1" s="1"/>
  <c r="DC797" i="1" s="1"/>
  <c r="AZ798" i="1"/>
  <c r="U798" i="1"/>
  <c r="BB798" i="1"/>
  <c r="M798" i="1"/>
  <c r="AG797" i="1"/>
  <c r="Q796" i="1"/>
  <c r="R796" i="1" s="1"/>
  <c r="S796" i="1" s="1"/>
  <c r="AA795" i="1"/>
  <c r="W802" i="1"/>
  <c r="O802" i="1"/>
  <c r="T800" i="1"/>
  <c r="L800" i="1"/>
  <c r="CP800" i="1"/>
  <c r="P797" i="1"/>
  <c r="X797" i="1"/>
  <c r="Y797" i="1" s="1"/>
  <c r="Z797" i="1" s="1"/>
  <c r="CR798" i="1"/>
  <c r="DQ798" i="1"/>
  <c r="CX799" i="1"/>
  <c r="H800" i="1"/>
  <c r="I800" i="1" s="1"/>
  <c r="DR797" i="1"/>
  <c r="DS797" i="1" s="1"/>
  <c r="E800" i="1"/>
  <c r="D801" i="1"/>
  <c r="G802" i="1"/>
  <c r="F803" i="1"/>
  <c r="AT269" i="1" l="1"/>
  <c r="BY798" i="1"/>
  <c r="BZ798" i="1" s="1"/>
  <c r="BW799" i="1" a="1"/>
  <c r="BW799" i="1" s="1"/>
  <c r="BX799" i="1" s="1"/>
  <c r="CB796" i="1"/>
  <c r="CF265" i="1"/>
  <c r="CJ265" i="1" s="1"/>
  <c r="CE265" i="1"/>
  <c r="CL265" i="1" s="1"/>
  <c r="CI269" i="1"/>
  <c r="CD265" i="1"/>
  <c r="CH265" i="1" s="1"/>
  <c r="K800" i="1"/>
  <c r="DP800" i="1"/>
  <c r="CZ799" i="1"/>
  <c r="BH269" i="1"/>
  <c r="BP269" i="1"/>
  <c r="BC798" i="1"/>
  <c r="BA798" i="1"/>
  <c r="CQ800" i="1"/>
  <c r="V802" i="1"/>
  <c r="N802" i="1"/>
  <c r="AD802" i="1"/>
  <c r="AH802" i="1"/>
  <c r="AJ799" i="1"/>
  <c r="AK799" i="1" s="1"/>
  <c r="AL799" i="1" s="1"/>
  <c r="AF799" i="1"/>
  <c r="AG798" i="1"/>
  <c r="AB798" i="1"/>
  <c r="AC798" i="1" s="1"/>
  <c r="AE798" i="1" s="1"/>
  <c r="BD269" i="1"/>
  <c r="CT269" i="1"/>
  <c r="BF269" i="1"/>
  <c r="BT265" i="1"/>
  <c r="CU269" i="1"/>
  <c r="BI269" i="1"/>
  <c r="BJ269" i="1"/>
  <c r="CY800" i="1"/>
  <c r="CW800" i="1"/>
  <c r="AI797" i="1"/>
  <c r="DA798" i="1"/>
  <c r="DB798" i="1" s="1"/>
  <c r="DC798" i="1" s="1"/>
  <c r="AZ799" i="1"/>
  <c r="M799" i="1"/>
  <c r="BB799" i="1"/>
  <c r="U799" i="1"/>
  <c r="Q797" i="1"/>
  <c r="R797" i="1" s="1"/>
  <c r="S797" i="1" s="1"/>
  <c r="AA796" i="1"/>
  <c r="W803" i="1"/>
  <c r="O803" i="1"/>
  <c r="T801" i="1"/>
  <c r="L801" i="1"/>
  <c r="CP801" i="1"/>
  <c r="X798" i="1"/>
  <c r="P798" i="1"/>
  <c r="CR799" i="1"/>
  <c r="DQ799" i="1"/>
  <c r="CX800" i="1"/>
  <c r="H801" i="1"/>
  <c r="I801" i="1" s="1"/>
  <c r="DR798" i="1"/>
  <c r="DS798" i="1" s="1"/>
  <c r="E801" i="1"/>
  <c r="D802" i="1"/>
  <c r="G803" i="1"/>
  <c r="F804" i="1"/>
  <c r="AN269" i="1" l="1"/>
  <c r="AU269" i="1" s="1"/>
  <c r="BY799" i="1"/>
  <c r="BZ799" i="1" s="1"/>
  <c r="BW800" i="1" a="1"/>
  <c r="BW800" i="1" s="1"/>
  <c r="BX800" i="1" s="1"/>
  <c r="CB797" i="1"/>
  <c r="CG265" i="1"/>
  <c r="CM265" i="1" s="1"/>
  <c r="K801" i="1"/>
  <c r="DP801" i="1"/>
  <c r="CZ800" i="1"/>
  <c r="BC799" i="1"/>
  <c r="BA799" i="1"/>
  <c r="CQ801" i="1"/>
  <c r="V803" i="1"/>
  <c r="N803" i="1"/>
  <c r="AH803" i="1"/>
  <c r="AD803" i="1"/>
  <c r="AJ800" i="1"/>
  <c r="AK800" i="1" s="1"/>
  <c r="AL800" i="1" s="1"/>
  <c r="AF800" i="1"/>
  <c r="AG799" i="1"/>
  <c r="AB799" i="1"/>
  <c r="AC799" i="1" s="1"/>
  <c r="AE799" i="1" s="1"/>
  <c r="CV269" i="1"/>
  <c r="BG269" i="1"/>
  <c r="AM270" i="1"/>
  <c r="BK269" i="1"/>
  <c r="CY801" i="1"/>
  <c r="CW801" i="1"/>
  <c r="AI798" i="1"/>
  <c r="DA799" i="1"/>
  <c r="DB799" i="1" s="1"/>
  <c r="DC799" i="1" s="1"/>
  <c r="AZ800" i="1"/>
  <c r="BB800" i="1"/>
  <c r="U800" i="1"/>
  <c r="M800" i="1"/>
  <c r="X799" i="1"/>
  <c r="Y799" i="1" s="1"/>
  <c r="Z799" i="1" s="1"/>
  <c r="Q798" i="1"/>
  <c r="R798" i="1" s="1"/>
  <c r="S798" i="1" s="1"/>
  <c r="AA797" i="1"/>
  <c r="W804" i="1"/>
  <c r="O804" i="1"/>
  <c r="T802" i="1"/>
  <c r="L802" i="1"/>
  <c r="CP802" i="1"/>
  <c r="Y798" i="1"/>
  <c r="Z798" i="1" s="1"/>
  <c r="P799" i="1"/>
  <c r="CR800" i="1"/>
  <c r="DQ800" i="1"/>
  <c r="CX801" i="1"/>
  <c r="H802" i="1"/>
  <c r="I802" i="1" s="1"/>
  <c r="DR799" i="1"/>
  <c r="DS799" i="1" s="1"/>
  <c r="E802" i="1"/>
  <c r="D803" i="1"/>
  <c r="G804" i="1"/>
  <c r="F805" i="1"/>
  <c r="AV269" i="1" l="1"/>
  <c r="AR270" i="1"/>
  <c r="AS270" i="1"/>
  <c r="AO270" i="1"/>
  <c r="AP270" i="1"/>
  <c r="AQ270" i="1"/>
  <c r="BY800" i="1"/>
  <c r="BZ800" i="1" s="1"/>
  <c r="BW801" i="1" a="1"/>
  <c r="BW801" i="1" s="1"/>
  <c r="BX801" i="1" s="1"/>
  <c r="CB798" i="1"/>
  <c r="CK270" i="1"/>
  <c r="AW270" i="1"/>
  <c r="K802" i="1"/>
  <c r="DP802" i="1"/>
  <c r="CZ801" i="1"/>
  <c r="BC800" i="1"/>
  <c r="BA800" i="1"/>
  <c r="BQ266" i="1"/>
  <c r="BS266" i="1" s="1"/>
  <c r="CQ802" i="1"/>
  <c r="V804" i="1"/>
  <c r="N804" i="1"/>
  <c r="AH804" i="1"/>
  <c r="AD804" i="1"/>
  <c r="AJ801" i="1"/>
  <c r="AK801" i="1" s="1"/>
  <c r="AL801" i="1" s="1"/>
  <c r="AF801" i="1"/>
  <c r="AG800" i="1"/>
  <c r="AB800" i="1"/>
  <c r="AC800" i="1" s="1"/>
  <c r="AE800" i="1" s="1"/>
  <c r="CS270" i="1"/>
  <c r="CY802" i="1"/>
  <c r="CW802" i="1"/>
  <c r="AI799" i="1"/>
  <c r="DA800" i="1"/>
  <c r="DB800" i="1" s="1"/>
  <c r="DC800" i="1" s="1"/>
  <c r="AZ801" i="1"/>
  <c r="BB801" i="1"/>
  <c r="U801" i="1"/>
  <c r="Q799" i="1"/>
  <c r="R799" i="1" s="1"/>
  <c r="S799" i="1" s="1"/>
  <c r="AA798" i="1"/>
  <c r="W805" i="1"/>
  <c r="O805" i="1"/>
  <c r="T803" i="1"/>
  <c r="L803" i="1"/>
  <c r="CP803" i="1"/>
  <c r="M801" i="1"/>
  <c r="X800" i="1"/>
  <c r="CR801" i="1"/>
  <c r="P800" i="1"/>
  <c r="DQ801" i="1"/>
  <c r="CX802" i="1"/>
  <c r="H803" i="1"/>
  <c r="I803" i="1" s="1"/>
  <c r="DR800" i="1"/>
  <c r="DS800" i="1" s="1"/>
  <c r="E803" i="1"/>
  <c r="D804" i="1"/>
  <c r="G805" i="1"/>
  <c r="F806" i="1"/>
  <c r="AT270" i="1" l="1"/>
  <c r="BY801" i="1"/>
  <c r="BZ801" i="1" s="1"/>
  <c r="BW802" i="1" a="1"/>
  <c r="BW802" i="1" s="1"/>
  <c r="BX802" i="1" s="1"/>
  <c r="CB799" i="1"/>
  <c r="CF266" i="1"/>
  <c r="CJ266" i="1" s="1"/>
  <c r="CE266" i="1"/>
  <c r="CL266" i="1" s="1"/>
  <c r="CI270" i="1"/>
  <c r="BT266" i="1"/>
  <c r="CD266" i="1"/>
  <c r="CH266" i="1" s="1"/>
  <c r="K803" i="1"/>
  <c r="DP803" i="1"/>
  <c r="CZ802" i="1"/>
  <c r="BH270" i="1"/>
  <c r="BP270" i="1"/>
  <c r="BC801" i="1"/>
  <c r="BA801" i="1"/>
  <c r="CQ803" i="1"/>
  <c r="V805" i="1"/>
  <c r="N805" i="1"/>
  <c r="AH805" i="1"/>
  <c r="AD805" i="1"/>
  <c r="AJ802" i="1"/>
  <c r="AK802" i="1" s="1"/>
  <c r="AL802" i="1" s="1"/>
  <c r="AF802" i="1"/>
  <c r="AG801" i="1"/>
  <c r="AB801" i="1"/>
  <c r="AC801" i="1" s="1"/>
  <c r="AE801" i="1" s="1"/>
  <c r="BJ270" i="1"/>
  <c r="BI270" i="1"/>
  <c r="BF270" i="1"/>
  <c r="CU270" i="1"/>
  <c r="BD270" i="1"/>
  <c r="BE270" i="1"/>
  <c r="CT270" i="1"/>
  <c r="CY803" i="1"/>
  <c r="CW803" i="1"/>
  <c r="AI800" i="1"/>
  <c r="DA801" i="1"/>
  <c r="DB801" i="1" s="1"/>
  <c r="DC801" i="1" s="1"/>
  <c r="AZ802" i="1"/>
  <c r="U802" i="1"/>
  <c r="BB802" i="1"/>
  <c r="Q800" i="1"/>
  <c r="R800" i="1" s="1"/>
  <c r="S800" i="1" s="1"/>
  <c r="AA799" i="1"/>
  <c r="W806" i="1"/>
  <c r="O806" i="1"/>
  <c r="T804" i="1"/>
  <c r="L804" i="1"/>
  <c r="P801" i="1"/>
  <c r="CP804" i="1"/>
  <c r="M802" i="1"/>
  <c r="Y800" i="1"/>
  <c r="Z800" i="1" s="1"/>
  <c r="X801" i="1"/>
  <c r="Y801" i="1" s="1"/>
  <c r="Z801" i="1" s="1"/>
  <c r="CR802" i="1"/>
  <c r="DQ802" i="1"/>
  <c r="CX803" i="1"/>
  <c r="H804" i="1"/>
  <c r="I804" i="1" s="1"/>
  <c r="DR801" i="1"/>
  <c r="DS801" i="1" s="1"/>
  <c r="E804" i="1"/>
  <c r="D805" i="1"/>
  <c r="G806" i="1"/>
  <c r="F807" i="1"/>
  <c r="AN270" i="1" l="1"/>
  <c r="AU270" i="1" s="1"/>
  <c r="BY802" i="1"/>
  <c r="BZ802" i="1" s="1"/>
  <c r="BW803" i="1" a="1"/>
  <c r="BW803" i="1" s="1"/>
  <c r="BX803" i="1" s="1"/>
  <c r="DA802" i="1"/>
  <c r="DB802" i="1" s="1"/>
  <c r="DC802" i="1" s="1"/>
  <c r="CB800" i="1"/>
  <c r="CG266" i="1"/>
  <c r="CM266" i="1" s="1"/>
  <c r="K804" i="1"/>
  <c r="DP804" i="1"/>
  <c r="CZ803" i="1"/>
  <c r="BC802" i="1"/>
  <c r="BA802" i="1"/>
  <c r="CQ804" i="1"/>
  <c r="V806" i="1"/>
  <c r="N806" i="1"/>
  <c r="AD806" i="1"/>
  <c r="AH806" i="1"/>
  <c r="AJ803" i="1"/>
  <c r="AK803" i="1" s="1"/>
  <c r="AL803" i="1" s="1"/>
  <c r="AF803" i="1"/>
  <c r="AG802" i="1"/>
  <c r="AB802" i="1"/>
  <c r="AC802" i="1" s="1"/>
  <c r="AE802" i="1" s="1"/>
  <c r="BK270" i="1"/>
  <c r="CV270" i="1"/>
  <c r="AM271" i="1"/>
  <c r="BG270" i="1"/>
  <c r="CY804" i="1"/>
  <c r="CW804" i="1"/>
  <c r="AI801" i="1"/>
  <c r="AZ803" i="1"/>
  <c r="U803" i="1"/>
  <c r="BB803" i="1"/>
  <c r="Q801" i="1"/>
  <c r="R801" i="1" s="1"/>
  <c r="S801" i="1" s="1"/>
  <c r="AA800" i="1"/>
  <c r="W807" i="1"/>
  <c r="O807" i="1"/>
  <c r="T805" i="1"/>
  <c r="L805" i="1"/>
  <c r="CP805" i="1"/>
  <c r="P802" i="1"/>
  <c r="M803" i="1"/>
  <c r="CR803" i="1"/>
  <c r="X802" i="1"/>
  <c r="DQ803" i="1"/>
  <c r="CX804" i="1"/>
  <c r="H805" i="1"/>
  <c r="I805" i="1" s="1"/>
  <c r="DR802" i="1"/>
  <c r="DS802" i="1" s="1"/>
  <c r="E805" i="1"/>
  <c r="D806" i="1"/>
  <c r="G807" i="1"/>
  <c r="F808" i="1"/>
  <c r="AV270" i="1" l="1"/>
  <c r="AO271" i="1"/>
  <c r="AP271" i="1"/>
  <c r="AR271" i="1"/>
  <c r="AS271" i="1"/>
  <c r="AQ271" i="1"/>
  <c r="CC800" i="1"/>
  <c r="CC801" i="1" s="1"/>
  <c r="CC802" i="1" s="1"/>
  <c r="CC803" i="1" s="1"/>
  <c r="CC804" i="1" s="1"/>
  <c r="CC805" i="1" s="1"/>
  <c r="CC806" i="1" s="1"/>
  <c r="CC807" i="1" s="1"/>
  <c r="BY803" i="1"/>
  <c r="BZ803" i="1" s="1"/>
  <c r="BW804" i="1" a="1"/>
  <c r="BW804" i="1" s="1"/>
  <c r="BX804" i="1" s="1"/>
  <c r="CB801" i="1"/>
  <c r="CK271" i="1"/>
  <c r="AW271" i="1"/>
  <c r="K805" i="1"/>
  <c r="DP805" i="1"/>
  <c r="CZ804" i="1"/>
  <c r="BC803" i="1"/>
  <c r="BA803" i="1"/>
  <c r="BQ267" i="1"/>
  <c r="BS267" i="1" s="1"/>
  <c r="CQ805" i="1"/>
  <c r="V807" i="1"/>
  <c r="N807" i="1"/>
  <c r="AD807" i="1"/>
  <c r="AH807" i="1"/>
  <c r="AJ804" i="1"/>
  <c r="AK804" i="1" s="1"/>
  <c r="AL804" i="1" s="1"/>
  <c r="AF804" i="1"/>
  <c r="AG803" i="1"/>
  <c r="AB803" i="1"/>
  <c r="AC803" i="1" s="1"/>
  <c r="AE803" i="1" s="1"/>
  <c r="CS271" i="1"/>
  <c r="CY805" i="1"/>
  <c r="CW805" i="1"/>
  <c r="AI802" i="1"/>
  <c r="DA803" i="1"/>
  <c r="DB803" i="1" s="1"/>
  <c r="DC803" i="1" s="1"/>
  <c r="AZ804" i="1"/>
  <c r="M804" i="1"/>
  <c r="BB804" i="1"/>
  <c r="U804" i="1"/>
  <c r="Q802" i="1"/>
  <c r="R802" i="1" s="1"/>
  <c r="S802" i="1" s="1"/>
  <c r="AA801" i="1"/>
  <c r="W808" i="1"/>
  <c r="O808" i="1"/>
  <c r="T806" i="1"/>
  <c r="L806" i="1"/>
  <c r="CP806" i="1"/>
  <c r="P803" i="1"/>
  <c r="X803" i="1"/>
  <c r="Y803" i="1" s="1"/>
  <c r="Z803" i="1" s="1"/>
  <c r="CR804" i="1"/>
  <c r="Y802" i="1"/>
  <c r="Z802" i="1" s="1"/>
  <c r="DQ804" i="1"/>
  <c r="CX805" i="1"/>
  <c r="H806" i="1"/>
  <c r="I806" i="1" s="1"/>
  <c r="DR803" i="1"/>
  <c r="DS803" i="1" s="1"/>
  <c r="E806" i="1"/>
  <c r="D807" i="1"/>
  <c r="G808" i="1"/>
  <c r="F809" i="1"/>
  <c r="AT271" i="1" l="1"/>
  <c r="BF271" i="1"/>
  <c r="CC808" i="1"/>
  <c r="BY804" i="1"/>
  <c r="BZ804" i="1" s="1"/>
  <c r="BW805" i="1" a="1"/>
  <c r="BW805" i="1" s="1"/>
  <c r="BX805" i="1" s="1"/>
  <c r="DA805" i="1"/>
  <c r="DB805" i="1" s="1"/>
  <c r="CB802" i="1"/>
  <c r="CF267" i="1"/>
  <c r="CJ267" i="1" s="1"/>
  <c r="CE267" i="1"/>
  <c r="CL267" i="1" s="1"/>
  <c r="CI271" i="1"/>
  <c r="BT267" i="1"/>
  <c r="CD267" i="1"/>
  <c r="CH267" i="1" s="1"/>
  <c r="K806" i="1"/>
  <c r="DP806" i="1"/>
  <c r="CZ805" i="1"/>
  <c r="CU271" i="1"/>
  <c r="BP271" i="1"/>
  <c r="BC804" i="1"/>
  <c r="BA804" i="1"/>
  <c r="CQ806" i="1"/>
  <c r="V808" i="1"/>
  <c r="N808" i="1"/>
  <c r="AH808" i="1"/>
  <c r="AD808" i="1"/>
  <c r="AJ805" i="1"/>
  <c r="AK805" i="1" s="1"/>
  <c r="AL805" i="1" s="1"/>
  <c r="AF805" i="1"/>
  <c r="AG804" i="1"/>
  <c r="AB804" i="1"/>
  <c r="AC804" i="1" s="1"/>
  <c r="AE804" i="1" s="1"/>
  <c r="BE271" i="1"/>
  <c r="CT271" i="1"/>
  <c r="BD271" i="1"/>
  <c r="BI271" i="1"/>
  <c r="BJ271" i="1"/>
  <c r="BH271" i="1"/>
  <c r="CY806" i="1"/>
  <c r="CW806" i="1"/>
  <c r="AI803" i="1"/>
  <c r="DA804" i="1"/>
  <c r="DB804" i="1" s="1"/>
  <c r="DC804" i="1" s="1"/>
  <c r="AZ805" i="1"/>
  <c r="U805" i="1"/>
  <c r="M805" i="1"/>
  <c r="BB805" i="1"/>
  <c r="Q803" i="1"/>
  <c r="R803" i="1" s="1"/>
  <c r="S803" i="1" s="1"/>
  <c r="AA802" i="1"/>
  <c r="W809" i="1"/>
  <c r="O809" i="1"/>
  <c r="T807" i="1"/>
  <c r="L807" i="1"/>
  <c r="CP807" i="1"/>
  <c r="X804" i="1"/>
  <c r="P804" i="1"/>
  <c r="CR805" i="1"/>
  <c r="DQ805" i="1"/>
  <c r="CX806" i="1"/>
  <c r="H807" i="1"/>
  <c r="I807" i="1" s="1"/>
  <c r="DR804" i="1"/>
  <c r="DS804" i="1" s="1"/>
  <c r="E807" i="1"/>
  <c r="D808" i="1"/>
  <c r="G809" i="1"/>
  <c r="F810" i="1"/>
  <c r="AN271" i="1" l="1"/>
  <c r="AU271" i="1" s="1"/>
  <c r="CC809" i="1"/>
  <c r="BY805" i="1"/>
  <c r="BZ805" i="1" s="1"/>
  <c r="BW806" i="1" a="1"/>
  <c r="BW806" i="1" s="1"/>
  <c r="BX806" i="1" s="1"/>
  <c r="CB803" i="1"/>
  <c r="CG267" i="1"/>
  <c r="CM267" i="1" s="1"/>
  <c r="K807" i="1"/>
  <c r="DP807" i="1"/>
  <c r="CZ806" i="1"/>
  <c r="CV271" i="1"/>
  <c r="BC805" i="1"/>
  <c r="BA805" i="1"/>
  <c r="CQ807" i="1"/>
  <c r="V809" i="1"/>
  <c r="N809" i="1"/>
  <c r="AH809" i="1"/>
  <c r="AD809" i="1"/>
  <c r="AJ806" i="1"/>
  <c r="AK806" i="1" s="1"/>
  <c r="AL806" i="1" s="1"/>
  <c r="AF806" i="1"/>
  <c r="AB805" i="1"/>
  <c r="AC805" i="1" s="1"/>
  <c r="AE805" i="1" s="1"/>
  <c r="BG271" i="1"/>
  <c r="BK271" i="1"/>
  <c r="AM272" i="1"/>
  <c r="CY807" i="1"/>
  <c r="CW807" i="1"/>
  <c r="AI804" i="1"/>
  <c r="DC805" i="1"/>
  <c r="AZ806" i="1"/>
  <c r="BB806" i="1"/>
  <c r="U806" i="1"/>
  <c r="M806" i="1"/>
  <c r="AG805" i="1"/>
  <c r="Q804" i="1"/>
  <c r="R804" i="1" s="1"/>
  <c r="S804" i="1" s="1"/>
  <c r="AA803" i="1"/>
  <c r="W810" i="1"/>
  <c r="O810" i="1"/>
  <c r="T808" i="1"/>
  <c r="L808" i="1"/>
  <c r="CP808" i="1"/>
  <c r="Y804" i="1"/>
  <c r="Z804" i="1" s="1"/>
  <c r="P805" i="1"/>
  <c r="X805" i="1"/>
  <c r="Y805" i="1" s="1"/>
  <c r="Z805" i="1" s="1"/>
  <c r="CR806" i="1"/>
  <c r="DQ806" i="1"/>
  <c r="CX807" i="1"/>
  <c r="H808" i="1"/>
  <c r="I808" i="1" s="1"/>
  <c r="DR805" i="1"/>
  <c r="DS805" i="1" s="1"/>
  <c r="E808" i="1"/>
  <c r="D809" i="1"/>
  <c r="G810" i="1"/>
  <c r="F811" i="1"/>
  <c r="AV271" i="1" l="1"/>
  <c r="AP272" i="1"/>
  <c r="AQ272" i="1"/>
  <c r="AR272" i="1"/>
  <c r="AS272" i="1"/>
  <c r="AO272" i="1"/>
  <c r="CC810" i="1"/>
  <c r="BY806" i="1"/>
  <c r="BZ806" i="1" s="1"/>
  <c r="BW807" i="1" a="1"/>
  <c r="BW807" i="1" s="1"/>
  <c r="BX807" i="1" s="1"/>
  <c r="CB804" i="1"/>
  <c r="CK272" i="1"/>
  <c r="AW272" i="1"/>
  <c r="K808" i="1"/>
  <c r="DP808" i="1"/>
  <c r="CZ807" i="1"/>
  <c r="CQ808" i="1"/>
  <c r="BC806" i="1"/>
  <c r="BA806" i="1"/>
  <c r="V810" i="1"/>
  <c r="N810" i="1"/>
  <c r="AH810" i="1"/>
  <c r="AD810" i="1"/>
  <c r="AJ807" i="1"/>
  <c r="AK807" i="1" s="1"/>
  <c r="AL807" i="1" s="1"/>
  <c r="AF807" i="1"/>
  <c r="AG806" i="1"/>
  <c r="AB806" i="1"/>
  <c r="AC806" i="1" s="1"/>
  <c r="AE806" i="1" s="1"/>
  <c r="CS272" i="1"/>
  <c r="BQ268" i="1"/>
  <c r="BS268" i="1" s="1"/>
  <c r="CY808" i="1"/>
  <c r="CW808" i="1"/>
  <c r="AI805" i="1"/>
  <c r="DA806" i="1"/>
  <c r="DB806" i="1" s="1"/>
  <c r="DC806" i="1" s="1"/>
  <c r="AZ807" i="1"/>
  <c r="M807" i="1"/>
  <c r="BB807" i="1"/>
  <c r="U807" i="1"/>
  <c r="Q805" i="1"/>
  <c r="R805" i="1" s="1"/>
  <c r="S805" i="1" s="1"/>
  <c r="AA804" i="1"/>
  <c r="W811" i="1"/>
  <c r="O811" i="1"/>
  <c r="T809" i="1"/>
  <c r="L809" i="1"/>
  <c r="CP809" i="1"/>
  <c r="X806" i="1"/>
  <c r="Y806" i="1" s="1"/>
  <c r="Z806" i="1" s="1"/>
  <c r="P806" i="1"/>
  <c r="CR807" i="1"/>
  <c r="DQ807" i="1"/>
  <c r="CX808" i="1"/>
  <c r="H809" i="1"/>
  <c r="I809" i="1" s="1"/>
  <c r="DR806" i="1"/>
  <c r="DS806" i="1" s="1"/>
  <c r="E809" i="1"/>
  <c r="D810" i="1"/>
  <c r="G811" i="1"/>
  <c r="F812" i="1"/>
  <c r="AT272" i="1" l="1"/>
  <c r="CC811" i="1"/>
  <c r="BY807" i="1"/>
  <c r="BZ807" i="1" s="1"/>
  <c r="DA807" i="1"/>
  <c r="DB807" i="1" s="1"/>
  <c r="DC807" i="1" s="1"/>
  <c r="BW808" i="1" a="1"/>
  <c r="BW808" i="1" s="1"/>
  <c r="BX808" i="1" s="1"/>
  <c r="DA808" i="1"/>
  <c r="DB808" i="1" s="1"/>
  <c r="CB805" i="1"/>
  <c r="CF268" i="1"/>
  <c r="CJ268" i="1" s="1"/>
  <c r="CE268" i="1"/>
  <c r="CL268" i="1" s="1"/>
  <c r="CI272" i="1"/>
  <c r="BT268" i="1"/>
  <c r="CD268" i="1"/>
  <c r="CH268" i="1" s="1"/>
  <c r="K809" i="1"/>
  <c r="DP809" i="1"/>
  <c r="CZ808" i="1"/>
  <c r="BH272" i="1"/>
  <c r="BP272" i="1"/>
  <c r="BC807" i="1"/>
  <c r="BA807" i="1"/>
  <c r="CQ809" i="1"/>
  <c r="V811" i="1"/>
  <c r="N811" i="1"/>
  <c r="AH811" i="1"/>
  <c r="AD811" i="1"/>
  <c r="AJ808" i="1"/>
  <c r="AK808" i="1" s="1"/>
  <c r="AL808" i="1" s="1"/>
  <c r="AF808" i="1"/>
  <c r="AG807" i="1"/>
  <c r="AB807" i="1"/>
  <c r="AC807" i="1" s="1"/>
  <c r="AE807" i="1" s="1"/>
  <c r="BF272" i="1"/>
  <c r="BJ272" i="1"/>
  <c r="BD272" i="1"/>
  <c r="CT272" i="1"/>
  <c r="BE272" i="1"/>
  <c r="CU272" i="1"/>
  <c r="BI272" i="1"/>
  <c r="CY809" i="1"/>
  <c r="CW809" i="1"/>
  <c r="AI806" i="1"/>
  <c r="AZ808" i="1"/>
  <c r="U808" i="1"/>
  <c r="BB808" i="1"/>
  <c r="Q806" i="1"/>
  <c r="R806" i="1" s="1"/>
  <c r="S806" i="1" s="1"/>
  <c r="AA805" i="1"/>
  <c r="W812" i="1"/>
  <c r="O812" i="1"/>
  <c r="T810" i="1"/>
  <c r="L810" i="1"/>
  <c r="CP810" i="1"/>
  <c r="M808" i="1"/>
  <c r="P807" i="1"/>
  <c r="X807" i="1"/>
  <c r="CR808" i="1"/>
  <c r="DQ808" i="1"/>
  <c r="CX809" i="1"/>
  <c r="H810" i="1"/>
  <c r="I810" i="1" s="1"/>
  <c r="DR807" i="1"/>
  <c r="DS807" i="1" s="1"/>
  <c r="E810" i="1"/>
  <c r="D811" i="1"/>
  <c r="G812" i="1"/>
  <c r="F813" i="1"/>
  <c r="AN272" i="1" l="1"/>
  <c r="AU272" i="1" s="1"/>
  <c r="DC808" i="1"/>
  <c r="BY808" i="1"/>
  <c r="BZ808" i="1" s="1"/>
  <c r="BW809" i="1" a="1"/>
  <c r="BW809" i="1" s="1"/>
  <c r="BX809" i="1" s="1"/>
  <c r="CB806" i="1"/>
  <c r="CG268" i="1"/>
  <c r="CM268" i="1" s="1"/>
  <c r="K810" i="1"/>
  <c r="DP810" i="1"/>
  <c r="CZ809" i="1"/>
  <c r="BC808" i="1"/>
  <c r="BA808" i="1"/>
  <c r="CQ810" i="1"/>
  <c r="V812" i="1"/>
  <c r="N812" i="1"/>
  <c r="AH812" i="1"/>
  <c r="AD812" i="1"/>
  <c r="DA809" i="1"/>
  <c r="DB809" i="1" s="1"/>
  <c r="DC809" i="1" s="1"/>
  <c r="AJ809" i="1"/>
  <c r="AK809" i="1" s="1"/>
  <c r="AL809" i="1" s="1"/>
  <c r="AF809" i="1"/>
  <c r="AG808" i="1"/>
  <c r="AB808" i="1"/>
  <c r="AC808" i="1" s="1"/>
  <c r="AE808" i="1" s="1"/>
  <c r="BG272" i="1"/>
  <c r="CV272" i="1"/>
  <c r="AM273" i="1"/>
  <c r="BK272" i="1"/>
  <c r="CY810" i="1"/>
  <c r="CW810" i="1"/>
  <c r="AI807" i="1"/>
  <c r="AZ809" i="1"/>
  <c r="BB809" i="1"/>
  <c r="M809" i="1"/>
  <c r="U809" i="1"/>
  <c r="Q807" i="1"/>
  <c r="R807" i="1" s="1"/>
  <c r="S807" i="1" s="1"/>
  <c r="AA806" i="1"/>
  <c r="W813" i="1"/>
  <c r="O813" i="1"/>
  <c r="T811" i="1"/>
  <c r="L811" i="1"/>
  <c r="CP811" i="1"/>
  <c r="P808" i="1"/>
  <c r="Y807" i="1"/>
  <c r="Z807" i="1" s="1"/>
  <c r="X808" i="1"/>
  <c r="CR809" i="1"/>
  <c r="DQ809" i="1"/>
  <c r="CX810" i="1"/>
  <c r="H811" i="1"/>
  <c r="I811" i="1" s="1"/>
  <c r="DR808" i="1"/>
  <c r="DS808" i="1" s="1"/>
  <c r="E811" i="1"/>
  <c r="D812" i="1"/>
  <c r="G813" i="1"/>
  <c r="F814" i="1"/>
  <c r="AV272" i="1" l="1"/>
  <c r="AS273" i="1"/>
  <c r="AP273" i="1"/>
  <c r="AQ273" i="1"/>
  <c r="AO273" i="1"/>
  <c r="CT273" i="1" s="1"/>
  <c r="AR273" i="1"/>
  <c r="BY809" i="1"/>
  <c r="BZ809" i="1" s="1"/>
  <c r="BW810" i="1" a="1"/>
  <c r="BW810" i="1" s="1"/>
  <c r="BX810" i="1" s="1"/>
  <c r="CB807" i="1"/>
  <c r="CK273" i="1"/>
  <c r="AW273" i="1"/>
  <c r="K811" i="1"/>
  <c r="DP811" i="1"/>
  <c r="CZ810" i="1"/>
  <c r="BC809" i="1"/>
  <c r="BA809" i="1"/>
  <c r="CQ811" i="1"/>
  <c r="V813" i="1"/>
  <c r="N813" i="1"/>
  <c r="AH813" i="1"/>
  <c r="AD813" i="1"/>
  <c r="DA810" i="1"/>
  <c r="DB810" i="1" s="1"/>
  <c r="DC810" i="1" s="1"/>
  <c r="AJ810" i="1"/>
  <c r="AK810" i="1" s="1"/>
  <c r="AL810" i="1" s="1"/>
  <c r="AF810" i="1"/>
  <c r="AG809" i="1"/>
  <c r="AB809" i="1"/>
  <c r="AC809" i="1" s="1"/>
  <c r="AE809" i="1" s="1"/>
  <c r="CS273" i="1"/>
  <c r="BQ269" i="1"/>
  <c r="BS269" i="1" s="1"/>
  <c r="CY811" i="1"/>
  <c r="CW811" i="1"/>
  <c r="AI808" i="1"/>
  <c r="AZ810" i="1"/>
  <c r="BB810" i="1"/>
  <c r="U810" i="1"/>
  <c r="Q808" i="1"/>
  <c r="R808" i="1" s="1"/>
  <c r="S808" i="1" s="1"/>
  <c r="AA807" i="1"/>
  <c r="W814" i="1"/>
  <c r="O814" i="1"/>
  <c r="T812" i="1"/>
  <c r="L812" i="1"/>
  <c r="CP812" i="1"/>
  <c r="M810" i="1"/>
  <c r="Y808" i="1"/>
  <c r="Z808" i="1" s="1"/>
  <c r="P809" i="1"/>
  <c r="X809" i="1"/>
  <c r="CR810" i="1"/>
  <c r="DQ810" i="1"/>
  <c r="CX811" i="1"/>
  <c r="H812" i="1"/>
  <c r="I812" i="1" s="1"/>
  <c r="DR809" i="1"/>
  <c r="DS809" i="1" s="1"/>
  <c r="E812" i="1"/>
  <c r="D813" i="1"/>
  <c r="G814" i="1"/>
  <c r="F815" i="1"/>
  <c r="AT273" i="1" l="1"/>
  <c r="BY810" i="1"/>
  <c r="BZ810" i="1" s="1"/>
  <c r="BW811" i="1" a="1"/>
  <c r="BW811" i="1" s="1"/>
  <c r="BX811" i="1" s="1"/>
  <c r="DA811" i="1"/>
  <c r="DB811" i="1" s="1"/>
  <c r="DC811" i="1" s="1"/>
  <c r="CB808" i="1"/>
  <c r="CI273" i="1"/>
  <c r="CF269" i="1"/>
  <c r="CJ269" i="1" s="1"/>
  <c r="CE269" i="1"/>
  <c r="CL269" i="1" s="1"/>
  <c r="CD269" i="1"/>
  <c r="CH269" i="1" s="1"/>
  <c r="K812" i="1"/>
  <c r="DP812" i="1"/>
  <c r="CZ811" i="1"/>
  <c r="BP273" i="1"/>
  <c r="BE273" i="1"/>
  <c r="BF273" i="1"/>
  <c r="BC810" i="1"/>
  <c r="BA810" i="1"/>
  <c r="BD273" i="1"/>
  <c r="BH273" i="1"/>
  <c r="CQ812" i="1"/>
  <c r="V814" i="1"/>
  <c r="N814" i="1"/>
  <c r="AH814" i="1"/>
  <c r="AD814" i="1"/>
  <c r="AJ811" i="1"/>
  <c r="AK811" i="1" s="1"/>
  <c r="AL811" i="1" s="1"/>
  <c r="AF811" i="1"/>
  <c r="AG810" i="1"/>
  <c r="AB810" i="1"/>
  <c r="AC810" i="1" s="1"/>
  <c r="AE810" i="1" s="1"/>
  <c r="BT269" i="1"/>
  <c r="BJ273" i="1"/>
  <c r="BI273" i="1"/>
  <c r="CU273" i="1"/>
  <c r="CV273" i="1" s="1"/>
  <c r="CY812" i="1"/>
  <c r="CW812" i="1"/>
  <c r="AI809" i="1"/>
  <c r="AZ811" i="1"/>
  <c r="BB811" i="1"/>
  <c r="U811" i="1"/>
  <c r="M811" i="1"/>
  <c r="Q809" i="1"/>
  <c r="R809" i="1" s="1"/>
  <c r="S809" i="1" s="1"/>
  <c r="AA808" i="1"/>
  <c r="W815" i="1"/>
  <c r="O815" i="1"/>
  <c r="T813" i="1"/>
  <c r="L813" i="1"/>
  <c r="CP813" i="1"/>
  <c r="P810" i="1"/>
  <c r="Y809" i="1"/>
  <c r="Z809" i="1" s="1"/>
  <c r="X810" i="1"/>
  <c r="Y810" i="1" s="1"/>
  <c r="Z810" i="1" s="1"/>
  <c r="CR811" i="1"/>
  <c r="DQ811" i="1"/>
  <c r="CX812" i="1"/>
  <c r="H813" i="1"/>
  <c r="I813" i="1" s="1"/>
  <c r="DR810" i="1"/>
  <c r="DS810" i="1" s="1"/>
  <c r="E813" i="1"/>
  <c r="D814" i="1"/>
  <c r="G815" i="1"/>
  <c r="F816" i="1"/>
  <c r="AN273" i="1" l="1"/>
  <c r="AV273" i="1" s="1"/>
  <c r="BY811" i="1"/>
  <c r="BZ811" i="1" s="1"/>
  <c r="BW812" i="1" a="1"/>
  <c r="BW812" i="1" s="1"/>
  <c r="BX812" i="1" s="1"/>
  <c r="DA812" i="1"/>
  <c r="DB812" i="1" s="1"/>
  <c r="DC812" i="1" s="1"/>
  <c r="CB809" i="1"/>
  <c r="CG269" i="1"/>
  <c r="CM269" i="1" s="1"/>
  <c r="K813" i="1"/>
  <c r="DP813" i="1"/>
  <c r="CZ812" i="1"/>
  <c r="BG273" i="1"/>
  <c r="BC811" i="1"/>
  <c r="BA811" i="1"/>
  <c r="CQ813" i="1"/>
  <c r="V815" i="1"/>
  <c r="N815" i="1"/>
  <c r="AH815" i="1"/>
  <c r="AD815" i="1"/>
  <c r="AJ812" i="1"/>
  <c r="AK812" i="1" s="1"/>
  <c r="AL812" i="1" s="1"/>
  <c r="AF812" i="1"/>
  <c r="AG811" i="1"/>
  <c r="AB811" i="1"/>
  <c r="AC811" i="1" s="1"/>
  <c r="AE811" i="1" s="1"/>
  <c r="BK273" i="1"/>
  <c r="AM274" i="1"/>
  <c r="CY813" i="1"/>
  <c r="CW813" i="1"/>
  <c r="AI810" i="1"/>
  <c r="AZ812" i="1"/>
  <c r="BB812" i="1"/>
  <c r="U812" i="1"/>
  <c r="M812" i="1"/>
  <c r="Q810" i="1"/>
  <c r="R810" i="1" s="1"/>
  <c r="S810" i="1" s="1"/>
  <c r="AA809" i="1"/>
  <c r="W816" i="1"/>
  <c r="O816" i="1"/>
  <c r="T814" i="1"/>
  <c r="L814" i="1"/>
  <c r="CP814" i="1"/>
  <c r="P811" i="1"/>
  <c r="CR812" i="1"/>
  <c r="X811" i="1"/>
  <c r="DQ812" i="1"/>
  <c r="CX813" i="1"/>
  <c r="H814" i="1"/>
  <c r="I814" i="1" s="1"/>
  <c r="DR811" i="1"/>
  <c r="DS811" i="1" s="1"/>
  <c r="D815" i="1"/>
  <c r="E814" i="1"/>
  <c r="G816" i="1"/>
  <c r="F817" i="1"/>
  <c r="AU273" i="1" l="1"/>
  <c r="AO274" i="1"/>
  <c r="AP274" i="1"/>
  <c r="AQ274" i="1"/>
  <c r="AS274" i="1"/>
  <c r="AR274" i="1"/>
  <c r="BY812" i="1"/>
  <c r="BZ812" i="1" s="1"/>
  <c r="BW813" i="1" a="1"/>
  <c r="BW813" i="1" s="1"/>
  <c r="BX813" i="1" s="1"/>
  <c r="DA813" i="1"/>
  <c r="DB813" i="1" s="1"/>
  <c r="DC813" i="1" s="1"/>
  <c r="CB810" i="1"/>
  <c r="CK274" i="1"/>
  <c r="AW274" i="1"/>
  <c r="K814" i="1"/>
  <c r="DP814" i="1"/>
  <c r="CZ813" i="1"/>
  <c r="BC812" i="1"/>
  <c r="BA812" i="1"/>
  <c r="CQ814" i="1"/>
  <c r="V816" i="1"/>
  <c r="N816" i="1"/>
  <c r="AH816" i="1"/>
  <c r="AD816" i="1"/>
  <c r="AJ813" i="1"/>
  <c r="AK813" i="1" s="1"/>
  <c r="AL813" i="1" s="1"/>
  <c r="AF813" i="1"/>
  <c r="AG812" i="1"/>
  <c r="AB812" i="1"/>
  <c r="AC812" i="1" s="1"/>
  <c r="AE812" i="1" s="1"/>
  <c r="CS274" i="1"/>
  <c r="BQ270" i="1"/>
  <c r="BS270" i="1" s="1"/>
  <c r="CY814" i="1"/>
  <c r="CW814" i="1"/>
  <c r="AI811" i="1"/>
  <c r="AZ813" i="1"/>
  <c r="BB813" i="1"/>
  <c r="U813" i="1"/>
  <c r="M813" i="1"/>
  <c r="Q811" i="1"/>
  <c r="R811" i="1" s="1"/>
  <c r="S811" i="1" s="1"/>
  <c r="AA810" i="1"/>
  <c r="W817" i="1"/>
  <c r="O817" i="1"/>
  <c r="T815" i="1"/>
  <c r="L815" i="1"/>
  <c r="CP815" i="1"/>
  <c r="P812" i="1"/>
  <c r="X812" i="1"/>
  <c r="CR813" i="1"/>
  <c r="Y811" i="1"/>
  <c r="Z811" i="1" s="1"/>
  <c r="DQ813" i="1"/>
  <c r="CX814" i="1"/>
  <c r="H815" i="1"/>
  <c r="I815" i="1" s="1"/>
  <c r="DR812" i="1"/>
  <c r="DS812" i="1" s="1"/>
  <c r="E815" i="1"/>
  <c r="D816" i="1"/>
  <c r="G817" i="1"/>
  <c r="F818" i="1"/>
  <c r="AT274" i="1" l="1"/>
  <c r="BE274" i="1"/>
  <c r="BW814" i="1" a="1"/>
  <c r="BW814" i="1" s="1"/>
  <c r="BX814" i="1" s="1"/>
  <c r="DA814" i="1"/>
  <c r="DB814" i="1" s="1"/>
  <c r="DC814" i="1" s="1"/>
  <c r="BY813" i="1"/>
  <c r="BZ813" i="1" s="1"/>
  <c r="CB811" i="1"/>
  <c r="CF270" i="1"/>
  <c r="CJ270" i="1" s="1"/>
  <c r="CE270" i="1"/>
  <c r="CL270" i="1" s="1"/>
  <c r="CI274" i="1"/>
  <c r="CD270" i="1"/>
  <c r="CH270" i="1" s="1"/>
  <c r="K815" i="1"/>
  <c r="DP815" i="1"/>
  <c r="CZ814" i="1"/>
  <c r="CU274" i="1"/>
  <c r="BP274" i="1"/>
  <c r="BC813" i="1"/>
  <c r="BA813" i="1"/>
  <c r="CQ815" i="1"/>
  <c r="V817" i="1"/>
  <c r="N817" i="1"/>
  <c r="AH817" i="1"/>
  <c r="AD817" i="1"/>
  <c r="AJ814" i="1"/>
  <c r="AK814" i="1" s="1"/>
  <c r="AL814" i="1" s="1"/>
  <c r="AF814" i="1"/>
  <c r="AB813" i="1"/>
  <c r="AC813" i="1" s="1"/>
  <c r="AE813" i="1" s="1"/>
  <c r="BH274" i="1"/>
  <c r="BJ274" i="1"/>
  <c r="BI274" i="1"/>
  <c r="BF274" i="1"/>
  <c r="BT270" i="1"/>
  <c r="CT274" i="1"/>
  <c r="BD274" i="1"/>
  <c r="CY815" i="1"/>
  <c r="CW815" i="1"/>
  <c r="AI812" i="1"/>
  <c r="AZ814" i="1"/>
  <c r="AA811" i="1"/>
  <c r="U814" i="1"/>
  <c r="AG813" i="1"/>
  <c r="BB814" i="1"/>
  <c r="M814" i="1"/>
  <c r="Q812" i="1"/>
  <c r="R812" i="1" s="1"/>
  <c r="S812" i="1" s="1"/>
  <c r="W818" i="1"/>
  <c r="O818" i="1"/>
  <c r="T816" i="1"/>
  <c r="L816" i="1"/>
  <c r="CP816" i="1"/>
  <c r="X813" i="1"/>
  <c r="P813" i="1"/>
  <c r="Y812" i="1"/>
  <c r="Z812" i="1" s="1"/>
  <c r="CR814" i="1"/>
  <c r="DQ814" i="1"/>
  <c r="CX815" i="1"/>
  <c r="H816" i="1"/>
  <c r="I816" i="1" s="1"/>
  <c r="DR813" i="1"/>
  <c r="DS813" i="1" s="1"/>
  <c r="E816" i="1"/>
  <c r="D817" i="1"/>
  <c r="G818" i="1"/>
  <c r="F819" i="1"/>
  <c r="AN274" i="1" l="1"/>
  <c r="AU274" i="1" s="1"/>
  <c r="BY814" i="1"/>
  <c r="BZ814" i="1" s="1"/>
  <c r="BW815" i="1" a="1"/>
  <c r="BW815" i="1" s="1"/>
  <c r="BX815" i="1" s="1"/>
  <c r="CB812" i="1"/>
  <c r="CG270" i="1"/>
  <c r="CM270" i="1" s="1"/>
  <c r="K816" i="1"/>
  <c r="DP816" i="1"/>
  <c r="CZ815" i="1"/>
  <c r="CV274" i="1"/>
  <c r="BC814" i="1"/>
  <c r="BA814" i="1"/>
  <c r="CQ816" i="1"/>
  <c r="V818" i="1"/>
  <c r="N818" i="1"/>
  <c r="AH818" i="1"/>
  <c r="AD818" i="1"/>
  <c r="DA815" i="1"/>
  <c r="DB815" i="1" s="1"/>
  <c r="DC815" i="1" s="1"/>
  <c r="AJ815" i="1"/>
  <c r="AK815" i="1" s="1"/>
  <c r="AL815" i="1" s="1"/>
  <c r="AF815" i="1"/>
  <c r="AG814" i="1"/>
  <c r="AB814" i="1"/>
  <c r="AC814" i="1" s="1"/>
  <c r="AE814" i="1" s="1"/>
  <c r="AM275" i="1"/>
  <c r="BK274" i="1"/>
  <c r="BG274" i="1"/>
  <c r="CY816" i="1"/>
  <c r="CW816" i="1"/>
  <c r="AI813" i="1"/>
  <c r="AZ815" i="1"/>
  <c r="U815" i="1"/>
  <c r="M815" i="1"/>
  <c r="BB815" i="1"/>
  <c r="Q813" i="1"/>
  <c r="R813" i="1" s="1"/>
  <c r="S813" i="1" s="1"/>
  <c r="AA812" i="1"/>
  <c r="W819" i="1"/>
  <c r="O819" i="1"/>
  <c r="T817" i="1"/>
  <c r="L817" i="1"/>
  <c r="CP817" i="1"/>
  <c r="X814" i="1"/>
  <c r="Y814" i="1" s="1"/>
  <c r="Z814" i="1" s="1"/>
  <c r="Y813" i="1"/>
  <c r="Z813" i="1" s="1"/>
  <c r="P814" i="1"/>
  <c r="CR815" i="1"/>
  <c r="DQ815" i="1"/>
  <c r="CX816" i="1"/>
  <c r="H817" i="1"/>
  <c r="I817" i="1" s="1"/>
  <c r="DR814" i="1"/>
  <c r="DS814" i="1" s="1"/>
  <c r="E817" i="1"/>
  <c r="D818" i="1"/>
  <c r="G819" i="1"/>
  <c r="F820" i="1"/>
  <c r="AV274" i="1" l="1"/>
  <c r="AQ275" i="1"/>
  <c r="AR275" i="1"/>
  <c r="AS275" i="1"/>
  <c r="AO275" i="1"/>
  <c r="AP275" i="1"/>
  <c r="CC812" i="1"/>
  <c r="CC813" i="1" s="1"/>
  <c r="CC814" i="1" s="1"/>
  <c r="CC815" i="1" s="1"/>
  <c r="CC816" i="1" s="1"/>
  <c r="CC817" i="1" s="1"/>
  <c r="CC818" i="1" s="1"/>
  <c r="CC819" i="1" s="1"/>
  <c r="BW816" i="1" a="1"/>
  <c r="BW816" i="1" s="1"/>
  <c r="BX816" i="1" s="1"/>
  <c r="BY815" i="1"/>
  <c r="BZ815" i="1" s="1"/>
  <c r="CB813" i="1"/>
  <c r="CK275" i="1"/>
  <c r="AW275" i="1"/>
  <c r="K817" i="1"/>
  <c r="DP817" i="1"/>
  <c r="CZ816" i="1"/>
  <c r="BC815" i="1"/>
  <c r="BA815" i="1"/>
  <c r="CQ817" i="1"/>
  <c r="V819" i="1"/>
  <c r="N819" i="1"/>
  <c r="AH819" i="1"/>
  <c r="AD819" i="1"/>
  <c r="AJ816" i="1"/>
  <c r="AK816" i="1" s="1"/>
  <c r="AL816" i="1" s="1"/>
  <c r="AF816" i="1"/>
  <c r="AG815" i="1"/>
  <c r="AB815" i="1"/>
  <c r="AC815" i="1" s="1"/>
  <c r="AE815" i="1" s="1"/>
  <c r="BQ271" i="1"/>
  <c r="BS271" i="1" s="1"/>
  <c r="CS275" i="1"/>
  <c r="CY817" i="1"/>
  <c r="CW817" i="1"/>
  <c r="AI814" i="1"/>
  <c r="AZ816" i="1"/>
  <c r="BB816" i="1"/>
  <c r="M816" i="1"/>
  <c r="U816" i="1"/>
  <c r="Q814" i="1"/>
  <c r="R814" i="1" s="1"/>
  <c r="S814" i="1" s="1"/>
  <c r="AA813" i="1"/>
  <c r="W820" i="1"/>
  <c r="O820" i="1"/>
  <c r="T818" i="1"/>
  <c r="L818" i="1"/>
  <c r="CP818" i="1"/>
  <c r="X815" i="1"/>
  <c r="Y815" i="1" s="1"/>
  <c r="Z815" i="1" s="1"/>
  <c r="P815" i="1"/>
  <c r="DQ816" i="1"/>
  <c r="CR816" i="1"/>
  <c r="CX817" i="1"/>
  <c r="H818" i="1"/>
  <c r="I818" i="1" s="1"/>
  <c r="DR815" i="1"/>
  <c r="DS815" i="1" s="1"/>
  <c r="E818" i="1"/>
  <c r="D819" i="1"/>
  <c r="G820" i="1"/>
  <c r="F821" i="1"/>
  <c r="AT275" i="1" l="1"/>
  <c r="BF275" i="1"/>
  <c r="CC820" i="1"/>
  <c r="BW817" i="1" a="1"/>
  <c r="BW817" i="1" s="1"/>
  <c r="BX817" i="1" s="1"/>
  <c r="DA817" i="1"/>
  <c r="DB817" i="1" s="1"/>
  <c r="BY816" i="1"/>
  <c r="BZ816" i="1" s="1"/>
  <c r="CB814" i="1"/>
  <c r="CF271" i="1"/>
  <c r="CJ271" i="1" s="1"/>
  <c r="CE271" i="1"/>
  <c r="CL271" i="1" s="1"/>
  <c r="CI275" i="1"/>
  <c r="CD271" i="1"/>
  <c r="CH271" i="1" s="1"/>
  <c r="K818" i="1"/>
  <c r="DP818" i="1"/>
  <c r="CZ817" i="1"/>
  <c r="BI275" i="1"/>
  <c r="BP275" i="1"/>
  <c r="BC816" i="1"/>
  <c r="BA816" i="1"/>
  <c r="CQ818" i="1"/>
  <c r="V820" i="1"/>
  <c r="N820" i="1"/>
  <c r="AH820" i="1"/>
  <c r="AD820" i="1"/>
  <c r="AJ817" i="1"/>
  <c r="AK817" i="1" s="1"/>
  <c r="AL817" i="1" s="1"/>
  <c r="AF817" i="1"/>
  <c r="AG816" i="1"/>
  <c r="AB816" i="1"/>
  <c r="AC816" i="1" s="1"/>
  <c r="AE816" i="1" s="1"/>
  <c r="BE275" i="1"/>
  <c r="CT275" i="1"/>
  <c r="CU275" i="1"/>
  <c r="BD275" i="1"/>
  <c r="BT271" i="1"/>
  <c r="BJ275" i="1"/>
  <c r="BH275" i="1"/>
  <c r="CY818" i="1"/>
  <c r="CW818" i="1"/>
  <c r="AI815" i="1"/>
  <c r="DA816" i="1"/>
  <c r="DB816" i="1" s="1"/>
  <c r="DC816" i="1" s="1"/>
  <c r="AZ817" i="1"/>
  <c r="M817" i="1"/>
  <c r="P817" i="1" s="1"/>
  <c r="U817" i="1"/>
  <c r="BB817" i="1"/>
  <c r="Q815" i="1"/>
  <c r="R815" i="1" s="1"/>
  <c r="S815" i="1" s="1"/>
  <c r="AA814" i="1"/>
  <c r="W821" i="1"/>
  <c r="O821" i="1"/>
  <c r="T819" i="1"/>
  <c r="L819" i="1"/>
  <c r="CP819" i="1"/>
  <c r="X816" i="1"/>
  <c r="Y816" i="1" s="1"/>
  <c r="Z816" i="1" s="1"/>
  <c r="P816" i="1"/>
  <c r="CR817" i="1"/>
  <c r="DQ817" i="1"/>
  <c r="CX818" i="1"/>
  <c r="H819" i="1"/>
  <c r="I819" i="1" s="1"/>
  <c r="DR816" i="1"/>
  <c r="DS816" i="1" s="1"/>
  <c r="D820" i="1"/>
  <c r="E819" i="1"/>
  <c r="G821" i="1"/>
  <c r="F822" i="1"/>
  <c r="AN275" i="1" l="1"/>
  <c r="AV275" i="1" s="1"/>
  <c r="CC821" i="1"/>
  <c r="BY817" i="1"/>
  <c r="BZ817" i="1" s="1"/>
  <c r="BW818" i="1" a="1"/>
  <c r="BW818" i="1" s="1"/>
  <c r="BX818" i="1" s="1"/>
  <c r="CB815" i="1"/>
  <c r="CG271" i="1"/>
  <c r="CM271" i="1" s="1"/>
  <c r="K819" i="1"/>
  <c r="DP819" i="1"/>
  <c r="CZ818" i="1"/>
  <c r="BC817" i="1"/>
  <c r="BA817" i="1"/>
  <c r="CQ819" i="1"/>
  <c r="V821" i="1"/>
  <c r="N821" i="1"/>
  <c r="AH821" i="1"/>
  <c r="AD821" i="1"/>
  <c r="AJ818" i="1"/>
  <c r="AK818" i="1" s="1"/>
  <c r="AL818" i="1" s="1"/>
  <c r="AF818" i="1"/>
  <c r="AG817" i="1"/>
  <c r="AB817" i="1"/>
  <c r="AC817" i="1" s="1"/>
  <c r="AE817" i="1" s="1"/>
  <c r="CV275" i="1"/>
  <c r="BG275" i="1"/>
  <c r="BK275" i="1"/>
  <c r="AM276" i="1"/>
  <c r="CY819" i="1"/>
  <c r="CW819" i="1"/>
  <c r="AI816" i="1"/>
  <c r="DC817" i="1"/>
  <c r="AZ818" i="1"/>
  <c r="M818" i="1"/>
  <c r="BB818" i="1"/>
  <c r="U818" i="1"/>
  <c r="Q817" i="1"/>
  <c r="R817" i="1" s="1"/>
  <c r="S817" i="1" s="1"/>
  <c r="Q816" i="1"/>
  <c r="R816" i="1" s="1"/>
  <c r="S816" i="1" s="1"/>
  <c r="AA815" i="1"/>
  <c r="W822" i="1"/>
  <c r="O822" i="1"/>
  <c r="T820" i="1"/>
  <c r="L820" i="1"/>
  <c r="CP820" i="1"/>
  <c r="X817" i="1"/>
  <c r="Y817" i="1" s="1"/>
  <c r="Z817" i="1" s="1"/>
  <c r="CR818" i="1"/>
  <c r="DQ818" i="1"/>
  <c r="CX819" i="1"/>
  <c r="H820" i="1"/>
  <c r="I820" i="1" s="1"/>
  <c r="DR817" i="1"/>
  <c r="DS817" i="1" s="1"/>
  <c r="D821" i="1"/>
  <c r="E820" i="1"/>
  <c r="G822" i="1"/>
  <c r="F823" i="1"/>
  <c r="AU275" i="1" l="1"/>
  <c r="AO276" i="1"/>
  <c r="AQ276" i="1"/>
  <c r="AR276" i="1"/>
  <c r="AP276" i="1"/>
  <c r="AS276" i="1"/>
  <c r="CC822" i="1"/>
  <c r="BY818" i="1"/>
  <c r="BZ818" i="1" s="1"/>
  <c r="BW819" i="1" a="1"/>
  <c r="BW819" i="1" s="1"/>
  <c r="BX819" i="1" s="1"/>
  <c r="CB816" i="1"/>
  <c r="CK276" i="1"/>
  <c r="AW276" i="1"/>
  <c r="K820" i="1"/>
  <c r="DP820" i="1"/>
  <c r="CZ819" i="1"/>
  <c r="BC818" i="1"/>
  <c r="BA818" i="1"/>
  <c r="CQ820" i="1"/>
  <c r="V822" i="1"/>
  <c r="N822" i="1"/>
  <c r="AH822" i="1"/>
  <c r="AD822" i="1"/>
  <c r="AJ819" i="1"/>
  <c r="AK819" i="1" s="1"/>
  <c r="AL819" i="1" s="1"/>
  <c r="AF819" i="1"/>
  <c r="AG818" i="1"/>
  <c r="AB818" i="1"/>
  <c r="AC818" i="1" s="1"/>
  <c r="AE818" i="1" s="1"/>
  <c r="BQ272" i="1"/>
  <c r="BS272" i="1" s="1"/>
  <c r="CS276" i="1"/>
  <c r="CY820" i="1"/>
  <c r="CW820" i="1"/>
  <c r="AI817" i="1"/>
  <c r="DA818" i="1"/>
  <c r="DB818" i="1" s="1"/>
  <c r="DC818" i="1" s="1"/>
  <c r="AZ819" i="1"/>
  <c r="U819" i="1"/>
  <c r="M819" i="1"/>
  <c r="BB819" i="1"/>
  <c r="AA817" i="1"/>
  <c r="AA816" i="1"/>
  <c r="W823" i="1"/>
  <c r="O823" i="1"/>
  <c r="T821" i="1"/>
  <c r="L821" i="1"/>
  <c r="CP821" i="1"/>
  <c r="X818" i="1"/>
  <c r="P818" i="1"/>
  <c r="CR819" i="1"/>
  <c r="DQ819" i="1"/>
  <c r="CX820" i="1"/>
  <c r="H821" i="1"/>
  <c r="I821" i="1" s="1"/>
  <c r="DR818" i="1"/>
  <c r="DS818" i="1" s="1"/>
  <c r="E821" i="1"/>
  <c r="D822" i="1"/>
  <c r="G823" i="1"/>
  <c r="F824" i="1"/>
  <c r="AT276" i="1" l="1"/>
  <c r="CC823" i="1"/>
  <c r="BY819" i="1"/>
  <c r="BZ819" i="1" s="1"/>
  <c r="BW820" i="1" a="1"/>
  <c r="BW820" i="1" s="1"/>
  <c r="BX820" i="1" s="1"/>
  <c r="CB817" i="1"/>
  <c r="CF272" i="1"/>
  <c r="CJ272" i="1" s="1"/>
  <c r="CE272" i="1"/>
  <c r="CL272" i="1" s="1"/>
  <c r="CI276" i="1"/>
  <c r="BT272" i="1"/>
  <c r="CD272" i="1"/>
  <c r="CH272" i="1" s="1"/>
  <c r="K821" i="1"/>
  <c r="DP821" i="1"/>
  <c r="CZ820" i="1"/>
  <c r="BI276" i="1"/>
  <c r="BP276" i="1"/>
  <c r="BC819" i="1"/>
  <c r="BA819" i="1"/>
  <c r="CQ821" i="1"/>
  <c r="V823" i="1"/>
  <c r="N823" i="1"/>
  <c r="AH823" i="1"/>
  <c r="AD823" i="1"/>
  <c r="DA820" i="1"/>
  <c r="DB820" i="1" s="1"/>
  <c r="AJ820" i="1"/>
  <c r="AK820" i="1" s="1"/>
  <c r="AL820" i="1" s="1"/>
  <c r="AF820" i="1"/>
  <c r="AG819" i="1"/>
  <c r="AB819" i="1"/>
  <c r="AC819" i="1" s="1"/>
  <c r="AE819" i="1" s="1"/>
  <c r="BD276" i="1"/>
  <c r="BE276" i="1"/>
  <c r="BF276" i="1"/>
  <c r="CT276" i="1"/>
  <c r="BJ276" i="1"/>
  <c r="BH276" i="1"/>
  <c r="CU276" i="1"/>
  <c r="CY821" i="1"/>
  <c r="CW821" i="1"/>
  <c r="AI818" i="1"/>
  <c r="DA819" i="1"/>
  <c r="DB819" i="1" s="1"/>
  <c r="DC819" i="1" s="1"/>
  <c r="AZ820" i="1"/>
  <c r="M820" i="1"/>
  <c r="BB820" i="1"/>
  <c r="U820" i="1"/>
  <c r="Q818" i="1"/>
  <c r="R818" i="1" s="1"/>
  <c r="S818" i="1" s="1"/>
  <c r="W824" i="1"/>
  <c r="O824" i="1"/>
  <c r="T822" i="1"/>
  <c r="L822" i="1"/>
  <c r="CP822" i="1"/>
  <c r="Y818" i="1"/>
  <c r="Z818" i="1" s="1"/>
  <c r="X819" i="1"/>
  <c r="Y819" i="1" s="1"/>
  <c r="Z819" i="1" s="1"/>
  <c r="P819" i="1"/>
  <c r="CR820" i="1"/>
  <c r="DQ820" i="1"/>
  <c r="CX821" i="1"/>
  <c r="H822" i="1"/>
  <c r="I822" i="1" s="1"/>
  <c r="DR819" i="1"/>
  <c r="DS819" i="1" s="1"/>
  <c r="E822" i="1"/>
  <c r="D823" i="1"/>
  <c r="G824" i="1"/>
  <c r="F825" i="1"/>
  <c r="AN276" i="1" l="1"/>
  <c r="AV276" i="1" s="1"/>
  <c r="BY820" i="1"/>
  <c r="BZ820" i="1" s="1"/>
  <c r="BW821" i="1" a="1"/>
  <c r="BW821" i="1" s="1"/>
  <c r="BX821" i="1" s="1"/>
  <c r="CB818" i="1"/>
  <c r="CG272" i="1"/>
  <c r="CM272" i="1" s="1"/>
  <c r="K822" i="1"/>
  <c r="DP822" i="1"/>
  <c r="CZ821" i="1"/>
  <c r="BC820" i="1"/>
  <c r="BA820" i="1"/>
  <c r="CQ822" i="1"/>
  <c r="V824" i="1"/>
  <c r="N824" i="1"/>
  <c r="AH824" i="1"/>
  <c r="AD824" i="1"/>
  <c r="AJ821" i="1"/>
  <c r="AK821" i="1" s="1"/>
  <c r="AL821" i="1" s="1"/>
  <c r="AF821" i="1"/>
  <c r="AG820" i="1"/>
  <c r="AB820" i="1"/>
  <c r="AC820" i="1" s="1"/>
  <c r="AE820" i="1" s="1"/>
  <c r="CV276" i="1"/>
  <c r="BG276" i="1"/>
  <c r="BK276" i="1"/>
  <c r="AM277" i="1"/>
  <c r="CY822" i="1"/>
  <c r="CW822" i="1"/>
  <c r="AI819" i="1"/>
  <c r="DC820" i="1"/>
  <c r="AZ821" i="1"/>
  <c r="M821" i="1"/>
  <c r="BB821" i="1"/>
  <c r="U821" i="1"/>
  <c r="Q819" i="1"/>
  <c r="R819" i="1" s="1"/>
  <c r="S819" i="1" s="1"/>
  <c r="AA818" i="1"/>
  <c r="W825" i="1"/>
  <c r="O825" i="1"/>
  <c r="T823" i="1"/>
  <c r="L823" i="1"/>
  <c r="CP823" i="1"/>
  <c r="P820" i="1"/>
  <c r="CR821" i="1"/>
  <c r="X820" i="1"/>
  <c r="DQ821" i="1"/>
  <c r="CX822" i="1"/>
  <c r="H823" i="1"/>
  <c r="I823" i="1" s="1"/>
  <c r="DR820" i="1"/>
  <c r="DS820" i="1" s="1"/>
  <c r="D824" i="1"/>
  <c r="E823" i="1"/>
  <c r="G825" i="1"/>
  <c r="F826" i="1"/>
  <c r="AU276" i="1" l="1"/>
  <c r="AO277" i="1"/>
  <c r="AP277" i="1"/>
  <c r="AQ277" i="1"/>
  <c r="AR277" i="1"/>
  <c r="AS277" i="1"/>
  <c r="BY821" i="1"/>
  <c r="BZ821" i="1" s="1"/>
  <c r="BW822" i="1" a="1"/>
  <c r="BW822" i="1" s="1"/>
  <c r="BX822" i="1" s="1"/>
  <c r="CB819" i="1"/>
  <c r="CK277" i="1"/>
  <c r="AW277" i="1"/>
  <c r="K823" i="1"/>
  <c r="DP823" i="1"/>
  <c r="CZ822" i="1"/>
  <c r="BC821" i="1"/>
  <c r="BA821" i="1"/>
  <c r="CQ823" i="1"/>
  <c r="V825" i="1"/>
  <c r="N825" i="1"/>
  <c r="AH825" i="1"/>
  <c r="AD825" i="1"/>
  <c r="AJ822" i="1"/>
  <c r="AK822" i="1" s="1"/>
  <c r="AL822" i="1" s="1"/>
  <c r="AF822" i="1"/>
  <c r="AB821" i="1"/>
  <c r="AC821" i="1" s="1"/>
  <c r="AE821" i="1" s="1"/>
  <c r="CS277" i="1"/>
  <c r="BQ273" i="1"/>
  <c r="BS273" i="1" s="1"/>
  <c r="CY823" i="1"/>
  <c r="CW823" i="1"/>
  <c r="AI820" i="1"/>
  <c r="DA821" i="1"/>
  <c r="DB821" i="1" s="1"/>
  <c r="DC821" i="1" s="1"/>
  <c r="AZ822" i="1"/>
  <c r="M822" i="1"/>
  <c r="AG821" i="1"/>
  <c r="U822" i="1"/>
  <c r="BB822" i="1"/>
  <c r="Q820" i="1"/>
  <c r="R820" i="1" s="1"/>
  <c r="S820" i="1" s="1"/>
  <c r="AA819" i="1"/>
  <c r="W826" i="1"/>
  <c r="O826" i="1"/>
  <c r="T824" i="1"/>
  <c r="L824" i="1"/>
  <c r="CP824" i="1"/>
  <c r="P821" i="1"/>
  <c r="X821" i="1"/>
  <c r="Y821" i="1" s="1"/>
  <c r="Z821" i="1" s="1"/>
  <c r="Y820" i="1"/>
  <c r="Z820" i="1" s="1"/>
  <c r="CR822" i="1"/>
  <c r="DQ822" i="1"/>
  <c r="CX823" i="1"/>
  <c r="H824" i="1"/>
  <c r="I824" i="1" s="1"/>
  <c r="DR821" i="1"/>
  <c r="DS821" i="1" s="1"/>
  <c r="E824" i="1"/>
  <c r="D825" i="1"/>
  <c r="G826" i="1"/>
  <c r="F827" i="1"/>
  <c r="AT277" i="1" l="1"/>
  <c r="BY822" i="1"/>
  <c r="BZ822" i="1" s="1"/>
  <c r="BW823" i="1" a="1"/>
  <c r="BW823" i="1" s="1"/>
  <c r="BX823" i="1" s="1"/>
  <c r="CB820" i="1"/>
  <c r="CF273" i="1"/>
  <c r="CJ273" i="1" s="1"/>
  <c r="CE273" i="1"/>
  <c r="CL273" i="1" s="1"/>
  <c r="CI277" i="1"/>
  <c r="BT273" i="1"/>
  <c r="CD273" i="1"/>
  <c r="CH273" i="1" s="1"/>
  <c r="K824" i="1"/>
  <c r="DP824" i="1"/>
  <c r="CZ823" i="1"/>
  <c r="CU277" i="1"/>
  <c r="BP277" i="1"/>
  <c r="BC822" i="1"/>
  <c r="BA822" i="1"/>
  <c r="CQ824" i="1"/>
  <c r="V826" i="1"/>
  <c r="N826" i="1"/>
  <c r="AH826" i="1"/>
  <c r="AD826" i="1"/>
  <c r="DA823" i="1"/>
  <c r="DB823" i="1" s="1"/>
  <c r="AJ823" i="1"/>
  <c r="AK823" i="1" s="1"/>
  <c r="AL823" i="1" s="1"/>
  <c r="AF823" i="1"/>
  <c r="AG822" i="1"/>
  <c r="AB822" i="1"/>
  <c r="AC822" i="1" s="1"/>
  <c r="AE822" i="1" s="1"/>
  <c r="BE277" i="1"/>
  <c r="BJ277" i="1"/>
  <c r="CT277" i="1"/>
  <c r="BH277" i="1"/>
  <c r="BF277" i="1"/>
  <c r="BD277" i="1"/>
  <c r="BI277" i="1"/>
  <c r="CY824" i="1"/>
  <c r="CW824" i="1"/>
  <c r="AI821" i="1"/>
  <c r="DA822" i="1"/>
  <c r="DB822" i="1" s="1"/>
  <c r="DC822" i="1" s="1"/>
  <c r="AZ823" i="1"/>
  <c r="M823" i="1"/>
  <c r="U823" i="1"/>
  <c r="BB823" i="1"/>
  <c r="Q821" i="1"/>
  <c r="R821" i="1" s="1"/>
  <c r="S821" i="1" s="1"/>
  <c r="AA820" i="1"/>
  <c r="W827" i="1"/>
  <c r="O827" i="1"/>
  <c r="T825" i="1"/>
  <c r="L825" i="1"/>
  <c r="CP825" i="1"/>
  <c r="X822" i="1"/>
  <c r="P822" i="1"/>
  <c r="CR823" i="1"/>
  <c r="DQ823" i="1"/>
  <c r="CX824" i="1"/>
  <c r="H825" i="1"/>
  <c r="I825" i="1" s="1"/>
  <c r="DR822" i="1"/>
  <c r="DS822" i="1" s="1"/>
  <c r="E825" i="1"/>
  <c r="D826" i="1"/>
  <c r="G827" i="1"/>
  <c r="F828" i="1"/>
  <c r="AN277" i="1" l="1"/>
  <c r="AV277" i="1" s="1"/>
  <c r="BY823" i="1"/>
  <c r="BZ823" i="1" s="1"/>
  <c r="BW824" i="1" a="1"/>
  <c r="BW824" i="1" s="1"/>
  <c r="BX824" i="1" s="1"/>
  <c r="CB821" i="1"/>
  <c r="CG273" i="1"/>
  <c r="K825" i="1"/>
  <c r="DP825" i="1"/>
  <c r="CZ824" i="1"/>
  <c r="CV277" i="1"/>
  <c r="BC823" i="1"/>
  <c r="BA823" i="1"/>
  <c r="CQ825" i="1"/>
  <c r="V827" i="1"/>
  <c r="N827" i="1"/>
  <c r="AH827" i="1"/>
  <c r="AD827" i="1"/>
  <c r="AJ824" i="1"/>
  <c r="AK824" i="1" s="1"/>
  <c r="AL824" i="1" s="1"/>
  <c r="AF824" i="1"/>
  <c r="AG823" i="1"/>
  <c r="AB823" i="1"/>
  <c r="AC823" i="1" s="1"/>
  <c r="AE823" i="1" s="1"/>
  <c r="AM278" i="1"/>
  <c r="BG277" i="1"/>
  <c r="BK277" i="1"/>
  <c r="CY825" i="1"/>
  <c r="CW825" i="1"/>
  <c r="AI822" i="1"/>
  <c r="DC823" i="1"/>
  <c r="AZ824" i="1"/>
  <c r="U824" i="1"/>
  <c r="BB824" i="1"/>
  <c r="M824" i="1"/>
  <c r="Q822" i="1"/>
  <c r="R822" i="1" s="1"/>
  <c r="S822" i="1" s="1"/>
  <c r="AA821" i="1"/>
  <c r="W828" i="1"/>
  <c r="O828" i="1"/>
  <c r="T826" i="1"/>
  <c r="L826" i="1"/>
  <c r="CP826" i="1"/>
  <c r="P823" i="1"/>
  <c r="Y822" i="1"/>
  <c r="Z822" i="1" s="1"/>
  <c r="X823" i="1"/>
  <c r="Y823" i="1" s="1"/>
  <c r="Z823" i="1" s="1"/>
  <c r="CR824" i="1"/>
  <c r="DQ824" i="1"/>
  <c r="CX825" i="1"/>
  <c r="H826" i="1"/>
  <c r="I826" i="1" s="1"/>
  <c r="DR823" i="1"/>
  <c r="DS823" i="1" s="1"/>
  <c r="E826" i="1"/>
  <c r="D827" i="1"/>
  <c r="G828" i="1"/>
  <c r="F829" i="1"/>
  <c r="AU277" i="1" l="1"/>
  <c r="AR278" i="1"/>
  <c r="AS278" i="1"/>
  <c r="AO278" i="1"/>
  <c r="AP278" i="1"/>
  <c r="AQ278" i="1"/>
  <c r="BY824" i="1"/>
  <c r="BZ824" i="1" s="1"/>
  <c r="BW825" i="1" a="1"/>
  <c r="BW825" i="1" s="1"/>
  <c r="BX825" i="1" s="1"/>
  <c r="DA824" i="1"/>
  <c r="DB824" i="1" s="1"/>
  <c r="DC824" i="1" s="1"/>
  <c r="CB822" i="1"/>
  <c r="CK278" i="1"/>
  <c r="AW278" i="1"/>
  <c r="CM273" i="1"/>
  <c r="K826" i="1"/>
  <c r="DP826" i="1"/>
  <c r="CZ825" i="1"/>
  <c r="BC824" i="1"/>
  <c r="BA824" i="1"/>
  <c r="CQ826" i="1"/>
  <c r="V828" i="1"/>
  <c r="N828" i="1"/>
  <c r="AH828" i="1"/>
  <c r="AD828" i="1"/>
  <c r="DA825" i="1"/>
  <c r="DB825" i="1" s="1"/>
  <c r="AJ825" i="1"/>
  <c r="AK825" i="1" s="1"/>
  <c r="AL825" i="1" s="1"/>
  <c r="AF825" i="1"/>
  <c r="AG824" i="1"/>
  <c r="AB824" i="1"/>
  <c r="AC824" i="1" s="1"/>
  <c r="AE824" i="1" s="1"/>
  <c r="BQ274" i="1"/>
  <c r="BS274" i="1" s="1"/>
  <c r="CS278" i="1"/>
  <c r="CY826" i="1"/>
  <c r="CW826" i="1"/>
  <c r="AI823" i="1"/>
  <c r="AZ825" i="1"/>
  <c r="M825" i="1"/>
  <c r="U825" i="1"/>
  <c r="BB825" i="1"/>
  <c r="Q823" i="1"/>
  <c r="R823" i="1" s="1"/>
  <c r="S823" i="1" s="1"/>
  <c r="AA822" i="1"/>
  <c r="W829" i="1"/>
  <c r="O829" i="1"/>
  <c r="T827" i="1"/>
  <c r="L827" i="1"/>
  <c r="CP827" i="1"/>
  <c r="P824" i="1"/>
  <c r="X824" i="1"/>
  <c r="CR825" i="1"/>
  <c r="DQ825" i="1"/>
  <c r="CX826" i="1"/>
  <c r="H827" i="1"/>
  <c r="I827" i="1" s="1"/>
  <c r="DR824" i="1"/>
  <c r="DS824" i="1" s="1"/>
  <c r="E827" i="1"/>
  <c r="D828" i="1"/>
  <c r="G829" i="1"/>
  <c r="F830" i="1"/>
  <c r="AT278" i="1" l="1"/>
  <c r="DC825" i="1"/>
  <c r="BY825" i="1"/>
  <c r="BZ825" i="1" s="1"/>
  <c r="BW826" i="1" a="1"/>
  <c r="BW826" i="1" s="1"/>
  <c r="BX826" i="1" s="1"/>
  <c r="CB823" i="1"/>
  <c r="CF274" i="1"/>
  <c r="CJ274" i="1" s="1"/>
  <c r="CE274" i="1"/>
  <c r="CL274" i="1" s="1"/>
  <c r="CI278" i="1"/>
  <c r="CD274" i="1"/>
  <c r="CH274" i="1" s="1"/>
  <c r="K827" i="1"/>
  <c r="DP827" i="1"/>
  <c r="CZ826" i="1"/>
  <c r="CU278" i="1"/>
  <c r="BP278" i="1"/>
  <c r="BC825" i="1"/>
  <c r="BA825" i="1"/>
  <c r="CQ827" i="1"/>
  <c r="V829" i="1"/>
  <c r="N829" i="1"/>
  <c r="AH829" i="1"/>
  <c r="AD829" i="1"/>
  <c r="AJ826" i="1"/>
  <c r="AF826" i="1"/>
  <c r="AB825" i="1"/>
  <c r="AC825" i="1" s="1"/>
  <c r="AE825" i="1" s="1"/>
  <c r="BJ278" i="1"/>
  <c r="BH278" i="1"/>
  <c r="BI278" i="1"/>
  <c r="CT278" i="1"/>
  <c r="BD278" i="1"/>
  <c r="BF278" i="1"/>
  <c r="BT274" i="1"/>
  <c r="BE278" i="1"/>
  <c r="CY827" i="1"/>
  <c r="CW827" i="1"/>
  <c r="AI824" i="1"/>
  <c r="AZ826" i="1"/>
  <c r="U826" i="1"/>
  <c r="M826" i="1"/>
  <c r="AG825" i="1"/>
  <c r="BB826" i="1"/>
  <c r="Q824" i="1"/>
  <c r="R824" i="1" s="1"/>
  <c r="S824" i="1" s="1"/>
  <c r="AA823" i="1"/>
  <c r="W830" i="1"/>
  <c r="O830" i="1"/>
  <c r="T828" i="1"/>
  <c r="L828" i="1"/>
  <c r="CP828" i="1"/>
  <c r="X825" i="1"/>
  <c r="Y825" i="1" s="1"/>
  <c r="Z825" i="1" s="1"/>
  <c r="P825" i="1"/>
  <c r="Y824" i="1"/>
  <c r="Z824" i="1" s="1"/>
  <c r="CR826" i="1"/>
  <c r="DQ826" i="1"/>
  <c r="CX827" i="1"/>
  <c r="H828" i="1"/>
  <c r="I828" i="1" s="1"/>
  <c r="DR825" i="1"/>
  <c r="DS825" i="1" s="1"/>
  <c r="E828" i="1"/>
  <c r="D829" i="1"/>
  <c r="G830" i="1"/>
  <c r="F831" i="1"/>
  <c r="AN278" i="1" l="1"/>
  <c r="AV278" i="1" s="1"/>
  <c r="BY826" i="1"/>
  <c r="BZ826" i="1" s="1"/>
  <c r="BW827" i="1" a="1"/>
  <c r="BW827" i="1" s="1"/>
  <c r="BX827" i="1" s="1"/>
  <c r="CB824" i="1"/>
  <c r="CG274" i="1"/>
  <c r="K828" i="1"/>
  <c r="DP828" i="1"/>
  <c r="CZ827" i="1"/>
  <c r="CV278" i="1"/>
  <c r="BC826" i="1"/>
  <c r="BA826" i="1"/>
  <c r="CQ828" i="1"/>
  <c r="V830" i="1"/>
  <c r="N830" i="1"/>
  <c r="AH830" i="1"/>
  <c r="AD830" i="1"/>
  <c r="AJ827" i="1"/>
  <c r="AK827" i="1" s="1"/>
  <c r="AL827" i="1" s="1"/>
  <c r="AF827" i="1"/>
  <c r="AG826" i="1"/>
  <c r="AB826" i="1"/>
  <c r="AC826" i="1" s="1"/>
  <c r="AE826" i="1" s="1"/>
  <c r="BK278" i="1"/>
  <c r="BG278" i="1"/>
  <c r="AM279" i="1"/>
  <c r="CY828" i="1"/>
  <c r="CW828" i="1"/>
  <c r="AI825" i="1"/>
  <c r="DA826" i="1"/>
  <c r="DB826" i="1" s="1"/>
  <c r="DC826" i="1" s="1"/>
  <c r="AZ827" i="1"/>
  <c r="M827" i="1"/>
  <c r="BB827" i="1"/>
  <c r="U827" i="1"/>
  <c r="AK826" i="1"/>
  <c r="AL826" i="1" s="1"/>
  <c r="Q825" i="1"/>
  <c r="R825" i="1" s="1"/>
  <c r="S825" i="1" s="1"/>
  <c r="AA824" i="1"/>
  <c r="W831" i="1"/>
  <c r="O831" i="1"/>
  <c r="T829" i="1"/>
  <c r="L829" i="1"/>
  <c r="CP829" i="1"/>
  <c r="P826" i="1"/>
  <c r="X826" i="1"/>
  <c r="CR827" i="1"/>
  <c r="DQ827" i="1"/>
  <c r="CX828" i="1"/>
  <c r="H829" i="1"/>
  <c r="I829" i="1" s="1"/>
  <c r="DR826" i="1"/>
  <c r="DS826" i="1" s="1"/>
  <c r="E829" i="1"/>
  <c r="D830" i="1"/>
  <c r="G831" i="1"/>
  <c r="F832" i="1"/>
  <c r="AU278" i="1" l="1"/>
  <c r="AO279" i="1"/>
  <c r="BD279" i="1" s="1"/>
  <c r="AP279" i="1"/>
  <c r="AR279" i="1"/>
  <c r="AS279" i="1"/>
  <c r="AQ279" i="1"/>
  <c r="CC824" i="1"/>
  <c r="CC825" i="1" s="1"/>
  <c r="CC826" i="1" s="1"/>
  <c r="CC827" i="1" s="1"/>
  <c r="CC828" i="1" s="1"/>
  <c r="CC829" i="1" s="1"/>
  <c r="CC830" i="1" s="1"/>
  <c r="CC831" i="1" s="1"/>
  <c r="BY827" i="1"/>
  <c r="BZ827" i="1" s="1"/>
  <c r="BW828" i="1" a="1"/>
  <c r="BW828" i="1" s="1"/>
  <c r="BX828" i="1" s="1"/>
  <c r="CB825" i="1"/>
  <c r="CK279" i="1"/>
  <c r="AW279" i="1"/>
  <c r="CM274" i="1"/>
  <c r="K829" i="1"/>
  <c r="DP829" i="1"/>
  <c r="CZ828" i="1"/>
  <c r="BC827" i="1"/>
  <c r="BA827" i="1"/>
  <c r="CS279" i="1"/>
  <c r="CQ829" i="1"/>
  <c r="V831" i="1"/>
  <c r="N831" i="1"/>
  <c r="AD831" i="1"/>
  <c r="AH831" i="1"/>
  <c r="AJ828" i="1"/>
  <c r="AK828" i="1" s="1"/>
  <c r="AL828" i="1" s="1"/>
  <c r="AF828" i="1"/>
  <c r="AG827" i="1"/>
  <c r="AB827" i="1"/>
  <c r="AC827" i="1" s="1"/>
  <c r="AE827" i="1" s="1"/>
  <c r="BQ275" i="1"/>
  <c r="BS275" i="1" s="1"/>
  <c r="CY829" i="1"/>
  <c r="CW829" i="1"/>
  <c r="AI826" i="1"/>
  <c r="DA827" i="1"/>
  <c r="DB827" i="1" s="1"/>
  <c r="DC827" i="1" s="1"/>
  <c r="AZ828" i="1"/>
  <c r="M828" i="1"/>
  <c r="BB828" i="1"/>
  <c r="U828" i="1"/>
  <c r="Q826" i="1"/>
  <c r="R826" i="1" s="1"/>
  <c r="S826" i="1" s="1"/>
  <c r="AA825" i="1"/>
  <c r="W832" i="1"/>
  <c r="O832" i="1"/>
  <c r="T830" i="1"/>
  <c r="L830" i="1"/>
  <c r="CP830" i="1"/>
  <c r="X827" i="1"/>
  <c r="Y827" i="1" s="1"/>
  <c r="Z827" i="1" s="1"/>
  <c r="Y826" i="1"/>
  <c r="Z826" i="1" s="1"/>
  <c r="P827" i="1"/>
  <c r="CR828" i="1"/>
  <c r="DQ828" i="1"/>
  <c r="CX829" i="1"/>
  <c r="H830" i="1"/>
  <c r="I830" i="1" s="1"/>
  <c r="DR827" i="1"/>
  <c r="DS827" i="1" s="1"/>
  <c r="D831" i="1"/>
  <c r="E830" i="1"/>
  <c r="G832" i="1"/>
  <c r="F833" i="1"/>
  <c r="AT279" i="1" l="1"/>
  <c r="CC832" i="1"/>
  <c r="BY828" i="1"/>
  <c r="BZ828" i="1" s="1"/>
  <c r="BW829" i="1" a="1"/>
  <c r="BW829" i="1" s="1"/>
  <c r="BX829" i="1" s="1"/>
  <c r="CB826" i="1"/>
  <c r="CF275" i="1"/>
  <c r="CJ275" i="1" s="1"/>
  <c r="CE275" i="1"/>
  <c r="CL275" i="1" s="1"/>
  <c r="CI279" i="1"/>
  <c r="BT275" i="1"/>
  <c r="CD275" i="1"/>
  <c r="CH275" i="1" s="1"/>
  <c r="K830" i="1"/>
  <c r="DP830" i="1"/>
  <c r="CZ829" i="1"/>
  <c r="BJ279" i="1"/>
  <c r="BP279" i="1"/>
  <c r="BC828" i="1"/>
  <c r="BA828" i="1"/>
  <c r="CQ830" i="1"/>
  <c r="V832" i="1"/>
  <c r="N832" i="1"/>
  <c r="AH832" i="1"/>
  <c r="AD832" i="1"/>
  <c r="AJ829" i="1"/>
  <c r="AK829" i="1" s="1"/>
  <c r="AL829" i="1" s="1"/>
  <c r="AF829" i="1"/>
  <c r="AG828" i="1"/>
  <c r="AB828" i="1"/>
  <c r="AC828" i="1" s="1"/>
  <c r="AE828" i="1" s="1"/>
  <c r="BE279" i="1"/>
  <c r="CT279" i="1"/>
  <c r="BF279" i="1"/>
  <c r="BI279" i="1"/>
  <c r="CU279" i="1"/>
  <c r="BH279" i="1"/>
  <c r="CY830" i="1"/>
  <c r="CW830" i="1"/>
  <c r="AI827" i="1"/>
  <c r="DA828" i="1"/>
  <c r="DB828" i="1" s="1"/>
  <c r="DC828" i="1" s="1"/>
  <c r="AZ829" i="1"/>
  <c r="U829" i="1"/>
  <c r="M829" i="1"/>
  <c r="BB829" i="1"/>
  <c r="Q827" i="1"/>
  <c r="R827" i="1" s="1"/>
  <c r="S827" i="1" s="1"/>
  <c r="AA826" i="1"/>
  <c r="W833" i="1"/>
  <c r="O833" i="1"/>
  <c r="T831" i="1"/>
  <c r="L831" i="1"/>
  <c r="CP831" i="1"/>
  <c r="P828" i="1"/>
  <c r="X828" i="1"/>
  <c r="Y828" i="1" s="1"/>
  <c r="Z828" i="1" s="1"/>
  <c r="CR829" i="1"/>
  <c r="DQ829" i="1"/>
  <c r="CX830" i="1"/>
  <c r="H831" i="1"/>
  <c r="I831" i="1" s="1"/>
  <c r="DR828" i="1"/>
  <c r="DS828" i="1" s="1"/>
  <c r="E831" i="1"/>
  <c r="D832" i="1"/>
  <c r="G833" i="1"/>
  <c r="F834" i="1"/>
  <c r="AN279" i="1" l="1"/>
  <c r="AV279" i="1" s="1"/>
  <c r="CC833" i="1"/>
  <c r="BY829" i="1"/>
  <c r="BZ829" i="1" s="1"/>
  <c r="BW830" i="1" a="1"/>
  <c r="BW830" i="1" s="1"/>
  <c r="BX830" i="1" s="1"/>
  <c r="CB827" i="1"/>
  <c r="CG275" i="1"/>
  <c r="CM275" i="1" s="1"/>
  <c r="K831" i="1"/>
  <c r="DP831" i="1"/>
  <c r="CZ830" i="1"/>
  <c r="BC829" i="1"/>
  <c r="BA829" i="1"/>
  <c r="CQ831" i="1"/>
  <c r="V833" i="1"/>
  <c r="N833" i="1"/>
  <c r="AH833" i="1"/>
  <c r="AD833" i="1"/>
  <c r="AJ830" i="1"/>
  <c r="AK830" i="1" s="1"/>
  <c r="AL830" i="1" s="1"/>
  <c r="AF830" i="1"/>
  <c r="AG829" i="1"/>
  <c r="AB829" i="1"/>
  <c r="AC829" i="1" s="1"/>
  <c r="AE829" i="1" s="1"/>
  <c r="CV279" i="1"/>
  <c r="AM280" i="1"/>
  <c r="BG279" i="1"/>
  <c r="BK279" i="1"/>
  <c r="CY831" i="1"/>
  <c r="CW831" i="1"/>
  <c r="AI828" i="1"/>
  <c r="DA829" i="1"/>
  <c r="DB829" i="1" s="1"/>
  <c r="DC829" i="1" s="1"/>
  <c r="AZ830" i="1"/>
  <c r="BB830" i="1"/>
  <c r="M830" i="1"/>
  <c r="U830" i="1"/>
  <c r="Q828" i="1"/>
  <c r="R828" i="1" s="1"/>
  <c r="S828" i="1" s="1"/>
  <c r="AA827" i="1"/>
  <c r="W834" i="1"/>
  <c r="O834" i="1"/>
  <c r="T832" i="1"/>
  <c r="L832" i="1"/>
  <c r="CP832" i="1"/>
  <c r="P829" i="1"/>
  <c r="X829" i="1"/>
  <c r="Y829" i="1" s="1"/>
  <c r="Z829" i="1" s="1"/>
  <c r="CR830" i="1"/>
  <c r="DQ830" i="1"/>
  <c r="CX831" i="1"/>
  <c r="H832" i="1"/>
  <c r="I832" i="1" s="1"/>
  <c r="DR829" i="1"/>
  <c r="DS829" i="1" s="1"/>
  <c r="D833" i="1"/>
  <c r="E832" i="1"/>
  <c r="G834" i="1"/>
  <c r="F835" i="1"/>
  <c r="CC834" i="1" l="1"/>
  <c r="AU279" i="1"/>
  <c r="AP280" i="1"/>
  <c r="AQ280" i="1"/>
  <c r="AR280" i="1"/>
  <c r="AS280" i="1"/>
  <c r="AO280" i="1"/>
  <c r="BD280" i="1" s="1"/>
  <c r="BY830" i="1"/>
  <c r="BZ830" i="1" s="1"/>
  <c r="DA830" i="1"/>
  <c r="DB830" i="1" s="1"/>
  <c r="DC830" i="1" s="1"/>
  <c r="BW831" i="1" a="1"/>
  <c r="BW831" i="1" s="1"/>
  <c r="BX831" i="1" s="1"/>
  <c r="CB828" i="1"/>
  <c r="CK280" i="1"/>
  <c r="AW280" i="1"/>
  <c r="K832" i="1"/>
  <c r="DP832" i="1"/>
  <c r="CZ831" i="1"/>
  <c r="BC830" i="1"/>
  <c r="BA830" i="1"/>
  <c r="CQ832" i="1"/>
  <c r="V834" i="1"/>
  <c r="N834" i="1"/>
  <c r="AH834" i="1"/>
  <c r="AD834" i="1"/>
  <c r="AJ831" i="1"/>
  <c r="AK831" i="1" s="1"/>
  <c r="AL831" i="1" s="1"/>
  <c r="AF831" i="1"/>
  <c r="AG830" i="1"/>
  <c r="AB830" i="1"/>
  <c r="AC830" i="1" s="1"/>
  <c r="AE830" i="1" s="1"/>
  <c r="CS280" i="1"/>
  <c r="BQ276" i="1"/>
  <c r="BS276" i="1" s="1"/>
  <c r="CY832" i="1"/>
  <c r="CW832" i="1"/>
  <c r="AI829" i="1"/>
  <c r="AZ831" i="1"/>
  <c r="M831" i="1"/>
  <c r="U831" i="1"/>
  <c r="BB831" i="1"/>
  <c r="Q829" i="1"/>
  <c r="R829" i="1" s="1"/>
  <c r="S829" i="1" s="1"/>
  <c r="AA828" i="1"/>
  <c r="W835" i="1"/>
  <c r="O835" i="1"/>
  <c r="T833" i="1"/>
  <c r="L833" i="1"/>
  <c r="CP833" i="1"/>
  <c r="X830" i="1"/>
  <c r="CR831" i="1"/>
  <c r="DQ831" i="1"/>
  <c r="CX832" i="1"/>
  <c r="P830" i="1"/>
  <c r="H833" i="1"/>
  <c r="I833" i="1" s="1"/>
  <c r="DR830" i="1"/>
  <c r="DS830" i="1" s="1"/>
  <c r="E833" i="1"/>
  <c r="D834" i="1"/>
  <c r="G835" i="1"/>
  <c r="F836" i="1"/>
  <c r="CC835" i="1" l="1"/>
  <c r="AT280" i="1"/>
  <c r="BY831" i="1"/>
  <c r="BZ831" i="1" s="1"/>
  <c r="BW832" i="1" a="1"/>
  <c r="BW832" i="1" s="1"/>
  <c r="BX832" i="1" s="1"/>
  <c r="DA832" i="1"/>
  <c r="DB832" i="1" s="1"/>
  <c r="CB829" i="1"/>
  <c r="CI280" i="1"/>
  <c r="CF276" i="1"/>
  <c r="CJ276" i="1" s="1"/>
  <c r="CE276" i="1"/>
  <c r="CL276" i="1" s="1"/>
  <c r="BT276" i="1"/>
  <c r="CD276" i="1"/>
  <c r="CH276" i="1" s="1"/>
  <c r="K833" i="1"/>
  <c r="DP833" i="1"/>
  <c r="CZ832" i="1"/>
  <c r="CU280" i="1"/>
  <c r="BP280" i="1"/>
  <c r="BC831" i="1"/>
  <c r="BA831" i="1"/>
  <c r="CQ833" i="1"/>
  <c r="V835" i="1"/>
  <c r="N835" i="1"/>
  <c r="AH835" i="1"/>
  <c r="AD835" i="1"/>
  <c r="AJ832" i="1"/>
  <c r="AK832" i="1" s="1"/>
  <c r="AL832" i="1" s="1"/>
  <c r="AF832" i="1"/>
  <c r="AG831" i="1"/>
  <c r="AB831" i="1"/>
  <c r="AC831" i="1" s="1"/>
  <c r="AE831" i="1" s="1"/>
  <c r="BF280" i="1"/>
  <c r="BE280" i="1"/>
  <c r="CT280" i="1"/>
  <c r="BJ280" i="1"/>
  <c r="BI280" i="1"/>
  <c r="BH280" i="1"/>
  <c r="CY833" i="1"/>
  <c r="CW833" i="1"/>
  <c r="AI830" i="1"/>
  <c r="DA831" i="1"/>
  <c r="DB831" i="1" s="1"/>
  <c r="DC831" i="1" s="1"/>
  <c r="AZ832" i="1"/>
  <c r="M832" i="1"/>
  <c r="BB832" i="1"/>
  <c r="U832" i="1"/>
  <c r="Q830" i="1"/>
  <c r="R830" i="1" s="1"/>
  <c r="S830" i="1" s="1"/>
  <c r="AA829" i="1"/>
  <c r="W836" i="1"/>
  <c r="O836" i="1"/>
  <c r="T834" i="1"/>
  <c r="L834" i="1"/>
  <c r="CP834" i="1"/>
  <c r="Y830" i="1"/>
  <c r="Z830" i="1" s="1"/>
  <c r="P831" i="1"/>
  <c r="X831" i="1"/>
  <c r="CR832" i="1"/>
  <c r="DQ832" i="1"/>
  <c r="CX833" i="1"/>
  <c r="H834" i="1"/>
  <c r="I834" i="1" s="1"/>
  <c r="DR831" i="1"/>
  <c r="DS831" i="1" s="1"/>
  <c r="E834" i="1"/>
  <c r="D835" i="1"/>
  <c r="G836" i="1"/>
  <c r="F837" i="1"/>
  <c r="AN280" i="1" l="1"/>
  <c r="AV280" i="1" s="1"/>
  <c r="BW833" i="1" a="1"/>
  <c r="BW833" i="1" s="1"/>
  <c r="BX833" i="1" s="1"/>
  <c r="DA833" i="1"/>
  <c r="DB833" i="1" s="1"/>
  <c r="DC833" i="1" s="1"/>
  <c r="BY832" i="1"/>
  <c r="BZ832" i="1" s="1"/>
  <c r="CB830" i="1"/>
  <c r="CG276" i="1"/>
  <c r="K834" i="1"/>
  <c r="DP834" i="1"/>
  <c r="CZ833" i="1"/>
  <c r="CV280" i="1"/>
  <c r="BC832" i="1"/>
  <c r="BA832" i="1"/>
  <c r="CQ834" i="1"/>
  <c r="V836" i="1"/>
  <c r="N836" i="1"/>
  <c r="AH836" i="1"/>
  <c r="AD836" i="1"/>
  <c r="AJ833" i="1"/>
  <c r="AK833" i="1" s="1"/>
  <c r="AL833" i="1" s="1"/>
  <c r="AF833" i="1"/>
  <c r="AG832" i="1"/>
  <c r="AB832" i="1"/>
  <c r="AC832" i="1" s="1"/>
  <c r="AE832" i="1" s="1"/>
  <c r="BG280" i="1"/>
  <c r="AM281" i="1"/>
  <c r="BK280" i="1"/>
  <c r="CY834" i="1"/>
  <c r="CW834" i="1"/>
  <c r="AI831" i="1"/>
  <c r="DC832" i="1"/>
  <c r="AZ833" i="1"/>
  <c r="M833" i="1"/>
  <c r="U833" i="1"/>
  <c r="BB833" i="1"/>
  <c r="Q831" i="1"/>
  <c r="R831" i="1" s="1"/>
  <c r="S831" i="1" s="1"/>
  <c r="AA830" i="1"/>
  <c r="W837" i="1"/>
  <c r="O837" i="1"/>
  <c r="T835" i="1"/>
  <c r="L835" i="1"/>
  <c r="CP835" i="1"/>
  <c r="X832" i="1"/>
  <c r="Y832" i="1" s="1"/>
  <c r="Z832" i="1" s="1"/>
  <c r="Y831" i="1"/>
  <c r="Z831" i="1" s="1"/>
  <c r="P832" i="1"/>
  <c r="CR833" i="1"/>
  <c r="DQ833" i="1"/>
  <c r="CX834" i="1"/>
  <c r="H835" i="1"/>
  <c r="I835" i="1" s="1"/>
  <c r="DR832" i="1"/>
  <c r="DS832" i="1" s="1"/>
  <c r="E835" i="1"/>
  <c r="D836" i="1"/>
  <c r="G837" i="1"/>
  <c r="F838" i="1"/>
  <c r="AU280" i="1" l="1"/>
  <c r="AS281" i="1"/>
  <c r="AP281" i="1"/>
  <c r="AQ281" i="1"/>
  <c r="AO281" i="1"/>
  <c r="CT281" i="1" s="1"/>
  <c r="AR281" i="1"/>
  <c r="BY833" i="1"/>
  <c r="BZ833" i="1" s="1"/>
  <c r="BW834" i="1" a="1"/>
  <c r="BW834" i="1" s="1"/>
  <c r="BX834" i="1" s="1"/>
  <c r="DA834" i="1"/>
  <c r="DB834" i="1" s="1"/>
  <c r="DC834" i="1" s="1"/>
  <c r="CB831" i="1"/>
  <c r="CK281" i="1"/>
  <c r="AW281" i="1"/>
  <c r="CM276" i="1"/>
  <c r="K835" i="1"/>
  <c r="DP835" i="1"/>
  <c r="CZ834" i="1"/>
  <c r="BC833" i="1"/>
  <c r="BA833" i="1"/>
  <c r="CQ835" i="1"/>
  <c r="V837" i="1"/>
  <c r="N837" i="1"/>
  <c r="AH837" i="1"/>
  <c r="AD837" i="1"/>
  <c r="AJ834" i="1"/>
  <c r="AK834" i="1" s="1"/>
  <c r="AL834" i="1" s="1"/>
  <c r="AF834" i="1"/>
  <c r="AG833" i="1"/>
  <c r="AB833" i="1"/>
  <c r="AC833" i="1" s="1"/>
  <c r="AE833" i="1" s="1"/>
  <c r="CS281" i="1"/>
  <c r="BQ277" i="1"/>
  <c r="BS277" i="1" s="1"/>
  <c r="CY835" i="1"/>
  <c r="CW835" i="1"/>
  <c r="AI832" i="1"/>
  <c r="AZ834" i="1"/>
  <c r="U834" i="1"/>
  <c r="M834" i="1"/>
  <c r="BB834" i="1"/>
  <c r="Q832" i="1"/>
  <c r="R832" i="1" s="1"/>
  <c r="S832" i="1" s="1"/>
  <c r="AA831" i="1"/>
  <c r="W838" i="1"/>
  <c r="O838" i="1"/>
  <c r="T836" i="1"/>
  <c r="L836" i="1"/>
  <c r="CP836" i="1"/>
  <c r="P833" i="1"/>
  <c r="X833" i="1"/>
  <c r="CR834" i="1"/>
  <c r="DQ834" i="1"/>
  <c r="CX835" i="1"/>
  <c r="H836" i="1"/>
  <c r="I836" i="1" s="1"/>
  <c r="DR833" i="1"/>
  <c r="DS833" i="1" s="1"/>
  <c r="D837" i="1"/>
  <c r="E836" i="1"/>
  <c r="G838" i="1"/>
  <c r="F839" i="1"/>
  <c r="AT281" i="1" l="1"/>
  <c r="BW835" i="1" a="1"/>
  <c r="BW835" i="1" s="1"/>
  <c r="BX835" i="1" s="1"/>
  <c r="BY834" i="1"/>
  <c r="BZ834" i="1" s="1"/>
  <c r="CB832" i="1"/>
  <c r="CF277" i="1"/>
  <c r="CJ277" i="1" s="1"/>
  <c r="CE277" i="1"/>
  <c r="CL277" i="1" s="1"/>
  <c r="CI281" i="1"/>
  <c r="BT277" i="1"/>
  <c r="CD277" i="1"/>
  <c r="CH277" i="1" s="1"/>
  <c r="K836" i="1"/>
  <c r="DP836" i="1"/>
  <c r="CZ835" i="1"/>
  <c r="BI281" i="1"/>
  <c r="BP281" i="1"/>
  <c r="BH281" i="1"/>
  <c r="BC834" i="1"/>
  <c r="BA834" i="1"/>
  <c r="CU281" i="1"/>
  <c r="CV281" i="1" s="1"/>
  <c r="BJ281" i="1"/>
  <c r="CQ836" i="1"/>
  <c r="V838" i="1"/>
  <c r="N838" i="1"/>
  <c r="AH838" i="1"/>
  <c r="AD838" i="1"/>
  <c r="AJ835" i="1"/>
  <c r="AK835" i="1" s="1"/>
  <c r="AL835" i="1" s="1"/>
  <c r="AF835" i="1"/>
  <c r="AG834" i="1"/>
  <c r="AB834" i="1"/>
  <c r="AC834" i="1" s="1"/>
  <c r="AE834" i="1" s="1"/>
  <c r="BE281" i="1"/>
  <c r="BD281" i="1"/>
  <c r="BF281" i="1"/>
  <c r="CY836" i="1"/>
  <c r="CW836" i="1"/>
  <c r="AI833" i="1"/>
  <c r="AZ835" i="1"/>
  <c r="BB835" i="1"/>
  <c r="U835" i="1"/>
  <c r="M835" i="1"/>
  <c r="Q833" i="1"/>
  <c r="R833" i="1" s="1"/>
  <c r="S833" i="1" s="1"/>
  <c r="AA832" i="1"/>
  <c r="W839" i="1"/>
  <c r="O839" i="1"/>
  <c r="T837" i="1"/>
  <c r="L837" i="1"/>
  <c r="CP837" i="1"/>
  <c r="X834" i="1"/>
  <c r="Y833" i="1"/>
  <c r="Z833" i="1" s="1"/>
  <c r="P834" i="1"/>
  <c r="CR835" i="1"/>
  <c r="DQ835" i="1"/>
  <c r="CX836" i="1"/>
  <c r="H837" i="1"/>
  <c r="I837" i="1" s="1"/>
  <c r="DR834" i="1"/>
  <c r="DS834" i="1" s="1"/>
  <c r="E837" i="1"/>
  <c r="D838" i="1"/>
  <c r="G839" i="1"/>
  <c r="F840" i="1"/>
  <c r="AN281" i="1" l="1"/>
  <c r="AV281" i="1" s="1"/>
  <c r="BY835" i="1"/>
  <c r="BZ835" i="1" s="1"/>
  <c r="BW836" i="1" a="1"/>
  <c r="BW836" i="1" s="1"/>
  <c r="BX836" i="1" s="1"/>
  <c r="CB833" i="1"/>
  <c r="CG277" i="1"/>
  <c r="CM277" i="1" s="1"/>
  <c r="K837" i="1"/>
  <c r="DP837" i="1"/>
  <c r="CZ836" i="1"/>
  <c r="BC835" i="1"/>
  <c r="BA835" i="1"/>
  <c r="BK281" i="1"/>
  <c r="CQ837" i="1"/>
  <c r="V839" i="1"/>
  <c r="N839" i="1"/>
  <c r="AD839" i="1"/>
  <c r="AH839" i="1"/>
  <c r="AJ836" i="1"/>
  <c r="AK836" i="1" s="1"/>
  <c r="AL836" i="1" s="1"/>
  <c r="AF836" i="1"/>
  <c r="AG835" i="1"/>
  <c r="AB835" i="1"/>
  <c r="AC835" i="1" s="1"/>
  <c r="AE835" i="1" s="1"/>
  <c r="AM282" i="1"/>
  <c r="BG281" i="1"/>
  <c r="CY837" i="1"/>
  <c r="CW837" i="1"/>
  <c r="AI834" i="1"/>
  <c r="DA835" i="1"/>
  <c r="DB835" i="1" s="1"/>
  <c r="DC835" i="1" s="1"/>
  <c r="AZ836" i="1"/>
  <c r="BB836" i="1"/>
  <c r="U836" i="1"/>
  <c r="Q834" i="1"/>
  <c r="R834" i="1" s="1"/>
  <c r="S834" i="1" s="1"/>
  <c r="AA833" i="1"/>
  <c r="W840" i="1"/>
  <c r="O840" i="1"/>
  <c r="T838" i="1"/>
  <c r="L838" i="1"/>
  <c r="CP838" i="1"/>
  <c r="M836" i="1"/>
  <c r="Y834" i="1"/>
  <c r="Z834" i="1" s="1"/>
  <c r="X835" i="1"/>
  <c r="Y835" i="1" s="1"/>
  <c r="Z835" i="1" s="1"/>
  <c r="P835" i="1"/>
  <c r="CR836" i="1"/>
  <c r="DQ836" i="1"/>
  <c r="CX837" i="1"/>
  <c r="H838" i="1"/>
  <c r="I838" i="1" s="1"/>
  <c r="DR835" i="1"/>
  <c r="DS835" i="1" s="1"/>
  <c r="E838" i="1"/>
  <c r="D839" i="1"/>
  <c r="G840" i="1"/>
  <c r="F841" i="1"/>
  <c r="AU281" i="1" l="1"/>
  <c r="AO282" i="1"/>
  <c r="AP282" i="1"/>
  <c r="AQ282" i="1"/>
  <c r="AS282" i="1"/>
  <c r="AR282" i="1"/>
  <c r="BY836" i="1"/>
  <c r="BZ836" i="1" s="1"/>
  <c r="BW837" i="1" a="1"/>
  <c r="BW837" i="1" s="1"/>
  <c r="BX837" i="1" s="1"/>
  <c r="CB834" i="1"/>
  <c r="CK282" i="1"/>
  <c r="AW282" i="1"/>
  <c r="K838" i="1"/>
  <c r="DP838" i="1"/>
  <c r="CZ837" i="1"/>
  <c r="BC836" i="1"/>
  <c r="BA836" i="1"/>
  <c r="CQ838" i="1"/>
  <c r="V840" i="1"/>
  <c r="N840" i="1"/>
  <c r="AH840" i="1"/>
  <c r="AD840" i="1"/>
  <c r="AJ837" i="1"/>
  <c r="AK837" i="1" s="1"/>
  <c r="AL837" i="1" s="1"/>
  <c r="AF837" i="1"/>
  <c r="AG836" i="1"/>
  <c r="AB836" i="1"/>
  <c r="AC836" i="1" s="1"/>
  <c r="AE836" i="1" s="1"/>
  <c r="BQ278" i="1"/>
  <c r="BS278" i="1" s="1"/>
  <c r="CS282" i="1"/>
  <c r="CY838" i="1"/>
  <c r="CW838" i="1"/>
  <c r="AI835" i="1"/>
  <c r="DA836" i="1"/>
  <c r="DB836" i="1" s="1"/>
  <c r="DC836" i="1" s="1"/>
  <c r="AZ837" i="1"/>
  <c r="U837" i="1"/>
  <c r="M837" i="1"/>
  <c r="BB837" i="1"/>
  <c r="Q835" i="1"/>
  <c r="R835" i="1" s="1"/>
  <c r="S835" i="1" s="1"/>
  <c r="AA834" i="1"/>
  <c r="W841" i="1"/>
  <c r="O841" i="1"/>
  <c r="T839" i="1"/>
  <c r="L839" i="1"/>
  <c r="CP839" i="1"/>
  <c r="X836" i="1"/>
  <c r="Y836" i="1" s="1"/>
  <c r="Z836" i="1" s="1"/>
  <c r="P836" i="1"/>
  <c r="CR837" i="1"/>
  <c r="DQ837" i="1"/>
  <c r="CX838" i="1"/>
  <c r="H839" i="1"/>
  <c r="I839" i="1" s="1"/>
  <c r="DR836" i="1"/>
  <c r="DS836" i="1" s="1"/>
  <c r="E839" i="1"/>
  <c r="D840" i="1"/>
  <c r="G841" i="1"/>
  <c r="F842" i="1"/>
  <c r="AT282" i="1" l="1"/>
  <c r="BY837" i="1"/>
  <c r="BZ837" i="1" s="1"/>
  <c r="BW838" i="1" a="1"/>
  <c r="BW838" i="1" s="1"/>
  <c r="BX838" i="1" s="1"/>
  <c r="CB835" i="1"/>
  <c r="CF278" i="1"/>
  <c r="CJ278" i="1" s="1"/>
  <c r="CE278" i="1"/>
  <c r="CL278" i="1" s="1"/>
  <c r="CU282" i="1"/>
  <c r="CI282" i="1"/>
  <c r="CD278" i="1"/>
  <c r="CH278" i="1" s="1"/>
  <c r="BF282" i="1"/>
  <c r="K839" i="1"/>
  <c r="DP839" i="1"/>
  <c r="CZ838" i="1"/>
  <c r="BJ282" i="1"/>
  <c r="BP282" i="1"/>
  <c r="BC837" i="1"/>
  <c r="BA837" i="1"/>
  <c r="CQ839" i="1"/>
  <c r="V841" i="1"/>
  <c r="N841" i="1"/>
  <c r="AH841" i="1"/>
  <c r="AD841" i="1"/>
  <c r="DA838" i="1"/>
  <c r="DB838" i="1" s="1"/>
  <c r="AJ838" i="1"/>
  <c r="AF838" i="1"/>
  <c r="AB837" i="1"/>
  <c r="AC837" i="1" s="1"/>
  <c r="AE837" i="1" s="1"/>
  <c r="BH282" i="1"/>
  <c r="BI282" i="1"/>
  <c r="BE282" i="1"/>
  <c r="BD282" i="1"/>
  <c r="BT278" i="1"/>
  <c r="CT282" i="1"/>
  <c r="CY839" i="1"/>
  <c r="CW839" i="1"/>
  <c r="AI836" i="1"/>
  <c r="DA837" i="1"/>
  <c r="DB837" i="1" s="1"/>
  <c r="DC837" i="1" s="1"/>
  <c r="AZ838" i="1"/>
  <c r="AG837" i="1"/>
  <c r="P837" i="1"/>
  <c r="U838" i="1"/>
  <c r="M838" i="1"/>
  <c r="BB838" i="1"/>
  <c r="Q836" i="1"/>
  <c r="R836" i="1" s="1"/>
  <c r="S836" i="1" s="1"/>
  <c r="AA835" i="1"/>
  <c r="W842" i="1"/>
  <c r="O842" i="1"/>
  <c r="T840" i="1"/>
  <c r="L840" i="1"/>
  <c r="CP840" i="1"/>
  <c r="X837" i="1"/>
  <c r="Y837" i="1" s="1"/>
  <c r="Z837" i="1" s="1"/>
  <c r="CR838" i="1"/>
  <c r="DQ838" i="1"/>
  <c r="CX839" i="1"/>
  <c r="H840" i="1"/>
  <c r="I840" i="1" s="1"/>
  <c r="DR837" i="1"/>
  <c r="DS837" i="1" s="1"/>
  <c r="E840" i="1"/>
  <c r="D841" i="1"/>
  <c r="G842" i="1"/>
  <c r="F843" i="1"/>
  <c r="AN282" i="1" l="1"/>
  <c r="AV282" i="1" s="1"/>
  <c r="BY838" i="1"/>
  <c r="BZ838" i="1" s="1"/>
  <c r="BW839" i="1" a="1"/>
  <c r="BW839" i="1" s="1"/>
  <c r="BX839" i="1" s="1"/>
  <c r="CB836" i="1"/>
  <c r="CG278" i="1"/>
  <c r="CV282" i="1"/>
  <c r="K840" i="1"/>
  <c r="DP840" i="1"/>
  <c r="CZ839" i="1"/>
  <c r="BC838" i="1"/>
  <c r="BA838" i="1"/>
  <c r="CQ840" i="1"/>
  <c r="V842" i="1"/>
  <c r="N842" i="1"/>
  <c r="AH842" i="1"/>
  <c r="AD842" i="1"/>
  <c r="AJ839" i="1"/>
  <c r="AF839" i="1"/>
  <c r="AG838" i="1"/>
  <c r="AB838" i="1"/>
  <c r="AC838" i="1" s="1"/>
  <c r="AE838" i="1" s="1"/>
  <c r="BK282" i="1"/>
  <c r="BG282" i="1"/>
  <c r="AM283" i="1"/>
  <c r="CY840" i="1"/>
  <c r="CW840" i="1"/>
  <c r="AI837" i="1"/>
  <c r="DC838" i="1"/>
  <c r="AZ839" i="1"/>
  <c r="BB839" i="1"/>
  <c r="Q837" i="1"/>
  <c r="R837" i="1" s="1"/>
  <c r="S837" i="1" s="1"/>
  <c r="AK838" i="1"/>
  <c r="AL838" i="1" s="1"/>
  <c r="M839" i="1"/>
  <c r="U839" i="1"/>
  <c r="AA836" i="1"/>
  <c r="W843" i="1"/>
  <c r="O843" i="1"/>
  <c r="T841" i="1"/>
  <c r="L841" i="1"/>
  <c r="CP841" i="1"/>
  <c r="P838" i="1"/>
  <c r="X838" i="1"/>
  <c r="CR839" i="1"/>
  <c r="DQ839" i="1"/>
  <c r="CX840" i="1"/>
  <c r="H841" i="1"/>
  <c r="I841" i="1" s="1"/>
  <c r="DR838" i="1"/>
  <c r="DS838" i="1" s="1"/>
  <c r="E841" i="1"/>
  <c r="D842" i="1"/>
  <c r="G843" i="1"/>
  <c r="F844" i="1"/>
  <c r="AU282" i="1" l="1"/>
  <c r="AQ283" i="1"/>
  <c r="AR283" i="1"/>
  <c r="AS283" i="1"/>
  <c r="AO283" i="1"/>
  <c r="AP283" i="1"/>
  <c r="CC836" i="1"/>
  <c r="CC837" i="1" s="1"/>
  <c r="CC838" i="1" s="1"/>
  <c r="CC839" i="1" s="1"/>
  <c r="CC840" i="1" s="1"/>
  <c r="CC841" i="1" s="1"/>
  <c r="CC842" i="1" s="1"/>
  <c r="CC843" i="1" s="1"/>
  <c r="BY839" i="1"/>
  <c r="BZ839" i="1" s="1"/>
  <c r="BW840" i="1" a="1"/>
  <c r="BW840" i="1" s="1"/>
  <c r="BX840" i="1" s="1"/>
  <c r="CB837" i="1"/>
  <c r="CK283" i="1"/>
  <c r="AW283" i="1"/>
  <c r="CM278" i="1"/>
  <c r="K841" i="1"/>
  <c r="DP841" i="1"/>
  <c r="CZ840" i="1"/>
  <c r="BC839" i="1"/>
  <c r="BA839" i="1"/>
  <c r="CQ841" i="1"/>
  <c r="V843" i="1"/>
  <c r="N843" i="1"/>
  <c r="AH843" i="1"/>
  <c r="AD843" i="1"/>
  <c r="AJ840" i="1"/>
  <c r="AK840" i="1" s="1"/>
  <c r="AL840" i="1" s="1"/>
  <c r="AF840" i="1"/>
  <c r="AG839" i="1"/>
  <c r="AB839" i="1"/>
  <c r="AC839" i="1" s="1"/>
  <c r="AE839" i="1" s="1"/>
  <c r="CS283" i="1"/>
  <c r="BQ279" i="1"/>
  <c r="BS279" i="1" s="1"/>
  <c r="CY841" i="1"/>
  <c r="CW841" i="1"/>
  <c r="AI838" i="1"/>
  <c r="DA839" i="1"/>
  <c r="DB839" i="1" s="1"/>
  <c r="DC839" i="1" s="1"/>
  <c r="AZ840" i="1"/>
  <c r="AA837" i="1"/>
  <c r="AK839" i="1"/>
  <c r="AL839" i="1" s="1"/>
  <c r="M840" i="1"/>
  <c r="BB840" i="1"/>
  <c r="U840" i="1"/>
  <c r="Q838" i="1"/>
  <c r="R838" i="1" s="1"/>
  <c r="S838" i="1" s="1"/>
  <c r="W844" i="1"/>
  <c r="O844" i="1"/>
  <c r="T842" i="1"/>
  <c r="L842" i="1"/>
  <c r="CP842" i="1"/>
  <c r="Y838" i="1"/>
  <c r="Z838" i="1" s="1"/>
  <c r="P839" i="1"/>
  <c r="X839" i="1"/>
  <c r="CR840" i="1"/>
  <c r="DQ840" i="1"/>
  <c r="CX841" i="1"/>
  <c r="H842" i="1"/>
  <c r="I842" i="1" s="1"/>
  <c r="DR839" i="1"/>
  <c r="DS839" i="1" s="1"/>
  <c r="D843" i="1"/>
  <c r="E842" i="1"/>
  <c r="G844" i="1"/>
  <c r="F845" i="1"/>
  <c r="AT283" i="1" l="1"/>
  <c r="BD283" i="1"/>
  <c r="BY840" i="1"/>
  <c r="BZ840" i="1" s="1"/>
  <c r="BW841" i="1" a="1"/>
  <c r="BW841" i="1" s="1"/>
  <c r="BX841" i="1" s="1"/>
  <c r="DA840" i="1"/>
  <c r="DB840" i="1" s="1"/>
  <c r="DC840" i="1" s="1"/>
  <c r="CC844" i="1"/>
  <c r="CB838" i="1"/>
  <c r="CI283" i="1"/>
  <c r="CF279" i="1"/>
  <c r="CJ279" i="1" s="1"/>
  <c r="CE279" i="1"/>
  <c r="CL279" i="1" s="1"/>
  <c r="BT279" i="1"/>
  <c r="CD279" i="1"/>
  <c r="CH279" i="1" s="1"/>
  <c r="K842" i="1"/>
  <c r="DP842" i="1"/>
  <c r="CZ841" i="1"/>
  <c r="CU283" i="1"/>
  <c r="BP283" i="1"/>
  <c r="BC840" i="1"/>
  <c r="BA840" i="1"/>
  <c r="CQ842" i="1"/>
  <c r="V844" i="1"/>
  <c r="N844" i="1"/>
  <c r="AH844" i="1"/>
  <c r="AD844" i="1"/>
  <c r="AJ841" i="1"/>
  <c r="AF841" i="1"/>
  <c r="AG840" i="1"/>
  <c r="AB840" i="1"/>
  <c r="AC840" i="1" s="1"/>
  <c r="AE840" i="1" s="1"/>
  <c r="BJ283" i="1"/>
  <c r="BI283" i="1"/>
  <c r="BH283" i="1"/>
  <c r="BE283" i="1"/>
  <c r="CT283" i="1"/>
  <c r="BF283" i="1"/>
  <c r="CY842" i="1"/>
  <c r="CW842" i="1"/>
  <c r="AI839" i="1"/>
  <c r="AZ841" i="1"/>
  <c r="BB841" i="1"/>
  <c r="M841" i="1"/>
  <c r="U841" i="1"/>
  <c r="Q839" i="1"/>
  <c r="R839" i="1" s="1"/>
  <c r="S839" i="1" s="1"/>
  <c r="AA838" i="1"/>
  <c r="W845" i="1"/>
  <c r="O845" i="1"/>
  <c r="T843" i="1"/>
  <c r="L843" i="1"/>
  <c r="Y839" i="1"/>
  <c r="Z839" i="1" s="1"/>
  <c r="CP843" i="1"/>
  <c r="P840" i="1"/>
  <c r="X840" i="1"/>
  <c r="CR841" i="1"/>
  <c r="DQ841" i="1"/>
  <c r="CX842" i="1"/>
  <c r="H843" i="1"/>
  <c r="I843" i="1" s="1"/>
  <c r="DR840" i="1"/>
  <c r="DS840" i="1" s="1"/>
  <c r="E843" i="1"/>
  <c r="D844" i="1"/>
  <c r="G845" i="1"/>
  <c r="F846" i="1"/>
  <c r="AN283" i="1" l="1"/>
  <c r="AU283" i="1" s="1"/>
  <c r="BY841" i="1"/>
  <c r="BZ841" i="1" s="1"/>
  <c r="BW842" i="1" a="1"/>
  <c r="BW842" i="1" s="1"/>
  <c r="BX842" i="1" s="1"/>
  <c r="DA842" i="1"/>
  <c r="DB842" i="1" s="1"/>
  <c r="CC845" i="1"/>
  <c r="CB839" i="1"/>
  <c r="CG279" i="1"/>
  <c r="CM279" i="1" s="1"/>
  <c r="K843" i="1"/>
  <c r="DP843" i="1"/>
  <c r="CZ842" i="1"/>
  <c r="CV283" i="1"/>
  <c r="BC841" i="1"/>
  <c r="BA841" i="1"/>
  <c r="CQ843" i="1"/>
  <c r="V845" i="1"/>
  <c r="N845" i="1"/>
  <c r="AH845" i="1"/>
  <c r="AD845" i="1"/>
  <c r="AJ842" i="1"/>
  <c r="AF842" i="1"/>
  <c r="AG841" i="1"/>
  <c r="AB841" i="1"/>
  <c r="AC841" i="1" s="1"/>
  <c r="AE841" i="1" s="1"/>
  <c r="BK283" i="1"/>
  <c r="BG283" i="1"/>
  <c r="AM284" i="1"/>
  <c r="CY843" i="1"/>
  <c r="CW843" i="1"/>
  <c r="AI840" i="1"/>
  <c r="DA841" i="1"/>
  <c r="DB841" i="1" s="1"/>
  <c r="DC841" i="1" s="1"/>
  <c r="AZ842" i="1"/>
  <c r="AK841" i="1"/>
  <c r="AL841" i="1" s="1"/>
  <c r="M842" i="1"/>
  <c r="BB842" i="1"/>
  <c r="U842" i="1"/>
  <c r="Q840" i="1"/>
  <c r="R840" i="1" s="1"/>
  <c r="S840" i="1" s="1"/>
  <c r="AA839" i="1"/>
  <c r="W846" i="1"/>
  <c r="O846" i="1"/>
  <c r="T844" i="1"/>
  <c r="L844" i="1"/>
  <c r="CP844" i="1"/>
  <c r="Y840" i="1"/>
  <c r="Z840" i="1" s="1"/>
  <c r="P841" i="1"/>
  <c r="X841" i="1"/>
  <c r="CR842" i="1"/>
  <c r="DQ842" i="1"/>
  <c r="CX843" i="1"/>
  <c r="H844" i="1"/>
  <c r="I844" i="1" s="1"/>
  <c r="DR841" i="1"/>
  <c r="DS841" i="1" s="1"/>
  <c r="E844" i="1"/>
  <c r="D845" i="1"/>
  <c r="G846" i="1"/>
  <c r="F847" i="1"/>
  <c r="AV283" i="1" l="1"/>
  <c r="AO284" i="1"/>
  <c r="BD284" i="1" s="1"/>
  <c r="AQ284" i="1"/>
  <c r="AR284" i="1"/>
  <c r="AP284" i="1"/>
  <c r="AS284" i="1"/>
  <c r="BY842" i="1"/>
  <c r="BZ842" i="1" s="1"/>
  <c r="BW843" i="1" a="1"/>
  <c r="BW843" i="1" s="1"/>
  <c r="BX843" i="1" s="1"/>
  <c r="CC846" i="1"/>
  <c r="CB840" i="1"/>
  <c r="CK284" i="1"/>
  <c r="AW284" i="1"/>
  <c r="K844" i="1"/>
  <c r="DP844" i="1"/>
  <c r="CZ843" i="1"/>
  <c r="BC842" i="1"/>
  <c r="BA842" i="1"/>
  <c r="CQ844" i="1"/>
  <c r="V846" i="1"/>
  <c r="N846" i="1"/>
  <c r="AH846" i="1"/>
  <c r="AD846" i="1"/>
  <c r="DA843" i="1"/>
  <c r="DB843" i="1" s="1"/>
  <c r="DC843" i="1" s="1"/>
  <c r="AJ843" i="1"/>
  <c r="AF843" i="1"/>
  <c r="AG842" i="1"/>
  <c r="AB842" i="1"/>
  <c r="AC842" i="1" s="1"/>
  <c r="AE842" i="1" s="1"/>
  <c r="CS284" i="1"/>
  <c r="BQ280" i="1"/>
  <c r="BS280" i="1" s="1"/>
  <c r="CY844" i="1"/>
  <c r="CW844" i="1"/>
  <c r="AI841" i="1"/>
  <c r="DC842" i="1"/>
  <c r="AZ843" i="1"/>
  <c r="U843" i="1"/>
  <c r="M843" i="1"/>
  <c r="BB843" i="1"/>
  <c r="AK842" i="1"/>
  <c r="AL842" i="1" s="1"/>
  <c r="Q841" i="1"/>
  <c r="R841" i="1" s="1"/>
  <c r="S841" i="1" s="1"/>
  <c r="AA840" i="1"/>
  <c r="W847" i="1"/>
  <c r="O847" i="1"/>
  <c r="T845" i="1"/>
  <c r="L845" i="1"/>
  <c r="CP845" i="1"/>
  <c r="Y841" i="1"/>
  <c r="Z841" i="1" s="1"/>
  <c r="X842" i="1"/>
  <c r="P842" i="1"/>
  <c r="CR843" i="1"/>
  <c r="DQ843" i="1"/>
  <c r="CX844" i="1"/>
  <c r="H845" i="1"/>
  <c r="I845" i="1" s="1"/>
  <c r="DR842" i="1"/>
  <c r="DS842" i="1" s="1"/>
  <c r="E845" i="1"/>
  <c r="D846" i="1"/>
  <c r="G847" i="1"/>
  <c r="F848" i="1"/>
  <c r="AT284" i="1" l="1"/>
  <c r="CC847" i="1"/>
  <c r="BW844" i="1" a="1"/>
  <c r="BW844" i="1" s="1"/>
  <c r="BX844" i="1" s="1"/>
  <c r="BY843" i="1"/>
  <c r="BZ843" i="1" s="1"/>
  <c r="CB841" i="1"/>
  <c r="CF280" i="1"/>
  <c r="CJ280" i="1" s="1"/>
  <c r="CE280" i="1"/>
  <c r="CL280" i="1" s="1"/>
  <c r="CI284" i="1"/>
  <c r="BT280" i="1"/>
  <c r="CD280" i="1"/>
  <c r="CH280" i="1" s="1"/>
  <c r="K845" i="1"/>
  <c r="DP845" i="1"/>
  <c r="CZ844" i="1"/>
  <c r="BH284" i="1"/>
  <c r="BP284" i="1"/>
  <c r="CQ845" i="1"/>
  <c r="BC843" i="1"/>
  <c r="BA843" i="1"/>
  <c r="V847" i="1"/>
  <c r="N847" i="1"/>
  <c r="AH847" i="1"/>
  <c r="AD847" i="1"/>
  <c r="AJ844" i="1"/>
  <c r="AF844" i="1"/>
  <c r="AG843" i="1"/>
  <c r="AB843" i="1"/>
  <c r="AC843" i="1" s="1"/>
  <c r="AE843" i="1" s="1"/>
  <c r="BF284" i="1"/>
  <c r="CT284" i="1"/>
  <c r="BE284" i="1"/>
  <c r="CU284" i="1"/>
  <c r="BJ284" i="1"/>
  <c r="BI284" i="1"/>
  <c r="CY845" i="1"/>
  <c r="CW845" i="1"/>
  <c r="AI842" i="1"/>
  <c r="AZ844" i="1"/>
  <c r="AK843" i="1"/>
  <c r="AL843" i="1" s="1"/>
  <c r="BB844" i="1"/>
  <c r="P843" i="1"/>
  <c r="U844" i="1"/>
  <c r="M844" i="1"/>
  <c r="Q842" i="1"/>
  <c r="R842" i="1" s="1"/>
  <c r="S842" i="1" s="1"/>
  <c r="AA841" i="1"/>
  <c r="W848" i="1"/>
  <c r="O848" i="1"/>
  <c r="T846" i="1"/>
  <c r="L846" i="1"/>
  <c r="CP846" i="1"/>
  <c r="Y842" i="1"/>
  <c r="Z842" i="1" s="1"/>
  <c r="X843" i="1"/>
  <c r="CR844" i="1"/>
  <c r="DQ844" i="1"/>
  <c r="CX845" i="1"/>
  <c r="H846" i="1"/>
  <c r="I846" i="1" s="1"/>
  <c r="DR843" i="1"/>
  <c r="DS843" i="1" s="1"/>
  <c r="E846" i="1"/>
  <c r="D847" i="1"/>
  <c r="G848" i="1"/>
  <c r="F849" i="1"/>
  <c r="AN284" i="1" l="1"/>
  <c r="AV284" i="1" s="1"/>
  <c r="BY844" i="1"/>
  <c r="BZ844" i="1" s="1"/>
  <c r="BW845" i="1" a="1"/>
  <c r="BW845" i="1" s="1"/>
  <c r="BX845" i="1" s="1"/>
  <c r="DA844" i="1"/>
  <c r="DB844" i="1" s="1"/>
  <c r="DC844" i="1" s="1"/>
  <c r="CB842" i="1"/>
  <c r="CG280" i="1"/>
  <c r="CM280" i="1" s="1"/>
  <c r="K846" i="1"/>
  <c r="DP846" i="1"/>
  <c r="CZ845" i="1"/>
  <c r="BC844" i="1"/>
  <c r="BA844" i="1"/>
  <c r="CQ846" i="1"/>
  <c r="V848" i="1"/>
  <c r="N848" i="1"/>
  <c r="AH848" i="1"/>
  <c r="AD848" i="1"/>
  <c r="AJ845" i="1"/>
  <c r="AF845" i="1"/>
  <c r="AG844" i="1"/>
  <c r="AB844" i="1"/>
  <c r="AC844" i="1" s="1"/>
  <c r="AE844" i="1" s="1"/>
  <c r="BG284" i="1"/>
  <c r="AM285" i="1"/>
  <c r="CV284" i="1"/>
  <c r="BK284" i="1"/>
  <c r="CY846" i="1"/>
  <c r="CW846" i="1"/>
  <c r="AI843" i="1"/>
  <c r="AZ845" i="1"/>
  <c r="AK844" i="1"/>
  <c r="AL844" i="1" s="1"/>
  <c r="Q843" i="1"/>
  <c r="R843" i="1" s="1"/>
  <c r="S843" i="1" s="1"/>
  <c r="BB845" i="1"/>
  <c r="M845" i="1"/>
  <c r="U845" i="1"/>
  <c r="AA842" i="1"/>
  <c r="W849" i="1"/>
  <c r="O849" i="1"/>
  <c r="T847" i="1"/>
  <c r="L847" i="1"/>
  <c r="CP847" i="1"/>
  <c r="Y843" i="1"/>
  <c r="Z843" i="1" s="1"/>
  <c r="X844" i="1"/>
  <c r="Y844" i="1" s="1"/>
  <c r="Z844" i="1" s="1"/>
  <c r="P844" i="1"/>
  <c r="CR845" i="1"/>
  <c r="DQ845" i="1"/>
  <c r="CX846" i="1"/>
  <c r="H847" i="1"/>
  <c r="I847" i="1" s="1"/>
  <c r="DR844" i="1"/>
  <c r="DS844" i="1" s="1"/>
  <c r="E847" i="1"/>
  <c r="D848" i="1"/>
  <c r="G849" i="1"/>
  <c r="F850" i="1"/>
  <c r="AU284" i="1" l="1"/>
  <c r="AO285" i="1"/>
  <c r="AP285" i="1"/>
  <c r="AQ285" i="1"/>
  <c r="AR285" i="1"/>
  <c r="AS285" i="1"/>
  <c r="BY845" i="1"/>
  <c r="BZ845" i="1" s="1"/>
  <c r="DA845" i="1"/>
  <c r="DB845" i="1" s="1"/>
  <c r="DC845" i="1" s="1"/>
  <c r="BW846" i="1" a="1"/>
  <c r="BW846" i="1" s="1"/>
  <c r="BX846" i="1" s="1"/>
  <c r="CB843" i="1"/>
  <c r="CK285" i="1"/>
  <c r="AW285" i="1"/>
  <c r="K847" i="1"/>
  <c r="DP847" i="1"/>
  <c r="CZ846" i="1"/>
  <c r="BC845" i="1"/>
  <c r="BA845" i="1"/>
  <c r="CQ847" i="1"/>
  <c r="V849" i="1"/>
  <c r="N849" i="1"/>
  <c r="AH849" i="1"/>
  <c r="AD849" i="1"/>
  <c r="AJ846" i="1"/>
  <c r="AK846" i="1" s="1"/>
  <c r="AL846" i="1" s="1"/>
  <c r="AF846" i="1"/>
  <c r="AB845" i="1"/>
  <c r="AC845" i="1" s="1"/>
  <c r="AE845" i="1" s="1"/>
  <c r="BQ281" i="1"/>
  <c r="BS281" i="1" s="1"/>
  <c r="CS285" i="1"/>
  <c r="CY847" i="1"/>
  <c r="CW847" i="1"/>
  <c r="AI844" i="1"/>
  <c r="AZ846" i="1"/>
  <c r="AA843" i="1"/>
  <c r="BB846" i="1"/>
  <c r="M846" i="1"/>
  <c r="U846" i="1"/>
  <c r="AG845" i="1"/>
  <c r="AK845" i="1"/>
  <c r="AL845" i="1" s="1"/>
  <c r="Q844" i="1"/>
  <c r="R844" i="1" s="1"/>
  <c r="S844" i="1" s="1"/>
  <c r="W850" i="1"/>
  <c r="O850" i="1"/>
  <c r="T848" i="1"/>
  <c r="L848" i="1"/>
  <c r="CP848" i="1"/>
  <c r="P845" i="1"/>
  <c r="X845" i="1"/>
  <c r="Y845" i="1" s="1"/>
  <c r="Z845" i="1" s="1"/>
  <c r="CR846" i="1"/>
  <c r="DQ846" i="1"/>
  <c r="CX847" i="1"/>
  <c r="H848" i="1"/>
  <c r="I848" i="1" s="1"/>
  <c r="DR845" i="1"/>
  <c r="DS845" i="1" s="1"/>
  <c r="E848" i="1"/>
  <c r="D849" i="1"/>
  <c r="G850" i="1"/>
  <c r="F851" i="1"/>
  <c r="AT285" i="1" l="1"/>
  <c r="CT285" i="1"/>
  <c r="BY846" i="1"/>
  <c r="BW847" i="1" a="1"/>
  <c r="BW847" i="1" s="1"/>
  <c r="BX847" i="1" s="1"/>
  <c r="DA847" i="1"/>
  <c r="DB847" i="1" s="1"/>
  <c r="CB844" i="1"/>
  <c r="CF281" i="1"/>
  <c r="CJ281" i="1" s="1"/>
  <c r="CE281" i="1"/>
  <c r="CL281" i="1" s="1"/>
  <c r="CI285" i="1"/>
  <c r="CD281" i="1"/>
  <c r="CH281" i="1" s="1"/>
  <c r="K848" i="1"/>
  <c r="DP848" i="1"/>
  <c r="CZ847" i="1"/>
  <c r="BJ285" i="1"/>
  <c r="BP285" i="1"/>
  <c r="BC846" i="1"/>
  <c r="BA846" i="1"/>
  <c r="CQ848" i="1"/>
  <c r="V850" i="1"/>
  <c r="N850" i="1"/>
  <c r="AH850" i="1"/>
  <c r="AD850" i="1"/>
  <c r="AJ847" i="1"/>
  <c r="AF847" i="1"/>
  <c r="AG846" i="1"/>
  <c r="AB846" i="1"/>
  <c r="AC846" i="1" s="1"/>
  <c r="AE846" i="1" s="1"/>
  <c r="BT281" i="1"/>
  <c r="BI285" i="1"/>
  <c r="BH285" i="1"/>
  <c r="BF285" i="1"/>
  <c r="BE285" i="1"/>
  <c r="BD285" i="1"/>
  <c r="CU285" i="1"/>
  <c r="CY848" i="1"/>
  <c r="CW848" i="1"/>
  <c r="AI845" i="1"/>
  <c r="DA846" i="1"/>
  <c r="DB846" i="1" s="1"/>
  <c r="DC846" i="1" s="1"/>
  <c r="AZ847" i="1"/>
  <c r="M847" i="1"/>
  <c r="BB847" i="1"/>
  <c r="U847" i="1"/>
  <c r="Q845" i="1"/>
  <c r="R845" i="1" s="1"/>
  <c r="S845" i="1" s="1"/>
  <c r="AA844" i="1"/>
  <c r="W851" i="1"/>
  <c r="O851" i="1"/>
  <c r="T849" i="1"/>
  <c r="L849" i="1"/>
  <c r="CP849" i="1"/>
  <c r="X846" i="1"/>
  <c r="P846" i="1"/>
  <c r="CR847" i="1"/>
  <c r="DQ847" i="1"/>
  <c r="CX848" i="1"/>
  <c r="H849" i="1"/>
  <c r="I849" i="1" s="1"/>
  <c r="DR846" i="1"/>
  <c r="DS846" i="1" s="1"/>
  <c r="E849" i="1"/>
  <c r="D850" i="1"/>
  <c r="G851" i="1"/>
  <c r="F852" i="1"/>
  <c r="AN285" i="1" l="1"/>
  <c r="AV285" i="1" s="1"/>
  <c r="CV285" i="1"/>
  <c r="BY847" i="1"/>
  <c r="BZ847" i="1" s="1"/>
  <c r="BW848" i="1" a="1"/>
  <c r="BW848" i="1" s="1"/>
  <c r="BX848" i="1" s="1"/>
  <c r="BZ846" i="1"/>
  <c r="CB845" i="1"/>
  <c r="CG281" i="1"/>
  <c r="K849" i="1"/>
  <c r="DP849" i="1"/>
  <c r="CZ848" i="1"/>
  <c r="BC847" i="1"/>
  <c r="BA847" i="1"/>
  <c r="CQ849" i="1"/>
  <c r="V851" i="1"/>
  <c r="N851" i="1"/>
  <c r="AH851" i="1"/>
  <c r="AD851" i="1"/>
  <c r="AJ848" i="1"/>
  <c r="AK848" i="1" s="1"/>
  <c r="AL848" i="1" s="1"/>
  <c r="AF848" i="1"/>
  <c r="AG847" i="1"/>
  <c r="AB847" i="1"/>
  <c r="AC847" i="1" s="1"/>
  <c r="AE847" i="1" s="1"/>
  <c r="BK285" i="1"/>
  <c r="BG285" i="1"/>
  <c r="AM286" i="1"/>
  <c r="CY849" i="1"/>
  <c r="CW849" i="1"/>
  <c r="AI846" i="1"/>
  <c r="DC847" i="1"/>
  <c r="AZ848" i="1"/>
  <c r="AK847" i="1"/>
  <c r="AL847" i="1" s="1"/>
  <c r="BB848" i="1"/>
  <c r="U848" i="1"/>
  <c r="M848" i="1"/>
  <c r="Q846" i="1"/>
  <c r="R846" i="1" s="1"/>
  <c r="S846" i="1" s="1"/>
  <c r="AA845" i="1"/>
  <c r="W852" i="1"/>
  <c r="O852" i="1"/>
  <c r="T850" i="1"/>
  <c r="L850" i="1"/>
  <c r="CP850" i="1"/>
  <c r="Y846" i="1"/>
  <c r="Z846" i="1" s="1"/>
  <c r="X847" i="1"/>
  <c r="Y847" i="1" s="1"/>
  <c r="Z847" i="1" s="1"/>
  <c r="P847" i="1"/>
  <c r="DQ848" i="1"/>
  <c r="CR848" i="1"/>
  <c r="CX849" i="1"/>
  <c r="H850" i="1"/>
  <c r="I850" i="1" s="1"/>
  <c r="DR847" i="1"/>
  <c r="DS847" i="1" s="1"/>
  <c r="D851" i="1"/>
  <c r="E850" i="1"/>
  <c r="G852" i="1"/>
  <c r="F853" i="1"/>
  <c r="AU285" i="1" l="1"/>
  <c r="AR286" i="1"/>
  <c r="AS286" i="1"/>
  <c r="AO286" i="1"/>
  <c r="BD286" i="1" s="1"/>
  <c r="AP286" i="1"/>
  <c r="AQ286" i="1"/>
  <c r="BY848" i="1"/>
  <c r="BZ848" i="1" s="1"/>
  <c r="BW849" i="1" a="1"/>
  <c r="BW849" i="1" s="1"/>
  <c r="BX849" i="1" s="1"/>
  <c r="CB846" i="1"/>
  <c r="CK286" i="1"/>
  <c r="AW286" i="1"/>
  <c r="CM281" i="1"/>
  <c r="K850" i="1"/>
  <c r="DP850" i="1"/>
  <c r="CZ849" i="1"/>
  <c r="BC848" i="1"/>
  <c r="BA848" i="1"/>
  <c r="CQ850" i="1"/>
  <c r="V852" i="1"/>
  <c r="N852" i="1"/>
  <c r="AH852" i="1"/>
  <c r="AD852" i="1"/>
  <c r="AJ849" i="1"/>
  <c r="AF849" i="1"/>
  <c r="AG848" i="1"/>
  <c r="AB848" i="1"/>
  <c r="AC848" i="1" s="1"/>
  <c r="AE848" i="1" s="1"/>
  <c r="BQ282" i="1"/>
  <c r="BS282" i="1" s="1"/>
  <c r="CS286" i="1"/>
  <c r="CY850" i="1"/>
  <c r="CW850" i="1"/>
  <c r="AI847" i="1"/>
  <c r="DA848" i="1"/>
  <c r="DB848" i="1" s="1"/>
  <c r="DC848" i="1" s="1"/>
  <c r="AZ849" i="1"/>
  <c r="BB849" i="1"/>
  <c r="U849" i="1"/>
  <c r="M849" i="1"/>
  <c r="Q847" i="1"/>
  <c r="R847" i="1" s="1"/>
  <c r="S847" i="1" s="1"/>
  <c r="AA846" i="1"/>
  <c r="W853" i="1"/>
  <c r="O853" i="1"/>
  <c r="T851" i="1"/>
  <c r="L851" i="1"/>
  <c r="CP851" i="1"/>
  <c r="X848" i="1"/>
  <c r="Y848" i="1" s="1"/>
  <c r="Z848" i="1" s="1"/>
  <c r="P848" i="1"/>
  <c r="CR849" i="1"/>
  <c r="DQ849" i="1"/>
  <c r="CX850" i="1"/>
  <c r="H851" i="1"/>
  <c r="I851" i="1" s="1"/>
  <c r="DR848" i="1"/>
  <c r="DS848" i="1" s="1"/>
  <c r="E851" i="1"/>
  <c r="D852" i="1"/>
  <c r="G853" i="1"/>
  <c r="F854" i="1"/>
  <c r="AT286" i="1" l="1"/>
  <c r="BY849" i="1"/>
  <c r="BZ849" i="1" s="1"/>
  <c r="BW850" i="1" a="1"/>
  <c r="BW850" i="1" s="1"/>
  <c r="BX850" i="1" s="1"/>
  <c r="CB847" i="1"/>
  <c r="CF282" i="1"/>
  <c r="CJ282" i="1" s="1"/>
  <c r="CE282" i="1"/>
  <c r="CL282" i="1" s="1"/>
  <c r="CI286" i="1"/>
  <c r="BT282" i="1"/>
  <c r="CD282" i="1"/>
  <c r="CH282" i="1" s="1"/>
  <c r="K851" i="1"/>
  <c r="DP851" i="1"/>
  <c r="CZ850" i="1"/>
  <c r="BP286" i="1"/>
  <c r="BC849" i="1"/>
  <c r="BA849" i="1"/>
  <c r="CQ851" i="1"/>
  <c r="V853" i="1"/>
  <c r="N853" i="1"/>
  <c r="AH853" i="1"/>
  <c r="AD853" i="1"/>
  <c r="AJ850" i="1"/>
  <c r="AK850" i="1" s="1"/>
  <c r="AL850" i="1" s="1"/>
  <c r="AF850" i="1"/>
  <c r="AG849" i="1"/>
  <c r="AB849" i="1"/>
  <c r="AC849" i="1" s="1"/>
  <c r="AE849" i="1" s="1"/>
  <c r="BJ286" i="1"/>
  <c r="CT286" i="1"/>
  <c r="BF286" i="1"/>
  <c r="BH286" i="1"/>
  <c r="BE286" i="1"/>
  <c r="CU286" i="1"/>
  <c r="BI286" i="1"/>
  <c r="CY851" i="1"/>
  <c r="CW851" i="1"/>
  <c r="AI848" i="1"/>
  <c r="DA849" i="1"/>
  <c r="DB849" i="1" s="1"/>
  <c r="DC849" i="1" s="1"/>
  <c r="AZ850" i="1"/>
  <c r="AK849" i="1"/>
  <c r="AL849" i="1" s="1"/>
  <c r="M850" i="1"/>
  <c r="U850" i="1"/>
  <c r="BB850" i="1"/>
  <c r="Q848" i="1"/>
  <c r="R848" i="1" s="1"/>
  <c r="S848" i="1" s="1"/>
  <c r="AA847" i="1"/>
  <c r="W854" i="1"/>
  <c r="O854" i="1"/>
  <c r="T852" i="1"/>
  <c r="L852" i="1"/>
  <c r="CP852" i="1"/>
  <c r="X849" i="1"/>
  <c r="P849" i="1"/>
  <c r="CR850" i="1"/>
  <c r="DQ850" i="1"/>
  <c r="CX851" i="1"/>
  <c r="H852" i="1"/>
  <c r="I852" i="1" s="1"/>
  <c r="DR849" i="1"/>
  <c r="DS849" i="1" s="1"/>
  <c r="E852" i="1"/>
  <c r="D853" i="1"/>
  <c r="G854" i="1"/>
  <c r="F855" i="1"/>
  <c r="AN286" i="1" l="1"/>
  <c r="AV286" i="1" s="1"/>
  <c r="BY850" i="1"/>
  <c r="BZ850" i="1" s="1"/>
  <c r="DA850" i="1"/>
  <c r="DB850" i="1" s="1"/>
  <c r="DC850" i="1" s="1"/>
  <c r="BW851" i="1" a="1"/>
  <c r="BW851" i="1" s="1"/>
  <c r="BX851" i="1" s="1"/>
  <c r="CB848" i="1"/>
  <c r="CG282" i="1"/>
  <c r="CM282" i="1" s="1"/>
  <c r="K852" i="1"/>
  <c r="DP852" i="1"/>
  <c r="CZ851" i="1"/>
  <c r="BC850" i="1"/>
  <c r="BA850" i="1"/>
  <c r="CQ852" i="1"/>
  <c r="V854" i="1"/>
  <c r="N854" i="1"/>
  <c r="AH854" i="1"/>
  <c r="AD854" i="1"/>
  <c r="DA851" i="1"/>
  <c r="DB851" i="1" s="1"/>
  <c r="AJ851" i="1"/>
  <c r="AK851" i="1" s="1"/>
  <c r="AL851" i="1" s="1"/>
  <c r="AF851" i="1"/>
  <c r="AG850" i="1"/>
  <c r="AB850" i="1"/>
  <c r="AC850" i="1" s="1"/>
  <c r="AE850" i="1" s="1"/>
  <c r="CV286" i="1"/>
  <c r="BG286" i="1"/>
  <c r="BK286" i="1"/>
  <c r="AM287" i="1"/>
  <c r="CY852" i="1"/>
  <c r="CW852" i="1"/>
  <c r="AI849" i="1"/>
  <c r="AZ851" i="1"/>
  <c r="U851" i="1"/>
  <c r="BB851" i="1"/>
  <c r="Q849" i="1"/>
  <c r="R849" i="1" s="1"/>
  <c r="S849" i="1" s="1"/>
  <c r="AA848" i="1"/>
  <c r="W855" i="1"/>
  <c r="O855" i="1"/>
  <c r="T853" i="1"/>
  <c r="L853" i="1"/>
  <c r="CP853" i="1"/>
  <c r="M851" i="1"/>
  <c r="Y849" i="1"/>
  <c r="Z849" i="1" s="1"/>
  <c r="P850" i="1"/>
  <c r="X850" i="1"/>
  <c r="DQ851" i="1"/>
  <c r="CR851" i="1"/>
  <c r="CX852" i="1"/>
  <c r="H853" i="1"/>
  <c r="I853" i="1" s="1"/>
  <c r="DR850" i="1"/>
  <c r="DS850" i="1" s="1"/>
  <c r="E853" i="1"/>
  <c r="D854" i="1"/>
  <c r="G855" i="1"/>
  <c r="F856" i="1"/>
  <c r="AU286" i="1" l="1"/>
  <c r="AO287" i="1"/>
  <c r="BE287" i="1" s="1"/>
  <c r="AP287" i="1"/>
  <c r="AR287" i="1"/>
  <c r="AS287" i="1"/>
  <c r="AQ287" i="1"/>
  <c r="CC848" i="1"/>
  <c r="CC849" i="1" s="1"/>
  <c r="CC850" i="1" s="1"/>
  <c r="CC851" i="1" s="1"/>
  <c r="CC852" i="1" s="1"/>
  <c r="CC853" i="1" s="1"/>
  <c r="CC854" i="1" s="1"/>
  <c r="CC855" i="1" s="1"/>
  <c r="DC851" i="1"/>
  <c r="BY851" i="1"/>
  <c r="BZ851" i="1" s="1"/>
  <c r="BW852" i="1" a="1"/>
  <c r="BW852" i="1" s="1"/>
  <c r="BX852" i="1" s="1"/>
  <c r="CB849" i="1"/>
  <c r="CK287" i="1"/>
  <c r="AW287" i="1"/>
  <c r="K853" i="1"/>
  <c r="DP853" i="1"/>
  <c r="CZ852" i="1"/>
  <c r="BC851" i="1"/>
  <c r="BA851" i="1"/>
  <c r="CQ853" i="1"/>
  <c r="V855" i="1"/>
  <c r="N855" i="1"/>
  <c r="AH855" i="1"/>
  <c r="AD855" i="1"/>
  <c r="AJ852" i="1"/>
  <c r="AK852" i="1" s="1"/>
  <c r="AL852" i="1" s="1"/>
  <c r="AF852" i="1"/>
  <c r="AG851" i="1"/>
  <c r="AB851" i="1"/>
  <c r="AC851" i="1" s="1"/>
  <c r="AE851" i="1" s="1"/>
  <c r="BQ283" i="1"/>
  <c r="BS283" i="1" s="1"/>
  <c r="CS287" i="1"/>
  <c r="CY853" i="1"/>
  <c r="CW853" i="1"/>
  <c r="AI850" i="1"/>
  <c r="AZ852" i="1"/>
  <c r="M852" i="1"/>
  <c r="BB852" i="1"/>
  <c r="U852" i="1"/>
  <c r="Q850" i="1"/>
  <c r="R850" i="1" s="1"/>
  <c r="S850" i="1" s="1"/>
  <c r="AA849" i="1"/>
  <c r="W856" i="1"/>
  <c r="O856" i="1"/>
  <c r="T854" i="1"/>
  <c r="L854" i="1"/>
  <c r="P851" i="1"/>
  <c r="CP854" i="1"/>
  <c r="Y850" i="1"/>
  <c r="Z850" i="1" s="1"/>
  <c r="X851" i="1"/>
  <c r="CR852" i="1"/>
  <c r="DQ852" i="1"/>
  <c r="CX853" i="1"/>
  <c r="H854" i="1"/>
  <c r="I854" i="1" s="1"/>
  <c r="DR851" i="1"/>
  <c r="DS851" i="1" s="1"/>
  <c r="E854" i="1"/>
  <c r="D855" i="1"/>
  <c r="G856" i="1"/>
  <c r="F857" i="1"/>
  <c r="AT287" i="1" l="1"/>
  <c r="BY852" i="1"/>
  <c r="BZ852" i="1" s="1"/>
  <c r="CC856" i="1"/>
  <c r="DA852" i="1"/>
  <c r="DB852" i="1" s="1"/>
  <c r="DC852" i="1" s="1"/>
  <c r="BW853" i="1" a="1"/>
  <c r="BW853" i="1" s="1"/>
  <c r="BX853" i="1" s="1"/>
  <c r="DA853" i="1"/>
  <c r="DB853" i="1" s="1"/>
  <c r="CB850" i="1"/>
  <c r="CI287" i="1"/>
  <c r="CF283" i="1"/>
  <c r="CJ283" i="1" s="1"/>
  <c r="CE283" i="1"/>
  <c r="CL283" i="1" s="1"/>
  <c r="BT283" i="1"/>
  <c r="CD283" i="1"/>
  <c r="CH283" i="1" s="1"/>
  <c r="K854" i="1"/>
  <c r="DP854" i="1"/>
  <c r="CZ853" i="1"/>
  <c r="BI287" i="1"/>
  <c r="BP287" i="1"/>
  <c r="BF287" i="1"/>
  <c r="CT287" i="1"/>
  <c r="BC852" i="1"/>
  <c r="BA852" i="1"/>
  <c r="BD287" i="1"/>
  <c r="CQ854" i="1"/>
  <c r="V856" i="1"/>
  <c r="N856" i="1"/>
  <c r="AH856" i="1"/>
  <c r="AD856" i="1"/>
  <c r="AJ853" i="1"/>
  <c r="AK853" i="1" s="1"/>
  <c r="AL853" i="1" s="1"/>
  <c r="AF853" i="1"/>
  <c r="AG852" i="1"/>
  <c r="AB852" i="1"/>
  <c r="AC852" i="1" s="1"/>
  <c r="AE852" i="1" s="1"/>
  <c r="BJ287" i="1"/>
  <c r="CU287" i="1"/>
  <c r="BH287" i="1"/>
  <c r="CY854" i="1"/>
  <c r="CW854" i="1"/>
  <c r="AI851" i="1"/>
  <c r="AZ853" i="1"/>
  <c r="M853" i="1"/>
  <c r="BB853" i="1"/>
  <c r="U853" i="1"/>
  <c r="Q851" i="1"/>
  <c r="R851" i="1" s="1"/>
  <c r="S851" i="1" s="1"/>
  <c r="AA850" i="1"/>
  <c r="W857" i="1"/>
  <c r="O857" i="1"/>
  <c r="T855" i="1"/>
  <c r="L855" i="1"/>
  <c r="CP855" i="1"/>
  <c r="Y851" i="1"/>
  <c r="Z851" i="1" s="1"/>
  <c r="P852" i="1"/>
  <c r="X852" i="1"/>
  <c r="Y852" i="1" s="1"/>
  <c r="Z852" i="1" s="1"/>
  <c r="CR853" i="1"/>
  <c r="DQ853" i="1"/>
  <c r="CX854" i="1"/>
  <c r="H855" i="1"/>
  <c r="I855" i="1" s="1"/>
  <c r="DR852" i="1"/>
  <c r="DS852" i="1" s="1"/>
  <c r="E855" i="1"/>
  <c r="D856" i="1"/>
  <c r="G857" i="1"/>
  <c r="F858" i="1"/>
  <c r="AN287" i="1" l="1"/>
  <c r="AV287" i="1" s="1"/>
  <c r="CC857" i="1"/>
  <c r="DC853" i="1"/>
  <c r="BY853" i="1"/>
  <c r="BZ853" i="1" s="1"/>
  <c r="BW854" i="1" a="1"/>
  <c r="BW854" i="1" s="1"/>
  <c r="BX854" i="1" s="1"/>
  <c r="CB851" i="1"/>
  <c r="CG283" i="1"/>
  <c r="CM283" i="1" s="1"/>
  <c r="K855" i="1"/>
  <c r="DP855" i="1"/>
  <c r="CZ854" i="1"/>
  <c r="CV287" i="1"/>
  <c r="BG287" i="1"/>
  <c r="BC853" i="1"/>
  <c r="BA853" i="1"/>
  <c r="CQ855" i="1"/>
  <c r="V857" i="1"/>
  <c r="N857" i="1"/>
  <c r="AH857" i="1"/>
  <c r="AD857" i="1"/>
  <c r="AJ854" i="1"/>
  <c r="AK854" i="1" s="1"/>
  <c r="AL854" i="1" s="1"/>
  <c r="AF854" i="1"/>
  <c r="AG853" i="1"/>
  <c r="AB853" i="1"/>
  <c r="AC853" i="1" s="1"/>
  <c r="AE853" i="1" s="1"/>
  <c r="BK287" i="1"/>
  <c r="AM288" i="1"/>
  <c r="CY855" i="1"/>
  <c r="CW855" i="1"/>
  <c r="AI852" i="1"/>
  <c r="AZ854" i="1"/>
  <c r="U854" i="1"/>
  <c r="M854" i="1"/>
  <c r="BB854" i="1"/>
  <c r="Q852" i="1"/>
  <c r="R852" i="1" s="1"/>
  <c r="S852" i="1" s="1"/>
  <c r="AA851" i="1"/>
  <c r="W858" i="1"/>
  <c r="O858" i="1"/>
  <c r="T856" i="1"/>
  <c r="L856" i="1"/>
  <c r="CP856" i="1"/>
  <c r="X853" i="1"/>
  <c r="CR854" i="1"/>
  <c r="P853" i="1"/>
  <c r="DQ854" i="1"/>
  <c r="CX855" i="1"/>
  <c r="H856" i="1"/>
  <c r="I856" i="1" s="1"/>
  <c r="DR853" i="1"/>
  <c r="DS853" i="1" s="1"/>
  <c r="D857" i="1"/>
  <c r="E856" i="1"/>
  <c r="G858" i="1"/>
  <c r="F859" i="1"/>
  <c r="AU287" i="1" l="1"/>
  <c r="AP288" i="1"/>
  <c r="AQ288" i="1"/>
  <c r="AR288" i="1"/>
  <c r="AS288" i="1"/>
  <c r="AO288" i="1"/>
  <c r="BF288" i="1" s="1"/>
  <c r="CC858" i="1"/>
  <c r="BY854" i="1"/>
  <c r="BZ854" i="1" s="1"/>
  <c r="BW855" i="1" a="1"/>
  <c r="BW855" i="1" s="1"/>
  <c r="BX855" i="1" s="1"/>
  <c r="CB852" i="1"/>
  <c r="CK288" i="1"/>
  <c r="AW288" i="1"/>
  <c r="K856" i="1"/>
  <c r="DP856" i="1"/>
  <c r="CZ855" i="1"/>
  <c r="BC854" i="1"/>
  <c r="BA854" i="1"/>
  <c r="CQ856" i="1"/>
  <c r="V858" i="1"/>
  <c r="N858" i="1"/>
  <c r="AH858" i="1"/>
  <c r="AD858" i="1"/>
  <c r="AJ855" i="1"/>
  <c r="AK855" i="1" s="1"/>
  <c r="AL855" i="1" s="1"/>
  <c r="AF855" i="1"/>
  <c r="AB854" i="1"/>
  <c r="AC854" i="1" s="1"/>
  <c r="AE854" i="1" s="1"/>
  <c r="BQ284" i="1"/>
  <c r="BS284" i="1" s="1"/>
  <c r="CS288" i="1"/>
  <c r="CY856" i="1"/>
  <c r="CW856" i="1"/>
  <c r="AI853" i="1"/>
  <c r="DA854" i="1"/>
  <c r="DB854" i="1" s="1"/>
  <c r="DC854" i="1" s="1"/>
  <c r="AZ855" i="1"/>
  <c r="AG854" i="1"/>
  <c r="BB855" i="1"/>
  <c r="U855" i="1"/>
  <c r="Q853" i="1"/>
  <c r="R853" i="1" s="1"/>
  <c r="S853" i="1" s="1"/>
  <c r="AA852" i="1"/>
  <c r="W859" i="1"/>
  <c r="O859" i="1"/>
  <c r="T857" i="1"/>
  <c r="L857" i="1"/>
  <c r="CP857" i="1"/>
  <c r="Y853" i="1"/>
  <c r="Z853" i="1" s="1"/>
  <c r="M855" i="1"/>
  <c r="P854" i="1"/>
  <c r="X854" i="1"/>
  <c r="CR855" i="1"/>
  <c r="DQ855" i="1"/>
  <c r="CX856" i="1"/>
  <c r="H857" i="1"/>
  <c r="I857" i="1" s="1"/>
  <c r="DR854" i="1"/>
  <c r="DS854" i="1" s="1"/>
  <c r="E857" i="1"/>
  <c r="D858" i="1"/>
  <c r="G859" i="1"/>
  <c r="F860" i="1"/>
  <c r="AT288" i="1" l="1"/>
  <c r="CC859" i="1"/>
  <c r="BY855" i="1"/>
  <c r="BZ855" i="1" s="1"/>
  <c r="BW856" i="1" a="1"/>
  <c r="BW856" i="1" s="1"/>
  <c r="BX856" i="1" s="1"/>
  <c r="CB853" i="1"/>
  <c r="CF284" i="1"/>
  <c r="CJ284" i="1" s="1"/>
  <c r="CE284" i="1"/>
  <c r="CL284" i="1" s="1"/>
  <c r="CI288" i="1"/>
  <c r="BT284" i="1"/>
  <c r="CD284" i="1"/>
  <c r="CH284" i="1" s="1"/>
  <c r="K857" i="1"/>
  <c r="DP857" i="1"/>
  <c r="CZ856" i="1"/>
  <c r="BI288" i="1"/>
  <c r="BP288" i="1"/>
  <c r="BC855" i="1"/>
  <c r="BA855" i="1"/>
  <c r="CQ857" i="1"/>
  <c r="V859" i="1"/>
  <c r="N859" i="1"/>
  <c r="AH859" i="1"/>
  <c r="AD859" i="1"/>
  <c r="AJ856" i="1"/>
  <c r="AK856" i="1" s="1"/>
  <c r="AL856" i="1" s="1"/>
  <c r="AF856" i="1"/>
  <c r="AG855" i="1"/>
  <c r="AB855" i="1"/>
  <c r="AC855" i="1" s="1"/>
  <c r="AE855" i="1" s="1"/>
  <c r="BJ288" i="1"/>
  <c r="CT288" i="1"/>
  <c r="BE288" i="1"/>
  <c r="BD288" i="1"/>
  <c r="BH288" i="1"/>
  <c r="CU288" i="1"/>
  <c r="CY857" i="1"/>
  <c r="CW857" i="1"/>
  <c r="AI854" i="1"/>
  <c r="DA855" i="1"/>
  <c r="DB855" i="1" s="1"/>
  <c r="DC855" i="1" s="1"/>
  <c r="AZ856" i="1"/>
  <c r="M856" i="1"/>
  <c r="BB856" i="1"/>
  <c r="U856" i="1"/>
  <c r="Q854" i="1"/>
  <c r="R854" i="1" s="1"/>
  <c r="S854" i="1" s="1"/>
  <c r="AA853" i="1"/>
  <c r="W860" i="1"/>
  <c r="O860" i="1"/>
  <c r="T858" i="1"/>
  <c r="L858" i="1"/>
  <c r="P855" i="1"/>
  <c r="CP858" i="1"/>
  <c r="Y854" i="1"/>
  <c r="Z854" i="1" s="1"/>
  <c r="X855" i="1"/>
  <c r="Y855" i="1" s="1"/>
  <c r="Z855" i="1" s="1"/>
  <c r="CR856" i="1"/>
  <c r="DQ856" i="1"/>
  <c r="CX857" i="1"/>
  <c r="H858" i="1"/>
  <c r="I858" i="1" s="1"/>
  <c r="DR855" i="1"/>
  <c r="DS855" i="1" s="1"/>
  <c r="E858" i="1"/>
  <c r="D859" i="1"/>
  <c r="G860" i="1"/>
  <c r="F861" i="1"/>
  <c r="AN288" i="1" l="1"/>
  <c r="AV288" i="1" s="1"/>
  <c r="BY856" i="1"/>
  <c r="BZ856" i="1" s="1"/>
  <c r="BW857" i="1" a="1"/>
  <c r="BW857" i="1" s="1"/>
  <c r="BX857" i="1" s="1"/>
  <c r="CB854" i="1"/>
  <c r="CG284" i="1"/>
  <c r="CM284" i="1" s="1"/>
  <c r="K858" i="1"/>
  <c r="DP858" i="1"/>
  <c r="CZ857" i="1"/>
  <c r="BC856" i="1"/>
  <c r="BA856" i="1"/>
  <c r="CQ858" i="1"/>
  <c r="V860" i="1"/>
  <c r="N860" i="1"/>
  <c r="AH860" i="1"/>
  <c r="AD860" i="1"/>
  <c r="AJ857" i="1"/>
  <c r="AK857" i="1" s="1"/>
  <c r="AL857" i="1" s="1"/>
  <c r="AF857" i="1"/>
  <c r="AG856" i="1"/>
  <c r="AB856" i="1"/>
  <c r="AC856" i="1" s="1"/>
  <c r="AE856" i="1" s="1"/>
  <c r="BG288" i="1"/>
  <c r="CV288" i="1"/>
  <c r="BK288" i="1"/>
  <c r="AM289" i="1"/>
  <c r="CY858" i="1"/>
  <c r="CW858" i="1"/>
  <c r="AI855" i="1"/>
  <c r="DA856" i="1"/>
  <c r="DB856" i="1" s="1"/>
  <c r="DC856" i="1" s="1"/>
  <c r="AZ857" i="1"/>
  <c r="BB857" i="1"/>
  <c r="M857" i="1"/>
  <c r="U857" i="1"/>
  <c r="Q855" i="1"/>
  <c r="R855" i="1" s="1"/>
  <c r="S855" i="1" s="1"/>
  <c r="AA854" i="1"/>
  <c r="W861" i="1"/>
  <c r="O861" i="1"/>
  <c r="T859" i="1"/>
  <c r="L859" i="1"/>
  <c r="CP859" i="1"/>
  <c r="X856" i="1"/>
  <c r="P856" i="1"/>
  <c r="CR857" i="1"/>
  <c r="DQ857" i="1"/>
  <c r="CX858" i="1"/>
  <c r="H859" i="1"/>
  <c r="I859" i="1" s="1"/>
  <c r="DR856" i="1"/>
  <c r="DS856" i="1" s="1"/>
  <c r="E859" i="1"/>
  <c r="D860" i="1"/>
  <c r="G861" i="1"/>
  <c r="F862" i="1"/>
  <c r="AU288" i="1" l="1"/>
  <c r="AS289" i="1"/>
  <c r="AP289" i="1"/>
  <c r="AQ289" i="1"/>
  <c r="AO289" i="1"/>
  <c r="AR289" i="1"/>
  <c r="BY857" i="1"/>
  <c r="BZ857" i="1" s="1"/>
  <c r="BW858" i="1" a="1"/>
  <c r="BW858" i="1" s="1"/>
  <c r="BX858" i="1" s="1"/>
  <c r="CB855" i="1"/>
  <c r="CK289" i="1"/>
  <c r="AW289" i="1"/>
  <c r="K859" i="1"/>
  <c r="DP859" i="1"/>
  <c r="CZ858" i="1"/>
  <c r="BC857" i="1"/>
  <c r="BA857" i="1"/>
  <c r="CQ859" i="1"/>
  <c r="V861" i="1"/>
  <c r="N861" i="1"/>
  <c r="AH861" i="1"/>
  <c r="AD861" i="1"/>
  <c r="AJ858" i="1"/>
  <c r="AK858" i="1" s="1"/>
  <c r="AL858" i="1" s="1"/>
  <c r="AF858" i="1"/>
  <c r="AG857" i="1"/>
  <c r="AB857" i="1"/>
  <c r="AC857" i="1" s="1"/>
  <c r="AE857" i="1" s="1"/>
  <c r="CS289" i="1"/>
  <c r="BQ285" i="1"/>
  <c r="BS285" i="1" s="1"/>
  <c r="CY859" i="1"/>
  <c r="CW859" i="1"/>
  <c r="AI856" i="1"/>
  <c r="DA857" i="1"/>
  <c r="DB857" i="1" s="1"/>
  <c r="DC857" i="1" s="1"/>
  <c r="AZ858" i="1"/>
  <c r="M858" i="1"/>
  <c r="BB858" i="1"/>
  <c r="U858" i="1"/>
  <c r="Q856" i="1"/>
  <c r="R856" i="1" s="1"/>
  <c r="S856" i="1" s="1"/>
  <c r="AA855" i="1"/>
  <c r="W862" i="1"/>
  <c r="O862" i="1"/>
  <c r="T860" i="1"/>
  <c r="L860" i="1"/>
  <c r="CP860" i="1"/>
  <c r="X857" i="1"/>
  <c r="Y856" i="1"/>
  <c r="Z856" i="1" s="1"/>
  <c r="P857" i="1"/>
  <c r="CR858" i="1"/>
  <c r="DQ858" i="1"/>
  <c r="CX859" i="1"/>
  <c r="H860" i="1"/>
  <c r="I860" i="1" s="1"/>
  <c r="DR857" i="1"/>
  <c r="DS857" i="1" s="1"/>
  <c r="E860" i="1"/>
  <c r="D861" i="1"/>
  <c r="G862" i="1"/>
  <c r="F863" i="1"/>
  <c r="AT289" i="1" l="1"/>
  <c r="BY858" i="1"/>
  <c r="BZ858" i="1" s="1"/>
  <c r="BW859" i="1" a="1"/>
  <c r="BW859" i="1" s="1"/>
  <c r="BX859" i="1" s="1"/>
  <c r="CB856" i="1"/>
  <c r="CF285" i="1"/>
  <c r="CJ285" i="1" s="1"/>
  <c r="CE285" i="1"/>
  <c r="CL285" i="1" s="1"/>
  <c r="CI289" i="1"/>
  <c r="BF289" i="1"/>
  <c r="BT285" i="1"/>
  <c r="CD285" i="1"/>
  <c r="K860" i="1"/>
  <c r="DP860" i="1"/>
  <c r="CZ859" i="1"/>
  <c r="BP289" i="1"/>
  <c r="BC858" i="1"/>
  <c r="BA858" i="1"/>
  <c r="CQ860" i="1"/>
  <c r="V862" i="1"/>
  <c r="N862" i="1"/>
  <c r="AH862" i="1"/>
  <c r="AD862" i="1"/>
  <c r="DA859" i="1"/>
  <c r="DB859" i="1" s="1"/>
  <c r="AJ859" i="1"/>
  <c r="AK859" i="1" s="1"/>
  <c r="AL859" i="1" s="1"/>
  <c r="AF859" i="1"/>
  <c r="AG858" i="1"/>
  <c r="AB858" i="1"/>
  <c r="AC858" i="1" s="1"/>
  <c r="AE858" i="1" s="1"/>
  <c r="BD289" i="1"/>
  <c r="CT289" i="1"/>
  <c r="BE289" i="1"/>
  <c r="BI289" i="1"/>
  <c r="BH289" i="1"/>
  <c r="BJ289" i="1"/>
  <c r="CU289" i="1"/>
  <c r="CY860" i="1"/>
  <c r="CW860" i="1"/>
  <c r="AI857" i="1"/>
  <c r="DA858" i="1"/>
  <c r="DB858" i="1" s="1"/>
  <c r="DC858" i="1" s="1"/>
  <c r="AZ859" i="1"/>
  <c r="M859" i="1"/>
  <c r="U859" i="1"/>
  <c r="BB859" i="1"/>
  <c r="Q857" i="1"/>
  <c r="R857" i="1" s="1"/>
  <c r="S857" i="1" s="1"/>
  <c r="AA856" i="1"/>
  <c r="W863" i="1"/>
  <c r="O863" i="1"/>
  <c r="T861" i="1"/>
  <c r="L861" i="1"/>
  <c r="Y857" i="1"/>
  <c r="Z857" i="1" s="1"/>
  <c r="CP861" i="1"/>
  <c r="X858" i="1"/>
  <c r="P858" i="1"/>
  <c r="DQ859" i="1"/>
  <c r="CR859" i="1"/>
  <c r="CX860" i="1"/>
  <c r="H861" i="1"/>
  <c r="I861" i="1" s="1"/>
  <c r="DR858" i="1"/>
  <c r="DS858" i="1" s="1"/>
  <c r="E861" i="1"/>
  <c r="D862" i="1"/>
  <c r="G863" i="1"/>
  <c r="F864" i="1"/>
  <c r="AN289" i="1" l="1"/>
  <c r="AV289" i="1" s="1"/>
  <c r="BY859" i="1"/>
  <c r="BZ859" i="1" s="1"/>
  <c r="BW860" i="1" a="1"/>
  <c r="BW860" i="1" s="1"/>
  <c r="BX860" i="1" s="1"/>
  <c r="CB857" i="1"/>
  <c r="CG285" i="1"/>
  <c r="CM285" i="1" s="1"/>
  <c r="CH285" i="1"/>
  <c r="K861" i="1"/>
  <c r="DP861" i="1"/>
  <c r="CZ860" i="1"/>
  <c r="BC859" i="1"/>
  <c r="BA859" i="1"/>
  <c r="CQ861" i="1"/>
  <c r="V863" i="1"/>
  <c r="N863" i="1"/>
  <c r="AD863" i="1"/>
  <c r="AH863" i="1"/>
  <c r="AJ860" i="1"/>
  <c r="AK860" i="1" s="1"/>
  <c r="AL860" i="1" s="1"/>
  <c r="AF860" i="1"/>
  <c r="AG859" i="1"/>
  <c r="AB859" i="1"/>
  <c r="AC859" i="1" s="1"/>
  <c r="AE859" i="1" s="1"/>
  <c r="CV289" i="1"/>
  <c r="BG289" i="1"/>
  <c r="AM290" i="1"/>
  <c r="BK289" i="1"/>
  <c r="CY861" i="1"/>
  <c r="CW861" i="1"/>
  <c r="AI858" i="1"/>
  <c r="DC859" i="1"/>
  <c r="AZ860" i="1"/>
  <c r="X859" i="1"/>
  <c r="U860" i="1"/>
  <c r="BB860" i="1"/>
  <c r="Q858" i="1"/>
  <c r="R858" i="1" s="1"/>
  <c r="S858" i="1" s="1"/>
  <c r="AA857" i="1"/>
  <c r="W864" i="1"/>
  <c r="O864" i="1"/>
  <c r="T862" i="1"/>
  <c r="L862" i="1"/>
  <c r="CP862" i="1"/>
  <c r="Y858" i="1"/>
  <c r="Z858" i="1" s="1"/>
  <c r="M860" i="1"/>
  <c r="P859" i="1"/>
  <c r="CR860" i="1"/>
  <c r="DQ860" i="1"/>
  <c r="CX861" i="1"/>
  <c r="H862" i="1"/>
  <c r="I862" i="1" s="1"/>
  <c r="DR859" i="1"/>
  <c r="DS859" i="1" s="1"/>
  <c r="D863" i="1"/>
  <c r="E862" i="1"/>
  <c r="G864" i="1"/>
  <c r="F865" i="1"/>
  <c r="AU289" i="1" l="1"/>
  <c r="AO290" i="1"/>
  <c r="AP290" i="1"/>
  <c r="AQ290" i="1"/>
  <c r="AS290" i="1"/>
  <c r="AR290" i="1"/>
  <c r="BY860" i="1"/>
  <c r="BZ860" i="1" s="1"/>
  <c r="BW861" i="1" a="1"/>
  <c r="BW861" i="1" s="1"/>
  <c r="BX861" i="1" s="1"/>
  <c r="CB858" i="1"/>
  <c r="CK290" i="1"/>
  <c r="AW290" i="1"/>
  <c r="K862" i="1"/>
  <c r="DP862" i="1"/>
  <c r="CZ861" i="1"/>
  <c r="BC860" i="1"/>
  <c r="BA860" i="1"/>
  <c r="CQ862" i="1"/>
  <c r="V864" i="1"/>
  <c r="N864" i="1"/>
  <c r="AH864" i="1"/>
  <c r="AD864" i="1"/>
  <c r="DA861" i="1"/>
  <c r="DB861" i="1" s="1"/>
  <c r="AJ861" i="1"/>
  <c r="AK861" i="1" s="1"/>
  <c r="AL861" i="1" s="1"/>
  <c r="AF861" i="1"/>
  <c r="AB860" i="1"/>
  <c r="AC860" i="1" s="1"/>
  <c r="AE860" i="1" s="1"/>
  <c r="BQ286" i="1"/>
  <c r="BS286" i="1" s="1"/>
  <c r="CS290" i="1"/>
  <c r="CY862" i="1"/>
  <c r="CW862" i="1"/>
  <c r="AI859" i="1"/>
  <c r="DA860" i="1"/>
  <c r="DB860" i="1" s="1"/>
  <c r="DC860" i="1" s="1"/>
  <c r="AZ861" i="1"/>
  <c r="Y859" i="1"/>
  <c r="Z859" i="1" s="1"/>
  <c r="AG860" i="1"/>
  <c r="BB861" i="1"/>
  <c r="M861" i="1"/>
  <c r="U861" i="1"/>
  <c r="Q859" i="1"/>
  <c r="R859" i="1" s="1"/>
  <c r="S859" i="1" s="1"/>
  <c r="AA858" i="1"/>
  <c r="W865" i="1"/>
  <c r="O865" i="1"/>
  <c r="T863" i="1"/>
  <c r="L863" i="1"/>
  <c r="P860" i="1"/>
  <c r="CP863" i="1"/>
  <c r="X860" i="1"/>
  <c r="Y860" i="1" s="1"/>
  <c r="Z860" i="1" s="1"/>
  <c r="CR861" i="1"/>
  <c r="DQ861" i="1"/>
  <c r="CX862" i="1"/>
  <c r="H863" i="1"/>
  <c r="I863" i="1" s="1"/>
  <c r="DR860" i="1"/>
  <c r="DS860" i="1" s="1"/>
  <c r="E863" i="1"/>
  <c r="D864" i="1"/>
  <c r="G865" i="1"/>
  <c r="F866" i="1"/>
  <c r="AT290" i="1" l="1"/>
  <c r="BE290" i="1"/>
  <c r="BW862" i="1" a="1"/>
  <c r="BW862" i="1" s="1"/>
  <c r="BX862" i="1" s="1"/>
  <c r="BY861" i="1"/>
  <c r="BZ861" i="1" s="1"/>
  <c r="CB859" i="1"/>
  <c r="CF286" i="1"/>
  <c r="CJ286" i="1" s="1"/>
  <c r="CE286" i="1"/>
  <c r="CL286" i="1" s="1"/>
  <c r="CI290" i="1"/>
  <c r="CD286" i="1"/>
  <c r="CH286" i="1" s="1"/>
  <c r="K863" i="1"/>
  <c r="DP863" i="1"/>
  <c r="CZ862" i="1"/>
  <c r="CU290" i="1"/>
  <c r="BP290" i="1"/>
  <c r="BC861" i="1"/>
  <c r="BA861" i="1"/>
  <c r="CQ863" i="1"/>
  <c r="V865" i="1"/>
  <c r="N865" i="1"/>
  <c r="AH865" i="1"/>
  <c r="AD865" i="1"/>
  <c r="AJ862" i="1"/>
  <c r="AK862" i="1" s="1"/>
  <c r="AL862" i="1" s="1"/>
  <c r="AF862" i="1"/>
  <c r="AG861" i="1"/>
  <c r="AB861" i="1"/>
  <c r="AC861" i="1" s="1"/>
  <c r="AE861" i="1" s="1"/>
  <c r="BI290" i="1"/>
  <c r="BD290" i="1"/>
  <c r="BT286" i="1"/>
  <c r="BJ290" i="1"/>
  <c r="BH290" i="1"/>
  <c r="BF290" i="1"/>
  <c r="CT290" i="1"/>
  <c r="CY863" i="1"/>
  <c r="CW863" i="1"/>
  <c r="AI860" i="1"/>
  <c r="DC861" i="1"/>
  <c r="AZ862" i="1"/>
  <c r="U862" i="1"/>
  <c r="BB862" i="1"/>
  <c r="Q860" i="1"/>
  <c r="R860" i="1" s="1"/>
  <c r="S860" i="1" s="1"/>
  <c r="AA859" i="1"/>
  <c r="W866" i="1"/>
  <c r="O866" i="1"/>
  <c r="T864" i="1"/>
  <c r="L864" i="1"/>
  <c r="X861" i="1"/>
  <c r="Y861" i="1" s="1"/>
  <c r="Z861" i="1" s="1"/>
  <c r="CP864" i="1"/>
  <c r="M862" i="1"/>
  <c r="P861" i="1"/>
  <c r="DQ862" i="1"/>
  <c r="CR862" i="1"/>
  <c r="CX863" i="1"/>
  <c r="H864" i="1"/>
  <c r="I864" i="1" s="1"/>
  <c r="DR861" i="1"/>
  <c r="DS861" i="1" s="1"/>
  <c r="E864" i="1"/>
  <c r="D865" i="1"/>
  <c r="G866" i="1"/>
  <c r="F867" i="1"/>
  <c r="AN290" i="1" l="1"/>
  <c r="AU290" i="1" s="1"/>
  <c r="BY862" i="1"/>
  <c r="BZ862" i="1" s="1"/>
  <c r="DA862" i="1"/>
  <c r="DB862" i="1" s="1"/>
  <c r="DC862" i="1" s="1"/>
  <c r="BW863" i="1" a="1"/>
  <c r="BW863" i="1" s="1"/>
  <c r="BX863" i="1" s="1"/>
  <c r="CB860" i="1"/>
  <c r="CG286" i="1"/>
  <c r="K864" i="1"/>
  <c r="DP864" i="1"/>
  <c r="CZ863" i="1"/>
  <c r="CV290" i="1"/>
  <c r="BC862" i="1"/>
  <c r="BA862" i="1"/>
  <c r="CQ864" i="1"/>
  <c r="V866" i="1"/>
  <c r="N866" i="1"/>
  <c r="AH866" i="1"/>
  <c r="AD866" i="1"/>
  <c r="AJ863" i="1"/>
  <c r="AK863" i="1" s="1"/>
  <c r="AL863" i="1" s="1"/>
  <c r="AF863" i="1"/>
  <c r="AG862" i="1"/>
  <c r="AB862" i="1"/>
  <c r="AC862" i="1" s="1"/>
  <c r="AE862" i="1" s="1"/>
  <c r="BK290" i="1"/>
  <c r="BG290" i="1"/>
  <c r="AM291" i="1"/>
  <c r="CY864" i="1"/>
  <c r="CW864" i="1"/>
  <c r="AI861" i="1"/>
  <c r="AZ863" i="1"/>
  <c r="M863" i="1"/>
  <c r="BB863" i="1"/>
  <c r="U863" i="1"/>
  <c r="Q861" i="1"/>
  <c r="R861" i="1" s="1"/>
  <c r="S861" i="1" s="1"/>
  <c r="AA860" i="1"/>
  <c r="W867" i="1"/>
  <c r="O867" i="1"/>
  <c r="T865" i="1"/>
  <c r="L865" i="1"/>
  <c r="CP865" i="1"/>
  <c r="P862" i="1"/>
  <c r="X862" i="1"/>
  <c r="CR863" i="1"/>
  <c r="DQ863" i="1"/>
  <c r="CX864" i="1"/>
  <c r="H865" i="1"/>
  <c r="I865" i="1" s="1"/>
  <c r="DR862" i="1"/>
  <c r="DS862" i="1" s="1"/>
  <c r="D866" i="1"/>
  <c r="E865" i="1"/>
  <c r="G867" i="1"/>
  <c r="F868" i="1"/>
  <c r="AV290" i="1" l="1"/>
  <c r="AQ291" i="1"/>
  <c r="AR291" i="1"/>
  <c r="AS291" i="1"/>
  <c r="AO291" i="1"/>
  <c r="BD291" i="1" s="1"/>
  <c r="AP291" i="1"/>
  <c r="CC860" i="1"/>
  <c r="CC861" i="1" s="1"/>
  <c r="CC862" i="1" s="1"/>
  <c r="CC863" i="1" s="1"/>
  <c r="CC864" i="1" s="1"/>
  <c r="CC865" i="1" s="1"/>
  <c r="CC866" i="1" s="1"/>
  <c r="CC867" i="1" s="1"/>
  <c r="BY863" i="1"/>
  <c r="BZ863" i="1" s="1"/>
  <c r="BW864" i="1" a="1"/>
  <c r="BW864" i="1" s="1"/>
  <c r="BX864" i="1" s="1"/>
  <c r="CB861" i="1"/>
  <c r="CK291" i="1"/>
  <c r="AW291" i="1"/>
  <c r="CM286" i="1"/>
  <c r="K865" i="1"/>
  <c r="DP865" i="1"/>
  <c r="CZ864" i="1"/>
  <c r="BC863" i="1"/>
  <c r="BA863" i="1"/>
  <c r="CQ865" i="1"/>
  <c r="V867" i="1"/>
  <c r="N867" i="1"/>
  <c r="AH867" i="1"/>
  <c r="AD867" i="1"/>
  <c r="AJ864" i="1"/>
  <c r="AK864" i="1" s="1"/>
  <c r="AL864" i="1" s="1"/>
  <c r="AF864" i="1"/>
  <c r="AG863" i="1"/>
  <c r="AB863" i="1"/>
  <c r="AC863" i="1" s="1"/>
  <c r="AE863" i="1" s="1"/>
  <c r="BQ287" i="1"/>
  <c r="BS287" i="1" s="1"/>
  <c r="CS291" i="1"/>
  <c r="CY865" i="1"/>
  <c r="CW865" i="1"/>
  <c r="AI862" i="1"/>
  <c r="DA863" i="1"/>
  <c r="DB863" i="1" s="1"/>
  <c r="DC863" i="1" s="1"/>
  <c r="AZ864" i="1"/>
  <c r="BB864" i="1"/>
  <c r="U864" i="1"/>
  <c r="M864" i="1"/>
  <c r="Q862" i="1"/>
  <c r="R862" i="1" s="1"/>
  <c r="S862" i="1" s="1"/>
  <c r="AA861" i="1"/>
  <c r="W868" i="1"/>
  <c r="O868" i="1"/>
  <c r="T866" i="1"/>
  <c r="L866" i="1"/>
  <c r="CP866" i="1"/>
  <c r="Y862" i="1"/>
  <c r="Z862" i="1" s="1"/>
  <c r="P863" i="1"/>
  <c r="X863" i="1"/>
  <c r="CR864" i="1"/>
  <c r="DQ864" i="1"/>
  <c r="CX865" i="1"/>
  <c r="H866" i="1"/>
  <c r="I866" i="1" s="1"/>
  <c r="DR863" i="1"/>
  <c r="DS863" i="1" s="1"/>
  <c r="D867" i="1"/>
  <c r="E866" i="1"/>
  <c r="G868" i="1"/>
  <c r="F869" i="1"/>
  <c r="AT291" i="1" l="1"/>
  <c r="BY864" i="1"/>
  <c r="BZ864" i="1" s="1"/>
  <c r="BW865" i="1" a="1"/>
  <c r="BW865" i="1" s="1"/>
  <c r="BX865" i="1" s="1"/>
  <c r="DA865" i="1"/>
  <c r="DB865" i="1" s="1"/>
  <c r="CC868" i="1"/>
  <c r="CB862" i="1"/>
  <c r="CF287" i="1"/>
  <c r="CJ287" i="1" s="1"/>
  <c r="CE287" i="1"/>
  <c r="CL287" i="1" s="1"/>
  <c r="CI291" i="1"/>
  <c r="BT287" i="1"/>
  <c r="CD287" i="1"/>
  <c r="CH287" i="1" s="1"/>
  <c r="K866" i="1"/>
  <c r="DP866" i="1"/>
  <c r="CZ865" i="1"/>
  <c r="BJ291" i="1"/>
  <c r="BP291" i="1"/>
  <c r="BC864" i="1"/>
  <c r="BA864" i="1"/>
  <c r="CQ866" i="1"/>
  <c r="V868" i="1"/>
  <c r="N868" i="1"/>
  <c r="AH868" i="1"/>
  <c r="AD868" i="1"/>
  <c r="AJ865" i="1"/>
  <c r="AK865" i="1" s="1"/>
  <c r="AL865" i="1" s="1"/>
  <c r="AF865" i="1"/>
  <c r="AG864" i="1"/>
  <c r="AB864" i="1"/>
  <c r="AC864" i="1" s="1"/>
  <c r="AE864" i="1" s="1"/>
  <c r="BE291" i="1"/>
  <c r="BF291" i="1"/>
  <c r="CT291" i="1"/>
  <c r="BH291" i="1"/>
  <c r="CU291" i="1"/>
  <c r="BI291" i="1"/>
  <c r="CY866" i="1"/>
  <c r="CW866" i="1"/>
  <c r="AI863" i="1"/>
  <c r="DA864" i="1"/>
  <c r="DB864" i="1" s="1"/>
  <c r="DC864" i="1" s="1"/>
  <c r="AZ865" i="1"/>
  <c r="M865" i="1"/>
  <c r="BB865" i="1"/>
  <c r="U865" i="1"/>
  <c r="Q863" i="1"/>
  <c r="R863" i="1" s="1"/>
  <c r="S863" i="1" s="1"/>
  <c r="AA862" i="1"/>
  <c r="W869" i="1"/>
  <c r="O869" i="1"/>
  <c r="T867" i="1"/>
  <c r="L867" i="1"/>
  <c r="CP867" i="1"/>
  <c r="Y863" i="1"/>
  <c r="Z863" i="1" s="1"/>
  <c r="P864" i="1"/>
  <c r="CR865" i="1"/>
  <c r="X864" i="1"/>
  <c r="DQ865" i="1"/>
  <c r="CX866" i="1"/>
  <c r="H867" i="1"/>
  <c r="I867" i="1" s="1"/>
  <c r="DR864" i="1"/>
  <c r="DS864" i="1" s="1"/>
  <c r="E867" i="1"/>
  <c r="D868" i="1"/>
  <c r="G869" i="1"/>
  <c r="F870" i="1"/>
  <c r="AN291" i="1" l="1"/>
  <c r="AV291" i="1" s="1"/>
  <c r="BY865" i="1"/>
  <c r="BZ865" i="1" s="1"/>
  <c r="CC869" i="1"/>
  <c r="BW866" i="1" a="1"/>
  <c r="BW866" i="1" s="1"/>
  <c r="BX866" i="1" s="1"/>
  <c r="CB863" i="1"/>
  <c r="CG287" i="1"/>
  <c r="K867" i="1"/>
  <c r="DP867" i="1"/>
  <c r="CZ866" i="1"/>
  <c r="BC865" i="1"/>
  <c r="BA865" i="1"/>
  <c r="CQ867" i="1"/>
  <c r="V869" i="1"/>
  <c r="N869" i="1"/>
  <c r="AH869" i="1"/>
  <c r="AD869" i="1"/>
  <c r="AJ866" i="1"/>
  <c r="AK866" i="1" s="1"/>
  <c r="AL866" i="1" s="1"/>
  <c r="AF866" i="1"/>
  <c r="AG865" i="1"/>
  <c r="AB865" i="1"/>
  <c r="AC865" i="1" s="1"/>
  <c r="AE865" i="1" s="1"/>
  <c r="AM292" i="1"/>
  <c r="BG291" i="1"/>
  <c r="CV291" i="1"/>
  <c r="BK291" i="1"/>
  <c r="CY867" i="1"/>
  <c r="CW867" i="1"/>
  <c r="AI864" i="1"/>
  <c r="DC865" i="1"/>
  <c r="AZ866" i="1"/>
  <c r="BB866" i="1"/>
  <c r="M866" i="1"/>
  <c r="U866" i="1"/>
  <c r="Q864" i="1"/>
  <c r="R864" i="1" s="1"/>
  <c r="S864" i="1" s="1"/>
  <c r="AA863" i="1"/>
  <c r="W870" i="1"/>
  <c r="O870" i="1"/>
  <c r="T868" i="1"/>
  <c r="L868" i="1"/>
  <c r="CP868" i="1"/>
  <c r="P865" i="1"/>
  <c r="CR866" i="1"/>
  <c r="Y864" i="1"/>
  <c r="Z864" i="1" s="1"/>
  <c r="X865" i="1"/>
  <c r="DQ866" i="1"/>
  <c r="CX867" i="1"/>
  <c r="H868" i="1"/>
  <c r="I868" i="1" s="1"/>
  <c r="DR865" i="1"/>
  <c r="DS865" i="1" s="1"/>
  <c r="E868" i="1"/>
  <c r="D869" i="1"/>
  <c r="G870" i="1"/>
  <c r="F871" i="1"/>
  <c r="AU291" i="1" l="1"/>
  <c r="AO292" i="1"/>
  <c r="AQ292" i="1"/>
  <c r="AR292" i="1"/>
  <c r="AP292" i="1"/>
  <c r="AS292" i="1"/>
  <c r="BY866" i="1"/>
  <c r="BZ866" i="1" s="1"/>
  <c r="CC870" i="1"/>
  <c r="DA866" i="1"/>
  <c r="DB866" i="1" s="1"/>
  <c r="DC866" i="1" s="1"/>
  <c r="BW867" i="1" a="1"/>
  <c r="BW867" i="1" s="1"/>
  <c r="BX867" i="1" s="1"/>
  <c r="DA867" i="1"/>
  <c r="DB867" i="1" s="1"/>
  <c r="CB864" i="1"/>
  <c r="CK292" i="1"/>
  <c r="AW292" i="1"/>
  <c r="CM287" i="1"/>
  <c r="K868" i="1"/>
  <c r="DP868" i="1"/>
  <c r="CZ867" i="1"/>
  <c r="BC866" i="1"/>
  <c r="BA866" i="1"/>
  <c r="CQ868" i="1"/>
  <c r="V870" i="1"/>
  <c r="N870" i="1"/>
  <c r="AH870" i="1"/>
  <c r="AD870" i="1"/>
  <c r="AJ867" i="1"/>
  <c r="AK867" i="1" s="1"/>
  <c r="AL867" i="1" s="1"/>
  <c r="AF867" i="1"/>
  <c r="AG866" i="1"/>
  <c r="AB866" i="1"/>
  <c r="AC866" i="1" s="1"/>
  <c r="AE866" i="1" s="1"/>
  <c r="BQ288" i="1"/>
  <c r="BS288" i="1" s="1"/>
  <c r="CS292" i="1"/>
  <c r="CY868" i="1"/>
  <c r="CW868" i="1"/>
  <c r="AI865" i="1"/>
  <c r="AZ867" i="1"/>
  <c r="M867" i="1"/>
  <c r="BB867" i="1"/>
  <c r="U867" i="1"/>
  <c r="X867" i="1" s="1"/>
  <c r="Q865" i="1"/>
  <c r="R865" i="1" s="1"/>
  <c r="S865" i="1" s="1"/>
  <c r="AA864" i="1"/>
  <c r="W871" i="1"/>
  <c r="O871" i="1"/>
  <c r="T869" i="1"/>
  <c r="L869" i="1"/>
  <c r="CP869" i="1"/>
  <c r="X866" i="1"/>
  <c r="P866" i="1"/>
  <c r="CR867" i="1"/>
  <c r="Y865" i="1"/>
  <c r="Z865" i="1" s="1"/>
  <c r="DQ867" i="1"/>
  <c r="CX868" i="1"/>
  <c r="H869" i="1"/>
  <c r="I869" i="1" s="1"/>
  <c r="DR866" i="1"/>
  <c r="DS866" i="1" s="1"/>
  <c r="E869" i="1"/>
  <c r="D870" i="1"/>
  <c r="G871" i="1"/>
  <c r="F872" i="1"/>
  <c r="AT292" i="1" l="1"/>
  <c r="BD292" i="1"/>
  <c r="DC867" i="1"/>
  <c r="CC871" i="1"/>
  <c r="BY867" i="1"/>
  <c r="BZ867" i="1" s="1"/>
  <c r="BW868" i="1" a="1"/>
  <c r="BW868" i="1" s="1"/>
  <c r="BX868" i="1" s="1"/>
  <c r="CB865" i="1"/>
  <c r="CI292" i="1"/>
  <c r="CF288" i="1"/>
  <c r="CJ288" i="1" s="1"/>
  <c r="CE288" i="1"/>
  <c r="CL288" i="1" s="1"/>
  <c r="BT288" i="1"/>
  <c r="CD288" i="1"/>
  <c r="CH288" i="1" s="1"/>
  <c r="K869" i="1"/>
  <c r="DP869" i="1"/>
  <c r="CZ868" i="1"/>
  <c r="BI292" i="1"/>
  <c r="BP292" i="1"/>
  <c r="BC867" i="1"/>
  <c r="BA867" i="1"/>
  <c r="CQ869" i="1"/>
  <c r="V871" i="1"/>
  <c r="N871" i="1"/>
  <c r="AD871" i="1"/>
  <c r="AH871" i="1"/>
  <c r="AJ868" i="1"/>
  <c r="AK868" i="1" s="1"/>
  <c r="AL868" i="1" s="1"/>
  <c r="AF868" i="1"/>
  <c r="AG867" i="1"/>
  <c r="AB867" i="1"/>
  <c r="AC867" i="1" s="1"/>
  <c r="AE867" i="1" s="1"/>
  <c r="CT292" i="1"/>
  <c r="BE292" i="1"/>
  <c r="BF292" i="1"/>
  <c r="CU292" i="1"/>
  <c r="BH292" i="1"/>
  <c r="BJ292" i="1"/>
  <c r="CY869" i="1"/>
  <c r="CW869" i="1"/>
  <c r="AI866" i="1"/>
  <c r="AZ868" i="1"/>
  <c r="BB868" i="1"/>
  <c r="M868" i="1"/>
  <c r="P868" i="1" s="1"/>
  <c r="U868" i="1"/>
  <c r="Q866" i="1"/>
  <c r="R866" i="1" s="1"/>
  <c r="S866" i="1" s="1"/>
  <c r="AA865" i="1"/>
  <c r="W872" i="1"/>
  <c r="O872" i="1"/>
  <c r="T870" i="1"/>
  <c r="L870" i="1"/>
  <c r="Y866" i="1"/>
  <c r="Z866" i="1" s="1"/>
  <c r="CP870" i="1"/>
  <c r="P867" i="1"/>
  <c r="CR868" i="1"/>
  <c r="Y867" i="1"/>
  <c r="Z867" i="1" s="1"/>
  <c r="DQ868" i="1"/>
  <c r="CX869" i="1"/>
  <c r="H870" i="1"/>
  <c r="I870" i="1" s="1"/>
  <c r="DR867" i="1"/>
  <c r="DS867" i="1" s="1"/>
  <c r="E870" i="1"/>
  <c r="D871" i="1"/>
  <c r="G872" i="1"/>
  <c r="F873" i="1"/>
  <c r="AN292" i="1" l="1"/>
  <c r="AV292" i="1" s="1"/>
  <c r="BY868" i="1"/>
  <c r="BZ868" i="1" s="1"/>
  <c r="BW869" i="1" a="1"/>
  <c r="BW869" i="1" s="1"/>
  <c r="BX869" i="1" s="1"/>
  <c r="CB866" i="1"/>
  <c r="CG288" i="1"/>
  <c r="CM288" i="1" s="1"/>
  <c r="K870" i="1"/>
  <c r="DP870" i="1"/>
  <c r="CZ869" i="1"/>
  <c r="BC868" i="1"/>
  <c r="BA868" i="1"/>
  <c r="CQ870" i="1"/>
  <c r="V872" i="1"/>
  <c r="N872" i="1"/>
  <c r="AH872" i="1"/>
  <c r="AD872" i="1"/>
  <c r="AJ869" i="1"/>
  <c r="AK869" i="1" s="1"/>
  <c r="AL869" i="1" s="1"/>
  <c r="AF869" i="1"/>
  <c r="AG868" i="1"/>
  <c r="AB868" i="1"/>
  <c r="AC868" i="1" s="1"/>
  <c r="AE868" i="1" s="1"/>
  <c r="CV292" i="1"/>
  <c r="AM293" i="1"/>
  <c r="BG292" i="1"/>
  <c r="BK292" i="1"/>
  <c r="CY870" i="1"/>
  <c r="CW870" i="1"/>
  <c r="AI867" i="1"/>
  <c r="DA868" i="1"/>
  <c r="DB868" i="1" s="1"/>
  <c r="DC868" i="1" s="1"/>
  <c r="AZ869" i="1"/>
  <c r="M869" i="1"/>
  <c r="U869" i="1"/>
  <c r="BB869" i="1"/>
  <c r="Q867" i="1"/>
  <c r="R867" i="1" s="1"/>
  <c r="S867" i="1" s="1"/>
  <c r="Q868" i="1"/>
  <c r="R868" i="1" s="1"/>
  <c r="S868" i="1" s="1"/>
  <c r="AA866" i="1"/>
  <c r="W873" i="1"/>
  <c r="O873" i="1"/>
  <c r="T871" i="1"/>
  <c r="L871" i="1"/>
  <c r="CP871" i="1"/>
  <c r="X868" i="1"/>
  <c r="Y868" i="1" s="1"/>
  <c r="Z868" i="1" s="1"/>
  <c r="DQ869" i="1"/>
  <c r="CR869" i="1"/>
  <c r="CX870" i="1"/>
  <c r="H871" i="1"/>
  <c r="I871" i="1" s="1"/>
  <c r="DR868" i="1"/>
  <c r="DS868" i="1" s="1"/>
  <c r="E871" i="1"/>
  <c r="D872" i="1"/>
  <c r="G873" i="1"/>
  <c r="F874" i="1"/>
  <c r="AU292" i="1" l="1"/>
  <c r="AO293" i="1"/>
  <c r="BD293" i="1" s="1"/>
  <c r="AP293" i="1"/>
  <c r="AQ293" i="1"/>
  <c r="AR293" i="1"/>
  <c r="AS293" i="1"/>
  <c r="BY869" i="1"/>
  <c r="BZ869" i="1" s="1"/>
  <c r="BW870" i="1" a="1"/>
  <c r="BW870" i="1" s="1"/>
  <c r="BX870" i="1" s="1"/>
  <c r="CB867" i="1"/>
  <c r="CK293" i="1"/>
  <c r="AW293" i="1"/>
  <c r="K871" i="1"/>
  <c r="DP871" i="1"/>
  <c r="CZ870" i="1"/>
  <c r="CQ871" i="1"/>
  <c r="BC869" i="1"/>
  <c r="BA869" i="1"/>
  <c r="V873" i="1"/>
  <c r="N873" i="1"/>
  <c r="AH873" i="1"/>
  <c r="AD873" i="1"/>
  <c r="AJ870" i="1"/>
  <c r="AK870" i="1" s="1"/>
  <c r="AL870" i="1" s="1"/>
  <c r="AF870" i="1"/>
  <c r="AG869" i="1"/>
  <c r="AB869" i="1"/>
  <c r="AC869" i="1" s="1"/>
  <c r="AE869" i="1" s="1"/>
  <c r="BQ289" i="1"/>
  <c r="BS289" i="1" s="1"/>
  <c r="CS293" i="1"/>
  <c r="CY871" i="1"/>
  <c r="CW871" i="1"/>
  <c r="AI868" i="1"/>
  <c r="DA869" i="1"/>
  <c r="DB869" i="1" s="1"/>
  <c r="DC869" i="1" s="1"/>
  <c r="AZ870" i="1"/>
  <c r="BB870" i="1"/>
  <c r="M870" i="1"/>
  <c r="U870" i="1"/>
  <c r="AA868" i="1"/>
  <c r="AA867" i="1"/>
  <c r="W874" i="1"/>
  <c r="O874" i="1"/>
  <c r="T872" i="1"/>
  <c r="L872" i="1"/>
  <c r="CP872" i="1"/>
  <c r="X869" i="1"/>
  <c r="Y869" i="1" s="1"/>
  <c r="Z869" i="1" s="1"/>
  <c r="P869" i="1"/>
  <c r="CR870" i="1"/>
  <c r="DQ870" i="1"/>
  <c r="CX871" i="1"/>
  <c r="H872" i="1"/>
  <c r="I872" i="1" s="1"/>
  <c r="DR869" i="1"/>
  <c r="DS869" i="1" s="1"/>
  <c r="E872" i="1"/>
  <c r="D873" i="1"/>
  <c r="G874" i="1"/>
  <c r="F875" i="1"/>
  <c r="AT293" i="1" l="1"/>
  <c r="BY870" i="1"/>
  <c r="BZ870" i="1" s="1"/>
  <c r="BW871" i="1" a="1"/>
  <c r="BW871" i="1" s="1"/>
  <c r="BX871" i="1" s="1"/>
  <c r="CB868" i="1"/>
  <c r="CF289" i="1"/>
  <c r="CJ289" i="1" s="1"/>
  <c r="CE289" i="1"/>
  <c r="CL289" i="1" s="1"/>
  <c r="BJ293" i="1"/>
  <c r="CI293" i="1"/>
  <c r="CD289" i="1"/>
  <c r="CH289" i="1" s="1"/>
  <c r="K872" i="1"/>
  <c r="DP872" i="1"/>
  <c r="CZ871" i="1"/>
  <c r="CU293" i="1"/>
  <c r="BP293" i="1"/>
  <c r="BC870" i="1"/>
  <c r="BA870" i="1"/>
  <c r="CQ872" i="1"/>
  <c r="V874" i="1"/>
  <c r="N874" i="1"/>
  <c r="AH874" i="1"/>
  <c r="AD874" i="1"/>
  <c r="AJ871" i="1"/>
  <c r="AK871" i="1" s="1"/>
  <c r="AL871" i="1" s="1"/>
  <c r="AF871" i="1"/>
  <c r="AG870" i="1"/>
  <c r="AB870" i="1"/>
  <c r="AC870" i="1" s="1"/>
  <c r="AE870" i="1" s="1"/>
  <c r="BI293" i="1"/>
  <c r="BH293" i="1"/>
  <c r="BT289" i="1"/>
  <c r="BE293" i="1"/>
  <c r="BF293" i="1"/>
  <c r="CT293" i="1"/>
  <c r="CY872" i="1"/>
  <c r="CW872" i="1"/>
  <c r="AI869" i="1"/>
  <c r="DA870" i="1"/>
  <c r="DB870" i="1" s="1"/>
  <c r="DC870" i="1" s="1"/>
  <c r="AZ871" i="1"/>
  <c r="BB871" i="1"/>
  <c r="M871" i="1"/>
  <c r="U871" i="1"/>
  <c r="Q869" i="1"/>
  <c r="R869" i="1" s="1"/>
  <c r="S869" i="1" s="1"/>
  <c r="W875" i="1"/>
  <c r="O875" i="1"/>
  <c r="T873" i="1"/>
  <c r="L873" i="1"/>
  <c r="CP873" i="1"/>
  <c r="P870" i="1"/>
  <c r="X870" i="1"/>
  <c r="CR871" i="1"/>
  <c r="DQ871" i="1"/>
  <c r="CX872" i="1"/>
  <c r="H873" i="1"/>
  <c r="I873" i="1" s="1"/>
  <c r="DR870" i="1"/>
  <c r="DS870" i="1" s="1"/>
  <c r="D874" i="1"/>
  <c r="E873" i="1"/>
  <c r="G875" i="1"/>
  <c r="F876" i="1"/>
  <c r="AN293" i="1" l="1"/>
  <c r="AV293" i="1" s="1"/>
  <c r="BY871" i="1"/>
  <c r="BZ871" i="1" s="1"/>
  <c r="BW872" i="1" a="1"/>
  <c r="BW872" i="1" s="1"/>
  <c r="BX872" i="1" s="1"/>
  <c r="CB869" i="1"/>
  <c r="CG289" i="1"/>
  <c r="K873" i="1"/>
  <c r="DP873" i="1"/>
  <c r="CZ872" i="1"/>
  <c r="CV293" i="1"/>
  <c r="BC871" i="1"/>
  <c r="BA871" i="1"/>
  <c r="CQ873" i="1"/>
  <c r="V875" i="1"/>
  <c r="N875" i="1"/>
  <c r="AH875" i="1"/>
  <c r="AD875" i="1"/>
  <c r="AJ872" i="1"/>
  <c r="AK872" i="1" s="1"/>
  <c r="AL872" i="1" s="1"/>
  <c r="AF872" i="1"/>
  <c r="AG871" i="1"/>
  <c r="AB871" i="1"/>
  <c r="AC871" i="1" s="1"/>
  <c r="AE871" i="1" s="1"/>
  <c r="BK293" i="1"/>
  <c r="AM294" i="1"/>
  <c r="BG293" i="1"/>
  <c r="CY873" i="1"/>
  <c r="CW873" i="1"/>
  <c r="AI870" i="1"/>
  <c r="DA871" i="1"/>
  <c r="DB871" i="1" s="1"/>
  <c r="DC871" i="1" s="1"/>
  <c r="AZ872" i="1"/>
  <c r="X871" i="1"/>
  <c r="Y871" i="1" s="1"/>
  <c r="Z871" i="1" s="1"/>
  <c r="BB872" i="1"/>
  <c r="U872" i="1"/>
  <c r="M872" i="1"/>
  <c r="Q870" i="1"/>
  <c r="R870" i="1" s="1"/>
  <c r="S870" i="1" s="1"/>
  <c r="AA869" i="1"/>
  <c r="W876" i="1"/>
  <c r="O876" i="1"/>
  <c r="T874" i="1"/>
  <c r="L874" i="1"/>
  <c r="CP874" i="1"/>
  <c r="P871" i="1"/>
  <c r="CR872" i="1"/>
  <c r="Y870" i="1"/>
  <c r="Z870" i="1" s="1"/>
  <c r="DQ872" i="1"/>
  <c r="CX873" i="1"/>
  <c r="H874" i="1"/>
  <c r="I874" i="1" s="1"/>
  <c r="DR871" i="1"/>
  <c r="DS871" i="1" s="1"/>
  <c r="E874" i="1"/>
  <c r="D875" i="1"/>
  <c r="G876" i="1"/>
  <c r="F877" i="1"/>
  <c r="AU293" i="1" l="1"/>
  <c r="AR294" i="1"/>
  <c r="AS294" i="1"/>
  <c r="AO294" i="1"/>
  <c r="AP294" i="1"/>
  <c r="AQ294" i="1"/>
  <c r="BY872" i="1"/>
  <c r="BZ872" i="1" s="1"/>
  <c r="BW873" i="1" a="1"/>
  <c r="BW873" i="1" s="1"/>
  <c r="BX873" i="1" s="1"/>
  <c r="CB870" i="1"/>
  <c r="CK294" i="1"/>
  <c r="AW294" i="1"/>
  <c r="CM289" i="1"/>
  <c r="K874" i="1"/>
  <c r="DP874" i="1"/>
  <c r="CZ873" i="1"/>
  <c r="BC872" i="1"/>
  <c r="BA872" i="1"/>
  <c r="CQ874" i="1"/>
  <c r="V876" i="1"/>
  <c r="N876" i="1"/>
  <c r="AH876" i="1"/>
  <c r="AD876" i="1"/>
  <c r="DA873" i="1"/>
  <c r="DB873" i="1" s="1"/>
  <c r="AJ873" i="1"/>
  <c r="AK873" i="1" s="1"/>
  <c r="AL873" i="1" s="1"/>
  <c r="AF873" i="1"/>
  <c r="AG872" i="1"/>
  <c r="AB872" i="1"/>
  <c r="AC872" i="1" s="1"/>
  <c r="AE872" i="1" s="1"/>
  <c r="CS294" i="1"/>
  <c r="BQ290" i="1"/>
  <c r="BS290" i="1" s="1"/>
  <c r="CY874" i="1"/>
  <c r="CW874" i="1"/>
  <c r="AI871" i="1"/>
  <c r="DA872" i="1"/>
  <c r="DB872" i="1" s="1"/>
  <c r="DC872" i="1" s="1"/>
  <c r="AZ873" i="1"/>
  <c r="AA870" i="1"/>
  <c r="M873" i="1"/>
  <c r="BB873" i="1"/>
  <c r="U873" i="1"/>
  <c r="Q871" i="1"/>
  <c r="R871" i="1" s="1"/>
  <c r="S871" i="1" s="1"/>
  <c r="W877" i="1"/>
  <c r="O877" i="1"/>
  <c r="T875" i="1"/>
  <c r="L875" i="1"/>
  <c r="CP875" i="1"/>
  <c r="P872" i="1"/>
  <c r="X872" i="1"/>
  <c r="CR873" i="1"/>
  <c r="DQ873" i="1"/>
  <c r="CX874" i="1"/>
  <c r="H875" i="1"/>
  <c r="I875" i="1" s="1"/>
  <c r="DR872" i="1"/>
  <c r="DS872" i="1" s="1"/>
  <c r="D876" i="1"/>
  <c r="E875" i="1"/>
  <c r="G877" i="1"/>
  <c r="F878" i="1"/>
  <c r="AT294" i="1" l="1"/>
  <c r="BY873" i="1"/>
  <c r="BZ873" i="1" s="1"/>
  <c r="BW874" i="1" a="1"/>
  <c r="BW874" i="1" s="1"/>
  <c r="BX874" i="1" s="1"/>
  <c r="CB871" i="1"/>
  <c r="CF290" i="1"/>
  <c r="CJ290" i="1" s="1"/>
  <c r="CE290" i="1"/>
  <c r="CL290" i="1" s="1"/>
  <c r="CI294" i="1"/>
  <c r="BT290" i="1"/>
  <c r="CD290" i="1"/>
  <c r="CH290" i="1" s="1"/>
  <c r="K875" i="1"/>
  <c r="DP875" i="1"/>
  <c r="CZ874" i="1"/>
  <c r="BI294" i="1"/>
  <c r="BP294" i="1"/>
  <c r="BC873" i="1"/>
  <c r="BA873" i="1"/>
  <c r="CQ875" i="1"/>
  <c r="V877" i="1"/>
  <c r="N877" i="1"/>
  <c r="AH877" i="1"/>
  <c r="AD877" i="1"/>
  <c r="AJ874" i="1"/>
  <c r="AK874" i="1" s="1"/>
  <c r="AL874" i="1" s="1"/>
  <c r="AF874" i="1"/>
  <c r="AG873" i="1"/>
  <c r="AB873" i="1"/>
  <c r="AC873" i="1" s="1"/>
  <c r="AE873" i="1" s="1"/>
  <c r="CU294" i="1"/>
  <c r="BF294" i="1"/>
  <c r="CT294" i="1"/>
  <c r="BD294" i="1"/>
  <c r="BE294" i="1"/>
  <c r="BH294" i="1"/>
  <c r="BJ294" i="1"/>
  <c r="CY875" i="1"/>
  <c r="CW875" i="1"/>
  <c r="AI872" i="1"/>
  <c r="DC873" i="1"/>
  <c r="AZ874" i="1"/>
  <c r="BB874" i="1"/>
  <c r="U874" i="1"/>
  <c r="M874" i="1"/>
  <c r="Q872" i="1"/>
  <c r="R872" i="1" s="1"/>
  <c r="S872" i="1" s="1"/>
  <c r="AA871" i="1"/>
  <c r="W878" i="1"/>
  <c r="O878" i="1"/>
  <c r="T876" i="1"/>
  <c r="L876" i="1"/>
  <c r="CP876" i="1"/>
  <c r="X873" i="1"/>
  <c r="Y873" i="1" s="1"/>
  <c r="Z873" i="1" s="1"/>
  <c r="Y872" i="1"/>
  <c r="Z872" i="1" s="1"/>
  <c r="P873" i="1"/>
  <c r="CR874" i="1"/>
  <c r="DQ874" i="1"/>
  <c r="CX875" i="1"/>
  <c r="H876" i="1"/>
  <c r="I876" i="1" s="1"/>
  <c r="DR873" i="1"/>
  <c r="DS873" i="1" s="1"/>
  <c r="E876" i="1"/>
  <c r="D877" i="1"/>
  <c r="G878" i="1"/>
  <c r="F879" i="1"/>
  <c r="AN294" i="1" l="1"/>
  <c r="AV294" i="1" s="1"/>
  <c r="BY874" i="1"/>
  <c r="BZ874" i="1" s="1"/>
  <c r="BW875" i="1" a="1"/>
  <c r="BW875" i="1" s="1"/>
  <c r="BX875" i="1" s="1"/>
  <c r="DA874" i="1"/>
  <c r="DB874" i="1" s="1"/>
  <c r="DC874" i="1" s="1"/>
  <c r="CB872" i="1"/>
  <c r="CG290" i="1"/>
  <c r="CM290" i="1" s="1"/>
  <c r="K876" i="1"/>
  <c r="DP876" i="1"/>
  <c r="CZ875" i="1"/>
  <c r="BC874" i="1"/>
  <c r="BA874" i="1"/>
  <c r="CQ876" i="1"/>
  <c r="V878" i="1"/>
  <c r="N878" i="1"/>
  <c r="AH878" i="1"/>
  <c r="AD878" i="1"/>
  <c r="AJ875" i="1"/>
  <c r="AK875" i="1" s="1"/>
  <c r="AL875" i="1" s="1"/>
  <c r="AF875" i="1"/>
  <c r="AG874" i="1"/>
  <c r="AB874" i="1"/>
  <c r="AC874" i="1" s="1"/>
  <c r="AE874" i="1" s="1"/>
  <c r="CV294" i="1"/>
  <c r="BG294" i="1"/>
  <c r="BK294" i="1"/>
  <c r="AM295" i="1"/>
  <c r="CY876" i="1"/>
  <c r="CW876" i="1"/>
  <c r="AI873" i="1"/>
  <c r="AZ875" i="1"/>
  <c r="M875" i="1"/>
  <c r="BB875" i="1"/>
  <c r="U875" i="1"/>
  <c r="Q873" i="1"/>
  <c r="R873" i="1" s="1"/>
  <c r="S873" i="1" s="1"/>
  <c r="AA872" i="1"/>
  <c r="W879" i="1"/>
  <c r="O879" i="1"/>
  <c r="T877" i="1"/>
  <c r="L877" i="1"/>
  <c r="CP877" i="1"/>
  <c r="X874" i="1"/>
  <c r="P874" i="1"/>
  <c r="CR875" i="1"/>
  <c r="DQ875" i="1"/>
  <c r="CX876" i="1"/>
  <c r="H877" i="1"/>
  <c r="I877" i="1" s="1"/>
  <c r="DR874" i="1"/>
  <c r="DS874" i="1" s="1"/>
  <c r="E877" i="1"/>
  <c r="D878" i="1"/>
  <c r="G879" i="1"/>
  <c r="F880" i="1"/>
  <c r="AU294" i="1" l="1"/>
  <c r="AO295" i="1"/>
  <c r="AP295" i="1"/>
  <c r="AR295" i="1"/>
  <c r="AS295" i="1"/>
  <c r="AQ295" i="1"/>
  <c r="CC872" i="1"/>
  <c r="CC873" i="1" s="1"/>
  <c r="CC874" i="1" s="1"/>
  <c r="CC875" i="1" s="1"/>
  <c r="CC876" i="1" s="1"/>
  <c r="CC877" i="1" s="1"/>
  <c r="CC878" i="1" s="1"/>
  <c r="CC879" i="1" s="1"/>
  <c r="BY875" i="1"/>
  <c r="BZ875" i="1" s="1"/>
  <c r="DA875" i="1"/>
  <c r="DB875" i="1" s="1"/>
  <c r="DC875" i="1" s="1"/>
  <c r="BW876" i="1" a="1"/>
  <c r="BW876" i="1" s="1"/>
  <c r="BX876" i="1" s="1"/>
  <c r="CB873" i="1"/>
  <c r="CK295" i="1"/>
  <c r="AW295" i="1"/>
  <c r="K877" i="1"/>
  <c r="DP877" i="1"/>
  <c r="CZ876" i="1"/>
  <c r="BC875" i="1"/>
  <c r="BA875" i="1"/>
  <c r="CQ877" i="1"/>
  <c r="V879" i="1"/>
  <c r="N879" i="1"/>
  <c r="AH879" i="1"/>
  <c r="AD879" i="1"/>
  <c r="AJ876" i="1"/>
  <c r="AK876" i="1" s="1"/>
  <c r="AL876" i="1" s="1"/>
  <c r="AF876" i="1"/>
  <c r="AB875" i="1"/>
  <c r="AC875" i="1" s="1"/>
  <c r="AE875" i="1" s="1"/>
  <c r="BQ291" i="1"/>
  <c r="BS291" i="1" s="1"/>
  <c r="CS295" i="1"/>
  <c r="CY877" i="1"/>
  <c r="CW877" i="1"/>
  <c r="AI874" i="1"/>
  <c r="AZ876" i="1"/>
  <c r="AG875" i="1"/>
  <c r="BB876" i="1"/>
  <c r="U876" i="1"/>
  <c r="M876" i="1"/>
  <c r="Q874" i="1"/>
  <c r="R874" i="1" s="1"/>
  <c r="S874" i="1" s="1"/>
  <c r="AA873" i="1"/>
  <c r="W880" i="1"/>
  <c r="O880" i="1"/>
  <c r="T878" i="1"/>
  <c r="L878" i="1"/>
  <c r="CP878" i="1"/>
  <c r="Y874" i="1"/>
  <c r="Z874" i="1" s="1"/>
  <c r="X875" i="1"/>
  <c r="Y875" i="1" s="1"/>
  <c r="Z875" i="1" s="1"/>
  <c r="P875" i="1"/>
  <c r="CR876" i="1"/>
  <c r="DQ876" i="1"/>
  <c r="CX877" i="1"/>
  <c r="H878" i="1"/>
  <c r="I878" i="1" s="1"/>
  <c r="DR875" i="1"/>
  <c r="DS875" i="1" s="1"/>
  <c r="E878" i="1"/>
  <c r="D879" i="1"/>
  <c r="G880" i="1"/>
  <c r="F881" i="1"/>
  <c r="AT295" i="1" l="1"/>
  <c r="BF295" i="1"/>
  <c r="BY876" i="1"/>
  <c r="BZ876" i="1" s="1"/>
  <c r="CC880" i="1"/>
  <c r="DA876" i="1"/>
  <c r="DB876" i="1" s="1"/>
  <c r="DC876" i="1" s="1"/>
  <c r="BW877" i="1" a="1"/>
  <c r="BW877" i="1" s="1"/>
  <c r="BX877" i="1" s="1"/>
  <c r="CB874" i="1"/>
  <c r="CF291" i="1"/>
  <c r="CJ291" i="1" s="1"/>
  <c r="CE291" i="1"/>
  <c r="CL291" i="1" s="1"/>
  <c r="CI295" i="1"/>
  <c r="BT291" i="1"/>
  <c r="CD291" i="1"/>
  <c r="CH291" i="1" s="1"/>
  <c r="K878" i="1"/>
  <c r="DP878" i="1"/>
  <c r="CZ877" i="1"/>
  <c r="BJ295" i="1"/>
  <c r="BP295" i="1"/>
  <c r="BC876" i="1"/>
  <c r="BA876" i="1"/>
  <c r="CQ878" i="1"/>
  <c r="V880" i="1"/>
  <c r="N880" i="1"/>
  <c r="AH880" i="1"/>
  <c r="AD880" i="1"/>
  <c r="AJ877" i="1"/>
  <c r="AK877" i="1" s="1"/>
  <c r="AL877" i="1" s="1"/>
  <c r="AF877" i="1"/>
  <c r="AG876" i="1"/>
  <c r="AB876" i="1"/>
  <c r="AC876" i="1" s="1"/>
  <c r="AE876" i="1" s="1"/>
  <c r="CT295" i="1"/>
  <c r="BE295" i="1"/>
  <c r="BD295" i="1"/>
  <c r="CU295" i="1"/>
  <c r="BH295" i="1"/>
  <c r="BI295" i="1"/>
  <c r="CY878" i="1"/>
  <c r="CW878" i="1"/>
  <c r="AI875" i="1"/>
  <c r="AZ877" i="1"/>
  <c r="U877" i="1"/>
  <c r="BB877" i="1"/>
  <c r="M877" i="1"/>
  <c r="Q875" i="1"/>
  <c r="R875" i="1" s="1"/>
  <c r="S875" i="1" s="1"/>
  <c r="AA874" i="1"/>
  <c r="W881" i="1"/>
  <c r="O881" i="1"/>
  <c r="T879" i="1"/>
  <c r="L879" i="1"/>
  <c r="CP879" i="1"/>
  <c r="X876" i="1"/>
  <c r="Y876" i="1" s="1"/>
  <c r="Z876" i="1" s="1"/>
  <c r="P876" i="1"/>
  <c r="CR877" i="1"/>
  <c r="DQ877" i="1"/>
  <c r="CX878" i="1"/>
  <c r="H879" i="1"/>
  <c r="I879" i="1" s="1"/>
  <c r="DR876" i="1"/>
  <c r="DS876" i="1" s="1"/>
  <c r="E879" i="1"/>
  <c r="D880" i="1"/>
  <c r="G881" i="1"/>
  <c r="F882" i="1"/>
  <c r="AN295" i="1" l="1"/>
  <c r="AV295" i="1" s="1"/>
  <c r="BY877" i="1"/>
  <c r="BZ877" i="1" s="1"/>
  <c r="DA877" i="1"/>
  <c r="DB877" i="1" s="1"/>
  <c r="DC877" i="1" s="1"/>
  <c r="BW878" i="1" a="1"/>
  <c r="BW878" i="1" s="1"/>
  <c r="BX878" i="1" s="1"/>
  <c r="DA878" i="1"/>
  <c r="DB878" i="1" s="1"/>
  <c r="CC881" i="1"/>
  <c r="CB875" i="1"/>
  <c r="CG291" i="1"/>
  <c r="CM291" i="1" s="1"/>
  <c r="K879" i="1"/>
  <c r="DP879" i="1"/>
  <c r="CZ878" i="1"/>
  <c r="BC877" i="1"/>
  <c r="BA877" i="1"/>
  <c r="CQ879" i="1"/>
  <c r="V881" i="1"/>
  <c r="N881" i="1"/>
  <c r="AH881" i="1"/>
  <c r="AD881" i="1"/>
  <c r="AJ878" i="1"/>
  <c r="AK878" i="1" s="1"/>
  <c r="AL878" i="1" s="1"/>
  <c r="AF878" i="1"/>
  <c r="AG877" i="1"/>
  <c r="AB877" i="1"/>
  <c r="AC877" i="1" s="1"/>
  <c r="AE877" i="1" s="1"/>
  <c r="CV295" i="1"/>
  <c r="BG295" i="1"/>
  <c r="BK295" i="1"/>
  <c r="AM296" i="1"/>
  <c r="CY879" i="1"/>
  <c r="CW879" i="1"/>
  <c r="AI876" i="1"/>
  <c r="AZ878" i="1"/>
  <c r="M878" i="1"/>
  <c r="U878" i="1"/>
  <c r="BB878" i="1"/>
  <c r="Q876" i="1"/>
  <c r="R876" i="1" s="1"/>
  <c r="S876" i="1" s="1"/>
  <c r="AA875" i="1"/>
  <c r="W882" i="1"/>
  <c r="O882" i="1"/>
  <c r="T880" i="1"/>
  <c r="L880" i="1"/>
  <c r="CP880" i="1"/>
  <c r="X877" i="1"/>
  <c r="P877" i="1"/>
  <c r="CR878" i="1"/>
  <c r="DQ878" i="1"/>
  <c r="CX879" i="1"/>
  <c r="H880" i="1"/>
  <c r="I880" i="1" s="1"/>
  <c r="DR877" i="1"/>
  <c r="DS877" i="1" s="1"/>
  <c r="E880" i="1"/>
  <c r="D881" i="1"/>
  <c r="G882" i="1"/>
  <c r="F883" i="1"/>
  <c r="AU295" i="1" l="1"/>
  <c r="AP296" i="1"/>
  <c r="AQ296" i="1"/>
  <c r="AR296" i="1"/>
  <c r="AS296" i="1"/>
  <c r="AO296" i="1"/>
  <c r="DC878" i="1"/>
  <c r="CC882" i="1"/>
  <c r="BY878" i="1"/>
  <c r="BZ878" i="1" s="1"/>
  <c r="BW879" i="1" a="1"/>
  <c r="BW879" i="1" s="1"/>
  <c r="BX879" i="1" s="1"/>
  <c r="CB876" i="1"/>
  <c r="CK296" i="1"/>
  <c r="AW296" i="1"/>
  <c r="K880" i="1"/>
  <c r="DP880" i="1"/>
  <c r="CZ879" i="1"/>
  <c r="BC878" i="1"/>
  <c r="BA878" i="1"/>
  <c r="CQ880" i="1"/>
  <c r="V882" i="1"/>
  <c r="N882" i="1"/>
  <c r="AH882" i="1"/>
  <c r="AD882" i="1"/>
  <c r="AJ879" i="1"/>
  <c r="AK879" i="1" s="1"/>
  <c r="AL879" i="1" s="1"/>
  <c r="AF879" i="1"/>
  <c r="AG878" i="1"/>
  <c r="AB878" i="1"/>
  <c r="AC878" i="1" s="1"/>
  <c r="AE878" i="1" s="1"/>
  <c r="BQ292" i="1"/>
  <c r="BS292" i="1" s="1"/>
  <c r="CS296" i="1"/>
  <c r="CY880" i="1"/>
  <c r="CW880" i="1"/>
  <c r="AI877" i="1"/>
  <c r="AZ879" i="1"/>
  <c r="BB879" i="1"/>
  <c r="U879" i="1"/>
  <c r="M879" i="1"/>
  <c r="Q877" i="1"/>
  <c r="R877" i="1" s="1"/>
  <c r="S877" i="1" s="1"/>
  <c r="AA876" i="1"/>
  <c r="W883" i="1"/>
  <c r="O883" i="1"/>
  <c r="T881" i="1"/>
  <c r="L881" i="1"/>
  <c r="CP881" i="1"/>
  <c r="Y877" i="1"/>
  <c r="Z877" i="1" s="1"/>
  <c r="P878" i="1"/>
  <c r="X878" i="1"/>
  <c r="Y878" i="1" s="1"/>
  <c r="Z878" i="1" s="1"/>
  <c r="CR879" i="1"/>
  <c r="DQ879" i="1"/>
  <c r="CX880" i="1"/>
  <c r="H881" i="1"/>
  <c r="I881" i="1" s="1"/>
  <c r="DR878" i="1"/>
  <c r="DS878" i="1" s="1"/>
  <c r="D882" i="1"/>
  <c r="E881" i="1"/>
  <c r="G883" i="1"/>
  <c r="F884" i="1"/>
  <c r="AT296" i="1" l="1"/>
  <c r="CT296" i="1"/>
  <c r="CC883" i="1"/>
  <c r="BY879" i="1"/>
  <c r="BZ879" i="1" s="1"/>
  <c r="BW880" i="1" a="1"/>
  <c r="BW880" i="1" s="1"/>
  <c r="BX880" i="1" s="1"/>
  <c r="CB877" i="1"/>
  <c r="CF292" i="1"/>
  <c r="CJ292" i="1" s="1"/>
  <c r="CE292" i="1"/>
  <c r="CL292" i="1" s="1"/>
  <c r="CI296" i="1"/>
  <c r="BT292" i="1"/>
  <c r="CD292" i="1"/>
  <c r="CH292" i="1" s="1"/>
  <c r="K881" i="1"/>
  <c r="DP881" i="1"/>
  <c r="CZ880" i="1"/>
  <c r="BH296" i="1"/>
  <c r="BP296" i="1"/>
  <c r="BC879" i="1"/>
  <c r="BA879" i="1"/>
  <c r="CQ881" i="1"/>
  <c r="V883" i="1"/>
  <c r="N883" i="1"/>
  <c r="AH883" i="1"/>
  <c r="AD883" i="1"/>
  <c r="DA880" i="1"/>
  <c r="DB880" i="1" s="1"/>
  <c r="AJ880" i="1"/>
  <c r="AK880" i="1" s="1"/>
  <c r="AL880" i="1" s="1"/>
  <c r="AF880" i="1"/>
  <c r="AG879" i="1"/>
  <c r="AB879" i="1"/>
  <c r="AC879" i="1" s="1"/>
  <c r="AE879" i="1" s="1"/>
  <c r="BE296" i="1"/>
  <c r="CU296" i="1"/>
  <c r="BI296" i="1"/>
  <c r="BJ296" i="1"/>
  <c r="BD296" i="1"/>
  <c r="BF296" i="1"/>
  <c r="CY881" i="1"/>
  <c r="CW881" i="1"/>
  <c r="AI878" i="1"/>
  <c r="DA879" i="1"/>
  <c r="DB879" i="1" s="1"/>
  <c r="DC879" i="1" s="1"/>
  <c r="AZ880" i="1"/>
  <c r="BB880" i="1"/>
  <c r="M880" i="1"/>
  <c r="U880" i="1"/>
  <c r="Q878" i="1"/>
  <c r="R878" i="1" s="1"/>
  <c r="S878" i="1" s="1"/>
  <c r="AA877" i="1"/>
  <c r="W884" i="1"/>
  <c r="O884" i="1"/>
  <c r="T882" i="1"/>
  <c r="L882" i="1"/>
  <c r="CP882" i="1"/>
  <c r="P879" i="1"/>
  <c r="X879" i="1"/>
  <c r="CR880" i="1"/>
  <c r="DQ880" i="1"/>
  <c r="CX881" i="1"/>
  <c r="H882" i="1"/>
  <c r="I882" i="1" s="1"/>
  <c r="DR879" i="1"/>
  <c r="DS879" i="1" s="1"/>
  <c r="E882" i="1"/>
  <c r="D883" i="1"/>
  <c r="G884" i="1"/>
  <c r="F885" i="1"/>
  <c r="AN296" i="1" l="1"/>
  <c r="AV296" i="1" s="1"/>
  <c r="CV296" i="1"/>
  <c r="BY880" i="1"/>
  <c r="BZ880" i="1" s="1"/>
  <c r="BW881" i="1" a="1"/>
  <c r="BW881" i="1" s="1"/>
  <c r="BX881" i="1" s="1"/>
  <c r="CB878" i="1"/>
  <c r="CG292" i="1"/>
  <c r="K882" i="1"/>
  <c r="DP882" i="1"/>
  <c r="CZ881" i="1"/>
  <c r="BC880" i="1"/>
  <c r="BA880" i="1"/>
  <c r="CQ882" i="1"/>
  <c r="V884" i="1"/>
  <c r="N884" i="1"/>
  <c r="AH884" i="1"/>
  <c r="AD884" i="1"/>
  <c r="AJ881" i="1"/>
  <c r="AK881" i="1" s="1"/>
  <c r="AL881" i="1" s="1"/>
  <c r="AF881" i="1"/>
  <c r="AB880" i="1"/>
  <c r="AC880" i="1" s="1"/>
  <c r="AE880" i="1" s="1"/>
  <c r="AM297" i="1"/>
  <c r="BK296" i="1"/>
  <c r="BG296" i="1"/>
  <c r="CY882" i="1"/>
  <c r="CW882" i="1"/>
  <c r="AI879" i="1"/>
  <c r="DC880" i="1"/>
  <c r="AZ881" i="1"/>
  <c r="U881" i="1"/>
  <c r="BB881" i="1"/>
  <c r="M881" i="1"/>
  <c r="AG880" i="1"/>
  <c r="Q879" i="1"/>
  <c r="R879" i="1" s="1"/>
  <c r="S879" i="1" s="1"/>
  <c r="AA878" i="1"/>
  <c r="W885" i="1"/>
  <c r="O885" i="1"/>
  <c r="T883" i="1"/>
  <c r="L883" i="1"/>
  <c r="CP883" i="1"/>
  <c r="X880" i="1"/>
  <c r="Y880" i="1" s="1"/>
  <c r="Z880" i="1" s="1"/>
  <c r="Y879" i="1"/>
  <c r="Z879" i="1" s="1"/>
  <c r="P880" i="1"/>
  <c r="CR881" i="1"/>
  <c r="DQ881" i="1"/>
  <c r="CX882" i="1"/>
  <c r="H883" i="1"/>
  <c r="I883" i="1" s="1"/>
  <c r="DR880" i="1"/>
  <c r="DS880" i="1" s="1"/>
  <c r="D884" i="1"/>
  <c r="E883" i="1"/>
  <c r="F886" i="1"/>
  <c r="G885" i="1"/>
  <c r="AU296" i="1" l="1"/>
  <c r="AS297" i="1"/>
  <c r="AP297" i="1"/>
  <c r="AQ297" i="1"/>
  <c r="AO297" i="1"/>
  <c r="CT297" i="1" s="1"/>
  <c r="AR297" i="1"/>
  <c r="BY881" i="1"/>
  <c r="BZ881" i="1" s="1"/>
  <c r="BW882" i="1" a="1"/>
  <c r="BW882" i="1" s="1"/>
  <c r="BX882" i="1" s="1"/>
  <c r="CB879" i="1"/>
  <c r="CK297" i="1"/>
  <c r="AW297" i="1"/>
  <c r="CM292" i="1"/>
  <c r="K883" i="1"/>
  <c r="DP883" i="1"/>
  <c r="CZ882" i="1"/>
  <c r="BC881" i="1"/>
  <c r="BA881" i="1"/>
  <c r="CQ883" i="1"/>
  <c r="V885" i="1"/>
  <c r="N885" i="1"/>
  <c r="AH885" i="1"/>
  <c r="AD885" i="1"/>
  <c r="AJ882" i="1"/>
  <c r="AK882" i="1" s="1"/>
  <c r="AL882" i="1" s="1"/>
  <c r="AF882" i="1"/>
  <c r="AG881" i="1"/>
  <c r="AB881" i="1"/>
  <c r="AC881" i="1" s="1"/>
  <c r="AE881" i="1" s="1"/>
  <c r="CS297" i="1"/>
  <c r="BQ293" i="1"/>
  <c r="BS293" i="1" s="1"/>
  <c r="CY883" i="1"/>
  <c r="CW883" i="1"/>
  <c r="AI880" i="1"/>
  <c r="DA881" i="1"/>
  <c r="DB881" i="1" s="1"/>
  <c r="DC881" i="1" s="1"/>
  <c r="AZ882" i="1"/>
  <c r="P881" i="1"/>
  <c r="U882" i="1"/>
  <c r="BB882" i="1"/>
  <c r="M882" i="1"/>
  <c r="Q880" i="1"/>
  <c r="R880" i="1" s="1"/>
  <c r="S880" i="1" s="1"/>
  <c r="AA879" i="1"/>
  <c r="W886" i="1"/>
  <c r="O886" i="1"/>
  <c r="T884" i="1"/>
  <c r="L884" i="1"/>
  <c r="CP884" i="1"/>
  <c r="X881" i="1"/>
  <c r="Y881" i="1" s="1"/>
  <c r="Z881" i="1" s="1"/>
  <c r="CR882" i="1"/>
  <c r="DQ882" i="1"/>
  <c r="CX883" i="1"/>
  <c r="H884" i="1"/>
  <c r="I884" i="1" s="1"/>
  <c r="DR881" i="1"/>
  <c r="DS881" i="1" s="1"/>
  <c r="E884" i="1"/>
  <c r="D885" i="1"/>
  <c r="G886" i="1"/>
  <c r="F887" i="1"/>
  <c r="AT297" i="1" l="1"/>
  <c r="BY882" i="1"/>
  <c r="BZ882" i="1" s="1"/>
  <c r="BW883" i="1" a="1"/>
  <c r="BW883" i="1" s="1"/>
  <c r="BX883" i="1" s="1"/>
  <c r="CB880" i="1"/>
  <c r="CF293" i="1"/>
  <c r="CJ293" i="1" s="1"/>
  <c r="CE293" i="1"/>
  <c r="CL293" i="1" s="1"/>
  <c r="CI297" i="1"/>
  <c r="BT293" i="1"/>
  <c r="CD293" i="1"/>
  <c r="CH293" i="1" s="1"/>
  <c r="K884" i="1"/>
  <c r="DP884" i="1"/>
  <c r="CZ883" i="1"/>
  <c r="BH297" i="1"/>
  <c r="BP297" i="1"/>
  <c r="BC882" i="1"/>
  <c r="BA882" i="1"/>
  <c r="CQ884" i="1"/>
  <c r="V886" i="1"/>
  <c r="N886" i="1"/>
  <c r="AH886" i="1"/>
  <c r="AD886" i="1"/>
  <c r="DA883" i="1"/>
  <c r="DB883" i="1" s="1"/>
  <c r="AJ883" i="1"/>
  <c r="AK883" i="1" s="1"/>
  <c r="AL883" i="1" s="1"/>
  <c r="AF883" i="1"/>
  <c r="AG882" i="1"/>
  <c r="AB882" i="1"/>
  <c r="AC882" i="1" s="1"/>
  <c r="AE882" i="1" s="1"/>
  <c r="BE297" i="1"/>
  <c r="BF297" i="1"/>
  <c r="BD297" i="1"/>
  <c r="CU297" i="1"/>
  <c r="CV297" i="1" s="1"/>
  <c r="BJ297" i="1"/>
  <c r="BI297" i="1"/>
  <c r="CY884" i="1"/>
  <c r="CW884" i="1"/>
  <c r="AI881" i="1"/>
  <c r="DA882" i="1"/>
  <c r="DB882" i="1" s="1"/>
  <c r="DC882" i="1" s="1"/>
  <c r="AZ883" i="1"/>
  <c r="Q881" i="1"/>
  <c r="R881" i="1" s="1"/>
  <c r="S881" i="1" s="1"/>
  <c r="U883" i="1"/>
  <c r="M883" i="1"/>
  <c r="BB883" i="1"/>
  <c r="AA880" i="1"/>
  <c r="W887" i="1"/>
  <c r="O887" i="1"/>
  <c r="T885" i="1"/>
  <c r="L885" i="1"/>
  <c r="CP885" i="1"/>
  <c r="X882" i="1"/>
  <c r="P882" i="1"/>
  <c r="CR883" i="1"/>
  <c r="DQ883" i="1"/>
  <c r="CX884" i="1"/>
  <c r="H885" i="1"/>
  <c r="I885" i="1" s="1"/>
  <c r="DR882" i="1"/>
  <c r="DS882" i="1" s="1"/>
  <c r="D886" i="1"/>
  <c r="E885" i="1"/>
  <c r="G887" i="1"/>
  <c r="F888" i="1"/>
  <c r="AN297" i="1" l="1"/>
  <c r="AV297" i="1" s="1"/>
  <c r="BW884" i="1" a="1"/>
  <c r="BW884" i="1" s="1"/>
  <c r="BX884" i="1" s="1"/>
  <c r="BY883" i="1"/>
  <c r="BZ883" i="1" s="1"/>
  <c r="CB881" i="1"/>
  <c r="CG293" i="1"/>
  <c r="CM293" i="1" s="1"/>
  <c r="K885" i="1"/>
  <c r="DP885" i="1"/>
  <c r="CZ884" i="1"/>
  <c r="BC883" i="1"/>
  <c r="BA883" i="1"/>
  <c r="CQ885" i="1"/>
  <c r="V887" i="1"/>
  <c r="N887" i="1"/>
  <c r="AH887" i="1"/>
  <c r="AD887" i="1"/>
  <c r="AJ884" i="1"/>
  <c r="AK884" i="1" s="1"/>
  <c r="AL884" i="1" s="1"/>
  <c r="AF884" i="1"/>
  <c r="AG883" i="1"/>
  <c r="AB883" i="1"/>
  <c r="AC883" i="1" s="1"/>
  <c r="AE883" i="1" s="1"/>
  <c r="BG297" i="1"/>
  <c r="AM298" i="1"/>
  <c r="BK297" i="1"/>
  <c r="CY885" i="1"/>
  <c r="CW885" i="1"/>
  <c r="AI882" i="1"/>
  <c r="DC883" i="1"/>
  <c r="AZ884" i="1"/>
  <c r="AA881" i="1"/>
  <c r="M884" i="1"/>
  <c r="BB884" i="1"/>
  <c r="U884" i="1"/>
  <c r="Q882" i="1"/>
  <c r="R882" i="1" s="1"/>
  <c r="S882" i="1" s="1"/>
  <c r="W888" i="1"/>
  <c r="O888" i="1"/>
  <c r="T886" i="1"/>
  <c r="L886" i="1"/>
  <c r="CP886" i="1"/>
  <c r="Y882" i="1"/>
  <c r="Z882" i="1" s="1"/>
  <c r="P883" i="1"/>
  <c r="X883" i="1"/>
  <c r="Y883" i="1" s="1"/>
  <c r="Z883" i="1" s="1"/>
  <c r="CR884" i="1"/>
  <c r="DQ884" i="1"/>
  <c r="CX885" i="1"/>
  <c r="H886" i="1"/>
  <c r="I886" i="1" s="1"/>
  <c r="DR883" i="1"/>
  <c r="DS883" i="1" s="1"/>
  <c r="E886" i="1"/>
  <c r="D887" i="1"/>
  <c r="G888" i="1"/>
  <c r="F889" i="1"/>
  <c r="AU297" i="1" l="1"/>
  <c r="AO298" i="1"/>
  <c r="BE298" i="1" s="1"/>
  <c r="AP298" i="1"/>
  <c r="AQ298" i="1"/>
  <c r="AS298" i="1"/>
  <c r="AR298" i="1"/>
  <c r="BY884" i="1"/>
  <c r="BZ884" i="1" s="1"/>
  <c r="BW885" i="1" a="1"/>
  <c r="BW885" i="1" s="1"/>
  <c r="BX885" i="1" s="1"/>
  <c r="CB882" i="1"/>
  <c r="CK298" i="1"/>
  <c r="AW298" i="1"/>
  <c r="K886" i="1"/>
  <c r="DP886" i="1"/>
  <c r="CZ885" i="1"/>
  <c r="BC884" i="1"/>
  <c r="BA884" i="1"/>
  <c r="CQ886" i="1"/>
  <c r="V888" i="1"/>
  <c r="N888" i="1"/>
  <c r="AH888" i="1"/>
  <c r="AD888" i="1"/>
  <c r="AJ885" i="1"/>
  <c r="AK885" i="1" s="1"/>
  <c r="AL885" i="1" s="1"/>
  <c r="AF885" i="1"/>
  <c r="AG884" i="1"/>
  <c r="AB884" i="1"/>
  <c r="AC884" i="1" s="1"/>
  <c r="AE884" i="1" s="1"/>
  <c r="BQ294" i="1"/>
  <c r="BS294" i="1" s="1"/>
  <c r="CS298" i="1"/>
  <c r="CY886" i="1"/>
  <c r="CW886" i="1"/>
  <c r="AI883" i="1"/>
  <c r="DA884" i="1"/>
  <c r="DB884" i="1" s="1"/>
  <c r="DC884" i="1" s="1"/>
  <c r="AZ885" i="1"/>
  <c r="BB885" i="1"/>
  <c r="M885" i="1"/>
  <c r="U885" i="1"/>
  <c r="Q883" i="1"/>
  <c r="R883" i="1" s="1"/>
  <c r="S883" i="1" s="1"/>
  <c r="AA882" i="1"/>
  <c r="W889" i="1"/>
  <c r="O889" i="1"/>
  <c r="T887" i="1"/>
  <c r="L887" i="1"/>
  <c r="CP887" i="1"/>
  <c r="X884" i="1"/>
  <c r="Y884" i="1" s="1"/>
  <c r="Z884" i="1" s="1"/>
  <c r="P884" i="1"/>
  <c r="DQ885" i="1"/>
  <c r="CR885" i="1"/>
  <c r="CX886" i="1"/>
  <c r="H887" i="1"/>
  <c r="I887" i="1" s="1"/>
  <c r="DR884" i="1"/>
  <c r="DS884" i="1" s="1"/>
  <c r="E887" i="1"/>
  <c r="D888" i="1"/>
  <c r="G889" i="1"/>
  <c r="F890" i="1"/>
  <c r="AT298" i="1" l="1"/>
  <c r="BY885" i="1"/>
  <c r="BZ885" i="1" s="1"/>
  <c r="DA885" i="1"/>
  <c r="DB885" i="1" s="1"/>
  <c r="DC885" i="1" s="1"/>
  <c r="BW886" i="1" a="1"/>
  <c r="BW886" i="1" s="1"/>
  <c r="BX886" i="1" s="1"/>
  <c r="DA886" i="1"/>
  <c r="DB886" i="1" s="1"/>
  <c r="CB883" i="1"/>
  <c r="CF294" i="1"/>
  <c r="CJ294" i="1" s="1"/>
  <c r="CE294" i="1"/>
  <c r="CL294" i="1" s="1"/>
  <c r="CI298" i="1"/>
  <c r="BT294" i="1"/>
  <c r="CD294" i="1"/>
  <c r="CH294" i="1" s="1"/>
  <c r="K887" i="1"/>
  <c r="DP887" i="1"/>
  <c r="CZ886" i="1"/>
  <c r="CU298" i="1"/>
  <c r="BP298" i="1"/>
  <c r="BC885" i="1"/>
  <c r="BA885" i="1"/>
  <c r="CQ887" i="1"/>
  <c r="V889" i="1"/>
  <c r="N889" i="1"/>
  <c r="AH889" i="1"/>
  <c r="AD889" i="1"/>
  <c r="AJ886" i="1"/>
  <c r="AK886" i="1" s="1"/>
  <c r="AL886" i="1" s="1"/>
  <c r="AF886" i="1"/>
  <c r="AG885" i="1"/>
  <c r="AB885" i="1"/>
  <c r="AC885" i="1" s="1"/>
  <c r="AE885" i="1" s="1"/>
  <c r="BF298" i="1"/>
  <c r="BI298" i="1"/>
  <c r="BD298" i="1"/>
  <c r="CT298" i="1"/>
  <c r="BJ298" i="1"/>
  <c r="BH298" i="1"/>
  <c r="CY887" i="1"/>
  <c r="CW887" i="1"/>
  <c r="AI884" i="1"/>
  <c r="AZ886" i="1"/>
  <c r="BB886" i="1"/>
  <c r="U886" i="1"/>
  <c r="X886" i="1" s="1"/>
  <c r="M886" i="1"/>
  <c r="Q884" i="1"/>
  <c r="R884" i="1" s="1"/>
  <c r="S884" i="1" s="1"/>
  <c r="AA883" i="1"/>
  <c r="W890" i="1"/>
  <c r="O890" i="1"/>
  <c r="T888" i="1"/>
  <c r="L888" i="1"/>
  <c r="CP888" i="1"/>
  <c r="X885" i="1"/>
  <c r="Y885" i="1" s="1"/>
  <c r="Z885" i="1" s="1"/>
  <c r="P885" i="1"/>
  <c r="CR886" i="1"/>
  <c r="DQ886" i="1"/>
  <c r="CX887" i="1"/>
  <c r="H888" i="1"/>
  <c r="I888" i="1" s="1"/>
  <c r="DR885" i="1"/>
  <c r="DS885" i="1" s="1"/>
  <c r="E888" i="1"/>
  <c r="D889" i="1"/>
  <c r="G890" i="1"/>
  <c r="F891" i="1"/>
  <c r="AN298" i="1" l="1"/>
  <c r="AV298" i="1" s="1"/>
  <c r="DC886" i="1"/>
  <c r="BY886" i="1"/>
  <c r="BW887" i="1" a="1"/>
  <c r="BW887" i="1" s="1"/>
  <c r="BX887" i="1" s="1"/>
  <c r="CB884" i="1"/>
  <c r="CG294" i="1"/>
  <c r="CM294" i="1" s="1"/>
  <c r="K888" i="1"/>
  <c r="DP888" i="1"/>
  <c r="CZ887" i="1"/>
  <c r="CV298" i="1"/>
  <c r="BC886" i="1"/>
  <c r="BA886" i="1"/>
  <c r="CQ888" i="1"/>
  <c r="V890" i="1"/>
  <c r="N890" i="1"/>
  <c r="AH890" i="1"/>
  <c r="AD890" i="1"/>
  <c r="AJ887" i="1"/>
  <c r="AK887" i="1" s="1"/>
  <c r="AL887" i="1" s="1"/>
  <c r="AF887" i="1"/>
  <c r="AG886" i="1"/>
  <c r="AB886" i="1"/>
  <c r="AC886" i="1" s="1"/>
  <c r="AE886" i="1" s="1"/>
  <c r="BG298" i="1"/>
  <c r="AM299" i="1"/>
  <c r="BK298" i="1"/>
  <c r="CY888" i="1"/>
  <c r="CW888" i="1"/>
  <c r="AI885" i="1"/>
  <c r="AZ887" i="1"/>
  <c r="BB887" i="1"/>
  <c r="M887" i="1"/>
  <c r="U887" i="1"/>
  <c r="Q885" i="1"/>
  <c r="R885" i="1" s="1"/>
  <c r="S885" i="1" s="1"/>
  <c r="AA884" i="1"/>
  <c r="W891" i="1"/>
  <c r="O891" i="1"/>
  <c r="T889" i="1"/>
  <c r="L889" i="1"/>
  <c r="CP889" i="1"/>
  <c r="P886" i="1"/>
  <c r="CR887" i="1"/>
  <c r="Y886" i="1"/>
  <c r="Z886" i="1" s="1"/>
  <c r="DQ887" i="1"/>
  <c r="CX888" i="1"/>
  <c r="H889" i="1"/>
  <c r="I889" i="1" s="1"/>
  <c r="DR886" i="1"/>
  <c r="DS886" i="1" s="1"/>
  <c r="E889" i="1"/>
  <c r="D890" i="1"/>
  <c r="G891" i="1"/>
  <c r="F892" i="1"/>
  <c r="AU298" i="1" l="1"/>
  <c r="AQ299" i="1"/>
  <c r="AR299" i="1"/>
  <c r="AS299" i="1"/>
  <c r="AO299" i="1"/>
  <c r="BF299" i="1" s="1"/>
  <c r="AP299" i="1"/>
  <c r="CC884" i="1"/>
  <c r="CC885" i="1" s="1"/>
  <c r="CC886" i="1" s="1"/>
  <c r="CC887" i="1" s="1"/>
  <c r="CC888" i="1" s="1"/>
  <c r="CC889" i="1" s="1"/>
  <c r="CC890" i="1" s="1"/>
  <c r="CC891" i="1" s="1"/>
  <c r="BY887" i="1"/>
  <c r="BZ887" i="1" s="1"/>
  <c r="DA887" i="1"/>
  <c r="DB887" i="1" s="1"/>
  <c r="DC887" i="1" s="1"/>
  <c r="BW888" i="1" a="1"/>
  <c r="BW888" i="1" s="1"/>
  <c r="BX888" i="1" s="1"/>
  <c r="DA888" i="1"/>
  <c r="DB888" i="1" s="1"/>
  <c r="BZ886" i="1"/>
  <c r="CB885" i="1"/>
  <c r="CK299" i="1"/>
  <c r="AW299" i="1"/>
  <c r="K889" i="1"/>
  <c r="DP889" i="1"/>
  <c r="CZ888" i="1"/>
  <c r="BC887" i="1"/>
  <c r="BA887" i="1"/>
  <c r="CQ889" i="1"/>
  <c r="V891" i="1"/>
  <c r="N891" i="1"/>
  <c r="AH891" i="1"/>
  <c r="AD891" i="1"/>
  <c r="AJ888" i="1"/>
  <c r="AK888" i="1" s="1"/>
  <c r="AL888" i="1" s="1"/>
  <c r="AF888" i="1"/>
  <c r="AG887" i="1"/>
  <c r="AB887" i="1"/>
  <c r="AC887" i="1" s="1"/>
  <c r="AE887" i="1" s="1"/>
  <c r="CS299" i="1"/>
  <c r="BQ295" i="1"/>
  <c r="BS295" i="1" s="1"/>
  <c r="CY889" i="1"/>
  <c r="CW889" i="1"/>
  <c r="AI886" i="1"/>
  <c r="AZ888" i="1"/>
  <c r="AA885" i="1"/>
  <c r="BB888" i="1"/>
  <c r="M888" i="1"/>
  <c r="U888" i="1"/>
  <c r="Q886" i="1"/>
  <c r="R886" i="1" s="1"/>
  <c r="S886" i="1" s="1"/>
  <c r="W892" i="1"/>
  <c r="O892" i="1"/>
  <c r="T890" i="1"/>
  <c r="L890" i="1"/>
  <c r="CP890" i="1"/>
  <c r="P887" i="1"/>
  <c r="X887" i="1"/>
  <c r="CR888" i="1"/>
  <c r="DQ888" i="1"/>
  <c r="CX889" i="1"/>
  <c r="H890" i="1"/>
  <c r="I890" i="1" s="1"/>
  <c r="DR887" i="1"/>
  <c r="DS887" i="1" s="1"/>
  <c r="E890" i="1"/>
  <c r="D891" i="1"/>
  <c r="G892" i="1"/>
  <c r="F893" i="1"/>
  <c r="AT299" i="1" l="1"/>
  <c r="CC892" i="1"/>
  <c r="DC888" i="1"/>
  <c r="BY888" i="1"/>
  <c r="BZ888" i="1" s="1"/>
  <c r="BW889" i="1" a="1"/>
  <c r="BW889" i="1" s="1"/>
  <c r="BX889" i="1" s="1"/>
  <c r="CB886" i="1"/>
  <c r="CF295" i="1"/>
  <c r="CJ295" i="1" s="1"/>
  <c r="CE295" i="1"/>
  <c r="CL295" i="1" s="1"/>
  <c r="BJ299" i="1"/>
  <c r="CI299" i="1"/>
  <c r="BT295" i="1"/>
  <c r="CD295" i="1"/>
  <c r="CH295" i="1" s="1"/>
  <c r="K890" i="1"/>
  <c r="DP890" i="1"/>
  <c r="CZ889" i="1"/>
  <c r="BI299" i="1"/>
  <c r="BP299" i="1"/>
  <c r="BC888" i="1"/>
  <c r="BA888" i="1"/>
  <c r="CQ890" i="1"/>
  <c r="V892" i="1"/>
  <c r="N892" i="1"/>
  <c r="AH892" i="1"/>
  <c r="AD892" i="1"/>
  <c r="AJ889" i="1"/>
  <c r="AK889" i="1" s="1"/>
  <c r="AL889" i="1" s="1"/>
  <c r="AF889" i="1"/>
  <c r="AG888" i="1"/>
  <c r="AB888" i="1"/>
  <c r="AC888" i="1" s="1"/>
  <c r="AE888" i="1" s="1"/>
  <c r="BH299" i="1"/>
  <c r="CU299" i="1"/>
  <c r="BD299" i="1"/>
  <c r="BE299" i="1"/>
  <c r="CT299" i="1"/>
  <c r="CY890" i="1"/>
  <c r="CW890" i="1"/>
  <c r="AI887" i="1"/>
  <c r="AZ889" i="1"/>
  <c r="BB889" i="1"/>
  <c r="M889" i="1"/>
  <c r="U889" i="1"/>
  <c r="Q887" i="1"/>
  <c r="R887" i="1" s="1"/>
  <c r="S887" i="1" s="1"/>
  <c r="AA886" i="1"/>
  <c r="W893" i="1"/>
  <c r="O893" i="1"/>
  <c r="T891" i="1"/>
  <c r="L891" i="1"/>
  <c r="CP891" i="1"/>
  <c r="Y887" i="1"/>
  <c r="Z887" i="1" s="1"/>
  <c r="X888" i="1"/>
  <c r="CR889" i="1"/>
  <c r="DQ889" i="1"/>
  <c r="CX890" i="1"/>
  <c r="P888" i="1"/>
  <c r="H891" i="1"/>
  <c r="I891" i="1" s="1"/>
  <c r="DR888" i="1"/>
  <c r="DS888" i="1" s="1"/>
  <c r="D892" i="1"/>
  <c r="E891" i="1"/>
  <c r="G893" i="1"/>
  <c r="F894" i="1"/>
  <c r="AN299" i="1" l="1"/>
  <c r="AV299" i="1" s="1"/>
  <c r="CC893" i="1"/>
  <c r="BY889" i="1"/>
  <c r="BZ889" i="1" s="1"/>
  <c r="BW890" i="1" a="1"/>
  <c r="BW890" i="1" s="1"/>
  <c r="BX890" i="1" s="1"/>
  <c r="DA889" i="1"/>
  <c r="DB889" i="1" s="1"/>
  <c r="DC889" i="1" s="1"/>
  <c r="CB887" i="1"/>
  <c r="CG295" i="1"/>
  <c r="K891" i="1"/>
  <c r="DP891" i="1"/>
  <c r="CZ890" i="1"/>
  <c r="BC889" i="1"/>
  <c r="BA889" i="1"/>
  <c r="CQ891" i="1"/>
  <c r="V893" i="1"/>
  <c r="N893" i="1"/>
  <c r="AH893" i="1"/>
  <c r="AD893" i="1"/>
  <c r="AJ890" i="1"/>
  <c r="AK890" i="1" s="1"/>
  <c r="AL890" i="1" s="1"/>
  <c r="AF890" i="1"/>
  <c r="AG889" i="1"/>
  <c r="AB889" i="1"/>
  <c r="AC889" i="1" s="1"/>
  <c r="AE889" i="1" s="1"/>
  <c r="BK299" i="1"/>
  <c r="CV299" i="1"/>
  <c r="BG299" i="1"/>
  <c r="AM300" i="1"/>
  <c r="CY891" i="1"/>
  <c r="CW891" i="1"/>
  <c r="AI888" i="1"/>
  <c r="AZ890" i="1"/>
  <c r="U890" i="1"/>
  <c r="BB890" i="1"/>
  <c r="M890" i="1"/>
  <c r="Q888" i="1"/>
  <c r="R888" i="1" s="1"/>
  <c r="S888" i="1" s="1"/>
  <c r="AA887" i="1"/>
  <c r="W894" i="1"/>
  <c r="O894" i="1"/>
  <c r="T892" i="1"/>
  <c r="L892" i="1"/>
  <c r="CP892" i="1"/>
  <c r="Y888" i="1"/>
  <c r="Z888" i="1" s="1"/>
  <c r="P889" i="1"/>
  <c r="X889" i="1"/>
  <c r="Y889" i="1" s="1"/>
  <c r="Z889" i="1" s="1"/>
  <c r="CR890" i="1"/>
  <c r="DQ890" i="1"/>
  <c r="CX891" i="1"/>
  <c r="H892" i="1"/>
  <c r="I892" i="1" s="1"/>
  <c r="DR889" i="1"/>
  <c r="DS889" i="1" s="1"/>
  <c r="E892" i="1"/>
  <c r="D893" i="1"/>
  <c r="G894" i="1"/>
  <c r="F895" i="1"/>
  <c r="AU299" i="1" l="1"/>
  <c r="AO300" i="1"/>
  <c r="BE300" i="1" s="1"/>
  <c r="AQ300" i="1"/>
  <c r="AR300" i="1"/>
  <c r="AP300" i="1"/>
  <c r="AS300" i="1"/>
  <c r="CC894" i="1"/>
  <c r="BY890" i="1"/>
  <c r="BZ890" i="1" s="1"/>
  <c r="BW891" i="1" a="1"/>
  <c r="BW891" i="1" s="1"/>
  <c r="BX891" i="1" s="1"/>
  <c r="CB888" i="1"/>
  <c r="CK300" i="1"/>
  <c r="AW300" i="1"/>
  <c r="CM295" i="1"/>
  <c r="K892" i="1"/>
  <c r="DP892" i="1"/>
  <c r="CZ891" i="1"/>
  <c r="BC890" i="1"/>
  <c r="BA890" i="1"/>
  <c r="CQ892" i="1"/>
  <c r="V894" i="1"/>
  <c r="N894" i="1"/>
  <c r="AH894" i="1"/>
  <c r="AD894" i="1"/>
  <c r="AJ891" i="1"/>
  <c r="AK891" i="1" s="1"/>
  <c r="AL891" i="1" s="1"/>
  <c r="AF891" i="1"/>
  <c r="AG890" i="1"/>
  <c r="AB890" i="1"/>
  <c r="AC890" i="1" s="1"/>
  <c r="AE890" i="1" s="1"/>
  <c r="CS300" i="1"/>
  <c r="BQ296" i="1"/>
  <c r="BS296" i="1" s="1"/>
  <c r="CY892" i="1"/>
  <c r="CW892" i="1"/>
  <c r="AI889" i="1"/>
  <c r="DA890" i="1"/>
  <c r="DB890" i="1" s="1"/>
  <c r="DC890" i="1" s="1"/>
  <c r="AZ891" i="1"/>
  <c r="BB891" i="1"/>
  <c r="M891" i="1"/>
  <c r="U891" i="1"/>
  <c r="Q889" i="1"/>
  <c r="R889" i="1" s="1"/>
  <c r="S889" i="1" s="1"/>
  <c r="AA888" i="1"/>
  <c r="W895" i="1"/>
  <c r="O895" i="1"/>
  <c r="T893" i="1"/>
  <c r="L893" i="1"/>
  <c r="CP893" i="1"/>
  <c r="P890" i="1"/>
  <c r="X890" i="1"/>
  <c r="CR891" i="1"/>
  <c r="DQ891" i="1"/>
  <c r="CX892" i="1"/>
  <c r="H893" i="1"/>
  <c r="I893" i="1" s="1"/>
  <c r="DR890" i="1"/>
  <c r="DS890" i="1" s="1"/>
  <c r="D894" i="1"/>
  <c r="E893" i="1"/>
  <c r="G895" i="1"/>
  <c r="F896" i="1"/>
  <c r="AT300" i="1" l="1"/>
  <c r="CC895" i="1"/>
  <c r="BY891" i="1"/>
  <c r="BZ891" i="1" s="1"/>
  <c r="BW892" i="1" a="1"/>
  <c r="BW892" i="1" s="1"/>
  <c r="BX892" i="1" s="1"/>
  <c r="CB889" i="1"/>
  <c r="CI300" i="1"/>
  <c r="CF296" i="1"/>
  <c r="CJ296" i="1" s="1"/>
  <c r="CE296" i="1"/>
  <c r="CL296" i="1" s="1"/>
  <c r="CD296" i="1"/>
  <c r="CH296" i="1" s="1"/>
  <c r="K893" i="1"/>
  <c r="DP893" i="1"/>
  <c r="CZ892" i="1"/>
  <c r="CU300" i="1"/>
  <c r="BP300" i="1"/>
  <c r="BC891" i="1"/>
  <c r="BA891" i="1"/>
  <c r="CQ893" i="1"/>
  <c r="V895" i="1"/>
  <c r="N895" i="1"/>
  <c r="AH895" i="1"/>
  <c r="AD895" i="1"/>
  <c r="AJ892" i="1"/>
  <c r="AK892" i="1" s="1"/>
  <c r="AL892" i="1" s="1"/>
  <c r="AF892" i="1"/>
  <c r="AG891" i="1"/>
  <c r="AB891" i="1"/>
  <c r="AC891" i="1" s="1"/>
  <c r="AE891" i="1" s="1"/>
  <c r="BI300" i="1"/>
  <c r="BH300" i="1"/>
  <c r="CT300" i="1"/>
  <c r="BJ300" i="1"/>
  <c r="BF300" i="1"/>
  <c r="BD300" i="1"/>
  <c r="BT296" i="1"/>
  <c r="CY893" i="1"/>
  <c r="CW893" i="1"/>
  <c r="AI890" i="1"/>
  <c r="DA891" i="1"/>
  <c r="DB891" i="1" s="1"/>
  <c r="DC891" i="1" s="1"/>
  <c r="AZ892" i="1"/>
  <c r="BB892" i="1"/>
  <c r="M892" i="1"/>
  <c r="U892" i="1"/>
  <c r="Q890" i="1"/>
  <c r="R890" i="1" s="1"/>
  <c r="S890" i="1" s="1"/>
  <c r="AA889" i="1"/>
  <c r="W896" i="1"/>
  <c r="O896" i="1"/>
  <c r="T894" i="1"/>
  <c r="L894" i="1"/>
  <c r="CP894" i="1"/>
  <c r="Y890" i="1"/>
  <c r="Z890" i="1" s="1"/>
  <c r="X891" i="1"/>
  <c r="CR892" i="1"/>
  <c r="P891" i="1"/>
  <c r="DQ892" i="1"/>
  <c r="CX893" i="1"/>
  <c r="H894" i="1"/>
  <c r="I894" i="1" s="1"/>
  <c r="DR891" i="1"/>
  <c r="DS891" i="1" s="1"/>
  <c r="E894" i="1"/>
  <c r="D895" i="1"/>
  <c r="G896" i="1"/>
  <c r="F897" i="1"/>
  <c r="AN300" i="1" l="1"/>
  <c r="AV300" i="1" s="1"/>
  <c r="BY892" i="1"/>
  <c r="BZ892" i="1" s="1"/>
  <c r="BW893" i="1" a="1"/>
  <c r="BW893" i="1" s="1"/>
  <c r="BX893" i="1" s="1"/>
  <c r="CB890" i="1"/>
  <c r="CG296" i="1"/>
  <c r="CM296" i="1" s="1"/>
  <c r="K894" i="1"/>
  <c r="DP894" i="1"/>
  <c r="CZ893" i="1"/>
  <c r="CV300" i="1"/>
  <c r="BC892" i="1"/>
  <c r="BA892" i="1"/>
  <c r="CQ894" i="1"/>
  <c r="V896" i="1"/>
  <c r="N896" i="1"/>
  <c r="AH896" i="1"/>
  <c r="AD896" i="1"/>
  <c r="AJ893" i="1"/>
  <c r="AK893" i="1" s="1"/>
  <c r="AL893" i="1" s="1"/>
  <c r="AF893" i="1"/>
  <c r="AG892" i="1"/>
  <c r="AB892" i="1"/>
  <c r="AC892" i="1" s="1"/>
  <c r="AE892" i="1" s="1"/>
  <c r="BK300" i="1"/>
  <c r="BG300" i="1"/>
  <c r="AM301" i="1"/>
  <c r="CY894" i="1"/>
  <c r="CW894" i="1"/>
  <c r="AI891" i="1"/>
  <c r="DA892" i="1"/>
  <c r="DB892" i="1" s="1"/>
  <c r="DC892" i="1" s="1"/>
  <c r="AZ893" i="1"/>
  <c r="M893" i="1"/>
  <c r="BB893" i="1"/>
  <c r="U893" i="1"/>
  <c r="X892" i="1"/>
  <c r="Y892" i="1" s="1"/>
  <c r="Z892" i="1" s="1"/>
  <c r="Q891" i="1"/>
  <c r="R891" i="1" s="1"/>
  <c r="S891" i="1" s="1"/>
  <c r="AA890" i="1"/>
  <c r="W897" i="1"/>
  <c r="O897" i="1"/>
  <c r="T895" i="1"/>
  <c r="L895" i="1"/>
  <c r="CP895" i="1"/>
  <c r="Y891" i="1"/>
  <c r="Z891" i="1" s="1"/>
  <c r="P892" i="1"/>
  <c r="CR893" i="1"/>
  <c r="DQ893" i="1"/>
  <c r="CX894" i="1"/>
  <c r="H895" i="1"/>
  <c r="I895" i="1" s="1"/>
  <c r="DR892" i="1"/>
  <c r="DS892" i="1" s="1"/>
  <c r="D896" i="1"/>
  <c r="E895" i="1"/>
  <c r="G897" i="1"/>
  <c r="F898" i="1"/>
  <c r="AU300" i="1" l="1"/>
  <c r="AO301" i="1"/>
  <c r="BE301" i="1" s="1"/>
  <c r="AP301" i="1"/>
  <c r="AQ301" i="1"/>
  <c r="AR301" i="1"/>
  <c r="AS301" i="1"/>
  <c r="BY893" i="1"/>
  <c r="BZ893" i="1" s="1"/>
  <c r="BW894" i="1" a="1"/>
  <c r="BW894" i="1" s="1"/>
  <c r="BX894" i="1" s="1"/>
  <c r="CB891" i="1"/>
  <c r="CK301" i="1"/>
  <c r="AW301" i="1"/>
  <c r="K895" i="1"/>
  <c r="DP895" i="1"/>
  <c r="CZ894" i="1"/>
  <c r="BC893" i="1"/>
  <c r="BA893" i="1"/>
  <c r="CQ895" i="1"/>
  <c r="V897" i="1"/>
  <c r="N897" i="1"/>
  <c r="AH897" i="1"/>
  <c r="AD897" i="1"/>
  <c r="AJ894" i="1"/>
  <c r="AK894" i="1" s="1"/>
  <c r="AL894" i="1" s="1"/>
  <c r="AF894" i="1"/>
  <c r="AG893" i="1"/>
  <c r="AB893" i="1"/>
  <c r="AC893" i="1" s="1"/>
  <c r="AE893" i="1" s="1"/>
  <c r="BQ297" i="1"/>
  <c r="BS297" i="1" s="1"/>
  <c r="CS301" i="1"/>
  <c r="CY895" i="1"/>
  <c r="CW895" i="1"/>
  <c r="AI892" i="1"/>
  <c r="DA893" i="1"/>
  <c r="DB893" i="1" s="1"/>
  <c r="DC893" i="1" s="1"/>
  <c r="AZ894" i="1"/>
  <c r="M894" i="1"/>
  <c r="BB894" i="1"/>
  <c r="U894" i="1"/>
  <c r="Q892" i="1"/>
  <c r="R892" i="1" s="1"/>
  <c r="S892" i="1" s="1"/>
  <c r="AA891" i="1"/>
  <c r="W898" i="1"/>
  <c r="O898" i="1"/>
  <c r="T896" i="1"/>
  <c r="L896" i="1"/>
  <c r="CP896" i="1"/>
  <c r="P893" i="1"/>
  <c r="X893" i="1"/>
  <c r="CR894" i="1"/>
  <c r="DQ894" i="1"/>
  <c r="CX895" i="1"/>
  <c r="H896" i="1"/>
  <c r="I896" i="1" s="1"/>
  <c r="DR893" i="1"/>
  <c r="DS893" i="1" s="1"/>
  <c r="E896" i="1"/>
  <c r="D897" i="1"/>
  <c r="G898" i="1"/>
  <c r="F899" i="1"/>
  <c r="AT301" i="1" l="1"/>
  <c r="BY894" i="1"/>
  <c r="BZ894" i="1" s="1"/>
  <c r="DA894" i="1"/>
  <c r="DB894" i="1" s="1"/>
  <c r="DC894" i="1" s="1"/>
  <c r="BW895" i="1" a="1"/>
  <c r="BW895" i="1" s="1"/>
  <c r="BX895" i="1" s="1"/>
  <c r="CB892" i="1"/>
  <c r="CF297" i="1"/>
  <c r="CJ297" i="1" s="1"/>
  <c r="CE297" i="1"/>
  <c r="CL297" i="1" s="1"/>
  <c r="CI301" i="1"/>
  <c r="BT297" i="1"/>
  <c r="CD297" i="1"/>
  <c r="CH297" i="1" s="1"/>
  <c r="K896" i="1"/>
  <c r="DP896" i="1"/>
  <c r="CZ895" i="1"/>
  <c r="BP301" i="1"/>
  <c r="BC894" i="1"/>
  <c r="BA894" i="1"/>
  <c r="CQ896" i="1"/>
  <c r="V898" i="1"/>
  <c r="N898" i="1"/>
  <c r="AH898" i="1"/>
  <c r="AD898" i="1"/>
  <c r="AJ895" i="1"/>
  <c r="AK895" i="1" s="1"/>
  <c r="AL895" i="1" s="1"/>
  <c r="AF895" i="1"/>
  <c r="AG894" i="1"/>
  <c r="AB894" i="1"/>
  <c r="AC894" i="1" s="1"/>
  <c r="AE894" i="1" s="1"/>
  <c r="BI301" i="1"/>
  <c r="BJ301" i="1"/>
  <c r="CT301" i="1"/>
  <c r="BD301" i="1"/>
  <c r="BF301" i="1"/>
  <c r="CU301" i="1"/>
  <c r="BH301" i="1"/>
  <c r="CY896" i="1"/>
  <c r="CW896" i="1"/>
  <c r="AI893" i="1"/>
  <c r="AZ895" i="1"/>
  <c r="U895" i="1"/>
  <c r="M895" i="1"/>
  <c r="BB895" i="1"/>
  <c r="Q893" i="1"/>
  <c r="R893" i="1" s="1"/>
  <c r="S893" i="1" s="1"/>
  <c r="AA892" i="1"/>
  <c r="W899" i="1"/>
  <c r="O899" i="1"/>
  <c r="T897" i="1"/>
  <c r="L897" i="1"/>
  <c r="CP897" i="1"/>
  <c r="X894" i="1"/>
  <c r="Y894" i="1" s="1"/>
  <c r="Z894" i="1" s="1"/>
  <c r="Y893" i="1"/>
  <c r="Z893" i="1" s="1"/>
  <c r="P894" i="1"/>
  <c r="CR895" i="1"/>
  <c r="DQ895" i="1"/>
  <c r="CX896" i="1"/>
  <c r="H897" i="1"/>
  <c r="I897" i="1" s="1"/>
  <c r="DR894" i="1"/>
  <c r="DS894" i="1" s="1"/>
  <c r="E897" i="1"/>
  <c r="D898" i="1"/>
  <c r="G899" i="1"/>
  <c r="F900" i="1"/>
  <c r="AN301" i="1" l="1"/>
  <c r="AV301" i="1" s="1"/>
  <c r="BY895" i="1"/>
  <c r="BZ895" i="1" s="1"/>
  <c r="BW896" i="1" a="1"/>
  <c r="BW896" i="1" s="1"/>
  <c r="BX896" i="1" s="1"/>
  <c r="CB893" i="1"/>
  <c r="CG297" i="1"/>
  <c r="CM297" i="1" s="1"/>
  <c r="K897" i="1"/>
  <c r="DP897" i="1"/>
  <c r="CZ896" i="1"/>
  <c r="BC895" i="1"/>
  <c r="BA895" i="1"/>
  <c r="CQ897" i="1"/>
  <c r="V899" i="1"/>
  <c r="N899" i="1"/>
  <c r="AH899" i="1"/>
  <c r="AD899" i="1"/>
  <c r="DA896" i="1"/>
  <c r="DB896" i="1" s="1"/>
  <c r="AJ896" i="1"/>
  <c r="AK896" i="1" s="1"/>
  <c r="AL896" i="1" s="1"/>
  <c r="AF896" i="1"/>
  <c r="AG895" i="1"/>
  <c r="AB895" i="1"/>
  <c r="AC895" i="1" s="1"/>
  <c r="AE895" i="1" s="1"/>
  <c r="CV301" i="1"/>
  <c r="BG301" i="1"/>
  <c r="BK301" i="1"/>
  <c r="AM302" i="1"/>
  <c r="CY897" i="1"/>
  <c r="CW897" i="1"/>
  <c r="AI894" i="1"/>
  <c r="DA895" i="1"/>
  <c r="DB895" i="1" s="1"/>
  <c r="DC895" i="1" s="1"/>
  <c r="AZ896" i="1"/>
  <c r="M896" i="1"/>
  <c r="U896" i="1"/>
  <c r="X896" i="1" s="1"/>
  <c r="BB896" i="1"/>
  <c r="Q894" i="1"/>
  <c r="R894" i="1" s="1"/>
  <c r="S894" i="1" s="1"/>
  <c r="AA893" i="1"/>
  <c r="W900" i="1"/>
  <c r="O900" i="1"/>
  <c r="T898" i="1"/>
  <c r="L898" i="1"/>
  <c r="CP898" i="1"/>
  <c r="P895" i="1"/>
  <c r="X895" i="1"/>
  <c r="Y895" i="1" s="1"/>
  <c r="Z895" i="1" s="1"/>
  <c r="CR896" i="1"/>
  <c r="DQ896" i="1"/>
  <c r="CX897" i="1"/>
  <c r="H898" i="1"/>
  <c r="I898" i="1" s="1"/>
  <c r="DR895" i="1"/>
  <c r="DS895" i="1" s="1"/>
  <c r="E898" i="1"/>
  <c r="D899" i="1"/>
  <c r="G900" i="1"/>
  <c r="F901" i="1"/>
  <c r="AU301" i="1" l="1"/>
  <c r="AR302" i="1"/>
  <c r="AS302" i="1"/>
  <c r="AO302" i="1"/>
  <c r="AP302" i="1"/>
  <c r="AQ302" i="1"/>
  <c r="BY896" i="1"/>
  <c r="BZ896" i="1" s="1"/>
  <c r="BW897" i="1" a="1"/>
  <c r="BW897" i="1" s="1"/>
  <c r="BX897" i="1" s="1"/>
  <c r="CB894" i="1"/>
  <c r="CK302" i="1"/>
  <c r="AW302" i="1"/>
  <c r="K898" i="1"/>
  <c r="DP898" i="1"/>
  <c r="CZ897" i="1"/>
  <c r="BC896" i="1"/>
  <c r="BA896" i="1"/>
  <c r="CQ898" i="1"/>
  <c r="V900" i="1"/>
  <c r="N900" i="1"/>
  <c r="AH900" i="1"/>
  <c r="AD900" i="1"/>
  <c r="AJ897" i="1"/>
  <c r="AK897" i="1" s="1"/>
  <c r="AL897" i="1" s="1"/>
  <c r="AF897" i="1"/>
  <c r="AG896" i="1"/>
  <c r="AB896" i="1"/>
  <c r="AC896" i="1" s="1"/>
  <c r="AE896" i="1" s="1"/>
  <c r="BQ298" i="1"/>
  <c r="BS298" i="1" s="1"/>
  <c r="CS302" i="1"/>
  <c r="CY898" i="1"/>
  <c r="CW898" i="1"/>
  <c r="AI895" i="1"/>
  <c r="DC896" i="1"/>
  <c r="AZ897" i="1"/>
  <c r="BB897" i="1"/>
  <c r="U897" i="1"/>
  <c r="M897" i="1"/>
  <c r="Q895" i="1"/>
  <c r="R895" i="1" s="1"/>
  <c r="S895" i="1" s="1"/>
  <c r="AA894" i="1"/>
  <c r="W901" i="1"/>
  <c r="O901" i="1"/>
  <c r="T899" i="1"/>
  <c r="L899" i="1"/>
  <c r="CP899" i="1"/>
  <c r="P896" i="1"/>
  <c r="CR897" i="1"/>
  <c r="Y896" i="1"/>
  <c r="Z896" i="1" s="1"/>
  <c r="DQ897" i="1"/>
  <c r="CX898" i="1"/>
  <c r="H899" i="1"/>
  <c r="I899" i="1" s="1"/>
  <c r="DR896" i="1"/>
  <c r="DS896" i="1" s="1"/>
  <c r="D900" i="1"/>
  <c r="E899" i="1"/>
  <c r="G901" i="1"/>
  <c r="F902" i="1"/>
  <c r="AT302" i="1" l="1"/>
  <c r="CT302" i="1"/>
  <c r="BY897" i="1"/>
  <c r="BZ897" i="1" s="1"/>
  <c r="BW898" i="1" a="1"/>
  <c r="BW898" i="1" s="1"/>
  <c r="BX898" i="1" s="1"/>
  <c r="DA898" i="1"/>
  <c r="DB898" i="1" s="1"/>
  <c r="CB895" i="1"/>
  <c r="CF298" i="1"/>
  <c r="CJ298" i="1" s="1"/>
  <c r="CE298" i="1"/>
  <c r="CL298" i="1" s="1"/>
  <c r="CI302" i="1"/>
  <c r="BT298" i="1"/>
  <c r="CD298" i="1"/>
  <c r="CH298" i="1" s="1"/>
  <c r="K899" i="1"/>
  <c r="DP899" i="1"/>
  <c r="CZ898" i="1"/>
  <c r="CU302" i="1"/>
  <c r="BP302" i="1"/>
  <c r="BC897" i="1"/>
  <c r="BA897" i="1"/>
  <c r="CQ899" i="1"/>
  <c r="V901" i="1"/>
  <c r="N901" i="1"/>
  <c r="AH901" i="1"/>
  <c r="AD901" i="1"/>
  <c r="AJ898" i="1"/>
  <c r="AK898" i="1" s="1"/>
  <c r="AL898" i="1" s="1"/>
  <c r="AF898" i="1"/>
  <c r="AG897" i="1"/>
  <c r="AB897" i="1"/>
  <c r="AC897" i="1" s="1"/>
  <c r="AE897" i="1" s="1"/>
  <c r="BD302" i="1"/>
  <c r="BF302" i="1"/>
  <c r="BE302" i="1"/>
  <c r="BI302" i="1"/>
  <c r="BH302" i="1"/>
  <c r="BJ302" i="1"/>
  <c r="CY899" i="1"/>
  <c r="CW899" i="1"/>
  <c r="AI896" i="1"/>
  <c r="DA897" i="1"/>
  <c r="DB897" i="1" s="1"/>
  <c r="DC897" i="1" s="1"/>
  <c r="AZ898" i="1"/>
  <c r="M898" i="1"/>
  <c r="U898" i="1"/>
  <c r="BB898" i="1"/>
  <c r="Q896" i="1"/>
  <c r="R896" i="1" s="1"/>
  <c r="S896" i="1" s="1"/>
  <c r="AA895" i="1"/>
  <c r="W902" i="1"/>
  <c r="O902" i="1"/>
  <c r="T900" i="1"/>
  <c r="L900" i="1"/>
  <c r="CP900" i="1"/>
  <c r="CR898" i="1"/>
  <c r="X897" i="1"/>
  <c r="P897" i="1"/>
  <c r="DQ898" i="1"/>
  <c r="CX899" i="1"/>
  <c r="H900" i="1"/>
  <c r="I900" i="1" s="1"/>
  <c r="DR897" i="1"/>
  <c r="DS897" i="1" s="1"/>
  <c r="E900" i="1"/>
  <c r="D901" i="1"/>
  <c r="G902" i="1"/>
  <c r="F903" i="1"/>
  <c r="AN302" i="1" l="1"/>
  <c r="AV302" i="1" s="1"/>
  <c r="CV302" i="1"/>
  <c r="BY898" i="1"/>
  <c r="BZ898" i="1" s="1"/>
  <c r="BW899" i="1" a="1"/>
  <c r="BW899" i="1" s="1"/>
  <c r="BX899" i="1" s="1"/>
  <c r="CB896" i="1"/>
  <c r="CG298" i="1"/>
  <c r="K900" i="1"/>
  <c r="DP900" i="1"/>
  <c r="CZ899" i="1"/>
  <c r="BC898" i="1"/>
  <c r="BA898" i="1"/>
  <c r="CQ900" i="1"/>
  <c r="V902" i="1"/>
  <c r="N902" i="1"/>
  <c r="AH902" i="1"/>
  <c r="AD902" i="1"/>
  <c r="AJ899" i="1"/>
  <c r="AK899" i="1" s="1"/>
  <c r="AL899" i="1" s="1"/>
  <c r="AF899" i="1"/>
  <c r="AG898" i="1"/>
  <c r="AB898" i="1"/>
  <c r="AC898" i="1" s="1"/>
  <c r="AE898" i="1" s="1"/>
  <c r="BG302" i="1"/>
  <c r="BK302" i="1"/>
  <c r="AM303" i="1"/>
  <c r="CY900" i="1"/>
  <c r="CW900" i="1"/>
  <c r="AI897" i="1"/>
  <c r="DC898" i="1"/>
  <c r="AZ899" i="1"/>
  <c r="M899" i="1"/>
  <c r="U899" i="1"/>
  <c r="BB899" i="1"/>
  <c r="Q897" i="1"/>
  <c r="R897" i="1" s="1"/>
  <c r="S897" i="1" s="1"/>
  <c r="AA896" i="1"/>
  <c r="W903" i="1"/>
  <c r="O903" i="1"/>
  <c r="T901" i="1"/>
  <c r="L901" i="1"/>
  <c r="CP901" i="1"/>
  <c r="X898" i="1"/>
  <c r="P898" i="1"/>
  <c r="Y897" i="1"/>
  <c r="Z897" i="1" s="1"/>
  <c r="DQ899" i="1"/>
  <c r="CR899" i="1"/>
  <c r="CX900" i="1"/>
  <c r="H901" i="1"/>
  <c r="I901" i="1" s="1"/>
  <c r="DR898" i="1"/>
  <c r="DS898" i="1" s="1"/>
  <c r="E901" i="1"/>
  <c r="D902" i="1"/>
  <c r="G903" i="1"/>
  <c r="F904" i="1"/>
  <c r="AU302" i="1" l="1"/>
  <c r="AO303" i="1"/>
  <c r="AP303" i="1"/>
  <c r="AR303" i="1"/>
  <c r="AS303" i="1"/>
  <c r="AQ303" i="1"/>
  <c r="CC896" i="1"/>
  <c r="CC897" i="1" s="1"/>
  <c r="CC898" i="1" s="1"/>
  <c r="CC899" i="1" s="1"/>
  <c r="CC900" i="1" s="1"/>
  <c r="CC901" i="1" s="1"/>
  <c r="CC902" i="1" s="1"/>
  <c r="CC903" i="1" s="1"/>
  <c r="BY899" i="1"/>
  <c r="BZ899" i="1" s="1"/>
  <c r="BW900" i="1" a="1"/>
  <c r="BW900" i="1" s="1"/>
  <c r="BX900" i="1" s="1"/>
  <c r="DA899" i="1"/>
  <c r="DB899" i="1" s="1"/>
  <c r="DC899" i="1" s="1"/>
  <c r="CB897" i="1"/>
  <c r="CK303" i="1"/>
  <c r="AW303" i="1"/>
  <c r="CM298" i="1"/>
  <c r="K901" i="1"/>
  <c r="DP901" i="1"/>
  <c r="CZ900" i="1"/>
  <c r="BC899" i="1"/>
  <c r="BA899" i="1"/>
  <c r="CQ901" i="1"/>
  <c r="V903" i="1"/>
  <c r="N903" i="1"/>
  <c r="AH903" i="1"/>
  <c r="AD903" i="1"/>
  <c r="AJ900" i="1"/>
  <c r="AK900" i="1" s="1"/>
  <c r="AL900" i="1" s="1"/>
  <c r="AF900" i="1"/>
  <c r="AG899" i="1"/>
  <c r="AB899" i="1"/>
  <c r="AC899" i="1" s="1"/>
  <c r="AE899" i="1" s="1"/>
  <c r="BQ299" i="1"/>
  <c r="BS299" i="1" s="1"/>
  <c r="CS303" i="1"/>
  <c r="CY901" i="1"/>
  <c r="CW901" i="1"/>
  <c r="AI898" i="1"/>
  <c r="AZ900" i="1"/>
  <c r="BB900" i="1"/>
  <c r="M900" i="1"/>
  <c r="U900" i="1"/>
  <c r="X900" i="1" s="1"/>
  <c r="Q898" i="1"/>
  <c r="R898" i="1" s="1"/>
  <c r="S898" i="1" s="1"/>
  <c r="AA897" i="1"/>
  <c r="W904" i="1"/>
  <c r="O904" i="1"/>
  <c r="T902" i="1"/>
  <c r="L902" i="1"/>
  <c r="CP902" i="1"/>
  <c r="Y898" i="1"/>
  <c r="Z898" i="1" s="1"/>
  <c r="P899" i="1"/>
  <c r="X899" i="1"/>
  <c r="CR900" i="1"/>
  <c r="DQ900" i="1"/>
  <c r="CX901" i="1"/>
  <c r="H902" i="1"/>
  <c r="I902" i="1" s="1"/>
  <c r="DR899" i="1"/>
  <c r="DS899" i="1" s="1"/>
  <c r="E902" i="1"/>
  <c r="D903" i="1"/>
  <c r="G904" i="1"/>
  <c r="F905" i="1"/>
  <c r="AT303" i="1" l="1"/>
  <c r="BD303" i="1"/>
  <c r="CC904" i="1"/>
  <c r="BY900" i="1"/>
  <c r="BZ900" i="1" s="1"/>
  <c r="DA900" i="1"/>
  <c r="DB900" i="1" s="1"/>
  <c r="DC900" i="1" s="1"/>
  <c r="BW901" i="1" a="1"/>
  <c r="BW901" i="1" s="1"/>
  <c r="BX901" i="1" s="1"/>
  <c r="CB898" i="1"/>
  <c r="CF299" i="1"/>
  <c r="CJ299" i="1" s="1"/>
  <c r="CE299" i="1"/>
  <c r="CL299" i="1" s="1"/>
  <c r="CI303" i="1"/>
  <c r="BT299" i="1"/>
  <c r="CD299" i="1"/>
  <c r="CH299" i="1" s="1"/>
  <c r="BF303" i="1"/>
  <c r="K902" i="1"/>
  <c r="DP902" i="1"/>
  <c r="CZ901" i="1"/>
  <c r="CU303" i="1"/>
  <c r="BP303" i="1"/>
  <c r="BC900" i="1"/>
  <c r="BA900" i="1"/>
  <c r="CQ902" i="1"/>
  <c r="V904" i="1"/>
  <c r="N904" i="1"/>
  <c r="AH904" i="1"/>
  <c r="AD904" i="1"/>
  <c r="AJ901" i="1"/>
  <c r="AK901" i="1" s="1"/>
  <c r="AL901" i="1" s="1"/>
  <c r="AF901" i="1"/>
  <c r="AG900" i="1"/>
  <c r="AB900" i="1"/>
  <c r="AC900" i="1" s="1"/>
  <c r="AE900" i="1" s="1"/>
  <c r="BE303" i="1"/>
  <c r="CT303" i="1"/>
  <c r="BI303" i="1"/>
  <c r="BH303" i="1"/>
  <c r="BJ303" i="1"/>
  <c r="CY902" i="1"/>
  <c r="CW902" i="1"/>
  <c r="AI899" i="1"/>
  <c r="AZ901" i="1"/>
  <c r="M901" i="1"/>
  <c r="U901" i="1"/>
  <c r="BB901" i="1"/>
  <c r="Q899" i="1"/>
  <c r="R899" i="1" s="1"/>
  <c r="S899" i="1" s="1"/>
  <c r="AA898" i="1"/>
  <c r="W905" i="1"/>
  <c r="O905" i="1"/>
  <c r="T903" i="1"/>
  <c r="L903" i="1"/>
  <c r="CP903" i="1"/>
  <c r="Y899" i="1"/>
  <c r="Z899" i="1" s="1"/>
  <c r="P900" i="1"/>
  <c r="CR901" i="1"/>
  <c r="Y900" i="1"/>
  <c r="Z900" i="1" s="1"/>
  <c r="DQ901" i="1"/>
  <c r="CX902" i="1"/>
  <c r="H903" i="1"/>
  <c r="I903" i="1" s="1"/>
  <c r="DR900" i="1"/>
  <c r="DS900" i="1" s="1"/>
  <c r="E903" i="1"/>
  <c r="D904" i="1"/>
  <c r="G905" i="1"/>
  <c r="F906" i="1"/>
  <c r="AN303" i="1" l="1"/>
  <c r="AV303" i="1" s="1"/>
  <c r="CC905" i="1"/>
  <c r="BY901" i="1"/>
  <c r="BZ901" i="1" s="1"/>
  <c r="DA901" i="1"/>
  <c r="DB901" i="1" s="1"/>
  <c r="DC901" i="1" s="1"/>
  <c r="BW902" i="1" a="1"/>
  <c r="BW902" i="1" s="1"/>
  <c r="BX902" i="1" s="1"/>
  <c r="CB899" i="1"/>
  <c r="CG299" i="1"/>
  <c r="CM299" i="1" s="1"/>
  <c r="K903" i="1"/>
  <c r="DP903" i="1"/>
  <c r="CZ902" i="1"/>
  <c r="CV303" i="1"/>
  <c r="BC901" i="1"/>
  <c r="BA901" i="1"/>
  <c r="CQ903" i="1"/>
  <c r="V905" i="1"/>
  <c r="N905" i="1"/>
  <c r="AH905" i="1"/>
  <c r="AD905" i="1"/>
  <c r="AJ902" i="1"/>
  <c r="AK902" i="1" s="1"/>
  <c r="AL902" i="1" s="1"/>
  <c r="AF902" i="1"/>
  <c r="AG901" i="1"/>
  <c r="AB901" i="1"/>
  <c r="AC901" i="1" s="1"/>
  <c r="AE901" i="1" s="1"/>
  <c r="BG303" i="1"/>
  <c r="AM304" i="1"/>
  <c r="BK303" i="1"/>
  <c r="CY903" i="1"/>
  <c r="CW903" i="1"/>
  <c r="AI900" i="1"/>
  <c r="AZ902" i="1"/>
  <c r="M902" i="1"/>
  <c r="BB902" i="1"/>
  <c r="U902" i="1"/>
  <c r="Q900" i="1"/>
  <c r="R900" i="1" s="1"/>
  <c r="S900" i="1" s="1"/>
  <c r="AA899" i="1"/>
  <c r="W906" i="1"/>
  <c r="O906" i="1"/>
  <c r="T904" i="1"/>
  <c r="L904" i="1"/>
  <c r="CP904" i="1"/>
  <c r="X901" i="1"/>
  <c r="P901" i="1"/>
  <c r="CR902" i="1"/>
  <c r="DQ902" i="1"/>
  <c r="CX903" i="1"/>
  <c r="H904" i="1"/>
  <c r="I904" i="1" s="1"/>
  <c r="DR901" i="1"/>
  <c r="DS901" i="1" s="1"/>
  <c r="E904" i="1"/>
  <c r="D905" i="1"/>
  <c r="G906" i="1"/>
  <c r="F907" i="1"/>
  <c r="AU303" i="1" l="1"/>
  <c r="AP304" i="1"/>
  <c r="AQ304" i="1"/>
  <c r="AR304" i="1"/>
  <c r="AS304" i="1"/>
  <c r="AO304" i="1"/>
  <c r="CC906" i="1"/>
  <c r="BY902" i="1"/>
  <c r="BZ902" i="1" s="1"/>
  <c r="BW903" i="1" a="1"/>
  <c r="BW903" i="1" s="1"/>
  <c r="BX903" i="1" s="1"/>
  <c r="CB900" i="1"/>
  <c r="CK304" i="1"/>
  <c r="AW304" i="1"/>
  <c r="K904" i="1"/>
  <c r="DP904" i="1"/>
  <c r="CZ903" i="1"/>
  <c r="BC902" i="1"/>
  <c r="BA902" i="1"/>
  <c r="CQ904" i="1"/>
  <c r="V906" i="1"/>
  <c r="N906" i="1"/>
  <c r="AH906" i="1"/>
  <c r="AD906" i="1"/>
  <c r="AJ903" i="1"/>
  <c r="AK903" i="1" s="1"/>
  <c r="AL903" i="1" s="1"/>
  <c r="AF903" i="1"/>
  <c r="AG902" i="1"/>
  <c r="AB902" i="1"/>
  <c r="AC902" i="1" s="1"/>
  <c r="AE902" i="1" s="1"/>
  <c r="CS304" i="1"/>
  <c r="BQ300" i="1"/>
  <c r="BS300" i="1" s="1"/>
  <c r="CY904" i="1"/>
  <c r="CW904" i="1"/>
  <c r="AI901" i="1"/>
  <c r="DA902" i="1"/>
  <c r="DB902" i="1" s="1"/>
  <c r="DC902" i="1" s="1"/>
  <c r="AZ903" i="1"/>
  <c r="M903" i="1"/>
  <c r="U903" i="1"/>
  <c r="BB903" i="1"/>
  <c r="Q901" i="1"/>
  <c r="R901" i="1" s="1"/>
  <c r="S901" i="1" s="1"/>
  <c r="AA900" i="1"/>
  <c r="W907" i="1"/>
  <c r="O907" i="1"/>
  <c r="T905" i="1"/>
  <c r="L905" i="1"/>
  <c r="X902" i="1"/>
  <c r="Y902" i="1" s="1"/>
  <c r="Z902" i="1" s="1"/>
  <c r="CP905" i="1"/>
  <c r="Y901" i="1"/>
  <c r="Z901" i="1" s="1"/>
  <c r="P902" i="1"/>
  <c r="CR903" i="1"/>
  <c r="DQ903" i="1"/>
  <c r="CX904" i="1"/>
  <c r="H905" i="1"/>
  <c r="I905" i="1" s="1"/>
  <c r="DR902" i="1"/>
  <c r="DS902" i="1" s="1"/>
  <c r="E905" i="1"/>
  <c r="D906" i="1"/>
  <c r="G907" i="1"/>
  <c r="F908" i="1"/>
  <c r="AT304" i="1" l="1"/>
  <c r="CC907" i="1"/>
  <c r="BY903" i="1"/>
  <c r="BZ903" i="1" s="1"/>
  <c r="BW904" i="1" a="1"/>
  <c r="BW904" i="1" s="1"/>
  <c r="BX904" i="1" s="1"/>
  <c r="CB901" i="1"/>
  <c r="CF300" i="1"/>
  <c r="CJ300" i="1" s="1"/>
  <c r="CE300" i="1"/>
  <c r="CL300" i="1" s="1"/>
  <c r="CI304" i="1"/>
  <c r="BT300" i="1"/>
  <c r="CD300" i="1"/>
  <c r="CH300" i="1" s="1"/>
  <c r="K905" i="1"/>
  <c r="DP905" i="1"/>
  <c r="CZ904" i="1"/>
  <c r="BH304" i="1"/>
  <c r="BP304" i="1"/>
  <c r="BC903" i="1"/>
  <c r="BA903" i="1"/>
  <c r="CQ905" i="1"/>
  <c r="V907" i="1"/>
  <c r="N907" i="1"/>
  <c r="AH907" i="1"/>
  <c r="AD907" i="1"/>
  <c r="AJ904" i="1"/>
  <c r="AK904" i="1" s="1"/>
  <c r="AL904" i="1" s="1"/>
  <c r="AF904" i="1"/>
  <c r="AG903" i="1"/>
  <c r="AB903" i="1"/>
  <c r="AC903" i="1" s="1"/>
  <c r="AE903" i="1" s="1"/>
  <c r="CU304" i="1"/>
  <c r="BI304" i="1"/>
  <c r="BJ304" i="1"/>
  <c r="BF304" i="1"/>
  <c r="BE304" i="1"/>
  <c r="BD304" i="1"/>
  <c r="CT304" i="1"/>
  <c r="CY905" i="1"/>
  <c r="CW905" i="1"/>
  <c r="AI902" i="1"/>
  <c r="DA903" i="1"/>
  <c r="DB903" i="1" s="1"/>
  <c r="DC903" i="1" s="1"/>
  <c r="AZ904" i="1"/>
  <c r="M904" i="1"/>
  <c r="U904" i="1"/>
  <c r="BB904" i="1"/>
  <c r="Q902" i="1"/>
  <c r="R902" i="1" s="1"/>
  <c r="S902" i="1" s="1"/>
  <c r="AA901" i="1"/>
  <c r="W908" i="1"/>
  <c r="O908" i="1"/>
  <c r="T906" i="1"/>
  <c r="L906" i="1"/>
  <c r="CP906" i="1"/>
  <c r="P903" i="1"/>
  <c r="X903" i="1"/>
  <c r="DQ904" i="1"/>
  <c r="CR904" i="1"/>
  <c r="CX905" i="1"/>
  <c r="H906" i="1"/>
  <c r="I906" i="1" s="1"/>
  <c r="DR903" i="1"/>
  <c r="DS903" i="1" s="1"/>
  <c r="E906" i="1"/>
  <c r="D907" i="1"/>
  <c r="G908" i="1"/>
  <c r="F909" i="1"/>
  <c r="AN304" i="1" l="1"/>
  <c r="AV304" i="1" s="1"/>
  <c r="BY904" i="1"/>
  <c r="BZ904" i="1" s="1"/>
  <c r="DA904" i="1"/>
  <c r="DB904" i="1" s="1"/>
  <c r="DC904" i="1" s="1"/>
  <c r="BW905" i="1" a="1"/>
  <c r="BW905" i="1" s="1"/>
  <c r="BX905" i="1" s="1"/>
  <c r="CB902" i="1"/>
  <c r="CG300" i="1"/>
  <c r="CM300" i="1" s="1"/>
  <c r="K906" i="1"/>
  <c r="DP906" i="1"/>
  <c r="CZ905" i="1"/>
  <c r="BC904" i="1"/>
  <c r="BA904" i="1"/>
  <c r="CQ906" i="1"/>
  <c r="V908" i="1"/>
  <c r="N908" i="1"/>
  <c r="AH908" i="1"/>
  <c r="AD908" i="1"/>
  <c r="AJ905" i="1"/>
  <c r="AK905" i="1" s="1"/>
  <c r="AL905" i="1" s="1"/>
  <c r="AF905" i="1"/>
  <c r="AG904" i="1"/>
  <c r="AB904" i="1"/>
  <c r="AC904" i="1" s="1"/>
  <c r="AE904" i="1" s="1"/>
  <c r="CV304" i="1"/>
  <c r="BK304" i="1"/>
  <c r="AM305" i="1"/>
  <c r="BG304" i="1"/>
  <c r="CY906" i="1"/>
  <c r="CW906" i="1"/>
  <c r="AI903" i="1"/>
  <c r="AZ905" i="1"/>
  <c r="BB905" i="1"/>
  <c r="U905" i="1"/>
  <c r="Q903" i="1"/>
  <c r="R903" i="1" s="1"/>
  <c r="S903" i="1" s="1"/>
  <c r="AA902" i="1"/>
  <c r="W909" i="1"/>
  <c r="O909" i="1"/>
  <c r="T907" i="1"/>
  <c r="L907" i="1"/>
  <c r="CP907" i="1"/>
  <c r="Y903" i="1"/>
  <c r="Z903" i="1" s="1"/>
  <c r="M905" i="1"/>
  <c r="X904" i="1"/>
  <c r="P904" i="1"/>
  <c r="CR905" i="1"/>
  <c r="DQ905" i="1"/>
  <c r="CX906" i="1"/>
  <c r="H907" i="1"/>
  <c r="I907" i="1" s="1"/>
  <c r="DR904" i="1"/>
  <c r="DS904" i="1" s="1"/>
  <c r="E907" i="1"/>
  <c r="D908" i="1"/>
  <c r="G909" i="1"/>
  <c r="F910" i="1"/>
  <c r="AU304" i="1" l="1"/>
  <c r="AS305" i="1"/>
  <c r="AP305" i="1"/>
  <c r="AQ305" i="1"/>
  <c r="AO305" i="1"/>
  <c r="BF305" i="1" s="1"/>
  <c r="AR305" i="1"/>
  <c r="BY905" i="1"/>
  <c r="BZ905" i="1" s="1"/>
  <c r="BW906" i="1" a="1"/>
  <c r="BW906" i="1" s="1"/>
  <c r="BX906" i="1" s="1"/>
  <c r="CB903" i="1"/>
  <c r="CK305" i="1"/>
  <c r="AW305" i="1"/>
  <c r="K907" i="1"/>
  <c r="DP907" i="1"/>
  <c r="CZ906" i="1"/>
  <c r="BC905" i="1"/>
  <c r="BA905" i="1"/>
  <c r="CQ907" i="1"/>
  <c r="V909" i="1"/>
  <c r="N909" i="1"/>
  <c r="AH909" i="1"/>
  <c r="AD909" i="1"/>
  <c r="AJ906" i="1"/>
  <c r="AK906" i="1" s="1"/>
  <c r="AL906" i="1" s="1"/>
  <c r="AF906" i="1"/>
  <c r="AG905" i="1"/>
  <c r="AB905" i="1"/>
  <c r="AC905" i="1" s="1"/>
  <c r="AE905" i="1" s="1"/>
  <c r="BQ301" i="1"/>
  <c r="BS301" i="1" s="1"/>
  <c r="CS305" i="1"/>
  <c r="CY907" i="1"/>
  <c r="CW907" i="1"/>
  <c r="AI904" i="1"/>
  <c r="DA905" i="1"/>
  <c r="DB905" i="1" s="1"/>
  <c r="DC905" i="1" s="1"/>
  <c r="AZ906" i="1"/>
  <c r="BB906" i="1"/>
  <c r="U906" i="1"/>
  <c r="M906" i="1"/>
  <c r="Q904" i="1"/>
  <c r="R904" i="1" s="1"/>
  <c r="S904" i="1" s="1"/>
  <c r="AA903" i="1"/>
  <c r="W910" i="1"/>
  <c r="O910" i="1"/>
  <c r="T908" i="1"/>
  <c r="L908" i="1"/>
  <c r="P905" i="1"/>
  <c r="CP908" i="1"/>
  <c r="Y904" i="1"/>
  <c r="Z904" i="1" s="1"/>
  <c r="X905" i="1"/>
  <c r="Y905" i="1" s="1"/>
  <c r="Z905" i="1" s="1"/>
  <c r="CR906" i="1"/>
  <c r="DQ906" i="1"/>
  <c r="CX907" i="1"/>
  <c r="H908" i="1"/>
  <c r="I908" i="1" s="1"/>
  <c r="DR905" i="1"/>
  <c r="DS905" i="1" s="1"/>
  <c r="E908" i="1"/>
  <c r="D909" i="1"/>
  <c r="G910" i="1"/>
  <c r="F911" i="1"/>
  <c r="AT305" i="1" l="1"/>
  <c r="BY906" i="1"/>
  <c r="BZ906" i="1" s="1"/>
  <c r="DA906" i="1"/>
  <c r="DB906" i="1" s="1"/>
  <c r="DC906" i="1" s="1"/>
  <c r="BW907" i="1" a="1"/>
  <c r="BW907" i="1" s="1"/>
  <c r="BX907" i="1" s="1"/>
  <c r="CB904" i="1"/>
  <c r="CF301" i="1"/>
  <c r="CJ301" i="1" s="1"/>
  <c r="CE301" i="1"/>
  <c r="CL301" i="1" s="1"/>
  <c r="CI305" i="1"/>
  <c r="BT301" i="1"/>
  <c r="CD301" i="1"/>
  <c r="CH301" i="1" s="1"/>
  <c r="K908" i="1"/>
  <c r="DP908" i="1"/>
  <c r="CZ907" i="1"/>
  <c r="BI305" i="1"/>
  <c r="BP305" i="1"/>
  <c r="BC906" i="1"/>
  <c r="BA906" i="1"/>
  <c r="CQ908" i="1"/>
  <c r="V910" i="1"/>
  <c r="N910" i="1"/>
  <c r="AH910" i="1"/>
  <c r="AD910" i="1"/>
  <c r="DA907" i="1"/>
  <c r="DB907" i="1" s="1"/>
  <c r="AJ907" i="1"/>
  <c r="AK907" i="1" s="1"/>
  <c r="AL907" i="1" s="1"/>
  <c r="AF907" i="1"/>
  <c r="AG906" i="1"/>
  <c r="AB906" i="1"/>
  <c r="AC906" i="1" s="1"/>
  <c r="AE906" i="1" s="1"/>
  <c r="CU305" i="1"/>
  <c r="BJ305" i="1"/>
  <c r="BH305" i="1"/>
  <c r="CT305" i="1"/>
  <c r="BE305" i="1"/>
  <c r="BD305" i="1"/>
  <c r="CY908" i="1"/>
  <c r="CW908" i="1"/>
  <c r="AI905" i="1"/>
  <c r="AZ907" i="1"/>
  <c r="AA904" i="1"/>
  <c r="M907" i="1"/>
  <c r="U907" i="1"/>
  <c r="BB907" i="1"/>
  <c r="Q905" i="1"/>
  <c r="R905" i="1" s="1"/>
  <c r="S905" i="1" s="1"/>
  <c r="W911" i="1"/>
  <c r="O911" i="1"/>
  <c r="T909" i="1"/>
  <c r="L909" i="1"/>
  <c r="CP909" i="1"/>
  <c r="P906" i="1"/>
  <c r="X906" i="1"/>
  <c r="CR907" i="1"/>
  <c r="DQ907" i="1"/>
  <c r="CX908" i="1"/>
  <c r="H909" i="1"/>
  <c r="I909" i="1" s="1"/>
  <c r="DR906" i="1"/>
  <c r="DS906" i="1" s="1"/>
  <c r="E909" i="1"/>
  <c r="D910" i="1"/>
  <c r="F912" i="1"/>
  <c r="G911" i="1"/>
  <c r="AN305" i="1" l="1"/>
  <c r="AV305" i="1" s="1"/>
  <c r="BY907" i="1"/>
  <c r="BZ907" i="1" s="1"/>
  <c r="BW908" i="1" a="1"/>
  <c r="BW908" i="1" s="1"/>
  <c r="BX908" i="1" s="1"/>
  <c r="DC907" i="1"/>
  <c r="CB905" i="1"/>
  <c r="CG301" i="1"/>
  <c r="K909" i="1"/>
  <c r="DP909" i="1"/>
  <c r="CZ908" i="1"/>
  <c r="BC907" i="1"/>
  <c r="BA907" i="1"/>
  <c r="CQ909" i="1"/>
  <c r="V911" i="1"/>
  <c r="N911" i="1"/>
  <c r="AH911" i="1"/>
  <c r="AD911" i="1"/>
  <c r="AJ908" i="1"/>
  <c r="AK908" i="1" s="1"/>
  <c r="AL908" i="1" s="1"/>
  <c r="AF908" i="1"/>
  <c r="AG907" i="1"/>
  <c r="AB907" i="1"/>
  <c r="AC907" i="1" s="1"/>
  <c r="AE907" i="1" s="1"/>
  <c r="CV305" i="1"/>
  <c r="AM306" i="1"/>
  <c r="BK305" i="1"/>
  <c r="BG305" i="1"/>
  <c r="CY909" i="1"/>
  <c r="CW909" i="1"/>
  <c r="AI906" i="1"/>
  <c r="AZ908" i="1"/>
  <c r="M908" i="1"/>
  <c r="U908" i="1"/>
  <c r="BB908" i="1"/>
  <c r="Q906" i="1"/>
  <c r="R906" i="1" s="1"/>
  <c r="S906" i="1" s="1"/>
  <c r="AA905" i="1"/>
  <c r="W912" i="1"/>
  <c r="O912" i="1"/>
  <c r="T910" i="1"/>
  <c r="L910" i="1"/>
  <c r="CP910" i="1"/>
  <c r="P907" i="1"/>
  <c r="X907" i="1"/>
  <c r="CR908" i="1"/>
  <c r="Y906" i="1"/>
  <c r="Z906" i="1" s="1"/>
  <c r="DQ908" i="1"/>
  <c r="CX909" i="1"/>
  <c r="H910" i="1"/>
  <c r="I910" i="1" s="1"/>
  <c r="DR907" i="1"/>
  <c r="DS907" i="1" s="1"/>
  <c r="E910" i="1"/>
  <c r="D911" i="1"/>
  <c r="G912" i="1"/>
  <c r="F913" i="1"/>
  <c r="AU305" i="1" l="1"/>
  <c r="AO306" i="1"/>
  <c r="AP306" i="1"/>
  <c r="AQ306" i="1"/>
  <c r="AS306" i="1"/>
  <c r="AR306" i="1"/>
  <c r="BY908" i="1"/>
  <c r="BZ908" i="1" s="1"/>
  <c r="BW909" i="1" a="1"/>
  <c r="BW909" i="1" s="1"/>
  <c r="BX909" i="1" s="1"/>
  <c r="CB906" i="1"/>
  <c r="CK306" i="1"/>
  <c r="AW306" i="1"/>
  <c r="CM301" i="1"/>
  <c r="K910" i="1"/>
  <c r="DP910" i="1"/>
  <c r="CZ909" i="1"/>
  <c r="BC908" i="1"/>
  <c r="BA908" i="1"/>
  <c r="CQ910" i="1"/>
  <c r="V912" i="1"/>
  <c r="N912" i="1"/>
  <c r="AH912" i="1"/>
  <c r="AD912" i="1"/>
  <c r="AJ909" i="1"/>
  <c r="AK909" i="1" s="1"/>
  <c r="AL909" i="1" s="1"/>
  <c r="AF909" i="1"/>
  <c r="AG908" i="1"/>
  <c r="AB908" i="1"/>
  <c r="AC908" i="1" s="1"/>
  <c r="AE908" i="1" s="1"/>
  <c r="CS306" i="1"/>
  <c r="BQ302" i="1"/>
  <c r="BS302" i="1" s="1"/>
  <c r="CY910" i="1"/>
  <c r="CW910" i="1"/>
  <c r="AI907" i="1"/>
  <c r="DA908" i="1"/>
  <c r="DB908" i="1" s="1"/>
  <c r="DC908" i="1" s="1"/>
  <c r="AZ909" i="1"/>
  <c r="U909" i="1"/>
  <c r="BB909" i="1"/>
  <c r="M909" i="1"/>
  <c r="Q907" i="1"/>
  <c r="R907" i="1" s="1"/>
  <c r="S907" i="1" s="1"/>
  <c r="AA906" i="1"/>
  <c r="W913" i="1"/>
  <c r="O913" i="1"/>
  <c r="T911" i="1"/>
  <c r="L911" i="1"/>
  <c r="CP911" i="1"/>
  <c r="Y907" i="1"/>
  <c r="Z907" i="1" s="1"/>
  <c r="X908" i="1"/>
  <c r="Y908" i="1" s="1"/>
  <c r="Z908" i="1" s="1"/>
  <c r="P908" i="1"/>
  <c r="CR909" i="1"/>
  <c r="DQ909" i="1"/>
  <c r="CX910" i="1"/>
  <c r="H911" i="1"/>
  <c r="I911" i="1" s="1"/>
  <c r="DR908" i="1"/>
  <c r="DS908" i="1" s="1"/>
  <c r="D912" i="1"/>
  <c r="E911" i="1"/>
  <c r="G913" i="1"/>
  <c r="F914" i="1"/>
  <c r="AT306" i="1" l="1"/>
  <c r="CT306" i="1"/>
  <c r="BW910" i="1" a="1"/>
  <c r="BW910" i="1" s="1"/>
  <c r="BX910" i="1" s="1"/>
  <c r="DA910" i="1"/>
  <c r="DB910" i="1" s="1"/>
  <c r="BY909" i="1"/>
  <c r="BZ909" i="1" s="1"/>
  <c r="CB907" i="1"/>
  <c r="CF302" i="1"/>
  <c r="CJ302" i="1" s="1"/>
  <c r="CE302" i="1"/>
  <c r="CL302" i="1" s="1"/>
  <c r="CI306" i="1"/>
  <c r="BT302" i="1"/>
  <c r="CD302" i="1"/>
  <c r="CH302" i="1" s="1"/>
  <c r="K911" i="1"/>
  <c r="DP911" i="1"/>
  <c r="CZ910" i="1"/>
  <c r="CU306" i="1"/>
  <c r="BP306" i="1"/>
  <c r="BC909" i="1"/>
  <c r="BA909" i="1"/>
  <c r="CQ911" i="1"/>
  <c r="V913" i="1"/>
  <c r="N913" i="1"/>
  <c r="AH913" i="1"/>
  <c r="AD913" i="1"/>
  <c r="AJ910" i="1"/>
  <c r="AK910" i="1" s="1"/>
  <c r="AL910" i="1" s="1"/>
  <c r="AF910" i="1"/>
  <c r="AG909" i="1"/>
  <c r="AB909" i="1"/>
  <c r="AC909" i="1" s="1"/>
  <c r="AE909" i="1" s="1"/>
  <c r="BJ306" i="1"/>
  <c r="BD306" i="1"/>
  <c r="BI306" i="1"/>
  <c r="BF306" i="1"/>
  <c r="BE306" i="1"/>
  <c r="BH306" i="1"/>
  <c r="CY911" i="1"/>
  <c r="CW911" i="1"/>
  <c r="AI908" i="1"/>
  <c r="DA909" i="1"/>
  <c r="DB909" i="1" s="1"/>
  <c r="DC909" i="1" s="1"/>
  <c r="AZ910" i="1"/>
  <c r="M910" i="1"/>
  <c r="U910" i="1"/>
  <c r="BB910" i="1"/>
  <c r="Q908" i="1"/>
  <c r="R908" i="1" s="1"/>
  <c r="S908" i="1" s="1"/>
  <c r="AA907" i="1"/>
  <c r="W914" i="1"/>
  <c r="O914" i="1"/>
  <c r="T912" i="1"/>
  <c r="L912" i="1"/>
  <c r="CP912" i="1"/>
  <c r="P909" i="1"/>
  <c r="X909" i="1"/>
  <c r="CR910" i="1"/>
  <c r="DQ910" i="1"/>
  <c r="CX911" i="1"/>
  <c r="H912" i="1"/>
  <c r="I912" i="1" s="1"/>
  <c r="DR909" i="1"/>
  <c r="DS909" i="1" s="1"/>
  <c r="E912" i="1"/>
  <c r="D913" i="1"/>
  <c r="G914" i="1"/>
  <c r="F915" i="1"/>
  <c r="AN306" i="1" l="1"/>
  <c r="AV306" i="1" s="1"/>
  <c r="CV306" i="1"/>
  <c r="BY910" i="1"/>
  <c r="BW911" i="1" a="1"/>
  <c r="BW911" i="1" s="1"/>
  <c r="BX911" i="1" s="1"/>
  <c r="CB908" i="1"/>
  <c r="CG302" i="1"/>
  <c r="CM302" i="1" s="1"/>
  <c r="K912" i="1"/>
  <c r="DP912" i="1"/>
  <c r="CZ911" i="1"/>
  <c r="BC910" i="1"/>
  <c r="BA910" i="1"/>
  <c r="CQ912" i="1"/>
  <c r="V914" i="1"/>
  <c r="N914" i="1"/>
  <c r="AH914" i="1"/>
  <c r="AD914" i="1"/>
  <c r="AJ911" i="1"/>
  <c r="AK911" i="1" s="1"/>
  <c r="AL911" i="1" s="1"/>
  <c r="AF911" i="1"/>
  <c r="AG910" i="1"/>
  <c r="AB910" i="1"/>
  <c r="AC910" i="1" s="1"/>
  <c r="AE910" i="1" s="1"/>
  <c r="AM307" i="1"/>
  <c r="BK306" i="1"/>
  <c r="BG306" i="1"/>
  <c r="CY912" i="1"/>
  <c r="CW912" i="1"/>
  <c r="AI909" i="1"/>
  <c r="DC910" i="1"/>
  <c r="AZ911" i="1"/>
  <c r="U911" i="1"/>
  <c r="BB911" i="1"/>
  <c r="Q909" i="1"/>
  <c r="R909" i="1" s="1"/>
  <c r="S909" i="1" s="1"/>
  <c r="AA908" i="1"/>
  <c r="W915" i="1"/>
  <c r="O915" i="1"/>
  <c r="T913" i="1"/>
  <c r="L913" i="1"/>
  <c r="CP913" i="1"/>
  <c r="M911" i="1"/>
  <c r="X910" i="1"/>
  <c r="P910" i="1"/>
  <c r="CR911" i="1"/>
  <c r="Y909" i="1"/>
  <c r="Z909" i="1" s="1"/>
  <c r="DQ911" i="1"/>
  <c r="CX912" i="1"/>
  <c r="H913" i="1"/>
  <c r="I913" i="1" s="1"/>
  <c r="DR910" i="1"/>
  <c r="DS910" i="1" s="1"/>
  <c r="E913" i="1"/>
  <c r="D914" i="1"/>
  <c r="G915" i="1"/>
  <c r="F916" i="1"/>
  <c r="AU306" i="1" l="1"/>
  <c r="AQ307" i="1"/>
  <c r="AR307" i="1"/>
  <c r="AS307" i="1"/>
  <c r="AO307" i="1"/>
  <c r="AP307" i="1"/>
  <c r="CC908" i="1"/>
  <c r="CC909" i="1" s="1"/>
  <c r="CC910" i="1" s="1"/>
  <c r="CC911" i="1" s="1"/>
  <c r="CC912" i="1" s="1"/>
  <c r="CC913" i="1" s="1"/>
  <c r="CC914" i="1" s="1"/>
  <c r="CC915" i="1" s="1"/>
  <c r="BY911" i="1"/>
  <c r="BZ911" i="1" s="1"/>
  <c r="DA911" i="1"/>
  <c r="DB911" i="1" s="1"/>
  <c r="DC911" i="1" s="1"/>
  <c r="BW912" i="1" a="1"/>
  <c r="BW912" i="1" s="1"/>
  <c r="BX912" i="1" s="1"/>
  <c r="BZ910" i="1"/>
  <c r="CB909" i="1"/>
  <c r="CK307" i="1"/>
  <c r="AW307" i="1"/>
  <c r="K913" i="1"/>
  <c r="DP913" i="1"/>
  <c r="CZ912" i="1"/>
  <c r="BC911" i="1"/>
  <c r="BA911" i="1"/>
  <c r="CQ913" i="1"/>
  <c r="V915" i="1"/>
  <c r="N915" i="1"/>
  <c r="AH915" i="1"/>
  <c r="AD915" i="1"/>
  <c r="AJ912" i="1"/>
  <c r="AK912" i="1" s="1"/>
  <c r="AL912" i="1" s="1"/>
  <c r="AF912" i="1"/>
  <c r="AG911" i="1"/>
  <c r="AB911" i="1"/>
  <c r="AC911" i="1" s="1"/>
  <c r="AE911" i="1" s="1"/>
  <c r="BQ303" i="1"/>
  <c r="BS303" i="1" s="1"/>
  <c r="CS307" i="1"/>
  <c r="CY913" i="1"/>
  <c r="CW913" i="1"/>
  <c r="AI910" i="1"/>
  <c r="AZ912" i="1"/>
  <c r="AA909" i="1"/>
  <c r="M912" i="1"/>
  <c r="BB912" i="1"/>
  <c r="U912" i="1"/>
  <c r="Q910" i="1"/>
  <c r="R910" i="1" s="1"/>
  <c r="S910" i="1" s="1"/>
  <c r="W916" i="1"/>
  <c r="O916" i="1"/>
  <c r="T914" i="1"/>
  <c r="L914" i="1"/>
  <c r="P911" i="1"/>
  <c r="CP914" i="1"/>
  <c r="Y910" i="1"/>
  <c r="Z910" i="1" s="1"/>
  <c r="X911" i="1"/>
  <c r="CR912" i="1"/>
  <c r="DQ912" i="1"/>
  <c r="CX913" i="1"/>
  <c r="H914" i="1"/>
  <c r="I914" i="1" s="1"/>
  <c r="DR911" i="1"/>
  <c r="DS911" i="1" s="1"/>
  <c r="E914" i="1"/>
  <c r="D915" i="1"/>
  <c r="G916" i="1"/>
  <c r="F917" i="1"/>
  <c r="AT307" i="1" l="1"/>
  <c r="CC916" i="1"/>
  <c r="BY912" i="1"/>
  <c r="BZ912" i="1" s="1"/>
  <c r="DA912" i="1"/>
  <c r="DB912" i="1" s="1"/>
  <c r="DC912" i="1" s="1"/>
  <c r="BW913" i="1" a="1"/>
  <c r="BW913" i="1" s="1"/>
  <c r="BX913" i="1" s="1"/>
  <c r="CB910" i="1"/>
  <c r="CF303" i="1"/>
  <c r="CJ303" i="1" s="1"/>
  <c r="CE303" i="1"/>
  <c r="CL303" i="1" s="1"/>
  <c r="CI307" i="1"/>
  <c r="BT303" i="1"/>
  <c r="CD303" i="1"/>
  <c r="CH303" i="1" s="1"/>
  <c r="K914" i="1"/>
  <c r="DP914" i="1"/>
  <c r="CZ913" i="1"/>
  <c r="BP307" i="1"/>
  <c r="BC912" i="1"/>
  <c r="BA912" i="1"/>
  <c r="CQ914" i="1"/>
  <c r="V916" i="1"/>
  <c r="N916" i="1"/>
  <c r="AH916" i="1"/>
  <c r="AD916" i="1"/>
  <c r="AJ913" i="1"/>
  <c r="AK913" i="1" s="1"/>
  <c r="AL913" i="1" s="1"/>
  <c r="AF913" i="1"/>
  <c r="AG912" i="1"/>
  <c r="AB912" i="1"/>
  <c r="AC912" i="1" s="1"/>
  <c r="AE912" i="1" s="1"/>
  <c r="BH307" i="1"/>
  <c r="CU307" i="1"/>
  <c r="BJ307" i="1"/>
  <c r="BI307" i="1"/>
  <c r="BE307" i="1"/>
  <c r="CT307" i="1"/>
  <c r="BD307" i="1"/>
  <c r="BF307" i="1"/>
  <c r="CY914" i="1"/>
  <c r="CW914" i="1"/>
  <c r="AI911" i="1"/>
  <c r="AZ913" i="1"/>
  <c r="BB913" i="1"/>
  <c r="M913" i="1"/>
  <c r="U913" i="1"/>
  <c r="Q911" i="1"/>
  <c r="R911" i="1" s="1"/>
  <c r="S911" i="1" s="1"/>
  <c r="AA910" i="1"/>
  <c r="W917" i="1"/>
  <c r="O917" i="1"/>
  <c r="T915" i="1"/>
  <c r="L915" i="1"/>
  <c r="CP915" i="1"/>
  <c r="Y911" i="1"/>
  <c r="Z911" i="1" s="1"/>
  <c r="X912" i="1"/>
  <c r="Y912" i="1" s="1"/>
  <c r="Z912" i="1" s="1"/>
  <c r="P912" i="1"/>
  <c r="DQ913" i="1"/>
  <c r="CR913" i="1"/>
  <c r="CX914" i="1"/>
  <c r="H915" i="1"/>
  <c r="I915" i="1" s="1"/>
  <c r="DR912" i="1"/>
  <c r="DS912" i="1" s="1"/>
  <c r="E915" i="1"/>
  <c r="D916" i="1"/>
  <c r="G917" i="1"/>
  <c r="F918" i="1"/>
  <c r="AN307" i="1" l="1"/>
  <c r="AU307" i="1" s="1"/>
  <c r="CC917" i="1"/>
  <c r="BY913" i="1"/>
  <c r="BZ913" i="1" s="1"/>
  <c r="DA913" i="1"/>
  <c r="DB913" i="1" s="1"/>
  <c r="DC913" i="1" s="1"/>
  <c r="BW914" i="1" a="1"/>
  <c r="BW914" i="1" s="1"/>
  <c r="BX914" i="1" s="1"/>
  <c r="CB911" i="1"/>
  <c r="CG303" i="1"/>
  <c r="CM303" i="1" s="1"/>
  <c r="K915" i="1"/>
  <c r="DP915" i="1"/>
  <c r="CZ914" i="1"/>
  <c r="BC913" i="1"/>
  <c r="BA913" i="1"/>
  <c r="CQ915" i="1"/>
  <c r="V917" i="1"/>
  <c r="N917" i="1"/>
  <c r="AH917" i="1"/>
  <c r="AD917" i="1"/>
  <c r="AJ914" i="1"/>
  <c r="AK914" i="1" s="1"/>
  <c r="AL914" i="1" s="1"/>
  <c r="AF914" i="1"/>
  <c r="AG913" i="1"/>
  <c r="AB913" i="1"/>
  <c r="AC913" i="1" s="1"/>
  <c r="AE913" i="1" s="1"/>
  <c r="CV307" i="1"/>
  <c r="AM308" i="1"/>
  <c r="BK307" i="1"/>
  <c r="BG307" i="1"/>
  <c r="CY915" i="1"/>
  <c r="CW915" i="1"/>
  <c r="AI912" i="1"/>
  <c r="AZ914" i="1"/>
  <c r="AA911" i="1"/>
  <c r="M914" i="1"/>
  <c r="BB914" i="1"/>
  <c r="U914" i="1"/>
  <c r="Q912" i="1"/>
  <c r="R912" i="1" s="1"/>
  <c r="S912" i="1" s="1"/>
  <c r="W918" i="1"/>
  <c r="O918" i="1"/>
  <c r="T916" i="1"/>
  <c r="L916" i="1"/>
  <c r="CP916" i="1"/>
  <c r="X913" i="1"/>
  <c r="CR914" i="1"/>
  <c r="P913" i="1"/>
  <c r="DQ914" i="1"/>
  <c r="CX915" i="1"/>
  <c r="H916" i="1"/>
  <c r="I916" i="1" s="1"/>
  <c r="DR913" i="1"/>
  <c r="DS913" i="1" s="1"/>
  <c r="D917" i="1"/>
  <c r="E916" i="1"/>
  <c r="G918" i="1"/>
  <c r="F919" i="1"/>
  <c r="AV307" i="1" l="1"/>
  <c r="AO308" i="1"/>
  <c r="AQ308" i="1"/>
  <c r="AR308" i="1"/>
  <c r="AP308" i="1"/>
  <c r="AS308" i="1"/>
  <c r="CC918" i="1"/>
  <c r="BY914" i="1"/>
  <c r="BZ914" i="1" s="1"/>
  <c r="DA914" i="1"/>
  <c r="DB914" i="1" s="1"/>
  <c r="DC914" i="1" s="1"/>
  <c r="BW915" i="1" a="1"/>
  <c r="BW915" i="1" s="1"/>
  <c r="BX915" i="1" s="1"/>
  <c r="DA915" i="1"/>
  <c r="DB915" i="1" s="1"/>
  <c r="CB912" i="1"/>
  <c r="CK308" i="1"/>
  <c r="AW308" i="1"/>
  <c r="K916" i="1"/>
  <c r="DP916" i="1"/>
  <c r="CZ915" i="1"/>
  <c r="BC914" i="1"/>
  <c r="BA914" i="1"/>
  <c r="CQ916" i="1"/>
  <c r="V918" i="1"/>
  <c r="N918" i="1"/>
  <c r="AH918" i="1"/>
  <c r="AD918" i="1"/>
  <c r="AJ915" i="1"/>
  <c r="AK915" i="1" s="1"/>
  <c r="AL915" i="1" s="1"/>
  <c r="AF915" i="1"/>
  <c r="AG914" i="1"/>
  <c r="AB914" i="1"/>
  <c r="AC914" i="1" s="1"/>
  <c r="AE914" i="1" s="1"/>
  <c r="BQ304" i="1"/>
  <c r="BS304" i="1" s="1"/>
  <c r="CS308" i="1"/>
  <c r="CY916" i="1"/>
  <c r="CW916" i="1"/>
  <c r="AI913" i="1"/>
  <c r="AZ915" i="1"/>
  <c r="U915" i="1"/>
  <c r="BB915" i="1"/>
  <c r="M915" i="1"/>
  <c r="Q913" i="1"/>
  <c r="R913" i="1" s="1"/>
  <c r="S913" i="1" s="1"/>
  <c r="AA912" i="1"/>
  <c r="W919" i="1"/>
  <c r="O919" i="1"/>
  <c r="T917" i="1"/>
  <c r="L917" i="1"/>
  <c r="CP917" i="1"/>
  <c r="P914" i="1"/>
  <c r="Y913" i="1"/>
  <c r="Z913" i="1" s="1"/>
  <c r="X914" i="1"/>
  <c r="CR915" i="1"/>
  <c r="DQ915" i="1"/>
  <c r="CX916" i="1"/>
  <c r="H917" i="1"/>
  <c r="I917" i="1" s="1"/>
  <c r="DR914" i="1"/>
  <c r="DS914" i="1" s="1"/>
  <c r="E917" i="1"/>
  <c r="D918" i="1"/>
  <c r="G919" i="1"/>
  <c r="F920" i="1"/>
  <c r="AT308" i="1" l="1"/>
  <c r="CC919" i="1"/>
  <c r="DC915" i="1"/>
  <c r="BY915" i="1"/>
  <c r="BZ915" i="1" s="1"/>
  <c r="BW916" i="1" a="1"/>
  <c r="BW916" i="1" s="1"/>
  <c r="BX916" i="1" s="1"/>
  <c r="CB913" i="1"/>
  <c r="CF304" i="1"/>
  <c r="CJ304" i="1" s="1"/>
  <c r="CE304" i="1"/>
  <c r="CL304" i="1" s="1"/>
  <c r="CI308" i="1"/>
  <c r="BT304" i="1"/>
  <c r="CD304" i="1"/>
  <c r="CH304" i="1" s="1"/>
  <c r="K917" i="1"/>
  <c r="DP917" i="1"/>
  <c r="CZ916" i="1"/>
  <c r="CU308" i="1"/>
  <c r="BP308" i="1"/>
  <c r="BC915" i="1"/>
  <c r="BA915" i="1"/>
  <c r="CQ917" i="1"/>
  <c r="V919" i="1"/>
  <c r="N919" i="1"/>
  <c r="AH919" i="1"/>
  <c r="AD919" i="1"/>
  <c r="AJ916" i="1"/>
  <c r="AK916" i="1" s="1"/>
  <c r="AL916" i="1" s="1"/>
  <c r="AF916" i="1"/>
  <c r="AG915" i="1"/>
  <c r="AB915" i="1"/>
  <c r="AC915" i="1" s="1"/>
  <c r="AE915" i="1" s="1"/>
  <c r="BI308" i="1"/>
  <c r="BJ308" i="1"/>
  <c r="BH308" i="1"/>
  <c r="BD308" i="1"/>
  <c r="BE308" i="1"/>
  <c r="CT308" i="1"/>
  <c r="BF308" i="1"/>
  <c r="CY917" i="1"/>
  <c r="CW917" i="1"/>
  <c r="AI914" i="1"/>
  <c r="AZ916" i="1"/>
  <c r="U916" i="1"/>
  <c r="BB916" i="1"/>
  <c r="M916" i="1"/>
  <c r="Q914" i="1"/>
  <c r="R914" i="1" s="1"/>
  <c r="S914" i="1" s="1"/>
  <c r="AA913" i="1"/>
  <c r="W920" i="1"/>
  <c r="O920" i="1"/>
  <c r="T918" i="1"/>
  <c r="L918" i="1"/>
  <c r="CP918" i="1"/>
  <c r="Y914" i="1"/>
  <c r="Z914" i="1" s="1"/>
  <c r="P915" i="1"/>
  <c r="X915" i="1"/>
  <c r="CR916" i="1"/>
  <c r="DQ916" i="1"/>
  <c r="CX917" i="1"/>
  <c r="H918" i="1"/>
  <c r="I918" i="1" s="1"/>
  <c r="DR915" i="1"/>
  <c r="DS915" i="1" s="1"/>
  <c r="E918" i="1"/>
  <c r="D919" i="1"/>
  <c r="G920" i="1"/>
  <c r="F921" i="1"/>
  <c r="AN308" i="1" l="1"/>
  <c r="AV308" i="1" s="1"/>
  <c r="BY916" i="1"/>
  <c r="BZ916" i="1" s="1"/>
  <c r="BW917" i="1" a="1"/>
  <c r="BW917" i="1" s="1"/>
  <c r="BX917" i="1" s="1"/>
  <c r="DA916" i="1"/>
  <c r="DB916" i="1" s="1"/>
  <c r="DC916" i="1" s="1"/>
  <c r="CB914" i="1"/>
  <c r="CG304" i="1"/>
  <c r="K918" i="1"/>
  <c r="DP918" i="1"/>
  <c r="CZ917" i="1"/>
  <c r="CV308" i="1"/>
  <c r="BC916" i="1"/>
  <c r="BA916" i="1"/>
  <c r="CQ918" i="1"/>
  <c r="V920" i="1"/>
  <c r="N920" i="1"/>
  <c r="AH920" i="1"/>
  <c r="AD920" i="1"/>
  <c r="AJ917" i="1"/>
  <c r="AK917" i="1" s="1"/>
  <c r="AL917" i="1" s="1"/>
  <c r="AF917" i="1"/>
  <c r="AG916" i="1"/>
  <c r="AB916" i="1"/>
  <c r="AC916" i="1" s="1"/>
  <c r="AE916" i="1" s="1"/>
  <c r="BK308" i="1"/>
  <c r="AM309" i="1"/>
  <c r="BG308" i="1"/>
  <c r="CY918" i="1"/>
  <c r="CW918" i="1"/>
  <c r="AI915" i="1"/>
  <c r="AZ917" i="1"/>
  <c r="BB917" i="1"/>
  <c r="U917" i="1"/>
  <c r="M917" i="1"/>
  <c r="Q915" i="1"/>
  <c r="R915" i="1" s="1"/>
  <c r="S915" i="1" s="1"/>
  <c r="AA914" i="1"/>
  <c r="W921" i="1"/>
  <c r="O921" i="1"/>
  <c r="T919" i="1"/>
  <c r="L919" i="1"/>
  <c r="CP919" i="1"/>
  <c r="Y915" i="1"/>
  <c r="Z915" i="1" s="1"/>
  <c r="X916" i="1"/>
  <c r="Y916" i="1" s="1"/>
  <c r="Z916" i="1" s="1"/>
  <c r="P916" i="1"/>
  <c r="CR917" i="1"/>
  <c r="DQ917" i="1"/>
  <c r="CX918" i="1"/>
  <c r="H919" i="1"/>
  <c r="I919" i="1" s="1"/>
  <c r="DR916" i="1"/>
  <c r="DS916" i="1" s="1"/>
  <c r="D920" i="1"/>
  <c r="E919" i="1"/>
  <c r="G921" i="1"/>
  <c r="F922" i="1"/>
  <c r="AU308" i="1" l="1"/>
  <c r="AO309" i="1"/>
  <c r="AP309" i="1"/>
  <c r="AQ309" i="1"/>
  <c r="AR309" i="1"/>
  <c r="AS309" i="1"/>
  <c r="BY917" i="1"/>
  <c r="BZ917" i="1" s="1"/>
  <c r="BW918" i="1" a="1"/>
  <c r="BW918" i="1" s="1"/>
  <c r="BX918" i="1" s="1"/>
  <c r="CB915" i="1"/>
  <c r="CK309" i="1"/>
  <c r="AW309" i="1"/>
  <c r="CM304" i="1"/>
  <c r="K919" i="1"/>
  <c r="DP919" i="1"/>
  <c r="CZ918" i="1"/>
  <c r="BC917" i="1"/>
  <c r="BA917" i="1"/>
  <c r="CQ919" i="1"/>
  <c r="V921" i="1"/>
  <c r="N921" i="1"/>
  <c r="AH921" i="1"/>
  <c r="AD921" i="1"/>
  <c r="AJ918" i="1"/>
  <c r="AK918" i="1" s="1"/>
  <c r="AL918" i="1" s="1"/>
  <c r="AF918" i="1"/>
  <c r="AG917" i="1"/>
  <c r="AB917" i="1"/>
  <c r="AC917" i="1" s="1"/>
  <c r="AE917" i="1" s="1"/>
  <c r="CS309" i="1"/>
  <c r="BQ305" i="1"/>
  <c r="BS305" i="1" s="1"/>
  <c r="CY919" i="1"/>
  <c r="CW919" i="1"/>
  <c r="AI916" i="1"/>
  <c r="DA917" i="1"/>
  <c r="DB917" i="1" s="1"/>
  <c r="DC917" i="1" s="1"/>
  <c r="AZ918" i="1"/>
  <c r="BB918" i="1"/>
  <c r="U918" i="1"/>
  <c r="Q916" i="1"/>
  <c r="R916" i="1" s="1"/>
  <c r="S916" i="1" s="1"/>
  <c r="AA915" i="1"/>
  <c r="W922" i="1"/>
  <c r="O922" i="1"/>
  <c r="T920" i="1"/>
  <c r="L920" i="1"/>
  <c r="CP920" i="1"/>
  <c r="M918" i="1"/>
  <c r="P917" i="1"/>
  <c r="X917" i="1"/>
  <c r="CR918" i="1"/>
  <c r="DQ918" i="1"/>
  <c r="CX919" i="1"/>
  <c r="H920" i="1"/>
  <c r="I920" i="1" s="1"/>
  <c r="DR917" i="1"/>
  <c r="DS917" i="1" s="1"/>
  <c r="D921" i="1"/>
  <c r="E920" i="1"/>
  <c r="G922" i="1"/>
  <c r="F923" i="1"/>
  <c r="AT309" i="1" l="1"/>
  <c r="BW919" i="1" a="1"/>
  <c r="BW919" i="1" s="1"/>
  <c r="BX919" i="1" s="1"/>
  <c r="DA919" i="1"/>
  <c r="DB919" i="1" s="1"/>
  <c r="BY918" i="1"/>
  <c r="BZ918" i="1" s="1"/>
  <c r="CB916" i="1"/>
  <c r="CI309" i="1"/>
  <c r="CF305" i="1"/>
  <c r="CJ305" i="1" s="1"/>
  <c r="CE305" i="1"/>
  <c r="CL305" i="1" s="1"/>
  <c r="BT305" i="1"/>
  <c r="CD305" i="1"/>
  <c r="CH305" i="1" s="1"/>
  <c r="K920" i="1"/>
  <c r="DP920" i="1"/>
  <c r="CZ919" i="1"/>
  <c r="CU309" i="1"/>
  <c r="BP309" i="1"/>
  <c r="BC918" i="1"/>
  <c r="BA918" i="1"/>
  <c r="CQ920" i="1"/>
  <c r="V922" i="1"/>
  <c r="N922" i="1"/>
  <c r="AH922" i="1"/>
  <c r="AD922" i="1"/>
  <c r="AJ919" i="1"/>
  <c r="AK919" i="1" s="1"/>
  <c r="AL919" i="1" s="1"/>
  <c r="AF919" i="1"/>
  <c r="AG918" i="1"/>
  <c r="AB918" i="1"/>
  <c r="AC918" i="1" s="1"/>
  <c r="AE918" i="1" s="1"/>
  <c r="BE309" i="1"/>
  <c r="BF309" i="1"/>
  <c r="CT309" i="1"/>
  <c r="BJ309" i="1"/>
  <c r="BH309" i="1"/>
  <c r="BI309" i="1"/>
  <c r="BD309" i="1"/>
  <c r="CY920" i="1"/>
  <c r="CW920" i="1"/>
  <c r="AI917" i="1"/>
  <c r="DA918" i="1"/>
  <c r="DB918" i="1" s="1"/>
  <c r="DC918" i="1" s="1"/>
  <c r="AZ919" i="1"/>
  <c r="BB919" i="1"/>
  <c r="M919" i="1"/>
  <c r="U919" i="1"/>
  <c r="Q917" i="1"/>
  <c r="R917" i="1" s="1"/>
  <c r="S917" i="1" s="1"/>
  <c r="AA916" i="1"/>
  <c r="W923" i="1"/>
  <c r="O923" i="1"/>
  <c r="T921" i="1"/>
  <c r="L921" i="1"/>
  <c r="CP921" i="1"/>
  <c r="P918" i="1"/>
  <c r="X918" i="1"/>
  <c r="Y918" i="1" s="1"/>
  <c r="Z918" i="1" s="1"/>
  <c r="CR919" i="1"/>
  <c r="Y917" i="1"/>
  <c r="Z917" i="1" s="1"/>
  <c r="DQ919" i="1"/>
  <c r="CX920" i="1"/>
  <c r="H921" i="1"/>
  <c r="I921" i="1" s="1"/>
  <c r="DR918" i="1"/>
  <c r="DS918" i="1" s="1"/>
  <c r="E921" i="1"/>
  <c r="D922" i="1"/>
  <c r="G923" i="1"/>
  <c r="F924" i="1"/>
  <c r="AN309" i="1" l="1"/>
  <c r="AU309" i="1" s="1"/>
  <c r="BY919" i="1"/>
  <c r="BZ919" i="1" s="1"/>
  <c r="BW920" i="1" a="1"/>
  <c r="BW920" i="1" s="1"/>
  <c r="BX920" i="1" s="1"/>
  <c r="CB917" i="1"/>
  <c r="CG305" i="1"/>
  <c r="K921" i="1"/>
  <c r="DP921" i="1"/>
  <c r="CZ920" i="1"/>
  <c r="CV309" i="1"/>
  <c r="BC919" i="1"/>
  <c r="BA919" i="1"/>
  <c r="CQ921" i="1"/>
  <c r="V923" i="1"/>
  <c r="N923" i="1"/>
  <c r="AH923" i="1"/>
  <c r="AD923" i="1"/>
  <c r="AJ920" i="1"/>
  <c r="AK920" i="1" s="1"/>
  <c r="AL920" i="1" s="1"/>
  <c r="AF920" i="1"/>
  <c r="AG919" i="1"/>
  <c r="AB919" i="1"/>
  <c r="AC919" i="1" s="1"/>
  <c r="AE919" i="1" s="1"/>
  <c r="AM310" i="1"/>
  <c r="BK309" i="1"/>
  <c r="BG309" i="1"/>
  <c r="CY921" i="1"/>
  <c r="CW921" i="1"/>
  <c r="AI918" i="1"/>
  <c r="DC919" i="1"/>
  <c r="AZ920" i="1"/>
  <c r="AA917" i="1"/>
  <c r="BB920" i="1"/>
  <c r="U920" i="1"/>
  <c r="M920" i="1"/>
  <c r="Q918" i="1"/>
  <c r="R918" i="1" s="1"/>
  <c r="S918" i="1" s="1"/>
  <c r="W924" i="1"/>
  <c r="O924" i="1"/>
  <c r="T922" i="1"/>
  <c r="L922" i="1"/>
  <c r="CP922" i="1"/>
  <c r="P919" i="1"/>
  <c r="X919" i="1"/>
  <c r="Y919" i="1" s="1"/>
  <c r="Z919" i="1" s="1"/>
  <c r="CR920" i="1"/>
  <c r="DQ920" i="1"/>
  <c r="CX921" i="1"/>
  <c r="H922" i="1"/>
  <c r="I922" i="1" s="1"/>
  <c r="DR919" i="1"/>
  <c r="DS919" i="1" s="1"/>
  <c r="D923" i="1"/>
  <c r="E922" i="1"/>
  <c r="G924" i="1"/>
  <c r="F925" i="1"/>
  <c r="AV309" i="1" l="1"/>
  <c r="AR310" i="1"/>
  <c r="AS310" i="1"/>
  <c r="AO310" i="1"/>
  <c r="AP310" i="1"/>
  <c r="AQ310" i="1"/>
  <c r="BY920" i="1"/>
  <c r="BZ920" i="1" s="1"/>
  <c r="DA920" i="1"/>
  <c r="DB920" i="1" s="1"/>
  <c r="DC920" i="1" s="1"/>
  <c r="BW921" i="1" a="1"/>
  <c r="BW921" i="1" s="1"/>
  <c r="BX921" i="1" s="1"/>
  <c r="CB918" i="1"/>
  <c r="CK310" i="1"/>
  <c r="AW310" i="1"/>
  <c r="CM305" i="1"/>
  <c r="K922" i="1"/>
  <c r="DP922" i="1"/>
  <c r="CZ921" i="1"/>
  <c r="BC920" i="1"/>
  <c r="BA920" i="1"/>
  <c r="CQ922" i="1"/>
  <c r="V924" i="1"/>
  <c r="N924" i="1"/>
  <c r="AH924" i="1"/>
  <c r="AD924" i="1"/>
  <c r="AJ921" i="1"/>
  <c r="AK921" i="1" s="1"/>
  <c r="AL921" i="1" s="1"/>
  <c r="AF921" i="1"/>
  <c r="AG920" i="1"/>
  <c r="AB920" i="1"/>
  <c r="AC920" i="1" s="1"/>
  <c r="AE920" i="1" s="1"/>
  <c r="BQ306" i="1"/>
  <c r="BS306" i="1" s="1"/>
  <c r="CS310" i="1"/>
  <c r="CY922" i="1"/>
  <c r="CW922" i="1"/>
  <c r="AI919" i="1"/>
  <c r="AZ921" i="1"/>
  <c r="BB921" i="1"/>
  <c r="M921" i="1"/>
  <c r="U921" i="1"/>
  <c r="Q919" i="1"/>
  <c r="R919" i="1" s="1"/>
  <c r="S919" i="1" s="1"/>
  <c r="AA918" i="1"/>
  <c r="W925" i="1"/>
  <c r="O925" i="1"/>
  <c r="T923" i="1"/>
  <c r="L923" i="1"/>
  <c r="CP923" i="1"/>
  <c r="X920" i="1"/>
  <c r="Y920" i="1" s="1"/>
  <c r="Z920" i="1" s="1"/>
  <c r="P920" i="1"/>
  <c r="DQ921" i="1"/>
  <c r="CR921" i="1"/>
  <c r="CX922" i="1"/>
  <c r="H923" i="1"/>
  <c r="I923" i="1" s="1"/>
  <c r="DR920" i="1"/>
  <c r="DS920" i="1" s="1"/>
  <c r="D924" i="1"/>
  <c r="E923" i="1"/>
  <c r="G925" i="1"/>
  <c r="F926" i="1"/>
  <c r="AT310" i="1" l="1"/>
  <c r="BY921" i="1"/>
  <c r="BZ921" i="1" s="1"/>
  <c r="BW922" i="1" a="1"/>
  <c r="BW922" i="1" s="1"/>
  <c r="BX922" i="1" s="1"/>
  <c r="CB919" i="1"/>
  <c r="CF306" i="1"/>
  <c r="CJ306" i="1" s="1"/>
  <c r="CE306" i="1"/>
  <c r="CL306" i="1" s="1"/>
  <c r="CI310" i="1"/>
  <c r="BT306" i="1"/>
  <c r="CD306" i="1"/>
  <c r="CH306" i="1" s="1"/>
  <c r="K923" i="1"/>
  <c r="DP923" i="1"/>
  <c r="CZ922" i="1"/>
  <c r="BH310" i="1"/>
  <c r="BP310" i="1"/>
  <c r="BC921" i="1"/>
  <c r="BA921" i="1"/>
  <c r="CQ923" i="1"/>
  <c r="V925" i="1"/>
  <c r="N925" i="1"/>
  <c r="AH925" i="1"/>
  <c r="AD925" i="1"/>
  <c r="AJ922" i="1"/>
  <c r="AK922" i="1" s="1"/>
  <c r="AL922" i="1" s="1"/>
  <c r="AF922" i="1"/>
  <c r="AG921" i="1"/>
  <c r="AB921" i="1"/>
  <c r="AC921" i="1" s="1"/>
  <c r="AE921" i="1" s="1"/>
  <c r="BI310" i="1"/>
  <c r="BE310" i="1"/>
  <c r="CT310" i="1"/>
  <c r="BF310" i="1"/>
  <c r="BJ310" i="1"/>
  <c r="BD310" i="1"/>
  <c r="CU310" i="1"/>
  <c r="CY923" i="1"/>
  <c r="CW923" i="1"/>
  <c r="AI920" i="1"/>
  <c r="DA921" i="1"/>
  <c r="DB921" i="1" s="1"/>
  <c r="DC921" i="1" s="1"/>
  <c r="AZ922" i="1"/>
  <c r="U922" i="1"/>
  <c r="M922" i="1"/>
  <c r="BB922" i="1"/>
  <c r="Q920" i="1"/>
  <c r="R920" i="1" s="1"/>
  <c r="S920" i="1" s="1"/>
  <c r="AA919" i="1"/>
  <c r="W926" i="1"/>
  <c r="O926" i="1"/>
  <c r="T924" i="1"/>
  <c r="L924" i="1"/>
  <c r="CP924" i="1"/>
  <c r="X921" i="1"/>
  <c r="Y921" i="1" s="1"/>
  <c r="Z921" i="1" s="1"/>
  <c r="P921" i="1"/>
  <c r="DQ922" i="1"/>
  <c r="CR922" i="1"/>
  <c r="CX923" i="1"/>
  <c r="H924" i="1"/>
  <c r="I924" i="1" s="1"/>
  <c r="DR921" i="1"/>
  <c r="DS921" i="1" s="1"/>
  <c r="E924" i="1"/>
  <c r="D925" i="1"/>
  <c r="G926" i="1"/>
  <c r="F927" i="1"/>
  <c r="AN310" i="1" l="1"/>
  <c r="AU310" i="1" s="1"/>
  <c r="BY922" i="1"/>
  <c r="BZ922" i="1" s="1"/>
  <c r="BW923" i="1" a="1"/>
  <c r="BW923" i="1" s="1"/>
  <c r="BX923" i="1" s="1"/>
  <c r="CB920" i="1"/>
  <c r="CG306" i="1"/>
  <c r="CM306" i="1" s="1"/>
  <c r="K924" i="1"/>
  <c r="DP924" i="1"/>
  <c r="CZ923" i="1"/>
  <c r="BC922" i="1"/>
  <c r="BA922" i="1"/>
  <c r="CQ924" i="1"/>
  <c r="V926" i="1"/>
  <c r="N926" i="1"/>
  <c r="AH926" i="1"/>
  <c r="AD926" i="1"/>
  <c r="AJ923" i="1"/>
  <c r="AK923" i="1" s="1"/>
  <c r="AL923" i="1" s="1"/>
  <c r="AF923" i="1"/>
  <c r="AG922" i="1"/>
  <c r="AB922" i="1"/>
  <c r="AC922" i="1" s="1"/>
  <c r="AE922" i="1" s="1"/>
  <c r="CV310" i="1"/>
  <c r="AM311" i="1"/>
  <c r="BK310" i="1"/>
  <c r="BG310" i="1"/>
  <c r="CY924" i="1"/>
  <c r="CW924" i="1"/>
  <c r="AI921" i="1"/>
  <c r="DA922" i="1"/>
  <c r="DB922" i="1" s="1"/>
  <c r="DC922" i="1" s="1"/>
  <c r="AZ923" i="1"/>
  <c r="M923" i="1"/>
  <c r="BB923" i="1"/>
  <c r="U923" i="1"/>
  <c r="Q921" i="1"/>
  <c r="R921" i="1" s="1"/>
  <c r="S921" i="1" s="1"/>
  <c r="AA920" i="1"/>
  <c r="W927" i="1"/>
  <c r="O927" i="1"/>
  <c r="T925" i="1"/>
  <c r="L925" i="1"/>
  <c r="CP925" i="1"/>
  <c r="X922" i="1"/>
  <c r="Y922" i="1" s="1"/>
  <c r="Z922" i="1" s="1"/>
  <c r="P922" i="1"/>
  <c r="CR923" i="1"/>
  <c r="DQ923" i="1"/>
  <c r="CX924" i="1"/>
  <c r="H925" i="1"/>
  <c r="I925" i="1" s="1"/>
  <c r="DR922" i="1"/>
  <c r="DS922" i="1" s="1"/>
  <c r="E925" i="1"/>
  <c r="D926" i="1"/>
  <c r="G927" i="1"/>
  <c r="F928" i="1"/>
  <c r="AV310" i="1" l="1"/>
  <c r="AO311" i="1"/>
  <c r="BE311" i="1" s="1"/>
  <c r="AP311" i="1"/>
  <c r="AR311" i="1"/>
  <c r="AS311" i="1"/>
  <c r="AQ311" i="1"/>
  <c r="CC920" i="1"/>
  <c r="CC921" i="1" s="1"/>
  <c r="CC922" i="1" s="1"/>
  <c r="CC923" i="1" s="1"/>
  <c r="CC924" i="1" s="1"/>
  <c r="CC925" i="1" s="1"/>
  <c r="CC926" i="1" s="1"/>
  <c r="CC927" i="1" s="1"/>
  <c r="BY923" i="1"/>
  <c r="BZ923" i="1" s="1"/>
  <c r="BW924" i="1" a="1"/>
  <c r="BW924" i="1" s="1"/>
  <c r="BX924" i="1" s="1"/>
  <c r="DA924" i="1"/>
  <c r="DB924" i="1" s="1"/>
  <c r="CB921" i="1"/>
  <c r="CK311" i="1"/>
  <c r="AW311" i="1"/>
  <c r="K925" i="1"/>
  <c r="DP925" i="1"/>
  <c r="CZ924" i="1"/>
  <c r="BC923" i="1"/>
  <c r="BA923" i="1"/>
  <c r="CQ925" i="1"/>
  <c r="V927" i="1"/>
  <c r="N927" i="1"/>
  <c r="AH927" i="1"/>
  <c r="AD927" i="1"/>
  <c r="AJ924" i="1"/>
  <c r="AK924" i="1" s="1"/>
  <c r="AL924" i="1" s="1"/>
  <c r="AF924" i="1"/>
  <c r="AG923" i="1"/>
  <c r="AB923" i="1"/>
  <c r="AC923" i="1" s="1"/>
  <c r="AE923" i="1" s="1"/>
  <c r="BQ307" i="1"/>
  <c r="BS307" i="1" s="1"/>
  <c r="CS311" i="1"/>
  <c r="CY925" i="1"/>
  <c r="CW925" i="1"/>
  <c r="AI922" i="1"/>
  <c r="DA923" i="1"/>
  <c r="DB923" i="1" s="1"/>
  <c r="DC923" i="1" s="1"/>
  <c r="AZ924" i="1"/>
  <c r="M924" i="1"/>
  <c r="X923" i="1"/>
  <c r="Y923" i="1" s="1"/>
  <c r="Z923" i="1" s="1"/>
  <c r="U924" i="1"/>
  <c r="BB924" i="1"/>
  <c r="Q922" i="1"/>
  <c r="R922" i="1" s="1"/>
  <c r="S922" i="1" s="1"/>
  <c r="AA921" i="1"/>
  <c r="W928" i="1"/>
  <c r="O928" i="1"/>
  <c r="T926" i="1"/>
  <c r="L926" i="1"/>
  <c r="CP926" i="1"/>
  <c r="CR924" i="1"/>
  <c r="P923" i="1"/>
  <c r="DQ924" i="1"/>
  <c r="CX925" i="1"/>
  <c r="H926" i="1"/>
  <c r="I926" i="1" s="1"/>
  <c r="DR923" i="1"/>
  <c r="DS923" i="1" s="1"/>
  <c r="D927" i="1"/>
  <c r="E926" i="1"/>
  <c r="G928" i="1"/>
  <c r="F929" i="1"/>
  <c r="AT311" i="1" l="1"/>
  <c r="CC928" i="1"/>
  <c r="BY924" i="1"/>
  <c r="BZ924" i="1" s="1"/>
  <c r="BW925" i="1" a="1"/>
  <c r="BW925" i="1" s="1"/>
  <c r="BX925" i="1" s="1"/>
  <c r="CB922" i="1"/>
  <c r="CF307" i="1"/>
  <c r="CJ307" i="1" s="1"/>
  <c r="CE307" i="1"/>
  <c r="CL307" i="1" s="1"/>
  <c r="CI311" i="1"/>
  <c r="BT307" i="1"/>
  <c r="CD307" i="1"/>
  <c r="CH307" i="1" s="1"/>
  <c r="K926" i="1"/>
  <c r="DP926" i="1"/>
  <c r="CZ925" i="1"/>
  <c r="BJ311" i="1"/>
  <c r="BP311" i="1"/>
  <c r="BC924" i="1"/>
  <c r="BA924" i="1"/>
  <c r="CQ926" i="1"/>
  <c r="V928" i="1"/>
  <c r="N928" i="1"/>
  <c r="AH928" i="1"/>
  <c r="AD928" i="1"/>
  <c r="AJ925" i="1"/>
  <c r="AK925" i="1" s="1"/>
  <c r="AL925" i="1" s="1"/>
  <c r="AF925" i="1"/>
  <c r="AG924" i="1"/>
  <c r="AB924" i="1"/>
  <c r="AC924" i="1" s="1"/>
  <c r="AE924" i="1" s="1"/>
  <c r="CU311" i="1"/>
  <c r="BF311" i="1"/>
  <c r="BD311" i="1"/>
  <c r="CT311" i="1"/>
  <c r="BH311" i="1"/>
  <c r="BI311" i="1"/>
  <c r="CY926" i="1"/>
  <c r="CW926" i="1"/>
  <c r="AI923" i="1"/>
  <c r="DC924" i="1"/>
  <c r="AZ925" i="1"/>
  <c r="BB925" i="1"/>
  <c r="P924" i="1"/>
  <c r="U925" i="1"/>
  <c r="M925" i="1"/>
  <c r="Q923" i="1"/>
  <c r="R923" i="1" s="1"/>
  <c r="S923" i="1" s="1"/>
  <c r="AA922" i="1"/>
  <c r="W929" i="1"/>
  <c r="O929" i="1"/>
  <c r="T927" i="1"/>
  <c r="L927" i="1"/>
  <c r="CP927" i="1"/>
  <c r="X924" i="1"/>
  <c r="DQ925" i="1"/>
  <c r="CR925" i="1"/>
  <c r="CX926" i="1"/>
  <c r="H927" i="1"/>
  <c r="I927" i="1" s="1"/>
  <c r="DR924" i="1"/>
  <c r="DS924" i="1" s="1"/>
  <c r="E927" i="1"/>
  <c r="D928" i="1"/>
  <c r="G929" i="1"/>
  <c r="F930" i="1"/>
  <c r="AN311" i="1" l="1"/>
  <c r="AV311" i="1" s="1"/>
  <c r="CC929" i="1"/>
  <c r="BY925" i="1"/>
  <c r="BZ925" i="1" s="1"/>
  <c r="BW926" i="1" a="1"/>
  <c r="BW926" i="1" s="1"/>
  <c r="BX926" i="1" s="1"/>
  <c r="CB923" i="1"/>
  <c r="CG307" i="1"/>
  <c r="CM307" i="1" s="1"/>
  <c r="K927" i="1"/>
  <c r="DP927" i="1"/>
  <c r="CZ926" i="1"/>
  <c r="BC925" i="1"/>
  <c r="BA925" i="1"/>
  <c r="CQ927" i="1"/>
  <c r="V929" i="1"/>
  <c r="N929" i="1"/>
  <c r="AH929" i="1"/>
  <c r="AD929" i="1"/>
  <c r="AJ926" i="1"/>
  <c r="AK926" i="1" s="1"/>
  <c r="AL926" i="1" s="1"/>
  <c r="AF926" i="1"/>
  <c r="AG925" i="1"/>
  <c r="AB925" i="1"/>
  <c r="AC925" i="1" s="1"/>
  <c r="AE925" i="1" s="1"/>
  <c r="CV311" i="1"/>
  <c r="BG311" i="1"/>
  <c r="BK311" i="1"/>
  <c r="AM312" i="1"/>
  <c r="CY927" i="1"/>
  <c r="CW927" i="1"/>
  <c r="AI924" i="1"/>
  <c r="DA925" i="1"/>
  <c r="DB925" i="1" s="1"/>
  <c r="DC925" i="1" s="1"/>
  <c r="AZ926" i="1"/>
  <c r="U926" i="1"/>
  <c r="Q924" i="1"/>
  <c r="R924" i="1" s="1"/>
  <c r="S924" i="1" s="1"/>
  <c r="BB926" i="1"/>
  <c r="M926" i="1"/>
  <c r="AA923" i="1"/>
  <c r="W930" i="1"/>
  <c r="O930" i="1"/>
  <c r="T928" i="1"/>
  <c r="L928" i="1"/>
  <c r="CP928" i="1"/>
  <c r="Y924" i="1"/>
  <c r="Z924" i="1" s="1"/>
  <c r="P925" i="1"/>
  <c r="X925" i="1"/>
  <c r="DQ926" i="1"/>
  <c r="CR926" i="1"/>
  <c r="CX927" i="1"/>
  <c r="H928" i="1"/>
  <c r="I928" i="1" s="1"/>
  <c r="DR925" i="1"/>
  <c r="DS925" i="1" s="1"/>
  <c r="E928" i="1"/>
  <c r="D929" i="1"/>
  <c r="G930" i="1"/>
  <c r="F931" i="1"/>
  <c r="AU311" i="1" l="1"/>
  <c r="CC930" i="1"/>
  <c r="AP312" i="1"/>
  <c r="AQ312" i="1"/>
  <c r="AR312" i="1"/>
  <c r="AS312" i="1"/>
  <c r="AO312" i="1"/>
  <c r="BY926" i="1"/>
  <c r="BZ926" i="1" s="1"/>
  <c r="DA926" i="1"/>
  <c r="DB926" i="1" s="1"/>
  <c r="DC926" i="1" s="1"/>
  <c r="BW927" i="1" a="1"/>
  <c r="BW927" i="1" s="1"/>
  <c r="BX927" i="1" s="1"/>
  <c r="CB924" i="1"/>
  <c r="CK312" i="1"/>
  <c r="AW312" i="1"/>
  <c r="K928" i="1"/>
  <c r="DP928" i="1"/>
  <c r="CZ927" i="1"/>
  <c r="BC926" i="1"/>
  <c r="BA926" i="1"/>
  <c r="CQ928" i="1"/>
  <c r="V930" i="1"/>
  <c r="N930" i="1"/>
  <c r="AH930" i="1"/>
  <c r="AD930" i="1"/>
  <c r="AJ927" i="1"/>
  <c r="AK927" i="1" s="1"/>
  <c r="AL927" i="1" s="1"/>
  <c r="AF927" i="1"/>
  <c r="AG926" i="1"/>
  <c r="AB926" i="1"/>
  <c r="AC926" i="1" s="1"/>
  <c r="AE926" i="1" s="1"/>
  <c r="BQ308" i="1"/>
  <c r="BS308" i="1" s="1"/>
  <c r="CS312" i="1"/>
  <c r="CY928" i="1"/>
  <c r="CW928" i="1"/>
  <c r="AI925" i="1"/>
  <c r="AZ927" i="1"/>
  <c r="AA924" i="1"/>
  <c r="BB927" i="1"/>
  <c r="M927" i="1"/>
  <c r="U927" i="1"/>
  <c r="Q925" i="1"/>
  <c r="R925" i="1" s="1"/>
  <c r="S925" i="1" s="1"/>
  <c r="W931" i="1"/>
  <c r="O931" i="1"/>
  <c r="T929" i="1"/>
  <c r="L929" i="1"/>
  <c r="CP929" i="1"/>
  <c r="P926" i="1"/>
  <c r="X926" i="1"/>
  <c r="Y926" i="1" s="1"/>
  <c r="Z926" i="1" s="1"/>
  <c r="Y925" i="1"/>
  <c r="Z925" i="1" s="1"/>
  <c r="CR927" i="1"/>
  <c r="DQ927" i="1"/>
  <c r="CX928" i="1"/>
  <c r="H929" i="1"/>
  <c r="I929" i="1" s="1"/>
  <c r="DR926" i="1"/>
  <c r="DS926" i="1" s="1"/>
  <c r="E929" i="1"/>
  <c r="D930" i="1"/>
  <c r="G931" i="1"/>
  <c r="F932" i="1"/>
  <c r="AT312" i="1" l="1"/>
  <c r="CC931" i="1"/>
  <c r="BY927" i="1"/>
  <c r="BZ927" i="1" s="1"/>
  <c r="BW928" i="1" a="1"/>
  <c r="BW928" i="1" s="1"/>
  <c r="BX928" i="1" s="1"/>
  <c r="CB925" i="1"/>
  <c r="CF308" i="1"/>
  <c r="CJ308" i="1" s="1"/>
  <c r="CE308" i="1"/>
  <c r="CL308" i="1" s="1"/>
  <c r="CI312" i="1"/>
  <c r="BT308" i="1"/>
  <c r="CD308" i="1"/>
  <c r="CH308" i="1" s="1"/>
  <c r="K929" i="1"/>
  <c r="DP929" i="1"/>
  <c r="CZ928" i="1"/>
  <c r="BH312" i="1"/>
  <c r="BP312" i="1"/>
  <c r="BC927" i="1"/>
  <c r="BA927" i="1"/>
  <c r="CQ929" i="1"/>
  <c r="V931" i="1"/>
  <c r="N931" i="1"/>
  <c r="AH931" i="1"/>
  <c r="AD931" i="1"/>
  <c r="DA928" i="1"/>
  <c r="DB928" i="1" s="1"/>
  <c r="AJ928" i="1"/>
  <c r="AK928" i="1" s="1"/>
  <c r="AL928" i="1" s="1"/>
  <c r="AF928" i="1"/>
  <c r="AG927" i="1"/>
  <c r="AB927" i="1"/>
  <c r="AC927" i="1" s="1"/>
  <c r="AE927" i="1" s="1"/>
  <c r="BE312" i="1"/>
  <c r="BD312" i="1"/>
  <c r="BF312" i="1"/>
  <c r="BJ312" i="1"/>
  <c r="CT312" i="1"/>
  <c r="CU312" i="1"/>
  <c r="BI312" i="1"/>
  <c r="CY929" i="1"/>
  <c r="CW929" i="1"/>
  <c r="AI926" i="1"/>
  <c r="DA927" i="1"/>
  <c r="DB927" i="1" s="1"/>
  <c r="DC927" i="1" s="1"/>
  <c r="AZ928" i="1"/>
  <c r="AA925" i="1"/>
  <c r="U928" i="1"/>
  <c r="BB928" i="1"/>
  <c r="M928" i="1"/>
  <c r="Q926" i="1"/>
  <c r="R926" i="1" s="1"/>
  <c r="S926" i="1" s="1"/>
  <c r="W932" i="1"/>
  <c r="O932" i="1"/>
  <c r="T930" i="1"/>
  <c r="L930" i="1"/>
  <c r="CP930" i="1"/>
  <c r="X927" i="1"/>
  <c r="Y927" i="1" s="1"/>
  <c r="Z927" i="1" s="1"/>
  <c r="P927" i="1"/>
  <c r="DQ928" i="1"/>
  <c r="CR928" i="1"/>
  <c r="CX929" i="1"/>
  <c r="H930" i="1"/>
  <c r="I930" i="1" s="1"/>
  <c r="DR927" i="1"/>
  <c r="DS927" i="1" s="1"/>
  <c r="E930" i="1"/>
  <c r="D931" i="1"/>
  <c r="G932" i="1"/>
  <c r="F933" i="1"/>
  <c r="AN312" i="1" l="1"/>
  <c r="AV312" i="1" s="1"/>
  <c r="BY928" i="1"/>
  <c r="BZ928" i="1" s="1"/>
  <c r="BW929" i="1" a="1"/>
  <c r="BW929" i="1" s="1"/>
  <c r="BX929" i="1" s="1"/>
  <c r="CB926" i="1"/>
  <c r="CG308" i="1"/>
  <c r="CM308" i="1" s="1"/>
  <c r="K930" i="1"/>
  <c r="DP930" i="1"/>
  <c r="CZ929" i="1"/>
  <c r="BC928" i="1"/>
  <c r="BA928" i="1"/>
  <c r="CQ930" i="1"/>
  <c r="V932" i="1"/>
  <c r="N932" i="1"/>
  <c r="AH932" i="1"/>
  <c r="AD932" i="1"/>
  <c r="AJ929" i="1"/>
  <c r="AK929" i="1" s="1"/>
  <c r="AL929" i="1" s="1"/>
  <c r="AF929" i="1"/>
  <c r="AG928" i="1"/>
  <c r="AB928" i="1"/>
  <c r="AC928" i="1" s="1"/>
  <c r="AE928" i="1" s="1"/>
  <c r="AM313" i="1"/>
  <c r="CV312" i="1"/>
  <c r="BG312" i="1"/>
  <c r="BK312" i="1"/>
  <c r="CY930" i="1"/>
  <c r="CW930" i="1"/>
  <c r="AI927" i="1"/>
  <c r="DC928" i="1"/>
  <c r="AZ929" i="1"/>
  <c r="BB929" i="1"/>
  <c r="M929" i="1"/>
  <c r="U929" i="1"/>
  <c r="Q927" i="1"/>
  <c r="R927" i="1" s="1"/>
  <c r="S927" i="1" s="1"/>
  <c r="AA926" i="1"/>
  <c r="W933" i="1"/>
  <c r="O933" i="1"/>
  <c r="T931" i="1"/>
  <c r="L931" i="1"/>
  <c r="CP931" i="1"/>
  <c r="X928" i="1"/>
  <c r="Y928" i="1" s="1"/>
  <c r="Z928" i="1" s="1"/>
  <c r="P928" i="1"/>
  <c r="CR929" i="1"/>
  <c r="DQ929" i="1"/>
  <c r="CX930" i="1"/>
  <c r="H931" i="1"/>
  <c r="I931" i="1" s="1"/>
  <c r="DR928" i="1"/>
  <c r="DS928" i="1" s="1"/>
  <c r="E931" i="1"/>
  <c r="D932" i="1"/>
  <c r="G933" i="1"/>
  <c r="F934" i="1"/>
  <c r="AU312" i="1" l="1"/>
  <c r="AS313" i="1"/>
  <c r="AP313" i="1"/>
  <c r="AQ313" i="1"/>
  <c r="AO313" i="1"/>
  <c r="AR313" i="1"/>
  <c r="BY929" i="1"/>
  <c r="BZ929" i="1" s="1"/>
  <c r="BW930" i="1" a="1"/>
  <c r="BW930" i="1" s="1"/>
  <c r="BX930" i="1" s="1"/>
  <c r="CB927" i="1"/>
  <c r="CK313" i="1"/>
  <c r="AW313" i="1"/>
  <c r="K931" i="1"/>
  <c r="DP931" i="1"/>
  <c r="CZ930" i="1"/>
  <c r="BC929" i="1"/>
  <c r="BA929" i="1"/>
  <c r="CQ931" i="1"/>
  <c r="V933" i="1"/>
  <c r="N933" i="1"/>
  <c r="AH933" i="1"/>
  <c r="AD933" i="1"/>
  <c r="AJ930" i="1"/>
  <c r="AK930" i="1" s="1"/>
  <c r="AL930" i="1" s="1"/>
  <c r="AF930" i="1"/>
  <c r="AG929" i="1"/>
  <c r="AB929" i="1"/>
  <c r="AC929" i="1" s="1"/>
  <c r="AE929" i="1" s="1"/>
  <c r="BQ309" i="1"/>
  <c r="BS309" i="1" s="1"/>
  <c r="CS313" i="1"/>
  <c r="CY931" i="1"/>
  <c r="CW931" i="1"/>
  <c r="AI928" i="1"/>
  <c r="DA929" i="1"/>
  <c r="DB929" i="1" s="1"/>
  <c r="DC929" i="1" s="1"/>
  <c r="AZ930" i="1"/>
  <c r="BB930" i="1"/>
  <c r="M930" i="1"/>
  <c r="U930" i="1"/>
  <c r="Q928" i="1"/>
  <c r="R928" i="1" s="1"/>
  <c r="S928" i="1" s="1"/>
  <c r="AA927" i="1"/>
  <c r="W934" i="1"/>
  <c r="O934" i="1"/>
  <c r="T932" i="1"/>
  <c r="L932" i="1"/>
  <c r="X929" i="1"/>
  <c r="Y929" i="1" s="1"/>
  <c r="Z929" i="1" s="1"/>
  <c r="CP932" i="1"/>
  <c r="P929" i="1"/>
  <c r="CR930" i="1"/>
  <c r="DQ930" i="1"/>
  <c r="CX931" i="1"/>
  <c r="H932" i="1"/>
  <c r="I932" i="1" s="1"/>
  <c r="DR929" i="1"/>
  <c r="DS929" i="1" s="1"/>
  <c r="E932" i="1"/>
  <c r="D933" i="1"/>
  <c r="G934" i="1"/>
  <c r="F935" i="1"/>
  <c r="AT313" i="1" l="1"/>
  <c r="BD313" i="1"/>
  <c r="BY930" i="1"/>
  <c r="BZ930" i="1" s="1"/>
  <c r="BW931" i="1" a="1"/>
  <c r="BW931" i="1" s="1"/>
  <c r="BX931" i="1" s="1"/>
  <c r="DA930" i="1"/>
  <c r="DB930" i="1" s="1"/>
  <c r="DC930" i="1" s="1"/>
  <c r="CB928" i="1"/>
  <c r="CF309" i="1"/>
  <c r="CJ309" i="1" s="1"/>
  <c r="CE309" i="1"/>
  <c r="CL309" i="1" s="1"/>
  <c r="CI313" i="1"/>
  <c r="BT309" i="1"/>
  <c r="CD309" i="1"/>
  <c r="CH309" i="1" s="1"/>
  <c r="K932" i="1"/>
  <c r="DP932" i="1"/>
  <c r="CZ931" i="1"/>
  <c r="BJ313" i="1"/>
  <c r="BP313" i="1"/>
  <c r="CQ932" i="1"/>
  <c r="BC930" i="1"/>
  <c r="BA930" i="1"/>
  <c r="V934" i="1"/>
  <c r="N934" i="1"/>
  <c r="AH934" i="1"/>
  <c r="AD934" i="1"/>
  <c r="AJ931" i="1"/>
  <c r="AK931" i="1" s="1"/>
  <c r="AL931" i="1" s="1"/>
  <c r="AF931" i="1"/>
  <c r="AG930" i="1"/>
  <c r="AB930" i="1"/>
  <c r="AC930" i="1" s="1"/>
  <c r="AE930" i="1" s="1"/>
  <c r="BI313" i="1"/>
  <c r="BF313" i="1"/>
  <c r="BH313" i="1"/>
  <c r="BE313" i="1"/>
  <c r="CU313" i="1"/>
  <c r="CT313" i="1"/>
  <c r="CY932" i="1"/>
  <c r="CW932" i="1"/>
  <c r="AI929" i="1"/>
  <c r="AZ931" i="1"/>
  <c r="BB931" i="1"/>
  <c r="U931" i="1"/>
  <c r="Q929" i="1"/>
  <c r="R929" i="1" s="1"/>
  <c r="S929" i="1" s="1"/>
  <c r="AA928" i="1"/>
  <c r="W935" i="1"/>
  <c r="O935" i="1"/>
  <c r="T933" i="1"/>
  <c r="L933" i="1"/>
  <c r="CP933" i="1"/>
  <c r="X930" i="1"/>
  <c r="M931" i="1"/>
  <c r="P930" i="1"/>
  <c r="CR931" i="1"/>
  <c r="DQ931" i="1"/>
  <c r="CX932" i="1"/>
  <c r="H933" i="1"/>
  <c r="I933" i="1" s="1"/>
  <c r="DR930" i="1"/>
  <c r="DS930" i="1" s="1"/>
  <c r="D934" i="1"/>
  <c r="E933" i="1"/>
  <c r="G935" i="1"/>
  <c r="F936" i="1"/>
  <c r="AN313" i="1" l="1"/>
  <c r="AV313" i="1" s="1"/>
  <c r="BY931" i="1"/>
  <c r="BZ931" i="1" s="1"/>
  <c r="BW932" i="1" a="1"/>
  <c r="BW932" i="1" s="1"/>
  <c r="BX932" i="1" s="1"/>
  <c r="CB929" i="1"/>
  <c r="CG309" i="1"/>
  <c r="CM309" i="1" s="1"/>
  <c r="K933" i="1"/>
  <c r="DP933" i="1"/>
  <c r="CZ932" i="1"/>
  <c r="BC931" i="1"/>
  <c r="BA931" i="1"/>
  <c r="CQ933" i="1"/>
  <c r="V935" i="1"/>
  <c r="N935" i="1"/>
  <c r="AH935" i="1"/>
  <c r="AD935" i="1"/>
  <c r="AJ932" i="1"/>
  <c r="AK932" i="1" s="1"/>
  <c r="AL932" i="1" s="1"/>
  <c r="AF932" i="1"/>
  <c r="AG931" i="1"/>
  <c r="AB931" i="1"/>
  <c r="AC931" i="1" s="1"/>
  <c r="AE931" i="1" s="1"/>
  <c r="CV313" i="1"/>
  <c r="BK313" i="1"/>
  <c r="AM314" i="1"/>
  <c r="BG313" i="1"/>
  <c r="CY933" i="1"/>
  <c r="CW933" i="1"/>
  <c r="AI930" i="1"/>
  <c r="DA931" i="1"/>
  <c r="DB931" i="1" s="1"/>
  <c r="DC931" i="1" s="1"/>
  <c r="AZ932" i="1"/>
  <c r="M932" i="1"/>
  <c r="U932" i="1"/>
  <c r="BB932" i="1"/>
  <c r="Q930" i="1"/>
  <c r="R930" i="1" s="1"/>
  <c r="S930" i="1" s="1"/>
  <c r="AA929" i="1"/>
  <c r="W936" i="1"/>
  <c r="O936" i="1"/>
  <c r="T934" i="1"/>
  <c r="L934" i="1"/>
  <c r="Y930" i="1"/>
  <c r="Z930" i="1" s="1"/>
  <c r="CP934" i="1"/>
  <c r="P931" i="1"/>
  <c r="X931" i="1"/>
  <c r="Y931" i="1" s="1"/>
  <c r="Z931" i="1" s="1"/>
  <c r="DQ932" i="1"/>
  <c r="CR932" i="1"/>
  <c r="CX933" i="1"/>
  <c r="H934" i="1"/>
  <c r="I934" i="1" s="1"/>
  <c r="DR931" i="1"/>
  <c r="DS931" i="1" s="1"/>
  <c r="E934" i="1"/>
  <c r="D935" i="1"/>
  <c r="G936" i="1"/>
  <c r="F937" i="1"/>
  <c r="AU313" i="1" l="1"/>
  <c r="AO314" i="1"/>
  <c r="CT314" i="1" s="1"/>
  <c r="AP314" i="1"/>
  <c r="AQ314" i="1"/>
  <c r="AS314" i="1"/>
  <c r="AR314" i="1"/>
  <c r="BY932" i="1"/>
  <c r="BZ932" i="1" s="1"/>
  <c r="DA932" i="1"/>
  <c r="DB932" i="1" s="1"/>
  <c r="DC932" i="1" s="1"/>
  <c r="BW933" i="1" a="1"/>
  <c r="BW933" i="1" s="1"/>
  <c r="BX933" i="1" s="1"/>
  <c r="CB930" i="1"/>
  <c r="CK314" i="1"/>
  <c r="AW314" i="1"/>
  <c r="K934" i="1"/>
  <c r="DP934" i="1"/>
  <c r="CZ933" i="1"/>
  <c r="BC932" i="1"/>
  <c r="BA932" i="1"/>
  <c r="CQ934" i="1"/>
  <c r="V936" i="1"/>
  <c r="N936" i="1"/>
  <c r="AH936" i="1"/>
  <c r="AD936" i="1"/>
  <c r="AJ933" i="1"/>
  <c r="AK933" i="1" s="1"/>
  <c r="AL933" i="1" s="1"/>
  <c r="AF933" i="1"/>
  <c r="AG932" i="1"/>
  <c r="AB932" i="1"/>
  <c r="AC932" i="1" s="1"/>
  <c r="AE932" i="1" s="1"/>
  <c r="BQ310" i="1"/>
  <c r="BS310" i="1" s="1"/>
  <c r="CS314" i="1"/>
  <c r="CY934" i="1"/>
  <c r="CW934" i="1"/>
  <c r="AI931" i="1"/>
  <c r="AZ933" i="1"/>
  <c r="BB933" i="1"/>
  <c r="M933" i="1"/>
  <c r="U933" i="1"/>
  <c r="Q931" i="1"/>
  <c r="R931" i="1" s="1"/>
  <c r="S931" i="1" s="1"/>
  <c r="AA930" i="1"/>
  <c r="W937" i="1"/>
  <c r="O937" i="1"/>
  <c r="T935" i="1"/>
  <c r="L935" i="1"/>
  <c r="CP935" i="1"/>
  <c r="P932" i="1"/>
  <c r="X932" i="1"/>
  <c r="CR933" i="1"/>
  <c r="DQ933" i="1"/>
  <c r="CX934" i="1"/>
  <c r="H935" i="1"/>
  <c r="I935" i="1" s="1"/>
  <c r="DR932" i="1"/>
  <c r="DS932" i="1" s="1"/>
  <c r="E935" i="1"/>
  <c r="D936" i="1"/>
  <c r="G937" i="1"/>
  <c r="F938" i="1"/>
  <c r="AT314" i="1" l="1"/>
  <c r="BY933" i="1"/>
  <c r="BZ933" i="1" s="1"/>
  <c r="DA933" i="1"/>
  <c r="DB933" i="1" s="1"/>
  <c r="DC933" i="1" s="1"/>
  <c r="BW934" i="1" a="1"/>
  <c r="BW934" i="1" s="1"/>
  <c r="BX934" i="1" s="1"/>
  <c r="CB931" i="1"/>
  <c r="CF310" i="1"/>
  <c r="CJ310" i="1" s="1"/>
  <c r="CE310" i="1"/>
  <c r="CL310" i="1" s="1"/>
  <c r="BI314" i="1"/>
  <c r="CI314" i="1"/>
  <c r="BT310" i="1"/>
  <c r="CD310" i="1"/>
  <c r="CH310" i="1" s="1"/>
  <c r="K935" i="1"/>
  <c r="DP935" i="1"/>
  <c r="CZ934" i="1"/>
  <c r="BJ314" i="1"/>
  <c r="BP314" i="1"/>
  <c r="BC933" i="1"/>
  <c r="BA933" i="1"/>
  <c r="CQ935" i="1"/>
  <c r="V937" i="1"/>
  <c r="N937" i="1"/>
  <c r="AH937" i="1"/>
  <c r="AD937" i="1"/>
  <c r="AJ934" i="1"/>
  <c r="AK934" i="1" s="1"/>
  <c r="AL934" i="1" s="1"/>
  <c r="AF934" i="1"/>
  <c r="AG933" i="1"/>
  <c r="AB933" i="1"/>
  <c r="AC933" i="1" s="1"/>
  <c r="AE933" i="1" s="1"/>
  <c r="BH314" i="1"/>
  <c r="CU314" i="1"/>
  <c r="CV314" i="1" s="1"/>
  <c r="BD314" i="1"/>
  <c r="BE314" i="1"/>
  <c r="BF314" i="1"/>
  <c r="CY935" i="1"/>
  <c r="CW935" i="1"/>
  <c r="AI932" i="1"/>
  <c r="AZ934" i="1"/>
  <c r="M934" i="1"/>
  <c r="U934" i="1"/>
  <c r="BB934" i="1"/>
  <c r="Q932" i="1"/>
  <c r="R932" i="1" s="1"/>
  <c r="S932" i="1" s="1"/>
  <c r="AA931" i="1"/>
  <c r="W938" i="1"/>
  <c r="O938" i="1"/>
  <c r="T936" i="1"/>
  <c r="L936" i="1"/>
  <c r="CP936" i="1"/>
  <c r="Y932" i="1"/>
  <c r="Z932" i="1" s="1"/>
  <c r="X933" i="1"/>
  <c r="Y933" i="1" s="1"/>
  <c r="Z933" i="1" s="1"/>
  <c r="P933" i="1"/>
  <c r="DQ934" i="1"/>
  <c r="CR934" i="1"/>
  <c r="CX935" i="1"/>
  <c r="H936" i="1"/>
  <c r="I936" i="1" s="1"/>
  <c r="DR933" i="1"/>
  <c r="DS933" i="1" s="1"/>
  <c r="E936" i="1"/>
  <c r="D937" i="1"/>
  <c r="G938" i="1"/>
  <c r="F939" i="1"/>
  <c r="AN314" i="1" l="1"/>
  <c r="AV314" i="1" s="1"/>
  <c r="BY934" i="1"/>
  <c r="BZ934" i="1" s="1"/>
  <c r="BW935" i="1" a="1"/>
  <c r="BW935" i="1" s="1"/>
  <c r="BX935" i="1" s="1"/>
  <c r="CB932" i="1"/>
  <c r="CG310" i="1"/>
  <c r="CM310" i="1" s="1"/>
  <c r="K936" i="1"/>
  <c r="DP936" i="1"/>
  <c r="CZ935" i="1"/>
  <c r="BC934" i="1"/>
  <c r="BA934" i="1"/>
  <c r="CQ936" i="1"/>
  <c r="V938" i="1"/>
  <c r="N938" i="1"/>
  <c r="AH938" i="1"/>
  <c r="AD938" i="1"/>
  <c r="AJ935" i="1"/>
  <c r="AK935" i="1" s="1"/>
  <c r="AL935" i="1" s="1"/>
  <c r="AF935" i="1"/>
  <c r="AB934" i="1"/>
  <c r="AC934" i="1" s="1"/>
  <c r="AE934" i="1" s="1"/>
  <c r="BK314" i="1"/>
  <c r="AM315" i="1"/>
  <c r="BG314" i="1"/>
  <c r="CY936" i="1"/>
  <c r="CW936" i="1"/>
  <c r="AI933" i="1"/>
  <c r="DA934" i="1"/>
  <c r="DB934" i="1" s="1"/>
  <c r="DC934" i="1" s="1"/>
  <c r="AZ935" i="1"/>
  <c r="AG934" i="1"/>
  <c r="M935" i="1"/>
  <c r="U935" i="1"/>
  <c r="BB935" i="1"/>
  <c r="Q933" i="1"/>
  <c r="R933" i="1" s="1"/>
  <c r="S933" i="1" s="1"/>
  <c r="AA932" i="1"/>
  <c r="W939" i="1"/>
  <c r="O939" i="1"/>
  <c r="T937" i="1"/>
  <c r="L937" i="1"/>
  <c r="CP937" i="1"/>
  <c r="P934" i="1"/>
  <c r="X934" i="1"/>
  <c r="DQ935" i="1"/>
  <c r="CR935" i="1"/>
  <c r="CX936" i="1"/>
  <c r="H937" i="1"/>
  <c r="I937" i="1" s="1"/>
  <c r="DR934" i="1"/>
  <c r="DS934" i="1" s="1"/>
  <c r="E937" i="1"/>
  <c r="D938" i="1"/>
  <c r="G939" i="1"/>
  <c r="F940" i="1"/>
  <c r="AU314" i="1" l="1"/>
  <c r="AQ315" i="1"/>
  <c r="AR315" i="1"/>
  <c r="AS315" i="1"/>
  <c r="AO315" i="1"/>
  <c r="AP315" i="1"/>
  <c r="CC932" i="1"/>
  <c r="CC933" i="1" s="1"/>
  <c r="CC934" i="1" s="1"/>
  <c r="CC935" i="1" s="1"/>
  <c r="CC936" i="1" s="1"/>
  <c r="CC937" i="1" s="1"/>
  <c r="CC938" i="1" s="1"/>
  <c r="CC939" i="1" s="1"/>
  <c r="BW936" i="1" a="1"/>
  <c r="BW936" i="1" s="1"/>
  <c r="BX936" i="1" s="1"/>
  <c r="BY935" i="1"/>
  <c r="BZ935" i="1" s="1"/>
  <c r="CB933" i="1"/>
  <c r="CK315" i="1"/>
  <c r="AW315" i="1"/>
  <c r="K937" i="1"/>
  <c r="DP937" i="1"/>
  <c r="CZ936" i="1"/>
  <c r="BC935" i="1"/>
  <c r="BA935" i="1"/>
  <c r="CQ937" i="1"/>
  <c r="V939" i="1"/>
  <c r="N939" i="1"/>
  <c r="AH939" i="1"/>
  <c r="AD939" i="1"/>
  <c r="AJ936" i="1"/>
  <c r="AK936" i="1" s="1"/>
  <c r="AL936" i="1" s="1"/>
  <c r="AF936" i="1"/>
  <c r="AG935" i="1"/>
  <c r="AB935" i="1"/>
  <c r="AC935" i="1" s="1"/>
  <c r="AE935" i="1" s="1"/>
  <c r="BQ311" i="1"/>
  <c r="BS311" i="1" s="1"/>
  <c r="CS315" i="1"/>
  <c r="CY937" i="1"/>
  <c r="CW937" i="1"/>
  <c r="AI934" i="1"/>
  <c r="DA935" i="1"/>
  <c r="DB935" i="1" s="1"/>
  <c r="DC935" i="1" s="1"/>
  <c r="AZ936" i="1"/>
  <c r="BB936" i="1"/>
  <c r="U936" i="1"/>
  <c r="M936" i="1"/>
  <c r="Q934" i="1"/>
  <c r="R934" i="1" s="1"/>
  <c r="S934" i="1" s="1"/>
  <c r="AA933" i="1"/>
  <c r="W940" i="1"/>
  <c r="O940" i="1"/>
  <c r="T938" i="1"/>
  <c r="L938" i="1"/>
  <c r="CP938" i="1"/>
  <c r="Y934" i="1"/>
  <c r="Z934" i="1" s="1"/>
  <c r="X935" i="1"/>
  <c r="Y935" i="1" s="1"/>
  <c r="Z935" i="1" s="1"/>
  <c r="P935" i="1"/>
  <c r="CR936" i="1"/>
  <c r="DQ936" i="1"/>
  <c r="CX937" i="1"/>
  <c r="H938" i="1"/>
  <c r="I938" i="1" s="1"/>
  <c r="DR935" i="1"/>
  <c r="DS935" i="1" s="1"/>
  <c r="E938" i="1"/>
  <c r="D939" i="1"/>
  <c r="G940" i="1"/>
  <c r="F941" i="1"/>
  <c r="AT315" i="1" l="1"/>
  <c r="CC940" i="1"/>
  <c r="BY936" i="1"/>
  <c r="BZ936" i="1" s="1"/>
  <c r="BW937" i="1" a="1"/>
  <c r="BW937" i="1" s="1"/>
  <c r="BX937" i="1" s="1"/>
  <c r="CB934" i="1"/>
  <c r="CF311" i="1"/>
  <c r="CJ311" i="1" s="1"/>
  <c r="CE311" i="1"/>
  <c r="CL311" i="1" s="1"/>
  <c r="CI315" i="1"/>
  <c r="BT311" i="1"/>
  <c r="CD311" i="1"/>
  <c r="CH311" i="1" s="1"/>
  <c r="K938" i="1"/>
  <c r="DP938" i="1"/>
  <c r="CZ937" i="1"/>
  <c r="BP315" i="1"/>
  <c r="BC936" i="1"/>
  <c r="BA936" i="1"/>
  <c r="CQ938" i="1"/>
  <c r="V940" i="1"/>
  <c r="N940" i="1"/>
  <c r="AH940" i="1"/>
  <c r="AD940" i="1"/>
  <c r="AJ937" i="1"/>
  <c r="AK937" i="1" s="1"/>
  <c r="AL937" i="1" s="1"/>
  <c r="AF937" i="1"/>
  <c r="AG936" i="1"/>
  <c r="AB936" i="1"/>
  <c r="AC936" i="1" s="1"/>
  <c r="AE936" i="1" s="1"/>
  <c r="CT315" i="1"/>
  <c r="BE315" i="1"/>
  <c r="BD315" i="1"/>
  <c r="BF315" i="1"/>
  <c r="BI315" i="1"/>
  <c r="BJ315" i="1"/>
  <c r="CU315" i="1"/>
  <c r="BH315" i="1"/>
  <c r="CY938" i="1"/>
  <c r="CW938" i="1"/>
  <c r="AI935" i="1"/>
  <c r="DA936" i="1"/>
  <c r="DB936" i="1" s="1"/>
  <c r="DC936" i="1" s="1"/>
  <c r="AZ937" i="1"/>
  <c r="M937" i="1"/>
  <c r="BB937" i="1"/>
  <c r="U937" i="1"/>
  <c r="Q935" i="1"/>
  <c r="R935" i="1" s="1"/>
  <c r="S935" i="1" s="1"/>
  <c r="AA934" i="1"/>
  <c r="W941" i="1"/>
  <c r="O941" i="1"/>
  <c r="T939" i="1"/>
  <c r="L939" i="1"/>
  <c r="CP939" i="1"/>
  <c r="P936" i="1"/>
  <c r="CR937" i="1"/>
  <c r="X936" i="1"/>
  <c r="DQ937" i="1"/>
  <c r="CX938" i="1"/>
  <c r="H939" i="1"/>
  <c r="I939" i="1" s="1"/>
  <c r="DR936" i="1"/>
  <c r="DS936" i="1" s="1"/>
  <c r="D940" i="1"/>
  <c r="E939" i="1"/>
  <c r="G941" i="1"/>
  <c r="F942" i="1"/>
  <c r="AN315" i="1" l="1"/>
  <c r="AU315" i="1" s="1"/>
  <c r="CC941" i="1"/>
  <c r="BY937" i="1"/>
  <c r="BZ937" i="1" s="1"/>
  <c r="BW938" i="1" a="1"/>
  <c r="BW938" i="1" s="1"/>
  <c r="BX938" i="1" s="1"/>
  <c r="CB935" i="1"/>
  <c r="CG311" i="1"/>
  <c r="K939" i="1"/>
  <c r="DP939" i="1"/>
  <c r="CZ938" i="1"/>
  <c r="BC937" i="1"/>
  <c r="BA937" i="1"/>
  <c r="CQ939" i="1"/>
  <c r="V941" i="1"/>
  <c r="N941" i="1"/>
  <c r="AH941" i="1"/>
  <c r="AD941" i="1"/>
  <c r="AJ938" i="1"/>
  <c r="AK938" i="1" s="1"/>
  <c r="AL938" i="1" s="1"/>
  <c r="AF938" i="1"/>
  <c r="AG937" i="1"/>
  <c r="AB937" i="1"/>
  <c r="AC937" i="1" s="1"/>
  <c r="AE937" i="1" s="1"/>
  <c r="CV315" i="1"/>
  <c r="BG315" i="1"/>
  <c r="BK315" i="1"/>
  <c r="AM316" i="1"/>
  <c r="CY939" i="1"/>
  <c r="CW939" i="1"/>
  <c r="AI936" i="1"/>
  <c r="DA937" i="1"/>
  <c r="DB937" i="1" s="1"/>
  <c r="DC937" i="1" s="1"/>
  <c r="AZ938" i="1"/>
  <c r="U938" i="1"/>
  <c r="BB938" i="1"/>
  <c r="M938" i="1"/>
  <c r="Q936" i="1"/>
  <c r="R936" i="1" s="1"/>
  <c r="S936" i="1" s="1"/>
  <c r="AA935" i="1"/>
  <c r="W942" i="1"/>
  <c r="O942" i="1"/>
  <c r="T940" i="1"/>
  <c r="L940" i="1"/>
  <c r="CP940" i="1"/>
  <c r="X937" i="1"/>
  <c r="P937" i="1"/>
  <c r="CR938" i="1"/>
  <c r="Y936" i="1"/>
  <c r="Z936" i="1" s="1"/>
  <c r="DQ938" i="1"/>
  <c r="CX939" i="1"/>
  <c r="H940" i="1"/>
  <c r="I940" i="1" s="1"/>
  <c r="DR937" i="1"/>
  <c r="DS937" i="1" s="1"/>
  <c r="E940" i="1"/>
  <c r="D941" i="1"/>
  <c r="G942" i="1"/>
  <c r="F943" i="1"/>
  <c r="AV315" i="1" l="1"/>
  <c r="AO316" i="1"/>
  <c r="BF316" i="1" s="1"/>
  <c r="AQ316" i="1"/>
  <c r="AR316" i="1"/>
  <c r="AP316" i="1"/>
  <c r="AS316" i="1"/>
  <c r="CC942" i="1"/>
  <c r="BY938" i="1"/>
  <c r="BZ938" i="1" s="1"/>
  <c r="BW939" i="1" a="1"/>
  <c r="BW939" i="1" s="1"/>
  <c r="BX939" i="1" s="1"/>
  <c r="CB936" i="1"/>
  <c r="CK316" i="1"/>
  <c r="AW316" i="1"/>
  <c r="CM311" i="1"/>
  <c r="K940" i="1"/>
  <c r="DP940" i="1"/>
  <c r="CZ939" i="1"/>
  <c r="BC938" i="1"/>
  <c r="BA938" i="1"/>
  <c r="CQ940" i="1"/>
  <c r="V942" i="1"/>
  <c r="N942" i="1"/>
  <c r="AH942" i="1"/>
  <c r="AD942" i="1"/>
  <c r="AJ939" i="1"/>
  <c r="AK939" i="1" s="1"/>
  <c r="AL939" i="1" s="1"/>
  <c r="AF939" i="1"/>
  <c r="AG938" i="1"/>
  <c r="AB938" i="1"/>
  <c r="AC938" i="1" s="1"/>
  <c r="AE938" i="1" s="1"/>
  <c r="CS316" i="1"/>
  <c r="BQ312" i="1"/>
  <c r="BS312" i="1" s="1"/>
  <c r="CY940" i="1"/>
  <c r="CW940" i="1"/>
  <c r="AI937" i="1"/>
  <c r="DA938" i="1"/>
  <c r="DB938" i="1" s="1"/>
  <c r="DC938" i="1" s="1"/>
  <c r="AZ939" i="1"/>
  <c r="M939" i="1"/>
  <c r="U939" i="1"/>
  <c r="BB939" i="1"/>
  <c r="Q937" i="1"/>
  <c r="R937" i="1" s="1"/>
  <c r="S937" i="1" s="1"/>
  <c r="AA936" i="1"/>
  <c r="W943" i="1"/>
  <c r="O943" i="1"/>
  <c r="T941" i="1"/>
  <c r="L941" i="1"/>
  <c r="CP941" i="1"/>
  <c r="Y937" i="1"/>
  <c r="Z937" i="1" s="1"/>
  <c r="X938" i="1"/>
  <c r="Y938" i="1" s="1"/>
  <c r="Z938" i="1" s="1"/>
  <c r="P938" i="1"/>
  <c r="CR939" i="1"/>
  <c r="DQ939" i="1"/>
  <c r="CX940" i="1"/>
  <c r="H941" i="1"/>
  <c r="I941" i="1" s="1"/>
  <c r="DR938" i="1"/>
  <c r="DS938" i="1" s="1"/>
  <c r="D942" i="1"/>
  <c r="E941" i="1"/>
  <c r="G943" i="1"/>
  <c r="F944" i="1"/>
  <c r="AT316" i="1" l="1"/>
  <c r="CC943" i="1"/>
  <c r="BY939" i="1"/>
  <c r="BZ939" i="1" s="1"/>
  <c r="BW940" i="1" a="1"/>
  <c r="BW940" i="1" s="1"/>
  <c r="BX940" i="1" s="1"/>
  <c r="CB937" i="1"/>
  <c r="CF312" i="1"/>
  <c r="CJ312" i="1" s="1"/>
  <c r="CE312" i="1"/>
  <c r="CL312" i="1" s="1"/>
  <c r="CI316" i="1"/>
  <c r="BT312" i="1"/>
  <c r="CD312" i="1"/>
  <c r="CH312" i="1" s="1"/>
  <c r="K941" i="1"/>
  <c r="DP941" i="1"/>
  <c r="CZ940" i="1"/>
  <c r="CU316" i="1"/>
  <c r="BP316" i="1"/>
  <c r="BC939" i="1"/>
  <c r="BA939" i="1"/>
  <c r="CQ941" i="1"/>
  <c r="V943" i="1"/>
  <c r="N943" i="1"/>
  <c r="AH943" i="1"/>
  <c r="AD943" i="1"/>
  <c r="AJ940" i="1"/>
  <c r="AK940" i="1" s="1"/>
  <c r="AL940" i="1" s="1"/>
  <c r="AF940" i="1"/>
  <c r="AG939" i="1"/>
  <c r="AB939" i="1"/>
  <c r="AC939" i="1" s="1"/>
  <c r="AE939" i="1" s="1"/>
  <c r="BH316" i="1"/>
  <c r="BI316" i="1"/>
  <c r="BJ316" i="1"/>
  <c r="BE316" i="1"/>
  <c r="CT316" i="1"/>
  <c r="BD316" i="1"/>
  <c r="CY941" i="1"/>
  <c r="CW941" i="1"/>
  <c r="AI938" i="1"/>
  <c r="DA939" i="1"/>
  <c r="DB939" i="1" s="1"/>
  <c r="DC939" i="1" s="1"/>
  <c r="AZ940" i="1"/>
  <c r="U940" i="1"/>
  <c r="BB940" i="1"/>
  <c r="M940" i="1"/>
  <c r="Q938" i="1"/>
  <c r="R938" i="1" s="1"/>
  <c r="S938" i="1" s="1"/>
  <c r="AA937" i="1"/>
  <c r="W944" i="1"/>
  <c r="O944" i="1"/>
  <c r="T942" i="1"/>
  <c r="L942" i="1"/>
  <c r="CP942" i="1"/>
  <c r="X939" i="1"/>
  <c r="P939" i="1"/>
  <c r="CR940" i="1"/>
  <c r="DQ940" i="1"/>
  <c r="CX941" i="1"/>
  <c r="H942" i="1"/>
  <c r="I942" i="1" s="1"/>
  <c r="DR939" i="1"/>
  <c r="DS939" i="1" s="1"/>
  <c r="E942" i="1"/>
  <c r="D943" i="1"/>
  <c r="G944" i="1"/>
  <c r="F945" i="1"/>
  <c r="AN316" i="1" l="1"/>
  <c r="AU316" i="1" s="1"/>
  <c r="BY940" i="1"/>
  <c r="BZ940" i="1" s="1"/>
  <c r="BW941" i="1" a="1"/>
  <c r="BW941" i="1" s="1"/>
  <c r="BX941" i="1" s="1"/>
  <c r="CB938" i="1"/>
  <c r="CG312" i="1"/>
  <c r="K942" i="1"/>
  <c r="DP942" i="1"/>
  <c r="CZ941" i="1"/>
  <c r="CV316" i="1"/>
  <c r="BC940" i="1"/>
  <c r="BA940" i="1"/>
  <c r="CQ942" i="1"/>
  <c r="V944" i="1"/>
  <c r="N944" i="1"/>
  <c r="AH944" i="1"/>
  <c r="AD944" i="1"/>
  <c r="AJ941" i="1"/>
  <c r="AK941" i="1" s="1"/>
  <c r="AL941" i="1" s="1"/>
  <c r="AF941" i="1"/>
  <c r="AG940" i="1"/>
  <c r="AB940" i="1"/>
  <c r="AC940" i="1" s="1"/>
  <c r="AE940" i="1" s="1"/>
  <c r="BK316" i="1"/>
  <c r="BG316" i="1"/>
  <c r="AM317" i="1"/>
  <c r="CY942" i="1"/>
  <c r="CW942" i="1"/>
  <c r="AI939" i="1"/>
  <c r="DA940" i="1"/>
  <c r="DB940" i="1" s="1"/>
  <c r="DC940" i="1" s="1"/>
  <c r="AZ941" i="1"/>
  <c r="M941" i="1"/>
  <c r="BB941" i="1"/>
  <c r="U941" i="1"/>
  <c r="Q939" i="1"/>
  <c r="R939" i="1" s="1"/>
  <c r="S939" i="1" s="1"/>
  <c r="AA938" i="1"/>
  <c r="W945" i="1"/>
  <c r="O945" i="1"/>
  <c r="T943" i="1"/>
  <c r="L943" i="1"/>
  <c r="CP943" i="1"/>
  <c r="X940" i="1"/>
  <c r="Y940" i="1" s="1"/>
  <c r="Z940" i="1" s="1"/>
  <c r="P940" i="1"/>
  <c r="Y939" i="1"/>
  <c r="Z939" i="1" s="1"/>
  <c r="DQ941" i="1"/>
  <c r="CR941" i="1"/>
  <c r="CX942" i="1"/>
  <c r="H943" i="1"/>
  <c r="I943" i="1" s="1"/>
  <c r="DR940" i="1"/>
  <c r="DS940" i="1" s="1"/>
  <c r="D944" i="1"/>
  <c r="E943" i="1"/>
  <c r="G945" i="1"/>
  <c r="F946" i="1"/>
  <c r="AV316" i="1" l="1"/>
  <c r="AO317" i="1"/>
  <c r="CT317" i="1" s="1"/>
  <c r="AP317" i="1"/>
  <c r="AQ317" i="1"/>
  <c r="AR317" i="1"/>
  <c r="AS317" i="1"/>
  <c r="BY941" i="1"/>
  <c r="BZ941" i="1" s="1"/>
  <c r="BW942" i="1" a="1"/>
  <c r="BW942" i="1" s="1"/>
  <c r="BX942" i="1" s="1"/>
  <c r="CB939" i="1"/>
  <c r="CK317" i="1"/>
  <c r="AW317" i="1"/>
  <c r="CM312" i="1"/>
  <c r="K943" i="1"/>
  <c r="DP943" i="1"/>
  <c r="CZ942" i="1"/>
  <c r="BC941" i="1"/>
  <c r="BA941" i="1"/>
  <c r="CQ943" i="1"/>
  <c r="V945" i="1"/>
  <c r="N945" i="1"/>
  <c r="AH945" i="1"/>
  <c r="AD945" i="1"/>
  <c r="AJ942" i="1"/>
  <c r="AK942" i="1" s="1"/>
  <c r="AL942" i="1" s="1"/>
  <c r="AF942" i="1"/>
  <c r="AG941" i="1"/>
  <c r="AB941" i="1"/>
  <c r="AC941" i="1" s="1"/>
  <c r="AE941" i="1" s="1"/>
  <c r="BQ313" i="1"/>
  <c r="BS313" i="1" s="1"/>
  <c r="CS317" i="1"/>
  <c r="CY943" i="1"/>
  <c r="CW943" i="1"/>
  <c r="AI940" i="1"/>
  <c r="DA941" i="1"/>
  <c r="DB941" i="1" s="1"/>
  <c r="DC941" i="1" s="1"/>
  <c r="AZ942" i="1"/>
  <c r="BB942" i="1"/>
  <c r="U942" i="1"/>
  <c r="M942" i="1"/>
  <c r="Q940" i="1"/>
  <c r="R940" i="1" s="1"/>
  <c r="S940" i="1" s="1"/>
  <c r="AA939" i="1"/>
  <c r="W946" i="1"/>
  <c r="O946" i="1"/>
  <c r="T944" i="1"/>
  <c r="L944" i="1"/>
  <c r="CP944" i="1"/>
  <c r="X941" i="1"/>
  <c r="P941" i="1"/>
  <c r="CR942" i="1"/>
  <c r="DQ942" i="1"/>
  <c r="CX943" i="1"/>
  <c r="H944" i="1"/>
  <c r="I944" i="1" s="1"/>
  <c r="DR941" i="1"/>
  <c r="DS941" i="1" s="1"/>
  <c r="E944" i="1"/>
  <c r="D945" i="1"/>
  <c r="G946" i="1"/>
  <c r="F947" i="1"/>
  <c r="AT317" i="1" l="1"/>
  <c r="BY942" i="1"/>
  <c r="BZ942" i="1" s="1"/>
  <c r="BW943" i="1" a="1"/>
  <c r="BW943" i="1" s="1"/>
  <c r="BX943" i="1" s="1"/>
  <c r="CB940" i="1"/>
  <c r="CF313" i="1"/>
  <c r="CJ313" i="1" s="1"/>
  <c r="CE313" i="1"/>
  <c r="CL313" i="1" s="1"/>
  <c r="CI317" i="1"/>
  <c r="BT313" i="1"/>
  <c r="CD313" i="1"/>
  <c r="CH313" i="1" s="1"/>
  <c r="K944" i="1"/>
  <c r="DP944" i="1"/>
  <c r="CZ943" i="1"/>
  <c r="BP317" i="1"/>
  <c r="BE317" i="1"/>
  <c r="BC942" i="1"/>
  <c r="BA942" i="1"/>
  <c r="CQ944" i="1"/>
  <c r="V946" i="1"/>
  <c r="N946" i="1"/>
  <c r="AH946" i="1"/>
  <c r="AD946" i="1"/>
  <c r="DA943" i="1"/>
  <c r="DB943" i="1" s="1"/>
  <c r="AJ943" i="1"/>
  <c r="AK943" i="1" s="1"/>
  <c r="AL943" i="1" s="1"/>
  <c r="AF943" i="1"/>
  <c r="AG942" i="1"/>
  <c r="AB942" i="1"/>
  <c r="AC942" i="1" s="1"/>
  <c r="AE942" i="1" s="1"/>
  <c r="BF317" i="1"/>
  <c r="BD317" i="1"/>
  <c r="CU317" i="1"/>
  <c r="CV317" i="1" s="1"/>
  <c r="BI317" i="1"/>
  <c r="BH317" i="1"/>
  <c r="BJ317" i="1"/>
  <c r="CY944" i="1"/>
  <c r="CW944" i="1"/>
  <c r="AI941" i="1"/>
  <c r="DA942" i="1"/>
  <c r="DB942" i="1" s="1"/>
  <c r="DC942" i="1" s="1"/>
  <c r="AZ943" i="1"/>
  <c r="BB943" i="1"/>
  <c r="M943" i="1"/>
  <c r="U943" i="1"/>
  <c r="Q941" i="1"/>
  <c r="R941" i="1" s="1"/>
  <c r="S941" i="1" s="1"/>
  <c r="AA940" i="1"/>
  <c r="W947" i="1"/>
  <c r="O947" i="1"/>
  <c r="T945" i="1"/>
  <c r="L945" i="1"/>
  <c r="Y941" i="1"/>
  <c r="Z941" i="1" s="1"/>
  <c r="CP945" i="1"/>
  <c r="P942" i="1"/>
  <c r="X942" i="1"/>
  <c r="DQ943" i="1"/>
  <c r="CR943" i="1"/>
  <c r="CX944" i="1"/>
  <c r="H945" i="1"/>
  <c r="I945" i="1" s="1"/>
  <c r="DR942" i="1"/>
  <c r="DS942" i="1" s="1"/>
  <c r="E945" i="1"/>
  <c r="D946" i="1"/>
  <c r="G947" i="1"/>
  <c r="F948" i="1"/>
  <c r="AN317" i="1" l="1"/>
  <c r="AU317" i="1" s="1"/>
  <c r="BY943" i="1"/>
  <c r="BZ943" i="1" s="1"/>
  <c r="BW944" i="1" a="1"/>
  <c r="BW944" i="1" s="1"/>
  <c r="BX944" i="1" s="1"/>
  <c r="CB941" i="1"/>
  <c r="CG313" i="1"/>
  <c r="CM313" i="1" s="1"/>
  <c r="K945" i="1"/>
  <c r="DP945" i="1"/>
  <c r="CZ944" i="1"/>
  <c r="BC943" i="1"/>
  <c r="BA943" i="1"/>
  <c r="CQ945" i="1"/>
  <c r="V947" i="1"/>
  <c r="N947" i="1"/>
  <c r="AH947" i="1"/>
  <c r="AD947" i="1"/>
  <c r="DA944" i="1"/>
  <c r="DB944" i="1" s="1"/>
  <c r="DC944" i="1" s="1"/>
  <c r="AJ944" i="1"/>
  <c r="AK944" i="1" s="1"/>
  <c r="AL944" i="1" s="1"/>
  <c r="AF944" i="1"/>
  <c r="AG943" i="1"/>
  <c r="AB943" i="1"/>
  <c r="AC943" i="1" s="1"/>
  <c r="AE943" i="1" s="1"/>
  <c r="BG317" i="1"/>
  <c r="BK317" i="1"/>
  <c r="AM318" i="1"/>
  <c r="CY945" i="1"/>
  <c r="CW945" i="1"/>
  <c r="AI942" i="1"/>
  <c r="DC943" i="1"/>
  <c r="AZ944" i="1"/>
  <c r="U944" i="1"/>
  <c r="M944" i="1"/>
  <c r="BB944" i="1"/>
  <c r="Q942" i="1"/>
  <c r="R942" i="1" s="1"/>
  <c r="S942" i="1" s="1"/>
  <c r="AA941" i="1"/>
  <c r="W948" i="1"/>
  <c r="O948" i="1"/>
  <c r="T946" i="1"/>
  <c r="L946" i="1"/>
  <c r="CP946" i="1"/>
  <c r="X943" i="1"/>
  <c r="P943" i="1"/>
  <c r="Y942" i="1"/>
  <c r="Z942" i="1" s="1"/>
  <c r="CR944" i="1"/>
  <c r="DQ944" i="1"/>
  <c r="CX945" i="1"/>
  <c r="H946" i="1"/>
  <c r="I946" i="1" s="1"/>
  <c r="DR943" i="1"/>
  <c r="DS943" i="1" s="1"/>
  <c r="E946" i="1"/>
  <c r="D947" i="1"/>
  <c r="G948" i="1"/>
  <c r="F949" i="1"/>
  <c r="AV317" i="1" l="1"/>
  <c r="AR318" i="1"/>
  <c r="AS318" i="1"/>
  <c r="AO318" i="1"/>
  <c r="CT318" i="1" s="1"/>
  <c r="AP318" i="1"/>
  <c r="AQ318" i="1"/>
  <c r="BY944" i="1"/>
  <c r="BZ944" i="1" s="1"/>
  <c r="BW945" i="1" a="1"/>
  <c r="BW945" i="1" s="1"/>
  <c r="BX945" i="1" s="1"/>
  <c r="CB942" i="1"/>
  <c r="CK318" i="1"/>
  <c r="AW318" i="1"/>
  <c r="K946" i="1"/>
  <c r="DP946" i="1"/>
  <c r="CZ945" i="1"/>
  <c r="BC944" i="1"/>
  <c r="BA944" i="1"/>
  <c r="CQ946" i="1"/>
  <c r="V948" i="1"/>
  <c r="N948" i="1"/>
  <c r="AH948" i="1"/>
  <c r="AD948" i="1"/>
  <c r="AJ945" i="1"/>
  <c r="AK945" i="1" s="1"/>
  <c r="AL945" i="1" s="1"/>
  <c r="AF945" i="1"/>
  <c r="AG944" i="1"/>
  <c r="AB944" i="1"/>
  <c r="AC944" i="1" s="1"/>
  <c r="AE944" i="1" s="1"/>
  <c r="CS318" i="1"/>
  <c r="BQ314" i="1"/>
  <c r="BS314" i="1" s="1"/>
  <c r="CY946" i="1"/>
  <c r="CW946" i="1"/>
  <c r="AI943" i="1"/>
  <c r="AZ945" i="1"/>
  <c r="AA942" i="1"/>
  <c r="M945" i="1"/>
  <c r="BB945" i="1"/>
  <c r="U945" i="1"/>
  <c r="Q943" i="1"/>
  <c r="R943" i="1" s="1"/>
  <c r="S943" i="1" s="1"/>
  <c r="W949" i="1"/>
  <c r="O949" i="1"/>
  <c r="T947" i="1"/>
  <c r="L947" i="1"/>
  <c r="Y943" i="1"/>
  <c r="Z943" i="1" s="1"/>
  <c r="CP947" i="1"/>
  <c r="X944" i="1"/>
  <c r="Y944" i="1" s="1"/>
  <c r="Z944" i="1" s="1"/>
  <c r="P944" i="1"/>
  <c r="CR945" i="1"/>
  <c r="DQ945" i="1"/>
  <c r="CX946" i="1"/>
  <c r="H947" i="1"/>
  <c r="I947" i="1" s="1"/>
  <c r="DR944" i="1"/>
  <c r="DS944" i="1" s="1"/>
  <c r="D948" i="1"/>
  <c r="E947" i="1"/>
  <c r="G949" i="1"/>
  <c r="F950" i="1"/>
  <c r="AT318" i="1" l="1"/>
  <c r="BY945" i="1"/>
  <c r="BZ945" i="1" s="1"/>
  <c r="DA945" i="1"/>
  <c r="DB945" i="1" s="1"/>
  <c r="DC945" i="1" s="1"/>
  <c r="BW946" i="1" a="1"/>
  <c r="BW946" i="1" s="1"/>
  <c r="BX946" i="1" s="1"/>
  <c r="CB943" i="1"/>
  <c r="CF314" i="1"/>
  <c r="CJ314" i="1" s="1"/>
  <c r="CE314" i="1"/>
  <c r="CL314" i="1" s="1"/>
  <c r="CI318" i="1"/>
  <c r="BT314" i="1"/>
  <c r="CD314" i="1"/>
  <c r="CH314" i="1" s="1"/>
  <c r="K947" i="1"/>
  <c r="DP947" i="1"/>
  <c r="CZ946" i="1"/>
  <c r="BH318" i="1"/>
  <c r="BP318" i="1"/>
  <c r="BC945" i="1"/>
  <c r="BA945" i="1"/>
  <c r="CQ947" i="1"/>
  <c r="V949" i="1"/>
  <c r="N949" i="1"/>
  <c r="AH949" i="1"/>
  <c r="AD949" i="1"/>
  <c r="DA946" i="1"/>
  <c r="DB946" i="1" s="1"/>
  <c r="AJ946" i="1"/>
  <c r="AK946" i="1" s="1"/>
  <c r="AL946" i="1" s="1"/>
  <c r="AF946" i="1"/>
  <c r="AG945" i="1"/>
  <c r="AB945" i="1"/>
  <c r="AC945" i="1" s="1"/>
  <c r="AE945" i="1" s="1"/>
  <c r="BI318" i="1"/>
  <c r="BJ318" i="1"/>
  <c r="CU318" i="1"/>
  <c r="CV318" i="1" s="1"/>
  <c r="BD318" i="1"/>
  <c r="BE318" i="1"/>
  <c r="BF318" i="1"/>
  <c r="CY947" i="1"/>
  <c r="CW947" i="1"/>
  <c r="AI944" i="1"/>
  <c r="AZ946" i="1"/>
  <c r="M946" i="1"/>
  <c r="U946" i="1"/>
  <c r="X946" i="1" s="1"/>
  <c r="BB946" i="1"/>
  <c r="Q944" i="1"/>
  <c r="R944" i="1" s="1"/>
  <c r="S944" i="1" s="1"/>
  <c r="AA943" i="1"/>
  <c r="W950" i="1"/>
  <c r="O950" i="1"/>
  <c r="L948" i="1"/>
  <c r="T948" i="1"/>
  <c r="CP948" i="1"/>
  <c r="X945" i="1"/>
  <c r="CR946" i="1"/>
  <c r="P945" i="1"/>
  <c r="DQ946" i="1"/>
  <c r="CX947" i="1"/>
  <c r="H948" i="1"/>
  <c r="I948" i="1" s="1"/>
  <c r="DR945" i="1"/>
  <c r="DS945" i="1" s="1"/>
  <c r="E948" i="1"/>
  <c r="D949" i="1"/>
  <c r="G950" i="1"/>
  <c r="F951" i="1"/>
  <c r="DC946" i="1" l="1"/>
  <c r="AN318" i="1"/>
  <c r="AV318" i="1" s="1"/>
  <c r="BY946" i="1"/>
  <c r="BZ946" i="1" s="1"/>
  <c r="BW947" i="1" a="1"/>
  <c r="BW947" i="1" s="1"/>
  <c r="BX947" i="1" s="1"/>
  <c r="DA947" i="1"/>
  <c r="DB947" i="1" s="1"/>
  <c r="DC947" i="1" s="1"/>
  <c r="CB944" i="1"/>
  <c r="CG314" i="1"/>
  <c r="CM314" i="1" s="1"/>
  <c r="K948" i="1"/>
  <c r="DP948" i="1"/>
  <c r="CZ947" i="1"/>
  <c r="BC946" i="1"/>
  <c r="BA946" i="1"/>
  <c r="CQ948" i="1"/>
  <c r="V950" i="1"/>
  <c r="N950" i="1"/>
  <c r="AH950" i="1"/>
  <c r="AD950" i="1"/>
  <c r="AJ947" i="1"/>
  <c r="AK947" i="1" s="1"/>
  <c r="AL947" i="1" s="1"/>
  <c r="AF947" i="1"/>
  <c r="AG946" i="1"/>
  <c r="AB946" i="1"/>
  <c r="AC946" i="1" s="1"/>
  <c r="AE946" i="1" s="1"/>
  <c r="BK318" i="1"/>
  <c r="AM319" i="1"/>
  <c r="BG318" i="1"/>
  <c r="CY948" i="1"/>
  <c r="CW948" i="1"/>
  <c r="AI945" i="1"/>
  <c r="AZ947" i="1"/>
  <c r="M947" i="1"/>
  <c r="U947" i="1"/>
  <c r="BB947" i="1"/>
  <c r="Q945" i="1"/>
  <c r="R945" i="1" s="1"/>
  <c r="S945" i="1" s="1"/>
  <c r="AA944" i="1"/>
  <c r="W951" i="1"/>
  <c r="O951" i="1"/>
  <c r="T949" i="1"/>
  <c r="L949" i="1"/>
  <c r="CP949" i="1"/>
  <c r="Y945" i="1"/>
  <c r="Z945" i="1" s="1"/>
  <c r="P946" i="1"/>
  <c r="Y946" i="1"/>
  <c r="Z946" i="1" s="1"/>
  <c r="CR947" i="1"/>
  <c r="DQ947" i="1"/>
  <c r="CX948" i="1"/>
  <c r="H949" i="1"/>
  <c r="I949" i="1" s="1"/>
  <c r="DR946" i="1"/>
  <c r="DS946" i="1" s="1"/>
  <c r="D950" i="1"/>
  <c r="E949" i="1"/>
  <c r="G951" i="1"/>
  <c r="F952" i="1"/>
  <c r="AU318" i="1" l="1"/>
  <c r="AO319" i="1"/>
  <c r="BD319" i="1" s="1"/>
  <c r="AP319" i="1"/>
  <c r="AR319" i="1"/>
  <c r="AS319" i="1"/>
  <c r="AQ319" i="1"/>
  <c r="CC944" i="1"/>
  <c r="CC945" i="1" s="1"/>
  <c r="CC946" i="1" s="1"/>
  <c r="CC947" i="1" s="1"/>
  <c r="CC948" i="1" s="1"/>
  <c r="CC949" i="1" s="1"/>
  <c r="CC950" i="1" s="1"/>
  <c r="CC951" i="1" s="1"/>
  <c r="BY947" i="1"/>
  <c r="BZ947" i="1" s="1"/>
  <c r="BW948" i="1" a="1"/>
  <c r="BW948" i="1" s="1"/>
  <c r="BX948" i="1" s="1"/>
  <c r="CB945" i="1"/>
  <c r="CK319" i="1"/>
  <c r="AW319" i="1"/>
  <c r="K949" i="1"/>
  <c r="DP949" i="1"/>
  <c r="CZ948" i="1"/>
  <c r="BC947" i="1"/>
  <c r="BA947" i="1"/>
  <c r="CQ949" i="1"/>
  <c r="V951" i="1"/>
  <c r="N951" i="1"/>
  <c r="AH951" i="1"/>
  <c r="AD951" i="1"/>
  <c r="AJ948" i="1"/>
  <c r="AK948" i="1" s="1"/>
  <c r="AL948" i="1" s="1"/>
  <c r="AF948" i="1"/>
  <c r="AB947" i="1"/>
  <c r="AC947" i="1" s="1"/>
  <c r="AE947" i="1" s="1"/>
  <c r="CS319" i="1"/>
  <c r="BQ315" i="1"/>
  <c r="BS315" i="1" s="1"/>
  <c r="CY949" i="1"/>
  <c r="CW949" i="1"/>
  <c r="AI946" i="1"/>
  <c r="AZ948" i="1"/>
  <c r="M948" i="1"/>
  <c r="AG947" i="1"/>
  <c r="BB948" i="1"/>
  <c r="U948" i="1"/>
  <c r="Q946" i="1"/>
  <c r="R946" i="1" s="1"/>
  <c r="S946" i="1" s="1"/>
  <c r="AA945" i="1"/>
  <c r="W952" i="1"/>
  <c r="O952" i="1"/>
  <c r="T950" i="1"/>
  <c r="L950" i="1"/>
  <c r="CP950" i="1"/>
  <c r="P947" i="1"/>
  <c r="X947" i="1"/>
  <c r="Y947" i="1" s="1"/>
  <c r="Z947" i="1" s="1"/>
  <c r="CR948" i="1"/>
  <c r="DQ948" i="1"/>
  <c r="CX949" i="1"/>
  <c r="H950" i="1"/>
  <c r="I950" i="1" s="1"/>
  <c r="DR947" i="1"/>
  <c r="DS947" i="1" s="1"/>
  <c r="E950" i="1"/>
  <c r="D951" i="1"/>
  <c r="G952" i="1"/>
  <c r="F953" i="1"/>
  <c r="AT319" i="1" l="1"/>
  <c r="BY948" i="1"/>
  <c r="BZ948" i="1" s="1"/>
  <c r="BW949" i="1" a="1"/>
  <c r="BW949" i="1" s="1"/>
  <c r="BX949" i="1" s="1"/>
  <c r="DA949" i="1"/>
  <c r="DB949" i="1" s="1"/>
  <c r="CC952" i="1"/>
  <c r="CB946" i="1"/>
  <c r="CF315" i="1"/>
  <c r="CJ315" i="1" s="1"/>
  <c r="CE315" i="1"/>
  <c r="CL315" i="1" s="1"/>
  <c r="CI319" i="1"/>
  <c r="BT315" i="1"/>
  <c r="CD315" i="1"/>
  <c r="CH315" i="1" s="1"/>
  <c r="K950" i="1"/>
  <c r="DP950" i="1"/>
  <c r="CZ949" i="1"/>
  <c r="BH319" i="1"/>
  <c r="BP319" i="1"/>
  <c r="BC948" i="1"/>
  <c r="BA948" i="1"/>
  <c r="CQ950" i="1"/>
  <c r="V952" i="1"/>
  <c r="N952" i="1"/>
  <c r="AH952" i="1"/>
  <c r="AD952" i="1"/>
  <c r="AJ949" i="1"/>
  <c r="AK949" i="1" s="1"/>
  <c r="AL949" i="1" s="1"/>
  <c r="AF949" i="1"/>
  <c r="AG948" i="1"/>
  <c r="AB948" i="1"/>
  <c r="AC948" i="1" s="1"/>
  <c r="AE948" i="1" s="1"/>
  <c r="BE319" i="1"/>
  <c r="BI319" i="1"/>
  <c r="CT319" i="1"/>
  <c r="BJ319" i="1"/>
  <c r="BF319" i="1"/>
  <c r="CU319" i="1"/>
  <c r="CY950" i="1"/>
  <c r="CW950" i="1"/>
  <c r="AI947" i="1"/>
  <c r="DA948" i="1"/>
  <c r="DB948" i="1" s="1"/>
  <c r="DC948" i="1" s="1"/>
  <c r="AZ949" i="1"/>
  <c r="BB949" i="1"/>
  <c r="U949" i="1"/>
  <c r="M949" i="1"/>
  <c r="Q947" i="1"/>
  <c r="R947" i="1" s="1"/>
  <c r="S947" i="1" s="1"/>
  <c r="AA946" i="1"/>
  <c r="W953" i="1"/>
  <c r="O953" i="1"/>
  <c r="T951" i="1"/>
  <c r="L951" i="1"/>
  <c r="CP951" i="1"/>
  <c r="X948" i="1"/>
  <c r="Y948" i="1" s="1"/>
  <c r="Z948" i="1" s="1"/>
  <c r="CR949" i="1"/>
  <c r="P948" i="1"/>
  <c r="DQ949" i="1"/>
  <c r="CX950" i="1"/>
  <c r="H951" i="1"/>
  <c r="I951" i="1" s="1"/>
  <c r="DR948" i="1"/>
  <c r="DS948" i="1" s="1"/>
  <c r="D952" i="1"/>
  <c r="E951" i="1"/>
  <c r="G953" i="1"/>
  <c r="F954" i="1"/>
  <c r="AN319" i="1" l="1"/>
  <c r="AU319" i="1" s="1"/>
  <c r="CC953" i="1"/>
  <c r="BW950" i="1" a="1"/>
  <c r="BW950" i="1" s="1"/>
  <c r="BX950" i="1" s="1"/>
  <c r="DA950" i="1"/>
  <c r="DB950" i="1" s="1"/>
  <c r="DC950" i="1" s="1"/>
  <c r="BY949" i="1"/>
  <c r="BZ949" i="1" s="1"/>
  <c r="CB947" i="1"/>
  <c r="CG315" i="1"/>
  <c r="CM315" i="1" s="1"/>
  <c r="K951" i="1"/>
  <c r="DP951" i="1"/>
  <c r="CZ950" i="1"/>
  <c r="BC949" i="1"/>
  <c r="BA949" i="1"/>
  <c r="CQ951" i="1"/>
  <c r="V953" i="1"/>
  <c r="N953" i="1"/>
  <c r="AH953" i="1"/>
  <c r="AD953" i="1"/>
  <c r="AJ950" i="1"/>
  <c r="AK950" i="1" s="1"/>
  <c r="AL950" i="1" s="1"/>
  <c r="AF950" i="1"/>
  <c r="AG949" i="1"/>
  <c r="AB949" i="1"/>
  <c r="AC949" i="1" s="1"/>
  <c r="AE949" i="1" s="1"/>
  <c r="AM320" i="1"/>
  <c r="CV319" i="1"/>
  <c r="BK319" i="1"/>
  <c r="BG319" i="1"/>
  <c r="CY951" i="1"/>
  <c r="CW951" i="1"/>
  <c r="AI948" i="1"/>
  <c r="DC949" i="1"/>
  <c r="AZ950" i="1"/>
  <c r="BB950" i="1"/>
  <c r="U950" i="1"/>
  <c r="Q948" i="1"/>
  <c r="R948" i="1" s="1"/>
  <c r="S948" i="1" s="1"/>
  <c r="AA947" i="1"/>
  <c r="W954" i="1"/>
  <c r="O954" i="1"/>
  <c r="T952" i="1"/>
  <c r="L952" i="1"/>
  <c r="CP952" i="1"/>
  <c r="M950" i="1"/>
  <c r="X949" i="1"/>
  <c r="P949" i="1"/>
  <c r="CR950" i="1"/>
  <c r="DQ950" i="1"/>
  <c r="CX951" i="1"/>
  <c r="H952" i="1"/>
  <c r="I952" i="1" s="1"/>
  <c r="DR949" i="1"/>
  <c r="DS949" i="1" s="1"/>
  <c r="D953" i="1"/>
  <c r="E952" i="1"/>
  <c r="G954" i="1"/>
  <c r="F955" i="1"/>
  <c r="AV319" i="1" l="1"/>
  <c r="AP320" i="1"/>
  <c r="AQ320" i="1"/>
  <c r="AR320" i="1"/>
  <c r="AS320" i="1"/>
  <c r="AO320" i="1"/>
  <c r="CC954" i="1"/>
  <c r="BY950" i="1"/>
  <c r="BW951" i="1" a="1"/>
  <c r="BW951" i="1" s="1"/>
  <c r="BX951" i="1" s="1"/>
  <c r="DA951" i="1"/>
  <c r="DB951" i="1" s="1"/>
  <c r="DC951" i="1" s="1"/>
  <c r="CB948" i="1"/>
  <c r="CK320" i="1"/>
  <c r="AW320" i="1"/>
  <c r="K952" i="1"/>
  <c r="DP952" i="1"/>
  <c r="CZ951" i="1"/>
  <c r="BC950" i="1"/>
  <c r="BA950" i="1"/>
  <c r="CQ952" i="1"/>
  <c r="V954" i="1"/>
  <c r="N954" i="1"/>
  <c r="AH954" i="1"/>
  <c r="AD954" i="1"/>
  <c r="AJ951" i="1"/>
  <c r="AK951" i="1" s="1"/>
  <c r="AL951" i="1" s="1"/>
  <c r="AF951" i="1"/>
  <c r="AG950" i="1"/>
  <c r="AB950" i="1"/>
  <c r="AC950" i="1" s="1"/>
  <c r="AE950" i="1" s="1"/>
  <c r="CS320" i="1"/>
  <c r="BQ316" i="1"/>
  <c r="BS316" i="1" s="1"/>
  <c r="CY952" i="1"/>
  <c r="CW952" i="1"/>
  <c r="AI949" i="1"/>
  <c r="AZ951" i="1"/>
  <c r="BB951" i="1"/>
  <c r="M951" i="1"/>
  <c r="U951" i="1"/>
  <c r="Q949" i="1"/>
  <c r="R949" i="1" s="1"/>
  <c r="S949" i="1" s="1"/>
  <c r="AA948" i="1"/>
  <c r="W955" i="1"/>
  <c r="O955" i="1"/>
  <c r="T953" i="1"/>
  <c r="L953" i="1"/>
  <c r="CP953" i="1"/>
  <c r="P950" i="1"/>
  <c r="Y949" i="1"/>
  <c r="Z949" i="1" s="1"/>
  <c r="X950" i="1"/>
  <c r="Y950" i="1" s="1"/>
  <c r="Z950" i="1" s="1"/>
  <c r="CR951" i="1"/>
  <c r="DQ951" i="1"/>
  <c r="CX952" i="1"/>
  <c r="H953" i="1"/>
  <c r="I953" i="1" s="1"/>
  <c r="DR950" i="1"/>
  <c r="DS950" i="1" s="1"/>
  <c r="E953" i="1"/>
  <c r="D954" i="1"/>
  <c r="G955" i="1"/>
  <c r="F956" i="1"/>
  <c r="AT320" i="1" l="1"/>
  <c r="CT320" i="1"/>
  <c r="CC955" i="1"/>
  <c r="BY951" i="1"/>
  <c r="BZ951" i="1" s="1"/>
  <c r="BW952" i="1" a="1"/>
  <c r="BW952" i="1" s="1"/>
  <c r="BX952" i="1" s="1"/>
  <c r="BZ950" i="1"/>
  <c r="CB949" i="1"/>
  <c r="CF316" i="1"/>
  <c r="CJ316" i="1" s="1"/>
  <c r="CE316" i="1"/>
  <c r="CL316" i="1" s="1"/>
  <c r="CI320" i="1"/>
  <c r="BT316" i="1"/>
  <c r="CD316" i="1"/>
  <c r="CH316" i="1" s="1"/>
  <c r="K953" i="1"/>
  <c r="DP953" i="1"/>
  <c r="CZ952" i="1"/>
  <c r="BP320" i="1"/>
  <c r="BC951" i="1"/>
  <c r="BA951" i="1"/>
  <c r="CQ953" i="1"/>
  <c r="V955" i="1"/>
  <c r="N955" i="1"/>
  <c r="AH955" i="1"/>
  <c r="AD955" i="1"/>
  <c r="DA952" i="1"/>
  <c r="DB952" i="1" s="1"/>
  <c r="DC952" i="1" s="1"/>
  <c r="AJ952" i="1"/>
  <c r="AK952" i="1" s="1"/>
  <c r="AL952" i="1" s="1"/>
  <c r="AF952" i="1"/>
  <c r="AB951" i="1"/>
  <c r="AC951" i="1" s="1"/>
  <c r="AE951" i="1" s="1"/>
  <c r="BF320" i="1"/>
  <c r="BD320" i="1"/>
  <c r="BH320" i="1"/>
  <c r="BI320" i="1"/>
  <c r="CU320" i="1"/>
  <c r="BJ320" i="1"/>
  <c r="BE320" i="1"/>
  <c r="CY953" i="1"/>
  <c r="CW953" i="1"/>
  <c r="AI950" i="1"/>
  <c r="AZ952" i="1"/>
  <c r="BB952" i="1"/>
  <c r="U952" i="1"/>
  <c r="AG951" i="1"/>
  <c r="Q950" i="1"/>
  <c r="R950" i="1" s="1"/>
  <c r="S950" i="1" s="1"/>
  <c r="AA949" i="1"/>
  <c r="W956" i="1"/>
  <c r="O956" i="1"/>
  <c r="T954" i="1"/>
  <c r="L954" i="1"/>
  <c r="CP954" i="1"/>
  <c r="M952" i="1"/>
  <c r="P951" i="1"/>
  <c r="CR952" i="1"/>
  <c r="X951" i="1"/>
  <c r="DQ952" i="1"/>
  <c r="CX953" i="1"/>
  <c r="H954" i="1"/>
  <c r="I954" i="1" s="1"/>
  <c r="DR951" i="1"/>
  <c r="DS951" i="1" s="1"/>
  <c r="D955" i="1"/>
  <c r="E954" i="1"/>
  <c r="G956" i="1"/>
  <c r="F957" i="1"/>
  <c r="AN320" i="1" l="1"/>
  <c r="AV320" i="1" s="1"/>
  <c r="CV320" i="1"/>
  <c r="BW953" i="1" a="1"/>
  <c r="BW953" i="1" s="1"/>
  <c r="BX953" i="1" s="1"/>
  <c r="BY952" i="1"/>
  <c r="BZ952" i="1" s="1"/>
  <c r="CB950" i="1"/>
  <c r="CG316" i="1"/>
  <c r="CM316" i="1" s="1"/>
  <c r="K954" i="1"/>
  <c r="DP954" i="1"/>
  <c r="CZ953" i="1"/>
  <c r="BC952" i="1"/>
  <c r="BA952" i="1"/>
  <c r="CQ954" i="1"/>
  <c r="V956" i="1"/>
  <c r="N956" i="1"/>
  <c r="AH956" i="1"/>
  <c r="AD956" i="1"/>
  <c r="AJ953" i="1"/>
  <c r="AK953" i="1" s="1"/>
  <c r="AL953" i="1" s="1"/>
  <c r="AF953" i="1"/>
  <c r="AG952" i="1"/>
  <c r="AB952" i="1"/>
  <c r="AC952" i="1" s="1"/>
  <c r="AE952" i="1" s="1"/>
  <c r="BK320" i="1"/>
  <c r="BG320" i="1"/>
  <c r="AM321" i="1"/>
  <c r="CY954" i="1"/>
  <c r="CW954" i="1"/>
  <c r="AI951" i="1"/>
  <c r="AZ953" i="1"/>
  <c r="U953" i="1"/>
  <c r="BB953" i="1"/>
  <c r="Q951" i="1"/>
  <c r="R951" i="1" s="1"/>
  <c r="S951" i="1" s="1"/>
  <c r="AA950" i="1"/>
  <c r="W957" i="1"/>
  <c r="O957" i="1"/>
  <c r="T955" i="1"/>
  <c r="L955" i="1"/>
  <c r="CP955" i="1"/>
  <c r="P952" i="1"/>
  <c r="M953" i="1"/>
  <c r="X952" i="1"/>
  <c r="Y952" i="1" s="1"/>
  <c r="Z952" i="1" s="1"/>
  <c r="Y951" i="1"/>
  <c r="Z951" i="1" s="1"/>
  <c r="DQ953" i="1"/>
  <c r="CR953" i="1"/>
  <c r="CX954" i="1"/>
  <c r="H955" i="1"/>
  <c r="I955" i="1" s="1"/>
  <c r="DR952" i="1"/>
  <c r="DS952" i="1" s="1"/>
  <c r="E955" i="1"/>
  <c r="D956" i="1"/>
  <c r="G957" i="1"/>
  <c r="F958" i="1"/>
  <c r="AU320" i="1" l="1"/>
  <c r="AS321" i="1"/>
  <c r="AP321" i="1"/>
  <c r="AQ321" i="1"/>
  <c r="AO321" i="1"/>
  <c r="BD321" i="1" s="1"/>
  <c r="AR321" i="1"/>
  <c r="BY953" i="1"/>
  <c r="BZ953" i="1" s="1"/>
  <c r="DA953" i="1"/>
  <c r="DB953" i="1" s="1"/>
  <c r="DC953" i="1" s="1"/>
  <c r="BW954" i="1" a="1"/>
  <c r="BW954" i="1" s="1"/>
  <c r="BX954" i="1" s="1"/>
  <c r="DA954" i="1"/>
  <c r="DB954" i="1" s="1"/>
  <c r="CB951" i="1"/>
  <c r="CK321" i="1"/>
  <c r="AW321" i="1"/>
  <c r="K955" i="1"/>
  <c r="DP955" i="1"/>
  <c r="CZ954" i="1"/>
  <c r="BC953" i="1"/>
  <c r="BA953" i="1"/>
  <c r="CQ955" i="1"/>
  <c r="V957" i="1"/>
  <c r="N957" i="1"/>
  <c r="AH957" i="1"/>
  <c r="AD957" i="1"/>
  <c r="AJ954" i="1"/>
  <c r="AK954" i="1" s="1"/>
  <c r="AL954" i="1" s="1"/>
  <c r="AF954" i="1"/>
  <c r="AG953" i="1"/>
  <c r="AB953" i="1"/>
  <c r="AC953" i="1" s="1"/>
  <c r="AE953" i="1" s="1"/>
  <c r="BQ317" i="1"/>
  <c r="BS317" i="1" s="1"/>
  <c r="CS321" i="1"/>
  <c r="CY955" i="1"/>
  <c r="CW955" i="1"/>
  <c r="AI952" i="1"/>
  <c r="AZ954" i="1"/>
  <c r="M954" i="1"/>
  <c r="U954" i="1"/>
  <c r="BB954" i="1"/>
  <c r="Q952" i="1"/>
  <c r="R952" i="1" s="1"/>
  <c r="S952" i="1" s="1"/>
  <c r="AA951" i="1"/>
  <c r="W958" i="1"/>
  <c r="O958" i="1"/>
  <c r="T956" i="1"/>
  <c r="L956" i="1"/>
  <c r="P953" i="1"/>
  <c r="CP956" i="1"/>
  <c r="X953" i="1"/>
  <c r="Y953" i="1" s="1"/>
  <c r="Z953" i="1" s="1"/>
  <c r="CR954" i="1"/>
  <c r="DQ954" i="1"/>
  <c r="CX955" i="1"/>
  <c r="H956" i="1"/>
  <c r="I956" i="1" s="1"/>
  <c r="DR953" i="1"/>
  <c r="DS953" i="1" s="1"/>
  <c r="E956" i="1"/>
  <c r="D957" i="1"/>
  <c r="G958" i="1"/>
  <c r="F959" i="1"/>
  <c r="AT321" i="1" l="1"/>
  <c r="DC954" i="1"/>
  <c r="BY954" i="1"/>
  <c r="BZ954" i="1" s="1"/>
  <c r="BW955" i="1" a="1"/>
  <c r="BW955" i="1" s="1"/>
  <c r="BX955" i="1" s="1"/>
  <c r="CB952" i="1"/>
  <c r="CI321" i="1"/>
  <c r="CF317" i="1"/>
  <c r="CJ317" i="1" s="1"/>
  <c r="CE317" i="1"/>
  <c r="CL317" i="1" s="1"/>
  <c r="BT317" i="1"/>
  <c r="CD317" i="1"/>
  <c r="CH317" i="1" s="1"/>
  <c r="K956" i="1"/>
  <c r="DP956" i="1"/>
  <c r="CZ955" i="1"/>
  <c r="BH321" i="1"/>
  <c r="BP321" i="1"/>
  <c r="BC954" i="1"/>
  <c r="BA954" i="1"/>
  <c r="CQ956" i="1"/>
  <c r="V958" i="1"/>
  <c r="N958" i="1"/>
  <c r="AH958" i="1"/>
  <c r="AD958" i="1"/>
  <c r="DA955" i="1"/>
  <c r="DB955" i="1" s="1"/>
  <c r="DC955" i="1" s="1"/>
  <c r="AJ955" i="1"/>
  <c r="AK955" i="1" s="1"/>
  <c r="AL955" i="1" s="1"/>
  <c r="AF955" i="1"/>
  <c r="AG954" i="1"/>
  <c r="AB954" i="1"/>
  <c r="AC954" i="1" s="1"/>
  <c r="AE954" i="1" s="1"/>
  <c r="BI321" i="1"/>
  <c r="BF321" i="1"/>
  <c r="BJ321" i="1"/>
  <c r="BE321" i="1"/>
  <c r="CT321" i="1"/>
  <c r="CU321" i="1"/>
  <c r="CY956" i="1"/>
  <c r="CW956" i="1"/>
  <c r="AI953" i="1"/>
  <c r="AZ955" i="1"/>
  <c r="BB955" i="1"/>
  <c r="U955" i="1"/>
  <c r="M955" i="1"/>
  <c r="Q953" i="1"/>
  <c r="R953" i="1" s="1"/>
  <c r="S953" i="1" s="1"/>
  <c r="AA952" i="1"/>
  <c r="W959" i="1"/>
  <c r="O959" i="1"/>
  <c r="T957" i="1"/>
  <c r="L957" i="1"/>
  <c r="CP957" i="1"/>
  <c r="X954" i="1"/>
  <c r="CR955" i="1"/>
  <c r="P954" i="1"/>
  <c r="DQ955" i="1"/>
  <c r="CX956" i="1"/>
  <c r="H957" i="1"/>
  <c r="I957" i="1" s="1"/>
  <c r="DR954" i="1"/>
  <c r="DS954" i="1" s="1"/>
  <c r="E957" i="1"/>
  <c r="D958" i="1"/>
  <c r="G959" i="1"/>
  <c r="F960" i="1"/>
  <c r="AN321" i="1" l="1"/>
  <c r="AU321" i="1" s="1"/>
  <c r="BY955" i="1"/>
  <c r="BZ955" i="1" s="1"/>
  <c r="BW956" i="1" a="1"/>
  <c r="BW956" i="1" s="1"/>
  <c r="BX956" i="1" s="1"/>
  <c r="DA956" i="1"/>
  <c r="DB956" i="1" s="1"/>
  <c r="DC956" i="1" s="1"/>
  <c r="CB953" i="1"/>
  <c r="CG317" i="1"/>
  <c r="CM317" i="1" s="1"/>
  <c r="K957" i="1"/>
  <c r="DP957" i="1"/>
  <c r="CZ956" i="1"/>
  <c r="BC955" i="1"/>
  <c r="BA955" i="1"/>
  <c r="CQ957" i="1"/>
  <c r="V959" i="1"/>
  <c r="N959" i="1"/>
  <c r="AH959" i="1"/>
  <c r="AD959" i="1"/>
  <c r="AJ956" i="1"/>
  <c r="AK956" i="1" s="1"/>
  <c r="AL956" i="1" s="1"/>
  <c r="AF956" i="1"/>
  <c r="AG955" i="1"/>
  <c r="AB955" i="1"/>
  <c r="AC955" i="1" s="1"/>
  <c r="AE955" i="1" s="1"/>
  <c r="AM322" i="1"/>
  <c r="BG321" i="1"/>
  <c r="BK321" i="1"/>
  <c r="CV321" i="1"/>
  <c r="CY957" i="1"/>
  <c r="CW957" i="1"/>
  <c r="AI954" i="1"/>
  <c r="AZ956" i="1"/>
  <c r="M956" i="1"/>
  <c r="BB956" i="1"/>
  <c r="U956" i="1"/>
  <c r="Q954" i="1"/>
  <c r="R954" i="1" s="1"/>
  <c r="S954" i="1" s="1"/>
  <c r="AA953" i="1"/>
  <c r="W960" i="1"/>
  <c r="O960" i="1"/>
  <c r="T958" i="1"/>
  <c r="L958" i="1"/>
  <c r="CP958" i="1"/>
  <c r="X955" i="1"/>
  <c r="Y955" i="1" s="1"/>
  <c r="Z955" i="1" s="1"/>
  <c r="Y954" i="1"/>
  <c r="Z954" i="1" s="1"/>
  <c r="P955" i="1"/>
  <c r="CR956" i="1"/>
  <c r="DQ956" i="1"/>
  <c r="CX957" i="1"/>
  <c r="H958" i="1"/>
  <c r="I958" i="1" s="1"/>
  <c r="DR955" i="1"/>
  <c r="DS955" i="1" s="1"/>
  <c r="E958" i="1"/>
  <c r="D959" i="1"/>
  <c r="G960" i="1"/>
  <c r="F961" i="1"/>
  <c r="AV321" i="1" l="1"/>
  <c r="AO322" i="1"/>
  <c r="CT322" i="1" s="1"/>
  <c r="AP322" i="1"/>
  <c r="AQ322" i="1"/>
  <c r="AS322" i="1"/>
  <c r="AR322" i="1"/>
  <c r="BY956" i="1"/>
  <c r="BZ956" i="1" s="1"/>
  <c r="BW957" i="1" a="1"/>
  <c r="BW957" i="1" s="1"/>
  <c r="BX957" i="1" s="1"/>
  <c r="CB954" i="1"/>
  <c r="CK322" i="1"/>
  <c r="AW322" i="1"/>
  <c r="K958" i="1"/>
  <c r="DP958" i="1"/>
  <c r="CZ957" i="1"/>
  <c r="BC956" i="1"/>
  <c r="BA956" i="1"/>
  <c r="CQ958" i="1"/>
  <c r="V960" i="1"/>
  <c r="N960" i="1"/>
  <c r="AH960" i="1"/>
  <c r="AD960" i="1"/>
  <c r="AJ957" i="1"/>
  <c r="AK957" i="1" s="1"/>
  <c r="AL957" i="1" s="1"/>
  <c r="AF957" i="1"/>
  <c r="AG956" i="1"/>
  <c r="AB956" i="1"/>
  <c r="AC956" i="1" s="1"/>
  <c r="AE956" i="1" s="1"/>
  <c r="CS322" i="1"/>
  <c r="BQ318" i="1"/>
  <c r="BS318" i="1" s="1"/>
  <c r="CY958" i="1"/>
  <c r="CW958" i="1"/>
  <c r="AI955" i="1"/>
  <c r="AZ957" i="1"/>
  <c r="M957" i="1"/>
  <c r="BB957" i="1"/>
  <c r="U957" i="1"/>
  <c r="Q955" i="1"/>
  <c r="R955" i="1" s="1"/>
  <c r="S955" i="1" s="1"/>
  <c r="AA954" i="1"/>
  <c r="W961" i="1"/>
  <c r="O961" i="1"/>
  <c r="T959" i="1"/>
  <c r="L959" i="1"/>
  <c r="X956" i="1"/>
  <c r="Y956" i="1" s="1"/>
  <c r="Z956" i="1" s="1"/>
  <c r="CP959" i="1"/>
  <c r="P956" i="1"/>
  <c r="CR957" i="1"/>
  <c r="DQ957" i="1"/>
  <c r="CX958" i="1"/>
  <c r="H959" i="1"/>
  <c r="I959" i="1" s="1"/>
  <c r="DR956" i="1"/>
  <c r="DS956" i="1" s="1"/>
  <c r="E959" i="1"/>
  <c r="D960" i="1"/>
  <c r="G961" i="1"/>
  <c r="F962" i="1"/>
  <c r="AT322" i="1" l="1"/>
  <c r="BW958" i="1" a="1"/>
  <c r="BW958" i="1" s="1"/>
  <c r="BX958" i="1" s="1"/>
  <c r="BY957" i="1"/>
  <c r="BZ957" i="1" s="1"/>
  <c r="CB955" i="1"/>
  <c r="CF318" i="1"/>
  <c r="CJ318" i="1" s="1"/>
  <c r="CE318" i="1"/>
  <c r="CL318" i="1" s="1"/>
  <c r="CI322" i="1"/>
  <c r="BT318" i="1"/>
  <c r="CD318" i="1"/>
  <c r="CH318" i="1" s="1"/>
  <c r="K959" i="1"/>
  <c r="DP959" i="1"/>
  <c r="CZ958" i="1"/>
  <c r="BI322" i="1"/>
  <c r="BP322" i="1"/>
  <c r="BC957" i="1"/>
  <c r="BA957" i="1"/>
  <c r="CQ959" i="1"/>
  <c r="V961" i="1"/>
  <c r="N961" i="1"/>
  <c r="AH961" i="1"/>
  <c r="AD961" i="1"/>
  <c r="AJ958" i="1"/>
  <c r="AK958" i="1" s="1"/>
  <c r="AL958" i="1" s="1"/>
  <c r="AF958" i="1"/>
  <c r="AG957" i="1"/>
  <c r="AB957" i="1"/>
  <c r="AC957" i="1" s="1"/>
  <c r="AE957" i="1" s="1"/>
  <c r="BD322" i="1"/>
  <c r="BF322" i="1"/>
  <c r="BJ322" i="1"/>
  <c r="CU322" i="1"/>
  <c r="CV322" i="1" s="1"/>
  <c r="BH322" i="1"/>
  <c r="BE322" i="1"/>
  <c r="CY959" i="1"/>
  <c r="CW959" i="1"/>
  <c r="AI956" i="1"/>
  <c r="DA957" i="1"/>
  <c r="DB957" i="1" s="1"/>
  <c r="DC957" i="1" s="1"/>
  <c r="AZ958" i="1"/>
  <c r="M958" i="1"/>
  <c r="P957" i="1"/>
  <c r="U958" i="1"/>
  <c r="BB958" i="1"/>
  <c r="Q956" i="1"/>
  <c r="R956" i="1" s="1"/>
  <c r="S956" i="1" s="1"/>
  <c r="AA955" i="1"/>
  <c r="W962" i="1"/>
  <c r="O962" i="1"/>
  <c r="T960" i="1"/>
  <c r="L960" i="1"/>
  <c r="CP960" i="1"/>
  <c r="X957" i="1"/>
  <c r="Y957" i="1" s="1"/>
  <c r="Z957" i="1" s="1"/>
  <c r="CR958" i="1"/>
  <c r="DQ958" i="1"/>
  <c r="CX959" i="1"/>
  <c r="H960" i="1"/>
  <c r="I960" i="1" s="1"/>
  <c r="DR957" i="1"/>
  <c r="DS957" i="1" s="1"/>
  <c r="E960" i="1"/>
  <c r="D961" i="1"/>
  <c r="G962" i="1"/>
  <c r="F963" i="1"/>
  <c r="AN322" i="1" l="1"/>
  <c r="AV322" i="1" s="1"/>
  <c r="BY958" i="1"/>
  <c r="BZ958" i="1" s="1"/>
  <c r="BW959" i="1" a="1"/>
  <c r="BW959" i="1" s="1"/>
  <c r="BX959" i="1" s="1"/>
  <c r="DA959" i="1"/>
  <c r="DB959" i="1" s="1"/>
  <c r="DA958" i="1"/>
  <c r="DB958" i="1" s="1"/>
  <c r="DC958" i="1" s="1"/>
  <c r="CB956" i="1"/>
  <c r="CG318" i="1"/>
  <c r="CM318" i="1" s="1"/>
  <c r="K960" i="1"/>
  <c r="DP960" i="1"/>
  <c r="CZ959" i="1"/>
  <c r="BC958" i="1"/>
  <c r="BA958" i="1"/>
  <c r="CQ960" i="1"/>
  <c r="V962" i="1"/>
  <c r="N962" i="1"/>
  <c r="AH962" i="1"/>
  <c r="AD962" i="1"/>
  <c r="AJ959" i="1"/>
  <c r="AK959" i="1" s="1"/>
  <c r="AL959" i="1" s="1"/>
  <c r="AF959" i="1"/>
  <c r="AG958" i="1"/>
  <c r="AB958" i="1"/>
  <c r="AC958" i="1" s="1"/>
  <c r="AE958" i="1" s="1"/>
  <c r="BK322" i="1"/>
  <c r="BG322" i="1"/>
  <c r="AM323" i="1"/>
  <c r="CY960" i="1"/>
  <c r="CW960" i="1"/>
  <c r="AI957" i="1"/>
  <c r="AZ959" i="1"/>
  <c r="BB959" i="1"/>
  <c r="Q957" i="1"/>
  <c r="R957" i="1" s="1"/>
  <c r="S957" i="1" s="1"/>
  <c r="M959" i="1"/>
  <c r="U959" i="1"/>
  <c r="AA956" i="1"/>
  <c r="W963" i="1"/>
  <c r="O963" i="1"/>
  <c r="T961" i="1"/>
  <c r="L961" i="1"/>
  <c r="CP961" i="1"/>
  <c r="X958" i="1"/>
  <c r="Y958" i="1" s="1"/>
  <c r="Z958" i="1" s="1"/>
  <c r="P958" i="1"/>
  <c r="CR959" i="1"/>
  <c r="DQ959" i="1"/>
  <c r="CX960" i="1"/>
  <c r="H961" i="1"/>
  <c r="I961" i="1" s="1"/>
  <c r="DR958" i="1"/>
  <c r="DS958" i="1" s="1"/>
  <c r="E961" i="1"/>
  <c r="D962" i="1"/>
  <c r="G963" i="1"/>
  <c r="F964" i="1"/>
  <c r="AU322" i="1" l="1"/>
  <c r="AQ323" i="1"/>
  <c r="AR323" i="1"/>
  <c r="AS323" i="1"/>
  <c r="AO323" i="1"/>
  <c r="AP323" i="1"/>
  <c r="CC956" i="1"/>
  <c r="CC957" i="1" s="1"/>
  <c r="CC958" i="1" s="1"/>
  <c r="CC959" i="1" s="1"/>
  <c r="CC960" i="1" s="1"/>
  <c r="CC961" i="1" s="1"/>
  <c r="CC962" i="1" s="1"/>
  <c r="CC963" i="1" s="1"/>
  <c r="DC959" i="1"/>
  <c r="BW960" i="1" a="1"/>
  <c r="BW960" i="1" s="1"/>
  <c r="BX960" i="1" s="1"/>
  <c r="DA960" i="1"/>
  <c r="DB960" i="1" s="1"/>
  <c r="DC960" i="1" s="1"/>
  <c r="BY959" i="1"/>
  <c r="BZ959" i="1" s="1"/>
  <c r="CB957" i="1"/>
  <c r="CK323" i="1"/>
  <c r="AW323" i="1"/>
  <c r="K961" i="1"/>
  <c r="DP961" i="1"/>
  <c r="CZ960" i="1"/>
  <c r="BC959" i="1"/>
  <c r="BA959" i="1"/>
  <c r="CQ961" i="1"/>
  <c r="V963" i="1"/>
  <c r="N963" i="1"/>
  <c r="AH963" i="1"/>
  <c r="AD963" i="1"/>
  <c r="AJ960" i="1"/>
  <c r="AK960" i="1" s="1"/>
  <c r="AL960" i="1" s="1"/>
  <c r="AF960" i="1"/>
  <c r="AG959" i="1"/>
  <c r="AB959" i="1"/>
  <c r="AC959" i="1" s="1"/>
  <c r="AE959" i="1" s="1"/>
  <c r="CS323" i="1"/>
  <c r="BQ319" i="1"/>
  <c r="BS319" i="1" s="1"/>
  <c r="CY961" i="1"/>
  <c r="CW961" i="1"/>
  <c r="AI958" i="1"/>
  <c r="AZ960" i="1"/>
  <c r="AA957" i="1"/>
  <c r="BB960" i="1"/>
  <c r="M960" i="1"/>
  <c r="Q958" i="1"/>
  <c r="R958" i="1" s="1"/>
  <c r="S958" i="1" s="1"/>
  <c r="W964" i="1"/>
  <c r="O964" i="1"/>
  <c r="T962" i="1"/>
  <c r="L962" i="1"/>
  <c r="U960" i="1"/>
  <c r="CP962" i="1"/>
  <c r="P959" i="1"/>
  <c r="X959" i="1"/>
  <c r="Y959" i="1" s="1"/>
  <c r="Z959" i="1" s="1"/>
  <c r="CR960" i="1"/>
  <c r="DQ960" i="1"/>
  <c r="CX961" i="1"/>
  <c r="H962" i="1"/>
  <c r="I962" i="1" s="1"/>
  <c r="DR959" i="1"/>
  <c r="DS959" i="1" s="1"/>
  <c r="E962" i="1"/>
  <c r="D963" i="1"/>
  <c r="G964" i="1"/>
  <c r="F965" i="1"/>
  <c r="AT323" i="1" l="1"/>
  <c r="CC964" i="1"/>
  <c r="BY960" i="1"/>
  <c r="BZ960" i="1" s="1"/>
  <c r="BW961" i="1" a="1"/>
  <c r="BW961" i="1" s="1"/>
  <c r="BX961" i="1" s="1"/>
  <c r="DA961" i="1"/>
  <c r="DB961" i="1" s="1"/>
  <c r="DC961" i="1" s="1"/>
  <c r="CB958" i="1"/>
  <c r="CI323" i="1"/>
  <c r="CF319" i="1"/>
  <c r="CJ319" i="1" s="1"/>
  <c r="CE319" i="1"/>
  <c r="CL319" i="1" s="1"/>
  <c r="BT319" i="1"/>
  <c r="CD319" i="1"/>
  <c r="CH319" i="1" s="1"/>
  <c r="K962" i="1"/>
  <c r="DP962" i="1"/>
  <c r="CZ961" i="1"/>
  <c r="BJ323" i="1"/>
  <c r="BP323" i="1"/>
  <c r="BC960" i="1"/>
  <c r="BA960" i="1"/>
  <c r="CQ962" i="1"/>
  <c r="V964" i="1"/>
  <c r="N964" i="1"/>
  <c r="AH964" i="1"/>
  <c r="AD964" i="1"/>
  <c r="AJ961" i="1"/>
  <c r="AK961" i="1" s="1"/>
  <c r="AL961" i="1" s="1"/>
  <c r="AF961" i="1"/>
  <c r="AG960" i="1"/>
  <c r="AB960" i="1"/>
  <c r="AC960" i="1" s="1"/>
  <c r="AE960" i="1" s="1"/>
  <c r="BI323" i="1"/>
  <c r="BH323" i="1"/>
  <c r="BE323" i="1"/>
  <c r="CT323" i="1"/>
  <c r="BD323" i="1"/>
  <c r="BF323" i="1"/>
  <c r="CU323" i="1"/>
  <c r="CY962" i="1"/>
  <c r="CW962" i="1"/>
  <c r="AI959" i="1"/>
  <c r="AZ961" i="1"/>
  <c r="BB961" i="1"/>
  <c r="U961" i="1"/>
  <c r="Q959" i="1"/>
  <c r="R959" i="1" s="1"/>
  <c r="S959" i="1" s="1"/>
  <c r="AA958" i="1"/>
  <c r="W965" i="1"/>
  <c r="O965" i="1"/>
  <c r="T963" i="1"/>
  <c r="L963" i="1"/>
  <c r="X960" i="1"/>
  <c r="Y960" i="1" s="1"/>
  <c r="Z960" i="1" s="1"/>
  <c r="CP963" i="1"/>
  <c r="M961" i="1"/>
  <c r="P960" i="1"/>
  <c r="CR961" i="1"/>
  <c r="DQ961" i="1"/>
  <c r="CX962" i="1"/>
  <c r="H963" i="1"/>
  <c r="I963" i="1" s="1"/>
  <c r="DR960" i="1"/>
  <c r="DS960" i="1" s="1"/>
  <c r="E963" i="1"/>
  <c r="D964" i="1"/>
  <c r="G965" i="1"/>
  <c r="F966" i="1"/>
  <c r="AN323" i="1" l="1"/>
  <c r="AV323" i="1" s="1"/>
  <c r="CC965" i="1"/>
  <c r="BY961" i="1"/>
  <c r="BZ961" i="1" s="1"/>
  <c r="BW962" i="1" a="1"/>
  <c r="BW962" i="1" s="1"/>
  <c r="BX962" i="1" s="1"/>
  <c r="CB959" i="1"/>
  <c r="CG319" i="1"/>
  <c r="CM319" i="1" s="1"/>
  <c r="K963" i="1"/>
  <c r="DP963" i="1"/>
  <c r="CZ962" i="1"/>
  <c r="BC961" i="1"/>
  <c r="BA961" i="1"/>
  <c r="CQ963" i="1"/>
  <c r="V965" i="1"/>
  <c r="N965" i="1"/>
  <c r="AH965" i="1"/>
  <c r="AD965" i="1"/>
  <c r="AJ962" i="1"/>
  <c r="AK962" i="1" s="1"/>
  <c r="AL962" i="1" s="1"/>
  <c r="AF962" i="1"/>
  <c r="AG961" i="1"/>
  <c r="AB961" i="1"/>
  <c r="AC961" i="1" s="1"/>
  <c r="AE961" i="1" s="1"/>
  <c r="CV323" i="1"/>
  <c r="BK323" i="1"/>
  <c r="AM324" i="1"/>
  <c r="BG323" i="1"/>
  <c r="CY963" i="1"/>
  <c r="CW963" i="1"/>
  <c r="AI960" i="1"/>
  <c r="AZ962" i="1"/>
  <c r="M962" i="1"/>
  <c r="BB962" i="1"/>
  <c r="U962" i="1"/>
  <c r="Q960" i="1"/>
  <c r="R960" i="1" s="1"/>
  <c r="S960" i="1" s="1"/>
  <c r="AA959" i="1"/>
  <c r="W966" i="1"/>
  <c r="O966" i="1"/>
  <c r="T964" i="1"/>
  <c r="L964" i="1"/>
  <c r="P961" i="1"/>
  <c r="CP964" i="1"/>
  <c r="X961" i="1"/>
  <c r="Y961" i="1" s="1"/>
  <c r="Z961" i="1" s="1"/>
  <c r="CR962" i="1"/>
  <c r="DQ962" i="1"/>
  <c r="CX963" i="1"/>
  <c r="H964" i="1"/>
  <c r="I964" i="1" s="1"/>
  <c r="DR961" i="1"/>
  <c r="DS961" i="1" s="1"/>
  <c r="E964" i="1"/>
  <c r="D965" i="1"/>
  <c r="G966" i="1"/>
  <c r="F967" i="1"/>
  <c r="AU323" i="1" l="1"/>
  <c r="AO324" i="1"/>
  <c r="AQ324" i="1"/>
  <c r="AR324" i="1"/>
  <c r="AP324" i="1"/>
  <c r="AS324" i="1"/>
  <c r="CC966" i="1"/>
  <c r="BY962" i="1"/>
  <c r="BZ962" i="1" s="1"/>
  <c r="DA962" i="1"/>
  <c r="DB962" i="1" s="1"/>
  <c r="DC962" i="1" s="1"/>
  <c r="BW963" i="1" a="1"/>
  <c r="BW963" i="1" s="1"/>
  <c r="BX963" i="1" s="1"/>
  <c r="CB960" i="1"/>
  <c r="CK324" i="1"/>
  <c r="AW324" i="1"/>
  <c r="K964" i="1"/>
  <c r="DP964" i="1"/>
  <c r="CZ963" i="1"/>
  <c r="BC962" i="1"/>
  <c r="BA962" i="1"/>
  <c r="CQ964" i="1"/>
  <c r="V966" i="1"/>
  <c r="N966" i="1"/>
  <c r="AH966" i="1"/>
  <c r="AD966" i="1"/>
  <c r="AJ963" i="1"/>
  <c r="AK963" i="1" s="1"/>
  <c r="AL963" i="1" s="1"/>
  <c r="AF963" i="1"/>
  <c r="AG962" i="1"/>
  <c r="AB962" i="1"/>
  <c r="AC962" i="1" s="1"/>
  <c r="AE962" i="1" s="1"/>
  <c r="CS324" i="1"/>
  <c r="BQ320" i="1"/>
  <c r="BS320" i="1" s="1"/>
  <c r="CY964" i="1"/>
  <c r="CW964" i="1"/>
  <c r="AI961" i="1"/>
  <c r="AZ963" i="1"/>
  <c r="M963" i="1"/>
  <c r="U963" i="1"/>
  <c r="BB963" i="1"/>
  <c r="Q961" i="1"/>
  <c r="R961" i="1" s="1"/>
  <c r="S961" i="1" s="1"/>
  <c r="AA960" i="1"/>
  <c r="W967" i="1"/>
  <c r="O967" i="1"/>
  <c r="T965" i="1"/>
  <c r="L965" i="1"/>
  <c r="CP965" i="1"/>
  <c r="P962" i="1"/>
  <c r="X962" i="1"/>
  <c r="Y962" i="1" s="1"/>
  <c r="Z962" i="1" s="1"/>
  <c r="CR963" i="1"/>
  <c r="DQ963" i="1"/>
  <c r="CX964" i="1"/>
  <c r="H965" i="1"/>
  <c r="I965" i="1" s="1"/>
  <c r="DR962" i="1"/>
  <c r="DS962" i="1" s="1"/>
  <c r="E965" i="1"/>
  <c r="D966" i="1"/>
  <c r="G967" i="1"/>
  <c r="F968" i="1"/>
  <c r="AT324" i="1" l="1"/>
  <c r="BE324" i="1"/>
  <c r="CC967" i="1"/>
  <c r="BY963" i="1"/>
  <c r="BZ963" i="1" s="1"/>
  <c r="BW964" i="1" a="1"/>
  <c r="BW964" i="1" s="1"/>
  <c r="BX964" i="1" s="1"/>
  <c r="CB961" i="1"/>
  <c r="CF320" i="1"/>
  <c r="CJ320" i="1" s="1"/>
  <c r="CE320" i="1"/>
  <c r="CL320" i="1" s="1"/>
  <c r="CI324" i="1"/>
  <c r="BT320" i="1"/>
  <c r="CD320" i="1"/>
  <c r="CH320" i="1" s="1"/>
  <c r="K965" i="1"/>
  <c r="DP965" i="1"/>
  <c r="CZ964" i="1"/>
  <c r="BJ324" i="1"/>
  <c r="BP324" i="1"/>
  <c r="BC963" i="1"/>
  <c r="BA963" i="1"/>
  <c r="CQ965" i="1"/>
  <c r="V967" i="1"/>
  <c r="N967" i="1"/>
  <c r="AH967" i="1"/>
  <c r="AD967" i="1"/>
  <c r="AJ964" i="1"/>
  <c r="AK964" i="1" s="1"/>
  <c r="AL964" i="1" s="1"/>
  <c r="AF964" i="1"/>
  <c r="AG963" i="1"/>
  <c r="AB963" i="1"/>
  <c r="AC963" i="1" s="1"/>
  <c r="AE963" i="1" s="1"/>
  <c r="BD324" i="1"/>
  <c r="CU324" i="1"/>
  <c r="BH324" i="1"/>
  <c r="BI324" i="1"/>
  <c r="BF324" i="1"/>
  <c r="CT324" i="1"/>
  <c r="CY965" i="1"/>
  <c r="CW965" i="1"/>
  <c r="AI962" i="1"/>
  <c r="DA963" i="1"/>
  <c r="DB963" i="1" s="1"/>
  <c r="DC963" i="1" s="1"/>
  <c r="AZ964" i="1"/>
  <c r="U964" i="1"/>
  <c r="M964" i="1"/>
  <c r="BB964" i="1"/>
  <c r="Q962" i="1"/>
  <c r="R962" i="1" s="1"/>
  <c r="S962" i="1" s="1"/>
  <c r="AA961" i="1"/>
  <c r="W968" i="1"/>
  <c r="O968" i="1"/>
  <c r="T966" i="1"/>
  <c r="L966" i="1"/>
  <c r="CP966" i="1"/>
  <c r="P963" i="1"/>
  <c r="X963" i="1"/>
  <c r="CR964" i="1"/>
  <c r="DQ964" i="1"/>
  <c r="CX965" i="1"/>
  <c r="H966" i="1"/>
  <c r="I966" i="1" s="1"/>
  <c r="DR963" i="1"/>
  <c r="DS963" i="1" s="1"/>
  <c r="D967" i="1"/>
  <c r="E966" i="1"/>
  <c r="G968" i="1"/>
  <c r="F969" i="1"/>
  <c r="AN324" i="1" l="1"/>
  <c r="AU324" i="1" s="1"/>
  <c r="BY964" i="1"/>
  <c r="BZ964" i="1" s="1"/>
  <c r="BW965" i="1" a="1"/>
  <c r="BW965" i="1" s="1"/>
  <c r="BX965" i="1" s="1"/>
  <c r="CB962" i="1"/>
  <c r="CG320" i="1"/>
  <c r="K966" i="1"/>
  <c r="DP966" i="1"/>
  <c r="CZ965" i="1"/>
  <c r="BC964" i="1"/>
  <c r="BA964" i="1"/>
  <c r="CQ966" i="1"/>
  <c r="V968" i="1"/>
  <c r="N968" i="1"/>
  <c r="AH968" i="1"/>
  <c r="AD968" i="1"/>
  <c r="AJ965" i="1"/>
  <c r="AK965" i="1" s="1"/>
  <c r="AL965" i="1" s="1"/>
  <c r="AF965" i="1"/>
  <c r="AG964" i="1"/>
  <c r="AB964" i="1"/>
  <c r="AC964" i="1" s="1"/>
  <c r="AE964" i="1" s="1"/>
  <c r="CV324" i="1"/>
  <c r="AM325" i="1"/>
  <c r="BG324" i="1"/>
  <c r="BK324" i="1"/>
  <c r="CY966" i="1"/>
  <c r="CW966" i="1"/>
  <c r="AI963" i="1"/>
  <c r="DA964" i="1"/>
  <c r="DB964" i="1" s="1"/>
  <c r="DC964" i="1" s="1"/>
  <c r="AZ965" i="1"/>
  <c r="U965" i="1"/>
  <c r="M965" i="1"/>
  <c r="BB965" i="1"/>
  <c r="Q963" i="1"/>
  <c r="R963" i="1" s="1"/>
  <c r="S963" i="1" s="1"/>
  <c r="AA962" i="1"/>
  <c r="W969" i="1"/>
  <c r="O969" i="1"/>
  <c r="T967" i="1"/>
  <c r="L967" i="1"/>
  <c r="X964" i="1"/>
  <c r="CP967" i="1"/>
  <c r="P964" i="1"/>
  <c r="CR965" i="1"/>
  <c r="Y963" i="1"/>
  <c r="Z963" i="1" s="1"/>
  <c r="DQ965" i="1"/>
  <c r="CX966" i="1"/>
  <c r="H967" i="1"/>
  <c r="I967" i="1" s="1"/>
  <c r="DR964" i="1"/>
  <c r="DS964" i="1" s="1"/>
  <c r="E967" i="1"/>
  <c r="D968" i="1"/>
  <c r="G969" i="1"/>
  <c r="F970" i="1"/>
  <c r="AV324" i="1" l="1"/>
  <c r="AO325" i="1"/>
  <c r="CT325" i="1" s="1"/>
  <c r="AP325" i="1"/>
  <c r="AQ325" i="1"/>
  <c r="AR325" i="1"/>
  <c r="AS325" i="1"/>
  <c r="BY965" i="1"/>
  <c r="BZ965" i="1" s="1"/>
  <c r="BW966" i="1" a="1"/>
  <c r="BW966" i="1" s="1"/>
  <c r="BX966" i="1" s="1"/>
  <c r="CB963" i="1"/>
  <c r="CK325" i="1"/>
  <c r="AW325" i="1"/>
  <c r="CM320" i="1"/>
  <c r="K967" i="1"/>
  <c r="DP967" i="1"/>
  <c r="CZ966" i="1"/>
  <c r="BC965" i="1"/>
  <c r="BA965" i="1"/>
  <c r="CQ967" i="1"/>
  <c r="V969" i="1"/>
  <c r="N969" i="1"/>
  <c r="AH969" i="1"/>
  <c r="AD969" i="1"/>
  <c r="AJ966" i="1"/>
  <c r="AK966" i="1" s="1"/>
  <c r="AL966" i="1" s="1"/>
  <c r="AF966" i="1"/>
  <c r="AG965" i="1"/>
  <c r="AB965" i="1"/>
  <c r="AC965" i="1" s="1"/>
  <c r="AE965" i="1" s="1"/>
  <c r="BQ321" i="1"/>
  <c r="BS321" i="1" s="1"/>
  <c r="CS325" i="1"/>
  <c r="CY967" i="1"/>
  <c r="CW967" i="1"/>
  <c r="AI964" i="1"/>
  <c r="DA965" i="1"/>
  <c r="DB965" i="1" s="1"/>
  <c r="DC965" i="1" s="1"/>
  <c r="AZ966" i="1"/>
  <c r="M966" i="1"/>
  <c r="BB966" i="1"/>
  <c r="U966" i="1"/>
  <c r="Q964" i="1"/>
  <c r="R964" i="1" s="1"/>
  <c r="S964" i="1" s="1"/>
  <c r="AA963" i="1"/>
  <c r="W970" i="1"/>
  <c r="O970" i="1"/>
  <c r="T968" i="1"/>
  <c r="L968" i="1"/>
  <c r="Y964" i="1"/>
  <c r="Z964" i="1" s="1"/>
  <c r="CP968" i="1"/>
  <c r="X965" i="1"/>
  <c r="Y965" i="1" s="1"/>
  <c r="Z965" i="1" s="1"/>
  <c r="P965" i="1"/>
  <c r="CR966" i="1"/>
  <c r="DQ966" i="1"/>
  <c r="CX967" i="1"/>
  <c r="H968" i="1"/>
  <c r="I968" i="1" s="1"/>
  <c r="DR965" i="1"/>
  <c r="DS965" i="1" s="1"/>
  <c r="E968" i="1"/>
  <c r="D969" i="1"/>
  <c r="G970" i="1"/>
  <c r="F971" i="1"/>
  <c r="AT325" i="1" l="1"/>
  <c r="BY966" i="1"/>
  <c r="BZ966" i="1" s="1"/>
  <c r="BW967" i="1" a="1"/>
  <c r="BW967" i="1" s="1"/>
  <c r="BX967" i="1" s="1"/>
  <c r="CB964" i="1"/>
  <c r="CF321" i="1"/>
  <c r="CJ321" i="1" s="1"/>
  <c r="CE321" i="1"/>
  <c r="CL321" i="1" s="1"/>
  <c r="CI325" i="1"/>
  <c r="BT321" i="1"/>
  <c r="CD321" i="1"/>
  <c r="CH321" i="1" s="1"/>
  <c r="K968" i="1"/>
  <c r="DP968" i="1"/>
  <c r="CZ967" i="1"/>
  <c r="CU325" i="1"/>
  <c r="CV325" i="1" s="1"/>
  <c r="BP325" i="1"/>
  <c r="BC966" i="1"/>
  <c r="BA966" i="1"/>
  <c r="CQ968" i="1"/>
  <c r="V970" i="1"/>
  <c r="N970" i="1"/>
  <c r="AH970" i="1"/>
  <c r="AD970" i="1"/>
  <c r="AJ967" i="1"/>
  <c r="AK967" i="1" s="1"/>
  <c r="AL967" i="1" s="1"/>
  <c r="AF967" i="1"/>
  <c r="AG966" i="1"/>
  <c r="AB966" i="1"/>
  <c r="AC966" i="1" s="1"/>
  <c r="AE966" i="1" s="1"/>
  <c r="M967" i="1"/>
  <c r="BF325" i="1"/>
  <c r="BE325" i="1"/>
  <c r="BJ325" i="1"/>
  <c r="BD325" i="1"/>
  <c r="BI325" i="1"/>
  <c r="BH325" i="1"/>
  <c r="CY968" i="1"/>
  <c r="CW968" i="1"/>
  <c r="AI965" i="1"/>
  <c r="DA966" i="1"/>
  <c r="DB966" i="1" s="1"/>
  <c r="DC966" i="1" s="1"/>
  <c r="AZ967" i="1"/>
  <c r="BB967" i="1"/>
  <c r="U967" i="1"/>
  <c r="Q965" i="1"/>
  <c r="R965" i="1" s="1"/>
  <c r="S965" i="1" s="1"/>
  <c r="AA964" i="1"/>
  <c r="W971" i="1"/>
  <c r="O971" i="1"/>
  <c r="T969" i="1"/>
  <c r="L969" i="1"/>
  <c r="CP969" i="1"/>
  <c r="X966" i="1"/>
  <c r="Y966" i="1" s="1"/>
  <c r="Z966" i="1" s="1"/>
  <c r="P966" i="1"/>
  <c r="CR967" i="1"/>
  <c r="DQ967" i="1"/>
  <c r="CX968" i="1"/>
  <c r="H969" i="1"/>
  <c r="I969" i="1" s="1"/>
  <c r="DR966" i="1"/>
  <c r="DS966" i="1" s="1"/>
  <c r="E969" i="1"/>
  <c r="D970" i="1"/>
  <c r="G971" i="1"/>
  <c r="F972" i="1"/>
  <c r="AN325" i="1" l="1"/>
  <c r="AU325" i="1" s="1"/>
  <c r="BY967" i="1"/>
  <c r="BZ967" i="1" s="1"/>
  <c r="BW968" i="1" a="1"/>
  <c r="BW968" i="1" s="1"/>
  <c r="BX968" i="1" s="1"/>
  <c r="CB965" i="1"/>
  <c r="CG321" i="1"/>
  <c r="CM321" i="1" s="1"/>
  <c r="K969" i="1"/>
  <c r="DP969" i="1"/>
  <c r="CZ968" i="1"/>
  <c r="BC967" i="1"/>
  <c r="BA967" i="1"/>
  <c r="CQ969" i="1"/>
  <c r="V971" i="1"/>
  <c r="N971" i="1"/>
  <c r="AH971" i="1"/>
  <c r="AD971" i="1"/>
  <c r="DA968" i="1"/>
  <c r="DB968" i="1" s="1"/>
  <c r="AJ968" i="1"/>
  <c r="AK968" i="1" s="1"/>
  <c r="AL968" i="1" s="1"/>
  <c r="AF968" i="1"/>
  <c r="AG967" i="1"/>
  <c r="AB967" i="1"/>
  <c r="AC967" i="1" s="1"/>
  <c r="AE967" i="1" s="1"/>
  <c r="AM326" i="1"/>
  <c r="BG325" i="1"/>
  <c r="BK325" i="1"/>
  <c r="CY969" i="1"/>
  <c r="CW969" i="1"/>
  <c r="AI966" i="1"/>
  <c r="DA967" i="1"/>
  <c r="DB967" i="1" s="1"/>
  <c r="DC967" i="1" s="1"/>
  <c r="AZ968" i="1"/>
  <c r="BB968" i="1"/>
  <c r="U968" i="1"/>
  <c r="Q966" i="1"/>
  <c r="R966" i="1" s="1"/>
  <c r="S966" i="1" s="1"/>
  <c r="AA965" i="1"/>
  <c r="W972" i="1"/>
  <c r="O972" i="1"/>
  <c r="T970" i="1"/>
  <c r="L970" i="1"/>
  <c r="CP970" i="1"/>
  <c r="M968" i="1"/>
  <c r="P967" i="1"/>
  <c r="X967" i="1"/>
  <c r="Y967" i="1" s="1"/>
  <c r="Z967" i="1" s="1"/>
  <c r="CR968" i="1"/>
  <c r="DQ968" i="1"/>
  <c r="CX969" i="1"/>
  <c r="H970" i="1"/>
  <c r="I970" i="1" s="1"/>
  <c r="DR967" i="1"/>
  <c r="DS967" i="1" s="1"/>
  <c r="E970" i="1"/>
  <c r="D971" i="1"/>
  <c r="G972" i="1"/>
  <c r="F973" i="1"/>
  <c r="AV325" i="1" l="1"/>
  <c r="AR326" i="1"/>
  <c r="AS326" i="1"/>
  <c r="AO326" i="1"/>
  <c r="AP326" i="1"/>
  <c r="AQ326" i="1"/>
  <c r="BY968" i="1"/>
  <c r="BZ968" i="1" s="1"/>
  <c r="BW969" i="1" a="1"/>
  <c r="BW969" i="1" s="1"/>
  <c r="BX969" i="1" s="1"/>
  <c r="CB966" i="1"/>
  <c r="CK326" i="1"/>
  <c r="AW326" i="1"/>
  <c r="K970" i="1"/>
  <c r="DP970" i="1"/>
  <c r="CZ969" i="1"/>
  <c r="BC968" i="1"/>
  <c r="BA968" i="1"/>
  <c r="CQ970" i="1"/>
  <c r="V972" i="1"/>
  <c r="N972" i="1"/>
  <c r="AH972" i="1"/>
  <c r="AD972" i="1"/>
  <c r="AJ969" i="1"/>
  <c r="AK969" i="1" s="1"/>
  <c r="AL969" i="1" s="1"/>
  <c r="AF969" i="1"/>
  <c r="AG968" i="1"/>
  <c r="AB968" i="1"/>
  <c r="AC968" i="1" s="1"/>
  <c r="AE968" i="1" s="1"/>
  <c r="BQ322" i="1"/>
  <c r="BS322" i="1" s="1"/>
  <c r="CS326" i="1"/>
  <c r="CY970" i="1"/>
  <c r="CW970" i="1"/>
  <c r="AI967" i="1"/>
  <c r="DC968" i="1"/>
  <c r="AZ969" i="1"/>
  <c r="BB969" i="1"/>
  <c r="U969" i="1"/>
  <c r="Q967" i="1"/>
  <c r="R967" i="1" s="1"/>
  <c r="S967" i="1" s="1"/>
  <c r="AA966" i="1"/>
  <c r="W973" i="1"/>
  <c r="O973" i="1"/>
  <c r="T971" i="1"/>
  <c r="L971" i="1"/>
  <c r="CP971" i="1"/>
  <c r="P968" i="1"/>
  <c r="M969" i="1"/>
  <c r="X968" i="1"/>
  <c r="Y968" i="1" s="1"/>
  <c r="Z968" i="1" s="1"/>
  <c r="CR969" i="1"/>
  <c r="DQ969" i="1"/>
  <c r="CX970" i="1"/>
  <c r="H971" i="1"/>
  <c r="I971" i="1" s="1"/>
  <c r="DR968" i="1"/>
  <c r="DS968" i="1" s="1"/>
  <c r="D972" i="1"/>
  <c r="E971" i="1"/>
  <c r="G973" i="1"/>
  <c r="F974" i="1"/>
  <c r="AT326" i="1" l="1"/>
  <c r="BY969" i="1"/>
  <c r="BZ969" i="1" s="1"/>
  <c r="DA969" i="1"/>
  <c r="DB969" i="1" s="1"/>
  <c r="DC969" i="1" s="1"/>
  <c r="BW970" i="1" a="1"/>
  <c r="BW970" i="1" s="1"/>
  <c r="BX970" i="1" s="1"/>
  <c r="CB967" i="1"/>
  <c r="CF322" i="1"/>
  <c r="CJ322" i="1" s="1"/>
  <c r="CE322" i="1"/>
  <c r="CL322" i="1" s="1"/>
  <c r="CI326" i="1"/>
  <c r="BT322" i="1"/>
  <c r="CD322" i="1"/>
  <c r="CH322" i="1" s="1"/>
  <c r="K971" i="1"/>
  <c r="DP971" i="1"/>
  <c r="CZ970" i="1"/>
  <c r="CU326" i="1"/>
  <c r="BP326" i="1"/>
  <c r="BC969" i="1"/>
  <c r="BA969" i="1"/>
  <c r="CQ971" i="1"/>
  <c r="V973" i="1"/>
  <c r="N973" i="1"/>
  <c r="AH973" i="1"/>
  <c r="AD973" i="1"/>
  <c r="AJ970" i="1"/>
  <c r="AK970" i="1" s="1"/>
  <c r="AL970" i="1" s="1"/>
  <c r="AF970" i="1"/>
  <c r="AG969" i="1"/>
  <c r="AB969" i="1"/>
  <c r="AC969" i="1" s="1"/>
  <c r="AE969" i="1" s="1"/>
  <c r="BJ326" i="1"/>
  <c r="CT326" i="1"/>
  <c r="BI326" i="1"/>
  <c r="BH326" i="1"/>
  <c r="BE326" i="1"/>
  <c r="BF326" i="1"/>
  <c r="BD326" i="1"/>
  <c r="CY971" i="1"/>
  <c r="CW971" i="1"/>
  <c r="AI968" i="1"/>
  <c r="AZ970" i="1"/>
  <c r="U970" i="1"/>
  <c r="BB970" i="1"/>
  <c r="Q968" i="1"/>
  <c r="R968" i="1" s="1"/>
  <c r="S968" i="1" s="1"/>
  <c r="AA967" i="1"/>
  <c r="W974" i="1"/>
  <c r="O974" i="1"/>
  <c r="T972" i="1"/>
  <c r="L972" i="1"/>
  <c r="CP972" i="1"/>
  <c r="P969" i="1"/>
  <c r="M970" i="1"/>
  <c r="X969" i="1"/>
  <c r="CR970" i="1"/>
  <c r="DQ970" i="1"/>
  <c r="CX971" i="1"/>
  <c r="H972" i="1"/>
  <c r="I972" i="1" s="1"/>
  <c r="DR969" i="1"/>
  <c r="DS969" i="1" s="1"/>
  <c r="E972" i="1"/>
  <c r="D973" i="1"/>
  <c r="G974" i="1"/>
  <c r="F975" i="1"/>
  <c r="AN326" i="1" l="1"/>
  <c r="AV326" i="1" s="1"/>
  <c r="BY970" i="1"/>
  <c r="BZ970" i="1" s="1"/>
  <c r="BW971" i="1" a="1"/>
  <c r="BW971" i="1" s="1"/>
  <c r="BX971" i="1" s="1"/>
  <c r="CB968" i="1"/>
  <c r="CG322" i="1"/>
  <c r="CM322" i="1" s="1"/>
  <c r="K972" i="1"/>
  <c r="DP972" i="1"/>
  <c r="CZ971" i="1"/>
  <c r="CV326" i="1"/>
  <c r="BC970" i="1"/>
  <c r="BA970" i="1"/>
  <c r="CQ972" i="1"/>
  <c r="V974" i="1"/>
  <c r="N974" i="1"/>
  <c r="AH974" i="1"/>
  <c r="AD974" i="1"/>
  <c r="AJ971" i="1"/>
  <c r="AK971" i="1" s="1"/>
  <c r="AL971" i="1" s="1"/>
  <c r="AF971" i="1"/>
  <c r="AG970" i="1"/>
  <c r="AB970" i="1"/>
  <c r="AC970" i="1" s="1"/>
  <c r="AE970" i="1" s="1"/>
  <c r="AM327" i="1"/>
  <c r="BK326" i="1"/>
  <c r="BG326" i="1"/>
  <c r="CY972" i="1"/>
  <c r="CW972" i="1"/>
  <c r="AI969" i="1"/>
  <c r="DA970" i="1"/>
  <c r="DB970" i="1" s="1"/>
  <c r="DC970" i="1" s="1"/>
  <c r="AZ971" i="1"/>
  <c r="U971" i="1"/>
  <c r="BB971" i="1"/>
  <c r="Q969" i="1"/>
  <c r="R969" i="1" s="1"/>
  <c r="S969" i="1" s="1"/>
  <c r="AA968" i="1"/>
  <c r="W975" i="1"/>
  <c r="O975" i="1"/>
  <c r="T973" i="1"/>
  <c r="L973" i="1"/>
  <c r="CP973" i="1"/>
  <c r="P970" i="1"/>
  <c r="M971" i="1"/>
  <c r="Y969" i="1"/>
  <c r="Z969" i="1" s="1"/>
  <c r="X970" i="1"/>
  <c r="DQ971" i="1"/>
  <c r="CR971" i="1"/>
  <c r="CX972" i="1"/>
  <c r="H973" i="1"/>
  <c r="I973" i="1" s="1"/>
  <c r="DR970" i="1"/>
  <c r="DS970" i="1" s="1"/>
  <c r="E973" i="1"/>
  <c r="D974" i="1"/>
  <c r="G975" i="1"/>
  <c r="F976" i="1"/>
  <c r="AU326" i="1" l="1"/>
  <c r="AO327" i="1"/>
  <c r="AP327" i="1"/>
  <c r="AR327" i="1"/>
  <c r="AS327" i="1"/>
  <c r="AQ327" i="1"/>
  <c r="CC968" i="1"/>
  <c r="CC969" i="1" s="1"/>
  <c r="CC970" i="1" s="1"/>
  <c r="CC971" i="1" s="1"/>
  <c r="CC972" i="1" s="1"/>
  <c r="CC973" i="1" s="1"/>
  <c r="CC974" i="1" s="1"/>
  <c r="CC975" i="1" s="1"/>
  <c r="BY971" i="1"/>
  <c r="BZ971" i="1" s="1"/>
  <c r="BW972" i="1" a="1"/>
  <c r="BW972" i="1" s="1"/>
  <c r="BX972" i="1" s="1"/>
  <c r="CB969" i="1"/>
  <c r="CK327" i="1"/>
  <c r="AW327" i="1"/>
  <c r="K973" i="1"/>
  <c r="DP973" i="1"/>
  <c r="CZ972" i="1"/>
  <c r="BC971" i="1"/>
  <c r="BA971" i="1"/>
  <c r="CQ973" i="1"/>
  <c r="V975" i="1"/>
  <c r="N975" i="1"/>
  <c r="AH975" i="1"/>
  <c r="AD975" i="1"/>
  <c r="AJ972" i="1"/>
  <c r="AK972" i="1" s="1"/>
  <c r="AL972" i="1" s="1"/>
  <c r="AF972" i="1"/>
  <c r="AB971" i="1"/>
  <c r="AC971" i="1" s="1"/>
  <c r="AE971" i="1" s="1"/>
  <c r="CS327" i="1"/>
  <c r="BQ323" i="1"/>
  <c r="BS323" i="1" s="1"/>
  <c r="CY973" i="1"/>
  <c r="CW973" i="1"/>
  <c r="AI970" i="1"/>
  <c r="DA971" i="1"/>
  <c r="DB971" i="1" s="1"/>
  <c r="DC971" i="1" s="1"/>
  <c r="AZ972" i="1"/>
  <c r="AG971" i="1"/>
  <c r="BB972" i="1"/>
  <c r="M972" i="1"/>
  <c r="U972" i="1"/>
  <c r="Q970" i="1"/>
  <c r="R970" i="1" s="1"/>
  <c r="S970" i="1" s="1"/>
  <c r="AA969" i="1"/>
  <c r="W976" i="1"/>
  <c r="O976" i="1"/>
  <c r="T974" i="1"/>
  <c r="L974" i="1"/>
  <c r="P971" i="1"/>
  <c r="CP974" i="1"/>
  <c r="Y970" i="1"/>
  <c r="Z970" i="1" s="1"/>
  <c r="X971" i="1"/>
  <c r="CR972" i="1"/>
  <c r="DQ972" i="1"/>
  <c r="CX973" i="1"/>
  <c r="H974" i="1"/>
  <c r="I974" i="1" s="1"/>
  <c r="DR971" i="1"/>
  <c r="DS971" i="1" s="1"/>
  <c r="D975" i="1"/>
  <c r="E974" i="1"/>
  <c r="G976" i="1"/>
  <c r="F977" i="1"/>
  <c r="AT327" i="1" l="1"/>
  <c r="BF327" i="1"/>
  <c r="CC976" i="1"/>
  <c r="BY972" i="1"/>
  <c r="BZ972" i="1" s="1"/>
  <c r="BW973" i="1" a="1"/>
  <c r="BW973" i="1" s="1"/>
  <c r="BX973" i="1" s="1"/>
  <c r="DA973" i="1"/>
  <c r="DB973" i="1" s="1"/>
  <c r="CB970" i="1"/>
  <c r="CF323" i="1"/>
  <c r="CJ323" i="1" s="1"/>
  <c r="CE323" i="1"/>
  <c r="CL323" i="1" s="1"/>
  <c r="CI327" i="1"/>
  <c r="BT323" i="1"/>
  <c r="CD323" i="1"/>
  <c r="CH323" i="1" s="1"/>
  <c r="K974" i="1"/>
  <c r="DP974" i="1"/>
  <c r="CZ973" i="1"/>
  <c r="BP327" i="1"/>
  <c r="BC972" i="1"/>
  <c r="BA972" i="1"/>
  <c r="CQ974" i="1"/>
  <c r="V976" i="1"/>
  <c r="N976" i="1"/>
  <c r="AH976" i="1"/>
  <c r="AD976" i="1"/>
  <c r="AJ973" i="1"/>
  <c r="AK973" i="1" s="1"/>
  <c r="AL973" i="1" s="1"/>
  <c r="AF973" i="1"/>
  <c r="AG972" i="1"/>
  <c r="AB972" i="1"/>
  <c r="AC972" i="1" s="1"/>
  <c r="AE972" i="1" s="1"/>
  <c r="BD327" i="1"/>
  <c r="CT327" i="1"/>
  <c r="BJ327" i="1"/>
  <c r="BE327" i="1"/>
  <c r="BH327" i="1"/>
  <c r="BI327" i="1"/>
  <c r="CU327" i="1"/>
  <c r="CY974" i="1"/>
  <c r="CW974" i="1"/>
  <c r="AI971" i="1"/>
  <c r="DA972" i="1"/>
  <c r="DB972" i="1" s="1"/>
  <c r="DC972" i="1" s="1"/>
  <c r="AZ973" i="1"/>
  <c r="M973" i="1"/>
  <c r="U973" i="1"/>
  <c r="BB973" i="1"/>
  <c r="Q971" i="1"/>
  <c r="R971" i="1" s="1"/>
  <c r="S971" i="1" s="1"/>
  <c r="AA970" i="1"/>
  <c r="W977" i="1"/>
  <c r="O977" i="1"/>
  <c r="T975" i="1"/>
  <c r="L975" i="1"/>
  <c r="Y971" i="1"/>
  <c r="Z971" i="1" s="1"/>
  <c r="CP975" i="1"/>
  <c r="X972" i="1"/>
  <c r="Y972" i="1" s="1"/>
  <c r="Z972" i="1" s="1"/>
  <c r="P972" i="1"/>
  <c r="CR973" i="1"/>
  <c r="DQ973" i="1"/>
  <c r="CX974" i="1"/>
  <c r="H975" i="1"/>
  <c r="I975" i="1" s="1"/>
  <c r="DR972" i="1"/>
  <c r="DS972" i="1" s="1"/>
  <c r="E975" i="1"/>
  <c r="D976" i="1"/>
  <c r="G977" i="1"/>
  <c r="F978" i="1"/>
  <c r="AN327" i="1" l="1"/>
  <c r="AV327" i="1" s="1"/>
  <c r="CC977" i="1"/>
  <c r="BY973" i="1"/>
  <c r="BZ973" i="1" s="1"/>
  <c r="BW974" i="1" a="1"/>
  <c r="BW974" i="1" s="1"/>
  <c r="BX974" i="1" s="1"/>
  <c r="CB971" i="1"/>
  <c r="CG323" i="1"/>
  <c r="K975" i="1"/>
  <c r="DP975" i="1"/>
  <c r="CZ974" i="1"/>
  <c r="BC973" i="1"/>
  <c r="BA973" i="1"/>
  <c r="CQ975" i="1"/>
  <c r="V977" i="1"/>
  <c r="N977" i="1"/>
  <c r="AH977" i="1"/>
  <c r="AD977" i="1"/>
  <c r="AJ974" i="1"/>
  <c r="AK974" i="1" s="1"/>
  <c r="AL974" i="1" s="1"/>
  <c r="AF974" i="1"/>
  <c r="AG973" i="1"/>
  <c r="AB973" i="1"/>
  <c r="AC973" i="1" s="1"/>
  <c r="AE973" i="1" s="1"/>
  <c r="CV327" i="1"/>
  <c r="AM328" i="1"/>
  <c r="BG327" i="1"/>
  <c r="BK327" i="1"/>
  <c r="CY975" i="1"/>
  <c r="CW975" i="1"/>
  <c r="AI972" i="1"/>
  <c r="DC973" i="1"/>
  <c r="AZ974" i="1"/>
  <c r="U974" i="1"/>
  <c r="BB974" i="1"/>
  <c r="M974" i="1"/>
  <c r="Q972" i="1"/>
  <c r="R972" i="1" s="1"/>
  <c r="S972" i="1" s="1"/>
  <c r="AA971" i="1"/>
  <c r="W978" i="1"/>
  <c r="O978" i="1"/>
  <c r="T976" i="1"/>
  <c r="L976" i="1"/>
  <c r="CP976" i="1"/>
  <c r="X973" i="1"/>
  <c r="P973" i="1"/>
  <c r="CR974" i="1"/>
  <c r="DQ974" i="1"/>
  <c r="CX975" i="1"/>
  <c r="H976" i="1"/>
  <c r="I976" i="1" s="1"/>
  <c r="DR973" i="1"/>
  <c r="DS973" i="1" s="1"/>
  <c r="E976" i="1"/>
  <c r="D977" i="1"/>
  <c r="G978" i="1"/>
  <c r="F979" i="1"/>
  <c r="AU327" i="1" l="1"/>
  <c r="AP328" i="1"/>
  <c r="AQ328" i="1"/>
  <c r="AR328" i="1"/>
  <c r="AS328" i="1"/>
  <c r="AO328" i="1"/>
  <c r="BD328" i="1" s="1"/>
  <c r="CC978" i="1"/>
  <c r="BY974" i="1"/>
  <c r="BW975" i="1" a="1"/>
  <c r="BW975" i="1" s="1"/>
  <c r="BX975" i="1" s="1"/>
  <c r="DA975" i="1"/>
  <c r="DB975" i="1" s="1"/>
  <c r="CB972" i="1"/>
  <c r="CK328" i="1"/>
  <c r="AW328" i="1"/>
  <c r="CM323" i="1"/>
  <c r="K976" i="1"/>
  <c r="DP976" i="1"/>
  <c r="CZ975" i="1"/>
  <c r="BC974" i="1"/>
  <c r="BA974" i="1"/>
  <c r="CQ976" i="1"/>
  <c r="V978" i="1"/>
  <c r="N978" i="1"/>
  <c r="AH978" i="1"/>
  <c r="AD978" i="1"/>
  <c r="AJ975" i="1"/>
  <c r="AK975" i="1" s="1"/>
  <c r="AL975" i="1" s="1"/>
  <c r="AF975" i="1"/>
  <c r="AG974" i="1"/>
  <c r="AB974" i="1"/>
  <c r="AC974" i="1" s="1"/>
  <c r="AE974" i="1" s="1"/>
  <c r="CS328" i="1"/>
  <c r="BQ324" i="1"/>
  <c r="BS324" i="1" s="1"/>
  <c r="CY976" i="1"/>
  <c r="CW976" i="1"/>
  <c r="AI973" i="1"/>
  <c r="DA974" i="1"/>
  <c r="DB974" i="1" s="1"/>
  <c r="DC974" i="1" s="1"/>
  <c r="AZ975" i="1"/>
  <c r="U975" i="1"/>
  <c r="BB975" i="1"/>
  <c r="Q973" i="1"/>
  <c r="R973" i="1" s="1"/>
  <c r="S973" i="1" s="1"/>
  <c r="AA972" i="1"/>
  <c r="W979" i="1"/>
  <c r="O979" i="1"/>
  <c r="T977" i="1"/>
  <c r="L977" i="1"/>
  <c r="X974" i="1"/>
  <c r="Y974" i="1" s="1"/>
  <c r="Z974" i="1" s="1"/>
  <c r="CP977" i="1"/>
  <c r="M975" i="1"/>
  <c r="Y973" i="1"/>
  <c r="Z973" i="1" s="1"/>
  <c r="P974" i="1"/>
  <c r="CR975" i="1"/>
  <c r="DQ975" i="1"/>
  <c r="CX976" i="1"/>
  <c r="H977" i="1"/>
  <c r="I977" i="1" s="1"/>
  <c r="DR974" i="1"/>
  <c r="DS974" i="1" s="1"/>
  <c r="D978" i="1"/>
  <c r="E977" i="1"/>
  <c r="G979" i="1"/>
  <c r="F980" i="1"/>
  <c r="AT328" i="1" l="1"/>
  <c r="CC979" i="1"/>
  <c r="BW976" i="1" a="1"/>
  <c r="BW976" i="1" s="1"/>
  <c r="BX976" i="1" s="1"/>
  <c r="BZ974" i="1"/>
  <c r="BY975" i="1"/>
  <c r="BZ975" i="1" s="1"/>
  <c r="CB973" i="1"/>
  <c r="CF324" i="1"/>
  <c r="CJ324" i="1" s="1"/>
  <c r="CE324" i="1"/>
  <c r="CL324" i="1" s="1"/>
  <c r="BJ328" i="1"/>
  <c r="CI328" i="1"/>
  <c r="BT324" i="1"/>
  <c r="CD324" i="1"/>
  <c r="CH324" i="1" s="1"/>
  <c r="K977" i="1"/>
  <c r="DP977" i="1"/>
  <c r="CZ976" i="1"/>
  <c r="BP328" i="1"/>
  <c r="BC975" i="1"/>
  <c r="BA975" i="1"/>
  <c r="CQ977" i="1"/>
  <c r="V979" i="1"/>
  <c r="N979" i="1"/>
  <c r="AH979" i="1"/>
  <c r="AD979" i="1"/>
  <c r="AJ976" i="1"/>
  <c r="AK976" i="1" s="1"/>
  <c r="AL976" i="1" s="1"/>
  <c r="AF976" i="1"/>
  <c r="AG975" i="1"/>
  <c r="AB975" i="1"/>
  <c r="AC975" i="1" s="1"/>
  <c r="AE975" i="1" s="1"/>
  <c r="BH328" i="1"/>
  <c r="CU328" i="1"/>
  <c r="BI328" i="1"/>
  <c r="BE328" i="1"/>
  <c r="CT328" i="1"/>
  <c r="BF328" i="1"/>
  <c r="CY977" i="1"/>
  <c r="CW977" i="1"/>
  <c r="AI974" i="1"/>
  <c r="DC975" i="1"/>
  <c r="AZ976" i="1"/>
  <c r="BB976" i="1"/>
  <c r="U976" i="1"/>
  <c r="Q974" i="1"/>
  <c r="R974" i="1" s="1"/>
  <c r="S974" i="1" s="1"/>
  <c r="AA973" i="1"/>
  <c r="W980" i="1"/>
  <c r="O980" i="1"/>
  <c r="T978" i="1"/>
  <c r="L978" i="1"/>
  <c r="P975" i="1"/>
  <c r="CP978" i="1"/>
  <c r="M976" i="1"/>
  <c r="X975" i="1"/>
  <c r="CR976" i="1"/>
  <c r="DQ976" i="1"/>
  <c r="CX977" i="1"/>
  <c r="H978" i="1"/>
  <c r="I978" i="1" s="1"/>
  <c r="DR975" i="1"/>
  <c r="DS975" i="1" s="1"/>
  <c r="E978" i="1"/>
  <c r="D979" i="1"/>
  <c r="G980" i="1"/>
  <c r="F981" i="1"/>
  <c r="AN328" i="1" l="1"/>
  <c r="AU328" i="1" s="1"/>
  <c r="BY976" i="1"/>
  <c r="BZ976" i="1" s="1"/>
  <c r="DA976" i="1"/>
  <c r="DB976" i="1" s="1"/>
  <c r="DC976" i="1" s="1"/>
  <c r="BW977" i="1" a="1"/>
  <c r="BW977" i="1" s="1"/>
  <c r="BX977" i="1" s="1"/>
  <c r="DA977" i="1"/>
  <c r="DB977" i="1" s="1"/>
  <c r="CB974" i="1"/>
  <c r="CG324" i="1"/>
  <c r="CM324" i="1" s="1"/>
  <c r="K978" i="1"/>
  <c r="DP978" i="1"/>
  <c r="CZ977" i="1"/>
  <c r="BC976" i="1"/>
  <c r="BA976" i="1"/>
  <c r="CQ978" i="1"/>
  <c r="V980" i="1"/>
  <c r="N980" i="1"/>
  <c r="AH980" i="1"/>
  <c r="AD980" i="1"/>
  <c r="AJ977" i="1"/>
  <c r="AK977" i="1" s="1"/>
  <c r="AL977" i="1" s="1"/>
  <c r="AF977" i="1"/>
  <c r="AG976" i="1"/>
  <c r="AB976" i="1"/>
  <c r="AC976" i="1" s="1"/>
  <c r="AE976" i="1" s="1"/>
  <c r="BK328" i="1"/>
  <c r="CV328" i="1"/>
  <c r="AM329" i="1"/>
  <c r="BG328" i="1"/>
  <c r="CY978" i="1"/>
  <c r="CW978" i="1"/>
  <c r="AI975" i="1"/>
  <c r="AZ977" i="1"/>
  <c r="BB977" i="1"/>
  <c r="U977" i="1"/>
  <c r="Q975" i="1"/>
  <c r="R975" i="1" s="1"/>
  <c r="S975" i="1" s="1"/>
  <c r="AA974" i="1"/>
  <c r="W981" i="1"/>
  <c r="O981" i="1"/>
  <c r="T979" i="1"/>
  <c r="L979" i="1"/>
  <c r="P976" i="1"/>
  <c r="CP979" i="1"/>
  <c r="Y975" i="1"/>
  <c r="Z975" i="1" s="1"/>
  <c r="M977" i="1"/>
  <c r="X976" i="1"/>
  <c r="Y976" i="1" s="1"/>
  <c r="Z976" i="1" s="1"/>
  <c r="CR977" i="1"/>
  <c r="DQ977" i="1"/>
  <c r="CX978" i="1"/>
  <c r="H979" i="1"/>
  <c r="I979" i="1" s="1"/>
  <c r="DR976" i="1"/>
  <c r="DS976" i="1" s="1"/>
  <c r="E979" i="1"/>
  <c r="D980" i="1"/>
  <c r="G981" i="1"/>
  <c r="F982" i="1"/>
  <c r="AV328" i="1" l="1"/>
  <c r="AS329" i="1"/>
  <c r="AP329" i="1"/>
  <c r="AQ329" i="1"/>
  <c r="AO329" i="1"/>
  <c r="AR329" i="1"/>
  <c r="DC977" i="1"/>
  <c r="BY977" i="1"/>
  <c r="BZ977" i="1" s="1"/>
  <c r="BW978" i="1" a="1"/>
  <c r="BW978" i="1" s="1"/>
  <c r="BX978" i="1" s="1"/>
  <c r="CB975" i="1"/>
  <c r="CK329" i="1"/>
  <c r="AW329" i="1"/>
  <c r="K979" i="1"/>
  <c r="DP979" i="1"/>
  <c r="CZ978" i="1"/>
  <c r="BC977" i="1"/>
  <c r="BA977" i="1"/>
  <c r="CQ979" i="1"/>
  <c r="V981" i="1"/>
  <c r="N981" i="1"/>
  <c r="AH981" i="1"/>
  <c r="AD981" i="1"/>
  <c r="AJ978" i="1"/>
  <c r="AK978" i="1" s="1"/>
  <c r="AL978" i="1" s="1"/>
  <c r="AF978" i="1"/>
  <c r="AG977" i="1"/>
  <c r="AB977" i="1"/>
  <c r="AC977" i="1" s="1"/>
  <c r="AE977" i="1" s="1"/>
  <c r="BQ325" i="1"/>
  <c r="BS325" i="1" s="1"/>
  <c r="CS329" i="1"/>
  <c r="CY979" i="1"/>
  <c r="CW979" i="1"/>
  <c r="AI976" i="1"/>
  <c r="AZ978" i="1"/>
  <c r="BB978" i="1"/>
  <c r="U978" i="1"/>
  <c r="M978" i="1"/>
  <c r="Q976" i="1"/>
  <c r="R976" i="1" s="1"/>
  <c r="S976" i="1" s="1"/>
  <c r="AA975" i="1"/>
  <c r="W982" i="1"/>
  <c r="O982" i="1"/>
  <c r="T980" i="1"/>
  <c r="L980" i="1"/>
  <c r="P977" i="1"/>
  <c r="CP980" i="1"/>
  <c r="X977" i="1"/>
  <c r="Y977" i="1" s="1"/>
  <c r="Z977" i="1" s="1"/>
  <c r="CR978" i="1"/>
  <c r="DQ978" i="1"/>
  <c r="CX979" i="1"/>
  <c r="H980" i="1"/>
  <c r="I980" i="1" s="1"/>
  <c r="DR977" i="1"/>
  <c r="DS977" i="1" s="1"/>
  <c r="E980" i="1"/>
  <c r="D981" i="1"/>
  <c r="G982" i="1"/>
  <c r="F983" i="1"/>
  <c r="AT329" i="1" l="1"/>
  <c r="CT329" i="1"/>
  <c r="BY978" i="1"/>
  <c r="BZ978" i="1" s="1"/>
  <c r="BW979" i="1" a="1"/>
  <c r="BW979" i="1" s="1"/>
  <c r="BX979" i="1" s="1"/>
  <c r="CB976" i="1"/>
  <c r="CF325" i="1"/>
  <c r="CJ325" i="1" s="1"/>
  <c r="CE325" i="1"/>
  <c r="CL325" i="1" s="1"/>
  <c r="CI329" i="1"/>
  <c r="BT325" i="1"/>
  <c r="CD325" i="1"/>
  <c r="CH325" i="1" s="1"/>
  <c r="K980" i="1"/>
  <c r="DP980" i="1"/>
  <c r="CZ979" i="1"/>
  <c r="CU329" i="1"/>
  <c r="BP329" i="1"/>
  <c r="BC978" i="1"/>
  <c r="BA978" i="1"/>
  <c r="CQ980" i="1"/>
  <c r="V982" i="1"/>
  <c r="N982" i="1"/>
  <c r="AH982" i="1"/>
  <c r="AD982" i="1"/>
  <c r="AJ979" i="1"/>
  <c r="AK979" i="1" s="1"/>
  <c r="AL979" i="1" s="1"/>
  <c r="AF979" i="1"/>
  <c r="AG978" i="1"/>
  <c r="AB978" i="1"/>
  <c r="AC978" i="1" s="1"/>
  <c r="AE978" i="1" s="1"/>
  <c r="BE329" i="1"/>
  <c r="BD329" i="1"/>
  <c r="BI329" i="1"/>
  <c r="BJ329" i="1"/>
  <c r="BH329" i="1"/>
  <c r="BF329" i="1"/>
  <c r="CY980" i="1"/>
  <c r="CW980" i="1"/>
  <c r="AI977" i="1"/>
  <c r="DA978" i="1"/>
  <c r="DB978" i="1" s="1"/>
  <c r="DC978" i="1" s="1"/>
  <c r="AZ979" i="1"/>
  <c r="M979" i="1"/>
  <c r="BB979" i="1"/>
  <c r="U979" i="1"/>
  <c r="Q977" i="1"/>
  <c r="R977" i="1" s="1"/>
  <c r="S977" i="1" s="1"/>
  <c r="AA976" i="1"/>
  <c r="W983" i="1"/>
  <c r="O983" i="1"/>
  <c r="T981" i="1"/>
  <c r="L981" i="1"/>
  <c r="CP981" i="1"/>
  <c r="X978" i="1"/>
  <c r="P978" i="1"/>
  <c r="DQ979" i="1"/>
  <c r="CR979" i="1"/>
  <c r="CX980" i="1"/>
  <c r="H981" i="1"/>
  <c r="I981" i="1" s="1"/>
  <c r="DR978" i="1"/>
  <c r="DS978" i="1" s="1"/>
  <c r="E981" i="1"/>
  <c r="D982" i="1"/>
  <c r="G983" i="1"/>
  <c r="F984" i="1"/>
  <c r="AN329" i="1" l="1"/>
  <c r="AV329" i="1" s="1"/>
  <c r="CV329" i="1"/>
  <c r="BY979" i="1"/>
  <c r="BZ979" i="1" s="1"/>
  <c r="BW980" i="1" a="1"/>
  <c r="BW980" i="1" s="1"/>
  <c r="BX980" i="1" s="1"/>
  <c r="CB977" i="1"/>
  <c r="CG325" i="1"/>
  <c r="CM325" i="1" s="1"/>
  <c r="K981" i="1"/>
  <c r="DP981" i="1"/>
  <c r="CZ980" i="1"/>
  <c r="BC979" i="1"/>
  <c r="BA979" i="1"/>
  <c r="CQ981" i="1"/>
  <c r="V983" i="1"/>
  <c r="N983" i="1"/>
  <c r="AH983" i="1"/>
  <c r="AD983" i="1"/>
  <c r="DA980" i="1"/>
  <c r="DB980" i="1" s="1"/>
  <c r="AJ980" i="1"/>
  <c r="AK980" i="1" s="1"/>
  <c r="AL980" i="1" s="1"/>
  <c r="AF980" i="1"/>
  <c r="AG979" i="1"/>
  <c r="AB979" i="1"/>
  <c r="AC979" i="1" s="1"/>
  <c r="AE979" i="1" s="1"/>
  <c r="BK329" i="1"/>
  <c r="AM330" i="1"/>
  <c r="BG329" i="1"/>
  <c r="CY981" i="1"/>
  <c r="CW981" i="1"/>
  <c r="AI978" i="1"/>
  <c r="DA979" i="1"/>
  <c r="DB979" i="1" s="1"/>
  <c r="DC979" i="1" s="1"/>
  <c r="AZ980" i="1"/>
  <c r="U980" i="1"/>
  <c r="BB980" i="1"/>
  <c r="Q978" i="1"/>
  <c r="R978" i="1" s="1"/>
  <c r="S978" i="1" s="1"/>
  <c r="AA977" i="1"/>
  <c r="W984" i="1"/>
  <c r="O984" i="1"/>
  <c r="T982" i="1"/>
  <c r="L982" i="1"/>
  <c r="CP982" i="1"/>
  <c r="M980" i="1"/>
  <c r="Y978" i="1"/>
  <c r="Z978" i="1" s="1"/>
  <c r="X979" i="1"/>
  <c r="Y979" i="1" s="1"/>
  <c r="Z979" i="1" s="1"/>
  <c r="P979" i="1"/>
  <c r="CR980" i="1"/>
  <c r="DQ980" i="1"/>
  <c r="CX981" i="1"/>
  <c r="H982" i="1"/>
  <c r="I982" i="1" s="1"/>
  <c r="DR979" i="1"/>
  <c r="DS979" i="1" s="1"/>
  <c r="E982" i="1"/>
  <c r="D983" i="1"/>
  <c r="G984" i="1"/>
  <c r="F985" i="1"/>
  <c r="AU329" i="1" l="1"/>
  <c r="AO330" i="1"/>
  <c r="BE330" i="1" s="1"/>
  <c r="AP330" i="1"/>
  <c r="AQ330" i="1"/>
  <c r="AS330" i="1"/>
  <c r="AR330" i="1"/>
  <c r="BY980" i="1"/>
  <c r="BZ980" i="1" s="1"/>
  <c r="BW981" i="1" a="1"/>
  <c r="BW981" i="1" s="1"/>
  <c r="BX981" i="1" s="1"/>
  <c r="CB978" i="1"/>
  <c r="CK330" i="1"/>
  <c r="AW330" i="1"/>
  <c r="K982" i="1"/>
  <c r="DP982" i="1"/>
  <c r="CZ981" i="1"/>
  <c r="BC980" i="1"/>
  <c r="BA980" i="1"/>
  <c r="CQ982" i="1"/>
  <c r="V984" i="1"/>
  <c r="N984" i="1"/>
  <c r="AH984" i="1"/>
  <c r="AD984" i="1"/>
  <c r="AJ981" i="1"/>
  <c r="AK981" i="1" s="1"/>
  <c r="AL981" i="1" s="1"/>
  <c r="AF981" i="1"/>
  <c r="AG980" i="1"/>
  <c r="AB980" i="1"/>
  <c r="AC980" i="1" s="1"/>
  <c r="AE980" i="1" s="1"/>
  <c r="BQ326" i="1"/>
  <c r="BS326" i="1" s="1"/>
  <c r="CS330" i="1"/>
  <c r="CY982" i="1"/>
  <c r="CW982" i="1"/>
  <c r="AI979" i="1"/>
  <c r="DC980" i="1"/>
  <c r="AZ981" i="1"/>
  <c r="BB981" i="1"/>
  <c r="M981" i="1"/>
  <c r="U981" i="1"/>
  <c r="Q979" i="1"/>
  <c r="R979" i="1" s="1"/>
  <c r="S979" i="1" s="1"/>
  <c r="AA978" i="1"/>
  <c r="W985" i="1"/>
  <c r="O985" i="1"/>
  <c r="T983" i="1"/>
  <c r="L983" i="1"/>
  <c r="CP983" i="1"/>
  <c r="P980" i="1"/>
  <c r="X980" i="1"/>
  <c r="Y980" i="1" s="1"/>
  <c r="Z980" i="1" s="1"/>
  <c r="CR981" i="1"/>
  <c r="DQ981" i="1"/>
  <c r="CX982" i="1"/>
  <c r="H983" i="1"/>
  <c r="I983" i="1" s="1"/>
  <c r="DR980" i="1"/>
  <c r="DS980" i="1" s="1"/>
  <c r="D984" i="1"/>
  <c r="E983" i="1"/>
  <c r="G985" i="1"/>
  <c r="F986" i="1"/>
  <c r="AT330" i="1" l="1"/>
  <c r="BY981" i="1"/>
  <c r="BZ981" i="1" s="1"/>
  <c r="BW982" i="1" a="1"/>
  <c r="BW982" i="1" s="1"/>
  <c r="BX982" i="1" s="1"/>
  <c r="CB979" i="1"/>
  <c r="CF326" i="1"/>
  <c r="CJ326" i="1" s="1"/>
  <c r="CE326" i="1"/>
  <c r="CL326" i="1" s="1"/>
  <c r="CU330" i="1"/>
  <c r="CI330" i="1"/>
  <c r="BT326" i="1"/>
  <c r="CD326" i="1"/>
  <c r="CH326" i="1" s="1"/>
  <c r="K983" i="1"/>
  <c r="DP983" i="1"/>
  <c r="CZ982" i="1"/>
  <c r="BJ330" i="1"/>
  <c r="BP330" i="1"/>
  <c r="BC981" i="1"/>
  <c r="BA981" i="1"/>
  <c r="CQ983" i="1"/>
  <c r="V985" i="1"/>
  <c r="N985" i="1"/>
  <c r="AH985" i="1"/>
  <c r="AD985" i="1"/>
  <c r="AJ982" i="1"/>
  <c r="AK982" i="1" s="1"/>
  <c r="AL982" i="1" s="1"/>
  <c r="AF982" i="1"/>
  <c r="AG981" i="1"/>
  <c r="AB981" i="1"/>
  <c r="AC981" i="1" s="1"/>
  <c r="AE981" i="1" s="1"/>
  <c r="BH330" i="1"/>
  <c r="BI330" i="1"/>
  <c r="CT330" i="1"/>
  <c r="BF330" i="1"/>
  <c r="BD330" i="1"/>
  <c r="CY983" i="1"/>
  <c r="CW983" i="1"/>
  <c r="AI980" i="1"/>
  <c r="DA981" i="1"/>
  <c r="DB981" i="1" s="1"/>
  <c r="DC981" i="1" s="1"/>
  <c r="AZ982" i="1"/>
  <c r="U982" i="1"/>
  <c r="BB982" i="1"/>
  <c r="Q980" i="1"/>
  <c r="R980" i="1" s="1"/>
  <c r="S980" i="1" s="1"/>
  <c r="AA979" i="1"/>
  <c r="W986" i="1"/>
  <c r="O986" i="1"/>
  <c r="T984" i="1"/>
  <c r="L984" i="1"/>
  <c r="CP984" i="1"/>
  <c r="M982" i="1"/>
  <c r="P981" i="1"/>
  <c r="X981" i="1"/>
  <c r="Y981" i="1" s="1"/>
  <c r="Z981" i="1" s="1"/>
  <c r="DQ982" i="1"/>
  <c r="CR982" i="1"/>
  <c r="CX983" i="1"/>
  <c r="H984" i="1"/>
  <c r="I984" i="1" s="1"/>
  <c r="DR981" i="1"/>
  <c r="DS981" i="1" s="1"/>
  <c r="E984" i="1"/>
  <c r="D985" i="1"/>
  <c r="G986" i="1"/>
  <c r="F987" i="1"/>
  <c r="AN330" i="1" l="1"/>
  <c r="AV330" i="1" s="1"/>
  <c r="BW983" i="1" a="1"/>
  <c r="BW983" i="1" s="1"/>
  <c r="BX983" i="1" s="1"/>
  <c r="DA983" i="1"/>
  <c r="DB983" i="1" s="1"/>
  <c r="BY982" i="1"/>
  <c r="BZ982" i="1" s="1"/>
  <c r="CB980" i="1"/>
  <c r="CG326" i="1"/>
  <c r="CM326" i="1" s="1"/>
  <c r="CV330" i="1"/>
  <c r="K984" i="1"/>
  <c r="DP984" i="1"/>
  <c r="CZ983" i="1"/>
  <c r="BC982" i="1"/>
  <c r="BA982" i="1"/>
  <c r="CQ984" i="1"/>
  <c r="V986" i="1"/>
  <c r="N986" i="1"/>
  <c r="AH986" i="1"/>
  <c r="AD986" i="1"/>
  <c r="AJ983" i="1"/>
  <c r="AK983" i="1" s="1"/>
  <c r="AL983" i="1" s="1"/>
  <c r="AF983" i="1"/>
  <c r="AG982" i="1"/>
  <c r="AB982" i="1"/>
  <c r="AC982" i="1" s="1"/>
  <c r="AE982" i="1" s="1"/>
  <c r="BK330" i="1"/>
  <c r="AM331" i="1"/>
  <c r="BG330" i="1"/>
  <c r="CY984" i="1"/>
  <c r="CW984" i="1"/>
  <c r="AI981" i="1"/>
  <c r="DA982" i="1"/>
  <c r="DB982" i="1" s="1"/>
  <c r="DC982" i="1" s="1"/>
  <c r="AZ983" i="1"/>
  <c r="BB983" i="1"/>
  <c r="U983" i="1"/>
  <c r="Q981" i="1"/>
  <c r="R981" i="1" s="1"/>
  <c r="S981" i="1" s="1"/>
  <c r="AA980" i="1"/>
  <c r="W987" i="1"/>
  <c r="O987" i="1"/>
  <c r="T985" i="1"/>
  <c r="L985" i="1"/>
  <c r="P982" i="1"/>
  <c r="CP985" i="1"/>
  <c r="M983" i="1"/>
  <c r="X982" i="1"/>
  <c r="CR983" i="1"/>
  <c r="DQ983" i="1"/>
  <c r="CX984" i="1"/>
  <c r="H985" i="1"/>
  <c r="I985" i="1" s="1"/>
  <c r="DR982" i="1"/>
  <c r="DS982" i="1" s="1"/>
  <c r="E985" i="1"/>
  <c r="D986" i="1"/>
  <c r="G987" i="1"/>
  <c r="F988" i="1"/>
  <c r="AU330" i="1" l="1"/>
  <c r="AQ331" i="1"/>
  <c r="AR331" i="1"/>
  <c r="AS331" i="1"/>
  <c r="AO331" i="1"/>
  <c r="AP331" i="1"/>
  <c r="CC980" i="1"/>
  <c r="CC981" i="1" s="1"/>
  <c r="CC982" i="1" s="1"/>
  <c r="CC983" i="1" s="1"/>
  <c r="CC984" i="1" s="1"/>
  <c r="CC985" i="1" s="1"/>
  <c r="CC986" i="1" s="1"/>
  <c r="CC987" i="1" s="1"/>
  <c r="BW984" i="1" a="1"/>
  <c r="BW984" i="1" s="1"/>
  <c r="BX984" i="1" s="1"/>
  <c r="BY983" i="1"/>
  <c r="BZ983" i="1" s="1"/>
  <c r="CB981" i="1"/>
  <c r="CK331" i="1"/>
  <c r="AW331" i="1"/>
  <c r="K985" i="1"/>
  <c r="DP985" i="1"/>
  <c r="CZ984" i="1"/>
  <c r="BC983" i="1"/>
  <c r="BA983" i="1"/>
  <c r="CQ985" i="1"/>
  <c r="V987" i="1"/>
  <c r="N987" i="1"/>
  <c r="AH987" i="1"/>
  <c r="AD987" i="1"/>
  <c r="AJ984" i="1"/>
  <c r="AK984" i="1" s="1"/>
  <c r="AL984" i="1" s="1"/>
  <c r="AF984" i="1"/>
  <c r="AG983" i="1"/>
  <c r="AB983" i="1"/>
  <c r="AC983" i="1" s="1"/>
  <c r="AE983" i="1" s="1"/>
  <c r="BQ327" i="1"/>
  <c r="BS327" i="1" s="1"/>
  <c r="CS331" i="1"/>
  <c r="CY985" i="1"/>
  <c r="CW985" i="1"/>
  <c r="AI982" i="1"/>
  <c r="DC983" i="1"/>
  <c r="AZ984" i="1"/>
  <c r="U984" i="1"/>
  <c r="BB984" i="1"/>
  <c r="Q982" i="1"/>
  <c r="R982" i="1" s="1"/>
  <c r="S982" i="1" s="1"/>
  <c r="AA981" i="1"/>
  <c r="W988" i="1"/>
  <c r="O988" i="1"/>
  <c r="T986" i="1"/>
  <c r="L986" i="1"/>
  <c r="CP986" i="1"/>
  <c r="P983" i="1"/>
  <c r="Y982" i="1"/>
  <c r="Z982" i="1" s="1"/>
  <c r="M984" i="1"/>
  <c r="X983" i="1"/>
  <c r="CR984" i="1"/>
  <c r="DQ984" i="1"/>
  <c r="CX985" i="1"/>
  <c r="H986" i="1"/>
  <c r="I986" i="1" s="1"/>
  <c r="DR983" i="1"/>
  <c r="DS983" i="1" s="1"/>
  <c r="E986" i="1"/>
  <c r="D987" i="1"/>
  <c r="G988" i="1"/>
  <c r="F989" i="1"/>
  <c r="AT331" i="1" l="1"/>
  <c r="CC988" i="1"/>
  <c r="BW985" i="1" a="1"/>
  <c r="BW985" i="1" s="1"/>
  <c r="BX985" i="1" s="1"/>
  <c r="BY984" i="1"/>
  <c r="BZ984" i="1" s="1"/>
  <c r="CB982" i="1"/>
  <c r="CF327" i="1"/>
  <c r="CJ327" i="1" s="1"/>
  <c r="CE327" i="1"/>
  <c r="CL327" i="1" s="1"/>
  <c r="CI331" i="1"/>
  <c r="BT327" i="1"/>
  <c r="CD327" i="1"/>
  <c r="CH327" i="1" s="1"/>
  <c r="K986" i="1"/>
  <c r="DP986" i="1"/>
  <c r="CZ985" i="1"/>
  <c r="BI331" i="1"/>
  <c r="BP331" i="1"/>
  <c r="BC984" i="1"/>
  <c r="BA984" i="1"/>
  <c r="CQ986" i="1"/>
  <c r="V988" i="1"/>
  <c r="N988" i="1"/>
  <c r="AH988" i="1"/>
  <c r="AD988" i="1"/>
  <c r="AJ985" i="1"/>
  <c r="AK985" i="1" s="1"/>
  <c r="AL985" i="1" s="1"/>
  <c r="AF985" i="1"/>
  <c r="AG984" i="1"/>
  <c r="AB984" i="1"/>
  <c r="AC984" i="1" s="1"/>
  <c r="AE984" i="1" s="1"/>
  <c r="BJ331" i="1"/>
  <c r="BH331" i="1"/>
  <c r="CU331" i="1"/>
  <c r="BF331" i="1"/>
  <c r="BE331" i="1"/>
  <c r="BD331" i="1"/>
  <c r="CT331" i="1"/>
  <c r="CY986" i="1"/>
  <c r="CW986" i="1"/>
  <c r="AI983" i="1"/>
  <c r="DA984" i="1"/>
  <c r="DB984" i="1" s="1"/>
  <c r="DC984" i="1" s="1"/>
  <c r="AZ985" i="1"/>
  <c r="U985" i="1"/>
  <c r="M985" i="1"/>
  <c r="BB985" i="1"/>
  <c r="Q983" i="1"/>
  <c r="R983" i="1" s="1"/>
  <c r="S983" i="1" s="1"/>
  <c r="AA982" i="1"/>
  <c r="W989" i="1"/>
  <c r="O989" i="1"/>
  <c r="T987" i="1"/>
  <c r="L987" i="1"/>
  <c r="CP987" i="1"/>
  <c r="P984" i="1"/>
  <c r="Y983" i="1"/>
  <c r="Z983" i="1" s="1"/>
  <c r="X984" i="1"/>
  <c r="CR985" i="1"/>
  <c r="DQ985" i="1"/>
  <c r="CX986" i="1"/>
  <c r="H987" i="1"/>
  <c r="I987" i="1" s="1"/>
  <c r="DR984" i="1"/>
  <c r="DS984" i="1" s="1"/>
  <c r="D988" i="1"/>
  <c r="E987" i="1"/>
  <c r="G989" i="1"/>
  <c r="F990" i="1"/>
  <c r="AN331" i="1" l="1"/>
  <c r="AU331" i="1" s="1"/>
  <c r="CC989" i="1"/>
  <c r="BY985" i="1"/>
  <c r="BZ985" i="1" s="1"/>
  <c r="BW986" i="1" a="1"/>
  <c r="BW986" i="1" s="1"/>
  <c r="BX986" i="1" s="1"/>
  <c r="CB983" i="1"/>
  <c r="CG327" i="1"/>
  <c r="K987" i="1"/>
  <c r="DP987" i="1"/>
  <c r="CZ986" i="1"/>
  <c r="BC985" i="1"/>
  <c r="BA985" i="1"/>
  <c r="CQ987" i="1"/>
  <c r="V989" i="1"/>
  <c r="N989" i="1"/>
  <c r="AH989" i="1"/>
  <c r="AD989" i="1"/>
  <c r="DA986" i="1"/>
  <c r="DB986" i="1" s="1"/>
  <c r="AJ986" i="1"/>
  <c r="AK986" i="1" s="1"/>
  <c r="AL986" i="1" s="1"/>
  <c r="AF986" i="1"/>
  <c r="AG985" i="1"/>
  <c r="AB985" i="1"/>
  <c r="AC985" i="1" s="1"/>
  <c r="AE985" i="1" s="1"/>
  <c r="BK331" i="1"/>
  <c r="AM332" i="1"/>
  <c r="CV331" i="1"/>
  <c r="BG331" i="1"/>
  <c r="CY987" i="1"/>
  <c r="CW987" i="1"/>
  <c r="AI984" i="1"/>
  <c r="DA985" i="1"/>
  <c r="DB985" i="1" s="1"/>
  <c r="DC985" i="1" s="1"/>
  <c r="AZ986" i="1"/>
  <c r="AA983" i="1"/>
  <c r="BB986" i="1"/>
  <c r="U986" i="1"/>
  <c r="M986" i="1"/>
  <c r="Q984" i="1"/>
  <c r="R984" i="1" s="1"/>
  <c r="S984" i="1" s="1"/>
  <c r="W990" i="1"/>
  <c r="O990" i="1"/>
  <c r="T988" i="1"/>
  <c r="L988" i="1"/>
  <c r="CP988" i="1"/>
  <c r="Y984" i="1"/>
  <c r="Z984" i="1" s="1"/>
  <c r="X985" i="1"/>
  <c r="Y985" i="1" s="1"/>
  <c r="Z985" i="1" s="1"/>
  <c r="P985" i="1"/>
  <c r="CR986" i="1"/>
  <c r="DQ986" i="1"/>
  <c r="CX987" i="1"/>
  <c r="H988" i="1"/>
  <c r="I988" i="1" s="1"/>
  <c r="DR985" i="1"/>
  <c r="DS985" i="1" s="1"/>
  <c r="E988" i="1"/>
  <c r="D989" i="1"/>
  <c r="G990" i="1"/>
  <c r="F991" i="1"/>
  <c r="AV331" i="1" l="1"/>
  <c r="AO332" i="1"/>
  <c r="BD332" i="1" s="1"/>
  <c r="AQ332" i="1"/>
  <c r="AR332" i="1"/>
  <c r="AP332" i="1"/>
  <c r="AS332" i="1"/>
  <c r="CC990" i="1"/>
  <c r="BY986" i="1"/>
  <c r="BZ986" i="1" s="1"/>
  <c r="BW987" i="1" a="1"/>
  <c r="BW987" i="1" s="1"/>
  <c r="BX987" i="1" s="1"/>
  <c r="CB984" i="1"/>
  <c r="CK332" i="1"/>
  <c r="AW332" i="1"/>
  <c r="CM327" i="1"/>
  <c r="K988" i="1"/>
  <c r="DP988" i="1"/>
  <c r="CZ987" i="1"/>
  <c r="BC986" i="1"/>
  <c r="BA986" i="1"/>
  <c r="CQ988" i="1"/>
  <c r="V990" i="1"/>
  <c r="N990" i="1"/>
  <c r="AH990" i="1"/>
  <c r="AD990" i="1"/>
  <c r="AJ987" i="1"/>
  <c r="AK987" i="1" s="1"/>
  <c r="AL987" i="1" s="1"/>
  <c r="AF987" i="1"/>
  <c r="AG986" i="1"/>
  <c r="AB986" i="1"/>
  <c r="AC986" i="1" s="1"/>
  <c r="AE986" i="1" s="1"/>
  <c r="CS332" i="1"/>
  <c r="BQ328" i="1"/>
  <c r="BS328" i="1" s="1"/>
  <c r="CY988" i="1"/>
  <c r="CW988" i="1"/>
  <c r="AI985" i="1"/>
  <c r="DC986" i="1"/>
  <c r="AZ987" i="1"/>
  <c r="M987" i="1"/>
  <c r="BB987" i="1"/>
  <c r="U987" i="1"/>
  <c r="Q985" i="1"/>
  <c r="R985" i="1" s="1"/>
  <c r="S985" i="1" s="1"/>
  <c r="AA984" i="1"/>
  <c r="W991" i="1"/>
  <c r="O991" i="1"/>
  <c r="T989" i="1"/>
  <c r="L989" i="1"/>
  <c r="CP989" i="1"/>
  <c r="P986" i="1"/>
  <c r="X986" i="1"/>
  <c r="Y986" i="1" s="1"/>
  <c r="Z986" i="1" s="1"/>
  <c r="CR987" i="1"/>
  <c r="DQ987" i="1"/>
  <c r="CX988" i="1"/>
  <c r="H989" i="1"/>
  <c r="I989" i="1" s="1"/>
  <c r="DR986" i="1"/>
  <c r="DS986" i="1" s="1"/>
  <c r="D990" i="1"/>
  <c r="E989" i="1"/>
  <c r="G991" i="1"/>
  <c r="F992" i="1"/>
  <c r="AT332" i="1" l="1"/>
  <c r="CC991" i="1"/>
  <c r="BY987" i="1"/>
  <c r="BZ987" i="1" s="1"/>
  <c r="BW988" i="1" a="1"/>
  <c r="BW988" i="1" s="1"/>
  <c r="BX988" i="1" s="1"/>
  <c r="CB985" i="1"/>
  <c r="CF328" i="1"/>
  <c r="CJ328" i="1" s="1"/>
  <c r="CE328" i="1"/>
  <c r="CL328" i="1" s="1"/>
  <c r="CI332" i="1"/>
  <c r="BT328" i="1"/>
  <c r="CD328" i="1"/>
  <c r="CH328" i="1" s="1"/>
  <c r="K989" i="1"/>
  <c r="DP989" i="1"/>
  <c r="CZ988" i="1"/>
  <c r="CU332" i="1"/>
  <c r="BP332" i="1"/>
  <c r="BC987" i="1"/>
  <c r="BA987" i="1"/>
  <c r="CQ989" i="1"/>
  <c r="V991" i="1"/>
  <c r="N991" i="1"/>
  <c r="AH991" i="1"/>
  <c r="AD991" i="1"/>
  <c r="AJ988" i="1"/>
  <c r="AK988" i="1" s="1"/>
  <c r="AL988" i="1" s="1"/>
  <c r="AF988" i="1"/>
  <c r="AG987" i="1"/>
  <c r="AB987" i="1"/>
  <c r="AC987" i="1" s="1"/>
  <c r="AE987" i="1" s="1"/>
  <c r="BF332" i="1"/>
  <c r="BI332" i="1"/>
  <c r="BH332" i="1"/>
  <c r="CT332" i="1"/>
  <c r="BJ332" i="1"/>
  <c r="BE332" i="1"/>
  <c r="CY989" i="1"/>
  <c r="CW989" i="1"/>
  <c r="AI986" i="1"/>
  <c r="DA987" i="1"/>
  <c r="DB987" i="1" s="1"/>
  <c r="DC987" i="1" s="1"/>
  <c r="AZ988" i="1"/>
  <c r="M988" i="1"/>
  <c r="BB988" i="1"/>
  <c r="U988" i="1"/>
  <c r="Q986" i="1"/>
  <c r="R986" i="1" s="1"/>
  <c r="S986" i="1" s="1"/>
  <c r="AA985" i="1"/>
  <c r="W992" i="1"/>
  <c r="O992" i="1"/>
  <c r="T990" i="1"/>
  <c r="L990" i="1"/>
  <c r="CP990" i="1"/>
  <c r="P987" i="1"/>
  <c r="CR988" i="1"/>
  <c r="X987" i="1"/>
  <c r="DQ988" i="1"/>
  <c r="CX989" i="1"/>
  <c r="H990" i="1"/>
  <c r="I990" i="1" s="1"/>
  <c r="DR987" i="1"/>
  <c r="DS987" i="1" s="1"/>
  <c r="E990" i="1"/>
  <c r="D991" i="1"/>
  <c r="G992" i="1"/>
  <c r="F993" i="1"/>
  <c r="AN332" i="1" l="1"/>
  <c r="AV332" i="1" s="1"/>
  <c r="BW989" i="1" a="1"/>
  <c r="BW989" i="1" s="1"/>
  <c r="BX989" i="1" s="1"/>
  <c r="BY988" i="1"/>
  <c r="BZ988" i="1" s="1"/>
  <c r="CB986" i="1"/>
  <c r="CG328" i="1"/>
  <c r="CM328" i="1" s="1"/>
  <c r="K990" i="1"/>
  <c r="DP990" i="1"/>
  <c r="CZ989" i="1"/>
  <c r="CV332" i="1"/>
  <c r="BC988" i="1"/>
  <c r="BA988" i="1"/>
  <c r="CQ990" i="1"/>
  <c r="V992" i="1"/>
  <c r="N992" i="1"/>
  <c r="AH992" i="1"/>
  <c r="AD992" i="1"/>
  <c r="AJ989" i="1"/>
  <c r="AK989" i="1" s="1"/>
  <c r="AL989" i="1" s="1"/>
  <c r="AF989" i="1"/>
  <c r="AG988" i="1"/>
  <c r="AB988" i="1"/>
  <c r="AC988" i="1" s="1"/>
  <c r="AE988" i="1" s="1"/>
  <c r="BK332" i="1"/>
  <c r="BG332" i="1"/>
  <c r="AM333" i="1"/>
  <c r="CY990" i="1"/>
  <c r="CW990" i="1"/>
  <c r="AI987" i="1"/>
  <c r="DA988" i="1"/>
  <c r="DB988" i="1" s="1"/>
  <c r="DC988" i="1" s="1"/>
  <c r="AZ989" i="1"/>
  <c r="M989" i="1"/>
  <c r="BB989" i="1"/>
  <c r="U989" i="1"/>
  <c r="Q987" i="1"/>
  <c r="R987" i="1" s="1"/>
  <c r="S987" i="1" s="1"/>
  <c r="AA986" i="1"/>
  <c r="W993" i="1"/>
  <c r="O993" i="1"/>
  <c r="T991" i="1"/>
  <c r="L991" i="1"/>
  <c r="CP991" i="1"/>
  <c r="X988" i="1"/>
  <c r="P988" i="1"/>
  <c r="CR989" i="1"/>
  <c r="Y987" i="1"/>
  <c r="Z987" i="1" s="1"/>
  <c r="DQ989" i="1"/>
  <c r="CX990" i="1"/>
  <c r="H991" i="1"/>
  <c r="I991" i="1" s="1"/>
  <c r="DR988" i="1"/>
  <c r="DS988" i="1" s="1"/>
  <c r="E991" i="1"/>
  <c r="D992" i="1"/>
  <c r="G993" i="1"/>
  <c r="F994" i="1"/>
  <c r="AU332" i="1" l="1"/>
  <c r="AO333" i="1"/>
  <c r="CT333" i="1" s="1"/>
  <c r="AP333" i="1"/>
  <c r="AQ333" i="1"/>
  <c r="AR333" i="1"/>
  <c r="AS333" i="1"/>
  <c r="BY989" i="1"/>
  <c r="BZ989" i="1" s="1"/>
  <c r="BW990" i="1" a="1"/>
  <c r="BW990" i="1" s="1"/>
  <c r="BX990" i="1" s="1"/>
  <c r="DA990" i="1"/>
  <c r="DB990" i="1" s="1"/>
  <c r="CB987" i="1"/>
  <c r="CK333" i="1"/>
  <c r="AW333" i="1"/>
  <c r="K991" i="1"/>
  <c r="DP991" i="1"/>
  <c r="CZ990" i="1"/>
  <c r="BC989" i="1"/>
  <c r="BA989" i="1"/>
  <c r="CQ991" i="1"/>
  <c r="V993" i="1"/>
  <c r="N993" i="1"/>
  <c r="AH993" i="1"/>
  <c r="AD993" i="1"/>
  <c r="AJ990" i="1"/>
  <c r="AK990" i="1" s="1"/>
  <c r="AL990" i="1" s="1"/>
  <c r="AF990" i="1"/>
  <c r="AG989" i="1"/>
  <c r="AB989" i="1"/>
  <c r="AC989" i="1" s="1"/>
  <c r="AE989" i="1" s="1"/>
  <c r="CS333" i="1"/>
  <c r="BQ329" i="1"/>
  <c r="BS329" i="1" s="1"/>
  <c r="CY991" i="1"/>
  <c r="CW991" i="1"/>
  <c r="AI988" i="1"/>
  <c r="DA989" i="1"/>
  <c r="DB989" i="1" s="1"/>
  <c r="DC989" i="1" s="1"/>
  <c r="AZ990" i="1"/>
  <c r="BB990" i="1"/>
  <c r="M990" i="1"/>
  <c r="U990" i="1"/>
  <c r="Q988" i="1"/>
  <c r="R988" i="1" s="1"/>
  <c r="S988" i="1" s="1"/>
  <c r="AA987" i="1"/>
  <c r="W994" i="1"/>
  <c r="O994" i="1"/>
  <c r="T992" i="1"/>
  <c r="L992" i="1"/>
  <c r="CP992" i="1"/>
  <c r="Y988" i="1"/>
  <c r="Z988" i="1" s="1"/>
  <c r="P989" i="1"/>
  <c r="X989" i="1"/>
  <c r="Y989" i="1" s="1"/>
  <c r="Z989" i="1" s="1"/>
  <c r="CR990" i="1"/>
  <c r="DQ990" i="1"/>
  <c r="CX991" i="1"/>
  <c r="H992" i="1"/>
  <c r="I992" i="1" s="1"/>
  <c r="DR989" i="1"/>
  <c r="DS989" i="1" s="1"/>
  <c r="D993" i="1"/>
  <c r="E992" i="1"/>
  <c r="G994" i="1"/>
  <c r="F995" i="1"/>
  <c r="AT333" i="1" l="1"/>
  <c r="BY990" i="1"/>
  <c r="BZ990" i="1" s="1"/>
  <c r="BW991" i="1" a="1"/>
  <c r="BW991" i="1" s="1"/>
  <c r="BX991" i="1" s="1"/>
  <c r="DA991" i="1"/>
  <c r="DB991" i="1" s="1"/>
  <c r="DC991" i="1" s="1"/>
  <c r="CB988" i="1"/>
  <c r="CI333" i="1"/>
  <c r="CF329" i="1"/>
  <c r="CJ329" i="1" s="1"/>
  <c r="CE329" i="1"/>
  <c r="CL329" i="1" s="1"/>
  <c r="BT329" i="1"/>
  <c r="CD329" i="1"/>
  <c r="CH329" i="1" s="1"/>
  <c r="K992" i="1"/>
  <c r="DP992" i="1"/>
  <c r="CZ991" i="1"/>
  <c r="BJ333" i="1"/>
  <c r="BP333" i="1"/>
  <c r="BC990" i="1"/>
  <c r="BA990" i="1"/>
  <c r="CQ992" i="1"/>
  <c r="V994" i="1"/>
  <c r="N994" i="1"/>
  <c r="AH994" i="1"/>
  <c r="AD994" i="1"/>
  <c r="AJ991" i="1"/>
  <c r="AK991" i="1" s="1"/>
  <c r="AL991" i="1" s="1"/>
  <c r="AF991" i="1"/>
  <c r="AG990" i="1"/>
  <c r="AB990" i="1"/>
  <c r="AC990" i="1" s="1"/>
  <c r="AE990" i="1" s="1"/>
  <c r="BE333" i="1"/>
  <c r="BF333" i="1"/>
  <c r="BD333" i="1"/>
  <c r="CU333" i="1"/>
  <c r="CV333" i="1" s="1"/>
  <c r="BH333" i="1"/>
  <c r="BI333" i="1"/>
  <c r="CY992" i="1"/>
  <c r="CW992" i="1"/>
  <c r="AI989" i="1"/>
  <c r="DC990" i="1"/>
  <c r="AZ991" i="1"/>
  <c r="AA988" i="1"/>
  <c r="BB991" i="1"/>
  <c r="U991" i="1"/>
  <c r="Q989" i="1"/>
  <c r="R989" i="1" s="1"/>
  <c r="S989" i="1" s="1"/>
  <c r="W995" i="1"/>
  <c r="O995" i="1"/>
  <c r="T993" i="1"/>
  <c r="L993" i="1"/>
  <c r="CP993" i="1"/>
  <c r="M991" i="1"/>
  <c r="P990" i="1"/>
  <c r="X990" i="1"/>
  <c r="CR991" i="1"/>
  <c r="DQ991" i="1"/>
  <c r="CX992" i="1"/>
  <c r="H993" i="1"/>
  <c r="I993" i="1" s="1"/>
  <c r="DR990" i="1"/>
  <c r="DS990" i="1" s="1"/>
  <c r="E993" i="1"/>
  <c r="D994" i="1"/>
  <c r="G995" i="1"/>
  <c r="F996" i="1"/>
  <c r="AN333" i="1" l="1"/>
  <c r="AU333" i="1" s="1"/>
  <c r="BW992" i="1" a="1"/>
  <c r="BW992" i="1" s="1"/>
  <c r="BX992" i="1" s="1"/>
  <c r="BY991" i="1"/>
  <c r="BZ991" i="1" s="1"/>
  <c r="CB989" i="1"/>
  <c r="CG329" i="1"/>
  <c r="CM329" i="1" s="1"/>
  <c r="K993" i="1"/>
  <c r="DP993" i="1"/>
  <c r="CZ992" i="1"/>
  <c r="BC991" i="1"/>
  <c r="BA991" i="1"/>
  <c r="CQ993" i="1"/>
  <c r="V995" i="1"/>
  <c r="N995" i="1"/>
  <c r="AH995" i="1"/>
  <c r="AD995" i="1"/>
  <c r="AJ992" i="1"/>
  <c r="AK992" i="1" s="1"/>
  <c r="AL992" i="1" s="1"/>
  <c r="AF992" i="1"/>
  <c r="AG991" i="1"/>
  <c r="AB991" i="1"/>
  <c r="AC991" i="1" s="1"/>
  <c r="AE991" i="1" s="1"/>
  <c r="BG333" i="1"/>
  <c r="AM334" i="1"/>
  <c r="BK333" i="1"/>
  <c r="CY993" i="1"/>
  <c r="CW993" i="1"/>
  <c r="AI990" i="1"/>
  <c r="AZ992" i="1"/>
  <c r="M992" i="1"/>
  <c r="U992" i="1"/>
  <c r="BB992" i="1"/>
  <c r="Q990" i="1"/>
  <c r="R990" i="1" s="1"/>
  <c r="S990" i="1" s="1"/>
  <c r="AA989" i="1"/>
  <c r="W996" i="1"/>
  <c r="O996" i="1"/>
  <c r="T994" i="1"/>
  <c r="L994" i="1"/>
  <c r="P991" i="1"/>
  <c r="CP994" i="1"/>
  <c r="Y990" i="1"/>
  <c r="Z990" i="1" s="1"/>
  <c r="X991" i="1"/>
  <c r="Y991" i="1" s="1"/>
  <c r="Z991" i="1" s="1"/>
  <c r="CR992" i="1"/>
  <c r="DQ992" i="1"/>
  <c r="CX993" i="1"/>
  <c r="H994" i="1"/>
  <c r="I994" i="1" s="1"/>
  <c r="DR991" i="1"/>
  <c r="DS991" i="1" s="1"/>
  <c r="D995" i="1"/>
  <c r="E994" i="1"/>
  <c r="G996" i="1"/>
  <c r="F997" i="1"/>
  <c r="AV333" i="1" l="1"/>
  <c r="AR334" i="1"/>
  <c r="AS334" i="1"/>
  <c r="AO334" i="1"/>
  <c r="BF334" i="1" s="1"/>
  <c r="AP334" i="1"/>
  <c r="AQ334" i="1"/>
  <c r="BY992" i="1"/>
  <c r="BZ992" i="1" s="1"/>
  <c r="BW993" i="1" a="1"/>
  <c r="BW993" i="1" s="1"/>
  <c r="BX993" i="1" s="1"/>
  <c r="CB990" i="1"/>
  <c r="CK334" i="1"/>
  <c r="AW334" i="1"/>
  <c r="K994" i="1"/>
  <c r="DP994" i="1"/>
  <c r="CZ993" i="1"/>
  <c r="BC992" i="1"/>
  <c r="BA992" i="1"/>
  <c r="CQ994" i="1"/>
  <c r="V996" i="1"/>
  <c r="N996" i="1"/>
  <c r="AH996" i="1"/>
  <c r="AD996" i="1"/>
  <c r="AJ993" i="1"/>
  <c r="AK993" i="1" s="1"/>
  <c r="AL993" i="1" s="1"/>
  <c r="AF993" i="1"/>
  <c r="AB992" i="1"/>
  <c r="AC992" i="1" s="1"/>
  <c r="AE992" i="1" s="1"/>
  <c r="CS334" i="1"/>
  <c r="BQ330" i="1"/>
  <c r="BS330" i="1" s="1"/>
  <c r="CY994" i="1"/>
  <c r="CW994" i="1"/>
  <c r="AI991" i="1"/>
  <c r="DA992" i="1"/>
  <c r="DB992" i="1" s="1"/>
  <c r="DC992" i="1" s="1"/>
  <c r="AZ993" i="1"/>
  <c r="U993" i="1"/>
  <c r="AG992" i="1"/>
  <c r="BB993" i="1"/>
  <c r="M993" i="1"/>
  <c r="Q991" i="1"/>
  <c r="R991" i="1" s="1"/>
  <c r="S991" i="1" s="1"/>
  <c r="AA990" i="1"/>
  <c r="W997" i="1"/>
  <c r="O997" i="1"/>
  <c r="T995" i="1"/>
  <c r="L995" i="1"/>
  <c r="CP995" i="1"/>
  <c r="P992" i="1"/>
  <c r="X992" i="1"/>
  <c r="Y992" i="1" s="1"/>
  <c r="Z992" i="1" s="1"/>
  <c r="DQ993" i="1"/>
  <c r="CR993" i="1"/>
  <c r="CX994" i="1"/>
  <c r="H995" i="1"/>
  <c r="I995" i="1" s="1"/>
  <c r="DR992" i="1"/>
  <c r="DS992" i="1" s="1"/>
  <c r="E995" i="1"/>
  <c r="D996" i="1"/>
  <c r="G997" i="1"/>
  <c r="F998" i="1"/>
  <c r="AT334" i="1" l="1"/>
  <c r="BY993" i="1"/>
  <c r="BZ993" i="1" s="1"/>
  <c r="BW994" i="1" a="1"/>
  <c r="BW994" i="1" s="1"/>
  <c r="BX994" i="1" s="1"/>
  <c r="DA994" i="1"/>
  <c r="DB994" i="1" s="1"/>
  <c r="CB991" i="1"/>
  <c r="CF330" i="1"/>
  <c r="CJ330" i="1" s="1"/>
  <c r="CE330" i="1"/>
  <c r="CL330" i="1" s="1"/>
  <c r="CI334" i="1"/>
  <c r="BT330" i="1"/>
  <c r="CD330" i="1"/>
  <c r="CH330" i="1" s="1"/>
  <c r="K995" i="1"/>
  <c r="DP995" i="1"/>
  <c r="CZ994" i="1"/>
  <c r="BJ334" i="1"/>
  <c r="BP334" i="1"/>
  <c r="BC993" i="1"/>
  <c r="BA993" i="1"/>
  <c r="CQ995" i="1"/>
  <c r="V997" i="1"/>
  <c r="N997" i="1"/>
  <c r="AH997" i="1"/>
  <c r="AD997" i="1"/>
  <c r="AJ994" i="1"/>
  <c r="AK994" i="1" s="1"/>
  <c r="AL994" i="1" s="1"/>
  <c r="AF994" i="1"/>
  <c r="AG993" i="1"/>
  <c r="AB993" i="1"/>
  <c r="AC993" i="1" s="1"/>
  <c r="AE993" i="1" s="1"/>
  <c r="BE334" i="1"/>
  <c r="CU334" i="1"/>
  <c r="BI334" i="1"/>
  <c r="BH334" i="1"/>
  <c r="BD334" i="1"/>
  <c r="CT334" i="1"/>
  <c r="CY995" i="1"/>
  <c r="CW995" i="1"/>
  <c r="AI992" i="1"/>
  <c r="DA993" i="1"/>
  <c r="DB993" i="1" s="1"/>
  <c r="DC993" i="1" s="1"/>
  <c r="AZ994" i="1"/>
  <c r="M994" i="1"/>
  <c r="U994" i="1"/>
  <c r="BB994" i="1"/>
  <c r="Q992" i="1"/>
  <c r="R992" i="1" s="1"/>
  <c r="S992" i="1" s="1"/>
  <c r="AA991" i="1"/>
  <c r="W998" i="1"/>
  <c r="O998" i="1"/>
  <c r="T996" i="1"/>
  <c r="L996" i="1"/>
  <c r="CP996" i="1"/>
  <c r="X993" i="1"/>
  <c r="Y993" i="1" s="1"/>
  <c r="Z993" i="1" s="1"/>
  <c r="P993" i="1"/>
  <c r="CR994" i="1"/>
  <c r="DQ994" i="1"/>
  <c r="CX995" i="1"/>
  <c r="H996" i="1"/>
  <c r="I996" i="1" s="1"/>
  <c r="DR993" i="1"/>
  <c r="DS993" i="1" s="1"/>
  <c r="E996" i="1"/>
  <c r="D997" i="1"/>
  <c r="G998" i="1"/>
  <c r="F999" i="1"/>
  <c r="AN334" i="1" l="1"/>
  <c r="AU334" i="1" s="1"/>
  <c r="BY994" i="1"/>
  <c r="BZ994" i="1" s="1"/>
  <c r="BW995" i="1" a="1"/>
  <c r="BW995" i="1" s="1"/>
  <c r="BX995" i="1" s="1"/>
  <c r="CB992" i="1"/>
  <c r="CG330" i="1"/>
  <c r="CM330" i="1" s="1"/>
  <c r="K996" i="1"/>
  <c r="DP996" i="1"/>
  <c r="CZ995" i="1"/>
  <c r="BC994" i="1"/>
  <c r="BA994" i="1"/>
  <c r="CQ996" i="1"/>
  <c r="V998" i="1"/>
  <c r="N998" i="1"/>
  <c r="AH998" i="1"/>
  <c r="AD998" i="1"/>
  <c r="AJ995" i="1"/>
  <c r="AK995" i="1" s="1"/>
  <c r="AL995" i="1" s="1"/>
  <c r="AF995" i="1"/>
  <c r="AG994" i="1"/>
  <c r="AB994" i="1"/>
  <c r="AC994" i="1" s="1"/>
  <c r="AE994" i="1" s="1"/>
  <c r="CV334" i="1"/>
  <c r="BK334" i="1"/>
  <c r="BG334" i="1"/>
  <c r="AM335" i="1"/>
  <c r="CY996" i="1"/>
  <c r="CW996" i="1"/>
  <c r="AI993" i="1"/>
  <c r="DC994" i="1"/>
  <c r="AZ995" i="1"/>
  <c r="M995" i="1"/>
  <c r="BB995" i="1"/>
  <c r="U995" i="1"/>
  <c r="Q993" i="1"/>
  <c r="R993" i="1" s="1"/>
  <c r="S993" i="1" s="1"/>
  <c r="AA992" i="1"/>
  <c r="W999" i="1"/>
  <c r="O999" i="1"/>
  <c r="T997" i="1"/>
  <c r="L997" i="1"/>
  <c r="CP997" i="1"/>
  <c r="P994" i="1"/>
  <c r="X994" i="1"/>
  <c r="Y994" i="1" s="1"/>
  <c r="Z994" i="1" s="1"/>
  <c r="DQ995" i="1"/>
  <c r="CR995" i="1"/>
  <c r="CX996" i="1"/>
  <c r="H997" i="1"/>
  <c r="I997" i="1" s="1"/>
  <c r="DR994" i="1"/>
  <c r="DS994" i="1" s="1"/>
  <c r="E997" i="1"/>
  <c r="D998" i="1"/>
  <c r="G999" i="1"/>
  <c r="F1000" i="1"/>
  <c r="AV334" i="1" l="1"/>
  <c r="AO335" i="1"/>
  <c r="CT335" i="1" s="1"/>
  <c r="AP335" i="1"/>
  <c r="AR335" i="1"/>
  <c r="AS335" i="1"/>
  <c r="AQ335" i="1"/>
  <c r="CC992" i="1"/>
  <c r="CC993" i="1" s="1"/>
  <c r="CC994" i="1" s="1"/>
  <c r="CC995" i="1" s="1"/>
  <c r="CC996" i="1" s="1"/>
  <c r="CC997" i="1" s="1"/>
  <c r="CC998" i="1" s="1"/>
  <c r="CC999" i="1" s="1"/>
  <c r="BY995" i="1"/>
  <c r="BZ995" i="1" s="1"/>
  <c r="BW996" i="1" a="1"/>
  <c r="BW996" i="1" s="1"/>
  <c r="BX996" i="1" s="1"/>
  <c r="DA996" i="1"/>
  <c r="DB996" i="1" s="1"/>
  <c r="CB993" i="1"/>
  <c r="CK335" i="1"/>
  <c r="AW335" i="1"/>
  <c r="K997" i="1"/>
  <c r="DP997" i="1"/>
  <c r="CZ996" i="1"/>
  <c r="BC995" i="1"/>
  <c r="BA995" i="1"/>
  <c r="CQ997" i="1"/>
  <c r="V999" i="1"/>
  <c r="N999" i="1"/>
  <c r="AH999" i="1"/>
  <c r="AD999" i="1"/>
  <c r="AJ996" i="1"/>
  <c r="AK996" i="1" s="1"/>
  <c r="AL996" i="1" s="1"/>
  <c r="AF996" i="1"/>
  <c r="AG995" i="1"/>
  <c r="AB995" i="1"/>
  <c r="AC995" i="1" s="1"/>
  <c r="AE995" i="1" s="1"/>
  <c r="BQ331" i="1"/>
  <c r="BS331" i="1" s="1"/>
  <c r="CS335" i="1"/>
  <c r="CY997" i="1"/>
  <c r="CW997" i="1"/>
  <c r="AI994" i="1"/>
  <c r="DA995" i="1"/>
  <c r="DB995" i="1" s="1"/>
  <c r="DC995" i="1" s="1"/>
  <c r="AZ996" i="1"/>
  <c r="M996" i="1"/>
  <c r="U996" i="1"/>
  <c r="BB996" i="1"/>
  <c r="Q994" i="1"/>
  <c r="R994" i="1" s="1"/>
  <c r="S994" i="1" s="1"/>
  <c r="AA993" i="1"/>
  <c r="W1000" i="1"/>
  <c r="O1000" i="1"/>
  <c r="T998" i="1"/>
  <c r="L998" i="1"/>
  <c r="X995" i="1"/>
  <c r="Y995" i="1" s="1"/>
  <c r="Z995" i="1" s="1"/>
  <c r="CP998" i="1"/>
  <c r="P995" i="1"/>
  <c r="CR996" i="1"/>
  <c r="DQ996" i="1"/>
  <c r="CX997" i="1"/>
  <c r="H998" i="1"/>
  <c r="I998" i="1" s="1"/>
  <c r="DR995" i="1"/>
  <c r="DS995" i="1" s="1"/>
  <c r="D999" i="1"/>
  <c r="E998" i="1"/>
  <c r="G1000" i="1"/>
  <c r="F1001" i="1"/>
  <c r="AT335" i="1" l="1"/>
  <c r="CC1000" i="1"/>
  <c r="BY996" i="1"/>
  <c r="BZ996" i="1" s="1"/>
  <c r="BW997" i="1" a="1"/>
  <c r="BW997" i="1" s="1"/>
  <c r="BX997" i="1" s="1"/>
  <c r="CB994" i="1"/>
  <c r="CF331" i="1"/>
  <c r="CJ331" i="1" s="1"/>
  <c r="CE331" i="1"/>
  <c r="CL331" i="1" s="1"/>
  <c r="CI335" i="1"/>
  <c r="BT331" i="1"/>
  <c r="CD331" i="1"/>
  <c r="CH331" i="1" s="1"/>
  <c r="K998" i="1"/>
  <c r="DP998" i="1"/>
  <c r="CZ997" i="1"/>
  <c r="BP335" i="1"/>
  <c r="BC996" i="1"/>
  <c r="BA996" i="1"/>
  <c r="CQ998" i="1"/>
  <c r="V1000" i="1"/>
  <c r="N1000" i="1"/>
  <c r="AH1000" i="1"/>
  <c r="AD1000" i="1"/>
  <c r="DA997" i="1"/>
  <c r="DB997" i="1" s="1"/>
  <c r="DC997" i="1" s="1"/>
  <c r="AJ997" i="1"/>
  <c r="AK997" i="1" s="1"/>
  <c r="AL997" i="1" s="1"/>
  <c r="AF997" i="1"/>
  <c r="AB996" i="1"/>
  <c r="AC996" i="1" s="1"/>
  <c r="AE996" i="1" s="1"/>
  <c r="BD335" i="1"/>
  <c r="CU335" i="1"/>
  <c r="CV335" i="1" s="1"/>
  <c r="BF335" i="1"/>
  <c r="BI335" i="1"/>
  <c r="BE335" i="1"/>
  <c r="BH335" i="1"/>
  <c r="BJ335" i="1"/>
  <c r="CY998" i="1"/>
  <c r="CW998" i="1"/>
  <c r="AI995" i="1"/>
  <c r="DC996" i="1"/>
  <c r="AZ997" i="1"/>
  <c r="M997" i="1"/>
  <c r="U997" i="1"/>
  <c r="AG996" i="1"/>
  <c r="BB997" i="1"/>
  <c r="Q995" i="1"/>
  <c r="R995" i="1" s="1"/>
  <c r="S995" i="1" s="1"/>
  <c r="AA994" i="1"/>
  <c r="W1001" i="1"/>
  <c r="O1001" i="1"/>
  <c r="T999" i="1"/>
  <c r="L999" i="1"/>
  <c r="CP999" i="1"/>
  <c r="X996" i="1"/>
  <c r="P996" i="1"/>
  <c r="CR997" i="1"/>
  <c r="DQ997" i="1"/>
  <c r="CX998" i="1"/>
  <c r="H999" i="1"/>
  <c r="I999" i="1" s="1"/>
  <c r="DR996" i="1"/>
  <c r="DS996" i="1" s="1"/>
  <c r="D1000" i="1"/>
  <c r="E999" i="1"/>
  <c r="G1001" i="1"/>
  <c r="F1002" i="1"/>
  <c r="AN335" i="1" l="1"/>
  <c r="AU335" i="1" s="1"/>
  <c r="CC1001" i="1"/>
  <c r="BY997" i="1"/>
  <c r="BZ997" i="1" s="1"/>
  <c r="BW998" i="1" a="1"/>
  <c r="BW998" i="1" s="1"/>
  <c r="BX998" i="1" s="1"/>
  <c r="CB995" i="1"/>
  <c r="CG331" i="1"/>
  <c r="CM331" i="1" s="1"/>
  <c r="K999" i="1"/>
  <c r="DP999" i="1"/>
  <c r="CZ998" i="1"/>
  <c r="BC997" i="1"/>
  <c r="BA997" i="1"/>
  <c r="CQ999" i="1"/>
  <c r="V1001" i="1"/>
  <c r="N1001" i="1"/>
  <c r="AH1001" i="1"/>
  <c r="AD1001" i="1"/>
  <c r="AJ998" i="1"/>
  <c r="AK998" i="1" s="1"/>
  <c r="AL998" i="1" s="1"/>
  <c r="AF998" i="1"/>
  <c r="AG997" i="1"/>
  <c r="AB997" i="1"/>
  <c r="AC997" i="1" s="1"/>
  <c r="AE997" i="1" s="1"/>
  <c r="AM336" i="1"/>
  <c r="BK335" i="1"/>
  <c r="BG335" i="1"/>
  <c r="CY999" i="1"/>
  <c r="CW999" i="1"/>
  <c r="AI996" i="1"/>
  <c r="AZ998" i="1"/>
  <c r="BB998" i="1"/>
  <c r="M998" i="1"/>
  <c r="U998" i="1"/>
  <c r="Q996" i="1"/>
  <c r="R996" i="1" s="1"/>
  <c r="S996" i="1" s="1"/>
  <c r="AA995" i="1"/>
  <c r="W1002" i="1"/>
  <c r="O1002" i="1"/>
  <c r="T1000" i="1"/>
  <c r="L1000" i="1"/>
  <c r="CP1000" i="1"/>
  <c r="Y996" i="1"/>
  <c r="Z996" i="1" s="1"/>
  <c r="X997" i="1"/>
  <c r="Y997" i="1" s="1"/>
  <c r="Z997" i="1" s="1"/>
  <c r="P997" i="1"/>
  <c r="CR998" i="1"/>
  <c r="DQ998" i="1"/>
  <c r="CX999" i="1"/>
  <c r="H1000" i="1"/>
  <c r="I1000" i="1" s="1"/>
  <c r="DR997" i="1"/>
  <c r="DS997" i="1" s="1"/>
  <c r="D1001" i="1"/>
  <c r="E1000" i="1"/>
  <c r="G1002" i="1"/>
  <c r="F1003" i="1"/>
  <c r="AV335" i="1" l="1"/>
  <c r="AP336" i="1"/>
  <c r="AQ336" i="1"/>
  <c r="AR336" i="1"/>
  <c r="AS336" i="1"/>
  <c r="AO336" i="1"/>
  <c r="CC1002" i="1"/>
  <c r="BY998" i="1"/>
  <c r="BZ998" i="1" s="1"/>
  <c r="BW999" i="1" a="1"/>
  <c r="BW999" i="1" s="1"/>
  <c r="BX999" i="1" s="1"/>
  <c r="DA999" i="1"/>
  <c r="DB999" i="1" s="1"/>
  <c r="CB996" i="1"/>
  <c r="CK336" i="1"/>
  <c r="AW336" i="1"/>
  <c r="K1000" i="1"/>
  <c r="DP1000" i="1"/>
  <c r="CZ999" i="1"/>
  <c r="BC998" i="1"/>
  <c r="BA998" i="1"/>
  <c r="CQ1000" i="1"/>
  <c r="V1002" i="1"/>
  <c r="N1002" i="1"/>
  <c r="AH1002" i="1"/>
  <c r="AD1002" i="1"/>
  <c r="AJ999" i="1"/>
  <c r="AK999" i="1" s="1"/>
  <c r="AL999" i="1" s="1"/>
  <c r="AF999" i="1"/>
  <c r="AG998" i="1"/>
  <c r="AB998" i="1"/>
  <c r="AC998" i="1" s="1"/>
  <c r="AE998" i="1" s="1"/>
  <c r="CS336" i="1"/>
  <c r="BQ332" i="1"/>
  <c r="BS332" i="1" s="1"/>
  <c r="CY1000" i="1"/>
  <c r="CW1000" i="1"/>
  <c r="AI997" i="1"/>
  <c r="DA998" i="1"/>
  <c r="DB998" i="1" s="1"/>
  <c r="DC998" i="1" s="1"/>
  <c r="AZ999" i="1"/>
  <c r="M999" i="1"/>
  <c r="U999" i="1"/>
  <c r="BB999" i="1"/>
  <c r="Q997" i="1"/>
  <c r="R997" i="1" s="1"/>
  <c r="S997" i="1" s="1"/>
  <c r="AA996" i="1"/>
  <c r="W1003" i="1"/>
  <c r="O1003" i="1"/>
  <c r="T1001" i="1"/>
  <c r="L1001" i="1"/>
  <c r="CP1001" i="1"/>
  <c r="P998" i="1"/>
  <c r="X998" i="1"/>
  <c r="Y998" i="1" s="1"/>
  <c r="Z998" i="1" s="1"/>
  <c r="CR999" i="1"/>
  <c r="DQ999" i="1"/>
  <c r="CX1000" i="1"/>
  <c r="H1001" i="1"/>
  <c r="I1001" i="1" s="1"/>
  <c r="DR998" i="1"/>
  <c r="DS998" i="1" s="1"/>
  <c r="D1002" i="1"/>
  <c r="E1001" i="1"/>
  <c r="G1003" i="1"/>
  <c r="F1004" i="1"/>
  <c r="AT336" i="1" l="1"/>
  <c r="BF336" i="1"/>
  <c r="CC1003" i="1"/>
  <c r="BY999" i="1"/>
  <c r="BZ999" i="1" s="1"/>
  <c r="BW1000" i="1" a="1"/>
  <c r="BW1000" i="1" s="1"/>
  <c r="BX1000" i="1" s="1"/>
  <c r="CB997" i="1"/>
  <c r="CF332" i="1"/>
  <c r="CJ332" i="1" s="1"/>
  <c r="CE332" i="1"/>
  <c r="CL332" i="1" s="1"/>
  <c r="CI336" i="1"/>
  <c r="BT332" i="1"/>
  <c r="CD332" i="1"/>
  <c r="CH332" i="1" s="1"/>
  <c r="K1001" i="1"/>
  <c r="DP1001" i="1"/>
  <c r="CZ1000" i="1"/>
  <c r="CU336" i="1"/>
  <c r="BP336" i="1"/>
  <c r="BC999" i="1"/>
  <c r="BA999" i="1"/>
  <c r="CQ1001" i="1"/>
  <c r="V1003" i="1"/>
  <c r="N1003" i="1"/>
  <c r="AH1003" i="1"/>
  <c r="AD1003" i="1"/>
  <c r="AJ1000" i="1"/>
  <c r="AK1000" i="1" s="1"/>
  <c r="AL1000" i="1" s="1"/>
  <c r="AF1000" i="1"/>
  <c r="AG999" i="1"/>
  <c r="AB999" i="1"/>
  <c r="AC999" i="1" s="1"/>
  <c r="AE999" i="1" s="1"/>
  <c r="BJ336" i="1"/>
  <c r="BE336" i="1"/>
  <c r="BD336" i="1"/>
  <c r="CT336" i="1"/>
  <c r="BH336" i="1"/>
  <c r="BI336" i="1"/>
  <c r="CY1001" i="1"/>
  <c r="CW1001" i="1"/>
  <c r="AI998" i="1"/>
  <c r="DC999" i="1"/>
  <c r="AZ1000" i="1"/>
  <c r="M1000" i="1"/>
  <c r="BB1000" i="1"/>
  <c r="U1000" i="1"/>
  <c r="Q998" i="1"/>
  <c r="R998" i="1" s="1"/>
  <c r="S998" i="1" s="1"/>
  <c r="AA997" i="1"/>
  <c r="W1004" i="1"/>
  <c r="O1004" i="1"/>
  <c r="T1002" i="1"/>
  <c r="L1002" i="1"/>
  <c r="CP1002" i="1"/>
  <c r="X999" i="1"/>
  <c r="Y999" i="1" s="1"/>
  <c r="Z999" i="1" s="1"/>
  <c r="P999" i="1"/>
  <c r="CR1000" i="1"/>
  <c r="DQ1000" i="1"/>
  <c r="CX1001" i="1"/>
  <c r="H1002" i="1"/>
  <c r="I1002" i="1" s="1"/>
  <c r="DR999" i="1"/>
  <c r="DS999" i="1" s="1"/>
  <c r="E1002" i="1"/>
  <c r="D1003" i="1"/>
  <c r="G1004" i="1"/>
  <c r="F1005" i="1"/>
  <c r="AN336" i="1" l="1"/>
  <c r="AV336" i="1" s="1"/>
  <c r="BY1000" i="1"/>
  <c r="BZ1000" i="1" s="1"/>
  <c r="BW1001" i="1" a="1"/>
  <c r="BW1001" i="1" s="1"/>
  <c r="BX1001" i="1" s="1"/>
  <c r="DA1000" i="1"/>
  <c r="DB1000" i="1" s="1"/>
  <c r="DC1000" i="1" s="1"/>
  <c r="CB998" i="1"/>
  <c r="CG332" i="1"/>
  <c r="K1002" i="1"/>
  <c r="DP1002" i="1"/>
  <c r="CZ1001" i="1"/>
  <c r="CV336" i="1"/>
  <c r="BC1000" i="1"/>
  <c r="BA1000" i="1"/>
  <c r="CQ1002" i="1"/>
  <c r="V1004" i="1"/>
  <c r="N1004" i="1"/>
  <c r="AH1004" i="1"/>
  <c r="AD1004" i="1"/>
  <c r="AJ1001" i="1"/>
  <c r="AK1001" i="1" s="1"/>
  <c r="AL1001" i="1" s="1"/>
  <c r="AF1001" i="1"/>
  <c r="AG1000" i="1"/>
  <c r="AB1000" i="1"/>
  <c r="AC1000" i="1" s="1"/>
  <c r="AE1000" i="1" s="1"/>
  <c r="BG336" i="1"/>
  <c r="AM337" i="1"/>
  <c r="BK336" i="1"/>
  <c r="CY1002" i="1"/>
  <c r="CW1002" i="1"/>
  <c r="AI999" i="1"/>
  <c r="AZ1001" i="1"/>
  <c r="M1001" i="1"/>
  <c r="U1001" i="1"/>
  <c r="BB1001" i="1"/>
  <c r="Q999" i="1"/>
  <c r="R999" i="1" s="1"/>
  <c r="S999" i="1" s="1"/>
  <c r="AA998" i="1"/>
  <c r="W1005" i="1"/>
  <c r="O1005" i="1"/>
  <c r="T1003" i="1"/>
  <c r="L1003" i="1"/>
  <c r="CP1003" i="1"/>
  <c r="P1000" i="1"/>
  <c r="X1000" i="1"/>
  <c r="CR1001" i="1"/>
  <c r="DQ1001" i="1"/>
  <c r="CX1002" i="1"/>
  <c r="H1003" i="1"/>
  <c r="I1003" i="1" s="1"/>
  <c r="DR1000" i="1"/>
  <c r="DS1000" i="1" s="1"/>
  <c r="E1003" i="1"/>
  <c r="D1004" i="1"/>
  <c r="G1005" i="1"/>
  <c r="F1006" i="1"/>
  <c r="AU336" i="1" l="1"/>
  <c r="AS337" i="1"/>
  <c r="AP337" i="1"/>
  <c r="AQ337" i="1"/>
  <c r="AO337" i="1"/>
  <c r="BF337" i="1" s="1"/>
  <c r="AR337" i="1"/>
  <c r="BY1001" i="1"/>
  <c r="BZ1001" i="1" s="1"/>
  <c r="BW1002" i="1" a="1"/>
  <c r="BW1002" i="1" s="1"/>
  <c r="BX1002" i="1" s="1"/>
  <c r="CB999" i="1"/>
  <c r="CK337" i="1"/>
  <c r="AW337" i="1"/>
  <c r="CM332" i="1"/>
  <c r="K1003" i="1"/>
  <c r="DP1003" i="1"/>
  <c r="CZ1002" i="1"/>
  <c r="BC1001" i="1"/>
  <c r="BA1001" i="1"/>
  <c r="CQ1003" i="1"/>
  <c r="V1005" i="1"/>
  <c r="N1005" i="1"/>
  <c r="AH1005" i="1"/>
  <c r="AD1005" i="1"/>
  <c r="AJ1002" i="1"/>
  <c r="AK1002" i="1" s="1"/>
  <c r="AL1002" i="1" s="1"/>
  <c r="AF1002" i="1"/>
  <c r="AG1001" i="1"/>
  <c r="AB1001" i="1"/>
  <c r="AC1001" i="1" s="1"/>
  <c r="AE1001" i="1" s="1"/>
  <c r="BQ333" i="1"/>
  <c r="BS333" i="1" s="1"/>
  <c r="CS337" i="1"/>
  <c r="CY1003" i="1"/>
  <c r="CW1003" i="1"/>
  <c r="AI1000" i="1"/>
  <c r="DA1001" i="1"/>
  <c r="DB1001" i="1" s="1"/>
  <c r="DC1001" i="1" s="1"/>
  <c r="AZ1002" i="1"/>
  <c r="M1002" i="1"/>
  <c r="U1002" i="1"/>
  <c r="BB1002" i="1"/>
  <c r="Q1000" i="1"/>
  <c r="R1000" i="1" s="1"/>
  <c r="S1000" i="1" s="1"/>
  <c r="AA999" i="1"/>
  <c r="W1006" i="1"/>
  <c r="O1006" i="1"/>
  <c r="T1004" i="1"/>
  <c r="L1004" i="1"/>
  <c r="CP1004" i="1"/>
  <c r="Y1000" i="1"/>
  <c r="Z1000" i="1" s="1"/>
  <c r="P1001" i="1"/>
  <c r="X1001" i="1"/>
  <c r="CR1002" i="1"/>
  <c r="DQ1002" i="1"/>
  <c r="CX1003" i="1"/>
  <c r="H1004" i="1"/>
  <c r="I1004" i="1" s="1"/>
  <c r="DR1001" i="1"/>
  <c r="DS1001" i="1" s="1"/>
  <c r="E1004" i="1"/>
  <c r="D1005" i="1"/>
  <c r="G1006" i="1"/>
  <c r="F1007" i="1"/>
  <c r="AT337" i="1" l="1"/>
  <c r="BY1002" i="1"/>
  <c r="BZ1002" i="1" s="1"/>
  <c r="DA1002" i="1"/>
  <c r="DB1002" i="1" s="1"/>
  <c r="DC1002" i="1" s="1"/>
  <c r="BW1003" i="1" a="1"/>
  <c r="BW1003" i="1" s="1"/>
  <c r="BX1003" i="1" s="1"/>
  <c r="CB1000" i="1"/>
  <c r="CF333" i="1"/>
  <c r="CJ333" i="1" s="1"/>
  <c r="CE333" i="1"/>
  <c r="CL333" i="1" s="1"/>
  <c r="CI337" i="1"/>
  <c r="BT333" i="1"/>
  <c r="CD333" i="1"/>
  <c r="CH333" i="1" s="1"/>
  <c r="K1004" i="1"/>
  <c r="DP1004" i="1"/>
  <c r="CZ1003" i="1"/>
  <c r="BJ337" i="1"/>
  <c r="BP337" i="1"/>
  <c r="BC1002" i="1"/>
  <c r="BA1002" i="1"/>
  <c r="CQ1004" i="1"/>
  <c r="V1006" i="1"/>
  <c r="N1006" i="1"/>
  <c r="AH1006" i="1"/>
  <c r="AD1006" i="1"/>
  <c r="AJ1003" i="1"/>
  <c r="AK1003" i="1" s="1"/>
  <c r="AL1003" i="1" s="1"/>
  <c r="AF1003" i="1"/>
  <c r="AG1002" i="1"/>
  <c r="AB1002" i="1"/>
  <c r="AC1002" i="1" s="1"/>
  <c r="AE1002" i="1" s="1"/>
  <c r="CT337" i="1"/>
  <c r="BD337" i="1"/>
  <c r="CU337" i="1"/>
  <c r="BI337" i="1"/>
  <c r="BE337" i="1"/>
  <c r="BH337" i="1"/>
  <c r="CY1004" i="1"/>
  <c r="CW1004" i="1"/>
  <c r="AI1001" i="1"/>
  <c r="AZ1003" i="1"/>
  <c r="P1002" i="1"/>
  <c r="Q1002" i="1" s="1"/>
  <c r="R1002" i="1" s="1"/>
  <c r="S1002" i="1" s="1"/>
  <c r="M1003" i="1"/>
  <c r="BB1003" i="1"/>
  <c r="U1003" i="1"/>
  <c r="Q1001" i="1"/>
  <c r="R1001" i="1" s="1"/>
  <c r="S1001" i="1" s="1"/>
  <c r="AA1000" i="1"/>
  <c r="W1007" i="1"/>
  <c r="O1007" i="1"/>
  <c r="T1005" i="1"/>
  <c r="L1005" i="1"/>
  <c r="CP1005" i="1"/>
  <c r="Y1001" i="1"/>
  <c r="Z1001" i="1" s="1"/>
  <c r="X1002" i="1"/>
  <c r="CR1003" i="1"/>
  <c r="DQ1003" i="1"/>
  <c r="CX1004" i="1"/>
  <c r="H1005" i="1"/>
  <c r="I1005" i="1" s="1"/>
  <c r="DR1002" i="1"/>
  <c r="DS1002" i="1" s="1"/>
  <c r="E1005" i="1"/>
  <c r="D1006" i="1"/>
  <c r="G1007" i="1"/>
  <c r="F1008" i="1"/>
  <c r="AN337" i="1" l="1"/>
  <c r="AU337" i="1" s="1"/>
  <c r="BY1003" i="1"/>
  <c r="BZ1003" i="1" s="1"/>
  <c r="BW1004" i="1" a="1"/>
  <c r="BW1004" i="1" s="1"/>
  <c r="BX1004" i="1" s="1"/>
  <c r="CB1001" i="1"/>
  <c r="CG333" i="1"/>
  <c r="K1005" i="1"/>
  <c r="DP1005" i="1"/>
  <c r="CZ1004" i="1"/>
  <c r="BC1003" i="1"/>
  <c r="BA1003" i="1"/>
  <c r="CQ1005" i="1"/>
  <c r="V1007" i="1"/>
  <c r="N1007" i="1"/>
  <c r="AH1007" i="1"/>
  <c r="AD1007" i="1"/>
  <c r="DA1004" i="1"/>
  <c r="DB1004" i="1" s="1"/>
  <c r="AJ1004" i="1"/>
  <c r="AK1004" i="1" s="1"/>
  <c r="AL1004" i="1" s="1"/>
  <c r="AF1004" i="1"/>
  <c r="AG1003" i="1"/>
  <c r="AB1003" i="1"/>
  <c r="AC1003" i="1" s="1"/>
  <c r="AE1003" i="1" s="1"/>
  <c r="CV337" i="1"/>
  <c r="AM338" i="1"/>
  <c r="BK337" i="1"/>
  <c r="BG337" i="1"/>
  <c r="CY1005" i="1"/>
  <c r="CW1005" i="1"/>
  <c r="AI1002" i="1"/>
  <c r="DA1003" i="1"/>
  <c r="DB1003" i="1" s="1"/>
  <c r="DC1003" i="1" s="1"/>
  <c r="AZ1004" i="1"/>
  <c r="AA1001" i="1"/>
  <c r="BB1004" i="1"/>
  <c r="M1004" i="1"/>
  <c r="X1003" i="1"/>
  <c r="Y1003" i="1" s="1"/>
  <c r="Z1003" i="1" s="1"/>
  <c r="U1004" i="1"/>
  <c r="W1008" i="1"/>
  <c r="O1008" i="1"/>
  <c r="T1006" i="1"/>
  <c r="L1006" i="1"/>
  <c r="CP1006" i="1"/>
  <c r="Y1002" i="1"/>
  <c r="Z1002" i="1" s="1"/>
  <c r="AA1002" i="1" s="1"/>
  <c r="P1003" i="1"/>
  <c r="CR1004" i="1"/>
  <c r="DQ1004" i="1"/>
  <c r="CX1005" i="1"/>
  <c r="H1006" i="1"/>
  <c r="I1006" i="1" s="1"/>
  <c r="DR1003" i="1"/>
  <c r="DS1003" i="1" s="1"/>
  <c r="D1007" i="1"/>
  <c r="E1006" i="1"/>
  <c r="G1008" i="1"/>
  <c r="F1009" i="1"/>
  <c r="AV337" i="1" l="1"/>
  <c r="AO338" i="1"/>
  <c r="AP338" i="1"/>
  <c r="AQ338" i="1"/>
  <c r="AS338" i="1"/>
  <c r="AR338" i="1"/>
  <c r="BY1004" i="1"/>
  <c r="BZ1004" i="1" s="1"/>
  <c r="BW1005" i="1" a="1"/>
  <c r="BW1005" i="1" s="1"/>
  <c r="BX1005" i="1" s="1"/>
  <c r="CB1002" i="1"/>
  <c r="CK338" i="1"/>
  <c r="AW338" i="1"/>
  <c r="CM333" i="1"/>
  <c r="K1006" i="1"/>
  <c r="DP1006" i="1"/>
  <c r="CZ1005" i="1"/>
  <c r="BC1004" i="1"/>
  <c r="BA1004" i="1"/>
  <c r="CQ1006" i="1"/>
  <c r="V1008" i="1"/>
  <c r="N1008" i="1"/>
  <c r="AH1008" i="1"/>
  <c r="AD1008" i="1"/>
  <c r="AJ1005" i="1"/>
  <c r="AK1005" i="1" s="1"/>
  <c r="AL1005" i="1" s="1"/>
  <c r="AF1005" i="1"/>
  <c r="AG1004" i="1"/>
  <c r="AB1004" i="1"/>
  <c r="AC1004" i="1" s="1"/>
  <c r="AE1004" i="1" s="1"/>
  <c r="CS338" i="1"/>
  <c r="BQ334" i="1"/>
  <c r="BS334" i="1" s="1"/>
  <c r="CY1006" i="1"/>
  <c r="CW1006" i="1"/>
  <c r="AI1003" i="1"/>
  <c r="DC1004" i="1"/>
  <c r="AZ1005" i="1"/>
  <c r="BB1005" i="1"/>
  <c r="M1005" i="1"/>
  <c r="U1005" i="1"/>
  <c r="Q1003" i="1"/>
  <c r="R1003" i="1" s="1"/>
  <c r="S1003" i="1" s="1"/>
  <c r="W1009" i="1"/>
  <c r="O1009" i="1"/>
  <c r="T1007" i="1"/>
  <c r="L1007" i="1"/>
  <c r="CP1007" i="1"/>
  <c r="X1004" i="1"/>
  <c r="Y1004" i="1" s="1"/>
  <c r="Z1004" i="1" s="1"/>
  <c r="P1004" i="1"/>
  <c r="CR1005" i="1"/>
  <c r="DQ1005" i="1"/>
  <c r="CX1006" i="1"/>
  <c r="H1007" i="1"/>
  <c r="I1007" i="1" s="1"/>
  <c r="DR1004" i="1"/>
  <c r="DS1004" i="1" s="1"/>
  <c r="E1007" i="1"/>
  <c r="D1008" i="1"/>
  <c r="G1009" i="1"/>
  <c r="F1010" i="1"/>
  <c r="AT338" i="1" l="1"/>
  <c r="BY1005" i="1"/>
  <c r="BZ1005" i="1" s="1"/>
  <c r="BW1006" i="1" a="1"/>
  <c r="BW1006" i="1" s="1"/>
  <c r="BX1006" i="1" s="1"/>
  <c r="CB1003" i="1"/>
  <c r="CF334" i="1"/>
  <c r="CJ334" i="1" s="1"/>
  <c r="CE334" i="1"/>
  <c r="CL334" i="1" s="1"/>
  <c r="CI338" i="1"/>
  <c r="BT334" i="1"/>
  <c r="CD334" i="1"/>
  <c r="CH334" i="1" s="1"/>
  <c r="K1007" i="1"/>
  <c r="DP1007" i="1"/>
  <c r="CZ1006" i="1"/>
  <c r="BH338" i="1"/>
  <c r="BP338" i="1"/>
  <c r="BC1005" i="1"/>
  <c r="BA1005" i="1"/>
  <c r="CQ1007" i="1"/>
  <c r="V1009" i="1"/>
  <c r="N1009" i="1"/>
  <c r="AH1009" i="1"/>
  <c r="AD1009" i="1"/>
  <c r="DA1006" i="1"/>
  <c r="DB1006" i="1" s="1"/>
  <c r="AJ1006" i="1"/>
  <c r="AK1006" i="1" s="1"/>
  <c r="AL1006" i="1" s="1"/>
  <c r="AF1006" i="1"/>
  <c r="AG1005" i="1"/>
  <c r="AB1005" i="1"/>
  <c r="AC1005" i="1" s="1"/>
  <c r="AE1005" i="1" s="1"/>
  <c r="CU338" i="1"/>
  <c r="BI338" i="1"/>
  <c r="BJ338" i="1"/>
  <c r="BE338" i="1"/>
  <c r="BF338" i="1"/>
  <c r="CT338" i="1"/>
  <c r="BD338" i="1"/>
  <c r="CY1007" i="1"/>
  <c r="CW1007" i="1"/>
  <c r="AI1004" i="1"/>
  <c r="DA1005" i="1"/>
  <c r="DB1005" i="1" s="1"/>
  <c r="DC1005" i="1" s="1"/>
  <c r="AZ1006" i="1"/>
  <c r="BB1006" i="1"/>
  <c r="U1006" i="1"/>
  <c r="Q1004" i="1"/>
  <c r="R1004" i="1" s="1"/>
  <c r="S1004" i="1" s="1"/>
  <c r="AA1003" i="1"/>
  <c r="W1010" i="1"/>
  <c r="O1010" i="1"/>
  <c r="T1008" i="1"/>
  <c r="L1008" i="1"/>
  <c r="CP1008" i="1"/>
  <c r="M1006" i="1"/>
  <c r="P1005" i="1"/>
  <c r="X1005" i="1"/>
  <c r="CR1006" i="1"/>
  <c r="DQ1006" i="1"/>
  <c r="CX1007" i="1"/>
  <c r="H1008" i="1"/>
  <c r="I1008" i="1" s="1"/>
  <c r="DR1005" i="1"/>
  <c r="DS1005" i="1" s="1"/>
  <c r="E1008" i="1"/>
  <c r="D1009" i="1"/>
  <c r="G1010" i="1"/>
  <c r="F1011" i="1"/>
  <c r="AN338" i="1" l="1"/>
  <c r="AU338" i="1" s="1"/>
  <c r="BY1006" i="1"/>
  <c r="BZ1006" i="1" s="1"/>
  <c r="BW1007" i="1" a="1"/>
  <c r="BW1007" i="1" s="1"/>
  <c r="BX1007" i="1" s="1"/>
  <c r="CB1004" i="1"/>
  <c r="CG334" i="1"/>
  <c r="CM334" i="1" s="1"/>
  <c r="K1008" i="1"/>
  <c r="DP1008" i="1"/>
  <c r="CZ1007" i="1"/>
  <c r="BC1006" i="1"/>
  <c r="BA1006" i="1"/>
  <c r="CQ1008" i="1"/>
  <c r="V1010" i="1"/>
  <c r="N1010" i="1"/>
  <c r="AH1010" i="1"/>
  <c r="AD1010" i="1"/>
  <c r="AJ1007" i="1"/>
  <c r="AK1007" i="1" s="1"/>
  <c r="AL1007" i="1" s="1"/>
  <c r="AF1007" i="1"/>
  <c r="AG1006" i="1"/>
  <c r="AB1006" i="1"/>
  <c r="AC1006" i="1" s="1"/>
  <c r="AE1006" i="1" s="1"/>
  <c r="CV338" i="1"/>
  <c r="AM339" i="1"/>
  <c r="BK338" i="1"/>
  <c r="BG338" i="1"/>
  <c r="CY1008" i="1"/>
  <c r="CW1008" i="1"/>
  <c r="AI1005" i="1"/>
  <c r="DC1006" i="1"/>
  <c r="AZ1007" i="1"/>
  <c r="BB1007" i="1"/>
  <c r="M1007" i="1"/>
  <c r="U1007" i="1"/>
  <c r="Q1005" i="1"/>
  <c r="R1005" i="1" s="1"/>
  <c r="S1005" i="1" s="1"/>
  <c r="AA1004" i="1"/>
  <c r="W1011" i="1"/>
  <c r="O1011" i="1"/>
  <c r="T1009" i="1"/>
  <c r="L1009" i="1"/>
  <c r="CP1009" i="1"/>
  <c r="P1006" i="1"/>
  <c r="X1006" i="1"/>
  <c r="CR1007" i="1"/>
  <c r="Y1005" i="1"/>
  <c r="Z1005" i="1" s="1"/>
  <c r="DQ1007" i="1"/>
  <c r="CX1008" i="1"/>
  <c r="H1009" i="1"/>
  <c r="I1009" i="1" s="1"/>
  <c r="DR1006" i="1"/>
  <c r="DS1006" i="1" s="1"/>
  <c r="E1009" i="1"/>
  <c r="D1010" i="1"/>
  <c r="G1011" i="1"/>
  <c r="F1012" i="1"/>
  <c r="AV338" i="1" l="1"/>
  <c r="AQ339" i="1"/>
  <c r="AR339" i="1"/>
  <c r="AS339" i="1"/>
  <c r="AO339" i="1"/>
  <c r="AP339" i="1"/>
  <c r="CC1004" i="1"/>
  <c r="CC1005" i="1" s="1"/>
  <c r="CC1006" i="1" s="1"/>
  <c r="CC1007" i="1" s="1"/>
  <c r="CC1008" i="1" s="1"/>
  <c r="CC1009" i="1" s="1"/>
  <c r="CC1010" i="1" s="1"/>
  <c r="CC1011" i="1" s="1"/>
  <c r="BY1007" i="1"/>
  <c r="BZ1007" i="1" s="1"/>
  <c r="BW1008" i="1" a="1"/>
  <c r="BW1008" i="1" s="1"/>
  <c r="BX1008" i="1" s="1"/>
  <c r="CB1005" i="1"/>
  <c r="CK339" i="1"/>
  <c r="AW339" i="1"/>
  <c r="K1009" i="1"/>
  <c r="DP1009" i="1"/>
  <c r="CZ1008" i="1"/>
  <c r="BC1007" i="1"/>
  <c r="BA1007" i="1"/>
  <c r="CQ1009" i="1"/>
  <c r="V1011" i="1"/>
  <c r="N1011" i="1"/>
  <c r="AH1011" i="1"/>
  <c r="AD1011" i="1"/>
  <c r="AJ1008" i="1"/>
  <c r="AK1008" i="1" s="1"/>
  <c r="AL1008" i="1" s="1"/>
  <c r="AF1008" i="1"/>
  <c r="AG1007" i="1"/>
  <c r="AB1007" i="1"/>
  <c r="AC1007" i="1" s="1"/>
  <c r="AE1007" i="1" s="1"/>
  <c r="CS339" i="1"/>
  <c r="BQ335" i="1"/>
  <c r="BS335" i="1" s="1"/>
  <c r="CY1009" i="1"/>
  <c r="CW1009" i="1"/>
  <c r="AI1006" i="1"/>
  <c r="DA1007" i="1"/>
  <c r="DB1007" i="1" s="1"/>
  <c r="DC1007" i="1" s="1"/>
  <c r="AZ1008" i="1"/>
  <c r="BB1008" i="1"/>
  <c r="U1008" i="1"/>
  <c r="Q1006" i="1"/>
  <c r="R1006" i="1" s="1"/>
  <c r="S1006" i="1" s="1"/>
  <c r="AA1005" i="1"/>
  <c r="W1012" i="1"/>
  <c r="O1012" i="1"/>
  <c r="T1010" i="1"/>
  <c r="L1010" i="1"/>
  <c r="CP1010" i="1"/>
  <c r="M1008" i="1"/>
  <c r="Y1006" i="1"/>
  <c r="Z1006" i="1" s="1"/>
  <c r="X1007" i="1"/>
  <c r="Y1007" i="1" s="1"/>
  <c r="Z1007" i="1" s="1"/>
  <c r="P1007" i="1"/>
  <c r="DQ1008" i="1"/>
  <c r="CR1008" i="1"/>
  <c r="CX1009" i="1"/>
  <c r="H1010" i="1"/>
  <c r="I1010" i="1" s="1"/>
  <c r="DR1007" i="1"/>
  <c r="DS1007" i="1" s="1"/>
  <c r="D1011" i="1"/>
  <c r="E1010" i="1"/>
  <c r="G1012" i="1"/>
  <c r="F1013" i="1"/>
  <c r="AT339" i="1" l="1"/>
  <c r="BY1008" i="1"/>
  <c r="BZ1008" i="1" s="1"/>
  <c r="CC1012" i="1"/>
  <c r="BW1009" i="1" a="1"/>
  <c r="BW1009" i="1" s="1"/>
  <c r="BX1009" i="1" s="1"/>
  <c r="CB1006" i="1"/>
  <c r="CF335" i="1"/>
  <c r="CJ335" i="1" s="1"/>
  <c r="CE335" i="1"/>
  <c r="CL335" i="1" s="1"/>
  <c r="BI339" i="1"/>
  <c r="CI339" i="1"/>
  <c r="BT335" i="1"/>
  <c r="CD335" i="1"/>
  <c r="CH335" i="1" s="1"/>
  <c r="K1010" i="1"/>
  <c r="DP1010" i="1"/>
  <c r="CZ1009" i="1"/>
  <c r="BJ339" i="1"/>
  <c r="BP339" i="1"/>
  <c r="BC1008" i="1"/>
  <c r="BA1008" i="1"/>
  <c r="CQ1010" i="1"/>
  <c r="V1012" i="1"/>
  <c r="N1012" i="1"/>
  <c r="AH1012" i="1"/>
  <c r="AD1012" i="1"/>
  <c r="AJ1009" i="1"/>
  <c r="AK1009" i="1" s="1"/>
  <c r="AL1009" i="1" s="1"/>
  <c r="AF1009" i="1"/>
  <c r="AB1008" i="1"/>
  <c r="AC1008" i="1" s="1"/>
  <c r="AE1008" i="1" s="1"/>
  <c r="CU339" i="1"/>
  <c r="BH339" i="1"/>
  <c r="CT339" i="1"/>
  <c r="BF339" i="1"/>
  <c r="BD339" i="1"/>
  <c r="BE339" i="1"/>
  <c r="CY1010" i="1"/>
  <c r="CW1010" i="1"/>
  <c r="AI1007" i="1"/>
  <c r="DA1008" i="1"/>
  <c r="DB1008" i="1" s="1"/>
  <c r="DC1008" i="1" s="1"/>
  <c r="AZ1009" i="1"/>
  <c r="M1009" i="1"/>
  <c r="AG1008" i="1"/>
  <c r="BB1009" i="1"/>
  <c r="U1009" i="1"/>
  <c r="Q1007" i="1"/>
  <c r="R1007" i="1" s="1"/>
  <c r="S1007" i="1" s="1"/>
  <c r="AA1006" i="1"/>
  <c r="W1013" i="1"/>
  <c r="O1013" i="1"/>
  <c r="T1011" i="1"/>
  <c r="L1011" i="1"/>
  <c r="CP1011" i="1"/>
  <c r="P1008" i="1"/>
  <c r="X1008" i="1"/>
  <c r="CR1009" i="1"/>
  <c r="DQ1009" i="1"/>
  <c r="CX1010" i="1"/>
  <c r="H1011" i="1"/>
  <c r="I1011" i="1" s="1"/>
  <c r="DR1008" i="1"/>
  <c r="DS1008" i="1" s="1"/>
  <c r="E1011" i="1"/>
  <c r="D1012" i="1"/>
  <c r="G1013" i="1"/>
  <c r="F1014" i="1"/>
  <c r="AN339" i="1" l="1"/>
  <c r="AU339" i="1" s="1"/>
  <c r="CC1013" i="1"/>
  <c r="BW1010" i="1" a="1"/>
  <c r="BW1010" i="1" s="1"/>
  <c r="BX1010" i="1" s="1"/>
  <c r="BY1009" i="1"/>
  <c r="BZ1009" i="1" s="1"/>
  <c r="CB1007" i="1"/>
  <c r="CG335" i="1"/>
  <c r="CM335" i="1" s="1"/>
  <c r="K1011" i="1"/>
  <c r="DP1011" i="1"/>
  <c r="CZ1010" i="1"/>
  <c r="BC1009" i="1"/>
  <c r="BA1009" i="1"/>
  <c r="CQ1011" i="1"/>
  <c r="V1013" i="1"/>
  <c r="N1013" i="1"/>
  <c r="AH1013" i="1"/>
  <c r="AD1013" i="1"/>
  <c r="AJ1010" i="1"/>
  <c r="AK1010" i="1" s="1"/>
  <c r="AL1010" i="1" s="1"/>
  <c r="AF1010" i="1"/>
  <c r="AG1009" i="1"/>
  <c r="AB1009" i="1"/>
  <c r="AC1009" i="1" s="1"/>
  <c r="AE1009" i="1" s="1"/>
  <c r="CV339" i="1"/>
  <c r="BK339" i="1"/>
  <c r="AM340" i="1"/>
  <c r="BG339" i="1"/>
  <c r="CY1011" i="1"/>
  <c r="CW1011" i="1"/>
  <c r="AI1008" i="1"/>
  <c r="DA1009" i="1"/>
  <c r="DB1009" i="1" s="1"/>
  <c r="DC1009" i="1" s="1"/>
  <c r="AZ1010" i="1"/>
  <c r="M1010" i="1"/>
  <c r="BB1010" i="1"/>
  <c r="U1010" i="1"/>
  <c r="X1010" i="1" s="1"/>
  <c r="Q1008" i="1"/>
  <c r="R1008" i="1" s="1"/>
  <c r="S1008" i="1" s="1"/>
  <c r="AA1007" i="1"/>
  <c r="W1014" i="1"/>
  <c r="O1014" i="1"/>
  <c r="T1012" i="1"/>
  <c r="L1012" i="1"/>
  <c r="CP1012" i="1"/>
  <c r="Y1008" i="1"/>
  <c r="Z1008" i="1" s="1"/>
  <c r="P1009" i="1"/>
  <c r="X1009" i="1"/>
  <c r="CR1010" i="1"/>
  <c r="DQ1010" i="1"/>
  <c r="CX1011" i="1"/>
  <c r="H1012" i="1"/>
  <c r="I1012" i="1" s="1"/>
  <c r="DR1009" i="1"/>
  <c r="DS1009" i="1" s="1"/>
  <c r="E1012" i="1"/>
  <c r="D1013" i="1"/>
  <c r="G1014" i="1"/>
  <c r="F1015" i="1"/>
  <c r="AV339" i="1" l="1"/>
  <c r="AO340" i="1"/>
  <c r="AQ340" i="1"/>
  <c r="AR340" i="1"/>
  <c r="AP340" i="1"/>
  <c r="AS340" i="1"/>
  <c r="CC1014" i="1"/>
  <c r="BY1010" i="1"/>
  <c r="BZ1010" i="1" s="1"/>
  <c r="DA1010" i="1"/>
  <c r="DB1010" i="1" s="1"/>
  <c r="DC1010" i="1" s="1"/>
  <c r="BW1011" i="1" a="1"/>
  <c r="BW1011" i="1" s="1"/>
  <c r="BX1011" i="1" s="1"/>
  <c r="DA1011" i="1"/>
  <c r="DB1011" i="1" s="1"/>
  <c r="CB1008" i="1"/>
  <c r="CK340" i="1"/>
  <c r="AW340" i="1"/>
  <c r="K1012" i="1"/>
  <c r="DP1012" i="1"/>
  <c r="CZ1011" i="1"/>
  <c r="BC1010" i="1"/>
  <c r="BA1010" i="1"/>
  <c r="CQ1012" i="1"/>
  <c r="V1014" i="1"/>
  <c r="N1014" i="1"/>
  <c r="AH1014" i="1"/>
  <c r="AD1014" i="1"/>
  <c r="AJ1011" i="1"/>
  <c r="AK1011" i="1" s="1"/>
  <c r="AL1011" i="1" s="1"/>
  <c r="AF1011" i="1"/>
  <c r="AG1010" i="1"/>
  <c r="AB1010" i="1"/>
  <c r="AC1010" i="1" s="1"/>
  <c r="AE1010" i="1" s="1"/>
  <c r="CS340" i="1"/>
  <c r="BQ336" i="1"/>
  <c r="BS336" i="1" s="1"/>
  <c r="CY1012" i="1"/>
  <c r="CW1012" i="1"/>
  <c r="AI1009" i="1"/>
  <c r="AZ1011" i="1"/>
  <c r="U1011" i="1"/>
  <c r="M1011" i="1"/>
  <c r="BB1011" i="1"/>
  <c r="Q1009" i="1"/>
  <c r="R1009" i="1" s="1"/>
  <c r="S1009" i="1" s="1"/>
  <c r="AA1008" i="1"/>
  <c r="W1015" i="1"/>
  <c r="O1015" i="1"/>
  <c r="T1013" i="1"/>
  <c r="L1013" i="1"/>
  <c r="Y1009" i="1"/>
  <c r="Z1009" i="1" s="1"/>
  <c r="CP1013" i="1"/>
  <c r="P1010" i="1"/>
  <c r="CR1011" i="1"/>
  <c r="Y1010" i="1"/>
  <c r="Z1010" i="1" s="1"/>
  <c r="DQ1011" i="1"/>
  <c r="CX1012" i="1"/>
  <c r="H1013" i="1"/>
  <c r="I1013" i="1" s="1"/>
  <c r="DR1010" i="1"/>
  <c r="DS1010" i="1" s="1"/>
  <c r="D1014" i="1"/>
  <c r="E1013" i="1"/>
  <c r="G1015" i="1"/>
  <c r="F1016" i="1"/>
  <c r="AT340" i="1" l="1"/>
  <c r="CT340" i="1"/>
  <c r="DC1011" i="1"/>
  <c r="CC1015" i="1"/>
  <c r="BY1011" i="1"/>
  <c r="BZ1011" i="1" s="1"/>
  <c r="BW1012" i="1" a="1"/>
  <c r="BW1012" i="1" s="1"/>
  <c r="BX1012" i="1" s="1"/>
  <c r="DA1012" i="1"/>
  <c r="DB1012" i="1" s="1"/>
  <c r="DC1012" i="1" s="1"/>
  <c r="CB1009" i="1"/>
  <c r="CF336" i="1"/>
  <c r="CJ336" i="1" s="1"/>
  <c r="CE336" i="1"/>
  <c r="CL336" i="1" s="1"/>
  <c r="CI340" i="1"/>
  <c r="BT336" i="1"/>
  <c r="CD336" i="1"/>
  <c r="CH336" i="1" s="1"/>
  <c r="K1013" i="1"/>
  <c r="DP1013" i="1"/>
  <c r="CZ1012" i="1"/>
  <c r="BP340" i="1"/>
  <c r="BC1011" i="1"/>
  <c r="BA1011" i="1"/>
  <c r="CQ1013" i="1"/>
  <c r="V1015" i="1"/>
  <c r="N1015" i="1"/>
  <c r="AH1015" i="1"/>
  <c r="AD1015" i="1"/>
  <c r="AJ1012" i="1"/>
  <c r="AK1012" i="1" s="1"/>
  <c r="AL1012" i="1" s="1"/>
  <c r="AF1012" i="1"/>
  <c r="AG1011" i="1"/>
  <c r="AB1011" i="1"/>
  <c r="AC1011" i="1" s="1"/>
  <c r="AE1011" i="1" s="1"/>
  <c r="BE340" i="1"/>
  <c r="BF340" i="1"/>
  <c r="BD340" i="1"/>
  <c r="BI340" i="1"/>
  <c r="BJ340" i="1"/>
  <c r="BH340" i="1"/>
  <c r="CU340" i="1"/>
  <c r="CY1013" i="1"/>
  <c r="CW1013" i="1"/>
  <c r="AI1010" i="1"/>
  <c r="AZ1012" i="1"/>
  <c r="M1012" i="1"/>
  <c r="BB1012" i="1"/>
  <c r="U1012" i="1"/>
  <c r="Q1010" i="1"/>
  <c r="R1010" i="1" s="1"/>
  <c r="S1010" i="1" s="1"/>
  <c r="AA1009" i="1"/>
  <c r="W1016" i="1"/>
  <c r="O1016" i="1"/>
  <c r="T1014" i="1"/>
  <c r="L1014" i="1"/>
  <c r="CP1014" i="1"/>
  <c r="P1011" i="1"/>
  <c r="X1011" i="1"/>
  <c r="CR1012" i="1"/>
  <c r="DQ1012" i="1"/>
  <c r="CX1013" i="1"/>
  <c r="H1014" i="1"/>
  <c r="I1014" i="1" s="1"/>
  <c r="DR1011" i="1"/>
  <c r="DS1011" i="1" s="1"/>
  <c r="D1015" i="1"/>
  <c r="E1014" i="1"/>
  <c r="G1016" i="1"/>
  <c r="F1017" i="1"/>
  <c r="AN340" i="1" l="1"/>
  <c r="AU340" i="1" s="1"/>
  <c r="CV340" i="1"/>
  <c r="BY1012" i="1"/>
  <c r="BZ1012" i="1" s="1"/>
  <c r="BW1013" i="1" a="1"/>
  <c r="BW1013" i="1" s="1"/>
  <c r="BX1013" i="1" s="1"/>
  <c r="CB1010" i="1"/>
  <c r="CG336" i="1"/>
  <c r="CM336" i="1" s="1"/>
  <c r="K1014" i="1"/>
  <c r="DP1014" i="1"/>
  <c r="CZ1013" i="1"/>
  <c r="BC1012" i="1"/>
  <c r="BA1012" i="1"/>
  <c r="CQ1014" i="1"/>
  <c r="V1016" i="1"/>
  <c r="N1016" i="1"/>
  <c r="AH1016" i="1"/>
  <c r="AD1016" i="1"/>
  <c r="DA1013" i="1"/>
  <c r="DB1013" i="1" s="1"/>
  <c r="DC1013" i="1" s="1"/>
  <c r="AJ1013" i="1"/>
  <c r="AK1013" i="1" s="1"/>
  <c r="AL1013" i="1" s="1"/>
  <c r="AF1013" i="1"/>
  <c r="AG1012" i="1"/>
  <c r="AB1012" i="1"/>
  <c r="AC1012" i="1" s="1"/>
  <c r="AE1012" i="1" s="1"/>
  <c r="BG340" i="1"/>
  <c r="BK340" i="1"/>
  <c r="AM341" i="1"/>
  <c r="CY1014" i="1"/>
  <c r="CW1014" i="1"/>
  <c r="AI1011" i="1"/>
  <c r="AZ1013" i="1"/>
  <c r="M1013" i="1"/>
  <c r="U1013" i="1"/>
  <c r="BB1013" i="1"/>
  <c r="Q1011" i="1"/>
  <c r="R1011" i="1" s="1"/>
  <c r="S1011" i="1" s="1"/>
  <c r="AA1010" i="1"/>
  <c r="W1017" i="1"/>
  <c r="O1017" i="1"/>
  <c r="T1015" i="1"/>
  <c r="L1015" i="1"/>
  <c r="CP1015" i="1"/>
  <c r="P1012" i="1"/>
  <c r="X1012" i="1"/>
  <c r="Y1012" i="1" s="1"/>
  <c r="Z1012" i="1" s="1"/>
  <c r="Y1011" i="1"/>
  <c r="Z1011" i="1" s="1"/>
  <c r="DQ1013" i="1"/>
  <c r="CR1013" i="1"/>
  <c r="CX1014" i="1"/>
  <c r="H1015" i="1"/>
  <c r="I1015" i="1" s="1"/>
  <c r="DR1012" i="1"/>
  <c r="DS1012" i="1" s="1"/>
  <c r="E1015" i="1"/>
  <c r="D1016" i="1"/>
  <c r="G1017" i="1"/>
  <c r="F1018" i="1"/>
  <c r="AV340" i="1" l="1"/>
  <c r="AO341" i="1"/>
  <c r="AP341" i="1"/>
  <c r="AQ341" i="1"/>
  <c r="AR341" i="1"/>
  <c r="AS341" i="1"/>
  <c r="BY1013" i="1"/>
  <c r="BZ1013" i="1" s="1"/>
  <c r="BW1014" i="1" a="1"/>
  <c r="BW1014" i="1" s="1"/>
  <c r="BX1014" i="1" s="1"/>
  <c r="CB1011" i="1"/>
  <c r="CK341" i="1"/>
  <c r="AW341" i="1"/>
  <c r="K1015" i="1"/>
  <c r="DP1015" i="1"/>
  <c r="CZ1014" i="1"/>
  <c r="BC1013" i="1"/>
  <c r="BA1013" i="1"/>
  <c r="CQ1015" i="1"/>
  <c r="V1017" i="1"/>
  <c r="N1017" i="1"/>
  <c r="AH1017" i="1"/>
  <c r="AD1017" i="1"/>
  <c r="AJ1014" i="1"/>
  <c r="AK1014" i="1" s="1"/>
  <c r="AL1014" i="1" s="1"/>
  <c r="AF1014" i="1"/>
  <c r="AG1013" i="1"/>
  <c r="AB1013" i="1"/>
  <c r="AC1013" i="1" s="1"/>
  <c r="AE1013" i="1" s="1"/>
  <c r="CS341" i="1"/>
  <c r="BQ337" i="1"/>
  <c r="BS337" i="1" s="1"/>
  <c r="CY1015" i="1"/>
  <c r="CW1015" i="1"/>
  <c r="AI1012" i="1"/>
  <c r="AZ1014" i="1"/>
  <c r="M1014" i="1"/>
  <c r="X1013" i="1"/>
  <c r="Y1013" i="1" s="1"/>
  <c r="Z1013" i="1" s="1"/>
  <c r="U1014" i="1"/>
  <c r="BB1014" i="1"/>
  <c r="Q1012" i="1"/>
  <c r="R1012" i="1" s="1"/>
  <c r="S1012" i="1" s="1"/>
  <c r="AA1011" i="1"/>
  <c r="W1018" i="1"/>
  <c r="O1018" i="1"/>
  <c r="T1016" i="1"/>
  <c r="L1016" i="1"/>
  <c r="CP1016" i="1"/>
  <c r="P1013" i="1"/>
  <c r="CR1014" i="1"/>
  <c r="DQ1014" i="1"/>
  <c r="CX1015" i="1"/>
  <c r="H1016" i="1"/>
  <c r="I1016" i="1" s="1"/>
  <c r="DR1013" i="1"/>
  <c r="DS1013" i="1" s="1"/>
  <c r="E1016" i="1"/>
  <c r="D1017" i="1"/>
  <c r="G1018" i="1"/>
  <c r="F1019" i="1"/>
  <c r="AT341" i="1" l="1"/>
  <c r="BE341" i="1"/>
  <c r="BY1014" i="1"/>
  <c r="BZ1014" i="1" s="1"/>
  <c r="DA1014" i="1"/>
  <c r="DB1014" i="1" s="1"/>
  <c r="DC1014" i="1" s="1"/>
  <c r="BW1015" i="1" a="1"/>
  <c r="BW1015" i="1" s="1"/>
  <c r="BX1015" i="1" s="1"/>
  <c r="CB1012" i="1"/>
  <c r="CF337" i="1"/>
  <c r="CJ337" i="1" s="1"/>
  <c r="CE337" i="1"/>
  <c r="CL337" i="1" s="1"/>
  <c r="BI341" i="1"/>
  <c r="CI341" i="1"/>
  <c r="BT337" i="1"/>
  <c r="CD337" i="1"/>
  <c r="CH337" i="1" s="1"/>
  <c r="K1016" i="1"/>
  <c r="DP1016" i="1"/>
  <c r="CZ1015" i="1"/>
  <c r="BP341" i="1"/>
  <c r="BC1014" i="1"/>
  <c r="BA1014" i="1"/>
  <c r="CQ1016" i="1"/>
  <c r="V1018" i="1"/>
  <c r="N1018" i="1"/>
  <c r="AH1018" i="1"/>
  <c r="AD1018" i="1"/>
  <c r="AJ1015" i="1"/>
  <c r="AK1015" i="1" s="1"/>
  <c r="AL1015" i="1" s="1"/>
  <c r="AF1015" i="1"/>
  <c r="AG1014" i="1"/>
  <c r="AB1014" i="1"/>
  <c r="AC1014" i="1" s="1"/>
  <c r="AE1014" i="1" s="1"/>
  <c r="BJ341" i="1"/>
  <c r="CT341" i="1"/>
  <c r="BH341" i="1"/>
  <c r="CU341" i="1"/>
  <c r="BF341" i="1"/>
  <c r="BD341" i="1"/>
  <c r="CY1016" i="1"/>
  <c r="CW1016" i="1"/>
  <c r="AI1013" i="1"/>
  <c r="AZ1015" i="1"/>
  <c r="U1015" i="1"/>
  <c r="BB1015" i="1"/>
  <c r="M1015" i="1"/>
  <c r="Q1013" i="1"/>
  <c r="R1013" i="1" s="1"/>
  <c r="S1013" i="1" s="1"/>
  <c r="AA1012" i="1"/>
  <c r="W1019" i="1"/>
  <c r="O1019" i="1"/>
  <c r="T1017" i="1"/>
  <c r="L1017" i="1"/>
  <c r="CP1017" i="1"/>
  <c r="P1014" i="1"/>
  <c r="CR1015" i="1"/>
  <c r="X1014" i="1"/>
  <c r="DQ1015" i="1"/>
  <c r="CX1016" i="1"/>
  <c r="H1017" i="1"/>
  <c r="I1017" i="1" s="1"/>
  <c r="DR1014" i="1"/>
  <c r="DS1014" i="1" s="1"/>
  <c r="E1017" i="1"/>
  <c r="D1018" i="1"/>
  <c r="G1019" i="1"/>
  <c r="F1020" i="1"/>
  <c r="AN341" i="1" l="1"/>
  <c r="AV341" i="1" s="1"/>
  <c r="BY1015" i="1"/>
  <c r="BZ1015" i="1" s="1"/>
  <c r="BW1016" i="1" a="1"/>
  <c r="BW1016" i="1" s="1"/>
  <c r="BX1016" i="1" s="1"/>
  <c r="CB1013" i="1"/>
  <c r="CG337" i="1"/>
  <c r="CM337" i="1" s="1"/>
  <c r="K1017" i="1"/>
  <c r="DP1017" i="1"/>
  <c r="CZ1016" i="1"/>
  <c r="BC1015" i="1"/>
  <c r="BA1015" i="1"/>
  <c r="CQ1017" i="1"/>
  <c r="V1019" i="1"/>
  <c r="N1019" i="1"/>
  <c r="AH1019" i="1"/>
  <c r="AD1019" i="1"/>
  <c r="DA1016" i="1"/>
  <c r="DB1016" i="1" s="1"/>
  <c r="AJ1016" i="1"/>
  <c r="AK1016" i="1" s="1"/>
  <c r="AL1016" i="1" s="1"/>
  <c r="AF1016" i="1"/>
  <c r="AG1015" i="1"/>
  <c r="AB1015" i="1"/>
  <c r="AC1015" i="1" s="1"/>
  <c r="AE1015" i="1" s="1"/>
  <c r="BK341" i="1"/>
  <c r="CV341" i="1"/>
  <c r="BG341" i="1"/>
  <c r="AM342" i="1"/>
  <c r="CY1017" i="1"/>
  <c r="CW1017" i="1"/>
  <c r="AI1014" i="1"/>
  <c r="DA1015" i="1"/>
  <c r="DB1015" i="1" s="1"/>
  <c r="DC1015" i="1" s="1"/>
  <c r="AZ1016" i="1"/>
  <c r="M1016" i="1"/>
  <c r="U1016" i="1"/>
  <c r="BB1016" i="1"/>
  <c r="Q1014" i="1"/>
  <c r="R1014" i="1" s="1"/>
  <c r="S1014" i="1" s="1"/>
  <c r="AA1013" i="1"/>
  <c r="W1020" i="1"/>
  <c r="O1020" i="1"/>
  <c r="T1018" i="1"/>
  <c r="L1018" i="1"/>
  <c r="CP1018" i="1"/>
  <c r="X1015" i="1"/>
  <c r="Y1015" i="1" s="1"/>
  <c r="Z1015" i="1" s="1"/>
  <c r="P1015" i="1"/>
  <c r="CR1016" i="1"/>
  <c r="Y1014" i="1"/>
  <c r="Z1014" i="1" s="1"/>
  <c r="DQ1016" i="1"/>
  <c r="CX1017" i="1"/>
  <c r="H1018" i="1"/>
  <c r="I1018" i="1" s="1"/>
  <c r="DR1015" i="1"/>
  <c r="DS1015" i="1" s="1"/>
  <c r="E1018" i="1"/>
  <c r="D1019" i="1"/>
  <c r="G1020" i="1"/>
  <c r="F1021" i="1"/>
  <c r="AU341" i="1" l="1"/>
  <c r="AR342" i="1"/>
  <c r="AS342" i="1"/>
  <c r="AO342" i="1"/>
  <c r="AP342" i="1"/>
  <c r="AQ342" i="1"/>
  <c r="BY1016" i="1"/>
  <c r="BZ1016" i="1" s="1"/>
  <c r="BW1017" i="1" a="1"/>
  <c r="BW1017" i="1" s="1"/>
  <c r="BX1017" i="1" s="1"/>
  <c r="CB1014" i="1"/>
  <c r="CK342" i="1"/>
  <c r="AW342" i="1"/>
  <c r="K1018" i="1"/>
  <c r="DP1018" i="1"/>
  <c r="CZ1017" i="1"/>
  <c r="BC1016" i="1"/>
  <c r="BA1016" i="1"/>
  <c r="CQ1018" i="1"/>
  <c r="V1020" i="1"/>
  <c r="N1020" i="1"/>
  <c r="AH1020" i="1"/>
  <c r="AD1020" i="1"/>
  <c r="AJ1017" i="1"/>
  <c r="AK1017" i="1" s="1"/>
  <c r="AL1017" i="1" s="1"/>
  <c r="AF1017" i="1"/>
  <c r="AG1017" i="1" s="1"/>
  <c r="AG1016" i="1"/>
  <c r="AB1016" i="1"/>
  <c r="AC1016" i="1" s="1"/>
  <c r="AE1016" i="1" s="1"/>
  <c r="CS342" i="1"/>
  <c r="BQ338" i="1"/>
  <c r="BS338" i="1" s="1"/>
  <c r="CY1018" i="1"/>
  <c r="CW1018" i="1"/>
  <c r="AI1015" i="1"/>
  <c r="DC1016" i="1"/>
  <c r="AZ1017" i="1"/>
  <c r="AA1014" i="1"/>
  <c r="M1017" i="1"/>
  <c r="BB1017" i="1"/>
  <c r="U1017" i="1"/>
  <c r="Q1015" i="1"/>
  <c r="R1015" i="1" s="1"/>
  <c r="S1015" i="1" s="1"/>
  <c r="W1021" i="1"/>
  <c r="O1021" i="1"/>
  <c r="T1019" i="1"/>
  <c r="L1019" i="1"/>
  <c r="CP1019" i="1"/>
  <c r="P1016" i="1"/>
  <c r="X1016" i="1"/>
  <c r="Y1016" i="1" s="1"/>
  <c r="Z1016" i="1" s="1"/>
  <c r="CR1017" i="1"/>
  <c r="DQ1017" i="1"/>
  <c r="CX1018" i="1"/>
  <c r="H1019" i="1"/>
  <c r="I1019" i="1" s="1"/>
  <c r="DR1016" i="1"/>
  <c r="DS1016" i="1" s="1"/>
  <c r="E1019" i="1"/>
  <c r="D1020" i="1"/>
  <c r="G1021" i="1"/>
  <c r="F1022" i="1"/>
  <c r="AT342" i="1" l="1"/>
  <c r="BY1017" i="1"/>
  <c r="BZ1017" i="1" s="1"/>
  <c r="DA1017" i="1"/>
  <c r="DB1017" i="1" s="1"/>
  <c r="DC1017" i="1" s="1"/>
  <c r="BW1018" i="1" a="1"/>
  <c r="BW1018" i="1" s="1"/>
  <c r="BX1018" i="1" s="1"/>
  <c r="CB1015" i="1"/>
  <c r="CF338" i="1"/>
  <c r="CJ338" i="1" s="1"/>
  <c r="CE338" i="1"/>
  <c r="CL338" i="1" s="1"/>
  <c r="CI342" i="1"/>
  <c r="BT338" i="1"/>
  <c r="CD338" i="1"/>
  <c r="CH338" i="1" s="1"/>
  <c r="BD342" i="1"/>
  <c r="K1019" i="1"/>
  <c r="DP1019" i="1"/>
  <c r="CZ1018" i="1"/>
  <c r="BP342" i="1"/>
  <c r="BC1017" i="1"/>
  <c r="BA1017" i="1"/>
  <c r="AB1017" i="1"/>
  <c r="AC1017" i="1" s="1"/>
  <c r="AE1017" i="1" s="1"/>
  <c r="CQ1019" i="1"/>
  <c r="V1021" i="1"/>
  <c r="N1021" i="1"/>
  <c r="AH1021" i="1"/>
  <c r="AD1021" i="1"/>
  <c r="AJ1018" i="1"/>
  <c r="AK1018" i="1" s="1"/>
  <c r="AL1018" i="1" s="1"/>
  <c r="AF1018" i="1"/>
  <c r="AG1018" i="1" s="1"/>
  <c r="BE342" i="1"/>
  <c r="CT342" i="1"/>
  <c r="BF342" i="1"/>
  <c r="BI342" i="1"/>
  <c r="CU342" i="1"/>
  <c r="BJ342" i="1"/>
  <c r="BH342" i="1"/>
  <c r="CY1019" i="1"/>
  <c r="CW1019" i="1"/>
  <c r="AI1016" i="1"/>
  <c r="AZ1018" i="1"/>
  <c r="U1018" i="1"/>
  <c r="M1018" i="1"/>
  <c r="BB1018" i="1"/>
  <c r="Q1016" i="1"/>
  <c r="R1016" i="1" s="1"/>
  <c r="S1016" i="1" s="1"/>
  <c r="AA1015" i="1"/>
  <c r="W1022" i="1"/>
  <c r="O1022" i="1"/>
  <c r="T1020" i="1"/>
  <c r="L1020" i="1"/>
  <c r="CP1020" i="1"/>
  <c r="X1017" i="1"/>
  <c r="P1017" i="1"/>
  <c r="CR1018" i="1"/>
  <c r="DQ1018" i="1"/>
  <c r="CX1019" i="1"/>
  <c r="H1020" i="1"/>
  <c r="I1020" i="1" s="1"/>
  <c r="DR1017" i="1"/>
  <c r="DS1017" i="1" s="1"/>
  <c r="E1020" i="1"/>
  <c r="D1021" i="1"/>
  <c r="G1022" i="1"/>
  <c r="F1023" i="1"/>
  <c r="AN342" i="1" l="1"/>
  <c r="AV342" i="1" s="1"/>
  <c r="BY1018" i="1"/>
  <c r="BZ1018" i="1" s="1"/>
  <c r="BW1019" i="1" a="1"/>
  <c r="BW1019" i="1" s="1"/>
  <c r="BX1019" i="1" s="1"/>
  <c r="DA1019" i="1"/>
  <c r="DB1019" i="1" s="1"/>
  <c r="DA1018" i="1"/>
  <c r="DB1018" i="1" s="1"/>
  <c r="DC1018" i="1" s="1"/>
  <c r="CB1016" i="1"/>
  <c r="CG338" i="1"/>
  <c r="K1020" i="1"/>
  <c r="DP1020" i="1"/>
  <c r="CZ1019" i="1"/>
  <c r="BC1018" i="1"/>
  <c r="BA1018" i="1"/>
  <c r="AB1018" i="1"/>
  <c r="AC1018" i="1" s="1"/>
  <c r="AE1018" i="1" s="1"/>
  <c r="CQ1020" i="1"/>
  <c r="V1022" i="1"/>
  <c r="N1022" i="1"/>
  <c r="AH1022" i="1"/>
  <c r="AD1022" i="1"/>
  <c r="AJ1019" i="1"/>
  <c r="AK1019" i="1" s="1"/>
  <c r="AL1019" i="1" s="1"/>
  <c r="AF1019" i="1"/>
  <c r="AG1019" i="1" s="1"/>
  <c r="BG342" i="1"/>
  <c r="CV342" i="1"/>
  <c r="BK342" i="1"/>
  <c r="AM343" i="1"/>
  <c r="CY1020" i="1"/>
  <c r="CW1020" i="1"/>
  <c r="AI1017" i="1"/>
  <c r="AZ1019" i="1"/>
  <c r="BB1019" i="1"/>
  <c r="U1019" i="1"/>
  <c r="Q1017" i="1"/>
  <c r="R1017" i="1" s="1"/>
  <c r="S1017" i="1" s="1"/>
  <c r="AA1016" i="1"/>
  <c r="W1023" i="1"/>
  <c r="O1023" i="1"/>
  <c r="T1021" i="1"/>
  <c r="L1021" i="1"/>
  <c r="Y1017" i="1"/>
  <c r="Z1017" i="1" s="1"/>
  <c r="CP1021" i="1"/>
  <c r="X1018" i="1"/>
  <c r="Y1018" i="1" s="1"/>
  <c r="Z1018" i="1" s="1"/>
  <c r="M1019" i="1"/>
  <c r="P1018" i="1"/>
  <c r="CR1019" i="1"/>
  <c r="DQ1019" i="1"/>
  <c r="CX1020" i="1"/>
  <c r="H1021" i="1"/>
  <c r="I1021" i="1" s="1"/>
  <c r="DR1018" i="1"/>
  <c r="DS1018" i="1" s="1"/>
  <c r="E1021" i="1"/>
  <c r="D1022" i="1"/>
  <c r="G1023" i="1"/>
  <c r="F1024" i="1"/>
  <c r="AU342" i="1" l="1"/>
  <c r="AO343" i="1"/>
  <c r="BE343" i="1" s="1"/>
  <c r="AP343" i="1"/>
  <c r="AR343" i="1"/>
  <c r="AS343" i="1"/>
  <c r="AQ343" i="1"/>
  <c r="CC1016" i="1"/>
  <c r="CC1017" i="1" s="1"/>
  <c r="CC1018" i="1" s="1"/>
  <c r="CC1019" i="1" s="1"/>
  <c r="CC1020" i="1" s="1"/>
  <c r="CC1021" i="1" s="1"/>
  <c r="CC1022" i="1" s="1"/>
  <c r="CC1023" i="1" s="1"/>
  <c r="DC1019" i="1"/>
  <c r="BY1019" i="1"/>
  <c r="BZ1019" i="1" s="1"/>
  <c r="BW1020" i="1" a="1"/>
  <c r="BW1020" i="1" s="1"/>
  <c r="BX1020" i="1" s="1"/>
  <c r="CB1017" i="1"/>
  <c r="CK343" i="1"/>
  <c r="AW343" i="1"/>
  <c r="CM338" i="1"/>
  <c r="K1021" i="1"/>
  <c r="DP1021" i="1"/>
  <c r="CZ1020" i="1"/>
  <c r="BC1019" i="1"/>
  <c r="BA1019" i="1"/>
  <c r="AB1019" i="1"/>
  <c r="AC1019" i="1" s="1"/>
  <c r="AE1019" i="1" s="1"/>
  <c r="CQ1021" i="1"/>
  <c r="V1023" i="1"/>
  <c r="N1023" i="1"/>
  <c r="AH1023" i="1"/>
  <c r="AD1023" i="1"/>
  <c r="AJ1020" i="1"/>
  <c r="AK1020" i="1" s="1"/>
  <c r="AL1020" i="1" s="1"/>
  <c r="AF1020" i="1"/>
  <c r="AG1020" i="1" s="1"/>
  <c r="BQ339" i="1"/>
  <c r="BS339" i="1" s="1"/>
  <c r="CS343" i="1"/>
  <c r="CY1021" i="1"/>
  <c r="CW1021" i="1"/>
  <c r="AI1018" i="1"/>
  <c r="AZ1020" i="1"/>
  <c r="M1020" i="1"/>
  <c r="BB1020" i="1"/>
  <c r="U1020" i="1"/>
  <c r="Q1018" i="1"/>
  <c r="R1018" i="1" s="1"/>
  <c r="S1018" i="1" s="1"/>
  <c r="AA1017" i="1"/>
  <c r="W1024" i="1"/>
  <c r="O1024" i="1"/>
  <c r="T1022" i="1"/>
  <c r="L1022" i="1"/>
  <c r="P1019" i="1"/>
  <c r="CP1022" i="1"/>
  <c r="X1019" i="1"/>
  <c r="CR1020" i="1"/>
  <c r="DQ1020" i="1"/>
  <c r="CX1021" i="1"/>
  <c r="H1022" i="1"/>
  <c r="I1022" i="1" s="1"/>
  <c r="DR1019" i="1"/>
  <c r="DS1019" i="1" s="1"/>
  <c r="E1022" i="1"/>
  <c r="D1023" i="1"/>
  <c r="G1024" i="1"/>
  <c r="F1025" i="1"/>
  <c r="AT343" i="1" l="1"/>
  <c r="BY1020" i="1"/>
  <c r="BZ1020" i="1" s="1"/>
  <c r="BW1021" i="1" a="1"/>
  <c r="BW1021" i="1" s="1"/>
  <c r="BX1021" i="1" s="1"/>
  <c r="CC1024" i="1"/>
  <c r="CB1018" i="1"/>
  <c r="CF339" i="1"/>
  <c r="CJ339" i="1" s="1"/>
  <c r="CE339" i="1"/>
  <c r="CL339" i="1" s="1"/>
  <c r="BH343" i="1"/>
  <c r="CI343" i="1"/>
  <c r="BT339" i="1"/>
  <c r="CD339" i="1"/>
  <c r="CH339" i="1" s="1"/>
  <c r="K1022" i="1"/>
  <c r="DP1022" i="1"/>
  <c r="CZ1021" i="1"/>
  <c r="BP343" i="1"/>
  <c r="BC1020" i="1"/>
  <c r="BA1020" i="1"/>
  <c r="CQ1022" i="1"/>
  <c r="AB1020" i="1"/>
  <c r="AC1020" i="1" s="1"/>
  <c r="AE1020" i="1" s="1"/>
  <c r="V1024" i="1"/>
  <c r="N1024" i="1"/>
  <c r="AH1024" i="1"/>
  <c r="AD1024" i="1"/>
  <c r="AJ1021" i="1"/>
  <c r="AK1021" i="1" s="1"/>
  <c r="AL1021" i="1" s="1"/>
  <c r="AF1021" i="1"/>
  <c r="AG1021" i="1" s="1"/>
  <c r="CU343" i="1"/>
  <c r="BI343" i="1"/>
  <c r="BJ343" i="1"/>
  <c r="BD343" i="1"/>
  <c r="BF343" i="1"/>
  <c r="CT343" i="1"/>
  <c r="CY1022" i="1"/>
  <c r="CW1022" i="1"/>
  <c r="AI1019" i="1"/>
  <c r="DA1020" i="1"/>
  <c r="DB1020" i="1" s="1"/>
  <c r="DC1020" i="1" s="1"/>
  <c r="AZ1021" i="1"/>
  <c r="BB1021" i="1"/>
  <c r="M1021" i="1"/>
  <c r="U1021" i="1"/>
  <c r="Q1019" i="1"/>
  <c r="R1019" i="1" s="1"/>
  <c r="S1019" i="1" s="1"/>
  <c r="AA1018" i="1"/>
  <c r="W1025" i="1"/>
  <c r="O1025" i="1"/>
  <c r="T1023" i="1"/>
  <c r="L1023" i="1"/>
  <c r="CP1023" i="1"/>
  <c r="Y1019" i="1"/>
  <c r="Z1019" i="1" s="1"/>
  <c r="X1020" i="1"/>
  <c r="P1020" i="1"/>
  <c r="CR1021" i="1"/>
  <c r="DQ1021" i="1"/>
  <c r="CX1022" i="1"/>
  <c r="H1023" i="1"/>
  <c r="I1023" i="1" s="1"/>
  <c r="DR1020" i="1"/>
  <c r="DS1020" i="1" s="1"/>
  <c r="D1024" i="1"/>
  <c r="E1023" i="1"/>
  <c r="G1025" i="1"/>
  <c r="F1026" i="1"/>
  <c r="AN343" i="1" l="1"/>
  <c r="AU343" i="1" s="1"/>
  <c r="CC1025" i="1"/>
  <c r="BY1021" i="1"/>
  <c r="BZ1021" i="1" s="1"/>
  <c r="DA1021" i="1"/>
  <c r="DB1021" i="1" s="1"/>
  <c r="DC1021" i="1" s="1"/>
  <c r="BW1022" i="1" a="1"/>
  <c r="BW1022" i="1" s="1"/>
  <c r="BX1022" i="1" s="1"/>
  <c r="CB1019" i="1"/>
  <c r="CG339" i="1"/>
  <c r="K1023" i="1"/>
  <c r="DP1023" i="1"/>
  <c r="CZ1022" i="1"/>
  <c r="BC1021" i="1"/>
  <c r="BA1021" i="1"/>
  <c r="AB1021" i="1"/>
  <c r="AC1021" i="1" s="1"/>
  <c r="AE1021" i="1" s="1"/>
  <c r="CQ1023" i="1"/>
  <c r="V1025" i="1"/>
  <c r="N1025" i="1"/>
  <c r="AH1025" i="1"/>
  <c r="AD1025" i="1"/>
  <c r="DA1022" i="1"/>
  <c r="DB1022" i="1" s="1"/>
  <c r="AJ1022" i="1"/>
  <c r="AK1022" i="1" s="1"/>
  <c r="AL1022" i="1" s="1"/>
  <c r="AF1022" i="1"/>
  <c r="AB1022" i="1" s="1"/>
  <c r="CV343" i="1"/>
  <c r="BK343" i="1"/>
  <c r="BG343" i="1"/>
  <c r="AM344" i="1"/>
  <c r="CY1023" i="1"/>
  <c r="CW1023" i="1"/>
  <c r="AI1020" i="1"/>
  <c r="AZ1022" i="1"/>
  <c r="M1022" i="1"/>
  <c r="U1022" i="1"/>
  <c r="BB1022" i="1"/>
  <c r="Q1020" i="1"/>
  <c r="R1020" i="1" s="1"/>
  <c r="S1020" i="1" s="1"/>
  <c r="AA1019" i="1"/>
  <c r="W1026" i="1"/>
  <c r="O1026" i="1"/>
  <c r="T1024" i="1"/>
  <c r="L1024" i="1"/>
  <c r="CP1024" i="1"/>
  <c r="Y1020" i="1"/>
  <c r="Z1020" i="1" s="1"/>
  <c r="X1021" i="1"/>
  <c r="Y1021" i="1" s="1"/>
  <c r="Z1021" i="1" s="1"/>
  <c r="P1021" i="1"/>
  <c r="CR1022" i="1"/>
  <c r="DQ1022" i="1"/>
  <c r="CX1023" i="1"/>
  <c r="H1024" i="1"/>
  <c r="I1024" i="1" s="1"/>
  <c r="DR1021" i="1"/>
  <c r="DS1021" i="1" s="1"/>
  <c r="D1025" i="1"/>
  <c r="E1024" i="1"/>
  <c r="G1026" i="1"/>
  <c r="F1027" i="1"/>
  <c r="AV343" i="1" l="1"/>
  <c r="AP344" i="1"/>
  <c r="AQ344" i="1"/>
  <c r="AR344" i="1"/>
  <c r="AS344" i="1"/>
  <c r="AO344" i="1"/>
  <c r="CC1026" i="1"/>
  <c r="DC1022" i="1"/>
  <c r="BY1022" i="1"/>
  <c r="BZ1022" i="1" s="1"/>
  <c r="BW1023" i="1" a="1"/>
  <c r="BW1023" i="1" s="1"/>
  <c r="BX1023" i="1" s="1"/>
  <c r="CB1020" i="1"/>
  <c r="CK344" i="1"/>
  <c r="AW344" i="1"/>
  <c r="CM339" i="1"/>
  <c r="K1024" i="1"/>
  <c r="DP1024" i="1"/>
  <c r="CZ1023" i="1"/>
  <c r="BC1022" i="1"/>
  <c r="BA1022" i="1"/>
  <c r="AG1022" i="1"/>
  <c r="CQ1024" i="1"/>
  <c r="V1026" i="1"/>
  <c r="N1026" i="1"/>
  <c r="AH1026" i="1"/>
  <c r="AD1026" i="1"/>
  <c r="DA1023" i="1"/>
  <c r="DB1023" i="1" s="1"/>
  <c r="DC1023" i="1" s="1"/>
  <c r="AJ1023" i="1"/>
  <c r="AK1023" i="1" s="1"/>
  <c r="AL1023" i="1" s="1"/>
  <c r="AF1023" i="1"/>
  <c r="AB1023" i="1" s="1"/>
  <c r="BQ340" i="1"/>
  <c r="BS340" i="1" s="1"/>
  <c r="CS344" i="1"/>
  <c r="CY1024" i="1"/>
  <c r="CW1024" i="1"/>
  <c r="AI1021" i="1"/>
  <c r="AZ1023" i="1"/>
  <c r="AC1022" i="1"/>
  <c r="AE1022" i="1" s="1"/>
  <c r="BB1023" i="1"/>
  <c r="U1023" i="1"/>
  <c r="M1023" i="1"/>
  <c r="Q1021" i="1"/>
  <c r="R1021" i="1" s="1"/>
  <c r="S1021" i="1" s="1"/>
  <c r="AA1020" i="1"/>
  <c r="W1027" i="1"/>
  <c r="O1027" i="1"/>
  <c r="T1025" i="1"/>
  <c r="L1025" i="1"/>
  <c r="CP1025" i="1"/>
  <c r="P1022" i="1"/>
  <c r="X1022" i="1"/>
  <c r="CR1023" i="1"/>
  <c r="DQ1023" i="1"/>
  <c r="CX1024" i="1"/>
  <c r="H1025" i="1"/>
  <c r="I1025" i="1" s="1"/>
  <c r="DR1022" i="1"/>
  <c r="DS1022" i="1" s="1"/>
  <c r="E1025" i="1"/>
  <c r="D1026" i="1"/>
  <c r="G1027" i="1"/>
  <c r="F1028" i="1"/>
  <c r="AT344" i="1" l="1"/>
  <c r="CC1027" i="1"/>
  <c r="BY1023" i="1"/>
  <c r="BZ1023" i="1" s="1"/>
  <c r="BW1024" i="1" a="1"/>
  <c r="BW1024" i="1" s="1"/>
  <c r="BX1024" i="1" s="1"/>
  <c r="CB1021" i="1"/>
  <c r="CI344" i="1"/>
  <c r="CF340" i="1"/>
  <c r="CJ340" i="1" s="1"/>
  <c r="CE340" i="1"/>
  <c r="CL340" i="1" s="1"/>
  <c r="BT340" i="1"/>
  <c r="CD340" i="1"/>
  <c r="CH340" i="1" s="1"/>
  <c r="K1025" i="1"/>
  <c r="DP1025" i="1"/>
  <c r="CZ1024" i="1"/>
  <c r="CU344" i="1"/>
  <c r="BP344" i="1"/>
  <c r="BC1023" i="1"/>
  <c r="BA1023" i="1"/>
  <c r="AG1023" i="1"/>
  <c r="CQ1025" i="1"/>
  <c r="V1027" i="1"/>
  <c r="N1027" i="1"/>
  <c r="AH1027" i="1"/>
  <c r="AD1027" i="1"/>
  <c r="DA1024" i="1"/>
  <c r="DB1024" i="1" s="1"/>
  <c r="DC1024" i="1" s="1"/>
  <c r="AJ1024" i="1"/>
  <c r="AK1024" i="1" s="1"/>
  <c r="AL1024" i="1" s="1"/>
  <c r="AF1024" i="1"/>
  <c r="AG1024" i="1" s="1"/>
  <c r="BF344" i="1"/>
  <c r="BE344" i="1"/>
  <c r="CT344" i="1"/>
  <c r="BI344" i="1"/>
  <c r="BH344" i="1"/>
  <c r="BJ344" i="1"/>
  <c r="BD344" i="1"/>
  <c r="CY1025" i="1"/>
  <c r="CW1025" i="1"/>
  <c r="AI1022" i="1"/>
  <c r="AZ1024" i="1"/>
  <c r="AC1023" i="1"/>
  <c r="AE1023" i="1" s="1"/>
  <c r="BB1024" i="1"/>
  <c r="M1024" i="1"/>
  <c r="U1024" i="1"/>
  <c r="Q1022" i="1"/>
  <c r="R1022" i="1" s="1"/>
  <c r="S1022" i="1" s="1"/>
  <c r="AA1021" i="1"/>
  <c r="W1028" i="1"/>
  <c r="O1028" i="1"/>
  <c r="T1026" i="1"/>
  <c r="L1026" i="1"/>
  <c r="CP1026" i="1"/>
  <c r="Y1022" i="1"/>
  <c r="Z1022" i="1" s="1"/>
  <c r="P1023" i="1"/>
  <c r="CR1024" i="1"/>
  <c r="X1023" i="1"/>
  <c r="DQ1024" i="1"/>
  <c r="CX1025" i="1"/>
  <c r="H1026" i="1"/>
  <c r="I1026" i="1" s="1"/>
  <c r="DR1023" i="1"/>
  <c r="DS1023" i="1" s="1"/>
  <c r="D1027" i="1"/>
  <c r="E1026" i="1"/>
  <c r="G1028" i="1"/>
  <c r="F1029" i="1"/>
  <c r="AN344" i="1" l="1"/>
  <c r="AV344" i="1" s="1"/>
  <c r="BY1024" i="1"/>
  <c r="BZ1024" i="1" s="1"/>
  <c r="BW1025" i="1" a="1"/>
  <c r="BW1025" i="1" s="1"/>
  <c r="BX1025" i="1" s="1"/>
  <c r="CB1022" i="1"/>
  <c r="CG340" i="1"/>
  <c r="CM340" i="1" s="1"/>
  <c r="K1026" i="1"/>
  <c r="DP1026" i="1"/>
  <c r="CZ1025" i="1"/>
  <c r="CV344" i="1"/>
  <c r="BC1024" i="1"/>
  <c r="BA1024" i="1"/>
  <c r="AB1024" i="1"/>
  <c r="AC1024" i="1" s="1"/>
  <c r="AE1024" i="1" s="1"/>
  <c r="CQ1026" i="1"/>
  <c r="V1028" i="1"/>
  <c r="N1028" i="1"/>
  <c r="AH1028" i="1"/>
  <c r="AD1028" i="1"/>
  <c r="DA1025" i="1"/>
  <c r="DB1025" i="1" s="1"/>
  <c r="DC1025" i="1" s="1"/>
  <c r="AJ1025" i="1"/>
  <c r="AK1025" i="1" s="1"/>
  <c r="AL1025" i="1" s="1"/>
  <c r="AF1025" i="1"/>
  <c r="AB1025" i="1" s="1"/>
  <c r="AM345" i="1"/>
  <c r="BG344" i="1"/>
  <c r="BK344" i="1"/>
  <c r="CY1026" i="1"/>
  <c r="CW1026" i="1"/>
  <c r="AI1023" i="1"/>
  <c r="AZ1025" i="1"/>
  <c r="BB1025" i="1"/>
  <c r="M1025" i="1"/>
  <c r="U1025" i="1"/>
  <c r="Q1023" i="1"/>
  <c r="R1023" i="1" s="1"/>
  <c r="S1023" i="1" s="1"/>
  <c r="AA1022" i="1"/>
  <c r="W1029" i="1"/>
  <c r="O1029" i="1"/>
  <c r="T1027" i="1"/>
  <c r="L1027" i="1"/>
  <c r="CP1027" i="1"/>
  <c r="P1024" i="1"/>
  <c r="X1024" i="1"/>
  <c r="Y1024" i="1" s="1"/>
  <c r="Z1024" i="1" s="1"/>
  <c r="CR1025" i="1"/>
  <c r="Y1023" i="1"/>
  <c r="Z1023" i="1" s="1"/>
  <c r="DQ1025" i="1"/>
  <c r="CX1026" i="1"/>
  <c r="H1027" i="1"/>
  <c r="I1027" i="1" s="1"/>
  <c r="DR1024" i="1"/>
  <c r="DS1024" i="1" s="1"/>
  <c r="E1027" i="1"/>
  <c r="D1028" i="1"/>
  <c r="G1029" i="1"/>
  <c r="F1030" i="1"/>
  <c r="AU344" i="1" l="1"/>
  <c r="AS345" i="1"/>
  <c r="AP345" i="1"/>
  <c r="AQ345" i="1"/>
  <c r="AO345" i="1"/>
  <c r="BF345" i="1" s="1"/>
  <c r="AR345" i="1"/>
  <c r="BY1025" i="1"/>
  <c r="BZ1025" i="1" s="1"/>
  <c r="BW1026" i="1" a="1"/>
  <c r="BW1026" i="1" s="1"/>
  <c r="BX1026" i="1" s="1"/>
  <c r="DA1026" i="1"/>
  <c r="DB1026" i="1" s="1"/>
  <c r="DC1026" i="1" s="1"/>
  <c r="CB1023" i="1"/>
  <c r="CK345" i="1"/>
  <c r="AW345" i="1"/>
  <c r="K1027" i="1"/>
  <c r="DP1027" i="1"/>
  <c r="CZ1026" i="1"/>
  <c r="BC1025" i="1"/>
  <c r="BA1025" i="1"/>
  <c r="AG1025" i="1"/>
  <c r="CQ1027" i="1"/>
  <c r="V1029" i="1"/>
  <c r="N1029" i="1"/>
  <c r="AH1029" i="1"/>
  <c r="AD1029" i="1"/>
  <c r="AJ1026" i="1"/>
  <c r="AK1026" i="1" s="1"/>
  <c r="AL1026" i="1" s="1"/>
  <c r="AF1026" i="1"/>
  <c r="AG1026" i="1" s="1"/>
  <c r="CS345" i="1"/>
  <c r="BQ341" i="1"/>
  <c r="BS341" i="1" s="1"/>
  <c r="CY1027" i="1"/>
  <c r="CW1027" i="1"/>
  <c r="AI1024" i="1"/>
  <c r="AZ1026" i="1"/>
  <c r="AC1025" i="1"/>
  <c r="AE1025" i="1" s="1"/>
  <c r="M1026" i="1"/>
  <c r="BB1026" i="1"/>
  <c r="U1026" i="1"/>
  <c r="Q1024" i="1"/>
  <c r="R1024" i="1" s="1"/>
  <c r="S1024" i="1" s="1"/>
  <c r="AA1023" i="1"/>
  <c r="W1030" i="1"/>
  <c r="O1030" i="1"/>
  <c r="T1028" i="1"/>
  <c r="L1028" i="1"/>
  <c r="CP1028" i="1"/>
  <c r="P1025" i="1"/>
  <c r="X1025" i="1"/>
  <c r="CR1026" i="1"/>
  <c r="DQ1026" i="1"/>
  <c r="CX1027" i="1"/>
  <c r="H1028" i="1"/>
  <c r="I1028" i="1" s="1"/>
  <c r="DR1025" i="1"/>
  <c r="DS1025" i="1" s="1"/>
  <c r="E1028" i="1"/>
  <c r="D1029" i="1"/>
  <c r="G1030" i="1"/>
  <c r="F1031" i="1"/>
  <c r="AT345" i="1" l="1"/>
  <c r="BY1026" i="1"/>
  <c r="BZ1026" i="1" s="1"/>
  <c r="BW1027" i="1" a="1"/>
  <c r="BW1027" i="1" s="1"/>
  <c r="BX1027" i="1" s="1"/>
  <c r="CB1024" i="1"/>
  <c r="CF341" i="1"/>
  <c r="CJ341" i="1" s="1"/>
  <c r="CE341" i="1"/>
  <c r="CL341" i="1" s="1"/>
  <c r="CI345" i="1"/>
  <c r="BT341" i="1"/>
  <c r="CD341" i="1"/>
  <c r="CH341" i="1" s="1"/>
  <c r="K1028" i="1"/>
  <c r="DP1028" i="1"/>
  <c r="CZ1027" i="1"/>
  <c r="BI345" i="1"/>
  <c r="BP345" i="1"/>
  <c r="BC1026" i="1"/>
  <c r="BA1026" i="1"/>
  <c r="AB1026" i="1"/>
  <c r="AC1026" i="1" s="1"/>
  <c r="AE1026" i="1" s="1"/>
  <c r="CQ1028" i="1"/>
  <c r="V1030" i="1"/>
  <c r="N1030" i="1"/>
  <c r="AH1030" i="1"/>
  <c r="AD1030" i="1"/>
  <c r="AJ1027" i="1"/>
  <c r="AK1027" i="1" s="1"/>
  <c r="AL1027" i="1" s="1"/>
  <c r="AF1027" i="1"/>
  <c r="AB1027" i="1" s="1"/>
  <c r="BH345" i="1"/>
  <c r="CT345" i="1"/>
  <c r="BJ345" i="1"/>
  <c r="BE345" i="1"/>
  <c r="CU345" i="1"/>
  <c r="BD345" i="1"/>
  <c r="CY1028" i="1"/>
  <c r="CW1028" i="1"/>
  <c r="AI1025" i="1"/>
  <c r="AZ1027" i="1"/>
  <c r="M1027" i="1"/>
  <c r="BB1027" i="1"/>
  <c r="U1027" i="1"/>
  <c r="Q1025" i="1"/>
  <c r="R1025" i="1" s="1"/>
  <c r="S1025" i="1" s="1"/>
  <c r="AA1024" i="1"/>
  <c r="W1031" i="1"/>
  <c r="O1031" i="1"/>
  <c r="T1029" i="1"/>
  <c r="L1029" i="1"/>
  <c r="CP1029" i="1"/>
  <c r="P1026" i="1"/>
  <c r="X1026" i="1"/>
  <c r="Y1026" i="1" s="1"/>
  <c r="Z1026" i="1" s="1"/>
  <c r="Y1025" i="1"/>
  <c r="Z1025" i="1" s="1"/>
  <c r="CR1027" i="1"/>
  <c r="DQ1027" i="1"/>
  <c r="CX1028" i="1"/>
  <c r="H1029" i="1"/>
  <c r="I1029" i="1" s="1"/>
  <c r="DR1026" i="1"/>
  <c r="DS1026" i="1" s="1"/>
  <c r="D1030" i="1"/>
  <c r="E1029" i="1"/>
  <c r="G1031" i="1"/>
  <c r="F1032" i="1"/>
  <c r="AN345" i="1" l="1"/>
  <c r="AU345" i="1" s="1"/>
  <c r="BY1027" i="1"/>
  <c r="BZ1027" i="1" s="1"/>
  <c r="BW1028" i="1" a="1"/>
  <c r="BW1028" i="1" s="1"/>
  <c r="BX1028" i="1" s="1"/>
  <c r="CB1025" i="1"/>
  <c r="CG341" i="1"/>
  <c r="K1029" i="1"/>
  <c r="DP1029" i="1"/>
  <c r="CZ1028" i="1"/>
  <c r="BC1027" i="1"/>
  <c r="BA1027" i="1"/>
  <c r="AG1027" i="1"/>
  <c r="CQ1029" i="1"/>
  <c r="V1031" i="1"/>
  <c r="N1031" i="1"/>
  <c r="AH1031" i="1"/>
  <c r="AD1031" i="1"/>
  <c r="DA1028" i="1"/>
  <c r="DB1028" i="1" s="1"/>
  <c r="AJ1028" i="1"/>
  <c r="AK1028" i="1" s="1"/>
  <c r="AL1028" i="1" s="1"/>
  <c r="AF1028" i="1"/>
  <c r="AB1028" i="1" s="1"/>
  <c r="AM346" i="1"/>
  <c r="CV345" i="1"/>
  <c r="BK345" i="1"/>
  <c r="BG345" i="1"/>
  <c r="CY1029" i="1"/>
  <c r="CW1029" i="1"/>
  <c r="AI1026" i="1"/>
  <c r="DA1027" i="1"/>
  <c r="DB1027" i="1" s="1"/>
  <c r="DC1027" i="1" s="1"/>
  <c r="AZ1028" i="1"/>
  <c r="M1028" i="1"/>
  <c r="AC1027" i="1"/>
  <c r="AE1027" i="1" s="1"/>
  <c r="BB1028" i="1"/>
  <c r="U1028" i="1"/>
  <c r="Q1026" i="1"/>
  <c r="R1026" i="1" s="1"/>
  <c r="S1026" i="1" s="1"/>
  <c r="AA1025" i="1"/>
  <c r="W1032" i="1"/>
  <c r="O1032" i="1"/>
  <c r="T1030" i="1"/>
  <c r="L1030" i="1"/>
  <c r="CP1030" i="1"/>
  <c r="P1027" i="1"/>
  <c r="X1027" i="1"/>
  <c r="Y1027" i="1" s="1"/>
  <c r="Z1027" i="1" s="1"/>
  <c r="CR1028" i="1"/>
  <c r="DQ1028" i="1"/>
  <c r="CX1029" i="1"/>
  <c r="H1030" i="1"/>
  <c r="I1030" i="1" s="1"/>
  <c r="DR1027" i="1"/>
  <c r="DS1027" i="1" s="1"/>
  <c r="E1030" i="1"/>
  <c r="D1031" i="1"/>
  <c r="G1032" i="1"/>
  <c r="F1033" i="1"/>
  <c r="AV345" i="1" l="1"/>
  <c r="AO346" i="1"/>
  <c r="AP346" i="1"/>
  <c r="AQ346" i="1"/>
  <c r="AS346" i="1"/>
  <c r="AR346" i="1"/>
  <c r="BY1028" i="1"/>
  <c r="BZ1028" i="1" s="1"/>
  <c r="BW1029" i="1" a="1"/>
  <c r="BW1029" i="1" s="1"/>
  <c r="BX1029" i="1" s="1"/>
  <c r="CB1026" i="1"/>
  <c r="CK346" i="1"/>
  <c r="AW346" i="1"/>
  <c r="CM341" i="1"/>
  <c r="K1030" i="1"/>
  <c r="DP1030" i="1"/>
  <c r="CZ1029" i="1"/>
  <c r="BC1028" i="1"/>
  <c r="BA1028" i="1"/>
  <c r="AG1028" i="1"/>
  <c r="CQ1030" i="1"/>
  <c r="V1032" i="1"/>
  <c r="N1032" i="1"/>
  <c r="AH1032" i="1"/>
  <c r="AD1032" i="1"/>
  <c r="DA1029" i="1"/>
  <c r="DB1029" i="1" s="1"/>
  <c r="DC1029" i="1" s="1"/>
  <c r="AJ1029" i="1"/>
  <c r="AK1029" i="1" s="1"/>
  <c r="AL1029" i="1" s="1"/>
  <c r="AF1029" i="1"/>
  <c r="AB1029" i="1" s="1"/>
  <c r="CS346" i="1"/>
  <c r="BQ342" i="1"/>
  <c r="BS342" i="1" s="1"/>
  <c r="CY1030" i="1"/>
  <c r="CW1030" i="1"/>
  <c r="AI1027" i="1"/>
  <c r="DC1028" i="1"/>
  <c r="AZ1029" i="1"/>
  <c r="U1029" i="1"/>
  <c r="BB1029" i="1"/>
  <c r="AC1028" i="1"/>
  <c r="AE1028" i="1" s="1"/>
  <c r="M1029" i="1"/>
  <c r="Q1027" i="1"/>
  <c r="R1027" i="1" s="1"/>
  <c r="S1027" i="1" s="1"/>
  <c r="AA1026" i="1"/>
  <c r="W1033" i="1"/>
  <c r="O1033" i="1"/>
  <c r="T1031" i="1"/>
  <c r="L1031" i="1"/>
  <c r="CP1031" i="1"/>
  <c r="P1028" i="1"/>
  <c r="X1028" i="1"/>
  <c r="Y1028" i="1" s="1"/>
  <c r="Z1028" i="1" s="1"/>
  <c r="CR1029" i="1"/>
  <c r="DQ1029" i="1"/>
  <c r="CX1030" i="1"/>
  <c r="H1031" i="1"/>
  <c r="I1031" i="1" s="1"/>
  <c r="DR1028" i="1"/>
  <c r="DS1028" i="1" s="1"/>
  <c r="D1032" i="1"/>
  <c r="E1031" i="1"/>
  <c r="G1033" i="1"/>
  <c r="F1034" i="1"/>
  <c r="AT346" i="1" l="1"/>
  <c r="CT346" i="1"/>
  <c r="BY1029" i="1"/>
  <c r="BZ1029" i="1" s="1"/>
  <c r="BW1030" i="1" a="1"/>
  <c r="BW1030" i="1" s="1"/>
  <c r="BX1030" i="1" s="1"/>
  <c r="CB1027" i="1"/>
  <c r="CI346" i="1"/>
  <c r="CF342" i="1"/>
  <c r="CJ342" i="1" s="1"/>
  <c r="CE342" i="1"/>
  <c r="CL342" i="1" s="1"/>
  <c r="BT342" i="1"/>
  <c r="CD342" i="1"/>
  <c r="CH342" i="1" s="1"/>
  <c r="K1031" i="1"/>
  <c r="DP1031" i="1"/>
  <c r="CZ1030" i="1"/>
  <c r="BI346" i="1"/>
  <c r="BP346" i="1"/>
  <c r="BC1029" i="1"/>
  <c r="BA1029" i="1"/>
  <c r="AG1029" i="1"/>
  <c r="CQ1031" i="1"/>
  <c r="V1033" i="1"/>
  <c r="N1033" i="1"/>
  <c r="AH1033" i="1"/>
  <c r="AD1033" i="1"/>
  <c r="AJ1030" i="1"/>
  <c r="AK1030" i="1" s="1"/>
  <c r="AL1030" i="1" s="1"/>
  <c r="AF1030" i="1"/>
  <c r="AB1030" i="1" s="1"/>
  <c r="BJ346" i="1"/>
  <c r="BF346" i="1"/>
  <c r="BH346" i="1"/>
  <c r="CU346" i="1"/>
  <c r="BE346" i="1"/>
  <c r="BD346" i="1"/>
  <c r="CY1031" i="1"/>
  <c r="CW1031" i="1"/>
  <c r="AI1028" i="1"/>
  <c r="AZ1030" i="1"/>
  <c r="M1030" i="1"/>
  <c r="AC1029" i="1"/>
  <c r="AE1029" i="1" s="1"/>
  <c r="BB1030" i="1"/>
  <c r="U1030" i="1"/>
  <c r="Q1028" i="1"/>
  <c r="R1028" i="1" s="1"/>
  <c r="S1028" i="1" s="1"/>
  <c r="AA1027" i="1"/>
  <c r="W1034" i="1"/>
  <c r="O1034" i="1"/>
  <c r="T1032" i="1"/>
  <c r="L1032" i="1"/>
  <c r="CP1032" i="1"/>
  <c r="X1029" i="1"/>
  <c r="Y1029" i="1" s="1"/>
  <c r="Z1029" i="1" s="1"/>
  <c r="P1029" i="1"/>
  <c r="CR1030" i="1"/>
  <c r="DQ1030" i="1"/>
  <c r="CX1031" i="1"/>
  <c r="H1032" i="1"/>
  <c r="I1032" i="1" s="1"/>
  <c r="DR1029" i="1"/>
  <c r="DS1029" i="1" s="1"/>
  <c r="E1032" i="1"/>
  <c r="D1033" i="1"/>
  <c r="G1034" i="1"/>
  <c r="F1035" i="1"/>
  <c r="AN346" i="1" l="1"/>
  <c r="AV346" i="1" s="1"/>
  <c r="CV346" i="1"/>
  <c r="BY1030" i="1"/>
  <c r="BZ1030" i="1" s="1"/>
  <c r="BW1031" i="1" a="1"/>
  <c r="BW1031" i="1" s="1"/>
  <c r="BX1031" i="1" s="1"/>
  <c r="CB1028" i="1"/>
  <c r="CG342" i="1"/>
  <c r="CM342" i="1" s="1"/>
  <c r="K1032" i="1"/>
  <c r="DP1032" i="1"/>
  <c r="CZ1031" i="1"/>
  <c r="BC1030" i="1"/>
  <c r="BA1030" i="1"/>
  <c r="AG1030" i="1"/>
  <c r="CQ1032" i="1"/>
  <c r="V1034" i="1"/>
  <c r="N1034" i="1"/>
  <c r="AH1034" i="1"/>
  <c r="AD1034" i="1"/>
  <c r="AJ1031" i="1"/>
  <c r="AK1031" i="1" s="1"/>
  <c r="AL1031" i="1" s="1"/>
  <c r="AF1031" i="1"/>
  <c r="AG1031" i="1" s="1"/>
  <c r="BK346" i="1"/>
  <c r="AM347" i="1"/>
  <c r="BG346" i="1"/>
  <c r="CY1032" i="1"/>
  <c r="CW1032" i="1"/>
  <c r="AI1029" i="1"/>
  <c r="DA1030" i="1"/>
  <c r="DB1030" i="1" s="1"/>
  <c r="DC1030" i="1" s="1"/>
  <c r="AZ1031" i="1"/>
  <c r="M1031" i="1"/>
  <c r="BB1031" i="1"/>
  <c r="U1031" i="1"/>
  <c r="AC1030" i="1"/>
  <c r="AE1030" i="1" s="1"/>
  <c r="Q1029" i="1"/>
  <c r="R1029" i="1" s="1"/>
  <c r="S1029" i="1" s="1"/>
  <c r="AA1028" i="1"/>
  <c r="W1035" i="1"/>
  <c r="O1035" i="1"/>
  <c r="T1033" i="1"/>
  <c r="L1033" i="1"/>
  <c r="CP1033" i="1"/>
  <c r="P1030" i="1"/>
  <c r="X1030" i="1"/>
  <c r="Y1030" i="1" s="1"/>
  <c r="Z1030" i="1" s="1"/>
  <c r="CR1031" i="1"/>
  <c r="DQ1031" i="1"/>
  <c r="CX1032" i="1"/>
  <c r="H1033" i="1"/>
  <c r="I1033" i="1" s="1"/>
  <c r="DR1030" i="1"/>
  <c r="DS1030" i="1" s="1"/>
  <c r="D1034" i="1"/>
  <c r="E1033" i="1"/>
  <c r="G1035" i="1"/>
  <c r="F1036" i="1"/>
  <c r="AU346" i="1" l="1"/>
  <c r="AQ347" i="1"/>
  <c r="AR347" i="1"/>
  <c r="AS347" i="1"/>
  <c r="AO347" i="1"/>
  <c r="AP347" i="1"/>
  <c r="CC1028" i="1"/>
  <c r="CC1029" i="1" s="1"/>
  <c r="CC1030" i="1" s="1"/>
  <c r="CC1031" i="1" s="1"/>
  <c r="CC1032" i="1" s="1"/>
  <c r="CC1033" i="1" s="1"/>
  <c r="CC1034" i="1" s="1"/>
  <c r="CC1035" i="1" s="1"/>
  <c r="BY1031" i="1"/>
  <c r="BZ1031" i="1" s="1"/>
  <c r="BW1032" i="1" a="1"/>
  <c r="BW1032" i="1" s="1"/>
  <c r="BX1032" i="1" s="1"/>
  <c r="CB1029" i="1"/>
  <c r="CK347" i="1"/>
  <c r="AW347" i="1"/>
  <c r="K1033" i="1"/>
  <c r="DP1033" i="1"/>
  <c r="CZ1032" i="1"/>
  <c r="BC1031" i="1"/>
  <c r="BA1031" i="1"/>
  <c r="AB1031" i="1"/>
  <c r="AC1031" i="1" s="1"/>
  <c r="AE1031" i="1" s="1"/>
  <c r="CQ1033" i="1"/>
  <c r="V1035" i="1"/>
  <c r="N1035" i="1"/>
  <c r="AH1035" i="1"/>
  <c r="AD1035" i="1"/>
  <c r="AJ1032" i="1"/>
  <c r="AK1032" i="1" s="1"/>
  <c r="AL1032" i="1" s="1"/>
  <c r="AF1032" i="1"/>
  <c r="AB1032" i="1" s="1"/>
  <c r="BQ343" i="1"/>
  <c r="BS343" i="1" s="1"/>
  <c r="CS347" i="1"/>
  <c r="CY1033" i="1"/>
  <c r="CW1033" i="1"/>
  <c r="AI1030" i="1"/>
  <c r="DA1031" i="1"/>
  <c r="DB1031" i="1" s="1"/>
  <c r="DC1031" i="1" s="1"/>
  <c r="AZ1032" i="1"/>
  <c r="U1032" i="1"/>
  <c r="BB1032" i="1"/>
  <c r="M1032" i="1"/>
  <c r="Q1030" i="1"/>
  <c r="R1030" i="1" s="1"/>
  <c r="S1030" i="1" s="1"/>
  <c r="AA1029" i="1"/>
  <c r="W1036" i="1"/>
  <c r="O1036" i="1"/>
  <c r="T1034" i="1"/>
  <c r="L1034" i="1"/>
  <c r="CP1034" i="1"/>
  <c r="X1031" i="1"/>
  <c r="Y1031" i="1" s="1"/>
  <c r="Z1031" i="1" s="1"/>
  <c r="CR1032" i="1"/>
  <c r="P1031" i="1"/>
  <c r="DQ1032" i="1"/>
  <c r="CX1033" i="1"/>
  <c r="H1034" i="1"/>
  <c r="I1034" i="1" s="1"/>
  <c r="DR1031" i="1"/>
  <c r="DS1031" i="1" s="1"/>
  <c r="D1035" i="1"/>
  <c r="E1034" i="1"/>
  <c r="G1036" i="1"/>
  <c r="F1037" i="1"/>
  <c r="AT347" i="1" l="1"/>
  <c r="BY1032" i="1"/>
  <c r="BZ1032" i="1" s="1"/>
  <c r="BW1033" i="1" a="1"/>
  <c r="BW1033" i="1" s="1"/>
  <c r="BX1033" i="1" s="1"/>
  <c r="CC1036" i="1"/>
  <c r="CB1030" i="1"/>
  <c r="CF343" i="1"/>
  <c r="CJ343" i="1" s="1"/>
  <c r="CE343" i="1"/>
  <c r="CL343" i="1" s="1"/>
  <c r="CI347" i="1"/>
  <c r="BT343" i="1"/>
  <c r="CD343" i="1"/>
  <c r="CH343" i="1" s="1"/>
  <c r="K1034" i="1"/>
  <c r="DP1034" i="1"/>
  <c r="CZ1033" i="1"/>
  <c r="CU347" i="1"/>
  <c r="BP347" i="1"/>
  <c r="BC1032" i="1"/>
  <c r="BA1032" i="1"/>
  <c r="AG1032" i="1"/>
  <c r="CQ1034" i="1"/>
  <c r="V1036" i="1"/>
  <c r="N1036" i="1"/>
  <c r="AH1036" i="1"/>
  <c r="AD1036" i="1"/>
  <c r="AJ1033" i="1"/>
  <c r="AK1033" i="1" s="1"/>
  <c r="AL1033" i="1" s="1"/>
  <c r="AF1033" i="1"/>
  <c r="AG1033" i="1" s="1"/>
  <c r="BF347" i="1"/>
  <c r="CT347" i="1"/>
  <c r="BE347" i="1"/>
  <c r="BD347" i="1"/>
  <c r="BH347" i="1"/>
  <c r="BJ347" i="1"/>
  <c r="BI347" i="1"/>
  <c r="CY1034" i="1"/>
  <c r="CW1034" i="1"/>
  <c r="AI1031" i="1"/>
  <c r="DA1032" i="1"/>
  <c r="DB1032" i="1" s="1"/>
  <c r="DC1032" i="1" s="1"/>
  <c r="AZ1033" i="1"/>
  <c r="AC1032" i="1"/>
  <c r="AE1032" i="1" s="1"/>
  <c r="X1032" i="1"/>
  <c r="M1033" i="1"/>
  <c r="BB1033" i="1"/>
  <c r="U1033" i="1"/>
  <c r="Q1031" i="1"/>
  <c r="R1031" i="1" s="1"/>
  <c r="S1031" i="1" s="1"/>
  <c r="AA1030" i="1"/>
  <c r="W1037" i="1"/>
  <c r="O1037" i="1"/>
  <c r="T1035" i="1"/>
  <c r="L1035" i="1"/>
  <c r="CP1035" i="1"/>
  <c r="P1032" i="1"/>
  <c r="CR1033" i="1"/>
  <c r="DQ1033" i="1"/>
  <c r="CX1034" i="1"/>
  <c r="H1035" i="1"/>
  <c r="I1035" i="1" s="1"/>
  <c r="DR1032" i="1"/>
  <c r="DS1032" i="1" s="1"/>
  <c r="E1035" i="1"/>
  <c r="D1036" i="1"/>
  <c r="G1037" i="1"/>
  <c r="F1038" i="1"/>
  <c r="AN347" i="1" l="1"/>
  <c r="AU347" i="1" s="1"/>
  <c r="CC1037" i="1"/>
  <c r="BY1033" i="1"/>
  <c r="BZ1033" i="1" s="1"/>
  <c r="DA1033" i="1"/>
  <c r="DB1033" i="1" s="1"/>
  <c r="DC1033" i="1" s="1"/>
  <c r="BW1034" i="1" a="1"/>
  <c r="BW1034" i="1" s="1"/>
  <c r="BX1034" i="1" s="1"/>
  <c r="CB1031" i="1"/>
  <c r="CG343" i="1"/>
  <c r="CM343" i="1" s="1"/>
  <c r="K1035" i="1"/>
  <c r="DP1035" i="1"/>
  <c r="CZ1034" i="1"/>
  <c r="CV347" i="1"/>
  <c r="BC1033" i="1"/>
  <c r="BA1033" i="1"/>
  <c r="AB1033" i="1"/>
  <c r="AC1033" i="1" s="1"/>
  <c r="AE1033" i="1" s="1"/>
  <c r="CQ1035" i="1"/>
  <c r="V1037" i="1"/>
  <c r="N1037" i="1"/>
  <c r="AH1037" i="1"/>
  <c r="AD1037" i="1"/>
  <c r="AJ1034" i="1"/>
  <c r="AK1034" i="1" s="1"/>
  <c r="AL1034" i="1" s="1"/>
  <c r="AF1034" i="1"/>
  <c r="AG1034" i="1" s="1"/>
  <c r="BG347" i="1"/>
  <c r="AM348" i="1"/>
  <c r="BK347" i="1"/>
  <c r="CY1035" i="1"/>
  <c r="CW1035" i="1"/>
  <c r="AI1032" i="1"/>
  <c r="AZ1034" i="1"/>
  <c r="Y1032" i="1"/>
  <c r="Z1032" i="1" s="1"/>
  <c r="M1034" i="1"/>
  <c r="U1034" i="1"/>
  <c r="BB1034" i="1"/>
  <c r="Q1032" i="1"/>
  <c r="R1032" i="1" s="1"/>
  <c r="S1032" i="1" s="1"/>
  <c r="AA1031" i="1"/>
  <c r="W1038" i="1"/>
  <c r="O1038" i="1"/>
  <c r="T1036" i="1"/>
  <c r="L1036" i="1"/>
  <c r="X1033" i="1"/>
  <c r="Y1033" i="1" s="1"/>
  <c r="Z1033" i="1" s="1"/>
  <c r="CP1036" i="1"/>
  <c r="P1033" i="1"/>
  <c r="CR1034" i="1"/>
  <c r="DQ1034" i="1"/>
  <c r="CX1035" i="1"/>
  <c r="H1036" i="1"/>
  <c r="I1036" i="1" s="1"/>
  <c r="DR1033" i="1"/>
  <c r="DS1033" i="1" s="1"/>
  <c r="E1036" i="1"/>
  <c r="D1037" i="1"/>
  <c r="G1038" i="1"/>
  <c r="F1039" i="1"/>
  <c r="AV347" i="1" l="1"/>
  <c r="AO348" i="1"/>
  <c r="CT348" i="1" s="1"/>
  <c r="AQ348" i="1"/>
  <c r="AR348" i="1"/>
  <c r="AP348" i="1"/>
  <c r="AS348" i="1"/>
  <c r="CC1038" i="1"/>
  <c r="BY1034" i="1"/>
  <c r="BZ1034" i="1" s="1"/>
  <c r="BW1035" i="1" a="1"/>
  <c r="BW1035" i="1" s="1"/>
  <c r="BX1035" i="1" s="1"/>
  <c r="CB1032" i="1"/>
  <c r="CK348" i="1"/>
  <c r="AW348" i="1"/>
  <c r="K1036" i="1"/>
  <c r="DP1036" i="1"/>
  <c r="CZ1035" i="1"/>
  <c r="BC1034" i="1"/>
  <c r="BA1034" i="1"/>
  <c r="AB1034" i="1"/>
  <c r="AC1034" i="1" s="1"/>
  <c r="AE1034" i="1" s="1"/>
  <c r="CQ1036" i="1"/>
  <c r="V1038" i="1"/>
  <c r="N1038" i="1"/>
  <c r="AH1038" i="1"/>
  <c r="AD1038" i="1"/>
  <c r="DA1035" i="1"/>
  <c r="DB1035" i="1" s="1"/>
  <c r="AJ1035" i="1"/>
  <c r="AK1035" i="1" s="1"/>
  <c r="AL1035" i="1" s="1"/>
  <c r="AF1035" i="1"/>
  <c r="AG1035" i="1" s="1"/>
  <c r="CS348" i="1"/>
  <c r="BQ344" i="1"/>
  <c r="BS344" i="1" s="1"/>
  <c r="CY1036" i="1"/>
  <c r="CW1036" i="1"/>
  <c r="AI1033" i="1"/>
  <c r="DA1034" i="1"/>
  <c r="DB1034" i="1" s="1"/>
  <c r="DC1034" i="1" s="1"/>
  <c r="AZ1035" i="1"/>
  <c r="BB1035" i="1"/>
  <c r="M1035" i="1"/>
  <c r="U1035" i="1"/>
  <c r="Q1033" i="1"/>
  <c r="R1033" i="1" s="1"/>
  <c r="S1033" i="1" s="1"/>
  <c r="AA1032" i="1"/>
  <c r="W1039" i="1"/>
  <c r="O1039" i="1"/>
  <c r="T1037" i="1"/>
  <c r="L1037" i="1"/>
  <c r="CP1037" i="1"/>
  <c r="P1034" i="1"/>
  <c r="X1034" i="1"/>
  <c r="CR1035" i="1"/>
  <c r="DQ1035" i="1"/>
  <c r="CX1036" i="1"/>
  <c r="H1037" i="1"/>
  <c r="I1037" i="1" s="1"/>
  <c r="DR1034" i="1"/>
  <c r="DS1034" i="1" s="1"/>
  <c r="D1038" i="1"/>
  <c r="E1037" i="1"/>
  <c r="G1039" i="1"/>
  <c r="F1040" i="1"/>
  <c r="AT348" i="1" l="1"/>
  <c r="CC1039" i="1"/>
  <c r="BY1035" i="1"/>
  <c r="BZ1035" i="1" s="1"/>
  <c r="BW1036" i="1" a="1"/>
  <c r="BW1036" i="1" s="1"/>
  <c r="BX1036" i="1" s="1"/>
  <c r="CB1033" i="1"/>
  <c r="CF344" i="1"/>
  <c r="CJ344" i="1" s="1"/>
  <c r="CE344" i="1"/>
  <c r="CL344" i="1" s="1"/>
  <c r="CI348" i="1"/>
  <c r="BT344" i="1"/>
  <c r="CD344" i="1"/>
  <c r="CH344" i="1" s="1"/>
  <c r="K1037" i="1"/>
  <c r="DP1037" i="1"/>
  <c r="CZ1036" i="1"/>
  <c r="CU348" i="1"/>
  <c r="CV348" i="1" s="1"/>
  <c r="BP348" i="1"/>
  <c r="BC1035" i="1"/>
  <c r="BA1035" i="1"/>
  <c r="CQ1037" i="1"/>
  <c r="AB1035" i="1"/>
  <c r="AC1035" i="1" s="1"/>
  <c r="AE1035" i="1" s="1"/>
  <c r="V1039" i="1"/>
  <c r="N1039" i="1"/>
  <c r="AH1039" i="1"/>
  <c r="AD1039" i="1"/>
  <c r="AJ1036" i="1"/>
  <c r="AK1036" i="1" s="1"/>
  <c r="AL1036" i="1" s="1"/>
  <c r="AF1036" i="1"/>
  <c r="AB1036" i="1" s="1"/>
  <c r="BE348" i="1"/>
  <c r="BD348" i="1"/>
  <c r="BH348" i="1"/>
  <c r="BJ348" i="1"/>
  <c r="BF348" i="1"/>
  <c r="BI348" i="1"/>
  <c r="CY1037" i="1"/>
  <c r="CW1037" i="1"/>
  <c r="AI1034" i="1"/>
  <c r="DC1035" i="1"/>
  <c r="AZ1036" i="1"/>
  <c r="M1036" i="1"/>
  <c r="U1036" i="1"/>
  <c r="BB1036" i="1"/>
  <c r="Q1034" i="1"/>
  <c r="R1034" i="1" s="1"/>
  <c r="S1034" i="1" s="1"/>
  <c r="AA1033" i="1"/>
  <c r="W1040" i="1"/>
  <c r="O1040" i="1"/>
  <c r="T1038" i="1"/>
  <c r="L1038" i="1"/>
  <c r="CP1038" i="1"/>
  <c r="Y1034" i="1"/>
  <c r="Z1034" i="1" s="1"/>
  <c r="X1035" i="1"/>
  <c r="Y1035" i="1" s="1"/>
  <c r="Z1035" i="1" s="1"/>
  <c r="CR1036" i="1"/>
  <c r="P1035" i="1"/>
  <c r="DQ1036" i="1"/>
  <c r="CX1037" i="1"/>
  <c r="H1038" i="1"/>
  <c r="I1038" i="1" s="1"/>
  <c r="DR1035" i="1"/>
  <c r="DS1035" i="1" s="1"/>
  <c r="D1039" i="1"/>
  <c r="E1038" i="1"/>
  <c r="G1040" i="1"/>
  <c r="F1041" i="1"/>
  <c r="AN348" i="1" l="1"/>
  <c r="AU348" i="1" s="1"/>
  <c r="BY1036" i="1"/>
  <c r="BZ1036" i="1" s="1"/>
  <c r="BW1037" i="1" a="1"/>
  <c r="BW1037" i="1" s="1"/>
  <c r="BX1037" i="1" s="1"/>
  <c r="DA1036" i="1"/>
  <c r="DB1036" i="1" s="1"/>
  <c r="DC1036" i="1" s="1"/>
  <c r="CB1034" i="1"/>
  <c r="CG344" i="1"/>
  <c r="CM344" i="1" s="1"/>
  <c r="K1038" i="1"/>
  <c r="DP1038" i="1"/>
  <c r="CZ1037" i="1"/>
  <c r="BC1036" i="1"/>
  <c r="BA1036" i="1"/>
  <c r="AG1036" i="1"/>
  <c r="CQ1038" i="1"/>
  <c r="V1040" i="1"/>
  <c r="N1040" i="1"/>
  <c r="AH1040" i="1"/>
  <c r="AD1040" i="1"/>
  <c r="DA1037" i="1"/>
  <c r="DB1037" i="1" s="1"/>
  <c r="AJ1037" i="1"/>
  <c r="AK1037" i="1" s="1"/>
  <c r="AL1037" i="1" s="1"/>
  <c r="AF1037" i="1"/>
  <c r="AB1037" i="1" s="1"/>
  <c r="AM349" i="1"/>
  <c r="BG348" i="1"/>
  <c r="BK348" i="1"/>
  <c r="CY1038" i="1"/>
  <c r="CW1038" i="1"/>
  <c r="AI1035" i="1"/>
  <c r="AZ1037" i="1"/>
  <c r="BB1037" i="1"/>
  <c r="AC1036" i="1"/>
  <c r="AE1036" i="1" s="1"/>
  <c r="M1037" i="1"/>
  <c r="U1037" i="1"/>
  <c r="Q1035" i="1"/>
  <c r="R1035" i="1" s="1"/>
  <c r="S1035" i="1" s="1"/>
  <c r="AA1034" i="1"/>
  <c r="W1041" i="1"/>
  <c r="O1041" i="1"/>
  <c r="T1039" i="1"/>
  <c r="L1039" i="1"/>
  <c r="CP1039" i="1"/>
  <c r="P1036" i="1"/>
  <c r="X1036" i="1"/>
  <c r="CR1037" i="1"/>
  <c r="DQ1037" i="1"/>
  <c r="CX1038" i="1"/>
  <c r="H1039" i="1"/>
  <c r="I1039" i="1" s="1"/>
  <c r="DR1036" i="1"/>
  <c r="DS1036" i="1" s="1"/>
  <c r="E1039" i="1"/>
  <c r="D1040" i="1"/>
  <c r="G1041" i="1"/>
  <c r="F1042" i="1"/>
  <c r="AV348" i="1" l="1"/>
  <c r="AO349" i="1"/>
  <c r="BF349" i="1" s="1"/>
  <c r="AP349" i="1"/>
  <c r="AQ349" i="1"/>
  <c r="AR349" i="1"/>
  <c r="AS349" i="1"/>
  <c r="DC1037" i="1"/>
  <c r="BY1037" i="1"/>
  <c r="BZ1037" i="1" s="1"/>
  <c r="BW1038" i="1" a="1"/>
  <c r="BW1038" i="1" s="1"/>
  <c r="BX1038" i="1" s="1"/>
  <c r="CB1035" i="1"/>
  <c r="CK349" i="1"/>
  <c r="AW349" i="1"/>
  <c r="K1039" i="1"/>
  <c r="DP1039" i="1"/>
  <c r="CZ1038" i="1"/>
  <c r="BC1037" i="1"/>
  <c r="BA1037" i="1"/>
  <c r="AG1037" i="1"/>
  <c r="CQ1039" i="1"/>
  <c r="V1041" i="1"/>
  <c r="N1041" i="1"/>
  <c r="AH1041" i="1"/>
  <c r="AD1041" i="1"/>
  <c r="AJ1038" i="1"/>
  <c r="AK1038" i="1" s="1"/>
  <c r="AL1038" i="1" s="1"/>
  <c r="AF1038" i="1"/>
  <c r="AB1038" i="1" s="1"/>
  <c r="BQ345" i="1"/>
  <c r="BS345" i="1" s="1"/>
  <c r="CS349" i="1"/>
  <c r="CY1039" i="1"/>
  <c r="CW1039" i="1"/>
  <c r="AI1036" i="1"/>
  <c r="AZ1038" i="1"/>
  <c r="AC1037" i="1"/>
  <c r="AE1037" i="1" s="1"/>
  <c r="M1038" i="1"/>
  <c r="BB1038" i="1"/>
  <c r="U1038" i="1"/>
  <c r="Q1036" i="1"/>
  <c r="R1036" i="1" s="1"/>
  <c r="S1036" i="1" s="1"/>
  <c r="AA1035" i="1"/>
  <c r="W1042" i="1"/>
  <c r="O1042" i="1"/>
  <c r="T1040" i="1"/>
  <c r="L1040" i="1"/>
  <c r="CP1040" i="1"/>
  <c r="Y1036" i="1"/>
  <c r="Z1036" i="1" s="1"/>
  <c r="P1037" i="1"/>
  <c r="X1037" i="1"/>
  <c r="Y1037" i="1" s="1"/>
  <c r="Z1037" i="1" s="1"/>
  <c r="CR1038" i="1"/>
  <c r="DQ1038" i="1"/>
  <c r="CX1039" i="1"/>
  <c r="H1040" i="1"/>
  <c r="I1040" i="1" s="1"/>
  <c r="DR1037" i="1"/>
  <c r="DS1037" i="1" s="1"/>
  <c r="E1040" i="1"/>
  <c r="D1041" i="1"/>
  <c r="G1042" i="1"/>
  <c r="F1043" i="1"/>
  <c r="AT349" i="1" l="1"/>
  <c r="BY1038" i="1"/>
  <c r="BW1039" i="1" a="1"/>
  <c r="BW1039" i="1" s="1"/>
  <c r="BX1039" i="1" s="1"/>
  <c r="CB1036" i="1"/>
  <c r="CF345" i="1"/>
  <c r="CJ345" i="1" s="1"/>
  <c r="CE345" i="1"/>
  <c r="CL345" i="1" s="1"/>
  <c r="CI349" i="1"/>
  <c r="BT345" i="1"/>
  <c r="CD345" i="1"/>
  <c r="CH345" i="1" s="1"/>
  <c r="K1040" i="1"/>
  <c r="DP1040" i="1"/>
  <c r="CZ1039" i="1"/>
  <c r="BI349" i="1"/>
  <c r="BP349" i="1"/>
  <c r="BC1038" i="1"/>
  <c r="BA1038" i="1"/>
  <c r="AG1038" i="1"/>
  <c r="CQ1040" i="1"/>
  <c r="V1042" i="1"/>
  <c r="N1042" i="1"/>
  <c r="AH1042" i="1"/>
  <c r="AD1042" i="1"/>
  <c r="AJ1039" i="1"/>
  <c r="AK1039" i="1" s="1"/>
  <c r="AL1039" i="1" s="1"/>
  <c r="AF1039" i="1"/>
  <c r="AG1039" i="1" s="1"/>
  <c r="CU349" i="1"/>
  <c r="BD349" i="1"/>
  <c r="BH349" i="1"/>
  <c r="BJ349" i="1"/>
  <c r="CT349" i="1"/>
  <c r="BE349" i="1"/>
  <c r="CY1040" i="1"/>
  <c r="CW1040" i="1"/>
  <c r="AI1037" i="1"/>
  <c r="DA1038" i="1"/>
  <c r="DB1038" i="1" s="1"/>
  <c r="DC1038" i="1" s="1"/>
  <c r="AZ1039" i="1"/>
  <c r="BB1039" i="1"/>
  <c r="M1039" i="1"/>
  <c r="AC1038" i="1"/>
  <c r="AE1038" i="1" s="1"/>
  <c r="U1039" i="1"/>
  <c r="Q1037" i="1"/>
  <c r="R1037" i="1" s="1"/>
  <c r="S1037" i="1" s="1"/>
  <c r="AA1036" i="1"/>
  <c r="W1043" i="1"/>
  <c r="O1043" i="1"/>
  <c r="T1041" i="1"/>
  <c r="L1041" i="1"/>
  <c r="CP1041" i="1"/>
  <c r="P1038" i="1"/>
  <c r="X1038" i="1"/>
  <c r="Y1038" i="1" s="1"/>
  <c r="Z1038" i="1" s="1"/>
  <c r="CR1039" i="1"/>
  <c r="DQ1039" i="1"/>
  <c r="CX1040" i="1"/>
  <c r="H1041" i="1"/>
  <c r="I1041" i="1" s="1"/>
  <c r="DR1038" i="1"/>
  <c r="DS1038" i="1" s="1"/>
  <c r="E1041" i="1"/>
  <c r="D1042" i="1"/>
  <c r="G1043" i="1"/>
  <c r="F1044" i="1"/>
  <c r="AN349" i="1" l="1"/>
  <c r="AV349" i="1" s="1"/>
  <c r="BY1039" i="1"/>
  <c r="BW1040" i="1" a="1"/>
  <c r="BW1040" i="1" s="1"/>
  <c r="BX1040" i="1" s="1"/>
  <c r="BZ1038" i="1"/>
  <c r="CB1037" i="1"/>
  <c r="CG345" i="1"/>
  <c r="CM345" i="1" s="1"/>
  <c r="K1041" i="1"/>
  <c r="DP1041" i="1"/>
  <c r="CZ1040" i="1"/>
  <c r="BC1039" i="1"/>
  <c r="BA1039" i="1"/>
  <c r="AB1039" i="1"/>
  <c r="AC1039" i="1" s="1"/>
  <c r="AE1039" i="1" s="1"/>
  <c r="CQ1041" i="1"/>
  <c r="V1043" i="1"/>
  <c r="N1043" i="1"/>
  <c r="AH1043" i="1"/>
  <c r="AD1043" i="1"/>
  <c r="AJ1040" i="1"/>
  <c r="AK1040" i="1" s="1"/>
  <c r="AL1040" i="1" s="1"/>
  <c r="AF1040" i="1"/>
  <c r="AG1040" i="1" s="1"/>
  <c r="BK349" i="1"/>
  <c r="CV349" i="1"/>
  <c r="BG349" i="1"/>
  <c r="AM350" i="1"/>
  <c r="CY1041" i="1"/>
  <c r="CW1041" i="1"/>
  <c r="AI1038" i="1"/>
  <c r="DA1039" i="1"/>
  <c r="DB1039" i="1" s="1"/>
  <c r="DC1039" i="1" s="1"/>
  <c r="AZ1040" i="1"/>
  <c r="X1039" i="1"/>
  <c r="Y1039" i="1" s="1"/>
  <c r="Z1039" i="1" s="1"/>
  <c r="M1040" i="1"/>
  <c r="BB1040" i="1"/>
  <c r="U1040" i="1"/>
  <c r="Q1038" i="1"/>
  <c r="R1038" i="1" s="1"/>
  <c r="S1038" i="1" s="1"/>
  <c r="AA1037" i="1"/>
  <c r="W1044" i="1"/>
  <c r="O1044" i="1"/>
  <c r="T1042" i="1"/>
  <c r="L1042" i="1"/>
  <c r="CP1042" i="1"/>
  <c r="P1039" i="1"/>
  <c r="CR1040" i="1"/>
  <c r="DQ1040" i="1"/>
  <c r="CX1041" i="1"/>
  <c r="H1042" i="1"/>
  <c r="I1042" i="1" s="1"/>
  <c r="DR1039" i="1"/>
  <c r="DS1039" i="1" s="1"/>
  <c r="D1043" i="1"/>
  <c r="E1042" i="1"/>
  <c r="G1044" i="1"/>
  <c r="F1045" i="1"/>
  <c r="AU349" i="1" l="1"/>
  <c r="AO350" i="1"/>
  <c r="AQ350" i="1"/>
  <c r="AR350" i="1"/>
  <c r="AS350" i="1"/>
  <c r="AP350" i="1"/>
  <c r="BZ1039" i="1"/>
  <c r="BY1040" i="1"/>
  <c r="BZ1040" i="1" s="1"/>
  <c r="BW1041" i="1" a="1"/>
  <c r="BW1041" i="1" s="1"/>
  <c r="BX1041" i="1" s="1"/>
  <c r="CB1038" i="1"/>
  <c r="CK350" i="1"/>
  <c r="AW350" i="1"/>
  <c r="K1042" i="1"/>
  <c r="DP1042" i="1"/>
  <c r="CZ1041" i="1"/>
  <c r="BC1040" i="1"/>
  <c r="BA1040" i="1"/>
  <c r="AB1040" i="1"/>
  <c r="AC1040" i="1" s="1"/>
  <c r="AE1040" i="1" s="1"/>
  <c r="CQ1042" i="1"/>
  <c r="V1044" i="1"/>
  <c r="N1044" i="1"/>
  <c r="AH1044" i="1"/>
  <c r="AD1044" i="1"/>
  <c r="AJ1041" i="1"/>
  <c r="AK1041" i="1" s="1"/>
  <c r="AL1041" i="1" s="1"/>
  <c r="AF1041" i="1"/>
  <c r="AG1041" i="1" s="1"/>
  <c r="CS350" i="1"/>
  <c r="BQ346" i="1"/>
  <c r="BS346" i="1" s="1"/>
  <c r="CY1042" i="1"/>
  <c r="CW1042" i="1"/>
  <c r="AI1039" i="1"/>
  <c r="DA1040" i="1"/>
  <c r="DB1040" i="1" s="1"/>
  <c r="DC1040" i="1" s="1"/>
  <c r="AZ1041" i="1"/>
  <c r="BB1041" i="1"/>
  <c r="U1041" i="1"/>
  <c r="Q1039" i="1"/>
  <c r="R1039" i="1" s="1"/>
  <c r="S1039" i="1" s="1"/>
  <c r="AA1038" i="1"/>
  <c r="W1045" i="1"/>
  <c r="O1045" i="1"/>
  <c r="T1043" i="1"/>
  <c r="L1043" i="1"/>
  <c r="CP1043" i="1"/>
  <c r="X1040" i="1"/>
  <c r="M1041" i="1"/>
  <c r="P1040" i="1"/>
  <c r="CR1041" i="1"/>
  <c r="DQ1041" i="1"/>
  <c r="CX1042" i="1"/>
  <c r="H1043" i="1"/>
  <c r="I1043" i="1" s="1"/>
  <c r="DR1040" i="1"/>
  <c r="DS1040" i="1" s="1"/>
  <c r="E1043" i="1"/>
  <c r="D1044" i="1"/>
  <c r="G1045" i="1"/>
  <c r="F1046" i="1"/>
  <c r="AT350" i="1" l="1"/>
  <c r="BF350" i="1"/>
  <c r="BY1041" i="1"/>
  <c r="BZ1041" i="1" s="1"/>
  <c r="BW1042" i="1" a="1"/>
  <c r="BW1042" i="1" s="1"/>
  <c r="BX1042" i="1" s="1"/>
  <c r="CB1039" i="1"/>
  <c r="BE350" i="1"/>
  <c r="CF346" i="1"/>
  <c r="CJ346" i="1" s="1"/>
  <c r="CE346" i="1"/>
  <c r="CL346" i="1" s="1"/>
  <c r="CI350" i="1"/>
  <c r="BT346" i="1"/>
  <c r="CD346" i="1"/>
  <c r="CH346" i="1" s="1"/>
  <c r="K1043" i="1"/>
  <c r="DP1043" i="1"/>
  <c r="CZ1042" i="1"/>
  <c r="BJ350" i="1"/>
  <c r="BP350" i="1"/>
  <c r="BC1041" i="1"/>
  <c r="BA1041" i="1"/>
  <c r="AB1041" i="1"/>
  <c r="AC1041" i="1" s="1"/>
  <c r="AE1041" i="1" s="1"/>
  <c r="CQ1043" i="1"/>
  <c r="V1045" i="1"/>
  <c r="N1045" i="1"/>
  <c r="AH1045" i="1"/>
  <c r="AD1045" i="1"/>
  <c r="AJ1042" i="1"/>
  <c r="AK1042" i="1" s="1"/>
  <c r="AL1042" i="1" s="1"/>
  <c r="AF1042" i="1"/>
  <c r="AG1042" i="1" s="1"/>
  <c r="BD350" i="1"/>
  <c r="CU350" i="1"/>
  <c r="CT350" i="1"/>
  <c r="BH350" i="1"/>
  <c r="BI350" i="1"/>
  <c r="CY1043" i="1"/>
  <c r="CW1043" i="1"/>
  <c r="AI1040" i="1"/>
  <c r="DA1041" i="1"/>
  <c r="DB1041" i="1" s="1"/>
  <c r="DC1041" i="1" s="1"/>
  <c r="AZ1042" i="1"/>
  <c r="BB1042" i="1"/>
  <c r="M1042" i="1"/>
  <c r="U1042" i="1"/>
  <c r="Q1040" i="1"/>
  <c r="R1040" i="1" s="1"/>
  <c r="S1040" i="1" s="1"/>
  <c r="AA1039" i="1"/>
  <c r="W1046" i="1"/>
  <c r="O1046" i="1"/>
  <c r="T1044" i="1"/>
  <c r="L1044" i="1"/>
  <c r="P1041" i="1"/>
  <c r="CP1044" i="1"/>
  <c r="Y1040" i="1"/>
  <c r="Z1040" i="1" s="1"/>
  <c r="X1041" i="1"/>
  <c r="Y1041" i="1" s="1"/>
  <c r="Z1041" i="1" s="1"/>
  <c r="CR1042" i="1"/>
  <c r="DQ1042" i="1"/>
  <c r="CX1043" i="1"/>
  <c r="H1044" i="1"/>
  <c r="I1044" i="1" s="1"/>
  <c r="DR1041" i="1"/>
  <c r="DS1041" i="1" s="1"/>
  <c r="E1044" i="1"/>
  <c r="D1045" i="1"/>
  <c r="G1046" i="1"/>
  <c r="F1047" i="1"/>
  <c r="AN350" i="1" l="1"/>
  <c r="AV350" i="1" s="1"/>
  <c r="BY1042" i="1"/>
  <c r="BZ1042" i="1" s="1"/>
  <c r="BW1043" i="1" a="1"/>
  <c r="BW1043" i="1" s="1"/>
  <c r="BX1043" i="1" s="1"/>
  <c r="CB1040" i="1"/>
  <c r="CG346" i="1"/>
  <c r="K1044" i="1"/>
  <c r="DP1044" i="1"/>
  <c r="CZ1043" i="1"/>
  <c r="BC1042" i="1"/>
  <c r="BA1042" i="1"/>
  <c r="AB1042" i="1"/>
  <c r="AC1042" i="1" s="1"/>
  <c r="AE1042" i="1" s="1"/>
  <c r="CQ1044" i="1"/>
  <c r="V1046" i="1"/>
  <c r="N1046" i="1"/>
  <c r="AH1046" i="1"/>
  <c r="AD1046" i="1"/>
  <c r="AJ1043" i="1"/>
  <c r="AK1043" i="1" s="1"/>
  <c r="AL1043" i="1" s="1"/>
  <c r="AF1043" i="1"/>
  <c r="AG1043" i="1" s="1"/>
  <c r="CV350" i="1"/>
  <c r="BG350" i="1"/>
  <c r="AM351" i="1"/>
  <c r="BK350" i="1"/>
  <c r="CY1044" i="1"/>
  <c r="CW1044" i="1"/>
  <c r="AI1041" i="1"/>
  <c r="DA1042" i="1"/>
  <c r="DB1042" i="1" s="1"/>
  <c r="DC1042" i="1" s="1"/>
  <c r="AZ1043" i="1"/>
  <c r="BB1043" i="1"/>
  <c r="U1043" i="1"/>
  <c r="M1043" i="1"/>
  <c r="Q1041" i="1"/>
  <c r="R1041" i="1" s="1"/>
  <c r="S1041" i="1" s="1"/>
  <c r="AA1040" i="1"/>
  <c r="W1047" i="1"/>
  <c r="O1047" i="1"/>
  <c r="T1045" i="1"/>
  <c r="L1045" i="1"/>
  <c r="X1042" i="1"/>
  <c r="Y1042" i="1" s="1"/>
  <c r="Z1042" i="1" s="1"/>
  <c r="CP1045" i="1"/>
  <c r="P1042" i="1"/>
  <c r="CR1043" i="1"/>
  <c r="DQ1043" i="1"/>
  <c r="CX1044" i="1"/>
  <c r="H1045" i="1"/>
  <c r="I1045" i="1" s="1"/>
  <c r="DR1042" i="1"/>
  <c r="DS1042" i="1" s="1"/>
  <c r="E1045" i="1"/>
  <c r="D1046" i="1"/>
  <c r="G1047" i="1"/>
  <c r="F1048" i="1"/>
  <c r="AU350" i="1" l="1"/>
  <c r="AO351" i="1"/>
  <c r="AP351" i="1"/>
  <c r="AQ351" i="1"/>
  <c r="AR351" i="1"/>
  <c r="AS351" i="1"/>
  <c r="CC1040" i="1"/>
  <c r="CC1041" i="1" s="1"/>
  <c r="CC1042" i="1" s="1"/>
  <c r="CC1043" i="1" s="1"/>
  <c r="CC1044" i="1" s="1"/>
  <c r="CC1045" i="1" s="1"/>
  <c r="CC1046" i="1" s="1"/>
  <c r="CC1047" i="1" s="1"/>
  <c r="BY1043" i="1"/>
  <c r="BZ1043" i="1" s="1"/>
  <c r="BW1044" i="1" a="1"/>
  <c r="BW1044" i="1" s="1"/>
  <c r="BX1044" i="1" s="1"/>
  <c r="CB1041" i="1"/>
  <c r="CK351" i="1"/>
  <c r="AW351" i="1"/>
  <c r="CM346" i="1"/>
  <c r="K1045" i="1"/>
  <c r="DP1045" i="1"/>
  <c r="CZ1044" i="1"/>
  <c r="BC1043" i="1"/>
  <c r="BA1043" i="1"/>
  <c r="AB1043" i="1"/>
  <c r="AC1043" i="1" s="1"/>
  <c r="AE1043" i="1" s="1"/>
  <c r="CQ1045" i="1"/>
  <c r="V1047" i="1"/>
  <c r="N1047" i="1"/>
  <c r="AH1047" i="1"/>
  <c r="AD1047" i="1"/>
  <c r="DA1044" i="1"/>
  <c r="DB1044" i="1" s="1"/>
  <c r="AJ1044" i="1"/>
  <c r="AK1044" i="1" s="1"/>
  <c r="AL1044" i="1" s="1"/>
  <c r="AF1044" i="1"/>
  <c r="AG1044" i="1" s="1"/>
  <c r="BQ347" i="1"/>
  <c r="BS347" i="1" s="1"/>
  <c r="CS351" i="1"/>
  <c r="CY1045" i="1"/>
  <c r="CW1045" i="1"/>
  <c r="AI1042" i="1"/>
  <c r="DA1043" i="1"/>
  <c r="DB1043" i="1" s="1"/>
  <c r="DC1043" i="1" s="1"/>
  <c r="AZ1044" i="1"/>
  <c r="M1044" i="1"/>
  <c r="U1044" i="1"/>
  <c r="BB1044" i="1"/>
  <c r="Q1042" i="1"/>
  <c r="R1042" i="1" s="1"/>
  <c r="S1042" i="1" s="1"/>
  <c r="AA1041" i="1"/>
  <c r="W1048" i="1"/>
  <c r="O1048" i="1"/>
  <c r="T1046" i="1"/>
  <c r="L1046" i="1"/>
  <c r="CP1046" i="1"/>
  <c r="X1043" i="1"/>
  <c r="Y1043" i="1" s="1"/>
  <c r="Z1043" i="1" s="1"/>
  <c r="CR1044" i="1"/>
  <c r="P1043" i="1"/>
  <c r="DQ1044" i="1"/>
  <c r="CX1045" i="1"/>
  <c r="H1046" i="1"/>
  <c r="I1046" i="1" s="1"/>
  <c r="DR1043" i="1"/>
  <c r="DS1043" i="1" s="1"/>
  <c r="E1046" i="1"/>
  <c r="D1047" i="1"/>
  <c r="G1048" i="1"/>
  <c r="F1049" i="1"/>
  <c r="AT351" i="1" l="1"/>
  <c r="CT351" i="1"/>
  <c r="CC1048" i="1"/>
  <c r="BY1044" i="1"/>
  <c r="BZ1044" i="1" s="1"/>
  <c r="BW1045" i="1" a="1"/>
  <c r="BW1045" i="1" s="1"/>
  <c r="BX1045" i="1" s="1"/>
  <c r="CB1042" i="1"/>
  <c r="CF347" i="1"/>
  <c r="CJ347" i="1" s="1"/>
  <c r="CE347" i="1"/>
  <c r="CL347" i="1" s="1"/>
  <c r="CI351" i="1"/>
  <c r="BT347" i="1"/>
  <c r="CD347" i="1"/>
  <c r="CH347" i="1" s="1"/>
  <c r="K1046" i="1"/>
  <c r="DP1046" i="1"/>
  <c r="CZ1045" i="1"/>
  <c r="BP351" i="1"/>
  <c r="BC1044" i="1"/>
  <c r="BA1044" i="1"/>
  <c r="AB1044" i="1"/>
  <c r="AC1044" i="1" s="1"/>
  <c r="AE1044" i="1" s="1"/>
  <c r="CQ1046" i="1"/>
  <c r="V1048" i="1"/>
  <c r="N1048" i="1"/>
  <c r="AH1048" i="1"/>
  <c r="AD1048" i="1"/>
  <c r="AJ1045" i="1"/>
  <c r="AK1045" i="1" s="1"/>
  <c r="AL1045" i="1" s="1"/>
  <c r="AF1045" i="1"/>
  <c r="AB1045" i="1" s="1"/>
  <c r="BE351" i="1"/>
  <c r="BF351" i="1"/>
  <c r="BD351" i="1"/>
  <c r="BH351" i="1"/>
  <c r="BI351" i="1"/>
  <c r="CU351" i="1"/>
  <c r="BJ351" i="1"/>
  <c r="CY1046" i="1"/>
  <c r="CW1046" i="1"/>
  <c r="AI1043" i="1"/>
  <c r="DC1044" i="1"/>
  <c r="AZ1045" i="1"/>
  <c r="U1045" i="1"/>
  <c r="BB1045" i="1"/>
  <c r="Q1043" i="1"/>
  <c r="R1043" i="1" s="1"/>
  <c r="S1043" i="1" s="1"/>
  <c r="AA1042" i="1"/>
  <c r="W1049" i="1"/>
  <c r="O1049" i="1"/>
  <c r="T1047" i="1"/>
  <c r="L1047" i="1"/>
  <c r="CP1047" i="1"/>
  <c r="M1045" i="1"/>
  <c r="X1044" i="1"/>
  <c r="P1044" i="1"/>
  <c r="CR1045" i="1"/>
  <c r="DQ1045" i="1"/>
  <c r="CX1046" i="1"/>
  <c r="H1047" i="1"/>
  <c r="I1047" i="1" s="1"/>
  <c r="DR1044" i="1"/>
  <c r="DS1044" i="1" s="1"/>
  <c r="E1047" i="1"/>
  <c r="D1048" i="1"/>
  <c r="G1049" i="1"/>
  <c r="F1050" i="1"/>
  <c r="CV351" i="1" l="1"/>
  <c r="AN351" i="1"/>
  <c r="AV351" i="1" s="1"/>
  <c r="CC1049" i="1"/>
  <c r="BY1045" i="1"/>
  <c r="BZ1045" i="1" s="1"/>
  <c r="BW1046" i="1" a="1"/>
  <c r="BW1046" i="1" s="1"/>
  <c r="BX1046" i="1" s="1"/>
  <c r="CB1043" i="1"/>
  <c r="CG347" i="1"/>
  <c r="K1047" i="1"/>
  <c r="DP1047" i="1"/>
  <c r="CZ1046" i="1"/>
  <c r="BC1045" i="1"/>
  <c r="BA1045" i="1"/>
  <c r="AG1045" i="1"/>
  <c r="CQ1047" i="1"/>
  <c r="V1049" i="1"/>
  <c r="N1049" i="1"/>
  <c r="AH1049" i="1"/>
  <c r="AD1049" i="1"/>
  <c r="AJ1046" i="1"/>
  <c r="AK1046" i="1" s="1"/>
  <c r="AL1046" i="1" s="1"/>
  <c r="AF1046" i="1"/>
  <c r="AG1046" i="1" s="1"/>
  <c r="BG351" i="1"/>
  <c r="AM352" i="1"/>
  <c r="BK351" i="1"/>
  <c r="CY1047" i="1"/>
  <c r="CW1047" i="1"/>
  <c r="AI1044" i="1"/>
  <c r="DA1045" i="1"/>
  <c r="DB1045" i="1" s="1"/>
  <c r="DC1045" i="1" s="1"/>
  <c r="AZ1046" i="1"/>
  <c r="M1046" i="1"/>
  <c r="AC1045" i="1"/>
  <c r="AE1045" i="1" s="1"/>
  <c r="BB1046" i="1"/>
  <c r="U1046" i="1"/>
  <c r="Q1044" i="1"/>
  <c r="R1044" i="1" s="1"/>
  <c r="S1044" i="1" s="1"/>
  <c r="AA1043" i="1"/>
  <c r="W1050" i="1"/>
  <c r="O1050" i="1"/>
  <c r="T1048" i="1"/>
  <c r="L1048" i="1"/>
  <c r="CP1048" i="1"/>
  <c r="P1045" i="1"/>
  <c r="Y1044" i="1"/>
  <c r="Z1044" i="1" s="1"/>
  <c r="X1045" i="1"/>
  <c r="Y1045" i="1" s="1"/>
  <c r="Z1045" i="1" s="1"/>
  <c r="CR1046" i="1"/>
  <c r="DQ1046" i="1"/>
  <c r="CX1047" i="1"/>
  <c r="H1048" i="1"/>
  <c r="I1048" i="1" s="1"/>
  <c r="DR1045" i="1"/>
  <c r="DS1045" i="1" s="1"/>
  <c r="D1049" i="1"/>
  <c r="E1048" i="1"/>
  <c r="G1050" i="1"/>
  <c r="F1051" i="1"/>
  <c r="AU351" i="1" l="1"/>
  <c r="AO352" i="1"/>
  <c r="AP352" i="1"/>
  <c r="AQ352" i="1"/>
  <c r="AR352" i="1"/>
  <c r="AS352" i="1"/>
  <c r="CC1050" i="1"/>
  <c r="BY1046" i="1"/>
  <c r="BZ1046" i="1" s="1"/>
  <c r="BW1047" i="1" a="1"/>
  <c r="BW1047" i="1" s="1"/>
  <c r="BX1047" i="1" s="1"/>
  <c r="DA1046" i="1"/>
  <c r="DB1046" i="1" s="1"/>
  <c r="DC1046" i="1" s="1"/>
  <c r="CB1044" i="1"/>
  <c r="CK352" i="1"/>
  <c r="AW352" i="1"/>
  <c r="CM347" i="1"/>
  <c r="K1048" i="1"/>
  <c r="DP1048" i="1"/>
  <c r="CZ1047" i="1"/>
  <c r="BC1046" i="1"/>
  <c r="BA1046" i="1"/>
  <c r="CQ1048" i="1"/>
  <c r="AB1046" i="1"/>
  <c r="AC1046" i="1" s="1"/>
  <c r="AE1046" i="1" s="1"/>
  <c r="V1050" i="1"/>
  <c r="N1050" i="1"/>
  <c r="AH1050" i="1"/>
  <c r="AD1050" i="1"/>
  <c r="AJ1047" i="1"/>
  <c r="AK1047" i="1" s="1"/>
  <c r="AL1047" i="1" s="1"/>
  <c r="AF1047" i="1"/>
  <c r="AG1047" i="1" s="1"/>
  <c r="CS352" i="1"/>
  <c r="BQ348" i="1"/>
  <c r="BS348" i="1" s="1"/>
  <c r="CY1048" i="1"/>
  <c r="CW1048" i="1"/>
  <c r="AI1045" i="1"/>
  <c r="AZ1047" i="1"/>
  <c r="M1047" i="1"/>
  <c r="BB1047" i="1"/>
  <c r="U1047" i="1"/>
  <c r="Q1045" i="1"/>
  <c r="R1045" i="1" s="1"/>
  <c r="S1045" i="1" s="1"/>
  <c r="AA1044" i="1"/>
  <c r="W1051" i="1"/>
  <c r="O1051" i="1"/>
  <c r="T1049" i="1"/>
  <c r="L1049" i="1"/>
  <c r="X1046" i="1"/>
  <c r="CP1049" i="1"/>
  <c r="P1046" i="1"/>
  <c r="CR1047" i="1"/>
  <c r="DQ1047" i="1"/>
  <c r="CX1048" i="1"/>
  <c r="H1049" i="1"/>
  <c r="I1049" i="1" s="1"/>
  <c r="DR1046" i="1"/>
  <c r="DS1046" i="1" s="1"/>
  <c r="E1049" i="1"/>
  <c r="D1050" i="1"/>
  <c r="G1051" i="1"/>
  <c r="F1052" i="1"/>
  <c r="AT352" i="1" l="1"/>
  <c r="CC1051" i="1"/>
  <c r="BY1047" i="1"/>
  <c r="BZ1047" i="1" s="1"/>
  <c r="DA1047" i="1"/>
  <c r="DB1047" i="1" s="1"/>
  <c r="DC1047" i="1" s="1"/>
  <c r="BW1048" i="1" a="1"/>
  <c r="BW1048" i="1" s="1"/>
  <c r="BX1048" i="1" s="1"/>
  <c r="CB1045" i="1"/>
  <c r="CF348" i="1"/>
  <c r="CJ348" i="1" s="1"/>
  <c r="CE348" i="1"/>
  <c r="CL348" i="1" s="1"/>
  <c r="CI352" i="1"/>
  <c r="BT348" i="1"/>
  <c r="CD348" i="1"/>
  <c r="CH348" i="1" s="1"/>
  <c r="K1049" i="1"/>
  <c r="DP1049" i="1"/>
  <c r="CZ1048" i="1"/>
  <c r="CU352" i="1"/>
  <c r="BP352" i="1"/>
  <c r="BC1047" i="1"/>
  <c r="BA1047" i="1"/>
  <c r="AB1047" i="1"/>
  <c r="AC1047" i="1" s="1"/>
  <c r="AE1047" i="1" s="1"/>
  <c r="CQ1049" i="1"/>
  <c r="V1051" i="1"/>
  <c r="N1051" i="1"/>
  <c r="AH1051" i="1"/>
  <c r="AD1051" i="1"/>
  <c r="AJ1048" i="1"/>
  <c r="AK1048" i="1" s="1"/>
  <c r="AL1048" i="1" s="1"/>
  <c r="AF1048" i="1"/>
  <c r="AB1048" i="1" s="1"/>
  <c r="BJ352" i="1"/>
  <c r="CT352" i="1"/>
  <c r="BD352" i="1"/>
  <c r="BF352" i="1"/>
  <c r="BI352" i="1"/>
  <c r="BE352" i="1"/>
  <c r="BH352" i="1"/>
  <c r="CY1049" i="1"/>
  <c r="CW1049" i="1"/>
  <c r="AI1046" i="1"/>
  <c r="AZ1048" i="1"/>
  <c r="M1048" i="1"/>
  <c r="U1048" i="1"/>
  <c r="BB1048" i="1"/>
  <c r="Q1046" i="1"/>
  <c r="R1046" i="1" s="1"/>
  <c r="S1046" i="1" s="1"/>
  <c r="AA1045" i="1"/>
  <c r="W1052" i="1"/>
  <c r="O1052" i="1"/>
  <c r="T1050" i="1"/>
  <c r="L1050" i="1"/>
  <c r="Y1046" i="1"/>
  <c r="Z1046" i="1" s="1"/>
  <c r="CP1050" i="1"/>
  <c r="P1047" i="1"/>
  <c r="X1047" i="1"/>
  <c r="Y1047" i="1" s="1"/>
  <c r="Z1047" i="1" s="1"/>
  <c r="CR1048" i="1"/>
  <c r="DQ1048" i="1"/>
  <c r="CX1049" i="1"/>
  <c r="H1050" i="1"/>
  <c r="I1050" i="1" s="1"/>
  <c r="DR1047" i="1"/>
  <c r="DS1047" i="1" s="1"/>
  <c r="D1051" i="1"/>
  <c r="E1050" i="1"/>
  <c r="G1052" i="1"/>
  <c r="F1053" i="1"/>
  <c r="AN352" i="1" l="1"/>
  <c r="AV352" i="1" s="1"/>
  <c r="BY1048" i="1"/>
  <c r="BZ1048" i="1" s="1"/>
  <c r="BW1049" i="1" a="1"/>
  <c r="BW1049" i="1" s="1"/>
  <c r="BX1049" i="1" s="1"/>
  <c r="DA1048" i="1"/>
  <c r="DB1048" i="1" s="1"/>
  <c r="DC1048" i="1" s="1"/>
  <c r="CB1046" i="1"/>
  <c r="CG348" i="1"/>
  <c r="K1050" i="1"/>
  <c r="DP1050" i="1"/>
  <c r="CZ1049" i="1"/>
  <c r="CV352" i="1"/>
  <c r="BC1048" i="1"/>
  <c r="BA1048" i="1"/>
  <c r="AG1048" i="1"/>
  <c r="CQ1050" i="1"/>
  <c r="V1052" i="1"/>
  <c r="N1052" i="1"/>
  <c r="AH1052" i="1"/>
  <c r="AD1052" i="1"/>
  <c r="AJ1049" i="1"/>
  <c r="AK1049" i="1" s="1"/>
  <c r="AL1049" i="1" s="1"/>
  <c r="AF1049" i="1"/>
  <c r="AB1049" i="1" s="1"/>
  <c r="AM353" i="1"/>
  <c r="BK352" i="1"/>
  <c r="BG352" i="1"/>
  <c r="CY1050" i="1"/>
  <c r="CW1050" i="1"/>
  <c r="AI1047" i="1"/>
  <c r="AZ1049" i="1"/>
  <c r="AC1048" i="1"/>
  <c r="AE1048" i="1" s="1"/>
  <c r="M1049" i="1"/>
  <c r="BB1049" i="1"/>
  <c r="U1049" i="1"/>
  <c r="Q1047" i="1"/>
  <c r="R1047" i="1" s="1"/>
  <c r="S1047" i="1" s="1"/>
  <c r="AA1046" i="1"/>
  <c r="W1053" i="1"/>
  <c r="O1053" i="1"/>
  <c r="T1051" i="1"/>
  <c r="L1051" i="1"/>
  <c r="CP1051" i="1"/>
  <c r="P1048" i="1"/>
  <c r="X1048" i="1"/>
  <c r="Y1048" i="1" s="1"/>
  <c r="Z1048" i="1" s="1"/>
  <c r="DQ1049" i="1"/>
  <c r="CR1049" i="1"/>
  <c r="CX1050" i="1"/>
  <c r="H1051" i="1"/>
  <c r="I1051" i="1" s="1"/>
  <c r="DR1048" i="1"/>
  <c r="DS1048" i="1" s="1"/>
  <c r="E1051" i="1"/>
  <c r="D1052" i="1"/>
  <c r="G1053" i="1"/>
  <c r="F1054" i="1"/>
  <c r="AU352" i="1" l="1"/>
  <c r="AR353" i="1"/>
  <c r="AS353" i="1"/>
  <c r="AO353" i="1"/>
  <c r="AP353" i="1"/>
  <c r="AQ353" i="1"/>
  <c r="BW1050" i="1" a="1"/>
  <c r="BW1050" i="1" s="1"/>
  <c r="BX1050" i="1" s="1"/>
  <c r="DA1050" i="1"/>
  <c r="DB1050" i="1" s="1"/>
  <c r="BY1049" i="1"/>
  <c r="BZ1049" i="1" s="1"/>
  <c r="CB1047" i="1"/>
  <c r="CK353" i="1"/>
  <c r="AW353" i="1"/>
  <c r="CM348" i="1"/>
  <c r="K1051" i="1"/>
  <c r="DP1051" i="1"/>
  <c r="CZ1050" i="1"/>
  <c r="BC1049" i="1"/>
  <c r="BA1049" i="1"/>
  <c r="AG1049" i="1"/>
  <c r="CQ1051" i="1"/>
  <c r="V1053" i="1"/>
  <c r="N1053" i="1"/>
  <c r="AH1053" i="1"/>
  <c r="AD1053" i="1"/>
  <c r="AJ1050" i="1"/>
  <c r="AK1050" i="1" s="1"/>
  <c r="AL1050" i="1" s="1"/>
  <c r="AF1050" i="1"/>
  <c r="BQ349" i="1"/>
  <c r="BS349" i="1" s="1"/>
  <c r="CS353" i="1"/>
  <c r="CY1051" i="1"/>
  <c r="CW1051" i="1"/>
  <c r="AI1048" i="1"/>
  <c r="DA1049" i="1"/>
  <c r="DB1049" i="1" s="1"/>
  <c r="DC1049" i="1" s="1"/>
  <c r="AZ1050" i="1"/>
  <c r="U1050" i="1"/>
  <c r="BB1050" i="1"/>
  <c r="AC1049" i="1"/>
  <c r="AE1049" i="1" s="1"/>
  <c r="M1050" i="1"/>
  <c r="Q1048" i="1"/>
  <c r="R1048" i="1" s="1"/>
  <c r="S1048" i="1" s="1"/>
  <c r="AA1047" i="1"/>
  <c r="W1054" i="1"/>
  <c r="O1054" i="1"/>
  <c r="T1052" i="1"/>
  <c r="L1052" i="1"/>
  <c r="CP1052" i="1"/>
  <c r="X1049" i="1"/>
  <c r="Y1049" i="1" s="1"/>
  <c r="Z1049" i="1" s="1"/>
  <c r="P1049" i="1"/>
  <c r="CR1050" i="1"/>
  <c r="DQ1050" i="1"/>
  <c r="CX1051" i="1"/>
  <c r="H1052" i="1"/>
  <c r="I1052" i="1" s="1"/>
  <c r="DR1049" i="1"/>
  <c r="DS1049" i="1" s="1"/>
  <c r="E1052" i="1"/>
  <c r="D1053" i="1"/>
  <c r="G1054" i="1"/>
  <c r="F1055" i="1"/>
  <c r="AT353" i="1" l="1"/>
  <c r="BY1050" i="1"/>
  <c r="BZ1050" i="1" s="1"/>
  <c r="BW1051" i="1" a="1"/>
  <c r="BW1051" i="1" s="1"/>
  <c r="BX1051" i="1" s="1"/>
  <c r="CB1048" i="1"/>
  <c r="CF349" i="1"/>
  <c r="CJ349" i="1" s="1"/>
  <c r="CE349" i="1"/>
  <c r="CL349" i="1" s="1"/>
  <c r="CI353" i="1"/>
  <c r="BT349" i="1"/>
  <c r="CD349" i="1"/>
  <c r="CH349" i="1" s="1"/>
  <c r="K1052" i="1"/>
  <c r="DP1052" i="1"/>
  <c r="CZ1051" i="1"/>
  <c r="BI353" i="1"/>
  <c r="BP353" i="1"/>
  <c r="CQ1052" i="1"/>
  <c r="BC1050" i="1"/>
  <c r="BA1050" i="1"/>
  <c r="AB1050" i="1"/>
  <c r="AC1050" i="1" s="1"/>
  <c r="AE1050" i="1" s="1"/>
  <c r="V1054" i="1"/>
  <c r="N1054" i="1"/>
  <c r="AH1054" i="1"/>
  <c r="AD1054" i="1"/>
  <c r="DA1051" i="1"/>
  <c r="DB1051" i="1" s="1"/>
  <c r="DC1051" i="1" s="1"/>
  <c r="AJ1051" i="1"/>
  <c r="AK1051" i="1" s="1"/>
  <c r="AL1051" i="1" s="1"/>
  <c r="AF1051" i="1"/>
  <c r="AG1051" i="1" s="1"/>
  <c r="CT353" i="1"/>
  <c r="BF353" i="1"/>
  <c r="CU353" i="1"/>
  <c r="BH353" i="1"/>
  <c r="BJ353" i="1"/>
  <c r="BE353" i="1"/>
  <c r="BD353" i="1"/>
  <c r="CY1052" i="1"/>
  <c r="CW1052" i="1"/>
  <c r="AI1049" i="1"/>
  <c r="DC1050" i="1"/>
  <c r="AZ1051" i="1"/>
  <c r="U1051" i="1"/>
  <c r="AG1050" i="1"/>
  <c r="BB1051" i="1"/>
  <c r="Q1049" i="1"/>
  <c r="R1049" i="1" s="1"/>
  <c r="S1049" i="1" s="1"/>
  <c r="AA1048" i="1"/>
  <c r="W1055" i="1"/>
  <c r="O1055" i="1"/>
  <c r="L1053" i="1"/>
  <c r="T1053" i="1"/>
  <c r="CP1053" i="1"/>
  <c r="M1051" i="1"/>
  <c r="P1050" i="1"/>
  <c r="X1050" i="1"/>
  <c r="CR1051" i="1"/>
  <c r="DQ1051" i="1"/>
  <c r="CX1052" i="1"/>
  <c r="H1053" i="1"/>
  <c r="I1053" i="1" s="1"/>
  <c r="DR1050" i="1"/>
  <c r="DS1050" i="1" s="1"/>
  <c r="E1053" i="1"/>
  <c r="D1054" i="1"/>
  <c r="G1055" i="1"/>
  <c r="F1056" i="1"/>
  <c r="AN353" i="1" l="1"/>
  <c r="AV353" i="1" s="1"/>
  <c r="BY1051" i="1"/>
  <c r="BZ1051" i="1" s="1"/>
  <c r="BW1052" i="1" a="1"/>
  <c r="BW1052" i="1" s="1"/>
  <c r="BX1052" i="1" s="1"/>
  <c r="CB1049" i="1"/>
  <c r="CG349" i="1"/>
  <c r="K1053" i="1"/>
  <c r="DP1053" i="1"/>
  <c r="CZ1052" i="1"/>
  <c r="BC1051" i="1"/>
  <c r="BA1051" i="1"/>
  <c r="AB1051" i="1"/>
  <c r="AC1051" i="1" s="1"/>
  <c r="AE1051" i="1" s="1"/>
  <c r="CQ1053" i="1"/>
  <c r="V1055" i="1"/>
  <c r="N1055" i="1"/>
  <c r="AH1055" i="1"/>
  <c r="AD1055" i="1"/>
  <c r="AJ1052" i="1"/>
  <c r="AK1052" i="1" s="1"/>
  <c r="AL1052" i="1" s="1"/>
  <c r="AF1052" i="1"/>
  <c r="AG1052" i="1" s="1"/>
  <c r="CV353" i="1"/>
  <c r="AM354" i="1"/>
  <c r="BK353" i="1"/>
  <c r="BG353" i="1"/>
  <c r="CY1053" i="1"/>
  <c r="CW1053" i="1"/>
  <c r="AI1050" i="1"/>
  <c r="AZ1052" i="1"/>
  <c r="U1052" i="1"/>
  <c r="M1052" i="1"/>
  <c r="BB1052" i="1"/>
  <c r="Q1050" i="1"/>
  <c r="R1050" i="1" s="1"/>
  <c r="S1050" i="1" s="1"/>
  <c r="AA1049" i="1"/>
  <c r="W1056" i="1"/>
  <c r="O1056" i="1"/>
  <c r="T1054" i="1"/>
  <c r="L1054" i="1"/>
  <c r="CP1054" i="1"/>
  <c r="P1051" i="1"/>
  <c r="Y1050" i="1"/>
  <c r="Z1050" i="1" s="1"/>
  <c r="X1051" i="1"/>
  <c r="Y1051" i="1" s="1"/>
  <c r="Z1051" i="1" s="1"/>
  <c r="CR1052" i="1"/>
  <c r="DQ1052" i="1"/>
  <c r="CX1053" i="1"/>
  <c r="H1054" i="1"/>
  <c r="I1054" i="1" s="1"/>
  <c r="DR1051" i="1"/>
  <c r="DS1051" i="1" s="1"/>
  <c r="E1054" i="1"/>
  <c r="D1055" i="1"/>
  <c r="G1056" i="1"/>
  <c r="F1057" i="1"/>
  <c r="AU353" i="1" l="1"/>
  <c r="AO354" i="1"/>
  <c r="AP354" i="1"/>
  <c r="AQ354" i="1"/>
  <c r="AR354" i="1"/>
  <c r="AS354" i="1"/>
  <c r="BY1052" i="1"/>
  <c r="BZ1052" i="1" s="1"/>
  <c r="BW1053" i="1" a="1"/>
  <c r="BW1053" i="1" s="1"/>
  <c r="BX1053" i="1" s="1"/>
  <c r="CB1050" i="1"/>
  <c r="CK354" i="1"/>
  <c r="AW354" i="1"/>
  <c r="CM349" i="1"/>
  <c r="K1054" i="1"/>
  <c r="DP1054" i="1"/>
  <c r="CZ1053" i="1"/>
  <c r="BC1052" i="1"/>
  <c r="BA1052" i="1"/>
  <c r="AB1052" i="1"/>
  <c r="AC1052" i="1" s="1"/>
  <c r="AE1052" i="1" s="1"/>
  <c r="CQ1054" i="1"/>
  <c r="V1056" i="1"/>
  <c r="N1056" i="1"/>
  <c r="AH1056" i="1"/>
  <c r="AD1056" i="1"/>
  <c r="AJ1053" i="1"/>
  <c r="AK1053" i="1" s="1"/>
  <c r="AL1053" i="1" s="1"/>
  <c r="AF1053" i="1"/>
  <c r="AG1053" i="1" s="1"/>
  <c r="CS354" i="1"/>
  <c r="BQ350" i="1"/>
  <c r="BS350" i="1" s="1"/>
  <c r="CY1054" i="1"/>
  <c r="CW1054" i="1"/>
  <c r="AI1051" i="1"/>
  <c r="DA1052" i="1"/>
  <c r="DB1052" i="1" s="1"/>
  <c r="DC1052" i="1" s="1"/>
  <c r="AZ1053" i="1"/>
  <c r="BB1053" i="1"/>
  <c r="M1053" i="1"/>
  <c r="U1053" i="1"/>
  <c r="Q1051" i="1"/>
  <c r="R1051" i="1" s="1"/>
  <c r="S1051" i="1" s="1"/>
  <c r="AA1050" i="1"/>
  <c r="W1057" i="1"/>
  <c r="O1057" i="1"/>
  <c r="T1055" i="1"/>
  <c r="L1055" i="1"/>
  <c r="CP1055" i="1"/>
  <c r="X1052" i="1"/>
  <c r="Y1052" i="1" s="1"/>
  <c r="Z1052" i="1" s="1"/>
  <c r="P1052" i="1"/>
  <c r="DQ1053" i="1"/>
  <c r="CR1053" i="1"/>
  <c r="CX1054" i="1"/>
  <c r="H1055" i="1"/>
  <c r="I1055" i="1" s="1"/>
  <c r="DR1052" i="1"/>
  <c r="DS1052" i="1" s="1"/>
  <c r="E1055" i="1"/>
  <c r="D1056" i="1"/>
  <c r="G1057" i="1"/>
  <c r="F1058" i="1"/>
  <c r="AT354" i="1" l="1"/>
  <c r="BY1053" i="1"/>
  <c r="BZ1053" i="1" s="1"/>
  <c r="BW1054" i="1" a="1"/>
  <c r="BW1054" i="1" s="1"/>
  <c r="BX1054" i="1" s="1"/>
  <c r="CB1051" i="1"/>
  <c r="CF350" i="1"/>
  <c r="CJ350" i="1" s="1"/>
  <c r="CE350" i="1"/>
  <c r="CL350" i="1" s="1"/>
  <c r="CI354" i="1"/>
  <c r="BT350" i="1"/>
  <c r="CD350" i="1"/>
  <c r="CH350" i="1" s="1"/>
  <c r="K1055" i="1"/>
  <c r="DP1055" i="1"/>
  <c r="CZ1054" i="1"/>
  <c r="BH354" i="1"/>
  <c r="BP354" i="1"/>
  <c r="BC1053" i="1"/>
  <c r="BA1053" i="1"/>
  <c r="AB1053" i="1"/>
  <c r="AC1053" i="1" s="1"/>
  <c r="AE1053" i="1" s="1"/>
  <c r="CQ1055" i="1"/>
  <c r="V1057" i="1"/>
  <c r="N1057" i="1"/>
  <c r="AH1057" i="1"/>
  <c r="AD1057" i="1"/>
  <c r="AJ1054" i="1"/>
  <c r="AK1054" i="1" s="1"/>
  <c r="AL1054" i="1" s="1"/>
  <c r="AF1054" i="1"/>
  <c r="AG1054" i="1" s="1"/>
  <c r="BD354" i="1"/>
  <c r="BE354" i="1"/>
  <c r="BF354" i="1"/>
  <c r="CT354" i="1"/>
  <c r="CU354" i="1"/>
  <c r="BI354" i="1"/>
  <c r="BJ354" i="1"/>
  <c r="CY1055" i="1"/>
  <c r="CW1055" i="1"/>
  <c r="AI1052" i="1"/>
  <c r="DA1053" i="1"/>
  <c r="DB1053" i="1" s="1"/>
  <c r="DC1053" i="1" s="1"/>
  <c r="AZ1054" i="1"/>
  <c r="BB1054" i="1"/>
  <c r="U1054" i="1"/>
  <c r="Q1052" i="1"/>
  <c r="R1052" i="1" s="1"/>
  <c r="S1052" i="1" s="1"/>
  <c r="AA1051" i="1"/>
  <c r="W1058" i="1"/>
  <c r="O1058" i="1"/>
  <c r="T1056" i="1"/>
  <c r="L1056" i="1"/>
  <c r="CP1056" i="1"/>
  <c r="M1054" i="1"/>
  <c r="P1053" i="1"/>
  <c r="CR1054" i="1"/>
  <c r="DQ1054" i="1"/>
  <c r="X1053" i="1"/>
  <c r="CX1055" i="1"/>
  <c r="H1056" i="1"/>
  <c r="I1056" i="1" s="1"/>
  <c r="DR1053" i="1"/>
  <c r="DS1053" i="1" s="1"/>
  <c r="E1056" i="1"/>
  <c r="D1057" i="1"/>
  <c r="G1058" i="1"/>
  <c r="F1059" i="1"/>
  <c r="AN354" i="1" l="1"/>
  <c r="AU354" i="1" s="1"/>
  <c r="BY1054" i="1"/>
  <c r="BZ1054" i="1" s="1"/>
  <c r="BW1055" i="1" a="1"/>
  <c r="BW1055" i="1" s="1"/>
  <c r="BX1055" i="1" s="1"/>
  <c r="DA1055" i="1"/>
  <c r="DB1055" i="1" s="1"/>
  <c r="CB1052" i="1"/>
  <c r="CG350" i="1"/>
  <c r="CM350" i="1" s="1"/>
  <c r="K1056" i="1"/>
  <c r="DP1056" i="1"/>
  <c r="CZ1055" i="1"/>
  <c r="BC1054" i="1"/>
  <c r="BA1054" i="1"/>
  <c r="CQ1056" i="1"/>
  <c r="AB1054" i="1"/>
  <c r="AC1054" i="1" s="1"/>
  <c r="AE1054" i="1" s="1"/>
  <c r="V1058" i="1"/>
  <c r="N1058" i="1"/>
  <c r="AH1058" i="1"/>
  <c r="AD1058" i="1"/>
  <c r="AJ1055" i="1"/>
  <c r="AK1055" i="1" s="1"/>
  <c r="AL1055" i="1" s="1"/>
  <c r="AF1055" i="1"/>
  <c r="AB1055" i="1" s="1"/>
  <c r="CV354" i="1"/>
  <c r="BG354" i="1"/>
  <c r="BK354" i="1"/>
  <c r="AM355" i="1"/>
  <c r="CY1056" i="1"/>
  <c r="CW1056" i="1"/>
  <c r="AI1053" i="1"/>
  <c r="DA1054" i="1"/>
  <c r="DB1054" i="1" s="1"/>
  <c r="DC1054" i="1" s="1"/>
  <c r="AZ1055" i="1"/>
  <c r="M1055" i="1"/>
  <c r="BB1055" i="1"/>
  <c r="U1055" i="1"/>
  <c r="Q1053" i="1"/>
  <c r="R1053" i="1" s="1"/>
  <c r="S1053" i="1" s="1"/>
  <c r="AA1052" i="1"/>
  <c r="W1059" i="1"/>
  <c r="O1059" i="1"/>
  <c r="T1057" i="1"/>
  <c r="L1057" i="1"/>
  <c r="CP1057" i="1"/>
  <c r="P1054" i="1"/>
  <c r="X1054" i="1"/>
  <c r="Y1053" i="1"/>
  <c r="Z1053" i="1" s="1"/>
  <c r="CR1055" i="1"/>
  <c r="DQ1055" i="1"/>
  <c r="CX1056" i="1"/>
  <c r="H1057" i="1"/>
  <c r="I1057" i="1" s="1"/>
  <c r="DR1054" i="1"/>
  <c r="DS1054" i="1" s="1"/>
  <c r="D1058" i="1"/>
  <c r="E1057" i="1"/>
  <c r="G1059" i="1"/>
  <c r="F1060" i="1"/>
  <c r="AV354" i="1" l="1"/>
  <c r="AP355" i="1"/>
  <c r="AQ355" i="1"/>
  <c r="AR355" i="1"/>
  <c r="AS355" i="1"/>
  <c r="AO355" i="1"/>
  <c r="CC1052" i="1"/>
  <c r="CC1053" i="1" s="1"/>
  <c r="CC1054" i="1" s="1"/>
  <c r="CC1055" i="1" s="1"/>
  <c r="CC1056" i="1" s="1"/>
  <c r="CC1057" i="1" s="1"/>
  <c r="CC1058" i="1" s="1"/>
  <c r="CC1059" i="1" s="1"/>
  <c r="BY1055" i="1"/>
  <c r="BZ1055" i="1" s="1"/>
  <c r="BW1056" i="1" a="1"/>
  <c r="BW1056" i="1" s="1"/>
  <c r="BX1056" i="1" s="1"/>
  <c r="CB1053" i="1"/>
  <c r="CK355" i="1"/>
  <c r="AW355" i="1"/>
  <c r="K1057" i="1"/>
  <c r="DP1057" i="1"/>
  <c r="CZ1056" i="1"/>
  <c r="BC1055" i="1"/>
  <c r="BA1055" i="1"/>
  <c r="CQ1057" i="1"/>
  <c r="V1059" i="1"/>
  <c r="N1059" i="1"/>
  <c r="AH1059" i="1"/>
  <c r="AD1059" i="1"/>
  <c r="AJ1056" i="1"/>
  <c r="AK1056" i="1" s="1"/>
  <c r="AL1056" i="1" s="1"/>
  <c r="AF1056" i="1"/>
  <c r="AG1056" i="1" s="1"/>
  <c r="CS355" i="1"/>
  <c r="BQ351" i="1"/>
  <c r="BS351" i="1" s="1"/>
  <c r="CY1057" i="1"/>
  <c r="CW1057" i="1"/>
  <c r="AI1054" i="1"/>
  <c r="DC1055" i="1"/>
  <c r="AZ1056" i="1"/>
  <c r="AC1055" i="1"/>
  <c r="AE1055" i="1" s="1"/>
  <c r="AG1055" i="1"/>
  <c r="M1056" i="1"/>
  <c r="BB1056" i="1"/>
  <c r="U1056" i="1"/>
  <c r="Q1054" i="1"/>
  <c r="R1054" i="1" s="1"/>
  <c r="S1054" i="1" s="1"/>
  <c r="AA1053" i="1"/>
  <c r="W1060" i="1"/>
  <c r="O1060" i="1"/>
  <c r="T1058" i="1"/>
  <c r="L1058" i="1"/>
  <c r="CP1058" i="1"/>
  <c r="Y1054" i="1"/>
  <c r="Z1054" i="1" s="1"/>
  <c r="P1055" i="1"/>
  <c r="X1055" i="1"/>
  <c r="CR1056" i="1"/>
  <c r="DQ1056" i="1"/>
  <c r="CX1057" i="1"/>
  <c r="H1058" i="1"/>
  <c r="I1058" i="1" s="1"/>
  <c r="DR1055" i="1"/>
  <c r="DS1055" i="1" s="1"/>
  <c r="D1059" i="1"/>
  <c r="E1058" i="1"/>
  <c r="G1060" i="1"/>
  <c r="F1061" i="1"/>
  <c r="AT355" i="1" l="1"/>
  <c r="CT355" i="1"/>
  <c r="CC1060" i="1"/>
  <c r="BY1056" i="1"/>
  <c r="BZ1056" i="1" s="1"/>
  <c r="BW1057" i="1" a="1"/>
  <c r="BW1057" i="1" s="1"/>
  <c r="BX1057" i="1" s="1"/>
  <c r="CB1054" i="1"/>
  <c r="CF351" i="1"/>
  <c r="CJ351" i="1" s="1"/>
  <c r="CE351" i="1"/>
  <c r="CL351" i="1" s="1"/>
  <c r="CI355" i="1"/>
  <c r="BT351" i="1"/>
  <c r="CD351" i="1"/>
  <c r="CH351" i="1" s="1"/>
  <c r="K1058" i="1"/>
  <c r="DP1058" i="1"/>
  <c r="CZ1057" i="1"/>
  <c r="BJ355" i="1"/>
  <c r="BP355" i="1"/>
  <c r="BC1056" i="1"/>
  <c r="BA1056" i="1"/>
  <c r="AB1056" i="1"/>
  <c r="AC1056" i="1" s="1"/>
  <c r="AE1056" i="1" s="1"/>
  <c r="CQ1058" i="1"/>
  <c r="V1060" i="1"/>
  <c r="N1060" i="1"/>
  <c r="AH1060" i="1"/>
  <c r="AD1060" i="1"/>
  <c r="AJ1057" i="1"/>
  <c r="AK1057" i="1" s="1"/>
  <c r="AL1057" i="1" s="1"/>
  <c r="AF1057" i="1"/>
  <c r="AG1057" i="1" s="1"/>
  <c r="BF355" i="1"/>
  <c r="BH355" i="1"/>
  <c r="BE355" i="1"/>
  <c r="BD355" i="1"/>
  <c r="CU355" i="1"/>
  <c r="BI355" i="1"/>
  <c r="CY1058" i="1"/>
  <c r="CW1058" i="1"/>
  <c r="AI1055" i="1"/>
  <c r="DA1056" i="1"/>
  <c r="DB1056" i="1" s="1"/>
  <c r="DC1056" i="1" s="1"/>
  <c r="AZ1057" i="1"/>
  <c r="M1057" i="1"/>
  <c r="BB1057" i="1"/>
  <c r="U1057" i="1"/>
  <c r="Q1055" i="1"/>
  <c r="R1055" i="1" s="1"/>
  <c r="S1055" i="1" s="1"/>
  <c r="AA1054" i="1"/>
  <c r="W1061" i="1"/>
  <c r="O1061" i="1"/>
  <c r="T1059" i="1"/>
  <c r="L1059" i="1"/>
  <c r="CP1059" i="1"/>
  <c r="Y1055" i="1"/>
  <c r="Z1055" i="1" s="1"/>
  <c r="X1056" i="1"/>
  <c r="P1056" i="1"/>
  <c r="DQ1057" i="1"/>
  <c r="CR1057" i="1"/>
  <c r="CX1058" i="1"/>
  <c r="H1059" i="1"/>
  <c r="I1059" i="1" s="1"/>
  <c r="DR1056" i="1"/>
  <c r="DS1056" i="1" s="1"/>
  <c r="E1059" i="1"/>
  <c r="D1060" i="1"/>
  <c r="G1061" i="1"/>
  <c r="F1062" i="1"/>
  <c r="CV355" i="1" l="1"/>
  <c r="AN355" i="1"/>
  <c r="AV355" i="1" s="1"/>
  <c r="CC1061" i="1"/>
  <c r="BY1057" i="1"/>
  <c r="BZ1057" i="1" s="1"/>
  <c r="BW1058" i="1" a="1"/>
  <c r="BW1058" i="1" s="1"/>
  <c r="BX1058" i="1" s="1"/>
  <c r="DA1057" i="1"/>
  <c r="DB1057" i="1" s="1"/>
  <c r="DC1057" i="1" s="1"/>
  <c r="CB1055" i="1"/>
  <c r="CG351" i="1"/>
  <c r="CM351" i="1" s="1"/>
  <c r="K1059" i="1"/>
  <c r="DP1059" i="1"/>
  <c r="CZ1058" i="1"/>
  <c r="BC1057" i="1"/>
  <c r="BA1057" i="1"/>
  <c r="AB1057" i="1"/>
  <c r="AC1057" i="1" s="1"/>
  <c r="AE1057" i="1" s="1"/>
  <c r="CQ1059" i="1"/>
  <c r="V1061" i="1"/>
  <c r="N1061" i="1"/>
  <c r="AH1061" i="1"/>
  <c r="AD1061" i="1"/>
  <c r="AJ1058" i="1"/>
  <c r="AK1058" i="1" s="1"/>
  <c r="AL1058" i="1" s="1"/>
  <c r="AF1058" i="1"/>
  <c r="AB1058" i="1" s="1"/>
  <c r="BG355" i="1"/>
  <c r="AM356" i="1"/>
  <c r="BK355" i="1"/>
  <c r="CY1059" i="1"/>
  <c r="CW1059" i="1"/>
  <c r="AI1056" i="1"/>
  <c r="AZ1058" i="1"/>
  <c r="U1058" i="1"/>
  <c r="BB1058" i="1"/>
  <c r="Q1056" i="1"/>
  <c r="R1056" i="1" s="1"/>
  <c r="S1056" i="1" s="1"/>
  <c r="AA1055" i="1"/>
  <c r="W1062" i="1"/>
  <c r="O1062" i="1"/>
  <c r="T1060" i="1"/>
  <c r="L1060" i="1"/>
  <c r="X1057" i="1"/>
  <c r="Y1057" i="1" s="1"/>
  <c r="Z1057" i="1" s="1"/>
  <c r="CP1060" i="1"/>
  <c r="M1058" i="1"/>
  <c r="Y1056" i="1"/>
  <c r="Z1056" i="1" s="1"/>
  <c r="P1057" i="1"/>
  <c r="CR1058" i="1"/>
  <c r="DQ1058" i="1"/>
  <c r="CX1059" i="1"/>
  <c r="H1060" i="1"/>
  <c r="I1060" i="1" s="1"/>
  <c r="DR1057" i="1"/>
  <c r="DS1057" i="1" s="1"/>
  <c r="E1060" i="1"/>
  <c r="D1061" i="1"/>
  <c r="G1062" i="1"/>
  <c r="F1063" i="1"/>
  <c r="AU355" i="1" l="1"/>
  <c r="AS356" i="1"/>
  <c r="AO356" i="1"/>
  <c r="BE356" i="1" s="1"/>
  <c r="AP356" i="1"/>
  <c r="AQ356" i="1"/>
  <c r="AR356" i="1"/>
  <c r="CC1062" i="1"/>
  <c r="BY1058" i="1"/>
  <c r="BZ1058" i="1" s="1"/>
  <c r="BW1059" i="1" a="1"/>
  <c r="BW1059" i="1" s="1"/>
  <c r="BX1059" i="1" s="1"/>
  <c r="CB1056" i="1"/>
  <c r="CK356" i="1"/>
  <c r="AW356" i="1"/>
  <c r="K1060" i="1"/>
  <c r="DP1060" i="1"/>
  <c r="CZ1059" i="1"/>
  <c r="BC1058" i="1"/>
  <c r="BA1058" i="1"/>
  <c r="AG1058" i="1"/>
  <c r="CQ1060" i="1"/>
  <c r="V1062" i="1"/>
  <c r="N1062" i="1"/>
  <c r="AH1062" i="1"/>
  <c r="AD1062" i="1"/>
  <c r="AJ1059" i="1"/>
  <c r="AK1059" i="1" s="1"/>
  <c r="AL1059" i="1" s="1"/>
  <c r="AF1059" i="1"/>
  <c r="AB1059" i="1" s="1"/>
  <c r="CS356" i="1"/>
  <c r="BQ352" i="1"/>
  <c r="BS352" i="1" s="1"/>
  <c r="CY1060" i="1"/>
  <c r="CW1060" i="1"/>
  <c r="AI1057" i="1"/>
  <c r="DA1058" i="1"/>
  <c r="DB1058" i="1" s="1"/>
  <c r="DC1058" i="1" s="1"/>
  <c r="AZ1059" i="1"/>
  <c r="AC1058" i="1"/>
  <c r="AE1058" i="1" s="1"/>
  <c r="M1059" i="1"/>
  <c r="BB1059" i="1"/>
  <c r="U1059" i="1"/>
  <c r="Q1057" i="1"/>
  <c r="R1057" i="1" s="1"/>
  <c r="S1057" i="1" s="1"/>
  <c r="AA1056" i="1"/>
  <c r="W1063" i="1"/>
  <c r="O1063" i="1"/>
  <c r="T1061" i="1"/>
  <c r="L1061" i="1"/>
  <c r="CP1061" i="1"/>
  <c r="X1058" i="1"/>
  <c r="DQ1059" i="1"/>
  <c r="P1058" i="1"/>
  <c r="Q1058" i="1" s="1"/>
  <c r="CR1059" i="1"/>
  <c r="CX1060" i="1"/>
  <c r="H1061" i="1"/>
  <c r="I1061" i="1" s="1"/>
  <c r="DR1058" i="1"/>
  <c r="DS1058" i="1" s="1"/>
  <c r="E1061" i="1"/>
  <c r="D1062" i="1"/>
  <c r="G1063" i="1"/>
  <c r="F1064" i="1"/>
  <c r="AT356" i="1" l="1"/>
  <c r="CC1063" i="1"/>
  <c r="BY1059" i="1"/>
  <c r="BZ1059" i="1" s="1"/>
  <c r="BW1060" i="1" a="1"/>
  <c r="BW1060" i="1" s="1"/>
  <c r="BX1060" i="1" s="1"/>
  <c r="CB1057" i="1"/>
  <c r="CF352" i="1"/>
  <c r="CJ352" i="1" s="1"/>
  <c r="CE352" i="1"/>
  <c r="CL352" i="1" s="1"/>
  <c r="CI356" i="1"/>
  <c r="BT352" i="1"/>
  <c r="CD352" i="1"/>
  <c r="CH352" i="1" s="1"/>
  <c r="K1061" i="1"/>
  <c r="DP1061" i="1"/>
  <c r="CZ1060" i="1"/>
  <c r="BP356" i="1"/>
  <c r="BC1059" i="1"/>
  <c r="BA1059" i="1"/>
  <c r="CQ1061" i="1"/>
  <c r="AG1059" i="1"/>
  <c r="V1063" i="1"/>
  <c r="N1063" i="1"/>
  <c r="AH1063" i="1"/>
  <c r="AD1063" i="1"/>
  <c r="AJ1060" i="1"/>
  <c r="AK1060" i="1" s="1"/>
  <c r="AL1060" i="1" s="1"/>
  <c r="AF1060" i="1"/>
  <c r="BJ356" i="1"/>
  <c r="BH356" i="1"/>
  <c r="CT356" i="1"/>
  <c r="CU356" i="1"/>
  <c r="BI356" i="1"/>
  <c r="BD356" i="1"/>
  <c r="BF356" i="1"/>
  <c r="CY1061" i="1"/>
  <c r="CW1061" i="1"/>
  <c r="AI1058" i="1"/>
  <c r="DA1059" i="1"/>
  <c r="DB1059" i="1" s="1"/>
  <c r="DC1059" i="1" s="1"/>
  <c r="AZ1060" i="1"/>
  <c r="AC1059" i="1"/>
  <c r="AE1059" i="1" s="1"/>
  <c r="BB1060" i="1"/>
  <c r="M1060" i="1"/>
  <c r="U1060" i="1"/>
  <c r="AA1057" i="1"/>
  <c r="W1064" i="1"/>
  <c r="O1064" i="1"/>
  <c r="T1062" i="1"/>
  <c r="L1062" i="1"/>
  <c r="CP1062" i="1"/>
  <c r="Y1058" i="1"/>
  <c r="Z1058" i="1" s="1"/>
  <c r="X1059" i="1"/>
  <c r="P1059" i="1"/>
  <c r="CR1060" i="1"/>
  <c r="R1058" i="1"/>
  <c r="S1058" i="1" s="1"/>
  <c r="DQ1060" i="1"/>
  <c r="CX1061" i="1"/>
  <c r="H1062" i="1"/>
  <c r="I1062" i="1" s="1"/>
  <c r="DR1059" i="1"/>
  <c r="DS1059" i="1" s="1"/>
  <c r="E1062" i="1"/>
  <c r="D1063" i="1"/>
  <c r="G1064" i="1"/>
  <c r="F1065" i="1"/>
  <c r="AN356" i="1" l="1"/>
  <c r="AU356" i="1" s="1"/>
  <c r="BY1060" i="1"/>
  <c r="BZ1060" i="1" s="1"/>
  <c r="BW1061" i="1" a="1"/>
  <c r="BW1061" i="1" s="1"/>
  <c r="BX1061" i="1" s="1"/>
  <c r="DA1061" i="1"/>
  <c r="DB1061" i="1" s="1"/>
  <c r="DA1060" i="1"/>
  <c r="DB1060" i="1" s="1"/>
  <c r="DC1060" i="1" s="1"/>
  <c r="CB1058" i="1"/>
  <c r="CG352" i="1"/>
  <c r="CM352" i="1" s="1"/>
  <c r="K1062" i="1"/>
  <c r="DP1062" i="1"/>
  <c r="CZ1061" i="1"/>
  <c r="BC1060" i="1"/>
  <c r="BA1060" i="1"/>
  <c r="AB1060" i="1"/>
  <c r="AC1060" i="1" s="1"/>
  <c r="AE1060" i="1" s="1"/>
  <c r="CQ1062" i="1"/>
  <c r="V1064" i="1"/>
  <c r="N1064" i="1"/>
  <c r="AH1064" i="1"/>
  <c r="AD1064" i="1"/>
  <c r="AJ1061" i="1"/>
  <c r="AK1061" i="1" s="1"/>
  <c r="AL1061" i="1" s="1"/>
  <c r="AF1061" i="1"/>
  <c r="AG1061" i="1" s="1"/>
  <c r="CV356" i="1"/>
  <c r="BK356" i="1"/>
  <c r="BG356" i="1"/>
  <c r="AM357" i="1"/>
  <c r="CY1062" i="1"/>
  <c r="CW1062" i="1"/>
  <c r="AI1059" i="1"/>
  <c r="AZ1061" i="1"/>
  <c r="BB1061" i="1"/>
  <c r="AG1060" i="1"/>
  <c r="M1061" i="1"/>
  <c r="U1061" i="1"/>
  <c r="X1061" i="1" s="1"/>
  <c r="Q1059" i="1"/>
  <c r="R1059" i="1" s="1"/>
  <c r="S1059" i="1" s="1"/>
  <c r="AA1058" i="1"/>
  <c r="W1065" i="1"/>
  <c r="O1065" i="1"/>
  <c r="T1063" i="1"/>
  <c r="L1063" i="1"/>
  <c r="Y1059" i="1"/>
  <c r="Z1059" i="1" s="1"/>
  <c r="CP1063" i="1"/>
  <c r="P1060" i="1"/>
  <c r="X1060" i="1"/>
  <c r="CR1061" i="1"/>
  <c r="DQ1061" i="1"/>
  <c r="CX1062" i="1"/>
  <c r="H1063" i="1"/>
  <c r="I1063" i="1" s="1"/>
  <c r="DR1060" i="1"/>
  <c r="DS1060" i="1" s="1"/>
  <c r="E1063" i="1"/>
  <c r="D1064" i="1"/>
  <c r="G1065" i="1"/>
  <c r="F1066" i="1"/>
  <c r="AV356" i="1" l="1"/>
  <c r="AO357" i="1"/>
  <c r="AP357" i="1"/>
  <c r="AQ357" i="1"/>
  <c r="AR357" i="1"/>
  <c r="AS357" i="1"/>
  <c r="DC1061" i="1"/>
  <c r="BY1061" i="1"/>
  <c r="BZ1061" i="1" s="1"/>
  <c r="BW1062" i="1" a="1"/>
  <c r="BW1062" i="1" s="1"/>
  <c r="BX1062" i="1" s="1"/>
  <c r="CB1059" i="1"/>
  <c r="CK357" i="1"/>
  <c r="AW357" i="1"/>
  <c r="K1063" i="1"/>
  <c r="DP1063" i="1"/>
  <c r="CZ1062" i="1"/>
  <c r="BC1061" i="1"/>
  <c r="BA1061" i="1"/>
  <c r="AB1061" i="1"/>
  <c r="AC1061" i="1" s="1"/>
  <c r="AE1061" i="1" s="1"/>
  <c r="CQ1063" i="1"/>
  <c r="V1065" i="1"/>
  <c r="N1065" i="1"/>
  <c r="AH1065" i="1"/>
  <c r="AD1065" i="1"/>
  <c r="DA1062" i="1"/>
  <c r="DB1062" i="1" s="1"/>
  <c r="DC1062" i="1" s="1"/>
  <c r="AJ1062" i="1"/>
  <c r="AK1062" i="1" s="1"/>
  <c r="AL1062" i="1" s="1"/>
  <c r="AF1062" i="1"/>
  <c r="AG1062" i="1" s="1"/>
  <c r="CS357" i="1"/>
  <c r="BQ353" i="1"/>
  <c r="BS353" i="1" s="1"/>
  <c r="CY1063" i="1"/>
  <c r="CW1063" i="1"/>
  <c r="AI1060" i="1"/>
  <c r="AZ1062" i="1"/>
  <c r="M1062" i="1"/>
  <c r="U1062" i="1"/>
  <c r="BB1062" i="1"/>
  <c r="Q1060" i="1"/>
  <c r="R1060" i="1" s="1"/>
  <c r="S1060" i="1" s="1"/>
  <c r="AA1059" i="1"/>
  <c r="W1066" i="1"/>
  <c r="O1066" i="1"/>
  <c r="T1064" i="1"/>
  <c r="L1064" i="1"/>
  <c r="CP1064" i="1"/>
  <c r="Y1060" i="1"/>
  <c r="Z1060" i="1" s="1"/>
  <c r="CR1062" i="1"/>
  <c r="P1061" i="1"/>
  <c r="Y1061" i="1"/>
  <c r="Z1061" i="1" s="1"/>
  <c r="DQ1062" i="1"/>
  <c r="CX1063" i="1"/>
  <c r="H1064" i="1"/>
  <c r="I1064" i="1" s="1"/>
  <c r="DR1061" i="1"/>
  <c r="DS1061" i="1" s="1"/>
  <c r="E1064" i="1"/>
  <c r="D1065" i="1"/>
  <c r="G1066" i="1"/>
  <c r="F1067" i="1"/>
  <c r="AT357" i="1" l="1"/>
  <c r="CT357" i="1"/>
  <c r="BY1062" i="1"/>
  <c r="BZ1062" i="1" s="1"/>
  <c r="BW1063" i="1" a="1"/>
  <c r="BW1063" i="1" s="1"/>
  <c r="BX1063" i="1" s="1"/>
  <c r="CB1060" i="1"/>
  <c r="CF353" i="1"/>
  <c r="CJ353" i="1" s="1"/>
  <c r="CE353" i="1"/>
  <c r="CL353" i="1" s="1"/>
  <c r="CI357" i="1"/>
  <c r="BT353" i="1"/>
  <c r="CD353" i="1"/>
  <c r="CH353" i="1" s="1"/>
  <c r="K1064" i="1"/>
  <c r="DP1064" i="1"/>
  <c r="CZ1063" i="1"/>
  <c r="BP357" i="1"/>
  <c r="BC1062" i="1"/>
  <c r="BA1062" i="1"/>
  <c r="AB1062" i="1"/>
  <c r="AC1062" i="1" s="1"/>
  <c r="AE1062" i="1" s="1"/>
  <c r="CQ1064" i="1"/>
  <c r="V1066" i="1"/>
  <c r="N1066" i="1"/>
  <c r="AH1066" i="1"/>
  <c r="AD1066" i="1"/>
  <c r="AJ1063" i="1"/>
  <c r="AK1063" i="1" s="1"/>
  <c r="AL1063" i="1" s="1"/>
  <c r="AF1063" i="1"/>
  <c r="AB1063" i="1" s="1"/>
  <c r="BH357" i="1"/>
  <c r="BJ357" i="1"/>
  <c r="BD357" i="1"/>
  <c r="BI357" i="1"/>
  <c r="CU357" i="1"/>
  <c r="BE357" i="1"/>
  <c r="BF357" i="1"/>
  <c r="CY1064" i="1"/>
  <c r="CW1064" i="1"/>
  <c r="AI1061" i="1"/>
  <c r="AZ1063" i="1"/>
  <c r="M1063" i="1"/>
  <c r="U1063" i="1"/>
  <c r="BB1063" i="1"/>
  <c r="Q1061" i="1"/>
  <c r="R1061" i="1" s="1"/>
  <c r="S1061" i="1" s="1"/>
  <c r="AA1060" i="1"/>
  <c r="W1067" i="1"/>
  <c r="O1067" i="1"/>
  <c r="T1065" i="1"/>
  <c r="L1065" i="1"/>
  <c r="CP1065" i="1"/>
  <c r="X1062" i="1"/>
  <c r="CR1063" i="1"/>
  <c r="P1062" i="1"/>
  <c r="DQ1063" i="1"/>
  <c r="CX1064" i="1"/>
  <c r="H1065" i="1"/>
  <c r="I1065" i="1" s="1"/>
  <c r="DR1062" i="1"/>
  <c r="DS1062" i="1" s="1"/>
  <c r="E1065" i="1"/>
  <c r="D1066" i="1"/>
  <c r="G1067" i="1"/>
  <c r="F1068" i="1"/>
  <c r="CV357" i="1" l="1"/>
  <c r="AN357" i="1"/>
  <c r="AU357" i="1" s="1"/>
  <c r="BY1063" i="1"/>
  <c r="BZ1063" i="1" s="1"/>
  <c r="BW1064" i="1" a="1"/>
  <c r="BW1064" i="1" s="1"/>
  <c r="BX1064" i="1" s="1"/>
  <c r="DA1063" i="1"/>
  <c r="DB1063" i="1" s="1"/>
  <c r="DC1063" i="1" s="1"/>
  <c r="CB1061" i="1"/>
  <c r="CG353" i="1"/>
  <c r="K1065" i="1"/>
  <c r="DP1065" i="1"/>
  <c r="CZ1064" i="1"/>
  <c r="BC1063" i="1"/>
  <c r="BA1063" i="1"/>
  <c r="AG1063" i="1"/>
  <c r="CQ1065" i="1"/>
  <c r="V1067" i="1"/>
  <c r="N1067" i="1"/>
  <c r="AH1067" i="1"/>
  <c r="AD1067" i="1"/>
  <c r="AJ1064" i="1"/>
  <c r="AK1064" i="1" s="1"/>
  <c r="AL1064" i="1" s="1"/>
  <c r="AF1064" i="1"/>
  <c r="AB1064" i="1" s="1"/>
  <c r="BK357" i="1"/>
  <c r="BG357" i="1"/>
  <c r="AM358" i="1"/>
  <c r="CY1065" i="1"/>
  <c r="CW1065" i="1"/>
  <c r="AI1062" i="1"/>
  <c r="AZ1064" i="1"/>
  <c r="AC1063" i="1"/>
  <c r="AE1063" i="1" s="1"/>
  <c r="BB1064" i="1"/>
  <c r="M1064" i="1"/>
  <c r="U1064" i="1"/>
  <c r="Q1062" i="1"/>
  <c r="R1062" i="1" s="1"/>
  <c r="S1062" i="1" s="1"/>
  <c r="AA1061" i="1"/>
  <c r="W1068" i="1"/>
  <c r="O1068" i="1"/>
  <c r="T1066" i="1"/>
  <c r="L1066" i="1"/>
  <c r="CP1066" i="1"/>
  <c r="Y1062" i="1"/>
  <c r="Z1062" i="1" s="1"/>
  <c r="X1063" i="1"/>
  <c r="Y1063" i="1" s="1"/>
  <c r="Z1063" i="1" s="1"/>
  <c r="P1063" i="1"/>
  <c r="CR1064" i="1"/>
  <c r="DQ1064" i="1"/>
  <c r="CX1065" i="1"/>
  <c r="H1066" i="1"/>
  <c r="I1066" i="1" s="1"/>
  <c r="DR1063" i="1"/>
  <c r="DS1063" i="1" s="1"/>
  <c r="E1066" i="1"/>
  <c r="D1067" i="1"/>
  <c r="G1068" i="1"/>
  <c r="F1069" i="1"/>
  <c r="AV357" i="1" l="1"/>
  <c r="AQ358" i="1"/>
  <c r="AR358" i="1"/>
  <c r="AS358" i="1"/>
  <c r="AO358" i="1"/>
  <c r="BE358" i="1" s="1"/>
  <c r="AP358" i="1"/>
  <c r="BY1064" i="1"/>
  <c r="BZ1064" i="1" s="1"/>
  <c r="BW1065" i="1" a="1"/>
  <c r="BW1065" i="1" s="1"/>
  <c r="BX1065" i="1" s="1"/>
  <c r="CB1062" i="1"/>
  <c r="CK358" i="1"/>
  <c r="AW358" i="1"/>
  <c r="CM353" i="1"/>
  <c r="K1066" i="1"/>
  <c r="DP1066" i="1"/>
  <c r="CZ1065" i="1"/>
  <c r="BC1064" i="1"/>
  <c r="BA1064" i="1"/>
  <c r="AG1064" i="1"/>
  <c r="CQ1066" i="1"/>
  <c r="V1068" i="1"/>
  <c r="N1068" i="1"/>
  <c r="AH1068" i="1"/>
  <c r="AD1068" i="1"/>
  <c r="AJ1065" i="1"/>
  <c r="AK1065" i="1" s="1"/>
  <c r="AL1065" i="1" s="1"/>
  <c r="AF1065" i="1"/>
  <c r="AB1065" i="1" s="1"/>
  <c r="BQ354" i="1"/>
  <c r="BS354" i="1" s="1"/>
  <c r="CS358" i="1"/>
  <c r="CY1066" i="1"/>
  <c r="CW1066" i="1"/>
  <c r="AI1063" i="1"/>
  <c r="DA1064" i="1"/>
  <c r="DB1064" i="1" s="1"/>
  <c r="DC1064" i="1" s="1"/>
  <c r="AZ1065" i="1"/>
  <c r="AC1064" i="1"/>
  <c r="AE1064" i="1" s="1"/>
  <c r="BB1065" i="1"/>
  <c r="U1065" i="1"/>
  <c r="Q1063" i="1"/>
  <c r="R1063" i="1" s="1"/>
  <c r="S1063" i="1" s="1"/>
  <c r="AA1062" i="1"/>
  <c r="W1069" i="1"/>
  <c r="O1069" i="1"/>
  <c r="T1067" i="1"/>
  <c r="L1067" i="1"/>
  <c r="CP1067" i="1"/>
  <c r="M1065" i="1"/>
  <c r="CR1065" i="1"/>
  <c r="X1064" i="1"/>
  <c r="DQ1065" i="1"/>
  <c r="P1064" i="1"/>
  <c r="CX1066" i="1"/>
  <c r="H1067" i="1"/>
  <c r="I1067" i="1" s="1"/>
  <c r="DR1064" i="1"/>
  <c r="DS1064" i="1" s="1"/>
  <c r="D1068" i="1"/>
  <c r="E1067" i="1"/>
  <c r="G1069" i="1"/>
  <c r="F1070" i="1"/>
  <c r="AT358" i="1" l="1"/>
  <c r="BY1065" i="1"/>
  <c r="BZ1065" i="1" s="1"/>
  <c r="BW1066" i="1" a="1"/>
  <c r="BW1066" i="1" s="1"/>
  <c r="BX1066" i="1" s="1"/>
  <c r="CB1063" i="1"/>
  <c r="CF354" i="1"/>
  <c r="CJ354" i="1" s="1"/>
  <c r="CE354" i="1"/>
  <c r="CL354" i="1" s="1"/>
  <c r="CI358" i="1"/>
  <c r="BT354" i="1"/>
  <c r="CD354" i="1"/>
  <c r="CH354" i="1" s="1"/>
  <c r="K1067" i="1"/>
  <c r="DP1067" i="1"/>
  <c r="CZ1066" i="1"/>
  <c r="BI358" i="1"/>
  <c r="BP358" i="1"/>
  <c r="BC1065" i="1"/>
  <c r="BA1065" i="1"/>
  <c r="AG1065" i="1"/>
  <c r="CQ1067" i="1"/>
  <c r="V1069" i="1"/>
  <c r="N1069" i="1"/>
  <c r="AH1069" i="1"/>
  <c r="AD1069" i="1"/>
  <c r="AJ1066" i="1"/>
  <c r="AK1066" i="1" s="1"/>
  <c r="AL1066" i="1" s="1"/>
  <c r="AF1066" i="1"/>
  <c r="AB1066" i="1" s="1"/>
  <c r="CT358" i="1"/>
  <c r="BD358" i="1"/>
  <c r="BF358" i="1"/>
  <c r="BH358" i="1"/>
  <c r="BJ358" i="1"/>
  <c r="CU358" i="1"/>
  <c r="CY1067" i="1"/>
  <c r="CW1067" i="1"/>
  <c r="AI1064" i="1"/>
  <c r="DA1065" i="1"/>
  <c r="DB1065" i="1" s="1"/>
  <c r="DC1065" i="1" s="1"/>
  <c r="AZ1066" i="1"/>
  <c r="AC1065" i="1"/>
  <c r="AE1065" i="1" s="1"/>
  <c r="BB1066" i="1"/>
  <c r="X1065" i="1"/>
  <c r="Y1065" i="1" s="1"/>
  <c r="Z1065" i="1" s="1"/>
  <c r="U1066" i="1"/>
  <c r="M1066" i="1"/>
  <c r="Q1064" i="1"/>
  <c r="R1064" i="1" s="1"/>
  <c r="S1064" i="1" s="1"/>
  <c r="AA1063" i="1"/>
  <c r="W1070" i="1"/>
  <c r="O1070" i="1"/>
  <c r="T1068" i="1"/>
  <c r="L1068" i="1"/>
  <c r="P1065" i="1"/>
  <c r="CP1068" i="1"/>
  <c r="Y1064" i="1"/>
  <c r="Z1064" i="1" s="1"/>
  <c r="CR1066" i="1"/>
  <c r="DQ1066" i="1"/>
  <c r="CX1067" i="1"/>
  <c r="H1068" i="1"/>
  <c r="I1068" i="1" s="1"/>
  <c r="DR1065" i="1"/>
  <c r="DS1065" i="1" s="1"/>
  <c r="E1068" i="1"/>
  <c r="D1069" i="1"/>
  <c r="G1070" i="1"/>
  <c r="F1071" i="1"/>
  <c r="AN358" i="1" l="1"/>
  <c r="AV358" i="1" s="1"/>
  <c r="BY1066" i="1"/>
  <c r="BZ1066" i="1" s="1"/>
  <c r="BW1067" i="1" a="1"/>
  <c r="BW1067" i="1" s="1"/>
  <c r="BX1067" i="1" s="1"/>
  <c r="DA1067" i="1"/>
  <c r="DB1067" i="1" s="1"/>
  <c r="CB1064" i="1"/>
  <c r="CG354" i="1"/>
  <c r="K1068" i="1"/>
  <c r="DP1068" i="1"/>
  <c r="CZ1067" i="1"/>
  <c r="BC1066" i="1"/>
  <c r="BA1066" i="1"/>
  <c r="AG1066" i="1"/>
  <c r="CQ1068" i="1"/>
  <c r="V1070" i="1"/>
  <c r="N1070" i="1"/>
  <c r="AH1070" i="1"/>
  <c r="AD1070" i="1"/>
  <c r="AJ1067" i="1"/>
  <c r="AK1067" i="1" s="1"/>
  <c r="AL1067" i="1" s="1"/>
  <c r="AF1067" i="1"/>
  <c r="AG1067" i="1" s="1"/>
  <c r="BG358" i="1"/>
  <c r="CV358" i="1"/>
  <c r="BK358" i="1"/>
  <c r="AM359" i="1"/>
  <c r="CY1068" i="1"/>
  <c r="CW1068" i="1"/>
  <c r="AI1065" i="1"/>
  <c r="DA1066" i="1"/>
  <c r="DB1066" i="1" s="1"/>
  <c r="DC1066" i="1" s="1"/>
  <c r="AZ1067" i="1"/>
  <c r="AC1066" i="1"/>
  <c r="AE1066" i="1" s="1"/>
  <c r="BB1067" i="1"/>
  <c r="U1067" i="1"/>
  <c r="M1067" i="1"/>
  <c r="Q1065" i="1"/>
  <c r="R1065" i="1" s="1"/>
  <c r="S1065" i="1" s="1"/>
  <c r="AA1064" i="1"/>
  <c r="W1071" i="1"/>
  <c r="O1071" i="1"/>
  <c r="T1069" i="1"/>
  <c r="L1069" i="1"/>
  <c r="CP1069" i="1"/>
  <c r="P1066" i="1"/>
  <c r="X1066" i="1"/>
  <c r="Y1066" i="1" s="1"/>
  <c r="Z1066" i="1" s="1"/>
  <c r="CR1067" i="1"/>
  <c r="DQ1067" i="1"/>
  <c r="CX1068" i="1"/>
  <c r="H1069" i="1"/>
  <c r="I1069" i="1" s="1"/>
  <c r="DR1066" i="1"/>
  <c r="DS1066" i="1" s="1"/>
  <c r="E1069" i="1"/>
  <c r="D1070" i="1"/>
  <c r="G1071" i="1"/>
  <c r="F1072" i="1"/>
  <c r="AU358" i="1" l="1"/>
  <c r="AO359" i="1"/>
  <c r="AP359" i="1"/>
  <c r="AQ359" i="1"/>
  <c r="AR359" i="1"/>
  <c r="AS359" i="1"/>
  <c r="CC1064" i="1"/>
  <c r="CC1065" i="1" s="1"/>
  <c r="CC1066" i="1" s="1"/>
  <c r="CC1067" i="1" s="1"/>
  <c r="CC1068" i="1" s="1"/>
  <c r="CC1069" i="1" s="1"/>
  <c r="CC1070" i="1" s="1"/>
  <c r="CC1071" i="1" s="1"/>
  <c r="BY1067" i="1"/>
  <c r="BZ1067" i="1" s="1"/>
  <c r="BW1068" i="1" a="1"/>
  <c r="BW1068" i="1" s="1"/>
  <c r="BX1068" i="1" s="1"/>
  <c r="CB1065" i="1"/>
  <c r="CK359" i="1"/>
  <c r="AW359" i="1"/>
  <c r="CM354" i="1"/>
  <c r="K1069" i="1"/>
  <c r="DP1069" i="1"/>
  <c r="CZ1068" i="1"/>
  <c r="BC1067" i="1"/>
  <c r="BA1067" i="1"/>
  <c r="AB1067" i="1"/>
  <c r="AC1067" i="1" s="1"/>
  <c r="AE1067" i="1" s="1"/>
  <c r="CQ1069" i="1"/>
  <c r="V1071" i="1"/>
  <c r="N1071" i="1"/>
  <c r="AH1071" i="1"/>
  <c r="AD1071" i="1"/>
  <c r="DA1068" i="1"/>
  <c r="DB1068" i="1" s="1"/>
  <c r="DC1068" i="1" s="1"/>
  <c r="AJ1068" i="1"/>
  <c r="AK1068" i="1" s="1"/>
  <c r="AL1068" i="1" s="1"/>
  <c r="AF1068" i="1"/>
  <c r="CS359" i="1"/>
  <c r="BQ355" i="1"/>
  <c r="BS355" i="1" s="1"/>
  <c r="CY1069" i="1"/>
  <c r="CW1069" i="1"/>
  <c r="AI1066" i="1"/>
  <c r="DC1067" i="1"/>
  <c r="AZ1068" i="1"/>
  <c r="BB1068" i="1"/>
  <c r="U1068" i="1"/>
  <c r="Q1066" i="1"/>
  <c r="R1066" i="1" s="1"/>
  <c r="S1066" i="1" s="1"/>
  <c r="AA1065" i="1"/>
  <c r="W1072" i="1"/>
  <c r="O1072" i="1"/>
  <c r="T1070" i="1"/>
  <c r="L1070" i="1"/>
  <c r="CP1070" i="1"/>
  <c r="X1067" i="1"/>
  <c r="Y1067" i="1" s="1"/>
  <c r="Z1067" i="1" s="1"/>
  <c r="M1068" i="1"/>
  <c r="P1067" i="1"/>
  <c r="CR1068" i="1"/>
  <c r="DQ1068" i="1"/>
  <c r="CX1069" i="1"/>
  <c r="H1070" i="1"/>
  <c r="I1070" i="1" s="1"/>
  <c r="DR1067" i="1"/>
  <c r="DS1067" i="1" s="1"/>
  <c r="E1070" i="1"/>
  <c r="D1071" i="1"/>
  <c r="G1072" i="1"/>
  <c r="F1073" i="1"/>
  <c r="AT359" i="1" l="1"/>
  <c r="CT359" i="1"/>
  <c r="CC1072" i="1"/>
  <c r="BY1068" i="1"/>
  <c r="BZ1068" i="1" s="1"/>
  <c r="BW1069" i="1" a="1"/>
  <c r="BW1069" i="1" s="1"/>
  <c r="BX1069" i="1" s="1"/>
  <c r="CB1066" i="1"/>
  <c r="CF355" i="1"/>
  <c r="CJ355" i="1" s="1"/>
  <c r="CE355" i="1"/>
  <c r="CL355" i="1" s="1"/>
  <c r="CI359" i="1"/>
  <c r="BE359" i="1"/>
  <c r="BT355" i="1"/>
  <c r="CD355" i="1"/>
  <c r="CH355" i="1" s="1"/>
  <c r="K1070" i="1"/>
  <c r="DP1070" i="1"/>
  <c r="CZ1069" i="1"/>
  <c r="BP359" i="1"/>
  <c r="BC1068" i="1"/>
  <c r="BA1068" i="1"/>
  <c r="AB1068" i="1"/>
  <c r="AC1068" i="1" s="1"/>
  <c r="AE1068" i="1" s="1"/>
  <c r="CQ1070" i="1"/>
  <c r="V1072" i="1"/>
  <c r="N1072" i="1"/>
  <c r="AH1072" i="1"/>
  <c r="AD1072" i="1"/>
  <c r="AJ1069" i="1"/>
  <c r="AK1069" i="1" s="1"/>
  <c r="AL1069" i="1" s="1"/>
  <c r="AF1069" i="1"/>
  <c r="AG1069" i="1" s="1"/>
  <c r="BF359" i="1"/>
  <c r="BD359" i="1"/>
  <c r="CU359" i="1"/>
  <c r="BI359" i="1"/>
  <c r="BH359" i="1"/>
  <c r="BJ359" i="1"/>
  <c r="CY1070" i="1"/>
  <c r="CW1070" i="1"/>
  <c r="AI1067" i="1"/>
  <c r="AZ1069" i="1"/>
  <c r="AG1068" i="1"/>
  <c r="BB1069" i="1"/>
  <c r="U1069" i="1"/>
  <c r="Q1067" i="1"/>
  <c r="R1067" i="1" s="1"/>
  <c r="S1067" i="1" s="1"/>
  <c r="AA1066" i="1"/>
  <c r="W1073" i="1"/>
  <c r="O1073" i="1"/>
  <c r="T1071" i="1"/>
  <c r="L1071" i="1"/>
  <c r="P1068" i="1"/>
  <c r="CP1071" i="1"/>
  <c r="M1069" i="1"/>
  <c r="X1068" i="1"/>
  <c r="CR1069" i="1"/>
  <c r="DQ1069" i="1"/>
  <c r="CX1070" i="1"/>
  <c r="H1071" i="1"/>
  <c r="I1071" i="1" s="1"/>
  <c r="DR1068" i="1"/>
  <c r="DS1068" i="1" s="1"/>
  <c r="E1071" i="1"/>
  <c r="D1072" i="1"/>
  <c r="G1073" i="1"/>
  <c r="F1074" i="1"/>
  <c r="AN359" i="1" l="1"/>
  <c r="AV359" i="1" s="1"/>
  <c r="CV359" i="1"/>
  <c r="CC1073" i="1"/>
  <c r="BY1069" i="1"/>
  <c r="BZ1069" i="1" s="1"/>
  <c r="BW1070" i="1" a="1"/>
  <c r="BW1070" i="1" s="1"/>
  <c r="BX1070" i="1" s="1"/>
  <c r="CB1067" i="1"/>
  <c r="CG355" i="1"/>
  <c r="K1071" i="1"/>
  <c r="DP1071" i="1"/>
  <c r="CZ1070" i="1"/>
  <c r="BC1069" i="1"/>
  <c r="BA1069" i="1"/>
  <c r="CQ1071" i="1"/>
  <c r="AB1069" i="1"/>
  <c r="AC1069" i="1" s="1"/>
  <c r="AE1069" i="1" s="1"/>
  <c r="V1073" i="1"/>
  <c r="N1073" i="1"/>
  <c r="AH1073" i="1"/>
  <c r="AD1073" i="1"/>
  <c r="AJ1070" i="1"/>
  <c r="AK1070" i="1" s="1"/>
  <c r="AL1070" i="1" s="1"/>
  <c r="AF1070" i="1"/>
  <c r="AG1070" i="1" s="1"/>
  <c r="BG359" i="1"/>
  <c r="BK359" i="1"/>
  <c r="AM360" i="1"/>
  <c r="CY1071" i="1"/>
  <c r="CW1071" i="1"/>
  <c r="AI1068" i="1"/>
  <c r="DA1069" i="1"/>
  <c r="DB1069" i="1" s="1"/>
  <c r="DC1069" i="1" s="1"/>
  <c r="AZ1070" i="1"/>
  <c r="U1070" i="1"/>
  <c r="BB1070" i="1"/>
  <c r="Q1068" i="1"/>
  <c r="R1068" i="1" s="1"/>
  <c r="S1068" i="1" s="1"/>
  <c r="AA1067" i="1"/>
  <c r="W1074" i="1"/>
  <c r="O1074" i="1"/>
  <c r="T1072" i="1"/>
  <c r="L1072" i="1"/>
  <c r="CP1072" i="1"/>
  <c r="P1069" i="1"/>
  <c r="M1070" i="1"/>
  <c r="X1069" i="1"/>
  <c r="Y1068" i="1"/>
  <c r="Z1068" i="1" s="1"/>
  <c r="DQ1070" i="1"/>
  <c r="CR1070" i="1"/>
  <c r="CX1071" i="1"/>
  <c r="H1072" i="1"/>
  <c r="I1072" i="1" s="1"/>
  <c r="DR1069" i="1"/>
  <c r="DS1069" i="1" s="1"/>
  <c r="D1073" i="1"/>
  <c r="E1072" i="1"/>
  <c r="G1074" i="1"/>
  <c r="F1075" i="1"/>
  <c r="AU359" i="1" l="1"/>
  <c r="AO360" i="1"/>
  <c r="AP360" i="1"/>
  <c r="AQ360" i="1"/>
  <c r="AR360" i="1"/>
  <c r="AS360" i="1"/>
  <c r="CC1074" i="1"/>
  <c r="BY1070" i="1"/>
  <c r="BW1071" i="1" a="1"/>
  <c r="BW1071" i="1" s="1"/>
  <c r="BX1071" i="1" s="1"/>
  <c r="CB1068" i="1"/>
  <c r="CK360" i="1"/>
  <c r="AW360" i="1"/>
  <c r="CM355" i="1"/>
  <c r="K1072" i="1"/>
  <c r="DP1072" i="1"/>
  <c r="CZ1071" i="1"/>
  <c r="BC1070" i="1"/>
  <c r="BA1070" i="1"/>
  <c r="AB1070" i="1"/>
  <c r="AC1070" i="1" s="1"/>
  <c r="AE1070" i="1" s="1"/>
  <c r="CQ1072" i="1"/>
  <c r="V1074" i="1"/>
  <c r="N1074" i="1"/>
  <c r="AH1074" i="1"/>
  <c r="AD1074" i="1"/>
  <c r="AJ1071" i="1"/>
  <c r="AK1071" i="1" s="1"/>
  <c r="AL1071" i="1" s="1"/>
  <c r="AF1071" i="1"/>
  <c r="AB1071" i="1" s="1"/>
  <c r="BQ356" i="1"/>
  <c r="BS356" i="1" s="1"/>
  <c r="CS360" i="1"/>
  <c r="CY1072" i="1"/>
  <c r="CW1072" i="1"/>
  <c r="AI1069" i="1"/>
  <c r="DA1070" i="1"/>
  <c r="DB1070" i="1" s="1"/>
  <c r="DC1070" i="1" s="1"/>
  <c r="AZ1071" i="1"/>
  <c r="U1071" i="1"/>
  <c r="M1071" i="1"/>
  <c r="BB1071" i="1"/>
  <c r="Q1069" i="1"/>
  <c r="R1069" i="1" s="1"/>
  <c r="S1069" i="1" s="1"/>
  <c r="AA1068" i="1"/>
  <c r="W1075" i="1"/>
  <c r="O1075" i="1"/>
  <c r="T1073" i="1"/>
  <c r="L1073" i="1"/>
  <c r="CP1073" i="1"/>
  <c r="Y1069" i="1"/>
  <c r="Z1069" i="1" s="1"/>
  <c r="P1070" i="1"/>
  <c r="CR1071" i="1"/>
  <c r="DQ1071" i="1"/>
  <c r="X1070" i="1"/>
  <c r="CX1072" i="1"/>
  <c r="H1073" i="1"/>
  <c r="I1073" i="1" s="1"/>
  <c r="DR1070" i="1"/>
  <c r="DS1070" i="1" s="1"/>
  <c r="E1073" i="1"/>
  <c r="D1074" i="1"/>
  <c r="G1075" i="1"/>
  <c r="F1076" i="1"/>
  <c r="AT360" i="1" l="1"/>
  <c r="CC1075" i="1"/>
  <c r="CT360" i="1"/>
  <c r="BY1071" i="1"/>
  <c r="BZ1071" i="1" s="1"/>
  <c r="BW1072" i="1" a="1"/>
  <c r="BW1072" i="1" s="1"/>
  <c r="BX1072" i="1" s="1"/>
  <c r="BZ1070" i="1"/>
  <c r="CB1069" i="1"/>
  <c r="CF356" i="1"/>
  <c r="CJ356" i="1" s="1"/>
  <c r="CE356" i="1"/>
  <c r="CL356" i="1" s="1"/>
  <c r="CI360" i="1"/>
  <c r="BT356" i="1"/>
  <c r="CD356" i="1"/>
  <c r="CH356" i="1" s="1"/>
  <c r="K1073" i="1"/>
  <c r="DP1073" i="1"/>
  <c r="CZ1072" i="1"/>
  <c r="CU360" i="1"/>
  <c r="BP360" i="1"/>
  <c r="BC1071" i="1"/>
  <c r="BA1071" i="1"/>
  <c r="CQ1073" i="1"/>
  <c r="AG1071" i="1"/>
  <c r="V1075" i="1"/>
  <c r="N1075" i="1"/>
  <c r="AH1075" i="1"/>
  <c r="AD1075" i="1"/>
  <c r="DA1072" i="1"/>
  <c r="DB1072" i="1" s="1"/>
  <c r="AJ1072" i="1"/>
  <c r="AK1072" i="1" s="1"/>
  <c r="AL1072" i="1" s="1"/>
  <c r="AF1072" i="1"/>
  <c r="AG1072" i="1" s="1"/>
  <c r="BJ360" i="1"/>
  <c r="BH360" i="1"/>
  <c r="BI360" i="1"/>
  <c r="BF360" i="1"/>
  <c r="BD360" i="1"/>
  <c r="BE360" i="1"/>
  <c r="CY1073" i="1"/>
  <c r="CW1073" i="1"/>
  <c r="AI1070" i="1"/>
  <c r="DA1071" i="1"/>
  <c r="DB1071" i="1" s="1"/>
  <c r="DC1071" i="1" s="1"/>
  <c r="AZ1072" i="1"/>
  <c r="AC1071" i="1"/>
  <c r="AE1071" i="1" s="1"/>
  <c r="U1072" i="1"/>
  <c r="BB1072" i="1"/>
  <c r="Q1070" i="1"/>
  <c r="R1070" i="1" s="1"/>
  <c r="S1070" i="1" s="1"/>
  <c r="AA1069" i="1"/>
  <c r="W1076" i="1"/>
  <c r="O1076" i="1"/>
  <c r="T1074" i="1"/>
  <c r="L1074" i="1"/>
  <c r="CP1074" i="1"/>
  <c r="M1072" i="1"/>
  <c r="X1071" i="1"/>
  <c r="Y1070" i="1"/>
  <c r="Z1070" i="1" s="1"/>
  <c r="CR1072" i="1"/>
  <c r="P1071" i="1"/>
  <c r="DQ1072" i="1"/>
  <c r="CX1073" i="1"/>
  <c r="H1074" i="1"/>
  <c r="I1074" i="1" s="1"/>
  <c r="DR1071" i="1"/>
  <c r="DS1071" i="1" s="1"/>
  <c r="E1074" i="1"/>
  <c r="D1075" i="1"/>
  <c r="G1076" i="1"/>
  <c r="F1077" i="1"/>
  <c r="AN360" i="1" l="1"/>
  <c r="AV360" i="1" s="1"/>
  <c r="CV360" i="1"/>
  <c r="BY1072" i="1"/>
  <c r="BZ1072" i="1" s="1"/>
  <c r="BW1073" i="1" a="1"/>
  <c r="BW1073" i="1" s="1"/>
  <c r="BX1073" i="1" s="1"/>
  <c r="CB1070" i="1"/>
  <c r="CG356" i="1"/>
  <c r="CM356" i="1" s="1"/>
  <c r="K1074" i="1"/>
  <c r="DP1074" i="1"/>
  <c r="CZ1073" i="1"/>
  <c r="BC1072" i="1"/>
  <c r="BA1072" i="1"/>
  <c r="AB1072" i="1"/>
  <c r="AC1072" i="1" s="1"/>
  <c r="AE1072" i="1" s="1"/>
  <c r="CQ1074" i="1"/>
  <c r="V1076" i="1"/>
  <c r="N1076" i="1"/>
  <c r="AH1076" i="1"/>
  <c r="AD1076" i="1"/>
  <c r="DA1073" i="1"/>
  <c r="DB1073" i="1" s="1"/>
  <c r="DC1073" i="1" s="1"/>
  <c r="AJ1073" i="1"/>
  <c r="AK1073" i="1" s="1"/>
  <c r="AL1073" i="1" s="1"/>
  <c r="AF1073" i="1"/>
  <c r="AB1073" i="1" s="1"/>
  <c r="BK360" i="1"/>
  <c r="BG360" i="1"/>
  <c r="AM361" i="1"/>
  <c r="CY1074" i="1"/>
  <c r="CW1074" i="1"/>
  <c r="AI1071" i="1"/>
  <c r="DC1072" i="1"/>
  <c r="AZ1073" i="1"/>
  <c r="M1073" i="1"/>
  <c r="BB1073" i="1"/>
  <c r="U1073" i="1"/>
  <c r="Q1071" i="1"/>
  <c r="R1071" i="1" s="1"/>
  <c r="S1071" i="1" s="1"/>
  <c r="AA1070" i="1"/>
  <c r="W1077" i="1"/>
  <c r="O1077" i="1"/>
  <c r="T1075" i="1"/>
  <c r="L1075" i="1"/>
  <c r="CP1075" i="1"/>
  <c r="Y1071" i="1"/>
  <c r="Z1071" i="1" s="1"/>
  <c r="P1072" i="1"/>
  <c r="X1072" i="1"/>
  <c r="Y1072" i="1" s="1"/>
  <c r="Z1072" i="1" s="1"/>
  <c r="CR1073" i="1"/>
  <c r="DQ1073" i="1"/>
  <c r="CX1074" i="1"/>
  <c r="H1075" i="1"/>
  <c r="I1075" i="1" s="1"/>
  <c r="DR1072" i="1"/>
  <c r="DS1072" i="1" s="1"/>
  <c r="E1075" i="1"/>
  <c r="D1076" i="1"/>
  <c r="G1077" i="1"/>
  <c r="F1078" i="1"/>
  <c r="AU360" i="1" l="1"/>
  <c r="AR361" i="1"/>
  <c r="AS361" i="1"/>
  <c r="AO361" i="1"/>
  <c r="BD361" i="1" s="1"/>
  <c r="AP361" i="1"/>
  <c r="AQ361" i="1"/>
  <c r="BY1073" i="1"/>
  <c r="BZ1073" i="1" s="1"/>
  <c r="BW1074" i="1" a="1"/>
  <c r="BW1074" i="1" s="1"/>
  <c r="BX1074" i="1" s="1"/>
  <c r="CB1071" i="1"/>
  <c r="CK361" i="1"/>
  <c r="AW361" i="1"/>
  <c r="K1075" i="1"/>
  <c r="DP1075" i="1"/>
  <c r="CZ1074" i="1"/>
  <c r="BC1073" i="1"/>
  <c r="BA1073" i="1"/>
  <c r="AG1073" i="1"/>
  <c r="CQ1075" i="1"/>
  <c r="V1077" i="1"/>
  <c r="N1077" i="1"/>
  <c r="AH1077" i="1"/>
  <c r="AD1077" i="1"/>
  <c r="AJ1074" i="1"/>
  <c r="AK1074" i="1" s="1"/>
  <c r="AL1074" i="1" s="1"/>
  <c r="AF1074" i="1"/>
  <c r="BQ357" i="1"/>
  <c r="BS357" i="1" s="1"/>
  <c r="CS361" i="1"/>
  <c r="CY1075" i="1"/>
  <c r="CW1075" i="1"/>
  <c r="AI1072" i="1"/>
  <c r="AZ1074" i="1"/>
  <c r="AC1073" i="1"/>
  <c r="AE1073" i="1" s="1"/>
  <c r="M1074" i="1"/>
  <c r="BB1074" i="1"/>
  <c r="U1074" i="1"/>
  <c r="Q1072" i="1"/>
  <c r="R1072" i="1" s="1"/>
  <c r="S1072" i="1" s="1"/>
  <c r="AA1071" i="1"/>
  <c r="W1078" i="1"/>
  <c r="O1078" i="1"/>
  <c r="T1076" i="1"/>
  <c r="L1076" i="1"/>
  <c r="CP1076" i="1"/>
  <c r="X1073" i="1"/>
  <c r="P1073" i="1"/>
  <c r="CR1074" i="1"/>
  <c r="DQ1074" i="1"/>
  <c r="CX1075" i="1"/>
  <c r="H1076" i="1"/>
  <c r="I1076" i="1" s="1"/>
  <c r="DR1073" i="1"/>
  <c r="DS1073" i="1" s="1"/>
  <c r="E1076" i="1"/>
  <c r="D1077" i="1"/>
  <c r="G1078" i="1"/>
  <c r="F1079" i="1"/>
  <c r="AT361" i="1" l="1"/>
  <c r="BY1074" i="1"/>
  <c r="BZ1074" i="1" s="1"/>
  <c r="DA1074" i="1"/>
  <c r="DB1074" i="1" s="1"/>
  <c r="DC1074" i="1" s="1"/>
  <c r="BW1075" i="1" a="1"/>
  <c r="BW1075" i="1" s="1"/>
  <c r="BX1075" i="1" s="1"/>
  <c r="CB1072" i="1"/>
  <c r="CF357" i="1"/>
  <c r="CJ357" i="1" s="1"/>
  <c r="CE357" i="1"/>
  <c r="CL357" i="1" s="1"/>
  <c r="CI361" i="1"/>
  <c r="BT357" i="1"/>
  <c r="CD357" i="1"/>
  <c r="CH357" i="1" s="1"/>
  <c r="K1076" i="1"/>
  <c r="DP1076" i="1"/>
  <c r="CZ1075" i="1"/>
  <c r="BP361" i="1"/>
  <c r="BC1074" i="1"/>
  <c r="BA1074" i="1"/>
  <c r="AB1074" i="1"/>
  <c r="AC1074" i="1" s="1"/>
  <c r="AE1074" i="1" s="1"/>
  <c r="CQ1076" i="1"/>
  <c r="V1078" i="1"/>
  <c r="N1078" i="1"/>
  <c r="AH1078" i="1"/>
  <c r="AD1078" i="1"/>
  <c r="DA1075" i="1"/>
  <c r="DB1075" i="1" s="1"/>
  <c r="AJ1075" i="1"/>
  <c r="AK1075" i="1" s="1"/>
  <c r="AL1075" i="1" s="1"/>
  <c r="AF1075" i="1"/>
  <c r="AB1075" i="1" s="1"/>
  <c r="BH361" i="1"/>
  <c r="BJ361" i="1"/>
  <c r="CU361" i="1"/>
  <c r="BF361" i="1"/>
  <c r="BI361" i="1"/>
  <c r="CT361" i="1"/>
  <c r="BE361" i="1"/>
  <c r="CY1076" i="1"/>
  <c r="CW1076" i="1"/>
  <c r="AI1073" i="1"/>
  <c r="AZ1075" i="1"/>
  <c r="M1075" i="1"/>
  <c r="AG1074" i="1"/>
  <c r="BB1075" i="1"/>
  <c r="U1075" i="1"/>
  <c r="Q1073" i="1"/>
  <c r="R1073" i="1" s="1"/>
  <c r="S1073" i="1" s="1"/>
  <c r="AA1072" i="1"/>
  <c r="W1079" i="1"/>
  <c r="O1079" i="1"/>
  <c r="T1077" i="1"/>
  <c r="L1077" i="1"/>
  <c r="CP1077" i="1"/>
  <c r="X1074" i="1"/>
  <c r="Y1073" i="1"/>
  <c r="Z1073" i="1" s="1"/>
  <c r="P1074" i="1"/>
  <c r="CR1075" i="1"/>
  <c r="DQ1075" i="1"/>
  <c r="CX1076" i="1"/>
  <c r="H1077" i="1"/>
  <c r="I1077" i="1" s="1"/>
  <c r="DR1074" i="1"/>
  <c r="DS1074" i="1" s="1"/>
  <c r="E1077" i="1"/>
  <c r="D1078" i="1"/>
  <c r="G1079" i="1"/>
  <c r="F1080" i="1"/>
  <c r="DC1075" i="1" l="1"/>
  <c r="AN361" i="1"/>
  <c r="AU361" i="1" s="1"/>
  <c r="BY1075" i="1"/>
  <c r="BZ1075" i="1" s="1"/>
  <c r="BW1076" i="1" a="1"/>
  <c r="BW1076" i="1" s="1"/>
  <c r="BX1076" i="1" s="1"/>
  <c r="CB1073" i="1"/>
  <c r="CG357" i="1"/>
  <c r="CM357" i="1" s="1"/>
  <c r="K1077" i="1"/>
  <c r="DP1077" i="1"/>
  <c r="CZ1076" i="1"/>
  <c r="BC1075" i="1"/>
  <c r="BA1075" i="1"/>
  <c r="AG1075" i="1"/>
  <c r="CQ1077" i="1"/>
  <c r="V1079" i="1"/>
  <c r="N1079" i="1"/>
  <c r="AH1079" i="1"/>
  <c r="AD1079" i="1"/>
  <c r="AJ1076" i="1"/>
  <c r="AK1076" i="1" s="1"/>
  <c r="AL1076" i="1" s="1"/>
  <c r="AF1076" i="1"/>
  <c r="AG1076" i="1" s="1"/>
  <c r="BK361" i="1"/>
  <c r="CV361" i="1"/>
  <c r="AM362" i="1"/>
  <c r="BG361" i="1"/>
  <c r="CY1077" i="1"/>
  <c r="CW1077" i="1"/>
  <c r="AI1074" i="1"/>
  <c r="AZ1076" i="1"/>
  <c r="AC1075" i="1"/>
  <c r="AE1075" i="1" s="1"/>
  <c r="BB1076" i="1"/>
  <c r="M1076" i="1"/>
  <c r="U1076" i="1"/>
  <c r="Q1074" i="1"/>
  <c r="R1074" i="1" s="1"/>
  <c r="S1074" i="1" s="1"/>
  <c r="AA1073" i="1"/>
  <c r="W1080" i="1"/>
  <c r="O1080" i="1"/>
  <c r="T1078" i="1"/>
  <c r="L1078" i="1"/>
  <c r="Y1074" i="1"/>
  <c r="Z1074" i="1" s="1"/>
  <c r="CP1078" i="1"/>
  <c r="X1075" i="1"/>
  <c r="P1075" i="1"/>
  <c r="DQ1076" i="1"/>
  <c r="CR1076" i="1"/>
  <c r="CX1077" i="1"/>
  <c r="H1078" i="1"/>
  <c r="I1078" i="1" s="1"/>
  <c r="DR1075" i="1"/>
  <c r="DS1075" i="1" s="1"/>
  <c r="D1079" i="1"/>
  <c r="E1078" i="1"/>
  <c r="G1080" i="1"/>
  <c r="F1081" i="1"/>
  <c r="AV361" i="1" l="1"/>
  <c r="AO362" i="1"/>
  <c r="AP362" i="1"/>
  <c r="AQ362" i="1"/>
  <c r="AR362" i="1"/>
  <c r="AS362" i="1"/>
  <c r="BY1076" i="1"/>
  <c r="BZ1076" i="1" s="1"/>
  <c r="BW1077" i="1" a="1"/>
  <c r="BW1077" i="1" s="1"/>
  <c r="BX1077" i="1" s="1"/>
  <c r="CB1074" i="1"/>
  <c r="CK362" i="1"/>
  <c r="AW362" i="1"/>
  <c r="K1078" i="1"/>
  <c r="DP1078" i="1"/>
  <c r="CZ1077" i="1"/>
  <c r="BC1076" i="1"/>
  <c r="BA1076" i="1"/>
  <c r="AB1076" i="1"/>
  <c r="AC1076" i="1" s="1"/>
  <c r="AE1076" i="1" s="1"/>
  <c r="CQ1078" i="1"/>
  <c r="V1080" i="1"/>
  <c r="N1080" i="1"/>
  <c r="AH1080" i="1"/>
  <c r="AD1080" i="1"/>
  <c r="AJ1077" i="1"/>
  <c r="AK1077" i="1" s="1"/>
  <c r="AL1077" i="1" s="1"/>
  <c r="AF1077" i="1"/>
  <c r="AB1077" i="1" s="1"/>
  <c r="CS362" i="1"/>
  <c r="BQ358" i="1"/>
  <c r="BS358" i="1" s="1"/>
  <c r="CY1078" i="1"/>
  <c r="CW1078" i="1"/>
  <c r="AI1075" i="1"/>
  <c r="DA1076" i="1"/>
  <c r="DB1076" i="1" s="1"/>
  <c r="DC1076" i="1" s="1"/>
  <c r="AZ1077" i="1"/>
  <c r="M1077" i="1"/>
  <c r="BB1077" i="1"/>
  <c r="U1077" i="1"/>
  <c r="Q1075" i="1"/>
  <c r="R1075" i="1" s="1"/>
  <c r="S1075" i="1" s="1"/>
  <c r="AA1074" i="1"/>
  <c r="W1081" i="1"/>
  <c r="O1081" i="1"/>
  <c r="T1079" i="1"/>
  <c r="L1079" i="1"/>
  <c r="CP1079" i="1"/>
  <c r="Y1075" i="1"/>
  <c r="Z1075" i="1" s="1"/>
  <c r="P1076" i="1"/>
  <c r="CR1077" i="1"/>
  <c r="X1076" i="1"/>
  <c r="DQ1077" i="1"/>
  <c r="CX1078" i="1"/>
  <c r="H1079" i="1"/>
  <c r="I1079" i="1" s="1"/>
  <c r="DR1076" i="1"/>
  <c r="DS1076" i="1" s="1"/>
  <c r="E1079" i="1"/>
  <c r="D1080" i="1"/>
  <c r="G1081" i="1"/>
  <c r="F1082" i="1"/>
  <c r="AT362" i="1" l="1"/>
  <c r="BY1077" i="1"/>
  <c r="BZ1077" i="1" s="1"/>
  <c r="BW1078" i="1" a="1"/>
  <c r="BW1078" i="1" s="1"/>
  <c r="BX1078" i="1" s="1"/>
  <c r="CB1075" i="1"/>
  <c r="CF358" i="1"/>
  <c r="CJ358" i="1" s="1"/>
  <c r="CE358" i="1"/>
  <c r="CL358" i="1" s="1"/>
  <c r="CI362" i="1"/>
  <c r="BT358" i="1"/>
  <c r="CD358" i="1"/>
  <c r="CH358" i="1" s="1"/>
  <c r="K1079" i="1"/>
  <c r="DP1079" i="1"/>
  <c r="CZ1078" i="1"/>
  <c r="BP362" i="1"/>
  <c r="BC1077" i="1"/>
  <c r="BA1077" i="1"/>
  <c r="AG1077" i="1"/>
  <c r="CQ1079" i="1"/>
  <c r="V1081" i="1"/>
  <c r="N1081" i="1"/>
  <c r="AH1081" i="1"/>
  <c r="AD1081" i="1"/>
  <c r="DA1078" i="1"/>
  <c r="DB1078" i="1" s="1"/>
  <c r="AJ1078" i="1"/>
  <c r="AK1078" i="1" s="1"/>
  <c r="AL1078" i="1" s="1"/>
  <c r="AF1078" i="1"/>
  <c r="AG1078" i="1" s="1"/>
  <c r="BE362" i="1"/>
  <c r="BF362" i="1"/>
  <c r="CT362" i="1"/>
  <c r="BD362" i="1"/>
  <c r="BH362" i="1"/>
  <c r="CU362" i="1"/>
  <c r="BJ362" i="1"/>
  <c r="BI362" i="1"/>
  <c r="CY1079" i="1"/>
  <c r="CW1079" i="1"/>
  <c r="AI1076" i="1"/>
  <c r="DA1077" i="1"/>
  <c r="DB1077" i="1" s="1"/>
  <c r="DC1077" i="1" s="1"/>
  <c r="AZ1078" i="1"/>
  <c r="AC1077" i="1"/>
  <c r="AE1077" i="1" s="1"/>
  <c r="M1078" i="1"/>
  <c r="BB1078" i="1"/>
  <c r="U1078" i="1"/>
  <c r="Q1076" i="1"/>
  <c r="R1076" i="1" s="1"/>
  <c r="S1076" i="1" s="1"/>
  <c r="AA1075" i="1"/>
  <c r="W1082" i="1"/>
  <c r="O1082" i="1"/>
  <c r="T1080" i="1"/>
  <c r="L1080" i="1"/>
  <c r="CP1080" i="1"/>
  <c r="X1077" i="1"/>
  <c r="Y1077" i="1" s="1"/>
  <c r="Z1077" i="1" s="1"/>
  <c r="Y1076" i="1"/>
  <c r="Z1076" i="1" s="1"/>
  <c r="P1077" i="1"/>
  <c r="CR1078" i="1"/>
  <c r="DQ1078" i="1"/>
  <c r="CX1079" i="1"/>
  <c r="H1080" i="1"/>
  <c r="I1080" i="1" s="1"/>
  <c r="DR1077" i="1"/>
  <c r="DS1077" i="1" s="1"/>
  <c r="D1081" i="1"/>
  <c r="E1080" i="1"/>
  <c r="G1082" i="1"/>
  <c r="F1083" i="1"/>
  <c r="AN362" i="1" l="1"/>
  <c r="AV362" i="1" s="1"/>
  <c r="BY1078" i="1"/>
  <c r="BW1079" i="1" a="1"/>
  <c r="BW1079" i="1" s="1"/>
  <c r="BX1079" i="1" s="1"/>
  <c r="DA1079" i="1"/>
  <c r="DB1079" i="1" s="1"/>
  <c r="DC1079" i="1" s="1"/>
  <c r="CB1076" i="1"/>
  <c r="CG358" i="1"/>
  <c r="K1080" i="1"/>
  <c r="DP1080" i="1"/>
  <c r="CZ1079" i="1"/>
  <c r="BC1078" i="1"/>
  <c r="BA1078" i="1"/>
  <c r="AB1078" i="1"/>
  <c r="AC1078" i="1" s="1"/>
  <c r="AE1078" i="1" s="1"/>
  <c r="CQ1080" i="1"/>
  <c r="V1082" i="1"/>
  <c r="N1082" i="1"/>
  <c r="AH1082" i="1"/>
  <c r="AD1082" i="1"/>
  <c r="AJ1079" i="1"/>
  <c r="AK1079" i="1" s="1"/>
  <c r="AL1079" i="1" s="1"/>
  <c r="AF1079" i="1"/>
  <c r="AB1079" i="1" s="1"/>
  <c r="CV362" i="1"/>
  <c r="BG362" i="1"/>
  <c r="BK362" i="1"/>
  <c r="AM363" i="1"/>
  <c r="CY1080" i="1"/>
  <c r="CW1080" i="1"/>
  <c r="AI1077" i="1"/>
  <c r="DC1078" i="1"/>
  <c r="AZ1079" i="1"/>
  <c r="BB1079" i="1"/>
  <c r="U1079" i="1"/>
  <c r="Q1077" i="1"/>
  <c r="R1077" i="1" s="1"/>
  <c r="S1077" i="1" s="1"/>
  <c r="AA1076" i="1"/>
  <c r="W1083" i="1"/>
  <c r="O1083" i="1"/>
  <c r="T1081" i="1"/>
  <c r="L1081" i="1"/>
  <c r="CP1081" i="1"/>
  <c r="M1079" i="1"/>
  <c r="X1078" i="1"/>
  <c r="P1078" i="1"/>
  <c r="CR1079" i="1"/>
  <c r="DQ1079" i="1"/>
  <c r="CX1080" i="1"/>
  <c r="H1081" i="1"/>
  <c r="I1081" i="1" s="1"/>
  <c r="DR1078" i="1"/>
  <c r="DS1078" i="1" s="1"/>
  <c r="E1081" i="1"/>
  <c r="D1082" i="1"/>
  <c r="G1083" i="1"/>
  <c r="F1084" i="1"/>
  <c r="AU362" i="1" l="1"/>
  <c r="AP363" i="1"/>
  <c r="AQ363" i="1"/>
  <c r="AR363" i="1"/>
  <c r="AS363" i="1"/>
  <c r="AO363" i="1"/>
  <c r="BF363" i="1" s="1"/>
  <c r="CC1076" i="1"/>
  <c r="CC1077" i="1" s="1"/>
  <c r="CC1078" i="1" s="1"/>
  <c r="CC1079" i="1" s="1"/>
  <c r="CC1080" i="1" s="1"/>
  <c r="CC1081" i="1" s="1"/>
  <c r="CC1082" i="1" s="1"/>
  <c r="CC1083" i="1" s="1"/>
  <c r="BY1079" i="1"/>
  <c r="BZ1078" i="1"/>
  <c r="BW1080" i="1" a="1"/>
  <c r="BW1080" i="1" s="1"/>
  <c r="BX1080" i="1" s="1"/>
  <c r="CB1077" i="1"/>
  <c r="CK363" i="1"/>
  <c r="AW363" i="1"/>
  <c r="CM358" i="1"/>
  <c r="K1081" i="1"/>
  <c r="DP1081" i="1"/>
  <c r="CZ1080" i="1"/>
  <c r="BC1079" i="1"/>
  <c r="BA1079" i="1"/>
  <c r="AG1079" i="1"/>
  <c r="CQ1081" i="1"/>
  <c r="V1083" i="1"/>
  <c r="N1083" i="1"/>
  <c r="AH1083" i="1"/>
  <c r="AD1083" i="1"/>
  <c r="AJ1080" i="1"/>
  <c r="AK1080" i="1" s="1"/>
  <c r="AL1080" i="1" s="1"/>
  <c r="AF1080" i="1"/>
  <c r="AG1080" i="1" s="1"/>
  <c r="CS363" i="1"/>
  <c r="BQ359" i="1"/>
  <c r="BS359" i="1" s="1"/>
  <c r="CY1081" i="1"/>
  <c r="CW1081" i="1"/>
  <c r="AI1078" i="1"/>
  <c r="AZ1080" i="1"/>
  <c r="AC1079" i="1"/>
  <c r="AE1079" i="1" s="1"/>
  <c r="M1080" i="1"/>
  <c r="U1080" i="1"/>
  <c r="BB1080" i="1"/>
  <c r="Q1078" i="1"/>
  <c r="R1078" i="1" s="1"/>
  <c r="S1078" i="1" s="1"/>
  <c r="AA1077" i="1"/>
  <c r="W1084" i="1"/>
  <c r="O1084" i="1"/>
  <c r="T1082" i="1"/>
  <c r="L1082" i="1"/>
  <c r="Y1078" i="1"/>
  <c r="Z1078" i="1" s="1"/>
  <c r="CP1082" i="1"/>
  <c r="X1079" i="1"/>
  <c r="CR1080" i="1"/>
  <c r="DQ1080" i="1"/>
  <c r="P1079" i="1"/>
  <c r="Q1079" i="1" s="1"/>
  <c r="CX1081" i="1"/>
  <c r="H1082" i="1"/>
  <c r="I1082" i="1" s="1"/>
  <c r="DR1079" i="1"/>
  <c r="DS1079" i="1" s="1"/>
  <c r="E1082" i="1"/>
  <c r="D1083" i="1"/>
  <c r="G1084" i="1"/>
  <c r="F1085" i="1"/>
  <c r="AT363" i="1" l="1"/>
  <c r="BZ1079" i="1"/>
  <c r="BY1080" i="1"/>
  <c r="BZ1080" i="1" s="1"/>
  <c r="BW1081" i="1" a="1"/>
  <c r="BW1081" i="1" s="1"/>
  <c r="BX1081" i="1" s="1"/>
  <c r="CC1084" i="1"/>
  <c r="CB1078" i="1"/>
  <c r="CF359" i="1"/>
  <c r="CJ359" i="1" s="1"/>
  <c r="CE359" i="1"/>
  <c r="CL359" i="1" s="1"/>
  <c r="CI363" i="1"/>
  <c r="BT359" i="1"/>
  <c r="CD359" i="1"/>
  <c r="CH359" i="1" s="1"/>
  <c r="K1082" i="1"/>
  <c r="DP1082" i="1"/>
  <c r="CZ1081" i="1"/>
  <c r="BH363" i="1"/>
  <c r="BP363" i="1"/>
  <c r="BC1080" i="1"/>
  <c r="BA1080" i="1"/>
  <c r="AB1080" i="1"/>
  <c r="AC1080" i="1" s="1"/>
  <c r="AE1080" i="1" s="1"/>
  <c r="CQ1082" i="1"/>
  <c r="V1084" i="1"/>
  <c r="N1084" i="1"/>
  <c r="AH1084" i="1"/>
  <c r="AD1084" i="1"/>
  <c r="DA1081" i="1"/>
  <c r="DB1081" i="1" s="1"/>
  <c r="AJ1081" i="1"/>
  <c r="AK1081" i="1" s="1"/>
  <c r="AL1081" i="1" s="1"/>
  <c r="AF1081" i="1"/>
  <c r="AB1081" i="1" s="1"/>
  <c r="BD363" i="1"/>
  <c r="CT363" i="1"/>
  <c r="BE363" i="1"/>
  <c r="BJ363" i="1"/>
  <c r="CU363" i="1"/>
  <c r="BI363" i="1"/>
  <c r="CY1082" i="1"/>
  <c r="CW1082" i="1"/>
  <c r="AI1079" i="1"/>
  <c r="DA1080" i="1"/>
  <c r="DB1080" i="1" s="1"/>
  <c r="DC1080" i="1" s="1"/>
  <c r="AZ1081" i="1"/>
  <c r="M1081" i="1"/>
  <c r="BB1081" i="1"/>
  <c r="U1081" i="1"/>
  <c r="AA1078" i="1"/>
  <c r="W1085" i="1"/>
  <c r="O1085" i="1"/>
  <c r="T1083" i="1"/>
  <c r="L1083" i="1"/>
  <c r="X1080" i="1"/>
  <c r="Y1080" i="1" s="1"/>
  <c r="Z1080" i="1" s="1"/>
  <c r="CP1083" i="1"/>
  <c r="Y1079" i="1"/>
  <c r="Z1079" i="1" s="1"/>
  <c r="P1080" i="1"/>
  <c r="R1079" i="1"/>
  <c r="S1079" i="1" s="1"/>
  <c r="CR1081" i="1"/>
  <c r="DQ1081" i="1"/>
  <c r="CX1082" i="1"/>
  <c r="H1083" i="1"/>
  <c r="I1083" i="1" s="1"/>
  <c r="DR1080" i="1"/>
  <c r="DS1080" i="1" s="1"/>
  <c r="E1083" i="1"/>
  <c r="D1084" i="1"/>
  <c r="G1085" i="1"/>
  <c r="F1086" i="1"/>
  <c r="AN363" i="1" l="1"/>
  <c r="AV363" i="1" s="1"/>
  <c r="BY1081" i="1"/>
  <c r="BZ1081" i="1" s="1"/>
  <c r="BW1082" i="1" a="1"/>
  <c r="BW1082" i="1" s="1"/>
  <c r="BX1082" i="1" s="1"/>
  <c r="CC1085" i="1"/>
  <c r="CB1079" i="1"/>
  <c r="CG359" i="1"/>
  <c r="CM359" i="1" s="1"/>
  <c r="K1083" i="1"/>
  <c r="DP1083" i="1"/>
  <c r="CZ1082" i="1"/>
  <c r="BC1081" i="1"/>
  <c r="BA1081" i="1"/>
  <c r="AG1081" i="1"/>
  <c r="CQ1083" i="1"/>
  <c r="V1085" i="1"/>
  <c r="N1085" i="1"/>
  <c r="AH1085" i="1"/>
  <c r="AD1085" i="1"/>
  <c r="DA1082" i="1"/>
  <c r="DB1082" i="1" s="1"/>
  <c r="DC1082" i="1" s="1"/>
  <c r="AJ1082" i="1"/>
  <c r="AK1082" i="1" s="1"/>
  <c r="AL1082" i="1" s="1"/>
  <c r="AF1082" i="1"/>
  <c r="AG1082" i="1" s="1"/>
  <c r="BG363" i="1"/>
  <c r="CV363" i="1"/>
  <c r="BK363" i="1"/>
  <c r="AM364" i="1"/>
  <c r="CY1083" i="1"/>
  <c r="CW1083" i="1"/>
  <c r="AI1080" i="1"/>
  <c r="DC1081" i="1"/>
  <c r="AZ1082" i="1"/>
  <c r="AC1081" i="1"/>
  <c r="AE1081" i="1" s="1"/>
  <c r="M1082" i="1"/>
  <c r="U1082" i="1"/>
  <c r="BB1082" i="1"/>
  <c r="Q1080" i="1"/>
  <c r="R1080" i="1" s="1"/>
  <c r="S1080" i="1" s="1"/>
  <c r="AA1079" i="1"/>
  <c r="W1086" i="1"/>
  <c r="O1086" i="1"/>
  <c r="T1084" i="1"/>
  <c r="L1084" i="1"/>
  <c r="CP1084" i="1"/>
  <c r="X1081" i="1"/>
  <c r="Y1081" i="1" s="1"/>
  <c r="Z1081" i="1" s="1"/>
  <c r="P1081" i="1"/>
  <c r="CR1082" i="1"/>
  <c r="DQ1082" i="1"/>
  <c r="CX1083" i="1"/>
  <c r="H1084" i="1"/>
  <c r="I1084" i="1" s="1"/>
  <c r="DR1081" i="1"/>
  <c r="DS1081" i="1" s="1"/>
  <c r="E1084" i="1"/>
  <c r="D1085" i="1"/>
  <c r="G1086" i="1"/>
  <c r="F1087" i="1"/>
  <c r="AU363" i="1" l="1"/>
  <c r="AS364" i="1"/>
  <c r="AO364" i="1"/>
  <c r="BF364" i="1" s="1"/>
  <c r="AP364" i="1"/>
  <c r="AQ364" i="1"/>
  <c r="AR364" i="1"/>
  <c r="BY1082" i="1"/>
  <c r="BZ1082" i="1" s="1"/>
  <c r="BW1083" i="1" a="1"/>
  <c r="BW1083" i="1" s="1"/>
  <c r="BX1083" i="1" s="1"/>
  <c r="CC1086" i="1"/>
  <c r="CB1080" i="1"/>
  <c r="CK364" i="1"/>
  <c r="AW364" i="1"/>
  <c r="K1084" i="1"/>
  <c r="DP1084" i="1"/>
  <c r="CZ1083" i="1"/>
  <c r="BC1082" i="1"/>
  <c r="BA1082" i="1"/>
  <c r="AB1082" i="1"/>
  <c r="AC1082" i="1" s="1"/>
  <c r="AE1082" i="1" s="1"/>
  <c r="CQ1084" i="1"/>
  <c r="V1086" i="1"/>
  <c r="N1086" i="1"/>
  <c r="AH1086" i="1"/>
  <c r="AD1086" i="1"/>
  <c r="AJ1083" i="1"/>
  <c r="AK1083" i="1" s="1"/>
  <c r="AL1083" i="1" s="1"/>
  <c r="AF1083" i="1"/>
  <c r="AG1083" i="1" s="1"/>
  <c r="BQ360" i="1"/>
  <c r="BS360" i="1" s="1"/>
  <c r="CS364" i="1"/>
  <c r="CY1084" i="1"/>
  <c r="CW1084" i="1"/>
  <c r="AI1081" i="1"/>
  <c r="AZ1083" i="1"/>
  <c r="M1083" i="1"/>
  <c r="BB1083" i="1"/>
  <c r="U1083" i="1"/>
  <c r="Q1081" i="1"/>
  <c r="R1081" i="1" s="1"/>
  <c r="S1081" i="1" s="1"/>
  <c r="AA1080" i="1"/>
  <c r="W1087" i="1"/>
  <c r="O1087" i="1"/>
  <c r="L1085" i="1"/>
  <c r="T1085" i="1"/>
  <c r="CP1085" i="1"/>
  <c r="X1082" i="1"/>
  <c r="Y1082" i="1" s="1"/>
  <c r="Z1082" i="1" s="1"/>
  <c r="P1082" i="1"/>
  <c r="CR1083" i="1"/>
  <c r="DQ1083" i="1"/>
  <c r="CX1084" i="1"/>
  <c r="H1085" i="1"/>
  <c r="I1085" i="1" s="1"/>
  <c r="DR1082" i="1"/>
  <c r="DS1082" i="1" s="1"/>
  <c r="D1086" i="1"/>
  <c r="E1085" i="1"/>
  <c r="G1087" i="1"/>
  <c r="F1088" i="1"/>
  <c r="AT364" i="1" l="1"/>
  <c r="CC1087" i="1"/>
  <c r="BY1083" i="1"/>
  <c r="BZ1083" i="1" s="1"/>
  <c r="DA1083" i="1"/>
  <c r="DB1083" i="1" s="1"/>
  <c r="DC1083" i="1" s="1"/>
  <c r="BW1084" i="1" a="1"/>
  <c r="BW1084" i="1" s="1"/>
  <c r="BX1084" i="1" s="1"/>
  <c r="CB1081" i="1"/>
  <c r="CF360" i="1"/>
  <c r="CJ360" i="1" s="1"/>
  <c r="CE360" i="1"/>
  <c r="CL360" i="1" s="1"/>
  <c r="CI364" i="1"/>
  <c r="BT360" i="1"/>
  <c r="CD360" i="1"/>
  <c r="CH360" i="1" s="1"/>
  <c r="K1085" i="1"/>
  <c r="DP1085" i="1"/>
  <c r="CZ1084" i="1"/>
  <c r="CU364" i="1"/>
  <c r="BP364" i="1"/>
  <c r="BC1083" i="1"/>
  <c r="BA1083" i="1"/>
  <c r="AB1083" i="1"/>
  <c r="AC1083" i="1" s="1"/>
  <c r="AE1083" i="1" s="1"/>
  <c r="CQ1085" i="1"/>
  <c r="V1087" i="1"/>
  <c r="N1087" i="1"/>
  <c r="AH1087" i="1"/>
  <c r="AD1087" i="1"/>
  <c r="AJ1084" i="1"/>
  <c r="AK1084" i="1" s="1"/>
  <c r="AL1084" i="1" s="1"/>
  <c r="AF1084" i="1"/>
  <c r="AG1084" i="1" s="1"/>
  <c r="CT364" i="1"/>
  <c r="BD364" i="1"/>
  <c r="BI364" i="1"/>
  <c r="BE364" i="1"/>
  <c r="BH364" i="1"/>
  <c r="BJ364" i="1"/>
  <c r="CY1085" i="1"/>
  <c r="CW1085" i="1"/>
  <c r="AI1082" i="1"/>
  <c r="AZ1084" i="1"/>
  <c r="M1084" i="1"/>
  <c r="BB1084" i="1"/>
  <c r="U1084" i="1"/>
  <c r="Q1082" i="1"/>
  <c r="R1082" i="1" s="1"/>
  <c r="S1082" i="1" s="1"/>
  <c r="AA1081" i="1"/>
  <c r="W1088" i="1"/>
  <c r="O1088" i="1"/>
  <c r="T1086" i="1"/>
  <c r="L1086" i="1"/>
  <c r="CP1086" i="1"/>
  <c r="X1083" i="1"/>
  <c r="Y1083" i="1" s="1"/>
  <c r="Z1083" i="1" s="1"/>
  <c r="P1083" i="1"/>
  <c r="DQ1084" i="1"/>
  <c r="CR1084" i="1"/>
  <c r="CX1085" i="1"/>
  <c r="H1086" i="1"/>
  <c r="I1086" i="1" s="1"/>
  <c r="DR1083" i="1"/>
  <c r="DS1083" i="1" s="1"/>
  <c r="E1086" i="1"/>
  <c r="D1087" i="1"/>
  <c r="G1088" i="1"/>
  <c r="F1089" i="1"/>
  <c r="AN364" i="1" l="1"/>
  <c r="AU364" i="1" s="1"/>
  <c r="BY1084" i="1"/>
  <c r="BZ1084" i="1" s="1"/>
  <c r="BW1085" i="1" a="1"/>
  <c r="BW1085" i="1" s="1"/>
  <c r="BX1085" i="1" s="1"/>
  <c r="CB1082" i="1"/>
  <c r="CG360" i="1"/>
  <c r="CM360" i="1" s="1"/>
  <c r="K1086" i="1"/>
  <c r="DP1086" i="1"/>
  <c r="CZ1085" i="1"/>
  <c r="CV364" i="1"/>
  <c r="BC1084" i="1"/>
  <c r="BA1084" i="1"/>
  <c r="AB1084" i="1"/>
  <c r="AC1084" i="1" s="1"/>
  <c r="AE1084" i="1" s="1"/>
  <c r="CQ1086" i="1"/>
  <c r="V1088" i="1"/>
  <c r="N1088" i="1"/>
  <c r="AH1088" i="1"/>
  <c r="AD1088" i="1"/>
  <c r="AJ1085" i="1"/>
  <c r="AK1085" i="1" s="1"/>
  <c r="AL1085" i="1" s="1"/>
  <c r="AF1085" i="1"/>
  <c r="AB1085" i="1" s="1"/>
  <c r="AM365" i="1"/>
  <c r="BG364" i="1"/>
  <c r="BK364" i="1"/>
  <c r="CY1086" i="1"/>
  <c r="CW1086" i="1"/>
  <c r="AI1083" i="1"/>
  <c r="DA1084" i="1"/>
  <c r="DB1084" i="1" s="1"/>
  <c r="DC1084" i="1" s="1"/>
  <c r="AZ1085" i="1"/>
  <c r="M1085" i="1"/>
  <c r="U1085" i="1"/>
  <c r="BB1085" i="1"/>
  <c r="Q1083" i="1"/>
  <c r="R1083" i="1" s="1"/>
  <c r="S1083" i="1" s="1"/>
  <c r="AA1082" i="1"/>
  <c r="W1089" i="1"/>
  <c r="O1089" i="1"/>
  <c r="T1087" i="1"/>
  <c r="L1087" i="1"/>
  <c r="CP1087" i="1"/>
  <c r="P1084" i="1"/>
  <c r="DQ1085" i="1"/>
  <c r="X1084" i="1"/>
  <c r="CR1085" i="1"/>
  <c r="CX1086" i="1"/>
  <c r="H1087" i="1"/>
  <c r="I1087" i="1" s="1"/>
  <c r="DR1084" i="1"/>
  <c r="DS1084" i="1" s="1"/>
  <c r="D1088" i="1"/>
  <c r="E1087" i="1"/>
  <c r="G1089" i="1"/>
  <c r="F1090" i="1"/>
  <c r="AV364" i="1" l="1"/>
  <c r="AO365" i="1"/>
  <c r="AP365" i="1"/>
  <c r="AQ365" i="1"/>
  <c r="AR365" i="1"/>
  <c r="AS365" i="1"/>
  <c r="BY1085" i="1"/>
  <c r="BZ1085" i="1" s="1"/>
  <c r="BW1086" i="1" a="1"/>
  <c r="BW1086" i="1" s="1"/>
  <c r="BX1086" i="1" s="1"/>
  <c r="CB1083" i="1"/>
  <c r="CK365" i="1"/>
  <c r="AW365" i="1"/>
  <c r="K1087" i="1"/>
  <c r="DP1087" i="1"/>
  <c r="CZ1086" i="1"/>
  <c r="BC1085" i="1"/>
  <c r="BA1085" i="1"/>
  <c r="AG1085" i="1"/>
  <c r="CQ1087" i="1"/>
  <c r="V1089" i="1"/>
  <c r="N1089" i="1"/>
  <c r="AH1089" i="1"/>
  <c r="AD1089" i="1"/>
  <c r="AJ1086" i="1"/>
  <c r="AK1086" i="1" s="1"/>
  <c r="AL1086" i="1" s="1"/>
  <c r="AF1086" i="1"/>
  <c r="AB1086" i="1" s="1"/>
  <c r="CS365" i="1"/>
  <c r="BQ361" i="1"/>
  <c r="BS361" i="1" s="1"/>
  <c r="CY1087" i="1"/>
  <c r="CW1087" i="1"/>
  <c r="AI1084" i="1"/>
  <c r="DA1085" i="1"/>
  <c r="DB1085" i="1" s="1"/>
  <c r="DC1085" i="1" s="1"/>
  <c r="AZ1086" i="1"/>
  <c r="AC1085" i="1"/>
  <c r="AE1085" i="1" s="1"/>
  <c r="U1086" i="1"/>
  <c r="BB1086" i="1"/>
  <c r="Q1084" i="1"/>
  <c r="R1084" i="1" s="1"/>
  <c r="S1084" i="1" s="1"/>
  <c r="AA1083" i="1"/>
  <c r="W1090" i="1"/>
  <c r="O1090" i="1"/>
  <c r="T1088" i="1"/>
  <c r="L1088" i="1"/>
  <c r="CP1088" i="1"/>
  <c r="M1086" i="1"/>
  <c r="X1085" i="1"/>
  <c r="Y1085" i="1" s="1"/>
  <c r="Z1085" i="1" s="1"/>
  <c r="Y1084" i="1"/>
  <c r="Z1084" i="1" s="1"/>
  <c r="P1085" i="1"/>
  <c r="DQ1086" i="1"/>
  <c r="CR1086" i="1"/>
  <c r="CX1087" i="1"/>
  <c r="H1088" i="1"/>
  <c r="I1088" i="1" s="1"/>
  <c r="DR1085" i="1"/>
  <c r="DS1085" i="1" s="1"/>
  <c r="E1088" i="1"/>
  <c r="D1089" i="1"/>
  <c r="G1090" i="1"/>
  <c r="F1091" i="1"/>
  <c r="AT365" i="1" l="1"/>
  <c r="CT365" i="1"/>
  <c r="BY1086" i="1"/>
  <c r="BZ1086" i="1" s="1"/>
  <c r="DA1086" i="1"/>
  <c r="DB1086" i="1" s="1"/>
  <c r="DC1086" i="1" s="1"/>
  <c r="BW1087" i="1" a="1"/>
  <c r="BW1087" i="1" s="1"/>
  <c r="BX1087" i="1" s="1"/>
  <c r="CB1084" i="1"/>
  <c r="CF361" i="1"/>
  <c r="CJ361" i="1" s="1"/>
  <c r="CE361" i="1"/>
  <c r="CL361" i="1" s="1"/>
  <c r="CI365" i="1"/>
  <c r="BT361" i="1"/>
  <c r="CD361" i="1"/>
  <c r="CH361" i="1" s="1"/>
  <c r="K1088" i="1"/>
  <c r="DP1088" i="1"/>
  <c r="CZ1087" i="1"/>
  <c r="BP365" i="1"/>
  <c r="BC1086" i="1"/>
  <c r="BA1086" i="1"/>
  <c r="AG1086" i="1"/>
  <c r="CQ1088" i="1"/>
  <c r="V1090" i="1"/>
  <c r="N1090" i="1"/>
  <c r="AH1090" i="1"/>
  <c r="AD1090" i="1"/>
  <c r="AJ1087" i="1"/>
  <c r="AK1087" i="1" s="1"/>
  <c r="AL1087" i="1" s="1"/>
  <c r="AF1087" i="1"/>
  <c r="AB1087" i="1" s="1"/>
  <c r="BI365" i="1"/>
  <c r="CU365" i="1"/>
  <c r="BD365" i="1"/>
  <c r="BF365" i="1"/>
  <c r="BE365" i="1"/>
  <c r="BJ365" i="1"/>
  <c r="BH365" i="1"/>
  <c r="CY1088" i="1"/>
  <c r="CW1088" i="1"/>
  <c r="AI1085" i="1"/>
  <c r="AZ1087" i="1"/>
  <c r="AC1086" i="1"/>
  <c r="AE1086" i="1" s="1"/>
  <c r="M1087" i="1"/>
  <c r="BB1087" i="1"/>
  <c r="U1087" i="1"/>
  <c r="Q1085" i="1"/>
  <c r="R1085" i="1" s="1"/>
  <c r="S1085" i="1" s="1"/>
  <c r="AA1084" i="1"/>
  <c r="W1091" i="1"/>
  <c r="O1091" i="1"/>
  <c r="T1089" i="1"/>
  <c r="L1089" i="1"/>
  <c r="CP1089" i="1"/>
  <c r="P1086" i="1"/>
  <c r="X1086" i="1"/>
  <c r="CR1087" i="1"/>
  <c r="DQ1087" i="1"/>
  <c r="CX1088" i="1"/>
  <c r="H1089" i="1"/>
  <c r="I1089" i="1" s="1"/>
  <c r="DR1086" i="1"/>
  <c r="DS1086" i="1" s="1"/>
  <c r="E1089" i="1"/>
  <c r="D1090" i="1"/>
  <c r="G1091" i="1"/>
  <c r="F1092" i="1"/>
  <c r="AN365" i="1" l="1"/>
  <c r="AV365" i="1" s="1"/>
  <c r="CV365" i="1"/>
  <c r="BY1087" i="1"/>
  <c r="BZ1087" i="1" s="1"/>
  <c r="BW1088" i="1" a="1"/>
  <c r="BW1088" i="1" s="1"/>
  <c r="BX1088" i="1" s="1"/>
  <c r="CB1085" i="1"/>
  <c r="CG361" i="1"/>
  <c r="CM361" i="1" s="1"/>
  <c r="K1089" i="1"/>
  <c r="DP1089" i="1"/>
  <c r="CZ1088" i="1"/>
  <c r="BC1087" i="1"/>
  <c r="BA1087" i="1"/>
  <c r="AG1087" i="1"/>
  <c r="CQ1089" i="1"/>
  <c r="V1091" i="1"/>
  <c r="N1091" i="1"/>
  <c r="AH1091" i="1"/>
  <c r="AD1091" i="1"/>
  <c r="DA1088" i="1"/>
  <c r="DB1088" i="1" s="1"/>
  <c r="AJ1088" i="1"/>
  <c r="AK1088" i="1" s="1"/>
  <c r="AL1088" i="1" s="1"/>
  <c r="AF1088" i="1"/>
  <c r="AB1088" i="1" s="1"/>
  <c r="AM366" i="1"/>
  <c r="BG365" i="1"/>
  <c r="BK365" i="1"/>
  <c r="CY1089" i="1"/>
  <c r="CW1089" i="1"/>
  <c r="AI1086" i="1"/>
  <c r="DA1087" i="1"/>
  <c r="DB1087" i="1" s="1"/>
  <c r="DC1087" i="1" s="1"/>
  <c r="AZ1088" i="1"/>
  <c r="AC1087" i="1"/>
  <c r="AE1087" i="1" s="1"/>
  <c r="BB1088" i="1"/>
  <c r="M1088" i="1"/>
  <c r="U1088" i="1"/>
  <c r="Q1086" i="1"/>
  <c r="R1086" i="1" s="1"/>
  <c r="S1086" i="1" s="1"/>
  <c r="AA1085" i="1"/>
  <c r="W1092" i="1"/>
  <c r="O1092" i="1"/>
  <c r="T1090" i="1"/>
  <c r="L1090" i="1"/>
  <c r="CP1090" i="1"/>
  <c r="Y1086" i="1"/>
  <c r="Z1086" i="1" s="1"/>
  <c r="X1087" i="1"/>
  <c r="Y1087" i="1" s="1"/>
  <c r="Z1087" i="1" s="1"/>
  <c r="CR1088" i="1"/>
  <c r="P1087" i="1"/>
  <c r="DQ1088" i="1"/>
  <c r="CX1089" i="1"/>
  <c r="H1090" i="1"/>
  <c r="I1090" i="1" s="1"/>
  <c r="DR1087" i="1"/>
  <c r="DS1087" i="1" s="1"/>
  <c r="D1091" i="1"/>
  <c r="E1090" i="1"/>
  <c r="G1092" i="1"/>
  <c r="F1093" i="1"/>
  <c r="AU365" i="1" l="1"/>
  <c r="AQ366" i="1"/>
  <c r="AR366" i="1"/>
  <c r="AS366" i="1"/>
  <c r="AO366" i="1"/>
  <c r="BE366" i="1" s="1"/>
  <c r="AP366" i="1"/>
  <c r="BY1088" i="1"/>
  <c r="BZ1088" i="1" s="1"/>
  <c r="BW1089" i="1" a="1"/>
  <c r="BW1089" i="1" s="1"/>
  <c r="BX1089" i="1" s="1"/>
  <c r="CB1086" i="1"/>
  <c r="CK366" i="1"/>
  <c r="AW366" i="1"/>
  <c r="K1090" i="1"/>
  <c r="DP1090" i="1"/>
  <c r="CZ1089" i="1"/>
  <c r="BC1088" i="1"/>
  <c r="BA1088" i="1"/>
  <c r="AG1088" i="1"/>
  <c r="CQ1090" i="1"/>
  <c r="V1092" i="1"/>
  <c r="N1092" i="1"/>
  <c r="AH1092" i="1"/>
  <c r="AD1092" i="1"/>
  <c r="AJ1089" i="1"/>
  <c r="AK1089" i="1" s="1"/>
  <c r="AL1089" i="1" s="1"/>
  <c r="AF1089" i="1"/>
  <c r="AG1089" i="1" s="1"/>
  <c r="CS366" i="1"/>
  <c r="BQ362" i="1"/>
  <c r="BS362" i="1" s="1"/>
  <c r="CY1090" i="1"/>
  <c r="CW1090" i="1"/>
  <c r="AI1087" i="1"/>
  <c r="DC1088" i="1"/>
  <c r="AZ1089" i="1"/>
  <c r="AC1088" i="1"/>
  <c r="AE1088" i="1" s="1"/>
  <c r="BB1089" i="1"/>
  <c r="M1089" i="1"/>
  <c r="U1089" i="1"/>
  <c r="Q1087" i="1"/>
  <c r="R1087" i="1" s="1"/>
  <c r="S1087" i="1" s="1"/>
  <c r="AA1086" i="1"/>
  <c r="W1093" i="1"/>
  <c r="O1093" i="1"/>
  <c r="T1091" i="1"/>
  <c r="L1091" i="1"/>
  <c r="X1088" i="1"/>
  <c r="CP1091" i="1"/>
  <c r="CR1089" i="1"/>
  <c r="P1088" i="1"/>
  <c r="DQ1089" i="1"/>
  <c r="CX1090" i="1"/>
  <c r="H1091" i="1"/>
  <c r="I1091" i="1" s="1"/>
  <c r="DR1088" i="1"/>
  <c r="DS1088" i="1" s="1"/>
  <c r="E1091" i="1"/>
  <c r="D1092" i="1"/>
  <c r="G1093" i="1"/>
  <c r="F1094" i="1"/>
  <c r="AT366" i="1" l="1"/>
  <c r="BY1089" i="1"/>
  <c r="BZ1089" i="1" s="1"/>
  <c r="DA1089" i="1"/>
  <c r="DB1089" i="1" s="1"/>
  <c r="DC1089" i="1" s="1"/>
  <c r="BW1090" i="1" a="1"/>
  <c r="BW1090" i="1" s="1"/>
  <c r="BX1090" i="1" s="1"/>
  <c r="CB1087" i="1"/>
  <c r="CI366" i="1"/>
  <c r="CF362" i="1"/>
  <c r="CJ362" i="1" s="1"/>
  <c r="CE362" i="1"/>
  <c r="CL362" i="1" s="1"/>
  <c r="CD362" i="1"/>
  <c r="CH362" i="1" s="1"/>
  <c r="K1091" i="1"/>
  <c r="DP1091" i="1"/>
  <c r="CZ1090" i="1"/>
  <c r="BJ366" i="1"/>
  <c r="BP366" i="1"/>
  <c r="BC1089" i="1"/>
  <c r="BA1089" i="1"/>
  <c r="AB1089" i="1"/>
  <c r="AC1089" i="1" s="1"/>
  <c r="AE1089" i="1" s="1"/>
  <c r="CQ1091" i="1"/>
  <c r="V1093" i="1"/>
  <c r="N1093" i="1"/>
  <c r="AH1093" i="1"/>
  <c r="AD1093" i="1"/>
  <c r="DA1090" i="1"/>
  <c r="DB1090" i="1" s="1"/>
  <c r="AJ1090" i="1"/>
  <c r="AK1090" i="1" s="1"/>
  <c r="AL1090" i="1" s="1"/>
  <c r="AF1090" i="1"/>
  <c r="AB1090" i="1" s="1"/>
  <c r="BD366" i="1"/>
  <c r="CT366" i="1"/>
  <c r="BF366" i="1"/>
  <c r="BI366" i="1"/>
  <c r="BH366" i="1"/>
  <c r="CU366" i="1"/>
  <c r="BT362" i="1"/>
  <c r="CY1091" i="1"/>
  <c r="CW1091" i="1"/>
  <c r="AI1088" i="1"/>
  <c r="AZ1090" i="1"/>
  <c r="M1090" i="1"/>
  <c r="U1090" i="1"/>
  <c r="BB1090" i="1"/>
  <c r="Q1088" i="1"/>
  <c r="R1088" i="1" s="1"/>
  <c r="S1088" i="1" s="1"/>
  <c r="AA1087" i="1"/>
  <c r="W1094" i="1"/>
  <c r="O1094" i="1"/>
  <c r="T1092" i="1"/>
  <c r="L1092" i="1"/>
  <c r="Y1088" i="1"/>
  <c r="Z1088" i="1" s="1"/>
  <c r="CP1092" i="1"/>
  <c r="P1089" i="1"/>
  <c r="X1089" i="1"/>
  <c r="Y1089" i="1" s="1"/>
  <c r="Z1089" i="1" s="1"/>
  <c r="CR1090" i="1"/>
  <c r="DQ1090" i="1"/>
  <c r="CX1091" i="1"/>
  <c r="H1092" i="1"/>
  <c r="I1092" i="1" s="1"/>
  <c r="DR1089" i="1"/>
  <c r="DS1089" i="1" s="1"/>
  <c r="E1092" i="1"/>
  <c r="D1093" i="1"/>
  <c r="G1094" i="1"/>
  <c r="F1095" i="1"/>
  <c r="DC1090" i="1" l="1"/>
  <c r="AN366" i="1"/>
  <c r="AU366" i="1" s="1"/>
  <c r="BY1090" i="1"/>
  <c r="BZ1090" i="1" s="1"/>
  <c r="BW1091" i="1" a="1"/>
  <c r="BW1091" i="1" s="1"/>
  <c r="BX1091" i="1" s="1"/>
  <c r="CB1088" i="1"/>
  <c r="CG362" i="1"/>
  <c r="CM362" i="1" s="1"/>
  <c r="K1092" i="1"/>
  <c r="DP1092" i="1"/>
  <c r="CZ1091" i="1"/>
  <c r="BC1090" i="1"/>
  <c r="BA1090" i="1"/>
  <c r="AG1090" i="1"/>
  <c r="CQ1092" i="1"/>
  <c r="V1094" i="1"/>
  <c r="N1094" i="1"/>
  <c r="AH1094" i="1"/>
  <c r="AD1094" i="1"/>
  <c r="DA1091" i="1"/>
  <c r="DB1091" i="1" s="1"/>
  <c r="DC1091" i="1" s="1"/>
  <c r="AJ1091" i="1"/>
  <c r="AK1091" i="1" s="1"/>
  <c r="AL1091" i="1" s="1"/>
  <c r="AF1091" i="1"/>
  <c r="AB1091" i="1" s="1"/>
  <c r="BG366" i="1"/>
  <c r="CV366" i="1"/>
  <c r="BK366" i="1"/>
  <c r="AM367" i="1"/>
  <c r="CY1092" i="1"/>
  <c r="CW1092" i="1"/>
  <c r="AI1089" i="1"/>
  <c r="AZ1091" i="1"/>
  <c r="AC1090" i="1"/>
  <c r="AE1090" i="1" s="1"/>
  <c r="BB1091" i="1"/>
  <c r="U1091" i="1"/>
  <c r="Q1089" i="1"/>
  <c r="R1089" i="1" s="1"/>
  <c r="S1089" i="1" s="1"/>
  <c r="AA1088" i="1"/>
  <c r="W1095" i="1"/>
  <c r="O1095" i="1"/>
  <c r="T1093" i="1"/>
  <c r="L1093" i="1"/>
  <c r="CP1093" i="1"/>
  <c r="M1091" i="1"/>
  <c r="X1090" i="1"/>
  <c r="P1090" i="1"/>
  <c r="DQ1091" i="1"/>
  <c r="CR1091" i="1"/>
  <c r="CX1092" i="1"/>
  <c r="H1093" i="1"/>
  <c r="I1093" i="1" s="1"/>
  <c r="DR1090" i="1"/>
  <c r="DS1090" i="1" s="1"/>
  <c r="E1093" i="1"/>
  <c r="D1094" i="1"/>
  <c r="G1095" i="1"/>
  <c r="F1096" i="1"/>
  <c r="AV366" i="1" l="1"/>
  <c r="AO367" i="1"/>
  <c r="AP367" i="1"/>
  <c r="AQ367" i="1"/>
  <c r="AR367" i="1"/>
  <c r="AS367" i="1"/>
  <c r="CC1088" i="1"/>
  <c r="CC1089" i="1" s="1"/>
  <c r="CC1090" i="1" s="1"/>
  <c r="CC1091" i="1" s="1"/>
  <c r="CC1092" i="1" s="1"/>
  <c r="CC1093" i="1" s="1"/>
  <c r="CC1094" i="1" s="1"/>
  <c r="CC1095" i="1" s="1"/>
  <c r="BY1091" i="1"/>
  <c r="BZ1091" i="1" s="1"/>
  <c r="BW1092" i="1" a="1"/>
  <c r="BW1092" i="1" s="1"/>
  <c r="BX1092" i="1" s="1"/>
  <c r="CB1089" i="1"/>
  <c r="CK367" i="1"/>
  <c r="AW367" i="1"/>
  <c r="K1093" i="1"/>
  <c r="DP1093" i="1"/>
  <c r="CZ1092" i="1"/>
  <c r="BC1091" i="1"/>
  <c r="BA1091" i="1"/>
  <c r="AG1091" i="1"/>
  <c r="CQ1093" i="1"/>
  <c r="V1095" i="1"/>
  <c r="N1095" i="1"/>
  <c r="AH1095" i="1"/>
  <c r="AD1095" i="1"/>
  <c r="AJ1092" i="1"/>
  <c r="AK1092" i="1" s="1"/>
  <c r="AL1092" i="1" s="1"/>
  <c r="AF1092" i="1"/>
  <c r="AB1092" i="1" s="1"/>
  <c r="BQ363" i="1"/>
  <c r="BS363" i="1" s="1"/>
  <c r="CS367" i="1"/>
  <c r="CY1093" i="1"/>
  <c r="CW1093" i="1"/>
  <c r="AI1090" i="1"/>
  <c r="AZ1092" i="1"/>
  <c r="AC1091" i="1"/>
  <c r="AE1091" i="1" s="1"/>
  <c r="M1092" i="1"/>
  <c r="U1092" i="1"/>
  <c r="BB1092" i="1"/>
  <c r="Q1090" i="1"/>
  <c r="R1090" i="1" s="1"/>
  <c r="S1090" i="1" s="1"/>
  <c r="AA1089" i="1"/>
  <c r="W1096" i="1"/>
  <c r="O1096" i="1"/>
  <c r="T1094" i="1"/>
  <c r="L1094" i="1"/>
  <c r="CP1094" i="1"/>
  <c r="Y1090" i="1"/>
  <c r="Z1090" i="1" s="1"/>
  <c r="CR1092" i="1"/>
  <c r="DQ1092" i="1"/>
  <c r="X1091" i="1"/>
  <c r="P1091" i="1"/>
  <c r="CX1093" i="1"/>
  <c r="H1094" i="1"/>
  <c r="I1094" i="1" s="1"/>
  <c r="DR1091" i="1"/>
  <c r="DS1091" i="1" s="1"/>
  <c r="E1094" i="1"/>
  <c r="D1095" i="1"/>
  <c r="G1096" i="1"/>
  <c r="F1097" i="1"/>
  <c r="AT367" i="1" l="1"/>
  <c r="CT367" i="1"/>
  <c r="CC1096" i="1"/>
  <c r="BY1092" i="1"/>
  <c r="BZ1092" i="1" s="1"/>
  <c r="BW1093" i="1" a="1"/>
  <c r="BW1093" i="1" s="1"/>
  <c r="BX1093" i="1" s="1"/>
  <c r="CB1090" i="1"/>
  <c r="CI367" i="1"/>
  <c r="CF363" i="1"/>
  <c r="CJ363" i="1" s="1"/>
  <c r="CE363" i="1"/>
  <c r="CL363" i="1" s="1"/>
  <c r="BT363" i="1"/>
  <c r="CD363" i="1"/>
  <c r="CH363" i="1" s="1"/>
  <c r="K1094" i="1"/>
  <c r="DP1094" i="1"/>
  <c r="CZ1093" i="1"/>
  <c r="BH367" i="1"/>
  <c r="BP367" i="1"/>
  <c r="BC1092" i="1"/>
  <c r="BA1092" i="1"/>
  <c r="AG1092" i="1"/>
  <c r="CQ1094" i="1"/>
  <c r="V1096" i="1"/>
  <c r="N1096" i="1"/>
  <c r="AH1096" i="1"/>
  <c r="AD1096" i="1"/>
  <c r="AJ1093" i="1"/>
  <c r="AK1093" i="1" s="1"/>
  <c r="AL1093" i="1" s="1"/>
  <c r="AF1093" i="1"/>
  <c r="AG1093" i="1" s="1"/>
  <c r="CU367" i="1"/>
  <c r="BD367" i="1"/>
  <c r="BE367" i="1"/>
  <c r="BF367" i="1"/>
  <c r="BI367" i="1"/>
  <c r="BJ367" i="1"/>
  <c r="CY1094" i="1"/>
  <c r="CW1094" i="1"/>
  <c r="AI1091" i="1"/>
  <c r="DA1092" i="1"/>
  <c r="DB1092" i="1" s="1"/>
  <c r="DC1092" i="1" s="1"/>
  <c r="AZ1093" i="1"/>
  <c r="AC1092" i="1"/>
  <c r="AE1092" i="1" s="1"/>
  <c r="BB1093" i="1"/>
  <c r="U1093" i="1"/>
  <c r="Q1091" i="1"/>
  <c r="R1091" i="1" s="1"/>
  <c r="S1091" i="1" s="1"/>
  <c r="AA1090" i="1"/>
  <c r="W1097" i="1"/>
  <c r="O1097" i="1"/>
  <c r="T1095" i="1"/>
  <c r="L1095" i="1"/>
  <c r="CP1095" i="1"/>
  <c r="M1093" i="1"/>
  <c r="X1092" i="1"/>
  <c r="Y1092" i="1" s="1"/>
  <c r="Z1092" i="1" s="1"/>
  <c r="P1092" i="1"/>
  <c r="Y1091" i="1"/>
  <c r="Z1091" i="1" s="1"/>
  <c r="CR1093" i="1"/>
  <c r="DQ1093" i="1"/>
  <c r="CX1094" i="1"/>
  <c r="H1095" i="1"/>
  <c r="I1095" i="1" s="1"/>
  <c r="DR1092" i="1"/>
  <c r="DS1092" i="1" s="1"/>
  <c r="E1095" i="1"/>
  <c r="D1096" i="1"/>
  <c r="G1097" i="1"/>
  <c r="F1098" i="1"/>
  <c r="AN367" i="1" l="1"/>
  <c r="AU367" i="1" s="1"/>
  <c r="CV367" i="1"/>
  <c r="CC1097" i="1"/>
  <c r="BY1093" i="1"/>
  <c r="BZ1093" i="1" s="1"/>
  <c r="BW1094" i="1" a="1"/>
  <c r="BW1094" i="1" s="1"/>
  <c r="BX1094" i="1" s="1"/>
  <c r="DA1094" i="1"/>
  <c r="DB1094" i="1" s="1"/>
  <c r="DA1093" i="1"/>
  <c r="DB1093" i="1" s="1"/>
  <c r="DC1093" i="1" s="1"/>
  <c r="CB1091" i="1"/>
  <c r="CG363" i="1"/>
  <c r="CM363" i="1" s="1"/>
  <c r="K1095" i="1"/>
  <c r="DP1095" i="1"/>
  <c r="CZ1094" i="1"/>
  <c r="BC1093" i="1"/>
  <c r="BA1093" i="1"/>
  <c r="AB1093" i="1"/>
  <c r="AC1093" i="1" s="1"/>
  <c r="AE1093" i="1" s="1"/>
  <c r="CQ1095" i="1"/>
  <c r="V1097" i="1"/>
  <c r="N1097" i="1"/>
  <c r="AH1097" i="1"/>
  <c r="AD1097" i="1"/>
  <c r="AJ1094" i="1"/>
  <c r="AK1094" i="1" s="1"/>
  <c r="AL1094" i="1" s="1"/>
  <c r="AF1094" i="1"/>
  <c r="AB1094" i="1" s="1"/>
  <c r="BG367" i="1"/>
  <c r="BK367" i="1"/>
  <c r="AM368" i="1"/>
  <c r="CY1095" i="1"/>
  <c r="CW1095" i="1"/>
  <c r="AI1092" i="1"/>
  <c r="AZ1094" i="1"/>
  <c r="M1094" i="1"/>
  <c r="BB1094" i="1"/>
  <c r="U1094" i="1"/>
  <c r="Q1092" i="1"/>
  <c r="R1092" i="1" s="1"/>
  <c r="S1092" i="1" s="1"/>
  <c r="AA1091" i="1"/>
  <c r="W1098" i="1"/>
  <c r="O1098" i="1"/>
  <c r="T1096" i="1"/>
  <c r="L1096" i="1"/>
  <c r="CP1096" i="1"/>
  <c r="P1093" i="1"/>
  <c r="X1093" i="1"/>
  <c r="Y1093" i="1" s="1"/>
  <c r="Z1093" i="1" s="1"/>
  <c r="DQ1094" i="1"/>
  <c r="CR1094" i="1"/>
  <c r="CX1095" i="1"/>
  <c r="H1096" i="1"/>
  <c r="I1096" i="1" s="1"/>
  <c r="DR1093" i="1"/>
  <c r="DS1093" i="1" s="1"/>
  <c r="E1096" i="1"/>
  <c r="D1097" i="1"/>
  <c r="G1098" i="1"/>
  <c r="F1099" i="1"/>
  <c r="AV367" i="1" l="1"/>
  <c r="AO368" i="1"/>
  <c r="AP368" i="1"/>
  <c r="AQ368" i="1"/>
  <c r="AR368" i="1"/>
  <c r="AS368" i="1"/>
  <c r="CC1098" i="1"/>
  <c r="DC1094" i="1"/>
  <c r="BY1094" i="1"/>
  <c r="BZ1094" i="1" s="1"/>
  <c r="BW1095" i="1" a="1"/>
  <c r="BW1095" i="1" s="1"/>
  <c r="BX1095" i="1" s="1"/>
  <c r="CB1092" i="1"/>
  <c r="CK368" i="1"/>
  <c r="AW368" i="1"/>
  <c r="K1096" i="1"/>
  <c r="DP1096" i="1"/>
  <c r="CZ1095" i="1"/>
  <c r="BC1094" i="1"/>
  <c r="BA1094" i="1"/>
  <c r="AG1094" i="1"/>
  <c r="CQ1096" i="1"/>
  <c r="V1098" i="1"/>
  <c r="N1098" i="1"/>
  <c r="AH1098" i="1"/>
  <c r="AD1098" i="1"/>
  <c r="AJ1095" i="1"/>
  <c r="AK1095" i="1" s="1"/>
  <c r="AL1095" i="1" s="1"/>
  <c r="AF1095" i="1"/>
  <c r="AG1095" i="1" s="1"/>
  <c r="BQ364" i="1"/>
  <c r="BS364" i="1" s="1"/>
  <c r="CS368" i="1"/>
  <c r="CY1096" i="1"/>
  <c r="CW1096" i="1"/>
  <c r="AI1093" i="1"/>
  <c r="AZ1095" i="1"/>
  <c r="AC1094" i="1"/>
  <c r="AE1094" i="1" s="1"/>
  <c r="M1095" i="1"/>
  <c r="U1095" i="1"/>
  <c r="BB1095" i="1"/>
  <c r="Q1093" i="1"/>
  <c r="R1093" i="1" s="1"/>
  <c r="S1093" i="1" s="1"/>
  <c r="AA1092" i="1"/>
  <c r="W1099" i="1"/>
  <c r="O1099" i="1"/>
  <c r="T1097" i="1"/>
  <c r="L1097" i="1"/>
  <c r="CP1097" i="1"/>
  <c r="P1094" i="1"/>
  <c r="X1094" i="1"/>
  <c r="Y1094" i="1" s="1"/>
  <c r="Z1094" i="1" s="1"/>
  <c r="CR1095" i="1"/>
  <c r="DQ1095" i="1"/>
  <c r="CX1096" i="1"/>
  <c r="H1097" i="1"/>
  <c r="I1097" i="1" s="1"/>
  <c r="DR1094" i="1"/>
  <c r="DS1094" i="1" s="1"/>
  <c r="E1097" i="1"/>
  <c r="D1098" i="1"/>
  <c r="G1099" i="1"/>
  <c r="F1100" i="1"/>
  <c r="AT368" i="1" l="1"/>
  <c r="BE368" i="1"/>
  <c r="CC1099" i="1"/>
  <c r="BY1095" i="1"/>
  <c r="BZ1095" i="1" s="1"/>
  <c r="BW1096" i="1" a="1"/>
  <c r="BW1096" i="1" s="1"/>
  <c r="BX1096" i="1" s="1"/>
  <c r="CB1093" i="1"/>
  <c r="CI368" i="1"/>
  <c r="CF364" i="1"/>
  <c r="CJ364" i="1" s="1"/>
  <c r="CE364" i="1"/>
  <c r="CL364" i="1" s="1"/>
  <c r="CD364" i="1"/>
  <c r="CH364" i="1" s="1"/>
  <c r="K1097" i="1"/>
  <c r="DP1097" i="1"/>
  <c r="CZ1096" i="1"/>
  <c r="BP368" i="1"/>
  <c r="BC1095" i="1"/>
  <c r="BA1095" i="1"/>
  <c r="AB1095" i="1"/>
  <c r="AC1095" i="1" s="1"/>
  <c r="AE1095" i="1" s="1"/>
  <c r="CQ1097" i="1"/>
  <c r="V1099" i="1"/>
  <c r="N1099" i="1"/>
  <c r="AH1099" i="1"/>
  <c r="AD1099" i="1"/>
  <c r="DA1096" i="1"/>
  <c r="DB1096" i="1" s="1"/>
  <c r="AJ1096" i="1"/>
  <c r="AK1096" i="1" s="1"/>
  <c r="AL1096" i="1" s="1"/>
  <c r="AF1096" i="1"/>
  <c r="AG1096" i="1" s="1"/>
  <c r="CT368" i="1"/>
  <c r="BF368" i="1"/>
  <c r="BD368" i="1"/>
  <c r="BT364" i="1"/>
  <c r="BH368" i="1"/>
  <c r="BI368" i="1"/>
  <c r="CU368" i="1"/>
  <c r="BJ368" i="1"/>
  <c r="CY1097" i="1"/>
  <c r="CW1097" i="1"/>
  <c r="AI1094" i="1"/>
  <c r="DA1095" i="1"/>
  <c r="DB1095" i="1" s="1"/>
  <c r="DC1095" i="1" s="1"/>
  <c r="AZ1096" i="1"/>
  <c r="BB1096" i="1"/>
  <c r="U1096" i="1"/>
  <c r="M1096" i="1"/>
  <c r="Q1094" i="1"/>
  <c r="R1094" i="1" s="1"/>
  <c r="S1094" i="1" s="1"/>
  <c r="AA1093" i="1"/>
  <c r="W1100" i="1"/>
  <c r="O1100" i="1"/>
  <c r="T1098" i="1"/>
  <c r="L1098" i="1"/>
  <c r="CP1098" i="1"/>
  <c r="P1095" i="1"/>
  <c r="X1095" i="1"/>
  <c r="Y1095" i="1" s="1"/>
  <c r="Z1095" i="1" s="1"/>
  <c r="CR1096" i="1"/>
  <c r="DQ1096" i="1"/>
  <c r="CX1097" i="1"/>
  <c r="H1098" i="1"/>
  <c r="I1098" i="1" s="1"/>
  <c r="DR1095" i="1"/>
  <c r="DS1095" i="1" s="1"/>
  <c r="E1098" i="1"/>
  <c r="D1099" i="1"/>
  <c r="G1100" i="1"/>
  <c r="F1101" i="1"/>
  <c r="AN368" i="1" l="1"/>
  <c r="AU368" i="1" s="1"/>
  <c r="BY1096" i="1"/>
  <c r="BZ1096" i="1" s="1"/>
  <c r="BW1097" i="1" a="1"/>
  <c r="BW1097" i="1" s="1"/>
  <c r="BX1097" i="1" s="1"/>
  <c r="DA1097" i="1"/>
  <c r="DB1097" i="1" s="1"/>
  <c r="DC1097" i="1" s="1"/>
  <c r="CB1094" i="1"/>
  <c r="CG364" i="1"/>
  <c r="K1098" i="1"/>
  <c r="DP1098" i="1"/>
  <c r="CZ1097" i="1"/>
  <c r="BC1096" i="1"/>
  <c r="BA1096" i="1"/>
  <c r="CV368" i="1"/>
  <c r="AB1096" i="1"/>
  <c r="AC1096" i="1" s="1"/>
  <c r="AE1096" i="1" s="1"/>
  <c r="CQ1098" i="1"/>
  <c r="V1100" i="1"/>
  <c r="N1100" i="1"/>
  <c r="AH1100" i="1"/>
  <c r="AD1100" i="1"/>
  <c r="AJ1097" i="1"/>
  <c r="AK1097" i="1" s="1"/>
  <c r="AL1097" i="1" s="1"/>
  <c r="AF1097" i="1"/>
  <c r="AG1097" i="1" s="1"/>
  <c r="BK368" i="1"/>
  <c r="BG368" i="1"/>
  <c r="AM369" i="1"/>
  <c r="CY1098" i="1"/>
  <c r="CW1098" i="1"/>
  <c r="AI1095" i="1"/>
  <c r="DC1096" i="1"/>
  <c r="AZ1097" i="1"/>
  <c r="M1097" i="1"/>
  <c r="BB1097" i="1"/>
  <c r="U1097" i="1"/>
  <c r="Q1095" i="1"/>
  <c r="R1095" i="1" s="1"/>
  <c r="S1095" i="1" s="1"/>
  <c r="AA1094" i="1"/>
  <c r="W1101" i="1"/>
  <c r="O1101" i="1"/>
  <c r="T1099" i="1"/>
  <c r="L1099" i="1"/>
  <c r="CP1099" i="1"/>
  <c r="P1096" i="1"/>
  <c r="X1096" i="1"/>
  <c r="CR1097" i="1"/>
  <c r="DQ1097" i="1"/>
  <c r="CX1098" i="1"/>
  <c r="H1099" i="1"/>
  <c r="I1099" i="1" s="1"/>
  <c r="DR1096" i="1"/>
  <c r="DS1096" i="1" s="1"/>
  <c r="E1099" i="1"/>
  <c r="D1100" i="1"/>
  <c r="G1101" i="1"/>
  <c r="F1102" i="1"/>
  <c r="AV368" i="1" l="1"/>
  <c r="AR369" i="1"/>
  <c r="AS369" i="1"/>
  <c r="AO369" i="1"/>
  <c r="AP369" i="1"/>
  <c r="AQ369" i="1"/>
  <c r="BY1097" i="1"/>
  <c r="BZ1097" i="1" s="1"/>
  <c r="BW1098" i="1" a="1"/>
  <c r="BW1098" i="1" s="1"/>
  <c r="BX1098" i="1" s="1"/>
  <c r="CB1095" i="1"/>
  <c r="CK369" i="1"/>
  <c r="AW369" i="1"/>
  <c r="CM364" i="1"/>
  <c r="K1099" i="1"/>
  <c r="DP1099" i="1"/>
  <c r="CZ1098" i="1"/>
  <c r="BC1097" i="1"/>
  <c r="BA1097" i="1"/>
  <c r="AB1097" i="1"/>
  <c r="AC1097" i="1" s="1"/>
  <c r="AE1097" i="1" s="1"/>
  <c r="CQ1099" i="1"/>
  <c r="V1101" i="1"/>
  <c r="N1101" i="1"/>
  <c r="AH1101" i="1"/>
  <c r="AD1101" i="1"/>
  <c r="DA1098" i="1"/>
  <c r="DB1098" i="1" s="1"/>
  <c r="DC1098" i="1" s="1"/>
  <c r="AJ1098" i="1"/>
  <c r="AK1098" i="1" s="1"/>
  <c r="AL1098" i="1" s="1"/>
  <c r="AF1098" i="1"/>
  <c r="AB1098" i="1" s="1"/>
  <c r="CS369" i="1"/>
  <c r="BQ365" i="1"/>
  <c r="BS365" i="1" s="1"/>
  <c r="CY1099" i="1"/>
  <c r="CW1099" i="1"/>
  <c r="AI1096" i="1"/>
  <c r="AZ1098" i="1"/>
  <c r="U1098" i="1"/>
  <c r="BB1098" i="1"/>
  <c r="M1098" i="1"/>
  <c r="Q1096" i="1"/>
  <c r="R1096" i="1" s="1"/>
  <c r="S1096" i="1" s="1"/>
  <c r="AA1095" i="1"/>
  <c r="W1102" i="1"/>
  <c r="O1102" i="1"/>
  <c r="T1100" i="1"/>
  <c r="L1100" i="1"/>
  <c r="CP1100" i="1"/>
  <c r="Y1096" i="1"/>
  <c r="Z1096" i="1" s="1"/>
  <c r="X1097" i="1"/>
  <c r="P1097" i="1"/>
  <c r="CR1098" i="1"/>
  <c r="DQ1098" i="1"/>
  <c r="CX1099" i="1"/>
  <c r="H1100" i="1"/>
  <c r="I1100" i="1" s="1"/>
  <c r="DR1097" i="1"/>
  <c r="DS1097" i="1" s="1"/>
  <c r="E1100" i="1"/>
  <c r="D1101" i="1"/>
  <c r="G1102" i="1"/>
  <c r="F1103" i="1"/>
  <c r="AT369" i="1" l="1"/>
  <c r="BY1098" i="1"/>
  <c r="BZ1098" i="1" s="1"/>
  <c r="BW1099" i="1" a="1"/>
  <c r="BW1099" i="1" s="1"/>
  <c r="BX1099" i="1" s="1"/>
  <c r="CB1096" i="1"/>
  <c r="CF365" i="1"/>
  <c r="CJ365" i="1" s="1"/>
  <c r="CE365" i="1"/>
  <c r="CL365" i="1" s="1"/>
  <c r="CI369" i="1"/>
  <c r="BT365" i="1"/>
  <c r="CD365" i="1"/>
  <c r="CH365" i="1" s="1"/>
  <c r="K1100" i="1"/>
  <c r="DP1100" i="1"/>
  <c r="CZ1099" i="1"/>
  <c r="BJ369" i="1"/>
  <c r="BP369" i="1"/>
  <c r="BC1098" i="1"/>
  <c r="BA1098" i="1"/>
  <c r="AG1098" i="1"/>
  <c r="CQ1100" i="1"/>
  <c r="V1102" i="1"/>
  <c r="N1102" i="1"/>
  <c r="AH1102" i="1"/>
  <c r="AD1102" i="1"/>
  <c r="AJ1099" i="1"/>
  <c r="AK1099" i="1" s="1"/>
  <c r="AL1099" i="1" s="1"/>
  <c r="AF1099" i="1"/>
  <c r="AG1099" i="1" s="1"/>
  <c r="CT369" i="1"/>
  <c r="BF369" i="1"/>
  <c r="BE369" i="1"/>
  <c r="BD369" i="1"/>
  <c r="BH369" i="1"/>
  <c r="CU369" i="1"/>
  <c r="BI369" i="1"/>
  <c r="CY1100" i="1"/>
  <c r="CW1100" i="1"/>
  <c r="AI1097" i="1"/>
  <c r="AC1098" i="1"/>
  <c r="AE1098" i="1" s="1"/>
  <c r="M1099" i="1"/>
  <c r="AZ1099" i="1"/>
  <c r="U1099" i="1"/>
  <c r="BB1099" i="1"/>
  <c r="Q1097" i="1"/>
  <c r="R1097" i="1" s="1"/>
  <c r="S1097" i="1" s="1"/>
  <c r="AA1096" i="1"/>
  <c r="W1103" i="1"/>
  <c r="O1103" i="1"/>
  <c r="T1101" i="1"/>
  <c r="L1101" i="1"/>
  <c r="CP1101" i="1"/>
  <c r="Y1097" i="1"/>
  <c r="Z1097" i="1" s="1"/>
  <c r="CR1099" i="1"/>
  <c r="X1098" i="1"/>
  <c r="P1098" i="1"/>
  <c r="DQ1099" i="1"/>
  <c r="CX1100" i="1"/>
  <c r="H1101" i="1"/>
  <c r="I1101" i="1" s="1"/>
  <c r="DR1098" i="1"/>
  <c r="DS1098" i="1" s="1"/>
  <c r="E1101" i="1"/>
  <c r="D1102" i="1"/>
  <c r="G1103" i="1"/>
  <c r="F1104" i="1"/>
  <c r="AN369" i="1" l="1"/>
  <c r="AU369" i="1" s="1"/>
  <c r="BY1099" i="1"/>
  <c r="BZ1099" i="1" s="1"/>
  <c r="BW1100" i="1" a="1"/>
  <c r="BW1100" i="1" s="1"/>
  <c r="BX1100" i="1" s="1"/>
  <c r="DA1099" i="1"/>
  <c r="DB1099" i="1" s="1"/>
  <c r="DC1099" i="1" s="1"/>
  <c r="CB1097" i="1"/>
  <c r="CG365" i="1"/>
  <c r="CM365" i="1" s="1"/>
  <c r="K1101" i="1"/>
  <c r="DP1101" i="1"/>
  <c r="CZ1100" i="1"/>
  <c r="BC1099" i="1"/>
  <c r="BA1099" i="1"/>
  <c r="AB1099" i="1"/>
  <c r="AC1099" i="1" s="1"/>
  <c r="AE1099" i="1" s="1"/>
  <c r="CQ1101" i="1"/>
  <c r="V1103" i="1"/>
  <c r="N1103" i="1"/>
  <c r="AH1103" i="1"/>
  <c r="AD1103" i="1"/>
  <c r="AJ1100" i="1"/>
  <c r="AK1100" i="1" s="1"/>
  <c r="AL1100" i="1" s="1"/>
  <c r="AF1100" i="1"/>
  <c r="AG1100" i="1" s="1"/>
  <c r="CV369" i="1"/>
  <c r="BG369" i="1"/>
  <c r="AM370" i="1"/>
  <c r="BK369" i="1"/>
  <c r="CY1101" i="1"/>
  <c r="CW1101" i="1"/>
  <c r="AI1098" i="1"/>
  <c r="U1100" i="1"/>
  <c r="M1100" i="1"/>
  <c r="BB1100" i="1"/>
  <c r="AZ1100" i="1"/>
  <c r="BA1100" i="1" s="1"/>
  <c r="Q1098" i="1"/>
  <c r="R1098" i="1" s="1"/>
  <c r="S1098" i="1" s="1"/>
  <c r="AA1097" i="1"/>
  <c r="W1104" i="1"/>
  <c r="O1104" i="1"/>
  <c r="T1102" i="1"/>
  <c r="L1102" i="1"/>
  <c r="CP1102" i="1"/>
  <c r="P1099" i="1"/>
  <c r="CR1100" i="1"/>
  <c r="X1099" i="1"/>
  <c r="Y1098" i="1"/>
  <c r="Z1098" i="1" s="1"/>
  <c r="DQ1100" i="1"/>
  <c r="CX1101" i="1"/>
  <c r="H1102" i="1"/>
  <c r="I1102" i="1" s="1"/>
  <c r="DR1099" i="1"/>
  <c r="DS1099" i="1" s="1"/>
  <c r="D1103" i="1"/>
  <c r="E1102" i="1"/>
  <c r="G1104" i="1"/>
  <c r="F1105" i="1"/>
  <c r="AV369" i="1" l="1"/>
  <c r="AO370" i="1"/>
  <c r="AP370" i="1"/>
  <c r="AQ370" i="1"/>
  <c r="AR370" i="1"/>
  <c r="AS370" i="1"/>
  <c r="BY1100" i="1"/>
  <c r="BZ1100" i="1" s="1"/>
  <c r="BW1101" i="1" a="1"/>
  <c r="BW1101" i="1" s="1"/>
  <c r="BX1101" i="1" s="1"/>
  <c r="CB1098" i="1"/>
  <c r="CK370" i="1"/>
  <c r="AW370" i="1"/>
  <c r="K1102" i="1"/>
  <c r="DP1102" i="1"/>
  <c r="CZ1101" i="1"/>
  <c r="AB1100" i="1"/>
  <c r="AC1100" i="1" s="1"/>
  <c r="AE1100" i="1" s="1"/>
  <c r="CQ1102" i="1"/>
  <c r="V1104" i="1"/>
  <c r="N1104" i="1"/>
  <c r="AH1104" i="1"/>
  <c r="AD1104" i="1"/>
  <c r="AJ1101" i="1"/>
  <c r="AK1101" i="1" s="1"/>
  <c r="AL1101" i="1" s="1"/>
  <c r="AF1101" i="1"/>
  <c r="AB1101" i="1" s="1"/>
  <c r="CS370" i="1"/>
  <c r="BQ366" i="1"/>
  <c r="BS366" i="1" s="1"/>
  <c r="CY1102" i="1"/>
  <c r="CW1102" i="1"/>
  <c r="AI1099" i="1"/>
  <c r="DA1100" i="1"/>
  <c r="DB1100" i="1" s="1"/>
  <c r="DC1100" i="1" s="1"/>
  <c r="BC1100" i="1"/>
  <c r="U1101" i="1"/>
  <c r="AZ1101" i="1"/>
  <c r="BA1101" i="1" s="1"/>
  <c r="M1101" i="1"/>
  <c r="BB1101" i="1"/>
  <c r="Q1099" i="1"/>
  <c r="R1099" i="1" s="1"/>
  <c r="S1099" i="1" s="1"/>
  <c r="AA1098" i="1"/>
  <c r="W1105" i="1"/>
  <c r="O1105" i="1"/>
  <c r="T1103" i="1"/>
  <c r="L1103" i="1"/>
  <c r="CP1103" i="1"/>
  <c r="X1100" i="1"/>
  <c r="CR1101" i="1"/>
  <c r="Y1099" i="1"/>
  <c r="Z1099" i="1" s="1"/>
  <c r="P1100" i="1"/>
  <c r="DQ1101" i="1"/>
  <c r="CX1102" i="1"/>
  <c r="H1103" i="1"/>
  <c r="I1103" i="1" s="1"/>
  <c r="DR1100" i="1"/>
  <c r="DS1100" i="1" s="1"/>
  <c r="E1103" i="1"/>
  <c r="D1104" i="1"/>
  <c r="G1105" i="1"/>
  <c r="F1106" i="1"/>
  <c r="AT370" i="1" l="1"/>
  <c r="BY1101" i="1"/>
  <c r="BZ1101" i="1" s="1"/>
  <c r="BW1102" i="1" a="1"/>
  <c r="BW1102" i="1" s="1"/>
  <c r="BX1102" i="1" s="1"/>
  <c r="CB1099" i="1"/>
  <c r="CF366" i="1"/>
  <c r="CJ366" i="1" s="1"/>
  <c r="CE366" i="1"/>
  <c r="CL366" i="1" s="1"/>
  <c r="CI370" i="1"/>
  <c r="BT366" i="1"/>
  <c r="CD366" i="1"/>
  <c r="CH366" i="1" s="1"/>
  <c r="K1103" i="1"/>
  <c r="DP1103" i="1"/>
  <c r="CZ1102" i="1"/>
  <c r="BI370" i="1"/>
  <c r="BP370" i="1"/>
  <c r="AG1101" i="1"/>
  <c r="CQ1103" i="1"/>
  <c r="V1105" i="1"/>
  <c r="N1105" i="1"/>
  <c r="AH1105" i="1"/>
  <c r="AD1105" i="1"/>
  <c r="DA1102" i="1"/>
  <c r="DB1102" i="1" s="1"/>
  <c r="AJ1102" i="1"/>
  <c r="AK1102" i="1" s="1"/>
  <c r="AL1102" i="1" s="1"/>
  <c r="AF1102" i="1"/>
  <c r="AG1102" i="1" s="1"/>
  <c r="BF370" i="1"/>
  <c r="BD370" i="1"/>
  <c r="BE370" i="1"/>
  <c r="CU370" i="1"/>
  <c r="BH370" i="1"/>
  <c r="BJ370" i="1"/>
  <c r="CT370" i="1"/>
  <c r="CY1103" i="1"/>
  <c r="CW1103" i="1"/>
  <c r="AI1100" i="1"/>
  <c r="DA1101" i="1"/>
  <c r="DB1101" i="1" s="1"/>
  <c r="DC1101" i="1" s="1"/>
  <c r="U1102" i="1"/>
  <c r="BC1101" i="1"/>
  <c r="AC1101" i="1"/>
  <c r="AE1101" i="1" s="1"/>
  <c r="AZ1102" i="1"/>
  <c r="BA1102" i="1" s="1"/>
  <c r="M1102" i="1"/>
  <c r="BB1102" i="1"/>
  <c r="Q1100" i="1"/>
  <c r="R1100" i="1" s="1"/>
  <c r="S1100" i="1" s="1"/>
  <c r="AA1099" i="1"/>
  <c r="W1106" i="1"/>
  <c r="O1106" i="1"/>
  <c r="T1104" i="1"/>
  <c r="L1104" i="1"/>
  <c r="CP1104" i="1"/>
  <c r="X1101" i="1"/>
  <c r="P1101" i="1"/>
  <c r="Y1100" i="1"/>
  <c r="Z1100" i="1" s="1"/>
  <c r="DQ1102" i="1"/>
  <c r="CR1102" i="1"/>
  <c r="CX1103" i="1"/>
  <c r="H1104" i="1"/>
  <c r="I1104" i="1" s="1"/>
  <c r="DR1101" i="1"/>
  <c r="DS1101" i="1" s="1"/>
  <c r="E1104" i="1"/>
  <c r="D1105" i="1"/>
  <c r="G1106" i="1"/>
  <c r="F1107" i="1"/>
  <c r="AN370" i="1" l="1"/>
  <c r="AV370" i="1" s="1"/>
  <c r="BY1102" i="1"/>
  <c r="BZ1102" i="1" s="1"/>
  <c r="BW1103" i="1" a="1"/>
  <c r="BW1103" i="1" s="1"/>
  <c r="BX1103" i="1" s="1"/>
  <c r="CB1100" i="1"/>
  <c r="CG366" i="1"/>
  <c r="K1104" i="1"/>
  <c r="DP1104" i="1"/>
  <c r="CZ1103" i="1"/>
  <c r="AB1102" i="1"/>
  <c r="AC1102" i="1" s="1"/>
  <c r="AE1102" i="1" s="1"/>
  <c r="CQ1104" i="1"/>
  <c r="V1106" i="1"/>
  <c r="N1106" i="1"/>
  <c r="AH1106" i="1"/>
  <c r="AD1106" i="1"/>
  <c r="AJ1103" i="1"/>
  <c r="AK1103" i="1" s="1"/>
  <c r="AL1103" i="1" s="1"/>
  <c r="AF1103" i="1"/>
  <c r="AB1103" i="1" s="1"/>
  <c r="AM371" i="1"/>
  <c r="CV370" i="1"/>
  <c r="BK370" i="1"/>
  <c r="BG370" i="1"/>
  <c r="CY1104" i="1"/>
  <c r="CW1104" i="1"/>
  <c r="AI1101" i="1"/>
  <c r="DC1102" i="1"/>
  <c r="BC1102" i="1"/>
  <c r="BB1103" i="1"/>
  <c r="M1103" i="1"/>
  <c r="AZ1103" i="1"/>
  <c r="U1103" i="1"/>
  <c r="Q1101" i="1"/>
  <c r="R1101" i="1" s="1"/>
  <c r="S1101" i="1" s="1"/>
  <c r="AA1100" i="1"/>
  <c r="W1107" i="1"/>
  <c r="O1107" i="1"/>
  <c r="T1105" i="1"/>
  <c r="L1105" i="1"/>
  <c r="CP1105" i="1"/>
  <c r="X1102" i="1"/>
  <c r="Y1101" i="1"/>
  <c r="Z1101" i="1" s="1"/>
  <c r="CR1103" i="1"/>
  <c r="DQ1103" i="1"/>
  <c r="P1102" i="1"/>
  <c r="CX1104" i="1"/>
  <c r="H1105" i="1"/>
  <c r="I1105" i="1" s="1"/>
  <c r="DR1102" i="1"/>
  <c r="DS1102" i="1" s="1"/>
  <c r="E1105" i="1"/>
  <c r="D1106" i="1"/>
  <c r="G1107" i="1"/>
  <c r="F1108" i="1"/>
  <c r="AU370" i="1" l="1"/>
  <c r="AP371" i="1"/>
  <c r="AQ371" i="1"/>
  <c r="AR371" i="1"/>
  <c r="AS371" i="1"/>
  <c r="AO371" i="1"/>
  <c r="CT371" i="1" s="1"/>
  <c r="CC1100" i="1"/>
  <c r="CC1101" i="1" s="1"/>
  <c r="CC1102" i="1" s="1"/>
  <c r="CC1103" i="1" s="1"/>
  <c r="CC1104" i="1" s="1"/>
  <c r="CC1105" i="1" s="1"/>
  <c r="CC1106" i="1" s="1"/>
  <c r="CC1107" i="1" s="1"/>
  <c r="BY1103" i="1"/>
  <c r="BZ1103" i="1" s="1"/>
  <c r="BW1104" i="1" a="1"/>
  <c r="BW1104" i="1" s="1"/>
  <c r="BX1104" i="1" s="1"/>
  <c r="CB1101" i="1"/>
  <c r="CK371" i="1"/>
  <c r="AW371" i="1"/>
  <c r="CM366" i="1"/>
  <c r="K1105" i="1"/>
  <c r="DP1105" i="1"/>
  <c r="CZ1104" i="1"/>
  <c r="BC1103" i="1"/>
  <c r="BA1103" i="1"/>
  <c r="AG1103" i="1"/>
  <c r="CQ1105" i="1"/>
  <c r="V1107" i="1"/>
  <c r="N1107" i="1"/>
  <c r="AH1107" i="1"/>
  <c r="AD1107" i="1"/>
  <c r="AJ1104" i="1"/>
  <c r="AK1104" i="1" s="1"/>
  <c r="AL1104" i="1" s="1"/>
  <c r="AF1104" i="1"/>
  <c r="AG1104" i="1" s="1"/>
  <c r="CS371" i="1"/>
  <c r="BQ367" i="1"/>
  <c r="BS367" i="1" s="1"/>
  <c r="CY1105" i="1"/>
  <c r="CW1105" i="1"/>
  <c r="AI1102" i="1"/>
  <c r="DA1103" i="1"/>
  <c r="DB1103" i="1" s="1"/>
  <c r="DC1103" i="1" s="1"/>
  <c r="AC1103" i="1"/>
  <c r="AE1103" i="1" s="1"/>
  <c r="AZ1104" i="1"/>
  <c r="BC1104" i="1" s="1"/>
  <c r="BB1104" i="1"/>
  <c r="M1104" i="1"/>
  <c r="U1104" i="1"/>
  <c r="Q1102" i="1"/>
  <c r="R1102" i="1" s="1"/>
  <c r="S1102" i="1" s="1"/>
  <c r="AA1101" i="1"/>
  <c r="W1108" i="1"/>
  <c r="O1108" i="1"/>
  <c r="T1106" i="1"/>
  <c r="L1106" i="1"/>
  <c r="Y1102" i="1"/>
  <c r="Z1102" i="1" s="1"/>
  <c r="CP1106" i="1"/>
  <c r="CR1104" i="1"/>
  <c r="DQ1104" i="1"/>
  <c r="P1103" i="1"/>
  <c r="X1103" i="1"/>
  <c r="CX1105" i="1"/>
  <c r="H1106" i="1"/>
  <c r="I1106" i="1" s="1"/>
  <c r="DR1103" i="1"/>
  <c r="DS1103" i="1" s="1"/>
  <c r="E1106" i="1"/>
  <c r="D1107" i="1"/>
  <c r="G1108" i="1"/>
  <c r="F1109" i="1"/>
  <c r="AT371" i="1" l="1"/>
  <c r="BY1104" i="1"/>
  <c r="BZ1104" i="1" s="1"/>
  <c r="BW1105" i="1" a="1"/>
  <c r="BW1105" i="1" s="1"/>
  <c r="BX1105" i="1" s="1"/>
  <c r="CC1108" i="1"/>
  <c r="CB1102" i="1"/>
  <c r="CI371" i="1"/>
  <c r="CF367" i="1"/>
  <c r="CJ367" i="1" s="1"/>
  <c r="CE367" i="1"/>
  <c r="CL367" i="1" s="1"/>
  <c r="BT367" i="1"/>
  <c r="CD367" i="1"/>
  <c r="CH367" i="1" s="1"/>
  <c r="BA1104" i="1"/>
  <c r="AB1104" i="1"/>
  <c r="AC1104" i="1" s="1"/>
  <c r="AE1104" i="1" s="1"/>
  <c r="K1106" i="1"/>
  <c r="DP1106" i="1"/>
  <c r="CZ1105" i="1"/>
  <c r="BJ371" i="1"/>
  <c r="BP371" i="1"/>
  <c r="CQ1106" i="1"/>
  <c r="V1108" i="1"/>
  <c r="N1108" i="1"/>
  <c r="AH1108" i="1"/>
  <c r="AD1108" i="1"/>
  <c r="AJ1105" i="1"/>
  <c r="AK1105" i="1" s="1"/>
  <c r="AL1105" i="1" s="1"/>
  <c r="AF1105" i="1"/>
  <c r="BF371" i="1"/>
  <c r="BI371" i="1"/>
  <c r="BH371" i="1"/>
  <c r="CU371" i="1"/>
  <c r="CV371" i="1" s="1"/>
  <c r="BE371" i="1"/>
  <c r="BD371" i="1"/>
  <c r="CY1106" i="1"/>
  <c r="CW1106" i="1"/>
  <c r="AI1103" i="1"/>
  <c r="DA1104" i="1"/>
  <c r="DB1104" i="1" s="1"/>
  <c r="DC1104" i="1" s="1"/>
  <c r="AZ1105" i="1"/>
  <c r="BA1105" i="1" s="1"/>
  <c r="U1105" i="1"/>
  <c r="BB1105" i="1"/>
  <c r="M1105" i="1"/>
  <c r="Q1103" i="1"/>
  <c r="R1103" i="1" s="1"/>
  <c r="S1103" i="1" s="1"/>
  <c r="AA1102" i="1"/>
  <c r="W1109" i="1"/>
  <c r="O1109" i="1"/>
  <c r="T1107" i="1"/>
  <c r="L1107" i="1"/>
  <c r="CP1107" i="1"/>
  <c r="CR1105" i="1"/>
  <c r="Y1103" i="1"/>
  <c r="Z1103" i="1" s="1"/>
  <c r="DQ1105" i="1"/>
  <c r="X1104" i="1"/>
  <c r="P1104" i="1"/>
  <c r="CX1106" i="1"/>
  <c r="H1107" i="1"/>
  <c r="I1107" i="1" s="1"/>
  <c r="DR1104" i="1"/>
  <c r="DS1104" i="1" s="1"/>
  <c r="E1107" i="1"/>
  <c r="D1108" i="1"/>
  <c r="G1109" i="1"/>
  <c r="F1110" i="1"/>
  <c r="AN371" i="1" l="1"/>
  <c r="AV371" i="1" s="1"/>
  <c r="BY1105" i="1"/>
  <c r="BZ1105" i="1" s="1"/>
  <c r="BW1106" i="1" a="1"/>
  <c r="BW1106" i="1" s="1"/>
  <c r="BX1106" i="1" s="1"/>
  <c r="CC1109" i="1"/>
  <c r="CB1103" i="1"/>
  <c r="CG367" i="1"/>
  <c r="CM367" i="1" s="1"/>
  <c r="AB1105" i="1"/>
  <c r="AC1105" i="1" s="1"/>
  <c r="AE1105" i="1" s="1"/>
  <c r="K1107" i="1"/>
  <c r="DP1107" i="1"/>
  <c r="CZ1106" i="1"/>
  <c r="CQ1107" i="1"/>
  <c r="V1109" i="1"/>
  <c r="N1109" i="1"/>
  <c r="AH1109" i="1"/>
  <c r="AD1109" i="1"/>
  <c r="AJ1106" i="1"/>
  <c r="AK1106" i="1" s="1"/>
  <c r="AL1106" i="1" s="1"/>
  <c r="AF1106" i="1"/>
  <c r="AG1106" i="1" s="1"/>
  <c r="BK371" i="1"/>
  <c r="AM372" i="1"/>
  <c r="BG371" i="1"/>
  <c r="CY1107" i="1"/>
  <c r="CW1107" i="1"/>
  <c r="AI1104" i="1"/>
  <c r="DA1105" i="1"/>
  <c r="DB1105" i="1" s="1"/>
  <c r="DC1105" i="1" s="1"/>
  <c r="BC1105" i="1"/>
  <c r="M1106" i="1"/>
  <c r="AG1105" i="1"/>
  <c r="AZ1106" i="1"/>
  <c r="BC1106" i="1" s="1"/>
  <c r="U1106" i="1"/>
  <c r="BB1106" i="1"/>
  <c r="Q1104" i="1"/>
  <c r="R1104" i="1" s="1"/>
  <c r="S1104" i="1" s="1"/>
  <c r="AA1103" i="1"/>
  <c r="W1110" i="1"/>
  <c r="O1110" i="1"/>
  <c r="T1108" i="1"/>
  <c r="L1108" i="1"/>
  <c r="CP1108" i="1"/>
  <c r="P1105" i="1"/>
  <c r="X1105" i="1"/>
  <c r="Y1104" i="1"/>
  <c r="Z1104" i="1" s="1"/>
  <c r="CR1106" i="1"/>
  <c r="DQ1106" i="1"/>
  <c r="CX1107" i="1"/>
  <c r="H1108" i="1"/>
  <c r="I1108" i="1" s="1"/>
  <c r="DR1105" i="1"/>
  <c r="DS1105" i="1" s="1"/>
  <c r="E1108" i="1"/>
  <c r="D1109" i="1"/>
  <c r="G1110" i="1"/>
  <c r="F1111" i="1"/>
  <c r="AU371" i="1" l="1"/>
  <c r="AS372" i="1"/>
  <c r="AO372" i="1"/>
  <c r="AP372" i="1"/>
  <c r="AQ372" i="1"/>
  <c r="AR372" i="1"/>
  <c r="BY1106" i="1"/>
  <c r="BZ1106" i="1" s="1"/>
  <c r="BW1107" i="1" a="1"/>
  <c r="BW1107" i="1" s="1"/>
  <c r="BX1107" i="1" s="1"/>
  <c r="DA1107" i="1"/>
  <c r="DB1107" i="1" s="1"/>
  <c r="CC1110" i="1"/>
  <c r="CB1104" i="1"/>
  <c r="CK372" i="1"/>
  <c r="AW372" i="1"/>
  <c r="BA1106" i="1"/>
  <c r="AB1106" i="1"/>
  <c r="AC1106" i="1" s="1"/>
  <c r="AE1106" i="1" s="1"/>
  <c r="K1108" i="1"/>
  <c r="DP1108" i="1"/>
  <c r="CZ1107" i="1"/>
  <c r="CQ1108" i="1"/>
  <c r="V1110" i="1"/>
  <c r="N1110" i="1"/>
  <c r="AH1110" i="1"/>
  <c r="AD1110" i="1"/>
  <c r="AJ1107" i="1"/>
  <c r="AK1107" i="1" s="1"/>
  <c r="AL1107" i="1" s="1"/>
  <c r="AF1107" i="1"/>
  <c r="AG1107" i="1" s="1"/>
  <c r="BQ368" i="1"/>
  <c r="BS368" i="1" s="1"/>
  <c r="CS372" i="1"/>
  <c r="CY1108" i="1"/>
  <c r="CW1108" i="1"/>
  <c r="AI1105" i="1"/>
  <c r="DA1106" i="1"/>
  <c r="DB1106" i="1" s="1"/>
  <c r="DC1106" i="1" s="1"/>
  <c r="U1107" i="1"/>
  <c r="BB1107" i="1"/>
  <c r="AZ1107" i="1"/>
  <c r="BC1107" i="1" s="1"/>
  <c r="Q1105" i="1"/>
  <c r="R1105" i="1" s="1"/>
  <c r="S1105" i="1" s="1"/>
  <c r="AA1104" i="1"/>
  <c r="W1111" i="1"/>
  <c r="O1111" i="1"/>
  <c r="T1109" i="1"/>
  <c r="L1109" i="1"/>
  <c r="CP1109" i="1"/>
  <c r="M1107" i="1"/>
  <c r="P1106" i="1"/>
  <c r="X1106" i="1"/>
  <c r="CR1107" i="1"/>
  <c r="Y1105" i="1"/>
  <c r="Z1105" i="1" s="1"/>
  <c r="DQ1107" i="1"/>
  <c r="CX1108" i="1"/>
  <c r="H1109" i="1"/>
  <c r="I1109" i="1" s="1"/>
  <c r="DR1106" i="1"/>
  <c r="DS1106" i="1" s="1"/>
  <c r="D1110" i="1"/>
  <c r="E1109" i="1"/>
  <c r="G1111" i="1"/>
  <c r="F1112" i="1"/>
  <c r="AT372" i="1" l="1"/>
  <c r="CT372" i="1"/>
  <c r="BY1107" i="1"/>
  <c r="BZ1107" i="1" s="1"/>
  <c r="BW1108" i="1" a="1"/>
  <c r="BW1108" i="1" s="1"/>
  <c r="BX1108" i="1" s="1"/>
  <c r="CC1111" i="1"/>
  <c r="CB1105" i="1"/>
  <c r="CF368" i="1"/>
  <c r="CJ368" i="1" s="1"/>
  <c r="CE368" i="1"/>
  <c r="CL368" i="1" s="1"/>
  <c r="CI372" i="1"/>
  <c r="BT368" i="1"/>
  <c r="CD368" i="1"/>
  <c r="CH368" i="1" s="1"/>
  <c r="AB1107" i="1"/>
  <c r="AC1107" i="1" s="1"/>
  <c r="AE1107" i="1" s="1"/>
  <c r="BA1107" i="1"/>
  <c r="K1109" i="1"/>
  <c r="DP1109" i="1"/>
  <c r="CZ1108" i="1"/>
  <c r="CU372" i="1"/>
  <c r="BP372" i="1"/>
  <c r="CQ1109" i="1"/>
  <c r="V1111" i="1"/>
  <c r="N1111" i="1"/>
  <c r="AH1111" i="1"/>
  <c r="AD1111" i="1"/>
  <c r="AJ1108" i="1"/>
  <c r="AK1108" i="1" s="1"/>
  <c r="AL1108" i="1" s="1"/>
  <c r="AF1108" i="1"/>
  <c r="AG1108" i="1" s="1"/>
  <c r="BH372" i="1"/>
  <c r="BI372" i="1"/>
  <c r="BJ372" i="1"/>
  <c r="BF372" i="1"/>
  <c r="BD372" i="1"/>
  <c r="BE372" i="1"/>
  <c r="CY1109" i="1"/>
  <c r="CW1109" i="1"/>
  <c r="AI1106" i="1"/>
  <c r="DC1107" i="1"/>
  <c r="AZ1108" i="1"/>
  <c r="BC1108" i="1" s="1"/>
  <c r="BB1108" i="1"/>
  <c r="M1108" i="1"/>
  <c r="U1108" i="1"/>
  <c r="Q1106" i="1"/>
  <c r="R1106" i="1" s="1"/>
  <c r="S1106" i="1" s="1"/>
  <c r="AA1105" i="1"/>
  <c r="W1112" i="1"/>
  <c r="O1112" i="1"/>
  <c r="T1110" i="1"/>
  <c r="L1110" i="1"/>
  <c r="CP1110" i="1"/>
  <c r="P1107" i="1"/>
  <c r="Y1106" i="1"/>
  <c r="Z1106" i="1" s="1"/>
  <c r="CR1108" i="1"/>
  <c r="DQ1108" i="1"/>
  <c r="X1107" i="1"/>
  <c r="CX1109" i="1"/>
  <c r="H1110" i="1"/>
  <c r="I1110" i="1" s="1"/>
  <c r="DR1107" i="1"/>
  <c r="DS1107" i="1" s="1"/>
  <c r="E1110" i="1"/>
  <c r="D1111" i="1"/>
  <c r="G1112" i="1"/>
  <c r="F1113" i="1"/>
  <c r="AN372" i="1" l="1"/>
  <c r="AU372" i="1" s="1"/>
  <c r="CV372" i="1"/>
  <c r="BY1108" i="1"/>
  <c r="BZ1108" i="1" s="1"/>
  <c r="BW1109" i="1" a="1"/>
  <c r="BW1109" i="1" s="1"/>
  <c r="BX1109" i="1" s="1"/>
  <c r="CB1106" i="1"/>
  <c r="CG368" i="1"/>
  <c r="CM368" i="1" s="1"/>
  <c r="AB1108" i="1"/>
  <c r="AC1108" i="1" s="1"/>
  <c r="AE1108" i="1" s="1"/>
  <c r="BA1108" i="1"/>
  <c r="K1110" i="1"/>
  <c r="DP1110" i="1"/>
  <c r="CZ1109" i="1"/>
  <c r="CQ1110" i="1"/>
  <c r="V1112" i="1"/>
  <c r="N1112" i="1"/>
  <c r="AH1112" i="1"/>
  <c r="AD1112" i="1"/>
  <c r="AJ1109" i="1"/>
  <c r="AK1109" i="1" s="1"/>
  <c r="AL1109" i="1" s="1"/>
  <c r="AF1109" i="1"/>
  <c r="AG1109" i="1" s="1"/>
  <c r="BK372" i="1"/>
  <c r="AM373" i="1"/>
  <c r="BG372" i="1"/>
  <c r="CY1110" i="1"/>
  <c r="CW1110" i="1"/>
  <c r="AI1107" i="1"/>
  <c r="DA1108" i="1"/>
  <c r="DB1108" i="1" s="1"/>
  <c r="DC1108" i="1" s="1"/>
  <c r="M1109" i="1"/>
  <c r="BB1109" i="1"/>
  <c r="AZ1109" i="1"/>
  <c r="BA1109" i="1" s="1"/>
  <c r="U1109" i="1"/>
  <c r="Q1107" i="1"/>
  <c r="R1107" i="1" s="1"/>
  <c r="S1107" i="1" s="1"/>
  <c r="AA1106" i="1"/>
  <c r="W1113" i="1"/>
  <c r="O1113" i="1"/>
  <c r="T1111" i="1"/>
  <c r="L1111" i="1"/>
  <c r="CP1111" i="1"/>
  <c r="P1108" i="1"/>
  <c r="X1108" i="1"/>
  <c r="CR1109" i="1"/>
  <c r="Y1107" i="1"/>
  <c r="Z1107" i="1" s="1"/>
  <c r="DQ1109" i="1"/>
  <c r="CX1110" i="1"/>
  <c r="H1111" i="1"/>
  <c r="I1111" i="1" s="1"/>
  <c r="DR1108" i="1"/>
  <c r="DS1108" i="1" s="1"/>
  <c r="E1111" i="1"/>
  <c r="D1112" i="1"/>
  <c r="G1113" i="1"/>
  <c r="F1114" i="1"/>
  <c r="AV372" i="1" l="1"/>
  <c r="AO373" i="1"/>
  <c r="AP373" i="1"/>
  <c r="AQ373" i="1"/>
  <c r="AR373" i="1"/>
  <c r="AS373" i="1"/>
  <c r="BY1109" i="1"/>
  <c r="BZ1109" i="1" s="1"/>
  <c r="BW1110" i="1" a="1"/>
  <c r="BW1110" i="1" s="1"/>
  <c r="BX1110" i="1" s="1"/>
  <c r="CB1107" i="1"/>
  <c r="CK373" i="1"/>
  <c r="AW373" i="1"/>
  <c r="AB1109" i="1"/>
  <c r="AC1109" i="1" s="1"/>
  <c r="AE1109" i="1" s="1"/>
  <c r="K1111" i="1"/>
  <c r="DP1111" i="1"/>
  <c r="CZ1110" i="1"/>
  <c r="CQ1111" i="1"/>
  <c r="V1113" i="1"/>
  <c r="N1113" i="1"/>
  <c r="AH1113" i="1"/>
  <c r="AD1113" i="1"/>
  <c r="AJ1110" i="1"/>
  <c r="AK1110" i="1" s="1"/>
  <c r="AL1110" i="1" s="1"/>
  <c r="AF1110" i="1"/>
  <c r="AG1110" i="1" s="1"/>
  <c r="BQ369" i="1"/>
  <c r="BS369" i="1" s="1"/>
  <c r="CS373" i="1"/>
  <c r="CY1111" i="1"/>
  <c r="CW1111" i="1"/>
  <c r="AI1108" i="1"/>
  <c r="DA1109" i="1"/>
  <c r="DB1109" i="1" s="1"/>
  <c r="DC1109" i="1" s="1"/>
  <c r="U1110" i="1"/>
  <c r="BC1109" i="1"/>
  <c r="M1110" i="1"/>
  <c r="BB1110" i="1"/>
  <c r="AZ1110" i="1"/>
  <c r="BA1110" i="1" s="1"/>
  <c r="Q1108" i="1"/>
  <c r="R1108" i="1" s="1"/>
  <c r="S1108" i="1" s="1"/>
  <c r="AA1107" i="1"/>
  <c r="W1114" i="1"/>
  <c r="O1114" i="1"/>
  <c r="T1112" i="1"/>
  <c r="L1112" i="1"/>
  <c r="CP1112" i="1"/>
  <c r="Y1108" i="1"/>
  <c r="Z1108" i="1" s="1"/>
  <c r="CR1110" i="1"/>
  <c r="DQ1110" i="1"/>
  <c r="P1109" i="1"/>
  <c r="X1109" i="1"/>
  <c r="CX1111" i="1"/>
  <c r="H1112" i="1"/>
  <c r="I1112" i="1" s="1"/>
  <c r="DR1109" i="1"/>
  <c r="DS1109" i="1" s="1"/>
  <c r="E1112" i="1"/>
  <c r="D1113" i="1"/>
  <c r="G1114" i="1"/>
  <c r="F1115" i="1"/>
  <c r="AT373" i="1" l="1"/>
  <c r="BY1110" i="1"/>
  <c r="BZ1110" i="1" s="1"/>
  <c r="BW1111" i="1" a="1"/>
  <c r="BW1111" i="1" s="1"/>
  <c r="BX1111" i="1" s="1"/>
  <c r="CB1108" i="1"/>
  <c r="CF369" i="1"/>
  <c r="CJ369" i="1" s="1"/>
  <c r="CE369" i="1"/>
  <c r="CL369" i="1" s="1"/>
  <c r="CI373" i="1"/>
  <c r="BT369" i="1"/>
  <c r="CD369" i="1"/>
  <c r="AB1110" i="1"/>
  <c r="AC1110" i="1" s="1"/>
  <c r="AE1110" i="1" s="1"/>
  <c r="K1112" i="1"/>
  <c r="DP1112" i="1"/>
  <c r="CZ1111" i="1"/>
  <c r="BH373" i="1"/>
  <c r="BP373" i="1"/>
  <c r="CQ1112" i="1"/>
  <c r="V1114" i="1"/>
  <c r="N1114" i="1"/>
  <c r="AH1114" i="1"/>
  <c r="AD1114" i="1"/>
  <c r="AJ1111" i="1"/>
  <c r="AK1111" i="1" s="1"/>
  <c r="AL1111" i="1" s="1"/>
  <c r="AF1111" i="1"/>
  <c r="AG1111" i="1" s="1"/>
  <c r="BJ373" i="1"/>
  <c r="BI373" i="1"/>
  <c r="CU373" i="1"/>
  <c r="BE373" i="1"/>
  <c r="BD373" i="1"/>
  <c r="CT373" i="1"/>
  <c r="BF373" i="1"/>
  <c r="CY1112" i="1"/>
  <c r="CW1112" i="1"/>
  <c r="AI1109" i="1"/>
  <c r="DA1110" i="1"/>
  <c r="DB1110" i="1" s="1"/>
  <c r="DC1110" i="1" s="1"/>
  <c r="U1111" i="1"/>
  <c r="BC1110" i="1"/>
  <c r="AZ1111" i="1"/>
  <c r="BA1111" i="1" s="1"/>
  <c r="M1111" i="1"/>
  <c r="BB1111" i="1"/>
  <c r="Q1109" i="1"/>
  <c r="R1109" i="1" s="1"/>
  <c r="S1109" i="1" s="1"/>
  <c r="AA1108" i="1"/>
  <c r="W1115" i="1"/>
  <c r="O1115" i="1"/>
  <c r="T1113" i="1"/>
  <c r="L1113" i="1"/>
  <c r="CP1113" i="1"/>
  <c r="P1110" i="1"/>
  <c r="X1110" i="1"/>
  <c r="Y1109" i="1"/>
  <c r="Z1109" i="1" s="1"/>
  <c r="CR1111" i="1"/>
  <c r="DQ1111" i="1"/>
  <c r="CX1112" i="1"/>
  <c r="H1113" i="1"/>
  <c r="I1113" i="1" s="1"/>
  <c r="DR1110" i="1"/>
  <c r="DS1110" i="1" s="1"/>
  <c r="E1113" i="1"/>
  <c r="D1114" i="1"/>
  <c r="G1115" i="1"/>
  <c r="F1116" i="1"/>
  <c r="AN373" i="1" l="1"/>
  <c r="AU373" i="1" s="1"/>
  <c r="BY1111" i="1"/>
  <c r="BZ1111" i="1" s="1"/>
  <c r="BW1112" i="1" a="1"/>
  <c r="BW1112" i="1" s="1"/>
  <c r="BX1112" i="1" s="1"/>
  <c r="DA1112" i="1"/>
  <c r="DB1112" i="1" s="1"/>
  <c r="CB1109" i="1"/>
  <c r="CG369" i="1"/>
  <c r="CM369" i="1" s="1"/>
  <c r="CH369" i="1"/>
  <c r="AB1111" i="1"/>
  <c r="AC1111" i="1" s="1"/>
  <c r="AE1111" i="1" s="1"/>
  <c r="K1113" i="1"/>
  <c r="DP1113" i="1"/>
  <c r="CZ1112" i="1"/>
  <c r="CQ1113" i="1"/>
  <c r="V1115" i="1"/>
  <c r="N1115" i="1"/>
  <c r="AH1115" i="1"/>
  <c r="AD1115" i="1"/>
  <c r="AJ1112" i="1"/>
  <c r="AK1112" i="1" s="1"/>
  <c r="AL1112" i="1" s="1"/>
  <c r="AF1112" i="1"/>
  <c r="AG1112" i="1" s="1"/>
  <c r="CV373" i="1"/>
  <c r="BK373" i="1"/>
  <c r="AM374" i="1"/>
  <c r="BG373" i="1"/>
  <c r="CY1113" i="1"/>
  <c r="CW1113" i="1"/>
  <c r="AI1110" i="1"/>
  <c r="DA1111" i="1"/>
  <c r="DB1111" i="1" s="1"/>
  <c r="DC1111" i="1" s="1"/>
  <c r="U1112" i="1"/>
  <c r="BC1111" i="1"/>
  <c r="M1112" i="1"/>
  <c r="AZ1112" i="1"/>
  <c r="BA1112" i="1" s="1"/>
  <c r="BB1112" i="1"/>
  <c r="Q1110" i="1"/>
  <c r="R1110" i="1" s="1"/>
  <c r="S1110" i="1" s="1"/>
  <c r="AA1109" i="1"/>
  <c r="W1116" i="1"/>
  <c r="O1116" i="1"/>
  <c r="T1114" i="1"/>
  <c r="L1114" i="1"/>
  <c r="CP1114" i="1"/>
  <c r="Y1110" i="1"/>
  <c r="Z1110" i="1" s="1"/>
  <c r="P1111" i="1"/>
  <c r="CR1112" i="1"/>
  <c r="DQ1112" i="1"/>
  <c r="X1111" i="1"/>
  <c r="CX1113" i="1"/>
  <c r="H1114" i="1"/>
  <c r="I1114" i="1" s="1"/>
  <c r="DR1111" i="1"/>
  <c r="DS1111" i="1" s="1"/>
  <c r="E1114" i="1"/>
  <c r="D1115" i="1"/>
  <c r="G1116" i="1"/>
  <c r="F1117" i="1"/>
  <c r="AV373" i="1" l="1"/>
  <c r="AQ374" i="1"/>
  <c r="AR374" i="1"/>
  <c r="AS374" i="1"/>
  <c r="AO374" i="1"/>
  <c r="AP374" i="1"/>
  <c r="BY1112" i="1"/>
  <c r="BZ1112" i="1" s="1"/>
  <c r="BW1113" i="1" a="1"/>
  <c r="BW1113" i="1" s="1"/>
  <c r="BX1113" i="1" s="1"/>
  <c r="CB1110" i="1"/>
  <c r="CK374" i="1"/>
  <c r="AW374" i="1"/>
  <c r="AB1112" i="1"/>
  <c r="AC1112" i="1" s="1"/>
  <c r="AE1112" i="1" s="1"/>
  <c r="K1114" i="1"/>
  <c r="DP1114" i="1"/>
  <c r="CZ1113" i="1"/>
  <c r="CQ1114" i="1"/>
  <c r="V1116" i="1"/>
  <c r="N1116" i="1"/>
  <c r="AH1116" i="1"/>
  <c r="AD1116" i="1"/>
  <c r="AJ1113" i="1"/>
  <c r="AK1113" i="1" s="1"/>
  <c r="AL1113" i="1" s="1"/>
  <c r="AF1113" i="1"/>
  <c r="AG1113" i="1" s="1"/>
  <c r="BQ370" i="1"/>
  <c r="BS370" i="1" s="1"/>
  <c r="CS374" i="1"/>
  <c r="CY1114" i="1"/>
  <c r="CW1114" i="1"/>
  <c r="AI1111" i="1"/>
  <c r="DC1112" i="1"/>
  <c r="BC1112" i="1"/>
  <c r="M1113" i="1"/>
  <c r="AZ1113" i="1"/>
  <c r="BA1113" i="1" s="1"/>
  <c r="BB1113" i="1"/>
  <c r="U1113" i="1"/>
  <c r="Q1111" i="1"/>
  <c r="R1111" i="1" s="1"/>
  <c r="S1111" i="1" s="1"/>
  <c r="AA1110" i="1"/>
  <c r="W1117" i="1"/>
  <c r="O1117" i="1"/>
  <c r="T1115" i="1"/>
  <c r="L1115" i="1"/>
  <c r="X1112" i="1"/>
  <c r="Y1112" i="1" s="1"/>
  <c r="Z1112" i="1" s="1"/>
  <c r="CP1115" i="1"/>
  <c r="CR1113" i="1"/>
  <c r="P1112" i="1"/>
  <c r="Y1111" i="1"/>
  <c r="Z1111" i="1" s="1"/>
  <c r="DQ1113" i="1"/>
  <c r="CX1114" i="1"/>
  <c r="H1115" i="1"/>
  <c r="I1115" i="1" s="1"/>
  <c r="DR1112" i="1"/>
  <c r="DS1112" i="1" s="1"/>
  <c r="E1115" i="1"/>
  <c r="D1116" i="1"/>
  <c r="G1117" i="1"/>
  <c r="F1118" i="1"/>
  <c r="AT374" i="1" l="1"/>
  <c r="BY1113" i="1"/>
  <c r="BZ1113" i="1" s="1"/>
  <c r="BW1114" i="1" a="1"/>
  <c r="BW1114" i="1" s="1"/>
  <c r="BX1114" i="1" s="1"/>
  <c r="CB1111" i="1"/>
  <c r="CF370" i="1"/>
  <c r="CJ370" i="1" s="1"/>
  <c r="CE370" i="1"/>
  <c r="CL370" i="1" s="1"/>
  <c r="CI374" i="1"/>
  <c r="BT370" i="1"/>
  <c r="CD370" i="1"/>
  <c r="CH370" i="1" s="1"/>
  <c r="AB1113" i="1"/>
  <c r="AC1113" i="1" s="1"/>
  <c r="AE1113" i="1" s="1"/>
  <c r="K1115" i="1"/>
  <c r="DP1115" i="1"/>
  <c r="CZ1114" i="1"/>
  <c r="BI374" i="1"/>
  <c r="BP374" i="1"/>
  <c r="CQ1115" i="1"/>
  <c r="V1117" i="1"/>
  <c r="N1117" i="1"/>
  <c r="AH1117" i="1"/>
  <c r="AD1117" i="1"/>
  <c r="AJ1114" i="1"/>
  <c r="AK1114" i="1" s="1"/>
  <c r="AL1114" i="1" s="1"/>
  <c r="AF1114" i="1"/>
  <c r="AG1114" i="1" s="1"/>
  <c r="BE374" i="1"/>
  <c r="BH374" i="1"/>
  <c r="CU374" i="1"/>
  <c r="BF374" i="1"/>
  <c r="BJ374" i="1"/>
  <c r="BD374" i="1"/>
  <c r="CT374" i="1"/>
  <c r="CY1115" i="1"/>
  <c r="CW1115" i="1"/>
  <c r="AI1112" i="1"/>
  <c r="DA1113" i="1"/>
  <c r="DB1113" i="1" s="1"/>
  <c r="DC1113" i="1" s="1"/>
  <c r="BC1113" i="1"/>
  <c r="AZ1114" i="1"/>
  <c r="BA1114" i="1" s="1"/>
  <c r="BB1114" i="1"/>
  <c r="U1114" i="1"/>
  <c r="M1114" i="1"/>
  <c r="Q1112" i="1"/>
  <c r="R1112" i="1" s="1"/>
  <c r="S1112" i="1" s="1"/>
  <c r="AA1111" i="1"/>
  <c r="W1118" i="1"/>
  <c r="O1118" i="1"/>
  <c r="T1116" i="1"/>
  <c r="L1116" i="1"/>
  <c r="CP1116" i="1"/>
  <c r="X1113" i="1"/>
  <c r="P1113" i="1"/>
  <c r="CR1114" i="1"/>
  <c r="DQ1114" i="1"/>
  <c r="CX1115" i="1"/>
  <c r="H1116" i="1"/>
  <c r="I1116" i="1" s="1"/>
  <c r="DR1113" i="1"/>
  <c r="DS1113" i="1" s="1"/>
  <c r="E1116" i="1"/>
  <c r="D1117" i="1"/>
  <c r="G1118" i="1"/>
  <c r="F1119" i="1"/>
  <c r="AN374" i="1" l="1"/>
  <c r="AV374" i="1" s="1"/>
  <c r="BW1115" i="1" a="1"/>
  <c r="BW1115" i="1" s="1"/>
  <c r="BX1115" i="1" s="1"/>
  <c r="BY1114" i="1"/>
  <c r="BZ1114" i="1" s="1"/>
  <c r="CB1112" i="1"/>
  <c r="CG370" i="1"/>
  <c r="CM370" i="1" s="1"/>
  <c r="AB1114" i="1"/>
  <c r="AC1114" i="1" s="1"/>
  <c r="AE1114" i="1" s="1"/>
  <c r="K1116" i="1"/>
  <c r="DP1116" i="1"/>
  <c r="CZ1115" i="1"/>
  <c r="CQ1116" i="1"/>
  <c r="V1118" i="1"/>
  <c r="N1118" i="1"/>
  <c r="AH1118" i="1"/>
  <c r="AD1118" i="1"/>
  <c r="AJ1115" i="1"/>
  <c r="AK1115" i="1" s="1"/>
  <c r="AL1115" i="1" s="1"/>
  <c r="AF1115" i="1"/>
  <c r="AG1115" i="1" s="1"/>
  <c r="CV374" i="1"/>
  <c r="BK374" i="1"/>
  <c r="BG374" i="1"/>
  <c r="AM375" i="1"/>
  <c r="CY1116" i="1"/>
  <c r="CW1116" i="1"/>
  <c r="AI1113" i="1"/>
  <c r="DA1114" i="1"/>
  <c r="DB1114" i="1" s="1"/>
  <c r="DC1114" i="1" s="1"/>
  <c r="BC1114" i="1"/>
  <c r="AZ1115" i="1"/>
  <c r="BA1115" i="1" s="1"/>
  <c r="M1115" i="1"/>
  <c r="BB1115" i="1"/>
  <c r="U1115" i="1"/>
  <c r="Q1113" i="1"/>
  <c r="R1113" i="1" s="1"/>
  <c r="S1113" i="1" s="1"/>
  <c r="AA1112" i="1"/>
  <c r="W1119" i="1"/>
  <c r="O1119" i="1"/>
  <c r="L1117" i="1"/>
  <c r="T1117" i="1"/>
  <c r="CP1117" i="1"/>
  <c r="P1114" i="1"/>
  <c r="CR1115" i="1"/>
  <c r="Y1113" i="1"/>
  <c r="Z1113" i="1" s="1"/>
  <c r="DQ1115" i="1"/>
  <c r="X1114" i="1"/>
  <c r="CX1116" i="1"/>
  <c r="H1117" i="1"/>
  <c r="I1117" i="1" s="1"/>
  <c r="DR1114" i="1"/>
  <c r="DS1114" i="1" s="1"/>
  <c r="E1117" i="1"/>
  <c r="D1118" i="1"/>
  <c r="G1119" i="1"/>
  <c r="F1120" i="1"/>
  <c r="AU374" i="1" l="1"/>
  <c r="AO375" i="1"/>
  <c r="CT375" i="1" s="1"/>
  <c r="AP375" i="1"/>
  <c r="AQ375" i="1"/>
  <c r="AR375" i="1"/>
  <c r="AS375" i="1"/>
  <c r="CC1112" i="1"/>
  <c r="CC1113" i="1" s="1"/>
  <c r="CC1114" i="1" s="1"/>
  <c r="CC1115" i="1" s="1"/>
  <c r="CC1116" i="1" s="1"/>
  <c r="CC1117" i="1" s="1"/>
  <c r="CC1118" i="1" s="1"/>
  <c r="CC1119" i="1" s="1"/>
  <c r="BY1115" i="1"/>
  <c r="BZ1115" i="1" s="1"/>
  <c r="BW1116" i="1" a="1"/>
  <c r="BW1116" i="1" s="1"/>
  <c r="BX1116" i="1" s="1"/>
  <c r="CB1113" i="1"/>
  <c r="CK375" i="1"/>
  <c r="AW375" i="1"/>
  <c r="AB1115" i="1"/>
  <c r="AC1115" i="1" s="1"/>
  <c r="AE1115" i="1" s="1"/>
  <c r="K1117" i="1"/>
  <c r="DP1117" i="1"/>
  <c r="CZ1116" i="1"/>
  <c r="CQ1117" i="1"/>
  <c r="V1119" i="1"/>
  <c r="N1119" i="1"/>
  <c r="AH1119" i="1"/>
  <c r="AD1119" i="1"/>
  <c r="AJ1116" i="1"/>
  <c r="AK1116" i="1" s="1"/>
  <c r="AL1116" i="1" s="1"/>
  <c r="AF1116" i="1"/>
  <c r="AG1116" i="1" s="1"/>
  <c r="CS375" i="1"/>
  <c r="BQ371" i="1"/>
  <c r="BS371" i="1" s="1"/>
  <c r="CY1117" i="1"/>
  <c r="CW1117" i="1"/>
  <c r="AI1114" i="1"/>
  <c r="DA1115" i="1"/>
  <c r="DB1115" i="1" s="1"/>
  <c r="DC1115" i="1" s="1"/>
  <c r="BB1116" i="1"/>
  <c r="BC1115" i="1"/>
  <c r="M1116" i="1"/>
  <c r="AZ1116" i="1"/>
  <c r="BA1116" i="1" s="1"/>
  <c r="U1116" i="1"/>
  <c r="Q1114" i="1"/>
  <c r="R1114" i="1" s="1"/>
  <c r="S1114" i="1" s="1"/>
  <c r="AA1113" i="1"/>
  <c r="W1120" i="1"/>
  <c r="O1120" i="1"/>
  <c r="T1118" i="1"/>
  <c r="L1118" i="1"/>
  <c r="CP1118" i="1"/>
  <c r="P1115" i="1"/>
  <c r="CR1116" i="1"/>
  <c r="Y1114" i="1"/>
  <c r="Z1114" i="1" s="1"/>
  <c r="DQ1116" i="1"/>
  <c r="X1115" i="1"/>
  <c r="CX1117" i="1"/>
  <c r="H1118" i="1"/>
  <c r="I1118" i="1" s="1"/>
  <c r="DR1115" i="1"/>
  <c r="DS1115" i="1" s="1"/>
  <c r="E1118" i="1"/>
  <c r="D1119" i="1"/>
  <c r="G1120" i="1"/>
  <c r="F1121" i="1"/>
  <c r="AT375" i="1" l="1"/>
  <c r="CC1120" i="1"/>
  <c r="BY1116" i="1"/>
  <c r="BZ1116" i="1" s="1"/>
  <c r="BW1117" i="1" a="1"/>
  <c r="BW1117" i="1" s="1"/>
  <c r="BX1117" i="1" s="1"/>
  <c r="CB1114" i="1"/>
  <c r="CF371" i="1"/>
  <c r="CJ371" i="1" s="1"/>
  <c r="CE371" i="1"/>
  <c r="CL371" i="1" s="1"/>
  <c r="CI375" i="1"/>
  <c r="BT371" i="1"/>
  <c r="CD371" i="1"/>
  <c r="CH371" i="1" s="1"/>
  <c r="AB1116" i="1"/>
  <c r="AC1116" i="1" s="1"/>
  <c r="AE1116" i="1" s="1"/>
  <c r="K1118" i="1"/>
  <c r="DP1118" i="1"/>
  <c r="CZ1117" i="1"/>
  <c r="BI375" i="1"/>
  <c r="BP375" i="1"/>
  <c r="CQ1118" i="1"/>
  <c r="V1120" i="1"/>
  <c r="N1120" i="1"/>
  <c r="AH1120" i="1"/>
  <c r="AD1120" i="1"/>
  <c r="AJ1117" i="1"/>
  <c r="AK1117" i="1" s="1"/>
  <c r="AL1117" i="1" s="1"/>
  <c r="AF1117" i="1"/>
  <c r="AG1117" i="1" s="1"/>
  <c r="BD375" i="1"/>
  <c r="CU375" i="1"/>
  <c r="CV375" i="1" s="1"/>
  <c r="BJ375" i="1"/>
  <c r="BF375" i="1"/>
  <c r="BH375" i="1"/>
  <c r="BE375" i="1"/>
  <c r="CY1118" i="1"/>
  <c r="CW1118" i="1"/>
  <c r="AI1115" i="1"/>
  <c r="DA1116" i="1"/>
  <c r="DB1116" i="1" s="1"/>
  <c r="DC1116" i="1" s="1"/>
  <c r="BC1116" i="1"/>
  <c r="AZ1117" i="1"/>
  <c r="BA1117" i="1" s="1"/>
  <c r="BB1117" i="1"/>
  <c r="M1117" i="1"/>
  <c r="U1117" i="1"/>
  <c r="Q1115" i="1"/>
  <c r="R1115" i="1" s="1"/>
  <c r="S1115" i="1" s="1"/>
  <c r="AA1114" i="1"/>
  <c r="W1121" i="1"/>
  <c r="O1121" i="1"/>
  <c r="T1119" i="1"/>
  <c r="L1119" i="1"/>
  <c r="CP1119" i="1"/>
  <c r="X1116" i="1"/>
  <c r="P1116" i="1"/>
  <c r="CR1117" i="1"/>
  <c r="Y1115" i="1"/>
  <c r="Z1115" i="1" s="1"/>
  <c r="DQ1117" i="1"/>
  <c r="CX1118" i="1"/>
  <c r="H1119" i="1"/>
  <c r="I1119" i="1" s="1"/>
  <c r="DR1116" i="1"/>
  <c r="DS1116" i="1" s="1"/>
  <c r="D1120" i="1"/>
  <c r="E1119" i="1"/>
  <c r="G1121" i="1"/>
  <c r="F1122" i="1"/>
  <c r="AN375" i="1" l="1"/>
  <c r="AV375" i="1" s="1"/>
  <c r="BY1117" i="1"/>
  <c r="BZ1117" i="1" s="1"/>
  <c r="CC1121" i="1"/>
  <c r="BW1118" i="1" a="1"/>
  <c r="BW1118" i="1" s="1"/>
  <c r="BX1118" i="1" s="1"/>
  <c r="CB1115" i="1"/>
  <c r="CG371" i="1"/>
  <c r="AB1117" i="1"/>
  <c r="AC1117" i="1" s="1"/>
  <c r="AE1117" i="1" s="1"/>
  <c r="K1119" i="1"/>
  <c r="DP1119" i="1"/>
  <c r="CZ1118" i="1"/>
  <c r="CQ1119" i="1"/>
  <c r="V1121" i="1"/>
  <c r="N1121" i="1"/>
  <c r="AH1121" i="1"/>
  <c r="AD1121" i="1"/>
  <c r="AJ1118" i="1"/>
  <c r="AK1118" i="1" s="1"/>
  <c r="AL1118" i="1" s="1"/>
  <c r="AF1118" i="1"/>
  <c r="AG1118" i="1" s="1"/>
  <c r="AM376" i="1"/>
  <c r="BK375" i="1"/>
  <c r="BG375" i="1"/>
  <c r="CY1119" i="1"/>
  <c r="CW1119" i="1"/>
  <c r="AI1116" i="1"/>
  <c r="DA1117" i="1"/>
  <c r="DB1117" i="1" s="1"/>
  <c r="DC1117" i="1" s="1"/>
  <c r="AZ1118" i="1"/>
  <c r="BC1118" i="1" s="1"/>
  <c r="BC1117" i="1"/>
  <c r="M1118" i="1"/>
  <c r="BB1118" i="1"/>
  <c r="U1118" i="1"/>
  <c r="Q1116" i="1"/>
  <c r="R1116" i="1" s="1"/>
  <c r="S1116" i="1" s="1"/>
  <c r="AA1115" i="1"/>
  <c r="W1122" i="1"/>
  <c r="O1122" i="1"/>
  <c r="T1120" i="1"/>
  <c r="L1120" i="1"/>
  <c r="CP1120" i="1"/>
  <c r="Y1116" i="1"/>
  <c r="Z1116" i="1" s="1"/>
  <c r="X1117" i="1"/>
  <c r="Y1117" i="1" s="1"/>
  <c r="Z1117" i="1" s="1"/>
  <c r="CR1118" i="1"/>
  <c r="DQ1118" i="1"/>
  <c r="P1117" i="1"/>
  <c r="CX1119" i="1"/>
  <c r="H1120" i="1"/>
  <c r="I1120" i="1" s="1"/>
  <c r="DR1117" i="1"/>
  <c r="DS1117" i="1" s="1"/>
  <c r="E1120" i="1"/>
  <c r="D1121" i="1"/>
  <c r="G1122" i="1"/>
  <c r="F1123" i="1"/>
  <c r="AU375" i="1" l="1"/>
  <c r="AO376" i="1"/>
  <c r="AP376" i="1"/>
  <c r="AQ376" i="1"/>
  <c r="AR376" i="1"/>
  <c r="AS376" i="1"/>
  <c r="CC1122" i="1"/>
  <c r="BY1118" i="1"/>
  <c r="BZ1118" i="1" s="1"/>
  <c r="BW1119" i="1" a="1"/>
  <c r="BW1119" i="1" s="1"/>
  <c r="BX1119" i="1" s="1"/>
  <c r="DA1118" i="1"/>
  <c r="DB1118" i="1" s="1"/>
  <c r="DC1118" i="1" s="1"/>
  <c r="CB1116" i="1"/>
  <c r="CK376" i="1"/>
  <c r="AW376" i="1"/>
  <c r="CM371" i="1"/>
  <c r="AB1118" i="1"/>
  <c r="AC1118" i="1" s="1"/>
  <c r="AE1118" i="1" s="1"/>
  <c r="BA1118" i="1"/>
  <c r="K1120" i="1"/>
  <c r="DP1120" i="1"/>
  <c r="CZ1119" i="1"/>
  <c r="CQ1120" i="1"/>
  <c r="V1122" i="1"/>
  <c r="N1122" i="1"/>
  <c r="AH1122" i="1"/>
  <c r="AD1122" i="1"/>
  <c r="AJ1119" i="1"/>
  <c r="AK1119" i="1" s="1"/>
  <c r="AL1119" i="1" s="1"/>
  <c r="AF1119" i="1"/>
  <c r="BQ372" i="1"/>
  <c r="BS372" i="1" s="1"/>
  <c r="CS376" i="1"/>
  <c r="CY1120" i="1"/>
  <c r="CW1120" i="1"/>
  <c r="AI1117" i="1"/>
  <c r="AZ1119" i="1"/>
  <c r="BC1119" i="1" s="1"/>
  <c r="BB1119" i="1"/>
  <c r="M1119" i="1"/>
  <c r="U1119" i="1"/>
  <c r="Q1117" i="1"/>
  <c r="R1117" i="1" s="1"/>
  <c r="S1117" i="1" s="1"/>
  <c r="AA1116" i="1"/>
  <c r="W1123" i="1"/>
  <c r="O1123" i="1"/>
  <c r="T1121" i="1"/>
  <c r="L1121" i="1"/>
  <c r="CP1121" i="1"/>
  <c r="P1118" i="1"/>
  <c r="CR1119" i="1"/>
  <c r="DQ1119" i="1"/>
  <c r="X1118" i="1"/>
  <c r="CX1120" i="1"/>
  <c r="H1121" i="1"/>
  <c r="I1121" i="1" s="1"/>
  <c r="DR1118" i="1"/>
  <c r="DS1118" i="1" s="1"/>
  <c r="E1121" i="1"/>
  <c r="D1122" i="1"/>
  <c r="G1123" i="1"/>
  <c r="F1124" i="1"/>
  <c r="AT376" i="1" l="1"/>
  <c r="CC1123" i="1"/>
  <c r="BY1119" i="1"/>
  <c r="BZ1119" i="1" s="1"/>
  <c r="BW1120" i="1" a="1"/>
  <c r="BW1120" i="1" s="1"/>
  <c r="BX1120" i="1" s="1"/>
  <c r="DA1119" i="1"/>
  <c r="DB1119" i="1" s="1"/>
  <c r="DC1119" i="1" s="1"/>
  <c r="CB1117" i="1"/>
  <c r="CF372" i="1"/>
  <c r="CJ372" i="1" s="1"/>
  <c r="CE372" i="1"/>
  <c r="CL372" i="1" s="1"/>
  <c r="CI376" i="1"/>
  <c r="BT372" i="1"/>
  <c r="CD372" i="1"/>
  <c r="CH372" i="1" s="1"/>
  <c r="AB1119" i="1"/>
  <c r="AC1119" i="1" s="1"/>
  <c r="AE1119" i="1" s="1"/>
  <c r="BA1119" i="1"/>
  <c r="K1121" i="1"/>
  <c r="DP1121" i="1"/>
  <c r="CZ1120" i="1"/>
  <c r="CU376" i="1"/>
  <c r="BP376" i="1"/>
  <c r="CQ1121" i="1"/>
  <c r="V1123" i="1"/>
  <c r="N1123" i="1"/>
  <c r="AH1123" i="1"/>
  <c r="AD1123" i="1"/>
  <c r="AJ1120" i="1"/>
  <c r="AK1120" i="1" s="1"/>
  <c r="AL1120" i="1" s="1"/>
  <c r="AF1120" i="1"/>
  <c r="AG1120" i="1" s="1"/>
  <c r="BJ376" i="1"/>
  <c r="BE376" i="1"/>
  <c r="BD376" i="1"/>
  <c r="BF376" i="1"/>
  <c r="BH376" i="1"/>
  <c r="CT376" i="1"/>
  <c r="BI376" i="1"/>
  <c r="CY1121" i="1"/>
  <c r="CW1121" i="1"/>
  <c r="AI1118" i="1"/>
  <c r="AZ1120" i="1"/>
  <c r="BC1120" i="1" s="1"/>
  <c r="BB1120" i="1"/>
  <c r="M1120" i="1"/>
  <c r="U1120" i="1"/>
  <c r="AG1119" i="1"/>
  <c r="Q1118" i="1"/>
  <c r="R1118" i="1" s="1"/>
  <c r="S1118" i="1" s="1"/>
  <c r="AA1117" i="1"/>
  <c r="W1124" i="1"/>
  <c r="O1124" i="1"/>
  <c r="T1122" i="1"/>
  <c r="L1122" i="1"/>
  <c r="CP1122" i="1"/>
  <c r="P1119" i="1"/>
  <c r="X1119" i="1"/>
  <c r="Y1119" i="1" s="1"/>
  <c r="Z1119" i="1" s="1"/>
  <c r="Y1118" i="1"/>
  <c r="Z1118" i="1" s="1"/>
  <c r="CR1120" i="1"/>
  <c r="DQ1120" i="1"/>
  <c r="CX1121" i="1"/>
  <c r="H1122" i="1"/>
  <c r="I1122" i="1" s="1"/>
  <c r="DR1119" i="1"/>
  <c r="DS1119" i="1" s="1"/>
  <c r="E1122" i="1"/>
  <c r="D1123" i="1"/>
  <c r="G1124" i="1"/>
  <c r="F1125" i="1"/>
  <c r="AN376" i="1" l="1"/>
  <c r="AV376" i="1" s="1"/>
  <c r="BY1120" i="1"/>
  <c r="BZ1120" i="1" s="1"/>
  <c r="DA1120" i="1"/>
  <c r="DB1120" i="1" s="1"/>
  <c r="DC1120" i="1" s="1"/>
  <c r="BW1121" i="1" a="1"/>
  <c r="BW1121" i="1" s="1"/>
  <c r="BX1121" i="1" s="1"/>
  <c r="CB1118" i="1"/>
  <c r="CG372" i="1"/>
  <c r="AB1120" i="1"/>
  <c r="AC1120" i="1" s="1"/>
  <c r="AE1120" i="1" s="1"/>
  <c r="BA1120" i="1"/>
  <c r="K1122" i="1"/>
  <c r="DP1122" i="1"/>
  <c r="CZ1121" i="1"/>
  <c r="CV376" i="1"/>
  <c r="CQ1122" i="1"/>
  <c r="V1124" i="1"/>
  <c r="N1124" i="1"/>
  <c r="AH1124" i="1"/>
  <c r="AD1124" i="1"/>
  <c r="AJ1121" i="1"/>
  <c r="AK1121" i="1" s="1"/>
  <c r="AL1121" i="1" s="1"/>
  <c r="AF1121" i="1"/>
  <c r="AG1121" i="1" s="1"/>
  <c r="BG376" i="1"/>
  <c r="BK376" i="1"/>
  <c r="AM377" i="1"/>
  <c r="CY1122" i="1"/>
  <c r="CW1122" i="1"/>
  <c r="AI1119" i="1"/>
  <c r="M1121" i="1"/>
  <c r="AZ1121" i="1"/>
  <c r="BC1121" i="1" s="1"/>
  <c r="BB1121" i="1"/>
  <c r="U1121" i="1"/>
  <c r="Q1119" i="1"/>
  <c r="R1119" i="1" s="1"/>
  <c r="S1119" i="1" s="1"/>
  <c r="AA1118" i="1"/>
  <c r="W1125" i="1"/>
  <c r="O1125" i="1"/>
  <c r="T1123" i="1"/>
  <c r="L1123" i="1"/>
  <c r="CP1123" i="1"/>
  <c r="X1120" i="1"/>
  <c r="CR1121" i="1"/>
  <c r="P1120" i="1"/>
  <c r="DQ1121" i="1"/>
  <c r="CX1122" i="1"/>
  <c r="H1123" i="1"/>
  <c r="I1123" i="1" s="1"/>
  <c r="DR1120" i="1"/>
  <c r="DS1120" i="1" s="1"/>
  <c r="E1123" i="1"/>
  <c r="D1124" i="1"/>
  <c r="G1125" i="1"/>
  <c r="F1126" i="1"/>
  <c r="AU376" i="1" l="1"/>
  <c r="AR377" i="1"/>
  <c r="AS377" i="1"/>
  <c r="AO377" i="1"/>
  <c r="AP377" i="1"/>
  <c r="AQ377" i="1"/>
  <c r="BY1121" i="1"/>
  <c r="BZ1121" i="1" s="1"/>
  <c r="BW1122" i="1" a="1"/>
  <c r="BW1122" i="1" s="1"/>
  <c r="BX1122" i="1" s="1"/>
  <c r="CB1119" i="1"/>
  <c r="CK377" i="1"/>
  <c r="AW377" i="1"/>
  <c r="CM372" i="1"/>
  <c r="AB1121" i="1"/>
  <c r="AC1121" i="1" s="1"/>
  <c r="AE1121" i="1" s="1"/>
  <c r="BA1121" i="1"/>
  <c r="K1123" i="1"/>
  <c r="DP1123" i="1"/>
  <c r="CZ1122" i="1"/>
  <c r="CQ1123" i="1"/>
  <c r="V1125" i="1"/>
  <c r="N1125" i="1"/>
  <c r="AH1125" i="1"/>
  <c r="AD1125" i="1"/>
  <c r="AJ1122" i="1"/>
  <c r="AK1122" i="1" s="1"/>
  <c r="AL1122" i="1" s="1"/>
  <c r="AF1122" i="1"/>
  <c r="AG1122" i="1" s="1"/>
  <c r="CS377" i="1"/>
  <c r="BQ373" i="1"/>
  <c r="BS373" i="1" s="1"/>
  <c r="CY1123" i="1"/>
  <c r="CW1123" i="1"/>
  <c r="AI1120" i="1"/>
  <c r="DA1121" i="1"/>
  <c r="DB1121" i="1" s="1"/>
  <c r="DC1121" i="1" s="1"/>
  <c r="BB1122" i="1"/>
  <c r="U1122" i="1"/>
  <c r="AZ1122" i="1"/>
  <c r="BC1122" i="1" s="1"/>
  <c r="M1122" i="1"/>
  <c r="Q1120" i="1"/>
  <c r="R1120" i="1" s="1"/>
  <c r="S1120" i="1" s="1"/>
  <c r="AA1119" i="1"/>
  <c r="W1126" i="1"/>
  <c r="O1126" i="1"/>
  <c r="T1124" i="1"/>
  <c r="L1124" i="1"/>
  <c r="CP1124" i="1"/>
  <c r="P1121" i="1"/>
  <c r="Y1120" i="1"/>
  <c r="Z1120" i="1" s="1"/>
  <c r="X1121" i="1"/>
  <c r="DQ1122" i="1"/>
  <c r="CR1122" i="1"/>
  <c r="CX1123" i="1"/>
  <c r="H1124" i="1"/>
  <c r="I1124" i="1" s="1"/>
  <c r="DR1121" i="1"/>
  <c r="DS1121" i="1" s="1"/>
  <c r="E1124" i="1"/>
  <c r="D1125" i="1"/>
  <c r="G1126" i="1"/>
  <c r="F1127" i="1"/>
  <c r="AT377" i="1" l="1"/>
  <c r="BY1122" i="1"/>
  <c r="BZ1122" i="1" s="1"/>
  <c r="BW1123" i="1" a="1"/>
  <c r="BW1123" i="1" s="1"/>
  <c r="BX1123" i="1" s="1"/>
  <c r="CB1120" i="1"/>
  <c r="CF373" i="1"/>
  <c r="CJ373" i="1" s="1"/>
  <c r="CE373" i="1"/>
  <c r="CL373" i="1" s="1"/>
  <c r="CI377" i="1"/>
  <c r="BT373" i="1"/>
  <c r="CD373" i="1"/>
  <c r="CH373" i="1" s="1"/>
  <c r="AB1122" i="1"/>
  <c r="AC1122" i="1" s="1"/>
  <c r="AE1122" i="1" s="1"/>
  <c r="BA1122" i="1"/>
  <c r="K1124" i="1"/>
  <c r="DP1124" i="1"/>
  <c r="CZ1123" i="1"/>
  <c r="BP377" i="1"/>
  <c r="CQ1124" i="1"/>
  <c r="V1126" i="1"/>
  <c r="N1126" i="1"/>
  <c r="AH1126" i="1"/>
  <c r="AD1126" i="1"/>
  <c r="AJ1123" i="1"/>
  <c r="AK1123" i="1" s="1"/>
  <c r="AL1123" i="1" s="1"/>
  <c r="AF1123" i="1"/>
  <c r="AG1123" i="1" s="1"/>
  <c r="BD377" i="1"/>
  <c r="BF377" i="1"/>
  <c r="CT377" i="1"/>
  <c r="BE377" i="1"/>
  <c r="BJ377" i="1"/>
  <c r="BI377" i="1"/>
  <c r="BH377" i="1"/>
  <c r="CU377" i="1"/>
  <c r="CY1124" i="1"/>
  <c r="CW1124" i="1"/>
  <c r="AI1121" i="1"/>
  <c r="DA1122" i="1"/>
  <c r="DB1122" i="1" s="1"/>
  <c r="DC1122" i="1" s="1"/>
  <c r="M1123" i="1"/>
  <c r="AZ1123" i="1"/>
  <c r="BA1123" i="1" s="1"/>
  <c r="U1123" i="1"/>
  <c r="BB1123" i="1"/>
  <c r="Q1121" i="1"/>
  <c r="R1121" i="1" s="1"/>
  <c r="S1121" i="1" s="1"/>
  <c r="AA1120" i="1"/>
  <c r="W1127" i="1"/>
  <c r="O1127" i="1"/>
  <c r="T1125" i="1"/>
  <c r="L1125" i="1"/>
  <c r="CP1125" i="1"/>
  <c r="X1122" i="1"/>
  <c r="Y1122" i="1" s="1"/>
  <c r="Z1122" i="1" s="1"/>
  <c r="Y1121" i="1"/>
  <c r="Z1121" i="1" s="1"/>
  <c r="P1122" i="1"/>
  <c r="CR1123" i="1"/>
  <c r="DQ1123" i="1"/>
  <c r="CX1124" i="1"/>
  <c r="H1125" i="1"/>
  <c r="I1125" i="1" s="1"/>
  <c r="DR1122" i="1"/>
  <c r="DS1122" i="1" s="1"/>
  <c r="D1126" i="1"/>
  <c r="E1125" i="1"/>
  <c r="G1127" i="1"/>
  <c r="F1128" i="1"/>
  <c r="AN377" i="1" l="1"/>
  <c r="AV377" i="1" s="1"/>
  <c r="BY1123" i="1"/>
  <c r="BZ1123" i="1" s="1"/>
  <c r="BW1124" i="1" a="1"/>
  <c r="BW1124" i="1" s="1"/>
  <c r="BX1124" i="1" s="1"/>
  <c r="CB1121" i="1"/>
  <c r="CG373" i="1"/>
  <c r="CM373" i="1" s="1"/>
  <c r="AB1123" i="1"/>
  <c r="AC1123" i="1" s="1"/>
  <c r="AE1123" i="1" s="1"/>
  <c r="K1125" i="1"/>
  <c r="DP1125" i="1"/>
  <c r="CZ1124" i="1"/>
  <c r="CQ1125" i="1"/>
  <c r="V1127" i="1"/>
  <c r="N1127" i="1"/>
  <c r="AH1127" i="1"/>
  <c r="AD1127" i="1"/>
  <c r="AJ1124" i="1"/>
  <c r="AK1124" i="1" s="1"/>
  <c r="AL1124" i="1" s="1"/>
  <c r="AF1124" i="1"/>
  <c r="AG1124" i="1" s="1"/>
  <c r="CV377" i="1"/>
  <c r="AM378" i="1"/>
  <c r="BK377" i="1"/>
  <c r="BG377" i="1"/>
  <c r="CY1125" i="1"/>
  <c r="CW1125" i="1"/>
  <c r="AI1122" i="1"/>
  <c r="DA1123" i="1"/>
  <c r="DB1123" i="1" s="1"/>
  <c r="DC1123" i="1" s="1"/>
  <c r="BC1123" i="1"/>
  <c r="BB1124" i="1"/>
  <c r="AZ1124" i="1"/>
  <c r="BC1124" i="1" s="1"/>
  <c r="M1124" i="1"/>
  <c r="U1124" i="1"/>
  <c r="Q1122" i="1"/>
  <c r="R1122" i="1" s="1"/>
  <c r="S1122" i="1" s="1"/>
  <c r="AA1121" i="1"/>
  <c r="W1128" i="1"/>
  <c r="O1128" i="1"/>
  <c r="T1126" i="1"/>
  <c r="L1126" i="1"/>
  <c r="CP1126" i="1"/>
  <c r="P1123" i="1"/>
  <c r="DQ1124" i="1"/>
  <c r="X1123" i="1"/>
  <c r="CR1124" i="1"/>
  <c r="CX1125" i="1"/>
  <c r="H1126" i="1"/>
  <c r="I1126" i="1" s="1"/>
  <c r="DR1123" i="1"/>
  <c r="DS1123" i="1" s="1"/>
  <c r="E1126" i="1"/>
  <c r="D1127" i="1"/>
  <c r="G1128" i="1"/>
  <c r="F1129" i="1"/>
  <c r="AU377" i="1" l="1"/>
  <c r="AO378" i="1"/>
  <c r="BF378" i="1" s="1"/>
  <c r="AP378" i="1"/>
  <c r="AQ378" i="1"/>
  <c r="AR378" i="1"/>
  <c r="AS378" i="1"/>
  <c r="BY1124" i="1"/>
  <c r="BZ1124" i="1" s="1"/>
  <c r="BW1125" i="1" a="1"/>
  <c r="BW1125" i="1" s="1"/>
  <c r="BX1125" i="1" s="1"/>
  <c r="CB1122" i="1"/>
  <c r="CK378" i="1"/>
  <c r="AW378" i="1"/>
  <c r="BA1124" i="1"/>
  <c r="AB1124" i="1"/>
  <c r="AC1124" i="1" s="1"/>
  <c r="AE1124" i="1" s="1"/>
  <c r="K1126" i="1"/>
  <c r="DP1126" i="1"/>
  <c r="CZ1125" i="1"/>
  <c r="CQ1126" i="1"/>
  <c r="V1128" i="1"/>
  <c r="N1128" i="1"/>
  <c r="AH1128" i="1"/>
  <c r="AD1128" i="1"/>
  <c r="AJ1125" i="1"/>
  <c r="AK1125" i="1" s="1"/>
  <c r="AL1125" i="1" s="1"/>
  <c r="AF1125" i="1"/>
  <c r="AG1125" i="1" s="1"/>
  <c r="BQ374" i="1"/>
  <c r="BS374" i="1" s="1"/>
  <c r="CS378" i="1"/>
  <c r="CY1126" i="1"/>
  <c r="CW1126" i="1"/>
  <c r="AI1123" i="1"/>
  <c r="DA1124" i="1"/>
  <c r="BB1125" i="1"/>
  <c r="U1125" i="1"/>
  <c r="AZ1125" i="1"/>
  <c r="BC1125" i="1" s="1"/>
  <c r="M1125" i="1"/>
  <c r="Q1123" i="1"/>
  <c r="R1123" i="1" s="1"/>
  <c r="S1123" i="1" s="1"/>
  <c r="AA1122" i="1"/>
  <c r="W1129" i="1"/>
  <c r="O1129" i="1"/>
  <c r="T1127" i="1"/>
  <c r="L1127" i="1"/>
  <c r="CP1127" i="1"/>
  <c r="P1124" i="1"/>
  <c r="X1124" i="1"/>
  <c r="Y1124" i="1" s="1"/>
  <c r="Z1124" i="1" s="1"/>
  <c r="CR1125" i="1"/>
  <c r="Y1123" i="1"/>
  <c r="Z1123" i="1" s="1"/>
  <c r="DQ1125" i="1"/>
  <c r="CX1126" i="1"/>
  <c r="H1127" i="1"/>
  <c r="I1127" i="1" s="1"/>
  <c r="DR1124" i="1"/>
  <c r="DS1124" i="1" s="1"/>
  <c r="E1127" i="1"/>
  <c r="D1128" i="1"/>
  <c r="G1129" i="1"/>
  <c r="F1130" i="1"/>
  <c r="AT378" i="1" l="1"/>
  <c r="BY1125" i="1"/>
  <c r="BZ1125" i="1" s="1"/>
  <c r="BW1126" i="1" a="1"/>
  <c r="BW1126" i="1" s="1"/>
  <c r="BX1126" i="1" s="1"/>
  <c r="CB1123" i="1"/>
  <c r="CF374" i="1"/>
  <c r="CJ374" i="1" s="1"/>
  <c r="CE374" i="1"/>
  <c r="CL374" i="1" s="1"/>
  <c r="CI378" i="1"/>
  <c r="BT374" i="1"/>
  <c r="CD374" i="1"/>
  <c r="CH374" i="1" s="1"/>
  <c r="BA1125" i="1"/>
  <c r="AB1125" i="1"/>
  <c r="AC1125" i="1" s="1"/>
  <c r="AE1125" i="1" s="1"/>
  <c r="K1127" i="1"/>
  <c r="DP1127" i="1"/>
  <c r="CZ1126" i="1"/>
  <c r="BI378" i="1"/>
  <c r="BP378" i="1"/>
  <c r="DB1124" i="1"/>
  <c r="DC1124" i="1" s="1"/>
  <c r="CQ1127" i="1"/>
  <c r="V1129" i="1"/>
  <c r="N1129" i="1"/>
  <c r="AH1129" i="1"/>
  <c r="AD1129" i="1"/>
  <c r="AJ1126" i="1"/>
  <c r="AK1126" i="1" s="1"/>
  <c r="AL1126" i="1" s="1"/>
  <c r="AF1126" i="1"/>
  <c r="AG1126" i="1" s="1"/>
  <c r="CU378" i="1"/>
  <c r="BE378" i="1"/>
  <c r="BD378" i="1"/>
  <c r="BJ378" i="1"/>
  <c r="BH378" i="1"/>
  <c r="CT378" i="1"/>
  <c r="CY1127" i="1"/>
  <c r="CW1127" i="1"/>
  <c r="AI1124" i="1"/>
  <c r="DA1125" i="1"/>
  <c r="M1126" i="1"/>
  <c r="BB1126" i="1"/>
  <c r="U1126" i="1"/>
  <c r="AZ1126" i="1"/>
  <c r="BC1126" i="1" s="1"/>
  <c r="Q1124" i="1"/>
  <c r="R1124" i="1" s="1"/>
  <c r="S1124" i="1" s="1"/>
  <c r="AA1123" i="1"/>
  <c r="W1130" i="1"/>
  <c r="O1130" i="1"/>
  <c r="T1128" i="1"/>
  <c r="L1128" i="1"/>
  <c r="CP1128" i="1"/>
  <c r="X1125" i="1"/>
  <c r="CR1126" i="1"/>
  <c r="DQ1126" i="1"/>
  <c r="P1125" i="1"/>
  <c r="CX1127" i="1"/>
  <c r="H1128" i="1"/>
  <c r="I1128" i="1" s="1"/>
  <c r="DR1125" i="1"/>
  <c r="DS1125" i="1" s="1"/>
  <c r="D1129" i="1"/>
  <c r="E1128" i="1"/>
  <c r="G1130" i="1"/>
  <c r="F1131" i="1"/>
  <c r="AN378" i="1" l="1"/>
  <c r="AU378" i="1" s="1"/>
  <c r="BY1126" i="1"/>
  <c r="BZ1126" i="1" s="1"/>
  <c r="BW1127" i="1" a="1"/>
  <c r="BW1127" i="1" s="1"/>
  <c r="BX1127" i="1" s="1"/>
  <c r="CB1124" i="1"/>
  <c r="CG374" i="1"/>
  <c r="CM374" i="1" s="1"/>
  <c r="AB1126" i="1"/>
  <c r="AC1126" i="1" s="1"/>
  <c r="AE1126" i="1" s="1"/>
  <c r="BA1126" i="1"/>
  <c r="K1128" i="1"/>
  <c r="DP1128" i="1"/>
  <c r="CZ1127" i="1"/>
  <c r="DB1125" i="1"/>
  <c r="DC1125" i="1" s="1"/>
  <c r="CQ1128" i="1"/>
  <c r="V1130" i="1"/>
  <c r="N1130" i="1"/>
  <c r="AH1130" i="1"/>
  <c r="AD1130" i="1"/>
  <c r="AJ1127" i="1"/>
  <c r="AK1127" i="1" s="1"/>
  <c r="AL1127" i="1" s="1"/>
  <c r="AF1127" i="1"/>
  <c r="CV378" i="1"/>
  <c r="AM379" i="1"/>
  <c r="BK378" i="1"/>
  <c r="BG378" i="1"/>
  <c r="CY1128" i="1"/>
  <c r="CW1128" i="1"/>
  <c r="AI1125" i="1"/>
  <c r="DA1126" i="1"/>
  <c r="BB1127" i="1"/>
  <c r="U1127" i="1"/>
  <c r="AZ1127" i="1"/>
  <c r="BA1127" i="1" s="1"/>
  <c r="Q1125" i="1"/>
  <c r="R1125" i="1" s="1"/>
  <c r="S1125" i="1" s="1"/>
  <c r="AA1124" i="1"/>
  <c r="W1131" i="1"/>
  <c r="O1131" i="1"/>
  <c r="T1129" i="1"/>
  <c r="L1129" i="1"/>
  <c r="CP1129" i="1"/>
  <c r="M1127" i="1"/>
  <c r="P1126" i="1"/>
  <c r="CR1127" i="1"/>
  <c r="Y1125" i="1"/>
  <c r="Z1125" i="1" s="1"/>
  <c r="DQ1127" i="1"/>
  <c r="X1126" i="1"/>
  <c r="CX1128" i="1"/>
  <c r="H1129" i="1"/>
  <c r="I1129" i="1" s="1"/>
  <c r="DR1126" i="1"/>
  <c r="DS1126" i="1" s="1"/>
  <c r="E1129" i="1"/>
  <c r="D1130" i="1"/>
  <c r="G1131" i="1"/>
  <c r="F1132" i="1"/>
  <c r="AV378" i="1" l="1"/>
  <c r="AP379" i="1"/>
  <c r="AQ379" i="1"/>
  <c r="AR379" i="1"/>
  <c r="AS379" i="1"/>
  <c r="AO379" i="1"/>
  <c r="CC1124" i="1"/>
  <c r="CC1125" i="1" s="1"/>
  <c r="CC1126" i="1" s="1"/>
  <c r="CC1127" i="1" s="1"/>
  <c r="CC1128" i="1" s="1"/>
  <c r="CC1129" i="1" s="1"/>
  <c r="CC1130" i="1" s="1"/>
  <c r="CC1131" i="1" s="1"/>
  <c r="BY1127" i="1"/>
  <c r="BZ1127" i="1" s="1"/>
  <c r="BW1128" i="1" a="1"/>
  <c r="BW1128" i="1" s="1"/>
  <c r="BX1128" i="1" s="1"/>
  <c r="CB1125" i="1"/>
  <c r="CK379" i="1"/>
  <c r="AW379" i="1"/>
  <c r="AB1127" i="1"/>
  <c r="AC1127" i="1" s="1"/>
  <c r="AE1127" i="1" s="1"/>
  <c r="K1129" i="1"/>
  <c r="DP1129" i="1"/>
  <c r="CZ1128" i="1"/>
  <c r="DB1126" i="1"/>
  <c r="DC1126" i="1" s="1"/>
  <c r="CQ1129" i="1"/>
  <c r="V1131" i="1"/>
  <c r="N1131" i="1"/>
  <c r="AH1131" i="1"/>
  <c r="AD1131" i="1"/>
  <c r="DA1128" i="1"/>
  <c r="DB1128" i="1" s="1"/>
  <c r="AJ1128" i="1"/>
  <c r="AK1128" i="1" s="1"/>
  <c r="AL1128" i="1" s="1"/>
  <c r="AF1128" i="1"/>
  <c r="AG1128" i="1" s="1"/>
  <c r="BQ375" i="1"/>
  <c r="BS375" i="1" s="1"/>
  <c r="CS379" i="1"/>
  <c r="CY1129" i="1"/>
  <c r="CW1129" i="1"/>
  <c r="AI1126" i="1"/>
  <c r="DA1127" i="1"/>
  <c r="BC1127" i="1"/>
  <c r="AZ1128" i="1"/>
  <c r="BC1128" i="1" s="1"/>
  <c r="AG1127" i="1"/>
  <c r="BB1128" i="1"/>
  <c r="U1128" i="1"/>
  <c r="M1128" i="1"/>
  <c r="Q1126" i="1"/>
  <c r="R1126" i="1" s="1"/>
  <c r="S1126" i="1" s="1"/>
  <c r="AA1125" i="1"/>
  <c r="W1132" i="1"/>
  <c r="O1132" i="1"/>
  <c r="T1130" i="1"/>
  <c r="L1130" i="1"/>
  <c r="CP1130" i="1"/>
  <c r="X1127" i="1"/>
  <c r="CR1128" i="1"/>
  <c r="Y1126" i="1"/>
  <c r="Z1126" i="1" s="1"/>
  <c r="DQ1128" i="1"/>
  <c r="P1127" i="1"/>
  <c r="CX1129" i="1"/>
  <c r="H1130" i="1"/>
  <c r="I1130" i="1" s="1"/>
  <c r="DR1127" i="1"/>
  <c r="DS1127" i="1" s="1"/>
  <c r="E1130" i="1"/>
  <c r="D1131" i="1"/>
  <c r="G1132" i="1"/>
  <c r="F1133" i="1"/>
  <c r="AT379" i="1" l="1"/>
  <c r="BF379" i="1"/>
  <c r="CC1132" i="1"/>
  <c r="BY1128" i="1"/>
  <c r="BZ1128" i="1" s="1"/>
  <c r="BW1129" i="1" a="1"/>
  <c r="BW1129" i="1" s="1"/>
  <c r="BX1129" i="1" s="1"/>
  <c r="CB1126" i="1"/>
  <c r="CF375" i="1"/>
  <c r="CJ375" i="1" s="1"/>
  <c r="CE375" i="1"/>
  <c r="CL375" i="1" s="1"/>
  <c r="CI379" i="1"/>
  <c r="BT375" i="1"/>
  <c r="CD375" i="1"/>
  <c r="CH375" i="1" s="1"/>
  <c r="AB1128" i="1"/>
  <c r="AC1128" i="1" s="1"/>
  <c r="AE1128" i="1" s="1"/>
  <c r="BA1128" i="1"/>
  <c r="K1130" i="1"/>
  <c r="DP1130" i="1"/>
  <c r="CZ1129" i="1"/>
  <c r="BJ379" i="1"/>
  <c r="BP379" i="1"/>
  <c r="DB1127" i="1"/>
  <c r="DC1127" i="1" s="1"/>
  <c r="CQ1130" i="1"/>
  <c r="V1132" i="1"/>
  <c r="N1132" i="1"/>
  <c r="AH1132" i="1"/>
  <c r="AD1132" i="1"/>
  <c r="AJ1129" i="1"/>
  <c r="AK1129" i="1" s="1"/>
  <c r="AL1129" i="1" s="1"/>
  <c r="AF1129" i="1"/>
  <c r="AG1129" i="1" s="1"/>
  <c r="CT379" i="1"/>
  <c r="BE379" i="1"/>
  <c r="CU379" i="1"/>
  <c r="BH379" i="1"/>
  <c r="BD379" i="1"/>
  <c r="BI379" i="1"/>
  <c r="CY1130" i="1"/>
  <c r="CW1130" i="1"/>
  <c r="AI1127" i="1"/>
  <c r="M1129" i="1"/>
  <c r="U1129" i="1"/>
  <c r="AZ1129" i="1"/>
  <c r="BA1129" i="1" s="1"/>
  <c r="BB1129" i="1"/>
  <c r="Q1127" i="1"/>
  <c r="R1127" i="1" s="1"/>
  <c r="S1127" i="1" s="1"/>
  <c r="AA1126" i="1"/>
  <c r="W1133" i="1"/>
  <c r="O1133" i="1"/>
  <c r="T1131" i="1"/>
  <c r="L1131" i="1"/>
  <c r="CP1131" i="1"/>
  <c r="X1128" i="1"/>
  <c r="P1128" i="1"/>
  <c r="Y1127" i="1"/>
  <c r="Z1127" i="1" s="1"/>
  <c r="CR1129" i="1"/>
  <c r="DQ1129" i="1"/>
  <c r="CX1130" i="1"/>
  <c r="H1131" i="1"/>
  <c r="I1131" i="1" s="1"/>
  <c r="DR1128" i="1"/>
  <c r="DS1128" i="1" s="1"/>
  <c r="E1131" i="1"/>
  <c r="D1132" i="1"/>
  <c r="G1133" i="1"/>
  <c r="F1134" i="1"/>
  <c r="AN379" i="1" l="1"/>
  <c r="AU379" i="1" s="1"/>
  <c r="CC1133" i="1"/>
  <c r="BY1129" i="1"/>
  <c r="BZ1129" i="1" s="1"/>
  <c r="BW1130" i="1" a="1"/>
  <c r="BW1130" i="1" s="1"/>
  <c r="BX1130" i="1" s="1"/>
  <c r="CB1127" i="1"/>
  <c r="CG375" i="1"/>
  <c r="CM375" i="1" s="1"/>
  <c r="AB1129" i="1"/>
  <c r="AC1129" i="1" s="1"/>
  <c r="AE1129" i="1" s="1"/>
  <c r="K1131" i="1"/>
  <c r="DP1131" i="1"/>
  <c r="CZ1130" i="1"/>
  <c r="DC1128" i="1"/>
  <c r="CQ1131" i="1"/>
  <c r="V1133" i="1"/>
  <c r="N1133" i="1"/>
  <c r="AH1133" i="1"/>
  <c r="AD1133" i="1"/>
  <c r="AJ1130" i="1"/>
  <c r="AK1130" i="1" s="1"/>
  <c r="AL1130" i="1" s="1"/>
  <c r="AF1130" i="1"/>
  <c r="AG1130" i="1" s="1"/>
  <c r="CV379" i="1"/>
  <c r="BK379" i="1"/>
  <c r="AM380" i="1"/>
  <c r="BG379" i="1"/>
  <c r="CY1131" i="1"/>
  <c r="CW1131" i="1"/>
  <c r="AI1128" i="1"/>
  <c r="DA1129" i="1"/>
  <c r="U1130" i="1"/>
  <c r="BC1129" i="1"/>
  <c r="BB1130" i="1"/>
  <c r="AZ1130" i="1"/>
  <c r="BA1130" i="1" s="1"/>
  <c r="Q1128" i="1"/>
  <c r="R1128" i="1" s="1"/>
  <c r="S1128" i="1" s="1"/>
  <c r="AA1127" i="1"/>
  <c r="W1134" i="1"/>
  <c r="O1134" i="1"/>
  <c r="T1132" i="1"/>
  <c r="L1132" i="1"/>
  <c r="Y1128" i="1"/>
  <c r="Z1128" i="1" s="1"/>
  <c r="CP1132" i="1"/>
  <c r="M1130" i="1"/>
  <c r="CR1130" i="1"/>
  <c r="P1129" i="1"/>
  <c r="DQ1130" i="1"/>
  <c r="X1129" i="1"/>
  <c r="CX1131" i="1"/>
  <c r="H1132" i="1"/>
  <c r="I1132" i="1" s="1"/>
  <c r="DR1129" i="1"/>
  <c r="DS1129" i="1" s="1"/>
  <c r="D1133" i="1"/>
  <c r="E1132" i="1"/>
  <c r="G1134" i="1"/>
  <c r="F1135" i="1"/>
  <c r="AV379" i="1" l="1"/>
  <c r="AS380" i="1"/>
  <c r="AO380" i="1"/>
  <c r="AP380" i="1"/>
  <c r="AQ380" i="1"/>
  <c r="AR380" i="1"/>
  <c r="CC1134" i="1"/>
  <c r="BY1130" i="1"/>
  <c r="BZ1130" i="1" s="1"/>
  <c r="DA1130" i="1"/>
  <c r="DB1130" i="1" s="1"/>
  <c r="BW1131" i="1" a="1"/>
  <c r="BW1131" i="1" s="1"/>
  <c r="BX1131" i="1" s="1"/>
  <c r="CB1128" i="1"/>
  <c r="CK380" i="1"/>
  <c r="AW380" i="1"/>
  <c r="AB1130" i="1"/>
  <c r="AC1130" i="1" s="1"/>
  <c r="AE1130" i="1" s="1"/>
  <c r="K1132" i="1"/>
  <c r="DP1132" i="1"/>
  <c r="CZ1131" i="1"/>
  <c r="DB1129" i="1"/>
  <c r="DC1129" i="1" s="1"/>
  <c r="CQ1132" i="1"/>
  <c r="V1134" i="1"/>
  <c r="N1134" i="1"/>
  <c r="AH1134" i="1"/>
  <c r="AD1134" i="1"/>
  <c r="AJ1131" i="1"/>
  <c r="AK1131" i="1" s="1"/>
  <c r="AL1131" i="1" s="1"/>
  <c r="AF1131" i="1"/>
  <c r="AG1131" i="1" s="1"/>
  <c r="CS380" i="1"/>
  <c r="BQ376" i="1"/>
  <c r="BS376" i="1" s="1"/>
  <c r="CY1132" i="1"/>
  <c r="CW1132" i="1"/>
  <c r="AI1129" i="1"/>
  <c r="BC1130" i="1"/>
  <c r="BB1131" i="1"/>
  <c r="M1131" i="1"/>
  <c r="U1131" i="1"/>
  <c r="AZ1131" i="1"/>
  <c r="BC1131" i="1" s="1"/>
  <c r="Q1129" i="1"/>
  <c r="R1129" i="1" s="1"/>
  <c r="S1129" i="1" s="1"/>
  <c r="AA1128" i="1"/>
  <c r="W1135" i="1"/>
  <c r="O1135" i="1"/>
  <c r="T1133" i="1"/>
  <c r="L1133" i="1"/>
  <c r="P1130" i="1"/>
  <c r="CP1133" i="1"/>
  <c r="Y1129" i="1"/>
  <c r="Z1129" i="1" s="1"/>
  <c r="CR1131" i="1"/>
  <c r="X1130" i="1"/>
  <c r="DQ1131" i="1"/>
  <c r="CX1132" i="1"/>
  <c r="H1133" i="1"/>
  <c r="I1133" i="1" s="1"/>
  <c r="DR1130" i="1"/>
  <c r="DS1130" i="1" s="1"/>
  <c r="E1133" i="1"/>
  <c r="D1134" i="1"/>
  <c r="G1135" i="1"/>
  <c r="F1136" i="1"/>
  <c r="AT380" i="1" l="1"/>
  <c r="CT380" i="1"/>
  <c r="CC1135" i="1"/>
  <c r="BY1131" i="1"/>
  <c r="BZ1131" i="1" s="1"/>
  <c r="BW1132" i="1" a="1"/>
  <c r="BW1132" i="1" s="1"/>
  <c r="BX1132" i="1" s="1"/>
  <c r="CB1129" i="1"/>
  <c r="CI380" i="1"/>
  <c r="CF376" i="1"/>
  <c r="CJ376" i="1" s="1"/>
  <c r="CE376" i="1"/>
  <c r="CL376" i="1" s="1"/>
  <c r="BT376" i="1"/>
  <c r="CD376" i="1"/>
  <c r="CH376" i="1" s="1"/>
  <c r="BA1131" i="1"/>
  <c r="AB1131" i="1"/>
  <c r="AC1131" i="1" s="1"/>
  <c r="AE1131" i="1" s="1"/>
  <c r="K1133" i="1"/>
  <c r="DP1133" i="1"/>
  <c r="CZ1132" i="1"/>
  <c r="DC1130" i="1"/>
  <c r="BP380" i="1"/>
  <c r="CQ1133" i="1"/>
  <c r="V1135" i="1"/>
  <c r="N1135" i="1"/>
  <c r="AH1135" i="1"/>
  <c r="AD1135" i="1"/>
  <c r="AJ1132" i="1"/>
  <c r="AK1132" i="1" s="1"/>
  <c r="AL1132" i="1" s="1"/>
  <c r="AF1132" i="1"/>
  <c r="AG1132" i="1" s="1"/>
  <c r="BH380" i="1"/>
  <c r="BJ380" i="1"/>
  <c r="BF380" i="1"/>
  <c r="CU380" i="1"/>
  <c r="BI380" i="1"/>
  <c r="BE380" i="1"/>
  <c r="BD380" i="1"/>
  <c r="CY1133" i="1"/>
  <c r="CW1133" i="1"/>
  <c r="AI1130" i="1"/>
  <c r="DA1131" i="1"/>
  <c r="BB1132" i="1"/>
  <c r="AZ1132" i="1"/>
  <c r="BA1132" i="1" s="1"/>
  <c r="U1132" i="1"/>
  <c r="M1132" i="1"/>
  <c r="Q1130" i="1"/>
  <c r="R1130" i="1" s="1"/>
  <c r="S1130" i="1" s="1"/>
  <c r="AA1129" i="1"/>
  <c r="W1136" i="1"/>
  <c r="O1136" i="1"/>
  <c r="T1134" i="1"/>
  <c r="L1134" i="1"/>
  <c r="CP1134" i="1"/>
  <c r="X1131" i="1"/>
  <c r="CR1132" i="1"/>
  <c r="Y1130" i="1"/>
  <c r="Z1130" i="1" s="1"/>
  <c r="DQ1132" i="1"/>
  <c r="P1131" i="1"/>
  <c r="CX1133" i="1"/>
  <c r="H1134" i="1"/>
  <c r="I1134" i="1" s="1"/>
  <c r="DR1131" i="1"/>
  <c r="DS1131" i="1" s="1"/>
  <c r="D1135" i="1"/>
  <c r="E1134" i="1"/>
  <c r="G1136" i="1"/>
  <c r="F1137" i="1"/>
  <c r="AN380" i="1" l="1"/>
  <c r="AV380" i="1" s="1"/>
  <c r="CV380" i="1"/>
  <c r="BY1132" i="1"/>
  <c r="BZ1132" i="1" s="1"/>
  <c r="BW1133" i="1" a="1"/>
  <c r="BW1133" i="1" s="1"/>
  <c r="BX1133" i="1" s="1"/>
  <c r="CB1130" i="1"/>
  <c r="CG376" i="1"/>
  <c r="CM376" i="1" s="1"/>
  <c r="AB1132" i="1"/>
  <c r="AC1132" i="1" s="1"/>
  <c r="AE1132" i="1" s="1"/>
  <c r="K1134" i="1"/>
  <c r="DP1134" i="1"/>
  <c r="CZ1133" i="1"/>
  <c r="DB1131" i="1"/>
  <c r="DC1131" i="1" s="1"/>
  <c r="CQ1134" i="1"/>
  <c r="V1136" i="1"/>
  <c r="N1136" i="1"/>
  <c r="AH1136" i="1"/>
  <c r="AD1136" i="1"/>
  <c r="AJ1133" i="1"/>
  <c r="AK1133" i="1" s="1"/>
  <c r="AL1133" i="1" s="1"/>
  <c r="AF1133" i="1"/>
  <c r="AG1133" i="1" s="1"/>
  <c r="BK380" i="1"/>
  <c r="AM381" i="1"/>
  <c r="BG380" i="1"/>
  <c r="CY1134" i="1"/>
  <c r="CW1134" i="1"/>
  <c r="AI1131" i="1"/>
  <c r="DA1132" i="1"/>
  <c r="BC1132" i="1"/>
  <c r="BB1133" i="1"/>
  <c r="M1133" i="1"/>
  <c r="U1133" i="1"/>
  <c r="AZ1133" i="1"/>
  <c r="BC1133" i="1" s="1"/>
  <c r="Q1131" i="1"/>
  <c r="R1131" i="1" s="1"/>
  <c r="S1131" i="1" s="1"/>
  <c r="AA1130" i="1"/>
  <c r="W1137" i="1"/>
  <c r="O1137" i="1"/>
  <c r="T1135" i="1"/>
  <c r="L1135" i="1"/>
  <c r="CP1135" i="1"/>
  <c r="P1132" i="1"/>
  <c r="CR1133" i="1"/>
  <c r="Y1131" i="1"/>
  <c r="Z1131" i="1" s="1"/>
  <c r="DQ1133" i="1"/>
  <c r="X1132" i="1"/>
  <c r="CX1134" i="1"/>
  <c r="H1135" i="1"/>
  <c r="I1135" i="1" s="1"/>
  <c r="DR1132" i="1"/>
  <c r="DS1132" i="1" s="1"/>
  <c r="E1135" i="1"/>
  <c r="D1136" i="1"/>
  <c r="G1137" i="1"/>
  <c r="F1138" i="1"/>
  <c r="AU380" i="1" l="1"/>
  <c r="AO381" i="1"/>
  <c r="CT381" i="1" s="1"/>
  <c r="AP381" i="1"/>
  <c r="AQ381" i="1"/>
  <c r="AR381" i="1"/>
  <c r="AS381" i="1"/>
  <c r="BY1133" i="1"/>
  <c r="BZ1133" i="1" s="1"/>
  <c r="BW1134" i="1" a="1"/>
  <c r="BW1134" i="1" s="1"/>
  <c r="BX1134" i="1" s="1"/>
  <c r="CB1131" i="1"/>
  <c r="CK381" i="1"/>
  <c r="AW381" i="1"/>
  <c r="AB1133" i="1"/>
  <c r="AC1133" i="1" s="1"/>
  <c r="AE1133" i="1" s="1"/>
  <c r="BA1133" i="1"/>
  <c r="K1135" i="1"/>
  <c r="DP1135" i="1"/>
  <c r="CZ1134" i="1"/>
  <c r="DB1132" i="1"/>
  <c r="DC1132" i="1" s="1"/>
  <c r="CQ1135" i="1"/>
  <c r="V1137" i="1"/>
  <c r="N1137" i="1"/>
  <c r="AH1137" i="1"/>
  <c r="AD1137" i="1"/>
  <c r="AJ1134" i="1"/>
  <c r="AK1134" i="1" s="1"/>
  <c r="AL1134" i="1" s="1"/>
  <c r="AF1134" i="1"/>
  <c r="AG1134" i="1" s="1"/>
  <c r="CS381" i="1"/>
  <c r="BQ377" i="1"/>
  <c r="BS377" i="1" s="1"/>
  <c r="CY1135" i="1"/>
  <c r="CW1135" i="1"/>
  <c r="AI1132" i="1"/>
  <c r="DA1133" i="1"/>
  <c r="U1134" i="1"/>
  <c r="AZ1134" i="1"/>
  <c r="BA1134" i="1" s="1"/>
  <c r="BB1134" i="1"/>
  <c r="Q1132" i="1"/>
  <c r="R1132" i="1" s="1"/>
  <c r="S1132" i="1" s="1"/>
  <c r="AA1131" i="1"/>
  <c r="W1138" i="1"/>
  <c r="O1138" i="1"/>
  <c r="T1136" i="1"/>
  <c r="L1136" i="1"/>
  <c r="CP1136" i="1"/>
  <c r="M1134" i="1"/>
  <c r="Y1132" i="1"/>
  <c r="Z1132" i="1" s="1"/>
  <c r="CR1134" i="1"/>
  <c r="X1133" i="1"/>
  <c r="DQ1134" i="1"/>
  <c r="P1133" i="1"/>
  <c r="CX1135" i="1"/>
  <c r="H1136" i="1"/>
  <c r="I1136" i="1" s="1"/>
  <c r="DR1133" i="1"/>
  <c r="DS1133" i="1" s="1"/>
  <c r="E1136" i="1"/>
  <c r="D1137" i="1"/>
  <c r="G1138" i="1"/>
  <c r="F1139" i="1"/>
  <c r="AT381" i="1" l="1"/>
  <c r="BY1134" i="1"/>
  <c r="BZ1134" i="1" s="1"/>
  <c r="BW1135" i="1" a="1"/>
  <c r="BW1135" i="1" s="1"/>
  <c r="BX1135" i="1" s="1"/>
  <c r="CB1132" i="1"/>
  <c r="CF377" i="1"/>
  <c r="CJ377" i="1" s="1"/>
  <c r="CE377" i="1"/>
  <c r="CL377" i="1" s="1"/>
  <c r="CI381" i="1"/>
  <c r="BT377" i="1"/>
  <c r="CD377" i="1"/>
  <c r="CH377" i="1" s="1"/>
  <c r="AB1134" i="1"/>
  <c r="AC1134" i="1" s="1"/>
  <c r="AE1134" i="1" s="1"/>
  <c r="K1136" i="1"/>
  <c r="DP1136" i="1"/>
  <c r="CZ1135" i="1"/>
  <c r="BI381" i="1"/>
  <c r="BP381" i="1"/>
  <c r="DB1133" i="1"/>
  <c r="DC1133" i="1" s="1"/>
  <c r="CQ1136" i="1"/>
  <c r="V1138" i="1"/>
  <c r="N1138" i="1"/>
  <c r="AH1138" i="1"/>
  <c r="AD1138" i="1"/>
  <c r="AJ1135" i="1"/>
  <c r="AK1135" i="1" s="1"/>
  <c r="AL1135" i="1" s="1"/>
  <c r="AF1135" i="1"/>
  <c r="AG1135" i="1" s="1"/>
  <c r="BJ381" i="1"/>
  <c r="CU381" i="1"/>
  <c r="CV381" i="1" s="1"/>
  <c r="BH381" i="1"/>
  <c r="BF381" i="1"/>
  <c r="BE381" i="1"/>
  <c r="BD381" i="1"/>
  <c r="CY1136" i="1"/>
  <c r="CW1136" i="1"/>
  <c r="AI1133" i="1"/>
  <c r="DA1134" i="1"/>
  <c r="BC1134" i="1"/>
  <c r="M1135" i="1"/>
  <c r="BB1135" i="1"/>
  <c r="U1135" i="1"/>
  <c r="AZ1135" i="1"/>
  <c r="BA1135" i="1" s="1"/>
  <c r="Q1133" i="1"/>
  <c r="R1133" i="1" s="1"/>
  <c r="S1133" i="1" s="1"/>
  <c r="AA1132" i="1"/>
  <c r="W1139" i="1"/>
  <c r="O1139" i="1"/>
  <c r="T1137" i="1"/>
  <c r="L1137" i="1"/>
  <c r="CP1137" i="1"/>
  <c r="P1134" i="1"/>
  <c r="X1134" i="1"/>
  <c r="Y1133" i="1"/>
  <c r="Z1133" i="1" s="1"/>
  <c r="CR1135" i="1"/>
  <c r="DQ1135" i="1"/>
  <c r="CX1136" i="1"/>
  <c r="H1137" i="1"/>
  <c r="I1137" i="1" s="1"/>
  <c r="DR1134" i="1"/>
  <c r="DS1134" i="1" s="1"/>
  <c r="E1137" i="1"/>
  <c r="DP1137" i="1" s="1"/>
  <c r="D1138" i="1"/>
  <c r="G1139" i="1"/>
  <c r="F1140" i="1"/>
  <c r="AN381" i="1" l="1"/>
  <c r="AU381" i="1" s="1"/>
  <c r="BY1135" i="1"/>
  <c r="BZ1135" i="1" s="1"/>
  <c r="BW1136" i="1" a="1"/>
  <c r="BW1136" i="1" s="1"/>
  <c r="BX1136" i="1" s="1"/>
  <c r="CB1133" i="1"/>
  <c r="CG377" i="1"/>
  <c r="AB1135" i="1"/>
  <c r="AC1135" i="1" s="1"/>
  <c r="AE1135" i="1" s="1"/>
  <c r="CZ1136" i="1"/>
  <c r="DB1134" i="1"/>
  <c r="DC1134" i="1" s="1"/>
  <c r="CW1137" i="1"/>
  <c r="K1137" i="1"/>
  <c r="CQ1137" i="1"/>
  <c r="V1139" i="1"/>
  <c r="N1139" i="1"/>
  <c r="AH1139" i="1"/>
  <c r="AD1139" i="1"/>
  <c r="AJ1136" i="1"/>
  <c r="AK1136" i="1" s="1"/>
  <c r="AL1136" i="1" s="1"/>
  <c r="AF1136" i="1"/>
  <c r="AG1136" i="1" s="1"/>
  <c r="AM382" i="1"/>
  <c r="BK381" i="1"/>
  <c r="BG381" i="1"/>
  <c r="CY1137" i="1"/>
  <c r="AI1134" i="1"/>
  <c r="DA1135" i="1"/>
  <c r="BC1135" i="1"/>
  <c r="M1136" i="1"/>
  <c r="BB1136" i="1"/>
  <c r="AZ1136" i="1"/>
  <c r="BC1136" i="1" s="1"/>
  <c r="U1136" i="1"/>
  <c r="Q1134" i="1"/>
  <c r="R1134" i="1" s="1"/>
  <c r="S1134" i="1" s="1"/>
  <c r="AA1133" i="1"/>
  <c r="W1140" i="1"/>
  <c r="O1140" i="1"/>
  <c r="T1138" i="1"/>
  <c r="L1138" i="1"/>
  <c r="CP1138" i="1"/>
  <c r="P1135" i="1"/>
  <c r="CR1136" i="1"/>
  <c r="Y1134" i="1"/>
  <c r="Z1134" i="1" s="1"/>
  <c r="DQ1136" i="1"/>
  <c r="X1135" i="1"/>
  <c r="CX1137" i="1"/>
  <c r="H1138" i="1"/>
  <c r="I1138" i="1" s="1"/>
  <c r="DR1135" i="1"/>
  <c r="DS1135" i="1" s="1"/>
  <c r="D1139" i="1"/>
  <c r="E1138" i="1"/>
  <c r="DP1138" i="1" s="1"/>
  <c r="G1140" i="1"/>
  <c r="F1141" i="1"/>
  <c r="AV381" i="1" l="1"/>
  <c r="AQ382" i="1"/>
  <c r="AR382" i="1"/>
  <c r="AS382" i="1"/>
  <c r="AO382" i="1"/>
  <c r="AP382" i="1"/>
  <c r="BY1136" i="1"/>
  <c r="BZ1136" i="1" s="1"/>
  <c r="BW1137" i="1" a="1"/>
  <c r="BW1137" i="1" s="1"/>
  <c r="BX1137" i="1" s="1"/>
  <c r="CB1134" i="1"/>
  <c r="CK382" i="1"/>
  <c r="AW382" i="1"/>
  <c r="CM377" i="1"/>
  <c r="AB1136" i="1"/>
  <c r="AC1136" i="1" s="1"/>
  <c r="AE1136" i="1" s="1"/>
  <c r="BA1136" i="1"/>
  <c r="CZ1137" i="1"/>
  <c r="DB1135" i="1"/>
  <c r="DC1135" i="1" s="1"/>
  <c r="CW1138" i="1"/>
  <c r="K1138" i="1"/>
  <c r="CQ1138" i="1"/>
  <c r="V1140" i="1"/>
  <c r="N1140" i="1"/>
  <c r="AH1140" i="1"/>
  <c r="AD1140" i="1"/>
  <c r="AJ1137" i="1"/>
  <c r="AK1137" i="1" s="1"/>
  <c r="AL1137" i="1" s="1"/>
  <c r="AF1137" i="1"/>
  <c r="AG1137" i="1" s="1"/>
  <c r="BQ378" i="1"/>
  <c r="BS378" i="1" s="1"/>
  <c r="CS382" i="1"/>
  <c r="CY1138" i="1"/>
  <c r="AI1135" i="1"/>
  <c r="DA1136" i="1"/>
  <c r="U1137" i="1"/>
  <c r="X1137" i="1" s="1"/>
  <c r="AZ1137" i="1"/>
  <c r="BA1137" i="1" s="1"/>
  <c r="M1137" i="1"/>
  <c r="BB1137" i="1"/>
  <c r="Q1135" i="1"/>
  <c r="R1135" i="1" s="1"/>
  <c r="S1135" i="1" s="1"/>
  <c r="AA1134" i="1"/>
  <c r="W1141" i="1"/>
  <c r="O1141" i="1"/>
  <c r="T1139" i="1"/>
  <c r="L1139" i="1"/>
  <c r="CP1139" i="1"/>
  <c r="CR1137" i="1"/>
  <c r="Y1135" i="1"/>
  <c r="Z1135" i="1" s="1"/>
  <c r="DQ1137" i="1"/>
  <c r="X1136" i="1"/>
  <c r="P1136" i="1"/>
  <c r="CX1138" i="1"/>
  <c r="H1139" i="1"/>
  <c r="I1139" i="1" s="1"/>
  <c r="DR1136" i="1"/>
  <c r="DS1136" i="1" s="1"/>
  <c r="E1139" i="1"/>
  <c r="DP1139" i="1" s="1"/>
  <c r="D1140" i="1"/>
  <c r="G1141" i="1"/>
  <c r="F1142" i="1"/>
  <c r="AT382" i="1" l="1"/>
  <c r="BY1137" i="1"/>
  <c r="BZ1137" i="1" s="1"/>
  <c r="BW1138" i="1" a="1"/>
  <c r="BW1138" i="1" s="1"/>
  <c r="BX1138" i="1" s="1"/>
  <c r="CB1135" i="1"/>
  <c r="CF378" i="1"/>
  <c r="CJ378" i="1" s="1"/>
  <c r="CE378" i="1"/>
  <c r="CL378" i="1" s="1"/>
  <c r="CI382" i="1"/>
  <c r="BT378" i="1"/>
  <c r="CD378" i="1"/>
  <c r="CH378" i="1" s="1"/>
  <c r="AB1137" i="1"/>
  <c r="AC1137" i="1" s="1"/>
  <c r="AE1137" i="1" s="1"/>
  <c r="CZ1138" i="1"/>
  <c r="BJ382" i="1"/>
  <c r="BP382" i="1"/>
  <c r="DB1136" i="1"/>
  <c r="DC1136" i="1" s="1"/>
  <c r="CW1139" i="1"/>
  <c r="K1139" i="1"/>
  <c r="CQ1139" i="1"/>
  <c r="V1141" i="1"/>
  <c r="N1141" i="1"/>
  <c r="AH1141" i="1"/>
  <c r="AD1141" i="1"/>
  <c r="AJ1138" i="1"/>
  <c r="AK1138" i="1" s="1"/>
  <c r="AL1138" i="1" s="1"/>
  <c r="AF1138" i="1"/>
  <c r="AG1138" i="1" s="1"/>
  <c r="BH382" i="1"/>
  <c r="BI382" i="1"/>
  <c r="CU382" i="1"/>
  <c r="BF382" i="1"/>
  <c r="BE382" i="1"/>
  <c r="BD382" i="1"/>
  <c r="CT382" i="1"/>
  <c r="CY1139" i="1"/>
  <c r="AI1136" i="1"/>
  <c r="DA1137" i="1"/>
  <c r="U1138" i="1"/>
  <c r="BC1137" i="1"/>
  <c r="M1138" i="1"/>
  <c r="AZ1138" i="1"/>
  <c r="BC1138" i="1" s="1"/>
  <c r="BB1138" i="1"/>
  <c r="Q1136" i="1"/>
  <c r="R1136" i="1" s="1"/>
  <c r="S1136" i="1" s="1"/>
  <c r="AA1135" i="1"/>
  <c r="W1142" i="1"/>
  <c r="O1142" i="1"/>
  <c r="T1140" i="1"/>
  <c r="L1140" i="1"/>
  <c r="CP1140" i="1"/>
  <c r="CR1138" i="1"/>
  <c r="Y1137" i="1"/>
  <c r="Z1137" i="1" s="1"/>
  <c r="P1137" i="1"/>
  <c r="Y1136" i="1"/>
  <c r="Z1136" i="1" s="1"/>
  <c r="DQ1138" i="1"/>
  <c r="CX1139" i="1"/>
  <c r="H1140" i="1"/>
  <c r="I1140" i="1" s="1"/>
  <c r="DR1137" i="1"/>
  <c r="DS1137" i="1" s="1"/>
  <c r="E1140" i="1"/>
  <c r="DP1140" i="1" s="1"/>
  <c r="D1141" i="1"/>
  <c r="G1142" i="1"/>
  <c r="F1143" i="1"/>
  <c r="AN382" i="1" l="1"/>
  <c r="AV382" i="1" s="1"/>
  <c r="BY1138" i="1"/>
  <c r="BZ1138" i="1" s="1"/>
  <c r="BW1139" i="1" a="1"/>
  <c r="BW1139" i="1" s="1"/>
  <c r="BX1139" i="1" s="1"/>
  <c r="CB1136" i="1"/>
  <c r="CG378" i="1"/>
  <c r="CM378" i="1" s="1"/>
  <c r="AB1138" i="1"/>
  <c r="AC1138" i="1" s="1"/>
  <c r="AE1138" i="1" s="1"/>
  <c r="BA1138" i="1"/>
  <c r="AI1137" i="1"/>
  <c r="CZ1139" i="1"/>
  <c r="DB1137" i="1"/>
  <c r="DC1137" i="1" s="1"/>
  <c r="CW1140" i="1"/>
  <c r="K1140" i="1"/>
  <c r="CQ1140" i="1"/>
  <c r="V1142" i="1"/>
  <c r="N1142" i="1"/>
  <c r="AH1142" i="1"/>
  <c r="AD1142" i="1"/>
  <c r="AJ1139" i="1"/>
  <c r="AK1139" i="1" s="1"/>
  <c r="AL1139" i="1" s="1"/>
  <c r="AF1139" i="1"/>
  <c r="AG1139" i="1" s="1"/>
  <c r="BK382" i="1"/>
  <c r="AM383" i="1"/>
  <c r="CV382" i="1"/>
  <c r="BG382" i="1"/>
  <c r="CY1140" i="1"/>
  <c r="DA1138" i="1"/>
  <c r="U1139" i="1"/>
  <c r="BB1139" i="1"/>
  <c r="AZ1139" i="1"/>
  <c r="BC1139" i="1" s="1"/>
  <c r="M1139" i="1"/>
  <c r="Q1137" i="1"/>
  <c r="R1137" i="1" s="1"/>
  <c r="S1137" i="1" s="1"/>
  <c r="AA1136" i="1"/>
  <c r="W1143" i="1"/>
  <c r="O1143" i="1"/>
  <c r="T1141" i="1"/>
  <c r="L1141" i="1"/>
  <c r="X1138" i="1"/>
  <c r="Y1138" i="1" s="1"/>
  <c r="Z1138" i="1" s="1"/>
  <c r="CP1141" i="1"/>
  <c r="P1138" i="1"/>
  <c r="CR1139" i="1"/>
  <c r="DQ1139" i="1"/>
  <c r="CX1140" i="1"/>
  <c r="H1141" i="1"/>
  <c r="I1141" i="1" s="1"/>
  <c r="DR1138" i="1"/>
  <c r="DS1138" i="1" s="1"/>
  <c r="E1141" i="1"/>
  <c r="DP1141" i="1" s="1"/>
  <c r="D1142" i="1"/>
  <c r="G1143" i="1"/>
  <c r="F1144" i="1"/>
  <c r="AU382" i="1" l="1"/>
  <c r="AO383" i="1"/>
  <c r="AP383" i="1"/>
  <c r="AQ383" i="1"/>
  <c r="AR383" i="1"/>
  <c r="AS383" i="1"/>
  <c r="CC1136" i="1"/>
  <c r="CC1137" i="1" s="1"/>
  <c r="CC1138" i="1" s="1"/>
  <c r="CC1139" i="1" s="1"/>
  <c r="CC1140" i="1" s="1"/>
  <c r="CC1141" i="1" s="1"/>
  <c r="CC1142" i="1" s="1"/>
  <c r="CC1143" i="1" s="1"/>
  <c r="BY1139" i="1"/>
  <c r="BZ1139" i="1" s="1"/>
  <c r="BW1140" i="1" a="1"/>
  <c r="BW1140" i="1" s="1"/>
  <c r="BX1140" i="1" s="1"/>
  <c r="CB1137" i="1"/>
  <c r="CK383" i="1"/>
  <c r="AW383" i="1"/>
  <c r="BA1139" i="1"/>
  <c r="AB1139" i="1"/>
  <c r="AC1139" i="1" s="1"/>
  <c r="AE1139" i="1" s="1"/>
  <c r="AI1138" i="1"/>
  <c r="CZ1140" i="1"/>
  <c r="DB1138" i="1"/>
  <c r="DC1138" i="1" s="1"/>
  <c r="CW1141" i="1"/>
  <c r="K1141" i="1"/>
  <c r="CQ1141" i="1"/>
  <c r="V1143" i="1"/>
  <c r="N1143" i="1"/>
  <c r="AH1143" i="1"/>
  <c r="AD1143" i="1"/>
  <c r="AJ1140" i="1"/>
  <c r="AK1140" i="1" s="1"/>
  <c r="AL1140" i="1" s="1"/>
  <c r="AF1140" i="1"/>
  <c r="AG1140" i="1" s="1"/>
  <c r="CS383" i="1"/>
  <c r="BQ379" i="1"/>
  <c r="BS379" i="1" s="1"/>
  <c r="CY1141" i="1"/>
  <c r="DA1139" i="1"/>
  <c r="M1140" i="1"/>
  <c r="BB1140" i="1"/>
  <c r="AZ1140" i="1"/>
  <c r="BC1140" i="1" s="1"/>
  <c r="U1140" i="1"/>
  <c r="Q1138" i="1"/>
  <c r="R1138" i="1" s="1"/>
  <c r="S1138" i="1" s="1"/>
  <c r="AA1137" i="1"/>
  <c r="W1144" i="1"/>
  <c r="O1144" i="1"/>
  <c r="T1142" i="1"/>
  <c r="L1142" i="1"/>
  <c r="X1139" i="1"/>
  <c r="CP1142" i="1"/>
  <c r="P1139" i="1"/>
  <c r="CR1140" i="1"/>
  <c r="DQ1140" i="1"/>
  <c r="CX1141" i="1"/>
  <c r="H1142" i="1"/>
  <c r="I1142" i="1" s="1"/>
  <c r="DR1139" i="1"/>
  <c r="DS1139" i="1" s="1"/>
  <c r="E1142" i="1"/>
  <c r="DP1142" i="1" s="1"/>
  <c r="D1143" i="1"/>
  <c r="G1144" i="1"/>
  <c r="F1145" i="1"/>
  <c r="AT383" i="1" l="1"/>
  <c r="BF383" i="1"/>
  <c r="CC1144" i="1"/>
  <c r="BY1140" i="1"/>
  <c r="BZ1140" i="1" s="1"/>
  <c r="DA1140" i="1"/>
  <c r="DB1140" i="1" s="1"/>
  <c r="BW1141" i="1" a="1"/>
  <c r="BW1141" i="1" s="1"/>
  <c r="BX1141" i="1" s="1"/>
  <c r="CB1138" i="1"/>
  <c r="CF379" i="1"/>
  <c r="CJ379" i="1" s="1"/>
  <c r="CE379" i="1"/>
  <c r="CL379" i="1" s="1"/>
  <c r="CI383" i="1"/>
  <c r="BT379" i="1"/>
  <c r="CD379" i="1"/>
  <c r="CH379" i="1" s="1"/>
  <c r="AB1140" i="1"/>
  <c r="AC1140" i="1" s="1"/>
  <c r="AE1140" i="1" s="1"/>
  <c r="BA1140" i="1"/>
  <c r="AI1139" i="1"/>
  <c r="CZ1141" i="1"/>
  <c r="CU383" i="1"/>
  <c r="BP383" i="1"/>
  <c r="DB1139" i="1"/>
  <c r="DC1139" i="1" s="1"/>
  <c r="CW1142" i="1"/>
  <c r="K1142" i="1"/>
  <c r="CQ1142" i="1"/>
  <c r="V1144" i="1"/>
  <c r="N1144" i="1"/>
  <c r="AH1144" i="1"/>
  <c r="AD1144" i="1"/>
  <c r="AJ1141" i="1"/>
  <c r="AK1141" i="1" s="1"/>
  <c r="AL1141" i="1" s="1"/>
  <c r="AF1141" i="1"/>
  <c r="AG1141" i="1" s="1"/>
  <c r="BE383" i="1"/>
  <c r="BH383" i="1"/>
  <c r="BI383" i="1"/>
  <c r="BJ383" i="1"/>
  <c r="BD383" i="1"/>
  <c r="CT383" i="1"/>
  <c r="CY1142" i="1"/>
  <c r="AZ1141" i="1"/>
  <c r="BC1141" i="1" s="1"/>
  <c r="M1141" i="1"/>
  <c r="BB1141" i="1"/>
  <c r="U1141" i="1"/>
  <c r="Q1139" i="1"/>
  <c r="R1139" i="1" s="1"/>
  <c r="S1139" i="1" s="1"/>
  <c r="AA1138" i="1"/>
  <c r="W1145" i="1"/>
  <c r="O1145" i="1"/>
  <c r="T1143" i="1"/>
  <c r="L1143" i="1"/>
  <c r="X1140" i="1"/>
  <c r="Y1139" i="1"/>
  <c r="Z1139" i="1" s="1"/>
  <c r="CP1143" i="1"/>
  <c r="CR1141" i="1"/>
  <c r="P1140" i="1"/>
  <c r="DQ1141" i="1"/>
  <c r="CX1142" i="1"/>
  <c r="H1143" i="1"/>
  <c r="I1143" i="1" s="1"/>
  <c r="DR1140" i="1"/>
  <c r="DS1140" i="1" s="1"/>
  <c r="E1143" i="1"/>
  <c r="DP1143" i="1" s="1"/>
  <c r="D1144" i="1"/>
  <c r="G1145" i="1"/>
  <c r="F1146" i="1"/>
  <c r="AN383" i="1" l="1"/>
  <c r="AU383" i="1" s="1"/>
  <c r="BY1141" i="1"/>
  <c r="BZ1141" i="1" s="1"/>
  <c r="CC1145" i="1"/>
  <c r="BW1142" i="1" a="1"/>
  <c r="BW1142" i="1" s="1"/>
  <c r="BX1142" i="1" s="1"/>
  <c r="CB1139" i="1"/>
  <c r="CG379" i="1"/>
  <c r="CM379" i="1" s="1"/>
  <c r="AB1141" i="1"/>
  <c r="AC1141" i="1" s="1"/>
  <c r="AE1141" i="1" s="1"/>
  <c r="AI1141" i="1" s="1"/>
  <c r="BA1141" i="1"/>
  <c r="AI1140" i="1"/>
  <c r="DC1140" i="1"/>
  <c r="CZ1142" i="1"/>
  <c r="CV383" i="1"/>
  <c r="CW1143" i="1"/>
  <c r="K1143" i="1"/>
  <c r="CQ1143" i="1"/>
  <c r="V1145" i="1"/>
  <c r="N1145" i="1"/>
  <c r="AH1145" i="1"/>
  <c r="AD1145" i="1"/>
  <c r="AJ1142" i="1"/>
  <c r="AK1142" i="1" s="1"/>
  <c r="AL1142" i="1" s="1"/>
  <c r="AF1142" i="1"/>
  <c r="AG1142" i="1" s="1"/>
  <c r="BK383" i="1"/>
  <c r="BG383" i="1"/>
  <c r="AM384" i="1"/>
  <c r="CY1143" i="1"/>
  <c r="DA1141" i="1"/>
  <c r="M1142" i="1"/>
  <c r="BB1142" i="1"/>
  <c r="U1142" i="1"/>
  <c r="AZ1142" i="1"/>
  <c r="BC1142" i="1" s="1"/>
  <c r="Q1140" i="1"/>
  <c r="R1140" i="1" s="1"/>
  <c r="S1140" i="1" s="1"/>
  <c r="AA1139" i="1"/>
  <c r="W1146" i="1"/>
  <c r="O1146" i="1"/>
  <c r="T1144" i="1"/>
  <c r="L1144" i="1"/>
  <c r="Y1140" i="1"/>
  <c r="Z1140" i="1" s="1"/>
  <c r="CP1144" i="1"/>
  <c r="X1141" i="1"/>
  <c r="P1141" i="1"/>
  <c r="DQ1142" i="1"/>
  <c r="CR1142" i="1"/>
  <c r="CX1143" i="1"/>
  <c r="H1144" i="1"/>
  <c r="I1144" i="1" s="1"/>
  <c r="DR1141" i="1"/>
  <c r="DS1141" i="1" s="1"/>
  <c r="E1144" i="1"/>
  <c r="DP1144" i="1" s="1"/>
  <c r="D1145" i="1"/>
  <c r="G1146" i="1"/>
  <c r="F1147" i="1"/>
  <c r="AV383" i="1" l="1"/>
  <c r="AO384" i="1"/>
  <c r="AP384" i="1"/>
  <c r="AQ384" i="1"/>
  <c r="AR384" i="1"/>
  <c r="AS384" i="1"/>
  <c r="CC1146" i="1"/>
  <c r="BY1142" i="1"/>
  <c r="BZ1142" i="1" s="1"/>
  <c r="DA1142" i="1"/>
  <c r="DB1142" i="1" s="1"/>
  <c r="BW1143" i="1" a="1"/>
  <c r="BW1143" i="1" s="1"/>
  <c r="BX1143" i="1" s="1"/>
  <c r="CB1140" i="1"/>
  <c r="CK384" i="1"/>
  <c r="AW384" i="1"/>
  <c r="AB1142" i="1"/>
  <c r="AC1142" i="1" s="1"/>
  <c r="AE1142" i="1" s="1"/>
  <c r="BA1142" i="1"/>
  <c r="CZ1143" i="1"/>
  <c r="DB1141" i="1"/>
  <c r="DC1141" i="1" s="1"/>
  <c r="CW1144" i="1"/>
  <c r="K1144" i="1"/>
  <c r="CQ1144" i="1"/>
  <c r="V1146" i="1"/>
  <c r="N1146" i="1"/>
  <c r="AH1146" i="1"/>
  <c r="AD1146" i="1"/>
  <c r="AJ1143" i="1"/>
  <c r="AK1143" i="1" s="1"/>
  <c r="AL1143" i="1" s="1"/>
  <c r="AF1143" i="1"/>
  <c r="AG1143" i="1" s="1"/>
  <c r="BQ380" i="1"/>
  <c r="BS380" i="1" s="1"/>
  <c r="CS384" i="1"/>
  <c r="CY1144" i="1"/>
  <c r="U1143" i="1"/>
  <c r="AZ1143" i="1"/>
  <c r="BA1143" i="1" s="1"/>
  <c r="BB1143" i="1"/>
  <c r="Q1141" i="1"/>
  <c r="R1141" i="1" s="1"/>
  <c r="S1141" i="1" s="1"/>
  <c r="AA1140" i="1"/>
  <c r="W1147" i="1"/>
  <c r="O1147" i="1"/>
  <c r="T1145" i="1"/>
  <c r="L1145" i="1"/>
  <c r="Y1141" i="1"/>
  <c r="Z1141" i="1" s="1"/>
  <c r="CP1145" i="1"/>
  <c r="M1143" i="1"/>
  <c r="X1142" i="1"/>
  <c r="Y1142" i="1" s="1"/>
  <c r="Z1142" i="1" s="1"/>
  <c r="CR1143" i="1"/>
  <c r="DQ1143" i="1"/>
  <c r="P1142" i="1"/>
  <c r="CX1144" i="1"/>
  <c r="H1145" i="1"/>
  <c r="I1145" i="1" s="1"/>
  <c r="DR1142" i="1"/>
  <c r="DS1142" i="1" s="1"/>
  <c r="E1145" i="1"/>
  <c r="DP1145" i="1" s="1"/>
  <c r="D1146" i="1"/>
  <c r="G1147" i="1"/>
  <c r="F1148" i="1"/>
  <c r="AT384" i="1" l="1"/>
  <c r="BE384" i="1"/>
  <c r="CC1147" i="1"/>
  <c r="BY1143" i="1"/>
  <c r="BZ1143" i="1" s="1"/>
  <c r="DA1143" i="1"/>
  <c r="DB1143" i="1" s="1"/>
  <c r="DC1143" i="1" s="1"/>
  <c r="BW1144" i="1" a="1"/>
  <c r="BW1144" i="1" s="1"/>
  <c r="BX1144" i="1" s="1"/>
  <c r="CB1141" i="1"/>
  <c r="CF380" i="1"/>
  <c r="CJ380" i="1" s="1"/>
  <c r="CE380" i="1"/>
  <c r="CL380" i="1" s="1"/>
  <c r="CI384" i="1"/>
  <c r="BT380" i="1"/>
  <c r="CD380" i="1"/>
  <c r="CH380" i="1" s="1"/>
  <c r="AI1142" i="1"/>
  <c r="AB1143" i="1"/>
  <c r="CZ1144" i="1"/>
  <c r="BJ384" i="1"/>
  <c r="BP384" i="1"/>
  <c r="DC1142" i="1"/>
  <c r="CW1145" i="1"/>
  <c r="K1145" i="1"/>
  <c r="CQ1145" i="1"/>
  <c r="V1147" i="1"/>
  <c r="N1147" i="1"/>
  <c r="AH1147" i="1"/>
  <c r="AD1147" i="1"/>
  <c r="AJ1144" i="1"/>
  <c r="AK1144" i="1" s="1"/>
  <c r="AL1144" i="1" s="1"/>
  <c r="AF1144" i="1"/>
  <c r="AG1144" i="1" s="1"/>
  <c r="CU384" i="1"/>
  <c r="BI384" i="1"/>
  <c r="BH384" i="1"/>
  <c r="BF384" i="1"/>
  <c r="CT384" i="1"/>
  <c r="BD384" i="1"/>
  <c r="CY1145" i="1"/>
  <c r="AZ1144" i="1"/>
  <c r="BC1144" i="1" s="1"/>
  <c r="BC1143" i="1"/>
  <c r="M1144" i="1"/>
  <c r="BB1144" i="1"/>
  <c r="U1144" i="1"/>
  <c r="Q1142" i="1"/>
  <c r="R1142" i="1" s="1"/>
  <c r="S1142" i="1" s="1"/>
  <c r="AA1141" i="1"/>
  <c r="W1148" i="1"/>
  <c r="O1148" i="1"/>
  <c r="T1146" i="1"/>
  <c r="L1146" i="1"/>
  <c r="CP1146" i="1"/>
  <c r="X1143" i="1"/>
  <c r="CR1144" i="1"/>
  <c r="P1143" i="1"/>
  <c r="DQ1144" i="1"/>
  <c r="CX1145" i="1"/>
  <c r="H1146" i="1"/>
  <c r="I1146" i="1" s="1"/>
  <c r="DR1143" i="1"/>
  <c r="DS1143" i="1" s="1"/>
  <c r="D1147" i="1"/>
  <c r="E1146" i="1"/>
  <c r="DP1146" i="1" s="1"/>
  <c r="G1148" i="1"/>
  <c r="F1149" i="1"/>
  <c r="AN384" i="1" l="1"/>
  <c r="AU384" i="1" s="1"/>
  <c r="BW1145" i="1" a="1"/>
  <c r="BW1145" i="1" s="1"/>
  <c r="BX1145" i="1" s="1"/>
  <c r="DA1145" i="1"/>
  <c r="DB1145" i="1" s="1"/>
  <c r="BY1144" i="1"/>
  <c r="BZ1144" i="1" s="1"/>
  <c r="CB1142" i="1"/>
  <c r="CG380" i="1"/>
  <c r="AB1144" i="1"/>
  <c r="AC1144" i="1" s="1"/>
  <c r="AE1144" i="1" s="1"/>
  <c r="BA1144" i="1"/>
  <c r="CZ1145" i="1"/>
  <c r="CW1146" i="1"/>
  <c r="K1146" i="1"/>
  <c r="CQ1146" i="1"/>
  <c r="V1148" i="1"/>
  <c r="N1148" i="1"/>
  <c r="AH1148" i="1"/>
  <c r="AD1148" i="1"/>
  <c r="AJ1145" i="1"/>
  <c r="AK1145" i="1" s="1"/>
  <c r="AL1145" i="1" s="1"/>
  <c r="AF1145" i="1"/>
  <c r="AG1145" i="1" s="1"/>
  <c r="CV384" i="1"/>
  <c r="BK384" i="1"/>
  <c r="AM385" i="1"/>
  <c r="BG384" i="1"/>
  <c r="CY1146" i="1"/>
  <c r="DA1144" i="1"/>
  <c r="U1145" i="1"/>
  <c r="X1145" i="1" s="1"/>
  <c r="AC1143" i="1"/>
  <c r="AE1143" i="1" s="1"/>
  <c r="M1145" i="1"/>
  <c r="X1144" i="1"/>
  <c r="AZ1145" i="1"/>
  <c r="BA1145" i="1" s="1"/>
  <c r="BB1145" i="1"/>
  <c r="Q1143" i="1"/>
  <c r="R1143" i="1" s="1"/>
  <c r="S1143" i="1" s="1"/>
  <c r="AA1142" i="1"/>
  <c r="W1149" i="1"/>
  <c r="O1149" i="1"/>
  <c r="T1147" i="1"/>
  <c r="L1147" i="1"/>
  <c r="CP1147" i="1"/>
  <c r="Y1143" i="1"/>
  <c r="Z1143" i="1" s="1"/>
  <c r="P1144" i="1"/>
  <c r="CR1145" i="1"/>
  <c r="DQ1145" i="1"/>
  <c r="CX1146" i="1"/>
  <c r="H1147" i="1"/>
  <c r="I1147" i="1" s="1"/>
  <c r="DR1144" i="1"/>
  <c r="DS1144" i="1" s="1"/>
  <c r="E1147" i="1"/>
  <c r="DP1147" i="1" s="1"/>
  <c r="D1148" i="1"/>
  <c r="G1149" i="1"/>
  <c r="F1150" i="1"/>
  <c r="AV384" i="1" l="1"/>
  <c r="AR385" i="1"/>
  <c r="AS385" i="1"/>
  <c r="AO385" i="1"/>
  <c r="BD385" i="1" s="1"/>
  <c r="AP385" i="1"/>
  <c r="AQ385" i="1"/>
  <c r="BW1146" i="1" a="1"/>
  <c r="BW1146" i="1" s="1"/>
  <c r="BX1146" i="1" s="1"/>
  <c r="DA1146" i="1"/>
  <c r="DB1146" i="1" s="1"/>
  <c r="BY1145" i="1"/>
  <c r="BZ1145" i="1" s="1"/>
  <c r="CB1143" i="1"/>
  <c r="CK385" i="1"/>
  <c r="AW385" i="1"/>
  <c r="CM380" i="1"/>
  <c r="AB1145" i="1"/>
  <c r="AC1145" i="1" s="1"/>
  <c r="AE1145" i="1" s="1"/>
  <c r="AI1145" i="1" s="1"/>
  <c r="AI1143" i="1"/>
  <c r="AI1144" i="1"/>
  <c r="CZ1146" i="1"/>
  <c r="DB1144" i="1"/>
  <c r="DC1144" i="1" s="1"/>
  <c r="CW1147" i="1"/>
  <c r="K1147" i="1"/>
  <c r="CQ1147" i="1"/>
  <c r="V1149" i="1"/>
  <c r="N1149" i="1"/>
  <c r="AH1149" i="1"/>
  <c r="AD1149" i="1"/>
  <c r="AJ1146" i="1"/>
  <c r="AK1146" i="1" s="1"/>
  <c r="AL1146" i="1" s="1"/>
  <c r="AF1146" i="1"/>
  <c r="AG1146" i="1" s="1"/>
  <c r="BQ381" i="1"/>
  <c r="BS381" i="1" s="1"/>
  <c r="CS385" i="1"/>
  <c r="CY1147" i="1"/>
  <c r="BC1145" i="1"/>
  <c r="U1146" i="1"/>
  <c r="Y1144" i="1"/>
  <c r="Z1144" i="1" s="1"/>
  <c r="M1146" i="1"/>
  <c r="BB1146" i="1"/>
  <c r="AZ1146" i="1"/>
  <c r="BC1146" i="1" s="1"/>
  <c r="Q1144" i="1"/>
  <c r="R1144" i="1" s="1"/>
  <c r="S1144" i="1" s="1"/>
  <c r="AA1143" i="1"/>
  <c r="W1150" i="1"/>
  <c r="O1150" i="1"/>
  <c r="T1148" i="1"/>
  <c r="L1148" i="1"/>
  <c r="CP1148" i="1"/>
  <c r="P1145" i="1"/>
  <c r="CR1146" i="1"/>
  <c r="Y1145" i="1"/>
  <c r="Z1145" i="1" s="1"/>
  <c r="DQ1146" i="1"/>
  <c r="CX1147" i="1"/>
  <c r="H1148" i="1"/>
  <c r="I1148" i="1" s="1"/>
  <c r="DR1145" i="1"/>
  <c r="DS1145" i="1" s="1"/>
  <c r="E1148" i="1"/>
  <c r="DP1148" i="1" s="1"/>
  <c r="D1149" i="1"/>
  <c r="G1150" i="1"/>
  <c r="F1151" i="1"/>
  <c r="AT385" i="1" l="1"/>
  <c r="BY1146" i="1"/>
  <c r="BZ1146" i="1" s="1"/>
  <c r="BW1147" i="1" a="1"/>
  <c r="BW1147" i="1" s="1"/>
  <c r="BX1147" i="1" s="1"/>
  <c r="CB1144" i="1"/>
  <c r="CI385" i="1"/>
  <c r="CF381" i="1"/>
  <c r="CJ381" i="1" s="1"/>
  <c r="CE381" i="1"/>
  <c r="CL381" i="1" s="1"/>
  <c r="BT381" i="1"/>
  <c r="CD381" i="1"/>
  <c r="CH381" i="1" s="1"/>
  <c r="AB1146" i="1"/>
  <c r="AC1146" i="1" s="1"/>
  <c r="AE1146" i="1" s="1"/>
  <c r="BA1146" i="1"/>
  <c r="CZ1147" i="1"/>
  <c r="DC1145" i="1"/>
  <c r="DC1146" i="1"/>
  <c r="CU385" i="1"/>
  <c r="BP385" i="1"/>
  <c r="CW1148" i="1"/>
  <c r="K1148" i="1"/>
  <c r="CQ1148" i="1"/>
  <c r="V1150" i="1"/>
  <c r="N1150" i="1"/>
  <c r="AH1150" i="1"/>
  <c r="AD1150" i="1"/>
  <c r="AJ1147" i="1"/>
  <c r="AK1147" i="1" s="1"/>
  <c r="AL1147" i="1" s="1"/>
  <c r="AF1147" i="1"/>
  <c r="AG1147" i="1" s="1"/>
  <c r="BI385" i="1"/>
  <c r="CT385" i="1"/>
  <c r="BJ385" i="1"/>
  <c r="BH385" i="1"/>
  <c r="BE385" i="1"/>
  <c r="BF385" i="1"/>
  <c r="CY1148" i="1"/>
  <c r="BB1147" i="1"/>
  <c r="AZ1147" i="1"/>
  <c r="BA1147" i="1" s="1"/>
  <c r="U1147" i="1"/>
  <c r="M1147" i="1"/>
  <c r="Q1145" i="1"/>
  <c r="R1145" i="1" s="1"/>
  <c r="S1145" i="1" s="1"/>
  <c r="AA1144" i="1"/>
  <c r="W1151" i="1"/>
  <c r="O1151" i="1"/>
  <c r="L1149" i="1"/>
  <c r="T1149" i="1"/>
  <c r="CP1149" i="1"/>
  <c r="P1146" i="1"/>
  <c r="CR1147" i="1"/>
  <c r="DQ1147" i="1"/>
  <c r="X1146" i="1"/>
  <c r="CX1148" i="1"/>
  <c r="H1149" i="1"/>
  <c r="I1149" i="1" s="1"/>
  <c r="DR1146" i="1"/>
  <c r="DS1146" i="1" s="1"/>
  <c r="E1149" i="1"/>
  <c r="DP1149" i="1" s="1"/>
  <c r="D1150" i="1"/>
  <c r="G1151" i="1"/>
  <c r="F1152" i="1"/>
  <c r="AN385" i="1" l="1"/>
  <c r="AU385" i="1" s="1"/>
  <c r="BY1147" i="1"/>
  <c r="BZ1147" i="1" s="1"/>
  <c r="BW1148" i="1" a="1"/>
  <c r="BW1148" i="1" s="1"/>
  <c r="BX1148" i="1" s="1"/>
  <c r="CB1145" i="1"/>
  <c r="CG381" i="1"/>
  <c r="AB1147" i="1"/>
  <c r="AC1147" i="1" s="1"/>
  <c r="AE1147" i="1" s="1"/>
  <c r="AI1146" i="1"/>
  <c r="CZ1148" i="1"/>
  <c r="CV385" i="1"/>
  <c r="CW1149" i="1"/>
  <c r="K1149" i="1"/>
  <c r="CQ1149" i="1"/>
  <c r="V1151" i="1"/>
  <c r="N1151" i="1"/>
  <c r="AH1151" i="1"/>
  <c r="AD1151" i="1"/>
  <c r="DA1148" i="1"/>
  <c r="DB1148" i="1" s="1"/>
  <c r="AJ1148" i="1"/>
  <c r="AK1148" i="1" s="1"/>
  <c r="AL1148" i="1" s="1"/>
  <c r="AF1148" i="1"/>
  <c r="AM386" i="1"/>
  <c r="BK385" i="1"/>
  <c r="BG385" i="1"/>
  <c r="CY1149" i="1"/>
  <c r="DA1147" i="1"/>
  <c r="BC1147" i="1"/>
  <c r="AZ1148" i="1"/>
  <c r="BA1148" i="1" s="1"/>
  <c r="U1148" i="1"/>
  <c r="M1148" i="1"/>
  <c r="BB1148" i="1"/>
  <c r="Q1146" i="1"/>
  <c r="R1146" i="1" s="1"/>
  <c r="S1146" i="1" s="1"/>
  <c r="AA1145" i="1"/>
  <c r="W1152" i="1"/>
  <c r="O1152" i="1"/>
  <c r="T1150" i="1"/>
  <c r="L1150" i="1"/>
  <c r="CP1150" i="1"/>
  <c r="X1147" i="1"/>
  <c r="Y1147" i="1" s="1"/>
  <c r="Z1147" i="1" s="1"/>
  <c r="Y1146" i="1"/>
  <c r="Z1146" i="1" s="1"/>
  <c r="DQ1148" i="1"/>
  <c r="P1147" i="1"/>
  <c r="CR1148" i="1"/>
  <c r="CX1149" i="1"/>
  <c r="H1150" i="1"/>
  <c r="I1150" i="1" s="1"/>
  <c r="DR1147" i="1"/>
  <c r="DS1147" i="1" s="1"/>
  <c r="D1151" i="1"/>
  <c r="E1150" i="1"/>
  <c r="DP1150" i="1" s="1"/>
  <c r="G1152" i="1"/>
  <c r="F1153" i="1"/>
  <c r="AV385" i="1" l="1"/>
  <c r="AO386" i="1"/>
  <c r="AP386" i="1"/>
  <c r="AQ386" i="1"/>
  <c r="AR386" i="1"/>
  <c r="AS386" i="1"/>
  <c r="BY1148" i="1"/>
  <c r="BZ1148" i="1" s="1"/>
  <c r="BW1149" i="1" a="1"/>
  <c r="BW1149" i="1" s="1"/>
  <c r="BX1149" i="1" s="1"/>
  <c r="CB1146" i="1"/>
  <c r="CK386" i="1"/>
  <c r="AW386" i="1"/>
  <c r="CM381" i="1"/>
  <c r="AB1148" i="1"/>
  <c r="AC1148" i="1" s="1"/>
  <c r="AE1148" i="1" s="1"/>
  <c r="AI1147" i="1"/>
  <c r="CZ1149" i="1"/>
  <c r="DB1147" i="1"/>
  <c r="DC1147" i="1" s="1"/>
  <c r="CW1150" i="1"/>
  <c r="K1150" i="1"/>
  <c r="CQ1150" i="1"/>
  <c r="V1152" i="1"/>
  <c r="N1152" i="1"/>
  <c r="AH1152" i="1"/>
  <c r="AD1152" i="1"/>
  <c r="AJ1149" i="1"/>
  <c r="AK1149" i="1" s="1"/>
  <c r="AL1149" i="1" s="1"/>
  <c r="AF1149" i="1"/>
  <c r="AG1149" i="1" s="1"/>
  <c r="CS386" i="1"/>
  <c r="BQ382" i="1"/>
  <c r="BS382" i="1" s="1"/>
  <c r="CY1150" i="1"/>
  <c r="M1149" i="1"/>
  <c r="BC1148" i="1"/>
  <c r="AG1148" i="1"/>
  <c r="BB1149" i="1"/>
  <c r="U1149" i="1"/>
  <c r="AZ1149" i="1"/>
  <c r="BA1149" i="1" s="1"/>
  <c r="Q1147" i="1"/>
  <c r="R1147" i="1" s="1"/>
  <c r="S1147" i="1" s="1"/>
  <c r="AA1146" i="1"/>
  <c r="W1153" i="1"/>
  <c r="O1153" i="1"/>
  <c r="T1151" i="1"/>
  <c r="L1151" i="1"/>
  <c r="CP1151" i="1"/>
  <c r="P1148" i="1"/>
  <c r="X1148" i="1"/>
  <c r="DQ1149" i="1"/>
  <c r="CR1149" i="1"/>
  <c r="CX1150" i="1"/>
  <c r="H1151" i="1"/>
  <c r="I1151" i="1" s="1"/>
  <c r="DR1148" i="1"/>
  <c r="DS1148" i="1" s="1"/>
  <c r="E1151" i="1"/>
  <c r="DP1151" i="1" s="1"/>
  <c r="D1152" i="1"/>
  <c r="G1153" i="1"/>
  <c r="F1154" i="1"/>
  <c r="AT386" i="1" l="1"/>
  <c r="BD386" i="1"/>
  <c r="BY1149" i="1"/>
  <c r="BZ1149" i="1" s="1"/>
  <c r="BW1150" i="1" a="1"/>
  <c r="BW1150" i="1" s="1"/>
  <c r="BX1150" i="1" s="1"/>
  <c r="CB1147" i="1"/>
  <c r="CI386" i="1"/>
  <c r="CF382" i="1"/>
  <c r="CJ382" i="1" s="1"/>
  <c r="CE382" i="1"/>
  <c r="CL382" i="1" s="1"/>
  <c r="BT382" i="1"/>
  <c r="CD382" i="1"/>
  <c r="CH382" i="1" s="1"/>
  <c r="AB1149" i="1"/>
  <c r="AC1149" i="1" s="1"/>
  <c r="AE1149" i="1" s="1"/>
  <c r="AI1148" i="1"/>
  <c r="CZ1150" i="1"/>
  <c r="DC1148" i="1"/>
  <c r="CU386" i="1"/>
  <c r="BP386" i="1"/>
  <c r="CW1151" i="1"/>
  <c r="K1151" i="1"/>
  <c r="CQ1151" i="1"/>
  <c r="V1153" i="1"/>
  <c r="N1153" i="1"/>
  <c r="AH1153" i="1"/>
  <c r="AD1153" i="1"/>
  <c r="AJ1150" i="1"/>
  <c r="AK1150" i="1" s="1"/>
  <c r="AL1150" i="1" s="1"/>
  <c r="AF1150" i="1"/>
  <c r="AG1150" i="1" s="1"/>
  <c r="BI386" i="1"/>
  <c r="BE386" i="1"/>
  <c r="CT386" i="1"/>
  <c r="BF386" i="1"/>
  <c r="BH386" i="1"/>
  <c r="BJ386" i="1"/>
  <c r="CY1151" i="1"/>
  <c r="DA1149" i="1"/>
  <c r="P1149" i="1"/>
  <c r="Q1149" i="1" s="1"/>
  <c r="R1149" i="1" s="1"/>
  <c r="S1149" i="1" s="1"/>
  <c r="U1150" i="1"/>
  <c r="BC1149" i="1"/>
  <c r="BB1150" i="1"/>
  <c r="M1150" i="1"/>
  <c r="AZ1150" i="1"/>
  <c r="BC1150" i="1" s="1"/>
  <c r="Q1148" i="1"/>
  <c r="R1148" i="1" s="1"/>
  <c r="S1148" i="1" s="1"/>
  <c r="AA1147" i="1"/>
  <c r="W1154" i="1"/>
  <c r="O1154" i="1"/>
  <c r="T1152" i="1"/>
  <c r="L1152" i="1"/>
  <c r="CP1152" i="1"/>
  <c r="Y1148" i="1"/>
  <c r="Z1148" i="1" s="1"/>
  <c r="CR1150" i="1"/>
  <c r="X1149" i="1"/>
  <c r="DQ1150" i="1"/>
  <c r="CX1151" i="1"/>
  <c r="H1152" i="1"/>
  <c r="I1152" i="1" s="1"/>
  <c r="DR1149" i="1"/>
  <c r="DS1149" i="1" s="1"/>
  <c r="E1152" i="1"/>
  <c r="DP1152" i="1" s="1"/>
  <c r="D1153" i="1"/>
  <c r="G1154" i="1"/>
  <c r="F1155" i="1"/>
  <c r="AN386" i="1" l="1"/>
  <c r="AV386" i="1" s="1"/>
  <c r="BY1150" i="1"/>
  <c r="BZ1150" i="1" s="1"/>
  <c r="BW1151" i="1" a="1"/>
  <c r="BW1151" i="1" s="1"/>
  <c r="BX1151" i="1" s="1"/>
  <c r="CB1148" i="1"/>
  <c r="AB1150" i="1"/>
  <c r="AC1150" i="1" s="1"/>
  <c r="AE1150" i="1" s="1"/>
  <c r="CG382" i="1"/>
  <c r="AI1149" i="1"/>
  <c r="BA1150" i="1"/>
  <c r="CZ1151" i="1"/>
  <c r="CV386" i="1"/>
  <c r="DB1149" i="1"/>
  <c r="DC1149" i="1" s="1"/>
  <c r="CW1152" i="1"/>
  <c r="K1152" i="1"/>
  <c r="CQ1152" i="1"/>
  <c r="V1154" i="1"/>
  <c r="N1154" i="1"/>
  <c r="AH1154" i="1"/>
  <c r="AD1154" i="1"/>
  <c r="AJ1151" i="1"/>
  <c r="AK1151" i="1" s="1"/>
  <c r="AL1151" i="1" s="1"/>
  <c r="AF1151" i="1"/>
  <c r="AG1151" i="1" s="1"/>
  <c r="BG386" i="1"/>
  <c r="AM387" i="1"/>
  <c r="BK386" i="1"/>
  <c r="CY1152" i="1"/>
  <c r="DA1150" i="1"/>
  <c r="M1151" i="1"/>
  <c r="BB1151" i="1"/>
  <c r="AZ1151" i="1"/>
  <c r="BA1151" i="1" s="1"/>
  <c r="U1151" i="1"/>
  <c r="AA1148" i="1"/>
  <c r="W1155" i="1"/>
  <c r="O1155" i="1"/>
  <c r="T1153" i="1"/>
  <c r="L1153" i="1"/>
  <c r="CP1153" i="1"/>
  <c r="X1150" i="1"/>
  <c r="P1150" i="1"/>
  <c r="Y1149" i="1"/>
  <c r="Z1149" i="1" s="1"/>
  <c r="AA1149" i="1" s="1"/>
  <c r="DQ1151" i="1"/>
  <c r="CR1151" i="1"/>
  <c r="CX1152" i="1"/>
  <c r="H1153" i="1"/>
  <c r="I1153" i="1" s="1"/>
  <c r="DR1150" i="1"/>
  <c r="DS1150" i="1" s="1"/>
  <c r="E1153" i="1"/>
  <c r="DP1153" i="1" s="1"/>
  <c r="D1154" i="1"/>
  <c r="G1155" i="1"/>
  <c r="F1156" i="1"/>
  <c r="AU386" i="1" l="1"/>
  <c r="AP387" i="1"/>
  <c r="AQ387" i="1"/>
  <c r="AR387" i="1"/>
  <c r="AS387" i="1"/>
  <c r="AO387" i="1"/>
  <c r="CC1148" i="1"/>
  <c r="CC1149" i="1" s="1"/>
  <c r="CC1150" i="1" s="1"/>
  <c r="CC1151" i="1" s="1"/>
  <c r="CC1152" i="1" s="1"/>
  <c r="CC1153" i="1" s="1"/>
  <c r="CC1154" i="1" s="1"/>
  <c r="CC1155" i="1" s="1"/>
  <c r="BY1151" i="1"/>
  <c r="BZ1151" i="1" s="1"/>
  <c r="BW1152" i="1" a="1"/>
  <c r="BW1152" i="1" s="1"/>
  <c r="BX1152" i="1" s="1"/>
  <c r="DA1152" i="1"/>
  <c r="DB1152" i="1" s="1"/>
  <c r="CB1149" i="1"/>
  <c r="AI1150" i="1"/>
  <c r="CM382" i="1"/>
  <c r="CK387" i="1"/>
  <c r="AW387" i="1"/>
  <c r="AB1151" i="1"/>
  <c r="AC1151" i="1" s="1"/>
  <c r="AE1151" i="1" s="1"/>
  <c r="CZ1152" i="1"/>
  <c r="DB1150" i="1"/>
  <c r="DC1150" i="1" s="1"/>
  <c r="CW1153" i="1"/>
  <c r="K1153" i="1"/>
  <c r="CQ1153" i="1"/>
  <c r="V1155" i="1"/>
  <c r="N1155" i="1"/>
  <c r="AH1155" i="1"/>
  <c r="AD1155" i="1"/>
  <c r="AJ1152" i="1"/>
  <c r="AK1152" i="1" s="1"/>
  <c r="AL1152" i="1" s="1"/>
  <c r="AF1152" i="1"/>
  <c r="AG1152" i="1" s="1"/>
  <c r="CS387" i="1"/>
  <c r="BQ383" i="1"/>
  <c r="BS383" i="1" s="1"/>
  <c r="CY1153" i="1"/>
  <c r="DA1151" i="1"/>
  <c r="P1151" i="1"/>
  <c r="Q1151" i="1" s="1"/>
  <c r="R1151" i="1" s="1"/>
  <c r="S1151" i="1" s="1"/>
  <c r="AZ1152" i="1"/>
  <c r="BC1152" i="1" s="1"/>
  <c r="BC1151" i="1"/>
  <c r="M1152" i="1"/>
  <c r="U1152" i="1"/>
  <c r="BB1152" i="1"/>
  <c r="Q1150" i="1"/>
  <c r="R1150" i="1" s="1"/>
  <c r="S1150" i="1" s="1"/>
  <c r="W1156" i="1"/>
  <c r="O1156" i="1"/>
  <c r="T1154" i="1"/>
  <c r="L1154" i="1"/>
  <c r="Y1150" i="1"/>
  <c r="Z1150" i="1" s="1"/>
  <c r="CP1154" i="1"/>
  <c r="X1151" i="1"/>
  <c r="CR1152" i="1"/>
  <c r="DQ1152" i="1"/>
  <c r="CX1153" i="1"/>
  <c r="H1154" i="1"/>
  <c r="I1154" i="1" s="1"/>
  <c r="DR1151" i="1"/>
  <c r="DS1151" i="1" s="1"/>
  <c r="E1154" i="1"/>
  <c r="DP1154" i="1" s="1"/>
  <c r="D1155" i="1"/>
  <c r="G1156" i="1"/>
  <c r="F1157" i="1"/>
  <c r="AT387" i="1" l="1"/>
  <c r="BF387" i="1"/>
  <c r="CC1156" i="1"/>
  <c r="BY1152" i="1"/>
  <c r="BZ1152" i="1" s="1"/>
  <c r="BW1153" i="1" a="1"/>
  <c r="BW1153" i="1" s="1"/>
  <c r="BX1153" i="1" s="1"/>
  <c r="CB1150" i="1"/>
  <c r="CI387" i="1"/>
  <c r="CF383" i="1"/>
  <c r="CJ383" i="1" s="1"/>
  <c r="CE383" i="1"/>
  <c r="CL383" i="1" s="1"/>
  <c r="BT383" i="1"/>
  <c r="CD383" i="1"/>
  <c r="CH383" i="1" s="1"/>
  <c r="AI1151" i="1"/>
  <c r="AB1152" i="1"/>
  <c r="AC1152" i="1" s="1"/>
  <c r="AE1152" i="1" s="1"/>
  <c r="AI1152" i="1" s="1"/>
  <c r="BA1152" i="1"/>
  <c r="CZ1153" i="1"/>
  <c r="BI387" i="1"/>
  <c r="BP387" i="1"/>
  <c r="DB1151" i="1"/>
  <c r="DC1151" i="1" s="1"/>
  <c r="CW1154" i="1"/>
  <c r="K1154" i="1"/>
  <c r="CQ1154" i="1"/>
  <c r="V1156" i="1"/>
  <c r="N1156" i="1"/>
  <c r="AH1156" i="1"/>
  <c r="AD1156" i="1"/>
  <c r="DA1153" i="1"/>
  <c r="DB1153" i="1" s="1"/>
  <c r="AJ1153" i="1"/>
  <c r="AK1153" i="1" s="1"/>
  <c r="AL1153" i="1" s="1"/>
  <c r="AF1153" i="1"/>
  <c r="AG1153" i="1" s="1"/>
  <c r="CU387" i="1"/>
  <c r="BE387" i="1"/>
  <c r="BD387" i="1"/>
  <c r="BJ387" i="1"/>
  <c r="BH387" i="1"/>
  <c r="CT387" i="1"/>
  <c r="CY1154" i="1"/>
  <c r="M1153" i="1"/>
  <c r="U1153" i="1"/>
  <c r="AZ1153" i="1"/>
  <c r="BC1153" i="1" s="1"/>
  <c r="BB1153" i="1"/>
  <c r="AA1150" i="1"/>
  <c r="W1157" i="1"/>
  <c r="O1157" i="1"/>
  <c r="T1155" i="1"/>
  <c r="L1155" i="1"/>
  <c r="Y1151" i="1"/>
  <c r="Z1151" i="1" s="1"/>
  <c r="AA1151" i="1" s="1"/>
  <c r="CP1155" i="1"/>
  <c r="X1152" i="1"/>
  <c r="Y1152" i="1" s="1"/>
  <c r="Z1152" i="1" s="1"/>
  <c r="CR1153" i="1"/>
  <c r="P1152" i="1"/>
  <c r="DQ1153" i="1"/>
  <c r="CX1154" i="1"/>
  <c r="H1155" i="1"/>
  <c r="I1155" i="1" s="1"/>
  <c r="DR1152" i="1"/>
  <c r="DS1152" i="1" s="1"/>
  <c r="D1156" i="1"/>
  <c r="E1155" i="1"/>
  <c r="DP1155" i="1" s="1"/>
  <c r="G1157" i="1"/>
  <c r="F1158" i="1"/>
  <c r="AN387" i="1" l="1"/>
  <c r="AV387" i="1" s="1"/>
  <c r="CC1157" i="1"/>
  <c r="BY1153" i="1"/>
  <c r="BZ1153" i="1" s="1"/>
  <c r="BW1154" i="1" a="1"/>
  <c r="BW1154" i="1" s="1"/>
  <c r="BX1154" i="1" s="1"/>
  <c r="CB1151" i="1"/>
  <c r="CG383" i="1"/>
  <c r="AB1153" i="1"/>
  <c r="AC1153" i="1" s="1"/>
  <c r="AE1153" i="1" s="1"/>
  <c r="AI1153" i="1" s="1"/>
  <c r="BA1153" i="1"/>
  <c r="CZ1154" i="1"/>
  <c r="DC1152" i="1"/>
  <c r="DC1153" i="1"/>
  <c r="CW1155" i="1"/>
  <c r="K1155" i="1"/>
  <c r="CQ1155" i="1"/>
  <c r="V1157" i="1"/>
  <c r="N1157" i="1"/>
  <c r="AH1157" i="1"/>
  <c r="AD1157" i="1"/>
  <c r="AJ1154" i="1"/>
  <c r="AK1154" i="1" s="1"/>
  <c r="AL1154" i="1" s="1"/>
  <c r="AF1154" i="1"/>
  <c r="AG1154" i="1" s="1"/>
  <c r="AM388" i="1"/>
  <c r="CV387" i="1"/>
  <c r="BG387" i="1"/>
  <c r="BK387" i="1"/>
  <c r="CY1155" i="1"/>
  <c r="U1154" i="1"/>
  <c r="BB1154" i="1"/>
  <c r="M1154" i="1"/>
  <c r="AZ1154" i="1"/>
  <c r="BC1154" i="1" s="1"/>
  <c r="Q1152" i="1"/>
  <c r="R1152" i="1" s="1"/>
  <c r="S1152" i="1" s="1"/>
  <c r="W1158" i="1"/>
  <c r="O1158" i="1"/>
  <c r="T1156" i="1"/>
  <c r="L1156" i="1"/>
  <c r="CP1156" i="1"/>
  <c r="P1153" i="1"/>
  <c r="CR1154" i="1"/>
  <c r="X1153" i="1"/>
  <c r="DQ1154" i="1"/>
  <c r="CX1155" i="1"/>
  <c r="H1156" i="1"/>
  <c r="I1156" i="1" s="1"/>
  <c r="DR1153" i="1"/>
  <c r="DS1153" i="1" s="1"/>
  <c r="E1156" i="1"/>
  <c r="DP1156" i="1" s="1"/>
  <c r="D1157" i="1"/>
  <c r="G1158" i="1"/>
  <c r="F1159" i="1"/>
  <c r="AU387" i="1" l="1"/>
  <c r="AS388" i="1"/>
  <c r="AO388" i="1"/>
  <c r="CT388" i="1" s="1"/>
  <c r="AP388" i="1"/>
  <c r="AQ388" i="1"/>
  <c r="AR388" i="1"/>
  <c r="CC1158" i="1"/>
  <c r="BY1154" i="1"/>
  <c r="BZ1154" i="1" s="1"/>
  <c r="BW1155" i="1" a="1"/>
  <c r="BW1155" i="1" s="1"/>
  <c r="BX1155" i="1" s="1"/>
  <c r="CB1152" i="1"/>
  <c r="CK388" i="1"/>
  <c r="AW388" i="1"/>
  <c r="CM383" i="1"/>
  <c r="AB1154" i="1"/>
  <c r="AC1154" i="1" s="1"/>
  <c r="AE1154" i="1" s="1"/>
  <c r="BA1154" i="1"/>
  <c r="CZ1155" i="1"/>
  <c r="CW1156" i="1"/>
  <c r="K1156" i="1"/>
  <c r="CQ1156" i="1"/>
  <c r="V1158" i="1"/>
  <c r="N1158" i="1"/>
  <c r="AH1158" i="1"/>
  <c r="AD1158" i="1"/>
  <c r="AJ1155" i="1"/>
  <c r="AK1155" i="1" s="1"/>
  <c r="AL1155" i="1" s="1"/>
  <c r="AF1155" i="1"/>
  <c r="AG1155" i="1" s="1"/>
  <c r="BQ384" i="1"/>
  <c r="BS384" i="1" s="1"/>
  <c r="CS388" i="1"/>
  <c r="CY1156" i="1"/>
  <c r="DA1154" i="1"/>
  <c r="U1155" i="1"/>
  <c r="AZ1155" i="1"/>
  <c r="BA1155" i="1" s="1"/>
  <c r="BB1155" i="1"/>
  <c r="M1155" i="1"/>
  <c r="Q1153" i="1"/>
  <c r="R1153" i="1" s="1"/>
  <c r="S1153" i="1" s="1"/>
  <c r="AA1152" i="1"/>
  <c r="W1159" i="1"/>
  <c r="O1159" i="1"/>
  <c r="T1157" i="1"/>
  <c r="L1157" i="1"/>
  <c r="CP1157" i="1"/>
  <c r="CR1155" i="1"/>
  <c r="Y1153" i="1"/>
  <c r="Z1153" i="1" s="1"/>
  <c r="X1154" i="1"/>
  <c r="DQ1155" i="1"/>
  <c r="P1154" i="1"/>
  <c r="Q1154" i="1" s="1"/>
  <c r="CX1156" i="1"/>
  <c r="H1157" i="1"/>
  <c r="I1157" i="1" s="1"/>
  <c r="DR1154" i="1"/>
  <c r="DS1154" i="1" s="1"/>
  <c r="D1158" i="1"/>
  <c r="E1157" i="1"/>
  <c r="DP1157" i="1" s="1"/>
  <c r="G1159" i="1"/>
  <c r="F1160" i="1"/>
  <c r="AI1154" i="1" l="1"/>
  <c r="AT388" i="1"/>
  <c r="CC1159" i="1"/>
  <c r="BY1155" i="1"/>
  <c r="BZ1155" i="1" s="1"/>
  <c r="BW1156" i="1" a="1"/>
  <c r="BW1156" i="1" s="1"/>
  <c r="BX1156" i="1" s="1"/>
  <c r="DA1155" i="1"/>
  <c r="DB1155" i="1" s="1"/>
  <c r="CB1153" i="1"/>
  <c r="CF384" i="1"/>
  <c r="CJ384" i="1" s="1"/>
  <c r="CE384" i="1"/>
  <c r="CL384" i="1" s="1"/>
  <c r="CI388" i="1"/>
  <c r="BT384" i="1"/>
  <c r="CD384" i="1"/>
  <c r="AB1155" i="1"/>
  <c r="AC1155" i="1" s="1"/>
  <c r="AE1155" i="1" s="1"/>
  <c r="CZ1156" i="1"/>
  <c r="CU388" i="1"/>
  <c r="CV388" i="1" s="1"/>
  <c r="BP388" i="1"/>
  <c r="DB1154" i="1"/>
  <c r="DC1154" i="1" s="1"/>
  <c r="CW1157" i="1"/>
  <c r="K1157" i="1"/>
  <c r="CQ1157" i="1"/>
  <c r="V1159" i="1"/>
  <c r="N1159" i="1"/>
  <c r="AH1159" i="1"/>
  <c r="AD1159" i="1"/>
  <c r="AJ1156" i="1"/>
  <c r="AK1156" i="1" s="1"/>
  <c r="AL1156" i="1" s="1"/>
  <c r="AF1156" i="1"/>
  <c r="AG1156" i="1" s="1"/>
  <c r="BF388" i="1"/>
  <c r="BI388" i="1"/>
  <c r="BD388" i="1"/>
  <c r="BH388" i="1"/>
  <c r="BE388" i="1"/>
  <c r="BJ388" i="1"/>
  <c r="CY1157" i="1"/>
  <c r="BC1155" i="1"/>
  <c r="P1155" i="1"/>
  <c r="Q1155" i="1" s="1"/>
  <c r="R1155" i="1" s="1"/>
  <c r="S1155" i="1" s="1"/>
  <c r="U1156" i="1"/>
  <c r="BB1156" i="1"/>
  <c r="AZ1156" i="1"/>
  <c r="BA1156" i="1" s="1"/>
  <c r="AA1153" i="1"/>
  <c r="W1160" i="1"/>
  <c r="O1160" i="1"/>
  <c r="T1158" i="1"/>
  <c r="L1158" i="1"/>
  <c r="CP1158" i="1"/>
  <c r="M1156" i="1"/>
  <c r="X1155" i="1"/>
  <c r="Y1154" i="1"/>
  <c r="Z1154" i="1" s="1"/>
  <c r="R1154" i="1"/>
  <c r="S1154" i="1" s="1"/>
  <c r="CR1156" i="1"/>
  <c r="DQ1156" i="1"/>
  <c r="CX1157" i="1"/>
  <c r="H1158" i="1"/>
  <c r="I1158" i="1" s="1"/>
  <c r="DR1155" i="1"/>
  <c r="DS1155" i="1" s="1"/>
  <c r="D1159" i="1"/>
  <c r="E1158" i="1"/>
  <c r="DP1158" i="1" s="1"/>
  <c r="G1160" i="1"/>
  <c r="F1161" i="1"/>
  <c r="AN388" i="1" l="1"/>
  <c r="AV388" i="1" s="1"/>
  <c r="BY1156" i="1"/>
  <c r="BZ1156" i="1" s="1"/>
  <c r="BW1157" i="1" a="1"/>
  <c r="BW1157" i="1" s="1"/>
  <c r="BX1157" i="1" s="1"/>
  <c r="CB1154" i="1"/>
  <c r="CG384" i="1"/>
  <c r="CM384" i="1" s="1"/>
  <c r="CH384" i="1"/>
  <c r="AI1155" i="1"/>
  <c r="AB1156" i="1"/>
  <c r="AC1156" i="1" s="1"/>
  <c r="AE1156" i="1" s="1"/>
  <c r="DC1155" i="1"/>
  <c r="CZ1157" i="1"/>
  <c r="CW1158" i="1"/>
  <c r="K1158" i="1"/>
  <c r="CQ1158" i="1"/>
  <c r="V1160" i="1"/>
  <c r="N1160" i="1"/>
  <c r="AH1160" i="1"/>
  <c r="AD1160" i="1"/>
  <c r="AJ1157" i="1"/>
  <c r="AK1157" i="1" s="1"/>
  <c r="AL1157" i="1" s="1"/>
  <c r="AF1157" i="1"/>
  <c r="AG1157" i="1" s="1"/>
  <c r="BK388" i="1"/>
  <c r="AM389" i="1"/>
  <c r="BG388" i="1"/>
  <c r="CY1158" i="1"/>
  <c r="DA1156" i="1"/>
  <c r="BC1156" i="1"/>
  <c r="BB1157" i="1"/>
  <c r="U1157" i="1"/>
  <c r="AZ1157" i="1"/>
  <c r="BC1157" i="1" s="1"/>
  <c r="M1157" i="1"/>
  <c r="AA1154" i="1"/>
  <c r="W1161" i="1"/>
  <c r="O1161" i="1"/>
  <c r="T1159" i="1"/>
  <c r="L1159" i="1"/>
  <c r="CP1159" i="1"/>
  <c r="P1156" i="1"/>
  <c r="Y1155" i="1"/>
  <c r="Z1155" i="1" s="1"/>
  <c r="AA1155" i="1" s="1"/>
  <c r="CR1157" i="1"/>
  <c r="DQ1157" i="1"/>
  <c r="X1156" i="1"/>
  <c r="CX1158" i="1"/>
  <c r="H1159" i="1"/>
  <c r="I1159" i="1" s="1"/>
  <c r="DR1156" i="1"/>
  <c r="DS1156" i="1" s="1"/>
  <c r="E1159" i="1"/>
  <c r="DP1159" i="1" s="1"/>
  <c r="D1160" i="1"/>
  <c r="G1161" i="1"/>
  <c r="F1162" i="1"/>
  <c r="AU388" i="1" l="1"/>
  <c r="AO389" i="1"/>
  <c r="BF389" i="1" s="1"/>
  <c r="AP389" i="1"/>
  <c r="AQ389" i="1"/>
  <c r="AR389" i="1"/>
  <c r="AS389" i="1"/>
  <c r="BY1157" i="1"/>
  <c r="BZ1157" i="1" s="1"/>
  <c r="BW1158" i="1" a="1"/>
  <c r="BW1158" i="1" s="1"/>
  <c r="BX1158" i="1" s="1"/>
  <c r="CB1155" i="1"/>
  <c r="CK389" i="1"/>
  <c r="AW389" i="1"/>
  <c r="AB1157" i="1"/>
  <c r="AC1157" i="1" s="1"/>
  <c r="AE1157" i="1" s="1"/>
  <c r="AI1157" i="1" s="1"/>
  <c r="AI1156" i="1"/>
  <c r="BA1157" i="1"/>
  <c r="CZ1158" i="1"/>
  <c r="DB1156" i="1"/>
  <c r="DC1156" i="1" s="1"/>
  <c r="CW1159" i="1"/>
  <c r="K1159" i="1"/>
  <c r="CQ1159" i="1"/>
  <c r="V1161" i="1"/>
  <c r="N1161" i="1"/>
  <c r="AH1161" i="1"/>
  <c r="AD1161" i="1"/>
  <c r="AJ1158" i="1"/>
  <c r="AK1158" i="1" s="1"/>
  <c r="AL1158" i="1" s="1"/>
  <c r="AF1158" i="1"/>
  <c r="AG1158" i="1" s="1"/>
  <c r="CS389" i="1"/>
  <c r="BQ385" i="1"/>
  <c r="BS385" i="1" s="1"/>
  <c r="CY1159" i="1"/>
  <c r="DA1157" i="1"/>
  <c r="AZ1158" i="1"/>
  <c r="BC1158" i="1" s="1"/>
  <c r="M1158" i="1"/>
  <c r="U1158" i="1"/>
  <c r="BB1158" i="1"/>
  <c r="Q1156" i="1"/>
  <c r="R1156" i="1" s="1"/>
  <c r="S1156" i="1" s="1"/>
  <c r="W1162" i="1"/>
  <c r="O1162" i="1"/>
  <c r="T1160" i="1"/>
  <c r="L1160" i="1"/>
  <c r="CP1160" i="1"/>
  <c r="X1157" i="1"/>
  <c r="Y1157" i="1" s="1"/>
  <c r="Z1157" i="1" s="1"/>
  <c r="Y1156" i="1"/>
  <c r="Z1156" i="1" s="1"/>
  <c r="CR1158" i="1"/>
  <c r="DQ1158" i="1"/>
  <c r="P1157" i="1"/>
  <c r="Q1157" i="1" s="1"/>
  <c r="CX1159" i="1"/>
  <c r="H1160" i="1"/>
  <c r="I1160" i="1" s="1"/>
  <c r="DR1157" i="1"/>
  <c r="DS1157" i="1" s="1"/>
  <c r="E1160" i="1"/>
  <c r="DP1160" i="1" s="1"/>
  <c r="D1161" i="1"/>
  <c r="F1163" i="1"/>
  <c r="G1162" i="1"/>
  <c r="AT389" i="1" l="1"/>
  <c r="BW1159" i="1" a="1"/>
  <c r="BW1159" i="1" s="1"/>
  <c r="BX1159" i="1" s="1"/>
  <c r="BY1158" i="1"/>
  <c r="BZ1158" i="1" s="1"/>
  <c r="CB1156" i="1"/>
  <c r="CF385" i="1"/>
  <c r="CJ385" i="1" s="1"/>
  <c r="CE385" i="1"/>
  <c r="CL385" i="1" s="1"/>
  <c r="CI389" i="1"/>
  <c r="BT385" i="1"/>
  <c r="CD385" i="1"/>
  <c r="CH385" i="1" s="1"/>
  <c r="AB1158" i="1"/>
  <c r="AC1158" i="1" s="1"/>
  <c r="AE1158" i="1" s="1"/>
  <c r="AI1158" i="1" s="1"/>
  <c r="BA1158" i="1"/>
  <c r="CZ1159" i="1"/>
  <c r="CU389" i="1"/>
  <c r="BP389" i="1"/>
  <c r="DB1157" i="1"/>
  <c r="DC1157" i="1" s="1"/>
  <c r="CW1160" i="1"/>
  <c r="K1160" i="1"/>
  <c r="CQ1160" i="1"/>
  <c r="V1162" i="1"/>
  <c r="N1162" i="1"/>
  <c r="AH1162" i="1"/>
  <c r="AD1162" i="1"/>
  <c r="AJ1159" i="1"/>
  <c r="AK1159" i="1" s="1"/>
  <c r="AL1159" i="1" s="1"/>
  <c r="AF1159" i="1"/>
  <c r="AG1159" i="1" s="1"/>
  <c r="BE389" i="1"/>
  <c r="CT389" i="1"/>
  <c r="BH389" i="1"/>
  <c r="BJ389" i="1"/>
  <c r="BI389" i="1"/>
  <c r="BD389" i="1"/>
  <c r="CY1160" i="1"/>
  <c r="DA1158" i="1"/>
  <c r="BB1159" i="1"/>
  <c r="U1159" i="1"/>
  <c r="M1159" i="1"/>
  <c r="AZ1159" i="1"/>
  <c r="BA1159" i="1" s="1"/>
  <c r="AA1156" i="1"/>
  <c r="W1163" i="1"/>
  <c r="O1163" i="1"/>
  <c r="T1161" i="1"/>
  <c r="L1161" i="1"/>
  <c r="CP1161" i="1"/>
  <c r="X1158" i="1"/>
  <c r="P1158" i="1"/>
  <c r="CR1159" i="1"/>
  <c r="R1157" i="1"/>
  <c r="S1157" i="1" s="1"/>
  <c r="DQ1159" i="1"/>
  <c r="CX1160" i="1"/>
  <c r="H1161" i="1"/>
  <c r="I1161" i="1" s="1"/>
  <c r="DR1158" i="1"/>
  <c r="DS1158" i="1" s="1"/>
  <c r="D1162" i="1"/>
  <c r="E1161" i="1"/>
  <c r="DP1161" i="1" s="1"/>
  <c r="G1163" i="1"/>
  <c r="F1164" i="1"/>
  <c r="AN389" i="1" l="1"/>
  <c r="AU389" i="1" s="1"/>
  <c r="BY1159" i="1"/>
  <c r="BZ1159" i="1" s="1"/>
  <c r="DA1159" i="1"/>
  <c r="DB1159" i="1" s="1"/>
  <c r="BW1160" i="1" a="1"/>
  <c r="BW1160" i="1" s="1"/>
  <c r="BX1160" i="1" s="1"/>
  <c r="CB1157" i="1"/>
  <c r="CG385" i="1"/>
  <c r="CM385" i="1" s="1"/>
  <c r="AB1159" i="1"/>
  <c r="AC1159" i="1" s="1"/>
  <c r="AE1159" i="1" s="1"/>
  <c r="AI1159" i="1" s="1"/>
  <c r="CZ1160" i="1"/>
  <c r="CV389" i="1"/>
  <c r="DB1158" i="1"/>
  <c r="DC1158" i="1" s="1"/>
  <c r="CW1161" i="1"/>
  <c r="K1161" i="1"/>
  <c r="CQ1161" i="1"/>
  <c r="V1163" i="1"/>
  <c r="N1163" i="1"/>
  <c r="AH1163" i="1"/>
  <c r="AD1163" i="1"/>
  <c r="AJ1160" i="1"/>
  <c r="AK1160" i="1" s="1"/>
  <c r="AL1160" i="1" s="1"/>
  <c r="AF1160" i="1"/>
  <c r="AG1160" i="1" s="1"/>
  <c r="BK389" i="1"/>
  <c r="AM390" i="1"/>
  <c r="BG389" i="1"/>
  <c r="CY1161" i="1"/>
  <c r="BC1159" i="1"/>
  <c r="M1160" i="1"/>
  <c r="U1160" i="1"/>
  <c r="AZ1160" i="1"/>
  <c r="BA1160" i="1" s="1"/>
  <c r="BB1160" i="1"/>
  <c r="Q1158" i="1"/>
  <c r="R1158" i="1" s="1"/>
  <c r="S1158" i="1" s="1"/>
  <c r="AA1157" i="1"/>
  <c r="W1164" i="1"/>
  <c r="O1164" i="1"/>
  <c r="T1162" i="1"/>
  <c r="L1162" i="1"/>
  <c r="CP1162" i="1"/>
  <c r="X1159" i="1"/>
  <c r="Y1159" i="1" s="1"/>
  <c r="Z1159" i="1" s="1"/>
  <c r="P1159" i="1"/>
  <c r="CR1160" i="1"/>
  <c r="Y1158" i="1"/>
  <c r="Z1158" i="1" s="1"/>
  <c r="DQ1160" i="1"/>
  <c r="CX1161" i="1"/>
  <c r="H1162" i="1"/>
  <c r="I1162" i="1" s="1"/>
  <c r="DR1159" i="1"/>
  <c r="DS1159" i="1" s="1"/>
  <c r="D1163" i="1"/>
  <c r="E1162" i="1"/>
  <c r="DP1162" i="1" s="1"/>
  <c r="G1164" i="1"/>
  <c r="F1165" i="1"/>
  <c r="AV389" i="1" l="1"/>
  <c r="AQ390" i="1"/>
  <c r="AR390" i="1"/>
  <c r="AS390" i="1"/>
  <c r="AO390" i="1"/>
  <c r="BD390" i="1" s="1"/>
  <c r="AP390" i="1"/>
  <c r="BY1160" i="1"/>
  <c r="BZ1160" i="1" s="1"/>
  <c r="BW1161" i="1" a="1"/>
  <c r="BW1161" i="1" s="1"/>
  <c r="BX1161" i="1" s="1"/>
  <c r="CB1158" i="1"/>
  <c r="CK390" i="1"/>
  <c r="AW390" i="1"/>
  <c r="AB1160" i="1"/>
  <c r="AC1160" i="1" s="1"/>
  <c r="AE1160" i="1" s="1"/>
  <c r="CZ1161" i="1"/>
  <c r="DC1159" i="1"/>
  <c r="CW1162" i="1"/>
  <c r="K1162" i="1"/>
  <c r="CQ1162" i="1"/>
  <c r="V1164" i="1"/>
  <c r="N1164" i="1"/>
  <c r="AH1164" i="1"/>
  <c r="AD1164" i="1"/>
  <c r="AJ1161" i="1"/>
  <c r="AK1161" i="1" s="1"/>
  <c r="AL1161" i="1" s="1"/>
  <c r="AF1161" i="1"/>
  <c r="AG1161" i="1" s="1"/>
  <c r="CS390" i="1"/>
  <c r="BQ386" i="1"/>
  <c r="BS386" i="1" s="1"/>
  <c r="CY1162" i="1"/>
  <c r="DA1160" i="1"/>
  <c r="BC1160" i="1"/>
  <c r="M1161" i="1"/>
  <c r="AZ1161" i="1"/>
  <c r="BC1161" i="1" s="1"/>
  <c r="U1161" i="1"/>
  <c r="BB1161" i="1"/>
  <c r="Q1159" i="1"/>
  <c r="R1159" i="1" s="1"/>
  <c r="S1159" i="1" s="1"/>
  <c r="AA1158" i="1"/>
  <c r="W1165" i="1"/>
  <c r="O1165" i="1"/>
  <c r="T1163" i="1"/>
  <c r="L1163" i="1"/>
  <c r="X1160" i="1"/>
  <c r="Y1160" i="1" s="1"/>
  <c r="Z1160" i="1" s="1"/>
  <c r="CP1163" i="1"/>
  <c r="P1160" i="1"/>
  <c r="CR1161" i="1"/>
  <c r="DQ1161" i="1"/>
  <c r="CX1162" i="1"/>
  <c r="H1163" i="1"/>
  <c r="I1163" i="1" s="1"/>
  <c r="DR1160" i="1"/>
  <c r="DS1160" i="1" s="1"/>
  <c r="E1163" i="1"/>
  <c r="DP1163" i="1" s="1"/>
  <c r="D1164" i="1"/>
  <c r="G1165" i="1"/>
  <c r="F1166" i="1"/>
  <c r="AT390" i="1" l="1"/>
  <c r="BY1161" i="1"/>
  <c r="BZ1161" i="1" s="1"/>
  <c r="BW1162" i="1" a="1"/>
  <c r="BW1162" i="1" s="1"/>
  <c r="BX1162" i="1" s="1"/>
  <c r="CB1159" i="1"/>
  <c r="CF386" i="1"/>
  <c r="CJ386" i="1" s="1"/>
  <c r="CE386" i="1"/>
  <c r="CL386" i="1" s="1"/>
  <c r="CI390" i="1"/>
  <c r="BT386" i="1"/>
  <c r="CD386" i="1"/>
  <c r="CH386" i="1" s="1"/>
  <c r="AI1160" i="1"/>
  <c r="BA1161" i="1"/>
  <c r="AB1161" i="1"/>
  <c r="AC1161" i="1" s="1"/>
  <c r="AE1161" i="1" s="1"/>
  <c r="CZ1162" i="1"/>
  <c r="BH390" i="1"/>
  <c r="BP390" i="1"/>
  <c r="DB1160" i="1"/>
  <c r="DC1160" i="1" s="1"/>
  <c r="CW1163" i="1"/>
  <c r="K1163" i="1"/>
  <c r="CQ1163" i="1"/>
  <c r="V1165" i="1"/>
  <c r="N1165" i="1"/>
  <c r="AH1165" i="1"/>
  <c r="AD1165" i="1"/>
  <c r="AJ1162" i="1"/>
  <c r="AK1162" i="1" s="1"/>
  <c r="AL1162" i="1" s="1"/>
  <c r="AF1162" i="1"/>
  <c r="AG1162" i="1" s="1"/>
  <c r="BF390" i="1"/>
  <c r="BJ390" i="1"/>
  <c r="BI390" i="1"/>
  <c r="CU390" i="1"/>
  <c r="BE390" i="1"/>
  <c r="CT390" i="1"/>
  <c r="CY1163" i="1"/>
  <c r="DA1161" i="1"/>
  <c r="U1162" i="1"/>
  <c r="AZ1162" i="1"/>
  <c r="BC1162" i="1" s="1"/>
  <c r="M1162" i="1"/>
  <c r="BB1162" i="1"/>
  <c r="Q1160" i="1"/>
  <c r="R1160" i="1" s="1"/>
  <c r="S1160" i="1" s="1"/>
  <c r="AA1159" i="1"/>
  <c r="W1166" i="1"/>
  <c r="O1166" i="1"/>
  <c r="T1164" i="1"/>
  <c r="L1164" i="1"/>
  <c r="CP1164" i="1"/>
  <c r="P1161" i="1"/>
  <c r="DQ1162" i="1"/>
  <c r="X1161" i="1"/>
  <c r="CR1162" i="1"/>
  <c r="CX1163" i="1"/>
  <c r="H1164" i="1"/>
  <c r="I1164" i="1" s="1"/>
  <c r="DR1161" i="1"/>
  <c r="DS1161" i="1" s="1"/>
  <c r="E1164" i="1"/>
  <c r="DP1164" i="1" s="1"/>
  <c r="D1165" i="1"/>
  <c r="G1166" i="1"/>
  <c r="F1167" i="1"/>
  <c r="AN390" i="1" l="1"/>
  <c r="AV390" i="1" s="1"/>
  <c r="BY1162" i="1"/>
  <c r="BZ1162" i="1" s="1"/>
  <c r="BW1163" i="1" a="1"/>
  <c r="BW1163" i="1" s="1"/>
  <c r="BX1163" i="1" s="1"/>
  <c r="CB1160" i="1"/>
  <c r="CG386" i="1"/>
  <c r="AI1161" i="1"/>
  <c r="AB1162" i="1"/>
  <c r="AC1162" i="1" s="1"/>
  <c r="AE1162" i="1" s="1"/>
  <c r="BA1162" i="1"/>
  <c r="CZ1163" i="1"/>
  <c r="DB1161" i="1"/>
  <c r="DC1161" i="1" s="1"/>
  <c r="CW1164" i="1"/>
  <c r="K1164" i="1"/>
  <c r="CQ1164" i="1"/>
  <c r="V1166" i="1"/>
  <c r="N1166" i="1"/>
  <c r="AH1166" i="1"/>
  <c r="AD1166" i="1"/>
  <c r="AJ1163" i="1"/>
  <c r="AK1163" i="1" s="1"/>
  <c r="AL1163" i="1" s="1"/>
  <c r="AF1163" i="1"/>
  <c r="AG1163" i="1" s="1"/>
  <c r="BK390" i="1"/>
  <c r="CV390" i="1"/>
  <c r="BG390" i="1"/>
  <c r="AM391" i="1"/>
  <c r="AI1164" i="1"/>
  <c r="CY1164" i="1"/>
  <c r="DA1162" i="1"/>
  <c r="U1163" i="1"/>
  <c r="BB1163" i="1"/>
  <c r="AZ1163" i="1"/>
  <c r="BC1163" i="1" s="1"/>
  <c r="M1163" i="1"/>
  <c r="Q1161" i="1"/>
  <c r="R1161" i="1" s="1"/>
  <c r="S1161" i="1" s="1"/>
  <c r="AA1160" i="1"/>
  <c r="W1167" i="1"/>
  <c r="O1167" i="1"/>
  <c r="T1165" i="1"/>
  <c r="L1165" i="1"/>
  <c r="CP1165" i="1"/>
  <c r="P1162" i="1"/>
  <c r="Y1161" i="1"/>
  <c r="Z1161" i="1" s="1"/>
  <c r="CR1163" i="1"/>
  <c r="DQ1163" i="1"/>
  <c r="X1162" i="1"/>
  <c r="AL1164" i="1"/>
  <c r="AE1164" i="1"/>
  <c r="CX1164" i="1"/>
  <c r="H1165" i="1"/>
  <c r="I1165" i="1" s="1"/>
  <c r="DR1162" i="1"/>
  <c r="DS1162" i="1" s="1"/>
  <c r="E1165" i="1"/>
  <c r="DP1165" i="1" s="1"/>
  <c r="D1166" i="1"/>
  <c r="G1167" i="1"/>
  <c r="F1168" i="1"/>
  <c r="AU390" i="1" l="1"/>
  <c r="AO391" i="1"/>
  <c r="AP391" i="1"/>
  <c r="AQ391" i="1"/>
  <c r="AR391" i="1"/>
  <c r="AS391" i="1"/>
  <c r="CC1160" i="1"/>
  <c r="CC1161" i="1" s="1"/>
  <c r="CC1162" i="1" s="1"/>
  <c r="CC1163" i="1" s="1"/>
  <c r="CC1164" i="1" s="1"/>
  <c r="CC1165" i="1" s="1"/>
  <c r="CC1166" i="1" s="1"/>
  <c r="CC1167" i="1" s="1"/>
  <c r="BY1163" i="1"/>
  <c r="BZ1163" i="1" s="1"/>
  <c r="BW1164" i="1" a="1"/>
  <c r="BW1164" i="1" s="1"/>
  <c r="BX1164" i="1" s="1"/>
  <c r="CB1161" i="1"/>
  <c r="CK391" i="1"/>
  <c r="AW391" i="1"/>
  <c r="CM386" i="1"/>
  <c r="AI1162" i="1"/>
  <c r="BA1163" i="1"/>
  <c r="AB1163" i="1"/>
  <c r="AC1163" i="1" s="1"/>
  <c r="AE1163" i="1" s="1"/>
  <c r="AI1163" i="1" s="1"/>
  <c r="CZ1164" i="1"/>
  <c r="BP1164" i="1"/>
  <c r="DB1162" i="1"/>
  <c r="DC1162" i="1" s="1"/>
  <c r="CW1165" i="1"/>
  <c r="K1165" i="1"/>
  <c r="CQ1165" i="1"/>
  <c r="V1167" i="1"/>
  <c r="N1167" i="1"/>
  <c r="AH1167" i="1"/>
  <c r="AD1167" i="1"/>
  <c r="AJ1164" i="1"/>
  <c r="AK1164" i="1" s="1"/>
  <c r="AF1164" i="1"/>
  <c r="AG1164" i="1" s="1"/>
  <c r="BQ387" i="1"/>
  <c r="BS387" i="1" s="1"/>
  <c r="CS391" i="1"/>
  <c r="AI1165" i="1"/>
  <c r="CY1165" i="1"/>
  <c r="DA1163" i="1"/>
  <c r="AZ1164" i="1"/>
  <c r="BC1164" i="1" s="1"/>
  <c r="M1164" i="1"/>
  <c r="BB1164" i="1"/>
  <c r="U1164" i="1"/>
  <c r="Q1162" i="1"/>
  <c r="R1162" i="1" s="1"/>
  <c r="S1162" i="1" s="1"/>
  <c r="AA1161" i="1"/>
  <c r="W1168" i="1"/>
  <c r="O1168" i="1"/>
  <c r="T1166" i="1"/>
  <c r="L1166" i="1"/>
  <c r="CP1166" i="1"/>
  <c r="X1163" i="1"/>
  <c r="P1163" i="1"/>
  <c r="CR1164" i="1"/>
  <c r="Y1162" i="1"/>
  <c r="Z1162" i="1" s="1"/>
  <c r="DQ1164" i="1"/>
  <c r="AL1165" i="1"/>
  <c r="AE1165" i="1"/>
  <c r="CX1165" i="1"/>
  <c r="H1166" i="1"/>
  <c r="I1166" i="1" s="1"/>
  <c r="DR1163" i="1"/>
  <c r="DS1163" i="1" s="1"/>
  <c r="D1167" i="1"/>
  <c r="E1166" i="1"/>
  <c r="DP1166" i="1" s="1"/>
  <c r="G1168" i="1"/>
  <c r="F1169" i="1"/>
  <c r="AT391" i="1" l="1"/>
  <c r="CT391" i="1"/>
  <c r="CC1168" i="1"/>
  <c r="DA1164" i="1"/>
  <c r="DB1164" i="1" s="1"/>
  <c r="BY1164" i="1"/>
  <c r="BZ1164" i="1" s="1"/>
  <c r="BW1165" i="1" a="1"/>
  <c r="BW1165" i="1" s="1"/>
  <c r="BX1165" i="1" s="1"/>
  <c r="CB1162" i="1"/>
  <c r="CF387" i="1"/>
  <c r="CJ387" i="1" s="1"/>
  <c r="CE387" i="1"/>
  <c r="CL387" i="1" s="1"/>
  <c r="CI391" i="1"/>
  <c r="BT387" i="1"/>
  <c r="CD387" i="1"/>
  <c r="CH387" i="1" s="1"/>
  <c r="BA1164" i="1"/>
  <c r="AB1164" i="1"/>
  <c r="AC1164" i="1" s="1"/>
  <c r="CZ1165" i="1"/>
  <c r="BP391" i="1"/>
  <c r="BP1165" i="1"/>
  <c r="DB1163" i="1"/>
  <c r="DC1163" i="1" s="1"/>
  <c r="CW1166" i="1"/>
  <c r="K1166" i="1"/>
  <c r="CQ1166" i="1"/>
  <c r="V1168" i="1"/>
  <c r="N1168" i="1"/>
  <c r="AH1168" i="1"/>
  <c r="AD1168" i="1"/>
  <c r="AJ1165" i="1"/>
  <c r="AK1165" i="1" s="1"/>
  <c r="AF1165" i="1"/>
  <c r="AB1165" i="1" s="1"/>
  <c r="AC1165" i="1" s="1"/>
  <c r="BF391" i="1"/>
  <c r="BD391" i="1"/>
  <c r="BE391" i="1"/>
  <c r="CU391" i="1"/>
  <c r="BJ391" i="1"/>
  <c r="BH391" i="1"/>
  <c r="BI391" i="1"/>
  <c r="AI1166" i="1"/>
  <c r="CY1166" i="1"/>
  <c r="BB1165" i="1"/>
  <c r="U1165" i="1"/>
  <c r="AZ1165" i="1"/>
  <c r="BA1165" i="1" s="1"/>
  <c r="M1165" i="1"/>
  <c r="Q1163" i="1"/>
  <c r="R1163" i="1" s="1"/>
  <c r="S1163" i="1" s="1"/>
  <c r="AA1162" i="1"/>
  <c r="W1169" i="1"/>
  <c r="O1169" i="1"/>
  <c r="T1167" i="1"/>
  <c r="L1167" i="1"/>
  <c r="Y1163" i="1"/>
  <c r="Z1163" i="1" s="1"/>
  <c r="CP1167" i="1"/>
  <c r="X1164" i="1"/>
  <c r="CR1165" i="1"/>
  <c r="P1164" i="1"/>
  <c r="DQ1165" i="1"/>
  <c r="AL1166" i="1"/>
  <c r="AE1166" i="1"/>
  <c r="CX1166" i="1"/>
  <c r="H1167" i="1"/>
  <c r="I1167" i="1" s="1"/>
  <c r="DR1164" i="1"/>
  <c r="DS1164" i="1" s="1"/>
  <c r="E1167" i="1"/>
  <c r="DP1167" i="1" s="1"/>
  <c r="D1168" i="1"/>
  <c r="G1169" i="1"/>
  <c r="F1170" i="1"/>
  <c r="AN391" i="1" l="1"/>
  <c r="AV391" i="1" s="1"/>
  <c r="CV391" i="1"/>
  <c r="CC1169" i="1"/>
  <c r="BY1165" i="1"/>
  <c r="BZ1165" i="1" s="1"/>
  <c r="DA1165" i="1"/>
  <c r="DB1165" i="1" s="1"/>
  <c r="DC1165" i="1" s="1"/>
  <c r="BW1166" i="1" a="1"/>
  <c r="BW1166" i="1" s="1"/>
  <c r="BX1166" i="1" s="1"/>
  <c r="CB1163" i="1"/>
  <c r="CG387" i="1"/>
  <c r="CM387" i="1" s="1"/>
  <c r="CZ1166" i="1"/>
  <c r="DC1164" i="1"/>
  <c r="BP1166" i="1"/>
  <c r="CW1167" i="1"/>
  <c r="K1167" i="1"/>
  <c r="CQ1167" i="1"/>
  <c r="V1169" i="1"/>
  <c r="N1169" i="1"/>
  <c r="AH1169" i="1"/>
  <c r="AD1169" i="1"/>
  <c r="AJ1166" i="1"/>
  <c r="AK1166" i="1" s="1"/>
  <c r="AF1166" i="1"/>
  <c r="AM392" i="1"/>
  <c r="BG391" i="1"/>
  <c r="BK391" i="1"/>
  <c r="AI1167" i="1"/>
  <c r="CY1167" i="1"/>
  <c r="BC1165" i="1"/>
  <c r="AG1165" i="1"/>
  <c r="U1166" i="1"/>
  <c r="BB1166" i="1"/>
  <c r="AZ1166" i="1"/>
  <c r="BA1166" i="1" s="1"/>
  <c r="M1166" i="1"/>
  <c r="Q1164" i="1"/>
  <c r="R1164" i="1" s="1"/>
  <c r="S1164" i="1" s="1"/>
  <c r="AA1163" i="1"/>
  <c r="W1170" i="1"/>
  <c r="O1170" i="1"/>
  <c r="T1168" i="1"/>
  <c r="L1168" i="1"/>
  <c r="CP1168" i="1"/>
  <c r="Y1164" i="1"/>
  <c r="Z1164" i="1" s="1"/>
  <c r="P1165" i="1"/>
  <c r="X1165" i="1"/>
  <c r="Y1165" i="1" s="1"/>
  <c r="Z1165" i="1" s="1"/>
  <c r="CR1166" i="1"/>
  <c r="DQ1166" i="1"/>
  <c r="AL1167" i="1"/>
  <c r="AE1167" i="1"/>
  <c r="CX1167" i="1"/>
  <c r="H1168" i="1"/>
  <c r="I1168" i="1" s="1"/>
  <c r="DR1165" i="1"/>
  <c r="DS1165" i="1" s="1"/>
  <c r="D1169" i="1"/>
  <c r="E1168" i="1"/>
  <c r="DP1168" i="1" s="1"/>
  <c r="G1170" i="1"/>
  <c r="F1171" i="1"/>
  <c r="AU391" i="1" l="1"/>
  <c r="AO392" i="1"/>
  <c r="BD392" i="1" s="1"/>
  <c r="AP392" i="1"/>
  <c r="AQ392" i="1"/>
  <c r="AR392" i="1"/>
  <c r="AS392" i="1"/>
  <c r="CC1170" i="1"/>
  <c r="BY1166" i="1"/>
  <c r="BZ1166" i="1" s="1"/>
  <c r="BW1167" i="1" a="1"/>
  <c r="BW1167" i="1" s="1"/>
  <c r="BX1167" i="1" s="1"/>
  <c r="CB1164" i="1"/>
  <c r="CK392" i="1"/>
  <c r="AW392" i="1"/>
  <c r="AB1166" i="1"/>
  <c r="AC1166" i="1" s="1"/>
  <c r="CZ1167" i="1"/>
  <c r="BP1167" i="1"/>
  <c r="CW1168" i="1"/>
  <c r="K1168" i="1"/>
  <c r="CQ1168" i="1"/>
  <c r="V1170" i="1"/>
  <c r="N1170" i="1"/>
  <c r="AH1170" i="1"/>
  <c r="AD1170" i="1"/>
  <c r="AJ1167" i="1"/>
  <c r="AK1167" i="1" s="1"/>
  <c r="AF1167" i="1"/>
  <c r="AG1167" i="1" s="1"/>
  <c r="BQ388" i="1"/>
  <c r="BS388" i="1" s="1"/>
  <c r="CS392" i="1"/>
  <c r="AI1168" i="1"/>
  <c r="CY1168" i="1"/>
  <c r="DA1166" i="1"/>
  <c r="BC1166" i="1"/>
  <c r="AG1166" i="1"/>
  <c r="BB1167" i="1"/>
  <c r="U1167" i="1"/>
  <c r="AZ1167" i="1"/>
  <c r="BC1167" i="1" s="1"/>
  <c r="M1167" i="1"/>
  <c r="Q1165" i="1"/>
  <c r="R1165" i="1" s="1"/>
  <c r="S1165" i="1" s="1"/>
  <c r="AA1164" i="1"/>
  <c r="W1171" i="1"/>
  <c r="O1171" i="1"/>
  <c r="T1169" i="1"/>
  <c r="L1169" i="1"/>
  <c r="X1166" i="1"/>
  <c r="CP1169" i="1"/>
  <c r="P1166" i="1"/>
  <c r="DQ1167" i="1"/>
  <c r="AL1168" i="1"/>
  <c r="AE1168" i="1"/>
  <c r="CR1167" i="1"/>
  <c r="CX1168" i="1"/>
  <c r="H1169" i="1"/>
  <c r="I1169" i="1" s="1"/>
  <c r="DR1166" i="1"/>
  <c r="DS1166" i="1" s="1"/>
  <c r="E1169" i="1"/>
  <c r="DP1169" i="1" s="1"/>
  <c r="D1170" i="1"/>
  <c r="G1171" i="1"/>
  <c r="F1172" i="1"/>
  <c r="AT392" i="1" l="1"/>
  <c r="CC1171" i="1"/>
  <c r="BW1168" i="1" a="1"/>
  <c r="BW1168" i="1" s="1"/>
  <c r="BY1167" i="1"/>
  <c r="BZ1167" i="1" s="1"/>
  <c r="CB1165" i="1"/>
  <c r="CF388" i="1"/>
  <c r="CJ388" i="1" s="1"/>
  <c r="CE388" i="1"/>
  <c r="CL388" i="1" s="1"/>
  <c r="CI392" i="1"/>
  <c r="BT388" i="1"/>
  <c r="CD388" i="1"/>
  <c r="CH388" i="1" s="1"/>
  <c r="BA1167" i="1"/>
  <c r="AB1167" i="1"/>
  <c r="AC1167" i="1" s="1"/>
  <c r="CZ1168" i="1"/>
  <c r="BP1168" i="1"/>
  <c r="BI392" i="1"/>
  <c r="BP392" i="1"/>
  <c r="DB1166" i="1"/>
  <c r="DC1166" i="1" s="1"/>
  <c r="CW1169" i="1"/>
  <c r="K1169" i="1"/>
  <c r="CQ1169" i="1"/>
  <c r="V1171" i="1"/>
  <c r="N1171" i="1"/>
  <c r="AH1171" i="1"/>
  <c r="AD1171" i="1"/>
  <c r="AJ1168" i="1"/>
  <c r="AK1168" i="1" s="1"/>
  <c r="AF1168" i="1"/>
  <c r="AG1168" i="1" s="1"/>
  <c r="BE392" i="1"/>
  <c r="CT392" i="1"/>
  <c r="BJ392" i="1"/>
  <c r="BF392" i="1"/>
  <c r="BH392" i="1"/>
  <c r="CU392" i="1"/>
  <c r="AI1169" i="1"/>
  <c r="CY1169" i="1"/>
  <c r="DA1167" i="1"/>
  <c r="U1168" i="1"/>
  <c r="BB1168" i="1"/>
  <c r="M1168" i="1"/>
  <c r="AZ1168" i="1"/>
  <c r="BC1168" i="1" s="1"/>
  <c r="Q1166" i="1"/>
  <c r="R1166" i="1" s="1"/>
  <c r="S1166" i="1" s="1"/>
  <c r="AA1165" i="1"/>
  <c r="W1172" i="1"/>
  <c r="O1172" i="1"/>
  <c r="T1170" i="1"/>
  <c r="L1170" i="1"/>
  <c r="Y1166" i="1"/>
  <c r="Z1166" i="1" s="1"/>
  <c r="CP1170" i="1"/>
  <c r="X1167" i="1"/>
  <c r="DQ1168" i="1"/>
  <c r="P1167" i="1"/>
  <c r="Q1167" i="1" s="1"/>
  <c r="AL1169" i="1"/>
  <c r="AE1169" i="1"/>
  <c r="CR1168" i="1"/>
  <c r="CX1169" i="1"/>
  <c r="H1170" i="1"/>
  <c r="I1170" i="1" s="1"/>
  <c r="DR1167" i="1"/>
  <c r="DS1167" i="1" s="1"/>
  <c r="D1171" i="1"/>
  <c r="E1170" i="1"/>
  <c r="DP1170" i="1" s="1"/>
  <c r="G1172" i="1"/>
  <c r="F1173" i="1"/>
  <c r="AN392" i="1" l="1"/>
  <c r="AV392" i="1" s="1"/>
  <c r="BX1168" i="1"/>
  <c r="BY1168" i="1" s="1"/>
  <c r="BZ1168" i="1" s="1"/>
  <c r="BW1169" i="1" a="1"/>
  <c r="BW1169" i="1" s="1"/>
  <c r="BX1169" i="1" s="1"/>
  <c r="CB1166" i="1"/>
  <c r="AB1168" i="1"/>
  <c r="AC1168" i="1" s="1"/>
  <c r="CG388" i="1"/>
  <c r="CM388" i="1" s="1"/>
  <c r="BA1168" i="1"/>
  <c r="CZ1169" i="1"/>
  <c r="BP1169" i="1"/>
  <c r="DB1167" i="1"/>
  <c r="DC1167" i="1" s="1"/>
  <c r="CW1170" i="1"/>
  <c r="K1170" i="1"/>
  <c r="CV392" i="1"/>
  <c r="CQ1170" i="1"/>
  <c r="V1172" i="1"/>
  <c r="N1172" i="1"/>
  <c r="AH1172" i="1"/>
  <c r="AD1172" i="1"/>
  <c r="AJ1169" i="1"/>
  <c r="AK1169" i="1" s="1"/>
  <c r="AF1169" i="1"/>
  <c r="AG1169" i="1" s="1"/>
  <c r="BG392" i="1"/>
  <c r="AM393" i="1"/>
  <c r="BK392" i="1"/>
  <c r="AI1170" i="1"/>
  <c r="CY1170" i="1"/>
  <c r="DA1168" i="1"/>
  <c r="M1169" i="1"/>
  <c r="U1169" i="1"/>
  <c r="AZ1169" i="1"/>
  <c r="BC1169" i="1" s="1"/>
  <c r="BB1169" i="1"/>
  <c r="AA1166" i="1"/>
  <c r="W1173" i="1"/>
  <c r="O1173" i="1"/>
  <c r="T1171" i="1"/>
  <c r="L1171" i="1"/>
  <c r="CP1171" i="1"/>
  <c r="Y1167" i="1"/>
  <c r="Z1167" i="1" s="1"/>
  <c r="R1167" i="1"/>
  <c r="S1167" i="1" s="1"/>
  <c r="X1168" i="1"/>
  <c r="DQ1169" i="1"/>
  <c r="P1168" i="1"/>
  <c r="Q1168" i="1" s="1"/>
  <c r="AL1170" i="1"/>
  <c r="AE1170" i="1"/>
  <c r="CR1169" i="1"/>
  <c r="CX1170" i="1"/>
  <c r="H1171" i="1"/>
  <c r="I1171" i="1" s="1"/>
  <c r="DR1168" i="1"/>
  <c r="DS1168" i="1" s="1"/>
  <c r="E1171" i="1"/>
  <c r="DP1171" i="1" s="1"/>
  <c r="D1172" i="1"/>
  <c r="G1173" i="1"/>
  <c r="F1174" i="1"/>
  <c r="AU392" i="1" l="1"/>
  <c r="AR393" i="1"/>
  <c r="AS393" i="1"/>
  <c r="AO393" i="1"/>
  <c r="AP393" i="1"/>
  <c r="AQ393" i="1"/>
  <c r="AB1169" i="1"/>
  <c r="AC1169" i="1" s="1"/>
  <c r="BW1170" i="1" a="1"/>
  <c r="BW1170" i="1" s="1"/>
  <c r="BX1170" i="1" s="1"/>
  <c r="BY1169" i="1"/>
  <c r="BZ1169" i="1" s="1"/>
  <c r="CB1167" i="1"/>
  <c r="CK393" i="1"/>
  <c r="AW393" i="1"/>
  <c r="BA1169" i="1"/>
  <c r="CZ1170" i="1"/>
  <c r="BP1170" i="1"/>
  <c r="DB1168" i="1"/>
  <c r="DC1168" i="1" s="1"/>
  <c r="CW1171" i="1"/>
  <c r="K1171" i="1"/>
  <c r="CQ1171" i="1"/>
  <c r="V1173" i="1"/>
  <c r="N1173" i="1"/>
  <c r="AH1173" i="1"/>
  <c r="AD1173" i="1"/>
  <c r="AJ1170" i="1"/>
  <c r="AK1170" i="1" s="1"/>
  <c r="AF1170" i="1"/>
  <c r="AG1170" i="1" s="1"/>
  <c r="CS393" i="1"/>
  <c r="BQ389" i="1"/>
  <c r="BS389" i="1" s="1"/>
  <c r="AI1171" i="1"/>
  <c r="CY1171" i="1"/>
  <c r="DA1169" i="1"/>
  <c r="BB1170" i="1"/>
  <c r="M1170" i="1"/>
  <c r="U1170" i="1"/>
  <c r="AZ1170" i="1"/>
  <c r="BA1170" i="1" s="1"/>
  <c r="AA1167" i="1"/>
  <c r="W1174" i="1"/>
  <c r="O1174" i="1"/>
  <c r="T1172" i="1"/>
  <c r="L1172" i="1"/>
  <c r="CP1172" i="1"/>
  <c r="P1169" i="1"/>
  <c r="X1169" i="1"/>
  <c r="Y1169" i="1" s="1"/>
  <c r="Z1169" i="1" s="1"/>
  <c r="Y1168" i="1"/>
  <c r="Z1168" i="1" s="1"/>
  <c r="CR1170" i="1"/>
  <c r="R1168" i="1"/>
  <c r="S1168" i="1" s="1"/>
  <c r="DQ1170" i="1"/>
  <c r="AL1171" i="1"/>
  <c r="AE1171" i="1"/>
  <c r="CX1171" i="1"/>
  <c r="H1172" i="1"/>
  <c r="I1172" i="1" s="1"/>
  <c r="DR1169" i="1"/>
  <c r="DS1169" i="1" s="1"/>
  <c r="D1173" i="1"/>
  <c r="E1172" i="1"/>
  <c r="DP1172" i="1" s="1"/>
  <c r="G1174" i="1"/>
  <c r="F1175" i="1"/>
  <c r="AT393" i="1" l="1"/>
  <c r="CT393" i="1"/>
  <c r="BY1170" i="1"/>
  <c r="BZ1170" i="1" s="1"/>
  <c r="BW1171" i="1" a="1"/>
  <c r="BW1171" i="1" s="1"/>
  <c r="BX1171" i="1" s="1"/>
  <c r="CB1168" i="1"/>
  <c r="CF389" i="1"/>
  <c r="CJ389" i="1" s="1"/>
  <c r="CE389" i="1"/>
  <c r="CL389" i="1" s="1"/>
  <c r="CI393" i="1"/>
  <c r="BT389" i="1"/>
  <c r="CD389" i="1"/>
  <c r="CH389" i="1" s="1"/>
  <c r="AB1170" i="1"/>
  <c r="AC1170" i="1" s="1"/>
  <c r="CZ1171" i="1"/>
  <c r="BP1171" i="1"/>
  <c r="BP393" i="1"/>
  <c r="DB1169" i="1"/>
  <c r="DC1169" i="1" s="1"/>
  <c r="CW1172" i="1"/>
  <c r="K1172" i="1"/>
  <c r="CQ1172" i="1"/>
  <c r="V1174" i="1"/>
  <c r="N1174" i="1"/>
  <c r="AH1174" i="1"/>
  <c r="AD1174" i="1"/>
  <c r="AJ1171" i="1"/>
  <c r="AK1171" i="1" s="1"/>
  <c r="AF1171" i="1"/>
  <c r="AG1171" i="1" s="1"/>
  <c r="BE393" i="1"/>
  <c r="BI393" i="1"/>
  <c r="BD393" i="1"/>
  <c r="BJ393" i="1"/>
  <c r="BH393" i="1"/>
  <c r="BF393" i="1"/>
  <c r="CU393" i="1"/>
  <c r="AI1172" i="1"/>
  <c r="CY1172" i="1"/>
  <c r="DA1170" i="1"/>
  <c r="BC1170" i="1"/>
  <c r="BB1171" i="1"/>
  <c r="U1171" i="1"/>
  <c r="AZ1171" i="1"/>
  <c r="BC1171" i="1" s="1"/>
  <c r="Q1169" i="1"/>
  <c r="R1169" i="1" s="1"/>
  <c r="S1169" i="1" s="1"/>
  <c r="AA1168" i="1"/>
  <c r="W1175" i="1"/>
  <c r="O1175" i="1"/>
  <c r="T1173" i="1"/>
  <c r="L1173" i="1"/>
  <c r="CP1173" i="1"/>
  <c r="M1171" i="1"/>
  <c r="X1170" i="1"/>
  <c r="P1170" i="1"/>
  <c r="CR1171" i="1"/>
  <c r="DQ1171" i="1"/>
  <c r="AL1172" i="1"/>
  <c r="AE1172" i="1"/>
  <c r="CX1172" i="1"/>
  <c r="H1173" i="1"/>
  <c r="I1173" i="1" s="1"/>
  <c r="DR1170" i="1"/>
  <c r="DS1170" i="1" s="1"/>
  <c r="E1173" i="1"/>
  <c r="DP1173" i="1" s="1"/>
  <c r="D1174" i="1"/>
  <c r="G1175" i="1"/>
  <c r="F1176" i="1"/>
  <c r="AN393" i="1" l="1"/>
  <c r="AV393" i="1" s="1"/>
  <c r="CV393" i="1"/>
  <c r="BY1171" i="1"/>
  <c r="BZ1171" i="1" s="1"/>
  <c r="BW1172" i="1" a="1"/>
  <c r="BW1172" i="1" s="1"/>
  <c r="BX1172" i="1" s="1"/>
  <c r="CB1169" i="1"/>
  <c r="CG389" i="1"/>
  <c r="BA1171" i="1"/>
  <c r="AB1171" i="1"/>
  <c r="AC1171" i="1" s="1"/>
  <c r="CZ1172" i="1"/>
  <c r="BP1172" i="1"/>
  <c r="DB1170" i="1"/>
  <c r="DC1170" i="1" s="1"/>
  <c r="CW1173" i="1"/>
  <c r="K1173" i="1"/>
  <c r="CQ1173" i="1"/>
  <c r="V1175" i="1"/>
  <c r="N1175" i="1"/>
  <c r="AH1175" i="1"/>
  <c r="AD1175" i="1"/>
  <c r="AJ1172" i="1"/>
  <c r="AK1172" i="1" s="1"/>
  <c r="AF1172" i="1"/>
  <c r="AG1172" i="1" s="1"/>
  <c r="AM394" i="1"/>
  <c r="BK393" i="1"/>
  <c r="BG393" i="1"/>
  <c r="AI1173" i="1"/>
  <c r="CY1173" i="1"/>
  <c r="DA1171" i="1"/>
  <c r="U1172" i="1"/>
  <c r="AZ1172" i="1"/>
  <c r="BC1172" i="1" s="1"/>
  <c r="M1172" i="1"/>
  <c r="BB1172" i="1"/>
  <c r="Q1170" i="1"/>
  <c r="R1170" i="1" s="1"/>
  <c r="S1170" i="1" s="1"/>
  <c r="AA1169" i="1"/>
  <c r="W1176" i="1"/>
  <c r="O1176" i="1"/>
  <c r="T1174" i="1"/>
  <c r="L1174" i="1"/>
  <c r="CP1174" i="1"/>
  <c r="P1171" i="1"/>
  <c r="Y1170" i="1"/>
  <c r="Z1170" i="1" s="1"/>
  <c r="X1171" i="1"/>
  <c r="Y1171" i="1" s="1"/>
  <c r="Z1171" i="1" s="1"/>
  <c r="CR1172" i="1"/>
  <c r="DQ1172" i="1"/>
  <c r="AL1173" i="1"/>
  <c r="AE1173" i="1"/>
  <c r="CX1173" i="1"/>
  <c r="H1174" i="1"/>
  <c r="I1174" i="1" s="1"/>
  <c r="DR1171" i="1"/>
  <c r="DS1171" i="1" s="1"/>
  <c r="D1175" i="1"/>
  <c r="E1174" i="1"/>
  <c r="DP1174" i="1" s="1"/>
  <c r="G1176" i="1"/>
  <c r="F1177" i="1"/>
  <c r="AU393" i="1" l="1"/>
  <c r="AO394" i="1"/>
  <c r="AP394" i="1"/>
  <c r="AQ394" i="1"/>
  <c r="AR394" i="1"/>
  <c r="AS394" i="1"/>
  <c r="BY1172" i="1"/>
  <c r="BZ1172" i="1" s="1"/>
  <c r="BW1173" i="1" a="1"/>
  <c r="BW1173" i="1" s="1"/>
  <c r="BX1173" i="1" s="1"/>
  <c r="CB1170" i="1"/>
  <c r="CK394" i="1"/>
  <c r="AW394" i="1"/>
  <c r="CM389" i="1"/>
  <c r="AB1172" i="1"/>
  <c r="AC1172" i="1" s="1"/>
  <c r="BA1172" i="1"/>
  <c r="CZ1173" i="1"/>
  <c r="BP1173" i="1"/>
  <c r="DB1171" i="1"/>
  <c r="DC1171" i="1" s="1"/>
  <c r="CW1174" i="1"/>
  <c r="K1174" i="1"/>
  <c r="CQ1174" i="1"/>
  <c r="V1176" i="1"/>
  <c r="N1176" i="1"/>
  <c r="AH1176" i="1"/>
  <c r="AD1176" i="1"/>
  <c r="AJ1173" i="1"/>
  <c r="AK1173" i="1" s="1"/>
  <c r="AF1173" i="1"/>
  <c r="AG1173" i="1" s="1"/>
  <c r="BQ390" i="1"/>
  <c r="BS390" i="1" s="1"/>
  <c r="CS394" i="1"/>
  <c r="AI1174" i="1"/>
  <c r="CY1174" i="1"/>
  <c r="DA1172" i="1"/>
  <c r="AZ1173" i="1"/>
  <c r="BC1173" i="1" s="1"/>
  <c r="U1173" i="1"/>
  <c r="BB1173" i="1"/>
  <c r="Q1171" i="1"/>
  <c r="R1171" i="1" s="1"/>
  <c r="S1171" i="1" s="1"/>
  <c r="AA1170" i="1"/>
  <c r="W1177" i="1"/>
  <c r="O1177" i="1"/>
  <c r="T1175" i="1"/>
  <c r="L1175" i="1"/>
  <c r="CP1175" i="1"/>
  <c r="M1173" i="1"/>
  <c r="CR1173" i="1"/>
  <c r="X1172" i="1"/>
  <c r="DQ1173" i="1"/>
  <c r="P1172" i="1"/>
  <c r="Q1172" i="1" s="1"/>
  <c r="AL1174" i="1"/>
  <c r="AE1174" i="1"/>
  <c r="CX1174" i="1"/>
  <c r="H1175" i="1"/>
  <c r="I1175" i="1" s="1"/>
  <c r="DR1172" i="1"/>
  <c r="DS1172" i="1" s="1"/>
  <c r="D1176" i="1"/>
  <c r="E1175" i="1"/>
  <c r="DP1175" i="1" s="1"/>
  <c r="G1177" i="1"/>
  <c r="F1178" i="1"/>
  <c r="AT394" i="1" l="1"/>
  <c r="BD394" i="1"/>
  <c r="DA1173" i="1"/>
  <c r="DB1173" i="1" s="1"/>
  <c r="BY1173" i="1"/>
  <c r="BZ1173" i="1" s="1"/>
  <c r="BW1174" i="1" a="1"/>
  <c r="BW1174" i="1" s="1"/>
  <c r="BX1174" i="1" s="1"/>
  <c r="CB1171" i="1"/>
  <c r="AB1173" i="1"/>
  <c r="AC1173" i="1" s="1"/>
  <c r="CI394" i="1"/>
  <c r="CF390" i="1"/>
  <c r="CJ390" i="1" s="1"/>
  <c r="CE390" i="1"/>
  <c r="CL390" i="1" s="1"/>
  <c r="CD390" i="1"/>
  <c r="CH390" i="1" s="1"/>
  <c r="BA1173" i="1"/>
  <c r="CZ1174" i="1"/>
  <c r="BP1174" i="1"/>
  <c r="BH394" i="1"/>
  <c r="BP394" i="1"/>
  <c r="DB1172" i="1"/>
  <c r="DC1172" i="1" s="1"/>
  <c r="CW1175" i="1"/>
  <c r="K1175" i="1"/>
  <c r="CQ1175" i="1"/>
  <c r="V1177" i="1"/>
  <c r="N1177" i="1"/>
  <c r="AH1177" i="1"/>
  <c r="AD1177" i="1"/>
  <c r="AJ1174" i="1"/>
  <c r="AK1174" i="1" s="1"/>
  <c r="AF1174" i="1"/>
  <c r="AG1174" i="1" s="1"/>
  <c r="BJ394" i="1"/>
  <c r="BT390" i="1"/>
  <c r="CU394" i="1"/>
  <c r="BI394" i="1"/>
  <c r="BF394" i="1"/>
  <c r="CT394" i="1"/>
  <c r="BE394" i="1"/>
  <c r="AI1175" i="1"/>
  <c r="CY1175" i="1"/>
  <c r="AZ1174" i="1"/>
  <c r="BA1174" i="1" s="1"/>
  <c r="M1174" i="1"/>
  <c r="BB1174" i="1"/>
  <c r="U1174" i="1"/>
  <c r="AA1171" i="1"/>
  <c r="W1178" i="1"/>
  <c r="O1178" i="1"/>
  <c r="T1176" i="1"/>
  <c r="L1176" i="1"/>
  <c r="CP1176" i="1"/>
  <c r="P1173" i="1"/>
  <c r="X1173" i="1"/>
  <c r="Y1173" i="1" s="1"/>
  <c r="Z1173" i="1" s="1"/>
  <c r="Y1172" i="1"/>
  <c r="Z1172" i="1" s="1"/>
  <c r="CR1174" i="1"/>
  <c r="R1172" i="1"/>
  <c r="S1172" i="1" s="1"/>
  <c r="DQ1174" i="1"/>
  <c r="AL1175" i="1"/>
  <c r="AE1175" i="1"/>
  <c r="CX1175" i="1"/>
  <c r="H1176" i="1"/>
  <c r="I1176" i="1" s="1"/>
  <c r="DR1173" i="1"/>
  <c r="DS1173" i="1" s="1"/>
  <c r="E1176" i="1"/>
  <c r="DP1176" i="1" s="1"/>
  <c r="D1177" i="1"/>
  <c r="G1178" i="1"/>
  <c r="F1179" i="1"/>
  <c r="AN394" i="1" l="1"/>
  <c r="AU394" i="1" s="1"/>
  <c r="BY1174" i="1"/>
  <c r="BZ1174" i="1" s="1"/>
  <c r="DA1174" i="1"/>
  <c r="DB1174" i="1" s="1"/>
  <c r="DC1174" i="1" s="1"/>
  <c r="BW1175" i="1" a="1"/>
  <c r="BW1175" i="1" s="1"/>
  <c r="BX1175" i="1" s="1"/>
  <c r="CB1172" i="1"/>
  <c r="CG390" i="1"/>
  <c r="CM390" i="1" s="1"/>
  <c r="AB1174" i="1"/>
  <c r="AC1174" i="1" s="1"/>
  <c r="CZ1175" i="1"/>
  <c r="DC1173" i="1"/>
  <c r="BP1175" i="1"/>
  <c r="CW1176" i="1"/>
  <c r="K1176" i="1"/>
  <c r="CQ1176" i="1"/>
  <c r="V1178" i="1"/>
  <c r="N1178" i="1"/>
  <c r="AH1178" i="1"/>
  <c r="AD1178" i="1"/>
  <c r="AJ1175" i="1"/>
  <c r="AK1175" i="1" s="1"/>
  <c r="AF1175" i="1"/>
  <c r="AG1175" i="1" s="1"/>
  <c r="CV394" i="1"/>
  <c r="BK394" i="1"/>
  <c r="AM395" i="1"/>
  <c r="BG394" i="1"/>
  <c r="AI1176" i="1"/>
  <c r="CY1176" i="1"/>
  <c r="AZ1175" i="1"/>
  <c r="BC1175" i="1" s="1"/>
  <c r="BC1174" i="1"/>
  <c r="M1175" i="1"/>
  <c r="BB1175" i="1"/>
  <c r="U1175" i="1"/>
  <c r="Q1173" i="1"/>
  <c r="R1173" i="1" s="1"/>
  <c r="S1173" i="1" s="1"/>
  <c r="AA1172" i="1"/>
  <c r="W1179" i="1"/>
  <c r="O1179" i="1"/>
  <c r="T1177" i="1"/>
  <c r="L1177" i="1"/>
  <c r="CP1177" i="1"/>
  <c r="X1174" i="1"/>
  <c r="Y1174" i="1" s="1"/>
  <c r="Z1174" i="1" s="1"/>
  <c r="CR1175" i="1"/>
  <c r="DQ1175" i="1"/>
  <c r="P1174" i="1"/>
  <c r="Q1174" i="1" s="1"/>
  <c r="AL1176" i="1"/>
  <c r="AE1176" i="1"/>
  <c r="CX1176" i="1"/>
  <c r="H1177" i="1"/>
  <c r="I1177" i="1" s="1"/>
  <c r="DR1174" i="1"/>
  <c r="DS1174" i="1" s="1"/>
  <c r="E1177" i="1"/>
  <c r="DP1177" i="1" s="1"/>
  <c r="D1178" i="1"/>
  <c r="G1179" i="1"/>
  <c r="F1180" i="1"/>
  <c r="AV394" i="1" l="1"/>
  <c r="AT1175" i="1"/>
  <c r="AP395" i="1"/>
  <c r="AQ395" i="1"/>
  <c r="AR395" i="1"/>
  <c r="AS395" i="1"/>
  <c r="AO395" i="1"/>
  <c r="BE395" i="1" s="1"/>
  <c r="CC1172" i="1"/>
  <c r="CC1173" i="1" s="1"/>
  <c r="CC1174" i="1" s="1"/>
  <c r="CC1175" i="1" s="1"/>
  <c r="CC1176" i="1" s="1"/>
  <c r="CC1177" i="1" s="1"/>
  <c r="CC1178" i="1" s="1"/>
  <c r="CC1179" i="1" s="1"/>
  <c r="BY1175" i="1"/>
  <c r="BZ1175" i="1" s="1"/>
  <c r="BW1176" i="1" a="1"/>
  <c r="BW1176" i="1" s="1"/>
  <c r="BX1176" i="1" s="1"/>
  <c r="CB1173" i="1"/>
  <c r="BA1175" i="1"/>
  <c r="CK395" i="1"/>
  <c r="AW395" i="1"/>
  <c r="AB1175" i="1"/>
  <c r="AC1175" i="1" s="1"/>
  <c r="CZ1176" i="1"/>
  <c r="BP1176" i="1"/>
  <c r="CW1177" i="1"/>
  <c r="K1177" i="1"/>
  <c r="BA1176" i="1"/>
  <c r="CQ1177" i="1"/>
  <c r="V1179" i="1"/>
  <c r="N1179" i="1"/>
  <c r="AH1179" i="1"/>
  <c r="AD1179" i="1"/>
  <c r="AJ1176" i="1"/>
  <c r="AK1176" i="1" s="1"/>
  <c r="AF1176" i="1"/>
  <c r="AG1176" i="1" s="1"/>
  <c r="AB1176" i="1"/>
  <c r="AC1176" i="1" s="1"/>
  <c r="BQ391" i="1"/>
  <c r="BS391" i="1" s="1"/>
  <c r="CS395" i="1"/>
  <c r="AI1177" i="1"/>
  <c r="CY1177" i="1"/>
  <c r="DA1175" i="1"/>
  <c r="M1176" i="1"/>
  <c r="BB1176" i="1"/>
  <c r="U1176" i="1"/>
  <c r="AZ1176" i="1"/>
  <c r="BC1176" i="1" s="1"/>
  <c r="AA1173" i="1"/>
  <c r="W1180" i="1"/>
  <c r="O1180" i="1"/>
  <c r="T1178" i="1"/>
  <c r="L1178" i="1"/>
  <c r="CP1178" i="1"/>
  <c r="P1175" i="1"/>
  <c r="X1175" i="1"/>
  <c r="Y1175" i="1" s="1"/>
  <c r="Z1175" i="1" s="1"/>
  <c r="CR1176" i="1"/>
  <c r="R1174" i="1"/>
  <c r="S1174" i="1" s="1"/>
  <c r="DQ1176" i="1"/>
  <c r="AL1177" i="1"/>
  <c r="AE1177" i="1"/>
  <c r="CX1177" i="1"/>
  <c r="H1178" i="1"/>
  <c r="I1178" i="1" s="1"/>
  <c r="DR1175" i="1"/>
  <c r="DS1175" i="1" s="1"/>
  <c r="E1178" i="1"/>
  <c r="DP1178" i="1" s="1"/>
  <c r="D1179" i="1"/>
  <c r="G1180" i="1"/>
  <c r="F1181" i="1"/>
  <c r="AT1176" i="1" l="1"/>
  <c r="AT395" i="1"/>
  <c r="BY1176" i="1"/>
  <c r="BZ1176" i="1" s="1"/>
  <c r="BW1177" i="1" a="1"/>
  <c r="BW1177" i="1" s="1"/>
  <c r="BX1177" i="1" s="1"/>
  <c r="CC1180" i="1"/>
  <c r="CB1174" i="1"/>
  <c r="CF391" i="1"/>
  <c r="CJ391" i="1" s="1"/>
  <c r="CE391" i="1"/>
  <c r="CL391" i="1" s="1"/>
  <c r="CI395" i="1"/>
  <c r="BT391" i="1"/>
  <c r="CD391" i="1"/>
  <c r="CH391" i="1" s="1"/>
  <c r="CZ1177" i="1"/>
  <c r="CU395" i="1"/>
  <c r="BP395" i="1"/>
  <c r="BP1177" i="1"/>
  <c r="DB1175" i="1"/>
  <c r="DC1175" i="1" s="1"/>
  <c r="CW1178" i="1"/>
  <c r="K1178" i="1"/>
  <c r="BA1177" i="1"/>
  <c r="CQ1178" i="1"/>
  <c r="V1180" i="1"/>
  <c r="N1180" i="1"/>
  <c r="AH1180" i="1"/>
  <c r="AD1180" i="1"/>
  <c r="AJ1177" i="1"/>
  <c r="AK1177" i="1" s="1"/>
  <c r="AF1177" i="1"/>
  <c r="AG1177" i="1" s="1"/>
  <c r="AB1177" i="1"/>
  <c r="AC1177" i="1" s="1"/>
  <c r="BD395" i="1"/>
  <c r="BH395" i="1"/>
  <c r="BJ395" i="1"/>
  <c r="BI395" i="1"/>
  <c r="BF395" i="1"/>
  <c r="CT395" i="1"/>
  <c r="AI1178" i="1"/>
  <c r="CY1178" i="1"/>
  <c r="DA1176" i="1"/>
  <c r="BB1177" i="1"/>
  <c r="U1177" i="1"/>
  <c r="AZ1177" i="1"/>
  <c r="M1177" i="1"/>
  <c r="Q1175" i="1"/>
  <c r="R1175" i="1" s="1"/>
  <c r="S1175" i="1" s="1"/>
  <c r="AA1174" i="1"/>
  <c r="W1181" i="1"/>
  <c r="O1181" i="1"/>
  <c r="T1179" i="1"/>
  <c r="L1179" i="1"/>
  <c r="CP1179" i="1"/>
  <c r="P1176" i="1"/>
  <c r="CR1177" i="1"/>
  <c r="DQ1177" i="1"/>
  <c r="X1176" i="1"/>
  <c r="AL1178" i="1"/>
  <c r="AE1178" i="1"/>
  <c r="CX1178" i="1"/>
  <c r="H1179" i="1"/>
  <c r="I1179" i="1" s="1"/>
  <c r="DR1176" i="1"/>
  <c r="DS1176" i="1" s="1"/>
  <c r="D1180" i="1"/>
  <c r="E1179" i="1"/>
  <c r="DP1179" i="1" s="1"/>
  <c r="G1181" i="1"/>
  <c r="F1182" i="1"/>
  <c r="AT1177" i="1" l="1"/>
  <c r="AN395" i="1"/>
  <c r="AV395" i="1" s="1"/>
  <c r="CC1181" i="1"/>
  <c r="BY1177" i="1"/>
  <c r="BZ1177" i="1" s="1"/>
  <c r="BW1178" i="1" a="1"/>
  <c r="BW1178" i="1" s="1"/>
  <c r="BX1178" i="1" s="1"/>
  <c r="CB1175" i="1"/>
  <c r="CG391" i="1"/>
  <c r="CZ1178" i="1"/>
  <c r="CV395" i="1"/>
  <c r="BP1178" i="1"/>
  <c r="DB1176" i="1"/>
  <c r="DC1176" i="1" s="1"/>
  <c r="BA1178" i="1"/>
  <c r="CW1179" i="1"/>
  <c r="K1179" i="1"/>
  <c r="CQ1179" i="1"/>
  <c r="V1181" i="1"/>
  <c r="N1181" i="1"/>
  <c r="AH1181" i="1"/>
  <c r="AD1181" i="1"/>
  <c r="AJ1178" i="1"/>
  <c r="AK1178" i="1" s="1"/>
  <c r="AF1178" i="1"/>
  <c r="AG1178" i="1" s="1"/>
  <c r="AB1178" i="1"/>
  <c r="AC1178" i="1" s="1"/>
  <c r="BK395" i="1"/>
  <c r="BG395" i="1"/>
  <c r="AM396" i="1"/>
  <c r="AI1179" i="1"/>
  <c r="CY1179" i="1"/>
  <c r="DA1177" i="1"/>
  <c r="M1178" i="1"/>
  <c r="BC1177" i="1"/>
  <c r="U1178" i="1"/>
  <c r="BB1178" i="1"/>
  <c r="AZ1178" i="1"/>
  <c r="BC1178" i="1" s="1"/>
  <c r="Q1176" i="1"/>
  <c r="R1176" i="1" s="1"/>
  <c r="S1176" i="1" s="1"/>
  <c r="AA1175" i="1"/>
  <c r="W1182" i="1"/>
  <c r="O1182" i="1"/>
  <c r="T1180" i="1"/>
  <c r="L1180" i="1"/>
  <c r="CP1180" i="1"/>
  <c r="X1177" i="1"/>
  <c r="P1177" i="1"/>
  <c r="Y1176" i="1"/>
  <c r="Z1176" i="1" s="1"/>
  <c r="CR1178" i="1"/>
  <c r="DQ1178" i="1"/>
  <c r="AL1179" i="1"/>
  <c r="AE1179" i="1"/>
  <c r="CX1179" i="1"/>
  <c r="H1180" i="1"/>
  <c r="I1180" i="1" s="1"/>
  <c r="DR1177" i="1"/>
  <c r="DS1177" i="1" s="1"/>
  <c r="E1180" i="1"/>
  <c r="DP1180" i="1" s="1"/>
  <c r="D1181" i="1"/>
  <c r="G1182" i="1"/>
  <c r="F1183" i="1"/>
  <c r="AU395" i="1" l="1"/>
  <c r="AT1178" i="1"/>
  <c r="AS396" i="1"/>
  <c r="AO396" i="1"/>
  <c r="BD396" i="1" s="1"/>
  <c r="AP396" i="1"/>
  <c r="AQ396" i="1"/>
  <c r="AR396" i="1"/>
  <c r="CC1182" i="1"/>
  <c r="BY1178" i="1"/>
  <c r="BZ1178" i="1" s="1"/>
  <c r="BW1179" i="1" a="1"/>
  <c r="BW1179" i="1" s="1"/>
  <c r="BX1179" i="1" s="1"/>
  <c r="DA1179" i="1"/>
  <c r="DB1179" i="1" s="1"/>
  <c r="CB1176" i="1"/>
  <c r="CK396" i="1"/>
  <c r="AW396" i="1"/>
  <c r="CM391" i="1"/>
  <c r="CZ1179" i="1"/>
  <c r="BP1179" i="1"/>
  <c r="DB1177" i="1"/>
  <c r="DC1177" i="1" s="1"/>
  <c r="CW1180" i="1"/>
  <c r="K1180" i="1"/>
  <c r="BA1179" i="1"/>
  <c r="CQ1180" i="1"/>
  <c r="V1182" i="1"/>
  <c r="N1182" i="1"/>
  <c r="AH1182" i="1"/>
  <c r="AD1182" i="1"/>
  <c r="AJ1179" i="1"/>
  <c r="AK1179" i="1" s="1"/>
  <c r="AF1179" i="1"/>
  <c r="AG1179" i="1" s="1"/>
  <c r="AB1179" i="1"/>
  <c r="AC1179" i="1" s="1"/>
  <c r="CS396" i="1"/>
  <c r="BQ392" i="1"/>
  <c r="BS392" i="1" s="1"/>
  <c r="AI1180" i="1"/>
  <c r="CY1180" i="1"/>
  <c r="DA1178" i="1"/>
  <c r="AZ1179" i="1"/>
  <c r="BC1179" i="1" s="1"/>
  <c r="U1179" i="1"/>
  <c r="BB1179" i="1"/>
  <c r="M1179" i="1"/>
  <c r="Q1177" i="1"/>
  <c r="R1177" i="1" s="1"/>
  <c r="S1177" i="1" s="1"/>
  <c r="AA1176" i="1"/>
  <c r="W1183" i="1"/>
  <c r="O1183" i="1"/>
  <c r="L1181" i="1"/>
  <c r="T1181" i="1"/>
  <c r="CP1181" i="1"/>
  <c r="Y1177" i="1"/>
  <c r="Z1177" i="1" s="1"/>
  <c r="P1178" i="1"/>
  <c r="X1178" i="1"/>
  <c r="Y1178" i="1" s="1"/>
  <c r="Z1178" i="1" s="1"/>
  <c r="CR1179" i="1"/>
  <c r="DQ1179" i="1"/>
  <c r="AL1180" i="1"/>
  <c r="AE1180" i="1"/>
  <c r="CX1180" i="1"/>
  <c r="H1181" i="1"/>
  <c r="I1181" i="1" s="1"/>
  <c r="DR1178" i="1"/>
  <c r="DS1178" i="1" s="1"/>
  <c r="E1181" i="1"/>
  <c r="DP1181" i="1" s="1"/>
  <c r="D1182" i="1"/>
  <c r="G1183" i="1"/>
  <c r="F1184" i="1"/>
  <c r="AT396" i="1" l="1"/>
  <c r="AT1179" i="1"/>
  <c r="CC1183" i="1"/>
  <c r="BY1179" i="1"/>
  <c r="BZ1179" i="1" s="1"/>
  <c r="BW1180" i="1" a="1"/>
  <c r="BW1180" i="1" s="1"/>
  <c r="BX1180" i="1" s="1"/>
  <c r="CB1177" i="1"/>
  <c r="CF392" i="1"/>
  <c r="CJ392" i="1" s="1"/>
  <c r="CE392" i="1"/>
  <c r="CL392" i="1" s="1"/>
  <c r="CI396" i="1"/>
  <c r="BT392" i="1"/>
  <c r="CD392" i="1"/>
  <c r="CH392" i="1" s="1"/>
  <c r="CZ1180" i="1"/>
  <c r="BP1180" i="1"/>
  <c r="CU396" i="1"/>
  <c r="BP396" i="1"/>
  <c r="DB1178" i="1"/>
  <c r="DC1178" i="1" s="1"/>
  <c r="CW1181" i="1"/>
  <c r="K1181" i="1"/>
  <c r="BA1180" i="1"/>
  <c r="CQ1181" i="1"/>
  <c r="V1183" i="1"/>
  <c r="N1183" i="1"/>
  <c r="AH1183" i="1"/>
  <c r="AD1183" i="1"/>
  <c r="DA1180" i="1"/>
  <c r="DB1180" i="1" s="1"/>
  <c r="AJ1180" i="1"/>
  <c r="AK1180" i="1" s="1"/>
  <c r="AF1180" i="1"/>
  <c r="AB1180" i="1"/>
  <c r="AC1180" i="1" s="1"/>
  <c r="BF396" i="1"/>
  <c r="BI396" i="1"/>
  <c r="BH396" i="1"/>
  <c r="BJ396" i="1"/>
  <c r="BE396" i="1"/>
  <c r="CT396" i="1"/>
  <c r="AI1181" i="1"/>
  <c r="CY1181" i="1"/>
  <c r="BB1180" i="1"/>
  <c r="U1180" i="1"/>
  <c r="AZ1180" i="1"/>
  <c r="Q1178" i="1"/>
  <c r="R1178" i="1" s="1"/>
  <c r="S1178" i="1" s="1"/>
  <c r="AA1177" i="1"/>
  <c r="W1184" i="1"/>
  <c r="O1184" i="1"/>
  <c r="T1182" i="1"/>
  <c r="L1182" i="1"/>
  <c r="CP1182" i="1"/>
  <c r="M1180" i="1"/>
  <c r="P1179" i="1"/>
  <c r="CR1180" i="1"/>
  <c r="DQ1180" i="1"/>
  <c r="X1179" i="1"/>
  <c r="AL1181" i="1"/>
  <c r="AE1181" i="1"/>
  <c r="CX1181" i="1"/>
  <c r="H1182" i="1"/>
  <c r="I1182" i="1" s="1"/>
  <c r="DR1179" i="1"/>
  <c r="DS1179" i="1" s="1"/>
  <c r="D1183" i="1"/>
  <c r="E1182" i="1"/>
  <c r="DP1182" i="1" s="1"/>
  <c r="G1184" i="1"/>
  <c r="F1185" i="1"/>
  <c r="AN396" i="1" l="1"/>
  <c r="AV396" i="1" s="1"/>
  <c r="AT1180" i="1"/>
  <c r="BY1180" i="1"/>
  <c r="BZ1180" i="1" s="1"/>
  <c r="BW1181" i="1" a="1"/>
  <c r="BW1181" i="1" s="1"/>
  <c r="BX1181" i="1" s="1"/>
  <c r="CB1178" i="1"/>
  <c r="CG392" i="1"/>
  <c r="CZ1181" i="1"/>
  <c r="DC1179" i="1"/>
  <c r="DC1180" i="1"/>
  <c r="CV396" i="1"/>
  <c r="BP1181" i="1"/>
  <c r="CW1182" i="1"/>
  <c r="K1182" i="1"/>
  <c r="BA1181" i="1"/>
  <c r="CQ1182" i="1"/>
  <c r="V1184" i="1"/>
  <c r="N1184" i="1"/>
  <c r="AH1184" i="1"/>
  <c r="AD1184" i="1"/>
  <c r="AJ1181" i="1"/>
  <c r="AK1181" i="1" s="1"/>
  <c r="AF1181" i="1"/>
  <c r="AG1181" i="1" s="1"/>
  <c r="AB1181" i="1"/>
  <c r="AC1181" i="1" s="1"/>
  <c r="BK396" i="1"/>
  <c r="AM397" i="1"/>
  <c r="BG396" i="1"/>
  <c r="AI1182" i="1"/>
  <c r="CY1182" i="1"/>
  <c r="BC1180" i="1"/>
  <c r="M1181" i="1"/>
  <c r="U1181" i="1"/>
  <c r="BB1181" i="1"/>
  <c r="AG1180" i="1"/>
  <c r="AZ1181" i="1"/>
  <c r="Q1179" i="1"/>
  <c r="R1179" i="1" s="1"/>
  <c r="S1179" i="1" s="1"/>
  <c r="AA1178" i="1"/>
  <c r="W1185" i="1"/>
  <c r="O1185" i="1"/>
  <c r="T1183" i="1"/>
  <c r="L1183" i="1"/>
  <c r="CP1183" i="1"/>
  <c r="P1180" i="1"/>
  <c r="Y1179" i="1"/>
  <c r="Z1179" i="1" s="1"/>
  <c r="X1180" i="1"/>
  <c r="CR1181" i="1"/>
  <c r="DQ1181" i="1"/>
  <c r="AL1182" i="1"/>
  <c r="AE1182" i="1"/>
  <c r="CX1182" i="1"/>
  <c r="H1183" i="1"/>
  <c r="I1183" i="1" s="1"/>
  <c r="DR1180" i="1"/>
  <c r="DS1180" i="1" s="1"/>
  <c r="E1183" i="1"/>
  <c r="DP1183" i="1" s="1"/>
  <c r="D1184" i="1"/>
  <c r="G1185" i="1"/>
  <c r="F1186" i="1"/>
  <c r="AU396" i="1" l="1"/>
  <c r="AT1181" i="1"/>
  <c r="AO397" i="1"/>
  <c r="AP397" i="1"/>
  <c r="AQ397" i="1"/>
  <c r="AR397" i="1"/>
  <c r="AS397" i="1"/>
  <c r="BY1181" i="1"/>
  <c r="BZ1181" i="1" s="1"/>
  <c r="BW1182" i="1" a="1"/>
  <c r="BW1182" i="1" s="1"/>
  <c r="BX1182" i="1" s="1"/>
  <c r="DA1182" i="1"/>
  <c r="DB1182" i="1" s="1"/>
  <c r="CB1179" i="1"/>
  <c r="CK397" i="1"/>
  <c r="AW397" i="1"/>
  <c r="CM392" i="1"/>
  <c r="CZ1182" i="1"/>
  <c r="BP1182" i="1"/>
  <c r="CW1183" i="1"/>
  <c r="K1183" i="1"/>
  <c r="BA1182" i="1"/>
  <c r="CQ1183" i="1"/>
  <c r="V1185" i="1"/>
  <c r="N1185" i="1"/>
  <c r="AH1185" i="1"/>
  <c r="AD1185" i="1"/>
  <c r="AJ1182" i="1"/>
  <c r="AK1182" i="1" s="1"/>
  <c r="AF1182" i="1"/>
  <c r="AG1182" i="1" s="1"/>
  <c r="AB1182" i="1"/>
  <c r="AC1182" i="1" s="1"/>
  <c r="BQ393" i="1"/>
  <c r="BS393" i="1" s="1"/>
  <c r="CS397" i="1"/>
  <c r="AI1183" i="1"/>
  <c r="CY1183" i="1"/>
  <c r="DA1181" i="1"/>
  <c r="BC1181" i="1"/>
  <c r="M1182" i="1"/>
  <c r="BB1182" i="1"/>
  <c r="U1182" i="1"/>
  <c r="AZ1182" i="1"/>
  <c r="BC1182" i="1" s="1"/>
  <c r="Q1180" i="1"/>
  <c r="R1180" i="1" s="1"/>
  <c r="S1180" i="1" s="1"/>
  <c r="AA1179" i="1"/>
  <c r="W1186" i="1"/>
  <c r="O1186" i="1"/>
  <c r="T1184" i="1"/>
  <c r="L1184" i="1"/>
  <c r="CP1184" i="1"/>
  <c r="P1181" i="1"/>
  <c r="X1181" i="1"/>
  <c r="CR1182" i="1"/>
  <c r="Y1180" i="1"/>
  <c r="Z1180" i="1" s="1"/>
  <c r="DQ1182" i="1"/>
  <c r="AL1183" i="1"/>
  <c r="AE1183" i="1"/>
  <c r="CX1183" i="1"/>
  <c r="H1184" i="1"/>
  <c r="I1184" i="1" s="1"/>
  <c r="DR1181" i="1"/>
  <c r="DS1181" i="1" s="1"/>
  <c r="E1184" i="1"/>
  <c r="DP1184" i="1" s="1"/>
  <c r="D1185" i="1"/>
  <c r="G1186" i="1"/>
  <c r="F1187" i="1"/>
  <c r="AT397" i="1" l="1"/>
  <c r="AT1182" i="1"/>
  <c r="CT397" i="1"/>
  <c r="BY1182" i="1"/>
  <c r="BZ1182" i="1" s="1"/>
  <c r="BW1183" i="1" a="1"/>
  <c r="BW1183" i="1" s="1"/>
  <c r="BX1183" i="1" s="1"/>
  <c r="CB1180" i="1"/>
  <c r="CF393" i="1"/>
  <c r="CJ393" i="1" s="1"/>
  <c r="CE393" i="1"/>
  <c r="CL393" i="1" s="1"/>
  <c r="CI397" i="1"/>
  <c r="BT393" i="1"/>
  <c r="CD393" i="1"/>
  <c r="CH393" i="1" s="1"/>
  <c r="CZ1183" i="1"/>
  <c r="BJ397" i="1"/>
  <c r="BP397" i="1"/>
  <c r="BP1183" i="1"/>
  <c r="DB1181" i="1"/>
  <c r="DC1181" i="1" s="1"/>
  <c r="BA1183" i="1"/>
  <c r="CW1184" i="1"/>
  <c r="K1184" i="1"/>
  <c r="CQ1184" i="1"/>
  <c r="V1186" i="1"/>
  <c r="N1186" i="1"/>
  <c r="AH1186" i="1"/>
  <c r="AD1186" i="1"/>
  <c r="DA1183" i="1"/>
  <c r="DB1183" i="1" s="1"/>
  <c r="AJ1183" i="1"/>
  <c r="AK1183" i="1" s="1"/>
  <c r="AF1183" i="1"/>
  <c r="AG1183" i="1" s="1"/>
  <c r="AB1183" i="1"/>
  <c r="AC1183" i="1" s="1"/>
  <c r="BF397" i="1"/>
  <c r="BH397" i="1"/>
  <c r="BE397" i="1"/>
  <c r="BD397" i="1"/>
  <c r="BI397" i="1"/>
  <c r="CU397" i="1"/>
  <c r="AI1184" i="1"/>
  <c r="CY1184" i="1"/>
  <c r="M1183" i="1"/>
  <c r="BB1183" i="1"/>
  <c r="U1183" i="1"/>
  <c r="AZ1183" i="1"/>
  <c r="Q1181" i="1"/>
  <c r="R1181" i="1" s="1"/>
  <c r="S1181" i="1" s="1"/>
  <c r="AA1180" i="1"/>
  <c r="W1187" i="1"/>
  <c r="O1187" i="1"/>
  <c r="T1185" i="1"/>
  <c r="L1185" i="1"/>
  <c r="CP1185" i="1"/>
  <c r="Y1181" i="1"/>
  <c r="Z1181" i="1" s="1"/>
  <c r="P1182" i="1"/>
  <c r="CR1183" i="1"/>
  <c r="X1182" i="1"/>
  <c r="DQ1183" i="1"/>
  <c r="AL1184" i="1"/>
  <c r="AE1184" i="1"/>
  <c r="CX1184" i="1"/>
  <c r="H1185" i="1"/>
  <c r="I1185" i="1" s="1"/>
  <c r="DR1182" i="1"/>
  <c r="DS1182" i="1" s="1"/>
  <c r="D1186" i="1"/>
  <c r="E1185" i="1"/>
  <c r="G1187" i="1"/>
  <c r="F1188" i="1"/>
  <c r="AN397" i="1" l="1"/>
  <c r="AU397" i="1" s="1"/>
  <c r="AT1183" i="1"/>
  <c r="CV397" i="1"/>
  <c r="BY1183" i="1"/>
  <c r="BZ1183" i="1" s="1"/>
  <c r="BW1184" i="1" a="1"/>
  <c r="BW1184" i="1" s="1"/>
  <c r="BX1184" i="1" s="1"/>
  <c r="CB1181" i="1"/>
  <c r="DP1185" i="1"/>
  <c r="CG393" i="1"/>
  <c r="CZ1184" i="1"/>
  <c r="DC1183" i="1"/>
  <c r="DC1182" i="1"/>
  <c r="BP1184" i="1"/>
  <c r="BA1184" i="1"/>
  <c r="CW1185" i="1"/>
  <c r="K1185" i="1"/>
  <c r="CQ1185" i="1"/>
  <c r="V1187" i="1"/>
  <c r="N1187" i="1"/>
  <c r="AH1187" i="1"/>
  <c r="AD1187" i="1"/>
  <c r="AJ1184" i="1"/>
  <c r="AK1184" i="1" s="1"/>
  <c r="AF1184" i="1"/>
  <c r="AG1184" i="1" s="1"/>
  <c r="AB1184" i="1"/>
  <c r="AC1184" i="1" s="1"/>
  <c r="BK397" i="1"/>
  <c r="BG397" i="1"/>
  <c r="AM398" i="1"/>
  <c r="AI1185" i="1"/>
  <c r="CY1185" i="1"/>
  <c r="BC1183" i="1"/>
  <c r="U1184" i="1"/>
  <c r="M1184" i="1"/>
  <c r="BB1184" i="1"/>
  <c r="AZ1184" i="1"/>
  <c r="Q1182" i="1"/>
  <c r="R1182" i="1" s="1"/>
  <c r="S1182" i="1" s="1"/>
  <c r="AA1181" i="1"/>
  <c r="W1188" i="1"/>
  <c r="O1188" i="1"/>
  <c r="T1186" i="1"/>
  <c r="L1186" i="1"/>
  <c r="CP1186" i="1"/>
  <c r="Y1182" i="1"/>
  <c r="Z1182" i="1" s="1"/>
  <c r="CR1184" i="1"/>
  <c r="DQ1184" i="1"/>
  <c r="X1183" i="1"/>
  <c r="P1183" i="1"/>
  <c r="Q1183" i="1" s="1"/>
  <c r="AL1185" i="1"/>
  <c r="AE1185" i="1"/>
  <c r="CX1185" i="1"/>
  <c r="H1186" i="1"/>
  <c r="I1186" i="1" s="1"/>
  <c r="DR1183" i="1"/>
  <c r="DS1183" i="1" s="1"/>
  <c r="E1186" i="1"/>
  <c r="D1187" i="1"/>
  <c r="G1188" i="1"/>
  <c r="F1189" i="1"/>
  <c r="AV397" i="1" l="1"/>
  <c r="AT1184" i="1"/>
  <c r="AQ398" i="1"/>
  <c r="AR398" i="1"/>
  <c r="AS398" i="1"/>
  <c r="AO398" i="1"/>
  <c r="BD398" i="1" s="1"/>
  <c r="AP398" i="1"/>
  <c r="BY1184" i="1"/>
  <c r="BZ1184" i="1" s="1"/>
  <c r="BW1185" i="1" a="1"/>
  <c r="BW1185" i="1" s="1"/>
  <c r="BX1185" i="1" s="1"/>
  <c r="DA1185" i="1"/>
  <c r="DB1185" i="1" s="1"/>
  <c r="CB1182" i="1"/>
  <c r="DP1186" i="1"/>
  <c r="CK398" i="1"/>
  <c r="AW398" i="1"/>
  <c r="CM393" i="1"/>
  <c r="CZ1185" i="1"/>
  <c r="BP1185" i="1"/>
  <c r="CW1186" i="1"/>
  <c r="K1186" i="1"/>
  <c r="BA1185" i="1"/>
  <c r="CQ1186" i="1"/>
  <c r="V1188" i="1"/>
  <c r="N1188" i="1"/>
  <c r="AH1188" i="1"/>
  <c r="AD1188" i="1"/>
  <c r="AJ1185" i="1"/>
  <c r="AK1185" i="1" s="1"/>
  <c r="AF1185" i="1"/>
  <c r="AG1185" i="1" s="1"/>
  <c r="AB1185" i="1"/>
  <c r="AC1185" i="1" s="1"/>
  <c r="BQ394" i="1"/>
  <c r="BS394" i="1" s="1"/>
  <c r="CS398" i="1"/>
  <c r="AI1186" i="1"/>
  <c r="CY1186" i="1"/>
  <c r="DA1184" i="1"/>
  <c r="BC1184" i="1"/>
  <c r="M1185" i="1"/>
  <c r="U1185" i="1"/>
  <c r="AZ1185" i="1"/>
  <c r="BC1185" i="1" s="1"/>
  <c r="BB1185" i="1"/>
  <c r="AA1182" i="1"/>
  <c r="W1189" i="1"/>
  <c r="O1189" i="1"/>
  <c r="T1187" i="1"/>
  <c r="L1187" i="1"/>
  <c r="CP1187" i="1"/>
  <c r="P1184" i="1"/>
  <c r="X1184" i="1"/>
  <c r="R1183" i="1"/>
  <c r="S1183" i="1" s="1"/>
  <c r="CR1185" i="1"/>
  <c r="Y1183" i="1"/>
  <c r="Z1183" i="1" s="1"/>
  <c r="DQ1185" i="1"/>
  <c r="AL1186" i="1"/>
  <c r="AE1186" i="1"/>
  <c r="CX1186" i="1"/>
  <c r="H1187" i="1"/>
  <c r="I1187" i="1" s="1"/>
  <c r="DR1184" i="1"/>
  <c r="DS1184" i="1" s="1"/>
  <c r="D1188" i="1"/>
  <c r="E1187" i="1"/>
  <c r="G1189" i="1"/>
  <c r="F1190" i="1"/>
  <c r="AT398" i="1" l="1"/>
  <c r="AT1185" i="1"/>
  <c r="BY1185" i="1"/>
  <c r="BZ1185" i="1" s="1"/>
  <c r="BW1186" i="1" a="1"/>
  <c r="BW1186" i="1" s="1"/>
  <c r="BX1186" i="1" s="1"/>
  <c r="CB1183" i="1"/>
  <c r="DP1187" i="1"/>
  <c r="CF394" i="1"/>
  <c r="CJ394" i="1" s="1"/>
  <c r="CE394" i="1"/>
  <c r="CL394" i="1" s="1"/>
  <c r="CI398" i="1"/>
  <c r="BT394" i="1"/>
  <c r="CD394" i="1"/>
  <c r="CH394" i="1" s="1"/>
  <c r="CZ1186" i="1"/>
  <c r="CU398" i="1"/>
  <c r="BP398" i="1"/>
  <c r="BP1186" i="1"/>
  <c r="DB1184" i="1"/>
  <c r="DC1184" i="1" s="1"/>
  <c r="CW1187" i="1"/>
  <c r="K1187" i="1"/>
  <c r="BA1186" i="1"/>
  <c r="CQ1187" i="1"/>
  <c r="V1189" i="1"/>
  <c r="N1189" i="1"/>
  <c r="AH1189" i="1"/>
  <c r="AD1189" i="1"/>
  <c r="AJ1186" i="1"/>
  <c r="AK1186" i="1" s="1"/>
  <c r="AF1186" i="1"/>
  <c r="AG1186" i="1" s="1"/>
  <c r="AB1186" i="1"/>
  <c r="AC1186" i="1" s="1"/>
  <c r="BI398" i="1"/>
  <c r="BE398" i="1"/>
  <c r="BF398" i="1"/>
  <c r="BJ398" i="1"/>
  <c r="BH398" i="1"/>
  <c r="CT398" i="1"/>
  <c r="AI1187" i="1"/>
  <c r="CY1187" i="1"/>
  <c r="BB1186" i="1"/>
  <c r="AZ1186" i="1"/>
  <c r="U1186" i="1"/>
  <c r="Q1184" i="1"/>
  <c r="R1184" i="1" s="1"/>
  <c r="S1184" i="1" s="1"/>
  <c r="AA1183" i="1"/>
  <c r="W1190" i="1"/>
  <c r="O1190" i="1"/>
  <c r="T1188" i="1"/>
  <c r="L1188" i="1"/>
  <c r="CP1188" i="1"/>
  <c r="M1186" i="1"/>
  <c r="X1185" i="1"/>
  <c r="Y1185" i="1" s="1"/>
  <c r="Z1185" i="1" s="1"/>
  <c r="P1185" i="1"/>
  <c r="Y1184" i="1"/>
  <c r="Z1184" i="1" s="1"/>
  <c r="DQ1186" i="1"/>
  <c r="AL1187" i="1"/>
  <c r="AE1187" i="1"/>
  <c r="CR1186" i="1"/>
  <c r="CX1187" i="1"/>
  <c r="H1188" i="1"/>
  <c r="I1188" i="1" s="1"/>
  <c r="DR1185" i="1"/>
  <c r="DS1185" i="1" s="1"/>
  <c r="D1189" i="1"/>
  <c r="E1188" i="1"/>
  <c r="G1190" i="1"/>
  <c r="F1191" i="1"/>
  <c r="AN398" i="1" l="1"/>
  <c r="AV398" i="1" s="1"/>
  <c r="AT1186" i="1"/>
  <c r="BY1186" i="1"/>
  <c r="BZ1186" i="1" s="1"/>
  <c r="BW1187" i="1" a="1"/>
  <c r="BW1187" i="1" s="1"/>
  <c r="BX1187" i="1" s="1"/>
  <c r="CB1184" i="1"/>
  <c r="DP1188" i="1"/>
  <c r="CG394" i="1"/>
  <c r="CZ1187" i="1"/>
  <c r="DC1185" i="1"/>
  <c r="CV398" i="1"/>
  <c r="BP1187" i="1"/>
  <c r="BA1187" i="1"/>
  <c r="CW1188" i="1"/>
  <c r="K1188" i="1"/>
  <c r="CQ1188" i="1"/>
  <c r="V1190" i="1"/>
  <c r="N1190" i="1"/>
  <c r="AH1190" i="1"/>
  <c r="AD1190" i="1"/>
  <c r="AJ1187" i="1"/>
  <c r="AK1187" i="1" s="1"/>
  <c r="AF1187" i="1"/>
  <c r="AB1187" i="1"/>
  <c r="AC1187" i="1" s="1"/>
  <c r="BG398" i="1"/>
  <c r="AM399" i="1"/>
  <c r="BK398" i="1"/>
  <c r="AI1188" i="1"/>
  <c r="CY1188" i="1"/>
  <c r="DA1186" i="1"/>
  <c r="BC1186" i="1"/>
  <c r="BB1187" i="1"/>
  <c r="U1187" i="1"/>
  <c r="AZ1187" i="1"/>
  <c r="M1187" i="1"/>
  <c r="Q1185" i="1"/>
  <c r="R1185" i="1" s="1"/>
  <c r="S1185" i="1" s="1"/>
  <c r="AA1184" i="1"/>
  <c r="W1191" i="1"/>
  <c r="O1191" i="1"/>
  <c r="T1189" i="1"/>
  <c r="L1189" i="1"/>
  <c r="P1186" i="1"/>
  <c r="CP1189" i="1"/>
  <c r="X1186" i="1"/>
  <c r="Y1186" i="1" s="1"/>
  <c r="Z1186" i="1" s="1"/>
  <c r="CR1187" i="1"/>
  <c r="DQ1187" i="1"/>
  <c r="AL1188" i="1"/>
  <c r="AE1188" i="1"/>
  <c r="CX1188" i="1"/>
  <c r="H1189" i="1"/>
  <c r="I1189" i="1" s="1"/>
  <c r="DR1186" i="1"/>
  <c r="DS1186" i="1" s="1"/>
  <c r="D1190" i="1"/>
  <c r="E1189" i="1"/>
  <c r="G1191" i="1"/>
  <c r="F1192" i="1"/>
  <c r="AU398" i="1" l="1"/>
  <c r="AT1187" i="1"/>
  <c r="AO399" i="1"/>
  <c r="AP399" i="1"/>
  <c r="AQ399" i="1"/>
  <c r="AR399" i="1"/>
  <c r="AS399" i="1"/>
  <c r="CC1184" i="1"/>
  <c r="CC1185" i="1" s="1"/>
  <c r="CC1186" i="1" s="1"/>
  <c r="CC1187" i="1" s="1"/>
  <c r="CC1188" i="1" s="1"/>
  <c r="CC1189" i="1" s="1"/>
  <c r="CC1190" i="1" s="1"/>
  <c r="CC1191" i="1" s="1"/>
  <c r="BY1187" i="1"/>
  <c r="BZ1187" i="1" s="1"/>
  <c r="BW1188" i="1" a="1"/>
  <c r="BW1188" i="1" s="1"/>
  <c r="BX1188" i="1" s="1"/>
  <c r="CB1185" i="1"/>
  <c r="DP1189" i="1"/>
  <c r="CK399" i="1"/>
  <c r="AW399" i="1"/>
  <c r="CM394" i="1"/>
  <c r="CZ1188" i="1"/>
  <c r="BP1188" i="1"/>
  <c r="DB1186" i="1"/>
  <c r="DC1186" i="1" s="1"/>
  <c r="CW1189" i="1"/>
  <c r="K1189" i="1"/>
  <c r="BA1188" i="1"/>
  <c r="CQ1189" i="1"/>
  <c r="V1191" i="1"/>
  <c r="N1191" i="1"/>
  <c r="AH1191" i="1"/>
  <c r="AD1191" i="1"/>
  <c r="AJ1188" i="1"/>
  <c r="AK1188" i="1" s="1"/>
  <c r="AF1188" i="1"/>
  <c r="AG1188" i="1" s="1"/>
  <c r="AB1188" i="1"/>
  <c r="AC1188" i="1" s="1"/>
  <c r="CS399" i="1"/>
  <c r="BQ395" i="1"/>
  <c r="BS395" i="1" s="1"/>
  <c r="AI1189" i="1"/>
  <c r="CY1189" i="1"/>
  <c r="DA1187" i="1"/>
  <c r="BC1187" i="1"/>
  <c r="M1188" i="1"/>
  <c r="AG1187" i="1"/>
  <c r="AZ1188" i="1"/>
  <c r="BB1188" i="1"/>
  <c r="U1188" i="1"/>
  <c r="Q1186" i="1"/>
  <c r="R1186" i="1" s="1"/>
  <c r="S1186" i="1" s="1"/>
  <c r="AA1185" i="1"/>
  <c r="W1192" i="1"/>
  <c r="O1192" i="1"/>
  <c r="T1190" i="1"/>
  <c r="L1190" i="1"/>
  <c r="CP1190" i="1"/>
  <c r="X1187" i="1"/>
  <c r="Y1187" i="1" s="1"/>
  <c r="Z1187" i="1" s="1"/>
  <c r="CR1188" i="1"/>
  <c r="DQ1188" i="1"/>
  <c r="P1187" i="1"/>
  <c r="AL1189" i="1"/>
  <c r="AE1189" i="1"/>
  <c r="CX1189" i="1"/>
  <c r="H1190" i="1"/>
  <c r="I1190" i="1" s="1"/>
  <c r="DR1187" i="1"/>
  <c r="DS1187" i="1" s="1"/>
  <c r="E1190" i="1"/>
  <c r="D1191" i="1"/>
  <c r="G1192" i="1"/>
  <c r="F1193" i="1"/>
  <c r="AT399" i="1" l="1"/>
  <c r="AT1188" i="1"/>
  <c r="CC1192" i="1"/>
  <c r="BY1188" i="1"/>
  <c r="BZ1188" i="1" s="1"/>
  <c r="BW1189" i="1" a="1"/>
  <c r="BW1189" i="1" s="1"/>
  <c r="BX1189" i="1" s="1"/>
  <c r="CB1186" i="1"/>
  <c r="DP1190" i="1"/>
  <c r="CF395" i="1"/>
  <c r="CJ395" i="1" s="1"/>
  <c r="CE395" i="1"/>
  <c r="CL395" i="1" s="1"/>
  <c r="CI399" i="1"/>
  <c r="BT395" i="1"/>
  <c r="CD395" i="1"/>
  <c r="CH395" i="1" s="1"/>
  <c r="BE399" i="1"/>
  <c r="CZ1189" i="1"/>
  <c r="BP1189" i="1"/>
  <c r="BJ399" i="1"/>
  <c r="BP399" i="1"/>
  <c r="DB1187" i="1"/>
  <c r="DC1187" i="1" s="1"/>
  <c r="BA1189" i="1"/>
  <c r="CW1190" i="1"/>
  <c r="K1190" i="1"/>
  <c r="CQ1190" i="1"/>
  <c r="V1192" i="1"/>
  <c r="N1192" i="1"/>
  <c r="AH1192" i="1"/>
  <c r="AD1192" i="1"/>
  <c r="AJ1189" i="1"/>
  <c r="AK1189" i="1" s="1"/>
  <c r="AF1189" i="1"/>
  <c r="AG1189" i="1" s="1"/>
  <c r="AB1189" i="1"/>
  <c r="AC1189" i="1" s="1"/>
  <c r="CT399" i="1"/>
  <c r="BI399" i="1"/>
  <c r="BF399" i="1"/>
  <c r="BD399" i="1"/>
  <c r="BH399" i="1"/>
  <c r="CU399" i="1"/>
  <c r="AI1190" i="1"/>
  <c r="CY1190" i="1"/>
  <c r="DA1188" i="1"/>
  <c r="BC1188" i="1"/>
  <c r="BB1189" i="1"/>
  <c r="M1189" i="1"/>
  <c r="U1189" i="1"/>
  <c r="AZ1189" i="1"/>
  <c r="BC1189" i="1" s="1"/>
  <c r="Q1187" i="1"/>
  <c r="R1187" i="1" s="1"/>
  <c r="S1187" i="1" s="1"/>
  <c r="AA1186" i="1"/>
  <c r="W1193" i="1"/>
  <c r="O1193" i="1"/>
  <c r="T1191" i="1"/>
  <c r="L1191" i="1"/>
  <c r="X1188" i="1"/>
  <c r="Y1188" i="1" s="1"/>
  <c r="Z1188" i="1" s="1"/>
  <c r="CP1191" i="1"/>
  <c r="P1188" i="1"/>
  <c r="CR1189" i="1"/>
  <c r="DQ1189" i="1"/>
  <c r="AL1190" i="1"/>
  <c r="AE1190" i="1"/>
  <c r="CX1190" i="1"/>
  <c r="H1191" i="1"/>
  <c r="I1191" i="1" s="1"/>
  <c r="DR1188" i="1"/>
  <c r="DS1188" i="1" s="1"/>
  <c r="D1192" i="1"/>
  <c r="E1191" i="1"/>
  <c r="G1193" i="1"/>
  <c r="F1194" i="1"/>
  <c r="AN399" i="1" l="1"/>
  <c r="AU399" i="1" s="1"/>
  <c r="AT1189" i="1"/>
  <c r="CC1193" i="1"/>
  <c r="BY1189" i="1"/>
  <c r="BZ1189" i="1" s="1"/>
  <c r="BW1190" i="1" a="1"/>
  <c r="BW1190" i="1" s="1"/>
  <c r="BX1190" i="1" s="1"/>
  <c r="CB1187" i="1"/>
  <c r="DP1191" i="1"/>
  <c r="CG395" i="1"/>
  <c r="CZ1190" i="1"/>
  <c r="BP1190" i="1"/>
  <c r="DB1188" i="1"/>
  <c r="DC1188" i="1" s="1"/>
  <c r="BA1190" i="1"/>
  <c r="CW1191" i="1"/>
  <c r="K1191" i="1"/>
  <c r="CQ1191" i="1"/>
  <c r="V1193" i="1"/>
  <c r="N1193" i="1"/>
  <c r="AH1193" i="1"/>
  <c r="AD1193" i="1"/>
  <c r="AJ1190" i="1"/>
  <c r="AK1190" i="1" s="1"/>
  <c r="AF1190" i="1"/>
  <c r="AG1190" i="1" s="1"/>
  <c r="AB1190" i="1"/>
  <c r="AC1190" i="1" s="1"/>
  <c r="CV399" i="1"/>
  <c r="BG399" i="1"/>
  <c r="AM400" i="1"/>
  <c r="BK399" i="1"/>
  <c r="AI1191" i="1"/>
  <c r="CY1191" i="1"/>
  <c r="DA1189" i="1"/>
  <c r="U1190" i="1"/>
  <c r="BB1190" i="1"/>
  <c r="AZ1190" i="1"/>
  <c r="Q1188" i="1"/>
  <c r="R1188" i="1" s="1"/>
  <c r="S1188" i="1" s="1"/>
  <c r="AA1187" i="1"/>
  <c r="W1194" i="1"/>
  <c r="O1194" i="1"/>
  <c r="T1192" i="1"/>
  <c r="L1192" i="1"/>
  <c r="CP1192" i="1"/>
  <c r="X1189" i="1"/>
  <c r="Y1189" i="1" s="1"/>
  <c r="Z1189" i="1" s="1"/>
  <c r="M1190" i="1"/>
  <c r="P1189" i="1"/>
  <c r="CR1190" i="1"/>
  <c r="DQ1190" i="1"/>
  <c r="AL1191" i="1"/>
  <c r="AE1191" i="1"/>
  <c r="CX1191" i="1"/>
  <c r="H1192" i="1"/>
  <c r="I1192" i="1" s="1"/>
  <c r="DR1189" i="1"/>
  <c r="DS1189" i="1" s="1"/>
  <c r="E1192" i="1"/>
  <c r="D1193" i="1"/>
  <c r="G1194" i="1"/>
  <c r="F1195" i="1"/>
  <c r="AV399" i="1" l="1"/>
  <c r="AT1190" i="1"/>
  <c r="AO400" i="1"/>
  <c r="AP400" i="1"/>
  <c r="AQ400" i="1"/>
  <c r="AR400" i="1"/>
  <c r="AS400" i="1"/>
  <c r="CC1194" i="1"/>
  <c r="BY1190" i="1"/>
  <c r="BZ1190" i="1" s="1"/>
  <c r="BW1191" i="1" a="1"/>
  <c r="BW1191" i="1" s="1"/>
  <c r="BX1191" i="1" s="1"/>
  <c r="CB1188" i="1"/>
  <c r="DP1192" i="1"/>
  <c r="CK400" i="1"/>
  <c r="AW400" i="1"/>
  <c r="CM395" i="1"/>
  <c r="CZ1191" i="1"/>
  <c r="BP1191" i="1"/>
  <c r="DB1189" i="1"/>
  <c r="DC1189" i="1" s="1"/>
  <c r="CW1192" i="1"/>
  <c r="K1192" i="1"/>
  <c r="BA1191" i="1"/>
  <c r="CQ1192" i="1"/>
  <c r="V1194" i="1"/>
  <c r="N1194" i="1"/>
  <c r="AH1194" i="1"/>
  <c r="AD1194" i="1"/>
  <c r="AJ1191" i="1"/>
  <c r="AK1191" i="1" s="1"/>
  <c r="AF1191" i="1"/>
  <c r="AG1191" i="1" s="1"/>
  <c r="AB1191" i="1"/>
  <c r="AC1191" i="1" s="1"/>
  <c r="CS400" i="1"/>
  <c r="BQ396" i="1"/>
  <c r="BS396" i="1" s="1"/>
  <c r="AI1192" i="1"/>
  <c r="CY1192" i="1"/>
  <c r="DA1190" i="1"/>
  <c r="BC1190" i="1"/>
  <c r="M1191" i="1"/>
  <c r="AZ1191" i="1"/>
  <c r="BC1191" i="1" s="1"/>
  <c r="BB1191" i="1"/>
  <c r="U1191" i="1"/>
  <c r="Q1189" i="1"/>
  <c r="R1189" i="1" s="1"/>
  <c r="S1189" i="1" s="1"/>
  <c r="AA1188" i="1"/>
  <c r="W1195" i="1"/>
  <c r="O1195" i="1"/>
  <c r="T1193" i="1"/>
  <c r="L1193" i="1"/>
  <c r="P1190" i="1"/>
  <c r="CP1193" i="1"/>
  <c r="X1190" i="1"/>
  <c r="DQ1191" i="1"/>
  <c r="AL1192" i="1"/>
  <c r="AE1192" i="1"/>
  <c r="CR1191" i="1"/>
  <c r="CX1192" i="1"/>
  <c r="H1193" i="1"/>
  <c r="I1193" i="1" s="1"/>
  <c r="DR1190" i="1"/>
  <c r="DS1190" i="1" s="1"/>
  <c r="E1193" i="1"/>
  <c r="D1194" i="1"/>
  <c r="G1195" i="1"/>
  <c r="F1196" i="1"/>
  <c r="AT400" i="1" l="1"/>
  <c r="AT1191" i="1"/>
  <c r="BD400" i="1"/>
  <c r="CC1195" i="1"/>
  <c r="BY1191" i="1"/>
  <c r="BZ1191" i="1" s="1"/>
  <c r="BW1192" i="1" a="1"/>
  <c r="BW1192" i="1" s="1"/>
  <c r="BX1192" i="1" s="1"/>
  <c r="CB1189" i="1"/>
  <c r="DP1193" i="1"/>
  <c r="CI400" i="1"/>
  <c r="CF396" i="1"/>
  <c r="CJ396" i="1" s="1"/>
  <c r="CE396" i="1"/>
  <c r="CL396" i="1" s="1"/>
  <c r="BT396" i="1"/>
  <c r="CD396" i="1"/>
  <c r="CH396" i="1" s="1"/>
  <c r="CZ1192" i="1"/>
  <c r="CU400" i="1"/>
  <c r="BP400" i="1"/>
  <c r="BP1192" i="1"/>
  <c r="DB1190" i="1"/>
  <c r="DC1190" i="1" s="1"/>
  <c r="BA1192" i="1"/>
  <c r="CW1193" i="1"/>
  <c r="K1193" i="1"/>
  <c r="CQ1193" i="1"/>
  <c r="V1195" i="1"/>
  <c r="N1195" i="1"/>
  <c r="AH1195" i="1"/>
  <c r="AD1195" i="1"/>
  <c r="AJ1192" i="1"/>
  <c r="AK1192" i="1" s="1"/>
  <c r="AF1192" i="1"/>
  <c r="AG1192" i="1" s="1"/>
  <c r="AB1192" i="1"/>
  <c r="AC1192" i="1" s="1"/>
  <c r="CT400" i="1"/>
  <c r="BE400" i="1"/>
  <c r="BF400" i="1"/>
  <c r="BH400" i="1"/>
  <c r="BJ400" i="1"/>
  <c r="BI400" i="1"/>
  <c r="AI1193" i="1"/>
  <c r="CY1193" i="1"/>
  <c r="DA1191" i="1"/>
  <c r="BB1192" i="1"/>
  <c r="M1192" i="1"/>
  <c r="U1192" i="1"/>
  <c r="AZ1192" i="1"/>
  <c r="Q1190" i="1"/>
  <c r="R1190" i="1" s="1"/>
  <c r="S1190" i="1" s="1"/>
  <c r="AA1189" i="1"/>
  <c r="W1196" i="1"/>
  <c r="O1196" i="1"/>
  <c r="T1194" i="1"/>
  <c r="L1194" i="1"/>
  <c r="CP1194" i="1"/>
  <c r="P1191" i="1"/>
  <c r="X1191" i="1"/>
  <c r="CR1192" i="1"/>
  <c r="Y1190" i="1"/>
  <c r="Z1190" i="1" s="1"/>
  <c r="DQ1192" i="1"/>
  <c r="AL1193" i="1"/>
  <c r="AE1193" i="1"/>
  <c r="CX1193" i="1"/>
  <c r="H1194" i="1"/>
  <c r="I1194" i="1" s="1"/>
  <c r="DR1191" i="1"/>
  <c r="DS1191" i="1" s="1"/>
  <c r="E1194" i="1"/>
  <c r="D1195" i="1"/>
  <c r="G1196" i="1"/>
  <c r="AN400" i="1" l="1"/>
  <c r="AV400" i="1" s="1"/>
  <c r="AT1192" i="1"/>
  <c r="BY1192" i="1"/>
  <c r="BZ1192" i="1" s="1"/>
  <c r="BW1193" i="1" a="1"/>
  <c r="BW1193" i="1" s="1"/>
  <c r="BX1193" i="1" s="1"/>
  <c r="CB1190" i="1"/>
  <c r="DP1194" i="1"/>
  <c r="CG396" i="1"/>
  <c r="CM396" i="1" s="1"/>
  <c r="CZ1193" i="1"/>
  <c r="CV400" i="1"/>
  <c r="BP1193" i="1"/>
  <c r="DB1191" i="1"/>
  <c r="DC1191" i="1" s="1"/>
  <c r="BA1193" i="1"/>
  <c r="CW1194" i="1"/>
  <c r="K1194" i="1"/>
  <c r="CQ1194" i="1"/>
  <c r="V1196" i="1"/>
  <c r="N1196" i="1"/>
  <c r="AH1196" i="1"/>
  <c r="AD1196" i="1"/>
  <c r="AJ1193" i="1"/>
  <c r="AK1193" i="1" s="1"/>
  <c r="AF1193" i="1"/>
  <c r="AG1193" i="1" s="1"/>
  <c r="AB1193" i="1"/>
  <c r="AC1193" i="1" s="1"/>
  <c r="BG400" i="1"/>
  <c r="BK400" i="1"/>
  <c r="AM401" i="1"/>
  <c r="AI1194" i="1"/>
  <c r="CY1194" i="1"/>
  <c r="DA1192" i="1"/>
  <c r="M1193" i="1"/>
  <c r="BC1192" i="1"/>
  <c r="BB1193" i="1"/>
  <c r="AZ1193" i="1"/>
  <c r="U1193" i="1"/>
  <c r="Q1191" i="1"/>
  <c r="R1191" i="1" s="1"/>
  <c r="S1191" i="1" s="1"/>
  <c r="AA1190" i="1"/>
  <c r="T1195" i="1"/>
  <c r="L1195" i="1"/>
  <c r="CP1195" i="1"/>
  <c r="X1192" i="1"/>
  <c r="Y1192" i="1" s="1"/>
  <c r="Z1192" i="1" s="1"/>
  <c r="P1192" i="1"/>
  <c r="CR1193" i="1"/>
  <c r="Y1191" i="1"/>
  <c r="Z1191" i="1" s="1"/>
  <c r="DQ1193" i="1"/>
  <c r="AL1194" i="1"/>
  <c r="AE1194" i="1"/>
  <c r="CX1194" i="1"/>
  <c r="H1195" i="1"/>
  <c r="I1195" i="1" s="1"/>
  <c r="DR1192" i="1"/>
  <c r="DS1192" i="1" s="1"/>
  <c r="D1196" i="1"/>
  <c r="E1195" i="1"/>
  <c r="AU400" i="1" l="1"/>
  <c r="AT1193" i="1"/>
  <c r="AR401" i="1"/>
  <c r="AS401" i="1"/>
  <c r="AO401" i="1"/>
  <c r="AP401" i="1"/>
  <c r="AQ401" i="1"/>
  <c r="BY1193" i="1"/>
  <c r="BZ1193" i="1" s="1"/>
  <c r="BW1194" i="1" a="1"/>
  <c r="BW1194" i="1" s="1"/>
  <c r="BX1194" i="1" s="1"/>
  <c r="CB1191" i="1"/>
  <c r="DP1195" i="1"/>
  <c r="CK401" i="1"/>
  <c r="AW401" i="1"/>
  <c r="EA1196" i="1"/>
  <c r="DZ1196" i="1"/>
  <c r="DY1196" i="1"/>
  <c r="CZ1194" i="1"/>
  <c r="DV1196" i="1"/>
  <c r="EC1196" i="1"/>
  <c r="ED1196" i="1"/>
  <c r="DG1196" i="1"/>
  <c r="BP1194" i="1"/>
  <c r="DB1192" i="1"/>
  <c r="DC1192" i="1" s="1"/>
  <c r="CW1195" i="1"/>
  <c r="K1195" i="1"/>
  <c r="BA1194" i="1"/>
  <c r="DU1196" i="1"/>
  <c r="DT1196" i="1"/>
  <c r="DW1196" i="1"/>
  <c r="DX1196" i="1"/>
  <c r="CQ1195" i="1"/>
  <c r="AJ1194" i="1"/>
  <c r="AK1194" i="1" s="1"/>
  <c r="AF1194" i="1"/>
  <c r="AG1194" i="1" s="1"/>
  <c r="AB1194" i="1"/>
  <c r="AC1194" i="1" s="1"/>
  <c r="BQ397" i="1"/>
  <c r="BS397" i="1" s="1"/>
  <c r="CS401" i="1"/>
  <c r="AI1195" i="1"/>
  <c r="CY1195" i="1"/>
  <c r="DA1193" i="1"/>
  <c r="BC1193" i="1"/>
  <c r="M1194" i="1"/>
  <c r="AZ1194" i="1"/>
  <c r="BC1194" i="1" s="1"/>
  <c r="BB1194" i="1"/>
  <c r="DF1196" i="1"/>
  <c r="DE1196" i="1"/>
  <c r="U1194" i="1"/>
  <c r="Q1192" i="1"/>
  <c r="R1192" i="1" s="1"/>
  <c r="S1192" i="1" s="1"/>
  <c r="DK1196" i="1"/>
  <c r="DL1196" i="1"/>
  <c r="DH1196" i="1"/>
  <c r="DD1196" i="1"/>
  <c r="DI1196" i="1"/>
  <c r="EV1196" i="1" s="1"/>
  <c r="AA1191" i="1"/>
  <c r="T1196" i="1"/>
  <c r="L1196" i="1"/>
  <c r="CP1196" i="1"/>
  <c r="X1193" i="1"/>
  <c r="Y1193" i="1" s="1"/>
  <c r="Z1193" i="1" s="1"/>
  <c r="CR1194" i="1"/>
  <c r="P1193" i="1"/>
  <c r="DQ1194" i="1"/>
  <c r="AL1195" i="1"/>
  <c r="AE1195" i="1"/>
  <c r="CX1195" i="1"/>
  <c r="H1196" i="1"/>
  <c r="DR1193" i="1"/>
  <c r="DS1193" i="1" s="1"/>
  <c r="E1196" i="1"/>
  <c r="AT401" i="1" l="1"/>
  <c r="AT1194" i="1"/>
  <c r="BY1194" i="1"/>
  <c r="BZ1194" i="1" s="1"/>
  <c r="BW1195" i="1" a="1"/>
  <c r="BW1195" i="1" s="1"/>
  <c r="BX1195" i="1" s="1"/>
  <c r="CB1192" i="1"/>
  <c r="DP1196" i="1"/>
  <c r="CF397" i="1"/>
  <c r="CJ397" i="1" s="1"/>
  <c r="CE397" i="1"/>
  <c r="CL397" i="1" s="1"/>
  <c r="CI401" i="1"/>
  <c r="BT397" i="1"/>
  <c r="CD397" i="1"/>
  <c r="EB1196" i="1"/>
  <c r="BF401" i="1"/>
  <c r="CZ1195" i="1"/>
  <c r="EE1196" i="1"/>
  <c r="FD1196" i="1"/>
  <c r="FB1196" i="1"/>
  <c r="FA1196" i="1"/>
  <c r="EZ1196" i="1"/>
  <c r="FE1196" i="1"/>
  <c r="EY1196" i="1"/>
  <c r="ES1196" i="1"/>
  <c r="ER1196" i="1"/>
  <c r="EQ1196" i="1"/>
  <c r="EW1196" i="1"/>
  <c r="BP401" i="1"/>
  <c r="BP1195" i="1"/>
  <c r="DJ1196" i="1"/>
  <c r="ET1196" i="1" s="1"/>
  <c r="DB1193" i="1"/>
  <c r="DC1193" i="1" s="1"/>
  <c r="BA1195" i="1"/>
  <c r="CW1196" i="1"/>
  <c r="D65" i="29" s="1"/>
  <c r="K1196" i="1"/>
  <c r="AF1206" i="33"/>
  <c r="AJ1195" i="1"/>
  <c r="AK1195" i="1" s="1"/>
  <c r="AF1195" i="1"/>
  <c r="AG1195" i="1" s="1"/>
  <c r="AB1195" i="1"/>
  <c r="AC1195" i="1" s="1"/>
  <c r="BD401" i="1"/>
  <c r="CT401" i="1"/>
  <c r="BE401" i="1"/>
  <c r="BI401" i="1"/>
  <c r="CU401" i="1"/>
  <c r="BJ401" i="1"/>
  <c r="BH401" i="1"/>
  <c r="AI1196" i="1"/>
  <c r="CY1196" i="1"/>
  <c r="D64" i="29" s="1"/>
  <c r="DA1194" i="1"/>
  <c r="U1195" i="1"/>
  <c r="M1195" i="1"/>
  <c r="BB1195" i="1"/>
  <c r="AZ1195" i="1"/>
  <c r="BC1195" i="1" s="1"/>
  <c r="Q1193" i="1"/>
  <c r="AA1193" i="1" s="1"/>
  <c r="AA1192" i="1"/>
  <c r="X1194" i="1"/>
  <c r="Y1194" i="1" s="1"/>
  <c r="Z1194" i="1" s="1"/>
  <c r="I1196" i="1"/>
  <c r="CQ1196" i="1" s="1"/>
  <c r="P1194" i="1"/>
  <c r="CR1195" i="1"/>
  <c r="DQ1195" i="1"/>
  <c r="AL1196" i="1"/>
  <c r="AE1196" i="1"/>
  <c r="CX1196" i="1"/>
  <c r="DR1194" i="1"/>
  <c r="DS1194" i="1" s="1"/>
  <c r="AN401" i="1" l="1"/>
  <c r="AV401" i="1" s="1"/>
  <c r="AT1195" i="1"/>
  <c r="AH1206" i="33" s="1" a="1"/>
  <c r="AH1206" i="33" s="1"/>
  <c r="BY1195" i="1"/>
  <c r="BZ1195" i="1" s="1"/>
  <c r="BW1196" i="1" a="1"/>
  <c r="BW1196" i="1" s="1"/>
  <c r="BX1196" i="1" s="1"/>
  <c r="CB1193" i="1"/>
  <c r="CG397" i="1"/>
  <c r="CM397" i="1" s="1"/>
  <c r="CH397" i="1"/>
  <c r="CZ1196" i="1"/>
  <c r="EF1196" i="1"/>
  <c r="FC1196" i="1"/>
  <c r="FF1196" i="1" s="1"/>
  <c r="EU1196" i="1"/>
  <c r="EX1196" i="1" s="1"/>
  <c r="BP1196" i="1"/>
  <c r="D49" i="29" s="1"/>
  <c r="DB1194" i="1"/>
  <c r="DC1194" i="1" s="1"/>
  <c r="BA1196" i="1"/>
  <c r="DM1196" i="1"/>
  <c r="AJ1196" i="1"/>
  <c r="AF1196" i="1"/>
  <c r="AB1196" i="1"/>
  <c r="AF1205" i="33"/>
  <c r="AG1206" i="33"/>
  <c r="CV401" i="1"/>
  <c r="BG401" i="1"/>
  <c r="AM402" i="1"/>
  <c r="BK401" i="1"/>
  <c r="DA1195" i="1"/>
  <c r="BB1196" i="1"/>
  <c r="AZ1196" i="1"/>
  <c r="U1196" i="1"/>
  <c r="Q1194" i="1"/>
  <c r="R1194" i="1" s="1"/>
  <c r="S1194" i="1" s="1"/>
  <c r="R1193" i="1"/>
  <c r="M1196" i="1"/>
  <c r="X1195" i="1"/>
  <c r="Y1195" i="1" s="1"/>
  <c r="Z1195" i="1" s="1"/>
  <c r="CR1196" i="1"/>
  <c r="DQ1196" i="1"/>
  <c r="P1195" i="1"/>
  <c r="Q1195" i="1" s="1"/>
  <c r="DR1195" i="1"/>
  <c r="DS1195" i="1" s="1"/>
  <c r="AH1205" i="33" l="1" a="1"/>
  <c r="AH1205" i="33" s="1"/>
  <c r="AH1204" i="33" s="1" a="1"/>
  <c r="AH1204" i="33" s="1"/>
  <c r="AH1203" i="33" s="1" a="1"/>
  <c r="AH1203" i="33" s="1"/>
  <c r="AH1202" i="33" s="1" a="1"/>
  <c r="AH1202" i="33" s="1"/>
  <c r="AH1201" i="33" s="1" a="1"/>
  <c r="AH1201" i="33" s="1"/>
  <c r="AH1200" i="33" s="1" a="1"/>
  <c r="AH1200" i="33" s="1"/>
  <c r="AH1199" i="33" s="1" a="1"/>
  <c r="AH1199" i="33" s="1"/>
  <c r="AH1198" i="33" s="1" a="1"/>
  <c r="AH1198" i="33" s="1"/>
  <c r="AH1197" i="33" s="1" a="1"/>
  <c r="AH1197" i="33" s="1"/>
  <c r="AU401" i="1"/>
  <c r="AO402" i="1"/>
  <c r="BF402" i="1" s="1"/>
  <c r="AP402" i="1"/>
  <c r="AQ402" i="1"/>
  <c r="AR402" i="1"/>
  <c r="AS402" i="1"/>
  <c r="F63" i="29"/>
  <c r="BY1196" i="1"/>
  <c r="BZ1196" i="1" s="1"/>
  <c r="DA1196" i="1"/>
  <c r="DB1196" i="1" s="1"/>
  <c r="CB1194" i="1"/>
  <c r="CK402" i="1"/>
  <c r="AW402" i="1"/>
  <c r="DV1195" i="1"/>
  <c r="DV1194" i="1" s="1"/>
  <c r="DV1193" i="1" s="1"/>
  <c r="DV1192" i="1" s="1"/>
  <c r="DV1191" i="1" s="1"/>
  <c r="DV1190" i="1" s="1"/>
  <c r="DV1189" i="1" s="1"/>
  <c r="DV1188" i="1" s="1"/>
  <c r="DV1187" i="1" s="1"/>
  <c r="DV1186" i="1" s="1"/>
  <c r="DV1185" i="1" s="1"/>
  <c r="DV1184" i="1" s="1"/>
  <c r="DV1183" i="1" s="1"/>
  <c r="DV1182" i="1" s="1"/>
  <c r="DV1181" i="1" s="1"/>
  <c r="DV1180" i="1" s="1"/>
  <c r="DV1179" i="1" s="1"/>
  <c r="DV1178" i="1" s="1"/>
  <c r="DV1177" i="1" s="1"/>
  <c r="DV1176" i="1" s="1"/>
  <c r="DV1175" i="1" s="1"/>
  <c r="DV1174" i="1" s="1"/>
  <c r="DV1173" i="1" s="1"/>
  <c r="DV1172" i="1" s="1"/>
  <c r="DV1171" i="1" s="1"/>
  <c r="DV1170" i="1" s="1"/>
  <c r="DV1169" i="1" s="1"/>
  <c r="DV1168" i="1" s="1"/>
  <c r="DV1167" i="1" s="1"/>
  <c r="DV1166" i="1" s="1"/>
  <c r="DV1165" i="1" s="1"/>
  <c r="DV1164" i="1" s="1"/>
  <c r="DV1163" i="1" s="1"/>
  <c r="EC1195" i="1"/>
  <c r="EC1194" i="1" s="1"/>
  <c r="EC1193" i="1" s="1"/>
  <c r="EC1192" i="1" s="1"/>
  <c r="EC1191" i="1" s="1"/>
  <c r="EC1190" i="1" s="1"/>
  <c r="EC1189" i="1" s="1"/>
  <c r="EC1188" i="1" s="1"/>
  <c r="EC1187" i="1" s="1"/>
  <c r="EC1186" i="1" s="1"/>
  <c r="EC1185" i="1" s="1"/>
  <c r="EC1184" i="1" s="1"/>
  <c r="EC1183" i="1" s="1"/>
  <c r="EC1182" i="1" s="1"/>
  <c r="EC1181" i="1" s="1"/>
  <c r="EC1180" i="1" s="1"/>
  <c r="EC1179" i="1" s="1"/>
  <c r="EC1178" i="1" s="1"/>
  <c r="EC1177" i="1" s="1"/>
  <c r="EC1176" i="1" s="1"/>
  <c r="EC1175" i="1" s="1"/>
  <c r="EC1174" i="1" s="1"/>
  <c r="EC1173" i="1" s="1"/>
  <c r="EC1172" i="1" s="1"/>
  <c r="EC1171" i="1" s="1"/>
  <c r="EC1170" i="1" s="1"/>
  <c r="EC1169" i="1" s="1"/>
  <c r="EC1168" i="1" s="1"/>
  <c r="EC1167" i="1" s="1"/>
  <c r="EC1166" i="1" s="1"/>
  <c r="EC1165" i="1" s="1"/>
  <c r="EC1164" i="1" s="1"/>
  <c r="EC1163" i="1" s="1"/>
  <c r="EC1162" i="1" s="1"/>
  <c r="EC1161" i="1" s="1"/>
  <c r="EC1160" i="1" s="1"/>
  <c r="EC1159" i="1" s="1"/>
  <c r="EC1158" i="1" s="1"/>
  <c r="EC1157" i="1" s="1"/>
  <c r="EC1156" i="1" s="1"/>
  <c r="EC1155" i="1" s="1"/>
  <c r="EC1154" i="1" s="1"/>
  <c r="EC1153" i="1" s="1"/>
  <c r="EC1152" i="1" s="1"/>
  <c r="EC1151" i="1" s="1"/>
  <c r="EC1150" i="1" s="1"/>
  <c r="EC1149" i="1" s="1"/>
  <c r="EC1148" i="1" s="1"/>
  <c r="EC1147" i="1" s="1"/>
  <c r="EC1146" i="1" s="1"/>
  <c r="EC1145" i="1" s="1"/>
  <c r="EC1144" i="1" s="1"/>
  <c r="EC1143" i="1" s="1"/>
  <c r="EC1142" i="1" s="1"/>
  <c r="EC1141" i="1" s="1"/>
  <c r="EC1140" i="1" s="1"/>
  <c r="EC1139" i="1" s="1"/>
  <c r="EC1138" i="1" s="1"/>
  <c r="EC1137" i="1" s="1"/>
  <c r="EC1136" i="1" s="1"/>
  <c r="EC1135" i="1" s="1"/>
  <c r="EC1134" i="1" s="1"/>
  <c r="EC1133" i="1" s="1"/>
  <c r="EC1132" i="1" s="1"/>
  <c r="EC1131" i="1" s="1"/>
  <c r="EC1130" i="1" s="1"/>
  <c r="EC1129" i="1" s="1"/>
  <c r="EC1128" i="1" s="1"/>
  <c r="EC1127" i="1" s="1"/>
  <c r="EC1126" i="1" s="1"/>
  <c r="EC1125" i="1" s="1"/>
  <c r="EC1124" i="1" s="1"/>
  <c r="EC1123" i="1" s="1"/>
  <c r="EC1122" i="1" s="1"/>
  <c r="EC1121" i="1" s="1"/>
  <c r="EC1120" i="1" s="1"/>
  <c r="EC1119" i="1" s="1"/>
  <c r="EC1118" i="1" s="1"/>
  <c r="EC1117" i="1" s="1"/>
  <c r="EC1116" i="1" s="1"/>
  <c r="EC1115" i="1" s="1"/>
  <c r="EC1114" i="1" s="1"/>
  <c r="EC1113" i="1" s="1"/>
  <c r="EC1112" i="1" s="1"/>
  <c r="EC1111" i="1" s="1"/>
  <c r="EC1110" i="1" s="1"/>
  <c r="EC1109" i="1" s="1"/>
  <c r="EC1108" i="1" s="1"/>
  <c r="EC1107" i="1" s="1"/>
  <c r="EC1106" i="1" s="1"/>
  <c r="EC1105" i="1" s="1"/>
  <c r="EC1104" i="1" s="1"/>
  <c r="EC1103" i="1" s="1"/>
  <c r="EC1102" i="1" s="1"/>
  <c r="EC1101" i="1" s="1"/>
  <c r="EC1100" i="1" s="1"/>
  <c r="EC1099" i="1" s="1"/>
  <c r="EC1098" i="1" s="1"/>
  <c r="EC1097" i="1" s="1"/>
  <c r="EC1096" i="1" s="1"/>
  <c r="EC1095" i="1" s="1"/>
  <c r="EC1094" i="1" s="1"/>
  <c r="EC1093" i="1" s="1"/>
  <c r="EC1092" i="1" s="1"/>
  <c r="EC1091" i="1" s="1"/>
  <c r="EC1090" i="1" s="1"/>
  <c r="EC1089" i="1" s="1"/>
  <c r="EC1088" i="1" s="1"/>
  <c r="EC1087" i="1" s="1"/>
  <c r="EC1086" i="1" s="1"/>
  <c r="EC1085" i="1" s="1"/>
  <c r="EC1084" i="1" s="1"/>
  <c r="EC1083" i="1" s="1"/>
  <c r="EC1082" i="1" s="1"/>
  <c r="EC1081" i="1" s="1"/>
  <c r="EC1080" i="1" s="1"/>
  <c r="EC1079" i="1" s="1"/>
  <c r="EC1078" i="1" s="1"/>
  <c r="EC1077" i="1" s="1"/>
  <c r="EC1076" i="1" s="1"/>
  <c r="EC1075" i="1" s="1"/>
  <c r="EC1074" i="1" s="1"/>
  <c r="EC1073" i="1" s="1"/>
  <c r="EC1072" i="1" s="1"/>
  <c r="EC1071" i="1" s="1"/>
  <c r="EC1070" i="1" s="1"/>
  <c r="EC1069" i="1" s="1"/>
  <c r="EC1068" i="1" s="1"/>
  <c r="EC1067" i="1" s="1"/>
  <c r="EC1066" i="1" s="1"/>
  <c r="EC1065" i="1" s="1"/>
  <c r="EC1064" i="1" s="1"/>
  <c r="EC1063" i="1" s="1"/>
  <c r="EC1062" i="1" s="1"/>
  <c r="EC1061" i="1" s="1"/>
  <c r="EC1060" i="1" s="1"/>
  <c r="EC1059" i="1" s="1"/>
  <c r="EC1058" i="1" s="1"/>
  <c r="EC1057" i="1" s="1"/>
  <c r="EC1056" i="1" s="1"/>
  <c r="EC1055" i="1" s="1"/>
  <c r="EC1054" i="1" s="1"/>
  <c r="EC1053" i="1" s="1"/>
  <c r="EC1052" i="1" s="1"/>
  <c r="EC1051" i="1" s="1"/>
  <c r="EC1050" i="1" s="1"/>
  <c r="EC1049" i="1" s="1"/>
  <c r="EC1048" i="1" s="1"/>
  <c r="EC1047" i="1" s="1"/>
  <c r="EC1046" i="1" s="1"/>
  <c r="EC1045" i="1" s="1"/>
  <c r="EC1044" i="1" s="1"/>
  <c r="EC1043" i="1" s="1"/>
  <c r="EC1042" i="1" s="1"/>
  <c r="EC1041" i="1" s="1"/>
  <c r="EC1040" i="1" s="1"/>
  <c r="EC1039" i="1" s="1"/>
  <c r="EC1038" i="1" s="1"/>
  <c r="EC1037" i="1" s="1"/>
  <c r="EC1036" i="1" s="1"/>
  <c r="EC1035" i="1" s="1"/>
  <c r="EC1034" i="1" s="1"/>
  <c r="EC1033" i="1" s="1"/>
  <c r="EC1032" i="1" s="1"/>
  <c r="EC1031" i="1" s="1"/>
  <c r="EC1030" i="1" s="1"/>
  <c r="EC1029" i="1" s="1"/>
  <c r="EC1028" i="1" s="1"/>
  <c r="EC1027" i="1" s="1"/>
  <c r="EC1026" i="1" s="1"/>
  <c r="EC1025" i="1" s="1"/>
  <c r="EC1024" i="1" s="1"/>
  <c r="EC1023" i="1" s="1"/>
  <c r="EC1022" i="1" s="1"/>
  <c r="EC1021" i="1" s="1"/>
  <c r="EC1020" i="1" s="1"/>
  <c r="EC1019" i="1" s="1"/>
  <c r="EC1018" i="1" s="1"/>
  <c r="EC1017" i="1" s="1"/>
  <c r="EC1016" i="1" s="1"/>
  <c r="EC1015" i="1" s="1"/>
  <c r="EC1014" i="1" s="1"/>
  <c r="EC1013" i="1" s="1"/>
  <c r="EC1012" i="1" s="1"/>
  <c r="EC1011" i="1" s="1"/>
  <c r="EC1010" i="1" s="1"/>
  <c r="EC1009" i="1" s="1"/>
  <c r="EC1008" i="1" s="1"/>
  <c r="EC1007" i="1" s="1"/>
  <c r="EC1006" i="1" s="1"/>
  <c r="EC1005" i="1" s="1"/>
  <c r="EC1004" i="1" s="1"/>
  <c r="EC1003" i="1" s="1"/>
  <c r="EC1002" i="1" s="1"/>
  <c r="EC1001" i="1" s="1"/>
  <c r="EC1000" i="1" s="1"/>
  <c r="EC999" i="1" s="1"/>
  <c r="EC998" i="1" s="1"/>
  <c r="EC997" i="1" s="1"/>
  <c r="EC996" i="1" s="1"/>
  <c r="EC995" i="1" s="1"/>
  <c r="EC994" i="1" s="1"/>
  <c r="EC993" i="1" s="1"/>
  <c r="EC992" i="1" s="1"/>
  <c r="EC991" i="1" s="1"/>
  <c r="EC990" i="1" s="1"/>
  <c r="EC989" i="1" s="1"/>
  <c r="EC988" i="1" s="1"/>
  <c r="EC987" i="1" s="1"/>
  <c r="EC986" i="1" s="1"/>
  <c r="EC985" i="1" s="1"/>
  <c r="EC984" i="1" s="1"/>
  <c r="EC983" i="1" s="1"/>
  <c r="EC982" i="1" s="1"/>
  <c r="EC981" i="1" s="1"/>
  <c r="EC980" i="1" s="1"/>
  <c r="EC979" i="1" s="1"/>
  <c r="EC978" i="1" s="1"/>
  <c r="EC977" i="1" s="1"/>
  <c r="EC976" i="1" s="1"/>
  <c r="EC975" i="1" s="1"/>
  <c r="EC974" i="1" s="1"/>
  <c r="EC973" i="1" s="1"/>
  <c r="EC972" i="1" s="1"/>
  <c r="EC971" i="1" s="1"/>
  <c r="EC970" i="1" s="1"/>
  <c r="EC969" i="1" s="1"/>
  <c r="EC968" i="1" s="1"/>
  <c r="EC967" i="1" s="1"/>
  <c r="EC966" i="1" s="1"/>
  <c r="EC965" i="1" s="1"/>
  <c r="EC964" i="1" s="1"/>
  <c r="EC963" i="1" s="1"/>
  <c r="EC962" i="1" s="1"/>
  <c r="EC961" i="1" s="1"/>
  <c r="EC960" i="1" s="1"/>
  <c r="EC959" i="1" s="1"/>
  <c r="EC958" i="1" s="1"/>
  <c r="EC957" i="1" s="1"/>
  <c r="EC956" i="1" s="1"/>
  <c r="EC955" i="1" s="1"/>
  <c r="EC954" i="1" s="1"/>
  <c r="EC953" i="1" s="1"/>
  <c r="EC952" i="1" s="1"/>
  <c r="EC951" i="1" s="1"/>
  <c r="EC950" i="1" s="1"/>
  <c r="EC949" i="1" s="1"/>
  <c r="EC948" i="1" s="1"/>
  <c r="EC947" i="1" s="1"/>
  <c r="EC946" i="1" s="1"/>
  <c r="EC945" i="1" s="1"/>
  <c r="EC944" i="1" s="1"/>
  <c r="EC943" i="1" s="1"/>
  <c r="EC942" i="1" s="1"/>
  <c r="EC941" i="1" s="1"/>
  <c r="EC940" i="1" s="1"/>
  <c r="EC939" i="1" s="1"/>
  <c r="EC938" i="1" s="1"/>
  <c r="EC937" i="1" s="1"/>
  <c r="EC936" i="1" s="1"/>
  <c r="EC935" i="1" s="1"/>
  <c r="EC934" i="1" s="1"/>
  <c r="EC933" i="1" s="1"/>
  <c r="EC932" i="1" s="1"/>
  <c r="EC931" i="1" s="1"/>
  <c r="EC930" i="1" s="1"/>
  <c r="EC929" i="1" s="1"/>
  <c r="EC928" i="1" s="1"/>
  <c r="EC927" i="1" s="1"/>
  <c r="EC926" i="1" s="1"/>
  <c r="EC925" i="1" s="1"/>
  <c r="EC924" i="1" s="1"/>
  <c r="EC923" i="1" s="1"/>
  <c r="EC922" i="1" s="1"/>
  <c r="EC921" i="1" s="1"/>
  <c r="EC920" i="1" s="1"/>
  <c r="EC919" i="1" s="1"/>
  <c r="EC918" i="1" s="1"/>
  <c r="EC917" i="1" s="1"/>
  <c r="EC916" i="1" s="1"/>
  <c r="EC915" i="1" s="1"/>
  <c r="EC914" i="1" s="1"/>
  <c r="EC913" i="1" s="1"/>
  <c r="EC912" i="1" s="1"/>
  <c r="EC911" i="1" s="1"/>
  <c r="EC910" i="1" s="1"/>
  <c r="EC909" i="1" s="1"/>
  <c r="EC908" i="1" s="1"/>
  <c r="EC907" i="1" s="1"/>
  <c r="EC906" i="1" s="1"/>
  <c r="EC905" i="1" s="1"/>
  <c r="EC904" i="1" s="1"/>
  <c r="EC903" i="1" s="1"/>
  <c r="EC902" i="1" s="1"/>
  <c r="EC901" i="1" s="1"/>
  <c r="EC900" i="1" s="1"/>
  <c r="EC899" i="1" s="1"/>
  <c r="EC898" i="1" s="1"/>
  <c r="EC897" i="1" s="1"/>
  <c r="EC896" i="1" s="1"/>
  <c r="EC895" i="1" s="1"/>
  <c r="EC894" i="1" s="1"/>
  <c r="EC893" i="1" s="1"/>
  <c r="EC892" i="1" s="1"/>
  <c r="EC891" i="1" s="1"/>
  <c r="EC890" i="1" s="1"/>
  <c r="EC889" i="1" s="1"/>
  <c r="EC888" i="1" s="1"/>
  <c r="EC887" i="1" s="1"/>
  <c r="EC886" i="1" s="1"/>
  <c r="EC885" i="1" s="1"/>
  <c r="EC884" i="1" s="1"/>
  <c r="EC883" i="1" s="1"/>
  <c r="EC882" i="1" s="1"/>
  <c r="EC881" i="1" s="1"/>
  <c r="EC880" i="1" s="1"/>
  <c r="EC879" i="1" s="1"/>
  <c r="EC878" i="1" s="1"/>
  <c r="EC877" i="1" s="1"/>
  <c r="EC876" i="1" s="1"/>
  <c r="EC875" i="1" s="1"/>
  <c r="EC874" i="1" s="1"/>
  <c r="EC873" i="1" s="1"/>
  <c r="EC872" i="1" s="1"/>
  <c r="EC871" i="1" s="1"/>
  <c r="EC870" i="1" s="1"/>
  <c r="EC869" i="1" s="1"/>
  <c r="EC868" i="1" s="1"/>
  <c r="EC867" i="1" s="1"/>
  <c r="EC866" i="1" s="1"/>
  <c r="EC865" i="1" s="1"/>
  <c r="EC864" i="1" s="1"/>
  <c r="EC863" i="1" s="1"/>
  <c r="EC862" i="1" s="1"/>
  <c r="EC861" i="1" s="1"/>
  <c r="EC860" i="1" s="1"/>
  <c r="EC859" i="1" s="1"/>
  <c r="EC858" i="1" s="1"/>
  <c r="EC857" i="1" s="1"/>
  <c r="EC856" i="1" s="1"/>
  <c r="EC855" i="1" s="1"/>
  <c r="EC854" i="1" s="1"/>
  <c r="EC853" i="1" s="1"/>
  <c r="EC852" i="1" s="1"/>
  <c r="EC851" i="1" s="1"/>
  <c r="EC850" i="1" s="1"/>
  <c r="EC849" i="1" s="1"/>
  <c r="EC848" i="1" s="1"/>
  <c r="EC847" i="1" s="1"/>
  <c r="EC846" i="1" s="1"/>
  <c r="EC845" i="1" s="1"/>
  <c r="EC844" i="1" s="1"/>
  <c r="EC843" i="1" s="1"/>
  <c r="EC842" i="1" s="1"/>
  <c r="EC841" i="1" s="1"/>
  <c r="EC840" i="1" s="1"/>
  <c r="EC839" i="1" s="1"/>
  <c r="EC838" i="1" s="1"/>
  <c r="EC837" i="1" s="1"/>
  <c r="EC836" i="1" s="1"/>
  <c r="EC835" i="1" s="1"/>
  <c r="EC834" i="1" s="1"/>
  <c r="EC833" i="1" s="1"/>
  <c r="EC832" i="1" s="1"/>
  <c r="EC831" i="1" s="1"/>
  <c r="EC830" i="1" s="1"/>
  <c r="EC829" i="1" s="1"/>
  <c r="EC828" i="1" s="1"/>
  <c r="EC827" i="1" s="1"/>
  <c r="EC826" i="1" s="1"/>
  <c r="EC825" i="1" s="1"/>
  <c r="EC824" i="1" s="1"/>
  <c r="EC823" i="1" s="1"/>
  <c r="EC822" i="1" s="1"/>
  <c r="EC821" i="1" s="1"/>
  <c r="EC820" i="1" s="1"/>
  <c r="EC819" i="1" s="1"/>
  <c r="EC818" i="1" s="1"/>
  <c r="EC817" i="1" s="1"/>
  <c r="EC816" i="1" s="1"/>
  <c r="EC815" i="1" s="1"/>
  <c r="EC814" i="1" s="1"/>
  <c r="EC813" i="1" s="1"/>
  <c r="EC812" i="1" s="1"/>
  <c r="EC811" i="1" s="1"/>
  <c r="EC810" i="1" s="1"/>
  <c r="EC809" i="1" s="1"/>
  <c r="EC808" i="1" s="1"/>
  <c r="EC807" i="1" s="1"/>
  <c r="EC806" i="1" s="1"/>
  <c r="EC805" i="1" s="1"/>
  <c r="EC804" i="1" s="1"/>
  <c r="EC803" i="1" s="1"/>
  <c r="EC802" i="1" s="1"/>
  <c r="EC801" i="1" s="1"/>
  <c r="EC800" i="1" s="1"/>
  <c r="EC799" i="1" s="1"/>
  <c r="EC798" i="1" s="1"/>
  <c r="EC797" i="1" s="1"/>
  <c r="EC796" i="1" s="1"/>
  <c r="EC795" i="1" s="1"/>
  <c r="EC794" i="1" s="1"/>
  <c r="EC793" i="1" s="1"/>
  <c r="EC792" i="1" s="1"/>
  <c r="EC791" i="1" s="1"/>
  <c r="EC790" i="1" s="1"/>
  <c r="EC789" i="1" s="1"/>
  <c r="EC788" i="1" s="1"/>
  <c r="EC787" i="1" s="1"/>
  <c r="EC786" i="1" s="1"/>
  <c r="EC785" i="1" s="1"/>
  <c r="EC784" i="1" s="1"/>
  <c r="EC783" i="1" s="1"/>
  <c r="EC782" i="1" s="1"/>
  <c r="EC781" i="1" s="1"/>
  <c r="EC780" i="1" s="1"/>
  <c r="EC779" i="1" s="1"/>
  <c r="EC778" i="1" s="1"/>
  <c r="EC777" i="1" s="1"/>
  <c r="EC776" i="1" s="1"/>
  <c r="EC775" i="1" s="1"/>
  <c r="EC774" i="1" s="1"/>
  <c r="EC773" i="1" s="1"/>
  <c r="EC772" i="1" s="1"/>
  <c r="EC771" i="1" s="1"/>
  <c r="EC770" i="1" s="1"/>
  <c r="EC769" i="1" s="1"/>
  <c r="EC768" i="1" s="1"/>
  <c r="EC767" i="1" s="1"/>
  <c r="EC766" i="1" s="1"/>
  <c r="EC765" i="1" s="1"/>
  <c r="EC764" i="1" s="1"/>
  <c r="EC763" i="1" s="1"/>
  <c r="EC762" i="1" s="1"/>
  <c r="EC761" i="1" s="1"/>
  <c r="EC760" i="1" s="1"/>
  <c r="EC759" i="1" s="1"/>
  <c r="EC758" i="1" s="1"/>
  <c r="EC757" i="1" s="1"/>
  <c r="EC756" i="1" s="1"/>
  <c r="EC755" i="1" s="1"/>
  <c r="EC754" i="1" s="1"/>
  <c r="EC753" i="1" s="1"/>
  <c r="EC752" i="1" s="1"/>
  <c r="EC751" i="1" s="1"/>
  <c r="EC750" i="1" s="1"/>
  <c r="EC749" i="1" s="1"/>
  <c r="EC748" i="1" s="1"/>
  <c r="EC747" i="1" s="1"/>
  <c r="EC746" i="1" s="1"/>
  <c r="EC745" i="1" s="1"/>
  <c r="EC744" i="1" s="1"/>
  <c r="EC743" i="1" s="1"/>
  <c r="EC742" i="1" s="1"/>
  <c r="EC741" i="1" s="1"/>
  <c r="EC740" i="1" s="1"/>
  <c r="EC739" i="1" s="1"/>
  <c r="EC738" i="1" s="1"/>
  <c r="EC737" i="1" s="1"/>
  <c r="EC736" i="1" s="1"/>
  <c r="EC735" i="1" s="1"/>
  <c r="EC734" i="1" s="1"/>
  <c r="EC733" i="1" s="1"/>
  <c r="EC732" i="1" s="1"/>
  <c r="EC731" i="1" s="1"/>
  <c r="EC730" i="1" s="1"/>
  <c r="EC729" i="1" s="1"/>
  <c r="EC728" i="1" s="1"/>
  <c r="EC727" i="1" s="1"/>
  <c r="EC726" i="1" s="1"/>
  <c r="EC725" i="1" s="1"/>
  <c r="EC724" i="1" s="1"/>
  <c r="EC723" i="1" s="1"/>
  <c r="EC722" i="1" s="1"/>
  <c r="EC721" i="1" s="1"/>
  <c r="EC720" i="1" s="1"/>
  <c r="EC719" i="1" s="1"/>
  <c r="EC718" i="1" s="1"/>
  <c r="EC717" i="1" s="1"/>
  <c r="EC716" i="1" s="1"/>
  <c r="EC715" i="1" s="1"/>
  <c r="EC714" i="1" s="1"/>
  <c r="EC713" i="1" s="1"/>
  <c r="EC712" i="1" s="1"/>
  <c r="EC711" i="1" s="1"/>
  <c r="EC710" i="1" s="1"/>
  <c r="EC709" i="1" s="1"/>
  <c r="EC708" i="1" s="1"/>
  <c r="EC707" i="1" s="1"/>
  <c r="EC706" i="1" s="1"/>
  <c r="EC705" i="1" s="1"/>
  <c r="EC704" i="1" s="1"/>
  <c r="EC703" i="1" s="1"/>
  <c r="EC702" i="1" s="1"/>
  <c r="EC701" i="1" s="1"/>
  <c r="EC700" i="1" s="1"/>
  <c r="EC699" i="1" s="1"/>
  <c r="EC698" i="1" s="1"/>
  <c r="EC697" i="1" s="1"/>
  <c r="EC696" i="1" s="1"/>
  <c r="EC695" i="1" s="1"/>
  <c r="EC694" i="1" s="1"/>
  <c r="EC693" i="1" s="1"/>
  <c r="EC692" i="1" s="1"/>
  <c r="EC691" i="1" s="1"/>
  <c r="EC690" i="1" s="1"/>
  <c r="EC689" i="1" s="1"/>
  <c r="EC688" i="1" s="1"/>
  <c r="EC687" i="1" s="1"/>
  <c r="EC686" i="1" s="1"/>
  <c r="EC685" i="1" s="1"/>
  <c r="EC684" i="1" s="1"/>
  <c r="EC683" i="1" s="1"/>
  <c r="EC682" i="1" s="1"/>
  <c r="EC681" i="1" s="1"/>
  <c r="EC680" i="1" s="1"/>
  <c r="EC679" i="1" s="1"/>
  <c r="EC678" i="1" s="1"/>
  <c r="EC677" i="1" s="1"/>
  <c r="EC676" i="1" s="1"/>
  <c r="EC675" i="1" s="1"/>
  <c r="EC674" i="1" s="1"/>
  <c r="EC673" i="1" s="1"/>
  <c r="EC672" i="1" s="1"/>
  <c r="EC671" i="1" s="1"/>
  <c r="EC670" i="1" s="1"/>
  <c r="EC669" i="1" s="1"/>
  <c r="EC668" i="1" s="1"/>
  <c r="EC667" i="1" s="1"/>
  <c r="EC666" i="1" s="1"/>
  <c r="EC665" i="1" s="1"/>
  <c r="EC664" i="1" s="1"/>
  <c r="EC663" i="1" s="1"/>
  <c r="EC662" i="1" s="1"/>
  <c r="EC661" i="1" s="1"/>
  <c r="EC660" i="1" s="1"/>
  <c r="EC659" i="1" s="1"/>
  <c r="EC658" i="1" s="1"/>
  <c r="EC657" i="1" s="1"/>
  <c r="EC656" i="1" s="1"/>
  <c r="EC655" i="1" s="1"/>
  <c r="EC654" i="1" s="1"/>
  <c r="EC653" i="1" s="1"/>
  <c r="EC652" i="1" s="1"/>
  <c r="EC651" i="1" s="1"/>
  <c r="EC650" i="1" s="1"/>
  <c r="EC649" i="1" s="1"/>
  <c r="EC648" i="1" s="1"/>
  <c r="EC647" i="1" s="1"/>
  <c r="EC646" i="1" s="1"/>
  <c r="EC645" i="1" s="1"/>
  <c r="EC644" i="1" s="1"/>
  <c r="EC643" i="1" s="1"/>
  <c r="EC642" i="1" s="1"/>
  <c r="EC641" i="1" s="1"/>
  <c r="EC640" i="1" s="1"/>
  <c r="EC639" i="1" s="1"/>
  <c r="EC638" i="1" s="1"/>
  <c r="EC637" i="1" s="1"/>
  <c r="EC636" i="1" s="1"/>
  <c r="EC635" i="1" s="1"/>
  <c r="EC634" i="1" s="1"/>
  <c r="EC633" i="1" s="1"/>
  <c r="EC632" i="1" s="1"/>
  <c r="EC631" i="1" s="1"/>
  <c r="EC630" i="1" s="1"/>
  <c r="EC629" i="1" s="1"/>
  <c r="EC628" i="1" s="1"/>
  <c r="EC627" i="1" s="1"/>
  <c r="EC626" i="1" s="1"/>
  <c r="EC625" i="1" s="1"/>
  <c r="EC624" i="1" s="1"/>
  <c r="EC623" i="1" s="1"/>
  <c r="EC622" i="1" s="1"/>
  <c r="EC621" i="1" s="1"/>
  <c r="EC620" i="1" s="1"/>
  <c r="EC619" i="1" s="1"/>
  <c r="EC618" i="1" s="1"/>
  <c r="EC617" i="1" s="1"/>
  <c r="EC616" i="1" s="1"/>
  <c r="EC615" i="1" s="1"/>
  <c r="EC614" i="1" s="1"/>
  <c r="EC613" i="1" s="1"/>
  <c r="EC612" i="1" s="1"/>
  <c r="EC611" i="1" s="1"/>
  <c r="EC610" i="1" s="1"/>
  <c r="EC609" i="1" s="1"/>
  <c r="EC608" i="1" s="1"/>
  <c r="EC607" i="1" s="1"/>
  <c r="EC606" i="1" s="1"/>
  <c r="EC605" i="1" s="1"/>
  <c r="EC604" i="1" s="1"/>
  <c r="EC603" i="1" s="1"/>
  <c r="EC602" i="1" s="1"/>
  <c r="EC601" i="1" s="1"/>
  <c r="EC600" i="1" s="1"/>
  <c r="EC599" i="1" s="1"/>
  <c r="EC598" i="1" s="1"/>
  <c r="EC597" i="1" s="1"/>
  <c r="EC596" i="1" s="1"/>
  <c r="EC595" i="1" s="1"/>
  <c r="EC594" i="1" s="1"/>
  <c r="EC593" i="1" s="1"/>
  <c r="EC592" i="1" s="1"/>
  <c r="EC591" i="1" s="1"/>
  <c r="EC590" i="1" s="1"/>
  <c r="EC589" i="1" s="1"/>
  <c r="EC588" i="1" s="1"/>
  <c r="EC587" i="1" s="1"/>
  <c r="EC586" i="1" s="1"/>
  <c r="EC585" i="1" s="1"/>
  <c r="EC584" i="1" s="1"/>
  <c r="EC583" i="1" s="1"/>
  <c r="EC582" i="1" s="1"/>
  <c r="EC581" i="1" s="1"/>
  <c r="EC580" i="1" s="1"/>
  <c r="EC579" i="1" s="1"/>
  <c r="EC578" i="1" s="1"/>
  <c r="EC577" i="1" s="1"/>
  <c r="EC576" i="1" s="1"/>
  <c r="EC575" i="1" s="1"/>
  <c r="EC574" i="1" s="1"/>
  <c r="EC573" i="1" s="1"/>
  <c r="EC572" i="1" s="1"/>
  <c r="EC571" i="1" s="1"/>
  <c r="EC570" i="1" s="1"/>
  <c r="EC569" i="1" s="1"/>
  <c r="EC568" i="1" s="1"/>
  <c r="EC567" i="1" s="1"/>
  <c r="EC566" i="1" s="1"/>
  <c r="EC565" i="1" s="1"/>
  <c r="EC564" i="1" s="1"/>
  <c r="EC563" i="1" s="1"/>
  <c r="EC562" i="1" s="1"/>
  <c r="EC561" i="1" s="1"/>
  <c r="EC560" i="1" s="1"/>
  <c r="EC559" i="1" s="1"/>
  <c r="EC558" i="1" s="1"/>
  <c r="EC557" i="1" s="1"/>
  <c r="EC556" i="1" s="1"/>
  <c r="EC555" i="1" s="1"/>
  <c r="EC554" i="1" s="1"/>
  <c r="EC553" i="1" s="1"/>
  <c r="EC552" i="1" s="1"/>
  <c r="EC551" i="1" s="1"/>
  <c r="EC550" i="1" s="1"/>
  <c r="EC549" i="1" s="1"/>
  <c r="EC548" i="1" s="1"/>
  <c r="EC547" i="1" s="1"/>
  <c r="EC546" i="1" s="1"/>
  <c r="EC545" i="1" s="1"/>
  <c r="EC544" i="1" s="1"/>
  <c r="EC543" i="1" s="1"/>
  <c r="EC542" i="1" s="1"/>
  <c r="EC541" i="1" s="1"/>
  <c r="EC540" i="1" s="1"/>
  <c r="EC539" i="1" s="1"/>
  <c r="EC538" i="1" s="1"/>
  <c r="EC537" i="1" s="1"/>
  <c r="EC536" i="1" s="1"/>
  <c r="EC535" i="1" s="1"/>
  <c r="EC534" i="1" s="1"/>
  <c r="EC533" i="1" s="1"/>
  <c r="EC532" i="1" s="1"/>
  <c r="EC531" i="1" s="1"/>
  <c r="EC530" i="1" s="1"/>
  <c r="EC529" i="1" s="1"/>
  <c r="EC528" i="1" s="1"/>
  <c r="EC527" i="1" s="1"/>
  <c r="EC526" i="1" s="1"/>
  <c r="EC525" i="1" s="1"/>
  <c r="EC524" i="1" s="1"/>
  <c r="EC523" i="1" s="1"/>
  <c r="EC522" i="1" s="1"/>
  <c r="EC521" i="1" s="1"/>
  <c r="EC520" i="1" s="1"/>
  <c r="EC519" i="1" s="1"/>
  <c r="EC518" i="1" s="1"/>
  <c r="EC517" i="1" s="1"/>
  <c r="EC516" i="1" s="1"/>
  <c r="EC515" i="1" s="1"/>
  <c r="EC514" i="1" s="1"/>
  <c r="EC513" i="1" s="1"/>
  <c r="EC512" i="1" s="1"/>
  <c r="EC511" i="1" s="1"/>
  <c r="EC510" i="1" s="1"/>
  <c r="EC509" i="1" s="1"/>
  <c r="EC508" i="1" s="1"/>
  <c r="EC507" i="1" s="1"/>
  <c r="EC506" i="1" s="1"/>
  <c r="EC505" i="1" s="1"/>
  <c r="EC504" i="1" s="1"/>
  <c r="EC503" i="1" s="1"/>
  <c r="EC502" i="1" s="1"/>
  <c r="EC501" i="1" s="1"/>
  <c r="EC500" i="1" s="1"/>
  <c r="EC499" i="1" s="1"/>
  <c r="EC498" i="1" s="1"/>
  <c r="EC497" i="1" s="1"/>
  <c r="EC496" i="1" s="1"/>
  <c r="EC495" i="1" s="1"/>
  <c r="EC494" i="1" s="1"/>
  <c r="EC493" i="1" s="1"/>
  <c r="EC492" i="1" s="1"/>
  <c r="EC491" i="1" s="1"/>
  <c r="EC490" i="1" s="1"/>
  <c r="EC489" i="1" s="1"/>
  <c r="EC488" i="1" s="1"/>
  <c r="EC487" i="1" s="1"/>
  <c r="EC486" i="1" s="1"/>
  <c r="EC485" i="1" s="1"/>
  <c r="EC484" i="1" s="1"/>
  <c r="EC483" i="1" s="1"/>
  <c r="EC482" i="1" s="1"/>
  <c r="EC481" i="1" s="1"/>
  <c r="EC480" i="1" s="1"/>
  <c r="EC479" i="1" s="1"/>
  <c r="EC478" i="1" s="1"/>
  <c r="EC477" i="1" s="1"/>
  <c r="EC476" i="1" s="1"/>
  <c r="EC475" i="1" s="1"/>
  <c r="EC474" i="1" s="1"/>
  <c r="EC473" i="1" s="1"/>
  <c r="EC472" i="1" s="1"/>
  <c r="EC471" i="1" s="1"/>
  <c r="EC470" i="1" s="1"/>
  <c r="EC469" i="1" s="1"/>
  <c r="EC468" i="1" s="1"/>
  <c r="EC467" i="1" s="1"/>
  <c r="EC466" i="1" s="1"/>
  <c r="EC465" i="1" s="1"/>
  <c r="EC464" i="1" s="1"/>
  <c r="EC463" i="1" s="1"/>
  <c r="EC462" i="1" s="1"/>
  <c r="EC461" i="1" s="1"/>
  <c r="EC460" i="1" s="1"/>
  <c r="EC459" i="1" s="1"/>
  <c r="EC458" i="1" s="1"/>
  <c r="EC457" i="1" s="1"/>
  <c r="EC456" i="1" s="1"/>
  <c r="EC455" i="1" s="1"/>
  <c r="EC454" i="1" s="1"/>
  <c r="EC453" i="1" s="1"/>
  <c r="EC452" i="1" s="1"/>
  <c r="EC451" i="1" s="1"/>
  <c r="EC450" i="1" s="1"/>
  <c r="EC449" i="1" s="1"/>
  <c r="EC448" i="1" s="1"/>
  <c r="EC447" i="1" s="1"/>
  <c r="EC446" i="1" s="1"/>
  <c r="EC445" i="1" s="1"/>
  <c r="EC444" i="1" s="1"/>
  <c r="EC443" i="1" s="1"/>
  <c r="EC442" i="1" s="1"/>
  <c r="EC441" i="1" s="1"/>
  <c r="EC440" i="1" s="1"/>
  <c r="EC439" i="1" s="1"/>
  <c r="EC438" i="1" s="1"/>
  <c r="EC437" i="1" s="1"/>
  <c r="EC436" i="1" s="1"/>
  <c r="EC435" i="1" s="1"/>
  <c r="EC434" i="1" s="1"/>
  <c r="EC433" i="1" s="1"/>
  <c r="EC432" i="1" s="1"/>
  <c r="EC431" i="1" s="1"/>
  <c r="EC430" i="1" s="1"/>
  <c r="EC429" i="1" s="1"/>
  <c r="EC428" i="1" s="1"/>
  <c r="EC427" i="1" s="1"/>
  <c r="EC426" i="1" s="1"/>
  <c r="EC425" i="1" s="1"/>
  <c r="EC424" i="1" s="1"/>
  <c r="EC423" i="1" s="1"/>
  <c r="EC422" i="1" s="1"/>
  <c r="EC421" i="1" s="1"/>
  <c r="EC420" i="1" s="1"/>
  <c r="EC419" i="1" s="1"/>
  <c r="EC418" i="1" s="1"/>
  <c r="EC417" i="1" s="1"/>
  <c r="EC416" i="1" s="1"/>
  <c r="EC415" i="1" s="1"/>
  <c r="EC414" i="1" s="1"/>
  <c r="EC413" i="1" s="1"/>
  <c r="EC412" i="1" s="1"/>
  <c r="EC411" i="1" s="1"/>
  <c r="EC410" i="1" s="1"/>
  <c r="EC409" i="1" s="1"/>
  <c r="EC408" i="1" s="1"/>
  <c r="EC407" i="1" s="1"/>
  <c r="EC406" i="1" s="1"/>
  <c r="EC405" i="1" s="1"/>
  <c r="EC404" i="1" s="1"/>
  <c r="EC403" i="1" s="1"/>
  <c r="EC402" i="1" s="1"/>
  <c r="EC401" i="1" s="1"/>
  <c r="EC400" i="1" s="1"/>
  <c r="EC399" i="1" s="1"/>
  <c r="EC398" i="1" s="1"/>
  <c r="EC397" i="1" s="1"/>
  <c r="EC396" i="1" s="1"/>
  <c r="EC395" i="1" s="1"/>
  <c r="EC394" i="1" s="1"/>
  <c r="EC393" i="1" s="1"/>
  <c r="EC392" i="1" s="1"/>
  <c r="EC391" i="1" s="1"/>
  <c r="EC390" i="1" s="1"/>
  <c r="EC389" i="1" s="1"/>
  <c r="EC388" i="1" s="1"/>
  <c r="EC387" i="1" s="1"/>
  <c r="EC386" i="1" s="1"/>
  <c r="EC385" i="1" s="1"/>
  <c r="EC384" i="1" s="1"/>
  <c r="EC383" i="1" s="1"/>
  <c r="EC382" i="1" s="1"/>
  <c r="EC381" i="1" s="1"/>
  <c r="EC380" i="1" s="1"/>
  <c r="EC379" i="1" s="1"/>
  <c r="EC378" i="1" s="1"/>
  <c r="EC377" i="1" s="1"/>
  <c r="EC376" i="1" s="1"/>
  <c r="EC375" i="1" s="1"/>
  <c r="EC374" i="1" s="1"/>
  <c r="EC373" i="1" s="1"/>
  <c r="EC372" i="1" s="1"/>
  <c r="EC371" i="1" s="1"/>
  <c r="EC370" i="1" s="1"/>
  <c r="EC369" i="1" s="1"/>
  <c r="EC368" i="1" s="1"/>
  <c r="EC367" i="1" s="1"/>
  <c r="EC366" i="1" s="1"/>
  <c r="EC365" i="1" s="1"/>
  <c r="EC364" i="1" s="1"/>
  <c r="EC363" i="1" s="1"/>
  <c r="EC362" i="1" s="1"/>
  <c r="EC361" i="1" s="1"/>
  <c r="EC360" i="1" s="1"/>
  <c r="EC359" i="1" s="1"/>
  <c r="EC358" i="1" s="1"/>
  <c r="EC357" i="1" s="1"/>
  <c r="EC356" i="1" s="1"/>
  <c r="EC355" i="1" s="1"/>
  <c r="EC354" i="1" s="1"/>
  <c r="EC353" i="1" s="1"/>
  <c r="EC352" i="1" s="1"/>
  <c r="EC351" i="1" s="1"/>
  <c r="EC350" i="1" s="1"/>
  <c r="EC349" i="1" s="1"/>
  <c r="EC348" i="1" s="1"/>
  <c r="EC347" i="1" s="1"/>
  <c r="EC346" i="1" s="1"/>
  <c r="EC345" i="1" s="1"/>
  <c r="EC344" i="1" s="1"/>
  <c r="EC343" i="1" s="1"/>
  <c r="EC342" i="1" s="1"/>
  <c r="EC341" i="1" s="1"/>
  <c r="EC340" i="1" s="1"/>
  <c r="EC339" i="1" s="1"/>
  <c r="EC338" i="1" s="1"/>
  <c r="EC337" i="1" s="1"/>
  <c r="EC336" i="1" s="1"/>
  <c r="EC335" i="1" s="1"/>
  <c r="EC334" i="1" s="1"/>
  <c r="EC333" i="1" s="1"/>
  <c r="EC332" i="1" s="1"/>
  <c r="EC331" i="1" s="1"/>
  <c r="EC330" i="1" s="1"/>
  <c r="EC329" i="1" s="1"/>
  <c r="EC328" i="1" s="1"/>
  <c r="EC327" i="1" s="1"/>
  <c r="EC326" i="1" s="1"/>
  <c r="EC325" i="1" s="1"/>
  <c r="EC324" i="1" s="1"/>
  <c r="EC323" i="1" s="1"/>
  <c r="EC322" i="1" s="1"/>
  <c r="EC321" i="1" s="1"/>
  <c r="EC320" i="1" s="1"/>
  <c r="EC319" i="1" s="1"/>
  <c r="EC318" i="1" s="1"/>
  <c r="EC317" i="1" s="1"/>
  <c r="EC316" i="1" s="1"/>
  <c r="EC315" i="1" s="1"/>
  <c r="EC314" i="1" s="1"/>
  <c r="EC313" i="1" s="1"/>
  <c r="EC312" i="1" s="1"/>
  <c r="EC311" i="1" s="1"/>
  <c r="EC310" i="1" s="1"/>
  <c r="EC309" i="1" s="1"/>
  <c r="EC308" i="1" s="1"/>
  <c r="EC307" i="1" s="1"/>
  <c r="EC306" i="1" s="1"/>
  <c r="EC305" i="1" s="1"/>
  <c r="EC304" i="1" s="1"/>
  <c r="EC303" i="1" s="1"/>
  <c r="EC302" i="1" s="1"/>
  <c r="EC301" i="1" s="1"/>
  <c r="EC300" i="1" s="1"/>
  <c r="EC299" i="1" s="1"/>
  <c r="EC298" i="1" s="1"/>
  <c r="EC297" i="1" s="1"/>
  <c r="EC296" i="1" s="1"/>
  <c r="EC295" i="1" s="1"/>
  <c r="EC294" i="1" s="1"/>
  <c r="EC293" i="1" s="1"/>
  <c r="EC292" i="1" s="1"/>
  <c r="EC291" i="1" s="1"/>
  <c r="EC290" i="1" s="1"/>
  <c r="EC289" i="1" s="1"/>
  <c r="EC288" i="1" s="1"/>
  <c r="EC287" i="1" s="1"/>
  <c r="EC286" i="1" s="1"/>
  <c r="EC285" i="1" s="1"/>
  <c r="EC284" i="1" s="1"/>
  <c r="EC283" i="1" s="1"/>
  <c r="EC282" i="1" s="1"/>
  <c r="EC281" i="1" s="1"/>
  <c r="EC280" i="1" s="1"/>
  <c r="EC279" i="1" s="1"/>
  <c r="EC278" i="1" s="1"/>
  <c r="EC277" i="1" s="1"/>
  <c r="EC276" i="1" s="1"/>
  <c r="EC275" i="1" s="1"/>
  <c r="EC274" i="1" s="1"/>
  <c r="EC273" i="1" s="1"/>
  <c r="EC272" i="1" s="1"/>
  <c r="EC271" i="1" s="1"/>
  <c r="EC270" i="1" s="1"/>
  <c r="EC269" i="1" s="1"/>
  <c r="EC268" i="1" s="1"/>
  <c r="EC267" i="1" s="1"/>
  <c r="EC266" i="1" s="1"/>
  <c r="EC265" i="1" s="1"/>
  <c r="EC264" i="1" s="1"/>
  <c r="EC263" i="1" s="1"/>
  <c r="EC262" i="1" s="1"/>
  <c r="EC261" i="1" s="1"/>
  <c r="EC260" i="1" s="1"/>
  <c r="EC259" i="1" s="1"/>
  <c r="EC258" i="1" s="1"/>
  <c r="EC257" i="1" s="1"/>
  <c r="EC256" i="1" s="1"/>
  <c r="EC255" i="1" s="1"/>
  <c r="EC254" i="1" s="1"/>
  <c r="EC253" i="1" s="1"/>
  <c r="EC252" i="1" s="1"/>
  <c r="EC251" i="1" s="1"/>
  <c r="EC250" i="1" s="1"/>
  <c r="EC249" i="1" s="1"/>
  <c r="EC248" i="1" s="1"/>
  <c r="EC247" i="1" s="1"/>
  <c r="EC246" i="1" s="1"/>
  <c r="EC245" i="1" s="1"/>
  <c r="EC244" i="1" s="1"/>
  <c r="EC243" i="1" s="1"/>
  <c r="EC242" i="1" s="1"/>
  <c r="EC241" i="1" s="1"/>
  <c r="EC240" i="1" s="1"/>
  <c r="EC239" i="1" s="1"/>
  <c r="EC238" i="1" s="1"/>
  <c r="EC237" i="1" s="1"/>
  <c r="EC236" i="1" s="1"/>
  <c r="EC235" i="1" s="1"/>
  <c r="EC234" i="1" s="1"/>
  <c r="EC233" i="1" s="1"/>
  <c r="EC232" i="1" s="1"/>
  <c r="EC231" i="1" s="1"/>
  <c r="EC230" i="1" s="1"/>
  <c r="EC229" i="1" s="1"/>
  <c r="EC228" i="1" s="1"/>
  <c r="EC227" i="1" s="1"/>
  <c r="EC226" i="1" s="1"/>
  <c r="EC225" i="1" s="1"/>
  <c r="EC224" i="1" s="1"/>
  <c r="EC223" i="1" s="1"/>
  <c r="EC222" i="1" s="1"/>
  <c r="EC221" i="1" s="1"/>
  <c r="EC220" i="1" s="1"/>
  <c r="EC219" i="1" s="1"/>
  <c r="EC218" i="1" s="1"/>
  <c r="EC217" i="1" s="1"/>
  <c r="EC216" i="1" s="1"/>
  <c r="EC215" i="1" s="1"/>
  <c r="EC214" i="1" s="1"/>
  <c r="EC213" i="1" s="1"/>
  <c r="EC212" i="1" s="1"/>
  <c r="EC211" i="1" s="1"/>
  <c r="EC210" i="1" s="1"/>
  <c r="EC209" i="1" s="1"/>
  <c r="EC208" i="1" s="1"/>
  <c r="EC207" i="1" s="1"/>
  <c r="EC206" i="1" s="1"/>
  <c r="EC205" i="1" s="1"/>
  <c r="EC204" i="1" s="1"/>
  <c r="EC203" i="1" s="1"/>
  <c r="EC202" i="1" s="1"/>
  <c r="EC201" i="1" s="1"/>
  <c r="EC200" i="1" s="1"/>
  <c r="EC199" i="1" s="1"/>
  <c r="EC198" i="1" s="1"/>
  <c r="EC197" i="1" s="1"/>
  <c r="EC196" i="1" s="1"/>
  <c r="EC195" i="1" s="1"/>
  <c r="EC194" i="1" s="1"/>
  <c r="EC193" i="1" s="1"/>
  <c r="EC192" i="1" s="1"/>
  <c r="EC191" i="1" s="1"/>
  <c r="EC190" i="1" s="1"/>
  <c r="EC189" i="1" s="1"/>
  <c r="EC188" i="1" s="1"/>
  <c r="EC187" i="1" s="1"/>
  <c r="EC186" i="1" s="1"/>
  <c r="EC185" i="1" s="1"/>
  <c r="EC184" i="1" s="1"/>
  <c r="EC183" i="1" s="1"/>
  <c r="EC182" i="1" s="1"/>
  <c r="EC181" i="1" s="1"/>
  <c r="EC180" i="1" s="1"/>
  <c r="EC179" i="1" s="1"/>
  <c r="EC178" i="1" s="1"/>
  <c r="EC177" i="1" s="1"/>
  <c r="EC176" i="1" s="1"/>
  <c r="EC175" i="1" s="1"/>
  <c r="EC174" i="1" s="1"/>
  <c r="EC173" i="1" s="1"/>
  <c r="EC172" i="1" s="1"/>
  <c r="EC171" i="1" s="1"/>
  <c r="EC170" i="1" s="1"/>
  <c r="EC169" i="1" s="1"/>
  <c r="EC168" i="1" s="1"/>
  <c r="EC167" i="1" s="1"/>
  <c r="EC166" i="1" s="1"/>
  <c r="EC165" i="1" s="1"/>
  <c r="EC164" i="1" s="1"/>
  <c r="EC163" i="1" s="1"/>
  <c r="EC162" i="1" s="1"/>
  <c r="EC161" i="1" s="1"/>
  <c r="EC160" i="1" s="1"/>
  <c r="EC159" i="1" s="1"/>
  <c r="EC158" i="1" s="1"/>
  <c r="EC157" i="1" s="1"/>
  <c r="EC156" i="1" s="1"/>
  <c r="EC155" i="1" s="1"/>
  <c r="EC154" i="1" s="1"/>
  <c r="EC153" i="1" s="1"/>
  <c r="EC152" i="1" s="1"/>
  <c r="EC151" i="1" s="1"/>
  <c r="EC150" i="1" s="1"/>
  <c r="EC149" i="1" s="1"/>
  <c r="EC148" i="1" s="1"/>
  <c r="EC147" i="1" s="1"/>
  <c r="EC146" i="1" s="1"/>
  <c r="EC145" i="1" s="1"/>
  <c r="EC144" i="1" s="1"/>
  <c r="EC143" i="1" s="1"/>
  <c r="EC142" i="1" s="1"/>
  <c r="EC141" i="1" s="1"/>
  <c r="EC140" i="1" s="1"/>
  <c r="EC139" i="1" s="1"/>
  <c r="EC138" i="1" s="1"/>
  <c r="EC137" i="1" s="1"/>
  <c r="EC136" i="1" s="1"/>
  <c r="EC135" i="1" s="1"/>
  <c r="EC134" i="1" s="1"/>
  <c r="EC133" i="1" s="1"/>
  <c r="EC132" i="1" s="1"/>
  <c r="EC131" i="1" s="1"/>
  <c r="EC130" i="1" s="1"/>
  <c r="EC129" i="1" s="1"/>
  <c r="EC128" i="1" s="1"/>
  <c r="EC127" i="1" s="1"/>
  <c r="EC126" i="1" s="1"/>
  <c r="EC125" i="1" s="1"/>
  <c r="EC124" i="1" s="1"/>
  <c r="EC123" i="1" s="1"/>
  <c r="EC122" i="1" s="1"/>
  <c r="EC121" i="1" s="1"/>
  <c r="EC120" i="1" s="1"/>
  <c r="EC119" i="1" s="1"/>
  <c r="EC118" i="1" s="1"/>
  <c r="EC117" i="1" s="1"/>
  <c r="EC116" i="1" s="1"/>
  <c r="EC115" i="1" s="1"/>
  <c r="EC114" i="1" s="1"/>
  <c r="EC113" i="1" s="1"/>
  <c r="EC112" i="1" s="1"/>
  <c r="EC111" i="1" s="1"/>
  <c r="EC110" i="1" s="1"/>
  <c r="EC109" i="1" s="1"/>
  <c r="EC108" i="1" s="1"/>
  <c r="EC107" i="1" s="1"/>
  <c r="EC106" i="1" s="1"/>
  <c r="EC105" i="1" s="1"/>
  <c r="EC104" i="1" s="1"/>
  <c r="EC103" i="1" s="1"/>
  <c r="EC102" i="1" s="1"/>
  <c r="EC101" i="1" s="1"/>
  <c r="EC100" i="1" s="1"/>
  <c r="EC99" i="1" s="1"/>
  <c r="EC98" i="1" s="1"/>
  <c r="EC97" i="1" s="1"/>
  <c r="EC96" i="1" s="1"/>
  <c r="EC95" i="1" s="1"/>
  <c r="EC94" i="1" s="1"/>
  <c r="EC93" i="1" s="1"/>
  <c r="EC92" i="1" s="1"/>
  <c r="EC91" i="1" s="1"/>
  <c r="EC90" i="1" s="1"/>
  <c r="EC89" i="1" s="1"/>
  <c r="EC88" i="1" s="1"/>
  <c r="EC87" i="1" s="1"/>
  <c r="EC86" i="1" s="1"/>
  <c r="EC85" i="1" s="1"/>
  <c r="EC84" i="1" s="1"/>
  <c r="EC83" i="1" s="1"/>
  <c r="EC82" i="1" s="1"/>
  <c r="EC81" i="1" s="1"/>
  <c r="EC80" i="1" s="1"/>
  <c r="EC79" i="1" s="1"/>
  <c r="EC78" i="1" s="1"/>
  <c r="EC77" i="1" s="1"/>
  <c r="EC76" i="1" s="1"/>
  <c r="EC75" i="1" s="1"/>
  <c r="EC74" i="1" s="1"/>
  <c r="EC73" i="1" s="1"/>
  <c r="EC72" i="1" s="1"/>
  <c r="EC71" i="1" s="1"/>
  <c r="EC70" i="1" s="1"/>
  <c r="EC69" i="1" s="1"/>
  <c r="EC68" i="1" s="1"/>
  <c r="EC67" i="1" s="1"/>
  <c r="EC66" i="1" s="1"/>
  <c r="EC65" i="1" s="1"/>
  <c r="EC64" i="1" s="1"/>
  <c r="EC63" i="1" s="1"/>
  <c r="EC62" i="1" s="1"/>
  <c r="EC61" i="1" s="1"/>
  <c r="EC60" i="1" s="1"/>
  <c r="EC59" i="1" s="1"/>
  <c r="EC58" i="1" s="1"/>
  <c r="EC57" i="1" s="1"/>
  <c r="EC56" i="1" s="1"/>
  <c r="EC55" i="1" s="1"/>
  <c r="EC54" i="1" s="1"/>
  <c r="EC53" i="1" s="1"/>
  <c r="EC52" i="1" s="1"/>
  <c r="EC51" i="1" s="1"/>
  <c r="EC50" i="1" s="1"/>
  <c r="EC49" i="1" s="1"/>
  <c r="EC48" i="1" s="1"/>
  <c r="EC47" i="1" s="1"/>
  <c r="EC46" i="1" s="1"/>
  <c r="EC45" i="1" s="1"/>
  <c r="EC44" i="1" s="1"/>
  <c r="EC43" i="1" s="1"/>
  <c r="EC42" i="1" s="1"/>
  <c r="EC41" i="1" s="1"/>
  <c r="EC40" i="1" s="1"/>
  <c r="EC39" i="1" s="1"/>
  <c r="EC38" i="1" s="1"/>
  <c r="EC37" i="1" s="1"/>
  <c r="EC36" i="1" s="1"/>
  <c r="EC35" i="1" s="1"/>
  <c r="EC34" i="1" s="1"/>
  <c r="EC33" i="1" s="1"/>
  <c r="EC32" i="1" s="1"/>
  <c r="EC31" i="1" s="1"/>
  <c r="EC30" i="1" s="1"/>
  <c r="EC29" i="1" s="1"/>
  <c r="EC28" i="1" s="1"/>
  <c r="EC27" i="1" s="1"/>
  <c r="EC26" i="1" s="1"/>
  <c r="EC25" i="1" s="1"/>
  <c r="EC24" i="1" s="1"/>
  <c r="EC23" i="1" s="1"/>
  <c r="EC22" i="1" s="1"/>
  <c r="EC21" i="1" s="1"/>
  <c r="EC20" i="1" s="1"/>
  <c r="EC19" i="1" s="1"/>
  <c r="EC18" i="1" s="1"/>
  <c r="EC17" i="1" s="1"/>
  <c r="EC16" i="1" s="1"/>
  <c r="EC15" i="1" s="1"/>
  <c r="EC14" i="1" s="1"/>
  <c r="EC13" i="1" s="1"/>
  <c r="EC12" i="1" s="1"/>
  <c r="EC11" i="1" s="1"/>
  <c r="EC10" i="1" s="1"/>
  <c r="EC9" i="1" s="1"/>
  <c r="EC8" i="1" s="1"/>
  <c r="ED1195" i="1"/>
  <c r="FG1196" i="1"/>
  <c r="DB1195" i="1"/>
  <c r="DC1195" i="1" s="1"/>
  <c r="AC1196" i="1"/>
  <c r="AK1196" i="1"/>
  <c r="AG1196" i="1"/>
  <c r="AG1205" i="33"/>
  <c r="AF1204" i="33"/>
  <c r="CS402" i="1"/>
  <c r="BQ398" i="1"/>
  <c r="BS398" i="1" s="1"/>
  <c r="BC1196" i="1"/>
  <c r="X1196" i="1"/>
  <c r="D63" i="29"/>
  <c r="S1193" i="1"/>
  <c r="AA1194" i="1"/>
  <c r="P1196" i="1"/>
  <c r="R1195" i="1"/>
  <c r="S1195" i="1" s="1"/>
  <c r="DR1196" i="1"/>
  <c r="DS1196" i="1" s="1"/>
  <c r="AT402" i="1" l="1"/>
  <c r="H63" i="29"/>
  <c r="FK1196" i="1"/>
  <c r="FL1196" i="1" s="1"/>
  <c r="FM1195" i="1" s="1"/>
  <c r="DK1195" i="1"/>
  <c r="EY1195" i="1" s="1"/>
  <c r="DG1195" i="1"/>
  <c r="DG1194" i="1" s="1"/>
  <c r="DG1193" i="1" s="1"/>
  <c r="DG1192" i="1" s="1"/>
  <c r="DG1191" i="1" s="1"/>
  <c r="DG1190" i="1" s="1"/>
  <c r="DG1189" i="1" s="1"/>
  <c r="DG1188" i="1" s="1"/>
  <c r="DG1187" i="1" s="1"/>
  <c r="DG1186" i="1" s="1"/>
  <c r="DG1185" i="1" s="1"/>
  <c r="DG1184" i="1" s="1"/>
  <c r="DG1183" i="1" s="1"/>
  <c r="DG1182" i="1" s="1"/>
  <c r="DG1181" i="1" s="1"/>
  <c r="DG1180" i="1" s="1"/>
  <c r="DG1179" i="1" s="1"/>
  <c r="DG1178" i="1" s="1"/>
  <c r="DG1177" i="1" s="1"/>
  <c r="DG1176" i="1" s="1"/>
  <c r="DG1175" i="1" s="1"/>
  <c r="DG1174" i="1" s="1"/>
  <c r="DG1173" i="1" s="1"/>
  <c r="DG1172" i="1" s="1"/>
  <c r="DG1171" i="1" s="1"/>
  <c r="DG1170" i="1" s="1"/>
  <c r="DG1169" i="1" s="1"/>
  <c r="DG1168" i="1" s="1"/>
  <c r="DG1167" i="1" s="1"/>
  <c r="DG1166" i="1" s="1"/>
  <c r="DG1165" i="1" s="1"/>
  <c r="DG1164" i="1" s="1"/>
  <c r="DG1163" i="1" s="1"/>
  <c r="DL1195" i="1"/>
  <c r="EZ1195" i="1" s="1"/>
  <c r="FH1196" i="1"/>
  <c r="FI1196" i="1" s="1"/>
  <c r="FJ1195" i="1" s="1"/>
  <c r="CB1195" i="1"/>
  <c r="CI402" i="1"/>
  <c r="CF398" i="1"/>
  <c r="CJ398" i="1" s="1"/>
  <c r="CE398" i="1"/>
  <c r="CL398" i="1" s="1"/>
  <c r="BT398" i="1"/>
  <c r="CD398" i="1"/>
  <c r="CH398" i="1" s="1"/>
  <c r="ED1194" i="1"/>
  <c r="EE1195" i="1"/>
  <c r="DC1196" i="1"/>
  <c r="CU402" i="1"/>
  <c r="BP402" i="1"/>
  <c r="AF1203" i="33"/>
  <c r="AG1204" i="33"/>
  <c r="BH402" i="1"/>
  <c r="BJ402" i="1"/>
  <c r="BI402" i="1"/>
  <c r="BD402" i="1"/>
  <c r="CT402" i="1"/>
  <c r="BE402" i="1"/>
  <c r="Y1196" i="1"/>
  <c r="Z1196" i="1" s="1"/>
  <c r="Q1196" i="1"/>
  <c r="R1196" i="1" s="1"/>
  <c r="S1196" i="1" s="1"/>
  <c r="AA1195" i="1"/>
  <c r="AN402" i="1" l="1"/>
  <c r="AV402" i="1" s="1"/>
  <c r="FA1195" i="1"/>
  <c r="FN1195" i="1"/>
  <c r="FB1195" i="1"/>
  <c r="DK1194" i="1"/>
  <c r="DK1193" i="1" s="1"/>
  <c r="DL1194" i="1"/>
  <c r="DL1193" i="1" s="1"/>
  <c r="DL1192" i="1" s="1"/>
  <c r="FD1192" i="1" s="1"/>
  <c r="FE1195" i="1"/>
  <c r="FD1195" i="1"/>
  <c r="CB1196" i="1"/>
  <c r="CG398" i="1"/>
  <c r="CM398" i="1" s="1"/>
  <c r="ED1193" i="1"/>
  <c r="EE1194" i="1"/>
  <c r="CV402" i="1"/>
  <c r="AG1203" i="33"/>
  <c r="AF1202" i="33"/>
  <c r="BK402" i="1"/>
  <c r="BG402" i="1"/>
  <c r="AM403" i="1"/>
  <c r="AA1196" i="1"/>
  <c r="AU402" i="1" l="1"/>
  <c r="AP403" i="1"/>
  <c r="AQ403" i="1"/>
  <c r="AR403" i="1"/>
  <c r="AS403" i="1"/>
  <c r="AO403" i="1"/>
  <c r="CT403" i="1" s="1"/>
  <c r="CC1196" i="1"/>
  <c r="EZ1194" i="1"/>
  <c r="FE1194" i="1"/>
  <c r="EY1194" i="1"/>
  <c r="FC1195" i="1"/>
  <c r="FF1195" i="1" s="1"/>
  <c r="FK1195" i="1" s="1"/>
  <c r="FL1195" i="1" s="1"/>
  <c r="FM1194" i="1" s="1"/>
  <c r="FB1194" i="1"/>
  <c r="FD1194" i="1"/>
  <c r="FA1194" i="1"/>
  <c r="CK403" i="1"/>
  <c r="AW403" i="1"/>
  <c r="ED1192" i="1"/>
  <c r="EE1193" i="1"/>
  <c r="DL1191" i="1"/>
  <c r="FD1191" i="1" s="1"/>
  <c r="FA1192" i="1"/>
  <c r="EZ1192" i="1"/>
  <c r="DK1192" i="1"/>
  <c r="EY1193" i="1"/>
  <c r="FE1193" i="1"/>
  <c r="FD1193" i="1"/>
  <c r="EZ1193" i="1"/>
  <c r="FB1193" i="1"/>
  <c r="FA1193" i="1"/>
  <c r="AG1202" i="33"/>
  <c r="AF1201" i="33"/>
  <c r="BQ399" i="1"/>
  <c r="BS399" i="1" s="1"/>
  <c r="CS403" i="1"/>
  <c r="AT403" i="1" l="1"/>
  <c r="FC1194" i="1"/>
  <c r="FF1194" i="1" s="1"/>
  <c r="FK1194" i="1" s="1"/>
  <c r="FL1194" i="1" s="1"/>
  <c r="FM1193" i="1" s="1"/>
  <c r="FB1192" i="1"/>
  <c r="FC1192" i="1" s="1"/>
  <c r="CF399" i="1"/>
  <c r="CJ399" i="1" s="1"/>
  <c r="CE399" i="1"/>
  <c r="CL399" i="1" s="1"/>
  <c r="CI403" i="1"/>
  <c r="BT399" i="1"/>
  <c r="CD399" i="1"/>
  <c r="CH399" i="1" s="1"/>
  <c r="ED1191" i="1"/>
  <c r="EE1192" i="1"/>
  <c r="DL1190" i="1"/>
  <c r="EZ1190" i="1" s="1"/>
  <c r="FA1191" i="1"/>
  <c r="EZ1191" i="1"/>
  <c r="FC1193" i="1"/>
  <c r="FF1193" i="1" s="1"/>
  <c r="DK1191" i="1"/>
  <c r="FE1192" i="1"/>
  <c r="EY1192" i="1"/>
  <c r="BH403" i="1"/>
  <c r="BP403" i="1"/>
  <c r="BD403" i="1"/>
  <c r="BE403" i="1"/>
  <c r="AG1201" i="33"/>
  <c r="AF1200" i="33"/>
  <c r="BF403" i="1"/>
  <c r="CU403" i="1"/>
  <c r="CV403" i="1" s="1"/>
  <c r="BI403" i="1"/>
  <c r="BJ403" i="1"/>
  <c r="AN403" i="1" l="1"/>
  <c r="AV403" i="1" s="1"/>
  <c r="FB1191" i="1"/>
  <c r="FC1191" i="1" s="1"/>
  <c r="CG399" i="1"/>
  <c r="ED1190" i="1"/>
  <c r="EE1191" i="1"/>
  <c r="DL1189" i="1"/>
  <c r="FA1189" i="1" s="1"/>
  <c r="FA1190" i="1"/>
  <c r="FK1193" i="1"/>
  <c r="FL1193" i="1" s="1"/>
  <c r="FM1192" i="1" s="1"/>
  <c r="FD1190" i="1"/>
  <c r="FF1192" i="1"/>
  <c r="DK1190" i="1"/>
  <c r="FE1191" i="1"/>
  <c r="EY1191" i="1"/>
  <c r="AG1200" i="33"/>
  <c r="AF1199" i="33"/>
  <c r="BG403" i="1"/>
  <c r="AM404" i="1"/>
  <c r="BK403" i="1"/>
  <c r="AU403" i="1" l="1"/>
  <c r="AS404" i="1"/>
  <c r="AO404" i="1"/>
  <c r="AP404" i="1"/>
  <c r="AQ404" i="1"/>
  <c r="AR404" i="1"/>
  <c r="FB1190" i="1"/>
  <c r="FC1190" i="1" s="1"/>
  <c r="CK404" i="1"/>
  <c r="AW404" i="1"/>
  <c r="CM399" i="1"/>
  <c r="ED1189" i="1"/>
  <c r="EE1190" i="1"/>
  <c r="DL1188" i="1"/>
  <c r="DL1187" i="1" s="1"/>
  <c r="FD1189" i="1"/>
  <c r="EZ1189" i="1"/>
  <c r="FK1192" i="1"/>
  <c r="FL1192" i="1" s="1"/>
  <c r="FM1191" i="1" s="1"/>
  <c r="FF1191" i="1"/>
  <c r="DK1189" i="1"/>
  <c r="EY1190" i="1"/>
  <c r="FE1190" i="1"/>
  <c r="AG1199" i="33"/>
  <c r="AF1198" i="33"/>
  <c r="CS404" i="1"/>
  <c r="BQ400" i="1"/>
  <c r="BS400" i="1" s="1"/>
  <c r="AT404" i="1" l="1"/>
  <c r="BE404" i="1"/>
  <c r="FB1189" i="1"/>
  <c r="FC1189" i="1" s="1"/>
  <c r="CI404" i="1"/>
  <c r="CF400" i="1"/>
  <c r="CJ400" i="1" s="1"/>
  <c r="CE400" i="1"/>
  <c r="CL400" i="1" s="1"/>
  <c r="BT400" i="1"/>
  <c r="CD400" i="1"/>
  <c r="FK1191" i="1"/>
  <c r="FL1191" i="1" s="1"/>
  <c r="FM1190" i="1" s="1"/>
  <c r="ED1188" i="1"/>
  <c r="EE1189" i="1"/>
  <c r="FA1188" i="1"/>
  <c r="FD1188" i="1"/>
  <c r="EZ1188" i="1"/>
  <c r="FF1190" i="1"/>
  <c r="FD1187" i="1"/>
  <c r="FA1187" i="1"/>
  <c r="EZ1187" i="1"/>
  <c r="DK1188" i="1"/>
  <c r="EY1189" i="1"/>
  <c r="FE1189" i="1"/>
  <c r="CU404" i="1"/>
  <c r="BP404" i="1"/>
  <c r="BH404" i="1"/>
  <c r="AG1198" i="33"/>
  <c r="AF1197" i="33"/>
  <c r="BJ404" i="1"/>
  <c r="BF404" i="1"/>
  <c r="BD404" i="1"/>
  <c r="CT404" i="1"/>
  <c r="BI404" i="1"/>
  <c r="DL1186" i="1"/>
  <c r="AN404" i="1" l="1"/>
  <c r="AU404" i="1" s="1"/>
  <c r="FB1188" i="1"/>
  <c r="FC1188" i="1" s="1"/>
  <c r="CG400" i="1"/>
  <c r="CM400" i="1" s="1"/>
  <c r="CH400" i="1"/>
  <c r="ED1187" i="1"/>
  <c r="EE1188" i="1"/>
  <c r="CV404" i="1"/>
  <c r="FK1190" i="1"/>
  <c r="FL1190" i="1" s="1"/>
  <c r="FM1189" i="1" s="1"/>
  <c r="FF1189" i="1"/>
  <c r="FA1186" i="1"/>
  <c r="EZ1186" i="1"/>
  <c r="FD1186" i="1"/>
  <c r="DK1187" i="1"/>
  <c r="FE1188" i="1"/>
  <c r="EY1188" i="1"/>
  <c r="AG1197" i="33"/>
  <c r="AF1196" i="33"/>
  <c r="BG404" i="1"/>
  <c r="BK404" i="1"/>
  <c r="AM405" i="1"/>
  <c r="DL1185" i="1"/>
  <c r="AV404" i="1" l="1"/>
  <c r="AO405" i="1"/>
  <c r="BE405" i="1" s="1"/>
  <c r="AP405" i="1"/>
  <c r="AQ405" i="1"/>
  <c r="AR405" i="1"/>
  <c r="AS405" i="1"/>
  <c r="FB1187" i="1"/>
  <c r="FC1187" i="1" s="1"/>
  <c r="CK405" i="1"/>
  <c r="AW405" i="1"/>
  <c r="ED1186" i="1"/>
  <c r="EE1187" i="1"/>
  <c r="FK1189" i="1"/>
  <c r="FL1189" i="1" s="1"/>
  <c r="FM1188" i="1" s="1"/>
  <c r="FF1188" i="1"/>
  <c r="EZ1185" i="1"/>
  <c r="FA1185" i="1"/>
  <c r="FD1185" i="1"/>
  <c r="DK1186" i="1"/>
  <c r="FE1187" i="1"/>
  <c r="EY1187" i="1"/>
  <c r="AG1196" i="33"/>
  <c r="AF1195" i="33"/>
  <c r="BQ401" i="1"/>
  <c r="BS401" i="1" s="1"/>
  <c r="CS405" i="1"/>
  <c r="DL1184" i="1"/>
  <c r="AT405" i="1" l="1"/>
  <c r="FB1186" i="1"/>
  <c r="FC1186" i="1" s="1"/>
  <c r="CF401" i="1"/>
  <c r="CJ401" i="1" s="1"/>
  <c r="CE401" i="1"/>
  <c r="CL401" i="1" s="1"/>
  <c r="CI405" i="1"/>
  <c r="BT401" i="1"/>
  <c r="CD401" i="1"/>
  <c r="CH401" i="1" s="1"/>
  <c r="ED1185" i="1"/>
  <c r="EE1186" i="1"/>
  <c r="FK1188" i="1"/>
  <c r="FL1188" i="1" s="1"/>
  <c r="FM1187" i="1" s="1"/>
  <c r="FF1187" i="1"/>
  <c r="FD1184" i="1"/>
  <c r="EZ1184" i="1"/>
  <c r="FA1184" i="1"/>
  <c r="DK1185" i="1"/>
  <c r="EY1186" i="1"/>
  <c r="FE1186" i="1"/>
  <c r="CU405" i="1"/>
  <c r="BP405" i="1"/>
  <c r="CT405" i="1"/>
  <c r="AG1195" i="33"/>
  <c r="AF1194" i="33"/>
  <c r="BF405" i="1"/>
  <c r="BD405" i="1"/>
  <c r="BJ405" i="1"/>
  <c r="BI405" i="1"/>
  <c r="BH405" i="1"/>
  <c r="DL1183" i="1"/>
  <c r="AN405" i="1" l="1"/>
  <c r="AU405" i="1" s="1"/>
  <c r="FB1185" i="1"/>
  <c r="FC1185" i="1" s="1"/>
  <c r="CG401" i="1"/>
  <c r="CM401" i="1" s="1"/>
  <c r="ED1184" i="1"/>
  <c r="EE1185" i="1"/>
  <c r="FK1187" i="1"/>
  <c r="FL1187" i="1" s="1"/>
  <c r="FM1186" i="1" s="1"/>
  <c r="FF1186" i="1"/>
  <c r="FD1183" i="1"/>
  <c r="FA1183" i="1"/>
  <c r="EZ1183" i="1"/>
  <c r="DK1184" i="1"/>
  <c r="EY1185" i="1"/>
  <c r="FE1185" i="1"/>
  <c r="CV405" i="1"/>
  <c r="AG1194" i="33"/>
  <c r="AF1193" i="33"/>
  <c r="BG405" i="1"/>
  <c r="AM406" i="1"/>
  <c r="BK405" i="1"/>
  <c r="DL1182" i="1"/>
  <c r="AV405" i="1" l="1"/>
  <c r="AQ406" i="1"/>
  <c r="AR406" i="1"/>
  <c r="AS406" i="1"/>
  <c r="AO406" i="1"/>
  <c r="AP406" i="1"/>
  <c r="FB1184" i="1"/>
  <c r="FC1184" i="1" s="1"/>
  <c r="CK406" i="1"/>
  <c r="AW406" i="1"/>
  <c r="ED1183" i="1"/>
  <c r="EE1184" i="1"/>
  <c r="FK1186" i="1"/>
  <c r="FL1186" i="1" s="1"/>
  <c r="FM1185" i="1" s="1"/>
  <c r="FF1185" i="1"/>
  <c r="FD1182" i="1"/>
  <c r="FA1182" i="1"/>
  <c r="EZ1182" i="1"/>
  <c r="DK1183" i="1"/>
  <c r="EY1184" i="1"/>
  <c r="FE1184" i="1"/>
  <c r="AG1193" i="33"/>
  <c r="AF1192" i="33"/>
  <c r="CS406" i="1"/>
  <c r="BQ402" i="1"/>
  <c r="BS402" i="1" s="1"/>
  <c r="DL1181" i="1"/>
  <c r="AT406" i="1" l="1"/>
  <c r="FB1183" i="1"/>
  <c r="FC1183" i="1" s="1"/>
  <c r="CF402" i="1"/>
  <c r="CJ402" i="1" s="1"/>
  <c r="CE402" i="1"/>
  <c r="CL402" i="1" s="1"/>
  <c r="CI406" i="1"/>
  <c r="BT402" i="1"/>
  <c r="CD402" i="1"/>
  <c r="ED1182" i="1"/>
  <c r="EE1183" i="1"/>
  <c r="FK1185" i="1"/>
  <c r="FL1185" i="1" s="1"/>
  <c r="FM1184" i="1" s="1"/>
  <c r="FF1184" i="1"/>
  <c r="FA1181" i="1"/>
  <c r="EZ1181" i="1"/>
  <c r="FD1181" i="1"/>
  <c r="DK1182" i="1"/>
  <c r="FE1183" i="1"/>
  <c r="EY1183" i="1"/>
  <c r="BP406" i="1"/>
  <c r="AG1192" i="33"/>
  <c r="AF1191" i="33"/>
  <c r="BD406" i="1"/>
  <c r="BH406" i="1"/>
  <c r="BE406" i="1"/>
  <c r="CT406" i="1"/>
  <c r="BF406" i="1"/>
  <c r="CU406" i="1"/>
  <c r="BI406" i="1"/>
  <c r="BJ406" i="1"/>
  <c r="DL1180" i="1"/>
  <c r="AN406" i="1" l="1"/>
  <c r="AV406" i="1" s="1"/>
  <c r="AM407" i="1"/>
  <c r="CS407" i="1" s="1"/>
  <c r="FB1182" i="1"/>
  <c r="FC1182" i="1" s="1"/>
  <c r="CG402" i="1"/>
  <c r="CH402" i="1"/>
  <c r="ED1181" i="1"/>
  <c r="EE1182" i="1"/>
  <c r="FK1184" i="1"/>
  <c r="FL1184" i="1" s="1"/>
  <c r="FM1183" i="1" s="1"/>
  <c r="FF1183" i="1"/>
  <c r="FD1180" i="1"/>
  <c r="EZ1180" i="1"/>
  <c r="FA1180" i="1"/>
  <c r="DK1181" i="1"/>
  <c r="EY1182" i="1"/>
  <c r="FE1182" i="1"/>
  <c r="AG1191" i="33"/>
  <c r="AF1190" i="33"/>
  <c r="BG406" i="1"/>
  <c r="CV406" i="1"/>
  <c r="BK406" i="1"/>
  <c r="DL1179" i="1"/>
  <c r="AU406" i="1" l="1"/>
  <c r="AO407" i="1"/>
  <c r="BF407" i="1" s="1"/>
  <c r="AP407" i="1"/>
  <c r="CU407" i="1" s="1"/>
  <c r="AQ407" i="1"/>
  <c r="AR407" i="1"/>
  <c r="AS407" i="1"/>
  <c r="CK407" i="1"/>
  <c r="AW407" i="1"/>
  <c r="BQ403" i="1"/>
  <c r="BS403" i="1" s="1"/>
  <c r="CF403" i="1" s="1"/>
  <c r="CJ403" i="1" s="1"/>
  <c r="FB1181" i="1"/>
  <c r="FC1181" i="1" s="1"/>
  <c r="CM402" i="1"/>
  <c r="FK1183" i="1"/>
  <c r="FL1183" i="1" s="1"/>
  <c r="FM1182" i="1" s="1"/>
  <c r="ED1180" i="1"/>
  <c r="EE1181" i="1"/>
  <c r="FF1182" i="1"/>
  <c r="FD1179" i="1"/>
  <c r="FA1179" i="1"/>
  <c r="EZ1179" i="1"/>
  <c r="DK1180" i="1"/>
  <c r="EY1181" i="1"/>
  <c r="FE1181" i="1"/>
  <c r="AG1190" i="33"/>
  <c r="AF1189" i="33"/>
  <c r="DL1178" i="1"/>
  <c r="BP407" i="1" l="1"/>
  <c r="AT407" i="1"/>
  <c r="BJ407" i="1"/>
  <c r="BH407" i="1"/>
  <c r="BI407" i="1"/>
  <c r="CD403" i="1"/>
  <c r="BT403" i="1"/>
  <c r="CE403" i="1"/>
  <c r="CL403" i="1" s="1"/>
  <c r="CT407" i="1"/>
  <c r="CV407" i="1" s="1"/>
  <c r="BE407" i="1"/>
  <c r="BD407" i="1"/>
  <c r="CI407" i="1"/>
  <c r="FB1180" i="1"/>
  <c r="FC1180" i="1" s="1"/>
  <c r="ED1179" i="1"/>
  <c r="EE1180" i="1"/>
  <c r="FK1182" i="1"/>
  <c r="FL1182" i="1" s="1"/>
  <c r="FM1181" i="1" s="1"/>
  <c r="FF1181" i="1"/>
  <c r="FD1178" i="1"/>
  <c r="FA1178" i="1"/>
  <c r="EZ1178" i="1"/>
  <c r="DK1179" i="1"/>
  <c r="EY1180" i="1"/>
  <c r="FE1180" i="1"/>
  <c r="AG1189" i="33"/>
  <c r="AF1188" i="33"/>
  <c r="DL1177" i="1"/>
  <c r="AM408" i="1" l="1"/>
  <c r="AR408" i="1" s="1"/>
  <c r="AN407" i="1"/>
  <c r="AV407" i="1" s="1"/>
  <c r="BK407" i="1"/>
  <c r="CG403" i="1"/>
  <c r="CM403" i="1" s="1"/>
  <c r="CH403" i="1"/>
  <c r="BG407" i="1"/>
  <c r="FB1179" i="1"/>
  <c r="FC1179" i="1" s="1"/>
  <c r="ED1178" i="1"/>
  <c r="EE1179" i="1"/>
  <c r="FK1181" i="1"/>
  <c r="FL1181" i="1" s="1"/>
  <c r="FM1180" i="1" s="1"/>
  <c r="FF1180" i="1"/>
  <c r="FA1177" i="1"/>
  <c r="EZ1177" i="1"/>
  <c r="FD1177" i="1"/>
  <c r="DK1178" i="1"/>
  <c r="FE1179" i="1"/>
  <c r="EY1179" i="1"/>
  <c r="AG1188" i="33"/>
  <c r="AF1187" i="33"/>
  <c r="DL1176" i="1"/>
  <c r="CS408" i="1" l="1"/>
  <c r="BQ404" i="1"/>
  <c r="BS404" i="1" s="1"/>
  <c r="CD404" i="1" s="1"/>
  <c r="AQ408" i="1"/>
  <c r="AP408" i="1"/>
  <c r="AO408" i="1"/>
  <c r="BF408" i="1" s="1"/>
  <c r="AW408" i="1"/>
  <c r="CK408" i="1"/>
  <c r="AS408" i="1"/>
  <c r="AU407" i="1"/>
  <c r="FB1178" i="1"/>
  <c r="FC1178" i="1" s="1"/>
  <c r="ED1177" i="1"/>
  <c r="EE1178" i="1"/>
  <c r="FK1180" i="1"/>
  <c r="FL1180" i="1" s="1"/>
  <c r="FM1179" i="1" s="1"/>
  <c r="FF1179" i="1"/>
  <c r="EZ1176" i="1"/>
  <c r="FD1176" i="1"/>
  <c r="FA1176" i="1"/>
  <c r="DK1177" i="1"/>
  <c r="EY1178" i="1"/>
  <c r="FE1178" i="1"/>
  <c r="AG1187" i="33"/>
  <c r="AF1186" i="33"/>
  <c r="DL1175" i="1"/>
  <c r="BT404" i="1" l="1"/>
  <c r="CE404" i="1"/>
  <c r="CL404" i="1" s="1"/>
  <c r="BP408" i="1"/>
  <c r="CU408" i="1"/>
  <c r="CF404" i="1"/>
  <c r="CJ404" i="1" s="1"/>
  <c r="AT408" i="1"/>
  <c r="BD408" i="1"/>
  <c r="BI408" i="1"/>
  <c r="CT408" i="1"/>
  <c r="BH408" i="1"/>
  <c r="CI408" i="1"/>
  <c r="BE408" i="1"/>
  <c r="BJ408" i="1"/>
  <c r="FB1177" i="1"/>
  <c r="FC1177" i="1" s="1"/>
  <c r="CH404" i="1"/>
  <c r="ED1176" i="1"/>
  <c r="EE1177" i="1"/>
  <c r="FK1179" i="1"/>
  <c r="FL1179" i="1" s="1"/>
  <c r="FM1178" i="1" s="1"/>
  <c r="FF1178" i="1"/>
  <c r="FD1175" i="1"/>
  <c r="FA1175" i="1"/>
  <c r="EZ1175" i="1"/>
  <c r="DK1176" i="1"/>
  <c r="EY1177" i="1"/>
  <c r="FE1177" i="1"/>
  <c r="AG1186" i="33"/>
  <c r="AF1185" i="33"/>
  <c r="DL1174" i="1"/>
  <c r="CG404" i="1" l="1"/>
  <c r="CM404" i="1" s="1"/>
  <c r="CV408" i="1"/>
  <c r="BG408" i="1"/>
  <c r="AM409" i="1"/>
  <c r="AP409" i="1" s="1"/>
  <c r="AN408" i="1"/>
  <c r="AV408" i="1" s="1"/>
  <c r="BK408" i="1"/>
  <c r="FB1176" i="1"/>
  <c r="FC1176" i="1" s="1"/>
  <c r="ED1175" i="1"/>
  <c r="EE1176" i="1"/>
  <c r="FK1178" i="1"/>
  <c r="FL1178" i="1" s="1"/>
  <c r="FM1177" i="1" s="1"/>
  <c r="FF1177" i="1"/>
  <c r="FD1174" i="1"/>
  <c r="FA1174" i="1"/>
  <c r="EZ1174" i="1"/>
  <c r="DK1175" i="1"/>
  <c r="EY1176" i="1"/>
  <c r="FE1176" i="1"/>
  <c r="AG1185" i="33"/>
  <c r="AF1184" i="33"/>
  <c r="DL1173" i="1"/>
  <c r="BQ405" i="1" l="1"/>
  <c r="BS405" i="1" s="1"/>
  <c r="CD405" i="1" s="1"/>
  <c r="CS409" i="1"/>
  <c r="AR409" i="1"/>
  <c r="AW409" i="1"/>
  <c r="AO409" i="1"/>
  <c r="CI409" i="1" s="1"/>
  <c r="AQ409" i="1"/>
  <c r="AS409" i="1"/>
  <c r="CK409" i="1"/>
  <c r="AU408" i="1"/>
  <c r="FB1175" i="1"/>
  <c r="FC1175" i="1" s="1"/>
  <c r="ED1174" i="1"/>
  <c r="EE1175" i="1"/>
  <c r="FK1177" i="1"/>
  <c r="FL1177" i="1" s="1"/>
  <c r="FM1176" i="1" s="1"/>
  <c r="FF1176" i="1"/>
  <c r="FA1173" i="1"/>
  <c r="EZ1173" i="1"/>
  <c r="FD1173" i="1"/>
  <c r="DK1174" i="1"/>
  <c r="FE1175" i="1"/>
  <c r="EY1175" i="1"/>
  <c r="CU409" i="1"/>
  <c r="AG1184" i="33"/>
  <c r="AF1183" i="33"/>
  <c r="BI409" i="1"/>
  <c r="BJ409" i="1"/>
  <c r="BH409" i="1"/>
  <c r="DL1172" i="1"/>
  <c r="BT405" i="1" l="1"/>
  <c r="CF405" i="1"/>
  <c r="CJ405" i="1" s="1"/>
  <c r="CE405" i="1"/>
  <c r="CL405" i="1" s="1"/>
  <c r="BF409" i="1"/>
  <c r="BP409" i="1"/>
  <c r="BE409" i="1"/>
  <c r="BD409" i="1"/>
  <c r="AT409" i="1"/>
  <c r="CT409" i="1"/>
  <c r="CV409" i="1" s="1"/>
  <c r="FB1174" i="1"/>
  <c r="FC1174" i="1" s="1"/>
  <c r="CH405" i="1"/>
  <c r="ED1173" i="1"/>
  <c r="EE1174" i="1"/>
  <c r="FK1176" i="1"/>
  <c r="FL1176" i="1" s="1"/>
  <c r="FM1175" i="1" s="1"/>
  <c r="FF1175" i="1"/>
  <c r="EZ1172" i="1"/>
  <c r="FA1172" i="1"/>
  <c r="FD1172" i="1"/>
  <c r="DK1173" i="1"/>
  <c r="FE1174" i="1"/>
  <c r="EY1174" i="1"/>
  <c r="AG1183" i="33"/>
  <c r="AF1182" i="33"/>
  <c r="BK409" i="1"/>
  <c r="DL1171" i="1"/>
  <c r="CG405" i="1" l="1"/>
  <c r="AN409" i="1"/>
  <c r="AV409" i="1" s="1"/>
  <c r="BG409" i="1"/>
  <c r="AM410" i="1"/>
  <c r="AR410" i="1" s="1"/>
  <c r="FB1173" i="1"/>
  <c r="FC1173" i="1" s="1"/>
  <c r="FK1175" i="1"/>
  <c r="FL1175" i="1" s="1"/>
  <c r="FM1174" i="1" s="1"/>
  <c r="ED1172" i="1"/>
  <c r="EE1173" i="1"/>
  <c r="FF1174" i="1"/>
  <c r="FD1171" i="1"/>
  <c r="EZ1171" i="1"/>
  <c r="FA1171" i="1"/>
  <c r="DK1172" i="1"/>
  <c r="EY1173" i="1"/>
  <c r="FE1173" i="1"/>
  <c r="AG1182" i="33"/>
  <c r="AF1181" i="33"/>
  <c r="DL1170" i="1"/>
  <c r="CM405" i="1" l="1"/>
  <c r="AU409" i="1"/>
  <c r="AP410" i="1"/>
  <c r="CU410" i="1" s="1"/>
  <c r="CK410" i="1"/>
  <c r="AW410" i="1"/>
  <c r="AS410" i="1"/>
  <c r="AQ410" i="1"/>
  <c r="AO410" i="1"/>
  <c r="CT410" i="1" s="1"/>
  <c r="CS410" i="1"/>
  <c r="BQ406" i="1"/>
  <c r="BS406" i="1" s="1"/>
  <c r="CD406" i="1" s="1"/>
  <c r="FB1172" i="1"/>
  <c r="FC1172" i="1" s="1"/>
  <c r="ED1171" i="1"/>
  <c r="EE1172" i="1"/>
  <c r="FK1174" i="1"/>
  <c r="FL1174" i="1" s="1"/>
  <c r="FM1173" i="1" s="1"/>
  <c r="FF1173" i="1"/>
  <c r="FD1170" i="1"/>
  <c r="FA1170" i="1"/>
  <c r="EZ1170" i="1"/>
  <c r="DK1171" i="1"/>
  <c r="EY1172" i="1"/>
  <c r="FE1172" i="1"/>
  <c r="AG1181" i="33"/>
  <c r="AF1180" i="33"/>
  <c r="DL1169" i="1"/>
  <c r="BI410" i="1" l="1"/>
  <c r="BJ410" i="1"/>
  <c r="BH410" i="1"/>
  <c r="BD410" i="1"/>
  <c r="CV410" i="1"/>
  <c r="BF410" i="1"/>
  <c r="CI410" i="1"/>
  <c r="CE406" i="1"/>
  <c r="CL406" i="1" s="1"/>
  <c r="BE410" i="1"/>
  <c r="BP410" i="1"/>
  <c r="AT410" i="1"/>
  <c r="BT406" i="1"/>
  <c r="CF406" i="1"/>
  <c r="CJ406" i="1" s="1"/>
  <c r="FB1171" i="1"/>
  <c r="FC1171" i="1" s="1"/>
  <c r="CH406" i="1"/>
  <c r="ED1170" i="1"/>
  <c r="EE1171" i="1"/>
  <c r="FK1173" i="1"/>
  <c r="FL1173" i="1" s="1"/>
  <c r="FM1172" i="1" s="1"/>
  <c r="FF1172" i="1"/>
  <c r="FA1169" i="1"/>
  <c r="EZ1169" i="1"/>
  <c r="FD1169" i="1"/>
  <c r="DK1170" i="1"/>
  <c r="FE1171" i="1"/>
  <c r="EY1171" i="1"/>
  <c r="AG1180" i="33"/>
  <c r="AF1179" i="33"/>
  <c r="DL1168" i="1"/>
  <c r="BK410" i="1" l="1"/>
  <c r="AN410" i="1"/>
  <c r="AV410" i="1" s="1"/>
  <c r="CG406" i="1"/>
  <c r="BG410" i="1"/>
  <c r="AM411" i="1"/>
  <c r="AS411" i="1" s="1"/>
  <c r="FB1170" i="1"/>
  <c r="FC1170" i="1" s="1"/>
  <c r="ED1169" i="1"/>
  <c r="EE1170" i="1"/>
  <c r="FK1172" i="1"/>
  <c r="FL1172" i="1" s="1"/>
  <c r="FM1171" i="1" s="1"/>
  <c r="FF1171" i="1"/>
  <c r="FA1168" i="1"/>
  <c r="EZ1168" i="1"/>
  <c r="FD1168" i="1"/>
  <c r="DK1169" i="1"/>
  <c r="FE1170" i="1"/>
  <c r="EY1170" i="1"/>
  <c r="AG1179" i="33"/>
  <c r="AF1178" i="33"/>
  <c r="DL1167" i="1"/>
  <c r="AU410" i="1" l="1"/>
  <c r="AW411" i="1"/>
  <c r="AR411" i="1"/>
  <c r="AQ411" i="1"/>
  <c r="AP411" i="1"/>
  <c r="BJ411" i="1" s="1"/>
  <c r="CM406" i="1"/>
  <c r="CS411" i="1"/>
  <c r="CK411" i="1"/>
  <c r="BQ407" i="1"/>
  <c r="BS407" i="1" s="1"/>
  <c r="CF407" i="1" s="1"/>
  <c r="CJ407" i="1" s="1"/>
  <c r="AO411" i="1"/>
  <c r="CT411" i="1" s="1"/>
  <c r="FB1169" i="1"/>
  <c r="FC1169" i="1" s="1"/>
  <c r="ED1168" i="1"/>
  <c r="EE1169" i="1"/>
  <c r="FK1171" i="1"/>
  <c r="FL1171" i="1" s="1"/>
  <c r="FM1170" i="1" s="1"/>
  <c r="FF1170" i="1"/>
  <c r="FD1167" i="1"/>
  <c r="EZ1167" i="1"/>
  <c r="FA1167" i="1"/>
  <c r="DK1168" i="1"/>
  <c r="EY1169" i="1"/>
  <c r="FE1169" i="1"/>
  <c r="AG1178" i="33"/>
  <c r="AF1177" i="33"/>
  <c r="DL1166" i="1"/>
  <c r="BH411" i="1" l="1"/>
  <c r="BI411" i="1"/>
  <c r="CU411" i="1"/>
  <c r="CV411" i="1" s="1"/>
  <c r="BE411" i="1"/>
  <c r="AT411" i="1"/>
  <c r="BD411" i="1"/>
  <c r="BT407" i="1"/>
  <c r="CI411" i="1"/>
  <c r="CD407" i="1"/>
  <c r="CH407" i="1" s="1"/>
  <c r="BF411" i="1"/>
  <c r="BP411" i="1"/>
  <c r="CE407" i="1"/>
  <c r="CL407" i="1" s="1"/>
  <c r="FB1168" i="1"/>
  <c r="FC1168" i="1" s="1"/>
  <c r="ED1167" i="1"/>
  <c r="EE1168" i="1"/>
  <c r="FK1170" i="1"/>
  <c r="FL1170" i="1" s="1"/>
  <c r="FM1169" i="1" s="1"/>
  <c r="FF1169" i="1"/>
  <c r="FD1166" i="1"/>
  <c r="FA1166" i="1"/>
  <c r="EZ1166" i="1"/>
  <c r="DK1167" i="1"/>
  <c r="EY1168" i="1"/>
  <c r="FE1168" i="1"/>
  <c r="AG1177" i="33"/>
  <c r="AF1176" i="33"/>
  <c r="DL1165" i="1"/>
  <c r="BK411" i="1" l="1"/>
  <c r="AN411" i="1"/>
  <c r="AV411" i="1" s="1"/>
  <c r="AM412" i="1"/>
  <c r="AQ412" i="1" s="1"/>
  <c r="BG411" i="1"/>
  <c r="CG407" i="1"/>
  <c r="CM407" i="1" s="1"/>
  <c r="FB1167" i="1"/>
  <c r="FC1167" i="1" s="1"/>
  <c r="ED1166" i="1"/>
  <c r="EE1167" i="1"/>
  <c r="FK1169" i="1"/>
  <c r="FL1169" i="1" s="1"/>
  <c r="FM1168" i="1" s="1"/>
  <c r="FF1168" i="1"/>
  <c r="FD1165" i="1"/>
  <c r="FA1165" i="1"/>
  <c r="EZ1165" i="1"/>
  <c r="DK1166" i="1"/>
  <c r="EY1167" i="1"/>
  <c r="FE1167" i="1"/>
  <c r="AG1176" i="33"/>
  <c r="AF1175" i="33"/>
  <c r="DL1164" i="1"/>
  <c r="AW412" i="1" l="1"/>
  <c r="AU411" i="1"/>
  <c r="AP412" i="1"/>
  <c r="BI412" i="1" s="1"/>
  <c r="CS412" i="1"/>
  <c r="AO412" i="1"/>
  <c r="BD412" i="1" s="1"/>
  <c r="AS412" i="1"/>
  <c r="CK412" i="1"/>
  <c r="BQ408" i="1"/>
  <c r="BS408" i="1" s="1"/>
  <c r="CE408" i="1" s="1"/>
  <c r="CL408" i="1" s="1"/>
  <c r="AR412" i="1"/>
  <c r="FB1166" i="1"/>
  <c r="FC1166" i="1" s="1"/>
  <c r="ED1165" i="1"/>
  <c r="EE1166" i="1"/>
  <c r="FK1168" i="1"/>
  <c r="FL1168" i="1" s="1"/>
  <c r="FM1167" i="1" s="1"/>
  <c r="FF1167" i="1"/>
  <c r="FA1164" i="1"/>
  <c r="EZ1164" i="1"/>
  <c r="FD1164" i="1"/>
  <c r="DK1165" i="1"/>
  <c r="FE1166" i="1"/>
  <c r="EY1166" i="1"/>
  <c r="AG1175" i="33"/>
  <c r="AF1174" i="33"/>
  <c r="DL1163" i="1"/>
  <c r="CU412" i="1" l="1"/>
  <c r="BJ412" i="1"/>
  <c r="BH412" i="1"/>
  <c r="CT412" i="1"/>
  <c r="BE412" i="1"/>
  <c r="BP412" i="1"/>
  <c r="BF412" i="1"/>
  <c r="AT412" i="1"/>
  <c r="AN412" i="1" s="1"/>
  <c r="CD408" i="1"/>
  <c r="CH408" i="1" s="1"/>
  <c r="BT408" i="1"/>
  <c r="CI412" i="1"/>
  <c r="CF408" i="1"/>
  <c r="CJ408" i="1" s="1"/>
  <c r="FB1165" i="1"/>
  <c r="FC1165" i="1" s="1"/>
  <c r="FK1167" i="1"/>
  <c r="FL1167" i="1" s="1"/>
  <c r="FM1166" i="1" s="1"/>
  <c r="ED1164" i="1"/>
  <c r="EE1165" i="1"/>
  <c r="FF1166" i="1"/>
  <c r="FD1163" i="1"/>
  <c r="EZ1163" i="1"/>
  <c r="FA1163" i="1"/>
  <c r="DK1164" i="1"/>
  <c r="EY1165" i="1"/>
  <c r="FE1165" i="1"/>
  <c r="AG1174" i="33"/>
  <c r="AF1173" i="33"/>
  <c r="DL1162" i="1"/>
  <c r="CV412" i="1" l="1"/>
  <c r="BK412" i="1"/>
  <c r="BG412" i="1"/>
  <c r="AM413" i="1"/>
  <c r="AQ413" i="1" s="1"/>
  <c r="AV412" i="1"/>
  <c r="AU412" i="1"/>
  <c r="CG408" i="1"/>
  <c r="CM408" i="1" s="1"/>
  <c r="FB1164" i="1"/>
  <c r="FC1164" i="1" s="1"/>
  <c r="FK1166" i="1"/>
  <c r="FL1166" i="1" s="1"/>
  <c r="FM1165" i="1" s="1"/>
  <c r="ED1163" i="1"/>
  <c r="EE1164" i="1"/>
  <c r="FF1165" i="1"/>
  <c r="FD1162" i="1"/>
  <c r="FA1162" i="1"/>
  <c r="EZ1162" i="1"/>
  <c r="DK1163" i="1"/>
  <c r="EY1164" i="1"/>
  <c r="FE1164" i="1"/>
  <c r="AG1173" i="33"/>
  <c r="AF1172" i="33"/>
  <c r="DL1161" i="1"/>
  <c r="CS413" i="1" l="1"/>
  <c r="BQ409" i="1"/>
  <c r="BS409" i="1" s="1"/>
  <c r="CF409" i="1" s="1"/>
  <c r="CJ409" i="1" s="1"/>
  <c r="AS413" i="1"/>
  <c r="AW413" i="1"/>
  <c r="CK413" i="1"/>
  <c r="AP413" i="1"/>
  <c r="BH413" i="1" s="1"/>
  <c r="AO413" i="1"/>
  <c r="BF413" i="1" s="1"/>
  <c r="AR413" i="1"/>
  <c r="FB1163" i="1"/>
  <c r="FC1163" i="1" s="1"/>
  <c r="ED1162" i="1"/>
  <c r="EE1163" i="1"/>
  <c r="FK1165" i="1"/>
  <c r="FL1165" i="1" s="1"/>
  <c r="FM1164" i="1" s="1"/>
  <c r="FF1164" i="1"/>
  <c r="FD1161" i="1"/>
  <c r="FA1161" i="1"/>
  <c r="EZ1161" i="1"/>
  <c r="DK1162" i="1"/>
  <c r="EY1163" i="1"/>
  <c r="FE1163" i="1"/>
  <c r="AG1172" i="33"/>
  <c r="AF1171" i="33"/>
  <c r="DL1160" i="1"/>
  <c r="BI413" i="1" l="1"/>
  <c r="BP413" i="1"/>
  <c r="BJ413" i="1"/>
  <c r="CU413" i="1"/>
  <c r="BE413" i="1"/>
  <c r="BD413" i="1"/>
  <c r="CD409" i="1"/>
  <c r="CH409" i="1" s="1"/>
  <c r="BT409" i="1"/>
  <c r="CE409" i="1"/>
  <c r="CL409" i="1" s="1"/>
  <c r="CT413" i="1"/>
  <c r="CI413" i="1"/>
  <c r="AT413" i="1"/>
  <c r="FB1162" i="1"/>
  <c r="FC1162" i="1" s="1"/>
  <c r="ED1161" i="1"/>
  <c r="EE1162" i="1"/>
  <c r="FK1164" i="1"/>
  <c r="FL1164" i="1" s="1"/>
  <c r="FM1163" i="1" s="1"/>
  <c r="FF1163" i="1"/>
  <c r="FA1160" i="1"/>
  <c r="EZ1160" i="1"/>
  <c r="FD1160" i="1"/>
  <c r="DK1161" i="1"/>
  <c r="FE1162" i="1"/>
  <c r="EY1162" i="1"/>
  <c r="AG1171" i="33"/>
  <c r="AF1170" i="33"/>
  <c r="DL1159" i="1"/>
  <c r="BK413" i="1" l="1"/>
  <c r="CV413" i="1"/>
  <c r="BG413" i="1"/>
  <c r="CG409" i="1"/>
  <c r="CM409" i="1" s="1"/>
  <c r="AM414" i="1"/>
  <c r="CS414" i="1" s="1"/>
  <c r="AN413" i="1"/>
  <c r="AV413" i="1" s="1"/>
  <c r="FB1161" i="1"/>
  <c r="FC1161" i="1" s="1"/>
  <c r="ED1160" i="1"/>
  <c r="EE1161" i="1"/>
  <c r="FF1162" i="1"/>
  <c r="FK1163" i="1"/>
  <c r="FL1163" i="1" s="1"/>
  <c r="FM1162" i="1" s="1"/>
  <c r="EZ1159" i="1"/>
  <c r="FA1159" i="1"/>
  <c r="FD1159" i="1"/>
  <c r="DK1160" i="1"/>
  <c r="EY1161" i="1"/>
  <c r="FE1161" i="1"/>
  <c r="AG1170" i="33"/>
  <c r="AF1169" i="33"/>
  <c r="DL1158" i="1"/>
  <c r="BQ410" i="1" l="1"/>
  <c r="BS410" i="1" s="1"/>
  <c r="CF410" i="1" s="1"/>
  <c r="CJ410" i="1" s="1"/>
  <c r="CK414" i="1"/>
  <c r="AW414" i="1"/>
  <c r="AO414" i="1"/>
  <c r="BE414" i="1" s="1"/>
  <c r="AP414" i="1"/>
  <c r="CU414" i="1" s="1"/>
  <c r="AS414" i="1"/>
  <c r="AR414" i="1"/>
  <c r="AQ414" i="1"/>
  <c r="AU413" i="1"/>
  <c r="FB1160" i="1"/>
  <c r="FC1160" i="1" s="1"/>
  <c r="FK1162" i="1"/>
  <c r="FL1162" i="1" s="1"/>
  <c r="FM1161" i="1" s="1"/>
  <c r="ED1159" i="1"/>
  <c r="EE1160" i="1"/>
  <c r="FF1161" i="1"/>
  <c r="FD1158" i="1"/>
  <c r="FA1158" i="1"/>
  <c r="EZ1158" i="1"/>
  <c r="DK1159" i="1"/>
  <c r="EY1160" i="1"/>
  <c r="FE1160" i="1"/>
  <c r="AG1169" i="33"/>
  <c r="AF1168" i="33"/>
  <c r="DL1157" i="1"/>
  <c r="CT414" i="1" l="1"/>
  <c r="CV414" i="1" s="1"/>
  <c r="BF414" i="1"/>
  <c r="CD410" i="1"/>
  <c r="CH410" i="1" s="1"/>
  <c r="BD414" i="1"/>
  <c r="BT410" i="1"/>
  <c r="CE410" i="1"/>
  <c r="CL410" i="1" s="1"/>
  <c r="CI414" i="1"/>
  <c r="AT414" i="1"/>
  <c r="BJ414" i="1"/>
  <c r="BH414" i="1"/>
  <c r="BI414" i="1"/>
  <c r="BP414" i="1"/>
  <c r="FB1159" i="1"/>
  <c r="FC1159" i="1" s="1"/>
  <c r="ED1158" i="1"/>
  <c r="EE1159" i="1"/>
  <c r="FK1161" i="1"/>
  <c r="FL1161" i="1" s="1"/>
  <c r="FM1160" i="1" s="1"/>
  <c r="FF1160" i="1"/>
  <c r="FD1157" i="1"/>
  <c r="FA1157" i="1"/>
  <c r="EZ1157" i="1"/>
  <c r="DK1158" i="1"/>
  <c r="EY1159" i="1"/>
  <c r="FE1159" i="1"/>
  <c r="AG1168" i="33"/>
  <c r="AF1167" i="33"/>
  <c r="DL1156" i="1"/>
  <c r="BG414" i="1" l="1"/>
  <c r="AN414" i="1"/>
  <c r="AV414" i="1" s="1"/>
  <c r="CG410" i="1"/>
  <c r="CM410" i="1" s="1"/>
  <c r="AM415" i="1"/>
  <c r="CK415" i="1" s="1"/>
  <c r="BK414" i="1"/>
  <c r="FB1158" i="1"/>
  <c r="FC1158" i="1" s="1"/>
  <c r="ED1157" i="1"/>
  <c r="EE1158" i="1"/>
  <c r="FK1160" i="1"/>
  <c r="FL1160" i="1" s="1"/>
  <c r="FM1159" i="1" s="1"/>
  <c r="FF1159" i="1"/>
  <c r="FA1156" i="1"/>
  <c r="EZ1156" i="1"/>
  <c r="FD1156" i="1"/>
  <c r="DK1157" i="1"/>
  <c r="FE1158" i="1"/>
  <c r="EY1158" i="1"/>
  <c r="AG1167" i="33"/>
  <c r="AF1166" i="33"/>
  <c r="DL1155" i="1"/>
  <c r="CS415" i="1" l="1"/>
  <c r="AS415" i="1"/>
  <c r="AU414" i="1"/>
  <c r="AQ415" i="1"/>
  <c r="AP415" i="1"/>
  <c r="CU415" i="1" s="1"/>
  <c r="AO415" i="1"/>
  <c r="CT415" i="1" s="1"/>
  <c r="AW415" i="1"/>
  <c r="AR415" i="1"/>
  <c r="BQ411" i="1"/>
  <c r="BS411" i="1" s="1"/>
  <c r="CF411" i="1" s="1"/>
  <c r="CJ411" i="1" s="1"/>
  <c r="FB1157" i="1"/>
  <c r="FC1157" i="1" s="1"/>
  <c r="FK1159" i="1"/>
  <c r="FL1159" i="1" s="1"/>
  <c r="FM1158" i="1" s="1"/>
  <c r="ED1156" i="1"/>
  <c r="EE1157" i="1"/>
  <c r="FF1158" i="1"/>
  <c r="EZ1155" i="1"/>
  <c r="FA1155" i="1"/>
  <c r="FD1155" i="1"/>
  <c r="DK1156" i="1"/>
  <c r="FE1157" i="1"/>
  <c r="EY1157" i="1"/>
  <c r="AG1166" i="33"/>
  <c r="AF1165" i="33"/>
  <c r="DL1154" i="1"/>
  <c r="BI415" i="1" l="1"/>
  <c r="BH415" i="1"/>
  <c r="AT415" i="1"/>
  <c r="AM416" i="1" s="1"/>
  <c r="BJ415" i="1"/>
  <c r="CV415" i="1"/>
  <c r="BP415" i="1"/>
  <c r="BF415" i="1"/>
  <c r="BD415" i="1"/>
  <c r="BE415" i="1"/>
  <c r="CD411" i="1"/>
  <c r="CH411" i="1" s="1"/>
  <c r="CI415" i="1"/>
  <c r="BT411" i="1"/>
  <c r="CE411" i="1"/>
  <c r="CL411" i="1" s="1"/>
  <c r="FB1156" i="1"/>
  <c r="FC1156" i="1" s="1"/>
  <c r="FK1158" i="1"/>
  <c r="FL1158" i="1" s="1"/>
  <c r="FM1157" i="1" s="1"/>
  <c r="ED1155" i="1"/>
  <c r="EE1156" i="1"/>
  <c r="FF1157" i="1"/>
  <c r="FD1154" i="1"/>
  <c r="FA1154" i="1"/>
  <c r="EZ1154" i="1"/>
  <c r="DK1155" i="1"/>
  <c r="EY1156" i="1"/>
  <c r="FE1156" i="1"/>
  <c r="AG1165" i="33"/>
  <c r="AF1164" i="33"/>
  <c r="DL1153" i="1"/>
  <c r="BK415" i="1" l="1"/>
  <c r="AN415" i="1"/>
  <c r="AV415" i="1" s="1"/>
  <c r="BG415" i="1"/>
  <c r="CG411" i="1"/>
  <c r="CM411" i="1" s="1"/>
  <c r="AO416" i="1"/>
  <c r="AP416" i="1"/>
  <c r="AQ416" i="1"/>
  <c r="AR416" i="1"/>
  <c r="AS416" i="1"/>
  <c r="FB1155" i="1"/>
  <c r="FC1155" i="1" s="1"/>
  <c r="CK416" i="1"/>
  <c r="AW416" i="1"/>
  <c r="ED1154" i="1"/>
  <c r="EE1155" i="1"/>
  <c r="FK1157" i="1"/>
  <c r="FL1157" i="1" s="1"/>
  <c r="FM1156" i="1" s="1"/>
  <c r="FF1156" i="1"/>
  <c r="FD1153" i="1"/>
  <c r="FA1153" i="1"/>
  <c r="EZ1153" i="1"/>
  <c r="DK1154" i="1"/>
  <c r="EY1155" i="1"/>
  <c r="FE1155" i="1"/>
  <c r="AG1164" i="33"/>
  <c r="AF1163" i="33"/>
  <c r="BQ412" i="1"/>
  <c r="BS412" i="1" s="1"/>
  <c r="CS416" i="1"/>
  <c r="DL1152" i="1"/>
  <c r="AU415" i="1" l="1"/>
  <c r="AT416" i="1"/>
  <c r="FB1154" i="1"/>
  <c r="FC1154" i="1" s="1"/>
  <c r="CI416" i="1"/>
  <c r="CF412" i="1"/>
  <c r="CJ412" i="1" s="1"/>
  <c r="CE412" i="1"/>
  <c r="CL412" i="1" s="1"/>
  <c r="BT412" i="1"/>
  <c r="CD412" i="1"/>
  <c r="ED1153" i="1"/>
  <c r="EE1154" i="1"/>
  <c r="FK1156" i="1"/>
  <c r="FL1156" i="1" s="1"/>
  <c r="FM1155" i="1" s="1"/>
  <c r="FF1155" i="1"/>
  <c r="FA1152" i="1"/>
  <c r="EZ1152" i="1"/>
  <c r="FD1152" i="1"/>
  <c r="DK1153" i="1"/>
  <c r="FE1154" i="1"/>
  <c r="EY1154" i="1"/>
  <c r="BP416" i="1"/>
  <c r="AG1163" i="33"/>
  <c r="AF1162" i="33"/>
  <c r="BI416" i="1"/>
  <c r="CT416" i="1"/>
  <c r="BH416" i="1"/>
  <c r="BJ416" i="1"/>
  <c r="CU416" i="1"/>
  <c r="BE416" i="1"/>
  <c r="BD416" i="1"/>
  <c r="BF416" i="1"/>
  <c r="DL1151" i="1"/>
  <c r="AN416" i="1" l="1"/>
  <c r="AV416" i="1" s="1"/>
  <c r="FB1153" i="1"/>
  <c r="FC1153" i="1" s="1"/>
  <c r="CG412" i="1"/>
  <c r="CH412" i="1"/>
  <c r="ED1152" i="1"/>
  <c r="EE1153" i="1"/>
  <c r="FK1155" i="1"/>
  <c r="FL1155" i="1" s="1"/>
  <c r="FM1154" i="1" s="1"/>
  <c r="FF1154" i="1"/>
  <c r="FA1151" i="1"/>
  <c r="EZ1151" i="1"/>
  <c r="FD1151" i="1"/>
  <c r="DK1152" i="1"/>
  <c r="FE1153" i="1"/>
  <c r="EY1153" i="1"/>
  <c r="AM417" i="1"/>
  <c r="AG1162" i="33"/>
  <c r="AF1161" i="33"/>
  <c r="CV416" i="1"/>
  <c r="BK416" i="1"/>
  <c r="BG416" i="1"/>
  <c r="DL1150" i="1"/>
  <c r="AU416" i="1" l="1"/>
  <c r="AR417" i="1"/>
  <c r="AS417" i="1"/>
  <c r="AO417" i="1"/>
  <c r="AP417" i="1"/>
  <c r="AQ417" i="1"/>
  <c r="AW417" i="1"/>
  <c r="FB1152" i="1"/>
  <c r="FC1152" i="1" s="1"/>
  <c r="CM412" i="1"/>
  <c r="CK417" i="1"/>
  <c r="ED1151" i="1"/>
  <c r="EE1152" i="1"/>
  <c r="FK1154" i="1"/>
  <c r="FL1154" i="1" s="1"/>
  <c r="FM1153" i="1" s="1"/>
  <c r="FF1153" i="1"/>
  <c r="BQ413" i="1"/>
  <c r="BS413" i="1" s="1"/>
  <c r="CS417" i="1"/>
  <c r="FD1150" i="1"/>
  <c r="EZ1150" i="1"/>
  <c r="FA1150" i="1"/>
  <c r="DK1151" i="1"/>
  <c r="EY1152" i="1"/>
  <c r="FE1152" i="1"/>
  <c r="AG1161" i="33"/>
  <c r="AF1160" i="33"/>
  <c r="DL1149" i="1"/>
  <c r="AT417" i="1" l="1"/>
  <c r="BE417" i="1"/>
  <c r="FB1151" i="1"/>
  <c r="FC1151" i="1" s="1"/>
  <c r="CF413" i="1"/>
  <c r="CJ413" i="1" s="1"/>
  <c r="CE413" i="1"/>
  <c r="CL413" i="1" s="1"/>
  <c r="CU417" i="1"/>
  <c r="CI417" i="1"/>
  <c r="BT413" i="1"/>
  <c r="CD413" i="1"/>
  <c r="BI417" i="1"/>
  <c r="ED1150" i="1"/>
  <c r="EE1151" i="1"/>
  <c r="BD417" i="1"/>
  <c r="BJ417" i="1"/>
  <c r="CT417" i="1"/>
  <c r="BF417" i="1"/>
  <c r="BH417" i="1"/>
  <c r="FK1153" i="1"/>
  <c r="FL1153" i="1" s="1"/>
  <c r="FM1152" i="1" s="1"/>
  <c r="FF1152" i="1"/>
  <c r="BP417" i="1"/>
  <c r="FD1149" i="1"/>
  <c r="FA1149" i="1"/>
  <c r="EZ1149" i="1"/>
  <c r="DK1150" i="1"/>
  <c r="EY1151" i="1"/>
  <c r="FE1151" i="1"/>
  <c r="AG1160" i="33"/>
  <c r="AF1159" i="33"/>
  <c r="DL1148" i="1"/>
  <c r="AN417" i="1" l="1"/>
  <c r="AV417" i="1" s="1"/>
  <c r="FB1150" i="1"/>
  <c r="FC1150" i="1" s="1"/>
  <c r="CV417" i="1"/>
  <c r="CG413" i="1"/>
  <c r="CM413" i="1" s="1"/>
  <c r="CH413" i="1"/>
  <c r="BK417" i="1"/>
  <c r="ED1149" i="1"/>
  <c r="EE1150" i="1"/>
  <c r="AM418" i="1"/>
  <c r="BG417" i="1"/>
  <c r="FK1152" i="1"/>
  <c r="FL1152" i="1" s="1"/>
  <c r="FM1151" i="1" s="1"/>
  <c r="FF1151" i="1"/>
  <c r="FD1148" i="1"/>
  <c r="FA1148" i="1"/>
  <c r="EZ1148" i="1"/>
  <c r="DK1149" i="1"/>
  <c r="EY1150" i="1"/>
  <c r="FE1150" i="1"/>
  <c r="AG1159" i="33"/>
  <c r="AF1158" i="33"/>
  <c r="DL1147" i="1"/>
  <c r="AU417" i="1" l="1"/>
  <c r="AO418" i="1"/>
  <c r="AP418" i="1"/>
  <c r="BJ418" i="1" s="1"/>
  <c r="AQ418" i="1"/>
  <c r="AR418" i="1"/>
  <c r="AS418" i="1"/>
  <c r="AW418" i="1"/>
  <c r="FB1149" i="1"/>
  <c r="FC1149" i="1" s="1"/>
  <c r="CK418" i="1"/>
  <c r="BQ414" i="1"/>
  <c r="BS414" i="1" s="1"/>
  <c r="FK1151" i="1"/>
  <c r="FL1151" i="1" s="1"/>
  <c r="FM1150" i="1" s="1"/>
  <c r="CS418" i="1"/>
  <c r="ED1148" i="1"/>
  <c r="EE1149" i="1"/>
  <c r="FF1150" i="1"/>
  <c r="FA1147" i="1"/>
  <c r="EZ1147" i="1"/>
  <c r="FD1147" i="1"/>
  <c r="DK1148" i="1"/>
  <c r="FE1149" i="1"/>
  <c r="EY1149" i="1"/>
  <c r="AG1158" i="33"/>
  <c r="AF1157" i="33"/>
  <c r="DL1146" i="1"/>
  <c r="AT418" i="1" l="1"/>
  <c r="FB1148" i="1"/>
  <c r="FC1148" i="1" s="1"/>
  <c r="CF414" i="1"/>
  <c r="CJ414" i="1" s="1"/>
  <c r="CE414" i="1"/>
  <c r="CL414" i="1" s="1"/>
  <c r="CI418" i="1"/>
  <c r="BT414" i="1"/>
  <c r="CD414" i="1"/>
  <c r="BP418" i="1"/>
  <c r="BH418" i="1"/>
  <c r="CU418" i="1"/>
  <c r="BI418" i="1"/>
  <c r="CT418" i="1"/>
  <c r="BE418" i="1"/>
  <c r="BD418" i="1"/>
  <c r="BF418" i="1"/>
  <c r="ED1147" i="1"/>
  <c r="EE1148" i="1"/>
  <c r="FF1149" i="1"/>
  <c r="FK1150" i="1"/>
  <c r="FL1150" i="1" s="1"/>
  <c r="FM1149" i="1" s="1"/>
  <c r="FD1146" i="1"/>
  <c r="EZ1146" i="1"/>
  <c r="FA1146" i="1"/>
  <c r="DK1147" i="1"/>
  <c r="EY1148" i="1"/>
  <c r="FE1148" i="1"/>
  <c r="AG1157" i="33"/>
  <c r="AF1156" i="33"/>
  <c r="DL1145" i="1"/>
  <c r="AN418" i="1" l="1"/>
  <c r="AV418" i="1" s="1"/>
  <c r="AM419" i="1"/>
  <c r="AW419" i="1" s="1"/>
  <c r="FB1147" i="1"/>
  <c r="FC1147" i="1" s="1"/>
  <c r="CG414" i="1"/>
  <c r="CH414" i="1"/>
  <c r="CV418" i="1"/>
  <c r="FK1149" i="1"/>
  <c r="FL1149" i="1" s="1"/>
  <c r="FM1148" i="1" s="1"/>
  <c r="BK418" i="1"/>
  <c r="BG418" i="1"/>
  <c r="ED1146" i="1"/>
  <c r="EE1147" i="1"/>
  <c r="FF1148" i="1"/>
  <c r="FD1145" i="1"/>
  <c r="FA1145" i="1"/>
  <c r="EZ1145" i="1"/>
  <c r="DK1146" i="1"/>
  <c r="EY1147" i="1"/>
  <c r="FE1147" i="1"/>
  <c r="AG1156" i="33"/>
  <c r="AF1155" i="33"/>
  <c r="DL1144" i="1"/>
  <c r="CK419" i="1" l="1"/>
  <c r="BQ415" i="1"/>
  <c r="BS415" i="1" s="1"/>
  <c r="CS419" i="1"/>
  <c r="AU418" i="1"/>
  <c r="AP419" i="1"/>
  <c r="BI419" i="1" s="1"/>
  <c r="AQ419" i="1"/>
  <c r="AR419" i="1"/>
  <c r="AS419" i="1"/>
  <c r="AO419" i="1"/>
  <c r="BF419" i="1" s="1"/>
  <c r="FB1146" i="1"/>
  <c r="FC1146" i="1" s="1"/>
  <c r="CM414" i="1"/>
  <c r="ED1145" i="1"/>
  <c r="EE1146" i="1"/>
  <c r="FK1148" i="1"/>
  <c r="FL1148" i="1" s="1"/>
  <c r="FM1147" i="1" s="1"/>
  <c r="FF1147" i="1"/>
  <c r="FD1144" i="1"/>
  <c r="FA1144" i="1"/>
  <c r="EZ1144" i="1"/>
  <c r="DK1145" i="1"/>
  <c r="EY1146" i="1"/>
  <c r="FE1146" i="1"/>
  <c r="AG1155" i="33"/>
  <c r="AF1154" i="33"/>
  <c r="DL1143" i="1"/>
  <c r="CF415" i="1" l="1"/>
  <c r="CJ415" i="1" s="1"/>
  <c r="CE415" i="1"/>
  <c r="BT415" i="1"/>
  <c r="CD415" i="1"/>
  <c r="CH415" i="1" s="1"/>
  <c r="BP419" i="1"/>
  <c r="AT419" i="1"/>
  <c r="BH419" i="1"/>
  <c r="CU419" i="1"/>
  <c r="CT419" i="1"/>
  <c r="BD419" i="1"/>
  <c r="BE419" i="1"/>
  <c r="CI419" i="1"/>
  <c r="BJ419" i="1"/>
  <c r="FB1145" i="1"/>
  <c r="FC1145" i="1" s="1"/>
  <c r="ED1144" i="1"/>
  <c r="EE1145" i="1"/>
  <c r="FK1147" i="1"/>
  <c r="FL1147" i="1" s="1"/>
  <c r="FM1146" i="1" s="1"/>
  <c r="FF1146" i="1"/>
  <c r="FA1143" i="1"/>
  <c r="EZ1143" i="1"/>
  <c r="FD1143" i="1"/>
  <c r="DK1144" i="1"/>
  <c r="FE1145" i="1"/>
  <c r="EY1145" i="1"/>
  <c r="AG1154" i="33"/>
  <c r="AF1153" i="33"/>
  <c r="DL1142" i="1"/>
  <c r="CL415" i="1" l="1"/>
  <c r="CG415" i="1"/>
  <c r="CM415" i="1" s="1"/>
  <c r="AM420" i="1"/>
  <c r="AN419" i="1"/>
  <c r="AV419" i="1" s="1"/>
  <c r="CV419" i="1"/>
  <c r="BG419" i="1"/>
  <c r="BK419" i="1"/>
  <c r="FB1144" i="1"/>
  <c r="FC1144" i="1" s="1"/>
  <c r="ED1143" i="1"/>
  <c r="EE1144" i="1"/>
  <c r="FF1145" i="1"/>
  <c r="FK1146" i="1"/>
  <c r="FL1146" i="1" s="1"/>
  <c r="FM1145" i="1" s="1"/>
  <c r="EZ1142" i="1"/>
  <c r="FA1142" i="1"/>
  <c r="FD1142" i="1"/>
  <c r="DK1143" i="1"/>
  <c r="FE1144" i="1"/>
  <c r="EY1144" i="1"/>
  <c r="AG1153" i="33"/>
  <c r="AF1152" i="33"/>
  <c r="DL1141" i="1"/>
  <c r="AQ420" i="1" l="1"/>
  <c r="AW420" i="1"/>
  <c r="CS420" i="1"/>
  <c r="BQ416" i="1"/>
  <c r="BS416" i="1" s="1"/>
  <c r="CE416" i="1" s="1"/>
  <c r="CL416" i="1" s="1"/>
  <c r="AR420" i="1"/>
  <c r="AP420" i="1"/>
  <c r="CK420" i="1"/>
  <c r="AO420" i="1"/>
  <c r="CT420" i="1" s="1"/>
  <c r="AS420" i="1"/>
  <c r="AU419" i="1"/>
  <c r="FB1143" i="1"/>
  <c r="FC1143" i="1" s="1"/>
  <c r="FK1145" i="1"/>
  <c r="FL1145" i="1" s="1"/>
  <c r="FM1144" i="1" s="1"/>
  <c r="ED1142" i="1"/>
  <c r="EE1143" i="1"/>
  <c r="FF1144" i="1"/>
  <c r="FD1141" i="1"/>
  <c r="FA1141" i="1"/>
  <c r="EZ1141" i="1"/>
  <c r="DK1142" i="1"/>
  <c r="EY1143" i="1"/>
  <c r="FE1143" i="1"/>
  <c r="AG1152" i="33"/>
  <c r="AF1151" i="33"/>
  <c r="DL1140" i="1"/>
  <c r="BI420" i="1" l="1"/>
  <c r="BH420" i="1"/>
  <c r="CF416" i="1"/>
  <c r="CJ416" i="1" s="1"/>
  <c r="BT416" i="1"/>
  <c r="CD416" i="1"/>
  <c r="BJ420" i="1"/>
  <c r="CU420" i="1"/>
  <c r="CV420" i="1" s="1"/>
  <c r="BD420" i="1"/>
  <c r="BP420" i="1"/>
  <c r="CI420" i="1"/>
  <c r="BE420" i="1"/>
  <c r="BF420" i="1"/>
  <c r="AT420" i="1"/>
  <c r="FB1142" i="1"/>
  <c r="FC1142" i="1" s="1"/>
  <c r="FK1144" i="1"/>
  <c r="FL1144" i="1" s="1"/>
  <c r="FM1143" i="1" s="1"/>
  <c r="ED1141" i="1"/>
  <c r="EE1142" i="1"/>
  <c r="FF1143" i="1"/>
  <c r="FD1140" i="1"/>
  <c r="FA1140" i="1"/>
  <c r="EZ1140" i="1"/>
  <c r="DK1141" i="1"/>
  <c r="EY1142" i="1"/>
  <c r="FE1142" i="1"/>
  <c r="AG1151" i="33"/>
  <c r="AF1150" i="33"/>
  <c r="DL1139" i="1"/>
  <c r="BK420" i="1" l="1"/>
  <c r="CG416" i="1"/>
  <c r="CM416" i="1" s="1"/>
  <c r="CH416" i="1"/>
  <c r="BG420" i="1"/>
  <c r="AM421" i="1"/>
  <c r="AW421" i="1" s="1"/>
  <c r="AN420" i="1"/>
  <c r="AV420" i="1" s="1"/>
  <c r="FB1141" i="1"/>
  <c r="FC1141" i="1" s="1"/>
  <c r="ED1140" i="1"/>
  <c r="EE1141" i="1"/>
  <c r="FK1143" i="1"/>
  <c r="FL1143" i="1" s="1"/>
  <c r="FM1142" i="1" s="1"/>
  <c r="FF1142" i="1"/>
  <c r="FA1139" i="1"/>
  <c r="EZ1139" i="1"/>
  <c r="FD1139" i="1"/>
  <c r="DK1140" i="1"/>
  <c r="FE1141" i="1"/>
  <c r="EY1141" i="1"/>
  <c r="AG1150" i="33"/>
  <c r="AF1149" i="33"/>
  <c r="DL1138" i="1"/>
  <c r="BQ417" i="1" l="1"/>
  <c r="BS417" i="1" s="1"/>
  <c r="CF417" i="1" s="1"/>
  <c r="CJ417" i="1" s="1"/>
  <c r="CK421" i="1"/>
  <c r="AQ421" i="1"/>
  <c r="AP421" i="1"/>
  <c r="CS421" i="1"/>
  <c r="AS421" i="1"/>
  <c r="AR421" i="1"/>
  <c r="AO421" i="1"/>
  <c r="AU420" i="1"/>
  <c r="FB1140" i="1"/>
  <c r="FC1140" i="1" s="1"/>
  <c r="ED1139" i="1"/>
  <c r="EE1140" i="1"/>
  <c r="FF1141" i="1"/>
  <c r="FK1142" i="1"/>
  <c r="FL1142" i="1" s="1"/>
  <c r="FM1141" i="1" s="1"/>
  <c r="EZ1138" i="1"/>
  <c r="FA1138" i="1"/>
  <c r="FD1138" i="1"/>
  <c r="DK1139" i="1"/>
  <c r="FE1140" i="1"/>
  <c r="EY1140" i="1"/>
  <c r="AG1149" i="33"/>
  <c r="AF1148" i="33"/>
  <c r="DL1137" i="1"/>
  <c r="BH421" i="1" l="1"/>
  <c r="BJ421" i="1"/>
  <c r="BI421" i="1"/>
  <c r="CE417" i="1"/>
  <c r="CL417" i="1" s="1"/>
  <c r="CD417" i="1"/>
  <c r="BP421" i="1"/>
  <c r="CU421" i="1"/>
  <c r="BT417" i="1"/>
  <c r="AT421" i="1"/>
  <c r="AN421" i="1" s="1"/>
  <c r="AV421" i="1" s="1"/>
  <c r="BF421" i="1"/>
  <c r="BD421" i="1"/>
  <c r="CT421" i="1"/>
  <c r="BE421" i="1"/>
  <c r="CI421" i="1"/>
  <c r="FB1139" i="1"/>
  <c r="FC1139" i="1" s="1"/>
  <c r="FK1141" i="1"/>
  <c r="FL1141" i="1" s="1"/>
  <c r="FM1140" i="1" s="1"/>
  <c r="ED1138" i="1"/>
  <c r="EE1139" i="1"/>
  <c r="FF1140" i="1"/>
  <c r="FD1137" i="1"/>
  <c r="FA1137" i="1"/>
  <c r="EZ1137" i="1"/>
  <c r="DK1138" i="1"/>
  <c r="EY1139" i="1"/>
  <c r="FE1139" i="1"/>
  <c r="AG1148" i="33"/>
  <c r="AF1147" i="33"/>
  <c r="DL1136" i="1"/>
  <c r="BK421" i="1" l="1"/>
  <c r="CH417" i="1"/>
  <c r="CG417" i="1"/>
  <c r="CM417" i="1" s="1"/>
  <c r="CV421" i="1"/>
  <c r="AM422" i="1"/>
  <c r="AP422" i="1" s="1"/>
  <c r="AU421" i="1"/>
  <c r="BG421" i="1"/>
  <c r="FB1138" i="1"/>
  <c r="FC1138" i="1" s="1"/>
  <c r="FK1140" i="1"/>
  <c r="FL1140" i="1" s="1"/>
  <c r="FM1139" i="1" s="1"/>
  <c r="ED1137" i="1"/>
  <c r="EE1138" i="1"/>
  <c r="FF1139" i="1"/>
  <c r="FD1136" i="1"/>
  <c r="FA1136" i="1"/>
  <c r="EZ1136" i="1"/>
  <c r="DK1137" i="1"/>
  <c r="EY1138" i="1"/>
  <c r="FE1138" i="1"/>
  <c r="AG1147" i="33"/>
  <c r="AF1146" i="33"/>
  <c r="DL1135" i="1"/>
  <c r="BQ418" i="1" l="1"/>
  <c r="BS418" i="1" s="1"/>
  <c r="AO422" i="1"/>
  <c r="AR422" i="1"/>
  <c r="AQ422" i="1"/>
  <c r="CS422" i="1"/>
  <c r="AS422" i="1"/>
  <c r="CK422" i="1"/>
  <c r="AW422" i="1"/>
  <c r="FB1137" i="1"/>
  <c r="FC1137" i="1" s="1"/>
  <c r="ED1136" i="1"/>
  <c r="EE1137" i="1"/>
  <c r="FK1139" i="1"/>
  <c r="FL1139" i="1" s="1"/>
  <c r="FM1138" i="1" s="1"/>
  <c r="FF1138" i="1"/>
  <c r="FD1135" i="1"/>
  <c r="FA1135" i="1"/>
  <c r="EZ1135" i="1"/>
  <c r="DK1136" i="1"/>
  <c r="FE1137" i="1"/>
  <c r="EY1137" i="1"/>
  <c r="AG1146" i="33"/>
  <c r="AF1145" i="33"/>
  <c r="CU422" i="1"/>
  <c r="BJ422" i="1"/>
  <c r="BH422" i="1"/>
  <c r="BI422" i="1"/>
  <c r="DL1134" i="1"/>
  <c r="CT422" i="1" l="1"/>
  <c r="CV422" i="1" s="1"/>
  <c r="CI422" i="1"/>
  <c r="BF422" i="1"/>
  <c r="BE422" i="1"/>
  <c r="BD422" i="1"/>
  <c r="BP422" i="1"/>
  <c r="AT422" i="1"/>
  <c r="AN422" i="1" s="1"/>
  <c r="AV422" i="1" s="1"/>
  <c r="FB1136" i="1"/>
  <c r="FC1136" i="1" s="1"/>
  <c r="CF418" i="1"/>
  <c r="CJ418" i="1" s="1"/>
  <c r="CE418" i="1"/>
  <c r="CL418" i="1" s="1"/>
  <c r="CD418" i="1"/>
  <c r="ED1135" i="1"/>
  <c r="EE1136" i="1"/>
  <c r="FF1137" i="1"/>
  <c r="FK1138" i="1"/>
  <c r="FL1138" i="1" s="1"/>
  <c r="FM1137" i="1" s="1"/>
  <c r="FA1134" i="1"/>
  <c r="EZ1134" i="1"/>
  <c r="FD1134" i="1"/>
  <c r="DK1135" i="1"/>
  <c r="FE1136" i="1"/>
  <c r="EY1136" i="1"/>
  <c r="AG1145" i="33"/>
  <c r="AF1144" i="33"/>
  <c r="BT418" i="1"/>
  <c r="BK422" i="1"/>
  <c r="DL1133" i="1"/>
  <c r="BG422" i="1" l="1"/>
  <c r="AM423" i="1"/>
  <c r="AU422" i="1"/>
  <c r="FB1135" i="1"/>
  <c r="FC1135" i="1" s="1"/>
  <c r="CG418" i="1"/>
  <c r="CM418" i="1" s="1"/>
  <c r="CH418" i="1"/>
  <c r="FK1137" i="1"/>
  <c r="FL1137" i="1" s="1"/>
  <c r="FM1136" i="1" s="1"/>
  <c r="ED1134" i="1"/>
  <c r="EE1135" i="1"/>
  <c r="FF1136" i="1"/>
  <c r="FD1133" i="1"/>
  <c r="EZ1133" i="1"/>
  <c r="FA1133" i="1"/>
  <c r="DK1134" i="1"/>
  <c r="EY1135" i="1"/>
  <c r="FE1135" i="1"/>
  <c r="AG1144" i="33"/>
  <c r="AF1143" i="33"/>
  <c r="DL1132" i="1"/>
  <c r="AR423" i="1" l="1"/>
  <c r="AS423" i="1"/>
  <c r="CK423" i="1"/>
  <c r="AW423" i="1"/>
  <c r="AP423" i="1"/>
  <c r="AO423" i="1"/>
  <c r="CS423" i="1"/>
  <c r="BQ419" i="1"/>
  <c r="BS419" i="1" s="1"/>
  <c r="AQ423" i="1"/>
  <c r="FB1134" i="1"/>
  <c r="FC1134" i="1" s="1"/>
  <c r="ED1133" i="1"/>
  <c r="EE1134" i="1"/>
  <c r="FK1136" i="1"/>
  <c r="FL1136" i="1" s="1"/>
  <c r="FM1135" i="1" s="1"/>
  <c r="FF1135" i="1"/>
  <c r="FD1132" i="1"/>
  <c r="FA1132" i="1"/>
  <c r="EZ1132" i="1"/>
  <c r="DK1133" i="1"/>
  <c r="EY1134" i="1"/>
  <c r="FE1134" i="1"/>
  <c r="AG1143" i="33"/>
  <c r="AF1142" i="33"/>
  <c r="DL1131" i="1"/>
  <c r="CT423" i="1" l="1"/>
  <c r="BE423" i="1"/>
  <c r="BD423" i="1"/>
  <c r="BF423" i="1"/>
  <c r="AT423" i="1"/>
  <c r="CI423" i="1"/>
  <c r="BP423" i="1"/>
  <c r="BJ423" i="1"/>
  <c r="CU423" i="1"/>
  <c r="BH423" i="1"/>
  <c r="BI423" i="1"/>
  <c r="FB1133" i="1"/>
  <c r="FC1133" i="1" s="1"/>
  <c r="CF419" i="1"/>
  <c r="CJ419" i="1" s="1"/>
  <c r="CE419" i="1"/>
  <c r="CL419" i="1" s="1"/>
  <c r="CD419" i="1"/>
  <c r="FK1135" i="1"/>
  <c r="FL1135" i="1" s="1"/>
  <c r="FM1134" i="1" s="1"/>
  <c r="ED1132" i="1"/>
  <c r="EE1133" i="1"/>
  <c r="FF1134" i="1"/>
  <c r="FD1131" i="1"/>
  <c r="FA1131" i="1"/>
  <c r="EZ1131" i="1"/>
  <c r="DK1132" i="1"/>
  <c r="EY1133" i="1"/>
  <c r="FE1133" i="1"/>
  <c r="AG1142" i="33"/>
  <c r="AF1141" i="33"/>
  <c r="BT419" i="1"/>
  <c r="DL1130" i="1"/>
  <c r="CV423" i="1" l="1"/>
  <c r="BG423" i="1"/>
  <c r="BK423" i="1"/>
  <c r="AN423" i="1"/>
  <c r="AM424" i="1"/>
  <c r="FB1132" i="1"/>
  <c r="FC1132" i="1" s="1"/>
  <c r="CG419" i="1"/>
  <c r="CM419" i="1" s="1"/>
  <c r="CH419" i="1"/>
  <c r="ED1131" i="1"/>
  <c r="EE1132" i="1"/>
  <c r="FK1134" i="1"/>
  <c r="FL1134" i="1" s="1"/>
  <c r="FM1133" i="1" s="1"/>
  <c r="FF1133" i="1"/>
  <c r="FA1130" i="1"/>
  <c r="EZ1130" i="1"/>
  <c r="FD1130" i="1"/>
  <c r="DK1131" i="1"/>
  <c r="FE1132" i="1"/>
  <c r="EY1132" i="1"/>
  <c r="AG1141" i="33"/>
  <c r="AF1140" i="33"/>
  <c r="DL1129" i="1"/>
  <c r="AV423" i="1" l="1"/>
  <c r="AU423" i="1"/>
  <c r="AO424" i="1"/>
  <c r="AP424" i="1"/>
  <c r="AQ424" i="1"/>
  <c r="AR424" i="1"/>
  <c r="AS424" i="1"/>
  <c r="AW424" i="1"/>
  <c r="CK424" i="1"/>
  <c r="BQ420" i="1"/>
  <c r="BS420" i="1" s="1"/>
  <c r="CF420" i="1" s="1"/>
  <c r="CJ420" i="1" s="1"/>
  <c r="CS424" i="1"/>
  <c r="FB1131" i="1"/>
  <c r="FC1131" i="1" s="1"/>
  <c r="ED1130" i="1"/>
  <c r="EE1131" i="1"/>
  <c r="FK1133" i="1"/>
  <c r="FL1133" i="1" s="1"/>
  <c r="FM1132" i="1" s="1"/>
  <c r="FF1132" i="1"/>
  <c r="FD1129" i="1"/>
  <c r="EZ1129" i="1"/>
  <c r="FA1129" i="1"/>
  <c r="DK1130" i="1"/>
  <c r="EY1131" i="1"/>
  <c r="FE1131" i="1"/>
  <c r="AG1140" i="33"/>
  <c r="AF1139" i="33"/>
  <c r="DL1128" i="1"/>
  <c r="BE424" i="1" l="1"/>
  <c r="BD424" i="1"/>
  <c r="BJ424" i="1"/>
  <c r="BH424" i="1"/>
  <c r="BI424" i="1"/>
  <c r="CT424" i="1"/>
  <c r="AT424" i="1"/>
  <c r="BF424" i="1"/>
  <c r="BP424" i="1"/>
  <c r="CI424" i="1"/>
  <c r="CU424" i="1"/>
  <c r="CE420" i="1"/>
  <c r="CL420" i="1" s="1"/>
  <c r="BT420" i="1"/>
  <c r="CD420" i="1"/>
  <c r="FB1130" i="1"/>
  <c r="FC1130" i="1" s="1"/>
  <c r="ED1129" i="1"/>
  <c r="EE1130" i="1"/>
  <c r="FK1132" i="1"/>
  <c r="FL1132" i="1" s="1"/>
  <c r="FM1131" i="1" s="1"/>
  <c r="FF1131" i="1"/>
  <c r="FD1128" i="1"/>
  <c r="FA1128" i="1"/>
  <c r="EZ1128" i="1"/>
  <c r="DK1129" i="1"/>
  <c r="EY1130" i="1"/>
  <c r="FE1130" i="1"/>
  <c r="AG1139" i="33"/>
  <c r="AF1138" i="33"/>
  <c r="DL1127" i="1"/>
  <c r="BG424" i="1" l="1"/>
  <c r="AM425" i="1"/>
  <c r="AN424" i="1"/>
  <c r="BK424" i="1"/>
  <c r="CV424" i="1"/>
  <c r="CG420" i="1"/>
  <c r="CM420" i="1" s="1"/>
  <c r="CH420" i="1"/>
  <c r="FB1129" i="1"/>
  <c r="FC1129" i="1" s="1"/>
  <c r="ED1128" i="1"/>
  <c r="EE1129" i="1"/>
  <c r="FK1131" i="1"/>
  <c r="FL1131" i="1" s="1"/>
  <c r="FM1130" i="1" s="1"/>
  <c r="FF1130" i="1"/>
  <c r="FD1127" i="1"/>
  <c r="FA1127" i="1"/>
  <c r="EZ1127" i="1"/>
  <c r="DK1128" i="1"/>
  <c r="EY1129" i="1"/>
  <c r="FE1129" i="1"/>
  <c r="AG1138" i="33"/>
  <c r="AF1137" i="33"/>
  <c r="DL1126" i="1"/>
  <c r="CK425" i="1" l="1"/>
  <c r="AW425" i="1"/>
  <c r="CS425" i="1"/>
  <c r="AR425" i="1"/>
  <c r="AO425" i="1"/>
  <c r="AP425" i="1"/>
  <c r="AQ425" i="1"/>
  <c r="AS425" i="1"/>
  <c r="BQ421" i="1"/>
  <c r="BS421" i="1" s="1"/>
  <c r="AV424" i="1"/>
  <c r="AU424" i="1"/>
  <c r="FB1128" i="1"/>
  <c r="FC1128" i="1" s="1"/>
  <c r="ED1127" i="1"/>
  <c r="EE1128" i="1"/>
  <c r="FK1130" i="1"/>
  <c r="FL1130" i="1" s="1"/>
  <c r="FM1129" i="1" s="1"/>
  <c r="FF1129" i="1"/>
  <c r="FA1126" i="1"/>
  <c r="EZ1126" i="1"/>
  <c r="FD1126" i="1"/>
  <c r="DK1127" i="1"/>
  <c r="FE1128" i="1"/>
  <c r="EY1128" i="1"/>
  <c r="AG1137" i="33"/>
  <c r="AF1136" i="33"/>
  <c r="DL1125" i="1"/>
  <c r="AT425" i="1" l="1"/>
  <c r="CT425" i="1"/>
  <c r="BF425" i="1"/>
  <c r="BD425" i="1"/>
  <c r="BE425" i="1"/>
  <c r="CI425" i="1"/>
  <c r="BP425" i="1"/>
  <c r="CU425" i="1"/>
  <c r="BJ425" i="1"/>
  <c r="BI425" i="1"/>
  <c r="BH425" i="1"/>
  <c r="FB1127" i="1"/>
  <c r="FC1127" i="1" s="1"/>
  <c r="CF421" i="1"/>
  <c r="CJ421" i="1" s="1"/>
  <c r="CE421" i="1"/>
  <c r="CL421" i="1" s="1"/>
  <c r="CD421" i="1"/>
  <c r="ED1126" i="1"/>
  <c r="EE1127" i="1"/>
  <c r="FF1128" i="1"/>
  <c r="FK1129" i="1"/>
  <c r="FL1129" i="1" s="1"/>
  <c r="FM1128" i="1" s="1"/>
  <c r="EZ1125" i="1"/>
  <c r="FA1125" i="1"/>
  <c r="FD1125" i="1"/>
  <c r="DK1126" i="1"/>
  <c r="FE1127" i="1"/>
  <c r="EY1127" i="1"/>
  <c r="AG1136" i="33"/>
  <c r="AF1135" i="33"/>
  <c r="BT421" i="1"/>
  <c r="DL1124" i="1"/>
  <c r="CV425" i="1" l="1"/>
  <c r="BK425" i="1"/>
  <c r="AN425" i="1"/>
  <c r="AM426" i="1"/>
  <c r="AO426" i="1" s="1"/>
  <c r="BG425" i="1"/>
  <c r="FB1126" i="1"/>
  <c r="FC1126" i="1" s="1"/>
  <c r="CG421" i="1"/>
  <c r="CM421" i="1" s="1"/>
  <c r="CH421" i="1"/>
  <c r="FK1128" i="1"/>
  <c r="FL1128" i="1" s="1"/>
  <c r="FM1127" i="1" s="1"/>
  <c r="ED1125" i="1"/>
  <c r="EE1126" i="1"/>
  <c r="FF1127" i="1"/>
  <c r="FD1124" i="1"/>
  <c r="EZ1124" i="1"/>
  <c r="FA1124" i="1"/>
  <c r="DK1125" i="1"/>
  <c r="EY1126" i="1"/>
  <c r="FE1126" i="1"/>
  <c r="AG1135" i="33"/>
  <c r="AF1134" i="33"/>
  <c r="DL1123" i="1"/>
  <c r="AP426" i="1" l="1"/>
  <c r="AQ426" i="1"/>
  <c r="AR426" i="1"/>
  <c r="AS426" i="1"/>
  <c r="AV425" i="1"/>
  <c r="AU425" i="1"/>
  <c r="CK426" i="1"/>
  <c r="AW426" i="1"/>
  <c r="BQ422" i="1"/>
  <c r="BS422" i="1" s="1"/>
  <c r="CS426" i="1"/>
  <c r="CT426" i="1"/>
  <c r="FB1125" i="1"/>
  <c r="FC1125" i="1" s="1"/>
  <c r="ED1124" i="1"/>
  <c r="EE1125" i="1"/>
  <c r="FK1127" i="1"/>
  <c r="FL1127" i="1" s="1"/>
  <c r="FM1126" i="1" s="1"/>
  <c r="FF1126" i="1"/>
  <c r="FD1123" i="1"/>
  <c r="FA1123" i="1"/>
  <c r="EZ1123" i="1"/>
  <c r="DK1124" i="1"/>
  <c r="EY1125" i="1"/>
  <c r="FE1125" i="1"/>
  <c r="AG1134" i="33"/>
  <c r="AF1133" i="33"/>
  <c r="BD426" i="1"/>
  <c r="BF426" i="1"/>
  <c r="BE426" i="1"/>
  <c r="DL1122" i="1"/>
  <c r="BP426" i="1" l="1"/>
  <c r="CI426" i="1"/>
  <c r="BI426" i="1"/>
  <c r="BJ426" i="1"/>
  <c r="CU426" i="1"/>
  <c r="CV426" i="1" s="1"/>
  <c r="BH426" i="1"/>
  <c r="AT426" i="1"/>
  <c r="FB1124" i="1"/>
  <c r="FC1124" i="1" s="1"/>
  <c r="CF422" i="1"/>
  <c r="CJ422" i="1" s="1"/>
  <c r="CE422" i="1"/>
  <c r="CL422" i="1" s="1"/>
  <c r="CD422" i="1"/>
  <c r="ED1123" i="1"/>
  <c r="EE1124" i="1"/>
  <c r="FK1126" i="1"/>
  <c r="FL1126" i="1" s="1"/>
  <c r="FM1125" i="1" s="1"/>
  <c r="FF1125" i="1"/>
  <c r="FA1122" i="1"/>
  <c r="EZ1122" i="1"/>
  <c r="FD1122" i="1"/>
  <c r="DK1123" i="1"/>
  <c r="FE1124" i="1"/>
  <c r="EY1124" i="1"/>
  <c r="AG1133" i="33"/>
  <c r="AF1132" i="33"/>
  <c r="BG426" i="1"/>
  <c r="BT422" i="1"/>
  <c r="DL1121" i="1"/>
  <c r="BK426" i="1" l="1"/>
  <c r="AM427" i="1"/>
  <c r="AN426" i="1"/>
  <c r="FB1123" i="1"/>
  <c r="FC1123" i="1" s="1"/>
  <c r="CG422" i="1"/>
  <c r="CM422" i="1" s="1"/>
  <c r="CH422" i="1"/>
  <c r="ED1122" i="1"/>
  <c r="EE1123" i="1"/>
  <c r="FK1125" i="1"/>
  <c r="FL1125" i="1" s="1"/>
  <c r="FM1124" i="1" s="1"/>
  <c r="FF1124" i="1"/>
  <c r="EZ1121" i="1"/>
  <c r="FA1121" i="1"/>
  <c r="FD1121" i="1"/>
  <c r="DK1122" i="1"/>
  <c r="FE1123" i="1"/>
  <c r="EY1123" i="1"/>
  <c r="AG1132" i="33"/>
  <c r="AF1131" i="33"/>
  <c r="DL1120" i="1"/>
  <c r="AR427" i="1" l="1"/>
  <c r="AS427" i="1"/>
  <c r="AP427" i="1"/>
  <c r="AQ427" i="1"/>
  <c r="AO427" i="1"/>
  <c r="AW427" i="1"/>
  <c r="CS427" i="1"/>
  <c r="BQ423" i="1"/>
  <c r="BS423" i="1" s="1"/>
  <c r="CE423" i="1" s="1"/>
  <c r="CL423" i="1" s="1"/>
  <c r="CK427" i="1"/>
  <c r="AV426" i="1"/>
  <c r="AU426" i="1"/>
  <c r="FB1122" i="1"/>
  <c r="FC1122" i="1" s="1"/>
  <c r="ED1121" i="1"/>
  <c r="EE1122" i="1"/>
  <c r="FK1124" i="1"/>
  <c r="FL1124" i="1" s="1"/>
  <c r="FM1123" i="1" s="1"/>
  <c r="FF1123" i="1"/>
  <c r="FD1120" i="1"/>
  <c r="EZ1120" i="1"/>
  <c r="FA1120" i="1"/>
  <c r="DK1121" i="1"/>
  <c r="EY1122" i="1"/>
  <c r="FE1122" i="1"/>
  <c r="AG1131" i="33"/>
  <c r="AF1130" i="33"/>
  <c r="DL1119" i="1"/>
  <c r="BJ427" i="1" l="1"/>
  <c r="CU427" i="1"/>
  <c r="BI427" i="1"/>
  <c r="BH427" i="1"/>
  <c r="AT427" i="1"/>
  <c r="CT427" i="1"/>
  <c r="CI427" i="1"/>
  <c r="BP427" i="1"/>
  <c r="BE427" i="1"/>
  <c r="BF427" i="1"/>
  <c r="BD427" i="1"/>
  <c r="CD423" i="1"/>
  <c r="CF423" i="1"/>
  <c r="CJ423" i="1" s="1"/>
  <c r="BT423" i="1"/>
  <c r="FB1121" i="1"/>
  <c r="FC1121" i="1" s="1"/>
  <c r="ED1120" i="1"/>
  <c r="EE1121" i="1"/>
  <c r="FK1123" i="1"/>
  <c r="FL1123" i="1" s="1"/>
  <c r="FM1122" i="1" s="1"/>
  <c r="FF1122" i="1"/>
  <c r="FD1119" i="1"/>
  <c r="FA1119" i="1"/>
  <c r="EZ1119" i="1"/>
  <c r="DK1120" i="1"/>
  <c r="EY1121" i="1"/>
  <c r="FE1121" i="1"/>
  <c r="AG1130" i="33"/>
  <c r="AF1129" i="33"/>
  <c r="DL1118" i="1"/>
  <c r="CV427" i="1" l="1"/>
  <c r="BK427" i="1"/>
  <c r="AN427" i="1"/>
  <c r="AM428" i="1"/>
  <c r="BG427" i="1"/>
  <c r="CG423" i="1"/>
  <c r="CM423" i="1" s="1"/>
  <c r="CH423" i="1"/>
  <c r="FB1120" i="1"/>
  <c r="FC1120" i="1" s="1"/>
  <c r="ED1119" i="1"/>
  <c r="EE1120" i="1"/>
  <c r="FK1122" i="1"/>
  <c r="FL1122" i="1" s="1"/>
  <c r="FM1121" i="1" s="1"/>
  <c r="FF1121" i="1"/>
  <c r="FD1118" i="1"/>
  <c r="FA1118" i="1"/>
  <c r="EZ1118" i="1"/>
  <c r="DK1119" i="1"/>
  <c r="EY1120" i="1"/>
  <c r="FE1120" i="1"/>
  <c r="AG1129" i="33"/>
  <c r="AF1128" i="33"/>
  <c r="DL1117" i="1"/>
  <c r="AW428" i="1" l="1"/>
  <c r="BQ424" i="1"/>
  <c r="BS424" i="1" s="1"/>
  <c r="AV427" i="1"/>
  <c r="AU427" i="1"/>
  <c r="AS428" i="1"/>
  <c r="AO428" i="1"/>
  <c r="AP428" i="1"/>
  <c r="AQ428" i="1"/>
  <c r="AR428" i="1"/>
  <c r="CK428" i="1"/>
  <c r="CS428" i="1"/>
  <c r="FB1119" i="1"/>
  <c r="FC1119" i="1" s="1"/>
  <c r="ED1118" i="1"/>
  <c r="EE1119" i="1"/>
  <c r="FK1121" i="1"/>
  <c r="FL1121" i="1" s="1"/>
  <c r="FM1120" i="1" s="1"/>
  <c r="FF1120" i="1"/>
  <c r="FA1117" i="1"/>
  <c r="EZ1117" i="1"/>
  <c r="FD1117" i="1"/>
  <c r="DK1118" i="1"/>
  <c r="FE1119" i="1"/>
  <c r="EY1119" i="1"/>
  <c r="AG1128" i="33"/>
  <c r="AF1127" i="33"/>
  <c r="DL1116" i="1"/>
  <c r="CD424" i="1" l="1"/>
  <c r="CH424" i="1" s="1"/>
  <c r="CF424" i="1"/>
  <c r="CJ424" i="1" s="1"/>
  <c r="CE424" i="1"/>
  <c r="BT424" i="1"/>
  <c r="AT428" i="1"/>
  <c r="BJ428" i="1"/>
  <c r="CU428" i="1"/>
  <c r="BI428" i="1"/>
  <c r="BH428" i="1"/>
  <c r="BF428" i="1"/>
  <c r="BD428" i="1"/>
  <c r="BE428" i="1"/>
  <c r="CT428" i="1"/>
  <c r="CI428" i="1"/>
  <c r="BP428" i="1"/>
  <c r="FB1118" i="1"/>
  <c r="FC1118" i="1" s="1"/>
  <c r="ED1117" i="1"/>
  <c r="EE1118" i="1"/>
  <c r="FK1120" i="1"/>
  <c r="FL1120" i="1" s="1"/>
  <c r="FM1119" i="1" s="1"/>
  <c r="FF1119" i="1"/>
  <c r="FD1116" i="1"/>
  <c r="EZ1116" i="1"/>
  <c r="FA1116" i="1"/>
  <c r="DK1117" i="1"/>
  <c r="EY1118" i="1"/>
  <c r="FE1118" i="1"/>
  <c r="AG1127" i="33"/>
  <c r="AF1126" i="33"/>
  <c r="DL1115" i="1"/>
  <c r="CL424" i="1" l="1"/>
  <c r="CG424" i="1"/>
  <c r="CM424" i="1" s="1"/>
  <c r="BK428" i="1"/>
  <c r="CV428" i="1"/>
  <c r="AN428" i="1"/>
  <c r="AM429" i="1"/>
  <c r="BG428" i="1"/>
  <c r="FB1117" i="1"/>
  <c r="FC1117" i="1" s="1"/>
  <c r="FK1119" i="1"/>
  <c r="FL1119" i="1" s="1"/>
  <c r="FM1118" i="1" s="1"/>
  <c r="ED1116" i="1"/>
  <c r="EE1117" i="1"/>
  <c r="FF1118" i="1"/>
  <c r="FD1115" i="1"/>
  <c r="FA1115" i="1"/>
  <c r="EZ1115" i="1"/>
  <c r="DK1116" i="1"/>
  <c r="EY1117" i="1"/>
  <c r="FE1117" i="1"/>
  <c r="AG1126" i="33"/>
  <c r="AF1125" i="33"/>
  <c r="DL1114" i="1"/>
  <c r="AW429" i="1" l="1"/>
  <c r="CS429" i="1"/>
  <c r="BQ425" i="1"/>
  <c r="BS425" i="1" s="1"/>
  <c r="AV428" i="1"/>
  <c r="AU428" i="1"/>
  <c r="AO429" i="1"/>
  <c r="AP429" i="1"/>
  <c r="AQ429" i="1"/>
  <c r="AR429" i="1"/>
  <c r="AS429" i="1"/>
  <c r="CK429" i="1"/>
  <c r="FB1116" i="1"/>
  <c r="FC1116" i="1" s="1"/>
  <c r="ED1115" i="1"/>
  <c r="EE1116" i="1"/>
  <c r="FK1118" i="1"/>
  <c r="FL1118" i="1" s="1"/>
  <c r="FM1117" i="1" s="1"/>
  <c r="FF1117" i="1"/>
  <c r="FD1114" i="1"/>
  <c r="FA1114" i="1"/>
  <c r="EZ1114" i="1"/>
  <c r="DK1115" i="1"/>
  <c r="EY1116" i="1"/>
  <c r="FE1116" i="1"/>
  <c r="AG1125" i="33"/>
  <c r="AF1124" i="33"/>
  <c r="DL1113" i="1"/>
  <c r="BT425" i="1" l="1"/>
  <c r="CE425" i="1"/>
  <c r="CF425" i="1"/>
  <c r="CJ425" i="1" s="1"/>
  <c r="CD425" i="1"/>
  <c r="CH425" i="1" s="1"/>
  <c r="BI429" i="1"/>
  <c r="CU429" i="1"/>
  <c r="BH429" i="1"/>
  <c r="CT429" i="1"/>
  <c r="AT429" i="1"/>
  <c r="BF429" i="1"/>
  <c r="BD429" i="1"/>
  <c r="BE429" i="1"/>
  <c r="CI429" i="1"/>
  <c r="BP429" i="1"/>
  <c r="BJ429" i="1"/>
  <c r="FB1115" i="1"/>
  <c r="FC1115" i="1" s="1"/>
  <c r="ED1114" i="1"/>
  <c r="EE1115" i="1"/>
  <c r="FK1117" i="1"/>
  <c r="FL1117" i="1" s="1"/>
  <c r="FM1116" i="1" s="1"/>
  <c r="FF1116" i="1"/>
  <c r="FA1113" i="1"/>
  <c r="EZ1113" i="1"/>
  <c r="FD1113" i="1"/>
  <c r="DK1114" i="1"/>
  <c r="FE1115" i="1"/>
  <c r="EY1115" i="1"/>
  <c r="AG1124" i="33"/>
  <c r="AF1123" i="33"/>
  <c r="DL1112" i="1"/>
  <c r="CV429" i="1" l="1"/>
  <c r="CL425" i="1"/>
  <c r="CG425" i="1"/>
  <c r="CM425" i="1" s="1"/>
  <c r="BG429" i="1"/>
  <c r="BK429" i="1"/>
  <c r="AN429" i="1"/>
  <c r="AM430" i="1"/>
  <c r="BQ426" i="1" s="1"/>
  <c r="BS426" i="1" s="1"/>
  <c r="FB1114" i="1"/>
  <c r="FC1114" i="1" s="1"/>
  <c r="ED1113" i="1"/>
  <c r="EE1114" i="1"/>
  <c r="FF1115" i="1"/>
  <c r="FK1116" i="1"/>
  <c r="FL1116" i="1" s="1"/>
  <c r="FM1115" i="1" s="1"/>
  <c r="EZ1112" i="1"/>
  <c r="FD1112" i="1"/>
  <c r="FA1112" i="1"/>
  <c r="DK1113" i="1"/>
  <c r="EY1114" i="1"/>
  <c r="FE1114" i="1"/>
  <c r="AG1123" i="33"/>
  <c r="AF1122" i="33"/>
  <c r="DL1111" i="1"/>
  <c r="AV429" i="1" l="1"/>
  <c r="AU429" i="1"/>
  <c r="CK430" i="1"/>
  <c r="AQ430" i="1"/>
  <c r="AR430" i="1"/>
  <c r="AS430" i="1"/>
  <c r="AO430" i="1"/>
  <c r="AP430" i="1"/>
  <c r="CU430" i="1" s="1"/>
  <c r="AW430" i="1"/>
  <c r="CS430" i="1"/>
  <c r="FB1113" i="1"/>
  <c r="FC1113" i="1" s="1"/>
  <c r="CF426" i="1"/>
  <c r="CJ426" i="1" s="1"/>
  <c r="CE426" i="1"/>
  <c r="CL426" i="1" s="1"/>
  <c r="CD426" i="1"/>
  <c r="FK1115" i="1"/>
  <c r="FL1115" i="1" s="1"/>
  <c r="FM1114" i="1" s="1"/>
  <c r="ED1112" i="1"/>
  <c r="EE1113" i="1"/>
  <c r="FF1114" i="1"/>
  <c r="FD1111" i="1"/>
  <c r="FA1111" i="1"/>
  <c r="EZ1111" i="1"/>
  <c r="DK1112" i="1"/>
  <c r="EY1113" i="1"/>
  <c r="FE1113" i="1"/>
  <c r="AG1122" i="33"/>
  <c r="AF1121" i="33"/>
  <c r="BT426" i="1"/>
  <c r="DL1110" i="1"/>
  <c r="CT430" i="1" l="1"/>
  <c r="CV430" i="1" s="1"/>
  <c r="BE430" i="1"/>
  <c r="BD430" i="1"/>
  <c r="BF430" i="1"/>
  <c r="AT430" i="1"/>
  <c r="CI430" i="1"/>
  <c r="BP430" i="1"/>
  <c r="BH430" i="1"/>
  <c r="BI430" i="1"/>
  <c r="BJ430" i="1"/>
  <c r="FB1112" i="1"/>
  <c r="FC1112" i="1" s="1"/>
  <c r="CG426" i="1"/>
  <c r="CM426" i="1" s="1"/>
  <c r="CH426" i="1"/>
  <c r="ED1111" i="1"/>
  <c r="EE1112" i="1"/>
  <c r="FK1114" i="1"/>
  <c r="FL1114" i="1" s="1"/>
  <c r="FM1113" i="1" s="1"/>
  <c r="FF1113" i="1"/>
  <c r="FD1110" i="1"/>
  <c r="FA1110" i="1"/>
  <c r="EZ1110" i="1"/>
  <c r="DK1111" i="1"/>
  <c r="EY1112" i="1"/>
  <c r="FE1112" i="1"/>
  <c r="AG1121" i="33"/>
  <c r="AF1120" i="33"/>
  <c r="DL1109" i="1"/>
  <c r="BG430" i="1" l="1"/>
  <c r="BK430" i="1"/>
  <c r="AN430" i="1"/>
  <c r="AM431" i="1"/>
  <c r="BQ427" i="1" s="1"/>
  <c r="BS427" i="1" s="1"/>
  <c r="FB1111" i="1"/>
  <c r="FC1111" i="1" s="1"/>
  <c r="ED1110" i="1"/>
  <c r="EE1111" i="1"/>
  <c r="FK1113" i="1"/>
  <c r="FL1113" i="1" s="1"/>
  <c r="FM1112" i="1" s="1"/>
  <c r="FF1112" i="1"/>
  <c r="FA1109" i="1"/>
  <c r="EZ1109" i="1"/>
  <c r="FD1109" i="1"/>
  <c r="DK1110" i="1"/>
  <c r="FE1111" i="1"/>
  <c r="EY1111" i="1"/>
  <c r="AG1120" i="33"/>
  <c r="AF1119" i="33"/>
  <c r="DL1108" i="1"/>
  <c r="AV430" i="1" l="1"/>
  <c r="AU430" i="1"/>
  <c r="AO431" i="1"/>
  <c r="AP431" i="1"/>
  <c r="AQ431" i="1"/>
  <c r="AR431" i="1"/>
  <c r="AS431" i="1"/>
  <c r="AW431" i="1"/>
  <c r="CK431" i="1"/>
  <c r="CS431" i="1"/>
  <c r="FB1110" i="1"/>
  <c r="FC1110" i="1" s="1"/>
  <c r="CF427" i="1"/>
  <c r="CJ427" i="1" s="1"/>
  <c r="CE427" i="1"/>
  <c r="CL427" i="1" s="1"/>
  <c r="CD427" i="1"/>
  <c r="ED1109" i="1"/>
  <c r="EE1110" i="1"/>
  <c r="FK1112" i="1"/>
  <c r="FL1112" i="1" s="1"/>
  <c r="FM1111" i="1" s="1"/>
  <c r="FF1111" i="1"/>
  <c r="EZ1108" i="1"/>
  <c r="FA1108" i="1"/>
  <c r="FD1108" i="1"/>
  <c r="DK1109" i="1"/>
  <c r="FE1110" i="1"/>
  <c r="EY1110" i="1"/>
  <c r="AG1119" i="33"/>
  <c r="AF1118" i="33"/>
  <c r="BT427" i="1"/>
  <c r="DL1107" i="1"/>
  <c r="AT431" i="1" l="1"/>
  <c r="CT431" i="1"/>
  <c r="BE431" i="1"/>
  <c r="BD431" i="1"/>
  <c r="BF431" i="1"/>
  <c r="BH431" i="1"/>
  <c r="CI431" i="1"/>
  <c r="BP431" i="1"/>
  <c r="BJ431" i="1"/>
  <c r="BI431" i="1"/>
  <c r="CU431" i="1"/>
  <c r="FB1109" i="1"/>
  <c r="FC1109" i="1" s="1"/>
  <c r="CG427" i="1"/>
  <c r="CM427" i="1" s="1"/>
  <c r="CH427" i="1"/>
  <c r="FK1111" i="1"/>
  <c r="FL1111" i="1" s="1"/>
  <c r="FM1110" i="1" s="1"/>
  <c r="ED1108" i="1"/>
  <c r="EE1109" i="1"/>
  <c r="FF1110" i="1"/>
  <c r="FD1107" i="1"/>
  <c r="FA1107" i="1"/>
  <c r="EZ1107" i="1"/>
  <c r="DK1108" i="1"/>
  <c r="EY1109" i="1"/>
  <c r="FE1109" i="1"/>
  <c r="AG1118" i="33"/>
  <c r="AF1117" i="33"/>
  <c r="DL1106" i="1"/>
  <c r="BK431" i="1" l="1"/>
  <c r="CV431" i="1"/>
  <c r="BG431" i="1"/>
  <c r="AN431" i="1"/>
  <c r="AM432" i="1"/>
  <c r="AW432" i="1" s="1"/>
  <c r="FB1108" i="1"/>
  <c r="FC1108" i="1" s="1"/>
  <c r="FK1110" i="1"/>
  <c r="FL1110" i="1" s="1"/>
  <c r="FM1109" i="1" s="1"/>
  <c r="ED1107" i="1"/>
  <c r="EE1108" i="1"/>
  <c r="FF1109" i="1"/>
  <c r="FD1106" i="1"/>
  <c r="FA1106" i="1"/>
  <c r="EZ1106" i="1"/>
  <c r="DK1107" i="1"/>
  <c r="EY1108" i="1"/>
  <c r="FE1108" i="1"/>
  <c r="AG1117" i="33"/>
  <c r="AF1116" i="33"/>
  <c r="DL1105" i="1"/>
  <c r="AO432" i="1" l="1"/>
  <c r="BE432" i="1" s="1"/>
  <c r="BQ428" i="1"/>
  <c r="BS428" i="1" s="1"/>
  <c r="CK432" i="1"/>
  <c r="AV431" i="1"/>
  <c r="AU431" i="1"/>
  <c r="CS432" i="1"/>
  <c r="AP432" i="1"/>
  <c r="AQ432" i="1"/>
  <c r="AR432" i="1"/>
  <c r="AS432" i="1"/>
  <c r="FB1107" i="1"/>
  <c r="FC1107" i="1" s="1"/>
  <c r="ED1106" i="1"/>
  <c r="EE1107" i="1"/>
  <c r="FK1109" i="1"/>
  <c r="FL1109" i="1" s="1"/>
  <c r="FM1108" i="1" s="1"/>
  <c r="FF1108" i="1"/>
  <c r="FA1105" i="1"/>
  <c r="EZ1105" i="1"/>
  <c r="FD1105" i="1"/>
  <c r="DK1106" i="1"/>
  <c r="FE1107" i="1"/>
  <c r="EY1107" i="1"/>
  <c r="AG1116" i="33"/>
  <c r="AF1115" i="33"/>
  <c r="DL1104" i="1"/>
  <c r="CI432" i="1" l="1"/>
  <c r="BD432" i="1"/>
  <c r="BF432" i="1"/>
  <c r="CT432" i="1"/>
  <c r="AT432" i="1"/>
  <c r="CF428" i="1"/>
  <c r="CJ428" i="1" s="1"/>
  <c r="CE428" i="1"/>
  <c r="CL428" i="1" s="1"/>
  <c r="CD428" i="1"/>
  <c r="BT428" i="1"/>
  <c r="BI432" i="1"/>
  <c r="BJ432" i="1"/>
  <c r="BP432" i="1"/>
  <c r="CU432" i="1"/>
  <c r="BH432" i="1"/>
  <c r="FB1106" i="1"/>
  <c r="FC1106" i="1" s="1"/>
  <c r="ED1105" i="1"/>
  <c r="EE1106" i="1"/>
  <c r="FK1108" i="1"/>
  <c r="FL1108" i="1" s="1"/>
  <c r="FM1107" i="1" s="1"/>
  <c r="FF1107" i="1"/>
  <c r="FA1104" i="1"/>
  <c r="EZ1104" i="1"/>
  <c r="FD1104" i="1"/>
  <c r="DK1105" i="1"/>
  <c r="FE1106" i="1"/>
  <c r="EY1106" i="1"/>
  <c r="AG1115" i="33"/>
  <c r="AF1114" i="33"/>
  <c r="DL1103" i="1"/>
  <c r="BG432" i="1" l="1"/>
  <c r="BK432" i="1"/>
  <c r="CV432" i="1"/>
  <c r="AM433" i="1"/>
  <c r="AN432" i="1"/>
  <c r="CH428" i="1"/>
  <c r="CG428" i="1"/>
  <c r="CM428" i="1" s="1"/>
  <c r="FB1105" i="1"/>
  <c r="FC1105" i="1" s="1"/>
  <c r="ED1104" i="1"/>
  <c r="EE1105" i="1"/>
  <c r="FK1107" i="1"/>
  <c r="FL1107" i="1" s="1"/>
  <c r="FM1106" i="1" s="1"/>
  <c r="FF1106" i="1"/>
  <c r="FD1103" i="1"/>
  <c r="EZ1103" i="1"/>
  <c r="FA1103" i="1"/>
  <c r="DK1104" i="1"/>
  <c r="EY1105" i="1"/>
  <c r="FE1105" i="1"/>
  <c r="AG1114" i="33"/>
  <c r="AF1113" i="33"/>
  <c r="DL1102" i="1"/>
  <c r="CS433" i="1" l="1"/>
  <c r="AW433" i="1"/>
  <c r="AS433" i="1"/>
  <c r="AR433" i="1"/>
  <c r="AO433" i="1"/>
  <c r="BQ429" i="1"/>
  <c r="BS429" i="1" s="1"/>
  <c r="CK433" i="1"/>
  <c r="AQ433" i="1"/>
  <c r="AP433" i="1"/>
  <c r="AV432" i="1"/>
  <c r="AU432" i="1"/>
  <c r="FB1104" i="1"/>
  <c r="FC1104" i="1" s="1"/>
  <c r="ED1103" i="1"/>
  <c r="EE1104" i="1"/>
  <c r="FK1106" i="1"/>
  <c r="FL1106" i="1" s="1"/>
  <c r="FM1105" i="1" s="1"/>
  <c r="FF1105" i="1"/>
  <c r="FD1102" i="1"/>
  <c r="FA1102" i="1"/>
  <c r="EZ1102" i="1"/>
  <c r="DK1103" i="1"/>
  <c r="EY1104" i="1"/>
  <c r="FE1104" i="1"/>
  <c r="AG1113" i="33"/>
  <c r="AF1112" i="33"/>
  <c r="DL1101" i="1"/>
  <c r="AT433" i="1" l="1"/>
  <c r="AM434" i="1" s="1"/>
  <c r="AO434" i="1" s="1"/>
  <c r="CF429" i="1"/>
  <c r="CJ429" i="1" s="1"/>
  <c r="BT429" i="1"/>
  <c r="CI433" i="1"/>
  <c r="BP433" i="1"/>
  <c r="BI433" i="1"/>
  <c r="BJ433" i="1"/>
  <c r="CU433" i="1"/>
  <c r="BH433" i="1"/>
  <c r="BE433" i="1"/>
  <c r="BD433" i="1"/>
  <c r="BF433" i="1"/>
  <c r="CT433" i="1"/>
  <c r="CE429" i="1"/>
  <c r="CL429" i="1" s="1"/>
  <c r="CD429" i="1"/>
  <c r="FB1103" i="1"/>
  <c r="FC1103" i="1" s="1"/>
  <c r="ED1102" i="1"/>
  <c r="EE1103" i="1"/>
  <c r="FK1105" i="1"/>
  <c r="FL1105" i="1" s="1"/>
  <c r="FM1104" i="1" s="1"/>
  <c r="FF1104" i="1"/>
  <c r="FD1101" i="1"/>
  <c r="FA1101" i="1"/>
  <c r="EZ1101" i="1"/>
  <c r="DK1102" i="1"/>
  <c r="EY1103" i="1"/>
  <c r="FE1103" i="1"/>
  <c r="AG1112" i="33"/>
  <c r="AF1111" i="33"/>
  <c r="DL1100" i="1"/>
  <c r="BG433" i="1" l="1"/>
  <c r="BK433" i="1"/>
  <c r="CV433" i="1"/>
  <c r="AN433" i="1"/>
  <c r="CG429" i="1"/>
  <c r="CM429" i="1" s="1"/>
  <c r="CH429" i="1"/>
  <c r="AW434" i="1"/>
  <c r="CS434" i="1"/>
  <c r="BQ430" i="1"/>
  <c r="BS430" i="1" s="1"/>
  <c r="CK434" i="1"/>
  <c r="AS434" i="1"/>
  <c r="AR434" i="1"/>
  <c r="AQ434" i="1"/>
  <c r="AP434" i="1"/>
  <c r="CU434" i="1" s="1"/>
  <c r="CT434" i="1"/>
  <c r="FB1102" i="1"/>
  <c r="FC1102" i="1" s="1"/>
  <c r="ED1101" i="1"/>
  <c r="EE1102" i="1"/>
  <c r="FK1104" i="1"/>
  <c r="FL1104" i="1" s="1"/>
  <c r="FM1103" i="1" s="1"/>
  <c r="FF1103" i="1"/>
  <c r="FA1100" i="1"/>
  <c r="EZ1100" i="1"/>
  <c r="FD1100" i="1"/>
  <c r="DK1101" i="1"/>
  <c r="FE1102" i="1"/>
  <c r="EY1102" i="1"/>
  <c r="AG1111" i="33"/>
  <c r="AF1110" i="33"/>
  <c r="BF434" i="1"/>
  <c r="BE434" i="1"/>
  <c r="BD434" i="1"/>
  <c r="DL1099" i="1"/>
  <c r="AV433" i="1" l="1"/>
  <c r="AU433" i="1"/>
  <c r="CI434" i="1"/>
  <c r="AT434" i="1"/>
  <c r="AN434" i="1" s="1"/>
  <c r="AV434" i="1" s="1"/>
  <c r="BI434" i="1"/>
  <c r="BJ434" i="1"/>
  <c r="BH434" i="1"/>
  <c r="BP434" i="1"/>
  <c r="CV434" i="1"/>
  <c r="FB1101" i="1"/>
  <c r="FC1101" i="1" s="1"/>
  <c r="CF430" i="1"/>
  <c r="CJ430" i="1" s="1"/>
  <c r="CE430" i="1"/>
  <c r="CL430" i="1" s="1"/>
  <c r="CD430" i="1"/>
  <c r="FK1103" i="1"/>
  <c r="FL1103" i="1" s="1"/>
  <c r="FM1102" i="1" s="1"/>
  <c r="ED1100" i="1"/>
  <c r="EE1101" i="1"/>
  <c r="FF1102" i="1"/>
  <c r="FD1099" i="1"/>
  <c r="EZ1099" i="1"/>
  <c r="FA1099" i="1"/>
  <c r="DK1100" i="1"/>
  <c r="EY1101" i="1"/>
  <c r="FE1101" i="1"/>
  <c r="AG1110" i="33"/>
  <c r="AF1109" i="33"/>
  <c r="BG434" i="1"/>
  <c r="BT430" i="1"/>
  <c r="DL1098" i="1"/>
  <c r="AM435" i="1" l="1"/>
  <c r="AP435" i="1" s="1"/>
  <c r="BK434" i="1"/>
  <c r="AU434" i="1"/>
  <c r="FB1100" i="1"/>
  <c r="FC1100" i="1" s="1"/>
  <c r="CG430" i="1"/>
  <c r="CM430" i="1" s="1"/>
  <c r="CH430" i="1"/>
  <c r="FK1102" i="1"/>
  <c r="FL1102" i="1" s="1"/>
  <c r="FM1101" i="1" s="1"/>
  <c r="ED1099" i="1"/>
  <c r="EE1100" i="1"/>
  <c r="FF1101" i="1"/>
  <c r="FD1098" i="1"/>
  <c r="FA1098" i="1"/>
  <c r="EZ1098" i="1"/>
  <c r="DK1099" i="1"/>
  <c r="EY1100" i="1"/>
  <c r="FE1100" i="1"/>
  <c r="AG1109" i="33"/>
  <c r="AF1108" i="33"/>
  <c r="DL1097" i="1"/>
  <c r="AW435" i="1" l="1"/>
  <c r="CK435" i="1"/>
  <c r="BQ431" i="1"/>
  <c r="BS431" i="1" s="1"/>
  <c r="CS435" i="1"/>
  <c r="AO435" i="1"/>
  <c r="BP435" i="1" s="1"/>
  <c r="AR435" i="1"/>
  <c r="AQ435" i="1"/>
  <c r="AS435" i="1"/>
  <c r="FB1099" i="1"/>
  <c r="FC1099" i="1" s="1"/>
  <c r="ED1098" i="1"/>
  <c r="EE1099" i="1"/>
  <c r="FK1101" i="1"/>
  <c r="FL1101" i="1" s="1"/>
  <c r="FM1100" i="1" s="1"/>
  <c r="FF1100" i="1"/>
  <c r="FD1097" i="1"/>
  <c r="FA1097" i="1"/>
  <c r="EZ1097" i="1"/>
  <c r="DK1098" i="1"/>
  <c r="EY1099" i="1"/>
  <c r="FE1099" i="1"/>
  <c r="CU435" i="1"/>
  <c r="AG1108" i="33"/>
  <c r="AF1107" i="33"/>
  <c r="BH435" i="1"/>
  <c r="BJ435" i="1"/>
  <c r="BI435" i="1"/>
  <c r="DL1096" i="1"/>
  <c r="BF435" i="1" l="1"/>
  <c r="BD435" i="1"/>
  <c r="CT435" i="1"/>
  <c r="CV435" i="1" s="1"/>
  <c r="BE435" i="1"/>
  <c r="CI435" i="1"/>
  <c r="AT435" i="1"/>
  <c r="AN435" i="1" s="1"/>
  <c r="AV435" i="1" s="1"/>
  <c r="FB1098" i="1"/>
  <c r="FC1098" i="1" s="1"/>
  <c r="CF431" i="1"/>
  <c r="CJ431" i="1" s="1"/>
  <c r="CE431" i="1"/>
  <c r="CL431" i="1" s="1"/>
  <c r="CD431" i="1"/>
  <c r="ED1097" i="1"/>
  <c r="EE1098" i="1"/>
  <c r="FK1100" i="1"/>
  <c r="FL1100" i="1" s="1"/>
  <c r="FM1099" i="1" s="1"/>
  <c r="FF1099" i="1"/>
  <c r="FA1096" i="1"/>
  <c r="EZ1096" i="1"/>
  <c r="FD1096" i="1"/>
  <c r="DK1097" i="1"/>
  <c r="FE1098" i="1"/>
  <c r="EY1098" i="1"/>
  <c r="AG1107" i="33"/>
  <c r="AF1106" i="33"/>
  <c r="BT431" i="1"/>
  <c r="BK435" i="1"/>
  <c r="DL1095" i="1"/>
  <c r="BG435" i="1" l="1"/>
  <c r="AM436" i="1"/>
  <c r="AU435" i="1"/>
  <c r="FB1097" i="1"/>
  <c r="FC1097" i="1" s="1"/>
  <c r="CG431" i="1"/>
  <c r="CM431" i="1" s="1"/>
  <c r="CH431" i="1"/>
  <c r="ED1096" i="1"/>
  <c r="EE1097" i="1"/>
  <c r="FF1098" i="1"/>
  <c r="FK1099" i="1"/>
  <c r="FL1099" i="1" s="1"/>
  <c r="FM1098" i="1" s="1"/>
  <c r="EZ1095" i="1"/>
  <c r="FA1095" i="1"/>
  <c r="FD1095" i="1"/>
  <c r="DK1096" i="1"/>
  <c r="EY1097" i="1"/>
  <c r="FE1097" i="1"/>
  <c r="AG1106" i="33"/>
  <c r="AF1105" i="33"/>
  <c r="DL1094" i="1"/>
  <c r="AS436" i="1" l="1"/>
  <c r="CS436" i="1"/>
  <c r="CK436" i="1"/>
  <c r="BQ432" i="1"/>
  <c r="BS432" i="1" s="1"/>
  <c r="AR436" i="1"/>
  <c r="AQ436" i="1"/>
  <c r="AP436" i="1"/>
  <c r="BH436" i="1" s="1"/>
  <c r="AW436" i="1"/>
  <c r="AO436" i="1"/>
  <c r="BE436" i="1" s="1"/>
  <c r="FB1096" i="1"/>
  <c r="FC1096" i="1" s="1"/>
  <c r="FK1098" i="1"/>
  <c r="FL1098" i="1" s="1"/>
  <c r="FM1097" i="1" s="1"/>
  <c r="ED1095" i="1"/>
  <c r="EE1096" i="1"/>
  <c r="FF1097" i="1"/>
  <c r="FD1094" i="1"/>
  <c r="FA1094" i="1"/>
  <c r="EZ1094" i="1"/>
  <c r="DK1095" i="1"/>
  <c r="EY1096" i="1"/>
  <c r="FE1096" i="1"/>
  <c r="AG1105" i="33"/>
  <c r="AF1104" i="33"/>
  <c r="DL1093" i="1"/>
  <c r="CU436" i="1" l="1"/>
  <c r="BI436" i="1"/>
  <c r="BF436" i="1"/>
  <c r="BD436" i="1"/>
  <c r="CT436" i="1"/>
  <c r="AT436" i="1"/>
  <c r="AN436" i="1" s="1"/>
  <c r="AU436" i="1" s="1"/>
  <c r="BJ436" i="1"/>
  <c r="CI436" i="1"/>
  <c r="BP436" i="1"/>
  <c r="FB1095" i="1"/>
  <c r="FC1095" i="1" s="1"/>
  <c r="CF432" i="1"/>
  <c r="CJ432" i="1" s="1"/>
  <c r="CE432" i="1"/>
  <c r="CL432" i="1" s="1"/>
  <c r="CD432" i="1"/>
  <c r="ED1094" i="1"/>
  <c r="EE1095" i="1"/>
  <c r="FK1097" i="1"/>
  <c r="FL1097" i="1" s="1"/>
  <c r="FM1096" i="1" s="1"/>
  <c r="FF1096" i="1"/>
  <c r="FD1093" i="1"/>
  <c r="FA1093" i="1"/>
  <c r="EZ1093" i="1"/>
  <c r="DK1094" i="1"/>
  <c r="EY1095" i="1"/>
  <c r="FE1095" i="1"/>
  <c r="AG1104" i="33"/>
  <c r="AF1103" i="33"/>
  <c r="BT432" i="1"/>
  <c r="DL1092" i="1"/>
  <c r="BG436" i="1" l="1"/>
  <c r="CV436" i="1"/>
  <c r="BK436" i="1"/>
  <c r="AV436" i="1"/>
  <c r="AM437" i="1"/>
  <c r="AO437" i="1" s="1"/>
  <c r="CT437" i="1" s="1"/>
  <c r="FB1094" i="1"/>
  <c r="FC1094" i="1" s="1"/>
  <c r="CG432" i="1"/>
  <c r="CM432" i="1" s="1"/>
  <c r="CH432" i="1"/>
  <c r="ED1093" i="1"/>
  <c r="EE1094" i="1"/>
  <c r="FK1096" i="1"/>
  <c r="FL1096" i="1" s="1"/>
  <c r="FM1095" i="1" s="1"/>
  <c r="FF1095" i="1"/>
  <c r="FA1092" i="1"/>
  <c r="EZ1092" i="1"/>
  <c r="FD1092" i="1"/>
  <c r="DK1093" i="1"/>
  <c r="FE1094" i="1"/>
  <c r="EY1094" i="1"/>
  <c r="AG1103" i="33"/>
  <c r="AF1102" i="33"/>
  <c r="DL1091" i="1"/>
  <c r="CS437" i="1" l="1"/>
  <c r="AW437" i="1"/>
  <c r="AP437" i="1"/>
  <c r="CK437" i="1"/>
  <c r="BQ433" i="1"/>
  <c r="BS433" i="1" s="1"/>
  <c r="AQ437" i="1"/>
  <c r="AR437" i="1"/>
  <c r="AS437" i="1"/>
  <c r="FB1093" i="1"/>
  <c r="FC1093" i="1" s="1"/>
  <c r="FK1095" i="1"/>
  <c r="FL1095" i="1" s="1"/>
  <c r="FM1094" i="1" s="1"/>
  <c r="ED1092" i="1"/>
  <c r="EE1093" i="1"/>
  <c r="FF1094" i="1"/>
  <c r="EZ1091" i="1"/>
  <c r="FA1091" i="1"/>
  <c r="FD1091" i="1"/>
  <c r="DK1092" i="1"/>
  <c r="FE1093" i="1"/>
  <c r="EY1093" i="1"/>
  <c r="AG1102" i="33"/>
  <c r="AF1101" i="33"/>
  <c r="BD437" i="1"/>
  <c r="BE437" i="1"/>
  <c r="BF437" i="1"/>
  <c r="DL1090" i="1"/>
  <c r="BH437" i="1" l="1"/>
  <c r="BI437" i="1"/>
  <c r="CI437" i="1"/>
  <c r="AT437" i="1"/>
  <c r="CU437" i="1"/>
  <c r="CV437" i="1" s="1"/>
  <c r="BP437" i="1"/>
  <c r="BJ437" i="1"/>
  <c r="FB1092" i="1"/>
  <c r="FC1092" i="1" s="1"/>
  <c r="CF433" i="1"/>
  <c r="CJ433" i="1" s="1"/>
  <c r="CE433" i="1"/>
  <c r="CL433" i="1" s="1"/>
  <c r="CD433" i="1"/>
  <c r="ED1091" i="1"/>
  <c r="EE1092" i="1"/>
  <c r="FK1094" i="1"/>
  <c r="FL1094" i="1" s="1"/>
  <c r="FM1093" i="1" s="1"/>
  <c r="FF1093" i="1"/>
  <c r="FD1090" i="1"/>
  <c r="FA1090" i="1"/>
  <c r="EZ1090" i="1"/>
  <c r="DK1091" i="1"/>
  <c r="EY1092" i="1"/>
  <c r="FE1092" i="1"/>
  <c r="AG1101" i="33"/>
  <c r="AF1100" i="33"/>
  <c r="BT433" i="1"/>
  <c r="BG437" i="1"/>
  <c r="DL1089" i="1"/>
  <c r="BK437" i="1" l="1"/>
  <c r="AM438" i="1"/>
  <c r="AN437" i="1"/>
  <c r="FB1091" i="1"/>
  <c r="FC1091" i="1" s="1"/>
  <c r="CG433" i="1"/>
  <c r="CM433" i="1" s="1"/>
  <c r="CH433" i="1"/>
  <c r="ED1090" i="1"/>
  <c r="EE1091" i="1"/>
  <c r="FK1093" i="1"/>
  <c r="FL1093" i="1" s="1"/>
  <c r="FM1092" i="1" s="1"/>
  <c r="FF1092" i="1"/>
  <c r="FD1089" i="1"/>
  <c r="FA1089" i="1"/>
  <c r="EZ1089" i="1"/>
  <c r="DK1090" i="1"/>
  <c r="EY1091" i="1"/>
  <c r="FE1091" i="1"/>
  <c r="AG1100" i="33"/>
  <c r="AF1099" i="33"/>
  <c r="DL1088" i="1"/>
  <c r="CS438" i="1" l="1"/>
  <c r="BQ434" i="1"/>
  <c r="BS434" i="1" s="1"/>
  <c r="AS438" i="1"/>
  <c r="AQ438" i="1"/>
  <c r="AO438" i="1"/>
  <c r="AP438" i="1"/>
  <c r="AW438" i="1"/>
  <c r="CK438" i="1"/>
  <c r="AR438" i="1"/>
  <c r="AV437" i="1"/>
  <c r="AU437" i="1"/>
  <c r="FB1090" i="1"/>
  <c r="FC1090" i="1" s="1"/>
  <c r="ED1089" i="1"/>
  <c r="EE1090" i="1"/>
  <c r="FK1092" i="1"/>
  <c r="FL1092" i="1" s="1"/>
  <c r="FM1091" i="1" s="1"/>
  <c r="FF1091" i="1"/>
  <c r="FA1088" i="1"/>
  <c r="EZ1088" i="1"/>
  <c r="FD1088" i="1"/>
  <c r="DK1089" i="1"/>
  <c r="FE1090" i="1"/>
  <c r="EY1090" i="1"/>
  <c r="AG1099" i="33"/>
  <c r="AF1098" i="33"/>
  <c r="DL1087" i="1"/>
  <c r="CI438" i="1" l="1"/>
  <c r="AT438" i="1"/>
  <c r="CT438" i="1"/>
  <c r="BE438" i="1"/>
  <c r="BD438" i="1"/>
  <c r="BF438" i="1"/>
  <c r="CU438" i="1"/>
  <c r="BP438" i="1"/>
  <c r="BI438" i="1"/>
  <c r="BH438" i="1"/>
  <c r="BJ438" i="1"/>
  <c r="FB1089" i="1"/>
  <c r="FC1089" i="1" s="1"/>
  <c r="CF434" i="1"/>
  <c r="CJ434" i="1" s="1"/>
  <c r="CE434" i="1"/>
  <c r="CL434" i="1" s="1"/>
  <c r="CD434" i="1"/>
  <c r="ED1088" i="1"/>
  <c r="EE1089" i="1"/>
  <c r="FK1091" i="1"/>
  <c r="FL1091" i="1" s="1"/>
  <c r="FM1090" i="1" s="1"/>
  <c r="FF1090" i="1"/>
  <c r="FA1087" i="1"/>
  <c r="EZ1087" i="1"/>
  <c r="FD1087" i="1"/>
  <c r="DK1088" i="1"/>
  <c r="FE1089" i="1"/>
  <c r="EY1089" i="1"/>
  <c r="AG1098" i="33"/>
  <c r="AF1097" i="33"/>
  <c r="BT434" i="1"/>
  <c r="DL1086" i="1"/>
  <c r="AN438" i="1" l="1"/>
  <c r="AM439" i="1"/>
  <c r="BG438" i="1"/>
  <c r="CV438" i="1"/>
  <c r="BK438" i="1"/>
  <c r="FB1088" i="1"/>
  <c r="FC1088" i="1" s="1"/>
  <c r="CG434" i="1"/>
  <c r="CM434" i="1" s="1"/>
  <c r="CH434" i="1"/>
  <c r="ED1087" i="1"/>
  <c r="EE1088" i="1"/>
  <c r="FK1090" i="1"/>
  <c r="FL1090" i="1" s="1"/>
  <c r="FM1089" i="1" s="1"/>
  <c r="FF1089" i="1"/>
  <c r="FD1086" i="1"/>
  <c r="EZ1086" i="1"/>
  <c r="FA1086" i="1"/>
  <c r="DK1087" i="1"/>
  <c r="EY1088" i="1"/>
  <c r="FE1088" i="1"/>
  <c r="AG1097" i="33"/>
  <c r="AF1096" i="33"/>
  <c r="DL1085" i="1"/>
  <c r="CK439" i="1" l="1"/>
  <c r="AW439" i="1"/>
  <c r="AQ439" i="1"/>
  <c r="AR439" i="1"/>
  <c r="AS439" i="1"/>
  <c r="AV438" i="1"/>
  <c r="AU438" i="1"/>
  <c r="AO439" i="1"/>
  <c r="BF439" i="1" s="1"/>
  <c r="AP439" i="1"/>
  <c r="CU439" i="1" s="1"/>
  <c r="BQ435" i="1"/>
  <c r="BS435" i="1" s="1"/>
  <c r="CS439" i="1"/>
  <c r="FB1087" i="1"/>
  <c r="FC1087" i="1" s="1"/>
  <c r="ED1086" i="1"/>
  <c r="EE1087" i="1"/>
  <c r="FK1089" i="1"/>
  <c r="FL1089" i="1" s="1"/>
  <c r="FM1088" i="1" s="1"/>
  <c r="FF1088" i="1"/>
  <c r="FD1085" i="1"/>
  <c r="EZ1085" i="1"/>
  <c r="FA1085" i="1"/>
  <c r="DK1086" i="1"/>
  <c r="EY1087" i="1"/>
  <c r="FE1087" i="1"/>
  <c r="AG1096" i="33"/>
  <c r="AF1095" i="33"/>
  <c r="DL1084" i="1"/>
  <c r="AT439" i="1" l="1"/>
  <c r="CT439" i="1"/>
  <c r="CV439" i="1" s="1"/>
  <c r="BE439" i="1"/>
  <c r="BD439" i="1"/>
  <c r="CI439" i="1"/>
  <c r="BP439" i="1"/>
  <c r="BH439" i="1"/>
  <c r="BJ439" i="1"/>
  <c r="BI439" i="1"/>
  <c r="FB1086" i="1"/>
  <c r="FC1086" i="1" s="1"/>
  <c r="CF435" i="1"/>
  <c r="CJ435" i="1" s="1"/>
  <c r="CE435" i="1"/>
  <c r="CL435" i="1" s="1"/>
  <c r="CD435" i="1"/>
  <c r="ED1085" i="1"/>
  <c r="EE1086" i="1"/>
  <c r="FK1088" i="1"/>
  <c r="FL1088" i="1" s="1"/>
  <c r="FM1087" i="1" s="1"/>
  <c r="FF1087" i="1"/>
  <c r="FD1084" i="1"/>
  <c r="FA1084" i="1"/>
  <c r="EZ1084" i="1"/>
  <c r="DK1085" i="1"/>
  <c r="FE1086" i="1"/>
  <c r="EY1086" i="1"/>
  <c r="AG1095" i="33"/>
  <c r="AF1094" i="33"/>
  <c r="BT435" i="1"/>
  <c r="DL1083" i="1"/>
  <c r="AN439" i="1" l="1"/>
  <c r="AM440" i="1"/>
  <c r="BK439" i="1"/>
  <c r="BG439" i="1"/>
  <c r="FB1085" i="1"/>
  <c r="FC1085" i="1" s="1"/>
  <c r="CG435" i="1"/>
  <c r="CM435" i="1" s="1"/>
  <c r="CH435" i="1"/>
  <c r="FK1087" i="1"/>
  <c r="FL1087" i="1" s="1"/>
  <c r="FM1086" i="1" s="1"/>
  <c r="ED1084" i="1"/>
  <c r="EE1085" i="1"/>
  <c r="FF1086" i="1"/>
  <c r="FD1083" i="1"/>
  <c r="FA1083" i="1"/>
  <c r="EZ1083" i="1"/>
  <c r="DK1084" i="1"/>
  <c r="EY1085" i="1"/>
  <c r="FE1085" i="1"/>
  <c r="AG1094" i="33"/>
  <c r="AF1093" i="33"/>
  <c r="DL1082" i="1"/>
  <c r="AW440" i="1" l="1"/>
  <c r="BQ436" i="1"/>
  <c r="BS436" i="1" s="1"/>
  <c r="AP440" i="1"/>
  <c r="BJ440" i="1" s="1"/>
  <c r="AQ440" i="1"/>
  <c r="AV439" i="1"/>
  <c r="AU439" i="1"/>
  <c r="AR440" i="1"/>
  <c r="AS440" i="1"/>
  <c r="AO440" i="1"/>
  <c r="CK440" i="1"/>
  <c r="CS440" i="1"/>
  <c r="FB1084" i="1"/>
  <c r="FC1084" i="1" s="1"/>
  <c r="ED1083" i="1"/>
  <c r="EE1084" i="1"/>
  <c r="FK1086" i="1"/>
  <c r="FL1086" i="1" s="1"/>
  <c r="FM1085" i="1" s="1"/>
  <c r="FF1085" i="1"/>
  <c r="FA1082" i="1"/>
  <c r="EZ1082" i="1"/>
  <c r="FD1082" i="1"/>
  <c r="DK1083" i="1"/>
  <c r="FE1084" i="1"/>
  <c r="EY1084" i="1"/>
  <c r="AG1093" i="33"/>
  <c r="AF1092" i="33"/>
  <c r="DL1081" i="1"/>
  <c r="CU440" i="1" l="1"/>
  <c r="BI440" i="1"/>
  <c r="BH440" i="1"/>
  <c r="AT440" i="1"/>
  <c r="CT440" i="1"/>
  <c r="CI440" i="1"/>
  <c r="BP440" i="1"/>
  <c r="BD440" i="1"/>
  <c r="BE440" i="1"/>
  <c r="BF440" i="1"/>
  <c r="FB1083" i="1"/>
  <c r="FC1083" i="1" s="1"/>
  <c r="CF436" i="1"/>
  <c r="CJ436" i="1" s="1"/>
  <c r="CE436" i="1"/>
  <c r="CL436" i="1" s="1"/>
  <c r="CD436" i="1"/>
  <c r="ED1082" i="1"/>
  <c r="EE1083" i="1"/>
  <c r="FF1084" i="1"/>
  <c r="FK1085" i="1"/>
  <c r="FL1085" i="1" s="1"/>
  <c r="FM1084" i="1" s="1"/>
  <c r="FD1081" i="1"/>
  <c r="EZ1081" i="1"/>
  <c r="FA1081" i="1"/>
  <c r="DK1082" i="1"/>
  <c r="EY1083" i="1"/>
  <c r="FE1083" i="1"/>
  <c r="AG1092" i="33"/>
  <c r="AF1091" i="33"/>
  <c r="BT436" i="1"/>
  <c r="DL1080" i="1"/>
  <c r="CV440" i="1" l="1"/>
  <c r="BK440" i="1"/>
  <c r="BG440" i="1"/>
  <c r="AM441" i="1"/>
  <c r="AN440" i="1"/>
  <c r="FB1082" i="1"/>
  <c r="FC1082" i="1" s="1"/>
  <c r="CG436" i="1"/>
  <c r="CM436" i="1" s="1"/>
  <c r="CH436" i="1"/>
  <c r="FK1084" i="1"/>
  <c r="FL1084" i="1" s="1"/>
  <c r="FM1083" i="1" s="1"/>
  <c r="ED1081" i="1"/>
  <c r="EE1082" i="1"/>
  <c r="FF1083" i="1"/>
  <c r="FD1080" i="1"/>
  <c r="FA1080" i="1"/>
  <c r="EZ1080" i="1"/>
  <c r="DK1081" i="1"/>
  <c r="EY1082" i="1"/>
  <c r="FE1082" i="1"/>
  <c r="AG1091" i="33"/>
  <c r="AF1090" i="33"/>
  <c r="DL1079" i="1"/>
  <c r="AW441" i="1" l="1"/>
  <c r="CS441" i="1"/>
  <c r="BQ437" i="1"/>
  <c r="BS437" i="1" s="1"/>
  <c r="AV440" i="1"/>
  <c r="AU440" i="1"/>
  <c r="AR441" i="1"/>
  <c r="AS441" i="1"/>
  <c r="AO441" i="1"/>
  <c r="AQ441" i="1"/>
  <c r="AP441" i="1"/>
  <c r="CK441" i="1"/>
  <c r="FB1081" i="1"/>
  <c r="FC1081" i="1" s="1"/>
  <c r="ED1080" i="1"/>
  <c r="EE1081" i="1"/>
  <c r="FK1083" i="1"/>
  <c r="FL1083" i="1" s="1"/>
  <c r="FM1082" i="1" s="1"/>
  <c r="FF1082" i="1"/>
  <c r="FD1079" i="1"/>
  <c r="FA1079" i="1"/>
  <c r="EZ1079" i="1"/>
  <c r="DK1080" i="1"/>
  <c r="EY1081" i="1"/>
  <c r="FE1081" i="1"/>
  <c r="AG1090" i="33"/>
  <c r="AF1089" i="33"/>
  <c r="DL1078" i="1"/>
  <c r="AT441" i="1" l="1"/>
  <c r="CT441" i="1"/>
  <c r="BD441" i="1"/>
  <c r="BE441" i="1"/>
  <c r="BF441" i="1"/>
  <c r="CI441" i="1"/>
  <c r="CU441" i="1"/>
  <c r="BH441" i="1"/>
  <c r="BP441" i="1"/>
  <c r="BJ441" i="1"/>
  <c r="BI441" i="1"/>
  <c r="FB1080" i="1"/>
  <c r="FC1080" i="1" s="1"/>
  <c r="CF437" i="1"/>
  <c r="CJ437" i="1" s="1"/>
  <c r="CE437" i="1"/>
  <c r="CL437" i="1" s="1"/>
  <c r="CD437" i="1"/>
  <c r="ED1079" i="1"/>
  <c r="EE1080" i="1"/>
  <c r="FK1082" i="1"/>
  <c r="FL1082" i="1" s="1"/>
  <c r="FM1081" i="1" s="1"/>
  <c r="FF1081" i="1"/>
  <c r="FA1078" i="1"/>
  <c r="EZ1078" i="1"/>
  <c r="FD1078" i="1"/>
  <c r="DK1079" i="1"/>
  <c r="FE1080" i="1"/>
  <c r="EY1080" i="1"/>
  <c r="AG1089" i="33"/>
  <c r="AF1088" i="33"/>
  <c r="BT437" i="1"/>
  <c r="DL1077" i="1"/>
  <c r="AN441" i="1" l="1"/>
  <c r="AM442" i="1"/>
  <c r="BG441" i="1"/>
  <c r="CV441" i="1"/>
  <c r="BK441" i="1"/>
  <c r="FB1079" i="1"/>
  <c r="FC1079" i="1" s="1"/>
  <c r="CG437" i="1"/>
  <c r="CM437" i="1" s="1"/>
  <c r="CH437" i="1"/>
  <c r="ED1078" i="1"/>
  <c r="EE1079" i="1"/>
  <c r="FF1080" i="1"/>
  <c r="FK1081" i="1"/>
  <c r="FL1081" i="1" s="1"/>
  <c r="FM1080" i="1" s="1"/>
  <c r="EZ1077" i="1"/>
  <c r="FA1077" i="1"/>
  <c r="FD1077" i="1"/>
  <c r="DK1078" i="1"/>
  <c r="FE1079" i="1"/>
  <c r="EY1079" i="1"/>
  <c r="AG1088" i="33"/>
  <c r="AF1087" i="33"/>
  <c r="DL1076" i="1"/>
  <c r="AV441" i="1" l="1"/>
  <c r="AU441" i="1"/>
  <c r="AO442" i="1"/>
  <c r="AP442" i="1"/>
  <c r="AQ442" i="1"/>
  <c r="AR442" i="1"/>
  <c r="AS442" i="1"/>
  <c r="CK442" i="1"/>
  <c r="BQ438" i="1"/>
  <c r="BS438" i="1" s="1"/>
  <c r="CS442" i="1"/>
  <c r="AW442" i="1"/>
  <c r="FB1078" i="1"/>
  <c r="FC1078" i="1" s="1"/>
  <c r="FK1080" i="1"/>
  <c r="FL1080" i="1" s="1"/>
  <c r="FM1079" i="1" s="1"/>
  <c r="FF1079" i="1"/>
  <c r="ED1077" i="1"/>
  <c r="EE1078" i="1"/>
  <c r="FD1076" i="1"/>
  <c r="FA1076" i="1"/>
  <c r="EZ1076" i="1"/>
  <c r="DK1077" i="1"/>
  <c r="EY1078" i="1"/>
  <c r="FE1078" i="1"/>
  <c r="AG1087" i="33"/>
  <c r="AF1086" i="33"/>
  <c r="DL1075" i="1"/>
  <c r="AT442" i="1" l="1"/>
  <c r="BJ442" i="1"/>
  <c r="BI442" i="1"/>
  <c r="BH442" i="1"/>
  <c r="CT442" i="1"/>
  <c r="BF442" i="1"/>
  <c r="BE442" i="1"/>
  <c r="BD442" i="1"/>
  <c r="CI442" i="1"/>
  <c r="CU442" i="1"/>
  <c r="BP442" i="1"/>
  <c r="FB1077" i="1"/>
  <c r="FC1077" i="1" s="1"/>
  <c r="CF438" i="1"/>
  <c r="CJ438" i="1" s="1"/>
  <c r="CE438" i="1"/>
  <c r="CL438" i="1" s="1"/>
  <c r="CD438" i="1"/>
  <c r="FK1079" i="1"/>
  <c r="FL1079" i="1" s="1"/>
  <c r="FM1078" i="1" s="1"/>
  <c r="ED1076" i="1"/>
  <c r="EE1077" i="1"/>
  <c r="FF1078" i="1"/>
  <c r="FD1075" i="1"/>
  <c r="FA1075" i="1"/>
  <c r="EZ1075" i="1"/>
  <c r="DK1076" i="1"/>
  <c r="EY1077" i="1"/>
  <c r="FE1077" i="1"/>
  <c r="AG1086" i="33"/>
  <c r="AF1085" i="33"/>
  <c r="BT438" i="1"/>
  <c r="DL1074" i="1"/>
  <c r="BG442" i="1" l="1"/>
  <c r="AN442" i="1"/>
  <c r="AM443" i="1"/>
  <c r="BK442" i="1"/>
  <c r="CV442" i="1"/>
  <c r="FB1076" i="1"/>
  <c r="FC1076" i="1" s="1"/>
  <c r="CG438" i="1"/>
  <c r="CM438" i="1" s="1"/>
  <c r="CH438" i="1"/>
  <c r="ED1075" i="1"/>
  <c r="EE1076" i="1"/>
  <c r="FK1078" i="1"/>
  <c r="FL1078" i="1" s="1"/>
  <c r="FM1077" i="1" s="1"/>
  <c r="FF1077" i="1"/>
  <c r="FA1074" i="1"/>
  <c r="EZ1074" i="1"/>
  <c r="FD1074" i="1"/>
  <c r="DK1075" i="1"/>
  <c r="FE1076" i="1"/>
  <c r="EY1076" i="1"/>
  <c r="AG1085" i="33"/>
  <c r="AF1084" i="33"/>
  <c r="DL1073" i="1"/>
  <c r="AS443" i="1" l="1"/>
  <c r="AP443" i="1"/>
  <c r="BH443" i="1" s="1"/>
  <c r="AQ443" i="1"/>
  <c r="AR443" i="1"/>
  <c r="AO443" i="1"/>
  <c r="AW443" i="1"/>
  <c r="CK443" i="1"/>
  <c r="BQ439" i="1"/>
  <c r="BS439" i="1" s="1"/>
  <c r="CS443" i="1"/>
  <c r="AV442" i="1"/>
  <c r="AU442" i="1"/>
  <c r="FB1075" i="1"/>
  <c r="FC1075" i="1" s="1"/>
  <c r="ED1074" i="1"/>
  <c r="EE1075" i="1"/>
  <c r="FK1077" i="1"/>
  <c r="FL1077" i="1" s="1"/>
  <c r="FM1076" i="1" s="1"/>
  <c r="FF1076" i="1"/>
  <c r="EZ1073" i="1"/>
  <c r="FA1073" i="1"/>
  <c r="FD1073" i="1"/>
  <c r="DK1074" i="1"/>
  <c r="FE1075" i="1"/>
  <c r="EY1075" i="1"/>
  <c r="AG1084" i="33"/>
  <c r="AF1083" i="33"/>
  <c r="DL1072" i="1"/>
  <c r="BI443" i="1" l="1"/>
  <c r="BJ443" i="1"/>
  <c r="AT443" i="1"/>
  <c r="BF443" i="1"/>
  <c r="BE443" i="1"/>
  <c r="BD443" i="1"/>
  <c r="CU443" i="1"/>
  <c r="BP443" i="1"/>
  <c r="CT443" i="1"/>
  <c r="CI443" i="1"/>
  <c r="FB1074" i="1"/>
  <c r="FC1074" i="1" s="1"/>
  <c r="CF439" i="1"/>
  <c r="CJ439" i="1" s="1"/>
  <c r="CE439" i="1"/>
  <c r="CL439" i="1" s="1"/>
  <c r="CD439" i="1"/>
  <c r="ED1073" i="1"/>
  <c r="EE1074" i="1"/>
  <c r="FF1075" i="1"/>
  <c r="FK1076" i="1"/>
  <c r="FL1076" i="1" s="1"/>
  <c r="FM1075" i="1" s="1"/>
  <c r="FD1072" i="1"/>
  <c r="EZ1072" i="1"/>
  <c r="FA1072" i="1"/>
  <c r="DK1073" i="1"/>
  <c r="EY1074" i="1"/>
  <c r="FE1074" i="1"/>
  <c r="AG1083" i="33"/>
  <c r="AF1082" i="33"/>
  <c r="BT439" i="1"/>
  <c r="DL1071" i="1"/>
  <c r="BK443" i="1" l="1"/>
  <c r="CV443" i="1"/>
  <c r="BG443" i="1"/>
  <c r="AN443" i="1"/>
  <c r="AM444" i="1"/>
  <c r="AW444" i="1" s="1"/>
  <c r="FB1073" i="1"/>
  <c r="FC1073" i="1" s="1"/>
  <c r="CG439" i="1"/>
  <c r="CM439" i="1" s="1"/>
  <c r="CH439" i="1"/>
  <c r="FK1075" i="1"/>
  <c r="FL1075" i="1" s="1"/>
  <c r="FM1074" i="1" s="1"/>
  <c r="ED1072" i="1"/>
  <c r="EE1073" i="1"/>
  <c r="FF1074" i="1"/>
  <c r="FD1071" i="1"/>
  <c r="FA1071" i="1"/>
  <c r="EZ1071" i="1"/>
  <c r="DK1072" i="1"/>
  <c r="EY1073" i="1"/>
  <c r="FE1073" i="1"/>
  <c r="AG1082" i="33"/>
  <c r="AF1081" i="33"/>
  <c r="DL1070" i="1"/>
  <c r="AV443" i="1" l="1"/>
  <c r="AU443" i="1"/>
  <c r="AS444" i="1"/>
  <c r="AO444" i="1"/>
  <c r="AQ444" i="1"/>
  <c r="AR444" i="1"/>
  <c r="AP444" i="1"/>
  <c r="CK444" i="1"/>
  <c r="BQ440" i="1"/>
  <c r="BS440" i="1" s="1"/>
  <c r="CS444" i="1"/>
  <c r="FB1072" i="1"/>
  <c r="FC1072" i="1" s="1"/>
  <c r="ED1071" i="1"/>
  <c r="EE1072" i="1"/>
  <c r="FK1074" i="1"/>
  <c r="FL1074" i="1" s="1"/>
  <c r="FM1073" i="1" s="1"/>
  <c r="FF1073" i="1"/>
  <c r="FD1070" i="1"/>
  <c r="FA1070" i="1"/>
  <c r="EZ1070" i="1"/>
  <c r="DK1071" i="1"/>
  <c r="EY1072" i="1"/>
  <c r="FE1072" i="1"/>
  <c r="AG1081" i="33"/>
  <c r="AF1080" i="33"/>
  <c r="DL1069" i="1"/>
  <c r="CI444" i="1" l="1"/>
  <c r="CT444" i="1"/>
  <c r="AT444" i="1"/>
  <c r="BF444" i="1"/>
  <c r="BE444" i="1"/>
  <c r="BD444" i="1"/>
  <c r="BP444" i="1"/>
  <c r="CU444" i="1"/>
  <c r="BI444" i="1"/>
  <c r="BJ444" i="1"/>
  <c r="BH444" i="1"/>
  <c r="FB1071" i="1"/>
  <c r="FC1071" i="1" s="1"/>
  <c r="CF440" i="1"/>
  <c r="CJ440" i="1" s="1"/>
  <c r="CE440" i="1"/>
  <c r="CL440" i="1" s="1"/>
  <c r="CD440" i="1"/>
  <c r="ED1070" i="1"/>
  <c r="EE1071" i="1"/>
  <c r="FK1073" i="1"/>
  <c r="FL1073" i="1" s="1"/>
  <c r="FM1072" i="1" s="1"/>
  <c r="FF1072" i="1"/>
  <c r="FA1069" i="1"/>
  <c r="EZ1069" i="1"/>
  <c r="FD1069" i="1"/>
  <c r="DK1070" i="1"/>
  <c r="FE1071" i="1"/>
  <c r="EY1071" i="1"/>
  <c r="AG1080" i="33"/>
  <c r="AF1079" i="33"/>
  <c r="BT440" i="1"/>
  <c r="DL1068" i="1"/>
  <c r="CV444" i="1" l="1"/>
  <c r="BK444" i="1"/>
  <c r="BG444" i="1"/>
  <c r="AN444" i="1"/>
  <c r="AM445" i="1"/>
  <c r="AW445" i="1" s="1"/>
  <c r="FB1070" i="1"/>
  <c r="FC1070" i="1" s="1"/>
  <c r="CG440" i="1"/>
  <c r="CM440" i="1" s="1"/>
  <c r="CH440" i="1"/>
  <c r="ED1069" i="1"/>
  <c r="EE1070" i="1"/>
  <c r="FF1071" i="1"/>
  <c r="FK1072" i="1"/>
  <c r="FL1072" i="1" s="1"/>
  <c r="FM1071" i="1" s="1"/>
  <c r="FD1068" i="1"/>
  <c r="EZ1068" i="1"/>
  <c r="FA1068" i="1"/>
  <c r="DK1069" i="1"/>
  <c r="EY1070" i="1"/>
  <c r="FE1070" i="1"/>
  <c r="AG1079" i="33"/>
  <c r="AF1078" i="33"/>
  <c r="DL1067" i="1"/>
  <c r="AV444" i="1" l="1"/>
  <c r="AU444" i="1"/>
  <c r="CS445" i="1"/>
  <c r="BQ441" i="1"/>
  <c r="BS441" i="1" s="1"/>
  <c r="AO445" i="1"/>
  <c r="AP445" i="1"/>
  <c r="CI445" i="1" s="1"/>
  <c r="AQ445" i="1"/>
  <c r="AR445" i="1"/>
  <c r="AS445" i="1"/>
  <c r="CK445" i="1"/>
  <c r="FB1069" i="1"/>
  <c r="FC1069" i="1" s="1"/>
  <c r="FK1071" i="1"/>
  <c r="FL1071" i="1" s="1"/>
  <c r="FM1070" i="1" s="1"/>
  <c r="ED1068" i="1"/>
  <c r="EE1069" i="1"/>
  <c r="FF1070" i="1"/>
  <c r="FD1067" i="1"/>
  <c r="FA1067" i="1"/>
  <c r="EZ1067" i="1"/>
  <c r="DK1068" i="1"/>
  <c r="EY1069" i="1"/>
  <c r="FE1069" i="1"/>
  <c r="AG1078" i="33"/>
  <c r="AF1077" i="33"/>
  <c r="DL1066" i="1"/>
  <c r="BE445" i="1" l="1"/>
  <c r="AT445" i="1"/>
  <c r="CT445" i="1"/>
  <c r="BD445" i="1"/>
  <c r="BF445" i="1"/>
  <c r="BP445" i="1"/>
  <c r="CU445" i="1"/>
  <c r="BI445" i="1"/>
  <c r="BJ445" i="1"/>
  <c r="BH445" i="1"/>
  <c r="FB1068" i="1"/>
  <c r="FC1068" i="1" s="1"/>
  <c r="CF441" i="1"/>
  <c r="CJ441" i="1" s="1"/>
  <c r="CE441" i="1"/>
  <c r="CL441" i="1" s="1"/>
  <c r="CD441" i="1"/>
  <c r="ED1067" i="1"/>
  <c r="EE1068" i="1"/>
  <c r="FK1070" i="1"/>
  <c r="FL1070" i="1" s="1"/>
  <c r="FM1069" i="1" s="1"/>
  <c r="FF1069" i="1"/>
  <c r="FD1066" i="1"/>
  <c r="FA1066" i="1"/>
  <c r="EZ1066" i="1"/>
  <c r="DK1067" i="1"/>
  <c r="EY1068" i="1"/>
  <c r="FE1068" i="1"/>
  <c r="AG1077" i="33"/>
  <c r="AF1076" i="33"/>
  <c r="BT441" i="1"/>
  <c r="DL1065" i="1"/>
  <c r="CV445" i="1" l="1"/>
  <c r="BK445" i="1"/>
  <c r="BG445" i="1"/>
  <c r="AN445" i="1"/>
  <c r="AM446" i="1"/>
  <c r="AQ446" i="1" s="1"/>
  <c r="FB1067" i="1"/>
  <c r="FC1067" i="1" s="1"/>
  <c r="CG441" i="1"/>
  <c r="CM441" i="1" s="1"/>
  <c r="CH441" i="1"/>
  <c r="ED1066" i="1"/>
  <c r="EE1067" i="1"/>
  <c r="FK1069" i="1"/>
  <c r="FL1069" i="1" s="1"/>
  <c r="FM1068" i="1" s="1"/>
  <c r="FF1068" i="1"/>
  <c r="FA1065" i="1"/>
  <c r="EZ1065" i="1"/>
  <c r="FD1065" i="1"/>
  <c r="DK1066" i="1"/>
  <c r="FE1067" i="1"/>
  <c r="EY1067" i="1"/>
  <c r="AG1076" i="33"/>
  <c r="AF1075" i="33"/>
  <c r="DL1064" i="1"/>
  <c r="AP446" i="1" l="1"/>
  <c r="AO446" i="1"/>
  <c r="AS446" i="1"/>
  <c r="AR446" i="1"/>
  <c r="CK446" i="1"/>
  <c r="AW446" i="1"/>
  <c r="CS446" i="1"/>
  <c r="BQ442" i="1"/>
  <c r="BS442" i="1" s="1"/>
  <c r="AV445" i="1"/>
  <c r="AU445" i="1"/>
  <c r="FB1066" i="1"/>
  <c r="FC1066" i="1" s="1"/>
  <c r="ED1065" i="1"/>
  <c r="EE1066" i="1"/>
  <c r="FK1068" i="1"/>
  <c r="FL1068" i="1" s="1"/>
  <c r="FM1067" i="1" s="1"/>
  <c r="FF1067" i="1"/>
  <c r="EZ1064" i="1"/>
  <c r="FD1064" i="1"/>
  <c r="FA1064" i="1"/>
  <c r="DK1065" i="1"/>
  <c r="EY1066" i="1"/>
  <c r="FE1066" i="1"/>
  <c r="AG1075" i="33"/>
  <c r="AF1074" i="33"/>
  <c r="DL1063" i="1"/>
  <c r="CU446" i="1" l="1"/>
  <c r="BJ446" i="1"/>
  <c r="CI446" i="1"/>
  <c r="BP446" i="1"/>
  <c r="BI446" i="1"/>
  <c r="BH446" i="1"/>
  <c r="BE446" i="1"/>
  <c r="BF446" i="1"/>
  <c r="CT446" i="1"/>
  <c r="AT446" i="1"/>
  <c r="BD446" i="1"/>
  <c r="FB1065" i="1"/>
  <c r="FC1065" i="1" s="1"/>
  <c r="CF442" i="1"/>
  <c r="CJ442" i="1" s="1"/>
  <c r="CE442" i="1"/>
  <c r="CL442" i="1" s="1"/>
  <c r="CD442" i="1"/>
  <c r="ED1064" i="1"/>
  <c r="EE1065" i="1"/>
  <c r="FK1067" i="1"/>
  <c r="FL1067" i="1" s="1"/>
  <c r="FM1066" i="1" s="1"/>
  <c r="FF1066" i="1"/>
  <c r="FD1063" i="1"/>
  <c r="FA1063" i="1"/>
  <c r="EZ1063" i="1"/>
  <c r="DK1064" i="1"/>
  <c r="EY1065" i="1"/>
  <c r="FE1065" i="1"/>
  <c r="AG1074" i="33"/>
  <c r="AF1073" i="33"/>
  <c r="BT442" i="1"/>
  <c r="DL1062" i="1"/>
  <c r="CV446" i="1" l="1"/>
  <c r="BK446" i="1"/>
  <c r="BG446" i="1"/>
  <c r="AN446" i="1"/>
  <c r="AM447" i="1"/>
  <c r="FB1064" i="1"/>
  <c r="FC1064" i="1" s="1"/>
  <c r="CG442" i="1"/>
  <c r="CM442" i="1" s="1"/>
  <c r="CH442" i="1"/>
  <c r="ED1063" i="1"/>
  <c r="EE1064" i="1"/>
  <c r="FK1066" i="1"/>
  <c r="FL1066" i="1" s="1"/>
  <c r="FM1065" i="1" s="1"/>
  <c r="FF1065" i="1"/>
  <c r="FD1062" i="1"/>
  <c r="FA1062" i="1"/>
  <c r="EZ1062" i="1"/>
  <c r="DK1063" i="1"/>
  <c r="EY1064" i="1"/>
  <c r="FE1064" i="1"/>
  <c r="AG1073" i="33"/>
  <c r="AF1072" i="33"/>
  <c r="DL1061" i="1"/>
  <c r="BQ443" i="1" l="1"/>
  <c r="BS443" i="1" s="1"/>
  <c r="AW447" i="1"/>
  <c r="CS447" i="1"/>
  <c r="AV446" i="1"/>
  <c r="AU446" i="1"/>
  <c r="AO447" i="1"/>
  <c r="AP447" i="1"/>
  <c r="AQ447" i="1"/>
  <c r="AR447" i="1"/>
  <c r="AS447" i="1"/>
  <c r="CK447" i="1"/>
  <c r="FB1063" i="1"/>
  <c r="FC1063" i="1" s="1"/>
  <c r="ED1062" i="1"/>
  <c r="EE1063" i="1"/>
  <c r="FK1065" i="1"/>
  <c r="FL1065" i="1" s="1"/>
  <c r="FM1064" i="1" s="1"/>
  <c r="FF1064" i="1"/>
  <c r="FA1061" i="1"/>
  <c r="EZ1061" i="1"/>
  <c r="FD1061" i="1"/>
  <c r="DK1062" i="1"/>
  <c r="FE1063" i="1"/>
  <c r="EY1063" i="1"/>
  <c r="AG1072" i="33"/>
  <c r="AF1071" i="33"/>
  <c r="DL1060" i="1"/>
  <c r="BE447" i="1" l="1"/>
  <c r="BD447" i="1"/>
  <c r="BF447" i="1"/>
  <c r="BI447" i="1"/>
  <c r="BJ447" i="1"/>
  <c r="BH447" i="1"/>
  <c r="CT447" i="1"/>
  <c r="AT447" i="1"/>
  <c r="CI447" i="1"/>
  <c r="CU447" i="1"/>
  <c r="BP447" i="1"/>
  <c r="FB1062" i="1"/>
  <c r="FC1062" i="1" s="1"/>
  <c r="CF443" i="1"/>
  <c r="CJ443" i="1" s="1"/>
  <c r="CE443" i="1"/>
  <c r="CL443" i="1" s="1"/>
  <c r="CD443" i="1"/>
  <c r="ED1061" i="1"/>
  <c r="EE1062" i="1"/>
  <c r="FF1063" i="1"/>
  <c r="FK1064" i="1"/>
  <c r="FL1064" i="1" s="1"/>
  <c r="FM1063" i="1" s="1"/>
  <c r="EZ1060" i="1"/>
  <c r="FA1060" i="1"/>
  <c r="FD1060" i="1"/>
  <c r="DK1061" i="1"/>
  <c r="FE1062" i="1"/>
  <c r="EY1062" i="1"/>
  <c r="AG1071" i="33"/>
  <c r="AF1070" i="33"/>
  <c r="BT443" i="1"/>
  <c r="DL1059" i="1"/>
  <c r="BG447" i="1" l="1"/>
  <c r="BK447" i="1"/>
  <c r="CV447" i="1"/>
  <c r="AN447" i="1"/>
  <c r="AM448" i="1"/>
  <c r="AW448" i="1" s="1"/>
  <c r="FB1061" i="1"/>
  <c r="FC1061" i="1" s="1"/>
  <c r="CG443" i="1"/>
  <c r="CM443" i="1" s="1"/>
  <c r="CH443" i="1"/>
  <c r="FK1063" i="1"/>
  <c r="FL1063" i="1" s="1"/>
  <c r="FM1062" i="1" s="1"/>
  <c r="ED1060" i="1"/>
  <c r="EE1061" i="1"/>
  <c r="FF1062" i="1"/>
  <c r="FD1059" i="1"/>
  <c r="FA1059" i="1"/>
  <c r="EZ1059" i="1"/>
  <c r="DK1060" i="1"/>
  <c r="EY1061" i="1"/>
  <c r="FE1061" i="1"/>
  <c r="AG1070" i="33"/>
  <c r="AF1069" i="33"/>
  <c r="DL1058" i="1"/>
  <c r="BQ444" i="1" l="1"/>
  <c r="BS444" i="1" s="1"/>
  <c r="CS448" i="1"/>
  <c r="AO448" i="1"/>
  <c r="BD448" i="1" s="1"/>
  <c r="AP448" i="1"/>
  <c r="AQ448" i="1"/>
  <c r="AV447" i="1"/>
  <c r="AU447" i="1"/>
  <c r="AR448" i="1"/>
  <c r="AS448" i="1"/>
  <c r="CK448" i="1"/>
  <c r="FB1060" i="1"/>
  <c r="FC1060" i="1" s="1"/>
  <c r="FK1062" i="1"/>
  <c r="FL1062" i="1" s="1"/>
  <c r="FM1061" i="1" s="1"/>
  <c r="ED1059" i="1"/>
  <c r="EE1060" i="1"/>
  <c r="FF1061" i="1"/>
  <c r="FD1058" i="1"/>
  <c r="FA1058" i="1"/>
  <c r="EZ1058" i="1"/>
  <c r="DK1059" i="1"/>
  <c r="EY1060" i="1"/>
  <c r="FE1060" i="1"/>
  <c r="AG1069" i="33"/>
  <c r="AF1068" i="33"/>
  <c r="DL1057" i="1"/>
  <c r="BJ448" i="1" l="1"/>
  <c r="BH448" i="1"/>
  <c r="CT448" i="1"/>
  <c r="BE448" i="1"/>
  <c r="BF448" i="1"/>
  <c r="AT448" i="1"/>
  <c r="CI448" i="1"/>
  <c r="BP448" i="1"/>
  <c r="CU448" i="1"/>
  <c r="BI448" i="1"/>
  <c r="FB1059" i="1"/>
  <c r="FC1059" i="1" s="1"/>
  <c r="CF444" i="1"/>
  <c r="CJ444" i="1" s="1"/>
  <c r="CE444" i="1"/>
  <c r="CL444" i="1" s="1"/>
  <c r="CD444" i="1"/>
  <c r="ED1058" i="1"/>
  <c r="EE1059" i="1"/>
  <c r="FK1061" i="1"/>
  <c r="FL1061" i="1" s="1"/>
  <c r="FM1060" i="1" s="1"/>
  <c r="FF1060" i="1"/>
  <c r="FA1057" i="1"/>
  <c r="EZ1057" i="1"/>
  <c r="FD1057" i="1"/>
  <c r="DK1058" i="1"/>
  <c r="FE1059" i="1"/>
  <c r="EY1059" i="1"/>
  <c r="AG1068" i="33"/>
  <c r="AF1067" i="33"/>
  <c r="BT444" i="1"/>
  <c r="DL1056" i="1"/>
  <c r="BK448" i="1" l="1"/>
  <c r="CV448" i="1"/>
  <c r="BG448" i="1"/>
  <c r="AN448" i="1"/>
  <c r="AM449" i="1"/>
  <c r="FB1058" i="1"/>
  <c r="FC1058" i="1" s="1"/>
  <c r="CG444" i="1"/>
  <c r="CM444" i="1" s="1"/>
  <c r="CH444" i="1"/>
  <c r="ED1057" i="1"/>
  <c r="EE1058" i="1"/>
  <c r="FK1060" i="1"/>
  <c r="FL1060" i="1" s="1"/>
  <c r="FM1059" i="1" s="1"/>
  <c r="FF1059" i="1"/>
  <c r="FA1056" i="1"/>
  <c r="EZ1056" i="1"/>
  <c r="FD1056" i="1"/>
  <c r="DK1057" i="1"/>
  <c r="FE1058" i="1"/>
  <c r="EY1058" i="1"/>
  <c r="AG1067" i="33"/>
  <c r="AF1066" i="33"/>
  <c r="DL1055" i="1"/>
  <c r="CS449" i="1" l="1"/>
  <c r="BQ445" i="1"/>
  <c r="BS445" i="1" s="1"/>
  <c r="AV448" i="1"/>
  <c r="AU448" i="1"/>
  <c r="AR449" i="1"/>
  <c r="AS449" i="1"/>
  <c r="AO449" i="1"/>
  <c r="AP449" i="1"/>
  <c r="AQ449" i="1"/>
  <c r="CK449" i="1"/>
  <c r="AW449" i="1"/>
  <c r="FB1057" i="1"/>
  <c r="FC1057" i="1" s="1"/>
  <c r="ED1056" i="1"/>
  <c r="EE1057" i="1"/>
  <c r="FK1059" i="1"/>
  <c r="FL1059" i="1" s="1"/>
  <c r="FM1058" i="1" s="1"/>
  <c r="FF1058" i="1"/>
  <c r="FD1055" i="1"/>
  <c r="EZ1055" i="1"/>
  <c r="FA1055" i="1"/>
  <c r="DK1056" i="1"/>
  <c r="EY1057" i="1"/>
  <c r="FE1057" i="1"/>
  <c r="AG1066" i="33"/>
  <c r="AF1065" i="33"/>
  <c r="DL1054" i="1"/>
  <c r="BI449" i="1" l="1"/>
  <c r="BJ449" i="1"/>
  <c r="CI449" i="1"/>
  <c r="BD449" i="1"/>
  <c r="AT449" i="1"/>
  <c r="BF449" i="1"/>
  <c r="CT449" i="1"/>
  <c r="BE449" i="1"/>
  <c r="CU449" i="1"/>
  <c r="BP449" i="1"/>
  <c r="BH449" i="1"/>
  <c r="FB1056" i="1"/>
  <c r="FC1056" i="1" s="1"/>
  <c r="CF445" i="1"/>
  <c r="CJ445" i="1" s="1"/>
  <c r="CE445" i="1"/>
  <c r="CL445" i="1" s="1"/>
  <c r="CD445" i="1"/>
  <c r="ED1055" i="1"/>
  <c r="EE1056" i="1"/>
  <c r="FK1058" i="1"/>
  <c r="FL1058" i="1" s="1"/>
  <c r="FM1057" i="1" s="1"/>
  <c r="FF1057" i="1"/>
  <c r="FD1054" i="1"/>
  <c r="FA1054" i="1"/>
  <c r="EZ1054" i="1"/>
  <c r="DK1055" i="1"/>
  <c r="EY1056" i="1"/>
  <c r="FE1056" i="1"/>
  <c r="AG1065" i="33"/>
  <c r="AF1064" i="33"/>
  <c r="BT445" i="1"/>
  <c r="DL1053" i="1"/>
  <c r="CV449" i="1" l="1"/>
  <c r="BK449" i="1"/>
  <c r="BG449" i="1"/>
  <c r="AN449" i="1"/>
  <c r="AM450" i="1"/>
  <c r="BQ446" i="1" s="1"/>
  <c r="FB1055" i="1"/>
  <c r="FC1055" i="1" s="1"/>
  <c r="CG445" i="1"/>
  <c r="CM445" i="1" s="1"/>
  <c r="CH445" i="1"/>
  <c r="ED1054" i="1"/>
  <c r="EE1055" i="1"/>
  <c r="FK1057" i="1"/>
  <c r="FL1057" i="1" s="1"/>
  <c r="FM1056" i="1" s="1"/>
  <c r="FF1056" i="1"/>
  <c r="FD1053" i="1"/>
  <c r="FA1053" i="1"/>
  <c r="EZ1053" i="1"/>
  <c r="DK1054" i="1"/>
  <c r="EY1055" i="1"/>
  <c r="FE1055" i="1"/>
  <c r="AG1064" i="33"/>
  <c r="AF1063" i="33"/>
  <c r="DL1052" i="1"/>
  <c r="AV449" i="1" l="1"/>
  <c r="AU449" i="1"/>
  <c r="AO450" i="1"/>
  <c r="AP450" i="1"/>
  <c r="AQ450" i="1"/>
  <c r="AR450" i="1"/>
  <c r="AS450" i="1"/>
  <c r="CK450" i="1"/>
  <c r="AW450" i="1"/>
  <c r="CS450" i="1"/>
  <c r="FB1054" i="1"/>
  <c r="FC1054" i="1" s="1"/>
  <c r="ED1053" i="1"/>
  <c r="EE1054" i="1"/>
  <c r="FK1056" i="1"/>
  <c r="FL1056" i="1" s="1"/>
  <c r="FM1055" i="1" s="1"/>
  <c r="FF1055" i="1"/>
  <c r="FA1052" i="1"/>
  <c r="EZ1052" i="1"/>
  <c r="FD1052" i="1"/>
  <c r="DK1053" i="1"/>
  <c r="FE1054" i="1"/>
  <c r="EY1054" i="1"/>
  <c r="AG1063" i="33"/>
  <c r="AF1062" i="33"/>
  <c r="BS446" i="1"/>
  <c r="DL1051" i="1"/>
  <c r="AT450" i="1" l="1"/>
  <c r="CT450" i="1"/>
  <c r="BE450" i="1"/>
  <c r="BF450" i="1"/>
  <c r="BD450" i="1"/>
  <c r="BH450" i="1"/>
  <c r="CI450" i="1"/>
  <c r="CU450" i="1"/>
  <c r="BI450" i="1"/>
  <c r="BP450" i="1"/>
  <c r="BJ450" i="1"/>
  <c r="FB1053" i="1"/>
  <c r="FC1053" i="1" s="1"/>
  <c r="CF446" i="1"/>
  <c r="CJ446" i="1" s="1"/>
  <c r="CE446" i="1"/>
  <c r="CL446" i="1" s="1"/>
  <c r="CD446" i="1"/>
  <c r="FK1055" i="1"/>
  <c r="FL1055" i="1" s="1"/>
  <c r="FM1054" i="1" s="1"/>
  <c r="ED1052" i="1"/>
  <c r="EE1053" i="1"/>
  <c r="FF1054" i="1"/>
  <c r="FD1051" i="1"/>
  <c r="EZ1051" i="1"/>
  <c r="FA1051" i="1"/>
  <c r="DK1052" i="1"/>
  <c r="EY1053" i="1"/>
  <c r="FE1053" i="1"/>
  <c r="AG1062" i="33"/>
  <c r="AF1061" i="33"/>
  <c r="BT446" i="1"/>
  <c r="DL1050" i="1"/>
  <c r="CV450" i="1" l="1"/>
  <c r="BG450" i="1"/>
  <c r="BK450" i="1"/>
  <c r="AN450" i="1"/>
  <c r="AM451" i="1"/>
  <c r="BQ447" i="1" s="1"/>
  <c r="FB1052" i="1"/>
  <c r="FC1052" i="1" s="1"/>
  <c r="CG446" i="1"/>
  <c r="CM446" i="1" s="1"/>
  <c r="CH446" i="1"/>
  <c r="ED1051" i="1"/>
  <c r="EE1052" i="1"/>
  <c r="FK1054" i="1"/>
  <c r="FL1054" i="1" s="1"/>
  <c r="FM1053" i="1" s="1"/>
  <c r="FF1053" i="1"/>
  <c r="FD1050" i="1"/>
  <c r="FA1050" i="1"/>
  <c r="EZ1050" i="1"/>
  <c r="DK1051" i="1"/>
  <c r="EY1052" i="1"/>
  <c r="FE1052" i="1"/>
  <c r="AG1061" i="33"/>
  <c r="AF1060" i="33"/>
  <c r="DL1049" i="1"/>
  <c r="AV450" i="1" l="1"/>
  <c r="AU450" i="1"/>
  <c r="AP451" i="1"/>
  <c r="AQ451" i="1"/>
  <c r="AR451" i="1"/>
  <c r="AS451" i="1"/>
  <c r="AO451" i="1"/>
  <c r="CK451" i="1"/>
  <c r="AW451" i="1"/>
  <c r="CS451" i="1"/>
  <c r="FB1051" i="1"/>
  <c r="FC1051" i="1" s="1"/>
  <c r="ED1050" i="1"/>
  <c r="EE1051" i="1"/>
  <c r="FK1053" i="1"/>
  <c r="FL1053" i="1" s="1"/>
  <c r="FM1052" i="1" s="1"/>
  <c r="FF1052" i="1"/>
  <c r="FD1049" i="1"/>
  <c r="FA1049" i="1"/>
  <c r="EZ1049" i="1"/>
  <c r="DK1050" i="1"/>
  <c r="EY1051" i="1"/>
  <c r="FE1051" i="1"/>
  <c r="AG1060" i="33"/>
  <c r="AF1059" i="33"/>
  <c r="BS447" i="1"/>
  <c r="DL1048" i="1"/>
  <c r="CI451" i="1" l="1"/>
  <c r="CT451" i="1"/>
  <c r="BF451" i="1"/>
  <c r="AT451" i="1"/>
  <c r="BD451" i="1"/>
  <c r="BE451" i="1"/>
  <c r="CU451" i="1"/>
  <c r="BP451" i="1"/>
  <c r="BJ451" i="1"/>
  <c r="BH451" i="1"/>
  <c r="BI451" i="1"/>
  <c r="FB1050" i="1"/>
  <c r="FC1050" i="1" s="1"/>
  <c r="CF447" i="1"/>
  <c r="CJ447" i="1" s="1"/>
  <c r="CE447" i="1"/>
  <c r="CL447" i="1" s="1"/>
  <c r="CD447" i="1"/>
  <c r="ED1049" i="1"/>
  <c r="EE1050" i="1"/>
  <c r="FK1052" i="1"/>
  <c r="FL1052" i="1" s="1"/>
  <c r="FM1051" i="1" s="1"/>
  <c r="FF1051" i="1"/>
  <c r="FA1048" i="1"/>
  <c r="EZ1048" i="1"/>
  <c r="FD1048" i="1"/>
  <c r="DK1049" i="1"/>
  <c r="FE1050" i="1"/>
  <c r="EY1050" i="1"/>
  <c r="AG1059" i="33"/>
  <c r="AF1058" i="33"/>
  <c r="BT447" i="1"/>
  <c r="DL1047" i="1"/>
  <c r="CV451" i="1" l="1"/>
  <c r="BG451" i="1"/>
  <c r="AN451" i="1"/>
  <c r="AM452" i="1"/>
  <c r="AP452" i="1" s="1"/>
  <c r="CU452" i="1" s="1"/>
  <c r="BK451" i="1"/>
  <c r="FB1049" i="1"/>
  <c r="FC1049" i="1" s="1"/>
  <c r="CG447" i="1"/>
  <c r="CM447" i="1" s="1"/>
  <c r="CH447" i="1"/>
  <c r="ED1048" i="1"/>
  <c r="EE1049" i="1"/>
  <c r="FK1051" i="1"/>
  <c r="FL1051" i="1" s="1"/>
  <c r="FM1050" i="1" s="1"/>
  <c r="FF1050" i="1"/>
  <c r="EZ1047" i="1"/>
  <c r="FA1047" i="1"/>
  <c r="FD1047" i="1"/>
  <c r="DK1048" i="1"/>
  <c r="EY1049" i="1"/>
  <c r="FE1049" i="1"/>
  <c r="AG1058" i="33"/>
  <c r="AF1057" i="33"/>
  <c r="DL1046" i="1"/>
  <c r="AS452" i="1" l="1"/>
  <c r="AO452" i="1"/>
  <c r="BP452" i="1" s="1"/>
  <c r="AQ452" i="1"/>
  <c r="AR452" i="1"/>
  <c r="AW452" i="1"/>
  <c r="AV451" i="1"/>
  <c r="AU451" i="1"/>
  <c r="CK452" i="1"/>
  <c r="BQ448" i="1"/>
  <c r="BS448" i="1" s="1"/>
  <c r="CS452" i="1"/>
  <c r="FB1048" i="1"/>
  <c r="FC1048" i="1" s="1"/>
  <c r="BH452" i="1"/>
  <c r="BJ452" i="1"/>
  <c r="BI452" i="1"/>
  <c r="ED1047" i="1"/>
  <c r="EE1048" i="1"/>
  <c r="FK1050" i="1"/>
  <c r="FL1050" i="1" s="1"/>
  <c r="FM1049" i="1" s="1"/>
  <c r="FF1049" i="1"/>
  <c r="FD1046" i="1"/>
  <c r="EZ1046" i="1"/>
  <c r="FA1046" i="1"/>
  <c r="DK1047" i="1"/>
  <c r="EY1048" i="1"/>
  <c r="FE1048" i="1"/>
  <c r="AG1057" i="33"/>
  <c r="AF1056" i="33"/>
  <c r="DL1045" i="1"/>
  <c r="BF452" i="1" l="1"/>
  <c r="CT452" i="1"/>
  <c r="CV452" i="1" s="1"/>
  <c r="CI452" i="1"/>
  <c r="BE452" i="1"/>
  <c r="BD452" i="1"/>
  <c r="AT452" i="1"/>
  <c r="CF448" i="1"/>
  <c r="CJ448" i="1" s="1"/>
  <c r="CE448" i="1"/>
  <c r="CD448" i="1"/>
  <c r="CH448" i="1" s="1"/>
  <c r="BT448" i="1"/>
  <c r="FB1047" i="1"/>
  <c r="FC1047" i="1" s="1"/>
  <c r="BK452" i="1"/>
  <c r="ED1046" i="1"/>
  <c r="EE1047" i="1"/>
  <c r="FK1049" i="1"/>
  <c r="FL1049" i="1" s="1"/>
  <c r="FM1048" i="1" s="1"/>
  <c r="FF1048" i="1"/>
  <c r="FD1045" i="1"/>
  <c r="FA1045" i="1"/>
  <c r="EZ1045" i="1"/>
  <c r="DK1046" i="1"/>
  <c r="EY1047" i="1"/>
  <c r="FE1047" i="1"/>
  <c r="AG1056" i="33"/>
  <c r="AF1055" i="33"/>
  <c r="DL1044" i="1"/>
  <c r="BG452" i="1" l="1"/>
  <c r="AN452" i="1"/>
  <c r="AM453" i="1"/>
  <c r="CL448" i="1"/>
  <c r="CG448" i="1"/>
  <c r="CM448" i="1" s="1"/>
  <c r="FB1046" i="1"/>
  <c r="FC1046" i="1" s="1"/>
  <c r="ED1045" i="1"/>
  <c r="EE1046" i="1"/>
  <c r="FK1048" i="1"/>
  <c r="FL1048" i="1" s="1"/>
  <c r="FM1047" i="1" s="1"/>
  <c r="FF1047" i="1"/>
  <c r="FA1044" i="1"/>
  <c r="EZ1044" i="1"/>
  <c r="FD1044" i="1"/>
  <c r="DK1045" i="1"/>
  <c r="FE1046" i="1"/>
  <c r="EY1046" i="1"/>
  <c r="AG1055" i="33"/>
  <c r="AF1054" i="33"/>
  <c r="DL1043" i="1"/>
  <c r="AV452" i="1" l="1"/>
  <c r="AU452" i="1"/>
  <c r="AO453" i="1"/>
  <c r="AP453" i="1"/>
  <c r="AQ453" i="1"/>
  <c r="AR453" i="1"/>
  <c r="AS453" i="1"/>
  <c r="AW453" i="1"/>
  <c r="CK453" i="1"/>
  <c r="BQ449" i="1"/>
  <c r="BS449" i="1" s="1"/>
  <c r="CS453" i="1"/>
  <c r="FB1045" i="1"/>
  <c r="FC1045" i="1" s="1"/>
  <c r="FK1047" i="1"/>
  <c r="FL1047" i="1" s="1"/>
  <c r="FM1046" i="1" s="1"/>
  <c r="ED1044" i="1"/>
  <c r="EE1045" i="1"/>
  <c r="FF1046" i="1"/>
  <c r="EZ1043" i="1"/>
  <c r="FA1043" i="1"/>
  <c r="FD1043" i="1"/>
  <c r="DK1044" i="1"/>
  <c r="FE1045" i="1"/>
  <c r="EY1045" i="1"/>
  <c r="AG1054" i="33"/>
  <c r="AF1053" i="33"/>
  <c r="DL1042" i="1"/>
  <c r="CT453" i="1" l="1"/>
  <c r="AT453" i="1"/>
  <c r="BF453" i="1"/>
  <c r="BD453" i="1"/>
  <c r="BE453" i="1"/>
  <c r="CU453" i="1"/>
  <c r="BI453" i="1"/>
  <c r="CI453" i="1"/>
  <c r="BJ453" i="1"/>
  <c r="BH453" i="1"/>
  <c r="BP453" i="1"/>
  <c r="BT449" i="1"/>
  <c r="CF449" i="1"/>
  <c r="CJ449" i="1" s="1"/>
  <c r="CE449" i="1"/>
  <c r="CL449" i="1" s="1"/>
  <c r="CD449" i="1"/>
  <c r="FB1044" i="1"/>
  <c r="FC1044" i="1" s="1"/>
  <c r="ED1043" i="1"/>
  <c r="EE1044" i="1"/>
  <c r="FK1046" i="1"/>
  <c r="FL1046" i="1" s="1"/>
  <c r="FM1045" i="1" s="1"/>
  <c r="FF1045" i="1"/>
  <c r="FD1042" i="1"/>
  <c r="FA1042" i="1"/>
  <c r="EZ1042" i="1"/>
  <c r="DK1043" i="1"/>
  <c r="EY1044" i="1"/>
  <c r="FE1044" i="1"/>
  <c r="AG1053" i="33"/>
  <c r="AF1052" i="33"/>
  <c r="DL1041" i="1"/>
  <c r="CV453" i="1" l="1"/>
  <c r="AN453" i="1"/>
  <c r="AM454" i="1"/>
  <c r="BG453" i="1"/>
  <c r="BK453" i="1"/>
  <c r="CG449" i="1"/>
  <c r="CM449" i="1" s="1"/>
  <c r="CH449" i="1"/>
  <c r="FB1043" i="1"/>
  <c r="FC1043" i="1" s="1"/>
  <c r="ED1042" i="1"/>
  <c r="EE1043" i="1"/>
  <c r="FK1045" i="1"/>
  <c r="FL1045" i="1" s="1"/>
  <c r="FM1044" i="1" s="1"/>
  <c r="FF1044" i="1"/>
  <c r="FD1041" i="1"/>
  <c r="FA1041" i="1"/>
  <c r="EZ1041" i="1"/>
  <c r="DK1042" i="1"/>
  <c r="EY1043" i="1"/>
  <c r="FE1043" i="1"/>
  <c r="AG1052" i="33"/>
  <c r="AF1051" i="33"/>
  <c r="DL1040" i="1"/>
  <c r="AV453" i="1" l="1"/>
  <c r="AU453" i="1"/>
  <c r="AP454" i="1"/>
  <c r="BI454" i="1" s="1"/>
  <c r="AQ454" i="1"/>
  <c r="AR454" i="1"/>
  <c r="AS454" i="1"/>
  <c r="AO454" i="1"/>
  <c r="BQ450" i="1"/>
  <c r="BS450" i="1" s="1"/>
  <c r="AW454" i="1"/>
  <c r="CK454" i="1"/>
  <c r="CS454" i="1"/>
  <c r="FB1042" i="1"/>
  <c r="FC1042" i="1" s="1"/>
  <c r="ED1041" i="1"/>
  <c r="EE1042" i="1"/>
  <c r="FK1044" i="1"/>
  <c r="FL1044" i="1" s="1"/>
  <c r="FM1043" i="1" s="1"/>
  <c r="FF1043" i="1"/>
  <c r="FA1040" i="1"/>
  <c r="EZ1040" i="1"/>
  <c r="FD1040" i="1"/>
  <c r="DK1041" i="1"/>
  <c r="FE1042" i="1"/>
  <c r="EY1042" i="1"/>
  <c r="AG1051" i="33"/>
  <c r="AF1050" i="33"/>
  <c r="DL1039" i="1"/>
  <c r="BE454" i="1" l="1"/>
  <c r="BD454" i="1"/>
  <c r="AT454" i="1"/>
  <c r="BP454" i="1"/>
  <c r="CI454" i="1"/>
  <c r="CU454" i="1"/>
  <c r="CF450" i="1"/>
  <c r="CJ450" i="1" s="1"/>
  <c r="BT450" i="1"/>
  <c r="CD450" i="1"/>
  <c r="CE450" i="1"/>
  <c r="CL450" i="1" s="1"/>
  <c r="BJ454" i="1"/>
  <c r="BH454" i="1"/>
  <c r="CT454" i="1"/>
  <c r="BF454" i="1"/>
  <c r="FB1041" i="1"/>
  <c r="FC1041" i="1" s="1"/>
  <c r="ED1040" i="1"/>
  <c r="EE1041" i="1"/>
  <c r="FK1043" i="1"/>
  <c r="FL1043" i="1" s="1"/>
  <c r="FM1042" i="1" s="1"/>
  <c r="FF1042" i="1"/>
  <c r="FA1039" i="1"/>
  <c r="EZ1039" i="1"/>
  <c r="FD1039" i="1"/>
  <c r="DK1040" i="1"/>
  <c r="FE1041" i="1"/>
  <c r="EY1041" i="1"/>
  <c r="AG1050" i="33"/>
  <c r="AF1049" i="33"/>
  <c r="DL1038" i="1"/>
  <c r="BG454" i="1" l="1"/>
  <c r="AM455" i="1"/>
  <c r="AN454" i="1"/>
  <c r="BK454" i="1"/>
  <c r="CH450" i="1"/>
  <c r="CG450" i="1"/>
  <c r="CM450" i="1" s="1"/>
  <c r="CV454" i="1"/>
  <c r="FB1040" i="1"/>
  <c r="FC1040" i="1" s="1"/>
  <c r="ED1039" i="1"/>
  <c r="EE1040" i="1"/>
  <c r="FF1041" i="1"/>
  <c r="FK1042" i="1"/>
  <c r="FL1042" i="1" s="1"/>
  <c r="FM1041" i="1" s="1"/>
  <c r="FD1038" i="1"/>
  <c r="EZ1038" i="1"/>
  <c r="FA1038" i="1"/>
  <c r="DK1039" i="1"/>
  <c r="EY1040" i="1"/>
  <c r="FE1040" i="1"/>
  <c r="AG1049" i="33"/>
  <c r="AF1048" i="33"/>
  <c r="DL1037" i="1"/>
  <c r="AW455" i="1" l="1"/>
  <c r="CS455" i="1"/>
  <c r="CK455" i="1"/>
  <c r="BQ451" i="1"/>
  <c r="BS451" i="1" s="1"/>
  <c r="AS455" i="1"/>
  <c r="AO455" i="1"/>
  <c r="AP455" i="1"/>
  <c r="AQ455" i="1"/>
  <c r="AR455" i="1"/>
  <c r="AV454" i="1"/>
  <c r="AU454" i="1"/>
  <c r="FB1039" i="1"/>
  <c r="FC1039" i="1" s="1"/>
  <c r="FK1041" i="1"/>
  <c r="FL1041" i="1" s="1"/>
  <c r="FM1040" i="1" s="1"/>
  <c r="ED1038" i="1"/>
  <c r="EE1039" i="1"/>
  <c r="FF1040" i="1"/>
  <c r="FD1037" i="1"/>
  <c r="FA1037" i="1"/>
  <c r="EZ1037" i="1"/>
  <c r="DK1038" i="1"/>
  <c r="EY1039" i="1"/>
  <c r="FE1039" i="1"/>
  <c r="AG1048" i="33"/>
  <c r="AF1047" i="33"/>
  <c r="DL1036" i="1"/>
  <c r="CF451" i="1" l="1"/>
  <c r="CJ451" i="1" s="1"/>
  <c r="CE451" i="1"/>
  <c r="CL451" i="1" s="1"/>
  <c r="CD451" i="1"/>
  <c r="BT451" i="1"/>
  <c r="CT455" i="1"/>
  <c r="BF455" i="1"/>
  <c r="AT455" i="1"/>
  <c r="BD455" i="1"/>
  <c r="BE455" i="1"/>
  <c r="BI455" i="1"/>
  <c r="CU455" i="1"/>
  <c r="CI455" i="1"/>
  <c r="BJ455" i="1"/>
  <c r="BP455" i="1"/>
  <c r="BH455" i="1"/>
  <c r="FB1038" i="1"/>
  <c r="FC1038" i="1" s="1"/>
  <c r="ED1037" i="1"/>
  <c r="EE1038" i="1"/>
  <c r="FK1040" i="1"/>
  <c r="FL1040" i="1" s="1"/>
  <c r="FM1039" i="1" s="1"/>
  <c r="FF1039" i="1"/>
  <c r="FD1036" i="1"/>
  <c r="FA1036" i="1"/>
  <c r="EZ1036" i="1"/>
  <c r="DK1037" i="1"/>
  <c r="EY1038" i="1"/>
  <c r="FE1038" i="1"/>
  <c r="AG1047" i="33"/>
  <c r="AF1046" i="33"/>
  <c r="DL1035" i="1"/>
  <c r="CH451" i="1" l="1"/>
  <c r="CG451" i="1"/>
  <c r="CM451" i="1" s="1"/>
  <c r="BK455" i="1"/>
  <c r="CV455" i="1"/>
  <c r="BG455" i="1"/>
  <c r="AM456" i="1"/>
  <c r="AN455" i="1"/>
  <c r="CK456" i="1"/>
  <c r="AQ456" i="1"/>
  <c r="FB1037" i="1"/>
  <c r="FC1037" i="1" s="1"/>
  <c r="FK1039" i="1"/>
  <c r="FL1039" i="1" s="1"/>
  <c r="FM1038" i="1" s="1"/>
  <c r="ED1036" i="1"/>
  <c r="EE1037" i="1"/>
  <c r="FF1038" i="1"/>
  <c r="FA1035" i="1"/>
  <c r="EZ1035" i="1"/>
  <c r="FD1035" i="1"/>
  <c r="DK1036" i="1"/>
  <c r="FE1037" i="1"/>
  <c r="EY1037" i="1"/>
  <c r="AG1046" i="33"/>
  <c r="AF1045" i="33"/>
  <c r="DL1034" i="1"/>
  <c r="AO456" i="1" l="1"/>
  <c r="AP456" i="1"/>
  <c r="AR456" i="1"/>
  <c r="AT456" i="1" s="1"/>
  <c r="AS456" i="1"/>
  <c r="AV455" i="1"/>
  <c r="AU455" i="1"/>
  <c r="AW456" i="1"/>
  <c r="BQ452" i="1"/>
  <c r="BS452" i="1" s="1"/>
  <c r="CS456" i="1"/>
  <c r="FB1036" i="1"/>
  <c r="FC1036" i="1" s="1"/>
  <c r="ED1035" i="1"/>
  <c r="EE1036" i="1"/>
  <c r="FK1038" i="1"/>
  <c r="FL1038" i="1" s="1"/>
  <c r="FM1037" i="1" s="1"/>
  <c r="FF1037" i="1"/>
  <c r="FD1034" i="1"/>
  <c r="EZ1034" i="1"/>
  <c r="FA1034" i="1"/>
  <c r="DK1035" i="1"/>
  <c r="EY1036" i="1"/>
  <c r="FE1036" i="1"/>
  <c r="AG1045" i="33"/>
  <c r="AF1044" i="33"/>
  <c r="DL1033" i="1"/>
  <c r="BJ456" i="1" l="1"/>
  <c r="BI456" i="1"/>
  <c r="CI456" i="1"/>
  <c r="BH456" i="1"/>
  <c r="CT456" i="1"/>
  <c r="BD456" i="1"/>
  <c r="BF456" i="1"/>
  <c r="BE456" i="1"/>
  <c r="CU456" i="1"/>
  <c r="BP456" i="1"/>
  <c r="CF452" i="1"/>
  <c r="CJ452" i="1" s="1"/>
  <c r="CD452" i="1"/>
  <c r="BT452" i="1"/>
  <c r="CE452" i="1"/>
  <c r="CL452" i="1" s="1"/>
  <c r="AN456" i="1"/>
  <c r="AV456" i="1" s="1"/>
  <c r="AM457" i="1"/>
  <c r="FB1035" i="1"/>
  <c r="FC1035" i="1" s="1"/>
  <c r="ED1034" i="1"/>
  <c r="EE1035" i="1"/>
  <c r="FK1037" i="1"/>
  <c r="FL1037" i="1" s="1"/>
  <c r="FM1036" i="1" s="1"/>
  <c r="FF1036" i="1"/>
  <c r="FD1033" i="1"/>
  <c r="FA1033" i="1"/>
  <c r="EZ1033" i="1"/>
  <c r="DK1034" i="1"/>
  <c r="EY1035" i="1"/>
  <c r="FE1035" i="1"/>
  <c r="AG1044" i="33"/>
  <c r="AF1043" i="33"/>
  <c r="DL1032" i="1"/>
  <c r="BG456" i="1" l="1"/>
  <c r="BK456" i="1"/>
  <c r="CV456" i="1"/>
  <c r="CK457" i="1"/>
  <c r="AW457" i="1"/>
  <c r="CH452" i="1"/>
  <c r="CG452" i="1"/>
  <c r="CM452" i="1" s="1"/>
  <c r="AU456" i="1"/>
  <c r="CS457" i="1"/>
  <c r="AQ457" i="1"/>
  <c r="AR457" i="1"/>
  <c r="AS457" i="1"/>
  <c r="AO457" i="1"/>
  <c r="BF457" i="1" s="1"/>
  <c r="AP457" i="1"/>
  <c r="BI457" i="1" s="1"/>
  <c r="BQ453" i="1"/>
  <c r="BS453" i="1" s="1"/>
  <c r="CF453" i="1" s="1"/>
  <c r="CJ453" i="1" s="1"/>
  <c r="FB1034" i="1"/>
  <c r="FC1034" i="1" s="1"/>
  <c r="ED1033" i="1"/>
  <c r="EE1034" i="1"/>
  <c r="FK1036" i="1"/>
  <c r="FL1036" i="1" s="1"/>
  <c r="FM1035" i="1" s="1"/>
  <c r="FF1035" i="1"/>
  <c r="FD1032" i="1"/>
  <c r="FA1032" i="1"/>
  <c r="EZ1032" i="1"/>
  <c r="DK1033" i="1"/>
  <c r="EY1034" i="1"/>
  <c r="FE1034" i="1"/>
  <c r="AG1043" i="33"/>
  <c r="AF1042" i="33"/>
  <c r="DL1031" i="1"/>
  <c r="CU457" i="1" l="1"/>
  <c r="BH457" i="1"/>
  <c r="AT457" i="1"/>
  <c r="BJ457" i="1"/>
  <c r="CI457" i="1"/>
  <c r="BD457" i="1"/>
  <c r="BE457" i="1"/>
  <c r="CD453" i="1"/>
  <c r="CH453" i="1" s="1"/>
  <c r="BT453" i="1"/>
  <c r="CT457" i="1"/>
  <c r="BP457" i="1"/>
  <c r="CE453" i="1"/>
  <c r="CL453" i="1" s="1"/>
  <c r="FB1033" i="1"/>
  <c r="FC1033" i="1" s="1"/>
  <c r="ED1032" i="1"/>
  <c r="EE1033" i="1"/>
  <c r="FK1035" i="1"/>
  <c r="FL1035" i="1" s="1"/>
  <c r="FM1034" i="1" s="1"/>
  <c r="FF1034" i="1"/>
  <c r="FA1031" i="1"/>
  <c r="EZ1031" i="1"/>
  <c r="FD1031" i="1"/>
  <c r="DK1032" i="1"/>
  <c r="FE1033" i="1"/>
  <c r="EY1033" i="1"/>
  <c r="AG1042" i="33"/>
  <c r="AF1041" i="33"/>
  <c r="DL1030" i="1"/>
  <c r="CV457" i="1" l="1"/>
  <c r="AN457" i="1"/>
  <c r="AV457" i="1" s="1"/>
  <c r="BK457" i="1"/>
  <c r="AM458" i="1"/>
  <c r="CK458" i="1" s="1"/>
  <c r="BG457" i="1"/>
  <c r="CG453" i="1"/>
  <c r="CM453" i="1" s="1"/>
  <c r="FB1032" i="1"/>
  <c r="FC1032" i="1" s="1"/>
  <c r="ED1031" i="1"/>
  <c r="EE1032" i="1"/>
  <c r="FF1033" i="1"/>
  <c r="FK1034" i="1"/>
  <c r="FL1034" i="1" s="1"/>
  <c r="FM1033" i="1" s="1"/>
  <c r="EZ1030" i="1"/>
  <c r="FA1030" i="1"/>
  <c r="FD1030" i="1"/>
  <c r="DK1031" i="1"/>
  <c r="FE1032" i="1"/>
  <c r="EY1032" i="1"/>
  <c r="AG1041" i="33"/>
  <c r="AF1040" i="33"/>
  <c r="DL1029" i="1"/>
  <c r="AR458" i="1" l="1"/>
  <c r="AP458" i="1"/>
  <c r="AQ458" i="1"/>
  <c r="AO458" i="1"/>
  <c r="CT458" i="1" s="1"/>
  <c r="AW458" i="1"/>
  <c r="AU457" i="1"/>
  <c r="BQ454" i="1"/>
  <c r="BS454" i="1" s="1"/>
  <c r="BT454" i="1" s="1"/>
  <c r="CS458" i="1"/>
  <c r="AS458" i="1"/>
  <c r="FB1031" i="1"/>
  <c r="FC1031" i="1" s="1"/>
  <c r="FK1033" i="1"/>
  <c r="FL1033" i="1" s="1"/>
  <c r="FM1032" i="1" s="1"/>
  <c r="ED1030" i="1"/>
  <c r="EE1031" i="1"/>
  <c r="FF1032" i="1"/>
  <c r="FD1029" i="1"/>
  <c r="FA1029" i="1"/>
  <c r="EZ1029" i="1"/>
  <c r="DK1030" i="1"/>
  <c r="EY1031" i="1"/>
  <c r="FE1031" i="1"/>
  <c r="AG1040" i="33"/>
  <c r="AF1039" i="33"/>
  <c r="DL1028" i="1"/>
  <c r="BJ458" i="1" l="1"/>
  <c r="BI458" i="1"/>
  <c r="BH458" i="1"/>
  <c r="BP458" i="1"/>
  <c r="BF458" i="1"/>
  <c r="BE458" i="1"/>
  <c r="CI458" i="1"/>
  <c r="CU458" i="1"/>
  <c r="CV458" i="1" s="1"/>
  <c r="BD458" i="1"/>
  <c r="AT458" i="1"/>
  <c r="AM459" i="1" s="1"/>
  <c r="CF454" i="1"/>
  <c r="CJ454" i="1" s="1"/>
  <c r="CE454" i="1"/>
  <c r="CL454" i="1" s="1"/>
  <c r="CD454" i="1"/>
  <c r="CH454" i="1" s="1"/>
  <c r="FB1030" i="1"/>
  <c r="FC1030" i="1" s="1"/>
  <c r="ED1029" i="1"/>
  <c r="EE1030" i="1"/>
  <c r="FK1032" i="1"/>
  <c r="FL1032" i="1" s="1"/>
  <c r="FM1031" i="1" s="1"/>
  <c r="FF1031" i="1"/>
  <c r="FD1028" i="1"/>
  <c r="FA1028" i="1"/>
  <c r="EZ1028" i="1"/>
  <c r="DK1029" i="1"/>
  <c r="EY1030" i="1"/>
  <c r="FE1030" i="1"/>
  <c r="AG1039" i="33"/>
  <c r="AF1038" i="33"/>
  <c r="DL1027" i="1"/>
  <c r="BK458" i="1" l="1"/>
  <c r="BG458" i="1"/>
  <c r="CK459" i="1"/>
  <c r="AW459" i="1"/>
  <c r="AN458" i="1"/>
  <c r="AV458" i="1" s="1"/>
  <c r="CG454" i="1"/>
  <c r="AO459" i="1"/>
  <c r="AP459" i="1"/>
  <c r="CU459" i="1" s="1"/>
  <c r="AQ459" i="1"/>
  <c r="AR459" i="1"/>
  <c r="AS459" i="1"/>
  <c r="CS459" i="1"/>
  <c r="BQ455" i="1"/>
  <c r="BS455" i="1" s="1"/>
  <c r="CD455" i="1" s="1"/>
  <c r="CH455" i="1" s="1"/>
  <c r="FB1029" i="1"/>
  <c r="FC1029" i="1" s="1"/>
  <c r="FK1031" i="1"/>
  <c r="FL1031" i="1" s="1"/>
  <c r="FM1030" i="1" s="1"/>
  <c r="ED1028" i="1"/>
  <c r="EE1029" i="1"/>
  <c r="FF1030" i="1"/>
  <c r="FA1027" i="1"/>
  <c r="EZ1027" i="1"/>
  <c r="FD1027" i="1"/>
  <c r="DK1028" i="1"/>
  <c r="FE1029" i="1"/>
  <c r="EY1029" i="1"/>
  <c r="AG1038" i="33"/>
  <c r="AF1037" i="33"/>
  <c r="DL1026" i="1"/>
  <c r="AU458" i="1" l="1"/>
  <c r="CM454" i="1"/>
  <c r="BI459" i="1"/>
  <c r="BJ459" i="1"/>
  <c r="BP459" i="1"/>
  <c r="CI459" i="1"/>
  <c r="BH459" i="1"/>
  <c r="AT459" i="1"/>
  <c r="BE459" i="1"/>
  <c r="CF455" i="1"/>
  <c r="CJ455" i="1" s="1"/>
  <c r="CE455" i="1"/>
  <c r="CL455" i="1" s="1"/>
  <c r="BT455" i="1"/>
  <c r="BF459" i="1"/>
  <c r="BD459" i="1"/>
  <c r="CT459" i="1"/>
  <c r="CV459" i="1" s="1"/>
  <c r="FB1028" i="1"/>
  <c r="FC1028" i="1" s="1"/>
  <c r="ED1027" i="1"/>
  <c r="EE1028" i="1"/>
  <c r="FK1030" i="1"/>
  <c r="FL1030" i="1" s="1"/>
  <c r="FM1029" i="1" s="1"/>
  <c r="FF1029" i="1"/>
  <c r="EZ1026" i="1"/>
  <c r="FA1026" i="1"/>
  <c r="FD1026" i="1"/>
  <c r="DK1027" i="1"/>
  <c r="FE1028" i="1"/>
  <c r="EY1028" i="1"/>
  <c r="AG1037" i="33"/>
  <c r="AF1036" i="33"/>
  <c r="DL1025" i="1"/>
  <c r="BK459" i="1" l="1"/>
  <c r="AM460" i="1"/>
  <c r="AQ460" i="1" s="1"/>
  <c r="CG455" i="1"/>
  <c r="CM455" i="1" s="1"/>
  <c r="AN459" i="1"/>
  <c r="AV459" i="1" s="1"/>
  <c r="BG459" i="1"/>
  <c r="FB1027" i="1"/>
  <c r="FC1027" i="1" s="1"/>
  <c r="ED1026" i="1"/>
  <c r="EE1027" i="1"/>
  <c r="FF1028" i="1"/>
  <c r="FK1029" i="1"/>
  <c r="FL1029" i="1" s="1"/>
  <c r="FM1028" i="1" s="1"/>
  <c r="FD1025" i="1"/>
  <c r="EZ1025" i="1"/>
  <c r="FA1025" i="1"/>
  <c r="DK1026" i="1"/>
  <c r="EY1027" i="1"/>
  <c r="FE1027" i="1"/>
  <c r="AG1036" i="33"/>
  <c r="AF1035" i="33"/>
  <c r="DL1024" i="1"/>
  <c r="CK460" i="1" l="1"/>
  <c r="AP460" i="1"/>
  <c r="AO460" i="1"/>
  <c r="AS460" i="1"/>
  <c r="AR460" i="1"/>
  <c r="BQ456" i="1"/>
  <c r="BS456" i="1" s="1"/>
  <c r="BT456" i="1" s="1"/>
  <c r="AW460" i="1"/>
  <c r="CS460" i="1"/>
  <c r="AU459" i="1"/>
  <c r="FB1026" i="1"/>
  <c r="FC1026" i="1" s="1"/>
  <c r="FK1028" i="1"/>
  <c r="FL1028" i="1" s="1"/>
  <c r="FM1027" i="1" s="1"/>
  <c r="ED1025" i="1"/>
  <c r="EE1026" i="1"/>
  <c r="FF1027" i="1"/>
  <c r="FD1024" i="1"/>
  <c r="FA1024" i="1"/>
  <c r="EZ1024" i="1"/>
  <c r="DK1025" i="1"/>
  <c r="EY1026" i="1"/>
  <c r="FE1026" i="1"/>
  <c r="AG1035" i="33"/>
  <c r="AF1034" i="33"/>
  <c r="DL1023" i="1"/>
  <c r="BH460" i="1" l="1"/>
  <c r="BJ460" i="1"/>
  <c r="BP460" i="1"/>
  <c r="BI460" i="1"/>
  <c r="CI460" i="1"/>
  <c r="CU460" i="1"/>
  <c r="CT460" i="1"/>
  <c r="BD460" i="1"/>
  <c r="BE460" i="1"/>
  <c r="BF460" i="1"/>
  <c r="AT460" i="1"/>
  <c r="AM461" i="1" s="1"/>
  <c r="AR461" i="1" s="1"/>
  <c r="CD456" i="1"/>
  <c r="CH456" i="1" s="1"/>
  <c r="CE456" i="1"/>
  <c r="CL456" i="1" s="1"/>
  <c r="CF456" i="1"/>
  <c r="CJ456" i="1" s="1"/>
  <c r="FB1025" i="1"/>
  <c r="FC1025" i="1" s="1"/>
  <c r="ED1024" i="1"/>
  <c r="EE1025" i="1"/>
  <c r="FK1027" i="1"/>
  <c r="FL1027" i="1" s="1"/>
  <c r="FM1026" i="1" s="1"/>
  <c r="FF1026" i="1"/>
  <c r="FD1023" i="1"/>
  <c r="FA1023" i="1"/>
  <c r="EZ1023" i="1"/>
  <c r="DK1024" i="1"/>
  <c r="FE1025" i="1"/>
  <c r="EY1025" i="1"/>
  <c r="AG1034" i="33"/>
  <c r="AF1033" i="33"/>
  <c r="DL1022" i="1"/>
  <c r="CV460" i="1" l="1"/>
  <c r="BK460" i="1"/>
  <c r="BG460" i="1"/>
  <c r="AN460" i="1"/>
  <c r="AV460" i="1" s="1"/>
  <c r="CS461" i="1"/>
  <c r="AQ461" i="1"/>
  <c r="AP461" i="1"/>
  <c r="CU461" i="1" s="1"/>
  <c r="AO461" i="1"/>
  <c r="BF461" i="1" s="1"/>
  <c r="AW461" i="1"/>
  <c r="CK461" i="1"/>
  <c r="BQ457" i="1"/>
  <c r="BS457" i="1" s="1"/>
  <c r="CD457" i="1" s="1"/>
  <c r="CH457" i="1" s="1"/>
  <c r="AS461" i="1"/>
  <c r="CG456" i="1"/>
  <c r="CM456" i="1" s="1"/>
  <c r="FB1024" i="1"/>
  <c r="FC1024" i="1" s="1"/>
  <c r="ED1023" i="1"/>
  <c r="EE1024" i="1"/>
  <c r="FK1026" i="1"/>
  <c r="FL1026" i="1" s="1"/>
  <c r="FM1025" i="1" s="1"/>
  <c r="FF1025" i="1"/>
  <c r="FA1022" i="1"/>
  <c r="EZ1022" i="1"/>
  <c r="FD1022" i="1"/>
  <c r="DK1023" i="1"/>
  <c r="FE1024" i="1"/>
  <c r="EY1024" i="1"/>
  <c r="AG1033" i="33"/>
  <c r="AF1032" i="33"/>
  <c r="DL1021" i="1"/>
  <c r="BJ461" i="1" l="1"/>
  <c r="BP461" i="1"/>
  <c r="BE461" i="1"/>
  <c r="CT461" i="1"/>
  <c r="CV461" i="1" s="1"/>
  <c r="BH461" i="1"/>
  <c r="AU460" i="1"/>
  <c r="BD461" i="1"/>
  <c r="CI461" i="1"/>
  <c r="AT461" i="1"/>
  <c r="AN461" i="1" s="1"/>
  <c r="AV461" i="1" s="1"/>
  <c r="BI461" i="1"/>
  <c r="BT457" i="1"/>
  <c r="CF457" i="1"/>
  <c r="CJ457" i="1" s="1"/>
  <c r="CE457" i="1"/>
  <c r="CL457" i="1" s="1"/>
  <c r="FB1023" i="1"/>
  <c r="FC1023" i="1" s="1"/>
  <c r="ED1022" i="1"/>
  <c r="EE1023" i="1"/>
  <c r="FK1025" i="1"/>
  <c r="FL1025" i="1" s="1"/>
  <c r="FM1024" i="1" s="1"/>
  <c r="FF1024" i="1"/>
  <c r="FD1021" i="1"/>
  <c r="EZ1021" i="1"/>
  <c r="FA1021" i="1"/>
  <c r="DK1022" i="1"/>
  <c r="EY1023" i="1"/>
  <c r="FE1023" i="1"/>
  <c r="AG1032" i="33"/>
  <c r="AF1031" i="33"/>
  <c r="DL1020" i="1"/>
  <c r="BG461" i="1" l="1"/>
  <c r="BK461" i="1"/>
  <c r="AM462" i="1"/>
  <c r="CG457" i="1"/>
  <c r="CM457" i="1" s="1"/>
  <c r="AU461" i="1"/>
  <c r="FB1022" i="1"/>
  <c r="FC1022" i="1" s="1"/>
  <c r="ED1021" i="1"/>
  <c r="EE1022" i="1"/>
  <c r="FK1024" i="1"/>
  <c r="FL1024" i="1" s="1"/>
  <c r="FM1023" i="1" s="1"/>
  <c r="FF1023" i="1"/>
  <c r="FD1020" i="1"/>
  <c r="FA1020" i="1"/>
  <c r="EZ1020" i="1"/>
  <c r="DK1021" i="1"/>
  <c r="EY1022" i="1"/>
  <c r="FE1022" i="1"/>
  <c r="AG1031" i="33"/>
  <c r="AF1030" i="33"/>
  <c r="DL1019" i="1"/>
  <c r="CS462" i="1" l="1"/>
  <c r="AW462" i="1"/>
  <c r="BQ458" i="1"/>
  <c r="BS458" i="1" s="1"/>
  <c r="CK462" i="1"/>
  <c r="AP462" i="1"/>
  <c r="AO462" i="1"/>
  <c r="AS462" i="1"/>
  <c r="AR462" i="1"/>
  <c r="AQ462" i="1"/>
  <c r="FB1021" i="1"/>
  <c r="FC1021" i="1" s="1"/>
  <c r="FK1023" i="1"/>
  <c r="FL1023" i="1" s="1"/>
  <c r="FM1022" i="1" s="1"/>
  <c r="ED1020" i="1"/>
  <c r="EE1021" i="1"/>
  <c r="FF1022" i="1"/>
  <c r="FD1019" i="1"/>
  <c r="FA1019" i="1"/>
  <c r="EZ1019" i="1"/>
  <c r="DK1020" i="1"/>
  <c r="EY1021" i="1"/>
  <c r="FE1021" i="1"/>
  <c r="AG1030" i="33"/>
  <c r="AF1029" i="33"/>
  <c r="DL1018" i="1"/>
  <c r="CE458" i="1" l="1"/>
  <c r="CL458" i="1" s="1"/>
  <c r="BT458" i="1"/>
  <c r="CF458" i="1"/>
  <c r="CJ458" i="1" s="1"/>
  <c r="CD458" i="1"/>
  <c r="BJ462" i="1"/>
  <c r="CI462" i="1"/>
  <c r="BH462" i="1"/>
  <c r="CU462" i="1"/>
  <c r="BI462" i="1"/>
  <c r="BP462" i="1"/>
  <c r="BD462" i="1"/>
  <c r="AT462" i="1"/>
  <c r="CT462" i="1"/>
  <c r="BE462" i="1"/>
  <c r="BF462" i="1"/>
  <c r="FB1020" i="1"/>
  <c r="FC1020" i="1" s="1"/>
  <c r="ED1019" i="1"/>
  <c r="EE1020" i="1"/>
  <c r="FK1022" i="1"/>
  <c r="FL1022" i="1" s="1"/>
  <c r="FM1021" i="1" s="1"/>
  <c r="FF1021" i="1"/>
  <c r="FA1018" i="1"/>
  <c r="EZ1018" i="1"/>
  <c r="FD1018" i="1"/>
  <c r="DK1019" i="1"/>
  <c r="FE1020" i="1"/>
  <c r="EY1020" i="1"/>
  <c r="AG1029" i="33"/>
  <c r="AF1028" i="33"/>
  <c r="DL1017" i="1"/>
  <c r="CH458" i="1" l="1"/>
  <c r="CG458" i="1"/>
  <c r="CM458" i="1" s="1"/>
  <c r="BK462" i="1"/>
  <c r="CV462" i="1"/>
  <c r="AM463" i="1"/>
  <c r="AN462" i="1"/>
  <c r="BG462" i="1"/>
  <c r="FB1019" i="1"/>
  <c r="FC1019" i="1" s="1"/>
  <c r="ED1018" i="1"/>
  <c r="EE1019" i="1"/>
  <c r="FK1021" i="1"/>
  <c r="FL1021" i="1" s="1"/>
  <c r="FM1020" i="1" s="1"/>
  <c r="FF1020" i="1"/>
  <c r="FD1017" i="1"/>
  <c r="EZ1017" i="1"/>
  <c r="FA1017" i="1"/>
  <c r="DK1018" i="1"/>
  <c r="EY1019" i="1"/>
  <c r="FE1019" i="1"/>
  <c r="AG1028" i="33"/>
  <c r="AF1027" i="33"/>
  <c r="DL1016" i="1"/>
  <c r="AQ463" i="1" l="1"/>
  <c r="CS463" i="1"/>
  <c r="AP463" i="1"/>
  <c r="BJ463" i="1" s="1"/>
  <c r="BQ459" i="1"/>
  <c r="BS459" i="1" s="1"/>
  <c r="AS463" i="1"/>
  <c r="CK463" i="1"/>
  <c r="AO463" i="1"/>
  <c r="AR463" i="1"/>
  <c r="AW463" i="1"/>
  <c r="AV462" i="1"/>
  <c r="AU462" i="1"/>
  <c r="FB1018" i="1"/>
  <c r="FC1018" i="1" s="1"/>
  <c r="ED1017" i="1"/>
  <c r="EE1018" i="1"/>
  <c r="FK1020" i="1"/>
  <c r="FL1020" i="1" s="1"/>
  <c r="FM1019" i="1" s="1"/>
  <c r="FF1019" i="1"/>
  <c r="FD1016" i="1"/>
  <c r="FA1016" i="1"/>
  <c r="EZ1016" i="1"/>
  <c r="DK1017" i="1"/>
  <c r="EY1018" i="1"/>
  <c r="FE1018" i="1"/>
  <c r="AG1027" i="33"/>
  <c r="AF1026" i="33"/>
  <c r="DL1015" i="1"/>
  <c r="BF463" i="1" l="1"/>
  <c r="BD463" i="1"/>
  <c r="BE463" i="1"/>
  <c r="CT463" i="1"/>
  <c r="BI463" i="1"/>
  <c r="BH463" i="1"/>
  <c r="CI463" i="1"/>
  <c r="CU463" i="1"/>
  <c r="AT463" i="1"/>
  <c r="BP463" i="1"/>
  <c r="CE459" i="1"/>
  <c r="CL459" i="1" s="1"/>
  <c r="BT459" i="1"/>
  <c r="CD459" i="1"/>
  <c r="CF459" i="1"/>
  <c r="CJ459" i="1" s="1"/>
  <c r="FB1017" i="1"/>
  <c r="FC1017" i="1" s="1"/>
  <c r="ED1016" i="1"/>
  <c r="EE1017" i="1"/>
  <c r="FK1019" i="1"/>
  <c r="FL1019" i="1" s="1"/>
  <c r="FM1018" i="1" s="1"/>
  <c r="FF1018" i="1"/>
  <c r="FD1015" i="1"/>
  <c r="FA1015" i="1"/>
  <c r="EZ1015" i="1"/>
  <c r="DK1016" i="1"/>
  <c r="EY1017" i="1"/>
  <c r="FE1017" i="1"/>
  <c r="AG1026" i="33"/>
  <c r="AF1025" i="33"/>
  <c r="DL1014" i="1"/>
  <c r="CV463" i="1" l="1"/>
  <c r="BG463" i="1"/>
  <c r="BK463" i="1"/>
  <c r="AM464" i="1"/>
  <c r="AN463" i="1"/>
  <c r="CH459" i="1"/>
  <c r="CG459" i="1"/>
  <c r="CM459" i="1" s="1"/>
  <c r="FB1016" i="1"/>
  <c r="FC1016" i="1" s="1"/>
  <c r="ED1015" i="1"/>
  <c r="EE1016" i="1"/>
  <c r="FK1018" i="1"/>
  <c r="FL1018" i="1" s="1"/>
  <c r="FM1017" i="1" s="1"/>
  <c r="FF1017" i="1"/>
  <c r="FA1014" i="1"/>
  <c r="EZ1014" i="1"/>
  <c r="FD1014" i="1"/>
  <c r="DK1015" i="1"/>
  <c r="FE1016" i="1"/>
  <c r="EY1016" i="1"/>
  <c r="AG1025" i="33"/>
  <c r="AF1024" i="33"/>
  <c r="DL1013" i="1"/>
  <c r="CS464" i="1" l="1"/>
  <c r="AR464" i="1"/>
  <c r="AW464" i="1"/>
  <c r="AQ464" i="1"/>
  <c r="BQ460" i="1"/>
  <c r="BS460" i="1" s="1"/>
  <c r="AP464" i="1"/>
  <c r="CU464" i="1" s="1"/>
  <c r="CK464" i="1"/>
  <c r="AV463" i="1"/>
  <c r="AU463" i="1"/>
  <c r="AS464" i="1"/>
  <c r="AO464" i="1"/>
  <c r="FB1015" i="1"/>
  <c r="FC1015" i="1" s="1"/>
  <c r="ED1014" i="1"/>
  <c r="EE1015" i="1"/>
  <c r="FK1017" i="1"/>
  <c r="FL1017" i="1" s="1"/>
  <c r="FM1016" i="1" s="1"/>
  <c r="FF1016" i="1"/>
  <c r="EZ1013" i="1"/>
  <c r="FA1013" i="1"/>
  <c r="FD1013" i="1"/>
  <c r="DK1014" i="1"/>
  <c r="FE1015" i="1"/>
  <c r="EY1015" i="1"/>
  <c r="AG1024" i="33"/>
  <c r="AF1023" i="33"/>
  <c r="DL1012" i="1"/>
  <c r="BT460" i="1" l="1"/>
  <c r="CD460" i="1"/>
  <c r="CH460" i="1" s="1"/>
  <c r="BJ464" i="1"/>
  <c r="BI464" i="1"/>
  <c r="BH464" i="1"/>
  <c r="BP464" i="1"/>
  <c r="CF460" i="1"/>
  <c r="CJ460" i="1" s="1"/>
  <c r="CE460" i="1"/>
  <c r="AT464" i="1"/>
  <c r="BF464" i="1"/>
  <c r="CI464" i="1"/>
  <c r="BD464" i="1"/>
  <c r="BE464" i="1"/>
  <c r="CT464" i="1"/>
  <c r="CV464" i="1" s="1"/>
  <c r="FB1014" i="1"/>
  <c r="FC1014" i="1" s="1"/>
  <c r="ED1013" i="1"/>
  <c r="EE1014" i="1"/>
  <c r="FF1015" i="1"/>
  <c r="FK1016" i="1"/>
  <c r="FL1016" i="1" s="1"/>
  <c r="FM1015" i="1" s="1"/>
  <c r="FD1012" i="1"/>
  <c r="FA1012" i="1"/>
  <c r="EZ1012" i="1"/>
  <c r="DK1013" i="1"/>
  <c r="EY1014" i="1"/>
  <c r="FE1014" i="1"/>
  <c r="AG1023" i="33"/>
  <c r="AF1022" i="33"/>
  <c r="DL1011" i="1"/>
  <c r="BK464" i="1" l="1"/>
  <c r="BG464" i="1"/>
  <c r="CL460" i="1"/>
  <c r="CG460" i="1"/>
  <c r="CM460" i="1" s="1"/>
  <c r="AM465" i="1"/>
  <c r="AN464" i="1"/>
  <c r="FB1013" i="1"/>
  <c r="FC1013" i="1" s="1"/>
  <c r="FK1015" i="1"/>
  <c r="FL1015" i="1" s="1"/>
  <c r="FM1014" i="1" s="1"/>
  <c r="ED1012" i="1"/>
  <c r="EE1013" i="1"/>
  <c r="FF1014" i="1"/>
  <c r="FD1011" i="1"/>
  <c r="FA1011" i="1"/>
  <c r="EZ1011" i="1"/>
  <c r="DK1012" i="1"/>
  <c r="EY1013" i="1"/>
  <c r="FE1013" i="1"/>
  <c r="AG1022" i="33"/>
  <c r="AF1021" i="33"/>
  <c r="DL1010" i="1"/>
  <c r="CS465" i="1" l="1"/>
  <c r="BQ461" i="1"/>
  <c r="BS461" i="1" s="1"/>
  <c r="AW465" i="1"/>
  <c r="CK465" i="1"/>
  <c r="AP465" i="1"/>
  <c r="AO465" i="1"/>
  <c r="AS465" i="1"/>
  <c r="AR465" i="1"/>
  <c r="AQ465" i="1"/>
  <c r="AV464" i="1"/>
  <c r="AU464" i="1"/>
  <c r="FB1012" i="1"/>
  <c r="FC1012" i="1" s="1"/>
  <c r="ED1011" i="1"/>
  <c r="EE1012" i="1"/>
  <c r="FK1014" i="1"/>
  <c r="FL1014" i="1" s="1"/>
  <c r="FM1013" i="1" s="1"/>
  <c r="FF1013" i="1"/>
  <c r="FA1010" i="1"/>
  <c r="EZ1010" i="1"/>
  <c r="FD1010" i="1"/>
  <c r="DK1011" i="1"/>
  <c r="FE1012" i="1"/>
  <c r="EY1012" i="1"/>
  <c r="AG1021" i="33"/>
  <c r="AF1020" i="33"/>
  <c r="DL1009" i="1"/>
  <c r="CF461" i="1" l="1"/>
  <c r="CJ461" i="1" s="1"/>
  <c r="BT461" i="1"/>
  <c r="CD461" i="1"/>
  <c r="CH461" i="1" s="1"/>
  <c r="CE461" i="1"/>
  <c r="BJ465" i="1"/>
  <c r="BH465" i="1"/>
  <c r="BI465" i="1"/>
  <c r="BP465" i="1"/>
  <c r="CI465" i="1"/>
  <c r="CU465" i="1"/>
  <c r="AT465" i="1"/>
  <c r="BE465" i="1"/>
  <c r="BD465" i="1"/>
  <c r="BF465" i="1"/>
  <c r="CT465" i="1"/>
  <c r="FB1011" i="1"/>
  <c r="FC1011" i="1" s="1"/>
  <c r="ED1010" i="1"/>
  <c r="EE1011" i="1"/>
  <c r="FF1012" i="1"/>
  <c r="FK1013" i="1"/>
  <c r="FL1013" i="1" s="1"/>
  <c r="FM1012" i="1" s="1"/>
  <c r="EZ1009" i="1"/>
  <c r="FA1009" i="1"/>
  <c r="FD1009" i="1"/>
  <c r="DK1010" i="1"/>
  <c r="FE1011" i="1"/>
  <c r="EY1011" i="1"/>
  <c r="AG1020" i="33"/>
  <c r="AF1019" i="33"/>
  <c r="DL1008" i="1"/>
  <c r="CV465" i="1" l="1"/>
  <c r="CL461" i="1"/>
  <c r="CG461" i="1"/>
  <c r="CM461" i="1" s="1"/>
  <c r="AM466" i="1"/>
  <c r="AN465" i="1"/>
  <c r="BK465" i="1"/>
  <c r="BG465" i="1"/>
  <c r="FB1010" i="1"/>
  <c r="FC1010" i="1" s="1"/>
  <c r="FK1012" i="1"/>
  <c r="FL1012" i="1" s="1"/>
  <c r="FM1011" i="1" s="1"/>
  <c r="ED1009" i="1"/>
  <c r="EE1010" i="1"/>
  <c r="FF1011" i="1"/>
  <c r="FD1008" i="1"/>
  <c r="EZ1008" i="1"/>
  <c r="FA1008" i="1"/>
  <c r="DK1009" i="1"/>
  <c r="EY1010" i="1"/>
  <c r="FE1010" i="1"/>
  <c r="AG1019" i="33"/>
  <c r="AF1018" i="33"/>
  <c r="DL1007" i="1"/>
  <c r="BQ462" i="1" l="1"/>
  <c r="BS462" i="1" s="1"/>
  <c r="CS466" i="1"/>
  <c r="AS466" i="1"/>
  <c r="AR466" i="1"/>
  <c r="AQ466" i="1"/>
  <c r="AP466" i="1"/>
  <c r="AW466" i="1"/>
  <c r="CK466" i="1"/>
  <c r="AO466" i="1"/>
  <c r="AU465" i="1"/>
  <c r="AV465" i="1"/>
  <c r="FB1009" i="1"/>
  <c r="FC1009" i="1" s="1"/>
  <c r="FK1011" i="1"/>
  <c r="FL1011" i="1" s="1"/>
  <c r="FM1010" i="1" s="1"/>
  <c r="ED1008" i="1"/>
  <c r="EE1009" i="1"/>
  <c r="FF1010" i="1"/>
  <c r="FD1007" i="1"/>
  <c r="FA1007" i="1"/>
  <c r="EZ1007" i="1"/>
  <c r="DK1008" i="1"/>
  <c r="EY1009" i="1"/>
  <c r="FE1009" i="1"/>
  <c r="AG1018" i="33"/>
  <c r="AF1017" i="33"/>
  <c r="DL1006" i="1"/>
  <c r="CF462" i="1" l="1"/>
  <c r="CJ462" i="1" s="1"/>
  <c r="CD462" i="1"/>
  <c r="BT462" i="1"/>
  <c r="CE462" i="1"/>
  <c r="CL462" i="1" s="1"/>
  <c r="BH466" i="1"/>
  <c r="BI466" i="1"/>
  <c r="BJ466" i="1"/>
  <c r="BP466" i="1"/>
  <c r="CU466" i="1"/>
  <c r="CI466" i="1"/>
  <c r="AT466" i="1"/>
  <c r="BD466" i="1"/>
  <c r="BE466" i="1"/>
  <c r="BF466" i="1"/>
  <c r="CT466" i="1"/>
  <c r="FB1008" i="1"/>
  <c r="FC1008" i="1" s="1"/>
  <c r="ED1007" i="1"/>
  <c r="EE1008" i="1"/>
  <c r="FK1010" i="1"/>
  <c r="FL1010" i="1" s="1"/>
  <c r="FM1009" i="1" s="1"/>
  <c r="FF1009" i="1"/>
  <c r="FD1006" i="1"/>
  <c r="FA1006" i="1"/>
  <c r="EZ1006" i="1"/>
  <c r="DK1007" i="1"/>
  <c r="EY1008" i="1"/>
  <c r="FE1008" i="1"/>
  <c r="AG1017" i="33"/>
  <c r="AF1016" i="33"/>
  <c r="DL1005" i="1"/>
  <c r="BK466" i="1" l="1"/>
  <c r="CH462" i="1"/>
  <c r="CG462" i="1"/>
  <c r="CM462" i="1" s="1"/>
  <c r="AM467" i="1"/>
  <c r="AN466" i="1"/>
  <c r="CV466" i="1"/>
  <c r="BG466" i="1"/>
  <c r="FB1007" i="1"/>
  <c r="FC1007" i="1" s="1"/>
  <c r="ED1006" i="1"/>
  <c r="EE1007" i="1"/>
  <c r="FK1009" i="1"/>
  <c r="FL1009" i="1" s="1"/>
  <c r="FM1008" i="1" s="1"/>
  <c r="FF1008" i="1"/>
  <c r="FA1005" i="1"/>
  <c r="EZ1005" i="1"/>
  <c r="FD1005" i="1"/>
  <c r="DK1006" i="1"/>
  <c r="FE1007" i="1"/>
  <c r="EY1007" i="1"/>
  <c r="AG1016" i="33"/>
  <c r="AF1015" i="33"/>
  <c r="DL1004" i="1"/>
  <c r="BQ463" i="1" l="1"/>
  <c r="BS463" i="1" s="1"/>
  <c r="CS467" i="1"/>
  <c r="AS467" i="1"/>
  <c r="AR467" i="1"/>
  <c r="AQ467" i="1"/>
  <c r="AP467" i="1"/>
  <c r="AW467" i="1"/>
  <c r="CK467" i="1"/>
  <c r="AO467" i="1"/>
  <c r="AV466" i="1"/>
  <c r="AU466" i="1"/>
  <c r="FB1006" i="1"/>
  <c r="FC1006" i="1" s="1"/>
  <c r="ED1005" i="1"/>
  <c r="EE1006" i="1"/>
  <c r="FK1008" i="1"/>
  <c r="FL1008" i="1" s="1"/>
  <c r="FM1007" i="1" s="1"/>
  <c r="FF1007" i="1"/>
  <c r="FD1004" i="1"/>
  <c r="EZ1004" i="1"/>
  <c r="FA1004" i="1"/>
  <c r="DK1005" i="1"/>
  <c r="EY1006" i="1"/>
  <c r="FE1006" i="1"/>
  <c r="AG1015" i="33"/>
  <c r="AF1014" i="33"/>
  <c r="DL1003" i="1"/>
  <c r="CD463" i="1" l="1"/>
  <c r="BT463" i="1"/>
  <c r="CE463" i="1"/>
  <c r="CL463" i="1" s="1"/>
  <c r="CF463" i="1"/>
  <c r="CJ463" i="1" s="1"/>
  <c r="BI467" i="1"/>
  <c r="BJ467" i="1"/>
  <c r="CU467" i="1"/>
  <c r="BP467" i="1"/>
  <c r="CI467" i="1"/>
  <c r="BH467" i="1"/>
  <c r="AT467" i="1"/>
  <c r="BF467" i="1"/>
  <c r="BE467" i="1"/>
  <c r="BD467" i="1"/>
  <c r="CT467" i="1"/>
  <c r="FB1005" i="1"/>
  <c r="FC1005" i="1" s="1"/>
  <c r="FK1007" i="1"/>
  <c r="FL1007" i="1" s="1"/>
  <c r="FM1006" i="1" s="1"/>
  <c r="ED1004" i="1"/>
  <c r="EE1005" i="1"/>
  <c r="FF1006" i="1"/>
  <c r="FD1003" i="1"/>
  <c r="FA1003" i="1"/>
  <c r="EZ1003" i="1"/>
  <c r="DK1004" i="1"/>
  <c r="EY1005" i="1"/>
  <c r="FE1005" i="1"/>
  <c r="AG1014" i="33"/>
  <c r="AF1013" i="33"/>
  <c r="DL1002" i="1"/>
  <c r="BK467" i="1" l="1"/>
  <c r="CV467" i="1"/>
  <c r="CH463" i="1"/>
  <c r="CG463" i="1"/>
  <c r="CM463" i="1" s="1"/>
  <c r="AM468" i="1"/>
  <c r="AN467" i="1"/>
  <c r="BG467" i="1"/>
  <c r="FB1004" i="1"/>
  <c r="FC1004" i="1" s="1"/>
  <c r="ED1003" i="1"/>
  <c r="EE1004" i="1"/>
  <c r="FK1006" i="1"/>
  <c r="FL1006" i="1" s="1"/>
  <c r="FM1005" i="1" s="1"/>
  <c r="FF1005" i="1"/>
  <c r="FD1002" i="1"/>
  <c r="FA1002" i="1"/>
  <c r="EZ1002" i="1"/>
  <c r="DK1003" i="1"/>
  <c r="EY1004" i="1"/>
  <c r="FE1004" i="1"/>
  <c r="AG1013" i="33"/>
  <c r="AF1012" i="33"/>
  <c r="DL1001" i="1"/>
  <c r="CS468" i="1" l="1"/>
  <c r="BQ464" i="1"/>
  <c r="BS464" i="1" s="1"/>
  <c r="BT464" i="1" s="1"/>
  <c r="AW468" i="1"/>
  <c r="AO468" i="1"/>
  <c r="CK468" i="1"/>
  <c r="AQ468" i="1"/>
  <c r="AP468" i="1"/>
  <c r="AS468" i="1"/>
  <c r="AR468" i="1"/>
  <c r="AU467" i="1"/>
  <c r="AV467" i="1"/>
  <c r="FB1003" i="1"/>
  <c r="FC1003" i="1" s="1"/>
  <c r="ED1002" i="1"/>
  <c r="EE1003" i="1"/>
  <c r="FK1005" i="1"/>
  <c r="FL1005" i="1" s="1"/>
  <c r="FM1004" i="1" s="1"/>
  <c r="FF1004" i="1"/>
  <c r="EZ1001" i="1"/>
  <c r="FA1001" i="1"/>
  <c r="FD1001" i="1"/>
  <c r="DK1002" i="1"/>
  <c r="FE1003" i="1"/>
  <c r="EY1003" i="1"/>
  <c r="AG1012" i="33"/>
  <c r="AF1011" i="33"/>
  <c r="DL1000" i="1"/>
  <c r="BE468" i="1" l="1"/>
  <c r="BD468" i="1"/>
  <c r="BF468" i="1"/>
  <c r="AT468" i="1"/>
  <c r="CT468" i="1"/>
  <c r="BH468" i="1"/>
  <c r="BI468" i="1"/>
  <c r="BJ468" i="1"/>
  <c r="CU468" i="1"/>
  <c r="BP468" i="1"/>
  <c r="CI468" i="1"/>
  <c r="CF464" i="1"/>
  <c r="CJ464" i="1" s="1"/>
  <c r="CE464" i="1"/>
  <c r="CL464" i="1" s="1"/>
  <c r="CD464" i="1"/>
  <c r="FB1002" i="1"/>
  <c r="FC1002" i="1" s="1"/>
  <c r="ED1001" i="1"/>
  <c r="EE1002" i="1"/>
  <c r="FK1004" i="1"/>
  <c r="FL1004" i="1" s="1"/>
  <c r="FM1003" i="1" s="1"/>
  <c r="FF1003" i="1"/>
  <c r="FD1000" i="1"/>
  <c r="EZ1000" i="1"/>
  <c r="FA1000" i="1"/>
  <c r="DK1001" i="1"/>
  <c r="FE1002" i="1"/>
  <c r="EY1002" i="1"/>
  <c r="AG1011" i="33"/>
  <c r="AF1010" i="33"/>
  <c r="DL999" i="1"/>
  <c r="BG468" i="1" l="1"/>
  <c r="BK468" i="1"/>
  <c r="CG464" i="1"/>
  <c r="CM464" i="1" s="1"/>
  <c r="CH464" i="1"/>
  <c r="AM469" i="1"/>
  <c r="AN468" i="1"/>
  <c r="CV468" i="1"/>
  <c r="FB1001" i="1"/>
  <c r="FC1001" i="1" s="1"/>
  <c r="ED1000" i="1"/>
  <c r="EE1001" i="1"/>
  <c r="FK1003" i="1"/>
  <c r="FL1003" i="1" s="1"/>
  <c r="FM1002" i="1" s="1"/>
  <c r="FF1002" i="1"/>
  <c r="FD999" i="1"/>
  <c r="FA999" i="1"/>
  <c r="EZ999" i="1"/>
  <c r="DK1000" i="1"/>
  <c r="EY1001" i="1"/>
  <c r="FE1001" i="1"/>
  <c r="AG1010" i="33"/>
  <c r="AF1009" i="33"/>
  <c r="DL998" i="1"/>
  <c r="CS469" i="1" l="1"/>
  <c r="AQ469" i="1"/>
  <c r="CK469" i="1"/>
  <c r="AR469" i="1"/>
  <c r="AO469" i="1"/>
  <c r="BQ465" i="1"/>
  <c r="BS465" i="1" s="1"/>
  <c r="AW469" i="1"/>
  <c r="AS469" i="1"/>
  <c r="AP469" i="1"/>
  <c r="AU468" i="1"/>
  <c r="AV468" i="1"/>
  <c r="FB1000" i="1"/>
  <c r="FC1000" i="1" s="1"/>
  <c r="ED999" i="1"/>
  <c r="EE1000" i="1"/>
  <c r="FK1002" i="1"/>
  <c r="FL1002" i="1" s="1"/>
  <c r="FM1001" i="1" s="1"/>
  <c r="FF1001" i="1"/>
  <c r="FD998" i="1"/>
  <c r="FA998" i="1"/>
  <c r="EZ998" i="1"/>
  <c r="DK999" i="1"/>
  <c r="EY1000" i="1"/>
  <c r="FE1000" i="1"/>
  <c r="AG1009" i="33"/>
  <c r="AF1008" i="33"/>
  <c r="DL997" i="1"/>
  <c r="BF469" i="1" l="1"/>
  <c r="BD469" i="1"/>
  <c r="BE469" i="1"/>
  <c r="CT469" i="1"/>
  <c r="AT469" i="1"/>
  <c r="CF465" i="1"/>
  <c r="CJ465" i="1" s="1"/>
  <c r="CE465" i="1"/>
  <c r="CL465" i="1" s="1"/>
  <c r="CD465" i="1"/>
  <c r="BT465" i="1"/>
  <c r="BJ469" i="1"/>
  <c r="BH469" i="1"/>
  <c r="CU469" i="1"/>
  <c r="CI469" i="1"/>
  <c r="BI469" i="1"/>
  <c r="BP469" i="1"/>
  <c r="FB999" i="1"/>
  <c r="FC999" i="1" s="1"/>
  <c r="ED998" i="1"/>
  <c r="EE999" i="1"/>
  <c r="FK1001" i="1"/>
  <c r="FL1001" i="1" s="1"/>
  <c r="FM1000" i="1" s="1"/>
  <c r="FF1000" i="1"/>
  <c r="FA997" i="1"/>
  <c r="EZ997" i="1"/>
  <c r="FD997" i="1"/>
  <c r="DK998" i="1"/>
  <c r="FE999" i="1"/>
  <c r="EY999" i="1"/>
  <c r="AG1008" i="33"/>
  <c r="AF1007" i="33"/>
  <c r="DL996" i="1"/>
  <c r="AM470" i="1" l="1"/>
  <c r="AN469" i="1"/>
  <c r="CG465" i="1"/>
  <c r="CM465" i="1" s="1"/>
  <c r="CH465" i="1"/>
  <c r="BG469" i="1"/>
  <c r="BK469" i="1"/>
  <c r="CV469" i="1"/>
  <c r="FB998" i="1"/>
  <c r="FC998" i="1" s="1"/>
  <c r="ED997" i="1"/>
  <c r="EE998" i="1"/>
  <c r="FF999" i="1"/>
  <c r="FK1000" i="1"/>
  <c r="FL1000" i="1" s="1"/>
  <c r="FM999" i="1" s="1"/>
  <c r="FD996" i="1"/>
  <c r="EZ996" i="1"/>
  <c r="FA996" i="1"/>
  <c r="DK997" i="1"/>
  <c r="EY998" i="1"/>
  <c r="FE998" i="1"/>
  <c r="AG1007" i="33"/>
  <c r="AF1006" i="33"/>
  <c r="DL995" i="1"/>
  <c r="CS470" i="1" l="1"/>
  <c r="BQ466" i="1"/>
  <c r="BS466" i="1" s="1"/>
  <c r="CK470" i="1"/>
  <c r="AO470" i="1"/>
  <c r="AW470" i="1"/>
  <c r="AS470" i="1"/>
  <c r="AR470" i="1"/>
  <c r="AQ470" i="1"/>
  <c r="AP470" i="1"/>
  <c r="AV469" i="1"/>
  <c r="AU469" i="1"/>
  <c r="FB997" i="1"/>
  <c r="FC997" i="1" s="1"/>
  <c r="FK999" i="1"/>
  <c r="FL999" i="1" s="1"/>
  <c r="FM998" i="1" s="1"/>
  <c r="ED996" i="1"/>
  <c r="EE997" i="1"/>
  <c r="FF998" i="1"/>
  <c r="FD995" i="1"/>
  <c r="FA995" i="1"/>
  <c r="EZ995" i="1"/>
  <c r="DK996" i="1"/>
  <c r="EY997" i="1"/>
  <c r="FE997" i="1"/>
  <c r="AG1006" i="33"/>
  <c r="AF1005" i="33"/>
  <c r="DL994" i="1"/>
  <c r="CD466" i="1" l="1"/>
  <c r="BT466" i="1"/>
  <c r="CE466" i="1"/>
  <c r="CL466" i="1" s="1"/>
  <c r="CF466" i="1"/>
  <c r="CJ466" i="1" s="1"/>
  <c r="BE470" i="1"/>
  <c r="BF470" i="1"/>
  <c r="BD470" i="1"/>
  <c r="AT470" i="1"/>
  <c r="CT470" i="1"/>
  <c r="CU470" i="1"/>
  <c r="BI470" i="1"/>
  <c r="BH470" i="1"/>
  <c r="CI470" i="1"/>
  <c r="BJ470" i="1"/>
  <c r="BP470" i="1"/>
  <c r="FB996" i="1"/>
  <c r="FC996" i="1" s="1"/>
  <c r="ED995" i="1"/>
  <c r="EE996" i="1"/>
  <c r="FK998" i="1"/>
  <c r="FL998" i="1" s="1"/>
  <c r="FM997" i="1" s="1"/>
  <c r="FF997" i="1"/>
  <c r="FD994" i="1"/>
  <c r="FA994" i="1"/>
  <c r="EZ994" i="1"/>
  <c r="DK995" i="1"/>
  <c r="EY996" i="1"/>
  <c r="FE996" i="1"/>
  <c r="AG1005" i="33"/>
  <c r="AF1004" i="33"/>
  <c r="DL993" i="1"/>
  <c r="CV470" i="1" l="1"/>
  <c r="BK470" i="1"/>
  <c r="CG466" i="1"/>
  <c r="CM466" i="1" s="1"/>
  <c r="CH466" i="1"/>
  <c r="AM471" i="1"/>
  <c r="AN470" i="1"/>
  <c r="BG470" i="1"/>
  <c r="FB995" i="1"/>
  <c r="FC995" i="1" s="1"/>
  <c r="ED994" i="1"/>
  <c r="EE995" i="1"/>
  <c r="FK997" i="1"/>
  <c r="FL997" i="1" s="1"/>
  <c r="FM996" i="1" s="1"/>
  <c r="FF996" i="1"/>
  <c r="FA993" i="1"/>
  <c r="EZ993" i="1"/>
  <c r="FD993" i="1"/>
  <c r="DK994" i="1"/>
  <c r="FE995" i="1"/>
  <c r="EY995" i="1"/>
  <c r="AG1004" i="33"/>
  <c r="AF1003" i="33"/>
  <c r="DL992" i="1"/>
  <c r="BQ467" i="1" l="1"/>
  <c r="BS467" i="1" s="1"/>
  <c r="CS471" i="1"/>
  <c r="AW471" i="1"/>
  <c r="CK471" i="1"/>
  <c r="AR471" i="1"/>
  <c r="AQ471" i="1"/>
  <c r="AP471" i="1"/>
  <c r="AO471" i="1"/>
  <c r="AS471" i="1"/>
  <c r="AU470" i="1"/>
  <c r="AV470" i="1"/>
  <c r="FB994" i="1"/>
  <c r="FC994" i="1" s="1"/>
  <c r="ED993" i="1"/>
  <c r="EE994" i="1"/>
  <c r="FK996" i="1"/>
  <c r="FL996" i="1" s="1"/>
  <c r="FM995" i="1" s="1"/>
  <c r="FF995" i="1"/>
  <c r="EZ992" i="1"/>
  <c r="FD992" i="1"/>
  <c r="FA992" i="1"/>
  <c r="DK993" i="1"/>
  <c r="EY994" i="1"/>
  <c r="FE994" i="1"/>
  <c r="AG1003" i="33"/>
  <c r="AF1002" i="33"/>
  <c r="DL991" i="1"/>
  <c r="CD467" i="1" l="1"/>
  <c r="BT467" i="1"/>
  <c r="CE467" i="1"/>
  <c r="CL467" i="1" s="1"/>
  <c r="CF467" i="1"/>
  <c r="CJ467" i="1" s="1"/>
  <c r="BH471" i="1"/>
  <c r="BJ471" i="1"/>
  <c r="BP471" i="1"/>
  <c r="CU471" i="1"/>
  <c r="BI471" i="1"/>
  <c r="CI471" i="1"/>
  <c r="BF471" i="1"/>
  <c r="CT471" i="1"/>
  <c r="BD471" i="1"/>
  <c r="AT471" i="1"/>
  <c r="BE471" i="1"/>
  <c r="FB993" i="1"/>
  <c r="FC993" i="1" s="1"/>
  <c r="ED992" i="1"/>
  <c r="EE993" i="1"/>
  <c r="FK995" i="1"/>
  <c r="FL995" i="1" s="1"/>
  <c r="FM994" i="1" s="1"/>
  <c r="FF994" i="1"/>
  <c r="FD991" i="1"/>
  <c r="FA991" i="1"/>
  <c r="EZ991" i="1"/>
  <c r="DK992" i="1"/>
  <c r="EY993" i="1"/>
  <c r="FE993" i="1"/>
  <c r="AG1002" i="33"/>
  <c r="AF1001" i="33"/>
  <c r="DL990" i="1"/>
  <c r="CG467" i="1" l="1"/>
  <c r="CM467" i="1" s="1"/>
  <c r="CH467" i="1"/>
  <c r="AM472" i="1"/>
  <c r="AN471" i="1"/>
  <c r="BG471" i="1"/>
  <c r="BK471" i="1"/>
  <c r="CV471" i="1"/>
  <c r="FB992" i="1"/>
  <c r="FC992" i="1" s="1"/>
  <c r="ED991" i="1"/>
  <c r="EE992" i="1"/>
  <c r="FK994" i="1"/>
  <c r="FL994" i="1" s="1"/>
  <c r="FM993" i="1" s="1"/>
  <c r="FF993" i="1"/>
  <c r="FD990" i="1"/>
  <c r="FA990" i="1"/>
  <c r="EZ990" i="1"/>
  <c r="DK991" i="1"/>
  <c r="EY992" i="1"/>
  <c r="FE992" i="1"/>
  <c r="AG1001" i="33"/>
  <c r="AF1000" i="33"/>
  <c r="DL989" i="1"/>
  <c r="AS472" i="1" l="1"/>
  <c r="AR472" i="1"/>
  <c r="AQ472" i="1"/>
  <c r="AP472" i="1"/>
  <c r="AO472" i="1"/>
  <c r="CK472" i="1"/>
  <c r="BQ468" i="1"/>
  <c r="BS468" i="1" s="1"/>
  <c r="AW472" i="1"/>
  <c r="CS472" i="1"/>
  <c r="AV471" i="1"/>
  <c r="AU471" i="1"/>
  <c r="FB991" i="1"/>
  <c r="FC991" i="1" s="1"/>
  <c r="ED990" i="1"/>
  <c r="EE991" i="1"/>
  <c r="FK993" i="1"/>
  <c r="FL993" i="1" s="1"/>
  <c r="FM992" i="1" s="1"/>
  <c r="FF992" i="1"/>
  <c r="FA989" i="1"/>
  <c r="EZ989" i="1"/>
  <c r="FD989" i="1"/>
  <c r="DK990" i="1"/>
  <c r="FE991" i="1"/>
  <c r="EY991" i="1"/>
  <c r="AG1000" i="33"/>
  <c r="AF999" i="33"/>
  <c r="DL988" i="1"/>
  <c r="CI472" i="1" l="1"/>
  <c r="BH472" i="1"/>
  <c r="BP472" i="1"/>
  <c r="BI472" i="1"/>
  <c r="BJ472" i="1"/>
  <c r="CU472" i="1"/>
  <c r="CT472" i="1"/>
  <c r="AT472" i="1"/>
  <c r="BD472" i="1"/>
  <c r="BE472" i="1"/>
  <c r="BF472" i="1"/>
  <c r="BT468" i="1"/>
  <c r="CD468" i="1"/>
  <c r="CE468" i="1"/>
  <c r="CL468" i="1" s="1"/>
  <c r="CF468" i="1"/>
  <c r="CJ468" i="1" s="1"/>
  <c r="FB990" i="1"/>
  <c r="FC990" i="1" s="1"/>
  <c r="ED989" i="1"/>
  <c r="EE990" i="1"/>
  <c r="FK992" i="1"/>
  <c r="FL992" i="1" s="1"/>
  <c r="FM991" i="1" s="1"/>
  <c r="FF991" i="1"/>
  <c r="EZ988" i="1"/>
  <c r="FA988" i="1"/>
  <c r="FD988" i="1"/>
  <c r="DK989" i="1"/>
  <c r="FE990" i="1"/>
  <c r="EY990" i="1"/>
  <c r="AG999" i="33"/>
  <c r="AF998" i="33"/>
  <c r="DL987" i="1"/>
  <c r="CV472" i="1" l="1"/>
  <c r="BK472" i="1"/>
  <c r="AN472" i="1"/>
  <c r="AM473" i="1"/>
  <c r="CH468" i="1"/>
  <c r="CG468" i="1"/>
  <c r="CM468" i="1" s="1"/>
  <c r="BG472" i="1"/>
  <c r="FB989" i="1"/>
  <c r="FC989" i="1" s="1"/>
  <c r="FK991" i="1"/>
  <c r="FL991" i="1" s="1"/>
  <c r="FM990" i="1" s="1"/>
  <c r="ED988" i="1"/>
  <c r="EE989" i="1"/>
  <c r="FF990" i="1"/>
  <c r="FD987" i="1"/>
  <c r="FA987" i="1"/>
  <c r="EZ987" i="1"/>
  <c r="DK988" i="1"/>
  <c r="EY989" i="1"/>
  <c r="FE989" i="1"/>
  <c r="AG998" i="33"/>
  <c r="AF997" i="33"/>
  <c r="DL986" i="1"/>
  <c r="AU472" i="1" l="1"/>
  <c r="AV472" i="1"/>
  <c r="AR473" i="1"/>
  <c r="AS473" i="1"/>
  <c r="AP473" i="1"/>
  <c r="AO473" i="1"/>
  <c r="BQ469" i="1"/>
  <c r="BS469" i="1" s="1"/>
  <c r="CS473" i="1"/>
  <c r="AW473" i="1"/>
  <c r="CK473" i="1"/>
  <c r="AQ473" i="1"/>
  <c r="FB988" i="1"/>
  <c r="FC988" i="1" s="1"/>
  <c r="ED987" i="1"/>
  <c r="EE988" i="1"/>
  <c r="FK990" i="1"/>
  <c r="FL990" i="1" s="1"/>
  <c r="FM989" i="1" s="1"/>
  <c r="FF989" i="1"/>
  <c r="FD986" i="1"/>
  <c r="FA986" i="1"/>
  <c r="EZ986" i="1"/>
  <c r="DK987" i="1"/>
  <c r="EY988" i="1"/>
  <c r="FE988" i="1"/>
  <c r="AG997" i="33"/>
  <c r="AF996" i="33"/>
  <c r="DL985" i="1"/>
  <c r="BP473" i="1" l="1"/>
  <c r="CI473" i="1"/>
  <c r="BH473" i="1"/>
  <c r="BJ473" i="1"/>
  <c r="CU473" i="1"/>
  <c r="BI473" i="1"/>
  <c r="AT473" i="1"/>
  <c r="BE473" i="1"/>
  <c r="BD473" i="1"/>
  <c r="CT473" i="1"/>
  <c r="BF473" i="1"/>
  <c r="BT469" i="1"/>
  <c r="CD469" i="1"/>
  <c r="CE469" i="1"/>
  <c r="CL469" i="1" s="1"/>
  <c r="CF469" i="1"/>
  <c r="CJ469" i="1" s="1"/>
  <c r="FB987" i="1"/>
  <c r="FC987" i="1" s="1"/>
  <c r="ED986" i="1"/>
  <c r="EE987" i="1"/>
  <c r="FK989" i="1"/>
  <c r="FL989" i="1" s="1"/>
  <c r="FM988" i="1" s="1"/>
  <c r="FF988" i="1"/>
  <c r="FA985" i="1"/>
  <c r="EZ985" i="1"/>
  <c r="FD985" i="1"/>
  <c r="DK986" i="1"/>
  <c r="FE987" i="1"/>
  <c r="EY987" i="1"/>
  <c r="AG996" i="33"/>
  <c r="AF995" i="33"/>
  <c r="DL984" i="1"/>
  <c r="BG473" i="1" l="1"/>
  <c r="CV473" i="1"/>
  <c r="BK473" i="1"/>
  <c r="AM474" i="1"/>
  <c r="AN473" i="1"/>
  <c r="CH469" i="1"/>
  <c r="CG469" i="1"/>
  <c r="CM469" i="1" s="1"/>
  <c r="FB986" i="1"/>
  <c r="FC986" i="1" s="1"/>
  <c r="ED985" i="1"/>
  <c r="EE986" i="1"/>
  <c r="FF987" i="1"/>
  <c r="FK988" i="1"/>
  <c r="FL988" i="1" s="1"/>
  <c r="FM987" i="1" s="1"/>
  <c r="FA984" i="1"/>
  <c r="EZ984" i="1"/>
  <c r="FD984" i="1"/>
  <c r="DK985" i="1"/>
  <c r="FE986" i="1"/>
  <c r="EY986" i="1"/>
  <c r="AG995" i="33"/>
  <c r="AF994" i="33"/>
  <c r="DL983" i="1"/>
  <c r="AS474" i="1" l="1"/>
  <c r="CK474" i="1"/>
  <c r="AR474" i="1"/>
  <c r="AQ474" i="1"/>
  <c r="AP474" i="1"/>
  <c r="AO474" i="1"/>
  <c r="BQ470" i="1"/>
  <c r="BS470" i="1" s="1"/>
  <c r="CS474" i="1"/>
  <c r="AW474" i="1"/>
  <c r="AV473" i="1"/>
  <c r="AU473" i="1"/>
  <c r="FB985" i="1"/>
  <c r="FC985" i="1" s="1"/>
  <c r="FK987" i="1"/>
  <c r="FL987" i="1" s="1"/>
  <c r="FM986" i="1" s="1"/>
  <c r="ED984" i="1"/>
  <c r="EE985" i="1"/>
  <c r="FF986" i="1"/>
  <c r="FD983" i="1"/>
  <c r="EZ983" i="1"/>
  <c r="FA983" i="1"/>
  <c r="DK984" i="1"/>
  <c r="EY985" i="1"/>
  <c r="FE985" i="1"/>
  <c r="AG994" i="33"/>
  <c r="AF993" i="33"/>
  <c r="DL982" i="1"/>
  <c r="BH474" i="1" l="1"/>
  <c r="BI474" i="1"/>
  <c r="CU474" i="1"/>
  <c r="BJ474" i="1"/>
  <c r="BP474" i="1"/>
  <c r="CI474" i="1"/>
  <c r="AT474" i="1"/>
  <c r="BD474" i="1"/>
  <c r="CT474" i="1"/>
  <c r="BE474" i="1"/>
  <c r="BF474" i="1"/>
  <c r="BT470" i="1"/>
  <c r="CD470" i="1"/>
  <c r="CE470" i="1"/>
  <c r="CL470" i="1" s="1"/>
  <c r="CF470" i="1"/>
  <c r="CJ470" i="1" s="1"/>
  <c r="FB984" i="1"/>
  <c r="FC984" i="1" s="1"/>
  <c r="FK986" i="1"/>
  <c r="FL986" i="1" s="1"/>
  <c r="FM985" i="1" s="1"/>
  <c r="ED983" i="1"/>
  <c r="EE984" i="1"/>
  <c r="FF985" i="1"/>
  <c r="FD982" i="1"/>
  <c r="FA982" i="1"/>
  <c r="EZ982" i="1"/>
  <c r="DK983" i="1"/>
  <c r="EY984" i="1"/>
  <c r="FE984" i="1"/>
  <c r="AG993" i="33"/>
  <c r="AF992" i="33"/>
  <c r="DL981" i="1"/>
  <c r="CV474" i="1" l="1"/>
  <c r="BG474" i="1"/>
  <c r="BK474" i="1"/>
  <c r="AM475" i="1"/>
  <c r="AN474" i="1"/>
  <c r="CH470" i="1"/>
  <c r="CG470" i="1"/>
  <c r="CM470" i="1" s="1"/>
  <c r="FB983" i="1"/>
  <c r="FC983" i="1" s="1"/>
  <c r="ED982" i="1"/>
  <c r="EE983" i="1"/>
  <c r="FK985" i="1"/>
  <c r="FL985" i="1" s="1"/>
  <c r="FM984" i="1" s="1"/>
  <c r="FF984" i="1"/>
  <c r="FD981" i="1"/>
  <c r="FA981" i="1"/>
  <c r="EZ981" i="1"/>
  <c r="DK982" i="1"/>
  <c r="EY983" i="1"/>
  <c r="FE983" i="1"/>
  <c r="AG992" i="33"/>
  <c r="AF991" i="33"/>
  <c r="DL980" i="1"/>
  <c r="AW475" i="1" l="1"/>
  <c r="AO475" i="1"/>
  <c r="CS475" i="1"/>
  <c r="BQ471" i="1"/>
  <c r="BS471" i="1" s="1"/>
  <c r="AS475" i="1"/>
  <c r="AR475" i="1"/>
  <c r="AQ475" i="1"/>
  <c r="AP475" i="1"/>
  <c r="CK475" i="1"/>
  <c r="AV474" i="1"/>
  <c r="AU474" i="1"/>
  <c r="FB982" i="1"/>
  <c r="FC982" i="1" s="1"/>
  <c r="ED981" i="1"/>
  <c r="EE982" i="1"/>
  <c r="FK984" i="1"/>
  <c r="FL984" i="1" s="1"/>
  <c r="FM983" i="1" s="1"/>
  <c r="FF983" i="1"/>
  <c r="FA980" i="1"/>
  <c r="EZ980" i="1"/>
  <c r="FD980" i="1"/>
  <c r="DK981" i="1"/>
  <c r="FE982" i="1"/>
  <c r="EY982" i="1"/>
  <c r="AG991" i="33"/>
  <c r="AF990" i="33"/>
  <c r="DL979" i="1"/>
  <c r="AT475" i="1" l="1"/>
  <c r="CT475" i="1"/>
  <c r="BD475" i="1"/>
  <c r="BF475" i="1"/>
  <c r="BE475" i="1"/>
  <c r="CD471" i="1"/>
  <c r="BT471" i="1"/>
  <c r="CE471" i="1"/>
  <c r="CL471" i="1" s="1"/>
  <c r="CF471" i="1"/>
  <c r="CJ471" i="1" s="1"/>
  <c r="BJ475" i="1"/>
  <c r="CU475" i="1"/>
  <c r="BP475" i="1"/>
  <c r="BI475" i="1"/>
  <c r="CI475" i="1"/>
  <c r="BH475" i="1"/>
  <c r="FB981" i="1"/>
  <c r="FC981" i="1" s="1"/>
  <c r="FK983" i="1"/>
  <c r="FL983" i="1" s="1"/>
  <c r="FM982" i="1" s="1"/>
  <c r="ED980" i="1"/>
  <c r="EE981" i="1"/>
  <c r="FF982" i="1"/>
  <c r="FD979" i="1"/>
  <c r="EZ979" i="1"/>
  <c r="FA979" i="1"/>
  <c r="DK980" i="1"/>
  <c r="EY981" i="1"/>
  <c r="FE981" i="1"/>
  <c r="AG990" i="33"/>
  <c r="AF989" i="33"/>
  <c r="DL978" i="1"/>
  <c r="AM476" i="1" l="1"/>
  <c r="CK476" i="1" s="1"/>
  <c r="AN475" i="1"/>
  <c r="CV475" i="1"/>
  <c r="CG471" i="1"/>
  <c r="CM471" i="1" s="1"/>
  <c r="CH471" i="1"/>
  <c r="BG475" i="1"/>
  <c r="BK475" i="1"/>
  <c r="FB980" i="1"/>
  <c r="FC980" i="1" s="1"/>
  <c r="FK982" i="1"/>
  <c r="FL982" i="1" s="1"/>
  <c r="FM981" i="1" s="1"/>
  <c r="ED979" i="1"/>
  <c r="EE980" i="1"/>
  <c r="FF981" i="1"/>
  <c r="FD978" i="1"/>
  <c r="FA978" i="1"/>
  <c r="EZ978" i="1"/>
  <c r="DK979" i="1"/>
  <c r="EY980" i="1"/>
  <c r="FE980" i="1"/>
  <c r="AG989" i="33"/>
  <c r="AF988" i="33"/>
  <c r="DL977" i="1"/>
  <c r="AR476" i="1" l="1"/>
  <c r="AQ476" i="1"/>
  <c r="AP476" i="1"/>
  <c r="AO476" i="1"/>
  <c r="AW476" i="1"/>
  <c r="AS476" i="1"/>
  <c r="BQ472" i="1"/>
  <c r="BS472" i="1" s="1"/>
  <c r="CE472" i="1" s="1"/>
  <c r="CL472" i="1" s="1"/>
  <c r="CS476" i="1"/>
  <c r="AU475" i="1"/>
  <c r="AV475" i="1"/>
  <c r="FB979" i="1"/>
  <c r="FC979" i="1" s="1"/>
  <c r="ED978" i="1"/>
  <c r="EE979" i="1"/>
  <c r="FK981" i="1"/>
  <c r="FL981" i="1" s="1"/>
  <c r="FM980" i="1" s="1"/>
  <c r="FF980" i="1"/>
  <c r="FD977" i="1"/>
  <c r="FA977" i="1"/>
  <c r="EZ977" i="1"/>
  <c r="DK978" i="1"/>
  <c r="EY979" i="1"/>
  <c r="FE979" i="1"/>
  <c r="AG988" i="33"/>
  <c r="AF987" i="33"/>
  <c r="DL976" i="1"/>
  <c r="CU476" i="1" l="1"/>
  <c r="CI476" i="1"/>
  <c r="BJ476" i="1"/>
  <c r="BI476" i="1"/>
  <c r="BH476" i="1"/>
  <c r="BP476" i="1"/>
  <c r="BF476" i="1"/>
  <c r="AT476" i="1"/>
  <c r="BD476" i="1"/>
  <c r="BE476" i="1"/>
  <c r="CT476" i="1"/>
  <c r="CD472" i="1"/>
  <c r="CH472" i="1" s="1"/>
  <c r="BT472" i="1"/>
  <c r="CF472" i="1"/>
  <c r="CJ472" i="1" s="1"/>
  <c r="FB978" i="1"/>
  <c r="FC978" i="1" s="1"/>
  <c r="ED977" i="1"/>
  <c r="EE978" i="1"/>
  <c r="FK980" i="1"/>
  <c r="FL980" i="1" s="1"/>
  <c r="FM979" i="1" s="1"/>
  <c r="FF979" i="1"/>
  <c r="FA976" i="1"/>
  <c r="EZ976" i="1"/>
  <c r="FD976" i="1"/>
  <c r="DK977" i="1"/>
  <c r="FE978" i="1"/>
  <c r="EY978" i="1"/>
  <c r="AG987" i="33"/>
  <c r="AF986" i="33"/>
  <c r="DL975" i="1"/>
  <c r="BK476" i="1" l="1"/>
  <c r="CV476" i="1"/>
  <c r="BG476" i="1"/>
  <c r="CG472" i="1"/>
  <c r="CM472" i="1" s="1"/>
  <c r="AM477" i="1"/>
  <c r="AN476" i="1"/>
  <c r="FB977" i="1"/>
  <c r="FC977" i="1" s="1"/>
  <c r="ED976" i="1"/>
  <c r="EE977" i="1"/>
  <c r="FK979" i="1"/>
  <c r="FL979" i="1" s="1"/>
  <c r="FM978" i="1" s="1"/>
  <c r="FF978" i="1"/>
  <c r="EZ975" i="1"/>
  <c r="FA975" i="1"/>
  <c r="FD975" i="1"/>
  <c r="DK976" i="1"/>
  <c r="EY977" i="1"/>
  <c r="FE977" i="1"/>
  <c r="AG986" i="33"/>
  <c r="AF985" i="33"/>
  <c r="DL974" i="1"/>
  <c r="BQ473" i="1" l="1"/>
  <c r="BS473" i="1" s="1"/>
  <c r="AW477" i="1"/>
  <c r="AR477" i="1"/>
  <c r="AQ477" i="1"/>
  <c r="AP477" i="1"/>
  <c r="CK477" i="1"/>
  <c r="AO477" i="1"/>
  <c r="CS477" i="1"/>
  <c r="AS477" i="1"/>
  <c r="AV476" i="1"/>
  <c r="AU476" i="1"/>
  <c r="FB976" i="1"/>
  <c r="FC976" i="1" s="1"/>
  <c r="ED975" i="1"/>
  <c r="EE976" i="1"/>
  <c r="FK978" i="1"/>
  <c r="FL978" i="1" s="1"/>
  <c r="FM977" i="1" s="1"/>
  <c r="FF977" i="1"/>
  <c r="FD974" i="1"/>
  <c r="FA974" i="1"/>
  <c r="EZ974" i="1"/>
  <c r="DK975" i="1"/>
  <c r="EY976" i="1"/>
  <c r="FE976" i="1"/>
  <c r="AG985" i="33"/>
  <c r="AF984" i="33"/>
  <c r="DL973" i="1"/>
  <c r="AT477" i="1" l="1"/>
  <c r="BF477" i="1"/>
  <c r="CT477" i="1"/>
  <c r="BI477" i="1"/>
  <c r="CU477" i="1"/>
  <c r="CD473" i="1"/>
  <c r="BT473" i="1"/>
  <c r="CE473" i="1"/>
  <c r="CL473" i="1" s="1"/>
  <c r="CF473" i="1"/>
  <c r="CJ473" i="1" s="1"/>
  <c r="BJ477" i="1"/>
  <c r="BH477" i="1"/>
  <c r="BP477" i="1"/>
  <c r="CI477" i="1"/>
  <c r="BD477" i="1"/>
  <c r="BE477" i="1"/>
  <c r="FB975" i="1"/>
  <c r="FC975" i="1" s="1"/>
  <c r="ED974" i="1"/>
  <c r="EE975" i="1"/>
  <c r="FK977" i="1"/>
  <c r="FL977" i="1" s="1"/>
  <c r="FM976" i="1" s="1"/>
  <c r="FF976" i="1"/>
  <c r="FD973" i="1"/>
  <c r="FA973" i="1"/>
  <c r="EZ973" i="1"/>
  <c r="DK974" i="1"/>
  <c r="EY975" i="1"/>
  <c r="FE975" i="1"/>
  <c r="AG984" i="33"/>
  <c r="AF983" i="33"/>
  <c r="DL972" i="1"/>
  <c r="CV477" i="1" l="1"/>
  <c r="AM478" i="1"/>
  <c r="AN477" i="1"/>
  <c r="BK477" i="1"/>
  <c r="BG477" i="1"/>
  <c r="CH473" i="1"/>
  <c r="CG473" i="1"/>
  <c r="CM473" i="1" s="1"/>
  <c r="FB974" i="1"/>
  <c r="FC974" i="1" s="1"/>
  <c r="ED973" i="1"/>
  <c r="EE974" i="1"/>
  <c r="FK976" i="1"/>
  <c r="FL976" i="1" s="1"/>
  <c r="FM975" i="1" s="1"/>
  <c r="FF975" i="1"/>
  <c r="FA972" i="1"/>
  <c r="EZ972" i="1"/>
  <c r="FD972" i="1"/>
  <c r="DK973" i="1"/>
  <c r="FE974" i="1"/>
  <c r="EY974" i="1"/>
  <c r="AG983" i="33"/>
  <c r="AF982" i="33"/>
  <c r="DL971" i="1"/>
  <c r="CS478" i="1" l="1"/>
  <c r="AO478" i="1"/>
  <c r="AW478" i="1"/>
  <c r="AR478" i="1"/>
  <c r="AP478" i="1"/>
  <c r="CU478" i="1" s="1"/>
  <c r="AS478" i="1"/>
  <c r="CK478" i="1"/>
  <c r="BQ474" i="1"/>
  <c r="BS474" i="1" s="1"/>
  <c r="AQ478" i="1"/>
  <c r="AV477" i="1"/>
  <c r="AU477" i="1"/>
  <c r="FB973" i="1"/>
  <c r="FC973" i="1" s="1"/>
  <c r="FK975" i="1"/>
  <c r="FL975" i="1" s="1"/>
  <c r="FM974" i="1" s="1"/>
  <c r="ED972" i="1"/>
  <c r="EE973" i="1"/>
  <c r="FF974" i="1"/>
  <c r="EZ971" i="1"/>
  <c r="FA971" i="1"/>
  <c r="FD971" i="1"/>
  <c r="DK972" i="1"/>
  <c r="FE973" i="1"/>
  <c r="EY973" i="1"/>
  <c r="AG982" i="33"/>
  <c r="AF981" i="33"/>
  <c r="DL970" i="1"/>
  <c r="AT478" i="1" l="1"/>
  <c r="BF478" i="1"/>
  <c r="BD478" i="1"/>
  <c r="BE478" i="1"/>
  <c r="CT478" i="1"/>
  <c r="CV478" i="1" s="1"/>
  <c r="BP478" i="1"/>
  <c r="CI478" i="1"/>
  <c r="BJ478" i="1"/>
  <c r="BH478" i="1"/>
  <c r="BI478" i="1"/>
  <c r="CF474" i="1"/>
  <c r="CJ474" i="1" s="1"/>
  <c r="CE474" i="1"/>
  <c r="CL474" i="1" s="1"/>
  <c r="CD474" i="1"/>
  <c r="BT474" i="1"/>
  <c r="FB972" i="1"/>
  <c r="FC972" i="1" s="1"/>
  <c r="ED971" i="1"/>
  <c r="EE972" i="1"/>
  <c r="FK974" i="1"/>
  <c r="FL974" i="1" s="1"/>
  <c r="FM973" i="1" s="1"/>
  <c r="FF973" i="1"/>
  <c r="FD970" i="1"/>
  <c r="FA970" i="1"/>
  <c r="EZ970" i="1"/>
  <c r="DK971" i="1"/>
  <c r="EY972" i="1"/>
  <c r="FE972" i="1"/>
  <c r="AG981" i="33"/>
  <c r="AF980" i="33"/>
  <c r="DL969" i="1"/>
  <c r="AM479" i="1" l="1"/>
  <c r="BQ475" i="1" s="1"/>
  <c r="BS475" i="1" s="1"/>
  <c r="AN478" i="1"/>
  <c r="BK478" i="1"/>
  <c r="BG478" i="1"/>
  <c r="CH474" i="1"/>
  <c r="CG474" i="1"/>
  <c r="CM474" i="1" s="1"/>
  <c r="FB971" i="1"/>
  <c r="FC971" i="1" s="1"/>
  <c r="ED970" i="1"/>
  <c r="EE971" i="1"/>
  <c r="FK973" i="1"/>
  <c r="FL973" i="1" s="1"/>
  <c r="FM972" i="1" s="1"/>
  <c r="FF972" i="1"/>
  <c r="FD969" i="1"/>
  <c r="FA969" i="1"/>
  <c r="EZ969" i="1"/>
  <c r="DK970" i="1"/>
  <c r="EY971" i="1"/>
  <c r="FE971" i="1"/>
  <c r="AG980" i="33"/>
  <c r="AF979" i="33"/>
  <c r="DL968" i="1"/>
  <c r="AW479" i="1" l="1"/>
  <c r="AR479" i="1"/>
  <c r="AP479" i="1"/>
  <c r="CU479" i="1" s="1"/>
  <c r="CS479" i="1"/>
  <c r="AV478" i="1"/>
  <c r="AU478" i="1"/>
  <c r="AO479" i="1"/>
  <c r="AQ479" i="1"/>
  <c r="AS479" i="1"/>
  <c r="CK479" i="1"/>
  <c r="BT475" i="1"/>
  <c r="CD475" i="1"/>
  <c r="CE475" i="1"/>
  <c r="CL475" i="1" s="1"/>
  <c r="CF475" i="1"/>
  <c r="CJ475" i="1" s="1"/>
  <c r="FB970" i="1"/>
  <c r="FC970" i="1" s="1"/>
  <c r="ED969" i="1"/>
  <c r="EE970" i="1"/>
  <c r="FK972" i="1"/>
  <c r="FL972" i="1" s="1"/>
  <c r="FM971" i="1" s="1"/>
  <c r="FF971" i="1"/>
  <c r="FA968" i="1"/>
  <c r="EZ968" i="1"/>
  <c r="FD968" i="1"/>
  <c r="DK969" i="1"/>
  <c r="FE970" i="1"/>
  <c r="EY970" i="1"/>
  <c r="AG979" i="33"/>
  <c r="AF978" i="33"/>
  <c r="DL967" i="1"/>
  <c r="BI479" i="1" l="1"/>
  <c r="BJ479" i="1"/>
  <c r="BH479" i="1"/>
  <c r="CT479" i="1"/>
  <c r="CV479" i="1" s="1"/>
  <c r="CI479" i="1"/>
  <c r="BP479" i="1"/>
  <c r="BF479" i="1"/>
  <c r="BE479" i="1"/>
  <c r="AT479" i="1"/>
  <c r="BD479" i="1"/>
  <c r="CG475" i="1"/>
  <c r="CM475" i="1" s="1"/>
  <c r="CH475" i="1"/>
  <c r="FB969" i="1"/>
  <c r="FC969" i="1" s="1"/>
  <c r="ED968" i="1"/>
  <c r="EE969" i="1"/>
  <c r="FK971" i="1"/>
  <c r="FL971" i="1" s="1"/>
  <c r="FM970" i="1" s="1"/>
  <c r="FF970" i="1"/>
  <c r="FA967" i="1"/>
  <c r="EZ967" i="1"/>
  <c r="FD967" i="1"/>
  <c r="DK968" i="1"/>
  <c r="FE969" i="1"/>
  <c r="EY969" i="1"/>
  <c r="AG978" i="33"/>
  <c r="AF977" i="33"/>
  <c r="DL966" i="1"/>
  <c r="BK479" i="1" l="1"/>
  <c r="BG479" i="1"/>
  <c r="AM480" i="1"/>
  <c r="AN479" i="1"/>
  <c r="FB968" i="1"/>
  <c r="FC968" i="1" s="1"/>
  <c r="ED967" i="1"/>
  <c r="EE968" i="1"/>
  <c r="FF969" i="1"/>
  <c r="FK970" i="1"/>
  <c r="FL970" i="1" s="1"/>
  <c r="FM969" i="1" s="1"/>
  <c r="FD966" i="1"/>
  <c r="EZ966" i="1"/>
  <c r="FA966" i="1"/>
  <c r="DK967" i="1"/>
  <c r="EY968" i="1"/>
  <c r="FE968" i="1"/>
  <c r="AG977" i="33"/>
  <c r="AF976" i="33"/>
  <c r="DL965" i="1"/>
  <c r="AS480" i="1" l="1"/>
  <c r="CS480" i="1"/>
  <c r="CK480" i="1"/>
  <c r="AR480" i="1"/>
  <c r="AQ480" i="1"/>
  <c r="AP480" i="1"/>
  <c r="AO480" i="1"/>
  <c r="BQ476" i="1"/>
  <c r="BS476" i="1" s="1"/>
  <c r="AW480" i="1"/>
  <c r="AU479" i="1"/>
  <c r="AV479" i="1"/>
  <c r="FB967" i="1"/>
  <c r="FC967" i="1" s="1"/>
  <c r="FK969" i="1"/>
  <c r="FL969" i="1" s="1"/>
  <c r="FM968" i="1" s="1"/>
  <c r="ED966" i="1"/>
  <c r="EE967" i="1"/>
  <c r="FF968" i="1"/>
  <c r="FD965" i="1"/>
  <c r="FA965" i="1"/>
  <c r="EZ965" i="1"/>
  <c r="DK966" i="1"/>
  <c r="EY967" i="1"/>
  <c r="FE967" i="1"/>
  <c r="AG976" i="33"/>
  <c r="AF975" i="33"/>
  <c r="DL964" i="1"/>
  <c r="BJ480" i="1" l="1"/>
  <c r="BP480" i="1"/>
  <c r="BH480" i="1"/>
  <c r="CT480" i="1"/>
  <c r="BE480" i="1"/>
  <c r="BF480" i="1"/>
  <c r="BI480" i="1"/>
  <c r="CI480" i="1"/>
  <c r="CU480" i="1"/>
  <c r="AT480" i="1"/>
  <c r="BD480" i="1"/>
  <c r="CE476" i="1"/>
  <c r="CL476" i="1" s="1"/>
  <c r="BT476" i="1"/>
  <c r="CD476" i="1"/>
  <c r="CF476" i="1"/>
  <c r="CJ476" i="1" s="1"/>
  <c r="FB966" i="1"/>
  <c r="FC966" i="1" s="1"/>
  <c r="ED965" i="1"/>
  <c r="EE966" i="1"/>
  <c r="FK968" i="1"/>
  <c r="FL968" i="1" s="1"/>
  <c r="FM967" i="1" s="1"/>
  <c r="FF967" i="1"/>
  <c r="FD964" i="1"/>
  <c r="FA964" i="1"/>
  <c r="EZ964" i="1"/>
  <c r="DK965" i="1"/>
  <c r="EY966" i="1"/>
  <c r="FE966" i="1"/>
  <c r="AG975" i="33"/>
  <c r="AF974" i="33"/>
  <c r="DL963" i="1"/>
  <c r="CV480" i="1" l="1"/>
  <c r="BK480" i="1"/>
  <c r="BG480" i="1"/>
  <c r="AN480" i="1"/>
  <c r="AM481" i="1"/>
  <c r="CG476" i="1"/>
  <c r="CM476" i="1" s="1"/>
  <c r="CH476" i="1"/>
  <c r="FB965" i="1"/>
  <c r="FC965" i="1" s="1"/>
  <c r="FK967" i="1"/>
  <c r="FL967" i="1" s="1"/>
  <c r="FM966" i="1" s="1"/>
  <c r="ED964" i="1"/>
  <c r="EE965" i="1"/>
  <c r="FF966" i="1"/>
  <c r="FA963" i="1"/>
  <c r="EZ963" i="1"/>
  <c r="FD963" i="1"/>
  <c r="DK964" i="1"/>
  <c r="FE965" i="1"/>
  <c r="EY965" i="1"/>
  <c r="AG974" i="33"/>
  <c r="AF973" i="33"/>
  <c r="DL962" i="1"/>
  <c r="AU480" i="1" l="1"/>
  <c r="AV480" i="1"/>
  <c r="CS481" i="1"/>
  <c r="AW481" i="1"/>
  <c r="CK481" i="1"/>
  <c r="AP481" i="1"/>
  <c r="BQ477" i="1"/>
  <c r="BS477" i="1" s="1"/>
  <c r="AO481" i="1"/>
  <c r="AS481" i="1"/>
  <c r="AR481" i="1"/>
  <c r="AQ481" i="1"/>
  <c r="FB964" i="1"/>
  <c r="FC964" i="1" s="1"/>
  <c r="ED963" i="1"/>
  <c r="EE964" i="1"/>
  <c r="FF965" i="1"/>
  <c r="FK966" i="1"/>
  <c r="FL966" i="1" s="1"/>
  <c r="FM965" i="1" s="1"/>
  <c r="FD962" i="1"/>
  <c r="EZ962" i="1"/>
  <c r="FA962" i="1"/>
  <c r="DK963" i="1"/>
  <c r="EY964" i="1"/>
  <c r="FE964" i="1"/>
  <c r="AG973" i="33"/>
  <c r="AF972" i="33"/>
  <c r="DL961" i="1"/>
  <c r="BP481" i="1" l="1"/>
  <c r="BJ481" i="1"/>
  <c r="BH481" i="1"/>
  <c r="CU481" i="1"/>
  <c r="AT481" i="1"/>
  <c r="BI481" i="1"/>
  <c r="CI481" i="1"/>
  <c r="CF477" i="1"/>
  <c r="CJ477" i="1" s="1"/>
  <c r="CE477" i="1"/>
  <c r="CL477" i="1" s="1"/>
  <c r="CD477" i="1"/>
  <c r="CH477" i="1" s="1"/>
  <c r="BT477" i="1"/>
  <c r="BF481" i="1"/>
  <c r="CT481" i="1"/>
  <c r="BE481" i="1"/>
  <c r="BD481" i="1"/>
  <c r="FB963" i="1"/>
  <c r="FC963" i="1" s="1"/>
  <c r="FK965" i="1"/>
  <c r="FL965" i="1" s="1"/>
  <c r="FM964" i="1" s="1"/>
  <c r="ED962" i="1"/>
  <c r="EE963" i="1"/>
  <c r="FF964" i="1"/>
  <c r="FD961" i="1"/>
  <c r="FA961" i="1"/>
  <c r="EZ961" i="1"/>
  <c r="DK962" i="1"/>
  <c r="EY963" i="1"/>
  <c r="FE963" i="1"/>
  <c r="AG972" i="33"/>
  <c r="AF971" i="33"/>
  <c r="DL960" i="1"/>
  <c r="BK481" i="1" l="1"/>
  <c r="CV481" i="1"/>
  <c r="AM482" i="1"/>
  <c r="BQ478" i="1" s="1"/>
  <c r="BS478" i="1" s="1"/>
  <c r="CE478" i="1" s="1"/>
  <c r="CL478" i="1" s="1"/>
  <c r="AN481" i="1"/>
  <c r="CG477" i="1"/>
  <c r="CM477" i="1" s="1"/>
  <c r="BG481" i="1"/>
  <c r="FB962" i="1"/>
  <c r="FC962" i="1" s="1"/>
  <c r="ED961" i="1"/>
  <c r="EE962" i="1"/>
  <c r="FK964" i="1"/>
  <c r="FL964" i="1" s="1"/>
  <c r="FM963" i="1" s="1"/>
  <c r="FF963" i="1"/>
  <c r="FD960" i="1"/>
  <c r="FA960" i="1"/>
  <c r="EZ960" i="1"/>
  <c r="DK961" i="1"/>
  <c r="EY962" i="1"/>
  <c r="FE962" i="1"/>
  <c r="AG971" i="33"/>
  <c r="AF970" i="33"/>
  <c r="DL959" i="1"/>
  <c r="CK482" i="1" l="1"/>
  <c r="CS482" i="1"/>
  <c r="AW482" i="1"/>
  <c r="AS482" i="1"/>
  <c r="AQ482" i="1"/>
  <c r="AO482" i="1"/>
  <c r="AR482" i="1"/>
  <c r="AP482" i="1"/>
  <c r="BH482" i="1" s="1"/>
  <c r="AU481" i="1"/>
  <c r="AV481" i="1"/>
  <c r="CD478" i="1"/>
  <c r="BT478" i="1"/>
  <c r="CF478" i="1"/>
  <c r="CJ478" i="1" s="1"/>
  <c r="FB961" i="1"/>
  <c r="FC961" i="1" s="1"/>
  <c r="ED960" i="1"/>
  <c r="EE961" i="1"/>
  <c r="FK963" i="1"/>
  <c r="FL963" i="1" s="1"/>
  <c r="FM962" i="1" s="1"/>
  <c r="FF962" i="1"/>
  <c r="FA959" i="1"/>
  <c r="EZ959" i="1"/>
  <c r="FD959" i="1"/>
  <c r="DK960" i="1"/>
  <c r="FE961" i="1"/>
  <c r="EY961" i="1"/>
  <c r="AG970" i="33"/>
  <c r="AF969" i="33"/>
  <c r="DL958" i="1"/>
  <c r="BE482" i="1" l="1"/>
  <c r="BD482" i="1"/>
  <c r="BF482" i="1"/>
  <c r="CT482" i="1"/>
  <c r="AT482" i="1"/>
  <c r="CI482" i="1"/>
  <c r="BP482" i="1"/>
  <c r="CU482" i="1"/>
  <c r="BJ482" i="1"/>
  <c r="BI482" i="1"/>
  <c r="CH478" i="1"/>
  <c r="CG478" i="1"/>
  <c r="CM478" i="1" s="1"/>
  <c r="FB960" i="1"/>
  <c r="FC960" i="1" s="1"/>
  <c r="ED959" i="1"/>
  <c r="EE960" i="1"/>
  <c r="FF961" i="1"/>
  <c r="FK962" i="1"/>
  <c r="FL962" i="1" s="1"/>
  <c r="FM961" i="1" s="1"/>
  <c r="EZ958" i="1"/>
  <c r="FA958" i="1"/>
  <c r="FD958" i="1"/>
  <c r="DK959" i="1"/>
  <c r="FE960" i="1"/>
  <c r="EY960" i="1"/>
  <c r="AG969" i="33"/>
  <c r="AF968" i="33"/>
  <c r="DL957" i="1"/>
  <c r="BG482" i="1" l="1"/>
  <c r="CV482" i="1"/>
  <c r="AN482" i="1"/>
  <c r="AM483" i="1"/>
  <c r="AW483" i="1" s="1"/>
  <c r="BK482" i="1"/>
  <c r="FB959" i="1"/>
  <c r="FC959" i="1" s="1"/>
  <c r="FK961" i="1"/>
  <c r="FL961" i="1" s="1"/>
  <c r="FM960" i="1" s="1"/>
  <c r="ED958" i="1"/>
  <c r="EE959" i="1"/>
  <c r="FF960" i="1"/>
  <c r="FD957" i="1"/>
  <c r="FA957" i="1"/>
  <c r="EZ957" i="1"/>
  <c r="DK958" i="1"/>
  <c r="EY959" i="1"/>
  <c r="FE959" i="1"/>
  <c r="AG968" i="33"/>
  <c r="AF967" i="33"/>
  <c r="DL956" i="1"/>
  <c r="AO483" i="1" l="1"/>
  <c r="CK483" i="1"/>
  <c r="AQ483" i="1"/>
  <c r="AU482" i="1"/>
  <c r="AV482" i="1"/>
  <c r="AP483" i="1"/>
  <c r="AS483" i="1"/>
  <c r="AR483" i="1"/>
  <c r="BQ479" i="1"/>
  <c r="BS479" i="1" s="1"/>
  <c r="CS483" i="1"/>
  <c r="FB958" i="1"/>
  <c r="FC958" i="1" s="1"/>
  <c r="FK960" i="1"/>
  <c r="FL960" i="1" s="1"/>
  <c r="FM959" i="1" s="1"/>
  <c r="ED957" i="1"/>
  <c r="EE958" i="1"/>
  <c r="FF959" i="1"/>
  <c r="FD956" i="1"/>
  <c r="FA956" i="1"/>
  <c r="EZ956" i="1"/>
  <c r="DK957" i="1"/>
  <c r="EY958" i="1"/>
  <c r="FE958" i="1"/>
  <c r="AG967" i="33"/>
  <c r="AF966" i="33"/>
  <c r="DL955" i="1"/>
  <c r="BH483" i="1" l="1"/>
  <c r="CU483" i="1"/>
  <c r="BI483" i="1"/>
  <c r="BF483" i="1"/>
  <c r="BE483" i="1"/>
  <c r="CT483" i="1"/>
  <c r="BD483" i="1"/>
  <c r="CI483" i="1"/>
  <c r="AT483" i="1"/>
  <c r="BJ483" i="1"/>
  <c r="BP483" i="1"/>
  <c r="BT479" i="1"/>
  <c r="CE479" i="1"/>
  <c r="CL479" i="1" s="1"/>
  <c r="CD479" i="1"/>
  <c r="CF479" i="1"/>
  <c r="CJ479" i="1" s="1"/>
  <c r="FB957" i="1"/>
  <c r="FC957" i="1" s="1"/>
  <c r="ED956" i="1"/>
  <c r="EE957" i="1"/>
  <c r="FK959" i="1"/>
  <c r="FL959" i="1" s="1"/>
  <c r="FM958" i="1" s="1"/>
  <c r="FF958" i="1"/>
  <c r="FA955" i="1"/>
  <c r="EZ955" i="1"/>
  <c r="FD955" i="1"/>
  <c r="DK956" i="1"/>
  <c r="FE957" i="1"/>
  <c r="EY957" i="1"/>
  <c r="AG966" i="33"/>
  <c r="AF965" i="33"/>
  <c r="DL954" i="1"/>
  <c r="CV483" i="1" l="1"/>
  <c r="BK483" i="1"/>
  <c r="BG483" i="1"/>
  <c r="AM484" i="1"/>
  <c r="AN483" i="1"/>
  <c r="CH479" i="1"/>
  <c r="CG479" i="1"/>
  <c r="CM479" i="1" s="1"/>
  <c r="FB956" i="1"/>
  <c r="FC956" i="1" s="1"/>
  <c r="ED955" i="1"/>
  <c r="EE956" i="1"/>
  <c r="FF957" i="1"/>
  <c r="FK958" i="1"/>
  <c r="FL958" i="1" s="1"/>
  <c r="FM957" i="1" s="1"/>
  <c r="EZ954" i="1"/>
  <c r="FA954" i="1"/>
  <c r="FD954" i="1"/>
  <c r="DK955" i="1"/>
  <c r="FE956" i="1"/>
  <c r="EY956" i="1"/>
  <c r="AG965" i="33"/>
  <c r="AF964" i="33"/>
  <c r="DL953" i="1"/>
  <c r="BQ480" i="1" l="1"/>
  <c r="BS480" i="1" s="1"/>
  <c r="AQ484" i="1"/>
  <c r="AW484" i="1"/>
  <c r="CS484" i="1"/>
  <c r="AP484" i="1"/>
  <c r="AR484" i="1"/>
  <c r="CK484" i="1"/>
  <c r="AS484" i="1"/>
  <c r="AO484" i="1"/>
  <c r="CT484" i="1" s="1"/>
  <c r="AU483" i="1"/>
  <c r="AV483" i="1"/>
  <c r="FB955" i="1"/>
  <c r="FC955" i="1" s="1"/>
  <c r="FK957" i="1"/>
  <c r="FL957" i="1" s="1"/>
  <c r="FM956" i="1" s="1"/>
  <c r="ED954" i="1"/>
  <c r="EE955" i="1"/>
  <c r="FF956" i="1"/>
  <c r="FD953" i="1"/>
  <c r="FA953" i="1"/>
  <c r="EZ953" i="1"/>
  <c r="DK954" i="1"/>
  <c r="EY955" i="1"/>
  <c r="FE955" i="1"/>
  <c r="AG964" i="33"/>
  <c r="AF963" i="33"/>
  <c r="DL952" i="1"/>
  <c r="CD480" i="1" l="1"/>
  <c r="CH480" i="1" s="1"/>
  <c r="BT480" i="1"/>
  <c r="CF480" i="1"/>
  <c r="CJ480" i="1" s="1"/>
  <c r="CE480" i="1"/>
  <c r="AT484" i="1"/>
  <c r="CU484" i="1"/>
  <c r="CV484" i="1" s="1"/>
  <c r="BH484" i="1"/>
  <c r="BJ484" i="1"/>
  <c r="BI484" i="1"/>
  <c r="BP484" i="1"/>
  <c r="CI484" i="1"/>
  <c r="BE484" i="1"/>
  <c r="BD484" i="1"/>
  <c r="BF484" i="1"/>
  <c r="FB954" i="1"/>
  <c r="FC954" i="1" s="1"/>
  <c r="ED953" i="1"/>
  <c r="EE954" i="1"/>
  <c r="FK956" i="1"/>
  <c r="FL956" i="1" s="1"/>
  <c r="FM955" i="1" s="1"/>
  <c r="FF955" i="1"/>
  <c r="FD952" i="1"/>
  <c r="FA952" i="1"/>
  <c r="EZ952" i="1"/>
  <c r="DK953" i="1"/>
  <c r="EY954" i="1"/>
  <c r="FE954" i="1"/>
  <c r="AG963" i="33"/>
  <c r="AF962" i="33"/>
  <c r="DL951" i="1"/>
  <c r="CL480" i="1" l="1"/>
  <c r="CG480" i="1"/>
  <c r="CM480" i="1" s="1"/>
  <c r="BK484" i="1"/>
  <c r="AM485" i="1"/>
  <c r="AW485" i="1" s="1"/>
  <c r="AN484" i="1"/>
  <c r="BG484" i="1"/>
  <c r="FB953" i="1"/>
  <c r="FC953" i="1" s="1"/>
  <c r="ED952" i="1"/>
  <c r="EE953" i="1"/>
  <c r="FK955" i="1"/>
  <c r="FL955" i="1" s="1"/>
  <c r="FM954" i="1" s="1"/>
  <c r="FF954" i="1"/>
  <c r="FD951" i="1"/>
  <c r="FA951" i="1"/>
  <c r="EZ951" i="1"/>
  <c r="DK952" i="1"/>
  <c r="FE953" i="1"/>
  <c r="EY953" i="1"/>
  <c r="AG962" i="33"/>
  <c r="AF961" i="33"/>
  <c r="DL950" i="1"/>
  <c r="BQ481" i="1" l="1"/>
  <c r="BS481" i="1" s="1"/>
  <c r="CD481" i="1" s="1"/>
  <c r="AS485" i="1"/>
  <c r="AR485" i="1"/>
  <c r="AQ485" i="1"/>
  <c r="AP485" i="1"/>
  <c r="CS485" i="1"/>
  <c r="AO485" i="1"/>
  <c r="CK485" i="1"/>
  <c r="AU484" i="1"/>
  <c r="AV484" i="1"/>
  <c r="FB952" i="1"/>
  <c r="FC952" i="1" s="1"/>
  <c r="ED951" i="1"/>
  <c r="EE952" i="1"/>
  <c r="FF953" i="1"/>
  <c r="FK954" i="1"/>
  <c r="FL954" i="1" s="1"/>
  <c r="FM953" i="1" s="1"/>
  <c r="FA950" i="1"/>
  <c r="EZ950" i="1"/>
  <c r="FD950" i="1"/>
  <c r="DK951" i="1"/>
  <c r="FE952" i="1"/>
  <c r="EY952" i="1"/>
  <c r="AG961" i="33"/>
  <c r="AF960" i="33"/>
  <c r="DL949" i="1"/>
  <c r="BT481" i="1" l="1"/>
  <c r="CE481" i="1"/>
  <c r="CF481" i="1"/>
  <c r="CJ481" i="1" s="1"/>
  <c r="BJ485" i="1"/>
  <c r="BI485" i="1"/>
  <c r="BH485" i="1"/>
  <c r="CU485" i="1"/>
  <c r="CI485" i="1"/>
  <c r="AT485" i="1"/>
  <c r="CT485" i="1"/>
  <c r="BP485" i="1"/>
  <c r="BF485" i="1"/>
  <c r="BD485" i="1"/>
  <c r="BE485" i="1"/>
  <c r="CH481" i="1"/>
  <c r="FB951" i="1"/>
  <c r="FC951" i="1" s="1"/>
  <c r="FK953" i="1"/>
  <c r="FL953" i="1" s="1"/>
  <c r="FM952" i="1" s="1"/>
  <c r="ED950" i="1"/>
  <c r="EE951" i="1"/>
  <c r="FF952" i="1"/>
  <c r="FD949" i="1"/>
  <c r="EZ949" i="1"/>
  <c r="FA949" i="1"/>
  <c r="DK950" i="1"/>
  <c r="EY951" i="1"/>
  <c r="FE951" i="1"/>
  <c r="AG960" i="33"/>
  <c r="AF959" i="33"/>
  <c r="DL948" i="1"/>
  <c r="CL481" i="1" l="1"/>
  <c r="CG481" i="1"/>
  <c r="CM481" i="1" s="1"/>
  <c r="CV485" i="1"/>
  <c r="BK485" i="1"/>
  <c r="BG485" i="1"/>
  <c r="AN485" i="1"/>
  <c r="AM486" i="1"/>
  <c r="BQ482" i="1"/>
  <c r="BS482" i="1" s="1"/>
  <c r="FB950" i="1"/>
  <c r="FC950" i="1" s="1"/>
  <c r="FK952" i="1"/>
  <c r="FL952" i="1" s="1"/>
  <c r="FM951" i="1" s="1"/>
  <c r="ED949" i="1"/>
  <c r="EE950" i="1"/>
  <c r="FF951" i="1"/>
  <c r="FD948" i="1"/>
  <c r="FA948" i="1"/>
  <c r="EZ948" i="1"/>
  <c r="DK949" i="1"/>
  <c r="EY950" i="1"/>
  <c r="FE950" i="1"/>
  <c r="AG959" i="33"/>
  <c r="AF958" i="33"/>
  <c r="DL947" i="1"/>
  <c r="AW486" i="1" l="1"/>
  <c r="AQ486" i="1"/>
  <c r="AV485" i="1"/>
  <c r="AU485" i="1"/>
  <c r="CK486" i="1"/>
  <c r="AO486" i="1"/>
  <c r="AS486" i="1"/>
  <c r="CS486" i="1"/>
  <c r="AR486" i="1"/>
  <c r="AP486" i="1"/>
  <c r="BT482" i="1"/>
  <c r="CD482" i="1"/>
  <c r="CE482" i="1"/>
  <c r="CL482" i="1" s="1"/>
  <c r="CF482" i="1"/>
  <c r="CJ482" i="1" s="1"/>
  <c r="FB949" i="1"/>
  <c r="FC949" i="1" s="1"/>
  <c r="ED948" i="1"/>
  <c r="EE949" i="1"/>
  <c r="FK951" i="1"/>
  <c r="FL951" i="1" s="1"/>
  <c r="FM950" i="1" s="1"/>
  <c r="FF950" i="1"/>
  <c r="FD947" i="1"/>
  <c r="FA947" i="1"/>
  <c r="EZ947" i="1"/>
  <c r="DK948" i="1"/>
  <c r="EY949" i="1"/>
  <c r="FE949" i="1"/>
  <c r="AG958" i="33"/>
  <c r="AF957" i="33"/>
  <c r="DL946" i="1"/>
  <c r="AT486" i="1" l="1"/>
  <c r="BH486" i="1"/>
  <c r="BJ486" i="1"/>
  <c r="BF486" i="1"/>
  <c r="BE486" i="1"/>
  <c r="CT486" i="1"/>
  <c r="BD486" i="1"/>
  <c r="CI486" i="1"/>
  <c r="BP486" i="1"/>
  <c r="CU486" i="1"/>
  <c r="BI486" i="1"/>
  <c r="CG482" i="1"/>
  <c r="CM482" i="1" s="1"/>
  <c r="CH482" i="1"/>
  <c r="FB948" i="1"/>
  <c r="FC948" i="1" s="1"/>
  <c r="ED947" i="1"/>
  <c r="EE948" i="1"/>
  <c r="FK950" i="1"/>
  <c r="FL950" i="1" s="1"/>
  <c r="FM949" i="1" s="1"/>
  <c r="FF949" i="1"/>
  <c r="FA946" i="1"/>
  <c r="EZ946" i="1"/>
  <c r="FD946" i="1"/>
  <c r="DK947" i="1"/>
  <c r="FE948" i="1"/>
  <c r="EY948" i="1"/>
  <c r="AG957" i="33"/>
  <c r="AF956" i="33"/>
  <c r="DL945" i="1"/>
  <c r="AN486" i="1" l="1"/>
  <c r="AM487" i="1"/>
  <c r="AW487" i="1" s="1"/>
  <c r="CV486" i="1"/>
  <c r="BK486" i="1"/>
  <c r="BG486" i="1"/>
  <c r="FB947" i="1"/>
  <c r="FC947" i="1" s="1"/>
  <c r="ED946" i="1"/>
  <c r="EE947" i="1"/>
  <c r="FK949" i="1"/>
  <c r="FL949" i="1" s="1"/>
  <c r="FM948" i="1" s="1"/>
  <c r="FF948" i="1"/>
  <c r="FD945" i="1"/>
  <c r="EZ945" i="1"/>
  <c r="FA945" i="1"/>
  <c r="DK946" i="1"/>
  <c r="EY947" i="1"/>
  <c r="FE947" i="1"/>
  <c r="AG956" i="33"/>
  <c r="AF955" i="33"/>
  <c r="DL944" i="1"/>
  <c r="AV486" i="1" l="1"/>
  <c r="AU486" i="1"/>
  <c r="BQ483" i="1"/>
  <c r="BS483" i="1" s="1"/>
  <c r="CS487" i="1"/>
  <c r="AR487" i="1"/>
  <c r="AQ487" i="1"/>
  <c r="AP487" i="1"/>
  <c r="AO487" i="1"/>
  <c r="AS487" i="1"/>
  <c r="CK487" i="1"/>
  <c r="FB946" i="1"/>
  <c r="FC946" i="1" s="1"/>
  <c r="ED945" i="1"/>
  <c r="EE946" i="1"/>
  <c r="FK948" i="1"/>
  <c r="FL948" i="1" s="1"/>
  <c r="FM947" i="1" s="1"/>
  <c r="FF947" i="1"/>
  <c r="FD944" i="1"/>
  <c r="FA944" i="1"/>
  <c r="EZ944" i="1"/>
  <c r="DK945" i="1"/>
  <c r="EY946" i="1"/>
  <c r="FE946" i="1"/>
  <c r="AG955" i="33"/>
  <c r="AF954" i="33"/>
  <c r="DL943" i="1"/>
  <c r="CI487" i="1" l="1"/>
  <c r="BE487" i="1"/>
  <c r="BD487" i="1"/>
  <c r="BH487" i="1"/>
  <c r="BI487" i="1"/>
  <c r="CU487" i="1"/>
  <c r="CT487" i="1"/>
  <c r="BF487" i="1"/>
  <c r="AT487" i="1"/>
  <c r="BJ487" i="1"/>
  <c r="BP487" i="1"/>
  <c r="CD483" i="1"/>
  <c r="BT483" i="1"/>
  <c r="CE483" i="1"/>
  <c r="CL483" i="1" s="1"/>
  <c r="CF483" i="1"/>
  <c r="CJ483" i="1" s="1"/>
  <c r="FB945" i="1"/>
  <c r="FC945" i="1" s="1"/>
  <c r="ED944" i="1"/>
  <c r="EE945" i="1"/>
  <c r="FK947" i="1"/>
  <c r="FL947" i="1" s="1"/>
  <c r="FM946" i="1" s="1"/>
  <c r="FF946" i="1"/>
  <c r="FD943" i="1"/>
  <c r="FA943" i="1"/>
  <c r="EZ943" i="1"/>
  <c r="DK944" i="1"/>
  <c r="EY945" i="1"/>
  <c r="FE945" i="1"/>
  <c r="AG954" i="33"/>
  <c r="AF953" i="33"/>
  <c r="DL942" i="1"/>
  <c r="BG487" i="1" l="1"/>
  <c r="CV487" i="1"/>
  <c r="BK487" i="1"/>
  <c r="AM488" i="1"/>
  <c r="AN487" i="1"/>
  <c r="CH483" i="1"/>
  <c r="CG483" i="1"/>
  <c r="CM483" i="1" s="1"/>
  <c r="FB944" i="1"/>
  <c r="FC944" i="1" s="1"/>
  <c r="ED943" i="1"/>
  <c r="EE944" i="1"/>
  <c r="FK946" i="1"/>
  <c r="FL946" i="1" s="1"/>
  <c r="FM945" i="1" s="1"/>
  <c r="FF945" i="1"/>
  <c r="FA942" i="1"/>
  <c r="EZ942" i="1"/>
  <c r="FD942" i="1"/>
  <c r="DK943" i="1"/>
  <c r="FE944" i="1"/>
  <c r="EY944" i="1"/>
  <c r="AG953" i="33"/>
  <c r="AF952" i="33"/>
  <c r="DL941" i="1"/>
  <c r="AQ488" i="1" l="1"/>
  <c r="AW488" i="1"/>
  <c r="BQ484" i="1"/>
  <c r="BS484" i="1" s="1"/>
  <c r="AS488" i="1"/>
  <c r="CS488" i="1"/>
  <c r="AP488" i="1"/>
  <c r="CK488" i="1"/>
  <c r="AO488" i="1"/>
  <c r="AR488" i="1"/>
  <c r="AU487" i="1"/>
  <c r="AV487" i="1"/>
  <c r="FB943" i="1"/>
  <c r="FC943" i="1" s="1"/>
  <c r="ED942" i="1"/>
  <c r="EE943" i="1"/>
  <c r="FK945" i="1"/>
  <c r="FL945" i="1" s="1"/>
  <c r="FM944" i="1" s="1"/>
  <c r="FF944" i="1"/>
  <c r="EZ941" i="1"/>
  <c r="FA941" i="1"/>
  <c r="FD941" i="1"/>
  <c r="DK942" i="1"/>
  <c r="FE943" i="1"/>
  <c r="EY943" i="1"/>
  <c r="AG952" i="33"/>
  <c r="AF951" i="33"/>
  <c r="DL940" i="1"/>
  <c r="CD484" i="1" l="1"/>
  <c r="CH484" i="1" s="1"/>
  <c r="BT484" i="1"/>
  <c r="CE484" i="1"/>
  <c r="CF484" i="1"/>
  <c r="CJ484" i="1" s="1"/>
  <c r="BH488" i="1"/>
  <c r="CI488" i="1"/>
  <c r="BJ488" i="1"/>
  <c r="BP488" i="1"/>
  <c r="CU488" i="1"/>
  <c r="BI488" i="1"/>
  <c r="BE488" i="1"/>
  <c r="CT488" i="1"/>
  <c r="BF488" i="1"/>
  <c r="AT488" i="1"/>
  <c r="BD488" i="1"/>
  <c r="FB942" i="1"/>
  <c r="FC942" i="1" s="1"/>
  <c r="ED941" i="1"/>
  <c r="EE942" i="1"/>
  <c r="FK944" i="1"/>
  <c r="FL944" i="1" s="1"/>
  <c r="FM943" i="1" s="1"/>
  <c r="FF943" i="1"/>
  <c r="FD940" i="1"/>
  <c r="FA940" i="1"/>
  <c r="EZ940" i="1"/>
  <c r="DK941" i="1"/>
  <c r="EY942" i="1"/>
  <c r="FE942" i="1"/>
  <c r="AG951" i="33"/>
  <c r="AF950" i="33"/>
  <c r="DL939" i="1"/>
  <c r="CV488" i="1" l="1"/>
  <c r="BK488" i="1"/>
  <c r="CL484" i="1"/>
  <c r="CG484" i="1"/>
  <c r="CM484" i="1" s="1"/>
  <c r="BG488" i="1"/>
  <c r="AM489" i="1"/>
  <c r="AN488" i="1"/>
  <c r="FB941" i="1"/>
  <c r="FC941" i="1" s="1"/>
  <c r="FK943" i="1"/>
  <c r="FL943" i="1" s="1"/>
  <c r="FM942" i="1" s="1"/>
  <c r="ED940" i="1"/>
  <c r="EE941" i="1"/>
  <c r="FF942" i="1"/>
  <c r="FD939" i="1"/>
  <c r="FA939" i="1"/>
  <c r="EZ939" i="1"/>
  <c r="DK940" i="1"/>
  <c r="EY941" i="1"/>
  <c r="FE941" i="1"/>
  <c r="AG950" i="33"/>
  <c r="AF949" i="33"/>
  <c r="DL938" i="1"/>
  <c r="CS489" i="1" l="1"/>
  <c r="AW489" i="1"/>
  <c r="AS489" i="1"/>
  <c r="AR489" i="1"/>
  <c r="AQ489" i="1"/>
  <c r="CK489" i="1"/>
  <c r="BQ485" i="1"/>
  <c r="BS485" i="1" s="1"/>
  <c r="AU488" i="1"/>
  <c r="AV488" i="1"/>
  <c r="AP489" i="1"/>
  <c r="AO489" i="1"/>
  <c r="CT489" i="1" s="1"/>
  <c r="FB940" i="1"/>
  <c r="FC940" i="1" s="1"/>
  <c r="ED939" i="1"/>
  <c r="EE940" i="1"/>
  <c r="FK942" i="1"/>
  <c r="FL942" i="1" s="1"/>
  <c r="FM941" i="1" s="1"/>
  <c r="FF941" i="1"/>
  <c r="FA938" i="1"/>
  <c r="EZ938" i="1"/>
  <c r="FD938" i="1"/>
  <c r="DK939" i="1"/>
  <c r="FE940" i="1"/>
  <c r="EY940" i="1"/>
  <c r="AG949" i="33"/>
  <c r="AF948" i="33"/>
  <c r="DL937" i="1"/>
  <c r="CI489" i="1" l="1"/>
  <c r="AT489" i="1"/>
  <c r="BP489" i="1"/>
  <c r="BT485" i="1"/>
  <c r="CF485" i="1"/>
  <c r="CJ485" i="1" s="1"/>
  <c r="CD485" i="1"/>
  <c r="CE485" i="1"/>
  <c r="CL485" i="1" s="1"/>
  <c r="BJ489" i="1"/>
  <c r="BI489" i="1"/>
  <c r="BH489" i="1"/>
  <c r="CU489" i="1"/>
  <c r="CV489" i="1" s="1"/>
  <c r="BE489" i="1"/>
  <c r="BF489" i="1"/>
  <c r="BD489" i="1"/>
  <c r="FB939" i="1"/>
  <c r="FC939" i="1" s="1"/>
  <c r="ED938" i="1"/>
  <c r="EE939" i="1"/>
  <c r="FK941" i="1"/>
  <c r="FL941" i="1" s="1"/>
  <c r="FM940" i="1" s="1"/>
  <c r="FF940" i="1"/>
  <c r="EZ937" i="1"/>
  <c r="FA937" i="1"/>
  <c r="FD937" i="1"/>
  <c r="DK938" i="1"/>
  <c r="FE939" i="1"/>
  <c r="EY939" i="1"/>
  <c r="AG948" i="33"/>
  <c r="AF947" i="33"/>
  <c r="DL936" i="1"/>
  <c r="AN489" i="1" l="1"/>
  <c r="AM490" i="1"/>
  <c r="AW490" i="1" s="1"/>
  <c r="BK489" i="1"/>
  <c r="CG485" i="1"/>
  <c r="CM485" i="1" s="1"/>
  <c r="CH485" i="1"/>
  <c r="BG489" i="1"/>
  <c r="FB938" i="1"/>
  <c r="FC938" i="1" s="1"/>
  <c r="ED937" i="1"/>
  <c r="EE938" i="1"/>
  <c r="FF939" i="1"/>
  <c r="FK940" i="1"/>
  <c r="FL940" i="1" s="1"/>
  <c r="FM939" i="1" s="1"/>
  <c r="FD936" i="1"/>
  <c r="EZ936" i="1"/>
  <c r="FA936" i="1"/>
  <c r="DK937" i="1"/>
  <c r="EY938" i="1"/>
  <c r="FE938" i="1"/>
  <c r="AG947" i="33"/>
  <c r="AF946" i="33"/>
  <c r="DL935" i="1"/>
  <c r="AU489" i="1" l="1"/>
  <c r="AV489" i="1"/>
  <c r="AS490" i="1"/>
  <c r="AR490" i="1"/>
  <c r="AP490" i="1"/>
  <c r="AO490" i="1"/>
  <c r="AQ490" i="1"/>
  <c r="CK490" i="1"/>
  <c r="BQ486" i="1"/>
  <c r="BS486" i="1" s="1"/>
  <c r="CS490" i="1"/>
  <c r="FB937" i="1"/>
  <c r="FC937" i="1" s="1"/>
  <c r="FK939" i="1"/>
  <c r="FL939" i="1" s="1"/>
  <c r="FM938" i="1" s="1"/>
  <c r="ED936" i="1"/>
  <c r="EE937" i="1"/>
  <c r="FF938" i="1"/>
  <c r="FD935" i="1"/>
  <c r="FA935" i="1"/>
  <c r="EZ935" i="1"/>
  <c r="DK936" i="1"/>
  <c r="EY937" i="1"/>
  <c r="FE937" i="1"/>
  <c r="AG946" i="33"/>
  <c r="AF945" i="33"/>
  <c r="DL934" i="1"/>
  <c r="BF490" i="1" l="1"/>
  <c r="BE490" i="1"/>
  <c r="AT490" i="1"/>
  <c r="BT486" i="1"/>
  <c r="CF486" i="1"/>
  <c r="CJ486" i="1" s="1"/>
  <c r="CE486" i="1"/>
  <c r="CL486" i="1" s="1"/>
  <c r="CD486" i="1"/>
  <c r="BJ490" i="1"/>
  <c r="BP490" i="1"/>
  <c r="BH490" i="1"/>
  <c r="CU490" i="1"/>
  <c r="BI490" i="1"/>
  <c r="CI490" i="1"/>
  <c r="CT490" i="1"/>
  <c r="BD490" i="1"/>
  <c r="FB936" i="1"/>
  <c r="FC936" i="1" s="1"/>
  <c r="ED935" i="1"/>
  <c r="EE936" i="1"/>
  <c r="FK938" i="1"/>
  <c r="FL938" i="1" s="1"/>
  <c r="FM937" i="1" s="1"/>
  <c r="FF937" i="1"/>
  <c r="FD934" i="1"/>
  <c r="FA934" i="1"/>
  <c r="EZ934" i="1"/>
  <c r="DK935" i="1"/>
  <c r="EY936" i="1"/>
  <c r="FE936" i="1"/>
  <c r="AG945" i="33"/>
  <c r="AF944" i="33"/>
  <c r="DL933" i="1"/>
  <c r="BG490" i="1" l="1"/>
  <c r="AM491" i="1"/>
  <c r="AN490" i="1"/>
  <c r="BK490" i="1"/>
  <c r="CV490" i="1"/>
  <c r="CH486" i="1"/>
  <c r="CG486" i="1"/>
  <c r="CM486" i="1" s="1"/>
  <c r="FB935" i="1"/>
  <c r="FC935" i="1" s="1"/>
  <c r="ED934" i="1"/>
  <c r="EE935" i="1"/>
  <c r="FK937" i="1"/>
  <c r="FL937" i="1" s="1"/>
  <c r="FM936" i="1" s="1"/>
  <c r="FF936" i="1"/>
  <c r="FA933" i="1"/>
  <c r="EZ933" i="1"/>
  <c r="FD933" i="1"/>
  <c r="DK934" i="1"/>
  <c r="FE935" i="1"/>
  <c r="EY935" i="1"/>
  <c r="AG944" i="33"/>
  <c r="AF943" i="33"/>
  <c r="DL932" i="1"/>
  <c r="AQ491" i="1" l="1"/>
  <c r="AW491" i="1"/>
  <c r="AR491" i="1"/>
  <c r="AS491" i="1"/>
  <c r="CS491" i="1"/>
  <c r="AP491" i="1"/>
  <c r="CK491" i="1"/>
  <c r="AO491" i="1"/>
  <c r="BQ487" i="1"/>
  <c r="BS487" i="1" s="1"/>
  <c r="AV490" i="1"/>
  <c r="AU490" i="1"/>
  <c r="FB934" i="1"/>
  <c r="FC934" i="1" s="1"/>
  <c r="ED933" i="1"/>
  <c r="EE934" i="1"/>
  <c r="FK936" i="1"/>
  <c r="FL936" i="1" s="1"/>
  <c r="FM935" i="1" s="1"/>
  <c r="FF935" i="1"/>
  <c r="FD932" i="1"/>
  <c r="EZ932" i="1"/>
  <c r="FA932" i="1"/>
  <c r="DK933" i="1"/>
  <c r="EY934" i="1"/>
  <c r="FE934" i="1"/>
  <c r="AG943" i="33"/>
  <c r="AF942" i="33"/>
  <c r="DL931" i="1"/>
  <c r="BJ491" i="1" l="1"/>
  <c r="CI491" i="1"/>
  <c r="CU491" i="1"/>
  <c r="BH491" i="1"/>
  <c r="BI491" i="1"/>
  <c r="BP491" i="1"/>
  <c r="AT491" i="1"/>
  <c r="CT491" i="1"/>
  <c r="CD487" i="1"/>
  <c r="CH487" i="1" s="1"/>
  <c r="CF487" i="1"/>
  <c r="CJ487" i="1" s="1"/>
  <c r="BD491" i="1"/>
  <c r="BE491" i="1"/>
  <c r="BF491" i="1"/>
  <c r="CE487" i="1"/>
  <c r="BT487" i="1"/>
  <c r="FB933" i="1"/>
  <c r="FC933" i="1" s="1"/>
  <c r="FK935" i="1"/>
  <c r="FL935" i="1" s="1"/>
  <c r="FM934" i="1" s="1"/>
  <c r="ED932" i="1"/>
  <c r="EE933" i="1"/>
  <c r="FF934" i="1"/>
  <c r="FD931" i="1"/>
  <c r="FA931" i="1"/>
  <c r="EZ931" i="1"/>
  <c r="DK932" i="1"/>
  <c r="EY933" i="1"/>
  <c r="FE933" i="1"/>
  <c r="AG942" i="33"/>
  <c r="AF941" i="33"/>
  <c r="DL930" i="1"/>
  <c r="CV491" i="1" l="1"/>
  <c r="BK491" i="1"/>
  <c r="AM492" i="1"/>
  <c r="BQ488" i="1" s="1"/>
  <c r="BS488" i="1" s="1"/>
  <c r="AN491" i="1"/>
  <c r="BG491" i="1"/>
  <c r="CL487" i="1"/>
  <c r="CG487" i="1"/>
  <c r="CM487" i="1" s="1"/>
  <c r="FB932" i="1"/>
  <c r="FC932" i="1" s="1"/>
  <c r="ED931" i="1"/>
  <c r="EE932" i="1"/>
  <c r="FK934" i="1"/>
  <c r="FL934" i="1" s="1"/>
  <c r="FM933" i="1" s="1"/>
  <c r="FF933" i="1"/>
  <c r="FD930" i="1"/>
  <c r="FA930" i="1"/>
  <c r="EZ930" i="1"/>
  <c r="DK931" i="1"/>
  <c r="EY932" i="1"/>
  <c r="FE932" i="1"/>
  <c r="AG941" i="33"/>
  <c r="AF940" i="33"/>
  <c r="DL929" i="1"/>
  <c r="AR492" i="1" l="1"/>
  <c r="CS492" i="1"/>
  <c r="AP492" i="1"/>
  <c r="AW492" i="1"/>
  <c r="CK492" i="1"/>
  <c r="AS492" i="1"/>
  <c r="AO492" i="1"/>
  <c r="AQ492" i="1"/>
  <c r="AV491" i="1"/>
  <c r="AU491" i="1"/>
  <c r="CD488" i="1"/>
  <c r="CF488" i="1"/>
  <c r="CJ488" i="1" s="1"/>
  <c r="CE488" i="1"/>
  <c r="CL488" i="1" s="1"/>
  <c r="BT488" i="1"/>
  <c r="FB931" i="1"/>
  <c r="FC931" i="1" s="1"/>
  <c r="ED930" i="1"/>
  <c r="EE931" i="1"/>
  <c r="FK933" i="1"/>
  <c r="FL933" i="1" s="1"/>
  <c r="FM932" i="1" s="1"/>
  <c r="FF932" i="1"/>
  <c r="FA929" i="1"/>
  <c r="EZ929" i="1"/>
  <c r="FD929" i="1"/>
  <c r="DK930" i="1"/>
  <c r="FE931" i="1"/>
  <c r="EY931" i="1"/>
  <c r="AG940" i="33"/>
  <c r="AF939" i="33"/>
  <c r="DL928" i="1"/>
  <c r="CU492" i="1" l="1"/>
  <c r="BH492" i="1"/>
  <c r="BJ492" i="1"/>
  <c r="CI492" i="1"/>
  <c r="BI492" i="1"/>
  <c r="AT492" i="1"/>
  <c r="BF492" i="1"/>
  <c r="BD492" i="1"/>
  <c r="BP492" i="1"/>
  <c r="BE492" i="1"/>
  <c r="CT492" i="1"/>
  <c r="CG488" i="1"/>
  <c r="CM488" i="1" s="1"/>
  <c r="CH488" i="1"/>
  <c r="FB930" i="1"/>
  <c r="FC930" i="1" s="1"/>
  <c r="ED929" i="1"/>
  <c r="EE930" i="1"/>
  <c r="FK932" i="1"/>
  <c r="FL932" i="1" s="1"/>
  <c r="FM931" i="1" s="1"/>
  <c r="FF931" i="1"/>
  <c r="EZ928" i="1"/>
  <c r="FD928" i="1"/>
  <c r="FA928" i="1"/>
  <c r="DK929" i="1"/>
  <c r="EY930" i="1"/>
  <c r="FE930" i="1"/>
  <c r="AG939" i="33"/>
  <c r="AF938" i="33"/>
  <c r="DL927" i="1"/>
  <c r="CV492" i="1" l="1"/>
  <c r="BK492" i="1"/>
  <c r="AM493" i="1"/>
  <c r="AN492" i="1"/>
  <c r="BG492" i="1"/>
  <c r="FB929" i="1"/>
  <c r="FC929" i="1" s="1"/>
  <c r="ED928" i="1"/>
  <c r="EE929" i="1"/>
  <c r="FK931" i="1"/>
  <c r="FL931" i="1" s="1"/>
  <c r="FM930" i="1" s="1"/>
  <c r="FF930" i="1"/>
  <c r="FD927" i="1"/>
  <c r="FA927" i="1"/>
  <c r="EZ927" i="1"/>
  <c r="DK928" i="1"/>
  <c r="EY929" i="1"/>
  <c r="FE929" i="1"/>
  <c r="AG938" i="33"/>
  <c r="AF937" i="33"/>
  <c r="DL926" i="1"/>
  <c r="AP493" i="1" l="1"/>
  <c r="AR493" i="1"/>
  <c r="CK493" i="1"/>
  <c r="CS493" i="1"/>
  <c r="AQ493" i="1"/>
  <c r="BQ489" i="1"/>
  <c r="BS489" i="1" s="1"/>
  <c r="AO493" i="1"/>
  <c r="AV492" i="1"/>
  <c r="AU492" i="1"/>
  <c r="AW493" i="1"/>
  <c r="AS493" i="1"/>
  <c r="FB928" i="1"/>
  <c r="FC928" i="1" s="1"/>
  <c r="ED927" i="1"/>
  <c r="EE928" i="1"/>
  <c r="FK930" i="1"/>
  <c r="FL930" i="1" s="1"/>
  <c r="FM929" i="1" s="1"/>
  <c r="FF929" i="1"/>
  <c r="FD926" i="1"/>
  <c r="FA926" i="1"/>
  <c r="EZ926" i="1"/>
  <c r="DK927" i="1"/>
  <c r="EY928" i="1"/>
  <c r="FE928" i="1"/>
  <c r="AG937" i="33"/>
  <c r="AF936" i="33"/>
  <c r="DL925" i="1"/>
  <c r="AT493" i="1" l="1"/>
  <c r="BF493" i="1"/>
  <c r="CT493" i="1"/>
  <c r="BE493" i="1"/>
  <c r="BT489" i="1"/>
  <c r="CD489" i="1"/>
  <c r="CH489" i="1" s="1"/>
  <c r="CI493" i="1"/>
  <c r="CF489" i="1"/>
  <c r="CJ489" i="1" s="1"/>
  <c r="CE489" i="1"/>
  <c r="BD493" i="1"/>
  <c r="BP493" i="1"/>
  <c r="BI493" i="1"/>
  <c r="BH493" i="1"/>
  <c r="BJ493" i="1"/>
  <c r="CU493" i="1"/>
  <c r="FB927" i="1"/>
  <c r="FC927" i="1" s="1"/>
  <c r="ED926" i="1"/>
  <c r="EE927" i="1"/>
  <c r="FK929" i="1"/>
  <c r="FL929" i="1" s="1"/>
  <c r="FM928" i="1" s="1"/>
  <c r="FF928" i="1"/>
  <c r="FA925" i="1"/>
  <c r="EZ925" i="1"/>
  <c r="FD925" i="1"/>
  <c r="DK926" i="1"/>
  <c r="FE927" i="1"/>
  <c r="EY927" i="1"/>
  <c r="AG936" i="33"/>
  <c r="AF935" i="33"/>
  <c r="DL924" i="1"/>
  <c r="BG493" i="1" l="1"/>
  <c r="CV493" i="1"/>
  <c r="AN493" i="1"/>
  <c r="AM494" i="1"/>
  <c r="CL489" i="1"/>
  <c r="CG489" i="1"/>
  <c r="CM489" i="1" s="1"/>
  <c r="BK493" i="1"/>
  <c r="FB926" i="1"/>
  <c r="FC926" i="1" s="1"/>
  <c r="ED925" i="1"/>
  <c r="EE926" i="1"/>
  <c r="FK928" i="1"/>
  <c r="FL928" i="1" s="1"/>
  <c r="FM927" i="1" s="1"/>
  <c r="FF927" i="1"/>
  <c r="EZ924" i="1"/>
  <c r="FA924" i="1"/>
  <c r="FD924" i="1"/>
  <c r="DK925" i="1"/>
  <c r="FE926" i="1"/>
  <c r="EY926" i="1"/>
  <c r="AG935" i="33"/>
  <c r="AF934" i="33"/>
  <c r="DL923" i="1"/>
  <c r="AV493" i="1" l="1"/>
  <c r="AU493" i="1"/>
  <c r="BQ490" i="1"/>
  <c r="BS490" i="1" s="1"/>
  <c r="AW494" i="1"/>
  <c r="AO494" i="1"/>
  <c r="CK494" i="1"/>
  <c r="CS494" i="1"/>
  <c r="AS494" i="1"/>
  <c r="AR494" i="1"/>
  <c r="AQ494" i="1"/>
  <c r="AP494" i="1"/>
  <c r="CU494" i="1"/>
  <c r="BH494" i="1"/>
  <c r="FB925" i="1"/>
  <c r="FC925" i="1" s="1"/>
  <c r="FK927" i="1"/>
  <c r="FL927" i="1" s="1"/>
  <c r="FM926" i="1" s="1"/>
  <c r="ED924" i="1"/>
  <c r="EE925" i="1"/>
  <c r="FF926" i="1"/>
  <c r="FD923" i="1"/>
  <c r="FA923" i="1"/>
  <c r="EZ923" i="1"/>
  <c r="DK924" i="1"/>
  <c r="EY925" i="1"/>
  <c r="FE925" i="1"/>
  <c r="AG934" i="33"/>
  <c r="AF933" i="33"/>
  <c r="DL922" i="1"/>
  <c r="CT494" i="1" l="1"/>
  <c r="CV494" i="1" s="1"/>
  <c r="BF494" i="1"/>
  <c r="BE494" i="1"/>
  <c r="BI494" i="1"/>
  <c r="BJ494" i="1"/>
  <c r="BK494" i="1" s="1"/>
  <c r="CE490" i="1"/>
  <c r="CL490" i="1" s="1"/>
  <c r="CD490" i="1"/>
  <c r="CF490" i="1"/>
  <c r="CJ490" i="1" s="1"/>
  <c r="BT490" i="1"/>
  <c r="AT494" i="1"/>
  <c r="BP494" i="1"/>
  <c r="CI494" i="1"/>
  <c r="BD494" i="1"/>
  <c r="FB924" i="1"/>
  <c r="FC924" i="1" s="1"/>
  <c r="ED923" i="1"/>
  <c r="EE924" i="1"/>
  <c r="FK926" i="1"/>
  <c r="FL926" i="1" s="1"/>
  <c r="FM925" i="1" s="1"/>
  <c r="FF925" i="1"/>
  <c r="FD922" i="1"/>
  <c r="FA922" i="1"/>
  <c r="EZ922" i="1"/>
  <c r="DK923" i="1"/>
  <c r="EY924" i="1"/>
  <c r="FE924" i="1"/>
  <c r="AG933" i="33"/>
  <c r="AF932" i="33"/>
  <c r="DL921" i="1"/>
  <c r="BG494" i="1" l="1"/>
  <c r="AM495" i="1"/>
  <c r="BQ491" i="1" s="1"/>
  <c r="BS491" i="1" s="1"/>
  <c r="CD491" i="1" s="1"/>
  <c r="CH491" i="1" s="1"/>
  <c r="AN494" i="1"/>
  <c r="CG490" i="1"/>
  <c r="CM490" i="1" s="1"/>
  <c r="CH490" i="1"/>
  <c r="AW495" i="1"/>
  <c r="FB923" i="1"/>
  <c r="FC923" i="1" s="1"/>
  <c r="ED922" i="1"/>
  <c r="EE923" i="1"/>
  <c r="FK925" i="1"/>
  <c r="FL925" i="1" s="1"/>
  <c r="FM924" i="1" s="1"/>
  <c r="FF924" i="1"/>
  <c r="FA921" i="1"/>
  <c r="EZ921" i="1"/>
  <c r="FD921" i="1"/>
  <c r="DK922" i="1"/>
  <c r="FE923" i="1"/>
  <c r="EY923" i="1"/>
  <c r="AG932" i="33"/>
  <c r="AF931" i="33"/>
  <c r="DL920" i="1"/>
  <c r="AQ495" i="1" l="1"/>
  <c r="CS495" i="1"/>
  <c r="AO495" i="1"/>
  <c r="AP495" i="1"/>
  <c r="AR495" i="1"/>
  <c r="CK495" i="1"/>
  <c r="AS495" i="1"/>
  <c r="AV494" i="1"/>
  <c r="AU494" i="1"/>
  <c r="AT495" i="1"/>
  <c r="CF491" i="1"/>
  <c r="CJ491" i="1" s="1"/>
  <c r="CE491" i="1"/>
  <c r="BT491" i="1"/>
  <c r="FB922" i="1"/>
  <c r="FC922" i="1" s="1"/>
  <c r="ED921" i="1"/>
  <c r="EE922" i="1"/>
  <c r="FF923" i="1"/>
  <c r="FK924" i="1"/>
  <c r="FL924" i="1" s="1"/>
  <c r="FM923" i="1" s="1"/>
  <c r="FA920" i="1"/>
  <c r="EZ920" i="1"/>
  <c r="FD920" i="1"/>
  <c r="DK921" i="1"/>
  <c r="FE922" i="1"/>
  <c r="EY922" i="1"/>
  <c r="AG931" i="33"/>
  <c r="AF930" i="33"/>
  <c r="DL919" i="1"/>
  <c r="CU495" i="1" l="1"/>
  <c r="CI495" i="1"/>
  <c r="BH495" i="1"/>
  <c r="BP495" i="1"/>
  <c r="BD495" i="1"/>
  <c r="BF495" i="1"/>
  <c r="CT495" i="1"/>
  <c r="BE495" i="1"/>
  <c r="BI495" i="1"/>
  <c r="BJ495" i="1"/>
  <c r="AM496" i="1"/>
  <c r="AN495" i="1"/>
  <c r="CG491" i="1"/>
  <c r="CM491" i="1" s="1"/>
  <c r="CL491" i="1"/>
  <c r="FB921" i="1"/>
  <c r="FC921" i="1" s="1"/>
  <c r="FK923" i="1"/>
  <c r="FL923" i="1" s="1"/>
  <c r="FM922" i="1" s="1"/>
  <c r="ED920" i="1"/>
  <c r="EE921" i="1"/>
  <c r="FF922" i="1"/>
  <c r="FD919" i="1"/>
  <c r="EZ919" i="1"/>
  <c r="FA919" i="1"/>
  <c r="DK920" i="1"/>
  <c r="EY921" i="1"/>
  <c r="FE921" i="1"/>
  <c r="AG930" i="33"/>
  <c r="AF929" i="33"/>
  <c r="DL918" i="1"/>
  <c r="BG495" i="1" l="1"/>
  <c r="CV495" i="1"/>
  <c r="BK495" i="1"/>
  <c r="AW496" i="1"/>
  <c r="AS496" i="1"/>
  <c r="BQ492" i="1"/>
  <c r="BS492" i="1" s="1"/>
  <c r="AO496" i="1"/>
  <c r="CS496" i="1"/>
  <c r="CK496" i="1"/>
  <c r="AR496" i="1"/>
  <c r="AQ496" i="1"/>
  <c r="AP496" i="1"/>
  <c r="BJ496" i="1" s="1"/>
  <c r="AU495" i="1"/>
  <c r="AV495" i="1"/>
  <c r="FB920" i="1"/>
  <c r="FC920" i="1" s="1"/>
  <c r="ED919" i="1"/>
  <c r="EE920" i="1"/>
  <c r="FK922" i="1"/>
  <c r="FL922" i="1" s="1"/>
  <c r="FM921" i="1" s="1"/>
  <c r="FF921" i="1"/>
  <c r="FD918" i="1"/>
  <c r="FA918" i="1"/>
  <c r="EZ918" i="1"/>
  <c r="DK919" i="1"/>
  <c r="EY920" i="1"/>
  <c r="FE920" i="1"/>
  <c r="AG929" i="33"/>
  <c r="AF928" i="33"/>
  <c r="DL917" i="1"/>
  <c r="AT496" i="1" l="1"/>
  <c r="BT492" i="1"/>
  <c r="CD492" i="1"/>
  <c r="CE492" i="1"/>
  <c r="CL492" i="1" s="1"/>
  <c r="CF492" i="1"/>
  <c r="CJ492" i="1" s="1"/>
  <c r="BF496" i="1"/>
  <c r="BE496" i="1"/>
  <c r="BD496" i="1"/>
  <c r="CT496" i="1"/>
  <c r="CU496" i="1"/>
  <c r="BP496" i="1"/>
  <c r="BH496" i="1"/>
  <c r="BI496" i="1"/>
  <c r="CI496" i="1"/>
  <c r="FB919" i="1"/>
  <c r="FC919" i="1" s="1"/>
  <c r="ED918" i="1"/>
  <c r="EE919" i="1"/>
  <c r="FK921" i="1"/>
  <c r="FL921" i="1" s="1"/>
  <c r="FM920" i="1" s="1"/>
  <c r="FF920" i="1"/>
  <c r="FD917" i="1"/>
  <c r="FA917" i="1"/>
  <c r="EZ917" i="1"/>
  <c r="DK918" i="1"/>
  <c r="EY919" i="1"/>
  <c r="FE919" i="1"/>
  <c r="AG928" i="33"/>
  <c r="AF927" i="33"/>
  <c r="DL916" i="1"/>
  <c r="AM497" i="1" l="1"/>
  <c r="AW497" i="1" s="1"/>
  <c r="AN496" i="1"/>
  <c r="BK496" i="1"/>
  <c r="BG496" i="1"/>
  <c r="CV496" i="1"/>
  <c r="CH492" i="1"/>
  <c r="CG492" i="1"/>
  <c r="CM492" i="1" s="1"/>
  <c r="FB918" i="1"/>
  <c r="FC918" i="1" s="1"/>
  <c r="ED917" i="1"/>
  <c r="EE918" i="1"/>
  <c r="FK920" i="1"/>
  <c r="FL920" i="1" s="1"/>
  <c r="FM919" i="1" s="1"/>
  <c r="FF919" i="1"/>
  <c r="FD916" i="1"/>
  <c r="FA916" i="1"/>
  <c r="EZ916" i="1"/>
  <c r="DK917" i="1"/>
  <c r="FE918" i="1"/>
  <c r="EY918" i="1"/>
  <c r="AG927" i="33"/>
  <c r="AF926" i="33"/>
  <c r="DL915" i="1"/>
  <c r="CK497" i="1" l="1"/>
  <c r="AR497" i="1"/>
  <c r="AP497" i="1"/>
  <c r="CU497" i="1" s="1"/>
  <c r="AS497" i="1"/>
  <c r="AO497" i="1"/>
  <c r="BF497" i="1" s="1"/>
  <c r="CS497" i="1"/>
  <c r="BQ493" i="1"/>
  <c r="BS493" i="1" s="1"/>
  <c r="AQ497" i="1"/>
  <c r="AU496" i="1"/>
  <c r="AV496" i="1"/>
  <c r="FB917" i="1"/>
  <c r="FC917" i="1" s="1"/>
  <c r="FK919" i="1"/>
  <c r="FL919" i="1" s="1"/>
  <c r="FM918" i="1" s="1"/>
  <c r="ED916" i="1"/>
  <c r="EE917" i="1"/>
  <c r="FF918" i="1"/>
  <c r="FD915" i="1"/>
  <c r="FA915" i="1"/>
  <c r="EZ915" i="1"/>
  <c r="DK916" i="1"/>
  <c r="EY917" i="1"/>
  <c r="FE917" i="1"/>
  <c r="AG926" i="33"/>
  <c r="AF925" i="33"/>
  <c r="DL914" i="1"/>
  <c r="BD497" i="1" l="1"/>
  <c r="BE497" i="1"/>
  <c r="BT493" i="1"/>
  <c r="CF493" i="1"/>
  <c r="CJ493" i="1" s="1"/>
  <c r="CE493" i="1"/>
  <c r="CL493" i="1" s="1"/>
  <c r="CD493" i="1"/>
  <c r="BI497" i="1"/>
  <c r="BJ497" i="1"/>
  <c r="CI497" i="1"/>
  <c r="BH497" i="1"/>
  <c r="BP497" i="1"/>
  <c r="CT497" i="1"/>
  <c r="CV497" i="1" s="1"/>
  <c r="AT497" i="1"/>
  <c r="FB916" i="1"/>
  <c r="FC916" i="1" s="1"/>
  <c r="ED915" i="1"/>
  <c r="EE916" i="1"/>
  <c r="FK918" i="1"/>
  <c r="FL918" i="1" s="1"/>
  <c r="FM917" i="1" s="1"/>
  <c r="FF917" i="1"/>
  <c r="FA914" i="1"/>
  <c r="EZ914" i="1"/>
  <c r="FD914" i="1"/>
  <c r="DK915" i="1"/>
  <c r="FE916" i="1"/>
  <c r="EY916" i="1"/>
  <c r="AG925" i="33"/>
  <c r="AF924" i="33"/>
  <c r="DL913" i="1"/>
  <c r="BG497" i="1" l="1"/>
  <c r="AM498" i="1"/>
  <c r="AN497" i="1"/>
  <c r="CH493" i="1"/>
  <c r="CG493" i="1"/>
  <c r="CM493" i="1" s="1"/>
  <c r="BK497" i="1"/>
  <c r="FB915" i="1"/>
  <c r="FC915" i="1" s="1"/>
  <c r="ED914" i="1"/>
  <c r="EE915" i="1"/>
  <c r="FK917" i="1"/>
  <c r="FL917" i="1" s="1"/>
  <c r="FM916" i="1" s="1"/>
  <c r="FF916" i="1"/>
  <c r="FD913" i="1"/>
  <c r="FA913" i="1"/>
  <c r="EZ913" i="1"/>
  <c r="DK914" i="1"/>
  <c r="EY915" i="1"/>
  <c r="FE915" i="1"/>
  <c r="AG924" i="33"/>
  <c r="AF923" i="33"/>
  <c r="DL912" i="1"/>
  <c r="CK498" i="1" l="1"/>
  <c r="AW498" i="1"/>
  <c r="BQ494" i="1"/>
  <c r="BS494" i="1" s="1"/>
  <c r="AR498" i="1"/>
  <c r="AQ498" i="1"/>
  <c r="CS498" i="1"/>
  <c r="AS498" i="1"/>
  <c r="AP498" i="1"/>
  <c r="AO498" i="1"/>
  <c r="AU497" i="1"/>
  <c r="AV497" i="1"/>
  <c r="FB914" i="1"/>
  <c r="FC914" i="1" s="1"/>
  <c r="ED913" i="1"/>
  <c r="EE914" i="1"/>
  <c r="FK916" i="1"/>
  <c r="FL916" i="1" s="1"/>
  <c r="FM915" i="1" s="1"/>
  <c r="FF915" i="1"/>
  <c r="FD912" i="1"/>
  <c r="FA912" i="1"/>
  <c r="EZ912" i="1"/>
  <c r="DK913" i="1"/>
  <c r="EY914" i="1"/>
  <c r="FE914" i="1"/>
  <c r="AG923" i="33"/>
  <c r="AF922" i="33"/>
  <c r="DL911" i="1"/>
  <c r="BP498" i="1" l="1"/>
  <c r="AT498" i="1"/>
  <c r="CD494" i="1"/>
  <c r="CF494" i="1"/>
  <c r="CJ494" i="1" s="1"/>
  <c r="BT494" i="1"/>
  <c r="CE494" i="1"/>
  <c r="CL494" i="1" s="1"/>
  <c r="BJ498" i="1"/>
  <c r="BH498" i="1"/>
  <c r="BI498" i="1"/>
  <c r="CU498" i="1"/>
  <c r="CI498" i="1"/>
  <c r="BD498" i="1"/>
  <c r="BF498" i="1"/>
  <c r="CT498" i="1"/>
  <c r="BE498" i="1"/>
  <c r="FB913" i="1"/>
  <c r="FC913" i="1" s="1"/>
  <c r="ED912" i="1"/>
  <c r="EE913" i="1"/>
  <c r="FK915" i="1"/>
  <c r="FL915" i="1" s="1"/>
  <c r="FM914" i="1" s="1"/>
  <c r="FF914" i="1"/>
  <c r="FD911" i="1"/>
  <c r="FA911" i="1"/>
  <c r="EZ911" i="1"/>
  <c r="DK912" i="1"/>
  <c r="EY913" i="1"/>
  <c r="FE913" i="1"/>
  <c r="AG922" i="33"/>
  <c r="AF921" i="33"/>
  <c r="DL910" i="1"/>
  <c r="AM499" i="1" l="1"/>
  <c r="AN498" i="1"/>
  <c r="CH494" i="1"/>
  <c r="CG494" i="1"/>
  <c r="CM494" i="1" s="1"/>
  <c r="BG498" i="1"/>
  <c r="BK498" i="1"/>
  <c r="CV498" i="1"/>
  <c r="FB912" i="1"/>
  <c r="FC912" i="1" s="1"/>
  <c r="ED911" i="1"/>
  <c r="EE912" i="1"/>
  <c r="FK914" i="1"/>
  <c r="FL914" i="1" s="1"/>
  <c r="FM913" i="1" s="1"/>
  <c r="FF913" i="1"/>
  <c r="FA910" i="1"/>
  <c r="EZ910" i="1"/>
  <c r="FD910" i="1"/>
  <c r="DK911" i="1"/>
  <c r="FE912" i="1"/>
  <c r="EY912" i="1"/>
  <c r="AG921" i="33"/>
  <c r="AF920" i="33"/>
  <c r="DL909" i="1"/>
  <c r="AW499" i="1" l="1"/>
  <c r="AS499" i="1"/>
  <c r="AQ499" i="1"/>
  <c r="CS499" i="1"/>
  <c r="AO499" i="1"/>
  <c r="CT499" i="1" s="1"/>
  <c r="CK499" i="1"/>
  <c r="AR499" i="1"/>
  <c r="BQ495" i="1"/>
  <c r="BS495" i="1" s="1"/>
  <c r="AP499" i="1"/>
  <c r="CU499" i="1" s="1"/>
  <c r="AV498" i="1"/>
  <c r="AU498" i="1"/>
  <c r="FB911" i="1"/>
  <c r="FC911" i="1" s="1"/>
  <c r="ED910" i="1"/>
  <c r="EE911" i="1"/>
  <c r="FK913" i="1"/>
  <c r="FL913" i="1" s="1"/>
  <c r="FM912" i="1" s="1"/>
  <c r="FF912" i="1"/>
  <c r="EZ909" i="1"/>
  <c r="FD909" i="1"/>
  <c r="FA909" i="1"/>
  <c r="DK910" i="1"/>
  <c r="FE911" i="1"/>
  <c r="EY911" i="1"/>
  <c r="AG920" i="33"/>
  <c r="AF919" i="33"/>
  <c r="DL908" i="1"/>
  <c r="CE495" i="1" l="1"/>
  <c r="CL495" i="1" s="1"/>
  <c r="CF495" i="1"/>
  <c r="CJ495" i="1" s="1"/>
  <c r="BT495" i="1"/>
  <c r="CD495" i="1"/>
  <c r="BD499" i="1"/>
  <c r="AT499" i="1"/>
  <c r="CI499" i="1"/>
  <c r="BE499" i="1"/>
  <c r="BF499" i="1"/>
  <c r="BJ499" i="1"/>
  <c r="BP499" i="1"/>
  <c r="BI499" i="1"/>
  <c r="BH499" i="1"/>
  <c r="CV499" i="1"/>
  <c r="FB910" i="1"/>
  <c r="FC910" i="1" s="1"/>
  <c r="ED909" i="1"/>
  <c r="EE910" i="1"/>
  <c r="FF911" i="1"/>
  <c r="FK912" i="1"/>
  <c r="FL912" i="1" s="1"/>
  <c r="FM911" i="1" s="1"/>
  <c r="FD908" i="1"/>
  <c r="FA908" i="1"/>
  <c r="EZ908" i="1"/>
  <c r="DK909" i="1"/>
  <c r="EY910" i="1"/>
  <c r="FE910" i="1"/>
  <c r="AG919" i="33"/>
  <c r="AF918" i="33"/>
  <c r="DL907" i="1"/>
  <c r="BG499" i="1" l="1"/>
  <c r="CH495" i="1"/>
  <c r="CG495" i="1"/>
  <c r="CM495" i="1" s="1"/>
  <c r="AM500" i="1"/>
  <c r="CK500" i="1" s="1"/>
  <c r="AN499" i="1"/>
  <c r="BK499" i="1"/>
  <c r="AW500" i="1"/>
  <c r="AO500" i="1"/>
  <c r="FB909" i="1"/>
  <c r="FC909" i="1" s="1"/>
  <c r="FK911" i="1"/>
  <c r="FL911" i="1" s="1"/>
  <c r="FM910" i="1" s="1"/>
  <c r="ED908" i="1"/>
  <c r="EE909" i="1"/>
  <c r="FF910" i="1"/>
  <c r="FD907" i="1"/>
  <c r="FA907" i="1"/>
  <c r="EZ907" i="1"/>
  <c r="DK908" i="1"/>
  <c r="EY909" i="1"/>
  <c r="FE909" i="1"/>
  <c r="AG918" i="33"/>
  <c r="AF917" i="33"/>
  <c r="DL906" i="1"/>
  <c r="BQ496" i="1" l="1"/>
  <c r="BS496" i="1" s="1"/>
  <c r="CS500" i="1"/>
  <c r="AQ500" i="1"/>
  <c r="AP500" i="1"/>
  <c r="AS500" i="1"/>
  <c r="AR500" i="1"/>
  <c r="AV499" i="1"/>
  <c r="AU499" i="1"/>
  <c r="BF500" i="1"/>
  <c r="BE500" i="1"/>
  <c r="CT500" i="1"/>
  <c r="BD500" i="1"/>
  <c r="FB908" i="1"/>
  <c r="FC908" i="1" s="1"/>
  <c r="ED907" i="1"/>
  <c r="EE908" i="1"/>
  <c r="FK910" i="1"/>
  <c r="FL910" i="1" s="1"/>
  <c r="FM909" i="1" s="1"/>
  <c r="FF909" i="1"/>
  <c r="FA906" i="1"/>
  <c r="EZ906" i="1"/>
  <c r="FD906" i="1"/>
  <c r="DK907" i="1"/>
  <c r="FE908" i="1"/>
  <c r="EY908" i="1"/>
  <c r="AG917" i="33"/>
  <c r="AF916" i="33"/>
  <c r="DL905" i="1"/>
  <c r="AT500" i="1" l="1"/>
  <c r="CU500" i="1"/>
  <c r="CV500" i="1" s="1"/>
  <c r="CI500" i="1"/>
  <c r="BP500" i="1"/>
  <c r="BI500" i="1"/>
  <c r="BH500" i="1"/>
  <c r="BJ500" i="1"/>
  <c r="BK500" i="1" s="1"/>
  <c r="CF496" i="1"/>
  <c r="CJ496" i="1" s="1"/>
  <c r="CE496" i="1"/>
  <c r="CL496" i="1" s="1"/>
  <c r="BT496" i="1"/>
  <c r="CD496" i="1"/>
  <c r="BG500" i="1"/>
  <c r="FB907" i="1"/>
  <c r="FC907" i="1" s="1"/>
  <c r="ED906" i="1"/>
  <c r="EE907" i="1"/>
  <c r="FK909" i="1"/>
  <c r="FL909" i="1" s="1"/>
  <c r="FM908" i="1" s="1"/>
  <c r="FF908" i="1"/>
  <c r="EZ905" i="1"/>
  <c r="FD905" i="1"/>
  <c r="FA905" i="1"/>
  <c r="DK906" i="1"/>
  <c r="FE907" i="1"/>
  <c r="EY907" i="1"/>
  <c r="AG916" i="33"/>
  <c r="AF915" i="33"/>
  <c r="DL904" i="1"/>
  <c r="AM501" i="1" l="1"/>
  <c r="AN500" i="1"/>
  <c r="CG496" i="1"/>
  <c r="CM496" i="1" s="1"/>
  <c r="CH496" i="1"/>
  <c r="FB906" i="1"/>
  <c r="FC906" i="1" s="1"/>
  <c r="ED905" i="1"/>
  <c r="EE906" i="1"/>
  <c r="FK908" i="1"/>
  <c r="FL908" i="1" s="1"/>
  <c r="FM907" i="1" s="1"/>
  <c r="FF907" i="1"/>
  <c r="FD904" i="1"/>
  <c r="FA904" i="1"/>
  <c r="EZ904" i="1"/>
  <c r="DK905" i="1"/>
  <c r="EY906" i="1"/>
  <c r="FE906" i="1"/>
  <c r="AG915" i="33"/>
  <c r="AF914" i="33"/>
  <c r="DL903" i="1"/>
  <c r="AS501" i="1" l="1"/>
  <c r="AW501" i="1"/>
  <c r="AR501" i="1"/>
  <c r="AP501" i="1"/>
  <c r="AQ501" i="1"/>
  <c r="AO501" i="1"/>
  <c r="CS501" i="1"/>
  <c r="BQ497" i="1"/>
  <c r="BS497" i="1" s="1"/>
  <c r="CK501" i="1"/>
  <c r="AU500" i="1"/>
  <c r="AV500" i="1"/>
  <c r="FB905" i="1"/>
  <c r="FC905" i="1" s="1"/>
  <c r="ED904" i="1"/>
  <c r="EE905" i="1"/>
  <c r="FK907" i="1"/>
  <c r="FL907" i="1" s="1"/>
  <c r="FM906" i="1" s="1"/>
  <c r="FF906" i="1"/>
  <c r="FD903" i="1"/>
  <c r="FA903" i="1"/>
  <c r="EZ903" i="1"/>
  <c r="DK904" i="1"/>
  <c r="EY905" i="1"/>
  <c r="FE905" i="1"/>
  <c r="AG914" i="33"/>
  <c r="AF913" i="33"/>
  <c r="DL902" i="1"/>
  <c r="BI501" i="1" l="1"/>
  <c r="CU501" i="1"/>
  <c r="BJ501" i="1"/>
  <c r="BF501" i="1"/>
  <c r="BD501" i="1"/>
  <c r="BP501" i="1"/>
  <c r="BH501" i="1"/>
  <c r="CI501" i="1"/>
  <c r="AT501" i="1"/>
  <c r="CT501" i="1"/>
  <c r="BE501" i="1"/>
  <c r="CE497" i="1"/>
  <c r="CL497" i="1" s="1"/>
  <c r="CF497" i="1"/>
  <c r="CJ497" i="1" s="1"/>
  <c r="CD497" i="1"/>
  <c r="BT497" i="1"/>
  <c r="FB904" i="1"/>
  <c r="FC904" i="1" s="1"/>
  <c r="ED903" i="1"/>
  <c r="EE904" i="1"/>
  <c r="FK906" i="1"/>
  <c r="FL906" i="1" s="1"/>
  <c r="FM905" i="1" s="1"/>
  <c r="FF905" i="1"/>
  <c r="FD902" i="1"/>
  <c r="FA902" i="1"/>
  <c r="EZ902" i="1"/>
  <c r="DK903" i="1"/>
  <c r="EY904" i="1"/>
  <c r="FE904" i="1"/>
  <c r="AG913" i="33"/>
  <c r="AF912" i="33"/>
  <c r="DL901" i="1"/>
  <c r="BK501" i="1" l="1"/>
  <c r="CV501" i="1"/>
  <c r="BG501" i="1"/>
  <c r="AM502" i="1"/>
  <c r="AN501" i="1"/>
  <c r="CH497" i="1"/>
  <c r="CG497" i="1"/>
  <c r="CM497" i="1" s="1"/>
  <c r="FB903" i="1"/>
  <c r="FC903" i="1" s="1"/>
  <c r="ED902" i="1"/>
  <c r="EE903" i="1"/>
  <c r="FK905" i="1"/>
  <c r="FL905" i="1" s="1"/>
  <c r="FM904" i="1" s="1"/>
  <c r="FF904" i="1"/>
  <c r="FA901" i="1"/>
  <c r="EZ901" i="1"/>
  <c r="FD901" i="1"/>
  <c r="DK902" i="1"/>
  <c r="FE903" i="1"/>
  <c r="EY903" i="1"/>
  <c r="AG912" i="33"/>
  <c r="AF911" i="33"/>
  <c r="DL900" i="1"/>
  <c r="BQ498" i="1" l="1"/>
  <c r="BS498" i="1" s="1"/>
  <c r="AS502" i="1"/>
  <c r="AR502" i="1"/>
  <c r="AW502" i="1"/>
  <c r="AQ502" i="1"/>
  <c r="AP502" i="1"/>
  <c r="AO502" i="1"/>
  <c r="CS502" i="1"/>
  <c r="CK502" i="1"/>
  <c r="AV501" i="1"/>
  <c r="AU501" i="1"/>
  <c r="FB902" i="1"/>
  <c r="FC902" i="1" s="1"/>
  <c r="ED901" i="1"/>
  <c r="EE902" i="1"/>
  <c r="FK904" i="1"/>
  <c r="FL904" i="1" s="1"/>
  <c r="FM903" i="1" s="1"/>
  <c r="FF903" i="1"/>
  <c r="FD900" i="1"/>
  <c r="EZ900" i="1"/>
  <c r="FA900" i="1"/>
  <c r="DK901" i="1"/>
  <c r="EY902" i="1"/>
  <c r="FE902" i="1"/>
  <c r="AG911" i="33"/>
  <c r="AF910" i="33"/>
  <c r="DL899" i="1"/>
  <c r="CU502" i="1" l="1"/>
  <c r="BH502" i="1"/>
  <c r="CI502" i="1"/>
  <c r="BJ502" i="1"/>
  <c r="BI502" i="1"/>
  <c r="BT498" i="1"/>
  <c r="CD498" i="1"/>
  <c r="CE498" i="1"/>
  <c r="CL498" i="1" s="1"/>
  <c r="CF498" i="1"/>
  <c r="CJ498" i="1" s="1"/>
  <c r="AT502" i="1"/>
  <c r="BP502" i="1"/>
  <c r="CT502" i="1"/>
  <c r="BD502" i="1"/>
  <c r="BE502" i="1"/>
  <c r="BF502" i="1"/>
  <c r="FB901" i="1"/>
  <c r="FC901" i="1" s="1"/>
  <c r="FK903" i="1"/>
  <c r="FL903" i="1" s="1"/>
  <c r="FM902" i="1" s="1"/>
  <c r="ED900" i="1"/>
  <c r="EE901" i="1"/>
  <c r="FF902" i="1"/>
  <c r="FD899" i="1"/>
  <c r="FA899" i="1"/>
  <c r="EZ899" i="1"/>
  <c r="DK900" i="1"/>
  <c r="EY901" i="1"/>
  <c r="FE901" i="1"/>
  <c r="AG910" i="33"/>
  <c r="AF909" i="33"/>
  <c r="DL898" i="1"/>
  <c r="CV502" i="1" l="1"/>
  <c r="BK502" i="1"/>
  <c r="BG502" i="1"/>
  <c r="CG498" i="1"/>
  <c r="CM498" i="1" s="1"/>
  <c r="CH498" i="1"/>
  <c r="AM503" i="1"/>
  <c r="AN502" i="1"/>
  <c r="CS503" i="1"/>
  <c r="FB900" i="1"/>
  <c r="FC900" i="1" s="1"/>
  <c r="ED899" i="1"/>
  <c r="EE900" i="1"/>
  <c r="FK902" i="1"/>
  <c r="FL902" i="1" s="1"/>
  <c r="FM901" i="1" s="1"/>
  <c r="FF901" i="1"/>
  <c r="FD898" i="1"/>
  <c r="FA898" i="1"/>
  <c r="EZ898" i="1"/>
  <c r="DK899" i="1"/>
  <c r="EY900" i="1"/>
  <c r="FE900" i="1"/>
  <c r="AG909" i="33"/>
  <c r="AF908" i="33"/>
  <c r="DL897" i="1"/>
  <c r="BQ499" i="1" l="1"/>
  <c r="BS499" i="1" s="1"/>
  <c r="BT499" i="1" s="1"/>
  <c r="AW503" i="1"/>
  <c r="AR503" i="1"/>
  <c r="AQ503" i="1"/>
  <c r="CK503" i="1"/>
  <c r="AO503" i="1"/>
  <c r="AS503" i="1"/>
  <c r="AP503" i="1"/>
  <c r="CU503" i="1" s="1"/>
  <c r="AV502" i="1"/>
  <c r="AU502" i="1"/>
  <c r="BI503" i="1"/>
  <c r="BH503" i="1"/>
  <c r="BJ503" i="1"/>
  <c r="FB899" i="1"/>
  <c r="FC899" i="1" s="1"/>
  <c r="ED898" i="1"/>
  <c r="EE899" i="1"/>
  <c r="FK901" i="1"/>
  <c r="FL901" i="1" s="1"/>
  <c r="FM900" i="1" s="1"/>
  <c r="FF900" i="1"/>
  <c r="FA897" i="1"/>
  <c r="EZ897" i="1"/>
  <c r="FD897" i="1"/>
  <c r="DK898" i="1"/>
  <c r="FE899" i="1"/>
  <c r="EY899" i="1"/>
  <c r="AG908" i="33"/>
  <c r="AF907" i="33"/>
  <c r="DL896" i="1"/>
  <c r="CI503" i="1" l="1"/>
  <c r="BD503" i="1"/>
  <c r="BE503" i="1"/>
  <c r="AT503" i="1"/>
  <c r="BP503" i="1"/>
  <c r="CT503" i="1"/>
  <c r="CV503" i="1" s="1"/>
  <c r="BF503" i="1"/>
  <c r="CE499" i="1"/>
  <c r="CL499" i="1" s="1"/>
  <c r="CD499" i="1"/>
  <c r="CF499" i="1"/>
  <c r="CJ499" i="1" s="1"/>
  <c r="BK503" i="1"/>
  <c r="FB898" i="1"/>
  <c r="FC898" i="1" s="1"/>
  <c r="ED897" i="1"/>
  <c r="EE898" i="1"/>
  <c r="FK900" i="1"/>
  <c r="FL900" i="1" s="1"/>
  <c r="FM899" i="1" s="1"/>
  <c r="FF899" i="1"/>
  <c r="EZ896" i="1"/>
  <c r="FD896" i="1"/>
  <c r="FA896" i="1"/>
  <c r="DK897" i="1"/>
  <c r="EY898" i="1"/>
  <c r="FE898" i="1"/>
  <c r="AG907" i="33"/>
  <c r="AF906" i="33"/>
  <c r="DL895" i="1"/>
  <c r="BG503" i="1" l="1"/>
  <c r="AM504" i="1"/>
  <c r="AN503" i="1"/>
  <c r="CG499" i="1"/>
  <c r="CM499" i="1" s="1"/>
  <c r="CH499" i="1"/>
  <c r="BQ500" i="1"/>
  <c r="BS500" i="1" s="1"/>
  <c r="FB897" i="1"/>
  <c r="FC897" i="1" s="1"/>
  <c r="ED896" i="1"/>
  <c r="EE897" i="1"/>
  <c r="FK899" i="1"/>
  <c r="FL899" i="1" s="1"/>
  <c r="FM898" i="1" s="1"/>
  <c r="FF898" i="1"/>
  <c r="FD895" i="1"/>
  <c r="FA895" i="1"/>
  <c r="EZ895" i="1"/>
  <c r="DK896" i="1"/>
  <c r="EY897" i="1"/>
  <c r="FE897" i="1"/>
  <c r="AG906" i="33"/>
  <c r="AF905" i="33"/>
  <c r="DL894" i="1"/>
  <c r="AW504" i="1" l="1"/>
  <c r="AS504" i="1"/>
  <c r="CK504" i="1"/>
  <c r="AQ504" i="1"/>
  <c r="AO504" i="1"/>
  <c r="AR504" i="1"/>
  <c r="AP504" i="1"/>
  <c r="CS504" i="1"/>
  <c r="AU503" i="1"/>
  <c r="AV503" i="1"/>
  <c r="CD500" i="1"/>
  <c r="CH500" i="1" s="1"/>
  <c r="BT500" i="1"/>
  <c r="CE500" i="1"/>
  <c r="CF500" i="1"/>
  <c r="CJ500" i="1" s="1"/>
  <c r="FB896" i="1"/>
  <c r="FC896" i="1" s="1"/>
  <c r="ED895" i="1"/>
  <c r="EE896" i="1"/>
  <c r="FK898" i="1"/>
  <c r="FL898" i="1" s="1"/>
  <c r="FM897" i="1" s="1"/>
  <c r="FF897" i="1"/>
  <c r="FD894" i="1"/>
  <c r="FA894" i="1"/>
  <c r="EZ894" i="1"/>
  <c r="DK895" i="1"/>
  <c r="EY896" i="1"/>
  <c r="FE896" i="1"/>
  <c r="AG905" i="33"/>
  <c r="AF904" i="33"/>
  <c r="DL893" i="1"/>
  <c r="AT504" i="1" l="1"/>
  <c r="BD504" i="1"/>
  <c r="CT504" i="1"/>
  <c r="BE504" i="1"/>
  <c r="BF504" i="1"/>
  <c r="CU504" i="1"/>
  <c r="BH504" i="1"/>
  <c r="BJ504" i="1"/>
  <c r="BI504" i="1"/>
  <c r="CI504" i="1"/>
  <c r="BP504" i="1"/>
  <c r="CL500" i="1"/>
  <c r="CG500" i="1"/>
  <c r="CM500" i="1" s="1"/>
  <c r="FB895" i="1"/>
  <c r="FC895" i="1" s="1"/>
  <c r="ED894" i="1"/>
  <c r="EE895" i="1"/>
  <c r="FK897" i="1"/>
  <c r="FL897" i="1" s="1"/>
  <c r="FM896" i="1" s="1"/>
  <c r="FF896" i="1"/>
  <c r="FA893" i="1"/>
  <c r="EZ893" i="1"/>
  <c r="FD893" i="1"/>
  <c r="DK894" i="1"/>
  <c r="FE895" i="1"/>
  <c r="EY895" i="1"/>
  <c r="AG904" i="33"/>
  <c r="AF903" i="33"/>
  <c r="DL892" i="1"/>
  <c r="CV504" i="1" l="1"/>
  <c r="BG504" i="1"/>
  <c r="BK504" i="1"/>
  <c r="AN504" i="1"/>
  <c r="AM505" i="1"/>
  <c r="FB894" i="1"/>
  <c r="FC894" i="1" s="1"/>
  <c r="ED893" i="1"/>
  <c r="EE894" i="1"/>
  <c r="FK896" i="1"/>
  <c r="FL896" i="1" s="1"/>
  <c r="FM895" i="1" s="1"/>
  <c r="FF895" i="1"/>
  <c r="EZ892" i="1"/>
  <c r="FD892" i="1"/>
  <c r="FA892" i="1"/>
  <c r="DK893" i="1"/>
  <c r="FE894" i="1"/>
  <c r="EY894" i="1"/>
  <c r="AG903" i="33"/>
  <c r="AF902" i="33"/>
  <c r="DL891" i="1"/>
  <c r="AV504" i="1" l="1"/>
  <c r="AU504" i="1"/>
  <c r="AW505" i="1"/>
  <c r="CS505" i="1"/>
  <c r="AS505" i="1"/>
  <c r="AT505" i="1" s="1"/>
  <c r="AR505" i="1"/>
  <c r="AQ505" i="1"/>
  <c r="CK505" i="1"/>
  <c r="BQ501" i="1"/>
  <c r="BS501" i="1" s="1"/>
  <c r="CF501" i="1" s="1"/>
  <c r="CJ501" i="1" s="1"/>
  <c r="AP505" i="1"/>
  <c r="AO505" i="1"/>
  <c r="BT501" i="1"/>
  <c r="CD501" i="1"/>
  <c r="CE501" i="1"/>
  <c r="CL501" i="1" s="1"/>
  <c r="FB893" i="1"/>
  <c r="FC893" i="1" s="1"/>
  <c r="FK895" i="1"/>
  <c r="FL895" i="1" s="1"/>
  <c r="FM894" i="1" s="1"/>
  <c r="FF894" i="1"/>
  <c r="ED892" i="1"/>
  <c r="EE893" i="1"/>
  <c r="FD891" i="1"/>
  <c r="FA891" i="1"/>
  <c r="EZ891" i="1"/>
  <c r="DK892" i="1"/>
  <c r="EY893" i="1"/>
  <c r="FE893" i="1"/>
  <c r="AG902" i="33"/>
  <c r="AF901" i="33"/>
  <c r="DL890" i="1"/>
  <c r="BI505" i="1" l="1"/>
  <c r="CI505" i="1"/>
  <c r="BE505" i="1"/>
  <c r="BF505" i="1"/>
  <c r="CT505" i="1"/>
  <c r="BD505" i="1"/>
  <c r="CU505" i="1"/>
  <c r="BP505" i="1"/>
  <c r="BJ505" i="1"/>
  <c r="BH505" i="1"/>
  <c r="BG505" i="1"/>
  <c r="CV505" i="1"/>
  <c r="CG501" i="1"/>
  <c r="CM501" i="1" s="1"/>
  <c r="CH501" i="1"/>
  <c r="AM506" i="1"/>
  <c r="AN505" i="1"/>
  <c r="FB892" i="1"/>
  <c r="FC892" i="1" s="1"/>
  <c r="FK894" i="1"/>
  <c r="FL894" i="1" s="1"/>
  <c r="FM893" i="1" s="1"/>
  <c r="ED891" i="1"/>
  <c r="EE892" i="1"/>
  <c r="FF893" i="1"/>
  <c r="FD890" i="1"/>
  <c r="FA890" i="1"/>
  <c r="EZ890" i="1"/>
  <c r="DK891" i="1"/>
  <c r="EY892" i="1"/>
  <c r="FE892" i="1"/>
  <c r="AG901" i="33"/>
  <c r="AF900" i="33"/>
  <c r="DL889" i="1"/>
  <c r="BK505" i="1" l="1"/>
  <c r="AS506" i="1"/>
  <c r="BQ502" i="1"/>
  <c r="BS502" i="1" s="1"/>
  <c r="CK506" i="1"/>
  <c r="AW506" i="1"/>
  <c r="AO506" i="1"/>
  <c r="AP506" i="1"/>
  <c r="CU506" i="1" s="1"/>
  <c r="AQ506" i="1"/>
  <c r="AR506" i="1"/>
  <c r="CS506" i="1"/>
  <c r="AU505" i="1"/>
  <c r="AV505" i="1"/>
  <c r="FB891" i="1"/>
  <c r="FC891" i="1" s="1"/>
  <c r="ED890" i="1"/>
  <c r="EE891" i="1"/>
  <c r="FK893" i="1"/>
  <c r="FL893" i="1" s="1"/>
  <c r="FM892" i="1" s="1"/>
  <c r="FF892" i="1"/>
  <c r="FA889" i="1"/>
  <c r="EZ889" i="1"/>
  <c r="FD889" i="1"/>
  <c r="DK890" i="1"/>
  <c r="FE891" i="1"/>
  <c r="EY891" i="1"/>
  <c r="AG900" i="33"/>
  <c r="AF899" i="33"/>
  <c r="DL888" i="1"/>
  <c r="CE502" i="1" l="1"/>
  <c r="CL502" i="1" s="1"/>
  <c r="CD502" i="1"/>
  <c r="BT502" i="1"/>
  <c r="CF502" i="1"/>
  <c r="CJ502" i="1" s="1"/>
  <c r="AT506" i="1"/>
  <c r="BD506" i="1"/>
  <c r="CT506" i="1"/>
  <c r="CV506" i="1" s="1"/>
  <c r="BF506" i="1"/>
  <c r="BE506" i="1"/>
  <c r="BH506" i="1"/>
  <c r="CI506" i="1"/>
  <c r="BP506" i="1"/>
  <c r="BI506" i="1"/>
  <c r="BJ506" i="1"/>
  <c r="FB890" i="1"/>
  <c r="FC890" i="1" s="1"/>
  <c r="ED889" i="1"/>
  <c r="EE890" i="1"/>
  <c r="FK892" i="1"/>
  <c r="FL892" i="1" s="1"/>
  <c r="FM891" i="1" s="1"/>
  <c r="FF891" i="1"/>
  <c r="FA888" i="1"/>
  <c r="EZ888" i="1"/>
  <c r="FD888" i="1"/>
  <c r="DK889" i="1"/>
  <c r="FE890" i="1"/>
  <c r="EY890" i="1"/>
  <c r="AG899" i="33"/>
  <c r="AF898" i="33"/>
  <c r="DL887" i="1"/>
  <c r="CH502" i="1" l="1"/>
  <c r="CG502" i="1"/>
  <c r="CM502" i="1" s="1"/>
  <c r="AN506" i="1"/>
  <c r="AM507" i="1"/>
  <c r="AS507" i="1" s="1"/>
  <c r="BG506" i="1"/>
  <c r="BK506" i="1"/>
  <c r="FB889" i="1"/>
  <c r="FC889" i="1" s="1"/>
  <c r="ED888" i="1"/>
  <c r="EE889" i="1"/>
  <c r="FF890" i="1"/>
  <c r="FK891" i="1"/>
  <c r="FL891" i="1" s="1"/>
  <c r="FM890" i="1" s="1"/>
  <c r="FD887" i="1"/>
  <c r="FA887" i="1"/>
  <c r="EZ887" i="1"/>
  <c r="DK888" i="1"/>
  <c r="EY889" i="1"/>
  <c r="FE889" i="1"/>
  <c r="AG898" i="33"/>
  <c r="AF897" i="33"/>
  <c r="DL886" i="1"/>
  <c r="AV506" i="1" l="1"/>
  <c r="AU506" i="1"/>
  <c r="CK507" i="1"/>
  <c r="BQ503" i="1"/>
  <c r="BS503" i="1" s="1"/>
  <c r="BT503" i="1" s="1"/>
  <c r="AR507" i="1"/>
  <c r="AQ507" i="1"/>
  <c r="AP507" i="1"/>
  <c r="AW507" i="1"/>
  <c r="CS507" i="1"/>
  <c r="AO507" i="1"/>
  <c r="FB888" i="1"/>
  <c r="FC888" i="1" s="1"/>
  <c r="FK890" i="1"/>
  <c r="FL890" i="1" s="1"/>
  <c r="FM889" i="1" s="1"/>
  <c r="ED887" i="1"/>
  <c r="EE888" i="1"/>
  <c r="FF889" i="1"/>
  <c r="FD886" i="1"/>
  <c r="FA886" i="1"/>
  <c r="EZ886" i="1"/>
  <c r="DK887" i="1"/>
  <c r="EY888" i="1"/>
  <c r="FE888" i="1"/>
  <c r="AG897" i="33"/>
  <c r="AF896" i="33"/>
  <c r="DL885" i="1"/>
  <c r="CE503" i="1" l="1"/>
  <c r="CL503" i="1" s="1"/>
  <c r="CF503" i="1"/>
  <c r="CJ503" i="1" s="1"/>
  <c r="CD503" i="1"/>
  <c r="BJ507" i="1"/>
  <c r="BH507" i="1"/>
  <c r="CU507" i="1"/>
  <c r="BI507" i="1"/>
  <c r="AT507" i="1"/>
  <c r="BE507" i="1"/>
  <c r="BF507" i="1"/>
  <c r="CT507" i="1"/>
  <c r="BP507" i="1"/>
  <c r="CI507" i="1"/>
  <c r="BD507" i="1"/>
  <c r="FB887" i="1"/>
  <c r="FC887" i="1" s="1"/>
  <c r="ED886" i="1"/>
  <c r="EE887" i="1"/>
  <c r="FK889" i="1"/>
  <c r="FL889" i="1" s="1"/>
  <c r="FM888" i="1" s="1"/>
  <c r="FF888" i="1"/>
  <c r="FD885" i="1"/>
  <c r="FA885" i="1"/>
  <c r="EZ885" i="1"/>
  <c r="DK886" i="1"/>
  <c r="EY887" i="1"/>
  <c r="FE887" i="1"/>
  <c r="AG896" i="33"/>
  <c r="AF895" i="33"/>
  <c r="DL884" i="1"/>
  <c r="BK507" i="1" l="1"/>
  <c r="CV507" i="1"/>
  <c r="BG507" i="1"/>
  <c r="CG503" i="1"/>
  <c r="CM503" i="1" s="1"/>
  <c r="CH503" i="1"/>
  <c r="AM508" i="1"/>
  <c r="AN507" i="1"/>
  <c r="AW508" i="1"/>
  <c r="CK508" i="1"/>
  <c r="FB886" i="1"/>
  <c r="FC886" i="1" s="1"/>
  <c r="ED885" i="1"/>
  <c r="EE886" i="1"/>
  <c r="FK888" i="1"/>
  <c r="FL888" i="1" s="1"/>
  <c r="FM887" i="1" s="1"/>
  <c r="FF887" i="1"/>
  <c r="FA884" i="1"/>
  <c r="EZ884" i="1"/>
  <c r="FD884" i="1"/>
  <c r="DK885" i="1"/>
  <c r="FE886" i="1"/>
  <c r="EY886" i="1"/>
  <c r="AG895" i="33"/>
  <c r="AF894" i="33"/>
  <c r="DL883" i="1"/>
  <c r="AQ508" i="1" l="1"/>
  <c r="AP508" i="1"/>
  <c r="CS508" i="1"/>
  <c r="BQ504" i="1"/>
  <c r="BS504" i="1" s="1"/>
  <c r="AO508" i="1"/>
  <c r="AS508" i="1"/>
  <c r="AR508" i="1"/>
  <c r="AU507" i="1"/>
  <c r="AV507" i="1"/>
  <c r="FB885" i="1"/>
  <c r="FC885" i="1" s="1"/>
  <c r="FK887" i="1"/>
  <c r="FL887" i="1" s="1"/>
  <c r="FM886" i="1" s="1"/>
  <c r="ED884" i="1"/>
  <c r="EE885" i="1"/>
  <c r="FF886" i="1"/>
  <c r="FD883" i="1"/>
  <c r="FA883" i="1"/>
  <c r="EZ883" i="1"/>
  <c r="DK884" i="1"/>
  <c r="EY885" i="1"/>
  <c r="FE885" i="1"/>
  <c r="AG894" i="33"/>
  <c r="AF893" i="33"/>
  <c r="DL882" i="1"/>
  <c r="CI508" i="1" l="1"/>
  <c r="BI508" i="1"/>
  <c r="BP508" i="1"/>
  <c r="BJ508" i="1"/>
  <c r="BH508" i="1"/>
  <c r="CU508" i="1"/>
  <c r="CE504" i="1"/>
  <c r="CL504" i="1" s="1"/>
  <c r="BT504" i="1"/>
  <c r="CD504" i="1"/>
  <c r="CF504" i="1"/>
  <c r="CJ504" i="1" s="1"/>
  <c r="CT508" i="1"/>
  <c r="BF508" i="1"/>
  <c r="BE508" i="1"/>
  <c r="BD508" i="1"/>
  <c r="AT508" i="1"/>
  <c r="FB884" i="1"/>
  <c r="FC884" i="1" s="1"/>
  <c r="ED883" i="1"/>
  <c r="EE884" i="1"/>
  <c r="FK886" i="1"/>
  <c r="FL886" i="1" s="1"/>
  <c r="FM885" i="1" s="1"/>
  <c r="FF885" i="1"/>
  <c r="FD882" i="1"/>
  <c r="FA882" i="1"/>
  <c r="EZ882" i="1"/>
  <c r="DK883" i="1"/>
  <c r="EY884" i="1"/>
  <c r="FE884" i="1"/>
  <c r="AG893" i="33"/>
  <c r="AF892" i="33"/>
  <c r="DL881" i="1"/>
  <c r="BK508" i="1" l="1"/>
  <c r="BG508" i="1"/>
  <c r="CV508" i="1"/>
  <c r="CG504" i="1"/>
  <c r="CM504" i="1" s="1"/>
  <c r="CH504" i="1"/>
  <c r="AN508" i="1"/>
  <c r="AM509" i="1"/>
  <c r="AW509" i="1" s="1"/>
  <c r="FB883" i="1"/>
  <c r="FC883" i="1" s="1"/>
  <c r="ED882" i="1"/>
  <c r="EE883" i="1"/>
  <c r="FK885" i="1"/>
  <c r="FL885" i="1" s="1"/>
  <c r="FM884" i="1" s="1"/>
  <c r="FF884" i="1"/>
  <c r="FD881" i="1"/>
  <c r="FA881" i="1"/>
  <c r="EZ881" i="1"/>
  <c r="DK882" i="1"/>
  <c r="EY883" i="1"/>
  <c r="FE883" i="1"/>
  <c r="AG892" i="33"/>
  <c r="AF891" i="33"/>
  <c r="DL880" i="1"/>
  <c r="BQ505" i="1" l="1"/>
  <c r="BS505" i="1" s="1"/>
  <c r="AR509" i="1"/>
  <c r="AV508" i="1"/>
  <c r="AU508" i="1"/>
  <c r="CS509" i="1"/>
  <c r="AO509" i="1"/>
  <c r="AQ509" i="1"/>
  <c r="AS509" i="1"/>
  <c r="AP509" i="1"/>
  <c r="CK509" i="1"/>
  <c r="FB882" i="1"/>
  <c r="FC882" i="1" s="1"/>
  <c r="ED881" i="1"/>
  <c r="EE882" i="1"/>
  <c r="FK884" i="1"/>
  <c r="FL884" i="1" s="1"/>
  <c r="FM883" i="1" s="1"/>
  <c r="FF883" i="1"/>
  <c r="FA880" i="1"/>
  <c r="EZ880" i="1"/>
  <c r="FD880" i="1"/>
  <c r="DK881" i="1"/>
  <c r="FE882" i="1"/>
  <c r="EY882" i="1"/>
  <c r="AG891" i="33"/>
  <c r="AF890" i="33"/>
  <c r="DL879" i="1"/>
  <c r="BT505" i="1" l="1"/>
  <c r="CD505" i="1"/>
  <c r="CE505" i="1"/>
  <c r="CL505" i="1" s="1"/>
  <c r="CF505" i="1"/>
  <c r="CJ505" i="1" s="1"/>
  <c r="BF509" i="1"/>
  <c r="AT509" i="1"/>
  <c r="CT509" i="1"/>
  <c r="BE509" i="1"/>
  <c r="BD509" i="1"/>
  <c r="BJ509" i="1"/>
  <c r="CI509" i="1"/>
  <c r="BI509" i="1"/>
  <c r="CU509" i="1"/>
  <c r="BH509" i="1"/>
  <c r="BP509" i="1"/>
  <c r="FB881" i="1"/>
  <c r="FC881" i="1" s="1"/>
  <c r="ED880" i="1"/>
  <c r="EE881" i="1"/>
  <c r="FF882" i="1"/>
  <c r="FK883" i="1"/>
  <c r="FL883" i="1" s="1"/>
  <c r="FM882" i="1" s="1"/>
  <c r="EZ879" i="1"/>
  <c r="FA879" i="1"/>
  <c r="FD879" i="1"/>
  <c r="DK880" i="1"/>
  <c r="EY881" i="1"/>
  <c r="FE881" i="1"/>
  <c r="AG890" i="33"/>
  <c r="AF889" i="33"/>
  <c r="DL878" i="1"/>
  <c r="BK509" i="1" l="1"/>
  <c r="BG509" i="1"/>
  <c r="CV509" i="1"/>
  <c r="CG505" i="1"/>
  <c r="CM505" i="1" s="1"/>
  <c r="CH505" i="1"/>
  <c r="AN509" i="1"/>
  <c r="AM510" i="1"/>
  <c r="AW510" i="1"/>
  <c r="FB880" i="1"/>
  <c r="FC880" i="1" s="1"/>
  <c r="FK882" i="1"/>
  <c r="FL882" i="1" s="1"/>
  <c r="FM881" i="1" s="1"/>
  <c r="ED879" i="1"/>
  <c r="EE880" i="1"/>
  <c r="FF881" i="1"/>
  <c r="FD878" i="1"/>
  <c r="FA878" i="1"/>
  <c r="EZ878" i="1"/>
  <c r="DK879" i="1"/>
  <c r="EY880" i="1"/>
  <c r="FE880" i="1"/>
  <c r="AG889" i="33"/>
  <c r="AF888" i="33"/>
  <c r="DL877" i="1"/>
  <c r="CS510" i="1" l="1"/>
  <c r="AQ510" i="1"/>
  <c r="AV509" i="1"/>
  <c r="AU509" i="1"/>
  <c r="AO510" i="1"/>
  <c r="AP510" i="1"/>
  <c r="CK510" i="1"/>
  <c r="BQ506" i="1"/>
  <c r="BS506" i="1" s="1"/>
  <c r="AR510" i="1"/>
  <c r="AS510" i="1"/>
  <c r="FB879" i="1"/>
  <c r="FC879" i="1" s="1"/>
  <c r="ED878" i="1"/>
  <c r="EE879" i="1"/>
  <c r="FK881" i="1"/>
  <c r="FL881" i="1" s="1"/>
  <c r="FM880" i="1" s="1"/>
  <c r="FF880" i="1"/>
  <c r="FD877" i="1"/>
  <c r="FA877" i="1"/>
  <c r="EZ877" i="1"/>
  <c r="DK878" i="1"/>
  <c r="EY879" i="1"/>
  <c r="FE879" i="1"/>
  <c r="AG888" i="33"/>
  <c r="AF887" i="33"/>
  <c r="DL876" i="1"/>
  <c r="AT510" i="1" l="1"/>
  <c r="BD510" i="1"/>
  <c r="CT510" i="1"/>
  <c r="BF510" i="1"/>
  <c r="BE510" i="1"/>
  <c r="CU510" i="1"/>
  <c r="BP510" i="1"/>
  <c r="BI510" i="1"/>
  <c r="BH510" i="1"/>
  <c r="CI510" i="1"/>
  <c r="BJ510" i="1"/>
  <c r="BT506" i="1"/>
  <c r="CD506" i="1"/>
  <c r="CF506" i="1"/>
  <c r="CJ506" i="1" s="1"/>
  <c r="CE506" i="1"/>
  <c r="CL506" i="1" s="1"/>
  <c r="FB878" i="1"/>
  <c r="FC878" i="1" s="1"/>
  <c r="ED877" i="1"/>
  <c r="EE878" i="1"/>
  <c r="FK880" i="1"/>
  <c r="FL880" i="1" s="1"/>
  <c r="FM879" i="1" s="1"/>
  <c r="FF879" i="1"/>
  <c r="FA876" i="1"/>
  <c r="EZ876" i="1"/>
  <c r="FD876" i="1"/>
  <c r="DK877" i="1"/>
  <c r="FE878" i="1"/>
  <c r="EY878" i="1"/>
  <c r="AG887" i="33"/>
  <c r="AF886" i="33"/>
  <c r="DL875" i="1"/>
  <c r="CV510" i="1" l="1"/>
  <c r="AM511" i="1"/>
  <c r="AS511" i="1" s="1"/>
  <c r="AN510" i="1"/>
  <c r="BG510" i="1"/>
  <c r="CH506" i="1"/>
  <c r="CG506" i="1"/>
  <c r="CM506" i="1" s="1"/>
  <c r="BK510" i="1"/>
  <c r="FB877" i="1"/>
  <c r="FC877" i="1" s="1"/>
  <c r="FK879" i="1"/>
  <c r="FL879" i="1" s="1"/>
  <c r="FM878" i="1" s="1"/>
  <c r="ED876" i="1"/>
  <c r="EE877" i="1"/>
  <c r="FF878" i="1"/>
  <c r="EZ875" i="1"/>
  <c r="FA875" i="1"/>
  <c r="FD875" i="1"/>
  <c r="DK876" i="1"/>
  <c r="FE877" i="1"/>
  <c r="EY877" i="1"/>
  <c r="AG886" i="33"/>
  <c r="AF885" i="33"/>
  <c r="DL874" i="1"/>
  <c r="AR511" i="1" l="1"/>
  <c r="AP511" i="1"/>
  <c r="CK511" i="1"/>
  <c r="BQ507" i="1"/>
  <c r="BS507" i="1" s="1"/>
  <c r="CS511" i="1"/>
  <c r="AQ511" i="1"/>
  <c r="AW511" i="1"/>
  <c r="AO511" i="1"/>
  <c r="AV510" i="1"/>
  <c r="AU510" i="1"/>
  <c r="FB876" i="1"/>
  <c r="FC876" i="1" s="1"/>
  <c r="ED875" i="1"/>
  <c r="EE876" i="1"/>
  <c r="FF877" i="1"/>
  <c r="FK878" i="1"/>
  <c r="FL878" i="1" s="1"/>
  <c r="FM877" i="1" s="1"/>
  <c r="FD874" i="1"/>
  <c r="FA874" i="1"/>
  <c r="EZ874" i="1"/>
  <c r="DK875" i="1"/>
  <c r="EY876" i="1"/>
  <c r="FE876" i="1"/>
  <c r="AG885" i="33"/>
  <c r="AF884" i="33"/>
  <c r="DL873" i="1"/>
  <c r="BJ511" i="1" l="1"/>
  <c r="BI511" i="1"/>
  <c r="CU511" i="1"/>
  <c r="BH511" i="1"/>
  <c r="BT507" i="1"/>
  <c r="CD507" i="1"/>
  <c r="CE507" i="1"/>
  <c r="CL507" i="1" s="1"/>
  <c r="CF507" i="1"/>
  <c r="CJ507" i="1" s="1"/>
  <c r="AT511" i="1"/>
  <c r="BD511" i="1"/>
  <c r="BE511" i="1"/>
  <c r="BF511" i="1"/>
  <c r="CT511" i="1"/>
  <c r="CI511" i="1"/>
  <c r="BP511" i="1"/>
  <c r="FB875" i="1"/>
  <c r="FC875" i="1" s="1"/>
  <c r="FK877" i="1"/>
  <c r="FL877" i="1" s="1"/>
  <c r="FM876" i="1" s="1"/>
  <c r="ED874" i="1"/>
  <c r="EE875" i="1"/>
  <c r="FF876" i="1"/>
  <c r="FD873" i="1"/>
  <c r="FA873" i="1"/>
  <c r="EZ873" i="1"/>
  <c r="DK874" i="1"/>
  <c r="EY875" i="1"/>
  <c r="FE875" i="1"/>
  <c r="AG884" i="33"/>
  <c r="AF883" i="33"/>
  <c r="DL872" i="1"/>
  <c r="BK511" i="1" l="1"/>
  <c r="CV511" i="1"/>
  <c r="CH507" i="1"/>
  <c r="CG507" i="1"/>
  <c r="CM507" i="1" s="1"/>
  <c r="BG511" i="1"/>
  <c r="AM512" i="1"/>
  <c r="AN511" i="1"/>
  <c r="FB874" i="1"/>
  <c r="FC874" i="1" s="1"/>
  <c r="ED873" i="1"/>
  <c r="EE874" i="1"/>
  <c r="FK876" i="1"/>
  <c r="FL876" i="1" s="1"/>
  <c r="FM875" i="1" s="1"/>
  <c r="FF875" i="1"/>
  <c r="FA872" i="1"/>
  <c r="EZ872" i="1"/>
  <c r="FD872" i="1"/>
  <c r="DK873" i="1"/>
  <c r="FE874" i="1"/>
  <c r="EY874" i="1"/>
  <c r="AG883" i="33"/>
  <c r="AF882" i="33"/>
  <c r="DL871" i="1"/>
  <c r="AO512" i="1" l="1"/>
  <c r="CS512" i="1"/>
  <c r="BQ508" i="1"/>
  <c r="BS508" i="1" s="1"/>
  <c r="AW512" i="1"/>
  <c r="AP512" i="1"/>
  <c r="AQ512" i="1"/>
  <c r="AR512" i="1"/>
  <c r="AS512" i="1"/>
  <c r="CK512" i="1"/>
  <c r="AU511" i="1"/>
  <c r="AV511" i="1"/>
  <c r="FB873" i="1"/>
  <c r="FC873" i="1" s="1"/>
  <c r="ED872" i="1"/>
  <c r="EE873" i="1"/>
  <c r="FF874" i="1"/>
  <c r="FK875" i="1"/>
  <c r="FL875" i="1" s="1"/>
  <c r="FM874" i="1" s="1"/>
  <c r="FA871" i="1"/>
  <c r="EZ871" i="1"/>
  <c r="FD871" i="1"/>
  <c r="DK872" i="1"/>
  <c r="FE873" i="1"/>
  <c r="EY873" i="1"/>
  <c r="AG882" i="33"/>
  <c r="AF881" i="33"/>
  <c r="DL870" i="1"/>
  <c r="BF512" i="1" l="1"/>
  <c r="BD512" i="1"/>
  <c r="CT512" i="1"/>
  <c r="BE512" i="1"/>
  <c r="CU512" i="1"/>
  <c r="BI512" i="1"/>
  <c r="CI512" i="1"/>
  <c r="BJ512" i="1"/>
  <c r="CE508" i="1"/>
  <c r="CL508" i="1" s="1"/>
  <c r="BT508" i="1"/>
  <c r="CF508" i="1"/>
  <c r="CD508" i="1"/>
  <c r="CH508" i="1" s="1"/>
  <c r="BH512" i="1"/>
  <c r="AT512" i="1"/>
  <c r="BP512" i="1"/>
  <c r="FB872" i="1"/>
  <c r="FC872" i="1" s="1"/>
  <c r="FK874" i="1"/>
  <c r="FL874" i="1" s="1"/>
  <c r="FM873" i="1" s="1"/>
  <c r="ED871" i="1"/>
  <c r="EE872" i="1"/>
  <c r="FF873" i="1"/>
  <c r="FD870" i="1"/>
  <c r="FA870" i="1"/>
  <c r="EZ870" i="1"/>
  <c r="DK871" i="1"/>
  <c r="EY872" i="1"/>
  <c r="FE872" i="1"/>
  <c r="AG881" i="33"/>
  <c r="AF880" i="33"/>
  <c r="DL869" i="1"/>
  <c r="BG512" i="1" l="1"/>
  <c r="CV512" i="1"/>
  <c r="BK512" i="1"/>
  <c r="AM513" i="1"/>
  <c r="AN512" i="1"/>
  <c r="CJ508" i="1"/>
  <c r="CG508" i="1"/>
  <c r="CM508" i="1" s="1"/>
  <c r="FB871" i="1"/>
  <c r="FC871" i="1" s="1"/>
  <c r="ED870" i="1"/>
  <c r="EE871" i="1"/>
  <c r="FK873" i="1"/>
  <c r="FL873" i="1" s="1"/>
  <c r="FM872" i="1" s="1"/>
  <c r="FF872" i="1"/>
  <c r="FD869" i="1"/>
  <c r="FA869" i="1"/>
  <c r="EZ869" i="1"/>
  <c r="DK870" i="1"/>
  <c r="EY871" i="1"/>
  <c r="FE871" i="1"/>
  <c r="AG880" i="33"/>
  <c r="AF879" i="33"/>
  <c r="DL868" i="1"/>
  <c r="CS513" i="1" l="1"/>
  <c r="BQ509" i="1"/>
  <c r="BS509" i="1" s="1"/>
  <c r="CE509" i="1" s="1"/>
  <c r="CL509" i="1" s="1"/>
  <c r="AO513" i="1"/>
  <c r="CT513" i="1" s="1"/>
  <c r="AW513" i="1"/>
  <c r="AQ513" i="1"/>
  <c r="AS513" i="1"/>
  <c r="AR513" i="1"/>
  <c r="AP513" i="1"/>
  <c r="CK513" i="1"/>
  <c r="AU512" i="1"/>
  <c r="AV512" i="1"/>
  <c r="FB870" i="1"/>
  <c r="FC870" i="1" s="1"/>
  <c r="ED869" i="1"/>
  <c r="EE870" i="1"/>
  <c r="FK872" i="1"/>
  <c r="FL872" i="1" s="1"/>
  <c r="FM871" i="1" s="1"/>
  <c r="FF871" i="1"/>
  <c r="FD868" i="1"/>
  <c r="FA868" i="1"/>
  <c r="EZ868" i="1"/>
  <c r="DK869" i="1"/>
  <c r="EY870" i="1"/>
  <c r="FE870" i="1"/>
  <c r="AG879" i="33"/>
  <c r="AF878" i="33"/>
  <c r="DL867" i="1"/>
  <c r="CD509" i="1" l="1"/>
  <c r="BT509" i="1"/>
  <c r="CF509" i="1"/>
  <c r="CJ509" i="1" s="1"/>
  <c r="CI513" i="1"/>
  <c r="BD513" i="1"/>
  <c r="BF513" i="1"/>
  <c r="BE513" i="1"/>
  <c r="BJ513" i="1"/>
  <c r="BI513" i="1"/>
  <c r="BH513" i="1"/>
  <c r="CU513" i="1"/>
  <c r="CV513" i="1" s="1"/>
  <c r="BP513" i="1"/>
  <c r="AT513" i="1"/>
  <c r="FB869" i="1"/>
  <c r="FC869" i="1" s="1"/>
  <c r="FK871" i="1"/>
  <c r="FL871" i="1" s="1"/>
  <c r="FM870" i="1" s="1"/>
  <c r="ED868" i="1"/>
  <c r="EE869" i="1"/>
  <c r="FF870" i="1"/>
  <c r="FA867" i="1"/>
  <c r="EZ867" i="1"/>
  <c r="FD867" i="1"/>
  <c r="DK868" i="1"/>
  <c r="FE869" i="1"/>
  <c r="EY869" i="1"/>
  <c r="AG878" i="33"/>
  <c r="AF877" i="33"/>
  <c r="DL866" i="1"/>
  <c r="BK513" i="1" l="1"/>
  <c r="BG513" i="1"/>
  <c r="CH509" i="1"/>
  <c r="CG509" i="1"/>
  <c r="CM509" i="1" s="1"/>
  <c r="AM514" i="1"/>
  <c r="AN513" i="1"/>
  <c r="FB868" i="1"/>
  <c r="FC868" i="1" s="1"/>
  <c r="ED867" i="1"/>
  <c r="EE868" i="1"/>
  <c r="FK870" i="1"/>
  <c r="FL870" i="1" s="1"/>
  <c r="FM869" i="1" s="1"/>
  <c r="FF869" i="1"/>
  <c r="FD866" i="1"/>
  <c r="FA866" i="1"/>
  <c r="EZ866" i="1"/>
  <c r="DK867" i="1"/>
  <c r="EY868" i="1"/>
  <c r="FE868" i="1"/>
  <c r="AG877" i="33"/>
  <c r="AF876" i="33"/>
  <c r="DL865" i="1"/>
  <c r="BQ510" i="1" l="1"/>
  <c r="BS510" i="1" s="1"/>
  <c r="CK514" i="1"/>
  <c r="AW514" i="1"/>
  <c r="CS514" i="1"/>
  <c r="AS514" i="1"/>
  <c r="AR514" i="1"/>
  <c r="AQ514" i="1"/>
  <c r="AP514" i="1"/>
  <c r="BH514" i="1" s="1"/>
  <c r="AO514" i="1"/>
  <c r="AV513" i="1"/>
  <c r="AU513" i="1"/>
  <c r="FB867" i="1"/>
  <c r="FC867" i="1" s="1"/>
  <c r="ED866" i="1"/>
  <c r="EE867" i="1"/>
  <c r="FK869" i="1"/>
  <c r="FL869" i="1" s="1"/>
  <c r="FM868" i="1" s="1"/>
  <c r="FF868" i="1"/>
  <c r="FD865" i="1"/>
  <c r="FA865" i="1"/>
  <c r="EZ865" i="1"/>
  <c r="DK866" i="1"/>
  <c r="EY867" i="1"/>
  <c r="FE867" i="1"/>
  <c r="AG876" i="33"/>
  <c r="AF875" i="33"/>
  <c r="DL864" i="1"/>
  <c r="BT510" i="1" l="1"/>
  <c r="CD510" i="1"/>
  <c r="CE510" i="1"/>
  <c r="CL510" i="1" s="1"/>
  <c r="CF510" i="1"/>
  <c r="CJ510" i="1" s="1"/>
  <c r="BP514" i="1"/>
  <c r="CT514" i="1"/>
  <c r="BD514" i="1"/>
  <c r="AT514" i="1"/>
  <c r="BJ514" i="1"/>
  <c r="CI514" i="1"/>
  <c r="CU514" i="1"/>
  <c r="BI514" i="1"/>
  <c r="BE514" i="1"/>
  <c r="BF514" i="1"/>
  <c r="FB866" i="1"/>
  <c r="FC866" i="1" s="1"/>
  <c r="ED865" i="1"/>
  <c r="EE866" i="1"/>
  <c r="FK868" i="1"/>
  <c r="FL868" i="1" s="1"/>
  <c r="FM867" i="1" s="1"/>
  <c r="FF867" i="1"/>
  <c r="FD864" i="1"/>
  <c r="FA864" i="1"/>
  <c r="EZ864" i="1"/>
  <c r="DK865" i="1"/>
  <c r="EY866" i="1"/>
  <c r="FE866" i="1"/>
  <c r="AG875" i="33"/>
  <c r="AF874" i="33"/>
  <c r="DL863" i="1"/>
  <c r="CG510" i="1" l="1"/>
  <c r="CM510" i="1" s="1"/>
  <c r="CH510" i="1"/>
  <c r="CV514" i="1"/>
  <c r="BG514" i="1"/>
  <c r="AN514" i="1"/>
  <c r="AM515" i="1"/>
  <c r="BK514" i="1"/>
  <c r="FB865" i="1"/>
  <c r="FC865" i="1" s="1"/>
  <c r="ED864" i="1"/>
  <c r="EE865" i="1"/>
  <c r="FK867" i="1"/>
  <c r="FL867" i="1" s="1"/>
  <c r="FM866" i="1" s="1"/>
  <c r="FF866" i="1"/>
  <c r="FA863" i="1"/>
  <c r="EZ863" i="1"/>
  <c r="FD863" i="1"/>
  <c r="DK864" i="1"/>
  <c r="FE865" i="1"/>
  <c r="EY865" i="1"/>
  <c r="AG874" i="33"/>
  <c r="AF873" i="33"/>
  <c r="DL862" i="1"/>
  <c r="CS515" i="1" l="1"/>
  <c r="AW515" i="1"/>
  <c r="AU514" i="1"/>
  <c r="AV514" i="1"/>
  <c r="AR515" i="1"/>
  <c r="AP515" i="1"/>
  <c r="BQ511" i="1"/>
  <c r="BS511" i="1" s="1"/>
  <c r="BT511" i="1" s="1"/>
  <c r="AS515" i="1"/>
  <c r="AQ515" i="1"/>
  <c r="CK515" i="1"/>
  <c r="AO515" i="1"/>
  <c r="FB864" i="1"/>
  <c r="FC864" i="1" s="1"/>
  <c r="ED863" i="1"/>
  <c r="EE864" i="1"/>
  <c r="FF865" i="1"/>
  <c r="FK866" i="1"/>
  <c r="FL866" i="1" s="1"/>
  <c r="FM865" i="1" s="1"/>
  <c r="EZ862" i="1"/>
  <c r="FD862" i="1"/>
  <c r="FA862" i="1"/>
  <c r="DK863" i="1"/>
  <c r="FE864" i="1"/>
  <c r="EY864" i="1"/>
  <c r="AG873" i="33"/>
  <c r="AF872" i="33"/>
  <c r="DL861" i="1"/>
  <c r="BD515" i="1" l="1"/>
  <c r="BE515" i="1"/>
  <c r="BJ515" i="1"/>
  <c r="AT515" i="1"/>
  <c r="CT515" i="1"/>
  <c r="BF515" i="1"/>
  <c r="CI515" i="1"/>
  <c r="BI515" i="1"/>
  <c r="CU515" i="1"/>
  <c r="BH515" i="1"/>
  <c r="BP515" i="1"/>
  <c r="CF511" i="1"/>
  <c r="CJ511" i="1" s="1"/>
  <c r="CD511" i="1"/>
  <c r="CE511" i="1"/>
  <c r="CL511" i="1" s="1"/>
  <c r="FB863" i="1"/>
  <c r="FC863" i="1" s="1"/>
  <c r="FK865" i="1"/>
  <c r="FL865" i="1" s="1"/>
  <c r="FM864" i="1" s="1"/>
  <c r="ED862" i="1"/>
  <c r="EE863" i="1"/>
  <c r="FF864" i="1"/>
  <c r="FD861" i="1"/>
  <c r="FA861" i="1"/>
  <c r="EZ861" i="1"/>
  <c r="DK862" i="1"/>
  <c r="EY863" i="1"/>
  <c r="FE863" i="1"/>
  <c r="AG872" i="33"/>
  <c r="AF871" i="33"/>
  <c r="DL860" i="1"/>
  <c r="BG515" i="1" l="1"/>
  <c r="CV515" i="1"/>
  <c r="AM516" i="1"/>
  <c r="BQ512" i="1" s="1"/>
  <c r="BS512" i="1" s="1"/>
  <c r="AN515" i="1"/>
  <c r="BK515" i="1"/>
  <c r="CG511" i="1"/>
  <c r="CM511" i="1" s="1"/>
  <c r="CH511" i="1"/>
  <c r="FB862" i="1"/>
  <c r="FC862" i="1" s="1"/>
  <c r="ED861" i="1"/>
  <c r="EE862" i="1"/>
  <c r="FK864" i="1"/>
  <c r="FL864" i="1" s="1"/>
  <c r="FM863" i="1" s="1"/>
  <c r="FF863" i="1"/>
  <c r="FD860" i="1"/>
  <c r="FA860" i="1"/>
  <c r="EZ860" i="1"/>
  <c r="DK861" i="1"/>
  <c r="EY862" i="1"/>
  <c r="FE862" i="1"/>
  <c r="AG871" i="33"/>
  <c r="AF870" i="33"/>
  <c r="DL859" i="1"/>
  <c r="AW516" i="1" l="1"/>
  <c r="AP516" i="1"/>
  <c r="BJ516" i="1" s="1"/>
  <c r="AQ516" i="1"/>
  <c r="CK516" i="1"/>
  <c r="AS516" i="1"/>
  <c r="AR516" i="1"/>
  <c r="AO516" i="1"/>
  <c r="BF516" i="1" s="1"/>
  <c r="CS516" i="1"/>
  <c r="AU515" i="1"/>
  <c r="AV515" i="1"/>
  <c r="BT512" i="1"/>
  <c r="CF512" i="1"/>
  <c r="CJ512" i="1" s="1"/>
  <c r="CD512" i="1"/>
  <c r="CE512" i="1"/>
  <c r="CL512" i="1" s="1"/>
  <c r="FB861" i="1"/>
  <c r="FC861" i="1" s="1"/>
  <c r="FK863" i="1"/>
  <c r="FL863" i="1" s="1"/>
  <c r="FM862" i="1" s="1"/>
  <c r="ED860" i="1"/>
  <c r="EE861" i="1"/>
  <c r="FF862" i="1"/>
  <c r="FA859" i="1"/>
  <c r="EZ859" i="1"/>
  <c r="FD859" i="1"/>
  <c r="DK860" i="1"/>
  <c r="FE861" i="1"/>
  <c r="EY861" i="1"/>
  <c r="AG870" i="33"/>
  <c r="AF869" i="33"/>
  <c r="DL858" i="1"/>
  <c r="CT516" i="1" l="1"/>
  <c r="BE516" i="1"/>
  <c r="BD516" i="1"/>
  <c r="CU516" i="1"/>
  <c r="BH516" i="1"/>
  <c r="AT516" i="1"/>
  <c r="CI516" i="1"/>
  <c r="BP516" i="1"/>
  <c r="BI516" i="1"/>
  <c r="CG512" i="1"/>
  <c r="CM512" i="1" s="1"/>
  <c r="CH512" i="1"/>
  <c r="FB860" i="1"/>
  <c r="FC860" i="1" s="1"/>
  <c r="ED859" i="1"/>
  <c r="EE860" i="1"/>
  <c r="FK862" i="1"/>
  <c r="FL862" i="1" s="1"/>
  <c r="FM861" i="1" s="1"/>
  <c r="FF861" i="1"/>
  <c r="EZ858" i="1"/>
  <c r="FA858" i="1"/>
  <c r="FD858" i="1"/>
  <c r="DK859" i="1"/>
  <c r="FE860" i="1"/>
  <c r="EY860" i="1"/>
  <c r="AG869" i="33"/>
  <c r="AF868" i="33"/>
  <c r="DL857" i="1"/>
  <c r="BG516" i="1" l="1"/>
  <c r="CV516" i="1"/>
  <c r="BK516" i="1"/>
  <c r="AM517" i="1"/>
  <c r="AN516" i="1"/>
  <c r="FB859" i="1"/>
  <c r="FC859" i="1" s="1"/>
  <c r="ED858" i="1"/>
  <c r="EE859" i="1"/>
  <c r="FK861" i="1"/>
  <c r="FL861" i="1" s="1"/>
  <c r="FM860" i="1" s="1"/>
  <c r="FF860" i="1"/>
  <c r="FD857" i="1"/>
  <c r="FA857" i="1"/>
  <c r="EZ857" i="1"/>
  <c r="DK858" i="1"/>
  <c r="EY859" i="1"/>
  <c r="FE859" i="1"/>
  <c r="AG868" i="33"/>
  <c r="AF867" i="33"/>
  <c r="DL856" i="1"/>
  <c r="CK517" i="1" l="1"/>
  <c r="AS517" i="1"/>
  <c r="AR517" i="1"/>
  <c r="AQ517" i="1"/>
  <c r="AO517" i="1"/>
  <c r="CS517" i="1"/>
  <c r="BQ513" i="1"/>
  <c r="BS513" i="1" s="1"/>
  <c r="CE513" i="1" s="1"/>
  <c r="CL513" i="1" s="1"/>
  <c r="AP517" i="1"/>
  <c r="AW517" i="1"/>
  <c r="AV516" i="1"/>
  <c r="AU516" i="1"/>
  <c r="FB858" i="1"/>
  <c r="FC858" i="1" s="1"/>
  <c r="ED857" i="1"/>
  <c r="EE858" i="1"/>
  <c r="FK860" i="1"/>
  <c r="FL860" i="1" s="1"/>
  <c r="FM859" i="1" s="1"/>
  <c r="FF859" i="1"/>
  <c r="FD856" i="1"/>
  <c r="FA856" i="1"/>
  <c r="EZ856" i="1"/>
  <c r="DK857" i="1"/>
  <c r="EY858" i="1"/>
  <c r="FE858" i="1"/>
  <c r="AG867" i="33"/>
  <c r="AF866" i="33"/>
  <c r="DL855" i="1"/>
  <c r="BF517" i="1" l="1"/>
  <c r="BD517" i="1"/>
  <c r="CI517" i="1"/>
  <c r="BP517" i="1"/>
  <c r="CF513" i="1"/>
  <c r="CJ513" i="1" s="1"/>
  <c r="BT513" i="1"/>
  <c r="CD513" i="1"/>
  <c r="CT517" i="1"/>
  <c r="BE517" i="1"/>
  <c r="AT517" i="1"/>
  <c r="BI517" i="1"/>
  <c r="BH517" i="1"/>
  <c r="BJ517" i="1"/>
  <c r="CU517" i="1"/>
  <c r="FB857" i="1"/>
  <c r="FC857" i="1" s="1"/>
  <c r="ED856" i="1"/>
  <c r="EE857" i="1"/>
  <c r="FK859" i="1"/>
  <c r="FL859" i="1" s="1"/>
  <c r="FM858" i="1" s="1"/>
  <c r="FF858" i="1"/>
  <c r="FD855" i="1"/>
  <c r="FA855" i="1"/>
  <c r="EZ855" i="1"/>
  <c r="DK856" i="1"/>
  <c r="FE857" i="1"/>
  <c r="EY857" i="1"/>
  <c r="AG866" i="33"/>
  <c r="AF865" i="33"/>
  <c r="DL854" i="1"/>
  <c r="BG517" i="1" l="1"/>
  <c r="BK517" i="1"/>
  <c r="CG513" i="1"/>
  <c r="CM513" i="1" s="1"/>
  <c r="CH513" i="1"/>
  <c r="CV517" i="1"/>
  <c r="AM518" i="1"/>
  <c r="AQ518" i="1" s="1"/>
  <c r="AN517" i="1"/>
  <c r="FB856" i="1"/>
  <c r="FC856" i="1" s="1"/>
  <c r="ED855" i="1"/>
  <c r="EE856" i="1"/>
  <c r="FF857" i="1"/>
  <c r="FK858" i="1"/>
  <c r="FL858" i="1" s="1"/>
  <c r="FM857" i="1" s="1"/>
  <c r="FA854" i="1"/>
  <c r="EZ854" i="1"/>
  <c r="FD854" i="1"/>
  <c r="DK855" i="1"/>
  <c r="FE856" i="1"/>
  <c r="EY856" i="1"/>
  <c r="AG865" i="33"/>
  <c r="AF864" i="33"/>
  <c r="DL853" i="1"/>
  <c r="AW518" i="1" l="1"/>
  <c r="CS518" i="1"/>
  <c r="AS518" i="1"/>
  <c r="AR518" i="1"/>
  <c r="AP518" i="1"/>
  <c r="CK518" i="1"/>
  <c r="BQ514" i="1"/>
  <c r="BS514" i="1" s="1"/>
  <c r="AO518" i="1"/>
  <c r="AU517" i="1"/>
  <c r="AV517" i="1"/>
  <c r="FB855" i="1"/>
  <c r="FC855" i="1" s="1"/>
  <c r="FK857" i="1"/>
  <c r="FL857" i="1" s="1"/>
  <c r="FM856" i="1" s="1"/>
  <c r="ED854" i="1"/>
  <c r="EE855" i="1"/>
  <c r="FF856" i="1"/>
  <c r="FD853" i="1"/>
  <c r="FA853" i="1"/>
  <c r="EZ853" i="1"/>
  <c r="DK854" i="1"/>
  <c r="EY855" i="1"/>
  <c r="FE855" i="1"/>
  <c r="AG864" i="33"/>
  <c r="AF863" i="33"/>
  <c r="DL852" i="1"/>
  <c r="BE518" i="1" l="1"/>
  <c r="BD518" i="1"/>
  <c r="BH518" i="1"/>
  <c r="CU518" i="1"/>
  <c r="CE514" i="1"/>
  <c r="BT514" i="1"/>
  <c r="CD514" i="1"/>
  <c r="CH514" i="1" s="1"/>
  <c r="CF514" i="1"/>
  <c r="CJ514" i="1" s="1"/>
  <c r="CT518" i="1"/>
  <c r="BF518" i="1"/>
  <c r="AT518" i="1"/>
  <c r="BI518" i="1"/>
  <c r="BJ518" i="1"/>
  <c r="CI518" i="1"/>
  <c r="BP518" i="1"/>
  <c r="FB854" i="1"/>
  <c r="FC854" i="1" s="1"/>
  <c r="ED853" i="1"/>
  <c r="EE854" i="1"/>
  <c r="FK856" i="1"/>
  <c r="FL856" i="1" s="1"/>
  <c r="FM855" i="1" s="1"/>
  <c r="FF855" i="1"/>
  <c r="FD852" i="1"/>
  <c r="FA852" i="1"/>
  <c r="EZ852" i="1"/>
  <c r="DK853" i="1"/>
  <c r="EY854" i="1"/>
  <c r="FE854" i="1"/>
  <c r="AG863" i="33"/>
  <c r="AF862" i="33"/>
  <c r="DL851" i="1"/>
  <c r="BG518" i="1" l="1"/>
  <c r="CV518" i="1"/>
  <c r="BK518" i="1"/>
  <c r="CL514" i="1"/>
  <c r="CG514" i="1"/>
  <c r="CM514" i="1" s="1"/>
  <c r="AN518" i="1"/>
  <c r="AM519" i="1"/>
  <c r="BQ515" i="1" s="1"/>
  <c r="BS515" i="1" s="1"/>
  <c r="FB853" i="1"/>
  <c r="FC853" i="1" s="1"/>
  <c r="FK855" i="1"/>
  <c r="FL855" i="1" s="1"/>
  <c r="FM854" i="1" s="1"/>
  <c r="ED852" i="1"/>
  <c r="EE853" i="1"/>
  <c r="FF854" i="1"/>
  <c r="FD851" i="1"/>
  <c r="FA851" i="1"/>
  <c r="EZ851" i="1"/>
  <c r="DK852" i="1"/>
  <c r="EY853" i="1"/>
  <c r="FE853" i="1"/>
  <c r="AG862" i="33"/>
  <c r="AF861" i="33"/>
  <c r="DL850" i="1"/>
  <c r="AU518" i="1" l="1"/>
  <c r="AV518" i="1"/>
  <c r="AW519" i="1"/>
  <c r="AQ519" i="1"/>
  <c r="AO519" i="1"/>
  <c r="AS519" i="1"/>
  <c r="AP519" i="1"/>
  <c r="BH519" i="1" s="1"/>
  <c r="CK519" i="1"/>
  <c r="AR519" i="1"/>
  <c r="CS519" i="1"/>
  <c r="BT515" i="1"/>
  <c r="CD515" i="1"/>
  <c r="CH515" i="1" s="1"/>
  <c r="CE515" i="1"/>
  <c r="CL515" i="1" s="1"/>
  <c r="CF515" i="1"/>
  <c r="CJ515" i="1" s="1"/>
  <c r="FB852" i="1"/>
  <c r="FC852" i="1" s="1"/>
  <c r="ED851" i="1"/>
  <c r="EE852" i="1"/>
  <c r="FK854" i="1"/>
  <c r="FL854" i="1" s="1"/>
  <c r="FM853" i="1" s="1"/>
  <c r="FF853" i="1"/>
  <c r="FA850" i="1"/>
  <c r="EZ850" i="1"/>
  <c r="FD850" i="1"/>
  <c r="DK851" i="1"/>
  <c r="FE852" i="1"/>
  <c r="EY852" i="1"/>
  <c r="AG861" i="33"/>
  <c r="AF860" i="33"/>
  <c r="DL849" i="1"/>
  <c r="BF519" i="1" l="1"/>
  <c r="CI519" i="1"/>
  <c r="BE519" i="1"/>
  <c r="AT519" i="1"/>
  <c r="CT519" i="1"/>
  <c r="BD519" i="1"/>
  <c r="CU519" i="1"/>
  <c r="BJ519" i="1"/>
  <c r="BI519" i="1"/>
  <c r="BP519" i="1"/>
  <c r="CG515" i="1"/>
  <c r="CM515" i="1" s="1"/>
  <c r="FB851" i="1"/>
  <c r="FC851" i="1" s="1"/>
  <c r="ED850" i="1"/>
  <c r="EE851" i="1"/>
  <c r="FK853" i="1"/>
  <c r="FL853" i="1" s="1"/>
  <c r="FM852" i="1" s="1"/>
  <c r="FF852" i="1"/>
  <c r="FD849" i="1"/>
  <c r="FA849" i="1"/>
  <c r="EZ849" i="1"/>
  <c r="DK850" i="1"/>
  <c r="EY851" i="1"/>
  <c r="FE851" i="1"/>
  <c r="AG860" i="33"/>
  <c r="AF859" i="33"/>
  <c r="DL848" i="1"/>
  <c r="BK519" i="1" l="1"/>
  <c r="AM520" i="1"/>
  <c r="AN519" i="1"/>
  <c r="BG519" i="1"/>
  <c r="CV519" i="1"/>
  <c r="FB850" i="1"/>
  <c r="FC850" i="1" s="1"/>
  <c r="ED849" i="1"/>
  <c r="EE850" i="1"/>
  <c r="FK852" i="1"/>
  <c r="FL852" i="1" s="1"/>
  <c r="FM851" i="1" s="1"/>
  <c r="FF851" i="1"/>
  <c r="FD848" i="1"/>
  <c r="FA848" i="1"/>
  <c r="EZ848" i="1"/>
  <c r="DK849" i="1"/>
  <c r="EY850" i="1"/>
  <c r="FE850" i="1"/>
  <c r="AG859" i="33"/>
  <c r="AF858" i="33"/>
  <c r="DL847" i="1"/>
  <c r="CS520" i="1" l="1"/>
  <c r="BQ516" i="1"/>
  <c r="BS516" i="1" s="1"/>
  <c r="AW520" i="1"/>
  <c r="CK520" i="1"/>
  <c r="AS520" i="1"/>
  <c r="AO520" i="1"/>
  <c r="AQ520" i="1"/>
  <c r="AR520" i="1"/>
  <c r="AP520" i="1"/>
  <c r="AV519" i="1"/>
  <c r="AU519" i="1"/>
  <c r="FB849" i="1"/>
  <c r="FC849" i="1" s="1"/>
  <c r="ED848" i="1"/>
  <c r="EE849" i="1"/>
  <c r="FK851" i="1"/>
  <c r="FL851" i="1" s="1"/>
  <c r="FM850" i="1" s="1"/>
  <c r="FF850" i="1"/>
  <c r="FD847" i="1"/>
  <c r="FA847" i="1"/>
  <c r="EZ847" i="1"/>
  <c r="DK848" i="1"/>
  <c r="EY849" i="1"/>
  <c r="FE849" i="1"/>
  <c r="AG858" i="33"/>
  <c r="AF857" i="33"/>
  <c r="DL846" i="1"/>
  <c r="CF516" i="1" l="1"/>
  <c r="CJ516" i="1" s="1"/>
  <c r="BT516" i="1"/>
  <c r="CE516" i="1"/>
  <c r="CD516" i="1"/>
  <c r="CH516" i="1" s="1"/>
  <c r="AT520" i="1"/>
  <c r="BD520" i="1"/>
  <c r="CU520" i="1"/>
  <c r="BJ520" i="1"/>
  <c r="BI520" i="1"/>
  <c r="BH520" i="1"/>
  <c r="BF520" i="1"/>
  <c r="CT520" i="1"/>
  <c r="BE520" i="1"/>
  <c r="BP520" i="1"/>
  <c r="CI520" i="1"/>
  <c r="FB848" i="1"/>
  <c r="FC848" i="1" s="1"/>
  <c r="ED847" i="1"/>
  <c r="EE848" i="1"/>
  <c r="FK850" i="1"/>
  <c r="FL850" i="1" s="1"/>
  <c r="FM849" i="1" s="1"/>
  <c r="FF849" i="1"/>
  <c r="FA846" i="1"/>
  <c r="EZ846" i="1"/>
  <c r="FD846" i="1"/>
  <c r="DK847" i="1"/>
  <c r="FE848" i="1"/>
  <c r="EY848" i="1"/>
  <c r="AG857" i="33"/>
  <c r="AF856" i="33"/>
  <c r="DL845" i="1"/>
  <c r="CV520" i="1" l="1"/>
  <c r="CL516" i="1"/>
  <c r="CG516" i="1"/>
  <c r="CM516" i="1" s="1"/>
  <c r="AM521" i="1"/>
  <c r="AN520" i="1"/>
  <c r="BK520" i="1"/>
  <c r="BG520" i="1"/>
  <c r="FB847" i="1"/>
  <c r="FC847" i="1" s="1"/>
  <c r="FF848" i="1"/>
  <c r="FK848" i="1" s="1"/>
  <c r="ED846" i="1"/>
  <c r="EE847" i="1"/>
  <c r="FK849" i="1"/>
  <c r="FL849" i="1" s="1"/>
  <c r="FM848" i="1" s="1"/>
  <c r="EZ845" i="1"/>
  <c r="FD845" i="1"/>
  <c r="FA845" i="1"/>
  <c r="DK846" i="1"/>
  <c r="FE847" i="1"/>
  <c r="EY847" i="1"/>
  <c r="AG856" i="33"/>
  <c r="AF855" i="33"/>
  <c r="DL844" i="1"/>
  <c r="AW521" i="1" l="1"/>
  <c r="CK521" i="1"/>
  <c r="AR521" i="1"/>
  <c r="AS521" i="1"/>
  <c r="CS521" i="1"/>
  <c r="BQ517" i="1"/>
  <c r="BS517" i="1" s="1"/>
  <c r="AQ521" i="1"/>
  <c r="AO521" i="1"/>
  <c r="AP521" i="1"/>
  <c r="AV520" i="1"/>
  <c r="AU520" i="1"/>
  <c r="FB846" i="1"/>
  <c r="FC846" i="1" s="1"/>
  <c r="FL848" i="1"/>
  <c r="FM847" i="1" s="1"/>
  <c r="ED845" i="1"/>
  <c r="EE846" i="1"/>
  <c r="FF847" i="1"/>
  <c r="FD844" i="1"/>
  <c r="EZ844" i="1"/>
  <c r="FA844" i="1"/>
  <c r="DK845" i="1"/>
  <c r="EY846" i="1"/>
  <c r="FE846" i="1"/>
  <c r="AG855" i="33"/>
  <c r="AF854" i="33"/>
  <c r="DL843" i="1"/>
  <c r="CU521" i="1" l="1"/>
  <c r="BI521" i="1"/>
  <c r="BH521" i="1"/>
  <c r="BJ521" i="1"/>
  <c r="BK521" i="1" s="1"/>
  <c r="CE517" i="1"/>
  <c r="CL517" i="1" s="1"/>
  <c r="CD517" i="1"/>
  <c r="CF517" i="1"/>
  <c r="CJ517" i="1" s="1"/>
  <c r="BT517" i="1"/>
  <c r="AT521" i="1"/>
  <c r="BF521" i="1"/>
  <c r="BP521" i="1"/>
  <c r="BD521" i="1"/>
  <c r="CT521" i="1"/>
  <c r="BE521" i="1"/>
  <c r="CI521" i="1"/>
  <c r="FB845" i="1"/>
  <c r="FC845" i="1" s="1"/>
  <c r="FK847" i="1"/>
  <c r="FL847" i="1" s="1"/>
  <c r="FM846" i="1" s="1"/>
  <c r="ED844" i="1"/>
  <c r="EE845" i="1"/>
  <c r="FF846" i="1"/>
  <c r="FD843" i="1"/>
  <c r="FA843" i="1"/>
  <c r="EZ843" i="1"/>
  <c r="DK844" i="1"/>
  <c r="EY845" i="1"/>
  <c r="FE845" i="1"/>
  <c r="AG854" i="33"/>
  <c r="AF853" i="33"/>
  <c r="DL842" i="1"/>
  <c r="BG521" i="1" l="1"/>
  <c r="CV521" i="1"/>
  <c r="AN521" i="1"/>
  <c r="AM522" i="1"/>
  <c r="CH517" i="1"/>
  <c r="CG517" i="1"/>
  <c r="CM517" i="1" s="1"/>
  <c r="FB844" i="1"/>
  <c r="FC844" i="1" s="1"/>
  <c r="ED843" i="1"/>
  <c r="EE844" i="1"/>
  <c r="FK846" i="1"/>
  <c r="FL846" i="1" s="1"/>
  <c r="FM845" i="1" s="1"/>
  <c r="FF845" i="1"/>
  <c r="FA842" i="1"/>
  <c r="EZ842" i="1"/>
  <c r="FD842" i="1"/>
  <c r="DK843" i="1"/>
  <c r="FE844" i="1"/>
  <c r="EY844" i="1"/>
  <c r="AG853" i="33"/>
  <c r="AF852" i="33"/>
  <c r="DL841" i="1"/>
  <c r="CS522" i="1" l="1"/>
  <c r="BQ518" i="1"/>
  <c r="BS518" i="1" s="1"/>
  <c r="AP522" i="1"/>
  <c r="AR522" i="1"/>
  <c r="AO522" i="1"/>
  <c r="CT522" i="1" s="1"/>
  <c r="AW522" i="1"/>
  <c r="AU521" i="1"/>
  <c r="AV521" i="1"/>
  <c r="AS522" i="1"/>
  <c r="CK522" i="1"/>
  <c r="AQ522" i="1"/>
  <c r="FB843" i="1"/>
  <c r="FC843" i="1" s="1"/>
  <c r="ED842" i="1"/>
  <c r="EE843" i="1"/>
  <c r="FK845" i="1"/>
  <c r="FL845" i="1" s="1"/>
  <c r="FM844" i="1" s="1"/>
  <c r="FF844" i="1"/>
  <c r="EZ841" i="1"/>
  <c r="FA841" i="1"/>
  <c r="FD841" i="1"/>
  <c r="DK842" i="1"/>
  <c r="FE843" i="1"/>
  <c r="EY843" i="1"/>
  <c r="AG852" i="33"/>
  <c r="AF851" i="33"/>
  <c r="DL840" i="1"/>
  <c r="BT518" i="1" l="1"/>
  <c r="CD518" i="1"/>
  <c r="CE518" i="1"/>
  <c r="CL518" i="1" s="1"/>
  <c r="CF518" i="1"/>
  <c r="CJ518" i="1" s="1"/>
  <c r="CI522" i="1"/>
  <c r="BP522" i="1"/>
  <c r="BJ522" i="1"/>
  <c r="BI522" i="1"/>
  <c r="BH522" i="1"/>
  <c r="CU522" i="1"/>
  <c r="CV522" i="1" s="1"/>
  <c r="BE522" i="1"/>
  <c r="BD522" i="1"/>
  <c r="BF522" i="1"/>
  <c r="BG522" i="1" s="1"/>
  <c r="AT522" i="1"/>
  <c r="FB842" i="1"/>
  <c r="FC842" i="1" s="1"/>
  <c r="ED841" i="1"/>
  <c r="EE842" i="1"/>
  <c r="FK844" i="1"/>
  <c r="FL844" i="1" s="1"/>
  <c r="FM843" i="1" s="1"/>
  <c r="FF843" i="1"/>
  <c r="FD840" i="1"/>
  <c r="FA840" i="1"/>
  <c r="EZ840" i="1"/>
  <c r="DK841" i="1"/>
  <c r="EY842" i="1"/>
  <c r="FE842" i="1"/>
  <c r="AG851" i="33"/>
  <c r="AF850" i="33"/>
  <c r="DL839" i="1"/>
  <c r="BK522" i="1" l="1"/>
  <c r="CG518" i="1"/>
  <c r="CM518" i="1" s="1"/>
  <c r="CH518" i="1"/>
  <c r="AM523" i="1"/>
  <c r="BQ519" i="1" s="1"/>
  <c r="BS519" i="1" s="1"/>
  <c r="AN522" i="1"/>
  <c r="FB841" i="1"/>
  <c r="FC841" i="1" s="1"/>
  <c r="ED840" i="1"/>
  <c r="EE841" i="1"/>
  <c r="FK843" i="1"/>
  <c r="FL843" i="1" s="1"/>
  <c r="FM842" i="1" s="1"/>
  <c r="FF842" i="1"/>
  <c r="FD839" i="1"/>
  <c r="FA839" i="1"/>
  <c r="EZ839" i="1"/>
  <c r="DK840" i="1"/>
  <c r="EY841" i="1"/>
  <c r="FE841" i="1"/>
  <c r="AG850" i="33"/>
  <c r="AF849" i="33"/>
  <c r="DL838" i="1"/>
  <c r="AW523" i="1" l="1"/>
  <c r="AP523" i="1"/>
  <c r="AR523" i="1"/>
  <c r="CK523" i="1"/>
  <c r="AO523" i="1"/>
  <c r="AS523" i="1"/>
  <c r="CS523" i="1"/>
  <c r="AQ523" i="1"/>
  <c r="AU522" i="1"/>
  <c r="AV522" i="1"/>
  <c r="CD519" i="1"/>
  <c r="CF519" i="1"/>
  <c r="CJ519" i="1" s="1"/>
  <c r="BT519" i="1"/>
  <c r="CE519" i="1"/>
  <c r="CL519" i="1" s="1"/>
  <c r="FB840" i="1"/>
  <c r="FC840" i="1" s="1"/>
  <c r="ED839" i="1"/>
  <c r="EE840" i="1"/>
  <c r="FK842" i="1"/>
  <c r="FL842" i="1" s="1"/>
  <c r="FM841" i="1" s="1"/>
  <c r="FF841" i="1"/>
  <c r="FD838" i="1"/>
  <c r="FA838" i="1"/>
  <c r="EZ838" i="1"/>
  <c r="DK839" i="1"/>
  <c r="EY840" i="1"/>
  <c r="FE840" i="1"/>
  <c r="AG849" i="33"/>
  <c r="AF848" i="33"/>
  <c r="DL837" i="1"/>
  <c r="AT523" i="1" l="1"/>
  <c r="CU523" i="1"/>
  <c r="BI523" i="1"/>
  <c r="BH523" i="1"/>
  <c r="BJ523" i="1"/>
  <c r="CI523" i="1"/>
  <c r="BP523" i="1"/>
  <c r="BE523" i="1"/>
  <c r="BF523" i="1"/>
  <c r="CT523" i="1"/>
  <c r="BD523" i="1"/>
  <c r="CG519" i="1"/>
  <c r="CM519" i="1" s="1"/>
  <c r="CH519" i="1"/>
  <c r="FB839" i="1"/>
  <c r="FC839" i="1" s="1"/>
  <c r="ED838" i="1"/>
  <c r="EE839" i="1"/>
  <c r="FK841" i="1"/>
  <c r="FL841" i="1" s="1"/>
  <c r="FM840" i="1" s="1"/>
  <c r="FF840" i="1"/>
  <c r="FA837" i="1"/>
  <c r="EZ837" i="1"/>
  <c r="FD837" i="1"/>
  <c r="DK838" i="1"/>
  <c r="FE839" i="1"/>
  <c r="EY839" i="1"/>
  <c r="AG848" i="33"/>
  <c r="AF847" i="33"/>
  <c r="DL836" i="1"/>
  <c r="AN523" i="1" l="1"/>
  <c r="AM524" i="1"/>
  <c r="CV523" i="1"/>
  <c r="BK523" i="1"/>
  <c r="BG523" i="1"/>
  <c r="FB838" i="1"/>
  <c r="FC838" i="1" s="1"/>
  <c r="ED837" i="1"/>
  <c r="EE838" i="1"/>
  <c r="FK840" i="1"/>
  <c r="FL840" i="1" s="1"/>
  <c r="FM839" i="1" s="1"/>
  <c r="FF839" i="1"/>
  <c r="FD836" i="1"/>
  <c r="FA836" i="1"/>
  <c r="EZ836" i="1"/>
  <c r="DK837" i="1"/>
  <c r="EY838" i="1"/>
  <c r="FE838" i="1"/>
  <c r="AG847" i="33"/>
  <c r="AF846" i="33"/>
  <c r="DL835" i="1"/>
  <c r="AU523" i="1" l="1"/>
  <c r="AV523" i="1"/>
  <c r="CK524" i="1"/>
  <c r="AP524" i="1"/>
  <c r="AR524" i="1"/>
  <c r="AS524" i="1"/>
  <c r="AO524" i="1"/>
  <c r="AW524" i="1"/>
  <c r="AQ524" i="1"/>
  <c r="CS524" i="1"/>
  <c r="BQ520" i="1"/>
  <c r="BS520" i="1" s="1"/>
  <c r="BJ524" i="1"/>
  <c r="BH524" i="1"/>
  <c r="CI524" i="1"/>
  <c r="FB837" i="1"/>
  <c r="FC837" i="1" s="1"/>
  <c r="FK839" i="1"/>
  <c r="FL839" i="1" s="1"/>
  <c r="FM838" i="1" s="1"/>
  <c r="ED836" i="1"/>
  <c r="EE837" i="1"/>
  <c r="FF838" i="1"/>
  <c r="FD835" i="1"/>
  <c r="FA835" i="1"/>
  <c r="EZ835" i="1"/>
  <c r="DK836" i="1"/>
  <c r="EY837" i="1"/>
  <c r="FE837" i="1"/>
  <c r="AG846" i="33"/>
  <c r="AF845" i="33"/>
  <c r="DL834" i="1"/>
  <c r="BI524" i="1" l="1"/>
  <c r="BP524" i="1"/>
  <c r="BF524" i="1"/>
  <c r="CT524" i="1"/>
  <c r="CU524" i="1"/>
  <c r="CV524" i="1" s="1"/>
  <c r="AT524" i="1"/>
  <c r="BD524" i="1"/>
  <c r="BE524" i="1"/>
  <c r="BT520" i="1"/>
  <c r="CD520" i="1"/>
  <c r="CE520" i="1"/>
  <c r="CL520" i="1" s="1"/>
  <c r="CF520" i="1"/>
  <c r="CJ520" i="1" s="1"/>
  <c r="BK524" i="1"/>
  <c r="FB836" i="1"/>
  <c r="FC836" i="1" s="1"/>
  <c r="ED835" i="1"/>
  <c r="EE836" i="1"/>
  <c r="FK838" i="1"/>
  <c r="FL838" i="1" s="1"/>
  <c r="FM837" i="1" s="1"/>
  <c r="FF837" i="1"/>
  <c r="FD834" i="1"/>
  <c r="FA834" i="1"/>
  <c r="EZ834" i="1"/>
  <c r="DK835" i="1"/>
  <c r="EY836" i="1"/>
  <c r="FE836" i="1"/>
  <c r="AG845" i="33"/>
  <c r="AF844" i="33"/>
  <c r="DL833" i="1"/>
  <c r="BG524" i="1" l="1"/>
  <c r="AM525" i="1"/>
  <c r="AQ525" i="1" s="1"/>
  <c r="AN524" i="1"/>
  <c r="CG520" i="1"/>
  <c r="CM520" i="1" s="1"/>
  <c r="CH520" i="1"/>
  <c r="AW525" i="1"/>
  <c r="AS525" i="1"/>
  <c r="AR525" i="1"/>
  <c r="CK525" i="1"/>
  <c r="AP525" i="1"/>
  <c r="AO525" i="1"/>
  <c r="BQ521" i="1"/>
  <c r="BS521" i="1" s="1"/>
  <c r="CS525" i="1"/>
  <c r="FB835" i="1"/>
  <c r="FC835" i="1" s="1"/>
  <c r="ED834" i="1"/>
  <c r="EE835" i="1"/>
  <c r="FK837" i="1"/>
  <c r="FL837" i="1" s="1"/>
  <c r="FM836" i="1" s="1"/>
  <c r="FF836" i="1"/>
  <c r="FA833" i="1"/>
  <c r="EZ833" i="1"/>
  <c r="FD833" i="1"/>
  <c r="DK834" i="1"/>
  <c r="FE835" i="1"/>
  <c r="EY835" i="1"/>
  <c r="AG844" i="33"/>
  <c r="AF843" i="33"/>
  <c r="DL832" i="1"/>
  <c r="AU524" i="1" l="1"/>
  <c r="AV524" i="1"/>
  <c r="BJ525" i="1"/>
  <c r="BI525" i="1"/>
  <c r="BP525" i="1"/>
  <c r="BH525" i="1"/>
  <c r="CI525" i="1"/>
  <c r="CU525" i="1"/>
  <c r="AT525" i="1"/>
  <c r="BD525" i="1"/>
  <c r="BE525" i="1"/>
  <c r="CT525" i="1"/>
  <c r="BF525" i="1"/>
  <c r="CE521" i="1"/>
  <c r="CL521" i="1" s="1"/>
  <c r="CD521" i="1"/>
  <c r="CF521" i="1"/>
  <c r="CJ521" i="1" s="1"/>
  <c r="BT521" i="1"/>
  <c r="FB834" i="1"/>
  <c r="FC834" i="1" s="1"/>
  <c r="ED833" i="1"/>
  <c r="EE834" i="1"/>
  <c r="FK836" i="1"/>
  <c r="FL836" i="1" s="1"/>
  <c r="FM835" i="1" s="1"/>
  <c r="FF835" i="1"/>
  <c r="EZ832" i="1"/>
  <c r="FD832" i="1"/>
  <c r="FA832" i="1"/>
  <c r="DK833" i="1"/>
  <c r="EY834" i="1"/>
  <c r="FE834" i="1"/>
  <c r="AG843" i="33"/>
  <c r="AF842" i="33"/>
  <c r="DL831" i="1"/>
  <c r="AM526" i="1" l="1"/>
  <c r="AN525" i="1"/>
  <c r="CG521" i="1"/>
  <c r="CM521" i="1" s="1"/>
  <c r="CH521" i="1"/>
  <c r="BK525" i="1"/>
  <c r="CV525" i="1"/>
  <c r="BG525" i="1"/>
  <c r="FB833" i="1"/>
  <c r="FC833" i="1" s="1"/>
  <c r="ED832" i="1"/>
  <c r="EE833" i="1"/>
  <c r="FK835" i="1"/>
  <c r="FL835" i="1" s="1"/>
  <c r="FM834" i="1" s="1"/>
  <c r="FF834" i="1"/>
  <c r="FD831" i="1"/>
  <c r="FA831" i="1"/>
  <c r="EZ831" i="1"/>
  <c r="DK832" i="1"/>
  <c r="EY833" i="1"/>
  <c r="FE833" i="1"/>
  <c r="AG842" i="33"/>
  <c r="AF841" i="33"/>
  <c r="DL830" i="1"/>
  <c r="AU525" i="1" l="1"/>
  <c r="AV525" i="1"/>
  <c r="AO526" i="1"/>
  <c r="AQ526" i="1"/>
  <c r="AP526" i="1"/>
  <c r="AW526" i="1"/>
  <c r="CK526" i="1"/>
  <c r="AR526" i="1"/>
  <c r="AS526" i="1"/>
  <c r="BQ522" i="1"/>
  <c r="BS522" i="1" s="1"/>
  <c r="CS526" i="1"/>
  <c r="FB832" i="1"/>
  <c r="FC832" i="1" s="1"/>
  <c r="ED831" i="1"/>
  <c r="EE832" i="1"/>
  <c r="FK834" i="1"/>
  <c r="FL834" i="1" s="1"/>
  <c r="FM833" i="1" s="1"/>
  <c r="FF833" i="1"/>
  <c r="FD830" i="1"/>
  <c r="FA830" i="1"/>
  <c r="EZ830" i="1"/>
  <c r="DK831" i="1"/>
  <c r="EY832" i="1"/>
  <c r="FE832" i="1"/>
  <c r="AG841" i="33"/>
  <c r="AF840" i="33"/>
  <c r="DL829" i="1"/>
  <c r="BD526" i="1" l="1"/>
  <c r="AT526" i="1"/>
  <c r="CT526" i="1"/>
  <c r="BE526" i="1"/>
  <c r="BF526" i="1"/>
  <c r="BI526" i="1"/>
  <c r="BH526" i="1"/>
  <c r="CU526" i="1"/>
  <c r="BP526" i="1"/>
  <c r="CI526" i="1"/>
  <c r="BJ526" i="1"/>
  <c r="CE522" i="1"/>
  <c r="CL522" i="1" s="1"/>
  <c r="CD522" i="1"/>
  <c r="BT522" i="1"/>
  <c r="CF522" i="1"/>
  <c r="CJ522" i="1" s="1"/>
  <c r="FB831" i="1"/>
  <c r="FC831" i="1" s="1"/>
  <c r="ED830" i="1"/>
  <c r="EE831" i="1"/>
  <c r="FK833" i="1"/>
  <c r="FL833" i="1" s="1"/>
  <c r="FM832" i="1" s="1"/>
  <c r="FF832" i="1"/>
  <c r="FA829" i="1"/>
  <c r="EZ829" i="1"/>
  <c r="FD829" i="1"/>
  <c r="DK830" i="1"/>
  <c r="FE831" i="1"/>
  <c r="EY831" i="1"/>
  <c r="AG840" i="33"/>
  <c r="AF839" i="33"/>
  <c r="DL828" i="1"/>
  <c r="CV526" i="1" l="1"/>
  <c r="BG526" i="1"/>
  <c r="AM527" i="1"/>
  <c r="AN526" i="1"/>
  <c r="CH522" i="1"/>
  <c r="CG522" i="1"/>
  <c r="CM522" i="1" s="1"/>
  <c r="BK526" i="1"/>
  <c r="FB830" i="1"/>
  <c r="FC830" i="1" s="1"/>
  <c r="ED829" i="1"/>
  <c r="EE830" i="1"/>
  <c r="FF831" i="1"/>
  <c r="FK832" i="1"/>
  <c r="FL832" i="1" s="1"/>
  <c r="FM831" i="1" s="1"/>
  <c r="EZ828" i="1"/>
  <c r="FD828" i="1"/>
  <c r="FA828" i="1"/>
  <c r="DK829" i="1"/>
  <c r="FE830" i="1"/>
  <c r="EY830" i="1"/>
  <c r="AG839" i="33"/>
  <c r="AF838" i="33"/>
  <c r="DL827" i="1"/>
  <c r="AR527" i="1" l="1"/>
  <c r="AO527" i="1"/>
  <c r="AW527" i="1"/>
  <c r="BQ523" i="1"/>
  <c r="BS523" i="1" s="1"/>
  <c r="CK527" i="1"/>
  <c r="AP527" i="1"/>
  <c r="CS527" i="1"/>
  <c r="AQ527" i="1"/>
  <c r="AS527" i="1"/>
  <c r="AV526" i="1"/>
  <c r="AU526" i="1"/>
  <c r="FB829" i="1"/>
  <c r="FC829" i="1" s="1"/>
  <c r="FK831" i="1"/>
  <c r="FL831" i="1" s="1"/>
  <c r="FM830" i="1" s="1"/>
  <c r="ED828" i="1"/>
  <c r="EE829" i="1"/>
  <c r="FF830" i="1"/>
  <c r="FD827" i="1"/>
  <c r="FA827" i="1"/>
  <c r="EZ827" i="1"/>
  <c r="DK828" i="1"/>
  <c r="EY829" i="1"/>
  <c r="FE829" i="1"/>
  <c r="AG838" i="33"/>
  <c r="AF837" i="33"/>
  <c r="DL826" i="1"/>
  <c r="BE527" i="1" l="1"/>
  <c r="BF527" i="1"/>
  <c r="BD527" i="1"/>
  <c r="AT527" i="1"/>
  <c r="CT527" i="1"/>
  <c r="CD523" i="1"/>
  <c r="BT523" i="1"/>
  <c r="CE523" i="1"/>
  <c r="CL523" i="1" s="1"/>
  <c r="CF523" i="1"/>
  <c r="CJ523" i="1" s="1"/>
  <c r="BJ527" i="1"/>
  <c r="CU527" i="1"/>
  <c r="BI527" i="1"/>
  <c r="BP527" i="1"/>
  <c r="CI527" i="1"/>
  <c r="BH527" i="1"/>
  <c r="FB828" i="1"/>
  <c r="FC828" i="1" s="1"/>
  <c r="ED827" i="1"/>
  <c r="EE828" i="1"/>
  <c r="FK830" i="1"/>
  <c r="FL830" i="1" s="1"/>
  <c r="FM829" i="1" s="1"/>
  <c r="FF829" i="1"/>
  <c r="FD826" i="1"/>
  <c r="FA826" i="1"/>
  <c r="EZ826" i="1"/>
  <c r="DK827" i="1"/>
  <c r="EY828" i="1"/>
  <c r="FE828" i="1"/>
  <c r="AG837" i="33"/>
  <c r="AF836" i="33"/>
  <c r="DL825" i="1"/>
  <c r="AM528" i="1" l="1"/>
  <c r="AN527" i="1"/>
  <c r="CG523" i="1"/>
  <c r="CM523" i="1" s="1"/>
  <c r="CH523" i="1"/>
  <c r="BG527" i="1"/>
  <c r="BK527" i="1"/>
  <c r="CV527" i="1"/>
  <c r="FB827" i="1"/>
  <c r="FC827" i="1" s="1"/>
  <c r="ED826" i="1"/>
  <c r="EE827" i="1"/>
  <c r="FK829" i="1"/>
  <c r="FL829" i="1" s="1"/>
  <c r="FM828" i="1" s="1"/>
  <c r="FF828" i="1"/>
  <c r="FA825" i="1"/>
  <c r="EZ825" i="1"/>
  <c r="FD825" i="1"/>
  <c r="DK826" i="1"/>
  <c r="FE827" i="1"/>
  <c r="EY827" i="1"/>
  <c r="AG836" i="33"/>
  <c r="AF835" i="33"/>
  <c r="DL824" i="1"/>
  <c r="AV527" i="1" l="1"/>
  <c r="AU527" i="1"/>
  <c r="BQ524" i="1"/>
  <c r="BS524" i="1" s="1"/>
  <c r="AW528" i="1"/>
  <c r="AS528" i="1"/>
  <c r="AR528" i="1"/>
  <c r="AQ528" i="1"/>
  <c r="CS528" i="1"/>
  <c r="CK528" i="1"/>
  <c r="AP528" i="1"/>
  <c r="AO528" i="1"/>
  <c r="FB826" i="1"/>
  <c r="FC826" i="1" s="1"/>
  <c r="ED825" i="1"/>
  <c r="EE826" i="1"/>
  <c r="FK828" i="1"/>
  <c r="FL828" i="1" s="1"/>
  <c r="FM827" i="1" s="1"/>
  <c r="FF827" i="1"/>
  <c r="FA824" i="1"/>
  <c r="EZ824" i="1"/>
  <c r="FD824" i="1"/>
  <c r="DK825" i="1"/>
  <c r="FE826" i="1"/>
  <c r="EY826" i="1"/>
  <c r="AG835" i="33"/>
  <c r="AF834" i="33"/>
  <c r="DL823" i="1"/>
  <c r="CD524" i="1" l="1"/>
  <c r="CE524" i="1"/>
  <c r="CL524" i="1" s="1"/>
  <c r="BT524" i="1"/>
  <c r="CF524" i="1"/>
  <c r="CJ524" i="1" s="1"/>
  <c r="BH528" i="1"/>
  <c r="BI528" i="1"/>
  <c r="BJ528" i="1"/>
  <c r="CU528" i="1"/>
  <c r="BP528" i="1"/>
  <c r="CI528" i="1"/>
  <c r="BD528" i="1"/>
  <c r="BE528" i="1"/>
  <c r="AT528" i="1"/>
  <c r="CT528" i="1"/>
  <c r="BF528" i="1"/>
  <c r="FB825" i="1"/>
  <c r="FC825" i="1" s="1"/>
  <c r="ED824" i="1"/>
  <c r="EE825" i="1"/>
  <c r="FF826" i="1"/>
  <c r="FK827" i="1"/>
  <c r="FL827" i="1" s="1"/>
  <c r="FM826" i="1" s="1"/>
  <c r="FD823" i="1"/>
  <c r="FA823" i="1"/>
  <c r="EZ823" i="1"/>
  <c r="DK824" i="1"/>
  <c r="EY825" i="1"/>
  <c r="FE825" i="1"/>
  <c r="AG834" i="33"/>
  <c r="AF833" i="33"/>
  <c r="DL822" i="1"/>
  <c r="BK528" i="1" l="1"/>
  <c r="CG524" i="1"/>
  <c r="CM524" i="1" s="1"/>
  <c r="CH524" i="1"/>
  <c r="AM529" i="1"/>
  <c r="AN528" i="1"/>
  <c r="CV528" i="1"/>
  <c r="BG528" i="1"/>
  <c r="FB824" i="1"/>
  <c r="FC824" i="1" s="1"/>
  <c r="FK826" i="1"/>
  <c r="FL826" i="1" s="1"/>
  <c r="FM825" i="1" s="1"/>
  <c r="ED823" i="1"/>
  <c r="EE824" i="1"/>
  <c r="FF825" i="1"/>
  <c r="FD822" i="1"/>
  <c r="FA822" i="1"/>
  <c r="EZ822" i="1"/>
  <c r="DK823" i="1"/>
  <c r="EY824" i="1"/>
  <c r="FE824" i="1"/>
  <c r="AG833" i="33"/>
  <c r="AF832" i="33"/>
  <c r="DL821" i="1"/>
  <c r="BQ525" i="1" l="1"/>
  <c r="BS525" i="1" s="1"/>
  <c r="CS529" i="1"/>
  <c r="CK529" i="1"/>
  <c r="AP529" i="1"/>
  <c r="AO529" i="1"/>
  <c r="AS529" i="1"/>
  <c r="AW529" i="1"/>
  <c r="AR529" i="1"/>
  <c r="AQ529" i="1"/>
  <c r="AV528" i="1"/>
  <c r="AU528" i="1"/>
  <c r="FB823" i="1"/>
  <c r="FC823" i="1" s="1"/>
  <c r="ED822" i="1"/>
  <c r="EE823" i="1"/>
  <c r="FK825" i="1"/>
  <c r="FL825" i="1" s="1"/>
  <c r="FM824" i="1" s="1"/>
  <c r="FF824" i="1"/>
  <c r="FD821" i="1"/>
  <c r="FA821" i="1"/>
  <c r="EZ821" i="1"/>
  <c r="DK822" i="1"/>
  <c r="EY823" i="1"/>
  <c r="FE823" i="1"/>
  <c r="AG832" i="33"/>
  <c r="AF831" i="33"/>
  <c r="DL820" i="1"/>
  <c r="CD525" i="1" l="1"/>
  <c r="BT525" i="1"/>
  <c r="CE525" i="1"/>
  <c r="CL525" i="1" s="1"/>
  <c r="CF525" i="1"/>
  <c r="CJ525" i="1" s="1"/>
  <c r="CU529" i="1"/>
  <c r="BH529" i="1"/>
  <c r="BJ529" i="1"/>
  <c r="BI529" i="1"/>
  <c r="CI529" i="1"/>
  <c r="BP529" i="1"/>
  <c r="AT529" i="1"/>
  <c r="BD529" i="1"/>
  <c r="BF529" i="1"/>
  <c r="CT529" i="1"/>
  <c r="BE529" i="1"/>
  <c r="FB822" i="1"/>
  <c r="FC822" i="1" s="1"/>
  <c r="ED821" i="1"/>
  <c r="EE822" i="1"/>
  <c r="FK824" i="1"/>
  <c r="FL824" i="1" s="1"/>
  <c r="FM823" i="1" s="1"/>
  <c r="FF823" i="1"/>
  <c r="FA820" i="1"/>
  <c r="EZ820" i="1"/>
  <c r="FD820" i="1"/>
  <c r="DK821" i="1"/>
  <c r="FE822" i="1"/>
  <c r="EY822" i="1"/>
  <c r="AG831" i="33"/>
  <c r="AF830" i="33"/>
  <c r="DL819" i="1"/>
  <c r="CG525" i="1" l="1"/>
  <c r="CM525" i="1" s="1"/>
  <c r="CH525" i="1"/>
  <c r="AN529" i="1"/>
  <c r="AM530" i="1"/>
  <c r="CV529" i="1"/>
  <c r="BK529" i="1"/>
  <c r="BG529" i="1"/>
  <c r="FB821" i="1"/>
  <c r="FC821" i="1" s="1"/>
  <c r="FK823" i="1"/>
  <c r="FL823" i="1" s="1"/>
  <c r="FM822" i="1" s="1"/>
  <c r="ED820" i="1"/>
  <c r="EE821" i="1"/>
  <c r="FF822" i="1"/>
  <c r="FD819" i="1"/>
  <c r="FA819" i="1"/>
  <c r="EZ819" i="1"/>
  <c r="DK820" i="1"/>
  <c r="EY821" i="1"/>
  <c r="FE821" i="1"/>
  <c r="AG830" i="33"/>
  <c r="AF829" i="33"/>
  <c r="DL818" i="1"/>
  <c r="AV529" i="1" l="1"/>
  <c r="AU529" i="1"/>
  <c r="CS530" i="1"/>
  <c r="AS530" i="1"/>
  <c r="AR530" i="1"/>
  <c r="AP530" i="1"/>
  <c r="AW530" i="1"/>
  <c r="CK530" i="1"/>
  <c r="AQ530" i="1"/>
  <c r="BQ526" i="1"/>
  <c r="BS526" i="1" s="1"/>
  <c r="AO530" i="1"/>
  <c r="FB820" i="1"/>
  <c r="FC820" i="1" s="1"/>
  <c r="ED819" i="1"/>
  <c r="EE820" i="1"/>
  <c r="FK822" i="1"/>
  <c r="FL822" i="1" s="1"/>
  <c r="FM821" i="1" s="1"/>
  <c r="FF821" i="1"/>
  <c r="FD818" i="1"/>
  <c r="FA818" i="1"/>
  <c r="EZ818" i="1"/>
  <c r="DK819" i="1"/>
  <c r="EY820" i="1"/>
  <c r="FE820" i="1"/>
  <c r="AG829" i="33"/>
  <c r="AF828" i="33"/>
  <c r="DL817" i="1"/>
  <c r="BJ530" i="1" l="1"/>
  <c r="BH530" i="1"/>
  <c r="BP530" i="1"/>
  <c r="CI530" i="1"/>
  <c r="BI530" i="1"/>
  <c r="CU530" i="1"/>
  <c r="CD526" i="1"/>
  <c r="BT526" i="1"/>
  <c r="CE526" i="1"/>
  <c r="CL526" i="1" s="1"/>
  <c r="CF526" i="1"/>
  <c r="CJ526" i="1" s="1"/>
  <c r="BE530" i="1"/>
  <c r="BF530" i="1"/>
  <c r="CT530" i="1"/>
  <c r="BD530" i="1"/>
  <c r="AT530" i="1"/>
  <c r="FB819" i="1"/>
  <c r="FC819" i="1" s="1"/>
  <c r="ED818" i="1"/>
  <c r="EE819" i="1"/>
  <c r="FK821" i="1"/>
  <c r="FL821" i="1" s="1"/>
  <c r="FM820" i="1" s="1"/>
  <c r="FF820" i="1"/>
  <c r="FD817" i="1"/>
  <c r="FA817" i="1"/>
  <c r="EZ817" i="1"/>
  <c r="DK818" i="1"/>
  <c r="EY819" i="1"/>
  <c r="FE819" i="1"/>
  <c r="AG828" i="33"/>
  <c r="AF827" i="33"/>
  <c r="DL816" i="1"/>
  <c r="CV530" i="1" l="1"/>
  <c r="CG526" i="1"/>
  <c r="CM526" i="1" s="1"/>
  <c r="CH526" i="1"/>
  <c r="AM531" i="1"/>
  <c r="AN530" i="1"/>
  <c r="BK530" i="1"/>
  <c r="BG530" i="1"/>
  <c r="FB818" i="1"/>
  <c r="FC818" i="1" s="1"/>
  <c r="ED817" i="1"/>
  <c r="EE818" i="1"/>
  <c r="FK820" i="1"/>
  <c r="FL820" i="1" s="1"/>
  <c r="FM819" i="1" s="1"/>
  <c r="FF819" i="1"/>
  <c r="FA816" i="1"/>
  <c r="EZ816" i="1"/>
  <c r="FD816" i="1"/>
  <c r="DK817" i="1"/>
  <c r="FE818" i="1"/>
  <c r="EY818" i="1"/>
  <c r="AG827" i="33"/>
  <c r="AF826" i="33"/>
  <c r="DL815" i="1"/>
  <c r="AS531" i="1" l="1"/>
  <c r="AR531" i="1"/>
  <c r="AQ531" i="1"/>
  <c r="CK531" i="1"/>
  <c r="AP531" i="1"/>
  <c r="AO531" i="1"/>
  <c r="CS531" i="1"/>
  <c r="AW531" i="1"/>
  <c r="BQ527" i="1"/>
  <c r="BS527" i="1" s="1"/>
  <c r="AV530" i="1"/>
  <c r="AU530" i="1"/>
  <c r="FB817" i="1"/>
  <c r="FC817" i="1" s="1"/>
  <c r="ED816" i="1"/>
  <c r="EE817" i="1"/>
  <c r="FF818" i="1"/>
  <c r="FK819" i="1"/>
  <c r="FL819" i="1" s="1"/>
  <c r="FM818" i="1" s="1"/>
  <c r="EZ815" i="1"/>
  <c r="FD815" i="1"/>
  <c r="FA815" i="1"/>
  <c r="DK816" i="1"/>
  <c r="EY817" i="1"/>
  <c r="FE817" i="1"/>
  <c r="AG826" i="33"/>
  <c r="AF825" i="33"/>
  <c r="DL814" i="1"/>
  <c r="BJ531" i="1" l="1"/>
  <c r="BI531" i="1"/>
  <c r="BH531" i="1"/>
  <c r="BP531" i="1"/>
  <c r="CI531" i="1"/>
  <c r="CU531" i="1"/>
  <c r="AT531" i="1"/>
  <c r="BD531" i="1"/>
  <c r="BF531" i="1"/>
  <c r="CT531" i="1"/>
  <c r="BE531" i="1"/>
  <c r="CF527" i="1"/>
  <c r="CJ527" i="1" s="1"/>
  <c r="CD527" i="1"/>
  <c r="BT527" i="1"/>
  <c r="CE527" i="1"/>
  <c r="CL527" i="1" s="1"/>
  <c r="FB816" i="1"/>
  <c r="FC816" i="1" s="1"/>
  <c r="FK818" i="1"/>
  <c r="FL818" i="1" s="1"/>
  <c r="FM817" i="1" s="1"/>
  <c r="ED815" i="1"/>
  <c r="EE816" i="1"/>
  <c r="FF817" i="1"/>
  <c r="FD814" i="1"/>
  <c r="FA814" i="1"/>
  <c r="EZ814" i="1"/>
  <c r="DK815" i="1"/>
  <c r="EY816" i="1"/>
  <c r="FE816" i="1"/>
  <c r="AG825" i="33"/>
  <c r="AF824" i="33"/>
  <c r="DL813" i="1"/>
  <c r="CV531" i="1" l="1"/>
  <c r="AM532" i="1"/>
  <c r="AN531" i="1"/>
  <c r="CG527" i="1"/>
  <c r="CM527" i="1" s="1"/>
  <c r="CH527" i="1"/>
  <c r="BK531" i="1"/>
  <c r="BG531" i="1"/>
  <c r="FB815" i="1"/>
  <c r="FC815" i="1" s="1"/>
  <c r="ED814" i="1"/>
  <c r="EE815" i="1"/>
  <c r="FK817" i="1"/>
  <c r="FL817" i="1" s="1"/>
  <c r="FM816" i="1" s="1"/>
  <c r="FF816" i="1"/>
  <c r="FD813" i="1"/>
  <c r="FA813" i="1"/>
  <c r="EZ813" i="1"/>
  <c r="DK814" i="1"/>
  <c r="EY815" i="1"/>
  <c r="FE815" i="1"/>
  <c r="AG824" i="33"/>
  <c r="AF823" i="33"/>
  <c r="DL812" i="1"/>
  <c r="AU531" i="1" l="1"/>
  <c r="AV531" i="1"/>
  <c r="CK532" i="1"/>
  <c r="AW532" i="1"/>
  <c r="BQ528" i="1"/>
  <c r="BS528" i="1" s="1"/>
  <c r="CS532" i="1"/>
  <c r="AO532" i="1"/>
  <c r="AR532" i="1"/>
  <c r="AQ532" i="1"/>
  <c r="AP532" i="1"/>
  <c r="AS532" i="1"/>
  <c r="FB814" i="1"/>
  <c r="FC814" i="1" s="1"/>
  <c r="ED813" i="1"/>
  <c r="EE814" i="1"/>
  <c r="FK816" i="1"/>
  <c r="FL816" i="1" s="1"/>
  <c r="FM815" i="1" s="1"/>
  <c r="FF815" i="1"/>
  <c r="FA812" i="1"/>
  <c r="EZ812" i="1"/>
  <c r="FD812" i="1"/>
  <c r="DK813" i="1"/>
  <c r="FE814" i="1"/>
  <c r="EY814" i="1"/>
  <c r="AG823" i="33"/>
  <c r="AF822" i="33"/>
  <c r="DL811" i="1"/>
  <c r="CD528" i="1" l="1"/>
  <c r="BT528" i="1"/>
  <c r="CE528" i="1"/>
  <c r="CL528" i="1" s="1"/>
  <c r="CF528" i="1"/>
  <c r="CJ528" i="1" s="1"/>
  <c r="AT532" i="1"/>
  <c r="BE532" i="1"/>
  <c r="BF532" i="1"/>
  <c r="BD532" i="1"/>
  <c r="CT532" i="1"/>
  <c r="BJ532" i="1"/>
  <c r="CU532" i="1"/>
  <c r="BP532" i="1"/>
  <c r="BI532" i="1"/>
  <c r="CI532" i="1"/>
  <c r="BH532" i="1"/>
  <c r="FB813" i="1"/>
  <c r="FC813" i="1" s="1"/>
  <c r="FK815" i="1"/>
  <c r="FL815" i="1" s="1"/>
  <c r="FM814" i="1" s="1"/>
  <c r="ED812" i="1"/>
  <c r="EE813" i="1"/>
  <c r="FF814" i="1"/>
  <c r="EZ811" i="1"/>
  <c r="FD811" i="1"/>
  <c r="FA811" i="1"/>
  <c r="DK812" i="1"/>
  <c r="FE813" i="1"/>
  <c r="EY813" i="1"/>
  <c r="AG822" i="33"/>
  <c r="AF821" i="33"/>
  <c r="DL810" i="1"/>
  <c r="CV532" i="1" l="1"/>
  <c r="CH528" i="1"/>
  <c r="CG528" i="1"/>
  <c r="CM528" i="1" s="1"/>
  <c r="AM533" i="1"/>
  <c r="AN532" i="1"/>
  <c r="BG532" i="1"/>
  <c r="BK532" i="1"/>
  <c r="FB812" i="1"/>
  <c r="FC812" i="1" s="1"/>
  <c r="ED811" i="1"/>
  <c r="EE812" i="1"/>
  <c r="FK814" i="1"/>
  <c r="FL814" i="1" s="1"/>
  <c r="FM813" i="1" s="1"/>
  <c r="FF813" i="1"/>
  <c r="FD810" i="1"/>
  <c r="FA810" i="1"/>
  <c r="EZ810" i="1"/>
  <c r="DK811" i="1"/>
  <c r="EY812" i="1"/>
  <c r="FE812" i="1"/>
  <c r="AG821" i="33"/>
  <c r="AF820" i="33"/>
  <c r="DL809" i="1"/>
  <c r="CS533" i="1" l="1"/>
  <c r="BQ529" i="1"/>
  <c r="BS529" i="1" s="1"/>
  <c r="CK533" i="1"/>
  <c r="AW533" i="1"/>
  <c r="AS533" i="1"/>
  <c r="AR533" i="1"/>
  <c r="AQ533" i="1"/>
  <c r="AP533" i="1"/>
  <c r="AO533" i="1"/>
  <c r="AU532" i="1"/>
  <c r="AV532" i="1"/>
  <c r="FB811" i="1"/>
  <c r="FC811" i="1" s="1"/>
  <c r="ED810" i="1"/>
  <c r="EE811" i="1"/>
  <c r="FK813" i="1"/>
  <c r="FL813" i="1" s="1"/>
  <c r="FM812" i="1" s="1"/>
  <c r="FF812" i="1"/>
  <c r="FD809" i="1"/>
  <c r="FA809" i="1"/>
  <c r="EZ809" i="1"/>
  <c r="DK810" i="1"/>
  <c r="EY811" i="1"/>
  <c r="FE811" i="1"/>
  <c r="AG820" i="33"/>
  <c r="AF819" i="33"/>
  <c r="DL808" i="1"/>
  <c r="CD529" i="1" l="1"/>
  <c r="CE529" i="1"/>
  <c r="CL529" i="1" s="1"/>
  <c r="BT529" i="1"/>
  <c r="CF529" i="1"/>
  <c r="CJ529" i="1" s="1"/>
  <c r="BH533" i="1"/>
  <c r="BJ533" i="1"/>
  <c r="BP533" i="1"/>
  <c r="CI533" i="1"/>
  <c r="CU533" i="1"/>
  <c r="BI533" i="1"/>
  <c r="AT533" i="1"/>
  <c r="BE533" i="1"/>
  <c r="BF533" i="1"/>
  <c r="BD533" i="1"/>
  <c r="CT533" i="1"/>
  <c r="FB810" i="1"/>
  <c r="FC810" i="1" s="1"/>
  <c r="ED809" i="1"/>
  <c r="EE810" i="1"/>
  <c r="FK812" i="1"/>
  <c r="FL812" i="1" s="1"/>
  <c r="FM811" i="1" s="1"/>
  <c r="FF811" i="1"/>
  <c r="FA808" i="1"/>
  <c r="EZ808" i="1"/>
  <c r="FD808" i="1"/>
  <c r="DK809" i="1"/>
  <c r="FE810" i="1"/>
  <c r="EY810" i="1"/>
  <c r="AG819" i="33"/>
  <c r="AF818" i="33"/>
  <c r="DL807" i="1"/>
  <c r="CV533" i="1" l="1"/>
  <c r="CH529" i="1"/>
  <c r="CG529" i="1"/>
  <c r="CM529" i="1" s="1"/>
  <c r="AN533" i="1"/>
  <c r="AM534" i="1"/>
  <c r="BG533" i="1"/>
  <c r="BK533" i="1"/>
  <c r="FB809" i="1"/>
  <c r="FC809" i="1" s="1"/>
  <c r="ED808" i="1"/>
  <c r="EE809" i="1"/>
  <c r="FK811" i="1"/>
  <c r="FL811" i="1" s="1"/>
  <c r="FM810" i="1" s="1"/>
  <c r="FF810" i="1"/>
  <c r="FA807" i="1"/>
  <c r="EZ807" i="1"/>
  <c r="FD807" i="1"/>
  <c r="DK808" i="1"/>
  <c r="FE809" i="1"/>
  <c r="EY809" i="1"/>
  <c r="AG818" i="33"/>
  <c r="AF817" i="33"/>
  <c r="DL806" i="1"/>
  <c r="AV533" i="1" l="1"/>
  <c r="AU533" i="1"/>
  <c r="BQ530" i="1"/>
  <c r="BS530" i="1" s="1"/>
  <c r="AW534" i="1"/>
  <c r="CS534" i="1"/>
  <c r="AO534" i="1"/>
  <c r="AS534" i="1"/>
  <c r="AR534" i="1"/>
  <c r="AQ534" i="1"/>
  <c r="AP534" i="1"/>
  <c r="CK534" i="1"/>
  <c r="FB808" i="1"/>
  <c r="FC808" i="1" s="1"/>
  <c r="ED807" i="1"/>
  <c r="EE808" i="1"/>
  <c r="FK810" i="1"/>
  <c r="FL810" i="1" s="1"/>
  <c r="FM809" i="1" s="1"/>
  <c r="FF809" i="1"/>
  <c r="FD806" i="1"/>
  <c r="EZ806" i="1"/>
  <c r="FA806" i="1"/>
  <c r="DK807" i="1"/>
  <c r="EY808" i="1"/>
  <c r="FE808" i="1"/>
  <c r="AG817" i="33"/>
  <c r="AF816" i="33"/>
  <c r="DL805" i="1"/>
  <c r="CF530" i="1" l="1"/>
  <c r="CJ530" i="1" s="1"/>
  <c r="CD530" i="1"/>
  <c r="BT530" i="1"/>
  <c r="CE530" i="1"/>
  <c r="CL530" i="1" s="1"/>
  <c r="AT534" i="1"/>
  <c r="CT534" i="1"/>
  <c r="BF534" i="1"/>
  <c r="BE534" i="1"/>
  <c r="BD534" i="1"/>
  <c r="CU534" i="1"/>
  <c r="BP534" i="1"/>
  <c r="BI534" i="1"/>
  <c r="BJ534" i="1"/>
  <c r="BH534" i="1"/>
  <c r="CI534" i="1"/>
  <c r="FB807" i="1"/>
  <c r="FC807" i="1" s="1"/>
  <c r="ED806" i="1"/>
  <c r="EE807" i="1"/>
  <c r="FK809" i="1"/>
  <c r="FL809" i="1" s="1"/>
  <c r="FM808" i="1" s="1"/>
  <c r="FF808" i="1"/>
  <c r="FD805" i="1"/>
  <c r="FA805" i="1"/>
  <c r="EZ805" i="1"/>
  <c r="DK806" i="1"/>
  <c r="EY807" i="1"/>
  <c r="FE807" i="1"/>
  <c r="AG816" i="33"/>
  <c r="AF815" i="33"/>
  <c r="DL804" i="1"/>
  <c r="CV534" i="1" l="1"/>
  <c r="CG530" i="1"/>
  <c r="CM530" i="1" s="1"/>
  <c r="CH530" i="1"/>
  <c r="AM535" i="1"/>
  <c r="AN534" i="1"/>
  <c r="BG534" i="1"/>
  <c r="BK534" i="1"/>
  <c r="FB806" i="1"/>
  <c r="FC806" i="1" s="1"/>
  <c r="ED805" i="1"/>
  <c r="EE806" i="1"/>
  <c r="FK808" i="1"/>
  <c r="FL808" i="1" s="1"/>
  <c r="FM807" i="1" s="1"/>
  <c r="FF807" i="1"/>
  <c r="FD804" i="1"/>
  <c r="FA804" i="1"/>
  <c r="EZ804" i="1"/>
  <c r="DK805" i="1"/>
  <c r="EY806" i="1"/>
  <c r="FE806" i="1"/>
  <c r="AG815" i="33"/>
  <c r="AF814" i="33"/>
  <c r="DL803" i="1"/>
  <c r="CK535" i="1" l="1"/>
  <c r="AR535" i="1"/>
  <c r="AQ535" i="1"/>
  <c r="AP535" i="1"/>
  <c r="AO535" i="1"/>
  <c r="AS535" i="1"/>
  <c r="BQ531" i="1"/>
  <c r="BS531" i="1" s="1"/>
  <c r="CS535" i="1"/>
  <c r="AW535" i="1"/>
  <c r="AV534" i="1"/>
  <c r="AU534" i="1"/>
  <c r="FB805" i="1"/>
  <c r="FC805" i="1" s="1"/>
  <c r="FK807" i="1"/>
  <c r="FL807" i="1" s="1"/>
  <c r="FM806" i="1" s="1"/>
  <c r="ED804" i="1"/>
  <c r="EE805" i="1"/>
  <c r="FF806" i="1"/>
  <c r="FA803" i="1"/>
  <c r="EZ803" i="1"/>
  <c r="FD803" i="1"/>
  <c r="DK804" i="1"/>
  <c r="FE805" i="1"/>
  <c r="EY805" i="1"/>
  <c r="AG814" i="33"/>
  <c r="AF813" i="33"/>
  <c r="DL802" i="1"/>
  <c r="CU535" i="1" l="1"/>
  <c r="BJ535" i="1"/>
  <c r="BH535" i="1"/>
  <c r="BP535" i="1"/>
  <c r="CI535" i="1"/>
  <c r="BI535" i="1"/>
  <c r="BE535" i="1"/>
  <c r="AT535" i="1"/>
  <c r="BF535" i="1"/>
  <c r="BD535" i="1"/>
  <c r="CT535" i="1"/>
  <c r="CF531" i="1"/>
  <c r="CJ531" i="1" s="1"/>
  <c r="CE531" i="1"/>
  <c r="CL531" i="1" s="1"/>
  <c r="CD531" i="1"/>
  <c r="BT531" i="1"/>
  <c r="FB804" i="1"/>
  <c r="FC804" i="1" s="1"/>
  <c r="ED803" i="1"/>
  <c r="EE804" i="1"/>
  <c r="FF805" i="1"/>
  <c r="FK806" i="1"/>
  <c r="FL806" i="1" s="1"/>
  <c r="FM805" i="1" s="1"/>
  <c r="FD802" i="1"/>
  <c r="FA802" i="1"/>
  <c r="EZ802" i="1"/>
  <c r="DK803" i="1"/>
  <c r="EY804" i="1"/>
  <c r="FE804" i="1"/>
  <c r="AG813" i="33"/>
  <c r="AF812" i="33"/>
  <c r="DL801" i="1"/>
  <c r="CV535" i="1" l="1"/>
  <c r="BG535" i="1"/>
  <c r="AN535" i="1"/>
  <c r="AM536" i="1"/>
  <c r="CG531" i="1"/>
  <c r="CM531" i="1" s="1"/>
  <c r="CH531" i="1"/>
  <c r="BK535" i="1"/>
  <c r="FB803" i="1"/>
  <c r="FC803" i="1" s="1"/>
  <c r="FK805" i="1"/>
  <c r="FL805" i="1" s="1"/>
  <c r="FM804" i="1" s="1"/>
  <c r="ED802" i="1"/>
  <c r="EE803" i="1"/>
  <c r="FF804" i="1"/>
  <c r="FD801" i="1"/>
  <c r="FA801" i="1"/>
  <c r="EZ801" i="1"/>
  <c r="DK802" i="1"/>
  <c r="EY803" i="1"/>
  <c r="FE803" i="1"/>
  <c r="AG812" i="33"/>
  <c r="AF811" i="33"/>
  <c r="DL800" i="1"/>
  <c r="AU535" i="1" l="1"/>
  <c r="AV535" i="1"/>
  <c r="BQ532" i="1"/>
  <c r="BS532" i="1" s="1"/>
  <c r="AS536" i="1"/>
  <c r="AR536" i="1"/>
  <c r="AQ536" i="1"/>
  <c r="AP536" i="1"/>
  <c r="CK536" i="1"/>
  <c r="CS536" i="1"/>
  <c r="AW536" i="1"/>
  <c r="AO536" i="1"/>
  <c r="FB802" i="1"/>
  <c r="FC802" i="1" s="1"/>
  <c r="ED801" i="1"/>
  <c r="EE802" i="1"/>
  <c r="FK804" i="1"/>
  <c r="FL804" i="1" s="1"/>
  <c r="FM803" i="1" s="1"/>
  <c r="FF803" i="1"/>
  <c r="FD800" i="1"/>
  <c r="FA800" i="1"/>
  <c r="EZ800" i="1"/>
  <c r="DK801" i="1"/>
  <c r="EY802" i="1"/>
  <c r="FE802" i="1"/>
  <c r="AG811" i="33"/>
  <c r="AF810" i="33"/>
  <c r="DL799" i="1"/>
  <c r="CD532" i="1" l="1"/>
  <c r="CE532" i="1"/>
  <c r="CL532" i="1" s="1"/>
  <c r="BT532" i="1"/>
  <c r="CF532" i="1"/>
  <c r="CJ532" i="1" s="1"/>
  <c r="BP536" i="1"/>
  <c r="BJ536" i="1"/>
  <c r="BH536" i="1"/>
  <c r="CU536" i="1"/>
  <c r="BI536" i="1"/>
  <c r="CI536" i="1"/>
  <c r="BD536" i="1"/>
  <c r="BF536" i="1"/>
  <c r="CT536" i="1"/>
  <c r="BE536" i="1"/>
  <c r="AT536" i="1"/>
  <c r="FB801" i="1"/>
  <c r="FC801" i="1" s="1"/>
  <c r="ED800" i="1"/>
  <c r="EE801" i="1"/>
  <c r="FK803" i="1"/>
  <c r="FL803" i="1" s="1"/>
  <c r="FM802" i="1" s="1"/>
  <c r="FF802" i="1"/>
  <c r="FA799" i="1"/>
  <c r="EZ799" i="1"/>
  <c r="FD799" i="1"/>
  <c r="DK800" i="1"/>
  <c r="FE801" i="1"/>
  <c r="EY801" i="1"/>
  <c r="AG810" i="33"/>
  <c r="AF809" i="33"/>
  <c r="DL798" i="1"/>
  <c r="CV536" i="1" l="1"/>
  <c r="CH532" i="1"/>
  <c r="CG532" i="1"/>
  <c r="CM532" i="1" s="1"/>
  <c r="AM537" i="1"/>
  <c r="AN536" i="1"/>
  <c r="BK536" i="1"/>
  <c r="BG536" i="1"/>
  <c r="FB800" i="1"/>
  <c r="FC800" i="1" s="1"/>
  <c r="ED799" i="1"/>
  <c r="EE800" i="1"/>
  <c r="FK802" i="1"/>
  <c r="FL802" i="1" s="1"/>
  <c r="FM801" i="1" s="1"/>
  <c r="FF801" i="1"/>
  <c r="EZ798" i="1"/>
  <c r="FD798" i="1"/>
  <c r="FA798" i="1"/>
  <c r="DK799" i="1"/>
  <c r="FE800" i="1"/>
  <c r="EY800" i="1"/>
  <c r="AG809" i="33"/>
  <c r="AF808" i="33"/>
  <c r="DL797" i="1"/>
  <c r="AU536" i="1" l="1"/>
  <c r="AV536" i="1"/>
  <c r="BQ533" i="1"/>
  <c r="BS533" i="1" s="1"/>
  <c r="AW537" i="1"/>
  <c r="CS537" i="1"/>
  <c r="CK537" i="1"/>
  <c r="AP537" i="1"/>
  <c r="AO537" i="1"/>
  <c r="AS537" i="1"/>
  <c r="AR537" i="1"/>
  <c r="AQ537" i="1"/>
  <c r="FB799" i="1"/>
  <c r="FC799" i="1" s="1"/>
  <c r="ED798" i="1"/>
  <c r="EE799" i="1"/>
  <c r="FK801" i="1"/>
  <c r="FL801" i="1" s="1"/>
  <c r="FM800" i="1" s="1"/>
  <c r="FF800" i="1"/>
  <c r="FD797" i="1"/>
  <c r="FA797" i="1"/>
  <c r="EZ797" i="1"/>
  <c r="DK798" i="1"/>
  <c r="EY799" i="1"/>
  <c r="FE799" i="1"/>
  <c r="AG808" i="33"/>
  <c r="AF807" i="33"/>
  <c r="DL796" i="1"/>
  <c r="CF533" i="1" l="1"/>
  <c r="CJ533" i="1" s="1"/>
  <c r="BT533" i="1"/>
  <c r="CE533" i="1"/>
  <c r="CL533" i="1" s="1"/>
  <c r="CD533" i="1"/>
  <c r="BH537" i="1"/>
  <c r="CI537" i="1"/>
  <c r="BI537" i="1"/>
  <c r="CU537" i="1"/>
  <c r="BJ537" i="1"/>
  <c r="BP537" i="1"/>
  <c r="BF537" i="1"/>
  <c r="BD537" i="1"/>
  <c r="BE537" i="1"/>
  <c r="CT537" i="1"/>
  <c r="AT537" i="1"/>
  <c r="FB798" i="1"/>
  <c r="FC798" i="1" s="1"/>
  <c r="ED797" i="1"/>
  <c r="EE798" i="1"/>
  <c r="FK800" i="1"/>
  <c r="FL800" i="1" s="1"/>
  <c r="FM799" i="1" s="1"/>
  <c r="FF799" i="1"/>
  <c r="FD796" i="1"/>
  <c r="FA796" i="1"/>
  <c r="EZ796" i="1"/>
  <c r="DK797" i="1"/>
  <c r="EY798" i="1"/>
  <c r="FE798" i="1"/>
  <c r="AG807" i="33"/>
  <c r="AF806" i="33"/>
  <c r="DL795" i="1"/>
  <c r="BK537" i="1" l="1"/>
  <c r="CH533" i="1"/>
  <c r="CG533" i="1"/>
  <c r="CM533" i="1" s="1"/>
  <c r="AM538" i="1"/>
  <c r="AN537" i="1"/>
  <c r="CV537" i="1"/>
  <c r="BG537" i="1"/>
  <c r="FB797" i="1"/>
  <c r="FC797" i="1" s="1"/>
  <c r="FK799" i="1"/>
  <c r="FL799" i="1" s="1"/>
  <c r="FM798" i="1" s="1"/>
  <c r="ED796" i="1"/>
  <c r="EE797" i="1"/>
  <c r="FF798" i="1"/>
  <c r="FA795" i="1"/>
  <c r="EZ795" i="1"/>
  <c r="FD795" i="1"/>
  <c r="DK796" i="1"/>
  <c r="FE797" i="1"/>
  <c r="EY797" i="1"/>
  <c r="AG806" i="33"/>
  <c r="AF805" i="33"/>
  <c r="DL794" i="1"/>
  <c r="AU537" i="1" l="1"/>
  <c r="AV537" i="1"/>
  <c r="AW538" i="1"/>
  <c r="CK538" i="1"/>
  <c r="AS538" i="1"/>
  <c r="AR538" i="1"/>
  <c r="AQ538" i="1"/>
  <c r="AP538" i="1"/>
  <c r="CS538" i="1"/>
  <c r="BQ534" i="1"/>
  <c r="BS534" i="1" s="1"/>
  <c r="AO538" i="1"/>
  <c r="FB796" i="1"/>
  <c r="FC796" i="1" s="1"/>
  <c r="ED795" i="1"/>
  <c r="EE796" i="1"/>
  <c r="FF797" i="1"/>
  <c r="FK798" i="1"/>
  <c r="FL798" i="1" s="1"/>
  <c r="FM797" i="1" s="1"/>
  <c r="EZ794" i="1"/>
  <c r="FD794" i="1"/>
  <c r="FA794" i="1"/>
  <c r="DK795" i="1"/>
  <c r="FE796" i="1"/>
  <c r="EY796" i="1"/>
  <c r="AG805" i="33"/>
  <c r="AF804" i="33"/>
  <c r="DL793" i="1"/>
  <c r="CU538" i="1" l="1"/>
  <c r="CI538" i="1"/>
  <c r="BP538" i="1"/>
  <c r="BH538" i="1"/>
  <c r="BI538" i="1"/>
  <c r="BJ538" i="1"/>
  <c r="CE534" i="1"/>
  <c r="CL534" i="1" s="1"/>
  <c r="CF534" i="1"/>
  <c r="CJ534" i="1" s="1"/>
  <c r="BT534" i="1"/>
  <c r="CD534" i="1"/>
  <c r="AT538" i="1"/>
  <c r="BD538" i="1"/>
  <c r="CT538" i="1"/>
  <c r="BF538" i="1"/>
  <c r="BE538" i="1"/>
  <c r="FB795" i="1"/>
  <c r="FC795" i="1" s="1"/>
  <c r="FK797" i="1"/>
  <c r="FL797" i="1" s="1"/>
  <c r="FM796" i="1" s="1"/>
  <c r="ED794" i="1"/>
  <c r="EE795" i="1"/>
  <c r="FF796" i="1"/>
  <c r="FD793" i="1"/>
  <c r="FA793" i="1"/>
  <c r="EZ793" i="1"/>
  <c r="DK794" i="1"/>
  <c r="EY795" i="1"/>
  <c r="FE795" i="1"/>
  <c r="AG804" i="33"/>
  <c r="AF803" i="33"/>
  <c r="DL792" i="1"/>
  <c r="BK538" i="1" l="1"/>
  <c r="CG534" i="1"/>
  <c r="CM534" i="1" s="1"/>
  <c r="CH534" i="1"/>
  <c r="AM539" i="1"/>
  <c r="AN538" i="1"/>
  <c r="CV538" i="1"/>
  <c r="BG538" i="1"/>
  <c r="FB794" i="1"/>
  <c r="FC794" i="1" s="1"/>
  <c r="ED793" i="1"/>
  <c r="EE794" i="1"/>
  <c r="FK796" i="1"/>
  <c r="FL796" i="1" s="1"/>
  <c r="FM795" i="1" s="1"/>
  <c r="FF795" i="1"/>
  <c r="FD792" i="1"/>
  <c r="FA792" i="1"/>
  <c r="EZ792" i="1"/>
  <c r="DK793" i="1"/>
  <c r="EY794" i="1"/>
  <c r="FE794" i="1"/>
  <c r="AG803" i="33"/>
  <c r="AF802" i="33"/>
  <c r="DL791" i="1"/>
  <c r="AS539" i="1" l="1"/>
  <c r="AR539" i="1"/>
  <c r="CS539" i="1"/>
  <c r="AQ539" i="1"/>
  <c r="AP539" i="1"/>
  <c r="AO539" i="1"/>
  <c r="AW539" i="1"/>
  <c r="BQ535" i="1"/>
  <c r="BS535" i="1" s="1"/>
  <c r="CK539" i="1"/>
  <c r="AU538" i="1"/>
  <c r="AV538" i="1"/>
  <c r="FB793" i="1"/>
  <c r="FC793" i="1" s="1"/>
  <c r="ED792" i="1"/>
  <c r="EE793" i="1"/>
  <c r="FK795" i="1"/>
  <c r="FL795" i="1" s="1"/>
  <c r="FM794" i="1" s="1"/>
  <c r="FF794" i="1"/>
  <c r="FD791" i="1"/>
  <c r="FA791" i="1"/>
  <c r="EZ791" i="1"/>
  <c r="DK792" i="1"/>
  <c r="FE793" i="1"/>
  <c r="EY793" i="1"/>
  <c r="AG802" i="33"/>
  <c r="AF801" i="33"/>
  <c r="DL790" i="1"/>
  <c r="CU539" i="1" l="1"/>
  <c r="BI539" i="1"/>
  <c r="BP539" i="1"/>
  <c r="BH539" i="1"/>
  <c r="BJ539" i="1"/>
  <c r="CI539" i="1"/>
  <c r="BD539" i="1"/>
  <c r="CT539" i="1"/>
  <c r="AT539" i="1"/>
  <c r="BF539" i="1"/>
  <c r="BE539" i="1"/>
  <c r="BT535" i="1"/>
  <c r="CE535" i="1"/>
  <c r="CL535" i="1" s="1"/>
  <c r="CF535" i="1"/>
  <c r="CJ535" i="1" s="1"/>
  <c r="CD535" i="1"/>
  <c r="FB792" i="1"/>
  <c r="FC792" i="1" s="1"/>
  <c r="ED791" i="1"/>
  <c r="EE792" i="1"/>
  <c r="FF793" i="1"/>
  <c r="FK794" i="1"/>
  <c r="FL794" i="1" s="1"/>
  <c r="FM793" i="1" s="1"/>
  <c r="FA790" i="1"/>
  <c r="EZ790" i="1"/>
  <c r="FD790" i="1"/>
  <c r="DK791" i="1"/>
  <c r="FE792" i="1"/>
  <c r="EY792" i="1"/>
  <c r="AG801" i="33"/>
  <c r="AF800" i="33"/>
  <c r="DL789" i="1"/>
  <c r="BG539" i="1" l="1"/>
  <c r="BK539" i="1"/>
  <c r="AM540" i="1"/>
  <c r="AN539" i="1"/>
  <c r="CH535" i="1"/>
  <c r="CG535" i="1"/>
  <c r="CM535" i="1" s="1"/>
  <c r="CV539" i="1"/>
  <c r="FB791" i="1"/>
  <c r="FC791" i="1" s="1"/>
  <c r="FK793" i="1"/>
  <c r="FL793" i="1" s="1"/>
  <c r="FM792" i="1" s="1"/>
  <c r="ED790" i="1"/>
  <c r="EE791" i="1"/>
  <c r="FF792" i="1"/>
  <c r="FD789" i="1"/>
  <c r="FA789" i="1"/>
  <c r="EZ789" i="1"/>
  <c r="DK790" i="1"/>
  <c r="EY791" i="1"/>
  <c r="FE791" i="1"/>
  <c r="AG800" i="33"/>
  <c r="AF799" i="33"/>
  <c r="DL788" i="1"/>
  <c r="AV539" i="1" l="1"/>
  <c r="AU539" i="1"/>
  <c r="CK540" i="1"/>
  <c r="BQ536" i="1"/>
  <c r="BS536" i="1" s="1"/>
  <c r="AR540" i="1"/>
  <c r="AO540" i="1"/>
  <c r="CS540" i="1"/>
  <c r="AS540" i="1"/>
  <c r="AP540" i="1"/>
  <c r="AQ540" i="1"/>
  <c r="AW540" i="1"/>
  <c r="FB790" i="1"/>
  <c r="FC790" i="1" s="1"/>
  <c r="ED789" i="1"/>
  <c r="EE790" i="1"/>
  <c r="FK792" i="1"/>
  <c r="FL792" i="1" s="1"/>
  <c r="FM791" i="1" s="1"/>
  <c r="FF791" i="1"/>
  <c r="FD788" i="1"/>
  <c r="FA788" i="1"/>
  <c r="EZ788" i="1"/>
  <c r="DK789" i="1"/>
  <c r="EY790" i="1"/>
  <c r="FE790" i="1"/>
  <c r="AG799" i="33"/>
  <c r="AF798" i="33"/>
  <c r="DL787" i="1"/>
  <c r="CF536" i="1" l="1"/>
  <c r="CJ536" i="1" s="1"/>
  <c r="BT536" i="1"/>
  <c r="CE536" i="1"/>
  <c r="CL536" i="1" s="1"/>
  <c r="CD536" i="1"/>
  <c r="BE540" i="1"/>
  <c r="BF540" i="1"/>
  <c r="CT540" i="1"/>
  <c r="BD540" i="1"/>
  <c r="AT540" i="1"/>
  <c r="BI540" i="1"/>
  <c r="CI540" i="1"/>
  <c r="BP540" i="1"/>
  <c r="CU540" i="1"/>
  <c r="BJ540" i="1"/>
  <c r="BH540" i="1"/>
  <c r="FB789" i="1"/>
  <c r="FC789" i="1" s="1"/>
  <c r="FK791" i="1"/>
  <c r="FL791" i="1" s="1"/>
  <c r="FM790" i="1" s="1"/>
  <c r="ED788" i="1"/>
  <c r="EE789" i="1"/>
  <c r="FF790" i="1"/>
  <c r="FD787" i="1"/>
  <c r="FA787" i="1"/>
  <c r="EZ787" i="1"/>
  <c r="DK788" i="1"/>
  <c r="EY789" i="1"/>
  <c r="FE789" i="1"/>
  <c r="AG798" i="33"/>
  <c r="AF797" i="33"/>
  <c r="DL786" i="1"/>
  <c r="CV540" i="1" l="1"/>
  <c r="CH536" i="1"/>
  <c r="CG536" i="1"/>
  <c r="CM536" i="1" s="1"/>
  <c r="AM541" i="1"/>
  <c r="AN540" i="1"/>
  <c r="BG540" i="1"/>
  <c r="BK540" i="1"/>
  <c r="FB788" i="1"/>
  <c r="FC788" i="1" s="1"/>
  <c r="ED787" i="1"/>
  <c r="EE788" i="1"/>
  <c r="FK790" i="1"/>
  <c r="FL790" i="1" s="1"/>
  <c r="FM789" i="1" s="1"/>
  <c r="FF789" i="1"/>
  <c r="FA786" i="1"/>
  <c r="EZ786" i="1"/>
  <c r="FD786" i="1"/>
  <c r="DK787" i="1"/>
  <c r="FE788" i="1"/>
  <c r="EY788" i="1"/>
  <c r="AG797" i="33"/>
  <c r="AF796" i="33"/>
  <c r="DL785" i="1"/>
  <c r="AV540" i="1" l="1"/>
  <c r="AU540" i="1"/>
  <c r="AW541" i="1"/>
  <c r="AR541" i="1"/>
  <c r="AP541" i="1"/>
  <c r="AQ541" i="1"/>
  <c r="CS541" i="1"/>
  <c r="AO541" i="1"/>
  <c r="CK541" i="1"/>
  <c r="BQ537" i="1"/>
  <c r="BS537" i="1" s="1"/>
  <c r="AS541" i="1"/>
  <c r="FB787" i="1"/>
  <c r="FC787" i="1" s="1"/>
  <c r="ED786" i="1"/>
  <c r="EE787" i="1"/>
  <c r="FK789" i="1"/>
  <c r="FL789" i="1" s="1"/>
  <c r="FM788" i="1" s="1"/>
  <c r="FF788" i="1"/>
  <c r="FD785" i="1"/>
  <c r="EZ785" i="1"/>
  <c r="FA785" i="1"/>
  <c r="DK786" i="1"/>
  <c r="EY787" i="1"/>
  <c r="FE787" i="1"/>
  <c r="AG796" i="33"/>
  <c r="AF795" i="33"/>
  <c r="DL784" i="1"/>
  <c r="BJ541" i="1" l="1"/>
  <c r="BP541" i="1"/>
  <c r="CI541" i="1"/>
  <c r="BI541" i="1"/>
  <c r="CU541" i="1"/>
  <c r="BH541" i="1"/>
  <c r="BF541" i="1"/>
  <c r="CT541" i="1"/>
  <c r="BD541" i="1"/>
  <c r="BE541" i="1"/>
  <c r="AT541" i="1"/>
  <c r="BT537" i="1"/>
  <c r="CF537" i="1"/>
  <c r="CJ537" i="1" s="1"/>
  <c r="CD537" i="1"/>
  <c r="CE537" i="1"/>
  <c r="CL537" i="1" s="1"/>
  <c r="FB786" i="1"/>
  <c r="FC786" i="1" s="1"/>
  <c r="ED785" i="1"/>
  <c r="EE786" i="1"/>
  <c r="FK788" i="1"/>
  <c r="FL788" i="1" s="1"/>
  <c r="FM787" i="1" s="1"/>
  <c r="FF787" i="1"/>
  <c r="FD784" i="1"/>
  <c r="FA784" i="1"/>
  <c r="EZ784" i="1"/>
  <c r="DK785" i="1"/>
  <c r="EY786" i="1"/>
  <c r="FE786" i="1"/>
  <c r="AG795" i="33"/>
  <c r="AF794" i="33"/>
  <c r="DL783" i="1"/>
  <c r="BG541" i="1" l="1"/>
  <c r="AM542" i="1"/>
  <c r="AN541" i="1"/>
  <c r="CG537" i="1"/>
  <c r="CM537" i="1" s="1"/>
  <c r="CH537" i="1"/>
  <c r="BK541" i="1"/>
  <c r="CV541" i="1"/>
  <c r="FB785" i="1"/>
  <c r="FC785" i="1" s="1"/>
  <c r="ED784" i="1"/>
  <c r="EE785" i="1"/>
  <c r="FK787" i="1"/>
  <c r="FL787" i="1" s="1"/>
  <c r="FM786" i="1" s="1"/>
  <c r="FF786" i="1"/>
  <c r="FD783" i="1"/>
  <c r="FA783" i="1"/>
  <c r="EZ783" i="1"/>
  <c r="DK784" i="1"/>
  <c r="EY785" i="1"/>
  <c r="FE785" i="1"/>
  <c r="AG794" i="33"/>
  <c r="AF793" i="33"/>
  <c r="DL782" i="1"/>
  <c r="AU541" i="1" l="1"/>
  <c r="AV541" i="1"/>
  <c r="AS542" i="1"/>
  <c r="CK542" i="1"/>
  <c r="AR542" i="1"/>
  <c r="CS542" i="1"/>
  <c r="AW542" i="1"/>
  <c r="BQ538" i="1"/>
  <c r="BS538" i="1" s="1"/>
  <c r="AP542" i="1"/>
  <c r="AO542" i="1"/>
  <c r="AQ542" i="1"/>
  <c r="FB784" i="1"/>
  <c r="FC784" i="1" s="1"/>
  <c r="ED783" i="1"/>
  <c r="EE784" i="1"/>
  <c r="FK786" i="1"/>
  <c r="FL786" i="1" s="1"/>
  <c r="FM785" i="1" s="1"/>
  <c r="FF785" i="1"/>
  <c r="FA782" i="1"/>
  <c r="EZ782" i="1"/>
  <c r="FD782" i="1"/>
  <c r="DK783" i="1"/>
  <c r="FE784" i="1"/>
  <c r="EY784" i="1"/>
  <c r="AG793" i="33"/>
  <c r="AF792" i="33"/>
  <c r="DL781" i="1"/>
  <c r="BT538" i="1" l="1"/>
  <c r="CD538" i="1"/>
  <c r="CE538" i="1"/>
  <c r="CL538" i="1" s="1"/>
  <c r="CF538" i="1"/>
  <c r="CJ538" i="1" s="1"/>
  <c r="BP542" i="1"/>
  <c r="CI542" i="1"/>
  <c r="BH542" i="1"/>
  <c r="BI542" i="1"/>
  <c r="CU542" i="1"/>
  <c r="BJ542" i="1"/>
  <c r="AT542" i="1"/>
  <c r="BD542" i="1"/>
  <c r="BE542" i="1"/>
  <c r="CT542" i="1"/>
  <c r="BF542" i="1"/>
  <c r="FB783" i="1"/>
  <c r="FC783" i="1" s="1"/>
  <c r="ED782" i="1"/>
  <c r="EE783" i="1"/>
  <c r="FK785" i="1"/>
  <c r="FL785" i="1" s="1"/>
  <c r="FM784" i="1" s="1"/>
  <c r="FF784" i="1"/>
  <c r="EZ781" i="1"/>
  <c r="FA781" i="1"/>
  <c r="FD781" i="1"/>
  <c r="DK782" i="1"/>
  <c r="FE783" i="1"/>
  <c r="EY783" i="1"/>
  <c r="AG792" i="33"/>
  <c r="AF791" i="33"/>
  <c r="DL780" i="1"/>
  <c r="BG542" i="1" l="1"/>
  <c r="CH538" i="1"/>
  <c r="CG538" i="1"/>
  <c r="CM538" i="1" s="1"/>
  <c r="AM543" i="1"/>
  <c r="AN542" i="1"/>
  <c r="BK542" i="1"/>
  <c r="CV542" i="1"/>
  <c r="FB782" i="1"/>
  <c r="FC782" i="1" s="1"/>
  <c r="ED781" i="1"/>
  <c r="EE782" i="1"/>
  <c r="FK784" i="1"/>
  <c r="FL784" i="1" s="1"/>
  <c r="FM783" i="1" s="1"/>
  <c r="FF783" i="1"/>
  <c r="FD780" i="1"/>
  <c r="FA780" i="1"/>
  <c r="EZ780" i="1"/>
  <c r="DK781" i="1"/>
  <c r="EY782" i="1"/>
  <c r="FE782" i="1"/>
  <c r="AG791" i="33"/>
  <c r="AF790" i="33"/>
  <c r="DL779" i="1"/>
  <c r="BQ539" i="1" l="1"/>
  <c r="BS539" i="1" s="1"/>
  <c r="CS543" i="1"/>
  <c r="AW543" i="1"/>
  <c r="AQ543" i="1"/>
  <c r="AP543" i="1"/>
  <c r="CK543" i="1"/>
  <c r="AR543" i="1"/>
  <c r="AO543" i="1"/>
  <c r="AS543" i="1"/>
  <c r="AU542" i="1"/>
  <c r="AV542" i="1"/>
  <c r="FB781" i="1"/>
  <c r="FC781" i="1" s="1"/>
  <c r="FK783" i="1"/>
  <c r="FL783" i="1" s="1"/>
  <c r="FM782" i="1" s="1"/>
  <c r="ED780" i="1"/>
  <c r="EE781" i="1"/>
  <c r="FF782" i="1"/>
  <c r="FD779" i="1"/>
  <c r="FA779" i="1"/>
  <c r="EZ779" i="1"/>
  <c r="DK780" i="1"/>
  <c r="EY781" i="1"/>
  <c r="FE781" i="1"/>
  <c r="AG790" i="33"/>
  <c r="AF789" i="33"/>
  <c r="DL778" i="1"/>
  <c r="BT539" i="1" l="1"/>
  <c r="CE539" i="1"/>
  <c r="CL539" i="1" s="1"/>
  <c r="CD539" i="1"/>
  <c r="CF539" i="1"/>
  <c r="CJ539" i="1" s="1"/>
  <c r="BH543" i="1"/>
  <c r="BI543" i="1"/>
  <c r="BJ543" i="1"/>
  <c r="CU543" i="1"/>
  <c r="CI543" i="1"/>
  <c r="BP543" i="1"/>
  <c r="AT543" i="1"/>
  <c r="BD543" i="1"/>
  <c r="BE543" i="1"/>
  <c r="BF543" i="1"/>
  <c r="CT543" i="1"/>
  <c r="FB780" i="1"/>
  <c r="FC780" i="1" s="1"/>
  <c r="ED779" i="1"/>
  <c r="EE780" i="1"/>
  <c r="FK782" i="1"/>
  <c r="FL782" i="1" s="1"/>
  <c r="FM781" i="1" s="1"/>
  <c r="FF781" i="1"/>
  <c r="FA778" i="1"/>
  <c r="EZ778" i="1"/>
  <c r="FD778" i="1"/>
  <c r="DK779" i="1"/>
  <c r="FE780" i="1"/>
  <c r="EY780" i="1"/>
  <c r="AG789" i="33"/>
  <c r="AF788" i="33"/>
  <c r="DL777" i="1"/>
  <c r="BK543" i="1" l="1"/>
  <c r="BG543" i="1"/>
  <c r="CH539" i="1"/>
  <c r="CG539" i="1"/>
  <c r="CM539" i="1" s="1"/>
  <c r="AN543" i="1"/>
  <c r="AM544" i="1"/>
  <c r="CV543" i="1"/>
  <c r="FB779" i="1"/>
  <c r="FC779" i="1" s="1"/>
  <c r="ED778" i="1"/>
  <c r="EE779" i="1"/>
  <c r="FK781" i="1"/>
  <c r="FL781" i="1" s="1"/>
  <c r="FM780" i="1" s="1"/>
  <c r="FF780" i="1"/>
  <c r="EZ777" i="1"/>
  <c r="FD777" i="1"/>
  <c r="FA777" i="1"/>
  <c r="DK778" i="1"/>
  <c r="FE779" i="1"/>
  <c r="EY779" i="1"/>
  <c r="AG788" i="33"/>
  <c r="AF787" i="33"/>
  <c r="DL776" i="1"/>
  <c r="AW544" i="1" l="1"/>
  <c r="CS544" i="1"/>
  <c r="BQ540" i="1"/>
  <c r="BS540" i="1" s="1"/>
  <c r="AS544" i="1"/>
  <c r="AR544" i="1"/>
  <c r="AP544" i="1"/>
  <c r="AO544" i="1"/>
  <c r="CK544" i="1"/>
  <c r="AQ544" i="1"/>
  <c r="AU543" i="1"/>
  <c r="AV543" i="1"/>
  <c r="FB778" i="1"/>
  <c r="FC778" i="1" s="1"/>
  <c r="ED777" i="1"/>
  <c r="EE778" i="1"/>
  <c r="FK780" i="1"/>
  <c r="FL780" i="1" s="1"/>
  <c r="FM779" i="1" s="1"/>
  <c r="FF779" i="1"/>
  <c r="FD776" i="1"/>
  <c r="FA776" i="1"/>
  <c r="EZ776" i="1"/>
  <c r="DK777" i="1"/>
  <c r="EY778" i="1"/>
  <c r="FE778" i="1"/>
  <c r="AG787" i="33"/>
  <c r="AF786" i="33"/>
  <c r="DL775" i="1"/>
  <c r="BT540" i="1" l="1"/>
  <c r="CE540" i="1"/>
  <c r="CL540" i="1" s="1"/>
  <c r="CF540" i="1"/>
  <c r="CJ540" i="1" s="1"/>
  <c r="CD540" i="1"/>
  <c r="CI544" i="1"/>
  <c r="CU544" i="1"/>
  <c r="BH544" i="1"/>
  <c r="BI544" i="1"/>
  <c r="BP544" i="1"/>
  <c r="BJ544" i="1"/>
  <c r="BF544" i="1"/>
  <c r="CT544" i="1"/>
  <c r="BE544" i="1"/>
  <c r="BD544" i="1"/>
  <c r="AT544" i="1"/>
  <c r="FB777" i="1"/>
  <c r="FC777" i="1" s="1"/>
  <c r="ED776" i="1"/>
  <c r="EE777" i="1"/>
  <c r="FK779" i="1"/>
  <c r="FL779" i="1" s="1"/>
  <c r="FM778" i="1" s="1"/>
  <c r="FF778" i="1"/>
  <c r="FD775" i="1"/>
  <c r="FA775" i="1"/>
  <c r="EZ775" i="1"/>
  <c r="DK776" i="1"/>
  <c r="EY777" i="1"/>
  <c r="FE777" i="1"/>
  <c r="AG786" i="33"/>
  <c r="AF785" i="33"/>
  <c r="DL774" i="1"/>
  <c r="CV544" i="1" l="1"/>
  <c r="CH540" i="1"/>
  <c r="CG540" i="1"/>
  <c r="CM540" i="1" s="1"/>
  <c r="AN544" i="1"/>
  <c r="AM545" i="1"/>
  <c r="BK544" i="1"/>
  <c r="BG544" i="1"/>
  <c r="FB776" i="1"/>
  <c r="FC776" i="1" s="1"/>
  <c r="ED775" i="1"/>
  <c r="EE776" i="1"/>
  <c r="FK778" i="1"/>
  <c r="FL778" i="1" s="1"/>
  <c r="FM777" i="1" s="1"/>
  <c r="FF777" i="1"/>
  <c r="FD774" i="1"/>
  <c r="FA774" i="1"/>
  <c r="EZ774" i="1"/>
  <c r="DK775" i="1"/>
  <c r="EY776" i="1"/>
  <c r="FE776" i="1"/>
  <c r="AG785" i="33"/>
  <c r="AF784" i="33"/>
  <c r="DL773" i="1"/>
  <c r="BQ541" i="1" l="1"/>
  <c r="BS541" i="1" s="1"/>
  <c r="AP545" i="1"/>
  <c r="AQ545" i="1"/>
  <c r="AR545" i="1"/>
  <c r="AS545" i="1"/>
  <c r="AO545" i="1"/>
  <c r="CS545" i="1"/>
  <c r="CK545" i="1"/>
  <c r="AW545" i="1"/>
  <c r="AV544" i="1"/>
  <c r="AU544" i="1"/>
  <c r="FB775" i="1"/>
  <c r="FC775" i="1" s="1"/>
  <c r="ED774" i="1"/>
  <c r="EE775" i="1"/>
  <c r="FK777" i="1"/>
  <c r="FL777" i="1" s="1"/>
  <c r="FM776" i="1" s="1"/>
  <c r="FF776" i="1"/>
  <c r="FA773" i="1"/>
  <c r="EZ773" i="1"/>
  <c r="FD773" i="1"/>
  <c r="DK774" i="1"/>
  <c r="FE775" i="1"/>
  <c r="EY775" i="1"/>
  <c r="AG784" i="33"/>
  <c r="AF783" i="33"/>
  <c r="DL772" i="1"/>
  <c r="CD541" i="1" l="1"/>
  <c r="CF541" i="1"/>
  <c r="CJ541" i="1" s="1"/>
  <c r="CE541" i="1"/>
  <c r="CL541" i="1" s="1"/>
  <c r="BT541" i="1"/>
  <c r="CI545" i="1"/>
  <c r="BJ545" i="1"/>
  <c r="BP545" i="1"/>
  <c r="BI545" i="1"/>
  <c r="CU545" i="1"/>
  <c r="BH545" i="1"/>
  <c r="CT545" i="1"/>
  <c r="BE545" i="1"/>
  <c r="BD545" i="1"/>
  <c r="AT545" i="1"/>
  <c r="BF545" i="1"/>
  <c r="FB774" i="1"/>
  <c r="FC774" i="1" s="1"/>
  <c r="ED773" i="1"/>
  <c r="EE774" i="1"/>
  <c r="FK776" i="1"/>
  <c r="FL776" i="1" s="1"/>
  <c r="FM775" i="1" s="1"/>
  <c r="FF775" i="1"/>
  <c r="FD772" i="1"/>
  <c r="FA772" i="1"/>
  <c r="EZ772" i="1"/>
  <c r="DK773" i="1"/>
  <c r="EY774" i="1"/>
  <c r="FE774" i="1"/>
  <c r="AG783" i="33"/>
  <c r="AF782" i="33"/>
  <c r="DL771" i="1"/>
  <c r="CV545" i="1" l="1"/>
  <c r="BK545" i="1"/>
  <c r="BG545" i="1"/>
  <c r="CG541" i="1"/>
  <c r="CM541" i="1" s="1"/>
  <c r="CH541" i="1"/>
  <c r="AN545" i="1"/>
  <c r="AM546" i="1"/>
  <c r="FB773" i="1"/>
  <c r="FC773" i="1" s="1"/>
  <c r="FK775" i="1"/>
  <c r="FL775" i="1" s="1"/>
  <c r="FM774" i="1" s="1"/>
  <c r="ED772" i="1"/>
  <c r="EE773" i="1"/>
  <c r="FF774" i="1"/>
  <c r="FD771" i="1"/>
  <c r="FA771" i="1"/>
  <c r="EZ771" i="1"/>
  <c r="DK772" i="1"/>
  <c r="EY773" i="1"/>
  <c r="FE773" i="1"/>
  <c r="AG782" i="33"/>
  <c r="AF781" i="33"/>
  <c r="DL770" i="1"/>
  <c r="AU545" i="1" l="1"/>
  <c r="AV545" i="1"/>
  <c r="AW546" i="1"/>
  <c r="AO546" i="1"/>
  <c r="AP546" i="1"/>
  <c r="BQ542" i="1"/>
  <c r="BS542" i="1" s="1"/>
  <c r="CS546" i="1"/>
  <c r="AQ546" i="1"/>
  <c r="CK546" i="1"/>
  <c r="AR546" i="1"/>
  <c r="AS546" i="1"/>
  <c r="FB772" i="1"/>
  <c r="FC772" i="1" s="1"/>
  <c r="ED771" i="1"/>
  <c r="EE772" i="1"/>
  <c r="FK774" i="1"/>
  <c r="FL774" i="1" s="1"/>
  <c r="FM773" i="1" s="1"/>
  <c r="FF773" i="1"/>
  <c r="FD770" i="1"/>
  <c r="FA770" i="1"/>
  <c r="EZ770" i="1"/>
  <c r="DK771" i="1"/>
  <c r="EY772" i="1"/>
  <c r="FE772" i="1"/>
  <c r="AG781" i="33"/>
  <c r="AF780" i="33"/>
  <c r="DL769" i="1"/>
  <c r="BE546" i="1" l="1"/>
  <c r="AT546" i="1"/>
  <c r="BD546" i="1"/>
  <c r="BF546" i="1"/>
  <c r="CT546" i="1"/>
  <c r="BH546" i="1"/>
  <c r="CU546" i="1"/>
  <c r="BP546" i="1"/>
  <c r="CI546" i="1"/>
  <c r="BI546" i="1"/>
  <c r="BJ546" i="1"/>
  <c r="CF542" i="1"/>
  <c r="CJ542" i="1" s="1"/>
  <c r="CD542" i="1"/>
  <c r="BT542" i="1"/>
  <c r="CE542" i="1"/>
  <c r="CL542" i="1" s="1"/>
  <c r="FB771" i="1"/>
  <c r="FC771" i="1" s="1"/>
  <c r="ED770" i="1"/>
  <c r="EE771" i="1"/>
  <c r="FK773" i="1"/>
  <c r="FL773" i="1" s="1"/>
  <c r="FM772" i="1" s="1"/>
  <c r="FF772" i="1"/>
  <c r="FA769" i="1"/>
  <c r="EZ769" i="1"/>
  <c r="FD769" i="1"/>
  <c r="DK770" i="1"/>
  <c r="FE771" i="1"/>
  <c r="EY771" i="1"/>
  <c r="AG780" i="33"/>
  <c r="AF779" i="33"/>
  <c r="DL768" i="1"/>
  <c r="BG546" i="1" l="1"/>
  <c r="CV546" i="1"/>
  <c r="AN546" i="1"/>
  <c r="AM547" i="1"/>
  <c r="CG542" i="1"/>
  <c r="CM542" i="1" s="1"/>
  <c r="CH542" i="1"/>
  <c r="BK546" i="1"/>
  <c r="FB770" i="1"/>
  <c r="FC770" i="1" s="1"/>
  <c r="ED769" i="1"/>
  <c r="EE770" i="1"/>
  <c r="FK772" i="1"/>
  <c r="FL772" i="1" s="1"/>
  <c r="FM771" i="1" s="1"/>
  <c r="FF771" i="1"/>
  <c r="EZ768" i="1"/>
  <c r="FD768" i="1"/>
  <c r="FA768" i="1"/>
  <c r="DK769" i="1"/>
  <c r="EY770" i="1"/>
  <c r="FE770" i="1"/>
  <c r="AG779" i="33"/>
  <c r="AF778" i="33"/>
  <c r="DL767" i="1"/>
  <c r="AV546" i="1" l="1"/>
  <c r="AU546" i="1"/>
  <c r="AW547" i="1"/>
  <c r="CK547" i="1"/>
  <c r="AQ547" i="1"/>
  <c r="AS547" i="1"/>
  <c r="AP547" i="1"/>
  <c r="AO547" i="1"/>
  <c r="AR547" i="1"/>
  <c r="BQ543" i="1"/>
  <c r="BS543" i="1" s="1"/>
  <c r="CS547" i="1"/>
  <c r="FB769" i="1"/>
  <c r="FC769" i="1" s="1"/>
  <c r="ED768" i="1"/>
  <c r="EE769" i="1"/>
  <c r="FK771" i="1"/>
  <c r="FL771" i="1" s="1"/>
  <c r="FM770" i="1" s="1"/>
  <c r="FF770" i="1"/>
  <c r="FD767" i="1"/>
  <c r="FA767" i="1"/>
  <c r="EZ767" i="1"/>
  <c r="DK768" i="1"/>
  <c r="EY769" i="1"/>
  <c r="FE769" i="1"/>
  <c r="AG778" i="33"/>
  <c r="AF777" i="33"/>
  <c r="DL766" i="1"/>
  <c r="BJ547" i="1" l="1"/>
  <c r="CI547" i="1"/>
  <c r="BH547" i="1"/>
  <c r="BP547" i="1"/>
  <c r="CU547" i="1"/>
  <c r="BI547" i="1"/>
  <c r="AT547" i="1"/>
  <c r="BD547" i="1"/>
  <c r="BE547" i="1"/>
  <c r="BF547" i="1"/>
  <c r="CT547" i="1"/>
  <c r="BT543" i="1"/>
  <c r="CF543" i="1"/>
  <c r="CJ543" i="1" s="1"/>
  <c r="CE543" i="1"/>
  <c r="CL543" i="1" s="1"/>
  <c r="CD543" i="1"/>
  <c r="FB768" i="1"/>
  <c r="FC768" i="1" s="1"/>
  <c r="ED767" i="1"/>
  <c r="EE768" i="1"/>
  <c r="FK770" i="1"/>
  <c r="FL770" i="1" s="1"/>
  <c r="FM769" i="1" s="1"/>
  <c r="FF769" i="1"/>
  <c r="FD766" i="1"/>
  <c r="FA766" i="1"/>
  <c r="EZ766" i="1"/>
  <c r="DK767" i="1"/>
  <c r="EY768" i="1"/>
  <c r="FE768" i="1"/>
  <c r="AG777" i="33"/>
  <c r="AF776" i="33"/>
  <c r="DL765" i="1"/>
  <c r="CV547" i="1" l="1"/>
  <c r="BG547" i="1"/>
  <c r="AN547" i="1"/>
  <c r="AM548" i="1"/>
  <c r="CH543" i="1"/>
  <c r="CG543" i="1"/>
  <c r="CM543" i="1" s="1"/>
  <c r="BK547" i="1"/>
  <c r="FB767" i="1"/>
  <c r="FC767" i="1" s="1"/>
  <c r="ED766" i="1"/>
  <c r="EE767" i="1"/>
  <c r="FK769" i="1"/>
  <c r="FL769" i="1" s="1"/>
  <c r="FM768" i="1" s="1"/>
  <c r="FF768" i="1"/>
  <c r="FA765" i="1"/>
  <c r="EZ765" i="1"/>
  <c r="FD765" i="1"/>
  <c r="DK766" i="1"/>
  <c r="FE767" i="1"/>
  <c r="EY767" i="1"/>
  <c r="AG776" i="33"/>
  <c r="AF775" i="33"/>
  <c r="DL764" i="1"/>
  <c r="AV547" i="1" l="1"/>
  <c r="AU547" i="1"/>
  <c r="AW548" i="1"/>
  <c r="AP548" i="1"/>
  <c r="AO548" i="1"/>
  <c r="AQ548" i="1"/>
  <c r="AR548" i="1"/>
  <c r="AS548" i="1"/>
  <c r="BQ544" i="1"/>
  <c r="BS544" i="1" s="1"/>
  <c r="CS548" i="1"/>
  <c r="CK548" i="1"/>
  <c r="FB766" i="1"/>
  <c r="FC766" i="1" s="1"/>
  <c r="ED765" i="1"/>
  <c r="EE766" i="1"/>
  <c r="FK768" i="1"/>
  <c r="FL768" i="1" s="1"/>
  <c r="FM767" i="1" s="1"/>
  <c r="FF767" i="1"/>
  <c r="EZ764" i="1"/>
  <c r="FA764" i="1"/>
  <c r="FD764" i="1"/>
  <c r="DK765" i="1"/>
  <c r="FE766" i="1"/>
  <c r="EY766" i="1"/>
  <c r="AG775" i="33"/>
  <c r="AF774" i="33"/>
  <c r="DL763" i="1"/>
  <c r="CU548" i="1" l="1"/>
  <c r="BI548" i="1"/>
  <c r="BH548" i="1"/>
  <c r="BJ548" i="1"/>
  <c r="CI548" i="1"/>
  <c r="BP548" i="1"/>
  <c r="AT548" i="1"/>
  <c r="CT548" i="1"/>
  <c r="BD548" i="1"/>
  <c r="BE548" i="1"/>
  <c r="BF548" i="1"/>
  <c r="CF544" i="1"/>
  <c r="CJ544" i="1" s="1"/>
  <c r="BT544" i="1"/>
  <c r="CE544" i="1"/>
  <c r="CL544" i="1" s="1"/>
  <c r="CD544" i="1"/>
  <c r="FB765" i="1"/>
  <c r="FC765" i="1" s="1"/>
  <c r="FK767" i="1"/>
  <c r="FL767" i="1" s="1"/>
  <c r="FM766" i="1" s="1"/>
  <c r="ED764" i="1"/>
  <c r="EE765" i="1"/>
  <c r="FF766" i="1"/>
  <c r="FD763" i="1"/>
  <c r="FA763" i="1"/>
  <c r="EZ763" i="1"/>
  <c r="DK764" i="1"/>
  <c r="EY765" i="1"/>
  <c r="FE765" i="1"/>
  <c r="AG774" i="33"/>
  <c r="AF773" i="33"/>
  <c r="DL762" i="1"/>
  <c r="BG548" i="1" l="1"/>
  <c r="BK548" i="1"/>
  <c r="AM549" i="1"/>
  <c r="AN548" i="1"/>
  <c r="CH544" i="1"/>
  <c r="CG544" i="1"/>
  <c r="CM544" i="1" s="1"/>
  <c r="CV548" i="1"/>
  <c r="FB764" i="1"/>
  <c r="FC764" i="1" s="1"/>
  <c r="FK766" i="1"/>
  <c r="FL766" i="1" s="1"/>
  <c r="FM765" i="1" s="1"/>
  <c r="ED763" i="1"/>
  <c r="EE764" i="1"/>
  <c r="FF765" i="1"/>
  <c r="FD762" i="1"/>
  <c r="FA762" i="1"/>
  <c r="EZ762" i="1"/>
  <c r="DK763" i="1"/>
  <c r="EY764" i="1"/>
  <c r="FE764" i="1"/>
  <c r="AG773" i="33"/>
  <c r="AF772" i="33"/>
  <c r="DL761" i="1"/>
  <c r="AW549" i="1" l="1"/>
  <c r="AO549" i="1"/>
  <c r="AQ549" i="1"/>
  <c r="AR549" i="1"/>
  <c r="AS549" i="1"/>
  <c r="CS549" i="1"/>
  <c r="BQ545" i="1"/>
  <c r="BS545" i="1" s="1"/>
  <c r="AP549" i="1"/>
  <c r="CK549" i="1"/>
  <c r="AV548" i="1"/>
  <c r="AU548" i="1"/>
  <c r="FB763" i="1"/>
  <c r="FC763" i="1" s="1"/>
  <c r="ED762" i="1"/>
  <c r="EE763" i="1"/>
  <c r="FK765" i="1"/>
  <c r="FL765" i="1" s="1"/>
  <c r="FM764" i="1" s="1"/>
  <c r="FF764" i="1"/>
  <c r="FA761" i="1"/>
  <c r="EZ761" i="1"/>
  <c r="FD761" i="1"/>
  <c r="DK762" i="1"/>
  <c r="FE763" i="1"/>
  <c r="EY763" i="1"/>
  <c r="AG772" i="33"/>
  <c r="AF771" i="33"/>
  <c r="DL760" i="1"/>
  <c r="BE549" i="1" l="1"/>
  <c r="AT549" i="1"/>
  <c r="BF549" i="1"/>
  <c r="CT549" i="1"/>
  <c r="BD549" i="1"/>
  <c r="CF545" i="1"/>
  <c r="CJ545" i="1" s="1"/>
  <c r="CE545" i="1"/>
  <c r="CL545" i="1" s="1"/>
  <c r="BT545" i="1"/>
  <c r="CD545" i="1"/>
  <c r="BH549" i="1"/>
  <c r="CI549" i="1"/>
  <c r="BP549" i="1"/>
  <c r="BJ549" i="1"/>
  <c r="CU549" i="1"/>
  <c r="BI549" i="1"/>
  <c r="FB762" i="1"/>
  <c r="FC762" i="1" s="1"/>
  <c r="ED761" i="1"/>
  <c r="EE762" i="1"/>
  <c r="FK764" i="1"/>
  <c r="FL764" i="1" s="1"/>
  <c r="FM763" i="1" s="1"/>
  <c r="FF763" i="1"/>
  <c r="FA760" i="1"/>
  <c r="EZ760" i="1"/>
  <c r="FD760" i="1"/>
  <c r="DK761" i="1"/>
  <c r="FE762" i="1"/>
  <c r="EY762" i="1"/>
  <c r="AG771" i="33"/>
  <c r="AF770" i="33"/>
  <c r="DL759" i="1"/>
  <c r="BK549" i="1" l="1"/>
  <c r="CV549" i="1"/>
  <c r="AN549" i="1"/>
  <c r="AM550" i="1"/>
  <c r="CG545" i="1"/>
  <c r="CM545" i="1" s="1"/>
  <c r="CH545" i="1"/>
  <c r="BG549" i="1"/>
  <c r="FB761" i="1"/>
  <c r="FC761" i="1" s="1"/>
  <c r="ED760" i="1"/>
  <c r="EE761" i="1"/>
  <c r="FF762" i="1"/>
  <c r="FK763" i="1"/>
  <c r="FL763" i="1" s="1"/>
  <c r="FM762" i="1" s="1"/>
  <c r="FD759" i="1"/>
  <c r="FA759" i="1"/>
  <c r="EZ759" i="1"/>
  <c r="DK760" i="1"/>
  <c r="EY761" i="1"/>
  <c r="FE761" i="1"/>
  <c r="AG770" i="33"/>
  <c r="AF769" i="33"/>
  <c r="DL758" i="1"/>
  <c r="AU549" i="1" l="1"/>
  <c r="AV549" i="1"/>
  <c r="CS550" i="1"/>
  <c r="AP550" i="1"/>
  <c r="AS550" i="1"/>
  <c r="CK550" i="1"/>
  <c r="AR550" i="1"/>
  <c r="BQ546" i="1"/>
  <c r="BS546" i="1" s="1"/>
  <c r="AO550" i="1"/>
  <c r="AW550" i="1"/>
  <c r="AQ550" i="1"/>
  <c r="FB760" i="1"/>
  <c r="FC760" i="1" s="1"/>
  <c r="FK762" i="1"/>
  <c r="FL762" i="1" s="1"/>
  <c r="FM761" i="1" s="1"/>
  <c r="ED759" i="1"/>
  <c r="EE760" i="1"/>
  <c r="FF761" i="1"/>
  <c r="FD758" i="1"/>
  <c r="FA758" i="1"/>
  <c r="EZ758" i="1"/>
  <c r="DK759" i="1"/>
  <c r="EY760" i="1"/>
  <c r="FE760" i="1"/>
  <c r="AG769" i="33"/>
  <c r="AF768" i="33"/>
  <c r="DL757" i="1"/>
  <c r="BJ550" i="1" l="1"/>
  <c r="CI550" i="1"/>
  <c r="BP550" i="1"/>
  <c r="CU550" i="1"/>
  <c r="BI550" i="1"/>
  <c r="BH550" i="1"/>
  <c r="BT546" i="1"/>
  <c r="CF546" i="1"/>
  <c r="CJ546" i="1" s="1"/>
  <c r="CE546" i="1"/>
  <c r="CL546" i="1" s="1"/>
  <c r="CD546" i="1"/>
  <c r="AT550" i="1"/>
  <c r="BF550" i="1"/>
  <c r="BD550" i="1"/>
  <c r="BE550" i="1"/>
  <c r="CT550" i="1"/>
  <c r="FB759" i="1"/>
  <c r="FC759" i="1" s="1"/>
  <c r="ED758" i="1"/>
  <c r="EE759" i="1"/>
  <c r="FK761" i="1"/>
  <c r="FL761" i="1" s="1"/>
  <c r="FM760" i="1" s="1"/>
  <c r="FF760" i="1"/>
  <c r="FD757" i="1"/>
  <c r="FA757" i="1"/>
  <c r="EZ757" i="1"/>
  <c r="DK758" i="1"/>
  <c r="EY759" i="1"/>
  <c r="FE759" i="1"/>
  <c r="AG768" i="33"/>
  <c r="AF767" i="33"/>
  <c r="DL756" i="1"/>
  <c r="CV550" i="1" l="1"/>
  <c r="BG550" i="1"/>
  <c r="BK550" i="1"/>
  <c r="CG546" i="1"/>
  <c r="CM546" i="1" s="1"/>
  <c r="CH546" i="1"/>
  <c r="AM551" i="1"/>
  <c r="AN550" i="1"/>
  <c r="FB758" i="1"/>
  <c r="FC758" i="1" s="1"/>
  <c r="ED757" i="1"/>
  <c r="EE758" i="1"/>
  <c r="FK760" i="1"/>
  <c r="FL760" i="1" s="1"/>
  <c r="FM759" i="1" s="1"/>
  <c r="FF759" i="1"/>
  <c r="FA756" i="1"/>
  <c r="EZ756" i="1"/>
  <c r="FD756" i="1"/>
  <c r="DK757" i="1"/>
  <c r="FE758" i="1"/>
  <c r="EY758" i="1"/>
  <c r="AG767" i="33"/>
  <c r="AF766" i="33"/>
  <c r="DL755" i="1"/>
  <c r="BQ547" i="1" l="1"/>
  <c r="BS547" i="1" s="1"/>
  <c r="AW551" i="1"/>
  <c r="AS551" i="1"/>
  <c r="AO551" i="1"/>
  <c r="AP551" i="1"/>
  <c r="AR551" i="1"/>
  <c r="CK551" i="1"/>
  <c r="CS551" i="1"/>
  <c r="AQ551" i="1"/>
  <c r="AV550" i="1"/>
  <c r="AU550" i="1"/>
  <c r="FB757" i="1"/>
  <c r="FC757" i="1" s="1"/>
  <c r="FK759" i="1"/>
  <c r="FL759" i="1" s="1"/>
  <c r="FM758" i="1" s="1"/>
  <c r="ED756" i="1"/>
  <c r="EE757" i="1"/>
  <c r="FF758" i="1"/>
  <c r="FD755" i="1"/>
  <c r="FA755" i="1"/>
  <c r="EZ755" i="1"/>
  <c r="DK756" i="1"/>
  <c r="EY757" i="1"/>
  <c r="FE757" i="1"/>
  <c r="AG766" i="33"/>
  <c r="AF765" i="33"/>
  <c r="DL754" i="1"/>
  <c r="CF547" i="1" l="1"/>
  <c r="CJ547" i="1" s="1"/>
  <c r="CD547" i="1"/>
  <c r="CE547" i="1"/>
  <c r="CL547" i="1" s="1"/>
  <c r="BT547" i="1"/>
  <c r="BE551" i="1"/>
  <c r="CT551" i="1"/>
  <c r="BF551" i="1"/>
  <c r="AT551" i="1"/>
  <c r="BD551" i="1"/>
  <c r="BI551" i="1"/>
  <c r="CI551" i="1"/>
  <c r="BH551" i="1"/>
  <c r="BJ551" i="1"/>
  <c r="CU551" i="1"/>
  <c r="BP551" i="1"/>
  <c r="FB756" i="1"/>
  <c r="FC756" i="1" s="1"/>
  <c r="ED755" i="1"/>
  <c r="EE756" i="1"/>
  <c r="FK758" i="1"/>
  <c r="FL758" i="1" s="1"/>
  <c r="FM757" i="1" s="1"/>
  <c r="FF757" i="1"/>
  <c r="FD754" i="1"/>
  <c r="FA754" i="1"/>
  <c r="EZ754" i="1"/>
  <c r="DK755" i="1"/>
  <c r="EY756" i="1"/>
  <c r="FE756" i="1"/>
  <c r="AG765" i="33"/>
  <c r="AF764" i="33"/>
  <c r="DL753" i="1"/>
  <c r="CV551" i="1" l="1"/>
  <c r="BK551" i="1"/>
  <c r="CG547" i="1"/>
  <c r="CM547" i="1" s="1"/>
  <c r="CH547" i="1"/>
  <c r="AM552" i="1"/>
  <c r="AN551" i="1"/>
  <c r="BG551" i="1"/>
  <c r="FB755" i="1"/>
  <c r="FC755" i="1" s="1"/>
  <c r="ED754" i="1"/>
  <c r="EE755" i="1"/>
  <c r="FK757" i="1"/>
  <c r="FL757" i="1" s="1"/>
  <c r="FM756" i="1" s="1"/>
  <c r="FF756" i="1"/>
  <c r="FD753" i="1"/>
  <c r="FA753" i="1"/>
  <c r="EZ753" i="1"/>
  <c r="DK754" i="1"/>
  <c r="EY755" i="1"/>
  <c r="FE755" i="1"/>
  <c r="AG764" i="33"/>
  <c r="AF763" i="33"/>
  <c r="DL752" i="1"/>
  <c r="CK552" i="1" l="1"/>
  <c r="BQ548" i="1"/>
  <c r="BS548" i="1" s="1"/>
  <c r="AO552" i="1"/>
  <c r="AP552" i="1"/>
  <c r="CS552" i="1"/>
  <c r="AQ552" i="1"/>
  <c r="AW552" i="1"/>
  <c r="AR552" i="1"/>
  <c r="AS552" i="1"/>
  <c r="AV551" i="1"/>
  <c r="AU551" i="1"/>
  <c r="FB754" i="1"/>
  <c r="FC754" i="1" s="1"/>
  <c r="ED753" i="1"/>
  <c r="EE754" i="1"/>
  <c r="FK756" i="1"/>
  <c r="FL756" i="1" s="1"/>
  <c r="FM755" i="1" s="1"/>
  <c r="FF755" i="1"/>
  <c r="FA752" i="1"/>
  <c r="EZ752" i="1"/>
  <c r="FD752" i="1"/>
  <c r="DK753" i="1"/>
  <c r="FE754" i="1"/>
  <c r="EY754" i="1"/>
  <c r="AG763" i="33"/>
  <c r="AF762" i="33"/>
  <c r="DL751" i="1"/>
  <c r="CE548" i="1" l="1"/>
  <c r="CL548" i="1" s="1"/>
  <c r="BT548" i="1"/>
  <c r="CF548" i="1"/>
  <c r="CJ548" i="1" s="1"/>
  <c r="CD548" i="1"/>
  <c r="CT552" i="1"/>
  <c r="BE552" i="1"/>
  <c r="AT552" i="1"/>
  <c r="BD552" i="1"/>
  <c r="BF552" i="1"/>
  <c r="CU552" i="1"/>
  <c r="CI552" i="1"/>
  <c r="BI552" i="1"/>
  <c r="BJ552" i="1"/>
  <c r="BP552" i="1"/>
  <c r="BH552" i="1"/>
  <c r="FB753" i="1"/>
  <c r="FC753" i="1" s="1"/>
  <c r="ED752" i="1"/>
  <c r="EE753" i="1"/>
  <c r="FK755" i="1"/>
  <c r="FL755" i="1" s="1"/>
  <c r="FM754" i="1" s="1"/>
  <c r="FF754" i="1"/>
  <c r="EZ751" i="1"/>
  <c r="FD751" i="1"/>
  <c r="FA751" i="1"/>
  <c r="DK752" i="1"/>
  <c r="EY753" i="1"/>
  <c r="FE753" i="1"/>
  <c r="AG762" i="33"/>
  <c r="AF761" i="33"/>
  <c r="DL750" i="1"/>
  <c r="CV552" i="1" l="1"/>
  <c r="BG552" i="1"/>
  <c r="BK552" i="1"/>
  <c r="CG548" i="1"/>
  <c r="CM548" i="1" s="1"/>
  <c r="CH548" i="1"/>
  <c r="AM553" i="1"/>
  <c r="AN552" i="1"/>
  <c r="FB752" i="1"/>
  <c r="FC752" i="1" s="1"/>
  <c r="ED751" i="1"/>
  <c r="EE752" i="1"/>
  <c r="FK754" i="1"/>
  <c r="FL754" i="1" s="1"/>
  <c r="FM753" i="1" s="1"/>
  <c r="FF753" i="1"/>
  <c r="FD750" i="1"/>
  <c r="EZ750" i="1"/>
  <c r="FA750" i="1"/>
  <c r="DK751" i="1"/>
  <c r="EY752" i="1"/>
  <c r="FE752" i="1"/>
  <c r="AG761" i="33"/>
  <c r="AF760" i="33"/>
  <c r="DL749" i="1"/>
  <c r="AR553" i="1" l="1"/>
  <c r="AS553" i="1"/>
  <c r="AO553" i="1"/>
  <c r="CK553" i="1"/>
  <c r="AQ553" i="1"/>
  <c r="AP553" i="1"/>
  <c r="CS553" i="1"/>
  <c r="BQ549" i="1"/>
  <c r="BS549" i="1" s="1"/>
  <c r="AW553" i="1"/>
  <c r="AV552" i="1"/>
  <c r="AU552" i="1"/>
  <c r="FB751" i="1"/>
  <c r="FC751" i="1" s="1"/>
  <c r="ED750" i="1"/>
  <c r="EE751" i="1"/>
  <c r="FK753" i="1"/>
  <c r="FL753" i="1" s="1"/>
  <c r="FM752" i="1" s="1"/>
  <c r="FF752" i="1"/>
  <c r="FD749" i="1"/>
  <c r="FA749" i="1"/>
  <c r="EZ749" i="1"/>
  <c r="DK750" i="1"/>
  <c r="EY751" i="1"/>
  <c r="FE751" i="1"/>
  <c r="AG760" i="33"/>
  <c r="AF759" i="33"/>
  <c r="DL748" i="1"/>
  <c r="BD553" i="1" l="1"/>
  <c r="AT553" i="1"/>
  <c r="BE553" i="1"/>
  <c r="CT553" i="1"/>
  <c r="BF553" i="1"/>
  <c r="CI553" i="1"/>
  <c r="BP553" i="1"/>
  <c r="CU553" i="1"/>
  <c r="BJ553" i="1"/>
  <c r="BI553" i="1"/>
  <c r="BH553" i="1"/>
  <c r="CE549" i="1"/>
  <c r="CL549" i="1" s="1"/>
  <c r="BT549" i="1"/>
  <c r="CD549" i="1"/>
  <c r="CF549" i="1"/>
  <c r="CJ549" i="1" s="1"/>
  <c r="FB750" i="1"/>
  <c r="FC750" i="1" s="1"/>
  <c r="ED749" i="1"/>
  <c r="EE750" i="1"/>
  <c r="FK752" i="1"/>
  <c r="FL752" i="1" s="1"/>
  <c r="FM751" i="1" s="1"/>
  <c r="FF751" i="1"/>
  <c r="FA748" i="1"/>
  <c r="EZ748" i="1"/>
  <c r="FD748" i="1"/>
  <c r="DK749" i="1"/>
  <c r="FE750" i="1"/>
  <c r="EY750" i="1"/>
  <c r="AG759" i="33"/>
  <c r="AF758" i="33"/>
  <c r="DL747" i="1"/>
  <c r="BG553" i="1" l="1"/>
  <c r="AN553" i="1"/>
  <c r="AM554" i="1"/>
  <c r="CG549" i="1"/>
  <c r="CM549" i="1" s="1"/>
  <c r="CH549" i="1"/>
  <c r="CV553" i="1"/>
  <c r="BK553" i="1"/>
  <c r="FB749" i="1"/>
  <c r="FC749" i="1" s="1"/>
  <c r="FK751" i="1"/>
  <c r="FL751" i="1" s="1"/>
  <c r="FM750" i="1" s="1"/>
  <c r="ED748" i="1"/>
  <c r="EE749" i="1"/>
  <c r="FF750" i="1"/>
  <c r="EZ747" i="1"/>
  <c r="FD747" i="1"/>
  <c r="FA747" i="1"/>
  <c r="DK748" i="1"/>
  <c r="FE749" i="1"/>
  <c r="EY749" i="1"/>
  <c r="AG758" i="33"/>
  <c r="AF757" i="33"/>
  <c r="DL746" i="1"/>
  <c r="AV553" i="1" l="1"/>
  <c r="AU553" i="1"/>
  <c r="AO554" i="1"/>
  <c r="AQ554" i="1"/>
  <c r="CS554" i="1"/>
  <c r="AW554" i="1"/>
  <c r="CK554" i="1"/>
  <c r="AP554" i="1"/>
  <c r="AR554" i="1"/>
  <c r="AS554" i="1"/>
  <c r="BQ550" i="1"/>
  <c r="BS550" i="1" s="1"/>
  <c r="FB748" i="1"/>
  <c r="FC748" i="1" s="1"/>
  <c r="FK750" i="1"/>
  <c r="FL750" i="1" s="1"/>
  <c r="FM749" i="1" s="1"/>
  <c r="ED747" i="1"/>
  <c r="EE748" i="1"/>
  <c r="FF749" i="1"/>
  <c r="FD746" i="1"/>
  <c r="FA746" i="1"/>
  <c r="EZ746" i="1"/>
  <c r="DK747" i="1"/>
  <c r="EY748" i="1"/>
  <c r="FE748" i="1"/>
  <c r="AG757" i="33"/>
  <c r="AF756" i="33"/>
  <c r="DL745" i="1"/>
  <c r="BD554" i="1" l="1"/>
  <c r="BE554" i="1"/>
  <c r="AT554" i="1"/>
  <c r="CT554" i="1"/>
  <c r="BF554" i="1"/>
  <c r="BJ554" i="1"/>
  <c r="CI554" i="1"/>
  <c r="BI554" i="1"/>
  <c r="BP554" i="1"/>
  <c r="CU554" i="1"/>
  <c r="BH554" i="1"/>
  <c r="CE550" i="1"/>
  <c r="CL550" i="1" s="1"/>
  <c r="CF550" i="1"/>
  <c r="CJ550" i="1" s="1"/>
  <c r="BT550" i="1"/>
  <c r="CD550" i="1"/>
  <c r="FB747" i="1"/>
  <c r="FC747" i="1" s="1"/>
  <c r="ED746" i="1"/>
  <c r="EE747" i="1"/>
  <c r="FK749" i="1"/>
  <c r="FL749" i="1" s="1"/>
  <c r="FM748" i="1" s="1"/>
  <c r="FF748" i="1"/>
  <c r="FD745" i="1"/>
  <c r="FA745" i="1"/>
  <c r="EZ745" i="1"/>
  <c r="DK746" i="1"/>
  <c r="EY747" i="1"/>
  <c r="FE747" i="1"/>
  <c r="AG756" i="33"/>
  <c r="AF755" i="33"/>
  <c r="DL744" i="1"/>
  <c r="BG554" i="1" l="1"/>
  <c r="CV554" i="1"/>
  <c r="AN554" i="1"/>
  <c r="AM555" i="1"/>
  <c r="CH550" i="1"/>
  <c r="CG550" i="1"/>
  <c r="CM550" i="1" s="1"/>
  <c r="BK554" i="1"/>
  <c r="FB746" i="1"/>
  <c r="FC746" i="1" s="1"/>
  <c r="ED745" i="1"/>
  <c r="EE746" i="1"/>
  <c r="FK748" i="1"/>
  <c r="FL748" i="1" s="1"/>
  <c r="FM747" i="1" s="1"/>
  <c r="FF747" i="1"/>
  <c r="FA744" i="1"/>
  <c r="EZ744" i="1"/>
  <c r="FD744" i="1"/>
  <c r="DK745" i="1"/>
  <c r="FE746" i="1"/>
  <c r="EY746" i="1"/>
  <c r="AG755" i="33"/>
  <c r="AF754" i="33"/>
  <c r="DL743" i="1"/>
  <c r="AO555" i="1" l="1"/>
  <c r="CS555" i="1"/>
  <c r="AP555" i="1"/>
  <c r="AQ555" i="1"/>
  <c r="AR555" i="1"/>
  <c r="CK555" i="1"/>
  <c r="AS555" i="1"/>
  <c r="BQ551" i="1"/>
  <c r="BS551" i="1" s="1"/>
  <c r="AW555" i="1"/>
  <c r="AV554" i="1"/>
  <c r="AU554" i="1"/>
  <c r="FB745" i="1"/>
  <c r="FC745" i="1" s="1"/>
  <c r="ED744" i="1"/>
  <c r="EE745" i="1"/>
  <c r="FK747" i="1"/>
  <c r="FL747" i="1" s="1"/>
  <c r="FM746" i="1" s="1"/>
  <c r="FF746" i="1"/>
  <c r="FA743" i="1"/>
  <c r="EZ743" i="1"/>
  <c r="FD743" i="1"/>
  <c r="DK744" i="1"/>
  <c r="FE745" i="1"/>
  <c r="EY745" i="1"/>
  <c r="AG754" i="33"/>
  <c r="AF753" i="33"/>
  <c r="DL742" i="1"/>
  <c r="CT555" i="1" l="1"/>
  <c r="BE555" i="1"/>
  <c r="BF555" i="1"/>
  <c r="BD555" i="1"/>
  <c r="AT555" i="1"/>
  <c r="BI555" i="1"/>
  <c r="CI555" i="1"/>
  <c r="BP555" i="1"/>
  <c r="BJ555" i="1"/>
  <c r="CU555" i="1"/>
  <c r="BH555" i="1"/>
  <c r="BT551" i="1"/>
  <c r="CF551" i="1"/>
  <c r="CJ551" i="1" s="1"/>
  <c r="CE551" i="1"/>
  <c r="CL551" i="1" s="1"/>
  <c r="CD551" i="1"/>
  <c r="FB744" i="1"/>
  <c r="FC744" i="1" s="1"/>
  <c r="ED743" i="1"/>
  <c r="EE744" i="1"/>
  <c r="FF745" i="1"/>
  <c r="FK746" i="1"/>
  <c r="FL746" i="1" s="1"/>
  <c r="FM745" i="1" s="1"/>
  <c r="FD742" i="1"/>
  <c r="FA742" i="1"/>
  <c r="EZ742" i="1"/>
  <c r="DK743" i="1"/>
  <c r="EY744" i="1"/>
  <c r="FE744" i="1"/>
  <c r="AG753" i="33"/>
  <c r="AF752" i="33"/>
  <c r="DL741" i="1"/>
  <c r="BK555" i="1" l="1"/>
  <c r="CV555" i="1"/>
  <c r="AN555" i="1"/>
  <c r="AM556" i="1"/>
  <c r="CH551" i="1"/>
  <c r="CG551" i="1"/>
  <c r="CM551" i="1" s="1"/>
  <c r="BG555" i="1"/>
  <c r="FB743" i="1"/>
  <c r="FC743" i="1" s="1"/>
  <c r="FK745" i="1"/>
  <c r="FL745" i="1" s="1"/>
  <c r="FM744" i="1" s="1"/>
  <c r="ED742" i="1"/>
  <c r="EE743" i="1"/>
  <c r="FF744" i="1"/>
  <c r="FD741" i="1"/>
  <c r="FA741" i="1"/>
  <c r="EZ741" i="1"/>
  <c r="DK742" i="1"/>
  <c r="EY743" i="1"/>
  <c r="FE743" i="1"/>
  <c r="AG752" i="33"/>
  <c r="AF751" i="33"/>
  <c r="DL740" i="1"/>
  <c r="AS556" i="1" l="1"/>
  <c r="CS556" i="1"/>
  <c r="AP556" i="1"/>
  <c r="CK556" i="1"/>
  <c r="BQ552" i="1"/>
  <c r="BS552" i="1" s="1"/>
  <c r="AO556" i="1"/>
  <c r="AW556" i="1"/>
  <c r="AR556" i="1"/>
  <c r="AQ556" i="1"/>
  <c r="AU555" i="1"/>
  <c r="AV555" i="1"/>
  <c r="FB742" i="1"/>
  <c r="FC742" i="1" s="1"/>
  <c r="ED741" i="1"/>
  <c r="EE742" i="1"/>
  <c r="FK744" i="1"/>
  <c r="FL744" i="1" s="1"/>
  <c r="FM743" i="1" s="1"/>
  <c r="FF743" i="1"/>
  <c r="FD740" i="1"/>
  <c r="FA740" i="1"/>
  <c r="EZ740" i="1"/>
  <c r="DK741" i="1"/>
  <c r="EY742" i="1"/>
  <c r="FE742" i="1"/>
  <c r="AG751" i="33"/>
  <c r="AF750" i="33"/>
  <c r="DL739" i="1"/>
  <c r="BP556" i="1" l="1"/>
  <c r="BJ556" i="1"/>
  <c r="CI556" i="1"/>
  <c r="CU556" i="1"/>
  <c r="BH556" i="1"/>
  <c r="BI556" i="1"/>
  <c r="CF552" i="1"/>
  <c r="CJ552" i="1" s="1"/>
  <c r="CD552" i="1"/>
  <c r="BT552" i="1"/>
  <c r="CE552" i="1"/>
  <c r="CL552" i="1" s="1"/>
  <c r="BD556" i="1"/>
  <c r="BF556" i="1"/>
  <c r="BE556" i="1"/>
  <c r="AT556" i="1"/>
  <c r="CT556" i="1"/>
  <c r="FB741" i="1"/>
  <c r="FC741" i="1" s="1"/>
  <c r="FK743" i="1"/>
  <c r="FL743" i="1" s="1"/>
  <c r="FM742" i="1" s="1"/>
  <c r="ED740" i="1"/>
  <c r="EE741" i="1"/>
  <c r="FF742" i="1"/>
  <c r="FA739" i="1"/>
  <c r="EZ739" i="1"/>
  <c r="FD739" i="1"/>
  <c r="DK740" i="1"/>
  <c r="FE741" i="1"/>
  <c r="EY741" i="1"/>
  <c r="AG750" i="33"/>
  <c r="AF749" i="33"/>
  <c r="DL738" i="1"/>
  <c r="CV556" i="1" l="1"/>
  <c r="BK556" i="1"/>
  <c r="CH552" i="1"/>
  <c r="CG552" i="1"/>
  <c r="CM552" i="1" s="1"/>
  <c r="AN556" i="1"/>
  <c r="AM557" i="1"/>
  <c r="BG556" i="1"/>
  <c r="FB740" i="1"/>
  <c r="FC740" i="1" s="1"/>
  <c r="ED739" i="1"/>
  <c r="EE740" i="1"/>
  <c r="FF741" i="1"/>
  <c r="FK742" i="1"/>
  <c r="FL742" i="1" s="1"/>
  <c r="FM741" i="1" s="1"/>
  <c r="FD738" i="1"/>
  <c r="FA738" i="1"/>
  <c r="EZ738" i="1"/>
  <c r="DK739" i="1"/>
  <c r="EY740" i="1"/>
  <c r="FE740" i="1"/>
  <c r="AG749" i="33"/>
  <c r="AF748" i="33"/>
  <c r="DL737" i="1"/>
  <c r="AS557" i="1" l="1"/>
  <c r="AQ557" i="1"/>
  <c r="BQ553" i="1"/>
  <c r="BS553" i="1" s="1"/>
  <c r="AO557" i="1"/>
  <c r="CS557" i="1"/>
  <c r="CK557" i="1"/>
  <c r="AR557" i="1"/>
  <c r="AW557" i="1"/>
  <c r="AP557" i="1"/>
  <c r="AU556" i="1"/>
  <c r="AV556" i="1"/>
  <c r="FB739" i="1"/>
  <c r="FC739" i="1" s="1"/>
  <c r="FK741" i="1"/>
  <c r="FL741" i="1" s="1"/>
  <c r="FM740" i="1" s="1"/>
  <c r="ED738" i="1"/>
  <c r="EE739" i="1"/>
  <c r="FF740" i="1"/>
  <c r="FD737" i="1"/>
  <c r="FA737" i="1"/>
  <c r="EZ737" i="1"/>
  <c r="DK738" i="1"/>
  <c r="EY739" i="1"/>
  <c r="FE739" i="1"/>
  <c r="AG748" i="33"/>
  <c r="AF747" i="33"/>
  <c r="DL736" i="1"/>
  <c r="CD553" i="1" l="1"/>
  <c r="BT553" i="1"/>
  <c r="CE553" i="1"/>
  <c r="CL553" i="1" s="1"/>
  <c r="CF553" i="1"/>
  <c r="CJ553" i="1" s="1"/>
  <c r="BE557" i="1"/>
  <c r="BD557" i="1"/>
  <c r="BF557" i="1"/>
  <c r="AT557" i="1"/>
  <c r="CT557" i="1"/>
  <c r="BJ557" i="1"/>
  <c r="CI557" i="1"/>
  <c r="BP557" i="1"/>
  <c r="BI557" i="1"/>
  <c r="CU557" i="1"/>
  <c r="BH557" i="1"/>
  <c r="FB738" i="1"/>
  <c r="FC738" i="1" s="1"/>
  <c r="ED737" i="1"/>
  <c r="EE738" i="1"/>
  <c r="FK740" i="1"/>
  <c r="FL740" i="1" s="1"/>
  <c r="FM739" i="1" s="1"/>
  <c r="FF739" i="1"/>
  <c r="FD736" i="1"/>
  <c r="FA736" i="1"/>
  <c r="EZ736" i="1"/>
  <c r="DK737" i="1"/>
  <c r="EY738" i="1"/>
  <c r="FE738" i="1"/>
  <c r="AG747" i="33"/>
  <c r="AF746" i="33"/>
  <c r="DL735" i="1"/>
  <c r="BG557" i="1" l="1"/>
  <c r="CV557" i="1"/>
  <c r="CG553" i="1"/>
  <c r="CM553" i="1" s="1"/>
  <c r="CH553" i="1"/>
  <c r="AM558" i="1"/>
  <c r="AN557" i="1"/>
  <c r="BK557" i="1"/>
  <c r="FB737" i="1"/>
  <c r="FC737" i="1" s="1"/>
  <c r="ED736" i="1"/>
  <c r="EE737" i="1"/>
  <c r="FK739" i="1"/>
  <c r="FL739" i="1" s="1"/>
  <c r="FM738" i="1" s="1"/>
  <c r="FF738" i="1"/>
  <c r="FA735" i="1"/>
  <c r="EZ735" i="1"/>
  <c r="FD735" i="1"/>
  <c r="DK736" i="1"/>
  <c r="FE737" i="1"/>
  <c r="EY737" i="1"/>
  <c r="AG746" i="33"/>
  <c r="AF745" i="33"/>
  <c r="DL734" i="1"/>
  <c r="AU557" i="1" l="1"/>
  <c r="AV557" i="1"/>
  <c r="BQ554" i="1"/>
  <c r="BS554" i="1" s="1"/>
  <c r="AW558" i="1"/>
  <c r="CS558" i="1"/>
  <c r="AP558" i="1"/>
  <c r="CK558" i="1"/>
  <c r="AO558" i="1"/>
  <c r="AS558" i="1"/>
  <c r="AR558" i="1"/>
  <c r="AQ558" i="1"/>
  <c r="FB736" i="1"/>
  <c r="FC736" i="1" s="1"/>
  <c r="ED735" i="1"/>
  <c r="EE736" i="1"/>
  <c r="FF737" i="1"/>
  <c r="FK738" i="1"/>
  <c r="FL738" i="1" s="1"/>
  <c r="FM737" i="1" s="1"/>
  <c r="EZ734" i="1"/>
  <c r="FD734" i="1"/>
  <c r="FA734" i="1"/>
  <c r="DK735" i="1"/>
  <c r="EY736" i="1"/>
  <c r="FE736" i="1"/>
  <c r="AG745" i="33"/>
  <c r="AF744" i="33"/>
  <c r="DL733" i="1"/>
  <c r="CD554" i="1" l="1"/>
  <c r="CF554" i="1"/>
  <c r="CJ554" i="1" s="1"/>
  <c r="BT554" i="1"/>
  <c r="CE554" i="1"/>
  <c r="CL554" i="1" s="1"/>
  <c r="CU558" i="1"/>
  <c r="BH558" i="1"/>
  <c r="BI558" i="1"/>
  <c r="CI558" i="1"/>
  <c r="BP558" i="1"/>
  <c r="BJ558" i="1"/>
  <c r="CT558" i="1"/>
  <c r="BE558" i="1"/>
  <c r="BF558" i="1"/>
  <c r="AT558" i="1"/>
  <c r="BD558" i="1"/>
  <c r="FB735" i="1"/>
  <c r="FC735" i="1" s="1"/>
  <c r="FK737" i="1"/>
  <c r="FL737" i="1" s="1"/>
  <c r="FM736" i="1" s="1"/>
  <c r="ED734" i="1"/>
  <c r="EE735" i="1"/>
  <c r="FF736" i="1"/>
  <c r="FD733" i="1"/>
  <c r="FA733" i="1"/>
  <c r="EZ733" i="1"/>
  <c r="DK734" i="1"/>
  <c r="EY735" i="1"/>
  <c r="FE735" i="1"/>
  <c r="AG744" i="33"/>
  <c r="AF743" i="33"/>
  <c r="DL732" i="1"/>
  <c r="BG558" i="1" l="1"/>
  <c r="BK558" i="1"/>
  <c r="CG554" i="1"/>
  <c r="CM554" i="1" s="1"/>
  <c r="CH554" i="1"/>
  <c r="AM559" i="1"/>
  <c r="AN558" i="1"/>
  <c r="CV558" i="1"/>
  <c r="FB734" i="1"/>
  <c r="FC734" i="1" s="1"/>
  <c r="ED733" i="1"/>
  <c r="EE734" i="1"/>
  <c r="FK736" i="1"/>
  <c r="FL736" i="1" s="1"/>
  <c r="FM735" i="1" s="1"/>
  <c r="FF735" i="1"/>
  <c r="FD732" i="1"/>
  <c r="FA732" i="1"/>
  <c r="EZ732" i="1"/>
  <c r="DK733" i="1"/>
  <c r="EY734" i="1"/>
  <c r="FE734" i="1"/>
  <c r="AG743" i="33"/>
  <c r="AF742" i="33"/>
  <c r="DL731" i="1"/>
  <c r="AO559" i="1" l="1"/>
  <c r="CS559" i="1"/>
  <c r="AP559" i="1"/>
  <c r="AS559" i="1"/>
  <c r="AQ559" i="1"/>
  <c r="BQ555" i="1"/>
  <c r="BS555" i="1" s="1"/>
  <c r="AR559" i="1"/>
  <c r="CK559" i="1"/>
  <c r="AW559" i="1"/>
  <c r="AV558" i="1"/>
  <c r="AU558" i="1"/>
  <c r="FB733" i="1"/>
  <c r="FC733" i="1" s="1"/>
  <c r="FK735" i="1"/>
  <c r="FL735" i="1" s="1"/>
  <c r="FM734" i="1" s="1"/>
  <c r="ED732" i="1"/>
  <c r="EE733" i="1"/>
  <c r="FF734" i="1"/>
  <c r="FA731" i="1"/>
  <c r="EZ731" i="1"/>
  <c r="FD731" i="1"/>
  <c r="DK732" i="1"/>
  <c r="FE733" i="1"/>
  <c r="EY733" i="1"/>
  <c r="AG742" i="33"/>
  <c r="AF741" i="33"/>
  <c r="DL730" i="1"/>
  <c r="BE559" i="1" l="1"/>
  <c r="CT559" i="1"/>
  <c r="BD559" i="1"/>
  <c r="BF559" i="1"/>
  <c r="AT559" i="1"/>
  <c r="CI559" i="1"/>
  <c r="BP559" i="1"/>
  <c r="CU559" i="1"/>
  <c r="BI559" i="1"/>
  <c r="BH559" i="1"/>
  <c r="BJ559" i="1"/>
  <c r="CF555" i="1"/>
  <c r="CJ555" i="1" s="1"/>
  <c r="CE555" i="1"/>
  <c r="CL555" i="1" s="1"/>
  <c r="BT555" i="1"/>
  <c r="CD555" i="1"/>
  <c r="FB732" i="1"/>
  <c r="FC732" i="1" s="1"/>
  <c r="ED731" i="1"/>
  <c r="EE732" i="1"/>
  <c r="FK734" i="1"/>
  <c r="FL734" i="1" s="1"/>
  <c r="FM733" i="1" s="1"/>
  <c r="FF733" i="1"/>
  <c r="EZ730" i="1"/>
  <c r="FD730" i="1"/>
  <c r="FA730" i="1"/>
  <c r="DK731" i="1"/>
  <c r="FE732" i="1"/>
  <c r="EY732" i="1"/>
  <c r="AG741" i="33"/>
  <c r="AF740" i="33"/>
  <c r="DL729" i="1"/>
  <c r="BG559" i="1" l="1"/>
  <c r="AN559" i="1"/>
  <c r="AM560" i="1"/>
  <c r="CH555" i="1"/>
  <c r="CG555" i="1"/>
  <c r="CM555" i="1" s="1"/>
  <c r="CV559" i="1"/>
  <c r="BK559" i="1"/>
  <c r="FB731" i="1"/>
  <c r="FC731" i="1" s="1"/>
  <c r="ED730" i="1"/>
  <c r="EE731" i="1"/>
  <c r="FK733" i="1"/>
  <c r="FL733" i="1" s="1"/>
  <c r="FM732" i="1" s="1"/>
  <c r="FF732" i="1"/>
  <c r="FD729" i="1"/>
  <c r="EZ729" i="1"/>
  <c r="FA729" i="1"/>
  <c r="DK730" i="1"/>
  <c r="EY731" i="1"/>
  <c r="FE731" i="1"/>
  <c r="AG740" i="33"/>
  <c r="AF739" i="33"/>
  <c r="DL728" i="1"/>
  <c r="AW560" i="1" l="1"/>
  <c r="BQ556" i="1"/>
  <c r="BS556" i="1" s="1"/>
  <c r="AO560" i="1"/>
  <c r="CS560" i="1"/>
  <c r="AP560" i="1"/>
  <c r="AQ560" i="1"/>
  <c r="AS560" i="1"/>
  <c r="AR560" i="1"/>
  <c r="CK560" i="1"/>
  <c r="AV559" i="1"/>
  <c r="AU559" i="1"/>
  <c r="FB730" i="1"/>
  <c r="FC730" i="1" s="1"/>
  <c r="ED729" i="1"/>
  <c r="EE730" i="1"/>
  <c r="FK732" i="1"/>
  <c r="FL732" i="1" s="1"/>
  <c r="FM731" i="1" s="1"/>
  <c r="FF731" i="1"/>
  <c r="FD728" i="1"/>
  <c r="FA728" i="1"/>
  <c r="EZ728" i="1"/>
  <c r="DK729" i="1"/>
  <c r="EY730" i="1"/>
  <c r="FE730" i="1"/>
  <c r="AG739" i="33"/>
  <c r="AF738" i="33"/>
  <c r="DL727" i="1"/>
  <c r="BT556" i="1" l="1"/>
  <c r="CF556" i="1"/>
  <c r="CJ556" i="1" s="1"/>
  <c r="CD556" i="1"/>
  <c r="CE556" i="1"/>
  <c r="CL556" i="1" s="1"/>
  <c r="AT560" i="1"/>
  <c r="BE560" i="1"/>
  <c r="BD560" i="1"/>
  <c r="CT560" i="1"/>
  <c r="BF560" i="1"/>
  <c r="CI560" i="1"/>
  <c r="BI560" i="1"/>
  <c r="CU560" i="1"/>
  <c r="BP560" i="1"/>
  <c r="BH560" i="1"/>
  <c r="BJ560" i="1"/>
  <c r="FB729" i="1"/>
  <c r="FC729" i="1" s="1"/>
  <c r="ED728" i="1"/>
  <c r="EE729" i="1"/>
  <c r="FK731" i="1"/>
  <c r="FL731" i="1" s="1"/>
  <c r="FM730" i="1" s="1"/>
  <c r="FF730" i="1"/>
  <c r="FD727" i="1"/>
  <c r="FA727" i="1"/>
  <c r="EZ727" i="1"/>
  <c r="DK728" i="1"/>
  <c r="FE729" i="1"/>
  <c r="EY729" i="1"/>
  <c r="AG738" i="33"/>
  <c r="AF737" i="33"/>
  <c r="DL726" i="1"/>
  <c r="CV560" i="1" l="1"/>
  <c r="BG560" i="1"/>
  <c r="CH556" i="1"/>
  <c r="CG556" i="1"/>
  <c r="CM556" i="1" s="1"/>
  <c r="AN560" i="1"/>
  <c r="AM561" i="1"/>
  <c r="BK560" i="1"/>
  <c r="FB728" i="1"/>
  <c r="FC728" i="1" s="1"/>
  <c r="ED727" i="1"/>
  <c r="EE728" i="1"/>
  <c r="FK730" i="1"/>
  <c r="FL730" i="1" s="1"/>
  <c r="FM729" i="1" s="1"/>
  <c r="FF729" i="1"/>
  <c r="FA726" i="1"/>
  <c r="EZ726" i="1"/>
  <c r="FD726" i="1"/>
  <c r="DK727" i="1"/>
  <c r="FE728" i="1"/>
  <c r="EY728" i="1"/>
  <c r="AG737" i="33"/>
  <c r="AF736" i="33"/>
  <c r="DL725" i="1"/>
  <c r="AP561" i="1" l="1"/>
  <c r="CK561" i="1"/>
  <c r="CS561" i="1"/>
  <c r="BQ557" i="1"/>
  <c r="BS557" i="1" s="1"/>
  <c r="AQ561" i="1"/>
  <c r="AR561" i="1"/>
  <c r="AS561" i="1"/>
  <c r="AO561" i="1"/>
  <c r="AW561" i="1"/>
  <c r="AV560" i="1"/>
  <c r="AU560" i="1"/>
  <c r="FB727" i="1"/>
  <c r="FC727" i="1" s="1"/>
  <c r="ED726" i="1"/>
  <c r="EE727" i="1"/>
  <c r="FF728" i="1"/>
  <c r="FK729" i="1"/>
  <c r="FL729" i="1" s="1"/>
  <c r="FM728" i="1" s="1"/>
  <c r="FD725" i="1"/>
  <c r="FA725" i="1"/>
  <c r="EZ725" i="1"/>
  <c r="DK726" i="1"/>
  <c r="EY727" i="1"/>
  <c r="FE727" i="1"/>
  <c r="AG736" i="33"/>
  <c r="AF735" i="33"/>
  <c r="DL724" i="1"/>
  <c r="BI561" i="1" l="1"/>
  <c r="CI561" i="1"/>
  <c r="BH561" i="1"/>
  <c r="BP561" i="1"/>
  <c r="BJ561" i="1"/>
  <c r="CU561" i="1"/>
  <c r="CF557" i="1"/>
  <c r="CJ557" i="1" s="1"/>
  <c r="CE557" i="1"/>
  <c r="CL557" i="1" s="1"/>
  <c r="CD557" i="1"/>
  <c r="BT557" i="1"/>
  <c r="AT561" i="1"/>
  <c r="BD561" i="1"/>
  <c r="BF561" i="1"/>
  <c r="BE561" i="1"/>
  <c r="CT561" i="1"/>
  <c r="FB726" i="1"/>
  <c r="FC726" i="1" s="1"/>
  <c r="FK728" i="1"/>
  <c r="FL728" i="1" s="1"/>
  <c r="FM727" i="1" s="1"/>
  <c r="ED725" i="1"/>
  <c r="EE726" i="1"/>
  <c r="FF727" i="1"/>
  <c r="FD724" i="1"/>
  <c r="FA724" i="1"/>
  <c r="EZ724" i="1"/>
  <c r="DK725" i="1"/>
  <c r="EY726" i="1"/>
  <c r="FE726" i="1"/>
  <c r="AG735" i="33"/>
  <c r="AF734" i="33"/>
  <c r="DL723" i="1"/>
  <c r="BG561" i="1" l="1"/>
  <c r="BK561" i="1"/>
  <c r="CG557" i="1"/>
  <c r="CM557" i="1" s="1"/>
  <c r="CH557" i="1"/>
  <c r="AN561" i="1"/>
  <c r="AM562" i="1"/>
  <c r="CV561" i="1"/>
  <c r="FB725" i="1"/>
  <c r="FC725" i="1" s="1"/>
  <c r="ED724" i="1"/>
  <c r="EE725" i="1"/>
  <c r="FK727" i="1"/>
  <c r="FL727" i="1" s="1"/>
  <c r="FM726" i="1" s="1"/>
  <c r="FF726" i="1"/>
  <c r="FA723" i="1"/>
  <c r="EZ723" i="1"/>
  <c r="FD723" i="1"/>
  <c r="DK724" i="1"/>
  <c r="EY725" i="1"/>
  <c r="FE725" i="1"/>
  <c r="AG734" i="33"/>
  <c r="AF733" i="33"/>
  <c r="DL722" i="1"/>
  <c r="AV561" i="1" l="1"/>
  <c r="AU561" i="1"/>
  <c r="AO562" i="1"/>
  <c r="AP562" i="1"/>
  <c r="AQ562" i="1"/>
  <c r="AR562" i="1"/>
  <c r="AS562" i="1"/>
  <c r="CK562" i="1"/>
  <c r="AW562" i="1"/>
  <c r="CS562" i="1"/>
  <c r="BQ558" i="1"/>
  <c r="BS558" i="1" s="1"/>
  <c r="FB724" i="1"/>
  <c r="FC724" i="1" s="1"/>
  <c r="ED723" i="1"/>
  <c r="EE724" i="1"/>
  <c r="FK726" i="1"/>
  <c r="FL726" i="1" s="1"/>
  <c r="FM725" i="1" s="1"/>
  <c r="FF725" i="1"/>
  <c r="FD722" i="1"/>
  <c r="FA722" i="1"/>
  <c r="EZ722" i="1"/>
  <c r="DK723" i="1"/>
  <c r="FE724" i="1"/>
  <c r="EY724" i="1"/>
  <c r="AG733" i="33"/>
  <c r="AF732" i="33"/>
  <c r="DL721" i="1"/>
  <c r="BD562" i="1" l="1"/>
  <c r="BE562" i="1"/>
  <c r="CT562" i="1"/>
  <c r="BF562" i="1"/>
  <c r="AT562" i="1"/>
  <c r="BI562" i="1"/>
  <c r="BH562" i="1"/>
  <c r="BJ562" i="1"/>
  <c r="CI562" i="1"/>
  <c r="CU562" i="1"/>
  <c r="BP562" i="1"/>
  <c r="BT558" i="1"/>
  <c r="CD558" i="1"/>
  <c r="CE558" i="1"/>
  <c r="CL558" i="1" s="1"/>
  <c r="CF558" i="1"/>
  <c r="CJ558" i="1" s="1"/>
  <c r="FB723" i="1"/>
  <c r="FC723" i="1" s="1"/>
  <c r="ED722" i="1"/>
  <c r="EE723" i="1"/>
  <c r="FK725" i="1"/>
  <c r="FL725" i="1" s="1"/>
  <c r="FM724" i="1" s="1"/>
  <c r="FF724" i="1"/>
  <c r="FD721" i="1"/>
  <c r="FA721" i="1"/>
  <c r="EZ721" i="1"/>
  <c r="DK722" i="1"/>
  <c r="EY723" i="1"/>
  <c r="FE723" i="1"/>
  <c r="AG732" i="33"/>
  <c r="AF731" i="33"/>
  <c r="DL720" i="1"/>
  <c r="BG562" i="1" l="1"/>
  <c r="BK562" i="1"/>
  <c r="CV562" i="1"/>
  <c r="AN562" i="1"/>
  <c r="AM563" i="1"/>
  <c r="CG558" i="1"/>
  <c r="CM558" i="1" s="1"/>
  <c r="CH558" i="1"/>
  <c r="FB722" i="1"/>
  <c r="FC722" i="1" s="1"/>
  <c r="ED721" i="1"/>
  <c r="EE722" i="1"/>
  <c r="FK724" i="1"/>
  <c r="FL724" i="1" s="1"/>
  <c r="FM723" i="1" s="1"/>
  <c r="FF723" i="1"/>
  <c r="FD720" i="1"/>
  <c r="FA720" i="1"/>
  <c r="EZ720" i="1"/>
  <c r="DK721" i="1"/>
  <c r="EY722" i="1"/>
  <c r="FE722" i="1"/>
  <c r="AG731" i="33"/>
  <c r="AF730" i="33"/>
  <c r="DL719" i="1"/>
  <c r="CK563" i="1" l="1"/>
  <c r="AW563" i="1"/>
  <c r="BQ559" i="1"/>
  <c r="BS559" i="1" s="1"/>
  <c r="AQ563" i="1"/>
  <c r="AO563" i="1"/>
  <c r="AP563" i="1"/>
  <c r="CS563" i="1"/>
  <c r="AR563" i="1"/>
  <c r="AS563" i="1"/>
  <c r="AU562" i="1"/>
  <c r="AV562" i="1"/>
  <c r="FB721" i="1"/>
  <c r="FC721" i="1" s="1"/>
  <c r="ED720" i="1"/>
  <c r="EE721" i="1"/>
  <c r="FK723" i="1"/>
  <c r="FL723" i="1" s="1"/>
  <c r="FM722" i="1" s="1"/>
  <c r="FF722" i="1"/>
  <c r="FA719" i="1"/>
  <c r="EZ719" i="1"/>
  <c r="FD719" i="1"/>
  <c r="DK720" i="1"/>
  <c r="FE721" i="1"/>
  <c r="EY721" i="1"/>
  <c r="AG730" i="33"/>
  <c r="AF729" i="33"/>
  <c r="DL718" i="1"/>
  <c r="CD559" i="1" l="1"/>
  <c r="BT559" i="1"/>
  <c r="CE559" i="1"/>
  <c r="CL559" i="1" s="1"/>
  <c r="CF559" i="1"/>
  <c r="CJ559" i="1" s="1"/>
  <c r="CT563" i="1"/>
  <c r="BE563" i="1"/>
  <c r="BF563" i="1"/>
  <c r="AT563" i="1"/>
  <c r="BD563" i="1"/>
  <c r="BI563" i="1"/>
  <c r="CI563" i="1"/>
  <c r="CU563" i="1"/>
  <c r="BH563" i="1"/>
  <c r="BP563" i="1"/>
  <c r="BJ563" i="1"/>
  <c r="FB720" i="1"/>
  <c r="FC720" i="1" s="1"/>
  <c r="ED719" i="1"/>
  <c r="EE720" i="1"/>
  <c r="FK722" i="1"/>
  <c r="FL722" i="1" s="1"/>
  <c r="FM721" i="1" s="1"/>
  <c r="FF721" i="1"/>
  <c r="EZ718" i="1"/>
  <c r="FD718" i="1"/>
  <c r="FA718" i="1"/>
  <c r="DK719" i="1"/>
  <c r="FE720" i="1"/>
  <c r="EY720" i="1"/>
  <c r="AG729" i="33"/>
  <c r="AF728" i="33"/>
  <c r="DL717" i="1"/>
  <c r="CV563" i="1" l="1"/>
  <c r="BK563" i="1"/>
  <c r="CH559" i="1"/>
  <c r="CG559" i="1"/>
  <c r="CM559" i="1" s="1"/>
  <c r="AN563" i="1"/>
  <c r="AM564" i="1"/>
  <c r="BG563" i="1"/>
  <c r="FB719" i="1"/>
  <c r="FC719" i="1" s="1"/>
  <c r="ED718" i="1"/>
  <c r="EE719" i="1"/>
  <c r="FK721" i="1"/>
  <c r="FL721" i="1" s="1"/>
  <c r="FM720" i="1" s="1"/>
  <c r="FF720" i="1"/>
  <c r="FD717" i="1"/>
  <c r="FA717" i="1"/>
  <c r="EZ717" i="1"/>
  <c r="DK718" i="1"/>
  <c r="EY719" i="1"/>
  <c r="FE719" i="1"/>
  <c r="AG728" i="33"/>
  <c r="AF727" i="33"/>
  <c r="DL716" i="1"/>
  <c r="BQ560" i="1" l="1"/>
  <c r="BS560" i="1" s="1"/>
  <c r="AW564" i="1"/>
  <c r="CS564" i="1"/>
  <c r="AO564" i="1"/>
  <c r="AP564" i="1"/>
  <c r="AQ564" i="1"/>
  <c r="AR564" i="1"/>
  <c r="AS564" i="1"/>
  <c r="CK564" i="1"/>
  <c r="AV563" i="1"/>
  <c r="AU563" i="1"/>
  <c r="FB718" i="1"/>
  <c r="FC718" i="1" s="1"/>
  <c r="ED717" i="1"/>
  <c r="EE718" i="1"/>
  <c r="FK720" i="1"/>
  <c r="FL720" i="1" s="1"/>
  <c r="FM719" i="1" s="1"/>
  <c r="FF719" i="1"/>
  <c r="FD716" i="1"/>
  <c r="FA716" i="1"/>
  <c r="EZ716" i="1"/>
  <c r="DK717" i="1"/>
  <c r="EY718" i="1"/>
  <c r="FE718" i="1"/>
  <c r="AG727" i="33"/>
  <c r="AF726" i="33"/>
  <c r="DL715" i="1"/>
  <c r="CF560" i="1" l="1"/>
  <c r="CJ560" i="1" s="1"/>
  <c r="BT560" i="1"/>
  <c r="CE560" i="1"/>
  <c r="CL560" i="1" s="1"/>
  <c r="CD560" i="1"/>
  <c r="AT564" i="1"/>
  <c r="CT564" i="1"/>
  <c r="BD564" i="1"/>
  <c r="BF564" i="1"/>
  <c r="BE564" i="1"/>
  <c r="BP564" i="1"/>
  <c r="BJ564" i="1"/>
  <c r="CU564" i="1"/>
  <c r="BH564" i="1"/>
  <c r="BI564" i="1"/>
  <c r="CI564" i="1"/>
  <c r="FB717" i="1"/>
  <c r="FC717" i="1" s="1"/>
  <c r="FK719" i="1"/>
  <c r="FL719" i="1" s="1"/>
  <c r="FM718" i="1" s="1"/>
  <c r="ED716" i="1"/>
  <c r="EE717" i="1"/>
  <c r="FF718" i="1"/>
  <c r="FA715" i="1"/>
  <c r="EZ715" i="1"/>
  <c r="FD715" i="1"/>
  <c r="DK716" i="1"/>
  <c r="FE717" i="1"/>
  <c r="EY717" i="1"/>
  <c r="AG726" i="33"/>
  <c r="AF725" i="33"/>
  <c r="DL714" i="1"/>
  <c r="CV564" i="1" l="1"/>
  <c r="CH560" i="1"/>
  <c r="CG560" i="1"/>
  <c r="CM560" i="1" s="1"/>
  <c r="AN564" i="1"/>
  <c r="AM565" i="1"/>
  <c r="BG564" i="1"/>
  <c r="BK564" i="1"/>
  <c r="FB716" i="1"/>
  <c r="FC716" i="1" s="1"/>
  <c r="ED715" i="1"/>
  <c r="EE716" i="1"/>
  <c r="FK718" i="1"/>
  <c r="FL718" i="1" s="1"/>
  <c r="FM717" i="1" s="1"/>
  <c r="FF717" i="1"/>
  <c r="EZ714" i="1"/>
  <c r="FD714" i="1"/>
  <c r="FA714" i="1"/>
  <c r="DK715" i="1"/>
  <c r="FE716" i="1"/>
  <c r="EY716" i="1"/>
  <c r="AG725" i="33"/>
  <c r="AF724" i="33"/>
  <c r="DL713" i="1"/>
  <c r="BQ561" i="1" l="1"/>
  <c r="BS561" i="1" s="1"/>
  <c r="AO565" i="1"/>
  <c r="CS565" i="1"/>
  <c r="AS565" i="1"/>
  <c r="AP565" i="1"/>
  <c r="AQ565" i="1"/>
  <c r="AR565" i="1"/>
  <c r="AW565" i="1"/>
  <c r="CK565" i="1"/>
  <c r="AV564" i="1"/>
  <c r="AU564" i="1"/>
  <c r="FB715" i="1"/>
  <c r="FC715" i="1" s="1"/>
  <c r="ED714" i="1"/>
  <c r="EE715" i="1"/>
  <c r="FF716" i="1"/>
  <c r="FK717" i="1"/>
  <c r="FL717" i="1" s="1"/>
  <c r="FM716" i="1" s="1"/>
  <c r="FD713" i="1"/>
  <c r="FA713" i="1"/>
  <c r="EZ713" i="1"/>
  <c r="DK714" i="1"/>
  <c r="EY715" i="1"/>
  <c r="FE715" i="1"/>
  <c r="AG724" i="33"/>
  <c r="AF723" i="33"/>
  <c r="DL712" i="1"/>
  <c r="CD561" i="1" l="1"/>
  <c r="BT561" i="1"/>
  <c r="CF561" i="1"/>
  <c r="CJ561" i="1" s="1"/>
  <c r="CE561" i="1"/>
  <c r="CL561" i="1" s="1"/>
  <c r="AT565" i="1"/>
  <c r="BF565" i="1"/>
  <c r="BD565" i="1"/>
  <c r="BE565" i="1"/>
  <c r="CT565" i="1"/>
  <c r="BJ565" i="1"/>
  <c r="BP565" i="1"/>
  <c r="BI565" i="1"/>
  <c r="CI565" i="1"/>
  <c r="CU565" i="1"/>
  <c r="BH565" i="1"/>
  <c r="FB714" i="1"/>
  <c r="FC714" i="1" s="1"/>
  <c r="FK716" i="1"/>
  <c r="FL716" i="1" s="1"/>
  <c r="FM715" i="1" s="1"/>
  <c r="ED713" i="1"/>
  <c r="EE714" i="1"/>
  <c r="FF715" i="1"/>
  <c r="FD712" i="1"/>
  <c r="FA712" i="1"/>
  <c r="EZ712" i="1"/>
  <c r="DK713" i="1"/>
  <c r="EY714" i="1"/>
  <c r="FE714" i="1"/>
  <c r="AG723" i="33"/>
  <c r="AF722" i="33"/>
  <c r="DL711" i="1"/>
  <c r="CH561" i="1" l="1"/>
  <c r="CG561" i="1"/>
  <c r="CM561" i="1" s="1"/>
  <c r="AN565" i="1"/>
  <c r="AM566" i="1"/>
  <c r="BG565" i="1"/>
  <c r="BK565" i="1"/>
  <c r="CV565" i="1"/>
  <c r="FB713" i="1"/>
  <c r="FC713" i="1" s="1"/>
  <c r="ED712" i="1"/>
  <c r="EE713" i="1"/>
  <c r="FK715" i="1"/>
  <c r="FL715" i="1" s="1"/>
  <c r="FM714" i="1" s="1"/>
  <c r="FF714" i="1"/>
  <c r="FD711" i="1"/>
  <c r="FA711" i="1"/>
  <c r="EZ711" i="1"/>
  <c r="DK712" i="1"/>
  <c r="FE713" i="1"/>
  <c r="EY713" i="1"/>
  <c r="AG722" i="33"/>
  <c r="AF721" i="33"/>
  <c r="DL710" i="1"/>
  <c r="AU565" i="1" l="1"/>
  <c r="AV565" i="1"/>
  <c r="AP566" i="1"/>
  <c r="AQ566" i="1"/>
  <c r="CK566" i="1"/>
  <c r="BQ562" i="1"/>
  <c r="BS562" i="1" s="1"/>
  <c r="AR566" i="1"/>
  <c r="AS566" i="1"/>
  <c r="AO566" i="1"/>
  <c r="AW566" i="1"/>
  <c r="CS566" i="1"/>
  <c r="FB712" i="1"/>
  <c r="FC712" i="1" s="1"/>
  <c r="ED711" i="1"/>
  <c r="EE712" i="1"/>
  <c r="FK714" i="1"/>
  <c r="FL714" i="1" s="1"/>
  <c r="FM713" i="1" s="1"/>
  <c r="FF713" i="1"/>
  <c r="FA710" i="1"/>
  <c r="EZ710" i="1"/>
  <c r="FD710" i="1"/>
  <c r="DK711" i="1"/>
  <c r="FE712" i="1"/>
  <c r="EY712" i="1"/>
  <c r="AG721" i="33"/>
  <c r="AF720" i="33"/>
  <c r="DL709" i="1"/>
  <c r="CI566" i="1" l="1"/>
  <c r="BH566" i="1"/>
  <c r="CU566" i="1"/>
  <c r="BP566" i="1"/>
  <c r="BI566" i="1"/>
  <c r="BJ566" i="1"/>
  <c r="CF562" i="1"/>
  <c r="CJ562" i="1" s="1"/>
  <c r="BT562" i="1"/>
  <c r="CE562" i="1"/>
  <c r="CL562" i="1" s="1"/>
  <c r="CD562" i="1"/>
  <c r="AT566" i="1"/>
  <c r="CT566" i="1"/>
  <c r="BE566" i="1"/>
  <c r="BD566" i="1"/>
  <c r="BF566" i="1"/>
  <c r="FB711" i="1"/>
  <c r="FC711" i="1" s="1"/>
  <c r="ED710" i="1"/>
  <c r="EE711" i="1"/>
  <c r="FK713" i="1"/>
  <c r="FL713" i="1" s="1"/>
  <c r="FM712" i="1" s="1"/>
  <c r="FF712" i="1"/>
  <c r="FD709" i="1"/>
  <c r="EZ709" i="1"/>
  <c r="FA709" i="1"/>
  <c r="DK710" i="1"/>
  <c r="EY711" i="1"/>
  <c r="FE711" i="1"/>
  <c r="AG720" i="33"/>
  <c r="AF719" i="33"/>
  <c r="DL708" i="1"/>
  <c r="BG566" i="1" l="1"/>
  <c r="CV566" i="1"/>
  <c r="CG562" i="1"/>
  <c r="CM562" i="1" s="1"/>
  <c r="CH562" i="1"/>
  <c r="AN566" i="1"/>
  <c r="AM567" i="1"/>
  <c r="BK566" i="1"/>
  <c r="FB710" i="1"/>
  <c r="FC710" i="1" s="1"/>
  <c r="ED709" i="1"/>
  <c r="EE710" i="1"/>
  <c r="FK712" i="1"/>
  <c r="FL712" i="1" s="1"/>
  <c r="FM711" i="1" s="1"/>
  <c r="FF711" i="1"/>
  <c r="FD708" i="1"/>
  <c r="FA708" i="1"/>
  <c r="EZ708" i="1"/>
  <c r="DK709" i="1"/>
  <c r="EY710" i="1"/>
  <c r="FE710" i="1"/>
  <c r="AG719" i="33"/>
  <c r="AF718" i="33"/>
  <c r="DL707" i="1"/>
  <c r="AV566" i="1" l="1"/>
  <c r="AU566" i="1"/>
  <c r="BQ563" i="1"/>
  <c r="BS563" i="1" s="1"/>
  <c r="AO567" i="1"/>
  <c r="AR567" i="1"/>
  <c r="CK567" i="1"/>
  <c r="AP567" i="1"/>
  <c r="AW567" i="1"/>
  <c r="CS567" i="1"/>
  <c r="AS567" i="1"/>
  <c r="AQ567" i="1"/>
  <c r="FB709" i="1"/>
  <c r="FC709" i="1" s="1"/>
  <c r="FK711" i="1"/>
  <c r="FL711" i="1" s="1"/>
  <c r="FM710" i="1" s="1"/>
  <c r="ED708" i="1"/>
  <c r="EE709" i="1"/>
  <c r="FF710" i="1"/>
  <c r="FD707" i="1"/>
  <c r="FA707" i="1"/>
  <c r="EZ707" i="1"/>
  <c r="DK708" i="1"/>
  <c r="EY709" i="1"/>
  <c r="FE709" i="1"/>
  <c r="AG718" i="33"/>
  <c r="AF717" i="33"/>
  <c r="DL706" i="1"/>
  <c r="CD563" i="1" l="1"/>
  <c r="CF563" i="1"/>
  <c r="CJ563" i="1" s="1"/>
  <c r="CE563" i="1"/>
  <c r="CL563" i="1" s="1"/>
  <c r="BT563" i="1"/>
  <c r="AT567" i="1"/>
  <c r="CT567" i="1"/>
  <c r="BE567" i="1"/>
  <c r="BF567" i="1"/>
  <c r="BD567" i="1"/>
  <c r="BH567" i="1"/>
  <c r="CU567" i="1"/>
  <c r="CI567" i="1"/>
  <c r="BP567" i="1"/>
  <c r="BJ567" i="1"/>
  <c r="BI567" i="1"/>
  <c r="FB708" i="1"/>
  <c r="FC708" i="1" s="1"/>
  <c r="ED707" i="1"/>
  <c r="EE708" i="1"/>
  <c r="FK710" i="1"/>
  <c r="FL710" i="1" s="1"/>
  <c r="FM709" i="1" s="1"/>
  <c r="FF709" i="1"/>
  <c r="FA706" i="1"/>
  <c r="EZ706" i="1"/>
  <c r="FD706" i="1"/>
  <c r="DK707" i="1"/>
  <c r="FE708" i="1"/>
  <c r="EY708" i="1"/>
  <c r="AG717" i="33"/>
  <c r="AF716" i="33"/>
  <c r="DL705" i="1"/>
  <c r="BK567" i="1" l="1"/>
  <c r="CG563" i="1"/>
  <c r="CM563" i="1" s="1"/>
  <c r="CH563" i="1"/>
  <c r="AN567" i="1"/>
  <c r="AM568" i="1"/>
  <c r="BG567" i="1"/>
  <c r="CV567" i="1"/>
  <c r="FB707" i="1"/>
  <c r="FC707" i="1" s="1"/>
  <c r="ED706" i="1"/>
  <c r="EE707" i="1"/>
  <c r="FF708" i="1"/>
  <c r="FK709" i="1"/>
  <c r="FL709" i="1" s="1"/>
  <c r="FM708" i="1" s="1"/>
  <c r="FD705" i="1"/>
  <c r="FA705" i="1"/>
  <c r="EZ705" i="1"/>
  <c r="DK706" i="1"/>
  <c r="EY707" i="1"/>
  <c r="FE707" i="1"/>
  <c r="AG716" i="33"/>
  <c r="AF715" i="33"/>
  <c r="DL704" i="1"/>
  <c r="AQ568" i="1" l="1"/>
  <c r="BQ564" i="1"/>
  <c r="BS564" i="1" s="1"/>
  <c r="CK568" i="1"/>
  <c r="AR568" i="1"/>
  <c r="AS568" i="1"/>
  <c r="CS568" i="1"/>
  <c r="AW568" i="1"/>
  <c r="AO568" i="1"/>
  <c r="AP568" i="1"/>
  <c r="AU567" i="1"/>
  <c r="AV567" i="1"/>
  <c r="FB706" i="1"/>
  <c r="FC706" i="1" s="1"/>
  <c r="FK708" i="1"/>
  <c r="FL708" i="1" s="1"/>
  <c r="FM707" i="1" s="1"/>
  <c r="ED705" i="1"/>
  <c r="EE706" i="1"/>
  <c r="FF707" i="1"/>
  <c r="FD704" i="1"/>
  <c r="FA704" i="1"/>
  <c r="EZ704" i="1"/>
  <c r="DK705" i="1"/>
  <c r="EY706" i="1"/>
  <c r="FE706" i="1"/>
  <c r="AG715" i="33"/>
  <c r="AF714" i="33"/>
  <c r="DL703" i="1"/>
  <c r="CE564" i="1" l="1"/>
  <c r="CL564" i="1" s="1"/>
  <c r="BT564" i="1"/>
  <c r="CD564" i="1"/>
  <c r="CF564" i="1"/>
  <c r="CJ564" i="1" s="1"/>
  <c r="AT568" i="1"/>
  <c r="BD568" i="1"/>
  <c r="BF568" i="1"/>
  <c r="BE568" i="1"/>
  <c r="CT568" i="1"/>
  <c r="BJ568" i="1"/>
  <c r="BI568" i="1"/>
  <c r="BP568" i="1"/>
  <c r="BH568" i="1"/>
  <c r="CU568" i="1"/>
  <c r="CI568" i="1"/>
  <c r="FB705" i="1"/>
  <c r="FC705" i="1" s="1"/>
  <c r="ED704" i="1"/>
  <c r="EE705" i="1"/>
  <c r="FK707" i="1"/>
  <c r="FL707" i="1" s="1"/>
  <c r="FM706" i="1" s="1"/>
  <c r="FF706" i="1"/>
  <c r="FD703" i="1"/>
  <c r="FA703" i="1"/>
  <c r="EZ703" i="1"/>
  <c r="DK704" i="1"/>
  <c r="EY705" i="1"/>
  <c r="FE705" i="1"/>
  <c r="AG714" i="33"/>
  <c r="AF713" i="33"/>
  <c r="DL702" i="1"/>
  <c r="CG564" i="1" l="1"/>
  <c r="CM564" i="1" s="1"/>
  <c r="CH564" i="1"/>
  <c r="AM569" i="1"/>
  <c r="AN568" i="1"/>
  <c r="BG568" i="1"/>
  <c r="BK568" i="1"/>
  <c r="CV568" i="1"/>
  <c r="FB704" i="1"/>
  <c r="FC704" i="1" s="1"/>
  <c r="ED703" i="1"/>
  <c r="EE704" i="1"/>
  <c r="FK706" i="1"/>
  <c r="FL706" i="1" s="1"/>
  <c r="FM705" i="1" s="1"/>
  <c r="FF705" i="1"/>
  <c r="FA702" i="1"/>
  <c r="EZ702" i="1"/>
  <c r="FD702" i="1"/>
  <c r="DK703" i="1"/>
  <c r="FE704" i="1"/>
  <c r="EY704" i="1"/>
  <c r="AG713" i="33"/>
  <c r="AF712" i="33"/>
  <c r="DL701" i="1"/>
  <c r="AS569" i="1" l="1"/>
  <c r="CK569" i="1"/>
  <c r="AW569" i="1"/>
  <c r="AQ569" i="1"/>
  <c r="AO569" i="1"/>
  <c r="AR569" i="1"/>
  <c r="BQ565" i="1"/>
  <c r="BS565" i="1" s="1"/>
  <c r="AP569" i="1"/>
  <c r="CS569" i="1"/>
  <c r="AV568" i="1"/>
  <c r="AU568" i="1"/>
  <c r="FB703" i="1"/>
  <c r="FC703" i="1" s="1"/>
  <c r="ED702" i="1"/>
  <c r="EE703" i="1"/>
  <c r="FK705" i="1"/>
  <c r="FL705" i="1" s="1"/>
  <c r="FM704" i="1" s="1"/>
  <c r="FF704" i="1"/>
  <c r="EZ701" i="1"/>
  <c r="FD701" i="1"/>
  <c r="FA701" i="1"/>
  <c r="DK702" i="1"/>
  <c r="FE703" i="1"/>
  <c r="EY703" i="1"/>
  <c r="AG712" i="33"/>
  <c r="AF711" i="33"/>
  <c r="DL700" i="1"/>
  <c r="CT569" i="1" l="1"/>
  <c r="BD569" i="1"/>
  <c r="BF569" i="1"/>
  <c r="AT569" i="1"/>
  <c r="BE569" i="1"/>
  <c r="CF565" i="1"/>
  <c r="CJ565" i="1" s="1"/>
  <c r="BT565" i="1"/>
  <c r="CE565" i="1"/>
  <c r="CL565" i="1" s="1"/>
  <c r="CD565" i="1"/>
  <c r="CU569" i="1"/>
  <c r="CI569" i="1"/>
  <c r="BP569" i="1"/>
  <c r="BJ569" i="1"/>
  <c r="BH569" i="1"/>
  <c r="BI569" i="1"/>
  <c r="FB702" i="1"/>
  <c r="FC702" i="1" s="1"/>
  <c r="ED701" i="1"/>
  <c r="EE702" i="1"/>
  <c r="FF703" i="1"/>
  <c r="FK704" i="1"/>
  <c r="FL704" i="1" s="1"/>
  <c r="FM703" i="1" s="1"/>
  <c r="FD700" i="1"/>
  <c r="FA700" i="1"/>
  <c r="EZ700" i="1"/>
  <c r="DK701" i="1"/>
  <c r="EY702" i="1"/>
  <c r="FE702" i="1"/>
  <c r="AG711" i="33"/>
  <c r="AF710" i="33"/>
  <c r="DL699" i="1"/>
  <c r="BG569" i="1" l="1"/>
  <c r="BK569" i="1"/>
  <c r="AN569" i="1"/>
  <c r="AM570" i="1"/>
  <c r="CG565" i="1"/>
  <c r="CM565" i="1" s="1"/>
  <c r="CH565" i="1"/>
  <c r="CV569" i="1"/>
  <c r="FB701" i="1"/>
  <c r="FC701" i="1" s="1"/>
  <c r="FK703" i="1"/>
  <c r="FL703" i="1" s="1"/>
  <c r="FM702" i="1" s="1"/>
  <c r="ED700" i="1"/>
  <c r="EE701" i="1"/>
  <c r="FF702" i="1"/>
  <c r="FD699" i="1"/>
  <c r="FA699" i="1"/>
  <c r="EZ699" i="1"/>
  <c r="DK700" i="1"/>
  <c r="EY701" i="1"/>
  <c r="FE701" i="1"/>
  <c r="AG710" i="33"/>
  <c r="AF709" i="33"/>
  <c r="DL698" i="1"/>
  <c r="AW570" i="1" l="1"/>
  <c r="AQ570" i="1"/>
  <c r="AR570" i="1"/>
  <c r="CK570" i="1"/>
  <c r="AS570" i="1"/>
  <c r="BQ566" i="1"/>
  <c r="BS566" i="1" s="1"/>
  <c r="CS570" i="1"/>
  <c r="AP570" i="1"/>
  <c r="AO570" i="1"/>
  <c r="AV569" i="1"/>
  <c r="AU569" i="1"/>
  <c r="FB700" i="1"/>
  <c r="FC700" i="1" s="1"/>
  <c r="ED699" i="1"/>
  <c r="EE700" i="1"/>
  <c r="FK702" i="1"/>
  <c r="FL702" i="1" s="1"/>
  <c r="FM701" i="1" s="1"/>
  <c r="FF701" i="1"/>
  <c r="FA698" i="1"/>
  <c r="EZ698" i="1"/>
  <c r="FD698" i="1"/>
  <c r="DK699" i="1"/>
  <c r="FE700" i="1"/>
  <c r="EY700" i="1"/>
  <c r="AG709" i="33"/>
  <c r="AF708" i="33"/>
  <c r="DL697" i="1"/>
  <c r="CF566" i="1" l="1"/>
  <c r="CJ566" i="1" s="1"/>
  <c r="CE566" i="1"/>
  <c r="CL566" i="1" s="1"/>
  <c r="BT566" i="1"/>
  <c r="CD566" i="1"/>
  <c r="BH570" i="1"/>
  <c r="CU570" i="1"/>
  <c r="BP570" i="1"/>
  <c r="BI570" i="1"/>
  <c r="CI570" i="1"/>
  <c r="BJ570" i="1"/>
  <c r="AT570" i="1"/>
  <c r="BD570" i="1"/>
  <c r="CT570" i="1"/>
  <c r="BF570" i="1"/>
  <c r="BE570" i="1"/>
  <c r="FB699" i="1"/>
  <c r="FC699" i="1" s="1"/>
  <c r="ED698" i="1"/>
  <c r="EE699" i="1"/>
  <c r="FF700" i="1"/>
  <c r="FK701" i="1"/>
  <c r="FL701" i="1" s="1"/>
  <c r="FM700" i="1" s="1"/>
  <c r="EZ697" i="1"/>
  <c r="FD697" i="1"/>
  <c r="FA697" i="1"/>
  <c r="DK698" i="1"/>
  <c r="FE699" i="1"/>
  <c r="EY699" i="1"/>
  <c r="AG708" i="33"/>
  <c r="AF707" i="33"/>
  <c r="DL696" i="1"/>
  <c r="BK570" i="1" l="1"/>
  <c r="BG570" i="1"/>
  <c r="CH566" i="1"/>
  <c r="CG566" i="1"/>
  <c r="CM566" i="1" s="1"/>
  <c r="AM571" i="1"/>
  <c r="AN570" i="1"/>
  <c r="CV570" i="1"/>
  <c r="FB698" i="1"/>
  <c r="FC698" i="1" s="1"/>
  <c r="FK700" i="1"/>
  <c r="FL700" i="1" s="1"/>
  <c r="FM699" i="1" s="1"/>
  <c r="ED697" i="1"/>
  <c r="EE698" i="1"/>
  <c r="FF699" i="1"/>
  <c r="FD696" i="1"/>
  <c r="FA696" i="1"/>
  <c r="EZ696" i="1"/>
  <c r="DK697" i="1"/>
  <c r="EY698" i="1"/>
  <c r="FE698" i="1"/>
  <c r="AG707" i="33"/>
  <c r="AF706" i="33"/>
  <c r="DL695" i="1"/>
  <c r="CS571" i="1" l="1"/>
  <c r="AO571" i="1"/>
  <c r="AP571" i="1"/>
  <c r="AQ571" i="1"/>
  <c r="BQ567" i="1"/>
  <c r="BS567" i="1" s="1"/>
  <c r="AR571" i="1"/>
  <c r="AS571" i="1"/>
  <c r="CK571" i="1"/>
  <c r="AW571" i="1"/>
  <c r="AU570" i="1"/>
  <c r="AV570" i="1"/>
  <c r="FB697" i="1"/>
  <c r="FC697" i="1" s="1"/>
  <c r="ED696" i="1"/>
  <c r="EE697" i="1"/>
  <c r="FK699" i="1"/>
  <c r="FL699" i="1" s="1"/>
  <c r="FM698" i="1" s="1"/>
  <c r="FF698" i="1"/>
  <c r="FD695" i="1"/>
  <c r="FA695" i="1"/>
  <c r="EZ695" i="1"/>
  <c r="DK696" i="1"/>
  <c r="EY697" i="1"/>
  <c r="FE697" i="1"/>
  <c r="AG706" i="33"/>
  <c r="AF705" i="33"/>
  <c r="DL694" i="1"/>
  <c r="AT571" i="1" l="1"/>
  <c r="BF571" i="1"/>
  <c r="BD571" i="1"/>
  <c r="BE571" i="1"/>
  <c r="CT571" i="1"/>
  <c r="CU571" i="1"/>
  <c r="BI571" i="1"/>
  <c r="BH571" i="1"/>
  <c r="CI571" i="1"/>
  <c r="BJ571" i="1"/>
  <c r="BP571" i="1"/>
  <c r="CF567" i="1"/>
  <c r="CJ567" i="1" s="1"/>
  <c r="CE567" i="1"/>
  <c r="CL567" i="1" s="1"/>
  <c r="CD567" i="1"/>
  <c r="BT567" i="1"/>
  <c r="FB696" i="1"/>
  <c r="FC696" i="1" s="1"/>
  <c r="ED695" i="1"/>
  <c r="EE696" i="1"/>
  <c r="FK698" i="1"/>
  <c r="FL698" i="1" s="1"/>
  <c r="FM697" i="1" s="1"/>
  <c r="FF697" i="1"/>
  <c r="FD694" i="1"/>
  <c r="FA694" i="1"/>
  <c r="EZ694" i="1"/>
  <c r="DK695" i="1"/>
  <c r="EY696" i="1"/>
  <c r="FE696" i="1"/>
  <c r="AG705" i="33"/>
  <c r="AF704" i="33"/>
  <c r="DL693" i="1"/>
  <c r="BK571" i="1" l="1"/>
  <c r="AN571" i="1"/>
  <c r="AM572" i="1"/>
  <c r="CH567" i="1"/>
  <c r="CG567" i="1"/>
  <c r="CM567" i="1" s="1"/>
  <c r="BG571" i="1"/>
  <c r="CV571" i="1"/>
  <c r="FB695" i="1"/>
  <c r="FC695" i="1" s="1"/>
  <c r="ED694" i="1"/>
  <c r="EE695" i="1"/>
  <c r="FK697" i="1"/>
  <c r="FL697" i="1" s="1"/>
  <c r="FM696" i="1" s="1"/>
  <c r="FF696" i="1"/>
  <c r="FA693" i="1"/>
  <c r="EZ693" i="1"/>
  <c r="FD693" i="1"/>
  <c r="DK694" i="1"/>
  <c r="FE695" i="1"/>
  <c r="EY695" i="1"/>
  <c r="AG704" i="33"/>
  <c r="AF703" i="33"/>
  <c r="DL692" i="1"/>
  <c r="AU571" i="1" l="1"/>
  <c r="AV571" i="1"/>
  <c r="CS572" i="1"/>
  <c r="AO572" i="1"/>
  <c r="CK572" i="1"/>
  <c r="AW572" i="1"/>
  <c r="AS572" i="1"/>
  <c r="BQ568" i="1"/>
  <c r="BS568" i="1" s="1"/>
  <c r="AR572" i="1"/>
  <c r="AP572" i="1"/>
  <c r="AQ572" i="1"/>
  <c r="FB694" i="1"/>
  <c r="FC694" i="1" s="1"/>
  <c r="ED693" i="1"/>
  <c r="EE694" i="1"/>
  <c r="FF695" i="1"/>
  <c r="FK696" i="1"/>
  <c r="FL696" i="1" s="1"/>
  <c r="FM695" i="1" s="1"/>
  <c r="FD692" i="1"/>
  <c r="EZ692" i="1"/>
  <c r="FA692" i="1"/>
  <c r="DK693" i="1"/>
  <c r="EY694" i="1"/>
  <c r="FE694" i="1"/>
  <c r="AG703" i="33"/>
  <c r="AF702" i="33"/>
  <c r="DL691" i="1"/>
  <c r="AT572" i="1" l="1"/>
  <c r="BE572" i="1"/>
  <c r="CT572" i="1"/>
  <c r="BD572" i="1"/>
  <c r="BF572" i="1"/>
  <c r="CF568" i="1"/>
  <c r="CJ568" i="1" s="1"/>
  <c r="CD568" i="1"/>
  <c r="BT568" i="1"/>
  <c r="CE568" i="1"/>
  <c r="CL568" i="1" s="1"/>
  <c r="BH572" i="1"/>
  <c r="BI572" i="1"/>
  <c r="CU572" i="1"/>
  <c r="BP572" i="1"/>
  <c r="CI572" i="1"/>
  <c r="BJ572" i="1"/>
  <c r="FB693" i="1"/>
  <c r="FC693" i="1" s="1"/>
  <c r="FK695" i="1"/>
  <c r="FL695" i="1" s="1"/>
  <c r="FM694" i="1" s="1"/>
  <c r="ED692" i="1"/>
  <c r="EE693" i="1"/>
  <c r="FF694" i="1"/>
  <c r="FD691" i="1"/>
  <c r="FA691" i="1"/>
  <c r="EZ691" i="1"/>
  <c r="DK692" i="1"/>
  <c r="EY693" i="1"/>
  <c r="FE693" i="1"/>
  <c r="AG702" i="33"/>
  <c r="AF701" i="33"/>
  <c r="DL690" i="1"/>
  <c r="BK572" i="1" l="1"/>
  <c r="BG572" i="1"/>
  <c r="AN572" i="1"/>
  <c r="AM573" i="1"/>
  <c r="CH568" i="1"/>
  <c r="CG568" i="1"/>
  <c r="CM568" i="1" s="1"/>
  <c r="CV572" i="1"/>
  <c r="FB692" i="1"/>
  <c r="FC692" i="1" s="1"/>
  <c r="ED691" i="1"/>
  <c r="EE692" i="1"/>
  <c r="FK694" i="1"/>
  <c r="FL694" i="1" s="1"/>
  <c r="FM693" i="1" s="1"/>
  <c r="FF693" i="1"/>
  <c r="FD690" i="1"/>
  <c r="FA690" i="1"/>
  <c r="EZ690" i="1"/>
  <c r="DK691" i="1"/>
  <c r="EY692" i="1"/>
  <c r="FE692" i="1"/>
  <c r="AG701" i="33"/>
  <c r="AF700" i="33"/>
  <c r="DL689" i="1"/>
  <c r="AU572" i="1" l="1"/>
  <c r="AV572" i="1"/>
  <c r="AW573" i="1"/>
  <c r="CK573" i="1"/>
  <c r="BQ569" i="1"/>
  <c r="BS569" i="1" s="1"/>
  <c r="AS573" i="1"/>
  <c r="AO573" i="1"/>
  <c r="AP573" i="1"/>
  <c r="AR573" i="1"/>
  <c r="CS573" i="1"/>
  <c r="AQ573" i="1"/>
  <c r="FB691" i="1"/>
  <c r="FC691" i="1" s="1"/>
  <c r="ED690" i="1"/>
  <c r="EE691" i="1"/>
  <c r="FK693" i="1"/>
  <c r="FL693" i="1" s="1"/>
  <c r="FM692" i="1" s="1"/>
  <c r="FF692" i="1"/>
  <c r="FA689" i="1"/>
  <c r="EZ689" i="1"/>
  <c r="FD689" i="1"/>
  <c r="DK690" i="1"/>
  <c r="FE691" i="1"/>
  <c r="EY691" i="1"/>
  <c r="AG700" i="33"/>
  <c r="AF699" i="33"/>
  <c r="DL688" i="1"/>
  <c r="CF569" i="1" l="1"/>
  <c r="CJ569" i="1" s="1"/>
  <c r="BT569" i="1"/>
  <c r="CD569" i="1"/>
  <c r="CE569" i="1"/>
  <c r="CL569" i="1" s="1"/>
  <c r="AT573" i="1"/>
  <c r="CT573" i="1"/>
  <c r="BF573" i="1"/>
  <c r="BE573" i="1"/>
  <c r="BD573" i="1"/>
  <c r="BI573" i="1"/>
  <c r="CI573" i="1"/>
  <c r="BP573" i="1"/>
  <c r="CU573" i="1"/>
  <c r="BJ573" i="1"/>
  <c r="BH573" i="1"/>
  <c r="FB690" i="1"/>
  <c r="FC690" i="1" s="1"/>
  <c r="FF691" i="1"/>
  <c r="ED689" i="1"/>
  <c r="EE690" i="1"/>
  <c r="FK692" i="1"/>
  <c r="FL692" i="1" s="1"/>
  <c r="FM691" i="1" s="1"/>
  <c r="EZ688" i="1"/>
  <c r="FD688" i="1"/>
  <c r="FA688" i="1"/>
  <c r="DK689" i="1"/>
  <c r="EY690" i="1"/>
  <c r="FE690" i="1"/>
  <c r="AG699" i="33"/>
  <c r="AF698" i="33"/>
  <c r="DL687" i="1"/>
  <c r="BK573" i="1" l="1"/>
  <c r="CH569" i="1"/>
  <c r="CG569" i="1"/>
  <c r="CM569" i="1" s="1"/>
  <c r="AN573" i="1"/>
  <c r="AM574" i="1"/>
  <c r="CV573" i="1"/>
  <c r="BG573" i="1"/>
  <c r="FB689" i="1"/>
  <c r="FC689" i="1" s="1"/>
  <c r="FK691" i="1"/>
  <c r="FL691" i="1" s="1"/>
  <c r="FM690" i="1" s="1"/>
  <c r="ED688" i="1"/>
  <c r="EE689" i="1"/>
  <c r="FF690" i="1"/>
  <c r="FD687" i="1"/>
  <c r="FA687" i="1"/>
  <c r="EZ687" i="1"/>
  <c r="DK688" i="1"/>
  <c r="EY689" i="1"/>
  <c r="FE689" i="1"/>
  <c r="AG698" i="33"/>
  <c r="AF697" i="33"/>
  <c r="DL686" i="1"/>
  <c r="CS574" i="1" l="1"/>
  <c r="BQ570" i="1"/>
  <c r="BS570" i="1" s="1"/>
  <c r="AP574" i="1"/>
  <c r="AQ574" i="1"/>
  <c r="AR574" i="1"/>
  <c r="AS574" i="1"/>
  <c r="AO574" i="1"/>
  <c r="CK574" i="1"/>
  <c r="AW574" i="1"/>
  <c r="AU573" i="1"/>
  <c r="AV573" i="1"/>
  <c r="FB688" i="1"/>
  <c r="FC688" i="1" s="1"/>
  <c r="ED687" i="1"/>
  <c r="EE688" i="1"/>
  <c r="FK690" i="1"/>
  <c r="FL690" i="1" s="1"/>
  <c r="FM689" i="1" s="1"/>
  <c r="FF689" i="1"/>
  <c r="FD686" i="1"/>
  <c r="FA686" i="1"/>
  <c r="EZ686" i="1"/>
  <c r="DK687" i="1"/>
  <c r="EY688" i="1"/>
  <c r="FE688" i="1"/>
  <c r="AG697" i="33"/>
  <c r="AF696" i="33"/>
  <c r="DL685" i="1"/>
  <c r="CD570" i="1" l="1"/>
  <c r="BT570" i="1"/>
  <c r="CE570" i="1"/>
  <c r="CL570" i="1" s="1"/>
  <c r="CF570" i="1"/>
  <c r="CJ570" i="1" s="1"/>
  <c r="CI574" i="1"/>
  <c r="CU574" i="1"/>
  <c r="BJ574" i="1"/>
  <c r="BP574" i="1"/>
  <c r="BH574" i="1"/>
  <c r="BI574" i="1"/>
  <c r="AT574" i="1"/>
  <c r="BE574" i="1"/>
  <c r="CT574" i="1"/>
  <c r="BD574" i="1"/>
  <c r="BF574" i="1"/>
  <c r="FB687" i="1"/>
  <c r="FC687" i="1" s="1"/>
  <c r="ED686" i="1"/>
  <c r="EE687" i="1"/>
  <c r="FK689" i="1"/>
  <c r="FL689" i="1" s="1"/>
  <c r="FM688" i="1" s="1"/>
  <c r="FF688" i="1"/>
  <c r="FA685" i="1"/>
  <c r="EZ685" i="1"/>
  <c r="FD685" i="1"/>
  <c r="DK686" i="1"/>
  <c r="FE687" i="1"/>
  <c r="EY687" i="1"/>
  <c r="AG696" i="33"/>
  <c r="AF695" i="33"/>
  <c r="DL684" i="1"/>
  <c r="BK574" i="1" l="1"/>
  <c r="CH570" i="1"/>
  <c r="CG570" i="1"/>
  <c r="CM570" i="1" s="1"/>
  <c r="AM575" i="1"/>
  <c r="AN574" i="1"/>
  <c r="CV574" i="1"/>
  <c r="BG574" i="1"/>
  <c r="FB686" i="1"/>
  <c r="FC686" i="1" s="1"/>
  <c r="ED685" i="1"/>
  <c r="EE686" i="1"/>
  <c r="FK688" i="1"/>
  <c r="FL688" i="1" s="1"/>
  <c r="FM687" i="1" s="1"/>
  <c r="FF687" i="1"/>
  <c r="EZ684" i="1"/>
  <c r="FA684" i="1"/>
  <c r="FD684" i="1"/>
  <c r="DK685" i="1"/>
  <c r="FE686" i="1"/>
  <c r="EY686" i="1"/>
  <c r="AG695" i="33"/>
  <c r="AF694" i="33"/>
  <c r="DL683" i="1"/>
  <c r="AS575" i="1" l="1"/>
  <c r="AO575" i="1"/>
  <c r="CK575" i="1"/>
  <c r="CS575" i="1"/>
  <c r="BQ571" i="1"/>
  <c r="BS571" i="1" s="1"/>
  <c r="AQ575" i="1"/>
  <c r="AW575" i="1"/>
  <c r="AP575" i="1"/>
  <c r="AR575" i="1"/>
  <c r="AU574" i="1"/>
  <c r="AV574" i="1"/>
  <c r="FB685" i="1"/>
  <c r="FC685" i="1" s="1"/>
  <c r="FK687" i="1"/>
  <c r="FL687" i="1" s="1"/>
  <c r="FM686" i="1" s="1"/>
  <c r="ED684" i="1"/>
  <c r="EE685" i="1"/>
  <c r="FF686" i="1"/>
  <c r="FK686" i="1" s="1"/>
  <c r="FD683" i="1"/>
  <c r="FA683" i="1"/>
  <c r="EZ683" i="1"/>
  <c r="DK684" i="1"/>
  <c r="EY685" i="1"/>
  <c r="FE685" i="1"/>
  <c r="AG694" i="33"/>
  <c r="AF693" i="33"/>
  <c r="DL682" i="1"/>
  <c r="AT575" i="1" l="1"/>
  <c r="BF575" i="1"/>
  <c r="CT575" i="1"/>
  <c r="BE575" i="1"/>
  <c r="BD575" i="1"/>
  <c r="CF571" i="1"/>
  <c r="CJ571" i="1" s="1"/>
  <c r="CD571" i="1"/>
  <c r="CE571" i="1"/>
  <c r="CL571" i="1" s="1"/>
  <c r="BT571" i="1"/>
  <c r="CU575" i="1"/>
  <c r="BP575" i="1"/>
  <c r="BI575" i="1"/>
  <c r="BJ575" i="1"/>
  <c r="CI575" i="1"/>
  <c r="BH575" i="1"/>
  <c r="FB684" i="1"/>
  <c r="FC684" i="1" s="1"/>
  <c r="FL686" i="1"/>
  <c r="FM685" i="1" s="1"/>
  <c r="ED683" i="1"/>
  <c r="EE684" i="1"/>
  <c r="FF685" i="1"/>
  <c r="FD682" i="1"/>
  <c r="FA682" i="1"/>
  <c r="EZ682" i="1"/>
  <c r="DK683" i="1"/>
  <c r="EY684" i="1"/>
  <c r="FE684" i="1"/>
  <c r="AG693" i="33"/>
  <c r="AF692" i="33"/>
  <c r="DL681" i="1"/>
  <c r="CV575" i="1" l="1"/>
  <c r="BK575" i="1"/>
  <c r="AM576" i="1"/>
  <c r="AN575" i="1"/>
  <c r="CH571" i="1"/>
  <c r="CG571" i="1"/>
  <c r="CM571" i="1" s="1"/>
  <c r="BG575" i="1"/>
  <c r="FB683" i="1"/>
  <c r="FC683" i="1" s="1"/>
  <c r="ED682" i="1"/>
  <c r="EE683" i="1"/>
  <c r="FK685" i="1"/>
  <c r="FL685" i="1" s="1"/>
  <c r="FM684" i="1" s="1"/>
  <c r="FF684" i="1"/>
  <c r="FA681" i="1"/>
  <c r="EZ681" i="1"/>
  <c r="FD681" i="1"/>
  <c r="DK682" i="1"/>
  <c r="FE683" i="1"/>
  <c r="EY683" i="1"/>
  <c r="AG692" i="33"/>
  <c r="AF691" i="33"/>
  <c r="DL680" i="1"/>
  <c r="AP576" i="1" l="1"/>
  <c r="CS576" i="1"/>
  <c r="CK576" i="1"/>
  <c r="BQ572" i="1"/>
  <c r="BS572" i="1" s="1"/>
  <c r="AW576" i="1"/>
  <c r="AQ576" i="1"/>
  <c r="AR576" i="1"/>
  <c r="AS576" i="1"/>
  <c r="AO576" i="1"/>
  <c r="AV575" i="1"/>
  <c r="AU575" i="1"/>
  <c r="FB682" i="1"/>
  <c r="FC682" i="1" s="1"/>
  <c r="ED681" i="1"/>
  <c r="EE682" i="1"/>
  <c r="FF683" i="1"/>
  <c r="FK684" i="1"/>
  <c r="FL684" i="1" s="1"/>
  <c r="FM683" i="1" s="1"/>
  <c r="FA680" i="1"/>
  <c r="EZ680" i="1"/>
  <c r="FD680" i="1"/>
  <c r="DK681" i="1"/>
  <c r="FE682" i="1"/>
  <c r="EY682" i="1"/>
  <c r="AG691" i="33"/>
  <c r="AF690" i="33"/>
  <c r="DL679" i="1"/>
  <c r="BH576" i="1" l="1"/>
  <c r="BI576" i="1"/>
  <c r="CU576" i="1"/>
  <c r="CI576" i="1"/>
  <c r="BP576" i="1"/>
  <c r="BJ576" i="1"/>
  <c r="BT572" i="1"/>
  <c r="CE572" i="1"/>
  <c r="CL572" i="1" s="1"/>
  <c r="CD572" i="1"/>
  <c r="CF572" i="1"/>
  <c r="CJ572" i="1" s="1"/>
  <c r="BF576" i="1"/>
  <c r="BE576" i="1"/>
  <c r="BD576" i="1"/>
  <c r="AT576" i="1"/>
  <c r="CT576" i="1"/>
  <c r="FB681" i="1"/>
  <c r="FC681" i="1" s="1"/>
  <c r="FK683" i="1"/>
  <c r="FL683" i="1" s="1"/>
  <c r="FM682" i="1" s="1"/>
  <c r="ED680" i="1"/>
  <c r="EE681" i="1"/>
  <c r="FF682" i="1"/>
  <c r="FD679" i="1"/>
  <c r="FA679" i="1"/>
  <c r="EZ679" i="1"/>
  <c r="DK680" i="1"/>
  <c r="EY681" i="1"/>
  <c r="FE681" i="1"/>
  <c r="AG690" i="33"/>
  <c r="AF689" i="33"/>
  <c r="DL678" i="1"/>
  <c r="BK576" i="1" l="1"/>
  <c r="CV576" i="1"/>
  <c r="BG576" i="1"/>
  <c r="CH572" i="1"/>
  <c r="CG572" i="1"/>
  <c r="CM572" i="1" s="1"/>
  <c r="AN576" i="1"/>
  <c r="AM577" i="1"/>
  <c r="FB680" i="1"/>
  <c r="FC680" i="1" s="1"/>
  <c r="ED679" i="1"/>
  <c r="EE680" i="1"/>
  <c r="FK682" i="1"/>
  <c r="FL682" i="1" s="1"/>
  <c r="FM681" i="1" s="1"/>
  <c r="FF681" i="1"/>
  <c r="FD678" i="1"/>
  <c r="FA678" i="1"/>
  <c r="EZ678" i="1"/>
  <c r="DK679" i="1"/>
  <c r="EY680" i="1"/>
  <c r="FE680" i="1"/>
  <c r="AG689" i="33"/>
  <c r="AF688" i="33"/>
  <c r="DL677" i="1"/>
  <c r="AW577" i="1" l="1"/>
  <c r="BQ573" i="1"/>
  <c r="BS573" i="1" s="1"/>
  <c r="CK577" i="1"/>
  <c r="AS577" i="1"/>
  <c r="CS577" i="1"/>
  <c r="AR577" i="1"/>
  <c r="AP577" i="1"/>
  <c r="AQ577" i="1"/>
  <c r="AO577" i="1"/>
  <c r="AV576" i="1"/>
  <c r="AU576" i="1"/>
  <c r="FB679" i="1"/>
  <c r="FC679" i="1" s="1"/>
  <c r="ED678" i="1"/>
  <c r="EE679" i="1"/>
  <c r="FK681" i="1"/>
  <c r="FL681" i="1" s="1"/>
  <c r="FM680" i="1" s="1"/>
  <c r="FF680" i="1"/>
  <c r="FD677" i="1"/>
  <c r="FA677" i="1"/>
  <c r="EZ677" i="1"/>
  <c r="DK678" i="1"/>
  <c r="EY679" i="1"/>
  <c r="FE679" i="1"/>
  <c r="AG688" i="33"/>
  <c r="AF687" i="33"/>
  <c r="DL676" i="1"/>
  <c r="CE573" i="1" l="1"/>
  <c r="CL573" i="1" s="1"/>
  <c r="CD573" i="1"/>
  <c r="BT573" i="1"/>
  <c r="CF573" i="1"/>
  <c r="CJ573" i="1" s="1"/>
  <c r="CI577" i="1"/>
  <c r="BI577" i="1"/>
  <c r="CU577" i="1"/>
  <c r="BH577" i="1"/>
  <c r="BJ577" i="1"/>
  <c r="BP577" i="1"/>
  <c r="BD577" i="1"/>
  <c r="BF577" i="1"/>
  <c r="AT577" i="1"/>
  <c r="CT577" i="1"/>
  <c r="BE577" i="1"/>
  <c r="FB678" i="1"/>
  <c r="FC678" i="1" s="1"/>
  <c r="ED677" i="1"/>
  <c r="EE678" i="1"/>
  <c r="FK680" i="1"/>
  <c r="FL680" i="1" s="1"/>
  <c r="FM679" i="1" s="1"/>
  <c r="FF679" i="1"/>
  <c r="FA676" i="1"/>
  <c r="EZ676" i="1"/>
  <c r="FD676" i="1"/>
  <c r="DK677" i="1"/>
  <c r="FE678" i="1"/>
  <c r="EY678" i="1"/>
  <c r="AG687" i="33"/>
  <c r="AF686" i="33"/>
  <c r="DL675" i="1"/>
  <c r="CV577" i="1" l="1"/>
  <c r="BK577" i="1"/>
  <c r="CH573" i="1"/>
  <c r="CG573" i="1"/>
  <c r="CM573" i="1" s="1"/>
  <c r="AN577" i="1"/>
  <c r="AM578" i="1"/>
  <c r="BG577" i="1"/>
  <c r="FB677" i="1"/>
  <c r="FC677" i="1" s="1"/>
  <c r="FK679" i="1"/>
  <c r="FL679" i="1" s="1"/>
  <c r="FM678" i="1" s="1"/>
  <c r="ED676" i="1"/>
  <c r="EE677" i="1"/>
  <c r="FF678" i="1"/>
  <c r="FD675" i="1"/>
  <c r="FA675" i="1"/>
  <c r="EZ675" i="1"/>
  <c r="DK676" i="1"/>
  <c r="EY677" i="1"/>
  <c r="FE677" i="1"/>
  <c r="AG686" i="33"/>
  <c r="AF685" i="33"/>
  <c r="DL674" i="1"/>
  <c r="AU577" i="1" l="1"/>
  <c r="AV577" i="1"/>
  <c r="CS578" i="1"/>
  <c r="AR578" i="1"/>
  <c r="AQ578" i="1"/>
  <c r="AP578" i="1"/>
  <c r="AS578" i="1"/>
  <c r="AW578" i="1"/>
  <c r="CK578" i="1"/>
  <c r="AO578" i="1"/>
  <c r="BQ574" i="1"/>
  <c r="BS574" i="1" s="1"/>
  <c r="FB676" i="1"/>
  <c r="FC676" i="1" s="1"/>
  <c r="FK678" i="1"/>
  <c r="FL678" i="1" s="1"/>
  <c r="FM677" i="1" s="1"/>
  <c r="ED675" i="1"/>
  <c r="EE676" i="1"/>
  <c r="FF677" i="1"/>
  <c r="FD674" i="1"/>
  <c r="FA674" i="1"/>
  <c r="EZ674" i="1"/>
  <c r="DK675" i="1"/>
  <c r="EY676" i="1"/>
  <c r="FE676" i="1"/>
  <c r="AG685" i="33"/>
  <c r="AF684" i="33"/>
  <c r="DL673" i="1"/>
  <c r="BJ578" i="1" l="1"/>
  <c r="BH578" i="1"/>
  <c r="CU578" i="1"/>
  <c r="BP578" i="1"/>
  <c r="CI578" i="1"/>
  <c r="BI578" i="1"/>
  <c r="CT578" i="1"/>
  <c r="BD578" i="1"/>
  <c r="AT578" i="1"/>
  <c r="BF578" i="1"/>
  <c r="BE578" i="1"/>
  <c r="CD574" i="1"/>
  <c r="CF574" i="1"/>
  <c r="CJ574" i="1" s="1"/>
  <c r="BT574" i="1"/>
  <c r="CE574" i="1"/>
  <c r="CL574" i="1" s="1"/>
  <c r="FB675" i="1"/>
  <c r="FC675" i="1" s="1"/>
  <c r="ED674" i="1"/>
  <c r="EE675" i="1"/>
  <c r="FK677" i="1"/>
  <c r="FL677" i="1" s="1"/>
  <c r="FM676" i="1" s="1"/>
  <c r="FF676" i="1"/>
  <c r="FD673" i="1"/>
  <c r="FA673" i="1"/>
  <c r="EZ673" i="1"/>
  <c r="DK674" i="1"/>
  <c r="EY675" i="1"/>
  <c r="FE675" i="1"/>
  <c r="AG684" i="33"/>
  <c r="AF683" i="33"/>
  <c r="DL672" i="1"/>
  <c r="CV578" i="1" l="1"/>
  <c r="BG578" i="1"/>
  <c r="AN578" i="1"/>
  <c r="AM579" i="1"/>
  <c r="CG574" i="1"/>
  <c r="CM574" i="1" s="1"/>
  <c r="CH574" i="1"/>
  <c r="BK578" i="1"/>
  <c r="FB674" i="1"/>
  <c r="FC674" i="1" s="1"/>
  <c r="ED673" i="1"/>
  <c r="EE674" i="1"/>
  <c r="FK676" i="1"/>
  <c r="FL676" i="1" s="1"/>
  <c r="FM675" i="1" s="1"/>
  <c r="FF675" i="1"/>
  <c r="FA672" i="1"/>
  <c r="EZ672" i="1"/>
  <c r="FD672" i="1"/>
  <c r="DK673" i="1"/>
  <c r="FE674" i="1"/>
  <c r="EY674" i="1"/>
  <c r="AG683" i="33"/>
  <c r="AF682" i="33"/>
  <c r="DL671" i="1"/>
  <c r="AU578" i="1" l="1"/>
  <c r="AV578" i="1"/>
  <c r="CS579" i="1"/>
  <c r="AQ579" i="1"/>
  <c r="AR579" i="1"/>
  <c r="CK579" i="1"/>
  <c r="AW579" i="1"/>
  <c r="BQ575" i="1"/>
  <c r="BS575" i="1" s="1"/>
  <c r="AP579" i="1"/>
  <c r="AS579" i="1"/>
  <c r="AO579" i="1"/>
  <c r="FB673" i="1"/>
  <c r="FC673" i="1" s="1"/>
  <c r="ED672" i="1"/>
  <c r="EE673" i="1"/>
  <c r="FK675" i="1"/>
  <c r="FL675" i="1" s="1"/>
  <c r="FM674" i="1" s="1"/>
  <c r="FF674" i="1"/>
  <c r="EZ671" i="1"/>
  <c r="FD671" i="1"/>
  <c r="FA671" i="1"/>
  <c r="DK672" i="1"/>
  <c r="EY673" i="1"/>
  <c r="FE673" i="1"/>
  <c r="AG682" i="33"/>
  <c r="AF681" i="33"/>
  <c r="DL670" i="1"/>
  <c r="CF575" i="1" l="1"/>
  <c r="CJ575" i="1" s="1"/>
  <c r="CD575" i="1"/>
  <c r="BT575" i="1"/>
  <c r="CE575" i="1"/>
  <c r="CL575" i="1" s="1"/>
  <c r="CU579" i="1"/>
  <c r="BJ579" i="1"/>
  <c r="BP579" i="1"/>
  <c r="CI579" i="1"/>
  <c r="BI579" i="1"/>
  <c r="BH579" i="1"/>
  <c r="BD579" i="1"/>
  <c r="CT579" i="1"/>
  <c r="BF579" i="1"/>
  <c r="BE579" i="1"/>
  <c r="AT579" i="1"/>
  <c r="FB672" i="1"/>
  <c r="FC672" i="1" s="1"/>
  <c r="ED671" i="1"/>
  <c r="EE672" i="1"/>
  <c r="FK674" i="1"/>
  <c r="FL674" i="1" s="1"/>
  <c r="FM673" i="1" s="1"/>
  <c r="FF673" i="1"/>
  <c r="FD670" i="1"/>
  <c r="FA670" i="1"/>
  <c r="EZ670" i="1"/>
  <c r="DK671" i="1"/>
  <c r="EY672" i="1"/>
  <c r="FE672" i="1"/>
  <c r="AG681" i="33"/>
  <c r="AF680" i="33"/>
  <c r="DL669" i="1"/>
  <c r="BG579" i="1" l="1"/>
  <c r="CG575" i="1"/>
  <c r="CM575" i="1" s="1"/>
  <c r="CH575" i="1"/>
  <c r="AN579" i="1"/>
  <c r="AM580" i="1"/>
  <c r="CV579" i="1"/>
  <c r="BK579" i="1"/>
  <c r="FB671" i="1"/>
  <c r="FC671" i="1" s="1"/>
  <c r="ED670" i="1"/>
  <c r="EE671" i="1"/>
  <c r="FK673" i="1"/>
  <c r="FL673" i="1" s="1"/>
  <c r="FM672" i="1" s="1"/>
  <c r="FF672" i="1"/>
  <c r="FD669" i="1"/>
  <c r="FA669" i="1"/>
  <c r="EZ669" i="1"/>
  <c r="DK670" i="1"/>
  <c r="EY671" i="1"/>
  <c r="FE671" i="1"/>
  <c r="AG680" i="33"/>
  <c r="AF679" i="33"/>
  <c r="DL668" i="1"/>
  <c r="AU579" i="1" l="1"/>
  <c r="AV579" i="1"/>
  <c r="CK580" i="1"/>
  <c r="CS580" i="1"/>
  <c r="AO580" i="1"/>
  <c r="AQ580" i="1"/>
  <c r="AS580" i="1"/>
  <c r="AP580" i="1"/>
  <c r="BQ576" i="1"/>
  <c r="BS576" i="1" s="1"/>
  <c r="AW580" i="1"/>
  <c r="AR580" i="1"/>
  <c r="FB670" i="1"/>
  <c r="FC670" i="1" s="1"/>
  <c r="ED669" i="1"/>
  <c r="EE670" i="1"/>
  <c r="FK672" i="1"/>
  <c r="FL672" i="1" s="1"/>
  <c r="FM671" i="1" s="1"/>
  <c r="FF671" i="1"/>
  <c r="FA668" i="1"/>
  <c r="EZ668" i="1"/>
  <c r="FD668" i="1"/>
  <c r="DK669" i="1"/>
  <c r="FE670" i="1"/>
  <c r="EY670" i="1"/>
  <c r="AG679" i="33"/>
  <c r="AF678" i="33"/>
  <c r="DL667" i="1"/>
  <c r="AT580" i="1" l="1"/>
  <c r="CT580" i="1"/>
  <c r="BE580" i="1"/>
  <c r="BF580" i="1"/>
  <c r="BD580" i="1"/>
  <c r="BP580" i="1"/>
  <c r="BH580" i="1"/>
  <c r="CI580" i="1"/>
  <c r="BI580" i="1"/>
  <c r="CU580" i="1"/>
  <c r="BJ580" i="1"/>
  <c r="CD576" i="1"/>
  <c r="CE576" i="1"/>
  <c r="CL576" i="1" s="1"/>
  <c r="BT576" i="1"/>
  <c r="CF576" i="1"/>
  <c r="CJ576" i="1" s="1"/>
  <c r="FB669" i="1"/>
  <c r="FC669" i="1" s="1"/>
  <c r="FK671" i="1"/>
  <c r="FL671" i="1" s="1"/>
  <c r="FM670" i="1" s="1"/>
  <c r="ED668" i="1"/>
  <c r="EE669" i="1"/>
  <c r="FF670" i="1"/>
  <c r="EZ667" i="1"/>
  <c r="FA667" i="1"/>
  <c r="FD667" i="1"/>
  <c r="DK668" i="1"/>
  <c r="FE669" i="1"/>
  <c r="EY669" i="1"/>
  <c r="AG678" i="33"/>
  <c r="AF677" i="33"/>
  <c r="DL666" i="1"/>
  <c r="CV580" i="1" l="1"/>
  <c r="BK580" i="1"/>
  <c r="AM581" i="1"/>
  <c r="AN580" i="1"/>
  <c r="CH576" i="1"/>
  <c r="CG576" i="1"/>
  <c r="CM576" i="1" s="1"/>
  <c r="BG580" i="1"/>
  <c r="FB668" i="1"/>
  <c r="FC668" i="1" s="1"/>
  <c r="ED667" i="1"/>
  <c r="EE668" i="1"/>
  <c r="FF669" i="1"/>
  <c r="FK670" i="1"/>
  <c r="FL670" i="1" s="1"/>
  <c r="FM669" i="1" s="1"/>
  <c r="FD666" i="1"/>
  <c r="FA666" i="1"/>
  <c r="EZ666" i="1"/>
  <c r="DK667" i="1"/>
  <c r="EY668" i="1"/>
  <c r="FE668" i="1"/>
  <c r="AG677" i="33"/>
  <c r="AF676" i="33"/>
  <c r="DL665" i="1"/>
  <c r="AU580" i="1" l="1"/>
  <c r="AV580" i="1"/>
  <c r="AO581" i="1"/>
  <c r="AP581" i="1"/>
  <c r="AQ581" i="1"/>
  <c r="AR581" i="1"/>
  <c r="AS581" i="1"/>
  <c r="BQ577" i="1"/>
  <c r="BS577" i="1" s="1"/>
  <c r="CK581" i="1"/>
  <c r="AW581" i="1"/>
  <c r="CS581" i="1"/>
  <c r="FB667" i="1"/>
  <c r="FC667" i="1" s="1"/>
  <c r="FK669" i="1"/>
  <c r="FL669" i="1" s="1"/>
  <c r="FM668" i="1" s="1"/>
  <c r="ED666" i="1"/>
  <c r="EE667" i="1"/>
  <c r="FF668" i="1"/>
  <c r="FD665" i="1"/>
  <c r="FA665" i="1"/>
  <c r="EZ665" i="1"/>
  <c r="DK666" i="1"/>
  <c r="EY667" i="1"/>
  <c r="FE667" i="1"/>
  <c r="AG676" i="33"/>
  <c r="AF675" i="33"/>
  <c r="DL664" i="1"/>
  <c r="AT581" i="1" l="1"/>
  <c r="CT581" i="1"/>
  <c r="BF581" i="1"/>
  <c r="BE581" i="1"/>
  <c r="BD581" i="1"/>
  <c r="BP581" i="1"/>
  <c r="CU581" i="1"/>
  <c r="CI581" i="1"/>
  <c r="BJ581" i="1"/>
  <c r="BI581" i="1"/>
  <c r="BH581" i="1"/>
  <c r="CD577" i="1"/>
  <c r="CE577" i="1"/>
  <c r="CL577" i="1" s="1"/>
  <c r="CF577" i="1"/>
  <c r="CJ577" i="1" s="1"/>
  <c r="BT577" i="1"/>
  <c r="FB666" i="1"/>
  <c r="FC666" i="1" s="1"/>
  <c r="ED665" i="1"/>
  <c r="EE666" i="1"/>
  <c r="FK668" i="1"/>
  <c r="FL668" i="1" s="1"/>
  <c r="FM667" i="1" s="1"/>
  <c r="FF667" i="1"/>
  <c r="FA664" i="1"/>
  <c r="EZ664" i="1"/>
  <c r="FD664" i="1"/>
  <c r="DK665" i="1"/>
  <c r="FE666" i="1"/>
  <c r="EY666" i="1"/>
  <c r="AG675" i="33"/>
  <c r="AF674" i="33"/>
  <c r="DL663" i="1"/>
  <c r="CV581" i="1" l="1"/>
  <c r="BK581" i="1"/>
  <c r="AN581" i="1"/>
  <c r="AM582" i="1"/>
  <c r="CH577" i="1"/>
  <c r="CG577" i="1"/>
  <c r="CM577" i="1" s="1"/>
  <c r="BG581" i="1"/>
  <c r="FB665" i="1"/>
  <c r="FC665" i="1" s="1"/>
  <c r="ED664" i="1"/>
  <c r="EE665" i="1"/>
  <c r="FK667" i="1"/>
  <c r="FL667" i="1" s="1"/>
  <c r="FM666" i="1" s="1"/>
  <c r="FF666" i="1"/>
  <c r="FA663" i="1"/>
  <c r="EZ663" i="1"/>
  <c r="FD663" i="1"/>
  <c r="DK664" i="1"/>
  <c r="FE665" i="1"/>
  <c r="EY665" i="1"/>
  <c r="AG674" i="33"/>
  <c r="AF673" i="33"/>
  <c r="DL662" i="1"/>
  <c r="AU581" i="1" l="1"/>
  <c r="AV581" i="1"/>
  <c r="AR582" i="1"/>
  <c r="AQ582" i="1"/>
  <c r="AO582" i="1"/>
  <c r="CK582" i="1"/>
  <c r="AW582" i="1"/>
  <c r="CS582" i="1"/>
  <c r="BQ578" i="1"/>
  <c r="BS578" i="1" s="1"/>
  <c r="AP582" i="1"/>
  <c r="AS582" i="1"/>
  <c r="FB664" i="1"/>
  <c r="FC664" i="1" s="1"/>
  <c r="ED663" i="1"/>
  <c r="EE664" i="1"/>
  <c r="FK666" i="1"/>
  <c r="FL666" i="1" s="1"/>
  <c r="FM665" i="1" s="1"/>
  <c r="FF665" i="1"/>
  <c r="FD662" i="1"/>
  <c r="FA662" i="1"/>
  <c r="EZ662" i="1"/>
  <c r="DK663" i="1"/>
  <c r="EY664" i="1"/>
  <c r="FE664" i="1"/>
  <c r="AG673" i="33"/>
  <c r="AF672" i="33"/>
  <c r="DL661" i="1"/>
  <c r="AT582" i="1" l="1"/>
  <c r="CT582" i="1"/>
  <c r="BE582" i="1"/>
  <c r="BF582" i="1"/>
  <c r="BD582" i="1"/>
  <c r="CD578" i="1"/>
  <c r="CE578" i="1"/>
  <c r="CL578" i="1" s="1"/>
  <c r="CF578" i="1"/>
  <c r="CJ578" i="1" s="1"/>
  <c r="BT578" i="1"/>
  <c r="CU582" i="1"/>
  <c r="BI582" i="1"/>
  <c r="BH582" i="1"/>
  <c r="CI582" i="1"/>
  <c r="BP582" i="1"/>
  <c r="BJ582" i="1"/>
  <c r="FB663" i="1"/>
  <c r="FC663" i="1" s="1"/>
  <c r="ED662" i="1"/>
  <c r="EE663" i="1"/>
  <c r="FK665" i="1"/>
  <c r="FL665" i="1" s="1"/>
  <c r="FM664" i="1" s="1"/>
  <c r="FF664" i="1"/>
  <c r="FD661" i="1"/>
  <c r="FA661" i="1"/>
  <c r="EZ661" i="1"/>
  <c r="DK662" i="1"/>
  <c r="EY663" i="1"/>
  <c r="FE663" i="1"/>
  <c r="AG672" i="33"/>
  <c r="AF671" i="33"/>
  <c r="DL660" i="1"/>
  <c r="BK582" i="1" l="1"/>
  <c r="BG582" i="1"/>
  <c r="AM583" i="1"/>
  <c r="AN582" i="1"/>
  <c r="CG578" i="1"/>
  <c r="CM578" i="1" s="1"/>
  <c r="CH578" i="1"/>
  <c r="CV582" i="1"/>
  <c r="FB662" i="1"/>
  <c r="FC662" i="1" s="1"/>
  <c r="ED661" i="1"/>
  <c r="EE662" i="1"/>
  <c r="FK664" i="1"/>
  <c r="FL664" i="1" s="1"/>
  <c r="FM663" i="1" s="1"/>
  <c r="FF663" i="1"/>
  <c r="FD660" i="1"/>
  <c r="FA660" i="1"/>
  <c r="EZ660" i="1"/>
  <c r="DK661" i="1"/>
  <c r="EY662" i="1"/>
  <c r="FE662" i="1"/>
  <c r="AG671" i="33"/>
  <c r="AF670" i="33"/>
  <c r="DL659" i="1"/>
  <c r="AU582" i="1" l="1"/>
  <c r="AV582" i="1"/>
  <c r="BQ579" i="1"/>
  <c r="BS579" i="1" s="1"/>
  <c r="AS583" i="1"/>
  <c r="AO583" i="1"/>
  <c r="AP583" i="1"/>
  <c r="AW583" i="1"/>
  <c r="AQ583" i="1"/>
  <c r="AR583" i="1"/>
  <c r="CK583" i="1"/>
  <c r="CS583" i="1"/>
  <c r="FB661" i="1"/>
  <c r="FC661" i="1" s="1"/>
  <c r="FK663" i="1"/>
  <c r="FL663" i="1" s="1"/>
  <c r="FM662" i="1" s="1"/>
  <c r="ED660" i="1"/>
  <c r="EE661" i="1"/>
  <c r="FF662" i="1"/>
  <c r="FA659" i="1"/>
  <c r="EZ659" i="1"/>
  <c r="FD659" i="1"/>
  <c r="DK660" i="1"/>
  <c r="FE661" i="1"/>
  <c r="EY661" i="1"/>
  <c r="AG670" i="33"/>
  <c r="AF669" i="33"/>
  <c r="DL658" i="1"/>
  <c r="CE579" i="1" l="1"/>
  <c r="CL579" i="1" s="1"/>
  <c r="CD579" i="1"/>
  <c r="CF579" i="1"/>
  <c r="CJ579" i="1" s="1"/>
  <c r="BT579" i="1"/>
  <c r="CT583" i="1"/>
  <c r="AT583" i="1"/>
  <c r="BE583" i="1"/>
  <c r="BF583" i="1"/>
  <c r="BD583" i="1"/>
  <c r="BJ583" i="1"/>
  <c r="CU583" i="1"/>
  <c r="BP583" i="1"/>
  <c r="CI583" i="1"/>
  <c r="BH583" i="1"/>
  <c r="BI583" i="1"/>
  <c r="FB660" i="1"/>
  <c r="FC660" i="1" s="1"/>
  <c r="ED659" i="1"/>
  <c r="EE660" i="1"/>
  <c r="FF661" i="1"/>
  <c r="FK662" i="1"/>
  <c r="FL662" i="1" s="1"/>
  <c r="FM661" i="1" s="1"/>
  <c r="FD658" i="1"/>
  <c r="FA658" i="1"/>
  <c r="EZ658" i="1"/>
  <c r="DK659" i="1"/>
  <c r="EY660" i="1"/>
  <c r="FE660" i="1"/>
  <c r="AG669" i="33"/>
  <c r="AF668" i="33"/>
  <c r="DL657" i="1"/>
  <c r="BG583" i="1" l="1"/>
  <c r="CG579" i="1"/>
  <c r="CM579" i="1" s="1"/>
  <c r="CH579" i="1"/>
  <c r="AN583" i="1"/>
  <c r="AM584" i="1"/>
  <c r="BK583" i="1"/>
  <c r="CV583" i="1"/>
  <c r="FB659" i="1"/>
  <c r="FC659" i="1" s="1"/>
  <c r="FK661" i="1"/>
  <c r="FL661" i="1" s="1"/>
  <c r="FM660" i="1" s="1"/>
  <c r="ED658" i="1"/>
  <c r="EE659" i="1"/>
  <c r="FF660" i="1"/>
  <c r="FD657" i="1"/>
  <c r="FA657" i="1"/>
  <c r="EZ657" i="1"/>
  <c r="DK658" i="1"/>
  <c r="EY659" i="1"/>
  <c r="FE659" i="1"/>
  <c r="AG668" i="33"/>
  <c r="AF667" i="33"/>
  <c r="DL656" i="1"/>
  <c r="AO584" i="1" l="1"/>
  <c r="BQ580" i="1"/>
  <c r="BS580" i="1" s="1"/>
  <c r="AQ584" i="1"/>
  <c r="AS584" i="1"/>
  <c r="AP584" i="1"/>
  <c r="CS584" i="1"/>
  <c r="CK584" i="1"/>
  <c r="AW584" i="1"/>
  <c r="AR584" i="1"/>
  <c r="AU583" i="1"/>
  <c r="AV583" i="1"/>
  <c r="FB658" i="1"/>
  <c r="FC658" i="1" s="1"/>
  <c r="ED657" i="1"/>
  <c r="EE658" i="1"/>
  <c r="FK660" i="1"/>
  <c r="FL660" i="1" s="1"/>
  <c r="FM659" i="1" s="1"/>
  <c r="FF659" i="1"/>
  <c r="FD656" i="1"/>
  <c r="FA656" i="1"/>
  <c r="EZ656" i="1"/>
  <c r="DK657" i="1"/>
  <c r="EY658" i="1"/>
  <c r="FE658" i="1"/>
  <c r="AG667" i="33"/>
  <c r="AF666" i="33"/>
  <c r="DL655" i="1"/>
  <c r="BD584" i="1" l="1"/>
  <c r="CT584" i="1"/>
  <c r="BE584" i="1"/>
  <c r="AT584" i="1"/>
  <c r="BF584" i="1"/>
  <c r="CF580" i="1"/>
  <c r="CJ580" i="1" s="1"/>
  <c r="CE580" i="1"/>
  <c r="CL580" i="1" s="1"/>
  <c r="BT580" i="1"/>
  <c r="CD580" i="1"/>
  <c r="BI584" i="1"/>
  <c r="BJ584" i="1"/>
  <c r="CI584" i="1"/>
  <c r="BP584" i="1"/>
  <c r="BH584" i="1"/>
  <c r="CU584" i="1"/>
  <c r="FB657" i="1"/>
  <c r="FC657" i="1" s="1"/>
  <c r="ED656" i="1"/>
  <c r="EE657" i="1"/>
  <c r="FK659" i="1"/>
  <c r="FL659" i="1" s="1"/>
  <c r="FM658" i="1" s="1"/>
  <c r="FF658" i="1"/>
  <c r="FA655" i="1"/>
  <c r="EZ655" i="1"/>
  <c r="FD655" i="1"/>
  <c r="DK656" i="1"/>
  <c r="FE657" i="1"/>
  <c r="EY657" i="1"/>
  <c r="AG666" i="33"/>
  <c r="AF665" i="33"/>
  <c r="DL654" i="1"/>
  <c r="CV584" i="1" l="1"/>
  <c r="BG584" i="1"/>
  <c r="AN584" i="1"/>
  <c r="AM585" i="1"/>
  <c r="CG580" i="1"/>
  <c r="CM580" i="1" s="1"/>
  <c r="CH580" i="1"/>
  <c r="BK584" i="1"/>
  <c r="FB656" i="1"/>
  <c r="FC656" i="1" s="1"/>
  <c r="ED655" i="1"/>
  <c r="EE656" i="1"/>
  <c r="FF657" i="1"/>
  <c r="FK658" i="1"/>
  <c r="FL658" i="1" s="1"/>
  <c r="FM657" i="1" s="1"/>
  <c r="EZ654" i="1"/>
  <c r="FD654" i="1"/>
  <c r="FA654" i="1"/>
  <c r="DK655" i="1"/>
  <c r="FE656" i="1"/>
  <c r="EY656" i="1"/>
  <c r="AG665" i="33"/>
  <c r="AF664" i="33"/>
  <c r="DL653" i="1"/>
  <c r="BQ581" i="1" l="1"/>
  <c r="BS581" i="1" s="1"/>
  <c r="AQ585" i="1"/>
  <c r="AS585" i="1"/>
  <c r="CS585" i="1"/>
  <c r="CK585" i="1"/>
  <c r="AO585" i="1"/>
  <c r="AP585" i="1"/>
  <c r="AR585" i="1"/>
  <c r="AW585" i="1"/>
  <c r="AU584" i="1"/>
  <c r="AV584" i="1"/>
  <c r="FB655" i="1"/>
  <c r="FC655" i="1" s="1"/>
  <c r="FK657" i="1"/>
  <c r="FL657" i="1" s="1"/>
  <c r="FM656" i="1" s="1"/>
  <c r="ED654" i="1"/>
  <c r="EE655" i="1"/>
  <c r="FF656" i="1"/>
  <c r="FD653" i="1"/>
  <c r="EZ653" i="1"/>
  <c r="FA653" i="1"/>
  <c r="DK654" i="1"/>
  <c r="EY655" i="1"/>
  <c r="FE655" i="1"/>
  <c r="AG664" i="33"/>
  <c r="AF663" i="33"/>
  <c r="DL652" i="1"/>
  <c r="AT585" i="1" l="1"/>
  <c r="CD581" i="1"/>
  <c r="CF581" i="1"/>
  <c r="CJ581" i="1" s="1"/>
  <c r="BT581" i="1"/>
  <c r="CE581" i="1"/>
  <c r="CL581" i="1" s="1"/>
  <c r="BD585" i="1"/>
  <c r="CT585" i="1"/>
  <c r="BF585" i="1"/>
  <c r="BE585" i="1"/>
  <c r="BI585" i="1"/>
  <c r="CU585" i="1"/>
  <c r="BP585" i="1"/>
  <c r="CI585" i="1"/>
  <c r="BJ585" i="1"/>
  <c r="BH585" i="1"/>
  <c r="FB654" i="1"/>
  <c r="FC654" i="1" s="1"/>
  <c r="ED653" i="1"/>
  <c r="EE654" i="1"/>
  <c r="FK656" i="1"/>
  <c r="FL656" i="1" s="1"/>
  <c r="FM655" i="1" s="1"/>
  <c r="FF655" i="1"/>
  <c r="FD652" i="1"/>
  <c r="FA652" i="1"/>
  <c r="EZ652" i="1"/>
  <c r="DK653" i="1"/>
  <c r="EY654" i="1"/>
  <c r="FE654" i="1"/>
  <c r="AG663" i="33"/>
  <c r="AF662" i="33"/>
  <c r="DL651" i="1"/>
  <c r="AM586" i="1" l="1"/>
  <c r="AN585" i="1"/>
  <c r="CV585" i="1"/>
  <c r="CH581" i="1"/>
  <c r="CG581" i="1"/>
  <c r="CM581" i="1" s="1"/>
  <c r="BG585" i="1"/>
  <c r="BK585" i="1"/>
  <c r="FB653" i="1"/>
  <c r="FC653" i="1" s="1"/>
  <c r="FK655" i="1"/>
  <c r="FL655" i="1" s="1"/>
  <c r="FM654" i="1" s="1"/>
  <c r="ED652" i="1"/>
  <c r="EE653" i="1"/>
  <c r="FF654" i="1"/>
  <c r="FA651" i="1"/>
  <c r="EZ651" i="1"/>
  <c r="FD651" i="1"/>
  <c r="DK652" i="1"/>
  <c r="FE653" i="1"/>
  <c r="EY653" i="1"/>
  <c r="AG662" i="33"/>
  <c r="AF661" i="33"/>
  <c r="DL650" i="1"/>
  <c r="CK586" i="1" l="1"/>
  <c r="AO586" i="1"/>
  <c r="AQ586" i="1"/>
  <c r="AS586" i="1"/>
  <c r="BQ582" i="1"/>
  <c r="BS582" i="1" s="1"/>
  <c r="AW586" i="1"/>
  <c r="AR586" i="1"/>
  <c r="CS586" i="1"/>
  <c r="AP586" i="1"/>
  <c r="AV585" i="1"/>
  <c r="AU585" i="1"/>
  <c r="FB652" i="1"/>
  <c r="FC652" i="1" s="1"/>
  <c r="ED651" i="1"/>
  <c r="EE652" i="1"/>
  <c r="FF653" i="1"/>
  <c r="FK654" i="1"/>
  <c r="FL654" i="1" s="1"/>
  <c r="FM653" i="1" s="1"/>
  <c r="EZ650" i="1"/>
  <c r="FD650" i="1"/>
  <c r="FA650" i="1"/>
  <c r="DK651" i="1"/>
  <c r="FE652" i="1"/>
  <c r="EY652" i="1"/>
  <c r="AG661" i="33"/>
  <c r="AF660" i="33"/>
  <c r="DL649" i="1"/>
  <c r="BD586" i="1" l="1"/>
  <c r="BE586" i="1"/>
  <c r="AT586" i="1"/>
  <c r="CT586" i="1"/>
  <c r="BF586" i="1"/>
  <c r="CF582" i="1"/>
  <c r="CJ582" i="1" s="1"/>
  <c r="CD582" i="1"/>
  <c r="CE582" i="1"/>
  <c r="CL582" i="1" s="1"/>
  <c r="BT582" i="1"/>
  <c r="CU586" i="1"/>
  <c r="BI586" i="1"/>
  <c r="BJ586" i="1"/>
  <c r="BH586" i="1"/>
  <c r="BP586" i="1"/>
  <c r="CI586" i="1"/>
  <c r="FB651" i="1"/>
  <c r="FC651" i="1" s="1"/>
  <c r="FK653" i="1"/>
  <c r="FL653" i="1" s="1"/>
  <c r="FM652" i="1" s="1"/>
  <c r="ED650" i="1"/>
  <c r="EE651" i="1"/>
  <c r="FF652" i="1"/>
  <c r="FD649" i="1"/>
  <c r="FA649" i="1"/>
  <c r="EZ649" i="1"/>
  <c r="DK650" i="1"/>
  <c r="EY651" i="1"/>
  <c r="FE651" i="1"/>
  <c r="AG660" i="33"/>
  <c r="AF659" i="33"/>
  <c r="DL648" i="1"/>
  <c r="BG586" i="1" l="1"/>
  <c r="CV586" i="1"/>
  <c r="AM587" i="1"/>
  <c r="AN586" i="1"/>
  <c r="BK586" i="1"/>
  <c r="CG582" i="1"/>
  <c r="CM582" i="1" s="1"/>
  <c r="CH582" i="1"/>
  <c r="FB650" i="1"/>
  <c r="FC650" i="1" s="1"/>
  <c r="ED649" i="1"/>
  <c r="EE650" i="1"/>
  <c r="FK652" i="1"/>
  <c r="FL652" i="1" s="1"/>
  <c r="FM651" i="1" s="1"/>
  <c r="FF651" i="1"/>
  <c r="FD648" i="1"/>
  <c r="FA648" i="1"/>
  <c r="EZ648" i="1"/>
  <c r="DK649" i="1"/>
  <c r="EY650" i="1"/>
  <c r="FE650" i="1"/>
  <c r="AG659" i="33"/>
  <c r="AF658" i="33"/>
  <c r="DL647" i="1"/>
  <c r="CS587" i="1" l="1"/>
  <c r="AS587" i="1"/>
  <c r="AR587" i="1"/>
  <c r="CK587" i="1"/>
  <c r="AP587" i="1"/>
  <c r="AO587" i="1"/>
  <c r="BQ583" i="1"/>
  <c r="BS583" i="1" s="1"/>
  <c r="AW587" i="1"/>
  <c r="AQ587" i="1"/>
  <c r="AU586" i="1"/>
  <c r="AV586" i="1"/>
  <c r="FB649" i="1"/>
  <c r="FC649" i="1" s="1"/>
  <c r="ED648" i="1"/>
  <c r="EE649" i="1"/>
  <c r="FK651" i="1"/>
  <c r="FL651" i="1" s="1"/>
  <c r="FM650" i="1" s="1"/>
  <c r="FF650" i="1"/>
  <c r="FD647" i="1"/>
  <c r="FA647" i="1"/>
  <c r="EZ647" i="1"/>
  <c r="DK648" i="1"/>
  <c r="FE649" i="1"/>
  <c r="EY649" i="1"/>
  <c r="AG658" i="33"/>
  <c r="AF657" i="33"/>
  <c r="DL646" i="1"/>
  <c r="BE587" i="1" l="1"/>
  <c r="CT587" i="1"/>
  <c r="AT587" i="1"/>
  <c r="BJ587" i="1"/>
  <c r="BH587" i="1"/>
  <c r="CI587" i="1"/>
  <c r="BT583" i="1"/>
  <c r="CD583" i="1"/>
  <c r="CH583" i="1" s="1"/>
  <c r="CU587" i="1"/>
  <c r="BP587" i="1"/>
  <c r="BI587" i="1"/>
  <c r="BF587" i="1"/>
  <c r="BD587" i="1"/>
  <c r="CE583" i="1"/>
  <c r="CF583" i="1"/>
  <c r="CJ583" i="1" s="1"/>
  <c r="FB648" i="1"/>
  <c r="FC648" i="1" s="1"/>
  <c r="ED647" i="1"/>
  <c r="EE648" i="1"/>
  <c r="FK650" i="1"/>
  <c r="FL650" i="1" s="1"/>
  <c r="FM649" i="1" s="1"/>
  <c r="FF649" i="1"/>
  <c r="FA646" i="1"/>
  <c r="EZ646" i="1"/>
  <c r="FD646" i="1"/>
  <c r="DK647" i="1"/>
  <c r="FE648" i="1"/>
  <c r="EY648" i="1"/>
  <c r="AG657" i="33"/>
  <c r="AF656" i="33"/>
  <c r="DL645" i="1"/>
  <c r="CV587" i="1" l="1"/>
  <c r="AN587" i="1"/>
  <c r="AM588" i="1"/>
  <c r="CK588" i="1" s="1"/>
  <c r="BK587" i="1"/>
  <c r="BG587" i="1"/>
  <c r="CL583" i="1"/>
  <c r="CG583" i="1"/>
  <c r="CM583" i="1" s="1"/>
  <c r="FB647" i="1"/>
  <c r="FC647" i="1" s="1"/>
  <c r="FF648" i="1"/>
  <c r="ED646" i="1"/>
  <c r="EE647" i="1"/>
  <c r="FK649" i="1"/>
  <c r="FL649" i="1" s="1"/>
  <c r="FM648" i="1" s="1"/>
  <c r="FD645" i="1"/>
  <c r="FA645" i="1"/>
  <c r="EZ645" i="1"/>
  <c r="DK646" i="1"/>
  <c r="EY647" i="1"/>
  <c r="FE647" i="1"/>
  <c r="AG656" i="33"/>
  <c r="AF655" i="33"/>
  <c r="DL644" i="1"/>
  <c r="AS588" i="1" l="1"/>
  <c r="AP588" i="1"/>
  <c r="AQ588" i="1"/>
  <c r="AU587" i="1"/>
  <c r="AV587" i="1"/>
  <c r="CS588" i="1"/>
  <c r="AO588" i="1"/>
  <c r="AW588" i="1"/>
  <c r="BQ584" i="1"/>
  <c r="BS584" i="1" s="1"/>
  <c r="AR588" i="1"/>
  <c r="FB646" i="1"/>
  <c r="FC646" i="1" s="1"/>
  <c r="FK648" i="1"/>
  <c r="FL648" i="1" s="1"/>
  <c r="FM647" i="1" s="1"/>
  <c r="ED645" i="1"/>
  <c r="EE646" i="1"/>
  <c r="FF647" i="1"/>
  <c r="FD644" i="1"/>
  <c r="FA644" i="1"/>
  <c r="EZ644" i="1"/>
  <c r="DK645" i="1"/>
  <c r="EY646" i="1"/>
  <c r="FE646" i="1"/>
  <c r="AG655" i="33"/>
  <c r="AF654" i="33"/>
  <c r="DL643" i="1"/>
  <c r="AT588" i="1" l="1"/>
  <c r="BD588" i="1"/>
  <c r="BE588" i="1"/>
  <c r="BF588" i="1"/>
  <c r="BH588" i="1"/>
  <c r="CU588" i="1"/>
  <c r="CD584" i="1"/>
  <c r="CH584" i="1" s="1"/>
  <c r="BT584" i="1"/>
  <c r="BI588" i="1"/>
  <c r="BJ588" i="1"/>
  <c r="BP588" i="1"/>
  <c r="CI588" i="1"/>
  <c r="CT588" i="1"/>
  <c r="CE584" i="1"/>
  <c r="CF584" i="1"/>
  <c r="CJ584" i="1" s="1"/>
  <c r="FB645" i="1"/>
  <c r="FC645" i="1" s="1"/>
  <c r="ED644" i="1"/>
  <c r="EE645" i="1"/>
  <c r="FK647" i="1"/>
  <c r="FL647" i="1" s="1"/>
  <c r="FM646" i="1" s="1"/>
  <c r="FF646" i="1"/>
  <c r="FD643" i="1"/>
  <c r="FA643" i="1"/>
  <c r="EZ643" i="1"/>
  <c r="DK644" i="1"/>
  <c r="EY645" i="1"/>
  <c r="FE645" i="1"/>
  <c r="AG654" i="33"/>
  <c r="AF653" i="33"/>
  <c r="DL642" i="1"/>
  <c r="AN588" i="1" l="1"/>
  <c r="AM589" i="1"/>
  <c r="AW589" i="1" s="1"/>
  <c r="BG588" i="1"/>
  <c r="CV588" i="1"/>
  <c r="BK588" i="1"/>
  <c r="CL584" i="1"/>
  <c r="CG584" i="1"/>
  <c r="CM584" i="1" s="1"/>
  <c r="FB644" i="1"/>
  <c r="FC644" i="1" s="1"/>
  <c r="ED643" i="1"/>
  <c r="EE644" i="1"/>
  <c r="FK646" i="1"/>
  <c r="FL646" i="1" s="1"/>
  <c r="FM645" i="1" s="1"/>
  <c r="FF645" i="1"/>
  <c r="FA642" i="1"/>
  <c r="EZ642" i="1"/>
  <c r="FD642" i="1"/>
  <c r="DK643" i="1"/>
  <c r="FE644" i="1"/>
  <c r="EY644" i="1"/>
  <c r="AG653" i="33"/>
  <c r="AF652" i="33"/>
  <c r="DL641" i="1"/>
  <c r="AU588" i="1" l="1"/>
  <c r="AV588" i="1"/>
  <c r="AS589" i="1"/>
  <c r="AP589" i="1"/>
  <c r="AO589" i="1"/>
  <c r="CK589" i="1"/>
  <c r="BQ585" i="1"/>
  <c r="BS585" i="1" s="1"/>
  <c r="CF585" i="1" s="1"/>
  <c r="CJ585" i="1" s="1"/>
  <c r="AQ589" i="1"/>
  <c r="CS589" i="1"/>
  <c r="AR589" i="1"/>
  <c r="FB643" i="1"/>
  <c r="FC643" i="1" s="1"/>
  <c r="ED642" i="1"/>
  <c r="EE643" i="1"/>
  <c r="FK645" i="1"/>
  <c r="FL645" i="1" s="1"/>
  <c r="FM644" i="1" s="1"/>
  <c r="FF644" i="1"/>
  <c r="FD641" i="1"/>
  <c r="FA641" i="1"/>
  <c r="EZ641" i="1"/>
  <c r="DK642" i="1"/>
  <c r="EY643" i="1"/>
  <c r="FE643" i="1"/>
  <c r="AG652" i="33"/>
  <c r="AF651" i="33"/>
  <c r="DL640" i="1"/>
  <c r="BE589" i="1" l="1"/>
  <c r="CT589" i="1"/>
  <c r="BP589" i="1"/>
  <c r="AT589" i="1"/>
  <c r="BH589" i="1"/>
  <c r="CU589" i="1"/>
  <c r="BJ589" i="1"/>
  <c r="BI589" i="1"/>
  <c r="CI589" i="1"/>
  <c r="CE585" i="1"/>
  <c r="CL585" i="1" s="1"/>
  <c r="BT585" i="1"/>
  <c r="CD585" i="1"/>
  <c r="BF589" i="1"/>
  <c r="BD589" i="1"/>
  <c r="FB642" i="1"/>
  <c r="FC642" i="1" s="1"/>
  <c r="ED641" i="1"/>
  <c r="EE642" i="1"/>
  <c r="FK644" i="1"/>
  <c r="FL644" i="1" s="1"/>
  <c r="FM643" i="1" s="1"/>
  <c r="FF643" i="1"/>
  <c r="FD640" i="1"/>
  <c r="FA640" i="1"/>
  <c r="EZ640" i="1"/>
  <c r="DK641" i="1"/>
  <c r="EY642" i="1"/>
  <c r="FE642" i="1"/>
  <c r="AG651" i="33"/>
  <c r="AF650" i="33"/>
  <c r="DL639" i="1"/>
  <c r="CV589" i="1" l="1"/>
  <c r="BK589" i="1"/>
  <c r="BG589" i="1"/>
  <c r="AM590" i="1"/>
  <c r="AN589" i="1"/>
  <c r="CG585" i="1"/>
  <c r="CM585" i="1" s="1"/>
  <c r="CH585" i="1"/>
  <c r="AW590" i="1"/>
  <c r="FB641" i="1"/>
  <c r="FC641" i="1" s="1"/>
  <c r="ED640" i="1"/>
  <c r="EE641" i="1"/>
  <c r="FK643" i="1"/>
  <c r="FL643" i="1" s="1"/>
  <c r="FM642" i="1" s="1"/>
  <c r="FF642" i="1"/>
  <c r="FD639" i="1"/>
  <c r="FA639" i="1"/>
  <c r="EZ639" i="1"/>
  <c r="DK640" i="1"/>
  <c r="EY641" i="1"/>
  <c r="FE641" i="1"/>
  <c r="AG650" i="33"/>
  <c r="AF649" i="33"/>
  <c r="DL638" i="1"/>
  <c r="AP590" i="1" l="1"/>
  <c r="CK590" i="1"/>
  <c r="CS590" i="1"/>
  <c r="BQ586" i="1"/>
  <c r="BS586" i="1" s="1"/>
  <c r="BT586" i="1" s="1"/>
  <c r="AS590" i="1"/>
  <c r="AR590" i="1"/>
  <c r="AQ590" i="1"/>
  <c r="AO590" i="1"/>
  <c r="AV589" i="1"/>
  <c r="AU589" i="1"/>
  <c r="FB640" i="1"/>
  <c r="FC640" i="1" s="1"/>
  <c r="ED639" i="1"/>
  <c r="EE640" i="1"/>
  <c r="FK642" i="1"/>
  <c r="FL642" i="1" s="1"/>
  <c r="FM641" i="1" s="1"/>
  <c r="FF641" i="1"/>
  <c r="FA638" i="1"/>
  <c r="EZ638" i="1"/>
  <c r="FD638" i="1"/>
  <c r="DK639" i="1"/>
  <c r="FE640" i="1"/>
  <c r="EY640" i="1"/>
  <c r="AG649" i="33"/>
  <c r="AF648" i="33"/>
  <c r="DL637" i="1"/>
  <c r="BI590" i="1" l="1"/>
  <c r="BH590" i="1"/>
  <c r="BJ590" i="1"/>
  <c r="BK590" i="1" s="1"/>
  <c r="CU590" i="1"/>
  <c r="CF586" i="1"/>
  <c r="CJ586" i="1" s="1"/>
  <c r="CE586" i="1"/>
  <c r="CL586" i="1" s="1"/>
  <c r="CD586" i="1"/>
  <c r="BF590" i="1"/>
  <c r="BE590" i="1"/>
  <c r="CI590" i="1"/>
  <c r="BD590" i="1"/>
  <c r="BP590" i="1"/>
  <c r="CT590" i="1"/>
  <c r="AT590" i="1"/>
  <c r="FB639" i="1"/>
  <c r="FC639" i="1" s="1"/>
  <c r="ED638" i="1"/>
  <c r="EE639" i="1"/>
  <c r="FF640" i="1"/>
  <c r="FK641" i="1"/>
  <c r="FL641" i="1" s="1"/>
  <c r="FM640" i="1" s="1"/>
  <c r="EZ637" i="1"/>
  <c r="FD637" i="1"/>
  <c r="FA637" i="1"/>
  <c r="DK638" i="1"/>
  <c r="FE639" i="1"/>
  <c r="EY639" i="1"/>
  <c r="AG648" i="33"/>
  <c r="AF647" i="33"/>
  <c r="DL636" i="1"/>
  <c r="CV590" i="1" l="1"/>
  <c r="BG590" i="1"/>
  <c r="CG586" i="1"/>
  <c r="CM586" i="1" s="1"/>
  <c r="CH586" i="1"/>
  <c r="AM591" i="1"/>
  <c r="AN590" i="1"/>
  <c r="AW591" i="1"/>
  <c r="CS591" i="1"/>
  <c r="FB638" i="1"/>
  <c r="FC638" i="1" s="1"/>
  <c r="FK640" i="1"/>
  <c r="FL640" i="1" s="1"/>
  <c r="FM639" i="1" s="1"/>
  <c r="FF639" i="1"/>
  <c r="ED637" i="1"/>
  <c r="EE638" i="1"/>
  <c r="FD636" i="1"/>
  <c r="EZ636" i="1"/>
  <c r="FA636" i="1"/>
  <c r="DK637" i="1"/>
  <c r="EY638" i="1"/>
  <c r="FE638" i="1"/>
  <c r="AG647" i="33"/>
  <c r="AF646" i="33"/>
  <c r="DL635" i="1"/>
  <c r="AS591" i="1" l="1"/>
  <c r="AO591" i="1"/>
  <c r="AP591" i="1"/>
  <c r="BQ587" i="1"/>
  <c r="BS587" i="1" s="1"/>
  <c r="CD587" i="1" s="1"/>
  <c r="CK591" i="1"/>
  <c r="AR591" i="1"/>
  <c r="AQ591" i="1"/>
  <c r="AU590" i="1"/>
  <c r="AV590" i="1"/>
  <c r="FB637" i="1"/>
  <c r="FC637" i="1" s="1"/>
  <c r="FK639" i="1"/>
  <c r="FL639" i="1" s="1"/>
  <c r="FM638" i="1" s="1"/>
  <c r="ED636" i="1"/>
  <c r="EE637" i="1"/>
  <c r="FF638" i="1"/>
  <c r="FD635" i="1"/>
  <c r="FA635" i="1"/>
  <c r="EZ635" i="1"/>
  <c r="DK636" i="1"/>
  <c r="EY637" i="1"/>
  <c r="FE637" i="1"/>
  <c r="AG646" i="33"/>
  <c r="AF645" i="33"/>
  <c r="DL634" i="1"/>
  <c r="CT591" i="1" l="1"/>
  <c r="BD591" i="1"/>
  <c r="BF591" i="1"/>
  <c r="BE591" i="1"/>
  <c r="BG591" i="1" s="1"/>
  <c r="AT591" i="1"/>
  <c r="CI591" i="1"/>
  <c r="BH591" i="1"/>
  <c r="BP591" i="1"/>
  <c r="BJ591" i="1"/>
  <c r="BI591" i="1"/>
  <c r="CU591" i="1"/>
  <c r="CV591" i="1" s="1"/>
  <c r="CF587" i="1"/>
  <c r="CJ587" i="1" s="1"/>
  <c r="BT587" i="1"/>
  <c r="CE587" i="1"/>
  <c r="CH587" i="1"/>
  <c r="FB636" i="1"/>
  <c r="FC636" i="1" s="1"/>
  <c r="ED635" i="1"/>
  <c r="EE636" i="1"/>
  <c r="FK638" i="1"/>
  <c r="FL638" i="1" s="1"/>
  <c r="FM637" i="1" s="1"/>
  <c r="FF637" i="1"/>
  <c r="FA634" i="1"/>
  <c r="EZ634" i="1"/>
  <c r="FD634" i="1"/>
  <c r="DK635" i="1"/>
  <c r="FE636" i="1"/>
  <c r="EY636" i="1"/>
  <c r="AG645" i="33"/>
  <c r="AF644" i="33"/>
  <c r="DL633" i="1"/>
  <c r="BK591" i="1" l="1"/>
  <c r="AN591" i="1"/>
  <c r="AM592" i="1"/>
  <c r="CL587" i="1"/>
  <c r="CG587" i="1"/>
  <c r="CM587" i="1" s="1"/>
  <c r="FB635" i="1"/>
  <c r="FC635" i="1" s="1"/>
  <c r="ED634" i="1"/>
  <c r="EE635" i="1"/>
  <c r="FF636" i="1"/>
  <c r="FK637" i="1"/>
  <c r="FL637" i="1" s="1"/>
  <c r="FM636" i="1" s="1"/>
  <c r="EZ633" i="1"/>
  <c r="FD633" i="1"/>
  <c r="FA633" i="1"/>
  <c r="DK634" i="1"/>
  <c r="FE635" i="1"/>
  <c r="EY635" i="1"/>
  <c r="AG644" i="33"/>
  <c r="AF643" i="33"/>
  <c r="DL632" i="1"/>
  <c r="CK592" i="1" l="1"/>
  <c r="AO592" i="1"/>
  <c r="CT592" i="1" s="1"/>
  <c r="AU591" i="1"/>
  <c r="AV591" i="1"/>
  <c r="AS592" i="1"/>
  <c r="CS592" i="1"/>
  <c r="AP592" i="1"/>
  <c r="AR592" i="1"/>
  <c r="AQ592" i="1"/>
  <c r="AW592" i="1"/>
  <c r="BQ588" i="1"/>
  <c r="BS588" i="1" s="1"/>
  <c r="FB634" i="1"/>
  <c r="FC634" i="1" s="1"/>
  <c r="FK636" i="1"/>
  <c r="FL636" i="1" s="1"/>
  <c r="FM635" i="1" s="1"/>
  <c r="ED633" i="1"/>
  <c r="EE634" i="1"/>
  <c r="FF635" i="1"/>
  <c r="FD632" i="1"/>
  <c r="FA632" i="1"/>
  <c r="EZ632" i="1"/>
  <c r="DK633" i="1"/>
  <c r="EY634" i="1"/>
  <c r="FE634" i="1"/>
  <c r="AG643" i="33"/>
  <c r="AF642" i="33"/>
  <c r="DL631" i="1"/>
  <c r="BE592" i="1" l="1"/>
  <c r="BD592" i="1"/>
  <c r="BF592" i="1"/>
  <c r="AT592" i="1"/>
  <c r="BI592" i="1"/>
  <c r="BP592" i="1"/>
  <c r="CU592" i="1"/>
  <c r="CV592" i="1" s="1"/>
  <c r="BH592" i="1"/>
  <c r="CI592" i="1"/>
  <c r="BJ592" i="1"/>
  <c r="BT588" i="1"/>
  <c r="CD588" i="1"/>
  <c r="CE588" i="1"/>
  <c r="CL588" i="1" s="1"/>
  <c r="CF588" i="1"/>
  <c r="CJ588" i="1" s="1"/>
  <c r="FB633" i="1"/>
  <c r="FC633" i="1" s="1"/>
  <c r="ED632" i="1"/>
  <c r="EE633" i="1"/>
  <c r="FK635" i="1"/>
  <c r="FL635" i="1" s="1"/>
  <c r="FM634" i="1" s="1"/>
  <c r="FF634" i="1"/>
  <c r="FD631" i="1"/>
  <c r="FA631" i="1"/>
  <c r="EZ631" i="1"/>
  <c r="DK632" i="1"/>
  <c r="EY633" i="1"/>
  <c r="FE633" i="1"/>
  <c r="AG642" i="33"/>
  <c r="AF641" i="33"/>
  <c r="DL630" i="1"/>
  <c r="BG592" i="1" l="1"/>
  <c r="BK592" i="1"/>
  <c r="AM593" i="1"/>
  <c r="AN592" i="1"/>
  <c r="CH588" i="1"/>
  <c r="CG588" i="1"/>
  <c r="CM588" i="1" s="1"/>
  <c r="FB632" i="1"/>
  <c r="FC632" i="1" s="1"/>
  <c r="ED631" i="1"/>
  <c r="EE632" i="1"/>
  <c r="FK634" i="1"/>
  <c r="FL634" i="1" s="1"/>
  <c r="FM633" i="1" s="1"/>
  <c r="FF633" i="1"/>
  <c r="FD630" i="1"/>
  <c r="FA630" i="1"/>
  <c r="EZ630" i="1"/>
  <c r="DK631" i="1"/>
  <c r="EY632" i="1"/>
  <c r="FE632" i="1"/>
  <c r="AG641" i="33"/>
  <c r="AF640" i="33"/>
  <c r="DL629" i="1"/>
  <c r="CS593" i="1" l="1"/>
  <c r="AS593" i="1"/>
  <c r="AW593" i="1"/>
  <c r="AU592" i="1"/>
  <c r="AV592" i="1"/>
  <c r="AO593" i="1"/>
  <c r="AR593" i="1"/>
  <c r="AQ593" i="1"/>
  <c r="AP593" i="1"/>
  <c r="CK593" i="1"/>
  <c r="BQ589" i="1"/>
  <c r="BS589" i="1" s="1"/>
  <c r="FB631" i="1"/>
  <c r="FC631" i="1" s="1"/>
  <c r="ED630" i="1"/>
  <c r="EE631" i="1"/>
  <c r="FK633" i="1"/>
  <c r="FL633" i="1" s="1"/>
  <c r="FM632" i="1" s="1"/>
  <c r="FF632" i="1"/>
  <c r="FA629" i="1"/>
  <c r="EZ629" i="1"/>
  <c r="FD629" i="1"/>
  <c r="DK630" i="1"/>
  <c r="FE631" i="1"/>
  <c r="EY631" i="1"/>
  <c r="AG640" i="33"/>
  <c r="AF639" i="33"/>
  <c r="DL628" i="1"/>
  <c r="CT593" i="1" l="1"/>
  <c r="BF593" i="1"/>
  <c r="BD593" i="1"/>
  <c r="AT593" i="1"/>
  <c r="BE593" i="1"/>
  <c r="BH593" i="1"/>
  <c r="BI593" i="1"/>
  <c r="BP593" i="1"/>
  <c r="CI593" i="1"/>
  <c r="CU593" i="1"/>
  <c r="BJ593" i="1"/>
  <c r="CD589" i="1"/>
  <c r="CF589" i="1"/>
  <c r="CJ589" i="1" s="1"/>
  <c r="CE589" i="1"/>
  <c r="CL589" i="1" s="1"/>
  <c r="BT589" i="1"/>
  <c r="FB630" i="1"/>
  <c r="FC630" i="1" s="1"/>
  <c r="ED629" i="1"/>
  <c r="EE630" i="1"/>
  <c r="FF631" i="1"/>
  <c r="FK632" i="1"/>
  <c r="FL632" i="1" s="1"/>
  <c r="FM631" i="1" s="1"/>
  <c r="FD628" i="1"/>
  <c r="FA628" i="1"/>
  <c r="EZ628" i="1"/>
  <c r="DK629" i="1"/>
  <c r="EY630" i="1"/>
  <c r="FE630" i="1"/>
  <c r="AG639" i="33"/>
  <c r="AF638" i="33"/>
  <c r="DL627" i="1"/>
  <c r="BG593" i="1" l="1"/>
  <c r="CV593" i="1"/>
  <c r="BK593" i="1"/>
  <c r="AM594" i="1"/>
  <c r="AN593" i="1"/>
  <c r="CG589" i="1"/>
  <c r="CM589" i="1" s="1"/>
  <c r="CH589" i="1"/>
  <c r="FB629" i="1"/>
  <c r="FC629" i="1" s="1"/>
  <c r="FK631" i="1"/>
  <c r="FL631" i="1" s="1"/>
  <c r="FM630" i="1" s="1"/>
  <c r="ED628" i="1"/>
  <c r="EE629" i="1"/>
  <c r="FF630" i="1"/>
  <c r="FD627" i="1"/>
  <c r="FA627" i="1"/>
  <c r="EZ627" i="1"/>
  <c r="DK628" i="1"/>
  <c r="EY629" i="1"/>
  <c r="FE629" i="1"/>
  <c r="AG638" i="33"/>
  <c r="AF637" i="33"/>
  <c r="DL626" i="1"/>
  <c r="AO594" i="1" l="1"/>
  <c r="AW594" i="1"/>
  <c r="AR594" i="1"/>
  <c r="AP594" i="1"/>
  <c r="AQ594" i="1"/>
  <c r="AS594" i="1"/>
  <c r="CS594" i="1"/>
  <c r="CK594" i="1"/>
  <c r="BQ590" i="1"/>
  <c r="BS590" i="1" s="1"/>
  <c r="AU593" i="1"/>
  <c r="AV593" i="1"/>
  <c r="FB628" i="1"/>
  <c r="FC628" i="1" s="1"/>
  <c r="ED627" i="1"/>
  <c r="EE628" i="1"/>
  <c r="FK630" i="1"/>
  <c r="FL630" i="1" s="1"/>
  <c r="FM629" i="1" s="1"/>
  <c r="FF629" i="1"/>
  <c r="FD626" i="1"/>
  <c r="FA626" i="1"/>
  <c r="EZ626" i="1"/>
  <c r="DK627" i="1"/>
  <c r="EY628" i="1"/>
  <c r="FE628" i="1"/>
  <c r="AG637" i="33"/>
  <c r="AF636" i="33"/>
  <c r="DL625" i="1"/>
  <c r="CE590" i="1" l="1"/>
  <c r="CL590" i="1" s="1"/>
  <c r="CF590" i="1"/>
  <c r="CJ590" i="1" s="1"/>
  <c r="BT590" i="1"/>
  <c r="CD590" i="1"/>
  <c r="BE594" i="1"/>
  <c r="BD594" i="1"/>
  <c r="BF594" i="1"/>
  <c r="AT594" i="1"/>
  <c r="CT594" i="1"/>
  <c r="BP594" i="1"/>
  <c r="CI594" i="1"/>
  <c r="BI594" i="1"/>
  <c r="BJ594" i="1"/>
  <c r="CU594" i="1"/>
  <c r="BH594" i="1"/>
  <c r="FB627" i="1"/>
  <c r="FC627" i="1" s="1"/>
  <c r="ED626" i="1"/>
  <c r="EE627" i="1"/>
  <c r="FK629" i="1"/>
  <c r="FL629" i="1" s="1"/>
  <c r="FM628" i="1" s="1"/>
  <c r="FF628" i="1"/>
  <c r="FA625" i="1"/>
  <c r="EZ625" i="1"/>
  <c r="FD625" i="1"/>
  <c r="DK626" i="1"/>
  <c r="FE627" i="1"/>
  <c r="EY627" i="1"/>
  <c r="AG636" i="33"/>
  <c r="AF635" i="33"/>
  <c r="DL624" i="1"/>
  <c r="BG594" i="1" l="1"/>
  <c r="CV594" i="1"/>
  <c r="BK594" i="1"/>
  <c r="CG590" i="1"/>
  <c r="CM590" i="1" s="1"/>
  <c r="CH590" i="1"/>
  <c r="AN594" i="1"/>
  <c r="AM595" i="1"/>
  <c r="FB626" i="1"/>
  <c r="FC626" i="1" s="1"/>
  <c r="ED625" i="1"/>
  <c r="EE626" i="1"/>
  <c r="FK628" i="1"/>
  <c r="FL628" i="1" s="1"/>
  <c r="FM627" i="1" s="1"/>
  <c r="FF627" i="1"/>
  <c r="EZ624" i="1"/>
  <c r="FD624" i="1"/>
  <c r="FA624" i="1"/>
  <c r="DK625" i="1"/>
  <c r="EY626" i="1"/>
  <c r="FE626" i="1"/>
  <c r="AG635" i="33"/>
  <c r="AF634" i="33"/>
  <c r="DL623" i="1"/>
  <c r="AV594" i="1" l="1"/>
  <c r="AU594" i="1"/>
  <c r="AW595" i="1"/>
  <c r="AR595" i="1"/>
  <c r="AT595" i="1" s="1"/>
  <c r="AP595" i="1"/>
  <c r="AQ595" i="1"/>
  <c r="CS595" i="1"/>
  <c r="AS595" i="1"/>
  <c r="CK595" i="1"/>
  <c r="AO595" i="1"/>
  <c r="BD595" i="1" s="1"/>
  <c r="BQ591" i="1"/>
  <c r="BS591" i="1" s="1"/>
  <c r="CF591" i="1" s="1"/>
  <c r="CJ591" i="1" s="1"/>
  <c r="FB625" i="1"/>
  <c r="FC625" i="1" s="1"/>
  <c r="ED624" i="1"/>
  <c r="EE625" i="1"/>
  <c r="FK627" i="1"/>
  <c r="FL627" i="1" s="1"/>
  <c r="FM626" i="1" s="1"/>
  <c r="FF626" i="1"/>
  <c r="FD623" i="1"/>
  <c r="FA623" i="1"/>
  <c r="EZ623" i="1"/>
  <c r="DK624" i="1"/>
  <c r="EY625" i="1"/>
  <c r="FE625" i="1"/>
  <c r="AG634" i="33"/>
  <c r="AF633" i="33"/>
  <c r="DL622" i="1"/>
  <c r="CI595" i="1" l="1"/>
  <c r="CT595" i="1"/>
  <c r="BP595" i="1"/>
  <c r="BJ595" i="1"/>
  <c r="BE595" i="1"/>
  <c r="BF595" i="1"/>
  <c r="CU595" i="1"/>
  <c r="BI595" i="1"/>
  <c r="BH595" i="1"/>
  <c r="CD591" i="1"/>
  <c r="CE591" i="1"/>
  <c r="CL591" i="1" s="1"/>
  <c r="BT591" i="1"/>
  <c r="AM596" i="1"/>
  <c r="AN595" i="1"/>
  <c r="FB624" i="1"/>
  <c r="FC624" i="1" s="1"/>
  <c r="ED623" i="1"/>
  <c r="EE624" i="1"/>
  <c r="FK626" i="1"/>
  <c r="FL626" i="1" s="1"/>
  <c r="FM625" i="1" s="1"/>
  <c r="FF625" i="1"/>
  <c r="FD622" i="1"/>
  <c r="FA622" i="1"/>
  <c r="EZ622" i="1"/>
  <c r="DK623" i="1"/>
  <c r="EY624" i="1"/>
  <c r="FE624" i="1"/>
  <c r="AG633" i="33"/>
  <c r="AF632" i="33"/>
  <c r="DL621" i="1"/>
  <c r="CV595" i="1" l="1"/>
  <c r="BG595" i="1"/>
  <c r="BK595" i="1"/>
  <c r="CG591" i="1"/>
  <c r="CM591" i="1" s="1"/>
  <c r="CH591" i="1"/>
  <c r="AV595" i="1"/>
  <c r="AU595" i="1"/>
  <c r="AQ596" i="1"/>
  <c r="BQ592" i="1"/>
  <c r="BS592" i="1" s="1"/>
  <c r="CK596" i="1"/>
  <c r="AR596" i="1"/>
  <c r="AS596" i="1"/>
  <c r="AP596" i="1"/>
  <c r="AO596" i="1"/>
  <c r="CS596" i="1"/>
  <c r="AW596" i="1"/>
  <c r="FB623" i="1"/>
  <c r="FC623" i="1" s="1"/>
  <c r="ED622" i="1"/>
  <c r="EE623" i="1"/>
  <c r="FK625" i="1"/>
  <c r="FL625" i="1" s="1"/>
  <c r="FM624" i="1" s="1"/>
  <c r="FF624" i="1"/>
  <c r="FA621" i="1"/>
  <c r="EZ621" i="1"/>
  <c r="FD621" i="1"/>
  <c r="DK622" i="1"/>
  <c r="FE623" i="1"/>
  <c r="EY623" i="1"/>
  <c r="AG632" i="33"/>
  <c r="AF631" i="33"/>
  <c r="DL620" i="1"/>
  <c r="CE592" i="1" l="1"/>
  <c r="CL592" i="1" s="1"/>
  <c r="CF592" i="1"/>
  <c r="CJ592" i="1" s="1"/>
  <c r="CD592" i="1"/>
  <c r="BT592" i="1"/>
  <c r="BI596" i="1"/>
  <c r="CU596" i="1"/>
  <c r="BJ596" i="1"/>
  <c r="BH596" i="1"/>
  <c r="CI596" i="1"/>
  <c r="BP596" i="1"/>
  <c r="AT596" i="1"/>
  <c r="CT596" i="1"/>
  <c r="BE596" i="1"/>
  <c r="BF596" i="1"/>
  <c r="BD596" i="1"/>
  <c r="FB622" i="1"/>
  <c r="FC622" i="1" s="1"/>
  <c r="ED621" i="1"/>
  <c r="EE622" i="1"/>
  <c r="FK624" i="1"/>
  <c r="FL624" i="1" s="1"/>
  <c r="FM623" i="1" s="1"/>
  <c r="FF623" i="1"/>
  <c r="EZ620" i="1"/>
  <c r="FD620" i="1"/>
  <c r="FA620" i="1"/>
  <c r="DK621" i="1"/>
  <c r="FE622" i="1"/>
  <c r="EY622" i="1"/>
  <c r="AG631" i="33"/>
  <c r="AF630" i="33"/>
  <c r="DL619" i="1"/>
  <c r="BG596" i="1" l="1"/>
  <c r="CV596" i="1"/>
  <c r="CH592" i="1"/>
  <c r="CG592" i="1"/>
  <c r="CM592" i="1" s="1"/>
  <c r="AM597" i="1"/>
  <c r="AN596" i="1"/>
  <c r="BK596" i="1"/>
  <c r="FB621" i="1"/>
  <c r="FC621" i="1" s="1"/>
  <c r="FK623" i="1"/>
  <c r="FL623" i="1" s="1"/>
  <c r="FM622" i="1" s="1"/>
  <c r="ED620" i="1"/>
  <c r="EE621" i="1"/>
  <c r="FF622" i="1"/>
  <c r="FD619" i="1"/>
  <c r="FA619" i="1"/>
  <c r="EZ619" i="1"/>
  <c r="DK620" i="1"/>
  <c r="EY621" i="1"/>
  <c r="FE621" i="1"/>
  <c r="AG630" i="33"/>
  <c r="AF629" i="33"/>
  <c r="DL618" i="1"/>
  <c r="AV596" i="1" l="1"/>
  <c r="AU596" i="1"/>
  <c r="AW597" i="1"/>
  <c r="CK597" i="1"/>
  <c r="AR597" i="1"/>
  <c r="CS597" i="1"/>
  <c r="AO597" i="1"/>
  <c r="AP597" i="1"/>
  <c r="AQ597" i="1"/>
  <c r="AS597" i="1"/>
  <c r="BQ593" i="1"/>
  <c r="BS593" i="1" s="1"/>
  <c r="FB620" i="1"/>
  <c r="FC620" i="1" s="1"/>
  <c r="ED619" i="1"/>
  <c r="EE620" i="1"/>
  <c r="FK622" i="1"/>
  <c r="FL622" i="1" s="1"/>
  <c r="FM621" i="1" s="1"/>
  <c r="FF621" i="1"/>
  <c r="FD618" i="1"/>
  <c r="FA618" i="1"/>
  <c r="EZ618" i="1"/>
  <c r="DK619" i="1"/>
  <c r="EY620" i="1"/>
  <c r="FE620" i="1"/>
  <c r="AG629" i="33"/>
  <c r="AF628" i="33"/>
  <c r="DL617" i="1"/>
  <c r="BF597" i="1" l="1"/>
  <c r="CT597" i="1"/>
  <c r="BE597" i="1"/>
  <c r="BD597" i="1"/>
  <c r="AT597" i="1"/>
  <c r="CI597" i="1"/>
  <c r="BJ597" i="1"/>
  <c r="CU597" i="1"/>
  <c r="BP597" i="1"/>
  <c r="BI597" i="1"/>
  <c r="BH597" i="1"/>
  <c r="BT593" i="1"/>
  <c r="CF593" i="1"/>
  <c r="CJ593" i="1" s="1"/>
  <c r="CD593" i="1"/>
  <c r="CE593" i="1"/>
  <c r="CL593" i="1" s="1"/>
  <c r="FB619" i="1"/>
  <c r="FC619" i="1" s="1"/>
  <c r="ED618" i="1"/>
  <c r="EE619" i="1"/>
  <c r="FK621" i="1"/>
  <c r="FL621" i="1" s="1"/>
  <c r="FM620" i="1" s="1"/>
  <c r="FF620" i="1"/>
  <c r="FA617" i="1"/>
  <c r="EZ617" i="1"/>
  <c r="FD617" i="1"/>
  <c r="DK618" i="1"/>
  <c r="FE619" i="1"/>
  <c r="EY619" i="1"/>
  <c r="AG628" i="33"/>
  <c r="AF627" i="33"/>
  <c r="DL616" i="1"/>
  <c r="CV597" i="1" l="1"/>
  <c r="AN597" i="1"/>
  <c r="AM598" i="1"/>
  <c r="CH593" i="1"/>
  <c r="CG593" i="1"/>
  <c r="CM593" i="1" s="1"/>
  <c r="BG597" i="1"/>
  <c r="BK597" i="1"/>
  <c r="FB618" i="1"/>
  <c r="FC618" i="1" s="1"/>
  <c r="ED617" i="1"/>
  <c r="EE618" i="1"/>
  <c r="FK620" i="1"/>
  <c r="FL620" i="1" s="1"/>
  <c r="FM619" i="1" s="1"/>
  <c r="FF619" i="1"/>
  <c r="FA616" i="1"/>
  <c r="EZ616" i="1"/>
  <c r="FD616" i="1"/>
  <c r="DK617" i="1"/>
  <c r="FE618" i="1"/>
  <c r="EY618" i="1"/>
  <c r="AG627" i="33"/>
  <c r="AF626" i="33"/>
  <c r="DL615" i="1"/>
  <c r="AV597" i="1" l="1"/>
  <c r="AU597" i="1"/>
  <c r="AR598" i="1"/>
  <c r="AO598" i="1"/>
  <c r="BQ594" i="1"/>
  <c r="BS594" i="1" s="1"/>
  <c r="AS598" i="1"/>
  <c r="AQ598" i="1"/>
  <c r="CK598" i="1"/>
  <c r="AP598" i="1"/>
  <c r="CS598" i="1"/>
  <c r="AW598" i="1"/>
  <c r="FB617" i="1"/>
  <c r="FC617" i="1" s="1"/>
  <c r="ED616" i="1"/>
  <c r="EE617" i="1"/>
  <c r="FK619" i="1"/>
  <c r="FL619" i="1" s="1"/>
  <c r="FM618" i="1" s="1"/>
  <c r="FF618" i="1"/>
  <c r="FD615" i="1"/>
  <c r="EZ615" i="1"/>
  <c r="FA615" i="1"/>
  <c r="DK616" i="1"/>
  <c r="EY617" i="1"/>
  <c r="FE617" i="1"/>
  <c r="AG626" i="33"/>
  <c r="AF625" i="33"/>
  <c r="DL614" i="1"/>
  <c r="AT598" i="1" l="1"/>
  <c r="CT598" i="1"/>
  <c r="BD598" i="1"/>
  <c r="BE598" i="1"/>
  <c r="BF598" i="1"/>
  <c r="CE594" i="1"/>
  <c r="CL594" i="1" s="1"/>
  <c r="BT594" i="1"/>
  <c r="CD594" i="1"/>
  <c r="CF594" i="1"/>
  <c r="CJ594" i="1" s="1"/>
  <c r="BJ598" i="1"/>
  <c r="BP598" i="1"/>
  <c r="CI598" i="1"/>
  <c r="CU598" i="1"/>
  <c r="BH598" i="1"/>
  <c r="BI598" i="1"/>
  <c r="FB616" i="1"/>
  <c r="FC616" i="1" s="1"/>
  <c r="ED615" i="1"/>
  <c r="EE616" i="1"/>
  <c r="FK618" i="1"/>
  <c r="FL618" i="1" s="1"/>
  <c r="FM617" i="1" s="1"/>
  <c r="FF617" i="1"/>
  <c r="FD614" i="1"/>
  <c r="FA614" i="1"/>
  <c r="EZ614" i="1"/>
  <c r="DK615" i="1"/>
  <c r="EY616" i="1"/>
  <c r="FE616" i="1"/>
  <c r="AG625" i="33"/>
  <c r="AF624" i="33"/>
  <c r="DL613" i="1"/>
  <c r="BK598" i="1" l="1"/>
  <c r="AM599" i="1"/>
  <c r="AN598" i="1"/>
  <c r="CG594" i="1"/>
  <c r="CM594" i="1" s="1"/>
  <c r="CH594" i="1"/>
  <c r="CV598" i="1"/>
  <c r="BG598" i="1"/>
  <c r="FB615" i="1"/>
  <c r="FC615" i="1" s="1"/>
  <c r="ED614" i="1"/>
  <c r="EE615" i="1"/>
  <c r="FK617" i="1"/>
  <c r="FL617" i="1" s="1"/>
  <c r="FM616" i="1" s="1"/>
  <c r="FF616" i="1"/>
  <c r="FD613" i="1"/>
  <c r="FA613" i="1"/>
  <c r="EZ613" i="1"/>
  <c r="DK614" i="1"/>
  <c r="EY615" i="1"/>
  <c r="FE615" i="1"/>
  <c r="AG624" i="33"/>
  <c r="AF623" i="33"/>
  <c r="DL612" i="1"/>
  <c r="AU598" i="1" l="1"/>
  <c r="AV598" i="1"/>
  <c r="AS599" i="1"/>
  <c r="AP599" i="1"/>
  <c r="AQ599" i="1"/>
  <c r="AR599" i="1"/>
  <c r="CK599" i="1"/>
  <c r="AW599" i="1"/>
  <c r="AO599" i="1"/>
  <c r="CS599" i="1"/>
  <c r="BQ595" i="1"/>
  <c r="BS595" i="1" s="1"/>
  <c r="FB614" i="1"/>
  <c r="FC614" i="1" s="1"/>
  <c r="ED613" i="1"/>
  <c r="EE614" i="1"/>
  <c r="FK616" i="1"/>
  <c r="FL616" i="1" s="1"/>
  <c r="FM615" i="1" s="1"/>
  <c r="FF615" i="1"/>
  <c r="FA612" i="1"/>
  <c r="EZ612" i="1"/>
  <c r="FD612" i="1"/>
  <c r="DK613" i="1"/>
  <c r="FE614" i="1"/>
  <c r="EY614" i="1"/>
  <c r="AG623" i="33"/>
  <c r="AF622" i="33"/>
  <c r="DL611" i="1"/>
  <c r="BH599" i="1" l="1"/>
  <c r="BP599" i="1"/>
  <c r="CU599" i="1"/>
  <c r="BJ599" i="1"/>
  <c r="BI599" i="1"/>
  <c r="CI599" i="1"/>
  <c r="CT599" i="1"/>
  <c r="BD599" i="1"/>
  <c r="AT599" i="1"/>
  <c r="BE599" i="1"/>
  <c r="BF599" i="1"/>
  <c r="CF595" i="1"/>
  <c r="CJ595" i="1" s="1"/>
  <c r="CE595" i="1"/>
  <c r="CL595" i="1" s="1"/>
  <c r="CD595" i="1"/>
  <c r="BT595" i="1"/>
  <c r="FB613" i="1"/>
  <c r="FC613" i="1" s="1"/>
  <c r="FK615" i="1"/>
  <c r="FL615" i="1" s="1"/>
  <c r="FM614" i="1" s="1"/>
  <c r="ED612" i="1"/>
  <c r="EE613" i="1"/>
  <c r="FF614" i="1"/>
  <c r="FD611" i="1"/>
  <c r="FA611" i="1"/>
  <c r="EZ611" i="1"/>
  <c r="DK612" i="1"/>
  <c r="EY613" i="1"/>
  <c r="FE613" i="1"/>
  <c r="AG622" i="33"/>
  <c r="AF621" i="33"/>
  <c r="DL610" i="1"/>
  <c r="CV599" i="1" l="1"/>
  <c r="BK599" i="1"/>
  <c r="AN599" i="1"/>
  <c r="AM600" i="1"/>
  <c r="CG595" i="1"/>
  <c r="CM595" i="1" s="1"/>
  <c r="CH595" i="1"/>
  <c r="BG599" i="1"/>
  <c r="FB612" i="1"/>
  <c r="FC612" i="1" s="1"/>
  <c r="ED611" i="1"/>
  <c r="EE612" i="1"/>
  <c r="FK614" i="1"/>
  <c r="FL614" i="1" s="1"/>
  <c r="FM613" i="1" s="1"/>
  <c r="FF613" i="1"/>
  <c r="FD610" i="1"/>
  <c r="FA610" i="1"/>
  <c r="EZ610" i="1"/>
  <c r="DK611" i="1"/>
  <c r="EY612" i="1"/>
  <c r="FE612" i="1"/>
  <c r="AG621" i="33"/>
  <c r="AF620" i="33"/>
  <c r="DL609" i="1"/>
  <c r="AP600" i="1" l="1"/>
  <c r="AO600" i="1"/>
  <c r="AQ600" i="1"/>
  <c r="AR600" i="1"/>
  <c r="CS600" i="1"/>
  <c r="AS600" i="1"/>
  <c r="BQ596" i="1"/>
  <c r="BS596" i="1" s="1"/>
  <c r="AW600" i="1"/>
  <c r="CK600" i="1"/>
  <c r="AU599" i="1"/>
  <c r="AV599" i="1"/>
  <c r="FB611" i="1"/>
  <c r="FC611" i="1" s="1"/>
  <c r="ED610" i="1"/>
  <c r="EE611" i="1"/>
  <c r="FK613" i="1"/>
  <c r="FL613" i="1" s="1"/>
  <c r="FM612" i="1" s="1"/>
  <c r="FF612" i="1"/>
  <c r="FD609" i="1"/>
  <c r="FA609" i="1"/>
  <c r="EZ609" i="1"/>
  <c r="DK610" i="1"/>
  <c r="EY611" i="1"/>
  <c r="FE611" i="1"/>
  <c r="AG620" i="33"/>
  <c r="AF619" i="33"/>
  <c r="DL608" i="1"/>
  <c r="BJ600" i="1" l="1"/>
  <c r="CI600" i="1"/>
  <c r="CU600" i="1"/>
  <c r="BH600" i="1"/>
  <c r="BI600" i="1"/>
  <c r="BP600" i="1"/>
  <c r="BE600" i="1"/>
  <c r="CT600" i="1"/>
  <c r="AT600" i="1"/>
  <c r="BD600" i="1"/>
  <c r="BF600" i="1"/>
  <c r="BT596" i="1"/>
  <c r="CF596" i="1"/>
  <c r="CJ596" i="1" s="1"/>
  <c r="CD596" i="1"/>
  <c r="CE596" i="1"/>
  <c r="CL596" i="1" s="1"/>
  <c r="FB610" i="1"/>
  <c r="FC610" i="1" s="1"/>
  <c r="ED609" i="1"/>
  <c r="EE610" i="1"/>
  <c r="FK612" i="1"/>
  <c r="FL612" i="1" s="1"/>
  <c r="FM611" i="1" s="1"/>
  <c r="FF611" i="1"/>
  <c r="FA608" i="1"/>
  <c r="EZ608" i="1"/>
  <c r="FD608" i="1"/>
  <c r="DK609" i="1"/>
  <c r="FE610" i="1"/>
  <c r="EY610" i="1"/>
  <c r="AG619" i="33"/>
  <c r="AF618" i="33"/>
  <c r="DL607" i="1"/>
  <c r="CV600" i="1" l="1"/>
  <c r="BG600" i="1"/>
  <c r="AN600" i="1"/>
  <c r="AM601" i="1"/>
  <c r="CG596" i="1"/>
  <c r="CM596" i="1" s="1"/>
  <c r="CH596" i="1"/>
  <c r="BK600" i="1"/>
  <c r="FB609" i="1"/>
  <c r="FC609" i="1" s="1"/>
  <c r="ED608" i="1"/>
  <c r="EE609" i="1"/>
  <c r="FK611" i="1"/>
  <c r="FL611" i="1" s="1"/>
  <c r="FM610" i="1" s="1"/>
  <c r="FF610" i="1"/>
  <c r="EZ607" i="1"/>
  <c r="FD607" i="1"/>
  <c r="FA607" i="1"/>
  <c r="DK608" i="1"/>
  <c r="EY609" i="1"/>
  <c r="FE609" i="1"/>
  <c r="AG618" i="33"/>
  <c r="AF617" i="33"/>
  <c r="DL606" i="1"/>
  <c r="AW601" i="1" l="1"/>
  <c r="AS601" i="1"/>
  <c r="BQ597" i="1"/>
  <c r="BS597" i="1" s="1"/>
  <c r="AQ601" i="1"/>
  <c r="AR601" i="1"/>
  <c r="AO601" i="1"/>
  <c r="AP601" i="1"/>
  <c r="CK601" i="1"/>
  <c r="CS601" i="1"/>
  <c r="AV600" i="1"/>
  <c r="AU600" i="1"/>
  <c r="FB608" i="1"/>
  <c r="FC608" i="1" s="1"/>
  <c r="ED607" i="1"/>
  <c r="EE608" i="1"/>
  <c r="FK610" i="1"/>
  <c r="FL610" i="1" s="1"/>
  <c r="FM609" i="1" s="1"/>
  <c r="FF609" i="1"/>
  <c r="FD606" i="1"/>
  <c r="FA606" i="1"/>
  <c r="EZ606" i="1"/>
  <c r="DK607" i="1"/>
  <c r="EY608" i="1"/>
  <c r="FE608" i="1"/>
  <c r="AG617" i="33"/>
  <c r="AF616" i="33"/>
  <c r="DL605" i="1"/>
  <c r="CF597" i="1" l="1"/>
  <c r="CJ597" i="1" s="1"/>
  <c r="CE597" i="1"/>
  <c r="CL597" i="1" s="1"/>
  <c r="CD597" i="1"/>
  <c r="BT597" i="1"/>
  <c r="BF601" i="1"/>
  <c r="BE601" i="1"/>
  <c r="BD601" i="1"/>
  <c r="AT601" i="1"/>
  <c r="CT601" i="1"/>
  <c r="BH601" i="1"/>
  <c r="BP601" i="1"/>
  <c r="BJ601" i="1"/>
  <c r="CU601" i="1"/>
  <c r="CI601" i="1"/>
  <c r="BI601" i="1"/>
  <c r="FB607" i="1"/>
  <c r="FC607" i="1" s="1"/>
  <c r="ED606" i="1"/>
  <c r="EE607" i="1"/>
  <c r="FK609" i="1"/>
  <c r="FL609" i="1" s="1"/>
  <c r="FM608" i="1" s="1"/>
  <c r="FF608" i="1"/>
  <c r="FD605" i="1"/>
  <c r="FA605" i="1"/>
  <c r="EZ605" i="1"/>
  <c r="DK606" i="1"/>
  <c r="EY607" i="1"/>
  <c r="FE607" i="1"/>
  <c r="AG616" i="33"/>
  <c r="AF615" i="33"/>
  <c r="DL604" i="1"/>
  <c r="CG597" i="1" l="1"/>
  <c r="CM597" i="1" s="1"/>
  <c r="CH597" i="1"/>
  <c r="AN601" i="1"/>
  <c r="AM602" i="1"/>
  <c r="BG601" i="1"/>
  <c r="BK601" i="1"/>
  <c r="CV601" i="1"/>
  <c r="FB606" i="1"/>
  <c r="FC606" i="1" s="1"/>
  <c r="ED605" i="1"/>
  <c r="EE606" i="1"/>
  <c r="FK608" i="1"/>
  <c r="FL608" i="1" s="1"/>
  <c r="FM607" i="1" s="1"/>
  <c r="FF607" i="1"/>
  <c r="FA604" i="1"/>
  <c r="EZ604" i="1"/>
  <c r="FD604" i="1"/>
  <c r="DK605" i="1"/>
  <c r="FE606" i="1"/>
  <c r="EY606" i="1"/>
  <c r="AG615" i="33"/>
  <c r="AF614" i="33"/>
  <c r="DL603" i="1"/>
  <c r="BQ598" i="1" l="1"/>
  <c r="BS598" i="1" s="1"/>
  <c r="AR602" i="1"/>
  <c r="AS602" i="1"/>
  <c r="AW602" i="1"/>
  <c r="AQ602" i="1"/>
  <c r="CK602" i="1"/>
  <c r="AO602" i="1"/>
  <c r="AP602" i="1"/>
  <c r="CS602" i="1"/>
  <c r="AV601" i="1"/>
  <c r="AU601" i="1"/>
  <c r="FB605" i="1"/>
  <c r="FC605" i="1" s="1"/>
  <c r="FK607" i="1"/>
  <c r="FL607" i="1" s="1"/>
  <c r="FM606" i="1" s="1"/>
  <c r="ED604" i="1"/>
  <c r="EE605" i="1"/>
  <c r="FF606" i="1"/>
  <c r="EZ603" i="1"/>
  <c r="FD603" i="1"/>
  <c r="FA603" i="1"/>
  <c r="DK604" i="1"/>
  <c r="FE605" i="1"/>
  <c r="EY605" i="1"/>
  <c r="AG614" i="33"/>
  <c r="AF613" i="33"/>
  <c r="DL602" i="1"/>
  <c r="CF598" i="1" l="1"/>
  <c r="CJ598" i="1" s="1"/>
  <c r="CE598" i="1"/>
  <c r="CL598" i="1" s="1"/>
  <c r="CD598" i="1"/>
  <c r="BT598" i="1"/>
  <c r="AT602" i="1"/>
  <c r="CT602" i="1"/>
  <c r="BE602" i="1"/>
  <c r="BD602" i="1"/>
  <c r="BF602" i="1"/>
  <c r="CU602" i="1"/>
  <c r="BP602" i="1"/>
  <c r="BI602" i="1"/>
  <c r="CI602" i="1"/>
  <c r="BH602" i="1"/>
  <c r="BJ602" i="1"/>
  <c r="FB604" i="1"/>
  <c r="FC604" i="1" s="1"/>
  <c r="ED603" i="1"/>
  <c r="EE604" i="1"/>
  <c r="FK606" i="1"/>
  <c r="FL606" i="1" s="1"/>
  <c r="FM605" i="1" s="1"/>
  <c r="FF605" i="1"/>
  <c r="FD602" i="1"/>
  <c r="FA602" i="1"/>
  <c r="EZ602" i="1"/>
  <c r="DK603" i="1"/>
  <c r="EY604" i="1"/>
  <c r="FE604" i="1"/>
  <c r="AG613" i="33"/>
  <c r="AF612" i="33"/>
  <c r="DL601" i="1"/>
  <c r="BK602" i="1" l="1"/>
  <c r="BG602" i="1"/>
  <c r="CH598" i="1"/>
  <c r="CG598" i="1"/>
  <c r="CM598" i="1" s="1"/>
  <c r="AM603" i="1"/>
  <c r="AN602" i="1"/>
  <c r="CV602" i="1"/>
  <c r="FB603" i="1"/>
  <c r="FC603" i="1" s="1"/>
  <c r="ED602" i="1"/>
  <c r="EE603" i="1"/>
  <c r="FK605" i="1"/>
  <c r="FL605" i="1" s="1"/>
  <c r="FM604" i="1" s="1"/>
  <c r="FF604" i="1"/>
  <c r="FD601" i="1"/>
  <c r="FA601" i="1"/>
  <c r="EZ601" i="1"/>
  <c r="DK602" i="1"/>
  <c r="EY603" i="1"/>
  <c r="FE603" i="1"/>
  <c r="AG612" i="33"/>
  <c r="AF611" i="33"/>
  <c r="DL600" i="1"/>
  <c r="AO603" i="1" l="1"/>
  <c r="AP603" i="1"/>
  <c r="AQ603" i="1"/>
  <c r="AR603" i="1"/>
  <c r="AS603" i="1"/>
  <c r="CK603" i="1"/>
  <c r="AW603" i="1"/>
  <c r="CS603" i="1"/>
  <c r="BQ599" i="1"/>
  <c r="BS599" i="1" s="1"/>
  <c r="AU602" i="1"/>
  <c r="AV602" i="1"/>
  <c r="FB602" i="1"/>
  <c r="FC602" i="1" s="1"/>
  <c r="ED601" i="1"/>
  <c r="EE602" i="1"/>
  <c r="FK604" i="1"/>
  <c r="FL604" i="1" s="1"/>
  <c r="FM603" i="1" s="1"/>
  <c r="FF603" i="1"/>
  <c r="FA600" i="1"/>
  <c r="EZ600" i="1"/>
  <c r="FD600" i="1"/>
  <c r="DK601" i="1"/>
  <c r="FE602" i="1"/>
  <c r="EY602" i="1"/>
  <c r="AG611" i="33"/>
  <c r="AF610" i="33"/>
  <c r="DL599" i="1"/>
  <c r="AT603" i="1" l="1"/>
  <c r="CT603" i="1"/>
  <c r="BE603" i="1"/>
  <c r="BF603" i="1"/>
  <c r="BD603" i="1"/>
  <c r="BH603" i="1"/>
  <c r="CU603" i="1"/>
  <c r="BP603" i="1"/>
  <c r="CI603" i="1"/>
  <c r="BJ603" i="1"/>
  <c r="BI603" i="1"/>
  <c r="CD599" i="1"/>
  <c r="BT599" i="1"/>
  <c r="CE599" i="1"/>
  <c r="CL599" i="1" s="1"/>
  <c r="CF599" i="1"/>
  <c r="CJ599" i="1" s="1"/>
  <c r="FB601" i="1"/>
  <c r="FC601" i="1" s="1"/>
  <c r="ED600" i="1"/>
  <c r="EE601" i="1"/>
  <c r="FK603" i="1"/>
  <c r="FL603" i="1" s="1"/>
  <c r="FM602" i="1" s="1"/>
  <c r="FF602" i="1"/>
  <c r="FA599" i="1"/>
  <c r="EZ599" i="1"/>
  <c r="FD599" i="1"/>
  <c r="DK600" i="1"/>
  <c r="FE601" i="1"/>
  <c r="EY601" i="1"/>
  <c r="AG610" i="33"/>
  <c r="AF609" i="33"/>
  <c r="DL598" i="1"/>
  <c r="AM604" i="1" l="1"/>
  <c r="AW604" i="1" s="1"/>
  <c r="AN603" i="1"/>
  <c r="CV603" i="1"/>
  <c r="CG599" i="1"/>
  <c r="CM599" i="1" s="1"/>
  <c r="CH599" i="1"/>
  <c r="BG603" i="1"/>
  <c r="BK603" i="1"/>
  <c r="FB600" i="1"/>
  <c r="FC600" i="1" s="1"/>
  <c r="ED599" i="1"/>
  <c r="EE600" i="1"/>
  <c r="FF601" i="1"/>
  <c r="FK602" i="1"/>
  <c r="FL602" i="1" s="1"/>
  <c r="FM601" i="1" s="1"/>
  <c r="FD598" i="1"/>
  <c r="EZ598" i="1"/>
  <c r="FA598" i="1"/>
  <c r="DK599" i="1"/>
  <c r="EY600" i="1"/>
  <c r="FE600" i="1"/>
  <c r="AG609" i="33"/>
  <c r="AF608" i="33"/>
  <c r="DL597" i="1"/>
  <c r="CS604" i="1" l="1"/>
  <c r="AS604" i="1"/>
  <c r="AP604" i="1"/>
  <c r="AQ604" i="1"/>
  <c r="AO604" i="1"/>
  <c r="BE604" i="1" s="1"/>
  <c r="CK604" i="1"/>
  <c r="AR604" i="1"/>
  <c r="BQ600" i="1"/>
  <c r="BS600" i="1" s="1"/>
  <c r="AV603" i="1"/>
  <c r="AU603" i="1"/>
  <c r="FB599" i="1"/>
  <c r="FC599" i="1" s="1"/>
  <c r="FK601" i="1"/>
  <c r="FL601" i="1" s="1"/>
  <c r="FM600" i="1" s="1"/>
  <c r="ED598" i="1"/>
  <c r="EE599" i="1"/>
  <c r="FF600" i="1"/>
  <c r="FD597" i="1"/>
  <c r="FA597" i="1"/>
  <c r="EZ597" i="1"/>
  <c r="DK598" i="1"/>
  <c r="EY599" i="1"/>
  <c r="FE599" i="1"/>
  <c r="AG608" i="33"/>
  <c r="AF607" i="33"/>
  <c r="DL596" i="1"/>
  <c r="BD604" i="1" l="1"/>
  <c r="BF604" i="1"/>
  <c r="BG604" i="1" s="1"/>
  <c r="CT604" i="1"/>
  <c r="BP604" i="1"/>
  <c r="CI604" i="1"/>
  <c r="BH604" i="1"/>
  <c r="BJ604" i="1"/>
  <c r="CU604" i="1"/>
  <c r="BI604" i="1"/>
  <c r="AT604" i="1"/>
  <c r="CF600" i="1"/>
  <c r="CJ600" i="1" s="1"/>
  <c r="CD600" i="1"/>
  <c r="CE600" i="1"/>
  <c r="CL600" i="1" s="1"/>
  <c r="BT600" i="1"/>
  <c r="FB598" i="1"/>
  <c r="FC598" i="1" s="1"/>
  <c r="ED597" i="1"/>
  <c r="EE598" i="1"/>
  <c r="FK600" i="1"/>
  <c r="FL600" i="1" s="1"/>
  <c r="FM599" i="1" s="1"/>
  <c r="FF599" i="1"/>
  <c r="FD596" i="1"/>
  <c r="FA596" i="1"/>
  <c r="EZ596" i="1"/>
  <c r="DK597" i="1"/>
  <c r="EY598" i="1"/>
  <c r="FE598" i="1"/>
  <c r="AG607" i="33"/>
  <c r="AF606" i="33"/>
  <c r="DL595" i="1"/>
  <c r="CV604" i="1" l="1"/>
  <c r="BK604" i="1"/>
  <c r="AM605" i="1"/>
  <c r="AN604" i="1"/>
  <c r="CG600" i="1"/>
  <c r="CM600" i="1" s="1"/>
  <c r="CH600" i="1"/>
  <c r="FB597" i="1"/>
  <c r="FC597" i="1" s="1"/>
  <c r="FK599" i="1"/>
  <c r="FL599" i="1" s="1"/>
  <c r="FM598" i="1" s="1"/>
  <c r="ED596" i="1"/>
  <c r="EE597" i="1"/>
  <c r="FF598" i="1"/>
  <c r="FA595" i="1"/>
  <c r="EZ595" i="1"/>
  <c r="FD595" i="1"/>
  <c r="DK596" i="1"/>
  <c r="FE597" i="1"/>
  <c r="EY597" i="1"/>
  <c r="AG606" i="33"/>
  <c r="AF605" i="33"/>
  <c r="DL594" i="1"/>
  <c r="AO605" i="1" l="1"/>
  <c r="AW605" i="1"/>
  <c r="CK605" i="1"/>
  <c r="AP605" i="1"/>
  <c r="CU605" i="1" s="1"/>
  <c r="AQ605" i="1"/>
  <c r="AR605" i="1"/>
  <c r="AS605" i="1"/>
  <c r="BQ601" i="1"/>
  <c r="BS601" i="1" s="1"/>
  <c r="BT601" i="1" s="1"/>
  <c r="CS605" i="1"/>
  <c r="AU604" i="1"/>
  <c r="AV604" i="1"/>
  <c r="FB596" i="1"/>
  <c r="FC596" i="1" s="1"/>
  <c r="ED595" i="1"/>
  <c r="EE596" i="1"/>
  <c r="FK598" i="1"/>
  <c r="FL598" i="1" s="1"/>
  <c r="FM597" i="1" s="1"/>
  <c r="FF597" i="1"/>
  <c r="FD594" i="1"/>
  <c r="EZ594" i="1"/>
  <c r="FA594" i="1"/>
  <c r="DK595" i="1"/>
  <c r="EY596" i="1"/>
  <c r="FE596" i="1"/>
  <c r="AG605" i="33"/>
  <c r="AF604" i="33"/>
  <c r="DL593" i="1"/>
  <c r="BD605" i="1" l="1"/>
  <c r="BE605" i="1"/>
  <c r="BF605" i="1"/>
  <c r="CT605" i="1"/>
  <c r="CV605" i="1" s="1"/>
  <c r="BI605" i="1"/>
  <c r="BP605" i="1"/>
  <c r="CI605" i="1"/>
  <c r="BH605" i="1"/>
  <c r="AT605" i="1"/>
  <c r="BJ605" i="1"/>
  <c r="CE601" i="1"/>
  <c r="CL601" i="1" s="1"/>
  <c r="CD601" i="1"/>
  <c r="CF601" i="1"/>
  <c r="CJ601" i="1" s="1"/>
  <c r="FB595" i="1"/>
  <c r="FC595" i="1" s="1"/>
  <c r="ED594" i="1"/>
  <c r="EE595" i="1"/>
  <c r="FK597" i="1"/>
  <c r="FL597" i="1" s="1"/>
  <c r="FM596" i="1" s="1"/>
  <c r="FF596" i="1"/>
  <c r="FD593" i="1"/>
  <c r="FA593" i="1"/>
  <c r="EZ593" i="1"/>
  <c r="DK594" i="1"/>
  <c r="EY595" i="1"/>
  <c r="FE595" i="1"/>
  <c r="AG604" i="33"/>
  <c r="AF603" i="33"/>
  <c r="DL592" i="1"/>
  <c r="BG605" i="1" l="1"/>
  <c r="BK605" i="1"/>
  <c r="AN605" i="1"/>
  <c r="AM606" i="1"/>
  <c r="AR606" i="1" s="1"/>
  <c r="CG601" i="1"/>
  <c r="CM601" i="1" s="1"/>
  <c r="CH601" i="1"/>
  <c r="FB594" i="1"/>
  <c r="FC594" i="1" s="1"/>
  <c r="ED593" i="1"/>
  <c r="EE594" i="1"/>
  <c r="FK596" i="1"/>
  <c r="FL596" i="1" s="1"/>
  <c r="FM595" i="1" s="1"/>
  <c r="FF595" i="1"/>
  <c r="FD592" i="1"/>
  <c r="FA592" i="1"/>
  <c r="EZ592" i="1"/>
  <c r="DK593" i="1"/>
  <c r="EY594" i="1"/>
  <c r="FE594" i="1"/>
  <c r="AG603" i="33"/>
  <c r="AF602" i="33"/>
  <c r="DL591" i="1"/>
  <c r="AV605" i="1" l="1"/>
  <c r="AU605" i="1"/>
  <c r="AQ606" i="1"/>
  <c r="AO606" i="1"/>
  <c r="AS606" i="1"/>
  <c r="AW606" i="1"/>
  <c r="CK606" i="1"/>
  <c r="BQ602" i="1"/>
  <c r="BS602" i="1" s="1"/>
  <c r="AP606" i="1"/>
  <c r="BH606" i="1" s="1"/>
  <c r="CS606" i="1"/>
  <c r="FB593" i="1"/>
  <c r="FC593" i="1" s="1"/>
  <c r="ED592" i="1"/>
  <c r="EE593" i="1"/>
  <c r="FK595" i="1"/>
  <c r="FL595" i="1" s="1"/>
  <c r="FM594" i="1" s="1"/>
  <c r="FF594" i="1"/>
  <c r="FA591" i="1"/>
  <c r="EZ591" i="1"/>
  <c r="FD591" i="1"/>
  <c r="DK592" i="1"/>
  <c r="FE593" i="1"/>
  <c r="EY593" i="1"/>
  <c r="AG602" i="33"/>
  <c r="AF601" i="33"/>
  <c r="DL590" i="1"/>
  <c r="BE606" i="1" l="1"/>
  <c r="CT606" i="1"/>
  <c r="AT606" i="1"/>
  <c r="BD606" i="1"/>
  <c r="BF606" i="1"/>
  <c r="BP606" i="1"/>
  <c r="BT602" i="1"/>
  <c r="CF602" i="1"/>
  <c r="CJ602" i="1" s="1"/>
  <c r="CE602" i="1"/>
  <c r="CD602" i="1"/>
  <c r="CH602" i="1" s="1"/>
  <c r="BI606" i="1"/>
  <c r="CI606" i="1"/>
  <c r="CU606" i="1"/>
  <c r="BJ606" i="1"/>
  <c r="FB592" i="1"/>
  <c r="FC592" i="1" s="1"/>
  <c r="ED591" i="1"/>
  <c r="EE592" i="1"/>
  <c r="FF593" i="1"/>
  <c r="FK594" i="1"/>
  <c r="FL594" i="1" s="1"/>
  <c r="FM593" i="1" s="1"/>
  <c r="EZ590" i="1"/>
  <c r="FA590" i="1"/>
  <c r="FD590" i="1"/>
  <c r="DK591" i="1"/>
  <c r="FE592" i="1"/>
  <c r="EY592" i="1"/>
  <c r="AG601" i="33"/>
  <c r="AF600" i="33"/>
  <c r="DL589" i="1"/>
  <c r="BG606" i="1" l="1"/>
  <c r="CV606" i="1"/>
  <c r="BK606" i="1"/>
  <c r="CL602" i="1"/>
  <c r="CG602" i="1"/>
  <c r="CM602" i="1" s="1"/>
  <c r="AM607" i="1"/>
  <c r="AN606" i="1"/>
  <c r="FB591" i="1"/>
  <c r="FC591" i="1" s="1"/>
  <c r="FK593" i="1"/>
  <c r="FL593" i="1" s="1"/>
  <c r="FM592" i="1" s="1"/>
  <c r="ED590" i="1"/>
  <c r="EE591" i="1"/>
  <c r="FF592" i="1"/>
  <c r="FD589" i="1"/>
  <c r="FA589" i="1"/>
  <c r="EZ589" i="1"/>
  <c r="DK590" i="1"/>
  <c r="EY591" i="1"/>
  <c r="FE591" i="1"/>
  <c r="AG600" i="33"/>
  <c r="AF599" i="33"/>
  <c r="DL588" i="1"/>
  <c r="AQ607" i="1" l="1"/>
  <c r="BQ603" i="1"/>
  <c r="BS603" i="1" s="1"/>
  <c r="CS607" i="1"/>
  <c r="AS607" i="1"/>
  <c r="AW607" i="1"/>
  <c r="AV606" i="1"/>
  <c r="AU606" i="1"/>
  <c r="AO607" i="1"/>
  <c r="AR607" i="1"/>
  <c r="CK607" i="1"/>
  <c r="AP607" i="1"/>
  <c r="FB590" i="1"/>
  <c r="FC590" i="1" s="1"/>
  <c r="ED589" i="1"/>
  <c r="EE590" i="1"/>
  <c r="FK592" i="1"/>
  <c r="FL592" i="1" s="1"/>
  <c r="FM591" i="1" s="1"/>
  <c r="FF591" i="1"/>
  <c r="FD588" i="1"/>
  <c r="FA588" i="1"/>
  <c r="EZ588" i="1"/>
  <c r="DK589" i="1"/>
  <c r="EY590" i="1"/>
  <c r="FE590" i="1"/>
  <c r="AG599" i="33"/>
  <c r="AF598" i="33"/>
  <c r="DL587" i="1"/>
  <c r="CD603" i="1" l="1"/>
  <c r="CH603" i="1" s="1"/>
  <c r="CF603" i="1"/>
  <c r="CE603" i="1"/>
  <c r="CL603" i="1" s="1"/>
  <c r="BT603" i="1"/>
  <c r="BE607" i="1"/>
  <c r="BF607" i="1"/>
  <c r="AT607" i="1"/>
  <c r="BD607" i="1"/>
  <c r="CT607" i="1"/>
  <c r="BP607" i="1"/>
  <c r="CU607" i="1"/>
  <c r="CI607" i="1"/>
  <c r="BJ607" i="1"/>
  <c r="BI607" i="1"/>
  <c r="BH607" i="1"/>
  <c r="FB589" i="1"/>
  <c r="FC589" i="1" s="1"/>
  <c r="FK591" i="1"/>
  <c r="FL591" i="1" s="1"/>
  <c r="FM590" i="1" s="1"/>
  <c r="ED588" i="1"/>
  <c r="EE589" i="1"/>
  <c r="FF590" i="1"/>
  <c r="FA587" i="1"/>
  <c r="EZ587" i="1"/>
  <c r="FD587" i="1"/>
  <c r="DK588" i="1"/>
  <c r="FE589" i="1"/>
  <c r="EY589" i="1"/>
  <c r="AG598" i="33"/>
  <c r="AF597" i="33"/>
  <c r="DL586" i="1"/>
  <c r="CJ603" i="1" l="1"/>
  <c r="CG603" i="1"/>
  <c r="CM603" i="1" s="1"/>
  <c r="BG607" i="1"/>
  <c r="BK607" i="1"/>
  <c r="AM608" i="1"/>
  <c r="AP608" i="1" s="1"/>
  <c r="AN607" i="1"/>
  <c r="CV607" i="1"/>
  <c r="FB588" i="1"/>
  <c r="FC588" i="1" s="1"/>
  <c r="ED587" i="1"/>
  <c r="EE588" i="1"/>
  <c r="FK590" i="1"/>
  <c r="FL590" i="1" s="1"/>
  <c r="FM589" i="1" s="1"/>
  <c r="FF589" i="1"/>
  <c r="FA586" i="1"/>
  <c r="EZ586" i="1"/>
  <c r="FD586" i="1"/>
  <c r="DK587" i="1"/>
  <c r="FE588" i="1"/>
  <c r="EY588" i="1"/>
  <c r="AG597" i="33"/>
  <c r="AF596" i="33"/>
  <c r="DL585" i="1"/>
  <c r="AW608" i="1" l="1"/>
  <c r="AQ608" i="1"/>
  <c r="AR608" i="1"/>
  <c r="AO608" i="1"/>
  <c r="BQ604" i="1"/>
  <c r="BS604" i="1" s="1"/>
  <c r="AS608" i="1"/>
  <c r="CS608" i="1"/>
  <c r="CK608" i="1"/>
  <c r="AU607" i="1"/>
  <c r="AV607" i="1"/>
  <c r="BI608" i="1"/>
  <c r="CU608" i="1"/>
  <c r="BJ608" i="1"/>
  <c r="BH608" i="1"/>
  <c r="FB587" i="1"/>
  <c r="FC587" i="1" s="1"/>
  <c r="ED586" i="1"/>
  <c r="EE587" i="1"/>
  <c r="FF588" i="1"/>
  <c r="FK589" i="1"/>
  <c r="FL589" i="1" s="1"/>
  <c r="FM588" i="1" s="1"/>
  <c r="FD585" i="1"/>
  <c r="FA585" i="1"/>
  <c r="EZ585" i="1"/>
  <c r="DK586" i="1"/>
  <c r="EY587" i="1"/>
  <c r="FE587" i="1"/>
  <c r="AG596" i="33"/>
  <c r="AF595" i="33"/>
  <c r="DL584" i="1"/>
  <c r="BE608" i="1" l="1"/>
  <c r="BP608" i="1"/>
  <c r="BD608" i="1"/>
  <c r="AT608" i="1"/>
  <c r="CI608" i="1"/>
  <c r="CT608" i="1"/>
  <c r="CV608" i="1" s="1"/>
  <c r="BF608" i="1"/>
  <c r="CD604" i="1"/>
  <c r="BT604" i="1"/>
  <c r="CE604" i="1"/>
  <c r="CL604" i="1" s="1"/>
  <c r="CF604" i="1"/>
  <c r="CJ604" i="1" s="1"/>
  <c r="BK608" i="1"/>
  <c r="FB586" i="1"/>
  <c r="FC586" i="1" s="1"/>
  <c r="FK588" i="1"/>
  <c r="FL588" i="1" s="1"/>
  <c r="FM587" i="1" s="1"/>
  <c r="ED585" i="1"/>
  <c r="EE586" i="1"/>
  <c r="FF587" i="1"/>
  <c r="FA584" i="1"/>
  <c r="EZ584" i="1"/>
  <c r="FD584" i="1"/>
  <c r="DK585" i="1"/>
  <c r="EY586" i="1"/>
  <c r="FE586" i="1"/>
  <c r="AG595" i="33"/>
  <c r="AF594" i="33"/>
  <c r="DL583" i="1"/>
  <c r="BG608" i="1" l="1"/>
  <c r="AM609" i="1"/>
  <c r="AN608" i="1"/>
  <c r="CH604" i="1"/>
  <c r="CG604" i="1"/>
  <c r="CM604" i="1" s="1"/>
  <c r="FB585" i="1"/>
  <c r="FC585" i="1" s="1"/>
  <c r="ED584" i="1"/>
  <c r="EE585" i="1"/>
  <c r="FK587" i="1"/>
  <c r="FL587" i="1" s="1"/>
  <c r="FM586" i="1" s="1"/>
  <c r="FF586" i="1"/>
  <c r="FA583" i="1"/>
  <c r="EZ583" i="1"/>
  <c r="FD583" i="1"/>
  <c r="DK584" i="1"/>
  <c r="EY585" i="1"/>
  <c r="FE585" i="1"/>
  <c r="AG594" i="33"/>
  <c r="AF593" i="33"/>
  <c r="DL582" i="1"/>
  <c r="CK609" i="1" l="1"/>
  <c r="AQ609" i="1"/>
  <c r="AR609" i="1"/>
  <c r="AS609" i="1"/>
  <c r="AO609" i="1"/>
  <c r="BE609" i="1" s="1"/>
  <c r="AP609" i="1"/>
  <c r="BJ609" i="1" s="1"/>
  <c r="AW609" i="1"/>
  <c r="BQ605" i="1"/>
  <c r="BS605" i="1" s="1"/>
  <c r="CS609" i="1"/>
  <c r="AV608" i="1"/>
  <c r="AU608" i="1"/>
  <c r="FB584" i="1"/>
  <c r="FC584" i="1" s="1"/>
  <c r="ED583" i="1"/>
  <c r="EE584" i="1"/>
  <c r="FK586" i="1"/>
  <c r="FL586" i="1" s="1"/>
  <c r="FM585" i="1" s="1"/>
  <c r="FF585" i="1"/>
  <c r="EZ582" i="1"/>
  <c r="FD582" i="1"/>
  <c r="FA582" i="1"/>
  <c r="DK583" i="1"/>
  <c r="EY584" i="1"/>
  <c r="FE584" i="1"/>
  <c r="AG593" i="33"/>
  <c r="AF592" i="33"/>
  <c r="DL581" i="1"/>
  <c r="BH609" i="1" l="1"/>
  <c r="BI609" i="1"/>
  <c r="CU609" i="1"/>
  <c r="CI609" i="1"/>
  <c r="BF609" i="1"/>
  <c r="BP609" i="1"/>
  <c r="CD605" i="1"/>
  <c r="CH605" i="1" s="1"/>
  <c r="CE605" i="1"/>
  <c r="CF605" i="1"/>
  <c r="CJ605" i="1" s="1"/>
  <c r="BT605" i="1"/>
  <c r="AT609" i="1"/>
  <c r="BD609" i="1"/>
  <c r="CT609" i="1"/>
  <c r="FB583" i="1"/>
  <c r="FC583" i="1" s="1"/>
  <c r="ED582" i="1"/>
  <c r="EE583" i="1"/>
  <c r="FK585" i="1"/>
  <c r="FL585" i="1" s="1"/>
  <c r="FM584" i="1" s="1"/>
  <c r="FF584" i="1"/>
  <c r="FD581" i="1"/>
  <c r="FA581" i="1"/>
  <c r="EZ581" i="1"/>
  <c r="DK582" i="1"/>
  <c r="EY583" i="1"/>
  <c r="FE583" i="1"/>
  <c r="AG592" i="33"/>
  <c r="AF591" i="33"/>
  <c r="DL580" i="1"/>
  <c r="BK609" i="1" l="1"/>
  <c r="BG609" i="1"/>
  <c r="CV609" i="1"/>
  <c r="CL605" i="1"/>
  <c r="CG605" i="1"/>
  <c r="CM605" i="1" s="1"/>
  <c r="AN609" i="1"/>
  <c r="AM610" i="1"/>
  <c r="BQ606" i="1"/>
  <c r="BS606" i="1" s="1"/>
  <c r="FB582" i="1"/>
  <c r="FC582" i="1" s="1"/>
  <c r="ED581" i="1"/>
  <c r="EE582" i="1"/>
  <c r="FK584" i="1"/>
  <c r="FL584" i="1" s="1"/>
  <c r="FM583" i="1" s="1"/>
  <c r="FF583" i="1"/>
  <c r="FD580" i="1"/>
  <c r="FA580" i="1"/>
  <c r="EZ580" i="1"/>
  <c r="DK581" i="1"/>
  <c r="EY582" i="1"/>
  <c r="FE582" i="1"/>
  <c r="AG591" i="33"/>
  <c r="AF590" i="33"/>
  <c r="DL579" i="1"/>
  <c r="AV609" i="1" l="1"/>
  <c r="AU609" i="1"/>
  <c r="CS610" i="1"/>
  <c r="AQ610" i="1"/>
  <c r="AS610" i="1"/>
  <c r="CK610" i="1"/>
  <c r="AW610" i="1"/>
  <c r="AP610" i="1"/>
  <c r="AO610" i="1"/>
  <c r="AR610" i="1"/>
  <c r="BT606" i="1"/>
  <c r="CF606" i="1"/>
  <c r="CJ606" i="1" s="1"/>
  <c r="CE606" i="1"/>
  <c r="CL606" i="1" s="1"/>
  <c r="CD606" i="1"/>
  <c r="FB581" i="1"/>
  <c r="FC581" i="1" s="1"/>
  <c r="FK583" i="1"/>
  <c r="FL583" i="1" s="1"/>
  <c r="FM582" i="1" s="1"/>
  <c r="ED580" i="1"/>
  <c r="EE581" i="1"/>
  <c r="FF582" i="1"/>
  <c r="FA579" i="1"/>
  <c r="EZ579" i="1"/>
  <c r="FD579" i="1"/>
  <c r="DK580" i="1"/>
  <c r="FE581" i="1"/>
  <c r="EY581" i="1"/>
  <c r="AG590" i="33"/>
  <c r="AF589" i="33"/>
  <c r="DL578" i="1"/>
  <c r="BH610" i="1" l="1"/>
  <c r="BI610" i="1"/>
  <c r="CU610" i="1"/>
  <c r="BJ610" i="1"/>
  <c r="BP610" i="1"/>
  <c r="BF610" i="1"/>
  <c r="AT610" i="1"/>
  <c r="BD610" i="1"/>
  <c r="CI610" i="1"/>
  <c r="CT610" i="1"/>
  <c r="BE610" i="1"/>
  <c r="CH606" i="1"/>
  <c r="CG606" i="1"/>
  <c r="CM606" i="1" s="1"/>
  <c r="FB580" i="1"/>
  <c r="FC580" i="1" s="1"/>
  <c r="ED579" i="1"/>
  <c r="EE580" i="1"/>
  <c r="FF581" i="1"/>
  <c r="FK582" i="1"/>
  <c r="FL582" i="1" s="1"/>
  <c r="FM581" i="1" s="1"/>
  <c r="EZ578" i="1"/>
  <c r="FD578" i="1"/>
  <c r="FA578" i="1"/>
  <c r="DK579" i="1"/>
  <c r="FE580" i="1"/>
  <c r="EY580" i="1"/>
  <c r="AG589" i="33"/>
  <c r="AF588" i="33"/>
  <c r="DL577" i="1"/>
  <c r="BK610" i="1" l="1"/>
  <c r="AN610" i="1"/>
  <c r="AM611" i="1"/>
  <c r="CV610" i="1"/>
  <c r="BG610" i="1"/>
  <c r="FB579" i="1"/>
  <c r="FC579" i="1" s="1"/>
  <c r="FK581" i="1"/>
  <c r="FL581" i="1" s="1"/>
  <c r="FM580" i="1" s="1"/>
  <c r="ED578" i="1"/>
  <c r="EE579" i="1"/>
  <c r="FF580" i="1"/>
  <c r="FD577" i="1"/>
  <c r="FA577" i="1"/>
  <c r="EZ577" i="1"/>
  <c r="DK578" i="1"/>
  <c r="EY579" i="1"/>
  <c r="FE579" i="1"/>
  <c r="AG588" i="33"/>
  <c r="AF587" i="33"/>
  <c r="DL576" i="1"/>
  <c r="CS611" i="1" l="1"/>
  <c r="AO611" i="1"/>
  <c r="CK611" i="1"/>
  <c r="BQ607" i="1"/>
  <c r="BS607" i="1" s="1"/>
  <c r="AR611" i="1"/>
  <c r="AS611" i="1"/>
  <c r="AU610" i="1"/>
  <c r="AV610" i="1"/>
  <c r="AP611" i="1"/>
  <c r="AQ611" i="1"/>
  <c r="AW611" i="1"/>
  <c r="FB578" i="1"/>
  <c r="FC578" i="1" s="1"/>
  <c r="ED577" i="1"/>
  <c r="EE578" i="1"/>
  <c r="FK580" i="1"/>
  <c r="FL580" i="1" s="1"/>
  <c r="FM579" i="1" s="1"/>
  <c r="FF579" i="1"/>
  <c r="FD576" i="1"/>
  <c r="FA576" i="1"/>
  <c r="EZ576" i="1"/>
  <c r="DK577" i="1"/>
  <c r="EY578" i="1"/>
  <c r="FE578" i="1"/>
  <c r="AG587" i="33"/>
  <c r="AF586" i="33"/>
  <c r="DL575" i="1"/>
  <c r="BF611" i="1" l="1"/>
  <c r="CT611" i="1"/>
  <c r="BE611" i="1"/>
  <c r="BD611" i="1"/>
  <c r="CF607" i="1"/>
  <c r="CJ607" i="1" s="1"/>
  <c r="CE607" i="1"/>
  <c r="CL607" i="1" s="1"/>
  <c r="BT607" i="1"/>
  <c r="CD607" i="1"/>
  <c r="AT611" i="1"/>
  <c r="BH611" i="1"/>
  <c r="CI611" i="1"/>
  <c r="BI611" i="1"/>
  <c r="BJ611" i="1"/>
  <c r="CU611" i="1"/>
  <c r="BP611" i="1"/>
  <c r="FB577" i="1"/>
  <c r="FC577" i="1" s="1"/>
  <c r="ED576" i="1"/>
  <c r="EE577" i="1"/>
  <c r="FK579" i="1"/>
  <c r="FL579" i="1" s="1"/>
  <c r="FM578" i="1" s="1"/>
  <c r="FF578" i="1"/>
  <c r="FA575" i="1"/>
  <c r="EZ575" i="1"/>
  <c r="FD575" i="1"/>
  <c r="DK576" i="1"/>
  <c r="FE577" i="1"/>
  <c r="EY577" i="1"/>
  <c r="AG586" i="33"/>
  <c r="AF585" i="33"/>
  <c r="DL574" i="1"/>
  <c r="CV611" i="1" l="1"/>
  <c r="BG611" i="1"/>
  <c r="BK611" i="1"/>
  <c r="CG607" i="1"/>
  <c r="CM607" i="1" s="1"/>
  <c r="CH607" i="1"/>
  <c r="AM612" i="1"/>
  <c r="AN611" i="1"/>
  <c r="AP612" i="1"/>
  <c r="FB576" i="1"/>
  <c r="FC576" i="1" s="1"/>
  <c r="ED575" i="1"/>
  <c r="EE576" i="1"/>
  <c r="FF577" i="1"/>
  <c r="FK578" i="1"/>
  <c r="FL578" i="1" s="1"/>
  <c r="FM577" i="1" s="1"/>
  <c r="EZ574" i="1"/>
  <c r="FD574" i="1"/>
  <c r="FA574" i="1"/>
  <c r="DK575" i="1"/>
  <c r="FE576" i="1"/>
  <c r="EY576" i="1"/>
  <c r="AG585" i="33"/>
  <c r="AF584" i="33"/>
  <c r="DL573" i="1"/>
  <c r="AQ612" i="1" l="1"/>
  <c r="AO612" i="1"/>
  <c r="CS612" i="1"/>
  <c r="BQ608" i="1"/>
  <c r="BS608" i="1" s="1"/>
  <c r="AS612" i="1"/>
  <c r="AW612" i="1"/>
  <c r="CK612" i="1"/>
  <c r="AR612" i="1"/>
  <c r="AU611" i="1"/>
  <c r="AV611" i="1"/>
  <c r="BH612" i="1"/>
  <c r="CU612" i="1"/>
  <c r="BJ612" i="1"/>
  <c r="BI612" i="1"/>
  <c r="FB575" i="1"/>
  <c r="FC575" i="1" s="1"/>
  <c r="FK577" i="1"/>
  <c r="FL577" i="1" s="1"/>
  <c r="FM576" i="1" s="1"/>
  <c r="FF576" i="1"/>
  <c r="ED574" i="1"/>
  <c r="EE575" i="1"/>
  <c r="FD573" i="1"/>
  <c r="FA573" i="1"/>
  <c r="EZ573" i="1"/>
  <c r="DK574" i="1"/>
  <c r="EY575" i="1"/>
  <c r="FE575" i="1"/>
  <c r="AG584" i="33"/>
  <c r="AF583" i="33"/>
  <c r="DL572" i="1"/>
  <c r="BP612" i="1" l="1"/>
  <c r="CI612" i="1"/>
  <c r="BF612" i="1"/>
  <c r="BD612" i="1"/>
  <c r="BE612" i="1"/>
  <c r="CT612" i="1"/>
  <c r="CV612" i="1" s="1"/>
  <c r="AT612" i="1"/>
  <c r="BT608" i="1"/>
  <c r="CD608" i="1"/>
  <c r="CE608" i="1"/>
  <c r="CL608" i="1" s="1"/>
  <c r="CF608" i="1"/>
  <c r="CJ608" i="1" s="1"/>
  <c r="BK612" i="1"/>
  <c r="FB574" i="1"/>
  <c r="FC574" i="1" s="1"/>
  <c r="FK576" i="1"/>
  <c r="FL576" i="1" s="1"/>
  <c r="FM575" i="1" s="1"/>
  <c r="ED573" i="1"/>
  <c r="EE574" i="1"/>
  <c r="FF575" i="1"/>
  <c r="FD572" i="1"/>
  <c r="FA572" i="1"/>
  <c r="EZ572" i="1"/>
  <c r="DK573" i="1"/>
  <c r="EY574" i="1"/>
  <c r="FE574" i="1"/>
  <c r="AG583" i="33"/>
  <c r="AF582" i="33"/>
  <c r="DL571" i="1"/>
  <c r="BG612" i="1" l="1"/>
  <c r="AM613" i="1"/>
  <c r="AN612" i="1"/>
  <c r="CG608" i="1"/>
  <c r="CM608" i="1" s="1"/>
  <c r="CH608" i="1"/>
  <c r="FB573" i="1"/>
  <c r="FC573" i="1" s="1"/>
  <c r="ED572" i="1"/>
  <c r="EE573" i="1"/>
  <c r="FK575" i="1"/>
  <c r="FL575" i="1" s="1"/>
  <c r="FM574" i="1" s="1"/>
  <c r="FF574" i="1"/>
  <c r="FA571" i="1"/>
  <c r="EZ571" i="1"/>
  <c r="FD571" i="1"/>
  <c r="DK572" i="1"/>
  <c r="FE573" i="1"/>
  <c r="EY573" i="1"/>
  <c r="AG582" i="33"/>
  <c r="AF581" i="33"/>
  <c r="DL570" i="1"/>
  <c r="AP613" i="1" l="1"/>
  <c r="BQ609" i="1"/>
  <c r="BS609" i="1" s="1"/>
  <c r="CD609" i="1" s="1"/>
  <c r="AW613" i="1"/>
  <c r="CS613" i="1"/>
  <c r="CK613" i="1"/>
  <c r="AO613" i="1"/>
  <c r="AV612" i="1"/>
  <c r="AU612" i="1"/>
  <c r="AR613" i="1"/>
  <c r="AS613" i="1"/>
  <c r="AQ613" i="1"/>
  <c r="FB572" i="1"/>
  <c r="FC572" i="1" s="1"/>
  <c r="ED571" i="1"/>
  <c r="EE572" i="1"/>
  <c r="FK574" i="1"/>
  <c r="FL574" i="1" s="1"/>
  <c r="FM573" i="1" s="1"/>
  <c r="FF573" i="1"/>
  <c r="EZ570" i="1"/>
  <c r="FD570" i="1"/>
  <c r="FA570" i="1"/>
  <c r="DK571" i="1"/>
  <c r="FE572" i="1"/>
  <c r="EY572" i="1"/>
  <c r="AG581" i="33"/>
  <c r="AF580" i="33"/>
  <c r="DL569" i="1"/>
  <c r="CU613" i="1" l="1"/>
  <c r="BH613" i="1"/>
  <c r="BI613" i="1"/>
  <c r="BJ613" i="1"/>
  <c r="CF609" i="1"/>
  <c r="CJ609" i="1" s="1"/>
  <c r="CE609" i="1"/>
  <c r="BT609" i="1"/>
  <c r="BD613" i="1"/>
  <c r="CT613" i="1"/>
  <c r="BP613" i="1"/>
  <c r="CI613" i="1"/>
  <c r="AT613" i="1"/>
  <c r="BE613" i="1"/>
  <c r="BF613" i="1"/>
  <c r="CH609" i="1"/>
  <c r="FB571" i="1"/>
  <c r="FC571" i="1" s="1"/>
  <c r="ED570" i="1"/>
  <c r="EE571" i="1"/>
  <c r="FK573" i="1"/>
  <c r="FL573" i="1" s="1"/>
  <c r="FM572" i="1" s="1"/>
  <c r="FF572" i="1"/>
  <c r="FD569" i="1"/>
  <c r="FA569" i="1"/>
  <c r="EZ569" i="1"/>
  <c r="DK570" i="1"/>
  <c r="EY571" i="1"/>
  <c r="FE571" i="1"/>
  <c r="AG580" i="33"/>
  <c r="AF579" i="33"/>
  <c r="DL568" i="1"/>
  <c r="CV613" i="1" l="1"/>
  <c r="BK613" i="1"/>
  <c r="CL609" i="1"/>
  <c r="CG609" i="1"/>
  <c r="CM609" i="1" s="1"/>
  <c r="BG613" i="1"/>
  <c r="AN613" i="1"/>
  <c r="AM614" i="1"/>
  <c r="FB570" i="1"/>
  <c r="FC570" i="1" s="1"/>
  <c r="ED569" i="1"/>
  <c r="EE570" i="1"/>
  <c r="FK572" i="1"/>
  <c r="FL572" i="1" s="1"/>
  <c r="FM571" i="1" s="1"/>
  <c r="FF571" i="1"/>
  <c r="FD568" i="1"/>
  <c r="FA568" i="1"/>
  <c r="EZ568" i="1"/>
  <c r="DK569" i="1"/>
  <c r="EY570" i="1"/>
  <c r="FE570" i="1"/>
  <c r="AG579" i="33"/>
  <c r="AF578" i="33"/>
  <c r="DL567" i="1"/>
  <c r="AW614" i="1" l="1"/>
  <c r="BQ610" i="1"/>
  <c r="BS610" i="1" s="1"/>
  <c r="AU613" i="1"/>
  <c r="AV613" i="1"/>
  <c r="AP614" i="1"/>
  <c r="AQ614" i="1"/>
  <c r="AR614" i="1"/>
  <c r="CS614" i="1"/>
  <c r="CK614" i="1"/>
  <c r="AS614" i="1"/>
  <c r="AO614" i="1"/>
  <c r="FB569" i="1"/>
  <c r="FC569" i="1" s="1"/>
  <c r="ED568" i="1"/>
  <c r="EE569" i="1"/>
  <c r="FK571" i="1"/>
  <c r="FL571" i="1" s="1"/>
  <c r="FM570" i="1" s="1"/>
  <c r="FF570" i="1"/>
  <c r="FA567" i="1"/>
  <c r="EZ567" i="1"/>
  <c r="FD567" i="1"/>
  <c r="DK568" i="1"/>
  <c r="FE569" i="1"/>
  <c r="EY569" i="1"/>
  <c r="AG578" i="33"/>
  <c r="AF577" i="33"/>
  <c r="DL566" i="1"/>
  <c r="CD610" i="1" l="1"/>
  <c r="CH610" i="1" s="1"/>
  <c r="CF610" i="1"/>
  <c r="BT610" i="1"/>
  <c r="CE610" i="1"/>
  <c r="CL610" i="1" s="1"/>
  <c r="BI614" i="1"/>
  <c r="BJ614" i="1"/>
  <c r="BH614" i="1"/>
  <c r="CI614" i="1"/>
  <c r="CU614" i="1"/>
  <c r="BP614" i="1"/>
  <c r="CT614" i="1"/>
  <c r="BF614" i="1"/>
  <c r="BD614" i="1"/>
  <c r="BE614" i="1"/>
  <c r="AT614" i="1"/>
  <c r="FB568" i="1"/>
  <c r="FC568" i="1" s="1"/>
  <c r="ED567" i="1"/>
  <c r="EE568" i="1"/>
  <c r="FK570" i="1"/>
  <c r="FL570" i="1" s="1"/>
  <c r="FM569" i="1" s="1"/>
  <c r="FF569" i="1"/>
  <c r="EZ566" i="1"/>
  <c r="FD566" i="1"/>
  <c r="FA566" i="1"/>
  <c r="DK567" i="1"/>
  <c r="FE568" i="1"/>
  <c r="EY568" i="1"/>
  <c r="AG577" i="33"/>
  <c r="AF576" i="33"/>
  <c r="DL565" i="1"/>
  <c r="CV614" i="1" l="1"/>
  <c r="CJ610" i="1"/>
  <c r="CG610" i="1"/>
  <c r="CM610" i="1" s="1"/>
  <c r="BK614" i="1"/>
  <c r="BG614" i="1"/>
  <c r="AM615" i="1"/>
  <c r="CS615" i="1" s="1"/>
  <c r="AN614" i="1"/>
  <c r="FB567" i="1"/>
  <c r="FC567" i="1" s="1"/>
  <c r="ED566" i="1"/>
  <c r="EE567" i="1"/>
  <c r="FF568" i="1"/>
  <c r="FK569" i="1"/>
  <c r="FL569" i="1" s="1"/>
  <c r="FM568" i="1" s="1"/>
  <c r="FD565" i="1"/>
  <c r="FA565" i="1"/>
  <c r="EZ565" i="1"/>
  <c r="DK566" i="1"/>
  <c r="EY567" i="1"/>
  <c r="FE567" i="1"/>
  <c r="AG576" i="33"/>
  <c r="AF575" i="33"/>
  <c r="DL564" i="1"/>
  <c r="AQ615" i="1" l="1"/>
  <c r="AO615" i="1"/>
  <c r="AR615" i="1"/>
  <c r="AS615" i="1"/>
  <c r="BQ611" i="1"/>
  <c r="BS611" i="1" s="1"/>
  <c r="AP615" i="1"/>
  <c r="AW615" i="1"/>
  <c r="CK615" i="1"/>
  <c r="AV614" i="1"/>
  <c r="AU614" i="1"/>
  <c r="FB566" i="1"/>
  <c r="FC566" i="1" s="1"/>
  <c r="FK568" i="1"/>
  <c r="FL568" i="1" s="1"/>
  <c r="FM567" i="1" s="1"/>
  <c r="ED565" i="1"/>
  <c r="EE566" i="1"/>
  <c r="FF567" i="1"/>
  <c r="FD564" i="1"/>
  <c r="FA564" i="1"/>
  <c r="EZ564" i="1"/>
  <c r="DK565" i="1"/>
  <c r="EY566" i="1"/>
  <c r="FE566" i="1"/>
  <c r="AG575" i="33"/>
  <c r="AF574" i="33"/>
  <c r="DL563" i="1"/>
  <c r="BE615" i="1" l="1"/>
  <c r="CT615" i="1"/>
  <c r="AT615" i="1"/>
  <c r="CI615" i="1"/>
  <c r="BP615" i="1"/>
  <c r="BH615" i="1"/>
  <c r="CU615" i="1"/>
  <c r="BD615" i="1"/>
  <c r="BF615" i="1"/>
  <c r="BI615" i="1"/>
  <c r="BJ615" i="1"/>
  <c r="CF611" i="1"/>
  <c r="CJ611" i="1" s="1"/>
  <c r="CE611" i="1"/>
  <c r="BT611" i="1"/>
  <c r="CD611" i="1"/>
  <c r="CH611" i="1" s="1"/>
  <c r="FB565" i="1"/>
  <c r="FC565" i="1" s="1"/>
  <c r="ED564" i="1"/>
  <c r="EE565" i="1"/>
  <c r="FK567" i="1"/>
  <c r="FL567" i="1" s="1"/>
  <c r="FM566" i="1" s="1"/>
  <c r="FF566" i="1"/>
  <c r="FA563" i="1"/>
  <c r="EZ563" i="1"/>
  <c r="FD563" i="1"/>
  <c r="DK564" i="1"/>
  <c r="FE565" i="1"/>
  <c r="EY565" i="1"/>
  <c r="AG574" i="33"/>
  <c r="AF573" i="33"/>
  <c r="DL562" i="1"/>
  <c r="CV615" i="1" l="1"/>
  <c r="BG615" i="1"/>
  <c r="AM616" i="1"/>
  <c r="AS616" i="1" s="1"/>
  <c r="AN615" i="1"/>
  <c r="CL611" i="1"/>
  <c r="CG611" i="1"/>
  <c r="CM611" i="1" s="1"/>
  <c r="BK615" i="1"/>
  <c r="FB564" i="1"/>
  <c r="FC564" i="1" s="1"/>
  <c r="ED563" i="1"/>
  <c r="EE564" i="1"/>
  <c r="FK566" i="1"/>
  <c r="FL566" i="1" s="1"/>
  <c r="FM565" i="1" s="1"/>
  <c r="FF565" i="1"/>
  <c r="EZ562" i="1"/>
  <c r="FD562" i="1"/>
  <c r="FA562" i="1"/>
  <c r="DK563" i="1"/>
  <c r="FE564" i="1"/>
  <c r="EY564" i="1"/>
  <c r="AG573" i="33"/>
  <c r="AF572" i="33"/>
  <c r="DL561" i="1"/>
  <c r="BQ612" i="1" l="1"/>
  <c r="BS612" i="1" s="1"/>
  <c r="CS616" i="1"/>
  <c r="AP616" i="1"/>
  <c r="BI616" i="1" s="1"/>
  <c r="CK616" i="1"/>
  <c r="AO616" i="1"/>
  <c r="AQ616" i="1"/>
  <c r="AR616" i="1"/>
  <c r="AW616" i="1"/>
  <c r="AV615" i="1"/>
  <c r="AU615" i="1"/>
  <c r="FB563" i="1"/>
  <c r="FC563" i="1" s="1"/>
  <c r="ED562" i="1"/>
  <c r="EE563" i="1"/>
  <c r="FK565" i="1"/>
  <c r="FL565" i="1" s="1"/>
  <c r="FM564" i="1" s="1"/>
  <c r="FF564" i="1"/>
  <c r="FD561" i="1"/>
  <c r="FA561" i="1"/>
  <c r="EZ561" i="1"/>
  <c r="DK562" i="1"/>
  <c r="EY563" i="1"/>
  <c r="FE563" i="1"/>
  <c r="AG572" i="33"/>
  <c r="AF571" i="33"/>
  <c r="DL560" i="1"/>
  <c r="AT616" i="1" l="1"/>
  <c r="CE612" i="1"/>
  <c r="CL612" i="1" s="1"/>
  <c r="CD612" i="1"/>
  <c r="BT612" i="1"/>
  <c r="CF612" i="1"/>
  <c r="CJ612" i="1" s="1"/>
  <c r="BH616" i="1"/>
  <c r="CU616" i="1"/>
  <c r="BJ616" i="1"/>
  <c r="BE616" i="1"/>
  <c r="BD616" i="1"/>
  <c r="CI616" i="1"/>
  <c r="BP616" i="1"/>
  <c r="BF616" i="1"/>
  <c r="CT616" i="1"/>
  <c r="FB562" i="1"/>
  <c r="FC562" i="1" s="1"/>
  <c r="ED561" i="1"/>
  <c r="EE562" i="1"/>
  <c r="FK564" i="1"/>
  <c r="FL564" i="1" s="1"/>
  <c r="FM563" i="1" s="1"/>
  <c r="FF563" i="1"/>
  <c r="FD560" i="1"/>
  <c r="FA560" i="1"/>
  <c r="EZ560" i="1"/>
  <c r="DK561" i="1"/>
  <c r="EY562" i="1"/>
  <c r="FE562" i="1"/>
  <c r="AG571" i="33"/>
  <c r="AF570" i="33"/>
  <c r="DL559" i="1"/>
  <c r="AM617" i="1" l="1"/>
  <c r="AW617" i="1" s="1"/>
  <c r="AN616" i="1"/>
  <c r="BK616" i="1"/>
  <c r="BG616" i="1"/>
  <c r="CV616" i="1"/>
  <c r="CG612" i="1"/>
  <c r="CM612" i="1" s="1"/>
  <c r="CH612" i="1"/>
  <c r="FB561" i="1"/>
  <c r="FC561" i="1" s="1"/>
  <c r="ED560" i="1"/>
  <c r="EE561" i="1"/>
  <c r="FK563" i="1"/>
  <c r="FL563" i="1" s="1"/>
  <c r="FM562" i="1" s="1"/>
  <c r="FF562" i="1"/>
  <c r="FA559" i="1"/>
  <c r="EZ559" i="1"/>
  <c r="FD559" i="1"/>
  <c r="DK560" i="1"/>
  <c r="FE561" i="1"/>
  <c r="EY561" i="1"/>
  <c r="AG570" i="33"/>
  <c r="AF569" i="33"/>
  <c r="DL558" i="1"/>
  <c r="CK617" i="1" l="1"/>
  <c r="CS617" i="1"/>
  <c r="BQ613" i="1"/>
  <c r="BS613" i="1" s="1"/>
  <c r="AQ617" i="1"/>
  <c r="AO617" i="1"/>
  <c r="AS617" i="1"/>
  <c r="AP617" i="1"/>
  <c r="AR617" i="1"/>
  <c r="AV616" i="1"/>
  <c r="AU616" i="1"/>
  <c r="FB560" i="1"/>
  <c r="FC560" i="1" s="1"/>
  <c r="ED559" i="1"/>
  <c r="EE560" i="1"/>
  <c r="FK562" i="1"/>
  <c r="FL562" i="1" s="1"/>
  <c r="FM561" i="1" s="1"/>
  <c r="FF561" i="1"/>
  <c r="EZ558" i="1"/>
  <c r="FD558" i="1"/>
  <c r="FA558" i="1"/>
  <c r="DK559" i="1"/>
  <c r="FE560" i="1"/>
  <c r="EY560" i="1"/>
  <c r="AG569" i="33"/>
  <c r="AF568" i="33"/>
  <c r="DL557" i="1"/>
  <c r="BF617" i="1" l="1"/>
  <c r="BD617" i="1"/>
  <c r="BT613" i="1"/>
  <c r="CE613" i="1"/>
  <c r="CD613" i="1"/>
  <c r="CH613" i="1" s="1"/>
  <c r="CF613" i="1"/>
  <c r="CJ613" i="1" s="1"/>
  <c r="CT617" i="1"/>
  <c r="BE617" i="1"/>
  <c r="CU617" i="1"/>
  <c r="CV617" i="1" s="1"/>
  <c r="BJ617" i="1"/>
  <c r="CI617" i="1"/>
  <c r="BI617" i="1"/>
  <c r="AT617" i="1"/>
  <c r="BP617" i="1"/>
  <c r="BH617" i="1"/>
  <c r="FB559" i="1"/>
  <c r="FC559" i="1" s="1"/>
  <c r="ED558" i="1"/>
  <c r="EE559" i="1"/>
  <c r="FK561" i="1"/>
  <c r="FL561" i="1" s="1"/>
  <c r="FM560" i="1" s="1"/>
  <c r="FF560" i="1"/>
  <c r="FD557" i="1"/>
  <c r="FA557" i="1"/>
  <c r="EZ557" i="1"/>
  <c r="DK558" i="1"/>
  <c r="EY559" i="1"/>
  <c r="FE559" i="1"/>
  <c r="AG568" i="33"/>
  <c r="AF567" i="33"/>
  <c r="DL556" i="1"/>
  <c r="BG617" i="1" l="1"/>
  <c r="CL613" i="1"/>
  <c r="CG613" i="1"/>
  <c r="CM613" i="1" s="1"/>
  <c r="BK617" i="1"/>
  <c r="AM618" i="1"/>
  <c r="AN617" i="1"/>
  <c r="FB558" i="1"/>
  <c r="FC558" i="1" s="1"/>
  <c r="ED557" i="1"/>
  <c r="EE558" i="1"/>
  <c r="FK560" i="1"/>
  <c r="FL560" i="1" s="1"/>
  <c r="FM559" i="1" s="1"/>
  <c r="FF559" i="1"/>
  <c r="FD556" i="1"/>
  <c r="FA556" i="1"/>
  <c r="EZ556" i="1"/>
  <c r="DK557" i="1"/>
  <c r="EY558" i="1"/>
  <c r="FE558" i="1"/>
  <c r="AG567" i="33"/>
  <c r="AF566" i="33"/>
  <c r="DL555" i="1"/>
  <c r="AW618" i="1" l="1"/>
  <c r="AP618" i="1"/>
  <c r="AR618" i="1"/>
  <c r="CS618" i="1"/>
  <c r="AQ618" i="1"/>
  <c r="AS618" i="1"/>
  <c r="AO618" i="1"/>
  <c r="CK618" i="1"/>
  <c r="BQ614" i="1"/>
  <c r="BS614" i="1" s="1"/>
  <c r="AV617" i="1"/>
  <c r="AU617" i="1"/>
  <c r="FB557" i="1"/>
  <c r="FC557" i="1" s="1"/>
  <c r="FK559" i="1"/>
  <c r="FL559" i="1" s="1"/>
  <c r="FM558" i="1" s="1"/>
  <c r="ED556" i="1"/>
  <c r="EE557" i="1"/>
  <c r="FF558" i="1"/>
  <c r="FA555" i="1"/>
  <c r="EZ555" i="1"/>
  <c r="FD555" i="1"/>
  <c r="DK556" i="1"/>
  <c r="FE557" i="1"/>
  <c r="EY557" i="1"/>
  <c r="AG566" i="33"/>
  <c r="AF565" i="33"/>
  <c r="DL554" i="1"/>
  <c r="CE614" i="1" l="1"/>
  <c r="CL614" i="1" s="1"/>
  <c r="BT614" i="1"/>
  <c r="CD614" i="1"/>
  <c r="CF614" i="1"/>
  <c r="CJ614" i="1" s="1"/>
  <c r="BI618" i="1"/>
  <c r="CU618" i="1"/>
  <c r="CI618" i="1"/>
  <c r="BH618" i="1"/>
  <c r="BJ618" i="1"/>
  <c r="BP618" i="1"/>
  <c r="AT618" i="1"/>
  <c r="BE618" i="1"/>
  <c r="BD618" i="1"/>
  <c r="CT618" i="1"/>
  <c r="BF618" i="1"/>
  <c r="FB556" i="1"/>
  <c r="FC556" i="1" s="1"/>
  <c r="ED555" i="1"/>
  <c r="EE556" i="1"/>
  <c r="FK558" i="1"/>
  <c r="FL558" i="1" s="1"/>
  <c r="FM557" i="1" s="1"/>
  <c r="FF557" i="1"/>
  <c r="EZ554" i="1"/>
  <c r="FD554" i="1"/>
  <c r="FA554" i="1"/>
  <c r="DK555" i="1"/>
  <c r="FE556" i="1"/>
  <c r="EY556" i="1"/>
  <c r="AG565" i="33"/>
  <c r="AF564" i="33"/>
  <c r="DL553" i="1"/>
  <c r="BK618" i="1" l="1"/>
  <c r="CV618" i="1"/>
  <c r="BG618" i="1"/>
  <c r="CH614" i="1"/>
  <c r="CG614" i="1"/>
  <c r="CM614" i="1" s="1"/>
  <c r="AN618" i="1"/>
  <c r="AM619" i="1"/>
  <c r="FB555" i="1"/>
  <c r="FC555" i="1" s="1"/>
  <c r="ED554" i="1"/>
  <c r="EE555" i="1"/>
  <c r="FK557" i="1"/>
  <c r="FL557" i="1" s="1"/>
  <c r="FM556" i="1" s="1"/>
  <c r="FF556" i="1"/>
  <c r="FD553" i="1"/>
  <c r="EZ553" i="1"/>
  <c r="FA553" i="1"/>
  <c r="DK554" i="1"/>
  <c r="EY555" i="1"/>
  <c r="FE555" i="1"/>
  <c r="AG564" i="33"/>
  <c r="AF563" i="33"/>
  <c r="DL552" i="1"/>
  <c r="AU618" i="1" l="1"/>
  <c r="AV618" i="1"/>
  <c r="AQ619" i="1"/>
  <c r="CK619" i="1"/>
  <c r="AW619" i="1"/>
  <c r="CS619" i="1"/>
  <c r="AS619" i="1"/>
  <c r="AP619" i="1"/>
  <c r="AR619" i="1"/>
  <c r="AO619" i="1"/>
  <c r="BQ615" i="1"/>
  <c r="BS615" i="1" s="1"/>
  <c r="FB554" i="1"/>
  <c r="FC554" i="1" s="1"/>
  <c r="ED553" i="1"/>
  <c r="EE554" i="1"/>
  <c r="FK556" i="1"/>
  <c r="FL556" i="1" s="1"/>
  <c r="FM555" i="1" s="1"/>
  <c r="FF555" i="1"/>
  <c r="FD552" i="1"/>
  <c r="FA552" i="1"/>
  <c r="EZ552" i="1"/>
  <c r="DK553" i="1"/>
  <c r="EY554" i="1"/>
  <c r="FE554" i="1"/>
  <c r="AG563" i="33"/>
  <c r="AF562" i="33"/>
  <c r="DL551" i="1"/>
  <c r="BP619" i="1" l="1"/>
  <c r="BH619" i="1"/>
  <c r="BI619" i="1"/>
  <c r="CU619" i="1"/>
  <c r="BJ619" i="1"/>
  <c r="CI619" i="1"/>
  <c r="AT619" i="1"/>
  <c r="BD619" i="1"/>
  <c r="CT619" i="1"/>
  <c r="BF619" i="1"/>
  <c r="BE619" i="1"/>
  <c r="BT615" i="1"/>
  <c r="CF615" i="1"/>
  <c r="CJ615" i="1" s="1"/>
  <c r="CE615" i="1"/>
  <c r="CL615" i="1" s="1"/>
  <c r="CD615" i="1"/>
  <c r="FB553" i="1"/>
  <c r="FC553" i="1" s="1"/>
  <c r="ED552" i="1"/>
  <c r="EE553" i="1"/>
  <c r="FK555" i="1"/>
  <c r="FL555" i="1" s="1"/>
  <c r="FM554" i="1" s="1"/>
  <c r="FF554" i="1"/>
  <c r="FD551" i="1"/>
  <c r="FA551" i="1"/>
  <c r="EZ551" i="1"/>
  <c r="DK552" i="1"/>
  <c r="FE553" i="1"/>
  <c r="EY553" i="1"/>
  <c r="AG562" i="33"/>
  <c r="AF561" i="33"/>
  <c r="DL550" i="1"/>
  <c r="CV619" i="1" l="1"/>
  <c r="BG619" i="1"/>
  <c r="BK619" i="1"/>
  <c r="AN619" i="1"/>
  <c r="AM620" i="1"/>
  <c r="CG615" i="1"/>
  <c r="CM615" i="1" s="1"/>
  <c r="CH615" i="1"/>
  <c r="FB552" i="1"/>
  <c r="FC552" i="1" s="1"/>
  <c r="ED551" i="1"/>
  <c r="EE552" i="1"/>
  <c r="FK554" i="1"/>
  <c r="FL554" i="1" s="1"/>
  <c r="FM553" i="1" s="1"/>
  <c r="FF553" i="1"/>
  <c r="FA550" i="1"/>
  <c r="EZ550" i="1"/>
  <c r="FD550" i="1"/>
  <c r="DK551" i="1"/>
  <c r="FE552" i="1"/>
  <c r="EY552" i="1"/>
  <c r="AG561" i="33"/>
  <c r="AF560" i="33"/>
  <c r="DL549" i="1"/>
  <c r="AU619" i="1" l="1"/>
  <c r="AV619" i="1"/>
  <c r="AW620" i="1"/>
  <c r="AO620" i="1"/>
  <c r="AS620" i="1"/>
  <c r="CS620" i="1"/>
  <c r="CK620" i="1"/>
  <c r="AQ620" i="1"/>
  <c r="AP620" i="1"/>
  <c r="BQ616" i="1"/>
  <c r="BS616" i="1" s="1"/>
  <c r="AR620" i="1"/>
  <c r="FB551" i="1"/>
  <c r="FC551" i="1" s="1"/>
  <c r="ED550" i="1"/>
  <c r="EE551" i="1"/>
  <c r="FF552" i="1"/>
  <c r="FK553" i="1"/>
  <c r="FL553" i="1" s="1"/>
  <c r="FM552" i="1" s="1"/>
  <c r="FD549" i="1"/>
  <c r="FA549" i="1"/>
  <c r="EZ549" i="1"/>
  <c r="DK550" i="1"/>
  <c r="FE551" i="1"/>
  <c r="EY551" i="1"/>
  <c r="AG560" i="33"/>
  <c r="AF559" i="33"/>
  <c r="DL548" i="1"/>
  <c r="BJ620" i="1" l="1"/>
  <c r="BH620" i="1"/>
  <c r="BI620" i="1"/>
  <c r="BK620" i="1" s="1"/>
  <c r="CU620" i="1"/>
  <c r="BF620" i="1"/>
  <c r="AT620" i="1"/>
  <c r="BP620" i="1"/>
  <c r="BE620" i="1"/>
  <c r="BD620" i="1"/>
  <c r="CT620" i="1"/>
  <c r="CI620" i="1"/>
  <c r="BT616" i="1"/>
  <c r="CE616" i="1"/>
  <c r="CF616" i="1"/>
  <c r="CJ616" i="1" s="1"/>
  <c r="CD616" i="1"/>
  <c r="CH616" i="1" s="1"/>
  <c r="FB550" i="1"/>
  <c r="FC550" i="1" s="1"/>
  <c r="FK552" i="1"/>
  <c r="FL552" i="1" s="1"/>
  <c r="FM551" i="1" s="1"/>
  <c r="ED549" i="1"/>
  <c r="EE550" i="1"/>
  <c r="FF551" i="1"/>
  <c r="FD548" i="1"/>
  <c r="FA548" i="1"/>
  <c r="EZ548" i="1"/>
  <c r="DK549" i="1"/>
  <c r="EY550" i="1"/>
  <c r="FE550" i="1"/>
  <c r="AG559" i="33"/>
  <c r="AF558" i="33"/>
  <c r="DL547" i="1"/>
  <c r="CV620" i="1" l="1"/>
  <c r="AM621" i="1"/>
  <c r="BQ617" i="1" s="1"/>
  <c r="BS617" i="1" s="1"/>
  <c r="AN620" i="1"/>
  <c r="BG620" i="1"/>
  <c r="CL616" i="1"/>
  <c r="CG616" i="1"/>
  <c r="CM616" i="1" s="1"/>
  <c r="FB549" i="1"/>
  <c r="FC549" i="1" s="1"/>
  <c r="ED548" i="1"/>
  <c r="EE549" i="1"/>
  <c r="FK551" i="1"/>
  <c r="FL551" i="1" s="1"/>
  <c r="FM550" i="1" s="1"/>
  <c r="FF550" i="1"/>
  <c r="FD547" i="1"/>
  <c r="FA547" i="1"/>
  <c r="EZ547" i="1"/>
  <c r="DK548" i="1"/>
  <c r="EY549" i="1"/>
  <c r="FE549" i="1"/>
  <c r="AG558" i="33"/>
  <c r="AF557" i="33"/>
  <c r="DL546" i="1"/>
  <c r="AW621" i="1" l="1"/>
  <c r="AS621" i="1"/>
  <c r="AR621" i="1"/>
  <c r="AO621" i="1"/>
  <c r="CK621" i="1"/>
  <c r="CS621" i="1"/>
  <c r="AV620" i="1"/>
  <c r="AU620" i="1"/>
  <c r="AQ621" i="1"/>
  <c r="AP621" i="1"/>
  <c r="CF617" i="1"/>
  <c r="CJ617" i="1" s="1"/>
  <c r="CE617" i="1"/>
  <c r="CL617" i="1" s="1"/>
  <c r="BT617" i="1"/>
  <c r="CD617" i="1"/>
  <c r="FB548" i="1"/>
  <c r="FC548" i="1" s="1"/>
  <c r="ED547" i="1"/>
  <c r="EE548" i="1"/>
  <c r="FK550" i="1"/>
  <c r="FL550" i="1" s="1"/>
  <c r="FM549" i="1" s="1"/>
  <c r="FF549" i="1"/>
  <c r="FA546" i="1"/>
  <c r="FD546" i="1"/>
  <c r="EZ546" i="1"/>
  <c r="DK547" i="1"/>
  <c r="FE548" i="1"/>
  <c r="EY548" i="1"/>
  <c r="AG557" i="33"/>
  <c r="AF556" i="33"/>
  <c r="DL545" i="1"/>
  <c r="CT621" i="1" l="1"/>
  <c r="AT621" i="1"/>
  <c r="BE621" i="1"/>
  <c r="BD621" i="1"/>
  <c r="BF621" i="1"/>
  <c r="BJ621" i="1"/>
  <c r="CI621" i="1"/>
  <c r="CU621" i="1"/>
  <c r="BH621" i="1"/>
  <c r="BI621" i="1"/>
  <c r="BP621" i="1"/>
  <c r="CG617" i="1"/>
  <c r="CM617" i="1" s="1"/>
  <c r="CH617" i="1"/>
  <c r="FB547" i="1"/>
  <c r="FC547" i="1" s="1"/>
  <c r="ED546" i="1"/>
  <c r="EE547" i="1"/>
  <c r="FK549" i="1"/>
  <c r="FL549" i="1" s="1"/>
  <c r="FM548" i="1" s="1"/>
  <c r="FF548" i="1"/>
  <c r="EZ545" i="1"/>
  <c r="FD545" i="1"/>
  <c r="FA545" i="1"/>
  <c r="DK546" i="1"/>
  <c r="FE547" i="1"/>
  <c r="EY547" i="1"/>
  <c r="AG556" i="33"/>
  <c r="AF555" i="33"/>
  <c r="DL544" i="1"/>
  <c r="CV621" i="1" l="1"/>
  <c r="BG621" i="1"/>
  <c r="AN621" i="1"/>
  <c r="AM622" i="1"/>
  <c r="AW622" i="1" s="1"/>
  <c r="BK621" i="1"/>
  <c r="FB546" i="1"/>
  <c r="FC546" i="1" s="1"/>
  <c r="ED545" i="1"/>
  <c r="EE546" i="1"/>
  <c r="FF547" i="1"/>
  <c r="FK548" i="1"/>
  <c r="FL548" i="1" s="1"/>
  <c r="FM547" i="1" s="1"/>
  <c r="FD544" i="1"/>
  <c r="EZ544" i="1"/>
  <c r="FA544" i="1"/>
  <c r="DK545" i="1"/>
  <c r="EY546" i="1"/>
  <c r="FE546" i="1"/>
  <c r="AG555" i="33"/>
  <c r="AF554" i="33"/>
  <c r="DL543" i="1"/>
  <c r="AU621" i="1" l="1"/>
  <c r="AV621" i="1"/>
  <c r="AS622" i="1"/>
  <c r="BQ618" i="1"/>
  <c r="BS618" i="1" s="1"/>
  <c r="AO622" i="1"/>
  <c r="CS622" i="1"/>
  <c r="AR622" i="1"/>
  <c r="AQ622" i="1"/>
  <c r="AP622" i="1"/>
  <c r="CK622" i="1"/>
  <c r="FB545" i="1"/>
  <c r="FC545" i="1" s="1"/>
  <c r="FK547" i="1"/>
  <c r="FL547" i="1" s="1"/>
  <c r="FM546" i="1" s="1"/>
  <c r="ED544" i="1"/>
  <c r="EE545" i="1"/>
  <c r="FF546" i="1"/>
  <c r="FD543" i="1"/>
  <c r="FA543" i="1"/>
  <c r="EZ543" i="1"/>
  <c r="DK544" i="1"/>
  <c r="EY545" i="1"/>
  <c r="FE545" i="1"/>
  <c r="AG554" i="33"/>
  <c r="AF553" i="33"/>
  <c r="DL542" i="1"/>
  <c r="BH622" i="1" l="1"/>
  <c r="CU622" i="1"/>
  <c r="BJ622" i="1"/>
  <c r="BF622" i="1"/>
  <c r="CI622" i="1"/>
  <c r="BE622" i="1"/>
  <c r="BD622" i="1"/>
  <c r="CT622" i="1"/>
  <c r="CV622" i="1" s="1"/>
  <c r="BP622" i="1"/>
  <c r="BI622" i="1"/>
  <c r="AT622" i="1"/>
  <c r="BT618" i="1"/>
  <c r="CF618" i="1"/>
  <c r="CJ618" i="1" s="1"/>
  <c r="CD618" i="1"/>
  <c r="CE618" i="1"/>
  <c r="CL618" i="1" s="1"/>
  <c r="FB544" i="1"/>
  <c r="FC544" i="1" s="1"/>
  <c r="ED543" i="1"/>
  <c r="EE544" i="1"/>
  <c r="FK546" i="1"/>
  <c r="FL546" i="1" s="1"/>
  <c r="FM545" i="1" s="1"/>
  <c r="FF545" i="1"/>
  <c r="FD542" i="1"/>
  <c r="FA542" i="1"/>
  <c r="EZ542" i="1"/>
  <c r="DK543" i="1"/>
  <c r="EY544" i="1"/>
  <c r="FE544" i="1"/>
  <c r="AG553" i="33"/>
  <c r="AF552" i="33"/>
  <c r="DL541" i="1"/>
  <c r="BK622" i="1" l="1"/>
  <c r="BG622" i="1"/>
  <c r="AM623" i="1"/>
  <c r="AN622" i="1"/>
  <c r="CH618" i="1"/>
  <c r="CG618" i="1"/>
  <c r="CM618" i="1" s="1"/>
  <c r="FB543" i="1"/>
  <c r="FC543" i="1" s="1"/>
  <c r="ED542" i="1"/>
  <c r="EE543" i="1"/>
  <c r="FK545" i="1"/>
  <c r="FL545" i="1" s="1"/>
  <c r="FM544" i="1" s="1"/>
  <c r="FF544" i="1"/>
  <c r="FA541" i="1"/>
  <c r="FD541" i="1"/>
  <c r="EZ541" i="1"/>
  <c r="DK542" i="1"/>
  <c r="FE543" i="1"/>
  <c r="EY543" i="1"/>
  <c r="AG552" i="33"/>
  <c r="AF551" i="33"/>
  <c r="DL540" i="1"/>
  <c r="AQ623" i="1" l="1"/>
  <c r="AR623" i="1"/>
  <c r="AS623" i="1"/>
  <c r="CK623" i="1"/>
  <c r="CS623" i="1"/>
  <c r="AO623" i="1"/>
  <c r="AP623" i="1"/>
  <c r="AW623" i="1"/>
  <c r="BQ619" i="1"/>
  <c r="BS619" i="1" s="1"/>
  <c r="AU622" i="1"/>
  <c r="AV622" i="1"/>
  <c r="FB542" i="1"/>
  <c r="FC542" i="1" s="1"/>
  <c r="ED541" i="1"/>
  <c r="EE542" i="1"/>
  <c r="FK544" i="1"/>
  <c r="FL544" i="1" s="1"/>
  <c r="FM543" i="1" s="1"/>
  <c r="FF543" i="1"/>
  <c r="EZ540" i="1"/>
  <c r="FD540" i="1"/>
  <c r="FA540" i="1"/>
  <c r="DK541" i="1"/>
  <c r="FE542" i="1"/>
  <c r="EY542" i="1"/>
  <c r="AG551" i="33"/>
  <c r="AF550" i="33"/>
  <c r="DL539" i="1"/>
  <c r="BH623" i="1" l="1"/>
  <c r="CU623" i="1"/>
  <c r="BF623" i="1"/>
  <c r="BE623" i="1"/>
  <c r="AT623" i="1"/>
  <c r="CT623" i="1"/>
  <c r="BD623" i="1"/>
  <c r="BP623" i="1"/>
  <c r="CI623" i="1"/>
  <c r="BI623" i="1"/>
  <c r="BJ623" i="1"/>
  <c r="BT619" i="1"/>
  <c r="CE619" i="1"/>
  <c r="CL619" i="1" s="1"/>
  <c r="CF619" i="1"/>
  <c r="CJ619" i="1" s="1"/>
  <c r="CD619" i="1"/>
  <c r="FB541" i="1"/>
  <c r="FC541" i="1" s="1"/>
  <c r="FK543" i="1"/>
  <c r="FL543" i="1" s="1"/>
  <c r="FM542" i="1" s="1"/>
  <c r="ED540" i="1"/>
  <c r="EE541" i="1"/>
  <c r="FF542" i="1"/>
  <c r="FD539" i="1"/>
  <c r="FA539" i="1"/>
  <c r="EZ539" i="1"/>
  <c r="DK540" i="1"/>
  <c r="FE541" i="1"/>
  <c r="EY541" i="1"/>
  <c r="AG550" i="33"/>
  <c r="AF549" i="33"/>
  <c r="DL538" i="1"/>
  <c r="CV623" i="1" l="1"/>
  <c r="BG623" i="1"/>
  <c r="BK623" i="1"/>
  <c r="AN623" i="1"/>
  <c r="AM624" i="1"/>
  <c r="CG619" i="1"/>
  <c r="CM619" i="1" s="1"/>
  <c r="CH619" i="1"/>
  <c r="FB540" i="1"/>
  <c r="FC540" i="1" s="1"/>
  <c r="ED539" i="1"/>
  <c r="EE540" i="1"/>
  <c r="FF541" i="1"/>
  <c r="FK542" i="1"/>
  <c r="FL542" i="1" s="1"/>
  <c r="FM541" i="1" s="1"/>
  <c r="FA538" i="1"/>
  <c r="EZ538" i="1"/>
  <c r="FD538" i="1"/>
  <c r="DK539" i="1"/>
  <c r="EY540" i="1"/>
  <c r="FE540" i="1"/>
  <c r="AG549" i="33"/>
  <c r="AF548" i="33"/>
  <c r="DL537" i="1"/>
  <c r="CK624" i="1" l="1"/>
  <c r="AQ624" i="1"/>
  <c r="AR624" i="1"/>
  <c r="AS624" i="1"/>
  <c r="AP624" i="1"/>
  <c r="CS624" i="1"/>
  <c r="BQ620" i="1"/>
  <c r="BS620" i="1" s="1"/>
  <c r="AU623" i="1"/>
  <c r="AV623" i="1"/>
  <c r="AO624" i="1"/>
  <c r="CI624" i="1" s="1"/>
  <c r="AW624" i="1"/>
  <c r="BH624" i="1"/>
  <c r="BJ624" i="1"/>
  <c r="BT620" i="1"/>
  <c r="FB539" i="1"/>
  <c r="FC539" i="1" s="1"/>
  <c r="FK541" i="1"/>
  <c r="FL541" i="1" s="1"/>
  <c r="FM540" i="1" s="1"/>
  <c r="ED538" i="1"/>
  <c r="EE539" i="1"/>
  <c r="FF540" i="1"/>
  <c r="FD537" i="1"/>
  <c r="FA537" i="1"/>
  <c r="EZ537" i="1"/>
  <c r="DK538" i="1"/>
  <c r="EY539" i="1"/>
  <c r="FE539" i="1"/>
  <c r="AG548" i="33"/>
  <c r="AF547" i="33"/>
  <c r="DL536" i="1"/>
  <c r="BP624" i="1" l="1"/>
  <c r="CF620" i="1"/>
  <c r="CJ620" i="1" s="1"/>
  <c r="CD620" i="1"/>
  <c r="CE620" i="1"/>
  <c r="CL620" i="1" s="1"/>
  <c r="BI624" i="1"/>
  <c r="BK624" i="1" s="1"/>
  <c r="CU624" i="1"/>
  <c r="BF624" i="1"/>
  <c r="AT624" i="1"/>
  <c r="BD624" i="1"/>
  <c r="CT624" i="1"/>
  <c r="BE624" i="1"/>
  <c r="FB538" i="1"/>
  <c r="FC538" i="1" s="1"/>
  <c r="ED537" i="1"/>
  <c r="EE538" i="1"/>
  <c r="FK540" i="1"/>
  <c r="FL540" i="1" s="1"/>
  <c r="FM539" i="1" s="1"/>
  <c r="FF539" i="1"/>
  <c r="FD536" i="1"/>
  <c r="FA536" i="1"/>
  <c r="EZ536" i="1"/>
  <c r="DK537" i="1"/>
  <c r="FE538" i="1"/>
  <c r="EY538" i="1"/>
  <c r="AG547" i="33"/>
  <c r="AF546" i="33"/>
  <c r="DL535" i="1"/>
  <c r="BG624" i="1" l="1"/>
  <c r="CH620" i="1"/>
  <c r="CG620" i="1"/>
  <c r="CM620" i="1" s="1"/>
  <c r="AM625" i="1"/>
  <c r="AN624" i="1"/>
  <c r="CV624" i="1"/>
  <c r="AW625" i="1"/>
  <c r="AR625" i="1"/>
  <c r="AQ625" i="1"/>
  <c r="FB537" i="1"/>
  <c r="FC537" i="1" s="1"/>
  <c r="ED536" i="1"/>
  <c r="EE537" i="1"/>
  <c r="FF538" i="1"/>
  <c r="FK539" i="1"/>
  <c r="FL539" i="1" s="1"/>
  <c r="FM538" i="1" s="1"/>
  <c r="FA535" i="1"/>
  <c r="EZ535" i="1"/>
  <c r="FD535" i="1"/>
  <c r="DK536" i="1"/>
  <c r="FE537" i="1"/>
  <c r="EY537" i="1"/>
  <c r="AG546" i="33"/>
  <c r="AF545" i="33"/>
  <c r="DL534" i="1"/>
  <c r="CS625" i="1" l="1"/>
  <c r="AS625" i="1"/>
  <c r="AO625" i="1"/>
  <c r="BQ621" i="1"/>
  <c r="BS621" i="1" s="1"/>
  <c r="CE621" i="1" s="1"/>
  <c r="CL621" i="1" s="1"/>
  <c r="AP625" i="1"/>
  <c r="BI625" i="1" s="1"/>
  <c r="CK625" i="1"/>
  <c r="AV624" i="1"/>
  <c r="AU624" i="1"/>
  <c r="BJ625" i="1"/>
  <c r="FB536" i="1"/>
  <c r="FC536" i="1" s="1"/>
  <c r="FK538" i="1"/>
  <c r="FL538" i="1" s="1"/>
  <c r="FM537" i="1" s="1"/>
  <c r="FF537" i="1"/>
  <c r="FK537" i="1" s="1"/>
  <c r="ED535" i="1"/>
  <c r="EE536" i="1"/>
  <c r="EZ534" i="1"/>
  <c r="FD534" i="1"/>
  <c r="FA534" i="1"/>
  <c r="DK535" i="1"/>
  <c r="EY536" i="1"/>
  <c r="FE536" i="1"/>
  <c r="AG545" i="33"/>
  <c r="AF544" i="33"/>
  <c r="DL533" i="1"/>
  <c r="AT625" i="1" l="1"/>
  <c r="CI625" i="1"/>
  <c r="BP625" i="1"/>
  <c r="CT625" i="1"/>
  <c r="BF625" i="1"/>
  <c r="BD625" i="1"/>
  <c r="BE625" i="1"/>
  <c r="BH625" i="1"/>
  <c r="BK625" i="1" s="1"/>
  <c r="CU625" i="1"/>
  <c r="CF621" i="1"/>
  <c r="CJ621" i="1" s="1"/>
  <c r="CD621" i="1"/>
  <c r="BT621" i="1"/>
  <c r="FB535" i="1"/>
  <c r="FC535" i="1" s="1"/>
  <c r="FL537" i="1"/>
  <c r="FM536" i="1" s="1"/>
  <c r="ED534" i="1"/>
  <c r="EE535" i="1"/>
  <c r="FF536" i="1"/>
  <c r="FD533" i="1"/>
  <c r="FA533" i="1"/>
  <c r="EZ533" i="1"/>
  <c r="DK534" i="1"/>
  <c r="EY535" i="1"/>
  <c r="FE535" i="1"/>
  <c r="AG544" i="33"/>
  <c r="AF543" i="33"/>
  <c r="DL532" i="1"/>
  <c r="BG625" i="1" l="1"/>
  <c r="CV625" i="1"/>
  <c r="AM626" i="1"/>
  <c r="CS626" i="1" s="1"/>
  <c r="AN625" i="1"/>
  <c r="CH621" i="1"/>
  <c r="CG621" i="1"/>
  <c r="CM621" i="1" s="1"/>
  <c r="CK626" i="1"/>
  <c r="FB534" i="1"/>
  <c r="FC534" i="1" s="1"/>
  <c r="ED533" i="1"/>
  <c r="EE534" i="1"/>
  <c r="FK536" i="1"/>
  <c r="FL536" i="1" s="1"/>
  <c r="FM535" i="1" s="1"/>
  <c r="FF535" i="1"/>
  <c r="FD532" i="1"/>
  <c r="FA532" i="1"/>
  <c r="EZ532" i="1"/>
  <c r="DK533" i="1"/>
  <c r="EY534" i="1"/>
  <c r="FE534" i="1"/>
  <c r="AG543" i="33"/>
  <c r="AF542" i="33"/>
  <c r="DL531" i="1"/>
  <c r="BQ622" i="1" l="1"/>
  <c r="BS622" i="1" s="1"/>
  <c r="AS626" i="1"/>
  <c r="AQ626" i="1"/>
  <c r="AP626" i="1"/>
  <c r="AO626" i="1"/>
  <c r="AW626" i="1"/>
  <c r="AR626" i="1"/>
  <c r="AU625" i="1"/>
  <c r="AV625" i="1"/>
  <c r="AT626" i="1"/>
  <c r="BE626" i="1"/>
  <c r="BF626" i="1"/>
  <c r="BH626" i="1"/>
  <c r="CU626" i="1"/>
  <c r="CE622" i="1"/>
  <c r="CL622" i="1" s="1"/>
  <c r="FB533" i="1"/>
  <c r="FC533" i="1" s="1"/>
  <c r="FK535" i="1"/>
  <c r="FL535" i="1" s="1"/>
  <c r="FM534" i="1" s="1"/>
  <c r="ED532" i="1"/>
  <c r="EE533" i="1"/>
  <c r="FF534" i="1"/>
  <c r="FA531" i="1"/>
  <c r="EZ531" i="1"/>
  <c r="FD531" i="1"/>
  <c r="DK532" i="1"/>
  <c r="FE533" i="1"/>
  <c r="EY533" i="1"/>
  <c r="AG542" i="33"/>
  <c r="AF541" i="33"/>
  <c r="DL530" i="1"/>
  <c r="BD626" i="1" l="1"/>
  <c r="CT626" i="1"/>
  <c r="CV626" i="1" s="1"/>
  <c r="CD622" i="1"/>
  <c r="CH622" i="1" s="1"/>
  <c r="CF622" i="1"/>
  <c r="CJ622" i="1" s="1"/>
  <c r="BT622" i="1"/>
  <c r="BJ626" i="1"/>
  <c r="BP626" i="1"/>
  <c r="BI626" i="1"/>
  <c r="BK626" i="1" s="1"/>
  <c r="CI626" i="1"/>
  <c r="BG626" i="1"/>
  <c r="AN626" i="1"/>
  <c r="AM627" i="1"/>
  <c r="AW627" i="1" s="1"/>
  <c r="CG622" i="1"/>
  <c r="CM622" i="1" s="1"/>
  <c r="FB532" i="1"/>
  <c r="FC532" i="1" s="1"/>
  <c r="ED531" i="1"/>
  <c r="EE532" i="1"/>
  <c r="FF533" i="1"/>
  <c r="FK534" i="1"/>
  <c r="FL534" i="1" s="1"/>
  <c r="FM533" i="1" s="1"/>
  <c r="FA530" i="1"/>
  <c r="EZ530" i="1"/>
  <c r="FD530" i="1"/>
  <c r="DK531" i="1"/>
  <c r="FE532" i="1"/>
  <c r="EY532" i="1"/>
  <c r="AG541" i="33"/>
  <c r="AF540" i="33"/>
  <c r="DL529" i="1"/>
  <c r="AV626" i="1" l="1"/>
  <c r="AU626" i="1"/>
  <c r="AP627" i="1"/>
  <c r="CK627" i="1"/>
  <c r="AQ627" i="1"/>
  <c r="BQ623" i="1"/>
  <c r="BS623" i="1" s="1"/>
  <c r="AS627" i="1"/>
  <c r="CS627" i="1"/>
  <c r="AO627" i="1"/>
  <c r="AR627" i="1"/>
  <c r="FB531" i="1"/>
  <c r="FC531" i="1" s="1"/>
  <c r="FK533" i="1"/>
  <c r="FL533" i="1" s="1"/>
  <c r="FM532" i="1" s="1"/>
  <c r="ED530" i="1"/>
  <c r="EE531" i="1"/>
  <c r="FF532" i="1"/>
  <c r="FD529" i="1"/>
  <c r="EZ529" i="1"/>
  <c r="FA529" i="1"/>
  <c r="DK530" i="1"/>
  <c r="EY531" i="1"/>
  <c r="FE531" i="1"/>
  <c r="AG540" i="33"/>
  <c r="AF539" i="33"/>
  <c r="DL528" i="1"/>
  <c r="CT627" i="1" l="1"/>
  <c r="BD627" i="1"/>
  <c r="BI627" i="1"/>
  <c r="CI627" i="1"/>
  <c r="CU627" i="1"/>
  <c r="BH627" i="1"/>
  <c r="AT627" i="1"/>
  <c r="BF627" i="1"/>
  <c r="BE627" i="1"/>
  <c r="BJ627" i="1"/>
  <c r="BP627" i="1"/>
  <c r="CE623" i="1"/>
  <c r="CL623" i="1" s="1"/>
  <c r="CD623" i="1"/>
  <c r="CF623" i="1"/>
  <c r="CJ623" i="1" s="1"/>
  <c r="BT623" i="1"/>
  <c r="FB530" i="1"/>
  <c r="FC530" i="1" s="1"/>
  <c r="ED529" i="1"/>
  <c r="EE530" i="1"/>
  <c r="FK532" i="1"/>
  <c r="FL532" i="1" s="1"/>
  <c r="FM531" i="1" s="1"/>
  <c r="FF531" i="1"/>
  <c r="FD528" i="1"/>
  <c r="FA528" i="1"/>
  <c r="EZ528" i="1"/>
  <c r="DK529" i="1"/>
  <c r="EY530" i="1"/>
  <c r="FE530" i="1"/>
  <c r="AG539" i="33"/>
  <c r="AF538" i="33"/>
  <c r="DL527" i="1"/>
  <c r="CV627" i="1" l="1"/>
  <c r="BK627" i="1"/>
  <c r="BG627" i="1"/>
  <c r="AN627" i="1"/>
  <c r="AM628" i="1"/>
  <c r="AW628" i="1" s="1"/>
  <c r="CG623" i="1"/>
  <c r="CM623" i="1" s="1"/>
  <c r="CH623" i="1"/>
  <c r="FB529" i="1"/>
  <c r="FC529" i="1" s="1"/>
  <c r="ED528" i="1"/>
  <c r="EE529" i="1"/>
  <c r="FK531" i="1"/>
  <c r="FL531" i="1" s="1"/>
  <c r="FM530" i="1" s="1"/>
  <c r="FF530" i="1"/>
  <c r="FD527" i="1"/>
  <c r="FA527" i="1"/>
  <c r="EZ527" i="1"/>
  <c r="DK528" i="1"/>
  <c r="EY529" i="1"/>
  <c r="FE529" i="1"/>
  <c r="AG538" i="33"/>
  <c r="AF537" i="33"/>
  <c r="DL526" i="1"/>
  <c r="CK628" i="1" l="1"/>
  <c r="AS628" i="1"/>
  <c r="AU627" i="1"/>
  <c r="AV627" i="1"/>
  <c r="BQ624" i="1"/>
  <c r="BS624" i="1" s="1"/>
  <c r="AQ628" i="1"/>
  <c r="AP628" i="1"/>
  <c r="AO628" i="1"/>
  <c r="AR628" i="1"/>
  <c r="CS628" i="1"/>
  <c r="FB528" i="1"/>
  <c r="FC528" i="1" s="1"/>
  <c r="ED527" i="1"/>
  <c r="EE528" i="1"/>
  <c r="FK530" i="1"/>
  <c r="FL530" i="1" s="1"/>
  <c r="FM529" i="1" s="1"/>
  <c r="FF529" i="1"/>
  <c r="FA526" i="1"/>
  <c r="EZ526" i="1"/>
  <c r="FD526" i="1"/>
  <c r="DK527" i="1"/>
  <c r="FE528" i="1"/>
  <c r="EY528" i="1"/>
  <c r="AG537" i="33"/>
  <c r="AF536" i="33"/>
  <c r="DL525" i="1"/>
  <c r="BF628" i="1" l="1"/>
  <c r="BE628" i="1"/>
  <c r="BD628" i="1"/>
  <c r="CT628" i="1"/>
  <c r="BH628" i="1"/>
  <c r="BI628" i="1"/>
  <c r="BJ628" i="1"/>
  <c r="CU628" i="1"/>
  <c r="CI628" i="1"/>
  <c r="CF624" i="1"/>
  <c r="CJ624" i="1" s="1"/>
  <c r="CD624" i="1"/>
  <c r="CE624" i="1"/>
  <c r="CL624" i="1" s="1"/>
  <c r="BT624" i="1"/>
  <c r="AT628" i="1"/>
  <c r="BP628" i="1"/>
  <c r="FB527" i="1"/>
  <c r="FC527" i="1" s="1"/>
  <c r="ED526" i="1"/>
  <c r="EE527" i="1"/>
  <c r="FK529" i="1"/>
  <c r="FL529" i="1" s="1"/>
  <c r="FM528" i="1" s="1"/>
  <c r="FF528" i="1"/>
  <c r="FA525" i="1"/>
  <c r="EZ525" i="1"/>
  <c r="FD525" i="1"/>
  <c r="DK526" i="1"/>
  <c r="EY527" i="1"/>
  <c r="FE527" i="1"/>
  <c r="AG536" i="33"/>
  <c r="AF535" i="33"/>
  <c r="DL524" i="1"/>
  <c r="CV628" i="1" l="1"/>
  <c r="BG628" i="1"/>
  <c r="BK628" i="1"/>
  <c r="CH624" i="1"/>
  <c r="CG624" i="1"/>
  <c r="CM624" i="1" s="1"/>
  <c r="AM629" i="1"/>
  <c r="AN628" i="1"/>
  <c r="FB526" i="1"/>
  <c r="FC526" i="1" s="1"/>
  <c r="ED525" i="1"/>
  <c r="EE526" i="1"/>
  <c r="FK528" i="1"/>
  <c r="FL528" i="1" s="1"/>
  <c r="FM527" i="1" s="1"/>
  <c r="FF527" i="1"/>
  <c r="FD524" i="1"/>
  <c r="EZ524" i="1"/>
  <c r="FA524" i="1"/>
  <c r="DK525" i="1"/>
  <c r="EY526" i="1"/>
  <c r="FE526" i="1"/>
  <c r="AG535" i="33"/>
  <c r="AF534" i="33"/>
  <c r="DL523" i="1"/>
  <c r="AP629" i="1" l="1"/>
  <c r="AR629" i="1"/>
  <c r="CS629" i="1"/>
  <c r="AO629" i="1"/>
  <c r="BQ625" i="1"/>
  <c r="BS625" i="1" s="1"/>
  <c r="CK629" i="1"/>
  <c r="AS629" i="1"/>
  <c r="AQ629" i="1"/>
  <c r="AW629" i="1"/>
  <c r="AV628" i="1"/>
  <c r="AU628" i="1"/>
  <c r="FB525" i="1"/>
  <c r="FC525" i="1" s="1"/>
  <c r="FK527" i="1"/>
  <c r="FL527" i="1" s="1"/>
  <c r="FM526" i="1" s="1"/>
  <c r="ED524" i="1"/>
  <c r="EE525" i="1"/>
  <c r="FF526" i="1"/>
  <c r="FD523" i="1"/>
  <c r="FA523" i="1"/>
  <c r="EZ523" i="1"/>
  <c r="DK524" i="1"/>
  <c r="EY525" i="1"/>
  <c r="FE525" i="1"/>
  <c r="AG534" i="33"/>
  <c r="AF533" i="33"/>
  <c r="DL522" i="1"/>
  <c r="CI629" i="1" l="1"/>
  <c r="CU629" i="1"/>
  <c r="BJ629" i="1"/>
  <c r="AT629" i="1"/>
  <c r="CT629" i="1"/>
  <c r="BF629" i="1"/>
  <c r="BH629" i="1"/>
  <c r="BI629" i="1"/>
  <c r="BP629" i="1"/>
  <c r="BE629" i="1"/>
  <c r="BD629" i="1"/>
  <c r="CE625" i="1"/>
  <c r="CL625" i="1" s="1"/>
  <c r="CD625" i="1"/>
  <c r="CF625" i="1"/>
  <c r="CJ625" i="1" s="1"/>
  <c r="BT625" i="1"/>
  <c r="FB524" i="1"/>
  <c r="FC524" i="1" s="1"/>
  <c r="ED523" i="1"/>
  <c r="EE524" i="1"/>
  <c r="FK526" i="1"/>
  <c r="FL526" i="1" s="1"/>
  <c r="FM525" i="1" s="1"/>
  <c r="FF525" i="1"/>
  <c r="FD522" i="1"/>
  <c r="FA522" i="1"/>
  <c r="EZ522" i="1"/>
  <c r="DK523" i="1"/>
  <c r="EY524" i="1"/>
  <c r="FE524" i="1"/>
  <c r="AG533" i="33"/>
  <c r="AF532" i="33"/>
  <c r="DL521" i="1"/>
  <c r="CV629" i="1" l="1"/>
  <c r="BK629" i="1"/>
  <c r="AN629" i="1"/>
  <c r="AM630" i="1"/>
  <c r="BG629" i="1"/>
  <c r="CH625" i="1"/>
  <c r="CG625" i="1"/>
  <c r="CM625" i="1" s="1"/>
  <c r="FB523" i="1"/>
  <c r="FC523" i="1" s="1"/>
  <c r="ED522" i="1"/>
  <c r="EE523" i="1"/>
  <c r="FK525" i="1"/>
  <c r="FL525" i="1" s="1"/>
  <c r="FM524" i="1" s="1"/>
  <c r="FF524" i="1"/>
  <c r="FA521" i="1"/>
  <c r="EZ521" i="1"/>
  <c r="FD521" i="1"/>
  <c r="DK522" i="1"/>
  <c r="FE523" i="1"/>
  <c r="EY523" i="1"/>
  <c r="AG532" i="33"/>
  <c r="AF531" i="33"/>
  <c r="DL520" i="1"/>
  <c r="AR630" i="1" l="1"/>
  <c r="BQ626" i="1"/>
  <c r="BS626" i="1" s="1"/>
  <c r="AV629" i="1"/>
  <c r="AU629" i="1"/>
  <c r="CS630" i="1"/>
  <c r="AQ630" i="1"/>
  <c r="AP630" i="1"/>
  <c r="CK630" i="1"/>
  <c r="AW630" i="1"/>
  <c r="AS630" i="1"/>
  <c r="AO630" i="1"/>
  <c r="BF630" i="1" s="1"/>
  <c r="FB522" i="1"/>
  <c r="FC522" i="1" s="1"/>
  <c r="ED521" i="1"/>
  <c r="EE522" i="1"/>
  <c r="FK524" i="1"/>
  <c r="FL524" i="1" s="1"/>
  <c r="FM523" i="1" s="1"/>
  <c r="FF523" i="1"/>
  <c r="EZ520" i="1"/>
  <c r="FD520" i="1"/>
  <c r="FA520" i="1"/>
  <c r="DK521" i="1"/>
  <c r="EY522" i="1"/>
  <c r="FE522" i="1"/>
  <c r="AG531" i="33"/>
  <c r="AF530" i="33"/>
  <c r="DL519" i="1"/>
  <c r="BJ630" i="1" l="1"/>
  <c r="BH630" i="1"/>
  <c r="BT626" i="1"/>
  <c r="CE626" i="1"/>
  <c r="CD626" i="1"/>
  <c r="CH626" i="1" s="1"/>
  <c r="CF626" i="1"/>
  <c r="CJ626" i="1" s="1"/>
  <c r="BI630" i="1"/>
  <c r="CU630" i="1"/>
  <c r="AT630" i="1"/>
  <c r="BD630" i="1"/>
  <c r="CI630" i="1"/>
  <c r="CT630" i="1"/>
  <c r="BP630" i="1"/>
  <c r="BE630" i="1"/>
  <c r="FB521" i="1"/>
  <c r="FC521" i="1" s="1"/>
  <c r="ED520" i="1"/>
  <c r="EE521" i="1"/>
  <c r="FK523" i="1"/>
  <c r="FL523" i="1" s="1"/>
  <c r="FM522" i="1" s="1"/>
  <c r="FF522" i="1"/>
  <c r="FD519" i="1"/>
  <c r="FA519" i="1"/>
  <c r="EZ519" i="1"/>
  <c r="DK520" i="1"/>
  <c r="EY521" i="1"/>
  <c r="FE521" i="1"/>
  <c r="AG530" i="33"/>
  <c r="AF529" i="33"/>
  <c r="DL518" i="1"/>
  <c r="BK630" i="1" l="1"/>
  <c r="CL626" i="1"/>
  <c r="CG626" i="1"/>
  <c r="CM626" i="1" s="1"/>
  <c r="CV630" i="1"/>
  <c r="AN630" i="1"/>
  <c r="AM631" i="1"/>
  <c r="BG630" i="1"/>
  <c r="FB520" i="1"/>
  <c r="FC520" i="1" s="1"/>
  <c r="ED519" i="1"/>
  <c r="EE520" i="1"/>
  <c r="FK522" i="1"/>
  <c r="FL522" i="1" s="1"/>
  <c r="FM521" i="1" s="1"/>
  <c r="FF521" i="1"/>
  <c r="FD518" i="1"/>
  <c r="FA518" i="1"/>
  <c r="EZ518" i="1"/>
  <c r="DK519" i="1"/>
  <c r="EY520" i="1"/>
  <c r="FE520" i="1"/>
  <c r="AG529" i="33"/>
  <c r="AF528" i="33"/>
  <c r="DL517" i="1"/>
  <c r="AV630" i="1" l="1"/>
  <c r="AU630" i="1"/>
  <c r="AW631" i="1"/>
  <c r="AS631" i="1"/>
  <c r="AR631" i="1"/>
  <c r="BQ627" i="1"/>
  <c r="BS627" i="1" s="1"/>
  <c r="CK631" i="1"/>
  <c r="AQ631" i="1"/>
  <c r="CS631" i="1"/>
  <c r="AP631" i="1"/>
  <c r="AO631" i="1"/>
  <c r="FB519" i="1"/>
  <c r="FC519" i="1" s="1"/>
  <c r="ED518" i="1"/>
  <c r="EE519" i="1"/>
  <c r="FK521" i="1"/>
  <c r="FL521" i="1" s="1"/>
  <c r="FM520" i="1" s="1"/>
  <c r="FF520" i="1"/>
  <c r="FD517" i="1"/>
  <c r="FA517" i="1"/>
  <c r="EZ517" i="1"/>
  <c r="DK518" i="1"/>
  <c r="FE519" i="1"/>
  <c r="EY519" i="1"/>
  <c r="AG528" i="33"/>
  <c r="AF527" i="33"/>
  <c r="DL516" i="1"/>
  <c r="AT631" i="1" l="1"/>
  <c r="CF627" i="1"/>
  <c r="CJ627" i="1" s="1"/>
  <c r="CE627" i="1"/>
  <c r="CL627" i="1" s="1"/>
  <c r="BE631" i="1"/>
  <c r="CT631" i="1"/>
  <c r="CU631" i="1"/>
  <c r="BP631" i="1"/>
  <c r="CI631" i="1"/>
  <c r="BI631" i="1"/>
  <c r="BF631" i="1"/>
  <c r="BD631" i="1"/>
  <c r="BT627" i="1"/>
  <c r="CD627" i="1"/>
  <c r="BH631" i="1"/>
  <c r="BJ631" i="1"/>
  <c r="FB518" i="1"/>
  <c r="FC518" i="1" s="1"/>
  <c r="ED517" i="1"/>
  <c r="EE518" i="1"/>
  <c r="FK520" i="1"/>
  <c r="FL520" i="1" s="1"/>
  <c r="FM519" i="1" s="1"/>
  <c r="FF519" i="1"/>
  <c r="FA516" i="1"/>
  <c r="EZ516" i="1"/>
  <c r="FD516" i="1"/>
  <c r="DK517" i="1"/>
  <c r="FE518" i="1"/>
  <c r="EY518" i="1"/>
  <c r="AG527" i="33"/>
  <c r="AF526" i="33"/>
  <c r="DL515" i="1"/>
  <c r="CV631" i="1" l="1"/>
  <c r="AN631" i="1"/>
  <c r="AM632" i="1"/>
  <c r="AW632" i="1" s="1"/>
  <c r="BG631" i="1"/>
  <c r="BK631" i="1"/>
  <c r="CH627" i="1"/>
  <c r="CG627" i="1"/>
  <c r="CM627" i="1" s="1"/>
  <c r="FB517" i="1"/>
  <c r="FC517" i="1" s="1"/>
  <c r="FK519" i="1"/>
  <c r="FL519" i="1" s="1"/>
  <c r="FM518" i="1" s="1"/>
  <c r="ED516" i="1"/>
  <c r="EE517" i="1"/>
  <c r="FF518" i="1"/>
  <c r="FD515" i="1"/>
  <c r="EZ515" i="1"/>
  <c r="FA515" i="1"/>
  <c r="DK516" i="1"/>
  <c r="EY517" i="1"/>
  <c r="FE517" i="1"/>
  <c r="AG526" i="33"/>
  <c r="AF525" i="33"/>
  <c r="DL514" i="1"/>
  <c r="AU631" i="1" l="1"/>
  <c r="AV631" i="1"/>
  <c r="CS632" i="1"/>
  <c r="AS632" i="1"/>
  <c r="AQ632" i="1"/>
  <c r="CK632" i="1"/>
  <c r="AO632" i="1"/>
  <c r="AR632" i="1"/>
  <c r="BQ628" i="1"/>
  <c r="BS628" i="1" s="1"/>
  <c r="AP632" i="1"/>
  <c r="FB516" i="1"/>
  <c r="FC516" i="1" s="1"/>
  <c r="ED515" i="1"/>
  <c r="EE516" i="1"/>
  <c r="FK518" i="1"/>
  <c r="FL518" i="1" s="1"/>
  <c r="FM517" i="1" s="1"/>
  <c r="FF517" i="1"/>
  <c r="FD514" i="1"/>
  <c r="FA514" i="1"/>
  <c r="EZ514" i="1"/>
  <c r="DK515" i="1"/>
  <c r="EY516" i="1"/>
  <c r="FE516" i="1"/>
  <c r="AG525" i="33"/>
  <c r="AF524" i="33"/>
  <c r="DL513" i="1"/>
  <c r="AT632" i="1" l="1"/>
  <c r="CD628" i="1"/>
  <c r="CH628" i="1" s="1"/>
  <c r="CF628" i="1"/>
  <c r="CJ628" i="1" s="1"/>
  <c r="BE632" i="1"/>
  <c r="CT632" i="1"/>
  <c r="BF632" i="1"/>
  <c r="BD632" i="1"/>
  <c r="BT628" i="1"/>
  <c r="CE628" i="1"/>
  <c r="BJ632" i="1"/>
  <c r="CI632" i="1"/>
  <c r="BH632" i="1"/>
  <c r="CU632" i="1"/>
  <c r="BI632" i="1"/>
  <c r="BP632" i="1"/>
  <c r="FB515" i="1"/>
  <c r="FC515" i="1" s="1"/>
  <c r="ED514" i="1"/>
  <c r="EE515" i="1"/>
  <c r="FK517" i="1"/>
  <c r="FL517" i="1" s="1"/>
  <c r="FM516" i="1" s="1"/>
  <c r="FF516" i="1"/>
  <c r="FD513" i="1"/>
  <c r="FA513" i="1"/>
  <c r="EZ513" i="1"/>
  <c r="DK514" i="1"/>
  <c r="EY515" i="1"/>
  <c r="FE515" i="1"/>
  <c r="AG524" i="33"/>
  <c r="AF523" i="33"/>
  <c r="DL512" i="1"/>
  <c r="AN632" i="1" l="1"/>
  <c r="AM633" i="1"/>
  <c r="CV632" i="1"/>
  <c r="BG632" i="1"/>
  <c r="BK632" i="1"/>
  <c r="CL628" i="1"/>
  <c r="CG628" i="1"/>
  <c r="CM628" i="1" s="1"/>
  <c r="FB514" i="1"/>
  <c r="FC514" i="1" s="1"/>
  <c r="ED513" i="1"/>
  <c r="EE514" i="1"/>
  <c r="FK516" i="1"/>
  <c r="FL516" i="1" s="1"/>
  <c r="FM515" i="1" s="1"/>
  <c r="FF515" i="1"/>
  <c r="FA512" i="1"/>
  <c r="EZ512" i="1"/>
  <c r="FD512" i="1"/>
  <c r="DK513" i="1"/>
  <c r="FE514" i="1"/>
  <c r="EY514" i="1"/>
  <c r="AG523" i="33"/>
  <c r="AF522" i="33"/>
  <c r="DL511" i="1"/>
  <c r="AU632" i="1" l="1"/>
  <c r="AV632" i="1"/>
  <c r="AS633" i="1"/>
  <c r="BQ629" i="1"/>
  <c r="BS629" i="1" s="1"/>
  <c r="AQ633" i="1"/>
  <c r="AP633" i="1"/>
  <c r="AR633" i="1"/>
  <c r="CK633" i="1"/>
  <c r="AO633" i="1"/>
  <c r="AW633" i="1"/>
  <c r="CS633" i="1"/>
  <c r="FB513" i="1"/>
  <c r="FC513" i="1" s="1"/>
  <c r="ED512" i="1"/>
  <c r="EE513" i="1"/>
  <c r="FK515" i="1"/>
  <c r="FL515" i="1" s="1"/>
  <c r="FM514" i="1" s="1"/>
  <c r="FF514" i="1"/>
  <c r="FA511" i="1"/>
  <c r="EZ511" i="1"/>
  <c r="FD511" i="1"/>
  <c r="DK512" i="1"/>
  <c r="EY513" i="1"/>
  <c r="FE513" i="1"/>
  <c r="AG522" i="33"/>
  <c r="AF521" i="33"/>
  <c r="DL510" i="1"/>
  <c r="CE629" i="1" l="1"/>
  <c r="CL629" i="1" s="1"/>
  <c r="CF629" i="1"/>
  <c r="CJ629" i="1" s="1"/>
  <c r="CD629" i="1"/>
  <c r="CH629" i="1" s="1"/>
  <c r="BT629" i="1"/>
  <c r="BJ633" i="1"/>
  <c r="CU633" i="1"/>
  <c r="BP633" i="1"/>
  <c r="CI633" i="1"/>
  <c r="BH633" i="1"/>
  <c r="BI633" i="1"/>
  <c r="AT633" i="1"/>
  <c r="BF633" i="1"/>
  <c r="CT633" i="1"/>
  <c r="BD633" i="1"/>
  <c r="BE633" i="1"/>
  <c r="FB512" i="1"/>
  <c r="FC512" i="1" s="1"/>
  <c r="ED511" i="1"/>
  <c r="EE512" i="1"/>
  <c r="FK514" i="1"/>
  <c r="FL514" i="1" s="1"/>
  <c r="FM513" i="1" s="1"/>
  <c r="FF513" i="1"/>
  <c r="EZ510" i="1"/>
  <c r="FD510" i="1"/>
  <c r="FA510" i="1"/>
  <c r="DK511" i="1"/>
  <c r="EY512" i="1"/>
  <c r="FE512" i="1"/>
  <c r="AG521" i="33"/>
  <c r="AF520" i="33"/>
  <c r="DL509" i="1"/>
  <c r="CG629" i="1" l="1"/>
  <c r="CM629" i="1" s="1"/>
  <c r="BK633" i="1"/>
  <c r="BG633" i="1"/>
  <c r="CV633" i="1"/>
  <c r="AM634" i="1"/>
  <c r="CS634" i="1" s="1"/>
  <c r="AN633" i="1"/>
  <c r="FB511" i="1"/>
  <c r="FC511" i="1" s="1"/>
  <c r="ED510" i="1"/>
  <c r="EE511" i="1"/>
  <c r="FK513" i="1"/>
  <c r="FL513" i="1" s="1"/>
  <c r="FM512" i="1" s="1"/>
  <c r="FF512" i="1"/>
  <c r="FD509" i="1"/>
  <c r="FA509" i="1"/>
  <c r="EZ509" i="1"/>
  <c r="DK510" i="1"/>
  <c r="EY511" i="1"/>
  <c r="FE511" i="1"/>
  <c r="AG520" i="33"/>
  <c r="AF519" i="33"/>
  <c r="DL508" i="1"/>
  <c r="BQ630" i="1" l="1"/>
  <c r="BS630" i="1" s="1"/>
  <c r="AP634" i="1"/>
  <c r="CU634" i="1" s="1"/>
  <c r="CK634" i="1"/>
  <c r="AO634" i="1"/>
  <c r="AQ634" i="1"/>
  <c r="AR634" i="1"/>
  <c r="AW634" i="1"/>
  <c r="AS634" i="1"/>
  <c r="AU633" i="1"/>
  <c r="AV633" i="1"/>
  <c r="FB510" i="1"/>
  <c r="FC510" i="1" s="1"/>
  <c r="ED509" i="1"/>
  <c r="EE510" i="1"/>
  <c r="FK512" i="1"/>
  <c r="FL512" i="1" s="1"/>
  <c r="FM511" i="1" s="1"/>
  <c r="FF511" i="1"/>
  <c r="FD508" i="1"/>
  <c r="FA508" i="1"/>
  <c r="EZ508" i="1"/>
  <c r="DK509" i="1"/>
  <c r="EY510" i="1"/>
  <c r="FE510" i="1"/>
  <c r="AG519" i="33"/>
  <c r="AF518" i="33"/>
  <c r="DL507" i="1"/>
  <c r="AT634" i="1" l="1"/>
  <c r="BT630" i="1"/>
  <c r="CD630" i="1"/>
  <c r="CF630" i="1"/>
  <c r="CJ630" i="1" s="1"/>
  <c r="CE630" i="1"/>
  <c r="CL630" i="1" s="1"/>
  <c r="BI634" i="1"/>
  <c r="BH634" i="1"/>
  <c r="BJ634" i="1"/>
  <c r="CI634" i="1"/>
  <c r="BP634" i="1"/>
  <c r="BD634" i="1"/>
  <c r="BE634" i="1"/>
  <c r="BF634" i="1"/>
  <c r="CT634" i="1"/>
  <c r="CV634" i="1" s="1"/>
  <c r="FB509" i="1"/>
  <c r="FC509" i="1" s="1"/>
  <c r="FK511" i="1"/>
  <c r="FL511" i="1" s="1"/>
  <c r="FM510" i="1" s="1"/>
  <c r="ED508" i="1"/>
  <c r="EE509" i="1"/>
  <c r="FF510" i="1"/>
  <c r="FA507" i="1"/>
  <c r="EZ507" i="1"/>
  <c r="FD507" i="1"/>
  <c r="DK508" i="1"/>
  <c r="FE509" i="1"/>
  <c r="EY509" i="1"/>
  <c r="AG518" i="33"/>
  <c r="AF517" i="33"/>
  <c r="DL506" i="1"/>
  <c r="AM635" i="1" l="1"/>
  <c r="AN634" i="1"/>
  <c r="BK634" i="1"/>
  <c r="CH630" i="1"/>
  <c r="CG630" i="1"/>
  <c r="CM630" i="1" s="1"/>
  <c r="BG634" i="1"/>
  <c r="FB508" i="1"/>
  <c r="FC508" i="1" s="1"/>
  <c r="ED507" i="1"/>
  <c r="EE508" i="1"/>
  <c r="FK510" i="1"/>
  <c r="FL510" i="1" s="1"/>
  <c r="FM509" i="1" s="1"/>
  <c r="FF509" i="1"/>
  <c r="EZ506" i="1"/>
  <c r="FD506" i="1"/>
  <c r="FA506" i="1"/>
  <c r="DK507" i="1"/>
  <c r="FE508" i="1"/>
  <c r="EY508" i="1"/>
  <c r="AG517" i="33"/>
  <c r="AF516" i="33"/>
  <c r="DL505" i="1"/>
  <c r="AQ635" i="1" l="1"/>
  <c r="AO635" i="1"/>
  <c r="BQ631" i="1"/>
  <c r="BS631" i="1" s="1"/>
  <c r="CK635" i="1"/>
  <c r="AS635" i="1"/>
  <c r="AR635" i="1"/>
  <c r="AP635" i="1"/>
  <c r="CS635" i="1"/>
  <c r="AW635" i="1"/>
  <c r="AU634" i="1"/>
  <c r="AV634" i="1"/>
  <c r="FB507" i="1"/>
  <c r="FC507" i="1" s="1"/>
  <c r="ED506" i="1"/>
  <c r="EE507" i="1"/>
  <c r="FK509" i="1"/>
  <c r="FL509" i="1" s="1"/>
  <c r="FM508" i="1" s="1"/>
  <c r="FF508" i="1"/>
  <c r="FD505" i="1"/>
  <c r="EZ505" i="1"/>
  <c r="FA505" i="1"/>
  <c r="DK506" i="1"/>
  <c r="EY507" i="1"/>
  <c r="FE507" i="1"/>
  <c r="AG516" i="33"/>
  <c r="AF515" i="33"/>
  <c r="DL504" i="1"/>
  <c r="BJ635" i="1" l="1"/>
  <c r="BH635" i="1"/>
  <c r="CT635" i="1"/>
  <c r="BD635" i="1"/>
  <c r="CI635" i="1"/>
  <c r="CU635" i="1"/>
  <c r="BI635" i="1"/>
  <c r="BK635" i="1" s="1"/>
  <c r="BF635" i="1"/>
  <c r="AT635" i="1"/>
  <c r="BP635" i="1"/>
  <c r="BE635" i="1"/>
  <c r="CE631" i="1"/>
  <c r="CL631" i="1" s="1"/>
  <c r="CD631" i="1"/>
  <c r="CF631" i="1"/>
  <c r="CJ631" i="1" s="1"/>
  <c r="BT631" i="1"/>
  <c r="FB506" i="1"/>
  <c r="FC506" i="1" s="1"/>
  <c r="ED505" i="1"/>
  <c r="EE506" i="1"/>
  <c r="FK508" i="1"/>
  <c r="FL508" i="1" s="1"/>
  <c r="FM507" i="1" s="1"/>
  <c r="FF507" i="1"/>
  <c r="FD504" i="1"/>
  <c r="FA504" i="1"/>
  <c r="EZ504" i="1"/>
  <c r="DK505" i="1"/>
  <c r="EY506" i="1"/>
  <c r="FE506" i="1"/>
  <c r="AG515" i="33"/>
  <c r="AF514" i="33"/>
  <c r="DL503" i="1"/>
  <c r="CV635" i="1" l="1"/>
  <c r="BG635" i="1"/>
  <c r="AM636" i="1"/>
  <c r="AN635" i="1"/>
  <c r="CH631" i="1"/>
  <c r="CG631" i="1"/>
  <c r="CM631" i="1" s="1"/>
  <c r="FB505" i="1"/>
  <c r="FC505" i="1" s="1"/>
  <c r="ED504" i="1"/>
  <c r="EE505" i="1"/>
  <c r="FK507" i="1"/>
  <c r="FL507" i="1" s="1"/>
  <c r="FM506" i="1" s="1"/>
  <c r="FF506" i="1"/>
  <c r="FD503" i="1"/>
  <c r="FA503" i="1"/>
  <c r="EZ503" i="1"/>
  <c r="DK504" i="1"/>
  <c r="EY505" i="1"/>
  <c r="FE505" i="1"/>
  <c r="AG514" i="33"/>
  <c r="AF513" i="33"/>
  <c r="DL502" i="1"/>
  <c r="CS636" i="1" l="1"/>
  <c r="AW636" i="1"/>
  <c r="AO636" i="1"/>
  <c r="CK636" i="1"/>
  <c r="AQ636" i="1"/>
  <c r="AR636" i="1"/>
  <c r="AP636" i="1"/>
  <c r="AS636" i="1"/>
  <c r="BQ632" i="1"/>
  <c r="BS632" i="1" s="1"/>
  <c r="AV635" i="1"/>
  <c r="AU635" i="1"/>
  <c r="FB504" i="1"/>
  <c r="FC504" i="1" s="1"/>
  <c r="ED503" i="1"/>
  <c r="EE504" i="1"/>
  <c r="FK506" i="1"/>
  <c r="FL506" i="1" s="1"/>
  <c r="FM505" i="1" s="1"/>
  <c r="FF505" i="1"/>
  <c r="FA502" i="1"/>
  <c r="EZ502" i="1"/>
  <c r="FD502" i="1"/>
  <c r="DK503" i="1"/>
  <c r="FE504" i="1"/>
  <c r="EY504" i="1"/>
  <c r="AG513" i="33"/>
  <c r="AF512" i="33"/>
  <c r="DL501" i="1"/>
  <c r="CT636" i="1" l="1"/>
  <c r="AT636" i="1"/>
  <c r="BF636" i="1"/>
  <c r="BE636" i="1"/>
  <c r="BD636" i="1"/>
  <c r="CU636" i="1"/>
  <c r="BI636" i="1"/>
  <c r="BP636" i="1"/>
  <c r="CI636" i="1"/>
  <c r="BH636" i="1"/>
  <c r="BJ636" i="1"/>
  <c r="CD632" i="1"/>
  <c r="BT632" i="1"/>
  <c r="CE632" i="1"/>
  <c r="CL632" i="1" s="1"/>
  <c r="CF632" i="1"/>
  <c r="CJ632" i="1" s="1"/>
  <c r="FB503" i="1"/>
  <c r="FC503" i="1" s="1"/>
  <c r="ED502" i="1"/>
  <c r="EE503" i="1"/>
  <c r="FK505" i="1"/>
  <c r="FL505" i="1" s="1"/>
  <c r="FM504" i="1" s="1"/>
  <c r="FF504" i="1"/>
  <c r="EZ501" i="1"/>
  <c r="FD501" i="1"/>
  <c r="FA501" i="1"/>
  <c r="DK502" i="1"/>
  <c r="EY503" i="1"/>
  <c r="FE503" i="1"/>
  <c r="AG512" i="33"/>
  <c r="AF511" i="33"/>
  <c r="DL500" i="1"/>
  <c r="BG636" i="1" l="1"/>
  <c r="CV636" i="1"/>
  <c r="AM637" i="1"/>
  <c r="CS637" i="1" s="1"/>
  <c r="AN636" i="1"/>
  <c r="BK636" i="1"/>
  <c r="CG632" i="1"/>
  <c r="CM632" i="1" s="1"/>
  <c r="CH632" i="1"/>
  <c r="FB502" i="1"/>
  <c r="FC502" i="1" s="1"/>
  <c r="ED501" i="1"/>
  <c r="EE502" i="1"/>
  <c r="FK504" i="1"/>
  <c r="FL504" i="1" s="1"/>
  <c r="FM503" i="1" s="1"/>
  <c r="FF503" i="1"/>
  <c r="FD500" i="1"/>
  <c r="FA500" i="1"/>
  <c r="EZ500" i="1"/>
  <c r="DK501" i="1"/>
  <c r="EY502" i="1"/>
  <c r="FE502" i="1"/>
  <c r="AG511" i="33"/>
  <c r="AF510" i="33"/>
  <c r="DL499" i="1"/>
  <c r="CK637" i="1" l="1"/>
  <c r="AS637" i="1"/>
  <c r="AW637" i="1"/>
  <c r="AR637" i="1"/>
  <c r="AQ637" i="1"/>
  <c r="AO637" i="1"/>
  <c r="CT637" i="1" s="1"/>
  <c r="BQ633" i="1"/>
  <c r="BS633" i="1" s="1"/>
  <c r="AP637" i="1"/>
  <c r="BH637" i="1" s="1"/>
  <c r="AU636" i="1"/>
  <c r="AV636" i="1"/>
  <c r="FB501" i="1"/>
  <c r="FC501" i="1" s="1"/>
  <c r="FK503" i="1"/>
  <c r="FL503" i="1" s="1"/>
  <c r="FM502" i="1" s="1"/>
  <c r="ED500" i="1"/>
  <c r="EE501" i="1"/>
  <c r="FF502" i="1"/>
  <c r="FD499" i="1"/>
  <c r="FA499" i="1"/>
  <c r="EZ499" i="1"/>
  <c r="DK500" i="1"/>
  <c r="EY501" i="1"/>
  <c r="FE501" i="1"/>
  <c r="AG510" i="33"/>
  <c r="AF509" i="33"/>
  <c r="DL498" i="1"/>
  <c r="AT637" i="1" l="1"/>
  <c r="BD637" i="1"/>
  <c r="BF637" i="1"/>
  <c r="BE637" i="1"/>
  <c r="CF633" i="1"/>
  <c r="CJ633" i="1" s="1"/>
  <c r="BT633" i="1"/>
  <c r="BP637" i="1"/>
  <c r="CI637" i="1"/>
  <c r="CU637" i="1"/>
  <c r="CV637" i="1" s="1"/>
  <c r="CD633" i="1"/>
  <c r="CE633" i="1"/>
  <c r="CL633" i="1" s="1"/>
  <c r="BI637" i="1"/>
  <c r="BJ637" i="1"/>
  <c r="FB500" i="1"/>
  <c r="FC500" i="1" s="1"/>
  <c r="ED499" i="1"/>
  <c r="EE500" i="1"/>
  <c r="FK502" i="1"/>
  <c r="FL502" i="1" s="1"/>
  <c r="FM501" i="1" s="1"/>
  <c r="FF501" i="1"/>
  <c r="FA498" i="1"/>
  <c r="EZ498" i="1"/>
  <c r="FD498" i="1"/>
  <c r="DK499" i="1"/>
  <c r="FE500" i="1"/>
  <c r="EY500" i="1"/>
  <c r="AG509" i="33"/>
  <c r="AF508" i="33"/>
  <c r="DL497" i="1"/>
  <c r="BG637" i="1" l="1"/>
  <c r="AM638" i="1"/>
  <c r="AN637" i="1"/>
  <c r="BK637" i="1"/>
  <c r="CG633" i="1"/>
  <c r="CM633" i="1" s="1"/>
  <c r="CH633" i="1"/>
  <c r="AW638" i="1"/>
  <c r="FB499" i="1"/>
  <c r="FC499" i="1" s="1"/>
  <c r="ED498" i="1"/>
  <c r="EE499" i="1"/>
  <c r="FF500" i="1"/>
  <c r="FK501" i="1"/>
  <c r="FL501" i="1" s="1"/>
  <c r="FM500" i="1" s="1"/>
  <c r="FA497" i="1"/>
  <c r="EZ497" i="1"/>
  <c r="FD497" i="1"/>
  <c r="DK498" i="1"/>
  <c r="FE499" i="1"/>
  <c r="EY499" i="1"/>
  <c r="AG508" i="33"/>
  <c r="AF507" i="33"/>
  <c r="DL496" i="1"/>
  <c r="CS638" i="1" l="1"/>
  <c r="AR638" i="1"/>
  <c r="AQ638" i="1"/>
  <c r="CK638" i="1"/>
  <c r="AP638" i="1"/>
  <c r="AO638" i="1"/>
  <c r="BE638" i="1" s="1"/>
  <c r="AS638" i="1"/>
  <c r="BQ634" i="1"/>
  <c r="BS634" i="1" s="1"/>
  <c r="AU637" i="1"/>
  <c r="AV637" i="1"/>
  <c r="BJ638" i="1"/>
  <c r="BD638" i="1"/>
  <c r="AT638" i="1"/>
  <c r="CT638" i="1"/>
  <c r="FB498" i="1"/>
  <c r="FC498" i="1" s="1"/>
  <c r="FK500" i="1"/>
  <c r="FL500" i="1" s="1"/>
  <c r="FM499" i="1" s="1"/>
  <c r="ED497" i="1"/>
  <c r="EE498" i="1"/>
  <c r="FF499" i="1"/>
  <c r="FD496" i="1"/>
  <c r="EZ496" i="1"/>
  <c r="FA496" i="1"/>
  <c r="DK497" i="1"/>
  <c r="EY498" i="1"/>
  <c r="FE498" i="1"/>
  <c r="AG507" i="33"/>
  <c r="AF506" i="33"/>
  <c r="DL495" i="1"/>
  <c r="CI638" i="1" l="1"/>
  <c r="BF638" i="1"/>
  <c r="BG638" i="1" s="1"/>
  <c r="BI638" i="1"/>
  <c r="CU638" i="1"/>
  <c r="CV638" i="1" s="1"/>
  <c r="BH638" i="1"/>
  <c r="BP638" i="1"/>
  <c r="BT634" i="1"/>
  <c r="CE634" i="1"/>
  <c r="CL634" i="1" s="1"/>
  <c r="CD634" i="1"/>
  <c r="CH634" i="1" s="1"/>
  <c r="CF634" i="1"/>
  <c r="AN638" i="1"/>
  <c r="AM639" i="1"/>
  <c r="FB497" i="1"/>
  <c r="FC497" i="1" s="1"/>
  <c r="ED496" i="1"/>
  <c r="EE497" i="1"/>
  <c r="FK499" i="1"/>
  <c r="FL499" i="1" s="1"/>
  <c r="FM498" i="1" s="1"/>
  <c r="FF498" i="1"/>
  <c r="FD495" i="1"/>
  <c r="FA495" i="1"/>
  <c r="EZ495" i="1"/>
  <c r="DK496" i="1"/>
  <c r="EY497" i="1"/>
  <c r="FE497" i="1"/>
  <c r="AG506" i="33"/>
  <c r="AF505" i="33"/>
  <c r="DL494" i="1"/>
  <c r="BK638" i="1" l="1"/>
  <c r="CJ634" i="1"/>
  <c r="CG634" i="1"/>
  <c r="CM634" i="1" s="1"/>
  <c r="CK639" i="1"/>
  <c r="CS639" i="1"/>
  <c r="AW639" i="1"/>
  <c r="AS639" i="1"/>
  <c r="BQ635" i="1"/>
  <c r="BS635" i="1" s="1"/>
  <c r="AO639" i="1"/>
  <c r="AQ639" i="1"/>
  <c r="AP639" i="1"/>
  <c r="AR639" i="1"/>
  <c r="AV638" i="1"/>
  <c r="AU638" i="1"/>
  <c r="FB496" i="1"/>
  <c r="FC496" i="1" s="1"/>
  <c r="ED495" i="1"/>
  <c r="EE496" i="1"/>
  <c r="FK498" i="1"/>
  <c r="FL498" i="1" s="1"/>
  <c r="FM497" i="1" s="1"/>
  <c r="FF497" i="1"/>
  <c r="FD494" i="1"/>
  <c r="FA494" i="1"/>
  <c r="EZ494" i="1"/>
  <c r="DK495" i="1"/>
  <c r="EY496" i="1"/>
  <c r="FE496" i="1"/>
  <c r="AG505" i="33"/>
  <c r="AF504" i="33"/>
  <c r="DL493" i="1"/>
  <c r="BT635" i="1" l="1"/>
  <c r="CD635" i="1"/>
  <c r="CE635" i="1"/>
  <c r="CL635" i="1" s="1"/>
  <c r="CF635" i="1"/>
  <c r="CJ635" i="1" s="1"/>
  <c r="BF639" i="1"/>
  <c r="CT639" i="1"/>
  <c r="AT639" i="1"/>
  <c r="BD639" i="1"/>
  <c r="BE639" i="1"/>
  <c r="BI639" i="1"/>
  <c r="BJ639" i="1"/>
  <c r="CI639" i="1"/>
  <c r="BP639" i="1"/>
  <c r="CU639" i="1"/>
  <c r="BH639" i="1"/>
  <c r="FB495" i="1"/>
  <c r="FC495" i="1" s="1"/>
  <c r="ED494" i="1"/>
  <c r="EE495" i="1"/>
  <c r="FK497" i="1"/>
  <c r="FL497" i="1" s="1"/>
  <c r="FM496" i="1" s="1"/>
  <c r="FF496" i="1"/>
  <c r="FA493" i="1"/>
  <c r="EZ493" i="1"/>
  <c r="FD493" i="1"/>
  <c r="DK494" i="1"/>
  <c r="FE495" i="1"/>
  <c r="EY495" i="1"/>
  <c r="AG504" i="33"/>
  <c r="AF503" i="33"/>
  <c r="DL492" i="1"/>
  <c r="CV639" i="1" l="1"/>
  <c r="CH635" i="1"/>
  <c r="CG635" i="1"/>
  <c r="CM635" i="1" s="1"/>
  <c r="AM640" i="1"/>
  <c r="AN639" i="1"/>
  <c r="BG639" i="1"/>
  <c r="BK639" i="1"/>
  <c r="FB494" i="1"/>
  <c r="FC494" i="1" s="1"/>
  <c r="ED493" i="1"/>
  <c r="EE494" i="1"/>
  <c r="FK496" i="1"/>
  <c r="FL496" i="1" s="1"/>
  <c r="FM495" i="1" s="1"/>
  <c r="FF495" i="1"/>
  <c r="EZ492" i="1"/>
  <c r="FD492" i="1"/>
  <c r="FA492" i="1"/>
  <c r="DK493" i="1"/>
  <c r="EY494" i="1"/>
  <c r="FE494" i="1"/>
  <c r="AG503" i="33"/>
  <c r="AF502" i="33"/>
  <c r="DL491" i="1"/>
  <c r="CS640" i="1" l="1"/>
  <c r="AS640" i="1"/>
  <c r="AR640" i="1"/>
  <c r="AQ640" i="1"/>
  <c r="AP640" i="1"/>
  <c r="AO640" i="1"/>
  <c r="BQ636" i="1"/>
  <c r="BS636" i="1" s="1"/>
  <c r="AW640" i="1"/>
  <c r="CK640" i="1"/>
  <c r="AV639" i="1"/>
  <c r="AU639" i="1"/>
  <c r="FB493" i="1"/>
  <c r="FC493" i="1" s="1"/>
  <c r="FK495" i="1"/>
  <c r="FL495" i="1" s="1"/>
  <c r="FM494" i="1" s="1"/>
  <c r="ED492" i="1"/>
  <c r="EE493" i="1"/>
  <c r="FF494" i="1"/>
  <c r="FD491" i="1"/>
  <c r="FA491" i="1"/>
  <c r="EZ491" i="1"/>
  <c r="DK492" i="1"/>
  <c r="EY493" i="1"/>
  <c r="FE493" i="1"/>
  <c r="AG502" i="33"/>
  <c r="AF501" i="33"/>
  <c r="DL490" i="1"/>
  <c r="CU640" i="1" l="1"/>
  <c r="BI640" i="1"/>
  <c r="BH640" i="1"/>
  <c r="BJ640" i="1"/>
  <c r="BP640" i="1"/>
  <c r="CI640" i="1"/>
  <c r="AT640" i="1"/>
  <c r="BD640" i="1"/>
  <c r="BE640" i="1"/>
  <c r="CT640" i="1"/>
  <c r="BF640" i="1"/>
  <c r="CE636" i="1"/>
  <c r="CL636" i="1" s="1"/>
  <c r="CD636" i="1"/>
  <c r="BT636" i="1"/>
  <c r="CF636" i="1"/>
  <c r="CJ636" i="1" s="1"/>
  <c r="FB492" i="1"/>
  <c r="FC492" i="1" s="1"/>
  <c r="ED491" i="1"/>
  <c r="EE492" i="1"/>
  <c r="FK494" i="1"/>
  <c r="FL494" i="1" s="1"/>
  <c r="FM493" i="1" s="1"/>
  <c r="FF493" i="1"/>
  <c r="FD490" i="1"/>
  <c r="FA490" i="1"/>
  <c r="EZ490" i="1"/>
  <c r="DK491" i="1"/>
  <c r="EY492" i="1"/>
  <c r="FE492" i="1"/>
  <c r="AG501" i="33"/>
  <c r="AF500" i="33"/>
  <c r="DL489" i="1"/>
  <c r="BK640" i="1" l="1"/>
  <c r="BG640" i="1"/>
  <c r="AN640" i="1"/>
  <c r="AM641" i="1"/>
  <c r="CG636" i="1"/>
  <c r="CM636" i="1" s="1"/>
  <c r="CH636" i="1"/>
  <c r="CV640" i="1"/>
  <c r="FB491" i="1"/>
  <c r="FC491" i="1" s="1"/>
  <c r="ED490" i="1"/>
  <c r="EE491" i="1"/>
  <c r="FK493" i="1"/>
  <c r="FL493" i="1" s="1"/>
  <c r="FM492" i="1" s="1"/>
  <c r="FF492" i="1"/>
  <c r="FA489" i="1"/>
  <c r="EZ489" i="1"/>
  <c r="FD489" i="1"/>
  <c r="DK490" i="1"/>
  <c r="FE491" i="1"/>
  <c r="EY491" i="1"/>
  <c r="AG500" i="33"/>
  <c r="AF499" i="33"/>
  <c r="DL488" i="1"/>
  <c r="AV640" i="1" l="1"/>
  <c r="AU640" i="1"/>
  <c r="BQ637" i="1"/>
  <c r="BS637" i="1" s="1"/>
  <c r="AR641" i="1"/>
  <c r="AP641" i="1"/>
  <c r="AO641" i="1"/>
  <c r="AW641" i="1"/>
  <c r="AS641" i="1"/>
  <c r="AQ641" i="1"/>
  <c r="CK641" i="1"/>
  <c r="CS641" i="1"/>
  <c r="FB490" i="1"/>
  <c r="FC490" i="1" s="1"/>
  <c r="ED489" i="1"/>
  <c r="EE490" i="1"/>
  <c r="FK492" i="1"/>
  <c r="FL492" i="1" s="1"/>
  <c r="FM491" i="1" s="1"/>
  <c r="FF491" i="1"/>
  <c r="FA488" i="1"/>
  <c r="EZ488" i="1"/>
  <c r="FD488" i="1"/>
  <c r="DK489" i="1"/>
  <c r="FE490" i="1"/>
  <c r="EY490" i="1"/>
  <c r="AG499" i="33"/>
  <c r="AF498" i="33"/>
  <c r="DL487" i="1"/>
  <c r="CF637" i="1" l="1"/>
  <c r="CJ637" i="1" s="1"/>
  <c r="CD637" i="1"/>
  <c r="CE637" i="1"/>
  <c r="CL637" i="1" s="1"/>
  <c r="BT637" i="1"/>
  <c r="BP641" i="1"/>
  <c r="CI641" i="1"/>
  <c r="BH641" i="1"/>
  <c r="BJ641" i="1"/>
  <c r="BI641" i="1"/>
  <c r="CU641" i="1"/>
  <c r="CT641" i="1"/>
  <c r="BE641" i="1"/>
  <c r="AT641" i="1"/>
  <c r="BD641" i="1"/>
  <c r="BF641" i="1"/>
  <c r="FB489" i="1"/>
  <c r="FC489" i="1" s="1"/>
  <c r="ED488" i="1"/>
  <c r="EE489" i="1"/>
  <c r="FK491" i="1"/>
  <c r="FL491" i="1" s="1"/>
  <c r="FM490" i="1" s="1"/>
  <c r="FF490" i="1"/>
  <c r="FD487" i="1"/>
  <c r="EZ487" i="1"/>
  <c r="FA487" i="1"/>
  <c r="DK488" i="1"/>
  <c r="EY489" i="1"/>
  <c r="FE489" i="1"/>
  <c r="AG498" i="33"/>
  <c r="AF497" i="33"/>
  <c r="DL486" i="1"/>
  <c r="CH637" i="1" l="1"/>
  <c r="CG637" i="1"/>
  <c r="CM637" i="1" s="1"/>
  <c r="AN641" i="1"/>
  <c r="AM642" i="1"/>
  <c r="BK641" i="1"/>
  <c r="CV641" i="1"/>
  <c r="BG641" i="1"/>
  <c r="FB488" i="1"/>
  <c r="FC488" i="1" s="1"/>
  <c r="ED487" i="1"/>
  <c r="EE488" i="1"/>
  <c r="FK490" i="1"/>
  <c r="FL490" i="1" s="1"/>
  <c r="FM489" i="1" s="1"/>
  <c r="FF489" i="1"/>
  <c r="FD486" i="1"/>
  <c r="FA486" i="1"/>
  <c r="EZ486" i="1"/>
  <c r="DK487" i="1"/>
  <c r="EY488" i="1"/>
  <c r="FE488" i="1"/>
  <c r="AG497" i="33"/>
  <c r="AF496" i="33"/>
  <c r="DL485" i="1"/>
  <c r="CK642" i="1" l="1"/>
  <c r="BQ638" i="1"/>
  <c r="BS638" i="1" s="1"/>
  <c r="CS642" i="1"/>
  <c r="AQ642" i="1"/>
  <c r="AP642" i="1"/>
  <c r="AO642" i="1"/>
  <c r="AW642" i="1"/>
  <c r="AS642" i="1"/>
  <c r="AR642" i="1"/>
  <c r="AV641" i="1"/>
  <c r="AU641" i="1"/>
  <c r="FB487" i="1"/>
  <c r="FC487" i="1" s="1"/>
  <c r="ED486" i="1"/>
  <c r="EE487" i="1"/>
  <c r="FK489" i="1"/>
  <c r="FL489" i="1" s="1"/>
  <c r="FM488" i="1" s="1"/>
  <c r="FF488" i="1"/>
  <c r="FD485" i="1"/>
  <c r="FA485" i="1"/>
  <c r="EZ485" i="1"/>
  <c r="DK486" i="1"/>
  <c r="EY487" i="1"/>
  <c r="FE487" i="1"/>
  <c r="AG496" i="33"/>
  <c r="AF495" i="33"/>
  <c r="DL484" i="1"/>
  <c r="CE638" i="1" l="1"/>
  <c r="CL638" i="1" s="1"/>
  <c r="CF638" i="1"/>
  <c r="CJ638" i="1" s="1"/>
  <c r="CD638" i="1"/>
  <c r="BT638" i="1"/>
  <c r="BI642" i="1"/>
  <c r="BP642" i="1"/>
  <c r="CI642" i="1"/>
  <c r="BH642" i="1"/>
  <c r="BJ642" i="1"/>
  <c r="CU642" i="1"/>
  <c r="AT642" i="1"/>
  <c r="CT642" i="1"/>
  <c r="BD642" i="1"/>
  <c r="BE642" i="1"/>
  <c r="BF642" i="1"/>
  <c r="FB486" i="1"/>
  <c r="FC486" i="1" s="1"/>
  <c r="ED485" i="1"/>
  <c r="EE486" i="1"/>
  <c r="FK488" i="1"/>
  <c r="FL488" i="1" s="1"/>
  <c r="FM487" i="1" s="1"/>
  <c r="FF487" i="1"/>
  <c r="FA484" i="1"/>
  <c r="EZ484" i="1"/>
  <c r="FD484" i="1"/>
  <c r="DK485" i="1"/>
  <c r="FE486" i="1"/>
  <c r="EY486" i="1"/>
  <c r="AG495" i="33"/>
  <c r="AF494" i="33"/>
  <c r="DL483" i="1"/>
  <c r="BK642" i="1" l="1"/>
  <c r="CG638" i="1"/>
  <c r="CM638" i="1" s="1"/>
  <c r="CH638" i="1"/>
  <c r="AN642" i="1"/>
  <c r="AM643" i="1"/>
  <c r="CV642" i="1"/>
  <c r="BG642" i="1"/>
  <c r="FB485" i="1"/>
  <c r="FC485" i="1" s="1"/>
  <c r="FK487" i="1"/>
  <c r="FL487" i="1" s="1"/>
  <c r="FM486" i="1" s="1"/>
  <c r="ED484" i="1"/>
  <c r="EE485" i="1"/>
  <c r="FF486" i="1"/>
  <c r="EZ483" i="1"/>
  <c r="FD483" i="1"/>
  <c r="FA483" i="1"/>
  <c r="DK484" i="1"/>
  <c r="FE485" i="1"/>
  <c r="EY485" i="1"/>
  <c r="AG494" i="33"/>
  <c r="AF493" i="33"/>
  <c r="DL482" i="1"/>
  <c r="CS643" i="1" l="1"/>
  <c r="AW643" i="1"/>
  <c r="AQ643" i="1"/>
  <c r="AO643" i="1"/>
  <c r="BQ639" i="1"/>
  <c r="BS639" i="1" s="1"/>
  <c r="AP643" i="1"/>
  <c r="AS643" i="1"/>
  <c r="AR643" i="1"/>
  <c r="CK643" i="1"/>
  <c r="AV642" i="1"/>
  <c r="AU642" i="1"/>
  <c r="FB484" i="1"/>
  <c r="FC484" i="1" s="1"/>
  <c r="FK486" i="1"/>
  <c r="FL486" i="1" s="1"/>
  <c r="FM485" i="1" s="1"/>
  <c r="ED483" i="1"/>
  <c r="EE484" i="1"/>
  <c r="FF485" i="1"/>
  <c r="FD482" i="1"/>
  <c r="FA482" i="1"/>
  <c r="EZ482" i="1"/>
  <c r="DK483" i="1"/>
  <c r="EY484" i="1"/>
  <c r="FE484" i="1"/>
  <c r="AG493" i="33"/>
  <c r="AF492" i="33"/>
  <c r="DL481" i="1"/>
  <c r="AT643" i="1" l="1"/>
  <c r="BD643" i="1"/>
  <c r="BF643" i="1"/>
  <c r="BE643" i="1"/>
  <c r="CT643" i="1"/>
  <c r="BT639" i="1"/>
  <c r="CF639" i="1"/>
  <c r="CJ639" i="1" s="1"/>
  <c r="CD639" i="1"/>
  <c r="CE639" i="1"/>
  <c r="CL639" i="1" s="1"/>
  <c r="BH643" i="1"/>
  <c r="CU643" i="1"/>
  <c r="BJ643" i="1"/>
  <c r="CI643" i="1"/>
  <c r="BP643" i="1"/>
  <c r="BI643" i="1"/>
  <c r="FB483" i="1"/>
  <c r="FC483" i="1" s="1"/>
  <c r="ED482" i="1"/>
  <c r="EE483" i="1"/>
  <c r="FK485" i="1"/>
  <c r="FL485" i="1" s="1"/>
  <c r="FM484" i="1" s="1"/>
  <c r="FF484" i="1"/>
  <c r="FD481" i="1"/>
  <c r="FA481" i="1"/>
  <c r="EZ481" i="1"/>
  <c r="DK482" i="1"/>
  <c r="EY483" i="1"/>
  <c r="FE483" i="1"/>
  <c r="AG492" i="33"/>
  <c r="AF491" i="33"/>
  <c r="DL480" i="1"/>
  <c r="BK643" i="1" l="1"/>
  <c r="AN643" i="1"/>
  <c r="AM644" i="1"/>
  <c r="CH639" i="1"/>
  <c r="CG639" i="1"/>
  <c r="CM639" i="1" s="1"/>
  <c r="BG643" i="1"/>
  <c r="CV643" i="1"/>
  <c r="FB482" i="1"/>
  <c r="FC482" i="1" s="1"/>
  <c r="ED481" i="1"/>
  <c r="EE482" i="1"/>
  <c r="FK484" i="1"/>
  <c r="FL484" i="1" s="1"/>
  <c r="FM483" i="1" s="1"/>
  <c r="FF483" i="1"/>
  <c r="FD480" i="1"/>
  <c r="FA480" i="1"/>
  <c r="EZ480" i="1"/>
  <c r="DK481" i="1"/>
  <c r="FE482" i="1"/>
  <c r="EY482" i="1"/>
  <c r="AG491" i="33"/>
  <c r="AF490" i="33"/>
  <c r="DL479" i="1"/>
  <c r="AV643" i="1" l="1"/>
  <c r="AU643" i="1"/>
  <c r="AR644" i="1"/>
  <c r="CK644" i="1"/>
  <c r="AW644" i="1"/>
  <c r="BQ640" i="1"/>
  <c r="BS640" i="1" s="1"/>
  <c r="AO644" i="1"/>
  <c r="CS644" i="1"/>
  <c r="AS644" i="1"/>
  <c r="AQ644" i="1"/>
  <c r="AP644" i="1"/>
  <c r="FB481" i="1"/>
  <c r="FC481" i="1" s="1"/>
  <c r="ED480" i="1"/>
  <c r="EE481" i="1"/>
  <c r="FK483" i="1"/>
  <c r="FL483" i="1" s="1"/>
  <c r="FM482" i="1" s="1"/>
  <c r="FF482" i="1"/>
  <c r="FA479" i="1"/>
  <c r="EZ479" i="1"/>
  <c r="FD479" i="1"/>
  <c r="DK480" i="1"/>
  <c r="FE481" i="1"/>
  <c r="EY481" i="1"/>
  <c r="AG490" i="33"/>
  <c r="AF489" i="33"/>
  <c r="DL478" i="1"/>
  <c r="BT640" i="1" l="1"/>
  <c r="CD640" i="1"/>
  <c r="CE640" i="1"/>
  <c r="CL640" i="1" s="1"/>
  <c r="CF640" i="1"/>
  <c r="CJ640" i="1" s="1"/>
  <c r="CT644" i="1"/>
  <c r="BD644" i="1"/>
  <c r="AT644" i="1"/>
  <c r="BF644" i="1"/>
  <c r="BE644" i="1"/>
  <c r="CI644" i="1"/>
  <c r="CU644" i="1"/>
  <c r="BH644" i="1"/>
  <c r="BJ644" i="1"/>
  <c r="BI644" i="1"/>
  <c r="BP644" i="1"/>
  <c r="FB480" i="1"/>
  <c r="FC480" i="1" s="1"/>
  <c r="ED479" i="1"/>
  <c r="EE480" i="1"/>
  <c r="FF481" i="1"/>
  <c r="FK482" i="1"/>
  <c r="FL482" i="1" s="1"/>
  <c r="FM481" i="1" s="1"/>
  <c r="EZ478" i="1"/>
  <c r="FD478" i="1"/>
  <c r="FA478" i="1"/>
  <c r="DK479" i="1"/>
  <c r="EY480" i="1"/>
  <c r="FE480" i="1"/>
  <c r="AG489" i="33"/>
  <c r="AF488" i="33"/>
  <c r="DL477" i="1"/>
  <c r="CV644" i="1" l="1"/>
  <c r="BK644" i="1"/>
  <c r="CG640" i="1"/>
  <c r="CM640" i="1" s="1"/>
  <c r="CH640" i="1"/>
  <c r="AN644" i="1"/>
  <c r="AM645" i="1"/>
  <c r="BG644" i="1"/>
  <c r="FB479" i="1"/>
  <c r="FC479" i="1" s="1"/>
  <c r="FK481" i="1"/>
  <c r="FL481" i="1" s="1"/>
  <c r="FM480" i="1" s="1"/>
  <c r="ED478" i="1"/>
  <c r="EE479" i="1"/>
  <c r="FF480" i="1"/>
  <c r="FD477" i="1"/>
  <c r="FA477" i="1"/>
  <c r="EZ477" i="1"/>
  <c r="DK478" i="1"/>
  <c r="EY479" i="1"/>
  <c r="FE479" i="1"/>
  <c r="AG488" i="33"/>
  <c r="AF487" i="33"/>
  <c r="DL476" i="1"/>
  <c r="CK645" i="1" l="1"/>
  <c r="BQ641" i="1"/>
  <c r="BS641" i="1" s="1"/>
  <c r="AS645" i="1"/>
  <c r="AR645" i="1"/>
  <c r="AQ645" i="1"/>
  <c r="CS645" i="1"/>
  <c r="AO645" i="1"/>
  <c r="AP645" i="1"/>
  <c r="AW645" i="1"/>
  <c r="AV644" i="1"/>
  <c r="AU644" i="1"/>
  <c r="FB478" i="1"/>
  <c r="FC478" i="1" s="1"/>
  <c r="ED477" i="1"/>
  <c r="EE478" i="1"/>
  <c r="FK480" i="1"/>
  <c r="FL480" i="1" s="1"/>
  <c r="FM479" i="1" s="1"/>
  <c r="FF479" i="1"/>
  <c r="FD476" i="1"/>
  <c r="FA476" i="1"/>
  <c r="EZ476" i="1"/>
  <c r="DK477" i="1"/>
  <c r="EY478" i="1"/>
  <c r="FE478" i="1"/>
  <c r="AG487" i="33"/>
  <c r="AF486" i="33"/>
  <c r="DL475" i="1"/>
  <c r="BT641" i="1" l="1"/>
  <c r="CE641" i="1"/>
  <c r="CL641" i="1" s="1"/>
  <c r="CD641" i="1"/>
  <c r="CF641" i="1"/>
  <c r="CJ641" i="1" s="1"/>
  <c r="AT645" i="1"/>
  <c r="BD645" i="1"/>
  <c r="CT645" i="1"/>
  <c r="BE645" i="1"/>
  <c r="BF645" i="1"/>
  <c r="BP645" i="1"/>
  <c r="CI645" i="1"/>
  <c r="BI645" i="1"/>
  <c r="BJ645" i="1"/>
  <c r="BH645" i="1"/>
  <c r="CU645" i="1"/>
  <c r="FB477" i="1"/>
  <c r="FC477" i="1" s="1"/>
  <c r="FK479" i="1"/>
  <c r="FL479" i="1" s="1"/>
  <c r="FM478" i="1" s="1"/>
  <c r="ED476" i="1"/>
  <c r="EE477" i="1"/>
  <c r="FF478" i="1"/>
  <c r="FA475" i="1"/>
  <c r="EZ475" i="1"/>
  <c r="FD475" i="1"/>
  <c r="DK476" i="1"/>
  <c r="FE477" i="1"/>
  <c r="EY477" i="1"/>
  <c r="AG486" i="33"/>
  <c r="AF485" i="33"/>
  <c r="DL474" i="1"/>
  <c r="BG645" i="1" l="1"/>
  <c r="CV645" i="1"/>
  <c r="CH641" i="1"/>
  <c r="CG641" i="1"/>
  <c r="CM641" i="1" s="1"/>
  <c r="AN645" i="1"/>
  <c r="AM646" i="1"/>
  <c r="BK645" i="1"/>
  <c r="FB476" i="1"/>
  <c r="FC476" i="1" s="1"/>
  <c r="ED475" i="1"/>
  <c r="EE476" i="1"/>
  <c r="FF477" i="1"/>
  <c r="FK478" i="1"/>
  <c r="FL478" i="1" s="1"/>
  <c r="FM477" i="1" s="1"/>
  <c r="EZ474" i="1"/>
  <c r="FD474" i="1"/>
  <c r="FA474" i="1"/>
  <c r="DK475" i="1"/>
  <c r="FE476" i="1"/>
  <c r="EY476" i="1"/>
  <c r="AG485" i="33"/>
  <c r="AF484" i="33"/>
  <c r="DL473" i="1"/>
  <c r="AV645" i="1" l="1"/>
  <c r="AU645" i="1"/>
  <c r="AQ646" i="1"/>
  <c r="CK646" i="1"/>
  <c r="AW646" i="1"/>
  <c r="AO646" i="1"/>
  <c r="AS646" i="1"/>
  <c r="CS646" i="1"/>
  <c r="AR646" i="1"/>
  <c r="BQ642" i="1"/>
  <c r="BS642" i="1" s="1"/>
  <c r="AP646" i="1"/>
  <c r="FB475" i="1"/>
  <c r="FC475" i="1" s="1"/>
  <c r="FK477" i="1"/>
  <c r="FL477" i="1" s="1"/>
  <c r="FM476" i="1" s="1"/>
  <c r="FF476" i="1"/>
  <c r="ED474" i="1"/>
  <c r="EE475" i="1"/>
  <c r="FD473" i="1"/>
  <c r="EZ473" i="1"/>
  <c r="FA473" i="1"/>
  <c r="DK474" i="1"/>
  <c r="EY475" i="1"/>
  <c r="FE475" i="1"/>
  <c r="AG484" i="33"/>
  <c r="AF483" i="33"/>
  <c r="DL472" i="1"/>
  <c r="BF646" i="1" l="1"/>
  <c r="BD646" i="1"/>
  <c r="BE646" i="1"/>
  <c r="AT646" i="1"/>
  <c r="CT646" i="1"/>
  <c r="CF642" i="1"/>
  <c r="CJ642" i="1" s="1"/>
  <c r="CD642" i="1"/>
  <c r="BT642" i="1"/>
  <c r="CE642" i="1"/>
  <c r="CL642" i="1" s="1"/>
  <c r="BP646" i="1"/>
  <c r="BJ646" i="1"/>
  <c r="BI646" i="1"/>
  <c r="BH646" i="1"/>
  <c r="CU646" i="1"/>
  <c r="CI646" i="1"/>
  <c r="FB474" i="1"/>
  <c r="FC474" i="1" s="1"/>
  <c r="FK476" i="1"/>
  <c r="FL476" i="1" s="1"/>
  <c r="FM475" i="1" s="1"/>
  <c r="ED473" i="1"/>
  <c r="EE474" i="1"/>
  <c r="FF475" i="1"/>
  <c r="FD472" i="1"/>
  <c r="FA472" i="1"/>
  <c r="EZ472" i="1"/>
  <c r="DK473" i="1"/>
  <c r="EY474" i="1"/>
  <c r="FE474" i="1"/>
  <c r="AG483" i="33"/>
  <c r="AF482" i="33"/>
  <c r="DL471" i="1"/>
  <c r="CV646" i="1" l="1"/>
  <c r="AN646" i="1"/>
  <c r="AM647" i="1"/>
  <c r="CH642" i="1"/>
  <c r="CG642" i="1"/>
  <c r="CM642" i="1" s="1"/>
  <c r="BG646" i="1"/>
  <c r="BK646" i="1"/>
  <c r="FB473" i="1"/>
  <c r="FC473" i="1" s="1"/>
  <c r="ED472" i="1"/>
  <c r="EE473" i="1"/>
  <c r="FK475" i="1"/>
  <c r="FL475" i="1" s="1"/>
  <c r="FM474" i="1" s="1"/>
  <c r="FF474" i="1"/>
  <c r="FD471" i="1"/>
  <c r="FA471" i="1"/>
  <c r="EZ471" i="1"/>
  <c r="DK472" i="1"/>
  <c r="EY473" i="1"/>
  <c r="FE473" i="1"/>
  <c r="AG482" i="33"/>
  <c r="AF481" i="33"/>
  <c r="DL470" i="1"/>
  <c r="AV646" i="1" l="1"/>
  <c r="AU646" i="1"/>
  <c r="CK647" i="1"/>
  <c r="AW647" i="1"/>
  <c r="AP647" i="1"/>
  <c r="AS647" i="1"/>
  <c r="BQ643" i="1"/>
  <c r="BS643" i="1" s="1"/>
  <c r="AR647" i="1"/>
  <c r="AQ647" i="1"/>
  <c r="CS647" i="1"/>
  <c r="AO647" i="1"/>
  <c r="FB472" i="1"/>
  <c r="FC472" i="1" s="1"/>
  <c r="ED471" i="1"/>
  <c r="EE472" i="1"/>
  <c r="FK474" i="1"/>
  <c r="FL474" i="1" s="1"/>
  <c r="FM473" i="1" s="1"/>
  <c r="FF473" i="1"/>
  <c r="FA470" i="1"/>
  <c r="EZ470" i="1"/>
  <c r="FD470" i="1"/>
  <c r="DK471" i="1"/>
  <c r="FE472" i="1"/>
  <c r="EY472" i="1"/>
  <c r="AG481" i="33"/>
  <c r="AF480" i="33"/>
  <c r="DL469" i="1"/>
  <c r="CU647" i="1" l="1"/>
  <c r="BP647" i="1"/>
  <c r="BH647" i="1"/>
  <c r="CI647" i="1"/>
  <c r="BJ647" i="1"/>
  <c r="BI647" i="1"/>
  <c r="BT643" i="1"/>
  <c r="CD643" i="1"/>
  <c r="CE643" i="1"/>
  <c r="CL643" i="1" s="1"/>
  <c r="CF643" i="1"/>
  <c r="CJ643" i="1" s="1"/>
  <c r="CT647" i="1"/>
  <c r="BD647" i="1"/>
  <c r="BE647" i="1"/>
  <c r="BF647" i="1"/>
  <c r="AT647" i="1"/>
  <c r="FB471" i="1"/>
  <c r="FC471" i="1" s="1"/>
  <c r="ED470" i="1"/>
  <c r="EE471" i="1"/>
  <c r="FK473" i="1"/>
  <c r="FL473" i="1" s="1"/>
  <c r="FM472" i="1" s="1"/>
  <c r="FF472" i="1"/>
  <c r="EZ469" i="1"/>
  <c r="FD469" i="1"/>
  <c r="FA469" i="1"/>
  <c r="DK470" i="1"/>
  <c r="EY471" i="1"/>
  <c r="FE471" i="1"/>
  <c r="AG480" i="33"/>
  <c r="AF479" i="33"/>
  <c r="DL468" i="1"/>
  <c r="BG647" i="1" l="1"/>
  <c r="BK647" i="1"/>
  <c r="CG643" i="1"/>
  <c r="CM643" i="1" s="1"/>
  <c r="CH643" i="1"/>
  <c r="AN647" i="1"/>
  <c r="AM648" i="1"/>
  <c r="CV647" i="1"/>
  <c r="FB470" i="1"/>
  <c r="FC470" i="1" s="1"/>
  <c r="ED469" i="1"/>
  <c r="EE470" i="1"/>
  <c r="FK472" i="1"/>
  <c r="FL472" i="1" s="1"/>
  <c r="FM471" i="1" s="1"/>
  <c r="FF471" i="1"/>
  <c r="FD468" i="1"/>
  <c r="FA468" i="1"/>
  <c r="EZ468" i="1"/>
  <c r="DK469" i="1"/>
  <c r="EY470" i="1"/>
  <c r="FE470" i="1"/>
  <c r="AG479" i="33"/>
  <c r="AF478" i="33"/>
  <c r="DL467" i="1"/>
  <c r="AW648" i="1" l="1"/>
  <c r="CS648" i="1"/>
  <c r="AO648" i="1"/>
  <c r="AR648" i="1"/>
  <c r="AQ648" i="1"/>
  <c r="CK648" i="1"/>
  <c r="BQ644" i="1"/>
  <c r="BS644" i="1" s="1"/>
  <c r="AP648" i="1"/>
  <c r="AS648" i="1"/>
  <c r="AV647" i="1"/>
  <c r="AU647" i="1"/>
  <c r="FB469" i="1"/>
  <c r="FC469" i="1" s="1"/>
  <c r="FK471" i="1"/>
  <c r="FL471" i="1" s="1"/>
  <c r="FM470" i="1" s="1"/>
  <c r="ED468" i="1"/>
  <c r="EE469" i="1"/>
  <c r="FF470" i="1"/>
  <c r="FD467" i="1"/>
  <c r="FA467" i="1"/>
  <c r="EZ467" i="1"/>
  <c r="DK468" i="1"/>
  <c r="EY469" i="1"/>
  <c r="FE469" i="1"/>
  <c r="AG478" i="33"/>
  <c r="AF477" i="33"/>
  <c r="DL466" i="1"/>
  <c r="CT648" i="1" l="1"/>
  <c r="BF648" i="1"/>
  <c r="BD648" i="1"/>
  <c r="AT648" i="1"/>
  <c r="BE648" i="1"/>
  <c r="CD644" i="1"/>
  <c r="BT644" i="1"/>
  <c r="CE644" i="1"/>
  <c r="CL644" i="1" s="1"/>
  <c r="CF644" i="1"/>
  <c r="CJ644" i="1" s="1"/>
  <c r="BH648" i="1"/>
  <c r="BJ648" i="1"/>
  <c r="BI648" i="1"/>
  <c r="CU648" i="1"/>
  <c r="BP648" i="1"/>
  <c r="CI648" i="1"/>
  <c r="FB468" i="1"/>
  <c r="FC468" i="1" s="1"/>
  <c r="ED467" i="1"/>
  <c r="EE468" i="1"/>
  <c r="FK470" i="1"/>
  <c r="FL470" i="1" s="1"/>
  <c r="FM469" i="1" s="1"/>
  <c r="FF469" i="1"/>
  <c r="FA466" i="1"/>
  <c r="EZ466" i="1"/>
  <c r="FD466" i="1"/>
  <c r="DK467" i="1"/>
  <c r="FE468" i="1"/>
  <c r="EY468" i="1"/>
  <c r="AG477" i="33"/>
  <c r="AF476" i="33"/>
  <c r="DL465" i="1"/>
  <c r="CV648" i="1" l="1"/>
  <c r="BK648" i="1"/>
  <c r="AM649" i="1"/>
  <c r="AN648" i="1"/>
  <c r="CH644" i="1"/>
  <c r="CG644" i="1"/>
  <c r="CM644" i="1" s="1"/>
  <c r="BG648" i="1"/>
  <c r="FB467" i="1"/>
  <c r="FC467" i="1" s="1"/>
  <c r="ED466" i="1"/>
  <c r="EE467" i="1"/>
  <c r="FF468" i="1"/>
  <c r="FK469" i="1"/>
  <c r="FL469" i="1" s="1"/>
  <c r="FM468" i="1" s="1"/>
  <c r="FA465" i="1"/>
  <c r="EZ465" i="1"/>
  <c r="FD465" i="1"/>
  <c r="DK466" i="1"/>
  <c r="FE467" i="1"/>
  <c r="EY467" i="1"/>
  <c r="AG476" i="33"/>
  <c r="AF475" i="33"/>
  <c r="DL464" i="1"/>
  <c r="AW649" i="1" l="1"/>
  <c r="AP649" i="1"/>
  <c r="AO649" i="1"/>
  <c r="AR649" i="1"/>
  <c r="BQ645" i="1"/>
  <c r="BS645" i="1" s="1"/>
  <c r="CK649" i="1"/>
  <c r="AS649" i="1"/>
  <c r="AQ649" i="1"/>
  <c r="CS649" i="1"/>
  <c r="AU648" i="1"/>
  <c r="AV648" i="1"/>
  <c r="FB466" i="1"/>
  <c r="FC466" i="1" s="1"/>
  <c r="FK468" i="1"/>
  <c r="FL468" i="1" s="1"/>
  <c r="FM467" i="1" s="1"/>
  <c r="ED465" i="1"/>
  <c r="EE466" i="1"/>
  <c r="FF467" i="1"/>
  <c r="FD464" i="1"/>
  <c r="EZ464" i="1"/>
  <c r="FA464" i="1"/>
  <c r="DK465" i="1"/>
  <c r="EY466" i="1"/>
  <c r="FE466" i="1"/>
  <c r="AG475" i="33"/>
  <c r="AF474" i="33"/>
  <c r="DL463" i="1"/>
  <c r="BH649" i="1" l="1"/>
  <c r="CI649" i="1"/>
  <c r="CU649" i="1"/>
  <c r="BI649" i="1"/>
  <c r="BP649" i="1"/>
  <c r="BJ649" i="1"/>
  <c r="AT649" i="1"/>
  <c r="BE649" i="1"/>
  <c r="CT649" i="1"/>
  <c r="BF649" i="1"/>
  <c r="BD649" i="1"/>
  <c r="CF645" i="1"/>
  <c r="CJ645" i="1" s="1"/>
  <c r="CD645" i="1"/>
  <c r="BT645" i="1"/>
  <c r="CE645" i="1"/>
  <c r="CL645" i="1" s="1"/>
  <c r="FB465" i="1"/>
  <c r="FC465" i="1" s="1"/>
  <c r="ED464" i="1"/>
  <c r="EE465" i="1"/>
  <c r="FK467" i="1"/>
  <c r="FL467" i="1" s="1"/>
  <c r="FM466" i="1" s="1"/>
  <c r="FF466" i="1"/>
  <c r="FD463" i="1"/>
  <c r="FA463" i="1"/>
  <c r="EZ463" i="1"/>
  <c r="DK464" i="1"/>
  <c r="EY465" i="1"/>
  <c r="FE465" i="1"/>
  <c r="AG474" i="33"/>
  <c r="AF473" i="33"/>
  <c r="DL462" i="1"/>
  <c r="CV649" i="1" l="1"/>
  <c r="AN649" i="1"/>
  <c r="AM650" i="1"/>
  <c r="CH645" i="1"/>
  <c r="CG645" i="1"/>
  <c r="CM645" i="1" s="1"/>
  <c r="BK649" i="1"/>
  <c r="BG649" i="1"/>
  <c r="FB464" i="1"/>
  <c r="FC464" i="1" s="1"/>
  <c r="ED463" i="1"/>
  <c r="EE464" i="1"/>
  <c r="FK466" i="1"/>
  <c r="FL466" i="1" s="1"/>
  <c r="FM465" i="1" s="1"/>
  <c r="FF465" i="1"/>
  <c r="FD462" i="1"/>
  <c r="FA462" i="1"/>
  <c r="EZ462" i="1"/>
  <c r="DK463" i="1"/>
  <c r="EY464" i="1"/>
  <c r="FE464" i="1"/>
  <c r="AG473" i="33"/>
  <c r="AF472" i="33"/>
  <c r="DL461" i="1"/>
  <c r="AV649" i="1" l="1"/>
  <c r="AU649" i="1"/>
  <c r="BQ646" i="1"/>
  <c r="BS646" i="1" s="1"/>
  <c r="AR650" i="1"/>
  <c r="CK650" i="1"/>
  <c r="AW650" i="1"/>
  <c r="AQ650" i="1"/>
  <c r="AP650" i="1"/>
  <c r="AO650" i="1"/>
  <c r="CS650" i="1"/>
  <c r="AS650" i="1"/>
  <c r="FB463" i="1"/>
  <c r="FC463" i="1" s="1"/>
  <c r="ED462" i="1"/>
  <c r="EE463" i="1"/>
  <c r="FK465" i="1"/>
  <c r="FL465" i="1" s="1"/>
  <c r="FM464" i="1" s="1"/>
  <c r="FF464" i="1"/>
  <c r="FA461" i="1"/>
  <c r="EZ461" i="1"/>
  <c r="FD461" i="1"/>
  <c r="DK462" i="1"/>
  <c r="FE463" i="1"/>
  <c r="EY463" i="1"/>
  <c r="AG472" i="33"/>
  <c r="AF471" i="33"/>
  <c r="DL460" i="1"/>
  <c r="CE646" i="1" l="1"/>
  <c r="CL646" i="1" s="1"/>
  <c r="CD646" i="1"/>
  <c r="BT646" i="1"/>
  <c r="CF646" i="1"/>
  <c r="CJ646" i="1" s="1"/>
  <c r="BP650" i="1"/>
  <c r="BI650" i="1"/>
  <c r="BJ650" i="1"/>
  <c r="CI650" i="1"/>
  <c r="CU650" i="1"/>
  <c r="BH650" i="1"/>
  <c r="BF650" i="1"/>
  <c r="CT650" i="1"/>
  <c r="BE650" i="1"/>
  <c r="BD650" i="1"/>
  <c r="AT650" i="1"/>
  <c r="FB462" i="1"/>
  <c r="FC462" i="1" s="1"/>
  <c r="ED461" i="1"/>
  <c r="EE462" i="1"/>
  <c r="FF463" i="1"/>
  <c r="FK464" i="1"/>
  <c r="FL464" i="1" s="1"/>
  <c r="FM463" i="1" s="1"/>
  <c r="EZ460" i="1"/>
  <c r="FD460" i="1"/>
  <c r="FA460" i="1"/>
  <c r="DK461" i="1"/>
  <c r="EY462" i="1"/>
  <c r="FE462" i="1"/>
  <c r="AG471" i="33"/>
  <c r="AF470" i="33"/>
  <c r="DL459" i="1"/>
  <c r="BK650" i="1" l="1"/>
  <c r="CH646" i="1"/>
  <c r="CG646" i="1"/>
  <c r="CM646" i="1" s="1"/>
  <c r="AM651" i="1"/>
  <c r="AN650" i="1"/>
  <c r="CV650" i="1"/>
  <c r="BG650" i="1"/>
  <c r="FB461" i="1"/>
  <c r="FC461" i="1" s="1"/>
  <c r="FK463" i="1"/>
  <c r="FL463" i="1" s="1"/>
  <c r="FM462" i="1" s="1"/>
  <c r="ED460" i="1"/>
  <c r="EE461" i="1"/>
  <c r="FF462" i="1"/>
  <c r="FD459" i="1"/>
  <c r="FA459" i="1"/>
  <c r="EZ459" i="1"/>
  <c r="DK460" i="1"/>
  <c r="EY461" i="1"/>
  <c r="FE461" i="1"/>
  <c r="AG470" i="33"/>
  <c r="AF469" i="33"/>
  <c r="DL458" i="1"/>
  <c r="AV650" i="1" l="1"/>
  <c r="AU650" i="1"/>
  <c r="AQ651" i="1"/>
  <c r="AW651" i="1"/>
  <c r="AS651" i="1"/>
  <c r="AP651" i="1"/>
  <c r="CK651" i="1"/>
  <c r="AR651" i="1"/>
  <c r="AO651" i="1"/>
  <c r="CS651" i="1"/>
  <c r="BQ647" i="1"/>
  <c r="BS647" i="1" s="1"/>
  <c r="FB460" i="1"/>
  <c r="FC460" i="1" s="1"/>
  <c r="ED459" i="1"/>
  <c r="EE460" i="1"/>
  <c r="FK462" i="1"/>
  <c r="FL462" i="1" s="1"/>
  <c r="FM461" i="1" s="1"/>
  <c r="FF461" i="1"/>
  <c r="FD458" i="1"/>
  <c r="FA458" i="1"/>
  <c r="EZ458" i="1"/>
  <c r="DK459" i="1"/>
  <c r="EY460" i="1"/>
  <c r="FE460" i="1"/>
  <c r="AG469" i="33"/>
  <c r="AF468" i="33"/>
  <c r="DL457" i="1"/>
  <c r="BJ651" i="1" l="1"/>
  <c r="CU651" i="1"/>
  <c r="CI651" i="1"/>
  <c r="BP651" i="1"/>
  <c r="BI651" i="1"/>
  <c r="BH651" i="1"/>
  <c r="BF651" i="1"/>
  <c r="BD651" i="1"/>
  <c r="BE651" i="1"/>
  <c r="CT651" i="1"/>
  <c r="AT651" i="1"/>
  <c r="CE647" i="1"/>
  <c r="CL647" i="1" s="1"/>
  <c r="BT647" i="1"/>
  <c r="CD647" i="1"/>
  <c r="CF647" i="1"/>
  <c r="CJ647" i="1" s="1"/>
  <c r="FB459" i="1"/>
  <c r="FC459" i="1" s="1"/>
  <c r="ED458" i="1"/>
  <c r="EE459" i="1"/>
  <c r="FK461" i="1"/>
  <c r="FL461" i="1" s="1"/>
  <c r="FM460" i="1" s="1"/>
  <c r="FF460" i="1"/>
  <c r="FA457" i="1"/>
  <c r="EZ457" i="1"/>
  <c r="FD457" i="1"/>
  <c r="DK458" i="1"/>
  <c r="FE459" i="1"/>
  <c r="EY459" i="1"/>
  <c r="AG468" i="33"/>
  <c r="AF467" i="33"/>
  <c r="DL456" i="1"/>
  <c r="AM652" i="1" l="1"/>
  <c r="AN651" i="1"/>
  <c r="CH647" i="1"/>
  <c r="CG647" i="1"/>
  <c r="CM647" i="1" s="1"/>
  <c r="BK651" i="1"/>
  <c r="CV651" i="1"/>
  <c r="BG651" i="1"/>
  <c r="FB458" i="1"/>
  <c r="FC458" i="1" s="1"/>
  <c r="ED457" i="1"/>
  <c r="EE458" i="1"/>
  <c r="FF459" i="1"/>
  <c r="FK460" i="1"/>
  <c r="FL460" i="1" s="1"/>
  <c r="FM459" i="1" s="1"/>
  <c r="FA456" i="1"/>
  <c r="EZ456" i="1"/>
  <c r="FD456" i="1"/>
  <c r="DK457" i="1"/>
  <c r="FE458" i="1"/>
  <c r="EY458" i="1"/>
  <c r="AG467" i="33"/>
  <c r="AF466" i="33"/>
  <c r="DL455" i="1"/>
  <c r="CS652" i="1" l="1"/>
  <c r="AW652" i="1"/>
  <c r="BQ648" i="1"/>
  <c r="BS648" i="1" s="1"/>
  <c r="AQ652" i="1"/>
  <c r="AR652" i="1"/>
  <c r="AP652" i="1"/>
  <c r="CK652" i="1"/>
  <c r="AO652" i="1"/>
  <c r="AS652" i="1"/>
  <c r="AV651" i="1"/>
  <c r="AU651" i="1"/>
  <c r="FB457" i="1"/>
  <c r="FC457" i="1" s="1"/>
  <c r="FK459" i="1"/>
  <c r="FL459" i="1" s="1"/>
  <c r="FM458" i="1" s="1"/>
  <c r="ED456" i="1"/>
  <c r="EE457" i="1"/>
  <c r="FF458" i="1"/>
  <c r="FD455" i="1"/>
  <c r="EZ455" i="1"/>
  <c r="FA455" i="1"/>
  <c r="DK456" i="1"/>
  <c r="EY457" i="1"/>
  <c r="FE457" i="1"/>
  <c r="AG466" i="33"/>
  <c r="AF465" i="33"/>
  <c r="DL454" i="1"/>
  <c r="CF648" i="1" l="1"/>
  <c r="CJ648" i="1" s="1"/>
  <c r="BT648" i="1"/>
  <c r="CE648" i="1"/>
  <c r="CL648" i="1" s="1"/>
  <c r="CD648" i="1"/>
  <c r="CI652" i="1"/>
  <c r="BP652" i="1"/>
  <c r="BH652" i="1"/>
  <c r="BJ652" i="1"/>
  <c r="BI652" i="1"/>
  <c r="CU652" i="1"/>
  <c r="BF652" i="1"/>
  <c r="CT652" i="1"/>
  <c r="BD652" i="1"/>
  <c r="BE652" i="1"/>
  <c r="AT652" i="1"/>
  <c r="FB456" i="1"/>
  <c r="FC456" i="1" s="1"/>
  <c r="ED455" i="1"/>
  <c r="EE456" i="1"/>
  <c r="FK458" i="1"/>
  <c r="FL458" i="1" s="1"/>
  <c r="FM457" i="1" s="1"/>
  <c r="FF457" i="1"/>
  <c r="FD454" i="1"/>
  <c r="FA454" i="1"/>
  <c r="EZ454" i="1"/>
  <c r="DK455" i="1"/>
  <c r="EY456" i="1"/>
  <c r="FE456" i="1"/>
  <c r="AG465" i="33"/>
  <c r="AF464" i="33"/>
  <c r="DL453" i="1"/>
  <c r="BK652" i="1" l="1"/>
  <c r="CH648" i="1"/>
  <c r="CG648" i="1"/>
  <c r="CM648" i="1" s="1"/>
  <c r="AM653" i="1"/>
  <c r="AN652" i="1"/>
  <c r="CV652" i="1"/>
  <c r="BG652" i="1"/>
  <c r="FB455" i="1"/>
  <c r="FC455" i="1" s="1"/>
  <c r="ED454" i="1"/>
  <c r="EE455" i="1"/>
  <c r="FK457" i="1"/>
  <c r="FL457" i="1" s="1"/>
  <c r="FM456" i="1" s="1"/>
  <c r="FF456" i="1"/>
  <c r="FD453" i="1"/>
  <c r="FA453" i="1"/>
  <c r="EZ453" i="1"/>
  <c r="DK454" i="1"/>
  <c r="EY455" i="1"/>
  <c r="FE455" i="1"/>
  <c r="AG464" i="33"/>
  <c r="AF463" i="33"/>
  <c r="DL452" i="1"/>
  <c r="CK653" i="1" l="1"/>
  <c r="AW653" i="1"/>
  <c r="AP653" i="1"/>
  <c r="CS653" i="1"/>
  <c r="AO653" i="1"/>
  <c r="AQ653" i="1"/>
  <c r="BQ649" i="1"/>
  <c r="BS649" i="1" s="1"/>
  <c r="AR653" i="1"/>
  <c r="AS653" i="1"/>
  <c r="AU652" i="1"/>
  <c r="AV652" i="1"/>
  <c r="FB454" i="1"/>
  <c r="FC454" i="1" s="1"/>
  <c r="ED453" i="1"/>
  <c r="EE454" i="1"/>
  <c r="FK456" i="1"/>
  <c r="FL456" i="1" s="1"/>
  <c r="FM455" i="1" s="1"/>
  <c r="FF455" i="1"/>
  <c r="FA452" i="1"/>
  <c r="EZ452" i="1"/>
  <c r="FD452" i="1"/>
  <c r="DK453" i="1"/>
  <c r="FE454" i="1"/>
  <c r="EY454" i="1"/>
  <c r="AG463" i="33"/>
  <c r="AF462" i="33"/>
  <c r="DL451" i="1"/>
  <c r="BJ653" i="1" l="1"/>
  <c r="BH653" i="1"/>
  <c r="BI653" i="1"/>
  <c r="BP653" i="1"/>
  <c r="CU653" i="1"/>
  <c r="CI653" i="1"/>
  <c r="AT653" i="1"/>
  <c r="BE653" i="1"/>
  <c r="BF653" i="1"/>
  <c r="BD653" i="1"/>
  <c r="CT653" i="1"/>
  <c r="CE649" i="1"/>
  <c r="CL649" i="1" s="1"/>
  <c r="CD649" i="1"/>
  <c r="CF649" i="1"/>
  <c r="CJ649" i="1" s="1"/>
  <c r="BT649" i="1"/>
  <c r="FB453" i="1"/>
  <c r="FC453" i="1" s="1"/>
  <c r="FK455" i="1"/>
  <c r="FL455" i="1" s="1"/>
  <c r="FM454" i="1" s="1"/>
  <c r="ED452" i="1"/>
  <c r="EE453" i="1"/>
  <c r="FF454" i="1"/>
  <c r="EZ451" i="1"/>
  <c r="FD451" i="1"/>
  <c r="FA451" i="1"/>
  <c r="DK452" i="1"/>
  <c r="FE453" i="1"/>
  <c r="EY453" i="1"/>
  <c r="AG462" i="33"/>
  <c r="AF461" i="33"/>
  <c r="DL450" i="1"/>
  <c r="CV653" i="1" l="1"/>
  <c r="BG653" i="1"/>
  <c r="AN653" i="1"/>
  <c r="AM654" i="1"/>
  <c r="CH649" i="1"/>
  <c r="CG649" i="1"/>
  <c r="CM649" i="1" s="1"/>
  <c r="BK653" i="1"/>
  <c r="FB452" i="1"/>
  <c r="FC452" i="1" s="1"/>
  <c r="FK454" i="1"/>
  <c r="FL454" i="1" s="1"/>
  <c r="FM453" i="1" s="1"/>
  <c r="ED451" i="1"/>
  <c r="EE452" i="1"/>
  <c r="FF453" i="1"/>
  <c r="FD450" i="1"/>
  <c r="FA450" i="1"/>
  <c r="EZ450" i="1"/>
  <c r="DK451" i="1"/>
  <c r="EY452" i="1"/>
  <c r="FE452" i="1"/>
  <c r="AG461" i="33"/>
  <c r="AF460" i="33"/>
  <c r="DL449" i="1"/>
  <c r="AS654" i="1" l="1"/>
  <c r="CK654" i="1"/>
  <c r="AW654" i="1"/>
  <c r="AP654" i="1"/>
  <c r="BQ650" i="1"/>
  <c r="BS650" i="1" s="1"/>
  <c r="CS654" i="1"/>
  <c r="AO654" i="1"/>
  <c r="AR654" i="1"/>
  <c r="AQ654" i="1"/>
  <c r="AV653" i="1"/>
  <c r="AU653" i="1"/>
  <c r="FB451" i="1"/>
  <c r="FC451" i="1" s="1"/>
  <c r="ED450" i="1"/>
  <c r="EE451" i="1"/>
  <c r="FK453" i="1"/>
  <c r="FL453" i="1" s="1"/>
  <c r="FM452" i="1" s="1"/>
  <c r="FF452" i="1"/>
  <c r="FD449" i="1"/>
  <c r="FA449" i="1"/>
  <c r="EZ449" i="1"/>
  <c r="DK450" i="1"/>
  <c r="EY451" i="1"/>
  <c r="FE451" i="1"/>
  <c r="AG460" i="33"/>
  <c r="AF459" i="33"/>
  <c r="DL448" i="1"/>
  <c r="CU654" i="1" l="1"/>
  <c r="BH654" i="1"/>
  <c r="BJ654" i="1"/>
  <c r="BP654" i="1"/>
  <c r="BI654" i="1"/>
  <c r="CI654" i="1"/>
  <c r="CF650" i="1"/>
  <c r="CJ650" i="1" s="1"/>
  <c r="CE650" i="1"/>
  <c r="CL650" i="1" s="1"/>
  <c r="CD650" i="1"/>
  <c r="BT650" i="1"/>
  <c r="BE654" i="1"/>
  <c r="BD654" i="1"/>
  <c r="BF654" i="1"/>
  <c r="CT654" i="1"/>
  <c r="AT654" i="1"/>
  <c r="FB450" i="1"/>
  <c r="FC450" i="1" s="1"/>
  <c r="ED449" i="1"/>
  <c r="EE450" i="1"/>
  <c r="FK452" i="1"/>
  <c r="FL452" i="1" s="1"/>
  <c r="FM451" i="1" s="1"/>
  <c r="FF451" i="1"/>
  <c r="FD448" i="1"/>
  <c r="FA448" i="1"/>
  <c r="EZ448" i="1"/>
  <c r="DK449" i="1"/>
  <c r="FE450" i="1"/>
  <c r="EY450" i="1"/>
  <c r="AG459" i="33"/>
  <c r="AF458" i="33"/>
  <c r="DL447" i="1"/>
  <c r="BG654" i="1" l="1"/>
  <c r="BK654" i="1"/>
  <c r="CH650" i="1"/>
  <c r="CG650" i="1"/>
  <c r="CM650" i="1" s="1"/>
  <c r="AN654" i="1"/>
  <c r="AM655" i="1"/>
  <c r="CV654" i="1"/>
  <c r="FB449" i="1"/>
  <c r="FC449" i="1" s="1"/>
  <c r="ED448" i="1"/>
  <c r="EE449" i="1"/>
  <c r="FK451" i="1"/>
  <c r="FL451" i="1" s="1"/>
  <c r="FM450" i="1" s="1"/>
  <c r="FF450" i="1"/>
  <c r="FA447" i="1"/>
  <c r="EZ447" i="1"/>
  <c r="FD447" i="1"/>
  <c r="DK448" i="1"/>
  <c r="FE449" i="1"/>
  <c r="EY449" i="1"/>
  <c r="AG458" i="33"/>
  <c r="AF457" i="33"/>
  <c r="DL446" i="1"/>
  <c r="AU654" i="1" l="1"/>
  <c r="AV654" i="1"/>
  <c r="BQ651" i="1"/>
  <c r="BS651" i="1" s="1"/>
  <c r="AW655" i="1"/>
  <c r="CK655" i="1"/>
  <c r="AR655" i="1"/>
  <c r="AQ655" i="1"/>
  <c r="AO655" i="1"/>
  <c r="AP655" i="1"/>
  <c r="AS655" i="1"/>
  <c r="CS655" i="1"/>
  <c r="FB448" i="1"/>
  <c r="FC448" i="1" s="1"/>
  <c r="ED447" i="1"/>
  <c r="EE448" i="1"/>
  <c r="FK450" i="1"/>
  <c r="FL450" i="1" s="1"/>
  <c r="FM449" i="1" s="1"/>
  <c r="FF449" i="1"/>
  <c r="EZ446" i="1"/>
  <c r="FD446" i="1"/>
  <c r="FA446" i="1"/>
  <c r="DK447" i="1"/>
  <c r="EY448" i="1"/>
  <c r="FE448" i="1"/>
  <c r="AG457" i="33"/>
  <c r="AF456" i="33"/>
  <c r="DL445" i="1"/>
  <c r="BT651" i="1" l="1"/>
  <c r="CF651" i="1"/>
  <c r="CJ651" i="1" s="1"/>
  <c r="CE651" i="1"/>
  <c r="CL651" i="1" s="1"/>
  <c r="CD651" i="1"/>
  <c r="AT655" i="1"/>
  <c r="CT655" i="1"/>
  <c r="BE655" i="1"/>
  <c r="BD655" i="1"/>
  <c r="BF655" i="1"/>
  <c r="CU655" i="1"/>
  <c r="BJ655" i="1"/>
  <c r="CI655" i="1"/>
  <c r="BH655" i="1"/>
  <c r="BI655" i="1"/>
  <c r="BP655" i="1"/>
  <c r="FB447" i="1"/>
  <c r="FC447" i="1" s="1"/>
  <c r="ED446" i="1"/>
  <c r="EE447" i="1"/>
  <c r="FK449" i="1"/>
  <c r="FL449" i="1" s="1"/>
  <c r="FM448" i="1" s="1"/>
  <c r="FF448" i="1"/>
  <c r="FD445" i="1"/>
  <c r="FA445" i="1"/>
  <c r="EZ445" i="1"/>
  <c r="DK446" i="1"/>
  <c r="EY447" i="1"/>
  <c r="FE447" i="1"/>
  <c r="AG456" i="33"/>
  <c r="AF455" i="33"/>
  <c r="DL444" i="1"/>
  <c r="BG655" i="1" l="1"/>
  <c r="CV655" i="1"/>
  <c r="CH651" i="1"/>
  <c r="CG651" i="1"/>
  <c r="CM651" i="1" s="1"/>
  <c r="AM656" i="1"/>
  <c r="AN655" i="1"/>
  <c r="BK655" i="1"/>
  <c r="FB446" i="1"/>
  <c r="FC446" i="1" s="1"/>
  <c r="ED445" i="1"/>
  <c r="EE446" i="1"/>
  <c r="FK448" i="1"/>
  <c r="FL448" i="1" s="1"/>
  <c r="FM447" i="1" s="1"/>
  <c r="FF447" i="1"/>
  <c r="FD444" i="1"/>
  <c r="FA444" i="1"/>
  <c r="EZ444" i="1"/>
  <c r="DK445" i="1"/>
  <c r="EY446" i="1"/>
  <c r="FE446" i="1"/>
  <c r="AG455" i="33"/>
  <c r="AF454" i="33"/>
  <c r="DL443" i="1"/>
  <c r="CS656" i="1" l="1"/>
  <c r="AQ656" i="1"/>
  <c r="AO656" i="1"/>
  <c r="CK656" i="1"/>
  <c r="AW656" i="1"/>
  <c r="BQ652" i="1"/>
  <c r="BS652" i="1" s="1"/>
  <c r="AS656" i="1"/>
  <c r="AP656" i="1"/>
  <c r="AR656" i="1"/>
  <c r="AU655" i="1"/>
  <c r="AV655" i="1"/>
  <c r="FB445" i="1"/>
  <c r="FC445" i="1" s="1"/>
  <c r="FK447" i="1"/>
  <c r="FL447" i="1" s="1"/>
  <c r="FM446" i="1" s="1"/>
  <c r="ED444" i="1"/>
  <c r="EE445" i="1"/>
  <c r="FF446" i="1"/>
  <c r="FA443" i="1"/>
  <c r="EZ443" i="1"/>
  <c r="FD443" i="1"/>
  <c r="DK444" i="1"/>
  <c r="FE445" i="1"/>
  <c r="EY445" i="1"/>
  <c r="AG454" i="33"/>
  <c r="AF453" i="33"/>
  <c r="DL442" i="1"/>
  <c r="CT656" i="1" l="1"/>
  <c r="BE656" i="1"/>
  <c r="AT656" i="1"/>
  <c r="BF656" i="1"/>
  <c r="BD656" i="1"/>
  <c r="CE652" i="1"/>
  <c r="CL652" i="1" s="1"/>
  <c r="CD652" i="1"/>
  <c r="BT652" i="1"/>
  <c r="CF652" i="1"/>
  <c r="CJ652" i="1" s="1"/>
  <c r="BI656" i="1"/>
  <c r="CI656" i="1"/>
  <c r="CU656" i="1"/>
  <c r="BJ656" i="1"/>
  <c r="BP656" i="1"/>
  <c r="BH656" i="1"/>
  <c r="FB444" i="1"/>
  <c r="FC444" i="1" s="1"/>
  <c r="ED443" i="1"/>
  <c r="EE444" i="1"/>
  <c r="FK446" i="1"/>
  <c r="FL446" i="1" s="1"/>
  <c r="FM445" i="1" s="1"/>
  <c r="FF445" i="1"/>
  <c r="EZ442" i="1"/>
  <c r="FD442" i="1"/>
  <c r="FA442" i="1"/>
  <c r="DK443" i="1"/>
  <c r="FE444" i="1"/>
  <c r="EY444" i="1"/>
  <c r="AG453" i="33"/>
  <c r="AF452" i="33"/>
  <c r="DL441" i="1"/>
  <c r="BK656" i="1" l="1"/>
  <c r="CV656" i="1"/>
  <c r="AM657" i="1"/>
  <c r="AN656" i="1"/>
  <c r="CH652" i="1"/>
  <c r="CG652" i="1"/>
  <c r="CM652" i="1" s="1"/>
  <c r="BG656" i="1"/>
  <c r="FB443" i="1"/>
  <c r="FC443" i="1" s="1"/>
  <c r="ED442" i="1"/>
  <c r="EE443" i="1"/>
  <c r="FK445" i="1"/>
  <c r="FL445" i="1" s="1"/>
  <c r="FM444" i="1" s="1"/>
  <c r="FF444" i="1"/>
  <c r="FD441" i="1"/>
  <c r="FA441" i="1"/>
  <c r="EZ441" i="1"/>
  <c r="DK442" i="1"/>
  <c r="EY443" i="1"/>
  <c r="FE443" i="1"/>
  <c r="AG452" i="33"/>
  <c r="AF451" i="33"/>
  <c r="DL440" i="1"/>
  <c r="AW657" i="1" l="1"/>
  <c r="AQ657" i="1"/>
  <c r="AS657" i="1"/>
  <c r="CK657" i="1"/>
  <c r="BQ653" i="1"/>
  <c r="BS653" i="1" s="1"/>
  <c r="AO657" i="1"/>
  <c r="AR657" i="1"/>
  <c r="CS657" i="1"/>
  <c r="AP657" i="1"/>
  <c r="AV656" i="1"/>
  <c r="AU656" i="1"/>
  <c r="FB442" i="1"/>
  <c r="FC442" i="1" s="1"/>
  <c r="ED441" i="1"/>
  <c r="EE442" i="1"/>
  <c r="FK444" i="1"/>
  <c r="FL444" i="1" s="1"/>
  <c r="FM443" i="1" s="1"/>
  <c r="FF443" i="1"/>
  <c r="FD440" i="1"/>
  <c r="FA440" i="1"/>
  <c r="EZ440" i="1"/>
  <c r="DK441" i="1"/>
  <c r="EY442" i="1"/>
  <c r="FE442" i="1"/>
  <c r="AG451" i="33"/>
  <c r="AF450" i="33"/>
  <c r="DL439" i="1"/>
  <c r="CF653" i="1" l="1"/>
  <c r="CJ653" i="1" s="1"/>
  <c r="CD653" i="1"/>
  <c r="CE653" i="1"/>
  <c r="CL653" i="1" s="1"/>
  <c r="BT653" i="1"/>
  <c r="BD657" i="1"/>
  <c r="AT657" i="1"/>
  <c r="CT657" i="1"/>
  <c r="BE657" i="1"/>
  <c r="BF657" i="1"/>
  <c r="BI657" i="1"/>
  <c r="BH657" i="1"/>
  <c r="BP657" i="1"/>
  <c r="CU657" i="1"/>
  <c r="CI657" i="1"/>
  <c r="BJ657" i="1"/>
  <c r="FB441" i="1"/>
  <c r="FC441" i="1" s="1"/>
  <c r="ED440" i="1"/>
  <c r="EE441" i="1"/>
  <c r="FK443" i="1"/>
  <c r="FL443" i="1" s="1"/>
  <c r="FM442" i="1" s="1"/>
  <c r="FF442" i="1"/>
  <c r="FA439" i="1"/>
  <c r="EZ439" i="1"/>
  <c r="FD439" i="1"/>
  <c r="DK440" i="1"/>
  <c r="FE441" i="1"/>
  <c r="EY441" i="1"/>
  <c r="AG450" i="33"/>
  <c r="AF449" i="33"/>
  <c r="DL438" i="1"/>
  <c r="BG657" i="1" l="1"/>
  <c r="BK657" i="1"/>
  <c r="CG653" i="1"/>
  <c r="CM653" i="1" s="1"/>
  <c r="CH653" i="1"/>
  <c r="AN657" i="1"/>
  <c r="AM658" i="1"/>
  <c r="CV657" i="1"/>
  <c r="FB440" i="1"/>
  <c r="FC440" i="1" s="1"/>
  <c r="ED439" i="1"/>
  <c r="EE440" i="1"/>
  <c r="FK442" i="1"/>
  <c r="FL442" i="1" s="1"/>
  <c r="FM441" i="1" s="1"/>
  <c r="FF441" i="1"/>
  <c r="FA438" i="1"/>
  <c r="EZ438" i="1"/>
  <c r="FD438" i="1"/>
  <c r="DK439" i="1"/>
  <c r="FE440" i="1"/>
  <c r="EY440" i="1"/>
  <c r="AG449" i="33"/>
  <c r="AF448" i="33"/>
  <c r="DL437" i="1"/>
  <c r="BQ654" i="1" l="1"/>
  <c r="BS654" i="1" s="1"/>
  <c r="CS658" i="1"/>
  <c r="AS658" i="1"/>
  <c r="AQ658" i="1"/>
  <c r="AP658" i="1"/>
  <c r="AR658" i="1"/>
  <c r="AW658" i="1"/>
  <c r="CK658" i="1"/>
  <c r="AO658" i="1"/>
  <c r="AU657" i="1"/>
  <c r="AV657" i="1"/>
  <c r="FB439" i="1"/>
  <c r="FC439" i="1" s="1"/>
  <c r="ED438" i="1"/>
  <c r="EE439" i="1"/>
  <c r="FK441" i="1"/>
  <c r="FL441" i="1" s="1"/>
  <c r="FM440" i="1" s="1"/>
  <c r="FF440" i="1"/>
  <c r="FD437" i="1"/>
  <c r="EZ437" i="1"/>
  <c r="FA437" i="1"/>
  <c r="DK438" i="1"/>
  <c r="EY439" i="1"/>
  <c r="FE439" i="1"/>
  <c r="AG448" i="33"/>
  <c r="AF447" i="33"/>
  <c r="DL436" i="1"/>
  <c r="CE654" i="1" l="1"/>
  <c r="CL654" i="1" s="1"/>
  <c r="CD654" i="1"/>
  <c r="BT654" i="1"/>
  <c r="CF654" i="1"/>
  <c r="CJ654" i="1" s="1"/>
  <c r="BI658" i="1"/>
  <c r="CI658" i="1"/>
  <c r="BJ658" i="1"/>
  <c r="CU658" i="1"/>
  <c r="BH658" i="1"/>
  <c r="BP658" i="1"/>
  <c r="BF658" i="1"/>
  <c r="CT658" i="1"/>
  <c r="BE658" i="1"/>
  <c r="AT658" i="1"/>
  <c r="BD658" i="1"/>
  <c r="FB438" i="1"/>
  <c r="FC438" i="1" s="1"/>
  <c r="ED437" i="1"/>
  <c r="EE438" i="1"/>
  <c r="FK440" i="1"/>
  <c r="FL440" i="1" s="1"/>
  <c r="FM439" i="1" s="1"/>
  <c r="FF439" i="1"/>
  <c r="FD436" i="1"/>
  <c r="FA436" i="1"/>
  <c r="EZ436" i="1"/>
  <c r="DK437" i="1"/>
  <c r="EY438" i="1"/>
  <c r="FE438" i="1"/>
  <c r="AG447" i="33"/>
  <c r="AF446" i="33"/>
  <c r="DL435" i="1"/>
  <c r="CH654" i="1" l="1"/>
  <c r="CG654" i="1"/>
  <c r="CM654" i="1" s="1"/>
  <c r="AN658" i="1"/>
  <c r="AM659" i="1"/>
  <c r="BK658" i="1"/>
  <c r="CV658" i="1"/>
  <c r="BG658" i="1"/>
  <c r="FB437" i="1"/>
  <c r="FC437" i="1" s="1"/>
  <c r="FK439" i="1"/>
  <c r="FL439" i="1" s="1"/>
  <c r="FM438" i="1" s="1"/>
  <c r="ED436" i="1"/>
  <c r="EE437" i="1"/>
  <c r="FF438" i="1"/>
  <c r="FD435" i="1"/>
  <c r="FA435" i="1"/>
  <c r="EZ435" i="1"/>
  <c r="DK436" i="1"/>
  <c r="EY437" i="1"/>
  <c r="FE437" i="1"/>
  <c r="AG446" i="33"/>
  <c r="AF445" i="33"/>
  <c r="DL434" i="1"/>
  <c r="AS659" i="1" l="1"/>
  <c r="AO659" i="1"/>
  <c r="AQ659" i="1"/>
  <c r="AR659" i="1"/>
  <c r="BQ655" i="1"/>
  <c r="BS655" i="1" s="1"/>
  <c r="AW659" i="1"/>
  <c r="AP659" i="1"/>
  <c r="CS659" i="1"/>
  <c r="CK659" i="1"/>
  <c r="AV658" i="1"/>
  <c r="AU658" i="1"/>
  <c r="FB436" i="1"/>
  <c r="FC436" i="1" s="1"/>
  <c r="ED435" i="1"/>
  <c r="EE436" i="1"/>
  <c r="FK438" i="1"/>
  <c r="FL438" i="1" s="1"/>
  <c r="FM437" i="1" s="1"/>
  <c r="FF437" i="1"/>
  <c r="FA434" i="1"/>
  <c r="EZ434" i="1"/>
  <c r="FD434" i="1"/>
  <c r="DK435" i="1"/>
  <c r="FE436" i="1"/>
  <c r="EY436" i="1"/>
  <c r="AG445" i="33"/>
  <c r="AF444" i="33"/>
  <c r="DL433" i="1"/>
  <c r="AT659" i="1" l="1"/>
  <c r="BD659" i="1"/>
  <c r="BF659" i="1"/>
  <c r="CT659" i="1"/>
  <c r="BE659" i="1"/>
  <c r="CD655" i="1"/>
  <c r="BT655" i="1"/>
  <c r="CF655" i="1"/>
  <c r="CJ655" i="1" s="1"/>
  <c r="CE655" i="1"/>
  <c r="CL655" i="1" s="1"/>
  <c r="BJ659" i="1"/>
  <c r="BI659" i="1"/>
  <c r="BH659" i="1"/>
  <c r="CI659" i="1"/>
  <c r="BP659" i="1"/>
  <c r="CU659" i="1"/>
  <c r="FB435" i="1"/>
  <c r="FC435" i="1" s="1"/>
  <c r="ED434" i="1"/>
  <c r="EE435" i="1"/>
  <c r="FF436" i="1"/>
  <c r="FK437" i="1"/>
  <c r="FL437" i="1" s="1"/>
  <c r="FM436" i="1" s="1"/>
  <c r="FD433" i="1"/>
  <c r="EZ433" i="1"/>
  <c r="FA433" i="1"/>
  <c r="DK434" i="1"/>
  <c r="EY435" i="1"/>
  <c r="FE435" i="1"/>
  <c r="AG444" i="33"/>
  <c r="AF443" i="33"/>
  <c r="DL432" i="1"/>
  <c r="CV659" i="1" l="1"/>
  <c r="AN659" i="1"/>
  <c r="AM660" i="1"/>
  <c r="CH655" i="1"/>
  <c r="CG655" i="1"/>
  <c r="CM655" i="1" s="1"/>
  <c r="BG659" i="1"/>
  <c r="BK659" i="1"/>
  <c r="FB434" i="1"/>
  <c r="FC434" i="1" s="1"/>
  <c r="FK436" i="1"/>
  <c r="FL436" i="1" s="1"/>
  <c r="FM435" i="1" s="1"/>
  <c r="ED433" i="1"/>
  <c r="EE434" i="1"/>
  <c r="FF435" i="1"/>
  <c r="FD432" i="1"/>
  <c r="FA432" i="1"/>
  <c r="EZ432" i="1"/>
  <c r="DK433" i="1"/>
  <c r="EY434" i="1"/>
  <c r="FE434" i="1"/>
  <c r="AG443" i="33"/>
  <c r="AF442" i="33"/>
  <c r="DL431" i="1"/>
  <c r="AQ660" i="1" l="1"/>
  <c r="AS660" i="1"/>
  <c r="AW660" i="1"/>
  <c r="AP660" i="1"/>
  <c r="BQ656" i="1"/>
  <c r="BS656" i="1" s="1"/>
  <c r="CS660" i="1"/>
  <c r="AO660" i="1"/>
  <c r="AR660" i="1"/>
  <c r="CK660" i="1"/>
  <c r="AU659" i="1"/>
  <c r="AV659" i="1"/>
  <c r="FB433" i="1"/>
  <c r="FC433" i="1" s="1"/>
  <c r="ED432" i="1"/>
  <c r="EE433" i="1"/>
  <c r="FK435" i="1"/>
  <c r="FL435" i="1" s="1"/>
  <c r="FM434" i="1" s="1"/>
  <c r="FF434" i="1"/>
  <c r="FD431" i="1"/>
  <c r="FA431" i="1"/>
  <c r="EZ431" i="1"/>
  <c r="DK432" i="1"/>
  <c r="EY433" i="1"/>
  <c r="FE433" i="1"/>
  <c r="AG442" i="33"/>
  <c r="AF441" i="33"/>
  <c r="DL430" i="1"/>
  <c r="CI660" i="1" l="1"/>
  <c r="CU660" i="1"/>
  <c r="BH660" i="1"/>
  <c r="BP660" i="1"/>
  <c r="BJ660" i="1"/>
  <c r="BI660" i="1"/>
  <c r="CE656" i="1"/>
  <c r="CL656" i="1" s="1"/>
  <c r="CF656" i="1"/>
  <c r="CJ656" i="1" s="1"/>
  <c r="CD656" i="1"/>
  <c r="BT656" i="1"/>
  <c r="AT660" i="1"/>
  <c r="CT660" i="1"/>
  <c r="BD660" i="1"/>
  <c r="BF660" i="1"/>
  <c r="BE660" i="1"/>
  <c r="FB432" i="1"/>
  <c r="FC432" i="1" s="1"/>
  <c r="ED431" i="1"/>
  <c r="EE432" i="1"/>
  <c r="FK434" i="1"/>
  <c r="FL434" i="1" s="1"/>
  <c r="FM433" i="1" s="1"/>
  <c r="FF433" i="1"/>
  <c r="FA430" i="1"/>
  <c r="EZ430" i="1"/>
  <c r="FD430" i="1"/>
  <c r="DK431" i="1"/>
  <c r="FE432" i="1"/>
  <c r="EY432" i="1"/>
  <c r="AG441" i="33"/>
  <c r="AF440" i="33"/>
  <c r="DL429" i="1"/>
  <c r="BG660" i="1" l="1"/>
  <c r="BK660" i="1"/>
  <c r="CH656" i="1"/>
  <c r="CG656" i="1"/>
  <c r="CM656" i="1" s="1"/>
  <c r="AM661" i="1"/>
  <c r="AN660" i="1"/>
  <c r="CV660" i="1"/>
  <c r="FB431" i="1"/>
  <c r="FC431" i="1" s="1"/>
  <c r="ED430" i="1"/>
  <c r="EE431" i="1"/>
  <c r="FK433" i="1"/>
  <c r="FL433" i="1" s="1"/>
  <c r="FM432" i="1" s="1"/>
  <c r="FF432" i="1"/>
  <c r="EZ429" i="1"/>
  <c r="FD429" i="1"/>
  <c r="FA429" i="1"/>
  <c r="DK430" i="1"/>
  <c r="EY431" i="1"/>
  <c r="FE431" i="1"/>
  <c r="AG440" i="33"/>
  <c r="AF439" i="33"/>
  <c r="DL428" i="1"/>
  <c r="AO661" i="1" l="1"/>
  <c r="AW661" i="1"/>
  <c r="CK661" i="1"/>
  <c r="CS661" i="1"/>
  <c r="BQ657" i="1"/>
  <c r="BS657" i="1" s="1"/>
  <c r="AR661" i="1"/>
  <c r="AQ661" i="1"/>
  <c r="AP661" i="1"/>
  <c r="AS661" i="1"/>
  <c r="AU660" i="1"/>
  <c r="AV660" i="1"/>
  <c r="FB430" i="1"/>
  <c r="FC430" i="1" s="1"/>
  <c r="ED429" i="1"/>
  <c r="EE430" i="1"/>
  <c r="FK432" i="1"/>
  <c r="FL432" i="1" s="1"/>
  <c r="FM431" i="1" s="1"/>
  <c r="FF431" i="1"/>
  <c r="FD428" i="1"/>
  <c r="FA428" i="1"/>
  <c r="EZ428" i="1"/>
  <c r="DK429" i="1"/>
  <c r="EY430" i="1"/>
  <c r="FE430" i="1"/>
  <c r="AG439" i="33"/>
  <c r="AF438" i="33"/>
  <c r="DL427" i="1"/>
  <c r="BD661" i="1" l="1"/>
  <c r="CT661" i="1"/>
  <c r="BE661" i="1"/>
  <c r="AT661" i="1"/>
  <c r="BF661" i="1"/>
  <c r="CF657" i="1"/>
  <c r="CJ657" i="1" s="1"/>
  <c r="CE657" i="1"/>
  <c r="CL657" i="1" s="1"/>
  <c r="CD657" i="1"/>
  <c r="BT657" i="1"/>
  <c r="BP661" i="1"/>
  <c r="BI661" i="1"/>
  <c r="CU661" i="1"/>
  <c r="CI661" i="1"/>
  <c r="BH661" i="1"/>
  <c r="BJ661" i="1"/>
  <c r="FB429" i="1"/>
  <c r="FC429" i="1" s="1"/>
  <c r="FK431" i="1"/>
  <c r="FL431" i="1" s="1"/>
  <c r="FM430" i="1" s="1"/>
  <c r="ED428" i="1"/>
  <c r="EE429" i="1"/>
  <c r="FF430" i="1"/>
  <c r="FD427" i="1"/>
  <c r="FA427" i="1"/>
  <c r="EZ427" i="1"/>
  <c r="DK428" i="1"/>
  <c r="EY429" i="1"/>
  <c r="FE429" i="1"/>
  <c r="AG438" i="33"/>
  <c r="AF437" i="33"/>
  <c r="DL426" i="1"/>
  <c r="BG661" i="1" l="1"/>
  <c r="AN661" i="1"/>
  <c r="AM662" i="1"/>
  <c r="CG657" i="1"/>
  <c r="CM657" i="1" s="1"/>
  <c r="CH657" i="1"/>
  <c r="CV661" i="1"/>
  <c r="BK661" i="1"/>
  <c r="FB428" i="1"/>
  <c r="FC428" i="1" s="1"/>
  <c r="ED427" i="1"/>
  <c r="EE428" i="1"/>
  <c r="FK430" i="1"/>
  <c r="FL430" i="1" s="1"/>
  <c r="FM429" i="1" s="1"/>
  <c r="FF429" i="1"/>
  <c r="FA426" i="1"/>
  <c r="EZ426" i="1"/>
  <c r="FD426" i="1"/>
  <c r="DK427" i="1"/>
  <c r="FE428" i="1"/>
  <c r="EY428" i="1"/>
  <c r="AG437" i="33"/>
  <c r="AF436" i="33"/>
  <c r="DL425" i="1"/>
  <c r="AV661" i="1" l="1"/>
  <c r="AU661" i="1"/>
  <c r="AW662" i="1"/>
  <c r="AO662" i="1"/>
  <c r="AS662" i="1"/>
  <c r="AR662" i="1"/>
  <c r="AQ662" i="1"/>
  <c r="CS662" i="1"/>
  <c r="AP662" i="1"/>
  <c r="CK662" i="1"/>
  <c r="BQ658" i="1"/>
  <c r="BS658" i="1" s="1"/>
  <c r="FB427" i="1"/>
  <c r="FC427" i="1" s="1"/>
  <c r="ED426" i="1"/>
  <c r="EE427" i="1"/>
  <c r="FF428" i="1"/>
  <c r="FK429" i="1"/>
  <c r="FL429" i="1" s="1"/>
  <c r="FM428" i="1" s="1"/>
  <c r="EZ425" i="1"/>
  <c r="FD425" i="1"/>
  <c r="FA425" i="1"/>
  <c r="DK426" i="1"/>
  <c r="FE427" i="1"/>
  <c r="EY427" i="1"/>
  <c r="AG436" i="33"/>
  <c r="AF435" i="33"/>
  <c r="DL424" i="1"/>
  <c r="BD662" i="1" l="1"/>
  <c r="AT662" i="1"/>
  <c r="BE662" i="1"/>
  <c r="BF662" i="1"/>
  <c r="CT662" i="1"/>
  <c r="CU662" i="1"/>
  <c r="BI662" i="1"/>
  <c r="BP662" i="1"/>
  <c r="BJ662" i="1"/>
  <c r="BH662" i="1"/>
  <c r="CI662" i="1"/>
  <c r="CE658" i="1"/>
  <c r="CL658" i="1" s="1"/>
  <c r="BT658" i="1"/>
  <c r="CF658" i="1"/>
  <c r="CJ658" i="1" s="1"/>
  <c r="CD658" i="1"/>
  <c r="FB426" i="1"/>
  <c r="FC426" i="1" s="1"/>
  <c r="FK428" i="1"/>
  <c r="FL428" i="1" s="1"/>
  <c r="FM427" i="1" s="1"/>
  <c r="ED425" i="1"/>
  <c r="EE426" i="1"/>
  <c r="FF427" i="1"/>
  <c r="FD424" i="1"/>
  <c r="FA424" i="1"/>
  <c r="EZ424" i="1"/>
  <c r="DK425" i="1"/>
  <c r="EY426" i="1"/>
  <c r="FE426" i="1"/>
  <c r="AG435" i="33"/>
  <c r="AF434" i="33"/>
  <c r="DL423" i="1"/>
  <c r="BG662" i="1" l="1"/>
  <c r="AM663" i="1"/>
  <c r="AN662" i="1"/>
  <c r="CG658" i="1"/>
  <c r="CM658" i="1" s="1"/>
  <c r="CH658" i="1"/>
  <c r="CV662" i="1"/>
  <c r="BK662" i="1"/>
  <c r="FB425" i="1"/>
  <c r="FC425" i="1" s="1"/>
  <c r="ED424" i="1"/>
  <c r="EE425" i="1"/>
  <c r="FK427" i="1"/>
  <c r="FL427" i="1" s="1"/>
  <c r="FM426" i="1" s="1"/>
  <c r="FF426" i="1"/>
  <c r="FD423" i="1"/>
  <c r="FA423" i="1"/>
  <c r="EZ423" i="1"/>
  <c r="DK424" i="1"/>
  <c r="EY425" i="1"/>
  <c r="FE425" i="1"/>
  <c r="AG434" i="33"/>
  <c r="AF433" i="33"/>
  <c r="DL422" i="1"/>
  <c r="CK663" i="1" l="1"/>
  <c r="AW663" i="1"/>
  <c r="AP663" i="1"/>
  <c r="BQ659" i="1"/>
  <c r="BS659" i="1" s="1"/>
  <c r="CS663" i="1"/>
  <c r="AR663" i="1"/>
  <c r="AQ663" i="1"/>
  <c r="AO663" i="1"/>
  <c r="AS663" i="1"/>
  <c r="AV662" i="1"/>
  <c r="AU662" i="1"/>
  <c r="FB424" i="1"/>
  <c r="FC424" i="1" s="1"/>
  <c r="ED423" i="1"/>
  <c r="EE424" i="1"/>
  <c r="FK426" i="1"/>
  <c r="FL426" i="1" s="1"/>
  <c r="FM425" i="1" s="1"/>
  <c r="FF425" i="1"/>
  <c r="FA422" i="1"/>
  <c r="EZ422" i="1"/>
  <c r="FD422" i="1"/>
  <c r="DK423" i="1"/>
  <c r="FE424" i="1"/>
  <c r="EY424" i="1"/>
  <c r="AG433" i="33"/>
  <c r="AF432" i="33"/>
  <c r="DL421" i="1"/>
  <c r="CU663" i="1" l="1"/>
  <c r="BH663" i="1"/>
  <c r="BP663" i="1"/>
  <c r="BJ663" i="1"/>
  <c r="CI663" i="1"/>
  <c r="BI663" i="1"/>
  <c r="BT659" i="1"/>
  <c r="CD659" i="1"/>
  <c r="CF659" i="1"/>
  <c r="CJ659" i="1" s="1"/>
  <c r="CE659" i="1"/>
  <c r="CL659" i="1" s="1"/>
  <c r="AT663" i="1"/>
  <c r="BF663" i="1"/>
  <c r="CT663" i="1"/>
  <c r="BE663" i="1"/>
  <c r="BD663" i="1"/>
  <c r="FB423" i="1"/>
  <c r="FC423" i="1" s="1"/>
  <c r="ED422" i="1"/>
  <c r="EE423" i="1"/>
  <c r="FF424" i="1"/>
  <c r="FK425" i="1"/>
  <c r="FL425" i="1" s="1"/>
  <c r="FM424" i="1" s="1"/>
  <c r="FA421" i="1"/>
  <c r="EZ421" i="1"/>
  <c r="FD421" i="1"/>
  <c r="DK422" i="1"/>
  <c r="FE423" i="1"/>
  <c r="EY423" i="1"/>
  <c r="AG432" i="33"/>
  <c r="AF431" i="33"/>
  <c r="DL420" i="1"/>
  <c r="BG663" i="1" l="1"/>
  <c r="BK663" i="1"/>
  <c r="CG659" i="1"/>
  <c r="CM659" i="1" s="1"/>
  <c r="CH659" i="1"/>
  <c r="AM664" i="1"/>
  <c r="AN663" i="1"/>
  <c r="CV663" i="1"/>
  <c r="FB422" i="1"/>
  <c r="FC422" i="1" s="1"/>
  <c r="FK424" i="1"/>
  <c r="FL424" i="1" s="1"/>
  <c r="FM423" i="1" s="1"/>
  <c r="ED421" i="1"/>
  <c r="EE422" i="1"/>
  <c r="FF423" i="1"/>
  <c r="FD420" i="1"/>
  <c r="EZ420" i="1"/>
  <c r="FA420" i="1"/>
  <c r="DK421" i="1"/>
  <c r="EY422" i="1"/>
  <c r="FE422" i="1"/>
  <c r="AG431" i="33"/>
  <c r="AF430" i="33"/>
  <c r="DL419" i="1"/>
  <c r="AS664" i="1" l="1"/>
  <c r="AO664" i="1"/>
  <c r="BQ660" i="1"/>
  <c r="BS660" i="1" s="1"/>
  <c r="AR664" i="1"/>
  <c r="CK664" i="1"/>
  <c r="CS664" i="1"/>
  <c r="AQ664" i="1"/>
  <c r="AP664" i="1"/>
  <c r="AW664" i="1"/>
  <c r="AV663" i="1"/>
  <c r="AU663" i="1"/>
  <c r="FB421" i="1"/>
  <c r="FC421" i="1" s="1"/>
  <c r="ED420" i="1"/>
  <c r="EE421" i="1"/>
  <c r="FK423" i="1"/>
  <c r="FL423" i="1" s="1"/>
  <c r="FM422" i="1" s="1"/>
  <c r="FF422" i="1"/>
  <c r="FD419" i="1"/>
  <c r="FA419" i="1"/>
  <c r="EZ419" i="1"/>
  <c r="DK420" i="1"/>
  <c r="EY421" i="1"/>
  <c r="FE421" i="1"/>
  <c r="AG430" i="33"/>
  <c r="AF429" i="33"/>
  <c r="DL418" i="1"/>
  <c r="CT664" i="1" l="1"/>
  <c r="AT664" i="1"/>
  <c r="BD664" i="1"/>
  <c r="BF664" i="1"/>
  <c r="BE664" i="1"/>
  <c r="BT660" i="1"/>
  <c r="CD660" i="1"/>
  <c r="CF660" i="1"/>
  <c r="CJ660" i="1" s="1"/>
  <c r="CE660" i="1"/>
  <c r="CL660" i="1" s="1"/>
  <c r="BI664" i="1"/>
  <c r="BJ664" i="1"/>
  <c r="CI664" i="1"/>
  <c r="BP664" i="1"/>
  <c r="CU664" i="1"/>
  <c r="BH664" i="1"/>
  <c r="FB420" i="1"/>
  <c r="FC420" i="1" s="1"/>
  <c r="ED419" i="1"/>
  <c r="EE420" i="1"/>
  <c r="FK422" i="1"/>
  <c r="FL422" i="1" s="1"/>
  <c r="FM421" i="1" s="1"/>
  <c r="FF421" i="1"/>
  <c r="FD418" i="1"/>
  <c r="FA418" i="1"/>
  <c r="EZ418" i="1"/>
  <c r="DK419" i="1"/>
  <c r="EY420" i="1"/>
  <c r="FE420" i="1"/>
  <c r="AG429" i="33"/>
  <c r="AF428" i="33"/>
  <c r="DL417" i="1"/>
  <c r="BG664" i="1" l="1"/>
  <c r="CV664" i="1"/>
  <c r="BK664" i="1"/>
  <c r="AM665" i="1"/>
  <c r="AN664" i="1"/>
  <c r="CG660" i="1"/>
  <c r="CM660" i="1" s="1"/>
  <c r="CH660" i="1"/>
  <c r="FB419" i="1"/>
  <c r="FC419" i="1" s="1"/>
  <c r="ED418" i="1"/>
  <c r="EE419" i="1"/>
  <c r="FK421" i="1"/>
  <c r="FL421" i="1" s="1"/>
  <c r="FM420" i="1" s="1"/>
  <c r="FF420" i="1"/>
  <c r="FA417" i="1"/>
  <c r="EZ417" i="1"/>
  <c r="FD417" i="1"/>
  <c r="DK418" i="1"/>
  <c r="FE419" i="1"/>
  <c r="EY419" i="1"/>
  <c r="AG428" i="33"/>
  <c r="AF427" i="33"/>
  <c r="DL416" i="1"/>
  <c r="AP665" i="1" l="1"/>
  <c r="AO665" i="1"/>
  <c r="AS665" i="1"/>
  <c r="AR665" i="1"/>
  <c r="AQ665" i="1"/>
  <c r="BQ661" i="1"/>
  <c r="BS661" i="1" s="1"/>
  <c r="CS665" i="1"/>
  <c r="AW665" i="1"/>
  <c r="CK665" i="1"/>
  <c r="AU664" i="1"/>
  <c r="AV664" i="1"/>
  <c r="FB418" i="1"/>
  <c r="FC418" i="1" s="1"/>
  <c r="ED417" i="1"/>
  <c r="EE418" i="1"/>
  <c r="FF419" i="1"/>
  <c r="FK420" i="1"/>
  <c r="FL420" i="1" s="1"/>
  <c r="FM419" i="1" s="1"/>
  <c r="FD416" i="1"/>
  <c r="EZ416" i="1"/>
  <c r="FA416" i="1"/>
  <c r="DK417" i="1"/>
  <c r="EY418" i="1"/>
  <c r="FE418" i="1"/>
  <c r="AG427" i="33"/>
  <c r="AF426" i="33"/>
  <c r="DL415" i="1"/>
  <c r="CI665" i="1" l="1"/>
  <c r="BP665" i="1"/>
  <c r="BI665" i="1"/>
  <c r="BJ665" i="1"/>
  <c r="BH665" i="1"/>
  <c r="CU665" i="1"/>
  <c r="AT665" i="1"/>
  <c r="CT665" i="1"/>
  <c r="BE665" i="1"/>
  <c r="BD665" i="1"/>
  <c r="BF665" i="1"/>
  <c r="BG665" i="1" s="1"/>
  <c r="CD661" i="1"/>
  <c r="CF661" i="1"/>
  <c r="CJ661" i="1" s="1"/>
  <c r="CE661" i="1"/>
  <c r="CL661" i="1" s="1"/>
  <c r="BT661" i="1"/>
  <c r="FB417" i="1"/>
  <c r="FC417" i="1" s="1"/>
  <c r="FK419" i="1"/>
  <c r="FL419" i="1" s="1"/>
  <c r="FM418" i="1" s="1"/>
  <c r="ED416" i="1"/>
  <c r="EE417" i="1"/>
  <c r="FF418" i="1"/>
  <c r="FD415" i="1"/>
  <c r="FA415" i="1"/>
  <c r="EZ415" i="1"/>
  <c r="DK416" i="1"/>
  <c r="EY417" i="1"/>
  <c r="FE417" i="1"/>
  <c r="AG426" i="33"/>
  <c r="AF425" i="33"/>
  <c r="DL414" i="1"/>
  <c r="AM666" i="1" l="1"/>
  <c r="AN665" i="1"/>
  <c r="CH661" i="1"/>
  <c r="CG661" i="1"/>
  <c r="CM661" i="1" s="1"/>
  <c r="CV665" i="1"/>
  <c r="BK665" i="1"/>
  <c r="FB416" i="1"/>
  <c r="FC416" i="1" s="1"/>
  <c r="ED415" i="1"/>
  <c r="EE416" i="1"/>
  <c r="FK418" i="1"/>
  <c r="FL418" i="1" s="1"/>
  <c r="FM417" i="1" s="1"/>
  <c r="FF417" i="1"/>
  <c r="FD414" i="1"/>
  <c r="FA414" i="1"/>
  <c r="EZ414" i="1"/>
  <c r="DK415" i="1"/>
  <c r="EY416" i="1"/>
  <c r="FE416" i="1"/>
  <c r="AG425" i="33"/>
  <c r="AF424" i="33"/>
  <c r="DL413" i="1"/>
  <c r="AS666" i="1" l="1"/>
  <c r="AQ666" i="1"/>
  <c r="CS666" i="1"/>
  <c r="AR666" i="1"/>
  <c r="AP666" i="1"/>
  <c r="AO666" i="1"/>
  <c r="BQ662" i="1"/>
  <c r="BS662" i="1" s="1"/>
  <c r="CK666" i="1"/>
  <c r="AW666" i="1"/>
  <c r="AU665" i="1"/>
  <c r="AV665" i="1"/>
  <c r="FB415" i="1"/>
  <c r="FC415" i="1" s="1"/>
  <c r="ED414" i="1"/>
  <c r="EE415" i="1"/>
  <c r="FK417" i="1"/>
  <c r="FL417" i="1" s="1"/>
  <c r="FM416" i="1" s="1"/>
  <c r="FF416" i="1"/>
  <c r="FA413" i="1"/>
  <c r="EZ413" i="1"/>
  <c r="FD413" i="1"/>
  <c r="DK414" i="1"/>
  <c r="FE415" i="1"/>
  <c r="EY415" i="1"/>
  <c r="AG424" i="33"/>
  <c r="AF423" i="33"/>
  <c r="DL412" i="1"/>
  <c r="CI666" i="1" l="1"/>
  <c r="BH666" i="1"/>
  <c r="BP666" i="1"/>
  <c r="BJ666" i="1"/>
  <c r="BI666" i="1"/>
  <c r="CU666" i="1"/>
  <c r="AT666" i="1"/>
  <c r="CT666" i="1"/>
  <c r="BD666" i="1"/>
  <c r="BF666" i="1"/>
  <c r="BE666" i="1"/>
  <c r="CE662" i="1"/>
  <c r="CL662" i="1" s="1"/>
  <c r="CD662" i="1"/>
  <c r="CF662" i="1"/>
  <c r="CJ662" i="1" s="1"/>
  <c r="BT662" i="1"/>
  <c r="FB414" i="1"/>
  <c r="FC414" i="1" s="1"/>
  <c r="ED413" i="1"/>
  <c r="EE414" i="1"/>
  <c r="FK416" i="1"/>
  <c r="FL416" i="1" s="1"/>
  <c r="FM415" i="1" s="1"/>
  <c r="FF415" i="1"/>
  <c r="EZ412" i="1"/>
  <c r="FD412" i="1"/>
  <c r="FA412" i="1"/>
  <c r="DK413" i="1"/>
  <c r="EY414" i="1"/>
  <c r="FE414" i="1"/>
  <c r="AG423" i="33"/>
  <c r="AF422" i="33"/>
  <c r="DL411" i="1"/>
  <c r="BG666" i="1" l="1"/>
  <c r="AM667" i="1"/>
  <c r="AN666" i="1"/>
  <c r="CH662" i="1"/>
  <c r="CG662" i="1"/>
  <c r="CM662" i="1" s="1"/>
  <c r="BK666" i="1"/>
  <c r="CV666" i="1"/>
  <c r="FB413" i="1"/>
  <c r="FC413" i="1" s="1"/>
  <c r="FK415" i="1"/>
  <c r="FL415" i="1" s="1"/>
  <c r="FM414" i="1" s="1"/>
  <c r="ED412" i="1"/>
  <c r="EE413" i="1"/>
  <c r="FF414" i="1"/>
  <c r="FD411" i="1"/>
  <c r="FA411" i="1"/>
  <c r="EZ411" i="1"/>
  <c r="DK412" i="1"/>
  <c r="EY413" i="1"/>
  <c r="FE413" i="1"/>
  <c r="AG422" i="33"/>
  <c r="AF421" i="33"/>
  <c r="DL410" i="1"/>
  <c r="CK667" i="1" l="1"/>
  <c r="AS667" i="1"/>
  <c r="AO667" i="1"/>
  <c r="AR667" i="1"/>
  <c r="AP667" i="1"/>
  <c r="AW667" i="1"/>
  <c r="BQ663" i="1"/>
  <c r="BS663" i="1" s="1"/>
  <c r="CS667" i="1"/>
  <c r="AQ667" i="1"/>
  <c r="AV666" i="1"/>
  <c r="AU666" i="1"/>
  <c r="FB412" i="1"/>
  <c r="FC412" i="1" s="1"/>
  <c r="ED411" i="1"/>
  <c r="EE412" i="1"/>
  <c r="FK414" i="1"/>
  <c r="FL414" i="1" s="1"/>
  <c r="FM413" i="1" s="1"/>
  <c r="FF413" i="1"/>
  <c r="FD410" i="1"/>
  <c r="FA410" i="1"/>
  <c r="EZ410" i="1"/>
  <c r="DK411" i="1"/>
  <c r="EY412" i="1"/>
  <c r="FE412" i="1"/>
  <c r="AG421" i="33"/>
  <c r="AF420" i="33"/>
  <c r="DL409" i="1"/>
  <c r="AT667" i="1" l="1"/>
  <c r="BD667" i="1"/>
  <c r="BE667" i="1"/>
  <c r="CT667" i="1"/>
  <c r="BF667" i="1"/>
  <c r="BJ667" i="1"/>
  <c r="BH667" i="1"/>
  <c r="BP667" i="1"/>
  <c r="CU667" i="1"/>
  <c r="BI667" i="1"/>
  <c r="CI667" i="1"/>
  <c r="CE663" i="1"/>
  <c r="CL663" i="1" s="1"/>
  <c r="BT663" i="1"/>
  <c r="CD663" i="1"/>
  <c r="CF663" i="1"/>
  <c r="CJ663" i="1" s="1"/>
  <c r="FB411" i="1"/>
  <c r="FC411" i="1" s="1"/>
  <c r="ED410" i="1"/>
  <c r="EE411" i="1"/>
  <c r="FK413" i="1"/>
  <c r="FL413" i="1" s="1"/>
  <c r="FM412" i="1" s="1"/>
  <c r="FF412" i="1"/>
  <c r="FA409" i="1"/>
  <c r="EZ409" i="1"/>
  <c r="FD409" i="1"/>
  <c r="DK410" i="1"/>
  <c r="FE411" i="1"/>
  <c r="EY411" i="1"/>
  <c r="AG420" i="33"/>
  <c r="AF419" i="33"/>
  <c r="DL408" i="1"/>
  <c r="BG667" i="1" l="1"/>
  <c r="AM668" i="1"/>
  <c r="AN667" i="1"/>
  <c r="CH663" i="1"/>
  <c r="CG663" i="1"/>
  <c r="CM663" i="1" s="1"/>
  <c r="BK667" i="1"/>
  <c r="CV667" i="1"/>
  <c r="FB410" i="1"/>
  <c r="FC410" i="1" s="1"/>
  <c r="ED409" i="1"/>
  <c r="EE410" i="1"/>
  <c r="FK412" i="1"/>
  <c r="FL412" i="1" s="1"/>
  <c r="FM411" i="1" s="1"/>
  <c r="FF411" i="1"/>
  <c r="EZ408" i="1"/>
  <c r="FD408" i="1"/>
  <c r="FA408" i="1"/>
  <c r="DK409" i="1"/>
  <c r="FE410" i="1"/>
  <c r="EY410" i="1"/>
  <c r="AG419" i="33"/>
  <c r="AF418" i="33"/>
  <c r="DL407" i="1"/>
  <c r="AW668" i="1" l="1"/>
  <c r="AR668" i="1"/>
  <c r="AO668" i="1"/>
  <c r="CK668" i="1"/>
  <c r="BQ664" i="1"/>
  <c r="BS664" i="1" s="1"/>
  <c r="AP668" i="1"/>
  <c r="CS668" i="1"/>
  <c r="AS668" i="1"/>
  <c r="AQ668" i="1"/>
  <c r="AV667" i="1"/>
  <c r="AU667" i="1"/>
  <c r="FB409" i="1"/>
  <c r="FC409" i="1" s="1"/>
  <c r="ED408" i="1"/>
  <c r="EE409" i="1"/>
  <c r="FK411" i="1"/>
  <c r="FL411" i="1" s="1"/>
  <c r="FM410" i="1" s="1"/>
  <c r="FF410" i="1"/>
  <c r="FD407" i="1"/>
  <c r="FA407" i="1"/>
  <c r="EZ407" i="1"/>
  <c r="DK408" i="1"/>
  <c r="EY409" i="1"/>
  <c r="FE409" i="1"/>
  <c r="AG418" i="33"/>
  <c r="AF417" i="33"/>
  <c r="DL406" i="1"/>
  <c r="BF668" i="1" l="1"/>
  <c r="AT668" i="1"/>
  <c r="CT668" i="1"/>
  <c r="BE668" i="1"/>
  <c r="BD668" i="1"/>
  <c r="CF664" i="1"/>
  <c r="CJ664" i="1" s="1"/>
  <c r="CD664" i="1"/>
  <c r="CE664" i="1"/>
  <c r="CL664" i="1" s="1"/>
  <c r="BT664" i="1"/>
  <c r="BJ668" i="1"/>
  <c r="BH668" i="1"/>
  <c r="CI668" i="1"/>
  <c r="BP668" i="1"/>
  <c r="BI668" i="1"/>
  <c r="CU668" i="1"/>
  <c r="FB408" i="1"/>
  <c r="FC408" i="1" s="1"/>
  <c r="ED407" i="1"/>
  <c r="EE408" i="1"/>
  <c r="FK410" i="1"/>
  <c r="FL410" i="1" s="1"/>
  <c r="FM409" i="1" s="1"/>
  <c r="FF409" i="1"/>
  <c r="FD406" i="1"/>
  <c r="FA406" i="1"/>
  <c r="EZ406" i="1"/>
  <c r="DK407" i="1"/>
  <c r="EY408" i="1"/>
  <c r="FE408" i="1"/>
  <c r="AG417" i="33"/>
  <c r="AF416" i="33"/>
  <c r="DL405" i="1"/>
  <c r="AM669" i="1" l="1"/>
  <c r="AN668" i="1"/>
  <c r="CG664" i="1"/>
  <c r="CM664" i="1" s="1"/>
  <c r="CH664" i="1"/>
  <c r="BG668" i="1"/>
  <c r="BK668" i="1"/>
  <c r="CV668" i="1"/>
  <c r="FB407" i="1"/>
  <c r="FC407" i="1" s="1"/>
  <c r="ED406" i="1"/>
  <c r="EE407" i="1"/>
  <c r="FK409" i="1"/>
  <c r="FL409" i="1" s="1"/>
  <c r="FM408" i="1" s="1"/>
  <c r="FF408" i="1"/>
  <c r="FD405" i="1"/>
  <c r="FA405" i="1"/>
  <c r="EZ405" i="1"/>
  <c r="DK406" i="1"/>
  <c r="FE407" i="1"/>
  <c r="EY407" i="1"/>
  <c r="AG416" i="33"/>
  <c r="AF415" i="33"/>
  <c r="DL404" i="1"/>
  <c r="AP669" i="1" l="1"/>
  <c r="AQ669" i="1"/>
  <c r="AW669" i="1"/>
  <c r="CS669" i="1"/>
  <c r="AR669" i="1"/>
  <c r="AO669" i="1"/>
  <c r="CK669" i="1"/>
  <c r="AS669" i="1"/>
  <c r="BQ665" i="1"/>
  <c r="BS665" i="1" s="1"/>
  <c r="AV668" i="1"/>
  <c r="AU668" i="1"/>
  <c r="FB406" i="1"/>
  <c r="FC406" i="1" s="1"/>
  <c r="ED405" i="1"/>
  <c r="EE406" i="1"/>
  <c r="FF407" i="1"/>
  <c r="FK408" i="1"/>
  <c r="FL408" i="1" s="1"/>
  <c r="FM407" i="1" s="1"/>
  <c r="FA404" i="1"/>
  <c r="EZ404" i="1"/>
  <c r="FD404" i="1"/>
  <c r="DK405" i="1"/>
  <c r="FE406" i="1"/>
  <c r="EY406" i="1"/>
  <c r="AG415" i="33"/>
  <c r="AF414" i="33"/>
  <c r="DL403" i="1"/>
  <c r="BJ669" i="1" l="1"/>
  <c r="BP669" i="1"/>
  <c r="CU669" i="1"/>
  <c r="BH669" i="1"/>
  <c r="CI669" i="1"/>
  <c r="BI669" i="1"/>
  <c r="CT669" i="1"/>
  <c r="AT669" i="1"/>
  <c r="BD669" i="1"/>
  <c r="BE669" i="1"/>
  <c r="BF669" i="1"/>
  <c r="CE665" i="1"/>
  <c r="CL665" i="1" s="1"/>
  <c r="CD665" i="1"/>
  <c r="CF665" i="1"/>
  <c r="CJ665" i="1" s="1"/>
  <c r="BT665" i="1"/>
  <c r="FB405" i="1"/>
  <c r="FC405" i="1" s="1"/>
  <c r="FK407" i="1"/>
  <c r="FL407" i="1" s="1"/>
  <c r="FM406" i="1" s="1"/>
  <c r="ED404" i="1"/>
  <c r="EE405" i="1"/>
  <c r="FF406" i="1"/>
  <c r="FD403" i="1"/>
  <c r="EZ403" i="1"/>
  <c r="FA403" i="1"/>
  <c r="DK404" i="1"/>
  <c r="EY405" i="1"/>
  <c r="FE405" i="1"/>
  <c r="AG414" i="33"/>
  <c r="AF413" i="33"/>
  <c r="DL402" i="1"/>
  <c r="AN669" i="1" l="1"/>
  <c r="AM670" i="1"/>
  <c r="CG665" i="1"/>
  <c r="CM665" i="1" s="1"/>
  <c r="CH665" i="1"/>
  <c r="BK669" i="1"/>
  <c r="CV669" i="1"/>
  <c r="BG669" i="1"/>
  <c r="FB404" i="1"/>
  <c r="FC404" i="1" s="1"/>
  <c r="ED403" i="1"/>
  <c r="EE404" i="1"/>
  <c r="FK406" i="1"/>
  <c r="FL406" i="1" s="1"/>
  <c r="FM405" i="1" s="1"/>
  <c r="FF405" i="1"/>
  <c r="FD402" i="1"/>
  <c r="FA402" i="1"/>
  <c r="EZ402" i="1"/>
  <c r="DK403" i="1"/>
  <c r="EY404" i="1"/>
  <c r="FE404" i="1"/>
  <c r="AG413" i="33"/>
  <c r="AF412" i="33"/>
  <c r="DL401" i="1"/>
  <c r="AU669" i="1" l="1"/>
  <c r="AV669" i="1"/>
  <c r="CK670" i="1"/>
  <c r="AS670" i="1"/>
  <c r="AQ670" i="1"/>
  <c r="AP670" i="1"/>
  <c r="AW670" i="1"/>
  <c r="CS670" i="1"/>
  <c r="AO670" i="1"/>
  <c r="AR670" i="1"/>
  <c r="BQ666" i="1"/>
  <c r="BS666" i="1" s="1"/>
  <c r="FB403" i="1"/>
  <c r="FC403" i="1" s="1"/>
  <c r="ED402" i="1"/>
  <c r="EE403" i="1"/>
  <c r="FK405" i="1"/>
  <c r="FL405" i="1" s="1"/>
  <c r="FM404" i="1" s="1"/>
  <c r="FF404" i="1"/>
  <c r="FD401" i="1"/>
  <c r="FA401" i="1"/>
  <c r="EZ401" i="1"/>
  <c r="DK402" i="1"/>
  <c r="EY403" i="1"/>
  <c r="FE403" i="1"/>
  <c r="AG412" i="33"/>
  <c r="AF411" i="33"/>
  <c r="DL400" i="1"/>
  <c r="CI670" i="1" l="1"/>
  <c r="BH670" i="1"/>
  <c r="BP670" i="1"/>
  <c r="BI670" i="1"/>
  <c r="BJ670" i="1"/>
  <c r="CU670" i="1"/>
  <c r="BE670" i="1"/>
  <c r="BD670" i="1"/>
  <c r="CT670" i="1"/>
  <c r="BF670" i="1"/>
  <c r="AT670" i="1"/>
  <c r="BT666" i="1"/>
  <c r="CD666" i="1"/>
  <c r="CE666" i="1"/>
  <c r="CL666" i="1" s="1"/>
  <c r="CF666" i="1"/>
  <c r="CJ666" i="1" s="1"/>
  <c r="FB402" i="1"/>
  <c r="FC402" i="1" s="1"/>
  <c r="ED401" i="1"/>
  <c r="EE402" i="1"/>
  <c r="FK404" i="1"/>
  <c r="FL404" i="1" s="1"/>
  <c r="FM403" i="1" s="1"/>
  <c r="FF403" i="1"/>
  <c r="FA400" i="1"/>
  <c r="EZ400" i="1"/>
  <c r="FD400" i="1"/>
  <c r="DK401" i="1"/>
  <c r="FE402" i="1"/>
  <c r="EY402" i="1"/>
  <c r="AG411" i="33"/>
  <c r="AF410" i="33"/>
  <c r="DL399" i="1"/>
  <c r="BK670" i="1" l="1"/>
  <c r="BG670" i="1"/>
  <c r="AN670" i="1"/>
  <c r="AM671" i="1"/>
  <c r="CG666" i="1"/>
  <c r="CM666" i="1" s="1"/>
  <c r="CH666" i="1"/>
  <c r="CV670" i="1"/>
  <c r="FB401" i="1"/>
  <c r="FC401" i="1" s="1"/>
  <c r="ED400" i="1"/>
  <c r="EE401" i="1"/>
  <c r="FK403" i="1"/>
  <c r="FL403" i="1" s="1"/>
  <c r="FM402" i="1" s="1"/>
  <c r="FF402" i="1"/>
  <c r="FD399" i="1"/>
  <c r="EZ399" i="1"/>
  <c r="FA399" i="1"/>
  <c r="DK400" i="1"/>
  <c r="EY401" i="1"/>
  <c r="FE401" i="1"/>
  <c r="AG410" i="33"/>
  <c r="AF409" i="33"/>
  <c r="DL398" i="1"/>
  <c r="AU670" i="1" l="1"/>
  <c r="AV670" i="1"/>
  <c r="AR671" i="1"/>
  <c r="AW671" i="1"/>
  <c r="AS671" i="1"/>
  <c r="AP671" i="1"/>
  <c r="BQ667" i="1"/>
  <c r="BS667" i="1" s="1"/>
  <c r="CK671" i="1"/>
  <c r="AO671" i="1"/>
  <c r="CS671" i="1"/>
  <c r="AQ671" i="1"/>
  <c r="FB400" i="1"/>
  <c r="FC400" i="1" s="1"/>
  <c r="ED399" i="1"/>
  <c r="EE400" i="1"/>
  <c r="FK402" i="1"/>
  <c r="FL402" i="1" s="1"/>
  <c r="FM401" i="1" s="1"/>
  <c r="FF401" i="1"/>
  <c r="FD398" i="1"/>
  <c r="FA398" i="1"/>
  <c r="EZ398" i="1"/>
  <c r="DK399" i="1"/>
  <c r="EY400" i="1"/>
  <c r="FE400" i="1"/>
  <c r="AG409" i="33"/>
  <c r="AF408" i="33"/>
  <c r="DL397" i="1"/>
  <c r="BJ671" i="1" l="1"/>
  <c r="BH671" i="1"/>
  <c r="BI671" i="1"/>
  <c r="CU671" i="1"/>
  <c r="BP671" i="1"/>
  <c r="CI671" i="1"/>
  <c r="CD667" i="1"/>
  <c r="CE667" i="1"/>
  <c r="CL667" i="1" s="1"/>
  <c r="BT667" i="1"/>
  <c r="CF667" i="1"/>
  <c r="CJ667" i="1" s="1"/>
  <c r="CT671" i="1"/>
  <c r="BF671" i="1"/>
  <c r="AT671" i="1"/>
  <c r="BD671" i="1"/>
  <c r="BE671" i="1"/>
  <c r="FB399" i="1"/>
  <c r="FC399" i="1" s="1"/>
  <c r="ED398" i="1"/>
  <c r="EE399" i="1"/>
  <c r="FK401" i="1"/>
  <c r="FL401" i="1" s="1"/>
  <c r="FM400" i="1" s="1"/>
  <c r="FF400" i="1"/>
  <c r="FD397" i="1"/>
  <c r="FA397" i="1"/>
  <c r="EZ397" i="1"/>
  <c r="DK398" i="1"/>
  <c r="EY399" i="1"/>
  <c r="FE399" i="1"/>
  <c r="AG408" i="33"/>
  <c r="AF407" i="33"/>
  <c r="DL396" i="1"/>
  <c r="BG671" i="1" l="1"/>
  <c r="CG667" i="1"/>
  <c r="CM667" i="1" s="1"/>
  <c r="CH667" i="1"/>
  <c r="AM672" i="1"/>
  <c r="AN671" i="1"/>
  <c r="BK671" i="1"/>
  <c r="CV671" i="1"/>
  <c r="FB398" i="1"/>
  <c r="FC398" i="1" s="1"/>
  <c r="ED397" i="1"/>
  <c r="EE398" i="1"/>
  <c r="FK400" i="1"/>
  <c r="FL400" i="1" s="1"/>
  <c r="FM399" i="1" s="1"/>
  <c r="FF399" i="1"/>
  <c r="FA396" i="1"/>
  <c r="EZ396" i="1"/>
  <c r="FD396" i="1"/>
  <c r="DK397" i="1"/>
  <c r="FE398" i="1"/>
  <c r="EY398" i="1"/>
  <c r="AG407" i="33"/>
  <c r="AF406" i="33"/>
  <c r="DL395" i="1"/>
  <c r="AU671" i="1" l="1"/>
  <c r="AV671" i="1"/>
  <c r="CK672" i="1"/>
  <c r="AS672" i="1"/>
  <c r="AO672" i="1"/>
  <c r="CS672" i="1"/>
  <c r="AW672" i="1"/>
  <c r="BQ668" i="1"/>
  <c r="BS668" i="1" s="1"/>
  <c r="AQ672" i="1"/>
  <c r="AR672" i="1"/>
  <c r="AP672" i="1"/>
  <c r="FB397" i="1"/>
  <c r="FC397" i="1" s="1"/>
  <c r="FK399" i="1"/>
  <c r="FL399" i="1" s="1"/>
  <c r="FM398" i="1" s="1"/>
  <c r="ED396" i="1"/>
  <c r="EE397" i="1"/>
  <c r="FF398" i="1"/>
  <c r="EZ395" i="1"/>
  <c r="FD395" i="1"/>
  <c r="FA395" i="1"/>
  <c r="DK396" i="1"/>
  <c r="FE397" i="1"/>
  <c r="EY397" i="1"/>
  <c r="AG406" i="33"/>
  <c r="AF405" i="33"/>
  <c r="DL394" i="1"/>
  <c r="AT672" i="1" l="1"/>
  <c r="CT672" i="1"/>
  <c r="BD672" i="1"/>
  <c r="BF672" i="1"/>
  <c r="BE672" i="1"/>
  <c r="BT668" i="1"/>
  <c r="CE668" i="1"/>
  <c r="CL668" i="1" s="1"/>
  <c r="CD668" i="1"/>
  <c r="CF668" i="1"/>
  <c r="CJ668" i="1" s="1"/>
  <c r="CU672" i="1"/>
  <c r="BP672" i="1"/>
  <c r="BJ672" i="1"/>
  <c r="BI672" i="1"/>
  <c r="CI672" i="1"/>
  <c r="BH672" i="1"/>
  <c r="FB396" i="1"/>
  <c r="FC396" i="1" s="1"/>
  <c r="ED395" i="1"/>
  <c r="EE396" i="1"/>
  <c r="FK398" i="1"/>
  <c r="FL398" i="1" s="1"/>
  <c r="FM397" i="1" s="1"/>
  <c r="FF397" i="1"/>
  <c r="FD394" i="1"/>
  <c r="FA394" i="1"/>
  <c r="EZ394" i="1"/>
  <c r="DK395" i="1"/>
  <c r="EY396" i="1"/>
  <c r="FE396" i="1"/>
  <c r="AG405" i="33"/>
  <c r="AF404" i="33"/>
  <c r="DL393" i="1"/>
  <c r="AM673" i="1" l="1"/>
  <c r="AN672" i="1"/>
  <c r="CH668" i="1"/>
  <c r="CG668" i="1"/>
  <c r="CM668" i="1" s="1"/>
  <c r="CV672" i="1"/>
  <c r="BK672" i="1"/>
  <c r="BG672" i="1"/>
  <c r="FB395" i="1"/>
  <c r="FC395" i="1" s="1"/>
  <c r="ED394" i="1"/>
  <c r="EE395" i="1"/>
  <c r="FK397" i="1"/>
  <c r="FL397" i="1" s="1"/>
  <c r="FM396" i="1" s="1"/>
  <c r="FF396" i="1"/>
  <c r="FD393" i="1"/>
  <c r="FA393" i="1"/>
  <c r="EZ393" i="1"/>
  <c r="DK394" i="1"/>
  <c r="EY395" i="1"/>
  <c r="FE395" i="1"/>
  <c r="AG404" i="33"/>
  <c r="AF403" i="33"/>
  <c r="DL392" i="1"/>
  <c r="AV672" i="1" l="1"/>
  <c r="AU672" i="1"/>
  <c r="CS673" i="1"/>
  <c r="CK673" i="1"/>
  <c r="AP673" i="1"/>
  <c r="AO673" i="1"/>
  <c r="AS673" i="1"/>
  <c r="AR673" i="1"/>
  <c r="AQ673" i="1"/>
  <c r="AW673" i="1"/>
  <c r="BQ669" i="1"/>
  <c r="BS669" i="1" s="1"/>
  <c r="FB394" i="1"/>
  <c r="FC394" i="1" s="1"/>
  <c r="ED393" i="1"/>
  <c r="EE394" i="1"/>
  <c r="FK396" i="1"/>
  <c r="FL396" i="1" s="1"/>
  <c r="FM395" i="1" s="1"/>
  <c r="FF395" i="1"/>
  <c r="FA392" i="1"/>
  <c r="EZ392" i="1"/>
  <c r="FD392" i="1"/>
  <c r="DK393" i="1"/>
  <c r="FE394" i="1"/>
  <c r="EY394" i="1"/>
  <c r="AG403" i="33"/>
  <c r="AF402" i="33"/>
  <c r="DL391" i="1"/>
  <c r="CU673" i="1" l="1"/>
  <c r="BJ673" i="1"/>
  <c r="CI673" i="1"/>
  <c r="BI673" i="1"/>
  <c r="BP673" i="1"/>
  <c r="BH673" i="1"/>
  <c r="AT673" i="1"/>
  <c r="CT673" i="1"/>
  <c r="BF673" i="1"/>
  <c r="BE673" i="1"/>
  <c r="BD673" i="1"/>
  <c r="CE669" i="1"/>
  <c r="CL669" i="1" s="1"/>
  <c r="BT669" i="1"/>
  <c r="CD669" i="1"/>
  <c r="CF669" i="1"/>
  <c r="CJ669" i="1" s="1"/>
  <c r="FB393" i="1"/>
  <c r="FC393" i="1" s="1"/>
  <c r="ED392" i="1"/>
  <c r="EE393" i="1"/>
  <c r="FK395" i="1"/>
  <c r="FL395" i="1" s="1"/>
  <c r="FM394" i="1" s="1"/>
  <c r="FF394" i="1"/>
  <c r="EZ391" i="1"/>
  <c r="FD391" i="1"/>
  <c r="FA391" i="1"/>
  <c r="DK392" i="1"/>
  <c r="FE393" i="1"/>
  <c r="EY393" i="1"/>
  <c r="AG402" i="33"/>
  <c r="AF401" i="33"/>
  <c r="DL390" i="1"/>
  <c r="BG673" i="1" l="1"/>
  <c r="AN673" i="1"/>
  <c r="AM674" i="1"/>
  <c r="CH669" i="1"/>
  <c r="CG669" i="1"/>
  <c r="CM669" i="1" s="1"/>
  <c r="CV673" i="1"/>
  <c r="BK673" i="1"/>
  <c r="FB392" i="1"/>
  <c r="FC392" i="1" s="1"/>
  <c r="ED391" i="1"/>
  <c r="EE392" i="1"/>
  <c r="FK394" i="1"/>
  <c r="FL394" i="1" s="1"/>
  <c r="FM393" i="1" s="1"/>
  <c r="FF393" i="1"/>
  <c r="FD390" i="1"/>
  <c r="EZ390" i="1"/>
  <c r="FA390" i="1"/>
  <c r="DK391" i="1"/>
  <c r="EY392" i="1"/>
  <c r="FE392" i="1"/>
  <c r="AG401" i="33"/>
  <c r="AF400" i="33"/>
  <c r="DL389" i="1"/>
  <c r="AW674" i="1" l="1"/>
  <c r="BQ670" i="1"/>
  <c r="BS670" i="1" s="1"/>
  <c r="CK674" i="1"/>
  <c r="AR674" i="1"/>
  <c r="AS674" i="1"/>
  <c r="AQ674" i="1"/>
  <c r="CS674" i="1"/>
  <c r="AP674" i="1"/>
  <c r="AO674" i="1"/>
  <c r="AV673" i="1"/>
  <c r="AU673" i="1"/>
  <c r="FB391" i="1"/>
  <c r="FC391" i="1" s="1"/>
  <c r="ED390" i="1"/>
  <c r="EE391" i="1"/>
  <c r="FK393" i="1"/>
  <c r="FL393" i="1" s="1"/>
  <c r="FM392" i="1" s="1"/>
  <c r="FF392" i="1"/>
  <c r="FD389" i="1"/>
  <c r="FA389" i="1"/>
  <c r="EZ389" i="1"/>
  <c r="DK390" i="1"/>
  <c r="EY391" i="1"/>
  <c r="FE391" i="1"/>
  <c r="AG400" i="33"/>
  <c r="AF399" i="33"/>
  <c r="DL388" i="1"/>
  <c r="BT670" i="1" l="1"/>
  <c r="CD670" i="1"/>
  <c r="CE670" i="1"/>
  <c r="CL670" i="1" s="1"/>
  <c r="CF670" i="1"/>
  <c r="CJ670" i="1" s="1"/>
  <c r="CI674" i="1"/>
  <c r="BP674" i="1"/>
  <c r="BJ674" i="1"/>
  <c r="BH674" i="1"/>
  <c r="BI674" i="1"/>
  <c r="CU674" i="1"/>
  <c r="AT674" i="1"/>
  <c r="BF674" i="1"/>
  <c r="CT674" i="1"/>
  <c r="BD674" i="1"/>
  <c r="BE674" i="1"/>
  <c r="FB390" i="1"/>
  <c r="FC390" i="1" s="1"/>
  <c r="ED389" i="1"/>
  <c r="EE390" i="1"/>
  <c r="FK392" i="1"/>
  <c r="FL392" i="1" s="1"/>
  <c r="FM391" i="1" s="1"/>
  <c r="FF391" i="1"/>
  <c r="FD388" i="1"/>
  <c r="FA388" i="1"/>
  <c r="EZ388" i="1"/>
  <c r="DK389" i="1"/>
  <c r="EY390" i="1"/>
  <c r="FE390" i="1"/>
  <c r="AG399" i="33"/>
  <c r="AF398" i="33"/>
  <c r="DL387" i="1"/>
  <c r="CH670" i="1" l="1"/>
  <c r="CG670" i="1"/>
  <c r="CM670" i="1" s="1"/>
  <c r="AM675" i="1"/>
  <c r="AN674" i="1"/>
  <c r="BK674" i="1"/>
  <c r="BG674" i="1"/>
  <c r="CV674" i="1"/>
  <c r="FB389" i="1"/>
  <c r="FC389" i="1" s="1"/>
  <c r="FK391" i="1"/>
  <c r="FL391" i="1" s="1"/>
  <c r="FM390" i="1" s="1"/>
  <c r="ED388" i="1"/>
  <c r="EE389" i="1"/>
  <c r="FF390" i="1"/>
  <c r="FA387" i="1"/>
  <c r="EZ387" i="1"/>
  <c r="FD387" i="1"/>
  <c r="DK388" i="1"/>
  <c r="FE389" i="1"/>
  <c r="EY389" i="1"/>
  <c r="AG398" i="33"/>
  <c r="AF397" i="33"/>
  <c r="DL386" i="1"/>
  <c r="AW675" i="1" l="1"/>
  <c r="CS675" i="1"/>
  <c r="CK675" i="1"/>
  <c r="AS675" i="1"/>
  <c r="AR675" i="1"/>
  <c r="AQ675" i="1"/>
  <c r="BQ671" i="1"/>
  <c r="BS671" i="1" s="1"/>
  <c r="AO675" i="1"/>
  <c r="AP675" i="1"/>
  <c r="AU674" i="1"/>
  <c r="AV674" i="1"/>
  <c r="FB388" i="1"/>
  <c r="FC388" i="1" s="1"/>
  <c r="ED387" i="1"/>
  <c r="EE388" i="1"/>
  <c r="FF389" i="1"/>
  <c r="FK390" i="1"/>
  <c r="FL390" i="1" s="1"/>
  <c r="FM389" i="1" s="1"/>
  <c r="FD386" i="1"/>
  <c r="EZ386" i="1"/>
  <c r="FA386" i="1"/>
  <c r="DK387" i="1"/>
  <c r="EY388" i="1"/>
  <c r="FE388" i="1"/>
  <c r="AG397" i="33"/>
  <c r="AF396" i="33"/>
  <c r="DL385" i="1"/>
  <c r="BT671" i="1" l="1"/>
  <c r="CD671" i="1"/>
  <c r="CE671" i="1"/>
  <c r="CL671" i="1" s="1"/>
  <c r="CF671" i="1"/>
  <c r="CJ671" i="1" s="1"/>
  <c r="BF675" i="1"/>
  <c r="BE675" i="1"/>
  <c r="BD675" i="1"/>
  <c r="AT675" i="1"/>
  <c r="CT675" i="1"/>
  <c r="CU675" i="1"/>
  <c r="BP675" i="1"/>
  <c r="CI675" i="1"/>
  <c r="BJ675" i="1"/>
  <c r="BI675" i="1"/>
  <c r="BH675" i="1"/>
  <c r="FB387" i="1"/>
  <c r="FC387" i="1" s="1"/>
  <c r="FK389" i="1"/>
  <c r="FL389" i="1" s="1"/>
  <c r="FM388" i="1" s="1"/>
  <c r="ED386" i="1"/>
  <c r="EE387" i="1"/>
  <c r="FF388" i="1"/>
  <c r="FD385" i="1"/>
  <c r="FA385" i="1"/>
  <c r="EZ385" i="1"/>
  <c r="DK386" i="1"/>
  <c r="EY387" i="1"/>
  <c r="FE387" i="1"/>
  <c r="AG396" i="33"/>
  <c r="AF395" i="33"/>
  <c r="DL384" i="1"/>
  <c r="BK675" i="1" l="1"/>
  <c r="CG671" i="1"/>
  <c r="CM671" i="1" s="1"/>
  <c r="CH671" i="1"/>
  <c r="AN675" i="1"/>
  <c r="AM676" i="1"/>
  <c r="BG675" i="1"/>
  <c r="CV675" i="1"/>
  <c r="FB386" i="1"/>
  <c r="FC386" i="1" s="1"/>
  <c r="ED385" i="1"/>
  <c r="EE386" i="1"/>
  <c r="FK388" i="1"/>
  <c r="FL388" i="1" s="1"/>
  <c r="FM387" i="1" s="1"/>
  <c r="FF387" i="1"/>
  <c r="FD384" i="1"/>
  <c r="FA384" i="1"/>
  <c r="EZ384" i="1"/>
  <c r="DK385" i="1"/>
  <c r="EY386" i="1"/>
  <c r="FE386" i="1"/>
  <c r="AG395" i="33"/>
  <c r="AF394" i="33"/>
  <c r="DL383" i="1"/>
  <c r="AW676" i="1" l="1"/>
  <c r="CK676" i="1"/>
  <c r="AQ676" i="1"/>
  <c r="AP676" i="1"/>
  <c r="AS676" i="1"/>
  <c r="AR676" i="1"/>
  <c r="CS676" i="1"/>
  <c r="AO676" i="1"/>
  <c r="BQ672" i="1"/>
  <c r="BS672" i="1" s="1"/>
  <c r="AV675" i="1"/>
  <c r="AU675" i="1"/>
  <c r="FB385" i="1"/>
  <c r="FC385" i="1" s="1"/>
  <c r="ED384" i="1"/>
  <c r="EE385" i="1"/>
  <c r="FK387" i="1"/>
  <c r="FL387" i="1" s="1"/>
  <c r="FM386" i="1" s="1"/>
  <c r="FF386" i="1"/>
  <c r="FA383" i="1"/>
  <c r="EZ383" i="1"/>
  <c r="FD383" i="1"/>
  <c r="DK384" i="1"/>
  <c r="FE385" i="1"/>
  <c r="EY385" i="1"/>
  <c r="AG394" i="33"/>
  <c r="AF393" i="33"/>
  <c r="DL382" i="1"/>
  <c r="CI676" i="1" l="1"/>
  <c r="BP676" i="1"/>
  <c r="BH676" i="1"/>
  <c r="CU676" i="1"/>
  <c r="BI676" i="1"/>
  <c r="BJ676" i="1"/>
  <c r="BF676" i="1"/>
  <c r="BD676" i="1"/>
  <c r="BE676" i="1"/>
  <c r="CT676" i="1"/>
  <c r="AT676" i="1"/>
  <c r="CD672" i="1"/>
  <c r="BT672" i="1"/>
  <c r="CF672" i="1"/>
  <c r="CJ672" i="1" s="1"/>
  <c r="CE672" i="1"/>
  <c r="CL672" i="1" s="1"/>
  <c r="FB384" i="1"/>
  <c r="FC384" i="1" s="1"/>
  <c r="ED383" i="1"/>
  <c r="EE384" i="1"/>
  <c r="FF385" i="1"/>
  <c r="FK386" i="1"/>
  <c r="FL386" i="1" s="1"/>
  <c r="FM385" i="1" s="1"/>
  <c r="EZ382" i="1"/>
  <c r="FD382" i="1"/>
  <c r="FA382" i="1"/>
  <c r="DK383" i="1"/>
  <c r="EY384" i="1"/>
  <c r="FE384" i="1"/>
  <c r="AG393" i="33"/>
  <c r="AF392" i="33"/>
  <c r="DL381" i="1"/>
  <c r="CV676" i="1" l="1"/>
  <c r="AN676" i="1"/>
  <c r="AM677" i="1"/>
  <c r="CH672" i="1"/>
  <c r="CG672" i="1"/>
  <c r="CM672" i="1" s="1"/>
  <c r="BK676" i="1"/>
  <c r="BG676" i="1"/>
  <c r="FB383" i="1"/>
  <c r="FC383" i="1" s="1"/>
  <c r="FK385" i="1"/>
  <c r="FL385" i="1" s="1"/>
  <c r="FM384" i="1" s="1"/>
  <c r="ED382" i="1"/>
  <c r="EE383" i="1"/>
  <c r="FF384" i="1"/>
  <c r="FD381" i="1"/>
  <c r="FA381" i="1"/>
  <c r="EZ381" i="1"/>
  <c r="DK382" i="1"/>
  <c r="EY383" i="1"/>
  <c r="FE383" i="1"/>
  <c r="AG392" i="33"/>
  <c r="AF391" i="33"/>
  <c r="DL380" i="1"/>
  <c r="AV676" i="1" l="1"/>
  <c r="AU676" i="1"/>
  <c r="CS677" i="1"/>
  <c r="CK677" i="1"/>
  <c r="AO677" i="1"/>
  <c r="AQ677" i="1"/>
  <c r="BQ673" i="1"/>
  <c r="BS673" i="1" s="1"/>
  <c r="AP677" i="1"/>
  <c r="AS677" i="1"/>
  <c r="AR677" i="1"/>
  <c r="AW677" i="1"/>
  <c r="FB382" i="1"/>
  <c r="FC382" i="1" s="1"/>
  <c r="ED381" i="1"/>
  <c r="EE382" i="1"/>
  <c r="FK384" i="1"/>
  <c r="FL384" i="1" s="1"/>
  <c r="FM383" i="1" s="1"/>
  <c r="FF383" i="1"/>
  <c r="FD380" i="1"/>
  <c r="FA380" i="1"/>
  <c r="EZ380" i="1"/>
  <c r="DK381" i="1"/>
  <c r="EY382" i="1"/>
  <c r="FE382" i="1"/>
  <c r="AG391" i="33"/>
  <c r="AF390" i="33"/>
  <c r="DL379" i="1"/>
  <c r="CT677" i="1" l="1"/>
  <c r="BD677" i="1"/>
  <c r="AT677" i="1"/>
  <c r="BE677" i="1"/>
  <c r="BF677" i="1"/>
  <c r="CE673" i="1"/>
  <c r="CL673" i="1" s="1"/>
  <c r="BT673" i="1"/>
  <c r="CD673" i="1"/>
  <c r="CF673" i="1"/>
  <c r="CJ673" i="1" s="1"/>
  <c r="BH677" i="1"/>
  <c r="BP677" i="1"/>
  <c r="BJ677" i="1"/>
  <c r="CI677" i="1"/>
  <c r="BI677" i="1"/>
  <c r="CU677" i="1"/>
  <c r="FB381" i="1"/>
  <c r="FC381" i="1" s="1"/>
  <c r="FK383" i="1"/>
  <c r="FL383" i="1" s="1"/>
  <c r="FM382" i="1" s="1"/>
  <c r="ED380" i="1"/>
  <c r="EE381" i="1"/>
  <c r="FF382" i="1"/>
  <c r="FA379" i="1"/>
  <c r="EZ379" i="1"/>
  <c r="FD379" i="1"/>
  <c r="DK380" i="1"/>
  <c r="FE381" i="1"/>
  <c r="EY381" i="1"/>
  <c r="AG390" i="33"/>
  <c r="AF389" i="33"/>
  <c r="DL378" i="1"/>
  <c r="CV677" i="1" l="1"/>
  <c r="BG677" i="1"/>
  <c r="AM678" i="1"/>
  <c r="AN677" i="1"/>
  <c r="CH673" i="1"/>
  <c r="CG673" i="1"/>
  <c r="CM673" i="1" s="1"/>
  <c r="BK677" i="1"/>
  <c r="FB380" i="1"/>
  <c r="FC380" i="1" s="1"/>
  <c r="ED379" i="1"/>
  <c r="EE380" i="1"/>
  <c r="FF381" i="1"/>
  <c r="FK382" i="1"/>
  <c r="FL382" i="1" s="1"/>
  <c r="FM381" i="1" s="1"/>
  <c r="EZ378" i="1"/>
  <c r="FD378" i="1"/>
  <c r="FA378" i="1"/>
  <c r="DK379" i="1"/>
  <c r="FE380" i="1"/>
  <c r="EY380" i="1"/>
  <c r="AG389" i="33"/>
  <c r="AF388" i="33"/>
  <c r="DL377" i="1"/>
  <c r="AR678" i="1" l="1"/>
  <c r="AQ678" i="1"/>
  <c r="AW678" i="1"/>
  <c r="AO678" i="1"/>
  <c r="CK678" i="1"/>
  <c r="CS678" i="1"/>
  <c r="BQ674" i="1"/>
  <c r="BS674" i="1" s="1"/>
  <c r="AS678" i="1"/>
  <c r="AP678" i="1"/>
  <c r="AU677" i="1"/>
  <c r="AV677" i="1"/>
  <c r="FB379" i="1"/>
  <c r="FC379" i="1" s="1"/>
  <c r="FK381" i="1"/>
  <c r="FL381" i="1" s="1"/>
  <c r="FM380" i="1" s="1"/>
  <c r="ED378" i="1"/>
  <c r="EE379" i="1"/>
  <c r="FF380" i="1"/>
  <c r="FD377" i="1"/>
  <c r="FA377" i="1"/>
  <c r="EZ377" i="1"/>
  <c r="DK378" i="1"/>
  <c r="EY379" i="1"/>
  <c r="FE379" i="1"/>
  <c r="AG388" i="33"/>
  <c r="AF387" i="33"/>
  <c r="DL376" i="1"/>
  <c r="AT678" i="1" l="1"/>
  <c r="BD678" i="1"/>
  <c r="BE678" i="1"/>
  <c r="CT678" i="1"/>
  <c r="BF678" i="1"/>
  <c r="CF674" i="1"/>
  <c r="CJ674" i="1" s="1"/>
  <c r="CE674" i="1"/>
  <c r="CL674" i="1" s="1"/>
  <c r="BT674" i="1"/>
  <c r="CD674" i="1"/>
  <c r="BJ678" i="1"/>
  <c r="CU678" i="1"/>
  <c r="CI678" i="1"/>
  <c r="BP678" i="1"/>
  <c r="BH678" i="1"/>
  <c r="BI678" i="1"/>
  <c r="FB378" i="1"/>
  <c r="FC378" i="1" s="1"/>
  <c r="ED377" i="1"/>
  <c r="EE378" i="1"/>
  <c r="FK380" i="1"/>
  <c r="FL380" i="1" s="1"/>
  <c r="FM379" i="1" s="1"/>
  <c r="FF379" i="1"/>
  <c r="FD376" i="1"/>
  <c r="FA376" i="1"/>
  <c r="EZ376" i="1"/>
  <c r="DK377" i="1"/>
  <c r="EY378" i="1"/>
  <c r="FE378" i="1"/>
  <c r="AG387" i="33"/>
  <c r="AF386" i="33"/>
  <c r="DL375" i="1"/>
  <c r="BG678" i="1" l="1"/>
  <c r="AM679" i="1"/>
  <c r="AN678" i="1"/>
  <c r="CH674" i="1"/>
  <c r="CG674" i="1"/>
  <c r="CM674" i="1" s="1"/>
  <c r="BK678" i="1"/>
  <c r="CV678" i="1"/>
  <c r="FB377" i="1"/>
  <c r="FC377" i="1" s="1"/>
  <c r="ED376" i="1"/>
  <c r="EE377" i="1"/>
  <c r="FK379" i="1"/>
  <c r="FL379" i="1" s="1"/>
  <c r="FM378" i="1" s="1"/>
  <c r="FF378" i="1"/>
  <c r="FA375" i="1"/>
  <c r="EZ375" i="1"/>
  <c r="FD375" i="1"/>
  <c r="DK376" i="1"/>
  <c r="FE377" i="1"/>
  <c r="EY377" i="1"/>
  <c r="AG386" i="33"/>
  <c r="AF385" i="33"/>
  <c r="DL374" i="1"/>
  <c r="CS679" i="1" l="1"/>
  <c r="BQ675" i="1"/>
  <c r="BS675" i="1" s="1"/>
  <c r="AW679" i="1"/>
  <c r="CK679" i="1"/>
  <c r="AP679" i="1"/>
  <c r="AO679" i="1"/>
  <c r="AQ679" i="1"/>
  <c r="AS679" i="1"/>
  <c r="AR679" i="1"/>
  <c r="AU678" i="1"/>
  <c r="AV678" i="1"/>
  <c r="FB376" i="1"/>
  <c r="FC376" i="1" s="1"/>
  <c r="ED375" i="1"/>
  <c r="EE376" i="1"/>
  <c r="FK378" i="1"/>
  <c r="FL378" i="1" s="1"/>
  <c r="FM377" i="1" s="1"/>
  <c r="FF377" i="1"/>
  <c r="FA374" i="1"/>
  <c r="EZ374" i="1"/>
  <c r="FD374" i="1"/>
  <c r="DK375" i="1"/>
  <c r="FE376" i="1"/>
  <c r="EY376" i="1"/>
  <c r="AG385" i="33"/>
  <c r="AF384" i="33"/>
  <c r="DL373" i="1"/>
  <c r="CE675" i="1" l="1"/>
  <c r="CL675" i="1" s="1"/>
  <c r="CD675" i="1"/>
  <c r="CF675" i="1"/>
  <c r="CJ675" i="1" s="1"/>
  <c r="BT675" i="1"/>
  <c r="BH679" i="1"/>
  <c r="CI679" i="1"/>
  <c r="BI679" i="1"/>
  <c r="CU679" i="1"/>
  <c r="BP679" i="1"/>
  <c r="BJ679" i="1"/>
  <c r="AT679" i="1"/>
  <c r="BE679" i="1"/>
  <c r="BF679" i="1"/>
  <c r="CT679" i="1"/>
  <c r="BD679" i="1"/>
  <c r="FB375" i="1"/>
  <c r="FC375" i="1" s="1"/>
  <c r="ED374" i="1"/>
  <c r="EE375" i="1"/>
  <c r="FF376" i="1"/>
  <c r="FK377" i="1"/>
  <c r="FL377" i="1" s="1"/>
  <c r="FM376" i="1" s="1"/>
  <c r="FD373" i="1"/>
  <c r="EZ373" i="1"/>
  <c r="FA373" i="1"/>
  <c r="DK374" i="1"/>
  <c r="EY375" i="1"/>
  <c r="FE375" i="1"/>
  <c r="AG384" i="33"/>
  <c r="AF383" i="33"/>
  <c r="DL372" i="1"/>
  <c r="BG679" i="1" l="1"/>
  <c r="CV679" i="1"/>
  <c r="CG675" i="1"/>
  <c r="CM675" i="1" s="1"/>
  <c r="CH675" i="1"/>
  <c r="AN679" i="1"/>
  <c r="AM680" i="1"/>
  <c r="BK679" i="1"/>
  <c r="FB374" i="1"/>
  <c r="FC374" i="1" s="1"/>
  <c r="FK376" i="1"/>
  <c r="FL376" i="1" s="1"/>
  <c r="FM375" i="1" s="1"/>
  <c r="ED373" i="1"/>
  <c r="EE374" i="1"/>
  <c r="FF375" i="1"/>
  <c r="FD372" i="1"/>
  <c r="FA372" i="1"/>
  <c r="EZ372" i="1"/>
  <c r="DK373" i="1"/>
  <c r="EY374" i="1"/>
  <c r="FE374" i="1"/>
  <c r="AG383" i="33"/>
  <c r="AF382" i="33"/>
  <c r="DL371" i="1"/>
  <c r="AS680" i="1" l="1"/>
  <c r="AR680" i="1"/>
  <c r="AQ680" i="1"/>
  <c r="AP680" i="1"/>
  <c r="AO680" i="1"/>
  <c r="CK680" i="1"/>
  <c r="AW680" i="1"/>
  <c r="BQ676" i="1"/>
  <c r="BS676" i="1" s="1"/>
  <c r="CS680" i="1"/>
  <c r="AV679" i="1"/>
  <c r="AU679" i="1"/>
  <c r="FB373" i="1"/>
  <c r="FC373" i="1" s="1"/>
  <c r="ED372" i="1"/>
  <c r="EE373" i="1"/>
  <c r="FK375" i="1"/>
  <c r="FL375" i="1" s="1"/>
  <c r="FM374" i="1" s="1"/>
  <c r="FF374" i="1"/>
  <c r="FD371" i="1"/>
  <c r="FA371" i="1"/>
  <c r="EZ371" i="1"/>
  <c r="DK372" i="1"/>
  <c r="EY373" i="1"/>
  <c r="FE373" i="1"/>
  <c r="AG382" i="33"/>
  <c r="AF381" i="33"/>
  <c r="DL370" i="1"/>
  <c r="BH680" i="1" l="1"/>
  <c r="BI680" i="1"/>
  <c r="BP680" i="1"/>
  <c r="CU680" i="1"/>
  <c r="BJ680" i="1"/>
  <c r="CI680" i="1"/>
  <c r="BD680" i="1"/>
  <c r="BF680" i="1"/>
  <c r="CT680" i="1"/>
  <c r="BE680" i="1"/>
  <c r="AT680" i="1"/>
  <c r="CF676" i="1"/>
  <c r="CJ676" i="1" s="1"/>
  <c r="BT676" i="1"/>
  <c r="CE676" i="1"/>
  <c r="CL676" i="1" s="1"/>
  <c r="CD676" i="1"/>
  <c r="FB372" i="1"/>
  <c r="FC372" i="1" s="1"/>
  <c r="ED371" i="1"/>
  <c r="EE372" i="1"/>
  <c r="FK374" i="1"/>
  <c r="FL374" i="1" s="1"/>
  <c r="FM373" i="1" s="1"/>
  <c r="FF373" i="1"/>
  <c r="FA370" i="1"/>
  <c r="EZ370" i="1"/>
  <c r="FD370" i="1"/>
  <c r="DK371" i="1"/>
  <c r="FE372" i="1"/>
  <c r="EY372" i="1"/>
  <c r="AG381" i="33"/>
  <c r="AF380" i="33"/>
  <c r="DL369" i="1"/>
  <c r="BK680" i="1" l="1"/>
  <c r="BG680" i="1"/>
  <c r="AN680" i="1"/>
  <c r="AM681" i="1"/>
  <c r="CG676" i="1"/>
  <c r="CM676" i="1" s="1"/>
  <c r="CH676" i="1"/>
  <c r="CV680" i="1"/>
  <c r="FB371" i="1"/>
  <c r="FC371" i="1" s="1"/>
  <c r="ED370" i="1"/>
  <c r="EE371" i="1"/>
  <c r="FK373" i="1"/>
  <c r="FL373" i="1" s="1"/>
  <c r="FM372" i="1" s="1"/>
  <c r="FF372" i="1"/>
  <c r="EZ369" i="1"/>
  <c r="FD369" i="1"/>
  <c r="FA369" i="1"/>
  <c r="DK370" i="1"/>
  <c r="EY371" i="1"/>
  <c r="FE371" i="1"/>
  <c r="AG380" i="33"/>
  <c r="AF379" i="33"/>
  <c r="DL368" i="1"/>
  <c r="CS681" i="1" l="1"/>
  <c r="AS681" i="1"/>
  <c r="AR681" i="1"/>
  <c r="AP681" i="1"/>
  <c r="AQ681" i="1"/>
  <c r="CK681" i="1"/>
  <c r="AW681" i="1"/>
  <c r="BQ677" i="1"/>
  <c r="BS677" i="1" s="1"/>
  <c r="AO681" i="1"/>
  <c r="AV680" i="1"/>
  <c r="AU680" i="1"/>
  <c r="FB370" i="1"/>
  <c r="FC370" i="1" s="1"/>
  <c r="ED369" i="1"/>
  <c r="EE370" i="1"/>
  <c r="FK372" i="1"/>
  <c r="FL372" i="1" s="1"/>
  <c r="FM371" i="1" s="1"/>
  <c r="FF371" i="1"/>
  <c r="FD368" i="1"/>
  <c r="FA368" i="1"/>
  <c r="EZ368" i="1"/>
  <c r="DK369" i="1"/>
  <c r="EY370" i="1"/>
  <c r="FE370" i="1"/>
  <c r="AG379" i="33"/>
  <c r="AF378" i="33"/>
  <c r="DL367" i="1"/>
  <c r="CI681" i="1" l="1"/>
  <c r="BP681" i="1"/>
  <c r="CU681" i="1"/>
  <c r="BI681" i="1"/>
  <c r="BJ681" i="1"/>
  <c r="BH681" i="1"/>
  <c r="CE677" i="1"/>
  <c r="CL677" i="1" s="1"/>
  <c r="CF677" i="1"/>
  <c r="CJ677" i="1" s="1"/>
  <c r="BT677" i="1"/>
  <c r="CD677" i="1"/>
  <c r="CT681" i="1"/>
  <c r="AT681" i="1"/>
  <c r="BF681" i="1"/>
  <c r="BE681" i="1"/>
  <c r="BD681" i="1"/>
  <c r="FB369" i="1"/>
  <c r="FC369" i="1" s="1"/>
  <c r="ED368" i="1"/>
  <c r="EE369" i="1"/>
  <c r="FK371" i="1"/>
  <c r="FL371" i="1" s="1"/>
  <c r="FM370" i="1" s="1"/>
  <c r="FF370" i="1"/>
  <c r="FD367" i="1"/>
  <c r="FA367" i="1"/>
  <c r="EZ367" i="1"/>
  <c r="DK368" i="1"/>
  <c r="EY369" i="1"/>
  <c r="FE369" i="1"/>
  <c r="AG378" i="33"/>
  <c r="AF377" i="33"/>
  <c r="DL366" i="1"/>
  <c r="CV681" i="1" l="1"/>
  <c r="BK681" i="1"/>
  <c r="CG677" i="1"/>
  <c r="CM677" i="1" s="1"/>
  <c r="CH677" i="1"/>
  <c r="AN681" i="1"/>
  <c r="AM682" i="1"/>
  <c r="BG681" i="1"/>
  <c r="FB368" i="1"/>
  <c r="FC368" i="1" s="1"/>
  <c r="ED367" i="1"/>
  <c r="EE368" i="1"/>
  <c r="FK370" i="1"/>
  <c r="FL370" i="1" s="1"/>
  <c r="FM369" i="1" s="1"/>
  <c r="FF369" i="1"/>
  <c r="FA366" i="1"/>
  <c r="EZ366" i="1"/>
  <c r="FD366" i="1"/>
  <c r="DK367" i="1"/>
  <c r="FE368" i="1"/>
  <c r="EY368" i="1"/>
  <c r="AG377" i="33"/>
  <c r="AF376" i="33"/>
  <c r="DL365" i="1"/>
  <c r="AS682" i="1" l="1"/>
  <c r="BQ678" i="1"/>
  <c r="BS678" i="1" s="1"/>
  <c r="AQ682" i="1"/>
  <c r="AO682" i="1"/>
  <c r="AW682" i="1"/>
  <c r="AP682" i="1"/>
  <c r="AR682" i="1"/>
  <c r="CS682" i="1"/>
  <c r="CK682" i="1"/>
  <c r="AV681" i="1"/>
  <c r="AU681" i="1"/>
  <c r="FB367" i="1"/>
  <c r="FC367" i="1" s="1"/>
  <c r="ED366" i="1"/>
  <c r="EE367" i="1"/>
  <c r="FK369" i="1"/>
  <c r="FL369" i="1" s="1"/>
  <c r="FM368" i="1" s="1"/>
  <c r="FF368" i="1"/>
  <c r="FA365" i="1"/>
  <c r="EZ365" i="1"/>
  <c r="FD365" i="1"/>
  <c r="DK366" i="1"/>
  <c r="FE367" i="1"/>
  <c r="EY367" i="1"/>
  <c r="AG376" i="33"/>
  <c r="AF375" i="33"/>
  <c r="DL364" i="1"/>
  <c r="CE678" i="1" l="1"/>
  <c r="CL678" i="1" s="1"/>
  <c r="CF678" i="1"/>
  <c r="CJ678" i="1" s="1"/>
  <c r="BT678" i="1"/>
  <c r="CD678" i="1"/>
  <c r="AT682" i="1"/>
  <c r="BE682" i="1"/>
  <c r="CT682" i="1"/>
  <c r="BD682" i="1"/>
  <c r="BF682" i="1"/>
  <c r="BP682" i="1"/>
  <c r="CU682" i="1"/>
  <c r="BH682" i="1"/>
  <c r="BJ682" i="1"/>
  <c r="CI682" i="1"/>
  <c r="BI682" i="1"/>
  <c r="FB366" i="1"/>
  <c r="FC366" i="1" s="1"/>
  <c r="ED365" i="1"/>
  <c r="EE366" i="1"/>
  <c r="FF367" i="1"/>
  <c r="FK368" i="1"/>
  <c r="FL368" i="1" s="1"/>
  <c r="FM367" i="1" s="1"/>
  <c r="FD364" i="1"/>
  <c r="EZ364" i="1"/>
  <c r="FA364" i="1"/>
  <c r="DK365" i="1"/>
  <c r="EY366" i="1"/>
  <c r="FE366" i="1"/>
  <c r="AG375" i="33"/>
  <c r="AF374" i="33"/>
  <c r="DL363" i="1"/>
  <c r="BG682" i="1" l="1"/>
  <c r="BK682" i="1"/>
  <c r="CG678" i="1"/>
  <c r="CM678" i="1" s="1"/>
  <c r="CH678" i="1"/>
  <c r="AN682" i="1"/>
  <c r="AM683" i="1"/>
  <c r="CV682" i="1"/>
  <c r="FB365" i="1"/>
  <c r="FC365" i="1" s="1"/>
  <c r="FK367" i="1"/>
  <c r="FL367" i="1" s="1"/>
  <c r="FM366" i="1" s="1"/>
  <c r="ED364" i="1"/>
  <c r="EE365" i="1"/>
  <c r="FF366" i="1"/>
  <c r="FD363" i="1"/>
  <c r="FA363" i="1"/>
  <c r="EZ363" i="1"/>
  <c r="DK364" i="1"/>
  <c r="EY365" i="1"/>
  <c r="FE365" i="1"/>
  <c r="AG374" i="33"/>
  <c r="AF373" i="33"/>
  <c r="DL362" i="1"/>
  <c r="AQ683" i="1" l="1"/>
  <c r="AR683" i="1"/>
  <c r="AP683" i="1"/>
  <c r="BQ679" i="1"/>
  <c r="BS679" i="1" s="1"/>
  <c r="AS683" i="1"/>
  <c r="AO683" i="1"/>
  <c r="CS683" i="1"/>
  <c r="CK683" i="1"/>
  <c r="AW683" i="1"/>
  <c r="AV682" i="1"/>
  <c r="AU682" i="1"/>
  <c r="FB364" i="1"/>
  <c r="FC364" i="1" s="1"/>
  <c r="ED363" i="1"/>
  <c r="EE364" i="1"/>
  <c r="FK366" i="1"/>
  <c r="FL366" i="1" s="1"/>
  <c r="FM365" i="1" s="1"/>
  <c r="FF365" i="1"/>
  <c r="FD362" i="1"/>
  <c r="FA362" i="1"/>
  <c r="EZ362" i="1"/>
  <c r="DK363" i="1"/>
  <c r="EY364" i="1"/>
  <c r="FE364" i="1"/>
  <c r="AG373" i="33"/>
  <c r="AF372" i="33"/>
  <c r="DL361" i="1"/>
  <c r="BP683" i="1" l="1"/>
  <c r="BJ683" i="1"/>
  <c r="BH683" i="1"/>
  <c r="CI683" i="1"/>
  <c r="BI683" i="1"/>
  <c r="CU683" i="1"/>
  <c r="BT679" i="1"/>
  <c r="CD679" i="1"/>
  <c r="CE679" i="1"/>
  <c r="CL679" i="1" s="1"/>
  <c r="CF679" i="1"/>
  <c r="CJ679" i="1" s="1"/>
  <c r="AT683" i="1"/>
  <c r="BD683" i="1"/>
  <c r="BF683" i="1"/>
  <c r="BE683" i="1"/>
  <c r="CT683" i="1"/>
  <c r="FB363" i="1"/>
  <c r="FC363" i="1" s="1"/>
  <c r="ED362" i="1"/>
  <c r="EE363" i="1"/>
  <c r="FK365" i="1"/>
  <c r="FL365" i="1" s="1"/>
  <c r="FM364" i="1" s="1"/>
  <c r="FF364" i="1"/>
  <c r="FA361" i="1"/>
  <c r="EZ361" i="1"/>
  <c r="FD361" i="1"/>
  <c r="DK362" i="1"/>
  <c r="FE363" i="1"/>
  <c r="EY363" i="1"/>
  <c r="AG372" i="33"/>
  <c r="AF371" i="33"/>
  <c r="DL360" i="1"/>
  <c r="BG683" i="1" l="1"/>
  <c r="CH679" i="1"/>
  <c r="CG679" i="1"/>
  <c r="CM679" i="1" s="1"/>
  <c r="AM684" i="1"/>
  <c r="AN683" i="1"/>
  <c r="BK683" i="1"/>
  <c r="CV683" i="1"/>
  <c r="FB362" i="1"/>
  <c r="FC362" i="1" s="1"/>
  <c r="ED361" i="1"/>
  <c r="EE362" i="1"/>
  <c r="FK364" i="1"/>
  <c r="FL364" i="1" s="1"/>
  <c r="FM363" i="1" s="1"/>
  <c r="FF363" i="1"/>
  <c r="EZ360" i="1"/>
  <c r="FD360" i="1"/>
  <c r="FA360" i="1"/>
  <c r="DK361" i="1"/>
  <c r="EY362" i="1"/>
  <c r="FE362" i="1"/>
  <c r="AG371" i="33"/>
  <c r="AF370" i="33"/>
  <c r="DL359" i="1"/>
  <c r="BQ680" i="1" l="1"/>
  <c r="BS680" i="1" s="1"/>
  <c r="CS684" i="1"/>
  <c r="AW684" i="1"/>
  <c r="AP684" i="1"/>
  <c r="AO684" i="1"/>
  <c r="AS684" i="1"/>
  <c r="AQ684" i="1"/>
  <c r="CK684" i="1"/>
  <c r="AR684" i="1"/>
  <c r="AV683" i="1"/>
  <c r="AU683" i="1"/>
  <c r="FB361" i="1"/>
  <c r="FC361" i="1" s="1"/>
  <c r="ED360" i="1"/>
  <c r="EE361" i="1"/>
  <c r="FK363" i="1"/>
  <c r="FL363" i="1" s="1"/>
  <c r="FM362" i="1" s="1"/>
  <c r="FF362" i="1"/>
  <c r="FD359" i="1"/>
  <c r="FA359" i="1"/>
  <c r="EZ359" i="1"/>
  <c r="DK360" i="1"/>
  <c r="EY361" i="1"/>
  <c r="FE361" i="1"/>
  <c r="AG370" i="33"/>
  <c r="AF369" i="33"/>
  <c r="DL358" i="1"/>
  <c r="CE680" i="1" l="1"/>
  <c r="CL680" i="1" s="1"/>
  <c r="BT680" i="1"/>
  <c r="CD680" i="1"/>
  <c r="CF680" i="1"/>
  <c r="CJ680" i="1" s="1"/>
  <c r="CI684" i="1"/>
  <c r="BH684" i="1"/>
  <c r="BP684" i="1"/>
  <c r="BI684" i="1"/>
  <c r="BJ684" i="1"/>
  <c r="CU684" i="1"/>
  <c r="AT684" i="1"/>
  <c r="BE684" i="1"/>
  <c r="BD684" i="1"/>
  <c r="CT684" i="1"/>
  <c r="BF684" i="1"/>
  <c r="FB360" i="1"/>
  <c r="FC360" i="1" s="1"/>
  <c r="ED359" i="1"/>
  <c r="EE360" i="1"/>
  <c r="FK362" i="1"/>
  <c r="FL362" i="1" s="1"/>
  <c r="FM361" i="1" s="1"/>
  <c r="FF361" i="1"/>
  <c r="FD358" i="1"/>
  <c r="FA358" i="1"/>
  <c r="EZ358" i="1"/>
  <c r="DK359" i="1"/>
  <c r="EY360" i="1"/>
  <c r="FE360" i="1"/>
  <c r="AG369" i="33"/>
  <c r="AF368" i="33"/>
  <c r="DL357" i="1"/>
  <c r="CV684" i="1" l="1"/>
  <c r="BK684" i="1"/>
  <c r="CG680" i="1"/>
  <c r="CM680" i="1" s="1"/>
  <c r="CH680" i="1"/>
  <c r="AN684" i="1"/>
  <c r="AM685" i="1"/>
  <c r="BG684" i="1"/>
  <c r="FB359" i="1"/>
  <c r="FC359" i="1" s="1"/>
  <c r="ED358" i="1"/>
  <c r="EE359" i="1"/>
  <c r="FK361" i="1"/>
  <c r="FL361" i="1" s="1"/>
  <c r="FM360" i="1" s="1"/>
  <c r="FF360" i="1"/>
  <c r="FD357" i="1"/>
  <c r="FA357" i="1"/>
  <c r="EZ357" i="1"/>
  <c r="DK358" i="1"/>
  <c r="FE359" i="1"/>
  <c r="EY359" i="1"/>
  <c r="AG368" i="33"/>
  <c r="AF367" i="33"/>
  <c r="DL356" i="1"/>
  <c r="AP685" i="1" l="1"/>
  <c r="CK685" i="1"/>
  <c r="AQ685" i="1"/>
  <c r="AO685" i="1"/>
  <c r="BQ681" i="1"/>
  <c r="BS681" i="1" s="1"/>
  <c r="AS685" i="1"/>
  <c r="AR685" i="1"/>
  <c r="AW685" i="1"/>
  <c r="CS685" i="1"/>
  <c r="AV684" i="1"/>
  <c r="AU684" i="1"/>
  <c r="FB358" i="1"/>
  <c r="FC358" i="1" s="1"/>
  <c r="ED357" i="1"/>
  <c r="EE358" i="1"/>
  <c r="FF359" i="1"/>
  <c r="FK360" i="1"/>
  <c r="FL360" i="1" s="1"/>
  <c r="FM359" i="1" s="1"/>
  <c r="FA356" i="1"/>
  <c r="EZ356" i="1"/>
  <c r="FD356" i="1"/>
  <c r="DK357" i="1"/>
  <c r="FE358" i="1"/>
  <c r="EY358" i="1"/>
  <c r="AG367" i="33"/>
  <c r="AF366" i="33"/>
  <c r="DL355" i="1"/>
  <c r="BP685" i="1" l="1"/>
  <c r="CI685" i="1"/>
  <c r="BJ685" i="1"/>
  <c r="CU685" i="1"/>
  <c r="BI685" i="1"/>
  <c r="BH685" i="1"/>
  <c r="CT685" i="1"/>
  <c r="BE685" i="1"/>
  <c r="BF685" i="1"/>
  <c r="AT685" i="1"/>
  <c r="BD685" i="1"/>
  <c r="BT681" i="1"/>
  <c r="CE681" i="1"/>
  <c r="CL681" i="1" s="1"/>
  <c r="CD681" i="1"/>
  <c r="CF681" i="1"/>
  <c r="CJ681" i="1" s="1"/>
  <c r="FB357" i="1"/>
  <c r="FC357" i="1" s="1"/>
  <c r="FK359" i="1"/>
  <c r="FL359" i="1" s="1"/>
  <c r="FM358" i="1" s="1"/>
  <c r="ED356" i="1"/>
  <c r="EE357" i="1"/>
  <c r="FF358" i="1"/>
  <c r="FD355" i="1"/>
  <c r="EZ355" i="1"/>
  <c r="FA355" i="1"/>
  <c r="DK356" i="1"/>
  <c r="EY357" i="1"/>
  <c r="FE357" i="1"/>
  <c r="AG366" i="33"/>
  <c r="AF365" i="33"/>
  <c r="DL354" i="1"/>
  <c r="BK685" i="1" l="1"/>
  <c r="BG685" i="1"/>
  <c r="CV685" i="1"/>
  <c r="AN685" i="1"/>
  <c r="AM686" i="1"/>
  <c r="CH681" i="1"/>
  <c r="CG681" i="1"/>
  <c r="CM681" i="1" s="1"/>
  <c r="FB356" i="1"/>
  <c r="FC356" i="1" s="1"/>
  <c r="FK358" i="1"/>
  <c r="FL358" i="1" s="1"/>
  <c r="FM357" i="1" s="1"/>
  <c r="ED355" i="1"/>
  <c r="EE356" i="1"/>
  <c r="FF357" i="1"/>
  <c r="FD354" i="1"/>
  <c r="FA354" i="1"/>
  <c r="EZ354" i="1"/>
  <c r="DK355" i="1"/>
  <c r="EY356" i="1"/>
  <c r="FE356" i="1"/>
  <c r="AG365" i="33"/>
  <c r="AF364" i="33"/>
  <c r="DL353" i="1"/>
  <c r="AP686" i="1" l="1"/>
  <c r="AQ686" i="1"/>
  <c r="AW686" i="1"/>
  <c r="CK686" i="1"/>
  <c r="BQ682" i="1"/>
  <c r="BS682" i="1" s="1"/>
  <c r="AR686" i="1"/>
  <c r="CS686" i="1"/>
  <c r="AO686" i="1"/>
  <c r="AS686" i="1"/>
  <c r="AU685" i="1"/>
  <c r="AV685" i="1"/>
  <c r="FB355" i="1"/>
  <c r="FC355" i="1" s="1"/>
  <c r="ED354" i="1"/>
  <c r="EE355" i="1"/>
  <c r="FK357" i="1"/>
  <c r="FL357" i="1" s="1"/>
  <c r="FM356" i="1" s="1"/>
  <c r="FF356" i="1"/>
  <c r="FD353" i="1"/>
  <c r="FA353" i="1"/>
  <c r="EZ353" i="1"/>
  <c r="DK354" i="1"/>
  <c r="EY355" i="1"/>
  <c r="FE355" i="1"/>
  <c r="AG364" i="33"/>
  <c r="AF363" i="33"/>
  <c r="DL352" i="1"/>
  <c r="CI686" i="1" l="1"/>
  <c r="BP686" i="1"/>
  <c r="BH686" i="1"/>
  <c r="CU686" i="1"/>
  <c r="BI686" i="1"/>
  <c r="BJ686" i="1"/>
  <c r="CE682" i="1"/>
  <c r="CL682" i="1" s="1"/>
  <c r="CD682" i="1"/>
  <c r="CF682" i="1"/>
  <c r="CJ682" i="1" s="1"/>
  <c r="BT682" i="1"/>
  <c r="AT686" i="1"/>
  <c r="BE686" i="1"/>
  <c r="CT686" i="1"/>
  <c r="BF686" i="1"/>
  <c r="BD686" i="1"/>
  <c r="FB354" i="1"/>
  <c r="FC354" i="1" s="1"/>
  <c r="ED353" i="1"/>
  <c r="EE354" i="1"/>
  <c r="FK356" i="1"/>
  <c r="FL356" i="1" s="1"/>
  <c r="FM355" i="1" s="1"/>
  <c r="FF355" i="1"/>
  <c r="FA352" i="1"/>
  <c r="EZ352" i="1"/>
  <c r="FD352" i="1"/>
  <c r="DK353" i="1"/>
  <c r="FE354" i="1"/>
  <c r="EY354" i="1"/>
  <c r="AG363" i="33"/>
  <c r="AF362" i="33"/>
  <c r="DL351" i="1"/>
  <c r="BG686" i="1" l="1"/>
  <c r="CV686" i="1"/>
  <c r="CH682" i="1"/>
  <c r="CG682" i="1"/>
  <c r="CM682" i="1" s="1"/>
  <c r="AM687" i="1"/>
  <c r="AN686" i="1"/>
  <c r="BK686" i="1"/>
  <c r="FB353" i="1"/>
  <c r="FC353" i="1" s="1"/>
  <c r="ED352" i="1"/>
  <c r="EE353" i="1"/>
  <c r="FK355" i="1"/>
  <c r="FL355" i="1" s="1"/>
  <c r="FM354" i="1" s="1"/>
  <c r="FF354" i="1"/>
  <c r="FD351" i="1"/>
  <c r="EZ351" i="1"/>
  <c r="FA351" i="1"/>
  <c r="DK352" i="1"/>
  <c r="EY353" i="1"/>
  <c r="FE353" i="1"/>
  <c r="AG362" i="33"/>
  <c r="AF361" i="33"/>
  <c r="DL350" i="1"/>
  <c r="AP687" i="1" l="1"/>
  <c r="AQ687" i="1"/>
  <c r="CK687" i="1"/>
  <c r="AR687" i="1"/>
  <c r="AO687" i="1"/>
  <c r="BQ683" i="1"/>
  <c r="BS683" i="1" s="1"/>
  <c r="AS687" i="1"/>
  <c r="CS687" i="1"/>
  <c r="AW687" i="1"/>
  <c r="AV686" i="1"/>
  <c r="AU686" i="1"/>
  <c r="FB352" i="1"/>
  <c r="FC352" i="1" s="1"/>
  <c r="ED351" i="1"/>
  <c r="EE352" i="1"/>
  <c r="FK354" i="1"/>
  <c r="FL354" i="1" s="1"/>
  <c r="FM353" i="1" s="1"/>
  <c r="FF353" i="1"/>
  <c r="FD350" i="1"/>
  <c r="FA350" i="1"/>
  <c r="EZ350" i="1"/>
  <c r="DK351" i="1"/>
  <c r="EY352" i="1"/>
  <c r="FE352" i="1"/>
  <c r="AG361" i="33"/>
  <c r="AF360" i="33"/>
  <c r="DL349" i="1"/>
  <c r="AT687" i="1" l="1"/>
  <c r="BP687" i="1"/>
  <c r="CU687" i="1"/>
  <c r="BH687" i="1"/>
  <c r="BJ687" i="1"/>
  <c r="BI687" i="1"/>
  <c r="BD687" i="1"/>
  <c r="BF687" i="1"/>
  <c r="BE687" i="1"/>
  <c r="CT687" i="1"/>
  <c r="CI687" i="1"/>
  <c r="CE683" i="1"/>
  <c r="CL683" i="1" s="1"/>
  <c r="BT683" i="1"/>
  <c r="CF683" i="1"/>
  <c r="CJ683" i="1" s="1"/>
  <c r="CD683" i="1"/>
  <c r="FB351" i="1"/>
  <c r="FC351" i="1" s="1"/>
  <c r="ED350" i="1"/>
  <c r="EE351" i="1"/>
  <c r="FK353" i="1"/>
  <c r="FL353" i="1" s="1"/>
  <c r="FM352" i="1" s="1"/>
  <c r="FF352" i="1"/>
  <c r="FD349" i="1"/>
  <c r="FA349" i="1"/>
  <c r="EZ349" i="1"/>
  <c r="DK350" i="1"/>
  <c r="EY351" i="1"/>
  <c r="FE351" i="1"/>
  <c r="AG360" i="33"/>
  <c r="AF359" i="33"/>
  <c r="DL348" i="1"/>
  <c r="AM688" i="1" l="1"/>
  <c r="AN687" i="1"/>
  <c r="BK687" i="1"/>
  <c r="BG687" i="1"/>
  <c r="CG683" i="1"/>
  <c r="CM683" i="1" s="1"/>
  <c r="CH683" i="1"/>
  <c r="CV687" i="1"/>
  <c r="FB350" i="1"/>
  <c r="FC350" i="1" s="1"/>
  <c r="ED349" i="1"/>
  <c r="EE350" i="1"/>
  <c r="FK352" i="1"/>
  <c r="FL352" i="1" s="1"/>
  <c r="FM351" i="1" s="1"/>
  <c r="FF351" i="1"/>
  <c r="FA348" i="1"/>
  <c r="EZ348" i="1"/>
  <c r="FD348" i="1"/>
  <c r="DK349" i="1"/>
  <c r="FE350" i="1"/>
  <c r="EY350" i="1"/>
  <c r="AG359" i="33"/>
  <c r="AF358" i="33"/>
  <c r="DL347" i="1"/>
  <c r="AS688" i="1" l="1"/>
  <c r="AW688" i="1"/>
  <c r="BQ684" i="1"/>
  <c r="BS684" i="1" s="1"/>
  <c r="CK688" i="1"/>
  <c r="AR688" i="1"/>
  <c r="AO688" i="1"/>
  <c r="BF688" i="1" s="1"/>
  <c r="AP688" i="1"/>
  <c r="BJ688" i="1" s="1"/>
  <c r="AQ688" i="1"/>
  <c r="CS688" i="1"/>
  <c r="AV687" i="1"/>
  <c r="AU687" i="1"/>
  <c r="FB349" i="1"/>
  <c r="FC349" i="1" s="1"/>
  <c r="FK351" i="1"/>
  <c r="FL351" i="1" s="1"/>
  <c r="FM350" i="1" s="1"/>
  <c r="ED348" i="1"/>
  <c r="EE349" i="1"/>
  <c r="FF350" i="1"/>
  <c r="EZ347" i="1"/>
  <c r="FD347" i="1"/>
  <c r="FA347" i="1"/>
  <c r="DK348" i="1"/>
  <c r="FE349" i="1"/>
  <c r="EY349" i="1"/>
  <c r="AG358" i="33"/>
  <c r="AF357" i="33"/>
  <c r="DL346" i="1"/>
  <c r="BP688" i="1" l="1"/>
  <c r="CU688" i="1"/>
  <c r="BH688" i="1"/>
  <c r="BI688" i="1"/>
  <c r="CE684" i="1"/>
  <c r="CL684" i="1" s="1"/>
  <c r="CF684" i="1"/>
  <c r="CJ684" i="1" s="1"/>
  <c r="CD684" i="1"/>
  <c r="BT684" i="1"/>
  <c r="CT688" i="1"/>
  <c r="BD688" i="1"/>
  <c r="BE688" i="1"/>
  <c r="CI688" i="1"/>
  <c r="AT688" i="1"/>
  <c r="FB348" i="1"/>
  <c r="FC348" i="1" s="1"/>
  <c r="ED347" i="1"/>
  <c r="EE348" i="1"/>
  <c r="FK350" i="1"/>
  <c r="FL350" i="1" s="1"/>
  <c r="FM349" i="1" s="1"/>
  <c r="FF349" i="1"/>
  <c r="FD346" i="1"/>
  <c r="FA346" i="1"/>
  <c r="EZ346" i="1"/>
  <c r="DK347" i="1"/>
  <c r="EY348" i="1"/>
  <c r="FE348" i="1"/>
  <c r="AG357" i="33"/>
  <c r="AF356" i="33"/>
  <c r="DL345" i="1"/>
  <c r="BK688" i="1" l="1"/>
  <c r="CV688" i="1"/>
  <c r="CH684" i="1"/>
  <c r="CG684" i="1"/>
  <c r="CM684" i="1" s="1"/>
  <c r="BG688" i="1"/>
  <c r="AN688" i="1"/>
  <c r="AM689" i="1"/>
  <c r="FB347" i="1"/>
  <c r="FC347" i="1" s="1"/>
  <c r="ED346" i="1"/>
  <c r="EE347" i="1"/>
  <c r="FK349" i="1"/>
  <c r="FL349" i="1" s="1"/>
  <c r="FM348" i="1" s="1"/>
  <c r="FF348" i="1"/>
  <c r="FD345" i="1"/>
  <c r="FA345" i="1"/>
  <c r="EZ345" i="1"/>
  <c r="DK346" i="1"/>
  <c r="EY347" i="1"/>
  <c r="FE347" i="1"/>
  <c r="AG356" i="33"/>
  <c r="AF355" i="33"/>
  <c r="DL344" i="1"/>
  <c r="CS689" i="1" l="1"/>
  <c r="AS689" i="1"/>
  <c r="AU688" i="1"/>
  <c r="AV688" i="1"/>
  <c r="AQ689" i="1"/>
  <c r="AO689" i="1"/>
  <c r="CT689" i="1" s="1"/>
  <c r="AW689" i="1"/>
  <c r="AR689" i="1"/>
  <c r="CK689" i="1"/>
  <c r="AP689" i="1"/>
  <c r="BQ685" i="1"/>
  <c r="BS685" i="1" s="1"/>
  <c r="FB346" i="1"/>
  <c r="FC346" i="1" s="1"/>
  <c r="ED345" i="1"/>
  <c r="EE346" i="1"/>
  <c r="FK348" i="1"/>
  <c r="FL348" i="1" s="1"/>
  <c r="FM347" i="1" s="1"/>
  <c r="FF347" i="1"/>
  <c r="FD344" i="1"/>
  <c r="FA344" i="1"/>
  <c r="EZ344" i="1"/>
  <c r="DK345" i="1"/>
  <c r="FE346" i="1"/>
  <c r="EY346" i="1"/>
  <c r="AG355" i="33"/>
  <c r="AF354" i="33"/>
  <c r="DL343" i="1"/>
  <c r="BF689" i="1" l="1"/>
  <c r="BD689" i="1"/>
  <c r="BE689" i="1"/>
  <c r="CU689" i="1"/>
  <c r="CV689" i="1" s="1"/>
  <c r="BI689" i="1"/>
  <c r="BP689" i="1"/>
  <c r="AT689" i="1"/>
  <c r="CI689" i="1"/>
  <c r="BH689" i="1"/>
  <c r="BJ689" i="1"/>
  <c r="CE685" i="1"/>
  <c r="CL685" i="1" s="1"/>
  <c r="CD685" i="1"/>
  <c r="BT685" i="1"/>
  <c r="CF685" i="1"/>
  <c r="CJ685" i="1" s="1"/>
  <c r="FB345" i="1"/>
  <c r="FC345" i="1" s="1"/>
  <c r="ED344" i="1"/>
  <c r="EE345" i="1"/>
  <c r="FF346" i="1"/>
  <c r="FK347" i="1"/>
  <c r="FL347" i="1" s="1"/>
  <c r="FM346" i="1" s="1"/>
  <c r="FA343" i="1"/>
  <c r="EZ343" i="1"/>
  <c r="FD343" i="1"/>
  <c r="DK344" i="1"/>
  <c r="FE345" i="1"/>
  <c r="EY345" i="1"/>
  <c r="AG354" i="33"/>
  <c r="AF353" i="33"/>
  <c r="DL342" i="1"/>
  <c r="BG689" i="1" l="1"/>
  <c r="BK689" i="1"/>
  <c r="AM690" i="1"/>
  <c r="AN689" i="1"/>
  <c r="CH685" i="1"/>
  <c r="CG685" i="1"/>
  <c r="CM685" i="1" s="1"/>
  <c r="FB344" i="1"/>
  <c r="FC344" i="1" s="1"/>
  <c r="FK346" i="1"/>
  <c r="FL346" i="1" s="1"/>
  <c r="FM345" i="1" s="1"/>
  <c r="ED343" i="1"/>
  <c r="EE344" i="1"/>
  <c r="FF345" i="1"/>
  <c r="EZ342" i="1"/>
  <c r="FD342" i="1"/>
  <c r="FA342" i="1"/>
  <c r="DK343" i="1"/>
  <c r="EY344" i="1"/>
  <c r="FE344" i="1"/>
  <c r="AG353" i="33"/>
  <c r="AF352" i="33"/>
  <c r="DL341" i="1"/>
  <c r="CS690" i="1" l="1"/>
  <c r="AW690" i="1"/>
  <c r="AO690" i="1"/>
  <c r="BQ686" i="1"/>
  <c r="BS686" i="1" s="1"/>
  <c r="CE686" i="1" s="1"/>
  <c r="CL686" i="1" s="1"/>
  <c r="AR690" i="1"/>
  <c r="AP690" i="1"/>
  <c r="CU690" i="1" s="1"/>
  <c r="CK690" i="1"/>
  <c r="AS690" i="1"/>
  <c r="AQ690" i="1"/>
  <c r="AU689" i="1"/>
  <c r="AV689" i="1"/>
  <c r="FB343" i="1"/>
  <c r="FC343" i="1" s="1"/>
  <c r="FK345" i="1"/>
  <c r="FL345" i="1" s="1"/>
  <c r="FM344" i="1" s="1"/>
  <c r="ED342" i="1"/>
  <c r="EE343" i="1"/>
  <c r="FF344" i="1"/>
  <c r="FD341" i="1"/>
  <c r="FA341" i="1"/>
  <c r="EZ341" i="1"/>
  <c r="DK342" i="1"/>
  <c r="EY343" i="1"/>
  <c r="FE343" i="1"/>
  <c r="AG352" i="33"/>
  <c r="AF351" i="33"/>
  <c r="DL340" i="1"/>
  <c r="BE690" i="1" l="1"/>
  <c r="BF690" i="1"/>
  <c r="CT690" i="1"/>
  <c r="CV690" i="1" s="1"/>
  <c r="AT690" i="1"/>
  <c r="BD690" i="1"/>
  <c r="CF686" i="1"/>
  <c r="CJ686" i="1" s="1"/>
  <c r="BT686" i="1"/>
  <c r="CD686" i="1"/>
  <c r="BP690" i="1"/>
  <c r="BJ690" i="1"/>
  <c r="CI690" i="1"/>
  <c r="BH690" i="1"/>
  <c r="BI690" i="1"/>
  <c r="FB342" i="1"/>
  <c r="FC342" i="1" s="1"/>
  <c r="ED341" i="1"/>
  <c r="EE342" i="1"/>
  <c r="FK344" i="1"/>
  <c r="FL344" i="1" s="1"/>
  <c r="FM343" i="1" s="1"/>
  <c r="FF343" i="1"/>
  <c r="FD340" i="1"/>
  <c r="FA340" i="1"/>
  <c r="EZ340" i="1"/>
  <c r="DK341" i="1"/>
  <c r="EY342" i="1"/>
  <c r="FE342" i="1"/>
  <c r="AG351" i="33"/>
  <c r="AF350" i="33"/>
  <c r="DL339" i="1"/>
  <c r="BG690" i="1" l="1"/>
  <c r="AM691" i="1"/>
  <c r="AN690" i="1"/>
  <c r="BK690" i="1"/>
  <c r="CH686" i="1"/>
  <c r="CG686" i="1"/>
  <c r="CM686" i="1" s="1"/>
  <c r="FB341" i="1"/>
  <c r="FC341" i="1" s="1"/>
  <c r="FK343" i="1"/>
  <c r="FL343" i="1" s="1"/>
  <c r="FM342" i="1" s="1"/>
  <c r="ED340" i="1"/>
  <c r="EE341" i="1"/>
  <c r="FF342" i="1"/>
  <c r="FA339" i="1"/>
  <c r="EZ339" i="1"/>
  <c r="FD339" i="1"/>
  <c r="DK340" i="1"/>
  <c r="FE341" i="1"/>
  <c r="EY341" i="1"/>
  <c r="AG350" i="33"/>
  <c r="AF349" i="33"/>
  <c r="DL338" i="1"/>
  <c r="AU690" i="1" l="1"/>
  <c r="AV690" i="1"/>
  <c r="BQ687" i="1"/>
  <c r="BS687" i="1" s="1"/>
  <c r="CS691" i="1"/>
  <c r="CK691" i="1"/>
  <c r="AP691" i="1"/>
  <c r="AS691" i="1"/>
  <c r="AR691" i="1"/>
  <c r="AO691" i="1"/>
  <c r="AQ691" i="1"/>
  <c r="AW691" i="1"/>
  <c r="FB340" i="1"/>
  <c r="FC340" i="1" s="1"/>
  <c r="ED339" i="1"/>
  <c r="EE340" i="1"/>
  <c r="FK342" i="1"/>
  <c r="FL342" i="1" s="1"/>
  <c r="FM341" i="1" s="1"/>
  <c r="FF341" i="1"/>
  <c r="EZ338" i="1"/>
  <c r="FD338" i="1"/>
  <c r="FA338" i="1"/>
  <c r="DK339" i="1"/>
  <c r="FE340" i="1"/>
  <c r="EY340" i="1"/>
  <c r="AG349" i="33"/>
  <c r="AF348" i="33"/>
  <c r="DL337" i="1"/>
  <c r="AT691" i="1" l="1"/>
  <c r="BT687" i="1"/>
  <c r="CE687" i="1"/>
  <c r="CL687" i="1" s="1"/>
  <c r="CF687" i="1"/>
  <c r="CD687" i="1"/>
  <c r="CH687" i="1" s="1"/>
  <c r="BJ691" i="1"/>
  <c r="BI691" i="1"/>
  <c r="CI691" i="1"/>
  <c r="BP691" i="1"/>
  <c r="BH691" i="1"/>
  <c r="CU691" i="1"/>
  <c r="BE691" i="1"/>
  <c r="BF691" i="1"/>
  <c r="BD691" i="1"/>
  <c r="CT691" i="1"/>
  <c r="FB339" i="1"/>
  <c r="FC339" i="1" s="1"/>
  <c r="ED338" i="1"/>
  <c r="EE339" i="1"/>
  <c r="FK341" i="1"/>
  <c r="FL341" i="1" s="1"/>
  <c r="FM340" i="1" s="1"/>
  <c r="FF340" i="1"/>
  <c r="FD337" i="1"/>
  <c r="FA337" i="1"/>
  <c r="EZ337" i="1"/>
  <c r="DK338" i="1"/>
  <c r="EY339" i="1"/>
  <c r="FE339" i="1"/>
  <c r="AG348" i="33"/>
  <c r="AF347" i="33"/>
  <c r="DL336" i="1"/>
  <c r="AN691" i="1" l="1"/>
  <c r="AM692" i="1"/>
  <c r="CV691" i="1"/>
  <c r="CJ687" i="1"/>
  <c r="CG687" i="1"/>
  <c r="CM687" i="1" s="1"/>
  <c r="BK691" i="1"/>
  <c r="BG691" i="1"/>
  <c r="FB338" i="1"/>
  <c r="FC338" i="1" s="1"/>
  <c r="ED337" i="1"/>
  <c r="EE338" i="1"/>
  <c r="FK340" i="1"/>
  <c r="FL340" i="1" s="1"/>
  <c r="FM339" i="1" s="1"/>
  <c r="FF339" i="1"/>
  <c r="FD336" i="1"/>
  <c r="FA336" i="1"/>
  <c r="EZ336" i="1"/>
  <c r="DK337" i="1"/>
  <c r="EY338" i="1"/>
  <c r="FE338" i="1"/>
  <c r="AG347" i="33"/>
  <c r="AF346" i="33"/>
  <c r="DL335" i="1"/>
  <c r="CS692" i="1" l="1"/>
  <c r="AQ692" i="1"/>
  <c r="AR692" i="1"/>
  <c r="AW692" i="1"/>
  <c r="BQ688" i="1"/>
  <c r="BS688" i="1" s="1"/>
  <c r="AP692" i="1"/>
  <c r="AO692" i="1"/>
  <c r="AU691" i="1"/>
  <c r="AV691" i="1"/>
  <c r="CK692" i="1"/>
  <c r="AS692" i="1"/>
  <c r="FB337" i="1"/>
  <c r="FC337" i="1" s="1"/>
  <c r="ED336" i="1"/>
  <c r="EE337" i="1"/>
  <c r="FK339" i="1"/>
  <c r="FL339" i="1" s="1"/>
  <c r="FM338" i="1" s="1"/>
  <c r="FF338" i="1"/>
  <c r="FA335" i="1"/>
  <c r="EZ335" i="1"/>
  <c r="FD335" i="1"/>
  <c r="DK336" i="1"/>
  <c r="FE337" i="1"/>
  <c r="EY337" i="1"/>
  <c r="AG346" i="33"/>
  <c r="AF345" i="33"/>
  <c r="DL334" i="1"/>
  <c r="BJ692" i="1" l="1"/>
  <c r="BH692" i="1"/>
  <c r="CI692" i="1"/>
  <c r="AT692" i="1"/>
  <c r="BD692" i="1"/>
  <c r="BE692" i="1"/>
  <c r="CE688" i="1"/>
  <c r="BT688" i="1"/>
  <c r="CF688" i="1"/>
  <c r="CJ688" i="1" s="1"/>
  <c r="CD688" i="1"/>
  <c r="CH688" i="1" s="1"/>
  <c r="CU692" i="1"/>
  <c r="BI692" i="1"/>
  <c r="BP692" i="1"/>
  <c r="CT692" i="1"/>
  <c r="BF692" i="1"/>
  <c r="FB336" i="1"/>
  <c r="FC336" i="1" s="1"/>
  <c r="ED335" i="1"/>
  <c r="EE336" i="1"/>
  <c r="FF337" i="1"/>
  <c r="FK338" i="1"/>
  <c r="FL338" i="1" s="1"/>
  <c r="FM337" i="1" s="1"/>
  <c r="FA334" i="1"/>
  <c r="EZ334" i="1"/>
  <c r="FD334" i="1"/>
  <c r="DK335" i="1"/>
  <c r="FE336" i="1"/>
  <c r="EY336" i="1"/>
  <c r="AG345" i="33"/>
  <c r="AF344" i="33"/>
  <c r="DL333" i="1"/>
  <c r="CV692" i="1" l="1"/>
  <c r="BK692" i="1"/>
  <c r="AM693" i="1"/>
  <c r="AN692" i="1"/>
  <c r="BG692" i="1"/>
  <c r="CL688" i="1"/>
  <c r="CG688" i="1"/>
  <c r="CM688" i="1" s="1"/>
  <c r="FB335" i="1"/>
  <c r="FC335" i="1" s="1"/>
  <c r="FK337" i="1"/>
  <c r="FL337" i="1" s="1"/>
  <c r="FM336" i="1" s="1"/>
  <c r="ED334" i="1"/>
  <c r="EE335" i="1"/>
  <c r="FF336" i="1"/>
  <c r="EZ333" i="1"/>
  <c r="FD333" i="1"/>
  <c r="FA333" i="1"/>
  <c r="DK334" i="1"/>
  <c r="EY335" i="1"/>
  <c r="FE335" i="1"/>
  <c r="AG344" i="33"/>
  <c r="AF343" i="33"/>
  <c r="DL332" i="1"/>
  <c r="CS693" i="1" l="1"/>
  <c r="BQ689" i="1"/>
  <c r="BS689" i="1" s="1"/>
  <c r="AW693" i="1"/>
  <c r="AO693" i="1"/>
  <c r="AR693" i="1"/>
  <c r="AQ693" i="1"/>
  <c r="AS693" i="1"/>
  <c r="AP693" i="1"/>
  <c r="CK693" i="1"/>
  <c r="AU692" i="1"/>
  <c r="AV692" i="1"/>
  <c r="FB334" i="1"/>
  <c r="FC334" i="1" s="1"/>
  <c r="FK336" i="1"/>
  <c r="FL336" i="1" s="1"/>
  <c r="FM335" i="1" s="1"/>
  <c r="ED333" i="1"/>
  <c r="EE334" i="1"/>
  <c r="FF335" i="1"/>
  <c r="FD332" i="1"/>
  <c r="FA332" i="1"/>
  <c r="EZ332" i="1"/>
  <c r="DK333" i="1"/>
  <c r="EY334" i="1"/>
  <c r="FE334" i="1"/>
  <c r="AG343" i="33"/>
  <c r="AF342" i="33"/>
  <c r="DL331" i="1"/>
  <c r="CF689" i="1" l="1"/>
  <c r="CJ689" i="1" s="1"/>
  <c r="CE689" i="1"/>
  <c r="CL689" i="1" s="1"/>
  <c r="CD689" i="1"/>
  <c r="CH689" i="1" s="1"/>
  <c r="BT689" i="1"/>
  <c r="BF693" i="1"/>
  <c r="CT693" i="1"/>
  <c r="AT693" i="1"/>
  <c r="BE693" i="1"/>
  <c r="BD693" i="1"/>
  <c r="CU693" i="1"/>
  <c r="BH693" i="1"/>
  <c r="CI693" i="1"/>
  <c r="BI693" i="1"/>
  <c r="BJ693" i="1"/>
  <c r="BP693" i="1"/>
  <c r="FB333" i="1"/>
  <c r="FC333" i="1" s="1"/>
  <c r="ED332" i="1"/>
  <c r="EE333" i="1"/>
  <c r="FK335" i="1"/>
  <c r="FL335" i="1" s="1"/>
  <c r="FM334" i="1" s="1"/>
  <c r="FF334" i="1"/>
  <c r="FD331" i="1"/>
  <c r="FA331" i="1"/>
  <c r="EZ331" i="1"/>
  <c r="DK332" i="1"/>
  <c r="EY333" i="1"/>
  <c r="FE333" i="1"/>
  <c r="AG342" i="33"/>
  <c r="AF341" i="33"/>
  <c r="DL330" i="1"/>
  <c r="CG689" i="1" l="1"/>
  <c r="CM689" i="1" s="1"/>
  <c r="BG693" i="1"/>
  <c r="BK693" i="1"/>
  <c r="CV693" i="1"/>
  <c r="AM694" i="1"/>
  <c r="CK694" i="1" s="1"/>
  <c r="AN693" i="1"/>
  <c r="AW694" i="1"/>
  <c r="FB332" i="1"/>
  <c r="FC332" i="1" s="1"/>
  <c r="ED331" i="1"/>
  <c r="EE332" i="1"/>
  <c r="FK334" i="1"/>
  <c r="FL334" i="1" s="1"/>
  <c r="FM333" i="1" s="1"/>
  <c r="FF333" i="1"/>
  <c r="FA330" i="1"/>
  <c r="EZ330" i="1"/>
  <c r="FD330" i="1"/>
  <c r="DK331" i="1"/>
  <c r="FE332" i="1"/>
  <c r="EY332" i="1"/>
  <c r="AG341" i="33"/>
  <c r="AF340" i="33"/>
  <c r="DL329" i="1"/>
  <c r="AS694" i="1" l="1"/>
  <c r="CS694" i="1"/>
  <c r="AO694" i="1"/>
  <c r="BF694" i="1" s="1"/>
  <c r="AR694" i="1"/>
  <c r="AQ694" i="1"/>
  <c r="BQ690" i="1"/>
  <c r="BS690" i="1" s="1"/>
  <c r="AP694" i="1"/>
  <c r="BJ694" i="1" s="1"/>
  <c r="AU693" i="1"/>
  <c r="AV693" i="1"/>
  <c r="FB331" i="1"/>
  <c r="FC331" i="1" s="1"/>
  <c r="ED330" i="1"/>
  <c r="EE331" i="1"/>
  <c r="FF332" i="1"/>
  <c r="FK333" i="1"/>
  <c r="FL333" i="1" s="1"/>
  <c r="FM332" i="1" s="1"/>
  <c r="EZ329" i="1"/>
  <c r="FD329" i="1"/>
  <c r="FA329" i="1"/>
  <c r="DK330" i="1"/>
  <c r="FE331" i="1"/>
  <c r="EY331" i="1"/>
  <c r="AG340" i="33"/>
  <c r="AF339" i="33"/>
  <c r="DL328" i="1"/>
  <c r="BE694" i="1" l="1"/>
  <c r="CT694" i="1"/>
  <c r="BD694" i="1"/>
  <c r="CD690" i="1"/>
  <c r="CH690" i="1" s="1"/>
  <c r="BT690" i="1"/>
  <c r="AT694" i="1"/>
  <c r="CF690" i="1"/>
  <c r="CJ690" i="1" s="1"/>
  <c r="CE690" i="1"/>
  <c r="BP694" i="1"/>
  <c r="CU694" i="1"/>
  <c r="CI694" i="1"/>
  <c r="BH694" i="1"/>
  <c r="BI694" i="1"/>
  <c r="BK694" i="1" s="1"/>
  <c r="FB330" i="1"/>
  <c r="FC330" i="1" s="1"/>
  <c r="FK332" i="1"/>
  <c r="FL332" i="1" s="1"/>
  <c r="FM331" i="1" s="1"/>
  <c r="ED329" i="1"/>
  <c r="EE330" i="1"/>
  <c r="FF331" i="1"/>
  <c r="FD328" i="1"/>
  <c r="FA328" i="1"/>
  <c r="EZ328" i="1"/>
  <c r="DK329" i="1"/>
  <c r="EY330" i="1"/>
  <c r="FE330" i="1"/>
  <c r="AG339" i="33"/>
  <c r="AF338" i="33"/>
  <c r="DL327" i="1"/>
  <c r="CV694" i="1" l="1"/>
  <c r="BG694" i="1"/>
  <c r="AN694" i="1"/>
  <c r="AM695" i="1"/>
  <c r="CL690" i="1"/>
  <c r="CG690" i="1"/>
  <c r="CM690" i="1" s="1"/>
  <c r="FB329" i="1"/>
  <c r="FC329" i="1" s="1"/>
  <c r="ED328" i="1"/>
  <c r="EE329" i="1"/>
  <c r="FK331" i="1"/>
  <c r="FL331" i="1" s="1"/>
  <c r="FM330" i="1" s="1"/>
  <c r="FF330" i="1"/>
  <c r="FD327" i="1"/>
  <c r="FA327" i="1"/>
  <c r="EZ327" i="1"/>
  <c r="DK328" i="1"/>
  <c r="EY329" i="1"/>
  <c r="FE329" i="1"/>
  <c r="AG338" i="33"/>
  <c r="AF337" i="33"/>
  <c r="DL326" i="1"/>
  <c r="CK695" i="1" l="1"/>
  <c r="AO695" i="1"/>
  <c r="AS695" i="1"/>
  <c r="AW695" i="1"/>
  <c r="AP695" i="1"/>
  <c r="BQ691" i="1"/>
  <c r="BS691" i="1" s="1"/>
  <c r="AQ695" i="1"/>
  <c r="CS695" i="1"/>
  <c r="AR695" i="1"/>
  <c r="AV694" i="1"/>
  <c r="AU694" i="1"/>
  <c r="FB328" i="1"/>
  <c r="FC328" i="1" s="1"/>
  <c r="ED327" i="1"/>
  <c r="EE328" i="1"/>
  <c r="FK330" i="1"/>
  <c r="FL330" i="1" s="1"/>
  <c r="FM329" i="1" s="1"/>
  <c r="FF329" i="1"/>
  <c r="FD326" i="1"/>
  <c r="FA326" i="1"/>
  <c r="EZ326" i="1"/>
  <c r="DK327" i="1"/>
  <c r="FE328" i="1"/>
  <c r="EY328" i="1"/>
  <c r="AG337" i="33"/>
  <c r="AF336" i="33"/>
  <c r="DL325" i="1"/>
  <c r="AT695" i="1" l="1"/>
  <c r="BD695" i="1"/>
  <c r="BF695" i="1"/>
  <c r="BE695" i="1"/>
  <c r="CT695" i="1"/>
  <c r="BI695" i="1"/>
  <c r="BH695" i="1"/>
  <c r="BP695" i="1"/>
  <c r="CU695" i="1"/>
  <c r="BJ695" i="1"/>
  <c r="CI695" i="1"/>
  <c r="CF691" i="1"/>
  <c r="CJ691" i="1" s="1"/>
  <c r="CE691" i="1"/>
  <c r="CL691" i="1" s="1"/>
  <c r="CD691" i="1"/>
  <c r="BT691" i="1"/>
  <c r="FB327" i="1"/>
  <c r="FC327" i="1" s="1"/>
  <c r="ED326" i="1"/>
  <c r="EE327" i="1"/>
  <c r="FK329" i="1"/>
  <c r="FL329" i="1" s="1"/>
  <c r="FM328" i="1" s="1"/>
  <c r="FF328" i="1"/>
  <c r="FA325" i="1"/>
  <c r="EZ325" i="1"/>
  <c r="FD325" i="1"/>
  <c r="DK326" i="1"/>
  <c r="FE327" i="1"/>
  <c r="EY327" i="1"/>
  <c r="AG336" i="33"/>
  <c r="AF335" i="33"/>
  <c r="DL324" i="1"/>
  <c r="CV695" i="1" l="1"/>
  <c r="BK695" i="1"/>
  <c r="BG695" i="1"/>
  <c r="AN695" i="1"/>
  <c r="AM696" i="1"/>
  <c r="CH691" i="1"/>
  <c r="CG691" i="1"/>
  <c r="CM691" i="1" s="1"/>
  <c r="FB326" i="1"/>
  <c r="FC326" i="1" s="1"/>
  <c r="ED325" i="1"/>
  <c r="EE326" i="1"/>
  <c r="FK328" i="1"/>
  <c r="FL328" i="1" s="1"/>
  <c r="FM327" i="1" s="1"/>
  <c r="FF327" i="1"/>
  <c r="EZ324" i="1"/>
  <c r="FD324" i="1"/>
  <c r="FA324" i="1"/>
  <c r="DK325" i="1"/>
  <c r="EY326" i="1"/>
  <c r="FE326" i="1"/>
  <c r="AG335" i="33"/>
  <c r="AF334" i="33"/>
  <c r="DL323" i="1"/>
  <c r="AW696" i="1" l="1"/>
  <c r="CS696" i="1"/>
  <c r="AO696" i="1"/>
  <c r="CK696" i="1"/>
  <c r="BQ692" i="1"/>
  <c r="BS692" i="1" s="1"/>
  <c r="AR696" i="1"/>
  <c r="AQ696" i="1"/>
  <c r="AP696" i="1"/>
  <c r="AS696" i="1"/>
  <c r="AU695" i="1"/>
  <c r="AV695" i="1"/>
  <c r="FB325" i="1"/>
  <c r="FC325" i="1" s="1"/>
  <c r="FK327" i="1"/>
  <c r="FL327" i="1" s="1"/>
  <c r="FM326" i="1" s="1"/>
  <c r="ED324" i="1"/>
  <c r="EE325" i="1"/>
  <c r="FF326" i="1"/>
  <c r="FD323" i="1"/>
  <c r="FA323" i="1"/>
  <c r="EZ323" i="1"/>
  <c r="DK324" i="1"/>
  <c r="EY325" i="1"/>
  <c r="FE325" i="1"/>
  <c r="AG334" i="33"/>
  <c r="AF333" i="33"/>
  <c r="DL322" i="1"/>
  <c r="BD696" i="1" l="1"/>
  <c r="AT696" i="1"/>
  <c r="BE696" i="1"/>
  <c r="BF696" i="1"/>
  <c r="CT696" i="1"/>
  <c r="CF692" i="1"/>
  <c r="CJ692" i="1" s="1"/>
  <c r="CE692" i="1"/>
  <c r="CL692" i="1" s="1"/>
  <c r="BT692" i="1"/>
  <c r="CD692" i="1"/>
  <c r="CU696" i="1"/>
  <c r="BJ696" i="1"/>
  <c r="BI696" i="1"/>
  <c r="CI696" i="1"/>
  <c r="BP696" i="1"/>
  <c r="BH696" i="1"/>
  <c r="FB324" i="1"/>
  <c r="FC324" i="1" s="1"/>
  <c r="ED323" i="1"/>
  <c r="EE324" i="1"/>
  <c r="FK326" i="1"/>
  <c r="FL326" i="1" s="1"/>
  <c r="FM325" i="1" s="1"/>
  <c r="FF325" i="1"/>
  <c r="FD322" i="1"/>
  <c r="FA322" i="1"/>
  <c r="EZ322" i="1"/>
  <c r="DK323" i="1"/>
  <c r="EY324" i="1"/>
  <c r="FE324" i="1"/>
  <c r="AG333" i="33"/>
  <c r="AF332" i="33"/>
  <c r="DL321" i="1"/>
  <c r="BG696" i="1" l="1"/>
  <c r="CV696" i="1"/>
  <c r="BK696" i="1"/>
  <c r="AM697" i="1"/>
  <c r="AN696" i="1"/>
  <c r="CH692" i="1"/>
  <c r="CG692" i="1"/>
  <c r="CM692" i="1" s="1"/>
  <c r="FB323" i="1"/>
  <c r="FC323" i="1" s="1"/>
  <c r="ED322" i="1"/>
  <c r="EE323" i="1"/>
  <c r="FK325" i="1"/>
  <c r="FL325" i="1" s="1"/>
  <c r="FM324" i="1" s="1"/>
  <c r="FF324" i="1"/>
  <c r="FA321" i="1"/>
  <c r="EZ321" i="1"/>
  <c r="FD321" i="1"/>
  <c r="DK322" i="1"/>
  <c r="FE323" i="1"/>
  <c r="EY323" i="1"/>
  <c r="AG332" i="33"/>
  <c r="AF331" i="33"/>
  <c r="DL320" i="1"/>
  <c r="AU696" i="1" l="1"/>
  <c r="AV696" i="1"/>
  <c r="CK697" i="1"/>
  <c r="AS697" i="1"/>
  <c r="AR697" i="1"/>
  <c r="AO697" i="1"/>
  <c r="AQ697" i="1"/>
  <c r="AW697" i="1"/>
  <c r="AP697" i="1"/>
  <c r="CS697" i="1"/>
  <c r="BQ693" i="1"/>
  <c r="BS693" i="1" s="1"/>
  <c r="FB322" i="1"/>
  <c r="FC322" i="1" s="1"/>
  <c r="ED321" i="1"/>
  <c r="EE322" i="1"/>
  <c r="FF323" i="1"/>
  <c r="FK324" i="1"/>
  <c r="FL324" i="1" s="1"/>
  <c r="FM323" i="1" s="1"/>
  <c r="EZ320" i="1"/>
  <c r="FD320" i="1"/>
  <c r="FA320" i="1"/>
  <c r="DK321" i="1"/>
  <c r="FE322" i="1"/>
  <c r="EY322" i="1"/>
  <c r="AG331" i="33"/>
  <c r="AF330" i="33"/>
  <c r="DL319" i="1"/>
  <c r="CT697" i="1" l="1"/>
  <c r="BE697" i="1"/>
  <c r="AT697" i="1"/>
  <c r="BF697" i="1"/>
  <c r="BD697" i="1"/>
  <c r="BJ697" i="1"/>
  <c r="BH697" i="1"/>
  <c r="CI697" i="1"/>
  <c r="CU697" i="1"/>
  <c r="BP697" i="1"/>
  <c r="BI697" i="1"/>
  <c r="CD693" i="1"/>
  <c r="CF693" i="1"/>
  <c r="CJ693" i="1" s="1"/>
  <c r="BT693" i="1"/>
  <c r="CE693" i="1"/>
  <c r="CL693" i="1" s="1"/>
  <c r="FB321" i="1"/>
  <c r="FC321" i="1" s="1"/>
  <c r="FK323" i="1"/>
  <c r="FL323" i="1" s="1"/>
  <c r="FM322" i="1" s="1"/>
  <c r="ED320" i="1"/>
  <c r="EE321" i="1"/>
  <c r="FF322" i="1"/>
  <c r="FD319" i="1"/>
  <c r="EZ319" i="1"/>
  <c r="FA319" i="1"/>
  <c r="DK320" i="1"/>
  <c r="EY321" i="1"/>
  <c r="FE321" i="1"/>
  <c r="AG330" i="33"/>
  <c r="AF329" i="33"/>
  <c r="DL318" i="1"/>
  <c r="CV697" i="1" l="1"/>
  <c r="BK697" i="1"/>
  <c r="AM698" i="1"/>
  <c r="AN697" i="1"/>
  <c r="CG693" i="1"/>
  <c r="CM693" i="1" s="1"/>
  <c r="CH693" i="1"/>
  <c r="BG697" i="1"/>
  <c r="FB320" i="1"/>
  <c r="FC320" i="1" s="1"/>
  <c r="ED319" i="1"/>
  <c r="EE320" i="1"/>
  <c r="FK322" i="1"/>
  <c r="FL322" i="1" s="1"/>
  <c r="FM321" i="1" s="1"/>
  <c r="FF321" i="1"/>
  <c r="FD318" i="1"/>
  <c r="FA318" i="1"/>
  <c r="EZ318" i="1"/>
  <c r="DK319" i="1"/>
  <c r="EY320" i="1"/>
  <c r="FE320" i="1"/>
  <c r="AG329" i="33"/>
  <c r="AF328" i="33"/>
  <c r="DL317" i="1"/>
  <c r="AU697" i="1" l="1"/>
  <c r="AV697" i="1"/>
  <c r="AQ698" i="1"/>
  <c r="BQ694" i="1"/>
  <c r="BS694" i="1" s="1"/>
  <c r="CK698" i="1"/>
  <c r="CS698" i="1"/>
  <c r="AW698" i="1"/>
  <c r="AS698" i="1"/>
  <c r="AR698" i="1"/>
  <c r="AP698" i="1"/>
  <c r="AO698" i="1"/>
  <c r="FB319" i="1"/>
  <c r="FC319" i="1" s="1"/>
  <c r="ED318" i="1"/>
  <c r="EE319" i="1"/>
  <c r="FK321" i="1"/>
  <c r="FL321" i="1" s="1"/>
  <c r="FM320" i="1" s="1"/>
  <c r="FF320" i="1"/>
  <c r="FD317" i="1"/>
  <c r="FA317" i="1"/>
  <c r="EZ317" i="1"/>
  <c r="DK318" i="1"/>
  <c r="EY319" i="1"/>
  <c r="FE319" i="1"/>
  <c r="AG328" i="33"/>
  <c r="AF327" i="33"/>
  <c r="DL316" i="1"/>
  <c r="CF694" i="1" l="1"/>
  <c r="CJ694" i="1" s="1"/>
  <c r="CD694" i="1"/>
  <c r="BT694" i="1"/>
  <c r="CE694" i="1"/>
  <c r="CL694" i="1" s="1"/>
  <c r="BP698" i="1"/>
  <c r="BI698" i="1"/>
  <c r="BJ698" i="1"/>
  <c r="CI698" i="1"/>
  <c r="CU698" i="1"/>
  <c r="BH698" i="1"/>
  <c r="BE698" i="1"/>
  <c r="CT698" i="1"/>
  <c r="BD698" i="1"/>
  <c r="BF698" i="1"/>
  <c r="AT698" i="1"/>
  <c r="FB318" i="1"/>
  <c r="FC318" i="1" s="1"/>
  <c r="ED317" i="1"/>
  <c r="EE318" i="1"/>
  <c r="FK320" i="1"/>
  <c r="FL320" i="1" s="1"/>
  <c r="FM319" i="1" s="1"/>
  <c r="FF319" i="1"/>
  <c r="FA316" i="1"/>
  <c r="EZ316" i="1"/>
  <c r="FD316" i="1"/>
  <c r="DK317" i="1"/>
  <c r="FE318" i="1"/>
  <c r="EY318" i="1"/>
  <c r="AG327" i="33"/>
  <c r="AF326" i="33"/>
  <c r="DL315" i="1"/>
  <c r="BG698" i="1" l="1"/>
  <c r="CV698" i="1"/>
  <c r="CG694" i="1"/>
  <c r="CM694" i="1" s="1"/>
  <c r="CH694" i="1"/>
  <c r="AN698" i="1"/>
  <c r="AM699" i="1"/>
  <c r="BK698" i="1"/>
  <c r="FB317" i="1"/>
  <c r="FC317" i="1" s="1"/>
  <c r="FK319" i="1"/>
  <c r="FL319" i="1" s="1"/>
  <c r="FM318" i="1" s="1"/>
  <c r="ED316" i="1"/>
  <c r="EE317" i="1"/>
  <c r="FF318" i="1"/>
  <c r="EZ315" i="1"/>
  <c r="FD315" i="1"/>
  <c r="FA315" i="1"/>
  <c r="DK316" i="1"/>
  <c r="FE317" i="1"/>
  <c r="EY317" i="1"/>
  <c r="AG326" i="33"/>
  <c r="AF325" i="33"/>
  <c r="DL314" i="1"/>
  <c r="AS699" i="1" l="1"/>
  <c r="CK699" i="1"/>
  <c r="AR699" i="1"/>
  <c r="AQ699" i="1"/>
  <c r="AW699" i="1"/>
  <c r="AP699" i="1"/>
  <c r="AO699" i="1"/>
  <c r="BQ695" i="1"/>
  <c r="BS695" i="1" s="1"/>
  <c r="CS699" i="1"/>
  <c r="AU698" i="1"/>
  <c r="AV698" i="1"/>
  <c r="FB316" i="1"/>
  <c r="FC316" i="1" s="1"/>
  <c r="FK318" i="1"/>
  <c r="FL318" i="1" s="1"/>
  <c r="FM317" i="1" s="1"/>
  <c r="ED315" i="1"/>
  <c r="EE316" i="1"/>
  <c r="FF317" i="1"/>
  <c r="FD314" i="1"/>
  <c r="FA314" i="1"/>
  <c r="EZ314" i="1"/>
  <c r="DK315" i="1"/>
  <c r="EY316" i="1"/>
  <c r="FE316" i="1"/>
  <c r="AG325" i="33"/>
  <c r="AF324" i="33"/>
  <c r="DL313" i="1"/>
  <c r="BI699" i="1" l="1"/>
  <c r="BP699" i="1"/>
  <c r="CI699" i="1"/>
  <c r="BH699" i="1"/>
  <c r="CU699" i="1"/>
  <c r="BJ699" i="1"/>
  <c r="BD699" i="1"/>
  <c r="BE699" i="1"/>
  <c r="CT699" i="1"/>
  <c r="AT699" i="1"/>
  <c r="BF699" i="1"/>
  <c r="CE695" i="1"/>
  <c r="CL695" i="1" s="1"/>
  <c r="CF695" i="1"/>
  <c r="CJ695" i="1" s="1"/>
  <c r="CD695" i="1"/>
  <c r="BT695" i="1"/>
  <c r="FB315" i="1"/>
  <c r="FC315" i="1" s="1"/>
  <c r="ED314" i="1"/>
  <c r="EE315" i="1"/>
  <c r="FK317" i="1"/>
  <c r="FL317" i="1" s="1"/>
  <c r="FM316" i="1" s="1"/>
  <c r="FF316" i="1"/>
  <c r="FD313" i="1"/>
  <c r="FA313" i="1"/>
  <c r="EZ313" i="1"/>
  <c r="DK314" i="1"/>
  <c r="EY315" i="1"/>
  <c r="FE315" i="1"/>
  <c r="AG324" i="33"/>
  <c r="AF323" i="33"/>
  <c r="DL312" i="1"/>
  <c r="BG699" i="1" l="1"/>
  <c r="BK699" i="1"/>
  <c r="AN699" i="1"/>
  <c r="AM700" i="1"/>
  <c r="CG695" i="1"/>
  <c r="CM695" i="1" s="1"/>
  <c r="CH695" i="1"/>
  <c r="CV699" i="1"/>
  <c r="FB314" i="1"/>
  <c r="FC314" i="1" s="1"/>
  <c r="ED313" i="1"/>
  <c r="EE314" i="1"/>
  <c r="FK316" i="1"/>
  <c r="FL316" i="1" s="1"/>
  <c r="FM315" i="1" s="1"/>
  <c r="FF315" i="1"/>
  <c r="FA312" i="1"/>
  <c r="EZ312" i="1"/>
  <c r="FD312" i="1"/>
  <c r="DK313" i="1"/>
  <c r="FE314" i="1"/>
  <c r="EY314" i="1"/>
  <c r="AG323" i="33"/>
  <c r="AF322" i="33"/>
  <c r="DL311" i="1"/>
  <c r="AV699" i="1" l="1"/>
  <c r="AU699" i="1"/>
  <c r="AW700" i="1"/>
  <c r="AO700" i="1"/>
  <c r="BQ696" i="1"/>
  <c r="BS696" i="1" s="1"/>
  <c r="CS700" i="1"/>
  <c r="CK700" i="1"/>
  <c r="AP700" i="1"/>
  <c r="AS700" i="1"/>
  <c r="AR700" i="1"/>
  <c r="AQ700" i="1"/>
  <c r="FB313" i="1"/>
  <c r="FC313" i="1" s="1"/>
  <c r="ED312" i="1"/>
  <c r="EE313" i="1"/>
  <c r="FK315" i="1"/>
  <c r="FL315" i="1" s="1"/>
  <c r="FM314" i="1" s="1"/>
  <c r="FF314" i="1"/>
  <c r="EZ311" i="1"/>
  <c r="FD311" i="1"/>
  <c r="FA311" i="1"/>
  <c r="DK312" i="1"/>
  <c r="FE313" i="1"/>
  <c r="EY313" i="1"/>
  <c r="AG322" i="33"/>
  <c r="AF321" i="33"/>
  <c r="DL310" i="1"/>
  <c r="BF700" i="1" l="1"/>
  <c r="AT700" i="1"/>
  <c r="CT700" i="1"/>
  <c r="BD700" i="1"/>
  <c r="BE700" i="1"/>
  <c r="CD696" i="1"/>
  <c r="BT696" i="1"/>
  <c r="CE696" i="1"/>
  <c r="CL696" i="1" s="1"/>
  <c r="CF696" i="1"/>
  <c r="CJ696" i="1" s="1"/>
  <c r="BP700" i="1"/>
  <c r="CU700" i="1"/>
  <c r="BI700" i="1"/>
  <c r="BJ700" i="1"/>
  <c r="CI700" i="1"/>
  <c r="BH700" i="1"/>
  <c r="FB312" i="1"/>
  <c r="FC312" i="1" s="1"/>
  <c r="ED311" i="1"/>
  <c r="EE312" i="1"/>
  <c r="FK314" i="1"/>
  <c r="FL314" i="1" s="1"/>
  <c r="FM313" i="1" s="1"/>
  <c r="FF313" i="1"/>
  <c r="FD310" i="1"/>
  <c r="EZ310" i="1"/>
  <c r="FA310" i="1"/>
  <c r="DK311" i="1"/>
  <c r="EY312" i="1"/>
  <c r="FE312" i="1"/>
  <c r="AG321" i="33"/>
  <c r="AF320" i="33"/>
  <c r="DL309" i="1"/>
  <c r="BK700" i="1" l="1"/>
  <c r="AN700" i="1"/>
  <c r="AM701" i="1"/>
  <c r="CH696" i="1"/>
  <c r="CG696" i="1"/>
  <c r="CM696" i="1" s="1"/>
  <c r="BG700" i="1"/>
  <c r="CV700" i="1"/>
  <c r="FB311" i="1"/>
  <c r="FC311" i="1" s="1"/>
  <c r="ED310" i="1"/>
  <c r="EE311" i="1"/>
  <c r="FK313" i="1"/>
  <c r="FL313" i="1" s="1"/>
  <c r="FM312" i="1" s="1"/>
  <c r="FF312" i="1"/>
  <c r="FD309" i="1"/>
  <c r="FA309" i="1"/>
  <c r="EZ309" i="1"/>
  <c r="DK310" i="1"/>
  <c r="EY311" i="1"/>
  <c r="FE311" i="1"/>
  <c r="AG320" i="33"/>
  <c r="AF319" i="33"/>
  <c r="DL308" i="1"/>
  <c r="AR701" i="1" l="1"/>
  <c r="AP701" i="1"/>
  <c r="CS701" i="1"/>
  <c r="BQ697" i="1"/>
  <c r="BS697" i="1" s="1"/>
  <c r="AQ701" i="1"/>
  <c r="AW701" i="1"/>
  <c r="CK701" i="1"/>
  <c r="AO701" i="1"/>
  <c r="AS701" i="1"/>
  <c r="AU700" i="1"/>
  <c r="AV700" i="1"/>
  <c r="FB310" i="1"/>
  <c r="FC310" i="1" s="1"/>
  <c r="ED309" i="1"/>
  <c r="EE310" i="1"/>
  <c r="FK312" i="1"/>
  <c r="FL312" i="1" s="1"/>
  <c r="FM311" i="1" s="1"/>
  <c r="FF311" i="1"/>
  <c r="FD308" i="1"/>
  <c r="FA308" i="1"/>
  <c r="EZ308" i="1"/>
  <c r="DK309" i="1"/>
  <c r="EY310" i="1"/>
  <c r="FE310" i="1"/>
  <c r="AG319" i="33"/>
  <c r="AF318" i="33"/>
  <c r="DL307" i="1"/>
  <c r="BI701" i="1" l="1"/>
  <c r="CU701" i="1"/>
  <c r="BP701" i="1"/>
  <c r="BJ701" i="1"/>
  <c r="CI701" i="1"/>
  <c r="BH701" i="1"/>
  <c r="CF697" i="1"/>
  <c r="CJ697" i="1" s="1"/>
  <c r="CD697" i="1"/>
  <c r="CE697" i="1"/>
  <c r="CL697" i="1" s="1"/>
  <c r="BT697" i="1"/>
  <c r="BE701" i="1"/>
  <c r="BD701" i="1"/>
  <c r="BF701" i="1"/>
  <c r="CT701" i="1"/>
  <c r="AT701" i="1"/>
  <c r="FB309" i="1"/>
  <c r="FC309" i="1" s="1"/>
  <c r="FK311" i="1"/>
  <c r="FL311" i="1" s="1"/>
  <c r="FM310" i="1" s="1"/>
  <c r="ED308" i="1"/>
  <c r="EE309" i="1"/>
  <c r="FF310" i="1"/>
  <c r="FA307" i="1"/>
  <c r="EZ307" i="1"/>
  <c r="FD307" i="1"/>
  <c r="DK308" i="1"/>
  <c r="FE309" i="1"/>
  <c r="EY309" i="1"/>
  <c r="AG318" i="33"/>
  <c r="AF317" i="33"/>
  <c r="DL306" i="1"/>
  <c r="BG701" i="1" l="1"/>
  <c r="CV701" i="1"/>
  <c r="BK701" i="1"/>
  <c r="CH697" i="1"/>
  <c r="CG697" i="1"/>
  <c r="CM697" i="1" s="1"/>
  <c r="AN701" i="1"/>
  <c r="AM702" i="1"/>
  <c r="FB308" i="1"/>
  <c r="FC308" i="1" s="1"/>
  <c r="ED307" i="1"/>
  <c r="EE308" i="1"/>
  <c r="FF309" i="1"/>
  <c r="FK310" i="1"/>
  <c r="FL310" i="1" s="1"/>
  <c r="FM309" i="1" s="1"/>
  <c r="FD306" i="1"/>
  <c r="EZ306" i="1"/>
  <c r="FA306" i="1"/>
  <c r="DK307" i="1"/>
  <c r="EY308" i="1"/>
  <c r="FE308" i="1"/>
  <c r="AG317" i="33"/>
  <c r="AF316" i="33"/>
  <c r="DL305" i="1"/>
  <c r="CS702" i="1" l="1"/>
  <c r="AP702" i="1"/>
  <c r="AW702" i="1"/>
  <c r="AO702" i="1"/>
  <c r="AS702" i="1"/>
  <c r="AQ702" i="1"/>
  <c r="CK702" i="1"/>
  <c r="BQ698" i="1"/>
  <c r="BS698" i="1" s="1"/>
  <c r="AR702" i="1"/>
  <c r="AU701" i="1"/>
  <c r="AV701" i="1"/>
  <c r="FB307" i="1"/>
  <c r="FC307" i="1" s="1"/>
  <c r="FK309" i="1"/>
  <c r="FL309" i="1" s="1"/>
  <c r="FM308" i="1" s="1"/>
  <c r="ED306" i="1"/>
  <c r="EE307" i="1"/>
  <c r="FF308" i="1"/>
  <c r="FD305" i="1"/>
  <c r="FA305" i="1"/>
  <c r="EZ305" i="1"/>
  <c r="DK306" i="1"/>
  <c r="EY307" i="1"/>
  <c r="FE307" i="1"/>
  <c r="AG316" i="33"/>
  <c r="AF315" i="33"/>
  <c r="DL304" i="1"/>
  <c r="BH702" i="1" l="1"/>
  <c r="BI702" i="1"/>
  <c r="CI702" i="1"/>
  <c r="BP702" i="1"/>
  <c r="BJ702" i="1"/>
  <c r="CU702" i="1"/>
  <c r="AT702" i="1"/>
  <c r="BF702" i="1"/>
  <c r="CT702" i="1"/>
  <c r="BD702" i="1"/>
  <c r="BE702" i="1"/>
  <c r="CF698" i="1"/>
  <c r="CJ698" i="1" s="1"/>
  <c r="CD698" i="1"/>
  <c r="BT698" i="1"/>
  <c r="CE698" i="1"/>
  <c r="CL698" i="1" s="1"/>
  <c r="FB306" i="1"/>
  <c r="FC306" i="1" s="1"/>
  <c r="ED305" i="1"/>
  <c r="EE306" i="1"/>
  <c r="FK308" i="1"/>
  <c r="FL308" i="1" s="1"/>
  <c r="FM307" i="1" s="1"/>
  <c r="FF307" i="1"/>
  <c r="FD304" i="1"/>
  <c r="FA304" i="1"/>
  <c r="EZ304" i="1"/>
  <c r="DK305" i="1"/>
  <c r="EY306" i="1"/>
  <c r="FE306" i="1"/>
  <c r="AG315" i="33"/>
  <c r="AF314" i="33"/>
  <c r="DL303" i="1"/>
  <c r="BK702" i="1" l="1"/>
  <c r="BG702" i="1"/>
  <c r="AN702" i="1"/>
  <c r="AM703" i="1"/>
  <c r="CG698" i="1"/>
  <c r="CM698" i="1" s="1"/>
  <c r="CH698" i="1"/>
  <c r="CV702" i="1"/>
  <c r="FB305" i="1"/>
  <c r="FC305" i="1" s="1"/>
  <c r="ED304" i="1"/>
  <c r="EE305" i="1"/>
  <c r="FK307" i="1"/>
  <c r="FL307" i="1" s="1"/>
  <c r="FM306" i="1" s="1"/>
  <c r="FF306" i="1"/>
  <c r="FA303" i="1"/>
  <c r="EZ303" i="1"/>
  <c r="FD303" i="1"/>
  <c r="DK304" i="1"/>
  <c r="FE305" i="1"/>
  <c r="EY305" i="1"/>
  <c r="AG314" i="33"/>
  <c r="AF313" i="33"/>
  <c r="DL302" i="1"/>
  <c r="CS703" i="1" l="1"/>
  <c r="CK703" i="1"/>
  <c r="AQ703" i="1"/>
  <c r="AS703" i="1"/>
  <c r="AP703" i="1"/>
  <c r="AR703" i="1"/>
  <c r="AO703" i="1"/>
  <c r="BQ699" i="1"/>
  <c r="BS699" i="1" s="1"/>
  <c r="AW703" i="1"/>
  <c r="AU702" i="1"/>
  <c r="AV702" i="1"/>
  <c r="FB304" i="1"/>
  <c r="FC304" i="1" s="1"/>
  <c r="ED303" i="1"/>
  <c r="EE304" i="1"/>
  <c r="FF305" i="1"/>
  <c r="FK306" i="1"/>
  <c r="FL306" i="1" s="1"/>
  <c r="FM305" i="1" s="1"/>
  <c r="EZ302" i="1"/>
  <c r="FD302" i="1"/>
  <c r="FA302" i="1"/>
  <c r="DK303" i="1"/>
  <c r="EY304" i="1"/>
  <c r="FE304" i="1"/>
  <c r="AG313" i="33"/>
  <c r="AF312" i="33"/>
  <c r="DL301" i="1"/>
  <c r="BJ703" i="1" l="1"/>
  <c r="BP703" i="1"/>
  <c r="CI703" i="1"/>
  <c r="BH703" i="1"/>
  <c r="CU703" i="1"/>
  <c r="BI703" i="1"/>
  <c r="AT703" i="1"/>
  <c r="CT703" i="1"/>
  <c r="BD703" i="1"/>
  <c r="BE703" i="1"/>
  <c r="BF703" i="1"/>
  <c r="CE699" i="1"/>
  <c r="CL699" i="1" s="1"/>
  <c r="CD699" i="1"/>
  <c r="BT699" i="1"/>
  <c r="CF699" i="1"/>
  <c r="CJ699" i="1" s="1"/>
  <c r="FB303" i="1"/>
  <c r="FC303" i="1" s="1"/>
  <c r="FK305" i="1"/>
  <c r="FL305" i="1" s="1"/>
  <c r="FM304" i="1" s="1"/>
  <c r="ED302" i="1"/>
  <c r="EE303" i="1"/>
  <c r="FF304" i="1"/>
  <c r="FD301" i="1"/>
  <c r="FA301" i="1"/>
  <c r="EZ301" i="1"/>
  <c r="DK302" i="1"/>
  <c r="EY303" i="1"/>
  <c r="FE303" i="1"/>
  <c r="AG312" i="33"/>
  <c r="AF311" i="33"/>
  <c r="DL300" i="1"/>
  <c r="AM704" i="1" l="1"/>
  <c r="AN703" i="1"/>
  <c r="CH699" i="1"/>
  <c r="CG699" i="1"/>
  <c r="CM699" i="1" s="1"/>
  <c r="BK703" i="1"/>
  <c r="CV703" i="1"/>
  <c r="BG703" i="1"/>
  <c r="FB302" i="1"/>
  <c r="FC302" i="1" s="1"/>
  <c r="ED301" i="1"/>
  <c r="EE302" i="1"/>
  <c r="FK304" i="1"/>
  <c r="FL304" i="1" s="1"/>
  <c r="FM303" i="1" s="1"/>
  <c r="FF303" i="1"/>
  <c r="FD300" i="1"/>
  <c r="FA300" i="1"/>
  <c r="EZ300" i="1"/>
  <c r="DK301" i="1"/>
  <c r="EY302" i="1"/>
  <c r="FE302" i="1"/>
  <c r="AG311" i="33"/>
  <c r="AF310" i="33"/>
  <c r="DL299" i="1"/>
  <c r="AR704" i="1" l="1"/>
  <c r="AO704" i="1"/>
  <c r="AS704" i="1"/>
  <c r="CK704" i="1"/>
  <c r="BQ700" i="1"/>
  <c r="BS700" i="1" s="1"/>
  <c r="AQ704" i="1"/>
  <c r="CS704" i="1"/>
  <c r="AP704" i="1"/>
  <c r="AW704" i="1"/>
  <c r="AV703" i="1"/>
  <c r="AU703" i="1"/>
  <c r="FB301" i="1"/>
  <c r="FC301" i="1" s="1"/>
  <c r="FK303" i="1"/>
  <c r="FL303" i="1" s="1"/>
  <c r="FM302" i="1" s="1"/>
  <c r="ED300" i="1"/>
  <c r="EE301" i="1"/>
  <c r="FF302" i="1"/>
  <c r="FA299" i="1"/>
  <c r="EZ299" i="1"/>
  <c r="FD299" i="1"/>
  <c r="DK300" i="1"/>
  <c r="FE301" i="1"/>
  <c r="EY301" i="1"/>
  <c r="AG310" i="33"/>
  <c r="AF309" i="33"/>
  <c r="DL298" i="1"/>
  <c r="CT704" i="1" l="1"/>
  <c r="BE704" i="1"/>
  <c r="BD704" i="1"/>
  <c r="BF704" i="1"/>
  <c r="AT704" i="1"/>
  <c r="BT700" i="1"/>
  <c r="CE700" i="1"/>
  <c r="CL700" i="1" s="1"/>
  <c r="CF700" i="1"/>
  <c r="CJ700" i="1" s="1"/>
  <c r="CD700" i="1"/>
  <c r="BH704" i="1"/>
  <c r="CU704" i="1"/>
  <c r="BI704" i="1"/>
  <c r="CI704" i="1"/>
  <c r="BP704" i="1"/>
  <c r="BJ704" i="1"/>
  <c r="FB300" i="1"/>
  <c r="FC300" i="1" s="1"/>
  <c r="ED299" i="1"/>
  <c r="EE300" i="1"/>
  <c r="FF301" i="1"/>
  <c r="FK302" i="1"/>
  <c r="FL302" i="1" s="1"/>
  <c r="FM301" i="1" s="1"/>
  <c r="EZ298" i="1"/>
  <c r="FD298" i="1"/>
  <c r="FA298" i="1"/>
  <c r="DK299" i="1"/>
  <c r="FE300" i="1"/>
  <c r="EY300" i="1"/>
  <c r="AG309" i="33"/>
  <c r="AF308" i="33"/>
  <c r="DL297" i="1"/>
  <c r="BG704" i="1" l="1"/>
  <c r="AM705" i="1"/>
  <c r="AN704" i="1"/>
  <c r="CH700" i="1"/>
  <c r="CG700" i="1"/>
  <c r="CM700" i="1" s="1"/>
  <c r="CV704" i="1"/>
  <c r="BK704" i="1"/>
  <c r="FB299" i="1"/>
  <c r="FC299" i="1" s="1"/>
  <c r="FK301" i="1"/>
  <c r="FL301" i="1" s="1"/>
  <c r="FM300" i="1" s="1"/>
  <c r="ED298" i="1"/>
  <c r="EE299" i="1"/>
  <c r="FF300" i="1"/>
  <c r="FD297" i="1"/>
  <c r="FA297" i="1"/>
  <c r="EZ297" i="1"/>
  <c r="DK298" i="1"/>
  <c r="EY299" i="1"/>
  <c r="FE299" i="1"/>
  <c r="AG308" i="33"/>
  <c r="AF307" i="33"/>
  <c r="DL296" i="1"/>
  <c r="AW705" i="1" l="1"/>
  <c r="BQ701" i="1"/>
  <c r="BS701" i="1" s="1"/>
  <c r="AR705" i="1"/>
  <c r="AO705" i="1"/>
  <c r="AQ705" i="1"/>
  <c r="CK705" i="1"/>
  <c r="AS705" i="1"/>
  <c r="AP705" i="1"/>
  <c r="CS705" i="1"/>
  <c r="AU704" i="1"/>
  <c r="AV704" i="1"/>
  <c r="FB298" i="1"/>
  <c r="FC298" i="1" s="1"/>
  <c r="ED297" i="1"/>
  <c r="EE298" i="1"/>
  <c r="FK300" i="1"/>
  <c r="FL300" i="1" s="1"/>
  <c r="FM299" i="1" s="1"/>
  <c r="FF299" i="1"/>
  <c r="FD296" i="1"/>
  <c r="FA296" i="1"/>
  <c r="EZ296" i="1"/>
  <c r="DK297" i="1"/>
  <c r="EY298" i="1"/>
  <c r="FE298" i="1"/>
  <c r="AG307" i="33"/>
  <c r="AF306" i="33"/>
  <c r="DL295" i="1"/>
  <c r="CE701" i="1" l="1"/>
  <c r="CL701" i="1" s="1"/>
  <c r="BT701" i="1"/>
  <c r="CD701" i="1"/>
  <c r="CF701" i="1"/>
  <c r="CJ701" i="1" s="1"/>
  <c r="BE705" i="1"/>
  <c r="BF705" i="1"/>
  <c r="CT705" i="1"/>
  <c r="AT705" i="1"/>
  <c r="BD705" i="1"/>
  <c r="CI705" i="1"/>
  <c r="BI705" i="1"/>
  <c r="BH705" i="1"/>
  <c r="BJ705" i="1"/>
  <c r="CU705" i="1"/>
  <c r="BP705" i="1"/>
  <c r="FB297" i="1"/>
  <c r="FC297" i="1" s="1"/>
  <c r="ED296" i="1"/>
  <c r="EE297" i="1"/>
  <c r="FK299" i="1"/>
  <c r="FL299" i="1" s="1"/>
  <c r="FM298" i="1" s="1"/>
  <c r="FF298" i="1"/>
  <c r="FA295" i="1"/>
  <c r="EZ295" i="1"/>
  <c r="FD295" i="1"/>
  <c r="DK296" i="1"/>
  <c r="FE297" i="1"/>
  <c r="EY297" i="1"/>
  <c r="AG306" i="33"/>
  <c r="AF305" i="33"/>
  <c r="DL294" i="1"/>
  <c r="CV705" i="1" l="1"/>
  <c r="BK705" i="1"/>
  <c r="CH701" i="1"/>
  <c r="CG701" i="1"/>
  <c r="CM701" i="1" s="1"/>
  <c r="AN705" i="1"/>
  <c r="AM706" i="1"/>
  <c r="BG705" i="1"/>
  <c r="FB296" i="1"/>
  <c r="FC296" i="1" s="1"/>
  <c r="ED295" i="1"/>
  <c r="EE296" i="1"/>
  <c r="FF297" i="1"/>
  <c r="FK298" i="1"/>
  <c r="FL298" i="1" s="1"/>
  <c r="FM297" i="1" s="1"/>
  <c r="FA294" i="1"/>
  <c r="EZ294" i="1"/>
  <c r="FD294" i="1"/>
  <c r="DK295" i="1"/>
  <c r="FE296" i="1"/>
  <c r="EY296" i="1"/>
  <c r="AG305" i="33"/>
  <c r="AF304" i="33"/>
  <c r="DL293" i="1"/>
  <c r="AW706" i="1" l="1"/>
  <c r="AO706" i="1"/>
  <c r="BQ702" i="1"/>
  <c r="BS702" i="1" s="1"/>
  <c r="AS706" i="1"/>
  <c r="AR706" i="1"/>
  <c r="CS706" i="1"/>
  <c r="AQ706" i="1"/>
  <c r="AP706" i="1"/>
  <c r="CK706" i="1"/>
  <c r="AV705" i="1"/>
  <c r="AU705" i="1"/>
  <c r="FB295" i="1"/>
  <c r="FC295" i="1" s="1"/>
  <c r="FK297" i="1"/>
  <c r="FL297" i="1" s="1"/>
  <c r="FM296" i="1" s="1"/>
  <c r="ED294" i="1"/>
  <c r="EE295" i="1"/>
  <c r="FF296" i="1"/>
  <c r="FD293" i="1"/>
  <c r="EZ293" i="1"/>
  <c r="FA293" i="1"/>
  <c r="DK294" i="1"/>
  <c r="EY295" i="1"/>
  <c r="FE295" i="1"/>
  <c r="AG304" i="33"/>
  <c r="AF303" i="33"/>
  <c r="DL292" i="1"/>
  <c r="BD706" i="1" l="1"/>
  <c r="CT706" i="1"/>
  <c r="BE706" i="1"/>
  <c r="BF706" i="1"/>
  <c r="AT706" i="1"/>
  <c r="CD702" i="1"/>
  <c r="CE702" i="1"/>
  <c r="CL702" i="1" s="1"/>
  <c r="CF702" i="1"/>
  <c r="CJ702" i="1" s="1"/>
  <c r="BT702" i="1"/>
  <c r="BJ706" i="1"/>
  <c r="BH706" i="1"/>
  <c r="BI706" i="1"/>
  <c r="BP706" i="1"/>
  <c r="CU706" i="1"/>
  <c r="CI706" i="1"/>
  <c r="FB294" i="1"/>
  <c r="FC294" i="1" s="1"/>
  <c r="ED293" i="1"/>
  <c r="EE294" i="1"/>
  <c r="FK296" i="1"/>
  <c r="FL296" i="1" s="1"/>
  <c r="FM295" i="1" s="1"/>
  <c r="FF295" i="1"/>
  <c r="FD292" i="1"/>
  <c r="FA292" i="1"/>
  <c r="EZ292" i="1"/>
  <c r="DK293" i="1"/>
  <c r="EY294" i="1"/>
  <c r="FE294" i="1"/>
  <c r="AG303" i="33"/>
  <c r="AF302" i="33"/>
  <c r="DL291" i="1"/>
  <c r="BG706" i="1" l="1"/>
  <c r="CV706" i="1"/>
  <c r="AM707" i="1"/>
  <c r="AN706" i="1"/>
  <c r="CH702" i="1"/>
  <c r="CG702" i="1"/>
  <c r="CM702" i="1" s="1"/>
  <c r="BK706" i="1"/>
  <c r="FB293" i="1"/>
  <c r="FC293" i="1" s="1"/>
  <c r="FK295" i="1"/>
  <c r="FL295" i="1" s="1"/>
  <c r="FM294" i="1" s="1"/>
  <c r="ED292" i="1"/>
  <c r="EE293" i="1"/>
  <c r="FF294" i="1"/>
  <c r="FD291" i="1"/>
  <c r="FA291" i="1"/>
  <c r="EZ291" i="1"/>
  <c r="DK292" i="1"/>
  <c r="EY293" i="1"/>
  <c r="FE293" i="1"/>
  <c r="AG302" i="33"/>
  <c r="AF301" i="33"/>
  <c r="DL290" i="1"/>
  <c r="AU706" i="1" l="1"/>
  <c r="AV706" i="1"/>
  <c r="AO707" i="1"/>
  <c r="AR707" i="1"/>
  <c r="AQ707" i="1"/>
  <c r="AS707" i="1"/>
  <c r="CK707" i="1"/>
  <c r="BQ703" i="1"/>
  <c r="BS703" i="1" s="1"/>
  <c r="AP707" i="1"/>
  <c r="CS707" i="1"/>
  <c r="AW707" i="1"/>
  <c r="FB292" i="1"/>
  <c r="FC292" i="1" s="1"/>
  <c r="ED291" i="1"/>
  <c r="EE292" i="1"/>
  <c r="FK294" i="1"/>
  <c r="FL294" i="1" s="1"/>
  <c r="FM293" i="1" s="1"/>
  <c r="FF293" i="1"/>
  <c r="FA290" i="1"/>
  <c r="EZ290" i="1"/>
  <c r="FD290" i="1"/>
  <c r="DK291" i="1"/>
  <c r="FE292" i="1"/>
  <c r="EY292" i="1"/>
  <c r="AG301" i="33"/>
  <c r="AF300" i="33"/>
  <c r="DL289" i="1"/>
  <c r="BD707" i="1" l="1"/>
  <c r="CT707" i="1"/>
  <c r="BF707" i="1"/>
  <c r="BE707" i="1"/>
  <c r="AT707" i="1"/>
  <c r="CF703" i="1"/>
  <c r="CJ703" i="1" s="1"/>
  <c r="BT703" i="1"/>
  <c r="CE703" i="1"/>
  <c r="CL703" i="1" s="1"/>
  <c r="CD703" i="1"/>
  <c r="CI707" i="1"/>
  <c r="BP707" i="1"/>
  <c r="BJ707" i="1"/>
  <c r="BI707" i="1"/>
  <c r="BH707" i="1"/>
  <c r="CU707" i="1"/>
  <c r="FB291" i="1"/>
  <c r="FC291" i="1" s="1"/>
  <c r="ED290" i="1"/>
  <c r="EE291" i="1"/>
  <c r="FK293" i="1"/>
  <c r="FL293" i="1" s="1"/>
  <c r="FM292" i="1" s="1"/>
  <c r="FF292" i="1"/>
  <c r="FD289" i="1"/>
  <c r="EZ289" i="1"/>
  <c r="FA289" i="1"/>
  <c r="DK290" i="1"/>
  <c r="EY291" i="1"/>
  <c r="FE291" i="1"/>
  <c r="AG300" i="33"/>
  <c r="AF299" i="33"/>
  <c r="DL288" i="1"/>
  <c r="BK707" i="1" l="1"/>
  <c r="AN707" i="1"/>
  <c r="AM708" i="1"/>
  <c r="CH703" i="1"/>
  <c r="CG703" i="1"/>
  <c r="CM703" i="1" s="1"/>
  <c r="BG707" i="1"/>
  <c r="CV707" i="1"/>
  <c r="FB290" i="1"/>
  <c r="FC290" i="1" s="1"/>
  <c r="ED289" i="1"/>
  <c r="EE290" i="1"/>
  <c r="FK292" i="1"/>
  <c r="FL292" i="1" s="1"/>
  <c r="FM291" i="1" s="1"/>
  <c r="FF291" i="1"/>
  <c r="FD288" i="1"/>
  <c r="FA288" i="1"/>
  <c r="EZ288" i="1"/>
  <c r="DK289" i="1"/>
  <c r="EY290" i="1"/>
  <c r="FE290" i="1"/>
  <c r="AG299" i="33"/>
  <c r="AF298" i="33"/>
  <c r="DL287" i="1"/>
  <c r="AU707" i="1" l="1"/>
  <c r="AV707" i="1"/>
  <c r="AW708" i="1"/>
  <c r="AO708" i="1"/>
  <c r="AS708" i="1"/>
  <c r="CK708" i="1"/>
  <c r="CS708" i="1"/>
  <c r="AQ708" i="1"/>
  <c r="AP708" i="1"/>
  <c r="AR708" i="1"/>
  <c r="BQ704" i="1"/>
  <c r="BS704" i="1" s="1"/>
  <c r="FB289" i="1"/>
  <c r="FC289" i="1" s="1"/>
  <c r="ED288" i="1"/>
  <c r="EE289" i="1"/>
  <c r="FK291" i="1"/>
  <c r="FL291" i="1" s="1"/>
  <c r="FM290" i="1" s="1"/>
  <c r="FF290" i="1"/>
  <c r="FD287" i="1"/>
  <c r="FA287" i="1"/>
  <c r="EZ287" i="1"/>
  <c r="DK288" i="1"/>
  <c r="EY289" i="1"/>
  <c r="FE289" i="1"/>
  <c r="AG298" i="33"/>
  <c r="AF297" i="33"/>
  <c r="DL286" i="1"/>
  <c r="BD708" i="1" l="1"/>
  <c r="AT708" i="1"/>
  <c r="BF708" i="1"/>
  <c r="CT708" i="1"/>
  <c r="BE708" i="1"/>
  <c r="BI708" i="1"/>
  <c r="BJ708" i="1"/>
  <c r="BH708" i="1"/>
  <c r="BP708" i="1"/>
  <c r="CI708" i="1"/>
  <c r="CU708" i="1"/>
  <c r="CF704" i="1"/>
  <c r="CJ704" i="1" s="1"/>
  <c r="CD704" i="1"/>
  <c r="CE704" i="1"/>
  <c r="CL704" i="1" s="1"/>
  <c r="BT704" i="1"/>
  <c r="FB288" i="1"/>
  <c r="FC288" i="1" s="1"/>
  <c r="ED287" i="1"/>
  <c r="EE288" i="1"/>
  <c r="FK290" i="1"/>
  <c r="FL290" i="1" s="1"/>
  <c r="FM289" i="1" s="1"/>
  <c r="FF289" i="1"/>
  <c r="FA286" i="1"/>
  <c r="EZ286" i="1"/>
  <c r="FD286" i="1"/>
  <c r="DK287" i="1"/>
  <c r="FE288" i="1"/>
  <c r="EY288" i="1"/>
  <c r="AG297" i="33"/>
  <c r="AF296" i="33"/>
  <c r="DL285" i="1"/>
  <c r="AM709" i="1" l="1"/>
  <c r="AN708" i="1"/>
  <c r="CH704" i="1"/>
  <c r="CG704" i="1"/>
  <c r="CM704" i="1" s="1"/>
  <c r="BK708" i="1"/>
  <c r="CV708" i="1"/>
  <c r="BG708" i="1"/>
  <c r="FB287" i="1"/>
  <c r="FC287" i="1" s="1"/>
  <c r="ED286" i="1"/>
  <c r="EE287" i="1"/>
  <c r="FK289" i="1"/>
  <c r="FL289" i="1" s="1"/>
  <c r="FM288" i="1" s="1"/>
  <c r="FF288" i="1"/>
  <c r="EZ285" i="1"/>
  <c r="FD285" i="1"/>
  <c r="FA285" i="1"/>
  <c r="DK286" i="1"/>
  <c r="EY287" i="1"/>
  <c r="FE287" i="1"/>
  <c r="AG296" i="33"/>
  <c r="AF295" i="33"/>
  <c r="DL284" i="1"/>
  <c r="AU708" i="1" l="1"/>
  <c r="AV708" i="1"/>
  <c r="CK709" i="1"/>
  <c r="AO709" i="1"/>
  <c r="AR709" i="1"/>
  <c r="CS709" i="1"/>
  <c r="AP709" i="1"/>
  <c r="AS709" i="1"/>
  <c r="BQ705" i="1"/>
  <c r="BS705" i="1" s="1"/>
  <c r="AQ709" i="1"/>
  <c r="AW709" i="1"/>
  <c r="FB286" i="1"/>
  <c r="FC286" i="1" s="1"/>
  <c r="ED285" i="1"/>
  <c r="EE286" i="1"/>
  <c r="FK288" i="1"/>
  <c r="FL288" i="1" s="1"/>
  <c r="FM287" i="1" s="1"/>
  <c r="FF287" i="1"/>
  <c r="FD284" i="1"/>
  <c r="FA284" i="1"/>
  <c r="EZ284" i="1"/>
  <c r="DK285" i="1"/>
  <c r="EY286" i="1"/>
  <c r="FE286" i="1"/>
  <c r="AG295" i="33"/>
  <c r="AF294" i="33"/>
  <c r="DL283" i="1"/>
  <c r="AT709" i="1" l="1"/>
  <c r="BD709" i="1"/>
  <c r="BF709" i="1"/>
  <c r="BE709" i="1"/>
  <c r="CT709" i="1"/>
  <c r="CU709" i="1"/>
  <c r="CI709" i="1"/>
  <c r="BH709" i="1"/>
  <c r="BP709" i="1"/>
  <c r="BJ709" i="1"/>
  <c r="BI709" i="1"/>
  <c r="CD705" i="1"/>
  <c r="CF705" i="1"/>
  <c r="CJ705" i="1" s="1"/>
  <c r="BT705" i="1"/>
  <c r="CE705" i="1"/>
  <c r="CL705" i="1" s="1"/>
  <c r="FB285" i="1"/>
  <c r="FC285" i="1" s="1"/>
  <c r="FK287" i="1"/>
  <c r="FL287" i="1" s="1"/>
  <c r="FM286" i="1" s="1"/>
  <c r="ED284" i="1"/>
  <c r="EE285" i="1"/>
  <c r="FF286" i="1"/>
  <c r="FD283" i="1"/>
  <c r="FA283" i="1"/>
  <c r="EZ283" i="1"/>
  <c r="DK284" i="1"/>
  <c r="EY285" i="1"/>
  <c r="FE285" i="1"/>
  <c r="AG294" i="33"/>
  <c r="AF293" i="33"/>
  <c r="DL282" i="1"/>
  <c r="AM710" i="1" l="1"/>
  <c r="AN709" i="1"/>
  <c r="CG705" i="1"/>
  <c r="CM705" i="1" s="1"/>
  <c r="CH705" i="1"/>
  <c r="BG709" i="1"/>
  <c r="CV709" i="1"/>
  <c r="BK709" i="1"/>
  <c r="FB284" i="1"/>
  <c r="FC284" i="1" s="1"/>
  <c r="ED283" i="1"/>
  <c r="EE284" i="1"/>
  <c r="FK286" i="1"/>
  <c r="FL286" i="1" s="1"/>
  <c r="FM285" i="1" s="1"/>
  <c r="FF285" i="1"/>
  <c r="FA282" i="1"/>
  <c r="EZ282" i="1"/>
  <c r="FD282" i="1"/>
  <c r="DK283" i="1"/>
  <c r="FE284" i="1"/>
  <c r="EY284" i="1"/>
  <c r="AG293" i="33"/>
  <c r="AF292" i="33"/>
  <c r="DL281" i="1"/>
  <c r="AU709" i="1" l="1"/>
  <c r="AV709" i="1"/>
  <c r="CK710" i="1"/>
  <c r="AQ710" i="1"/>
  <c r="AW710" i="1"/>
  <c r="AR710" i="1"/>
  <c r="AS710" i="1"/>
  <c r="BQ706" i="1"/>
  <c r="BS706" i="1" s="1"/>
  <c r="CS710" i="1"/>
  <c r="AO710" i="1"/>
  <c r="AP710" i="1"/>
  <c r="FB283" i="1"/>
  <c r="FC283" i="1" s="1"/>
  <c r="ED282" i="1"/>
  <c r="EE283" i="1"/>
  <c r="FK285" i="1"/>
  <c r="FL285" i="1" s="1"/>
  <c r="FM284" i="1" s="1"/>
  <c r="FF284" i="1"/>
  <c r="EZ281" i="1"/>
  <c r="FD281" i="1"/>
  <c r="FA281" i="1"/>
  <c r="DK282" i="1"/>
  <c r="FE283" i="1"/>
  <c r="EY283" i="1"/>
  <c r="AG292" i="33"/>
  <c r="AF291" i="33"/>
  <c r="DL280" i="1"/>
  <c r="BT706" i="1" l="1"/>
  <c r="CD706" i="1"/>
  <c r="CF706" i="1"/>
  <c r="CJ706" i="1" s="1"/>
  <c r="CE706" i="1"/>
  <c r="CL706" i="1" s="1"/>
  <c r="CT710" i="1"/>
  <c r="BD710" i="1"/>
  <c r="BE710" i="1"/>
  <c r="AT710" i="1"/>
  <c r="BF710" i="1"/>
  <c r="BP710" i="1"/>
  <c r="BH710" i="1"/>
  <c r="BJ710" i="1"/>
  <c r="CU710" i="1"/>
  <c r="CI710" i="1"/>
  <c r="BI710" i="1"/>
  <c r="FB282" i="1"/>
  <c r="FC282" i="1" s="1"/>
  <c r="ED281" i="1"/>
  <c r="EE282" i="1"/>
  <c r="FF283" i="1"/>
  <c r="FK284" i="1"/>
  <c r="FL284" i="1" s="1"/>
  <c r="FM283" i="1" s="1"/>
  <c r="FD280" i="1"/>
  <c r="FA280" i="1"/>
  <c r="EZ280" i="1"/>
  <c r="DK281" i="1"/>
  <c r="EY282" i="1"/>
  <c r="FE282" i="1"/>
  <c r="AG291" i="33"/>
  <c r="AF290" i="33"/>
  <c r="DL279" i="1"/>
  <c r="BG710" i="1" l="1"/>
  <c r="CG706" i="1"/>
  <c r="CM706" i="1" s="1"/>
  <c r="CH706" i="1"/>
  <c r="AM711" i="1"/>
  <c r="AN710" i="1"/>
  <c r="BK710" i="1"/>
  <c r="CV710" i="1"/>
  <c r="FB281" i="1"/>
  <c r="FC281" i="1" s="1"/>
  <c r="FK283" i="1"/>
  <c r="FL283" i="1" s="1"/>
  <c r="FM282" i="1" s="1"/>
  <c r="ED280" i="1"/>
  <c r="EE281" i="1"/>
  <c r="FF282" i="1"/>
  <c r="FD279" i="1"/>
  <c r="FA279" i="1"/>
  <c r="EZ279" i="1"/>
  <c r="DK280" i="1"/>
  <c r="EY281" i="1"/>
  <c r="FE281" i="1"/>
  <c r="AG290" i="33"/>
  <c r="AF289" i="33"/>
  <c r="DL278" i="1"/>
  <c r="AW711" i="1" l="1"/>
  <c r="AR711" i="1"/>
  <c r="BQ707" i="1"/>
  <c r="BS707" i="1" s="1"/>
  <c r="AS711" i="1"/>
  <c r="CK711" i="1"/>
  <c r="CS711" i="1"/>
  <c r="AQ711" i="1"/>
  <c r="AP711" i="1"/>
  <c r="AO711" i="1"/>
  <c r="AV710" i="1"/>
  <c r="AU710" i="1"/>
  <c r="FB280" i="1"/>
  <c r="FC280" i="1" s="1"/>
  <c r="ED279" i="1"/>
  <c r="EE280" i="1"/>
  <c r="FK282" i="1"/>
  <c r="FL282" i="1" s="1"/>
  <c r="FM281" i="1" s="1"/>
  <c r="FF281" i="1"/>
  <c r="FA278" i="1"/>
  <c r="EZ278" i="1"/>
  <c r="FD278" i="1"/>
  <c r="DK279" i="1"/>
  <c r="FE280" i="1"/>
  <c r="EY280" i="1"/>
  <c r="AG289" i="33"/>
  <c r="AF288" i="33"/>
  <c r="DL277" i="1"/>
  <c r="CD707" i="1" l="1"/>
  <c r="BT707" i="1"/>
  <c r="CE707" i="1"/>
  <c r="CL707" i="1" s="1"/>
  <c r="CF707" i="1"/>
  <c r="CJ707" i="1" s="1"/>
  <c r="CU711" i="1"/>
  <c r="BI711" i="1"/>
  <c r="BP711" i="1"/>
  <c r="BH711" i="1"/>
  <c r="BJ711" i="1"/>
  <c r="CI711" i="1"/>
  <c r="BF711" i="1"/>
  <c r="BE711" i="1"/>
  <c r="BD711" i="1"/>
  <c r="AT711" i="1"/>
  <c r="CT711" i="1"/>
  <c r="FB279" i="1"/>
  <c r="FC279" i="1" s="1"/>
  <c r="ED278" i="1"/>
  <c r="EE279" i="1"/>
  <c r="FK281" i="1"/>
  <c r="FL281" i="1" s="1"/>
  <c r="FM280" i="1" s="1"/>
  <c r="FF280" i="1"/>
  <c r="FA277" i="1"/>
  <c r="EZ277" i="1"/>
  <c r="FD277" i="1"/>
  <c r="DK278" i="1"/>
  <c r="FE279" i="1"/>
  <c r="EY279" i="1"/>
  <c r="AG288" i="33"/>
  <c r="AF287" i="33"/>
  <c r="DL276" i="1"/>
  <c r="BK711" i="1" l="1"/>
  <c r="CG707" i="1"/>
  <c r="CM707" i="1" s="1"/>
  <c r="CH707" i="1"/>
  <c r="AM712" i="1"/>
  <c r="AN711" i="1"/>
  <c r="CV711" i="1"/>
  <c r="BG711" i="1"/>
  <c r="FB278" i="1"/>
  <c r="FC278" i="1" s="1"/>
  <c r="ED277" i="1"/>
  <c r="EE278" i="1"/>
  <c r="FK280" i="1"/>
  <c r="FL280" i="1" s="1"/>
  <c r="FM279" i="1" s="1"/>
  <c r="FF279" i="1"/>
  <c r="FD276" i="1"/>
  <c r="EZ276" i="1"/>
  <c r="FA276" i="1"/>
  <c r="DK277" i="1"/>
  <c r="EY278" i="1"/>
  <c r="FE278" i="1"/>
  <c r="AG287" i="33"/>
  <c r="AF286" i="33"/>
  <c r="DL275" i="1"/>
  <c r="AP712" i="1" l="1"/>
  <c r="AQ712" i="1"/>
  <c r="AR712" i="1"/>
  <c r="AS712" i="1"/>
  <c r="BQ708" i="1"/>
  <c r="BS708" i="1" s="1"/>
  <c r="AO712" i="1"/>
  <c r="CK712" i="1"/>
  <c r="AW712" i="1"/>
  <c r="CS712" i="1"/>
  <c r="AV711" i="1"/>
  <c r="AU711" i="1"/>
  <c r="FB277" i="1"/>
  <c r="FC277" i="1" s="1"/>
  <c r="FK279" i="1"/>
  <c r="FL279" i="1" s="1"/>
  <c r="FM278" i="1" s="1"/>
  <c r="ED276" i="1"/>
  <c r="EE277" i="1"/>
  <c r="FF278" i="1"/>
  <c r="FD275" i="1"/>
  <c r="FA275" i="1"/>
  <c r="EZ275" i="1"/>
  <c r="DK276" i="1"/>
  <c r="EY277" i="1"/>
  <c r="FE277" i="1"/>
  <c r="AG286" i="33"/>
  <c r="AF285" i="33"/>
  <c r="DL274" i="1"/>
  <c r="BP712" i="1" l="1"/>
  <c r="CI712" i="1"/>
  <c r="BJ712" i="1"/>
  <c r="BI712" i="1"/>
  <c r="BH712" i="1"/>
  <c r="CU712" i="1"/>
  <c r="BT708" i="1"/>
  <c r="CF708" i="1"/>
  <c r="CJ708" i="1" s="1"/>
  <c r="CD708" i="1"/>
  <c r="CE708" i="1"/>
  <c r="CL708" i="1" s="1"/>
  <c r="AT712" i="1"/>
  <c r="BD712" i="1"/>
  <c r="CT712" i="1"/>
  <c r="BE712" i="1"/>
  <c r="BF712" i="1"/>
  <c r="FB276" i="1"/>
  <c r="FC276" i="1" s="1"/>
  <c r="ED275" i="1"/>
  <c r="EE276" i="1"/>
  <c r="FK278" i="1"/>
  <c r="FL278" i="1" s="1"/>
  <c r="FM277" i="1" s="1"/>
  <c r="FF277" i="1"/>
  <c r="FD274" i="1"/>
  <c r="FA274" i="1"/>
  <c r="EZ274" i="1"/>
  <c r="DK275" i="1"/>
  <c r="EY276" i="1"/>
  <c r="FE276" i="1"/>
  <c r="AG285" i="33"/>
  <c r="AF284" i="33"/>
  <c r="DL273" i="1"/>
  <c r="CV712" i="1" l="1"/>
  <c r="CG708" i="1"/>
  <c r="CM708" i="1" s="1"/>
  <c r="CH708" i="1"/>
  <c r="AN712" i="1"/>
  <c r="AM713" i="1"/>
  <c r="BK712" i="1"/>
  <c r="BG712" i="1"/>
  <c r="FB275" i="1"/>
  <c r="FC275" i="1" s="1"/>
  <c r="ED274" i="1"/>
  <c r="EE275" i="1"/>
  <c r="FK277" i="1"/>
  <c r="FL277" i="1" s="1"/>
  <c r="FM276" i="1" s="1"/>
  <c r="FF276" i="1"/>
  <c r="FA273" i="1"/>
  <c r="EZ273" i="1"/>
  <c r="FD273" i="1"/>
  <c r="DK274" i="1"/>
  <c r="FE275" i="1"/>
  <c r="EY275" i="1"/>
  <c r="AG284" i="33"/>
  <c r="AF283" i="33"/>
  <c r="DL272" i="1"/>
  <c r="AS713" i="1" l="1"/>
  <c r="AO713" i="1"/>
  <c r="AP713" i="1"/>
  <c r="AQ713" i="1"/>
  <c r="BQ709" i="1"/>
  <c r="BS709" i="1" s="1"/>
  <c r="AR713" i="1"/>
  <c r="AW713" i="1"/>
  <c r="CS713" i="1"/>
  <c r="CK713" i="1"/>
  <c r="AU712" i="1"/>
  <c r="AV712" i="1"/>
  <c r="FB274" i="1"/>
  <c r="FC274" i="1" s="1"/>
  <c r="ED273" i="1"/>
  <c r="EE274" i="1"/>
  <c r="FK276" i="1"/>
  <c r="FL276" i="1" s="1"/>
  <c r="FM275" i="1" s="1"/>
  <c r="FF275" i="1"/>
  <c r="FD272" i="1"/>
  <c r="EZ272" i="1"/>
  <c r="FA272" i="1"/>
  <c r="DK273" i="1"/>
  <c r="EY274" i="1"/>
  <c r="FE274" i="1"/>
  <c r="AG283" i="33"/>
  <c r="AF282" i="33"/>
  <c r="DL271" i="1"/>
  <c r="BD713" i="1" l="1"/>
  <c r="AT713" i="1"/>
  <c r="BF713" i="1"/>
  <c r="CT713" i="1"/>
  <c r="BE713" i="1"/>
  <c r="BI713" i="1"/>
  <c r="CI713" i="1"/>
  <c r="BJ713" i="1"/>
  <c r="BH713" i="1"/>
  <c r="BP713" i="1"/>
  <c r="CU713" i="1"/>
  <c r="CF709" i="1"/>
  <c r="CJ709" i="1" s="1"/>
  <c r="CE709" i="1"/>
  <c r="CL709" i="1" s="1"/>
  <c r="BT709" i="1"/>
  <c r="CD709" i="1"/>
  <c r="FB273" i="1"/>
  <c r="FC273" i="1" s="1"/>
  <c r="ED272" i="1"/>
  <c r="EE273" i="1"/>
  <c r="FK275" i="1"/>
  <c r="FL275" i="1" s="1"/>
  <c r="FM274" i="1" s="1"/>
  <c r="FF274" i="1"/>
  <c r="FD271" i="1"/>
  <c r="FA271" i="1"/>
  <c r="EZ271" i="1"/>
  <c r="DK272" i="1"/>
  <c r="EY273" i="1"/>
  <c r="FE273" i="1"/>
  <c r="AG282" i="33"/>
  <c r="AF281" i="33"/>
  <c r="DL270" i="1"/>
  <c r="AM714" i="1" l="1"/>
  <c r="AN713" i="1"/>
  <c r="CG709" i="1"/>
  <c r="CM709" i="1" s="1"/>
  <c r="CH709" i="1"/>
  <c r="BG713" i="1"/>
  <c r="BK713" i="1"/>
  <c r="CV713" i="1"/>
  <c r="FB272" i="1"/>
  <c r="FC272" i="1" s="1"/>
  <c r="ED271" i="1"/>
  <c r="EE272" i="1"/>
  <c r="FK274" i="1"/>
  <c r="FL274" i="1" s="1"/>
  <c r="FM273" i="1" s="1"/>
  <c r="FF273" i="1"/>
  <c r="FD270" i="1"/>
  <c r="FA270" i="1"/>
  <c r="EZ270" i="1"/>
  <c r="DK271" i="1"/>
  <c r="EY272" i="1"/>
  <c r="FE272" i="1"/>
  <c r="AG281" i="33"/>
  <c r="AF280" i="33"/>
  <c r="DL269" i="1"/>
  <c r="AS714" i="1" l="1"/>
  <c r="AQ714" i="1"/>
  <c r="AR714" i="1"/>
  <c r="AO714" i="1"/>
  <c r="AP714" i="1"/>
  <c r="CK714" i="1"/>
  <c r="AW714" i="1"/>
  <c r="BQ710" i="1"/>
  <c r="BS710" i="1" s="1"/>
  <c r="CS714" i="1"/>
  <c r="AU713" i="1"/>
  <c r="AV713" i="1"/>
  <c r="FB271" i="1"/>
  <c r="FC271" i="1" s="1"/>
  <c r="ED270" i="1"/>
  <c r="EE271" i="1"/>
  <c r="FK273" i="1"/>
  <c r="FL273" i="1" s="1"/>
  <c r="FM272" i="1" s="1"/>
  <c r="FF272" i="1"/>
  <c r="FA269" i="1"/>
  <c r="EZ269" i="1"/>
  <c r="FD269" i="1"/>
  <c r="DK270" i="1"/>
  <c r="FE271" i="1"/>
  <c r="EY271" i="1"/>
  <c r="AG280" i="33"/>
  <c r="AF279" i="33"/>
  <c r="DL268" i="1"/>
  <c r="AT714" i="1" l="1"/>
  <c r="CT714" i="1"/>
  <c r="BD714" i="1"/>
  <c r="BE714" i="1"/>
  <c r="BF714" i="1"/>
  <c r="BP714" i="1"/>
  <c r="BJ714" i="1"/>
  <c r="BH714" i="1"/>
  <c r="CU714" i="1"/>
  <c r="CI714" i="1"/>
  <c r="BI714" i="1"/>
  <c r="CD710" i="1"/>
  <c r="CF710" i="1"/>
  <c r="CJ710" i="1" s="1"/>
  <c r="BT710" i="1"/>
  <c r="CE710" i="1"/>
  <c r="CL710" i="1" s="1"/>
  <c r="FB270" i="1"/>
  <c r="FC270" i="1" s="1"/>
  <c r="ED269" i="1"/>
  <c r="EE270" i="1"/>
  <c r="FK272" i="1"/>
  <c r="FL272" i="1" s="1"/>
  <c r="FM271" i="1" s="1"/>
  <c r="FF271" i="1"/>
  <c r="EZ268" i="1"/>
  <c r="FD268" i="1"/>
  <c r="FA268" i="1"/>
  <c r="DK269" i="1"/>
  <c r="EY270" i="1"/>
  <c r="FE270" i="1"/>
  <c r="AG279" i="33"/>
  <c r="AF278" i="33"/>
  <c r="DL267" i="1"/>
  <c r="AN714" i="1" l="1"/>
  <c r="AM715" i="1"/>
  <c r="BG714" i="1"/>
  <c r="CV714" i="1"/>
  <c r="CH710" i="1"/>
  <c r="CG710" i="1"/>
  <c r="CM710" i="1" s="1"/>
  <c r="BK714" i="1"/>
  <c r="FB269" i="1"/>
  <c r="FC269" i="1" s="1"/>
  <c r="FK271" i="1"/>
  <c r="FL271" i="1" s="1"/>
  <c r="FM270" i="1" s="1"/>
  <c r="ED268" i="1"/>
  <c r="EE269" i="1"/>
  <c r="FF270" i="1"/>
  <c r="FD267" i="1"/>
  <c r="FA267" i="1"/>
  <c r="EZ267" i="1"/>
  <c r="DK268" i="1"/>
  <c r="EY269" i="1"/>
  <c r="FE269" i="1"/>
  <c r="AG278" i="33"/>
  <c r="AF277" i="33"/>
  <c r="DL266" i="1"/>
  <c r="BQ711" i="1" l="1"/>
  <c r="BS711" i="1" s="1"/>
  <c r="AW715" i="1"/>
  <c r="CK715" i="1"/>
  <c r="AP715" i="1"/>
  <c r="AS715" i="1"/>
  <c r="AR715" i="1"/>
  <c r="AQ715" i="1"/>
  <c r="CS715" i="1"/>
  <c r="AO715" i="1"/>
  <c r="CT715" i="1" s="1"/>
  <c r="AU714" i="1"/>
  <c r="AV714" i="1"/>
  <c r="FB268" i="1"/>
  <c r="FC268" i="1" s="1"/>
  <c r="ED267" i="1"/>
  <c r="EE268" i="1"/>
  <c r="FK270" i="1"/>
  <c r="FL270" i="1" s="1"/>
  <c r="FM269" i="1" s="1"/>
  <c r="FF269" i="1"/>
  <c r="FD266" i="1"/>
  <c r="FA266" i="1"/>
  <c r="EZ266" i="1"/>
  <c r="DK267" i="1"/>
  <c r="EY268" i="1"/>
  <c r="FE268" i="1"/>
  <c r="AG277" i="33"/>
  <c r="AF276" i="33"/>
  <c r="DL265" i="1"/>
  <c r="CD711" i="1" l="1"/>
  <c r="CE711" i="1"/>
  <c r="CL711" i="1" s="1"/>
  <c r="BT711" i="1"/>
  <c r="CF711" i="1"/>
  <c r="CJ711" i="1" s="1"/>
  <c r="BJ715" i="1"/>
  <c r="BI715" i="1"/>
  <c r="CU715" i="1"/>
  <c r="CV715" i="1" s="1"/>
  <c r="BH715" i="1"/>
  <c r="BD715" i="1"/>
  <c r="AT715" i="1"/>
  <c r="CI715" i="1"/>
  <c r="BP715" i="1"/>
  <c r="BF715" i="1"/>
  <c r="BE715" i="1"/>
  <c r="FB267" i="1"/>
  <c r="FC267" i="1" s="1"/>
  <c r="ED266" i="1"/>
  <c r="EE267" i="1"/>
  <c r="FK269" i="1"/>
  <c r="FL269" i="1" s="1"/>
  <c r="FM268" i="1" s="1"/>
  <c r="FF268" i="1"/>
  <c r="FA265" i="1"/>
  <c r="EZ265" i="1"/>
  <c r="FD265" i="1"/>
  <c r="DK266" i="1"/>
  <c r="FE267" i="1"/>
  <c r="EY267" i="1"/>
  <c r="AG276" i="33"/>
  <c r="AF275" i="33"/>
  <c r="DL264" i="1"/>
  <c r="BK715" i="1" l="1"/>
  <c r="CG711" i="1"/>
  <c r="CM711" i="1" s="1"/>
  <c r="CH711" i="1"/>
  <c r="BG715" i="1"/>
  <c r="AN715" i="1"/>
  <c r="AM716" i="1"/>
  <c r="FB266" i="1"/>
  <c r="FC266" i="1" s="1"/>
  <c r="ED265" i="1"/>
  <c r="EE266" i="1"/>
  <c r="FK268" i="1"/>
  <c r="FL268" i="1" s="1"/>
  <c r="FM267" i="1" s="1"/>
  <c r="FF267" i="1"/>
  <c r="EZ264" i="1"/>
  <c r="FD264" i="1"/>
  <c r="FA264" i="1"/>
  <c r="DK265" i="1"/>
  <c r="FE266" i="1"/>
  <c r="EY266" i="1"/>
  <c r="AG275" i="33"/>
  <c r="AF274" i="33"/>
  <c r="DL263" i="1"/>
  <c r="AU715" i="1" l="1"/>
  <c r="AV715" i="1"/>
  <c r="AS716" i="1"/>
  <c r="BQ712" i="1"/>
  <c r="BS712" i="1" s="1"/>
  <c r="AR716" i="1"/>
  <c r="AP716" i="1"/>
  <c r="CS716" i="1"/>
  <c r="AW716" i="1"/>
  <c r="CK716" i="1"/>
  <c r="AQ716" i="1"/>
  <c r="AO716" i="1"/>
  <c r="BF716" i="1"/>
  <c r="FB265" i="1"/>
  <c r="FC265" i="1" s="1"/>
  <c r="ED264" i="1"/>
  <c r="EE265" i="1"/>
  <c r="FK267" i="1"/>
  <c r="FL267" i="1" s="1"/>
  <c r="FM266" i="1" s="1"/>
  <c r="FF266" i="1"/>
  <c r="FD263" i="1"/>
  <c r="FA263" i="1"/>
  <c r="EZ263" i="1"/>
  <c r="DK264" i="1"/>
  <c r="EY265" i="1"/>
  <c r="FE265" i="1"/>
  <c r="AG274" i="33"/>
  <c r="AF273" i="33"/>
  <c r="DL262" i="1"/>
  <c r="AT716" i="1" l="1"/>
  <c r="BJ716" i="1"/>
  <c r="CU716" i="1"/>
  <c r="BI716" i="1"/>
  <c r="BH716" i="1"/>
  <c r="CI716" i="1"/>
  <c r="CT716" i="1"/>
  <c r="CF712" i="1"/>
  <c r="CJ712" i="1" s="1"/>
  <c r="BT712" i="1"/>
  <c r="CD712" i="1"/>
  <c r="CE712" i="1"/>
  <c r="CL712" i="1" s="1"/>
  <c r="BP716" i="1"/>
  <c r="BD716" i="1"/>
  <c r="BE716" i="1"/>
  <c r="FB264" i="1"/>
  <c r="FC264" i="1" s="1"/>
  <c r="ED263" i="1"/>
  <c r="EE264" i="1"/>
  <c r="FK266" i="1"/>
  <c r="FL266" i="1" s="1"/>
  <c r="FM265" i="1" s="1"/>
  <c r="FF265" i="1"/>
  <c r="FD262" i="1"/>
  <c r="FA262" i="1"/>
  <c r="EZ262" i="1"/>
  <c r="DK263" i="1"/>
  <c r="EY264" i="1"/>
  <c r="FE264" i="1"/>
  <c r="AG273" i="33"/>
  <c r="AF272" i="33"/>
  <c r="DL261" i="1"/>
  <c r="AM717" i="1" l="1"/>
  <c r="AN716" i="1"/>
  <c r="CV716" i="1"/>
  <c r="BK716" i="1"/>
  <c r="BG716" i="1"/>
  <c r="CH712" i="1"/>
  <c r="CG712" i="1"/>
  <c r="CM712" i="1" s="1"/>
  <c r="FB263" i="1"/>
  <c r="FC263" i="1" s="1"/>
  <c r="ED262" i="1"/>
  <c r="EE263" i="1"/>
  <c r="FK265" i="1"/>
  <c r="FL265" i="1" s="1"/>
  <c r="FM264" i="1" s="1"/>
  <c r="FF264" i="1"/>
  <c r="FD261" i="1"/>
  <c r="FA261" i="1"/>
  <c r="EZ261" i="1"/>
  <c r="DK262" i="1"/>
  <c r="FE263" i="1"/>
  <c r="EY263" i="1"/>
  <c r="AG272" i="33"/>
  <c r="AF271" i="33"/>
  <c r="DL260" i="1"/>
  <c r="CK717" i="1" l="1"/>
  <c r="AW717" i="1"/>
  <c r="BQ713" i="1"/>
  <c r="BS713" i="1" s="1"/>
  <c r="CS717" i="1"/>
  <c r="AQ717" i="1"/>
  <c r="AS717" i="1"/>
  <c r="AR717" i="1"/>
  <c r="AO717" i="1"/>
  <c r="BE717" i="1" s="1"/>
  <c r="AP717" i="1"/>
  <c r="AV716" i="1"/>
  <c r="AU716" i="1"/>
  <c r="FB262" i="1"/>
  <c r="FC262" i="1" s="1"/>
  <c r="ED261" i="1"/>
  <c r="EE262" i="1"/>
  <c r="FF263" i="1"/>
  <c r="FK264" i="1"/>
  <c r="FL264" i="1" s="1"/>
  <c r="FM263" i="1" s="1"/>
  <c r="FA260" i="1"/>
  <c r="EZ260" i="1"/>
  <c r="FD260" i="1"/>
  <c r="DK261" i="1"/>
  <c r="FE262" i="1"/>
  <c r="EY262" i="1"/>
  <c r="AG271" i="33"/>
  <c r="AF270" i="33"/>
  <c r="DL259" i="1"/>
  <c r="BJ717" i="1" l="1"/>
  <c r="BH717" i="1"/>
  <c r="BT713" i="1"/>
  <c r="CF713" i="1"/>
  <c r="CJ713" i="1" s="1"/>
  <c r="CE713" i="1"/>
  <c r="CD713" i="1"/>
  <c r="BF717" i="1"/>
  <c r="BD717" i="1"/>
  <c r="CT717" i="1"/>
  <c r="AT717" i="1"/>
  <c r="CI717" i="1"/>
  <c r="BI717" i="1"/>
  <c r="BP717" i="1"/>
  <c r="CU717" i="1"/>
  <c r="CH713" i="1"/>
  <c r="FB261" i="1"/>
  <c r="FC261" i="1" s="1"/>
  <c r="FK263" i="1"/>
  <c r="FL263" i="1" s="1"/>
  <c r="FM262" i="1" s="1"/>
  <c r="ED260" i="1"/>
  <c r="EE261" i="1"/>
  <c r="FF262" i="1"/>
  <c r="FD259" i="1"/>
  <c r="EZ259" i="1"/>
  <c r="FA259" i="1"/>
  <c r="DK260" i="1"/>
  <c r="EY261" i="1"/>
  <c r="FE261" i="1"/>
  <c r="AG270" i="33"/>
  <c r="AF269" i="33"/>
  <c r="DL258" i="1"/>
  <c r="BK717" i="1" l="1"/>
  <c r="CL713" i="1"/>
  <c r="CG713" i="1"/>
  <c r="CM713" i="1" s="1"/>
  <c r="CV717" i="1"/>
  <c r="BG717" i="1"/>
  <c r="AM718" i="1"/>
  <c r="AN717" i="1"/>
  <c r="AW718" i="1"/>
  <c r="FB260" i="1"/>
  <c r="FC260" i="1" s="1"/>
  <c r="FK262" i="1"/>
  <c r="FL262" i="1" s="1"/>
  <c r="FM261" i="1" s="1"/>
  <c r="ED259" i="1"/>
  <c r="EE260" i="1"/>
  <c r="FF261" i="1"/>
  <c r="FD258" i="1"/>
  <c r="FA258" i="1"/>
  <c r="EZ258" i="1"/>
  <c r="DK259" i="1"/>
  <c r="EY260" i="1"/>
  <c r="FE260" i="1"/>
  <c r="AG269" i="33"/>
  <c r="AF268" i="33"/>
  <c r="DL257" i="1"/>
  <c r="AP718" i="1" l="1"/>
  <c r="BI718" i="1" s="1"/>
  <c r="BQ714" i="1"/>
  <c r="BS714" i="1" s="1"/>
  <c r="CE714" i="1" s="1"/>
  <c r="CL714" i="1" s="1"/>
  <c r="AS718" i="1"/>
  <c r="AO718" i="1"/>
  <c r="AQ718" i="1"/>
  <c r="AR718" i="1"/>
  <c r="CK718" i="1"/>
  <c r="CS718" i="1"/>
  <c r="AV717" i="1"/>
  <c r="AU717" i="1"/>
  <c r="BJ718" i="1"/>
  <c r="FB259" i="1"/>
  <c r="FC259" i="1" s="1"/>
  <c r="ED258" i="1"/>
  <c r="EE259" i="1"/>
  <c r="FK261" i="1"/>
  <c r="FL261" i="1" s="1"/>
  <c r="FM260" i="1" s="1"/>
  <c r="FF260" i="1"/>
  <c r="FD257" i="1"/>
  <c r="FA257" i="1"/>
  <c r="EZ257" i="1"/>
  <c r="DK258" i="1"/>
  <c r="EY259" i="1"/>
  <c r="FE259" i="1"/>
  <c r="AG268" i="33"/>
  <c r="AF267" i="33"/>
  <c r="DL256" i="1"/>
  <c r="CU718" i="1" l="1"/>
  <c r="BH718" i="1"/>
  <c r="BK718" i="1" s="1"/>
  <c r="CD714" i="1"/>
  <c r="CH714" i="1" s="1"/>
  <c r="BT714" i="1"/>
  <c r="CF714" i="1"/>
  <c r="BF718" i="1"/>
  <c r="CT718" i="1"/>
  <c r="BD718" i="1"/>
  <c r="BE718" i="1"/>
  <c r="BP718" i="1"/>
  <c r="CI718" i="1"/>
  <c r="AT718" i="1"/>
  <c r="FB258" i="1"/>
  <c r="FC258" i="1" s="1"/>
  <c r="ED257" i="1"/>
  <c r="EE258" i="1"/>
  <c r="FK260" i="1"/>
  <c r="FL260" i="1" s="1"/>
  <c r="FM259" i="1" s="1"/>
  <c r="FF259" i="1"/>
  <c r="FA256" i="1"/>
  <c r="EZ256" i="1"/>
  <c r="FD256" i="1"/>
  <c r="DK257" i="1"/>
  <c r="FE258" i="1"/>
  <c r="EY258" i="1"/>
  <c r="AG267" i="33"/>
  <c r="AF266" i="33"/>
  <c r="DL255" i="1"/>
  <c r="CV718" i="1" l="1"/>
  <c r="BG718" i="1"/>
  <c r="CJ714" i="1"/>
  <c r="CG714" i="1"/>
  <c r="CM714" i="1" s="1"/>
  <c r="AN718" i="1"/>
  <c r="AM719" i="1"/>
  <c r="CS719" i="1"/>
  <c r="AW719" i="1"/>
  <c r="FB257" i="1"/>
  <c r="FC257" i="1" s="1"/>
  <c r="ED256" i="1"/>
  <c r="EE257" i="1"/>
  <c r="FF258" i="1"/>
  <c r="FK259" i="1"/>
  <c r="FL259" i="1" s="1"/>
  <c r="FM258" i="1" s="1"/>
  <c r="FD255" i="1"/>
  <c r="EZ255" i="1"/>
  <c r="FA255" i="1"/>
  <c r="DK256" i="1"/>
  <c r="EY257" i="1"/>
  <c r="FE257" i="1"/>
  <c r="AG266" i="33"/>
  <c r="AF265" i="33"/>
  <c r="DL254" i="1"/>
  <c r="AV718" i="1" l="1"/>
  <c r="AU718" i="1"/>
  <c r="AS719" i="1"/>
  <c r="AQ719" i="1"/>
  <c r="AP719" i="1"/>
  <c r="AO719" i="1"/>
  <c r="BF719" i="1" s="1"/>
  <c r="CK719" i="1"/>
  <c r="BQ715" i="1"/>
  <c r="BS715" i="1" s="1"/>
  <c r="AR719" i="1"/>
  <c r="FB256" i="1"/>
  <c r="FC256" i="1" s="1"/>
  <c r="FK258" i="1"/>
  <c r="FL258" i="1" s="1"/>
  <c r="FM257" i="1" s="1"/>
  <c r="ED255" i="1"/>
  <c r="EE256" i="1"/>
  <c r="FF257" i="1"/>
  <c r="FD254" i="1"/>
  <c r="FA254" i="1"/>
  <c r="EZ254" i="1"/>
  <c r="DK255" i="1"/>
  <c r="EY256" i="1"/>
  <c r="FE256" i="1"/>
  <c r="AG265" i="33"/>
  <c r="AF264" i="33"/>
  <c r="DL253" i="1"/>
  <c r="BJ719" i="1" l="1"/>
  <c r="BH719" i="1"/>
  <c r="CU719" i="1"/>
  <c r="BD719" i="1"/>
  <c r="BE719" i="1"/>
  <c r="BP719" i="1"/>
  <c r="CT719" i="1"/>
  <c r="AT719" i="1"/>
  <c r="BI719" i="1"/>
  <c r="CI719" i="1"/>
  <c r="CD715" i="1"/>
  <c r="CF715" i="1"/>
  <c r="CJ715" i="1" s="1"/>
  <c r="CE715" i="1"/>
  <c r="CL715" i="1" s="1"/>
  <c r="BT715" i="1"/>
  <c r="FB255" i="1"/>
  <c r="FC255" i="1" s="1"/>
  <c r="ED254" i="1"/>
  <c r="EE255" i="1"/>
  <c r="FK257" i="1"/>
  <c r="FL257" i="1" s="1"/>
  <c r="FM256" i="1" s="1"/>
  <c r="FF256" i="1"/>
  <c r="FD253" i="1"/>
  <c r="FA253" i="1"/>
  <c r="EZ253" i="1"/>
  <c r="DK254" i="1"/>
  <c r="EY255" i="1"/>
  <c r="FE255" i="1"/>
  <c r="AG264" i="33"/>
  <c r="AF263" i="33"/>
  <c r="DL252" i="1"/>
  <c r="BG719" i="1" l="1"/>
  <c r="CV719" i="1"/>
  <c r="BK719" i="1"/>
  <c r="AN719" i="1"/>
  <c r="AM720" i="1"/>
  <c r="CG715" i="1"/>
  <c r="CM715" i="1" s="1"/>
  <c r="CH715" i="1"/>
  <c r="FB254" i="1"/>
  <c r="FC254" i="1" s="1"/>
  <c r="ED253" i="1"/>
  <c r="EE254" i="1"/>
  <c r="FK256" i="1"/>
  <c r="FL256" i="1" s="1"/>
  <c r="FM255" i="1" s="1"/>
  <c r="FF255" i="1"/>
  <c r="FA252" i="1"/>
  <c r="EZ252" i="1"/>
  <c r="FD252" i="1"/>
  <c r="DK253" i="1"/>
  <c r="FE254" i="1"/>
  <c r="EY254" i="1"/>
  <c r="AG263" i="33"/>
  <c r="AF262" i="33"/>
  <c r="DL251" i="1"/>
  <c r="CS720" i="1" l="1"/>
  <c r="CK720" i="1"/>
  <c r="AO720" i="1"/>
  <c r="AP720" i="1"/>
  <c r="AV719" i="1"/>
  <c r="AU719" i="1"/>
  <c r="AS720" i="1"/>
  <c r="AR720" i="1"/>
  <c r="AW720" i="1"/>
  <c r="AQ720" i="1"/>
  <c r="AT720" i="1" s="1"/>
  <c r="BQ716" i="1"/>
  <c r="BS716" i="1" s="1"/>
  <c r="BE720" i="1"/>
  <c r="FB253" i="1"/>
  <c r="FC253" i="1" s="1"/>
  <c r="FK255" i="1"/>
  <c r="FL255" i="1" s="1"/>
  <c r="FM254" i="1" s="1"/>
  <c r="ED252" i="1"/>
  <c r="EE253" i="1"/>
  <c r="FF254" i="1"/>
  <c r="EZ251" i="1"/>
  <c r="FD251" i="1"/>
  <c r="FA251" i="1"/>
  <c r="DK252" i="1"/>
  <c r="FE253" i="1"/>
  <c r="EY253" i="1"/>
  <c r="AG262" i="33"/>
  <c r="AF261" i="33"/>
  <c r="DL250" i="1"/>
  <c r="BD720" i="1" l="1"/>
  <c r="CT720" i="1"/>
  <c r="BF720" i="1"/>
  <c r="BG720" i="1" s="1"/>
  <c r="BJ720" i="1"/>
  <c r="BH720" i="1"/>
  <c r="BI720" i="1"/>
  <c r="BP720" i="1"/>
  <c r="CI720" i="1"/>
  <c r="CU720" i="1"/>
  <c r="CE716" i="1"/>
  <c r="CL716" i="1" s="1"/>
  <c r="CD716" i="1"/>
  <c r="CH716" i="1" s="1"/>
  <c r="BT716" i="1"/>
  <c r="CF716" i="1"/>
  <c r="CJ716" i="1" s="1"/>
  <c r="AN720" i="1"/>
  <c r="AM721" i="1"/>
  <c r="FB252" i="1"/>
  <c r="FC252" i="1" s="1"/>
  <c r="ED251" i="1"/>
  <c r="EE252" i="1"/>
  <c r="FF253" i="1"/>
  <c r="FK254" i="1"/>
  <c r="FL254" i="1" s="1"/>
  <c r="FM253" i="1" s="1"/>
  <c r="FD250" i="1"/>
  <c r="FA250" i="1"/>
  <c r="EZ250" i="1"/>
  <c r="DK251" i="1"/>
  <c r="EY252" i="1"/>
  <c r="FE252" i="1"/>
  <c r="AG261" i="33"/>
  <c r="AF260" i="33"/>
  <c r="DL249" i="1"/>
  <c r="BK720" i="1" l="1"/>
  <c r="CV720" i="1"/>
  <c r="CG716" i="1"/>
  <c r="CM716" i="1" s="1"/>
  <c r="AO721" i="1"/>
  <c r="AR721" i="1"/>
  <c r="CK721" i="1"/>
  <c r="AP721" i="1"/>
  <c r="AW721" i="1"/>
  <c r="CS721" i="1"/>
  <c r="AS721" i="1"/>
  <c r="AQ721" i="1"/>
  <c r="BQ717" i="1"/>
  <c r="BS717" i="1" s="1"/>
  <c r="AU720" i="1"/>
  <c r="AV720" i="1"/>
  <c r="FB251" i="1"/>
  <c r="FC251" i="1" s="1"/>
  <c r="FK253" i="1"/>
  <c r="FL253" i="1" s="1"/>
  <c r="FM252" i="1" s="1"/>
  <c r="ED250" i="1"/>
  <c r="EE251" i="1"/>
  <c r="FF252" i="1"/>
  <c r="FD249" i="1"/>
  <c r="FA249" i="1"/>
  <c r="EZ249" i="1"/>
  <c r="DK250" i="1"/>
  <c r="EY251" i="1"/>
  <c r="FE251" i="1"/>
  <c r="AG260" i="33"/>
  <c r="AF259" i="33"/>
  <c r="DL248" i="1"/>
  <c r="BD721" i="1" l="1"/>
  <c r="BE721" i="1"/>
  <c r="CT721" i="1"/>
  <c r="BF721" i="1"/>
  <c r="BG721" i="1" s="1"/>
  <c r="AT721" i="1"/>
  <c r="BJ721" i="1"/>
  <c r="CI721" i="1"/>
  <c r="BH721" i="1"/>
  <c r="BI721" i="1"/>
  <c r="BP721" i="1"/>
  <c r="CU721" i="1"/>
  <c r="BT717" i="1"/>
  <c r="CF717" i="1"/>
  <c r="CJ717" i="1" s="1"/>
  <c r="CE717" i="1"/>
  <c r="CL717" i="1" s="1"/>
  <c r="CD717" i="1"/>
  <c r="FB250" i="1"/>
  <c r="FC250" i="1" s="1"/>
  <c r="ED249" i="1"/>
  <c r="EE250" i="1"/>
  <c r="FK252" i="1"/>
  <c r="FL252" i="1" s="1"/>
  <c r="FM251" i="1" s="1"/>
  <c r="FF251" i="1"/>
  <c r="FA248" i="1"/>
  <c r="EZ248" i="1"/>
  <c r="FD248" i="1"/>
  <c r="DK249" i="1"/>
  <c r="FE250" i="1"/>
  <c r="EY250" i="1"/>
  <c r="AG259" i="33"/>
  <c r="AF258" i="33"/>
  <c r="DL247" i="1"/>
  <c r="AM722" i="1" l="1"/>
  <c r="AN721" i="1"/>
  <c r="CG717" i="1"/>
  <c r="CM717" i="1" s="1"/>
  <c r="CH717" i="1"/>
  <c r="BK721" i="1"/>
  <c r="CV721" i="1"/>
  <c r="FB249" i="1"/>
  <c r="FC249" i="1" s="1"/>
  <c r="ED248" i="1"/>
  <c r="EE249" i="1"/>
  <c r="FF250" i="1"/>
  <c r="FK251" i="1"/>
  <c r="FL251" i="1" s="1"/>
  <c r="FM250" i="1" s="1"/>
  <c r="EZ247" i="1"/>
  <c r="FD247" i="1"/>
  <c r="FA247" i="1"/>
  <c r="DK248" i="1"/>
  <c r="FE249" i="1"/>
  <c r="EY249" i="1"/>
  <c r="AG258" i="33"/>
  <c r="AF257" i="33"/>
  <c r="DL246" i="1"/>
  <c r="AS722" i="1" l="1"/>
  <c r="AR722" i="1"/>
  <c r="BQ718" i="1"/>
  <c r="BS718" i="1" s="1"/>
  <c r="CS722" i="1"/>
  <c r="AO722" i="1"/>
  <c r="AP722" i="1"/>
  <c r="AQ722" i="1"/>
  <c r="CK722" i="1"/>
  <c r="AW722" i="1"/>
  <c r="AV721" i="1"/>
  <c r="AU721" i="1"/>
  <c r="FB248" i="1"/>
  <c r="FC248" i="1" s="1"/>
  <c r="FK250" i="1"/>
  <c r="FL250" i="1" s="1"/>
  <c r="FM249" i="1" s="1"/>
  <c r="ED247" i="1"/>
  <c r="EE248" i="1"/>
  <c r="FF249" i="1"/>
  <c r="FD246" i="1"/>
  <c r="EZ246" i="1"/>
  <c r="FA246" i="1"/>
  <c r="DK247" i="1"/>
  <c r="EY248" i="1"/>
  <c r="FE248" i="1"/>
  <c r="AG257" i="33"/>
  <c r="AF256" i="33"/>
  <c r="DL245" i="1"/>
  <c r="CF718" i="1" l="1"/>
  <c r="CJ718" i="1" s="1"/>
  <c r="CE718" i="1"/>
  <c r="CL718" i="1" s="1"/>
  <c r="CD718" i="1"/>
  <c r="BT718" i="1"/>
  <c r="CT722" i="1"/>
  <c r="BF722" i="1"/>
  <c r="BE722" i="1"/>
  <c r="AT722" i="1"/>
  <c r="BD722" i="1"/>
  <c r="BH722" i="1"/>
  <c r="BI722" i="1"/>
  <c r="CI722" i="1"/>
  <c r="BP722" i="1"/>
  <c r="CU722" i="1"/>
  <c r="BJ722" i="1"/>
  <c r="FB247" i="1"/>
  <c r="FC247" i="1" s="1"/>
  <c r="ED246" i="1"/>
  <c r="EE247" i="1"/>
  <c r="FK249" i="1"/>
  <c r="FL249" i="1" s="1"/>
  <c r="FM248" i="1" s="1"/>
  <c r="FF248" i="1"/>
  <c r="FD245" i="1"/>
  <c r="FA245" i="1"/>
  <c r="EZ245" i="1"/>
  <c r="DK246" i="1"/>
  <c r="EY247" i="1"/>
  <c r="FE247" i="1"/>
  <c r="AG256" i="33"/>
  <c r="AF255" i="33"/>
  <c r="DL244" i="1"/>
  <c r="BK722" i="1" l="1"/>
  <c r="CG718" i="1"/>
  <c r="CM718" i="1" s="1"/>
  <c r="CH718" i="1"/>
  <c r="AN722" i="1"/>
  <c r="AM723" i="1"/>
  <c r="BG722" i="1"/>
  <c r="CV722" i="1"/>
  <c r="FB246" i="1"/>
  <c r="FC246" i="1" s="1"/>
  <c r="ED245" i="1"/>
  <c r="EE246" i="1"/>
  <c r="FK248" i="1"/>
  <c r="FL248" i="1" s="1"/>
  <c r="FM247" i="1" s="1"/>
  <c r="FF247" i="1"/>
  <c r="FD244" i="1"/>
  <c r="FA244" i="1"/>
  <c r="EZ244" i="1"/>
  <c r="DK245" i="1"/>
  <c r="EY246" i="1"/>
  <c r="FE246" i="1"/>
  <c r="AG255" i="33"/>
  <c r="AF254" i="33"/>
  <c r="DL243" i="1"/>
  <c r="AO723" i="1" l="1"/>
  <c r="CK723" i="1"/>
  <c r="AP723" i="1"/>
  <c r="CS723" i="1"/>
  <c r="AR723" i="1"/>
  <c r="BQ719" i="1"/>
  <c r="BS719" i="1" s="1"/>
  <c r="AS723" i="1"/>
  <c r="AQ723" i="1"/>
  <c r="AW723" i="1"/>
  <c r="AV722" i="1"/>
  <c r="AU722" i="1"/>
  <c r="FB245" i="1"/>
  <c r="FC245" i="1" s="1"/>
  <c r="FK247" i="1"/>
  <c r="FL247" i="1" s="1"/>
  <c r="FM246" i="1" s="1"/>
  <c r="ED244" i="1"/>
  <c r="EE245" i="1"/>
  <c r="FF246" i="1"/>
  <c r="FA243" i="1"/>
  <c r="EZ243" i="1"/>
  <c r="FD243" i="1"/>
  <c r="DK244" i="1"/>
  <c r="FE245" i="1"/>
  <c r="EY245" i="1"/>
  <c r="AG254" i="33"/>
  <c r="AF253" i="33"/>
  <c r="DL242" i="1"/>
  <c r="AT723" i="1" l="1"/>
  <c r="BD723" i="1"/>
  <c r="BE723" i="1"/>
  <c r="CT723" i="1"/>
  <c r="BF723" i="1"/>
  <c r="CI723" i="1"/>
  <c r="CU723" i="1"/>
  <c r="BP723" i="1"/>
  <c r="BH723" i="1"/>
  <c r="BI723" i="1"/>
  <c r="BJ723" i="1"/>
  <c r="CE719" i="1"/>
  <c r="CL719" i="1" s="1"/>
  <c r="CF719" i="1"/>
  <c r="CJ719" i="1" s="1"/>
  <c r="BT719" i="1"/>
  <c r="CD719" i="1"/>
  <c r="FB244" i="1"/>
  <c r="FC244" i="1" s="1"/>
  <c r="ED243" i="1"/>
  <c r="EE244" i="1"/>
  <c r="FF245" i="1"/>
  <c r="FK246" i="1"/>
  <c r="FL246" i="1" s="1"/>
  <c r="FM245" i="1" s="1"/>
  <c r="FD242" i="1"/>
  <c r="EZ242" i="1"/>
  <c r="FA242" i="1"/>
  <c r="DK243" i="1"/>
  <c r="EY244" i="1"/>
  <c r="FE244" i="1"/>
  <c r="AG253" i="33"/>
  <c r="AF252" i="33"/>
  <c r="DL241" i="1"/>
  <c r="BG723" i="1" l="1"/>
  <c r="AM724" i="1"/>
  <c r="AN723" i="1"/>
  <c r="CG719" i="1"/>
  <c r="CM719" i="1" s="1"/>
  <c r="CH719" i="1"/>
  <c r="CV723" i="1"/>
  <c r="BK723" i="1"/>
  <c r="FB243" i="1"/>
  <c r="FC243" i="1" s="1"/>
  <c r="FK245" i="1"/>
  <c r="FL245" i="1" s="1"/>
  <c r="FM244" i="1" s="1"/>
  <c r="ED242" i="1"/>
  <c r="EE243" i="1"/>
  <c r="FF244" i="1"/>
  <c r="FD241" i="1"/>
  <c r="FA241" i="1"/>
  <c r="EZ241" i="1"/>
  <c r="DK242" i="1"/>
  <c r="EY243" i="1"/>
  <c r="FE243" i="1"/>
  <c r="AG252" i="33"/>
  <c r="AF251" i="33"/>
  <c r="DL240" i="1"/>
  <c r="AU723" i="1" l="1"/>
  <c r="AV723" i="1"/>
  <c r="AP724" i="1"/>
  <c r="AS724" i="1"/>
  <c r="BQ720" i="1"/>
  <c r="BS720" i="1" s="1"/>
  <c r="AR724" i="1"/>
  <c r="CK724" i="1"/>
  <c r="AO724" i="1"/>
  <c r="AQ724" i="1"/>
  <c r="CS724" i="1"/>
  <c r="AW724" i="1"/>
  <c r="FB242" i="1"/>
  <c r="FC242" i="1" s="1"/>
  <c r="ED241" i="1"/>
  <c r="EE242" i="1"/>
  <c r="FK244" i="1"/>
  <c r="FL244" i="1" s="1"/>
  <c r="FM243" i="1" s="1"/>
  <c r="FF243" i="1"/>
  <c r="FD240" i="1"/>
  <c r="FA240" i="1"/>
  <c r="EZ240" i="1"/>
  <c r="DK241" i="1"/>
  <c r="EY242" i="1"/>
  <c r="FE242" i="1"/>
  <c r="AG251" i="33"/>
  <c r="AF250" i="33"/>
  <c r="DL239" i="1"/>
  <c r="BI724" i="1" l="1"/>
  <c r="BH724" i="1"/>
  <c r="BP724" i="1"/>
  <c r="BJ724" i="1"/>
  <c r="CI724" i="1"/>
  <c r="CU724" i="1"/>
  <c r="BT720" i="1"/>
  <c r="CD720" i="1"/>
  <c r="CE720" i="1"/>
  <c r="CL720" i="1" s="1"/>
  <c r="CF720" i="1"/>
  <c r="CJ720" i="1" s="1"/>
  <c r="BE724" i="1"/>
  <c r="CT724" i="1"/>
  <c r="BD724" i="1"/>
  <c r="BF724" i="1"/>
  <c r="AT724" i="1"/>
  <c r="FB241" i="1"/>
  <c r="FC241" i="1" s="1"/>
  <c r="ED240" i="1"/>
  <c r="EE241" i="1"/>
  <c r="FK243" i="1"/>
  <c r="FL243" i="1" s="1"/>
  <c r="FM242" i="1" s="1"/>
  <c r="FF242" i="1"/>
  <c r="FA239" i="1"/>
  <c r="EZ239" i="1"/>
  <c r="FD239" i="1"/>
  <c r="DK240" i="1"/>
  <c r="FE241" i="1"/>
  <c r="EY241" i="1"/>
  <c r="AG250" i="33"/>
  <c r="AF249" i="33"/>
  <c r="DL238" i="1"/>
  <c r="BK724" i="1" l="1"/>
  <c r="BG724" i="1"/>
  <c r="CH720" i="1"/>
  <c r="CG720" i="1"/>
  <c r="CM720" i="1" s="1"/>
  <c r="AN724" i="1"/>
  <c r="AM725" i="1"/>
  <c r="CV724" i="1"/>
  <c r="FB240" i="1"/>
  <c r="FC240" i="1" s="1"/>
  <c r="ED239" i="1"/>
  <c r="EE240" i="1"/>
  <c r="FK242" i="1"/>
  <c r="FL242" i="1" s="1"/>
  <c r="FM241" i="1" s="1"/>
  <c r="FF241" i="1"/>
  <c r="EZ238" i="1"/>
  <c r="FD238" i="1"/>
  <c r="FA238" i="1"/>
  <c r="DK239" i="1"/>
  <c r="EY240" i="1"/>
  <c r="FE240" i="1"/>
  <c r="AG249" i="33"/>
  <c r="AF248" i="33"/>
  <c r="DL237" i="1"/>
  <c r="BQ721" i="1" l="1"/>
  <c r="BS721" i="1" s="1"/>
  <c r="AQ725" i="1"/>
  <c r="AP725" i="1"/>
  <c r="CK725" i="1"/>
  <c r="AW725" i="1"/>
  <c r="CS725" i="1"/>
  <c r="AO725" i="1"/>
  <c r="AS725" i="1"/>
  <c r="AR725" i="1"/>
  <c r="AU724" i="1"/>
  <c r="AV724" i="1"/>
  <c r="FB239" i="1"/>
  <c r="FC239" i="1" s="1"/>
  <c r="ED238" i="1"/>
  <c r="EE239" i="1"/>
  <c r="FK241" i="1"/>
  <c r="FL241" i="1" s="1"/>
  <c r="FM240" i="1" s="1"/>
  <c r="FF240" i="1"/>
  <c r="FD237" i="1"/>
  <c r="FA237" i="1"/>
  <c r="EZ237" i="1"/>
  <c r="DK238" i="1"/>
  <c r="EY239" i="1"/>
  <c r="FE239" i="1"/>
  <c r="AG248" i="33"/>
  <c r="AF247" i="33"/>
  <c r="DL236" i="1"/>
  <c r="CE721" i="1" l="1"/>
  <c r="CL721" i="1" s="1"/>
  <c r="CF721" i="1"/>
  <c r="CJ721" i="1" s="1"/>
  <c r="BT721" i="1"/>
  <c r="CD721" i="1"/>
  <c r="BJ725" i="1"/>
  <c r="BH725" i="1"/>
  <c r="CU725" i="1"/>
  <c r="CI725" i="1"/>
  <c r="BI725" i="1"/>
  <c r="BP725" i="1"/>
  <c r="AT725" i="1"/>
  <c r="BF725" i="1"/>
  <c r="CT725" i="1"/>
  <c r="BD725" i="1"/>
  <c r="BE725" i="1"/>
  <c r="FB238" i="1"/>
  <c r="FC238" i="1" s="1"/>
  <c r="ED237" i="1"/>
  <c r="EE238" i="1"/>
  <c r="FK240" i="1"/>
  <c r="FL240" i="1" s="1"/>
  <c r="FM239" i="1" s="1"/>
  <c r="FF239" i="1"/>
  <c r="FD236" i="1"/>
  <c r="FA236" i="1"/>
  <c r="EZ236" i="1"/>
  <c r="DK237" i="1"/>
  <c r="EY238" i="1"/>
  <c r="FE238" i="1"/>
  <c r="AG247" i="33"/>
  <c r="AF246" i="33"/>
  <c r="DL235" i="1"/>
  <c r="BG725" i="1" l="1"/>
  <c r="CG721" i="1"/>
  <c r="CM721" i="1" s="1"/>
  <c r="CH721" i="1"/>
  <c r="AN725" i="1"/>
  <c r="AM726" i="1"/>
  <c r="BK725" i="1"/>
  <c r="CV725" i="1"/>
  <c r="FB237" i="1"/>
  <c r="FC237" i="1" s="1"/>
  <c r="FK239" i="1"/>
  <c r="FL239" i="1" s="1"/>
  <c r="FM238" i="1" s="1"/>
  <c r="ED236" i="1"/>
  <c r="EE237" i="1"/>
  <c r="FF238" i="1"/>
  <c r="FA235" i="1"/>
  <c r="EZ235" i="1"/>
  <c r="FD235" i="1"/>
  <c r="DK236" i="1"/>
  <c r="FE237" i="1"/>
  <c r="EY237" i="1"/>
  <c r="AG246" i="33"/>
  <c r="AF245" i="33"/>
  <c r="DL234" i="1"/>
  <c r="AQ726" i="1" l="1"/>
  <c r="AS726" i="1"/>
  <c r="BQ722" i="1"/>
  <c r="BS722" i="1" s="1"/>
  <c r="AO726" i="1"/>
  <c r="AP726" i="1"/>
  <c r="AR726" i="1"/>
  <c r="CK726" i="1"/>
  <c r="CS726" i="1"/>
  <c r="AW726" i="1"/>
  <c r="AU725" i="1"/>
  <c r="AV725" i="1"/>
  <c r="FB236" i="1"/>
  <c r="FC236" i="1" s="1"/>
  <c r="ED235" i="1"/>
  <c r="EE236" i="1"/>
  <c r="FK238" i="1"/>
  <c r="FL238" i="1" s="1"/>
  <c r="FM237" i="1" s="1"/>
  <c r="FF237" i="1"/>
  <c r="EZ234" i="1"/>
  <c r="FD234" i="1"/>
  <c r="FA234" i="1"/>
  <c r="DK235" i="1"/>
  <c r="FE236" i="1"/>
  <c r="EY236" i="1"/>
  <c r="AG245" i="33"/>
  <c r="AF244" i="33"/>
  <c r="DL233" i="1"/>
  <c r="CF722" i="1" l="1"/>
  <c r="CJ722" i="1" s="1"/>
  <c r="CD722" i="1"/>
  <c r="CE722" i="1"/>
  <c r="CL722" i="1" s="1"/>
  <c r="BT722" i="1"/>
  <c r="BF726" i="1"/>
  <c r="BE726" i="1"/>
  <c r="BD726" i="1"/>
  <c r="AT726" i="1"/>
  <c r="CT726" i="1"/>
  <c r="BH726" i="1"/>
  <c r="BJ726" i="1"/>
  <c r="CU726" i="1"/>
  <c r="BI726" i="1"/>
  <c r="CI726" i="1"/>
  <c r="BP726" i="1"/>
  <c r="FB235" i="1"/>
  <c r="FC235" i="1" s="1"/>
  <c r="ED234" i="1"/>
  <c r="EE235" i="1"/>
  <c r="FF236" i="1"/>
  <c r="FK237" i="1"/>
  <c r="FL237" i="1" s="1"/>
  <c r="FM236" i="1" s="1"/>
  <c r="FD233" i="1"/>
  <c r="FA233" i="1"/>
  <c r="EZ233" i="1"/>
  <c r="DK234" i="1"/>
  <c r="EY235" i="1"/>
  <c r="FE235" i="1"/>
  <c r="AG244" i="33"/>
  <c r="AF243" i="33"/>
  <c r="DL232" i="1"/>
  <c r="CG722" i="1" l="1"/>
  <c r="CM722" i="1" s="1"/>
  <c r="CH722" i="1"/>
  <c r="AM727" i="1"/>
  <c r="AN726" i="1"/>
  <c r="BG726" i="1"/>
  <c r="BK726" i="1"/>
  <c r="CV726" i="1"/>
  <c r="FB234" i="1"/>
  <c r="FC234" i="1" s="1"/>
  <c r="FK236" i="1"/>
  <c r="FL236" i="1" s="1"/>
  <c r="FM235" i="1" s="1"/>
  <c r="ED233" i="1"/>
  <c r="EE234" i="1"/>
  <c r="FF235" i="1"/>
  <c r="FD232" i="1"/>
  <c r="FA232" i="1"/>
  <c r="EZ232" i="1"/>
  <c r="DK233" i="1"/>
  <c r="EY234" i="1"/>
  <c r="FE234" i="1"/>
  <c r="AG243" i="33"/>
  <c r="AF242" i="33"/>
  <c r="DL231" i="1"/>
  <c r="AQ727" i="1" l="1"/>
  <c r="CS727" i="1"/>
  <c r="BQ723" i="1"/>
  <c r="BS723" i="1" s="1"/>
  <c r="AP727" i="1"/>
  <c r="AO727" i="1"/>
  <c r="AW727" i="1"/>
  <c r="AR727" i="1"/>
  <c r="CK727" i="1"/>
  <c r="AS727" i="1"/>
  <c r="AV726" i="1"/>
  <c r="AU726" i="1"/>
  <c r="FB233" i="1"/>
  <c r="FC233" i="1" s="1"/>
  <c r="ED232" i="1"/>
  <c r="EE233" i="1"/>
  <c r="FK235" i="1"/>
  <c r="FL235" i="1" s="1"/>
  <c r="FM234" i="1" s="1"/>
  <c r="FF234" i="1"/>
  <c r="FA231" i="1"/>
  <c r="EZ231" i="1"/>
  <c r="FD231" i="1"/>
  <c r="DK232" i="1"/>
  <c r="FE233" i="1"/>
  <c r="EY233" i="1"/>
  <c r="AG242" i="33"/>
  <c r="AF241" i="33"/>
  <c r="DL230" i="1"/>
  <c r="CF723" i="1" l="1"/>
  <c r="CJ723" i="1" s="1"/>
  <c r="CD723" i="1"/>
  <c r="CE723" i="1"/>
  <c r="CL723" i="1" s="1"/>
  <c r="BT723" i="1"/>
  <c r="CU727" i="1"/>
  <c r="BJ727" i="1"/>
  <c r="BP727" i="1"/>
  <c r="CI727" i="1"/>
  <c r="BH727" i="1"/>
  <c r="BI727" i="1"/>
  <c r="BD727" i="1"/>
  <c r="AT727" i="1"/>
  <c r="BF727" i="1"/>
  <c r="BE727" i="1"/>
  <c r="CT727" i="1"/>
  <c r="FB232" i="1"/>
  <c r="FC232" i="1" s="1"/>
  <c r="ED231" i="1"/>
  <c r="EE232" i="1"/>
  <c r="FF233" i="1"/>
  <c r="FK234" i="1"/>
  <c r="FL234" i="1" s="1"/>
  <c r="FM233" i="1" s="1"/>
  <c r="FA230" i="1"/>
  <c r="EZ230" i="1"/>
  <c r="FD230" i="1"/>
  <c r="DK231" i="1"/>
  <c r="FE232" i="1"/>
  <c r="EY232" i="1"/>
  <c r="AG241" i="33"/>
  <c r="AF240" i="33"/>
  <c r="DL229" i="1"/>
  <c r="CV727" i="1" l="1"/>
  <c r="BK727" i="1"/>
  <c r="CH723" i="1"/>
  <c r="CG723" i="1"/>
  <c r="CM723" i="1" s="1"/>
  <c r="AN727" i="1"/>
  <c r="AM728" i="1"/>
  <c r="BG727" i="1"/>
  <c r="FB231" i="1"/>
  <c r="FC231" i="1" s="1"/>
  <c r="FK233" i="1"/>
  <c r="FL233" i="1" s="1"/>
  <c r="FM232" i="1" s="1"/>
  <c r="ED230" i="1"/>
  <c r="EE231" i="1"/>
  <c r="FF232" i="1"/>
  <c r="FD229" i="1"/>
  <c r="EZ229" i="1"/>
  <c r="FA229" i="1"/>
  <c r="DK230" i="1"/>
  <c r="EY231" i="1"/>
  <c r="FE231" i="1"/>
  <c r="AG240" i="33"/>
  <c r="AF239" i="33"/>
  <c r="DL228" i="1"/>
  <c r="AV727" i="1" l="1"/>
  <c r="AU727" i="1"/>
  <c r="BQ724" i="1"/>
  <c r="BS724" i="1" s="1"/>
  <c r="AW728" i="1"/>
  <c r="AR728" i="1"/>
  <c r="AS728" i="1"/>
  <c r="AO728" i="1"/>
  <c r="AP728" i="1"/>
  <c r="AQ728" i="1"/>
  <c r="CS728" i="1"/>
  <c r="CK728" i="1"/>
  <c r="FB230" i="1"/>
  <c r="FC230" i="1" s="1"/>
  <c r="ED229" i="1"/>
  <c r="EE230" i="1"/>
  <c r="FK232" i="1"/>
  <c r="FL232" i="1" s="1"/>
  <c r="FM231" i="1" s="1"/>
  <c r="FF231" i="1"/>
  <c r="FD228" i="1"/>
  <c r="FA228" i="1"/>
  <c r="EZ228" i="1"/>
  <c r="DK229" i="1"/>
  <c r="EY230" i="1"/>
  <c r="FE230" i="1"/>
  <c r="AG239" i="33"/>
  <c r="AF238" i="33"/>
  <c r="DL227" i="1"/>
  <c r="BT724" i="1" l="1"/>
  <c r="CE724" i="1"/>
  <c r="CL724" i="1" s="1"/>
  <c r="CD724" i="1"/>
  <c r="CF724" i="1"/>
  <c r="CJ724" i="1" s="1"/>
  <c r="AT728" i="1"/>
  <c r="BF728" i="1"/>
  <c r="BD728" i="1"/>
  <c r="BE728" i="1"/>
  <c r="CT728" i="1"/>
  <c r="BP728" i="1"/>
  <c r="CI728" i="1"/>
  <c r="CU728" i="1"/>
  <c r="BJ728" i="1"/>
  <c r="BI728" i="1"/>
  <c r="BH728" i="1"/>
  <c r="FB229" i="1"/>
  <c r="FC229" i="1" s="1"/>
  <c r="FK231" i="1"/>
  <c r="FL231" i="1" s="1"/>
  <c r="FM230" i="1" s="1"/>
  <c r="ED228" i="1"/>
  <c r="EE229" i="1"/>
  <c r="FF230" i="1"/>
  <c r="FD227" i="1"/>
  <c r="FA227" i="1"/>
  <c r="EZ227" i="1"/>
  <c r="DK228" i="1"/>
  <c r="EY229" i="1"/>
  <c r="FE229" i="1"/>
  <c r="AG238" i="33"/>
  <c r="AF237" i="33"/>
  <c r="DL226" i="1"/>
  <c r="BK728" i="1" l="1"/>
  <c r="CG724" i="1"/>
  <c r="CM724" i="1" s="1"/>
  <c r="CH724" i="1"/>
  <c r="AN728" i="1"/>
  <c r="AM729" i="1"/>
  <c r="BG728" i="1"/>
  <c r="CV728" i="1"/>
  <c r="FB228" i="1"/>
  <c r="FC228" i="1" s="1"/>
  <c r="ED227" i="1"/>
  <c r="EE228" i="1"/>
  <c r="FK230" i="1"/>
  <c r="FL230" i="1" s="1"/>
  <c r="FM229" i="1" s="1"/>
  <c r="FF229" i="1"/>
  <c r="FA226" i="1"/>
  <c r="EZ226" i="1"/>
  <c r="FD226" i="1"/>
  <c r="DK227" i="1"/>
  <c r="FE228" i="1"/>
  <c r="EY228" i="1"/>
  <c r="AG237" i="33"/>
  <c r="AF236" i="33"/>
  <c r="DL225" i="1"/>
  <c r="AQ729" i="1" l="1"/>
  <c r="BQ725" i="1"/>
  <c r="BS725" i="1" s="1"/>
  <c r="AR729" i="1"/>
  <c r="AP729" i="1"/>
  <c r="AS729" i="1"/>
  <c r="AW729" i="1"/>
  <c r="AO729" i="1"/>
  <c r="CS729" i="1"/>
  <c r="CK729" i="1"/>
  <c r="AU728" i="1"/>
  <c r="AV728" i="1"/>
  <c r="FB227" i="1"/>
  <c r="FC227" i="1" s="1"/>
  <c r="ED226" i="1"/>
  <c r="EE227" i="1"/>
  <c r="FF228" i="1"/>
  <c r="FK229" i="1"/>
  <c r="FL229" i="1" s="1"/>
  <c r="FM228" i="1" s="1"/>
  <c r="FD225" i="1"/>
  <c r="EZ225" i="1"/>
  <c r="FA225" i="1"/>
  <c r="DK226" i="1"/>
  <c r="EY227" i="1"/>
  <c r="FE227" i="1"/>
  <c r="AG236" i="33"/>
  <c r="AF235" i="33"/>
  <c r="DL224" i="1"/>
  <c r="BT725" i="1" l="1"/>
  <c r="CF725" i="1"/>
  <c r="CJ725" i="1" s="1"/>
  <c r="CE725" i="1"/>
  <c r="CL725" i="1" s="1"/>
  <c r="CD725" i="1"/>
  <c r="CI729" i="1"/>
  <c r="BP729" i="1"/>
  <c r="BI729" i="1"/>
  <c r="BH729" i="1"/>
  <c r="CU729" i="1"/>
  <c r="BJ729" i="1"/>
  <c r="BE729" i="1"/>
  <c r="BF729" i="1"/>
  <c r="BD729" i="1"/>
  <c r="AT729" i="1"/>
  <c r="CT729" i="1"/>
  <c r="FB226" i="1"/>
  <c r="FC226" i="1" s="1"/>
  <c r="FK228" i="1"/>
  <c r="FL228" i="1" s="1"/>
  <c r="FM227" i="1" s="1"/>
  <c r="ED225" i="1"/>
  <c r="EE226" i="1"/>
  <c r="FF227" i="1"/>
  <c r="FD224" i="1"/>
  <c r="FA224" i="1"/>
  <c r="EZ224" i="1"/>
  <c r="DK225" i="1"/>
  <c r="EY226" i="1"/>
  <c r="FE226" i="1"/>
  <c r="AG235" i="33"/>
  <c r="AF234" i="33"/>
  <c r="DL223" i="1"/>
  <c r="CV729" i="1" l="1"/>
  <c r="CH725" i="1"/>
  <c r="CG725" i="1"/>
  <c r="CM725" i="1" s="1"/>
  <c r="AN729" i="1"/>
  <c r="AM730" i="1"/>
  <c r="BK729" i="1"/>
  <c r="BG729" i="1"/>
  <c r="FB225" i="1"/>
  <c r="FC225" i="1" s="1"/>
  <c r="ED224" i="1"/>
  <c r="EE225" i="1"/>
  <c r="FK227" i="1"/>
  <c r="FL227" i="1" s="1"/>
  <c r="FM226" i="1" s="1"/>
  <c r="FF226" i="1"/>
  <c r="FD223" i="1"/>
  <c r="FA223" i="1"/>
  <c r="EZ223" i="1"/>
  <c r="DK224" i="1"/>
  <c r="EY225" i="1"/>
  <c r="FE225" i="1"/>
  <c r="AG234" i="33"/>
  <c r="AF233" i="33"/>
  <c r="DL222" i="1"/>
  <c r="AU729" i="1" l="1"/>
  <c r="AV729" i="1"/>
  <c r="AO730" i="1"/>
  <c r="AW730" i="1"/>
  <c r="AQ730" i="1"/>
  <c r="AS730" i="1"/>
  <c r="CS730" i="1"/>
  <c r="BQ726" i="1"/>
  <c r="BS726" i="1" s="1"/>
  <c r="CK730" i="1"/>
  <c r="AP730" i="1"/>
  <c r="AR730" i="1"/>
  <c r="FB224" i="1"/>
  <c r="FC224" i="1" s="1"/>
  <c r="ED223" i="1"/>
  <c r="EE224" i="1"/>
  <c r="FK226" i="1"/>
  <c r="FL226" i="1" s="1"/>
  <c r="FM225" i="1" s="1"/>
  <c r="FF225" i="1"/>
  <c r="FA222" i="1"/>
  <c r="EZ222" i="1"/>
  <c r="FD222" i="1"/>
  <c r="DK223" i="1"/>
  <c r="FE224" i="1"/>
  <c r="EY224" i="1"/>
  <c r="AG233" i="33"/>
  <c r="AF232" i="33"/>
  <c r="DL221" i="1"/>
  <c r="CT730" i="1" l="1"/>
  <c r="BD730" i="1"/>
  <c r="BE730" i="1"/>
  <c r="BF730" i="1"/>
  <c r="AT730" i="1"/>
  <c r="CF726" i="1"/>
  <c r="CJ726" i="1" s="1"/>
  <c r="CD726" i="1"/>
  <c r="BT726" i="1"/>
  <c r="CE726" i="1"/>
  <c r="CL726" i="1" s="1"/>
  <c r="BH730" i="1"/>
  <c r="CI730" i="1"/>
  <c r="CU730" i="1"/>
  <c r="BI730" i="1"/>
  <c r="BJ730" i="1"/>
  <c r="BP730" i="1"/>
  <c r="FB223" i="1"/>
  <c r="FC223" i="1" s="1"/>
  <c r="ED222" i="1"/>
  <c r="EE223" i="1"/>
  <c r="FK225" i="1"/>
  <c r="FL225" i="1" s="1"/>
  <c r="FM224" i="1" s="1"/>
  <c r="FF224" i="1"/>
  <c r="EZ221" i="1"/>
  <c r="FD221" i="1"/>
  <c r="FA221" i="1"/>
  <c r="DK222" i="1"/>
  <c r="EY223" i="1"/>
  <c r="FE223" i="1"/>
  <c r="AG232" i="33"/>
  <c r="AF231" i="33"/>
  <c r="DL220" i="1"/>
  <c r="BG730" i="1" l="1"/>
  <c r="CV730" i="1"/>
  <c r="BK730" i="1"/>
  <c r="AN730" i="1"/>
  <c r="AM731" i="1"/>
  <c r="CH726" i="1"/>
  <c r="CG726" i="1"/>
  <c r="CM726" i="1" s="1"/>
  <c r="FB222" i="1"/>
  <c r="FC222" i="1" s="1"/>
  <c r="ED221" i="1"/>
  <c r="EE222" i="1"/>
  <c r="FK224" i="1"/>
  <c r="FL224" i="1" s="1"/>
  <c r="FM223" i="1" s="1"/>
  <c r="FF223" i="1"/>
  <c r="FD220" i="1"/>
  <c r="FA220" i="1"/>
  <c r="EZ220" i="1"/>
  <c r="DK221" i="1"/>
  <c r="EY222" i="1"/>
  <c r="FE222" i="1"/>
  <c r="AG231" i="33"/>
  <c r="AF230" i="33"/>
  <c r="DL219" i="1"/>
  <c r="AV730" i="1" l="1"/>
  <c r="AU730" i="1"/>
  <c r="AP731" i="1"/>
  <c r="AR731" i="1"/>
  <c r="AQ731" i="1"/>
  <c r="AW731" i="1"/>
  <c r="AS731" i="1"/>
  <c r="CS731" i="1"/>
  <c r="AO731" i="1"/>
  <c r="CK731" i="1"/>
  <c r="BQ727" i="1"/>
  <c r="BS727" i="1" s="1"/>
  <c r="FB221" i="1"/>
  <c r="FC221" i="1" s="1"/>
  <c r="FK223" i="1"/>
  <c r="FL223" i="1" s="1"/>
  <c r="FM222" i="1" s="1"/>
  <c r="ED220" i="1"/>
  <c r="EE221" i="1"/>
  <c r="FF222" i="1"/>
  <c r="FD219" i="1"/>
  <c r="FA219" i="1"/>
  <c r="EZ219" i="1"/>
  <c r="DK220" i="1"/>
  <c r="EY221" i="1"/>
  <c r="FE221" i="1"/>
  <c r="AG230" i="33"/>
  <c r="AF229" i="33"/>
  <c r="DL218" i="1"/>
  <c r="BP731" i="1" l="1"/>
  <c r="CI731" i="1"/>
  <c r="BJ731" i="1"/>
  <c r="BI731" i="1"/>
  <c r="BH731" i="1"/>
  <c r="CU731" i="1"/>
  <c r="AT731" i="1"/>
  <c r="BF731" i="1"/>
  <c r="BE731" i="1"/>
  <c r="CT731" i="1"/>
  <c r="BD731" i="1"/>
  <c r="BT727" i="1"/>
  <c r="CE727" i="1"/>
  <c r="CL727" i="1" s="1"/>
  <c r="CD727" i="1"/>
  <c r="CF727" i="1"/>
  <c r="CJ727" i="1" s="1"/>
  <c r="FB220" i="1"/>
  <c r="FC220" i="1" s="1"/>
  <c r="ED219" i="1"/>
  <c r="EE220" i="1"/>
  <c r="FK222" i="1"/>
  <c r="FL222" i="1" s="1"/>
  <c r="FM221" i="1" s="1"/>
  <c r="FF221" i="1"/>
  <c r="FA218" i="1"/>
  <c r="EZ218" i="1"/>
  <c r="FD218" i="1"/>
  <c r="DK219" i="1"/>
  <c r="FE220" i="1"/>
  <c r="EY220" i="1"/>
  <c r="AG229" i="33"/>
  <c r="AF228" i="33"/>
  <c r="DL217" i="1"/>
  <c r="CV731" i="1" l="1"/>
  <c r="AN731" i="1"/>
  <c r="AM732" i="1"/>
  <c r="CG727" i="1"/>
  <c r="CM727" i="1" s="1"/>
  <c r="CH727" i="1"/>
  <c r="BK731" i="1"/>
  <c r="BG731" i="1"/>
  <c r="FB219" i="1"/>
  <c r="FC219" i="1" s="1"/>
  <c r="ED218" i="1"/>
  <c r="EE219" i="1"/>
  <c r="FF220" i="1"/>
  <c r="FK221" i="1"/>
  <c r="FL221" i="1" s="1"/>
  <c r="FM220" i="1" s="1"/>
  <c r="EZ217" i="1"/>
  <c r="FD217" i="1"/>
  <c r="FA217" i="1"/>
  <c r="DK218" i="1"/>
  <c r="FE219" i="1"/>
  <c r="EY219" i="1"/>
  <c r="AG228" i="33"/>
  <c r="AF227" i="33"/>
  <c r="DL216" i="1"/>
  <c r="AV731" i="1" l="1"/>
  <c r="AU731" i="1"/>
  <c r="CS732" i="1"/>
  <c r="AP732" i="1"/>
  <c r="BQ728" i="1"/>
  <c r="BS728" i="1" s="1"/>
  <c r="AO732" i="1"/>
  <c r="CK732" i="1"/>
  <c r="AW732" i="1"/>
  <c r="AS732" i="1"/>
  <c r="AQ732" i="1"/>
  <c r="AR732" i="1"/>
  <c r="FB218" i="1"/>
  <c r="FC218" i="1" s="1"/>
  <c r="FK220" i="1"/>
  <c r="FL220" i="1" s="1"/>
  <c r="FM219" i="1" s="1"/>
  <c r="ED217" i="1"/>
  <c r="EE218" i="1"/>
  <c r="FF219" i="1"/>
  <c r="FD216" i="1"/>
  <c r="FA216" i="1"/>
  <c r="EZ216" i="1"/>
  <c r="DK217" i="1"/>
  <c r="EY218" i="1"/>
  <c r="FE218" i="1"/>
  <c r="AG227" i="33"/>
  <c r="AF226" i="33"/>
  <c r="DL215" i="1"/>
  <c r="BH732" i="1" l="1"/>
  <c r="BJ732" i="1"/>
  <c r="CI732" i="1"/>
  <c r="CU732" i="1"/>
  <c r="BI732" i="1"/>
  <c r="BP732" i="1"/>
  <c r="CE728" i="1"/>
  <c r="CL728" i="1" s="1"/>
  <c r="BT728" i="1"/>
  <c r="CF728" i="1"/>
  <c r="CJ728" i="1" s="1"/>
  <c r="CD728" i="1"/>
  <c r="AT732" i="1"/>
  <c r="BD732" i="1"/>
  <c r="BE732" i="1"/>
  <c r="CT732" i="1"/>
  <c r="BF732" i="1"/>
  <c r="FB217" i="1"/>
  <c r="FC217" i="1" s="1"/>
  <c r="FK219" i="1"/>
  <c r="FL219" i="1" s="1"/>
  <c r="FM218" i="1" s="1"/>
  <c r="ED216" i="1"/>
  <c r="EE217" i="1"/>
  <c r="FF218" i="1"/>
  <c r="FD215" i="1"/>
  <c r="FA215" i="1"/>
  <c r="EZ215" i="1"/>
  <c r="DK216" i="1"/>
  <c r="EY217" i="1"/>
  <c r="FE217" i="1"/>
  <c r="AG226" i="33"/>
  <c r="AF225" i="33"/>
  <c r="DL214" i="1"/>
  <c r="CH728" i="1" l="1"/>
  <c r="CG728" i="1"/>
  <c r="CM728" i="1" s="1"/>
  <c r="AN732" i="1"/>
  <c r="AM733" i="1"/>
  <c r="BG732" i="1"/>
  <c r="CV732" i="1"/>
  <c r="BK732" i="1"/>
  <c r="FB216" i="1"/>
  <c r="FC216" i="1" s="1"/>
  <c r="ED215" i="1"/>
  <c r="EE216" i="1"/>
  <c r="FK218" i="1"/>
  <c r="FL218" i="1" s="1"/>
  <c r="FM217" i="1" s="1"/>
  <c r="FF217" i="1"/>
  <c r="FA214" i="1"/>
  <c r="EZ214" i="1"/>
  <c r="FD214" i="1"/>
  <c r="DK215" i="1"/>
  <c r="FE216" i="1"/>
  <c r="EY216" i="1"/>
  <c r="AG225" i="33"/>
  <c r="AF224" i="33"/>
  <c r="DL213" i="1"/>
  <c r="AV732" i="1" l="1"/>
  <c r="AU732" i="1"/>
  <c r="AW733" i="1"/>
  <c r="AP733" i="1"/>
  <c r="AS733" i="1"/>
  <c r="CK733" i="1"/>
  <c r="AQ733" i="1"/>
  <c r="AR733" i="1"/>
  <c r="CS733" i="1"/>
  <c r="AO733" i="1"/>
  <c r="BQ729" i="1"/>
  <c r="BS729" i="1" s="1"/>
  <c r="FB215" i="1"/>
  <c r="FC215" i="1" s="1"/>
  <c r="ED214" i="1"/>
  <c r="EE215" i="1"/>
  <c r="FK217" i="1"/>
  <c r="FL217" i="1" s="1"/>
  <c r="FM216" i="1" s="1"/>
  <c r="FF216" i="1"/>
  <c r="FA213" i="1"/>
  <c r="EZ213" i="1"/>
  <c r="FD213" i="1"/>
  <c r="DK214" i="1"/>
  <c r="FE215" i="1"/>
  <c r="EY215" i="1"/>
  <c r="AG224" i="33"/>
  <c r="AF223" i="33"/>
  <c r="DL212" i="1"/>
  <c r="BJ733" i="1" l="1"/>
  <c r="BH733" i="1"/>
  <c r="BP733" i="1"/>
  <c r="BI733" i="1"/>
  <c r="CI733" i="1"/>
  <c r="CU733" i="1"/>
  <c r="BE733" i="1"/>
  <c r="CT733" i="1"/>
  <c r="BF733" i="1"/>
  <c r="AT733" i="1"/>
  <c r="BD733" i="1"/>
  <c r="CF729" i="1"/>
  <c r="CJ729" i="1" s="1"/>
  <c r="CD729" i="1"/>
  <c r="CE729" i="1"/>
  <c r="CL729" i="1" s="1"/>
  <c r="BT729" i="1"/>
  <c r="FB214" i="1"/>
  <c r="FC214" i="1" s="1"/>
  <c r="ED213" i="1"/>
  <c r="EE214" i="1"/>
  <c r="FK216" i="1"/>
  <c r="FL216" i="1" s="1"/>
  <c r="FM215" i="1" s="1"/>
  <c r="FF215" i="1"/>
  <c r="FD212" i="1"/>
  <c r="EZ212" i="1"/>
  <c r="FA212" i="1"/>
  <c r="DK213" i="1"/>
  <c r="EY214" i="1"/>
  <c r="FE214" i="1"/>
  <c r="AG223" i="33"/>
  <c r="AF222" i="33"/>
  <c r="DL211" i="1"/>
  <c r="AN733" i="1" l="1"/>
  <c r="AM734" i="1"/>
  <c r="CG729" i="1"/>
  <c r="CM729" i="1" s="1"/>
  <c r="CH729" i="1"/>
  <c r="BK733" i="1"/>
  <c r="CV733" i="1"/>
  <c r="BG733" i="1"/>
  <c r="FB213" i="1"/>
  <c r="FC213" i="1" s="1"/>
  <c r="FK215" i="1"/>
  <c r="FL215" i="1" s="1"/>
  <c r="FM214" i="1" s="1"/>
  <c r="ED212" i="1"/>
  <c r="EE213" i="1"/>
  <c r="FF214" i="1"/>
  <c r="FD211" i="1"/>
  <c r="FA211" i="1"/>
  <c r="EZ211" i="1"/>
  <c r="DK212" i="1"/>
  <c r="EY213" i="1"/>
  <c r="FE213" i="1"/>
  <c r="AG222" i="33"/>
  <c r="AF221" i="33"/>
  <c r="DL210" i="1"/>
  <c r="AU733" i="1" l="1"/>
  <c r="AV733" i="1"/>
  <c r="BQ730" i="1"/>
  <c r="BS730" i="1" s="1"/>
  <c r="AQ734" i="1"/>
  <c r="CS734" i="1"/>
  <c r="AR734" i="1"/>
  <c r="CK734" i="1"/>
  <c r="AS734" i="1"/>
  <c r="AW734" i="1"/>
  <c r="AO734" i="1"/>
  <c r="AP734" i="1"/>
  <c r="FB212" i="1"/>
  <c r="FC212" i="1" s="1"/>
  <c r="ED211" i="1"/>
  <c r="EE212" i="1"/>
  <c r="FK214" i="1"/>
  <c r="FL214" i="1" s="1"/>
  <c r="FM213" i="1" s="1"/>
  <c r="FF213" i="1"/>
  <c r="FD210" i="1"/>
  <c r="FA210" i="1"/>
  <c r="EZ210" i="1"/>
  <c r="DK211" i="1"/>
  <c r="EY212" i="1"/>
  <c r="FE212" i="1"/>
  <c r="AG221" i="33"/>
  <c r="AF220" i="33"/>
  <c r="DL209" i="1"/>
  <c r="CE730" i="1" l="1"/>
  <c r="CL730" i="1" s="1"/>
  <c r="CF730" i="1"/>
  <c r="CJ730" i="1" s="1"/>
  <c r="CD730" i="1"/>
  <c r="BT730" i="1"/>
  <c r="AT734" i="1"/>
  <c r="BD734" i="1"/>
  <c r="CT734" i="1"/>
  <c r="BE734" i="1"/>
  <c r="BF734" i="1"/>
  <c r="CU734" i="1"/>
  <c r="BJ734" i="1"/>
  <c r="CI734" i="1"/>
  <c r="BH734" i="1"/>
  <c r="BI734" i="1"/>
  <c r="BP734" i="1"/>
  <c r="FB211" i="1"/>
  <c r="FC211" i="1" s="1"/>
  <c r="ED210" i="1"/>
  <c r="EE211" i="1"/>
  <c r="FK213" i="1"/>
  <c r="FL213" i="1" s="1"/>
  <c r="FM212" i="1" s="1"/>
  <c r="FF212" i="1"/>
  <c r="FA209" i="1"/>
  <c r="EZ209" i="1"/>
  <c r="FD209" i="1"/>
  <c r="DK210" i="1"/>
  <c r="FE211" i="1"/>
  <c r="EY211" i="1"/>
  <c r="AG220" i="33"/>
  <c r="AF219" i="33"/>
  <c r="DL208" i="1"/>
  <c r="BG734" i="1" l="1"/>
  <c r="CG730" i="1"/>
  <c r="CM730" i="1" s="1"/>
  <c r="CH730" i="1"/>
  <c r="AN734" i="1"/>
  <c r="AM735" i="1"/>
  <c r="CV734" i="1"/>
  <c r="BK734" i="1"/>
  <c r="FB210" i="1"/>
  <c r="FC210" i="1" s="1"/>
  <c r="ED209" i="1"/>
  <c r="EE210" i="1"/>
  <c r="FK212" i="1"/>
  <c r="FL212" i="1" s="1"/>
  <c r="FM211" i="1" s="1"/>
  <c r="FF211" i="1"/>
  <c r="FD208" i="1"/>
  <c r="EZ208" i="1"/>
  <c r="FA208" i="1"/>
  <c r="DK209" i="1"/>
  <c r="EY210" i="1"/>
  <c r="FE210" i="1"/>
  <c r="AG219" i="33"/>
  <c r="AF218" i="33"/>
  <c r="DL207" i="1"/>
  <c r="AQ735" i="1" l="1"/>
  <c r="AO735" i="1"/>
  <c r="AP735" i="1"/>
  <c r="AS735" i="1"/>
  <c r="BQ731" i="1"/>
  <c r="BS731" i="1" s="1"/>
  <c r="AR735" i="1"/>
  <c r="CK735" i="1"/>
  <c r="AW735" i="1"/>
  <c r="CS735" i="1"/>
  <c r="AU734" i="1"/>
  <c r="AV734" i="1"/>
  <c r="FB209" i="1"/>
  <c r="FC209" i="1" s="1"/>
  <c r="ED208" i="1"/>
  <c r="EE209" i="1"/>
  <c r="FK211" i="1"/>
  <c r="FL211" i="1" s="1"/>
  <c r="FM210" i="1" s="1"/>
  <c r="FF210" i="1"/>
  <c r="FD207" i="1"/>
  <c r="FA207" i="1"/>
  <c r="EZ207" i="1"/>
  <c r="DK208" i="1"/>
  <c r="EY209" i="1"/>
  <c r="FE209" i="1"/>
  <c r="AG218" i="33"/>
  <c r="AF217" i="33"/>
  <c r="DL206" i="1"/>
  <c r="CT735" i="1" l="1"/>
  <c r="AT735" i="1"/>
  <c r="BE735" i="1"/>
  <c r="BF735" i="1"/>
  <c r="BD735" i="1"/>
  <c r="BJ735" i="1"/>
  <c r="BI735" i="1"/>
  <c r="CI735" i="1"/>
  <c r="CU735" i="1"/>
  <c r="BP735" i="1"/>
  <c r="BH735" i="1"/>
  <c r="CD731" i="1"/>
  <c r="BT731" i="1"/>
  <c r="CE731" i="1"/>
  <c r="CL731" i="1" s="1"/>
  <c r="CF731" i="1"/>
  <c r="CJ731" i="1" s="1"/>
  <c r="FB208" i="1"/>
  <c r="FC208" i="1" s="1"/>
  <c r="ED207" i="1"/>
  <c r="EE208" i="1"/>
  <c r="FK210" i="1"/>
  <c r="FL210" i="1" s="1"/>
  <c r="FM209" i="1" s="1"/>
  <c r="FF209" i="1"/>
  <c r="FD206" i="1"/>
  <c r="FA206" i="1"/>
  <c r="EZ206" i="1"/>
  <c r="DK207" i="1"/>
  <c r="EY208" i="1"/>
  <c r="FE208" i="1"/>
  <c r="AG217" i="33"/>
  <c r="AF216" i="33"/>
  <c r="DL205" i="1"/>
  <c r="CV735" i="1" l="1"/>
  <c r="AM736" i="1"/>
  <c r="AN735" i="1"/>
  <c r="CG731" i="1"/>
  <c r="CM731" i="1" s="1"/>
  <c r="CH731" i="1"/>
  <c r="BG735" i="1"/>
  <c r="BK735" i="1"/>
  <c r="FB207" i="1"/>
  <c r="FC207" i="1" s="1"/>
  <c r="ED206" i="1"/>
  <c r="EE207" i="1"/>
  <c r="FK209" i="1"/>
  <c r="FL209" i="1" s="1"/>
  <c r="FM208" i="1" s="1"/>
  <c r="FF208" i="1"/>
  <c r="FA205" i="1"/>
  <c r="EZ205" i="1"/>
  <c r="FD205" i="1"/>
  <c r="DK206" i="1"/>
  <c r="FE207" i="1"/>
  <c r="EY207" i="1"/>
  <c r="AG216" i="33"/>
  <c r="AF215" i="33"/>
  <c r="DL204" i="1"/>
  <c r="AW736" i="1" l="1"/>
  <c r="CS736" i="1"/>
  <c r="AR736" i="1"/>
  <c r="AO736" i="1"/>
  <c r="AS736" i="1"/>
  <c r="CK736" i="1"/>
  <c r="BQ732" i="1"/>
  <c r="BS732" i="1" s="1"/>
  <c r="AQ736" i="1"/>
  <c r="AP736" i="1"/>
  <c r="AU735" i="1"/>
  <c r="AV735" i="1"/>
  <c r="FB206" i="1"/>
  <c r="FC206" i="1" s="1"/>
  <c r="ED205" i="1"/>
  <c r="EE206" i="1"/>
  <c r="FK208" i="1"/>
  <c r="FL208" i="1" s="1"/>
  <c r="FM207" i="1" s="1"/>
  <c r="FF207" i="1"/>
  <c r="EZ204" i="1"/>
  <c r="FD204" i="1"/>
  <c r="FA204" i="1"/>
  <c r="DK205" i="1"/>
  <c r="EY206" i="1"/>
  <c r="FE206" i="1"/>
  <c r="AG215" i="33"/>
  <c r="AF214" i="33"/>
  <c r="DL203" i="1"/>
  <c r="BE736" i="1" l="1"/>
  <c r="BF736" i="1"/>
  <c r="CT736" i="1"/>
  <c r="BD736" i="1"/>
  <c r="AT736" i="1"/>
  <c r="CD732" i="1"/>
  <c r="CE732" i="1"/>
  <c r="CL732" i="1" s="1"/>
  <c r="CF732" i="1"/>
  <c r="CJ732" i="1" s="1"/>
  <c r="BT732" i="1"/>
  <c r="CU736" i="1"/>
  <c r="BH736" i="1"/>
  <c r="BJ736" i="1"/>
  <c r="BI736" i="1"/>
  <c r="CI736" i="1"/>
  <c r="BP736" i="1"/>
  <c r="FB205" i="1"/>
  <c r="FC205" i="1" s="1"/>
  <c r="FK207" i="1"/>
  <c r="FL207" i="1" s="1"/>
  <c r="FM206" i="1" s="1"/>
  <c r="ED204" i="1"/>
  <c r="EE205" i="1"/>
  <c r="FF206" i="1"/>
  <c r="FD203" i="1"/>
  <c r="FA203" i="1"/>
  <c r="EZ203" i="1"/>
  <c r="DK204" i="1"/>
  <c r="EY205" i="1"/>
  <c r="FE205" i="1"/>
  <c r="AG214" i="33"/>
  <c r="AF213" i="33"/>
  <c r="DL202" i="1"/>
  <c r="AN736" i="1" l="1"/>
  <c r="AM737" i="1"/>
  <c r="CG732" i="1"/>
  <c r="CM732" i="1" s="1"/>
  <c r="CH732" i="1"/>
  <c r="BG736" i="1"/>
  <c r="BK736" i="1"/>
  <c r="CV736" i="1"/>
  <c r="FB204" i="1"/>
  <c r="FC204" i="1" s="1"/>
  <c r="ED203" i="1"/>
  <c r="EE204" i="1"/>
  <c r="FK206" i="1"/>
  <c r="FL206" i="1" s="1"/>
  <c r="FM205" i="1" s="1"/>
  <c r="FF205" i="1"/>
  <c r="FD202" i="1"/>
  <c r="FA202" i="1"/>
  <c r="EZ202" i="1"/>
  <c r="DK203" i="1"/>
  <c r="EY204" i="1"/>
  <c r="FE204" i="1"/>
  <c r="AG213" i="33"/>
  <c r="AF212" i="33"/>
  <c r="DL201" i="1"/>
  <c r="AW737" i="1" l="1"/>
  <c r="AP737" i="1"/>
  <c r="BQ733" i="1"/>
  <c r="BS733" i="1" s="1"/>
  <c r="CS737" i="1"/>
  <c r="AO737" i="1"/>
  <c r="CK737" i="1"/>
  <c r="AS737" i="1"/>
  <c r="AR737" i="1"/>
  <c r="AQ737" i="1"/>
  <c r="AV736" i="1"/>
  <c r="AU736" i="1"/>
  <c r="FB203" i="1"/>
  <c r="FC203" i="1" s="1"/>
  <c r="ED202" i="1"/>
  <c r="EE203" i="1"/>
  <c r="FK205" i="1"/>
  <c r="FL205" i="1" s="1"/>
  <c r="FM204" i="1" s="1"/>
  <c r="FF204" i="1"/>
  <c r="FA201" i="1"/>
  <c r="EZ201" i="1"/>
  <c r="FD201" i="1"/>
  <c r="DK202" i="1"/>
  <c r="FE203" i="1"/>
  <c r="EY203" i="1"/>
  <c r="AG212" i="33"/>
  <c r="AF211" i="33"/>
  <c r="DL200" i="1"/>
  <c r="BP737" i="1" l="1"/>
  <c r="BH737" i="1"/>
  <c r="CI737" i="1"/>
  <c r="BI737" i="1"/>
  <c r="CU737" i="1"/>
  <c r="BJ737" i="1"/>
  <c r="CE733" i="1"/>
  <c r="CL733" i="1" s="1"/>
  <c r="BT733" i="1"/>
  <c r="CF733" i="1"/>
  <c r="CJ733" i="1" s="1"/>
  <c r="CD733" i="1"/>
  <c r="BF737" i="1"/>
  <c r="BE737" i="1"/>
  <c r="CT737" i="1"/>
  <c r="BD737" i="1"/>
  <c r="AT737" i="1"/>
  <c r="FB202" i="1"/>
  <c r="FC202" i="1" s="1"/>
  <c r="ED201" i="1"/>
  <c r="EE202" i="1"/>
  <c r="FF203" i="1"/>
  <c r="FK204" i="1"/>
  <c r="FL204" i="1" s="1"/>
  <c r="FM203" i="1" s="1"/>
  <c r="EZ200" i="1"/>
  <c r="FD200" i="1"/>
  <c r="FA200" i="1"/>
  <c r="DK201" i="1"/>
  <c r="FE202" i="1"/>
  <c r="EY202" i="1"/>
  <c r="AG211" i="33"/>
  <c r="AF210" i="33"/>
  <c r="DL199" i="1"/>
  <c r="BK737" i="1" l="1"/>
  <c r="CV737" i="1"/>
  <c r="CH733" i="1"/>
  <c r="CG733" i="1"/>
  <c r="CM733" i="1" s="1"/>
  <c r="AM738" i="1"/>
  <c r="AN737" i="1"/>
  <c r="BG737" i="1"/>
  <c r="FB201" i="1"/>
  <c r="FC201" i="1" s="1"/>
  <c r="FK203" i="1"/>
  <c r="FL203" i="1" s="1"/>
  <c r="FM202" i="1" s="1"/>
  <c r="ED200" i="1"/>
  <c r="EE201" i="1"/>
  <c r="FF202" i="1"/>
  <c r="FD199" i="1"/>
  <c r="FA199" i="1"/>
  <c r="EZ199" i="1"/>
  <c r="DK200" i="1"/>
  <c r="EY201" i="1"/>
  <c r="FE201" i="1"/>
  <c r="AG210" i="33"/>
  <c r="AF209" i="33"/>
  <c r="DL198" i="1"/>
  <c r="AU737" i="1" l="1"/>
  <c r="AV737" i="1"/>
  <c r="CK738" i="1"/>
  <c r="AS738" i="1"/>
  <c r="AP738" i="1"/>
  <c r="BQ734" i="1"/>
  <c r="BS734" i="1" s="1"/>
  <c r="AO738" i="1"/>
  <c r="AW738" i="1"/>
  <c r="CS738" i="1"/>
  <c r="AR738" i="1"/>
  <c r="AQ738" i="1"/>
  <c r="FB200" i="1"/>
  <c r="FC200" i="1" s="1"/>
  <c r="ED199" i="1"/>
  <c r="EE200" i="1"/>
  <c r="FK202" i="1"/>
  <c r="FL202" i="1" s="1"/>
  <c r="FM201" i="1" s="1"/>
  <c r="FF201" i="1"/>
  <c r="FD198" i="1"/>
  <c r="FA198" i="1"/>
  <c r="EZ198" i="1"/>
  <c r="DK199" i="1"/>
  <c r="EY200" i="1"/>
  <c r="FE200" i="1"/>
  <c r="AG209" i="33"/>
  <c r="AF208" i="33"/>
  <c r="DL197" i="1"/>
  <c r="BI738" i="1" l="1"/>
  <c r="CU738" i="1"/>
  <c r="BH738" i="1"/>
  <c r="BJ738" i="1"/>
  <c r="CI738" i="1"/>
  <c r="BP738" i="1"/>
  <c r="BT734" i="1"/>
  <c r="CD734" i="1"/>
  <c r="CF734" i="1"/>
  <c r="CJ734" i="1" s="1"/>
  <c r="CE734" i="1"/>
  <c r="CL734" i="1" s="1"/>
  <c r="CT738" i="1"/>
  <c r="BF738" i="1"/>
  <c r="BE738" i="1"/>
  <c r="AT738" i="1"/>
  <c r="BD738" i="1"/>
  <c r="FB199" i="1"/>
  <c r="FC199" i="1" s="1"/>
  <c r="ED198" i="1"/>
  <c r="EE199" i="1"/>
  <c r="FK201" i="1"/>
  <c r="FL201" i="1" s="1"/>
  <c r="FM200" i="1" s="1"/>
  <c r="FF200" i="1"/>
  <c r="FD197" i="1"/>
  <c r="FA197" i="1"/>
  <c r="EZ197" i="1"/>
  <c r="DK198" i="1"/>
  <c r="FE199" i="1"/>
  <c r="EY199" i="1"/>
  <c r="AG208" i="33"/>
  <c r="AF207" i="33"/>
  <c r="DL196" i="1"/>
  <c r="CV738" i="1" l="1"/>
  <c r="BK738" i="1"/>
  <c r="CG734" i="1"/>
  <c r="CM734" i="1" s="1"/>
  <c r="CH734" i="1"/>
  <c r="AN738" i="1"/>
  <c r="AM739" i="1"/>
  <c r="BG738" i="1"/>
  <c r="FB198" i="1"/>
  <c r="FC198" i="1" s="1"/>
  <c r="ED197" i="1"/>
  <c r="EE198" i="1"/>
  <c r="FK200" i="1"/>
  <c r="FL200" i="1" s="1"/>
  <c r="FM199" i="1" s="1"/>
  <c r="FF199" i="1"/>
  <c r="FA196" i="1"/>
  <c r="EZ196" i="1"/>
  <c r="FD196" i="1"/>
  <c r="DK197" i="1"/>
  <c r="FE198" i="1"/>
  <c r="EY198" i="1"/>
  <c r="AG207" i="33"/>
  <c r="AF206" i="33"/>
  <c r="DL195" i="1"/>
  <c r="AU738" i="1" l="1"/>
  <c r="AV738" i="1"/>
  <c r="AP739" i="1"/>
  <c r="AW739" i="1"/>
  <c r="BQ735" i="1"/>
  <c r="BS735" i="1" s="1"/>
  <c r="AS739" i="1"/>
  <c r="AO739" i="1"/>
  <c r="AQ739" i="1"/>
  <c r="CS739" i="1"/>
  <c r="CK739" i="1"/>
  <c r="AR739" i="1"/>
  <c r="FB197" i="1"/>
  <c r="FC197" i="1" s="1"/>
  <c r="FK199" i="1"/>
  <c r="FL199" i="1" s="1"/>
  <c r="FM198" i="1" s="1"/>
  <c r="ED196" i="1"/>
  <c r="EE197" i="1"/>
  <c r="FF198" i="1"/>
  <c r="FD195" i="1"/>
  <c r="EZ195" i="1"/>
  <c r="FA195" i="1"/>
  <c r="DK196" i="1"/>
  <c r="EY197" i="1"/>
  <c r="FE197" i="1"/>
  <c r="AG206" i="33"/>
  <c r="AF205" i="33"/>
  <c r="DL194" i="1"/>
  <c r="BP739" i="1" l="1"/>
  <c r="BH739" i="1"/>
  <c r="BJ739" i="1"/>
  <c r="CI739" i="1"/>
  <c r="BI739" i="1"/>
  <c r="CU739" i="1"/>
  <c r="CD735" i="1"/>
  <c r="BT735" i="1"/>
  <c r="CF735" i="1"/>
  <c r="CJ735" i="1" s="1"/>
  <c r="CE735" i="1"/>
  <c r="CL735" i="1" s="1"/>
  <c r="BF739" i="1"/>
  <c r="CT739" i="1"/>
  <c r="BD739" i="1"/>
  <c r="BE739" i="1"/>
  <c r="AT739" i="1"/>
  <c r="FB196" i="1"/>
  <c r="FC196" i="1" s="1"/>
  <c r="ED195" i="1"/>
  <c r="EE196" i="1"/>
  <c r="FK198" i="1"/>
  <c r="FL198" i="1" s="1"/>
  <c r="FM197" i="1" s="1"/>
  <c r="FF197" i="1"/>
  <c r="FD194" i="1"/>
  <c r="FA194" i="1"/>
  <c r="EZ194" i="1"/>
  <c r="DK195" i="1"/>
  <c r="EY196" i="1"/>
  <c r="FE196" i="1"/>
  <c r="AG205" i="33"/>
  <c r="AF204" i="33"/>
  <c r="DL193" i="1"/>
  <c r="CH735" i="1" l="1"/>
  <c r="CG735" i="1"/>
  <c r="CM735" i="1" s="1"/>
  <c r="AN739" i="1"/>
  <c r="AM740" i="1"/>
  <c r="BK739" i="1"/>
  <c r="CV739" i="1"/>
  <c r="BG739" i="1"/>
  <c r="FB195" i="1"/>
  <c r="FC195" i="1" s="1"/>
  <c r="ED194" i="1"/>
  <c r="EE195" i="1"/>
  <c r="FK197" i="1"/>
  <c r="FL197" i="1" s="1"/>
  <c r="FM196" i="1" s="1"/>
  <c r="FF196" i="1"/>
  <c r="FD193" i="1"/>
  <c r="FA193" i="1"/>
  <c r="EZ193" i="1"/>
  <c r="DK194" i="1"/>
  <c r="EY195" i="1"/>
  <c r="FE195" i="1"/>
  <c r="AG204" i="33"/>
  <c r="AF203" i="33"/>
  <c r="DL192" i="1"/>
  <c r="AV739" i="1" l="1"/>
  <c r="AU739" i="1"/>
  <c r="BQ736" i="1"/>
  <c r="BS736" i="1" s="1"/>
  <c r="AQ740" i="1"/>
  <c r="CS740" i="1"/>
  <c r="AO740" i="1"/>
  <c r="CK740" i="1"/>
  <c r="AR740" i="1"/>
  <c r="AS740" i="1"/>
  <c r="AW740" i="1"/>
  <c r="AP740" i="1"/>
  <c r="FB194" i="1"/>
  <c r="FC194" i="1" s="1"/>
  <c r="ED193" i="1"/>
  <c r="EE194" i="1"/>
  <c r="FK196" i="1"/>
  <c r="FL196" i="1" s="1"/>
  <c r="FM195" i="1" s="1"/>
  <c r="FF195" i="1"/>
  <c r="FA192" i="1"/>
  <c r="EZ192" i="1"/>
  <c r="FD192" i="1"/>
  <c r="DK193" i="1"/>
  <c r="FE194" i="1"/>
  <c r="EY194" i="1"/>
  <c r="AG203" i="33"/>
  <c r="AF202" i="33"/>
  <c r="DL191" i="1"/>
  <c r="CE736" i="1" l="1"/>
  <c r="CL736" i="1" s="1"/>
  <c r="CD736" i="1"/>
  <c r="CF736" i="1"/>
  <c r="CJ736" i="1" s="1"/>
  <c r="BT736" i="1"/>
  <c r="CT740" i="1"/>
  <c r="AT740" i="1"/>
  <c r="BE740" i="1"/>
  <c r="BF740" i="1"/>
  <c r="BD740" i="1"/>
  <c r="BI740" i="1"/>
  <c r="CI740" i="1"/>
  <c r="BH740" i="1"/>
  <c r="CU740" i="1"/>
  <c r="BP740" i="1"/>
  <c r="BJ740" i="1"/>
  <c r="FB193" i="1"/>
  <c r="FC193" i="1" s="1"/>
  <c r="ED192" i="1"/>
  <c r="EE193" i="1"/>
  <c r="FF194" i="1"/>
  <c r="FK195" i="1"/>
  <c r="FL195" i="1" s="1"/>
  <c r="FM194" i="1" s="1"/>
  <c r="FD191" i="1"/>
  <c r="EZ191" i="1"/>
  <c r="FA191" i="1"/>
  <c r="DK192" i="1"/>
  <c r="EY193" i="1"/>
  <c r="FE193" i="1"/>
  <c r="AG202" i="33"/>
  <c r="AF201" i="33"/>
  <c r="DL190" i="1"/>
  <c r="CV740" i="1" l="1"/>
  <c r="BG740" i="1"/>
  <c r="BK740" i="1"/>
  <c r="CH736" i="1"/>
  <c r="CG736" i="1"/>
  <c r="CM736" i="1" s="1"/>
  <c r="AN740" i="1"/>
  <c r="AM741" i="1"/>
  <c r="FB192" i="1"/>
  <c r="FC192" i="1" s="1"/>
  <c r="FK194" i="1"/>
  <c r="FL194" i="1" s="1"/>
  <c r="FM193" i="1" s="1"/>
  <c r="ED191" i="1"/>
  <c r="EE192" i="1"/>
  <c r="FF193" i="1"/>
  <c r="FD190" i="1"/>
  <c r="FA190" i="1"/>
  <c r="EZ190" i="1"/>
  <c r="DK191" i="1"/>
  <c r="EY192" i="1"/>
  <c r="FE192" i="1"/>
  <c r="AG201" i="33"/>
  <c r="AF200" i="33"/>
  <c r="DL189" i="1"/>
  <c r="AV740" i="1" l="1"/>
  <c r="AU740" i="1"/>
  <c r="AO741" i="1"/>
  <c r="AW741" i="1"/>
  <c r="AP741" i="1"/>
  <c r="BQ737" i="1"/>
  <c r="BS737" i="1" s="1"/>
  <c r="CK741" i="1"/>
  <c r="AR741" i="1"/>
  <c r="AS741" i="1"/>
  <c r="CS741" i="1"/>
  <c r="AQ741" i="1"/>
  <c r="FB191" i="1"/>
  <c r="FC191" i="1" s="1"/>
  <c r="ED190" i="1"/>
  <c r="EE191" i="1"/>
  <c r="FK193" i="1"/>
  <c r="FL193" i="1" s="1"/>
  <c r="FM192" i="1" s="1"/>
  <c r="FF192" i="1"/>
  <c r="FD189" i="1"/>
  <c r="FA189" i="1"/>
  <c r="EZ189" i="1"/>
  <c r="DK190" i="1"/>
  <c r="EY191" i="1"/>
  <c r="FE191" i="1"/>
  <c r="AG200" i="33"/>
  <c r="AF199" i="33"/>
  <c r="DL188" i="1"/>
  <c r="BD741" i="1" l="1"/>
  <c r="BE741" i="1"/>
  <c r="BF741" i="1"/>
  <c r="AT741" i="1"/>
  <c r="CT741" i="1"/>
  <c r="CI741" i="1"/>
  <c r="BJ741" i="1"/>
  <c r="BI741" i="1"/>
  <c r="BH741" i="1"/>
  <c r="BP741" i="1"/>
  <c r="CU741" i="1"/>
  <c r="CD737" i="1"/>
  <c r="CE737" i="1"/>
  <c r="CL737" i="1" s="1"/>
  <c r="BT737" i="1"/>
  <c r="CF737" i="1"/>
  <c r="CJ737" i="1" s="1"/>
  <c r="FB190" i="1"/>
  <c r="FC190" i="1" s="1"/>
  <c r="ED189" i="1"/>
  <c r="EE190" i="1"/>
  <c r="FK192" i="1"/>
  <c r="FL192" i="1" s="1"/>
  <c r="FM191" i="1" s="1"/>
  <c r="FF191" i="1"/>
  <c r="FA188" i="1"/>
  <c r="EZ188" i="1"/>
  <c r="FD188" i="1"/>
  <c r="DK189" i="1"/>
  <c r="FE190" i="1"/>
  <c r="EY190" i="1"/>
  <c r="AG199" i="33"/>
  <c r="AF198" i="33"/>
  <c r="DL187" i="1"/>
  <c r="BG741" i="1" l="1"/>
  <c r="CV741" i="1"/>
  <c r="AN741" i="1"/>
  <c r="AM742" i="1"/>
  <c r="CH737" i="1"/>
  <c r="CG737" i="1"/>
  <c r="CM737" i="1" s="1"/>
  <c r="BK741" i="1"/>
  <c r="FB189" i="1"/>
  <c r="FC189" i="1" s="1"/>
  <c r="FK191" i="1"/>
  <c r="FL191" i="1" s="1"/>
  <c r="FM190" i="1" s="1"/>
  <c r="ED188" i="1"/>
  <c r="EE189" i="1"/>
  <c r="FF190" i="1"/>
  <c r="EZ187" i="1"/>
  <c r="FD187" i="1"/>
  <c r="FA187" i="1"/>
  <c r="DK188" i="1"/>
  <c r="FE189" i="1"/>
  <c r="EY189" i="1"/>
  <c r="AG198" i="33"/>
  <c r="AF197" i="33"/>
  <c r="DL186" i="1"/>
  <c r="AO742" i="1" l="1"/>
  <c r="AR742" i="1"/>
  <c r="AP742" i="1"/>
  <c r="CK742" i="1"/>
  <c r="AQ742" i="1"/>
  <c r="BQ738" i="1"/>
  <c r="BS738" i="1" s="1"/>
  <c r="AS742" i="1"/>
  <c r="AW742" i="1"/>
  <c r="CS742" i="1"/>
  <c r="AV741" i="1"/>
  <c r="AU741" i="1"/>
  <c r="FB188" i="1"/>
  <c r="FC188" i="1" s="1"/>
  <c r="ED187" i="1"/>
  <c r="EE188" i="1"/>
  <c r="FK190" i="1"/>
  <c r="FL190" i="1" s="1"/>
  <c r="FM189" i="1" s="1"/>
  <c r="FF189" i="1"/>
  <c r="FD186" i="1"/>
  <c r="FA186" i="1"/>
  <c r="EZ186" i="1"/>
  <c r="DK187" i="1"/>
  <c r="EY188" i="1"/>
  <c r="FE188" i="1"/>
  <c r="AG197" i="33"/>
  <c r="AF196" i="33"/>
  <c r="DL185" i="1"/>
  <c r="AT742" i="1" l="1"/>
  <c r="CT742" i="1"/>
  <c r="BF742" i="1"/>
  <c r="BD742" i="1"/>
  <c r="BE742" i="1"/>
  <c r="CI742" i="1"/>
  <c r="BI742" i="1"/>
  <c r="BP742" i="1"/>
  <c r="CU742" i="1"/>
  <c r="BH742" i="1"/>
  <c r="BJ742" i="1"/>
  <c r="CE738" i="1"/>
  <c r="CL738" i="1" s="1"/>
  <c r="CF738" i="1"/>
  <c r="CJ738" i="1" s="1"/>
  <c r="CD738" i="1"/>
  <c r="BT738" i="1"/>
  <c r="FB187" i="1"/>
  <c r="FC187" i="1" s="1"/>
  <c r="ED186" i="1"/>
  <c r="EE187" i="1"/>
  <c r="FF188" i="1"/>
  <c r="FK189" i="1"/>
  <c r="FL189" i="1" s="1"/>
  <c r="FM188" i="1" s="1"/>
  <c r="FD185" i="1"/>
  <c r="FA185" i="1"/>
  <c r="EZ185" i="1"/>
  <c r="DK186" i="1"/>
  <c r="EY187" i="1"/>
  <c r="FE187" i="1"/>
  <c r="AG196" i="33"/>
  <c r="AF195" i="33"/>
  <c r="DL184" i="1"/>
  <c r="CV742" i="1" l="1"/>
  <c r="AN742" i="1"/>
  <c r="AM743" i="1"/>
  <c r="CH738" i="1"/>
  <c r="CG738" i="1"/>
  <c r="CM738" i="1" s="1"/>
  <c r="BG742" i="1"/>
  <c r="BK742" i="1"/>
  <c r="FB186" i="1"/>
  <c r="FC186" i="1" s="1"/>
  <c r="FK188" i="1"/>
  <c r="FL188" i="1" s="1"/>
  <c r="FM187" i="1" s="1"/>
  <c r="ED185" i="1"/>
  <c r="EE186" i="1"/>
  <c r="FF187" i="1"/>
  <c r="FA184" i="1"/>
  <c r="EZ184" i="1"/>
  <c r="FD184" i="1"/>
  <c r="DK185" i="1"/>
  <c r="FE186" i="1"/>
  <c r="EY186" i="1"/>
  <c r="AG195" i="33"/>
  <c r="AF194" i="33"/>
  <c r="DL183" i="1"/>
  <c r="AV742" i="1" l="1"/>
  <c r="AU742" i="1"/>
  <c r="AR743" i="1"/>
  <c r="AQ743" i="1"/>
  <c r="AP743" i="1"/>
  <c r="CS743" i="1"/>
  <c r="AS743" i="1"/>
  <c r="BQ739" i="1"/>
  <c r="BS739" i="1" s="1"/>
  <c r="AW743" i="1"/>
  <c r="AO743" i="1"/>
  <c r="CK743" i="1"/>
  <c r="FB185" i="1"/>
  <c r="FC185" i="1" s="1"/>
  <c r="ED184" i="1"/>
  <c r="EE185" i="1"/>
  <c r="FK187" i="1"/>
  <c r="FL187" i="1" s="1"/>
  <c r="FM186" i="1" s="1"/>
  <c r="FF186" i="1"/>
  <c r="EZ183" i="1"/>
  <c r="FD183" i="1"/>
  <c r="FA183" i="1"/>
  <c r="DK184" i="1"/>
  <c r="FE185" i="1"/>
  <c r="EY185" i="1"/>
  <c r="AG194" i="33"/>
  <c r="AF193" i="33"/>
  <c r="DL182" i="1"/>
  <c r="BI743" i="1" l="1"/>
  <c r="BJ743" i="1"/>
  <c r="BH743" i="1"/>
  <c r="CU743" i="1"/>
  <c r="CI743" i="1"/>
  <c r="BP743" i="1"/>
  <c r="CF739" i="1"/>
  <c r="CJ739" i="1" s="1"/>
  <c r="BT739" i="1"/>
  <c r="CD739" i="1"/>
  <c r="CE739" i="1"/>
  <c r="CL739" i="1" s="1"/>
  <c r="CT743" i="1"/>
  <c r="BD743" i="1"/>
  <c r="AT743" i="1"/>
  <c r="BE743" i="1"/>
  <c r="BF743" i="1"/>
  <c r="FB184" i="1"/>
  <c r="FC184" i="1" s="1"/>
  <c r="ED183" i="1"/>
  <c r="EE184" i="1"/>
  <c r="FK186" i="1"/>
  <c r="FL186" i="1" s="1"/>
  <c r="FM185" i="1" s="1"/>
  <c r="FF185" i="1"/>
  <c r="FD182" i="1"/>
  <c r="EZ182" i="1"/>
  <c r="FA182" i="1"/>
  <c r="DK183" i="1"/>
  <c r="EY184" i="1"/>
  <c r="FE184" i="1"/>
  <c r="AG193" i="33"/>
  <c r="AF192" i="33"/>
  <c r="DL181" i="1"/>
  <c r="CG739" i="1" l="1"/>
  <c r="CM739" i="1" s="1"/>
  <c r="CH739" i="1"/>
  <c r="AM744" i="1"/>
  <c r="AN743" i="1"/>
  <c r="BK743" i="1"/>
  <c r="CV743" i="1"/>
  <c r="BG743" i="1"/>
  <c r="FB183" i="1"/>
  <c r="FC183" i="1" s="1"/>
  <c r="ED182" i="1"/>
  <c r="EE183" i="1"/>
  <c r="FK185" i="1"/>
  <c r="FL185" i="1" s="1"/>
  <c r="FM184" i="1" s="1"/>
  <c r="FF184" i="1"/>
  <c r="FD181" i="1"/>
  <c r="FA181" i="1"/>
  <c r="EZ181" i="1"/>
  <c r="DK182" i="1"/>
  <c r="EY183" i="1"/>
  <c r="FE183" i="1"/>
  <c r="AG192" i="33"/>
  <c r="AF191" i="33"/>
  <c r="DL180" i="1"/>
  <c r="AO744" i="1" l="1"/>
  <c r="AP744" i="1"/>
  <c r="AR744" i="1"/>
  <c r="BQ740" i="1"/>
  <c r="BS740" i="1" s="1"/>
  <c r="CS744" i="1"/>
  <c r="AW744" i="1"/>
  <c r="AQ744" i="1"/>
  <c r="AS744" i="1"/>
  <c r="CK744" i="1"/>
  <c r="AV743" i="1"/>
  <c r="AU743" i="1"/>
  <c r="FB182" i="1"/>
  <c r="FC182" i="1" s="1"/>
  <c r="ED181" i="1"/>
  <c r="EE182" i="1"/>
  <c r="FK184" i="1"/>
  <c r="FL184" i="1" s="1"/>
  <c r="FM183" i="1" s="1"/>
  <c r="FF183" i="1"/>
  <c r="FD180" i="1"/>
  <c r="FA180" i="1"/>
  <c r="EZ180" i="1"/>
  <c r="DK181" i="1"/>
  <c r="EY182" i="1"/>
  <c r="FE182" i="1"/>
  <c r="AG191" i="33"/>
  <c r="AF190" i="33"/>
  <c r="DL179" i="1"/>
  <c r="AT744" i="1" l="1"/>
  <c r="BE744" i="1"/>
  <c r="BD744" i="1"/>
  <c r="BF744" i="1"/>
  <c r="CT744" i="1"/>
  <c r="CI744" i="1"/>
  <c r="BI744" i="1"/>
  <c r="BH744" i="1"/>
  <c r="BP744" i="1"/>
  <c r="BJ744" i="1"/>
  <c r="CU744" i="1"/>
  <c r="CE740" i="1"/>
  <c r="CL740" i="1" s="1"/>
  <c r="CF740" i="1"/>
  <c r="CJ740" i="1" s="1"/>
  <c r="CD740" i="1"/>
  <c r="BT740" i="1"/>
  <c r="FB181" i="1"/>
  <c r="FC181" i="1" s="1"/>
  <c r="FK183" i="1"/>
  <c r="FL183" i="1" s="1"/>
  <c r="FM182" i="1" s="1"/>
  <c r="ED180" i="1"/>
  <c r="EE181" i="1"/>
  <c r="FF182" i="1"/>
  <c r="FA179" i="1"/>
  <c r="EZ179" i="1"/>
  <c r="FD179" i="1"/>
  <c r="DK180" i="1"/>
  <c r="FE181" i="1"/>
  <c r="EY181" i="1"/>
  <c r="AG190" i="33"/>
  <c r="AF189" i="33"/>
  <c r="DL178" i="1"/>
  <c r="BG744" i="1" l="1"/>
  <c r="BK744" i="1"/>
  <c r="AN744" i="1"/>
  <c r="AM745" i="1"/>
  <c r="CG740" i="1"/>
  <c r="CM740" i="1" s="1"/>
  <c r="CH740" i="1"/>
  <c r="CV744" i="1"/>
  <c r="FB180" i="1"/>
  <c r="FC180" i="1" s="1"/>
  <c r="ED179" i="1"/>
  <c r="EE180" i="1"/>
  <c r="FK182" i="1"/>
  <c r="FL182" i="1" s="1"/>
  <c r="FM181" i="1" s="1"/>
  <c r="FF181" i="1"/>
  <c r="FD178" i="1"/>
  <c r="EZ178" i="1"/>
  <c r="FA178" i="1"/>
  <c r="DK179" i="1"/>
  <c r="EY180" i="1"/>
  <c r="FE180" i="1"/>
  <c r="AG189" i="33"/>
  <c r="AF188" i="33"/>
  <c r="DL177" i="1"/>
  <c r="AW745" i="1" l="1"/>
  <c r="AP745" i="1"/>
  <c r="CK745" i="1"/>
  <c r="AQ745" i="1"/>
  <c r="AR745" i="1"/>
  <c r="BQ741" i="1"/>
  <c r="BS741" i="1" s="1"/>
  <c r="AO745" i="1"/>
  <c r="CS745" i="1"/>
  <c r="AS745" i="1"/>
  <c r="AU744" i="1"/>
  <c r="AV744" i="1"/>
  <c r="FB179" i="1"/>
  <c r="FC179" i="1" s="1"/>
  <c r="ED178" i="1"/>
  <c r="EE179" i="1"/>
  <c r="FK181" i="1"/>
  <c r="FL181" i="1" s="1"/>
  <c r="FM180" i="1" s="1"/>
  <c r="FF180" i="1"/>
  <c r="FD177" i="1"/>
  <c r="FA177" i="1"/>
  <c r="EZ177" i="1"/>
  <c r="DK178" i="1"/>
  <c r="EY179" i="1"/>
  <c r="FE179" i="1"/>
  <c r="AG188" i="33"/>
  <c r="AF187" i="33"/>
  <c r="DL176" i="1"/>
  <c r="BJ745" i="1" l="1"/>
  <c r="CI745" i="1"/>
  <c r="CU745" i="1"/>
  <c r="BH745" i="1"/>
  <c r="BP745" i="1"/>
  <c r="BI745" i="1"/>
  <c r="BT741" i="1"/>
  <c r="CD741" i="1"/>
  <c r="CE741" i="1"/>
  <c r="CL741" i="1" s="1"/>
  <c r="CF741" i="1"/>
  <c r="CJ741" i="1" s="1"/>
  <c r="AT745" i="1"/>
  <c r="CT745" i="1"/>
  <c r="BE745" i="1"/>
  <c r="BD745" i="1"/>
  <c r="BF745" i="1"/>
  <c r="FB178" i="1"/>
  <c r="FC178" i="1" s="1"/>
  <c r="ED177" i="1"/>
  <c r="EE178" i="1"/>
  <c r="FK180" i="1"/>
  <c r="FL180" i="1" s="1"/>
  <c r="FM179" i="1" s="1"/>
  <c r="FF179" i="1"/>
  <c r="FD176" i="1"/>
  <c r="FA176" i="1"/>
  <c r="EZ176" i="1"/>
  <c r="DK177" i="1"/>
  <c r="EY178" i="1"/>
  <c r="FE178" i="1"/>
  <c r="AG187" i="33"/>
  <c r="AF186" i="33"/>
  <c r="DL175" i="1"/>
  <c r="BG745" i="1" l="1"/>
  <c r="CG741" i="1"/>
  <c r="CM741" i="1" s="1"/>
  <c r="CH741" i="1"/>
  <c r="AM746" i="1"/>
  <c r="AN745" i="1"/>
  <c r="BK745" i="1"/>
  <c r="CV745" i="1"/>
  <c r="FB177" i="1"/>
  <c r="FC177" i="1" s="1"/>
  <c r="ED176" i="1"/>
  <c r="EE177" i="1"/>
  <c r="FF178" i="1"/>
  <c r="FK179" i="1"/>
  <c r="FL179" i="1" s="1"/>
  <c r="FM178" i="1" s="1"/>
  <c r="FA175" i="1"/>
  <c r="EZ175" i="1"/>
  <c r="FD175" i="1"/>
  <c r="DK176" i="1"/>
  <c r="FE177" i="1"/>
  <c r="EY177" i="1"/>
  <c r="AG186" i="33"/>
  <c r="AF185" i="33"/>
  <c r="DL174" i="1"/>
  <c r="AU745" i="1" l="1"/>
  <c r="AV745" i="1"/>
  <c r="BQ742" i="1"/>
  <c r="BS742" i="1" s="1"/>
  <c r="CS746" i="1"/>
  <c r="AW746" i="1"/>
  <c r="AO746" i="1"/>
  <c r="CK746" i="1"/>
  <c r="AS746" i="1"/>
  <c r="AP746" i="1"/>
  <c r="AQ746" i="1"/>
  <c r="AR746" i="1"/>
  <c r="FB176" i="1"/>
  <c r="FC176" i="1" s="1"/>
  <c r="FK178" i="1"/>
  <c r="FL178" i="1" s="1"/>
  <c r="FM177" i="1" s="1"/>
  <c r="ED175" i="1"/>
  <c r="EE176" i="1"/>
  <c r="FF177" i="1"/>
  <c r="EZ174" i="1"/>
  <c r="FD174" i="1"/>
  <c r="FA174" i="1"/>
  <c r="DK175" i="1"/>
  <c r="EY176" i="1"/>
  <c r="FE176" i="1"/>
  <c r="AG185" i="33"/>
  <c r="AF184" i="33"/>
  <c r="DL173" i="1"/>
  <c r="CE742" i="1" l="1"/>
  <c r="CL742" i="1" s="1"/>
  <c r="CD742" i="1"/>
  <c r="CF742" i="1"/>
  <c r="CJ742" i="1" s="1"/>
  <c r="BT742" i="1"/>
  <c r="BF746" i="1"/>
  <c r="BD746" i="1"/>
  <c r="CT746" i="1"/>
  <c r="AT746" i="1"/>
  <c r="BE746" i="1"/>
  <c r="BJ746" i="1"/>
  <c r="CI746" i="1"/>
  <c r="BH746" i="1"/>
  <c r="BI746" i="1"/>
  <c r="BP746" i="1"/>
  <c r="CU746" i="1"/>
  <c r="FB175" i="1"/>
  <c r="FC175" i="1" s="1"/>
  <c r="ED174" i="1"/>
  <c r="EE175" i="1"/>
  <c r="FK177" i="1"/>
  <c r="FL177" i="1" s="1"/>
  <c r="FM176" i="1" s="1"/>
  <c r="FF176" i="1"/>
  <c r="FD173" i="1"/>
  <c r="FA173" i="1"/>
  <c r="EZ173" i="1"/>
  <c r="DK174" i="1"/>
  <c r="EY175" i="1"/>
  <c r="FE175" i="1"/>
  <c r="AG184" i="33"/>
  <c r="AF183" i="33"/>
  <c r="DL172" i="1"/>
  <c r="CG742" i="1" l="1"/>
  <c r="CM742" i="1" s="1"/>
  <c r="CH742" i="1"/>
  <c r="AN746" i="1"/>
  <c r="AM747" i="1"/>
  <c r="BG746" i="1"/>
  <c r="BK746" i="1"/>
  <c r="CV746" i="1"/>
  <c r="FB174" i="1"/>
  <c r="FC174" i="1" s="1"/>
  <c r="ED173" i="1"/>
  <c r="EE174" i="1"/>
  <c r="FK176" i="1"/>
  <c r="FL176" i="1" s="1"/>
  <c r="FM175" i="1" s="1"/>
  <c r="FF175" i="1"/>
  <c r="FD172" i="1"/>
  <c r="FA172" i="1"/>
  <c r="EZ172" i="1"/>
  <c r="DK173" i="1"/>
  <c r="EY174" i="1"/>
  <c r="FE174" i="1"/>
  <c r="AG183" i="33"/>
  <c r="AF182" i="33"/>
  <c r="DL171" i="1"/>
  <c r="AR747" i="1" l="1"/>
  <c r="BQ743" i="1"/>
  <c r="BS743" i="1" s="1"/>
  <c r="AS747" i="1"/>
  <c r="AQ747" i="1"/>
  <c r="AP747" i="1"/>
  <c r="AO747" i="1"/>
  <c r="CS747" i="1"/>
  <c r="AW747" i="1"/>
  <c r="CK747" i="1"/>
  <c r="AU746" i="1"/>
  <c r="AV746" i="1"/>
  <c r="FB173" i="1"/>
  <c r="FC173" i="1" s="1"/>
  <c r="FK175" i="1"/>
  <c r="FL175" i="1" s="1"/>
  <c r="FM174" i="1" s="1"/>
  <c r="ED172" i="1"/>
  <c r="EE173" i="1"/>
  <c r="FF174" i="1"/>
  <c r="FA171" i="1"/>
  <c r="EZ171" i="1"/>
  <c r="FD171" i="1"/>
  <c r="DK172" i="1"/>
  <c r="FE173" i="1"/>
  <c r="EY173" i="1"/>
  <c r="AG182" i="33"/>
  <c r="AF181" i="33"/>
  <c r="DL170" i="1"/>
  <c r="BT743" i="1" l="1"/>
  <c r="CE743" i="1"/>
  <c r="CL743" i="1" s="1"/>
  <c r="CF743" i="1"/>
  <c r="CJ743" i="1" s="1"/>
  <c r="CD743" i="1"/>
  <c r="CI747" i="1"/>
  <c r="BP747" i="1"/>
  <c r="BJ747" i="1"/>
  <c r="BI747" i="1"/>
  <c r="BH747" i="1"/>
  <c r="CU747" i="1"/>
  <c r="AT747" i="1"/>
  <c r="CT747" i="1"/>
  <c r="BD747" i="1"/>
  <c r="BE747" i="1"/>
  <c r="BF747" i="1"/>
  <c r="FB172" i="1"/>
  <c r="FC172" i="1" s="1"/>
  <c r="ED171" i="1"/>
  <c r="EE172" i="1"/>
  <c r="FK174" i="1"/>
  <c r="FL174" i="1" s="1"/>
  <c r="FM173" i="1" s="1"/>
  <c r="FF173" i="1"/>
  <c r="EZ170" i="1"/>
  <c r="FD170" i="1"/>
  <c r="FA170" i="1"/>
  <c r="DK171" i="1"/>
  <c r="FE172" i="1"/>
  <c r="EY172" i="1"/>
  <c r="AG181" i="33"/>
  <c r="AF180" i="33"/>
  <c r="DL169" i="1"/>
  <c r="CH743" i="1" l="1"/>
  <c r="CG743" i="1"/>
  <c r="CM743" i="1" s="1"/>
  <c r="AN747" i="1"/>
  <c r="AM748" i="1"/>
  <c r="BK747" i="1"/>
  <c r="CV747" i="1"/>
  <c r="BG747" i="1"/>
  <c r="FB171" i="1"/>
  <c r="FC171" i="1" s="1"/>
  <c r="ED170" i="1"/>
  <c r="EE171" i="1"/>
  <c r="FK173" i="1"/>
  <c r="FL173" i="1" s="1"/>
  <c r="FM172" i="1" s="1"/>
  <c r="FF172" i="1"/>
  <c r="FD169" i="1"/>
  <c r="FA169" i="1"/>
  <c r="EZ169" i="1"/>
  <c r="DK170" i="1"/>
  <c r="EY171" i="1"/>
  <c r="FE171" i="1"/>
  <c r="AG180" i="33"/>
  <c r="AF179" i="33"/>
  <c r="DL168" i="1"/>
  <c r="AU747" i="1" l="1"/>
  <c r="AV747" i="1"/>
  <c r="BQ744" i="1"/>
  <c r="BS744" i="1" s="1"/>
  <c r="AO748" i="1"/>
  <c r="AQ748" i="1"/>
  <c r="CS748" i="1"/>
  <c r="AP748" i="1"/>
  <c r="AS748" i="1"/>
  <c r="AR748" i="1"/>
  <c r="CK748" i="1"/>
  <c r="AW748" i="1"/>
  <c r="FB170" i="1"/>
  <c r="FC170" i="1" s="1"/>
  <c r="ED169" i="1"/>
  <c r="EE170" i="1"/>
  <c r="FK172" i="1"/>
  <c r="FL172" i="1" s="1"/>
  <c r="FM171" i="1" s="1"/>
  <c r="FF171" i="1"/>
  <c r="FD168" i="1"/>
  <c r="FA168" i="1"/>
  <c r="EZ168" i="1"/>
  <c r="DK169" i="1"/>
  <c r="EY170" i="1"/>
  <c r="FE170" i="1"/>
  <c r="AG179" i="33"/>
  <c r="AF178" i="33"/>
  <c r="DL167" i="1"/>
  <c r="BT744" i="1" l="1"/>
  <c r="CE744" i="1"/>
  <c r="CL744" i="1" s="1"/>
  <c r="CD744" i="1"/>
  <c r="CF744" i="1"/>
  <c r="CJ744" i="1" s="1"/>
  <c r="BD748" i="1"/>
  <c r="BF748" i="1"/>
  <c r="CT748" i="1"/>
  <c r="BE748" i="1"/>
  <c r="AT748" i="1"/>
  <c r="BI748" i="1"/>
  <c r="CI748" i="1"/>
  <c r="CU748" i="1"/>
  <c r="BH748" i="1"/>
  <c r="BP748" i="1"/>
  <c r="BJ748" i="1"/>
  <c r="FB169" i="1"/>
  <c r="FC169" i="1" s="1"/>
  <c r="ED168" i="1"/>
  <c r="EE169" i="1"/>
  <c r="FK171" i="1"/>
  <c r="FL171" i="1" s="1"/>
  <c r="FM170" i="1" s="1"/>
  <c r="FF170" i="1"/>
  <c r="FA167" i="1"/>
  <c r="EZ167" i="1"/>
  <c r="FD167" i="1"/>
  <c r="DK168" i="1"/>
  <c r="FE169" i="1"/>
  <c r="EY169" i="1"/>
  <c r="AG178" i="33"/>
  <c r="AF177" i="33"/>
  <c r="DL166" i="1"/>
  <c r="CG744" i="1" l="1"/>
  <c r="CM744" i="1" s="1"/>
  <c r="CH744" i="1"/>
  <c r="AN748" i="1"/>
  <c r="AM749" i="1"/>
  <c r="BG748" i="1"/>
  <c r="CV748" i="1"/>
  <c r="BK748" i="1"/>
  <c r="FB168" i="1"/>
  <c r="FC168" i="1" s="1"/>
  <c r="ED167" i="1"/>
  <c r="EE168" i="1"/>
  <c r="FF169" i="1"/>
  <c r="FK170" i="1"/>
  <c r="FL170" i="1" s="1"/>
  <c r="FM169" i="1" s="1"/>
  <c r="FA166" i="1"/>
  <c r="EZ166" i="1"/>
  <c r="FD166" i="1"/>
  <c r="DK167" i="1"/>
  <c r="FE168" i="1"/>
  <c r="EY168" i="1"/>
  <c r="AG177" i="33"/>
  <c r="AF176" i="33"/>
  <c r="DL165" i="1"/>
  <c r="CK749" i="1" l="1"/>
  <c r="AW749" i="1"/>
  <c r="BQ745" i="1"/>
  <c r="BS745" i="1" s="1"/>
  <c r="AP749" i="1"/>
  <c r="AR749" i="1"/>
  <c r="AS749" i="1"/>
  <c r="AO749" i="1"/>
  <c r="CS749" i="1"/>
  <c r="AQ749" i="1"/>
  <c r="AV748" i="1"/>
  <c r="AU748" i="1"/>
  <c r="FB167" i="1"/>
  <c r="FC167" i="1" s="1"/>
  <c r="FK169" i="1"/>
  <c r="FL169" i="1" s="1"/>
  <c r="FM168" i="1" s="1"/>
  <c r="ED166" i="1"/>
  <c r="EE167" i="1"/>
  <c r="FF168" i="1"/>
  <c r="FD165" i="1"/>
  <c r="EZ165" i="1"/>
  <c r="FA165" i="1"/>
  <c r="DK166" i="1"/>
  <c r="EY167" i="1"/>
  <c r="FE167" i="1"/>
  <c r="AG176" i="33"/>
  <c r="AF175" i="33"/>
  <c r="DL164" i="1"/>
  <c r="CF745" i="1" l="1"/>
  <c r="CJ745" i="1" s="1"/>
  <c r="CE745" i="1"/>
  <c r="CL745" i="1" s="1"/>
  <c r="BT745" i="1"/>
  <c r="CD745" i="1"/>
  <c r="BH749" i="1"/>
  <c r="BP749" i="1"/>
  <c r="CI749" i="1"/>
  <c r="BJ749" i="1"/>
  <c r="BI749" i="1"/>
  <c r="CU749" i="1"/>
  <c r="CT749" i="1"/>
  <c r="BF749" i="1"/>
  <c r="BE749" i="1"/>
  <c r="BD749" i="1"/>
  <c r="AT749" i="1"/>
  <c r="FB166" i="1"/>
  <c r="FC166" i="1" s="1"/>
  <c r="ED165" i="1"/>
  <c r="EE166" i="1"/>
  <c r="FK168" i="1"/>
  <c r="FL168" i="1" s="1"/>
  <c r="FM167" i="1" s="1"/>
  <c r="FF167" i="1"/>
  <c r="FD164" i="1"/>
  <c r="FA164" i="1"/>
  <c r="EZ164" i="1"/>
  <c r="DK165" i="1"/>
  <c r="EY166" i="1"/>
  <c r="FE166" i="1"/>
  <c r="AG175" i="33"/>
  <c r="AF174" i="33"/>
  <c r="DL163" i="1"/>
  <c r="CH745" i="1" l="1"/>
  <c r="CG745" i="1"/>
  <c r="CM745" i="1" s="1"/>
  <c r="AN749" i="1"/>
  <c r="AM750" i="1"/>
  <c r="BK749" i="1"/>
  <c r="CV749" i="1"/>
  <c r="BG749" i="1"/>
  <c r="FB165" i="1"/>
  <c r="FC165" i="1" s="1"/>
  <c r="FK167" i="1"/>
  <c r="FL167" i="1" s="1"/>
  <c r="FM166" i="1" s="1"/>
  <c r="ED164" i="1"/>
  <c r="EE165" i="1"/>
  <c r="FF166" i="1"/>
  <c r="FD163" i="1"/>
  <c r="FA163" i="1"/>
  <c r="EZ163" i="1"/>
  <c r="DK164" i="1"/>
  <c r="EY165" i="1"/>
  <c r="FE165" i="1"/>
  <c r="AG174" i="33"/>
  <c r="AF173" i="33"/>
  <c r="DL162" i="1"/>
  <c r="AV749" i="1" l="1"/>
  <c r="AU749" i="1"/>
  <c r="AQ750" i="1"/>
  <c r="AR750" i="1"/>
  <c r="AS750" i="1"/>
  <c r="AO750" i="1"/>
  <c r="CS750" i="1"/>
  <c r="BQ746" i="1"/>
  <c r="BS746" i="1" s="1"/>
  <c r="AP750" i="1"/>
  <c r="CK750" i="1"/>
  <c r="AW750" i="1"/>
  <c r="FB164" i="1"/>
  <c r="FC164" i="1" s="1"/>
  <c r="ED163" i="1"/>
  <c r="EE164" i="1"/>
  <c r="FK166" i="1"/>
  <c r="FL166" i="1" s="1"/>
  <c r="FM165" i="1" s="1"/>
  <c r="FF165" i="1"/>
  <c r="FA162" i="1"/>
  <c r="EZ162" i="1"/>
  <c r="FD162" i="1"/>
  <c r="DK163" i="1"/>
  <c r="FE164" i="1"/>
  <c r="EY164" i="1"/>
  <c r="AG173" i="33"/>
  <c r="AF172" i="33"/>
  <c r="DL161" i="1"/>
  <c r="BD750" i="1" l="1"/>
  <c r="BF750" i="1"/>
  <c r="CT750" i="1"/>
  <c r="BE750" i="1"/>
  <c r="AT750" i="1"/>
  <c r="BT746" i="1"/>
  <c r="CE746" i="1"/>
  <c r="CL746" i="1" s="1"/>
  <c r="CF746" i="1"/>
  <c r="CJ746" i="1" s="1"/>
  <c r="CD746" i="1"/>
  <c r="BH750" i="1"/>
  <c r="BJ750" i="1"/>
  <c r="CI750" i="1"/>
  <c r="BP750" i="1"/>
  <c r="BI750" i="1"/>
  <c r="CU750" i="1"/>
  <c r="FB163" i="1"/>
  <c r="FC163" i="1" s="1"/>
  <c r="ED162" i="1"/>
  <c r="EE163" i="1"/>
  <c r="FK165" i="1"/>
  <c r="FL165" i="1" s="1"/>
  <c r="FM164" i="1" s="1"/>
  <c r="FF164" i="1"/>
  <c r="FD161" i="1"/>
  <c r="EZ161" i="1"/>
  <c r="FA161" i="1"/>
  <c r="DK162" i="1"/>
  <c r="EY163" i="1"/>
  <c r="FE163" i="1"/>
  <c r="AG172" i="33"/>
  <c r="AF171" i="33"/>
  <c r="DL160" i="1"/>
  <c r="CV750" i="1" l="1"/>
  <c r="AM751" i="1"/>
  <c r="AN750" i="1"/>
  <c r="CG746" i="1"/>
  <c r="CM746" i="1" s="1"/>
  <c r="CH746" i="1"/>
  <c r="BG750" i="1"/>
  <c r="BK750" i="1"/>
  <c r="FB162" i="1"/>
  <c r="FC162" i="1" s="1"/>
  <c r="ED161" i="1"/>
  <c r="EE162" i="1"/>
  <c r="FK164" i="1"/>
  <c r="FL164" i="1" s="1"/>
  <c r="FM163" i="1" s="1"/>
  <c r="FF163" i="1"/>
  <c r="FD160" i="1"/>
  <c r="FA160" i="1"/>
  <c r="EZ160" i="1"/>
  <c r="DK161" i="1"/>
  <c r="EY162" i="1"/>
  <c r="FE162" i="1"/>
  <c r="AG171" i="33"/>
  <c r="AF170" i="33"/>
  <c r="DL159" i="1"/>
  <c r="AV750" i="1" l="1"/>
  <c r="AU750" i="1"/>
  <c r="AQ751" i="1"/>
  <c r="AP751" i="1"/>
  <c r="AO751" i="1"/>
  <c r="CK751" i="1"/>
  <c r="BQ747" i="1"/>
  <c r="BS747" i="1" s="1"/>
  <c r="CS751" i="1"/>
  <c r="AS751" i="1"/>
  <c r="AR751" i="1"/>
  <c r="AW751" i="1"/>
  <c r="FB161" i="1"/>
  <c r="FC161" i="1" s="1"/>
  <c r="ED160" i="1"/>
  <c r="EE161" i="1"/>
  <c r="FK163" i="1"/>
  <c r="FL163" i="1" s="1"/>
  <c r="FM162" i="1" s="1"/>
  <c r="FF162" i="1"/>
  <c r="FD159" i="1"/>
  <c r="FA159" i="1"/>
  <c r="EZ159" i="1"/>
  <c r="DK160" i="1"/>
  <c r="EY161" i="1"/>
  <c r="FE161" i="1"/>
  <c r="AG170" i="33"/>
  <c r="AF169" i="33"/>
  <c r="DL158" i="1"/>
  <c r="BP751" i="1" l="1"/>
  <c r="BJ751" i="1"/>
  <c r="BI751" i="1"/>
  <c r="BH751" i="1"/>
  <c r="CI751" i="1"/>
  <c r="CU751" i="1"/>
  <c r="AT751" i="1"/>
  <c r="BE751" i="1"/>
  <c r="CT751" i="1"/>
  <c r="BF751" i="1"/>
  <c r="BD751" i="1"/>
  <c r="CF747" i="1"/>
  <c r="CJ747" i="1" s="1"/>
  <c r="CD747" i="1"/>
  <c r="CE747" i="1"/>
  <c r="CL747" i="1" s="1"/>
  <c r="BT747" i="1"/>
  <c r="FB160" i="1"/>
  <c r="FC160" i="1" s="1"/>
  <c r="ED159" i="1"/>
  <c r="EE160" i="1"/>
  <c r="FK162" i="1"/>
  <c r="FL162" i="1" s="1"/>
  <c r="FM161" i="1" s="1"/>
  <c r="FF161" i="1"/>
  <c r="FA158" i="1"/>
  <c r="EZ158" i="1"/>
  <c r="FD158" i="1"/>
  <c r="DK159" i="1"/>
  <c r="FE160" i="1"/>
  <c r="EY160" i="1"/>
  <c r="AG169" i="33"/>
  <c r="AF168" i="33"/>
  <c r="DL157" i="1"/>
  <c r="AN751" i="1" l="1"/>
  <c r="AM752" i="1"/>
  <c r="CG747" i="1"/>
  <c r="CM747" i="1" s="1"/>
  <c r="CH747" i="1"/>
  <c r="BG751" i="1"/>
  <c r="CV751" i="1"/>
  <c r="BK751" i="1"/>
  <c r="FB159" i="1"/>
  <c r="FC159" i="1" s="1"/>
  <c r="ED158" i="1"/>
  <c r="EE159" i="1"/>
  <c r="FF160" i="1"/>
  <c r="FK161" i="1"/>
  <c r="FL161" i="1" s="1"/>
  <c r="FM160" i="1" s="1"/>
  <c r="EZ157" i="1"/>
  <c r="FD157" i="1"/>
  <c r="FA157" i="1"/>
  <c r="DK158" i="1"/>
  <c r="EY159" i="1"/>
  <c r="FE159" i="1"/>
  <c r="AG168" i="33"/>
  <c r="AF167" i="33"/>
  <c r="DL156" i="1"/>
  <c r="AP752" i="1" l="1"/>
  <c r="AO752" i="1"/>
  <c r="AW752" i="1"/>
  <c r="CS752" i="1"/>
  <c r="AQ752" i="1"/>
  <c r="CK752" i="1"/>
  <c r="BQ748" i="1"/>
  <c r="BS748" i="1" s="1"/>
  <c r="AR752" i="1"/>
  <c r="AS752" i="1"/>
  <c r="AU751" i="1"/>
  <c r="AV751" i="1"/>
  <c r="FB158" i="1"/>
  <c r="FC158" i="1" s="1"/>
  <c r="FK160" i="1"/>
  <c r="FL160" i="1" s="1"/>
  <c r="FM159" i="1" s="1"/>
  <c r="ED157" i="1"/>
  <c r="EE158" i="1"/>
  <c r="FF159" i="1"/>
  <c r="FD156" i="1"/>
  <c r="FA156" i="1"/>
  <c r="EZ156" i="1"/>
  <c r="DK157" i="1"/>
  <c r="EY158" i="1"/>
  <c r="FE158" i="1"/>
  <c r="AG167" i="33"/>
  <c r="AF166" i="33"/>
  <c r="DL155" i="1"/>
  <c r="AT752" i="1" l="1"/>
  <c r="BI752" i="1"/>
  <c r="CI752" i="1"/>
  <c r="BP752" i="1"/>
  <c r="BH752" i="1"/>
  <c r="CU752" i="1"/>
  <c r="BJ752" i="1"/>
  <c r="BF752" i="1"/>
  <c r="BE752" i="1"/>
  <c r="BD752" i="1"/>
  <c r="CT752" i="1"/>
  <c r="BT748" i="1"/>
  <c r="CF748" i="1"/>
  <c r="CJ748" i="1" s="1"/>
  <c r="CD748" i="1"/>
  <c r="CE748" i="1"/>
  <c r="CL748" i="1" s="1"/>
  <c r="FB157" i="1"/>
  <c r="FC157" i="1" s="1"/>
  <c r="ED156" i="1"/>
  <c r="EE157" i="1"/>
  <c r="FK159" i="1"/>
  <c r="FL159" i="1" s="1"/>
  <c r="FM158" i="1" s="1"/>
  <c r="FF158" i="1"/>
  <c r="FD155" i="1"/>
  <c r="FA155" i="1"/>
  <c r="EZ155" i="1"/>
  <c r="DK156" i="1"/>
  <c r="EY157" i="1"/>
  <c r="FE157" i="1"/>
  <c r="AG166" i="33"/>
  <c r="AF165" i="33"/>
  <c r="DL154" i="1"/>
  <c r="AM753" i="1" l="1"/>
  <c r="AS753" i="1" s="1"/>
  <c r="AN752" i="1"/>
  <c r="CV752" i="1"/>
  <c r="CG748" i="1"/>
  <c r="CM748" i="1" s="1"/>
  <c r="CH748" i="1"/>
  <c r="BK752" i="1"/>
  <c r="BG752" i="1"/>
  <c r="FB156" i="1"/>
  <c r="FC156" i="1" s="1"/>
  <c r="ED155" i="1"/>
  <c r="EE156" i="1"/>
  <c r="FK158" i="1"/>
  <c r="FL158" i="1" s="1"/>
  <c r="FM157" i="1" s="1"/>
  <c r="FF157" i="1"/>
  <c r="FA154" i="1"/>
  <c r="EZ154" i="1"/>
  <c r="FD154" i="1"/>
  <c r="DK155" i="1"/>
  <c r="FE156" i="1"/>
  <c r="EY156" i="1"/>
  <c r="AG165" i="33"/>
  <c r="AF164" i="33"/>
  <c r="DL153" i="1"/>
  <c r="AQ753" i="1" l="1"/>
  <c r="CK753" i="1"/>
  <c r="BQ749" i="1"/>
  <c r="BS749" i="1" s="1"/>
  <c r="AW753" i="1"/>
  <c r="AP753" i="1"/>
  <c r="AR753" i="1"/>
  <c r="AO753" i="1"/>
  <c r="CS753" i="1"/>
  <c r="AV752" i="1"/>
  <c r="AU752" i="1"/>
  <c r="FB155" i="1"/>
  <c r="FC155" i="1" s="1"/>
  <c r="ED154" i="1"/>
  <c r="EE155" i="1"/>
  <c r="FK157" i="1"/>
  <c r="FL157" i="1" s="1"/>
  <c r="FM156" i="1" s="1"/>
  <c r="FF156" i="1"/>
  <c r="EZ153" i="1"/>
  <c r="FD153" i="1"/>
  <c r="FA153" i="1"/>
  <c r="DK154" i="1"/>
  <c r="FE155" i="1"/>
  <c r="EY155" i="1"/>
  <c r="AG164" i="33"/>
  <c r="AF163" i="33"/>
  <c r="DL152" i="1"/>
  <c r="CT753" i="1" l="1"/>
  <c r="BF753" i="1"/>
  <c r="CF749" i="1"/>
  <c r="CJ749" i="1" s="1"/>
  <c r="BT749" i="1"/>
  <c r="CD749" i="1"/>
  <c r="CE749" i="1"/>
  <c r="CL749" i="1" s="1"/>
  <c r="BJ753" i="1"/>
  <c r="BH753" i="1"/>
  <c r="BI753" i="1"/>
  <c r="CU753" i="1"/>
  <c r="AT753" i="1"/>
  <c r="CI753" i="1"/>
  <c r="BP753" i="1"/>
  <c r="BD753" i="1"/>
  <c r="BE753" i="1"/>
  <c r="FB154" i="1"/>
  <c r="FC154" i="1" s="1"/>
  <c r="ED153" i="1"/>
  <c r="EE154" i="1"/>
  <c r="FK156" i="1"/>
  <c r="FL156" i="1" s="1"/>
  <c r="FM155" i="1" s="1"/>
  <c r="FF155" i="1"/>
  <c r="FD152" i="1"/>
  <c r="FA152" i="1"/>
  <c r="EZ152" i="1"/>
  <c r="DK153" i="1"/>
  <c r="EY154" i="1"/>
  <c r="FE154" i="1"/>
  <c r="AG163" i="33"/>
  <c r="AF162" i="33"/>
  <c r="DL151" i="1"/>
  <c r="CV753" i="1" l="1"/>
  <c r="BG753" i="1"/>
  <c r="BK753" i="1"/>
  <c r="CH749" i="1"/>
  <c r="CG749" i="1"/>
  <c r="CM749" i="1" s="1"/>
  <c r="AM754" i="1"/>
  <c r="AW754" i="1" s="1"/>
  <c r="AN753" i="1"/>
  <c r="FB153" i="1"/>
  <c r="FC153" i="1" s="1"/>
  <c r="ED152" i="1"/>
  <c r="EE153" i="1"/>
  <c r="FK155" i="1"/>
  <c r="FL155" i="1" s="1"/>
  <c r="FM154" i="1" s="1"/>
  <c r="FF154" i="1"/>
  <c r="FD151" i="1"/>
  <c r="FA151" i="1"/>
  <c r="EZ151" i="1"/>
  <c r="DK152" i="1"/>
  <c r="EY153" i="1"/>
  <c r="FE153" i="1"/>
  <c r="AG162" i="33"/>
  <c r="AF161" i="33"/>
  <c r="DL150" i="1"/>
  <c r="AP754" i="1" l="1"/>
  <c r="BQ750" i="1"/>
  <c r="BS750" i="1" s="1"/>
  <c r="CS754" i="1"/>
  <c r="AS754" i="1"/>
  <c r="CK754" i="1"/>
  <c r="AR754" i="1"/>
  <c r="AQ754" i="1"/>
  <c r="AO754" i="1"/>
  <c r="AU753" i="1"/>
  <c r="AV753" i="1"/>
  <c r="FB152" i="1"/>
  <c r="FC152" i="1" s="1"/>
  <c r="ED151" i="1"/>
  <c r="EE152" i="1"/>
  <c r="FK154" i="1"/>
  <c r="FL154" i="1" s="1"/>
  <c r="FM153" i="1" s="1"/>
  <c r="FF153" i="1"/>
  <c r="FA150" i="1"/>
  <c r="EZ150" i="1"/>
  <c r="FD150" i="1"/>
  <c r="DK151" i="1"/>
  <c r="FE152" i="1"/>
  <c r="EY152" i="1"/>
  <c r="AG161" i="33"/>
  <c r="AF160" i="33"/>
  <c r="DL149" i="1"/>
  <c r="BE754" i="1" l="1"/>
  <c r="BD754" i="1"/>
  <c r="AT754" i="1"/>
  <c r="BF754" i="1"/>
  <c r="BG754" i="1" s="1"/>
  <c r="CT754" i="1"/>
  <c r="BI754" i="1"/>
  <c r="CI754" i="1"/>
  <c r="BP754" i="1"/>
  <c r="BJ754" i="1"/>
  <c r="CU754" i="1"/>
  <c r="BH754" i="1"/>
  <c r="CF750" i="1"/>
  <c r="CJ750" i="1" s="1"/>
  <c r="CD750" i="1"/>
  <c r="CE750" i="1"/>
  <c r="CL750" i="1" s="1"/>
  <c r="BT750" i="1"/>
  <c r="FB151" i="1"/>
  <c r="FC151" i="1" s="1"/>
  <c r="ED150" i="1"/>
  <c r="EE151" i="1"/>
  <c r="FK153" i="1"/>
  <c r="FL153" i="1" s="1"/>
  <c r="FM152" i="1" s="1"/>
  <c r="FF152" i="1"/>
  <c r="FA149" i="1"/>
  <c r="EZ149" i="1"/>
  <c r="FD149" i="1"/>
  <c r="DK150" i="1"/>
  <c r="FE151" i="1"/>
  <c r="EY151" i="1"/>
  <c r="AG160" i="33"/>
  <c r="AF159" i="33"/>
  <c r="DL148" i="1"/>
  <c r="AM755" i="1" l="1"/>
  <c r="BQ751" i="1" s="1"/>
  <c r="BS751" i="1" s="1"/>
  <c r="AN754" i="1"/>
  <c r="BK754" i="1"/>
  <c r="CV754" i="1"/>
  <c r="CH750" i="1"/>
  <c r="CG750" i="1"/>
  <c r="CM750" i="1" s="1"/>
  <c r="FB150" i="1"/>
  <c r="FC150" i="1" s="1"/>
  <c r="ED149" i="1"/>
  <c r="EE150" i="1"/>
  <c r="FK152" i="1"/>
  <c r="FL152" i="1" s="1"/>
  <c r="FM151" i="1" s="1"/>
  <c r="FF151" i="1"/>
  <c r="FA148" i="1"/>
  <c r="FD148" i="1"/>
  <c r="EZ148" i="1"/>
  <c r="DK149" i="1"/>
  <c r="FE150" i="1"/>
  <c r="EY150" i="1"/>
  <c r="AG159" i="33"/>
  <c r="AF158" i="33"/>
  <c r="DL147" i="1"/>
  <c r="CS755" i="1" l="1"/>
  <c r="AQ755" i="1"/>
  <c r="AP755" i="1"/>
  <c r="BJ755" i="1" s="1"/>
  <c r="AO755" i="1"/>
  <c r="AW755" i="1"/>
  <c r="AS755" i="1"/>
  <c r="CK755" i="1"/>
  <c r="AR755" i="1"/>
  <c r="AV754" i="1"/>
  <c r="AU754" i="1"/>
  <c r="CD751" i="1"/>
  <c r="BT751" i="1"/>
  <c r="CE751" i="1"/>
  <c r="CL751" i="1" s="1"/>
  <c r="CF751" i="1"/>
  <c r="CJ751" i="1" s="1"/>
  <c r="FB149" i="1"/>
  <c r="FC149" i="1" s="1"/>
  <c r="FK151" i="1"/>
  <c r="FL151" i="1" s="1"/>
  <c r="FM150" i="1" s="1"/>
  <c r="ED148" i="1"/>
  <c r="EE149" i="1"/>
  <c r="FF150" i="1"/>
  <c r="FD147" i="1"/>
  <c r="FA147" i="1"/>
  <c r="EZ147" i="1"/>
  <c r="DK148" i="1"/>
  <c r="EY149" i="1"/>
  <c r="FE149" i="1"/>
  <c r="AG158" i="33"/>
  <c r="AF157" i="33"/>
  <c r="DL146" i="1"/>
  <c r="BD755" i="1" l="1"/>
  <c r="BF755" i="1"/>
  <c r="BE755" i="1"/>
  <c r="BI755" i="1"/>
  <c r="BH755" i="1"/>
  <c r="CT755" i="1"/>
  <c r="AT755" i="1"/>
  <c r="CI755" i="1"/>
  <c r="BP755" i="1"/>
  <c r="CU755" i="1"/>
  <c r="CH751" i="1"/>
  <c r="CG751" i="1"/>
  <c r="CM751" i="1" s="1"/>
  <c r="FB148" i="1"/>
  <c r="FC148" i="1" s="1"/>
  <c r="ED147" i="1"/>
  <c r="EE148" i="1"/>
  <c r="FK150" i="1"/>
  <c r="FL150" i="1" s="1"/>
  <c r="FM149" i="1" s="1"/>
  <c r="FF149" i="1"/>
  <c r="FD146" i="1"/>
  <c r="FA146" i="1"/>
  <c r="EZ146" i="1"/>
  <c r="DK147" i="1"/>
  <c r="EY148" i="1"/>
  <c r="FE148" i="1"/>
  <c r="AG157" i="33"/>
  <c r="AF156" i="33"/>
  <c r="DL145" i="1"/>
  <c r="BG755" i="1" l="1"/>
  <c r="CV755" i="1"/>
  <c r="BK755" i="1"/>
  <c r="AN755" i="1"/>
  <c r="AM756" i="1"/>
  <c r="FB147" i="1"/>
  <c r="FC147" i="1" s="1"/>
  <c r="ED146" i="1"/>
  <c r="EE147" i="1"/>
  <c r="FK149" i="1"/>
  <c r="FL149" i="1" s="1"/>
  <c r="FM148" i="1" s="1"/>
  <c r="FF148" i="1"/>
  <c r="FA145" i="1"/>
  <c r="EZ145" i="1"/>
  <c r="FD145" i="1"/>
  <c r="DK146" i="1"/>
  <c r="FE147" i="1"/>
  <c r="EY147" i="1"/>
  <c r="AG156" i="33"/>
  <c r="AF155" i="33"/>
  <c r="DL144" i="1"/>
  <c r="AV755" i="1" l="1"/>
  <c r="AU755" i="1"/>
  <c r="AP756" i="1"/>
  <c r="BJ756" i="1" s="1"/>
  <c r="CS756" i="1"/>
  <c r="AS756" i="1"/>
  <c r="CK756" i="1"/>
  <c r="AR756" i="1"/>
  <c r="AO756" i="1"/>
  <c r="BE756" i="1" s="1"/>
  <c r="AQ756" i="1"/>
  <c r="AW756" i="1"/>
  <c r="BQ752" i="1"/>
  <c r="BS752" i="1" s="1"/>
  <c r="BD756" i="1"/>
  <c r="BF756" i="1"/>
  <c r="CT756" i="1"/>
  <c r="FB146" i="1"/>
  <c r="FC146" i="1" s="1"/>
  <c r="ED145" i="1"/>
  <c r="EE146" i="1"/>
  <c r="FK148" i="1"/>
  <c r="FL148" i="1" s="1"/>
  <c r="FM147" i="1" s="1"/>
  <c r="FF147" i="1"/>
  <c r="EZ144" i="1"/>
  <c r="FD144" i="1"/>
  <c r="FA144" i="1"/>
  <c r="DK145" i="1"/>
  <c r="EY146" i="1"/>
  <c r="FE146" i="1"/>
  <c r="AG155" i="33"/>
  <c r="AF154" i="33"/>
  <c r="DL143" i="1"/>
  <c r="BI756" i="1" l="1"/>
  <c r="CU756" i="1"/>
  <c r="CV756" i="1" s="1"/>
  <c r="BH756" i="1"/>
  <c r="BK756" i="1" s="1"/>
  <c r="BP756" i="1"/>
  <c r="CI756" i="1"/>
  <c r="AT756" i="1"/>
  <c r="CD752" i="1"/>
  <c r="BT752" i="1"/>
  <c r="CF752" i="1"/>
  <c r="CJ752" i="1" s="1"/>
  <c r="CE752" i="1"/>
  <c r="CL752" i="1" s="1"/>
  <c r="BG756" i="1"/>
  <c r="FB145" i="1"/>
  <c r="FC145" i="1" s="1"/>
  <c r="ED144" i="1"/>
  <c r="EE145" i="1"/>
  <c r="FK147" i="1"/>
  <c r="FL147" i="1" s="1"/>
  <c r="FM146" i="1" s="1"/>
  <c r="FF146" i="1"/>
  <c r="EZ143" i="1"/>
  <c r="FD143" i="1"/>
  <c r="FA143" i="1"/>
  <c r="DK144" i="1"/>
  <c r="EY145" i="1"/>
  <c r="FE145" i="1"/>
  <c r="AG154" i="33"/>
  <c r="AF153" i="33"/>
  <c r="DL142" i="1"/>
  <c r="AN756" i="1" l="1"/>
  <c r="AM757" i="1"/>
  <c r="CH752" i="1"/>
  <c r="CG752" i="1"/>
  <c r="CM752" i="1" s="1"/>
  <c r="FB144" i="1"/>
  <c r="FC144" i="1" s="1"/>
  <c r="ED143" i="1"/>
  <c r="EE144" i="1"/>
  <c r="FK146" i="1"/>
  <c r="FL146" i="1" s="1"/>
  <c r="FM145" i="1" s="1"/>
  <c r="FF145" i="1"/>
  <c r="FD142" i="1"/>
  <c r="FA142" i="1"/>
  <c r="EZ142" i="1"/>
  <c r="DK143" i="1"/>
  <c r="EY144" i="1"/>
  <c r="FE144" i="1"/>
  <c r="AG153" i="33"/>
  <c r="AF152" i="33"/>
  <c r="DL141" i="1"/>
  <c r="AW757" i="1" l="1"/>
  <c r="CK757" i="1"/>
  <c r="AV756" i="1"/>
  <c r="AU756" i="1"/>
  <c r="CS757" i="1"/>
  <c r="AQ757" i="1"/>
  <c r="AR757" i="1"/>
  <c r="AO757" i="1"/>
  <c r="AP757" i="1"/>
  <c r="BQ753" i="1"/>
  <c r="BS753" i="1" s="1"/>
  <c r="AS757" i="1"/>
  <c r="FB143" i="1"/>
  <c r="FC143" i="1" s="1"/>
  <c r="ED142" i="1"/>
  <c r="EE143" i="1"/>
  <c r="FK145" i="1"/>
  <c r="FL145" i="1" s="1"/>
  <c r="FM144" i="1" s="1"/>
  <c r="FF144" i="1"/>
  <c r="FD141" i="1"/>
  <c r="FA141" i="1"/>
  <c r="EZ141" i="1"/>
  <c r="DK142" i="1"/>
  <c r="FE143" i="1"/>
  <c r="EY143" i="1"/>
  <c r="AG152" i="33"/>
  <c r="AF151" i="33"/>
  <c r="DL140" i="1"/>
  <c r="AT757" i="1" l="1"/>
  <c r="CT757" i="1"/>
  <c r="BE757" i="1"/>
  <c r="BF757" i="1"/>
  <c r="BG757" i="1" s="1"/>
  <c r="BD757" i="1"/>
  <c r="BH757" i="1"/>
  <c r="BI757" i="1"/>
  <c r="BJ757" i="1"/>
  <c r="CI757" i="1"/>
  <c r="BP757" i="1"/>
  <c r="CU757" i="1"/>
  <c r="CE753" i="1"/>
  <c r="BT753" i="1"/>
  <c r="CF753" i="1"/>
  <c r="CJ753" i="1" s="1"/>
  <c r="CD753" i="1"/>
  <c r="CH753" i="1" s="1"/>
  <c r="FB142" i="1"/>
  <c r="FC142" i="1" s="1"/>
  <c r="ED141" i="1"/>
  <c r="EE142" i="1"/>
  <c r="FF143" i="1"/>
  <c r="FK144" i="1"/>
  <c r="FL144" i="1" s="1"/>
  <c r="FM143" i="1" s="1"/>
  <c r="FA140" i="1"/>
  <c r="EZ140" i="1"/>
  <c r="FD140" i="1"/>
  <c r="DK141" i="1"/>
  <c r="FE142" i="1"/>
  <c r="EY142" i="1"/>
  <c r="AG151" i="33"/>
  <c r="AF150" i="33"/>
  <c r="DL139" i="1"/>
  <c r="CV757" i="1" l="1"/>
  <c r="CL753" i="1"/>
  <c r="CG753" i="1"/>
  <c r="CM753" i="1" s="1"/>
  <c r="BK757" i="1"/>
  <c r="AM758" i="1"/>
  <c r="AN757" i="1"/>
  <c r="AQ758" i="1"/>
  <c r="FB141" i="1"/>
  <c r="FC141" i="1" s="1"/>
  <c r="FK143" i="1"/>
  <c r="FL143" i="1" s="1"/>
  <c r="FM142" i="1" s="1"/>
  <c r="ED140" i="1"/>
  <c r="EE141" i="1"/>
  <c r="FF142" i="1"/>
  <c r="FA139" i="1"/>
  <c r="FD139" i="1"/>
  <c r="EZ139" i="1"/>
  <c r="DK140" i="1"/>
  <c r="EY141" i="1"/>
  <c r="FE141" i="1"/>
  <c r="AG150" i="33"/>
  <c r="AF149" i="33"/>
  <c r="DL138" i="1"/>
  <c r="CK758" i="1" l="1"/>
  <c r="AP758" i="1"/>
  <c r="AS758" i="1"/>
  <c r="BQ754" i="1"/>
  <c r="BS754" i="1" s="1"/>
  <c r="AR758" i="1"/>
  <c r="AO758" i="1"/>
  <c r="AW758" i="1"/>
  <c r="CS758" i="1"/>
  <c r="AU757" i="1"/>
  <c r="AV757" i="1"/>
  <c r="FB140" i="1"/>
  <c r="FC140" i="1" s="1"/>
  <c r="ED139" i="1"/>
  <c r="EE140" i="1"/>
  <c r="FK142" i="1"/>
  <c r="FL142" i="1" s="1"/>
  <c r="FM141" i="1" s="1"/>
  <c r="FF141" i="1"/>
  <c r="FD138" i="1"/>
  <c r="FA138" i="1"/>
  <c r="EZ138" i="1"/>
  <c r="DK139" i="1"/>
  <c r="EY140" i="1"/>
  <c r="FE140" i="1"/>
  <c r="AG149" i="33"/>
  <c r="AF148" i="33"/>
  <c r="DL137" i="1"/>
  <c r="BE758" i="1" l="1"/>
  <c r="CT758" i="1"/>
  <c r="BF758" i="1"/>
  <c r="BG758" i="1" s="1"/>
  <c r="BD758" i="1"/>
  <c r="BJ758" i="1"/>
  <c r="BI758" i="1"/>
  <c r="BH758" i="1"/>
  <c r="CI758" i="1"/>
  <c r="CU758" i="1"/>
  <c r="BP758" i="1"/>
  <c r="AT758" i="1"/>
  <c r="CD754" i="1"/>
  <c r="CF754" i="1"/>
  <c r="CJ754" i="1" s="1"/>
  <c r="CE754" i="1"/>
  <c r="CL754" i="1" s="1"/>
  <c r="BT754" i="1"/>
  <c r="FB139" i="1"/>
  <c r="FC139" i="1" s="1"/>
  <c r="ED138" i="1"/>
  <c r="EE139" i="1"/>
  <c r="FK141" i="1"/>
  <c r="FL141" i="1" s="1"/>
  <c r="FM140" i="1" s="1"/>
  <c r="FF140" i="1"/>
  <c r="FD137" i="1"/>
  <c r="FA137" i="1"/>
  <c r="EZ137" i="1"/>
  <c r="DK138" i="1"/>
  <c r="EY139" i="1"/>
  <c r="FE139" i="1"/>
  <c r="AG148" i="33"/>
  <c r="AF147" i="33"/>
  <c r="DL136" i="1"/>
  <c r="BK758" i="1" l="1"/>
  <c r="CV758" i="1"/>
  <c r="AM759" i="1"/>
  <c r="AN758" i="1"/>
  <c r="CH754" i="1"/>
  <c r="CG754" i="1"/>
  <c r="CM754" i="1" s="1"/>
  <c r="FB138" i="1"/>
  <c r="FC138" i="1" s="1"/>
  <c r="ED137" i="1"/>
  <c r="EE138" i="1"/>
  <c r="FK140" i="1"/>
  <c r="FL140" i="1" s="1"/>
  <c r="FM139" i="1" s="1"/>
  <c r="FF139" i="1"/>
  <c r="FA136" i="1"/>
  <c r="EZ136" i="1"/>
  <c r="FD136" i="1"/>
  <c r="DK137" i="1"/>
  <c r="FE138" i="1"/>
  <c r="EY138" i="1"/>
  <c r="AG147" i="33"/>
  <c r="AF146" i="33"/>
  <c r="DL135" i="1"/>
  <c r="AW759" i="1" l="1"/>
  <c r="AQ759" i="1"/>
  <c r="CK759" i="1"/>
  <c r="AP759" i="1"/>
  <c r="CI759" i="1" s="1"/>
  <c r="AO759" i="1"/>
  <c r="CT759" i="1" s="1"/>
  <c r="AR759" i="1"/>
  <c r="BQ755" i="1"/>
  <c r="BS755" i="1" s="1"/>
  <c r="CS759" i="1"/>
  <c r="AS759" i="1"/>
  <c r="AU758" i="1"/>
  <c r="AV758" i="1"/>
  <c r="BH759" i="1"/>
  <c r="BD759" i="1"/>
  <c r="BE759" i="1"/>
  <c r="BF759" i="1"/>
  <c r="FB137" i="1"/>
  <c r="FC137" i="1" s="1"/>
  <c r="ED136" i="1"/>
  <c r="EE137" i="1"/>
  <c r="FK139" i="1"/>
  <c r="FL139" i="1" s="1"/>
  <c r="FM138" i="1" s="1"/>
  <c r="FF138" i="1"/>
  <c r="EZ135" i="1"/>
  <c r="FD135" i="1"/>
  <c r="FA135" i="1"/>
  <c r="DK136" i="1"/>
  <c r="FE137" i="1"/>
  <c r="EY137" i="1"/>
  <c r="AG146" i="33"/>
  <c r="AF145" i="33"/>
  <c r="DL134" i="1"/>
  <c r="AT759" i="1" l="1"/>
  <c r="AM760" i="1" s="1"/>
  <c r="BP759" i="1"/>
  <c r="BI759" i="1"/>
  <c r="BJ759" i="1"/>
  <c r="BK759" i="1" s="1"/>
  <c r="CU759" i="1"/>
  <c r="BT755" i="1"/>
  <c r="CF755" i="1"/>
  <c r="CJ755" i="1" s="1"/>
  <c r="CE755" i="1"/>
  <c r="CD755" i="1"/>
  <c r="CH755" i="1" s="1"/>
  <c r="AN759" i="1"/>
  <c r="CV759" i="1"/>
  <c r="BG759" i="1"/>
  <c r="FB136" i="1"/>
  <c r="FC136" i="1" s="1"/>
  <c r="ED135" i="1"/>
  <c r="EE136" i="1"/>
  <c r="FF137" i="1"/>
  <c r="FK138" i="1"/>
  <c r="FL138" i="1" s="1"/>
  <c r="FM137" i="1" s="1"/>
  <c r="FD134" i="1"/>
  <c r="FA134" i="1"/>
  <c r="EZ134" i="1"/>
  <c r="DK135" i="1"/>
  <c r="EY136" i="1"/>
  <c r="FE136" i="1"/>
  <c r="AG145" i="33"/>
  <c r="AF144" i="33"/>
  <c r="DL133" i="1"/>
  <c r="CL755" i="1" l="1"/>
  <c r="CG755" i="1"/>
  <c r="CM755" i="1" s="1"/>
  <c r="CK760" i="1"/>
  <c r="AW760" i="1"/>
  <c r="AR760" i="1"/>
  <c r="AP760" i="1"/>
  <c r="AS760" i="1"/>
  <c r="AO760" i="1"/>
  <c r="AQ760" i="1"/>
  <c r="CS760" i="1"/>
  <c r="BQ756" i="1"/>
  <c r="BS756" i="1" s="1"/>
  <c r="AU759" i="1"/>
  <c r="AV759" i="1"/>
  <c r="FB135" i="1"/>
  <c r="FC135" i="1" s="1"/>
  <c r="FK137" i="1"/>
  <c r="FL137" i="1" s="1"/>
  <c r="FM136" i="1" s="1"/>
  <c r="ED134" i="1"/>
  <c r="EE135" i="1"/>
  <c r="FF136" i="1"/>
  <c r="FD133" i="1"/>
  <c r="FA133" i="1"/>
  <c r="EZ133" i="1"/>
  <c r="DK134" i="1"/>
  <c r="EY135" i="1"/>
  <c r="FE135" i="1"/>
  <c r="AG144" i="33"/>
  <c r="AF143" i="33"/>
  <c r="DL132" i="1"/>
  <c r="BJ760" i="1" l="1"/>
  <c r="CU760" i="1"/>
  <c r="BP760" i="1"/>
  <c r="CI760" i="1"/>
  <c r="BI760" i="1"/>
  <c r="BH760" i="1"/>
  <c r="AT760" i="1"/>
  <c r="BE760" i="1"/>
  <c r="BD760" i="1"/>
  <c r="CT760" i="1"/>
  <c r="BF760" i="1"/>
  <c r="CD756" i="1"/>
  <c r="CE756" i="1"/>
  <c r="CL756" i="1" s="1"/>
  <c r="BT756" i="1"/>
  <c r="CF756" i="1"/>
  <c r="CJ756" i="1" s="1"/>
  <c r="FB134" i="1"/>
  <c r="FC134" i="1" s="1"/>
  <c r="ED133" i="1"/>
  <c r="EE134" i="1"/>
  <c r="FK136" i="1"/>
  <c r="FL136" i="1" s="1"/>
  <c r="FM135" i="1" s="1"/>
  <c r="FF135" i="1"/>
  <c r="FD132" i="1"/>
  <c r="FA132" i="1"/>
  <c r="EZ132" i="1"/>
  <c r="DK133" i="1"/>
  <c r="EY134" i="1"/>
  <c r="FE134" i="1"/>
  <c r="AG143" i="33"/>
  <c r="AF142" i="33"/>
  <c r="DL131" i="1"/>
  <c r="AN760" i="1" l="1"/>
  <c r="AM761" i="1"/>
  <c r="CH756" i="1"/>
  <c r="CG756" i="1"/>
  <c r="CM756" i="1" s="1"/>
  <c r="BK760" i="1"/>
  <c r="CV760" i="1"/>
  <c r="BG760" i="1"/>
  <c r="FB133" i="1"/>
  <c r="FC133" i="1" s="1"/>
  <c r="FK135" i="1"/>
  <c r="FL135" i="1" s="1"/>
  <c r="FM134" i="1" s="1"/>
  <c r="ED132" i="1"/>
  <c r="EE133" i="1"/>
  <c r="FF134" i="1"/>
  <c r="FA131" i="1"/>
  <c r="EZ131" i="1"/>
  <c r="FD131" i="1"/>
  <c r="DK132" i="1"/>
  <c r="FE133" i="1"/>
  <c r="EY133" i="1"/>
  <c r="AG142" i="33"/>
  <c r="AF141" i="33"/>
  <c r="DL130" i="1"/>
  <c r="BQ757" i="1" l="1"/>
  <c r="BS757" i="1" s="1"/>
  <c r="AW761" i="1"/>
  <c r="AQ761" i="1"/>
  <c r="AO761" i="1"/>
  <c r="CK761" i="1"/>
  <c r="AR761" i="1"/>
  <c r="AP761" i="1"/>
  <c r="AS761" i="1"/>
  <c r="CS761" i="1"/>
  <c r="AU760" i="1"/>
  <c r="AV760" i="1"/>
  <c r="FB132" i="1"/>
  <c r="FC132" i="1" s="1"/>
  <c r="ED131" i="1"/>
  <c r="EE132" i="1"/>
  <c r="FF133" i="1"/>
  <c r="FK134" i="1"/>
  <c r="FL134" i="1" s="1"/>
  <c r="FM133" i="1" s="1"/>
  <c r="EZ130" i="1"/>
  <c r="FD130" i="1"/>
  <c r="FA130" i="1"/>
  <c r="DK131" i="1"/>
  <c r="EY132" i="1"/>
  <c r="FE132" i="1"/>
  <c r="AG141" i="33"/>
  <c r="AF140" i="33"/>
  <c r="DL129" i="1"/>
  <c r="CF757" i="1" l="1"/>
  <c r="CJ757" i="1" s="1"/>
  <c r="CE757" i="1"/>
  <c r="CL757" i="1" s="1"/>
  <c r="BT757" i="1"/>
  <c r="CD757" i="1"/>
  <c r="BE761" i="1"/>
  <c r="BF761" i="1"/>
  <c r="BD761" i="1"/>
  <c r="AT761" i="1"/>
  <c r="CT761" i="1"/>
  <c r="CI761" i="1"/>
  <c r="BJ761" i="1"/>
  <c r="CU761" i="1"/>
  <c r="BP761" i="1"/>
  <c r="BI761" i="1"/>
  <c r="BH761" i="1"/>
  <c r="FB131" i="1"/>
  <c r="FC131" i="1" s="1"/>
  <c r="FK133" i="1"/>
  <c r="FL133" i="1" s="1"/>
  <c r="FM132" i="1" s="1"/>
  <c r="ED130" i="1"/>
  <c r="EE131" i="1"/>
  <c r="FF132" i="1"/>
  <c r="FD129" i="1"/>
  <c r="FA129" i="1"/>
  <c r="EZ129" i="1"/>
  <c r="DK130" i="1"/>
  <c r="EY131" i="1"/>
  <c r="FE131" i="1"/>
  <c r="AG140" i="33"/>
  <c r="AF139" i="33"/>
  <c r="DL128" i="1"/>
  <c r="BK761" i="1" l="1"/>
  <c r="CH757" i="1"/>
  <c r="CG757" i="1"/>
  <c r="CM757" i="1" s="1"/>
  <c r="AN761" i="1"/>
  <c r="AM762" i="1"/>
  <c r="CV761" i="1"/>
  <c r="BG761" i="1"/>
  <c r="FB130" i="1"/>
  <c r="FC130" i="1" s="1"/>
  <c r="ED129" i="1"/>
  <c r="EE130" i="1"/>
  <c r="FK132" i="1"/>
  <c r="FL132" i="1" s="1"/>
  <c r="FM131" i="1" s="1"/>
  <c r="FF131" i="1"/>
  <c r="FD128" i="1"/>
  <c r="FA128" i="1"/>
  <c r="EZ128" i="1"/>
  <c r="DK129" i="1"/>
  <c r="EY130" i="1"/>
  <c r="FE130" i="1"/>
  <c r="AG139" i="33"/>
  <c r="AF138" i="33"/>
  <c r="DL127" i="1"/>
  <c r="AV761" i="1" l="1"/>
  <c r="AU761" i="1"/>
  <c r="CS762" i="1"/>
  <c r="AQ762" i="1"/>
  <c r="BQ758" i="1"/>
  <c r="BS758" i="1" s="1"/>
  <c r="AR762" i="1"/>
  <c r="AS762" i="1"/>
  <c r="CK762" i="1"/>
  <c r="AO762" i="1"/>
  <c r="AW762" i="1"/>
  <c r="AP762" i="1"/>
  <c r="FB129" i="1"/>
  <c r="FC129" i="1" s="1"/>
  <c r="ED128" i="1"/>
  <c r="EE129" i="1"/>
  <c r="FK131" i="1"/>
  <c r="FL131" i="1" s="1"/>
  <c r="FM130" i="1" s="1"/>
  <c r="FF130" i="1"/>
  <c r="FA127" i="1"/>
  <c r="EZ127" i="1"/>
  <c r="FD127" i="1"/>
  <c r="DK128" i="1"/>
  <c r="FE129" i="1"/>
  <c r="EY129" i="1"/>
  <c r="AG138" i="33"/>
  <c r="AF137" i="33"/>
  <c r="DL126" i="1"/>
  <c r="CF758" i="1" l="1"/>
  <c r="CJ758" i="1" s="1"/>
  <c r="CD758" i="1"/>
  <c r="BT758" i="1"/>
  <c r="CE758" i="1"/>
  <c r="CL758" i="1" s="1"/>
  <c r="BD762" i="1"/>
  <c r="BE762" i="1"/>
  <c r="CT762" i="1"/>
  <c r="BF762" i="1"/>
  <c r="AT762" i="1"/>
  <c r="BH762" i="1"/>
  <c r="BP762" i="1"/>
  <c r="BI762" i="1"/>
  <c r="BJ762" i="1"/>
  <c r="CI762" i="1"/>
  <c r="CU762" i="1"/>
  <c r="FB128" i="1"/>
  <c r="FC128" i="1" s="1"/>
  <c r="ED127" i="1"/>
  <c r="EE128" i="1"/>
  <c r="FK130" i="1"/>
  <c r="FL130" i="1" s="1"/>
  <c r="FM129" i="1" s="1"/>
  <c r="FF129" i="1"/>
  <c r="FA126" i="1"/>
  <c r="EZ126" i="1"/>
  <c r="FD126" i="1"/>
  <c r="DK127" i="1"/>
  <c r="FE128" i="1"/>
  <c r="EY128" i="1"/>
  <c r="AG137" i="33"/>
  <c r="AF136" i="33"/>
  <c r="DL125" i="1"/>
  <c r="BG762" i="1" l="1"/>
  <c r="CG758" i="1"/>
  <c r="CM758" i="1" s="1"/>
  <c r="CH758" i="1"/>
  <c r="AN762" i="1"/>
  <c r="AM763" i="1"/>
  <c r="BK762" i="1"/>
  <c r="CV762" i="1"/>
  <c r="FB127" i="1"/>
  <c r="FC127" i="1" s="1"/>
  <c r="ED126" i="1"/>
  <c r="EE127" i="1"/>
  <c r="FK129" i="1"/>
  <c r="FL129" i="1" s="1"/>
  <c r="FM128" i="1" s="1"/>
  <c r="FF128" i="1"/>
  <c r="FD125" i="1"/>
  <c r="FA125" i="1"/>
  <c r="EZ125" i="1"/>
  <c r="DK126" i="1"/>
  <c r="EY127" i="1"/>
  <c r="FE127" i="1"/>
  <c r="AG136" i="33"/>
  <c r="AF135" i="33"/>
  <c r="DL124" i="1"/>
  <c r="AV762" i="1" l="1"/>
  <c r="AU762" i="1"/>
  <c r="AW763" i="1"/>
  <c r="AR763" i="1"/>
  <c r="BQ759" i="1"/>
  <c r="BS759" i="1" s="1"/>
  <c r="AS763" i="1"/>
  <c r="AQ763" i="1"/>
  <c r="AP763" i="1"/>
  <c r="CS763" i="1"/>
  <c r="CK763" i="1"/>
  <c r="AO763" i="1"/>
  <c r="FB126" i="1"/>
  <c r="FC126" i="1" s="1"/>
  <c r="ED125" i="1"/>
  <c r="EE126" i="1"/>
  <c r="FK128" i="1"/>
  <c r="FL128" i="1" s="1"/>
  <c r="FM127" i="1" s="1"/>
  <c r="FF127" i="1"/>
  <c r="FD124" i="1"/>
  <c r="FA124" i="1"/>
  <c r="EZ124" i="1"/>
  <c r="DK125" i="1"/>
  <c r="EY126" i="1"/>
  <c r="FE126" i="1"/>
  <c r="AG135" i="33"/>
  <c r="AF134" i="33"/>
  <c r="DL123" i="1"/>
  <c r="AT763" i="1" l="1"/>
  <c r="CD759" i="1"/>
  <c r="CE759" i="1"/>
  <c r="CL759" i="1" s="1"/>
  <c r="CF759" i="1"/>
  <c r="CJ759" i="1" s="1"/>
  <c r="BT759" i="1"/>
  <c r="BJ763" i="1"/>
  <c r="BP763" i="1"/>
  <c r="BI763" i="1"/>
  <c r="CU763" i="1"/>
  <c r="BH763" i="1"/>
  <c r="CI763" i="1"/>
  <c r="BE763" i="1"/>
  <c r="BD763" i="1"/>
  <c r="BF763" i="1"/>
  <c r="BG763" i="1" s="1"/>
  <c r="CT763" i="1"/>
  <c r="FB125" i="1"/>
  <c r="FC125" i="1" s="1"/>
  <c r="FK127" i="1"/>
  <c r="FL127" i="1" s="1"/>
  <c r="FM126" i="1" s="1"/>
  <c r="ED124" i="1"/>
  <c r="EE125" i="1"/>
  <c r="FF126" i="1"/>
  <c r="FD123" i="1"/>
  <c r="FA123" i="1"/>
  <c r="EZ123" i="1"/>
  <c r="DK124" i="1"/>
  <c r="EY125" i="1"/>
  <c r="FE125" i="1"/>
  <c r="AG134" i="33"/>
  <c r="AF133" i="33"/>
  <c r="DL122" i="1"/>
  <c r="AM764" i="1" l="1"/>
  <c r="AN763" i="1"/>
  <c r="CV763" i="1"/>
  <c r="CH759" i="1"/>
  <c r="CG759" i="1"/>
  <c r="CM759" i="1" s="1"/>
  <c r="BK763" i="1"/>
  <c r="FB124" i="1"/>
  <c r="FC124" i="1" s="1"/>
  <c r="ED123" i="1"/>
  <c r="EE124" i="1"/>
  <c r="FK126" i="1"/>
  <c r="FL126" i="1" s="1"/>
  <c r="FM125" i="1" s="1"/>
  <c r="FF125" i="1"/>
  <c r="FA122" i="1"/>
  <c r="EZ122" i="1"/>
  <c r="FD122" i="1"/>
  <c r="DK123" i="1"/>
  <c r="FE124" i="1"/>
  <c r="EY124" i="1"/>
  <c r="AG133" i="33"/>
  <c r="AF132" i="33"/>
  <c r="DL121" i="1"/>
  <c r="AS764" i="1" l="1"/>
  <c r="AW764" i="1"/>
  <c r="AV763" i="1"/>
  <c r="AU763" i="1"/>
  <c r="CK764" i="1"/>
  <c r="BQ760" i="1"/>
  <c r="BS760" i="1" s="1"/>
  <c r="AP764" i="1"/>
  <c r="CU764" i="1" s="1"/>
  <c r="AO764" i="1"/>
  <c r="CS764" i="1"/>
  <c r="AR764" i="1"/>
  <c r="AQ764" i="1"/>
  <c r="FB123" i="1"/>
  <c r="FC123" i="1" s="1"/>
  <c r="ED122" i="1"/>
  <c r="EE123" i="1"/>
  <c r="FK125" i="1"/>
  <c r="FL125" i="1" s="1"/>
  <c r="FM124" i="1" s="1"/>
  <c r="FF124" i="1"/>
  <c r="EZ121" i="1"/>
  <c r="FD121" i="1"/>
  <c r="FA121" i="1"/>
  <c r="DK122" i="1"/>
  <c r="EY123" i="1"/>
  <c r="FE123" i="1"/>
  <c r="AG132" i="33"/>
  <c r="AF131" i="33"/>
  <c r="DL120" i="1"/>
  <c r="AT764" i="1" l="1"/>
  <c r="BD764" i="1"/>
  <c r="BE764" i="1"/>
  <c r="BJ764" i="1"/>
  <c r="BI764" i="1"/>
  <c r="CI764" i="1"/>
  <c r="CT764" i="1"/>
  <c r="CV764" i="1" s="1"/>
  <c r="BF764" i="1"/>
  <c r="CE760" i="1"/>
  <c r="CF760" i="1"/>
  <c r="CJ760" i="1" s="1"/>
  <c r="CD760" i="1"/>
  <c r="CH760" i="1" s="1"/>
  <c r="BT760" i="1"/>
  <c r="BH764" i="1"/>
  <c r="BP764" i="1"/>
  <c r="FB122" i="1"/>
  <c r="FC122" i="1" s="1"/>
  <c r="ED121" i="1"/>
  <c r="EE122" i="1"/>
  <c r="FK124" i="1"/>
  <c r="FL124" i="1" s="1"/>
  <c r="FM123" i="1" s="1"/>
  <c r="FF123" i="1"/>
  <c r="FD120" i="1"/>
  <c r="EZ120" i="1"/>
  <c r="FA120" i="1"/>
  <c r="DK121" i="1"/>
  <c r="EY122" i="1"/>
  <c r="FE122" i="1"/>
  <c r="AG131" i="33"/>
  <c r="AF130" i="33"/>
  <c r="DL119" i="1"/>
  <c r="AM765" i="1" l="1"/>
  <c r="BQ761" i="1" s="1"/>
  <c r="BS761" i="1" s="1"/>
  <c r="AN764" i="1"/>
  <c r="BG764" i="1"/>
  <c r="BK764" i="1"/>
  <c r="CL760" i="1"/>
  <c r="CG760" i="1"/>
  <c r="CM760" i="1" s="1"/>
  <c r="FB121" i="1"/>
  <c r="FC121" i="1" s="1"/>
  <c r="ED120" i="1"/>
  <c r="EE121" i="1"/>
  <c r="FK123" i="1"/>
  <c r="FL123" i="1" s="1"/>
  <c r="FM122" i="1" s="1"/>
  <c r="FF122" i="1"/>
  <c r="FD119" i="1"/>
  <c r="FA119" i="1"/>
  <c r="EZ119" i="1"/>
  <c r="DK120" i="1"/>
  <c r="EY121" i="1"/>
  <c r="FE121" i="1"/>
  <c r="AG130" i="33"/>
  <c r="AF129" i="33"/>
  <c r="DL118" i="1"/>
  <c r="AO765" i="1" l="1"/>
  <c r="CS765" i="1"/>
  <c r="AP765" i="1"/>
  <c r="AT765" i="1" s="1"/>
  <c r="CK765" i="1"/>
  <c r="AS765" i="1"/>
  <c r="AR765" i="1"/>
  <c r="AW765" i="1"/>
  <c r="AQ765" i="1"/>
  <c r="AV764" i="1"/>
  <c r="AU764" i="1"/>
  <c r="CF761" i="1"/>
  <c r="CJ761" i="1" s="1"/>
  <c r="CD761" i="1"/>
  <c r="CE761" i="1"/>
  <c r="CL761" i="1" s="1"/>
  <c r="BT761" i="1"/>
  <c r="FB120" i="1"/>
  <c r="FC120" i="1" s="1"/>
  <c r="ED119" i="1"/>
  <c r="EE120" i="1"/>
  <c r="FK122" i="1"/>
  <c r="FL122" i="1" s="1"/>
  <c r="FM121" i="1" s="1"/>
  <c r="FF121" i="1"/>
  <c r="FA118" i="1"/>
  <c r="EZ118" i="1"/>
  <c r="FD118" i="1"/>
  <c r="DK119" i="1"/>
  <c r="FE120" i="1"/>
  <c r="EY120" i="1"/>
  <c r="AG129" i="33"/>
  <c r="AF128" i="33"/>
  <c r="DL117" i="1"/>
  <c r="CT765" i="1" l="1"/>
  <c r="BE765" i="1"/>
  <c r="BF765" i="1"/>
  <c r="BD765" i="1"/>
  <c r="CI765" i="1"/>
  <c r="BJ765" i="1"/>
  <c r="BP765" i="1"/>
  <c r="BH765" i="1"/>
  <c r="BI765" i="1"/>
  <c r="CU765" i="1"/>
  <c r="AN765" i="1"/>
  <c r="AM766" i="1"/>
  <c r="CH761" i="1"/>
  <c r="CG761" i="1"/>
  <c r="CM761" i="1" s="1"/>
  <c r="FB119" i="1"/>
  <c r="FC119" i="1" s="1"/>
  <c r="ED118" i="1"/>
  <c r="EE119" i="1"/>
  <c r="FK121" i="1"/>
  <c r="FL121" i="1" s="1"/>
  <c r="FM120" i="1" s="1"/>
  <c r="FF120" i="1"/>
  <c r="FA117" i="1"/>
  <c r="EZ117" i="1"/>
  <c r="FD117" i="1"/>
  <c r="DK118" i="1"/>
  <c r="FE119" i="1"/>
  <c r="EY119" i="1"/>
  <c r="AG128" i="33"/>
  <c r="AF127" i="33"/>
  <c r="DL116" i="1"/>
  <c r="CV765" i="1" l="1"/>
  <c r="BK765" i="1"/>
  <c r="BG765" i="1"/>
  <c r="AV765" i="1"/>
  <c r="AU765" i="1"/>
  <c r="AP766" i="1"/>
  <c r="CK766" i="1"/>
  <c r="AR766" i="1"/>
  <c r="AS766" i="1"/>
  <c r="BQ762" i="1"/>
  <c r="BS762" i="1" s="1"/>
  <c r="AW766" i="1"/>
  <c r="AQ766" i="1"/>
  <c r="AO766" i="1"/>
  <c r="CS766" i="1"/>
  <c r="FB118" i="1"/>
  <c r="FC118" i="1" s="1"/>
  <c r="ED117" i="1"/>
  <c r="EE118" i="1"/>
  <c r="FK120" i="1"/>
  <c r="FL120" i="1" s="1"/>
  <c r="FM119" i="1" s="1"/>
  <c r="FF119" i="1"/>
  <c r="FA116" i="1"/>
  <c r="FD116" i="1"/>
  <c r="EZ116" i="1"/>
  <c r="DK117" i="1"/>
  <c r="EY118" i="1"/>
  <c r="FE118" i="1"/>
  <c r="AG127" i="33"/>
  <c r="AF126" i="33"/>
  <c r="DL115" i="1"/>
  <c r="BP766" i="1" l="1"/>
  <c r="BH766" i="1"/>
  <c r="CI766" i="1"/>
  <c r="CU766" i="1"/>
  <c r="BI766" i="1"/>
  <c r="BJ766" i="1"/>
  <c r="CE762" i="1"/>
  <c r="CL762" i="1" s="1"/>
  <c r="CD762" i="1"/>
  <c r="CF762" i="1"/>
  <c r="CJ762" i="1" s="1"/>
  <c r="BT762" i="1"/>
  <c r="BE766" i="1"/>
  <c r="BD766" i="1"/>
  <c r="CT766" i="1"/>
  <c r="BF766" i="1"/>
  <c r="AT766" i="1"/>
  <c r="FB117" i="1"/>
  <c r="FC117" i="1" s="1"/>
  <c r="FK119" i="1"/>
  <c r="FL119" i="1" s="1"/>
  <c r="FM118" i="1" s="1"/>
  <c r="ED116" i="1"/>
  <c r="EE117" i="1"/>
  <c r="FF118" i="1"/>
  <c r="FD115" i="1"/>
  <c r="FA115" i="1"/>
  <c r="EZ115" i="1"/>
  <c r="DK116" i="1"/>
  <c r="EY117" i="1"/>
  <c r="FE117" i="1"/>
  <c r="AG126" i="33"/>
  <c r="AF125" i="33"/>
  <c r="DL114" i="1"/>
  <c r="BG766" i="1" l="1"/>
  <c r="CV766" i="1"/>
  <c r="CH762" i="1"/>
  <c r="CG762" i="1"/>
  <c r="CM762" i="1" s="1"/>
  <c r="AN766" i="1"/>
  <c r="AM767" i="1"/>
  <c r="BK766" i="1"/>
  <c r="FB116" i="1"/>
  <c r="FC116" i="1" s="1"/>
  <c r="ED115" i="1"/>
  <c r="EE116" i="1"/>
  <c r="FK118" i="1"/>
  <c r="FL118" i="1" s="1"/>
  <c r="FM117" i="1" s="1"/>
  <c r="FF117" i="1"/>
  <c r="FD114" i="1"/>
  <c r="FA114" i="1"/>
  <c r="EZ114" i="1"/>
  <c r="DK115" i="1"/>
  <c r="EY116" i="1"/>
  <c r="FE116" i="1"/>
  <c r="AG125" i="33"/>
  <c r="AF124" i="33"/>
  <c r="DL113" i="1"/>
  <c r="AP767" i="1" l="1"/>
  <c r="AR767" i="1"/>
  <c r="CK767" i="1"/>
  <c r="CS767" i="1"/>
  <c r="AO767" i="1"/>
  <c r="AQ767" i="1"/>
  <c r="BQ763" i="1"/>
  <c r="BS763" i="1" s="1"/>
  <c r="AS767" i="1"/>
  <c r="AW767" i="1"/>
  <c r="AV766" i="1"/>
  <c r="AU766" i="1"/>
  <c r="FB115" i="1"/>
  <c r="FC115" i="1" s="1"/>
  <c r="ED114" i="1"/>
  <c r="EE115" i="1"/>
  <c r="FK117" i="1"/>
  <c r="FL117" i="1" s="1"/>
  <c r="FM116" i="1" s="1"/>
  <c r="FF116" i="1"/>
  <c r="FA113" i="1"/>
  <c r="EZ113" i="1"/>
  <c r="FD113" i="1"/>
  <c r="DK114" i="1"/>
  <c r="FE115" i="1"/>
  <c r="EY115" i="1"/>
  <c r="AG124" i="33"/>
  <c r="AF123" i="33"/>
  <c r="DL112" i="1"/>
  <c r="BH767" i="1" l="1"/>
  <c r="CI767" i="1"/>
  <c r="BP767" i="1"/>
  <c r="CU767" i="1"/>
  <c r="BI767" i="1"/>
  <c r="BJ767" i="1"/>
  <c r="BD767" i="1"/>
  <c r="AT767" i="1"/>
  <c r="BF767" i="1"/>
  <c r="CT767" i="1"/>
  <c r="BE767" i="1"/>
  <c r="BT763" i="1"/>
  <c r="CE763" i="1"/>
  <c r="CL763" i="1" s="1"/>
  <c r="CF763" i="1"/>
  <c r="CJ763" i="1" s="1"/>
  <c r="CD763" i="1"/>
  <c r="FB114" i="1"/>
  <c r="FC114" i="1" s="1"/>
  <c r="ED113" i="1"/>
  <c r="EE114" i="1"/>
  <c r="FK116" i="1"/>
  <c r="FL116" i="1" s="1"/>
  <c r="FM115" i="1" s="1"/>
  <c r="FF115" i="1"/>
  <c r="EZ112" i="1"/>
  <c r="FD112" i="1"/>
  <c r="FA112" i="1"/>
  <c r="DK113" i="1"/>
  <c r="EY114" i="1"/>
  <c r="FE114" i="1"/>
  <c r="AG123" i="33"/>
  <c r="AF122" i="33"/>
  <c r="DL111" i="1"/>
  <c r="CV767" i="1" l="1"/>
  <c r="BG767" i="1"/>
  <c r="AN767" i="1"/>
  <c r="AM768" i="1"/>
  <c r="CG763" i="1"/>
  <c r="CM763" i="1" s="1"/>
  <c r="CH763" i="1"/>
  <c r="BK767" i="1"/>
  <c r="FB113" i="1"/>
  <c r="FC113" i="1" s="1"/>
  <c r="ED112" i="1"/>
  <c r="EE113" i="1"/>
  <c r="FK115" i="1"/>
  <c r="FL115" i="1" s="1"/>
  <c r="FM114" i="1" s="1"/>
  <c r="FF114" i="1"/>
  <c r="EZ111" i="1"/>
  <c r="FD111" i="1"/>
  <c r="FA111" i="1"/>
  <c r="DK112" i="1"/>
  <c r="EY113" i="1"/>
  <c r="FE113" i="1"/>
  <c r="AG122" i="33"/>
  <c r="AF121" i="33"/>
  <c r="DL110" i="1"/>
  <c r="AS768" i="1" l="1"/>
  <c r="AP768" i="1"/>
  <c r="AQ768" i="1"/>
  <c r="AR768" i="1"/>
  <c r="AO768" i="1"/>
  <c r="CS768" i="1"/>
  <c r="BQ764" i="1"/>
  <c r="BS764" i="1" s="1"/>
  <c r="CK768" i="1"/>
  <c r="AW768" i="1"/>
  <c r="AU767" i="1"/>
  <c r="AV767" i="1"/>
  <c r="FB112" i="1"/>
  <c r="FC112" i="1" s="1"/>
  <c r="ED111" i="1"/>
  <c r="EE112" i="1"/>
  <c r="FK114" i="1"/>
  <c r="FL114" i="1" s="1"/>
  <c r="FM113" i="1" s="1"/>
  <c r="FF113" i="1"/>
  <c r="FD110" i="1"/>
  <c r="FA110" i="1"/>
  <c r="EZ110" i="1"/>
  <c r="DK111" i="1"/>
  <c r="EY112" i="1"/>
  <c r="FE112" i="1"/>
  <c r="AG121" i="33"/>
  <c r="AF120" i="33"/>
  <c r="DL109" i="1"/>
  <c r="BH768" i="1" l="1"/>
  <c r="CI768" i="1"/>
  <c r="CU768" i="1"/>
  <c r="BP768" i="1"/>
  <c r="BI768" i="1"/>
  <c r="BJ768" i="1"/>
  <c r="AT768" i="1"/>
  <c r="BF768" i="1"/>
  <c r="BD768" i="1"/>
  <c r="BE768" i="1"/>
  <c r="CT768" i="1"/>
  <c r="BT764" i="1"/>
  <c r="CF764" i="1"/>
  <c r="CJ764" i="1" s="1"/>
  <c r="CE764" i="1"/>
  <c r="CL764" i="1" s="1"/>
  <c r="CD764" i="1"/>
  <c r="FB111" i="1"/>
  <c r="FC111" i="1" s="1"/>
  <c r="ED110" i="1"/>
  <c r="EE111" i="1"/>
  <c r="FK113" i="1"/>
  <c r="FL113" i="1" s="1"/>
  <c r="FM112" i="1" s="1"/>
  <c r="FF112" i="1"/>
  <c r="FD109" i="1"/>
  <c r="FA109" i="1"/>
  <c r="EZ109" i="1"/>
  <c r="DK110" i="1"/>
  <c r="FE111" i="1"/>
  <c r="EY111" i="1"/>
  <c r="AG120" i="33"/>
  <c r="AF119" i="33"/>
  <c r="DL108" i="1"/>
  <c r="AN768" i="1" l="1"/>
  <c r="AM769" i="1"/>
  <c r="CG764" i="1"/>
  <c r="CM764" i="1" s="1"/>
  <c r="CH764" i="1"/>
  <c r="BK768" i="1"/>
  <c r="CV768" i="1"/>
  <c r="BG768" i="1"/>
  <c r="FB110" i="1"/>
  <c r="FC110" i="1" s="1"/>
  <c r="ED109" i="1"/>
  <c r="EE110" i="1"/>
  <c r="FF111" i="1"/>
  <c r="FK112" i="1"/>
  <c r="FL112" i="1" s="1"/>
  <c r="FM111" i="1" s="1"/>
  <c r="FA108" i="1"/>
  <c r="EZ108" i="1"/>
  <c r="FD108" i="1"/>
  <c r="DK109" i="1"/>
  <c r="FE110" i="1"/>
  <c r="EY110" i="1"/>
  <c r="AG119" i="33"/>
  <c r="AF118" i="33"/>
  <c r="DL107" i="1"/>
  <c r="AV768" i="1" l="1"/>
  <c r="AU768" i="1"/>
  <c r="AS769" i="1"/>
  <c r="AO769" i="1"/>
  <c r="AR769" i="1"/>
  <c r="CK769" i="1"/>
  <c r="AQ769" i="1"/>
  <c r="CS769" i="1"/>
  <c r="AP769" i="1"/>
  <c r="AW769" i="1"/>
  <c r="BQ765" i="1"/>
  <c r="BS765" i="1" s="1"/>
  <c r="FB109" i="1"/>
  <c r="FC109" i="1" s="1"/>
  <c r="FK111" i="1"/>
  <c r="FL111" i="1" s="1"/>
  <c r="FM110" i="1" s="1"/>
  <c r="ED108" i="1"/>
  <c r="EE109" i="1"/>
  <c r="FF110" i="1"/>
  <c r="FD107" i="1"/>
  <c r="EZ107" i="1"/>
  <c r="FA107" i="1"/>
  <c r="DK108" i="1"/>
  <c r="EY109" i="1"/>
  <c r="FE109" i="1"/>
  <c r="AG118" i="33"/>
  <c r="AF117" i="33"/>
  <c r="DL106" i="1"/>
  <c r="BE769" i="1" l="1"/>
  <c r="BD769" i="1"/>
  <c r="AT769" i="1"/>
  <c r="BF769" i="1"/>
  <c r="CT769" i="1"/>
  <c r="BP769" i="1"/>
  <c r="BH769" i="1"/>
  <c r="BJ769" i="1"/>
  <c r="BI769" i="1"/>
  <c r="CI769" i="1"/>
  <c r="CU769" i="1"/>
  <c r="BT765" i="1"/>
  <c r="CF765" i="1"/>
  <c r="CJ765" i="1" s="1"/>
  <c r="CE765" i="1"/>
  <c r="CL765" i="1" s="1"/>
  <c r="CD765" i="1"/>
  <c r="FB108" i="1"/>
  <c r="FC108" i="1" s="1"/>
  <c r="FK110" i="1"/>
  <c r="FL110" i="1" s="1"/>
  <c r="FM109" i="1" s="1"/>
  <c r="ED107" i="1"/>
  <c r="EE108" i="1"/>
  <c r="FF109" i="1"/>
  <c r="FD106" i="1"/>
  <c r="FA106" i="1"/>
  <c r="EZ106" i="1"/>
  <c r="DK107" i="1"/>
  <c r="EY108" i="1"/>
  <c r="FE108" i="1"/>
  <c r="AG117" i="33"/>
  <c r="AF116" i="33"/>
  <c r="DL105" i="1"/>
  <c r="AN769" i="1" l="1"/>
  <c r="AM770" i="1"/>
  <c r="CH765" i="1"/>
  <c r="CG765" i="1"/>
  <c r="CM765" i="1" s="1"/>
  <c r="BG769" i="1"/>
  <c r="BK769" i="1"/>
  <c r="CV769" i="1"/>
  <c r="FB107" i="1"/>
  <c r="FC107" i="1" s="1"/>
  <c r="ED106" i="1"/>
  <c r="EE107" i="1"/>
  <c r="FK109" i="1"/>
  <c r="FL109" i="1" s="1"/>
  <c r="FM108" i="1" s="1"/>
  <c r="FF108" i="1"/>
  <c r="FD105" i="1"/>
  <c r="FA105" i="1"/>
  <c r="EZ105" i="1"/>
  <c r="DK106" i="1"/>
  <c r="EY107" i="1"/>
  <c r="FE107" i="1"/>
  <c r="AG116" i="33"/>
  <c r="AF115" i="33"/>
  <c r="DL104" i="1"/>
  <c r="AU769" i="1" l="1"/>
  <c r="AV769" i="1"/>
  <c r="AS770" i="1"/>
  <c r="BQ766" i="1"/>
  <c r="BS766" i="1" s="1"/>
  <c r="CS770" i="1"/>
  <c r="AW770" i="1"/>
  <c r="AQ770" i="1"/>
  <c r="AO770" i="1"/>
  <c r="CK770" i="1"/>
  <c r="AR770" i="1"/>
  <c r="AP770" i="1"/>
  <c r="FB106" i="1"/>
  <c r="FC106" i="1" s="1"/>
  <c r="ED105" i="1"/>
  <c r="EE106" i="1"/>
  <c r="FK108" i="1"/>
  <c r="FL108" i="1" s="1"/>
  <c r="FM107" i="1" s="1"/>
  <c r="FF107" i="1"/>
  <c r="FA104" i="1"/>
  <c r="EZ104" i="1"/>
  <c r="FD104" i="1"/>
  <c r="DK105" i="1"/>
  <c r="FE106" i="1"/>
  <c r="EY106" i="1"/>
  <c r="AG115" i="33"/>
  <c r="AF114" i="33"/>
  <c r="DL103" i="1"/>
  <c r="AT770" i="1" l="1"/>
  <c r="CD766" i="1"/>
  <c r="CF766" i="1"/>
  <c r="CJ766" i="1" s="1"/>
  <c r="BT766" i="1"/>
  <c r="CE766" i="1"/>
  <c r="CL766" i="1" s="1"/>
  <c r="BF770" i="1"/>
  <c r="BD770" i="1"/>
  <c r="CT770" i="1"/>
  <c r="BE770" i="1"/>
  <c r="BP770" i="1"/>
  <c r="BH770" i="1"/>
  <c r="BJ770" i="1"/>
  <c r="CI770" i="1"/>
  <c r="CU770" i="1"/>
  <c r="BI770" i="1"/>
  <c r="FB105" i="1"/>
  <c r="FC105" i="1" s="1"/>
  <c r="ED104" i="1"/>
  <c r="EE105" i="1"/>
  <c r="FF106" i="1"/>
  <c r="FK107" i="1"/>
  <c r="FL107" i="1" s="1"/>
  <c r="FM106" i="1" s="1"/>
  <c r="EZ103" i="1"/>
  <c r="FD103" i="1"/>
  <c r="FA103" i="1"/>
  <c r="DK104" i="1"/>
  <c r="FE105" i="1"/>
  <c r="EY105" i="1"/>
  <c r="AG114" i="33"/>
  <c r="AF113" i="33"/>
  <c r="DL102" i="1"/>
  <c r="CV770" i="1" l="1"/>
  <c r="AN770" i="1"/>
  <c r="AM771" i="1"/>
  <c r="BQ767" i="1" s="1"/>
  <c r="BS767" i="1" s="1"/>
  <c r="CG766" i="1"/>
  <c r="CM766" i="1" s="1"/>
  <c r="CH766" i="1"/>
  <c r="BG770" i="1"/>
  <c r="BK770" i="1"/>
  <c r="FB104" i="1"/>
  <c r="FC104" i="1" s="1"/>
  <c r="FK106" i="1"/>
  <c r="FL106" i="1" s="1"/>
  <c r="FM105" i="1" s="1"/>
  <c r="ED103" i="1"/>
  <c r="EE104" i="1"/>
  <c r="FF105" i="1"/>
  <c r="FD102" i="1"/>
  <c r="FA102" i="1"/>
  <c r="EZ102" i="1"/>
  <c r="DK103" i="1"/>
  <c r="FE104" i="1"/>
  <c r="EY104" i="1"/>
  <c r="AG113" i="33"/>
  <c r="AF112" i="33"/>
  <c r="DL101" i="1"/>
  <c r="AW771" i="1" l="1"/>
  <c r="AS771" i="1"/>
  <c r="AV770" i="1"/>
  <c r="AU770" i="1"/>
  <c r="AO771" i="1"/>
  <c r="BE771" i="1" s="1"/>
  <c r="CS771" i="1"/>
  <c r="AQ771" i="1"/>
  <c r="AP771" i="1"/>
  <c r="AR771" i="1"/>
  <c r="CK771" i="1"/>
  <c r="CE767" i="1"/>
  <c r="CL767" i="1" s="1"/>
  <c r="CD767" i="1"/>
  <c r="CF767" i="1"/>
  <c r="CJ767" i="1" s="1"/>
  <c r="BT767" i="1"/>
  <c r="FB103" i="1"/>
  <c r="FC103" i="1" s="1"/>
  <c r="FK105" i="1"/>
  <c r="FL105" i="1" s="1"/>
  <c r="FM104" i="1" s="1"/>
  <c r="ED102" i="1"/>
  <c r="EE103" i="1"/>
  <c r="FF104" i="1"/>
  <c r="FD101" i="1"/>
  <c r="FA101" i="1"/>
  <c r="EZ101" i="1"/>
  <c r="DK102" i="1"/>
  <c r="EY103" i="1"/>
  <c r="FE103" i="1"/>
  <c r="AG112" i="33"/>
  <c r="AF111" i="33"/>
  <c r="DL100" i="1"/>
  <c r="BP771" i="1" l="1"/>
  <c r="BH771" i="1"/>
  <c r="BJ771" i="1"/>
  <c r="AT771" i="1"/>
  <c r="BI771" i="1"/>
  <c r="CU771" i="1"/>
  <c r="BF771" i="1"/>
  <c r="CT771" i="1"/>
  <c r="BD771" i="1"/>
  <c r="CI771" i="1"/>
  <c r="CG767" i="1"/>
  <c r="CM767" i="1" s="1"/>
  <c r="CH767" i="1"/>
  <c r="FB102" i="1"/>
  <c r="FC102" i="1" s="1"/>
  <c r="FK104" i="1"/>
  <c r="FL104" i="1" s="1"/>
  <c r="FM103" i="1" s="1"/>
  <c r="ED101" i="1"/>
  <c r="EE102" i="1"/>
  <c r="FF103" i="1"/>
  <c r="FD100" i="1"/>
  <c r="FA100" i="1"/>
  <c r="EZ100" i="1"/>
  <c r="DK101" i="1"/>
  <c r="EY102" i="1"/>
  <c r="FE102" i="1"/>
  <c r="AG111" i="33"/>
  <c r="AF110" i="33"/>
  <c r="DL99" i="1"/>
  <c r="BK771" i="1" l="1"/>
  <c r="CV771" i="1"/>
  <c r="AN771" i="1"/>
  <c r="AM772" i="1"/>
  <c r="BG771" i="1"/>
  <c r="FB101" i="1"/>
  <c r="FC101" i="1" s="1"/>
  <c r="ED100" i="1"/>
  <c r="EE101" i="1"/>
  <c r="FK103" i="1"/>
  <c r="FL103" i="1" s="1"/>
  <c r="FM102" i="1" s="1"/>
  <c r="FF102" i="1"/>
  <c r="FA99" i="1"/>
  <c r="EZ99" i="1"/>
  <c r="FD99" i="1"/>
  <c r="DK100" i="1"/>
  <c r="FE101" i="1"/>
  <c r="EY101" i="1"/>
  <c r="AG110" i="33"/>
  <c r="AF109" i="33"/>
  <c r="DL98" i="1"/>
  <c r="CS772" i="1" l="1"/>
  <c r="AO772" i="1"/>
  <c r="BE772" i="1" s="1"/>
  <c r="BQ768" i="1"/>
  <c r="BS768" i="1" s="1"/>
  <c r="AQ772" i="1"/>
  <c r="AW772" i="1"/>
  <c r="AS772" i="1"/>
  <c r="CK772" i="1"/>
  <c r="AU771" i="1"/>
  <c r="AV771" i="1"/>
  <c r="AR772" i="1"/>
  <c r="AP772" i="1"/>
  <c r="FB100" i="1"/>
  <c r="FC100" i="1" s="1"/>
  <c r="ED99" i="1"/>
  <c r="EE100" i="1"/>
  <c r="FK102" i="1"/>
  <c r="FL102" i="1" s="1"/>
  <c r="FM101" i="1" s="1"/>
  <c r="FF101" i="1"/>
  <c r="EZ98" i="1"/>
  <c r="FD98" i="1"/>
  <c r="FA98" i="1"/>
  <c r="DK99" i="1"/>
  <c r="EY100" i="1"/>
  <c r="FE100" i="1"/>
  <c r="AG109" i="33"/>
  <c r="AF108" i="33"/>
  <c r="DL97" i="1"/>
  <c r="AT772" i="1" l="1"/>
  <c r="CT772" i="1"/>
  <c r="BF772" i="1"/>
  <c r="BD772" i="1"/>
  <c r="BT768" i="1"/>
  <c r="CD768" i="1"/>
  <c r="CH768" i="1" s="1"/>
  <c r="CF768" i="1"/>
  <c r="CJ768" i="1" s="1"/>
  <c r="CE768" i="1"/>
  <c r="CL768" i="1" s="1"/>
  <c r="BI772" i="1"/>
  <c r="BH772" i="1"/>
  <c r="CI772" i="1"/>
  <c r="BJ772" i="1"/>
  <c r="CU772" i="1"/>
  <c r="BP772" i="1"/>
  <c r="FB99" i="1"/>
  <c r="FC99" i="1" s="1"/>
  <c r="ED98" i="1"/>
  <c r="EE99" i="1"/>
  <c r="FK101" i="1"/>
  <c r="FL101" i="1" s="1"/>
  <c r="FM100" i="1" s="1"/>
  <c r="FF100" i="1"/>
  <c r="EZ97" i="1"/>
  <c r="FD97" i="1"/>
  <c r="FA97" i="1"/>
  <c r="DK98" i="1"/>
  <c r="EY99" i="1"/>
  <c r="FE99" i="1"/>
  <c r="AG108" i="33"/>
  <c r="AF107" i="33"/>
  <c r="DL96" i="1"/>
  <c r="CV772" i="1" l="1"/>
  <c r="AM773" i="1"/>
  <c r="AN772" i="1"/>
  <c r="BG772" i="1"/>
  <c r="CG768" i="1"/>
  <c r="CM768" i="1" s="1"/>
  <c r="BK772" i="1"/>
  <c r="FB98" i="1"/>
  <c r="FC98" i="1" s="1"/>
  <c r="ED97" i="1"/>
  <c r="EE98" i="1"/>
  <c r="FK100" i="1"/>
  <c r="FL100" i="1" s="1"/>
  <c r="FM99" i="1" s="1"/>
  <c r="FF99" i="1"/>
  <c r="FD96" i="1"/>
  <c r="FA96" i="1"/>
  <c r="EZ96" i="1"/>
  <c r="DK97" i="1"/>
  <c r="EY98" i="1"/>
  <c r="FE98" i="1"/>
  <c r="AG107" i="33"/>
  <c r="AF106" i="33"/>
  <c r="DL95" i="1"/>
  <c r="AS773" i="1" l="1"/>
  <c r="AR773" i="1"/>
  <c r="AP773" i="1"/>
  <c r="BJ773" i="1" s="1"/>
  <c r="CK773" i="1"/>
  <c r="AO773" i="1"/>
  <c r="AW773" i="1"/>
  <c r="CS773" i="1"/>
  <c r="AQ773" i="1"/>
  <c r="BQ769" i="1"/>
  <c r="BS769" i="1" s="1"/>
  <c r="AU772" i="1"/>
  <c r="AV772" i="1"/>
  <c r="FB97" i="1"/>
  <c r="FC97" i="1" s="1"/>
  <c r="ED96" i="1"/>
  <c r="EE97" i="1"/>
  <c r="FK99" i="1"/>
  <c r="FL99" i="1" s="1"/>
  <c r="FM98" i="1" s="1"/>
  <c r="FF98" i="1"/>
  <c r="FA95" i="1"/>
  <c r="EZ95" i="1"/>
  <c r="FD95" i="1"/>
  <c r="DK96" i="1"/>
  <c r="FE97" i="1"/>
  <c r="EY97" i="1"/>
  <c r="AG106" i="33"/>
  <c r="AF105" i="33"/>
  <c r="DL94" i="1"/>
  <c r="BF773" i="1" l="1"/>
  <c r="BD773" i="1"/>
  <c r="BE773" i="1"/>
  <c r="BG773" i="1" s="1"/>
  <c r="CI773" i="1"/>
  <c r="CU773" i="1"/>
  <c r="BI773" i="1"/>
  <c r="BH773" i="1"/>
  <c r="BK773" i="1" s="1"/>
  <c r="CT773" i="1"/>
  <c r="BP773" i="1"/>
  <c r="AT773" i="1"/>
  <c r="BT769" i="1"/>
  <c r="CD769" i="1"/>
  <c r="CE769" i="1"/>
  <c r="CL769" i="1" s="1"/>
  <c r="CF769" i="1"/>
  <c r="CJ769" i="1" s="1"/>
  <c r="FB96" i="1"/>
  <c r="FC96" i="1" s="1"/>
  <c r="ED95" i="1"/>
  <c r="EE96" i="1"/>
  <c r="FF97" i="1"/>
  <c r="FK98" i="1"/>
  <c r="FL98" i="1" s="1"/>
  <c r="FM97" i="1" s="1"/>
  <c r="FA94" i="1"/>
  <c r="EZ94" i="1"/>
  <c r="FD94" i="1"/>
  <c r="DK95" i="1"/>
  <c r="FE96" i="1"/>
  <c r="EY96" i="1"/>
  <c r="AG105" i="33"/>
  <c r="AF104" i="33"/>
  <c r="DL93" i="1"/>
  <c r="CV773" i="1" l="1"/>
  <c r="AN773" i="1"/>
  <c r="AM774" i="1"/>
  <c r="CG769" i="1"/>
  <c r="CM769" i="1" s="1"/>
  <c r="CH769" i="1"/>
  <c r="FB95" i="1"/>
  <c r="FC95" i="1" s="1"/>
  <c r="FK97" i="1"/>
  <c r="FL97" i="1" s="1"/>
  <c r="FM96" i="1" s="1"/>
  <c r="ED94" i="1"/>
  <c r="EE95" i="1"/>
  <c r="FF96" i="1"/>
  <c r="FD93" i="1"/>
  <c r="FA93" i="1"/>
  <c r="EZ93" i="1"/>
  <c r="DK94" i="1"/>
  <c r="EY95" i="1"/>
  <c r="FE95" i="1"/>
  <c r="AG104" i="33"/>
  <c r="AF103" i="33"/>
  <c r="DL92" i="1"/>
  <c r="AV773" i="1" l="1"/>
  <c r="AU773" i="1"/>
  <c r="CK774" i="1"/>
  <c r="BQ770" i="1"/>
  <c r="BS770" i="1" s="1"/>
  <c r="CS774" i="1"/>
  <c r="AP774" i="1"/>
  <c r="BI774" i="1" s="1"/>
  <c r="AO774" i="1"/>
  <c r="AW774" i="1"/>
  <c r="AQ774" i="1"/>
  <c r="AT774" i="1" s="1"/>
  <c r="AS774" i="1"/>
  <c r="AR774" i="1"/>
  <c r="FB94" i="1"/>
  <c r="FC94" i="1" s="1"/>
  <c r="ED93" i="1"/>
  <c r="EE94" i="1"/>
  <c r="FK96" i="1"/>
  <c r="FL96" i="1" s="1"/>
  <c r="FM95" i="1" s="1"/>
  <c r="FF95" i="1"/>
  <c r="FD92" i="1"/>
  <c r="FA92" i="1"/>
  <c r="EZ92" i="1"/>
  <c r="DK93" i="1"/>
  <c r="EY94" i="1"/>
  <c r="FE94" i="1"/>
  <c r="AG103" i="33"/>
  <c r="AF102" i="33"/>
  <c r="DL91" i="1"/>
  <c r="BJ774" i="1" l="1"/>
  <c r="CU774" i="1"/>
  <c r="CT774" i="1"/>
  <c r="BD774" i="1"/>
  <c r="BH774" i="1"/>
  <c r="BP774" i="1"/>
  <c r="CI774" i="1"/>
  <c r="BE774" i="1"/>
  <c r="BF774" i="1"/>
  <c r="BT770" i="1"/>
  <c r="CF770" i="1"/>
  <c r="CD770" i="1"/>
  <c r="CH770" i="1" s="1"/>
  <c r="CE770" i="1"/>
  <c r="CL770" i="1" s="1"/>
  <c r="AM775" i="1"/>
  <c r="AN774" i="1"/>
  <c r="FB93" i="1"/>
  <c r="FC93" i="1" s="1"/>
  <c r="FK95" i="1"/>
  <c r="FL95" i="1" s="1"/>
  <c r="FM94" i="1" s="1"/>
  <c r="ED92" i="1"/>
  <c r="EE93" i="1"/>
  <c r="FF94" i="1"/>
  <c r="FD91" i="1"/>
  <c r="FA91" i="1"/>
  <c r="EZ91" i="1"/>
  <c r="DK92" i="1"/>
  <c r="EY93" i="1"/>
  <c r="FE93" i="1"/>
  <c r="AG102" i="33"/>
  <c r="AF101" i="33"/>
  <c r="DL90" i="1"/>
  <c r="BK774" i="1" l="1"/>
  <c r="CV774" i="1"/>
  <c r="BG774" i="1"/>
  <c r="CJ770" i="1"/>
  <c r="CG770" i="1"/>
  <c r="CM770" i="1" s="1"/>
  <c r="AR775" i="1"/>
  <c r="AQ775" i="1"/>
  <c r="BQ771" i="1"/>
  <c r="BS771" i="1" s="1"/>
  <c r="AP775" i="1"/>
  <c r="AS775" i="1"/>
  <c r="CS775" i="1"/>
  <c r="AW775" i="1"/>
  <c r="CK775" i="1"/>
  <c r="AO775" i="1"/>
  <c r="AV774" i="1"/>
  <c r="AU774" i="1"/>
  <c r="FB92" i="1"/>
  <c r="FC92" i="1" s="1"/>
  <c r="ED91" i="1"/>
  <c r="EE92" i="1"/>
  <c r="FK94" i="1"/>
  <c r="FL94" i="1" s="1"/>
  <c r="FM93" i="1" s="1"/>
  <c r="FF93" i="1"/>
  <c r="FA90" i="1"/>
  <c r="FD90" i="1"/>
  <c r="EZ90" i="1"/>
  <c r="DK91" i="1"/>
  <c r="FE92" i="1"/>
  <c r="EY92" i="1"/>
  <c r="AG101" i="33"/>
  <c r="AF100" i="33"/>
  <c r="DL89" i="1"/>
  <c r="CE771" i="1" l="1"/>
  <c r="CL771" i="1" s="1"/>
  <c r="BT771" i="1"/>
  <c r="CD771" i="1"/>
  <c r="CF771" i="1"/>
  <c r="CJ771" i="1" s="1"/>
  <c r="BP775" i="1"/>
  <c r="BH775" i="1"/>
  <c r="CU775" i="1"/>
  <c r="BJ775" i="1"/>
  <c r="CI775" i="1"/>
  <c r="BI775" i="1"/>
  <c r="AT775" i="1"/>
  <c r="CT775" i="1"/>
  <c r="BD775" i="1"/>
  <c r="BF775" i="1"/>
  <c r="BE775" i="1"/>
  <c r="FB91" i="1"/>
  <c r="FC91" i="1" s="1"/>
  <c r="ED90" i="1"/>
  <c r="EE91" i="1"/>
  <c r="FK93" i="1"/>
  <c r="FL93" i="1" s="1"/>
  <c r="FM92" i="1" s="1"/>
  <c r="FF92" i="1"/>
  <c r="EZ89" i="1"/>
  <c r="FD89" i="1"/>
  <c r="FA89" i="1"/>
  <c r="DK90" i="1"/>
  <c r="EY91" i="1"/>
  <c r="FE91" i="1"/>
  <c r="AG100" i="33"/>
  <c r="AF99" i="33"/>
  <c r="DL88" i="1"/>
  <c r="BG775" i="1" l="1"/>
  <c r="CH771" i="1"/>
  <c r="CG771" i="1"/>
  <c r="CM771" i="1" s="1"/>
  <c r="AN775" i="1"/>
  <c r="AM776" i="1"/>
  <c r="CV775" i="1"/>
  <c r="BK775" i="1"/>
  <c r="FB90" i="1"/>
  <c r="FC90" i="1" s="1"/>
  <c r="ED89" i="1"/>
  <c r="EE90" i="1"/>
  <c r="FK92" i="1"/>
  <c r="FL92" i="1" s="1"/>
  <c r="FM91" i="1" s="1"/>
  <c r="FF91" i="1"/>
  <c r="EZ88" i="1"/>
  <c r="FD88" i="1"/>
  <c r="FA88" i="1"/>
  <c r="DK89" i="1"/>
  <c r="EY90" i="1"/>
  <c r="FE90" i="1"/>
  <c r="AG99" i="33"/>
  <c r="AF98" i="33"/>
  <c r="DL87" i="1"/>
  <c r="AU775" i="1" l="1"/>
  <c r="AV775" i="1"/>
  <c r="CS776" i="1"/>
  <c r="CK776" i="1"/>
  <c r="AR776" i="1"/>
  <c r="AO776" i="1"/>
  <c r="AW776" i="1"/>
  <c r="BQ772" i="1"/>
  <c r="BS772" i="1" s="1"/>
  <c r="AQ776" i="1"/>
  <c r="AP776" i="1"/>
  <c r="AS776" i="1"/>
  <c r="FB89" i="1"/>
  <c r="FC89" i="1" s="1"/>
  <c r="ED88" i="1"/>
  <c r="EE89" i="1"/>
  <c r="FK91" i="1"/>
  <c r="FL91" i="1" s="1"/>
  <c r="FM90" i="1" s="1"/>
  <c r="FF90" i="1"/>
  <c r="FD87" i="1"/>
  <c r="FA87" i="1"/>
  <c r="EZ87" i="1"/>
  <c r="DK88" i="1"/>
  <c r="EY89" i="1"/>
  <c r="FE89" i="1"/>
  <c r="AG98" i="33"/>
  <c r="AF97" i="33"/>
  <c r="DL86" i="1"/>
  <c r="AT776" i="1" l="1"/>
  <c r="CT776" i="1"/>
  <c r="BD776" i="1"/>
  <c r="BF776" i="1"/>
  <c r="BE776" i="1"/>
  <c r="CF772" i="1"/>
  <c r="CJ772" i="1" s="1"/>
  <c r="BT772" i="1"/>
  <c r="CE772" i="1"/>
  <c r="CL772" i="1" s="1"/>
  <c r="CD772" i="1"/>
  <c r="BP776" i="1"/>
  <c r="CU776" i="1"/>
  <c r="BH776" i="1"/>
  <c r="BI776" i="1"/>
  <c r="BJ776" i="1"/>
  <c r="BK776" i="1" s="1"/>
  <c r="CI776" i="1"/>
  <c r="FB88" i="1"/>
  <c r="FC88" i="1" s="1"/>
  <c r="ED87" i="1"/>
  <c r="EE88" i="1"/>
  <c r="FK90" i="1"/>
  <c r="FL90" i="1" s="1"/>
  <c r="FM89" i="1" s="1"/>
  <c r="FF89" i="1"/>
  <c r="FA86" i="1"/>
  <c r="EZ86" i="1"/>
  <c r="FD86" i="1"/>
  <c r="DK87" i="1"/>
  <c r="FE88" i="1"/>
  <c r="EY88" i="1"/>
  <c r="AG97" i="33"/>
  <c r="AF96" i="33"/>
  <c r="DL85" i="1"/>
  <c r="AM777" i="1" l="1"/>
  <c r="AN776" i="1"/>
  <c r="CH772" i="1"/>
  <c r="CG772" i="1"/>
  <c r="CM772" i="1" s="1"/>
  <c r="CV776" i="1"/>
  <c r="BG776" i="1"/>
  <c r="FB87" i="1"/>
  <c r="FC87" i="1" s="1"/>
  <c r="ED86" i="1"/>
  <c r="EE87" i="1"/>
  <c r="FF88" i="1"/>
  <c r="FK89" i="1"/>
  <c r="FL89" i="1" s="1"/>
  <c r="FM88" i="1" s="1"/>
  <c r="FA85" i="1"/>
  <c r="EZ85" i="1"/>
  <c r="FD85" i="1"/>
  <c r="DK86" i="1"/>
  <c r="FE87" i="1"/>
  <c r="EY87" i="1"/>
  <c r="AG96" i="33"/>
  <c r="AF95" i="33"/>
  <c r="DL84" i="1"/>
  <c r="CS777" i="1" l="1"/>
  <c r="AS777" i="1"/>
  <c r="CK777" i="1"/>
  <c r="BQ773" i="1"/>
  <c r="BS773" i="1" s="1"/>
  <c r="AR777" i="1"/>
  <c r="AQ777" i="1"/>
  <c r="AW777" i="1"/>
  <c r="AP777" i="1"/>
  <c r="AO777" i="1"/>
  <c r="AV776" i="1"/>
  <c r="AU776" i="1"/>
  <c r="FB86" i="1"/>
  <c r="FC86" i="1" s="1"/>
  <c r="FK88" i="1"/>
  <c r="FL88" i="1" s="1"/>
  <c r="FM87" i="1" s="1"/>
  <c r="ED85" i="1"/>
  <c r="EE86" i="1"/>
  <c r="FF87" i="1"/>
  <c r="FA84" i="1"/>
  <c r="FD84" i="1"/>
  <c r="EZ84" i="1"/>
  <c r="DK85" i="1"/>
  <c r="FE86" i="1"/>
  <c r="EY86" i="1"/>
  <c r="AG95" i="33"/>
  <c r="AF94" i="33"/>
  <c r="DL83" i="1"/>
  <c r="CF773" i="1" l="1"/>
  <c r="CJ773" i="1" s="1"/>
  <c r="CD773" i="1"/>
  <c r="CE773" i="1"/>
  <c r="CL773" i="1" s="1"/>
  <c r="BT773" i="1"/>
  <c r="CI777" i="1"/>
  <c r="BJ777" i="1"/>
  <c r="BH777" i="1"/>
  <c r="BI777" i="1"/>
  <c r="CU777" i="1"/>
  <c r="BP777" i="1"/>
  <c r="AT777" i="1"/>
  <c r="BD777" i="1"/>
  <c r="BF777" i="1"/>
  <c r="CT777" i="1"/>
  <c r="BE777" i="1"/>
  <c r="FB85" i="1"/>
  <c r="FC85" i="1" s="1"/>
  <c r="FK87" i="1"/>
  <c r="FL87" i="1" s="1"/>
  <c r="FM86" i="1" s="1"/>
  <c r="ED84" i="1"/>
  <c r="EE85" i="1"/>
  <c r="FF86" i="1"/>
  <c r="FD83" i="1"/>
  <c r="FA83" i="1"/>
  <c r="EZ83" i="1"/>
  <c r="DK84" i="1"/>
  <c r="EY85" i="1"/>
  <c r="FE85" i="1"/>
  <c r="AG94" i="33"/>
  <c r="AF93" i="33"/>
  <c r="DL82" i="1"/>
  <c r="BG777" i="1" l="1"/>
  <c r="CG773" i="1"/>
  <c r="CM773" i="1" s="1"/>
  <c r="CH773" i="1"/>
  <c r="AM778" i="1"/>
  <c r="AN777" i="1"/>
  <c r="BK777" i="1"/>
  <c r="CV777" i="1"/>
  <c r="FB84" i="1"/>
  <c r="FC84" i="1" s="1"/>
  <c r="ED83" i="1"/>
  <c r="EE84" i="1"/>
  <c r="FK86" i="1"/>
  <c r="FL86" i="1" s="1"/>
  <c r="FM85" i="1" s="1"/>
  <c r="FF85" i="1"/>
  <c r="FD82" i="1"/>
  <c r="FA82" i="1"/>
  <c r="EZ82" i="1"/>
  <c r="DK83" i="1"/>
  <c r="EY84" i="1"/>
  <c r="FE84" i="1"/>
  <c r="AG93" i="33"/>
  <c r="AF92" i="33"/>
  <c r="DL81" i="1"/>
  <c r="AQ778" i="1" l="1"/>
  <c r="CS778" i="1"/>
  <c r="AO778" i="1"/>
  <c r="BQ774" i="1"/>
  <c r="BS774" i="1" s="1"/>
  <c r="AP778" i="1"/>
  <c r="CK778" i="1"/>
  <c r="AR778" i="1"/>
  <c r="AW778" i="1"/>
  <c r="AS778" i="1"/>
  <c r="AV777" i="1"/>
  <c r="AU777" i="1"/>
  <c r="FB83" i="1"/>
  <c r="FC83" i="1" s="1"/>
  <c r="ED82" i="1"/>
  <c r="EE83" i="1"/>
  <c r="FK85" i="1"/>
  <c r="FL85" i="1" s="1"/>
  <c r="FM84" i="1" s="1"/>
  <c r="FF84" i="1"/>
  <c r="FA81" i="1"/>
  <c r="EZ81" i="1"/>
  <c r="FD81" i="1"/>
  <c r="DK82" i="1"/>
  <c r="FE83" i="1"/>
  <c r="EY83" i="1"/>
  <c r="AG92" i="33"/>
  <c r="AF91" i="33"/>
  <c r="DL80" i="1"/>
  <c r="AT778" i="1" l="1"/>
  <c r="BF778" i="1"/>
  <c r="BE778" i="1"/>
  <c r="CT778" i="1"/>
  <c r="BD778" i="1"/>
  <c r="CF774" i="1"/>
  <c r="CJ774" i="1" s="1"/>
  <c r="BT774" i="1"/>
  <c r="CD774" i="1"/>
  <c r="CE774" i="1"/>
  <c r="CL774" i="1" s="1"/>
  <c r="CI778" i="1"/>
  <c r="BJ778" i="1"/>
  <c r="CU778" i="1"/>
  <c r="BI778" i="1"/>
  <c r="BP778" i="1"/>
  <c r="BH778" i="1"/>
  <c r="FB82" i="1"/>
  <c r="FC82" i="1" s="1"/>
  <c r="ED81" i="1"/>
  <c r="EE82" i="1"/>
  <c r="FF83" i="1"/>
  <c r="FK84" i="1"/>
  <c r="FL84" i="1" s="1"/>
  <c r="FM83" i="1" s="1"/>
  <c r="EZ80" i="1"/>
  <c r="FD80" i="1"/>
  <c r="FA80" i="1"/>
  <c r="DK81" i="1"/>
  <c r="EY82" i="1"/>
  <c r="FE82" i="1"/>
  <c r="AG91" i="33"/>
  <c r="AF90" i="33"/>
  <c r="DL79" i="1"/>
  <c r="AM779" i="1" l="1"/>
  <c r="AN778" i="1"/>
  <c r="CH774" i="1"/>
  <c r="CG774" i="1"/>
  <c r="CM774" i="1" s="1"/>
  <c r="BG778" i="1"/>
  <c r="BK778" i="1"/>
  <c r="CV778" i="1"/>
  <c r="FB81" i="1"/>
  <c r="FC81" i="1" s="1"/>
  <c r="FK83" i="1"/>
  <c r="FL83" i="1" s="1"/>
  <c r="FM82" i="1" s="1"/>
  <c r="ED80" i="1"/>
  <c r="EE81" i="1"/>
  <c r="FF82" i="1"/>
  <c r="FD79" i="1"/>
  <c r="FA79" i="1"/>
  <c r="EZ79" i="1"/>
  <c r="DK80" i="1"/>
  <c r="EY81" i="1"/>
  <c r="FE81" i="1"/>
  <c r="AG90" i="33"/>
  <c r="AF89" i="33"/>
  <c r="DL78" i="1"/>
  <c r="AR779" i="1" l="1"/>
  <c r="AQ779" i="1"/>
  <c r="BQ775" i="1"/>
  <c r="BS775" i="1" s="1"/>
  <c r="CS779" i="1"/>
  <c r="AS779" i="1"/>
  <c r="CK779" i="1"/>
  <c r="AO779" i="1"/>
  <c r="AW779" i="1"/>
  <c r="AP779" i="1"/>
  <c r="AV778" i="1"/>
  <c r="AU778" i="1"/>
  <c r="FB80" i="1"/>
  <c r="FC80" i="1" s="1"/>
  <c r="ED79" i="1"/>
  <c r="EE80" i="1"/>
  <c r="FK82" i="1"/>
  <c r="FL82" i="1" s="1"/>
  <c r="FM81" i="1" s="1"/>
  <c r="FF81" i="1"/>
  <c r="FD78" i="1"/>
  <c r="FA78" i="1"/>
  <c r="EZ78" i="1"/>
  <c r="DK79" i="1"/>
  <c r="EY80" i="1"/>
  <c r="FE80" i="1"/>
  <c r="AG89" i="33"/>
  <c r="AF88" i="33"/>
  <c r="DL77" i="1"/>
  <c r="CE775" i="1" l="1"/>
  <c r="CL775" i="1" s="1"/>
  <c r="BT775" i="1"/>
  <c r="CF775" i="1"/>
  <c r="CJ775" i="1" s="1"/>
  <c r="CD775" i="1"/>
  <c r="BD779" i="1"/>
  <c r="CT779" i="1"/>
  <c r="BE779" i="1"/>
  <c r="AT779" i="1"/>
  <c r="BF779" i="1"/>
  <c r="BP779" i="1"/>
  <c r="CI779" i="1"/>
  <c r="BH779" i="1"/>
  <c r="CU779" i="1"/>
  <c r="BJ779" i="1"/>
  <c r="BI779" i="1"/>
  <c r="FB79" i="1"/>
  <c r="FC79" i="1" s="1"/>
  <c r="ED78" i="1"/>
  <c r="EE79" i="1"/>
  <c r="FK81" i="1"/>
  <c r="FL81" i="1" s="1"/>
  <c r="FM80" i="1" s="1"/>
  <c r="FF80" i="1"/>
  <c r="FD77" i="1"/>
  <c r="FA77" i="1"/>
  <c r="EZ77" i="1"/>
  <c r="DK78" i="1"/>
  <c r="FE79" i="1"/>
  <c r="EY79" i="1"/>
  <c r="AG88" i="33"/>
  <c r="AF87" i="33"/>
  <c r="DL76" i="1"/>
  <c r="CV779" i="1" l="1"/>
  <c r="BG779" i="1"/>
  <c r="CH775" i="1"/>
  <c r="CG775" i="1"/>
  <c r="CM775" i="1" s="1"/>
  <c r="AM780" i="1"/>
  <c r="AN779" i="1"/>
  <c r="BK779" i="1"/>
  <c r="FB78" i="1"/>
  <c r="FC78" i="1" s="1"/>
  <c r="ED77" i="1"/>
  <c r="EE78" i="1"/>
  <c r="FF79" i="1"/>
  <c r="FK80" i="1"/>
  <c r="FL80" i="1" s="1"/>
  <c r="FM79" i="1" s="1"/>
  <c r="FA76" i="1"/>
  <c r="EZ76" i="1"/>
  <c r="FD76" i="1"/>
  <c r="DK77" i="1"/>
  <c r="FE78" i="1"/>
  <c r="EY78" i="1"/>
  <c r="AG87" i="33"/>
  <c r="AF86" i="33"/>
  <c r="DL75" i="1"/>
  <c r="AR780" i="1" l="1"/>
  <c r="AO780" i="1"/>
  <c r="BQ776" i="1"/>
  <c r="BS776" i="1" s="1"/>
  <c r="AS780" i="1"/>
  <c r="AQ780" i="1"/>
  <c r="AW780" i="1"/>
  <c r="CK780" i="1"/>
  <c r="AP780" i="1"/>
  <c r="CS780" i="1"/>
  <c r="AV779" i="1"/>
  <c r="AU779" i="1"/>
  <c r="FB77" i="1"/>
  <c r="FC77" i="1" s="1"/>
  <c r="FK79" i="1"/>
  <c r="FL79" i="1" s="1"/>
  <c r="FM78" i="1" s="1"/>
  <c r="ED76" i="1"/>
  <c r="EE77" i="1"/>
  <c r="FF78" i="1"/>
  <c r="FA75" i="1"/>
  <c r="FD75" i="1"/>
  <c r="EZ75" i="1"/>
  <c r="DK76" i="1"/>
  <c r="EY77" i="1"/>
  <c r="FE77" i="1"/>
  <c r="AG86" i="33"/>
  <c r="AF85" i="33"/>
  <c r="DL74" i="1"/>
  <c r="AT780" i="1" l="1"/>
  <c r="BF780" i="1"/>
  <c r="BE780" i="1"/>
  <c r="BD780" i="1"/>
  <c r="CT780" i="1"/>
  <c r="CD776" i="1"/>
  <c r="CE776" i="1"/>
  <c r="CL776" i="1" s="1"/>
  <c r="CF776" i="1"/>
  <c r="CJ776" i="1" s="1"/>
  <c r="BT776" i="1"/>
  <c r="BH780" i="1"/>
  <c r="BJ780" i="1"/>
  <c r="BI780" i="1"/>
  <c r="CU780" i="1"/>
  <c r="CI780" i="1"/>
  <c r="BP780" i="1"/>
  <c r="FB76" i="1"/>
  <c r="FC76" i="1" s="1"/>
  <c r="ED75" i="1"/>
  <c r="EE76" i="1"/>
  <c r="FK78" i="1"/>
  <c r="FL78" i="1" s="1"/>
  <c r="FM77" i="1" s="1"/>
  <c r="FF77" i="1"/>
  <c r="FD74" i="1"/>
  <c r="FA74" i="1"/>
  <c r="EZ74" i="1"/>
  <c r="DK75" i="1"/>
  <c r="EY76" i="1"/>
  <c r="FE76" i="1"/>
  <c r="AG85" i="33"/>
  <c r="AF84" i="33"/>
  <c r="DL73" i="1"/>
  <c r="AN780" i="1" l="1"/>
  <c r="AM781" i="1"/>
  <c r="CG776" i="1"/>
  <c r="CM776" i="1" s="1"/>
  <c r="CH776" i="1"/>
  <c r="BG780" i="1"/>
  <c r="BK780" i="1"/>
  <c r="CV780" i="1"/>
  <c r="FB75" i="1"/>
  <c r="FC75" i="1" s="1"/>
  <c r="ED74" i="1"/>
  <c r="EE75" i="1"/>
  <c r="FK77" i="1"/>
  <c r="FL77" i="1" s="1"/>
  <c r="FM76" i="1" s="1"/>
  <c r="FF76" i="1"/>
  <c r="FD73" i="1"/>
  <c r="FA73" i="1"/>
  <c r="EZ73" i="1"/>
  <c r="DK74" i="1"/>
  <c r="EY75" i="1"/>
  <c r="FE75" i="1"/>
  <c r="AG84" i="33"/>
  <c r="AF83" i="33"/>
  <c r="DL72" i="1"/>
  <c r="AV780" i="1" l="1"/>
  <c r="AU780" i="1"/>
  <c r="AW781" i="1"/>
  <c r="CS781" i="1"/>
  <c r="CK781" i="1"/>
  <c r="AS781" i="1"/>
  <c r="AR781" i="1"/>
  <c r="AQ781" i="1"/>
  <c r="AP781" i="1"/>
  <c r="AO781" i="1"/>
  <c r="BQ777" i="1"/>
  <c r="BS777" i="1" s="1"/>
  <c r="FB74" i="1"/>
  <c r="FC74" i="1" s="1"/>
  <c r="ED73" i="1"/>
  <c r="EE74" i="1"/>
  <c r="FK76" i="1"/>
  <c r="FL76" i="1" s="1"/>
  <c r="FM75" i="1" s="1"/>
  <c r="FF75" i="1"/>
  <c r="FA72" i="1"/>
  <c r="EZ72" i="1"/>
  <c r="FD72" i="1"/>
  <c r="DK73" i="1"/>
  <c r="FE74" i="1"/>
  <c r="EY74" i="1"/>
  <c r="AG83" i="33"/>
  <c r="AF82" i="33"/>
  <c r="DL71" i="1"/>
  <c r="BH781" i="1" l="1"/>
  <c r="BJ781" i="1"/>
  <c r="CU781" i="1"/>
  <c r="BI781" i="1"/>
  <c r="CI781" i="1"/>
  <c r="BP781" i="1"/>
  <c r="AT781" i="1"/>
  <c r="BD781" i="1"/>
  <c r="BF781" i="1"/>
  <c r="BE781" i="1"/>
  <c r="CT781" i="1"/>
  <c r="CD777" i="1"/>
  <c r="CE777" i="1"/>
  <c r="CL777" i="1" s="1"/>
  <c r="CF777" i="1"/>
  <c r="CJ777" i="1" s="1"/>
  <c r="BT777" i="1"/>
  <c r="FB73" i="1"/>
  <c r="FC73" i="1" s="1"/>
  <c r="ED72" i="1"/>
  <c r="EE73" i="1"/>
  <c r="FF74" i="1"/>
  <c r="FK75" i="1"/>
  <c r="FL75" i="1" s="1"/>
  <c r="FM74" i="1" s="1"/>
  <c r="EZ71" i="1"/>
  <c r="FD71" i="1"/>
  <c r="FA71" i="1"/>
  <c r="DK72" i="1"/>
  <c r="FE73" i="1"/>
  <c r="EY73" i="1"/>
  <c r="AG82" i="33"/>
  <c r="AF81" i="33"/>
  <c r="DL70" i="1"/>
  <c r="CV781" i="1" l="1"/>
  <c r="BG781" i="1"/>
  <c r="AM782" i="1"/>
  <c r="AN781" i="1"/>
  <c r="CG777" i="1"/>
  <c r="CM777" i="1" s="1"/>
  <c r="CH777" i="1"/>
  <c r="BK781" i="1"/>
  <c r="FB72" i="1"/>
  <c r="FC72" i="1" s="1"/>
  <c r="FK74" i="1"/>
  <c r="FL74" i="1" s="1"/>
  <c r="FM73" i="1" s="1"/>
  <c r="ED71" i="1"/>
  <c r="EE72" i="1"/>
  <c r="FF73" i="1"/>
  <c r="FD70" i="1"/>
  <c r="FA70" i="1"/>
  <c r="EZ70" i="1"/>
  <c r="DK71" i="1"/>
  <c r="FE72" i="1"/>
  <c r="EY72" i="1"/>
  <c r="AG81" i="33"/>
  <c r="AF80" i="33"/>
  <c r="DL69" i="1"/>
  <c r="AW782" i="1" l="1"/>
  <c r="BQ778" i="1"/>
  <c r="BS778" i="1" s="1"/>
  <c r="AO782" i="1"/>
  <c r="AQ782" i="1"/>
  <c r="AS782" i="1"/>
  <c r="AP782" i="1"/>
  <c r="CK782" i="1"/>
  <c r="AR782" i="1"/>
  <c r="CS782" i="1"/>
  <c r="AU781" i="1"/>
  <c r="AV781" i="1"/>
  <c r="FB71" i="1"/>
  <c r="FC71" i="1" s="1"/>
  <c r="ED70" i="1"/>
  <c r="EE71" i="1"/>
  <c r="FK73" i="1"/>
  <c r="FL73" i="1" s="1"/>
  <c r="FM72" i="1" s="1"/>
  <c r="FF72" i="1"/>
  <c r="FD69" i="1"/>
  <c r="FA69" i="1"/>
  <c r="EZ69" i="1"/>
  <c r="DK70" i="1"/>
  <c r="EY71" i="1"/>
  <c r="FE71" i="1"/>
  <c r="AG80" i="33"/>
  <c r="AF79" i="33"/>
  <c r="DL68" i="1"/>
  <c r="CF778" i="1" l="1"/>
  <c r="CJ778" i="1" s="1"/>
  <c r="CD778" i="1"/>
  <c r="BT778" i="1"/>
  <c r="CE778" i="1"/>
  <c r="CL778" i="1" s="1"/>
  <c r="BF782" i="1"/>
  <c r="CT782" i="1"/>
  <c r="BD782" i="1"/>
  <c r="BE782" i="1"/>
  <c r="AT782" i="1"/>
  <c r="BH782" i="1"/>
  <c r="BI782" i="1"/>
  <c r="CI782" i="1"/>
  <c r="BP782" i="1"/>
  <c r="BJ782" i="1"/>
  <c r="CU782" i="1"/>
  <c r="FB70" i="1"/>
  <c r="FC70" i="1" s="1"/>
  <c r="ED69" i="1"/>
  <c r="EE70" i="1"/>
  <c r="FK72" i="1"/>
  <c r="FL72" i="1" s="1"/>
  <c r="FM71" i="1" s="1"/>
  <c r="FF71" i="1"/>
  <c r="FD68" i="1"/>
  <c r="FA68" i="1"/>
  <c r="EZ68" i="1"/>
  <c r="DK69" i="1"/>
  <c r="EY70" i="1"/>
  <c r="FE70" i="1"/>
  <c r="AG79" i="33"/>
  <c r="AF78" i="33"/>
  <c r="DL67" i="1"/>
  <c r="BK782" i="1" l="1"/>
  <c r="CG778" i="1"/>
  <c r="CM778" i="1" s="1"/>
  <c r="CH778" i="1"/>
  <c r="AM783" i="1"/>
  <c r="AN782" i="1"/>
  <c r="BG782" i="1"/>
  <c r="CV782" i="1"/>
  <c r="FB69" i="1"/>
  <c r="FC69" i="1" s="1"/>
  <c r="FK71" i="1"/>
  <c r="FL71" i="1" s="1"/>
  <c r="FM70" i="1" s="1"/>
  <c r="ED68" i="1"/>
  <c r="EE69" i="1"/>
  <c r="FF70" i="1"/>
  <c r="FA67" i="1"/>
  <c r="EZ67" i="1"/>
  <c r="FD67" i="1"/>
  <c r="DK68" i="1"/>
  <c r="FE69" i="1"/>
  <c r="EY69" i="1"/>
  <c r="AG78" i="33"/>
  <c r="AF77" i="33"/>
  <c r="DL66" i="1"/>
  <c r="AQ783" i="1" l="1"/>
  <c r="AW783" i="1"/>
  <c r="CS783" i="1"/>
  <c r="AS783" i="1"/>
  <c r="AR783" i="1"/>
  <c r="BQ779" i="1"/>
  <c r="BS779" i="1" s="1"/>
  <c r="AO783" i="1"/>
  <c r="AP783" i="1"/>
  <c r="CK783" i="1"/>
  <c r="AU782" i="1"/>
  <c r="AV782" i="1"/>
  <c r="FB68" i="1"/>
  <c r="FC68" i="1" s="1"/>
  <c r="ED67" i="1"/>
  <c r="EE68" i="1"/>
  <c r="FK70" i="1"/>
  <c r="FL70" i="1" s="1"/>
  <c r="FM69" i="1" s="1"/>
  <c r="FF69" i="1"/>
  <c r="EZ66" i="1"/>
  <c r="FD66" i="1"/>
  <c r="FA66" i="1"/>
  <c r="DK67" i="1"/>
  <c r="EY68" i="1"/>
  <c r="FE68" i="1"/>
  <c r="AG77" i="33"/>
  <c r="AF76" i="33"/>
  <c r="DL65" i="1"/>
  <c r="BT779" i="1" l="1"/>
  <c r="CF779" i="1"/>
  <c r="CJ779" i="1" s="1"/>
  <c r="CD779" i="1"/>
  <c r="CE779" i="1"/>
  <c r="CL779" i="1" s="1"/>
  <c r="AT783" i="1"/>
  <c r="CT783" i="1"/>
  <c r="BD783" i="1"/>
  <c r="BF783" i="1"/>
  <c r="BE783" i="1"/>
  <c r="BJ783" i="1"/>
  <c r="BI783" i="1"/>
  <c r="BP783" i="1"/>
  <c r="CU783" i="1"/>
  <c r="CI783" i="1"/>
  <c r="BH783" i="1"/>
  <c r="FB67" i="1"/>
  <c r="FC67" i="1" s="1"/>
  <c r="ED66" i="1"/>
  <c r="EE67" i="1"/>
  <c r="FK69" i="1"/>
  <c r="FL69" i="1" s="1"/>
  <c r="FM68" i="1" s="1"/>
  <c r="FF68" i="1"/>
  <c r="EZ65" i="1"/>
  <c r="FD65" i="1"/>
  <c r="FA65" i="1"/>
  <c r="DK66" i="1"/>
  <c r="EY67" i="1"/>
  <c r="FE67" i="1"/>
  <c r="AG76" i="33"/>
  <c r="AF75" i="33"/>
  <c r="DL64" i="1"/>
  <c r="BG783" i="1" l="1"/>
  <c r="CH779" i="1"/>
  <c r="CG779" i="1"/>
  <c r="CM779" i="1" s="1"/>
  <c r="AN783" i="1"/>
  <c r="AM784" i="1"/>
  <c r="BK783" i="1"/>
  <c r="CV783" i="1"/>
  <c r="FB66" i="1"/>
  <c r="FC66" i="1" s="1"/>
  <c r="ED65" i="1"/>
  <c r="EE66" i="1"/>
  <c r="FK68" i="1"/>
  <c r="FL68" i="1" s="1"/>
  <c r="FM67" i="1" s="1"/>
  <c r="FF67" i="1"/>
  <c r="FA64" i="1"/>
  <c r="EZ64" i="1"/>
  <c r="FD64" i="1"/>
  <c r="DK65" i="1"/>
  <c r="EY66" i="1"/>
  <c r="FE66" i="1"/>
  <c r="AG75" i="33"/>
  <c r="AF74" i="33"/>
  <c r="DL63" i="1"/>
  <c r="AV783" i="1" l="1"/>
  <c r="AU783" i="1"/>
  <c r="AW784" i="1"/>
  <c r="AO784" i="1"/>
  <c r="AR784" i="1"/>
  <c r="BQ780" i="1"/>
  <c r="BS780" i="1" s="1"/>
  <c r="AS784" i="1"/>
  <c r="AP784" i="1"/>
  <c r="AQ784" i="1"/>
  <c r="CS784" i="1"/>
  <c r="CK784" i="1"/>
  <c r="FB65" i="1"/>
  <c r="FC65" i="1" s="1"/>
  <c r="ED64" i="1"/>
  <c r="EE65" i="1"/>
  <c r="FK67" i="1"/>
  <c r="FL67" i="1" s="1"/>
  <c r="FM66" i="1" s="1"/>
  <c r="FF66" i="1"/>
  <c r="FA63" i="1"/>
  <c r="EZ63" i="1"/>
  <c r="FD63" i="1"/>
  <c r="DK64" i="1"/>
  <c r="FE65" i="1"/>
  <c r="EY65" i="1"/>
  <c r="AG74" i="33"/>
  <c r="AF73" i="33"/>
  <c r="DL62" i="1"/>
  <c r="BE784" i="1" l="1"/>
  <c r="CT784" i="1"/>
  <c r="AT784" i="1"/>
  <c r="BF784" i="1"/>
  <c r="BD784" i="1"/>
  <c r="CE780" i="1"/>
  <c r="CL780" i="1" s="1"/>
  <c r="BT780" i="1"/>
  <c r="CF780" i="1"/>
  <c r="CJ780" i="1" s="1"/>
  <c r="CD780" i="1"/>
  <c r="BP784" i="1"/>
  <c r="CU784" i="1"/>
  <c r="BH784" i="1"/>
  <c r="CI784" i="1"/>
  <c r="BJ784" i="1"/>
  <c r="BI784" i="1"/>
  <c r="FB64" i="1"/>
  <c r="FC64" i="1" s="1"/>
  <c r="ED63" i="1"/>
  <c r="EE64" i="1"/>
  <c r="FK66" i="1"/>
  <c r="FL66" i="1" s="1"/>
  <c r="FM65" i="1" s="1"/>
  <c r="FF65" i="1"/>
  <c r="FA62" i="1"/>
  <c r="EZ62" i="1"/>
  <c r="FD62" i="1"/>
  <c r="DK63" i="1"/>
  <c r="FE64" i="1"/>
  <c r="EY64" i="1"/>
  <c r="AG73" i="33"/>
  <c r="AF72" i="33"/>
  <c r="DL61" i="1"/>
  <c r="CV784" i="1" l="1"/>
  <c r="BK784" i="1"/>
  <c r="AN784" i="1"/>
  <c r="AM785" i="1"/>
  <c r="CH780" i="1"/>
  <c r="CG780" i="1"/>
  <c r="CM780" i="1" s="1"/>
  <c r="BG784" i="1"/>
  <c r="FB63" i="1"/>
  <c r="FC63" i="1" s="1"/>
  <c r="ED62" i="1"/>
  <c r="EE63" i="1"/>
  <c r="FK65" i="1"/>
  <c r="FL65" i="1" s="1"/>
  <c r="FM64" i="1" s="1"/>
  <c r="FF64" i="1"/>
  <c r="FD61" i="1"/>
  <c r="FA61" i="1"/>
  <c r="EZ61" i="1"/>
  <c r="DK62" i="1"/>
  <c r="EY63" i="1"/>
  <c r="FE63" i="1"/>
  <c r="AG72" i="33"/>
  <c r="AF71" i="33"/>
  <c r="DL60" i="1"/>
  <c r="CK785" i="1" l="1"/>
  <c r="AQ785" i="1"/>
  <c r="BQ781" i="1"/>
  <c r="BS781" i="1" s="1"/>
  <c r="AP785" i="1"/>
  <c r="AR785" i="1"/>
  <c r="AW785" i="1"/>
  <c r="AO785" i="1"/>
  <c r="AS785" i="1"/>
  <c r="CS785" i="1"/>
  <c r="AV784" i="1"/>
  <c r="AU784" i="1"/>
  <c r="FB62" i="1"/>
  <c r="FC62" i="1" s="1"/>
  <c r="ED61" i="1"/>
  <c r="EE62" i="1"/>
  <c r="FK64" i="1"/>
  <c r="FL64" i="1" s="1"/>
  <c r="FM63" i="1" s="1"/>
  <c r="FF63" i="1"/>
  <c r="FD60" i="1"/>
  <c r="FA60" i="1"/>
  <c r="EZ60" i="1"/>
  <c r="DK61" i="1"/>
  <c r="EY62" i="1"/>
  <c r="FE62" i="1"/>
  <c r="AG71" i="33"/>
  <c r="AF70" i="33"/>
  <c r="DL59" i="1"/>
  <c r="BT781" i="1" l="1"/>
  <c r="CF781" i="1"/>
  <c r="CJ781" i="1" s="1"/>
  <c r="CD781" i="1"/>
  <c r="CE781" i="1"/>
  <c r="CL781" i="1" s="1"/>
  <c r="CU785" i="1"/>
  <c r="BI785" i="1"/>
  <c r="BJ785" i="1"/>
  <c r="BH785" i="1"/>
  <c r="BP785" i="1"/>
  <c r="CI785" i="1"/>
  <c r="AT785" i="1"/>
  <c r="BE785" i="1"/>
  <c r="CT785" i="1"/>
  <c r="BD785" i="1"/>
  <c r="BF785" i="1"/>
  <c r="FB61" i="1"/>
  <c r="FC61" i="1" s="1"/>
  <c r="FK63" i="1"/>
  <c r="FL63" i="1" s="1"/>
  <c r="FM62" i="1" s="1"/>
  <c r="ED60" i="1"/>
  <c r="EE61" i="1"/>
  <c r="FF62" i="1"/>
  <c r="FD59" i="1"/>
  <c r="FA59" i="1"/>
  <c r="EZ59" i="1"/>
  <c r="DK60" i="1"/>
  <c r="EY61" i="1"/>
  <c r="FE61" i="1"/>
  <c r="AG70" i="33"/>
  <c r="AF69" i="33"/>
  <c r="DL58" i="1"/>
  <c r="CH781" i="1" l="1"/>
  <c r="CG781" i="1"/>
  <c r="CM781" i="1" s="1"/>
  <c r="AM786" i="1"/>
  <c r="AN785" i="1"/>
  <c r="CV785" i="1"/>
  <c r="BG785" i="1"/>
  <c r="BK785" i="1"/>
  <c r="FB60" i="1"/>
  <c r="FC60" i="1" s="1"/>
  <c r="ED59" i="1"/>
  <c r="EE60" i="1"/>
  <c r="FK62" i="1"/>
  <c r="FL62" i="1" s="1"/>
  <c r="FM61" i="1" s="1"/>
  <c r="FF61" i="1"/>
  <c r="FA58" i="1"/>
  <c r="EZ58" i="1"/>
  <c r="FD58" i="1"/>
  <c r="DK59" i="1"/>
  <c r="FE60" i="1"/>
  <c r="EY60" i="1"/>
  <c r="AG69" i="33"/>
  <c r="AF68" i="33"/>
  <c r="DL57" i="1"/>
  <c r="AU785" i="1" l="1"/>
  <c r="AV785" i="1"/>
  <c r="BQ782" i="1"/>
  <c r="BS782" i="1" s="1"/>
  <c r="CK786" i="1"/>
  <c r="AR786" i="1"/>
  <c r="AO786" i="1"/>
  <c r="AS786" i="1"/>
  <c r="AQ786" i="1"/>
  <c r="AP786" i="1"/>
  <c r="CS786" i="1"/>
  <c r="AW786" i="1"/>
  <c r="FB59" i="1"/>
  <c r="FC59" i="1" s="1"/>
  <c r="ED58" i="1"/>
  <c r="EE59" i="1"/>
  <c r="FK61" i="1"/>
  <c r="FL61" i="1" s="1"/>
  <c r="FM60" i="1" s="1"/>
  <c r="FF60" i="1"/>
  <c r="EZ57" i="1"/>
  <c r="FD57" i="1"/>
  <c r="FA57" i="1"/>
  <c r="DK58" i="1"/>
  <c r="EY59" i="1"/>
  <c r="FE59" i="1"/>
  <c r="AG68" i="33"/>
  <c r="AF67" i="33"/>
  <c r="DL56" i="1"/>
  <c r="CE782" i="1" l="1"/>
  <c r="CL782" i="1" s="1"/>
  <c r="CD782" i="1"/>
  <c r="BT782" i="1"/>
  <c r="CF782" i="1"/>
  <c r="CJ782" i="1" s="1"/>
  <c r="AT786" i="1"/>
  <c r="CT786" i="1"/>
  <c r="BD786" i="1"/>
  <c r="BE786" i="1"/>
  <c r="BF786" i="1"/>
  <c r="CU786" i="1"/>
  <c r="BJ786" i="1"/>
  <c r="BH786" i="1"/>
  <c r="BI786" i="1"/>
  <c r="BP786" i="1"/>
  <c r="CI786" i="1"/>
  <c r="FB58" i="1"/>
  <c r="FC58" i="1" s="1"/>
  <c r="ED57" i="1"/>
  <c r="EE58" i="1"/>
  <c r="FK60" i="1"/>
  <c r="FL60" i="1" s="1"/>
  <c r="FM59" i="1" s="1"/>
  <c r="FF59" i="1"/>
  <c r="FD56" i="1"/>
  <c r="FA56" i="1"/>
  <c r="EZ56" i="1"/>
  <c r="DK57" i="1"/>
  <c r="EY58" i="1"/>
  <c r="FE58" i="1"/>
  <c r="AG67" i="33"/>
  <c r="AF66" i="33"/>
  <c r="DL55" i="1"/>
  <c r="BG786" i="1" l="1"/>
  <c r="CG782" i="1"/>
  <c r="CM782" i="1" s="1"/>
  <c r="CH782" i="1"/>
  <c r="AN786" i="1"/>
  <c r="AM787" i="1"/>
  <c r="CV786" i="1"/>
  <c r="BK786" i="1"/>
  <c r="FB57" i="1"/>
  <c r="FC57" i="1" s="1"/>
  <c r="ED56" i="1"/>
  <c r="EE57" i="1"/>
  <c r="FK59" i="1"/>
  <c r="FL59" i="1" s="1"/>
  <c r="FM58" i="1" s="1"/>
  <c r="FF58" i="1"/>
  <c r="FD55" i="1"/>
  <c r="FA55" i="1"/>
  <c r="EZ55" i="1"/>
  <c r="DK56" i="1"/>
  <c r="FE57" i="1"/>
  <c r="EY57" i="1"/>
  <c r="AG66" i="33"/>
  <c r="AF65" i="33"/>
  <c r="DL54" i="1"/>
  <c r="AW787" i="1" l="1"/>
  <c r="CK787" i="1"/>
  <c r="AS787" i="1"/>
  <c r="BQ783" i="1"/>
  <c r="BS783" i="1" s="1"/>
  <c r="AR787" i="1"/>
  <c r="AQ787" i="1"/>
  <c r="CS787" i="1"/>
  <c r="AO787" i="1"/>
  <c r="AP787" i="1"/>
  <c r="AU786" i="1"/>
  <c r="AV786" i="1"/>
  <c r="FB56" i="1"/>
  <c r="FC56" i="1" s="1"/>
  <c r="ED55" i="1"/>
  <c r="EE56" i="1"/>
  <c r="FF57" i="1"/>
  <c r="FK58" i="1"/>
  <c r="FL58" i="1" s="1"/>
  <c r="FM57" i="1" s="1"/>
  <c r="FA54" i="1"/>
  <c r="EZ54" i="1"/>
  <c r="FD54" i="1"/>
  <c r="DK55" i="1"/>
  <c r="FE56" i="1"/>
  <c r="EY56" i="1"/>
  <c r="AG65" i="33"/>
  <c r="AF64" i="33"/>
  <c r="DL53" i="1"/>
  <c r="CD783" i="1" l="1"/>
  <c r="CF783" i="1"/>
  <c r="CJ783" i="1" s="1"/>
  <c r="CE783" i="1"/>
  <c r="CL783" i="1" s="1"/>
  <c r="BT783" i="1"/>
  <c r="BE787" i="1"/>
  <c r="AT787" i="1"/>
  <c r="CT787" i="1"/>
  <c r="BF787" i="1"/>
  <c r="BD787" i="1"/>
  <c r="CU787" i="1"/>
  <c r="CI787" i="1"/>
  <c r="BI787" i="1"/>
  <c r="BP787" i="1"/>
  <c r="BJ787" i="1"/>
  <c r="BH787" i="1"/>
  <c r="FB55" i="1"/>
  <c r="FC55" i="1" s="1"/>
  <c r="FK57" i="1"/>
  <c r="FL57" i="1" s="1"/>
  <c r="FM56" i="1" s="1"/>
  <c r="ED54" i="1"/>
  <c r="EE55" i="1"/>
  <c r="FF56" i="1"/>
  <c r="FA53" i="1"/>
  <c r="FD53" i="1"/>
  <c r="EZ53" i="1"/>
  <c r="DK54" i="1"/>
  <c r="FE55" i="1"/>
  <c r="EY55" i="1"/>
  <c r="AG64" i="33"/>
  <c r="AF63" i="33"/>
  <c r="DL52" i="1"/>
  <c r="BK787" i="1" l="1"/>
  <c r="CH783" i="1"/>
  <c r="CG783" i="1"/>
  <c r="CM783" i="1" s="1"/>
  <c r="AN787" i="1"/>
  <c r="AM788" i="1"/>
  <c r="BG787" i="1"/>
  <c r="CV787" i="1"/>
  <c r="FB54" i="1"/>
  <c r="FC54" i="1" s="1"/>
  <c r="FK56" i="1"/>
  <c r="FL56" i="1" s="1"/>
  <c r="FM55" i="1" s="1"/>
  <c r="ED53" i="1"/>
  <c r="EE54" i="1"/>
  <c r="FF55" i="1"/>
  <c r="FD52" i="1"/>
  <c r="EZ52" i="1"/>
  <c r="FA52" i="1"/>
  <c r="DK53" i="1"/>
  <c r="FE54" i="1"/>
  <c r="EY54" i="1"/>
  <c r="AG63" i="33"/>
  <c r="AF62" i="33"/>
  <c r="DL51" i="1"/>
  <c r="AS788" i="1" l="1"/>
  <c r="CK788" i="1"/>
  <c r="AO788" i="1"/>
  <c r="BQ784" i="1"/>
  <c r="BS784" i="1" s="1"/>
  <c r="AP788" i="1"/>
  <c r="AQ788" i="1"/>
  <c r="CS788" i="1"/>
  <c r="AW788" i="1"/>
  <c r="AR788" i="1"/>
  <c r="AU787" i="1"/>
  <c r="AV787" i="1"/>
  <c r="FB53" i="1"/>
  <c r="FC53" i="1" s="1"/>
  <c r="ED52" i="1"/>
  <c r="EE53" i="1"/>
  <c r="FF54" i="1"/>
  <c r="FK55" i="1"/>
  <c r="FL55" i="1" s="1"/>
  <c r="FM54" i="1" s="1"/>
  <c r="FD51" i="1"/>
  <c r="FA51" i="1"/>
  <c r="EZ51" i="1"/>
  <c r="DK52" i="1"/>
  <c r="EY53" i="1"/>
  <c r="FE53" i="1"/>
  <c r="AG62" i="33"/>
  <c r="AF61" i="33"/>
  <c r="DL50" i="1"/>
  <c r="BF788" i="1" l="1"/>
  <c r="CT788" i="1"/>
  <c r="BD788" i="1"/>
  <c r="AT788" i="1"/>
  <c r="BE788" i="1"/>
  <c r="BT784" i="1"/>
  <c r="CF784" i="1"/>
  <c r="CJ784" i="1" s="1"/>
  <c r="CD784" i="1"/>
  <c r="CE784" i="1"/>
  <c r="CL784" i="1" s="1"/>
  <c r="CU788" i="1"/>
  <c r="BH788" i="1"/>
  <c r="BJ788" i="1"/>
  <c r="CI788" i="1"/>
  <c r="BP788" i="1"/>
  <c r="BI788" i="1"/>
  <c r="FB52" i="1"/>
  <c r="FC52" i="1" s="1"/>
  <c r="FK54" i="1"/>
  <c r="FL54" i="1" s="1"/>
  <c r="FM53" i="1" s="1"/>
  <c r="ED51" i="1"/>
  <c r="EE52" i="1"/>
  <c r="FF53" i="1"/>
  <c r="FD50" i="1"/>
  <c r="FA50" i="1"/>
  <c r="EZ50" i="1"/>
  <c r="DK51" i="1"/>
  <c r="EY52" i="1"/>
  <c r="FE52" i="1"/>
  <c r="AG61" i="33"/>
  <c r="AF60" i="33"/>
  <c r="DL49" i="1"/>
  <c r="BK788" i="1" l="1"/>
  <c r="CV788" i="1"/>
  <c r="AN788" i="1"/>
  <c r="AM789" i="1"/>
  <c r="CH784" i="1"/>
  <c r="CG784" i="1"/>
  <c r="CM784" i="1" s="1"/>
  <c r="BG788" i="1"/>
  <c r="FB51" i="1"/>
  <c r="FC51" i="1" s="1"/>
  <c r="ED50" i="1"/>
  <c r="EE51" i="1"/>
  <c r="FK53" i="1"/>
  <c r="FL53" i="1" s="1"/>
  <c r="FM52" i="1" s="1"/>
  <c r="FF52" i="1"/>
  <c r="FA49" i="1"/>
  <c r="EZ49" i="1"/>
  <c r="FD49" i="1"/>
  <c r="DK50" i="1"/>
  <c r="FE51" i="1"/>
  <c r="EY51" i="1"/>
  <c r="AG60" i="33"/>
  <c r="AF59" i="33"/>
  <c r="DL48" i="1"/>
  <c r="AU788" i="1" l="1"/>
  <c r="AV788" i="1"/>
  <c r="BQ785" i="1"/>
  <c r="BS785" i="1" s="1"/>
  <c r="AS789" i="1"/>
  <c r="CS789" i="1"/>
  <c r="AO789" i="1"/>
  <c r="AQ789" i="1"/>
  <c r="CK789" i="1"/>
  <c r="AP789" i="1"/>
  <c r="AR789" i="1"/>
  <c r="AW789" i="1"/>
  <c r="FB50" i="1"/>
  <c r="FC50" i="1" s="1"/>
  <c r="ED49" i="1"/>
  <c r="EE50" i="1"/>
  <c r="FK52" i="1"/>
  <c r="FL52" i="1" s="1"/>
  <c r="FM51" i="1" s="1"/>
  <c r="FF51" i="1"/>
  <c r="EZ48" i="1"/>
  <c r="FD48" i="1"/>
  <c r="FA48" i="1"/>
  <c r="DK49" i="1"/>
  <c r="EY50" i="1"/>
  <c r="FE50" i="1"/>
  <c r="AG59" i="33"/>
  <c r="AF58" i="33"/>
  <c r="DL47" i="1"/>
  <c r="CE785" i="1" l="1"/>
  <c r="CL785" i="1" s="1"/>
  <c r="BT785" i="1"/>
  <c r="CD785" i="1"/>
  <c r="CF785" i="1"/>
  <c r="CJ785" i="1" s="1"/>
  <c r="BE789" i="1"/>
  <c r="BD789" i="1"/>
  <c r="CT789" i="1"/>
  <c r="AT789" i="1"/>
  <c r="BF789" i="1"/>
  <c r="BJ789" i="1"/>
  <c r="BP789" i="1"/>
  <c r="CU789" i="1"/>
  <c r="BH789" i="1"/>
  <c r="CI789" i="1"/>
  <c r="BI789" i="1"/>
  <c r="FB49" i="1"/>
  <c r="FC49" i="1" s="1"/>
  <c r="ED48" i="1"/>
  <c r="EE49" i="1"/>
  <c r="FK51" i="1"/>
  <c r="FL51" i="1" s="1"/>
  <c r="FM50" i="1" s="1"/>
  <c r="FF50" i="1"/>
  <c r="FD47" i="1"/>
  <c r="FA47" i="1"/>
  <c r="EZ47" i="1"/>
  <c r="DK48" i="1"/>
  <c r="EY49" i="1"/>
  <c r="FE49" i="1"/>
  <c r="AG58" i="33"/>
  <c r="AF57" i="33"/>
  <c r="DL46" i="1"/>
  <c r="BG789" i="1" l="1"/>
  <c r="CV789" i="1"/>
  <c r="CG785" i="1"/>
  <c r="CM785" i="1" s="1"/>
  <c r="CH785" i="1"/>
  <c r="AM790" i="1"/>
  <c r="AN789" i="1"/>
  <c r="BK789" i="1"/>
  <c r="FB48" i="1"/>
  <c r="FC48" i="1" s="1"/>
  <c r="ED47" i="1"/>
  <c r="EE48" i="1"/>
  <c r="FK50" i="1"/>
  <c r="FL50" i="1" s="1"/>
  <c r="FM49" i="1" s="1"/>
  <c r="FF49" i="1"/>
  <c r="FD46" i="1"/>
  <c r="FA46" i="1"/>
  <c r="EZ46" i="1"/>
  <c r="DK47" i="1"/>
  <c r="FE48" i="1"/>
  <c r="EY48" i="1"/>
  <c r="AG57" i="33"/>
  <c r="AF56" i="33"/>
  <c r="DL45" i="1"/>
  <c r="AW790" i="1" l="1"/>
  <c r="CK790" i="1"/>
  <c r="AQ790" i="1"/>
  <c r="AP790" i="1"/>
  <c r="CS790" i="1"/>
  <c r="AO790" i="1"/>
  <c r="AS790" i="1"/>
  <c r="BQ786" i="1"/>
  <c r="BS786" i="1" s="1"/>
  <c r="AR790" i="1"/>
  <c r="AV789" i="1"/>
  <c r="AU789" i="1"/>
  <c r="FB47" i="1"/>
  <c r="FC47" i="1" s="1"/>
  <c r="ED46" i="1"/>
  <c r="EE47" i="1"/>
  <c r="FF48" i="1"/>
  <c r="FK49" i="1"/>
  <c r="FL49" i="1" s="1"/>
  <c r="FM48" i="1" s="1"/>
  <c r="FD45" i="1"/>
  <c r="FA45" i="1"/>
  <c r="EZ45" i="1"/>
  <c r="DK46" i="1"/>
  <c r="FE47" i="1"/>
  <c r="EY47" i="1"/>
  <c r="AG56" i="33"/>
  <c r="AF55" i="33"/>
  <c r="DL44" i="1"/>
  <c r="BP790" i="1" l="1"/>
  <c r="BH790" i="1"/>
  <c r="CI790" i="1"/>
  <c r="BJ790" i="1"/>
  <c r="BI790" i="1"/>
  <c r="CU790" i="1"/>
  <c r="BD790" i="1"/>
  <c r="CT790" i="1"/>
  <c r="AT790" i="1"/>
  <c r="BE790" i="1"/>
  <c r="BF790" i="1"/>
  <c r="CE786" i="1"/>
  <c r="CL786" i="1" s="1"/>
  <c r="CD786" i="1"/>
  <c r="CF786" i="1"/>
  <c r="CJ786" i="1" s="1"/>
  <c r="BT786" i="1"/>
  <c r="FB46" i="1"/>
  <c r="FC46" i="1" s="1"/>
  <c r="FK48" i="1"/>
  <c r="FL48" i="1" s="1"/>
  <c r="FM47" i="1" s="1"/>
  <c r="ED45" i="1"/>
  <c r="EE46" i="1"/>
  <c r="FF47" i="1"/>
  <c r="FA44" i="1"/>
  <c r="FD44" i="1"/>
  <c r="EZ44" i="1"/>
  <c r="DK45" i="1"/>
  <c r="FE46" i="1"/>
  <c r="EY46" i="1"/>
  <c r="AG55" i="33"/>
  <c r="AF54" i="33"/>
  <c r="DL43" i="1"/>
  <c r="BK790" i="1" l="1"/>
  <c r="AN790" i="1"/>
  <c r="AM791" i="1"/>
  <c r="CH786" i="1"/>
  <c r="CG786" i="1"/>
  <c r="CM786" i="1" s="1"/>
  <c r="BG790" i="1"/>
  <c r="CV790" i="1"/>
  <c r="FB45" i="1"/>
  <c r="FC45" i="1" s="1"/>
  <c r="ED44" i="1"/>
  <c r="EE45" i="1"/>
  <c r="FK47" i="1"/>
  <c r="FL47" i="1" s="1"/>
  <c r="FM46" i="1" s="1"/>
  <c r="FF46" i="1"/>
  <c r="FD43" i="1"/>
  <c r="EZ43" i="1"/>
  <c r="FA43" i="1"/>
  <c r="DK44" i="1"/>
  <c r="EY45" i="1"/>
  <c r="FE45" i="1"/>
  <c r="AG54" i="33"/>
  <c r="AF53" i="33"/>
  <c r="DL42" i="1"/>
  <c r="AW791" i="1" l="1"/>
  <c r="AR791" i="1"/>
  <c r="AQ791" i="1"/>
  <c r="AO791" i="1"/>
  <c r="AP791" i="1"/>
  <c r="CK791" i="1"/>
  <c r="BQ787" i="1"/>
  <c r="BS787" i="1" s="1"/>
  <c r="CS791" i="1"/>
  <c r="AS791" i="1"/>
  <c r="AU790" i="1"/>
  <c r="AV790" i="1"/>
  <c r="FB44" i="1"/>
  <c r="FC44" i="1" s="1"/>
  <c r="ED43" i="1"/>
  <c r="EE44" i="1"/>
  <c r="FK46" i="1"/>
  <c r="FL46" i="1" s="1"/>
  <c r="FM45" i="1" s="1"/>
  <c r="FF45" i="1"/>
  <c r="FD42" i="1"/>
  <c r="FA42" i="1"/>
  <c r="EZ42" i="1"/>
  <c r="DK43" i="1"/>
  <c r="EY44" i="1"/>
  <c r="FE44" i="1"/>
  <c r="AG53" i="33"/>
  <c r="AF52" i="33"/>
  <c r="DL41" i="1"/>
  <c r="AT791" i="1" l="1"/>
  <c r="BE791" i="1"/>
  <c r="BD791" i="1"/>
  <c r="CT791" i="1"/>
  <c r="BF791" i="1"/>
  <c r="CI791" i="1"/>
  <c r="BI791" i="1"/>
  <c r="CU791" i="1"/>
  <c r="BJ791" i="1"/>
  <c r="BH791" i="1"/>
  <c r="BP791" i="1"/>
  <c r="CD787" i="1"/>
  <c r="CF787" i="1"/>
  <c r="CJ787" i="1" s="1"/>
  <c r="CE787" i="1"/>
  <c r="CL787" i="1" s="1"/>
  <c r="BT787" i="1"/>
  <c r="FB43" i="1"/>
  <c r="FC43" i="1" s="1"/>
  <c r="ED42" i="1"/>
  <c r="EE43" i="1"/>
  <c r="FK45" i="1"/>
  <c r="FL45" i="1" s="1"/>
  <c r="FM44" i="1" s="1"/>
  <c r="FF44" i="1"/>
  <c r="FD41" i="1"/>
  <c r="FA41" i="1"/>
  <c r="EZ41" i="1"/>
  <c r="DK42" i="1"/>
  <c r="EY43" i="1"/>
  <c r="FE43" i="1"/>
  <c r="AG52" i="33"/>
  <c r="AF51" i="33"/>
  <c r="DL40" i="1"/>
  <c r="BG791" i="1" l="1"/>
  <c r="AM792" i="1"/>
  <c r="AN791" i="1"/>
  <c r="CH787" i="1"/>
  <c r="CG787" i="1"/>
  <c r="CM787" i="1" s="1"/>
  <c r="CV791" i="1"/>
  <c r="BK791" i="1"/>
  <c r="FB42" i="1"/>
  <c r="FC42" i="1" s="1"/>
  <c r="ED41" i="1"/>
  <c r="EE42" i="1"/>
  <c r="FK44" i="1"/>
  <c r="FL44" i="1" s="1"/>
  <c r="FM43" i="1" s="1"/>
  <c r="FF43" i="1"/>
  <c r="EZ40" i="1"/>
  <c r="FD40" i="1"/>
  <c r="FA40" i="1"/>
  <c r="DK41" i="1"/>
  <c r="FE42" i="1"/>
  <c r="EY42" i="1"/>
  <c r="AG51" i="33"/>
  <c r="AF50" i="33"/>
  <c r="DL39" i="1"/>
  <c r="AW792" i="1" l="1"/>
  <c r="AQ792" i="1"/>
  <c r="CS792" i="1"/>
  <c r="AS792" i="1"/>
  <c r="AR792" i="1"/>
  <c r="BQ788" i="1"/>
  <c r="BS788" i="1" s="1"/>
  <c r="AP792" i="1"/>
  <c r="CK792" i="1"/>
  <c r="AO792" i="1"/>
  <c r="AV791" i="1"/>
  <c r="AU791" i="1"/>
  <c r="FB41" i="1"/>
  <c r="FC41" i="1" s="1"/>
  <c r="ED40" i="1"/>
  <c r="EE41" i="1"/>
  <c r="FF42" i="1"/>
  <c r="FK43" i="1"/>
  <c r="FL43" i="1" s="1"/>
  <c r="FM42" i="1" s="1"/>
  <c r="EZ39" i="1"/>
  <c r="FD39" i="1"/>
  <c r="FA39" i="1"/>
  <c r="DK40" i="1"/>
  <c r="EY41" i="1"/>
  <c r="FE41" i="1"/>
  <c r="AG50" i="33"/>
  <c r="AF49" i="33"/>
  <c r="DL38" i="1"/>
  <c r="CF788" i="1" l="1"/>
  <c r="CJ788" i="1" s="1"/>
  <c r="BT788" i="1"/>
  <c r="CD788" i="1"/>
  <c r="CE788" i="1"/>
  <c r="CL788" i="1" s="1"/>
  <c r="BJ792" i="1"/>
  <c r="BP792" i="1"/>
  <c r="BH792" i="1"/>
  <c r="BI792" i="1"/>
  <c r="CI792" i="1"/>
  <c r="CU792" i="1"/>
  <c r="AT792" i="1"/>
  <c r="BD792" i="1"/>
  <c r="CT792" i="1"/>
  <c r="BE792" i="1"/>
  <c r="BF792" i="1"/>
  <c r="FB40" i="1"/>
  <c r="FC40" i="1" s="1"/>
  <c r="FK42" i="1"/>
  <c r="FL42" i="1" s="1"/>
  <c r="FM41" i="1" s="1"/>
  <c r="ED39" i="1"/>
  <c r="EE40" i="1"/>
  <c r="FF41" i="1"/>
  <c r="FD38" i="1"/>
  <c r="FA38" i="1"/>
  <c r="EZ38" i="1"/>
  <c r="DK39" i="1"/>
  <c r="EY40" i="1"/>
  <c r="FE40" i="1"/>
  <c r="AG49" i="33"/>
  <c r="AF48" i="33"/>
  <c r="DL37" i="1"/>
  <c r="CG788" i="1" l="1"/>
  <c r="CM788" i="1" s="1"/>
  <c r="CH788" i="1"/>
  <c r="AN792" i="1"/>
  <c r="AM793" i="1"/>
  <c r="BK792" i="1"/>
  <c r="CV792" i="1"/>
  <c r="BG792" i="1"/>
  <c r="FB39" i="1"/>
  <c r="FC39" i="1" s="1"/>
  <c r="ED38" i="1"/>
  <c r="EE39" i="1"/>
  <c r="FK41" i="1"/>
  <c r="FL41" i="1" s="1"/>
  <c r="FM40" i="1" s="1"/>
  <c r="FF40" i="1"/>
  <c r="FD37" i="1"/>
  <c r="FA37" i="1"/>
  <c r="EZ37" i="1"/>
  <c r="DK38" i="1"/>
  <c r="EY39" i="1"/>
  <c r="FE39" i="1"/>
  <c r="AG48" i="33"/>
  <c r="AF47" i="33"/>
  <c r="DL36" i="1"/>
  <c r="AO793" i="1" l="1"/>
  <c r="AW793" i="1"/>
  <c r="AR793" i="1"/>
  <c r="CK793" i="1"/>
  <c r="BQ789" i="1"/>
  <c r="BS789" i="1" s="1"/>
  <c r="AQ793" i="1"/>
  <c r="CS793" i="1"/>
  <c r="AP793" i="1"/>
  <c r="AS793" i="1"/>
  <c r="AU792" i="1"/>
  <c r="AV792" i="1"/>
  <c r="FB38" i="1"/>
  <c r="FC38" i="1" s="1"/>
  <c r="ED37" i="1"/>
  <c r="EE38" i="1"/>
  <c r="FK40" i="1"/>
  <c r="FL40" i="1" s="1"/>
  <c r="FM39" i="1" s="1"/>
  <c r="FF39" i="1"/>
  <c r="FD36" i="1"/>
  <c r="FA36" i="1"/>
  <c r="EZ36" i="1"/>
  <c r="DK37" i="1"/>
  <c r="EY38" i="1"/>
  <c r="FE38" i="1"/>
  <c r="AG47" i="33"/>
  <c r="AF46" i="33"/>
  <c r="DL35" i="1"/>
  <c r="AT793" i="1" l="1"/>
  <c r="BD793" i="1"/>
  <c r="CT793" i="1"/>
  <c r="BE793" i="1"/>
  <c r="BF793" i="1"/>
  <c r="CD789" i="1"/>
  <c r="BT789" i="1"/>
  <c r="CE789" i="1"/>
  <c r="CL789" i="1" s="1"/>
  <c r="CF789" i="1"/>
  <c r="CJ789" i="1" s="1"/>
  <c r="BI793" i="1"/>
  <c r="CI793" i="1"/>
  <c r="BJ793" i="1"/>
  <c r="BP793" i="1"/>
  <c r="BH793" i="1"/>
  <c r="CU793" i="1"/>
  <c r="FB37" i="1"/>
  <c r="FC37" i="1" s="1"/>
  <c r="FK39" i="1"/>
  <c r="FL39" i="1" s="1"/>
  <c r="FM38" i="1" s="1"/>
  <c r="ED36" i="1"/>
  <c r="EE37" i="1"/>
  <c r="FF38" i="1"/>
  <c r="FA35" i="1"/>
  <c r="EZ35" i="1"/>
  <c r="FD35" i="1"/>
  <c r="DK36" i="1"/>
  <c r="FE37" i="1"/>
  <c r="EY37" i="1"/>
  <c r="AG46" i="33"/>
  <c r="AF45" i="33"/>
  <c r="DL34" i="1"/>
  <c r="BG793" i="1" l="1"/>
  <c r="AN793" i="1"/>
  <c r="AM794" i="1"/>
  <c r="CG789" i="1"/>
  <c r="CM789" i="1" s="1"/>
  <c r="CH789" i="1"/>
  <c r="BK793" i="1"/>
  <c r="CV793" i="1"/>
  <c r="FB36" i="1"/>
  <c r="FC36" i="1" s="1"/>
  <c r="ED35" i="1"/>
  <c r="EE36" i="1"/>
  <c r="FK38" i="1"/>
  <c r="FL38" i="1" s="1"/>
  <c r="FM37" i="1" s="1"/>
  <c r="FF37" i="1"/>
  <c r="FA34" i="1"/>
  <c r="FD34" i="1"/>
  <c r="EZ34" i="1"/>
  <c r="DK35" i="1"/>
  <c r="EY36" i="1"/>
  <c r="FE36" i="1"/>
  <c r="AG45" i="33"/>
  <c r="AF44" i="33"/>
  <c r="DL33" i="1"/>
  <c r="CS794" i="1" l="1"/>
  <c r="AO794" i="1"/>
  <c r="CK794" i="1"/>
  <c r="AS794" i="1"/>
  <c r="AR794" i="1"/>
  <c r="AQ794" i="1"/>
  <c r="AW794" i="1"/>
  <c r="BQ790" i="1"/>
  <c r="BS790" i="1" s="1"/>
  <c r="AP794" i="1"/>
  <c r="AV793" i="1"/>
  <c r="AU793" i="1"/>
  <c r="FB35" i="1"/>
  <c r="FC35" i="1" s="1"/>
  <c r="ED34" i="1"/>
  <c r="EE35" i="1"/>
  <c r="FK37" i="1"/>
  <c r="FL37" i="1" s="1"/>
  <c r="FM36" i="1" s="1"/>
  <c r="FF36" i="1"/>
  <c r="FD33" i="1"/>
  <c r="FA33" i="1"/>
  <c r="EZ33" i="1"/>
  <c r="DK34" i="1"/>
  <c r="EY35" i="1"/>
  <c r="FE35" i="1"/>
  <c r="AG44" i="33"/>
  <c r="AF43" i="33"/>
  <c r="DL32" i="1"/>
  <c r="AT794" i="1" l="1"/>
  <c r="BD794" i="1"/>
  <c r="CT794" i="1"/>
  <c r="BF794" i="1"/>
  <c r="BE794" i="1"/>
  <c r="BT790" i="1"/>
  <c r="CE790" i="1"/>
  <c r="CL790" i="1" s="1"/>
  <c r="CD790" i="1"/>
  <c r="CF790" i="1"/>
  <c r="CJ790" i="1" s="1"/>
  <c r="BP794" i="1"/>
  <c r="BH794" i="1"/>
  <c r="CI794" i="1"/>
  <c r="BI794" i="1"/>
  <c r="BJ794" i="1"/>
  <c r="CU794" i="1"/>
  <c r="FB34" i="1"/>
  <c r="FC34" i="1" s="1"/>
  <c r="ED33" i="1"/>
  <c r="EE34" i="1"/>
  <c r="FK36" i="1"/>
  <c r="FL36" i="1" s="1"/>
  <c r="FM35" i="1" s="1"/>
  <c r="FF35" i="1"/>
  <c r="FD32" i="1"/>
  <c r="FA32" i="1"/>
  <c r="EZ32" i="1"/>
  <c r="DK33" i="1"/>
  <c r="EY34" i="1"/>
  <c r="FE34" i="1"/>
  <c r="AG43" i="33"/>
  <c r="AF42" i="33"/>
  <c r="DL31" i="1"/>
  <c r="BK794" i="1" l="1"/>
  <c r="AN794" i="1"/>
  <c r="AM795" i="1"/>
  <c r="CG790" i="1"/>
  <c r="CM790" i="1" s="1"/>
  <c r="CH790" i="1"/>
  <c r="BG794" i="1"/>
  <c r="CV794" i="1"/>
  <c r="FB33" i="1"/>
  <c r="FC33" i="1" s="1"/>
  <c r="ED32" i="1"/>
  <c r="EE33" i="1"/>
  <c r="FK35" i="1"/>
  <c r="FL35" i="1" s="1"/>
  <c r="FM34" i="1" s="1"/>
  <c r="FF34" i="1"/>
  <c r="FA31" i="1"/>
  <c r="FD31" i="1"/>
  <c r="EZ31" i="1"/>
  <c r="DK32" i="1"/>
  <c r="FE33" i="1"/>
  <c r="EY33" i="1"/>
  <c r="AG42" i="33"/>
  <c r="AF41" i="33"/>
  <c r="DL30" i="1"/>
  <c r="AW795" i="1" l="1"/>
  <c r="AS795" i="1"/>
  <c r="CS795" i="1"/>
  <c r="CK795" i="1"/>
  <c r="BQ791" i="1"/>
  <c r="BS791" i="1" s="1"/>
  <c r="AP795" i="1"/>
  <c r="AO795" i="1"/>
  <c r="AR795" i="1"/>
  <c r="AQ795" i="1"/>
  <c r="AV794" i="1"/>
  <c r="AU794" i="1"/>
  <c r="FB32" i="1"/>
  <c r="FC32" i="1" s="1"/>
  <c r="ED31" i="1"/>
  <c r="EE32" i="1"/>
  <c r="FF33" i="1"/>
  <c r="FK34" i="1"/>
  <c r="FL34" i="1" s="1"/>
  <c r="FM33" i="1" s="1"/>
  <c r="EZ30" i="1"/>
  <c r="FD30" i="1"/>
  <c r="FA30" i="1"/>
  <c r="DK31" i="1"/>
  <c r="EY32" i="1"/>
  <c r="FE32" i="1"/>
  <c r="AG41" i="33"/>
  <c r="AF40" i="33"/>
  <c r="DL29" i="1"/>
  <c r="BT791" i="1" l="1"/>
  <c r="CD791" i="1"/>
  <c r="CF791" i="1"/>
  <c r="CJ791" i="1" s="1"/>
  <c r="CE791" i="1"/>
  <c r="CL791" i="1" s="1"/>
  <c r="CU795" i="1"/>
  <c r="BH795" i="1"/>
  <c r="CI795" i="1"/>
  <c r="BP795" i="1"/>
  <c r="BI795" i="1"/>
  <c r="BJ795" i="1"/>
  <c r="AT795" i="1"/>
  <c r="BE795" i="1"/>
  <c r="BD795" i="1"/>
  <c r="BF795" i="1"/>
  <c r="CT795" i="1"/>
  <c r="FB31" i="1"/>
  <c r="FC31" i="1" s="1"/>
  <c r="FK33" i="1"/>
  <c r="FL33" i="1" s="1"/>
  <c r="FM32" i="1" s="1"/>
  <c r="ED30" i="1"/>
  <c r="EE31" i="1"/>
  <c r="FF32" i="1"/>
  <c r="FD29" i="1"/>
  <c r="FA29" i="1"/>
  <c r="EZ29" i="1"/>
  <c r="DK30" i="1"/>
  <c r="EY31" i="1"/>
  <c r="FE31" i="1"/>
  <c r="AG40" i="33"/>
  <c r="AF39" i="33"/>
  <c r="DL28" i="1"/>
  <c r="BG795" i="1" l="1"/>
  <c r="BK795" i="1"/>
  <c r="CH791" i="1"/>
  <c r="CG791" i="1"/>
  <c r="CM791" i="1" s="1"/>
  <c r="AN795" i="1"/>
  <c r="AM796" i="1"/>
  <c r="CV795" i="1"/>
  <c r="FB30" i="1"/>
  <c r="FC30" i="1" s="1"/>
  <c r="ED29" i="1"/>
  <c r="EE30" i="1"/>
  <c r="FK32" i="1"/>
  <c r="FL32" i="1" s="1"/>
  <c r="FM31" i="1" s="1"/>
  <c r="FF31" i="1"/>
  <c r="FD28" i="1"/>
  <c r="FA28" i="1"/>
  <c r="EZ28" i="1"/>
  <c r="DK29" i="1"/>
  <c r="EY30" i="1"/>
  <c r="FE30" i="1"/>
  <c r="AG39" i="33"/>
  <c r="AF38" i="33"/>
  <c r="DL27" i="1"/>
  <c r="AU795" i="1" l="1"/>
  <c r="AV795" i="1"/>
  <c r="AQ796" i="1"/>
  <c r="AR796" i="1"/>
  <c r="CS796" i="1"/>
  <c r="AS796" i="1"/>
  <c r="BQ792" i="1"/>
  <c r="BS792" i="1" s="1"/>
  <c r="AP796" i="1"/>
  <c r="CK796" i="1"/>
  <c r="AW796" i="1"/>
  <c r="AO796" i="1"/>
  <c r="FB29" i="1"/>
  <c r="FC29" i="1" s="1"/>
  <c r="FK31" i="1"/>
  <c r="FL31" i="1" s="1"/>
  <c r="FM30" i="1" s="1"/>
  <c r="ED28" i="1"/>
  <c r="EE29" i="1"/>
  <c r="FF30" i="1"/>
  <c r="EZ27" i="1"/>
  <c r="FD27" i="1"/>
  <c r="FA27" i="1"/>
  <c r="DK28" i="1"/>
  <c r="FE29" i="1"/>
  <c r="EY29" i="1"/>
  <c r="AG38" i="33"/>
  <c r="AF37" i="33"/>
  <c r="DL26" i="1"/>
  <c r="CD792" i="1" l="1"/>
  <c r="CE792" i="1"/>
  <c r="CL792" i="1" s="1"/>
  <c r="CF792" i="1"/>
  <c r="CJ792" i="1" s="1"/>
  <c r="BT792" i="1"/>
  <c r="BP796" i="1"/>
  <c r="BI796" i="1"/>
  <c r="BH796" i="1"/>
  <c r="CI796" i="1"/>
  <c r="BJ796" i="1"/>
  <c r="CU796" i="1"/>
  <c r="AT796" i="1"/>
  <c r="BF796" i="1"/>
  <c r="CT796" i="1"/>
  <c r="BD796" i="1"/>
  <c r="BE796" i="1"/>
  <c r="FB28" i="1"/>
  <c r="FC28" i="1" s="1"/>
  <c r="ED27" i="1"/>
  <c r="EE28" i="1"/>
  <c r="FK30" i="1"/>
  <c r="FL30" i="1" s="1"/>
  <c r="FM29" i="1" s="1"/>
  <c r="FF29" i="1"/>
  <c r="EZ26" i="1"/>
  <c r="FD26" i="1"/>
  <c r="FA26" i="1"/>
  <c r="DK27" i="1"/>
  <c r="FE28" i="1"/>
  <c r="EY28" i="1"/>
  <c r="AG37" i="33"/>
  <c r="AF36" i="33"/>
  <c r="DL25" i="1"/>
  <c r="BG796" i="1" l="1"/>
  <c r="BK796" i="1"/>
  <c r="CH792" i="1"/>
  <c r="CG792" i="1"/>
  <c r="CM792" i="1" s="1"/>
  <c r="AM797" i="1"/>
  <c r="AN796" i="1"/>
  <c r="CV796" i="1"/>
  <c r="FB27" i="1"/>
  <c r="FC27" i="1" s="1"/>
  <c r="ED26" i="1"/>
  <c r="EE27" i="1"/>
  <c r="FF28" i="1"/>
  <c r="FK29" i="1"/>
  <c r="FL29" i="1" s="1"/>
  <c r="FM28" i="1" s="1"/>
  <c r="FD25" i="1"/>
  <c r="EZ25" i="1"/>
  <c r="FA25" i="1"/>
  <c r="DK26" i="1"/>
  <c r="FE27" i="1"/>
  <c r="EY27" i="1"/>
  <c r="AG36" i="33"/>
  <c r="AF35" i="33"/>
  <c r="DL24" i="1"/>
  <c r="CS797" i="1" l="1"/>
  <c r="AR797" i="1"/>
  <c r="AW797" i="1"/>
  <c r="CK797" i="1"/>
  <c r="AS797" i="1"/>
  <c r="BQ793" i="1"/>
  <c r="BS793" i="1" s="1"/>
  <c r="AQ797" i="1"/>
  <c r="AP797" i="1"/>
  <c r="AO797" i="1"/>
  <c r="AU796" i="1"/>
  <c r="AV796" i="1"/>
  <c r="FB26" i="1"/>
  <c r="FC26" i="1" s="1"/>
  <c r="FK28" i="1"/>
  <c r="FL28" i="1" s="1"/>
  <c r="FM27" i="1" s="1"/>
  <c r="ED25" i="1"/>
  <c r="EE26" i="1"/>
  <c r="FF27" i="1"/>
  <c r="FD24" i="1"/>
  <c r="FA24" i="1"/>
  <c r="EZ24" i="1"/>
  <c r="DK25" i="1"/>
  <c r="EY26" i="1"/>
  <c r="FE26" i="1"/>
  <c r="AG35" i="33"/>
  <c r="AF34" i="33"/>
  <c r="DL23" i="1"/>
  <c r="CE793" i="1" l="1"/>
  <c r="CL793" i="1" s="1"/>
  <c r="CD793" i="1"/>
  <c r="CF793" i="1"/>
  <c r="CJ793" i="1" s="1"/>
  <c r="BT793" i="1"/>
  <c r="BP797" i="1"/>
  <c r="CU797" i="1"/>
  <c r="BH797" i="1"/>
  <c r="BJ797" i="1"/>
  <c r="CI797" i="1"/>
  <c r="BI797" i="1"/>
  <c r="BE797" i="1"/>
  <c r="BF797" i="1"/>
  <c r="BD797" i="1"/>
  <c r="CT797" i="1"/>
  <c r="AT797" i="1"/>
  <c r="FB25" i="1"/>
  <c r="FC25" i="1" s="1"/>
  <c r="ED24" i="1"/>
  <c r="EE25" i="1"/>
  <c r="FK27" i="1"/>
  <c r="FL27" i="1" s="1"/>
  <c r="FM26" i="1" s="1"/>
  <c r="FF26" i="1"/>
  <c r="EZ23" i="1"/>
  <c r="FD23" i="1"/>
  <c r="FA23" i="1"/>
  <c r="DK24" i="1"/>
  <c r="FE25" i="1"/>
  <c r="EY25" i="1"/>
  <c r="AG34" i="33"/>
  <c r="AF33" i="33"/>
  <c r="DL22" i="1"/>
  <c r="CH793" i="1" l="1"/>
  <c r="CG793" i="1"/>
  <c r="CM793" i="1" s="1"/>
  <c r="AN797" i="1"/>
  <c r="AM798" i="1"/>
  <c r="CV797" i="1"/>
  <c r="BK797" i="1"/>
  <c r="BG797" i="1"/>
  <c r="FB24" i="1"/>
  <c r="FC24" i="1" s="1"/>
  <c r="ED23" i="1"/>
  <c r="EE24" i="1"/>
  <c r="FK26" i="1"/>
  <c r="FL26" i="1" s="1"/>
  <c r="FM25" i="1" s="1"/>
  <c r="FF25" i="1"/>
  <c r="FA22" i="1"/>
  <c r="EZ22" i="1"/>
  <c r="FD22" i="1"/>
  <c r="DK23" i="1"/>
  <c r="FE24" i="1"/>
  <c r="EY24" i="1"/>
  <c r="D123" i="29"/>
  <c r="AG33" i="33"/>
  <c r="AF32" i="33"/>
  <c r="DL21" i="1"/>
  <c r="AU797" i="1" l="1"/>
  <c r="AV797" i="1"/>
  <c r="AP798" i="1"/>
  <c r="AO798" i="1"/>
  <c r="CK798" i="1"/>
  <c r="AW798" i="1"/>
  <c r="AQ798" i="1"/>
  <c r="BQ794" i="1"/>
  <c r="BS794" i="1" s="1"/>
  <c r="AS798" i="1"/>
  <c r="AR798" i="1"/>
  <c r="CS798" i="1"/>
  <c r="FB23" i="1"/>
  <c r="FC23" i="1" s="1"/>
  <c r="EE23" i="1"/>
  <c r="ED22" i="1"/>
  <c r="D124" i="29"/>
  <c r="FK25" i="1"/>
  <c r="FL25" i="1" s="1"/>
  <c r="FM24" i="1" s="1"/>
  <c r="FF24" i="1"/>
  <c r="FD21" i="1"/>
  <c r="FA21" i="1"/>
  <c r="EZ21" i="1"/>
  <c r="DK22" i="1"/>
  <c r="FE23" i="1"/>
  <c r="EY23" i="1"/>
  <c r="AG32" i="33"/>
  <c r="AF31" i="33"/>
  <c r="DL20" i="1"/>
  <c r="BJ798" i="1" l="1"/>
  <c r="CU798" i="1"/>
  <c r="BP798" i="1"/>
  <c r="BI798" i="1"/>
  <c r="BH798" i="1"/>
  <c r="CI798" i="1"/>
  <c r="CT798" i="1"/>
  <c r="BF798" i="1"/>
  <c r="AT798" i="1"/>
  <c r="BD798" i="1"/>
  <c r="BE798" i="1"/>
  <c r="BT794" i="1"/>
  <c r="CF794" i="1"/>
  <c r="CJ794" i="1" s="1"/>
  <c r="CD794" i="1"/>
  <c r="CE794" i="1"/>
  <c r="CL794" i="1" s="1"/>
  <c r="FB22" i="1"/>
  <c r="FC22" i="1" s="1"/>
  <c r="EE22" i="1"/>
  <c r="ED21" i="1"/>
  <c r="FK24" i="1"/>
  <c r="FL24" i="1" s="1"/>
  <c r="FM23" i="1" s="1"/>
  <c r="FF23" i="1"/>
  <c r="FD20" i="1"/>
  <c r="FA20" i="1"/>
  <c r="EZ20" i="1"/>
  <c r="DK21" i="1"/>
  <c r="EY22" i="1"/>
  <c r="FE22" i="1"/>
  <c r="AG31" i="33"/>
  <c r="AF30" i="33"/>
  <c r="DL19" i="1"/>
  <c r="BG798" i="1" l="1"/>
  <c r="AN798" i="1"/>
  <c r="AM799" i="1"/>
  <c r="CH794" i="1"/>
  <c r="CG794" i="1"/>
  <c r="CM794" i="1" s="1"/>
  <c r="BK798" i="1"/>
  <c r="CV798" i="1"/>
  <c r="FB21" i="1"/>
  <c r="FC21" i="1" s="1"/>
  <c r="FK23" i="1"/>
  <c r="FL23" i="1" s="1"/>
  <c r="FM22" i="1" s="1"/>
  <c r="EE21" i="1"/>
  <c r="ED20" i="1"/>
  <c r="FF22" i="1"/>
  <c r="FD19" i="1"/>
  <c r="FA19" i="1"/>
  <c r="EZ19" i="1"/>
  <c r="DK20" i="1"/>
  <c r="EY21" i="1"/>
  <c r="FE21" i="1"/>
  <c r="AG30" i="33"/>
  <c r="AF29" i="33"/>
  <c r="DL18" i="1"/>
  <c r="AW799" i="1" l="1"/>
  <c r="CK799" i="1"/>
  <c r="AO799" i="1"/>
  <c r="AS799" i="1"/>
  <c r="BQ795" i="1"/>
  <c r="BS795" i="1" s="1"/>
  <c r="AQ799" i="1"/>
  <c r="AP799" i="1"/>
  <c r="CS799" i="1"/>
  <c r="AR799" i="1"/>
  <c r="AU798" i="1"/>
  <c r="AV798" i="1"/>
  <c r="FB20" i="1"/>
  <c r="FC20" i="1" s="1"/>
  <c r="EE20" i="1"/>
  <c r="ED19" i="1"/>
  <c r="FK22" i="1"/>
  <c r="FL22" i="1" s="1"/>
  <c r="FM21" i="1" s="1"/>
  <c r="FF21" i="1"/>
  <c r="FA18" i="1"/>
  <c r="EZ18" i="1"/>
  <c r="FD18" i="1"/>
  <c r="DK19" i="1"/>
  <c r="FE20" i="1"/>
  <c r="EY20" i="1"/>
  <c r="AG29" i="33"/>
  <c r="AF28" i="33"/>
  <c r="DL17" i="1"/>
  <c r="AT799" i="1" l="1"/>
  <c r="CT799" i="1"/>
  <c r="BF799" i="1"/>
  <c r="BE799" i="1"/>
  <c r="BD799" i="1"/>
  <c r="CF795" i="1"/>
  <c r="CJ795" i="1" s="1"/>
  <c r="BT795" i="1"/>
  <c r="CD795" i="1"/>
  <c r="CE795" i="1"/>
  <c r="CL795" i="1" s="1"/>
  <c r="CU799" i="1"/>
  <c r="BI799" i="1"/>
  <c r="BH799" i="1"/>
  <c r="CI799" i="1"/>
  <c r="BP799" i="1"/>
  <c r="BJ799" i="1"/>
  <c r="FB19" i="1"/>
  <c r="FC19" i="1" s="1"/>
  <c r="EE19" i="1"/>
  <c r="ED18" i="1"/>
  <c r="FK21" i="1"/>
  <c r="FL21" i="1" s="1"/>
  <c r="FM20" i="1" s="1"/>
  <c r="FF20" i="1"/>
  <c r="FA17" i="1"/>
  <c r="FD17" i="1"/>
  <c r="EZ17" i="1"/>
  <c r="DK18" i="1"/>
  <c r="EY19" i="1"/>
  <c r="FE19" i="1"/>
  <c r="AG28" i="33"/>
  <c r="AF27" i="33"/>
  <c r="DL16" i="1"/>
  <c r="BK799" i="1" l="1"/>
  <c r="AM800" i="1"/>
  <c r="AN799" i="1"/>
  <c r="CG795" i="1"/>
  <c r="CM795" i="1" s="1"/>
  <c r="CH795" i="1"/>
  <c r="BG799" i="1"/>
  <c r="CV799" i="1"/>
  <c r="FB18" i="1"/>
  <c r="FC18" i="1" s="1"/>
  <c r="EE18" i="1"/>
  <c r="ED17" i="1"/>
  <c r="FK20" i="1"/>
  <c r="FL20" i="1" s="1"/>
  <c r="FM19" i="1" s="1"/>
  <c r="FF19" i="1"/>
  <c r="FD16" i="1"/>
  <c r="FA16" i="1"/>
  <c r="EZ16" i="1"/>
  <c r="DK17" i="1"/>
  <c r="EY18" i="1"/>
  <c r="FE18" i="1"/>
  <c r="AG27" i="33"/>
  <c r="AF26" i="33"/>
  <c r="DL15" i="1"/>
  <c r="AQ800" i="1" l="1"/>
  <c r="CS800" i="1"/>
  <c r="CK800" i="1"/>
  <c r="AP800" i="1"/>
  <c r="AO800" i="1"/>
  <c r="BQ796" i="1"/>
  <c r="BS796" i="1" s="1"/>
  <c r="AS800" i="1"/>
  <c r="AW800" i="1"/>
  <c r="AR800" i="1"/>
  <c r="AV799" i="1"/>
  <c r="AU799" i="1"/>
  <c r="FB17" i="1"/>
  <c r="FC17" i="1" s="1"/>
  <c r="EE17" i="1"/>
  <c r="ED16" i="1"/>
  <c r="FK19" i="1"/>
  <c r="FL19" i="1" s="1"/>
  <c r="FM18" i="1" s="1"/>
  <c r="FF18" i="1"/>
  <c r="DL14" i="1"/>
  <c r="FD15" i="1"/>
  <c r="FA15" i="1"/>
  <c r="EZ15" i="1"/>
  <c r="DK16" i="1"/>
  <c r="EY17" i="1"/>
  <c r="FE17" i="1"/>
  <c r="AG26" i="33"/>
  <c r="AF25" i="33"/>
  <c r="BJ800" i="1" l="1"/>
  <c r="BH800" i="1"/>
  <c r="BP800" i="1"/>
  <c r="CU800" i="1"/>
  <c r="CI800" i="1"/>
  <c r="BI800" i="1"/>
  <c r="AT800" i="1"/>
  <c r="CT800" i="1"/>
  <c r="BD800" i="1"/>
  <c r="BF800" i="1"/>
  <c r="BE800" i="1"/>
  <c r="CE796" i="1"/>
  <c r="CL796" i="1" s="1"/>
  <c r="BT796" i="1"/>
  <c r="CF796" i="1"/>
  <c r="CJ796" i="1" s="1"/>
  <c r="CD796" i="1"/>
  <c r="FB16" i="1"/>
  <c r="FC16" i="1" s="1"/>
  <c r="EE16" i="1"/>
  <c r="ED15" i="1"/>
  <c r="FK18" i="1"/>
  <c r="FL18" i="1" s="1"/>
  <c r="FM17" i="1" s="1"/>
  <c r="FF17" i="1"/>
  <c r="DK15" i="1"/>
  <c r="EY16" i="1"/>
  <c r="FE16" i="1"/>
  <c r="FA14" i="1"/>
  <c r="EZ14" i="1"/>
  <c r="FD14" i="1"/>
  <c r="AG25" i="33"/>
  <c r="AF24" i="33"/>
  <c r="DL13" i="1"/>
  <c r="CV800" i="1" l="1"/>
  <c r="BK800" i="1"/>
  <c r="BG800" i="1"/>
  <c r="AN800" i="1"/>
  <c r="AM801" i="1"/>
  <c r="CH796" i="1"/>
  <c r="CG796" i="1"/>
  <c r="CM796" i="1" s="1"/>
  <c r="FB15" i="1"/>
  <c r="FC15" i="1" s="1"/>
  <c r="EE15" i="1"/>
  <c r="ED14" i="1"/>
  <c r="FK17" i="1"/>
  <c r="FL17" i="1" s="1"/>
  <c r="FM16" i="1" s="1"/>
  <c r="FF16" i="1"/>
  <c r="EZ13" i="1"/>
  <c r="FD13" i="1"/>
  <c r="FA13" i="1"/>
  <c r="DK14" i="1"/>
  <c r="EY15" i="1"/>
  <c r="FE15" i="1"/>
  <c r="AG24" i="33"/>
  <c r="AF23" i="33"/>
  <c r="DL12" i="1"/>
  <c r="CS801" i="1" l="1"/>
  <c r="CK801" i="1"/>
  <c r="AR801" i="1"/>
  <c r="AO801" i="1"/>
  <c r="AQ801" i="1"/>
  <c r="AW801" i="1"/>
  <c r="AS801" i="1"/>
  <c r="AP801" i="1"/>
  <c r="BQ797" i="1"/>
  <c r="BS797" i="1" s="1"/>
  <c r="AU800" i="1"/>
  <c r="AV800" i="1"/>
  <c r="FB14" i="1"/>
  <c r="FC14" i="1" s="1"/>
  <c r="EE14" i="1"/>
  <c r="ED13" i="1"/>
  <c r="FK16" i="1"/>
  <c r="FL16" i="1" s="1"/>
  <c r="FM15" i="1" s="1"/>
  <c r="FF15" i="1"/>
  <c r="EZ12" i="1"/>
  <c r="FD12" i="1"/>
  <c r="FA12" i="1"/>
  <c r="DK13" i="1"/>
  <c r="EY14" i="1"/>
  <c r="FE14" i="1"/>
  <c r="AG23" i="33"/>
  <c r="AF22" i="33"/>
  <c r="DL11" i="1"/>
  <c r="BD801" i="1" l="1"/>
  <c r="BE801" i="1"/>
  <c r="BF801" i="1"/>
  <c r="CT801" i="1"/>
  <c r="AT801" i="1"/>
  <c r="BI801" i="1"/>
  <c r="BH801" i="1"/>
  <c r="CU801" i="1"/>
  <c r="BP801" i="1"/>
  <c r="BJ801" i="1"/>
  <c r="CI801" i="1"/>
  <c r="BT797" i="1"/>
  <c r="CE797" i="1"/>
  <c r="CL797" i="1" s="1"/>
  <c r="CD797" i="1"/>
  <c r="CF797" i="1"/>
  <c r="CJ797" i="1" s="1"/>
  <c r="FK15" i="1"/>
  <c r="FL15" i="1" s="1"/>
  <c r="FM14" i="1" s="1"/>
  <c r="EE13" i="1"/>
  <c r="ED12" i="1"/>
  <c r="FF14" i="1"/>
  <c r="DK12" i="1"/>
  <c r="FB13" i="1"/>
  <c r="FC13" i="1" s="1"/>
  <c r="FD11" i="1"/>
  <c r="FA11" i="1"/>
  <c r="EZ11" i="1"/>
  <c r="FE13" i="1"/>
  <c r="EY13" i="1"/>
  <c r="AG22" i="33"/>
  <c r="AF21" i="33"/>
  <c r="DL10" i="1"/>
  <c r="CV801" i="1" l="1"/>
  <c r="BG801" i="1"/>
  <c r="BK801" i="1"/>
  <c r="AM802" i="1"/>
  <c r="AN801" i="1"/>
  <c r="CH797" i="1"/>
  <c r="CG797" i="1"/>
  <c r="CM797" i="1" s="1"/>
  <c r="EE12" i="1"/>
  <c r="ED11" i="1"/>
  <c r="FK14" i="1"/>
  <c r="FL14" i="1" s="1"/>
  <c r="FM13" i="1" s="1"/>
  <c r="FF13" i="1"/>
  <c r="DK11" i="1"/>
  <c r="FE12" i="1"/>
  <c r="EY12" i="1"/>
  <c r="FB12" i="1"/>
  <c r="FC12" i="1" s="1"/>
  <c r="EZ10" i="1"/>
  <c r="FD10" i="1"/>
  <c r="FA10" i="1"/>
  <c r="AG21" i="33"/>
  <c r="AF20" i="33"/>
  <c r="DL9" i="1"/>
  <c r="DL8" i="1" s="1"/>
  <c r="AV801" i="1" l="1"/>
  <c r="AU801" i="1"/>
  <c r="BQ798" i="1"/>
  <c r="BS798" i="1" s="1"/>
  <c r="AS802" i="1"/>
  <c r="AQ802" i="1"/>
  <c r="AP802" i="1"/>
  <c r="AO802" i="1"/>
  <c r="CS802" i="1"/>
  <c r="AR802" i="1"/>
  <c r="AW802" i="1"/>
  <c r="CK802" i="1"/>
  <c r="EE11" i="1"/>
  <c r="ED10" i="1"/>
  <c r="FK13" i="1"/>
  <c r="FL13" i="1" s="1"/>
  <c r="FM12" i="1" s="1"/>
  <c r="FF12" i="1"/>
  <c r="DK10" i="1"/>
  <c r="DK9" i="1" s="1"/>
  <c r="DK8" i="1" s="1"/>
  <c r="FE11" i="1"/>
  <c r="EY11" i="1"/>
  <c r="FB11" i="1"/>
  <c r="FC11" i="1" s="1"/>
  <c r="EZ9" i="1"/>
  <c r="FD9" i="1"/>
  <c r="FA9" i="1"/>
  <c r="AG20" i="33"/>
  <c r="AF19" i="33"/>
  <c r="D33" i="29"/>
  <c r="BT798" i="1" l="1"/>
  <c r="CD798" i="1"/>
  <c r="CF798" i="1"/>
  <c r="CJ798" i="1" s="1"/>
  <c r="CE798" i="1"/>
  <c r="CL798" i="1" s="1"/>
  <c r="BH802" i="1"/>
  <c r="CI802" i="1"/>
  <c r="CU802" i="1"/>
  <c r="BP802" i="1"/>
  <c r="BJ802" i="1"/>
  <c r="BI802" i="1"/>
  <c r="BF802" i="1"/>
  <c r="BE802" i="1"/>
  <c r="CT802" i="1"/>
  <c r="BD802" i="1"/>
  <c r="AT802" i="1"/>
  <c r="EE10" i="1"/>
  <c r="ED9" i="1"/>
  <c r="FK12" i="1"/>
  <c r="FL12" i="1" s="1"/>
  <c r="FM11" i="1" s="1"/>
  <c r="FF11" i="1"/>
  <c r="FE10" i="1"/>
  <c r="EY10" i="1"/>
  <c r="FB10" i="1"/>
  <c r="FC10" i="1" s="1"/>
  <c r="EZ8" i="1"/>
  <c r="FA8" i="1"/>
  <c r="FD8" i="1"/>
  <c r="AG19" i="33"/>
  <c r="AF18" i="33"/>
  <c r="CH798" i="1" l="1"/>
  <c r="CG798" i="1"/>
  <c r="CM798" i="1" s="1"/>
  <c r="AN802" i="1"/>
  <c r="AM803" i="1"/>
  <c r="CV802" i="1"/>
  <c r="BK802" i="1"/>
  <c r="BG802" i="1"/>
  <c r="EE9" i="1"/>
  <c r="ED8" i="1"/>
  <c r="EE8" i="1" s="1"/>
  <c r="FK11" i="1"/>
  <c r="FL11" i="1" s="1"/>
  <c r="FM10" i="1" s="1"/>
  <c r="FF10" i="1"/>
  <c r="D32" i="29"/>
  <c r="EY9" i="1"/>
  <c r="FE9" i="1"/>
  <c r="FB9" i="1"/>
  <c r="FC9" i="1" s="1"/>
  <c r="AG18" i="33"/>
  <c r="AF17" i="33"/>
  <c r="AU802" i="1" l="1"/>
  <c r="AV802" i="1"/>
  <c r="CS803" i="1"/>
  <c r="AO803" i="1"/>
  <c r="AS803" i="1"/>
  <c r="AQ803" i="1"/>
  <c r="CK803" i="1"/>
  <c r="AW803" i="1"/>
  <c r="BQ799" i="1"/>
  <c r="BS799" i="1" s="1"/>
  <c r="AP803" i="1"/>
  <c r="AR803" i="1"/>
  <c r="FK10" i="1"/>
  <c r="FF9" i="1"/>
  <c r="FE8" i="1"/>
  <c r="EY8" i="1"/>
  <c r="FB8" i="1"/>
  <c r="FC8" i="1" s="1"/>
  <c r="AG17" i="33"/>
  <c r="AF16" i="33"/>
  <c r="CT803" i="1" l="1"/>
  <c r="AT803" i="1"/>
  <c r="BE803" i="1"/>
  <c r="BF803" i="1"/>
  <c r="BD803" i="1"/>
  <c r="CE799" i="1"/>
  <c r="CL799" i="1" s="1"/>
  <c r="BT799" i="1"/>
  <c r="CD799" i="1"/>
  <c r="CF799" i="1"/>
  <c r="CJ799" i="1" s="1"/>
  <c r="BP803" i="1"/>
  <c r="BI803" i="1"/>
  <c r="BJ803" i="1"/>
  <c r="BH803" i="1"/>
  <c r="CI803" i="1"/>
  <c r="CU803" i="1"/>
  <c r="FL10" i="1"/>
  <c r="FM9" i="1" s="1"/>
  <c r="FK9" i="1"/>
  <c r="FL9" i="1" s="1"/>
  <c r="FF8" i="1"/>
  <c r="FK8" i="1" s="1"/>
  <c r="AG16" i="33"/>
  <c r="AF15" i="33"/>
  <c r="BG803" i="1" l="1"/>
  <c r="BK803" i="1"/>
  <c r="CV803" i="1"/>
  <c r="AM804" i="1"/>
  <c r="AN803" i="1"/>
  <c r="CH799" i="1"/>
  <c r="CG799" i="1"/>
  <c r="CM799" i="1" s="1"/>
  <c r="FM8" i="1"/>
  <c r="FL8" i="1"/>
  <c r="AG15" i="33"/>
  <c r="AF14" i="33"/>
  <c r="CK804" i="1" l="1"/>
  <c r="AR804" i="1"/>
  <c r="AQ804" i="1"/>
  <c r="AW804" i="1"/>
  <c r="AS804" i="1"/>
  <c r="AP804" i="1"/>
  <c r="CS804" i="1"/>
  <c r="BQ800" i="1"/>
  <c r="BS800" i="1" s="1"/>
  <c r="AO804" i="1"/>
  <c r="AV803" i="1"/>
  <c r="AU803" i="1"/>
  <c r="AG14" i="33"/>
  <c r="AF13" i="33"/>
  <c r="BP804" i="1" l="1"/>
  <c r="BI804" i="1"/>
  <c r="BH804" i="1"/>
  <c r="CU804" i="1"/>
  <c r="CI804" i="1"/>
  <c r="BJ804" i="1"/>
  <c r="CE800" i="1"/>
  <c r="CL800" i="1" s="1"/>
  <c r="CF800" i="1"/>
  <c r="CJ800" i="1" s="1"/>
  <c r="BT800" i="1"/>
  <c r="CD800" i="1"/>
  <c r="BE804" i="1"/>
  <c r="CT804" i="1"/>
  <c r="AT804" i="1"/>
  <c r="BF804" i="1"/>
  <c r="BD804" i="1"/>
  <c r="AG13" i="33"/>
  <c r="AF12" i="33"/>
  <c r="CV804" i="1" l="1"/>
  <c r="CG800" i="1"/>
  <c r="CM800" i="1" s="1"/>
  <c r="CH800" i="1"/>
  <c r="AM805" i="1"/>
  <c r="AN804" i="1"/>
  <c r="BK804" i="1"/>
  <c r="BG804" i="1"/>
  <c r="AG12" i="33"/>
  <c r="AF11" i="33"/>
  <c r="CS805" i="1" l="1"/>
  <c r="BQ801" i="1"/>
  <c r="BS801" i="1" s="1"/>
  <c r="AS805" i="1"/>
  <c r="AO805" i="1"/>
  <c r="AR805" i="1"/>
  <c r="AQ805" i="1"/>
  <c r="CK805" i="1"/>
  <c r="AP805" i="1"/>
  <c r="AW805" i="1"/>
  <c r="AV804" i="1"/>
  <c r="AU804" i="1"/>
  <c r="AG11" i="33"/>
  <c r="AF10" i="33"/>
  <c r="CE801" i="1" l="1"/>
  <c r="CL801" i="1" s="1"/>
  <c r="CF801" i="1"/>
  <c r="CJ801" i="1" s="1"/>
  <c r="CD801" i="1"/>
  <c r="BT801" i="1"/>
  <c r="CT805" i="1"/>
  <c r="BE805" i="1"/>
  <c r="BF805" i="1"/>
  <c r="AT805" i="1"/>
  <c r="BD805" i="1"/>
  <c r="BJ805" i="1"/>
  <c r="CU805" i="1"/>
  <c r="BP805" i="1"/>
  <c r="CI805" i="1"/>
  <c r="BI805" i="1"/>
  <c r="BH805" i="1"/>
  <c r="AG10" i="33"/>
  <c r="AF9" i="33"/>
  <c r="BG805" i="1" l="1"/>
  <c r="CH801" i="1"/>
  <c r="CG801" i="1"/>
  <c r="CM801" i="1" s="1"/>
  <c r="AM806" i="1"/>
  <c r="AN805" i="1"/>
  <c r="BK805" i="1"/>
  <c r="CV805" i="1"/>
  <c r="AG9" i="33"/>
  <c r="AF8" i="33"/>
  <c r="AU805" i="1" l="1"/>
  <c r="AV805" i="1"/>
  <c r="AO806" i="1"/>
  <c r="CK806" i="1"/>
  <c r="AP806" i="1"/>
  <c r="AR806" i="1"/>
  <c r="AQ806" i="1"/>
  <c r="CS806" i="1"/>
  <c r="AW806" i="1"/>
  <c r="AS806" i="1"/>
  <c r="BQ802" i="1"/>
  <c r="BS802" i="1" s="1"/>
  <c r="AG8" i="33"/>
  <c r="AF7" i="33"/>
  <c r="AT806" i="1" l="1"/>
  <c r="CT806" i="1"/>
  <c r="BF806" i="1"/>
  <c r="BD806" i="1"/>
  <c r="BE806" i="1"/>
  <c r="BH806" i="1"/>
  <c r="CI806" i="1"/>
  <c r="BI806" i="1"/>
  <c r="BP806" i="1"/>
  <c r="BJ806" i="1"/>
  <c r="CU806" i="1"/>
  <c r="CF802" i="1"/>
  <c r="CJ802" i="1" s="1"/>
  <c r="CE802" i="1"/>
  <c r="CL802" i="1" s="1"/>
  <c r="CD802" i="1"/>
  <c r="BT802" i="1"/>
  <c r="AG7" i="33"/>
  <c r="AF6" i="33"/>
  <c r="AG6" i="33" s="1"/>
  <c r="AN806" i="1" l="1"/>
  <c r="AM807" i="1"/>
  <c r="CG802" i="1"/>
  <c r="CM802" i="1" s="1"/>
  <c r="CH802" i="1"/>
  <c r="BK806" i="1"/>
  <c r="CV806" i="1"/>
  <c r="BG806" i="1"/>
  <c r="BQ803" i="1" l="1"/>
  <c r="BS803" i="1" s="1"/>
  <c r="AQ807" i="1"/>
  <c r="AS807" i="1"/>
  <c r="AW807" i="1"/>
  <c r="CK807" i="1"/>
  <c r="AR807" i="1"/>
  <c r="CS807" i="1"/>
  <c r="AO807" i="1"/>
  <c r="AP807" i="1"/>
  <c r="AU806" i="1"/>
  <c r="AV806" i="1"/>
  <c r="BT803" i="1" l="1"/>
  <c r="CD803" i="1"/>
  <c r="CE803" i="1"/>
  <c r="CL803" i="1" s="1"/>
  <c r="CF803" i="1"/>
  <c r="CJ803" i="1" s="1"/>
  <c r="CT807" i="1"/>
  <c r="BE807" i="1"/>
  <c r="BF807" i="1"/>
  <c r="AT807" i="1"/>
  <c r="BD807" i="1"/>
  <c r="CU807" i="1"/>
  <c r="BH807" i="1"/>
  <c r="BJ807" i="1"/>
  <c r="BI807" i="1"/>
  <c r="BP807" i="1"/>
  <c r="CI807" i="1"/>
  <c r="CV807" i="1" l="1"/>
  <c r="BK807" i="1"/>
  <c r="CH803" i="1"/>
  <c r="CG803" i="1"/>
  <c r="CM803" i="1" s="1"/>
  <c r="AM808" i="1"/>
  <c r="AN807" i="1"/>
  <c r="BG807" i="1"/>
  <c r="AR808" i="1" l="1"/>
  <c r="AP808" i="1"/>
  <c r="BQ804" i="1"/>
  <c r="BS804" i="1" s="1"/>
  <c r="AQ808" i="1"/>
  <c r="AW808" i="1"/>
  <c r="CK808" i="1"/>
  <c r="AO808" i="1"/>
  <c r="AS808" i="1"/>
  <c r="CS808" i="1"/>
  <c r="AU807" i="1"/>
  <c r="AV807" i="1"/>
  <c r="BP808" i="1" l="1"/>
  <c r="CU808" i="1"/>
  <c r="BH808" i="1"/>
  <c r="BI808" i="1"/>
  <c r="BJ808" i="1"/>
  <c r="CI808" i="1"/>
  <c r="CE804" i="1"/>
  <c r="CL804" i="1" s="1"/>
  <c r="CD804" i="1"/>
  <c r="BT804" i="1"/>
  <c r="CF804" i="1"/>
  <c r="CJ804" i="1" s="1"/>
  <c r="BE808" i="1"/>
  <c r="BD808" i="1"/>
  <c r="BF808" i="1"/>
  <c r="AT808" i="1"/>
  <c r="CT808" i="1"/>
  <c r="BG808" i="1" l="1"/>
  <c r="CV808" i="1"/>
  <c r="CG804" i="1"/>
  <c r="CM804" i="1" s="1"/>
  <c r="CH804" i="1"/>
  <c r="AN808" i="1"/>
  <c r="AM809" i="1"/>
  <c r="BK808" i="1"/>
  <c r="AU808" i="1" l="1"/>
  <c r="AV808" i="1"/>
  <c r="CS809" i="1"/>
  <c r="AO809" i="1"/>
  <c r="AR809" i="1"/>
  <c r="AW809" i="1"/>
  <c r="CK809" i="1"/>
  <c r="BQ805" i="1"/>
  <c r="BS805" i="1" s="1"/>
  <c r="AS809" i="1"/>
  <c r="AP809" i="1"/>
  <c r="AQ809" i="1"/>
  <c r="AT809" i="1" l="1"/>
  <c r="BF809" i="1"/>
  <c r="CT809" i="1"/>
  <c r="BD809" i="1"/>
  <c r="BE809" i="1"/>
  <c r="CE805" i="1"/>
  <c r="CL805" i="1" s="1"/>
  <c r="CD805" i="1"/>
  <c r="CF805" i="1"/>
  <c r="CJ805" i="1" s="1"/>
  <c r="BT805" i="1"/>
  <c r="BI809" i="1"/>
  <c r="CI809" i="1"/>
  <c r="BH809" i="1"/>
  <c r="CU809" i="1"/>
  <c r="BP809" i="1"/>
  <c r="BJ809" i="1"/>
  <c r="BK809" i="1" l="1"/>
  <c r="AM810" i="1"/>
  <c r="AN809" i="1"/>
  <c r="CG805" i="1"/>
  <c r="CM805" i="1" s="1"/>
  <c r="CH805" i="1"/>
  <c r="CV809" i="1"/>
  <c r="BG809" i="1"/>
  <c r="CS810" i="1" l="1"/>
  <c r="AO810" i="1"/>
  <c r="AQ810" i="1"/>
  <c r="AW810" i="1"/>
  <c r="AR810" i="1"/>
  <c r="CK810" i="1"/>
  <c r="AS810" i="1"/>
  <c r="AP810" i="1"/>
  <c r="BQ806" i="1"/>
  <c r="BS806" i="1" s="1"/>
  <c r="AV809" i="1"/>
  <c r="AU809" i="1"/>
  <c r="AT810" i="1" l="1"/>
  <c r="CT810" i="1"/>
  <c r="BD810" i="1"/>
  <c r="BF810" i="1"/>
  <c r="BE810" i="1"/>
  <c r="BJ810" i="1"/>
  <c r="BH810" i="1"/>
  <c r="BI810" i="1"/>
  <c r="BP810" i="1"/>
  <c r="CI810" i="1"/>
  <c r="CU810" i="1"/>
  <c r="CF806" i="1"/>
  <c r="CJ806" i="1" s="1"/>
  <c r="CE806" i="1"/>
  <c r="CL806" i="1" s="1"/>
  <c r="BT806" i="1"/>
  <c r="CD806" i="1"/>
  <c r="BG810" i="1" l="1"/>
  <c r="CV810" i="1"/>
  <c r="AN810" i="1"/>
  <c r="AM811" i="1"/>
  <c r="CG806" i="1"/>
  <c r="CM806" i="1" s="1"/>
  <c r="CH806" i="1"/>
  <c r="BK810" i="1"/>
  <c r="AP811" i="1" l="1"/>
  <c r="AQ811" i="1"/>
  <c r="BQ807" i="1"/>
  <c r="BS807" i="1" s="1"/>
  <c r="CK811" i="1"/>
  <c r="CS811" i="1"/>
  <c r="AR811" i="1"/>
  <c r="AO811" i="1"/>
  <c r="AS811" i="1"/>
  <c r="AW811" i="1"/>
  <c r="AV810" i="1"/>
  <c r="AU810" i="1"/>
  <c r="BJ811" i="1" l="1"/>
  <c r="BP811" i="1"/>
  <c r="CU811" i="1"/>
  <c r="BI811" i="1"/>
  <c r="BH811" i="1"/>
  <c r="CI811" i="1"/>
  <c r="CF807" i="1"/>
  <c r="CJ807" i="1" s="1"/>
  <c r="CD807" i="1"/>
  <c r="CE807" i="1"/>
  <c r="CL807" i="1" s="1"/>
  <c r="BT807" i="1"/>
  <c r="CT811" i="1"/>
  <c r="BE811" i="1"/>
  <c r="AT811" i="1"/>
  <c r="BD811" i="1"/>
  <c r="BF811" i="1"/>
  <c r="BG811" i="1" l="1"/>
  <c r="CG807" i="1"/>
  <c r="CM807" i="1" s="1"/>
  <c r="CH807" i="1"/>
  <c r="AN811" i="1"/>
  <c r="AM812" i="1"/>
  <c r="BK811" i="1"/>
  <c r="CV811" i="1"/>
  <c r="BQ808" i="1" l="1"/>
  <c r="BS808" i="1" s="1"/>
  <c r="AS812" i="1"/>
  <c r="AR812" i="1"/>
  <c r="AO812" i="1"/>
  <c r="AW812" i="1"/>
  <c r="AQ812" i="1"/>
  <c r="CK812" i="1"/>
  <c r="AP812" i="1"/>
  <c r="CS812" i="1"/>
  <c r="AV811" i="1"/>
  <c r="AU811" i="1"/>
  <c r="CD808" i="1" l="1"/>
  <c r="CE808" i="1"/>
  <c r="CL808" i="1" s="1"/>
  <c r="BT808" i="1"/>
  <c r="CF808" i="1"/>
  <c r="CJ808" i="1" s="1"/>
  <c r="BD812" i="1"/>
  <c r="BE812" i="1"/>
  <c r="BF812" i="1"/>
  <c r="CT812" i="1"/>
  <c r="AT812" i="1"/>
  <c r="BJ812" i="1"/>
  <c r="CU812" i="1"/>
  <c r="BP812" i="1"/>
  <c r="CI812" i="1"/>
  <c r="BI812" i="1"/>
  <c r="BH812" i="1"/>
  <c r="CV812" i="1" l="1"/>
  <c r="CG808" i="1"/>
  <c r="CM808" i="1" s="1"/>
  <c r="CH808" i="1"/>
  <c r="AN812" i="1"/>
  <c r="AM813" i="1"/>
  <c r="BK812" i="1"/>
  <c r="BG812" i="1"/>
  <c r="AV812" i="1" l="1"/>
  <c r="AU812" i="1"/>
  <c r="BQ809" i="1"/>
  <c r="BS809" i="1" s="1"/>
  <c r="CK813" i="1"/>
  <c r="AP813" i="1"/>
  <c r="AO813" i="1"/>
  <c r="AR813" i="1"/>
  <c r="AS813" i="1"/>
  <c r="AQ813" i="1"/>
  <c r="AW813" i="1"/>
  <c r="CS813" i="1"/>
  <c r="CD809" i="1" l="1"/>
  <c r="BT809" i="1"/>
  <c r="CF809" i="1"/>
  <c r="CJ809" i="1" s="1"/>
  <c r="CE809" i="1"/>
  <c r="CL809" i="1" s="1"/>
  <c r="BH813" i="1"/>
  <c r="CI813" i="1"/>
  <c r="BP813" i="1"/>
  <c r="BJ813" i="1"/>
  <c r="CU813" i="1"/>
  <c r="BI813" i="1"/>
  <c r="BE813" i="1"/>
  <c r="CT813" i="1"/>
  <c r="BD813" i="1"/>
  <c r="BF813" i="1"/>
  <c r="AT813" i="1"/>
  <c r="CH809" i="1" l="1"/>
  <c r="CG809" i="1"/>
  <c r="CM809" i="1" s="1"/>
  <c r="AM814" i="1"/>
  <c r="AN813" i="1"/>
  <c r="BK813" i="1"/>
  <c r="CV813" i="1"/>
  <c r="BG813" i="1"/>
  <c r="AO814" i="1" l="1"/>
  <c r="BQ810" i="1"/>
  <c r="BS810" i="1" s="1"/>
  <c r="AR814" i="1"/>
  <c r="AW814" i="1"/>
  <c r="AP814" i="1"/>
  <c r="AQ814" i="1"/>
  <c r="CK814" i="1"/>
  <c r="CS814" i="1"/>
  <c r="AS814" i="1"/>
  <c r="AU813" i="1"/>
  <c r="AV813" i="1"/>
  <c r="BD814" i="1" l="1"/>
  <c r="CT814" i="1"/>
  <c r="AT814" i="1"/>
  <c r="BF814" i="1"/>
  <c r="BE814" i="1"/>
  <c r="CE810" i="1"/>
  <c r="CL810" i="1" s="1"/>
  <c r="BT810" i="1"/>
  <c r="CD810" i="1"/>
  <c r="CF810" i="1"/>
  <c r="CJ810" i="1" s="1"/>
  <c r="BP814" i="1"/>
  <c r="BH814" i="1"/>
  <c r="CU814" i="1"/>
  <c r="BJ814" i="1"/>
  <c r="BI814" i="1"/>
  <c r="CI814" i="1"/>
  <c r="CV814" i="1" l="1"/>
  <c r="AN814" i="1"/>
  <c r="AM815" i="1"/>
  <c r="CH810" i="1"/>
  <c r="CG810" i="1"/>
  <c r="CM810" i="1" s="1"/>
  <c r="BG814" i="1"/>
  <c r="BK814" i="1"/>
  <c r="AQ815" i="1" l="1"/>
  <c r="CK815" i="1"/>
  <c r="BQ811" i="1"/>
  <c r="BS811" i="1" s="1"/>
  <c r="AO815" i="1"/>
  <c r="CS815" i="1"/>
  <c r="AP815" i="1"/>
  <c r="AR815" i="1"/>
  <c r="AW815" i="1"/>
  <c r="AS815" i="1"/>
  <c r="AV814" i="1"/>
  <c r="AU814" i="1"/>
  <c r="BT811" i="1" l="1"/>
  <c r="CE811" i="1"/>
  <c r="CL811" i="1" s="1"/>
  <c r="CF811" i="1"/>
  <c r="CJ811" i="1" s="1"/>
  <c r="CD811" i="1"/>
  <c r="BE815" i="1"/>
  <c r="BD815" i="1"/>
  <c r="AT815" i="1"/>
  <c r="CT815" i="1"/>
  <c r="BF815" i="1"/>
  <c r="BP815" i="1"/>
  <c r="BJ815" i="1"/>
  <c r="BH815" i="1"/>
  <c r="CU815" i="1"/>
  <c r="BI815" i="1"/>
  <c r="CI815" i="1"/>
  <c r="BG815" i="1" l="1"/>
  <c r="CH811" i="1"/>
  <c r="CG811" i="1"/>
  <c r="CM811" i="1" s="1"/>
  <c r="AM816" i="1"/>
  <c r="AN815" i="1"/>
  <c r="BK815" i="1"/>
  <c r="CV815" i="1"/>
  <c r="AS816" i="1" l="1"/>
  <c r="AO816" i="1"/>
  <c r="AR816" i="1"/>
  <c r="AQ816" i="1"/>
  <c r="CS816" i="1"/>
  <c r="AW816" i="1"/>
  <c r="BQ812" i="1"/>
  <c r="BS812" i="1" s="1"/>
  <c r="AP816" i="1"/>
  <c r="CK816" i="1"/>
  <c r="AU815" i="1"/>
  <c r="AV815" i="1"/>
  <c r="BD816" i="1" l="1"/>
  <c r="BE816" i="1"/>
  <c r="AT816" i="1"/>
  <c r="CT816" i="1"/>
  <c r="BF816" i="1"/>
  <c r="CD812" i="1"/>
  <c r="CF812" i="1"/>
  <c r="CJ812" i="1" s="1"/>
  <c r="BT812" i="1"/>
  <c r="CE812" i="1"/>
  <c r="CL812" i="1" s="1"/>
  <c r="CI816" i="1"/>
  <c r="CU816" i="1"/>
  <c r="BH816" i="1"/>
  <c r="BI816" i="1"/>
  <c r="BP816" i="1"/>
  <c r="BJ816" i="1"/>
  <c r="BK816" i="1" l="1"/>
  <c r="AN816" i="1"/>
  <c r="AM817" i="1"/>
  <c r="CH812" i="1"/>
  <c r="CG812" i="1"/>
  <c r="CM812" i="1" s="1"/>
  <c r="BG816" i="1"/>
  <c r="CV816" i="1"/>
  <c r="BQ813" i="1" l="1"/>
  <c r="BS813" i="1" s="1"/>
  <c r="CS817" i="1"/>
  <c r="AQ817" i="1"/>
  <c r="AS817" i="1"/>
  <c r="AO817" i="1"/>
  <c r="AP817" i="1"/>
  <c r="AR817" i="1"/>
  <c r="CK817" i="1"/>
  <c r="AW817" i="1"/>
  <c r="AV816" i="1"/>
  <c r="AU816" i="1"/>
  <c r="CE813" i="1" l="1"/>
  <c r="CL813" i="1" s="1"/>
  <c r="CD813" i="1"/>
  <c r="CF813" i="1"/>
  <c r="CJ813" i="1" s="1"/>
  <c r="BT813" i="1"/>
  <c r="AT817" i="1"/>
  <c r="BD817" i="1"/>
  <c r="BF817" i="1"/>
  <c r="CT817" i="1"/>
  <c r="BE817" i="1"/>
  <c r="BP817" i="1"/>
  <c r="BI817" i="1"/>
  <c r="BJ817" i="1"/>
  <c r="BH817" i="1"/>
  <c r="CU817" i="1"/>
  <c r="CI817" i="1"/>
  <c r="BG817" i="1" l="1"/>
  <c r="BK817" i="1"/>
  <c r="CG813" i="1"/>
  <c r="CM813" i="1" s="1"/>
  <c r="CH813" i="1"/>
  <c r="AM818" i="1"/>
  <c r="AN817" i="1"/>
  <c r="CV817" i="1"/>
  <c r="AS818" i="1" l="1"/>
  <c r="AR818" i="1"/>
  <c r="AW818" i="1"/>
  <c r="CS818" i="1"/>
  <c r="BQ814" i="1"/>
  <c r="BS814" i="1" s="1"/>
  <c r="AP818" i="1"/>
  <c r="AQ818" i="1"/>
  <c r="CK818" i="1"/>
  <c r="AO818" i="1"/>
  <c r="AV817" i="1"/>
  <c r="AU817" i="1"/>
  <c r="CE814" i="1" l="1"/>
  <c r="CL814" i="1" s="1"/>
  <c r="CF814" i="1"/>
  <c r="CJ814" i="1" s="1"/>
  <c r="BT814" i="1"/>
  <c r="CD814" i="1"/>
  <c r="BI818" i="1"/>
  <c r="BP818" i="1"/>
  <c r="BH818" i="1"/>
  <c r="CI818" i="1"/>
  <c r="BJ818" i="1"/>
  <c r="CU818" i="1"/>
  <c r="BE818" i="1"/>
  <c r="BD818" i="1"/>
  <c r="AT818" i="1"/>
  <c r="BF818" i="1"/>
  <c r="CT818" i="1"/>
  <c r="BK818" i="1" l="1"/>
  <c r="CG814" i="1"/>
  <c r="CM814" i="1" s="1"/>
  <c r="CH814" i="1"/>
  <c r="AN818" i="1"/>
  <c r="AM819" i="1"/>
  <c r="CV818" i="1"/>
  <c r="BG818" i="1"/>
  <c r="AV818" i="1" l="1"/>
  <c r="AU818" i="1"/>
  <c r="AW819" i="1"/>
  <c r="CK819" i="1"/>
  <c r="CS819" i="1"/>
  <c r="AQ819" i="1"/>
  <c r="AO819" i="1"/>
  <c r="AP819" i="1"/>
  <c r="AS819" i="1"/>
  <c r="AR819" i="1"/>
  <c r="BQ815" i="1"/>
  <c r="BS815" i="1" s="1"/>
  <c r="BD819" i="1" l="1"/>
  <c r="CT819" i="1"/>
  <c r="AT819" i="1"/>
  <c r="BE819" i="1"/>
  <c r="BF819" i="1"/>
  <c r="CU819" i="1"/>
  <c r="BI819" i="1"/>
  <c r="BJ819" i="1"/>
  <c r="BH819" i="1"/>
  <c r="CI819" i="1"/>
  <c r="BP819" i="1"/>
  <c r="BT815" i="1"/>
  <c r="CE815" i="1"/>
  <c r="CL815" i="1" s="1"/>
  <c r="CF815" i="1"/>
  <c r="CJ815" i="1" s="1"/>
  <c r="CD815" i="1"/>
  <c r="AM820" i="1" l="1"/>
  <c r="AN819" i="1"/>
  <c r="CG815" i="1"/>
  <c r="CM815" i="1" s="1"/>
  <c r="CH815" i="1"/>
  <c r="BG819" i="1"/>
  <c r="CV819" i="1"/>
  <c r="BK819" i="1"/>
  <c r="AW820" i="1" l="1"/>
  <c r="AP820" i="1"/>
  <c r="CS820" i="1"/>
  <c r="AS820" i="1"/>
  <c r="AQ820" i="1"/>
  <c r="CK820" i="1"/>
  <c r="AO820" i="1"/>
  <c r="BQ816" i="1"/>
  <c r="BS816" i="1" s="1"/>
  <c r="AR820" i="1"/>
  <c r="AU819" i="1"/>
  <c r="AV819" i="1"/>
  <c r="BJ820" i="1" l="1"/>
  <c r="BI820" i="1"/>
  <c r="BH820" i="1"/>
  <c r="BP820" i="1"/>
  <c r="CU820" i="1"/>
  <c r="CI820" i="1"/>
  <c r="CT820" i="1"/>
  <c r="BD820" i="1"/>
  <c r="AT820" i="1"/>
  <c r="BF820" i="1"/>
  <c r="BE820" i="1"/>
  <c r="CF816" i="1"/>
  <c r="CJ816" i="1" s="1"/>
  <c r="CE816" i="1"/>
  <c r="CL816" i="1" s="1"/>
  <c r="BT816" i="1"/>
  <c r="CD816" i="1"/>
  <c r="BG820" i="1" l="1"/>
  <c r="CV820" i="1"/>
  <c r="AM821" i="1"/>
  <c r="AN820" i="1"/>
  <c r="CG816" i="1"/>
  <c r="CM816" i="1" s="1"/>
  <c r="CH816" i="1"/>
  <c r="BK820" i="1"/>
  <c r="AP821" i="1" l="1"/>
  <c r="AR821" i="1"/>
  <c r="AS821" i="1"/>
  <c r="BQ817" i="1"/>
  <c r="BS817" i="1" s="1"/>
  <c r="AO821" i="1"/>
  <c r="CK821" i="1"/>
  <c r="AQ821" i="1"/>
  <c r="AW821" i="1"/>
  <c r="CS821" i="1"/>
  <c r="AU820" i="1"/>
  <c r="AV820" i="1"/>
  <c r="CI821" i="1" l="1"/>
  <c r="CU821" i="1"/>
  <c r="BP821" i="1"/>
  <c r="BH821" i="1"/>
  <c r="BI821" i="1"/>
  <c r="BJ821" i="1"/>
  <c r="CE817" i="1"/>
  <c r="CL817" i="1" s="1"/>
  <c r="BT817" i="1"/>
  <c r="CD817" i="1"/>
  <c r="CF817" i="1"/>
  <c r="CJ817" i="1" s="1"/>
  <c r="AT821" i="1"/>
  <c r="BE821" i="1"/>
  <c r="BF821" i="1"/>
  <c r="CT821" i="1"/>
  <c r="BD821" i="1"/>
  <c r="BK821" i="1" l="1"/>
  <c r="CG817" i="1"/>
  <c r="CM817" i="1" s="1"/>
  <c r="CH817" i="1"/>
  <c r="AN821" i="1"/>
  <c r="AM822" i="1"/>
  <c r="BG821" i="1"/>
  <c r="CV821" i="1"/>
  <c r="AW822" i="1" l="1"/>
  <c r="AS822" i="1"/>
  <c r="AO822" i="1"/>
  <c r="AR822" i="1"/>
  <c r="AP822" i="1"/>
  <c r="BQ818" i="1"/>
  <c r="BS818" i="1" s="1"/>
  <c r="CK822" i="1"/>
  <c r="AQ822" i="1"/>
  <c r="CS822" i="1"/>
  <c r="AU821" i="1"/>
  <c r="AV821" i="1"/>
  <c r="AT822" i="1" l="1"/>
  <c r="CT822" i="1"/>
  <c r="BD822" i="1"/>
  <c r="BF822" i="1"/>
  <c r="BE822" i="1"/>
  <c r="BH822" i="1"/>
  <c r="CU822" i="1"/>
  <c r="BJ822" i="1"/>
  <c r="CI822" i="1"/>
  <c r="BP822" i="1"/>
  <c r="BI822" i="1"/>
  <c r="CD818" i="1"/>
  <c r="CF818" i="1"/>
  <c r="CJ818" i="1" s="1"/>
  <c r="BT818" i="1"/>
  <c r="CE818" i="1"/>
  <c r="CL818" i="1" s="1"/>
  <c r="CV822" i="1" l="1"/>
  <c r="BK822" i="1"/>
  <c r="AM823" i="1"/>
  <c r="AN822" i="1"/>
  <c r="CH818" i="1"/>
  <c r="CG818" i="1"/>
  <c r="CM818" i="1" s="1"/>
  <c r="BG822" i="1"/>
  <c r="AV822" i="1" l="1"/>
  <c r="AU822" i="1"/>
  <c r="AO823" i="1"/>
  <c r="AR823" i="1"/>
  <c r="AQ823" i="1"/>
  <c r="CS823" i="1"/>
  <c r="BQ819" i="1"/>
  <c r="BS819" i="1" s="1"/>
  <c r="CK823" i="1"/>
  <c r="AS823" i="1"/>
  <c r="AP823" i="1"/>
  <c r="AW823" i="1"/>
  <c r="CT823" i="1" l="1"/>
  <c r="BD823" i="1"/>
  <c r="BE823" i="1"/>
  <c r="AT823" i="1"/>
  <c r="BF823" i="1"/>
  <c r="CF819" i="1"/>
  <c r="CJ819" i="1" s="1"/>
  <c r="CD819" i="1"/>
  <c r="BT819" i="1"/>
  <c r="CE819" i="1"/>
  <c r="CL819" i="1" s="1"/>
  <c r="CI823" i="1"/>
  <c r="BP823" i="1"/>
  <c r="CU823" i="1"/>
  <c r="BJ823" i="1"/>
  <c r="BI823" i="1"/>
  <c r="BH823" i="1"/>
  <c r="AN823" i="1" l="1"/>
  <c r="AM824" i="1"/>
  <c r="CG819" i="1"/>
  <c r="CM819" i="1" s="1"/>
  <c r="CH819" i="1"/>
  <c r="BG823" i="1"/>
  <c r="CV823" i="1"/>
  <c r="BK823" i="1"/>
  <c r="CS824" i="1" l="1"/>
  <c r="AP824" i="1"/>
  <c r="BQ820" i="1"/>
  <c r="BS820" i="1" s="1"/>
  <c r="AO824" i="1"/>
  <c r="AQ824" i="1"/>
  <c r="CK824" i="1"/>
  <c r="AR824" i="1"/>
  <c r="AS824" i="1"/>
  <c r="AW824" i="1"/>
  <c r="AU823" i="1"/>
  <c r="AV823" i="1"/>
  <c r="AT824" i="1" l="1"/>
  <c r="CU824" i="1"/>
  <c r="BI824" i="1"/>
  <c r="BH824" i="1"/>
  <c r="BP824" i="1"/>
  <c r="CI824" i="1"/>
  <c r="BJ824" i="1"/>
  <c r="CD820" i="1"/>
  <c r="CF820" i="1"/>
  <c r="CJ820" i="1" s="1"/>
  <c r="BT820" i="1"/>
  <c r="CE820" i="1"/>
  <c r="CL820" i="1" s="1"/>
  <c r="BD824" i="1"/>
  <c r="CT824" i="1"/>
  <c r="BF824" i="1"/>
  <c r="BE824" i="1"/>
  <c r="AM825" i="1" l="1"/>
  <c r="CS825" i="1" s="1"/>
  <c r="AN824" i="1"/>
  <c r="CV824" i="1"/>
  <c r="AW825" i="1"/>
  <c r="CG820" i="1"/>
  <c r="CM820" i="1" s="1"/>
  <c r="CH820" i="1"/>
  <c r="BK824" i="1"/>
  <c r="BG824" i="1"/>
  <c r="AO825" i="1" l="1"/>
  <c r="CK825" i="1"/>
  <c r="AR825" i="1"/>
  <c r="BQ821" i="1"/>
  <c r="BS821" i="1" s="1"/>
  <c r="BT821" i="1" s="1"/>
  <c r="AS825" i="1"/>
  <c r="AP825" i="1"/>
  <c r="AQ825" i="1"/>
  <c r="AV824" i="1"/>
  <c r="AU824" i="1"/>
  <c r="CT825" i="1" l="1"/>
  <c r="BF825" i="1"/>
  <c r="BD825" i="1"/>
  <c r="BE825" i="1"/>
  <c r="CF821" i="1"/>
  <c r="CJ821" i="1" s="1"/>
  <c r="CD821" i="1"/>
  <c r="CE821" i="1"/>
  <c r="CL821" i="1" s="1"/>
  <c r="BP825" i="1"/>
  <c r="AT825" i="1"/>
  <c r="BH825" i="1"/>
  <c r="CU825" i="1"/>
  <c r="CI825" i="1"/>
  <c r="BJ825" i="1"/>
  <c r="BI825" i="1"/>
  <c r="BG825" i="1" l="1"/>
  <c r="CV825" i="1"/>
  <c r="CH821" i="1"/>
  <c r="CG821" i="1"/>
  <c r="CM821" i="1" s="1"/>
  <c r="AN825" i="1"/>
  <c r="AM826" i="1"/>
  <c r="BK825" i="1"/>
  <c r="AU825" i="1" l="1"/>
  <c r="AV825" i="1"/>
  <c r="AQ826" i="1"/>
  <c r="AS826" i="1"/>
  <c r="AP826" i="1"/>
  <c r="CU826" i="1" s="1"/>
  <c r="BQ822" i="1"/>
  <c r="BS822" i="1" s="1"/>
  <c r="AO826" i="1"/>
  <c r="AW826" i="1"/>
  <c r="AR826" i="1"/>
  <c r="CS826" i="1"/>
  <c r="CK826" i="1"/>
  <c r="BE826" i="1" l="1"/>
  <c r="BD826" i="1"/>
  <c r="BJ826" i="1"/>
  <c r="BH826" i="1"/>
  <c r="BI826" i="1"/>
  <c r="CI826" i="1"/>
  <c r="BP826" i="1"/>
  <c r="BT822" i="1"/>
  <c r="CE822" i="1"/>
  <c r="CL822" i="1" s="1"/>
  <c r="CD822" i="1"/>
  <c r="CF822" i="1"/>
  <c r="CJ822" i="1" s="1"/>
  <c r="AT826" i="1"/>
  <c r="BF826" i="1"/>
  <c r="CT826" i="1"/>
  <c r="CV826" i="1" s="1"/>
  <c r="BG826" i="1" l="1"/>
  <c r="BK826" i="1"/>
  <c r="CH822" i="1"/>
  <c r="CG822" i="1"/>
  <c r="CM822" i="1" s="1"/>
  <c r="AM827" i="1"/>
  <c r="CS827" i="1" s="1"/>
  <c r="AN826" i="1"/>
  <c r="AW827" i="1"/>
  <c r="AS827" i="1" l="1"/>
  <c r="BQ823" i="1"/>
  <c r="BS823" i="1" s="1"/>
  <c r="CF823" i="1" s="1"/>
  <c r="CJ823" i="1" s="1"/>
  <c r="AR827" i="1"/>
  <c r="AQ827" i="1"/>
  <c r="AO827" i="1"/>
  <c r="AP827" i="1"/>
  <c r="CK827" i="1"/>
  <c r="AV826" i="1"/>
  <c r="AU826" i="1"/>
  <c r="BD827" i="1" l="1"/>
  <c r="BF827" i="1"/>
  <c r="BJ827" i="1"/>
  <c r="AT827" i="1"/>
  <c r="CD823" i="1"/>
  <c r="CE823" i="1"/>
  <c r="CL823" i="1" s="1"/>
  <c r="BT823" i="1"/>
  <c r="CT827" i="1"/>
  <c r="BE827" i="1"/>
  <c r="CI827" i="1"/>
  <c r="CU827" i="1"/>
  <c r="BP827" i="1"/>
  <c r="BI827" i="1"/>
  <c r="BH827" i="1"/>
  <c r="BG827" i="1" l="1"/>
  <c r="AM828" i="1"/>
  <c r="AN827" i="1"/>
  <c r="CG823" i="1"/>
  <c r="CM823" i="1" s="1"/>
  <c r="CH823" i="1"/>
  <c r="CV827" i="1"/>
  <c r="BK827" i="1"/>
  <c r="AR828" i="1" l="1"/>
  <c r="AO828" i="1"/>
  <c r="AS828" i="1"/>
  <c r="AQ828" i="1"/>
  <c r="BQ824" i="1"/>
  <c r="BS824" i="1" s="1"/>
  <c r="CK828" i="1"/>
  <c r="AW828" i="1"/>
  <c r="AP828" i="1"/>
  <c r="CS828" i="1"/>
  <c r="AV827" i="1"/>
  <c r="AU827" i="1"/>
  <c r="AT828" i="1"/>
  <c r="BJ828" i="1" l="1"/>
  <c r="CU828" i="1"/>
  <c r="CT828" i="1"/>
  <c r="BF828" i="1"/>
  <c r="BE828" i="1"/>
  <c r="BD828" i="1"/>
  <c r="CE824" i="1"/>
  <c r="CD824" i="1"/>
  <c r="CH824" i="1" s="1"/>
  <c r="BT824" i="1"/>
  <c r="CF824" i="1"/>
  <c r="CJ824" i="1" s="1"/>
  <c r="CI828" i="1"/>
  <c r="BI828" i="1"/>
  <c r="BP828" i="1"/>
  <c r="BH828" i="1"/>
  <c r="AM829" i="1"/>
  <c r="AN828" i="1"/>
  <c r="CV828" i="1" l="1"/>
  <c r="BK828" i="1"/>
  <c r="BG828" i="1"/>
  <c r="CL824" i="1"/>
  <c r="CG824" i="1"/>
  <c r="CM824" i="1" s="1"/>
  <c r="AW829" i="1"/>
  <c r="AO829" i="1"/>
  <c r="AR829" i="1"/>
  <c r="BQ825" i="1"/>
  <c r="BS825" i="1" s="1"/>
  <c r="AS829" i="1"/>
  <c r="AP829" i="1"/>
  <c r="CK829" i="1"/>
  <c r="AQ829" i="1"/>
  <c r="CS829" i="1"/>
  <c r="AU828" i="1"/>
  <c r="AV828" i="1"/>
  <c r="AT829" i="1" l="1"/>
  <c r="BF829" i="1"/>
  <c r="BE829" i="1"/>
  <c r="BD829" i="1"/>
  <c r="CT829" i="1"/>
  <c r="CD825" i="1"/>
  <c r="CF825" i="1"/>
  <c r="CJ825" i="1" s="1"/>
  <c r="CE825" i="1"/>
  <c r="CL825" i="1" s="1"/>
  <c r="BT825" i="1"/>
  <c r="CI829" i="1"/>
  <c r="BI829" i="1"/>
  <c r="BH829" i="1"/>
  <c r="BP829" i="1"/>
  <c r="CU829" i="1"/>
  <c r="BJ829" i="1"/>
  <c r="AN829" i="1" l="1"/>
  <c r="AM830" i="1"/>
  <c r="BK829" i="1"/>
  <c r="CV829" i="1"/>
  <c r="AW830" i="1"/>
  <c r="CG825" i="1"/>
  <c r="CM825" i="1" s="1"/>
  <c r="CH825" i="1"/>
  <c r="BG829" i="1"/>
  <c r="AV829" i="1" l="1"/>
  <c r="AU829" i="1"/>
  <c r="CK830" i="1"/>
  <c r="BQ826" i="1"/>
  <c r="BS826" i="1" s="1"/>
  <c r="AQ830" i="1"/>
  <c r="AR830" i="1"/>
  <c r="AP830" i="1"/>
  <c r="AS830" i="1"/>
  <c r="AO830" i="1"/>
  <c r="CS830" i="1"/>
  <c r="AT830" i="1"/>
  <c r="BH830" i="1" l="1"/>
  <c r="BI830" i="1"/>
  <c r="BJ830" i="1"/>
  <c r="CU830" i="1"/>
  <c r="BP830" i="1"/>
  <c r="CI830" i="1"/>
  <c r="BF830" i="1"/>
  <c r="BE830" i="1"/>
  <c r="CT830" i="1"/>
  <c r="BD830" i="1"/>
  <c r="BT826" i="1"/>
  <c r="CD826" i="1"/>
  <c r="CE826" i="1"/>
  <c r="CL826" i="1" s="1"/>
  <c r="CF826" i="1"/>
  <c r="CJ826" i="1" s="1"/>
  <c r="AN830" i="1"/>
  <c r="AM831" i="1"/>
  <c r="CV830" i="1" l="1"/>
  <c r="BK830" i="1"/>
  <c r="BG830" i="1"/>
  <c r="CH826" i="1"/>
  <c r="CG826" i="1"/>
  <c r="CM826" i="1" s="1"/>
  <c r="AW831" i="1"/>
  <c r="BQ827" i="1"/>
  <c r="BS827" i="1" s="1"/>
  <c r="AP831" i="1"/>
  <c r="CS831" i="1"/>
  <c r="AS831" i="1"/>
  <c r="CK831" i="1"/>
  <c r="AQ831" i="1"/>
  <c r="AO831" i="1"/>
  <c r="AR831" i="1"/>
  <c r="AV830" i="1"/>
  <c r="AU830" i="1"/>
  <c r="CF827" i="1" l="1"/>
  <c r="CJ827" i="1" s="1"/>
  <c r="CE827" i="1"/>
  <c r="CL827" i="1" s="1"/>
  <c r="CD827" i="1"/>
  <c r="BT827" i="1"/>
  <c r="BH831" i="1"/>
  <c r="CU831" i="1"/>
  <c r="CI831" i="1"/>
  <c r="BI831" i="1"/>
  <c r="BP831" i="1"/>
  <c r="BJ831" i="1"/>
  <c r="AT831" i="1"/>
  <c r="CT831" i="1"/>
  <c r="BE831" i="1"/>
  <c r="BD831" i="1"/>
  <c r="BF831" i="1"/>
  <c r="BG831" i="1" l="1"/>
  <c r="CH827" i="1"/>
  <c r="CG827" i="1"/>
  <c r="CM827" i="1" s="1"/>
  <c r="AM832" i="1"/>
  <c r="AN831" i="1"/>
  <c r="CV831" i="1"/>
  <c r="BK831" i="1"/>
  <c r="AO832" i="1" l="1"/>
  <c r="AP832" i="1"/>
  <c r="AR832" i="1"/>
  <c r="AS832" i="1"/>
  <c r="CK832" i="1"/>
  <c r="BQ828" i="1"/>
  <c r="BS828" i="1" s="1"/>
  <c r="CS832" i="1"/>
  <c r="AQ832" i="1"/>
  <c r="AW832" i="1"/>
  <c r="AV831" i="1"/>
  <c r="AU831" i="1"/>
  <c r="AT832" i="1" l="1"/>
  <c r="BD832" i="1"/>
  <c r="BF832" i="1"/>
  <c r="CT832" i="1"/>
  <c r="BE832" i="1"/>
  <c r="BP832" i="1"/>
  <c r="BI832" i="1"/>
  <c r="BH832" i="1"/>
  <c r="CI832" i="1"/>
  <c r="BJ832" i="1"/>
  <c r="CU832" i="1"/>
  <c r="CD828" i="1"/>
  <c r="CF828" i="1"/>
  <c r="CJ828" i="1" s="1"/>
  <c r="BT828" i="1"/>
  <c r="CE828" i="1"/>
  <c r="CL828" i="1" s="1"/>
  <c r="BG832" i="1" l="1"/>
  <c r="AN832" i="1"/>
  <c r="AM833" i="1"/>
  <c r="CG828" i="1"/>
  <c r="CM828" i="1" s="1"/>
  <c r="CH828" i="1"/>
  <c r="BK832" i="1"/>
  <c r="CV832" i="1"/>
  <c r="AV832" i="1" l="1"/>
  <c r="AU832" i="1"/>
  <c r="AO833" i="1"/>
  <c r="CK833" i="1"/>
  <c r="BQ829" i="1"/>
  <c r="BS829" i="1" s="1"/>
  <c r="AS833" i="1"/>
  <c r="AR833" i="1"/>
  <c r="CS833" i="1"/>
  <c r="AW833" i="1"/>
  <c r="AQ833" i="1"/>
  <c r="AP833" i="1"/>
  <c r="AT833" i="1" l="1"/>
  <c r="BD833" i="1"/>
  <c r="BE833" i="1"/>
  <c r="BF833" i="1"/>
  <c r="CT833" i="1"/>
  <c r="BT829" i="1"/>
  <c r="CF829" i="1"/>
  <c r="CJ829" i="1" s="1"/>
  <c r="CD829" i="1"/>
  <c r="CE829" i="1"/>
  <c r="CL829" i="1" s="1"/>
  <c r="CU833" i="1"/>
  <c r="BP833" i="1"/>
  <c r="BI833" i="1"/>
  <c r="BH833" i="1"/>
  <c r="BJ833" i="1"/>
  <c r="CI833" i="1"/>
  <c r="BK833" i="1" l="1"/>
  <c r="BG833" i="1"/>
  <c r="CV833" i="1"/>
  <c r="AN833" i="1"/>
  <c r="AM834" i="1"/>
  <c r="CG829" i="1"/>
  <c r="CM829" i="1" s="1"/>
  <c r="CH829" i="1"/>
  <c r="AO834" i="1" l="1"/>
  <c r="CK834" i="1"/>
  <c r="BQ830" i="1"/>
  <c r="BS830" i="1" s="1"/>
  <c r="AS834" i="1"/>
  <c r="CS834" i="1"/>
  <c r="AW834" i="1"/>
  <c r="AR834" i="1"/>
  <c r="AP834" i="1"/>
  <c r="AQ834" i="1"/>
  <c r="AV833" i="1"/>
  <c r="AU833" i="1"/>
  <c r="CT834" i="1" l="1"/>
  <c r="AT834" i="1"/>
  <c r="BD834" i="1"/>
  <c r="BF834" i="1"/>
  <c r="BE834" i="1"/>
  <c r="CF830" i="1"/>
  <c r="CJ830" i="1" s="1"/>
  <c r="CD830" i="1"/>
  <c r="CE830" i="1"/>
  <c r="CL830" i="1" s="1"/>
  <c r="BT830" i="1"/>
  <c r="CU834" i="1"/>
  <c r="CI834" i="1"/>
  <c r="BP834" i="1"/>
  <c r="BJ834" i="1"/>
  <c r="BH834" i="1"/>
  <c r="BI834" i="1"/>
  <c r="CV834" i="1" l="1"/>
  <c r="BG834" i="1"/>
  <c r="AM835" i="1"/>
  <c r="AN834" i="1"/>
  <c r="CH830" i="1"/>
  <c r="CG830" i="1"/>
  <c r="CM830" i="1" s="1"/>
  <c r="BK834" i="1"/>
  <c r="BQ831" i="1" l="1"/>
  <c r="BS831" i="1" s="1"/>
  <c r="AP835" i="1"/>
  <c r="AO835" i="1"/>
  <c r="CK835" i="1"/>
  <c r="AS835" i="1"/>
  <c r="AQ835" i="1"/>
  <c r="AR835" i="1"/>
  <c r="CS835" i="1"/>
  <c r="AW835" i="1"/>
  <c r="AU834" i="1"/>
  <c r="AV834" i="1"/>
  <c r="BT831" i="1" l="1"/>
  <c r="CE831" i="1"/>
  <c r="CL831" i="1" s="1"/>
  <c r="CD831" i="1"/>
  <c r="CF831" i="1"/>
  <c r="CJ831" i="1" s="1"/>
  <c r="CI835" i="1"/>
  <c r="BI835" i="1"/>
  <c r="BH835" i="1"/>
  <c r="BJ835" i="1"/>
  <c r="BP835" i="1"/>
  <c r="CU835" i="1"/>
  <c r="BE835" i="1"/>
  <c r="CT835" i="1"/>
  <c r="BF835" i="1"/>
  <c r="BD835" i="1"/>
  <c r="AT835" i="1"/>
  <c r="CG831" i="1" l="1"/>
  <c r="CM831" i="1" s="1"/>
  <c r="CH831" i="1"/>
  <c r="AN835" i="1"/>
  <c r="AM836" i="1"/>
  <c r="BK835" i="1"/>
  <c r="CV835" i="1"/>
  <c r="BG835" i="1"/>
  <c r="AV835" i="1" l="1"/>
  <c r="AU835" i="1"/>
  <c r="AP836" i="1"/>
  <c r="AS836" i="1"/>
  <c r="AO836" i="1"/>
  <c r="AQ836" i="1"/>
  <c r="AR836" i="1"/>
  <c r="CK836" i="1"/>
  <c r="CS836" i="1"/>
  <c r="BQ832" i="1"/>
  <c r="BS832" i="1" s="1"/>
  <c r="AW836" i="1"/>
  <c r="BJ836" i="1" l="1"/>
  <c r="BP836" i="1"/>
  <c r="CI836" i="1"/>
  <c r="CU836" i="1"/>
  <c r="BH836" i="1"/>
  <c r="BI836" i="1"/>
  <c r="BF836" i="1"/>
  <c r="BE836" i="1"/>
  <c r="AT836" i="1"/>
  <c r="BD836" i="1"/>
  <c r="CT836" i="1"/>
  <c r="BT832" i="1"/>
  <c r="CF832" i="1"/>
  <c r="CJ832" i="1" s="1"/>
  <c r="CE832" i="1"/>
  <c r="CL832" i="1" s="1"/>
  <c r="CD832" i="1"/>
  <c r="AN836" i="1" l="1"/>
  <c r="AM837" i="1"/>
  <c r="CH832" i="1"/>
  <c r="CG832" i="1"/>
  <c r="CM832" i="1" s="1"/>
  <c r="BK836" i="1"/>
  <c r="BG836" i="1"/>
  <c r="CV836" i="1"/>
  <c r="AV836" i="1" l="1"/>
  <c r="AU836" i="1"/>
  <c r="AS837" i="1"/>
  <c r="AW837" i="1"/>
  <c r="BQ833" i="1"/>
  <c r="BS833" i="1" s="1"/>
  <c r="AO837" i="1"/>
  <c r="AR837" i="1"/>
  <c r="AP837" i="1"/>
  <c r="CS837" i="1"/>
  <c r="AQ837" i="1"/>
  <c r="CK837" i="1"/>
  <c r="CF833" i="1" l="1"/>
  <c r="CJ833" i="1" s="1"/>
  <c r="BT833" i="1"/>
  <c r="CE833" i="1"/>
  <c r="CL833" i="1" s="1"/>
  <c r="CD833" i="1"/>
  <c r="BE837" i="1"/>
  <c r="BD837" i="1"/>
  <c r="CT837" i="1"/>
  <c r="BF837" i="1"/>
  <c r="AT837" i="1"/>
  <c r="CI837" i="1"/>
  <c r="CU837" i="1"/>
  <c r="BJ837" i="1"/>
  <c r="BI837" i="1"/>
  <c r="BP837" i="1"/>
  <c r="BH837" i="1"/>
  <c r="BG837" i="1" l="1"/>
  <c r="CH833" i="1"/>
  <c r="CG833" i="1"/>
  <c r="CM833" i="1" s="1"/>
  <c r="AM838" i="1"/>
  <c r="AN837" i="1"/>
  <c r="CV837" i="1"/>
  <c r="BK837" i="1"/>
  <c r="AS838" i="1" l="1"/>
  <c r="AP838" i="1"/>
  <c r="CK838" i="1"/>
  <c r="AQ838" i="1"/>
  <c r="AR838" i="1"/>
  <c r="AW838" i="1"/>
  <c r="BQ834" i="1"/>
  <c r="BS834" i="1" s="1"/>
  <c r="AO838" i="1"/>
  <c r="CS838" i="1"/>
  <c r="AU837" i="1"/>
  <c r="AV837" i="1"/>
  <c r="BP838" i="1" l="1"/>
  <c r="CU838" i="1"/>
  <c r="BJ838" i="1"/>
  <c r="CI838" i="1"/>
  <c r="BI838" i="1"/>
  <c r="BH838" i="1"/>
  <c r="CE834" i="1"/>
  <c r="CL834" i="1" s="1"/>
  <c r="BT834" i="1"/>
  <c r="CF834" i="1"/>
  <c r="CJ834" i="1" s="1"/>
  <c r="CD834" i="1"/>
  <c r="CT838" i="1"/>
  <c r="BE838" i="1"/>
  <c r="BF838" i="1"/>
  <c r="BD838" i="1"/>
  <c r="AT838" i="1"/>
  <c r="CH834" i="1" l="1"/>
  <c r="CG834" i="1"/>
  <c r="CM834" i="1" s="1"/>
  <c r="AM839" i="1"/>
  <c r="AN838" i="1"/>
  <c r="CV838" i="1"/>
  <c r="BG838" i="1"/>
  <c r="BK838" i="1"/>
  <c r="AV838" i="1" l="1"/>
  <c r="AU838" i="1"/>
  <c r="AQ839" i="1"/>
  <c r="CK839" i="1"/>
  <c r="AW839" i="1"/>
  <c r="AS839" i="1"/>
  <c r="BQ835" i="1"/>
  <c r="BS835" i="1" s="1"/>
  <c r="CS839" i="1"/>
  <c r="AR839" i="1"/>
  <c r="AP839" i="1"/>
  <c r="AO839" i="1"/>
  <c r="CF835" i="1" l="1"/>
  <c r="CJ835" i="1" s="1"/>
  <c r="BT835" i="1"/>
  <c r="CE835" i="1"/>
  <c r="CL835" i="1" s="1"/>
  <c r="CD835" i="1"/>
  <c r="BH839" i="1"/>
  <c r="BJ839" i="1"/>
  <c r="CI839" i="1"/>
  <c r="BI839" i="1"/>
  <c r="BP839" i="1"/>
  <c r="CU839" i="1"/>
  <c r="BD839" i="1"/>
  <c r="BF839" i="1"/>
  <c r="BE839" i="1"/>
  <c r="CT839" i="1"/>
  <c r="AT839" i="1"/>
  <c r="BK839" i="1" l="1"/>
  <c r="BG839" i="1"/>
  <c r="CG835" i="1"/>
  <c r="CM835" i="1" s="1"/>
  <c r="CH835" i="1"/>
  <c r="AN839" i="1"/>
  <c r="AM840" i="1"/>
  <c r="CV839" i="1"/>
  <c r="AV839" i="1" l="1"/>
  <c r="AU839" i="1"/>
  <c r="AS840" i="1"/>
  <c r="AO840" i="1"/>
  <c r="AP840" i="1"/>
  <c r="BQ836" i="1"/>
  <c r="BS836" i="1" s="1"/>
  <c r="CS840" i="1"/>
  <c r="AW840" i="1"/>
  <c r="CK840" i="1"/>
  <c r="AQ840" i="1"/>
  <c r="AR840" i="1"/>
  <c r="BD840" i="1" l="1"/>
  <c r="BE840" i="1"/>
  <c r="BF840" i="1"/>
  <c r="AT840" i="1"/>
  <c r="CT840" i="1"/>
  <c r="CU840" i="1"/>
  <c r="CI840" i="1"/>
  <c r="BJ840" i="1"/>
  <c r="BI840" i="1"/>
  <c r="BP840" i="1"/>
  <c r="BH840" i="1"/>
  <c r="BT836" i="1"/>
  <c r="CD836" i="1"/>
  <c r="CF836" i="1"/>
  <c r="CJ836" i="1" s="1"/>
  <c r="CE836" i="1"/>
  <c r="CL836" i="1" s="1"/>
  <c r="CV840" i="1" l="1"/>
  <c r="BK840" i="1"/>
  <c r="BG840" i="1"/>
  <c r="AN840" i="1"/>
  <c r="AM841" i="1"/>
  <c r="CH836" i="1"/>
  <c r="CG836" i="1"/>
  <c r="CM836" i="1" s="1"/>
  <c r="CS841" i="1" l="1"/>
  <c r="AO841" i="1"/>
  <c r="AR841" i="1"/>
  <c r="CK841" i="1"/>
  <c r="BQ837" i="1"/>
  <c r="BS837" i="1" s="1"/>
  <c r="AW841" i="1"/>
  <c r="AS841" i="1"/>
  <c r="AP841" i="1"/>
  <c r="AQ841" i="1"/>
  <c r="AU840" i="1"/>
  <c r="AV840" i="1"/>
  <c r="CT841" i="1" l="1"/>
  <c r="AT841" i="1"/>
  <c r="BF841" i="1"/>
  <c r="BD841" i="1"/>
  <c r="BE841" i="1"/>
  <c r="BT837" i="1"/>
  <c r="CF837" i="1"/>
  <c r="CJ837" i="1" s="1"/>
  <c r="CE837" i="1"/>
  <c r="CL837" i="1" s="1"/>
  <c r="CD837" i="1"/>
  <c r="BH841" i="1"/>
  <c r="BJ841" i="1"/>
  <c r="CI841" i="1"/>
  <c r="BI841" i="1"/>
  <c r="BP841" i="1"/>
  <c r="CU841" i="1"/>
  <c r="BG841" i="1" l="1"/>
  <c r="BK841" i="1"/>
  <c r="AM842" i="1"/>
  <c r="AN841" i="1"/>
  <c r="CH837" i="1"/>
  <c r="CG837" i="1"/>
  <c r="CM837" i="1" s="1"/>
  <c r="CV841" i="1"/>
  <c r="AQ842" i="1" l="1"/>
  <c r="AO842" i="1"/>
  <c r="BQ838" i="1"/>
  <c r="BS838" i="1" s="1"/>
  <c r="AS842" i="1"/>
  <c r="AW842" i="1"/>
  <c r="CK842" i="1"/>
  <c r="AR842" i="1"/>
  <c r="AP842" i="1"/>
  <c r="CS842" i="1"/>
  <c r="AV841" i="1"/>
  <c r="AU841" i="1"/>
  <c r="AT842" i="1" l="1"/>
  <c r="CT842" i="1"/>
  <c r="BD842" i="1"/>
  <c r="BF842" i="1"/>
  <c r="BE842" i="1"/>
  <c r="CF838" i="1"/>
  <c r="CJ838" i="1" s="1"/>
  <c r="CE838" i="1"/>
  <c r="CL838" i="1" s="1"/>
  <c r="CD838" i="1"/>
  <c r="BT838" i="1"/>
  <c r="BI842" i="1"/>
  <c r="BP842" i="1"/>
  <c r="CI842" i="1"/>
  <c r="CU842" i="1"/>
  <c r="BH842" i="1"/>
  <c r="BJ842" i="1"/>
  <c r="BK842" i="1" l="1"/>
  <c r="BG842" i="1"/>
  <c r="CV842" i="1"/>
  <c r="AN842" i="1"/>
  <c r="AM843" i="1"/>
  <c r="CH838" i="1"/>
  <c r="CG838" i="1"/>
  <c r="CM838" i="1" s="1"/>
  <c r="CK843" i="1" l="1"/>
  <c r="AR843" i="1"/>
  <c r="AW843" i="1"/>
  <c r="AQ843" i="1"/>
  <c r="AO843" i="1"/>
  <c r="CS843" i="1"/>
  <c r="BQ839" i="1"/>
  <c r="BS839" i="1" s="1"/>
  <c r="AS843" i="1"/>
  <c r="AP843" i="1"/>
  <c r="AU842" i="1"/>
  <c r="AV842" i="1"/>
  <c r="AT843" i="1" l="1"/>
  <c r="BF843" i="1"/>
  <c r="CT843" i="1"/>
  <c r="BE843" i="1"/>
  <c r="BD843" i="1"/>
  <c r="BT839" i="1"/>
  <c r="CE839" i="1"/>
  <c r="CL839" i="1" s="1"/>
  <c r="CD839" i="1"/>
  <c r="CF839" i="1"/>
  <c r="CJ839" i="1" s="1"/>
  <c r="BH843" i="1"/>
  <c r="CU843" i="1"/>
  <c r="CI843" i="1"/>
  <c r="BP843" i="1"/>
  <c r="BJ843" i="1"/>
  <c r="BI843" i="1"/>
  <c r="BG843" i="1" l="1"/>
  <c r="AN843" i="1"/>
  <c r="AM844" i="1"/>
  <c r="CH839" i="1"/>
  <c r="CG839" i="1"/>
  <c r="CM839" i="1" s="1"/>
  <c r="CV843" i="1"/>
  <c r="BK843" i="1"/>
  <c r="CK844" i="1" l="1"/>
  <c r="AQ844" i="1"/>
  <c r="AW844" i="1"/>
  <c r="AR844" i="1"/>
  <c r="AO844" i="1"/>
  <c r="CS844" i="1"/>
  <c r="BQ840" i="1"/>
  <c r="BS840" i="1" s="1"/>
  <c r="AS844" i="1"/>
  <c r="AP844" i="1"/>
  <c r="AV843" i="1"/>
  <c r="AU843" i="1"/>
  <c r="BD844" i="1" l="1"/>
  <c r="AT844" i="1"/>
  <c r="BE844" i="1"/>
  <c r="BF844" i="1"/>
  <c r="CT844" i="1"/>
  <c r="CE840" i="1"/>
  <c r="CL840" i="1" s="1"/>
  <c r="BT840" i="1"/>
  <c r="CD840" i="1"/>
  <c r="CF840" i="1"/>
  <c r="CJ840" i="1" s="1"/>
  <c r="CU844" i="1"/>
  <c r="BI844" i="1"/>
  <c r="BP844" i="1"/>
  <c r="CI844" i="1"/>
  <c r="BH844" i="1"/>
  <c r="BJ844" i="1"/>
  <c r="BG844" i="1" l="1"/>
  <c r="BK844" i="1"/>
  <c r="AN844" i="1"/>
  <c r="AM845" i="1"/>
  <c r="CH840" i="1"/>
  <c r="CG840" i="1"/>
  <c r="CM840" i="1" s="1"/>
  <c r="CV844" i="1"/>
  <c r="AV844" i="1" l="1"/>
  <c r="AU844" i="1"/>
  <c r="AO845" i="1"/>
  <c r="BQ841" i="1"/>
  <c r="BS841" i="1" s="1"/>
  <c r="AP845" i="1"/>
  <c r="CS845" i="1"/>
  <c r="AQ845" i="1"/>
  <c r="AR845" i="1"/>
  <c r="AS845" i="1"/>
  <c r="CK845" i="1"/>
  <c r="AW845" i="1"/>
  <c r="BF845" i="1" l="1"/>
  <c r="CT845" i="1"/>
  <c r="BE845" i="1"/>
  <c r="AT845" i="1"/>
  <c r="BD845" i="1"/>
  <c r="CF841" i="1"/>
  <c r="CJ841" i="1" s="1"/>
  <c r="CD841" i="1"/>
  <c r="BT841" i="1"/>
  <c r="CE841" i="1"/>
  <c r="CL841" i="1" s="1"/>
  <c r="BI845" i="1"/>
  <c r="CU845" i="1"/>
  <c r="BP845" i="1"/>
  <c r="CI845" i="1"/>
  <c r="BH845" i="1"/>
  <c r="BJ845" i="1"/>
  <c r="BK845" i="1" l="1"/>
  <c r="CV845" i="1"/>
  <c r="AM846" i="1"/>
  <c r="AN845" i="1"/>
  <c r="CH841" i="1"/>
  <c r="CG841" i="1"/>
  <c r="CM841" i="1" s="1"/>
  <c r="BG845" i="1"/>
  <c r="AV845" i="1" l="1"/>
  <c r="AU845" i="1"/>
  <c r="AQ846" i="1"/>
  <c r="CS846" i="1"/>
  <c r="BQ842" i="1"/>
  <c r="BS842" i="1" s="1"/>
  <c r="AW846" i="1"/>
  <c r="AR846" i="1"/>
  <c r="AS846" i="1"/>
  <c r="AO846" i="1"/>
  <c r="AP846" i="1"/>
  <c r="CK846" i="1"/>
  <c r="CE842" i="1" l="1"/>
  <c r="CL842" i="1" s="1"/>
  <c r="CD842" i="1"/>
  <c r="CF842" i="1"/>
  <c r="CJ842" i="1" s="1"/>
  <c r="BT842" i="1"/>
  <c r="CT846" i="1"/>
  <c r="BE846" i="1"/>
  <c r="AT846" i="1"/>
  <c r="BF846" i="1"/>
  <c r="BD846" i="1"/>
  <c r="BI846" i="1"/>
  <c r="CU846" i="1"/>
  <c r="CI846" i="1"/>
  <c r="BP846" i="1"/>
  <c r="BJ846" i="1"/>
  <c r="BH846" i="1"/>
  <c r="BG846" i="1" l="1"/>
  <c r="CV846" i="1"/>
  <c r="CH842" i="1"/>
  <c r="CG842" i="1"/>
  <c r="CM842" i="1" s="1"/>
  <c r="AM847" i="1"/>
  <c r="AN846" i="1"/>
  <c r="BK846" i="1"/>
  <c r="AV846" i="1" l="1"/>
  <c r="AU846" i="1"/>
  <c r="CS847" i="1"/>
  <c r="AR847" i="1"/>
  <c r="AP847" i="1"/>
  <c r="AQ847" i="1"/>
  <c r="AO847" i="1"/>
  <c r="AW847" i="1"/>
  <c r="CK847" i="1"/>
  <c r="AS847" i="1"/>
  <c r="BQ843" i="1"/>
  <c r="BS843" i="1" s="1"/>
  <c r="BH847" i="1" l="1"/>
  <c r="BJ847" i="1"/>
  <c r="CI847" i="1"/>
  <c r="BP847" i="1"/>
  <c r="CU847" i="1"/>
  <c r="BI847" i="1"/>
  <c r="BD847" i="1"/>
  <c r="CT847" i="1"/>
  <c r="BF847" i="1"/>
  <c r="BE847" i="1"/>
  <c r="AT847" i="1"/>
  <c r="CE843" i="1"/>
  <c r="CL843" i="1" s="1"/>
  <c r="CF843" i="1"/>
  <c r="CJ843" i="1" s="1"/>
  <c r="CD843" i="1"/>
  <c r="BT843" i="1"/>
  <c r="AN847" i="1" l="1"/>
  <c r="AM848" i="1"/>
  <c r="CH843" i="1"/>
  <c r="CG843" i="1"/>
  <c r="CM843" i="1" s="1"/>
  <c r="BK847" i="1"/>
  <c r="BG847" i="1"/>
  <c r="CV847" i="1"/>
  <c r="AO848" i="1" l="1"/>
  <c r="AQ848" i="1"/>
  <c r="BQ844" i="1"/>
  <c r="BS844" i="1" s="1"/>
  <c r="AS848" i="1"/>
  <c r="AW848" i="1"/>
  <c r="CK848" i="1"/>
  <c r="AP848" i="1"/>
  <c r="AT848" i="1" s="1"/>
  <c r="AR848" i="1"/>
  <c r="CS848" i="1"/>
  <c r="AU847" i="1"/>
  <c r="AV847" i="1"/>
  <c r="AN848" i="1" l="1"/>
  <c r="AM849" i="1"/>
  <c r="BF848" i="1"/>
  <c r="CT848" i="1"/>
  <c r="BE848" i="1"/>
  <c r="BD848" i="1"/>
  <c r="BT844" i="1"/>
  <c r="CD844" i="1"/>
  <c r="CF844" i="1"/>
  <c r="CJ844" i="1" s="1"/>
  <c r="CE844" i="1"/>
  <c r="CL844" i="1" s="1"/>
  <c r="BI848" i="1"/>
  <c r="BH848" i="1"/>
  <c r="CU848" i="1"/>
  <c r="CI848" i="1"/>
  <c r="BJ848" i="1"/>
  <c r="BP848" i="1"/>
  <c r="AQ849" i="1" l="1"/>
  <c r="AS849" i="1"/>
  <c r="CS849" i="1"/>
  <c r="CK849" i="1"/>
  <c r="AP849" i="1"/>
  <c r="AR849" i="1"/>
  <c r="AO849" i="1"/>
  <c r="AW849" i="1"/>
  <c r="BQ845" i="1"/>
  <c r="BS845" i="1" s="1"/>
  <c r="CG844" i="1"/>
  <c r="CM844" i="1" s="1"/>
  <c r="CH844" i="1"/>
  <c r="CV848" i="1"/>
  <c r="BK848" i="1"/>
  <c r="BG848" i="1"/>
  <c r="AU848" i="1"/>
  <c r="AV848" i="1"/>
  <c r="CU849" i="1" l="1"/>
  <c r="BP849" i="1"/>
  <c r="BJ849" i="1"/>
  <c r="BI849" i="1"/>
  <c r="BH849" i="1"/>
  <c r="CI849" i="1"/>
  <c r="AT849" i="1"/>
  <c r="BF849" i="1"/>
  <c r="BE849" i="1"/>
  <c r="BD849" i="1"/>
  <c r="CT849" i="1"/>
  <c r="BT845" i="1"/>
  <c r="CD845" i="1"/>
  <c r="CE845" i="1"/>
  <c r="CL845" i="1" s="1"/>
  <c r="CF845" i="1"/>
  <c r="CJ845" i="1" s="1"/>
  <c r="BG849" i="1" l="1"/>
  <c r="CV849" i="1"/>
  <c r="AN849" i="1"/>
  <c r="AM850" i="1"/>
  <c r="CG845" i="1"/>
  <c r="CM845" i="1" s="1"/>
  <c r="CH845" i="1"/>
  <c r="BK849" i="1"/>
  <c r="AU849" i="1" l="1"/>
  <c r="AV849" i="1"/>
  <c r="AS850" i="1"/>
  <c r="AW850" i="1"/>
  <c r="BQ846" i="1"/>
  <c r="BS846" i="1" s="1"/>
  <c r="AO850" i="1"/>
  <c r="AP850" i="1"/>
  <c r="CK850" i="1"/>
  <c r="AR850" i="1"/>
  <c r="AQ850" i="1"/>
  <c r="CS850" i="1"/>
  <c r="CF846" i="1" l="1"/>
  <c r="CJ846" i="1" s="1"/>
  <c r="BT846" i="1"/>
  <c r="CE846" i="1"/>
  <c r="CL846" i="1" s="1"/>
  <c r="CD846" i="1"/>
  <c r="CT850" i="1"/>
  <c r="BD850" i="1"/>
  <c r="BF850" i="1"/>
  <c r="BE850" i="1"/>
  <c r="AT850" i="1"/>
  <c r="CI850" i="1"/>
  <c r="BJ850" i="1"/>
  <c r="CU850" i="1"/>
  <c r="BH850" i="1"/>
  <c r="BP850" i="1"/>
  <c r="BI850" i="1"/>
  <c r="BG850" i="1" l="1"/>
  <c r="CV850" i="1"/>
  <c r="CH846" i="1"/>
  <c r="CG846" i="1"/>
  <c r="CM846" i="1" s="1"/>
  <c r="AN850" i="1"/>
  <c r="AM851" i="1"/>
  <c r="BK850" i="1"/>
  <c r="AV850" i="1" l="1"/>
  <c r="AU850" i="1"/>
  <c r="AS851" i="1"/>
  <c r="AQ851" i="1"/>
  <c r="AO851" i="1"/>
  <c r="CK851" i="1"/>
  <c r="AP851" i="1"/>
  <c r="CS851" i="1"/>
  <c r="AW851" i="1"/>
  <c r="BQ847" i="1"/>
  <c r="BS847" i="1" s="1"/>
  <c r="AR851" i="1"/>
  <c r="CT851" i="1" l="1"/>
  <c r="BF851" i="1"/>
  <c r="BD851" i="1"/>
  <c r="BE851" i="1"/>
  <c r="AT851" i="1"/>
  <c r="CU851" i="1"/>
  <c r="BP851" i="1"/>
  <c r="CI851" i="1"/>
  <c r="BJ851" i="1"/>
  <c r="BH851" i="1"/>
  <c r="BI851" i="1"/>
  <c r="CF847" i="1"/>
  <c r="CJ847" i="1" s="1"/>
  <c r="CE847" i="1"/>
  <c r="CL847" i="1" s="1"/>
  <c r="CD847" i="1"/>
  <c r="BT847" i="1"/>
  <c r="CV851" i="1" l="1"/>
  <c r="AM852" i="1"/>
  <c r="AN851" i="1"/>
  <c r="CH847" i="1"/>
  <c r="CG847" i="1"/>
  <c r="CM847" i="1" s="1"/>
  <c r="BG851" i="1"/>
  <c r="BK851" i="1"/>
  <c r="AV851" i="1" l="1"/>
  <c r="AU851" i="1"/>
  <c r="AS852" i="1"/>
  <c r="AR852" i="1"/>
  <c r="AO852" i="1"/>
  <c r="AP852" i="1"/>
  <c r="AQ852" i="1"/>
  <c r="CK852" i="1"/>
  <c r="CS852" i="1"/>
  <c r="AW852" i="1"/>
  <c r="BQ848" i="1"/>
  <c r="BS848" i="1" s="1"/>
  <c r="AT852" i="1" l="1"/>
  <c r="BF852" i="1"/>
  <c r="BD852" i="1"/>
  <c r="CT852" i="1"/>
  <c r="BE852" i="1"/>
  <c r="BP852" i="1"/>
  <c r="CU852" i="1"/>
  <c r="BH852" i="1"/>
  <c r="CI852" i="1"/>
  <c r="BJ852" i="1"/>
  <c r="BI852" i="1"/>
  <c r="BT848" i="1"/>
  <c r="CF848" i="1"/>
  <c r="CJ848" i="1" s="1"/>
  <c r="CD848" i="1"/>
  <c r="CE848" i="1"/>
  <c r="CL848" i="1" s="1"/>
  <c r="CV852" i="1" l="1"/>
  <c r="AM853" i="1"/>
  <c r="AN852" i="1"/>
  <c r="CH848" i="1"/>
  <c r="CG848" i="1"/>
  <c r="CM848" i="1" s="1"/>
  <c r="BK852" i="1"/>
  <c r="BG852" i="1"/>
  <c r="AP853" i="1" l="1"/>
  <c r="AS853" i="1"/>
  <c r="CK853" i="1"/>
  <c r="AR853" i="1"/>
  <c r="BQ849" i="1"/>
  <c r="BS849" i="1" s="1"/>
  <c r="AQ853" i="1"/>
  <c r="AO853" i="1"/>
  <c r="CS853" i="1"/>
  <c r="AW853" i="1"/>
  <c r="AV852" i="1"/>
  <c r="AU852" i="1"/>
  <c r="BI853" i="1" l="1"/>
  <c r="BJ853" i="1"/>
  <c r="BP853" i="1"/>
  <c r="CI853" i="1"/>
  <c r="BH853" i="1"/>
  <c r="CU853" i="1"/>
  <c r="CD849" i="1"/>
  <c r="CF849" i="1"/>
  <c r="CJ849" i="1" s="1"/>
  <c r="CE849" i="1"/>
  <c r="CL849" i="1" s="1"/>
  <c r="BT849" i="1"/>
  <c r="AT853" i="1"/>
  <c r="BE853" i="1"/>
  <c r="CT853" i="1"/>
  <c r="BF853" i="1"/>
  <c r="BD853" i="1"/>
  <c r="CV853" i="1" l="1"/>
  <c r="BG853" i="1"/>
  <c r="CG849" i="1"/>
  <c r="CM849" i="1" s="1"/>
  <c r="CH849" i="1"/>
  <c r="AN853" i="1"/>
  <c r="AM854" i="1"/>
  <c r="BK853" i="1"/>
  <c r="AS854" i="1" l="1"/>
  <c r="AQ854" i="1"/>
  <c r="AO854" i="1"/>
  <c r="AP854" i="1"/>
  <c r="CS854" i="1"/>
  <c r="AR854" i="1"/>
  <c r="CK854" i="1"/>
  <c r="BQ850" i="1"/>
  <c r="BS850" i="1" s="1"/>
  <c r="AW854" i="1"/>
  <c r="AV853" i="1"/>
  <c r="AU853" i="1"/>
  <c r="AT854" i="1" l="1"/>
  <c r="BE854" i="1"/>
  <c r="CT854" i="1"/>
  <c r="BF854" i="1"/>
  <c r="BD854" i="1"/>
  <c r="BI854" i="1"/>
  <c r="BP854" i="1"/>
  <c r="BJ854" i="1"/>
  <c r="CI854" i="1"/>
  <c r="CU854" i="1"/>
  <c r="BH854" i="1"/>
  <c r="CE850" i="1"/>
  <c r="CL850" i="1" s="1"/>
  <c r="CD850" i="1"/>
  <c r="CF850" i="1"/>
  <c r="CJ850" i="1" s="1"/>
  <c r="BT850" i="1"/>
  <c r="AN854" i="1" l="1"/>
  <c r="AM855" i="1"/>
  <c r="CH850" i="1"/>
  <c r="CG850" i="1"/>
  <c r="CM850" i="1" s="1"/>
  <c r="CV854" i="1"/>
  <c r="BG854" i="1"/>
  <c r="BK854" i="1"/>
  <c r="AU854" i="1" l="1"/>
  <c r="AV854" i="1"/>
  <c r="AS855" i="1"/>
  <c r="AQ855" i="1"/>
  <c r="AT855" i="1" s="1"/>
  <c r="CS855" i="1"/>
  <c r="AR855" i="1"/>
  <c r="AP855" i="1"/>
  <c r="AW855" i="1"/>
  <c r="CK855" i="1"/>
  <c r="AO855" i="1"/>
  <c r="BQ851" i="1"/>
  <c r="BS851" i="1" s="1"/>
  <c r="AM856" i="1" l="1"/>
  <c r="AN855" i="1"/>
  <c r="CU855" i="1"/>
  <c r="BH855" i="1"/>
  <c r="CI855" i="1"/>
  <c r="BP855" i="1"/>
  <c r="BJ855" i="1"/>
  <c r="BI855" i="1"/>
  <c r="BF855" i="1"/>
  <c r="BD855" i="1"/>
  <c r="BE855" i="1"/>
  <c r="CT855" i="1"/>
  <c r="BT851" i="1"/>
  <c r="CD851" i="1"/>
  <c r="CF851" i="1"/>
  <c r="CJ851" i="1" s="1"/>
  <c r="CE851" i="1"/>
  <c r="CL851" i="1" s="1"/>
  <c r="BK855" i="1" l="1"/>
  <c r="AS856" i="1"/>
  <c r="CK856" i="1"/>
  <c r="AP856" i="1"/>
  <c r="AQ856" i="1"/>
  <c r="BQ852" i="1"/>
  <c r="BS852" i="1" s="1"/>
  <c r="AW856" i="1"/>
  <c r="AR856" i="1"/>
  <c r="AO856" i="1"/>
  <c r="CS856" i="1"/>
  <c r="CG851" i="1"/>
  <c r="CM851" i="1" s="1"/>
  <c r="CH851" i="1"/>
  <c r="CV855" i="1"/>
  <c r="BG855" i="1"/>
  <c r="AV855" i="1"/>
  <c r="AU855" i="1"/>
  <c r="BI856" i="1" l="1"/>
  <c r="BJ856" i="1"/>
  <c r="BP856" i="1"/>
  <c r="CI856" i="1"/>
  <c r="BH856" i="1"/>
  <c r="CU856" i="1"/>
  <c r="BT852" i="1"/>
  <c r="CD852" i="1"/>
  <c r="CF852" i="1"/>
  <c r="CJ852" i="1" s="1"/>
  <c r="CE852" i="1"/>
  <c r="CL852" i="1" s="1"/>
  <c r="BE856" i="1"/>
  <c r="AT856" i="1"/>
  <c r="BD856" i="1"/>
  <c r="CT856" i="1"/>
  <c r="BF856" i="1"/>
  <c r="BK856" i="1" l="1"/>
  <c r="BG856" i="1"/>
  <c r="CH852" i="1"/>
  <c r="CG852" i="1"/>
  <c r="CM852" i="1" s="1"/>
  <c r="AN856" i="1"/>
  <c r="AM857" i="1"/>
  <c r="CV856" i="1"/>
  <c r="AV856" i="1" l="1"/>
  <c r="AU856" i="1"/>
  <c r="AO857" i="1"/>
  <c r="AS857" i="1"/>
  <c r="AP857" i="1"/>
  <c r="AR857" i="1"/>
  <c r="CK857" i="1"/>
  <c r="CS857" i="1"/>
  <c r="AQ857" i="1"/>
  <c r="AW857" i="1"/>
  <c r="BQ853" i="1"/>
  <c r="BS853" i="1" s="1"/>
  <c r="BD857" i="1" l="1"/>
  <c r="AT857" i="1"/>
  <c r="BF857" i="1"/>
  <c r="CT857" i="1"/>
  <c r="BE857" i="1"/>
  <c r="CI857" i="1"/>
  <c r="BJ857" i="1"/>
  <c r="BP857" i="1"/>
  <c r="CU857" i="1"/>
  <c r="BI857" i="1"/>
  <c r="BH857" i="1"/>
  <c r="CD853" i="1"/>
  <c r="CF853" i="1"/>
  <c r="CJ853" i="1" s="1"/>
  <c r="CE853" i="1"/>
  <c r="CL853" i="1" s="1"/>
  <c r="BT853" i="1"/>
  <c r="BK857" i="1" l="1"/>
  <c r="CV857" i="1"/>
  <c r="AM858" i="1"/>
  <c r="AN857" i="1"/>
  <c r="CG853" i="1"/>
  <c r="CM853" i="1" s="1"/>
  <c r="CH853" i="1"/>
  <c r="BG857" i="1"/>
  <c r="AP858" i="1" l="1"/>
  <c r="CK858" i="1"/>
  <c r="AR858" i="1"/>
  <c r="CS858" i="1"/>
  <c r="BQ854" i="1"/>
  <c r="BS854" i="1" s="1"/>
  <c r="AO858" i="1"/>
  <c r="AQ858" i="1"/>
  <c r="AW858" i="1"/>
  <c r="AS858" i="1"/>
  <c r="AU857" i="1"/>
  <c r="AV857" i="1"/>
  <c r="CU858" i="1" l="1"/>
  <c r="CI858" i="1"/>
  <c r="BI858" i="1"/>
  <c r="BH858" i="1"/>
  <c r="BP858" i="1"/>
  <c r="BJ858" i="1"/>
  <c r="CD854" i="1"/>
  <c r="CF854" i="1"/>
  <c r="CJ854" i="1" s="1"/>
  <c r="BT854" i="1"/>
  <c r="CE854" i="1"/>
  <c r="CL854" i="1" s="1"/>
  <c r="AT858" i="1"/>
  <c r="BE858" i="1"/>
  <c r="CT858" i="1"/>
  <c r="BD858" i="1"/>
  <c r="BF858" i="1"/>
  <c r="BK858" i="1" l="1"/>
  <c r="BG858" i="1"/>
  <c r="CG854" i="1"/>
  <c r="CM854" i="1" s="1"/>
  <c r="CH854" i="1"/>
  <c r="AM859" i="1"/>
  <c r="AN858" i="1"/>
  <c r="CV858" i="1"/>
  <c r="AR859" i="1" l="1"/>
  <c r="CK859" i="1"/>
  <c r="BQ855" i="1"/>
  <c r="BS855" i="1" s="1"/>
  <c r="AS859" i="1"/>
  <c r="AO859" i="1"/>
  <c r="AW859" i="1"/>
  <c r="AQ859" i="1"/>
  <c r="CS859" i="1"/>
  <c r="AP859" i="1"/>
  <c r="AV858" i="1"/>
  <c r="AU858" i="1"/>
  <c r="CF855" i="1" l="1"/>
  <c r="CJ855" i="1" s="1"/>
  <c r="CE855" i="1"/>
  <c r="CL855" i="1" s="1"/>
  <c r="CD855" i="1"/>
  <c r="BT855" i="1"/>
  <c r="BE859" i="1"/>
  <c r="BF859" i="1"/>
  <c r="BD859" i="1"/>
  <c r="CT859" i="1"/>
  <c r="AT859" i="1"/>
  <c r="BJ859" i="1"/>
  <c r="BI859" i="1"/>
  <c r="BP859" i="1"/>
  <c r="CU859" i="1"/>
  <c r="BH859" i="1"/>
  <c r="CI859" i="1"/>
  <c r="CH855" i="1" l="1"/>
  <c r="CG855" i="1"/>
  <c r="CM855" i="1" s="1"/>
  <c r="AN859" i="1"/>
  <c r="AM860" i="1"/>
  <c r="BG859" i="1"/>
  <c r="CV859" i="1"/>
  <c r="BK859" i="1"/>
  <c r="AV859" i="1" l="1"/>
  <c r="AU859" i="1"/>
  <c r="BQ856" i="1"/>
  <c r="BS856" i="1" s="1"/>
  <c r="AQ860" i="1"/>
  <c r="AS860" i="1"/>
  <c r="AP860" i="1"/>
  <c r="CS860" i="1"/>
  <c r="AW860" i="1"/>
  <c r="CK860" i="1"/>
  <c r="AO860" i="1"/>
  <c r="AR860" i="1"/>
  <c r="CD856" i="1" l="1"/>
  <c r="CE856" i="1"/>
  <c r="CL856" i="1" s="1"/>
  <c r="BT856" i="1"/>
  <c r="CF856" i="1"/>
  <c r="CJ856" i="1" s="1"/>
  <c r="BJ860" i="1"/>
  <c r="BH860" i="1"/>
  <c r="BP860" i="1"/>
  <c r="CU860" i="1"/>
  <c r="CI860" i="1"/>
  <c r="BI860" i="1"/>
  <c r="AT860" i="1"/>
  <c r="BE860" i="1"/>
  <c r="BD860" i="1"/>
  <c r="BF860" i="1"/>
  <c r="CT860" i="1"/>
  <c r="CG856" i="1" l="1"/>
  <c r="CM856" i="1" s="1"/>
  <c r="CH856" i="1"/>
  <c r="AM861" i="1"/>
  <c r="AN860" i="1"/>
  <c r="BK860" i="1"/>
  <c r="CV860" i="1"/>
  <c r="BG860" i="1"/>
  <c r="AU860" i="1" l="1"/>
  <c r="AV860" i="1"/>
  <c r="AS861" i="1"/>
  <c r="CK861" i="1"/>
  <c r="AW861" i="1"/>
  <c r="AQ861" i="1"/>
  <c r="AR861" i="1"/>
  <c r="CS861" i="1"/>
  <c r="AO861" i="1"/>
  <c r="BQ857" i="1"/>
  <c r="BS857" i="1" s="1"/>
  <c r="AP861" i="1"/>
  <c r="BE861" i="1" l="1"/>
  <c r="BD861" i="1"/>
  <c r="AT861" i="1"/>
  <c r="CT861" i="1"/>
  <c r="BF861" i="1"/>
  <c r="CF857" i="1"/>
  <c r="CJ857" i="1" s="1"/>
  <c r="BT857" i="1"/>
  <c r="CD857" i="1"/>
  <c r="CE857" i="1"/>
  <c r="CL857" i="1" s="1"/>
  <c r="CI861" i="1"/>
  <c r="BP861" i="1"/>
  <c r="BH861" i="1"/>
  <c r="BJ861" i="1"/>
  <c r="BI861" i="1"/>
  <c r="CU861" i="1"/>
  <c r="BK861" i="1" l="1"/>
  <c r="AN861" i="1"/>
  <c r="AM862" i="1"/>
  <c r="CG857" i="1"/>
  <c r="CM857" i="1" s="1"/>
  <c r="CH857" i="1"/>
  <c r="BG861" i="1"/>
  <c r="CV861" i="1"/>
  <c r="BQ858" i="1" l="1"/>
  <c r="BS858" i="1" s="1"/>
  <c r="AR862" i="1"/>
  <c r="AP862" i="1"/>
  <c r="AS862" i="1"/>
  <c r="AO862" i="1"/>
  <c r="CS862" i="1"/>
  <c r="AW862" i="1"/>
  <c r="AQ862" i="1"/>
  <c r="CK862" i="1"/>
  <c r="AV861" i="1"/>
  <c r="AU861" i="1"/>
  <c r="CF858" i="1" l="1"/>
  <c r="CJ858" i="1" s="1"/>
  <c r="CD858" i="1"/>
  <c r="CE858" i="1"/>
  <c r="CL858" i="1" s="1"/>
  <c r="BT858" i="1"/>
  <c r="BJ862" i="1"/>
  <c r="CU862" i="1"/>
  <c r="BP862" i="1"/>
  <c r="CI862" i="1"/>
  <c r="BI862" i="1"/>
  <c r="BH862" i="1"/>
  <c r="AT862" i="1"/>
  <c r="BE862" i="1"/>
  <c r="BD862" i="1"/>
  <c r="CT862" i="1"/>
  <c r="BF862" i="1"/>
  <c r="BG862" i="1" l="1"/>
  <c r="BK862" i="1"/>
  <c r="CG858" i="1"/>
  <c r="CM858" i="1" s="1"/>
  <c r="CH858" i="1"/>
  <c r="AN862" i="1"/>
  <c r="AM863" i="1"/>
  <c r="CV862" i="1"/>
  <c r="AV862" i="1" l="1"/>
  <c r="AU862" i="1"/>
  <c r="AW863" i="1"/>
  <c r="AQ863" i="1"/>
  <c r="AR863" i="1"/>
  <c r="BQ859" i="1"/>
  <c r="BS859" i="1" s="1"/>
  <c r="AO863" i="1"/>
  <c r="AS863" i="1"/>
  <c r="CS863" i="1"/>
  <c r="AP863" i="1"/>
  <c r="CK863" i="1"/>
  <c r="CD859" i="1" l="1"/>
  <c r="BT859" i="1"/>
  <c r="CF859" i="1"/>
  <c r="CJ859" i="1" s="1"/>
  <c r="CE859" i="1"/>
  <c r="CL859" i="1" s="1"/>
  <c r="AT863" i="1"/>
  <c r="BF863" i="1"/>
  <c r="BD863" i="1"/>
  <c r="BE863" i="1"/>
  <c r="CT863" i="1"/>
  <c r="BJ863" i="1"/>
  <c r="BH863" i="1"/>
  <c r="CU863" i="1"/>
  <c r="BI863" i="1"/>
  <c r="BP863" i="1"/>
  <c r="CI863" i="1"/>
  <c r="CG859" i="1" l="1"/>
  <c r="CM859" i="1" s="1"/>
  <c r="CH859" i="1"/>
  <c r="AN863" i="1"/>
  <c r="AM864" i="1"/>
  <c r="BG863" i="1"/>
  <c r="BK863" i="1"/>
  <c r="CV863" i="1"/>
  <c r="AV863" i="1" l="1"/>
  <c r="AU863" i="1"/>
  <c r="BQ860" i="1"/>
  <c r="BS860" i="1" s="1"/>
  <c r="CK864" i="1"/>
  <c r="AS864" i="1"/>
  <c r="AR864" i="1"/>
  <c r="AW864" i="1"/>
  <c r="CS864" i="1"/>
  <c r="AP864" i="1"/>
  <c r="AQ864" i="1"/>
  <c r="AO864" i="1"/>
  <c r="AT864" i="1" l="1"/>
  <c r="CD860" i="1"/>
  <c r="BT860" i="1"/>
  <c r="CF860" i="1"/>
  <c r="CJ860" i="1" s="1"/>
  <c r="CE860" i="1"/>
  <c r="CL860" i="1" s="1"/>
  <c r="BJ864" i="1"/>
  <c r="CU864" i="1"/>
  <c r="BH864" i="1"/>
  <c r="CI864" i="1"/>
  <c r="BP864" i="1"/>
  <c r="BI864" i="1"/>
  <c r="BE864" i="1"/>
  <c r="BF864" i="1"/>
  <c r="BD864" i="1"/>
  <c r="CT864" i="1"/>
  <c r="AM865" i="1" l="1"/>
  <c r="AN864" i="1"/>
  <c r="CV864" i="1"/>
  <c r="BK864" i="1"/>
  <c r="CH860" i="1"/>
  <c r="CG860" i="1"/>
  <c r="CM860" i="1" s="1"/>
  <c r="AW865" i="1"/>
  <c r="BG864" i="1"/>
  <c r="AR865" i="1" l="1"/>
  <c r="BQ861" i="1"/>
  <c r="BS861" i="1" s="1"/>
  <c r="CD861" i="1" s="1"/>
  <c r="AS865" i="1"/>
  <c r="AP865" i="1"/>
  <c r="CU865" i="1" s="1"/>
  <c r="CS865" i="1"/>
  <c r="CK865" i="1"/>
  <c r="AQ865" i="1"/>
  <c r="AO865" i="1"/>
  <c r="AV864" i="1"/>
  <c r="AU864" i="1"/>
  <c r="BT861" i="1" l="1"/>
  <c r="CE861" i="1"/>
  <c r="CF861" i="1"/>
  <c r="CJ861" i="1" s="1"/>
  <c r="BE865" i="1"/>
  <c r="AT865" i="1"/>
  <c r="BD865" i="1"/>
  <c r="BF865" i="1"/>
  <c r="CT865" i="1"/>
  <c r="CV865" i="1" s="1"/>
  <c r="CI865" i="1"/>
  <c r="BP865" i="1"/>
  <c r="BI865" i="1"/>
  <c r="BH865" i="1"/>
  <c r="BJ865" i="1"/>
  <c r="CH861" i="1"/>
  <c r="CL861" i="1" l="1"/>
  <c r="CG861" i="1"/>
  <c r="CM861" i="1" s="1"/>
  <c r="AM866" i="1"/>
  <c r="AN865" i="1"/>
  <c r="BG865" i="1"/>
  <c r="BK865" i="1"/>
  <c r="AW866" i="1"/>
  <c r="AP866" i="1" l="1"/>
  <c r="BQ862" i="1"/>
  <c r="BS862" i="1" s="1"/>
  <c r="AS866" i="1"/>
  <c r="AO866" i="1"/>
  <c r="AR866" i="1"/>
  <c r="CK866" i="1"/>
  <c r="CS866" i="1"/>
  <c r="AQ866" i="1"/>
  <c r="AU865" i="1"/>
  <c r="AV865" i="1"/>
  <c r="CU866" i="1"/>
  <c r="BJ866" i="1"/>
  <c r="BI866" i="1" l="1"/>
  <c r="BH866" i="1"/>
  <c r="BK866" i="1" s="1"/>
  <c r="BP866" i="1"/>
  <c r="CD862" i="1"/>
  <c r="BT862" i="1"/>
  <c r="CF862" i="1"/>
  <c r="CJ862" i="1" s="1"/>
  <c r="CE862" i="1"/>
  <c r="CL862" i="1" s="1"/>
  <c r="BD866" i="1"/>
  <c r="AT866" i="1"/>
  <c r="CT866" i="1"/>
  <c r="CV866" i="1" s="1"/>
  <c r="BE866" i="1"/>
  <c r="BF866" i="1"/>
  <c r="CI866" i="1"/>
  <c r="CH862" i="1" l="1"/>
  <c r="CG862" i="1"/>
  <c r="CM862" i="1" s="1"/>
  <c r="BG866" i="1"/>
  <c r="AM867" i="1"/>
  <c r="BQ863" i="1" s="1"/>
  <c r="BS863" i="1" s="1"/>
  <c r="AN866" i="1"/>
  <c r="AQ867" i="1" l="1"/>
  <c r="CS867" i="1"/>
  <c r="AO867" i="1"/>
  <c r="AW867" i="1"/>
  <c r="CK867" i="1"/>
  <c r="AP867" i="1"/>
  <c r="AU866" i="1"/>
  <c r="AV866" i="1"/>
  <c r="AS867" i="1"/>
  <c r="AR867" i="1"/>
  <c r="BT863" i="1"/>
  <c r="CE863" i="1"/>
  <c r="CL863" i="1" s="1"/>
  <c r="CF863" i="1"/>
  <c r="CJ863" i="1" s="1"/>
  <c r="CD863" i="1"/>
  <c r="BE867" i="1" l="1"/>
  <c r="CT867" i="1"/>
  <c r="BD867" i="1"/>
  <c r="BF867" i="1"/>
  <c r="BH867" i="1"/>
  <c r="BJ867" i="1"/>
  <c r="BP867" i="1"/>
  <c r="CU867" i="1"/>
  <c r="AT867" i="1"/>
  <c r="BI867" i="1"/>
  <c r="CI867" i="1"/>
  <c r="CH863" i="1"/>
  <c r="CG863" i="1"/>
  <c r="CM863" i="1" s="1"/>
  <c r="CV867" i="1" l="1"/>
  <c r="BG867" i="1"/>
  <c r="BK867" i="1"/>
  <c r="AM868" i="1"/>
  <c r="AN867" i="1"/>
  <c r="AW868" i="1"/>
  <c r="CS868" i="1" l="1"/>
  <c r="BQ864" i="1"/>
  <c r="BS864" i="1" s="1"/>
  <c r="AO868" i="1"/>
  <c r="BE868" i="1" s="1"/>
  <c r="CK868" i="1"/>
  <c r="AQ868" i="1"/>
  <c r="AR868" i="1"/>
  <c r="AS868" i="1"/>
  <c r="AP868" i="1"/>
  <c r="AU867" i="1"/>
  <c r="AV867" i="1"/>
  <c r="BJ868" i="1"/>
  <c r="CD864" i="1" l="1"/>
  <c r="CE864" i="1"/>
  <c r="CL864" i="1" s="1"/>
  <c r="BT864" i="1"/>
  <c r="CF864" i="1"/>
  <c r="CJ864" i="1" s="1"/>
  <c r="BP868" i="1"/>
  <c r="CT868" i="1"/>
  <c r="BF868" i="1"/>
  <c r="BD868" i="1"/>
  <c r="BH868" i="1"/>
  <c r="CU868" i="1"/>
  <c r="AT868" i="1"/>
  <c r="BI868" i="1"/>
  <c r="CI868" i="1"/>
  <c r="CV868" i="1" l="1"/>
  <c r="CG864" i="1"/>
  <c r="CM864" i="1" s="1"/>
  <c r="CH864" i="1"/>
  <c r="BG868" i="1"/>
  <c r="BK868" i="1"/>
  <c r="AM869" i="1"/>
  <c r="AN868" i="1"/>
  <c r="AO869" i="1" l="1"/>
  <c r="AW869" i="1"/>
  <c r="AR869" i="1"/>
  <c r="BQ865" i="1"/>
  <c r="BS865" i="1" s="1"/>
  <c r="CS869" i="1"/>
  <c r="AP869" i="1"/>
  <c r="CK869" i="1"/>
  <c r="AQ869" i="1"/>
  <c r="AS869" i="1"/>
  <c r="AV868" i="1"/>
  <c r="AU868" i="1"/>
  <c r="AT869" i="1" l="1"/>
  <c r="BD869" i="1"/>
  <c r="BF869" i="1"/>
  <c r="CT869" i="1"/>
  <c r="BE869" i="1"/>
  <c r="CD865" i="1"/>
  <c r="BT865" i="1"/>
  <c r="CF865" i="1"/>
  <c r="CJ865" i="1" s="1"/>
  <c r="CE865" i="1"/>
  <c r="CL865" i="1" s="1"/>
  <c r="BP869" i="1"/>
  <c r="BI869" i="1"/>
  <c r="CU869" i="1"/>
  <c r="BJ869" i="1"/>
  <c r="CI869" i="1"/>
  <c r="BH869" i="1"/>
  <c r="CV869" i="1" l="1"/>
  <c r="AN869" i="1"/>
  <c r="AM870" i="1"/>
  <c r="CG865" i="1"/>
  <c r="CM865" i="1" s="1"/>
  <c r="CH865" i="1"/>
  <c r="BK869" i="1"/>
  <c r="BG869" i="1"/>
  <c r="AS870" i="1" l="1"/>
  <c r="AQ870" i="1"/>
  <c r="CK870" i="1"/>
  <c r="AO870" i="1"/>
  <c r="AP870" i="1"/>
  <c r="AR870" i="1"/>
  <c r="BQ866" i="1"/>
  <c r="BS866" i="1" s="1"/>
  <c r="AW870" i="1"/>
  <c r="CS870" i="1"/>
  <c r="AU869" i="1"/>
  <c r="AV869" i="1"/>
  <c r="AT870" i="1" l="1"/>
  <c r="BF870" i="1"/>
  <c r="BE870" i="1"/>
  <c r="BD870" i="1"/>
  <c r="CT870" i="1"/>
  <c r="CI870" i="1"/>
  <c r="BJ870" i="1"/>
  <c r="CU870" i="1"/>
  <c r="BP870" i="1"/>
  <c r="BH870" i="1"/>
  <c r="BI870" i="1"/>
  <c r="CF866" i="1"/>
  <c r="CJ866" i="1" s="1"/>
  <c r="CD866" i="1"/>
  <c r="CE866" i="1"/>
  <c r="CL866" i="1" s="1"/>
  <c r="BT866" i="1"/>
  <c r="CV870" i="1" l="1"/>
  <c r="AM871" i="1"/>
  <c r="AN870" i="1"/>
  <c r="CG866" i="1"/>
  <c r="CM866" i="1" s="1"/>
  <c r="CH866" i="1"/>
  <c r="BG870" i="1"/>
  <c r="BK870" i="1"/>
  <c r="AP871" i="1" l="1"/>
  <c r="AO871" i="1"/>
  <c r="AS871" i="1"/>
  <c r="BQ867" i="1"/>
  <c r="BS867" i="1" s="1"/>
  <c r="AW871" i="1"/>
  <c r="CS871" i="1"/>
  <c r="AQ871" i="1"/>
  <c r="AR871" i="1"/>
  <c r="CK871" i="1"/>
  <c r="AU870" i="1"/>
  <c r="AV870" i="1"/>
  <c r="CU871" i="1" l="1"/>
  <c r="BJ871" i="1"/>
  <c r="CI871" i="1"/>
  <c r="BP871" i="1"/>
  <c r="BI871" i="1"/>
  <c r="BH871" i="1"/>
  <c r="BF871" i="1"/>
  <c r="AT871" i="1"/>
  <c r="BD871" i="1"/>
  <c r="BE871" i="1"/>
  <c r="CT871" i="1"/>
  <c r="BT867" i="1"/>
  <c r="CD867" i="1"/>
  <c r="CF867" i="1"/>
  <c r="CJ867" i="1" s="1"/>
  <c r="CE867" i="1"/>
  <c r="CL867" i="1" s="1"/>
  <c r="AM872" i="1" l="1"/>
  <c r="AN871" i="1"/>
  <c r="CG867" i="1"/>
  <c r="CM867" i="1" s="1"/>
  <c r="CH867" i="1"/>
  <c r="CV871" i="1"/>
  <c r="BK871" i="1"/>
  <c r="BG871" i="1"/>
  <c r="AO872" i="1" l="1"/>
  <c r="AQ872" i="1"/>
  <c r="BQ868" i="1"/>
  <c r="BS868" i="1" s="1"/>
  <c r="CS872" i="1"/>
  <c r="AP872" i="1"/>
  <c r="AW872" i="1"/>
  <c r="CK872" i="1"/>
  <c r="AR872" i="1"/>
  <c r="AS872" i="1"/>
  <c r="AV871" i="1"/>
  <c r="AU871" i="1"/>
  <c r="AT872" i="1" l="1"/>
  <c r="BF872" i="1"/>
  <c r="CT872" i="1"/>
  <c r="BE872" i="1"/>
  <c r="BD872" i="1"/>
  <c r="BT868" i="1"/>
  <c r="CD868" i="1"/>
  <c r="CF868" i="1"/>
  <c r="CJ868" i="1" s="1"/>
  <c r="CE868" i="1"/>
  <c r="CL868" i="1" s="1"/>
  <c r="CI872" i="1"/>
  <c r="BP872" i="1"/>
  <c r="CU872" i="1"/>
  <c r="BJ872" i="1"/>
  <c r="BH872" i="1"/>
  <c r="BI872" i="1"/>
  <c r="AN872" i="1" l="1"/>
  <c r="AM873" i="1"/>
  <c r="CH868" i="1"/>
  <c r="CG868" i="1"/>
  <c r="CM868" i="1" s="1"/>
  <c r="BG872" i="1"/>
  <c r="CV872" i="1"/>
  <c r="BK872" i="1"/>
  <c r="AV872" i="1" l="1"/>
  <c r="AU872" i="1"/>
  <c r="CS873" i="1"/>
  <c r="AS873" i="1"/>
  <c r="AQ873" i="1"/>
  <c r="AR873" i="1"/>
  <c r="AO873" i="1"/>
  <c r="AW873" i="1"/>
  <c r="BQ869" i="1"/>
  <c r="BS869" i="1" s="1"/>
  <c r="AP873" i="1"/>
  <c r="CK873" i="1"/>
  <c r="BF873" i="1" l="1"/>
  <c r="CT873" i="1"/>
  <c r="BE873" i="1"/>
  <c r="AT873" i="1"/>
  <c r="BD873" i="1"/>
  <c r="CE869" i="1"/>
  <c r="CL869" i="1" s="1"/>
  <c r="CF869" i="1"/>
  <c r="CJ869" i="1" s="1"/>
  <c r="CD869" i="1"/>
  <c r="BT869" i="1"/>
  <c r="BJ873" i="1"/>
  <c r="CI873" i="1"/>
  <c r="CU873" i="1"/>
  <c r="BP873" i="1"/>
  <c r="BH873" i="1"/>
  <c r="BI873" i="1"/>
  <c r="AN873" i="1" l="1"/>
  <c r="AM874" i="1"/>
  <c r="CH869" i="1"/>
  <c r="CG869" i="1"/>
  <c r="CM869" i="1" s="1"/>
  <c r="BK873" i="1"/>
  <c r="CV873" i="1"/>
  <c r="BG873" i="1"/>
  <c r="AW874" i="1" l="1"/>
  <c r="AO874" i="1"/>
  <c r="AP874" i="1"/>
  <c r="AQ874" i="1"/>
  <c r="AR874" i="1"/>
  <c r="CS874" i="1"/>
  <c r="BQ870" i="1"/>
  <c r="BS870" i="1" s="1"/>
  <c r="CK874" i="1"/>
  <c r="AS874" i="1"/>
  <c r="AV873" i="1"/>
  <c r="AU873" i="1"/>
  <c r="AT874" i="1" l="1"/>
  <c r="BF874" i="1"/>
  <c r="BD874" i="1"/>
  <c r="CT874" i="1"/>
  <c r="BE874" i="1"/>
  <c r="CI874" i="1"/>
  <c r="CU874" i="1"/>
  <c r="BP874" i="1"/>
  <c r="BH874" i="1"/>
  <c r="BI874" i="1"/>
  <c r="BJ874" i="1"/>
  <c r="CF870" i="1"/>
  <c r="CJ870" i="1" s="1"/>
  <c r="CE870" i="1"/>
  <c r="CL870" i="1" s="1"/>
  <c r="CD870" i="1"/>
  <c r="BT870" i="1"/>
  <c r="CV874" i="1" l="1"/>
  <c r="BK874" i="1"/>
  <c r="AN874" i="1"/>
  <c r="AM875" i="1"/>
  <c r="CG870" i="1"/>
  <c r="CM870" i="1" s="1"/>
  <c r="CH870" i="1"/>
  <c r="BG874" i="1"/>
  <c r="AV874" i="1" l="1"/>
  <c r="AU874" i="1"/>
  <c r="AQ875" i="1"/>
  <c r="AO875" i="1"/>
  <c r="AW875" i="1"/>
  <c r="CK875" i="1"/>
  <c r="AR875" i="1"/>
  <c r="CS875" i="1"/>
  <c r="BQ871" i="1"/>
  <c r="BS871" i="1" s="1"/>
  <c r="AS875" i="1"/>
  <c r="AP875" i="1"/>
  <c r="CT875" i="1" l="1"/>
  <c r="BF875" i="1"/>
  <c r="AT875" i="1"/>
  <c r="BD875" i="1"/>
  <c r="BE875" i="1"/>
  <c r="BT871" i="1"/>
  <c r="CF871" i="1"/>
  <c r="CJ871" i="1" s="1"/>
  <c r="CE871" i="1"/>
  <c r="CL871" i="1" s="1"/>
  <c r="CD871" i="1"/>
  <c r="CI875" i="1"/>
  <c r="BI875" i="1"/>
  <c r="CU875" i="1"/>
  <c r="BH875" i="1"/>
  <c r="BP875" i="1"/>
  <c r="BJ875" i="1"/>
  <c r="CV875" i="1" l="1"/>
  <c r="BK875" i="1"/>
  <c r="AN875" i="1"/>
  <c r="AM876" i="1"/>
  <c r="CG871" i="1"/>
  <c r="CM871" i="1" s="1"/>
  <c r="CH871" i="1"/>
  <c r="BG875" i="1"/>
  <c r="BQ872" i="1" l="1"/>
  <c r="BS872" i="1" s="1"/>
  <c r="AO876" i="1"/>
  <c r="AP876" i="1"/>
  <c r="AS876" i="1"/>
  <c r="CS876" i="1"/>
  <c r="AW876" i="1"/>
  <c r="AQ876" i="1"/>
  <c r="AR876" i="1"/>
  <c r="CK876" i="1"/>
  <c r="AV875" i="1"/>
  <c r="AU875" i="1"/>
  <c r="CD872" i="1" l="1"/>
  <c r="CE872" i="1"/>
  <c r="CL872" i="1" s="1"/>
  <c r="BT872" i="1"/>
  <c r="CF872" i="1"/>
  <c r="CJ872" i="1" s="1"/>
  <c r="BF876" i="1"/>
  <c r="AT876" i="1"/>
  <c r="BE876" i="1"/>
  <c r="CT876" i="1"/>
  <c r="BD876" i="1"/>
  <c r="CI876" i="1"/>
  <c r="BP876" i="1"/>
  <c r="CU876" i="1"/>
  <c r="BH876" i="1"/>
  <c r="BI876" i="1"/>
  <c r="BJ876" i="1"/>
  <c r="BK876" i="1" l="1"/>
  <c r="CV876" i="1"/>
  <c r="CG872" i="1"/>
  <c r="CM872" i="1" s="1"/>
  <c r="CH872" i="1"/>
  <c r="AM877" i="1"/>
  <c r="AN876" i="1"/>
  <c r="BG876" i="1"/>
  <c r="AR877" i="1" l="1"/>
  <c r="BQ873" i="1"/>
  <c r="BS873" i="1" s="1"/>
  <c r="CS877" i="1"/>
  <c r="AO877" i="1"/>
  <c r="AP877" i="1"/>
  <c r="AQ877" i="1"/>
  <c r="AW877" i="1"/>
  <c r="AS877" i="1"/>
  <c r="CK877" i="1"/>
  <c r="AV876" i="1"/>
  <c r="AU876" i="1"/>
  <c r="CD873" i="1" l="1"/>
  <c r="CE873" i="1"/>
  <c r="CL873" i="1" s="1"/>
  <c r="CF873" i="1"/>
  <c r="CJ873" i="1" s="1"/>
  <c r="BT873" i="1"/>
  <c r="BE877" i="1"/>
  <c r="AT877" i="1"/>
  <c r="BD877" i="1"/>
  <c r="BF877" i="1"/>
  <c r="CT877" i="1"/>
  <c r="CU877" i="1"/>
  <c r="BP877" i="1"/>
  <c r="BJ877" i="1"/>
  <c r="CI877" i="1"/>
  <c r="BH877" i="1"/>
  <c r="BI877" i="1"/>
  <c r="BK877" i="1" l="1"/>
  <c r="CG873" i="1"/>
  <c r="CM873" i="1" s="1"/>
  <c r="CH873" i="1"/>
  <c r="AN877" i="1"/>
  <c r="AM878" i="1"/>
  <c r="CV877" i="1"/>
  <c r="BG877" i="1"/>
  <c r="BQ874" i="1" l="1"/>
  <c r="BS874" i="1" s="1"/>
  <c r="CK878" i="1"/>
  <c r="AO878" i="1"/>
  <c r="AW878" i="1"/>
  <c r="AS878" i="1"/>
  <c r="AP878" i="1"/>
  <c r="AR878" i="1"/>
  <c r="AQ878" i="1"/>
  <c r="CS878" i="1"/>
  <c r="AU877" i="1"/>
  <c r="AV877" i="1"/>
  <c r="CD874" i="1" l="1"/>
  <c r="CF874" i="1"/>
  <c r="CJ874" i="1" s="1"/>
  <c r="BT874" i="1"/>
  <c r="CE874" i="1"/>
  <c r="CL874" i="1" s="1"/>
  <c r="CT878" i="1"/>
  <c r="AT878" i="1"/>
  <c r="BF878" i="1"/>
  <c r="BD878" i="1"/>
  <c r="BE878" i="1"/>
  <c r="BP878" i="1"/>
  <c r="BI878" i="1"/>
  <c r="CI878" i="1"/>
  <c r="BH878" i="1"/>
  <c r="BJ878" i="1"/>
  <c r="CU878" i="1"/>
  <c r="CG874" i="1" l="1"/>
  <c r="CM874" i="1" s="1"/>
  <c r="CH874" i="1"/>
  <c r="AM879" i="1"/>
  <c r="AN878" i="1"/>
  <c r="BK878" i="1"/>
  <c r="CV878" i="1"/>
  <c r="BG878" i="1"/>
  <c r="AP879" i="1" l="1"/>
  <c r="AW879" i="1"/>
  <c r="BQ875" i="1"/>
  <c r="BS875" i="1" s="1"/>
  <c r="AR879" i="1"/>
  <c r="CK879" i="1"/>
  <c r="AQ879" i="1"/>
  <c r="CS879" i="1"/>
  <c r="AO879" i="1"/>
  <c r="AS879" i="1"/>
  <c r="AV878" i="1"/>
  <c r="AU878" i="1"/>
  <c r="BH879" i="1" l="1"/>
  <c r="BI879" i="1"/>
  <c r="CU879" i="1"/>
  <c r="CI879" i="1"/>
  <c r="BP879" i="1"/>
  <c r="BJ879" i="1"/>
  <c r="CD875" i="1"/>
  <c r="BT875" i="1"/>
  <c r="CF875" i="1"/>
  <c r="CJ875" i="1" s="1"/>
  <c r="CE875" i="1"/>
  <c r="CL875" i="1" s="1"/>
  <c r="BD879" i="1"/>
  <c r="CT879" i="1"/>
  <c r="BE879" i="1"/>
  <c r="AT879" i="1"/>
  <c r="BF879" i="1"/>
  <c r="BG879" i="1" l="1"/>
  <c r="CV879" i="1"/>
  <c r="BK879" i="1"/>
  <c r="CG875" i="1"/>
  <c r="CM875" i="1" s="1"/>
  <c r="CH875" i="1"/>
  <c r="AM880" i="1"/>
  <c r="AN879" i="1"/>
  <c r="AP880" i="1" l="1"/>
  <c r="AO880" i="1"/>
  <c r="CS880" i="1"/>
  <c r="AW880" i="1"/>
  <c r="CK880" i="1"/>
  <c r="BQ876" i="1"/>
  <c r="BS876" i="1" s="1"/>
  <c r="AR880" i="1"/>
  <c r="AQ880" i="1"/>
  <c r="AS880" i="1"/>
  <c r="AU879" i="1"/>
  <c r="AV879" i="1"/>
  <c r="BP880" i="1" l="1"/>
  <c r="CU880" i="1"/>
  <c r="BJ880" i="1"/>
  <c r="BH880" i="1"/>
  <c r="CI880" i="1"/>
  <c r="BI880" i="1"/>
  <c r="AT880" i="1"/>
  <c r="BF880" i="1"/>
  <c r="BE880" i="1"/>
  <c r="CT880" i="1"/>
  <c r="BD880" i="1"/>
  <c r="CF876" i="1"/>
  <c r="CJ876" i="1" s="1"/>
  <c r="CE876" i="1"/>
  <c r="CL876" i="1" s="1"/>
  <c r="BT876" i="1"/>
  <c r="CD876" i="1"/>
  <c r="CV880" i="1" l="1"/>
  <c r="AN880" i="1"/>
  <c r="AM881" i="1"/>
  <c r="CG876" i="1"/>
  <c r="CM876" i="1" s="1"/>
  <c r="CH876" i="1"/>
  <c r="BK880" i="1"/>
  <c r="BG880" i="1"/>
  <c r="AO881" i="1" l="1"/>
  <c r="AR881" i="1"/>
  <c r="BQ877" i="1"/>
  <c r="BS877" i="1" s="1"/>
  <c r="AS881" i="1"/>
  <c r="AP881" i="1"/>
  <c r="AW881" i="1"/>
  <c r="AQ881" i="1"/>
  <c r="CK881" i="1"/>
  <c r="CS881" i="1"/>
  <c r="AU880" i="1"/>
  <c r="AV880" i="1"/>
  <c r="AT881" i="1" l="1"/>
  <c r="BE881" i="1"/>
  <c r="BD881" i="1"/>
  <c r="BF881" i="1"/>
  <c r="CT881" i="1"/>
  <c r="CD877" i="1"/>
  <c r="CE877" i="1"/>
  <c r="CL877" i="1" s="1"/>
  <c r="CF877" i="1"/>
  <c r="CJ877" i="1" s="1"/>
  <c r="BT877" i="1"/>
  <c r="BI881" i="1"/>
  <c r="BP881" i="1"/>
  <c r="BJ881" i="1"/>
  <c r="CI881" i="1"/>
  <c r="CU881" i="1"/>
  <c r="BH881" i="1"/>
  <c r="BG881" i="1" l="1"/>
  <c r="CV881" i="1"/>
  <c r="AM882" i="1"/>
  <c r="AN881" i="1"/>
  <c r="CH877" i="1"/>
  <c r="CG877" i="1"/>
  <c r="CM877" i="1" s="1"/>
  <c r="BK881" i="1"/>
  <c r="AU881" i="1" l="1"/>
  <c r="AV881" i="1"/>
  <c r="CS882" i="1"/>
  <c r="AO882" i="1"/>
  <c r="AW882" i="1"/>
  <c r="AP882" i="1"/>
  <c r="AS882" i="1"/>
  <c r="CK882" i="1"/>
  <c r="BQ878" i="1"/>
  <c r="BS878" i="1" s="1"/>
  <c r="AQ882" i="1"/>
  <c r="AR882" i="1"/>
  <c r="BD882" i="1" l="1"/>
  <c r="BE882" i="1"/>
  <c r="BF882" i="1"/>
  <c r="AT882" i="1"/>
  <c r="CT882" i="1"/>
  <c r="CI882" i="1"/>
  <c r="BJ882" i="1"/>
  <c r="BP882" i="1"/>
  <c r="BH882" i="1"/>
  <c r="BI882" i="1"/>
  <c r="CU882" i="1"/>
  <c r="BT878" i="1"/>
  <c r="CF878" i="1"/>
  <c r="CJ878" i="1" s="1"/>
  <c r="CE878" i="1"/>
  <c r="CL878" i="1" s="1"/>
  <c r="CD878" i="1"/>
  <c r="BG882" i="1" l="1"/>
  <c r="CV882" i="1"/>
  <c r="AN882" i="1"/>
  <c r="AM883" i="1"/>
  <c r="CG878" i="1"/>
  <c r="CM878" i="1" s="1"/>
  <c r="CH878" i="1"/>
  <c r="BK882" i="1"/>
  <c r="CS883" i="1" l="1"/>
  <c r="AQ883" i="1"/>
  <c r="AR883" i="1"/>
  <c r="AP883" i="1"/>
  <c r="AS883" i="1"/>
  <c r="CK883" i="1"/>
  <c r="AO883" i="1"/>
  <c r="AW883" i="1"/>
  <c r="BQ879" i="1"/>
  <c r="BS879" i="1" s="1"/>
  <c r="AV882" i="1"/>
  <c r="AU882" i="1"/>
  <c r="CI883" i="1" l="1"/>
  <c r="BJ883" i="1"/>
  <c r="BH883" i="1"/>
  <c r="BI883" i="1"/>
  <c r="CU883" i="1"/>
  <c r="BP883" i="1"/>
  <c r="BD883" i="1"/>
  <c r="BE883" i="1"/>
  <c r="BF883" i="1"/>
  <c r="CT883" i="1"/>
  <c r="AT883" i="1"/>
  <c r="BT879" i="1"/>
  <c r="CD879" i="1"/>
  <c r="CF879" i="1"/>
  <c r="CJ879" i="1" s="1"/>
  <c r="CE879" i="1"/>
  <c r="CL879" i="1" s="1"/>
  <c r="CV883" i="1" l="1"/>
  <c r="BG883" i="1"/>
  <c r="AM884" i="1"/>
  <c r="AN883" i="1"/>
  <c r="CH879" i="1"/>
  <c r="CG879" i="1"/>
  <c r="CM879" i="1" s="1"/>
  <c r="BK883" i="1"/>
  <c r="AV883" i="1" l="1"/>
  <c r="AU883" i="1"/>
  <c r="AR884" i="1"/>
  <c r="AW884" i="1"/>
  <c r="AS884" i="1"/>
  <c r="BQ880" i="1"/>
  <c r="BS880" i="1" s="1"/>
  <c r="CS884" i="1"/>
  <c r="AP884" i="1"/>
  <c r="AO884" i="1"/>
  <c r="AQ884" i="1"/>
  <c r="CK884" i="1"/>
  <c r="CF880" i="1" l="1"/>
  <c r="CJ880" i="1" s="1"/>
  <c r="CE880" i="1"/>
  <c r="CL880" i="1" s="1"/>
  <c r="BT880" i="1"/>
  <c r="CD880" i="1"/>
  <c r="CU884" i="1"/>
  <c r="BP884" i="1"/>
  <c r="BH884" i="1"/>
  <c r="CI884" i="1"/>
  <c r="BJ884" i="1"/>
  <c r="BI884" i="1"/>
  <c r="BE884" i="1"/>
  <c r="BF884" i="1"/>
  <c r="AT884" i="1"/>
  <c r="BD884" i="1"/>
  <c r="CT884" i="1"/>
  <c r="BG884" i="1" l="1"/>
  <c r="BK884" i="1"/>
  <c r="CH880" i="1"/>
  <c r="CG880" i="1"/>
  <c r="CM880" i="1" s="1"/>
  <c r="AM885" i="1"/>
  <c r="AN884" i="1"/>
  <c r="CV884" i="1"/>
  <c r="CS885" i="1" l="1"/>
  <c r="CK885" i="1"/>
  <c r="AO885" i="1"/>
  <c r="AQ885" i="1"/>
  <c r="AR885" i="1"/>
  <c r="AP885" i="1"/>
  <c r="AS885" i="1"/>
  <c r="BQ881" i="1"/>
  <c r="BS881" i="1" s="1"/>
  <c r="AW885" i="1"/>
  <c r="AU884" i="1"/>
  <c r="AV884" i="1"/>
  <c r="AT885" i="1" l="1"/>
  <c r="BF885" i="1"/>
  <c r="CT885" i="1"/>
  <c r="BD885" i="1"/>
  <c r="BE885" i="1"/>
  <c r="BH885" i="1"/>
  <c r="BI885" i="1"/>
  <c r="BP885" i="1"/>
  <c r="CU885" i="1"/>
  <c r="BJ885" i="1"/>
  <c r="CI885" i="1"/>
  <c r="BT881" i="1"/>
  <c r="CF881" i="1"/>
  <c r="CJ881" i="1" s="1"/>
  <c r="CE881" i="1"/>
  <c r="CL881" i="1" s="1"/>
  <c r="CD881" i="1"/>
  <c r="CV885" i="1" l="1"/>
  <c r="BK885" i="1"/>
  <c r="BG885" i="1"/>
  <c r="AN885" i="1"/>
  <c r="AM886" i="1"/>
  <c r="CG881" i="1"/>
  <c r="CM881" i="1" s="1"/>
  <c r="CH881" i="1"/>
  <c r="AO886" i="1" l="1"/>
  <c r="CS886" i="1"/>
  <c r="AW886" i="1"/>
  <c r="AQ886" i="1"/>
  <c r="CK886" i="1"/>
  <c r="BQ882" i="1"/>
  <c r="BS882" i="1" s="1"/>
  <c r="AR886" i="1"/>
  <c r="AP886" i="1"/>
  <c r="AS886" i="1"/>
  <c r="AU885" i="1"/>
  <c r="AV885" i="1"/>
  <c r="AT886" i="1" l="1"/>
  <c r="CT886" i="1"/>
  <c r="BF886" i="1"/>
  <c r="BD886" i="1"/>
  <c r="BE886" i="1"/>
  <c r="CD882" i="1"/>
  <c r="BT882" i="1"/>
  <c r="CE882" i="1"/>
  <c r="CL882" i="1" s="1"/>
  <c r="CF882" i="1"/>
  <c r="CJ882" i="1" s="1"/>
  <c r="CI886" i="1"/>
  <c r="BP886" i="1"/>
  <c r="CU886" i="1"/>
  <c r="BH886" i="1"/>
  <c r="BJ886" i="1"/>
  <c r="BI886" i="1"/>
  <c r="CV886" i="1" l="1"/>
  <c r="AN886" i="1"/>
  <c r="AM887" i="1"/>
  <c r="CG882" i="1"/>
  <c r="CM882" i="1" s="1"/>
  <c r="CH882" i="1"/>
  <c r="BK886" i="1"/>
  <c r="BG886" i="1"/>
  <c r="AV886" i="1" l="1"/>
  <c r="AU886" i="1"/>
  <c r="CK887" i="1"/>
  <c r="AO887" i="1"/>
  <c r="AP887" i="1"/>
  <c r="BQ883" i="1"/>
  <c r="BS883" i="1" s="1"/>
  <c r="AS887" i="1"/>
  <c r="AW887" i="1"/>
  <c r="CS887" i="1"/>
  <c r="AR887" i="1"/>
  <c r="AQ887" i="1"/>
  <c r="CT887" i="1" l="1"/>
  <c r="BE887" i="1"/>
  <c r="BF887" i="1"/>
  <c r="BD887" i="1"/>
  <c r="AT887" i="1"/>
  <c r="CU887" i="1"/>
  <c r="CV887" i="1" s="1"/>
  <c r="CI887" i="1"/>
  <c r="BP887" i="1"/>
  <c r="BH887" i="1"/>
  <c r="BI887" i="1"/>
  <c r="BJ887" i="1"/>
  <c r="CF883" i="1"/>
  <c r="CJ883" i="1" s="1"/>
  <c r="BT883" i="1"/>
  <c r="CD883" i="1"/>
  <c r="CE883" i="1"/>
  <c r="CL883" i="1" s="1"/>
  <c r="AN887" i="1" l="1"/>
  <c r="AM888" i="1"/>
  <c r="CH883" i="1"/>
  <c r="CG883" i="1"/>
  <c r="CM883" i="1" s="1"/>
  <c r="BK887" i="1"/>
  <c r="BG887" i="1"/>
  <c r="AV887" i="1" l="1"/>
  <c r="AU887" i="1"/>
  <c r="CK888" i="1"/>
  <c r="AO888" i="1"/>
  <c r="AP888" i="1"/>
  <c r="AQ888" i="1"/>
  <c r="AW888" i="1"/>
  <c r="AS888" i="1"/>
  <c r="AR888" i="1"/>
  <c r="CS888" i="1"/>
  <c r="BQ884" i="1"/>
  <c r="BS884" i="1" s="1"/>
  <c r="AT888" i="1" l="1"/>
  <c r="BF888" i="1"/>
  <c r="CT888" i="1"/>
  <c r="BD888" i="1"/>
  <c r="BE888" i="1"/>
  <c r="BI888" i="1"/>
  <c r="CU888" i="1"/>
  <c r="BH888" i="1"/>
  <c r="BP888" i="1"/>
  <c r="CI888" i="1"/>
  <c r="BJ888" i="1"/>
  <c r="CE884" i="1"/>
  <c r="CL884" i="1" s="1"/>
  <c r="BT884" i="1"/>
  <c r="CD884" i="1"/>
  <c r="CF884" i="1"/>
  <c r="CJ884" i="1" s="1"/>
  <c r="CV888" i="1" l="1"/>
  <c r="AM889" i="1"/>
  <c r="AN888" i="1"/>
  <c r="CH884" i="1"/>
  <c r="CG884" i="1"/>
  <c r="CM884" i="1" s="1"/>
  <c r="BK888" i="1"/>
  <c r="BG888" i="1"/>
  <c r="AR889" i="1" l="1"/>
  <c r="AQ889" i="1"/>
  <c r="AP889" i="1"/>
  <c r="AO889" i="1"/>
  <c r="AS889" i="1"/>
  <c r="CS889" i="1"/>
  <c r="CK889" i="1"/>
  <c r="BQ885" i="1"/>
  <c r="BS885" i="1" s="1"/>
  <c r="AW889" i="1"/>
  <c r="AV888" i="1"/>
  <c r="AU888" i="1"/>
  <c r="CU889" i="1" l="1"/>
  <c r="BI889" i="1"/>
  <c r="BJ889" i="1"/>
  <c r="BH889" i="1"/>
  <c r="CI889" i="1"/>
  <c r="BP889" i="1"/>
  <c r="CT889" i="1"/>
  <c r="AT889" i="1"/>
  <c r="BE889" i="1"/>
  <c r="BF889" i="1"/>
  <c r="BD889" i="1"/>
  <c r="CD885" i="1"/>
  <c r="CE885" i="1"/>
  <c r="CL885" i="1" s="1"/>
  <c r="BT885" i="1"/>
  <c r="CF885" i="1"/>
  <c r="CJ885" i="1" s="1"/>
  <c r="BG889" i="1" l="1"/>
  <c r="CV889" i="1"/>
  <c r="BK889" i="1"/>
  <c r="AN889" i="1"/>
  <c r="AM890" i="1"/>
  <c r="CG885" i="1"/>
  <c r="CM885" i="1" s="1"/>
  <c r="CH885" i="1"/>
  <c r="AU889" i="1" l="1"/>
  <c r="AV889" i="1"/>
  <c r="AW890" i="1"/>
  <c r="AS890" i="1"/>
  <c r="AO890" i="1"/>
  <c r="AR890" i="1"/>
  <c r="BQ886" i="1"/>
  <c r="BS886" i="1" s="1"/>
  <c r="AP890" i="1"/>
  <c r="CK890" i="1"/>
  <c r="CS890" i="1"/>
  <c r="AQ890" i="1"/>
  <c r="AT890" i="1" l="1"/>
  <c r="BD890" i="1"/>
  <c r="BE890" i="1"/>
  <c r="CT890" i="1"/>
  <c r="BF890" i="1"/>
  <c r="BT886" i="1"/>
  <c r="CE886" i="1"/>
  <c r="CL886" i="1" s="1"/>
  <c r="CD886" i="1"/>
  <c r="CF886" i="1"/>
  <c r="CJ886" i="1" s="1"/>
  <c r="CU890" i="1"/>
  <c r="BI890" i="1"/>
  <c r="BP890" i="1"/>
  <c r="BJ890" i="1"/>
  <c r="CI890" i="1"/>
  <c r="BH890" i="1"/>
  <c r="AM891" i="1" l="1"/>
  <c r="AN890" i="1"/>
  <c r="CG886" i="1"/>
  <c r="CM886" i="1" s="1"/>
  <c r="CH886" i="1"/>
  <c r="BG890" i="1"/>
  <c r="CV890" i="1"/>
  <c r="BK890" i="1"/>
  <c r="CK891" i="1" l="1"/>
  <c r="AR891" i="1"/>
  <c r="AW891" i="1"/>
  <c r="AO891" i="1"/>
  <c r="AS891" i="1"/>
  <c r="BQ887" i="1"/>
  <c r="BS887" i="1" s="1"/>
  <c r="AQ891" i="1"/>
  <c r="AP891" i="1"/>
  <c r="CS891" i="1"/>
  <c r="AV890" i="1"/>
  <c r="AU890" i="1"/>
  <c r="AT891" i="1" l="1"/>
  <c r="BD891" i="1"/>
  <c r="BE891" i="1"/>
  <c r="BF891" i="1"/>
  <c r="CT891" i="1"/>
  <c r="CD887" i="1"/>
  <c r="CF887" i="1"/>
  <c r="CJ887" i="1" s="1"/>
  <c r="BT887" i="1"/>
  <c r="CE887" i="1"/>
  <c r="CL887" i="1" s="1"/>
  <c r="BH891" i="1"/>
  <c r="CI891" i="1"/>
  <c r="BJ891" i="1"/>
  <c r="BI891" i="1"/>
  <c r="CU891" i="1"/>
  <c r="BP891" i="1"/>
  <c r="BG891" i="1" l="1"/>
  <c r="AN891" i="1"/>
  <c r="AM892" i="1"/>
  <c r="CG887" i="1"/>
  <c r="CM887" i="1" s="1"/>
  <c r="CH887" i="1"/>
  <c r="BK891" i="1"/>
  <c r="CV891" i="1"/>
  <c r="AW892" i="1" l="1"/>
  <c r="AR892" i="1"/>
  <c r="AP892" i="1"/>
  <c r="BQ888" i="1"/>
  <c r="BS888" i="1" s="1"/>
  <c r="AS892" i="1"/>
  <c r="AO892" i="1"/>
  <c r="CK892" i="1"/>
  <c r="CS892" i="1"/>
  <c r="AQ892" i="1"/>
  <c r="AV891" i="1"/>
  <c r="AU891" i="1"/>
  <c r="BI892" i="1" l="1"/>
  <c r="BP892" i="1"/>
  <c r="BJ892" i="1"/>
  <c r="BH892" i="1"/>
  <c r="CI892" i="1"/>
  <c r="CU892" i="1"/>
  <c r="CE888" i="1"/>
  <c r="CL888" i="1" s="1"/>
  <c r="CF888" i="1"/>
  <c r="CJ888" i="1" s="1"/>
  <c r="BT888" i="1"/>
  <c r="CD888" i="1"/>
  <c r="BE892" i="1"/>
  <c r="AT892" i="1"/>
  <c r="BF892" i="1"/>
  <c r="BD892" i="1"/>
  <c r="CT892" i="1"/>
  <c r="BG892" i="1" l="1"/>
  <c r="BK892" i="1"/>
  <c r="CG888" i="1"/>
  <c r="CM888" i="1" s="1"/>
  <c r="CH888" i="1"/>
  <c r="AN892" i="1"/>
  <c r="AM893" i="1"/>
  <c r="CV892" i="1"/>
  <c r="AO893" i="1" l="1"/>
  <c r="AP893" i="1"/>
  <c r="AQ893" i="1"/>
  <c r="AW893" i="1"/>
  <c r="AR893" i="1"/>
  <c r="AS893" i="1"/>
  <c r="CS893" i="1"/>
  <c r="BQ889" i="1"/>
  <c r="BS889" i="1" s="1"/>
  <c r="CK893" i="1"/>
  <c r="AU892" i="1"/>
  <c r="AV892" i="1"/>
  <c r="AT893" i="1" l="1"/>
  <c r="BD893" i="1"/>
  <c r="BE893" i="1"/>
  <c r="CT893" i="1"/>
  <c r="BF893" i="1"/>
  <c r="BH893" i="1"/>
  <c r="BJ893" i="1"/>
  <c r="CU893" i="1"/>
  <c r="BP893" i="1"/>
  <c r="BI893" i="1"/>
  <c r="CI893" i="1"/>
  <c r="CF889" i="1"/>
  <c r="CJ889" i="1" s="1"/>
  <c r="CE889" i="1"/>
  <c r="CL889" i="1" s="1"/>
  <c r="BT889" i="1"/>
  <c r="CD889" i="1"/>
  <c r="BK893" i="1" l="1"/>
  <c r="AM894" i="1"/>
  <c r="AN893" i="1"/>
  <c r="CG889" i="1"/>
  <c r="CM889" i="1" s="1"/>
  <c r="CH889" i="1"/>
  <c r="BG893" i="1"/>
  <c r="CV893" i="1"/>
  <c r="AW894" i="1" l="1"/>
  <c r="AO894" i="1"/>
  <c r="AS894" i="1"/>
  <c r="AR894" i="1"/>
  <c r="AP894" i="1"/>
  <c r="BQ890" i="1"/>
  <c r="BS890" i="1" s="1"/>
  <c r="CK894" i="1"/>
  <c r="CS894" i="1"/>
  <c r="AQ894" i="1"/>
  <c r="AU893" i="1"/>
  <c r="AV893" i="1"/>
  <c r="AT894" i="1" l="1"/>
  <c r="BE894" i="1"/>
  <c r="BD894" i="1"/>
  <c r="BF894" i="1"/>
  <c r="CT894" i="1"/>
  <c r="BH894" i="1"/>
  <c r="BI894" i="1"/>
  <c r="BJ894" i="1"/>
  <c r="CI894" i="1"/>
  <c r="BP894" i="1"/>
  <c r="CU894" i="1"/>
  <c r="BT890" i="1"/>
  <c r="CD890" i="1"/>
  <c r="CF890" i="1"/>
  <c r="CJ890" i="1" s="1"/>
  <c r="CE890" i="1"/>
  <c r="CL890" i="1" s="1"/>
  <c r="BG894" i="1" l="1"/>
  <c r="BK894" i="1"/>
  <c r="CV894" i="1"/>
  <c r="AN894" i="1"/>
  <c r="AM895" i="1"/>
  <c r="CH890" i="1"/>
  <c r="CG890" i="1"/>
  <c r="CM890" i="1" s="1"/>
  <c r="CK895" i="1" l="1"/>
  <c r="CS895" i="1"/>
  <c r="AW895" i="1"/>
  <c r="AO895" i="1"/>
  <c r="AP895" i="1"/>
  <c r="AR895" i="1"/>
  <c r="AQ895" i="1"/>
  <c r="BQ891" i="1"/>
  <c r="BS891" i="1" s="1"/>
  <c r="AS895" i="1"/>
  <c r="AV894" i="1"/>
  <c r="AU894" i="1"/>
  <c r="CT895" i="1" l="1"/>
  <c r="BF895" i="1"/>
  <c r="BD895" i="1"/>
  <c r="BE895" i="1"/>
  <c r="AT895" i="1"/>
  <c r="BH895" i="1"/>
  <c r="CI895" i="1"/>
  <c r="BJ895" i="1"/>
  <c r="BI895" i="1"/>
  <c r="CU895" i="1"/>
  <c r="BP895" i="1"/>
  <c r="BT891" i="1"/>
  <c r="CF891" i="1"/>
  <c r="CJ891" i="1" s="1"/>
  <c r="CE891" i="1"/>
  <c r="CL891" i="1" s="1"/>
  <c r="CD891" i="1"/>
  <c r="AM896" i="1" l="1"/>
  <c r="AN895" i="1"/>
  <c r="CH891" i="1"/>
  <c r="CG891" i="1"/>
  <c r="CM891" i="1" s="1"/>
  <c r="BG895" i="1"/>
  <c r="BK895" i="1"/>
  <c r="CV895" i="1"/>
  <c r="AQ896" i="1" l="1"/>
  <c r="CS896" i="1"/>
  <c r="AO896" i="1"/>
  <c r="BQ892" i="1"/>
  <c r="BS892" i="1" s="1"/>
  <c r="AS896" i="1"/>
  <c r="AP896" i="1"/>
  <c r="CK896" i="1"/>
  <c r="AR896" i="1"/>
  <c r="AW896" i="1"/>
  <c r="AV895" i="1"/>
  <c r="AU895" i="1"/>
  <c r="AT896" i="1" l="1"/>
  <c r="BF896" i="1"/>
  <c r="BD896" i="1"/>
  <c r="BE896" i="1"/>
  <c r="CT896" i="1"/>
  <c r="BT892" i="1"/>
  <c r="CE892" i="1"/>
  <c r="CL892" i="1" s="1"/>
  <c r="CD892" i="1"/>
  <c r="CF892" i="1"/>
  <c r="CJ892" i="1" s="1"/>
  <c r="BJ896" i="1"/>
  <c r="BH896" i="1"/>
  <c r="BI896" i="1"/>
  <c r="BP896" i="1"/>
  <c r="CU896" i="1"/>
  <c r="CI896" i="1"/>
  <c r="AM897" i="1" l="1"/>
  <c r="AN896" i="1"/>
  <c r="CH892" i="1"/>
  <c r="CG892" i="1"/>
  <c r="CM892" i="1" s="1"/>
  <c r="CV896" i="1"/>
  <c r="BG896" i="1"/>
  <c r="BK896" i="1"/>
  <c r="CS897" i="1" l="1"/>
  <c r="AQ897" i="1"/>
  <c r="AR897" i="1"/>
  <c r="AS897" i="1"/>
  <c r="BQ893" i="1"/>
  <c r="BS893" i="1" s="1"/>
  <c r="AW897" i="1"/>
  <c r="AO897" i="1"/>
  <c r="CK897" i="1"/>
  <c r="AP897" i="1"/>
  <c r="AV896" i="1"/>
  <c r="AU896" i="1"/>
  <c r="CE893" i="1" l="1"/>
  <c r="CL893" i="1" s="1"/>
  <c r="BT893" i="1"/>
  <c r="CF893" i="1"/>
  <c r="CJ893" i="1" s="1"/>
  <c r="CD893" i="1"/>
  <c r="AT897" i="1"/>
  <c r="BD897" i="1"/>
  <c r="BE897" i="1"/>
  <c r="BF897" i="1"/>
  <c r="CT897" i="1"/>
  <c r="BJ897" i="1"/>
  <c r="CU897" i="1"/>
  <c r="BI897" i="1"/>
  <c r="BH897" i="1"/>
  <c r="CI897" i="1"/>
  <c r="BP897" i="1"/>
  <c r="CV897" i="1" l="1"/>
  <c r="BG897" i="1"/>
  <c r="BK897" i="1"/>
  <c r="CH893" i="1"/>
  <c r="CG893" i="1"/>
  <c r="CM893" i="1" s="1"/>
  <c r="AN897" i="1"/>
  <c r="AM898" i="1"/>
  <c r="AO898" i="1" l="1"/>
  <c r="AR898" i="1"/>
  <c r="AW898" i="1"/>
  <c r="BQ894" i="1"/>
  <c r="BS894" i="1" s="1"/>
  <c r="CK898" i="1"/>
  <c r="AS898" i="1"/>
  <c r="AQ898" i="1"/>
  <c r="AP898" i="1"/>
  <c r="CS898" i="1"/>
  <c r="AV897" i="1"/>
  <c r="AU897" i="1"/>
  <c r="AT898" i="1" l="1"/>
  <c r="BF898" i="1"/>
  <c r="BE898" i="1"/>
  <c r="BD898" i="1"/>
  <c r="CT898" i="1"/>
  <c r="CF894" i="1"/>
  <c r="CJ894" i="1" s="1"/>
  <c r="CE894" i="1"/>
  <c r="CL894" i="1" s="1"/>
  <c r="BT894" i="1"/>
  <c r="CD894" i="1"/>
  <c r="BI898" i="1"/>
  <c r="BJ898" i="1"/>
  <c r="BP898" i="1"/>
  <c r="BH898" i="1"/>
  <c r="CU898" i="1"/>
  <c r="CI898" i="1"/>
  <c r="CV898" i="1" l="1"/>
  <c r="AN898" i="1"/>
  <c r="AM899" i="1"/>
  <c r="CH894" i="1"/>
  <c r="CG894" i="1"/>
  <c r="CM894" i="1" s="1"/>
  <c r="BK898" i="1"/>
  <c r="BG898" i="1"/>
  <c r="AU898" i="1" l="1"/>
  <c r="AV898" i="1"/>
  <c r="CS899" i="1"/>
  <c r="AO899" i="1"/>
  <c r="CK899" i="1"/>
  <c r="AR899" i="1"/>
  <c r="AP899" i="1"/>
  <c r="AQ899" i="1"/>
  <c r="AW899" i="1"/>
  <c r="BQ895" i="1"/>
  <c r="BS895" i="1" s="1"/>
  <c r="AS899" i="1"/>
  <c r="AT899" i="1" l="1"/>
  <c r="BD899" i="1"/>
  <c r="BF899" i="1"/>
  <c r="BE899" i="1"/>
  <c r="CT899" i="1"/>
  <c r="CU899" i="1"/>
  <c r="BP899" i="1"/>
  <c r="BH899" i="1"/>
  <c r="BJ899" i="1"/>
  <c r="CI899" i="1"/>
  <c r="BI899" i="1"/>
  <c r="CD895" i="1"/>
  <c r="BT895" i="1"/>
  <c r="CF895" i="1"/>
  <c r="CJ895" i="1" s="1"/>
  <c r="CE895" i="1"/>
  <c r="CL895" i="1" s="1"/>
  <c r="BG899" i="1" l="1"/>
  <c r="CV899" i="1"/>
  <c r="AM900" i="1"/>
  <c r="AN899" i="1"/>
  <c r="CH895" i="1"/>
  <c r="CG895" i="1"/>
  <c r="CM895" i="1" s="1"/>
  <c r="BK899" i="1"/>
  <c r="AV899" i="1" l="1"/>
  <c r="AU899" i="1"/>
  <c r="CK900" i="1"/>
  <c r="AS900" i="1"/>
  <c r="AO900" i="1"/>
  <c r="AP900" i="1"/>
  <c r="AR900" i="1"/>
  <c r="CS900" i="1"/>
  <c r="AQ900" i="1"/>
  <c r="BQ896" i="1"/>
  <c r="BS896" i="1" s="1"/>
  <c r="AW900" i="1"/>
  <c r="CT900" i="1" l="1"/>
  <c r="AT900" i="1"/>
  <c r="BD900" i="1"/>
  <c r="BF900" i="1"/>
  <c r="BE900" i="1"/>
  <c r="BH900" i="1"/>
  <c r="CU900" i="1"/>
  <c r="BJ900" i="1"/>
  <c r="BP900" i="1"/>
  <c r="CI900" i="1"/>
  <c r="BI900" i="1"/>
  <c r="CF896" i="1"/>
  <c r="CJ896" i="1" s="1"/>
  <c r="CE896" i="1"/>
  <c r="CL896" i="1" s="1"/>
  <c r="CD896" i="1"/>
  <c r="BT896" i="1"/>
  <c r="CV900" i="1" l="1"/>
  <c r="AN900" i="1"/>
  <c r="AM901" i="1"/>
  <c r="CG896" i="1"/>
  <c r="CM896" i="1" s="1"/>
  <c r="CH896" i="1"/>
  <c r="BG900" i="1"/>
  <c r="BK900" i="1"/>
  <c r="AV900" i="1" l="1"/>
  <c r="AU900" i="1"/>
  <c r="AW901" i="1"/>
  <c r="CK901" i="1"/>
  <c r="AQ901" i="1"/>
  <c r="AO901" i="1"/>
  <c r="AR901" i="1"/>
  <c r="CS901" i="1"/>
  <c r="AP901" i="1"/>
  <c r="BQ897" i="1"/>
  <c r="BS897" i="1" s="1"/>
  <c r="AS901" i="1"/>
  <c r="BF901" i="1" l="1"/>
  <c r="AT901" i="1"/>
  <c r="CT901" i="1"/>
  <c r="BE901" i="1"/>
  <c r="BD901" i="1"/>
  <c r="BI901" i="1"/>
  <c r="BJ901" i="1"/>
  <c r="CU901" i="1"/>
  <c r="CI901" i="1"/>
  <c r="BP901" i="1"/>
  <c r="BH901" i="1"/>
  <c r="BT897" i="1"/>
  <c r="CE897" i="1"/>
  <c r="CL897" i="1" s="1"/>
  <c r="CD897" i="1"/>
  <c r="CF897" i="1"/>
  <c r="CJ897" i="1" s="1"/>
  <c r="CV901" i="1" l="1"/>
  <c r="AM902" i="1"/>
  <c r="AN901" i="1"/>
  <c r="CH897" i="1"/>
  <c r="CG897" i="1"/>
  <c r="CM897" i="1" s="1"/>
  <c r="BG901" i="1"/>
  <c r="BK901" i="1"/>
  <c r="CK902" i="1" l="1"/>
  <c r="AO902" i="1"/>
  <c r="AW902" i="1"/>
  <c r="CS902" i="1"/>
  <c r="AP902" i="1"/>
  <c r="AS902" i="1"/>
  <c r="AR902" i="1"/>
  <c r="AQ902" i="1"/>
  <c r="BQ898" i="1"/>
  <c r="BS898" i="1" s="1"/>
  <c r="AU901" i="1"/>
  <c r="AV901" i="1"/>
  <c r="AT902" i="1" l="1"/>
  <c r="CT902" i="1"/>
  <c r="BD902" i="1"/>
  <c r="BE902" i="1"/>
  <c r="BF902" i="1"/>
  <c r="BI902" i="1"/>
  <c r="CU902" i="1"/>
  <c r="BP902" i="1"/>
  <c r="BH902" i="1"/>
  <c r="BJ902" i="1"/>
  <c r="CI902" i="1"/>
  <c r="CD898" i="1"/>
  <c r="BT898" i="1"/>
  <c r="CE898" i="1"/>
  <c r="CL898" i="1" s="1"/>
  <c r="CF898" i="1"/>
  <c r="CJ898" i="1" s="1"/>
  <c r="BG902" i="1" l="1"/>
  <c r="CV902" i="1"/>
  <c r="BK902" i="1"/>
  <c r="AM903" i="1"/>
  <c r="AN902" i="1"/>
  <c r="CG898" i="1"/>
  <c r="CM898" i="1" s="1"/>
  <c r="CH898" i="1"/>
  <c r="AO903" i="1" l="1"/>
  <c r="AS903" i="1"/>
  <c r="BQ899" i="1"/>
  <c r="BS899" i="1" s="1"/>
  <c r="CS903" i="1"/>
  <c r="CK903" i="1"/>
  <c r="AR903" i="1"/>
  <c r="AQ903" i="1"/>
  <c r="AW903" i="1"/>
  <c r="AP903" i="1"/>
  <c r="AU902" i="1"/>
  <c r="AV902" i="1"/>
  <c r="CT903" i="1" l="1"/>
  <c r="BF903" i="1"/>
  <c r="BD903" i="1"/>
  <c r="BE903" i="1"/>
  <c r="BT899" i="1"/>
  <c r="CF899" i="1"/>
  <c r="CJ899" i="1" s="1"/>
  <c r="CE899" i="1"/>
  <c r="CL899" i="1" s="1"/>
  <c r="CD899" i="1"/>
  <c r="CU903" i="1"/>
  <c r="BH903" i="1"/>
  <c r="BI903" i="1"/>
  <c r="CI903" i="1"/>
  <c r="BJ903" i="1"/>
  <c r="BP903" i="1"/>
  <c r="AT903" i="1"/>
  <c r="BK903" i="1" l="1"/>
  <c r="CH899" i="1"/>
  <c r="CG899" i="1"/>
  <c r="CM899" i="1" s="1"/>
  <c r="AM904" i="1"/>
  <c r="AN903" i="1"/>
  <c r="BG903" i="1"/>
  <c r="CV903" i="1"/>
  <c r="BQ900" i="1" l="1"/>
  <c r="BS900" i="1" s="1"/>
  <c r="CS904" i="1"/>
  <c r="AS904" i="1"/>
  <c r="AQ904" i="1"/>
  <c r="AP904" i="1"/>
  <c r="CK904" i="1"/>
  <c r="AR904" i="1"/>
  <c r="AW904" i="1"/>
  <c r="AO904" i="1"/>
  <c r="AU903" i="1"/>
  <c r="AV903" i="1"/>
  <c r="AT904" i="1" l="1"/>
  <c r="CF900" i="1"/>
  <c r="CJ900" i="1" s="1"/>
  <c r="CE900" i="1"/>
  <c r="CL900" i="1" s="1"/>
  <c r="CD900" i="1"/>
  <c r="BT900" i="1"/>
  <c r="CU904" i="1"/>
  <c r="BJ904" i="1"/>
  <c r="CI904" i="1"/>
  <c r="BH904" i="1"/>
  <c r="BI904" i="1"/>
  <c r="BP904" i="1"/>
  <c r="CT904" i="1"/>
  <c r="BD904" i="1"/>
  <c r="BF904" i="1"/>
  <c r="BE904" i="1"/>
  <c r="AM905" i="1" l="1"/>
  <c r="AP905" i="1" s="1"/>
  <c r="AN904" i="1"/>
  <c r="CV904" i="1"/>
  <c r="AO905" i="1"/>
  <c r="AW905" i="1"/>
  <c r="CH900" i="1"/>
  <c r="CG900" i="1"/>
  <c r="CM900" i="1" s="1"/>
  <c r="BK904" i="1"/>
  <c r="BG904" i="1"/>
  <c r="BQ901" i="1" l="1"/>
  <c r="BS901" i="1" s="1"/>
  <c r="BT901" i="1" s="1"/>
  <c r="AR905" i="1"/>
  <c r="CS905" i="1"/>
  <c r="CK905" i="1"/>
  <c r="AQ905" i="1"/>
  <c r="AS905" i="1"/>
  <c r="AU904" i="1"/>
  <c r="AV904" i="1"/>
  <c r="BD905" i="1"/>
  <c r="BF905" i="1"/>
  <c r="CT905" i="1"/>
  <c r="BE905" i="1"/>
  <c r="CE901" i="1"/>
  <c r="CL901" i="1" s="1"/>
  <c r="CF901" i="1"/>
  <c r="CJ901" i="1" s="1"/>
  <c r="CD901" i="1"/>
  <c r="CU905" i="1"/>
  <c r="BP905" i="1"/>
  <c r="BI905" i="1"/>
  <c r="BJ905" i="1"/>
  <c r="CI905" i="1"/>
  <c r="BH905" i="1"/>
  <c r="AT905" i="1"/>
  <c r="BG905" i="1" l="1"/>
  <c r="CH901" i="1"/>
  <c r="CG901" i="1"/>
  <c r="CM901" i="1" s="1"/>
  <c r="AN905" i="1"/>
  <c r="AM906" i="1"/>
  <c r="CV905" i="1"/>
  <c r="BK905" i="1"/>
  <c r="AW906" i="1" l="1"/>
  <c r="AP906" i="1"/>
  <c r="AR906" i="1"/>
  <c r="BQ902" i="1"/>
  <c r="BS902" i="1" s="1"/>
  <c r="AO906" i="1"/>
  <c r="AQ906" i="1"/>
  <c r="CS906" i="1"/>
  <c r="CK906" i="1"/>
  <c r="AS906" i="1"/>
  <c r="AV905" i="1"/>
  <c r="AU905" i="1"/>
  <c r="AT906" i="1" l="1"/>
  <c r="BJ906" i="1"/>
  <c r="BP906" i="1"/>
  <c r="CU906" i="1"/>
  <c r="BH906" i="1"/>
  <c r="BI906" i="1"/>
  <c r="CI906" i="1"/>
  <c r="BT902" i="1"/>
  <c r="CD902" i="1"/>
  <c r="CF902" i="1"/>
  <c r="CJ902" i="1" s="1"/>
  <c r="CE902" i="1"/>
  <c r="CL902" i="1" s="1"/>
  <c r="BF906" i="1"/>
  <c r="BD906" i="1"/>
  <c r="CT906" i="1"/>
  <c r="BE906" i="1"/>
  <c r="AN906" i="1" l="1"/>
  <c r="AM907" i="1"/>
  <c r="AW907" i="1"/>
  <c r="CG902" i="1"/>
  <c r="CM902" i="1" s="1"/>
  <c r="CH902" i="1"/>
  <c r="BK906" i="1"/>
  <c r="CV906" i="1"/>
  <c r="BG906" i="1"/>
  <c r="AO907" i="1" l="1"/>
  <c r="AR907" i="1"/>
  <c r="AV906" i="1"/>
  <c r="AU906" i="1"/>
  <c r="CK907" i="1"/>
  <c r="CS907" i="1"/>
  <c r="AS907" i="1"/>
  <c r="AP907" i="1"/>
  <c r="BQ903" i="1"/>
  <c r="BS903" i="1" s="1"/>
  <c r="BT903" i="1" s="1"/>
  <c r="AQ907" i="1"/>
  <c r="AT907" i="1" s="1"/>
  <c r="BD907" i="1"/>
  <c r="BF907" i="1"/>
  <c r="BE907" i="1"/>
  <c r="CT907" i="1"/>
  <c r="CE903" i="1" l="1"/>
  <c r="CL903" i="1" s="1"/>
  <c r="CD903" i="1"/>
  <c r="CF903" i="1"/>
  <c r="CJ903" i="1" s="1"/>
  <c r="CU907" i="1"/>
  <c r="CV907" i="1" s="1"/>
  <c r="BP907" i="1"/>
  <c r="BJ907" i="1"/>
  <c r="BI907" i="1"/>
  <c r="BH907" i="1"/>
  <c r="CI907" i="1"/>
  <c r="BG907" i="1"/>
  <c r="CH903" i="1"/>
  <c r="AM908" i="1"/>
  <c r="AN907" i="1"/>
  <c r="CG903" i="1" l="1"/>
  <c r="CM903" i="1" s="1"/>
  <c r="BK907" i="1"/>
  <c r="AV907" i="1"/>
  <c r="AU907" i="1"/>
  <c r="CS908" i="1"/>
  <c r="AP908" i="1"/>
  <c r="AS908" i="1"/>
  <c r="AQ908" i="1"/>
  <c r="CK908" i="1"/>
  <c r="AR908" i="1"/>
  <c r="AO908" i="1"/>
  <c r="BQ904" i="1"/>
  <c r="BS904" i="1" s="1"/>
  <c r="AW908" i="1"/>
  <c r="BJ908" i="1" l="1"/>
  <c r="BP908" i="1"/>
  <c r="CU908" i="1"/>
  <c r="BH908" i="1"/>
  <c r="CI908" i="1"/>
  <c r="BI908" i="1"/>
  <c r="BD908" i="1"/>
  <c r="AT908" i="1"/>
  <c r="BF908" i="1"/>
  <c r="CT908" i="1"/>
  <c r="BE908" i="1"/>
  <c r="BT904" i="1"/>
  <c r="CE904" i="1"/>
  <c r="CL904" i="1" s="1"/>
  <c r="CF904" i="1"/>
  <c r="CJ904" i="1" s="1"/>
  <c r="CD904" i="1"/>
  <c r="CV908" i="1" l="1"/>
  <c r="BG908" i="1"/>
  <c r="AM909" i="1"/>
  <c r="AN908" i="1"/>
  <c r="CH904" i="1"/>
  <c r="CG904" i="1"/>
  <c r="CM904" i="1" s="1"/>
  <c r="BK908" i="1"/>
  <c r="CS909" i="1" l="1"/>
  <c r="AP909" i="1"/>
  <c r="AR909" i="1"/>
  <c r="AS909" i="1"/>
  <c r="AW909" i="1"/>
  <c r="AO909" i="1"/>
  <c r="AQ909" i="1"/>
  <c r="CK909" i="1"/>
  <c r="BQ905" i="1"/>
  <c r="BS905" i="1" s="1"/>
  <c r="AU908" i="1"/>
  <c r="AV908" i="1"/>
  <c r="CI909" i="1" l="1"/>
  <c r="BJ909" i="1"/>
  <c r="CU909" i="1"/>
  <c r="BI909" i="1"/>
  <c r="BP909" i="1"/>
  <c r="BH909" i="1"/>
  <c r="BD909" i="1"/>
  <c r="AT909" i="1"/>
  <c r="BF909" i="1"/>
  <c r="CT909" i="1"/>
  <c r="BE909" i="1"/>
  <c r="BT905" i="1"/>
  <c r="CE905" i="1"/>
  <c r="CL905" i="1" s="1"/>
  <c r="CF905" i="1"/>
  <c r="CJ905" i="1" s="1"/>
  <c r="CD905" i="1"/>
  <c r="CV909" i="1" l="1"/>
  <c r="BG909" i="1"/>
  <c r="AM910" i="1"/>
  <c r="AN909" i="1"/>
  <c r="CH905" i="1"/>
  <c r="CG905" i="1"/>
  <c r="CM905" i="1" s="1"/>
  <c r="BK909" i="1"/>
  <c r="CS910" i="1" l="1"/>
  <c r="AR910" i="1"/>
  <c r="AS910" i="1"/>
  <c r="AO910" i="1"/>
  <c r="CK910" i="1"/>
  <c r="AW910" i="1"/>
  <c r="AQ910" i="1"/>
  <c r="AP910" i="1"/>
  <c r="BQ906" i="1"/>
  <c r="BS906" i="1" s="1"/>
  <c r="AV909" i="1"/>
  <c r="AU909" i="1"/>
  <c r="AT910" i="1" l="1"/>
  <c r="BD910" i="1"/>
  <c r="CT910" i="1"/>
  <c r="BF910" i="1"/>
  <c r="BE910" i="1"/>
  <c r="BJ910" i="1"/>
  <c r="BP910" i="1"/>
  <c r="CI910" i="1"/>
  <c r="CU910" i="1"/>
  <c r="BI910" i="1"/>
  <c r="BH910" i="1"/>
  <c r="CF906" i="1"/>
  <c r="CJ906" i="1" s="1"/>
  <c r="BT906" i="1"/>
  <c r="CE906" i="1"/>
  <c r="CL906" i="1" s="1"/>
  <c r="CD906" i="1"/>
  <c r="CV910" i="1" l="1"/>
  <c r="AN910" i="1"/>
  <c r="AM911" i="1"/>
  <c r="CG906" i="1"/>
  <c r="CM906" i="1" s="1"/>
  <c r="CH906" i="1"/>
  <c r="BG910" i="1"/>
  <c r="BK910" i="1"/>
  <c r="AV910" i="1" l="1"/>
  <c r="AU910" i="1"/>
  <c r="BQ907" i="1"/>
  <c r="BS907" i="1" s="1"/>
  <c r="CS911" i="1"/>
  <c r="CK911" i="1"/>
  <c r="AR911" i="1"/>
  <c r="AQ911" i="1"/>
  <c r="AS911" i="1"/>
  <c r="AP911" i="1"/>
  <c r="AO911" i="1"/>
  <c r="AW911" i="1"/>
  <c r="CD907" i="1" l="1"/>
  <c r="BT907" i="1"/>
  <c r="CE907" i="1"/>
  <c r="CL907" i="1" s="1"/>
  <c r="CF907" i="1"/>
  <c r="CJ907" i="1" s="1"/>
  <c r="BP911" i="1"/>
  <c r="BJ911" i="1"/>
  <c r="CI911" i="1"/>
  <c r="BH911" i="1"/>
  <c r="BI911" i="1"/>
  <c r="CU911" i="1"/>
  <c r="AT911" i="1"/>
  <c r="BD911" i="1"/>
  <c r="BE911" i="1"/>
  <c r="BF911" i="1"/>
  <c r="CT911" i="1"/>
  <c r="BG911" i="1" l="1"/>
  <c r="CG907" i="1"/>
  <c r="CM907" i="1" s="1"/>
  <c r="CH907" i="1"/>
  <c r="AN911" i="1"/>
  <c r="AM912" i="1"/>
  <c r="CV911" i="1"/>
  <c r="BK911" i="1"/>
  <c r="AU911" i="1" l="1"/>
  <c r="AV911" i="1"/>
  <c r="AP912" i="1"/>
  <c r="CS912" i="1"/>
  <c r="AW912" i="1"/>
  <c r="CK912" i="1"/>
  <c r="AS912" i="1"/>
  <c r="AR912" i="1"/>
  <c r="AO912" i="1"/>
  <c r="BQ908" i="1"/>
  <c r="BS908" i="1" s="1"/>
  <c r="AQ912" i="1"/>
  <c r="CU912" i="1" l="1"/>
  <c r="BJ912" i="1"/>
  <c r="BP912" i="1"/>
  <c r="CI912" i="1"/>
  <c r="BH912" i="1"/>
  <c r="BI912" i="1"/>
  <c r="BE912" i="1"/>
  <c r="CT912" i="1"/>
  <c r="BF912" i="1"/>
  <c r="AT912" i="1"/>
  <c r="BD912" i="1"/>
  <c r="CD908" i="1"/>
  <c r="BT908" i="1"/>
  <c r="CF908" i="1"/>
  <c r="CJ908" i="1" s="1"/>
  <c r="CE908" i="1"/>
  <c r="CL908" i="1" s="1"/>
  <c r="CV912" i="1" l="1"/>
  <c r="BK912" i="1"/>
  <c r="AN912" i="1"/>
  <c r="AM913" i="1"/>
  <c r="CG908" i="1"/>
  <c r="CM908" i="1" s="1"/>
  <c r="CH908" i="1"/>
  <c r="BG912" i="1"/>
  <c r="AW913" i="1" l="1"/>
  <c r="CK913" i="1"/>
  <c r="AS913" i="1"/>
  <c r="AR913" i="1"/>
  <c r="CS913" i="1"/>
  <c r="BQ909" i="1"/>
  <c r="BS909" i="1" s="1"/>
  <c r="AO913" i="1"/>
  <c r="AQ913" i="1"/>
  <c r="AP913" i="1"/>
  <c r="AU912" i="1"/>
  <c r="AV912" i="1"/>
  <c r="CD909" i="1" l="1"/>
  <c r="BT909" i="1"/>
  <c r="CF909" i="1"/>
  <c r="CJ909" i="1" s="1"/>
  <c r="CE909" i="1"/>
  <c r="CL909" i="1" s="1"/>
  <c r="BD913" i="1"/>
  <c r="AT913" i="1"/>
  <c r="BF913" i="1"/>
  <c r="BE913" i="1"/>
  <c r="CT913" i="1"/>
  <c r="BI913" i="1"/>
  <c r="BP913" i="1"/>
  <c r="CI913" i="1"/>
  <c r="BJ913" i="1"/>
  <c r="CU913" i="1"/>
  <c r="BH913" i="1"/>
  <c r="BG913" i="1" l="1"/>
  <c r="BK913" i="1"/>
  <c r="CG909" i="1"/>
  <c r="CM909" i="1" s="1"/>
  <c r="CH909" i="1"/>
  <c r="AM914" i="1"/>
  <c r="AN913" i="1"/>
  <c r="CV913" i="1"/>
  <c r="CK914" i="1" l="1"/>
  <c r="AR914" i="1"/>
  <c r="AS914" i="1"/>
  <c r="AQ914" i="1"/>
  <c r="CS914" i="1"/>
  <c r="AW914" i="1"/>
  <c r="BQ910" i="1"/>
  <c r="BS910" i="1" s="1"/>
  <c r="AP914" i="1"/>
  <c r="AO914" i="1"/>
  <c r="AV913" i="1"/>
  <c r="AU913" i="1"/>
  <c r="CD910" i="1" l="1"/>
  <c r="CF910" i="1"/>
  <c r="CJ910" i="1" s="1"/>
  <c r="BT910" i="1"/>
  <c r="CE910" i="1"/>
  <c r="CL910" i="1" s="1"/>
  <c r="CI914" i="1"/>
  <c r="BJ914" i="1"/>
  <c r="CU914" i="1"/>
  <c r="BP914" i="1"/>
  <c r="BH914" i="1"/>
  <c r="BI914" i="1"/>
  <c r="BD914" i="1"/>
  <c r="CT914" i="1"/>
  <c r="BF914" i="1"/>
  <c r="AT914" i="1"/>
  <c r="BE914" i="1"/>
  <c r="BK914" i="1" l="1"/>
  <c r="CG910" i="1"/>
  <c r="CM910" i="1" s="1"/>
  <c r="CH910" i="1"/>
  <c r="AN914" i="1"/>
  <c r="AM915" i="1"/>
  <c r="CV914" i="1"/>
  <c r="BG914" i="1"/>
  <c r="AU914" i="1" l="1"/>
  <c r="AV914" i="1"/>
  <c r="AO915" i="1"/>
  <c r="AW915" i="1"/>
  <c r="BQ911" i="1"/>
  <c r="BS911" i="1" s="1"/>
  <c r="CS915" i="1"/>
  <c r="AR915" i="1"/>
  <c r="CK915" i="1"/>
  <c r="AQ915" i="1"/>
  <c r="AS915" i="1"/>
  <c r="AP915" i="1"/>
  <c r="BF915" i="1" l="1"/>
  <c r="BD915" i="1"/>
  <c r="CT915" i="1"/>
  <c r="AT915" i="1"/>
  <c r="BE915" i="1"/>
  <c r="BT911" i="1"/>
  <c r="CD911" i="1"/>
  <c r="CE911" i="1"/>
  <c r="CL911" i="1" s="1"/>
  <c r="CF911" i="1"/>
  <c r="CJ911" i="1" s="1"/>
  <c r="CI915" i="1"/>
  <c r="CU915" i="1"/>
  <c r="BJ915" i="1"/>
  <c r="BH915" i="1"/>
  <c r="BP915" i="1"/>
  <c r="BI915" i="1"/>
  <c r="AN915" i="1" l="1"/>
  <c r="AM916" i="1"/>
  <c r="CG911" i="1"/>
  <c r="CM911" i="1" s="1"/>
  <c r="CH911" i="1"/>
  <c r="CV915" i="1"/>
  <c r="BK915" i="1"/>
  <c r="BG915" i="1"/>
  <c r="AV915" i="1" l="1"/>
  <c r="AU915" i="1"/>
  <c r="BQ912" i="1"/>
  <c r="BS912" i="1" s="1"/>
  <c r="CS916" i="1"/>
  <c r="CK916" i="1"/>
  <c r="AQ916" i="1"/>
  <c r="AS916" i="1"/>
  <c r="AW916" i="1"/>
  <c r="AO916" i="1"/>
  <c r="AP916" i="1"/>
  <c r="AR916" i="1"/>
  <c r="CD912" i="1" l="1"/>
  <c r="CE912" i="1"/>
  <c r="CL912" i="1" s="1"/>
  <c r="CF912" i="1"/>
  <c r="CJ912" i="1" s="1"/>
  <c r="BT912" i="1"/>
  <c r="AT916" i="1"/>
  <c r="BD916" i="1"/>
  <c r="BF916" i="1"/>
  <c r="BE916" i="1"/>
  <c r="CT916" i="1"/>
  <c r="CI916" i="1"/>
  <c r="CU916" i="1"/>
  <c r="BI916" i="1"/>
  <c r="BP916" i="1"/>
  <c r="BJ916" i="1"/>
  <c r="BH916" i="1"/>
  <c r="BK916" i="1" l="1"/>
  <c r="CH912" i="1"/>
  <c r="CG912" i="1"/>
  <c r="CM912" i="1" s="1"/>
  <c r="AN916" i="1"/>
  <c r="AM917" i="1"/>
  <c r="CV916" i="1"/>
  <c r="BG916" i="1"/>
  <c r="AU916" i="1" l="1"/>
  <c r="AV916" i="1"/>
  <c r="CK917" i="1"/>
  <c r="CS917" i="1"/>
  <c r="AO917" i="1"/>
  <c r="AQ917" i="1"/>
  <c r="AW917" i="1"/>
  <c r="AR917" i="1"/>
  <c r="BQ913" i="1"/>
  <c r="BS913" i="1" s="1"/>
  <c r="AP917" i="1"/>
  <c r="AS917" i="1"/>
  <c r="CT917" i="1" l="1"/>
  <c r="AT917" i="1"/>
  <c r="BD917" i="1"/>
  <c r="BF917" i="1"/>
  <c r="BE917" i="1"/>
  <c r="CD913" i="1"/>
  <c r="CE913" i="1"/>
  <c r="CL913" i="1" s="1"/>
  <c r="CF913" i="1"/>
  <c r="CJ913" i="1" s="1"/>
  <c r="BT913" i="1"/>
  <c r="BP917" i="1"/>
  <c r="BI917" i="1"/>
  <c r="BJ917" i="1"/>
  <c r="CI917" i="1"/>
  <c r="CU917" i="1"/>
  <c r="BH917" i="1"/>
  <c r="AM918" i="1" l="1"/>
  <c r="AN917" i="1"/>
  <c r="CH913" i="1"/>
  <c r="CG913" i="1"/>
  <c r="CM913" i="1" s="1"/>
  <c r="CV917" i="1"/>
  <c r="BG917" i="1"/>
  <c r="BK917" i="1"/>
  <c r="AV917" i="1" l="1"/>
  <c r="AU917" i="1"/>
  <c r="CS918" i="1"/>
  <c r="AW918" i="1"/>
  <c r="AP918" i="1"/>
  <c r="AS918" i="1"/>
  <c r="AR918" i="1"/>
  <c r="AQ918" i="1"/>
  <c r="BQ914" i="1"/>
  <c r="BS914" i="1" s="1"/>
  <c r="CK918" i="1"/>
  <c r="AO918" i="1"/>
  <c r="CU918" i="1" l="1"/>
  <c r="BH918" i="1"/>
  <c r="BP918" i="1"/>
  <c r="BI918" i="1"/>
  <c r="CI918" i="1"/>
  <c r="BJ918" i="1"/>
  <c r="CD914" i="1"/>
  <c r="BT914" i="1"/>
  <c r="CE914" i="1"/>
  <c r="CL914" i="1" s="1"/>
  <c r="CF914" i="1"/>
  <c r="CJ914" i="1" s="1"/>
  <c r="BF918" i="1"/>
  <c r="CT918" i="1"/>
  <c r="BE918" i="1"/>
  <c r="AT918" i="1"/>
  <c r="BD918" i="1"/>
  <c r="BK918" i="1" l="1"/>
  <c r="BG918" i="1"/>
  <c r="CH914" i="1"/>
  <c r="CG914" i="1"/>
  <c r="CM914" i="1" s="1"/>
  <c r="AM919" i="1"/>
  <c r="AN918" i="1"/>
  <c r="CV918" i="1"/>
  <c r="AW919" i="1" l="1"/>
  <c r="AS919" i="1"/>
  <c r="AR919" i="1"/>
  <c r="BQ915" i="1"/>
  <c r="BS915" i="1" s="1"/>
  <c r="AO919" i="1"/>
  <c r="CK919" i="1"/>
  <c r="AQ919" i="1"/>
  <c r="AP919" i="1"/>
  <c r="CS919" i="1"/>
  <c r="AU918" i="1"/>
  <c r="AV918" i="1"/>
  <c r="CF915" i="1" l="1"/>
  <c r="CJ915" i="1" s="1"/>
  <c r="CD915" i="1"/>
  <c r="BT915" i="1"/>
  <c r="CE915" i="1"/>
  <c r="CL915" i="1" s="1"/>
  <c r="AT919" i="1"/>
  <c r="BE919" i="1"/>
  <c r="BF919" i="1"/>
  <c r="BD919" i="1"/>
  <c r="CT919" i="1"/>
  <c r="CU919" i="1"/>
  <c r="BH919" i="1"/>
  <c r="CI919" i="1"/>
  <c r="BP919" i="1"/>
  <c r="BJ919" i="1"/>
  <c r="BI919" i="1"/>
  <c r="CV919" i="1" l="1"/>
  <c r="CH915" i="1"/>
  <c r="CG915" i="1"/>
  <c r="CM915" i="1" s="1"/>
  <c r="AM920" i="1"/>
  <c r="AN919" i="1"/>
  <c r="BG919" i="1"/>
  <c r="BK919" i="1"/>
  <c r="AP920" i="1" l="1"/>
  <c r="AS920" i="1"/>
  <c r="CS920" i="1"/>
  <c r="AW920" i="1"/>
  <c r="BQ916" i="1"/>
  <c r="BS916" i="1" s="1"/>
  <c r="AQ920" i="1"/>
  <c r="CK920" i="1"/>
  <c r="AR920" i="1"/>
  <c r="AO920" i="1"/>
  <c r="AU919" i="1"/>
  <c r="AV919" i="1"/>
  <c r="BI920" i="1" l="1"/>
  <c r="CU920" i="1"/>
  <c r="CI920" i="1"/>
  <c r="BJ920" i="1"/>
  <c r="BH920" i="1"/>
  <c r="BP920" i="1"/>
  <c r="CD916" i="1"/>
  <c r="CE916" i="1"/>
  <c r="CL916" i="1" s="1"/>
  <c r="CF916" i="1"/>
  <c r="CJ916" i="1" s="1"/>
  <c r="BT916" i="1"/>
  <c r="BD920" i="1"/>
  <c r="CT920" i="1"/>
  <c r="AT920" i="1"/>
  <c r="BE920" i="1"/>
  <c r="BF920" i="1"/>
  <c r="BG920" i="1" l="1"/>
  <c r="CH916" i="1"/>
  <c r="CG916" i="1"/>
  <c r="CM916" i="1" s="1"/>
  <c r="AN920" i="1"/>
  <c r="AM921" i="1"/>
  <c r="CV920" i="1"/>
  <c r="BK920" i="1"/>
  <c r="AW921" i="1" l="1"/>
  <c r="CS921" i="1"/>
  <c r="BQ917" i="1"/>
  <c r="BS917" i="1" s="1"/>
  <c r="AO921" i="1"/>
  <c r="AS921" i="1"/>
  <c r="AR921" i="1"/>
  <c r="CK921" i="1"/>
  <c r="AQ921" i="1"/>
  <c r="AP921" i="1"/>
  <c r="AU920" i="1"/>
  <c r="AV920" i="1"/>
  <c r="CD917" i="1" l="1"/>
  <c r="CE917" i="1"/>
  <c r="CL917" i="1" s="1"/>
  <c r="CF917" i="1"/>
  <c r="CJ917" i="1" s="1"/>
  <c r="BT917" i="1"/>
  <c r="AT921" i="1"/>
  <c r="BF921" i="1"/>
  <c r="BD921" i="1"/>
  <c r="CT921" i="1"/>
  <c r="BE921" i="1"/>
  <c r="BH921" i="1"/>
  <c r="BI921" i="1"/>
  <c r="BP921" i="1"/>
  <c r="CU921" i="1"/>
  <c r="BJ921" i="1"/>
  <c r="CI921" i="1"/>
  <c r="CV921" i="1" l="1"/>
  <c r="BG921" i="1"/>
  <c r="BK921" i="1"/>
  <c r="CG917" i="1"/>
  <c r="CM917" i="1" s="1"/>
  <c r="CH917" i="1"/>
  <c r="AN921" i="1"/>
  <c r="AM922" i="1"/>
  <c r="CK922" i="1" l="1"/>
  <c r="AS922" i="1"/>
  <c r="CS922" i="1"/>
  <c r="BQ918" i="1"/>
  <c r="BS918" i="1" s="1"/>
  <c r="AW922" i="1"/>
  <c r="AR922" i="1"/>
  <c r="AQ922" i="1"/>
  <c r="AP922" i="1"/>
  <c r="AO922" i="1"/>
  <c r="AV921" i="1"/>
  <c r="AU921" i="1"/>
  <c r="BT918" i="1" l="1"/>
  <c r="CD918" i="1"/>
  <c r="CE918" i="1"/>
  <c r="CL918" i="1" s="1"/>
  <c r="CF918" i="1"/>
  <c r="CJ918" i="1" s="1"/>
  <c r="BJ922" i="1"/>
  <c r="BP922" i="1"/>
  <c r="BH922" i="1"/>
  <c r="BI922" i="1"/>
  <c r="CI922" i="1"/>
  <c r="CU922" i="1"/>
  <c r="BF922" i="1"/>
  <c r="BE922" i="1"/>
  <c r="BD922" i="1"/>
  <c r="AT922" i="1"/>
  <c r="CT922" i="1"/>
  <c r="CH918" i="1" l="1"/>
  <c r="CG918" i="1"/>
  <c r="CM918" i="1" s="1"/>
  <c r="AM923" i="1"/>
  <c r="AN922" i="1"/>
  <c r="CV922" i="1"/>
  <c r="BG922" i="1"/>
  <c r="BK922" i="1"/>
  <c r="AW923" i="1" l="1"/>
  <c r="AR923" i="1"/>
  <c r="AO923" i="1"/>
  <c r="CK923" i="1"/>
  <c r="AS923" i="1"/>
  <c r="BQ919" i="1"/>
  <c r="BS919" i="1" s="1"/>
  <c r="CS923" i="1"/>
  <c r="AP923" i="1"/>
  <c r="AQ923" i="1"/>
  <c r="AU922" i="1"/>
  <c r="AV922" i="1"/>
  <c r="AT923" i="1" l="1"/>
  <c r="BE923" i="1"/>
  <c r="CT923" i="1"/>
  <c r="BD923" i="1"/>
  <c r="BF923" i="1"/>
  <c r="BT919" i="1"/>
  <c r="CE919" i="1"/>
  <c r="CL919" i="1" s="1"/>
  <c r="CD919" i="1"/>
  <c r="CF919" i="1"/>
  <c r="CJ919" i="1" s="1"/>
  <c r="BH923" i="1"/>
  <c r="BJ923" i="1"/>
  <c r="BP923" i="1"/>
  <c r="CU923" i="1"/>
  <c r="CI923" i="1"/>
  <c r="BI923" i="1"/>
  <c r="AN923" i="1" l="1"/>
  <c r="AM924" i="1"/>
  <c r="CH919" i="1"/>
  <c r="CG919" i="1"/>
  <c r="CM919" i="1" s="1"/>
  <c r="BG923" i="1"/>
  <c r="BK923" i="1"/>
  <c r="CV923" i="1"/>
  <c r="AP924" i="1" l="1"/>
  <c r="CK924" i="1"/>
  <c r="AW924" i="1"/>
  <c r="AR924" i="1"/>
  <c r="AO924" i="1"/>
  <c r="AS924" i="1"/>
  <c r="CS924" i="1"/>
  <c r="AQ924" i="1"/>
  <c r="BQ920" i="1"/>
  <c r="BS920" i="1" s="1"/>
  <c r="AV923" i="1"/>
  <c r="AU923" i="1"/>
  <c r="BH924" i="1" l="1"/>
  <c r="BI924" i="1"/>
  <c r="BJ924" i="1"/>
  <c r="BP924" i="1"/>
  <c r="CU924" i="1"/>
  <c r="CI924" i="1"/>
  <c r="AT924" i="1"/>
  <c r="BE924" i="1"/>
  <c r="BF924" i="1"/>
  <c r="CT924" i="1"/>
  <c r="BD924" i="1"/>
  <c r="BT920" i="1"/>
  <c r="CE920" i="1"/>
  <c r="CL920" i="1" s="1"/>
  <c r="CD920" i="1"/>
  <c r="CF920" i="1"/>
  <c r="CJ920" i="1" s="1"/>
  <c r="CV924" i="1" l="1"/>
  <c r="BK924" i="1"/>
  <c r="BG924" i="1"/>
  <c r="AN924" i="1"/>
  <c r="AM925" i="1"/>
  <c r="CH920" i="1"/>
  <c r="CG920" i="1"/>
  <c r="CM920" i="1" s="1"/>
  <c r="AU924" i="1" l="1"/>
  <c r="AV924" i="1"/>
  <c r="CS925" i="1"/>
  <c r="AS925" i="1"/>
  <c r="AO925" i="1"/>
  <c r="AW925" i="1"/>
  <c r="AQ925" i="1"/>
  <c r="BQ921" i="1"/>
  <c r="BS921" i="1" s="1"/>
  <c r="CK925" i="1"/>
  <c r="AR925" i="1"/>
  <c r="AP925" i="1"/>
  <c r="AT925" i="1" l="1"/>
  <c r="CT925" i="1"/>
  <c r="BF925" i="1"/>
  <c r="BD925" i="1"/>
  <c r="BE925" i="1"/>
  <c r="CE921" i="1"/>
  <c r="CL921" i="1" s="1"/>
  <c r="CD921" i="1"/>
  <c r="BT921" i="1"/>
  <c r="CF921" i="1"/>
  <c r="CJ921" i="1" s="1"/>
  <c r="BP925" i="1"/>
  <c r="BI925" i="1"/>
  <c r="BH925" i="1"/>
  <c r="CU925" i="1"/>
  <c r="BJ925" i="1"/>
  <c r="CI925" i="1"/>
  <c r="BG925" i="1" l="1"/>
  <c r="AM926" i="1"/>
  <c r="AN925" i="1"/>
  <c r="CH921" i="1"/>
  <c r="CG921" i="1"/>
  <c r="CM921" i="1" s="1"/>
  <c r="CV925" i="1"/>
  <c r="BK925" i="1"/>
  <c r="AU925" i="1" l="1"/>
  <c r="AV925" i="1"/>
  <c r="CS926" i="1"/>
  <c r="AW926" i="1"/>
  <c r="AP926" i="1"/>
  <c r="AR926" i="1"/>
  <c r="AO926" i="1"/>
  <c r="AS926" i="1"/>
  <c r="CK926" i="1"/>
  <c r="BQ922" i="1"/>
  <c r="BS922" i="1" s="1"/>
  <c r="AQ926" i="1"/>
  <c r="BI926" i="1" l="1"/>
  <c r="BJ926" i="1"/>
  <c r="CU926" i="1"/>
  <c r="BH926" i="1"/>
  <c r="CI926" i="1"/>
  <c r="BP926" i="1"/>
  <c r="BF926" i="1"/>
  <c r="BE926" i="1"/>
  <c r="BD926" i="1"/>
  <c r="CT926" i="1"/>
  <c r="AT926" i="1"/>
  <c r="BT922" i="1"/>
  <c r="CD922" i="1"/>
  <c r="CE922" i="1"/>
  <c r="CL922" i="1" s="1"/>
  <c r="CF922" i="1"/>
  <c r="CJ922" i="1" s="1"/>
  <c r="AM927" i="1" l="1"/>
  <c r="AN926" i="1"/>
  <c r="CH922" i="1"/>
  <c r="CG922" i="1"/>
  <c r="CM922" i="1" s="1"/>
  <c r="BK926" i="1"/>
  <c r="BG926" i="1"/>
  <c r="CV926" i="1"/>
  <c r="AU926" i="1" l="1"/>
  <c r="AV926" i="1"/>
  <c r="CK927" i="1"/>
  <c r="AO927" i="1"/>
  <c r="AS927" i="1"/>
  <c r="AR927" i="1"/>
  <c r="BQ923" i="1"/>
  <c r="BS923" i="1" s="1"/>
  <c r="AW927" i="1"/>
  <c r="AP927" i="1"/>
  <c r="AQ927" i="1"/>
  <c r="CS927" i="1"/>
  <c r="BE927" i="1" l="1"/>
  <c r="CT927" i="1"/>
  <c r="AT927" i="1"/>
  <c r="BF927" i="1"/>
  <c r="BD927" i="1"/>
  <c r="BT923" i="1"/>
  <c r="CE923" i="1"/>
  <c r="CL923" i="1" s="1"/>
  <c r="CF923" i="1"/>
  <c r="CJ923" i="1" s="1"/>
  <c r="CD923" i="1"/>
  <c r="CI927" i="1"/>
  <c r="CU927" i="1"/>
  <c r="BH927" i="1"/>
  <c r="BI927" i="1"/>
  <c r="BJ927" i="1"/>
  <c r="BP927" i="1"/>
  <c r="BK927" i="1" l="1"/>
  <c r="CV927" i="1"/>
  <c r="AM928" i="1"/>
  <c r="AN927" i="1"/>
  <c r="CG923" i="1"/>
  <c r="CM923" i="1" s="1"/>
  <c r="CH923" i="1"/>
  <c r="BG927" i="1"/>
  <c r="AR928" i="1" l="1"/>
  <c r="AS928" i="1"/>
  <c r="AQ928" i="1"/>
  <c r="BQ924" i="1"/>
  <c r="BS924" i="1" s="1"/>
  <c r="AW928" i="1"/>
  <c r="AO928" i="1"/>
  <c r="AP928" i="1"/>
  <c r="CS928" i="1"/>
  <c r="CK928" i="1"/>
  <c r="AV927" i="1"/>
  <c r="AU927" i="1"/>
  <c r="CF924" i="1" l="1"/>
  <c r="CJ924" i="1" s="1"/>
  <c r="BT924" i="1"/>
  <c r="CE924" i="1"/>
  <c r="CL924" i="1" s="1"/>
  <c r="CD924" i="1"/>
  <c r="AT928" i="1"/>
  <c r="BE928" i="1"/>
  <c r="BD928" i="1"/>
  <c r="CT928" i="1"/>
  <c r="BF928" i="1"/>
  <c r="BI928" i="1"/>
  <c r="BH928" i="1"/>
  <c r="CI928" i="1"/>
  <c r="CU928" i="1"/>
  <c r="BP928" i="1"/>
  <c r="BJ928" i="1"/>
  <c r="CV928" i="1" l="1"/>
  <c r="BK928" i="1"/>
  <c r="CG924" i="1"/>
  <c r="CM924" i="1" s="1"/>
  <c r="CH924" i="1"/>
  <c r="AM929" i="1"/>
  <c r="AN928" i="1"/>
  <c r="BG928" i="1"/>
  <c r="CS929" i="1" l="1"/>
  <c r="BQ925" i="1"/>
  <c r="BS925" i="1" s="1"/>
  <c r="CK929" i="1"/>
  <c r="AS929" i="1"/>
  <c r="AP929" i="1"/>
  <c r="AQ929" i="1"/>
  <c r="AO929" i="1"/>
  <c r="AR929" i="1"/>
  <c r="AW929" i="1"/>
  <c r="AV928" i="1"/>
  <c r="AU928" i="1"/>
  <c r="BT925" i="1" l="1"/>
  <c r="CF925" i="1"/>
  <c r="CJ925" i="1" s="1"/>
  <c r="CD925" i="1"/>
  <c r="CE925" i="1"/>
  <c r="CL925" i="1" s="1"/>
  <c r="CI929" i="1"/>
  <c r="CU929" i="1"/>
  <c r="BI929" i="1"/>
  <c r="BJ929" i="1"/>
  <c r="BH929" i="1"/>
  <c r="BP929" i="1"/>
  <c r="CT929" i="1"/>
  <c r="BD929" i="1"/>
  <c r="BE929" i="1"/>
  <c r="BF929" i="1"/>
  <c r="AT929" i="1"/>
  <c r="BK929" i="1" l="1"/>
  <c r="CG925" i="1"/>
  <c r="CM925" i="1" s="1"/>
  <c r="CH925" i="1"/>
  <c r="AN929" i="1"/>
  <c r="AM930" i="1"/>
  <c r="CV929" i="1"/>
  <c r="BG929" i="1"/>
  <c r="AV929" i="1" l="1"/>
  <c r="AU929" i="1"/>
  <c r="CS930" i="1"/>
  <c r="AS930" i="1"/>
  <c r="AP930" i="1"/>
  <c r="AW930" i="1"/>
  <c r="AO930" i="1"/>
  <c r="BQ926" i="1"/>
  <c r="BS926" i="1" s="1"/>
  <c r="CK930" i="1"/>
  <c r="AQ930" i="1"/>
  <c r="AR930" i="1"/>
  <c r="CU930" i="1" l="1"/>
  <c r="BJ930" i="1"/>
  <c r="BH930" i="1"/>
  <c r="BI930" i="1"/>
  <c r="BP930" i="1"/>
  <c r="CI930" i="1"/>
  <c r="BD930" i="1"/>
  <c r="AT930" i="1"/>
  <c r="BF930" i="1"/>
  <c r="CT930" i="1"/>
  <c r="BE930" i="1"/>
  <c r="CF926" i="1"/>
  <c r="CJ926" i="1" s="1"/>
  <c r="BT926" i="1"/>
  <c r="CD926" i="1"/>
  <c r="CE926" i="1"/>
  <c r="CL926" i="1" s="1"/>
  <c r="CV930" i="1" l="1"/>
  <c r="BG930" i="1"/>
  <c r="AM931" i="1"/>
  <c r="AN930" i="1"/>
  <c r="CG926" i="1"/>
  <c r="CM926" i="1" s="1"/>
  <c r="CH926" i="1"/>
  <c r="BK930" i="1"/>
  <c r="CK931" i="1" l="1"/>
  <c r="BQ927" i="1"/>
  <c r="BS927" i="1" s="1"/>
  <c r="AO931" i="1"/>
  <c r="CS931" i="1"/>
  <c r="AW931" i="1"/>
  <c r="AS931" i="1"/>
  <c r="AR931" i="1"/>
  <c r="AQ931" i="1"/>
  <c r="AP931" i="1"/>
  <c r="AV930" i="1"/>
  <c r="AU930" i="1"/>
  <c r="CD927" i="1" l="1"/>
  <c r="CF927" i="1"/>
  <c r="CJ927" i="1" s="1"/>
  <c r="BT927" i="1"/>
  <c r="CE927" i="1"/>
  <c r="CL927" i="1" s="1"/>
  <c r="CT931" i="1"/>
  <c r="BD931" i="1"/>
  <c r="AT931" i="1"/>
  <c r="BE931" i="1"/>
  <c r="BF931" i="1"/>
  <c r="BH931" i="1"/>
  <c r="BJ931" i="1"/>
  <c r="CU931" i="1"/>
  <c r="BP931" i="1"/>
  <c r="BI931" i="1"/>
  <c r="CI931" i="1"/>
  <c r="BG931" i="1" l="1"/>
  <c r="CH927" i="1"/>
  <c r="CG927" i="1"/>
  <c r="CM927" i="1" s="1"/>
  <c r="AM932" i="1"/>
  <c r="AN931" i="1"/>
  <c r="BK931" i="1"/>
  <c r="CV931" i="1"/>
  <c r="AW932" i="1" l="1"/>
  <c r="CK932" i="1"/>
  <c r="AQ932" i="1"/>
  <c r="AP932" i="1"/>
  <c r="AS932" i="1"/>
  <c r="AR932" i="1"/>
  <c r="CS932" i="1"/>
  <c r="BQ928" i="1"/>
  <c r="BS928" i="1" s="1"/>
  <c r="AO932" i="1"/>
  <c r="AU931" i="1"/>
  <c r="AV931" i="1"/>
  <c r="BP932" i="1" l="1"/>
  <c r="BI932" i="1"/>
  <c r="BJ932" i="1"/>
  <c r="BH932" i="1"/>
  <c r="CI932" i="1"/>
  <c r="CU932" i="1"/>
  <c r="CD928" i="1"/>
  <c r="BT928" i="1"/>
  <c r="CF928" i="1"/>
  <c r="CJ928" i="1" s="1"/>
  <c r="CE928" i="1"/>
  <c r="CL928" i="1" s="1"/>
  <c r="CT932" i="1"/>
  <c r="AT932" i="1"/>
  <c r="BE932" i="1"/>
  <c r="BD932" i="1"/>
  <c r="BF932" i="1"/>
  <c r="CV932" i="1" l="1"/>
  <c r="BG932" i="1"/>
  <c r="CG928" i="1"/>
  <c r="CM928" i="1" s="1"/>
  <c r="CH928" i="1"/>
  <c r="AM933" i="1"/>
  <c r="AN932" i="1"/>
  <c r="BK932" i="1"/>
  <c r="AW933" i="1" l="1"/>
  <c r="CS933" i="1"/>
  <c r="AS933" i="1"/>
  <c r="AO933" i="1"/>
  <c r="AP933" i="1"/>
  <c r="AR933" i="1"/>
  <c r="CK933" i="1"/>
  <c r="AQ933" i="1"/>
  <c r="BQ929" i="1"/>
  <c r="BS929" i="1" s="1"/>
  <c r="AU932" i="1"/>
  <c r="AV932" i="1"/>
  <c r="AT933" i="1" l="1"/>
  <c r="BE933" i="1"/>
  <c r="BD933" i="1"/>
  <c r="BF933" i="1"/>
  <c r="CT933" i="1"/>
  <c r="BP933" i="1"/>
  <c r="BI933" i="1"/>
  <c r="CI933" i="1"/>
  <c r="BH933" i="1"/>
  <c r="CU933" i="1"/>
  <c r="BJ933" i="1"/>
  <c r="CE929" i="1"/>
  <c r="CL929" i="1" s="1"/>
  <c r="CF929" i="1"/>
  <c r="CJ929" i="1" s="1"/>
  <c r="CD929" i="1"/>
  <c r="BT929" i="1"/>
  <c r="BG933" i="1" l="1"/>
  <c r="AN933" i="1"/>
  <c r="AM934" i="1"/>
  <c r="CG929" i="1"/>
  <c r="CM929" i="1" s="1"/>
  <c r="CH929" i="1"/>
  <c r="CV933" i="1"/>
  <c r="BK933" i="1"/>
  <c r="AW934" i="1" l="1"/>
  <c r="CS934" i="1"/>
  <c r="BQ930" i="1"/>
  <c r="BS930" i="1" s="1"/>
  <c r="AQ934" i="1"/>
  <c r="CK934" i="1"/>
  <c r="AP934" i="1"/>
  <c r="AR934" i="1"/>
  <c r="AS934" i="1"/>
  <c r="AO934" i="1"/>
  <c r="AU933" i="1"/>
  <c r="AV933" i="1"/>
  <c r="CF930" i="1" l="1"/>
  <c r="CJ930" i="1" s="1"/>
  <c r="CE930" i="1"/>
  <c r="CL930" i="1" s="1"/>
  <c r="CD930" i="1"/>
  <c r="BT930" i="1"/>
  <c r="BI934" i="1"/>
  <c r="CU934" i="1"/>
  <c r="BP934" i="1"/>
  <c r="BJ934" i="1"/>
  <c r="CI934" i="1"/>
  <c r="BH934" i="1"/>
  <c r="AT934" i="1"/>
  <c r="BE934" i="1"/>
  <c r="CT934" i="1"/>
  <c r="BF934" i="1"/>
  <c r="BD934" i="1"/>
  <c r="CV934" i="1" l="1"/>
  <c r="CH930" i="1"/>
  <c r="CG930" i="1"/>
  <c r="CM930" i="1" s="1"/>
  <c r="AN934" i="1"/>
  <c r="AM935" i="1"/>
  <c r="BK934" i="1"/>
  <c r="BG934" i="1"/>
  <c r="AU934" i="1" l="1"/>
  <c r="AV934" i="1"/>
  <c r="CS935" i="1"/>
  <c r="AW935" i="1"/>
  <c r="AS935" i="1"/>
  <c r="AR935" i="1"/>
  <c r="AQ935" i="1"/>
  <c r="AO935" i="1"/>
  <c r="AP935" i="1"/>
  <c r="CK935" i="1"/>
  <c r="BQ931" i="1"/>
  <c r="BS931" i="1" s="1"/>
  <c r="AT935" i="1" l="1"/>
  <c r="CT935" i="1"/>
  <c r="BE935" i="1"/>
  <c r="BD935" i="1"/>
  <c r="BF935" i="1"/>
  <c r="CI935" i="1"/>
  <c r="BI935" i="1"/>
  <c r="CU935" i="1"/>
  <c r="BH935" i="1"/>
  <c r="BJ935" i="1"/>
  <c r="BP935" i="1"/>
  <c r="CE931" i="1"/>
  <c r="CL931" i="1" s="1"/>
  <c r="CF931" i="1"/>
  <c r="CJ931" i="1" s="1"/>
  <c r="CD931" i="1"/>
  <c r="BT931" i="1"/>
  <c r="BK935" i="1" l="1"/>
  <c r="AN935" i="1"/>
  <c r="AM936" i="1"/>
  <c r="CG931" i="1"/>
  <c r="CM931" i="1" s="1"/>
  <c r="CH931" i="1"/>
  <c r="BG935" i="1"/>
  <c r="CV935" i="1"/>
  <c r="AV935" i="1" l="1"/>
  <c r="AU935" i="1"/>
  <c r="AO936" i="1"/>
  <c r="AP936" i="1"/>
  <c r="CS936" i="1"/>
  <c r="AQ936" i="1"/>
  <c r="AR936" i="1"/>
  <c r="AS936" i="1"/>
  <c r="CK936" i="1"/>
  <c r="BQ932" i="1"/>
  <c r="BS932" i="1" s="1"/>
  <c r="AW936" i="1"/>
  <c r="CT936" i="1" l="1"/>
  <c r="BD936" i="1"/>
  <c r="BF936" i="1"/>
  <c r="AT936" i="1"/>
  <c r="BE936" i="1"/>
  <c r="BP936" i="1"/>
  <c r="BH936" i="1"/>
  <c r="CU936" i="1"/>
  <c r="CI936" i="1"/>
  <c r="BJ936" i="1"/>
  <c r="BI936" i="1"/>
  <c r="CD932" i="1"/>
  <c r="CE932" i="1"/>
  <c r="CL932" i="1" s="1"/>
  <c r="CF932" i="1"/>
  <c r="CJ932" i="1" s="1"/>
  <c r="BT932" i="1"/>
  <c r="CV936" i="1" l="1"/>
  <c r="BK936" i="1"/>
  <c r="AN936" i="1"/>
  <c r="AM937" i="1"/>
  <c r="CH932" i="1"/>
  <c r="CG932" i="1"/>
  <c r="CM932" i="1" s="1"/>
  <c r="BG936" i="1"/>
  <c r="AQ937" i="1" l="1"/>
  <c r="BQ933" i="1"/>
  <c r="BS933" i="1" s="1"/>
  <c r="AS937" i="1"/>
  <c r="AP937" i="1"/>
  <c r="CK937" i="1"/>
  <c r="AR937" i="1"/>
  <c r="CS937" i="1"/>
  <c r="AO937" i="1"/>
  <c r="AW937" i="1"/>
  <c r="AV936" i="1"/>
  <c r="AU936" i="1"/>
  <c r="CF933" i="1" l="1"/>
  <c r="CJ933" i="1" s="1"/>
  <c r="CD933" i="1"/>
  <c r="CE933" i="1"/>
  <c r="CL933" i="1" s="1"/>
  <c r="BT933" i="1"/>
  <c r="BJ937" i="1"/>
  <c r="BH937" i="1"/>
  <c r="BI937" i="1"/>
  <c r="CI937" i="1"/>
  <c r="CU937" i="1"/>
  <c r="BP937" i="1"/>
  <c r="AT937" i="1"/>
  <c r="BE937" i="1"/>
  <c r="CT937" i="1"/>
  <c r="BD937" i="1"/>
  <c r="BF937" i="1"/>
  <c r="BK937" i="1" l="1"/>
  <c r="CV937" i="1"/>
  <c r="CG933" i="1"/>
  <c r="CM933" i="1" s="1"/>
  <c r="CH933" i="1"/>
  <c r="AN937" i="1"/>
  <c r="AM938" i="1"/>
  <c r="BG937" i="1"/>
  <c r="AR938" i="1" l="1"/>
  <c r="AP938" i="1"/>
  <c r="AQ938" i="1"/>
  <c r="AO938" i="1"/>
  <c r="AW938" i="1"/>
  <c r="AS938" i="1"/>
  <c r="CK938" i="1"/>
  <c r="BQ934" i="1"/>
  <c r="BS934" i="1" s="1"/>
  <c r="CS938" i="1"/>
  <c r="AV937" i="1"/>
  <c r="AU937" i="1"/>
  <c r="BJ938" i="1" l="1"/>
  <c r="CU938" i="1"/>
  <c r="BH938" i="1"/>
  <c r="BP938" i="1"/>
  <c r="BI938" i="1"/>
  <c r="CI938" i="1"/>
  <c r="AT938" i="1"/>
  <c r="BD938" i="1"/>
  <c r="CT938" i="1"/>
  <c r="BE938" i="1"/>
  <c r="BF938" i="1"/>
  <c r="CE934" i="1"/>
  <c r="CL934" i="1" s="1"/>
  <c r="CF934" i="1"/>
  <c r="CJ934" i="1" s="1"/>
  <c r="BT934" i="1"/>
  <c r="CD934" i="1"/>
  <c r="BK938" i="1" l="1"/>
  <c r="CV938" i="1"/>
  <c r="BG938" i="1"/>
  <c r="AM939" i="1"/>
  <c r="AN938" i="1"/>
  <c r="CG934" i="1"/>
  <c r="CM934" i="1" s="1"/>
  <c r="CH934" i="1"/>
  <c r="AU938" i="1" l="1"/>
  <c r="AV938" i="1"/>
  <c r="BQ935" i="1"/>
  <c r="BS935" i="1" s="1"/>
  <c r="CK939" i="1"/>
  <c r="AP939" i="1"/>
  <c r="AS939" i="1"/>
  <c r="AR939" i="1"/>
  <c r="AO939" i="1"/>
  <c r="AQ939" i="1"/>
  <c r="CS939" i="1"/>
  <c r="AW939" i="1"/>
  <c r="CF935" i="1" l="1"/>
  <c r="CJ935" i="1" s="1"/>
  <c r="BT935" i="1"/>
  <c r="CD935" i="1"/>
  <c r="CE935" i="1"/>
  <c r="CL935" i="1" s="1"/>
  <c r="CI939" i="1"/>
  <c r="BH939" i="1"/>
  <c r="BJ939" i="1"/>
  <c r="CU939" i="1"/>
  <c r="BI939" i="1"/>
  <c r="BP939" i="1"/>
  <c r="CT939" i="1"/>
  <c r="BD939" i="1"/>
  <c r="BE939" i="1"/>
  <c r="AT939" i="1"/>
  <c r="BF939" i="1"/>
  <c r="CG935" i="1" l="1"/>
  <c r="CM935" i="1" s="1"/>
  <c r="CH935" i="1"/>
  <c r="AN939" i="1"/>
  <c r="AM940" i="1"/>
  <c r="BK939" i="1"/>
  <c r="CV939" i="1"/>
  <c r="BG939" i="1"/>
  <c r="BQ936" i="1" l="1"/>
  <c r="BS936" i="1" s="1"/>
  <c r="AR940" i="1"/>
  <c r="CK940" i="1"/>
  <c r="CS940" i="1"/>
  <c r="AS940" i="1"/>
  <c r="AP940" i="1"/>
  <c r="AO940" i="1"/>
  <c r="AW940" i="1"/>
  <c r="AQ940" i="1"/>
  <c r="AV939" i="1"/>
  <c r="AU939" i="1"/>
  <c r="CE936" i="1" l="1"/>
  <c r="CL936" i="1" s="1"/>
  <c r="CD936" i="1"/>
  <c r="BT936" i="1"/>
  <c r="CF936" i="1"/>
  <c r="CJ936" i="1" s="1"/>
  <c r="BI940" i="1"/>
  <c r="CI940" i="1"/>
  <c r="CU940" i="1"/>
  <c r="BP940" i="1"/>
  <c r="BJ940" i="1"/>
  <c r="BH940" i="1"/>
  <c r="CT940" i="1"/>
  <c r="AT940" i="1"/>
  <c r="BF940" i="1"/>
  <c r="BD940" i="1"/>
  <c r="BE940" i="1"/>
  <c r="BK940" i="1" l="1"/>
  <c r="CG936" i="1"/>
  <c r="CM936" i="1" s="1"/>
  <c r="CH936" i="1"/>
  <c r="AM941" i="1"/>
  <c r="AN940" i="1"/>
  <c r="BG940" i="1"/>
  <c r="CV940" i="1"/>
  <c r="AW941" i="1" l="1"/>
  <c r="AO941" i="1"/>
  <c r="AR941" i="1"/>
  <c r="AS941" i="1"/>
  <c r="CK941" i="1"/>
  <c r="AQ941" i="1"/>
  <c r="AP941" i="1"/>
  <c r="CS941" i="1"/>
  <c r="BQ937" i="1"/>
  <c r="BS937" i="1" s="1"/>
  <c r="AV940" i="1"/>
  <c r="AU940" i="1"/>
  <c r="BE941" i="1" l="1"/>
  <c r="BF941" i="1"/>
  <c r="BD941" i="1"/>
  <c r="CT941" i="1"/>
  <c r="AT941" i="1"/>
  <c r="CI941" i="1"/>
  <c r="CU941" i="1"/>
  <c r="BJ941" i="1"/>
  <c r="BI941" i="1"/>
  <c r="BP941" i="1"/>
  <c r="BH941" i="1"/>
  <c r="CD937" i="1"/>
  <c r="BT937" i="1"/>
  <c r="CF937" i="1"/>
  <c r="CJ937" i="1" s="1"/>
  <c r="CE937" i="1"/>
  <c r="CL937" i="1" s="1"/>
  <c r="CV941" i="1" l="1"/>
  <c r="AM942" i="1"/>
  <c r="AN941" i="1"/>
  <c r="CG937" i="1"/>
  <c r="CM937" i="1" s="1"/>
  <c r="CH937" i="1"/>
  <c r="BG941" i="1"/>
  <c r="BK941" i="1"/>
  <c r="AW942" i="1" l="1"/>
  <c r="CK942" i="1"/>
  <c r="AS942" i="1"/>
  <c r="AQ942" i="1"/>
  <c r="CS942" i="1"/>
  <c r="BQ938" i="1"/>
  <c r="BS938" i="1" s="1"/>
  <c r="AR942" i="1"/>
  <c r="AP942" i="1"/>
  <c r="AO942" i="1"/>
  <c r="AV941" i="1"/>
  <c r="AU941" i="1"/>
  <c r="CE938" i="1" l="1"/>
  <c r="CL938" i="1" s="1"/>
  <c r="CF938" i="1"/>
  <c r="CJ938" i="1" s="1"/>
  <c r="CD938" i="1"/>
  <c r="BT938" i="1"/>
  <c r="CI942" i="1"/>
  <c r="BH942" i="1"/>
  <c r="BJ942" i="1"/>
  <c r="CU942" i="1"/>
  <c r="BI942" i="1"/>
  <c r="BP942" i="1"/>
  <c r="AT942" i="1"/>
  <c r="CT942" i="1"/>
  <c r="BF942" i="1"/>
  <c r="BE942" i="1"/>
  <c r="BD942" i="1"/>
  <c r="CH938" i="1" l="1"/>
  <c r="CG938" i="1"/>
  <c r="CM938" i="1" s="1"/>
  <c r="AN942" i="1"/>
  <c r="AM943" i="1"/>
  <c r="BK942" i="1"/>
  <c r="CV942" i="1"/>
  <c r="BG942" i="1"/>
  <c r="AV942" i="1" l="1"/>
  <c r="AU942" i="1"/>
  <c r="AW943" i="1"/>
  <c r="CS943" i="1"/>
  <c r="CK943" i="1"/>
  <c r="AS943" i="1"/>
  <c r="BQ939" i="1"/>
  <c r="BS939" i="1" s="1"/>
  <c r="AR943" i="1"/>
  <c r="AP943" i="1"/>
  <c r="AO943" i="1"/>
  <c r="AQ943" i="1"/>
  <c r="CF939" i="1" l="1"/>
  <c r="CJ939" i="1" s="1"/>
  <c r="BT939" i="1"/>
  <c r="CE939" i="1"/>
  <c r="CL939" i="1" s="1"/>
  <c r="CD939" i="1"/>
  <c r="BH943" i="1"/>
  <c r="BP943" i="1"/>
  <c r="CU943" i="1"/>
  <c r="BJ943" i="1"/>
  <c r="BI943" i="1"/>
  <c r="CI943" i="1"/>
  <c r="BE943" i="1"/>
  <c r="BD943" i="1"/>
  <c r="BF943" i="1"/>
  <c r="CT943" i="1"/>
  <c r="AT943" i="1"/>
  <c r="BK943" i="1" l="1"/>
  <c r="CH939" i="1"/>
  <c r="CG939" i="1"/>
  <c r="CM939" i="1" s="1"/>
  <c r="AN943" i="1"/>
  <c r="AM944" i="1"/>
  <c r="CV943" i="1"/>
  <c r="BG943" i="1"/>
  <c r="BQ940" i="1" l="1"/>
  <c r="BS940" i="1" s="1"/>
  <c r="CK944" i="1"/>
  <c r="AS944" i="1"/>
  <c r="AP944" i="1"/>
  <c r="AO944" i="1"/>
  <c r="AT944" i="1" s="1"/>
  <c r="CS944" i="1"/>
  <c r="AQ944" i="1"/>
  <c r="AR944" i="1"/>
  <c r="AW944" i="1"/>
  <c r="AV943" i="1"/>
  <c r="AU943" i="1"/>
  <c r="AN944" i="1" l="1"/>
  <c r="AM945" i="1"/>
  <c r="BT940" i="1"/>
  <c r="CD940" i="1"/>
  <c r="CE940" i="1"/>
  <c r="CL940" i="1" s="1"/>
  <c r="CF940" i="1"/>
  <c r="CJ940" i="1" s="1"/>
  <c r="BI944" i="1"/>
  <c r="CU944" i="1"/>
  <c r="BH944" i="1"/>
  <c r="CI944" i="1"/>
  <c r="BJ944" i="1"/>
  <c r="BP944" i="1"/>
  <c r="BE944" i="1"/>
  <c r="CT944" i="1"/>
  <c r="BD944" i="1"/>
  <c r="BF944" i="1"/>
  <c r="AU944" i="1" l="1"/>
  <c r="AV944" i="1"/>
  <c r="CV944" i="1"/>
  <c r="CK945" i="1"/>
  <c r="BQ941" i="1"/>
  <c r="BS941" i="1" s="1"/>
  <c r="AR945" i="1"/>
  <c r="AP945" i="1"/>
  <c r="AO945" i="1"/>
  <c r="AS945" i="1"/>
  <c r="AQ945" i="1"/>
  <c r="CS945" i="1"/>
  <c r="AW945" i="1"/>
  <c r="CG940" i="1"/>
  <c r="CM940" i="1" s="1"/>
  <c r="CH940" i="1"/>
  <c r="BK944" i="1"/>
  <c r="BG944" i="1"/>
  <c r="CD941" i="1" l="1"/>
  <c r="BT941" i="1"/>
  <c r="CF941" i="1"/>
  <c r="CJ941" i="1" s="1"/>
  <c r="CE941" i="1"/>
  <c r="CL941" i="1" s="1"/>
  <c r="BI945" i="1"/>
  <c r="CI945" i="1"/>
  <c r="BJ945" i="1"/>
  <c r="BP945" i="1"/>
  <c r="BH945" i="1"/>
  <c r="CU945" i="1"/>
  <c r="CT945" i="1"/>
  <c r="BF945" i="1"/>
  <c r="BE945" i="1"/>
  <c r="AT945" i="1"/>
  <c r="BD945" i="1"/>
  <c r="CG941" i="1" l="1"/>
  <c r="CM941" i="1" s="1"/>
  <c r="CH941" i="1"/>
  <c r="AN945" i="1"/>
  <c r="AM946" i="1"/>
  <c r="BK945" i="1"/>
  <c r="CV945" i="1"/>
  <c r="BG945" i="1"/>
  <c r="AV945" i="1" l="1"/>
  <c r="AU945" i="1"/>
  <c r="AQ946" i="1"/>
  <c r="AP946" i="1"/>
  <c r="BQ942" i="1"/>
  <c r="BS942" i="1" s="1"/>
  <c r="CK946" i="1"/>
  <c r="AO946" i="1"/>
  <c r="AS946" i="1"/>
  <c r="AR946" i="1"/>
  <c r="CS946" i="1"/>
  <c r="AW946" i="1"/>
  <c r="CU946" i="1" l="1"/>
  <c r="BI946" i="1"/>
  <c r="CI946" i="1"/>
  <c r="BP946" i="1"/>
  <c r="BJ946" i="1"/>
  <c r="BH946" i="1"/>
  <c r="CF942" i="1"/>
  <c r="CJ942" i="1" s="1"/>
  <c r="CD942" i="1"/>
  <c r="BT942" i="1"/>
  <c r="CE942" i="1"/>
  <c r="CL942" i="1" s="1"/>
  <c r="AT946" i="1"/>
  <c r="BF946" i="1"/>
  <c r="BD946" i="1"/>
  <c r="CT946" i="1"/>
  <c r="BE946" i="1"/>
  <c r="CV946" i="1" l="1"/>
  <c r="CH942" i="1"/>
  <c r="CG942" i="1"/>
  <c r="CM942" i="1" s="1"/>
  <c r="AN946" i="1"/>
  <c r="AM947" i="1"/>
  <c r="BK946" i="1"/>
  <c r="BG946" i="1"/>
  <c r="AV946" i="1" l="1"/>
  <c r="AU946" i="1"/>
  <c r="CK947" i="1"/>
  <c r="AR947" i="1"/>
  <c r="BQ943" i="1"/>
  <c r="BS943" i="1" s="1"/>
  <c r="AO947" i="1"/>
  <c r="AS947" i="1"/>
  <c r="AP947" i="1"/>
  <c r="CS947" i="1"/>
  <c r="AQ947" i="1"/>
  <c r="AW947" i="1"/>
  <c r="CE943" i="1" l="1"/>
  <c r="CL943" i="1" s="1"/>
  <c r="CF943" i="1"/>
  <c r="CJ943" i="1" s="1"/>
  <c r="BT943" i="1"/>
  <c r="CD943" i="1"/>
  <c r="AT947" i="1"/>
  <c r="CT947" i="1"/>
  <c r="BE947" i="1"/>
  <c r="BD947" i="1"/>
  <c r="BF947" i="1"/>
  <c r="BI947" i="1"/>
  <c r="BH947" i="1"/>
  <c r="BJ947" i="1"/>
  <c r="CI947" i="1"/>
  <c r="BP947" i="1"/>
  <c r="CU947" i="1"/>
  <c r="BK947" i="1" l="1"/>
  <c r="CG943" i="1"/>
  <c r="CM943" i="1" s="1"/>
  <c r="CH943" i="1"/>
  <c r="AM948" i="1"/>
  <c r="AN947" i="1"/>
  <c r="CV947" i="1"/>
  <c r="BG947" i="1"/>
  <c r="BQ944" i="1" l="1"/>
  <c r="BS944" i="1" s="1"/>
  <c r="AS948" i="1"/>
  <c r="CK948" i="1"/>
  <c r="AW948" i="1"/>
  <c r="CS948" i="1"/>
  <c r="AR948" i="1"/>
  <c r="AQ948" i="1"/>
  <c r="AT948" i="1" s="1"/>
  <c r="AO948" i="1"/>
  <c r="AP948" i="1"/>
  <c r="AU947" i="1"/>
  <c r="AV947" i="1"/>
  <c r="CE944" i="1" l="1"/>
  <c r="CL944" i="1" s="1"/>
  <c r="BT944" i="1"/>
  <c r="CF944" i="1"/>
  <c r="CJ944" i="1" s="1"/>
  <c r="CD944" i="1"/>
  <c r="AM949" i="1"/>
  <c r="AN948" i="1"/>
  <c r="CT948" i="1"/>
  <c r="BF948" i="1"/>
  <c r="BE948" i="1"/>
  <c r="BD948" i="1"/>
  <c r="CU948" i="1"/>
  <c r="CI948" i="1"/>
  <c r="BH948" i="1"/>
  <c r="BJ948" i="1"/>
  <c r="BI948" i="1"/>
  <c r="BP948" i="1"/>
  <c r="CV948" i="1" l="1"/>
  <c r="AU948" i="1"/>
  <c r="AV948" i="1"/>
  <c r="CH944" i="1"/>
  <c r="CG944" i="1"/>
  <c r="CM944" i="1" s="1"/>
  <c r="CS949" i="1"/>
  <c r="BQ945" i="1"/>
  <c r="BS945" i="1" s="1"/>
  <c r="CK949" i="1"/>
  <c r="AS949" i="1"/>
  <c r="AR949" i="1"/>
  <c r="AQ949" i="1"/>
  <c r="AP949" i="1"/>
  <c r="AO949" i="1"/>
  <c r="AW949" i="1"/>
  <c r="BG948" i="1"/>
  <c r="BK948" i="1"/>
  <c r="CD945" i="1" l="1"/>
  <c r="BT945" i="1"/>
  <c r="CE945" i="1"/>
  <c r="CL945" i="1" s="1"/>
  <c r="CF945" i="1"/>
  <c r="CJ945" i="1" s="1"/>
  <c r="BI949" i="1"/>
  <c r="BH949" i="1"/>
  <c r="BP949" i="1"/>
  <c r="CU949" i="1"/>
  <c r="CI949" i="1"/>
  <c r="BJ949" i="1"/>
  <c r="BD949" i="1"/>
  <c r="BF949" i="1"/>
  <c r="BE949" i="1"/>
  <c r="CT949" i="1"/>
  <c r="AT949" i="1"/>
  <c r="BG949" i="1" l="1"/>
  <c r="CH945" i="1"/>
  <c r="CG945" i="1"/>
  <c r="CM945" i="1" s="1"/>
  <c r="AM950" i="1"/>
  <c r="AN949" i="1"/>
  <c r="CV949" i="1"/>
  <c r="BK949" i="1"/>
  <c r="AW950" i="1" l="1"/>
  <c r="AR950" i="1"/>
  <c r="CK950" i="1"/>
  <c r="AP950" i="1"/>
  <c r="AO950" i="1"/>
  <c r="CS950" i="1"/>
  <c r="BQ946" i="1"/>
  <c r="BS946" i="1" s="1"/>
  <c r="AS950" i="1"/>
  <c r="AQ950" i="1"/>
  <c r="AU949" i="1"/>
  <c r="AV949" i="1"/>
  <c r="BP950" i="1" l="1"/>
  <c r="BI950" i="1"/>
  <c r="BJ950" i="1"/>
  <c r="CU950" i="1"/>
  <c r="BH950" i="1"/>
  <c r="CI950" i="1"/>
  <c r="BE950" i="1"/>
  <c r="AT950" i="1"/>
  <c r="BF950" i="1"/>
  <c r="CT950" i="1"/>
  <c r="BD950" i="1"/>
  <c r="BT946" i="1"/>
  <c r="CD946" i="1"/>
  <c r="CE946" i="1"/>
  <c r="CL946" i="1" s="1"/>
  <c r="CF946" i="1"/>
  <c r="CJ946" i="1" s="1"/>
  <c r="CV950" i="1" l="1"/>
  <c r="BG950" i="1"/>
  <c r="AN950" i="1"/>
  <c r="AM951" i="1"/>
  <c r="CG946" i="1"/>
  <c r="CM946" i="1" s="1"/>
  <c r="CH946" i="1"/>
  <c r="BK950" i="1"/>
  <c r="AV950" i="1" l="1"/>
  <c r="AU950" i="1"/>
  <c r="CS951" i="1"/>
  <c r="CK951" i="1"/>
  <c r="AQ951" i="1"/>
  <c r="BQ947" i="1"/>
  <c r="BS947" i="1" s="1"/>
  <c r="AO951" i="1"/>
  <c r="AP951" i="1"/>
  <c r="AW951" i="1"/>
  <c r="AR951" i="1"/>
  <c r="AS951" i="1"/>
  <c r="CD947" i="1" l="1"/>
  <c r="CF947" i="1"/>
  <c r="CJ947" i="1" s="1"/>
  <c r="CE947" i="1"/>
  <c r="CL947" i="1" s="1"/>
  <c r="BT947" i="1"/>
  <c r="BE951" i="1"/>
  <c r="BD951" i="1"/>
  <c r="BF951" i="1"/>
  <c r="CT951" i="1"/>
  <c r="AT951" i="1"/>
  <c r="BI951" i="1"/>
  <c r="CI951" i="1"/>
  <c r="BP951" i="1"/>
  <c r="BH951" i="1"/>
  <c r="CU951" i="1"/>
  <c r="BJ951" i="1"/>
  <c r="BK951" i="1" l="1"/>
  <c r="BG951" i="1"/>
  <c r="CG947" i="1"/>
  <c r="CM947" i="1" s="1"/>
  <c r="CH947" i="1"/>
  <c r="AN951" i="1"/>
  <c r="AM952" i="1"/>
  <c r="CV951" i="1"/>
  <c r="AV951" i="1" l="1"/>
  <c r="AU951" i="1"/>
  <c r="CK952" i="1"/>
  <c r="BQ948" i="1"/>
  <c r="BS948" i="1" s="1"/>
  <c r="AR952" i="1"/>
  <c r="AQ952" i="1"/>
  <c r="AP952" i="1"/>
  <c r="AW952" i="1"/>
  <c r="AO952" i="1"/>
  <c r="CS952" i="1"/>
  <c r="AS952" i="1"/>
  <c r="CF948" i="1" l="1"/>
  <c r="CJ948" i="1" s="1"/>
  <c r="CD948" i="1"/>
  <c r="CE948" i="1"/>
  <c r="CL948" i="1" s="1"/>
  <c r="BT948" i="1"/>
  <c r="BJ952" i="1"/>
  <c r="CU952" i="1"/>
  <c r="BI952" i="1"/>
  <c r="BH952" i="1"/>
  <c r="CI952" i="1"/>
  <c r="BP952" i="1"/>
  <c r="BF952" i="1"/>
  <c r="CT952" i="1"/>
  <c r="BE952" i="1"/>
  <c r="BD952" i="1"/>
  <c r="AT952" i="1"/>
  <c r="CV952" i="1" l="1"/>
  <c r="CH948" i="1"/>
  <c r="CG948" i="1"/>
  <c r="CM948" i="1" s="1"/>
  <c r="AM953" i="1"/>
  <c r="AN952" i="1"/>
  <c r="BK952" i="1"/>
  <c r="BG952" i="1"/>
  <c r="AW953" i="1" l="1"/>
  <c r="AS953" i="1"/>
  <c r="AO953" i="1"/>
  <c r="AP953" i="1"/>
  <c r="AQ953" i="1"/>
  <c r="CS953" i="1"/>
  <c r="BQ949" i="1"/>
  <c r="BS949" i="1" s="1"/>
  <c r="CK953" i="1"/>
  <c r="AR953" i="1"/>
  <c r="AU952" i="1"/>
  <c r="AV952" i="1"/>
  <c r="BF953" i="1" l="1"/>
  <c r="AT953" i="1"/>
  <c r="BE953" i="1"/>
  <c r="CT953" i="1"/>
  <c r="BD953" i="1"/>
  <c r="BJ953" i="1"/>
  <c r="BP953" i="1"/>
  <c r="BI953" i="1"/>
  <c r="BH953" i="1"/>
  <c r="CI953" i="1"/>
  <c r="CU953" i="1"/>
  <c r="CF949" i="1"/>
  <c r="CJ949" i="1" s="1"/>
  <c r="CE949" i="1"/>
  <c r="CL949" i="1" s="1"/>
  <c r="BT949" i="1"/>
  <c r="CD949" i="1"/>
  <c r="AM954" i="1" l="1"/>
  <c r="AN953" i="1"/>
  <c r="CG949" i="1"/>
  <c r="CM949" i="1" s="1"/>
  <c r="CH949" i="1"/>
  <c r="BG953" i="1"/>
  <c r="BK953" i="1"/>
  <c r="CV953" i="1"/>
  <c r="CK954" i="1" l="1"/>
  <c r="AS954" i="1"/>
  <c r="AR954" i="1"/>
  <c r="BQ950" i="1"/>
  <c r="BS950" i="1" s="1"/>
  <c r="AQ954" i="1"/>
  <c r="AT954" i="1" s="1"/>
  <c r="AW954" i="1"/>
  <c r="CS954" i="1"/>
  <c r="AO954" i="1"/>
  <c r="AP954" i="1"/>
  <c r="AU953" i="1"/>
  <c r="AV953" i="1"/>
  <c r="CF950" i="1" l="1"/>
  <c r="CJ950" i="1" s="1"/>
  <c r="CE950" i="1"/>
  <c r="CL950" i="1" s="1"/>
  <c r="BT950" i="1"/>
  <c r="CD950" i="1"/>
  <c r="AM955" i="1"/>
  <c r="AN954" i="1"/>
  <c r="BF954" i="1"/>
  <c r="CT954" i="1"/>
  <c r="BE954" i="1"/>
  <c r="BD954" i="1"/>
  <c r="CU954" i="1"/>
  <c r="BP954" i="1"/>
  <c r="BI954" i="1"/>
  <c r="CI954" i="1"/>
  <c r="BJ954" i="1"/>
  <c r="BH954" i="1"/>
  <c r="CV954" i="1" l="1"/>
  <c r="BK954" i="1"/>
  <c r="CH950" i="1"/>
  <c r="CG950" i="1"/>
  <c r="CM950" i="1" s="1"/>
  <c r="AP955" i="1"/>
  <c r="AS955" i="1"/>
  <c r="AO955" i="1"/>
  <c r="CS955" i="1"/>
  <c r="AR955" i="1"/>
  <c r="CK955" i="1"/>
  <c r="AQ955" i="1"/>
  <c r="BQ951" i="1"/>
  <c r="BS951" i="1" s="1"/>
  <c r="AW955" i="1"/>
  <c r="BG954" i="1"/>
  <c r="AU954" i="1"/>
  <c r="AV954" i="1"/>
  <c r="CI955" i="1" l="1"/>
  <c r="BH955" i="1"/>
  <c r="BJ955" i="1"/>
  <c r="CU955" i="1"/>
  <c r="BI955" i="1"/>
  <c r="BP955" i="1"/>
  <c r="CT955" i="1"/>
  <c r="AT955" i="1"/>
  <c r="BD955" i="1"/>
  <c r="BE955" i="1"/>
  <c r="BF955" i="1"/>
  <c r="CD951" i="1"/>
  <c r="BT951" i="1"/>
  <c r="CF951" i="1"/>
  <c r="CJ951" i="1" s="1"/>
  <c r="CE951" i="1"/>
  <c r="CL951" i="1" s="1"/>
  <c r="BK955" i="1" l="1"/>
  <c r="AM956" i="1"/>
  <c r="AN955" i="1"/>
  <c r="CG951" i="1"/>
  <c r="CM951" i="1" s="1"/>
  <c r="CH951" i="1"/>
  <c r="CV955" i="1"/>
  <c r="BG955" i="1"/>
  <c r="AU955" i="1" l="1"/>
  <c r="AV955" i="1"/>
  <c r="BQ952" i="1"/>
  <c r="BS952" i="1" s="1"/>
  <c r="AO956" i="1"/>
  <c r="AP956" i="1"/>
  <c r="AQ956" i="1"/>
  <c r="AR956" i="1"/>
  <c r="CK956" i="1"/>
  <c r="AW956" i="1"/>
  <c r="CS956" i="1"/>
  <c r="AS956" i="1"/>
  <c r="CF952" i="1" l="1"/>
  <c r="CJ952" i="1" s="1"/>
  <c r="BT952" i="1"/>
  <c r="CE952" i="1"/>
  <c r="CL952" i="1" s="1"/>
  <c r="CD952" i="1"/>
  <c r="BF956" i="1"/>
  <c r="BD956" i="1"/>
  <c r="BE956" i="1"/>
  <c r="CT956" i="1"/>
  <c r="AT956" i="1"/>
  <c r="BI956" i="1"/>
  <c r="CI956" i="1"/>
  <c r="BP956" i="1"/>
  <c r="BH956" i="1"/>
  <c r="CU956" i="1"/>
  <c r="BJ956" i="1"/>
  <c r="CH952" i="1" l="1"/>
  <c r="CG952" i="1"/>
  <c r="CM952" i="1" s="1"/>
  <c r="AN956" i="1"/>
  <c r="AM957" i="1"/>
  <c r="CV956" i="1"/>
  <c r="BK956" i="1"/>
  <c r="BG956" i="1"/>
  <c r="AU956" i="1" l="1"/>
  <c r="AV956" i="1"/>
  <c r="BQ953" i="1"/>
  <c r="BS953" i="1" s="1"/>
  <c r="CS957" i="1"/>
  <c r="AW957" i="1"/>
  <c r="CK957" i="1"/>
  <c r="AO957" i="1"/>
  <c r="AP957" i="1"/>
  <c r="AQ957" i="1"/>
  <c r="AR957" i="1"/>
  <c r="AS957" i="1"/>
  <c r="CD953" i="1" l="1"/>
  <c r="CE953" i="1"/>
  <c r="CL953" i="1" s="1"/>
  <c r="BT953" i="1"/>
  <c r="CF953" i="1"/>
  <c r="CJ953" i="1" s="1"/>
  <c r="BE957" i="1"/>
  <c r="AT957" i="1"/>
  <c r="CT957" i="1"/>
  <c r="BF957" i="1"/>
  <c r="BD957" i="1"/>
  <c r="BJ957" i="1"/>
  <c r="CI957" i="1"/>
  <c r="CU957" i="1"/>
  <c r="BP957" i="1"/>
  <c r="BI957" i="1"/>
  <c r="BH957" i="1"/>
  <c r="BG957" i="1" l="1"/>
  <c r="BK957" i="1"/>
  <c r="CG953" i="1"/>
  <c r="CM953" i="1" s="1"/>
  <c r="CH953" i="1"/>
  <c r="AM958" i="1"/>
  <c r="AN957" i="1"/>
  <c r="CV957" i="1"/>
  <c r="AQ958" i="1" l="1"/>
  <c r="AS958" i="1"/>
  <c r="AW958" i="1"/>
  <c r="BQ954" i="1"/>
  <c r="BS954" i="1" s="1"/>
  <c r="CS958" i="1"/>
  <c r="AP958" i="1"/>
  <c r="AR958" i="1"/>
  <c r="AO958" i="1"/>
  <c r="CK958" i="1"/>
  <c r="AU957" i="1"/>
  <c r="AV957" i="1"/>
  <c r="CF954" i="1" l="1"/>
  <c r="CJ954" i="1" s="1"/>
  <c r="CE954" i="1"/>
  <c r="CL954" i="1" s="1"/>
  <c r="CD954" i="1"/>
  <c r="BT954" i="1"/>
  <c r="BH958" i="1"/>
  <c r="CI958" i="1"/>
  <c r="CU958" i="1"/>
  <c r="BJ958" i="1"/>
  <c r="BP958" i="1"/>
  <c r="BI958" i="1"/>
  <c r="AT958" i="1"/>
  <c r="BF958" i="1"/>
  <c r="CT958" i="1"/>
  <c r="BD958" i="1"/>
  <c r="BE958" i="1"/>
  <c r="BK958" i="1" l="1"/>
  <c r="CH954" i="1"/>
  <c r="CG954" i="1"/>
  <c r="CM954" i="1" s="1"/>
  <c r="AM959" i="1"/>
  <c r="AN958" i="1"/>
  <c r="CV958" i="1"/>
  <c r="BG958" i="1"/>
  <c r="AW959" i="1" l="1"/>
  <c r="CK959" i="1"/>
  <c r="AT959" i="1"/>
  <c r="AO959" i="1"/>
  <c r="CS959" i="1"/>
  <c r="BQ955" i="1"/>
  <c r="BS955" i="1" s="1"/>
  <c r="AP959" i="1"/>
  <c r="AS959" i="1"/>
  <c r="AR959" i="1"/>
  <c r="AQ959" i="1"/>
  <c r="AU958" i="1"/>
  <c r="AV958" i="1"/>
  <c r="AM960" i="1" l="1"/>
  <c r="AN959" i="1"/>
  <c r="BE959" i="1"/>
  <c r="BF959" i="1"/>
  <c r="BD959" i="1"/>
  <c r="CT959" i="1"/>
  <c r="BT955" i="1"/>
  <c r="CE955" i="1"/>
  <c r="CL955" i="1" s="1"/>
  <c r="CD955" i="1"/>
  <c r="CF955" i="1"/>
  <c r="CJ955" i="1" s="1"/>
  <c r="CI959" i="1"/>
  <c r="BH959" i="1"/>
  <c r="BI959" i="1"/>
  <c r="BJ959" i="1"/>
  <c r="BP959" i="1"/>
  <c r="CU959" i="1"/>
  <c r="CV959" i="1" l="1"/>
  <c r="BG959" i="1"/>
  <c r="CK960" i="1"/>
  <c r="AW960" i="1"/>
  <c r="AP960" i="1"/>
  <c r="AQ960" i="1"/>
  <c r="AO960" i="1"/>
  <c r="AR960" i="1"/>
  <c r="AS960" i="1"/>
  <c r="CS960" i="1"/>
  <c r="BQ956" i="1"/>
  <c r="BS956" i="1" s="1"/>
  <c r="CH955" i="1"/>
  <c r="CG955" i="1"/>
  <c r="CM955" i="1" s="1"/>
  <c r="BK959" i="1"/>
  <c r="AU959" i="1"/>
  <c r="AV959" i="1"/>
  <c r="BH960" i="1" l="1"/>
  <c r="BJ960" i="1"/>
  <c r="CI960" i="1"/>
  <c r="CU960" i="1"/>
  <c r="BP960" i="1"/>
  <c r="BI960" i="1"/>
  <c r="AT960" i="1"/>
  <c r="CT960" i="1"/>
  <c r="BE960" i="1"/>
  <c r="BF960" i="1"/>
  <c r="BD960" i="1"/>
  <c r="CE956" i="1"/>
  <c r="CL956" i="1" s="1"/>
  <c r="CD956" i="1"/>
  <c r="CF956" i="1"/>
  <c r="CJ956" i="1" s="1"/>
  <c r="BT956" i="1"/>
  <c r="CV960" i="1" l="1"/>
  <c r="AN960" i="1"/>
  <c r="AM961" i="1"/>
  <c r="CH956" i="1"/>
  <c r="CG956" i="1"/>
  <c r="CM956" i="1" s="1"/>
  <c r="BG960" i="1"/>
  <c r="BK960" i="1"/>
  <c r="AU960" i="1" l="1"/>
  <c r="AV960" i="1"/>
  <c r="AR961" i="1"/>
  <c r="AS961" i="1"/>
  <c r="CS961" i="1"/>
  <c r="CK961" i="1"/>
  <c r="BQ957" i="1"/>
  <c r="BS957" i="1" s="1"/>
  <c r="AW961" i="1"/>
  <c r="AO961" i="1"/>
  <c r="AP961" i="1"/>
  <c r="AQ961" i="1"/>
  <c r="CF957" i="1" l="1"/>
  <c r="CJ957" i="1" s="1"/>
  <c r="CE957" i="1"/>
  <c r="CL957" i="1" s="1"/>
  <c r="CD957" i="1"/>
  <c r="BT957" i="1"/>
  <c r="CT961" i="1"/>
  <c r="BE961" i="1"/>
  <c r="BD961" i="1"/>
  <c r="AT961" i="1"/>
  <c r="BF961" i="1"/>
  <c r="BH961" i="1"/>
  <c r="CI961" i="1"/>
  <c r="BP961" i="1"/>
  <c r="BJ961" i="1"/>
  <c r="CU961" i="1"/>
  <c r="BI961" i="1"/>
  <c r="BK961" i="1" l="1"/>
  <c r="CH957" i="1"/>
  <c r="CG957" i="1"/>
  <c r="CM957" i="1" s="1"/>
  <c r="AN961" i="1"/>
  <c r="AM962" i="1"/>
  <c r="BG961" i="1"/>
  <c r="CV961" i="1"/>
  <c r="AV961" i="1" l="1"/>
  <c r="AU961" i="1"/>
  <c r="AW962" i="1"/>
  <c r="CS962" i="1"/>
  <c r="AR962" i="1"/>
  <c r="AP962" i="1"/>
  <c r="AO962" i="1"/>
  <c r="AQ962" i="1"/>
  <c r="BQ958" i="1"/>
  <c r="BS958" i="1" s="1"/>
  <c r="CK962" i="1"/>
  <c r="AS962" i="1"/>
  <c r="BI962" i="1" l="1"/>
  <c r="BP962" i="1"/>
  <c r="CU962" i="1"/>
  <c r="BH962" i="1"/>
  <c r="BJ962" i="1"/>
  <c r="CI962" i="1"/>
  <c r="BF962" i="1"/>
  <c r="BD962" i="1"/>
  <c r="BE962" i="1"/>
  <c r="AT962" i="1"/>
  <c r="CT962" i="1"/>
  <c r="CE958" i="1"/>
  <c r="CL958" i="1" s="1"/>
  <c r="CF958" i="1"/>
  <c r="CJ958" i="1" s="1"/>
  <c r="CD958" i="1"/>
  <c r="BT958" i="1"/>
  <c r="BK962" i="1" l="1"/>
  <c r="AN962" i="1"/>
  <c r="AM963" i="1"/>
  <c r="CH958" i="1"/>
  <c r="CG958" i="1"/>
  <c r="CM958" i="1" s="1"/>
  <c r="CV962" i="1"/>
  <c r="BG962" i="1"/>
  <c r="AS963" i="1" l="1"/>
  <c r="AR963" i="1"/>
  <c r="BQ959" i="1"/>
  <c r="BS959" i="1" s="1"/>
  <c r="AP963" i="1"/>
  <c r="AW963" i="1"/>
  <c r="CS963" i="1"/>
  <c r="AO963" i="1"/>
  <c r="CK963" i="1"/>
  <c r="AQ963" i="1"/>
  <c r="AU962" i="1"/>
  <c r="AV962" i="1"/>
  <c r="CF959" i="1" l="1"/>
  <c r="CJ959" i="1" s="1"/>
  <c r="CE959" i="1"/>
  <c r="CL959" i="1" s="1"/>
  <c r="BT959" i="1"/>
  <c r="CD959" i="1"/>
  <c r="CI963" i="1"/>
  <c r="BH963" i="1"/>
  <c r="BJ963" i="1"/>
  <c r="BP963" i="1"/>
  <c r="CU963" i="1"/>
  <c r="BI963" i="1"/>
  <c r="BE963" i="1"/>
  <c r="BF963" i="1"/>
  <c r="BD963" i="1"/>
  <c r="AT963" i="1"/>
  <c r="CT963" i="1"/>
  <c r="CV963" i="1" l="1"/>
  <c r="CH959" i="1"/>
  <c r="CG959" i="1"/>
  <c r="CM959" i="1" s="1"/>
  <c r="AN963" i="1"/>
  <c r="AM964" i="1"/>
  <c r="BK963" i="1"/>
  <c r="BG963" i="1"/>
  <c r="AO964" i="1" l="1"/>
  <c r="CS964" i="1"/>
  <c r="AW964" i="1"/>
  <c r="AQ964" i="1"/>
  <c r="AP964" i="1"/>
  <c r="CK964" i="1"/>
  <c r="AS964" i="1"/>
  <c r="AR964" i="1"/>
  <c r="BQ960" i="1"/>
  <c r="BS960" i="1" s="1"/>
  <c r="AV963" i="1"/>
  <c r="AU963" i="1"/>
  <c r="BD964" i="1" l="1"/>
  <c r="BF964" i="1"/>
  <c r="AT964" i="1"/>
  <c r="BE964" i="1"/>
  <c r="CT964" i="1"/>
  <c r="BI964" i="1"/>
  <c r="BP964" i="1"/>
  <c r="BJ964" i="1"/>
  <c r="CU964" i="1"/>
  <c r="BH964" i="1"/>
  <c r="CI964" i="1"/>
  <c r="CF960" i="1"/>
  <c r="CJ960" i="1" s="1"/>
  <c r="CD960" i="1"/>
  <c r="CE960" i="1"/>
  <c r="CL960" i="1" s="1"/>
  <c r="BT960" i="1"/>
  <c r="AN964" i="1" l="1"/>
  <c r="AM965" i="1"/>
  <c r="CH960" i="1"/>
  <c r="CG960" i="1"/>
  <c r="CM960" i="1" s="1"/>
  <c r="BG964" i="1"/>
  <c r="BK964" i="1"/>
  <c r="CV964" i="1"/>
  <c r="BQ961" i="1" l="1"/>
  <c r="BS961" i="1" s="1"/>
  <c r="AO965" i="1"/>
  <c r="AP965" i="1"/>
  <c r="CK965" i="1"/>
  <c r="AW965" i="1"/>
  <c r="AQ965" i="1"/>
  <c r="CS965" i="1"/>
  <c r="AS965" i="1"/>
  <c r="AR965" i="1"/>
  <c r="AU964" i="1"/>
  <c r="AV964" i="1"/>
  <c r="CF961" i="1" l="1"/>
  <c r="CJ961" i="1" s="1"/>
  <c r="CD961" i="1"/>
  <c r="BT961" i="1"/>
  <c r="CE961" i="1"/>
  <c r="CL961" i="1" s="1"/>
  <c r="CT965" i="1"/>
  <c r="BF965" i="1"/>
  <c r="AT965" i="1"/>
  <c r="BD965" i="1"/>
  <c r="BE965" i="1"/>
  <c r="BJ965" i="1"/>
  <c r="BI965" i="1"/>
  <c r="CI965" i="1"/>
  <c r="BH965" i="1"/>
  <c r="BP965" i="1"/>
  <c r="CU965" i="1"/>
  <c r="BG965" i="1" l="1"/>
  <c r="CH961" i="1"/>
  <c r="CG961" i="1"/>
  <c r="CM961" i="1" s="1"/>
  <c r="AN965" i="1"/>
  <c r="AM966" i="1"/>
  <c r="BK965" i="1"/>
  <c r="CV965" i="1"/>
  <c r="AU965" i="1" l="1"/>
  <c r="AV965" i="1"/>
  <c r="AQ966" i="1"/>
  <c r="AO966" i="1"/>
  <c r="CS966" i="1"/>
  <c r="CK966" i="1"/>
  <c r="AS966" i="1"/>
  <c r="AW966" i="1"/>
  <c r="AP966" i="1"/>
  <c r="BQ962" i="1"/>
  <c r="BS962" i="1" s="1"/>
  <c r="AR966" i="1"/>
  <c r="BD966" i="1" l="1"/>
  <c r="BE966" i="1"/>
  <c r="CT966" i="1"/>
  <c r="BF966" i="1"/>
  <c r="AT966" i="1"/>
  <c r="CU966" i="1"/>
  <c r="CV966" i="1" s="1"/>
  <c r="BH966" i="1"/>
  <c r="BP966" i="1"/>
  <c r="BI966" i="1"/>
  <c r="BJ966" i="1"/>
  <c r="CI966" i="1"/>
  <c r="CD962" i="1"/>
  <c r="BT962" i="1"/>
  <c r="CE962" i="1"/>
  <c r="CL962" i="1" s="1"/>
  <c r="CF962" i="1"/>
  <c r="CJ962" i="1" s="1"/>
  <c r="BG966" i="1" l="1"/>
  <c r="BK966" i="1"/>
  <c r="AN966" i="1"/>
  <c r="AM967" i="1"/>
  <c r="CG962" i="1"/>
  <c r="CM962" i="1" s="1"/>
  <c r="CH962" i="1"/>
  <c r="AV966" i="1" l="1"/>
  <c r="AU966" i="1"/>
  <c r="AO967" i="1"/>
  <c r="AP967" i="1"/>
  <c r="AQ967" i="1"/>
  <c r="AR967" i="1"/>
  <c r="AS967" i="1"/>
  <c r="CK967" i="1"/>
  <c r="AW967" i="1"/>
  <c r="CS967" i="1"/>
  <c r="BQ963" i="1"/>
  <c r="BS963" i="1" s="1"/>
  <c r="BF967" i="1" l="1"/>
  <c r="AT967" i="1"/>
  <c r="BE967" i="1"/>
  <c r="BD967" i="1"/>
  <c r="CT967" i="1"/>
  <c r="CI967" i="1"/>
  <c r="BI967" i="1"/>
  <c r="BJ967" i="1"/>
  <c r="BP967" i="1"/>
  <c r="CU967" i="1"/>
  <c r="BH967" i="1"/>
  <c r="CF963" i="1"/>
  <c r="CJ963" i="1" s="1"/>
  <c r="CE963" i="1"/>
  <c r="CL963" i="1" s="1"/>
  <c r="BT963" i="1"/>
  <c r="CD963" i="1"/>
  <c r="BK967" i="1" l="1"/>
  <c r="CV967" i="1"/>
  <c r="AN967" i="1"/>
  <c r="AM968" i="1"/>
  <c r="CH963" i="1"/>
  <c r="CG963" i="1"/>
  <c r="CM963" i="1" s="1"/>
  <c r="BG967" i="1"/>
  <c r="AU967" i="1" l="1"/>
  <c r="AV967" i="1"/>
  <c r="CS968" i="1"/>
  <c r="AW968" i="1"/>
  <c r="CK968" i="1"/>
  <c r="AR968" i="1"/>
  <c r="AQ968" i="1"/>
  <c r="AO968" i="1"/>
  <c r="AS968" i="1"/>
  <c r="AP968" i="1"/>
  <c r="BQ964" i="1"/>
  <c r="BS964" i="1" s="1"/>
  <c r="AT968" i="1" l="1"/>
  <c r="BD968" i="1"/>
  <c r="BE968" i="1"/>
  <c r="BF968" i="1"/>
  <c r="CT968" i="1"/>
  <c r="CU968" i="1"/>
  <c r="CV968" i="1" s="1"/>
  <c r="BI968" i="1"/>
  <c r="BJ968" i="1"/>
  <c r="BP968" i="1"/>
  <c r="BH968" i="1"/>
  <c r="CI968" i="1"/>
  <c r="CF964" i="1"/>
  <c r="CJ964" i="1" s="1"/>
  <c r="CE964" i="1"/>
  <c r="CL964" i="1" s="1"/>
  <c r="CD964" i="1"/>
  <c r="BT964" i="1"/>
  <c r="BG968" i="1" l="1"/>
  <c r="AM969" i="1"/>
  <c r="AN968" i="1"/>
  <c r="CG964" i="1"/>
  <c r="CM964" i="1" s="1"/>
  <c r="CH964" i="1"/>
  <c r="BK968" i="1"/>
  <c r="BQ965" i="1" l="1"/>
  <c r="BS965" i="1" s="1"/>
  <c r="AS969" i="1"/>
  <c r="AW969" i="1"/>
  <c r="AP969" i="1"/>
  <c r="AQ969" i="1"/>
  <c r="CK969" i="1"/>
  <c r="CS969" i="1"/>
  <c r="AR969" i="1"/>
  <c r="AO969" i="1"/>
  <c r="AV968" i="1"/>
  <c r="AU968" i="1"/>
  <c r="CE965" i="1" l="1"/>
  <c r="CL965" i="1" s="1"/>
  <c r="BT965" i="1"/>
  <c r="CD965" i="1"/>
  <c r="CF965" i="1"/>
  <c r="CJ965" i="1" s="1"/>
  <c r="BJ969" i="1"/>
  <c r="BI969" i="1"/>
  <c r="BP969" i="1"/>
  <c r="CI969" i="1"/>
  <c r="CU969" i="1"/>
  <c r="BH969" i="1"/>
  <c r="BE969" i="1"/>
  <c r="AT969" i="1"/>
  <c r="BF969" i="1"/>
  <c r="BD969" i="1"/>
  <c r="CT969" i="1"/>
  <c r="BK969" i="1" l="1"/>
  <c r="CG965" i="1"/>
  <c r="CM965" i="1" s="1"/>
  <c r="CH965" i="1"/>
  <c r="AN969" i="1"/>
  <c r="AM970" i="1"/>
  <c r="CV969" i="1"/>
  <c r="BG969" i="1"/>
  <c r="AO970" i="1" l="1"/>
  <c r="AP970" i="1"/>
  <c r="AQ970" i="1"/>
  <c r="AS970" i="1"/>
  <c r="AR970" i="1"/>
  <c r="CK970" i="1"/>
  <c r="CS970" i="1"/>
  <c r="BQ966" i="1"/>
  <c r="BS966" i="1" s="1"/>
  <c r="AW970" i="1"/>
  <c r="AU969" i="1"/>
  <c r="AV969" i="1"/>
  <c r="AT970" i="1" l="1"/>
  <c r="BE970" i="1"/>
  <c r="BF970" i="1"/>
  <c r="BD970" i="1"/>
  <c r="CT970" i="1"/>
  <c r="CU970" i="1"/>
  <c r="BP970" i="1"/>
  <c r="BI970" i="1"/>
  <c r="CI970" i="1"/>
  <c r="BJ970" i="1"/>
  <c r="BH970" i="1"/>
  <c r="CF966" i="1"/>
  <c r="CJ966" i="1" s="1"/>
  <c r="CE966" i="1"/>
  <c r="CL966" i="1" s="1"/>
  <c r="CD966" i="1"/>
  <c r="BT966" i="1"/>
  <c r="CV970" i="1" l="1"/>
  <c r="AN970" i="1"/>
  <c r="AM971" i="1"/>
  <c r="CH966" i="1"/>
  <c r="CG966" i="1"/>
  <c r="CM966" i="1" s="1"/>
  <c r="BG970" i="1"/>
  <c r="BK970" i="1"/>
  <c r="CS971" i="1" l="1"/>
  <c r="CK971" i="1"/>
  <c r="BQ967" i="1"/>
  <c r="BS967" i="1" s="1"/>
  <c r="AP971" i="1"/>
  <c r="AQ971" i="1"/>
  <c r="AS971" i="1"/>
  <c r="AW971" i="1"/>
  <c r="AO971" i="1"/>
  <c r="AR971" i="1"/>
  <c r="AU970" i="1"/>
  <c r="AV970" i="1"/>
  <c r="BT967" i="1" l="1"/>
  <c r="CF967" i="1"/>
  <c r="CJ967" i="1" s="1"/>
  <c r="CE967" i="1"/>
  <c r="CL967" i="1" s="1"/>
  <c r="CD967" i="1"/>
  <c r="CI971" i="1"/>
  <c r="BP971" i="1"/>
  <c r="BJ971" i="1"/>
  <c r="BH971" i="1"/>
  <c r="CU971" i="1"/>
  <c r="BI971" i="1"/>
  <c r="AT971" i="1"/>
  <c r="BF971" i="1"/>
  <c r="CT971" i="1"/>
  <c r="BD971" i="1"/>
  <c r="BE971" i="1"/>
  <c r="CG967" i="1" l="1"/>
  <c r="CM967" i="1" s="1"/>
  <c r="CH967" i="1"/>
  <c r="AN971" i="1"/>
  <c r="AM972" i="1"/>
  <c r="BK971" i="1"/>
  <c r="CV971" i="1"/>
  <c r="BG971" i="1"/>
  <c r="AU971" i="1" l="1"/>
  <c r="AV971" i="1"/>
  <c r="BQ968" i="1"/>
  <c r="BS968" i="1" s="1"/>
  <c r="CK972" i="1"/>
  <c r="AO972" i="1"/>
  <c r="CS972" i="1"/>
  <c r="AP972" i="1"/>
  <c r="AR972" i="1"/>
  <c r="AS972" i="1"/>
  <c r="AW972" i="1"/>
  <c r="AQ972" i="1"/>
  <c r="CD968" i="1" l="1"/>
  <c r="BT968" i="1"/>
  <c r="CF968" i="1"/>
  <c r="CJ968" i="1" s="1"/>
  <c r="CE968" i="1"/>
  <c r="CL968" i="1" s="1"/>
  <c r="AT972" i="1"/>
  <c r="BD972" i="1"/>
  <c r="BE972" i="1"/>
  <c r="BF972" i="1"/>
  <c r="CT972" i="1"/>
  <c r="CI972" i="1"/>
  <c r="BI972" i="1"/>
  <c r="BH972" i="1"/>
  <c r="BP972" i="1"/>
  <c r="BJ972" i="1"/>
  <c r="CU972" i="1"/>
  <c r="BK972" i="1" l="1"/>
  <c r="CV972" i="1"/>
  <c r="CG968" i="1"/>
  <c r="CM968" i="1" s="1"/>
  <c r="CH968" i="1"/>
  <c r="AN972" i="1"/>
  <c r="AM973" i="1"/>
  <c r="BG972" i="1"/>
  <c r="AQ973" i="1" l="1"/>
  <c r="AO973" i="1"/>
  <c r="AP973" i="1"/>
  <c r="AR973" i="1"/>
  <c r="AS973" i="1"/>
  <c r="CK973" i="1"/>
  <c r="BQ969" i="1"/>
  <c r="BS969" i="1" s="1"/>
  <c r="CS973" i="1"/>
  <c r="AW973" i="1"/>
  <c r="AU972" i="1"/>
  <c r="AV972" i="1"/>
  <c r="AT973" i="1" l="1"/>
  <c r="BD973" i="1"/>
  <c r="BE973" i="1"/>
  <c r="CT973" i="1"/>
  <c r="BF973" i="1"/>
  <c r="BH973" i="1"/>
  <c r="BP973" i="1"/>
  <c r="BJ973" i="1"/>
  <c r="CI973" i="1"/>
  <c r="BI973" i="1"/>
  <c r="CU973" i="1"/>
  <c r="CD969" i="1"/>
  <c r="CF969" i="1"/>
  <c r="CJ969" i="1" s="1"/>
  <c r="CE969" i="1"/>
  <c r="CL969" i="1" s="1"/>
  <c r="BT969" i="1"/>
  <c r="BG973" i="1" l="1"/>
  <c r="AM974" i="1"/>
  <c r="AN973" i="1"/>
  <c r="CH969" i="1"/>
  <c r="CG969" i="1"/>
  <c r="CM969" i="1" s="1"/>
  <c r="BK973" i="1"/>
  <c r="CV973" i="1"/>
  <c r="AW974" i="1" l="1"/>
  <c r="CK974" i="1"/>
  <c r="AQ974" i="1"/>
  <c r="CS974" i="1"/>
  <c r="BQ970" i="1"/>
  <c r="BS970" i="1" s="1"/>
  <c r="AR974" i="1"/>
  <c r="AS974" i="1"/>
  <c r="AO974" i="1"/>
  <c r="AP974" i="1"/>
  <c r="AV973" i="1"/>
  <c r="AU973" i="1"/>
  <c r="CE970" i="1" l="1"/>
  <c r="CL970" i="1" s="1"/>
  <c r="BT970" i="1"/>
  <c r="CD970" i="1"/>
  <c r="CF970" i="1"/>
  <c r="CJ970" i="1" s="1"/>
  <c r="BD974" i="1"/>
  <c r="CT974" i="1"/>
  <c r="AT974" i="1"/>
  <c r="BE974" i="1"/>
  <c r="BF974" i="1"/>
  <c r="BJ974" i="1"/>
  <c r="BH974" i="1"/>
  <c r="CU974" i="1"/>
  <c r="BI974" i="1"/>
  <c r="CI974" i="1"/>
  <c r="BP974" i="1"/>
  <c r="BG974" i="1" l="1"/>
  <c r="CV974" i="1"/>
  <c r="CG970" i="1"/>
  <c r="CM970" i="1" s="1"/>
  <c r="CH970" i="1"/>
  <c r="AN974" i="1"/>
  <c r="AM975" i="1"/>
  <c r="BK974" i="1"/>
  <c r="AO975" i="1" l="1"/>
  <c r="AP975" i="1"/>
  <c r="AW975" i="1"/>
  <c r="AR975" i="1"/>
  <c r="CK975" i="1"/>
  <c r="CS975" i="1"/>
  <c r="BQ971" i="1"/>
  <c r="BS971" i="1" s="1"/>
  <c r="AS975" i="1"/>
  <c r="AQ975" i="1"/>
  <c r="AV974" i="1"/>
  <c r="AU974" i="1"/>
  <c r="CT975" i="1" l="1"/>
  <c r="BD975" i="1"/>
  <c r="AT975" i="1"/>
  <c r="BF975" i="1"/>
  <c r="BE975" i="1"/>
  <c r="CU975" i="1"/>
  <c r="BP975" i="1"/>
  <c r="CI975" i="1"/>
  <c r="BI975" i="1"/>
  <c r="BH975" i="1"/>
  <c r="BJ975" i="1"/>
  <c r="CD971" i="1"/>
  <c r="CF971" i="1"/>
  <c r="CJ971" i="1" s="1"/>
  <c r="CE971" i="1"/>
  <c r="CL971" i="1" s="1"/>
  <c r="BT971" i="1"/>
  <c r="CV975" i="1" l="1"/>
  <c r="BG975" i="1"/>
  <c r="BK975" i="1"/>
  <c r="AN975" i="1"/>
  <c r="AM976" i="1"/>
  <c r="CG971" i="1"/>
  <c r="CM971" i="1" s="1"/>
  <c r="CH971" i="1"/>
  <c r="AV975" i="1" l="1"/>
  <c r="AU975" i="1"/>
  <c r="AO976" i="1"/>
  <c r="AP976" i="1"/>
  <c r="AQ976" i="1"/>
  <c r="CS976" i="1"/>
  <c r="AR976" i="1"/>
  <c r="BQ972" i="1"/>
  <c r="BS972" i="1" s="1"/>
  <c r="AW976" i="1"/>
  <c r="AS976" i="1"/>
  <c r="CK976" i="1"/>
  <c r="CT976" i="1" l="1"/>
  <c r="BE976" i="1"/>
  <c r="BD976" i="1"/>
  <c r="BF976" i="1"/>
  <c r="AT976" i="1"/>
  <c r="BI976" i="1"/>
  <c r="BP976" i="1"/>
  <c r="BJ976" i="1"/>
  <c r="CU976" i="1"/>
  <c r="BH976" i="1"/>
  <c r="CI976" i="1"/>
  <c r="BT972" i="1"/>
  <c r="CE972" i="1"/>
  <c r="CL972" i="1" s="1"/>
  <c r="CD972" i="1"/>
  <c r="CF972" i="1"/>
  <c r="CJ972" i="1" s="1"/>
  <c r="CV976" i="1" l="1"/>
  <c r="BG976" i="1"/>
  <c r="AN976" i="1"/>
  <c r="AM977" i="1"/>
  <c r="CG972" i="1"/>
  <c r="CM972" i="1" s="1"/>
  <c r="CH972" i="1"/>
  <c r="BK976" i="1"/>
  <c r="AU976" i="1" l="1"/>
  <c r="AV976" i="1"/>
  <c r="BQ973" i="1"/>
  <c r="BS973" i="1" s="1"/>
  <c r="AR977" i="1"/>
  <c r="AS977" i="1"/>
  <c r="AO977" i="1"/>
  <c r="CS977" i="1"/>
  <c r="AQ977" i="1"/>
  <c r="CK977" i="1"/>
  <c r="AP977" i="1"/>
  <c r="AW977" i="1"/>
  <c r="CF973" i="1" l="1"/>
  <c r="CJ973" i="1" s="1"/>
  <c r="CE973" i="1"/>
  <c r="CL973" i="1" s="1"/>
  <c r="CD973" i="1"/>
  <c r="BT973" i="1"/>
  <c r="CT977" i="1"/>
  <c r="AT977" i="1"/>
  <c r="BE977" i="1"/>
  <c r="BD977" i="1"/>
  <c r="BF977" i="1"/>
  <c r="BJ977" i="1"/>
  <c r="BH977" i="1"/>
  <c r="BI977" i="1"/>
  <c r="BP977" i="1"/>
  <c r="CU977" i="1"/>
  <c r="CI977" i="1"/>
  <c r="BG977" i="1" l="1"/>
  <c r="CG973" i="1"/>
  <c r="CM973" i="1" s="1"/>
  <c r="CH973" i="1"/>
  <c r="AN977" i="1"/>
  <c r="AM978" i="1"/>
  <c r="BK977" i="1"/>
  <c r="CV977" i="1"/>
  <c r="CS978" i="1" l="1"/>
  <c r="AP978" i="1"/>
  <c r="BQ974" i="1"/>
  <c r="BS974" i="1" s="1"/>
  <c r="AO978" i="1"/>
  <c r="AQ978" i="1"/>
  <c r="AR978" i="1"/>
  <c r="AS978" i="1"/>
  <c r="CK978" i="1"/>
  <c r="AW978" i="1"/>
  <c r="AV977" i="1"/>
  <c r="AU977" i="1"/>
  <c r="BH978" i="1" l="1"/>
  <c r="BJ978" i="1"/>
  <c r="BI978" i="1"/>
  <c r="BP978" i="1"/>
  <c r="CI978" i="1"/>
  <c r="CU978" i="1"/>
  <c r="CF974" i="1"/>
  <c r="CJ974" i="1" s="1"/>
  <c r="CD974" i="1"/>
  <c r="BT974" i="1"/>
  <c r="CE974" i="1"/>
  <c r="CL974" i="1" s="1"/>
  <c r="BF978" i="1"/>
  <c r="CT978" i="1"/>
  <c r="AT978" i="1"/>
  <c r="BE978" i="1"/>
  <c r="BD978" i="1"/>
  <c r="CV978" i="1" l="1"/>
  <c r="CH974" i="1"/>
  <c r="CG974" i="1"/>
  <c r="CM974" i="1" s="1"/>
  <c r="AN978" i="1"/>
  <c r="AM979" i="1"/>
  <c r="BG978" i="1"/>
  <c r="BK978" i="1"/>
  <c r="AU978" i="1" l="1"/>
  <c r="AV978" i="1"/>
  <c r="AO979" i="1"/>
  <c r="AS979" i="1"/>
  <c r="CK979" i="1"/>
  <c r="BQ975" i="1"/>
  <c r="BS975" i="1" s="1"/>
  <c r="AR979" i="1"/>
  <c r="AP979" i="1"/>
  <c r="AW979" i="1"/>
  <c r="CS979" i="1"/>
  <c r="AQ979" i="1"/>
  <c r="BF979" i="1" l="1"/>
  <c r="CT979" i="1"/>
  <c r="BD979" i="1"/>
  <c r="BE979" i="1"/>
  <c r="AT979" i="1"/>
  <c r="CF975" i="1"/>
  <c r="CJ975" i="1" s="1"/>
  <c r="BT975" i="1"/>
  <c r="CE975" i="1"/>
  <c r="CL975" i="1" s="1"/>
  <c r="CD975" i="1"/>
  <c r="CU979" i="1"/>
  <c r="BJ979" i="1"/>
  <c r="CI979" i="1"/>
  <c r="BI979" i="1"/>
  <c r="BH979" i="1"/>
  <c r="BP979" i="1"/>
  <c r="CV979" i="1" l="1"/>
  <c r="BK979" i="1"/>
  <c r="AN979" i="1"/>
  <c r="AM980" i="1"/>
  <c r="CH975" i="1"/>
  <c r="CG975" i="1"/>
  <c r="CM975" i="1" s="1"/>
  <c r="BG979" i="1"/>
  <c r="AU979" i="1" l="1"/>
  <c r="AV979" i="1"/>
  <c r="AS980" i="1"/>
  <c r="AO980" i="1"/>
  <c r="AP980" i="1"/>
  <c r="AQ980" i="1"/>
  <c r="AR980" i="1"/>
  <c r="CK980" i="1"/>
  <c r="AW980" i="1"/>
  <c r="CS980" i="1"/>
  <c r="BQ976" i="1"/>
  <c r="BS976" i="1" s="1"/>
  <c r="AT980" i="1" l="1"/>
  <c r="CT980" i="1"/>
  <c r="BF980" i="1"/>
  <c r="BD980" i="1"/>
  <c r="BE980" i="1"/>
  <c r="BP980" i="1"/>
  <c r="CU980" i="1"/>
  <c r="CI980" i="1"/>
  <c r="BH980" i="1"/>
  <c r="BJ980" i="1"/>
  <c r="BI980" i="1"/>
  <c r="CF976" i="1"/>
  <c r="CJ976" i="1" s="1"/>
  <c r="BT976" i="1"/>
  <c r="CD976" i="1"/>
  <c r="CE976" i="1"/>
  <c r="CL976" i="1" s="1"/>
  <c r="BK980" i="1" l="1"/>
  <c r="CV980" i="1"/>
  <c r="AN980" i="1"/>
  <c r="AM981" i="1"/>
  <c r="CG976" i="1"/>
  <c r="CM976" i="1" s="1"/>
  <c r="CH976" i="1"/>
  <c r="BG980" i="1"/>
  <c r="AP981" i="1" l="1"/>
  <c r="AO981" i="1"/>
  <c r="AQ981" i="1"/>
  <c r="AW981" i="1"/>
  <c r="BQ977" i="1"/>
  <c r="BS977" i="1" s="1"/>
  <c r="CK981" i="1"/>
  <c r="CS981" i="1"/>
  <c r="AR981" i="1"/>
  <c r="AS981" i="1"/>
  <c r="AV980" i="1"/>
  <c r="AU980" i="1"/>
  <c r="CU981" i="1" l="1"/>
  <c r="CI981" i="1"/>
  <c r="BI981" i="1"/>
  <c r="BJ981" i="1"/>
  <c r="BP981" i="1"/>
  <c r="BH981" i="1"/>
  <c r="AT981" i="1"/>
  <c r="CT981" i="1"/>
  <c r="BE981" i="1"/>
  <c r="BD981" i="1"/>
  <c r="BF981" i="1"/>
  <c r="CE977" i="1"/>
  <c r="CL977" i="1" s="1"/>
  <c r="CD977" i="1"/>
  <c r="CF977" i="1"/>
  <c r="CJ977" i="1" s="1"/>
  <c r="BT977" i="1"/>
  <c r="AN981" i="1" l="1"/>
  <c r="AM982" i="1"/>
  <c r="CH977" i="1"/>
  <c r="CG977" i="1"/>
  <c r="CM977" i="1" s="1"/>
  <c r="BK981" i="1"/>
  <c r="BG981" i="1"/>
  <c r="CV981" i="1"/>
  <c r="AS982" i="1" l="1"/>
  <c r="AQ982" i="1"/>
  <c r="AO982" i="1"/>
  <c r="AP982" i="1"/>
  <c r="AR982" i="1"/>
  <c r="CK982" i="1"/>
  <c r="AW982" i="1"/>
  <c r="BQ978" i="1"/>
  <c r="BS978" i="1" s="1"/>
  <c r="CS982" i="1"/>
  <c r="AV981" i="1"/>
  <c r="AU981" i="1"/>
  <c r="BE982" i="1" l="1"/>
  <c r="AT982" i="1"/>
  <c r="BD982" i="1"/>
  <c r="BF982" i="1"/>
  <c r="CT982" i="1"/>
  <c r="BP982" i="1"/>
  <c r="CI982" i="1"/>
  <c r="BH982" i="1"/>
  <c r="BI982" i="1"/>
  <c r="CU982" i="1"/>
  <c r="BJ982" i="1"/>
  <c r="CF978" i="1"/>
  <c r="CJ978" i="1" s="1"/>
  <c r="CE978" i="1"/>
  <c r="CL978" i="1" s="1"/>
  <c r="CD978" i="1"/>
  <c r="BT978" i="1"/>
  <c r="CV982" i="1" l="1"/>
  <c r="BG982" i="1"/>
  <c r="AM983" i="1"/>
  <c r="AN982" i="1"/>
  <c r="CG978" i="1"/>
  <c r="CM978" i="1" s="1"/>
  <c r="CH978" i="1"/>
  <c r="BK982" i="1"/>
  <c r="AV982" i="1" l="1"/>
  <c r="AU982" i="1"/>
  <c r="AS983" i="1"/>
  <c r="CS983" i="1"/>
  <c r="AO983" i="1"/>
  <c r="AR983" i="1"/>
  <c r="CK983" i="1"/>
  <c r="AQ983" i="1"/>
  <c r="AW983" i="1"/>
  <c r="BQ979" i="1"/>
  <c r="BS979" i="1" s="1"/>
  <c r="AP983" i="1"/>
  <c r="CT983" i="1" l="1"/>
  <c r="AT983" i="1"/>
  <c r="BF983" i="1"/>
  <c r="BD983" i="1"/>
  <c r="BE983" i="1"/>
  <c r="BT979" i="1"/>
  <c r="CD979" i="1"/>
  <c r="CE979" i="1"/>
  <c r="CL979" i="1" s="1"/>
  <c r="CF979" i="1"/>
  <c r="CJ979" i="1" s="1"/>
  <c r="CI983" i="1"/>
  <c r="BJ983" i="1"/>
  <c r="CU983" i="1"/>
  <c r="BH983" i="1"/>
  <c r="BP983" i="1"/>
  <c r="BI983" i="1"/>
  <c r="CV983" i="1" l="1"/>
  <c r="AN983" i="1"/>
  <c r="AM984" i="1"/>
  <c r="CH979" i="1"/>
  <c r="CG979" i="1"/>
  <c r="CM979" i="1" s="1"/>
  <c r="BG983" i="1"/>
  <c r="BK983" i="1"/>
  <c r="AV983" i="1" l="1"/>
  <c r="AU983" i="1"/>
  <c r="AW984" i="1"/>
  <c r="AQ984" i="1"/>
  <c r="AP984" i="1"/>
  <c r="CK984" i="1"/>
  <c r="CS984" i="1"/>
  <c r="AO984" i="1"/>
  <c r="AR984" i="1"/>
  <c r="AS984" i="1"/>
  <c r="BQ980" i="1"/>
  <c r="BS980" i="1" s="1"/>
  <c r="BP984" i="1" l="1"/>
  <c r="CU984" i="1"/>
  <c r="CI984" i="1"/>
  <c r="BJ984" i="1"/>
  <c r="BI984" i="1"/>
  <c r="BH984" i="1"/>
  <c r="CT984" i="1"/>
  <c r="BE984" i="1"/>
  <c r="BF984" i="1"/>
  <c r="AT984" i="1"/>
  <c r="BD984" i="1"/>
  <c r="CD980" i="1"/>
  <c r="BT980" i="1"/>
  <c r="CF980" i="1"/>
  <c r="CJ980" i="1" s="1"/>
  <c r="CE980" i="1"/>
  <c r="CL980" i="1" s="1"/>
  <c r="AN984" i="1" l="1"/>
  <c r="AM985" i="1"/>
  <c r="CH980" i="1"/>
  <c r="CG980" i="1"/>
  <c r="CM980" i="1" s="1"/>
  <c r="CV984" i="1"/>
  <c r="BK984" i="1"/>
  <c r="BG984" i="1"/>
  <c r="AU984" i="1" l="1"/>
  <c r="AV984" i="1"/>
  <c r="AR985" i="1"/>
  <c r="AS985" i="1"/>
  <c r="AQ985" i="1"/>
  <c r="AP985" i="1"/>
  <c r="AO985" i="1"/>
  <c r="CS985" i="1"/>
  <c r="AW985" i="1"/>
  <c r="BQ981" i="1"/>
  <c r="BS981" i="1" s="1"/>
  <c r="CK985" i="1"/>
  <c r="BP985" i="1" l="1"/>
  <c r="CU985" i="1"/>
  <c r="BI985" i="1"/>
  <c r="BJ985" i="1"/>
  <c r="CI985" i="1"/>
  <c r="BH985" i="1"/>
  <c r="BE985" i="1"/>
  <c r="CT985" i="1"/>
  <c r="BF985" i="1"/>
  <c r="BD985" i="1"/>
  <c r="AT985" i="1"/>
  <c r="CD981" i="1"/>
  <c r="CF981" i="1"/>
  <c r="CJ981" i="1" s="1"/>
  <c r="BT981" i="1"/>
  <c r="CE981" i="1"/>
  <c r="CL981" i="1" s="1"/>
  <c r="BG985" i="1" l="1"/>
  <c r="CV985" i="1"/>
  <c r="AN985" i="1"/>
  <c r="AM986" i="1"/>
  <c r="CH981" i="1"/>
  <c r="CG981" i="1"/>
  <c r="CM981" i="1" s="1"/>
  <c r="BK985" i="1"/>
  <c r="CS986" i="1" l="1"/>
  <c r="AQ986" i="1"/>
  <c r="AW986" i="1"/>
  <c r="AO986" i="1"/>
  <c r="AS986" i="1"/>
  <c r="CK986" i="1"/>
  <c r="AP986" i="1"/>
  <c r="AR986" i="1"/>
  <c r="BQ982" i="1"/>
  <c r="BS982" i="1" s="1"/>
  <c r="AU985" i="1"/>
  <c r="AV985" i="1"/>
  <c r="BP986" i="1" l="1"/>
  <c r="BF986" i="1"/>
  <c r="BD986" i="1"/>
  <c r="CT986" i="1"/>
  <c r="BE986" i="1"/>
  <c r="AT986" i="1"/>
  <c r="BI986" i="1"/>
  <c r="CI986" i="1"/>
  <c r="BH986" i="1"/>
  <c r="CU986" i="1"/>
  <c r="BJ986" i="1"/>
  <c r="BT982" i="1"/>
  <c r="CF982" i="1"/>
  <c r="CJ982" i="1" s="1"/>
  <c r="CD982" i="1"/>
  <c r="CE982" i="1"/>
  <c r="CL982" i="1" s="1"/>
  <c r="CV986" i="1" l="1"/>
  <c r="AN986" i="1"/>
  <c r="AM987" i="1"/>
  <c r="CH982" i="1"/>
  <c r="CG982" i="1"/>
  <c r="CM982" i="1" s="1"/>
  <c r="BG986" i="1"/>
  <c r="BK986" i="1"/>
  <c r="AU986" i="1" l="1"/>
  <c r="AV986" i="1"/>
  <c r="AR987" i="1"/>
  <c r="AW987" i="1"/>
  <c r="CS987" i="1"/>
  <c r="AO987" i="1"/>
  <c r="AQ987" i="1"/>
  <c r="CK987" i="1"/>
  <c r="AP987" i="1"/>
  <c r="AS987" i="1"/>
  <c r="BQ983" i="1"/>
  <c r="BS983" i="1" s="1"/>
  <c r="BP987" i="1" l="1"/>
  <c r="AT987" i="1"/>
  <c r="BE987" i="1"/>
  <c r="BD987" i="1"/>
  <c r="BF987" i="1"/>
  <c r="CT987" i="1"/>
  <c r="BJ987" i="1"/>
  <c r="CU987" i="1"/>
  <c r="BH987" i="1"/>
  <c r="CI987" i="1"/>
  <c r="BI987" i="1"/>
  <c r="CD983" i="1"/>
  <c r="CF983" i="1"/>
  <c r="CJ983" i="1" s="1"/>
  <c r="BT983" i="1"/>
  <c r="CE983" i="1"/>
  <c r="CL983" i="1" s="1"/>
  <c r="CV987" i="1" l="1"/>
  <c r="AM988" i="1"/>
  <c r="AN987" i="1"/>
  <c r="CH983" i="1"/>
  <c r="CG983" i="1"/>
  <c r="CM983" i="1" s="1"/>
  <c r="BG987" i="1"/>
  <c r="BK987" i="1"/>
  <c r="CS988" i="1" l="1"/>
  <c r="BQ984" i="1"/>
  <c r="BS984" i="1" s="1"/>
  <c r="AQ988" i="1"/>
  <c r="AR988" i="1"/>
  <c r="AS988" i="1"/>
  <c r="AO988" i="1"/>
  <c r="AW988" i="1"/>
  <c r="AP988" i="1"/>
  <c r="CK988" i="1"/>
  <c r="AV987" i="1"/>
  <c r="AU987" i="1"/>
  <c r="BP988" i="1" l="1"/>
  <c r="CD984" i="1"/>
  <c r="BT984" i="1"/>
  <c r="CE984" i="1"/>
  <c r="CL984" i="1" s="1"/>
  <c r="CF984" i="1"/>
  <c r="CJ984" i="1" s="1"/>
  <c r="AT988" i="1"/>
  <c r="BF988" i="1"/>
  <c r="CT988" i="1"/>
  <c r="BE988" i="1"/>
  <c r="BD988" i="1"/>
  <c r="BH988" i="1"/>
  <c r="BJ988" i="1"/>
  <c r="BI988" i="1"/>
  <c r="CI988" i="1"/>
  <c r="CU988" i="1"/>
  <c r="CV988" i="1" l="1"/>
  <c r="CH984" i="1"/>
  <c r="CG984" i="1"/>
  <c r="CM984" i="1" s="1"/>
  <c r="AM989" i="1"/>
  <c r="AN988" i="1"/>
  <c r="BK988" i="1"/>
  <c r="BG988" i="1"/>
  <c r="BQ985" i="1" l="1"/>
  <c r="BS985" i="1" s="1"/>
  <c r="AP989" i="1"/>
  <c r="AO989" i="1"/>
  <c r="AQ989" i="1"/>
  <c r="AR989" i="1"/>
  <c r="AS989" i="1"/>
  <c r="CK989" i="1"/>
  <c r="AW989" i="1"/>
  <c r="CS989" i="1"/>
  <c r="AU988" i="1"/>
  <c r="AV988" i="1"/>
  <c r="BP989" i="1" l="1"/>
  <c r="CF985" i="1"/>
  <c r="CJ985" i="1" s="1"/>
  <c r="BT985" i="1"/>
  <c r="CE985" i="1"/>
  <c r="CL985" i="1" s="1"/>
  <c r="CD985" i="1"/>
  <c r="CI989" i="1"/>
  <c r="CU989" i="1"/>
  <c r="BI989" i="1"/>
  <c r="BJ989" i="1"/>
  <c r="BH989" i="1"/>
  <c r="AT989" i="1"/>
  <c r="BE989" i="1"/>
  <c r="CT989" i="1"/>
  <c r="BD989" i="1"/>
  <c r="BF989" i="1"/>
  <c r="BG989" i="1" l="1"/>
  <c r="CH985" i="1"/>
  <c r="CG985" i="1"/>
  <c r="CM985" i="1" s="1"/>
  <c r="AN989" i="1"/>
  <c r="AM990" i="1"/>
  <c r="CV989" i="1"/>
  <c r="BK989" i="1"/>
  <c r="AU989" i="1" l="1"/>
  <c r="AV989" i="1"/>
  <c r="CK990" i="1"/>
  <c r="AR990" i="1"/>
  <c r="AS990" i="1"/>
  <c r="BQ986" i="1"/>
  <c r="BS986" i="1" s="1"/>
  <c r="AQ990" i="1"/>
  <c r="AO990" i="1"/>
  <c r="AW990" i="1"/>
  <c r="AP990" i="1"/>
  <c r="BP990" i="1" s="1"/>
  <c r="CS990" i="1"/>
  <c r="CD986" i="1" l="1"/>
  <c r="CF986" i="1"/>
  <c r="CJ986" i="1" s="1"/>
  <c r="CE986" i="1"/>
  <c r="CL986" i="1" s="1"/>
  <c r="BT986" i="1"/>
  <c r="AT990" i="1"/>
  <c r="CT990" i="1"/>
  <c r="BF990" i="1"/>
  <c r="BD990" i="1"/>
  <c r="BE990" i="1"/>
  <c r="BH990" i="1"/>
  <c r="CU990" i="1"/>
  <c r="BI990" i="1"/>
  <c r="CI990" i="1"/>
  <c r="BJ990" i="1"/>
  <c r="CV990" i="1" l="1"/>
  <c r="CG986" i="1"/>
  <c r="CM986" i="1" s="1"/>
  <c r="CH986" i="1"/>
  <c r="AN990" i="1"/>
  <c r="AM991" i="1"/>
  <c r="BG990" i="1"/>
  <c r="BK990" i="1"/>
  <c r="AV990" i="1" l="1"/>
  <c r="AU990" i="1"/>
  <c r="AO991" i="1"/>
  <c r="AP991" i="1"/>
  <c r="AR991" i="1"/>
  <c r="CK991" i="1"/>
  <c r="AQ991" i="1"/>
  <c r="CS991" i="1"/>
  <c r="AS991" i="1"/>
  <c r="BQ987" i="1"/>
  <c r="BS987" i="1" s="1"/>
  <c r="AW991" i="1"/>
  <c r="BP991" i="1" l="1"/>
  <c r="AT991" i="1"/>
  <c r="BE991" i="1"/>
  <c r="BF991" i="1"/>
  <c r="CT991" i="1"/>
  <c r="BD991" i="1"/>
  <c r="CU991" i="1"/>
  <c r="BI991" i="1"/>
  <c r="BJ991" i="1"/>
  <c r="CI991" i="1"/>
  <c r="BH991" i="1"/>
  <c r="CF987" i="1"/>
  <c r="CJ987" i="1" s="1"/>
  <c r="CE987" i="1"/>
  <c r="CL987" i="1" s="1"/>
  <c r="CD987" i="1"/>
  <c r="BT987" i="1"/>
  <c r="BK991" i="1" l="1"/>
  <c r="CV991" i="1"/>
  <c r="AN991" i="1"/>
  <c r="AM992" i="1"/>
  <c r="CH987" i="1"/>
  <c r="CG987" i="1"/>
  <c r="CM987" i="1" s="1"/>
  <c r="BG991" i="1"/>
  <c r="AU991" i="1" l="1"/>
  <c r="AV991" i="1"/>
  <c r="AW992" i="1"/>
  <c r="CS992" i="1"/>
  <c r="AP992" i="1"/>
  <c r="AS992" i="1"/>
  <c r="AR992" i="1"/>
  <c r="AQ992" i="1"/>
  <c r="CK992" i="1"/>
  <c r="AO992" i="1"/>
  <c r="BQ988" i="1"/>
  <c r="BS988" i="1" s="1"/>
  <c r="BP992" i="1" l="1"/>
  <c r="CU992" i="1"/>
  <c r="CI992" i="1"/>
  <c r="BI992" i="1"/>
  <c r="BH992" i="1"/>
  <c r="BJ992" i="1"/>
  <c r="BE992" i="1"/>
  <c r="BF992" i="1"/>
  <c r="AT992" i="1"/>
  <c r="BD992" i="1"/>
  <c r="CT992" i="1"/>
  <c r="CE988" i="1"/>
  <c r="CL988" i="1" s="1"/>
  <c r="CF988" i="1"/>
  <c r="CJ988" i="1" s="1"/>
  <c r="BT988" i="1"/>
  <c r="CD988" i="1"/>
  <c r="BG992" i="1" l="1"/>
  <c r="CV992" i="1"/>
  <c r="AN992" i="1"/>
  <c r="AM993" i="1"/>
  <c r="CG988" i="1"/>
  <c r="CM988" i="1" s="1"/>
  <c r="CH988" i="1"/>
  <c r="BK992" i="1"/>
  <c r="AR993" i="1" l="1"/>
  <c r="AS993" i="1"/>
  <c r="AO993" i="1"/>
  <c r="AP993" i="1"/>
  <c r="AQ993" i="1"/>
  <c r="CK993" i="1"/>
  <c r="CS993" i="1"/>
  <c r="BQ989" i="1"/>
  <c r="BS989" i="1" s="1"/>
  <c r="AW993" i="1"/>
  <c r="AU992" i="1"/>
  <c r="AV992" i="1"/>
  <c r="BP993" i="1" l="1"/>
  <c r="CT993" i="1"/>
  <c r="BD993" i="1"/>
  <c r="AT993" i="1"/>
  <c r="BF993" i="1"/>
  <c r="BE993" i="1"/>
  <c r="CU993" i="1"/>
  <c r="CI993" i="1"/>
  <c r="BJ993" i="1"/>
  <c r="BH993" i="1"/>
  <c r="BI993" i="1"/>
  <c r="CF989" i="1"/>
  <c r="CJ989" i="1" s="1"/>
  <c r="CE989" i="1"/>
  <c r="CL989" i="1" s="1"/>
  <c r="CD989" i="1"/>
  <c r="BT989" i="1"/>
  <c r="CV993" i="1" l="1"/>
  <c r="BG993" i="1"/>
  <c r="BK993" i="1"/>
  <c r="AM994" i="1"/>
  <c r="AN993" i="1"/>
  <c r="CG989" i="1"/>
  <c r="CM989" i="1" s="1"/>
  <c r="CH989" i="1"/>
  <c r="AO994" i="1" l="1"/>
  <c r="AP994" i="1"/>
  <c r="AQ994" i="1"/>
  <c r="AR994" i="1"/>
  <c r="CS994" i="1"/>
  <c r="AS994" i="1"/>
  <c r="CK994" i="1"/>
  <c r="AW994" i="1"/>
  <c r="BQ990" i="1"/>
  <c r="BS990" i="1" s="1"/>
  <c r="AU993" i="1"/>
  <c r="AV993" i="1"/>
  <c r="BP994" i="1" l="1"/>
  <c r="BF994" i="1"/>
  <c r="CT994" i="1"/>
  <c r="BD994" i="1"/>
  <c r="BE994" i="1"/>
  <c r="AT994" i="1"/>
  <c r="BH994" i="1"/>
  <c r="CU994" i="1"/>
  <c r="BI994" i="1"/>
  <c r="BJ994" i="1"/>
  <c r="CI994" i="1"/>
  <c r="BT990" i="1"/>
  <c r="CF990" i="1"/>
  <c r="CJ990" i="1" s="1"/>
  <c r="CD990" i="1"/>
  <c r="CE990" i="1"/>
  <c r="CL990" i="1" s="1"/>
  <c r="CV994" i="1" l="1"/>
  <c r="BK994" i="1"/>
  <c r="AM995" i="1"/>
  <c r="AN994" i="1"/>
  <c r="CG990" i="1"/>
  <c r="CM990" i="1" s="1"/>
  <c r="CH990" i="1"/>
  <c r="BG994" i="1"/>
  <c r="AO995" i="1" l="1"/>
  <c r="AW995" i="1"/>
  <c r="AS995" i="1"/>
  <c r="AP995" i="1"/>
  <c r="CK995" i="1"/>
  <c r="CS995" i="1"/>
  <c r="AR995" i="1"/>
  <c r="BQ991" i="1"/>
  <c r="BS991" i="1" s="1"/>
  <c r="AQ995" i="1"/>
  <c r="AV994" i="1"/>
  <c r="AU994" i="1"/>
  <c r="AT995" i="1" l="1"/>
  <c r="BP995" i="1"/>
  <c r="BE995" i="1"/>
  <c r="BF995" i="1"/>
  <c r="CT995" i="1"/>
  <c r="BD995" i="1"/>
  <c r="BJ995" i="1"/>
  <c r="BH995" i="1"/>
  <c r="CI995" i="1"/>
  <c r="BI995" i="1"/>
  <c r="CU995" i="1"/>
  <c r="BT991" i="1"/>
  <c r="CF991" i="1"/>
  <c r="CJ991" i="1" s="1"/>
  <c r="CE991" i="1"/>
  <c r="CL991" i="1" s="1"/>
  <c r="CD991" i="1"/>
  <c r="AN995" i="1" l="1"/>
  <c r="AM996" i="1"/>
  <c r="CV995" i="1"/>
  <c r="BG995" i="1"/>
  <c r="CG991" i="1"/>
  <c r="CM991" i="1" s="1"/>
  <c r="CH991" i="1"/>
  <c r="BK995" i="1"/>
  <c r="AU995" i="1" l="1"/>
  <c r="AV995" i="1"/>
  <c r="AP996" i="1"/>
  <c r="AQ996" i="1"/>
  <c r="AO996" i="1"/>
  <c r="AS996" i="1"/>
  <c r="AR996" i="1"/>
  <c r="CK996" i="1"/>
  <c r="BQ992" i="1"/>
  <c r="BS992" i="1" s="1"/>
  <c r="AW996" i="1"/>
  <c r="CS996" i="1"/>
  <c r="BE996" i="1"/>
  <c r="CT996" i="1"/>
  <c r="BH996" i="1"/>
  <c r="AT996" i="1"/>
  <c r="BD996" i="1" l="1"/>
  <c r="BF996" i="1"/>
  <c r="BG996" i="1" s="1"/>
  <c r="CF992" i="1"/>
  <c r="BT992" i="1"/>
  <c r="CD992" i="1"/>
  <c r="CH992" i="1" s="1"/>
  <c r="CE992" i="1"/>
  <c r="CL992" i="1" s="1"/>
  <c r="BJ996" i="1"/>
  <c r="CI996" i="1"/>
  <c r="CU996" i="1"/>
  <c r="CV996" i="1" s="1"/>
  <c r="BP996" i="1"/>
  <c r="BI996" i="1"/>
  <c r="AM997" i="1"/>
  <c r="AN996" i="1"/>
  <c r="AW997" i="1"/>
  <c r="CJ992" i="1" l="1"/>
  <c r="CG992" i="1"/>
  <c r="CM992" i="1" s="1"/>
  <c r="BK996" i="1"/>
  <c r="AQ997" i="1"/>
  <c r="AO997" i="1"/>
  <c r="AP997" i="1"/>
  <c r="BI997" i="1" s="1"/>
  <c r="CK997" i="1"/>
  <c r="AS997" i="1"/>
  <c r="CS997" i="1"/>
  <c r="AR997" i="1"/>
  <c r="BQ993" i="1"/>
  <c r="BS993" i="1" s="1"/>
  <c r="AV996" i="1"/>
  <c r="AU996" i="1"/>
  <c r="BJ997" i="1" l="1"/>
  <c r="CU997" i="1"/>
  <c r="BP997" i="1"/>
  <c r="BH997" i="1"/>
  <c r="BD997" i="1"/>
  <c r="BE997" i="1"/>
  <c r="BF997" i="1"/>
  <c r="CT997" i="1"/>
  <c r="AT997" i="1"/>
  <c r="CI997" i="1"/>
  <c r="CF993" i="1"/>
  <c r="CD993" i="1"/>
  <c r="CH993" i="1" s="1"/>
  <c r="BT993" i="1"/>
  <c r="CE993" i="1"/>
  <c r="CL993" i="1" s="1"/>
  <c r="CV997" i="1" l="1"/>
  <c r="BK997" i="1"/>
  <c r="BG997" i="1"/>
  <c r="AM998" i="1"/>
  <c r="AN997" i="1"/>
  <c r="CJ993" i="1"/>
  <c r="CG993" i="1"/>
  <c r="CM993" i="1" s="1"/>
  <c r="AW998" i="1"/>
  <c r="CS998" i="1" l="1"/>
  <c r="BQ994" i="1"/>
  <c r="BS994" i="1" s="1"/>
  <c r="CK998" i="1"/>
  <c r="AP998" i="1"/>
  <c r="AS998" i="1"/>
  <c r="AQ998" i="1"/>
  <c r="AO998" i="1"/>
  <c r="AR998" i="1"/>
  <c r="AU997" i="1"/>
  <c r="AV997" i="1"/>
  <c r="BP998" i="1" l="1"/>
  <c r="CE994" i="1"/>
  <c r="CL994" i="1" s="1"/>
  <c r="BT994" i="1"/>
  <c r="CD994" i="1"/>
  <c r="CF994" i="1"/>
  <c r="CJ994" i="1" s="1"/>
  <c r="BD998" i="1"/>
  <c r="CT998" i="1"/>
  <c r="BF998" i="1"/>
  <c r="AT998" i="1"/>
  <c r="BE998" i="1"/>
  <c r="CI998" i="1"/>
  <c r="CU998" i="1"/>
  <c r="BJ998" i="1"/>
  <c r="BI998" i="1"/>
  <c r="BH998" i="1"/>
  <c r="CV998" i="1" l="1"/>
  <c r="BG998" i="1"/>
  <c r="BK998" i="1"/>
  <c r="CG994" i="1"/>
  <c r="CM994" i="1" s="1"/>
  <c r="CH994" i="1"/>
  <c r="AN998" i="1"/>
  <c r="AM999" i="1"/>
  <c r="AW999" i="1"/>
  <c r="CS999" i="1"/>
  <c r="CK999" i="1" l="1"/>
  <c r="BQ995" i="1"/>
  <c r="BS995" i="1" s="1"/>
  <c r="AV998" i="1"/>
  <c r="AU998" i="1"/>
  <c r="AS999" i="1"/>
  <c r="AR999" i="1"/>
  <c r="AQ999" i="1"/>
  <c r="AP999" i="1"/>
  <c r="AO999" i="1"/>
  <c r="AT999" i="1"/>
  <c r="BT995" i="1" l="1"/>
  <c r="CD995" i="1"/>
  <c r="CF995" i="1"/>
  <c r="CJ995" i="1" s="1"/>
  <c r="CE995" i="1"/>
  <c r="CL995" i="1" s="1"/>
  <c r="CI999" i="1"/>
  <c r="BJ999" i="1"/>
  <c r="BF999" i="1"/>
  <c r="BE999" i="1"/>
  <c r="BD999" i="1"/>
  <c r="CT999" i="1"/>
  <c r="BH999" i="1"/>
  <c r="BI999" i="1"/>
  <c r="BP999" i="1"/>
  <c r="CU999" i="1"/>
  <c r="AM1000" i="1"/>
  <c r="AN999" i="1"/>
  <c r="BG999" i="1" l="1"/>
  <c r="CV999" i="1"/>
  <c r="CH995" i="1"/>
  <c r="CG995" i="1"/>
  <c r="CM995" i="1" s="1"/>
  <c r="BK999" i="1"/>
  <c r="AU999" i="1"/>
  <c r="AV999" i="1"/>
  <c r="BQ996" i="1"/>
  <c r="BS996" i="1" s="1"/>
  <c r="AW1000" i="1"/>
  <c r="CS1000" i="1"/>
  <c r="AR1000" i="1"/>
  <c r="AO1000" i="1"/>
  <c r="AS1000" i="1"/>
  <c r="CK1000" i="1"/>
  <c r="AQ1000" i="1"/>
  <c r="AP1000" i="1"/>
  <c r="CD996" i="1" l="1"/>
  <c r="CF996" i="1"/>
  <c r="CJ996" i="1" s="1"/>
  <c r="CE996" i="1"/>
  <c r="CL996" i="1" s="1"/>
  <c r="BT996" i="1"/>
  <c r="BE1000" i="1"/>
  <c r="BF1000" i="1"/>
  <c r="AT1000" i="1"/>
  <c r="CT1000" i="1"/>
  <c r="BD1000" i="1"/>
  <c r="BH1000" i="1"/>
  <c r="BI1000" i="1"/>
  <c r="BJ1000" i="1"/>
  <c r="BP1000" i="1"/>
  <c r="CI1000" i="1"/>
  <c r="CU1000" i="1"/>
  <c r="CV1000" i="1" l="1"/>
  <c r="BG1000" i="1"/>
  <c r="CH996" i="1"/>
  <c r="CG996" i="1"/>
  <c r="CM996" i="1" s="1"/>
  <c r="AM1001" i="1"/>
  <c r="AN1000" i="1"/>
  <c r="BK1000" i="1"/>
  <c r="CS1001" i="1" l="1"/>
  <c r="CK1001" i="1"/>
  <c r="BQ997" i="1"/>
  <c r="BS997" i="1" s="1"/>
  <c r="AQ1001" i="1"/>
  <c r="AW1001" i="1"/>
  <c r="AO1001" i="1"/>
  <c r="AR1001" i="1"/>
  <c r="AP1001" i="1"/>
  <c r="AS1001" i="1"/>
  <c r="AU1000" i="1"/>
  <c r="AV1000" i="1"/>
  <c r="BT997" i="1" l="1"/>
  <c r="CD997" i="1"/>
  <c r="CE997" i="1"/>
  <c r="CL997" i="1" s="1"/>
  <c r="CF997" i="1"/>
  <c r="CJ997" i="1" s="1"/>
  <c r="BD1001" i="1"/>
  <c r="BF1001" i="1"/>
  <c r="AT1001" i="1"/>
  <c r="CT1001" i="1"/>
  <c r="BE1001" i="1"/>
  <c r="BI1001" i="1"/>
  <c r="BH1001" i="1"/>
  <c r="BP1001" i="1"/>
  <c r="CU1001" i="1"/>
  <c r="CI1001" i="1"/>
  <c r="BJ1001" i="1"/>
  <c r="BK1001" i="1" l="1"/>
  <c r="CV1001" i="1"/>
  <c r="CG997" i="1"/>
  <c r="CM997" i="1" s="1"/>
  <c r="CH997" i="1"/>
  <c r="AN1001" i="1"/>
  <c r="AM1002" i="1"/>
  <c r="BG1001" i="1"/>
  <c r="AS1002" i="1" l="1"/>
  <c r="CS1002" i="1"/>
  <c r="BQ998" i="1"/>
  <c r="BS998" i="1" s="1"/>
  <c r="AQ1002" i="1"/>
  <c r="AW1002" i="1"/>
  <c r="AR1002" i="1"/>
  <c r="AO1002" i="1"/>
  <c r="AP1002" i="1"/>
  <c r="CK1002" i="1"/>
  <c r="AV1001" i="1"/>
  <c r="AU1001" i="1"/>
  <c r="CD998" i="1" l="1"/>
  <c r="CF998" i="1"/>
  <c r="CJ998" i="1" s="1"/>
  <c r="CE998" i="1"/>
  <c r="CL998" i="1" s="1"/>
  <c r="BT998" i="1"/>
  <c r="BF1002" i="1"/>
  <c r="BE1002" i="1"/>
  <c r="BD1002" i="1"/>
  <c r="CT1002" i="1"/>
  <c r="AT1002" i="1"/>
  <c r="BH1002" i="1"/>
  <c r="CI1002" i="1"/>
  <c r="CU1002" i="1"/>
  <c r="BJ1002" i="1"/>
  <c r="BI1002" i="1"/>
  <c r="BP1002" i="1"/>
  <c r="CV1002" i="1" l="1"/>
  <c r="CG998" i="1"/>
  <c r="CM998" i="1" s="1"/>
  <c r="CH998" i="1"/>
  <c r="AN1002" i="1"/>
  <c r="AM1003" i="1"/>
  <c r="BK1002" i="1"/>
  <c r="BG1002" i="1"/>
  <c r="CS1003" i="1" l="1"/>
  <c r="BQ999" i="1"/>
  <c r="BS999" i="1" s="1"/>
  <c r="AO1003" i="1"/>
  <c r="CK1003" i="1"/>
  <c r="AS1003" i="1"/>
  <c r="AR1003" i="1"/>
  <c r="AQ1003" i="1"/>
  <c r="AP1003" i="1"/>
  <c r="AW1003" i="1"/>
  <c r="AV1002" i="1"/>
  <c r="AU1002" i="1"/>
  <c r="CE999" i="1" l="1"/>
  <c r="CL999" i="1" s="1"/>
  <c r="CD999" i="1"/>
  <c r="CF999" i="1"/>
  <c r="CJ999" i="1" s="1"/>
  <c r="BT999" i="1"/>
  <c r="BE1003" i="1"/>
  <c r="AT1003" i="1"/>
  <c r="CT1003" i="1"/>
  <c r="BD1003" i="1"/>
  <c r="BF1003" i="1"/>
  <c r="BJ1003" i="1"/>
  <c r="CU1003" i="1"/>
  <c r="CI1003" i="1"/>
  <c r="BP1003" i="1"/>
  <c r="BH1003" i="1"/>
  <c r="BI1003" i="1"/>
  <c r="BG1003" i="1" l="1"/>
  <c r="BK1003" i="1"/>
  <c r="CV1003" i="1"/>
  <c r="CH999" i="1"/>
  <c r="CG999" i="1"/>
  <c r="CM999" i="1" s="1"/>
  <c r="AM1004" i="1"/>
  <c r="AN1003" i="1"/>
  <c r="AU1003" i="1" l="1"/>
  <c r="AV1003" i="1"/>
  <c r="BQ1000" i="1"/>
  <c r="BS1000" i="1" s="1"/>
  <c r="AR1004" i="1"/>
  <c r="AQ1004" i="1"/>
  <c r="AP1004" i="1"/>
  <c r="AO1004" i="1"/>
  <c r="AS1004" i="1"/>
  <c r="CK1004" i="1"/>
  <c r="CS1004" i="1"/>
  <c r="AW1004" i="1"/>
  <c r="CD1000" i="1" l="1"/>
  <c r="BT1000" i="1"/>
  <c r="CF1000" i="1"/>
  <c r="CJ1000" i="1" s="1"/>
  <c r="CE1000" i="1"/>
  <c r="CL1000" i="1" s="1"/>
  <c r="CU1004" i="1"/>
  <c r="CI1004" i="1"/>
  <c r="BI1004" i="1"/>
  <c r="BP1004" i="1"/>
  <c r="BJ1004" i="1"/>
  <c r="BH1004" i="1"/>
  <c r="BF1004" i="1"/>
  <c r="BD1004" i="1"/>
  <c r="CT1004" i="1"/>
  <c r="BE1004" i="1"/>
  <c r="AT1004" i="1"/>
  <c r="CV1004" i="1" l="1"/>
  <c r="BG1004" i="1"/>
  <c r="CG1000" i="1"/>
  <c r="CM1000" i="1" s="1"/>
  <c r="CH1000" i="1"/>
  <c r="AN1004" i="1"/>
  <c r="AM1005" i="1"/>
  <c r="BK1004" i="1"/>
  <c r="AV1004" i="1" l="1"/>
  <c r="AU1004" i="1"/>
  <c r="AQ1005" i="1"/>
  <c r="CS1005" i="1"/>
  <c r="AR1005" i="1"/>
  <c r="AP1005" i="1"/>
  <c r="CK1005" i="1"/>
  <c r="AS1005" i="1"/>
  <c r="AO1005" i="1"/>
  <c r="BQ1001" i="1"/>
  <c r="BS1001" i="1" s="1"/>
  <c r="AW1005" i="1"/>
  <c r="CU1005" i="1" l="1"/>
  <c r="BH1005" i="1"/>
  <c r="CI1005" i="1"/>
  <c r="BP1005" i="1"/>
  <c r="BI1005" i="1"/>
  <c r="BJ1005" i="1"/>
  <c r="BD1005" i="1"/>
  <c r="BE1005" i="1"/>
  <c r="AT1005" i="1"/>
  <c r="BF1005" i="1"/>
  <c r="CT1005" i="1"/>
  <c r="BT1001" i="1"/>
  <c r="CD1001" i="1"/>
  <c r="CE1001" i="1"/>
  <c r="CL1001" i="1" s="1"/>
  <c r="CF1001" i="1"/>
  <c r="CJ1001" i="1" s="1"/>
  <c r="BG1005" i="1" l="1"/>
  <c r="BK1005" i="1"/>
  <c r="AN1005" i="1"/>
  <c r="AM1006" i="1"/>
  <c r="CH1001" i="1"/>
  <c r="CG1001" i="1"/>
  <c r="CM1001" i="1" s="1"/>
  <c r="CV1005" i="1"/>
  <c r="AV1005" i="1" l="1"/>
  <c r="AU1005" i="1"/>
  <c r="CK1006" i="1"/>
  <c r="BQ1002" i="1"/>
  <c r="BS1002" i="1" s="1"/>
  <c r="AW1006" i="1"/>
  <c r="AS1006" i="1"/>
  <c r="AP1006" i="1"/>
  <c r="AQ1006" i="1"/>
  <c r="AR1006" i="1"/>
  <c r="AO1006" i="1"/>
  <c r="CS1006" i="1"/>
  <c r="CD1002" i="1" l="1"/>
  <c r="BT1002" i="1"/>
  <c r="CF1002" i="1"/>
  <c r="CJ1002" i="1" s="1"/>
  <c r="CE1002" i="1"/>
  <c r="CL1002" i="1" s="1"/>
  <c r="BJ1006" i="1"/>
  <c r="CU1006" i="1"/>
  <c r="BH1006" i="1"/>
  <c r="BI1006" i="1"/>
  <c r="CI1006" i="1"/>
  <c r="BP1006" i="1"/>
  <c r="BF1006" i="1"/>
  <c r="AT1006" i="1"/>
  <c r="BD1006" i="1"/>
  <c r="CT1006" i="1"/>
  <c r="BE1006" i="1"/>
  <c r="CH1002" i="1" l="1"/>
  <c r="CG1002" i="1"/>
  <c r="CM1002" i="1" s="1"/>
  <c r="AN1006" i="1"/>
  <c r="AM1007" i="1"/>
  <c r="CV1006" i="1"/>
  <c r="BK1006" i="1"/>
  <c r="BG1006" i="1"/>
  <c r="AV1006" i="1" l="1"/>
  <c r="AU1006" i="1"/>
  <c r="AR1007" i="1"/>
  <c r="AO1007" i="1"/>
  <c r="BQ1003" i="1"/>
  <c r="BS1003" i="1" s="1"/>
  <c r="AW1007" i="1"/>
  <c r="CK1007" i="1"/>
  <c r="AP1007" i="1"/>
  <c r="AS1007" i="1"/>
  <c r="AQ1007" i="1"/>
  <c r="CS1007" i="1"/>
  <c r="BD1007" i="1" l="1"/>
  <c r="CT1007" i="1"/>
  <c r="BE1007" i="1"/>
  <c r="AT1007" i="1"/>
  <c r="BF1007" i="1"/>
  <c r="CD1003" i="1"/>
  <c r="BT1003" i="1"/>
  <c r="CE1003" i="1"/>
  <c r="CL1003" i="1" s="1"/>
  <c r="CF1003" i="1"/>
  <c r="CJ1003" i="1" s="1"/>
  <c r="CU1007" i="1"/>
  <c r="BH1007" i="1"/>
  <c r="BJ1007" i="1"/>
  <c r="CI1007" i="1"/>
  <c r="BP1007" i="1"/>
  <c r="BI1007" i="1"/>
  <c r="BG1007" i="1" l="1"/>
  <c r="CV1007" i="1"/>
  <c r="AM1008" i="1"/>
  <c r="AN1007" i="1"/>
  <c r="CH1003" i="1"/>
  <c r="CG1003" i="1"/>
  <c r="CM1003" i="1" s="1"/>
  <c r="BK1007" i="1"/>
  <c r="AP1008" i="1" l="1"/>
  <c r="AO1008" i="1"/>
  <c r="AR1008" i="1"/>
  <c r="AQ1008" i="1"/>
  <c r="CS1008" i="1"/>
  <c r="BQ1004" i="1"/>
  <c r="BS1004" i="1" s="1"/>
  <c r="AW1008" i="1"/>
  <c r="AS1008" i="1"/>
  <c r="CK1008" i="1"/>
  <c r="AU1007" i="1"/>
  <c r="AV1007" i="1"/>
  <c r="BH1008" i="1" l="1"/>
  <c r="CI1008" i="1"/>
  <c r="BI1008" i="1"/>
  <c r="CU1008" i="1"/>
  <c r="BP1008" i="1"/>
  <c r="BJ1008" i="1"/>
  <c r="BD1008" i="1"/>
  <c r="CT1008" i="1"/>
  <c r="BE1008" i="1"/>
  <c r="AT1008" i="1"/>
  <c r="BF1008" i="1"/>
  <c r="BT1004" i="1"/>
  <c r="CF1004" i="1"/>
  <c r="CJ1004" i="1" s="1"/>
  <c r="CE1004" i="1"/>
  <c r="CL1004" i="1" s="1"/>
  <c r="CD1004" i="1"/>
  <c r="CV1008" i="1" l="1"/>
  <c r="AM1009" i="1"/>
  <c r="AN1008" i="1"/>
  <c r="CG1004" i="1"/>
  <c r="CM1004" i="1" s="1"/>
  <c r="CH1004" i="1"/>
  <c r="BK1008" i="1"/>
  <c r="BG1008" i="1"/>
  <c r="CK1009" i="1" l="1"/>
  <c r="CS1009" i="1"/>
  <c r="AQ1009" i="1"/>
  <c r="AP1009" i="1"/>
  <c r="AO1009" i="1"/>
  <c r="AS1009" i="1"/>
  <c r="AW1009" i="1"/>
  <c r="BQ1005" i="1"/>
  <c r="BS1005" i="1" s="1"/>
  <c r="AR1009" i="1"/>
  <c r="AU1008" i="1"/>
  <c r="AV1008" i="1"/>
  <c r="AT1009" i="1" l="1"/>
  <c r="CU1009" i="1"/>
  <c r="BI1009" i="1"/>
  <c r="BH1009" i="1"/>
  <c r="BP1009" i="1"/>
  <c r="BJ1009" i="1"/>
  <c r="CI1009" i="1"/>
  <c r="BE1009" i="1"/>
  <c r="CT1009" i="1"/>
  <c r="BF1009" i="1"/>
  <c r="BD1009" i="1"/>
  <c r="CD1005" i="1"/>
  <c r="BT1005" i="1"/>
  <c r="CF1005" i="1"/>
  <c r="CJ1005" i="1" s="1"/>
  <c r="CE1005" i="1"/>
  <c r="CL1005" i="1" s="1"/>
  <c r="AM1010" i="1" l="1"/>
  <c r="AN1009" i="1"/>
  <c r="BK1009" i="1"/>
  <c r="CG1005" i="1"/>
  <c r="CM1005" i="1" s="1"/>
  <c r="CH1005" i="1"/>
  <c r="AW1010" i="1"/>
  <c r="CV1009" i="1"/>
  <c r="BG1009" i="1"/>
  <c r="CK1010" i="1" l="1"/>
  <c r="CS1010" i="1"/>
  <c r="AQ1010" i="1"/>
  <c r="AS1010" i="1"/>
  <c r="AP1010" i="1"/>
  <c r="AR1010" i="1"/>
  <c r="AO1010" i="1"/>
  <c r="BQ1006" i="1"/>
  <c r="BS1006" i="1" s="1"/>
  <c r="AU1009" i="1"/>
  <c r="AV1009" i="1"/>
  <c r="CU1010" i="1" l="1"/>
  <c r="AT1010" i="1"/>
  <c r="BJ1010" i="1"/>
  <c r="BH1010" i="1"/>
  <c r="BI1010" i="1"/>
  <c r="BP1010" i="1"/>
  <c r="CI1010" i="1"/>
  <c r="BD1010" i="1"/>
  <c r="CT1010" i="1"/>
  <c r="BF1010" i="1"/>
  <c r="BE1010" i="1"/>
  <c r="CF1006" i="1"/>
  <c r="CJ1006" i="1" s="1"/>
  <c r="BT1006" i="1"/>
  <c r="CD1006" i="1"/>
  <c r="CE1006" i="1"/>
  <c r="CL1006" i="1" s="1"/>
  <c r="CV1010" i="1" l="1"/>
  <c r="AM1011" i="1"/>
  <c r="AN1010" i="1"/>
  <c r="BK1010" i="1"/>
  <c r="BG1010" i="1"/>
  <c r="CG1006" i="1"/>
  <c r="CM1006" i="1" s="1"/>
  <c r="CH1006" i="1"/>
  <c r="AW1011" i="1"/>
  <c r="CS1011" i="1"/>
  <c r="AS1011" i="1" l="1"/>
  <c r="AO1011" i="1"/>
  <c r="AP1011" i="1"/>
  <c r="AR1011" i="1"/>
  <c r="BQ1007" i="1"/>
  <c r="BS1007" i="1" s="1"/>
  <c r="CK1011" i="1"/>
  <c r="AQ1011" i="1"/>
  <c r="AU1010" i="1"/>
  <c r="AV1010" i="1"/>
  <c r="AT1011" i="1"/>
  <c r="BF1011" i="1" l="1"/>
  <c r="BD1011" i="1"/>
  <c r="BJ1011" i="1"/>
  <c r="BH1011" i="1"/>
  <c r="CU1011" i="1"/>
  <c r="CI1011" i="1"/>
  <c r="BE1011" i="1"/>
  <c r="CT1011" i="1"/>
  <c r="BP1011" i="1"/>
  <c r="BI1011" i="1"/>
  <c r="CD1007" i="1"/>
  <c r="CH1007" i="1" s="1"/>
  <c r="BT1007" i="1"/>
  <c r="CF1007" i="1"/>
  <c r="CE1007" i="1"/>
  <c r="CL1007" i="1" s="1"/>
  <c r="AN1011" i="1"/>
  <c r="AM1012" i="1"/>
  <c r="BG1011" i="1" l="1"/>
  <c r="CV1011" i="1"/>
  <c r="BK1011" i="1"/>
  <c r="CJ1007" i="1"/>
  <c r="CG1007" i="1"/>
  <c r="CM1007" i="1" s="1"/>
  <c r="AQ1012" i="1"/>
  <c r="AR1012" i="1"/>
  <c r="AO1012" i="1"/>
  <c r="AP1012" i="1"/>
  <c r="BQ1008" i="1"/>
  <c r="BS1008" i="1" s="1"/>
  <c r="CS1012" i="1"/>
  <c r="CK1012" i="1"/>
  <c r="AW1012" i="1"/>
  <c r="AS1012" i="1"/>
  <c r="AU1011" i="1"/>
  <c r="AV1011" i="1"/>
  <c r="BF1012" i="1" l="1"/>
  <c r="CT1012" i="1"/>
  <c r="BD1012" i="1"/>
  <c r="AT1012" i="1"/>
  <c r="BE1012" i="1"/>
  <c r="CU1012" i="1"/>
  <c r="BP1012" i="1"/>
  <c r="BH1012" i="1"/>
  <c r="BJ1012" i="1"/>
  <c r="BI1012" i="1"/>
  <c r="CI1012" i="1"/>
  <c r="CE1008" i="1"/>
  <c r="CL1008" i="1" s="1"/>
  <c r="CF1008" i="1"/>
  <c r="CJ1008" i="1" s="1"/>
  <c r="CD1008" i="1"/>
  <c r="BT1008" i="1"/>
  <c r="CV1012" i="1" l="1"/>
  <c r="AM1013" i="1"/>
  <c r="AN1012" i="1"/>
  <c r="CH1008" i="1"/>
  <c r="CG1008" i="1"/>
  <c r="CM1008" i="1" s="1"/>
  <c r="BG1012" i="1"/>
  <c r="BK1012" i="1"/>
  <c r="AU1012" i="1" l="1"/>
  <c r="AV1012" i="1"/>
  <c r="AW1013" i="1"/>
  <c r="AQ1013" i="1"/>
  <c r="AP1013" i="1"/>
  <c r="CS1013" i="1"/>
  <c r="BQ1009" i="1"/>
  <c r="BS1009" i="1" s="1"/>
  <c r="AR1013" i="1"/>
  <c r="AO1013" i="1"/>
  <c r="CK1013" i="1"/>
  <c r="AS1013" i="1"/>
  <c r="CU1013" i="1" l="1"/>
  <c r="BI1013" i="1"/>
  <c r="BP1013" i="1"/>
  <c r="BH1013" i="1"/>
  <c r="CI1013" i="1"/>
  <c r="BJ1013" i="1"/>
  <c r="CD1009" i="1"/>
  <c r="BT1009" i="1"/>
  <c r="CF1009" i="1"/>
  <c r="CJ1009" i="1" s="1"/>
  <c r="CE1009" i="1"/>
  <c r="CL1009" i="1" s="1"/>
  <c r="CT1013" i="1"/>
  <c r="BD1013" i="1"/>
  <c r="BE1013" i="1"/>
  <c r="BF1013" i="1"/>
  <c r="AT1013" i="1"/>
  <c r="BG1013" i="1" l="1"/>
  <c r="CV1013" i="1"/>
  <c r="CG1009" i="1"/>
  <c r="CM1009" i="1" s="1"/>
  <c r="CH1009" i="1"/>
  <c r="AM1014" i="1"/>
  <c r="AN1013" i="1"/>
  <c r="BK1013" i="1"/>
  <c r="CS1014" i="1" l="1"/>
  <c r="AS1014" i="1"/>
  <c r="AO1014" i="1"/>
  <c r="BQ1010" i="1"/>
  <c r="BS1010" i="1" s="1"/>
  <c r="AW1014" i="1"/>
  <c r="AQ1014" i="1"/>
  <c r="CK1014" i="1"/>
  <c r="AP1014" i="1"/>
  <c r="AR1014" i="1"/>
  <c r="AU1013" i="1"/>
  <c r="AV1013" i="1"/>
  <c r="BE1014" i="1" l="1"/>
  <c r="BF1014" i="1"/>
  <c r="BD1014" i="1"/>
  <c r="CT1014" i="1"/>
  <c r="AT1014" i="1"/>
  <c r="BT1010" i="1"/>
  <c r="CE1010" i="1"/>
  <c r="CL1010" i="1" s="1"/>
  <c r="CF1010" i="1"/>
  <c r="CJ1010" i="1" s="1"/>
  <c r="CD1010" i="1"/>
  <c r="CI1014" i="1"/>
  <c r="BJ1014" i="1"/>
  <c r="CU1014" i="1"/>
  <c r="BH1014" i="1"/>
  <c r="BP1014" i="1"/>
  <c r="BI1014" i="1"/>
  <c r="BG1014" i="1" l="1"/>
  <c r="AM1015" i="1"/>
  <c r="AN1014" i="1"/>
  <c r="CH1010" i="1"/>
  <c r="CG1010" i="1"/>
  <c r="CM1010" i="1" s="1"/>
  <c r="BK1014" i="1"/>
  <c r="CV1014" i="1"/>
  <c r="CS1015" i="1" l="1"/>
  <c r="AR1015" i="1"/>
  <c r="CK1015" i="1"/>
  <c r="AW1015" i="1"/>
  <c r="AQ1015" i="1"/>
  <c r="AP1015" i="1"/>
  <c r="AS1015" i="1"/>
  <c r="BQ1011" i="1"/>
  <c r="BS1011" i="1" s="1"/>
  <c r="AO1015" i="1"/>
  <c r="AU1014" i="1"/>
  <c r="AV1014" i="1"/>
  <c r="BH1015" i="1" l="1"/>
  <c r="CU1015" i="1"/>
  <c r="BI1015" i="1"/>
  <c r="BJ1015" i="1"/>
  <c r="BP1015" i="1"/>
  <c r="CI1015" i="1"/>
  <c r="BT1011" i="1"/>
  <c r="CE1011" i="1"/>
  <c r="CL1011" i="1" s="1"/>
  <c r="CF1011" i="1"/>
  <c r="CJ1011" i="1" s="1"/>
  <c r="CD1011" i="1"/>
  <c r="AT1015" i="1"/>
  <c r="BF1015" i="1"/>
  <c r="BE1015" i="1"/>
  <c r="BD1015" i="1"/>
  <c r="CT1015" i="1"/>
  <c r="BG1015" i="1" l="1"/>
  <c r="CG1011" i="1"/>
  <c r="CM1011" i="1" s="1"/>
  <c r="CH1011" i="1"/>
  <c r="AN1015" i="1"/>
  <c r="AM1016" i="1"/>
  <c r="CV1015" i="1"/>
  <c r="BK1015" i="1"/>
  <c r="AQ1016" i="1" l="1"/>
  <c r="AP1016" i="1"/>
  <c r="AS1016" i="1"/>
  <c r="BQ1012" i="1"/>
  <c r="BS1012" i="1" s="1"/>
  <c r="AO1016" i="1"/>
  <c r="AW1016" i="1"/>
  <c r="CS1016" i="1"/>
  <c r="AR1016" i="1"/>
  <c r="CK1016" i="1"/>
  <c r="AU1015" i="1"/>
  <c r="AV1015" i="1"/>
  <c r="CU1016" i="1" l="1"/>
  <c r="BI1016" i="1"/>
  <c r="BH1016" i="1"/>
  <c r="CI1016" i="1"/>
  <c r="BJ1016" i="1"/>
  <c r="BP1016" i="1"/>
  <c r="BT1012" i="1"/>
  <c r="CE1012" i="1"/>
  <c r="CL1012" i="1" s="1"/>
  <c r="CD1012" i="1"/>
  <c r="CF1012" i="1"/>
  <c r="CJ1012" i="1" s="1"/>
  <c r="AT1016" i="1"/>
  <c r="BE1016" i="1"/>
  <c r="BF1016" i="1"/>
  <c r="CT1016" i="1"/>
  <c r="BD1016" i="1"/>
  <c r="BK1016" i="1" l="1"/>
  <c r="CG1012" i="1"/>
  <c r="CM1012" i="1" s="1"/>
  <c r="CH1012" i="1"/>
  <c r="AM1017" i="1"/>
  <c r="AN1016" i="1"/>
  <c r="CV1016" i="1"/>
  <c r="BG1016" i="1"/>
  <c r="AS1017" i="1" l="1"/>
  <c r="CK1017" i="1"/>
  <c r="AQ1017" i="1"/>
  <c r="AW1017" i="1"/>
  <c r="AO1017" i="1"/>
  <c r="AR1017" i="1"/>
  <c r="BQ1013" i="1"/>
  <c r="BS1013" i="1" s="1"/>
  <c r="CS1017" i="1"/>
  <c r="AP1017" i="1"/>
  <c r="AU1016" i="1"/>
  <c r="AV1016" i="1"/>
  <c r="AT1017" i="1" l="1"/>
  <c r="CT1017" i="1"/>
  <c r="BF1017" i="1"/>
  <c r="BD1017" i="1"/>
  <c r="BE1017" i="1"/>
  <c r="CD1013" i="1"/>
  <c r="CE1013" i="1"/>
  <c r="CL1013" i="1" s="1"/>
  <c r="BT1013" i="1"/>
  <c r="CF1013" i="1"/>
  <c r="CJ1013" i="1" s="1"/>
  <c r="BI1017" i="1"/>
  <c r="BP1017" i="1"/>
  <c r="CI1017" i="1"/>
  <c r="BJ1017" i="1"/>
  <c r="BH1017" i="1"/>
  <c r="CU1017" i="1"/>
  <c r="BK1017" i="1" l="1"/>
  <c r="BG1017" i="1"/>
  <c r="AM1018" i="1"/>
  <c r="AN1017" i="1"/>
  <c r="CG1013" i="1"/>
  <c r="CM1013" i="1" s="1"/>
  <c r="CH1013" i="1"/>
  <c r="CV1017" i="1"/>
  <c r="AV1017" i="1" l="1"/>
  <c r="AU1017" i="1"/>
  <c r="AW1018" i="1"/>
  <c r="AQ1018" i="1"/>
  <c r="AP1018" i="1"/>
  <c r="AS1018" i="1"/>
  <c r="CS1018" i="1"/>
  <c r="BQ1014" i="1"/>
  <c r="BS1014" i="1" s="1"/>
  <c r="CK1018" i="1"/>
  <c r="AR1018" i="1"/>
  <c r="AO1018" i="1"/>
  <c r="BJ1018" i="1" l="1"/>
  <c r="BI1018" i="1"/>
  <c r="CU1018" i="1"/>
  <c r="BP1018" i="1"/>
  <c r="BH1018" i="1"/>
  <c r="CI1018" i="1"/>
  <c r="CD1014" i="1"/>
  <c r="BT1014" i="1"/>
  <c r="CF1014" i="1"/>
  <c r="CJ1014" i="1" s="1"/>
  <c r="CE1014" i="1"/>
  <c r="CL1014" i="1" s="1"/>
  <c r="BD1018" i="1"/>
  <c r="BF1018" i="1"/>
  <c r="BE1018" i="1"/>
  <c r="CT1018" i="1"/>
  <c r="AT1018" i="1"/>
  <c r="CG1014" i="1" l="1"/>
  <c r="CM1014" i="1" s="1"/>
  <c r="CH1014" i="1"/>
  <c r="AM1019" i="1"/>
  <c r="AN1018" i="1"/>
  <c r="BK1018" i="1"/>
  <c r="CV1018" i="1"/>
  <c r="BG1018" i="1"/>
  <c r="AP1019" i="1" l="1"/>
  <c r="AQ1019" i="1"/>
  <c r="AO1019" i="1"/>
  <c r="AW1019" i="1"/>
  <c r="AR1019" i="1"/>
  <c r="CS1019" i="1"/>
  <c r="BQ1015" i="1"/>
  <c r="BS1015" i="1" s="1"/>
  <c r="AS1019" i="1"/>
  <c r="CK1019" i="1"/>
  <c r="AV1018" i="1"/>
  <c r="AU1018" i="1"/>
  <c r="BP1019" i="1" l="1"/>
  <c r="BH1019" i="1"/>
  <c r="CU1019" i="1"/>
  <c r="CI1019" i="1"/>
  <c r="BI1019" i="1"/>
  <c r="BJ1019" i="1"/>
  <c r="BE1019" i="1"/>
  <c r="BF1019" i="1"/>
  <c r="BD1019" i="1"/>
  <c r="AT1019" i="1"/>
  <c r="CT1019" i="1"/>
  <c r="CD1015" i="1"/>
  <c r="CF1015" i="1"/>
  <c r="CJ1015" i="1" s="1"/>
  <c r="CE1015" i="1"/>
  <c r="CL1015" i="1" s="1"/>
  <c r="BT1015" i="1"/>
  <c r="BK1019" i="1" l="1"/>
  <c r="AN1019" i="1"/>
  <c r="AM1020" i="1"/>
  <c r="CH1015" i="1"/>
  <c r="CG1015" i="1"/>
  <c r="CM1015" i="1" s="1"/>
  <c r="CV1019" i="1"/>
  <c r="BG1019" i="1"/>
  <c r="BQ1016" i="1" l="1"/>
  <c r="BS1016" i="1" s="1"/>
  <c r="AO1020" i="1"/>
  <c r="CS1020" i="1"/>
  <c r="CK1020" i="1"/>
  <c r="AR1020" i="1"/>
  <c r="AQ1020" i="1"/>
  <c r="AW1020" i="1"/>
  <c r="AS1020" i="1"/>
  <c r="AP1020" i="1"/>
  <c r="AU1019" i="1"/>
  <c r="AV1019" i="1"/>
  <c r="BP1020" i="1" l="1"/>
  <c r="CE1016" i="1"/>
  <c r="CL1016" i="1" s="1"/>
  <c r="CF1016" i="1"/>
  <c r="CJ1016" i="1" s="1"/>
  <c r="CD1016" i="1"/>
  <c r="BT1016" i="1"/>
  <c r="AT1020" i="1"/>
  <c r="BE1020" i="1"/>
  <c r="BF1020" i="1"/>
  <c r="CT1020" i="1"/>
  <c r="BD1020" i="1"/>
  <c r="BI1020" i="1"/>
  <c r="BJ1020" i="1"/>
  <c r="BH1020" i="1"/>
  <c r="CI1020" i="1"/>
  <c r="CU1020" i="1"/>
  <c r="CH1016" i="1" l="1"/>
  <c r="CG1016" i="1"/>
  <c r="CM1016" i="1" s="1"/>
  <c r="AN1020" i="1"/>
  <c r="AM1021" i="1"/>
  <c r="BG1020" i="1"/>
  <c r="BK1020" i="1"/>
  <c r="CV1020" i="1"/>
  <c r="AU1020" i="1" l="1"/>
  <c r="AV1020" i="1"/>
  <c r="CS1021" i="1"/>
  <c r="AW1021" i="1"/>
  <c r="AO1021" i="1"/>
  <c r="AR1021" i="1"/>
  <c r="CK1021" i="1"/>
  <c r="BQ1017" i="1"/>
  <c r="BS1017" i="1" s="1"/>
  <c r="AP1021" i="1"/>
  <c r="AQ1021" i="1"/>
  <c r="AS1021" i="1"/>
  <c r="BE1021" i="1" l="1"/>
  <c r="AT1021" i="1"/>
  <c r="BF1021" i="1"/>
  <c r="CT1021" i="1"/>
  <c r="BD1021" i="1"/>
  <c r="CE1017" i="1"/>
  <c r="CL1017" i="1" s="1"/>
  <c r="BT1017" i="1"/>
  <c r="CD1017" i="1"/>
  <c r="CF1017" i="1"/>
  <c r="CJ1017" i="1" s="1"/>
  <c r="BI1021" i="1"/>
  <c r="BH1021" i="1"/>
  <c r="CU1021" i="1"/>
  <c r="CI1021" i="1"/>
  <c r="BJ1021" i="1"/>
  <c r="BP1021" i="1"/>
  <c r="CV1021" i="1" l="1"/>
  <c r="BG1021" i="1"/>
  <c r="AN1021" i="1"/>
  <c r="AM1022" i="1"/>
  <c r="CH1017" i="1"/>
  <c r="CG1017" i="1"/>
  <c r="CM1017" i="1" s="1"/>
  <c r="BK1021" i="1"/>
  <c r="AO1022" i="1" l="1"/>
  <c r="BQ1018" i="1"/>
  <c r="BS1018" i="1" s="1"/>
  <c r="AQ1022" i="1"/>
  <c r="AR1022" i="1"/>
  <c r="AS1022" i="1"/>
  <c r="AP1022" i="1"/>
  <c r="CK1022" i="1"/>
  <c r="AW1022" i="1"/>
  <c r="CS1022" i="1"/>
  <c r="AU1021" i="1"/>
  <c r="AV1021" i="1"/>
  <c r="BP1022" i="1" l="1"/>
  <c r="AT1022" i="1"/>
  <c r="BF1022" i="1"/>
  <c r="BD1022" i="1"/>
  <c r="BE1022" i="1"/>
  <c r="CT1022" i="1"/>
  <c r="CD1018" i="1"/>
  <c r="CE1018" i="1"/>
  <c r="CL1018" i="1" s="1"/>
  <c r="BT1018" i="1"/>
  <c r="CF1018" i="1"/>
  <c r="CJ1018" i="1" s="1"/>
  <c r="BH1022" i="1"/>
  <c r="BJ1022" i="1"/>
  <c r="CU1022" i="1"/>
  <c r="CI1022" i="1"/>
  <c r="BI1022" i="1"/>
  <c r="CV1022" i="1" l="1"/>
  <c r="AN1022" i="1"/>
  <c r="AM1023" i="1"/>
  <c r="CG1018" i="1"/>
  <c r="CM1018" i="1" s="1"/>
  <c r="CH1018" i="1"/>
  <c r="BK1022" i="1"/>
  <c r="BG1022" i="1"/>
  <c r="AV1022" i="1" l="1"/>
  <c r="AU1022" i="1"/>
  <c r="AP1023" i="1"/>
  <c r="AW1023" i="1"/>
  <c r="AO1023" i="1"/>
  <c r="AQ1023" i="1"/>
  <c r="BQ1019" i="1"/>
  <c r="BS1019" i="1" s="1"/>
  <c r="AS1023" i="1"/>
  <c r="CS1023" i="1"/>
  <c r="AR1023" i="1"/>
  <c r="CK1023" i="1"/>
  <c r="CI1023" i="1" l="1"/>
  <c r="CU1023" i="1"/>
  <c r="BJ1023" i="1"/>
  <c r="BI1023" i="1"/>
  <c r="BH1023" i="1"/>
  <c r="BP1023" i="1"/>
  <c r="BE1023" i="1"/>
  <c r="AT1023" i="1"/>
  <c r="CT1023" i="1"/>
  <c r="BF1023" i="1"/>
  <c r="BD1023" i="1"/>
  <c r="CE1019" i="1"/>
  <c r="CL1019" i="1" s="1"/>
  <c r="CD1019" i="1"/>
  <c r="CF1019" i="1"/>
  <c r="CJ1019" i="1" s="1"/>
  <c r="BT1019" i="1"/>
  <c r="BG1023" i="1" l="1"/>
  <c r="CV1023" i="1"/>
  <c r="AN1023" i="1"/>
  <c r="AM1024" i="1"/>
  <c r="CH1019" i="1"/>
  <c r="CG1019" i="1"/>
  <c r="CM1019" i="1" s="1"/>
  <c r="BK1023" i="1"/>
  <c r="AV1023" i="1" l="1"/>
  <c r="AU1023" i="1"/>
  <c r="AW1024" i="1"/>
  <c r="BQ1020" i="1"/>
  <c r="BS1020" i="1" s="1"/>
  <c r="AR1024" i="1"/>
  <c r="AQ1024" i="1"/>
  <c r="AO1024" i="1"/>
  <c r="AS1024" i="1"/>
  <c r="CS1024" i="1"/>
  <c r="AP1024" i="1"/>
  <c r="CK1024" i="1"/>
  <c r="BP1024" i="1" l="1"/>
  <c r="AT1024" i="1"/>
  <c r="BT1020" i="1"/>
  <c r="CF1020" i="1"/>
  <c r="CJ1020" i="1" s="1"/>
  <c r="CD1020" i="1"/>
  <c r="CE1020" i="1"/>
  <c r="CL1020" i="1" s="1"/>
  <c r="CT1024" i="1"/>
  <c r="BE1024" i="1"/>
  <c r="BD1024" i="1"/>
  <c r="BF1024" i="1"/>
  <c r="CU1024" i="1"/>
  <c r="BI1024" i="1"/>
  <c r="BJ1024" i="1"/>
  <c r="BH1024" i="1"/>
  <c r="CI1024" i="1"/>
  <c r="AM1025" i="1" l="1"/>
  <c r="CS1025" i="1" s="1"/>
  <c r="AN1024" i="1"/>
  <c r="BG1024" i="1"/>
  <c r="CV1024" i="1"/>
  <c r="BK1024" i="1"/>
  <c r="CH1020" i="1"/>
  <c r="CG1020" i="1"/>
  <c r="CM1020" i="1" s="1"/>
  <c r="AW1025" i="1"/>
  <c r="AR1025" i="1" l="1"/>
  <c r="AS1025" i="1"/>
  <c r="AP1025" i="1"/>
  <c r="CI1025" i="1" s="1"/>
  <c r="AO1025" i="1"/>
  <c r="AQ1025" i="1"/>
  <c r="BQ1021" i="1"/>
  <c r="BS1021" i="1" s="1"/>
  <c r="CK1025" i="1"/>
  <c r="AV1024" i="1"/>
  <c r="AU1024" i="1"/>
  <c r="BP1025" i="1"/>
  <c r="BF1025" i="1"/>
  <c r="BJ1025" i="1" l="1"/>
  <c r="BI1025" i="1"/>
  <c r="BD1025" i="1"/>
  <c r="AT1025" i="1"/>
  <c r="CU1025" i="1"/>
  <c r="BH1025" i="1"/>
  <c r="BE1025" i="1"/>
  <c r="CT1025" i="1"/>
  <c r="CD1021" i="1"/>
  <c r="CF1021" i="1"/>
  <c r="CJ1021" i="1" s="1"/>
  <c r="CE1021" i="1"/>
  <c r="CL1021" i="1" s="1"/>
  <c r="BT1021" i="1"/>
  <c r="BK1025" i="1" l="1"/>
  <c r="BG1025" i="1"/>
  <c r="AN1025" i="1"/>
  <c r="AM1026" i="1"/>
  <c r="CV1025" i="1"/>
  <c r="CH1021" i="1"/>
  <c r="CG1021" i="1"/>
  <c r="CM1021" i="1" s="1"/>
  <c r="AP1026" i="1"/>
  <c r="AQ1026" i="1"/>
  <c r="AW1026" i="1"/>
  <c r="CS1026" i="1"/>
  <c r="AU1025" i="1" l="1"/>
  <c r="AV1025" i="1"/>
  <c r="AS1026" i="1"/>
  <c r="AO1026" i="1"/>
  <c r="AR1026" i="1"/>
  <c r="CK1026" i="1"/>
  <c r="BQ1022" i="1"/>
  <c r="BS1022" i="1" s="1"/>
  <c r="CI1026" i="1"/>
  <c r="BI1026" i="1"/>
  <c r="BJ1026" i="1"/>
  <c r="CU1026" i="1"/>
  <c r="BH1026" i="1"/>
  <c r="BP1026" i="1"/>
  <c r="CT1026" i="1"/>
  <c r="BE1026" i="1" l="1"/>
  <c r="BF1026" i="1"/>
  <c r="CE1022" i="1"/>
  <c r="CL1022" i="1" s="1"/>
  <c r="CD1022" i="1"/>
  <c r="BD1026" i="1"/>
  <c r="AT1026" i="1"/>
  <c r="AM1027" i="1" s="1"/>
  <c r="CF1022" i="1"/>
  <c r="CJ1022" i="1" s="1"/>
  <c r="BT1022" i="1"/>
  <c r="BG1026" i="1"/>
  <c r="AN1026" i="1"/>
  <c r="BK1026" i="1"/>
  <c r="CV1026" i="1"/>
  <c r="CH1022" i="1" l="1"/>
  <c r="CG1022" i="1"/>
  <c r="CM1022" i="1" s="1"/>
  <c r="AV1026" i="1"/>
  <c r="AU1026" i="1"/>
  <c r="CK1027" i="1"/>
  <c r="AP1027" i="1"/>
  <c r="AO1027" i="1"/>
  <c r="AQ1027" i="1"/>
  <c r="AW1027" i="1"/>
  <c r="AS1027" i="1"/>
  <c r="BQ1023" i="1"/>
  <c r="BS1023" i="1" s="1"/>
  <c r="AR1027" i="1"/>
  <c r="CS1027" i="1"/>
  <c r="BP1027" i="1" l="1"/>
  <c r="CI1027" i="1"/>
  <c r="BI1027" i="1"/>
  <c r="BJ1027" i="1"/>
  <c r="BH1027" i="1"/>
  <c r="CU1027" i="1"/>
  <c r="CT1027" i="1"/>
  <c r="BD1027" i="1"/>
  <c r="BE1027" i="1"/>
  <c r="BF1027" i="1"/>
  <c r="AT1027" i="1"/>
  <c r="CF1023" i="1"/>
  <c r="CJ1023" i="1" s="1"/>
  <c r="BT1023" i="1"/>
  <c r="CD1023" i="1"/>
  <c r="CE1023" i="1"/>
  <c r="CL1023" i="1" s="1"/>
  <c r="CV1027" i="1" l="1"/>
  <c r="BK1027" i="1"/>
  <c r="BG1027" i="1"/>
  <c r="AN1027" i="1"/>
  <c r="AM1028" i="1"/>
  <c r="CG1023" i="1"/>
  <c r="CM1023" i="1" s="1"/>
  <c r="CH1023" i="1"/>
  <c r="AR1028" i="1" l="1"/>
  <c r="AO1028" i="1"/>
  <c r="AQ1028" i="1"/>
  <c r="CK1028" i="1"/>
  <c r="AS1028" i="1"/>
  <c r="BQ1024" i="1"/>
  <c r="BS1024" i="1" s="1"/>
  <c r="AP1028" i="1"/>
  <c r="AW1028" i="1"/>
  <c r="CS1028" i="1"/>
  <c r="AU1027" i="1"/>
  <c r="AV1027" i="1"/>
  <c r="AT1028" i="1" l="1"/>
  <c r="CT1028" i="1"/>
  <c r="BE1028" i="1"/>
  <c r="BF1028" i="1"/>
  <c r="BD1028" i="1"/>
  <c r="CF1024" i="1"/>
  <c r="CJ1024" i="1" s="1"/>
  <c r="BT1024" i="1"/>
  <c r="CD1024" i="1"/>
  <c r="CE1024" i="1"/>
  <c r="CL1024" i="1" s="1"/>
  <c r="CI1028" i="1"/>
  <c r="BJ1028" i="1"/>
  <c r="CU1028" i="1"/>
  <c r="BH1028" i="1"/>
  <c r="BI1028" i="1"/>
  <c r="BP1028" i="1"/>
  <c r="AM1029" i="1" l="1"/>
  <c r="AN1028" i="1"/>
  <c r="CH1024" i="1"/>
  <c r="CG1024" i="1"/>
  <c r="CM1024" i="1" s="1"/>
  <c r="BG1028" i="1"/>
  <c r="BK1028" i="1"/>
  <c r="CV1028" i="1"/>
  <c r="BQ1025" i="1" l="1"/>
  <c r="BS1025" i="1" s="1"/>
  <c r="CK1029" i="1"/>
  <c r="AW1029" i="1"/>
  <c r="AO1029" i="1"/>
  <c r="BE1029" i="1" s="1"/>
  <c r="AR1029" i="1"/>
  <c r="AP1029" i="1"/>
  <c r="AS1029" i="1"/>
  <c r="AQ1029" i="1"/>
  <c r="CS1029" i="1"/>
  <c r="AU1028" i="1"/>
  <c r="AV1028" i="1"/>
  <c r="BH1029" i="1" l="1"/>
  <c r="BP1029" i="1"/>
  <c r="CE1025" i="1"/>
  <c r="CF1025" i="1"/>
  <c r="CJ1025" i="1" s="1"/>
  <c r="CD1025" i="1"/>
  <c r="CH1025" i="1" s="1"/>
  <c r="BT1025" i="1"/>
  <c r="BF1029" i="1"/>
  <c r="CT1029" i="1"/>
  <c r="BD1029" i="1"/>
  <c r="CI1029" i="1"/>
  <c r="BI1029" i="1"/>
  <c r="BJ1029" i="1"/>
  <c r="CU1029" i="1"/>
  <c r="AT1029" i="1"/>
  <c r="BG1029" i="1" l="1"/>
  <c r="CV1029" i="1"/>
  <c r="BK1029" i="1"/>
  <c r="CL1025" i="1"/>
  <c r="CG1025" i="1"/>
  <c r="CM1025" i="1" s="1"/>
  <c r="AM1030" i="1"/>
  <c r="AN1029" i="1"/>
  <c r="AW1030" i="1" l="1"/>
  <c r="AT1030" i="1"/>
  <c r="AM1031" i="1" s="1"/>
  <c r="AW1031" i="1" s="1"/>
  <c r="AO1030" i="1"/>
  <c r="BE1030" i="1" s="1"/>
  <c r="BQ1026" i="1"/>
  <c r="BS1026" i="1" s="1"/>
  <c r="CE1026" i="1" s="1"/>
  <c r="CL1026" i="1" s="1"/>
  <c r="AQ1030" i="1"/>
  <c r="AR1030" i="1"/>
  <c r="CK1030" i="1"/>
  <c r="AS1030" i="1"/>
  <c r="AP1030" i="1"/>
  <c r="CS1030" i="1"/>
  <c r="AU1029" i="1"/>
  <c r="AV1029" i="1"/>
  <c r="BP1030" i="1" l="1"/>
  <c r="CK1031" i="1"/>
  <c r="AP1031" i="1"/>
  <c r="CS1031" i="1"/>
  <c r="AQ1031" i="1"/>
  <c r="AO1031" i="1"/>
  <c r="CT1031" i="1" s="1"/>
  <c r="AS1031" i="1"/>
  <c r="BQ1027" i="1"/>
  <c r="BS1027" i="1" s="1"/>
  <c r="AR1031" i="1"/>
  <c r="CT1030" i="1"/>
  <c r="BD1030" i="1"/>
  <c r="BF1030" i="1"/>
  <c r="BT1026" i="1"/>
  <c r="CD1026" i="1"/>
  <c r="CF1026" i="1"/>
  <c r="CJ1026" i="1" s="1"/>
  <c r="AN1030" i="1"/>
  <c r="BJ1030" i="1"/>
  <c r="CU1030" i="1"/>
  <c r="BH1030" i="1"/>
  <c r="CI1030" i="1"/>
  <c r="BI1030" i="1"/>
  <c r="AT1031" i="1" l="1"/>
  <c r="BD1031" i="1"/>
  <c r="BE1031" i="1"/>
  <c r="BF1031" i="1"/>
  <c r="BG1030" i="1"/>
  <c r="BI1031" i="1"/>
  <c r="BJ1031" i="1"/>
  <c r="BH1031" i="1"/>
  <c r="CI1031" i="1"/>
  <c r="CU1031" i="1"/>
  <c r="CV1031" i="1" s="1"/>
  <c r="CV1030" i="1"/>
  <c r="CD1027" i="1"/>
  <c r="CH1027" i="1" s="1"/>
  <c r="BT1027" i="1"/>
  <c r="CE1027" i="1"/>
  <c r="CF1027" i="1"/>
  <c r="CJ1027" i="1" s="1"/>
  <c r="BP1031" i="1"/>
  <c r="BK1030" i="1"/>
  <c r="CH1026" i="1"/>
  <c r="CG1026" i="1"/>
  <c r="CM1026" i="1" s="1"/>
  <c r="AU1030" i="1"/>
  <c r="AV1030" i="1"/>
  <c r="BG1031" i="1" l="1"/>
  <c r="BK1031" i="1"/>
  <c r="AM1032" i="1"/>
  <c r="CS1032" i="1" s="1"/>
  <c r="AN1031" i="1"/>
  <c r="CL1027" i="1"/>
  <c r="CG1027" i="1"/>
  <c r="CM1027" i="1" s="1"/>
  <c r="AW1032" i="1"/>
  <c r="AO1032" i="1" l="1"/>
  <c r="BF1032" i="1" s="1"/>
  <c r="AR1032" i="1"/>
  <c r="AS1032" i="1"/>
  <c r="AQ1032" i="1"/>
  <c r="CK1032" i="1"/>
  <c r="BQ1028" i="1"/>
  <c r="BS1028" i="1" s="1"/>
  <c r="CE1028" i="1" s="1"/>
  <c r="CL1028" i="1" s="1"/>
  <c r="AP1032" i="1"/>
  <c r="AV1031" i="1"/>
  <c r="AU1031" i="1"/>
  <c r="BE1032" i="1" l="1"/>
  <c r="CT1032" i="1"/>
  <c r="BD1032" i="1"/>
  <c r="AT1032" i="1"/>
  <c r="BT1028" i="1"/>
  <c r="CF1028" i="1"/>
  <c r="CD1028" i="1"/>
  <c r="CH1028" i="1" s="1"/>
  <c r="BP1032" i="1"/>
  <c r="CU1032" i="1"/>
  <c r="CI1032" i="1"/>
  <c r="BI1032" i="1"/>
  <c r="BH1032" i="1"/>
  <c r="BJ1032" i="1"/>
  <c r="BG1032" i="1" l="1"/>
  <c r="CV1032" i="1"/>
  <c r="BK1032" i="1"/>
  <c r="AN1032" i="1"/>
  <c r="AM1033" i="1"/>
  <c r="CJ1028" i="1"/>
  <c r="CG1028" i="1"/>
  <c r="CM1028" i="1" s="1"/>
  <c r="AO1033" i="1" l="1"/>
  <c r="AR1033" i="1"/>
  <c r="AP1033" i="1"/>
  <c r="AQ1033" i="1"/>
  <c r="AW1033" i="1"/>
  <c r="BQ1029" i="1"/>
  <c r="BS1029" i="1" s="1"/>
  <c r="CS1033" i="1"/>
  <c r="CK1033" i="1"/>
  <c r="AS1033" i="1"/>
  <c r="AT1033" i="1" s="1"/>
  <c r="AU1032" i="1"/>
  <c r="AV1032" i="1"/>
  <c r="BP1033" i="1" l="1"/>
  <c r="AN1033" i="1"/>
  <c r="AM1034" i="1"/>
  <c r="BF1033" i="1"/>
  <c r="CT1033" i="1"/>
  <c r="BD1033" i="1"/>
  <c r="BE1033" i="1"/>
  <c r="CU1033" i="1"/>
  <c r="CI1033" i="1"/>
  <c r="BJ1033" i="1"/>
  <c r="BI1033" i="1"/>
  <c r="BH1033" i="1"/>
  <c r="CD1029" i="1"/>
  <c r="CE1029" i="1"/>
  <c r="CL1029" i="1" s="1"/>
  <c r="CF1029" i="1"/>
  <c r="CJ1029" i="1" s="1"/>
  <c r="BT1029" i="1"/>
  <c r="CV1033" i="1" l="1"/>
  <c r="AO1034" i="1"/>
  <c r="CK1034" i="1"/>
  <c r="AP1034" i="1"/>
  <c r="AR1034" i="1"/>
  <c r="BQ1030" i="1"/>
  <c r="BS1030" i="1" s="1"/>
  <c r="AQ1034" i="1"/>
  <c r="CS1034" i="1"/>
  <c r="AW1034" i="1"/>
  <c r="AS1034" i="1"/>
  <c r="CG1029" i="1"/>
  <c r="CM1029" i="1" s="1"/>
  <c r="CH1029" i="1"/>
  <c r="BK1033" i="1"/>
  <c r="BG1033" i="1"/>
  <c r="AV1033" i="1"/>
  <c r="AU1033" i="1"/>
  <c r="BP1034" i="1" l="1"/>
  <c r="BF1034" i="1"/>
  <c r="BE1034" i="1"/>
  <c r="CT1034" i="1"/>
  <c r="BD1034" i="1"/>
  <c r="BI1034" i="1"/>
  <c r="BJ1034" i="1"/>
  <c r="BH1034" i="1"/>
  <c r="CI1034" i="1"/>
  <c r="CU1034" i="1"/>
  <c r="AT1034" i="1"/>
  <c r="BT1030" i="1"/>
  <c r="CF1030" i="1"/>
  <c r="CJ1030" i="1" s="1"/>
  <c r="CD1030" i="1"/>
  <c r="CE1030" i="1"/>
  <c r="CL1030" i="1" s="1"/>
  <c r="AM1035" i="1" l="1"/>
  <c r="AN1034" i="1"/>
  <c r="CH1030" i="1"/>
  <c r="CG1030" i="1"/>
  <c r="CM1030" i="1" s="1"/>
  <c r="BK1034" i="1"/>
  <c r="CV1034" i="1"/>
  <c r="BG1034" i="1"/>
  <c r="AV1034" i="1" l="1"/>
  <c r="AU1034" i="1"/>
  <c r="AT1035" i="1"/>
  <c r="CK1035" i="1"/>
  <c r="AW1035" i="1"/>
  <c r="AO1035" i="1"/>
  <c r="AS1035" i="1"/>
  <c r="AR1035" i="1"/>
  <c r="AQ1035" i="1"/>
  <c r="AP1035" i="1"/>
  <c r="CS1035" i="1"/>
  <c r="BQ1031" i="1"/>
  <c r="BS1031" i="1" s="1"/>
  <c r="BP1035" i="1" l="1"/>
  <c r="AM1036" i="1"/>
  <c r="AN1035" i="1"/>
  <c r="BD1035" i="1"/>
  <c r="BF1035" i="1"/>
  <c r="CT1035" i="1"/>
  <c r="BE1035" i="1"/>
  <c r="CI1035" i="1"/>
  <c r="CU1035" i="1"/>
  <c r="BJ1035" i="1"/>
  <c r="BI1035" i="1"/>
  <c r="BH1035" i="1"/>
  <c r="CD1031" i="1"/>
  <c r="CE1031" i="1"/>
  <c r="CL1031" i="1" s="1"/>
  <c r="BT1031" i="1"/>
  <c r="CF1031" i="1"/>
  <c r="CJ1031" i="1" s="1"/>
  <c r="CV1035" i="1" l="1"/>
  <c r="BG1035" i="1"/>
  <c r="BQ1032" i="1"/>
  <c r="BS1032" i="1" s="1"/>
  <c r="CK1036" i="1"/>
  <c r="AS1036" i="1"/>
  <c r="AW1036" i="1"/>
  <c r="AP1036" i="1"/>
  <c r="AQ1036" i="1"/>
  <c r="AO1036" i="1"/>
  <c r="AR1036" i="1"/>
  <c r="CS1036" i="1"/>
  <c r="CH1031" i="1"/>
  <c r="CG1031" i="1"/>
  <c r="CM1031" i="1" s="1"/>
  <c r="BK1035" i="1"/>
  <c r="AU1035" i="1"/>
  <c r="AV1035" i="1"/>
  <c r="BP1036" i="1" l="1"/>
  <c r="CD1032" i="1"/>
  <c r="BT1032" i="1"/>
  <c r="CE1032" i="1"/>
  <c r="CL1032" i="1" s="1"/>
  <c r="CF1032" i="1"/>
  <c r="CJ1032" i="1" s="1"/>
  <c r="CU1036" i="1"/>
  <c r="BJ1036" i="1"/>
  <c r="BH1036" i="1"/>
  <c r="CI1036" i="1"/>
  <c r="BI1036" i="1"/>
  <c r="AT1036" i="1"/>
  <c r="CT1036" i="1"/>
  <c r="BF1036" i="1"/>
  <c r="BD1036" i="1"/>
  <c r="BE1036" i="1"/>
  <c r="CH1032" i="1" l="1"/>
  <c r="CG1032" i="1"/>
  <c r="CM1032" i="1" s="1"/>
  <c r="AN1036" i="1"/>
  <c r="AM1037" i="1"/>
  <c r="CV1036" i="1"/>
  <c r="BG1036" i="1"/>
  <c r="BK1036" i="1"/>
  <c r="AU1036" i="1" l="1"/>
  <c r="AV1036" i="1"/>
  <c r="CK1037" i="1"/>
  <c r="AQ1037" i="1"/>
  <c r="AP1037" i="1"/>
  <c r="AO1037" i="1"/>
  <c r="AR1037" i="1"/>
  <c r="AS1037" i="1"/>
  <c r="BQ1033" i="1"/>
  <c r="BS1033" i="1" s="1"/>
  <c r="CS1037" i="1"/>
  <c r="AW1037" i="1"/>
  <c r="BP1037" i="1" l="1"/>
  <c r="CU1037" i="1"/>
  <c r="BH1037" i="1"/>
  <c r="BJ1037" i="1"/>
  <c r="BI1037" i="1"/>
  <c r="CI1037" i="1"/>
  <c r="AT1037" i="1"/>
  <c r="BF1037" i="1"/>
  <c r="BD1037" i="1"/>
  <c r="CT1037" i="1"/>
  <c r="BE1037" i="1"/>
  <c r="BT1033" i="1"/>
  <c r="CE1033" i="1"/>
  <c r="CL1033" i="1" s="1"/>
  <c r="CF1033" i="1"/>
  <c r="CJ1033" i="1" s="1"/>
  <c r="CD1033" i="1"/>
  <c r="BK1037" i="1" l="1"/>
  <c r="AN1037" i="1"/>
  <c r="AM1038" i="1"/>
  <c r="CH1033" i="1"/>
  <c r="CG1033" i="1"/>
  <c r="CM1033" i="1" s="1"/>
  <c r="CV1037" i="1"/>
  <c r="BG1037" i="1"/>
  <c r="AU1037" i="1" l="1"/>
  <c r="AV1037" i="1"/>
  <c r="AW1038" i="1"/>
  <c r="CS1038" i="1"/>
  <c r="AQ1038" i="1"/>
  <c r="AR1038" i="1"/>
  <c r="CK1038" i="1"/>
  <c r="AO1038" i="1"/>
  <c r="AP1038" i="1"/>
  <c r="AS1038" i="1"/>
  <c r="BQ1034" i="1"/>
  <c r="BS1034" i="1" s="1"/>
  <c r="BP1038" i="1" l="1"/>
  <c r="BF1038" i="1"/>
  <c r="AT1038" i="1"/>
  <c r="BE1038" i="1"/>
  <c r="BD1038" i="1"/>
  <c r="CT1038" i="1"/>
  <c r="BH1038" i="1"/>
  <c r="CU1038" i="1"/>
  <c r="BI1038" i="1"/>
  <c r="BJ1038" i="1"/>
  <c r="CI1038" i="1"/>
  <c r="BT1034" i="1"/>
  <c r="CD1034" i="1"/>
  <c r="CF1034" i="1"/>
  <c r="CJ1034" i="1" s="1"/>
  <c r="CE1034" i="1"/>
  <c r="CL1034" i="1" s="1"/>
  <c r="CV1038" i="1" l="1"/>
  <c r="AN1038" i="1"/>
  <c r="AM1039" i="1"/>
  <c r="CG1034" i="1"/>
  <c r="CM1034" i="1" s="1"/>
  <c r="CH1034" i="1"/>
  <c r="BG1038" i="1"/>
  <c r="BK1038" i="1"/>
  <c r="AV1038" i="1" l="1"/>
  <c r="AU1038" i="1"/>
  <c r="CK1039" i="1"/>
  <c r="AQ1039" i="1"/>
  <c r="CS1039" i="1"/>
  <c r="BQ1035" i="1"/>
  <c r="BS1035" i="1" s="1"/>
  <c r="AW1039" i="1"/>
  <c r="AR1039" i="1"/>
  <c r="AS1039" i="1"/>
  <c r="AO1039" i="1"/>
  <c r="AT1039" i="1" s="1"/>
  <c r="AP1039" i="1"/>
  <c r="BP1039" i="1" l="1"/>
  <c r="AM1040" i="1"/>
  <c r="AN1039" i="1"/>
  <c r="BT1035" i="1"/>
  <c r="CD1035" i="1"/>
  <c r="CE1035" i="1"/>
  <c r="CL1035" i="1" s="1"/>
  <c r="CF1035" i="1"/>
  <c r="CJ1035" i="1" s="1"/>
  <c r="CT1039" i="1"/>
  <c r="BE1039" i="1"/>
  <c r="BF1039" i="1"/>
  <c r="BD1039" i="1"/>
  <c r="BJ1039" i="1"/>
  <c r="CU1039" i="1"/>
  <c r="BI1039" i="1"/>
  <c r="CI1039" i="1"/>
  <c r="BH1039" i="1"/>
  <c r="AS1040" i="1" l="1"/>
  <c r="AP1040" i="1"/>
  <c r="AQ1040" i="1"/>
  <c r="AW1040" i="1"/>
  <c r="AR1040" i="1"/>
  <c r="CS1040" i="1"/>
  <c r="BQ1036" i="1"/>
  <c r="BS1036" i="1" s="1"/>
  <c r="AO1040" i="1"/>
  <c r="CK1040" i="1"/>
  <c r="AU1039" i="1"/>
  <c r="AV1039" i="1"/>
  <c r="CG1035" i="1"/>
  <c r="CM1035" i="1" s="1"/>
  <c r="CH1035" i="1"/>
  <c r="BG1039" i="1"/>
  <c r="BK1039" i="1"/>
  <c r="CV1039" i="1"/>
  <c r="BH1040" i="1" l="1"/>
  <c r="CU1040" i="1"/>
  <c r="CI1040" i="1"/>
  <c r="BI1040" i="1"/>
  <c r="BJ1040" i="1"/>
  <c r="BE1040" i="1"/>
  <c r="BD1040" i="1"/>
  <c r="BF1040" i="1"/>
  <c r="CD1036" i="1"/>
  <c r="CE1036" i="1"/>
  <c r="CL1036" i="1" s="1"/>
  <c r="CF1036" i="1"/>
  <c r="CJ1036" i="1" s="1"/>
  <c r="BT1036" i="1"/>
  <c r="BP1040" i="1"/>
  <c r="AT1040" i="1"/>
  <c r="CT1040" i="1"/>
  <c r="BG1040" i="1" l="1"/>
  <c r="BK1040" i="1"/>
  <c r="CV1040" i="1"/>
  <c r="CG1036" i="1"/>
  <c r="CM1036" i="1" s="1"/>
  <c r="CH1036" i="1"/>
  <c r="AM1041" i="1"/>
  <c r="CS1041" i="1" s="1"/>
  <c r="AN1040" i="1"/>
  <c r="AW1041" i="1"/>
  <c r="AQ1041" i="1" l="1"/>
  <c r="AT1041" i="1" s="1"/>
  <c r="CK1041" i="1"/>
  <c r="BQ1037" i="1"/>
  <c r="BS1037" i="1" s="1"/>
  <c r="AS1041" i="1"/>
  <c r="AO1041" i="1"/>
  <c r="BP1041" i="1" s="1"/>
  <c r="AP1041" i="1"/>
  <c r="AR1041" i="1"/>
  <c r="AU1040" i="1"/>
  <c r="AV1040" i="1"/>
  <c r="CU1041" i="1" l="1"/>
  <c r="BJ1041" i="1"/>
  <c r="CD1037" i="1"/>
  <c r="CF1037" i="1"/>
  <c r="CJ1037" i="1" s="1"/>
  <c r="CE1037" i="1"/>
  <c r="CL1037" i="1" s="1"/>
  <c r="BT1037" i="1"/>
  <c r="BF1041" i="1"/>
  <c r="CT1041" i="1"/>
  <c r="CV1041" i="1" s="1"/>
  <c r="BE1041" i="1"/>
  <c r="BD1041" i="1"/>
  <c r="CI1041" i="1"/>
  <c r="BH1041" i="1"/>
  <c r="BI1041" i="1"/>
  <c r="BK1041" i="1" s="1"/>
  <c r="AN1041" i="1"/>
  <c r="AM1042" i="1"/>
  <c r="BG1041" i="1" l="1"/>
  <c r="CG1037" i="1"/>
  <c r="CM1037" i="1" s="1"/>
  <c r="CH1037" i="1"/>
  <c r="AU1041" i="1"/>
  <c r="AV1041" i="1"/>
  <c r="AO1042" i="1"/>
  <c r="AP1042" i="1"/>
  <c r="AQ1042" i="1"/>
  <c r="AR1042" i="1"/>
  <c r="AS1042" i="1"/>
  <c r="CK1042" i="1"/>
  <c r="CS1042" i="1"/>
  <c r="BQ1038" i="1"/>
  <c r="BS1038" i="1" s="1"/>
  <c r="AW1042" i="1"/>
  <c r="AT1042" i="1" l="1"/>
  <c r="CT1042" i="1"/>
  <c r="BF1042" i="1"/>
  <c r="BD1042" i="1"/>
  <c r="BE1042" i="1"/>
  <c r="BH1042" i="1"/>
  <c r="BI1042" i="1"/>
  <c r="CU1042" i="1"/>
  <c r="BP1042" i="1"/>
  <c r="BJ1042" i="1"/>
  <c r="CI1042" i="1"/>
  <c r="BT1038" i="1"/>
  <c r="CF1038" i="1"/>
  <c r="CJ1038" i="1" s="1"/>
  <c r="CE1038" i="1"/>
  <c r="CL1038" i="1" s="1"/>
  <c r="CD1038" i="1"/>
  <c r="BG1042" i="1" l="1"/>
  <c r="BK1042" i="1"/>
  <c r="AN1042" i="1"/>
  <c r="AM1043" i="1"/>
  <c r="CG1038" i="1"/>
  <c r="CM1038" i="1" s="1"/>
  <c r="CH1038" i="1"/>
  <c r="CV1042" i="1"/>
  <c r="AV1042" i="1" l="1"/>
  <c r="AU1042" i="1"/>
  <c r="AR1043" i="1"/>
  <c r="AW1043" i="1"/>
  <c r="CK1043" i="1"/>
  <c r="AS1043" i="1"/>
  <c r="BQ1039" i="1"/>
  <c r="BS1039" i="1" s="1"/>
  <c r="AO1043" i="1"/>
  <c r="CS1043" i="1"/>
  <c r="AP1043" i="1"/>
  <c r="AQ1043" i="1"/>
  <c r="BT1039" i="1" l="1"/>
  <c r="CE1039" i="1"/>
  <c r="CL1039" i="1" s="1"/>
  <c r="CD1039" i="1"/>
  <c r="CF1039" i="1"/>
  <c r="CJ1039" i="1" s="1"/>
  <c r="BE1043" i="1"/>
  <c r="CT1043" i="1"/>
  <c r="BD1043" i="1"/>
  <c r="BF1043" i="1"/>
  <c r="AT1043" i="1"/>
  <c r="CI1043" i="1"/>
  <c r="CU1043" i="1"/>
  <c r="BI1043" i="1"/>
  <c r="BJ1043" i="1"/>
  <c r="BH1043" i="1"/>
  <c r="BP1043" i="1"/>
  <c r="BG1043" i="1" l="1"/>
  <c r="CG1039" i="1"/>
  <c r="CM1039" i="1" s="1"/>
  <c r="CH1039" i="1"/>
  <c r="AM1044" i="1"/>
  <c r="AN1043" i="1"/>
  <c r="CV1043" i="1"/>
  <c r="BK1043" i="1"/>
  <c r="AV1043" i="1" l="1"/>
  <c r="AU1043" i="1"/>
  <c r="AO1044" i="1"/>
  <c r="BQ1040" i="1"/>
  <c r="BS1040" i="1" s="1"/>
  <c r="AS1044" i="1"/>
  <c r="AP1044" i="1"/>
  <c r="AQ1044" i="1"/>
  <c r="AR1044" i="1"/>
  <c r="CK1044" i="1"/>
  <c r="AW1044" i="1"/>
  <c r="CS1044" i="1"/>
  <c r="BP1044" i="1" l="1"/>
  <c r="AT1044" i="1"/>
  <c r="BF1044" i="1"/>
  <c r="BE1044" i="1"/>
  <c r="BD1044" i="1"/>
  <c r="CT1044" i="1"/>
  <c r="CF1040" i="1"/>
  <c r="CJ1040" i="1" s="1"/>
  <c r="CE1040" i="1"/>
  <c r="CL1040" i="1" s="1"/>
  <c r="CD1040" i="1"/>
  <c r="BT1040" i="1"/>
  <c r="BJ1044" i="1"/>
  <c r="BI1044" i="1"/>
  <c r="CI1044" i="1"/>
  <c r="BH1044" i="1"/>
  <c r="CU1044" i="1"/>
  <c r="AM1045" i="1" l="1"/>
  <c r="BQ1041" i="1" s="1"/>
  <c r="BS1041" i="1" s="1"/>
  <c r="AN1044" i="1"/>
  <c r="CG1040" i="1"/>
  <c r="CM1040" i="1" s="1"/>
  <c r="CH1040" i="1"/>
  <c r="AW1045" i="1"/>
  <c r="BG1044" i="1"/>
  <c r="BK1044" i="1"/>
  <c r="CV1044" i="1"/>
  <c r="AO1045" i="1" l="1"/>
  <c r="AS1045" i="1"/>
  <c r="CS1045" i="1"/>
  <c r="CK1045" i="1"/>
  <c r="AR1045" i="1"/>
  <c r="AQ1045" i="1"/>
  <c r="AP1045" i="1"/>
  <c r="AV1044" i="1"/>
  <c r="AU1044" i="1"/>
  <c r="CE1041" i="1"/>
  <c r="CL1041" i="1" s="1"/>
  <c r="CF1041" i="1"/>
  <c r="CJ1041" i="1" s="1"/>
  <c r="CD1041" i="1"/>
  <c r="BT1041" i="1"/>
  <c r="BP1045" i="1" l="1"/>
  <c r="BE1045" i="1"/>
  <c r="AT1045" i="1"/>
  <c r="CT1045" i="1"/>
  <c r="BD1045" i="1"/>
  <c r="BF1045" i="1"/>
  <c r="BJ1045" i="1"/>
  <c r="CU1045" i="1"/>
  <c r="BH1045" i="1"/>
  <c r="CI1045" i="1"/>
  <c r="BI1045" i="1"/>
  <c r="CH1041" i="1"/>
  <c r="CG1041" i="1"/>
  <c r="CM1041" i="1" s="1"/>
  <c r="BG1045" i="1" l="1"/>
  <c r="AM1046" i="1"/>
  <c r="BQ1042" i="1" s="1"/>
  <c r="BS1042" i="1" s="1"/>
  <c r="AN1045" i="1"/>
  <c r="CV1045" i="1"/>
  <c r="BK1045" i="1"/>
  <c r="AW1046" i="1"/>
  <c r="CS1046" i="1" l="1"/>
  <c r="CK1046" i="1"/>
  <c r="AP1046" i="1"/>
  <c r="CU1046" i="1" s="1"/>
  <c r="AO1046" i="1"/>
  <c r="AS1046" i="1"/>
  <c r="AR1046" i="1"/>
  <c r="AQ1046" i="1"/>
  <c r="AU1045" i="1"/>
  <c r="AV1045" i="1"/>
  <c r="BT1042" i="1"/>
  <c r="CD1042" i="1"/>
  <c r="CE1042" i="1"/>
  <c r="CL1042" i="1" s="1"/>
  <c r="CF1042" i="1"/>
  <c r="CJ1042" i="1" s="1"/>
  <c r="BF1046" i="1" l="1"/>
  <c r="BD1046" i="1"/>
  <c r="BI1046" i="1"/>
  <c r="CI1046" i="1"/>
  <c r="CT1046" i="1"/>
  <c r="CV1046" i="1" s="1"/>
  <c r="BE1046" i="1"/>
  <c r="AT1046" i="1"/>
  <c r="BP1046" i="1"/>
  <c r="BH1046" i="1"/>
  <c r="BJ1046" i="1"/>
  <c r="CG1042" i="1"/>
  <c r="CM1042" i="1" s="1"/>
  <c r="CH1042" i="1"/>
  <c r="BG1046" i="1" l="1"/>
  <c r="BK1046" i="1"/>
  <c r="AN1046" i="1"/>
  <c r="AM1047" i="1"/>
  <c r="BQ1043" i="1" l="1"/>
  <c r="BS1043" i="1" s="1"/>
  <c r="CS1047" i="1"/>
  <c r="AO1047" i="1"/>
  <c r="AP1047" i="1"/>
  <c r="AQ1047" i="1"/>
  <c r="AR1047" i="1"/>
  <c r="AS1047" i="1"/>
  <c r="CK1047" i="1"/>
  <c r="AW1047" i="1"/>
  <c r="AU1046" i="1"/>
  <c r="AV1046" i="1"/>
  <c r="CE1043" i="1" l="1"/>
  <c r="CL1043" i="1" s="1"/>
  <c r="BT1043" i="1"/>
  <c r="CF1043" i="1"/>
  <c r="CJ1043" i="1" s="1"/>
  <c r="CD1043" i="1"/>
  <c r="CT1047" i="1"/>
  <c r="BE1047" i="1"/>
  <c r="BF1047" i="1"/>
  <c r="AT1047" i="1"/>
  <c r="BD1047" i="1"/>
  <c r="BH1047" i="1"/>
  <c r="CI1047" i="1"/>
  <c r="BJ1047" i="1"/>
  <c r="CU1047" i="1"/>
  <c r="BI1047" i="1"/>
  <c r="BP1047" i="1"/>
  <c r="BK1047" i="1" l="1"/>
  <c r="CV1047" i="1"/>
  <c r="CG1043" i="1"/>
  <c r="CM1043" i="1" s="1"/>
  <c r="CH1043" i="1"/>
  <c r="AN1047" i="1"/>
  <c r="AM1048" i="1"/>
  <c r="BG1047" i="1"/>
  <c r="AS1048" i="1" l="1"/>
  <c r="CK1048" i="1"/>
  <c r="AO1048" i="1"/>
  <c r="AP1048" i="1"/>
  <c r="AW1048" i="1"/>
  <c r="BQ1044" i="1"/>
  <c r="BS1044" i="1" s="1"/>
  <c r="CS1048" i="1"/>
  <c r="AR1048" i="1"/>
  <c r="AQ1048" i="1"/>
  <c r="AV1047" i="1"/>
  <c r="AU1047" i="1"/>
  <c r="CT1048" i="1" l="1"/>
  <c r="BD1048" i="1"/>
  <c r="AT1048" i="1"/>
  <c r="BF1048" i="1"/>
  <c r="BE1048" i="1"/>
  <c r="BI1048" i="1"/>
  <c r="CU1048" i="1"/>
  <c r="CI1048" i="1"/>
  <c r="BH1048" i="1"/>
  <c r="BJ1048" i="1"/>
  <c r="BP1048" i="1"/>
  <c r="CF1044" i="1"/>
  <c r="CJ1044" i="1" s="1"/>
  <c r="BT1044" i="1"/>
  <c r="CE1044" i="1"/>
  <c r="CL1044" i="1" s="1"/>
  <c r="CD1044" i="1"/>
  <c r="CV1048" i="1" l="1"/>
  <c r="BK1048" i="1"/>
  <c r="AM1049" i="1"/>
  <c r="AN1048" i="1"/>
  <c r="CG1044" i="1"/>
  <c r="CM1044" i="1" s="1"/>
  <c r="CH1044" i="1"/>
  <c r="BG1048" i="1"/>
  <c r="AP1049" i="1" l="1"/>
  <c r="AQ1049" i="1"/>
  <c r="CK1049" i="1"/>
  <c r="AR1049" i="1"/>
  <c r="AO1049" i="1"/>
  <c r="BQ1045" i="1"/>
  <c r="BS1045" i="1" s="1"/>
  <c r="AS1049" i="1"/>
  <c r="AW1049" i="1"/>
  <c r="CS1049" i="1"/>
  <c r="AU1048" i="1"/>
  <c r="AV1048" i="1"/>
  <c r="CU1049" i="1" l="1"/>
  <c r="BJ1049" i="1"/>
  <c r="BI1049" i="1"/>
  <c r="CI1049" i="1"/>
  <c r="BH1049" i="1"/>
  <c r="BP1049" i="1"/>
  <c r="AT1049" i="1"/>
  <c r="CT1049" i="1"/>
  <c r="BD1049" i="1"/>
  <c r="BE1049" i="1"/>
  <c r="BF1049" i="1"/>
  <c r="CD1045" i="1"/>
  <c r="BT1045" i="1"/>
  <c r="CE1045" i="1"/>
  <c r="CL1045" i="1" s="1"/>
  <c r="CF1045" i="1"/>
  <c r="CJ1045" i="1" s="1"/>
  <c r="BK1049" i="1" l="1"/>
  <c r="AM1050" i="1"/>
  <c r="AN1049" i="1"/>
  <c r="CH1045" i="1"/>
  <c r="CG1045" i="1"/>
  <c r="CM1045" i="1" s="1"/>
  <c r="CV1049" i="1"/>
  <c r="BG1049" i="1"/>
  <c r="AP1050" i="1" l="1"/>
  <c r="AQ1050" i="1"/>
  <c r="AS1050" i="1"/>
  <c r="CS1050" i="1"/>
  <c r="BQ1046" i="1"/>
  <c r="BS1046" i="1" s="1"/>
  <c r="AO1050" i="1"/>
  <c r="CK1050" i="1"/>
  <c r="AW1050" i="1"/>
  <c r="AR1050" i="1"/>
  <c r="AV1049" i="1"/>
  <c r="AU1049" i="1"/>
  <c r="BI1050" i="1" l="1"/>
  <c r="BJ1050" i="1"/>
  <c r="CI1050" i="1"/>
  <c r="CU1050" i="1"/>
  <c r="BH1050" i="1"/>
  <c r="BP1050" i="1"/>
  <c r="CF1046" i="1"/>
  <c r="CJ1046" i="1" s="1"/>
  <c r="BT1046" i="1"/>
  <c r="CE1046" i="1"/>
  <c r="CL1046" i="1" s="1"/>
  <c r="CD1046" i="1"/>
  <c r="BE1050" i="1"/>
  <c r="AT1050" i="1"/>
  <c r="CT1050" i="1"/>
  <c r="BD1050" i="1"/>
  <c r="BF1050" i="1"/>
  <c r="CV1050" i="1" l="1"/>
  <c r="BG1050" i="1"/>
  <c r="CH1046" i="1"/>
  <c r="CG1046" i="1"/>
  <c r="CM1046" i="1" s="1"/>
  <c r="AN1050" i="1"/>
  <c r="AM1051" i="1"/>
  <c r="BK1050" i="1"/>
  <c r="AV1050" i="1" l="1"/>
  <c r="AU1050" i="1"/>
  <c r="BQ1047" i="1"/>
  <c r="BS1047" i="1" s="1"/>
  <c r="AP1051" i="1"/>
  <c r="AQ1051" i="1"/>
  <c r="AR1051" i="1"/>
  <c r="AS1051" i="1"/>
  <c r="AO1051" i="1"/>
  <c r="CK1051" i="1"/>
  <c r="AW1051" i="1"/>
  <c r="CS1051" i="1"/>
  <c r="CF1047" i="1" l="1"/>
  <c r="CJ1047" i="1" s="1"/>
  <c r="CD1047" i="1"/>
  <c r="BT1047" i="1"/>
  <c r="CE1047" i="1"/>
  <c r="CL1047" i="1" s="1"/>
  <c r="CU1051" i="1"/>
  <c r="CI1051" i="1"/>
  <c r="BH1051" i="1"/>
  <c r="BJ1051" i="1"/>
  <c r="BI1051" i="1"/>
  <c r="BP1051" i="1"/>
  <c r="AT1051" i="1"/>
  <c r="CT1051" i="1"/>
  <c r="BD1051" i="1"/>
  <c r="BE1051" i="1"/>
  <c r="BF1051" i="1"/>
  <c r="BG1051" i="1" l="1"/>
  <c r="CH1047" i="1"/>
  <c r="CG1047" i="1"/>
  <c r="CM1047" i="1" s="1"/>
  <c r="AN1051" i="1"/>
  <c r="AM1052" i="1"/>
  <c r="CV1051" i="1"/>
  <c r="BK1051" i="1"/>
  <c r="AS1052" i="1" l="1"/>
  <c r="AO1052" i="1"/>
  <c r="AP1052" i="1"/>
  <c r="CS1052" i="1"/>
  <c r="AW1052" i="1"/>
  <c r="AQ1052" i="1"/>
  <c r="AT1052" i="1" s="1"/>
  <c r="AR1052" i="1"/>
  <c r="BQ1048" i="1"/>
  <c r="BS1048" i="1" s="1"/>
  <c r="CK1052" i="1"/>
  <c r="AV1051" i="1"/>
  <c r="AU1051" i="1"/>
  <c r="BF1052" i="1" l="1"/>
  <c r="CT1052" i="1"/>
  <c r="BD1052" i="1"/>
  <c r="BE1052" i="1"/>
  <c r="CI1052" i="1"/>
  <c r="BJ1052" i="1"/>
  <c r="CU1052" i="1"/>
  <c r="BI1052" i="1"/>
  <c r="BH1052" i="1"/>
  <c r="BP1052" i="1"/>
  <c r="AN1052" i="1"/>
  <c r="AM1053" i="1"/>
  <c r="CF1048" i="1"/>
  <c r="CJ1048" i="1" s="1"/>
  <c r="CE1048" i="1"/>
  <c r="CL1048" i="1" s="1"/>
  <c r="CD1048" i="1"/>
  <c r="BT1048" i="1"/>
  <c r="BK1052" i="1" l="1"/>
  <c r="CV1052" i="1"/>
  <c r="AV1052" i="1"/>
  <c r="AU1052" i="1"/>
  <c r="CK1053" i="1"/>
  <c r="AW1053" i="1"/>
  <c r="AS1053" i="1"/>
  <c r="AR1053" i="1"/>
  <c r="AQ1053" i="1"/>
  <c r="AT1053" i="1" s="1"/>
  <c r="AP1053" i="1"/>
  <c r="AO1053" i="1"/>
  <c r="CS1053" i="1"/>
  <c r="BQ1049" i="1"/>
  <c r="BS1049" i="1" s="1"/>
  <c r="CH1048" i="1"/>
  <c r="CG1048" i="1"/>
  <c r="CM1048" i="1" s="1"/>
  <c r="BG1052" i="1"/>
  <c r="AN1053" i="1" l="1"/>
  <c r="AM1054" i="1"/>
  <c r="BH1053" i="1"/>
  <c r="BJ1053" i="1"/>
  <c r="CU1053" i="1"/>
  <c r="CI1053" i="1"/>
  <c r="BI1053" i="1"/>
  <c r="BP1053" i="1"/>
  <c r="CT1053" i="1"/>
  <c r="BD1053" i="1"/>
  <c r="BE1053" i="1"/>
  <c r="BF1053" i="1"/>
  <c r="CE1049" i="1"/>
  <c r="CL1049" i="1" s="1"/>
  <c r="BT1049" i="1"/>
  <c r="CD1049" i="1"/>
  <c r="CF1049" i="1"/>
  <c r="CJ1049" i="1" s="1"/>
  <c r="BG1053" i="1" l="1"/>
  <c r="AU1053" i="1"/>
  <c r="AV1053" i="1"/>
  <c r="CK1054" i="1"/>
  <c r="AQ1054" i="1"/>
  <c r="AR1054" i="1"/>
  <c r="BQ1050" i="1"/>
  <c r="BS1050" i="1" s="1"/>
  <c r="AS1054" i="1"/>
  <c r="AO1054" i="1"/>
  <c r="CS1054" i="1"/>
  <c r="AP1054" i="1"/>
  <c r="AW1054" i="1"/>
  <c r="CG1049" i="1"/>
  <c r="CM1049" i="1" s="1"/>
  <c r="CH1049" i="1"/>
  <c r="BK1053" i="1"/>
  <c r="CV1053" i="1"/>
  <c r="BT1050" i="1" l="1"/>
  <c r="CD1050" i="1"/>
  <c r="CE1050" i="1"/>
  <c r="CL1050" i="1" s="1"/>
  <c r="CF1050" i="1"/>
  <c r="CJ1050" i="1" s="1"/>
  <c r="BD1054" i="1"/>
  <c r="AT1054" i="1"/>
  <c r="BE1054" i="1"/>
  <c r="CT1054" i="1"/>
  <c r="BF1054" i="1"/>
  <c r="CU1054" i="1"/>
  <c r="CI1054" i="1"/>
  <c r="BH1054" i="1"/>
  <c r="BI1054" i="1"/>
  <c r="BJ1054" i="1"/>
  <c r="BP1054" i="1"/>
  <c r="CV1054" i="1" l="1"/>
  <c r="BG1054" i="1"/>
  <c r="CH1050" i="1"/>
  <c r="CG1050" i="1"/>
  <c r="CM1050" i="1" s="1"/>
  <c r="AM1055" i="1"/>
  <c r="AN1054" i="1"/>
  <c r="BK1054" i="1"/>
  <c r="AP1055" i="1" l="1"/>
  <c r="AW1055" i="1"/>
  <c r="AO1055" i="1"/>
  <c r="BQ1051" i="1"/>
  <c r="BS1051" i="1" s="1"/>
  <c r="AS1055" i="1"/>
  <c r="AQ1055" i="1"/>
  <c r="AR1055" i="1"/>
  <c r="CK1055" i="1"/>
  <c r="CS1055" i="1"/>
  <c r="AV1054" i="1"/>
  <c r="AU1054" i="1"/>
  <c r="BI1055" i="1" l="1"/>
  <c r="BH1055" i="1"/>
  <c r="BP1055" i="1"/>
  <c r="CI1055" i="1"/>
  <c r="BJ1055" i="1"/>
  <c r="CU1055" i="1"/>
  <c r="BE1055" i="1"/>
  <c r="BF1055" i="1"/>
  <c r="BD1055" i="1"/>
  <c r="AT1055" i="1"/>
  <c r="CT1055" i="1"/>
  <c r="BT1051" i="1"/>
  <c r="CD1051" i="1"/>
  <c r="CE1051" i="1"/>
  <c r="CL1051" i="1" s="1"/>
  <c r="CF1051" i="1"/>
  <c r="CJ1051" i="1" s="1"/>
  <c r="BK1055" i="1" l="1"/>
  <c r="AM1056" i="1"/>
  <c r="AN1055" i="1"/>
  <c r="CH1051" i="1"/>
  <c r="CG1051" i="1"/>
  <c r="CM1051" i="1" s="1"/>
  <c r="BG1055" i="1"/>
  <c r="CV1055" i="1"/>
  <c r="AV1055" i="1" l="1"/>
  <c r="AU1055" i="1"/>
  <c r="CS1056" i="1"/>
  <c r="CK1056" i="1"/>
  <c r="AS1056" i="1"/>
  <c r="AR1056" i="1"/>
  <c r="AQ1056" i="1"/>
  <c r="AW1056" i="1"/>
  <c r="AP1056" i="1"/>
  <c r="AO1056" i="1"/>
  <c r="BQ1052" i="1"/>
  <c r="BS1052" i="1" s="1"/>
  <c r="CU1056" i="1" l="1"/>
  <c r="BI1056" i="1"/>
  <c r="BP1056" i="1"/>
  <c r="CI1056" i="1"/>
  <c r="BH1056" i="1"/>
  <c r="BJ1056" i="1"/>
  <c r="BE1056" i="1"/>
  <c r="BF1056" i="1"/>
  <c r="BD1056" i="1"/>
  <c r="CT1056" i="1"/>
  <c r="CF1052" i="1"/>
  <c r="CJ1052" i="1" s="1"/>
  <c r="CE1052" i="1"/>
  <c r="CL1052" i="1" s="1"/>
  <c r="BT1052" i="1"/>
  <c r="CD1052" i="1"/>
  <c r="AT1056" i="1"/>
  <c r="BK1056" i="1" l="1"/>
  <c r="CG1052" i="1"/>
  <c r="CM1052" i="1" s="1"/>
  <c r="CH1052" i="1"/>
  <c r="AN1056" i="1"/>
  <c r="AM1057" i="1"/>
  <c r="CV1056" i="1"/>
  <c r="BG1056" i="1"/>
  <c r="BQ1053" i="1" l="1"/>
  <c r="BS1053" i="1" s="1"/>
  <c r="AQ1057" i="1"/>
  <c r="AW1057" i="1"/>
  <c r="CK1057" i="1"/>
  <c r="AP1057" i="1"/>
  <c r="AO1057" i="1"/>
  <c r="AT1057" i="1" s="1"/>
  <c r="AS1057" i="1"/>
  <c r="AR1057" i="1"/>
  <c r="CS1057" i="1"/>
  <c r="AV1056" i="1"/>
  <c r="AU1056" i="1"/>
  <c r="BT1053" i="1" l="1"/>
  <c r="CD1053" i="1"/>
  <c r="CE1053" i="1"/>
  <c r="CL1053" i="1" s="1"/>
  <c r="CF1053" i="1"/>
  <c r="CJ1053" i="1" s="1"/>
  <c r="AM1058" i="1"/>
  <c r="AN1057" i="1"/>
  <c r="BP1057" i="1"/>
  <c r="BI1057" i="1"/>
  <c r="CU1057" i="1"/>
  <c r="CI1057" i="1"/>
  <c r="BH1057" i="1"/>
  <c r="BJ1057" i="1"/>
  <c r="BD1057" i="1"/>
  <c r="BF1057" i="1"/>
  <c r="BE1057" i="1"/>
  <c r="CT1057" i="1"/>
  <c r="BK1057" i="1" l="1"/>
  <c r="BG1057" i="1"/>
  <c r="CV1057" i="1"/>
  <c r="CH1053" i="1"/>
  <c r="CG1053" i="1"/>
  <c r="CM1053" i="1" s="1"/>
  <c r="CS1058" i="1"/>
  <c r="AW1058" i="1"/>
  <c r="CK1058" i="1"/>
  <c r="AS1058" i="1"/>
  <c r="AR1058" i="1"/>
  <c r="AQ1058" i="1"/>
  <c r="AP1058" i="1"/>
  <c r="AO1058" i="1"/>
  <c r="BQ1054" i="1"/>
  <c r="BS1054" i="1" s="1"/>
  <c r="AV1057" i="1"/>
  <c r="AU1057" i="1"/>
  <c r="BP1058" i="1" l="1"/>
  <c r="CU1058" i="1"/>
  <c r="CI1058" i="1"/>
  <c r="BJ1058" i="1"/>
  <c r="BI1058" i="1"/>
  <c r="BH1058" i="1"/>
  <c r="AT1058" i="1"/>
  <c r="BD1058" i="1"/>
  <c r="CT1058" i="1"/>
  <c r="BE1058" i="1"/>
  <c r="BF1058" i="1"/>
  <c r="BT1054" i="1"/>
  <c r="CD1054" i="1"/>
  <c r="CE1054" i="1"/>
  <c r="CL1054" i="1" s="1"/>
  <c r="CF1054" i="1"/>
  <c r="CJ1054" i="1" s="1"/>
  <c r="AM1059" i="1" l="1"/>
  <c r="AN1058" i="1"/>
  <c r="CG1054" i="1"/>
  <c r="CM1054" i="1" s="1"/>
  <c r="CH1054" i="1"/>
  <c r="CV1058" i="1"/>
  <c r="BG1058" i="1"/>
  <c r="BK1058" i="1"/>
  <c r="AS1059" i="1" l="1"/>
  <c r="AP1059" i="1"/>
  <c r="CS1059" i="1"/>
  <c r="BQ1055" i="1"/>
  <c r="BS1055" i="1" s="1"/>
  <c r="AW1059" i="1"/>
  <c r="AR1059" i="1"/>
  <c r="CK1059" i="1"/>
  <c r="AO1059" i="1"/>
  <c r="AQ1059" i="1"/>
  <c r="AV1058" i="1"/>
  <c r="AU1058" i="1"/>
  <c r="BJ1059" i="1" l="1"/>
  <c r="BH1059" i="1"/>
  <c r="CU1059" i="1"/>
  <c r="CI1059" i="1"/>
  <c r="BP1059" i="1"/>
  <c r="BI1059" i="1"/>
  <c r="CD1055" i="1"/>
  <c r="CE1055" i="1"/>
  <c r="CL1055" i="1" s="1"/>
  <c r="CF1055" i="1"/>
  <c r="CJ1055" i="1" s="1"/>
  <c r="BT1055" i="1"/>
  <c r="AT1059" i="1"/>
  <c r="BD1059" i="1"/>
  <c r="BF1059" i="1"/>
  <c r="CT1059" i="1"/>
  <c r="BE1059" i="1"/>
  <c r="CG1055" i="1" l="1"/>
  <c r="CM1055" i="1" s="1"/>
  <c r="CH1055" i="1"/>
  <c r="AM1060" i="1"/>
  <c r="AN1059" i="1"/>
  <c r="BK1059" i="1"/>
  <c r="CV1059" i="1"/>
  <c r="BG1059" i="1"/>
  <c r="AT1060" i="1" l="1"/>
  <c r="AQ1060" i="1"/>
  <c r="AO1060" i="1"/>
  <c r="AW1060" i="1"/>
  <c r="BQ1056" i="1"/>
  <c r="BS1056" i="1" s="1"/>
  <c r="CS1060" i="1"/>
  <c r="CK1060" i="1"/>
  <c r="AR1060" i="1"/>
  <c r="AP1060" i="1"/>
  <c r="AS1060" i="1"/>
  <c r="AV1059" i="1"/>
  <c r="AU1059" i="1"/>
  <c r="BD1060" i="1" l="1"/>
  <c r="BE1060" i="1"/>
  <c r="BF1060" i="1"/>
  <c r="CT1060" i="1"/>
  <c r="CD1056" i="1"/>
  <c r="CE1056" i="1"/>
  <c r="CL1056" i="1" s="1"/>
  <c r="BT1056" i="1"/>
  <c r="CF1056" i="1"/>
  <c r="CJ1056" i="1" s="1"/>
  <c r="BJ1060" i="1"/>
  <c r="BH1060" i="1"/>
  <c r="CI1060" i="1"/>
  <c r="BI1060" i="1"/>
  <c r="CU1060" i="1"/>
  <c r="BP1060" i="1"/>
  <c r="AN1060" i="1"/>
  <c r="AM1061" i="1"/>
  <c r="AO1061" i="1" s="1"/>
  <c r="BG1060" i="1" l="1"/>
  <c r="CV1060" i="1"/>
  <c r="AP1061" i="1"/>
  <c r="CS1061" i="1"/>
  <c r="BQ1057" i="1"/>
  <c r="BS1057" i="1" s="1"/>
  <c r="AV1060" i="1"/>
  <c r="AU1060" i="1"/>
  <c r="AQ1061" i="1"/>
  <c r="AR1061" i="1"/>
  <c r="AS1061" i="1"/>
  <c r="CK1061" i="1"/>
  <c r="AW1061" i="1"/>
  <c r="CG1056" i="1"/>
  <c r="CM1056" i="1" s="1"/>
  <c r="CH1056" i="1"/>
  <c r="BK1060" i="1"/>
  <c r="CT1061" i="1"/>
  <c r="BF1061" i="1"/>
  <c r="BE1061" i="1"/>
  <c r="BD1061" i="1"/>
  <c r="BP1061" i="1"/>
  <c r="AT1061" i="1" l="1"/>
  <c r="CI1061" i="1"/>
  <c r="BH1061" i="1"/>
  <c r="BJ1061" i="1"/>
  <c r="BI1061" i="1"/>
  <c r="CU1061" i="1"/>
  <c r="CV1061" i="1" s="1"/>
  <c r="CD1057" i="1"/>
  <c r="CF1057" i="1"/>
  <c r="CJ1057" i="1" s="1"/>
  <c r="CE1057" i="1"/>
  <c r="CL1057" i="1" s="1"/>
  <c r="BT1057" i="1"/>
  <c r="BG1061" i="1"/>
  <c r="AN1061" i="1" l="1"/>
  <c r="AM1062" i="1"/>
  <c r="BK1061" i="1"/>
  <c r="CG1057" i="1"/>
  <c r="CM1057" i="1" s="1"/>
  <c r="CH1057" i="1"/>
  <c r="AV1061" i="1" l="1"/>
  <c r="AU1061" i="1"/>
  <c r="AQ1062" i="1"/>
  <c r="AR1062" i="1"/>
  <c r="AS1062" i="1"/>
  <c r="AO1062" i="1"/>
  <c r="AP1062" i="1"/>
  <c r="CK1062" i="1"/>
  <c r="AW1062" i="1"/>
  <c r="BQ1058" i="1"/>
  <c r="BS1058" i="1" s="1"/>
  <c r="CS1062" i="1"/>
  <c r="AT1062" i="1"/>
  <c r="AN1062" i="1" s="1"/>
  <c r="AV1062" i="1" s="1"/>
  <c r="BD1062" i="1" l="1"/>
  <c r="CT1062" i="1"/>
  <c r="BE1062" i="1"/>
  <c r="BF1062" i="1"/>
  <c r="BG1062" i="1" s="1"/>
  <c r="BP1062" i="1"/>
  <c r="BJ1062" i="1"/>
  <c r="BI1062" i="1"/>
  <c r="BH1062" i="1"/>
  <c r="CI1062" i="1"/>
  <c r="CU1062" i="1"/>
  <c r="CF1058" i="1"/>
  <c r="CJ1058" i="1" s="1"/>
  <c r="CE1058" i="1"/>
  <c r="CL1058" i="1" s="1"/>
  <c r="CD1058" i="1"/>
  <c r="BT1058" i="1"/>
  <c r="AU1062" i="1"/>
  <c r="AM1063" i="1"/>
  <c r="CV1062" i="1" l="1"/>
  <c r="BK1062" i="1"/>
  <c r="CG1058" i="1"/>
  <c r="CM1058" i="1" s="1"/>
  <c r="CH1058" i="1"/>
  <c r="AO1063" i="1"/>
  <c r="AP1063" i="1"/>
  <c r="AQ1063" i="1"/>
  <c r="AR1063" i="1"/>
  <c r="AT1063" i="1" s="1"/>
  <c r="AS1063" i="1"/>
  <c r="CK1063" i="1"/>
  <c r="AW1063" i="1"/>
  <c r="CS1063" i="1"/>
  <c r="BQ1059" i="1"/>
  <c r="BS1059" i="1" s="1"/>
  <c r="AN1063" i="1" l="1"/>
  <c r="AV1063" i="1" s="1"/>
  <c r="CI1063" i="1"/>
  <c r="CF1059" i="1"/>
  <c r="CJ1059" i="1" s="1"/>
  <c r="CE1059" i="1"/>
  <c r="CL1059" i="1" s="1"/>
  <c r="CD1059" i="1"/>
  <c r="BF1063" i="1"/>
  <c r="BE1063" i="1"/>
  <c r="BD1063" i="1"/>
  <c r="CT1063" i="1"/>
  <c r="BI1063" i="1"/>
  <c r="BP1063" i="1"/>
  <c r="BH1063" i="1"/>
  <c r="BJ1063" i="1"/>
  <c r="CU1063" i="1"/>
  <c r="BT1059" i="1"/>
  <c r="AU1063" i="1" l="1"/>
  <c r="CG1059" i="1"/>
  <c r="CM1059" i="1" s="1"/>
  <c r="CH1059" i="1"/>
  <c r="CV1063" i="1"/>
  <c r="AM1064" i="1"/>
  <c r="BK1063" i="1"/>
  <c r="BG1063" i="1"/>
  <c r="AO1064" i="1" l="1"/>
  <c r="AT1064" i="1" s="1"/>
  <c r="AP1064" i="1"/>
  <c r="AQ1064" i="1"/>
  <c r="AR1064" i="1"/>
  <c r="AS1064" i="1"/>
  <c r="CK1064" i="1"/>
  <c r="AW1064" i="1"/>
  <c r="CS1064" i="1"/>
  <c r="BQ1060" i="1"/>
  <c r="BS1060" i="1" s="1"/>
  <c r="AN1064" i="1" l="1"/>
  <c r="AV1064" i="1" s="1"/>
  <c r="CI1064" i="1"/>
  <c r="CF1060" i="1"/>
  <c r="CJ1060" i="1" s="1"/>
  <c r="CE1060" i="1"/>
  <c r="CL1060" i="1" s="1"/>
  <c r="CD1060" i="1"/>
  <c r="BH1064" i="1"/>
  <c r="BI1064" i="1"/>
  <c r="CU1064" i="1"/>
  <c r="BJ1064" i="1"/>
  <c r="BP1064" i="1"/>
  <c r="CT1064" i="1"/>
  <c r="BE1064" i="1"/>
  <c r="BD1064" i="1"/>
  <c r="BF1064" i="1"/>
  <c r="BT1060" i="1"/>
  <c r="AU1064" i="1" l="1"/>
  <c r="CG1060" i="1"/>
  <c r="CM1060" i="1" s="1"/>
  <c r="CH1060" i="1"/>
  <c r="CV1064" i="1"/>
  <c r="BK1064" i="1"/>
  <c r="AM1065" i="1"/>
  <c r="BG1064" i="1"/>
  <c r="AR1065" i="1" l="1"/>
  <c r="AS1065" i="1"/>
  <c r="AO1065" i="1"/>
  <c r="AP1065" i="1"/>
  <c r="AQ1065" i="1"/>
  <c r="CK1065" i="1"/>
  <c r="AW1065" i="1"/>
  <c r="CS1065" i="1"/>
  <c r="BQ1061" i="1"/>
  <c r="BS1061" i="1" s="1"/>
  <c r="AT1065" i="1" l="1"/>
  <c r="AN1065" i="1" s="1"/>
  <c r="AV1065" i="1" s="1"/>
  <c r="CI1065" i="1"/>
  <c r="CF1061" i="1"/>
  <c r="CJ1061" i="1" s="1"/>
  <c r="CE1061" i="1"/>
  <c r="CL1061" i="1" s="1"/>
  <c r="CD1061" i="1"/>
  <c r="BT1061" i="1"/>
  <c r="BP1065" i="1"/>
  <c r="CU1065" i="1"/>
  <c r="BH1065" i="1"/>
  <c r="BJ1065" i="1"/>
  <c r="BI1065" i="1"/>
  <c r="CT1065" i="1"/>
  <c r="BD1065" i="1"/>
  <c r="BE1065" i="1"/>
  <c r="BF1065" i="1"/>
  <c r="AU1065" i="1" l="1"/>
  <c r="CG1061" i="1"/>
  <c r="CM1061" i="1" s="1"/>
  <c r="CH1061" i="1"/>
  <c r="CV1065" i="1"/>
  <c r="BK1065" i="1"/>
  <c r="BG1065" i="1"/>
  <c r="AM1066" i="1"/>
  <c r="AO1066" i="1" l="1"/>
  <c r="AP1066" i="1"/>
  <c r="AQ1066" i="1"/>
  <c r="AR1066" i="1"/>
  <c r="AS1066" i="1"/>
  <c r="AT1066" i="1"/>
  <c r="CK1066" i="1"/>
  <c r="AW1066" i="1"/>
  <c r="CS1066" i="1"/>
  <c r="BQ1062" i="1"/>
  <c r="BS1062" i="1" s="1"/>
  <c r="AN1066" i="1" l="1"/>
  <c r="AV1066" i="1" s="1"/>
  <c r="CF1062" i="1"/>
  <c r="CJ1062" i="1" s="1"/>
  <c r="CE1062" i="1"/>
  <c r="CL1062" i="1" s="1"/>
  <c r="CI1066" i="1"/>
  <c r="CD1062" i="1"/>
  <c r="BT1062" i="1"/>
  <c r="CT1066" i="1"/>
  <c r="BF1066" i="1"/>
  <c r="BD1066" i="1"/>
  <c r="BE1066" i="1"/>
  <c r="BJ1066" i="1"/>
  <c r="BH1066" i="1"/>
  <c r="BI1066" i="1"/>
  <c r="BP1066" i="1"/>
  <c r="CU1066" i="1"/>
  <c r="AU1066" i="1" l="1"/>
  <c r="CG1062" i="1"/>
  <c r="CM1062" i="1" s="1"/>
  <c r="CH1062" i="1"/>
  <c r="CV1066" i="1"/>
  <c r="AM1067" i="1"/>
  <c r="BG1066" i="1"/>
  <c r="BK1066" i="1"/>
  <c r="AP1067" i="1" l="1"/>
  <c r="AT1067" i="1" s="1"/>
  <c r="AQ1067" i="1"/>
  <c r="AR1067" i="1"/>
  <c r="AS1067" i="1"/>
  <c r="AO1067" i="1"/>
  <c r="CK1067" i="1"/>
  <c r="AW1067" i="1"/>
  <c r="CS1067" i="1"/>
  <c r="BQ1063" i="1"/>
  <c r="BS1063" i="1" s="1"/>
  <c r="AN1067" i="1" l="1"/>
  <c r="AV1067" i="1" s="1"/>
  <c r="CI1067" i="1"/>
  <c r="CF1063" i="1"/>
  <c r="CJ1063" i="1" s="1"/>
  <c r="CE1063" i="1"/>
  <c r="CL1063" i="1" s="1"/>
  <c r="CD1063" i="1"/>
  <c r="BD1067" i="1"/>
  <c r="CT1067" i="1"/>
  <c r="BF1067" i="1"/>
  <c r="BE1067" i="1"/>
  <c r="BJ1067" i="1"/>
  <c r="BI1067" i="1"/>
  <c r="CU1067" i="1"/>
  <c r="BH1067" i="1"/>
  <c r="BP1067" i="1"/>
  <c r="BT1063" i="1"/>
  <c r="AU1067" i="1" l="1"/>
  <c r="CG1063" i="1"/>
  <c r="CM1063" i="1" s="1"/>
  <c r="CH1063" i="1"/>
  <c r="CV1067" i="1"/>
  <c r="BG1067" i="1"/>
  <c r="BK1067" i="1"/>
  <c r="AM1068" i="1"/>
  <c r="AS1068" i="1" l="1"/>
  <c r="AO1068" i="1"/>
  <c r="AT1068" i="1" s="1"/>
  <c r="AP1068" i="1"/>
  <c r="AQ1068" i="1"/>
  <c r="AR1068" i="1"/>
  <c r="CK1068" i="1"/>
  <c r="AW1068" i="1"/>
  <c r="CS1068" i="1"/>
  <c r="BQ1064" i="1"/>
  <c r="BS1064" i="1" s="1"/>
  <c r="AN1068" i="1" l="1"/>
  <c r="AV1068" i="1" s="1"/>
  <c r="CF1064" i="1"/>
  <c r="CJ1064" i="1" s="1"/>
  <c r="CE1064" i="1"/>
  <c r="CL1064" i="1" s="1"/>
  <c r="CI1068" i="1"/>
  <c r="CD1064" i="1"/>
  <c r="BD1068" i="1"/>
  <c r="BF1068" i="1"/>
  <c r="CT1068" i="1"/>
  <c r="BE1068" i="1"/>
  <c r="BT1064" i="1"/>
  <c r="BJ1068" i="1"/>
  <c r="BH1068" i="1"/>
  <c r="CU1068" i="1"/>
  <c r="BP1068" i="1"/>
  <c r="BI1068" i="1"/>
  <c r="AU1068" i="1" l="1"/>
  <c r="CG1064" i="1"/>
  <c r="CM1064" i="1" s="1"/>
  <c r="CH1064" i="1"/>
  <c r="CV1068" i="1"/>
  <c r="BG1068" i="1"/>
  <c r="BK1068" i="1"/>
  <c r="AM1069" i="1"/>
  <c r="AO1069" i="1" l="1"/>
  <c r="AP1069" i="1"/>
  <c r="AQ1069" i="1"/>
  <c r="AR1069" i="1"/>
  <c r="AS1069" i="1"/>
  <c r="CK1069" i="1"/>
  <c r="AW1069" i="1"/>
  <c r="CS1069" i="1"/>
  <c r="BQ1065" i="1"/>
  <c r="BS1065" i="1" s="1"/>
  <c r="AT1069" i="1" l="1"/>
  <c r="CI1069" i="1"/>
  <c r="CF1065" i="1"/>
  <c r="CJ1065" i="1" s="1"/>
  <c r="CE1065" i="1"/>
  <c r="CL1065" i="1" s="1"/>
  <c r="CD1065" i="1"/>
  <c r="BP1069" i="1"/>
  <c r="CU1069" i="1"/>
  <c r="BJ1069" i="1"/>
  <c r="BH1069" i="1"/>
  <c r="BI1069" i="1"/>
  <c r="CT1069" i="1"/>
  <c r="BF1069" i="1"/>
  <c r="BD1069" i="1"/>
  <c r="BE1069" i="1"/>
  <c r="BT1065" i="1"/>
  <c r="AN1069" i="1" l="1"/>
  <c r="AV1069" i="1" s="1"/>
  <c r="CG1065" i="1"/>
  <c r="CH1065" i="1"/>
  <c r="BK1069" i="1"/>
  <c r="CV1069" i="1"/>
  <c r="AM1070" i="1"/>
  <c r="BG1069" i="1"/>
  <c r="AU1069" i="1" l="1"/>
  <c r="AQ1070" i="1"/>
  <c r="AR1070" i="1"/>
  <c r="AS1070" i="1"/>
  <c r="AO1070" i="1"/>
  <c r="AT1070" i="1" s="1"/>
  <c r="AP1070" i="1"/>
  <c r="CM1065" i="1"/>
  <c r="CK1070" i="1"/>
  <c r="AW1070" i="1"/>
  <c r="CS1070" i="1"/>
  <c r="BQ1066" i="1"/>
  <c r="BS1066" i="1" s="1"/>
  <c r="AN1070" i="1" l="1"/>
  <c r="AU1070" i="1" s="1"/>
  <c r="CF1066" i="1"/>
  <c r="CJ1066" i="1" s="1"/>
  <c r="CE1066" i="1"/>
  <c r="CL1066" i="1" s="1"/>
  <c r="CI1070" i="1"/>
  <c r="CD1066" i="1"/>
  <c r="CT1070" i="1"/>
  <c r="BD1070" i="1"/>
  <c r="BE1070" i="1"/>
  <c r="BF1070" i="1"/>
  <c r="BT1066" i="1"/>
  <c r="BH1070" i="1"/>
  <c r="BI1070" i="1"/>
  <c r="CU1070" i="1"/>
  <c r="BJ1070" i="1"/>
  <c r="BP1070" i="1"/>
  <c r="AV1070" i="1" l="1"/>
  <c r="CG1066" i="1"/>
  <c r="CM1066" i="1" s="1"/>
  <c r="CH1066" i="1"/>
  <c r="CV1070" i="1"/>
  <c r="AM1071" i="1"/>
  <c r="BK1070" i="1"/>
  <c r="BG1070" i="1"/>
  <c r="AO1071" i="1" l="1"/>
  <c r="AP1071" i="1"/>
  <c r="AQ1071" i="1"/>
  <c r="AR1071" i="1"/>
  <c r="AS1071" i="1"/>
  <c r="AT1071" i="1"/>
  <c r="CK1071" i="1"/>
  <c r="AW1071" i="1"/>
  <c r="CS1071" i="1"/>
  <c r="BQ1067" i="1"/>
  <c r="BS1067" i="1" s="1"/>
  <c r="AN1071" i="1" l="1"/>
  <c r="AV1071" i="1" s="1"/>
  <c r="CI1071" i="1"/>
  <c r="CF1067" i="1"/>
  <c r="CJ1067" i="1" s="1"/>
  <c r="CE1067" i="1"/>
  <c r="CL1067" i="1" s="1"/>
  <c r="CD1067" i="1"/>
  <c r="BH1071" i="1"/>
  <c r="CU1071" i="1"/>
  <c r="BP1071" i="1"/>
  <c r="BI1071" i="1"/>
  <c r="BJ1071" i="1"/>
  <c r="BT1067" i="1"/>
  <c r="BD1071" i="1"/>
  <c r="BF1071" i="1"/>
  <c r="BE1071" i="1"/>
  <c r="CT1071" i="1"/>
  <c r="AU1071" i="1" l="1"/>
  <c r="CG1067" i="1"/>
  <c r="CM1067" i="1" s="1"/>
  <c r="CH1067" i="1"/>
  <c r="CV1071" i="1"/>
  <c r="BK1071" i="1"/>
  <c r="AM1072" i="1"/>
  <c r="BG1071" i="1"/>
  <c r="AO1072" i="1" l="1"/>
  <c r="AP1072" i="1"/>
  <c r="AQ1072" i="1"/>
  <c r="AR1072" i="1"/>
  <c r="AS1072" i="1"/>
  <c r="AT1072" i="1"/>
  <c r="CK1072" i="1"/>
  <c r="AW1072" i="1"/>
  <c r="CS1072" i="1"/>
  <c r="BQ1068" i="1"/>
  <c r="BS1068" i="1" s="1"/>
  <c r="AN1072" i="1" l="1"/>
  <c r="AV1072" i="1" s="1"/>
  <c r="CI1072" i="1"/>
  <c r="CF1068" i="1"/>
  <c r="CJ1068" i="1" s="1"/>
  <c r="CE1068" i="1"/>
  <c r="CL1068" i="1" s="1"/>
  <c r="CD1068" i="1"/>
  <c r="BJ1072" i="1"/>
  <c r="BH1072" i="1"/>
  <c r="BI1072" i="1"/>
  <c r="CU1072" i="1"/>
  <c r="BP1072" i="1"/>
  <c r="BT1068" i="1"/>
  <c r="CT1072" i="1"/>
  <c r="BE1072" i="1"/>
  <c r="BF1072" i="1"/>
  <c r="BD1072" i="1"/>
  <c r="AU1072" i="1" l="1"/>
  <c r="CG1068" i="1"/>
  <c r="CM1068" i="1" s="1"/>
  <c r="CH1068" i="1"/>
  <c r="CV1072" i="1"/>
  <c r="BG1072" i="1"/>
  <c r="AM1073" i="1"/>
  <c r="BK1072" i="1"/>
  <c r="AR1073" i="1" l="1"/>
  <c r="AT1073" i="1" s="1"/>
  <c r="AS1073" i="1"/>
  <c r="AO1073" i="1"/>
  <c r="AP1073" i="1"/>
  <c r="AQ1073" i="1"/>
  <c r="CK1073" i="1"/>
  <c r="AW1073" i="1"/>
  <c r="CS1073" i="1"/>
  <c r="BQ1069" i="1"/>
  <c r="BS1069" i="1" s="1"/>
  <c r="CI1073" i="1" l="1"/>
  <c r="AN1073" i="1"/>
  <c r="AV1073" i="1" s="1"/>
  <c r="CF1069" i="1"/>
  <c r="CJ1069" i="1" s="1"/>
  <c r="CE1069" i="1"/>
  <c r="CL1069" i="1" s="1"/>
  <c r="CD1069" i="1"/>
  <c r="BT1069" i="1"/>
  <c r="BP1073" i="1"/>
  <c r="BH1073" i="1"/>
  <c r="BJ1073" i="1"/>
  <c r="CU1073" i="1"/>
  <c r="BI1073" i="1"/>
  <c r="CT1073" i="1"/>
  <c r="BD1073" i="1"/>
  <c r="BF1073" i="1"/>
  <c r="BE1073" i="1"/>
  <c r="AU1073" i="1" l="1"/>
  <c r="CG1069" i="1"/>
  <c r="CM1069" i="1" s="1"/>
  <c r="CH1069" i="1"/>
  <c r="CV1073" i="1"/>
  <c r="BK1073" i="1"/>
  <c r="BG1073" i="1"/>
  <c r="AM1074" i="1"/>
  <c r="AO1074" i="1" l="1"/>
  <c r="AP1074" i="1"/>
  <c r="AQ1074" i="1"/>
  <c r="AR1074" i="1"/>
  <c r="AS1074" i="1"/>
  <c r="AT1074" i="1"/>
  <c r="CK1074" i="1"/>
  <c r="AW1074" i="1"/>
  <c r="CS1074" i="1"/>
  <c r="BQ1070" i="1"/>
  <c r="BS1070" i="1" s="1"/>
  <c r="AN1074" i="1" l="1"/>
  <c r="AV1074" i="1" s="1"/>
  <c r="CI1074" i="1"/>
  <c r="CF1070" i="1"/>
  <c r="CJ1070" i="1" s="1"/>
  <c r="CE1070" i="1"/>
  <c r="CL1070" i="1" s="1"/>
  <c r="CD1070" i="1"/>
  <c r="BI1074" i="1"/>
  <c r="BJ1074" i="1"/>
  <c r="BH1074" i="1"/>
  <c r="CU1074" i="1"/>
  <c r="BP1074" i="1"/>
  <c r="BT1070" i="1"/>
  <c r="CT1074" i="1"/>
  <c r="BD1074" i="1"/>
  <c r="BE1074" i="1"/>
  <c r="BF1074" i="1"/>
  <c r="AU1074" i="1" l="1"/>
  <c r="CG1070" i="1"/>
  <c r="CM1070" i="1" s="1"/>
  <c r="CH1070" i="1"/>
  <c r="CV1074" i="1"/>
  <c r="AM1075" i="1"/>
  <c r="BK1074" i="1"/>
  <c r="BG1074" i="1"/>
  <c r="AP1075" i="1" l="1"/>
  <c r="AT1075" i="1" s="1"/>
  <c r="AQ1075" i="1"/>
  <c r="AR1075" i="1"/>
  <c r="AS1075" i="1"/>
  <c r="AO1075" i="1"/>
  <c r="CK1075" i="1"/>
  <c r="AW1075" i="1"/>
  <c r="CS1075" i="1"/>
  <c r="BQ1071" i="1"/>
  <c r="BS1071" i="1" s="1"/>
  <c r="AN1075" i="1" l="1"/>
  <c r="AV1075" i="1" s="1"/>
  <c r="CI1075" i="1"/>
  <c r="CF1071" i="1"/>
  <c r="CJ1071" i="1" s="1"/>
  <c r="CE1071" i="1"/>
  <c r="CL1071" i="1" s="1"/>
  <c r="CD1071" i="1"/>
  <c r="BT1071" i="1"/>
  <c r="BI1075" i="1"/>
  <c r="BJ1075" i="1"/>
  <c r="CU1075" i="1"/>
  <c r="BP1075" i="1"/>
  <c r="BH1075" i="1"/>
  <c r="CT1075" i="1"/>
  <c r="BD1075" i="1"/>
  <c r="BF1075" i="1"/>
  <c r="BE1075" i="1"/>
  <c r="AU1075" i="1" l="1"/>
  <c r="CG1071" i="1"/>
  <c r="CM1071" i="1" s="1"/>
  <c r="CH1071" i="1"/>
  <c r="CV1075" i="1"/>
  <c r="BK1075" i="1"/>
  <c r="BG1075" i="1"/>
  <c r="AM1076" i="1"/>
  <c r="AS1076" i="1" l="1"/>
  <c r="AO1076" i="1"/>
  <c r="AP1076" i="1"/>
  <c r="AQ1076" i="1"/>
  <c r="AR1076" i="1"/>
  <c r="CK1076" i="1"/>
  <c r="AW1076" i="1"/>
  <c r="CS1076" i="1"/>
  <c r="BQ1072" i="1"/>
  <c r="BS1072" i="1" s="1"/>
  <c r="AT1076" i="1" l="1"/>
  <c r="CF1072" i="1"/>
  <c r="CJ1072" i="1" s="1"/>
  <c r="CE1072" i="1"/>
  <c r="CL1072" i="1" s="1"/>
  <c r="CI1076" i="1"/>
  <c r="CD1072" i="1"/>
  <c r="BD1076" i="1"/>
  <c r="BE1076" i="1"/>
  <c r="CT1076" i="1"/>
  <c r="BF1076" i="1"/>
  <c r="BT1072" i="1"/>
  <c r="CU1076" i="1"/>
  <c r="BI1076" i="1"/>
  <c r="BP1076" i="1"/>
  <c r="BH1076" i="1"/>
  <c r="BJ1076" i="1"/>
  <c r="AN1076" i="1" l="1"/>
  <c r="AV1076" i="1" s="1"/>
  <c r="CG1072" i="1"/>
  <c r="CM1072" i="1" s="1"/>
  <c r="CH1072" i="1"/>
  <c r="CV1076" i="1"/>
  <c r="BK1076" i="1"/>
  <c r="BG1076" i="1"/>
  <c r="AM1077" i="1"/>
  <c r="AU1076" i="1" l="1"/>
  <c r="AO1077" i="1"/>
  <c r="AP1077" i="1"/>
  <c r="AQ1077" i="1"/>
  <c r="AR1077" i="1"/>
  <c r="AS1077" i="1"/>
  <c r="CK1077" i="1"/>
  <c r="AW1077" i="1"/>
  <c r="CS1077" i="1"/>
  <c r="BQ1073" i="1"/>
  <c r="BS1073" i="1" s="1"/>
  <c r="CI1077" i="1" l="1"/>
  <c r="AT1077" i="1"/>
  <c r="CF1073" i="1"/>
  <c r="CJ1073" i="1" s="1"/>
  <c r="CE1073" i="1"/>
  <c r="CL1073" i="1" s="1"/>
  <c r="CD1073" i="1"/>
  <c r="BT1073" i="1"/>
  <c r="CT1077" i="1"/>
  <c r="BF1077" i="1"/>
  <c r="BD1077" i="1"/>
  <c r="BE1077" i="1"/>
  <c r="CU1077" i="1"/>
  <c r="BH1077" i="1"/>
  <c r="BJ1077" i="1"/>
  <c r="BI1077" i="1"/>
  <c r="BP1077" i="1"/>
  <c r="AN1077" i="1" l="1"/>
  <c r="AV1077" i="1" s="1"/>
  <c r="CG1073" i="1"/>
  <c r="CM1073" i="1" s="1"/>
  <c r="CH1073" i="1"/>
  <c r="CV1077" i="1"/>
  <c r="AM1078" i="1"/>
  <c r="BG1077" i="1"/>
  <c r="BK1077" i="1"/>
  <c r="AU1077" i="1" l="1"/>
  <c r="AQ1078" i="1"/>
  <c r="AR1078" i="1"/>
  <c r="AS1078" i="1"/>
  <c r="AO1078" i="1"/>
  <c r="AP1078" i="1"/>
  <c r="AT1078" i="1"/>
  <c r="CK1078" i="1"/>
  <c r="AW1078" i="1"/>
  <c r="CS1078" i="1"/>
  <c r="BQ1074" i="1"/>
  <c r="BS1074" i="1" s="1"/>
  <c r="AN1078" i="1" l="1"/>
  <c r="AV1078" i="1" s="1"/>
  <c r="CI1078" i="1"/>
  <c r="CF1074" i="1"/>
  <c r="CJ1074" i="1" s="1"/>
  <c r="CE1074" i="1"/>
  <c r="CL1074" i="1" s="1"/>
  <c r="CD1074" i="1"/>
  <c r="BI1078" i="1"/>
  <c r="BJ1078" i="1"/>
  <c r="CU1078" i="1"/>
  <c r="BP1078" i="1"/>
  <c r="BH1078" i="1"/>
  <c r="BT1074" i="1"/>
  <c r="CT1078" i="1"/>
  <c r="BD1078" i="1"/>
  <c r="BE1078" i="1"/>
  <c r="BF1078" i="1"/>
  <c r="AU1078" i="1" l="1"/>
  <c r="CG1074" i="1"/>
  <c r="CM1074" i="1" s="1"/>
  <c r="CH1074" i="1"/>
  <c r="CV1078" i="1"/>
  <c r="BG1078" i="1"/>
  <c r="BK1078" i="1"/>
  <c r="AM1079" i="1"/>
  <c r="AO1079" i="1" l="1"/>
  <c r="AP1079" i="1"/>
  <c r="AQ1079" i="1"/>
  <c r="AR1079" i="1"/>
  <c r="AS1079" i="1"/>
  <c r="AT1079" i="1"/>
  <c r="CK1079" i="1"/>
  <c r="AW1079" i="1"/>
  <c r="CS1079" i="1"/>
  <c r="BQ1075" i="1"/>
  <c r="BS1075" i="1" s="1"/>
  <c r="AN1079" i="1" l="1"/>
  <c r="AV1079" i="1" s="1"/>
  <c r="CF1075" i="1"/>
  <c r="CJ1075" i="1" s="1"/>
  <c r="CE1075" i="1"/>
  <c r="CL1075" i="1" s="1"/>
  <c r="CI1079" i="1"/>
  <c r="CD1075" i="1"/>
  <c r="BD1079" i="1"/>
  <c r="CT1079" i="1"/>
  <c r="BF1079" i="1"/>
  <c r="BE1079" i="1"/>
  <c r="BT1075" i="1"/>
  <c r="BI1079" i="1"/>
  <c r="BH1079" i="1"/>
  <c r="CU1079" i="1"/>
  <c r="BP1079" i="1"/>
  <c r="BJ1079" i="1"/>
  <c r="AU1079" i="1" l="1"/>
  <c r="CG1075" i="1"/>
  <c r="CM1075" i="1" s="1"/>
  <c r="CH1075" i="1"/>
  <c r="BK1079" i="1"/>
  <c r="BG1079" i="1"/>
  <c r="CV1079" i="1"/>
  <c r="AM1080" i="1"/>
  <c r="AO1080" i="1" l="1"/>
  <c r="AP1080" i="1"/>
  <c r="AQ1080" i="1"/>
  <c r="AR1080" i="1"/>
  <c r="AS1080" i="1"/>
  <c r="AT1080" i="1"/>
  <c r="CK1080" i="1"/>
  <c r="AW1080" i="1"/>
  <c r="CS1080" i="1"/>
  <c r="BQ1076" i="1"/>
  <c r="BS1076" i="1" s="1"/>
  <c r="AN1080" i="1" l="1"/>
  <c r="AV1080" i="1" s="1"/>
  <c r="CI1080" i="1"/>
  <c r="CF1076" i="1"/>
  <c r="CJ1076" i="1" s="1"/>
  <c r="CE1076" i="1"/>
  <c r="CL1076" i="1" s="1"/>
  <c r="CD1076" i="1"/>
  <c r="BT1076" i="1"/>
  <c r="BH1080" i="1"/>
  <c r="CU1080" i="1"/>
  <c r="BP1080" i="1"/>
  <c r="BI1080" i="1"/>
  <c r="BJ1080" i="1"/>
  <c r="BF1080" i="1"/>
  <c r="CT1080" i="1"/>
  <c r="BD1080" i="1"/>
  <c r="BE1080" i="1"/>
  <c r="AU1080" i="1" l="1"/>
  <c r="CG1076" i="1"/>
  <c r="CM1076" i="1" s="1"/>
  <c r="CH1076" i="1"/>
  <c r="BG1080" i="1"/>
  <c r="CV1080" i="1"/>
  <c r="AM1081" i="1"/>
  <c r="BK1080" i="1"/>
  <c r="AR1081" i="1" l="1"/>
  <c r="AS1081" i="1"/>
  <c r="AO1081" i="1"/>
  <c r="AT1081" i="1" s="1"/>
  <c r="AP1081" i="1"/>
  <c r="AQ1081" i="1"/>
  <c r="CK1081" i="1"/>
  <c r="AW1081" i="1"/>
  <c r="CS1081" i="1"/>
  <c r="BQ1077" i="1"/>
  <c r="BS1077" i="1" s="1"/>
  <c r="AN1081" i="1" l="1"/>
  <c r="AV1081" i="1" s="1"/>
  <c r="CI1081" i="1"/>
  <c r="CF1077" i="1"/>
  <c r="CJ1077" i="1" s="1"/>
  <c r="CE1077" i="1"/>
  <c r="CL1077" i="1" s="1"/>
  <c r="CD1077" i="1"/>
  <c r="BT1077" i="1"/>
  <c r="BP1081" i="1"/>
  <c r="CU1081" i="1"/>
  <c r="BH1081" i="1"/>
  <c r="BI1081" i="1"/>
  <c r="BJ1081" i="1"/>
  <c r="BD1081" i="1"/>
  <c r="BE1081" i="1"/>
  <c r="BF1081" i="1"/>
  <c r="CT1081" i="1"/>
  <c r="AU1081" i="1" l="1"/>
  <c r="CG1077" i="1"/>
  <c r="CM1077" i="1" s="1"/>
  <c r="CH1077" i="1"/>
  <c r="CV1081" i="1"/>
  <c r="BG1081" i="1"/>
  <c r="AM1082" i="1"/>
  <c r="BK1081" i="1"/>
  <c r="AO1082" i="1" l="1"/>
  <c r="AP1082" i="1"/>
  <c r="AQ1082" i="1"/>
  <c r="AR1082" i="1"/>
  <c r="AS1082" i="1"/>
  <c r="CK1082" i="1"/>
  <c r="AW1082" i="1"/>
  <c r="CS1082" i="1"/>
  <c r="BQ1078" i="1"/>
  <c r="BS1078" i="1" s="1"/>
  <c r="AT1082" i="1" l="1"/>
  <c r="CI1082" i="1"/>
  <c r="CF1078" i="1"/>
  <c r="CJ1078" i="1" s="1"/>
  <c r="CE1078" i="1"/>
  <c r="CL1078" i="1" s="1"/>
  <c r="CD1078" i="1"/>
  <c r="BT1078" i="1"/>
  <c r="CT1082" i="1"/>
  <c r="BE1082" i="1"/>
  <c r="BD1082" i="1"/>
  <c r="BF1082" i="1"/>
  <c r="BI1082" i="1"/>
  <c r="BJ1082" i="1"/>
  <c r="BH1082" i="1"/>
  <c r="CU1082" i="1"/>
  <c r="BP1082" i="1"/>
  <c r="AN1082" i="1" l="1"/>
  <c r="AV1082" i="1" s="1"/>
  <c r="CG1078" i="1"/>
  <c r="CH1078" i="1"/>
  <c r="CV1082" i="1"/>
  <c r="BG1082" i="1"/>
  <c r="BK1082" i="1"/>
  <c r="AM1083" i="1"/>
  <c r="AU1082" i="1" l="1"/>
  <c r="AP1083" i="1"/>
  <c r="AQ1083" i="1"/>
  <c r="AR1083" i="1"/>
  <c r="AS1083" i="1"/>
  <c r="AO1083" i="1"/>
  <c r="AT1083" i="1"/>
  <c r="CM1078" i="1"/>
  <c r="CK1083" i="1"/>
  <c r="AW1083" i="1"/>
  <c r="CS1083" i="1"/>
  <c r="BQ1079" i="1"/>
  <c r="BS1079" i="1" s="1"/>
  <c r="AN1083" i="1" l="1"/>
  <c r="AV1083" i="1" s="1"/>
  <c r="CF1079" i="1"/>
  <c r="CJ1079" i="1" s="1"/>
  <c r="CE1079" i="1"/>
  <c r="CL1079" i="1" s="1"/>
  <c r="CI1083" i="1"/>
  <c r="CD1079" i="1"/>
  <c r="BF1083" i="1"/>
  <c r="CT1083" i="1"/>
  <c r="BE1083" i="1"/>
  <c r="BD1083" i="1"/>
  <c r="CU1083" i="1"/>
  <c r="BP1083" i="1"/>
  <c r="BJ1083" i="1"/>
  <c r="BH1083" i="1"/>
  <c r="BI1083" i="1"/>
  <c r="BT1079" i="1"/>
  <c r="AU1083" i="1" l="1"/>
  <c r="CG1079" i="1"/>
  <c r="CM1079" i="1" s="1"/>
  <c r="CH1079" i="1"/>
  <c r="CV1083" i="1"/>
  <c r="BG1083" i="1"/>
  <c r="BK1083" i="1"/>
  <c r="AM1084" i="1"/>
  <c r="AS1084" i="1" l="1"/>
  <c r="AO1084" i="1"/>
  <c r="AP1084" i="1"/>
  <c r="AQ1084" i="1"/>
  <c r="AR1084" i="1"/>
  <c r="AT1084" i="1" s="1"/>
  <c r="CK1084" i="1"/>
  <c r="AW1084" i="1"/>
  <c r="CS1084" i="1"/>
  <c r="BQ1080" i="1"/>
  <c r="BS1080" i="1" s="1"/>
  <c r="AN1084" i="1" l="1"/>
  <c r="AV1084" i="1" s="1"/>
  <c r="CI1084" i="1"/>
  <c r="CF1080" i="1"/>
  <c r="CJ1080" i="1" s="1"/>
  <c r="CE1080" i="1"/>
  <c r="CL1080" i="1" s="1"/>
  <c r="CD1080" i="1"/>
  <c r="BD1084" i="1"/>
  <c r="BE1084" i="1"/>
  <c r="BF1084" i="1"/>
  <c r="CT1084" i="1"/>
  <c r="BT1080" i="1"/>
  <c r="BP1084" i="1"/>
  <c r="BH1084" i="1"/>
  <c r="BI1084" i="1"/>
  <c r="CU1084" i="1"/>
  <c r="BJ1084" i="1"/>
  <c r="AU1084" i="1" l="1"/>
  <c r="CG1080" i="1"/>
  <c r="CM1080" i="1" s="1"/>
  <c r="CH1080" i="1"/>
  <c r="BG1084" i="1"/>
  <c r="AM1085" i="1"/>
  <c r="CV1084" i="1"/>
  <c r="BK1084" i="1"/>
  <c r="AO1085" i="1" l="1"/>
  <c r="AP1085" i="1"/>
  <c r="AQ1085" i="1"/>
  <c r="AR1085" i="1"/>
  <c r="AS1085" i="1"/>
  <c r="CK1085" i="1"/>
  <c r="AW1085" i="1"/>
  <c r="CS1085" i="1"/>
  <c r="BQ1081" i="1"/>
  <c r="BS1081" i="1" s="1"/>
  <c r="AT1085" i="1" l="1"/>
  <c r="CI1085" i="1"/>
  <c r="CF1081" i="1"/>
  <c r="CJ1081" i="1" s="1"/>
  <c r="CE1081" i="1"/>
  <c r="CL1081" i="1" s="1"/>
  <c r="CD1081" i="1"/>
  <c r="BJ1085" i="1"/>
  <c r="BI1085" i="1"/>
  <c r="CU1085" i="1"/>
  <c r="BP1085" i="1"/>
  <c r="BH1085" i="1"/>
  <c r="BT1081" i="1"/>
  <c r="BD1085" i="1"/>
  <c r="BF1085" i="1"/>
  <c r="CT1085" i="1"/>
  <c r="BE1085" i="1"/>
  <c r="AN1085" i="1" l="1"/>
  <c r="AV1085" i="1" s="1"/>
  <c r="CG1081" i="1"/>
  <c r="CH1081" i="1"/>
  <c r="CV1085" i="1"/>
  <c r="BG1085" i="1"/>
  <c r="AM1086" i="1"/>
  <c r="BK1085" i="1"/>
  <c r="AU1085" i="1" l="1"/>
  <c r="AQ1086" i="1"/>
  <c r="AT1086" i="1" s="1"/>
  <c r="AR1086" i="1"/>
  <c r="AS1086" i="1"/>
  <c r="AO1086" i="1"/>
  <c r="AP1086" i="1"/>
  <c r="CK1086" i="1"/>
  <c r="AW1086" i="1"/>
  <c r="CM1081" i="1"/>
  <c r="CS1086" i="1"/>
  <c r="BQ1082" i="1"/>
  <c r="BS1082" i="1" s="1"/>
  <c r="AN1086" i="1" l="1"/>
  <c r="AV1086" i="1" s="1"/>
  <c r="CF1082" i="1"/>
  <c r="CJ1082" i="1" s="1"/>
  <c r="CE1082" i="1"/>
  <c r="CL1082" i="1" s="1"/>
  <c r="CI1086" i="1"/>
  <c r="CD1082" i="1"/>
  <c r="BH1086" i="1"/>
  <c r="BI1086" i="1"/>
  <c r="BJ1086" i="1"/>
  <c r="CU1086" i="1"/>
  <c r="BP1086" i="1"/>
  <c r="BT1082" i="1"/>
  <c r="BD1086" i="1"/>
  <c r="BF1086" i="1"/>
  <c r="CT1086" i="1"/>
  <c r="BE1086" i="1"/>
  <c r="AU1086" i="1" l="1"/>
  <c r="AM1087" i="1"/>
  <c r="CG1082" i="1"/>
  <c r="CM1082" i="1" s="1"/>
  <c r="CH1082" i="1"/>
  <c r="CV1086" i="1"/>
  <c r="BG1086" i="1"/>
  <c r="BK1086" i="1"/>
  <c r="AO1087" i="1" l="1"/>
  <c r="BD1087" i="1" s="1"/>
  <c r="AP1087" i="1"/>
  <c r="AQ1087" i="1"/>
  <c r="AR1087" i="1"/>
  <c r="AS1087" i="1"/>
  <c r="AT1087" i="1"/>
  <c r="BQ1083" i="1"/>
  <c r="BS1083" i="1" s="1"/>
  <c r="CE1083" i="1" s="1"/>
  <c r="CL1083" i="1" s="1"/>
  <c r="CS1087" i="1"/>
  <c r="CK1087" i="1"/>
  <c r="AW1087" i="1"/>
  <c r="BJ1087" i="1" l="1"/>
  <c r="BH1087" i="1"/>
  <c r="CU1087" i="1"/>
  <c r="AN1087" i="1"/>
  <c r="AV1087" i="1" s="1"/>
  <c r="BI1087" i="1"/>
  <c r="BF1087" i="1"/>
  <c r="BP1087" i="1"/>
  <c r="BE1087" i="1"/>
  <c r="CT1087" i="1"/>
  <c r="CI1087" i="1"/>
  <c r="CD1083" i="1"/>
  <c r="BT1083" i="1"/>
  <c r="CF1083" i="1"/>
  <c r="CJ1083" i="1" s="1"/>
  <c r="CV1087" i="1" l="1"/>
  <c r="AU1087" i="1"/>
  <c r="BK1087" i="1"/>
  <c r="AM1088" i="1"/>
  <c r="BG1087" i="1"/>
  <c r="CG1083" i="1"/>
  <c r="CH1083" i="1"/>
  <c r="AW1088" i="1" l="1"/>
  <c r="CK1088" i="1"/>
  <c r="AO1088" i="1"/>
  <c r="CT1088" i="1" s="1"/>
  <c r="AP1088" i="1"/>
  <c r="AQ1088" i="1"/>
  <c r="AR1088" i="1"/>
  <c r="AS1088" i="1"/>
  <c r="BQ1084" i="1"/>
  <c r="BS1084" i="1" s="1"/>
  <c r="CE1084" i="1" s="1"/>
  <c r="CL1084" i="1" s="1"/>
  <c r="CS1088" i="1"/>
  <c r="CM1083" i="1"/>
  <c r="BI1088" i="1" l="1"/>
  <c r="BJ1088" i="1"/>
  <c r="BH1088" i="1"/>
  <c r="BD1088" i="1"/>
  <c r="BE1088" i="1"/>
  <c r="BF1088" i="1"/>
  <c r="BT1084" i="1"/>
  <c r="CU1088" i="1"/>
  <c r="CV1088" i="1" s="1"/>
  <c r="CF1084" i="1"/>
  <c r="CJ1084" i="1" s="1"/>
  <c r="AT1088" i="1"/>
  <c r="CD1084" i="1"/>
  <c r="CH1084" i="1" s="1"/>
  <c r="CI1088" i="1"/>
  <c r="BP1088" i="1"/>
  <c r="BK1088" i="1" l="1"/>
  <c r="BG1088" i="1"/>
  <c r="AN1088" i="1"/>
  <c r="AV1088" i="1" s="1"/>
  <c r="AM1089" i="1"/>
  <c r="CG1084" i="1"/>
  <c r="CM1084" i="1" s="1"/>
  <c r="BQ1085" i="1" l="1"/>
  <c r="BS1085" i="1" s="1"/>
  <c r="AW1089" i="1"/>
  <c r="CS1089" i="1"/>
  <c r="CK1089" i="1"/>
  <c r="AU1088" i="1"/>
  <c r="AR1089" i="1"/>
  <c r="AT1089" i="1" s="1"/>
  <c r="AS1089" i="1"/>
  <c r="AO1089" i="1"/>
  <c r="BE1089" i="1" s="1"/>
  <c r="AP1089" i="1"/>
  <c r="CU1089" i="1" s="1"/>
  <c r="AQ1089" i="1"/>
  <c r="CF1085" i="1" l="1"/>
  <c r="CJ1085" i="1" s="1"/>
  <c r="CE1085" i="1"/>
  <c r="CL1085" i="1" s="1"/>
  <c r="CD1085" i="1"/>
  <c r="BT1085" i="1"/>
  <c r="BP1089" i="1"/>
  <c r="BJ1089" i="1"/>
  <c r="BI1089" i="1"/>
  <c r="BH1089" i="1"/>
  <c r="BD1089" i="1"/>
  <c r="BF1089" i="1"/>
  <c r="CI1089" i="1"/>
  <c r="AN1089" i="1"/>
  <c r="AV1089" i="1" s="1"/>
  <c r="CT1089" i="1"/>
  <c r="CV1089" i="1" s="1"/>
  <c r="AM1090" i="1"/>
  <c r="CH1085" i="1" l="1"/>
  <c r="CG1085" i="1"/>
  <c r="CM1085" i="1" s="1"/>
  <c r="BK1089" i="1"/>
  <c r="BG1089" i="1"/>
  <c r="AU1089" i="1"/>
  <c r="AO1090" i="1"/>
  <c r="AP1090" i="1"/>
  <c r="AQ1090" i="1"/>
  <c r="AR1090" i="1"/>
  <c r="AS1090" i="1"/>
  <c r="CK1090" i="1"/>
  <c r="AW1090" i="1"/>
  <c r="CS1090" i="1"/>
  <c r="BQ1086" i="1"/>
  <c r="BS1086" i="1" s="1"/>
  <c r="AT1090" i="1" l="1"/>
  <c r="AN1090" i="1" s="1"/>
  <c r="AV1090" i="1" s="1"/>
  <c r="CF1086" i="1"/>
  <c r="CJ1086" i="1" s="1"/>
  <c r="CE1086" i="1"/>
  <c r="CL1086" i="1" s="1"/>
  <c r="CI1090" i="1"/>
  <c r="CD1086" i="1"/>
  <c r="CT1090" i="1"/>
  <c r="BD1090" i="1"/>
  <c r="BF1090" i="1"/>
  <c r="BE1090" i="1"/>
  <c r="BT1086" i="1"/>
  <c r="BP1090" i="1"/>
  <c r="BI1090" i="1"/>
  <c r="BJ1090" i="1"/>
  <c r="BH1090" i="1"/>
  <c r="CU1090" i="1"/>
  <c r="AU1090" i="1" l="1"/>
  <c r="CG1086" i="1"/>
  <c r="CM1086" i="1" s="1"/>
  <c r="CH1086" i="1"/>
  <c r="CV1090" i="1"/>
  <c r="AM1091" i="1"/>
  <c r="BG1090" i="1"/>
  <c r="BK1090" i="1"/>
  <c r="AP1091" i="1" l="1"/>
  <c r="AQ1091" i="1"/>
  <c r="AR1091" i="1"/>
  <c r="AS1091" i="1"/>
  <c r="AO1091" i="1"/>
  <c r="AT1091" i="1"/>
  <c r="CK1091" i="1"/>
  <c r="AW1091" i="1"/>
  <c r="CS1091" i="1"/>
  <c r="BQ1087" i="1"/>
  <c r="BS1087" i="1" s="1"/>
  <c r="AN1091" i="1" l="1"/>
  <c r="AV1091" i="1" s="1"/>
  <c r="CI1091" i="1"/>
  <c r="CF1087" i="1"/>
  <c r="CJ1087" i="1" s="1"/>
  <c r="CE1087" i="1"/>
  <c r="CL1087" i="1" s="1"/>
  <c r="CD1087" i="1"/>
  <c r="BT1087" i="1"/>
  <c r="BP1091" i="1"/>
  <c r="CU1091" i="1"/>
  <c r="BH1091" i="1"/>
  <c r="BJ1091" i="1"/>
  <c r="BI1091" i="1"/>
  <c r="BF1091" i="1"/>
  <c r="CT1091" i="1"/>
  <c r="BD1091" i="1"/>
  <c r="BE1091" i="1"/>
  <c r="AU1091" i="1" l="1"/>
  <c r="CG1087" i="1"/>
  <c r="CM1087" i="1" s="1"/>
  <c r="CH1087" i="1"/>
  <c r="CV1091" i="1"/>
  <c r="BK1091" i="1"/>
  <c r="AM1092" i="1"/>
  <c r="BG1091" i="1"/>
  <c r="AS1092" i="1" l="1"/>
  <c r="AO1092" i="1"/>
  <c r="AP1092" i="1"/>
  <c r="AQ1092" i="1"/>
  <c r="AR1092" i="1"/>
  <c r="AT1092" i="1"/>
  <c r="CK1092" i="1"/>
  <c r="AW1092" i="1"/>
  <c r="CS1092" i="1"/>
  <c r="BQ1088" i="1"/>
  <c r="BS1088" i="1" s="1"/>
  <c r="AN1092" i="1" l="1"/>
  <c r="AV1092" i="1" s="1"/>
  <c r="CF1088" i="1"/>
  <c r="CJ1088" i="1" s="1"/>
  <c r="CE1088" i="1"/>
  <c r="CL1088" i="1" s="1"/>
  <c r="BP1092" i="1"/>
  <c r="CI1092" i="1"/>
  <c r="CD1088" i="1"/>
  <c r="BJ1092" i="1"/>
  <c r="BI1092" i="1"/>
  <c r="CU1092" i="1"/>
  <c r="BH1092" i="1"/>
  <c r="BT1088" i="1"/>
  <c r="CT1092" i="1"/>
  <c r="BE1092" i="1"/>
  <c r="BF1092" i="1"/>
  <c r="BD1092" i="1"/>
  <c r="AU1092" i="1" l="1"/>
  <c r="CG1088" i="1"/>
  <c r="CM1088" i="1" s="1"/>
  <c r="CH1088" i="1"/>
  <c r="CV1092" i="1"/>
  <c r="BK1092" i="1"/>
  <c r="BG1092" i="1"/>
  <c r="AM1093" i="1"/>
  <c r="AO1093" i="1" l="1"/>
  <c r="AP1093" i="1"/>
  <c r="AQ1093" i="1"/>
  <c r="AR1093" i="1"/>
  <c r="AS1093" i="1"/>
  <c r="CK1093" i="1"/>
  <c r="AW1093" i="1"/>
  <c r="CS1093" i="1"/>
  <c r="BQ1089" i="1"/>
  <c r="BS1089" i="1" s="1"/>
  <c r="AT1093" i="1" l="1"/>
  <c r="CF1089" i="1"/>
  <c r="CJ1089" i="1" s="1"/>
  <c r="CE1089" i="1"/>
  <c r="CL1089" i="1" s="1"/>
  <c r="BP1093" i="1"/>
  <c r="CI1093" i="1"/>
  <c r="CD1089" i="1"/>
  <c r="BT1089" i="1"/>
  <c r="BI1093" i="1"/>
  <c r="CU1093" i="1"/>
  <c r="BH1093" i="1"/>
  <c r="BJ1093" i="1"/>
  <c r="CT1093" i="1"/>
  <c r="BD1093" i="1"/>
  <c r="BF1093" i="1"/>
  <c r="BE1093" i="1"/>
  <c r="AN1093" i="1" l="1"/>
  <c r="AV1093" i="1" s="1"/>
  <c r="CG1089" i="1"/>
  <c r="CM1089" i="1" s="1"/>
  <c r="CH1089" i="1"/>
  <c r="CV1093" i="1"/>
  <c r="BK1093" i="1"/>
  <c r="BG1093" i="1"/>
  <c r="AM1094" i="1"/>
  <c r="AU1093" i="1" l="1"/>
  <c r="AQ1094" i="1"/>
  <c r="AR1094" i="1"/>
  <c r="AS1094" i="1"/>
  <c r="AO1094" i="1"/>
  <c r="AT1094" i="1" s="1"/>
  <c r="AP1094" i="1"/>
  <c r="CK1094" i="1"/>
  <c r="AW1094" i="1"/>
  <c r="CS1094" i="1"/>
  <c r="BQ1090" i="1"/>
  <c r="BS1090" i="1" s="1"/>
  <c r="AN1094" i="1" l="1"/>
  <c r="AV1094" i="1" s="1"/>
  <c r="CF1090" i="1"/>
  <c r="CJ1090" i="1" s="1"/>
  <c r="CE1090" i="1"/>
  <c r="CL1090" i="1" s="1"/>
  <c r="CI1094" i="1"/>
  <c r="CD1090" i="1"/>
  <c r="BP1094" i="1"/>
  <c r="CT1094" i="1"/>
  <c r="BF1094" i="1"/>
  <c r="BE1094" i="1"/>
  <c r="BD1094" i="1"/>
  <c r="BI1094" i="1"/>
  <c r="CU1094" i="1"/>
  <c r="BH1094" i="1"/>
  <c r="BJ1094" i="1"/>
  <c r="BT1090" i="1"/>
  <c r="AU1094" i="1" l="1"/>
  <c r="CG1090" i="1"/>
  <c r="CH1090" i="1"/>
  <c r="CV1094" i="1"/>
  <c r="AM1095" i="1"/>
  <c r="BG1094" i="1"/>
  <c r="BK1094" i="1"/>
  <c r="AO1095" i="1" l="1"/>
  <c r="AP1095" i="1"/>
  <c r="AQ1095" i="1"/>
  <c r="AR1095" i="1"/>
  <c r="AS1095" i="1"/>
  <c r="AT1095" i="1"/>
  <c r="CM1090" i="1"/>
  <c r="CK1095" i="1"/>
  <c r="AW1095" i="1"/>
  <c r="CS1095" i="1"/>
  <c r="BQ1091" i="1"/>
  <c r="BS1091" i="1" s="1"/>
  <c r="AN1095" i="1" l="1"/>
  <c r="AV1095" i="1" s="1"/>
  <c r="CF1091" i="1"/>
  <c r="CJ1091" i="1" s="1"/>
  <c r="CE1091" i="1"/>
  <c r="CL1091" i="1" s="1"/>
  <c r="CI1095" i="1"/>
  <c r="CD1091" i="1"/>
  <c r="BP1095" i="1"/>
  <c r="BF1095" i="1"/>
  <c r="BE1095" i="1"/>
  <c r="CT1095" i="1"/>
  <c r="BD1095" i="1"/>
  <c r="BT1091" i="1"/>
  <c r="BI1095" i="1"/>
  <c r="BJ1095" i="1"/>
  <c r="CU1095" i="1"/>
  <c r="BH1095" i="1"/>
  <c r="AU1095" i="1" l="1"/>
  <c r="CG1091" i="1"/>
  <c r="CM1091" i="1" s="1"/>
  <c r="CH1091" i="1"/>
  <c r="AM1096" i="1"/>
  <c r="CV1095" i="1"/>
  <c r="BK1095" i="1"/>
  <c r="BG1095" i="1"/>
  <c r="AO1096" i="1" l="1"/>
  <c r="AT1096" i="1" s="1"/>
  <c r="AP1096" i="1"/>
  <c r="AQ1096" i="1"/>
  <c r="AR1096" i="1"/>
  <c r="AS1096" i="1"/>
  <c r="CK1096" i="1"/>
  <c r="AW1096" i="1"/>
  <c r="CS1096" i="1"/>
  <c r="BQ1092" i="1"/>
  <c r="BS1092" i="1" s="1"/>
  <c r="AN1096" i="1" l="1"/>
  <c r="AV1096" i="1" s="1"/>
  <c r="CF1092" i="1"/>
  <c r="CJ1092" i="1" s="1"/>
  <c r="CE1092" i="1"/>
  <c r="CL1092" i="1" s="1"/>
  <c r="CI1096" i="1"/>
  <c r="CD1092" i="1"/>
  <c r="BP1096" i="1"/>
  <c r="BT1092" i="1"/>
  <c r="BD1096" i="1"/>
  <c r="BE1096" i="1"/>
  <c r="BF1096" i="1"/>
  <c r="CT1096" i="1"/>
  <c r="BI1096" i="1"/>
  <c r="BJ1096" i="1"/>
  <c r="CU1096" i="1"/>
  <c r="BH1096" i="1"/>
  <c r="AU1096" i="1" l="1"/>
  <c r="CG1092" i="1"/>
  <c r="CH1092" i="1"/>
  <c r="CV1096" i="1"/>
  <c r="AM1097" i="1"/>
  <c r="BG1096" i="1"/>
  <c r="BK1096" i="1"/>
  <c r="AR1097" i="1" l="1"/>
  <c r="AS1097" i="1"/>
  <c r="AO1097" i="1"/>
  <c r="AP1097" i="1"/>
  <c r="AQ1097" i="1"/>
  <c r="AT1097" i="1"/>
  <c r="CM1092" i="1"/>
  <c r="CK1097" i="1"/>
  <c r="AW1097" i="1"/>
  <c r="CS1097" i="1"/>
  <c r="BQ1093" i="1"/>
  <c r="BS1093" i="1" s="1"/>
  <c r="AN1097" i="1" l="1"/>
  <c r="AV1097" i="1" s="1"/>
  <c r="CF1093" i="1"/>
  <c r="CJ1093" i="1" s="1"/>
  <c r="CE1093" i="1"/>
  <c r="CL1093" i="1" s="1"/>
  <c r="BP1097" i="1"/>
  <c r="CI1097" i="1"/>
  <c r="CD1093" i="1"/>
  <c r="CT1097" i="1"/>
  <c r="BF1097" i="1"/>
  <c r="BE1097" i="1"/>
  <c r="BD1097" i="1"/>
  <c r="BH1097" i="1"/>
  <c r="CU1097" i="1"/>
  <c r="BI1097" i="1"/>
  <c r="BJ1097" i="1"/>
  <c r="BT1093" i="1"/>
  <c r="AU1097" i="1" l="1"/>
  <c r="CG1093" i="1"/>
  <c r="CH1093" i="1"/>
  <c r="CV1097" i="1"/>
  <c r="AM1098" i="1"/>
  <c r="BG1097" i="1"/>
  <c r="BK1097" i="1"/>
  <c r="AO1098" i="1" l="1"/>
  <c r="AP1098" i="1"/>
  <c r="AQ1098" i="1"/>
  <c r="AR1098" i="1"/>
  <c r="AS1098" i="1"/>
  <c r="AT1098" i="1"/>
  <c r="CM1093" i="1"/>
  <c r="CK1098" i="1"/>
  <c r="AW1098" i="1"/>
  <c r="CS1098" i="1"/>
  <c r="BQ1094" i="1"/>
  <c r="BS1094" i="1" s="1"/>
  <c r="AN1098" i="1" l="1"/>
  <c r="AV1098" i="1" s="1"/>
  <c r="CF1094" i="1"/>
  <c r="CJ1094" i="1" s="1"/>
  <c r="CE1094" i="1"/>
  <c r="CL1094" i="1" s="1"/>
  <c r="BP1098" i="1"/>
  <c r="CI1098" i="1"/>
  <c r="CD1094" i="1"/>
  <c r="BI1098" i="1"/>
  <c r="BJ1098" i="1"/>
  <c r="CU1098" i="1"/>
  <c r="BH1098" i="1"/>
  <c r="BT1094" i="1"/>
  <c r="CT1098" i="1"/>
  <c r="BE1098" i="1"/>
  <c r="BF1098" i="1"/>
  <c r="BD1098" i="1"/>
  <c r="AU1098" i="1" l="1"/>
  <c r="CG1094" i="1"/>
  <c r="CM1094" i="1" s="1"/>
  <c r="CH1094" i="1"/>
  <c r="CV1098" i="1"/>
  <c r="AM1099" i="1"/>
  <c r="BG1098" i="1"/>
  <c r="BK1098" i="1"/>
  <c r="AP1099" i="1" l="1"/>
  <c r="AT1099" i="1" s="1"/>
  <c r="AQ1099" i="1"/>
  <c r="AR1099" i="1"/>
  <c r="AS1099" i="1"/>
  <c r="AO1099" i="1"/>
  <c r="CK1099" i="1"/>
  <c r="AW1099" i="1"/>
  <c r="CS1099" i="1"/>
  <c r="BQ1095" i="1"/>
  <c r="BS1095" i="1" s="1"/>
  <c r="AN1099" i="1" l="1"/>
  <c r="AV1099" i="1" s="1"/>
  <c r="CI1099" i="1"/>
  <c r="CF1095" i="1"/>
  <c r="CJ1095" i="1" s="1"/>
  <c r="CE1095" i="1"/>
  <c r="CL1095" i="1" s="1"/>
  <c r="CD1095" i="1"/>
  <c r="BP1099" i="1"/>
  <c r="BT1095" i="1"/>
  <c r="CT1099" i="1"/>
  <c r="BD1099" i="1"/>
  <c r="BE1099" i="1"/>
  <c r="BF1099" i="1"/>
  <c r="CU1099" i="1"/>
  <c r="BI1099" i="1"/>
  <c r="BH1099" i="1"/>
  <c r="BJ1099" i="1"/>
  <c r="AU1099" i="1" l="1"/>
  <c r="CG1095" i="1"/>
  <c r="CM1095" i="1" s="1"/>
  <c r="CH1095" i="1"/>
  <c r="CV1099" i="1"/>
  <c r="AM1100" i="1"/>
  <c r="BK1099" i="1"/>
  <c r="BG1099" i="1"/>
  <c r="AS1100" i="1" l="1"/>
  <c r="AO1100" i="1"/>
  <c r="AP1100" i="1"/>
  <c r="AQ1100" i="1"/>
  <c r="AR1100" i="1"/>
  <c r="AT1100" i="1"/>
  <c r="CK1100" i="1"/>
  <c r="AW1100" i="1"/>
  <c r="CS1100" i="1"/>
  <c r="BQ1096" i="1"/>
  <c r="BS1096" i="1" s="1"/>
  <c r="AN1100" i="1" l="1"/>
  <c r="AV1100" i="1" s="1"/>
  <c r="CI1100" i="1"/>
  <c r="CF1096" i="1"/>
  <c r="CJ1096" i="1" s="1"/>
  <c r="CE1096" i="1"/>
  <c r="CL1096" i="1" s="1"/>
  <c r="CD1096" i="1"/>
  <c r="BP1100" i="1"/>
  <c r="BH1100" i="1"/>
  <c r="CU1100" i="1"/>
  <c r="BJ1100" i="1"/>
  <c r="BI1100" i="1"/>
  <c r="CT1100" i="1"/>
  <c r="BE1100" i="1"/>
  <c r="BD1100" i="1"/>
  <c r="BF1100" i="1"/>
  <c r="BT1096" i="1"/>
  <c r="AU1100" i="1" l="1"/>
  <c r="CG1096" i="1"/>
  <c r="CM1096" i="1" s="1"/>
  <c r="CH1096" i="1"/>
  <c r="BK1100" i="1"/>
  <c r="AM1101" i="1"/>
  <c r="CV1100" i="1"/>
  <c r="BG1100" i="1"/>
  <c r="AO1101" i="1" l="1"/>
  <c r="AP1101" i="1"/>
  <c r="AQ1101" i="1"/>
  <c r="AR1101" i="1"/>
  <c r="AS1101" i="1"/>
  <c r="AT1101" i="1"/>
  <c r="CK1101" i="1"/>
  <c r="AW1101" i="1"/>
  <c r="CS1101" i="1"/>
  <c r="BQ1097" i="1"/>
  <c r="BS1097" i="1" s="1"/>
  <c r="AN1101" i="1" l="1"/>
  <c r="AV1101" i="1" s="1"/>
  <c r="CF1097" i="1"/>
  <c r="CJ1097" i="1" s="1"/>
  <c r="CE1097" i="1"/>
  <c r="CL1097" i="1" s="1"/>
  <c r="CI1101" i="1"/>
  <c r="CD1097" i="1"/>
  <c r="BP1101" i="1"/>
  <c r="CT1101" i="1"/>
  <c r="BF1101" i="1"/>
  <c r="BE1101" i="1"/>
  <c r="BD1101" i="1"/>
  <c r="CU1101" i="1"/>
  <c r="BH1101" i="1"/>
  <c r="BJ1101" i="1"/>
  <c r="BI1101" i="1"/>
  <c r="BT1097" i="1"/>
  <c r="AU1101" i="1" l="1"/>
  <c r="CG1097" i="1"/>
  <c r="CM1097" i="1" s="1"/>
  <c r="CH1097" i="1"/>
  <c r="CV1101" i="1"/>
  <c r="BG1101" i="1"/>
  <c r="AM1102" i="1"/>
  <c r="BK1101" i="1"/>
  <c r="AQ1102" i="1" l="1"/>
  <c r="AR1102" i="1"/>
  <c r="AS1102" i="1"/>
  <c r="AO1102" i="1"/>
  <c r="AP1102" i="1"/>
  <c r="AT1102" i="1"/>
  <c r="CK1102" i="1"/>
  <c r="AW1102" i="1"/>
  <c r="CS1102" i="1"/>
  <c r="BQ1098" i="1"/>
  <c r="BS1098" i="1" s="1"/>
  <c r="AN1102" i="1" l="1"/>
  <c r="AU1102" i="1" s="1"/>
  <c r="CF1098" i="1"/>
  <c r="CJ1098" i="1" s="1"/>
  <c r="CE1098" i="1"/>
  <c r="CL1098" i="1" s="1"/>
  <c r="BP1102" i="1"/>
  <c r="CI1102" i="1"/>
  <c r="CD1098" i="1"/>
  <c r="CU1102" i="1"/>
  <c r="BJ1102" i="1"/>
  <c r="BI1102" i="1"/>
  <c r="BH1102" i="1"/>
  <c r="CT1102" i="1"/>
  <c r="BD1102" i="1"/>
  <c r="BE1102" i="1"/>
  <c r="BF1102" i="1"/>
  <c r="BT1098" i="1"/>
  <c r="AV1102" i="1" l="1"/>
  <c r="CG1098" i="1"/>
  <c r="CH1098" i="1"/>
  <c r="BK1102" i="1"/>
  <c r="AM1103" i="1"/>
  <c r="BG1102" i="1"/>
  <c r="CV1102" i="1"/>
  <c r="AO1103" i="1" l="1"/>
  <c r="AP1103" i="1"/>
  <c r="AQ1103" i="1"/>
  <c r="AR1103" i="1"/>
  <c r="AS1103" i="1"/>
  <c r="AT1103" i="1"/>
  <c r="CM1098" i="1"/>
  <c r="CK1103" i="1"/>
  <c r="AW1103" i="1"/>
  <c r="CS1103" i="1"/>
  <c r="BQ1099" i="1"/>
  <c r="BS1099" i="1" s="1"/>
  <c r="AN1103" i="1" l="1"/>
  <c r="AV1103" i="1" s="1"/>
  <c r="CI1103" i="1"/>
  <c r="CF1099" i="1"/>
  <c r="CJ1099" i="1" s="1"/>
  <c r="CE1099" i="1"/>
  <c r="CL1099" i="1" s="1"/>
  <c r="CD1099" i="1"/>
  <c r="BP1103" i="1"/>
  <c r="CU1103" i="1"/>
  <c r="BJ1103" i="1"/>
  <c r="BH1103" i="1"/>
  <c r="BI1103" i="1"/>
  <c r="CT1103" i="1"/>
  <c r="BD1103" i="1"/>
  <c r="BE1103" i="1"/>
  <c r="BF1103" i="1"/>
  <c r="BT1099" i="1"/>
  <c r="AU1103" i="1" l="1"/>
  <c r="AM1104" i="1"/>
  <c r="AW1104" i="1"/>
  <c r="CG1099" i="1"/>
  <c r="CM1099" i="1" s="1"/>
  <c r="CH1099" i="1"/>
  <c r="CV1103" i="1"/>
  <c r="BK1103" i="1"/>
  <c r="BG1103" i="1"/>
  <c r="AO1104" i="1" l="1"/>
  <c r="AP1104" i="1"/>
  <c r="AQ1104" i="1"/>
  <c r="AR1104" i="1"/>
  <c r="AS1104" i="1"/>
  <c r="AT1104" i="1"/>
  <c r="CS1104" i="1"/>
  <c r="CK1104" i="1"/>
  <c r="BQ1100" i="1"/>
  <c r="BS1100" i="1" s="1"/>
  <c r="CE1100" i="1" s="1"/>
  <c r="CL1100" i="1" s="1"/>
  <c r="BI1104" i="1" l="1"/>
  <c r="BH1104" i="1"/>
  <c r="CI1104" i="1"/>
  <c r="CU1104" i="1"/>
  <c r="BJ1104" i="1"/>
  <c r="AN1104" i="1"/>
  <c r="AV1104" i="1" s="1"/>
  <c r="BP1104" i="1"/>
  <c r="CT1104" i="1"/>
  <c r="CF1100" i="1"/>
  <c r="CJ1100" i="1" s="1"/>
  <c r="BE1104" i="1"/>
  <c r="BD1104" i="1"/>
  <c r="BF1104" i="1"/>
  <c r="CD1100" i="1"/>
  <c r="CH1100" i="1" s="1"/>
  <c r="BT1100" i="1"/>
  <c r="CV1104" i="1" l="1"/>
  <c r="BK1104" i="1"/>
  <c r="AU1104" i="1"/>
  <c r="AM1105" i="1"/>
  <c r="BG1104" i="1"/>
  <c r="CG1100" i="1"/>
  <c r="CM1100" i="1" s="1"/>
  <c r="CS1105" i="1" l="1"/>
  <c r="CK1105" i="1"/>
  <c r="AR1105" i="1"/>
  <c r="AS1105" i="1"/>
  <c r="AO1105" i="1"/>
  <c r="CT1105" i="1" s="1"/>
  <c r="AP1105" i="1"/>
  <c r="CU1105" i="1" s="1"/>
  <c r="AQ1105" i="1"/>
  <c r="BQ1101" i="1"/>
  <c r="BS1101" i="1" s="1"/>
  <c r="CE1101" i="1" s="1"/>
  <c r="CL1101" i="1" s="1"/>
  <c r="BP1105" i="1"/>
  <c r="AW1105" i="1"/>
  <c r="BH1105" i="1" l="1"/>
  <c r="BI1105" i="1"/>
  <c r="BJ1105" i="1"/>
  <c r="CD1101" i="1"/>
  <c r="CH1101" i="1" s="1"/>
  <c r="CF1101" i="1"/>
  <c r="CJ1101" i="1" s="1"/>
  <c r="BT1101" i="1"/>
  <c r="BE1105" i="1"/>
  <c r="BD1105" i="1"/>
  <c r="AT1105" i="1"/>
  <c r="BF1105" i="1"/>
  <c r="CI1105" i="1"/>
  <c r="CV1105" i="1"/>
  <c r="BK1105" i="1" l="1"/>
  <c r="AN1105" i="1"/>
  <c r="AV1105" i="1" s="1"/>
  <c r="CG1101" i="1"/>
  <c r="BG1105" i="1"/>
  <c r="AM1106" i="1"/>
  <c r="CK1106" i="1" s="1"/>
  <c r="AU1105" i="1" l="1"/>
  <c r="AW1106" i="1"/>
  <c r="CM1101" i="1"/>
  <c r="CS1106" i="1"/>
  <c r="AO1106" i="1"/>
  <c r="BE1106" i="1" s="1"/>
  <c r="AP1106" i="1"/>
  <c r="AQ1106" i="1"/>
  <c r="AR1106" i="1"/>
  <c r="AS1106" i="1"/>
  <c r="BQ1102" i="1"/>
  <c r="BS1102" i="1" s="1"/>
  <c r="CD1102" i="1" s="1"/>
  <c r="CI1106" i="1" l="1"/>
  <c r="BD1106" i="1"/>
  <c r="BI1106" i="1"/>
  <c r="CU1106" i="1"/>
  <c r="BJ1106" i="1"/>
  <c r="BP1106" i="1"/>
  <c r="CT1106" i="1"/>
  <c r="BF1106" i="1"/>
  <c r="BH1106" i="1"/>
  <c r="AT1106" i="1"/>
  <c r="CF1102" i="1"/>
  <c r="CJ1102" i="1" s="1"/>
  <c r="CE1102" i="1"/>
  <c r="CL1102" i="1" s="1"/>
  <c r="BT1102" i="1"/>
  <c r="CH1102" i="1"/>
  <c r="CV1106" i="1" l="1"/>
  <c r="BG1106" i="1"/>
  <c r="CG1102" i="1"/>
  <c r="BK1106" i="1"/>
  <c r="AM1107" i="1"/>
  <c r="AS1107" i="1" s="1"/>
  <c r="AN1106" i="1"/>
  <c r="AV1106" i="1" s="1"/>
  <c r="AQ1107" i="1" l="1"/>
  <c r="AP1107" i="1"/>
  <c r="BQ1103" i="1"/>
  <c r="BS1103" i="1" s="1"/>
  <c r="CF1103" i="1" s="1"/>
  <c r="CJ1103" i="1" s="1"/>
  <c r="AW1107" i="1"/>
  <c r="CS1107" i="1"/>
  <c r="CM1102" i="1"/>
  <c r="AR1107" i="1"/>
  <c r="CK1107" i="1"/>
  <c r="AU1106" i="1"/>
  <c r="AO1107" i="1"/>
  <c r="BP1107" i="1" s="1"/>
  <c r="BJ1107" i="1" l="1"/>
  <c r="CU1107" i="1"/>
  <c r="BI1107" i="1"/>
  <c r="BH1107" i="1"/>
  <c r="CD1103" i="1"/>
  <c r="CH1103" i="1" s="1"/>
  <c r="BT1103" i="1"/>
  <c r="CE1103" i="1"/>
  <c r="CL1103" i="1" s="1"/>
  <c r="CI1107" i="1"/>
  <c r="BE1107" i="1"/>
  <c r="BF1107" i="1"/>
  <c r="CT1107" i="1"/>
  <c r="AT1107" i="1"/>
  <c r="BD1107" i="1"/>
  <c r="BK1107" i="1" l="1"/>
  <c r="CV1107" i="1"/>
  <c r="CG1103" i="1"/>
  <c r="CM1103" i="1" s="1"/>
  <c r="AN1107" i="1"/>
  <c r="AV1107" i="1" s="1"/>
  <c r="AM1108" i="1"/>
  <c r="BG1107" i="1"/>
  <c r="AW1108" i="1"/>
  <c r="AP1108" i="1" l="1"/>
  <c r="CS1108" i="1"/>
  <c r="BQ1104" i="1"/>
  <c r="BS1104" i="1" s="1"/>
  <c r="AS1108" i="1"/>
  <c r="AT1108" i="1" s="1"/>
  <c r="AO1108" i="1"/>
  <c r="AU1107" i="1"/>
  <c r="CK1108" i="1"/>
  <c r="AR1108" i="1"/>
  <c r="AQ1108" i="1"/>
  <c r="CU1108" i="1" l="1"/>
  <c r="BH1108" i="1"/>
  <c r="CI1108" i="1"/>
  <c r="BJ1108" i="1"/>
  <c r="BI1108" i="1"/>
  <c r="CE1104" i="1"/>
  <c r="CL1104" i="1" s="1"/>
  <c r="CF1104" i="1"/>
  <c r="CJ1104" i="1" s="1"/>
  <c r="BT1104" i="1"/>
  <c r="BF1108" i="1"/>
  <c r="BE1108" i="1"/>
  <c r="BD1108" i="1"/>
  <c r="CT1108" i="1"/>
  <c r="CD1104" i="1"/>
  <c r="CH1104" i="1" s="1"/>
  <c r="BP1108" i="1"/>
  <c r="AN1108" i="1"/>
  <c r="AV1108" i="1" s="1"/>
  <c r="AM1109" i="1"/>
  <c r="CV1108" i="1" l="1"/>
  <c r="BK1108" i="1"/>
  <c r="CG1104" i="1"/>
  <c r="CM1104" i="1" s="1"/>
  <c r="BG1108" i="1"/>
  <c r="AU1108" i="1"/>
  <c r="AO1109" i="1"/>
  <c r="AP1109" i="1"/>
  <c r="AQ1109" i="1"/>
  <c r="AR1109" i="1"/>
  <c r="AS1109" i="1"/>
  <c r="CK1109" i="1"/>
  <c r="AW1109" i="1"/>
  <c r="CS1109" i="1"/>
  <c r="BQ1105" i="1"/>
  <c r="BS1105" i="1" s="1"/>
  <c r="AT1109" i="1" l="1"/>
  <c r="CI1109" i="1"/>
  <c r="CF1105" i="1"/>
  <c r="CJ1105" i="1" s="1"/>
  <c r="CE1105" i="1"/>
  <c r="CL1105" i="1" s="1"/>
  <c r="CD1105" i="1"/>
  <c r="BT1105" i="1"/>
  <c r="CT1109" i="1"/>
  <c r="BD1109" i="1"/>
  <c r="BF1109" i="1"/>
  <c r="BE1109" i="1"/>
  <c r="BP1109" i="1"/>
  <c r="BJ1109" i="1"/>
  <c r="CU1109" i="1"/>
  <c r="BH1109" i="1"/>
  <c r="BI1109" i="1"/>
  <c r="AN1109" i="1" l="1"/>
  <c r="AV1109" i="1" s="1"/>
  <c r="CG1105" i="1"/>
  <c r="CM1105" i="1" s="1"/>
  <c r="CH1105" i="1"/>
  <c r="CV1109" i="1"/>
  <c r="AM1110" i="1"/>
  <c r="BG1109" i="1"/>
  <c r="BK1109" i="1"/>
  <c r="AU1109" i="1" l="1"/>
  <c r="AQ1110" i="1"/>
  <c r="AR1110" i="1"/>
  <c r="AS1110" i="1"/>
  <c r="AO1110" i="1"/>
  <c r="AP1110" i="1"/>
  <c r="AT1110" i="1"/>
  <c r="CK1110" i="1"/>
  <c r="AW1110" i="1"/>
  <c r="CS1110" i="1"/>
  <c r="BQ1106" i="1"/>
  <c r="BS1106" i="1" s="1"/>
  <c r="AN1110" i="1" l="1"/>
  <c r="AV1110" i="1" s="1"/>
  <c r="CI1110" i="1"/>
  <c r="CF1106" i="1"/>
  <c r="CJ1106" i="1" s="1"/>
  <c r="CE1106" i="1"/>
  <c r="CL1106" i="1" s="1"/>
  <c r="CD1106" i="1"/>
  <c r="CU1110" i="1"/>
  <c r="BP1110" i="1"/>
  <c r="BI1110" i="1"/>
  <c r="BJ1110" i="1"/>
  <c r="BH1110" i="1"/>
  <c r="BF1110" i="1"/>
  <c r="BE1110" i="1"/>
  <c r="BD1110" i="1"/>
  <c r="CT1110" i="1"/>
  <c r="BT1106" i="1"/>
  <c r="AU1110" i="1" l="1"/>
  <c r="CG1106" i="1"/>
  <c r="CH1106" i="1"/>
  <c r="CV1110" i="1"/>
  <c r="BG1110" i="1"/>
  <c r="AM1111" i="1"/>
  <c r="BK1110" i="1"/>
  <c r="AO1111" i="1" l="1"/>
  <c r="AP1111" i="1"/>
  <c r="AQ1111" i="1"/>
  <c r="AR1111" i="1"/>
  <c r="AS1111" i="1"/>
  <c r="AT1111" i="1"/>
  <c r="CK1111" i="1"/>
  <c r="AW1111" i="1"/>
  <c r="CM1106" i="1"/>
  <c r="CS1111" i="1"/>
  <c r="BQ1107" i="1"/>
  <c r="BS1107" i="1" s="1"/>
  <c r="AN1111" i="1" l="1"/>
  <c r="AV1111" i="1" s="1"/>
  <c r="CF1107" i="1"/>
  <c r="CJ1107" i="1" s="1"/>
  <c r="CE1107" i="1"/>
  <c r="CL1107" i="1" s="1"/>
  <c r="CI1111" i="1"/>
  <c r="CD1107" i="1"/>
  <c r="CU1111" i="1"/>
  <c r="BP1111" i="1"/>
  <c r="BJ1111" i="1"/>
  <c r="BH1111" i="1"/>
  <c r="BI1111" i="1"/>
  <c r="BT1107" i="1"/>
  <c r="BD1111" i="1"/>
  <c r="BF1111" i="1"/>
  <c r="BE1111" i="1"/>
  <c r="CT1111" i="1"/>
  <c r="AU1111" i="1" l="1"/>
  <c r="CG1107" i="1"/>
  <c r="CM1107" i="1" s="1"/>
  <c r="CH1107" i="1"/>
  <c r="CV1111" i="1"/>
  <c r="BK1111" i="1"/>
  <c r="BG1111" i="1"/>
  <c r="AM1112" i="1"/>
  <c r="AO1112" i="1" l="1"/>
  <c r="AP1112" i="1"/>
  <c r="AQ1112" i="1"/>
  <c r="AR1112" i="1"/>
  <c r="AS1112" i="1"/>
  <c r="AT1112" i="1"/>
  <c r="CK1112" i="1"/>
  <c r="AW1112" i="1"/>
  <c r="CS1112" i="1"/>
  <c r="BQ1108" i="1"/>
  <c r="BS1108" i="1" s="1"/>
  <c r="AN1112" i="1" l="1"/>
  <c r="AV1112" i="1" s="1"/>
  <c r="CI1112" i="1"/>
  <c r="CF1108" i="1"/>
  <c r="CJ1108" i="1" s="1"/>
  <c r="CE1108" i="1"/>
  <c r="CL1108" i="1" s="1"/>
  <c r="CD1108" i="1"/>
  <c r="CT1112" i="1"/>
  <c r="BE1112" i="1"/>
  <c r="BD1112" i="1"/>
  <c r="BF1112" i="1"/>
  <c r="BT1108" i="1"/>
  <c r="CU1112" i="1"/>
  <c r="BP1112" i="1"/>
  <c r="BI1112" i="1"/>
  <c r="BJ1112" i="1"/>
  <c r="BH1112" i="1"/>
  <c r="AU1112" i="1" l="1"/>
  <c r="CG1108" i="1"/>
  <c r="CM1108" i="1" s="1"/>
  <c r="CH1108" i="1"/>
  <c r="CV1112" i="1"/>
  <c r="AM1113" i="1"/>
  <c r="BG1112" i="1"/>
  <c r="BK1112" i="1"/>
  <c r="AR1113" i="1" l="1"/>
  <c r="AS1113" i="1"/>
  <c r="AO1113" i="1"/>
  <c r="AP1113" i="1"/>
  <c r="AQ1113" i="1"/>
  <c r="AT1113" i="1"/>
  <c r="CK1113" i="1"/>
  <c r="AW1113" i="1"/>
  <c r="CS1113" i="1"/>
  <c r="BQ1109" i="1"/>
  <c r="BS1109" i="1" s="1"/>
  <c r="AN1113" i="1" l="1"/>
  <c r="AV1113" i="1" s="1"/>
  <c r="CI1113" i="1"/>
  <c r="CF1109" i="1"/>
  <c r="CJ1109" i="1" s="1"/>
  <c r="CE1109" i="1"/>
  <c r="CL1109" i="1" s="1"/>
  <c r="CD1109" i="1"/>
  <c r="CT1113" i="1"/>
  <c r="BF1113" i="1"/>
  <c r="BD1113" i="1"/>
  <c r="BE1113" i="1"/>
  <c r="CU1113" i="1"/>
  <c r="BP1113" i="1"/>
  <c r="BH1113" i="1"/>
  <c r="BI1113" i="1"/>
  <c r="BJ1113" i="1"/>
  <c r="BT1109" i="1"/>
  <c r="AU1113" i="1" l="1"/>
  <c r="CG1109" i="1"/>
  <c r="CM1109" i="1" s="1"/>
  <c r="CH1109" i="1"/>
  <c r="AM1114" i="1"/>
  <c r="BK1113" i="1"/>
  <c r="BG1113" i="1"/>
  <c r="CV1113" i="1"/>
  <c r="AO1114" i="1" l="1"/>
  <c r="AP1114" i="1"/>
  <c r="AQ1114" i="1"/>
  <c r="AR1114" i="1"/>
  <c r="AS1114" i="1"/>
  <c r="AT1114" i="1"/>
  <c r="CK1114" i="1"/>
  <c r="AW1114" i="1"/>
  <c r="CS1114" i="1"/>
  <c r="BQ1110" i="1"/>
  <c r="BS1110" i="1" s="1"/>
  <c r="AN1114" i="1" l="1"/>
  <c r="AV1114" i="1" s="1"/>
  <c r="CI1114" i="1"/>
  <c r="CF1110" i="1"/>
  <c r="CJ1110" i="1" s="1"/>
  <c r="CE1110" i="1"/>
  <c r="CL1110" i="1" s="1"/>
  <c r="CD1110" i="1"/>
  <c r="CU1114" i="1"/>
  <c r="BP1114" i="1"/>
  <c r="BH1114" i="1"/>
  <c r="BJ1114" i="1"/>
  <c r="BI1114" i="1"/>
  <c r="BT1110" i="1"/>
  <c r="CT1114" i="1"/>
  <c r="BD1114" i="1"/>
  <c r="BF1114" i="1"/>
  <c r="BE1114" i="1"/>
  <c r="AU1114" i="1" l="1"/>
  <c r="CG1110" i="1"/>
  <c r="CM1110" i="1" s="1"/>
  <c r="CH1110" i="1"/>
  <c r="AM1115" i="1"/>
  <c r="BK1114" i="1"/>
  <c r="BG1114" i="1"/>
  <c r="CV1114" i="1"/>
  <c r="AP1115" i="1" l="1"/>
  <c r="AQ1115" i="1"/>
  <c r="AR1115" i="1"/>
  <c r="AS1115" i="1"/>
  <c r="AO1115" i="1"/>
  <c r="AT1115" i="1"/>
  <c r="CK1115" i="1"/>
  <c r="AW1115" i="1"/>
  <c r="CS1115" i="1"/>
  <c r="BQ1111" i="1"/>
  <c r="BS1111" i="1" s="1"/>
  <c r="AN1115" i="1" l="1"/>
  <c r="AV1115" i="1" s="1"/>
  <c r="CF1111" i="1"/>
  <c r="CJ1111" i="1" s="1"/>
  <c r="CE1111" i="1"/>
  <c r="CL1111" i="1" s="1"/>
  <c r="CI1115" i="1"/>
  <c r="CD1111" i="1"/>
  <c r="BE1115" i="1"/>
  <c r="CT1115" i="1"/>
  <c r="BF1115" i="1"/>
  <c r="BD1115" i="1"/>
  <c r="CU1115" i="1"/>
  <c r="BP1115" i="1"/>
  <c r="BH1115" i="1"/>
  <c r="BJ1115" i="1"/>
  <c r="BI1115" i="1"/>
  <c r="BT1111" i="1"/>
  <c r="AU1115" i="1" l="1"/>
  <c r="CG1111" i="1"/>
  <c r="CH1111" i="1"/>
  <c r="BG1115" i="1"/>
  <c r="AM1116" i="1"/>
  <c r="BK1115" i="1"/>
  <c r="CV1115" i="1"/>
  <c r="AS1116" i="1" l="1"/>
  <c r="AO1116" i="1"/>
  <c r="AP1116" i="1"/>
  <c r="AQ1116" i="1"/>
  <c r="AR1116" i="1"/>
  <c r="AT1116" i="1"/>
  <c r="CM1111" i="1"/>
  <c r="CK1116" i="1"/>
  <c r="AW1116" i="1"/>
  <c r="CS1116" i="1"/>
  <c r="BQ1112" i="1"/>
  <c r="BS1112" i="1" s="1"/>
  <c r="AN1116" i="1" l="1"/>
  <c r="AV1116" i="1" s="1"/>
  <c r="CF1112" i="1"/>
  <c r="CJ1112" i="1" s="1"/>
  <c r="CE1112" i="1"/>
  <c r="CL1112" i="1" s="1"/>
  <c r="BP1116" i="1"/>
  <c r="CI1116" i="1"/>
  <c r="CD1112" i="1"/>
  <c r="BT1112" i="1"/>
  <c r="CU1116" i="1"/>
  <c r="BH1116" i="1"/>
  <c r="BJ1116" i="1"/>
  <c r="BI1116" i="1"/>
  <c r="BD1116" i="1"/>
  <c r="CT1116" i="1"/>
  <c r="BE1116" i="1"/>
  <c r="BF1116" i="1"/>
  <c r="AU1116" i="1" l="1"/>
  <c r="CG1112" i="1"/>
  <c r="CM1112" i="1" s="1"/>
  <c r="CH1112" i="1"/>
  <c r="CV1116" i="1"/>
  <c r="AM1117" i="1"/>
  <c r="BK1116" i="1"/>
  <c r="BG1116" i="1"/>
  <c r="AO1117" i="1" l="1"/>
  <c r="AP1117" i="1"/>
  <c r="AQ1117" i="1"/>
  <c r="AR1117" i="1"/>
  <c r="AS1117" i="1"/>
  <c r="CK1117" i="1"/>
  <c r="AW1117" i="1"/>
  <c r="CS1117" i="1"/>
  <c r="BQ1113" i="1"/>
  <c r="BS1113" i="1" s="1"/>
  <c r="AT1117" i="1" l="1"/>
  <c r="CF1113" i="1"/>
  <c r="CJ1113" i="1" s="1"/>
  <c r="CE1113" i="1"/>
  <c r="CL1113" i="1" s="1"/>
  <c r="CI1117" i="1"/>
  <c r="CD1113" i="1"/>
  <c r="BP1117" i="1"/>
  <c r="BT1113" i="1"/>
  <c r="CU1117" i="1"/>
  <c r="BI1117" i="1"/>
  <c r="BH1117" i="1"/>
  <c r="BJ1117" i="1"/>
  <c r="BD1117" i="1"/>
  <c r="CT1117" i="1"/>
  <c r="BF1117" i="1"/>
  <c r="BE1117" i="1"/>
  <c r="AN1117" i="1" l="1"/>
  <c r="AV1117" i="1" s="1"/>
  <c r="AM1118" i="1"/>
  <c r="AW1118" i="1" s="1"/>
  <c r="CG1113" i="1"/>
  <c r="CM1113" i="1" s="1"/>
  <c r="CH1113" i="1"/>
  <c r="CV1117" i="1"/>
  <c r="BG1117" i="1"/>
  <c r="BK1117" i="1"/>
  <c r="BQ1114" i="1" l="1"/>
  <c r="BS1114" i="1" s="1"/>
  <c r="CS1118" i="1"/>
  <c r="AU1117" i="1"/>
  <c r="AQ1118" i="1"/>
  <c r="AR1118" i="1"/>
  <c r="AS1118" i="1"/>
  <c r="AO1118" i="1"/>
  <c r="AP1118" i="1"/>
  <c r="BJ1118" i="1" s="1"/>
  <c r="CK1118" i="1"/>
  <c r="CU1118" i="1" l="1"/>
  <c r="BI1118" i="1"/>
  <c r="AT1118" i="1"/>
  <c r="AN1118" i="1" s="1"/>
  <c r="AV1118" i="1" s="1"/>
  <c r="CT1118" i="1"/>
  <c r="CF1114" i="1"/>
  <c r="CJ1114" i="1" s="1"/>
  <c r="CE1114" i="1"/>
  <c r="CL1114" i="1" s="1"/>
  <c r="CD1114" i="1"/>
  <c r="BT1114" i="1"/>
  <c r="BP1118" i="1"/>
  <c r="BH1118" i="1"/>
  <c r="CI1118" i="1"/>
  <c r="BF1118" i="1"/>
  <c r="BD1118" i="1"/>
  <c r="BE1118" i="1"/>
  <c r="CV1118" i="1" l="1"/>
  <c r="CG1114" i="1"/>
  <c r="CM1114" i="1" s="1"/>
  <c r="CH1114" i="1"/>
  <c r="AU1118" i="1"/>
  <c r="BK1118" i="1"/>
  <c r="BG1118" i="1"/>
  <c r="AM1119" i="1"/>
  <c r="AO1119" i="1" l="1"/>
  <c r="AP1119" i="1"/>
  <c r="AQ1119" i="1"/>
  <c r="AR1119" i="1"/>
  <c r="AS1119" i="1"/>
  <c r="AT1119" i="1"/>
  <c r="CS1119" i="1"/>
  <c r="CK1119" i="1"/>
  <c r="BQ1115" i="1"/>
  <c r="BS1115" i="1" s="1"/>
  <c r="AW1119" i="1"/>
  <c r="AN1119" i="1" l="1"/>
  <c r="AV1119" i="1" s="1"/>
  <c r="CU1119" i="1"/>
  <c r="BP1119" i="1"/>
  <c r="BJ1119" i="1"/>
  <c r="CI1119" i="1"/>
  <c r="BI1119" i="1"/>
  <c r="BH1119" i="1"/>
  <c r="BF1119" i="1"/>
  <c r="CT1119" i="1"/>
  <c r="BE1119" i="1"/>
  <c r="BD1119" i="1"/>
  <c r="CD1115" i="1"/>
  <c r="BT1115" i="1"/>
  <c r="CE1115" i="1"/>
  <c r="CL1115" i="1" s="1"/>
  <c r="CF1115" i="1"/>
  <c r="CJ1115" i="1" s="1"/>
  <c r="AU1119" i="1" l="1"/>
  <c r="BG1119" i="1"/>
  <c r="AM1120" i="1"/>
  <c r="CG1115" i="1"/>
  <c r="CH1115" i="1"/>
  <c r="BK1119" i="1"/>
  <c r="CV1119" i="1"/>
  <c r="AO1120" i="1" l="1"/>
  <c r="AP1120" i="1"/>
  <c r="AQ1120" i="1"/>
  <c r="AR1120" i="1"/>
  <c r="AS1120" i="1"/>
  <c r="CM1115" i="1"/>
  <c r="CS1120" i="1"/>
  <c r="CK1120" i="1"/>
  <c r="BQ1116" i="1"/>
  <c r="BS1116" i="1" s="1"/>
  <c r="AW1120" i="1"/>
  <c r="AT1120" i="1" l="1"/>
  <c r="BT1116" i="1"/>
  <c r="CE1116" i="1"/>
  <c r="CL1116" i="1" s="1"/>
  <c r="CD1116" i="1"/>
  <c r="CF1116" i="1"/>
  <c r="CJ1116" i="1" s="1"/>
  <c r="BD1120" i="1"/>
  <c r="BE1120" i="1"/>
  <c r="BF1120" i="1"/>
  <c r="CT1120" i="1"/>
  <c r="BP1120" i="1"/>
  <c r="BJ1120" i="1"/>
  <c r="CU1120" i="1"/>
  <c r="CI1120" i="1"/>
  <c r="BI1120" i="1"/>
  <c r="BH1120" i="1"/>
  <c r="AN1120" i="1" l="1"/>
  <c r="AV1120" i="1" s="1"/>
  <c r="CV1120" i="1"/>
  <c r="AM1121" i="1"/>
  <c r="CG1116" i="1"/>
  <c r="CH1116" i="1"/>
  <c r="BK1120" i="1"/>
  <c r="BG1120" i="1"/>
  <c r="AU1120" i="1" l="1"/>
  <c r="AR1121" i="1"/>
  <c r="AS1121" i="1"/>
  <c r="AO1121" i="1"/>
  <c r="BF1121" i="1" s="1"/>
  <c r="AP1121" i="1"/>
  <c r="AQ1121" i="1"/>
  <c r="AT1121" i="1" s="1"/>
  <c r="CK1121" i="1"/>
  <c r="AW1121" i="1"/>
  <c r="CS1121" i="1"/>
  <c r="BQ1117" i="1"/>
  <c r="BS1117" i="1" s="1"/>
  <c r="CM1116" i="1"/>
  <c r="BH1121" i="1" l="1"/>
  <c r="BJ1121" i="1"/>
  <c r="BE1121" i="1"/>
  <c r="CT1121" i="1"/>
  <c r="AN1121" i="1"/>
  <c r="AV1121" i="1" s="1"/>
  <c r="CI1121" i="1"/>
  <c r="CU1121" i="1"/>
  <c r="BI1121" i="1"/>
  <c r="BP1121" i="1"/>
  <c r="BD1121" i="1"/>
  <c r="AM1122" i="1"/>
  <c r="CK1122" i="1" s="1"/>
  <c r="BT1117" i="1"/>
  <c r="CD1117" i="1"/>
  <c r="CF1117" i="1"/>
  <c r="CJ1117" i="1" s="1"/>
  <c r="CE1117" i="1"/>
  <c r="CL1117" i="1" s="1"/>
  <c r="CV1121" i="1" l="1"/>
  <c r="AW1122" i="1"/>
  <c r="AU1121" i="1"/>
  <c r="BK1121" i="1"/>
  <c r="AO1122" i="1"/>
  <c r="AP1122" i="1"/>
  <c r="AQ1122" i="1"/>
  <c r="AR1122" i="1"/>
  <c r="AS1122" i="1"/>
  <c r="BG1121" i="1"/>
  <c r="CS1122" i="1"/>
  <c r="BQ1118" i="1"/>
  <c r="BS1118" i="1" s="1"/>
  <c r="CD1118" i="1" s="1"/>
  <c r="CG1117" i="1"/>
  <c r="CH1117" i="1"/>
  <c r="CI1122" i="1" l="1"/>
  <c r="CT1122" i="1"/>
  <c r="BF1122" i="1"/>
  <c r="BD1122" i="1"/>
  <c r="BE1122" i="1"/>
  <c r="BH1122" i="1"/>
  <c r="BJ1122" i="1"/>
  <c r="BI1122" i="1"/>
  <c r="BT1118" i="1"/>
  <c r="BP1122" i="1"/>
  <c r="CU1122" i="1"/>
  <c r="CE1118" i="1"/>
  <c r="CL1118" i="1" s="1"/>
  <c r="CF1118" i="1"/>
  <c r="CJ1118" i="1" s="1"/>
  <c r="AT1122" i="1"/>
  <c r="CM1117" i="1"/>
  <c r="CH1118" i="1"/>
  <c r="BG1122" i="1" l="1"/>
  <c r="CV1122" i="1"/>
  <c r="BK1122" i="1"/>
  <c r="CG1118" i="1"/>
  <c r="AN1122" i="1"/>
  <c r="AV1122" i="1" s="1"/>
  <c r="AM1123" i="1"/>
  <c r="AW1123" i="1" s="1"/>
  <c r="CM1118" i="1" l="1"/>
  <c r="AU1122" i="1"/>
  <c r="CK1123" i="1"/>
  <c r="AP1123" i="1"/>
  <c r="CU1123" i="1" s="1"/>
  <c r="AQ1123" i="1"/>
  <c r="AR1123" i="1"/>
  <c r="AS1123" i="1"/>
  <c r="AO1123" i="1"/>
  <c r="BQ1119" i="1"/>
  <c r="BS1119" i="1" s="1"/>
  <c r="BT1119" i="1" s="1"/>
  <c r="CS1123" i="1"/>
  <c r="CI1123" i="1" l="1"/>
  <c r="BH1123" i="1"/>
  <c r="BJ1123" i="1"/>
  <c r="BF1123" i="1"/>
  <c r="BI1123" i="1"/>
  <c r="AT1123" i="1"/>
  <c r="BE1123" i="1"/>
  <c r="CD1119" i="1"/>
  <c r="CE1119" i="1"/>
  <c r="CL1119" i="1" s="1"/>
  <c r="CF1119" i="1"/>
  <c r="CJ1119" i="1" s="1"/>
  <c r="CT1123" i="1"/>
  <c r="CV1123" i="1" s="1"/>
  <c r="BD1123" i="1"/>
  <c r="BP1123" i="1"/>
  <c r="BK1123" i="1" l="1"/>
  <c r="AN1123" i="1"/>
  <c r="AV1123" i="1" s="1"/>
  <c r="AM1124" i="1"/>
  <c r="CG1119" i="1"/>
  <c r="CM1119" i="1" s="1"/>
  <c r="CH1119" i="1"/>
  <c r="BG1123" i="1"/>
  <c r="AQ1124" i="1" l="1"/>
  <c r="AS1124" i="1"/>
  <c r="AU1123" i="1"/>
  <c r="BQ1120" i="1"/>
  <c r="BS1120" i="1" s="1"/>
  <c r="CE1120" i="1" s="1"/>
  <c r="CL1120" i="1" s="1"/>
  <c r="AW1124" i="1"/>
  <c r="CS1124" i="1"/>
  <c r="CK1124" i="1"/>
  <c r="AP1124" i="1"/>
  <c r="BH1124" i="1" s="1"/>
  <c r="AO1124" i="1"/>
  <c r="BF1124" i="1" s="1"/>
  <c r="AR1124" i="1"/>
  <c r="BP1124" i="1" l="1"/>
  <c r="AT1124" i="1"/>
  <c r="AM1125" i="1" s="1"/>
  <c r="BE1124" i="1"/>
  <c r="CT1124" i="1"/>
  <c r="BT1120" i="1"/>
  <c r="CD1120" i="1"/>
  <c r="CH1120" i="1" s="1"/>
  <c r="CF1120" i="1"/>
  <c r="CJ1120" i="1" s="1"/>
  <c r="BJ1124" i="1"/>
  <c r="CU1124" i="1"/>
  <c r="CI1124" i="1"/>
  <c r="BI1124" i="1"/>
  <c r="BD1124" i="1"/>
  <c r="AN1124" i="1" l="1"/>
  <c r="AV1124" i="1" s="1"/>
  <c r="CV1124" i="1"/>
  <c r="CG1120" i="1"/>
  <c r="CM1120" i="1" s="1"/>
  <c r="BK1124" i="1"/>
  <c r="BG1124" i="1"/>
  <c r="AO1125" i="1"/>
  <c r="AP1125" i="1"/>
  <c r="AQ1125" i="1"/>
  <c r="AR1125" i="1"/>
  <c r="AS1125" i="1"/>
  <c r="CK1125" i="1"/>
  <c r="AW1125" i="1"/>
  <c r="CS1125" i="1"/>
  <c r="BQ1121" i="1"/>
  <c r="BS1121" i="1" s="1"/>
  <c r="AU1124" i="1" l="1"/>
  <c r="AT1125" i="1"/>
  <c r="CF1121" i="1"/>
  <c r="CJ1121" i="1" s="1"/>
  <c r="CE1121" i="1"/>
  <c r="CL1121" i="1" s="1"/>
  <c r="BP1125" i="1"/>
  <c r="CI1125" i="1"/>
  <c r="CD1121" i="1"/>
  <c r="CU1125" i="1"/>
  <c r="BH1125" i="1"/>
  <c r="BI1125" i="1"/>
  <c r="BJ1125" i="1"/>
  <c r="BT1121" i="1"/>
  <c r="BE1125" i="1"/>
  <c r="BF1125" i="1"/>
  <c r="BD1125" i="1"/>
  <c r="CT1125" i="1"/>
  <c r="AN1125" i="1" l="1"/>
  <c r="AV1125" i="1" s="1"/>
  <c r="CG1121" i="1"/>
  <c r="CM1121" i="1" s="1"/>
  <c r="CH1121" i="1"/>
  <c r="CV1125" i="1"/>
  <c r="AM1126" i="1"/>
  <c r="BK1125" i="1"/>
  <c r="BG1125" i="1"/>
  <c r="AU1125" i="1" l="1"/>
  <c r="AQ1126" i="1"/>
  <c r="AR1126" i="1"/>
  <c r="AS1126" i="1"/>
  <c r="AO1126" i="1"/>
  <c r="AP1126" i="1"/>
  <c r="CK1126" i="1"/>
  <c r="AW1126" i="1"/>
  <c r="CS1126" i="1"/>
  <c r="BQ1122" i="1"/>
  <c r="BS1122" i="1" s="1"/>
  <c r="AT1126" i="1" l="1"/>
  <c r="CF1122" i="1"/>
  <c r="CJ1122" i="1" s="1"/>
  <c r="CE1122" i="1"/>
  <c r="CL1122" i="1" s="1"/>
  <c r="CI1126" i="1"/>
  <c r="CD1122" i="1"/>
  <c r="BP1126" i="1"/>
  <c r="CU1126" i="1"/>
  <c r="BI1126" i="1"/>
  <c r="BJ1126" i="1"/>
  <c r="BH1126" i="1"/>
  <c r="BT1122" i="1"/>
  <c r="CT1126" i="1"/>
  <c r="BD1126" i="1"/>
  <c r="BE1126" i="1"/>
  <c r="BF1126" i="1"/>
  <c r="AN1126" i="1" l="1"/>
  <c r="AV1126" i="1" s="1"/>
  <c r="CG1122" i="1"/>
  <c r="CM1122" i="1" s="1"/>
  <c r="CH1122" i="1"/>
  <c r="CV1126" i="1"/>
  <c r="AM1127" i="1"/>
  <c r="BK1126" i="1"/>
  <c r="BG1126" i="1"/>
  <c r="AU1126" i="1" l="1"/>
  <c r="AO1127" i="1"/>
  <c r="AP1127" i="1"/>
  <c r="AQ1127" i="1"/>
  <c r="AR1127" i="1"/>
  <c r="AS1127" i="1"/>
  <c r="AT1127" i="1"/>
  <c r="CK1127" i="1"/>
  <c r="AW1127" i="1"/>
  <c r="CS1127" i="1"/>
  <c r="BQ1123" i="1"/>
  <c r="BS1123" i="1" s="1"/>
  <c r="AN1127" i="1" l="1"/>
  <c r="AV1127" i="1" s="1"/>
  <c r="CF1123" i="1"/>
  <c r="CJ1123" i="1" s="1"/>
  <c r="CE1123" i="1"/>
  <c r="CL1123" i="1" s="1"/>
  <c r="BP1127" i="1"/>
  <c r="CI1127" i="1"/>
  <c r="CD1123" i="1"/>
  <c r="AM1128" i="1"/>
  <c r="CU1127" i="1"/>
  <c r="BH1127" i="1"/>
  <c r="BI1127" i="1"/>
  <c r="BJ1127" i="1"/>
  <c r="BT1123" i="1"/>
  <c r="BE1127" i="1"/>
  <c r="BF1127" i="1"/>
  <c r="BD1127" i="1"/>
  <c r="CT1127" i="1"/>
  <c r="AU1127" i="1" l="1"/>
  <c r="AO1128" i="1"/>
  <c r="AP1128" i="1"/>
  <c r="AQ1128" i="1"/>
  <c r="AR1128" i="1"/>
  <c r="AS1128" i="1"/>
  <c r="CK1128" i="1"/>
  <c r="AW1128" i="1"/>
  <c r="CG1123" i="1"/>
  <c r="CH1123" i="1"/>
  <c r="CV1127" i="1"/>
  <c r="CS1128" i="1"/>
  <c r="BQ1124" i="1"/>
  <c r="BS1124" i="1" s="1"/>
  <c r="BK1127" i="1"/>
  <c r="BG1127" i="1"/>
  <c r="AT1128" i="1" l="1"/>
  <c r="CM1123" i="1"/>
  <c r="CI1128" i="1"/>
  <c r="CF1124" i="1"/>
  <c r="CJ1124" i="1" s="1"/>
  <c r="CE1124" i="1"/>
  <c r="CL1124" i="1" s="1"/>
  <c r="CD1124" i="1"/>
  <c r="BP1128" i="1"/>
  <c r="CU1128" i="1"/>
  <c r="BH1128" i="1"/>
  <c r="BJ1128" i="1"/>
  <c r="BI1128" i="1"/>
  <c r="BT1124" i="1"/>
  <c r="BD1128" i="1"/>
  <c r="BF1128" i="1"/>
  <c r="CT1128" i="1"/>
  <c r="BE1128" i="1"/>
  <c r="AN1128" i="1" l="1"/>
  <c r="AV1128" i="1" s="1"/>
  <c r="CG1124" i="1"/>
  <c r="CM1124" i="1" s="1"/>
  <c r="CH1124" i="1"/>
  <c r="CV1128" i="1"/>
  <c r="BK1128" i="1"/>
  <c r="BG1128" i="1"/>
  <c r="AM1129" i="1"/>
  <c r="AU1128" i="1" l="1"/>
  <c r="AR1129" i="1"/>
  <c r="AS1129" i="1"/>
  <c r="AO1129" i="1"/>
  <c r="AP1129" i="1"/>
  <c r="AQ1129" i="1"/>
  <c r="AT1129" i="1"/>
  <c r="CK1129" i="1"/>
  <c r="AW1129" i="1"/>
  <c r="CS1129" i="1"/>
  <c r="BQ1125" i="1"/>
  <c r="BS1125" i="1" s="1"/>
  <c r="AN1129" i="1" l="1"/>
  <c r="AV1129" i="1" s="1"/>
  <c r="CF1125" i="1"/>
  <c r="CJ1125" i="1" s="1"/>
  <c r="CE1125" i="1"/>
  <c r="CL1125" i="1" s="1"/>
  <c r="BP1129" i="1"/>
  <c r="CI1129" i="1"/>
  <c r="CD1125" i="1"/>
  <c r="BT1125" i="1"/>
  <c r="CU1129" i="1"/>
  <c r="BJ1129" i="1"/>
  <c r="BH1129" i="1"/>
  <c r="BI1129" i="1"/>
  <c r="CT1129" i="1"/>
  <c r="BE1129" i="1"/>
  <c r="BD1129" i="1"/>
  <c r="BF1129" i="1"/>
  <c r="AU1129" i="1" l="1"/>
  <c r="CG1125" i="1"/>
  <c r="CM1125" i="1" s="1"/>
  <c r="CH1125" i="1"/>
  <c r="CV1129" i="1"/>
  <c r="AM1130" i="1"/>
  <c r="BG1129" i="1"/>
  <c r="BK1129" i="1"/>
  <c r="AO1130" i="1" l="1"/>
  <c r="AP1130" i="1"/>
  <c r="AQ1130" i="1"/>
  <c r="AR1130" i="1"/>
  <c r="AS1130" i="1"/>
  <c r="AT1130" i="1"/>
  <c r="AW1130" i="1"/>
  <c r="CK1130" i="1"/>
  <c r="BQ1126" i="1"/>
  <c r="BS1126" i="1" s="1"/>
  <c r="CS1130" i="1"/>
  <c r="AN1130" i="1" l="1"/>
  <c r="AV1130" i="1" s="1"/>
  <c r="CI1130" i="1"/>
  <c r="CF1126" i="1"/>
  <c r="CJ1126" i="1" s="1"/>
  <c r="CE1126" i="1"/>
  <c r="CL1126" i="1" s="1"/>
  <c r="BT1126" i="1"/>
  <c r="CD1126" i="1"/>
  <c r="CH1126" i="1" s="1"/>
  <c r="BH1130" i="1"/>
  <c r="BP1130" i="1"/>
  <c r="BE1130" i="1"/>
  <c r="BF1130" i="1"/>
  <c r="BD1130" i="1"/>
  <c r="CT1130" i="1"/>
  <c r="BI1130" i="1"/>
  <c r="BJ1130" i="1"/>
  <c r="CU1130" i="1"/>
  <c r="AU1130" i="1" l="1"/>
  <c r="CG1126" i="1"/>
  <c r="CM1126" i="1" s="1"/>
  <c r="BG1130" i="1"/>
  <c r="CV1130" i="1"/>
  <c r="BK1130" i="1"/>
  <c r="AM1131" i="1"/>
  <c r="AP1131" i="1" l="1"/>
  <c r="AQ1131" i="1"/>
  <c r="AR1131" i="1"/>
  <c r="AS1131" i="1"/>
  <c r="AO1131" i="1"/>
  <c r="AT1131" i="1"/>
  <c r="CK1131" i="1"/>
  <c r="AW1131" i="1"/>
  <c r="CS1131" i="1"/>
  <c r="BQ1127" i="1"/>
  <c r="BS1127" i="1" s="1"/>
  <c r="AN1131" i="1" l="1"/>
  <c r="AV1131" i="1" s="1"/>
  <c r="CI1131" i="1"/>
  <c r="CF1127" i="1"/>
  <c r="CJ1127" i="1" s="1"/>
  <c r="CE1127" i="1"/>
  <c r="CL1127" i="1" s="1"/>
  <c r="CD1127" i="1"/>
  <c r="BP1131" i="1"/>
  <c r="BT1127" i="1"/>
  <c r="CU1131" i="1"/>
  <c r="BH1131" i="1"/>
  <c r="BI1131" i="1"/>
  <c r="BJ1131" i="1"/>
  <c r="BD1131" i="1"/>
  <c r="CT1131" i="1"/>
  <c r="BE1131" i="1"/>
  <c r="BF1131" i="1"/>
  <c r="AU1131" i="1" l="1"/>
  <c r="CG1127" i="1"/>
  <c r="CM1127" i="1" s="1"/>
  <c r="CH1127" i="1"/>
  <c r="BK1131" i="1"/>
  <c r="BG1131" i="1"/>
  <c r="CV1131" i="1"/>
  <c r="AM1132" i="1"/>
  <c r="AS1132" i="1" l="1"/>
  <c r="AO1132" i="1"/>
  <c r="AP1132" i="1"/>
  <c r="AQ1132" i="1"/>
  <c r="AR1132" i="1"/>
  <c r="AT1132" i="1"/>
  <c r="CK1132" i="1"/>
  <c r="AW1132" i="1"/>
  <c r="BQ1128" i="1"/>
  <c r="BS1128" i="1" s="1"/>
  <c r="CS1132" i="1"/>
  <c r="AN1132" i="1" l="1"/>
  <c r="AV1132" i="1" s="1"/>
  <c r="CI1132" i="1"/>
  <c r="CF1128" i="1"/>
  <c r="CJ1128" i="1" s="1"/>
  <c r="CE1128" i="1"/>
  <c r="CL1128" i="1" s="1"/>
  <c r="CD1128" i="1"/>
  <c r="BP1132" i="1"/>
  <c r="CU1132" i="1"/>
  <c r="BH1132" i="1"/>
  <c r="BJ1132" i="1"/>
  <c r="BI1132" i="1"/>
  <c r="BT1128" i="1"/>
  <c r="BE1132" i="1"/>
  <c r="BD1132" i="1"/>
  <c r="CT1132" i="1"/>
  <c r="BF1132" i="1"/>
  <c r="AU1132" i="1" l="1"/>
  <c r="CG1128" i="1"/>
  <c r="CM1128" i="1" s="1"/>
  <c r="CH1128" i="1"/>
  <c r="CV1132" i="1"/>
  <c r="BK1132" i="1"/>
  <c r="BG1132" i="1"/>
  <c r="AM1133" i="1"/>
  <c r="AO1133" i="1" l="1"/>
  <c r="AP1133" i="1"/>
  <c r="AQ1133" i="1"/>
  <c r="AR1133" i="1"/>
  <c r="AS1133" i="1"/>
  <c r="CK1133" i="1"/>
  <c r="AW1133" i="1"/>
  <c r="CS1133" i="1"/>
  <c r="BQ1129" i="1"/>
  <c r="BS1129" i="1" s="1"/>
  <c r="AT1133" i="1" l="1"/>
  <c r="CF1129" i="1"/>
  <c r="CJ1129" i="1" s="1"/>
  <c r="CE1129" i="1"/>
  <c r="CL1129" i="1" s="1"/>
  <c r="CI1133" i="1"/>
  <c r="CD1129" i="1"/>
  <c r="BP1133" i="1"/>
  <c r="BT1129" i="1"/>
  <c r="BI1133" i="1"/>
  <c r="BJ1133" i="1"/>
  <c r="CU1133" i="1"/>
  <c r="BH1133" i="1"/>
  <c r="BD1133" i="1"/>
  <c r="CT1133" i="1"/>
  <c r="BE1133" i="1"/>
  <c r="BF1133" i="1"/>
  <c r="AN1133" i="1" l="1"/>
  <c r="AV1133" i="1" s="1"/>
  <c r="CG1129" i="1"/>
  <c r="CM1129" i="1" s="1"/>
  <c r="CH1129" i="1"/>
  <c r="AM1134" i="1"/>
  <c r="BK1133" i="1"/>
  <c r="BG1133" i="1"/>
  <c r="CV1133" i="1"/>
  <c r="AU1133" i="1" l="1"/>
  <c r="AQ1134" i="1"/>
  <c r="AR1134" i="1"/>
  <c r="AS1134" i="1"/>
  <c r="AO1134" i="1"/>
  <c r="AP1134" i="1"/>
  <c r="BH1134" i="1" s="1"/>
  <c r="AW1134" i="1"/>
  <c r="CK1134" i="1"/>
  <c r="CS1134" i="1"/>
  <c r="BQ1130" i="1"/>
  <c r="BS1130" i="1" s="1"/>
  <c r="AT1134" i="1" l="1"/>
  <c r="BF1134" i="1"/>
  <c r="CT1134" i="1"/>
  <c r="BD1134" i="1"/>
  <c r="BE1134" i="1"/>
  <c r="CF1130" i="1"/>
  <c r="CJ1130" i="1" s="1"/>
  <c r="CE1130" i="1"/>
  <c r="CL1130" i="1" s="1"/>
  <c r="BP1134" i="1"/>
  <c r="CI1134" i="1"/>
  <c r="BT1130" i="1"/>
  <c r="CD1130" i="1"/>
  <c r="CH1130" i="1" s="1"/>
  <c r="BI1134" i="1"/>
  <c r="BJ1134" i="1"/>
  <c r="CU1134" i="1"/>
  <c r="AN1134" i="1" l="1"/>
  <c r="AV1134" i="1" s="1"/>
  <c r="CV1134" i="1"/>
  <c r="BG1134" i="1"/>
  <c r="CG1130" i="1"/>
  <c r="CM1130" i="1" s="1"/>
  <c r="BK1134" i="1"/>
  <c r="AM1135" i="1"/>
  <c r="AU1134" i="1" l="1"/>
  <c r="AO1135" i="1"/>
  <c r="AP1135" i="1"/>
  <c r="CU1135" i="1" s="1"/>
  <c r="AQ1135" i="1"/>
  <c r="AR1135" i="1"/>
  <c r="AS1135" i="1"/>
  <c r="AT1135" i="1"/>
  <c r="BQ1131" i="1"/>
  <c r="BS1131" i="1" s="1"/>
  <c r="CE1131" i="1" s="1"/>
  <c r="CL1131" i="1" s="1"/>
  <c r="AW1135" i="1"/>
  <c r="CK1135" i="1"/>
  <c r="CS1135" i="1"/>
  <c r="AN1135" i="1" l="1"/>
  <c r="AV1135" i="1" s="1"/>
  <c r="CD1131" i="1"/>
  <c r="CH1131" i="1" s="1"/>
  <c r="CF1131" i="1"/>
  <c r="CJ1131" i="1" s="1"/>
  <c r="BT1131" i="1"/>
  <c r="BH1135" i="1"/>
  <c r="BJ1135" i="1"/>
  <c r="BI1135" i="1"/>
  <c r="CI1135" i="1"/>
  <c r="CT1135" i="1"/>
  <c r="CV1135" i="1" s="1"/>
  <c r="BF1135" i="1"/>
  <c r="BD1135" i="1"/>
  <c r="BE1135" i="1"/>
  <c r="BP1135" i="1"/>
  <c r="AU1135" i="1" l="1"/>
  <c r="CG1131" i="1"/>
  <c r="CM1131" i="1" s="1"/>
  <c r="BK1135" i="1"/>
  <c r="AM1136" i="1"/>
  <c r="BG1135" i="1"/>
  <c r="AO1136" i="1" l="1"/>
  <c r="AP1136" i="1"/>
  <c r="AQ1136" i="1"/>
  <c r="AR1136" i="1"/>
  <c r="AS1136" i="1"/>
  <c r="AT1136" i="1"/>
  <c r="CK1136" i="1"/>
  <c r="AW1136" i="1"/>
  <c r="BQ1132" i="1"/>
  <c r="BS1132" i="1" s="1"/>
  <c r="CS1136" i="1"/>
  <c r="AN1136" i="1" l="1"/>
  <c r="AV1136" i="1" s="1"/>
  <c r="CF1132" i="1"/>
  <c r="CJ1132" i="1" s="1"/>
  <c r="CE1132" i="1"/>
  <c r="CL1132" i="1" s="1"/>
  <c r="CI1136" i="1"/>
  <c r="CD1132" i="1"/>
  <c r="BD1136" i="1"/>
  <c r="BF1136" i="1"/>
  <c r="BE1136" i="1"/>
  <c r="CT1136" i="1"/>
  <c r="BT1132" i="1"/>
  <c r="CU1136" i="1"/>
  <c r="BP1136" i="1"/>
  <c r="BI1136" i="1"/>
  <c r="BH1136" i="1"/>
  <c r="BJ1136" i="1"/>
  <c r="AU1136" i="1" l="1"/>
  <c r="CG1132" i="1"/>
  <c r="CH1132" i="1"/>
  <c r="BG1136" i="1"/>
  <c r="BK1136" i="1"/>
  <c r="CV1136" i="1"/>
  <c r="AM1137" i="1"/>
  <c r="AR1137" i="1" l="1"/>
  <c r="AS1137" i="1"/>
  <c r="AO1137" i="1"/>
  <c r="AT1137" i="1" s="1"/>
  <c r="AP1137" i="1"/>
  <c r="AQ1137" i="1"/>
  <c r="CM1132" i="1"/>
  <c r="CK1137" i="1"/>
  <c r="AW1137" i="1"/>
  <c r="BQ1133" i="1"/>
  <c r="BS1133" i="1" s="1"/>
  <c r="CS1137" i="1"/>
  <c r="AN1137" i="1" l="1"/>
  <c r="AV1137" i="1" s="1"/>
  <c r="CF1133" i="1"/>
  <c r="CJ1133" i="1" s="1"/>
  <c r="CE1133" i="1"/>
  <c r="CL1133" i="1" s="1"/>
  <c r="BP1137" i="1"/>
  <c r="CI1137" i="1"/>
  <c r="CD1133" i="1"/>
  <c r="CT1137" i="1"/>
  <c r="BE1137" i="1"/>
  <c r="BD1137" i="1"/>
  <c r="BF1137" i="1"/>
  <c r="BT1133" i="1"/>
  <c r="BJ1137" i="1"/>
  <c r="BH1137" i="1"/>
  <c r="CU1137" i="1"/>
  <c r="BI1137" i="1"/>
  <c r="AU1137" i="1" l="1"/>
  <c r="CG1133" i="1"/>
  <c r="CM1133" i="1" s="1"/>
  <c r="CH1133" i="1"/>
  <c r="CV1137" i="1"/>
  <c r="BG1137" i="1"/>
  <c r="AM1138" i="1"/>
  <c r="BK1137" i="1"/>
  <c r="AO1138" i="1" l="1"/>
  <c r="AP1138" i="1"/>
  <c r="AQ1138" i="1"/>
  <c r="AR1138" i="1"/>
  <c r="AS1138" i="1"/>
  <c r="AT1138" i="1"/>
  <c r="CK1138" i="1"/>
  <c r="AW1138" i="1"/>
  <c r="BQ1134" i="1"/>
  <c r="BS1134" i="1" s="1"/>
  <c r="CS1138" i="1"/>
  <c r="AN1138" i="1" l="1"/>
  <c r="AV1138" i="1" s="1"/>
  <c r="CF1134" i="1"/>
  <c r="CJ1134" i="1" s="1"/>
  <c r="CE1134" i="1"/>
  <c r="CL1134" i="1" s="1"/>
  <c r="BP1138" i="1"/>
  <c r="CI1138" i="1"/>
  <c r="CD1134" i="1"/>
  <c r="BT1134" i="1"/>
  <c r="BI1138" i="1"/>
  <c r="CU1138" i="1"/>
  <c r="BH1138" i="1"/>
  <c r="BJ1138" i="1"/>
  <c r="BE1138" i="1"/>
  <c r="BD1138" i="1"/>
  <c r="CT1138" i="1"/>
  <c r="BF1138" i="1"/>
  <c r="AU1138" i="1" l="1"/>
  <c r="CG1134" i="1"/>
  <c r="CM1134" i="1" s="1"/>
  <c r="CH1134" i="1"/>
  <c r="BK1138" i="1"/>
  <c r="CV1138" i="1"/>
  <c r="BG1138" i="1"/>
  <c r="AM1139" i="1"/>
  <c r="AP1139" i="1" l="1"/>
  <c r="AQ1139" i="1"/>
  <c r="AR1139" i="1"/>
  <c r="AS1139" i="1"/>
  <c r="AO1139" i="1"/>
  <c r="AT1139" i="1"/>
  <c r="CK1139" i="1"/>
  <c r="AW1139" i="1"/>
  <c r="BQ1135" i="1"/>
  <c r="BS1135" i="1" s="1"/>
  <c r="CS1139" i="1"/>
  <c r="AN1139" i="1" l="1"/>
  <c r="AV1139" i="1" s="1"/>
  <c r="CF1135" i="1"/>
  <c r="CJ1135" i="1" s="1"/>
  <c r="CE1135" i="1"/>
  <c r="CL1135" i="1" s="1"/>
  <c r="CI1139" i="1"/>
  <c r="CD1135" i="1"/>
  <c r="BP1139" i="1"/>
  <c r="CU1139" i="1"/>
  <c r="BH1139" i="1"/>
  <c r="BI1139" i="1"/>
  <c r="BJ1139" i="1"/>
  <c r="BT1135" i="1"/>
  <c r="CT1139" i="1"/>
  <c r="BE1139" i="1"/>
  <c r="BD1139" i="1"/>
  <c r="BF1139" i="1"/>
  <c r="AU1139" i="1" l="1"/>
  <c r="CG1135" i="1"/>
  <c r="CM1135" i="1" s="1"/>
  <c r="CH1135" i="1"/>
  <c r="BK1139" i="1"/>
  <c r="BG1139" i="1"/>
  <c r="AM1140" i="1"/>
  <c r="CV1139" i="1"/>
  <c r="AS1140" i="1" l="1"/>
  <c r="AO1140" i="1"/>
  <c r="AP1140" i="1"/>
  <c r="AQ1140" i="1"/>
  <c r="AR1140" i="1"/>
  <c r="CK1140" i="1"/>
  <c r="AW1140" i="1"/>
  <c r="CS1140" i="1"/>
  <c r="BQ1136" i="1"/>
  <c r="BS1136" i="1" s="1"/>
  <c r="AT1140" i="1" l="1"/>
  <c r="CF1136" i="1"/>
  <c r="CJ1136" i="1" s="1"/>
  <c r="CE1136" i="1"/>
  <c r="CL1136" i="1" s="1"/>
  <c r="CI1140" i="1"/>
  <c r="CD1136" i="1"/>
  <c r="BP1140" i="1"/>
  <c r="BT1136" i="1"/>
  <c r="BF1140" i="1"/>
  <c r="CT1140" i="1"/>
  <c r="BE1140" i="1"/>
  <c r="BD1140" i="1"/>
  <c r="BH1140" i="1"/>
  <c r="BI1140" i="1"/>
  <c r="BJ1140" i="1"/>
  <c r="CU1140" i="1"/>
  <c r="AN1140" i="1" l="1"/>
  <c r="AV1140" i="1" s="1"/>
  <c r="CG1136" i="1"/>
  <c r="CM1136" i="1" s="1"/>
  <c r="CH1136" i="1"/>
  <c r="AM1141" i="1"/>
  <c r="CV1140" i="1"/>
  <c r="BG1140" i="1"/>
  <c r="BK1140" i="1"/>
  <c r="AU1140" i="1" l="1"/>
  <c r="AO1141" i="1"/>
  <c r="AP1141" i="1"/>
  <c r="AQ1141" i="1"/>
  <c r="AR1141" i="1"/>
  <c r="AS1141" i="1"/>
  <c r="AT1141" i="1"/>
  <c r="CK1141" i="1"/>
  <c r="AW1141" i="1"/>
  <c r="CS1141" i="1"/>
  <c r="BQ1137" i="1"/>
  <c r="BS1137" i="1" s="1"/>
  <c r="AN1141" i="1" l="1"/>
  <c r="AV1141" i="1" s="1"/>
  <c r="CF1137" i="1"/>
  <c r="CJ1137" i="1" s="1"/>
  <c r="CE1137" i="1"/>
  <c r="CL1137" i="1" s="1"/>
  <c r="BP1141" i="1"/>
  <c r="CI1141" i="1"/>
  <c r="CD1137" i="1"/>
  <c r="BJ1141" i="1"/>
  <c r="BH1141" i="1"/>
  <c r="CU1141" i="1"/>
  <c r="BI1141" i="1"/>
  <c r="BE1141" i="1"/>
  <c r="BD1141" i="1"/>
  <c r="BF1141" i="1"/>
  <c r="CT1141" i="1"/>
  <c r="BT1137" i="1"/>
  <c r="AU1141" i="1" l="1"/>
  <c r="CG1137" i="1"/>
  <c r="CM1137" i="1" s="1"/>
  <c r="CH1137" i="1"/>
  <c r="AM1142" i="1"/>
  <c r="CV1141" i="1"/>
  <c r="BG1141" i="1"/>
  <c r="BK1141" i="1"/>
  <c r="AQ1142" i="1" l="1"/>
  <c r="AR1142" i="1"/>
  <c r="AS1142" i="1"/>
  <c r="AO1142" i="1"/>
  <c r="AP1142" i="1"/>
  <c r="AT1142" i="1"/>
  <c r="CK1142" i="1"/>
  <c r="AW1142" i="1"/>
  <c r="BQ1138" i="1"/>
  <c r="BS1138" i="1" s="1"/>
  <c r="CS1142" i="1"/>
  <c r="AN1142" i="1" l="1"/>
  <c r="AV1142" i="1" s="1"/>
  <c r="CI1142" i="1"/>
  <c r="CF1138" i="1"/>
  <c r="CJ1138" i="1" s="1"/>
  <c r="CE1138" i="1"/>
  <c r="CL1138" i="1" s="1"/>
  <c r="CD1138" i="1"/>
  <c r="BP1142" i="1"/>
  <c r="BT1138" i="1"/>
  <c r="CT1142" i="1"/>
  <c r="BF1142" i="1"/>
  <c r="BD1142" i="1"/>
  <c r="BE1142" i="1"/>
  <c r="BH1142" i="1"/>
  <c r="BJ1142" i="1"/>
  <c r="BI1142" i="1"/>
  <c r="CU1142" i="1"/>
  <c r="AU1142" i="1" l="1"/>
  <c r="CG1138" i="1"/>
  <c r="CH1138" i="1"/>
  <c r="CV1142" i="1"/>
  <c r="BG1142" i="1"/>
  <c r="AM1143" i="1"/>
  <c r="BK1142" i="1"/>
  <c r="AO1143" i="1" l="1"/>
  <c r="AP1143" i="1"/>
  <c r="AQ1143" i="1"/>
  <c r="AR1143" i="1"/>
  <c r="AS1143" i="1"/>
  <c r="AT1143" i="1"/>
  <c r="CM1138" i="1"/>
  <c r="CK1143" i="1"/>
  <c r="AW1143" i="1"/>
  <c r="BQ1139" i="1"/>
  <c r="BS1139" i="1" s="1"/>
  <c r="CS1143" i="1"/>
  <c r="AN1143" i="1" l="1"/>
  <c r="AV1143" i="1" s="1"/>
  <c r="CF1139" i="1"/>
  <c r="CJ1139" i="1" s="1"/>
  <c r="CE1139" i="1"/>
  <c r="CL1139" i="1" s="1"/>
  <c r="CI1143" i="1"/>
  <c r="CD1139" i="1"/>
  <c r="BP1143" i="1"/>
  <c r="BT1139" i="1"/>
  <c r="BI1143" i="1"/>
  <c r="BJ1143" i="1"/>
  <c r="CU1143" i="1"/>
  <c r="BH1143" i="1"/>
  <c r="BD1143" i="1"/>
  <c r="BF1143" i="1"/>
  <c r="BE1143" i="1"/>
  <c r="CT1143" i="1"/>
  <c r="AU1143" i="1" l="1"/>
  <c r="CG1139" i="1"/>
  <c r="CM1139" i="1" s="1"/>
  <c r="CH1139" i="1"/>
  <c r="CV1143" i="1"/>
  <c r="BK1143" i="1"/>
  <c r="BG1143" i="1"/>
  <c r="AM1144" i="1"/>
  <c r="AO1144" i="1" l="1"/>
  <c r="AP1144" i="1"/>
  <c r="AQ1144" i="1"/>
  <c r="AR1144" i="1"/>
  <c r="AS1144" i="1"/>
  <c r="CK1144" i="1"/>
  <c r="AW1144" i="1"/>
  <c r="BQ1140" i="1"/>
  <c r="BS1140" i="1" s="1"/>
  <c r="CS1144" i="1"/>
  <c r="AT1144" i="1" l="1"/>
  <c r="AN1144" i="1" s="1"/>
  <c r="AV1144" i="1" s="1"/>
  <c r="CF1140" i="1"/>
  <c r="CJ1140" i="1" s="1"/>
  <c r="CE1140" i="1"/>
  <c r="CL1140" i="1" s="1"/>
  <c r="CI1144" i="1"/>
  <c r="CD1140" i="1"/>
  <c r="BP1144" i="1"/>
  <c r="BE1144" i="1"/>
  <c r="BD1144" i="1"/>
  <c r="CT1144" i="1"/>
  <c r="BF1144" i="1"/>
  <c r="BT1140" i="1"/>
  <c r="BH1144" i="1"/>
  <c r="BI1144" i="1"/>
  <c r="BJ1144" i="1"/>
  <c r="CU1144" i="1"/>
  <c r="AU1144" i="1" l="1"/>
  <c r="CG1140" i="1"/>
  <c r="CH1140" i="1"/>
  <c r="CV1144" i="1"/>
  <c r="AM1145" i="1"/>
  <c r="BG1144" i="1"/>
  <c r="BK1144" i="1"/>
  <c r="AR1145" i="1" l="1"/>
  <c r="AS1145" i="1"/>
  <c r="AO1145" i="1"/>
  <c r="AP1145" i="1"/>
  <c r="AQ1145" i="1"/>
  <c r="AT1145" i="1"/>
  <c r="CM1140" i="1"/>
  <c r="CK1145" i="1"/>
  <c r="AW1145" i="1"/>
  <c r="BQ1141" i="1"/>
  <c r="BS1141" i="1" s="1"/>
  <c r="CS1145" i="1"/>
  <c r="AN1145" i="1" l="1"/>
  <c r="AV1145" i="1" s="1"/>
  <c r="CF1141" i="1"/>
  <c r="CJ1141" i="1" s="1"/>
  <c r="CE1141" i="1"/>
  <c r="CL1141" i="1" s="1"/>
  <c r="CI1145" i="1"/>
  <c r="CD1141" i="1"/>
  <c r="BP1145" i="1"/>
  <c r="BT1141" i="1"/>
  <c r="BE1145" i="1"/>
  <c r="CT1145" i="1"/>
  <c r="BD1145" i="1"/>
  <c r="BF1145" i="1"/>
  <c r="BH1145" i="1"/>
  <c r="BI1145" i="1"/>
  <c r="BJ1145" i="1"/>
  <c r="CU1145" i="1"/>
  <c r="AU1145" i="1" l="1"/>
  <c r="CG1141" i="1"/>
  <c r="CM1141" i="1" s="1"/>
  <c r="CH1141" i="1"/>
  <c r="BG1145" i="1"/>
  <c r="CV1145" i="1"/>
  <c r="BK1145" i="1"/>
  <c r="AM1146" i="1"/>
  <c r="AO1146" i="1" l="1"/>
  <c r="AP1146" i="1"/>
  <c r="AQ1146" i="1"/>
  <c r="AR1146" i="1"/>
  <c r="AS1146" i="1"/>
  <c r="AT1146" i="1"/>
  <c r="CK1146" i="1"/>
  <c r="AW1146" i="1"/>
  <c r="CS1146" i="1"/>
  <c r="BQ1142" i="1"/>
  <c r="BS1142" i="1" s="1"/>
  <c r="AN1146" i="1" l="1"/>
  <c r="AV1146" i="1" s="1"/>
  <c r="CF1142" i="1"/>
  <c r="CJ1142" i="1" s="1"/>
  <c r="CE1142" i="1"/>
  <c r="CL1142" i="1" s="1"/>
  <c r="CI1146" i="1"/>
  <c r="CD1142" i="1"/>
  <c r="BP1146" i="1"/>
  <c r="BD1146" i="1"/>
  <c r="BF1146" i="1"/>
  <c r="BE1146" i="1"/>
  <c r="CT1146" i="1"/>
  <c r="BT1142" i="1"/>
  <c r="BH1146" i="1"/>
  <c r="BI1146" i="1"/>
  <c r="BJ1146" i="1"/>
  <c r="CU1146" i="1"/>
  <c r="AU1146" i="1" l="1"/>
  <c r="CG1142" i="1"/>
  <c r="CH1142" i="1"/>
  <c r="AM1147" i="1"/>
  <c r="CV1146" i="1"/>
  <c r="BG1146" i="1"/>
  <c r="BK1146" i="1"/>
  <c r="AP1147" i="1" l="1"/>
  <c r="AQ1147" i="1"/>
  <c r="AR1147" i="1"/>
  <c r="AS1147" i="1"/>
  <c r="AO1147" i="1"/>
  <c r="AT1147" i="1"/>
  <c r="CM1142" i="1"/>
  <c r="CK1147" i="1"/>
  <c r="AW1147" i="1"/>
  <c r="BQ1143" i="1"/>
  <c r="BS1143" i="1" s="1"/>
  <c r="CS1147" i="1"/>
  <c r="AN1147" i="1" l="1"/>
  <c r="AV1147" i="1" s="1"/>
  <c r="CI1147" i="1"/>
  <c r="CF1143" i="1"/>
  <c r="CJ1143" i="1" s="1"/>
  <c r="CE1143" i="1"/>
  <c r="CL1143" i="1" s="1"/>
  <c r="CD1143" i="1"/>
  <c r="BP1147" i="1"/>
  <c r="BT1143" i="1"/>
  <c r="BD1147" i="1"/>
  <c r="BE1147" i="1"/>
  <c r="BF1147" i="1"/>
  <c r="CT1147" i="1"/>
  <c r="BH1147" i="1"/>
  <c r="BI1147" i="1"/>
  <c r="BJ1147" i="1"/>
  <c r="CU1147" i="1"/>
  <c r="AU1147" i="1" l="1"/>
  <c r="CG1143" i="1"/>
  <c r="CH1143" i="1"/>
  <c r="CV1147" i="1"/>
  <c r="BG1147" i="1"/>
  <c r="AM1148" i="1"/>
  <c r="BK1147" i="1"/>
  <c r="AS1148" i="1" l="1"/>
  <c r="AO1148" i="1"/>
  <c r="AP1148" i="1"/>
  <c r="AQ1148" i="1"/>
  <c r="AR1148" i="1"/>
  <c r="CM1143" i="1"/>
  <c r="CK1148" i="1"/>
  <c r="AW1148" i="1"/>
  <c r="CS1148" i="1"/>
  <c r="BQ1144" i="1"/>
  <c r="BS1144" i="1" s="1"/>
  <c r="AT1148" i="1" l="1"/>
  <c r="AN1148" i="1" s="1"/>
  <c r="CF1144" i="1"/>
  <c r="CJ1144" i="1" s="1"/>
  <c r="CE1144" i="1"/>
  <c r="CL1144" i="1" s="1"/>
  <c r="BP1148" i="1"/>
  <c r="CI1148" i="1"/>
  <c r="CD1144" i="1"/>
  <c r="CU1148" i="1"/>
  <c r="BH1148" i="1"/>
  <c r="BI1148" i="1"/>
  <c r="BJ1148" i="1"/>
  <c r="BE1148" i="1"/>
  <c r="BF1148" i="1"/>
  <c r="BD1148" i="1"/>
  <c r="CT1148" i="1"/>
  <c r="BT1144" i="1"/>
  <c r="AV1148" i="1" l="1"/>
  <c r="AU1148" i="1"/>
  <c r="AM1149" i="1"/>
  <c r="AW1149" i="1" s="1"/>
  <c r="CG1144" i="1"/>
  <c r="CM1144" i="1" s="1"/>
  <c r="CH1144" i="1"/>
  <c r="CV1148" i="1"/>
  <c r="BG1148" i="1"/>
  <c r="BK1148" i="1"/>
  <c r="BQ1145" i="1" l="1"/>
  <c r="BS1145" i="1" s="1"/>
  <c r="CF1145" i="1" s="1"/>
  <c r="CJ1145" i="1" s="1"/>
  <c r="CS1149" i="1"/>
  <c r="AO1149" i="1"/>
  <c r="CT1149" i="1" s="1"/>
  <c r="AP1149" i="1"/>
  <c r="BJ1149" i="1" s="1"/>
  <c r="AQ1149" i="1"/>
  <c r="AR1149" i="1"/>
  <c r="AS1149" i="1"/>
  <c r="CK1149" i="1"/>
  <c r="CI1149" i="1" l="1"/>
  <c r="BT1145" i="1"/>
  <c r="CD1145" i="1"/>
  <c r="CE1145" i="1"/>
  <c r="CL1145" i="1" s="1"/>
  <c r="BI1149" i="1"/>
  <c r="BD1149" i="1"/>
  <c r="AT1149" i="1"/>
  <c r="BP1149" i="1"/>
  <c r="CU1149" i="1"/>
  <c r="CV1149" i="1" s="1"/>
  <c r="BE1149" i="1"/>
  <c r="BF1149" i="1"/>
  <c r="BH1149" i="1"/>
  <c r="CG1145" i="1" l="1"/>
  <c r="CM1145" i="1" s="1"/>
  <c r="CH1145" i="1"/>
  <c r="AM1150" i="1"/>
  <c r="AR1150" i="1" s="1"/>
  <c r="AN1149" i="1"/>
  <c r="BG1149" i="1"/>
  <c r="BK1149" i="1"/>
  <c r="AW1150" i="1" l="1"/>
  <c r="CS1150" i="1"/>
  <c r="CK1150" i="1"/>
  <c r="AQ1150" i="1"/>
  <c r="AP1150" i="1"/>
  <c r="BH1150" i="1" s="1"/>
  <c r="AO1150" i="1"/>
  <c r="AT1150" i="1" s="1"/>
  <c r="BQ1146" i="1"/>
  <c r="BS1146" i="1" s="1"/>
  <c r="CE1146" i="1" s="1"/>
  <c r="CL1146" i="1" s="1"/>
  <c r="AS1150" i="1"/>
  <c r="AV1149" i="1"/>
  <c r="AU1149" i="1"/>
  <c r="AN1150" i="1" l="1"/>
  <c r="BP1150" i="1"/>
  <c r="BD1150" i="1"/>
  <c r="CU1150" i="1"/>
  <c r="BI1150" i="1"/>
  <c r="BJ1150" i="1"/>
  <c r="BE1150" i="1"/>
  <c r="CT1150" i="1"/>
  <c r="BF1150" i="1"/>
  <c r="BT1146" i="1"/>
  <c r="CI1150" i="1"/>
  <c r="CD1146" i="1"/>
  <c r="CH1146" i="1" s="1"/>
  <c r="CF1146" i="1"/>
  <c r="CJ1146" i="1" s="1"/>
  <c r="AM1151" i="1"/>
  <c r="CV1150" i="1" l="1"/>
  <c r="AV1150" i="1"/>
  <c r="AU1150" i="1"/>
  <c r="BK1150" i="1"/>
  <c r="BG1150" i="1"/>
  <c r="CG1146" i="1"/>
  <c r="CM1146" i="1" s="1"/>
  <c r="AO1151" i="1"/>
  <c r="AP1151" i="1"/>
  <c r="AT1151" i="1" s="1"/>
  <c r="AQ1151" i="1"/>
  <c r="AR1151" i="1"/>
  <c r="AS1151" i="1"/>
  <c r="CK1151" i="1"/>
  <c r="AW1151" i="1"/>
  <c r="CS1151" i="1"/>
  <c r="BQ1147" i="1"/>
  <c r="BS1147" i="1" s="1"/>
  <c r="AN1151" i="1" l="1"/>
  <c r="CI1151" i="1"/>
  <c r="CF1147" i="1"/>
  <c r="CJ1147" i="1" s="1"/>
  <c r="CE1147" i="1"/>
  <c r="CL1147" i="1" s="1"/>
  <c r="CD1147" i="1"/>
  <c r="BJ1151" i="1"/>
  <c r="BI1151" i="1"/>
  <c r="CU1151" i="1"/>
  <c r="BH1151" i="1"/>
  <c r="BP1151" i="1"/>
  <c r="CT1151" i="1"/>
  <c r="BF1151" i="1"/>
  <c r="BD1151" i="1"/>
  <c r="BE1151" i="1"/>
  <c r="BT1147" i="1"/>
  <c r="AV1151" i="1" l="1"/>
  <c r="AU1151" i="1"/>
  <c r="CG1147" i="1"/>
  <c r="CM1147" i="1" s="1"/>
  <c r="CH1147" i="1"/>
  <c r="CV1151" i="1"/>
  <c r="AM1152" i="1"/>
  <c r="BG1151" i="1"/>
  <c r="BK1151" i="1"/>
  <c r="AO1152" i="1" l="1"/>
  <c r="AP1152" i="1"/>
  <c r="AQ1152" i="1"/>
  <c r="AT1152" i="1" s="1"/>
  <c r="AR1152" i="1"/>
  <c r="AS1152" i="1"/>
  <c r="CK1152" i="1"/>
  <c r="AW1152" i="1"/>
  <c r="BQ1148" i="1"/>
  <c r="BS1148" i="1" s="1"/>
  <c r="CS1152" i="1"/>
  <c r="AN1152" i="1" l="1"/>
  <c r="CI1152" i="1"/>
  <c r="CF1148" i="1"/>
  <c r="CJ1148" i="1" s="1"/>
  <c r="CE1148" i="1"/>
  <c r="CL1148" i="1" s="1"/>
  <c r="CD1148" i="1"/>
  <c r="BP1152" i="1"/>
  <c r="BJ1152" i="1"/>
  <c r="BI1152" i="1"/>
  <c r="BH1152" i="1"/>
  <c r="CU1152" i="1"/>
  <c r="CT1152" i="1"/>
  <c r="BE1152" i="1"/>
  <c r="BD1152" i="1"/>
  <c r="BF1152" i="1"/>
  <c r="BT1148" i="1"/>
  <c r="AV1152" i="1" l="1"/>
  <c r="AU1152" i="1"/>
  <c r="CG1148" i="1"/>
  <c r="CH1148" i="1"/>
  <c r="AM1153" i="1"/>
  <c r="CV1152" i="1"/>
  <c r="BG1152" i="1"/>
  <c r="BK1152" i="1"/>
  <c r="AR1153" i="1" l="1"/>
  <c r="AS1153" i="1"/>
  <c r="AO1153" i="1"/>
  <c r="AT1153" i="1" s="1"/>
  <c r="AP1153" i="1"/>
  <c r="AQ1153" i="1"/>
  <c r="CK1153" i="1"/>
  <c r="AW1153" i="1"/>
  <c r="CM1148" i="1"/>
  <c r="BQ1149" i="1"/>
  <c r="BS1149" i="1" s="1"/>
  <c r="CS1153" i="1"/>
  <c r="AN1153" i="1" l="1"/>
  <c r="AV1153" i="1" s="1"/>
  <c r="CF1149" i="1"/>
  <c r="CJ1149" i="1" s="1"/>
  <c r="CE1149" i="1"/>
  <c r="CL1149" i="1" s="1"/>
  <c r="CI1153" i="1"/>
  <c r="CD1149" i="1"/>
  <c r="BT1149" i="1"/>
  <c r="BF1153" i="1"/>
  <c r="CT1153" i="1"/>
  <c r="BE1153" i="1"/>
  <c r="BD1153" i="1"/>
  <c r="BP1153" i="1"/>
  <c r="BI1153" i="1"/>
  <c r="BJ1153" i="1"/>
  <c r="CU1153" i="1"/>
  <c r="BH1153" i="1"/>
  <c r="AU1153" i="1" l="1"/>
  <c r="CG1149" i="1"/>
  <c r="CH1149" i="1"/>
  <c r="CV1153" i="1"/>
  <c r="BG1153" i="1"/>
  <c r="AM1154" i="1"/>
  <c r="BK1153" i="1"/>
  <c r="AO1154" i="1" l="1"/>
  <c r="AP1154" i="1"/>
  <c r="AQ1154" i="1"/>
  <c r="AR1154" i="1"/>
  <c r="AS1154" i="1"/>
  <c r="CM1149" i="1"/>
  <c r="CK1154" i="1"/>
  <c r="AW1154" i="1"/>
  <c r="CS1154" i="1"/>
  <c r="BQ1150" i="1"/>
  <c r="BS1150" i="1" s="1"/>
  <c r="AT1154" i="1" l="1"/>
  <c r="CI1154" i="1"/>
  <c r="CF1150" i="1"/>
  <c r="CJ1150" i="1" s="1"/>
  <c r="CE1150" i="1"/>
  <c r="CL1150" i="1" s="1"/>
  <c r="CD1150" i="1"/>
  <c r="BT1150" i="1"/>
  <c r="BP1154" i="1"/>
  <c r="BI1154" i="1"/>
  <c r="BH1154" i="1"/>
  <c r="BJ1154" i="1"/>
  <c r="CU1154" i="1"/>
  <c r="CT1154" i="1"/>
  <c r="BF1154" i="1"/>
  <c r="BE1154" i="1"/>
  <c r="BD1154" i="1"/>
  <c r="AN1154" i="1" l="1"/>
  <c r="AM1155" i="1"/>
  <c r="CG1150" i="1"/>
  <c r="CH1150" i="1"/>
  <c r="BG1154" i="1"/>
  <c r="BK1154" i="1"/>
  <c r="CV1154" i="1"/>
  <c r="AO1155" i="1" l="1"/>
  <c r="AW1155" i="1"/>
  <c r="AV1154" i="1"/>
  <c r="AU1154" i="1"/>
  <c r="AP1155" i="1"/>
  <c r="CU1155" i="1" s="1"/>
  <c r="AQ1155" i="1"/>
  <c r="AR1155" i="1"/>
  <c r="AS1155" i="1"/>
  <c r="CK1155" i="1"/>
  <c r="BQ1151" i="1"/>
  <c r="BS1151" i="1" s="1"/>
  <c r="CF1151" i="1" s="1"/>
  <c r="CJ1151" i="1" s="1"/>
  <c r="CS1155" i="1"/>
  <c r="CM1150" i="1"/>
  <c r="BP1155" i="1"/>
  <c r="BE1155" i="1" l="1"/>
  <c r="BD1155" i="1"/>
  <c r="CT1155" i="1"/>
  <c r="CV1155" i="1" s="1"/>
  <c r="AT1155" i="1"/>
  <c r="BF1155" i="1"/>
  <c r="CI1155" i="1"/>
  <c r="BJ1155" i="1"/>
  <c r="BI1155" i="1"/>
  <c r="BH1155" i="1"/>
  <c r="CE1151" i="1"/>
  <c r="CL1151" i="1" s="1"/>
  <c r="CD1151" i="1"/>
  <c r="BT1151" i="1"/>
  <c r="BG1155" i="1" l="1"/>
  <c r="AM1156" i="1"/>
  <c r="AN1155" i="1"/>
  <c r="BK1155" i="1"/>
  <c r="CG1151" i="1"/>
  <c r="CM1151" i="1" s="1"/>
  <c r="CH1151" i="1"/>
  <c r="BP1156" i="1"/>
  <c r="AO1156" i="1" l="1"/>
  <c r="AP1156" i="1"/>
  <c r="BQ1152" i="1"/>
  <c r="BS1152" i="1" s="1"/>
  <c r="AW1156" i="1"/>
  <c r="CS1156" i="1"/>
  <c r="CK1156" i="1"/>
  <c r="AR1156" i="1"/>
  <c r="AQ1156" i="1"/>
  <c r="AS1156" i="1"/>
  <c r="AU1155" i="1"/>
  <c r="AV1155" i="1"/>
  <c r="BD1156" i="1" l="1"/>
  <c r="BF1156" i="1"/>
  <c r="BE1156" i="1"/>
  <c r="CT1156" i="1"/>
  <c r="BJ1156" i="1"/>
  <c r="BI1156" i="1"/>
  <c r="BH1156" i="1"/>
  <c r="CU1156" i="1"/>
  <c r="CI1156" i="1"/>
  <c r="AT1156" i="1"/>
  <c r="BT1152" i="1"/>
  <c r="CD1152" i="1"/>
  <c r="CE1152" i="1"/>
  <c r="CL1152" i="1" s="1"/>
  <c r="CF1152" i="1"/>
  <c r="CJ1152" i="1" s="1"/>
  <c r="CV1156" i="1" l="1"/>
  <c r="AM1157" i="1"/>
  <c r="AN1156" i="1"/>
  <c r="CH1152" i="1"/>
  <c r="CG1152" i="1"/>
  <c r="CM1152" i="1" s="1"/>
  <c r="BK1156" i="1"/>
  <c r="BG1156" i="1"/>
  <c r="BP1157" i="1"/>
  <c r="CS1157" i="1" l="1"/>
  <c r="BQ1153" i="1"/>
  <c r="BS1153" i="1" s="1"/>
  <c r="AW1157" i="1"/>
  <c r="CK1157" i="1"/>
  <c r="AS1157" i="1"/>
  <c r="AR1157" i="1"/>
  <c r="AQ1157" i="1"/>
  <c r="AP1157" i="1"/>
  <c r="AO1157" i="1"/>
  <c r="AV1156" i="1"/>
  <c r="AU1156" i="1"/>
  <c r="CD1153" i="1" l="1"/>
  <c r="CE1153" i="1"/>
  <c r="CL1153" i="1" s="1"/>
  <c r="BT1153" i="1"/>
  <c r="CF1153" i="1"/>
  <c r="CJ1153" i="1" s="1"/>
  <c r="BI1157" i="1"/>
  <c r="BJ1157" i="1"/>
  <c r="CU1157" i="1"/>
  <c r="BH1157" i="1"/>
  <c r="CI1157" i="1"/>
  <c r="AT1157" i="1"/>
  <c r="BE1157" i="1"/>
  <c r="CT1157" i="1"/>
  <c r="BF1157" i="1"/>
  <c r="BD1157" i="1"/>
  <c r="BP1158" i="1"/>
  <c r="CH1153" i="1" l="1"/>
  <c r="CG1153" i="1"/>
  <c r="CM1153" i="1" s="1"/>
  <c r="AN1157" i="1"/>
  <c r="AM1158" i="1"/>
  <c r="BK1157" i="1"/>
  <c r="CV1157" i="1"/>
  <c r="BG1157" i="1"/>
  <c r="BQ1154" i="1" l="1"/>
  <c r="BS1154" i="1" s="1"/>
  <c r="CS1158" i="1"/>
  <c r="AW1158" i="1"/>
  <c r="CK1158" i="1"/>
  <c r="AP1158" i="1"/>
  <c r="AO1158" i="1"/>
  <c r="AS1158" i="1"/>
  <c r="AR1158" i="1"/>
  <c r="AQ1158" i="1"/>
  <c r="AV1157" i="1"/>
  <c r="AU1157" i="1"/>
  <c r="BT1154" i="1" l="1"/>
  <c r="CD1154" i="1"/>
  <c r="CE1154" i="1"/>
  <c r="CL1154" i="1" s="1"/>
  <c r="CF1154" i="1"/>
  <c r="CJ1154" i="1" s="1"/>
  <c r="BI1158" i="1"/>
  <c r="BJ1158" i="1"/>
  <c r="BH1158" i="1"/>
  <c r="CU1158" i="1"/>
  <c r="CI1158" i="1"/>
  <c r="BD1158" i="1"/>
  <c r="BF1158" i="1"/>
  <c r="BE1158" i="1"/>
  <c r="CT1158" i="1"/>
  <c r="AT1158" i="1"/>
  <c r="AT1159" i="1"/>
  <c r="BP1159" i="1"/>
  <c r="BG1158" i="1" l="1"/>
  <c r="CH1154" i="1"/>
  <c r="CG1154" i="1"/>
  <c r="CM1154" i="1" s="1"/>
  <c r="AM1159" i="1"/>
  <c r="AN1158" i="1"/>
  <c r="BK1158" i="1"/>
  <c r="CV1158" i="1"/>
  <c r="AM1160" i="1"/>
  <c r="AP1160" i="1" s="1"/>
  <c r="AP1159" i="1" l="1"/>
  <c r="AO1159" i="1"/>
  <c r="CS1159" i="1"/>
  <c r="AS1159" i="1"/>
  <c r="AR1159" i="1"/>
  <c r="AQ1159" i="1"/>
  <c r="CK1159" i="1"/>
  <c r="BQ1155" i="1"/>
  <c r="BS1155" i="1" s="1"/>
  <c r="AW1159" i="1"/>
  <c r="AV1158" i="1"/>
  <c r="AU1158" i="1"/>
  <c r="AR1160" i="1"/>
  <c r="AQ1160" i="1"/>
  <c r="AO1160" i="1"/>
  <c r="BF1160" i="1" s="1"/>
  <c r="BQ1156" i="1"/>
  <c r="BS1156" i="1" s="1"/>
  <c r="CD1156" i="1" s="1"/>
  <c r="CS1160" i="1"/>
  <c r="AW1160" i="1"/>
  <c r="CK1160" i="1"/>
  <c r="AS1160" i="1"/>
  <c r="BP1160" i="1"/>
  <c r="CU1160" i="1"/>
  <c r="BI1160" i="1"/>
  <c r="BH1160" i="1"/>
  <c r="BJ1160" i="1"/>
  <c r="CI1160" i="1" l="1"/>
  <c r="BE1160" i="1"/>
  <c r="AN1159" i="1"/>
  <c r="CT1160" i="1"/>
  <c r="CV1160" i="1" s="1"/>
  <c r="BD1160" i="1"/>
  <c r="CI1159" i="1"/>
  <c r="BH1159" i="1"/>
  <c r="CU1159" i="1"/>
  <c r="BJ1159" i="1"/>
  <c r="BI1159" i="1"/>
  <c r="CT1159" i="1"/>
  <c r="BD1159" i="1"/>
  <c r="BE1159" i="1"/>
  <c r="BF1159" i="1"/>
  <c r="BT1155" i="1"/>
  <c r="CF1155" i="1"/>
  <c r="CJ1155" i="1" s="1"/>
  <c r="CD1155" i="1"/>
  <c r="CE1155" i="1"/>
  <c r="CL1155" i="1" s="1"/>
  <c r="AT1160" i="1"/>
  <c r="BT1156" i="1"/>
  <c r="CE1156" i="1"/>
  <c r="CL1156" i="1" s="1"/>
  <c r="CF1156" i="1"/>
  <c r="CJ1156" i="1" s="1"/>
  <c r="CH1156" i="1"/>
  <c r="BK1160" i="1"/>
  <c r="BG1160" i="1" l="1"/>
  <c r="AV1159" i="1"/>
  <c r="AU1159" i="1"/>
  <c r="BG1159" i="1"/>
  <c r="CV1159" i="1"/>
  <c r="CG1155" i="1"/>
  <c r="CM1155" i="1" s="1"/>
  <c r="CH1155" i="1"/>
  <c r="BK1159" i="1"/>
  <c r="AN1160" i="1"/>
  <c r="AM1161" i="1"/>
  <c r="CG1156" i="1"/>
  <c r="CM1156" i="1" s="1"/>
  <c r="BQ1157" i="1" l="1"/>
  <c r="BS1157" i="1" s="1"/>
  <c r="AW1161" i="1"/>
  <c r="AU1160" i="1"/>
  <c r="AV1160" i="1"/>
  <c r="AR1161" i="1"/>
  <c r="AO1161" i="1"/>
  <c r="AQ1161" i="1"/>
  <c r="AS1161" i="1"/>
  <c r="AP1161" i="1"/>
  <c r="CK1161" i="1"/>
  <c r="CS1161" i="1"/>
  <c r="BP1161" i="1"/>
  <c r="CU1161" i="1" l="1"/>
  <c r="BI1161" i="1"/>
  <c r="CF1157" i="1"/>
  <c r="CJ1157" i="1" s="1"/>
  <c r="BT1157" i="1"/>
  <c r="CE1157" i="1"/>
  <c r="CD1157" i="1"/>
  <c r="CH1157" i="1" s="1"/>
  <c r="BH1161" i="1"/>
  <c r="BJ1161" i="1"/>
  <c r="BE1161" i="1"/>
  <c r="CT1161" i="1"/>
  <c r="BF1161" i="1"/>
  <c r="BD1161" i="1"/>
  <c r="AT1161" i="1"/>
  <c r="AM1162" i="1" s="1"/>
  <c r="CI1161" i="1"/>
  <c r="CV1161" i="1" l="1"/>
  <c r="BK1161" i="1"/>
  <c r="CL1157" i="1"/>
  <c r="CG1157" i="1"/>
  <c r="CM1157" i="1" s="1"/>
  <c r="BG1161" i="1"/>
  <c r="AN1161" i="1"/>
  <c r="AO1162" i="1"/>
  <c r="AP1162" i="1"/>
  <c r="AQ1162" i="1"/>
  <c r="AR1162" i="1"/>
  <c r="AS1162" i="1"/>
  <c r="CK1162" i="1"/>
  <c r="AW1162" i="1"/>
  <c r="CS1162" i="1"/>
  <c r="BQ1158" i="1"/>
  <c r="BS1158" i="1" s="1"/>
  <c r="AV1161" i="1" l="1"/>
  <c r="AU1161" i="1"/>
  <c r="AT1162" i="1"/>
  <c r="AN1162" i="1" s="1"/>
  <c r="CI1162" i="1"/>
  <c r="CF1158" i="1"/>
  <c r="CJ1158" i="1" s="1"/>
  <c r="CE1158" i="1"/>
  <c r="CL1158" i="1" s="1"/>
  <c r="CD1158" i="1"/>
  <c r="BP1162" i="1"/>
  <c r="BH1162" i="1"/>
  <c r="BI1162" i="1"/>
  <c r="CU1162" i="1"/>
  <c r="BJ1162" i="1"/>
  <c r="CT1162" i="1"/>
  <c r="BF1162" i="1"/>
  <c r="BE1162" i="1"/>
  <c r="BD1162" i="1"/>
  <c r="BT1158" i="1"/>
  <c r="AV1162" i="1" l="1"/>
  <c r="AU1162" i="1"/>
  <c r="CG1158" i="1"/>
  <c r="CM1158" i="1" s="1"/>
  <c r="CH1158" i="1"/>
  <c r="AM1163" i="1"/>
  <c r="BK1162" i="1"/>
  <c r="CV1162" i="1"/>
  <c r="BG1162" i="1"/>
  <c r="AP1163" i="1" l="1"/>
  <c r="AQ1163" i="1"/>
  <c r="AR1163" i="1"/>
  <c r="AS1163" i="1"/>
  <c r="AO1163" i="1"/>
  <c r="AT1163" i="1" s="1"/>
  <c r="CK1163" i="1"/>
  <c r="AW1163" i="1"/>
  <c r="CS1163" i="1"/>
  <c r="BQ1159" i="1"/>
  <c r="BS1159" i="1" s="1"/>
  <c r="AN1163" i="1" l="1"/>
  <c r="CF1159" i="1"/>
  <c r="CJ1159" i="1" s="1"/>
  <c r="CE1159" i="1"/>
  <c r="CL1159" i="1" s="1"/>
  <c r="CI1163" i="1"/>
  <c r="CD1159" i="1"/>
  <c r="BT1159" i="1"/>
  <c r="BP1163" i="1"/>
  <c r="BI1163" i="1"/>
  <c r="CU1163" i="1"/>
  <c r="BH1163" i="1"/>
  <c r="BJ1163" i="1"/>
  <c r="BD1163" i="1"/>
  <c r="CT1163" i="1"/>
  <c r="BE1163" i="1"/>
  <c r="BF1163" i="1"/>
  <c r="AU1163" i="1" l="1"/>
  <c r="AV1163" i="1"/>
  <c r="CG1159" i="1"/>
  <c r="CH1159" i="1"/>
  <c r="AM1164" i="1"/>
  <c r="CV1163" i="1"/>
  <c r="BK1163" i="1"/>
  <c r="BG1163" i="1"/>
  <c r="DV1162" i="1"/>
  <c r="DV1161" i="1" s="1"/>
  <c r="DV1160" i="1" s="1"/>
  <c r="DV1159" i="1" s="1"/>
  <c r="DV1158" i="1" s="1"/>
  <c r="DV1157" i="1" s="1"/>
  <c r="DV1156" i="1" s="1"/>
  <c r="DV1155" i="1" s="1"/>
  <c r="DV1154" i="1" s="1"/>
  <c r="DV1153" i="1" s="1"/>
  <c r="DV1152" i="1" s="1"/>
  <c r="DV1151" i="1" s="1"/>
  <c r="DV1150" i="1" s="1"/>
  <c r="DV1149" i="1" s="1"/>
  <c r="DV1148" i="1" s="1"/>
  <c r="DV1147" i="1" s="1"/>
  <c r="DV1146" i="1" s="1"/>
  <c r="DV1145" i="1" s="1"/>
  <c r="DV1144" i="1" s="1"/>
  <c r="DV1143" i="1" s="1"/>
  <c r="DV1142" i="1" s="1"/>
  <c r="DV1141" i="1" s="1"/>
  <c r="DV1140" i="1" s="1"/>
  <c r="DV1139" i="1" s="1"/>
  <c r="DV1138" i="1" s="1"/>
  <c r="DV1137" i="1" s="1"/>
  <c r="DV1136" i="1" s="1"/>
  <c r="DV1135" i="1" s="1"/>
  <c r="DV1134" i="1" s="1"/>
  <c r="DV1133" i="1" s="1"/>
  <c r="DV1132" i="1" s="1"/>
  <c r="DV1131" i="1" s="1"/>
  <c r="DV1130" i="1" s="1"/>
  <c r="DV1129" i="1" s="1"/>
  <c r="DV1128" i="1" s="1"/>
  <c r="DV1127" i="1" s="1"/>
  <c r="DV1126" i="1" s="1"/>
  <c r="DV1125" i="1" s="1"/>
  <c r="DV1124" i="1" s="1"/>
  <c r="DV1123" i="1" s="1"/>
  <c r="DV1122" i="1" s="1"/>
  <c r="DV1121" i="1" s="1"/>
  <c r="DV1120" i="1" s="1"/>
  <c r="DV1119" i="1" s="1"/>
  <c r="DV1118" i="1" s="1"/>
  <c r="DV1117" i="1" s="1"/>
  <c r="DV1116" i="1" s="1"/>
  <c r="DV1115" i="1" s="1"/>
  <c r="DV1114" i="1" s="1"/>
  <c r="DV1113" i="1" s="1"/>
  <c r="DV1112" i="1" s="1"/>
  <c r="DV1111" i="1" s="1"/>
  <c r="DV1110" i="1" s="1"/>
  <c r="DV1109" i="1" s="1"/>
  <c r="DV1108" i="1" s="1"/>
  <c r="DV1107" i="1" s="1"/>
  <c r="DV1106" i="1" s="1"/>
  <c r="DV1105" i="1" s="1"/>
  <c r="DV1104" i="1" s="1"/>
  <c r="DV1103" i="1" s="1"/>
  <c r="DV1102" i="1" s="1"/>
  <c r="DV1101" i="1" s="1"/>
  <c r="DV1100" i="1" s="1"/>
  <c r="DV1099" i="1" s="1"/>
  <c r="DV1098" i="1" s="1"/>
  <c r="DV1097" i="1" s="1"/>
  <c r="DV1096" i="1" s="1"/>
  <c r="DV1095" i="1" s="1"/>
  <c r="DV1094" i="1" s="1"/>
  <c r="DV1093" i="1" s="1"/>
  <c r="DV1092" i="1" s="1"/>
  <c r="DV1091" i="1" s="1"/>
  <c r="DV1090" i="1" s="1"/>
  <c r="DV1089" i="1" s="1"/>
  <c r="DV1088" i="1" s="1"/>
  <c r="DV1087" i="1" s="1"/>
  <c r="DV1086" i="1" s="1"/>
  <c r="DV1085" i="1" s="1"/>
  <c r="DV1084" i="1" s="1"/>
  <c r="DV1083" i="1" s="1"/>
  <c r="DV1082" i="1" s="1"/>
  <c r="DV1081" i="1" s="1"/>
  <c r="DV1080" i="1" s="1"/>
  <c r="DV1079" i="1" s="1"/>
  <c r="DV1078" i="1" s="1"/>
  <c r="DV1077" i="1" s="1"/>
  <c r="DV1076" i="1" s="1"/>
  <c r="DV1075" i="1" s="1"/>
  <c r="DV1074" i="1" s="1"/>
  <c r="DV1073" i="1" s="1"/>
  <c r="DV1072" i="1" s="1"/>
  <c r="DV1071" i="1" s="1"/>
  <c r="DV1070" i="1" s="1"/>
  <c r="DV1069" i="1" s="1"/>
  <c r="DV1068" i="1" s="1"/>
  <c r="DV1067" i="1" s="1"/>
  <c r="DV1066" i="1" s="1"/>
  <c r="DV1065" i="1" s="1"/>
  <c r="DV1064" i="1" s="1"/>
  <c r="DV1063" i="1" s="1"/>
  <c r="DV1062" i="1" s="1"/>
  <c r="DV1061" i="1" s="1"/>
  <c r="DV1060" i="1" s="1"/>
  <c r="DV1059" i="1" s="1"/>
  <c r="DV1058" i="1" s="1"/>
  <c r="DV1057" i="1" s="1"/>
  <c r="DV1056" i="1" s="1"/>
  <c r="DV1055" i="1" s="1"/>
  <c r="DV1054" i="1" s="1"/>
  <c r="DV1053" i="1" s="1"/>
  <c r="DV1052" i="1" s="1"/>
  <c r="DV1051" i="1" s="1"/>
  <c r="DV1050" i="1" s="1"/>
  <c r="DV1049" i="1" s="1"/>
  <c r="DV1048" i="1" s="1"/>
  <c r="DV1047" i="1" s="1"/>
  <c r="DV1046" i="1" s="1"/>
  <c r="DV1045" i="1" s="1"/>
  <c r="DV1044" i="1" s="1"/>
  <c r="DV1043" i="1" s="1"/>
  <c r="DV1042" i="1" s="1"/>
  <c r="DV1041" i="1" s="1"/>
  <c r="DV1040" i="1" s="1"/>
  <c r="DV1039" i="1" s="1"/>
  <c r="DV1038" i="1" s="1"/>
  <c r="DV1037" i="1" s="1"/>
  <c r="DV1036" i="1" s="1"/>
  <c r="DV1035" i="1" s="1"/>
  <c r="DV1034" i="1" s="1"/>
  <c r="DV1033" i="1" s="1"/>
  <c r="DV1032" i="1" s="1"/>
  <c r="DV1031" i="1" s="1"/>
  <c r="DV1030" i="1" s="1"/>
  <c r="DV1029" i="1" s="1"/>
  <c r="DV1028" i="1" s="1"/>
  <c r="DV1027" i="1" s="1"/>
  <c r="DV1026" i="1" s="1"/>
  <c r="DV1025" i="1" s="1"/>
  <c r="DV1024" i="1" s="1"/>
  <c r="DV1023" i="1" s="1"/>
  <c r="DV1022" i="1" s="1"/>
  <c r="DV1021" i="1" s="1"/>
  <c r="DV1020" i="1" s="1"/>
  <c r="DV1019" i="1" s="1"/>
  <c r="DV1018" i="1" s="1"/>
  <c r="DV1017" i="1" s="1"/>
  <c r="DV1016" i="1" s="1"/>
  <c r="DV1015" i="1" s="1"/>
  <c r="DV1014" i="1" s="1"/>
  <c r="DV1013" i="1" s="1"/>
  <c r="DV1012" i="1" s="1"/>
  <c r="DV1011" i="1" s="1"/>
  <c r="DV1010" i="1" s="1"/>
  <c r="DV1009" i="1" s="1"/>
  <c r="DV1008" i="1" s="1"/>
  <c r="DV1007" i="1" s="1"/>
  <c r="DV1006" i="1" s="1"/>
  <c r="DV1005" i="1" s="1"/>
  <c r="DV1004" i="1" s="1"/>
  <c r="DV1003" i="1" s="1"/>
  <c r="DV1002" i="1" s="1"/>
  <c r="DV1001" i="1" s="1"/>
  <c r="DV1000" i="1" s="1"/>
  <c r="DV999" i="1" s="1"/>
  <c r="DV998" i="1" s="1"/>
  <c r="DV997" i="1" s="1"/>
  <c r="DV996" i="1" s="1"/>
  <c r="DV995" i="1" s="1"/>
  <c r="DV994" i="1" s="1"/>
  <c r="DV993" i="1" s="1"/>
  <c r="DV992" i="1" s="1"/>
  <c r="DV991" i="1" s="1"/>
  <c r="DV990" i="1" s="1"/>
  <c r="DV989" i="1" s="1"/>
  <c r="DV988" i="1" s="1"/>
  <c r="DV987" i="1" s="1"/>
  <c r="DV986" i="1" s="1"/>
  <c r="DV985" i="1" s="1"/>
  <c r="DV984" i="1" s="1"/>
  <c r="DV983" i="1" s="1"/>
  <c r="DV982" i="1" s="1"/>
  <c r="DV981" i="1" s="1"/>
  <c r="DV980" i="1" s="1"/>
  <c r="DV979" i="1" s="1"/>
  <c r="DV978" i="1" s="1"/>
  <c r="DV977" i="1" s="1"/>
  <c r="DV976" i="1" s="1"/>
  <c r="DV975" i="1" s="1"/>
  <c r="DV974" i="1" s="1"/>
  <c r="DV973" i="1" s="1"/>
  <c r="DV972" i="1" s="1"/>
  <c r="DV971" i="1" s="1"/>
  <c r="DV970" i="1" s="1"/>
  <c r="DV969" i="1" s="1"/>
  <c r="DV968" i="1" s="1"/>
  <c r="DV967" i="1" s="1"/>
  <c r="DV966" i="1" s="1"/>
  <c r="DV965" i="1" s="1"/>
  <c r="DV964" i="1" s="1"/>
  <c r="DV963" i="1" s="1"/>
  <c r="DV962" i="1" s="1"/>
  <c r="DV961" i="1" s="1"/>
  <c r="DV960" i="1" s="1"/>
  <c r="DV959" i="1" s="1"/>
  <c r="DV958" i="1" s="1"/>
  <c r="DV957" i="1" s="1"/>
  <c r="DV956" i="1" s="1"/>
  <c r="DV955" i="1" s="1"/>
  <c r="DV954" i="1" s="1"/>
  <c r="DV953" i="1" s="1"/>
  <c r="DV952" i="1" s="1"/>
  <c r="DV951" i="1" s="1"/>
  <c r="DV950" i="1" s="1"/>
  <c r="DV949" i="1" s="1"/>
  <c r="DV948" i="1" s="1"/>
  <c r="DV947" i="1" s="1"/>
  <c r="DV946" i="1" s="1"/>
  <c r="DV945" i="1" s="1"/>
  <c r="DV944" i="1" s="1"/>
  <c r="DV943" i="1" s="1"/>
  <c r="DV942" i="1" s="1"/>
  <c r="DV941" i="1" s="1"/>
  <c r="DV940" i="1" s="1"/>
  <c r="DV939" i="1" s="1"/>
  <c r="DV938" i="1" s="1"/>
  <c r="DV937" i="1" s="1"/>
  <c r="DV936" i="1" s="1"/>
  <c r="DV935" i="1" s="1"/>
  <c r="DV934" i="1" s="1"/>
  <c r="DV933" i="1" s="1"/>
  <c r="DV932" i="1" s="1"/>
  <c r="DV931" i="1" s="1"/>
  <c r="DV930" i="1" s="1"/>
  <c r="DV929" i="1" s="1"/>
  <c r="DV928" i="1" s="1"/>
  <c r="DV927" i="1" s="1"/>
  <c r="DV926" i="1" s="1"/>
  <c r="DV925" i="1" s="1"/>
  <c r="DV924" i="1" s="1"/>
  <c r="DV923" i="1" s="1"/>
  <c r="DV922" i="1" s="1"/>
  <c r="DV921" i="1" s="1"/>
  <c r="DV920" i="1" s="1"/>
  <c r="DV919" i="1" s="1"/>
  <c r="DV918" i="1" s="1"/>
  <c r="DV917" i="1" s="1"/>
  <c r="DV916" i="1" s="1"/>
  <c r="DV915" i="1" s="1"/>
  <c r="DV914" i="1" s="1"/>
  <c r="DV913" i="1" s="1"/>
  <c r="DV912" i="1" s="1"/>
  <c r="DV911" i="1" s="1"/>
  <c r="DV910" i="1" s="1"/>
  <c r="DV909" i="1" s="1"/>
  <c r="DV908" i="1" s="1"/>
  <c r="DV907" i="1" s="1"/>
  <c r="DV906" i="1" s="1"/>
  <c r="DV905" i="1" s="1"/>
  <c r="DV904" i="1" s="1"/>
  <c r="DV903" i="1" s="1"/>
  <c r="DV902" i="1" s="1"/>
  <c r="DV901" i="1" s="1"/>
  <c r="DV900" i="1" s="1"/>
  <c r="DV899" i="1" s="1"/>
  <c r="DV898" i="1" s="1"/>
  <c r="DV897" i="1" s="1"/>
  <c r="DV896" i="1" s="1"/>
  <c r="DV895" i="1" s="1"/>
  <c r="DV894" i="1" s="1"/>
  <c r="DV893" i="1" s="1"/>
  <c r="DV892" i="1" s="1"/>
  <c r="DV891" i="1" s="1"/>
  <c r="DV890" i="1" s="1"/>
  <c r="DV889" i="1" s="1"/>
  <c r="DV888" i="1" s="1"/>
  <c r="DV887" i="1" s="1"/>
  <c r="DV886" i="1" s="1"/>
  <c r="DV885" i="1" s="1"/>
  <c r="DV884" i="1" s="1"/>
  <c r="DV883" i="1" s="1"/>
  <c r="DV882" i="1" s="1"/>
  <c r="DV881" i="1" s="1"/>
  <c r="DV880" i="1" s="1"/>
  <c r="DV879" i="1" s="1"/>
  <c r="DV878" i="1" s="1"/>
  <c r="DV877" i="1" s="1"/>
  <c r="DV876" i="1" s="1"/>
  <c r="DV875" i="1" s="1"/>
  <c r="DV874" i="1" s="1"/>
  <c r="DV873" i="1" s="1"/>
  <c r="DV872" i="1" s="1"/>
  <c r="DV871" i="1" s="1"/>
  <c r="DV870" i="1" s="1"/>
  <c r="DV869" i="1" s="1"/>
  <c r="DV868" i="1" s="1"/>
  <c r="DV867" i="1" s="1"/>
  <c r="DV866" i="1" s="1"/>
  <c r="DV865" i="1" s="1"/>
  <c r="DV864" i="1" s="1"/>
  <c r="DV863" i="1" s="1"/>
  <c r="DV862" i="1" s="1"/>
  <c r="DV861" i="1" s="1"/>
  <c r="DV860" i="1" s="1"/>
  <c r="DV859" i="1" s="1"/>
  <c r="DV858" i="1" s="1"/>
  <c r="DV857" i="1" s="1"/>
  <c r="DV856" i="1" s="1"/>
  <c r="DV855" i="1" s="1"/>
  <c r="DV854" i="1" s="1"/>
  <c r="DV853" i="1" s="1"/>
  <c r="DV852" i="1" s="1"/>
  <c r="DV851" i="1" s="1"/>
  <c r="DV850" i="1" s="1"/>
  <c r="DV849" i="1" s="1"/>
  <c r="DV848" i="1" s="1"/>
  <c r="DV847" i="1" s="1"/>
  <c r="DV846" i="1" s="1"/>
  <c r="DV845" i="1" s="1"/>
  <c r="DV844" i="1" s="1"/>
  <c r="DV843" i="1" s="1"/>
  <c r="DV842" i="1" s="1"/>
  <c r="DV841" i="1" s="1"/>
  <c r="DV840" i="1" s="1"/>
  <c r="DV839" i="1" s="1"/>
  <c r="DV838" i="1" s="1"/>
  <c r="DV837" i="1" s="1"/>
  <c r="DV836" i="1" s="1"/>
  <c r="DV835" i="1" s="1"/>
  <c r="DV834" i="1" s="1"/>
  <c r="DV833" i="1" s="1"/>
  <c r="DV832" i="1" s="1"/>
  <c r="DV831" i="1" s="1"/>
  <c r="DV830" i="1" s="1"/>
  <c r="DV829" i="1" s="1"/>
  <c r="DV828" i="1" s="1"/>
  <c r="DV827" i="1" s="1"/>
  <c r="DV826" i="1" s="1"/>
  <c r="DV825" i="1" s="1"/>
  <c r="DV824" i="1" s="1"/>
  <c r="DV823" i="1" s="1"/>
  <c r="DV822" i="1" s="1"/>
  <c r="DV821" i="1" s="1"/>
  <c r="DV820" i="1" s="1"/>
  <c r="DV819" i="1" s="1"/>
  <c r="DV818" i="1" s="1"/>
  <c r="DV817" i="1" s="1"/>
  <c r="DV816" i="1" s="1"/>
  <c r="DV815" i="1" s="1"/>
  <c r="DV814" i="1" s="1"/>
  <c r="DV813" i="1" s="1"/>
  <c r="DV812" i="1" s="1"/>
  <c r="DV811" i="1" s="1"/>
  <c r="DV810" i="1" s="1"/>
  <c r="DV809" i="1" s="1"/>
  <c r="DV808" i="1" s="1"/>
  <c r="DV807" i="1" s="1"/>
  <c r="DV806" i="1" s="1"/>
  <c r="DV805" i="1" s="1"/>
  <c r="DV804" i="1" s="1"/>
  <c r="DV803" i="1" s="1"/>
  <c r="DV802" i="1" s="1"/>
  <c r="DV801" i="1" s="1"/>
  <c r="DV800" i="1" s="1"/>
  <c r="DV799" i="1" s="1"/>
  <c r="DV798" i="1" s="1"/>
  <c r="DV797" i="1" s="1"/>
  <c r="DV796" i="1" s="1"/>
  <c r="DV795" i="1" s="1"/>
  <c r="DV794" i="1" s="1"/>
  <c r="DV793" i="1" s="1"/>
  <c r="DV792" i="1" s="1"/>
  <c r="DV791" i="1" s="1"/>
  <c r="DV790" i="1" s="1"/>
  <c r="DV789" i="1" s="1"/>
  <c r="DV788" i="1" s="1"/>
  <c r="DV787" i="1" s="1"/>
  <c r="DV786" i="1" s="1"/>
  <c r="DV785" i="1" s="1"/>
  <c r="DV784" i="1" s="1"/>
  <c r="DV783" i="1" s="1"/>
  <c r="DV782" i="1" s="1"/>
  <c r="DV781" i="1" s="1"/>
  <c r="DV780" i="1" s="1"/>
  <c r="DV779" i="1" s="1"/>
  <c r="DV778" i="1" s="1"/>
  <c r="DV777" i="1" s="1"/>
  <c r="DV776" i="1" s="1"/>
  <c r="DV775" i="1" s="1"/>
  <c r="DV774" i="1" s="1"/>
  <c r="DV773" i="1" s="1"/>
  <c r="DV772" i="1" s="1"/>
  <c r="DV771" i="1" s="1"/>
  <c r="DV770" i="1" s="1"/>
  <c r="DV769" i="1" s="1"/>
  <c r="DV768" i="1" s="1"/>
  <c r="DV767" i="1" s="1"/>
  <c r="DV766" i="1" s="1"/>
  <c r="DV765" i="1" s="1"/>
  <c r="DV764" i="1" s="1"/>
  <c r="DV763" i="1" s="1"/>
  <c r="DV762" i="1" s="1"/>
  <c r="DV761" i="1" s="1"/>
  <c r="DV760" i="1" s="1"/>
  <c r="DV759" i="1" s="1"/>
  <c r="DV758" i="1" s="1"/>
  <c r="DV757" i="1" s="1"/>
  <c r="DV756" i="1" s="1"/>
  <c r="DV755" i="1" s="1"/>
  <c r="DV754" i="1" s="1"/>
  <c r="DV753" i="1" s="1"/>
  <c r="DV752" i="1" s="1"/>
  <c r="DV751" i="1" s="1"/>
  <c r="DV750" i="1" s="1"/>
  <c r="DV749" i="1" s="1"/>
  <c r="DV748" i="1" s="1"/>
  <c r="DV747" i="1" s="1"/>
  <c r="DV746" i="1" s="1"/>
  <c r="DV745" i="1" s="1"/>
  <c r="DV744" i="1" s="1"/>
  <c r="DV743" i="1" s="1"/>
  <c r="DV742" i="1" s="1"/>
  <c r="DV741" i="1" s="1"/>
  <c r="DV740" i="1" s="1"/>
  <c r="DV739" i="1" s="1"/>
  <c r="DV738" i="1" s="1"/>
  <c r="DV737" i="1" s="1"/>
  <c r="DV736" i="1" s="1"/>
  <c r="DV735" i="1" s="1"/>
  <c r="DV734" i="1" s="1"/>
  <c r="DV733" i="1" s="1"/>
  <c r="DV732" i="1" s="1"/>
  <c r="DV731" i="1" s="1"/>
  <c r="DV730" i="1" s="1"/>
  <c r="DV729" i="1" s="1"/>
  <c r="DV728" i="1" s="1"/>
  <c r="DV727" i="1" s="1"/>
  <c r="DV726" i="1" s="1"/>
  <c r="DV725" i="1" s="1"/>
  <c r="DV724" i="1" s="1"/>
  <c r="DV723" i="1" s="1"/>
  <c r="DV722" i="1" s="1"/>
  <c r="DV721" i="1" s="1"/>
  <c r="DV720" i="1" s="1"/>
  <c r="DV719" i="1" s="1"/>
  <c r="DV718" i="1" s="1"/>
  <c r="DV717" i="1" s="1"/>
  <c r="DV716" i="1" s="1"/>
  <c r="DV715" i="1" s="1"/>
  <c r="DV714" i="1" s="1"/>
  <c r="DV713" i="1" s="1"/>
  <c r="DV712" i="1" s="1"/>
  <c r="DV711" i="1" s="1"/>
  <c r="DV710" i="1" s="1"/>
  <c r="DV709" i="1" s="1"/>
  <c r="DV708" i="1" s="1"/>
  <c r="DV707" i="1" s="1"/>
  <c r="DV706" i="1" s="1"/>
  <c r="DV705" i="1" s="1"/>
  <c r="DV704" i="1" s="1"/>
  <c r="DV703" i="1" s="1"/>
  <c r="DV702" i="1" s="1"/>
  <c r="DV701" i="1" s="1"/>
  <c r="DV700" i="1" s="1"/>
  <c r="DV699" i="1" s="1"/>
  <c r="DV698" i="1" s="1"/>
  <c r="DV697" i="1" s="1"/>
  <c r="DV696" i="1" s="1"/>
  <c r="DV695" i="1" s="1"/>
  <c r="DV694" i="1" s="1"/>
  <c r="DV693" i="1" s="1"/>
  <c r="DV692" i="1" s="1"/>
  <c r="DV691" i="1" s="1"/>
  <c r="DV690" i="1" s="1"/>
  <c r="DV689" i="1" s="1"/>
  <c r="DV688" i="1" s="1"/>
  <c r="DV687" i="1" s="1"/>
  <c r="DV686" i="1" s="1"/>
  <c r="DV685" i="1" s="1"/>
  <c r="DV684" i="1" s="1"/>
  <c r="DV683" i="1" s="1"/>
  <c r="DV682" i="1" s="1"/>
  <c r="DV681" i="1" s="1"/>
  <c r="DV680" i="1" s="1"/>
  <c r="DV679" i="1" s="1"/>
  <c r="DV678" i="1" s="1"/>
  <c r="DV677" i="1" s="1"/>
  <c r="DV676" i="1" s="1"/>
  <c r="DV675" i="1" s="1"/>
  <c r="DV674" i="1" s="1"/>
  <c r="DV673" i="1" s="1"/>
  <c r="DV672" i="1" s="1"/>
  <c r="DV671" i="1" s="1"/>
  <c r="DV670" i="1" s="1"/>
  <c r="DV669" i="1" s="1"/>
  <c r="DV668" i="1" s="1"/>
  <c r="DV667" i="1" s="1"/>
  <c r="DV666" i="1" s="1"/>
  <c r="DV665" i="1" s="1"/>
  <c r="DV664" i="1" s="1"/>
  <c r="DV663" i="1" s="1"/>
  <c r="DV662" i="1" s="1"/>
  <c r="DV661" i="1" s="1"/>
  <c r="DV660" i="1" s="1"/>
  <c r="DV659" i="1" s="1"/>
  <c r="DV658" i="1" s="1"/>
  <c r="DV657" i="1" s="1"/>
  <c r="DV656" i="1" s="1"/>
  <c r="DV655" i="1" s="1"/>
  <c r="DV654" i="1" s="1"/>
  <c r="DV653" i="1" s="1"/>
  <c r="DV652" i="1" s="1"/>
  <c r="DV651" i="1" s="1"/>
  <c r="DV650" i="1" s="1"/>
  <c r="DV649" i="1" s="1"/>
  <c r="DV648" i="1" s="1"/>
  <c r="DV647" i="1" s="1"/>
  <c r="DV646" i="1" s="1"/>
  <c r="DV645" i="1" s="1"/>
  <c r="DV644" i="1" s="1"/>
  <c r="DV643" i="1" s="1"/>
  <c r="DV642" i="1" s="1"/>
  <c r="DV641" i="1" s="1"/>
  <c r="DV640" i="1" s="1"/>
  <c r="DV639" i="1" s="1"/>
  <c r="DV638" i="1" s="1"/>
  <c r="DV637" i="1" s="1"/>
  <c r="DV636" i="1" s="1"/>
  <c r="DV635" i="1" s="1"/>
  <c r="DV634" i="1" s="1"/>
  <c r="DV633" i="1" s="1"/>
  <c r="DV632" i="1" s="1"/>
  <c r="DV631" i="1" s="1"/>
  <c r="DV630" i="1" s="1"/>
  <c r="DV629" i="1" s="1"/>
  <c r="DV628" i="1" s="1"/>
  <c r="DV627" i="1" s="1"/>
  <c r="DV626" i="1" s="1"/>
  <c r="DV625" i="1" s="1"/>
  <c r="DV624" i="1" s="1"/>
  <c r="DV623" i="1" s="1"/>
  <c r="DV622" i="1" s="1"/>
  <c r="DV621" i="1" s="1"/>
  <c r="DV620" i="1" s="1"/>
  <c r="DV619" i="1" s="1"/>
  <c r="DV618" i="1" s="1"/>
  <c r="DV617" i="1" s="1"/>
  <c r="DV616" i="1" s="1"/>
  <c r="DV615" i="1" s="1"/>
  <c r="DV614" i="1" s="1"/>
  <c r="DV613" i="1" s="1"/>
  <c r="DV612" i="1" s="1"/>
  <c r="DV611" i="1" s="1"/>
  <c r="DV610" i="1" s="1"/>
  <c r="DV609" i="1" s="1"/>
  <c r="DV608" i="1" s="1"/>
  <c r="DV607" i="1" s="1"/>
  <c r="DV606" i="1" s="1"/>
  <c r="DV605" i="1" s="1"/>
  <c r="DV604" i="1" s="1"/>
  <c r="DV603" i="1" s="1"/>
  <c r="DV602" i="1" s="1"/>
  <c r="DV601" i="1" s="1"/>
  <c r="DV600" i="1" s="1"/>
  <c r="DV599" i="1" s="1"/>
  <c r="DV598" i="1" s="1"/>
  <c r="DV597" i="1" s="1"/>
  <c r="DV596" i="1" s="1"/>
  <c r="DV595" i="1" s="1"/>
  <c r="DV594" i="1" s="1"/>
  <c r="DV593" i="1" s="1"/>
  <c r="DV592" i="1" s="1"/>
  <c r="DV591" i="1" s="1"/>
  <c r="DV590" i="1" s="1"/>
  <c r="DV589" i="1" s="1"/>
  <c r="DV588" i="1" s="1"/>
  <c r="DV587" i="1" s="1"/>
  <c r="DV586" i="1" s="1"/>
  <c r="DV585" i="1" s="1"/>
  <c r="DV584" i="1" s="1"/>
  <c r="DV583" i="1" s="1"/>
  <c r="DV582" i="1" s="1"/>
  <c r="DV581" i="1" s="1"/>
  <c r="DV580" i="1" s="1"/>
  <c r="DV579" i="1" s="1"/>
  <c r="DV578" i="1" s="1"/>
  <c r="DV577" i="1" s="1"/>
  <c r="DV576" i="1" s="1"/>
  <c r="DV575" i="1" s="1"/>
  <c r="DV574" i="1" s="1"/>
  <c r="DV573" i="1" s="1"/>
  <c r="DV572" i="1" s="1"/>
  <c r="DV571" i="1" s="1"/>
  <c r="DV570" i="1" s="1"/>
  <c r="DV569" i="1" s="1"/>
  <c r="DV568" i="1" s="1"/>
  <c r="DV567" i="1" s="1"/>
  <c r="DV566" i="1" s="1"/>
  <c r="DV565" i="1" s="1"/>
  <c r="DV564" i="1" s="1"/>
  <c r="DV563" i="1" s="1"/>
  <c r="DV562" i="1" s="1"/>
  <c r="DV561" i="1" s="1"/>
  <c r="DV560" i="1" s="1"/>
  <c r="DV559" i="1" s="1"/>
  <c r="DV558" i="1" s="1"/>
  <c r="DV557" i="1" s="1"/>
  <c r="DV556" i="1" s="1"/>
  <c r="DV555" i="1" s="1"/>
  <c r="DV554" i="1" s="1"/>
  <c r="DV553" i="1" s="1"/>
  <c r="DV552" i="1" s="1"/>
  <c r="DV551" i="1" s="1"/>
  <c r="DV550" i="1" s="1"/>
  <c r="DV549" i="1" s="1"/>
  <c r="DV548" i="1" s="1"/>
  <c r="DV547" i="1" s="1"/>
  <c r="DV546" i="1" s="1"/>
  <c r="DV545" i="1" s="1"/>
  <c r="DV544" i="1" s="1"/>
  <c r="DV543" i="1" s="1"/>
  <c r="DV542" i="1" s="1"/>
  <c r="DV541" i="1" s="1"/>
  <c r="DV540" i="1" s="1"/>
  <c r="DV539" i="1" s="1"/>
  <c r="DV538" i="1" s="1"/>
  <c r="DV537" i="1" s="1"/>
  <c r="DV536" i="1" s="1"/>
  <c r="DV535" i="1" s="1"/>
  <c r="DV534" i="1" s="1"/>
  <c r="DV533" i="1" s="1"/>
  <c r="DV532" i="1" s="1"/>
  <c r="DV531" i="1" s="1"/>
  <c r="DV530" i="1" s="1"/>
  <c r="DV529" i="1" s="1"/>
  <c r="DV528" i="1" s="1"/>
  <c r="DV527" i="1" s="1"/>
  <c r="DV526" i="1" s="1"/>
  <c r="DV525" i="1" s="1"/>
  <c r="DV524" i="1" s="1"/>
  <c r="DV523" i="1" s="1"/>
  <c r="DV522" i="1" s="1"/>
  <c r="DV521" i="1" s="1"/>
  <c r="DV520" i="1" s="1"/>
  <c r="DV519" i="1" s="1"/>
  <c r="DV518" i="1" s="1"/>
  <c r="DV517" i="1" s="1"/>
  <c r="DV516" i="1" s="1"/>
  <c r="DV515" i="1" s="1"/>
  <c r="DV514" i="1" s="1"/>
  <c r="DV513" i="1" s="1"/>
  <c r="DV512" i="1" s="1"/>
  <c r="DV511" i="1" s="1"/>
  <c r="DV510" i="1" s="1"/>
  <c r="DV509" i="1" s="1"/>
  <c r="DV508" i="1" s="1"/>
  <c r="DV507" i="1" s="1"/>
  <c r="DV506" i="1" s="1"/>
  <c r="DV505" i="1" s="1"/>
  <c r="DV504" i="1" s="1"/>
  <c r="DV503" i="1" s="1"/>
  <c r="DV502" i="1" s="1"/>
  <c r="DV501" i="1" s="1"/>
  <c r="DV500" i="1" s="1"/>
  <c r="DV499" i="1" s="1"/>
  <c r="DV498" i="1" s="1"/>
  <c r="DV497" i="1" s="1"/>
  <c r="DV496" i="1" s="1"/>
  <c r="DV495" i="1" s="1"/>
  <c r="DV494" i="1" s="1"/>
  <c r="DV493" i="1" s="1"/>
  <c r="DV492" i="1" s="1"/>
  <c r="DV491" i="1" s="1"/>
  <c r="DV490" i="1" s="1"/>
  <c r="DV489" i="1" s="1"/>
  <c r="DV488" i="1" s="1"/>
  <c r="DV487" i="1" s="1"/>
  <c r="DV486" i="1" s="1"/>
  <c r="DV485" i="1" s="1"/>
  <c r="DV484" i="1" s="1"/>
  <c r="DV483" i="1" s="1"/>
  <c r="DV482" i="1" s="1"/>
  <c r="DV481" i="1" s="1"/>
  <c r="DV480" i="1" s="1"/>
  <c r="DV479" i="1" s="1"/>
  <c r="DV478" i="1" s="1"/>
  <c r="DV477" i="1" s="1"/>
  <c r="DV476" i="1" s="1"/>
  <c r="DV475" i="1" s="1"/>
  <c r="DV474" i="1" s="1"/>
  <c r="DV473" i="1" s="1"/>
  <c r="DV472" i="1" s="1"/>
  <c r="DV471" i="1" s="1"/>
  <c r="DV470" i="1" s="1"/>
  <c r="DV469" i="1" s="1"/>
  <c r="DV468" i="1" s="1"/>
  <c r="DV467" i="1" s="1"/>
  <c r="DV466" i="1" s="1"/>
  <c r="DV465" i="1" s="1"/>
  <c r="DV464" i="1" s="1"/>
  <c r="DV463" i="1" s="1"/>
  <c r="DV462" i="1" s="1"/>
  <c r="DV461" i="1" s="1"/>
  <c r="DV460" i="1" s="1"/>
  <c r="DV459" i="1" s="1"/>
  <c r="DV458" i="1" s="1"/>
  <c r="DV457" i="1" s="1"/>
  <c r="DV456" i="1" s="1"/>
  <c r="DV455" i="1" s="1"/>
  <c r="DV454" i="1" s="1"/>
  <c r="DV453" i="1" s="1"/>
  <c r="DV452" i="1" s="1"/>
  <c r="DV451" i="1" s="1"/>
  <c r="DV450" i="1" s="1"/>
  <c r="DV449" i="1" s="1"/>
  <c r="DV448" i="1" s="1"/>
  <c r="DV447" i="1" s="1"/>
  <c r="DV446" i="1" s="1"/>
  <c r="DV445" i="1" s="1"/>
  <c r="DV444" i="1" s="1"/>
  <c r="DV443" i="1" s="1"/>
  <c r="DV442" i="1" s="1"/>
  <c r="DV441" i="1" s="1"/>
  <c r="DV440" i="1" s="1"/>
  <c r="DV439" i="1" s="1"/>
  <c r="DV438" i="1" s="1"/>
  <c r="DV437" i="1" s="1"/>
  <c r="DV436" i="1" s="1"/>
  <c r="DV435" i="1" s="1"/>
  <c r="DV434" i="1" s="1"/>
  <c r="DV433" i="1" s="1"/>
  <c r="DV432" i="1" s="1"/>
  <c r="DV431" i="1" s="1"/>
  <c r="DV430" i="1" s="1"/>
  <c r="DV429" i="1" s="1"/>
  <c r="DV428" i="1" s="1"/>
  <c r="DV427" i="1" s="1"/>
  <c r="DV426" i="1" s="1"/>
  <c r="DV425" i="1" s="1"/>
  <c r="DV424" i="1" s="1"/>
  <c r="DV423" i="1" s="1"/>
  <c r="DV422" i="1" s="1"/>
  <c r="DV421" i="1" s="1"/>
  <c r="DV420" i="1" s="1"/>
  <c r="DV419" i="1" s="1"/>
  <c r="DV418" i="1" s="1"/>
  <c r="DV417" i="1" s="1"/>
  <c r="DV416" i="1" s="1"/>
  <c r="DV415" i="1" s="1"/>
  <c r="DV414" i="1" s="1"/>
  <c r="DV413" i="1" s="1"/>
  <c r="DV412" i="1" s="1"/>
  <c r="DV411" i="1" s="1"/>
  <c r="DV410" i="1" s="1"/>
  <c r="DV409" i="1" s="1"/>
  <c r="DV408" i="1" s="1"/>
  <c r="DV407" i="1" s="1"/>
  <c r="DV406" i="1" s="1"/>
  <c r="DV405" i="1" s="1"/>
  <c r="DV404" i="1" s="1"/>
  <c r="DV403" i="1" s="1"/>
  <c r="DV402" i="1" s="1"/>
  <c r="DV401" i="1" s="1"/>
  <c r="DV400" i="1" s="1"/>
  <c r="DV399" i="1" s="1"/>
  <c r="DV398" i="1" s="1"/>
  <c r="DV397" i="1" s="1"/>
  <c r="DV396" i="1" s="1"/>
  <c r="DV395" i="1" s="1"/>
  <c r="DV394" i="1" s="1"/>
  <c r="DV393" i="1" s="1"/>
  <c r="DV392" i="1" s="1"/>
  <c r="DV391" i="1" s="1"/>
  <c r="DV390" i="1" s="1"/>
  <c r="DV389" i="1" s="1"/>
  <c r="DV388" i="1" s="1"/>
  <c r="DV387" i="1" s="1"/>
  <c r="DV386" i="1" s="1"/>
  <c r="DV385" i="1" s="1"/>
  <c r="DV384" i="1" s="1"/>
  <c r="DV383" i="1" s="1"/>
  <c r="DV382" i="1" s="1"/>
  <c r="DV381" i="1" s="1"/>
  <c r="DV380" i="1" s="1"/>
  <c r="DV379" i="1" s="1"/>
  <c r="DV378" i="1" s="1"/>
  <c r="DV377" i="1" s="1"/>
  <c r="DV376" i="1" s="1"/>
  <c r="DV375" i="1" s="1"/>
  <c r="DV374" i="1" s="1"/>
  <c r="DV373" i="1" s="1"/>
  <c r="DV372" i="1" s="1"/>
  <c r="DV371" i="1" s="1"/>
  <c r="DV370" i="1" s="1"/>
  <c r="DV369" i="1" s="1"/>
  <c r="DV368" i="1" s="1"/>
  <c r="DV367" i="1" s="1"/>
  <c r="DV366" i="1" s="1"/>
  <c r="DV365" i="1" s="1"/>
  <c r="DV364" i="1" s="1"/>
  <c r="DV363" i="1" s="1"/>
  <c r="DV362" i="1" s="1"/>
  <c r="DV361" i="1" s="1"/>
  <c r="DV360" i="1" s="1"/>
  <c r="DV359" i="1" s="1"/>
  <c r="DV358" i="1" s="1"/>
  <c r="DV357" i="1" s="1"/>
  <c r="DV356" i="1" s="1"/>
  <c r="DV355" i="1" s="1"/>
  <c r="DV354" i="1" s="1"/>
  <c r="DV353" i="1" s="1"/>
  <c r="DV352" i="1" s="1"/>
  <c r="DV351" i="1" s="1"/>
  <c r="DV350" i="1" s="1"/>
  <c r="DV349" i="1" s="1"/>
  <c r="DV348" i="1" s="1"/>
  <c r="DV347" i="1" s="1"/>
  <c r="DV346" i="1" s="1"/>
  <c r="DV345" i="1" s="1"/>
  <c r="DV344" i="1" s="1"/>
  <c r="DV343" i="1" s="1"/>
  <c r="DV342" i="1" s="1"/>
  <c r="DV341" i="1" s="1"/>
  <c r="DV340" i="1" s="1"/>
  <c r="DV339" i="1" s="1"/>
  <c r="DV338" i="1" s="1"/>
  <c r="DV337" i="1" s="1"/>
  <c r="DV336" i="1" s="1"/>
  <c r="DV335" i="1" s="1"/>
  <c r="DV334" i="1" s="1"/>
  <c r="DV333" i="1" s="1"/>
  <c r="DV332" i="1" s="1"/>
  <c r="DV331" i="1" s="1"/>
  <c r="DV330" i="1" s="1"/>
  <c r="DV329" i="1" s="1"/>
  <c r="DV328" i="1" s="1"/>
  <c r="DV327" i="1" s="1"/>
  <c r="DV326" i="1" s="1"/>
  <c r="DV325" i="1" s="1"/>
  <c r="DV324" i="1" s="1"/>
  <c r="DV323" i="1" s="1"/>
  <c r="DV322" i="1" s="1"/>
  <c r="DV321" i="1" s="1"/>
  <c r="DV320" i="1" s="1"/>
  <c r="DV319" i="1" s="1"/>
  <c r="DV318" i="1" s="1"/>
  <c r="DV317" i="1" s="1"/>
  <c r="DV316" i="1" s="1"/>
  <c r="DV315" i="1" s="1"/>
  <c r="DV314" i="1" s="1"/>
  <c r="DV313" i="1" s="1"/>
  <c r="DV312" i="1" s="1"/>
  <c r="DV311" i="1" s="1"/>
  <c r="DV310" i="1" s="1"/>
  <c r="DV309" i="1" s="1"/>
  <c r="DV308" i="1" s="1"/>
  <c r="DV307" i="1" s="1"/>
  <c r="DV306" i="1" s="1"/>
  <c r="DV305" i="1" s="1"/>
  <c r="DV304" i="1" s="1"/>
  <c r="DV303" i="1" s="1"/>
  <c r="DV302" i="1" s="1"/>
  <c r="DV301" i="1" s="1"/>
  <c r="DV300" i="1" s="1"/>
  <c r="DV299" i="1" s="1"/>
  <c r="DV298" i="1" s="1"/>
  <c r="DV297" i="1" s="1"/>
  <c r="DV296" i="1" s="1"/>
  <c r="DV295" i="1" s="1"/>
  <c r="DV294" i="1" s="1"/>
  <c r="DV293" i="1" s="1"/>
  <c r="DV292" i="1" s="1"/>
  <c r="DV291" i="1" s="1"/>
  <c r="DV290" i="1" s="1"/>
  <c r="DV289" i="1" s="1"/>
  <c r="DV288" i="1" s="1"/>
  <c r="DV287" i="1" s="1"/>
  <c r="DV286" i="1" s="1"/>
  <c r="DV285" i="1" s="1"/>
  <c r="DV284" i="1" s="1"/>
  <c r="DV283" i="1" s="1"/>
  <c r="DV282" i="1" s="1"/>
  <c r="DV281" i="1" s="1"/>
  <c r="DV280" i="1" s="1"/>
  <c r="DV279" i="1" s="1"/>
  <c r="DV278" i="1" s="1"/>
  <c r="DV277" i="1" s="1"/>
  <c r="DV276" i="1" s="1"/>
  <c r="DV275" i="1" s="1"/>
  <c r="DV274" i="1" s="1"/>
  <c r="DV273" i="1" s="1"/>
  <c r="DV272" i="1" s="1"/>
  <c r="DV271" i="1" s="1"/>
  <c r="DV270" i="1" s="1"/>
  <c r="DV269" i="1" s="1"/>
  <c r="DV268" i="1" s="1"/>
  <c r="DV267" i="1" s="1"/>
  <c r="DV266" i="1" s="1"/>
  <c r="DV265" i="1" s="1"/>
  <c r="DV264" i="1" s="1"/>
  <c r="DV263" i="1" s="1"/>
  <c r="DV262" i="1" s="1"/>
  <c r="DV261" i="1" s="1"/>
  <c r="DV260" i="1" s="1"/>
  <c r="DV259" i="1" s="1"/>
  <c r="DV258" i="1" s="1"/>
  <c r="DV257" i="1" s="1"/>
  <c r="DV256" i="1" s="1"/>
  <c r="DV255" i="1" s="1"/>
  <c r="DV254" i="1" s="1"/>
  <c r="DV253" i="1" s="1"/>
  <c r="DV252" i="1" s="1"/>
  <c r="DV251" i="1" s="1"/>
  <c r="DV250" i="1" s="1"/>
  <c r="DV249" i="1" s="1"/>
  <c r="DV248" i="1" s="1"/>
  <c r="DV247" i="1" s="1"/>
  <c r="DV246" i="1" s="1"/>
  <c r="DV245" i="1" s="1"/>
  <c r="DV244" i="1" s="1"/>
  <c r="DV243" i="1" s="1"/>
  <c r="DV242" i="1" s="1"/>
  <c r="DV241" i="1" s="1"/>
  <c r="DV240" i="1" s="1"/>
  <c r="DV239" i="1" s="1"/>
  <c r="DV238" i="1" s="1"/>
  <c r="DV237" i="1" s="1"/>
  <c r="DV236" i="1" s="1"/>
  <c r="DV235" i="1" s="1"/>
  <c r="DV234" i="1" s="1"/>
  <c r="DV233" i="1" s="1"/>
  <c r="DV232" i="1" s="1"/>
  <c r="DV231" i="1" s="1"/>
  <c r="DV230" i="1" s="1"/>
  <c r="DV229" i="1" s="1"/>
  <c r="DV228" i="1" s="1"/>
  <c r="DV227" i="1" s="1"/>
  <c r="DV226" i="1" s="1"/>
  <c r="DV225" i="1" s="1"/>
  <c r="DV224" i="1" s="1"/>
  <c r="DV223" i="1" s="1"/>
  <c r="DV222" i="1" s="1"/>
  <c r="DV221" i="1" s="1"/>
  <c r="DV220" i="1" s="1"/>
  <c r="DV219" i="1" s="1"/>
  <c r="DV218" i="1" s="1"/>
  <c r="DV217" i="1" s="1"/>
  <c r="DV216" i="1" s="1"/>
  <c r="DV215" i="1" s="1"/>
  <c r="DV214" i="1" s="1"/>
  <c r="DV213" i="1" s="1"/>
  <c r="DV212" i="1" s="1"/>
  <c r="DV211" i="1" s="1"/>
  <c r="DV210" i="1" s="1"/>
  <c r="DV209" i="1" s="1"/>
  <c r="DV208" i="1" s="1"/>
  <c r="DV207" i="1" s="1"/>
  <c r="DV206" i="1" s="1"/>
  <c r="DV205" i="1" s="1"/>
  <c r="DV204" i="1" s="1"/>
  <c r="DV203" i="1" s="1"/>
  <c r="DV202" i="1" s="1"/>
  <c r="DV201" i="1" s="1"/>
  <c r="DV200" i="1" s="1"/>
  <c r="DV199" i="1" s="1"/>
  <c r="DV198" i="1" s="1"/>
  <c r="DV197" i="1" s="1"/>
  <c r="DV196" i="1" s="1"/>
  <c r="DV195" i="1" s="1"/>
  <c r="DV194" i="1" s="1"/>
  <c r="DV193" i="1" s="1"/>
  <c r="DV192" i="1" s="1"/>
  <c r="DV191" i="1" s="1"/>
  <c r="DV190" i="1" s="1"/>
  <c r="DV189" i="1" s="1"/>
  <c r="DV188" i="1" s="1"/>
  <c r="DV187" i="1" s="1"/>
  <c r="DV186" i="1" s="1"/>
  <c r="DV185" i="1" s="1"/>
  <c r="DV184" i="1" s="1"/>
  <c r="DV183" i="1" s="1"/>
  <c r="DV182" i="1" s="1"/>
  <c r="DV181" i="1" s="1"/>
  <c r="DV180" i="1" s="1"/>
  <c r="DV179" i="1" s="1"/>
  <c r="DV178" i="1" s="1"/>
  <c r="DV177" i="1" s="1"/>
  <c r="DV176" i="1" s="1"/>
  <c r="DV175" i="1" s="1"/>
  <c r="DV174" i="1" s="1"/>
  <c r="DV173" i="1" s="1"/>
  <c r="DV172" i="1" s="1"/>
  <c r="DV171" i="1" s="1"/>
  <c r="DV170" i="1" s="1"/>
  <c r="DV169" i="1" s="1"/>
  <c r="DV168" i="1" s="1"/>
  <c r="DV167" i="1" s="1"/>
  <c r="DV166" i="1" s="1"/>
  <c r="DV165" i="1" s="1"/>
  <c r="DV164" i="1" s="1"/>
  <c r="DV163" i="1" s="1"/>
  <c r="DV162" i="1" s="1"/>
  <c r="DV161" i="1" s="1"/>
  <c r="DV160" i="1" s="1"/>
  <c r="DV159" i="1" s="1"/>
  <c r="DV158" i="1" s="1"/>
  <c r="DV157" i="1" s="1"/>
  <c r="DV156" i="1" s="1"/>
  <c r="DV155" i="1" s="1"/>
  <c r="DV154" i="1" s="1"/>
  <c r="DV153" i="1" s="1"/>
  <c r="DV152" i="1" s="1"/>
  <c r="DV151" i="1" s="1"/>
  <c r="DV150" i="1" s="1"/>
  <c r="DV149" i="1" s="1"/>
  <c r="DV148" i="1" s="1"/>
  <c r="DV147" i="1" s="1"/>
  <c r="DV146" i="1" s="1"/>
  <c r="DV145" i="1" s="1"/>
  <c r="DV144" i="1" s="1"/>
  <c r="DV143" i="1" s="1"/>
  <c r="DV142" i="1" s="1"/>
  <c r="DV141" i="1" s="1"/>
  <c r="DV140" i="1" s="1"/>
  <c r="DV139" i="1" s="1"/>
  <c r="DV138" i="1" s="1"/>
  <c r="DV137" i="1" s="1"/>
  <c r="DV136" i="1" s="1"/>
  <c r="DV135" i="1" s="1"/>
  <c r="DV134" i="1" s="1"/>
  <c r="DV133" i="1" s="1"/>
  <c r="DV132" i="1" s="1"/>
  <c r="DV131" i="1" s="1"/>
  <c r="DV130" i="1" s="1"/>
  <c r="DV129" i="1" s="1"/>
  <c r="DV128" i="1" s="1"/>
  <c r="DV127" i="1" s="1"/>
  <c r="DV126" i="1" s="1"/>
  <c r="DV125" i="1" s="1"/>
  <c r="DV124" i="1" s="1"/>
  <c r="DV123" i="1" s="1"/>
  <c r="DV122" i="1" s="1"/>
  <c r="DV121" i="1" s="1"/>
  <c r="DV120" i="1" s="1"/>
  <c r="DV119" i="1" s="1"/>
  <c r="DV118" i="1" s="1"/>
  <c r="DV117" i="1" s="1"/>
  <c r="DV116" i="1" s="1"/>
  <c r="DV115" i="1" s="1"/>
  <c r="DV114" i="1" s="1"/>
  <c r="DV113" i="1" s="1"/>
  <c r="DV112" i="1" s="1"/>
  <c r="DV111" i="1" s="1"/>
  <c r="DV110" i="1" s="1"/>
  <c r="DV109" i="1" s="1"/>
  <c r="DV108" i="1" s="1"/>
  <c r="DV107" i="1" s="1"/>
  <c r="DV106" i="1" s="1"/>
  <c r="DV105" i="1" s="1"/>
  <c r="DV104" i="1" s="1"/>
  <c r="DV103" i="1" s="1"/>
  <c r="DV102" i="1" s="1"/>
  <c r="DV101" i="1" s="1"/>
  <c r="DV100" i="1" s="1"/>
  <c r="DV99" i="1" s="1"/>
  <c r="DV98" i="1" s="1"/>
  <c r="DV97" i="1" s="1"/>
  <c r="DV96" i="1" s="1"/>
  <c r="DV95" i="1" s="1"/>
  <c r="DV94" i="1" s="1"/>
  <c r="DV93" i="1" s="1"/>
  <c r="DV92" i="1" s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DV64" i="1" s="1"/>
  <c r="DV63" i="1" s="1"/>
  <c r="DV62" i="1" s="1"/>
  <c r="DV61" i="1" s="1"/>
  <c r="DV60" i="1" s="1"/>
  <c r="DV59" i="1" s="1"/>
  <c r="DV58" i="1" s="1"/>
  <c r="DV57" i="1" s="1"/>
  <c r="DV56" i="1" s="1"/>
  <c r="DV55" i="1" s="1"/>
  <c r="DV54" i="1" s="1"/>
  <c r="DV53" i="1" s="1"/>
  <c r="DV52" i="1" s="1"/>
  <c r="DV51" i="1" s="1"/>
  <c r="DV50" i="1" s="1"/>
  <c r="DV49" i="1" s="1"/>
  <c r="DV48" i="1" s="1"/>
  <c r="DV47" i="1" s="1"/>
  <c r="DV46" i="1" s="1"/>
  <c r="DV45" i="1" s="1"/>
  <c r="DV44" i="1" s="1"/>
  <c r="DV43" i="1" s="1"/>
  <c r="DV42" i="1" s="1"/>
  <c r="DV41" i="1" s="1"/>
  <c r="DV40" i="1" s="1"/>
  <c r="DV39" i="1" s="1"/>
  <c r="DV38" i="1" s="1"/>
  <c r="DV37" i="1" s="1"/>
  <c r="DV36" i="1" s="1"/>
  <c r="DV35" i="1" s="1"/>
  <c r="DV34" i="1" s="1"/>
  <c r="DV33" i="1" s="1"/>
  <c r="DV32" i="1" s="1"/>
  <c r="DV31" i="1" s="1"/>
  <c r="DV30" i="1" s="1"/>
  <c r="DV29" i="1" s="1"/>
  <c r="DV28" i="1" s="1"/>
  <c r="DV27" i="1" s="1"/>
  <c r="DV26" i="1" s="1"/>
  <c r="DV25" i="1" s="1"/>
  <c r="DV24" i="1" s="1"/>
  <c r="DV23" i="1" s="1"/>
  <c r="D112" i="29" s="1"/>
  <c r="DG1162" i="1"/>
  <c r="DG1161" i="1" s="1"/>
  <c r="DG1160" i="1" s="1"/>
  <c r="DG1159" i="1" s="1"/>
  <c r="DG1158" i="1" s="1"/>
  <c r="DG1157" i="1" s="1"/>
  <c r="DG1156" i="1" s="1"/>
  <c r="DG1155" i="1" s="1"/>
  <c r="DG1154" i="1" s="1"/>
  <c r="DG1153" i="1" s="1"/>
  <c r="DG1152" i="1" s="1"/>
  <c r="DG1151" i="1" s="1"/>
  <c r="DG1150" i="1" s="1"/>
  <c r="DG1149" i="1" s="1"/>
  <c r="DG1148" i="1" s="1"/>
  <c r="DG1147" i="1" s="1"/>
  <c r="DG1146" i="1" s="1"/>
  <c r="DG1145" i="1" s="1"/>
  <c r="DG1144" i="1" s="1"/>
  <c r="DG1143" i="1" s="1"/>
  <c r="DG1142" i="1" s="1"/>
  <c r="DG1141" i="1" s="1"/>
  <c r="DG1140" i="1" s="1"/>
  <c r="DG1139" i="1" s="1"/>
  <c r="DG1138" i="1" s="1"/>
  <c r="DG1137" i="1" s="1"/>
  <c r="DG1136" i="1" s="1"/>
  <c r="DG1135" i="1" s="1"/>
  <c r="DG1134" i="1" s="1"/>
  <c r="DG1133" i="1" s="1"/>
  <c r="DG1132" i="1" s="1"/>
  <c r="DG1131" i="1" s="1"/>
  <c r="DG1130" i="1" s="1"/>
  <c r="DG1129" i="1" s="1"/>
  <c r="DG1128" i="1" s="1"/>
  <c r="DG1127" i="1" s="1"/>
  <c r="DG1126" i="1" s="1"/>
  <c r="DG1125" i="1" s="1"/>
  <c r="DG1124" i="1" s="1"/>
  <c r="DG1123" i="1" s="1"/>
  <c r="DG1122" i="1" s="1"/>
  <c r="DG1121" i="1" s="1"/>
  <c r="DG1120" i="1" s="1"/>
  <c r="DG1119" i="1" s="1"/>
  <c r="DG1118" i="1" s="1"/>
  <c r="DG1117" i="1" s="1"/>
  <c r="DG1116" i="1" s="1"/>
  <c r="DG1115" i="1" s="1"/>
  <c r="DG1114" i="1" s="1"/>
  <c r="DG1113" i="1" s="1"/>
  <c r="DG1112" i="1" s="1"/>
  <c r="DG1111" i="1" s="1"/>
  <c r="DG1110" i="1" s="1"/>
  <c r="DG1109" i="1" s="1"/>
  <c r="DG1108" i="1" s="1"/>
  <c r="DG1107" i="1" s="1"/>
  <c r="DG1106" i="1" s="1"/>
  <c r="DG1105" i="1" s="1"/>
  <c r="DG1104" i="1" s="1"/>
  <c r="DG1103" i="1" s="1"/>
  <c r="DG1102" i="1" s="1"/>
  <c r="DG1101" i="1" s="1"/>
  <c r="DG1100" i="1" s="1"/>
  <c r="DG1099" i="1" s="1"/>
  <c r="DG1098" i="1" s="1"/>
  <c r="DG1097" i="1" s="1"/>
  <c r="DG1096" i="1" s="1"/>
  <c r="DG1095" i="1" s="1"/>
  <c r="DG1094" i="1" s="1"/>
  <c r="DG1093" i="1" s="1"/>
  <c r="DG1092" i="1" s="1"/>
  <c r="DG1091" i="1" s="1"/>
  <c r="DG1090" i="1" s="1"/>
  <c r="DG1089" i="1" s="1"/>
  <c r="DG1088" i="1" s="1"/>
  <c r="DG1087" i="1" s="1"/>
  <c r="DG1086" i="1" s="1"/>
  <c r="DG1085" i="1" s="1"/>
  <c r="DG1084" i="1" s="1"/>
  <c r="DG1083" i="1" s="1"/>
  <c r="DG1082" i="1" s="1"/>
  <c r="DG1081" i="1" s="1"/>
  <c r="DG1080" i="1" s="1"/>
  <c r="DG1079" i="1" s="1"/>
  <c r="DG1078" i="1" s="1"/>
  <c r="DG1077" i="1" s="1"/>
  <c r="DG1076" i="1" s="1"/>
  <c r="DG1075" i="1" s="1"/>
  <c r="DG1074" i="1" s="1"/>
  <c r="DG1073" i="1" s="1"/>
  <c r="DG1072" i="1" s="1"/>
  <c r="DG1071" i="1" s="1"/>
  <c r="DG1070" i="1" s="1"/>
  <c r="DG1069" i="1" s="1"/>
  <c r="DG1068" i="1" s="1"/>
  <c r="DG1067" i="1" s="1"/>
  <c r="DG1066" i="1" s="1"/>
  <c r="DG1065" i="1" s="1"/>
  <c r="DG1064" i="1" s="1"/>
  <c r="DG1063" i="1" s="1"/>
  <c r="DG1062" i="1" s="1"/>
  <c r="DG1061" i="1" s="1"/>
  <c r="DG1060" i="1" s="1"/>
  <c r="DG1059" i="1" s="1"/>
  <c r="DG1058" i="1" s="1"/>
  <c r="DG1057" i="1" s="1"/>
  <c r="DG1056" i="1" s="1"/>
  <c r="DG1055" i="1" s="1"/>
  <c r="DG1054" i="1" s="1"/>
  <c r="DG1053" i="1" s="1"/>
  <c r="DG1052" i="1" s="1"/>
  <c r="DG1051" i="1" s="1"/>
  <c r="DG1050" i="1" s="1"/>
  <c r="DG1049" i="1" s="1"/>
  <c r="DG1048" i="1" s="1"/>
  <c r="DG1047" i="1" s="1"/>
  <c r="DG1046" i="1" s="1"/>
  <c r="DG1045" i="1" s="1"/>
  <c r="DG1044" i="1" s="1"/>
  <c r="DG1043" i="1" s="1"/>
  <c r="DG1042" i="1" s="1"/>
  <c r="DG1041" i="1" s="1"/>
  <c r="DG1040" i="1" s="1"/>
  <c r="DG1039" i="1" s="1"/>
  <c r="DG1038" i="1" s="1"/>
  <c r="DG1037" i="1" s="1"/>
  <c r="DG1036" i="1" s="1"/>
  <c r="DG1035" i="1" s="1"/>
  <c r="DG1034" i="1" s="1"/>
  <c r="DG1033" i="1" s="1"/>
  <c r="DG1032" i="1" s="1"/>
  <c r="DG1031" i="1" s="1"/>
  <c r="DG1030" i="1" s="1"/>
  <c r="DG1029" i="1" s="1"/>
  <c r="DG1028" i="1" s="1"/>
  <c r="DG1027" i="1" s="1"/>
  <c r="DG1026" i="1" s="1"/>
  <c r="DG1025" i="1" s="1"/>
  <c r="DG1024" i="1" s="1"/>
  <c r="DG1023" i="1" s="1"/>
  <c r="DG1022" i="1" s="1"/>
  <c r="DG1021" i="1" s="1"/>
  <c r="DG1020" i="1" s="1"/>
  <c r="DG1019" i="1" s="1"/>
  <c r="DG1018" i="1" s="1"/>
  <c r="DG1017" i="1" s="1"/>
  <c r="DG1016" i="1" s="1"/>
  <c r="DG1015" i="1" s="1"/>
  <c r="DG1014" i="1" s="1"/>
  <c r="DG1013" i="1" s="1"/>
  <c r="DG1012" i="1" s="1"/>
  <c r="DG1011" i="1" s="1"/>
  <c r="DG1010" i="1" s="1"/>
  <c r="DG1009" i="1" s="1"/>
  <c r="DG1008" i="1" s="1"/>
  <c r="DG1007" i="1" s="1"/>
  <c r="DG1006" i="1" s="1"/>
  <c r="DG1005" i="1" s="1"/>
  <c r="DG1004" i="1" s="1"/>
  <c r="DG1003" i="1" s="1"/>
  <c r="DG1002" i="1" s="1"/>
  <c r="DG1001" i="1" s="1"/>
  <c r="DG1000" i="1" s="1"/>
  <c r="DG999" i="1" s="1"/>
  <c r="DG998" i="1" s="1"/>
  <c r="DG997" i="1" s="1"/>
  <c r="DG996" i="1" s="1"/>
  <c r="DG995" i="1" s="1"/>
  <c r="DG994" i="1" s="1"/>
  <c r="DG993" i="1" s="1"/>
  <c r="DG992" i="1" s="1"/>
  <c r="DG991" i="1" s="1"/>
  <c r="DG990" i="1" s="1"/>
  <c r="DG989" i="1" s="1"/>
  <c r="DG988" i="1" s="1"/>
  <c r="DG987" i="1" s="1"/>
  <c r="DG986" i="1" s="1"/>
  <c r="DG985" i="1" s="1"/>
  <c r="DG984" i="1" s="1"/>
  <c r="DG983" i="1" s="1"/>
  <c r="DG982" i="1" s="1"/>
  <c r="DG981" i="1" s="1"/>
  <c r="DG980" i="1" s="1"/>
  <c r="DG979" i="1" s="1"/>
  <c r="DG978" i="1" s="1"/>
  <c r="DG977" i="1" s="1"/>
  <c r="DG976" i="1" s="1"/>
  <c r="DG975" i="1" s="1"/>
  <c r="DG974" i="1" s="1"/>
  <c r="DG973" i="1" s="1"/>
  <c r="DG972" i="1" s="1"/>
  <c r="DG971" i="1" s="1"/>
  <c r="DG970" i="1" s="1"/>
  <c r="DG969" i="1" s="1"/>
  <c r="DG968" i="1" s="1"/>
  <c r="DG967" i="1" s="1"/>
  <c r="DG966" i="1" s="1"/>
  <c r="DG965" i="1" s="1"/>
  <c r="DG964" i="1" s="1"/>
  <c r="DG963" i="1" s="1"/>
  <c r="DG962" i="1" s="1"/>
  <c r="DG961" i="1" s="1"/>
  <c r="DG960" i="1" s="1"/>
  <c r="DG959" i="1" s="1"/>
  <c r="DG958" i="1" s="1"/>
  <c r="DG957" i="1" s="1"/>
  <c r="DG956" i="1" s="1"/>
  <c r="DG955" i="1" s="1"/>
  <c r="DG954" i="1" s="1"/>
  <c r="DG953" i="1" s="1"/>
  <c r="DG952" i="1" s="1"/>
  <c r="DG951" i="1" s="1"/>
  <c r="DG950" i="1" s="1"/>
  <c r="DG949" i="1" s="1"/>
  <c r="DG948" i="1" s="1"/>
  <c r="DG947" i="1" s="1"/>
  <c r="DG946" i="1" s="1"/>
  <c r="DG945" i="1" s="1"/>
  <c r="DG944" i="1" s="1"/>
  <c r="DG943" i="1" s="1"/>
  <c r="DG942" i="1" s="1"/>
  <c r="DG941" i="1" s="1"/>
  <c r="DG940" i="1" s="1"/>
  <c r="DG939" i="1" s="1"/>
  <c r="DG938" i="1" s="1"/>
  <c r="DG937" i="1" s="1"/>
  <c r="DG936" i="1" s="1"/>
  <c r="DG935" i="1" s="1"/>
  <c r="DG934" i="1" s="1"/>
  <c r="DG933" i="1" s="1"/>
  <c r="DG932" i="1" s="1"/>
  <c r="DG931" i="1" s="1"/>
  <c r="DG930" i="1" s="1"/>
  <c r="DG929" i="1" s="1"/>
  <c r="DG928" i="1" s="1"/>
  <c r="DG927" i="1" s="1"/>
  <c r="DG926" i="1" s="1"/>
  <c r="DG925" i="1" s="1"/>
  <c r="DG924" i="1" s="1"/>
  <c r="DG923" i="1" s="1"/>
  <c r="DG922" i="1" s="1"/>
  <c r="DG921" i="1" s="1"/>
  <c r="DG920" i="1" s="1"/>
  <c r="DG919" i="1" s="1"/>
  <c r="DG918" i="1" s="1"/>
  <c r="DG917" i="1" s="1"/>
  <c r="DG916" i="1" s="1"/>
  <c r="DG915" i="1" s="1"/>
  <c r="DG914" i="1" s="1"/>
  <c r="DG913" i="1" s="1"/>
  <c r="DG912" i="1" s="1"/>
  <c r="DG911" i="1" s="1"/>
  <c r="DG910" i="1" s="1"/>
  <c r="DG909" i="1" s="1"/>
  <c r="DG908" i="1" s="1"/>
  <c r="DG907" i="1" s="1"/>
  <c r="DG906" i="1" s="1"/>
  <c r="DG905" i="1" s="1"/>
  <c r="DG904" i="1" s="1"/>
  <c r="DG903" i="1" s="1"/>
  <c r="DG902" i="1" s="1"/>
  <c r="DG901" i="1" s="1"/>
  <c r="DG900" i="1" s="1"/>
  <c r="DG899" i="1" s="1"/>
  <c r="DG898" i="1" s="1"/>
  <c r="DG897" i="1" s="1"/>
  <c r="DG896" i="1" s="1"/>
  <c r="DG895" i="1" s="1"/>
  <c r="DG894" i="1" s="1"/>
  <c r="DG893" i="1" s="1"/>
  <c r="DG892" i="1" s="1"/>
  <c r="DG891" i="1" s="1"/>
  <c r="DG890" i="1" s="1"/>
  <c r="DG889" i="1" s="1"/>
  <c r="DG888" i="1" s="1"/>
  <c r="DG887" i="1" s="1"/>
  <c r="DG886" i="1" s="1"/>
  <c r="DG885" i="1" s="1"/>
  <c r="DG884" i="1" s="1"/>
  <c r="DG883" i="1" s="1"/>
  <c r="DG882" i="1" s="1"/>
  <c r="DG881" i="1" s="1"/>
  <c r="DG880" i="1" s="1"/>
  <c r="DG879" i="1" s="1"/>
  <c r="DG878" i="1" s="1"/>
  <c r="DG877" i="1" s="1"/>
  <c r="DG876" i="1" s="1"/>
  <c r="DG875" i="1" s="1"/>
  <c r="DG874" i="1" s="1"/>
  <c r="DG873" i="1" s="1"/>
  <c r="DG872" i="1" s="1"/>
  <c r="DG871" i="1" s="1"/>
  <c r="DG870" i="1" s="1"/>
  <c r="DG869" i="1" s="1"/>
  <c r="DG868" i="1" s="1"/>
  <c r="DG867" i="1" s="1"/>
  <c r="DG866" i="1" s="1"/>
  <c r="DG865" i="1" s="1"/>
  <c r="DG864" i="1" s="1"/>
  <c r="DG863" i="1" s="1"/>
  <c r="DG862" i="1" s="1"/>
  <c r="DG861" i="1" s="1"/>
  <c r="DG860" i="1" s="1"/>
  <c r="DG859" i="1" s="1"/>
  <c r="DG858" i="1" s="1"/>
  <c r="DG857" i="1" s="1"/>
  <c r="DG856" i="1" s="1"/>
  <c r="DG855" i="1" s="1"/>
  <c r="DG854" i="1" s="1"/>
  <c r="DG853" i="1" s="1"/>
  <c r="DG852" i="1" s="1"/>
  <c r="DG851" i="1" s="1"/>
  <c r="DG850" i="1" s="1"/>
  <c r="DG849" i="1" s="1"/>
  <c r="DG848" i="1" s="1"/>
  <c r="DG847" i="1" s="1"/>
  <c r="DG846" i="1" s="1"/>
  <c r="DG845" i="1" s="1"/>
  <c r="DG844" i="1" s="1"/>
  <c r="DG843" i="1" s="1"/>
  <c r="DG842" i="1" s="1"/>
  <c r="DG841" i="1" s="1"/>
  <c r="DG840" i="1" s="1"/>
  <c r="DG839" i="1" s="1"/>
  <c r="DG838" i="1" s="1"/>
  <c r="DG837" i="1" s="1"/>
  <c r="DG836" i="1" s="1"/>
  <c r="DG835" i="1" s="1"/>
  <c r="DG834" i="1" s="1"/>
  <c r="DG833" i="1" s="1"/>
  <c r="DG832" i="1" s="1"/>
  <c r="DG831" i="1" s="1"/>
  <c r="DG830" i="1" s="1"/>
  <c r="DG829" i="1" s="1"/>
  <c r="DG828" i="1" s="1"/>
  <c r="DG827" i="1" s="1"/>
  <c r="DG826" i="1" s="1"/>
  <c r="DG825" i="1" s="1"/>
  <c r="DG824" i="1" s="1"/>
  <c r="DG823" i="1" s="1"/>
  <c r="DG822" i="1" s="1"/>
  <c r="DG821" i="1" s="1"/>
  <c r="DG820" i="1" s="1"/>
  <c r="DG819" i="1" s="1"/>
  <c r="DG818" i="1" s="1"/>
  <c r="DG817" i="1" s="1"/>
  <c r="DG816" i="1" s="1"/>
  <c r="DG815" i="1" s="1"/>
  <c r="DG814" i="1" s="1"/>
  <c r="DG813" i="1" s="1"/>
  <c r="DG812" i="1" s="1"/>
  <c r="DG811" i="1" s="1"/>
  <c r="DG810" i="1" s="1"/>
  <c r="DG809" i="1" s="1"/>
  <c r="DG808" i="1" s="1"/>
  <c r="DG807" i="1" s="1"/>
  <c r="DG806" i="1" s="1"/>
  <c r="DG805" i="1" s="1"/>
  <c r="DG804" i="1" s="1"/>
  <c r="DG803" i="1" s="1"/>
  <c r="DG802" i="1" s="1"/>
  <c r="DG801" i="1" s="1"/>
  <c r="DG800" i="1" s="1"/>
  <c r="DG799" i="1" s="1"/>
  <c r="DG798" i="1" s="1"/>
  <c r="DG797" i="1" s="1"/>
  <c r="DG796" i="1" s="1"/>
  <c r="DG795" i="1" s="1"/>
  <c r="DG794" i="1" s="1"/>
  <c r="DG793" i="1" s="1"/>
  <c r="DG792" i="1" s="1"/>
  <c r="DG791" i="1" s="1"/>
  <c r="DG790" i="1" s="1"/>
  <c r="DG789" i="1" s="1"/>
  <c r="DG788" i="1" s="1"/>
  <c r="DG787" i="1" s="1"/>
  <c r="DG786" i="1" s="1"/>
  <c r="DG785" i="1" s="1"/>
  <c r="DG784" i="1" s="1"/>
  <c r="DG783" i="1" s="1"/>
  <c r="DG782" i="1" s="1"/>
  <c r="DG781" i="1" s="1"/>
  <c r="DG780" i="1" s="1"/>
  <c r="DG779" i="1" s="1"/>
  <c r="DG778" i="1" s="1"/>
  <c r="DG777" i="1" s="1"/>
  <c r="DG776" i="1" s="1"/>
  <c r="DG775" i="1" s="1"/>
  <c r="DG774" i="1" s="1"/>
  <c r="DG773" i="1" s="1"/>
  <c r="DG772" i="1" s="1"/>
  <c r="DG771" i="1" s="1"/>
  <c r="DG770" i="1" s="1"/>
  <c r="DG769" i="1" s="1"/>
  <c r="DG768" i="1" s="1"/>
  <c r="DG767" i="1" s="1"/>
  <c r="DG766" i="1" s="1"/>
  <c r="DG765" i="1" s="1"/>
  <c r="DG764" i="1" s="1"/>
  <c r="DG763" i="1" s="1"/>
  <c r="DG762" i="1" s="1"/>
  <c r="DG761" i="1" s="1"/>
  <c r="DG760" i="1" s="1"/>
  <c r="DG759" i="1" s="1"/>
  <c r="DG758" i="1" s="1"/>
  <c r="DG757" i="1" s="1"/>
  <c r="DG756" i="1" s="1"/>
  <c r="DG755" i="1" s="1"/>
  <c r="DG754" i="1" s="1"/>
  <c r="DG753" i="1" s="1"/>
  <c r="DG752" i="1" s="1"/>
  <c r="DG751" i="1" s="1"/>
  <c r="DG750" i="1" s="1"/>
  <c r="DG749" i="1" s="1"/>
  <c r="DG748" i="1" s="1"/>
  <c r="DG747" i="1" s="1"/>
  <c r="DG746" i="1" s="1"/>
  <c r="DG745" i="1" s="1"/>
  <c r="DG744" i="1" s="1"/>
  <c r="DG743" i="1" s="1"/>
  <c r="DG742" i="1" s="1"/>
  <c r="DG741" i="1" s="1"/>
  <c r="DG740" i="1" s="1"/>
  <c r="DG739" i="1" s="1"/>
  <c r="DG738" i="1" s="1"/>
  <c r="DG737" i="1" s="1"/>
  <c r="DG736" i="1" s="1"/>
  <c r="DG735" i="1" s="1"/>
  <c r="DG734" i="1" s="1"/>
  <c r="DG733" i="1" s="1"/>
  <c r="DG732" i="1" s="1"/>
  <c r="DG731" i="1" s="1"/>
  <c r="DG730" i="1" s="1"/>
  <c r="DG729" i="1" s="1"/>
  <c r="DG728" i="1" s="1"/>
  <c r="DG727" i="1" s="1"/>
  <c r="DG726" i="1" s="1"/>
  <c r="DG725" i="1" s="1"/>
  <c r="DG724" i="1" s="1"/>
  <c r="DG723" i="1" s="1"/>
  <c r="DG722" i="1" s="1"/>
  <c r="DG721" i="1" s="1"/>
  <c r="DG720" i="1" s="1"/>
  <c r="DG719" i="1" s="1"/>
  <c r="DG718" i="1" s="1"/>
  <c r="DG717" i="1" s="1"/>
  <c r="DG716" i="1" s="1"/>
  <c r="DG715" i="1" s="1"/>
  <c r="DG714" i="1" s="1"/>
  <c r="DG713" i="1" s="1"/>
  <c r="DG712" i="1" s="1"/>
  <c r="DG711" i="1" s="1"/>
  <c r="DG710" i="1" s="1"/>
  <c r="DG709" i="1" s="1"/>
  <c r="DG708" i="1" s="1"/>
  <c r="DG707" i="1" s="1"/>
  <c r="DG706" i="1" s="1"/>
  <c r="DG705" i="1" s="1"/>
  <c r="DG704" i="1" s="1"/>
  <c r="DG703" i="1" s="1"/>
  <c r="DG702" i="1" s="1"/>
  <c r="DG701" i="1" s="1"/>
  <c r="DG700" i="1" s="1"/>
  <c r="DG699" i="1" s="1"/>
  <c r="DG698" i="1" s="1"/>
  <c r="DG697" i="1" s="1"/>
  <c r="DG696" i="1" s="1"/>
  <c r="DG695" i="1" s="1"/>
  <c r="DG694" i="1" s="1"/>
  <c r="DG693" i="1" s="1"/>
  <c r="DG692" i="1" s="1"/>
  <c r="DG691" i="1" s="1"/>
  <c r="DG690" i="1" s="1"/>
  <c r="DG689" i="1" s="1"/>
  <c r="DG688" i="1" s="1"/>
  <c r="DG687" i="1" s="1"/>
  <c r="DG686" i="1" s="1"/>
  <c r="DG685" i="1" s="1"/>
  <c r="DG684" i="1" s="1"/>
  <c r="DG683" i="1" s="1"/>
  <c r="DG682" i="1" s="1"/>
  <c r="DG681" i="1" s="1"/>
  <c r="DG680" i="1" s="1"/>
  <c r="DG679" i="1" s="1"/>
  <c r="DG678" i="1" s="1"/>
  <c r="DG677" i="1" s="1"/>
  <c r="DG676" i="1" s="1"/>
  <c r="DG675" i="1" s="1"/>
  <c r="DG674" i="1" s="1"/>
  <c r="DG673" i="1" s="1"/>
  <c r="DG672" i="1" s="1"/>
  <c r="DG671" i="1" s="1"/>
  <c r="DG670" i="1" s="1"/>
  <c r="DG669" i="1" s="1"/>
  <c r="DG668" i="1" s="1"/>
  <c r="DG667" i="1" s="1"/>
  <c r="DG666" i="1" s="1"/>
  <c r="DG665" i="1" s="1"/>
  <c r="DG664" i="1" s="1"/>
  <c r="DG663" i="1" s="1"/>
  <c r="DG662" i="1" s="1"/>
  <c r="DG661" i="1" s="1"/>
  <c r="DG660" i="1" s="1"/>
  <c r="DG659" i="1" s="1"/>
  <c r="DG658" i="1" s="1"/>
  <c r="DG657" i="1" s="1"/>
  <c r="DG656" i="1" s="1"/>
  <c r="DG655" i="1" s="1"/>
  <c r="DG654" i="1" s="1"/>
  <c r="DG653" i="1" s="1"/>
  <c r="DG652" i="1" s="1"/>
  <c r="DG651" i="1" s="1"/>
  <c r="DG650" i="1" s="1"/>
  <c r="DG649" i="1" s="1"/>
  <c r="DG648" i="1" s="1"/>
  <c r="DG647" i="1" s="1"/>
  <c r="DG646" i="1" s="1"/>
  <c r="DG645" i="1" s="1"/>
  <c r="DG644" i="1" s="1"/>
  <c r="DG643" i="1" s="1"/>
  <c r="DG642" i="1" s="1"/>
  <c r="DG641" i="1" s="1"/>
  <c r="DG640" i="1" s="1"/>
  <c r="DG639" i="1" s="1"/>
  <c r="DG638" i="1" s="1"/>
  <c r="DG637" i="1" s="1"/>
  <c r="DG636" i="1" s="1"/>
  <c r="DG635" i="1" s="1"/>
  <c r="DG634" i="1" s="1"/>
  <c r="DG633" i="1" s="1"/>
  <c r="DG632" i="1" s="1"/>
  <c r="DG631" i="1" s="1"/>
  <c r="DG630" i="1" s="1"/>
  <c r="DG629" i="1" s="1"/>
  <c r="DG628" i="1" s="1"/>
  <c r="DG627" i="1" s="1"/>
  <c r="DG626" i="1" s="1"/>
  <c r="DG625" i="1" s="1"/>
  <c r="DG624" i="1" s="1"/>
  <c r="DG623" i="1" s="1"/>
  <c r="DG622" i="1" s="1"/>
  <c r="DG621" i="1" s="1"/>
  <c r="DG620" i="1" s="1"/>
  <c r="DG619" i="1" s="1"/>
  <c r="DG618" i="1" s="1"/>
  <c r="DG617" i="1" s="1"/>
  <c r="DG616" i="1" s="1"/>
  <c r="DG615" i="1" s="1"/>
  <c r="DG614" i="1" s="1"/>
  <c r="DG613" i="1" s="1"/>
  <c r="DG612" i="1" s="1"/>
  <c r="DG611" i="1" s="1"/>
  <c r="DG610" i="1" s="1"/>
  <c r="DG609" i="1" s="1"/>
  <c r="DG608" i="1" s="1"/>
  <c r="DG607" i="1" s="1"/>
  <c r="DG606" i="1" s="1"/>
  <c r="DG605" i="1" s="1"/>
  <c r="DG604" i="1" s="1"/>
  <c r="DG603" i="1" s="1"/>
  <c r="DG602" i="1" s="1"/>
  <c r="DG601" i="1" s="1"/>
  <c r="DG600" i="1" s="1"/>
  <c r="DG599" i="1" s="1"/>
  <c r="DG598" i="1" s="1"/>
  <c r="DG597" i="1" s="1"/>
  <c r="DG596" i="1" s="1"/>
  <c r="DG595" i="1" s="1"/>
  <c r="DG594" i="1" s="1"/>
  <c r="DG593" i="1" s="1"/>
  <c r="DG592" i="1" s="1"/>
  <c r="DG591" i="1" s="1"/>
  <c r="DG590" i="1" s="1"/>
  <c r="DG589" i="1" s="1"/>
  <c r="DG588" i="1" s="1"/>
  <c r="DG587" i="1" s="1"/>
  <c r="DG586" i="1" s="1"/>
  <c r="DG585" i="1" s="1"/>
  <c r="DG584" i="1" s="1"/>
  <c r="DG583" i="1" s="1"/>
  <c r="DG582" i="1" s="1"/>
  <c r="DG581" i="1" s="1"/>
  <c r="DG580" i="1" s="1"/>
  <c r="DG579" i="1" s="1"/>
  <c r="DG578" i="1" s="1"/>
  <c r="DG577" i="1" s="1"/>
  <c r="DG576" i="1" s="1"/>
  <c r="DG575" i="1" s="1"/>
  <c r="DG574" i="1" s="1"/>
  <c r="DG573" i="1" s="1"/>
  <c r="DG572" i="1" s="1"/>
  <c r="DG571" i="1" s="1"/>
  <c r="DG570" i="1" s="1"/>
  <c r="DG569" i="1" s="1"/>
  <c r="DG568" i="1" s="1"/>
  <c r="DG567" i="1" s="1"/>
  <c r="DG566" i="1" s="1"/>
  <c r="DG565" i="1" s="1"/>
  <c r="DG564" i="1" s="1"/>
  <c r="DG563" i="1" s="1"/>
  <c r="DG562" i="1" s="1"/>
  <c r="DG561" i="1" s="1"/>
  <c r="DG560" i="1" s="1"/>
  <c r="DG559" i="1" s="1"/>
  <c r="DG558" i="1" s="1"/>
  <c r="DG557" i="1" s="1"/>
  <c r="DG556" i="1" s="1"/>
  <c r="DG555" i="1" s="1"/>
  <c r="DG554" i="1" s="1"/>
  <c r="DG553" i="1" s="1"/>
  <c r="DG552" i="1" s="1"/>
  <c r="DG551" i="1" s="1"/>
  <c r="DG550" i="1" s="1"/>
  <c r="DG549" i="1" s="1"/>
  <c r="DG548" i="1" s="1"/>
  <c r="DG547" i="1" s="1"/>
  <c r="DG546" i="1" s="1"/>
  <c r="DG545" i="1" s="1"/>
  <c r="DG544" i="1" s="1"/>
  <c r="DG543" i="1" s="1"/>
  <c r="DG542" i="1" s="1"/>
  <c r="DG541" i="1" s="1"/>
  <c r="DG540" i="1" s="1"/>
  <c r="DG539" i="1" s="1"/>
  <c r="DG538" i="1" s="1"/>
  <c r="DG537" i="1" s="1"/>
  <c r="DG536" i="1" s="1"/>
  <c r="DG535" i="1" s="1"/>
  <c r="DG534" i="1" s="1"/>
  <c r="DG533" i="1" s="1"/>
  <c r="DG532" i="1" s="1"/>
  <c r="DG531" i="1" s="1"/>
  <c r="DG530" i="1" s="1"/>
  <c r="DG529" i="1" s="1"/>
  <c r="DG528" i="1" s="1"/>
  <c r="DG527" i="1" s="1"/>
  <c r="DG526" i="1" s="1"/>
  <c r="DG525" i="1" s="1"/>
  <c r="DG524" i="1" s="1"/>
  <c r="DG523" i="1" s="1"/>
  <c r="DG522" i="1" s="1"/>
  <c r="DG521" i="1" s="1"/>
  <c r="DG520" i="1" s="1"/>
  <c r="DG519" i="1" s="1"/>
  <c r="DG518" i="1" s="1"/>
  <c r="DG517" i="1" s="1"/>
  <c r="DG516" i="1" s="1"/>
  <c r="DG515" i="1" s="1"/>
  <c r="DG514" i="1" s="1"/>
  <c r="DG513" i="1" s="1"/>
  <c r="DG512" i="1" s="1"/>
  <c r="DG511" i="1" s="1"/>
  <c r="DG510" i="1" s="1"/>
  <c r="DG509" i="1" s="1"/>
  <c r="DG508" i="1" s="1"/>
  <c r="DG507" i="1" s="1"/>
  <c r="DG506" i="1" s="1"/>
  <c r="DG505" i="1" s="1"/>
  <c r="DG504" i="1" s="1"/>
  <c r="DG503" i="1" s="1"/>
  <c r="DG502" i="1" s="1"/>
  <c r="DG501" i="1" s="1"/>
  <c r="DG500" i="1" s="1"/>
  <c r="DG499" i="1" s="1"/>
  <c r="DG498" i="1" s="1"/>
  <c r="DG497" i="1" s="1"/>
  <c r="DG496" i="1" s="1"/>
  <c r="DG495" i="1" s="1"/>
  <c r="DG494" i="1" s="1"/>
  <c r="DG493" i="1" s="1"/>
  <c r="DG492" i="1" s="1"/>
  <c r="DG491" i="1" s="1"/>
  <c r="DG490" i="1" s="1"/>
  <c r="DG489" i="1" s="1"/>
  <c r="DG488" i="1" s="1"/>
  <c r="DG487" i="1" s="1"/>
  <c r="DG486" i="1" s="1"/>
  <c r="DG485" i="1" s="1"/>
  <c r="DG484" i="1" s="1"/>
  <c r="DG483" i="1" s="1"/>
  <c r="DG482" i="1" s="1"/>
  <c r="DG481" i="1" s="1"/>
  <c r="DG480" i="1" s="1"/>
  <c r="DG479" i="1" s="1"/>
  <c r="DG478" i="1" s="1"/>
  <c r="DG477" i="1" s="1"/>
  <c r="DG476" i="1" s="1"/>
  <c r="DG475" i="1" s="1"/>
  <c r="DG474" i="1" s="1"/>
  <c r="DG473" i="1" s="1"/>
  <c r="DG472" i="1" s="1"/>
  <c r="DG471" i="1" s="1"/>
  <c r="DG470" i="1" s="1"/>
  <c r="DG469" i="1" s="1"/>
  <c r="DG468" i="1" s="1"/>
  <c r="DG467" i="1" s="1"/>
  <c r="DG466" i="1" s="1"/>
  <c r="DG465" i="1" s="1"/>
  <c r="DG464" i="1" s="1"/>
  <c r="DG463" i="1" s="1"/>
  <c r="DG462" i="1" s="1"/>
  <c r="DG461" i="1" s="1"/>
  <c r="DG460" i="1" s="1"/>
  <c r="DG459" i="1" s="1"/>
  <c r="DG458" i="1" s="1"/>
  <c r="DG457" i="1" s="1"/>
  <c r="DG456" i="1" s="1"/>
  <c r="DG455" i="1" s="1"/>
  <c r="DG454" i="1" s="1"/>
  <c r="DG453" i="1" s="1"/>
  <c r="DG452" i="1" s="1"/>
  <c r="DG451" i="1" s="1"/>
  <c r="DG450" i="1" s="1"/>
  <c r="DG449" i="1" s="1"/>
  <c r="DG448" i="1" s="1"/>
  <c r="DG447" i="1" s="1"/>
  <c r="DG446" i="1" s="1"/>
  <c r="DG445" i="1" s="1"/>
  <c r="DG444" i="1" s="1"/>
  <c r="DG443" i="1" s="1"/>
  <c r="DG442" i="1" s="1"/>
  <c r="DG441" i="1" s="1"/>
  <c r="DG440" i="1" s="1"/>
  <c r="DG439" i="1" s="1"/>
  <c r="DG438" i="1" s="1"/>
  <c r="DG437" i="1" s="1"/>
  <c r="DG436" i="1" s="1"/>
  <c r="DG435" i="1" s="1"/>
  <c r="DG434" i="1" s="1"/>
  <c r="DG433" i="1" s="1"/>
  <c r="DG432" i="1" s="1"/>
  <c r="DG431" i="1" s="1"/>
  <c r="DG430" i="1" s="1"/>
  <c r="DG429" i="1" s="1"/>
  <c r="DG428" i="1" s="1"/>
  <c r="DG427" i="1" s="1"/>
  <c r="DG426" i="1" s="1"/>
  <c r="DG425" i="1" s="1"/>
  <c r="DG424" i="1" s="1"/>
  <c r="DG423" i="1" s="1"/>
  <c r="DG422" i="1" s="1"/>
  <c r="DG421" i="1" s="1"/>
  <c r="DG420" i="1" s="1"/>
  <c r="DG419" i="1" s="1"/>
  <c r="DG418" i="1" s="1"/>
  <c r="DG417" i="1" s="1"/>
  <c r="DG416" i="1" s="1"/>
  <c r="DG415" i="1" s="1"/>
  <c r="DG414" i="1" s="1"/>
  <c r="DG413" i="1" s="1"/>
  <c r="DG412" i="1" s="1"/>
  <c r="DG411" i="1" s="1"/>
  <c r="DG410" i="1" s="1"/>
  <c r="DG409" i="1" s="1"/>
  <c r="DG408" i="1" s="1"/>
  <c r="DG407" i="1" s="1"/>
  <c r="DG406" i="1" s="1"/>
  <c r="DG405" i="1" s="1"/>
  <c r="DG404" i="1" s="1"/>
  <c r="DG403" i="1" s="1"/>
  <c r="DG402" i="1" s="1"/>
  <c r="DG401" i="1" s="1"/>
  <c r="DG400" i="1" s="1"/>
  <c r="DG399" i="1" s="1"/>
  <c r="DG398" i="1" s="1"/>
  <c r="DG397" i="1" s="1"/>
  <c r="DG396" i="1" s="1"/>
  <c r="DG395" i="1" s="1"/>
  <c r="DG394" i="1" s="1"/>
  <c r="DG393" i="1" s="1"/>
  <c r="DG392" i="1" s="1"/>
  <c r="DG391" i="1" s="1"/>
  <c r="DG390" i="1" s="1"/>
  <c r="DG389" i="1" s="1"/>
  <c r="DG388" i="1" s="1"/>
  <c r="DG387" i="1" s="1"/>
  <c r="DG386" i="1" s="1"/>
  <c r="DG385" i="1" s="1"/>
  <c r="DG384" i="1" s="1"/>
  <c r="DG383" i="1" s="1"/>
  <c r="DG382" i="1" s="1"/>
  <c r="DG381" i="1" s="1"/>
  <c r="DG380" i="1" s="1"/>
  <c r="DG379" i="1" s="1"/>
  <c r="DG378" i="1" s="1"/>
  <c r="DG377" i="1" s="1"/>
  <c r="DG376" i="1" s="1"/>
  <c r="DG375" i="1" s="1"/>
  <c r="DG374" i="1" s="1"/>
  <c r="DG373" i="1" s="1"/>
  <c r="DG372" i="1" s="1"/>
  <c r="DG371" i="1" s="1"/>
  <c r="DG370" i="1" s="1"/>
  <c r="DG369" i="1" s="1"/>
  <c r="DG368" i="1" s="1"/>
  <c r="DG367" i="1" s="1"/>
  <c r="DG366" i="1" s="1"/>
  <c r="DG365" i="1" s="1"/>
  <c r="DG364" i="1" s="1"/>
  <c r="DG363" i="1" s="1"/>
  <c r="DG362" i="1" s="1"/>
  <c r="DG361" i="1" s="1"/>
  <c r="DG360" i="1" s="1"/>
  <c r="DG359" i="1" s="1"/>
  <c r="DG358" i="1" s="1"/>
  <c r="DG357" i="1" s="1"/>
  <c r="DG356" i="1" s="1"/>
  <c r="DG355" i="1" s="1"/>
  <c r="DG354" i="1" s="1"/>
  <c r="DG353" i="1" s="1"/>
  <c r="DG352" i="1" s="1"/>
  <c r="DG351" i="1" s="1"/>
  <c r="DG350" i="1" s="1"/>
  <c r="DG349" i="1" s="1"/>
  <c r="DG348" i="1" s="1"/>
  <c r="DG347" i="1" s="1"/>
  <c r="DG346" i="1" s="1"/>
  <c r="DG345" i="1" s="1"/>
  <c r="DG344" i="1" s="1"/>
  <c r="DG343" i="1" s="1"/>
  <c r="DG342" i="1" s="1"/>
  <c r="DG341" i="1" s="1"/>
  <c r="DG340" i="1" s="1"/>
  <c r="DG339" i="1" s="1"/>
  <c r="DG338" i="1" s="1"/>
  <c r="DG337" i="1" s="1"/>
  <c r="DG336" i="1" s="1"/>
  <c r="DG335" i="1" s="1"/>
  <c r="DG334" i="1" s="1"/>
  <c r="DG333" i="1" s="1"/>
  <c r="DG332" i="1" s="1"/>
  <c r="DG331" i="1" s="1"/>
  <c r="DG330" i="1" s="1"/>
  <c r="DG329" i="1" s="1"/>
  <c r="DG328" i="1" s="1"/>
  <c r="DG327" i="1" s="1"/>
  <c r="DG326" i="1" s="1"/>
  <c r="DG325" i="1" s="1"/>
  <c r="DG324" i="1" s="1"/>
  <c r="DG323" i="1" s="1"/>
  <c r="DG322" i="1" s="1"/>
  <c r="DG321" i="1" s="1"/>
  <c r="DG320" i="1" s="1"/>
  <c r="DG319" i="1" s="1"/>
  <c r="DG318" i="1" s="1"/>
  <c r="DG317" i="1" s="1"/>
  <c r="DG316" i="1" s="1"/>
  <c r="DG315" i="1" s="1"/>
  <c r="DG314" i="1" s="1"/>
  <c r="DG313" i="1" s="1"/>
  <c r="DG312" i="1" s="1"/>
  <c r="DG311" i="1" s="1"/>
  <c r="DG310" i="1" s="1"/>
  <c r="DG309" i="1" s="1"/>
  <c r="DG308" i="1" s="1"/>
  <c r="DG307" i="1" s="1"/>
  <c r="DG306" i="1" s="1"/>
  <c r="DG305" i="1" s="1"/>
  <c r="DG304" i="1" s="1"/>
  <c r="DG303" i="1" s="1"/>
  <c r="DG302" i="1" s="1"/>
  <c r="DG301" i="1" s="1"/>
  <c r="DG300" i="1" s="1"/>
  <c r="DG299" i="1" s="1"/>
  <c r="DG298" i="1" s="1"/>
  <c r="DG297" i="1" s="1"/>
  <c r="DG296" i="1" s="1"/>
  <c r="DG295" i="1" s="1"/>
  <c r="DG294" i="1" s="1"/>
  <c r="DG293" i="1" s="1"/>
  <c r="DG292" i="1" s="1"/>
  <c r="DG291" i="1" s="1"/>
  <c r="DG290" i="1" s="1"/>
  <c r="DG289" i="1" s="1"/>
  <c r="DG288" i="1" s="1"/>
  <c r="DG287" i="1" s="1"/>
  <c r="DG286" i="1" s="1"/>
  <c r="DG285" i="1" s="1"/>
  <c r="DG284" i="1" s="1"/>
  <c r="DG283" i="1" s="1"/>
  <c r="DG282" i="1" s="1"/>
  <c r="DG281" i="1" s="1"/>
  <c r="DG280" i="1" s="1"/>
  <c r="DG279" i="1" s="1"/>
  <c r="DG278" i="1" s="1"/>
  <c r="DG277" i="1" s="1"/>
  <c r="DG276" i="1" s="1"/>
  <c r="DG275" i="1" s="1"/>
  <c r="DG274" i="1" s="1"/>
  <c r="DG273" i="1" s="1"/>
  <c r="DG272" i="1" s="1"/>
  <c r="DG271" i="1" s="1"/>
  <c r="DG270" i="1" s="1"/>
  <c r="DG269" i="1" s="1"/>
  <c r="DG268" i="1" s="1"/>
  <c r="DG267" i="1" s="1"/>
  <c r="DG266" i="1" s="1"/>
  <c r="DG265" i="1" s="1"/>
  <c r="DG264" i="1" s="1"/>
  <c r="DG263" i="1" s="1"/>
  <c r="DG262" i="1" s="1"/>
  <c r="DG261" i="1" s="1"/>
  <c r="DG260" i="1" s="1"/>
  <c r="DG259" i="1" s="1"/>
  <c r="DG258" i="1" s="1"/>
  <c r="DG257" i="1" s="1"/>
  <c r="DG256" i="1" s="1"/>
  <c r="DG255" i="1" s="1"/>
  <c r="DG254" i="1" s="1"/>
  <c r="DG253" i="1" s="1"/>
  <c r="DG252" i="1" s="1"/>
  <c r="DG251" i="1" s="1"/>
  <c r="DG250" i="1" s="1"/>
  <c r="DG249" i="1" s="1"/>
  <c r="DG248" i="1" s="1"/>
  <c r="DG247" i="1" s="1"/>
  <c r="DG246" i="1" s="1"/>
  <c r="DG245" i="1" s="1"/>
  <c r="DG244" i="1" s="1"/>
  <c r="DG243" i="1" s="1"/>
  <c r="DG242" i="1" s="1"/>
  <c r="DG241" i="1" s="1"/>
  <c r="DG240" i="1" s="1"/>
  <c r="DG239" i="1" s="1"/>
  <c r="DG238" i="1" s="1"/>
  <c r="DG237" i="1" s="1"/>
  <c r="DG236" i="1" s="1"/>
  <c r="DG235" i="1" s="1"/>
  <c r="DG234" i="1" s="1"/>
  <c r="DG233" i="1" s="1"/>
  <c r="DG232" i="1" s="1"/>
  <c r="DG231" i="1" s="1"/>
  <c r="DG230" i="1" s="1"/>
  <c r="DG229" i="1" s="1"/>
  <c r="DG228" i="1" s="1"/>
  <c r="DG227" i="1" s="1"/>
  <c r="DG226" i="1" s="1"/>
  <c r="DG225" i="1" s="1"/>
  <c r="DG224" i="1" s="1"/>
  <c r="DG223" i="1" s="1"/>
  <c r="DG222" i="1" s="1"/>
  <c r="DG221" i="1" s="1"/>
  <c r="DG220" i="1" s="1"/>
  <c r="DG219" i="1" s="1"/>
  <c r="DG218" i="1" s="1"/>
  <c r="DG217" i="1" s="1"/>
  <c r="DG216" i="1" s="1"/>
  <c r="DG215" i="1" s="1"/>
  <c r="DG214" i="1" s="1"/>
  <c r="DG213" i="1" s="1"/>
  <c r="DG212" i="1" s="1"/>
  <c r="DG211" i="1" s="1"/>
  <c r="DG210" i="1" s="1"/>
  <c r="DG209" i="1" s="1"/>
  <c r="DG208" i="1" s="1"/>
  <c r="DG207" i="1" s="1"/>
  <c r="DG206" i="1" s="1"/>
  <c r="DG205" i="1" s="1"/>
  <c r="DG204" i="1" s="1"/>
  <c r="DG203" i="1" s="1"/>
  <c r="DG202" i="1" s="1"/>
  <c r="DG201" i="1" s="1"/>
  <c r="DG200" i="1" s="1"/>
  <c r="DG199" i="1" s="1"/>
  <c r="DG198" i="1" s="1"/>
  <c r="DG197" i="1" s="1"/>
  <c r="DG196" i="1" s="1"/>
  <c r="DG195" i="1" s="1"/>
  <c r="DG194" i="1" s="1"/>
  <c r="DG193" i="1" s="1"/>
  <c r="DG192" i="1" s="1"/>
  <c r="DG191" i="1" s="1"/>
  <c r="DG190" i="1" s="1"/>
  <c r="DG189" i="1" s="1"/>
  <c r="DG188" i="1" s="1"/>
  <c r="DG187" i="1" s="1"/>
  <c r="DG186" i="1" s="1"/>
  <c r="DG185" i="1" s="1"/>
  <c r="DG184" i="1" s="1"/>
  <c r="DG183" i="1" s="1"/>
  <c r="DG182" i="1" s="1"/>
  <c r="DG181" i="1" s="1"/>
  <c r="DG180" i="1" s="1"/>
  <c r="DG179" i="1" s="1"/>
  <c r="DG178" i="1" s="1"/>
  <c r="DG177" i="1" s="1"/>
  <c r="DG176" i="1" s="1"/>
  <c r="DG175" i="1" s="1"/>
  <c r="DG174" i="1" s="1"/>
  <c r="DG173" i="1" s="1"/>
  <c r="DG172" i="1" s="1"/>
  <c r="DG171" i="1" s="1"/>
  <c r="DG170" i="1" s="1"/>
  <c r="DG169" i="1" s="1"/>
  <c r="DG168" i="1" s="1"/>
  <c r="DG167" i="1" s="1"/>
  <c r="DG166" i="1" s="1"/>
  <c r="DG165" i="1" s="1"/>
  <c r="DG164" i="1" s="1"/>
  <c r="DG163" i="1" s="1"/>
  <c r="DG162" i="1" s="1"/>
  <c r="DG161" i="1" s="1"/>
  <c r="DG160" i="1" s="1"/>
  <c r="DG159" i="1" s="1"/>
  <c r="DG158" i="1" s="1"/>
  <c r="DG157" i="1" s="1"/>
  <c r="DG156" i="1" s="1"/>
  <c r="DG155" i="1" s="1"/>
  <c r="DG154" i="1" s="1"/>
  <c r="DG153" i="1" s="1"/>
  <c r="DG152" i="1" s="1"/>
  <c r="DG151" i="1" s="1"/>
  <c r="DG150" i="1" s="1"/>
  <c r="DG149" i="1" s="1"/>
  <c r="DG148" i="1" s="1"/>
  <c r="DG147" i="1" s="1"/>
  <c r="DG146" i="1" s="1"/>
  <c r="DG145" i="1" s="1"/>
  <c r="DG144" i="1" s="1"/>
  <c r="DG143" i="1" s="1"/>
  <c r="DG142" i="1" s="1"/>
  <c r="DG141" i="1" s="1"/>
  <c r="DG140" i="1" s="1"/>
  <c r="DG139" i="1" s="1"/>
  <c r="DG138" i="1" s="1"/>
  <c r="DG137" i="1" s="1"/>
  <c r="DG136" i="1" s="1"/>
  <c r="DG135" i="1" s="1"/>
  <c r="DG134" i="1" s="1"/>
  <c r="DG133" i="1" s="1"/>
  <c r="DG132" i="1" s="1"/>
  <c r="DG131" i="1" s="1"/>
  <c r="DG130" i="1" s="1"/>
  <c r="DG129" i="1" s="1"/>
  <c r="DG128" i="1" s="1"/>
  <c r="DG127" i="1" s="1"/>
  <c r="DG126" i="1" s="1"/>
  <c r="DG125" i="1" s="1"/>
  <c r="DG124" i="1" s="1"/>
  <c r="DG123" i="1" s="1"/>
  <c r="DG122" i="1" s="1"/>
  <c r="DG121" i="1" s="1"/>
  <c r="DG120" i="1" s="1"/>
  <c r="DG119" i="1" s="1"/>
  <c r="DG118" i="1" s="1"/>
  <c r="DG117" i="1" s="1"/>
  <c r="DG116" i="1" s="1"/>
  <c r="DG115" i="1" s="1"/>
  <c r="DG114" i="1" s="1"/>
  <c r="DG113" i="1" s="1"/>
  <c r="DG112" i="1" s="1"/>
  <c r="DG111" i="1" s="1"/>
  <c r="DG110" i="1" s="1"/>
  <c r="DG109" i="1" s="1"/>
  <c r="DG108" i="1" s="1"/>
  <c r="DG107" i="1" s="1"/>
  <c r="DG106" i="1" s="1"/>
  <c r="DG105" i="1" s="1"/>
  <c r="DG104" i="1" s="1"/>
  <c r="DG103" i="1" s="1"/>
  <c r="DG102" i="1" s="1"/>
  <c r="DG101" i="1" s="1"/>
  <c r="DG100" i="1" s="1"/>
  <c r="DG99" i="1" s="1"/>
  <c r="DG98" i="1" s="1"/>
  <c r="DG97" i="1" s="1"/>
  <c r="DG96" i="1" s="1"/>
  <c r="DG95" i="1" s="1"/>
  <c r="DG94" i="1" s="1"/>
  <c r="DG93" i="1" s="1"/>
  <c r="DG92" i="1" s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DG64" i="1" s="1"/>
  <c r="DG63" i="1" s="1"/>
  <c r="DG62" i="1" s="1"/>
  <c r="DG61" i="1" s="1"/>
  <c r="DG60" i="1" s="1"/>
  <c r="DG59" i="1" s="1"/>
  <c r="DG58" i="1" s="1"/>
  <c r="DG57" i="1" s="1"/>
  <c r="DG56" i="1" s="1"/>
  <c r="DG55" i="1" s="1"/>
  <c r="DG54" i="1" s="1"/>
  <c r="DG53" i="1" s="1"/>
  <c r="DG52" i="1" s="1"/>
  <c r="DG51" i="1" s="1"/>
  <c r="DG50" i="1" s="1"/>
  <c r="DG49" i="1" s="1"/>
  <c r="DG48" i="1" s="1"/>
  <c r="DG47" i="1" s="1"/>
  <c r="DG46" i="1" s="1"/>
  <c r="DG45" i="1" s="1"/>
  <c r="DG44" i="1" s="1"/>
  <c r="AS1164" i="1" l="1"/>
  <c r="AO1164" i="1"/>
  <c r="AP1164" i="1"/>
  <c r="CU1164" i="1" s="1"/>
  <c r="AQ1164" i="1"/>
  <c r="AR1164" i="1"/>
  <c r="DG43" i="1"/>
  <c r="DG42" i="1" s="1"/>
  <c r="DG41" i="1" s="1"/>
  <c r="DG40" i="1" s="1"/>
  <c r="DG39" i="1" s="1"/>
  <c r="DG38" i="1" s="1"/>
  <c r="DG37" i="1" s="1"/>
  <c r="DG36" i="1" s="1"/>
  <c r="DG35" i="1" s="1"/>
  <c r="DG34" i="1" s="1"/>
  <c r="DG33" i="1" s="1"/>
  <c r="DG32" i="1" s="1"/>
  <c r="DG31" i="1" s="1"/>
  <c r="DG30" i="1" s="1"/>
  <c r="DG29" i="1" s="1"/>
  <c r="DG28" i="1" s="1"/>
  <c r="DG27" i="1" s="1"/>
  <c r="DG26" i="1" s="1"/>
  <c r="DG25" i="1" s="1"/>
  <c r="DG24" i="1" s="1"/>
  <c r="DG23" i="1" s="1"/>
  <c r="DG22" i="1" s="1"/>
  <c r="DG21" i="1" s="1"/>
  <c r="DG20" i="1" s="1"/>
  <c r="DG19" i="1" s="1"/>
  <c r="DG18" i="1" s="1"/>
  <c r="DG17" i="1" s="1"/>
  <c r="DG16" i="1" s="1"/>
  <c r="DG15" i="1" s="1"/>
  <c r="DG14" i="1" s="1"/>
  <c r="DG13" i="1" s="1"/>
  <c r="DG12" i="1" s="1"/>
  <c r="DG11" i="1" s="1"/>
  <c r="DG10" i="1" s="1"/>
  <c r="DG9" i="1" s="1"/>
  <c r="DG8" i="1" s="1"/>
  <c r="CK1164" i="1"/>
  <c r="AW1164" i="1"/>
  <c r="CM1159" i="1"/>
  <c r="BQ1160" i="1"/>
  <c r="BS1160" i="1" s="1"/>
  <c r="CF1160" i="1" s="1"/>
  <c r="CJ1160" i="1" s="1"/>
  <c r="CS1164" i="1"/>
  <c r="DV22" i="1"/>
  <c r="DV21" i="1" s="1"/>
  <c r="DV20" i="1" s="1"/>
  <c r="DV19" i="1" s="1"/>
  <c r="DV18" i="1" s="1"/>
  <c r="DV17" i="1" s="1"/>
  <c r="DV16" i="1" s="1"/>
  <c r="DV15" i="1" s="1"/>
  <c r="DV14" i="1" s="1"/>
  <c r="DV13" i="1" s="1"/>
  <c r="DV12" i="1" s="1"/>
  <c r="DV11" i="1" s="1"/>
  <c r="DV10" i="1" s="1"/>
  <c r="DV9" i="1" s="1"/>
  <c r="DV8" i="1" s="1"/>
  <c r="AT1164" i="1" l="1"/>
  <c r="AN1164" i="1" s="1"/>
  <c r="D23" i="29"/>
  <c r="CT1164" i="1"/>
  <c r="CV1164" i="1" s="1"/>
  <c r="BF1164" i="1"/>
  <c r="CI1164" i="1"/>
  <c r="BT1160" i="1"/>
  <c r="CD1160" i="1"/>
  <c r="CH1160" i="1" s="1"/>
  <c r="CE1160" i="1"/>
  <c r="CL1160" i="1" s="1"/>
  <c r="BE1164" i="1"/>
  <c r="BD1164" i="1"/>
  <c r="BJ1164" i="1"/>
  <c r="BI1164" i="1"/>
  <c r="BH1164" i="1"/>
  <c r="AM1165" i="1" l="1"/>
  <c r="AW1165" i="1" s="1"/>
  <c r="AV1164" i="1"/>
  <c r="AU1164" i="1"/>
  <c r="CG1160" i="1"/>
  <c r="CM1160" i="1" s="1"/>
  <c r="BG1164" i="1"/>
  <c r="BK1164" i="1"/>
  <c r="BQ1161" i="1" l="1"/>
  <c r="BS1161" i="1" s="1"/>
  <c r="AS1165" i="1"/>
  <c r="AO1165" i="1"/>
  <c r="CT1165" i="1" s="1"/>
  <c r="AR1165" i="1"/>
  <c r="CK1165" i="1"/>
  <c r="AP1165" i="1"/>
  <c r="AQ1165" i="1"/>
  <c r="CS1165" i="1"/>
  <c r="CF1161" i="1" l="1"/>
  <c r="CJ1161" i="1" s="1"/>
  <c r="CE1161" i="1"/>
  <c r="CL1161" i="1" s="1"/>
  <c r="BT1161" i="1"/>
  <c r="CD1161" i="1"/>
  <c r="BH1165" i="1"/>
  <c r="BI1165" i="1"/>
  <c r="BJ1165" i="1"/>
  <c r="CI1165" i="1"/>
  <c r="CU1165" i="1"/>
  <c r="CV1165" i="1" s="1"/>
  <c r="AT1165" i="1"/>
  <c r="BE1165" i="1"/>
  <c r="BF1165" i="1"/>
  <c r="BD1165" i="1"/>
  <c r="CG1161" i="1" l="1"/>
  <c r="CM1161" i="1" s="1"/>
  <c r="CH1161" i="1"/>
  <c r="BK1165" i="1"/>
  <c r="BG1165" i="1"/>
  <c r="AM1166" i="1"/>
  <c r="CS1166" i="1" s="1"/>
  <c r="AN1165" i="1"/>
  <c r="AW1166" i="1"/>
  <c r="AR1166" i="1" l="1"/>
  <c r="AQ1166" i="1"/>
  <c r="BQ1162" i="1"/>
  <c r="BS1162" i="1" s="1"/>
  <c r="BT1162" i="1" s="1"/>
  <c r="AS1166" i="1"/>
  <c r="CK1166" i="1"/>
  <c r="AP1166" i="1"/>
  <c r="AO1166" i="1"/>
  <c r="BE1166" i="1" s="1"/>
  <c r="AV1165" i="1"/>
  <c r="AU1165" i="1"/>
  <c r="CI1166" i="1" l="1"/>
  <c r="CF1162" i="1"/>
  <c r="CJ1162" i="1" s="1"/>
  <c r="CE1162" i="1"/>
  <c r="CL1162" i="1" s="1"/>
  <c r="CD1162" i="1"/>
  <c r="CU1166" i="1"/>
  <c r="BJ1166" i="1"/>
  <c r="BH1166" i="1"/>
  <c r="BI1166" i="1"/>
  <c r="AT1166" i="1"/>
  <c r="CT1166" i="1"/>
  <c r="BF1166" i="1"/>
  <c r="BD1166" i="1"/>
  <c r="CG1162" i="1" l="1"/>
  <c r="CM1162" i="1" s="1"/>
  <c r="CH1162" i="1"/>
  <c r="CV1166" i="1"/>
  <c r="BK1166" i="1"/>
  <c r="BG1166" i="1"/>
  <c r="AN1166" i="1"/>
  <c r="AM1167" i="1"/>
  <c r="AP1167" i="1" s="1"/>
  <c r="CU1167" i="1" s="1"/>
  <c r="AV1166" i="1" l="1"/>
  <c r="AU1166" i="1"/>
  <c r="AW1167" i="1"/>
  <c r="AQ1167" i="1"/>
  <c r="AR1167" i="1"/>
  <c r="AO1167" i="1"/>
  <c r="AS1167" i="1"/>
  <c r="CK1167" i="1"/>
  <c r="BQ1163" i="1"/>
  <c r="BS1163" i="1" s="1"/>
  <c r="CS1167" i="1"/>
  <c r="AT1167" i="1"/>
  <c r="AM1168" i="1" s="1"/>
  <c r="BI1167" i="1"/>
  <c r="BJ1167" i="1"/>
  <c r="BH1167" i="1"/>
  <c r="CI1167" i="1" l="1"/>
  <c r="BD1167" i="1"/>
  <c r="BE1167" i="1"/>
  <c r="BF1167" i="1"/>
  <c r="CT1167" i="1"/>
  <c r="CV1167" i="1" s="1"/>
  <c r="CE1163" i="1"/>
  <c r="CL1163" i="1" s="1"/>
  <c r="CD1163" i="1"/>
  <c r="CF1163" i="1"/>
  <c r="CJ1163" i="1" s="1"/>
  <c r="BT1163" i="1"/>
  <c r="AN1167" i="1"/>
  <c r="AV1167" i="1" s="1"/>
  <c r="AO1168" i="1"/>
  <c r="AP1168" i="1"/>
  <c r="CU1168" i="1" s="1"/>
  <c r="AQ1168" i="1"/>
  <c r="AR1168" i="1"/>
  <c r="AS1168" i="1"/>
  <c r="BQ1164" i="1"/>
  <c r="BS1164" i="1" s="1"/>
  <c r="BT1164" i="1" s="1"/>
  <c r="AW1168" i="1"/>
  <c r="CK1168" i="1"/>
  <c r="CS1168" i="1"/>
  <c r="BK1167" i="1"/>
  <c r="BG1167" i="1" l="1"/>
  <c r="CH1163" i="1"/>
  <c r="CG1163" i="1"/>
  <c r="CM1163" i="1" s="1"/>
  <c r="AT1168" i="1"/>
  <c r="AN1168" i="1" s="1"/>
  <c r="AU1167" i="1"/>
  <c r="BJ1168" i="1"/>
  <c r="BH1168" i="1"/>
  <c r="BI1168" i="1"/>
  <c r="CD1164" i="1"/>
  <c r="CH1164" i="1" s="1"/>
  <c r="CF1164" i="1"/>
  <c r="CJ1164" i="1" s="1"/>
  <c r="CE1164" i="1"/>
  <c r="CL1164" i="1" s="1"/>
  <c r="BD1168" i="1"/>
  <c r="BE1168" i="1"/>
  <c r="BF1168" i="1"/>
  <c r="CT1168" i="1"/>
  <c r="CV1168" i="1" s="1"/>
  <c r="CI1168" i="1"/>
  <c r="BK1168" i="1" l="1"/>
  <c r="AU1168" i="1"/>
  <c r="AV1168" i="1"/>
  <c r="AM1169" i="1"/>
  <c r="CG1164" i="1"/>
  <c r="BG1168" i="1"/>
  <c r="AR1169" i="1" l="1"/>
  <c r="AS1169" i="1"/>
  <c r="AO1169" i="1"/>
  <c r="AT1169" i="1" s="1"/>
  <c r="AP1169" i="1"/>
  <c r="AQ1169" i="1"/>
  <c r="BQ1165" i="1"/>
  <c r="BS1165" i="1" s="1"/>
  <c r="AW1169" i="1"/>
  <c r="CK1169" i="1"/>
  <c r="CS1169" i="1"/>
  <c r="CM1164" i="1"/>
  <c r="AM1170" i="1" l="1"/>
  <c r="AR1170" i="1" s="1"/>
  <c r="AN1169" i="1"/>
  <c r="BE1169" i="1"/>
  <c r="BF1169" i="1"/>
  <c r="CT1169" i="1"/>
  <c r="BD1169" i="1"/>
  <c r="CD1165" i="1"/>
  <c r="CF1165" i="1"/>
  <c r="CJ1165" i="1" s="1"/>
  <c r="CE1165" i="1"/>
  <c r="CL1165" i="1" s="1"/>
  <c r="BT1165" i="1"/>
  <c r="CU1169" i="1"/>
  <c r="BJ1169" i="1"/>
  <c r="BH1169" i="1"/>
  <c r="BI1169" i="1"/>
  <c r="CI1169" i="1"/>
  <c r="BL1175" i="1"/>
  <c r="AM1176" i="1"/>
  <c r="BQ1166" i="1" l="1"/>
  <c r="BS1166" i="1" s="1"/>
  <c r="CF1166" i="1" s="1"/>
  <c r="CJ1166" i="1" s="1"/>
  <c r="CS1170" i="1"/>
  <c r="AW1170" i="1"/>
  <c r="AQ1170" i="1"/>
  <c r="CK1170" i="1"/>
  <c r="AP1170" i="1"/>
  <c r="BI1170" i="1" s="1"/>
  <c r="AO1170" i="1"/>
  <c r="BF1170" i="1" s="1"/>
  <c r="AS1170" i="1"/>
  <c r="AV1169" i="1"/>
  <c r="AU1169" i="1"/>
  <c r="AO1176" i="1"/>
  <c r="CT1176" i="1" s="1"/>
  <c r="AP1176" i="1"/>
  <c r="AQ1176" i="1"/>
  <c r="AR1176" i="1"/>
  <c r="AS1176" i="1"/>
  <c r="CG1165" i="1"/>
  <c r="CH1165" i="1"/>
  <c r="BK1169" i="1"/>
  <c r="BG1169" i="1"/>
  <c r="CV1169" i="1"/>
  <c r="AW1176" i="1"/>
  <c r="CK1176" i="1"/>
  <c r="BM1175" i="1"/>
  <c r="BN1175" i="1" s="1"/>
  <c r="CS1176" i="1"/>
  <c r="AT1170" i="1" l="1"/>
  <c r="CT1170" i="1"/>
  <c r="BD1170" i="1"/>
  <c r="BE1170" i="1"/>
  <c r="CD1166" i="1"/>
  <c r="CH1166" i="1" s="1"/>
  <c r="CE1166" i="1"/>
  <c r="CL1166" i="1" s="1"/>
  <c r="BT1166" i="1"/>
  <c r="CI1170" i="1"/>
  <c r="BH1170" i="1"/>
  <c r="BJ1170" i="1"/>
  <c r="CU1170" i="1"/>
  <c r="AN1176" i="1"/>
  <c r="CM1165" i="1"/>
  <c r="CU1176" i="1"/>
  <c r="CV1176" i="1" s="1"/>
  <c r="CI1176" i="1"/>
  <c r="BI1176" i="1"/>
  <c r="BJ1176" i="1"/>
  <c r="BD1176" i="1"/>
  <c r="BE1176" i="1"/>
  <c r="BF1176" i="1"/>
  <c r="BH1176" i="1"/>
  <c r="AM1171" i="1" l="1"/>
  <c r="AW1171" i="1" s="1"/>
  <c r="AN1170" i="1"/>
  <c r="CG1166" i="1"/>
  <c r="CM1166" i="1" s="1"/>
  <c r="CV1170" i="1"/>
  <c r="BG1170" i="1"/>
  <c r="BK1170" i="1"/>
  <c r="AU1176" i="1"/>
  <c r="AV1176" i="1"/>
  <c r="BK1176" i="1"/>
  <c r="BG1176" i="1"/>
  <c r="BL1176" i="1"/>
  <c r="AM1177" i="1"/>
  <c r="AP1171" i="1" l="1"/>
  <c r="BQ1167" i="1"/>
  <c r="BS1167" i="1" s="1"/>
  <c r="AQ1171" i="1"/>
  <c r="AR1171" i="1"/>
  <c r="AS1171" i="1"/>
  <c r="AO1171" i="1"/>
  <c r="CK1171" i="1"/>
  <c r="CS1171" i="1"/>
  <c r="AV1170" i="1"/>
  <c r="AU1170" i="1"/>
  <c r="AT1171" i="1"/>
  <c r="AR1177" i="1"/>
  <c r="AS1177" i="1"/>
  <c r="AO1177" i="1"/>
  <c r="CT1177" i="1" s="1"/>
  <c r="AP1177" i="1"/>
  <c r="AQ1177" i="1"/>
  <c r="AW1177" i="1"/>
  <c r="CK1177" i="1"/>
  <c r="BM1176" i="1"/>
  <c r="BN1176" i="1" s="1"/>
  <c r="CS1177" i="1"/>
  <c r="BH1171" i="1" l="1"/>
  <c r="CU1171" i="1"/>
  <c r="BJ1171" i="1"/>
  <c r="BI1171" i="1"/>
  <c r="BT1167" i="1"/>
  <c r="CF1167" i="1"/>
  <c r="CE1167" i="1"/>
  <c r="CL1167" i="1" s="1"/>
  <c r="CD1167" i="1"/>
  <c r="CH1167" i="1" s="1"/>
  <c r="AN1171" i="1"/>
  <c r="CI1171" i="1"/>
  <c r="CT1171" i="1"/>
  <c r="BE1171" i="1"/>
  <c r="BD1171" i="1"/>
  <c r="BF1171" i="1"/>
  <c r="AN1177" i="1"/>
  <c r="AV1177" i="1" s="1"/>
  <c r="CU1177" i="1"/>
  <c r="CV1177" i="1" s="1"/>
  <c r="CI1177" i="1"/>
  <c r="AM1172" i="1"/>
  <c r="BD1177" i="1"/>
  <c r="BE1177" i="1"/>
  <c r="BF1177" i="1"/>
  <c r="BI1177" i="1"/>
  <c r="BJ1177" i="1"/>
  <c r="BH1177" i="1"/>
  <c r="BK1171" i="1" l="1"/>
  <c r="CJ1167" i="1"/>
  <c r="CG1167" i="1"/>
  <c r="CM1167" i="1" s="1"/>
  <c r="CV1171" i="1"/>
  <c r="AV1171" i="1"/>
  <c r="AU1171" i="1"/>
  <c r="BG1171" i="1"/>
  <c r="AU1177" i="1"/>
  <c r="AS1172" i="1"/>
  <c r="AO1172" i="1"/>
  <c r="AP1172" i="1"/>
  <c r="AQ1172" i="1"/>
  <c r="AR1172" i="1"/>
  <c r="CK1172" i="1"/>
  <c r="AW1172" i="1"/>
  <c r="CS1172" i="1"/>
  <c r="BQ1168" i="1"/>
  <c r="BS1168" i="1" s="1"/>
  <c r="BK1177" i="1"/>
  <c r="BG1177" i="1"/>
  <c r="BL1177" i="1"/>
  <c r="AM1178" i="1"/>
  <c r="AT1172" i="1" l="1"/>
  <c r="AN1172" i="1" s="1"/>
  <c r="AO1178" i="1"/>
  <c r="CT1178" i="1" s="1"/>
  <c r="AP1178" i="1"/>
  <c r="AQ1178" i="1"/>
  <c r="AR1178" i="1"/>
  <c r="AS1178" i="1"/>
  <c r="AW1178" i="1"/>
  <c r="CK1178" i="1"/>
  <c r="CF1168" i="1"/>
  <c r="CJ1168" i="1" s="1"/>
  <c r="CE1168" i="1"/>
  <c r="CL1168" i="1" s="1"/>
  <c r="CI1172" i="1"/>
  <c r="CD1168" i="1"/>
  <c r="BT1168" i="1"/>
  <c r="CU1172" i="1"/>
  <c r="BI1172" i="1"/>
  <c r="BJ1172" i="1"/>
  <c r="BH1172" i="1"/>
  <c r="CT1172" i="1"/>
  <c r="BD1172" i="1"/>
  <c r="BF1172" i="1"/>
  <c r="BE1172" i="1"/>
  <c r="BM1177" i="1"/>
  <c r="BN1177" i="1" s="1"/>
  <c r="CS1178" i="1"/>
  <c r="AU1172" i="1" l="1"/>
  <c r="AV1172" i="1"/>
  <c r="AN1178" i="1"/>
  <c r="CG1168" i="1"/>
  <c r="CM1168" i="1" s="1"/>
  <c r="CH1168" i="1"/>
  <c r="CU1178" i="1"/>
  <c r="CV1178" i="1" s="1"/>
  <c r="CI1178" i="1"/>
  <c r="AM1173" i="1"/>
  <c r="BK1172" i="1"/>
  <c r="BG1172" i="1"/>
  <c r="CV1172" i="1"/>
  <c r="BI1178" i="1"/>
  <c r="BJ1178" i="1"/>
  <c r="BD1178" i="1"/>
  <c r="BE1178" i="1"/>
  <c r="BF1178" i="1"/>
  <c r="BH1178" i="1"/>
  <c r="AV1178" i="1" l="1"/>
  <c r="AU1178" i="1"/>
  <c r="AO1173" i="1"/>
  <c r="AP1173" i="1"/>
  <c r="AQ1173" i="1"/>
  <c r="AR1173" i="1"/>
  <c r="AS1173" i="1"/>
  <c r="CS1173" i="1"/>
  <c r="AW1173" i="1"/>
  <c r="CK1173" i="1"/>
  <c r="BQ1169" i="1"/>
  <c r="BS1169" i="1" s="1"/>
  <c r="BT1169" i="1" s="1"/>
  <c r="BK1178" i="1"/>
  <c r="BG1178" i="1"/>
  <c r="BL1178" i="1"/>
  <c r="AM1179" i="1"/>
  <c r="AT1173" i="1" l="1"/>
  <c r="AN1173" i="1" s="1"/>
  <c r="AP1179" i="1"/>
  <c r="AQ1179" i="1"/>
  <c r="AR1179" i="1"/>
  <c r="AS1179" i="1"/>
  <c r="AO1179" i="1"/>
  <c r="CT1179" i="1" s="1"/>
  <c r="AW1179" i="1"/>
  <c r="CT1173" i="1"/>
  <c r="CD1169" i="1"/>
  <c r="CH1169" i="1" s="1"/>
  <c r="CI1173" i="1"/>
  <c r="CU1173" i="1"/>
  <c r="BE1173" i="1"/>
  <c r="BF1173" i="1"/>
  <c r="BD1173" i="1"/>
  <c r="BI1173" i="1"/>
  <c r="BH1173" i="1"/>
  <c r="BJ1173" i="1"/>
  <c r="CK1179" i="1"/>
  <c r="CF1169" i="1"/>
  <c r="CJ1169" i="1" s="1"/>
  <c r="CE1169" i="1"/>
  <c r="CL1169" i="1" s="1"/>
  <c r="BM1178" i="1"/>
  <c r="BN1178" i="1" s="1"/>
  <c r="CS1179" i="1"/>
  <c r="BQ1175" i="1"/>
  <c r="BS1175" i="1" s="1"/>
  <c r="AU1173" i="1" l="1"/>
  <c r="AV1173" i="1"/>
  <c r="AN1179" i="1"/>
  <c r="CV1173" i="1"/>
  <c r="AM1174" i="1"/>
  <c r="BG1173" i="1"/>
  <c r="BK1173" i="1"/>
  <c r="CG1169" i="1"/>
  <c r="CM1169" i="1" s="1"/>
  <c r="CF1175" i="1"/>
  <c r="CE1175" i="1"/>
  <c r="CU1179" i="1"/>
  <c r="CV1179" i="1" s="1"/>
  <c r="CI1179" i="1"/>
  <c r="BT1175" i="1"/>
  <c r="CD1175" i="1"/>
  <c r="BI1179" i="1"/>
  <c r="BJ1179" i="1"/>
  <c r="BD1179" i="1"/>
  <c r="BE1179" i="1"/>
  <c r="BF1179" i="1"/>
  <c r="BH1179" i="1"/>
  <c r="AU1179" i="1" l="1"/>
  <c r="AV1179" i="1"/>
  <c r="AQ1174" i="1"/>
  <c r="AR1174" i="1"/>
  <c r="AS1174" i="1"/>
  <c r="AO1174" i="1"/>
  <c r="AT1174" i="1" s="1"/>
  <c r="AH1196" i="33" s="1" a="1"/>
  <c r="AH1196" i="33" s="1"/>
  <c r="AH1195" i="33" s="1" a="1"/>
  <c r="AH1195" i="33" s="1"/>
  <c r="AH1194" i="33" s="1" a="1"/>
  <c r="AH1194" i="33" s="1"/>
  <c r="AH1193" i="33" s="1" a="1"/>
  <c r="AH1193" i="33" s="1"/>
  <c r="AH1192" i="33" s="1" a="1"/>
  <c r="AH1192" i="33" s="1"/>
  <c r="AH1191" i="33" s="1" a="1"/>
  <c r="AH1191" i="33" s="1"/>
  <c r="AH1190" i="33" s="1" a="1"/>
  <c r="AH1190" i="33" s="1"/>
  <c r="AH1189" i="33" s="1" a="1"/>
  <c r="AH1189" i="33" s="1"/>
  <c r="AH1188" i="33" s="1" a="1"/>
  <c r="AH1188" i="33" s="1"/>
  <c r="AH1187" i="33" s="1" a="1"/>
  <c r="AH1187" i="33" s="1"/>
  <c r="AH1186" i="33" s="1" a="1"/>
  <c r="AH1186" i="33" s="1"/>
  <c r="AH1185" i="33" s="1" a="1"/>
  <c r="AH1185" i="33" s="1"/>
  <c r="AP1174" i="1"/>
  <c r="CS1174" i="1"/>
  <c r="CK1174" i="1"/>
  <c r="BQ1170" i="1"/>
  <c r="BS1170" i="1" s="1"/>
  <c r="AW1174" i="1"/>
  <c r="BO1175" i="1"/>
  <c r="BK1179" i="1"/>
  <c r="BG1179" i="1"/>
  <c r="BL1179" i="1"/>
  <c r="AM1180" i="1"/>
  <c r="AH1184" i="33" l="1" a="1"/>
  <c r="AH1184" i="33" s="1"/>
  <c r="AH1183" i="33" s="1" a="1"/>
  <c r="AH1183" i="33" s="1"/>
  <c r="AH1182" i="33" s="1" a="1"/>
  <c r="AH1182" i="33" s="1"/>
  <c r="AH1181" i="33" s="1" a="1"/>
  <c r="AH1181" i="33" s="1"/>
  <c r="AH1180" i="33" s="1" a="1"/>
  <c r="AH1180" i="33" s="1"/>
  <c r="AH1179" i="33" s="1" a="1"/>
  <c r="AH1179" i="33" s="1"/>
  <c r="AH1178" i="33" s="1" a="1"/>
  <c r="AH1178" i="33" s="1"/>
  <c r="AH1177" i="33" s="1" a="1"/>
  <c r="AH1177" i="33" s="1"/>
  <c r="AH1176" i="33" s="1" a="1"/>
  <c r="AH1176" i="33" s="1"/>
  <c r="AH1175" i="33" s="1" a="1"/>
  <c r="AH1175" i="33" s="1"/>
  <c r="AH1174" i="33" s="1" a="1"/>
  <c r="AH1174" i="33" s="1"/>
  <c r="AH1173" i="33" s="1" a="1"/>
  <c r="AH1173" i="33" s="1"/>
  <c r="AH1172" i="33" s="1" a="1"/>
  <c r="AH1172" i="33" s="1"/>
  <c r="AH1171" i="33" s="1" a="1"/>
  <c r="AH1171" i="33" s="1"/>
  <c r="AH1170" i="33" s="1" a="1"/>
  <c r="AH1170" i="33" s="1"/>
  <c r="AH1169" i="33" s="1" a="1"/>
  <c r="AH1169" i="33" s="1"/>
  <c r="AH1168" i="33" s="1" a="1"/>
  <c r="AH1168" i="33" s="1"/>
  <c r="AH1167" i="33" s="1" a="1"/>
  <c r="AH1167" i="33" s="1"/>
  <c r="AH1166" i="33" s="1" a="1"/>
  <c r="AH1166" i="33" s="1"/>
  <c r="AH1165" i="33" s="1" a="1"/>
  <c r="AH1165" i="33" s="1"/>
  <c r="AH1164" i="33" s="1" a="1"/>
  <c r="AH1164" i="33" s="1"/>
  <c r="AH1163" i="33" s="1" a="1"/>
  <c r="AH1163" i="33" s="1"/>
  <c r="AH1162" i="33" s="1" a="1"/>
  <c r="AH1162" i="33" s="1"/>
  <c r="AH1161" i="33" s="1" a="1"/>
  <c r="AH1161" i="33" s="1"/>
  <c r="AH1160" i="33" s="1" a="1"/>
  <c r="AH1160" i="33" s="1"/>
  <c r="AH1159" i="33" s="1" a="1"/>
  <c r="AH1159" i="33" s="1"/>
  <c r="AH1158" i="33" s="1" a="1"/>
  <c r="AH1158" i="33" s="1"/>
  <c r="AH1157" i="33" s="1" a="1"/>
  <c r="AH1157" i="33" s="1"/>
  <c r="AH1156" i="33" s="1" a="1"/>
  <c r="AH1156" i="33" s="1"/>
  <c r="AH1155" i="33" s="1" a="1"/>
  <c r="AH1155" i="33" s="1"/>
  <c r="AH1154" i="33" s="1" a="1"/>
  <c r="AH1154" i="33" s="1"/>
  <c r="AH1153" i="33" s="1" a="1"/>
  <c r="AH1153" i="33" s="1"/>
  <c r="AH1152" i="33" s="1" a="1"/>
  <c r="AH1152" i="33" s="1"/>
  <c r="AH1151" i="33" s="1" a="1"/>
  <c r="AH1151" i="33" s="1"/>
  <c r="AH1150" i="33" s="1" a="1"/>
  <c r="AH1150" i="33" s="1"/>
  <c r="AH1149" i="33" s="1" a="1"/>
  <c r="AH1149" i="33" s="1"/>
  <c r="AH1148" i="33" s="1" a="1"/>
  <c r="AH1148" i="33" s="1"/>
  <c r="AH1147" i="33" s="1" a="1"/>
  <c r="AH1147" i="33" s="1"/>
  <c r="AH1146" i="33" s="1" a="1"/>
  <c r="AH1146" i="33" s="1"/>
  <c r="AH1145" i="33" s="1" a="1"/>
  <c r="AH1145" i="33" s="1"/>
  <c r="AH1144" i="33" s="1" a="1"/>
  <c r="AH1144" i="33" s="1"/>
  <c r="AH1143" i="33" s="1" a="1"/>
  <c r="AH1143" i="33" s="1"/>
  <c r="AH1142" i="33" s="1" a="1"/>
  <c r="AH1142" i="33" s="1"/>
  <c r="AH1141" i="33" s="1" a="1"/>
  <c r="AH1141" i="33" s="1"/>
  <c r="AH1140" i="33" s="1" a="1"/>
  <c r="AH1140" i="33" s="1"/>
  <c r="AH1139" i="33" s="1" a="1"/>
  <c r="AH1139" i="33" s="1"/>
  <c r="AH1138" i="33" s="1" a="1"/>
  <c r="AH1138" i="33" s="1"/>
  <c r="AH1137" i="33" s="1" a="1"/>
  <c r="AH1137" i="33" s="1"/>
  <c r="AH1136" i="33" s="1" a="1"/>
  <c r="AH1136" i="33" s="1"/>
  <c r="AH1135" i="33" s="1" a="1"/>
  <c r="AH1135" i="33" s="1"/>
  <c r="AH1134" i="33" s="1" a="1"/>
  <c r="AH1134" i="33" s="1"/>
  <c r="AH1133" i="33" s="1" a="1"/>
  <c r="AH1133" i="33" s="1"/>
  <c r="AH1132" i="33" s="1" a="1"/>
  <c r="AH1132" i="33" s="1"/>
  <c r="AH1131" i="33" s="1" a="1"/>
  <c r="AH1131" i="33" s="1"/>
  <c r="AH1130" i="33" s="1" a="1"/>
  <c r="AH1130" i="33" s="1"/>
  <c r="AH1129" i="33" s="1" a="1"/>
  <c r="AH1129" i="33" s="1"/>
  <c r="AH1128" i="33" s="1" a="1"/>
  <c r="AH1128" i="33" s="1"/>
  <c r="AH1127" i="33" s="1" a="1"/>
  <c r="AH1127" i="33" s="1"/>
  <c r="AH1126" i="33" s="1" a="1"/>
  <c r="AH1126" i="33" s="1"/>
  <c r="AH1125" i="33" s="1" a="1"/>
  <c r="AH1125" i="33" s="1"/>
  <c r="AH1124" i="33" s="1" a="1"/>
  <c r="AH1124" i="33" s="1"/>
  <c r="AH1123" i="33" s="1" a="1"/>
  <c r="AH1123" i="33" s="1"/>
  <c r="AH1122" i="33" s="1" a="1"/>
  <c r="AH1122" i="33" s="1"/>
  <c r="AH1121" i="33" s="1" a="1"/>
  <c r="AH1121" i="33" s="1"/>
  <c r="AH1120" i="33" s="1" a="1"/>
  <c r="AH1120" i="33" s="1"/>
  <c r="AH1119" i="33" s="1" a="1"/>
  <c r="AH1119" i="33" s="1"/>
  <c r="AH1118" i="33" s="1" a="1"/>
  <c r="AH1118" i="33" s="1"/>
  <c r="AH1117" i="33" s="1" a="1"/>
  <c r="AH1117" i="33" s="1"/>
  <c r="AH1116" i="33" s="1" a="1"/>
  <c r="AH1116" i="33" s="1"/>
  <c r="AH1115" i="33" s="1" a="1"/>
  <c r="AH1115" i="33" s="1"/>
  <c r="AH1114" i="33" s="1" a="1"/>
  <c r="AH1114" i="33" s="1"/>
  <c r="AH1113" i="33" s="1" a="1"/>
  <c r="AH1113" i="33" s="1"/>
  <c r="AH1112" i="33" s="1" a="1"/>
  <c r="AH1112" i="33" s="1"/>
  <c r="AH1111" i="33" s="1" a="1"/>
  <c r="AH1111" i="33" s="1"/>
  <c r="AH1110" i="33" s="1" a="1"/>
  <c r="AH1110" i="33" s="1"/>
  <c r="AH1109" i="33" s="1" a="1"/>
  <c r="AH1109" i="33" s="1"/>
  <c r="AH1108" i="33" s="1" a="1"/>
  <c r="AH1108" i="33" s="1"/>
  <c r="AH1107" i="33" s="1" a="1"/>
  <c r="AH1107" i="33" s="1"/>
  <c r="AH1106" i="33" s="1" a="1"/>
  <c r="AH1106" i="33" s="1"/>
  <c r="AH1105" i="33" s="1" a="1"/>
  <c r="AH1105" i="33" s="1"/>
  <c r="AH1104" i="33" s="1" a="1"/>
  <c r="AH1104" i="33" s="1"/>
  <c r="AH1103" i="33" s="1" a="1"/>
  <c r="AH1103" i="33" s="1"/>
  <c r="AH1102" i="33" s="1" a="1"/>
  <c r="AH1102" i="33" s="1"/>
  <c r="AH1101" i="33" s="1" a="1"/>
  <c r="AH1101" i="33" s="1"/>
  <c r="AH1100" i="33" s="1" a="1"/>
  <c r="AH1100" i="33" s="1"/>
  <c r="AH1099" i="33" s="1" a="1"/>
  <c r="AH1099" i="33" s="1"/>
  <c r="AH1098" i="33" s="1" a="1"/>
  <c r="AH1098" i="33" s="1"/>
  <c r="AH1097" i="33" s="1" a="1"/>
  <c r="AH1097" i="33" s="1"/>
  <c r="AH1096" i="33" s="1" a="1"/>
  <c r="AH1096" i="33" s="1"/>
  <c r="AH1095" i="33" s="1" a="1"/>
  <c r="AH1095" i="33" s="1"/>
  <c r="AH1094" i="33" s="1" a="1"/>
  <c r="AH1094" i="33" s="1"/>
  <c r="AH1093" i="33" s="1" a="1"/>
  <c r="AH1093" i="33" s="1"/>
  <c r="AH1092" i="33" s="1" a="1"/>
  <c r="AH1092" i="33" s="1"/>
  <c r="AH1091" i="33" s="1" a="1"/>
  <c r="AH1091" i="33" s="1"/>
  <c r="AH1090" i="33" s="1" a="1"/>
  <c r="AH1090" i="33" s="1"/>
  <c r="AH1089" i="33" s="1" a="1"/>
  <c r="AH1089" i="33" s="1"/>
  <c r="AH1088" i="33" s="1" a="1"/>
  <c r="AH1088" i="33" s="1"/>
  <c r="AH1087" i="33" s="1" a="1"/>
  <c r="AH1087" i="33" s="1"/>
  <c r="AH1086" i="33" s="1" a="1"/>
  <c r="AH1086" i="33" s="1"/>
  <c r="AH1085" i="33" s="1" a="1"/>
  <c r="AH1085" i="33" s="1"/>
  <c r="AH1084" i="33" s="1" a="1"/>
  <c r="AH1084" i="33" s="1"/>
  <c r="AH1083" i="33" s="1" a="1"/>
  <c r="AH1083" i="33" s="1"/>
  <c r="AH1082" i="33" s="1" a="1"/>
  <c r="AH1082" i="33" s="1"/>
  <c r="AH1081" i="33" s="1" a="1"/>
  <c r="AH1081" i="33" s="1"/>
  <c r="AH1080" i="33" s="1" a="1"/>
  <c r="AH1080" i="33" s="1"/>
  <c r="AH1079" i="33" s="1" a="1"/>
  <c r="AH1079" i="33" s="1"/>
  <c r="AH1078" i="33" s="1" a="1"/>
  <c r="AH1078" i="33" s="1"/>
  <c r="AH1077" i="33" s="1" a="1"/>
  <c r="AH1077" i="33" s="1"/>
  <c r="AH1076" i="33" s="1" a="1"/>
  <c r="AH1076" i="33" s="1"/>
  <c r="AH1075" i="33" s="1" a="1"/>
  <c r="AH1075" i="33" s="1"/>
  <c r="AH1074" i="33" s="1" a="1"/>
  <c r="AH1074" i="33" s="1"/>
  <c r="AH1073" i="33" s="1" a="1"/>
  <c r="AH1073" i="33" s="1"/>
  <c r="AH1072" i="33" s="1" a="1"/>
  <c r="AH1072" i="33" s="1"/>
  <c r="AH1071" i="33" s="1" a="1"/>
  <c r="AH1071" i="33" s="1"/>
  <c r="AH1070" i="33" s="1" a="1"/>
  <c r="AH1070" i="33" s="1"/>
  <c r="AH1069" i="33" s="1" a="1"/>
  <c r="AH1069" i="33" s="1"/>
  <c r="AH1068" i="33" s="1" a="1"/>
  <c r="AH1068" i="33" s="1"/>
  <c r="AH1067" i="33" s="1" a="1"/>
  <c r="AH1067" i="33" s="1"/>
  <c r="AH1066" i="33" s="1" a="1"/>
  <c r="AH1066" i="33" s="1"/>
  <c r="AH1065" i="33" s="1" a="1"/>
  <c r="AH1065" i="33" s="1"/>
  <c r="AH1064" i="33" s="1" a="1"/>
  <c r="AH1064" i="33" s="1"/>
  <c r="AH1063" i="33" s="1" a="1"/>
  <c r="AH1063" i="33" s="1"/>
  <c r="AH1062" i="33" s="1" a="1"/>
  <c r="AH1062" i="33" s="1"/>
  <c r="AH1061" i="33" s="1" a="1"/>
  <c r="AH1061" i="33" s="1"/>
  <c r="AH1060" i="33" s="1" a="1"/>
  <c r="AH1060" i="33" s="1"/>
  <c r="AH1059" i="33" s="1" a="1"/>
  <c r="AH1059" i="33" s="1"/>
  <c r="AH1058" i="33" s="1" a="1"/>
  <c r="AH1058" i="33" s="1"/>
  <c r="AH1057" i="33" s="1" a="1"/>
  <c r="AH1057" i="33" s="1"/>
  <c r="AH1056" i="33" s="1" a="1"/>
  <c r="AH1056" i="33" s="1"/>
  <c r="AH1055" i="33" s="1" a="1"/>
  <c r="AH1055" i="33" s="1"/>
  <c r="AH1054" i="33" s="1" a="1"/>
  <c r="AH1054" i="33" s="1"/>
  <c r="AH1053" i="33" s="1" a="1"/>
  <c r="AH1053" i="33" s="1"/>
  <c r="AH1052" i="33" s="1" a="1"/>
  <c r="AH1052" i="33" s="1"/>
  <c r="AH1051" i="33" s="1" a="1"/>
  <c r="AH1051" i="33" s="1"/>
  <c r="AH1050" i="33" s="1" a="1"/>
  <c r="AH1050" i="33" s="1"/>
  <c r="AH1049" i="33" s="1" a="1"/>
  <c r="AH1049" i="33" s="1"/>
  <c r="AH1048" i="33" s="1" a="1"/>
  <c r="AH1048" i="33" s="1"/>
  <c r="AH1047" i="33" s="1" a="1"/>
  <c r="AH1047" i="33" s="1"/>
  <c r="AH1046" i="33" s="1" a="1"/>
  <c r="AH1046" i="33" s="1"/>
  <c r="AH1045" i="33" s="1" a="1"/>
  <c r="AH1045" i="33" s="1"/>
  <c r="AH1044" i="33" s="1" a="1"/>
  <c r="AH1044" i="33" s="1"/>
  <c r="AH1043" i="33" s="1" a="1"/>
  <c r="AH1043" i="33" s="1"/>
  <c r="AH1042" i="33" s="1" a="1"/>
  <c r="AH1042" i="33" s="1"/>
  <c r="AH1041" i="33" s="1" a="1"/>
  <c r="AH1041" i="33" s="1"/>
  <c r="AH1040" i="33" s="1" a="1"/>
  <c r="AH1040" i="33" s="1"/>
  <c r="AH1039" i="33" s="1" a="1"/>
  <c r="AH1039" i="33" s="1"/>
  <c r="AH1038" i="33" s="1" a="1"/>
  <c r="AH1038" i="33" s="1"/>
  <c r="AH1037" i="33" s="1" a="1"/>
  <c r="AH1037" i="33" s="1"/>
  <c r="AH1036" i="33" s="1" a="1"/>
  <c r="AH1036" i="33" s="1"/>
  <c r="AH1035" i="33" s="1" a="1"/>
  <c r="AH1035" i="33" s="1"/>
  <c r="AH1034" i="33" s="1" a="1"/>
  <c r="AH1034" i="33" s="1"/>
  <c r="AH1033" i="33" s="1" a="1"/>
  <c r="AH1033" i="33" s="1"/>
  <c r="AH1032" i="33" s="1" a="1"/>
  <c r="AH1032" i="33" s="1"/>
  <c r="AH1031" i="33" s="1" a="1"/>
  <c r="AH1031" i="33" s="1"/>
  <c r="AH1030" i="33" s="1" a="1"/>
  <c r="AH1030" i="33" s="1"/>
  <c r="AH1029" i="33" s="1" a="1"/>
  <c r="AH1029" i="33" s="1"/>
  <c r="AH1028" i="33" s="1" a="1"/>
  <c r="AH1028" i="33" s="1"/>
  <c r="AH1027" i="33" s="1" a="1"/>
  <c r="AH1027" i="33" s="1"/>
  <c r="AH1026" i="33" s="1" a="1"/>
  <c r="AH1026" i="33" s="1"/>
  <c r="AH1025" i="33" s="1" a="1"/>
  <c r="AH1025" i="33" s="1"/>
  <c r="AH1024" i="33" s="1" a="1"/>
  <c r="AH1024" i="33" s="1"/>
  <c r="AH1023" i="33" s="1" a="1"/>
  <c r="AH1023" i="33" s="1"/>
  <c r="AH1022" i="33" s="1" a="1"/>
  <c r="AH1022" i="33" s="1"/>
  <c r="AH1021" i="33" s="1" a="1"/>
  <c r="AH1021" i="33" s="1"/>
  <c r="AH1020" i="33" s="1" a="1"/>
  <c r="AH1020" i="33" s="1"/>
  <c r="AH1019" i="33" s="1" a="1"/>
  <c r="AH1019" i="33" s="1"/>
  <c r="AH1018" i="33" s="1" a="1"/>
  <c r="AH1018" i="33" s="1"/>
  <c r="AH1017" i="33" s="1" a="1"/>
  <c r="AH1017" i="33" s="1"/>
  <c r="AH1016" i="33" s="1" a="1"/>
  <c r="AH1016" i="33" s="1"/>
  <c r="AH1015" i="33" s="1" a="1"/>
  <c r="AH1015" i="33" s="1"/>
  <c r="AH1014" i="33" s="1" a="1"/>
  <c r="AH1014" i="33" s="1"/>
  <c r="AH1013" i="33" s="1" a="1"/>
  <c r="AH1013" i="33" s="1"/>
  <c r="AH1012" i="33" s="1" a="1"/>
  <c r="AH1012" i="33" s="1"/>
  <c r="AH1011" i="33" s="1" a="1"/>
  <c r="AH1011" i="33" s="1"/>
  <c r="AH1010" i="33" s="1" a="1"/>
  <c r="AH1010" i="33" s="1"/>
  <c r="AH1009" i="33" s="1" a="1"/>
  <c r="AH1009" i="33" s="1"/>
  <c r="AH1008" i="33" s="1" a="1"/>
  <c r="AH1008" i="33" s="1"/>
  <c r="AH1007" i="33" s="1" a="1"/>
  <c r="AH1007" i="33" s="1"/>
  <c r="AH1006" i="33" s="1" a="1"/>
  <c r="AH1006" i="33" s="1"/>
  <c r="AH1005" i="33" s="1" a="1"/>
  <c r="AH1005" i="33" s="1"/>
  <c r="AH1004" i="33" s="1" a="1"/>
  <c r="AH1004" i="33" s="1"/>
  <c r="AH1003" i="33" s="1" a="1"/>
  <c r="AH1003" i="33" s="1"/>
  <c r="AH1002" i="33" s="1" a="1"/>
  <c r="AH1002" i="33" s="1"/>
  <c r="AH1001" i="33" s="1" a="1"/>
  <c r="AH1001" i="33" s="1"/>
  <c r="AH1000" i="33" s="1" a="1"/>
  <c r="AH1000" i="33" s="1"/>
  <c r="AH999" i="33" s="1" a="1"/>
  <c r="AH999" i="33" s="1"/>
  <c r="AH998" i="33" s="1" a="1"/>
  <c r="AH998" i="33" s="1"/>
  <c r="AH997" i="33" s="1" a="1"/>
  <c r="AH997" i="33" s="1"/>
  <c r="AH996" i="33" s="1" a="1"/>
  <c r="AH996" i="33" s="1"/>
  <c r="AH995" i="33" s="1" a="1"/>
  <c r="AH995" i="33" s="1"/>
  <c r="AH994" i="33" s="1" a="1"/>
  <c r="AH994" i="33" s="1"/>
  <c r="AH993" i="33" s="1" a="1"/>
  <c r="AH993" i="33" s="1"/>
  <c r="AH992" i="33" s="1" a="1"/>
  <c r="AH992" i="33" s="1"/>
  <c r="AH991" i="33" s="1" a="1"/>
  <c r="AH991" i="33" s="1"/>
  <c r="AH990" i="33" s="1" a="1"/>
  <c r="AH990" i="33" s="1"/>
  <c r="AH989" i="33" s="1" a="1"/>
  <c r="AH989" i="33" s="1"/>
  <c r="AH988" i="33" s="1" a="1"/>
  <c r="AH988" i="33" s="1"/>
  <c r="AH987" i="33" s="1" a="1"/>
  <c r="AH987" i="33" s="1"/>
  <c r="AH986" i="33" s="1" a="1"/>
  <c r="AH986" i="33" s="1"/>
  <c r="AH985" i="33" s="1" a="1"/>
  <c r="AH985" i="33" s="1"/>
  <c r="AH984" i="33" s="1" a="1"/>
  <c r="AH984" i="33" s="1"/>
  <c r="AH983" i="33" s="1" a="1"/>
  <c r="AH983" i="33" s="1"/>
  <c r="AH982" i="33" s="1" a="1"/>
  <c r="AH982" i="33" s="1"/>
  <c r="AH981" i="33" s="1" a="1"/>
  <c r="AH981" i="33" s="1"/>
  <c r="AH980" i="33" s="1" a="1"/>
  <c r="AH980" i="33" s="1"/>
  <c r="AH979" i="33" s="1" a="1"/>
  <c r="AH979" i="33" s="1"/>
  <c r="AH978" i="33" s="1" a="1"/>
  <c r="AH978" i="33" s="1"/>
  <c r="AH977" i="33" s="1" a="1"/>
  <c r="AH977" i="33" s="1"/>
  <c r="AH976" i="33" s="1" a="1"/>
  <c r="AH976" i="33" s="1"/>
  <c r="AH975" i="33" s="1" a="1"/>
  <c r="AH975" i="33" s="1"/>
  <c r="AH974" i="33" s="1" a="1"/>
  <c r="AH974" i="33" s="1"/>
  <c r="AH973" i="33" s="1" a="1"/>
  <c r="AH973" i="33" s="1"/>
  <c r="AH972" i="33" s="1" a="1"/>
  <c r="AH972" i="33" s="1"/>
  <c r="AH971" i="33" s="1" a="1"/>
  <c r="AH971" i="33" s="1"/>
  <c r="AH970" i="33" s="1" a="1"/>
  <c r="AH970" i="33" s="1"/>
  <c r="AH969" i="33" s="1" a="1"/>
  <c r="AH969" i="33" s="1"/>
  <c r="AH968" i="33" s="1" a="1"/>
  <c r="AH968" i="33" s="1"/>
  <c r="AH967" i="33" s="1" a="1"/>
  <c r="AH967" i="33" s="1"/>
  <c r="AH966" i="33" s="1" a="1"/>
  <c r="AH966" i="33" s="1"/>
  <c r="AH965" i="33" s="1" a="1"/>
  <c r="AH965" i="33" s="1"/>
  <c r="AH964" i="33" s="1" a="1"/>
  <c r="AH964" i="33" s="1"/>
  <c r="AH963" i="33" s="1" a="1"/>
  <c r="AH963" i="33" s="1"/>
  <c r="AH962" i="33" s="1" a="1"/>
  <c r="AH962" i="33" s="1"/>
  <c r="AH961" i="33" s="1" a="1"/>
  <c r="AH961" i="33" s="1"/>
  <c r="AH960" i="33" s="1" a="1"/>
  <c r="AH960" i="33" s="1"/>
  <c r="AH959" i="33" s="1" a="1"/>
  <c r="AH959" i="33" s="1"/>
  <c r="AH958" i="33" s="1" a="1"/>
  <c r="AH958" i="33" s="1"/>
  <c r="AH957" i="33" s="1" a="1"/>
  <c r="AH957" i="33" s="1"/>
  <c r="AH956" i="33" s="1" a="1"/>
  <c r="AH956" i="33" s="1"/>
  <c r="AH955" i="33" s="1" a="1"/>
  <c r="AH955" i="33" s="1"/>
  <c r="AH954" i="33" s="1" a="1"/>
  <c r="AH954" i="33" s="1"/>
  <c r="AH953" i="33" s="1" a="1"/>
  <c r="AH953" i="33" s="1"/>
  <c r="AH952" i="33" s="1" a="1"/>
  <c r="AH952" i="33" s="1"/>
  <c r="AH951" i="33" s="1" a="1"/>
  <c r="AH951" i="33" s="1"/>
  <c r="AH950" i="33" s="1" a="1"/>
  <c r="AH950" i="33" s="1"/>
  <c r="AH949" i="33" s="1" a="1"/>
  <c r="AH949" i="33" s="1"/>
  <c r="AH948" i="33" s="1" a="1"/>
  <c r="AH948" i="33" s="1"/>
  <c r="AH947" i="33" s="1" a="1"/>
  <c r="AH947" i="33" s="1"/>
  <c r="AH946" i="33" s="1" a="1"/>
  <c r="AH946" i="33" s="1"/>
  <c r="AH945" i="33" s="1" a="1"/>
  <c r="AH945" i="33" s="1"/>
  <c r="AH944" i="33" s="1" a="1"/>
  <c r="AH944" i="33" s="1"/>
  <c r="AH943" i="33" s="1" a="1"/>
  <c r="AH943" i="33" s="1"/>
  <c r="AH942" i="33" s="1" a="1"/>
  <c r="AH942" i="33" s="1"/>
  <c r="AH941" i="33" s="1" a="1"/>
  <c r="AH941" i="33" s="1"/>
  <c r="AH940" i="33" s="1" a="1"/>
  <c r="AH940" i="33" s="1"/>
  <c r="AH939" i="33" s="1" a="1"/>
  <c r="AH939" i="33" s="1"/>
  <c r="AH938" i="33" s="1" a="1"/>
  <c r="AH938" i="33" s="1"/>
  <c r="AH937" i="33" s="1" a="1"/>
  <c r="AH937" i="33" s="1"/>
  <c r="AH936" i="33" s="1" a="1"/>
  <c r="AH936" i="33" s="1"/>
  <c r="AH935" i="33" s="1" a="1"/>
  <c r="AH935" i="33" s="1"/>
  <c r="AH934" i="33" s="1" a="1"/>
  <c r="AH934" i="33" s="1"/>
  <c r="AH933" i="33" s="1" a="1"/>
  <c r="AH933" i="33" s="1"/>
  <c r="AH932" i="33" s="1" a="1"/>
  <c r="AH932" i="33" s="1"/>
  <c r="AH931" i="33" s="1" a="1"/>
  <c r="AH931" i="33" s="1"/>
  <c r="AH930" i="33" s="1" a="1"/>
  <c r="AH930" i="33" s="1"/>
  <c r="AH929" i="33" s="1" a="1"/>
  <c r="AH929" i="33" s="1"/>
  <c r="AH928" i="33" s="1" a="1"/>
  <c r="AH928" i="33" s="1"/>
  <c r="AH927" i="33" s="1" a="1"/>
  <c r="AH927" i="33" s="1"/>
  <c r="AH926" i="33" s="1" a="1"/>
  <c r="AH926" i="33" s="1"/>
  <c r="AH925" i="33" s="1" a="1"/>
  <c r="AH925" i="33" s="1"/>
  <c r="AH924" i="33" s="1" a="1"/>
  <c r="AH924" i="33" s="1"/>
  <c r="AH923" i="33" s="1" a="1"/>
  <c r="AH923" i="33" s="1"/>
  <c r="AH922" i="33" s="1" a="1"/>
  <c r="AH922" i="33" s="1"/>
  <c r="AH921" i="33" s="1" a="1"/>
  <c r="AH921" i="33" s="1"/>
  <c r="AH920" i="33" s="1" a="1"/>
  <c r="AH920" i="33" s="1"/>
  <c r="AH919" i="33" s="1" a="1"/>
  <c r="AH919" i="33" s="1"/>
  <c r="AH918" i="33" s="1" a="1"/>
  <c r="AH918" i="33" s="1"/>
  <c r="AH917" i="33" s="1" a="1"/>
  <c r="AH917" i="33" s="1"/>
  <c r="AH916" i="33" s="1" a="1"/>
  <c r="AH916" i="33" s="1"/>
  <c r="AH915" i="33" s="1" a="1"/>
  <c r="AH915" i="33" s="1"/>
  <c r="AH914" i="33" s="1" a="1"/>
  <c r="AH914" i="33" s="1"/>
  <c r="AH913" i="33" s="1" a="1"/>
  <c r="AH913" i="33" s="1"/>
  <c r="AH912" i="33" s="1" a="1"/>
  <c r="AH912" i="33" s="1"/>
  <c r="AH911" i="33" s="1" a="1"/>
  <c r="AH911" i="33" s="1"/>
  <c r="AH910" i="33" s="1" a="1"/>
  <c r="AH910" i="33" s="1"/>
  <c r="AH909" i="33" s="1" a="1"/>
  <c r="AH909" i="33" s="1"/>
  <c r="AH908" i="33" s="1" a="1"/>
  <c r="AH908" i="33" s="1"/>
  <c r="AH907" i="33" s="1" a="1"/>
  <c r="AH907" i="33" s="1"/>
  <c r="AH906" i="33" s="1" a="1"/>
  <c r="AH906" i="33" s="1"/>
  <c r="AH905" i="33" s="1" a="1"/>
  <c r="AH905" i="33" s="1"/>
  <c r="AH904" i="33" s="1" a="1"/>
  <c r="AH904" i="33" s="1"/>
  <c r="AH903" i="33" s="1" a="1"/>
  <c r="AH903" i="33" s="1"/>
  <c r="AH902" i="33" s="1" a="1"/>
  <c r="AH902" i="33" s="1"/>
  <c r="AH901" i="33" s="1" a="1"/>
  <c r="AH901" i="33" s="1"/>
  <c r="AH900" i="33" s="1" a="1"/>
  <c r="AH900" i="33" s="1"/>
  <c r="AH899" i="33" s="1" a="1"/>
  <c r="AH899" i="33" s="1"/>
  <c r="AH898" i="33" s="1" a="1"/>
  <c r="AH898" i="33" s="1"/>
  <c r="AH897" i="33" s="1" a="1"/>
  <c r="AH897" i="33" s="1"/>
  <c r="AH896" i="33" s="1" a="1"/>
  <c r="AH896" i="33" s="1"/>
  <c r="AH895" i="33" s="1" a="1"/>
  <c r="AH895" i="33" s="1"/>
  <c r="AH894" i="33" s="1" a="1"/>
  <c r="AH894" i="33" s="1"/>
  <c r="AH893" i="33" s="1" a="1"/>
  <c r="AH893" i="33" s="1"/>
  <c r="AH892" i="33" s="1" a="1"/>
  <c r="AH892" i="33" s="1"/>
  <c r="AH891" i="33" s="1" a="1"/>
  <c r="AH891" i="33" s="1"/>
  <c r="AH890" i="33" s="1" a="1"/>
  <c r="AH890" i="33" s="1"/>
  <c r="AH889" i="33" s="1" a="1"/>
  <c r="AH889" i="33" s="1"/>
  <c r="AH888" i="33" s="1" a="1"/>
  <c r="AH888" i="33" s="1"/>
  <c r="AH887" i="33" s="1" a="1"/>
  <c r="AH887" i="33" s="1"/>
  <c r="AH886" i="33" s="1" a="1"/>
  <c r="AH886" i="33" s="1"/>
  <c r="AH885" i="33" s="1" a="1"/>
  <c r="AH885" i="33" s="1"/>
  <c r="AH884" i="33" s="1" a="1"/>
  <c r="AH884" i="33" s="1"/>
  <c r="AH883" i="33" s="1" a="1"/>
  <c r="AH883" i="33" s="1"/>
  <c r="AH882" i="33" s="1" a="1"/>
  <c r="AH882" i="33" s="1"/>
  <c r="AH881" i="33" s="1" a="1"/>
  <c r="AH881" i="33" s="1"/>
  <c r="AH880" i="33" s="1" a="1"/>
  <c r="AH880" i="33" s="1"/>
  <c r="AH879" i="33" s="1" a="1"/>
  <c r="AH879" i="33" s="1"/>
  <c r="AH878" i="33" s="1" a="1"/>
  <c r="AH878" i="33" s="1"/>
  <c r="AH877" i="33" s="1" a="1"/>
  <c r="AH877" i="33" s="1"/>
  <c r="AH876" i="33" s="1" a="1"/>
  <c r="AH876" i="33" s="1"/>
  <c r="AH875" i="33" s="1" a="1"/>
  <c r="AH875" i="33" s="1"/>
  <c r="AH874" i="33" s="1" a="1"/>
  <c r="AH874" i="33" s="1"/>
  <c r="AH873" i="33" s="1" a="1"/>
  <c r="AH873" i="33" s="1"/>
  <c r="AH872" i="33" s="1" a="1"/>
  <c r="AH872" i="33" s="1"/>
  <c r="AH871" i="33" s="1" a="1"/>
  <c r="AH871" i="33" s="1"/>
  <c r="AH870" i="33" s="1" a="1"/>
  <c r="AH870" i="33" s="1"/>
  <c r="AH869" i="33" s="1" a="1"/>
  <c r="AH869" i="33" s="1"/>
  <c r="AH868" i="33" s="1" a="1"/>
  <c r="AH868" i="33" s="1"/>
  <c r="AH867" i="33" s="1" a="1"/>
  <c r="AH867" i="33" s="1"/>
  <c r="AH866" i="33" s="1" a="1"/>
  <c r="AH866" i="33" s="1"/>
  <c r="AH865" i="33" s="1" a="1"/>
  <c r="AH865" i="33" s="1"/>
  <c r="AH864" i="33" s="1" a="1"/>
  <c r="AH864" i="33" s="1"/>
  <c r="AH863" i="33" s="1" a="1"/>
  <c r="AH863" i="33" s="1"/>
  <c r="AH862" i="33" s="1" a="1"/>
  <c r="AH862" i="33" s="1"/>
  <c r="AH861" i="33" s="1" a="1"/>
  <c r="AH861" i="33" s="1"/>
  <c r="AH860" i="33" s="1" a="1"/>
  <c r="AH860" i="33" s="1"/>
  <c r="AH859" i="33" s="1" a="1"/>
  <c r="AH859" i="33" s="1"/>
  <c r="AH858" i="33" s="1" a="1"/>
  <c r="AH858" i="33" s="1"/>
  <c r="AH857" i="33" s="1" a="1"/>
  <c r="AH857" i="33" s="1"/>
  <c r="AH856" i="33" s="1" a="1"/>
  <c r="AH856" i="33" s="1"/>
  <c r="AH855" i="33" s="1" a="1"/>
  <c r="AH855" i="33" s="1"/>
  <c r="AH854" i="33" s="1" a="1"/>
  <c r="AH854" i="33" s="1"/>
  <c r="AH853" i="33" s="1" a="1"/>
  <c r="AH853" i="33" s="1"/>
  <c r="AH852" i="33" s="1" a="1"/>
  <c r="AH852" i="33" s="1"/>
  <c r="AH851" i="33" s="1" a="1"/>
  <c r="AH851" i="33" s="1"/>
  <c r="AH850" i="33" s="1" a="1"/>
  <c r="AH850" i="33" s="1"/>
  <c r="AH849" i="33" s="1" a="1"/>
  <c r="AH849" i="33" s="1"/>
  <c r="AH848" i="33" s="1" a="1"/>
  <c r="AH848" i="33" s="1"/>
  <c r="AH847" i="33" s="1" a="1"/>
  <c r="AH847" i="33" s="1"/>
  <c r="AH846" i="33" s="1" a="1"/>
  <c r="AH846" i="33" s="1"/>
  <c r="AH845" i="33" s="1" a="1"/>
  <c r="AH845" i="33" s="1"/>
  <c r="AH844" i="33" s="1" a="1"/>
  <c r="AH844" i="33" s="1"/>
  <c r="AH843" i="33" s="1" a="1"/>
  <c r="AH843" i="33" s="1"/>
  <c r="AH842" i="33" s="1" a="1"/>
  <c r="AH842" i="33" s="1"/>
  <c r="AH841" i="33" s="1" a="1"/>
  <c r="AH841" i="33" s="1"/>
  <c r="AH840" i="33" s="1" a="1"/>
  <c r="AH840" i="33" s="1"/>
  <c r="AH839" i="33" s="1" a="1"/>
  <c r="AH839" i="33" s="1"/>
  <c r="AH838" i="33" s="1" a="1"/>
  <c r="AH838" i="33" s="1"/>
  <c r="AH837" i="33" s="1" a="1"/>
  <c r="AH837" i="33" s="1"/>
  <c r="AH836" i="33" s="1" a="1"/>
  <c r="AH836" i="33" s="1"/>
  <c r="AH835" i="33" s="1" a="1"/>
  <c r="AH835" i="33" s="1"/>
  <c r="AH834" i="33" s="1" a="1"/>
  <c r="AH834" i="33" s="1"/>
  <c r="AH833" i="33" s="1" a="1"/>
  <c r="AH833" i="33" s="1"/>
  <c r="AH832" i="33" s="1" a="1"/>
  <c r="AH832" i="33" s="1"/>
  <c r="AH831" i="33" s="1" a="1"/>
  <c r="AH831" i="33" s="1"/>
  <c r="AH830" i="33" s="1" a="1"/>
  <c r="AH830" i="33" s="1"/>
  <c r="AH829" i="33" s="1" a="1"/>
  <c r="AH829" i="33" s="1"/>
  <c r="AH828" i="33" s="1" a="1"/>
  <c r="AH828" i="33" s="1"/>
  <c r="AH827" i="33" s="1" a="1"/>
  <c r="AH827" i="33" s="1"/>
  <c r="AH826" i="33" s="1" a="1"/>
  <c r="AH826" i="33" s="1"/>
  <c r="AH825" i="33" s="1" a="1"/>
  <c r="AH825" i="33" s="1"/>
  <c r="AH824" i="33" s="1" a="1"/>
  <c r="AH824" i="33" s="1"/>
  <c r="AH823" i="33" s="1" a="1"/>
  <c r="AH823" i="33" s="1"/>
  <c r="AH822" i="33" s="1" a="1"/>
  <c r="AH822" i="33" s="1"/>
  <c r="AH821" i="33" s="1" a="1"/>
  <c r="AH821" i="33" s="1"/>
  <c r="AH820" i="33" s="1" a="1"/>
  <c r="AH820" i="33" s="1"/>
  <c r="AH819" i="33" s="1" a="1"/>
  <c r="AH819" i="33" s="1"/>
  <c r="AH818" i="33" s="1" a="1"/>
  <c r="AH818" i="33" s="1"/>
  <c r="AH817" i="33" s="1" a="1"/>
  <c r="AH817" i="33" s="1"/>
  <c r="AH816" i="33" s="1" a="1"/>
  <c r="AH816" i="33" s="1"/>
  <c r="AH815" i="33" s="1" a="1"/>
  <c r="AH815" i="33" s="1"/>
  <c r="AH814" i="33" s="1" a="1"/>
  <c r="AH814" i="33" s="1"/>
  <c r="AH813" i="33" s="1" a="1"/>
  <c r="AH813" i="33" s="1"/>
  <c r="AH812" i="33" s="1" a="1"/>
  <c r="AH812" i="33" s="1"/>
  <c r="AH811" i="33" s="1" a="1"/>
  <c r="AH811" i="33" s="1"/>
  <c r="AH810" i="33" s="1" a="1"/>
  <c r="AH810" i="33" s="1"/>
  <c r="AH809" i="33" s="1" a="1"/>
  <c r="AH809" i="33" s="1"/>
  <c r="AH808" i="33" s="1" a="1"/>
  <c r="AH808" i="33" s="1"/>
  <c r="AH807" i="33" s="1" a="1"/>
  <c r="AH807" i="33" s="1"/>
  <c r="AH806" i="33" s="1" a="1"/>
  <c r="AH806" i="33" s="1"/>
  <c r="AH805" i="33" s="1" a="1"/>
  <c r="AH805" i="33" s="1"/>
  <c r="AH804" i="33" s="1" a="1"/>
  <c r="AH804" i="33" s="1"/>
  <c r="AH803" i="33" s="1" a="1"/>
  <c r="AH803" i="33" s="1"/>
  <c r="AH802" i="33" s="1" a="1"/>
  <c r="AH802" i="33" s="1"/>
  <c r="AH801" i="33" s="1" a="1"/>
  <c r="AH801" i="33" s="1"/>
  <c r="AH800" i="33" s="1" a="1"/>
  <c r="AH800" i="33" s="1"/>
  <c r="AH799" i="33" s="1" a="1"/>
  <c r="AH799" i="33" s="1"/>
  <c r="AH798" i="33" s="1" a="1"/>
  <c r="AH798" i="33" s="1"/>
  <c r="AH797" i="33" s="1" a="1"/>
  <c r="AH797" i="33" s="1"/>
  <c r="AH796" i="33" s="1" a="1"/>
  <c r="AH796" i="33" s="1"/>
  <c r="AH795" i="33" s="1" a="1"/>
  <c r="AH795" i="33" s="1"/>
  <c r="AH794" i="33" s="1" a="1"/>
  <c r="AH794" i="33" s="1"/>
  <c r="AH793" i="33" s="1" a="1"/>
  <c r="AH793" i="33" s="1"/>
  <c r="AH792" i="33" s="1" a="1"/>
  <c r="AH792" i="33" s="1"/>
  <c r="AH791" i="33" s="1" a="1"/>
  <c r="AH791" i="33" s="1"/>
  <c r="AH790" i="33" s="1" a="1"/>
  <c r="AH790" i="33" s="1"/>
  <c r="AH789" i="33" s="1" a="1"/>
  <c r="AH789" i="33" s="1"/>
  <c r="AH788" i="33" s="1" a="1"/>
  <c r="AH788" i="33" s="1"/>
  <c r="AH787" i="33" s="1" a="1"/>
  <c r="AH787" i="33" s="1"/>
  <c r="AH786" i="33" s="1" a="1"/>
  <c r="AH786" i="33" s="1"/>
  <c r="AH785" i="33" s="1" a="1"/>
  <c r="AH785" i="33" s="1"/>
  <c r="AH784" i="33" s="1" a="1"/>
  <c r="AH784" i="33" s="1"/>
  <c r="AH783" i="33" s="1" a="1"/>
  <c r="AH783" i="33" s="1"/>
  <c r="AH782" i="33" s="1" a="1"/>
  <c r="AH782" i="33" s="1"/>
  <c r="AH781" i="33" s="1" a="1"/>
  <c r="AH781" i="33" s="1"/>
  <c r="AH780" i="33" s="1" a="1"/>
  <c r="AH780" i="33" s="1"/>
  <c r="AH779" i="33" s="1" a="1"/>
  <c r="AH779" i="33" s="1"/>
  <c r="AH778" i="33" s="1" a="1"/>
  <c r="AH778" i="33" s="1"/>
  <c r="AH777" i="33" s="1" a="1"/>
  <c r="AH777" i="33" s="1"/>
  <c r="AH776" i="33" s="1" a="1"/>
  <c r="AH776" i="33" s="1"/>
  <c r="AH775" i="33" s="1" a="1"/>
  <c r="AH775" i="33" s="1"/>
  <c r="AH774" i="33" s="1" a="1"/>
  <c r="AH774" i="33" s="1"/>
  <c r="AH773" i="33" s="1" a="1"/>
  <c r="AH773" i="33" s="1"/>
  <c r="AH772" i="33" s="1" a="1"/>
  <c r="AH772" i="33" s="1"/>
  <c r="AH771" i="33" s="1" a="1"/>
  <c r="AH771" i="33" s="1"/>
  <c r="AH770" i="33" s="1" a="1"/>
  <c r="AH770" i="33" s="1"/>
  <c r="AH769" i="33" s="1" a="1"/>
  <c r="AH769" i="33" s="1"/>
  <c r="AH768" i="33" s="1" a="1"/>
  <c r="AH768" i="33" s="1"/>
  <c r="AH767" i="33" s="1" a="1"/>
  <c r="AH767" i="33" s="1"/>
  <c r="AH766" i="33" s="1" a="1"/>
  <c r="AH766" i="33" s="1"/>
  <c r="AH765" i="33" s="1" a="1"/>
  <c r="AH765" i="33" s="1"/>
  <c r="AH764" i="33" s="1" a="1"/>
  <c r="AH764" i="33" s="1"/>
  <c r="AH763" i="33" s="1" a="1"/>
  <c r="AH763" i="33" s="1"/>
  <c r="AH762" i="33" s="1" a="1"/>
  <c r="AH762" i="33" s="1"/>
  <c r="AH761" i="33" s="1" a="1"/>
  <c r="AH761" i="33" s="1"/>
  <c r="AH760" i="33" s="1" a="1"/>
  <c r="AH760" i="33" s="1"/>
  <c r="AH759" i="33" s="1" a="1"/>
  <c r="AH759" i="33" s="1"/>
  <c r="AH758" i="33" s="1" a="1"/>
  <c r="AH758" i="33" s="1"/>
  <c r="AH757" i="33" s="1" a="1"/>
  <c r="AH757" i="33" s="1"/>
  <c r="AH756" i="33" s="1" a="1"/>
  <c r="AH756" i="33" s="1"/>
  <c r="AH755" i="33" s="1" a="1"/>
  <c r="AH755" i="33" s="1"/>
  <c r="AH754" i="33" s="1" a="1"/>
  <c r="AH754" i="33" s="1"/>
  <c r="AH753" i="33" s="1" a="1"/>
  <c r="AH753" i="33" s="1"/>
  <c r="AH752" i="33" s="1" a="1"/>
  <c r="AH752" i="33" s="1"/>
  <c r="AH751" i="33" s="1" a="1"/>
  <c r="AH751" i="33" s="1"/>
  <c r="AH750" i="33" s="1" a="1"/>
  <c r="AH750" i="33" s="1"/>
  <c r="AH749" i="33" s="1" a="1"/>
  <c r="AH749" i="33" s="1"/>
  <c r="AH748" i="33" s="1" a="1"/>
  <c r="AH748" i="33" s="1"/>
  <c r="AH747" i="33" s="1" a="1"/>
  <c r="AH747" i="33" s="1"/>
  <c r="AH746" i="33" s="1" a="1"/>
  <c r="AH746" i="33" s="1"/>
  <c r="AH745" i="33" s="1" a="1"/>
  <c r="AH745" i="33" s="1"/>
  <c r="AH744" i="33" s="1" a="1"/>
  <c r="AH744" i="33" s="1"/>
  <c r="AH743" i="33" s="1" a="1"/>
  <c r="AH743" i="33" s="1"/>
  <c r="AH742" i="33" s="1" a="1"/>
  <c r="AH742" i="33" s="1"/>
  <c r="AH741" i="33" s="1" a="1"/>
  <c r="AH741" i="33" s="1"/>
  <c r="AH740" i="33" s="1" a="1"/>
  <c r="AH740" i="33" s="1"/>
  <c r="AH739" i="33" s="1" a="1"/>
  <c r="AH739" i="33" s="1"/>
  <c r="AH738" i="33" s="1" a="1"/>
  <c r="AH738" i="33" s="1"/>
  <c r="AH737" i="33" s="1" a="1"/>
  <c r="AH737" i="33" s="1"/>
  <c r="AH736" i="33" s="1" a="1"/>
  <c r="AH736" i="33" s="1"/>
  <c r="AH735" i="33" s="1" a="1"/>
  <c r="AH735" i="33" s="1"/>
  <c r="AH734" i="33" s="1" a="1"/>
  <c r="AH734" i="33" s="1"/>
  <c r="AH733" i="33" s="1" a="1"/>
  <c r="AH733" i="33" s="1"/>
  <c r="AH732" i="33" s="1" a="1"/>
  <c r="AH732" i="33" s="1"/>
  <c r="AH731" i="33" s="1" a="1"/>
  <c r="AH731" i="33" s="1"/>
  <c r="AH730" i="33" s="1" a="1"/>
  <c r="AH730" i="33" s="1"/>
  <c r="AH729" i="33" s="1" a="1"/>
  <c r="AH729" i="33" s="1"/>
  <c r="AH728" i="33" s="1" a="1"/>
  <c r="AH728" i="33" s="1"/>
  <c r="AH727" i="33" s="1" a="1"/>
  <c r="AH727" i="33" s="1"/>
  <c r="AH726" i="33" s="1" a="1"/>
  <c r="AH726" i="33" s="1"/>
  <c r="AH725" i="33" s="1" a="1"/>
  <c r="AH725" i="33" s="1"/>
  <c r="AH724" i="33" s="1" a="1"/>
  <c r="AH724" i="33" s="1"/>
  <c r="AH723" i="33" s="1" a="1"/>
  <c r="AH723" i="33" s="1"/>
  <c r="AH722" i="33" s="1" a="1"/>
  <c r="AH722" i="33" s="1"/>
  <c r="AH721" i="33" s="1" a="1"/>
  <c r="AH721" i="33" s="1"/>
  <c r="AH720" i="33" s="1" a="1"/>
  <c r="AH720" i="33" s="1"/>
  <c r="AH719" i="33" s="1" a="1"/>
  <c r="AH719" i="33" s="1"/>
  <c r="AH718" i="33" s="1" a="1"/>
  <c r="AH718" i="33" s="1"/>
  <c r="AH717" i="33" s="1" a="1"/>
  <c r="AH717" i="33" s="1"/>
  <c r="AH716" i="33" s="1" a="1"/>
  <c r="AH716" i="33" s="1"/>
  <c r="AH715" i="33" s="1" a="1"/>
  <c r="AH715" i="33" s="1"/>
  <c r="AH714" i="33" s="1" a="1"/>
  <c r="AH714" i="33" s="1"/>
  <c r="AH713" i="33" s="1" a="1"/>
  <c r="AH713" i="33" s="1"/>
  <c r="AH712" i="33" s="1" a="1"/>
  <c r="AH712" i="33" s="1"/>
  <c r="AH711" i="33" s="1" a="1"/>
  <c r="AH711" i="33" s="1"/>
  <c r="AH710" i="33" s="1" a="1"/>
  <c r="AH710" i="33" s="1"/>
  <c r="AH709" i="33" s="1" a="1"/>
  <c r="AH709" i="33" s="1"/>
  <c r="AH708" i="33" s="1" a="1"/>
  <c r="AH708" i="33" s="1"/>
  <c r="AH707" i="33" s="1" a="1"/>
  <c r="AH707" i="33" s="1"/>
  <c r="AH706" i="33" s="1" a="1"/>
  <c r="AH706" i="33" s="1"/>
  <c r="AH705" i="33" s="1" a="1"/>
  <c r="AH705" i="33" s="1"/>
  <c r="AH704" i="33" s="1" a="1"/>
  <c r="AH704" i="33" s="1"/>
  <c r="AH703" i="33" s="1" a="1"/>
  <c r="AH703" i="33" s="1"/>
  <c r="AH702" i="33" s="1" a="1"/>
  <c r="AH702" i="33" s="1"/>
  <c r="AH701" i="33" s="1" a="1"/>
  <c r="AH701" i="33" s="1"/>
  <c r="AH700" i="33" s="1" a="1"/>
  <c r="AH700" i="33" s="1"/>
  <c r="AH699" i="33" s="1" a="1"/>
  <c r="AH699" i="33" s="1"/>
  <c r="AH698" i="33" s="1" a="1"/>
  <c r="AH698" i="33" s="1"/>
  <c r="AH697" i="33" s="1" a="1"/>
  <c r="AH697" i="33" s="1"/>
  <c r="AH696" i="33" s="1" a="1"/>
  <c r="AH696" i="33" s="1"/>
  <c r="AH695" i="33" s="1" a="1"/>
  <c r="AH695" i="33" s="1"/>
  <c r="AH694" i="33" s="1" a="1"/>
  <c r="AH694" i="33" s="1"/>
  <c r="AH693" i="33" s="1" a="1"/>
  <c r="AH693" i="33" s="1"/>
  <c r="AH692" i="33" s="1" a="1"/>
  <c r="AH692" i="33" s="1"/>
  <c r="AH691" i="33" s="1" a="1"/>
  <c r="AH691" i="33" s="1"/>
  <c r="AH690" i="33" s="1" a="1"/>
  <c r="AH690" i="33" s="1"/>
  <c r="AH689" i="33" s="1" a="1"/>
  <c r="AH689" i="33" s="1"/>
  <c r="AH688" i="33" s="1" a="1"/>
  <c r="AH688" i="33" s="1"/>
  <c r="AH687" i="33" s="1" a="1"/>
  <c r="AH687" i="33" s="1"/>
  <c r="AH686" i="33" s="1" a="1"/>
  <c r="AH686" i="33" s="1"/>
  <c r="AH685" i="33" s="1" a="1"/>
  <c r="AH685" i="33" s="1"/>
  <c r="AH684" i="33" s="1" a="1"/>
  <c r="AH684" i="33" s="1"/>
  <c r="AH683" i="33" s="1" a="1"/>
  <c r="AH683" i="33" s="1"/>
  <c r="AH682" i="33" s="1" a="1"/>
  <c r="AH682" i="33" s="1"/>
  <c r="AH681" i="33" s="1" a="1"/>
  <c r="AH681" i="33" s="1"/>
  <c r="AH680" i="33" s="1" a="1"/>
  <c r="AH680" i="33" s="1"/>
  <c r="AH679" i="33" s="1" a="1"/>
  <c r="AH679" i="33" s="1"/>
  <c r="AH678" i="33" s="1" a="1"/>
  <c r="AH678" i="33" s="1"/>
  <c r="AH677" i="33" s="1" a="1"/>
  <c r="AH677" i="33" s="1"/>
  <c r="AH676" i="33" s="1" a="1"/>
  <c r="AH676" i="33" s="1"/>
  <c r="AH675" i="33" s="1" a="1"/>
  <c r="AH675" i="33" s="1"/>
  <c r="AH674" i="33" s="1" a="1"/>
  <c r="AH674" i="33" s="1"/>
  <c r="AH673" i="33" s="1" a="1"/>
  <c r="AH673" i="33" s="1"/>
  <c r="AH672" i="33" s="1" a="1"/>
  <c r="AH672" i="33" s="1"/>
  <c r="AH671" i="33" s="1" a="1"/>
  <c r="AH671" i="33" s="1"/>
  <c r="AH670" i="33" s="1" a="1"/>
  <c r="AH670" i="33" s="1"/>
  <c r="AH669" i="33" s="1" a="1"/>
  <c r="AH669" i="33" s="1"/>
  <c r="AH668" i="33" s="1" a="1"/>
  <c r="AH668" i="33" s="1"/>
  <c r="AH667" i="33" s="1" a="1"/>
  <c r="AH667" i="33" s="1"/>
  <c r="AH666" i="33" s="1" a="1"/>
  <c r="AH666" i="33" s="1"/>
  <c r="AH665" i="33" s="1" a="1"/>
  <c r="AH665" i="33" s="1"/>
  <c r="AH664" i="33" s="1" a="1"/>
  <c r="AH664" i="33" s="1"/>
  <c r="AH663" i="33" s="1" a="1"/>
  <c r="AH663" i="33" s="1"/>
  <c r="AH662" i="33" s="1" a="1"/>
  <c r="AH662" i="33" s="1"/>
  <c r="AH661" i="33" s="1" a="1"/>
  <c r="AH661" i="33" s="1"/>
  <c r="AH660" i="33" s="1" a="1"/>
  <c r="AH660" i="33" s="1"/>
  <c r="AH659" i="33" s="1" a="1"/>
  <c r="AH659" i="33" s="1"/>
  <c r="AH658" i="33" s="1" a="1"/>
  <c r="AH658" i="33" s="1"/>
  <c r="AH657" i="33" s="1" a="1"/>
  <c r="AH657" i="33" s="1"/>
  <c r="AH656" i="33" s="1" a="1"/>
  <c r="AH656" i="33" s="1"/>
  <c r="AH655" i="33" s="1" a="1"/>
  <c r="AH655" i="33" s="1"/>
  <c r="AH654" i="33" s="1" a="1"/>
  <c r="AH654" i="33" s="1"/>
  <c r="AH653" i="33" s="1" a="1"/>
  <c r="AH653" i="33" s="1"/>
  <c r="AH652" i="33" s="1" a="1"/>
  <c r="AH652" i="33" s="1"/>
  <c r="AH651" i="33" s="1" a="1"/>
  <c r="AH651" i="33" s="1"/>
  <c r="AH650" i="33" s="1" a="1"/>
  <c r="AH650" i="33" s="1"/>
  <c r="AH649" i="33" s="1" a="1"/>
  <c r="AH649" i="33" s="1"/>
  <c r="AH648" i="33" s="1" a="1"/>
  <c r="AH648" i="33" s="1"/>
  <c r="AH647" i="33" s="1" a="1"/>
  <c r="AH647" i="33" s="1"/>
  <c r="AH646" i="33" s="1" a="1"/>
  <c r="AH646" i="33" s="1"/>
  <c r="AH645" i="33" s="1" a="1"/>
  <c r="AH645" i="33" s="1"/>
  <c r="AH644" i="33" s="1" a="1"/>
  <c r="AH644" i="33" s="1"/>
  <c r="AH643" i="33" s="1" a="1"/>
  <c r="AH643" i="33" s="1"/>
  <c r="AH642" i="33" s="1" a="1"/>
  <c r="AH642" i="33" s="1"/>
  <c r="AH641" i="33" s="1" a="1"/>
  <c r="AH641" i="33" s="1"/>
  <c r="AH640" i="33" s="1" a="1"/>
  <c r="AH640" i="33" s="1"/>
  <c r="AH639" i="33" s="1" a="1"/>
  <c r="AH639" i="33" s="1"/>
  <c r="AH638" i="33" s="1" a="1"/>
  <c r="AH638" i="33" s="1"/>
  <c r="AH637" i="33" s="1" a="1"/>
  <c r="AH637" i="33" s="1"/>
  <c r="AH636" i="33" s="1" a="1"/>
  <c r="AH636" i="33" s="1"/>
  <c r="AH635" i="33" s="1" a="1"/>
  <c r="AH635" i="33" s="1"/>
  <c r="AH634" i="33" s="1" a="1"/>
  <c r="AH634" i="33" s="1"/>
  <c r="AH633" i="33" s="1" a="1"/>
  <c r="AH633" i="33" s="1"/>
  <c r="AH632" i="33" s="1" a="1"/>
  <c r="AH632" i="33" s="1"/>
  <c r="AH631" i="33" s="1" a="1"/>
  <c r="AH631" i="33" s="1"/>
  <c r="AH630" i="33" s="1" a="1"/>
  <c r="AH630" i="33" s="1"/>
  <c r="AH629" i="33" s="1" a="1"/>
  <c r="AH629" i="33" s="1"/>
  <c r="AH628" i="33" s="1" a="1"/>
  <c r="AH628" i="33" s="1"/>
  <c r="AH627" i="33" s="1" a="1"/>
  <c r="AH627" i="33" s="1"/>
  <c r="AH626" i="33" s="1" a="1"/>
  <c r="AH626" i="33" s="1"/>
  <c r="AH625" i="33" s="1" a="1"/>
  <c r="AH625" i="33" s="1"/>
  <c r="AH624" i="33" s="1" a="1"/>
  <c r="AH624" i="33" s="1"/>
  <c r="AH623" i="33" s="1" a="1"/>
  <c r="AH623" i="33" s="1"/>
  <c r="AH622" i="33" s="1" a="1"/>
  <c r="AH622" i="33" s="1"/>
  <c r="AH621" i="33" s="1" a="1"/>
  <c r="AH621" i="33" s="1"/>
  <c r="AH620" i="33" s="1" a="1"/>
  <c r="AH620" i="33" s="1"/>
  <c r="AH619" i="33" s="1" a="1"/>
  <c r="AH619" i="33" s="1"/>
  <c r="AH618" i="33" s="1" a="1"/>
  <c r="AH618" i="33" s="1"/>
  <c r="AH617" i="33" s="1" a="1"/>
  <c r="AH617" i="33" s="1"/>
  <c r="AH616" i="33" s="1" a="1"/>
  <c r="AH616" i="33" s="1"/>
  <c r="AH615" i="33" s="1" a="1"/>
  <c r="AH615" i="33" s="1"/>
  <c r="AH614" i="33" s="1" a="1"/>
  <c r="AH614" i="33" s="1"/>
  <c r="AH613" i="33" s="1" a="1"/>
  <c r="AH613" i="33" s="1"/>
  <c r="AH612" i="33" s="1" a="1"/>
  <c r="AH612" i="33" s="1"/>
  <c r="AH611" i="33" s="1" a="1"/>
  <c r="AH611" i="33" s="1"/>
  <c r="AH610" i="33" s="1" a="1"/>
  <c r="AH610" i="33" s="1"/>
  <c r="AH609" i="33" s="1" a="1"/>
  <c r="AH609" i="33" s="1"/>
  <c r="AH608" i="33" s="1" a="1"/>
  <c r="AH608" i="33" s="1"/>
  <c r="AH607" i="33" s="1" a="1"/>
  <c r="AH607" i="33" s="1"/>
  <c r="AH606" i="33" s="1" a="1"/>
  <c r="AH606" i="33" s="1"/>
  <c r="AH605" i="33" s="1" a="1"/>
  <c r="AH605" i="33" s="1"/>
  <c r="AH604" i="33" s="1" a="1"/>
  <c r="AH604" i="33" s="1"/>
  <c r="AH603" i="33" s="1" a="1"/>
  <c r="AH603" i="33" s="1"/>
  <c r="AH602" i="33" s="1" a="1"/>
  <c r="AH602" i="33" s="1"/>
  <c r="AH601" i="33" s="1" a="1"/>
  <c r="AH601" i="33" s="1"/>
  <c r="AH600" i="33" s="1" a="1"/>
  <c r="AH600" i="33" s="1"/>
  <c r="AH599" i="33" s="1" a="1"/>
  <c r="AH599" i="33" s="1"/>
  <c r="AH598" i="33" s="1" a="1"/>
  <c r="AH598" i="33" s="1"/>
  <c r="AH597" i="33" s="1" a="1"/>
  <c r="AH597" i="33" s="1"/>
  <c r="AH596" i="33" s="1" a="1"/>
  <c r="AH596" i="33" s="1"/>
  <c r="AH595" i="33" s="1" a="1"/>
  <c r="AH595" i="33" s="1"/>
  <c r="AH594" i="33" s="1" a="1"/>
  <c r="AH594" i="33" s="1"/>
  <c r="AH593" i="33" s="1" a="1"/>
  <c r="AH593" i="33" s="1"/>
  <c r="AH592" i="33" s="1" a="1"/>
  <c r="AH592" i="33" s="1"/>
  <c r="AH591" i="33" s="1" a="1"/>
  <c r="AH591" i="33" s="1"/>
  <c r="AH590" i="33" s="1" a="1"/>
  <c r="AH590" i="33" s="1"/>
  <c r="AH589" i="33" s="1" a="1"/>
  <c r="AH589" i="33" s="1"/>
  <c r="AH588" i="33" s="1" a="1"/>
  <c r="AH588" i="33" s="1"/>
  <c r="AH587" i="33" s="1" a="1"/>
  <c r="AH587" i="33" s="1"/>
  <c r="AH586" i="33" s="1" a="1"/>
  <c r="AH586" i="33" s="1"/>
  <c r="AH585" i="33" s="1" a="1"/>
  <c r="AH585" i="33" s="1"/>
  <c r="AH584" i="33" s="1" a="1"/>
  <c r="AH584" i="33" s="1"/>
  <c r="AH583" i="33" s="1" a="1"/>
  <c r="AH583" i="33" s="1"/>
  <c r="AH582" i="33" s="1" a="1"/>
  <c r="AH582" i="33" s="1"/>
  <c r="AH581" i="33" s="1" a="1"/>
  <c r="AH581" i="33" s="1"/>
  <c r="AH580" i="33" s="1" a="1"/>
  <c r="AH580" i="33" s="1"/>
  <c r="AH579" i="33" s="1" a="1"/>
  <c r="AH579" i="33" s="1"/>
  <c r="AH578" i="33" s="1" a="1"/>
  <c r="AH578" i="33" s="1"/>
  <c r="AH577" i="33" s="1" a="1"/>
  <c r="AH577" i="33" s="1"/>
  <c r="AH576" i="33" s="1" a="1"/>
  <c r="AH576" i="33" s="1"/>
  <c r="AH575" i="33" s="1" a="1"/>
  <c r="AH575" i="33" s="1"/>
  <c r="AH574" i="33" s="1" a="1"/>
  <c r="AH574" i="33" s="1"/>
  <c r="AH573" i="33" s="1" a="1"/>
  <c r="AH573" i="33" s="1"/>
  <c r="AH572" i="33" s="1" a="1"/>
  <c r="AH572" i="33" s="1"/>
  <c r="AH571" i="33" s="1" a="1"/>
  <c r="AH571" i="33" s="1"/>
  <c r="AH570" i="33" s="1" a="1"/>
  <c r="AH570" i="33" s="1"/>
  <c r="AH569" i="33" s="1" a="1"/>
  <c r="AH569" i="33" s="1"/>
  <c r="AH568" i="33" s="1" a="1"/>
  <c r="AH568" i="33" s="1"/>
  <c r="AH567" i="33" s="1" a="1"/>
  <c r="AH567" i="33" s="1"/>
  <c r="AH566" i="33" s="1" a="1"/>
  <c r="AH566" i="33" s="1"/>
  <c r="AH565" i="33" s="1" a="1"/>
  <c r="AH565" i="33" s="1"/>
  <c r="AH564" i="33" s="1" a="1"/>
  <c r="AH564" i="33" s="1"/>
  <c r="AH563" i="33" s="1" a="1"/>
  <c r="AH563" i="33" s="1"/>
  <c r="AH562" i="33" s="1" a="1"/>
  <c r="AH562" i="33" s="1"/>
  <c r="AH561" i="33" s="1" a="1"/>
  <c r="AH561" i="33" s="1"/>
  <c r="AH560" i="33" s="1" a="1"/>
  <c r="AH560" i="33" s="1"/>
  <c r="AH559" i="33" s="1" a="1"/>
  <c r="AH559" i="33" s="1"/>
  <c r="AH558" i="33" s="1" a="1"/>
  <c r="AH558" i="33" s="1"/>
  <c r="AH557" i="33" s="1" a="1"/>
  <c r="AH557" i="33" s="1"/>
  <c r="AH556" i="33" s="1" a="1"/>
  <c r="AH556" i="33" s="1"/>
  <c r="AH555" i="33" s="1" a="1"/>
  <c r="AH555" i="33" s="1"/>
  <c r="AH554" i="33" s="1" a="1"/>
  <c r="AH554" i="33" s="1"/>
  <c r="AH553" i="33" s="1" a="1"/>
  <c r="AH553" i="33" s="1"/>
  <c r="AH552" i="33" s="1" a="1"/>
  <c r="AH552" i="33" s="1"/>
  <c r="AH551" i="33" s="1" a="1"/>
  <c r="AH551" i="33" s="1"/>
  <c r="AH550" i="33" s="1" a="1"/>
  <c r="AH550" i="33" s="1"/>
  <c r="AH549" i="33" s="1" a="1"/>
  <c r="AH549" i="33" s="1"/>
  <c r="AH548" i="33" s="1" a="1"/>
  <c r="AH548" i="33" s="1"/>
  <c r="AH547" i="33" s="1" a="1"/>
  <c r="AH547" i="33" s="1"/>
  <c r="AH546" i="33" s="1" a="1"/>
  <c r="AH546" i="33" s="1"/>
  <c r="AH545" i="33" s="1" a="1"/>
  <c r="AH545" i="33" s="1"/>
  <c r="AH544" i="33" s="1" a="1"/>
  <c r="AH544" i="33" s="1"/>
  <c r="AH543" i="33" s="1" a="1"/>
  <c r="AH543" i="33" s="1"/>
  <c r="AH542" i="33" s="1" a="1"/>
  <c r="AH542" i="33" s="1"/>
  <c r="AH541" i="33" s="1" a="1"/>
  <c r="AH541" i="33" s="1"/>
  <c r="AH540" i="33" s="1" a="1"/>
  <c r="AH540" i="33" s="1"/>
  <c r="AH539" i="33" s="1" a="1"/>
  <c r="AH539" i="33" s="1"/>
  <c r="AH538" i="33" s="1" a="1"/>
  <c r="AH538" i="33" s="1"/>
  <c r="AH537" i="33" s="1" a="1"/>
  <c r="AH537" i="33" s="1"/>
  <c r="AH536" i="33" s="1" a="1"/>
  <c r="AH536" i="33" s="1"/>
  <c r="AH535" i="33" s="1" a="1"/>
  <c r="AH535" i="33" s="1"/>
  <c r="AH534" i="33" s="1" a="1"/>
  <c r="AH534" i="33" s="1"/>
  <c r="AH533" i="33" s="1" a="1"/>
  <c r="AH533" i="33" s="1"/>
  <c r="AH532" i="33" s="1" a="1"/>
  <c r="AH532" i="33" s="1"/>
  <c r="AH531" i="33" s="1" a="1"/>
  <c r="AH531" i="33" s="1"/>
  <c r="AH530" i="33" s="1" a="1"/>
  <c r="AH530" i="33" s="1"/>
  <c r="AH529" i="33" s="1" a="1"/>
  <c r="AH529" i="33" s="1"/>
  <c r="AH528" i="33" s="1" a="1"/>
  <c r="AH528" i="33" s="1"/>
  <c r="AH527" i="33" s="1" a="1"/>
  <c r="AH527" i="33" s="1"/>
  <c r="AH526" i="33" s="1" a="1"/>
  <c r="AH526" i="33" s="1"/>
  <c r="AH525" i="33" s="1" a="1"/>
  <c r="AH525" i="33" s="1"/>
  <c r="AH524" i="33" s="1" a="1"/>
  <c r="AH524" i="33" s="1"/>
  <c r="AH523" i="33" s="1" a="1"/>
  <c r="AH523" i="33" s="1"/>
  <c r="AH522" i="33" s="1" a="1"/>
  <c r="AH522" i="33" s="1"/>
  <c r="AH521" i="33" s="1" a="1"/>
  <c r="AH521" i="33" s="1"/>
  <c r="AH520" i="33" s="1" a="1"/>
  <c r="AH520" i="33" s="1"/>
  <c r="AH519" i="33" s="1" a="1"/>
  <c r="AH519" i="33" s="1"/>
  <c r="AH518" i="33" s="1" a="1"/>
  <c r="AH518" i="33" s="1"/>
  <c r="AH517" i="33" s="1" a="1"/>
  <c r="AH517" i="33" s="1"/>
  <c r="AH516" i="33" s="1" a="1"/>
  <c r="AH516" i="33" s="1"/>
  <c r="AH515" i="33" s="1" a="1"/>
  <c r="AH515" i="33" s="1"/>
  <c r="AH514" i="33" s="1" a="1"/>
  <c r="AH514" i="33" s="1"/>
  <c r="AH513" i="33" s="1" a="1"/>
  <c r="AH513" i="33" s="1"/>
  <c r="AH512" i="33" s="1" a="1"/>
  <c r="AH512" i="33" s="1"/>
  <c r="AH511" i="33" s="1" a="1"/>
  <c r="AH511" i="33" s="1"/>
  <c r="AH510" i="33" s="1" a="1"/>
  <c r="AH510" i="33" s="1"/>
  <c r="AH509" i="33" s="1" a="1"/>
  <c r="AH509" i="33" s="1"/>
  <c r="AH508" i="33" s="1" a="1"/>
  <c r="AH508" i="33" s="1"/>
  <c r="AH507" i="33" s="1" a="1"/>
  <c r="AH507" i="33" s="1"/>
  <c r="AH506" i="33" s="1" a="1"/>
  <c r="AH506" i="33" s="1"/>
  <c r="AH505" i="33" s="1" a="1"/>
  <c r="AH505" i="33" s="1"/>
  <c r="AH504" i="33" s="1" a="1"/>
  <c r="AH504" i="33" s="1"/>
  <c r="AH503" i="33" s="1" a="1"/>
  <c r="AH503" i="33" s="1"/>
  <c r="AH502" i="33" s="1" a="1"/>
  <c r="AH502" i="33" s="1"/>
  <c r="AH501" i="33" s="1" a="1"/>
  <c r="AH501" i="33" s="1"/>
  <c r="AH500" i="33" s="1" a="1"/>
  <c r="AH500" i="33" s="1"/>
  <c r="AH499" i="33" s="1" a="1"/>
  <c r="AH499" i="33" s="1"/>
  <c r="AH498" i="33" s="1" a="1"/>
  <c r="AH498" i="33" s="1"/>
  <c r="AH497" i="33" s="1" a="1"/>
  <c r="AH497" i="33" s="1"/>
  <c r="AH496" i="33" s="1" a="1"/>
  <c r="AH496" i="33" s="1"/>
  <c r="AH495" i="33" s="1" a="1"/>
  <c r="AH495" i="33" s="1"/>
  <c r="AH494" i="33" s="1" a="1"/>
  <c r="AH494" i="33" s="1"/>
  <c r="AH493" i="33" s="1" a="1"/>
  <c r="AH493" i="33" s="1"/>
  <c r="AH492" i="33" s="1" a="1"/>
  <c r="AH492" i="33" s="1"/>
  <c r="AH491" i="33" s="1" a="1"/>
  <c r="AH491" i="33" s="1"/>
  <c r="AH490" i="33" s="1" a="1"/>
  <c r="AH490" i="33" s="1"/>
  <c r="AH489" i="33" s="1" a="1"/>
  <c r="AH489" i="33" s="1"/>
  <c r="AH488" i="33" s="1" a="1"/>
  <c r="AH488" i="33" s="1"/>
  <c r="AH487" i="33" s="1" a="1"/>
  <c r="AH487" i="33" s="1"/>
  <c r="AH486" i="33" s="1" a="1"/>
  <c r="AH486" i="33" s="1"/>
  <c r="AH485" i="33" s="1" a="1"/>
  <c r="AH485" i="33" s="1"/>
  <c r="AH484" i="33" s="1" a="1"/>
  <c r="AH484" i="33" s="1"/>
  <c r="AH483" i="33" s="1" a="1"/>
  <c r="AH483" i="33" s="1"/>
  <c r="AH482" i="33" s="1" a="1"/>
  <c r="AH482" i="33" s="1"/>
  <c r="AH481" i="33" s="1" a="1"/>
  <c r="AH481" i="33" s="1"/>
  <c r="AH480" i="33" s="1" a="1"/>
  <c r="AH480" i="33" s="1"/>
  <c r="AH479" i="33" s="1" a="1"/>
  <c r="AH479" i="33" s="1"/>
  <c r="AH478" i="33" s="1" a="1"/>
  <c r="AH478" i="33" s="1"/>
  <c r="AH477" i="33" s="1" a="1"/>
  <c r="AH477" i="33" s="1"/>
  <c r="AH476" i="33" s="1" a="1"/>
  <c r="AH476" i="33" s="1"/>
  <c r="AH475" i="33" s="1" a="1"/>
  <c r="AH475" i="33" s="1"/>
  <c r="AH474" i="33" s="1" a="1"/>
  <c r="AH474" i="33" s="1"/>
  <c r="AH473" i="33" s="1" a="1"/>
  <c r="AH473" i="33" s="1"/>
  <c r="AH472" i="33" s="1" a="1"/>
  <c r="AH472" i="33" s="1"/>
  <c r="AH471" i="33" s="1" a="1"/>
  <c r="AH471" i="33" s="1"/>
  <c r="AH470" i="33" s="1" a="1"/>
  <c r="AH470" i="33" s="1"/>
  <c r="AH469" i="33" s="1" a="1"/>
  <c r="AH469" i="33" s="1"/>
  <c r="AH468" i="33" s="1" a="1"/>
  <c r="AH468" i="33" s="1"/>
  <c r="AH467" i="33" s="1" a="1"/>
  <c r="AH467" i="33" s="1"/>
  <c r="AH466" i="33" s="1" a="1"/>
  <c r="AH466" i="33" s="1"/>
  <c r="AH465" i="33" s="1" a="1"/>
  <c r="AH465" i="33" s="1"/>
  <c r="AH464" i="33" s="1" a="1"/>
  <c r="AH464" i="33" s="1"/>
  <c r="AH463" i="33" s="1" a="1"/>
  <c r="AH463" i="33" s="1"/>
  <c r="AH462" i="33" s="1" a="1"/>
  <c r="AH462" i="33" s="1"/>
  <c r="AH461" i="33" s="1" a="1"/>
  <c r="AH461" i="33" s="1"/>
  <c r="AH460" i="33" s="1" a="1"/>
  <c r="AH460" i="33" s="1"/>
  <c r="AH459" i="33" s="1" a="1"/>
  <c r="AH459" i="33" s="1"/>
  <c r="AH458" i="33" s="1" a="1"/>
  <c r="AH458" i="33" s="1"/>
  <c r="AH457" i="33" s="1" a="1"/>
  <c r="AH457" i="33" s="1"/>
  <c r="AH456" i="33" s="1" a="1"/>
  <c r="AH456" i="33" s="1"/>
  <c r="AH455" i="33" s="1" a="1"/>
  <c r="AH455" i="33" s="1"/>
  <c r="AH454" i="33" s="1" a="1"/>
  <c r="AH454" i="33" s="1"/>
  <c r="AH453" i="33" s="1" a="1"/>
  <c r="AH453" i="33" s="1"/>
  <c r="AH452" i="33" s="1" a="1"/>
  <c r="AH452" i="33" s="1"/>
  <c r="AH451" i="33" s="1" a="1"/>
  <c r="AH451" i="33" s="1"/>
  <c r="AH450" i="33" s="1" a="1"/>
  <c r="AH450" i="33" s="1"/>
  <c r="AH449" i="33" s="1" a="1"/>
  <c r="AH449" i="33" s="1"/>
  <c r="AH448" i="33" s="1" a="1"/>
  <c r="AH448" i="33" s="1"/>
  <c r="AH447" i="33" s="1" a="1"/>
  <c r="AH447" i="33" s="1"/>
  <c r="AH446" i="33" s="1" a="1"/>
  <c r="AH446" i="33" s="1"/>
  <c r="AH445" i="33" s="1" a="1"/>
  <c r="AH445" i="33" s="1"/>
  <c r="AH444" i="33" s="1" a="1"/>
  <c r="AH444" i="33" s="1"/>
  <c r="AH443" i="33" s="1" a="1"/>
  <c r="AH443" i="33" s="1"/>
  <c r="AH442" i="33" s="1" a="1"/>
  <c r="AH442" i="33" s="1"/>
  <c r="AH441" i="33" s="1" a="1"/>
  <c r="AH441" i="33" s="1"/>
  <c r="AH440" i="33" s="1" a="1"/>
  <c r="AH440" i="33" s="1"/>
  <c r="AH439" i="33" s="1" a="1"/>
  <c r="AH439" i="33" s="1"/>
  <c r="AH438" i="33" s="1" a="1"/>
  <c r="AH438" i="33" s="1"/>
  <c r="AH437" i="33" s="1" a="1"/>
  <c r="AH437" i="33" s="1"/>
  <c r="AH436" i="33" s="1" a="1"/>
  <c r="AH436" i="33" s="1"/>
  <c r="AH435" i="33" s="1" a="1"/>
  <c r="AH435" i="33" s="1"/>
  <c r="AH434" i="33" s="1" a="1"/>
  <c r="AH434" i="33" s="1"/>
  <c r="AH433" i="33" s="1" a="1"/>
  <c r="AH433" i="33" s="1"/>
  <c r="AH432" i="33" s="1" a="1"/>
  <c r="AH432" i="33" s="1"/>
  <c r="AH431" i="33" s="1" a="1"/>
  <c r="AH431" i="33" s="1"/>
  <c r="AH430" i="33" s="1" a="1"/>
  <c r="AH430" i="33" s="1"/>
  <c r="AH429" i="33" s="1" a="1"/>
  <c r="AH429" i="33" s="1"/>
  <c r="AH428" i="33" s="1" a="1"/>
  <c r="AH428" i="33" s="1"/>
  <c r="AH427" i="33" s="1" a="1"/>
  <c r="AH427" i="33" s="1"/>
  <c r="AH426" i="33" s="1" a="1"/>
  <c r="AH426" i="33" s="1"/>
  <c r="AH425" i="33" s="1" a="1"/>
  <c r="AH425" i="33" s="1"/>
  <c r="AH424" i="33" s="1" a="1"/>
  <c r="AH424" i="33" s="1"/>
  <c r="AH423" i="33" s="1" a="1"/>
  <c r="AH423" i="33" s="1"/>
  <c r="AH422" i="33" s="1" a="1"/>
  <c r="AH422" i="33" s="1"/>
  <c r="AH421" i="33" s="1" a="1"/>
  <c r="AH421" i="33" s="1"/>
  <c r="AH420" i="33" s="1" a="1"/>
  <c r="AH420" i="33" s="1"/>
  <c r="AH419" i="33" s="1" a="1"/>
  <c r="AH419" i="33" s="1"/>
  <c r="AH418" i="33" s="1" a="1"/>
  <c r="AH418" i="33" s="1"/>
  <c r="AH417" i="33" s="1" a="1"/>
  <c r="AH417" i="33" s="1"/>
  <c r="AH416" i="33" s="1" a="1"/>
  <c r="AH416" i="33" s="1"/>
  <c r="AH415" i="33" s="1" a="1"/>
  <c r="AH415" i="33" s="1"/>
  <c r="AH414" i="33" s="1" a="1"/>
  <c r="AH414" i="33" s="1"/>
  <c r="AH413" i="33" s="1" a="1"/>
  <c r="AH413" i="33" s="1"/>
  <c r="AH412" i="33" s="1" a="1"/>
  <c r="AH412" i="33" s="1"/>
  <c r="AH411" i="33" s="1" a="1"/>
  <c r="AH411" i="33" s="1"/>
  <c r="AH410" i="33" s="1" a="1"/>
  <c r="AH410" i="33" s="1"/>
  <c r="AH409" i="33" s="1" a="1"/>
  <c r="AH409" i="33" s="1"/>
  <c r="AH408" i="33" s="1" a="1"/>
  <c r="AH408" i="33" s="1"/>
  <c r="AH407" i="33" s="1" a="1"/>
  <c r="AH407" i="33" s="1"/>
  <c r="AH406" i="33" s="1" a="1"/>
  <c r="AH406" i="33" s="1"/>
  <c r="AH405" i="33" s="1" a="1"/>
  <c r="AH405" i="33" s="1"/>
  <c r="AH404" i="33" s="1" a="1"/>
  <c r="AH404" i="33" s="1"/>
  <c r="AH403" i="33" s="1" a="1"/>
  <c r="AH403" i="33" s="1"/>
  <c r="AH402" i="33" s="1" a="1"/>
  <c r="AH402" i="33" s="1"/>
  <c r="AH401" i="33" s="1" a="1"/>
  <c r="AH401" i="33" s="1"/>
  <c r="AH400" i="33" s="1" a="1"/>
  <c r="AH400" i="33" s="1"/>
  <c r="AH399" i="33" s="1" a="1"/>
  <c r="AH399" i="33" s="1"/>
  <c r="AH398" i="33" s="1" a="1"/>
  <c r="AH398" i="33" s="1"/>
  <c r="AH397" i="33" s="1" a="1"/>
  <c r="AH397" i="33" s="1"/>
  <c r="AH396" i="33" s="1" a="1"/>
  <c r="AH396" i="33" s="1"/>
  <c r="AH395" i="33" s="1" a="1"/>
  <c r="AH395" i="33" s="1"/>
  <c r="AH394" i="33" s="1" a="1"/>
  <c r="AH394" i="33" s="1"/>
  <c r="AH393" i="33" s="1" a="1"/>
  <c r="AH393" i="33" s="1"/>
  <c r="AH392" i="33" s="1" a="1"/>
  <c r="AH392" i="33" s="1"/>
  <c r="AH391" i="33" s="1" a="1"/>
  <c r="AH391" i="33" s="1"/>
  <c r="AH390" i="33" s="1" a="1"/>
  <c r="AH390" i="33" s="1"/>
  <c r="AH389" i="33" s="1" a="1"/>
  <c r="AH389" i="33" s="1"/>
  <c r="AH388" i="33" s="1" a="1"/>
  <c r="AH388" i="33" s="1"/>
  <c r="AH387" i="33" s="1" a="1"/>
  <c r="AH387" i="33" s="1"/>
  <c r="AH386" i="33" s="1" a="1"/>
  <c r="AH386" i="33" s="1"/>
  <c r="AH385" i="33" s="1" a="1"/>
  <c r="AH385" i="33" s="1"/>
  <c r="AH384" i="33" s="1" a="1"/>
  <c r="AH384" i="33" s="1"/>
  <c r="AH383" i="33" s="1" a="1"/>
  <c r="AH383" i="33" s="1"/>
  <c r="AH382" i="33" s="1" a="1"/>
  <c r="AH382" i="33" s="1"/>
  <c r="AH381" i="33" s="1" a="1"/>
  <c r="AH381" i="33" s="1"/>
  <c r="AH380" i="33" s="1" a="1"/>
  <c r="AH380" i="33" s="1"/>
  <c r="AH379" i="33" s="1" a="1"/>
  <c r="AH379" i="33" s="1"/>
  <c r="AH378" i="33" s="1" a="1"/>
  <c r="AH378" i="33" s="1"/>
  <c r="AH377" i="33" s="1" a="1"/>
  <c r="AH377" i="33" s="1"/>
  <c r="AH376" i="33" s="1" a="1"/>
  <c r="AH376" i="33" s="1"/>
  <c r="AH375" i="33" s="1" a="1"/>
  <c r="AH375" i="33" s="1"/>
  <c r="AH374" i="33" s="1" a="1"/>
  <c r="AH374" i="33" s="1"/>
  <c r="AH373" i="33" s="1" a="1"/>
  <c r="AH373" i="33" s="1"/>
  <c r="AH372" i="33" s="1" a="1"/>
  <c r="AH372" i="33" s="1"/>
  <c r="AH371" i="33" s="1" a="1"/>
  <c r="AH371" i="33" s="1"/>
  <c r="AH370" i="33" s="1" a="1"/>
  <c r="AH370" i="33" s="1"/>
  <c r="AH369" i="33" s="1" a="1"/>
  <c r="AH369" i="33" s="1"/>
  <c r="AH368" i="33" s="1" a="1"/>
  <c r="AH368" i="33" s="1"/>
  <c r="AH367" i="33" s="1" a="1"/>
  <c r="AH367" i="33" s="1"/>
  <c r="AH366" i="33" s="1" a="1"/>
  <c r="AH366" i="33" s="1"/>
  <c r="AH365" i="33" s="1" a="1"/>
  <c r="AH365" i="33" s="1"/>
  <c r="AH364" i="33" s="1" a="1"/>
  <c r="AH364" i="33" s="1"/>
  <c r="AH363" i="33" s="1" a="1"/>
  <c r="AH363" i="33" s="1"/>
  <c r="AH362" i="33" s="1" a="1"/>
  <c r="AH362" i="33" s="1"/>
  <c r="AH361" i="33" s="1" a="1"/>
  <c r="AH361" i="33" s="1"/>
  <c r="AH360" i="33" s="1" a="1"/>
  <c r="AH360" i="33" s="1"/>
  <c r="AH359" i="33" s="1" a="1"/>
  <c r="AH359" i="33" s="1"/>
  <c r="AH358" i="33" s="1" a="1"/>
  <c r="AH358" i="33" s="1"/>
  <c r="AH357" i="33" s="1" a="1"/>
  <c r="AH357" i="33" s="1"/>
  <c r="AH356" i="33" s="1" a="1"/>
  <c r="AH356" i="33" s="1"/>
  <c r="AH355" i="33" s="1" a="1"/>
  <c r="AH355" i="33" s="1"/>
  <c r="AH354" i="33" s="1" a="1"/>
  <c r="AH354" i="33" s="1"/>
  <c r="AH353" i="33" s="1" a="1"/>
  <c r="AH353" i="33" s="1"/>
  <c r="AH352" i="33" s="1" a="1"/>
  <c r="AH352" i="33" s="1"/>
  <c r="AH351" i="33" s="1" a="1"/>
  <c r="AH351" i="33" s="1"/>
  <c r="AH350" i="33" s="1" a="1"/>
  <c r="AH350" i="33" s="1"/>
  <c r="AH349" i="33" s="1" a="1"/>
  <c r="AH349" i="33" s="1"/>
  <c r="AH348" i="33" s="1" a="1"/>
  <c r="AH348" i="33" s="1"/>
  <c r="AH347" i="33" s="1" a="1"/>
  <c r="AH347" i="33" s="1"/>
  <c r="AH346" i="33" s="1" a="1"/>
  <c r="AH346" i="33" s="1"/>
  <c r="AH345" i="33" s="1" a="1"/>
  <c r="AH345" i="33" s="1"/>
  <c r="AH344" i="33" s="1" a="1"/>
  <c r="AH344" i="33" s="1"/>
  <c r="AH343" i="33" s="1" a="1"/>
  <c r="AH343" i="33" s="1"/>
  <c r="AH342" i="33" s="1" a="1"/>
  <c r="AH342" i="33" s="1"/>
  <c r="AH341" i="33" s="1" a="1"/>
  <c r="AH341" i="33" s="1"/>
  <c r="AH340" i="33" s="1" a="1"/>
  <c r="AH340" i="33" s="1"/>
  <c r="AH339" i="33" s="1" a="1"/>
  <c r="AH339" i="33" s="1"/>
  <c r="AH338" i="33" s="1" a="1"/>
  <c r="AH338" i="33" s="1"/>
  <c r="AH337" i="33" s="1" a="1"/>
  <c r="AH337" i="33" s="1"/>
  <c r="AH336" i="33" s="1" a="1"/>
  <c r="AH336" i="33" s="1"/>
  <c r="AH335" i="33" s="1" a="1"/>
  <c r="AH335" i="33" s="1"/>
  <c r="AH334" i="33" s="1" a="1"/>
  <c r="AH334" i="33" s="1"/>
  <c r="AH333" i="33" s="1" a="1"/>
  <c r="AH333" i="33" s="1"/>
  <c r="AH332" i="33" s="1" a="1"/>
  <c r="AH332" i="33" s="1"/>
  <c r="AH331" i="33" s="1" a="1"/>
  <c r="AH331" i="33" s="1"/>
  <c r="AH330" i="33" s="1" a="1"/>
  <c r="AH330" i="33" s="1"/>
  <c r="AH329" i="33" s="1" a="1"/>
  <c r="AH329" i="33" s="1"/>
  <c r="AH328" i="33" s="1" a="1"/>
  <c r="AH328" i="33" s="1"/>
  <c r="AH327" i="33" s="1" a="1"/>
  <c r="AH327" i="33" s="1"/>
  <c r="AH326" i="33" s="1" a="1"/>
  <c r="AH326" i="33" s="1"/>
  <c r="AH325" i="33" s="1" a="1"/>
  <c r="AH325" i="33" s="1"/>
  <c r="AH324" i="33" s="1" a="1"/>
  <c r="AH324" i="33" s="1"/>
  <c r="AH323" i="33" s="1" a="1"/>
  <c r="AH323" i="33" s="1"/>
  <c r="AH322" i="33" s="1" a="1"/>
  <c r="AH322" i="33" s="1"/>
  <c r="AH321" i="33" s="1" a="1"/>
  <c r="AH321" i="33" s="1"/>
  <c r="AH320" i="33" s="1" a="1"/>
  <c r="AH320" i="33" s="1"/>
  <c r="AH319" i="33" s="1" a="1"/>
  <c r="AH319" i="33" s="1"/>
  <c r="AH318" i="33" s="1" a="1"/>
  <c r="AH318" i="33" s="1"/>
  <c r="AH317" i="33" s="1" a="1"/>
  <c r="AH317" i="33" s="1"/>
  <c r="AH316" i="33" s="1" a="1"/>
  <c r="AH316" i="33" s="1"/>
  <c r="AH315" i="33" s="1" a="1"/>
  <c r="AH315" i="33" s="1"/>
  <c r="AH314" i="33" s="1" a="1"/>
  <c r="AH314" i="33" s="1"/>
  <c r="AH313" i="33" s="1" a="1"/>
  <c r="AH313" i="33" s="1"/>
  <c r="AH312" i="33" s="1" a="1"/>
  <c r="AH312" i="33" s="1"/>
  <c r="AH311" i="33" s="1" a="1"/>
  <c r="AH311" i="33" s="1"/>
  <c r="AH310" i="33" s="1" a="1"/>
  <c r="AH310" i="33" s="1"/>
  <c r="AH309" i="33" s="1" a="1"/>
  <c r="AH309" i="33" s="1"/>
  <c r="AH308" i="33" s="1" a="1"/>
  <c r="AH308" i="33" s="1"/>
  <c r="AH307" i="33" s="1" a="1"/>
  <c r="AH307" i="33" s="1"/>
  <c r="AH306" i="33" s="1" a="1"/>
  <c r="AH306" i="33" s="1"/>
  <c r="AH305" i="33" s="1" a="1"/>
  <c r="AH305" i="33" s="1"/>
  <c r="AH304" i="33" s="1" a="1"/>
  <c r="AH304" i="33" s="1"/>
  <c r="AH303" i="33" s="1" a="1"/>
  <c r="AH303" i="33" s="1"/>
  <c r="AH302" i="33" s="1" a="1"/>
  <c r="AH302" i="33" s="1"/>
  <c r="AH301" i="33" s="1" a="1"/>
  <c r="AH301" i="33" s="1"/>
  <c r="AH300" i="33" s="1" a="1"/>
  <c r="AH300" i="33" s="1"/>
  <c r="AH299" i="33" s="1" a="1"/>
  <c r="AH299" i="33" s="1"/>
  <c r="AH298" i="33" s="1" a="1"/>
  <c r="AH298" i="33" s="1"/>
  <c r="AH297" i="33" s="1" a="1"/>
  <c r="AH297" i="33" s="1"/>
  <c r="AH296" i="33" s="1" a="1"/>
  <c r="AH296" i="33" s="1"/>
  <c r="AH295" i="33" s="1" a="1"/>
  <c r="AH295" i="33" s="1"/>
  <c r="AH294" i="33" s="1" a="1"/>
  <c r="AH294" i="33" s="1"/>
  <c r="AH293" i="33" s="1" a="1"/>
  <c r="AH293" i="33" s="1"/>
  <c r="AH292" i="33" s="1" a="1"/>
  <c r="AH292" i="33" s="1"/>
  <c r="AH291" i="33" s="1" a="1"/>
  <c r="AH291" i="33" s="1"/>
  <c r="AH290" i="33" s="1" a="1"/>
  <c r="AH290" i="33" s="1"/>
  <c r="AH289" i="33" s="1" a="1"/>
  <c r="AH289" i="33" s="1"/>
  <c r="AH288" i="33" s="1" a="1"/>
  <c r="AH288" i="33" s="1"/>
  <c r="AH287" i="33" s="1" a="1"/>
  <c r="AH287" i="33" s="1"/>
  <c r="AH286" i="33" s="1" a="1"/>
  <c r="AH286" i="33" s="1"/>
  <c r="AH285" i="33" s="1" a="1"/>
  <c r="AH285" i="33" s="1"/>
  <c r="AH284" i="33" s="1" a="1"/>
  <c r="AH284" i="33" s="1"/>
  <c r="AH283" i="33" s="1" a="1"/>
  <c r="AH283" i="33" s="1"/>
  <c r="AH282" i="33" s="1" a="1"/>
  <c r="AH282" i="33" s="1"/>
  <c r="AH281" i="33" s="1" a="1"/>
  <c r="AH281" i="33" s="1"/>
  <c r="AH280" i="33" s="1" a="1"/>
  <c r="AH280" i="33" s="1"/>
  <c r="AH279" i="33" s="1" a="1"/>
  <c r="AH279" i="33" s="1"/>
  <c r="AH278" i="33" s="1" a="1"/>
  <c r="AH278" i="33" s="1"/>
  <c r="AH277" i="33" s="1" a="1"/>
  <c r="AH277" i="33" s="1"/>
  <c r="AH276" i="33" s="1" a="1"/>
  <c r="AH276" i="33" s="1"/>
  <c r="AH275" i="33" s="1" a="1"/>
  <c r="AH275" i="33" s="1"/>
  <c r="AH274" i="33" s="1" a="1"/>
  <c r="AH274" i="33" s="1"/>
  <c r="AH273" i="33" s="1" a="1"/>
  <c r="AH273" i="33" s="1"/>
  <c r="AH272" i="33" s="1" a="1"/>
  <c r="AH272" i="33" s="1"/>
  <c r="AH271" i="33" s="1" a="1"/>
  <c r="AH271" i="33" s="1"/>
  <c r="AH270" i="33" s="1" a="1"/>
  <c r="AH270" i="33" s="1"/>
  <c r="AH269" i="33" s="1" a="1"/>
  <c r="AH269" i="33" s="1"/>
  <c r="AH268" i="33" s="1" a="1"/>
  <c r="AH268" i="33" s="1"/>
  <c r="AH267" i="33" s="1" a="1"/>
  <c r="AH267" i="33" s="1"/>
  <c r="AH266" i="33" s="1" a="1"/>
  <c r="AH266" i="33" s="1"/>
  <c r="AH265" i="33" s="1" a="1"/>
  <c r="AH265" i="33" s="1"/>
  <c r="AH264" i="33" s="1" a="1"/>
  <c r="AH264" i="33" s="1"/>
  <c r="AH263" i="33" s="1" a="1"/>
  <c r="AH263" i="33" s="1"/>
  <c r="AH262" i="33" s="1" a="1"/>
  <c r="AH262" i="33" s="1"/>
  <c r="AH261" i="33" s="1" a="1"/>
  <c r="AH261" i="33" s="1"/>
  <c r="AH260" i="33" s="1" a="1"/>
  <c r="AH260" i="33" s="1"/>
  <c r="AH259" i="33" s="1" a="1"/>
  <c r="AH259" i="33" s="1"/>
  <c r="AH258" i="33" s="1" a="1"/>
  <c r="AH258" i="33" s="1"/>
  <c r="AH257" i="33" s="1" a="1"/>
  <c r="AH257" i="33" s="1"/>
  <c r="AH256" i="33" s="1" a="1"/>
  <c r="AH256" i="33" s="1"/>
  <c r="AH255" i="33" s="1" a="1"/>
  <c r="AH255" i="33" s="1"/>
  <c r="AH254" i="33" s="1" a="1"/>
  <c r="AH254" i="33" s="1"/>
  <c r="AH253" i="33" s="1" a="1"/>
  <c r="AH253" i="33" s="1"/>
  <c r="AH252" i="33" s="1" a="1"/>
  <c r="AH252" i="33" s="1"/>
  <c r="AH251" i="33" s="1" a="1"/>
  <c r="AH251" i="33" s="1"/>
  <c r="AH250" i="33" s="1" a="1"/>
  <c r="AH250" i="33" s="1"/>
  <c r="AH249" i="33" s="1" a="1"/>
  <c r="AH249" i="33" s="1"/>
  <c r="AH248" i="33" s="1" a="1"/>
  <c r="AH248" i="33" s="1"/>
  <c r="AH247" i="33" s="1" a="1"/>
  <c r="AH247" i="33" s="1"/>
  <c r="AH246" i="33" s="1" a="1"/>
  <c r="AH246" i="33" s="1"/>
  <c r="AH245" i="33" s="1" a="1"/>
  <c r="AH245" i="33" s="1"/>
  <c r="AH244" i="33" s="1" a="1"/>
  <c r="AH244" i="33" s="1"/>
  <c r="AH243" i="33" s="1" a="1"/>
  <c r="AH243" i="33" s="1"/>
  <c r="AH242" i="33" s="1" a="1"/>
  <c r="AH242" i="33" s="1"/>
  <c r="AH241" i="33" s="1" a="1"/>
  <c r="AH241" i="33" s="1"/>
  <c r="AH240" i="33" s="1" a="1"/>
  <c r="AH240" i="33" s="1"/>
  <c r="AH239" i="33" s="1" a="1"/>
  <c r="AH239" i="33" s="1"/>
  <c r="AH238" i="33" s="1" a="1"/>
  <c r="AH238" i="33" s="1"/>
  <c r="AH237" i="33" s="1" a="1"/>
  <c r="AH237" i="33" s="1"/>
  <c r="AH236" i="33" s="1" a="1"/>
  <c r="AH236" i="33" s="1"/>
  <c r="AH235" i="33" s="1" a="1"/>
  <c r="AH235" i="33" s="1"/>
  <c r="AH234" i="33" s="1" a="1"/>
  <c r="AH234" i="33" s="1"/>
  <c r="AH233" i="33" s="1" a="1"/>
  <c r="AH233" i="33" s="1"/>
  <c r="AH232" i="33" s="1" a="1"/>
  <c r="AH232" i="33" s="1"/>
  <c r="AH231" i="33" s="1" a="1"/>
  <c r="AH231" i="33" s="1"/>
  <c r="AH230" i="33" s="1" a="1"/>
  <c r="AH230" i="33" s="1"/>
  <c r="AH229" i="33" s="1" a="1"/>
  <c r="AH229" i="33" s="1"/>
  <c r="AH228" i="33" s="1" a="1"/>
  <c r="AH228" i="33" s="1"/>
  <c r="AH227" i="33" s="1" a="1"/>
  <c r="AH227" i="33" s="1"/>
  <c r="AH226" i="33" s="1" a="1"/>
  <c r="AH226" i="33" s="1"/>
  <c r="AH225" i="33" s="1" a="1"/>
  <c r="AH225" i="33" s="1"/>
  <c r="AH224" i="33" s="1" a="1"/>
  <c r="AH224" i="33" s="1"/>
  <c r="AH223" i="33" s="1" a="1"/>
  <c r="AH223" i="33" s="1"/>
  <c r="AH222" i="33" s="1" a="1"/>
  <c r="AH222" i="33" s="1"/>
  <c r="AH221" i="33" s="1" a="1"/>
  <c r="AH221" i="33" s="1"/>
  <c r="AH220" i="33" s="1" a="1"/>
  <c r="AH220" i="33" s="1"/>
  <c r="AH219" i="33" s="1" a="1"/>
  <c r="AH219" i="33" s="1"/>
  <c r="AH218" i="33" s="1" a="1"/>
  <c r="AH218" i="33" s="1"/>
  <c r="AH217" i="33" s="1" a="1"/>
  <c r="AH217" i="33" s="1"/>
  <c r="AH216" i="33" s="1" a="1"/>
  <c r="AH216" i="33" s="1"/>
  <c r="AH215" i="33" s="1" a="1"/>
  <c r="AH215" i="33" s="1"/>
  <c r="AH214" i="33" s="1" a="1"/>
  <c r="AH214" i="33" s="1"/>
  <c r="AH213" i="33" s="1" a="1"/>
  <c r="AH213" i="33" s="1"/>
  <c r="AH212" i="33" s="1" a="1"/>
  <c r="AH212" i="33" s="1"/>
  <c r="AH211" i="33" s="1" a="1"/>
  <c r="AH211" i="33" s="1"/>
  <c r="AH210" i="33" s="1" a="1"/>
  <c r="AH210" i="33" s="1"/>
  <c r="AH209" i="33" s="1" a="1"/>
  <c r="AH209" i="33" s="1"/>
  <c r="AH208" i="33" s="1" a="1"/>
  <c r="AH208" i="33" s="1"/>
  <c r="AH207" i="33" s="1" a="1"/>
  <c r="AH207" i="33" s="1"/>
  <c r="AH206" i="33" s="1" a="1"/>
  <c r="AH206" i="33" s="1"/>
  <c r="AH205" i="33" s="1" a="1"/>
  <c r="AH205" i="33" s="1"/>
  <c r="AH204" i="33" s="1" a="1"/>
  <c r="AH204" i="33" s="1"/>
  <c r="AH203" i="33" s="1" a="1"/>
  <c r="AH203" i="33" s="1"/>
  <c r="AH202" i="33" s="1" a="1"/>
  <c r="AH202" i="33" s="1"/>
  <c r="AH201" i="33" s="1" a="1"/>
  <c r="AH201" i="33" s="1"/>
  <c r="AH200" i="33" s="1" a="1"/>
  <c r="AH200" i="33" s="1"/>
  <c r="AH199" i="33" s="1" a="1"/>
  <c r="AH199" i="33" s="1"/>
  <c r="AH198" i="33" s="1" a="1"/>
  <c r="AH198" i="33" s="1"/>
  <c r="AH197" i="33" s="1" a="1"/>
  <c r="AH197" i="33" s="1"/>
  <c r="AH196" i="33" s="1" a="1"/>
  <c r="AH196" i="33" s="1"/>
  <c r="AH195" i="33" s="1" a="1"/>
  <c r="AH195" i="33" s="1"/>
  <c r="AH194" i="33" s="1" a="1"/>
  <c r="AH194" i="33" s="1"/>
  <c r="AH193" i="33" s="1" a="1"/>
  <c r="AH193" i="33" s="1"/>
  <c r="AH192" i="33" s="1" a="1"/>
  <c r="AH192" i="33" s="1"/>
  <c r="AH191" i="33" s="1" a="1"/>
  <c r="AH191" i="33" s="1"/>
  <c r="AH190" i="33" s="1" a="1"/>
  <c r="AH190" i="33" s="1"/>
  <c r="AH189" i="33" s="1" a="1"/>
  <c r="AH189" i="33" s="1"/>
  <c r="AH188" i="33" s="1" a="1"/>
  <c r="AH188" i="33" s="1"/>
  <c r="AH187" i="33" s="1" a="1"/>
  <c r="AH187" i="33" s="1"/>
  <c r="AH186" i="33" s="1" a="1"/>
  <c r="AH186" i="33" s="1"/>
  <c r="AH185" i="33" s="1" a="1"/>
  <c r="AH185" i="33" s="1"/>
  <c r="AH184" i="33" s="1" a="1"/>
  <c r="AH184" i="33" s="1"/>
  <c r="AH183" i="33" s="1" a="1"/>
  <c r="AH183" i="33" s="1"/>
  <c r="AH182" i="33" s="1" a="1"/>
  <c r="AH182" i="33" s="1"/>
  <c r="AH181" i="33" s="1" a="1"/>
  <c r="AH181" i="33" s="1"/>
  <c r="AH180" i="33" s="1" a="1"/>
  <c r="AH180" i="33" s="1"/>
  <c r="AH179" i="33" s="1" a="1"/>
  <c r="AH179" i="33" s="1"/>
  <c r="AH178" i="33" s="1" a="1"/>
  <c r="AH178" i="33" s="1"/>
  <c r="AH177" i="33" s="1" a="1"/>
  <c r="AH177" i="33" s="1"/>
  <c r="AH176" i="33" s="1" a="1"/>
  <c r="AH176" i="33" s="1"/>
  <c r="AH175" i="33" s="1" a="1"/>
  <c r="AH175" i="33" s="1"/>
  <c r="AH174" i="33" s="1" a="1"/>
  <c r="AH174" i="33" s="1"/>
  <c r="AH173" i="33" s="1" a="1"/>
  <c r="AH173" i="33" s="1"/>
  <c r="AH172" i="33" s="1" a="1"/>
  <c r="AH172" i="33" s="1"/>
  <c r="AH171" i="33" s="1" a="1"/>
  <c r="AH171" i="33" s="1"/>
  <c r="AH170" i="33" s="1" a="1"/>
  <c r="AH170" i="33" s="1"/>
  <c r="AH169" i="33" s="1" a="1"/>
  <c r="AH169" i="33" s="1"/>
  <c r="AH168" i="33" s="1" a="1"/>
  <c r="AH168" i="33" s="1"/>
  <c r="AH167" i="33" s="1" a="1"/>
  <c r="AH167" i="33" s="1"/>
  <c r="AH166" i="33" s="1" a="1"/>
  <c r="AH166" i="33" s="1"/>
  <c r="AH165" i="33" s="1" a="1"/>
  <c r="AH165" i="33" s="1"/>
  <c r="AH164" i="33" s="1" a="1"/>
  <c r="AH164" i="33" s="1"/>
  <c r="AH163" i="33" s="1" a="1"/>
  <c r="AH163" i="33" s="1"/>
  <c r="AH162" i="33" s="1" a="1"/>
  <c r="AH162" i="33" s="1"/>
  <c r="AH161" i="33" s="1" a="1"/>
  <c r="AH161" i="33" s="1"/>
  <c r="AH160" i="33" s="1" a="1"/>
  <c r="AH160" i="33" s="1"/>
  <c r="AH159" i="33" s="1" a="1"/>
  <c r="AH159" i="33" s="1"/>
  <c r="AH158" i="33" s="1" a="1"/>
  <c r="AH158" i="33" s="1"/>
  <c r="AH157" i="33" s="1" a="1"/>
  <c r="AH157" i="33" s="1"/>
  <c r="AH156" i="33" s="1" a="1"/>
  <c r="AH156" i="33" s="1"/>
  <c r="AH155" i="33" s="1" a="1"/>
  <c r="AH155" i="33" s="1"/>
  <c r="AH154" i="33" s="1" a="1"/>
  <c r="AH154" i="33" s="1"/>
  <c r="AH153" i="33" s="1" a="1"/>
  <c r="AH153" i="33" s="1"/>
  <c r="AH152" i="33" s="1" a="1"/>
  <c r="AH152" i="33" s="1"/>
  <c r="AH151" i="33" s="1" a="1"/>
  <c r="AH151" i="33" s="1"/>
  <c r="AH150" i="33" s="1" a="1"/>
  <c r="AH150" i="33" s="1"/>
  <c r="AH149" i="33" s="1" a="1"/>
  <c r="AH149" i="33" s="1"/>
  <c r="AH148" i="33" s="1" a="1"/>
  <c r="AH148" i="33" s="1"/>
  <c r="AH147" i="33" s="1" a="1"/>
  <c r="AH147" i="33" s="1"/>
  <c r="AH146" i="33" s="1" a="1"/>
  <c r="AH146" i="33" s="1"/>
  <c r="AH145" i="33" s="1" a="1"/>
  <c r="AH145" i="33" s="1"/>
  <c r="AH144" i="33" s="1" a="1"/>
  <c r="AH144" i="33" s="1"/>
  <c r="AH143" i="33" s="1" a="1"/>
  <c r="AH143" i="33" s="1"/>
  <c r="AH142" i="33" s="1" a="1"/>
  <c r="AH142" i="33" s="1"/>
  <c r="AH141" i="33" s="1" a="1"/>
  <c r="AH141" i="33" s="1"/>
  <c r="AH140" i="33" s="1" a="1"/>
  <c r="AH140" i="33" s="1"/>
  <c r="AH139" i="33" s="1" a="1"/>
  <c r="AH139" i="33" s="1"/>
  <c r="AH138" i="33" s="1" a="1"/>
  <c r="AH138" i="33" s="1"/>
  <c r="AH137" i="33" s="1" a="1"/>
  <c r="AH137" i="33" s="1"/>
  <c r="AH136" i="33" s="1" a="1"/>
  <c r="AH136" i="33" s="1"/>
  <c r="AH135" i="33" s="1" a="1"/>
  <c r="AH135" i="33" s="1"/>
  <c r="AH134" i="33" s="1" a="1"/>
  <c r="AH134" i="33" s="1"/>
  <c r="AH133" i="33" s="1" a="1"/>
  <c r="AH133" i="33" s="1"/>
  <c r="AH132" i="33" s="1" a="1"/>
  <c r="AH132" i="33" s="1"/>
  <c r="AH131" i="33" s="1" a="1"/>
  <c r="AH131" i="33" s="1"/>
  <c r="AH130" i="33" s="1" a="1"/>
  <c r="AH130" i="33" s="1"/>
  <c r="AH129" i="33" s="1" a="1"/>
  <c r="AH129" i="33" s="1"/>
  <c r="AH128" i="33" s="1" a="1"/>
  <c r="AH128" i="33" s="1"/>
  <c r="AH127" i="33" s="1" a="1"/>
  <c r="AH127" i="33" s="1"/>
  <c r="AH126" i="33" s="1" a="1"/>
  <c r="AH126" i="33" s="1"/>
  <c r="AH125" i="33" s="1" a="1"/>
  <c r="AH125" i="33" s="1"/>
  <c r="AH124" i="33" s="1" a="1"/>
  <c r="AH124" i="33" s="1"/>
  <c r="AH123" i="33" s="1" a="1"/>
  <c r="AH123" i="33" s="1"/>
  <c r="AH122" i="33" s="1" a="1"/>
  <c r="AH122" i="33" s="1"/>
  <c r="AH121" i="33" s="1" a="1"/>
  <c r="AH121" i="33" s="1"/>
  <c r="AH120" i="33" s="1" a="1"/>
  <c r="AH120" i="33" s="1"/>
  <c r="AH119" i="33" s="1" a="1"/>
  <c r="AH119" i="33" s="1"/>
  <c r="AH118" i="33" s="1" a="1"/>
  <c r="AH118" i="33" s="1"/>
  <c r="AH117" i="33" s="1" a="1"/>
  <c r="AH117" i="33" s="1"/>
  <c r="AH116" i="33" s="1" a="1"/>
  <c r="AH116" i="33" s="1"/>
  <c r="AH115" i="33" s="1" a="1"/>
  <c r="AH115" i="33" s="1"/>
  <c r="AH114" i="33" s="1" a="1"/>
  <c r="AH114" i="33" s="1"/>
  <c r="AH113" i="33" s="1" a="1"/>
  <c r="AH113" i="33" s="1"/>
  <c r="AH112" i="33" s="1" a="1"/>
  <c r="AH112" i="33" s="1"/>
  <c r="AH111" i="33" s="1" a="1"/>
  <c r="AH111" i="33" s="1"/>
  <c r="AH110" i="33" s="1" a="1"/>
  <c r="AH110" i="33" s="1"/>
  <c r="AH109" i="33" s="1" a="1"/>
  <c r="AH109" i="33" s="1"/>
  <c r="AH108" i="33" s="1" a="1"/>
  <c r="AH108" i="33" s="1"/>
  <c r="AH107" i="33" s="1" a="1"/>
  <c r="AH107" i="33" s="1"/>
  <c r="AH106" i="33" s="1" a="1"/>
  <c r="AH106" i="33" s="1"/>
  <c r="AH105" i="33" s="1" a="1"/>
  <c r="AH105" i="33" s="1"/>
  <c r="AH104" i="33" s="1" a="1"/>
  <c r="AH104" i="33" s="1"/>
  <c r="AH103" i="33" s="1" a="1"/>
  <c r="AH103" i="33" s="1"/>
  <c r="AH102" i="33" s="1" a="1"/>
  <c r="AH102" i="33" s="1"/>
  <c r="AH101" i="33" s="1" a="1"/>
  <c r="AH101" i="33" s="1"/>
  <c r="AH100" i="33" s="1" a="1"/>
  <c r="AH100" i="33" s="1"/>
  <c r="AH99" i="33" s="1" a="1"/>
  <c r="AH99" i="33" s="1"/>
  <c r="AH98" i="33" s="1" a="1"/>
  <c r="AH98" i="33" s="1"/>
  <c r="AH97" i="33" s="1" a="1"/>
  <c r="AH97" i="33" s="1"/>
  <c r="AH96" i="33" s="1" a="1"/>
  <c r="AH96" i="33" s="1"/>
  <c r="AH95" i="33" s="1" a="1"/>
  <c r="AH95" i="33" s="1"/>
  <c r="AH94" i="33" s="1" a="1"/>
  <c r="AH94" i="33" s="1"/>
  <c r="AH93" i="33" s="1" a="1"/>
  <c r="AH93" i="33" s="1"/>
  <c r="AH92" i="33" s="1" a="1"/>
  <c r="AH92" i="33" s="1"/>
  <c r="AH91" i="33" s="1" a="1"/>
  <c r="AH91" i="33" s="1"/>
  <c r="AH90" i="33" s="1" a="1"/>
  <c r="AH90" i="33" s="1"/>
  <c r="AH89" i="33" s="1" a="1"/>
  <c r="AH89" i="33" s="1"/>
  <c r="AH88" i="33" s="1" a="1"/>
  <c r="AH88" i="33" s="1"/>
  <c r="AH87" i="33" s="1" a="1"/>
  <c r="AH87" i="33" s="1"/>
  <c r="AH86" i="33" s="1" a="1"/>
  <c r="AH86" i="33" s="1"/>
  <c r="AH85" i="33" s="1" a="1"/>
  <c r="AH85" i="33" s="1"/>
  <c r="AH84" i="33" s="1" a="1"/>
  <c r="AH84" i="33" s="1"/>
  <c r="AH83" i="33" s="1" a="1"/>
  <c r="AH83" i="33" s="1"/>
  <c r="AH82" i="33" s="1" a="1"/>
  <c r="AH82" i="33" s="1"/>
  <c r="AH81" i="33" s="1" a="1"/>
  <c r="AH81" i="33" s="1"/>
  <c r="AH80" i="33" s="1" a="1"/>
  <c r="AH80" i="33" s="1"/>
  <c r="AH79" i="33" s="1" a="1"/>
  <c r="AH79" i="33" s="1"/>
  <c r="AH78" i="33" s="1" a="1"/>
  <c r="AH78" i="33" s="1"/>
  <c r="AH77" i="33" s="1" a="1"/>
  <c r="AH77" i="33" s="1"/>
  <c r="AH76" i="33" s="1" a="1"/>
  <c r="AH76" i="33" s="1"/>
  <c r="AH75" i="33" s="1" a="1"/>
  <c r="AH75" i="33" s="1"/>
  <c r="AH74" i="33" s="1" a="1"/>
  <c r="AH74" i="33" s="1"/>
  <c r="AH73" i="33" s="1" a="1"/>
  <c r="AH73" i="33" s="1"/>
  <c r="AH72" i="33" s="1" a="1"/>
  <c r="AH72" i="33" s="1"/>
  <c r="AH71" i="33" s="1" a="1"/>
  <c r="AH71" i="33" s="1"/>
  <c r="AH70" i="33" s="1" a="1"/>
  <c r="AH70" i="33" s="1"/>
  <c r="AH69" i="33" s="1" a="1"/>
  <c r="AH69" i="33" s="1"/>
  <c r="AH68" i="33" s="1" a="1"/>
  <c r="AH68" i="33" s="1"/>
  <c r="AH67" i="33" s="1" a="1"/>
  <c r="AH67" i="33" s="1"/>
  <c r="AH66" i="33" s="1" a="1"/>
  <c r="AH66" i="33" s="1"/>
  <c r="AH65" i="33" s="1" a="1"/>
  <c r="AH65" i="33" s="1"/>
  <c r="AH64" i="33" s="1" a="1"/>
  <c r="AH64" i="33" s="1"/>
  <c r="AH63" i="33" s="1" a="1"/>
  <c r="AH63" i="33" s="1"/>
  <c r="AH62" i="33" s="1" a="1"/>
  <c r="AH62" i="33" s="1"/>
  <c r="AH61" i="33" s="1" a="1"/>
  <c r="AH61" i="33" s="1"/>
  <c r="AH60" i="33" s="1" a="1"/>
  <c r="AH60" i="33" s="1"/>
  <c r="AH59" i="33" s="1" a="1"/>
  <c r="AH59" i="33" s="1"/>
  <c r="AH58" i="33" s="1" a="1"/>
  <c r="AH58" i="33" s="1"/>
  <c r="AH57" i="33" s="1" a="1"/>
  <c r="AH57" i="33" s="1"/>
  <c r="AH56" i="33" s="1" a="1"/>
  <c r="AH56" i="33" s="1"/>
  <c r="AH55" i="33" s="1" a="1"/>
  <c r="AH55" i="33" s="1"/>
  <c r="AH54" i="33" s="1" a="1"/>
  <c r="AH54" i="33" s="1"/>
  <c r="AH53" i="33" s="1" a="1"/>
  <c r="AH53" i="33" s="1"/>
  <c r="AH52" i="33" s="1" a="1"/>
  <c r="AH52" i="33" s="1"/>
  <c r="AH51" i="33" s="1" a="1"/>
  <c r="AH51" i="33" s="1"/>
  <c r="AH50" i="33" s="1" a="1"/>
  <c r="AH50" i="33" s="1"/>
  <c r="AH49" i="33" s="1" a="1"/>
  <c r="AH49" i="33" s="1"/>
  <c r="AH48" i="33" s="1" a="1"/>
  <c r="AH48" i="33" s="1"/>
  <c r="AH47" i="33" s="1" a="1"/>
  <c r="AH47" i="33" s="1"/>
  <c r="AH46" i="33" s="1" a="1"/>
  <c r="AH46" i="33" s="1"/>
  <c r="AH45" i="33" s="1" a="1"/>
  <c r="AH45" i="33" s="1"/>
  <c r="AH44" i="33" s="1" a="1"/>
  <c r="AH44" i="33" s="1"/>
  <c r="AH43" i="33" s="1" a="1"/>
  <c r="AH43" i="33" s="1"/>
  <c r="AH42" i="33" s="1" a="1"/>
  <c r="AH42" i="33" s="1"/>
  <c r="AH41" i="33" s="1" a="1"/>
  <c r="AH41" i="33" s="1"/>
  <c r="AH40" i="33" s="1" a="1"/>
  <c r="AH40" i="33" s="1"/>
  <c r="AH39" i="33" s="1" a="1"/>
  <c r="AH39" i="33" s="1"/>
  <c r="AH38" i="33" s="1" a="1"/>
  <c r="AH38" i="33" s="1"/>
  <c r="AH37" i="33" s="1" a="1"/>
  <c r="AH37" i="33" s="1"/>
  <c r="AH36" i="33" s="1" a="1"/>
  <c r="AH36" i="33" s="1"/>
  <c r="AH35" i="33" s="1" a="1"/>
  <c r="AH35" i="33" s="1"/>
  <c r="AH34" i="33" s="1" a="1"/>
  <c r="AH34" i="33" s="1"/>
  <c r="AH33" i="33" s="1" a="1"/>
  <c r="AH33" i="33" s="1"/>
  <c r="AH32" i="33" s="1" a="1"/>
  <c r="AH32" i="33" s="1"/>
  <c r="AH31" i="33" s="1" a="1"/>
  <c r="AH31" i="33" s="1"/>
  <c r="AH30" i="33" s="1" a="1"/>
  <c r="AH30" i="33" s="1"/>
  <c r="AH29" i="33" s="1" a="1"/>
  <c r="AH29" i="33" s="1"/>
  <c r="AH28" i="33" s="1" a="1"/>
  <c r="AH28" i="33" s="1"/>
  <c r="AH27" i="33" s="1" a="1"/>
  <c r="AH27" i="33" s="1"/>
  <c r="AH26" i="33" s="1" a="1"/>
  <c r="AH26" i="33" s="1"/>
  <c r="AH25" i="33" s="1" a="1"/>
  <c r="AH25" i="33" s="1"/>
  <c r="AH24" i="33" s="1" a="1"/>
  <c r="AH24" i="33" s="1"/>
  <c r="AH23" i="33" s="1" a="1"/>
  <c r="AH23" i="33" s="1"/>
  <c r="AH22" i="33" s="1" a="1"/>
  <c r="AH22" i="33" s="1"/>
  <c r="AH21" i="33" s="1" a="1"/>
  <c r="AH21" i="33" s="1"/>
  <c r="AN1174" i="1"/>
  <c r="AU1174" i="1" s="1"/>
  <c r="AS1180" i="1"/>
  <c r="AO1180" i="1"/>
  <c r="CT1180" i="1" s="1"/>
  <c r="AP1180" i="1"/>
  <c r="AQ1180" i="1"/>
  <c r="AR1180" i="1"/>
  <c r="AW1180" i="1"/>
  <c r="CD1170" i="1"/>
  <c r="CF1170" i="1"/>
  <c r="CJ1170" i="1" s="1"/>
  <c r="CE1170" i="1"/>
  <c r="CL1170" i="1" s="1"/>
  <c r="BT1170" i="1"/>
  <c r="CT1174" i="1"/>
  <c r="BE1174" i="1"/>
  <c r="BF1174" i="1"/>
  <c r="BD1174" i="1"/>
  <c r="BI1174" i="1"/>
  <c r="BJ1174" i="1"/>
  <c r="BH1174" i="1"/>
  <c r="CI1174" i="1"/>
  <c r="CU1174" i="1"/>
  <c r="CK1180" i="1"/>
  <c r="BM1179" i="1"/>
  <c r="BN1179" i="1" s="1"/>
  <c r="CS1180" i="1"/>
  <c r="BQ1176" i="1"/>
  <c r="BS1176" i="1" s="1"/>
  <c r="AH20" i="33" l="1" a="1"/>
  <c r="AH20" i="33" s="1"/>
  <c r="AH19" i="33" s="1" a="1"/>
  <c r="AH19" i="33" s="1"/>
  <c r="AH18" i="33" s="1" a="1"/>
  <c r="AH18" i="33" s="1"/>
  <c r="AH17" i="33" s="1" a="1"/>
  <c r="AH17" i="33" s="1"/>
  <c r="AH16" i="33" s="1" a="1"/>
  <c r="AH16" i="33" s="1"/>
  <c r="AH15" i="33" s="1" a="1"/>
  <c r="AH15" i="33" s="1"/>
  <c r="AH14" i="33" s="1" a="1"/>
  <c r="AH14" i="33" s="1"/>
  <c r="AH13" i="33" s="1" a="1"/>
  <c r="AH13" i="33" s="1"/>
  <c r="AH12" i="33" s="1" a="1"/>
  <c r="AH12" i="33" s="1"/>
  <c r="AH11" i="33" s="1" a="1"/>
  <c r="AH11" i="33" s="1"/>
  <c r="AH10" i="33" s="1" a="1"/>
  <c r="AH10" i="33" s="1"/>
  <c r="AH9" i="33" s="1" a="1"/>
  <c r="AH9" i="33" s="1"/>
  <c r="AH8" i="33" s="1" a="1"/>
  <c r="AH8" i="33" s="1"/>
  <c r="AH7" i="33" s="1" a="1"/>
  <c r="AH7" i="33" s="1"/>
  <c r="AH6" i="33" s="1" a="1"/>
  <c r="AH6" i="33" s="1"/>
  <c r="AV1174" i="1"/>
  <c r="AN1180" i="1"/>
  <c r="CV1174" i="1"/>
  <c r="AM1175" i="1"/>
  <c r="BK1174" i="1"/>
  <c r="BG1174" i="1"/>
  <c r="CH1170" i="1"/>
  <c r="CG1170" i="1"/>
  <c r="CF1176" i="1"/>
  <c r="CJ1176" i="1" s="1"/>
  <c r="CE1176" i="1"/>
  <c r="CL1176" i="1" s="1"/>
  <c r="CU1180" i="1"/>
  <c r="CV1180" i="1" s="1"/>
  <c r="CI1180" i="1"/>
  <c r="BT1176" i="1"/>
  <c r="CD1176" i="1"/>
  <c r="BI1180" i="1"/>
  <c r="BJ1180" i="1"/>
  <c r="BD1180" i="1"/>
  <c r="BE1180" i="1"/>
  <c r="BF1180" i="1"/>
  <c r="BH1180" i="1"/>
  <c r="AV1180" i="1" l="1"/>
  <c r="AU1180" i="1"/>
  <c r="AO1175" i="1"/>
  <c r="AP1175" i="1"/>
  <c r="AQ1175" i="1"/>
  <c r="AR1175" i="1"/>
  <c r="AS1175" i="1"/>
  <c r="BQ1174" i="1"/>
  <c r="BS1174" i="1" s="1"/>
  <c r="BQ1172" i="1"/>
  <c r="BS1172" i="1" s="1"/>
  <c r="CK1175" i="1"/>
  <c r="CS1175" i="1"/>
  <c r="CG1175" i="1"/>
  <c r="CH1175" i="1"/>
  <c r="BQ1173" i="1"/>
  <c r="BS1173" i="1" s="1"/>
  <c r="AW1175" i="1"/>
  <c r="BQ1171" i="1"/>
  <c r="BS1171" i="1" s="1"/>
  <c r="CM1170" i="1"/>
  <c r="CG1176" i="1"/>
  <c r="CH1176" i="1"/>
  <c r="BO1176" i="1"/>
  <c r="BK1180" i="1"/>
  <c r="BG1180" i="1"/>
  <c r="BL1180" i="1"/>
  <c r="AM1181" i="1"/>
  <c r="AN1175" i="1" l="1"/>
  <c r="AV1175" i="1" s="1"/>
  <c r="AO1181" i="1"/>
  <c r="CT1181" i="1" s="1"/>
  <c r="AP1181" i="1"/>
  <c r="AQ1181" i="1"/>
  <c r="AR1181" i="1"/>
  <c r="AS1181" i="1"/>
  <c r="AW1181" i="1"/>
  <c r="BT1173" i="1"/>
  <c r="CF1173" i="1"/>
  <c r="CJ1173" i="1" s="1"/>
  <c r="CD1173" i="1"/>
  <c r="CE1173" i="1"/>
  <c r="CL1173" i="1" s="1"/>
  <c r="CI1175" i="1"/>
  <c r="CU1175" i="1"/>
  <c r="BH1175" i="1"/>
  <c r="BJ1175" i="1"/>
  <c r="BI1175" i="1"/>
  <c r="CL1175" i="1"/>
  <c r="CT1175" i="1"/>
  <c r="BF1175" i="1"/>
  <c r="BD1175" i="1"/>
  <c r="BE1175" i="1"/>
  <c r="CF1172" i="1"/>
  <c r="CJ1172" i="1" s="1"/>
  <c r="CE1172" i="1"/>
  <c r="CL1172" i="1" s="1"/>
  <c r="CD1172" i="1"/>
  <c r="BT1172" i="1"/>
  <c r="CD1171" i="1"/>
  <c r="BT1171" i="1"/>
  <c r="CF1171" i="1"/>
  <c r="CJ1171" i="1" s="1"/>
  <c r="CE1171" i="1"/>
  <c r="CL1171" i="1" s="1"/>
  <c r="BT1174" i="1"/>
  <c r="CF1174" i="1"/>
  <c r="CJ1174" i="1" s="1"/>
  <c r="CE1174" i="1"/>
  <c r="CL1174" i="1" s="1"/>
  <c r="CD1174" i="1"/>
  <c r="CK1181" i="1"/>
  <c r="CN1176" i="1"/>
  <c r="BM1180" i="1"/>
  <c r="BN1180" i="1" s="1"/>
  <c r="CS1181" i="1"/>
  <c r="BQ1177" i="1"/>
  <c r="BS1177" i="1" s="1"/>
  <c r="CM1176" i="1"/>
  <c r="AN1181" i="1" l="1"/>
  <c r="AV1181" i="1" s="1"/>
  <c r="AU1175" i="1"/>
  <c r="CV1175" i="1"/>
  <c r="BG1175" i="1"/>
  <c r="CJ1175" i="1"/>
  <c r="CM1175" i="1"/>
  <c r="CH1172" i="1"/>
  <c r="CG1172" i="1"/>
  <c r="CH1174" i="1"/>
  <c r="CG1174" i="1"/>
  <c r="CH1173" i="1"/>
  <c r="CG1173" i="1"/>
  <c r="CH1171" i="1"/>
  <c r="CG1171" i="1"/>
  <c r="BK1175" i="1"/>
  <c r="CF1177" i="1"/>
  <c r="CJ1177" i="1" s="1"/>
  <c r="CE1177" i="1"/>
  <c r="CL1177" i="1" s="1"/>
  <c r="CU1181" i="1"/>
  <c r="CV1181" i="1" s="1"/>
  <c r="CI1181" i="1"/>
  <c r="BT1177" i="1"/>
  <c r="CD1177" i="1"/>
  <c r="BD1181" i="1"/>
  <c r="BE1181" i="1"/>
  <c r="BF1181" i="1"/>
  <c r="BI1181" i="1"/>
  <c r="BJ1181" i="1"/>
  <c r="BH1181" i="1"/>
  <c r="AU1181" i="1" l="1"/>
  <c r="CM1172" i="1"/>
  <c r="CM1171" i="1"/>
  <c r="CM1173" i="1"/>
  <c r="CM1174" i="1"/>
  <c r="CN1175" i="1"/>
  <c r="CG1177" i="1"/>
  <c r="CH1177" i="1"/>
  <c r="BO1177" i="1"/>
  <c r="BK1181" i="1"/>
  <c r="BG1181" i="1"/>
  <c r="BL1181" i="1"/>
  <c r="AM1182" i="1"/>
  <c r="AQ1182" i="1" l="1"/>
  <c r="AR1182" i="1"/>
  <c r="AS1182" i="1"/>
  <c r="AO1182" i="1"/>
  <c r="CT1182" i="1" s="1"/>
  <c r="AP1182" i="1"/>
  <c r="AW1182" i="1"/>
  <c r="CK1182" i="1"/>
  <c r="CN1177" i="1"/>
  <c r="BM1181" i="1"/>
  <c r="BN1181" i="1" s="1"/>
  <c r="CS1182" i="1"/>
  <c r="BQ1178" i="1"/>
  <c r="BS1178" i="1" s="1"/>
  <c r="CM1177" i="1"/>
  <c r="AN1182" i="1" l="1"/>
  <c r="AV1182" i="1" s="1"/>
  <c r="CF1178" i="1"/>
  <c r="CJ1178" i="1" s="1"/>
  <c r="CE1178" i="1"/>
  <c r="CL1178" i="1" s="1"/>
  <c r="CU1182" i="1"/>
  <c r="CV1182" i="1" s="1"/>
  <c r="CI1182" i="1"/>
  <c r="BT1178" i="1"/>
  <c r="CD1178" i="1"/>
  <c r="BI1182" i="1"/>
  <c r="BJ1182" i="1"/>
  <c r="BD1182" i="1"/>
  <c r="BE1182" i="1"/>
  <c r="BF1182" i="1"/>
  <c r="BH1182" i="1"/>
  <c r="AU1182" i="1" l="1"/>
  <c r="CG1178" i="1"/>
  <c r="CH1178" i="1"/>
  <c r="BO1178" i="1"/>
  <c r="BK1182" i="1"/>
  <c r="BG1182" i="1"/>
  <c r="BL1182" i="1"/>
  <c r="AM1183" i="1"/>
  <c r="AO1183" i="1" l="1"/>
  <c r="CT1183" i="1" s="1"/>
  <c r="AP1183" i="1"/>
  <c r="AQ1183" i="1"/>
  <c r="AR1183" i="1"/>
  <c r="AS1183" i="1"/>
  <c r="AW1183" i="1"/>
  <c r="CK1183" i="1"/>
  <c r="CN1178" i="1"/>
  <c r="BM1182" i="1"/>
  <c r="BN1182" i="1" s="1"/>
  <c r="CS1183" i="1"/>
  <c r="BQ1179" i="1"/>
  <c r="BS1179" i="1" s="1"/>
  <c r="CM1178" i="1"/>
  <c r="AN1183" i="1" l="1"/>
  <c r="CF1179" i="1"/>
  <c r="CJ1179" i="1" s="1"/>
  <c r="CE1179" i="1"/>
  <c r="CL1179" i="1" s="1"/>
  <c r="CU1183" i="1"/>
  <c r="CV1183" i="1" s="1"/>
  <c r="CI1183" i="1"/>
  <c r="BT1179" i="1"/>
  <c r="CD1179" i="1"/>
  <c r="BD1183" i="1"/>
  <c r="BE1183" i="1"/>
  <c r="BF1183" i="1"/>
  <c r="BI1183" i="1"/>
  <c r="BJ1183" i="1"/>
  <c r="BH1183" i="1"/>
  <c r="AV1183" i="1" l="1"/>
  <c r="AU1183" i="1"/>
  <c r="CG1179" i="1"/>
  <c r="CH1179" i="1"/>
  <c r="BO1179" i="1"/>
  <c r="BK1183" i="1"/>
  <c r="BG1183" i="1"/>
  <c r="BL1183" i="1"/>
  <c r="AM1184" i="1"/>
  <c r="AO1184" i="1" l="1"/>
  <c r="CT1184" i="1" s="1"/>
  <c r="AP1184" i="1"/>
  <c r="AQ1184" i="1"/>
  <c r="AR1184" i="1"/>
  <c r="AS1184" i="1"/>
  <c r="AW1184" i="1"/>
  <c r="CK1184" i="1"/>
  <c r="CN1179" i="1"/>
  <c r="BM1183" i="1"/>
  <c r="BN1183" i="1" s="1"/>
  <c r="CS1184" i="1"/>
  <c r="BQ1180" i="1"/>
  <c r="BS1180" i="1" s="1"/>
  <c r="CM1179" i="1"/>
  <c r="AN1184" i="1" l="1"/>
  <c r="CF1180" i="1"/>
  <c r="CJ1180" i="1" s="1"/>
  <c r="CE1180" i="1"/>
  <c r="CL1180" i="1" s="1"/>
  <c r="CU1184" i="1"/>
  <c r="CV1184" i="1" s="1"/>
  <c r="CI1184" i="1"/>
  <c r="BT1180" i="1"/>
  <c r="CD1180" i="1"/>
  <c r="BD1184" i="1"/>
  <c r="BE1184" i="1"/>
  <c r="BF1184" i="1"/>
  <c r="BI1184" i="1"/>
  <c r="BJ1184" i="1"/>
  <c r="BH1184" i="1"/>
  <c r="AV1184" i="1" l="1"/>
  <c r="AU1184" i="1"/>
  <c r="CG1180" i="1"/>
  <c r="CH1180" i="1"/>
  <c r="BO1180" i="1"/>
  <c r="BK1184" i="1"/>
  <c r="BG1184" i="1"/>
  <c r="BL1184" i="1"/>
  <c r="AM1185" i="1"/>
  <c r="AR1185" i="1" l="1"/>
  <c r="AS1185" i="1"/>
  <c r="AO1185" i="1"/>
  <c r="CT1185" i="1" s="1"/>
  <c r="AP1185" i="1"/>
  <c r="AQ1185" i="1"/>
  <c r="AW1185" i="1"/>
  <c r="CK1185" i="1"/>
  <c r="CN1180" i="1"/>
  <c r="BM1184" i="1"/>
  <c r="BN1184" i="1" s="1"/>
  <c r="CM1180" i="1"/>
  <c r="CS1185" i="1"/>
  <c r="BQ1181" i="1"/>
  <c r="BS1181" i="1" s="1"/>
  <c r="AN1185" i="1" l="1"/>
  <c r="CF1181" i="1"/>
  <c r="CJ1181" i="1" s="1"/>
  <c r="CE1181" i="1"/>
  <c r="CL1181" i="1" s="1"/>
  <c r="CU1185" i="1"/>
  <c r="CV1185" i="1" s="1"/>
  <c r="CI1185" i="1"/>
  <c r="BT1181" i="1"/>
  <c r="CD1181" i="1"/>
  <c r="BD1185" i="1"/>
  <c r="BE1185" i="1"/>
  <c r="BF1185" i="1"/>
  <c r="BI1185" i="1"/>
  <c r="BJ1185" i="1"/>
  <c r="BH1185" i="1"/>
  <c r="AV1185" i="1" l="1"/>
  <c r="AU1185" i="1"/>
  <c r="CG1181" i="1"/>
  <c r="CH1181" i="1"/>
  <c r="BO1181" i="1"/>
  <c r="BK1185" i="1"/>
  <c r="BG1185" i="1"/>
  <c r="BL1185" i="1"/>
  <c r="AM1186" i="1"/>
  <c r="AO1186" i="1" l="1"/>
  <c r="CT1186" i="1" s="1"/>
  <c r="AP1186" i="1"/>
  <c r="AQ1186" i="1"/>
  <c r="AR1186" i="1"/>
  <c r="AS1186" i="1"/>
  <c r="CK1186" i="1"/>
  <c r="AW1186" i="1"/>
  <c r="CN1181" i="1"/>
  <c r="BM1185" i="1"/>
  <c r="BN1185" i="1" s="1"/>
  <c r="BQ1182" i="1"/>
  <c r="BS1182" i="1" s="1"/>
  <c r="CS1186" i="1"/>
  <c r="CM1181" i="1"/>
  <c r="AN1186" i="1" l="1"/>
  <c r="CF1182" i="1"/>
  <c r="CJ1182" i="1" s="1"/>
  <c r="CE1182" i="1"/>
  <c r="CL1182" i="1" s="1"/>
  <c r="CU1186" i="1"/>
  <c r="CV1186" i="1" s="1"/>
  <c r="CI1186" i="1"/>
  <c r="BT1182" i="1"/>
  <c r="CD1182" i="1"/>
  <c r="BI1186" i="1"/>
  <c r="BH1186" i="1"/>
  <c r="BJ1186" i="1"/>
  <c r="BE1186" i="1"/>
  <c r="BF1186" i="1"/>
  <c r="BD1186" i="1"/>
  <c r="AV1186" i="1" l="1"/>
  <c r="AU1186" i="1"/>
  <c r="CG1182" i="1"/>
  <c r="CH1182" i="1"/>
  <c r="BK1186" i="1"/>
  <c r="BG1186" i="1"/>
  <c r="BO1182" i="1"/>
  <c r="BL1186" i="1"/>
  <c r="AM1187" i="1"/>
  <c r="AP1187" i="1" l="1"/>
  <c r="AQ1187" i="1"/>
  <c r="AR1187" i="1"/>
  <c r="AS1187" i="1"/>
  <c r="AO1187" i="1"/>
  <c r="CT1187" i="1" s="1"/>
  <c r="CK1187" i="1"/>
  <c r="AW1187" i="1"/>
  <c r="CN1182" i="1"/>
  <c r="BM1186" i="1"/>
  <c r="BN1186" i="1" s="1"/>
  <c r="CS1187" i="1"/>
  <c r="BQ1183" i="1"/>
  <c r="AN1187" i="1" l="1"/>
  <c r="AU1187" i="1" s="1"/>
  <c r="CU1187" i="1"/>
  <c r="CV1187" i="1" s="1"/>
  <c r="CI1187" i="1"/>
  <c r="BF1187" i="1"/>
  <c r="CM1182" i="1"/>
  <c r="BE1187" i="1"/>
  <c r="BD1187" i="1"/>
  <c r="BS1183" i="1"/>
  <c r="BI1187" i="1"/>
  <c r="BJ1187" i="1"/>
  <c r="BH1187" i="1"/>
  <c r="AV1187" i="1" l="1"/>
  <c r="CF1183" i="1"/>
  <c r="CJ1183" i="1" s="1"/>
  <c r="CE1183" i="1"/>
  <c r="CL1183" i="1" s="1"/>
  <c r="BT1183" i="1"/>
  <c r="CD1183" i="1"/>
  <c r="BG1187" i="1"/>
  <c r="BO1183" i="1"/>
  <c r="BK1187" i="1"/>
  <c r="BL1187" i="1"/>
  <c r="AM1188" i="1"/>
  <c r="AS1188" i="1" l="1"/>
  <c r="AO1188" i="1"/>
  <c r="CT1188" i="1" s="1"/>
  <c r="AP1188" i="1"/>
  <c r="AQ1188" i="1"/>
  <c r="AR1188" i="1"/>
  <c r="CK1188" i="1"/>
  <c r="AW1188" i="1"/>
  <c r="CG1183" i="1"/>
  <c r="CM1183" i="1" s="1"/>
  <c r="CH1183" i="1"/>
  <c r="CN1183" i="1"/>
  <c r="BM1187" i="1"/>
  <c r="BN1187" i="1" s="1"/>
  <c r="CS1188" i="1"/>
  <c r="BQ1184" i="1"/>
  <c r="AN1188" i="1" l="1"/>
  <c r="CU1188" i="1"/>
  <c r="CV1188" i="1" s="1"/>
  <c r="CI1188" i="1"/>
  <c r="BF1188" i="1"/>
  <c r="BE1188" i="1"/>
  <c r="BD1188" i="1"/>
  <c r="BS1184" i="1"/>
  <c r="BI1188" i="1"/>
  <c r="BJ1188" i="1"/>
  <c r="BH1188" i="1"/>
  <c r="AU1188" i="1" l="1"/>
  <c r="AV1188" i="1"/>
  <c r="CF1184" i="1"/>
  <c r="CJ1184" i="1" s="1"/>
  <c r="CE1184" i="1"/>
  <c r="CL1184" i="1" s="1"/>
  <c r="BT1184" i="1"/>
  <c r="CD1184" i="1"/>
  <c r="BG1188" i="1"/>
  <c r="BO1184" i="1"/>
  <c r="BK1188" i="1"/>
  <c r="BL1188" i="1"/>
  <c r="AM1189" i="1"/>
  <c r="AO1189" i="1" l="1"/>
  <c r="CT1189" i="1" s="1"/>
  <c r="AP1189" i="1"/>
  <c r="AQ1189" i="1"/>
  <c r="AR1189" i="1"/>
  <c r="AS1189" i="1"/>
  <c r="AW1189" i="1"/>
  <c r="CG1184" i="1"/>
  <c r="CM1184" i="1" s="1"/>
  <c r="CH1184" i="1"/>
  <c r="CK1189" i="1"/>
  <c r="CN1184" i="1"/>
  <c r="BM1188" i="1"/>
  <c r="BN1188" i="1" s="1"/>
  <c r="BQ1185" i="1"/>
  <c r="CS1189" i="1"/>
  <c r="AN1189" i="1" l="1"/>
  <c r="CU1189" i="1"/>
  <c r="CV1189" i="1" s="1"/>
  <c r="CI1189" i="1"/>
  <c r="BS1185" i="1"/>
  <c r="BD1189" i="1"/>
  <c r="BE1189" i="1"/>
  <c r="BF1189" i="1"/>
  <c r="BH1189" i="1"/>
  <c r="BI1189" i="1"/>
  <c r="BJ1189" i="1"/>
  <c r="AV1189" i="1" l="1"/>
  <c r="AU1189" i="1"/>
  <c r="CF1185" i="1"/>
  <c r="CJ1185" i="1" s="1"/>
  <c r="CE1185" i="1"/>
  <c r="CL1185" i="1" s="1"/>
  <c r="BT1185" i="1"/>
  <c r="CD1185" i="1"/>
  <c r="BO1185" i="1"/>
  <c r="BK1189" i="1"/>
  <c r="BG1189" i="1"/>
  <c r="BL1189" i="1"/>
  <c r="AM1190" i="1"/>
  <c r="AQ1190" i="1" l="1"/>
  <c r="AR1190" i="1"/>
  <c r="AS1190" i="1"/>
  <c r="AO1190" i="1"/>
  <c r="CT1190" i="1" s="1"/>
  <c r="AP1190" i="1"/>
  <c r="AW1190" i="1"/>
  <c r="CG1185" i="1"/>
  <c r="CM1185" i="1" s="1"/>
  <c r="CH1185" i="1"/>
  <c r="CK1190" i="1"/>
  <c r="CN1185" i="1"/>
  <c r="BM1189" i="1"/>
  <c r="BN1189" i="1" s="1"/>
  <c r="BQ1186" i="1"/>
  <c r="CS1190" i="1"/>
  <c r="AN1190" i="1" l="1"/>
  <c r="AV1190" i="1" s="1"/>
  <c r="CU1190" i="1"/>
  <c r="CV1190" i="1" s="1"/>
  <c r="CI1190" i="1"/>
  <c r="BS1186" i="1"/>
  <c r="BD1190" i="1"/>
  <c r="BE1190" i="1"/>
  <c r="BF1190" i="1"/>
  <c r="BH1190" i="1"/>
  <c r="BI1190" i="1"/>
  <c r="BJ1190" i="1"/>
  <c r="AU1190" i="1" l="1"/>
  <c r="CF1186" i="1"/>
  <c r="CJ1186" i="1" s="1"/>
  <c r="CE1186" i="1"/>
  <c r="CL1186" i="1" s="1"/>
  <c r="BT1186" i="1"/>
  <c r="CD1186" i="1"/>
  <c r="BO1186" i="1"/>
  <c r="BK1190" i="1"/>
  <c r="BG1190" i="1"/>
  <c r="BL1190" i="1"/>
  <c r="AM1191" i="1"/>
  <c r="AO1191" i="1" l="1"/>
  <c r="CT1191" i="1" s="1"/>
  <c r="AP1191" i="1"/>
  <c r="AQ1191" i="1"/>
  <c r="AR1191" i="1"/>
  <c r="AS1191" i="1"/>
  <c r="AW1191" i="1"/>
  <c r="CG1186" i="1"/>
  <c r="CM1186" i="1" s="1"/>
  <c r="CH1186" i="1"/>
  <c r="CK1191" i="1"/>
  <c r="CN1186" i="1"/>
  <c r="BM1190" i="1"/>
  <c r="BN1190" i="1" s="1"/>
  <c r="CS1191" i="1"/>
  <c r="BQ1187" i="1"/>
  <c r="AN1191" i="1" l="1"/>
  <c r="CU1191" i="1"/>
  <c r="CV1191" i="1" s="1"/>
  <c r="CI1191" i="1"/>
  <c r="BS1187" i="1"/>
  <c r="BH1191" i="1"/>
  <c r="BI1191" i="1"/>
  <c r="BJ1191" i="1"/>
  <c r="BD1191" i="1"/>
  <c r="BE1191" i="1"/>
  <c r="BF1191" i="1"/>
  <c r="AV1191" i="1" l="1"/>
  <c r="AU1191" i="1"/>
  <c r="CF1187" i="1"/>
  <c r="CJ1187" i="1" s="1"/>
  <c r="CE1187" i="1"/>
  <c r="CL1187" i="1" s="1"/>
  <c r="BT1187" i="1"/>
  <c r="CD1187" i="1"/>
  <c r="BO1187" i="1"/>
  <c r="BK1191" i="1"/>
  <c r="BG1191" i="1"/>
  <c r="BL1191" i="1"/>
  <c r="AM1192" i="1"/>
  <c r="AO1192" i="1" l="1"/>
  <c r="CT1192" i="1" s="1"/>
  <c r="AP1192" i="1"/>
  <c r="AQ1192" i="1"/>
  <c r="AR1192" i="1"/>
  <c r="AS1192" i="1"/>
  <c r="AW1192" i="1"/>
  <c r="CG1187" i="1"/>
  <c r="CM1187" i="1" s="1"/>
  <c r="CH1187" i="1"/>
  <c r="CK1192" i="1"/>
  <c r="CN1187" i="1"/>
  <c r="BM1191" i="1"/>
  <c r="BN1191" i="1" s="1"/>
  <c r="BQ1188" i="1"/>
  <c r="CS1192" i="1"/>
  <c r="AN1192" i="1" l="1"/>
  <c r="CU1192" i="1"/>
  <c r="CV1192" i="1" s="1"/>
  <c r="CI1192" i="1"/>
  <c r="BS1188" i="1"/>
  <c r="BD1192" i="1"/>
  <c r="BE1192" i="1"/>
  <c r="BF1192" i="1"/>
  <c r="BH1192" i="1"/>
  <c r="BI1192" i="1"/>
  <c r="BJ1192" i="1"/>
  <c r="AV1192" i="1" l="1"/>
  <c r="AU1192" i="1"/>
  <c r="CF1188" i="1"/>
  <c r="CJ1188" i="1" s="1"/>
  <c r="CE1188" i="1"/>
  <c r="CL1188" i="1" s="1"/>
  <c r="BT1188" i="1"/>
  <c r="CD1188" i="1"/>
  <c r="BO1188" i="1"/>
  <c r="BK1192" i="1"/>
  <c r="BG1192" i="1"/>
  <c r="AM1193" i="1"/>
  <c r="BL1192" i="1"/>
  <c r="AR1193" i="1" l="1"/>
  <c r="AS1193" i="1"/>
  <c r="AO1193" i="1"/>
  <c r="CT1193" i="1" s="1"/>
  <c r="AP1193" i="1"/>
  <c r="AQ1193" i="1"/>
  <c r="AW1193" i="1"/>
  <c r="CG1188" i="1"/>
  <c r="CM1188" i="1" s="1"/>
  <c r="CH1188" i="1"/>
  <c r="CK1193" i="1"/>
  <c r="CN1188" i="1"/>
  <c r="BM1192" i="1"/>
  <c r="BN1192" i="1" s="1"/>
  <c r="CS1193" i="1"/>
  <c r="BQ1189" i="1"/>
  <c r="AN1193" i="1" l="1"/>
  <c r="CU1193" i="1"/>
  <c r="CV1193" i="1" s="1"/>
  <c r="CI1193" i="1"/>
  <c r="BS1189" i="1"/>
  <c r="BD1193" i="1"/>
  <c r="BE1193" i="1"/>
  <c r="BF1193" i="1"/>
  <c r="BH1193" i="1"/>
  <c r="BI1193" i="1"/>
  <c r="BJ1193" i="1"/>
  <c r="AV1193" i="1" l="1"/>
  <c r="AU1193" i="1"/>
  <c r="CF1189" i="1"/>
  <c r="CJ1189" i="1" s="1"/>
  <c r="CE1189" i="1"/>
  <c r="CL1189" i="1" s="1"/>
  <c r="BT1189" i="1"/>
  <c r="CD1189" i="1"/>
  <c r="BO1189" i="1"/>
  <c r="BK1193" i="1"/>
  <c r="BG1193" i="1"/>
  <c r="BL1193" i="1"/>
  <c r="AM1194" i="1"/>
  <c r="AO1194" i="1" l="1"/>
  <c r="AP1194" i="1"/>
  <c r="AQ1194" i="1"/>
  <c r="AR1194" i="1"/>
  <c r="AS1194" i="1"/>
  <c r="CK1194" i="1"/>
  <c r="AW1194" i="1"/>
  <c r="CG1189" i="1"/>
  <c r="CM1189" i="1" s="1"/>
  <c r="CH1189" i="1"/>
  <c r="CN1189" i="1"/>
  <c r="CS1194" i="1"/>
  <c r="BM1193" i="1"/>
  <c r="BN1193" i="1" s="1"/>
  <c r="BQ1190" i="1"/>
  <c r="BS1190" i="1" s="1"/>
  <c r="AN1194" i="1" l="1"/>
  <c r="CF1190" i="1"/>
  <c r="CJ1190" i="1" s="1"/>
  <c r="CE1190" i="1"/>
  <c r="CL1190" i="1" s="1"/>
  <c r="CI1194" i="1"/>
  <c r="BT1190" i="1"/>
  <c r="CD1190" i="1"/>
  <c r="CU1194" i="1"/>
  <c r="CT1194" i="1"/>
  <c r="BF1194" i="1"/>
  <c r="BD1194" i="1"/>
  <c r="BE1194" i="1"/>
  <c r="BH1194" i="1"/>
  <c r="BI1194" i="1"/>
  <c r="BJ1194" i="1"/>
  <c r="AV1194" i="1" l="1"/>
  <c r="AU1194" i="1"/>
  <c r="CG1190" i="1"/>
  <c r="CH1190" i="1"/>
  <c r="CV1194" i="1"/>
  <c r="BG1194" i="1"/>
  <c r="BO1190" i="1"/>
  <c r="BK1194" i="1"/>
  <c r="AM1195" i="1"/>
  <c r="BL1194" i="1"/>
  <c r="AP1195" i="1" l="1"/>
  <c r="AQ1195" i="1"/>
  <c r="AR1195" i="1"/>
  <c r="AS1195" i="1"/>
  <c r="AO1195" i="1"/>
  <c r="CT1195" i="1" s="1"/>
  <c r="CK1195" i="1"/>
  <c r="AW1195" i="1"/>
  <c r="CN1190" i="1"/>
  <c r="BM1194" i="1"/>
  <c r="BN1194" i="1" s="1"/>
  <c r="CS1195" i="1"/>
  <c r="BQ1191" i="1"/>
  <c r="BS1191" i="1" s="1"/>
  <c r="AN1195" i="1" l="1"/>
  <c r="CF1191" i="1"/>
  <c r="CJ1191" i="1" s="1"/>
  <c r="CE1191" i="1"/>
  <c r="CL1191" i="1" s="1"/>
  <c r="CU1195" i="1"/>
  <c r="CV1195" i="1" s="1"/>
  <c r="CI1195" i="1"/>
  <c r="BT1191" i="1"/>
  <c r="CD1191" i="1"/>
  <c r="BF1195" i="1"/>
  <c r="BJ1195" i="1"/>
  <c r="BI1195" i="1"/>
  <c r="BH1195" i="1"/>
  <c r="CM1190" i="1"/>
  <c r="BE1195" i="1"/>
  <c r="BD1195" i="1"/>
  <c r="AM1196" i="1"/>
  <c r="BL1195" i="1"/>
  <c r="AV1195" i="1" l="1"/>
  <c r="AU1195" i="1"/>
  <c r="AS1196" i="1"/>
  <c r="AO1196" i="1"/>
  <c r="AP1196" i="1"/>
  <c r="AQ1196" i="1"/>
  <c r="AR1196" i="1"/>
  <c r="D89" i="29"/>
  <c r="D91" i="29"/>
  <c r="D90" i="29"/>
  <c r="D92" i="29"/>
  <c r="AW1196" i="1"/>
  <c r="D96" i="29" s="1"/>
  <c r="CG1191" i="1"/>
  <c r="CH1191" i="1"/>
  <c r="CK1196" i="1"/>
  <c r="D59" i="29" s="1"/>
  <c r="BK1195" i="1"/>
  <c r="BM1195" i="1"/>
  <c r="BN1195" i="1" s="1"/>
  <c r="BO1191" i="1"/>
  <c r="BG1195" i="1"/>
  <c r="CS1196" i="1"/>
  <c r="BQ1192" i="1"/>
  <c r="BQ1195" i="1"/>
  <c r="BQ1193" i="1"/>
  <c r="BQ1194" i="1"/>
  <c r="AN1196" i="1" l="1"/>
  <c r="D88" i="29"/>
  <c r="CI1196" i="1"/>
  <c r="D61" i="29" s="1"/>
  <c r="CN1191" i="1"/>
  <c r="CT1196" i="1"/>
  <c r="CU1196" i="1"/>
  <c r="BS1193" i="1"/>
  <c r="BS1194" i="1"/>
  <c r="BS1192" i="1"/>
  <c r="BS1195" i="1"/>
  <c r="D70" i="29"/>
  <c r="BH1196" i="1"/>
  <c r="BI1196" i="1"/>
  <c r="BJ1196" i="1"/>
  <c r="BD1196" i="1"/>
  <c r="BE1196" i="1"/>
  <c r="BF1196" i="1"/>
  <c r="D93" i="29" l="1"/>
  <c r="AV1196" i="1"/>
  <c r="D94" i="29" s="1"/>
  <c r="AU1196" i="1"/>
  <c r="CF1192" i="1"/>
  <c r="CJ1192" i="1" s="1"/>
  <c r="CE1192" i="1"/>
  <c r="CL1192" i="1" s="1"/>
  <c r="CF1195" i="1"/>
  <c r="CJ1195" i="1" s="1"/>
  <c r="CE1195" i="1"/>
  <c r="CL1195" i="1" s="1"/>
  <c r="CF1194" i="1"/>
  <c r="CJ1194" i="1" s="1"/>
  <c r="CE1194" i="1"/>
  <c r="CL1194" i="1" s="1"/>
  <c r="CF1193" i="1"/>
  <c r="CJ1193" i="1" s="1"/>
  <c r="CE1193" i="1"/>
  <c r="CL1193" i="1" s="1"/>
  <c r="BT1192" i="1"/>
  <c r="CD1192" i="1"/>
  <c r="BT1194" i="1"/>
  <c r="CD1194" i="1"/>
  <c r="CD1195" i="1"/>
  <c r="BT1193" i="1"/>
  <c r="CD1193" i="1"/>
  <c r="CH1193" i="1" s="1"/>
  <c r="CV1196" i="1"/>
  <c r="CM1191" i="1"/>
  <c r="BO1194" i="1"/>
  <c r="BO1195" i="1"/>
  <c r="BT1195" i="1"/>
  <c r="BO1192" i="1"/>
  <c r="BO1193" i="1"/>
  <c r="BK1196" i="1"/>
  <c r="BG1196" i="1"/>
  <c r="D47" i="29" s="1"/>
  <c r="BL1196" i="1"/>
  <c r="BQ1196" i="1"/>
  <c r="D69" i="29" l="1"/>
  <c r="H69" i="29" s="1"/>
  <c r="CN1192" i="1"/>
  <c r="DU1195" i="1"/>
  <c r="DU1194" i="1" s="1"/>
  <c r="DU1193" i="1" s="1"/>
  <c r="DU1192" i="1" s="1"/>
  <c r="DU1191" i="1" s="1"/>
  <c r="DU1190" i="1" s="1"/>
  <c r="DU1189" i="1" s="1"/>
  <c r="DU1188" i="1" s="1"/>
  <c r="DU1187" i="1" s="1"/>
  <c r="DU1186" i="1" s="1"/>
  <c r="DU1185" i="1" s="1"/>
  <c r="DU1184" i="1" s="1"/>
  <c r="DU1183" i="1" s="1"/>
  <c r="DU1182" i="1" s="1"/>
  <c r="DU1181" i="1" s="1"/>
  <c r="DU1180" i="1" s="1"/>
  <c r="DU1179" i="1" s="1"/>
  <c r="DU1178" i="1" s="1"/>
  <c r="DU1177" i="1" s="1"/>
  <c r="DU1176" i="1" s="1"/>
  <c r="DU1175" i="1" s="1"/>
  <c r="DU1174" i="1" s="1"/>
  <c r="DU1173" i="1" s="1"/>
  <c r="DU1172" i="1" s="1"/>
  <c r="DU1171" i="1" s="1"/>
  <c r="DU1170" i="1" s="1"/>
  <c r="DU1169" i="1" s="1"/>
  <c r="DU1168" i="1" s="1"/>
  <c r="DU1167" i="1" s="1"/>
  <c r="DU1166" i="1" s="1"/>
  <c r="DU1165" i="1" s="1"/>
  <c r="DU1164" i="1" s="1"/>
  <c r="DU1163" i="1" s="1"/>
  <c r="DU1162" i="1" s="1"/>
  <c r="DU1161" i="1" s="1"/>
  <c r="DU1160" i="1" s="1"/>
  <c r="DU1159" i="1" s="1"/>
  <c r="DU1158" i="1" s="1"/>
  <c r="DU1157" i="1" s="1"/>
  <c r="DU1156" i="1" s="1"/>
  <c r="DU1155" i="1" s="1"/>
  <c r="DU1154" i="1" s="1"/>
  <c r="DU1153" i="1" s="1"/>
  <c r="DU1152" i="1" s="1"/>
  <c r="DU1151" i="1" s="1"/>
  <c r="DU1150" i="1" s="1"/>
  <c r="DU1149" i="1" s="1"/>
  <c r="DU1148" i="1" s="1"/>
  <c r="DU1147" i="1" s="1"/>
  <c r="DU1146" i="1" s="1"/>
  <c r="DU1145" i="1" s="1"/>
  <c r="DU1144" i="1" s="1"/>
  <c r="DU1143" i="1" s="1"/>
  <c r="DU1142" i="1" s="1"/>
  <c r="DU1141" i="1" s="1"/>
  <c r="DU1140" i="1" s="1"/>
  <c r="DU1139" i="1" s="1"/>
  <c r="DU1138" i="1" s="1"/>
  <c r="DU1137" i="1" s="1"/>
  <c r="DU1136" i="1" s="1"/>
  <c r="DU1135" i="1" s="1"/>
  <c r="DU1134" i="1" s="1"/>
  <c r="DU1133" i="1" s="1"/>
  <c r="DU1132" i="1" s="1"/>
  <c r="DU1131" i="1" s="1"/>
  <c r="DU1130" i="1" s="1"/>
  <c r="DU1129" i="1" s="1"/>
  <c r="DU1128" i="1" s="1"/>
  <c r="DU1127" i="1" s="1"/>
  <c r="DU1126" i="1" s="1"/>
  <c r="DU1125" i="1" s="1"/>
  <c r="DU1124" i="1" s="1"/>
  <c r="DU1123" i="1" s="1"/>
  <c r="DU1122" i="1" s="1"/>
  <c r="DU1121" i="1" s="1"/>
  <c r="DU1120" i="1" s="1"/>
  <c r="DU1119" i="1" s="1"/>
  <c r="DU1118" i="1" s="1"/>
  <c r="DU1117" i="1" s="1"/>
  <c r="DU1116" i="1" s="1"/>
  <c r="DU1115" i="1" s="1"/>
  <c r="DU1114" i="1" s="1"/>
  <c r="DU1113" i="1" s="1"/>
  <c r="DU1112" i="1" s="1"/>
  <c r="DU1111" i="1" s="1"/>
  <c r="DU1110" i="1" s="1"/>
  <c r="DU1109" i="1" s="1"/>
  <c r="DU1108" i="1" s="1"/>
  <c r="DU1107" i="1" s="1"/>
  <c r="DU1106" i="1" s="1"/>
  <c r="DU1105" i="1" s="1"/>
  <c r="DU1104" i="1" s="1"/>
  <c r="DU1103" i="1" s="1"/>
  <c r="DU1102" i="1" s="1"/>
  <c r="DU1101" i="1" s="1"/>
  <c r="DU1100" i="1" s="1"/>
  <c r="DU1099" i="1" s="1"/>
  <c r="DU1098" i="1" s="1"/>
  <c r="DU1097" i="1" s="1"/>
  <c r="DU1096" i="1" s="1"/>
  <c r="DU1095" i="1" s="1"/>
  <c r="DU1094" i="1" s="1"/>
  <c r="DU1093" i="1" s="1"/>
  <c r="DU1092" i="1" s="1"/>
  <c r="DU1091" i="1" s="1"/>
  <c r="DU1090" i="1" s="1"/>
  <c r="DU1089" i="1" s="1"/>
  <c r="DU1088" i="1" s="1"/>
  <c r="DU1087" i="1" s="1"/>
  <c r="DU1086" i="1" s="1"/>
  <c r="DU1085" i="1" s="1"/>
  <c r="DU1084" i="1" s="1"/>
  <c r="DU1083" i="1" s="1"/>
  <c r="DU1082" i="1" s="1"/>
  <c r="DU1081" i="1" s="1"/>
  <c r="DU1080" i="1" s="1"/>
  <c r="DU1079" i="1" s="1"/>
  <c r="DU1078" i="1" s="1"/>
  <c r="DU1077" i="1" s="1"/>
  <c r="DU1076" i="1" s="1"/>
  <c r="DU1075" i="1" s="1"/>
  <c r="DU1074" i="1" s="1"/>
  <c r="DU1073" i="1" s="1"/>
  <c r="DU1072" i="1" s="1"/>
  <c r="DU1071" i="1" s="1"/>
  <c r="DU1070" i="1" s="1"/>
  <c r="DU1069" i="1" s="1"/>
  <c r="DU1068" i="1" s="1"/>
  <c r="DU1067" i="1" s="1"/>
  <c r="DU1066" i="1" s="1"/>
  <c r="DU1065" i="1" s="1"/>
  <c r="DU1064" i="1" s="1"/>
  <c r="DU1063" i="1" s="1"/>
  <c r="DU1062" i="1" s="1"/>
  <c r="DU1061" i="1" s="1"/>
  <c r="DU1060" i="1" s="1"/>
  <c r="DU1059" i="1" s="1"/>
  <c r="DU1058" i="1" s="1"/>
  <c r="DU1057" i="1" s="1"/>
  <c r="DU1056" i="1" s="1"/>
  <c r="DU1055" i="1" s="1"/>
  <c r="DU1054" i="1" s="1"/>
  <c r="DU1053" i="1" s="1"/>
  <c r="DU1052" i="1" s="1"/>
  <c r="DU1051" i="1" s="1"/>
  <c r="DU1050" i="1" s="1"/>
  <c r="DU1049" i="1" s="1"/>
  <c r="DU1048" i="1" s="1"/>
  <c r="DU1047" i="1" s="1"/>
  <c r="DU1046" i="1" s="1"/>
  <c r="DU1045" i="1" s="1"/>
  <c r="DU1044" i="1" s="1"/>
  <c r="DU1043" i="1" s="1"/>
  <c r="DU1042" i="1" s="1"/>
  <c r="DU1041" i="1" s="1"/>
  <c r="DU1040" i="1" s="1"/>
  <c r="DU1039" i="1" s="1"/>
  <c r="DU1038" i="1" s="1"/>
  <c r="DU1037" i="1" s="1"/>
  <c r="DU1036" i="1" s="1"/>
  <c r="DU1035" i="1" s="1"/>
  <c r="DU1034" i="1" s="1"/>
  <c r="DU1033" i="1" s="1"/>
  <c r="DU1032" i="1" s="1"/>
  <c r="DU1031" i="1" s="1"/>
  <c r="DU1030" i="1" s="1"/>
  <c r="DU1029" i="1" s="1"/>
  <c r="DU1028" i="1" s="1"/>
  <c r="DU1027" i="1" s="1"/>
  <c r="DU1026" i="1" s="1"/>
  <c r="DU1025" i="1" s="1"/>
  <c r="DU1024" i="1" s="1"/>
  <c r="DU1023" i="1" s="1"/>
  <c r="DU1022" i="1" s="1"/>
  <c r="DU1021" i="1" s="1"/>
  <c r="DU1020" i="1" s="1"/>
  <c r="DU1019" i="1" s="1"/>
  <c r="DU1018" i="1" s="1"/>
  <c r="DU1017" i="1" s="1"/>
  <c r="DU1016" i="1" s="1"/>
  <c r="DU1015" i="1" s="1"/>
  <c r="DU1014" i="1" s="1"/>
  <c r="DU1013" i="1" s="1"/>
  <c r="DU1012" i="1" s="1"/>
  <c r="DU1011" i="1" s="1"/>
  <c r="DU1010" i="1" s="1"/>
  <c r="DU1009" i="1" s="1"/>
  <c r="DU1008" i="1" s="1"/>
  <c r="DU1007" i="1" s="1"/>
  <c r="DU1006" i="1" s="1"/>
  <c r="DU1005" i="1" s="1"/>
  <c r="DU1004" i="1" s="1"/>
  <c r="DU1003" i="1" s="1"/>
  <c r="DU1002" i="1" s="1"/>
  <c r="DU1001" i="1" s="1"/>
  <c r="DU1000" i="1" s="1"/>
  <c r="DU999" i="1" s="1"/>
  <c r="DU998" i="1" s="1"/>
  <c r="DU997" i="1" s="1"/>
  <c r="DU996" i="1" s="1"/>
  <c r="DU995" i="1" s="1"/>
  <c r="DU994" i="1" s="1"/>
  <c r="DU993" i="1" s="1"/>
  <c r="DU992" i="1" s="1"/>
  <c r="DU991" i="1" s="1"/>
  <c r="DU990" i="1" s="1"/>
  <c r="DU989" i="1" s="1"/>
  <c r="DU988" i="1" s="1"/>
  <c r="DU987" i="1" s="1"/>
  <c r="DU986" i="1" s="1"/>
  <c r="DU985" i="1" s="1"/>
  <c r="DU984" i="1" s="1"/>
  <c r="DU983" i="1" s="1"/>
  <c r="DU982" i="1" s="1"/>
  <c r="DU981" i="1" s="1"/>
  <c r="DU980" i="1" s="1"/>
  <c r="DU979" i="1" s="1"/>
  <c r="DU978" i="1" s="1"/>
  <c r="DU977" i="1" s="1"/>
  <c r="DU976" i="1" s="1"/>
  <c r="DU975" i="1" s="1"/>
  <c r="DU974" i="1" s="1"/>
  <c r="DU973" i="1" s="1"/>
  <c r="DU972" i="1" s="1"/>
  <c r="DU971" i="1" s="1"/>
  <c r="DU970" i="1" s="1"/>
  <c r="DU969" i="1" s="1"/>
  <c r="DU968" i="1" s="1"/>
  <c r="DU967" i="1" s="1"/>
  <c r="DU966" i="1" s="1"/>
  <c r="DU965" i="1" s="1"/>
  <c r="DU964" i="1" s="1"/>
  <c r="DU963" i="1" s="1"/>
  <c r="DU962" i="1" s="1"/>
  <c r="DU961" i="1" s="1"/>
  <c r="DU960" i="1" s="1"/>
  <c r="DU959" i="1" s="1"/>
  <c r="DU958" i="1" s="1"/>
  <c r="DU957" i="1" s="1"/>
  <c r="DU956" i="1" s="1"/>
  <c r="DU955" i="1" s="1"/>
  <c r="DU954" i="1" s="1"/>
  <c r="DU953" i="1" s="1"/>
  <c r="DU952" i="1" s="1"/>
  <c r="DU951" i="1" s="1"/>
  <c r="DU950" i="1" s="1"/>
  <c r="DU949" i="1" s="1"/>
  <c r="DU948" i="1" s="1"/>
  <c r="DU947" i="1" s="1"/>
  <c r="DU946" i="1" s="1"/>
  <c r="DU945" i="1" s="1"/>
  <c r="DU944" i="1" s="1"/>
  <c r="DU943" i="1" s="1"/>
  <c r="DU942" i="1" s="1"/>
  <c r="DU941" i="1" s="1"/>
  <c r="DU940" i="1" s="1"/>
  <c r="DU939" i="1" s="1"/>
  <c r="DU938" i="1" s="1"/>
  <c r="DU937" i="1" s="1"/>
  <c r="DU936" i="1" s="1"/>
  <c r="DU935" i="1" s="1"/>
  <c r="DU934" i="1" s="1"/>
  <c r="DU933" i="1" s="1"/>
  <c r="DU932" i="1" s="1"/>
  <c r="DU931" i="1" s="1"/>
  <c r="DU930" i="1" s="1"/>
  <c r="DU929" i="1" s="1"/>
  <c r="DU928" i="1" s="1"/>
  <c r="DU927" i="1" s="1"/>
  <c r="DU926" i="1" s="1"/>
  <c r="DU925" i="1" s="1"/>
  <c r="DU924" i="1" s="1"/>
  <c r="DU923" i="1" s="1"/>
  <c r="DU922" i="1" s="1"/>
  <c r="DU921" i="1" s="1"/>
  <c r="DU920" i="1" s="1"/>
  <c r="DU919" i="1" s="1"/>
  <c r="DU918" i="1" s="1"/>
  <c r="DU917" i="1" s="1"/>
  <c r="DU916" i="1" s="1"/>
  <c r="DU915" i="1" s="1"/>
  <c r="DU914" i="1" s="1"/>
  <c r="DU913" i="1" s="1"/>
  <c r="DU912" i="1" s="1"/>
  <c r="DU911" i="1" s="1"/>
  <c r="DU910" i="1" s="1"/>
  <c r="DU909" i="1" s="1"/>
  <c r="DU908" i="1" s="1"/>
  <c r="DU907" i="1" s="1"/>
  <c r="DU906" i="1" s="1"/>
  <c r="DU905" i="1" s="1"/>
  <c r="DU904" i="1" s="1"/>
  <c r="DU903" i="1" s="1"/>
  <c r="DU902" i="1" s="1"/>
  <c r="DU901" i="1" s="1"/>
  <c r="DU900" i="1" s="1"/>
  <c r="DU899" i="1" s="1"/>
  <c r="DU898" i="1" s="1"/>
  <c r="DU897" i="1" s="1"/>
  <c r="DU896" i="1" s="1"/>
  <c r="DU895" i="1" s="1"/>
  <c r="DU894" i="1" s="1"/>
  <c r="DU893" i="1" s="1"/>
  <c r="DU892" i="1" s="1"/>
  <c r="DU891" i="1" s="1"/>
  <c r="DU890" i="1" s="1"/>
  <c r="DU889" i="1" s="1"/>
  <c r="DU888" i="1" s="1"/>
  <c r="DU887" i="1" s="1"/>
  <c r="DU886" i="1" s="1"/>
  <c r="DU885" i="1" s="1"/>
  <c r="DU884" i="1" s="1"/>
  <c r="DU883" i="1" s="1"/>
  <c r="DU882" i="1" s="1"/>
  <c r="DU881" i="1" s="1"/>
  <c r="DU880" i="1" s="1"/>
  <c r="DU879" i="1" s="1"/>
  <c r="DU878" i="1" s="1"/>
  <c r="DU877" i="1" s="1"/>
  <c r="DU876" i="1" s="1"/>
  <c r="DU875" i="1" s="1"/>
  <c r="DU874" i="1" s="1"/>
  <c r="DU873" i="1" s="1"/>
  <c r="DU872" i="1" s="1"/>
  <c r="DU871" i="1" s="1"/>
  <c r="DU870" i="1" s="1"/>
  <c r="DU869" i="1" s="1"/>
  <c r="DU868" i="1" s="1"/>
  <c r="DU867" i="1" s="1"/>
  <c r="DU866" i="1" s="1"/>
  <c r="DU865" i="1" s="1"/>
  <c r="DU864" i="1" s="1"/>
  <c r="DU863" i="1" s="1"/>
  <c r="DU862" i="1" s="1"/>
  <c r="DU861" i="1" s="1"/>
  <c r="DU860" i="1" s="1"/>
  <c r="DU859" i="1" s="1"/>
  <c r="DU858" i="1" s="1"/>
  <c r="DU857" i="1" s="1"/>
  <c r="DU856" i="1" s="1"/>
  <c r="DU855" i="1" s="1"/>
  <c r="DU854" i="1" s="1"/>
  <c r="DU853" i="1" s="1"/>
  <c r="DU852" i="1" s="1"/>
  <c r="DU851" i="1" s="1"/>
  <c r="DU850" i="1" s="1"/>
  <c r="DU849" i="1" s="1"/>
  <c r="DU848" i="1" s="1"/>
  <c r="DU847" i="1" s="1"/>
  <c r="DU846" i="1" s="1"/>
  <c r="DU845" i="1" s="1"/>
  <c r="DU844" i="1" s="1"/>
  <c r="DU843" i="1" s="1"/>
  <c r="DU842" i="1" s="1"/>
  <c r="DU841" i="1" s="1"/>
  <c r="DU840" i="1" s="1"/>
  <c r="DU839" i="1" s="1"/>
  <c r="DU838" i="1" s="1"/>
  <c r="DU837" i="1" s="1"/>
  <c r="DU836" i="1" s="1"/>
  <c r="DU835" i="1" s="1"/>
  <c r="DU834" i="1" s="1"/>
  <c r="DU833" i="1" s="1"/>
  <c r="DU832" i="1" s="1"/>
  <c r="DU831" i="1" s="1"/>
  <c r="DU830" i="1" s="1"/>
  <c r="DU829" i="1" s="1"/>
  <c r="DU828" i="1" s="1"/>
  <c r="DU827" i="1" s="1"/>
  <c r="DU826" i="1" s="1"/>
  <c r="DU825" i="1" s="1"/>
  <c r="DU824" i="1" s="1"/>
  <c r="DU823" i="1" s="1"/>
  <c r="DU822" i="1" s="1"/>
  <c r="DU821" i="1" s="1"/>
  <c r="DU820" i="1" s="1"/>
  <c r="DU819" i="1" s="1"/>
  <c r="DU818" i="1" s="1"/>
  <c r="DU817" i="1" s="1"/>
  <c r="DU816" i="1" s="1"/>
  <c r="DU815" i="1" s="1"/>
  <c r="DU814" i="1" s="1"/>
  <c r="DU813" i="1" s="1"/>
  <c r="DU812" i="1" s="1"/>
  <c r="DU811" i="1" s="1"/>
  <c r="DU810" i="1" s="1"/>
  <c r="DU809" i="1" s="1"/>
  <c r="DU808" i="1" s="1"/>
  <c r="DU807" i="1" s="1"/>
  <c r="DU806" i="1" s="1"/>
  <c r="DU805" i="1" s="1"/>
  <c r="DU804" i="1" s="1"/>
  <c r="DU803" i="1" s="1"/>
  <c r="DU802" i="1" s="1"/>
  <c r="DU801" i="1" s="1"/>
  <c r="DU800" i="1" s="1"/>
  <c r="DU799" i="1" s="1"/>
  <c r="DU798" i="1" s="1"/>
  <c r="DU797" i="1" s="1"/>
  <c r="DU796" i="1" s="1"/>
  <c r="DU795" i="1" s="1"/>
  <c r="DU794" i="1" s="1"/>
  <c r="DU793" i="1" s="1"/>
  <c r="DU792" i="1" s="1"/>
  <c r="DU791" i="1" s="1"/>
  <c r="DU790" i="1" s="1"/>
  <c r="DU789" i="1" s="1"/>
  <c r="DU788" i="1" s="1"/>
  <c r="DU787" i="1" s="1"/>
  <c r="DU786" i="1" s="1"/>
  <c r="DU785" i="1" s="1"/>
  <c r="DU784" i="1" s="1"/>
  <c r="DU783" i="1" s="1"/>
  <c r="DU782" i="1" s="1"/>
  <c r="DU781" i="1" s="1"/>
  <c r="DU780" i="1" s="1"/>
  <c r="DU779" i="1" s="1"/>
  <c r="DU778" i="1" s="1"/>
  <c r="DU777" i="1" s="1"/>
  <c r="DU776" i="1" s="1"/>
  <c r="DU775" i="1" s="1"/>
  <c r="DU774" i="1" s="1"/>
  <c r="DU773" i="1" s="1"/>
  <c r="DU772" i="1" s="1"/>
  <c r="DU771" i="1" s="1"/>
  <c r="DU770" i="1" s="1"/>
  <c r="DU769" i="1" s="1"/>
  <c r="DU768" i="1" s="1"/>
  <c r="DU767" i="1" s="1"/>
  <c r="DU766" i="1" s="1"/>
  <c r="DU765" i="1" s="1"/>
  <c r="DU764" i="1" s="1"/>
  <c r="DU763" i="1" s="1"/>
  <c r="DU762" i="1" s="1"/>
  <c r="DU761" i="1" s="1"/>
  <c r="DU760" i="1" s="1"/>
  <c r="DU759" i="1" s="1"/>
  <c r="DU758" i="1" s="1"/>
  <c r="DU757" i="1" s="1"/>
  <c r="DU756" i="1" s="1"/>
  <c r="DU755" i="1" s="1"/>
  <c r="DU754" i="1" s="1"/>
  <c r="DU753" i="1" s="1"/>
  <c r="DU752" i="1" s="1"/>
  <c r="DU751" i="1" s="1"/>
  <c r="DU750" i="1" s="1"/>
  <c r="DU749" i="1" s="1"/>
  <c r="DU748" i="1" s="1"/>
  <c r="DU747" i="1" s="1"/>
  <c r="DU746" i="1" s="1"/>
  <c r="DU745" i="1" s="1"/>
  <c r="DU744" i="1" s="1"/>
  <c r="DU743" i="1" s="1"/>
  <c r="DU742" i="1" s="1"/>
  <c r="DU741" i="1" s="1"/>
  <c r="DU740" i="1" s="1"/>
  <c r="DU739" i="1" s="1"/>
  <c r="DU738" i="1" s="1"/>
  <c r="DU737" i="1" s="1"/>
  <c r="DU736" i="1" s="1"/>
  <c r="DU735" i="1" s="1"/>
  <c r="DU734" i="1" s="1"/>
  <c r="DU733" i="1" s="1"/>
  <c r="DU732" i="1" s="1"/>
  <c r="DU731" i="1" s="1"/>
  <c r="DU730" i="1" s="1"/>
  <c r="DU729" i="1" s="1"/>
  <c r="DU728" i="1" s="1"/>
  <c r="DU727" i="1" s="1"/>
  <c r="DU726" i="1" s="1"/>
  <c r="DU725" i="1" s="1"/>
  <c r="DU724" i="1" s="1"/>
  <c r="DU723" i="1" s="1"/>
  <c r="DU722" i="1" s="1"/>
  <c r="DU721" i="1" s="1"/>
  <c r="DU720" i="1" s="1"/>
  <c r="DU719" i="1" s="1"/>
  <c r="DU718" i="1" s="1"/>
  <c r="DU717" i="1" s="1"/>
  <c r="DU716" i="1" s="1"/>
  <c r="DU715" i="1" s="1"/>
  <c r="DU714" i="1" s="1"/>
  <c r="DU713" i="1" s="1"/>
  <c r="DU712" i="1" s="1"/>
  <c r="DU711" i="1" s="1"/>
  <c r="DU710" i="1" s="1"/>
  <c r="DU709" i="1" s="1"/>
  <c r="DU708" i="1" s="1"/>
  <c r="DU707" i="1" s="1"/>
  <c r="DU706" i="1" s="1"/>
  <c r="DU705" i="1" s="1"/>
  <c r="DU704" i="1" s="1"/>
  <c r="DU703" i="1" s="1"/>
  <c r="DU702" i="1" s="1"/>
  <c r="DU701" i="1" s="1"/>
  <c r="DU700" i="1" s="1"/>
  <c r="DU699" i="1" s="1"/>
  <c r="DU698" i="1" s="1"/>
  <c r="DU697" i="1" s="1"/>
  <c r="DU696" i="1" s="1"/>
  <c r="DU695" i="1" s="1"/>
  <c r="DU694" i="1" s="1"/>
  <c r="DU693" i="1" s="1"/>
  <c r="DU692" i="1" s="1"/>
  <c r="DU691" i="1" s="1"/>
  <c r="DU690" i="1" s="1"/>
  <c r="DU689" i="1" s="1"/>
  <c r="DU688" i="1" s="1"/>
  <c r="DU687" i="1" s="1"/>
  <c r="DU686" i="1" s="1"/>
  <c r="DU685" i="1" s="1"/>
  <c r="DU684" i="1" s="1"/>
  <c r="DU683" i="1" s="1"/>
  <c r="DU682" i="1" s="1"/>
  <c r="DU681" i="1" s="1"/>
  <c r="DU680" i="1" s="1"/>
  <c r="DU679" i="1" s="1"/>
  <c r="DU678" i="1" s="1"/>
  <c r="DU677" i="1" s="1"/>
  <c r="DU676" i="1" s="1"/>
  <c r="DU675" i="1" s="1"/>
  <c r="DU674" i="1" s="1"/>
  <c r="DU673" i="1" s="1"/>
  <c r="DU672" i="1" s="1"/>
  <c r="DU671" i="1" s="1"/>
  <c r="DU670" i="1" s="1"/>
  <c r="DU669" i="1" s="1"/>
  <c r="DU668" i="1" s="1"/>
  <c r="DU667" i="1" s="1"/>
  <c r="DU666" i="1" s="1"/>
  <c r="DU665" i="1" s="1"/>
  <c r="DU664" i="1" s="1"/>
  <c r="DU663" i="1" s="1"/>
  <c r="DU662" i="1" s="1"/>
  <c r="DU661" i="1" s="1"/>
  <c r="DU660" i="1" s="1"/>
  <c r="DU659" i="1" s="1"/>
  <c r="DU658" i="1" s="1"/>
  <c r="DU657" i="1" s="1"/>
  <c r="DU656" i="1" s="1"/>
  <c r="DU655" i="1" s="1"/>
  <c r="DU654" i="1" s="1"/>
  <c r="DU653" i="1" s="1"/>
  <c r="DU652" i="1" s="1"/>
  <c r="DU651" i="1" s="1"/>
  <c r="DU650" i="1" s="1"/>
  <c r="DU649" i="1" s="1"/>
  <c r="DU648" i="1" s="1"/>
  <c r="DU647" i="1" s="1"/>
  <c r="DU646" i="1" s="1"/>
  <c r="DU645" i="1" s="1"/>
  <c r="DU644" i="1" s="1"/>
  <c r="DU643" i="1" s="1"/>
  <c r="DU642" i="1" s="1"/>
  <c r="DU641" i="1" s="1"/>
  <c r="DU640" i="1" s="1"/>
  <c r="DU639" i="1" s="1"/>
  <c r="DU638" i="1" s="1"/>
  <c r="DU637" i="1" s="1"/>
  <c r="DU636" i="1" s="1"/>
  <c r="DU635" i="1" s="1"/>
  <c r="DU634" i="1" s="1"/>
  <c r="DU633" i="1" s="1"/>
  <c r="DU632" i="1" s="1"/>
  <c r="DU631" i="1" s="1"/>
  <c r="DU630" i="1" s="1"/>
  <c r="DU629" i="1" s="1"/>
  <c r="DU628" i="1" s="1"/>
  <c r="DU627" i="1" s="1"/>
  <c r="DU626" i="1" s="1"/>
  <c r="DU625" i="1" s="1"/>
  <c r="DU624" i="1" s="1"/>
  <c r="DU623" i="1" s="1"/>
  <c r="DU622" i="1" s="1"/>
  <c r="DU621" i="1" s="1"/>
  <c r="DU620" i="1" s="1"/>
  <c r="DU619" i="1" s="1"/>
  <c r="DU618" i="1" s="1"/>
  <c r="DU617" i="1" s="1"/>
  <c r="DU616" i="1" s="1"/>
  <c r="DU615" i="1" s="1"/>
  <c r="DU614" i="1" s="1"/>
  <c r="DU613" i="1" s="1"/>
  <c r="DU612" i="1" s="1"/>
  <c r="DU611" i="1" s="1"/>
  <c r="DU610" i="1" s="1"/>
  <c r="DU609" i="1" s="1"/>
  <c r="DU608" i="1" s="1"/>
  <c r="DU607" i="1" s="1"/>
  <c r="DU606" i="1" s="1"/>
  <c r="DU605" i="1" s="1"/>
  <c r="DU604" i="1" s="1"/>
  <c r="DU603" i="1" s="1"/>
  <c r="DU602" i="1" s="1"/>
  <c r="DU601" i="1" s="1"/>
  <c r="DU600" i="1" s="1"/>
  <c r="DU599" i="1" s="1"/>
  <c r="DU598" i="1" s="1"/>
  <c r="DU597" i="1" s="1"/>
  <c r="DU596" i="1" s="1"/>
  <c r="DU595" i="1" s="1"/>
  <c r="DU594" i="1" s="1"/>
  <c r="DU593" i="1" s="1"/>
  <c r="DU592" i="1" s="1"/>
  <c r="DU591" i="1" s="1"/>
  <c r="DU590" i="1" s="1"/>
  <c r="DU589" i="1" s="1"/>
  <c r="DU588" i="1" s="1"/>
  <c r="DU587" i="1" s="1"/>
  <c r="DU586" i="1" s="1"/>
  <c r="DU585" i="1" s="1"/>
  <c r="DU584" i="1" s="1"/>
  <c r="DU583" i="1" s="1"/>
  <c r="DU582" i="1" s="1"/>
  <c r="DU581" i="1" s="1"/>
  <c r="DU580" i="1" s="1"/>
  <c r="DU579" i="1" s="1"/>
  <c r="DU578" i="1" s="1"/>
  <c r="DU577" i="1" s="1"/>
  <c r="DU576" i="1" s="1"/>
  <c r="DU575" i="1" s="1"/>
  <c r="DU574" i="1" s="1"/>
  <c r="DU573" i="1" s="1"/>
  <c r="DU572" i="1" s="1"/>
  <c r="DU571" i="1" s="1"/>
  <c r="DU570" i="1" s="1"/>
  <c r="DU569" i="1" s="1"/>
  <c r="DU568" i="1" s="1"/>
  <c r="DU567" i="1" s="1"/>
  <c r="DU566" i="1" s="1"/>
  <c r="DU565" i="1" s="1"/>
  <c r="DU564" i="1" s="1"/>
  <c r="DU563" i="1" s="1"/>
  <c r="DU562" i="1" s="1"/>
  <c r="DU561" i="1" s="1"/>
  <c r="DU560" i="1" s="1"/>
  <c r="DU559" i="1" s="1"/>
  <c r="DU558" i="1" s="1"/>
  <c r="DU557" i="1" s="1"/>
  <c r="DU556" i="1" s="1"/>
  <c r="DU555" i="1" s="1"/>
  <c r="DU554" i="1" s="1"/>
  <c r="DU553" i="1" s="1"/>
  <c r="DU552" i="1" s="1"/>
  <c r="DU551" i="1" s="1"/>
  <c r="DU550" i="1" s="1"/>
  <c r="DU549" i="1" s="1"/>
  <c r="DU548" i="1" s="1"/>
  <c r="DU547" i="1" s="1"/>
  <c r="DU546" i="1" s="1"/>
  <c r="DU545" i="1" s="1"/>
  <c r="DU544" i="1" s="1"/>
  <c r="DU543" i="1" s="1"/>
  <c r="DU542" i="1" s="1"/>
  <c r="DU541" i="1" s="1"/>
  <c r="DU540" i="1" s="1"/>
  <c r="DU539" i="1" s="1"/>
  <c r="DU538" i="1" s="1"/>
  <c r="DU537" i="1" s="1"/>
  <c r="DU536" i="1" s="1"/>
  <c r="DU535" i="1" s="1"/>
  <c r="DU534" i="1" s="1"/>
  <c r="DU533" i="1" s="1"/>
  <c r="DU532" i="1" s="1"/>
  <c r="DU531" i="1" s="1"/>
  <c r="DU530" i="1" s="1"/>
  <c r="DU529" i="1" s="1"/>
  <c r="DU528" i="1" s="1"/>
  <c r="DU527" i="1" s="1"/>
  <c r="DU526" i="1" s="1"/>
  <c r="DU525" i="1" s="1"/>
  <c r="DU524" i="1" s="1"/>
  <c r="DU523" i="1" s="1"/>
  <c r="DU522" i="1" s="1"/>
  <c r="DU521" i="1" s="1"/>
  <c r="DU520" i="1" s="1"/>
  <c r="DU519" i="1" s="1"/>
  <c r="DU518" i="1" s="1"/>
  <c r="DU517" i="1" s="1"/>
  <c r="DU516" i="1" s="1"/>
  <c r="DU515" i="1" s="1"/>
  <c r="DU514" i="1" s="1"/>
  <c r="DU513" i="1" s="1"/>
  <c r="DU512" i="1" s="1"/>
  <c r="DU511" i="1" s="1"/>
  <c r="DU510" i="1" s="1"/>
  <c r="DU509" i="1" s="1"/>
  <c r="DU508" i="1" s="1"/>
  <c r="DU507" i="1" s="1"/>
  <c r="DU506" i="1" s="1"/>
  <c r="DU505" i="1" s="1"/>
  <c r="DU504" i="1" s="1"/>
  <c r="DU503" i="1" s="1"/>
  <c r="DU502" i="1" s="1"/>
  <c r="DU501" i="1" s="1"/>
  <c r="DU500" i="1" s="1"/>
  <c r="DU499" i="1" s="1"/>
  <c r="DU498" i="1" s="1"/>
  <c r="DU497" i="1" s="1"/>
  <c r="DU496" i="1" s="1"/>
  <c r="DU495" i="1" s="1"/>
  <c r="DU494" i="1" s="1"/>
  <c r="DU493" i="1" s="1"/>
  <c r="DU492" i="1" s="1"/>
  <c r="DU491" i="1" s="1"/>
  <c r="DU490" i="1" s="1"/>
  <c r="DU489" i="1" s="1"/>
  <c r="DU488" i="1" s="1"/>
  <c r="DU487" i="1" s="1"/>
  <c r="DU486" i="1" s="1"/>
  <c r="DU485" i="1" s="1"/>
  <c r="DU484" i="1" s="1"/>
  <c r="DU483" i="1" s="1"/>
  <c r="DU482" i="1" s="1"/>
  <c r="DU481" i="1" s="1"/>
  <c r="DU480" i="1" s="1"/>
  <c r="DU479" i="1" s="1"/>
  <c r="DU478" i="1" s="1"/>
  <c r="DU477" i="1" s="1"/>
  <c r="DU476" i="1" s="1"/>
  <c r="DU475" i="1" s="1"/>
  <c r="DU474" i="1" s="1"/>
  <c r="DU473" i="1" s="1"/>
  <c r="DU472" i="1" s="1"/>
  <c r="DU471" i="1" s="1"/>
  <c r="DU470" i="1" s="1"/>
  <c r="DU469" i="1" s="1"/>
  <c r="DU468" i="1" s="1"/>
  <c r="DU467" i="1" s="1"/>
  <c r="DU466" i="1" s="1"/>
  <c r="DU465" i="1" s="1"/>
  <c r="DU464" i="1" s="1"/>
  <c r="DU463" i="1" s="1"/>
  <c r="DU462" i="1" s="1"/>
  <c r="DU461" i="1" s="1"/>
  <c r="DU460" i="1" s="1"/>
  <c r="DU459" i="1" s="1"/>
  <c r="DU458" i="1" s="1"/>
  <c r="DU457" i="1" s="1"/>
  <c r="DU456" i="1" s="1"/>
  <c r="DU455" i="1" s="1"/>
  <c r="DU454" i="1" s="1"/>
  <c r="DU453" i="1" s="1"/>
  <c r="DU452" i="1" s="1"/>
  <c r="DU451" i="1" s="1"/>
  <c r="DU450" i="1" s="1"/>
  <c r="DU449" i="1" s="1"/>
  <c r="DU448" i="1" s="1"/>
  <c r="DU447" i="1" s="1"/>
  <c r="DU446" i="1" s="1"/>
  <c r="DU445" i="1" s="1"/>
  <c r="DU444" i="1" s="1"/>
  <c r="DU443" i="1" s="1"/>
  <c r="DU442" i="1" s="1"/>
  <c r="DU441" i="1" s="1"/>
  <c r="DU440" i="1" s="1"/>
  <c r="DU439" i="1" s="1"/>
  <c r="DU438" i="1" s="1"/>
  <c r="DU437" i="1" s="1"/>
  <c r="DU436" i="1" s="1"/>
  <c r="DU435" i="1" s="1"/>
  <c r="DU434" i="1" s="1"/>
  <c r="DU433" i="1" s="1"/>
  <c r="DU432" i="1" s="1"/>
  <c r="DU431" i="1" s="1"/>
  <c r="DU430" i="1" s="1"/>
  <c r="DU429" i="1" s="1"/>
  <c r="DU428" i="1" s="1"/>
  <c r="DU427" i="1" s="1"/>
  <c r="DU426" i="1" s="1"/>
  <c r="DU425" i="1" s="1"/>
  <c r="DU424" i="1" s="1"/>
  <c r="DU423" i="1" s="1"/>
  <c r="DU422" i="1" s="1"/>
  <c r="DU421" i="1" s="1"/>
  <c r="DU420" i="1" s="1"/>
  <c r="DU419" i="1" s="1"/>
  <c r="DU418" i="1" s="1"/>
  <c r="DU417" i="1" s="1"/>
  <c r="DU416" i="1" s="1"/>
  <c r="DU415" i="1" s="1"/>
  <c r="DU414" i="1" s="1"/>
  <c r="DU413" i="1" s="1"/>
  <c r="DU412" i="1" s="1"/>
  <c r="DU411" i="1" s="1"/>
  <c r="DU410" i="1" s="1"/>
  <c r="DU409" i="1" s="1"/>
  <c r="DU408" i="1" s="1"/>
  <c r="DU407" i="1" s="1"/>
  <c r="DU406" i="1" s="1"/>
  <c r="DU405" i="1" s="1"/>
  <c r="DU404" i="1" s="1"/>
  <c r="DU403" i="1" s="1"/>
  <c r="DU402" i="1" s="1"/>
  <c r="DU401" i="1" s="1"/>
  <c r="DU400" i="1" s="1"/>
  <c r="DU399" i="1" s="1"/>
  <c r="DU398" i="1" s="1"/>
  <c r="DU397" i="1" s="1"/>
  <c r="DU396" i="1" s="1"/>
  <c r="DU395" i="1" s="1"/>
  <c r="DU394" i="1" s="1"/>
  <c r="DU393" i="1" s="1"/>
  <c r="DU392" i="1" s="1"/>
  <c r="DU391" i="1" s="1"/>
  <c r="DU390" i="1" s="1"/>
  <c r="DU389" i="1" s="1"/>
  <c r="DU388" i="1" s="1"/>
  <c r="DU387" i="1" s="1"/>
  <c r="DU386" i="1" s="1"/>
  <c r="DU385" i="1" s="1"/>
  <c r="DU384" i="1" s="1"/>
  <c r="DU383" i="1" s="1"/>
  <c r="DU382" i="1" s="1"/>
  <c r="DU381" i="1" s="1"/>
  <c r="DU380" i="1" s="1"/>
  <c r="DU379" i="1" s="1"/>
  <c r="DU378" i="1" s="1"/>
  <c r="DU377" i="1" s="1"/>
  <c r="DU376" i="1" s="1"/>
  <c r="DU375" i="1" s="1"/>
  <c r="DU374" i="1" s="1"/>
  <c r="DU373" i="1" s="1"/>
  <c r="DU372" i="1" s="1"/>
  <c r="DU371" i="1" s="1"/>
  <c r="DU370" i="1" s="1"/>
  <c r="DU369" i="1" s="1"/>
  <c r="DU368" i="1" s="1"/>
  <c r="DU367" i="1" s="1"/>
  <c r="DU366" i="1" s="1"/>
  <c r="DU365" i="1" s="1"/>
  <c r="DU364" i="1" s="1"/>
  <c r="DU363" i="1" s="1"/>
  <c r="DU362" i="1" s="1"/>
  <c r="DU361" i="1" s="1"/>
  <c r="DU360" i="1" s="1"/>
  <c r="DU359" i="1" s="1"/>
  <c r="DU358" i="1" s="1"/>
  <c r="DU357" i="1" s="1"/>
  <c r="DU356" i="1" s="1"/>
  <c r="DU355" i="1" s="1"/>
  <c r="DU354" i="1" s="1"/>
  <c r="DU353" i="1" s="1"/>
  <c r="DU352" i="1" s="1"/>
  <c r="DU351" i="1" s="1"/>
  <c r="DU350" i="1" s="1"/>
  <c r="DU349" i="1" s="1"/>
  <c r="DU348" i="1" s="1"/>
  <c r="DU347" i="1" s="1"/>
  <c r="DU346" i="1" s="1"/>
  <c r="DU345" i="1" s="1"/>
  <c r="DU344" i="1" s="1"/>
  <c r="DU343" i="1" s="1"/>
  <c r="DU342" i="1" s="1"/>
  <c r="DU341" i="1" s="1"/>
  <c r="DU340" i="1" s="1"/>
  <c r="DU339" i="1" s="1"/>
  <c r="DU338" i="1" s="1"/>
  <c r="DU337" i="1" s="1"/>
  <c r="DU336" i="1" s="1"/>
  <c r="DU335" i="1" s="1"/>
  <c r="DU334" i="1" s="1"/>
  <c r="DU333" i="1" s="1"/>
  <c r="DU332" i="1" s="1"/>
  <c r="DU331" i="1" s="1"/>
  <c r="DU330" i="1" s="1"/>
  <c r="DU329" i="1" s="1"/>
  <c r="DU328" i="1" s="1"/>
  <c r="DU327" i="1" s="1"/>
  <c r="DU326" i="1" s="1"/>
  <c r="DU325" i="1" s="1"/>
  <c r="DU324" i="1" s="1"/>
  <c r="DU323" i="1" s="1"/>
  <c r="DU322" i="1" s="1"/>
  <c r="DU321" i="1" s="1"/>
  <c r="DU320" i="1" s="1"/>
  <c r="DU319" i="1" s="1"/>
  <c r="DU318" i="1" s="1"/>
  <c r="DU317" i="1" s="1"/>
  <c r="DU316" i="1" s="1"/>
  <c r="DU315" i="1" s="1"/>
  <c r="DU314" i="1" s="1"/>
  <c r="DU313" i="1" s="1"/>
  <c r="DU312" i="1" s="1"/>
  <c r="DU311" i="1" s="1"/>
  <c r="DU310" i="1" s="1"/>
  <c r="DU309" i="1" s="1"/>
  <c r="DU308" i="1" s="1"/>
  <c r="DU307" i="1" s="1"/>
  <c r="DU306" i="1" s="1"/>
  <c r="DU305" i="1" s="1"/>
  <c r="DU304" i="1" s="1"/>
  <c r="DU303" i="1" s="1"/>
  <c r="DU302" i="1" s="1"/>
  <c r="DU301" i="1" s="1"/>
  <c r="DU300" i="1" s="1"/>
  <c r="DU299" i="1" s="1"/>
  <c r="DU298" i="1" s="1"/>
  <c r="DU297" i="1" s="1"/>
  <c r="DU296" i="1" s="1"/>
  <c r="DU295" i="1" s="1"/>
  <c r="DU294" i="1" s="1"/>
  <c r="DU293" i="1" s="1"/>
  <c r="DU292" i="1" s="1"/>
  <c r="DU291" i="1" s="1"/>
  <c r="DU290" i="1" s="1"/>
  <c r="DU289" i="1" s="1"/>
  <c r="DU288" i="1" s="1"/>
  <c r="DU287" i="1" s="1"/>
  <c r="DU286" i="1" s="1"/>
  <c r="DU285" i="1" s="1"/>
  <c r="DU284" i="1" s="1"/>
  <c r="DU283" i="1" s="1"/>
  <c r="DU282" i="1" s="1"/>
  <c r="DU281" i="1" s="1"/>
  <c r="DU280" i="1" s="1"/>
  <c r="DU279" i="1" s="1"/>
  <c r="DU278" i="1" s="1"/>
  <c r="DU277" i="1" s="1"/>
  <c r="DU276" i="1" s="1"/>
  <c r="DU275" i="1" s="1"/>
  <c r="DU274" i="1" s="1"/>
  <c r="DU273" i="1" s="1"/>
  <c r="DU272" i="1" s="1"/>
  <c r="DU271" i="1" s="1"/>
  <c r="DU270" i="1" s="1"/>
  <c r="DU269" i="1" s="1"/>
  <c r="DU268" i="1" s="1"/>
  <c r="DU267" i="1" s="1"/>
  <c r="DU266" i="1" s="1"/>
  <c r="DU265" i="1" s="1"/>
  <c r="DU264" i="1" s="1"/>
  <c r="DU263" i="1" s="1"/>
  <c r="DU262" i="1" s="1"/>
  <c r="DU261" i="1" s="1"/>
  <c r="DU260" i="1" s="1"/>
  <c r="DU259" i="1" s="1"/>
  <c r="DU258" i="1" s="1"/>
  <c r="DU257" i="1" s="1"/>
  <c r="DU256" i="1" s="1"/>
  <c r="DU255" i="1" s="1"/>
  <c r="DU254" i="1" s="1"/>
  <c r="DU253" i="1" s="1"/>
  <c r="DU252" i="1" s="1"/>
  <c r="DU251" i="1" s="1"/>
  <c r="DU250" i="1" s="1"/>
  <c r="DU249" i="1" s="1"/>
  <c r="DU248" i="1" s="1"/>
  <c r="DU247" i="1" s="1"/>
  <c r="DU246" i="1" s="1"/>
  <c r="DU245" i="1" s="1"/>
  <c r="DU244" i="1" s="1"/>
  <c r="DU243" i="1" s="1"/>
  <c r="DU242" i="1" s="1"/>
  <c r="DU241" i="1" s="1"/>
  <c r="DU240" i="1" s="1"/>
  <c r="DU239" i="1" s="1"/>
  <c r="DU238" i="1" s="1"/>
  <c r="DU237" i="1" s="1"/>
  <c r="DU236" i="1" s="1"/>
  <c r="DU235" i="1" s="1"/>
  <c r="DU234" i="1" s="1"/>
  <c r="DU233" i="1" s="1"/>
  <c r="DU232" i="1" s="1"/>
  <c r="DU231" i="1" s="1"/>
  <c r="DU230" i="1" s="1"/>
  <c r="DU229" i="1" s="1"/>
  <c r="DU228" i="1" s="1"/>
  <c r="DU227" i="1" s="1"/>
  <c r="DU226" i="1" s="1"/>
  <c r="DU225" i="1" s="1"/>
  <c r="DU224" i="1" s="1"/>
  <c r="DU223" i="1" s="1"/>
  <c r="DU222" i="1" s="1"/>
  <c r="DU221" i="1" s="1"/>
  <c r="DU220" i="1" s="1"/>
  <c r="DU219" i="1" s="1"/>
  <c r="DU218" i="1" s="1"/>
  <c r="DU217" i="1" s="1"/>
  <c r="DU216" i="1" s="1"/>
  <c r="DU215" i="1" s="1"/>
  <c r="DU214" i="1" s="1"/>
  <c r="DU213" i="1" s="1"/>
  <c r="DU212" i="1" s="1"/>
  <c r="DU211" i="1" s="1"/>
  <c r="DU210" i="1" s="1"/>
  <c r="DU209" i="1" s="1"/>
  <c r="DU208" i="1" s="1"/>
  <c r="DU207" i="1" s="1"/>
  <c r="DU206" i="1" s="1"/>
  <c r="DU205" i="1" s="1"/>
  <c r="DU204" i="1" s="1"/>
  <c r="DU203" i="1" s="1"/>
  <c r="DU202" i="1" s="1"/>
  <c r="DU201" i="1" s="1"/>
  <c r="DU200" i="1" s="1"/>
  <c r="DU199" i="1" s="1"/>
  <c r="DU198" i="1" s="1"/>
  <c r="DU197" i="1" s="1"/>
  <c r="DU196" i="1" s="1"/>
  <c r="DU195" i="1" s="1"/>
  <c r="DU194" i="1" s="1"/>
  <c r="DU193" i="1" s="1"/>
  <c r="DU192" i="1" s="1"/>
  <c r="DU191" i="1" s="1"/>
  <c r="DU190" i="1" s="1"/>
  <c r="DU189" i="1" s="1"/>
  <c r="DU188" i="1" s="1"/>
  <c r="DU187" i="1" s="1"/>
  <c r="DU186" i="1" s="1"/>
  <c r="DU185" i="1" s="1"/>
  <c r="DU184" i="1" s="1"/>
  <c r="DU183" i="1" s="1"/>
  <c r="DU182" i="1" s="1"/>
  <c r="DU181" i="1" s="1"/>
  <c r="DU180" i="1" s="1"/>
  <c r="DU179" i="1" s="1"/>
  <c r="DU178" i="1" s="1"/>
  <c r="DU177" i="1" s="1"/>
  <c r="DU176" i="1" s="1"/>
  <c r="DU175" i="1" s="1"/>
  <c r="DU174" i="1" s="1"/>
  <c r="DU173" i="1" s="1"/>
  <c r="DU172" i="1" s="1"/>
  <c r="DU171" i="1" s="1"/>
  <c r="DU170" i="1" s="1"/>
  <c r="DU169" i="1" s="1"/>
  <c r="DU168" i="1" s="1"/>
  <c r="DU167" i="1" s="1"/>
  <c r="DU166" i="1" s="1"/>
  <c r="DU165" i="1" s="1"/>
  <c r="DU164" i="1" s="1"/>
  <c r="DU163" i="1" s="1"/>
  <c r="DU162" i="1" s="1"/>
  <c r="DU161" i="1" s="1"/>
  <c r="DU160" i="1" s="1"/>
  <c r="DU159" i="1" s="1"/>
  <c r="DU158" i="1" s="1"/>
  <c r="DU157" i="1" s="1"/>
  <c r="DU156" i="1" s="1"/>
  <c r="DU155" i="1" s="1"/>
  <c r="DU154" i="1" s="1"/>
  <c r="DU153" i="1" s="1"/>
  <c r="DU152" i="1" s="1"/>
  <c r="DU151" i="1" s="1"/>
  <c r="DU150" i="1" s="1"/>
  <c r="DU149" i="1" s="1"/>
  <c r="DU148" i="1" s="1"/>
  <c r="DU147" i="1" s="1"/>
  <c r="DU146" i="1" s="1"/>
  <c r="DU145" i="1" s="1"/>
  <c r="DU144" i="1" s="1"/>
  <c r="DU143" i="1" s="1"/>
  <c r="DU142" i="1" s="1"/>
  <c r="DU141" i="1" s="1"/>
  <c r="DU140" i="1" s="1"/>
  <c r="DU139" i="1" s="1"/>
  <c r="DU138" i="1" s="1"/>
  <c r="DU137" i="1" s="1"/>
  <c r="DU136" i="1" s="1"/>
  <c r="DU135" i="1" s="1"/>
  <c r="DU134" i="1" s="1"/>
  <c r="DU133" i="1" s="1"/>
  <c r="DU132" i="1" s="1"/>
  <c r="DU131" i="1" s="1"/>
  <c r="DU130" i="1" s="1"/>
  <c r="DU129" i="1" s="1"/>
  <c r="DU128" i="1" s="1"/>
  <c r="DU127" i="1" s="1"/>
  <c r="DU126" i="1" s="1"/>
  <c r="DU125" i="1" s="1"/>
  <c r="DU124" i="1" s="1"/>
  <c r="DU123" i="1" s="1"/>
  <c r="DU122" i="1" s="1"/>
  <c r="DU121" i="1" s="1"/>
  <c r="DU120" i="1" s="1"/>
  <c r="DU119" i="1" s="1"/>
  <c r="DU118" i="1" s="1"/>
  <c r="DU117" i="1" s="1"/>
  <c r="DU116" i="1" s="1"/>
  <c r="DU115" i="1" s="1"/>
  <c r="DU114" i="1" s="1"/>
  <c r="DU113" i="1" s="1"/>
  <c r="DU112" i="1" s="1"/>
  <c r="DU111" i="1" s="1"/>
  <c r="DU110" i="1" s="1"/>
  <c r="DU109" i="1" s="1"/>
  <c r="DU108" i="1" s="1"/>
  <c r="DU107" i="1" s="1"/>
  <c r="DU106" i="1" s="1"/>
  <c r="DU105" i="1" s="1"/>
  <c r="DU104" i="1" s="1"/>
  <c r="DU103" i="1" s="1"/>
  <c r="DU102" i="1" s="1"/>
  <c r="DU101" i="1" s="1"/>
  <c r="DU100" i="1" s="1"/>
  <c r="DU99" i="1" s="1"/>
  <c r="DU98" i="1" s="1"/>
  <c r="DU97" i="1" s="1"/>
  <c r="DU96" i="1" s="1"/>
  <c r="DU95" i="1" s="1"/>
  <c r="DU94" i="1" s="1"/>
  <c r="DU93" i="1" s="1"/>
  <c r="DU92" i="1" s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DU68" i="1" s="1"/>
  <c r="DU67" i="1" s="1"/>
  <c r="DU66" i="1" s="1"/>
  <c r="DU65" i="1" s="1"/>
  <c r="DU64" i="1" s="1"/>
  <c r="DU63" i="1" s="1"/>
  <c r="DU62" i="1" s="1"/>
  <c r="DU61" i="1" s="1"/>
  <c r="DU60" i="1" s="1"/>
  <c r="DU59" i="1" s="1"/>
  <c r="DU58" i="1" s="1"/>
  <c r="DU57" i="1" s="1"/>
  <c r="DU56" i="1" s="1"/>
  <c r="DU55" i="1" s="1"/>
  <c r="DU54" i="1" s="1"/>
  <c r="DU53" i="1" s="1"/>
  <c r="DU52" i="1" s="1"/>
  <c r="DU51" i="1" s="1"/>
  <c r="DU50" i="1" s="1"/>
  <c r="DU49" i="1" s="1"/>
  <c r="DU48" i="1" s="1"/>
  <c r="DU47" i="1" s="1"/>
  <c r="DU46" i="1" s="1"/>
  <c r="DU45" i="1" s="1"/>
  <c r="DU44" i="1" s="1"/>
  <c r="DU43" i="1" s="1"/>
  <c r="DU42" i="1" s="1"/>
  <c r="DU41" i="1" s="1"/>
  <c r="DU40" i="1" s="1"/>
  <c r="DU39" i="1" s="1"/>
  <c r="DU38" i="1" s="1"/>
  <c r="DU37" i="1" s="1"/>
  <c r="DU36" i="1" s="1"/>
  <c r="DU35" i="1" s="1"/>
  <c r="DU34" i="1" s="1"/>
  <c r="DU33" i="1" s="1"/>
  <c r="DU32" i="1" s="1"/>
  <c r="DU31" i="1" s="1"/>
  <c r="DU30" i="1" s="1"/>
  <c r="DU29" i="1" s="1"/>
  <c r="DU28" i="1" s="1"/>
  <c r="DU27" i="1" s="1"/>
  <c r="DU26" i="1" s="1"/>
  <c r="DU25" i="1" s="1"/>
  <c r="DU24" i="1" s="1"/>
  <c r="DU23" i="1" s="1"/>
  <c r="D111" i="29" s="1"/>
  <c r="D48" i="29"/>
  <c r="CG1195" i="1"/>
  <c r="CM1195" i="1" s="1"/>
  <c r="CH1195" i="1"/>
  <c r="CG1194" i="1"/>
  <c r="CM1194" i="1" s="1"/>
  <c r="CH1194" i="1"/>
  <c r="CG1192" i="1"/>
  <c r="CM1192" i="1" s="1"/>
  <c r="CH1192" i="1"/>
  <c r="CG1193" i="1"/>
  <c r="CM1193" i="1" s="1"/>
  <c r="CN1194" i="1"/>
  <c r="CN1193" i="1"/>
  <c r="CN1195" i="1"/>
  <c r="DT1195" i="1"/>
  <c r="BM1196" i="1"/>
  <c r="BN1196" i="1" s="1"/>
  <c r="BS1196" i="1"/>
  <c r="DE1195" i="1"/>
  <c r="DF1195" i="1"/>
  <c r="DF1194" i="1" s="1"/>
  <c r="DF1193" i="1" s="1"/>
  <c r="DF1192" i="1" s="1"/>
  <c r="DF1191" i="1" s="1"/>
  <c r="DF1190" i="1" s="1"/>
  <c r="DF1189" i="1" s="1"/>
  <c r="DF1188" i="1" s="1"/>
  <c r="DF1187" i="1" s="1"/>
  <c r="DF1186" i="1" s="1"/>
  <c r="DF1185" i="1" s="1"/>
  <c r="DF1184" i="1" s="1"/>
  <c r="DF1183" i="1" s="1"/>
  <c r="DF1182" i="1" s="1"/>
  <c r="DF1181" i="1" s="1"/>
  <c r="DF1180" i="1" s="1"/>
  <c r="DF1179" i="1" s="1"/>
  <c r="DF1178" i="1" s="1"/>
  <c r="DF1177" i="1" s="1"/>
  <c r="DF1176" i="1" s="1"/>
  <c r="DF1175" i="1" s="1"/>
  <c r="DF1174" i="1" s="1"/>
  <c r="DF1173" i="1" s="1"/>
  <c r="DF1172" i="1" s="1"/>
  <c r="DF1171" i="1" s="1"/>
  <c r="DF1170" i="1" s="1"/>
  <c r="DF1169" i="1" s="1"/>
  <c r="DF1168" i="1" s="1"/>
  <c r="DF1167" i="1" s="1"/>
  <c r="DF1166" i="1" s="1"/>
  <c r="DF1165" i="1" s="1"/>
  <c r="DF1164" i="1" s="1"/>
  <c r="DF1163" i="1" s="1"/>
  <c r="DF1162" i="1" s="1"/>
  <c r="DF1161" i="1" s="1"/>
  <c r="DF1160" i="1" s="1"/>
  <c r="DF1159" i="1" s="1"/>
  <c r="DF1158" i="1" s="1"/>
  <c r="DF1157" i="1" s="1"/>
  <c r="DF1156" i="1" s="1"/>
  <c r="DF1155" i="1" s="1"/>
  <c r="DF1154" i="1" s="1"/>
  <c r="DF1153" i="1" s="1"/>
  <c r="DF1152" i="1" s="1"/>
  <c r="DF1151" i="1" s="1"/>
  <c r="DF1150" i="1" s="1"/>
  <c r="DF1149" i="1" s="1"/>
  <c r="DF1148" i="1" s="1"/>
  <c r="DF1147" i="1" s="1"/>
  <c r="DF1146" i="1" s="1"/>
  <c r="DF1145" i="1" s="1"/>
  <c r="DF1144" i="1" s="1"/>
  <c r="DF1143" i="1" s="1"/>
  <c r="DF1142" i="1" s="1"/>
  <c r="DF1141" i="1" s="1"/>
  <c r="DF1140" i="1" s="1"/>
  <c r="DF1139" i="1" s="1"/>
  <c r="DF1138" i="1" s="1"/>
  <c r="DF1137" i="1" s="1"/>
  <c r="DF1136" i="1" s="1"/>
  <c r="DF1135" i="1" s="1"/>
  <c r="DF1134" i="1" s="1"/>
  <c r="DF1133" i="1" s="1"/>
  <c r="DF1132" i="1" s="1"/>
  <c r="DF1131" i="1" s="1"/>
  <c r="DF1130" i="1" s="1"/>
  <c r="DF1129" i="1" s="1"/>
  <c r="DF1128" i="1" s="1"/>
  <c r="DF1127" i="1" s="1"/>
  <c r="DF1126" i="1" s="1"/>
  <c r="DF1125" i="1" s="1"/>
  <c r="DF1124" i="1" s="1"/>
  <c r="DF1123" i="1" s="1"/>
  <c r="DF1122" i="1" s="1"/>
  <c r="DF1121" i="1" s="1"/>
  <c r="DF1120" i="1" s="1"/>
  <c r="DF1119" i="1" s="1"/>
  <c r="DF1118" i="1" s="1"/>
  <c r="DF1117" i="1" s="1"/>
  <c r="DF1116" i="1" s="1"/>
  <c r="DF1115" i="1" s="1"/>
  <c r="DF1114" i="1" s="1"/>
  <c r="DF1113" i="1" s="1"/>
  <c r="DF1112" i="1" s="1"/>
  <c r="DF1111" i="1" s="1"/>
  <c r="DF1110" i="1" s="1"/>
  <c r="DF1109" i="1" s="1"/>
  <c r="DF1108" i="1" s="1"/>
  <c r="DF1107" i="1" s="1"/>
  <c r="DF1106" i="1" s="1"/>
  <c r="DF1105" i="1" s="1"/>
  <c r="DF1104" i="1" s="1"/>
  <c r="DF1103" i="1" s="1"/>
  <c r="DF1102" i="1" s="1"/>
  <c r="DF1101" i="1" s="1"/>
  <c r="DF1100" i="1" s="1"/>
  <c r="DF1099" i="1" s="1"/>
  <c r="DF1098" i="1" s="1"/>
  <c r="DF1097" i="1" s="1"/>
  <c r="DF1096" i="1" s="1"/>
  <c r="DF1095" i="1" s="1"/>
  <c r="DF1094" i="1" s="1"/>
  <c r="DF1093" i="1" s="1"/>
  <c r="DF1092" i="1" s="1"/>
  <c r="DF1091" i="1" s="1"/>
  <c r="DF1090" i="1" s="1"/>
  <c r="DF1089" i="1" s="1"/>
  <c r="DF1088" i="1" s="1"/>
  <c r="DF1087" i="1" s="1"/>
  <c r="DF1086" i="1" s="1"/>
  <c r="DF1085" i="1" s="1"/>
  <c r="DF1084" i="1" s="1"/>
  <c r="DF1083" i="1" s="1"/>
  <c r="DF1082" i="1" s="1"/>
  <c r="DF1081" i="1" s="1"/>
  <c r="DF1080" i="1" s="1"/>
  <c r="DF1079" i="1" s="1"/>
  <c r="DF1078" i="1" s="1"/>
  <c r="DF1077" i="1" s="1"/>
  <c r="DF1076" i="1" s="1"/>
  <c r="DF1075" i="1" s="1"/>
  <c r="DF1074" i="1" s="1"/>
  <c r="DF1073" i="1" s="1"/>
  <c r="DF1072" i="1" s="1"/>
  <c r="DF1071" i="1" s="1"/>
  <c r="DF1070" i="1" s="1"/>
  <c r="DF1069" i="1" s="1"/>
  <c r="DF1068" i="1" s="1"/>
  <c r="DF1067" i="1" s="1"/>
  <c r="DF1066" i="1" s="1"/>
  <c r="DF1065" i="1" s="1"/>
  <c r="DF1064" i="1" s="1"/>
  <c r="DF1063" i="1" s="1"/>
  <c r="DF1062" i="1" s="1"/>
  <c r="DF1061" i="1" s="1"/>
  <c r="DF1060" i="1" s="1"/>
  <c r="DF1059" i="1" s="1"/>
  <c r="DF1058" i="1" s="1"/>
  <c r="DF1057" i="1" s="1"/>
  <c r="DF1056" i="1" s="1"/>
  <c r="DF1055" i="1" s="1"/>
  <c r="DF1054" i="1" s="1"/>
  <c r="DF1053" i="1" s="1"/>
  <c r="DF1052" i="1" s="1"/>
  <c r="DF1051" i="1" s="1"/>
  <c r="DF1050" i="1" s="1"/>
  <c r="DF1049" i="1" s="1"/>
  <c r="DF1048" i="1" s="1"/>
  <c r="DF1047" i="1" s="1"/>
  <c r="DF1046" i="1" s="1"/>
  <c r="DF1045" i="1" s="1"/>
  <c r="DF1044" i="1" s="1"/>
  <c r="DF1043" i="1" s="1"/>
  <c r="DF1042" i="1" s="1"/>
  <c r="DF1041" i="1" s="1"/>
  <c r="DF1040" i="1" s="1"/>
  <c r="DF1039" i="1" s="1"/>
  <c r="DF1038" i="1" s="1"/>
  <c r="DF1037" i="1" s="1"/>
  <c r="DF1036" i="1" s="1"/>
  <c r="DF1035" i="1" s="1"/>
  <c r="DF1034" i="1" s="1"/>
  <c r="DF1033" i="1" s="1"/>
  <c r="DF1032" i="1" s="1"/>
  <c r="DF1031" i="1" s="1"/>
  <c r="DF1030" i="1" s="1"/>
  <c r="DF1029" i="1" s="1"/>
  <c r="DF1028" i="1" s="1"/>
  <c r="DF1027" i="1" s="1"/>
  <c r="DF1026" i="1" s="1"/>
  <c r="DF1025" i="1" s="1"/>
  <c r="DF1024" i="1" s="1"/>
  <c r="DF1023" i="1" s="1"/>
  <c r="DF1022" i="1" s="1"/>
  <c r="DF1021" i="1" s="1"/>
  <c r="DF1020" i="1" s="1"/>
  <c r="DF1019" i="1" s="1"/>
  <c r="DF1018" i="1" s="1"/>
  <c r="DF1017" i="1" s="1"/>
  <c r="DF1016" i="1" s="1"/>
  <c r="DF1015" i="1" s="1"/>
  <c r="DF1014" i="1" s="1"/>
  <c r="DF1013" i="1" s="1"/>
  <c r="DF1012" i="1" s="1"/>
  <c r="DF1011" i="1" s="1"/>
  <c r="DF1010" i="1" s="1"/>
  <c r="DF1009" i="1" s="1"/>
  <c r="DF1008" i="1" s="1"/>
  <c r="DF1007" i="1" s="1"/>
  <c r="DF1006" i="1" s="1"/>
  <c r="DF1005" i="1" s="1"/>
  <c r="DF1004" i="1" s="1"/>
  <c r="DF1003" i="1" s="1"/>
  <c r="DF1002" i="1" s="1"/>
  <c r="DF1001" i="1" s="1"/>
  <c r="DF1000" i="1" s="1"/>
  <c r="DF999" i="1" s="1"/>
  <c r="DF998" i="1" s="1"/>
  <c r="DF997" i="1" s="1"/>
  <c r="DF996" i="1" s="1"/>
  <c r="DF995" i="1" s="1"/>
  <c r="DF994" i="1" s="1"/>
  <c r="DF993" i="1" s="1"/>
  <c r="DF992" i="1" s="1"/>
  <c r="DF991" i="1" s="1"/>
  <c r="DF990" i="1" s="1"/>
  <c r="DF989" i="1" s="1"/>
  <c r="DF988" i="1" s="1"/>
  <c r="DF987" i="1" s="1"/>
  <c r="DF986" i="1" s="1"/>
  <c r="DF985" i="1" s="1"/>
  <c r="DF984" i="1" s="1"/>
  <c r="DF983" i="1" s="1"/>
  <c r="DF982" i="1" s="1"/>
  <c r="DF981" i="1" s="1"/>
  <c r="DF980" i="1" s="1"/>
  <c r="DF979" i="1" s="1"/>
  <c r="DF978" i="1" s="1"/>
  <c r="DF977" i="1" s="1"/>
  <c r="DF976" i="1" s="1"/>
  <c r="DF975" i="1" s="1"/>
  <c r="DF974" i="1" s="1"/>
  <c r="DF973" i="1" s="1"/>
  <c r="DF972" i="1" s="1"/>
  <c r="DF971" i="1" s="1"/>
  <c r="DF970" i="1" s="1"/>
  <c r="DF969" i="1" s="1"/>
  <c r="DF968" i="1" s="1"/>
  <c r="DF967" i="1" s="1"/>
  <c r="DF966" i="1" s="1"/>
  <c r="DF965" i="1" s="1"/>
  <c r="DF964" i="1" s="1"/>
  <c r="DF963" i="1" s="1"/>
  <c r="DF962" i="1" s="1"/>
  <c r="DF961" i="1" s="1"/>
  <c r="DF960" i="1" s="1"/>
  <c r="DF959" i="1" s="1"/>
  <c r="DF958" i="1" s="1"/>
  <c r="DF957" i="1" s="1"/>
  <c r="DF956" i="1" s="1"/>
  <c r="DF955" i="1" s="1"/>
  <c r="DF954" i="1" s="1"/>
  <c r="DF953" i="1" s="1"/>
  <c r="DF952" i="1" s="1"/>
  <c r="DF951" i="1" s="1"/>
  <c r="DF950" i="1" s="1"/>
  <c r="DF949" i="1" s="1"/>
  <c r="DF948" i="1" s="1"/>
  <c r="DF947" i="1" s="1"/>
  <c r="DF946" i="1" s="1"/>
  <c r="DF945" i="1" s="1"/>
  <c r="DF944" i="1" s="1"/>
  <c r="DF943" i="1" s="1"/>
  <c r="DF942" i="1" s="1"/>
  <c r="DF941" i="1" s="1"/>
  <c r="DF940" i="1" s="1"/>
  <c r="DF939" i="1" s="1"/>
  <c r="DF938" i="1" s="1"/>
  <c r="DF937" i="1" s="1"/>
  <c r="DF936" i="1" s="1"/>
  <c r="DF935" i="1" s="1"/>
  <c r="DF934" i="1" s="1"/>
  <c r="DF933" i="1" s="1"/>
  <c r="DF932" i="1" s="1"/>
  <c r="DF931" i="1" s="1"/>
  <c r="DF930" i="1" s="1"/>
  <c r="DF929" i="1" s="1"/>
  <c r="DF928" i="1" s="1"/>
  <c r="DF927" i="1" s="1"/>
  <c r="DF926" i="1" s="1"/>
  <c r="DF925" i="1" s="1"/>
  <c r="DF924" i="1" s="1"/>
  <c r="DF923" i="1" s="1"/>
  <c r="DF922" i="1" s="1"/>
  <c r="DF921" i="1" s="1"/>
  <c r="DF920" i="1" s="1"/>
  <c r="DF919" i="1" s="1"/>
  <c r="DF918" i="1" s="1"/>
  <c r="DF917" i="1" s="1"/>
  <c r="DF916" i="1" s="1"/>
  <c r="DF915" i="1" s="1"/>
  <c r="DF914" i="1" s="1"/>
  <c r="DF913" i="1" s="1"/>
  <c r="DF912" i="1" s="1"/>
  <c r="DF911" i="1" s="1"/>
  <c r="DF910" i="1" s="1"/>
  <c r="DF909" i="1" s="1"/>
  <c r="DF908" i="1" s="1"/>
  <c r="DF907" i="1" s="1"/>
  <c r="DF906" i="1" s="1"/>
  <c r="DF905" i="1" s="1"/>
  <c r="DF904" i="1" s="1"/>
  <c r="DF903" i="1" s="1"/>
  <c r="DF902" i="1" s="1"/>
  <c r="DF901" i="1" s="1"/>
  <c r="DF900" i="1" s="1"/>
  <c r="DF899" i="1" s="1"/>
  <c r="DF898" i="1" s="1"/>
  <c r="DF897" i="1" s="1"/>
  <c r="DF896" i="1" s="1"/>
  <c r="DF895" i="1" s="1"/>
  <c r="DF894" i="1" s="1"/>
  <c r="DF893" i="1" s="1"/>
  <c r="DF892" i="1" s="1"/>
  <c r="DF891" i="1" s="1"/>
  <c r="DF890" i="1" s="1"/>
  <c r="DF889" i="1" s="1"/>
  <c r="DF888" i="1" s="1"/>
  <c r="DF887" i="1" s="1"/>
  <c r="DF886" i="1" s="1"/>
  <c r="DF885" i="1" s="1"/>
  <c r="DF884" i="1" s="1"/>
  <c r="DF883" i="1" s="1"/>
  <c r="DF882" i="1" s="1"/>
  <c r="DF881" i="1" s="1"/>
  <c r="DF880" i="1" s="1"/>
  <c r="DF879" i="1" s="1"/>
  <c r="DF878" i="1" s="1"/>
  <c r="DF877" i="1" s="1"/>
  <c r="DF876" i="1" s="1"/>
  <c r="DF875" i="1" s="1"/>
  <c r="DF874" i="1" s="1"/>
  <c r="DF873" i="1" s="1"/>
  <c r="DF872" i="1" s="1"/>
  <c r="DF871" i="1" s="1"/>
  <c r="DF870" i="1" s="1"/>
  <c r="DF869" i="1" s="1"/>
  <c r="DF868" i="1" s="1"/>
  <c r="DF867" i="1" s="1"/>
  <c r="DF866" i="1" s="1"/>
  <c r="DF865" i="1" s="1"/>
  <c r="DF864" i="1" s="1"/>
  <c r="DF863" i="1" s="1"/>
  <c r="DF862" i="1" s="1"/>
  <c r="DF861" i="1" s="1"/>
  <c r="DF860" i="1" s="1"/>
  <c r="DF859" i="1" s="1"/>
  <c r="DF858" i="1" s="1"/>
  <c r="DF857" i="1" s="1"/>
  <c r="DF856" i="1" s="1"/>
  <c r="DF855" i="1" s="1"/>
  <c r="DF854" i="1" s="1"/>
  <c r="DF853" i="1" s="1"/>
  <c r="DF852" i="1" s="1"/>
  <c r="DF851" i="1" s="1"/>
  <c r="DF850" i="1" s="1"/>
  <c r="DF849" i="1" s="1"/>
  <c r="DF848" i="1" s="1"/>
  <c r="DF847" i="1" s="1"/>
  <c r="DF846" i="1" s="1"/>
  <c r="DF845" i="1" s="1"/>
  <c r="DF844" i="1" s="1"/>
  <c r="DF843" i="1" s="1"/>
  <c r="DF842" i="1" s="1"/>
  <c r="DF841" i="1" s="1"/>
  <c r="DF840" i="1" s="1"/>
  <c r="DF839" i="1" s="1"/>
  <c r="DF838" i="1" s="1"/>
  <c r="DF837" i="1" s="1"/>
  <c r="DF836" i="1" s="1"/>
  <c r="DF835" i="1" s="1"/>
  <c r="DF834" i="1" s="1"/>
  <c r="DF833" i="1" s="1"/>
  <c r="DF832" i="1" s="1"/>
  <c r="DF831" i="1" s="1"/>
  <c r="DF830" i="1" s="1"/>
  <c r="DF829" i="1" s="1"/>
  <c r="DF828" i="1" s="1"/>
  <c r="DF827" i="1" s="1"/>
  <c r="DF826" i="1" s="1"/>
  <c r="DF825" i="1" s="1"/>
  <c r="DF824" i="1" s="1"/>
  <c r="DF823" i="1" s="1"/>
  <c r="DF822" i="1" s="1"/>
  <c r="DF821" i="1" s="1"/>
  <c r="DF820" i="1" s="1"/>
  <c r="DF819" i="1" s="1"/>
  <c r="DF818" i="1" s="1"/>
  <c r="DF817" i="1" s="1"/>
  <c r="DF816" i="1" s="1"/>
  <c r="DF815" i="1" s="1"/>
  <c r="DF814" i="1" s="1"/>
  <c r="DF813" i="1" s="1"/>
  <c r="DF812" i="1" s="1"/>
  <c r="DF811" i="1" s="1"/>
  <c r="DF810" i="1" s="1"/>
  <c r="DF809" i="1" s="1"/>
  <c r="DF808" i="1" s="1"/>
  <c r="DF807" i="1" s="1"/>
  <c r="DF806" i="1" s="1"/>
  <c r="DF805" i="1" s="1"/>
  <c r="DF804" i="1" s="1"/>
  <c r="DF803" i="1" s="1"/>
  <c r="DF802" i="1" s="1"/>
  <c r="DF801" i="1" s="1"/>
  <c r="DF800" i="1" s="1"/>
  <c r="DF799" i="1" s="1"/>
  <c r="DF798" i="1" s="1"/>
  <c r="DF797" i="1" s="1"/>
  <c r="DF796" i="1" s="1"/>
  <c r="DF795" i="1" s="1"/>
  <c r="DF794" i="1" s="1"/>
  <c r="DF793" i="1" s="1"/>
  <c r="DF792" i="1" s="1"/>
  <c r="DF791" i="1" s="1"/>
  <c r="DF790" i="1" s="1"/>
  <c r="DF789" i="1" s="1"/>
  <c r="DF788" i="1" s="1"/>
  <c r="DF787" i="1" s="1"/>
  <c r="DF786" i="1" s="1"/>
  <c r="DF785" i="1" s="1"/>
  <c r="DF784" i="1" s="1"/>
  <c r="DF783" i="1" s="1"/>
  <c r="DF782" i="1" s="1"/>
  <c r="DF781" i="1" s="1"/>
  <c r="DF780" i="1" s="1"/>
  <c r="DF779" i="1" s="1"/>
  <c r="DF778" i="1" s="1"/>
  <c r="DF777" i="1" s="1"/>
  <c r="DF776" i="1" s="1"/>
  <c r="DF775" i="1" s="1"/>
  <c r="DF774" i="1" s="1"/>
  <c r="DF773" i="1" s="1"/>
  <c r="DF772" i="1" s="1"/>
  <c r="DF771" i="1" s="1"/>
  <c r="DF770" i="1" s="1"/>
  <c r="DF769" i="1" s="1"/>
  <c r="DF768" i="1" s="1"/>
  <c r="DF767" i="1" s="1"/>
  <c r="DF766" i="1" s="1"/>
  <c r="DF765" i="1" s="1"/>
  <c r="DF764" i="1" s="1"/>
  <c r="DF763" i="1" s="1"/>
  <c r="DF762" i="1" s="1"/>
  <c r="DF761" i="1" s="1"/>
  <c r="DF760" i="1" s="1"/>
  <c r="DF759" i="1" s="1"/>
  <c r="DF758" i="1" s="1"/>
  <c r="DF757" i="1" s="1"/>
  <c r="DF756" i="1" s="1"/>
  <c r="DF755" i="1" s="1"/>
  <c r="DF754" i="1" s="1"/>
  <c r="DF753" i="1" s="1"/>
  <c r="DF752" i="1" s="1"/>
  <c r="DF751" i="1" s="1"/>
  <c r="DF750" i="1" s="1"/>
  <c r="DF749" i="1" s="1"/>
  <c r="DF748" i="1" s="1"/>
  <c r="DF747" i="1" s="1"/>
  <c r="DF746" i="1" s="1"/>
  <c r="DF745" i="1" s="1"/>
  <c r="DF744" i="1" s="1"/>
  <c r="DF743" i="1" s="1"/>
  <c r="DF742" i="1" s="1"/>
  <c r="DF741" i="1" s="1"/>
  <c r="DF740" i="1" s="1"/>
  <c r="DF739" i="1" s="1"/>
  <c r="DF738" i="1" s="1"/>
  <c r="DF737" i="1" s="1"/>
  <c r="DF736" i="1" s="1"/>
  <c r="DF735" i="1" s="1"/>
  <c r="DF734" i="1" s="1"/>
  <c r="DF733" i="1" s="1"/>
  <c r="DF732" i="1" s="1"/>
  <c r="DF731" i="1" s="1"/>
  <c r="DF730" i="1" s="1"/>
  <c r="DF729" i="1" s="1"/>
  <c r="DF728" i="1" s="1"/>
  <c r="DF727" i="1" s="1"/>
  <c r="DF726" i="1" s="1"/>
  <c r="DF725" i="1" s="1"/>
  <c r="DF724" i="1" s="1"/>
  <c r="DF723" i="1" s="1"/>
  <c r="DF722" i="1" s="1"/>
  <c r="DF721" i="1" s="1"/>
  <c r="DF720" i="1" s="1"/>
  <c r="DF719" i="1" s="1"/>
  <c r="DF718" i="1" s="1"/>
  <c r="DF717" i="1" s="1"/>
  <c r="DF716" i="1" s="1"/>
  <c r="DF715" i="1" s="1"/>
  <c r="DF714" i="1" s="1"/>
  <c r="DF713" i="1" s="1"/>
  <c r="DF712" i="1" s="1"/>
  <c r="DF711" i="1" s="1"/>
  <c r="DF710" i="1" s="1"/>
  <c r="DF709" i="1" s="1"/>
  <c r="DF708" i="1" s="1"/>
  <c r="DF707" i="1" s="1"/>
  <c r="DF706" i="1" s="1"/>
  <c r="DF705" i="1" s="1"/>
  <c r="DF704" i="1" s="1"/>
  <c r="DF703" i="1" s="1"/>
  <c r="DF702" i="1" s="1"/>
  <c r="DF701" i="1" s="1"/>
  <c r="DF700" i="1" s="1"/>
  <c r="DF699" i="1" s="1"/>
  <c r="DF698" i="1" s="1"/>
  <c r="DF697" i="1" s="1"/>
  <c r="DF696" i="1" s="1"/>
  <c r="DF695" i="1" s="1"/>
  <c r="DF694" i="1" s="1"/>
  <c r="DF693" i="1" s="1"/>
  <c r="DF692" i="1" s="1"/>
  <c r="DF691" i="1" s="1"/>
  <c r="DF690" i="1" s="1"/>
  <c r="DF689" i="1" s="1"/>
  <c r="DF688" i="1" s="1"/>
  <c r="DF687" i="1" s="1"/>
  <c r="DF686" i="1" s="1"/>
  <c r="DF685" i="1" s="1"/>
  <c r="DF684" i="1" s="1"/>
  <c r="DF683" i="1" s="1"/>
  <c r="DF682" i="1" s="1"/>
  <c r="DF681" i="1" s="1"/>
  <c r="DF680" i="1" s="1"/>
  <c r="DF679" i="1" s="1"/>
  <c r="DF678" i="1" s="1"/>
  <c r="DF677" i="1" s="1"/>
  <c r="DF676" i="1" s="1"/>
  <c r="DF675" i="1" s="1"/>
  <c r="DF674" i="1" s="1"/>
  <c r="DF673" i="1" s="1"/>
  <c r="DF672" i="1" s="1"/>
  <c r="DF671" i="1" s="1"/>
  <c r="DF670" i="1" s="1"/>
  <c r="DF669" i="1" s="1"/>
  <c r="DF668" i="1" s="1"/>
  <c r="DF667" i="1" s="1"/>
  <c r="DF666" i="1" s="1"/>
  <c r="DF665" i="1" s="1"/>
  <c r="DF664" i="1" s="1"/>
  <c r="DF663" i="1" s="1"/>
  <c r="DF662" i="1" s="1"/>
  <c r="DF661" i="1" s="1"/>
  <c r="DF660" i="1" s="1"/>
  <c r="DF659" i="1" s="1"/>
  <c r="DF658" i="1" s="1"/>
  <c r="DF657" i="1" s="1"/>
  <c r="DF656" i="1" s="1"/>
  <c r="DF655" i="1" s="1"/>
  <c r="DF654" i="1" s="1"/>
  <c r="DF653" i="1" s="1"/>
  <c r="DF652" i="1" s="1"/>
  <c r="DF651" i="1" s="1"/>
  <c r="DF650" i="1" s="1"/>
  <c r="DF649" i="1" s="1"/>
  <c r="DF648" i="1" s="1"/>
  <c r="DF647" i="1" s="1"/>
  <c r="DF646" i="1" s="1"/>
  <c r="DF645" i="1" s="1"/>
  <c r="DF644" i="1" s="1"/>
  <c r="DF643" i="1" s="1"/>
  <c r="DF642" i="1" s="1"/>
  <c r="DF641" i="1" s="1"/>
  <c r="DF640" i="1" s="1"/>
  <c r="DF639" i="1" s="1"/>
  <c r="DF638" i="1" s="1"/>
  <c r="DF637" i="1" s="1"/>
  <c r="DF636" i="1" s="1"/>
  <c r="DF635" i="1" s="1"/>
  <c r="DF634" i="1" s="1"/>
  <c r="DF633" i="1" s="1"/>
  <c r="DF632" i="1" s="1"/>
  <c r="DF631" i="1" s="1"/>
  <c r="DF630" i="1" s="1"/>
  <c r="DF629" i="1" s="1"/>
  <c r="DF628" i="1" s="1"/>
  <c r="DF627" i="1" s="1"/>
  <c r="DF626" i="1" s="1"/>
  <c r="DF625" i="1" s="1"/>
  <c r="DF624" i="1" s="1"/>
  <c r="DF623" i="1" s="1"/>
  <c r="DF622" i="1" s="1"/>
  <c r="DF621" i="1" s="1"/>
  <c r="DF620" i="1" s="1"/>
  <c r="DF619" i="1" s="1"/>
  <c r="DF618" i="1" s="1"/>
  <c r="DF617" i="1" s="1"/>
  <c r="DF616" i="1" s="1"/>
  <c r="DF615" i="1" s="1"/>
  <c r="DF614" i="1" s="1"/>
  <c r="DF613" i="1" s="1"/>
  <c r="DF612" i="1" s="1"/>
  <c r="DF611" i="1" s="1"/>
  <c r="DF610" i="1" s="1"/>
  <c r="DF609" i="1" s="1"/>
  <c r="DF608" i="1" s="1"/>
  <c r="DF607" i="1" s="1"/>
  <c r="DF606" i="1" s="1"/>
  <c r="DF605" i="1" s="1"/>
  <c r="DF604" i="1" s="1"/>
  <c r="DF603" i="1" s="1"/>
  <c r="DF602" i="1" s="1"/>
  <c r="DF601" i="1" s="1"/>
  <c r="DF600" i="1" s="1"/>
  <c r="DF599" i="1" s="1"/>
  <c r="DF598" i="1" s="1"/>
  <c r="DF597" i="1" s="1"/>
  <c r="DF596" i="1" s="1"/>
  <c r="DF595" i="1" s="1"/>
  <c r="DF594" i="1" s="1"/>
  <c r="DF593" i="1" s="1"/>
  <c r="DF592" i="1" s="1"/>
  <c r="DF591" i="1" s="1"/>
  <c r="DF590" i="1" s="1"/>
  <c r="DF589" i="1" s="1"/>
  <c r="DF588" i="1" s="1"/>
  <c r="DF587" i="1" s="1"/>
  <c r="DF586" i="1" s="1"/>
  <c r="DF585" i="1" s="1"/>
  <c r="DF584" i="1" s="1"/>
  <c r="DF583" i="1" s="1"/>
  <c r="DF582" i="1" s="1"/>
  <c r="DF581" i="1" s="1"/>
  <c r="DF580" i="1" s="1"/>
  <c r="DF579" i="1" s="1"/>
  <c r="DF578" i="1" s="1"/>
  <c r="DF577" i="1" s="1"/>
  <c r="DF576" i="1" s="1"/>
  <c r="DF575" i="1" s="1"/>
  <c r="DF574" i="1" s="1"/>
  <c r="DF573" i="1" s="1"/>
  <c r="DF572" i="1" s="1"/>
  <c r="DF571" i="1" s="1"/>
  <c r="DF570" i="1" s="1"/>
  <c r="DF569" i="1" s="1"/>
  <c r="DF568" i="1" s="1"/>
  <c r="DF567" i="1" s="1"/>
  <c r="DF566" i="1" s="1"/>
  <c r="DF565" i="1" s="1"/>
  <c r="DF564" i="1" s="1"/>
  <c r="DF563" i="1" s="1"/>
  <c r="DF562" i="1" s="1"/>
  <c r="DF561" i="1" s="1"/>
  <c r="DF560" i="1" s="1"/>
  <c r="DF559" i="1" s="1"/>
  <c r="DF558" i="1" s="1"/>
  <c r="DF557" i="1" s="1"/>
  <c r="DF556" i="1" s="1"/>
  <c r="DF555" i="1" s="1"/>
  <c r="DF554" i="1" s="1"/>
  <c r="DF553" i="1" s="1"/>
  <c r="DF552" i="1" s="1"/>
  <c r="DF551" i="1" s="1"/>
  <c r="DF550" i="1" s="1"/>
  <c r="DF549" i="1" s="1"/>
  <c r="DF548" i="1" s="1"/>
  <c r="DF547" i="1" s="1"/>
  <c r="DF546" i="1" s="1"/>
  <c r="DF545" i="1" s="1"/>
  <c r="DF544" i="1" s="1"/>
  <c r="DF543" i="1" s="1"/>
  <c r="DF542" i="1" s="1"/>
  <c r="DF541" i="1" s="1"/>
  <c r="DF540" i="1" s="1"/>
  <c r="DF539" i="1" s="1"/>
  <c r="DF538" i="1" s="1"/>
  <c r="DF537" i="1" s="1"/>
  <c r="DF536" i="1" s="1"/>
  <c r="DF535" i="1" s="1"/>
  <c r="DF534" i="1" s="1"/>
  <c r="DF533" i="1" s="1"/>
  <c r="DF532" i="1" s="1"/>
  <c r="DF531" i="1" s="1"/>
  <c r="DF530" i="1" s="1"/>
  <c r="DF529" i="1" s="1"/>
  <c r="DF528" i="1" s="1"/>
  <c r="DF527" i="1" s="1"/>
  <c r="DF526" i="1" s="1"/>
  <c r="DF525" i="1" s="1"/>
  <c r="DF524" i="1" s="1"/>
  <c r="DF523" i="1" s="1"/>
  <c r="DF522" i="1" s="1"/>
  <c r="DF521" i="1" s="1"/>
  <c r="DF520" i="1" s="1"/>
  <c r="DF519" i="1" s="1"/>
  <c r="DF518" i="1" s="1"/>
  <c r="DF517" i="1" s="1"/>
  <c r="DF516" i="1" s="1"/>
  <c r="DF515" i="1" s="1"/>
  <c r="DF514" i="1" s="1"/>
  <c r="DF513" i="1" s="1"/>
  <c r="DF512" i="1" s="1"/>
  <c r="DF511" i="1" s="1"/>
  <c r="DF510" i="1" s="1"/>
  <c r="DF509" i="1" s="1"/>
  <c r="DF508" i="1" s="1"/>
  <c r="DF507" i="1" s="1"/>
  <c r="DF506" i="1" s="1"/>
  <c r="DF505" i="1" s="1"/>
  <c r="DF504" i="1" s="1"/>
  <c r="DF503" i="1" s="1"/>
  <c r="DF502" i="1" s="1"/>
  <c r="DF501" i="1" s="1"/>
  <c r="DF500" i="1" s="1"/>
  <c r="DF499" i="1" s="1"/>
  <c r="DF498" i="1" s="1"/>
  <c r="DF497" i="1" s="1"/>
  <c r="DF496" i="1" s="1"/>
  <c r="DF495" i="1" s="1"/>
  <c r="DF494" i="1" s="1"/>
  <c r="DF493" i="1" s="1"/>
  <c r="DF492" i="1" s="1"/>
  <c r="DF491" i="1" s="1"/>
  <c r="DF490" i="1" s="1"/>
  <c r="DF489" i="1" s="1"/>
  <c r="DF488" i="1" s="1"/>
  <c r="DF487" i="1" s="1"/>
  <c r="DF486" i="1" s="1"/>
  <c r="DF485" i="1" s="1"/>
  <c r="DF484" i="1" s="1"/>
  <c r="DF483" i="1" s="1"/>
  <c r="DF482" i="1" s="1"/>
  <c r="DF481" i="1" s="1"/>
  <c r="DF480" i="1" s="1"/>
  <c r="DF479" i="1" s="1"/>
  <c r="DF478" i="1" s="1"/>
  <c r="DF477" i="1" s="1"/>
  <c r="DF476" i="1" s="1"/>
  <c r="DF475" i="1" s="1"/>
  <c r="DF474" i="1" s="1"/>
  <c r="DF473" i="1" s="1"/>
  <c r="DF472" i="1" s="1"/>
  <c r="DF471" i="1" s="1"/>
  <c r="DF470" i="1" s="1"/>
  <c r="DF469" i="1" s="1"/>
  <c r="DF468" i="1" s="1"/>
  <c r="DF467" i="1" s="1"/>
  <c r="DF466" i="1" s="1"/>
  <c r="DF465" i="1" s="1"/>
  <c r="DF464" i="1" s="1"/>
  <c r="DF463" i="1" s="1"/>
  <c r="DF462" i="1" s="1"/>
  <c r="DF461" i="1" s="1"/>
  <c r="DF460" i="1" s="1"/>
  <c r="DF459" i="1" s="1"/>
  <c r="DF458" i="1" s="1"/>
  <c r="DF457" i="1" s="1"/>
  <c r="DF456" i="1" s="1"/>
  <c r="DF455" i="1" s="1"/>
  <c r="DF454" i="1" s="1"/>
  <c r="DF453" i="1" s="1"/>
  <c r="DF452" i="1" s="1"/>
  <c r="DF451" i="1" s="1"/>
  <c r="DF450" i="1" s="1"/>
  <c r="DF449" i="1" s="1"/>
  <c r="DF448" i="1" s="1"/>
  <c r="DF447" i="1" s="1"/>
  <c r="DF446" i="1" s="1"/>
  <c r="DF445" i="1" s="1"/>
  <c r="DF444" i="1" s="1"/>
  <c r="DF443" i="1" s="1"/>
  <c r="DF442" i="1" s="1"/>
  <c r="DF441" i="1" s="1"/>
  <c r="DF440" i="1" s="1"/>
  <c r="DF439" i="1" s="1"/>
  <c r="DF438" i="1" s="1"/>
  <c r="DF437" i="1" s="1"/>
  <c r="DF436" i="1" s="1"/>
  <c r="DF435" i="1" s="1"/>
  <c r="DF434" i="1" s="1"/>
  <c r="DF433" i="1" s="1"/>
  <c r="DF432" i="1" s="1"/>
  <c r="DF431" i="1" s="1"/>
  <c r="DF430" i="1" s="1"/>
  <c r="DF429" i="1" s="1"/>
  <c r="DF428" i="1" s="1"/>
  <c r="DF427" i="1" s="1"/>
  <c r="DF426" i="1" s="1"/>
  <c r="DF425" i="1" s="1"/>
  <c r="DF424" i="1" s="1"/>
  <c r="DF423" i="1" s="1"/>
  <c r="DF422" i="1" s="1"/>
  <c r="DF421" i="1" s="1"/>
  <c r="DF420" i="1" s="1"/>
  <c r="DF419" i="1" s="1"/>
  <c r="DF418" i="1" s="1"/>
  <c r="DF417" i="1" s="1"/>
  <c r="DF416" i="1" s="1"/>
  <c r="DF415" i="1" s="1"/>
  <c r="DF414" i="1" s="1"/>
  <c r="DF413" i="1" s="1"/>
  <c r="DF412" i="1" s="1"/>
  <c r="DF411" i="1" s="1"/>
  <c r="DF410" i="1" s="1"/>
  <c r="DF409" i="1" s="1"/>
  <c r="DF408" i="1" s="1"/>
  <c r="DF407" i="1" s="1"/>
  <c r="DF406" i="1" s="1"/>
  <c r="DF405" i="1" s="1"/>
  <c r="DF404" i="1" s="1"/>
  <c r="DF403" i="1" s="1"/>
  <c r="DF402" i="1" s="1"/>
  <c r="DF401" i="1" s="1"/>
  <c r="DF400" i="1" s="1"/>
  <c r="DF399" i="1" s="1"/>
  <c r="DF398" i="1" s="1"/>
  <c r="DF397" i="1" s="1"/>
  <c r="DF396" i="1" s="1"/>
  <c r="DF395" i="1" s="1"/>
  <c r="DF394" i="1" s="1"/>
  <c r="DF393" i="1" s="1"/>
  <c r="DF392" i="1" s="1"/>
  <c r="DF391" i="1" s="1"/>
  <c r="DF390" i="1" s="1"/>
  <c r="DF389" i="1" s="1"/>
  <c r="DF388" i="1" s="1"/>
  <c r="DF387" i="1" s="1"/>
  <c r="DF386" i="1" s="1"/>
  <c r="DF385" i="1" s="1"/>
  <c r="DF384" i="1" s="1"/>
  <c r="DF383" i="1" s="1"/>
  <c r="DF382" i="1" s="1"/>
  <c r="DF381" i="1" s="1"/>
  <c r="DF380" i="1" s="1"/>
  <c r="DF379" i="1" s="1"/>
  <c r="DF378" i="1" s="1"/>
  <c r="DF377" i="1" s="1"/>
  <c r="DF376" i="1" s="1"/>
  <c r="DF375" i="1" s="1"/>
  <c r="DF374" i="1" s="1"/>
  <c r="DF373" i="1" s="1"/>
  <c r="DF372" i="1" s="1"/>
  <c r="DF371" i="1" s="1"/>
  <c r="DF370" i="1" s="1"/>
  <c r="DF369" i="1" s="1"/>
  <c r="DF368" i="1" s="1"/>
  <c r="DF367" i="1" s="1"/>
  <c r="DF366" i="1" s="1"/>
  <c r="DF365" i="1" s="1"/>
  <c r="DF364" i="1" s="1"/>
  <c r="DF363" i="1" s="1"/>
  <c r="DF362" i="1" s="1"/>
  <c r="DF361" i="1" s="1"/>
  <c r="DF360" i="1" s="1"/>
  <c r="DF359" i="1" s="1"/>
  <c r="DF358" i="1" s="1"/>
  <c r="DF357" i="1" s="1"/>
  <c r="DF356" i="1" s="1"/>
  <c r="DF355" i="1" s="1"/>
  <c r="DF354" i="1" s="1"/>
  <c r="DF353" i="1" s="1"/>
  <c r="DF352" i="1" s="1"/>
  <c r="DF351" i="1" s="1"/>
  <c r="DF350" i="1" s="1"/>
  <c r="DF349" i="1" s="1"/>
  <c r="DF348" i="1" s="1"/>
  <c r="DF347" i="1" s="1"/>
  <c r="DF346" i="1" s="1"/>
  <c r="DF345" i="1" s="1"/>
  <c r="DF344" i="1" s="1"/>
  <c r="DF343" i="1" s="1"/>
  <c r="DF342" i="1" s="1"/>
  <c r="DF341" i="1" s="1"/>
  <c r="DF340" i="1" s="1"/>
  <c r="DF339" i="1" s="1"/>
  <c r="DF338" i="1" s="1"/>
  <c r="DF337" i="1" s="1"/>
  <c r="DF336" i="1" s="1"/>
  <c r="DF335" i="1" s="1"/>
  <c r="DF334" i="1" s="1"/>
  <c r="DF333" i="1" s="1"/>
  <c r="DF332" i="1" s="1"/>
  <c r="DF331" i="1" s="1"/>
  <c r="DF330" i="1" s="1"/>
  <c r="DF329" i="1" s="1"/>
  <c r="DF328" i="1" s="1"/>
  <c r="DF327" i="1" s="1"/>
  <c r="DF326" i="1" s="1"/>
  <c r="DF325" i="1" s="1"/>
  <c r="DF324" i="1" s="1"/>
  <c r="DF323" i="1" s="1"/>
  <c r="DF322" i="1" s="1"/>
  <c r="DF321" i="1" s="1"/>
  <c r="DF320" i="1" s="1"/>
  <c r="DF319" i="1" s="1"/>
  <c r="DF318" i="1" s="1"/>
  <c r="DF317" i="1" s="1"/>
  <c r="DF316" i="1" s="1"/>
  <c r="DF315" i="1" s="1"/>
  <c r="DF314" i="1" s="1"/>
  <c r="DF313" i="1" s="1"/>
  <c r="DF312" i="1" s="1"/>
  <c r="DF311" i="1" s="1"/>
  <c r="DF310" i="1" s="1"/>
  <c r="DF309" i="1" s="1"/>
  <c r="DF308" i="1" s="1"/>
  <c r="DF307" i="1" s="1"/>
  <c r="DF306" i="1" s="1"/>
  <c r="DF305" i="1" s="1"/>
  <c r="DF304" i="1" s="1"/>
  <c r="DF303" i="1" s="1"/>
  <c r="DF302" i="1" s="1"/>
  <c r="DF301" i="1" s="1"/>
  <c r="DF300" i="1" s="1"/>
  <c r="DF299" i="1" s="1"/>
  <c r="DF298" i="1" s="1"/>
  <c r="DF297" i="1" s="1"/>
  <c r="DF296" i="1" s="1"/>
  <c r="DF295" i="1" s="1"/>
  <c r="DF294" i="1" s="1"/>
  <c r="DF293" i="1" s="1"/>
  <c r="DF292" i="1" s="1"/>
  <c r="DF291" i="1" s="1"/>
  <c r="DF290" i="1" s="1"/>
  <c r="DF289" i="1" s="1"/>
  <c r="DF288" i="1" s="1"/>
  <c r="DF287" i="1" s="1"/>
  <c r="DF286" i="1" s="1"/>
  <c r="DF285" i="1" s="1"/>
  <c r="DF284" i="1" s="1"/>
  <c r="DF283" i="1" s="1"/>
  <c r="DF282" i="1" s="1"/>
  <c r="DF281" i="1" s="1"/>
  <c r="DF280" i="1" s="1"/>
  <c r="DF279" i="1" s="1"/>
  <c r="DF278" i="1" s="1"/>
  <c r="DF277" i="1" s="1"/>
  <c r="DF276" i="1" s="1"/>
  <c r="DF275" i="1" s="1"/>
  <c r="DF274" i="1" s="1"/>
  <c r="DF273" i="1" s="1"/>
  <c r="DF272" i="1" s="1"/>
  <c r="DF271" i="1" s="1"/>
  <c r="DF270" i="1" s="1"/>
  <c r="DF269" i="1" s="1"/>
  <c r="DF268" i="1" s="1"/>
  <c r="DF267" i="1" s="1"/>
  <c r="DF266" i="1" s="1"/>
  <c r="DF265" i="1" s="1"/>
  <c r="DF264" i="1" s="1"/>
  <c r="DF263" i="1" s="1"/>
  <c r="DF262" i="1" s="1"/>
  <c r="DF261" i="1" s="1"/>
  <c r="DF260" i="1" s="1"/>
  <c r="DF259" i="1" s="1"/>
  <c r="DF258" i="1" s="1"/>
  <c r="DF257" i="1" s="1"/>
  <c r="DF256" i="1" s="1"/>
  <c r="DF255" i="1" s="1"/>
  <c r="DF254" i="1" s="1"/>
  <c r="DF253" i="1" s="1"/>
  <c r="DF252" i="1" s="1"/>
  <c r="DF251" i="1" s="1"/>
  <c r="DF250" i="1" s="1"/>
  <c r="DF249" i="1" s="1"/>
  <c r="DF248" i="1" s="1"/>
  <c r="DF247" i="1" s="1"/>
  <c r="DF246" i="1" s="1"/>
  <c r="DF245" i="1" s="1"/>
  <c r="DF244" i="1" s="1"/>
  <c r="DF243" i="1" s="1"/>
  <c r="DF242" i="1" s="1"/>
  <c r="DF241" i="1" s="1"/>
  <c r="DF240" i="1" s="1"/>
  <c r="DF239" i="1" s="1"/>
  <c r="DF238" i="1" s="1"/>
  <c r="DF237" i="1" s="1"/>
  <c r="DF236" i="1" s="1"/>
  <c r="DF235" i="1" s="1"/>
  <c r="DF234" i="1" s="1"/>
  <c r="DF233" i="1" s="1"/>
  <c r="DF232" i="1" s="1"/>
  <c r="DF231" i="1" s="1"/>
  <c r="DF230" i="1" s="1"/>
  <c r="DF229" i="1" s="1"/>
  <c r="DF228" i="1" s="1"/>
  <c r="DF227" i="1" s="1"/>
  <c r="DF226" i="1" s="1"/>
  <c r="DF225" i="1" s="1"/>
  <c r="DF224" i="1" s="1"/>
  <c r="DF223" i="1" s="1"/>
  <c r="DF222" i="1" s="1"/>
  <c r="DF221" i="1" s="1"/>
  <c r="DF220" i="1" s="1"/>
  <c r="DF219" i="1" s="1"/>
  <c r="DF218" i="1" s="1"/>
  <c r="DF217" i="1" s="1"/>
  <c r="DF216" i="1" s="1"/>
  <c r="DF215" i="1" s="1"/>
  <c r="DF214" i="1" s="1"/>
  <c r="DF213" i="1" s="1"/>
  <c r="DF212" i="1" s="1"/>
  <c r="DF211" i="1" s="1"/>
  <c r="DF210" i="1" s="1"/>
  <c r="DF209" i="1" s="1"/>
  <c r="DF208" i="1" s="1"/>
  <c r="DF207" i="1" s="1"/>
  <c r="DF206" i="1" s="1"/>
  <c r="DF205" i="1" s="1"/>
  <c r="DF204" i="1" s="1"/>
  <c r="DF203" i="1" s="1"/>
  <c r="DF202" i="1" s="1"/>
  <c r="DF201" i="1" s="1"/>
  <c r="DF200" i="1" s="1"/>
  <c r="DF199" i="1" s="1"/>
  <c r="DF198" i="1" s="1"/>
  <c r="DF197" i="1" s="1"/>
  <c r="DF196" i="1" s="1"/>
  <c r="DF195" i="1" s="1"/>
  <c r="DF194" i="1" s="1"/>
  <c r="DF193" i="1" s="1"/>
  <c r="DF192" i="1" s="1"/>
  <c r="DF191" i="1" s="1"/>
  <c r="DF190" i="1" s="1"/>
  <c r="DF189" i="1" s="1"/>
  <c r="DF188" i="1" s="1"/>
  <c r="DF187" i="1" s="1"/>
  <c r="DF186" i="1" s="1"/>
  <c r="DF185" i="1" s="1"/>
  <c r="DF184" i="1" s="1"/>
  <c r="DF183" i="1" s="1"/>
  <c r="DF182" i="1" s="1"/>
  <c r="DF181" i="1" s="1"/>
  <c r="DF180" i="1" s="1"/>
  <c r="DF179" i="1" s="1"/>
  <c r="DF178" i="1" s="1"/>
  <c r="DF177" i="1" s="1"/>
  <c r="DF176" i="1" s="1"/>
  <c r="DF175" i="1" s="1"/>
  <c r="DF174" i="1" s="1"/>
  <c r="DF173" i="1" s="1"/>
  <c r="DF172" i="1" s="1"/>
  <c r="DF171" i="1" s="1"/>
  <c r="DF170" i="1" s="1"/>
  <c r="DF169" i="1" s="1"/>
  <c r="DF168" i="1" s="1"/>
  <c r="DF167" i="1" s="1"/>
  <c r="DF166" i="1" s="1"/>
  <c r="DF165" i="1" s="1"/>
  <c r="DF164" i="1" s="1"/>
  <c r="DF163" i="1" s="1"/>
  <c r="DF162" i="1" s="1"/>
  <c r="DF161" i="1" s="1"/>
  <c r="DF160" i="1" s="1"/>
  <c r="DF159" i="1" s="1"/>
  <c r="DF158" i="1" s="1"/>
  <c r="DF157" i="1" s="1"/>
  <c r="DF156" i="1" s="1"/>
  <c r="DF155" i="1" s="1"/>
  <c r="DF154" i="1" s="1"/>
  <c r="DF153" i="1" s="1"/>
  <c r="DF152" i="1" s="1"/>
  <c r="DF151" i="1" s="1"/>
  <c r="DF150" i="1" s="1"/>
  <c r="DF149" i="1" s="1"/>
  <c r="DF148" i="1" s="1"/>
  <c r="DF147" i="1" s="1"/>
  <c r="DF146" i="1" s="1"/>
  <c r="DF145" i="1" s="1"/>
  <c r="DF144" i="1" s="1"/>
  <c r="DF143" i="1" s="1"/>
  <c r="DF142" i="1" s="1"/>
  <c r="DF141" i="1" s="1"/>
  <c r="DF140" i="1" s="1"/>
  <c r="DF139" i="1" s="1"/>
  <c r="DF138" i="1" s="1"/>
  <c r="DF137" i="1" s="1"/>
  <c r="DF136" i="1" s="1"/>
  <c r="DF135" i="1" s="1"/>
  <c r="DF134" i="1" s="1"/>
  <c r="DF133" i="1" s="1"/>
  <c r="DF132" i="1" s="1"/>
  <c r="DF131" i="1" s="1"/>
  <c r="DF130" i="1" s="1"/>
  <c r="DF129" i="1" s="1"/>
  <c r="DF128" i="1" s="1"/>
  <c r="DF127" i="1" s="1"/>
  <c r="DF126" i="1" s="1"/>
  <c r="DF125" i="1" s="1"/>
  <c r="DF124" i="1" s="1"/>
  <c r="DF123" i="1" s="1"/>
  <c r="DF122" i="1" s="1"/>
  <c r="DF121" i="1" s="1"/>
  <c r="DF120" i="1" s="1"/>
  <c r="DF119" i="1" s="1"/>
  <c r="DF118" i="1" s="1"/>
  <c r="DF117" i="1" s="1"/>
  <c r="DF116" i="1" s="1"/>
  <c r="DF115" i="1" s="1"/>
  <c r="DF114" i="1" s="1"/>
  <c r="DF113" i="1" s="1"/>
  <c r="DF112" i="1" s="1"/>
  <c r="DF111" i="1" s="1"/>
  <c r="DF110" i="1" s="1"/>
  <c r="DF109" i="1" s="1"/>
  <c r="DF108" i="1" s="1"/>
  <c r="DF107" i="1" s="1"/>
  <c r="DF106" i="1" s="1"/>
  <c r="DF105" i="1" s="1"/>
  <c r="DF104" i="1" s="1"/>
  <c r="DF103" i="1" s="1"/>
  <c r="DF102" i="1" s="1"/>
  <c r="DF101" i="1" s="1"/>
  <c r="DF100" i="1" s="1"/>
  <c r="DF99" i="1" s="1"/>
  <c r="DF98" i="1" s="1"/>
  <c r="DF97" i="1" s="1"/>
  <c r="DF96" i="1" s="1"/>
  <c r="DF95" i="1" s="1"/>
  <c r="DF94" i="1" s="1"/>
  <c r="DF93" i="1" s="1"/>
  <c r="DF92" i="1" s="1"/>
  <c r="DF91" i="1" s="1"/>
  <c r="DF90" i="1" s="1"/>
  <c r="DF89" i="1" s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DF64" i="1" s="1"/>
  <c r="DF63" i="1" s="1"/>
  <c r="DF62" i="1" s="1"/>
  <c r="DF61" i="1" s="1"/>
  <c r="DF60" i="1" s="1"/>
  <c r="DF59" i="1" s="1"/>
  <c r="DF58" i="1" s="1"/>
  <c r="DF57" i="1" s="1"/>
  <c r="DF56" i="1" s="1"/>
  <c r="DF55" i="1" s="1"/>
  <c r="DF54" i="1" s="1"/>
  <c r="DF53" i="1" s="1"/>
  <c r="DF52" i="1" s="1"/>
  <c r="DF51" i="1" s="1"/>
  <c r="DF50" i="1" s="1"/>
  <c r="DF49" i="1" s="1"/>
  <c r="DF48" i="1" s="1"/>
  <c r="DF47" i="1" s="1"/>
  <c r="DF46" i="1" s="1"/>
  <c r="DF45" i="1" s="1"/>
  <c r="DF44" i="1" s="1"/>
  <c r="DU22" i="1" l="1"/>
  <c r="DU21" i="1" s="1"/>
  <c r="DU20" i="1" s="1"/>
  <c r="DU19" i="1" s="1"/>
  <c r="DU18" i="1" s="1"/>
  <c r="DU17" i="1" s="1"/>
  <c r="DU16" i="1" s="1"/>
  <c r="DU15" i="1" s="1"/>
  <c r="DU14" i="1" s="1"/>
  <c r="DU13" i="1" s="1"/>
  <c r="DU12" i="1" s="1"/>
  <c r="DU11" i="1" s="1"/>
  <c r="DU10" i="1" s="1"/>
  <c r="DU9" i="1" s="1"/>
  <c r="DU8" i="1" s="1"/>
  <c r="DF43" i="1"/>
  <c r="DF42" i="1" s="1"/>
  <c r="DF41" i="1" s="1"/>
  <c r="DF40" i="1" s="1"/>
  <c r="DF39" i="1" s="1"/>
  <c r="DF38" i="1" s="1"/>
  <c r="DF37" i="1" s="1"/>
  <c r="DF36" i="1" s="1"/>
  <c r="DF35" i="1" s="1"/>
  <c r="DF34" i="1" s="1"/>
  <c r="DF33" i="1" s="1"/>
  <c r="DF32" i="1" s="1"/>
  <c r="DF31" i="1" s="1"/>
  <c r="DF30" i="1" s="1"/>
  <c r="DF29" i="1" s="1"/>
  <c r="DF28" i="1" s="1"/>
  <c r="DF27" i="1" s="1"/>
  <c r="DF26" i="1" s="1"/>
  <c r="DF25" i="1" s="1"/>
  <c r="DF24" i="1" s="1"/>
  <c r="DF23" i="1" s="1"/>
  <c r="DF22" i="1" s="1"/>
  <c r="DF21" i="1" s="1"/>
  <c r="DF20" i="1" s="1"/>
  <c r="DF19" i="1" s="1"/>
  <c r="DF18" i="1" s="1"/>
  <c r="DF17" i="1" s="1"/>
  <c r="DF16" i="1" s="1"/>
  <c r="DF15" i="1" s="1"/>
  <c r="DF14" i="1" s="1"/>
  <c r="DF13" i="1" s="1"/>
  <c r="DF12" i="1" s="1"/>
  <c r="DF11" i="1" s="1"/>
  <c r="DF10" i="1" s="1"/>
  <c r="DF9" i="1" s="1"/>
  <c r="DF8" i="1" s="1"/>
  <c r="D22" i="29" s="1"/>
  <c r="CF1196" i="1"/>
  <c r="CJ1196" i="1" s="1"/>
  <c r="EA1195" i="1" s="1"/>
  <c r="EA1194" i="1" s="1"/>
  <c r="EA1193" i="1" s="1"/>
  <c r="EA1192" i="1" s="1"/>
  <c r="EA1191" i="1" s="1"/>
  <c r="EA1190" i="1" s="1"/>
  <c r="EA1189" i="1" s="1"/>
  <c r="EA1188" i="1" s="1"/>
  <c r="EA1187" i="1" s="1"/>
  <c r="EA1186" i="1" s="1"/>
  <c r="EA1185" i="1" s="1"/>
  <c r="EA1184" i="1" s="1"/>
  <c r="EA1183" i="1" s="1"/>
  <c r="EA1182" i="1" s="1"/>
  <c r="EA1181" i="1" s="1"/>
  <c r="EA1180" i="1" s="1"/>
  <c r="EA1179" i="1" s="1"/>
  <c r="EA1178" i="1" s="1"/>
  <c r="EA1177" i="1" s="1"/>
  <c r="EA1176" i="1" s="1"/>
  <c r="EA1175" i="1" s="1"/>
  <c r="EA1174" i="1" s="1"/>
  <c r="EA1173" i="1" s="1"/>
  <c r="EA1172" i="1" s="1"/>
  <c r="EA1171" i="1" s="1"/>
  <c r="EA1170" i="1" s="1"/>
  <c r="EA1169" i="1" s="1"/>
  <c r="EA1168" i="1" s="1"/>
  <c r="EA1167" i="1" s="1"/>
  <c r="EA1166" i="1" s="1"/>
  <c r="EA1165" i="1" s="1"/>
  <c r="EA1164" i="1" s="1"/>
  <c r="EA1163" i="1" s="1"/>
  <c r="EA1162" i="1" s="1"/>
  <c r="EA1161" i="1" s="1"/>
  <c r="EA1160" i="1" s="1"/>
  <c r="EA1159" i="1" s="1"/>
  <c r="EA1158" i="1" s="1"/>
  <c r="EA1157" i="1" s="1"/>
  <c r="EA1156" i="1" s="1"/>
  <c r="EA1155" i="1" s="1"/>
  <c r="EA1154" i="1" s="1"/>
  <c r="EA1153" i="1" s="1"/>
  <c r="EA1152" i="1" s="1"/>
  <c r="EA1151" i="1" s="1"/>
  <c r="EA1150" i="1" s="1"/>
  <c r="EA1149" i="1" s="1"/>
  <c r="EA1148" i="1" s="1"/>
  <c r="EA1147" i="1" s="1"/>
  <c r="EA1146" i="1" s="1"/>
  <c r="EA1145" i="1" s="1"/>
  <c r="EA1144" i="1" s="1"/>
  <c r="EA1143" i="1" s="1"/>
  <c r="EA1142" i="1" s="1"/>
  <c r="EA1141" i="1" s="1"/>
  <c r="EA1140" i="1" s="1"/>
  <c r="EA1139" i="1" s="1"/>
  <c r="EA1138" i="1" s="1"/>
  <c r="EA1137" i="1" s="1"/>
  <c r="EA1136" i="1" s="1"/>
  <c r="EA1135" i="1" s="1"/>
  <c r="EA1134" i="1" s="1"/>
  <c r="EA1133" i="1" s="1"/>
  <c r="EA1132" i="1" s="1"/>
  <c r="EA1131" i="1" s="1"/>
  <c r="EA1130" i="1" s="1"/>
  <c r="EA1129" i="1" s="1"/>
  <c r="EA1128" i="1" s="1"/>
  <c r="EA1127" i="1" s="1"/>
  <c r="EA1126" i="1" s="1"/>
  <c r="EA1125" i="1" s="1"/>
  <c r="EA1124" i="1" s="1"/>
  <c r="EA1123" i="1" s="1"/>
  <c r="EA1122" i="1" s="1"/>
  <c r="EA1121" i="1" s="1"/>
  <c r="EA1120" i="1" s="1"/>
  <c r="EA1119" i="1" s="1"/>
  <c r="EA1118" i="1" s="1"/>
  <c r="EA1117" i="1" s="1"/>
  <c r="EA1116" i="1" s="1"/>
  <c r="EA1115" i="1" s="1"/>
  <c r="EA1114" i="1" s="1"/>
  <c r="EA1113" i="1" s="1"/>
  <c r="EA1112" i="1" s="1"/>
  <c r="EA1111" i="1" s="1"/>
  <c r="EA1110" i="1" s="1"/>
  <c r="EA1109" i="1" s="1"/>
  <c r="EA1108" i="1" s="1"/>
  <c r="EA1107" i="1" s="1"/>
  <c r="EA1106" i="1" s="1"/>
  <c r="EA1105" i="1" s="1"/>
  <c r="EA1104" i="1" s="1"/>
  <c r="EA1103" i="1" s="1"/>
  <c r="EA1102" i="1" s="1"/>
  <c r="EA1101" i="1" s="1"/>
  <c r="EA1100" i="1" s="1"/>
  <c r="EA1099" i="1" s="1"/>
  <c r="EA1098" i="1" s="1"/>
  <c r="EA1097" i="1" s="1"/>
  <c r="EA1096" i="1" s="1"/>
  <c r="EA1095" i="1" s="1"/>
  <c r="EA1094" i="1" s="1"/>
  <c r="EA1093" i="1" s="1"/>
  <c r="EA1092" i="1" s="1"/>
  <c r="EA1091" i="1" s="1"/>
  <c r="EA1090" i="1" s="1"/>
  <c r="EA1089" i="1" s="1"/>
  <c r="EA1088" i="1" s="1"/>
  <c r="EA1087" i="1" s="1"/>
  <c r="EA1086" i="1" s="1"/>
  <c r="EA1085" i="1" s="1"/>
  <c r="EA1084" i="1" s="1"/>
  <c r="EA1083" i="1" s="1"/>
  <c r="EA1082" i="1" s="1"/>
  <c r="EA1081" i="1" s="1"/>
  <c r="EA1080" i="1" s="1"/>
  <c r="EA1079" i="1" s="1"/>
  <c r="EA1078" i="1" s="1"/>
  <c r="EA1077" i="1" s="1"/>
  <c r="EA1076" i="1" s="1"/>
  <c r="EA1075" i="1" s="1"/>
  <c r="EA1074" i="1" s="1"/>
  <c r="EA1073" i="1" s="1"/>
  <c r="EA1072" i="1" s="1"/>
  <c r="EA1071" i="1" s="1"/>
  <c r="EA1070" i="1" s="1"/>
  <c r="EA1069" i="1" s="1"/>
  <c r="EA1068" i="1" s="1"/>
  <c r="EA1067" i="1" s="1"/>
  <c r="EA1066" i="1" s="1"/>
  <c r="EA1065" i="1" s="1"/>
  <c r="EA1064" i="1" s="1"/>
  <c r="EA1063" i="1" s="1"/>
  <c r="EA1062" i="1" s="1"/>
  <c r="EA1061" i="1" s="1"/>
  <c r="EA1060" i="1" s="1"/>
  <c r="EA1059" i="1" s="1"/>
  <c r="EA1058" i="1" s="1"/>
  <c r="EA1057" i="1" s="1"/>
  <c r="EA1056" i="1" s="1"/>
  <c r="EA1055" i="1" s="1"/>
  <c r="EA1054" i="1" s="1"/>
  <c r="EA1053" i="1" s="1"/>
  <c r="EA1052" i="1" s="1"/>
  <c r="EA1051" i="1" s="1"/>
  <c r="EA1050" i="1" s="1"/>
  <c r="EA1049" i="1" s="1"/>
  <c r="EA1048" i="1" s="1"/>
  <c r="EA1047" i="1" s="1"/>
  <c r="EA1046" i="1" s="1"/>
  <c r="EA1045" i="1" s="1"/>
  <c r="EA1044" i="1" s="1"/>
  <c r="EA1043" i="1" s="1"/>
  <c r="EA1042" i="1" s="1"/>
  <c r="EA1041" i="1" s="1"/>
  <c r="EA1040" i="1" s="1"/>
  <c r="EA1039" i="1" s="1"/>
  <c r="EA1038" i="1" s="1"/>
  <c r="EA1037" i="1" s="1"/>
  <c r="EA1036" i="1" s="1"/>
  <c r="EA1035" i="1" s="1"/>
  <c r="EA1034" i="1" s="1"/>
  <c r="EA1033" i="1" s="1"/>
  <c r="EA1032" i="1" s="1"/>
  <c r="EA1031" i="1" s="1"/>
  <c r="EA1030" i="1" s="1"/>
  <c r="EA1029" i="1" s="1"/>
  <c r="EA1028" i="1" s="1"/>
  <c r="EA1027" i="1" s="1"/>
  <c r="EA1026" i="1" s="1"/>
  <c r="EA1025" i="1" s="1"/>
  <c r="EA1024" i="1" s="1"/>
  <c r="EA1023" i="1" s="1"/>
  <c r="EA1022" i="1" s="1"/>
  <c r="EA1021" i="1" s="1"/>
  <c r="EA1020" i="1" s="1"/>
  <c r="EA1019" i="1" s="1"/>
  <c r="EA1018" i="1" s="1"/>
  <c r="EA1017" i="1" s="1"/>
  <c r="EA1016" i="1" s="1"/>
  <c r="EA1015" i="1" s="1"/>
  <c r="EA1014" i="1" s="1"/>
  <c r="EA1013" i="1" s="1"/>
  <c r="EA1012" i="1" s="1"/>
  <c r="EA1011" i="1" s="1"/>
  <c r="EA1010" i="1" s="1"/>
  <c r="EA1009" i="1" s="1"/>
  <c r="EA1008" i="1" s="1"/>
  <c r="EA1007" i="1" s="1"/>
  <c r="EA1006" i="1" s="1"/>
  <c r="EA1005" i="1" s="1"/>
  <c r="EA1004" i="1" s="1"/>
  <c r="EA1003" i="1" s="1"/>
  <c r="EA1002" i="1" s="1"/>
  <c r="EA1001" i="1" s="1"/>
  <c r="EA1000" i="1" s="1"/>
  <c r="EA999" i="1" s="1"/>
  <c r="EA998" i="1" s="1"/>
  <c r="EA997" i="1" s="1"/>
  <c r="EA996" i="1" s="1"/>
  <c r="EA995" i="1" s="1"/>
  <c r="EA994" i="1" s="1"/>
  <c r="EA993" i="1" s="1"/>
  <c r="EA992" i="1" s="1"/>
  <c r="EA991" i="1" s="1"/>
  <c r="EA990" i="1" s="1"/>
  <c r="EA989" i="1" s="1"/>
  <c r="EA988" i="1" s="1"/>
  <c r="EA987" i="1" s="1"/>
  <c r="EA986" i="1" s="1"/>
  <c r="EA985" i="1" s="1"/>
  <c r="EA984" i="1" s="1"/>
  <c r="EA983" i="1" s="1"/>
  <c r="EA982" i="1" s="1"/>
  <c r="EA981" i="1" s="1"/>
  <c r="EA980" i="1" s="1"/>
  <c r="EA979" i="1" s="1"/>
  <c r="EA978" i="1" s="1"/>
  <c r="EA977" i="1" s="1"/>
  <c r="EA976" i="1" s="1"/>
  <c r="EA975" i="1" s="1"/>
  <c r="EA974" i="1" s="1"/>
  <c r="EA973" i="1" s="1"/>
  <c r="EA972" i="1" s="1"/>
  <c r="EA971" i="1" s="1"/>
  <c r="EA970" i="1" s="1"/>
  <c r="EA969" i="1" s="1"/>
  <c r="EA968" i="1" s="1"/>
  <c r="EA967" i="1" s="1"/>
  <c r="EA966" i="1" s="1"/>
  <c r="EA965" i="1" s="1"/>
  <c r="EA964" i="1" s="1"/>
  <c r="EA963" i="1" s="1"/>
  <c r="EA962" i="1" s="1"/>
  <c r="EA961" i="1" s="1"/>
  <c r="EA960" i="1" s="1"/>
  <c r="EA959" i="1" s="1"/>
  <c r="EA958" i="1" s="1"/>
  <c r="EA957" i="1" s="1"/>
  <c r="EA956" i="1" s="1"/>
  <c r="EA955" i="1" s="1"/>
  <c r="EA954" i="1" s="1"/>
  <c r="EA953" i="1" s="1"/>
  <c r="EA952" i="1" s="1"/>
  <c r="EA951" i="1" s="1"/>
  <c r="EA950" i="1" s="1"/>
  <c r="EA949" i="1" s="1"/>
  <c r="EA948" i="1" s="1"/>
  <c r="EA947" i="1" s="1"/>
  <c r="EA946" i="1" s="1"/>
  <c r="EA945" i="1" s="1"/>
  <c r="EA944" i="1" s="1"/>
  <c r="EA943" i="1" s="1"/>
  <c r="EA942" i="1" s="1"/>
  <c r="EA941" i="1" s="1"/>
  <c r="EA940" i="1" s="1"/>
  <c r="EA939" i="1" s="1"/>
  <c r="EA938" i="1" s="1"/>
  <c r="EA937" i="1" s="1"/>
  <c r="EA936" i="1" s="1"/>
  <c r="EA935" i="1" s="1"/>
  <c r="EA934" i="1" s="1"/>
  <c r="EA933" i="1" s="1"/>
  <c r="EA932" i="1" s="1"/>
  <c r="EA931" i="1" s="1"/>
  <c r="EA930" i="1" s="1"/>
  <c r="EA929" i="1" s="1"/>
  <c r="EA928" i="1" s="1"/>
  <c r="EA927" i="1" s="1"/>
  <c r="EA926" i="1" s="1"/>
  <c r="EA925" i="1" s="1"/>
  <c r="EA924" i="1" s="1"/>
  <c r="EA923" i="1" s="1"/>
  <c r="EA922" i="1" s="1"/>
  <c r="EA921" i="1" s="1"/>
  <c r="EA920" i="1" s="1"/>
  <c r="EA919" i="1" s="1"/>
  <c r="EA918" i="1" s="1"/>
  <c r="EA917" i="1" s="1"/>
  <c r="EA916" i="1" s="1"/>
  <c r="EA915" i="1" s="1"/>
  <c r="EA914" i="1" s="1"/>
  <c r="EA913" i="1" s="1"/>
  <c r="EA912" i="1" s="1"/>
  <c r="EA911" i="1" s="1"/>
  <c r="EA910" i="1" s="1"/>
  <c r="EA909" i="1" s="1"/>
  <c r="EA908" i="1" s="1"/>
  <c r="EA907" i="1" s="1"/>
  <c r="EA906" i="1" s="1"/>
  <c r="EA905" i="1" s="1"/>
  <c r="EA904" i="1" s="1"/>
  <c r="EA903" i="1" s="1"/>
  <c r="EA902" i="1" s="1"/>
  <c r="EA901" i="1" s="1"/>
  <c r="EA900" i="1" s="1"/>
  <c r="EA899" i="1" s="1"/>
  <c r="EA898" i="1" s="1"/>
  <c r="EA897" i="1" s="1"/>
  <c r="EA896" i="1" s="1"/>
  <c r="EA895" i="1" s="1"/>
  <c r="EA894" i="1" s="1"/>
  <c r="EA893" i="1" s="1"/>
  <c r="EA892" i="1" s="1"/>
  <c r="EA891" i="1" s="1"/>
  <c r="EA890" i="1" s="1"/>
  <c r="EA889" i="1" s="1"/>
  <c r="EA888" i="1" s="1"/>
  <c r="EA887" i="1" s="1"/>
  <c r="EA886" i="1" s="1"/>
  <c r="EA885" i="1" s="1"/>
  <c r="EA884" i="1" s="1"/>
  <c r="EA883" i="1" s="1"/>
  <c r="EA882" i="1" s="1"/>
  <c r="EA881" i="1" s="1"/>
  <c r="EA880" i="1" s="1"/>
  <c r="EA879" i="1" s="1"/>
  <c r="EA878" i="1" s="1"/>
  <c r="EA877" i="1" s="1"/>
  <c r="EA876" i="1" s="1"/>
  <c r="EA875" i="1" s="1"/>
  <c r="EA874" i="1" s="1"/>
  <c r="EA873" i="1" s="1"/>
  <c r="EA872" i="1" s="1"/>
  <c r="EA871" i="1" s="1"/>
  <c r="EA870" i="1" s="1"/>
  <c r="EA869" i="1" s="1"/>
  <c r="EA868" i="1" s="1"/>
  <c r="EA867" i="1" s="1"/>
  <c r="EA866" i="1" s="1"/>
  <c r="EA865" i="1" s="1"/>
  <c r="EA864" i="1" s="1"/>
  <c r="EA863" i="1" s="1"/>
  <c r="EA862" i="1" s="1"/>
  <c r="EA861" i="1" s="1"/>
  <c r="EA860" i="1" s="1"/>
  <c r="EA859" i="1" s="1"/>
  <c r="EA858" i="1" s="1"/>
  <c r="EA857" i="1" s="1"/>
  <c r="EA856" i="1" s="1"/>
  <c r="EA855" i="1" s="1"/>
  <c r="EA854" i="1" s="1"/>
  <c r="EA853" i="1" s="1"/>
  <c r="EA852" i="1" s="1"/>
  <c r="EA851" i="1" s="1"/>
  <c r="EA850" i="1" s="1"/>
  <c r="EA849" i="1" s="1"/>
  <c r="EA848" i="1" s="1"/>
  <c r="EA847" i="1" s="1"/>
  <c r="EA846" i="1" s="1"/>
  <c r="EA845" i="1" s="1"/>
  <c r="EA844" i="1" s="1"/>
  <c r="EA843" i="1" s="1"/>
  <c r="EA842" i="1" s="1"/>
  <c r="EA841" i="1" s="1"/>
  <c r="EA840" i="1" s="1"/>
  <c r="EA839" i="1" s="1"/>
  <c r="EA838" i="1" s="1"/>
  <c r="EA837" i="1" s="1"/>
  <c r="EA836" i="1" s="1"/>
  <c r="EA835" i="1" s="1"/>
  <c r="EA834" i="1" s="1"/>
  <c r="EA833" i="1" s="1"/>
  <c r="EA832" i="1" s="1"/>
  <c r="EA831" i="1" s="1"/>
  <c r="EA830" i="1" s="1"/>
  <c r="EA829" i="1" s="1"/>
  <c r="EA828" i="1" s="1"/>
  <c r="EA827" i="1" s="1"/>
  <c r="EA826" i="1" s="1"/>
  <c r="EA825" i="1" s="1"/>
  <c r="EA824" i="1" s="1"/>
  <c r="EA823" i="1" s="1"/>
  <c r="EA822" i="1" s="1"/>
  <c r="EA821" i="1" s="1"/>
  <c r="EA820" i="1" s="1"/>
  <c r="EA819" i="1" s="1"/>
  <c r="EA818" i="1" s="1"/>
  <c r="EA817" i="1" s="1"/>
  <c r="EA816" i="1" s="1"/>
  <c r="EA815" i="1" s="1"/>
  <c r="EA814" i="1" s="1"/>
  <c r="EA813" i="1" s="1"/>
  <c r="EA812" i="1" s="1"/>
  <c r="EA811" i="1" s="1"/>
  <c r="EA810" i="1" s="1"/>
  <c r="EA809" i="1" s="1"/>
  <c r="EA808" i="1" s="1"/>
  <c r="EA807" i="1" s="1"/>
  <c r="EA806" i="1" s="1"/>
  <c r="EA805" i="1" s="1"/>
  <c r="EA804" i="1" s="1"/>
  <c r="EA803" i="1" s="1"/>
  <c r="EA802" i="1" s="1"/>
  <c r="EA801" i="1" s="1"/>
  <c r="EA800" i="1" s="1"/>
  <c r="EA799" i="1" s="1"/>
  <c r="EA798" i="1" s="1"/>
  <c r="EA797" i="1" s="1"/>
  <c r="EA796" i="1" s="1"/>
  <c r="EA795" i="1" s="1"/>
  <c r="EA794" i="1" s="1"/>
  <c r="EA793" i="1" s="1"/>
  <c r="EA792" i="1" s="1"/>
  <c r="EA791" i="1" s="1"/>
  <c r="EA790" i="1" s="1"/>
  <c r="EA789" i="1" s="1"/>
  <c r="EA788" i="1" s="1"/>
  <c r="EA787" i="1" s="1"/>
  <c r="EA786" i="1" s="1"/>
  <c r="EA785" i="1" s="1"/>
  <c r="EA784" i="1" s="1"/>
  <c r="EA783" i="1" s="1"/>
  <c r="EA782" i="1" s="1"/>
  <c r="EA781" i="1" s="1"/>
  <c r="EA780" i="1" s="1"/>
  <c r="EA779" i="1" s="1"/>
  <c r="EA778" i="1" s="1"/>
  <c r="EA777" i="1" s="1"/>
  <c r="EA776" i="1" s="1"/>
  <c r="EA775" i="1" s="1"/>
  <c r="EA774" i="1" s="1"/>
  <c r="EA773" i="1" s="1"/>
  <c r="EA772" i="1" s="1"/>
  <c r="EA771" i="1" s="1"/>
  <c r="EA770" i="1" s="1"/>
  <c r="EA769" i="1" s="1"/>
  <c r="EA768" i="1" s="1"/>
  <c r="EA767" i="1" s="1"/>
  <c r="EA766" i="1" s="1"/>
  <c r="EA765" i="1" s="1"/>
  <c r="EA764" i="1" s="1"/>
  <c r="EA763" i="1" s="1"/>
  <c r="EA762" i="1" s="1"/>
  <c r="EA761" i="1" s="1"/>
  <c r="EA760" i="1" s="1"/>
  <c r="EA759" i="1" s="1"/>
  <c r="EA758" i="1" s="1"/>
  <c r="EA757" i="1" s="1"/>
  <c r="EA756" i="1" s="1"/>
  <c r="EA755" i="1" s="1"/>
  <c r="EA754" i="1" s="1"/>
  <c r="EA753" i="1" s="1"/>
  <c r="EA752" i="1" s="1"/>
  <c r="EA751" i="1" s="1"/>
  <c r="EA750" i="1" s="1"/>
  <c r="EA749" i="1" s="1"/>
  <c r="EA748" i="1" s="1"/>
  <c r="EA747" i="1" s="1"/>
  <c r="EA746" i="1" s="1"/>
  <c r="EA745" i="1" s="1"/>
  <c r="EA744" i="1" s="1"/>
  <c r="EA743" i="1" s="1"/>
  <c r="EA742" i="1" s="1"/>
  <c r="EA741" i="1" s="1"/>
  <c r="EA740" i="1" s="1"/>
  <c r="EA739" i="1" s="1"/>
  <c r="EA738" i="1" s="1"/>
  <c r="EA737" i="1" s="1"/>
  <c r="EA736" i="1" s="1"/>
  <c r="EA735" i="1" s="1"/>
  <c r="EA734" i="1" s="1"/>
  <c r="EA733" i="1" s="1"/>
  <c r="EA732" i="1" s="1"/>
  <c r="EA731" i="1" s="1"/>
  <c r="EA730" i="1" s="1"/>
  <c r="EA729" i="1" s="1"/>
  <c r="EA728" i="1" s="1"/>
  <c r="EA727" i="1" s="1"/>
  <c r="EA726" i="1" s="1"/>
  <c r="EA725" i="1" s="1"/>
  <c r="EA724" i="1" s="1"/>
  <c r="EA723" i="1" s="1"/>
  <c r="EA722" i="1" s="1"/>
  <c r="EA721" i="1" s="1"/>
  <c r="EA720" i="1" s="1"/>
  <c r="EA719" i="1" s="1"/>
  <c r="EA718" i="1" s="1"/>
  <c r="EA717" i="1" s="1"/>
  <c r="EA716" i="1" s="1"/>
  <c r="EA715" i="1" s="1"/>
  <c r="EA714" i="1" s="1"/>
  <c r="EA713" i="1" s="1"/>
  <c r="EA712" i="1" s="1"/>
  <c r="EA711" i="1" s="1"/>
  <c r="EA710" i="1" s="1"/>
  <c r="EA709" i="1" s="1"/>
  <c r="EA708" i="1" s="1"/>
  <c r="EA707" i="1" s="1"/>
  <c r="EA706" i="1" s="1"/>
  <c r="EA705" i="1" s="1"/>
  <c r="EA704" i="1" s="1"/>
  <c r="EA703" i="1" s="1"/>
  <c r="EA702" i="1" s="1"/>
  <c r="EA701" i="1" s="1"/>
  <c r="EA700" i="1" s="1"/>
  <c r="EA699" i="1" s="1"/>
  <c r="EA698" i="1" s="1"/>
  <c r="EA697" i="1" s="1"/>
  <c r="EA696" i="1" s="1"/>
  <c r="EA695" i="1" s="1"/>
  <c r="EA694" i="1" s="1"/>
  <c r="EA693" i="1" s="1"/>
  <c r="EA692" i="1" s="1"/>
  <c r="EA691" i="1" s="1"/>
  <c r="EA690" i="1" s="1"/>
  <c r="EA689" i="1" s="1"/>
  <c r="EA688" i="1" s="1"/>
  <c r="EA687" i="1" s="1"/>
  <c r="EA686" i="1" s="1"/>
  <c r="EA685" i="1" s="1"/>
  <c r="EA684" i="1" s="1"/>
  <c r="EA683" i="1" s="1"/>
  <c r="EA682" i="1" s="1"/>
  <c r="EA681" i="1" s="1"/>
  <c r="EA680" i="1" s="1"/>
  <c r="EA679" i="1" s="1"/>
  <c r="EA678" i="1" s="1"/>
  <c r="EA677" i="1" s="1"/>
  <c r="EA676" i="1" s="1"/>
  <c r="EA675" i="1" s="1"/>
  <c r="EA674" i="1" s="1"/>
  <c r="EA673" i="1" s="1"/>
  <c r="EA672" i="1" s="1"/>
  <c r="EA671" i="1" s="1"/>
  <c r="EA670" i="1" s="1"/>
  <c r="EA669" i="1" s="1"/>
  <c r="EA668" i="1" s="1"/>
  <c r="EA667" i="1" s="1"/>
  <c r="EA666" i="1" s="1"/>
  <c r="EA665" i="1" s="1"/>
  <c r="EA664" i="1" s="1"/>
  <c r="EA663" i="1" s="1"/>
  <c r="EA662" i="1" s="1"/>
  <c r="EA661" i="1" s="1"/>
  <c r="EA660" i="1" s="1"/>
  <c r="EA659" i="1" s="1"/>
  <c r="EA658" i="1" s="1"/>
  <c r="EA657" i="1" s="1"/>
  <c r="EA656" i="1" s="1"/>
  <c r="EA655" i="1" s="1"/>
  <c r="EA654" i="1" s="1"/>
  <c r="EA653" i="1" s="1"/>
  <c r="EA652" i="1" s="1"/>
  <c r="EA651" i="1" s="1"/>
  <c r="EA650" i="1" s="1"/>
  <c r="EA649" i="1" s="1"/>
  <c r="EA648" i="1" s="1"/>
  <c r="EA647" i="1" s="1"/>
  <c r="EA646" i="1" s="1"/>
  <c r="EA645" i="1" s="1"/>
  <c r="EA644" i="1" s="1"/>
  <c r="EA643" i="1" s="1"/>
  <c r="EA642" i="1" s="1"/>
  <c r="EA641" i="1" s="1"/>
  <c r="EA640" i="1" s="1"/>
  <c r="EA639" i="1" s="1"/>
  <c r="EA638" i="1" s="1"/>
  <c r="EA637" i="1" s="1"/>
  <c r="EA636" i="1" s="1"/>
  <c r="EA635" i="1" s="1"/>
  <c r="EA634" i="1" s="1"/>
  <c r="EA633" i="1" s="1"/>
  <c r="EA632" i="1" s="1"/>
  <c r="EA631" i="1" s="1"/>
  <c r="EA630" i="1" s="1"/>
  <c r="EA629" i="1" s="1"/>
  <c r="EA628" i="1" s="1"/>
  <c r="EA627" i="1" s="1"/>
  <c r="EA626" i="1" s="1"/>
  <c r="EA625" i="1" s="1"/>
  <c r="EA624" i="1" s="1"/>
  <c r="EA623" i="1" s="1"/>
  <c r="EA622" i="1" s="1"/>
  <c r="EA621" i="1" s="1"/>
  <c r="EA620" i="1" s="1"/>
  <c r="EA619" i="1" s="1"/>
  <c r="EA618" i="1" s="1"/>
  <c r="EA617" i="1" s="1"/>
  <c r="EA616" i="1" s="1"/>
  <c r="EA615" i="1" s="1"/>
  <c r="EA614" i="1" s="1"/>
  <c r="EA613" i="1" s="1"/>
  <c r="EA612" i="1" s="1"/>
  <c r="EA611" i="1" s="1"/>
  <c r="EA610" i="1" s="1"/>
  <c r="EA609" i="1" s="1"/>
  <c r="EA608" i="1" s="1"/>
  <c r="EA607" i="1" s="1"/>
  <c r="EA606" i="1" s="1"/>
  <c r="EA605" i="1" s="1"/>
  <c r="EA604" i="1" s="1"/>
  <c r="EA603" i="1" s="1"/>
  <c r="EA602" i="1" s="1"/>
  <c r="EA601" i="1" s="1"/>
  <c r="EA600" i="1" s="1"/>
  <c r="EA599" i="1" s="1"/>
  <c r="EA598" i="1" s="1"/>
  <c r="EA597" i="1" s="1"/>
  <c r="EA596" i="1" s="1"/>
  <c r="EA595" i="1" s="1"/>
  <c r="EA594" i="1" s="1"/>
  <c r="EA593" i="1" s="1"/>
  <c r="EA592" i="1" s="1"/>
  <c r="EA591" i="1" s="1"/>
  <c r="EA590" i="1" s="1"/>
  <c r="EA589" i="1" s="1"/>
  <c r="EA588" i="1" s="1"/>
  <c r="EA587" i="1" s="1"/>
  <c r="EA586" i="1" s="1"/>
  <c r="EA585" i="1" s="1"/>
  <c r="EA584" i="1" s="1"/>
  <c r="EA583" i="1" s="1"/>
  <c r="EA582" i="1" s="1"/>
  <c r="EA581" i="1" s="1"/>
  <c r="EA580" i="1" s="1"/>
  <c r="EA579" i="1" s="1"/>
  <c r="EA578" i="1" s="1"/>
  <c r="EA577" i="1" s="1"/>
  <c r="EA576" i="1" s="1"/>
  <c r="EA575" i="1" s="1"/>
  <c r="EA574" i="1" s="1"/>
  <c r="EA573" i="1" s="1"/>
  <c r="EA572" i="1" s="1"/>
  <c r="EA571" i="1" s="1"/>
  <c r="EA570" i="1" s="1"/>
  <c r="EA569" i="1" s="1"/>
  <c r="EA568" i="1" s="1"/>
  <c r="EA567" i="1" s="1"/>
  <c r="EA566" i="1" s="1"/>
  <c r="EA565" i="1" s="1"/>
  <c r="EA564" i="1" s="1"/>
  <c r="EA563" i="1" s="1"/>
  <c r="EA562" i="1" s="1"/>
  <c r="EA561" i="1" s="1"/>
  <c r="EA560" i="1" s="1"/>
  <c r="EA559" i="1" s="1"/>
  <c r="EA558" i="1" s="1"/>
  <c r="EA557" i="1" s="1"/>
  <c r="EA556" i="1" s="1"/>
  <c r="EA555" i="1" s="1"/>
  <c r="EA554" i="1" s="1"/>
  <c r="EA553" i="1" s="1"/>
  <c r="EA552" i="1" s="1"/>
  <c r="EA551" i="1" s="1"/>
  <c r="EA550" i="1" s="1"/>
  <c r="EA549" i="1" s="1"/>
  <c r="EA548" i="1" s="1"/>
  <c r="EA547" i="1" s="1"/>
  <c r="EA546" i="1" s="1"/>
  <c r="EA545" i="1" s="1"/>
  <c r="EA544" i="1" s="1"/>
  <c r="EA543" i="1" s="1"/>
  <c r="EA542" i="1" s="1"/>
  <c r="EA541" i="1" s="1"/>
  <c r="EA540" i="1" s="1"/>
  <c r="EA539" i="1" s="1"/>
  <c r="EA538" i="1" s="1"/>
  <c r="EA537" i="1" s="1"/>
  <c r="EA536" i="1" s="1"/>
  <c r="EA535" i="1" s="1"/>
  <c r="EA534" i="1" s="1"/>
  <c r="EA533" i="1" s="1"/>
  <c r="EA532" i="1" s="1"/>
  <c r="EA531" i="1" s="1"/>
  <c r="EA530" i="1" s="1"/>
  <c r="EA529" i="1" s="1"/>
  <c r="EA528" i="1" s="1"/>
  <c r="EA527" i="1" s="1"/>
  <c r="EA526" i="1" s="1"/>
  <c r="EA525" i="1" s="1"/>
  <c r="EA524" i="1" s="1"/>
  <c r="EA523" i="1" s="1"/>
  <c r="EA522" i="1" s="1"/>
  <c r="EA521" i="1" s="1"/>
  <c r="EA520" i="1" s="1"/>
  <c r="EA519" i="1" s="1"/>
  <c r="EA518" i="1" s="1"/>
  <c r="EA517" i="1" s="1"/>
  <c r="EA516" i="1" s="1"/>
  <c r="EA515" i="1" s="1"/>
  <c r="EA514" i="1" s="1"/>
  <c r="EA513" i="1" s="1"/>
  <c r="EA512" i="1" s="1"/>
  <c r="EA511" i="1" s="1"/>
  <c r="EA510" i="1" s="1"/>
  <c r="EA509" i="1" s="1"/>
  <c r="EA508" i="1" s="1"/>
  <c r="EA507" i="1" s="1"/>
  <c r="EA506" i="1" s="1"/>
  <c r="EA505" i="1" s="1"/>
  <c r="EA504" i="1" s="1"/>
  <c r="EA503" i="1" s="1"/>
  <c r="EA502" i="1" s="1"/>
  <c r="EA501" i="1" s="1"/>
  <c r="EA500" i="1" s="1"/>
  <c r="EA499" i="1" s="1"/>
  <c r="EA498" i="1" s="1"/>
  <c r="EA497" i="1" s="1"/>
  <c r="EA496" i="1" s="1"/>
  <c r="EA495" i="1" s="1"/>
  <c r="EA494" i="1" s="1"/>
  <c r="EA493" i="1" s="1"/>
  <c r="EA492" i="1" s="1"/>
  <c r="EA491" i="1" s="1"/>
  <c r="EA490" i="1" s="1"/>
  <c r="EA489" i="1" s="1"/>
  <c r="EA488" i="1" s="1"/>
  <c r="EA487" i="1" s="1"/>
  <c r="EA486" i="1" s="1"/>
  <c r="EA485" i="1" s="1"/>
  <c r="EA484" i="1" s="1"/>
  <c r="EA483" i="1" s="1"/>
  <c r="EA482" i="1" s="1"/>
  <c r="EA481" i="1" s="1"/>
  <c r="EA480" i="1" s="1"/>
  <c r="EA479" i="1" s="1"/>
  <c r="EA478" i="1" s="1"/>
  <c r="EA477" i="1" s="1"/>
  <c r="EA476" i="1" s="1"/>
  <c r="EA475" i="1" s="1"/>
  <c r="EA474" i="1" s="1"/>
  <c r="EA473" i="1" s="1"/>
  <c r="EA472" i="1" s="1"/>
  <c r="EA471" i="1" s="1"/>
  <c r="EA470" i="1" s="1"/>
  <c r="EA469" i="1" s="1"/>
  <c r="EA468" i="1" s="1"/>
  <c r="EA467" i="1" s="1"/>
  <c r="EA466" i="1" s="1"/>
  <c r="EA465" i="1" s="1"/>
  <c r="EA464" i="1" s="1"/>
  <c r="EA463" i="1" s="1"/>
  <c r="EA462" i="1" s="1"/>
  <c r="EA461" i="1" s="1"/>
  <c r="EA460" i="1" s="1"/>
  <c r="EA459" i="1" s="1"/>
  <c r="EA458" i="1" s="1"/>
  <c r="EA457" i="1" s="1"/>
  <c r="EA456" i="1" s="1"/>
  <c r="EA455" i="1" s="1"/>
  <c r="EA454" i="1" s="1"/>
  <c r="EA453" i="1" s="1"/>
  <c r="EA452" i="1" s="1"/>
  <c r="EA451" i="1" s="1"/>
  <c r="EA450" i="1" s="1"/>
  <c r="EA449" i="1" s="1"/>
  <c r="EA448" i="1" s="1"/>
  <c r="EA447" i="1" s="1"/>
  <c r="EA446" i="1" s="1"/>
  <c r="EA445" i="1" s="1"/>
  <c r="EA444" i="1" s="1"/>
  <c r="EA443" i="1" s="1"/>
  <c r="EA442" i="1" s="1"/>
  <c r="EA441" i="1" s="1"/>
  <c r="EA440" i="1" s="1"/>
  <c r="EA439" i="1" s="1"/>
  <c r="EA438" i="1" s="1"/>
  <c r="EA437" i="1" s="1"/>
  <c r="EA436" i="1" s="1"/>
  <c r="EA435" i="1" s="1"/>
  <c r="EA434" i="1" s="1"/>
  <c r="EA433" i="1" s="1"/>
  <c r="EA432" i="1" s="1"/>
  <c r="EA431" i="1" s="1"/>
  <c r="EA430" i="1" s="1"/>
  <c r="EA429" i="1" s="1"/>
  <c r="EA428" i="1" s="1"/>
  <c r="EA427" i="1" s="1"/>
  <c r="EA426" i="1" s="1"/>
  <c r="EA425" i="1" s="1"/>
  <c r="EA424" i="1" s="1"/>
  <c r="EA423" i="1" s="1"/>
  <c r="EA422" i="1" s="1"/>
  <c r="EA421" i="1" s="1"/>
  <c r="EA420" i="1" s="1"/>
  <c r="EA419" i="1" s="1"/>
  <c r="EA418" i="1" s="1"/>
  <c r="EA417" i="1" s="1"/>
  <c r="EA416" i="1" s="1"/>
  <c r="EA415" i="1" s="1"/>
  <c r="EA414" i="1" s="1"/>
  <c r="EA413" i="1" s="1"/>
  <c r="EA412" i="1" s="1"/>
  <c r="EA411" i="1" s="1"/>
  <c r="EA410" i="1" s="1"/>
  <c r="EA409" i="1" s="1"/>
  <c r="EA408" i="1" s="1"/>
  <c r="EA407" i="1" s="1"/>
  <c r="EA406" i="1" s="1"/>
  <c r="EA405" i="1" s="1"/>
  <c r="EA404" i="1" s="1"/>
  <c r="EA403" i="1" s="1"/>
  <c r="EA402" i="1" s="1"/>
  <c r="EA401" i="1" s="1"/>
  <c r="EA400" i="1" s="1"/>
  <c r="EA399" i="1" s="1"/>
  <c r="EA398" i="1" s="1"/>
  <c r="EA397" i="1" s="1"/>
  <c r="EA396" i="1" s="1"/>
  <c r="EA395" i="1" s="1"/>
  <c r="EA394" i="1" s="1"/>
  <c r="EA393" i="1" s="1"/>
  <c r="EA392" i="1" s="1"/>
  <c r="EA391" i="1" s="1"/>
  <c r="EA390" i="1" s="1"/>
  <c r="EA389" i="1" s="1"/>
  <c r="EA388" i="1" s="1"/>
  <c r="EA387" i="1" s="1"/>
  <c r="EA386" i="1" s="1"/>
  <c r="EA385" i="1" s="1"/>
  <c r="EA384" i="1" s="1"/>
  <c r="EA383" i="1" s="1"/>
  <c r="EA382" i="1" s="1"/>
  <c r="EA381" i="1" s="1"/>
  <c r="EA380" i="1" s="1"/>
  <c r="EA379" i="1" s="1"/>
  <c r="EA378" i="1" s="1"/>
  <c r="EA377" i="1" s="1"/>
  <c r="EA376" i="1" s="1"/>
  <c r="EA375" i="1" s="1"/>
  <c r="EA374" i="1" s="1"/>
  <c r="EA373" i="1" s="1"/>
  <c r="EA372" i="1" s="1"/>
  <c r="EA371" i="1" s="1"/>
  <c r="EA370" i="1" s="1"/>
  <c r="EA369" i="1" s="1"/>
  <c r="EA368" i="1" s="1"/>
  <c r="EA367" i="1" s="1"/>
  <c r="EA366" i="1" s="1"/>
  <c r="EA365" i="1" s="1"/>
  <c r="EA364" i="1" s="1"/>
  <c r="EA363" i="1" s="1"/>
  <c r="EA362" i="1" s="1"/>
  <c r="EA361" i="1" s="1"/>
  <c r="EA360" i="1" s="1"/>
  <c r="EA359" i="1" s="1"/>
  <c r="EA358" i="1" s="1"/>
  <c r="EA357" i="1" s="1"/>
  <c r="EA356" i="1" s="1"/>
  <c r="EA355" i="1" s="1"/>
  <c r="EA354" i="1" s="1"/>
  <c r="EA353" i="1" s="1"/>
  <c r="EA352" i="1" s="1"/>
  <c r="EA351" i="1" s="1"/>
  <c r="EA350" i="1" s="1"/>
  <c r="EA349" i="1" s="1"/>
  <c r="EA348" i="1" s="1"/>
  <c r="EA347" i="1" s="1"/>
  <c r="EA346" i="1" s="1"/>
  <c r="EA345" i="1" s="1"/>
  <c r="EA344" i="1" s="1"/>
  <c r="EA343" i="1" s="1"/>
  <c r="EA342" i="1" s="1"/>
  <c r="EA341" i="1" s="1"/>
  <c r="EA340" i="1" s="1"/>
  <c r="EA339" i="1" s="1"/>
  <c r="EA338" i="1" s="1"/>
  <c r="EA337" i="1" s="1"/>
  <c r="EA336" i="1" s="1"/>
  <c r="EA335" i="1" s="1"/>
  <c r="EA334" i="1" s="1"/>
  <c r="EA333" i="1" s="1"/>
  <c r="EA332" i="1" s="1"/>
  <c r="EA331" i="1" s="1"/>
  <c r="EA330" i="1" s="1"/>
  <c r="EA329" i="1" s="1"/>
  <c r="EA328" i="1" s="1"/>
  <c r="EA327" i="1" s="1"/>
  <c r="EA326" i="1" s="1"/>
  <c r="EA325" i="1" s="1"/>
  <c r="EA324" i="1" s="1"/>
  <c r="EA323" i="1" s="1"/>
  <c r="EA322" i="1" s="1"/>
  <c r="EA321" i="1" s="1"/>
  <c r="EA320" i="1" s="1"/>
  <c r="EA319" i="1" s="1"/>
  <c r="EA318" i="1" s="1"/>
  <c r="EA317" i="1" s="1"/>
  <c r="EA316" i="1" s="1"/>
  <c r="EA315" i="1" s="1"/>
  <c r="EA314" i="1" s="1"/>
  <c r="EA313" i="1" s="1"/>
  <c r="EA312" i="1" s="1"/>
  <c r="EA311" i="1" s="1"/>
  <c r="EA310" i="1" s="1"/>
  <c r="EA309" i="1" s="1"/>
  <c r="EA308" i="1" s="1"/>
  <c r="EA307" i="1" s="1"/>
  <c r="EA306" i="1" s="1"/>
  <c r="EA305" i="1" s="1"/>
  <c r="EA304" i="1" s="1"/>
  <c r="EA303" i="1" s="1"/>
  <c r="EA302" i="1" s="1"/>
  <c r="EA301" i="1" s="1"/>
  <c r="EA300" i="1" s="1"/>
  <c r="EA299" i="1" s="1"/>
  <c r="EA298" i="1" s="1"/>
  <c r="EA297" i="1" s="1"/>
  <c r="EA296" i="1" s="1"/>
  <c r="EA295" i="1" s="1"/>
  <c r="EA294" i="1" s="1"/>
  <c r="EA293" i="1" s="1"/>
  <c r="EA292" i="1" s="1"/>
  <c r="EA291" i="1" s="1"/>
  <c r="EA290" i="1" s="1"/>
  <c r="EA289" i="1" s="1"/>
  <c r="EA288" i="1" s="1"/>
  <c r="EA287" i="1" s="1"/>
  <c r="EA286" i="1" s="1"/>
  <c r="EA285" i="1" s="1"/>
  <c r="EA284" i="1" s="1"/>
  <c r="EA283" i="1" s="1"/>
  <c r="EA282" i="1" s="1"/>
  <c r="EA281" i="1" s="1"/>
  <c r="EA280" i="1" s="1"/>
  <c r="EA279" i="1" s="1"/>
  <c r="EA278" i="1" s="1"/>
  <c r="EA277" i="1" s="1"/>
  <c r="EA276" i="1" s="1"/>
  <c r="EA275" i="1" s="1"/>
  <c r="EA274" i="1" s="1"/>
  <c r="EA273" i="1" s="1"/>
  <c r="EA272" i="1" s="1"/>
  <c r="EA271" i="1" s="1"/>
  <c r="EA270" i="1" s="1"/>
  <c r="EA269" i="1" s="1"/>
  <c r="EA268" i="1" s="1"/>
  <c r="EA267" i="1" s="1"/>
  <c r="EA266" i="1" s="1"/>
  <c r="EA265" i="1" s="1"/>
  <c r="EA264" i="1" s="1"/>
  <c r="EA263" i="1" s="1"/>
  <c r="EA262" i="1" s="1"/>
  <c r="EA261" i="1" s="1"/>
  <c r="EA260" i="1" s="1"/>
  <c r="EA259" i="1" s="1"/>
  <c r="EA258" i="1" s="1"/>
  <c r="EA257" i="1" s="1"/>
  <c r="EA256" i="1" s="1"/>
  <c r="EA255" i="1" s="1"/>
  <c r="EA254" i="1" s="1"/>
  <c r="EA253" i="1" s="1"/>
  <c r="EA252" i="1" s="1"/>
  <c r="EA251" i="1" s="1"/>
  <c r="EA250" i="1" s="1"/>
  <c r="EA249" i="1" s="1"/>
  <c r="EA248" i="1" s="1"/>
  <c r="EA247" i="1" s="1"/>
  <c r="EA246" i="1" s="1"/>
  <c r="EA245" i="1" s="1"/>
  <c r="EA244" i="1" s="1"/>
  <c r="EA243" i="1" s="1"/>
  <c r="EA242" i="1" s="1"/>
  <c r="EA241" i="1" s="1"/>
  <c r="EA240" i="1" s="1"/>
  <c r="EA239" i="1" s="1"/>
  <c r="EA238" i="1" s="1"/>
  <c r="EA237" i="1" s="1"/>
  <c r="EA236" i="1" s="1"/>
  <c r="EA235" i="1" s="1"/>
  <c r="EA234" i="1" s="1"/>
  <c r="EA233" i="1" s="1"/>
  <c r="EA232" i="1" s="1"/>
  <c r="EA231" i="1" s="1"/>
  <c r="EA230" i="1" s="1"/>
  <c r="EA229" i="1" s="1"/>
  <c r="EA228" i="1" s="1"/>
  <c r="EA227" i="1" s="1"/>
  <c r="EA226" i="1" s="1"/>
  <c r="EA225" i="1" s="1"/>
  <c r="EA224" i="1" s="1"/>
  <c r="EA223" i="1" s="1"/>
  <c r="EA222" i="1" s="1"/>
  <c r="EA221" i="1" s="1"/>
  <c r="EA220" i="1" s="1"/>
  <c r="EA219" i="1" s="1"/>
  <c r="EA218" i="1" s="1"/>
  <c r="EA217" i="1" s="1"/>
  <c r="EA216" i="1" s="1"/>
  <c r="EA215" i="1" s="1"/>
  <c r="EA214" i="1" s="1"/>
  <c r="EA213" i="1" s="1"/>
  <c r="EA212" i="1" s="1"/>
  <c r="EA211" i="1" s="1"/>
  <c r="EA210" i="1" s="1"/>
  <c r="EA209" i="1" s="1"/>
  <c r="EA208" i="1" s="1"/>
  <c r="EA207" i="1" s="1"/>
  <c r="EA206" i="1" s="1"/>
  <c r="EA205" i="1" s="1"/>
  <c r="EA204" i="1" s="1"/>
  <c r="EA203" i="1" s="1"/>
  <c r="EA202" i="1" s="1"/>
  <c r="EA201" i="1" s="1"/>
  <c r="EA200" i="1" s="1"/>
  <c r="EA199" i="1" s="1"/>
  <c r="EA198" i="1" s="1"/>
  <c r="EA197" i="1" s="1"/>
  <c r="EA196" i="1" s="1"/>
  <c r="EA195" i="1" s="1"/>
  <c r="EA194" i="1" s="1"/>
  <c r="EA193" i="1" s="1"/>
  <c r="EA192" i="1" s="1"/>
  <c r="EA191" i="1" s="1"/>
  <c r="EA190" i="1" s="1"/>
  <c r="EA189" i="1" s="1"/>
  <c r="EA188" i="1" s="1"/>
  <c r="EA187" i="1" s="1"/>
  <c r="EA186" i="1" s="1"/>
  <c r="EA185" i="1" s="1"/>
  <c r="EA184" i="1" s="1"/>
  <c r="EA183" i="1" s="1"/>
  <c r="EA182" i="1" s="1"/>
  <c r="EA181" i="1" s="1"/>
  <c r="EA180" i="1" s="1"/>
  <c r="EA179" i="1" s="1"/>
  <c r="EA178" i="1" s="1"/>
  <c r="EA177" i="1" s="1"/>
  <c r="EA176" i="1" s="1"/>
  <c r="EA175" i="1" s="1"/>
  <c r="EA174" i="1" s="1"/>
  <c r="EA173" i="1" s="1"/>
  <c r="EA172" i="1" s="1"/>
  <c r="EA171" i="1" s="1"/>
  <c r="EA170" i="1" s="1"/>
  <c r="EA169" i="1" s="1"/>
  <c r="EA168" i="1" s="1"/>
  <c r="EA167" i="1" s="1"/>
  <c r="EA166" i="1" s="1"/>
  <c r="EA165" i="1" s="1"/>
  <c r="EA164" i="1" s="1"/>
  <c r="EA163" i="1" s="1"/>
  <c r="EA162" i="1" s="1"/>
  <c r="EA161" i="1" s="1"/>
  <c r="EA160" i="1" s="1"/>
  <c r="EA159" i="1" s="1"/>
  <c r="EA158" i="1" s="1"/>
  <c r="EA157" i="1" s="1"/>
  <c r="EA156" i="1" s="1"/>
  <c r="EA155" i="1" s="1"/>
  <c r="EA154" i="1" s="1"/>
  <c r="EA153" i="1" s="1"/>
  <c r="EA152" i="1" s="1"/>
  <c r="EA151" i="1" s="1"/>
  <c r="EA150" i="1" s="1"/>
  <c r="EA149" i="1" s="1"/>
  <c r="EA148" i="1" s="1"/>
  <c r="EA147" i="1" s="1"/>
  <c r="EA146" i="1" s="1"/>
  <c r="EA145" i="1" s="1"/>
  <c r="EA144" i="1" s="1"/>
  <c r="EA143" i="1" s="1"/>
  <c r="EA142" i="1" s="1"/>
  <c r="EA141" i="1" s="1"/>
  <c r="EA140" i="1" s="1"/>
  <c r="EA139" i="1" s="1"/>
  <c r="EA138" i="1" s="1"/>
  <c r="EA137" i="1" s="1"/>
  <c r="EA136" i="1" s="1"/>
  <c r="EA135" i="1" s="1"/>
  <c r="EA134" i="1" s="1"/>
  <c r="EA133" i="1" s="1"/>
  <c r="EA132" i="1" s="1"/>
  <c r="EA131" i="1" s="1"/>
  <c r="EA130" i="1" s="1"/>
  <c r="EA129" i="1" s="1"/>
  <c r="EA128" i="1" s="1"/>
  <c r="EA127" i="1" s="1"/>
  <c r="EA126" i="1" s="1"/>
  <c r="EA125" i="1" s="1"/>
  <c r="EA124" i="1" s="1"/>
  <c r="EA123" i="1" s="1"/>
  <c r="EA122" i="1" s="1"/>
  <c r="EA121" i="1" s="1"/>
  <c r="EA120" i="1" s="1"/>
  <c r="EA119" i="1" s="1"/>
  <c r="EA118" i="1" s="1"/>
  <c r="EA117" i="1" s="1"/>
  <c r="EA116" i="1" s="1"/>
  <c r="EA115" i="1" s="1"/>
  <c r="EA114" i="1" s="1"/>
  <c r="EA113" i="1" s="1"/>
  <c r="EA112" i="1" s="1"/>
  <c r="EA111" i="1" s="1"/>
  <c r="EA110" i="1" s="1"/>
  <c r="EA109" i="1" s="1"/>
  <c r="EA108" i="1" s="1"/>
  <c r="EA107" i="1" s="1"/>
  <c r="EA106" i="1" s="1"/>
  <c r="EA105" i="1" s="1"/>
  <c r="EA104" i="1" s="1"/>
  <c r="EA103" i="1" s="1"/>
  <c r="EA102" i="1" s="1"/>
  <c r="EA101" i="1" s="1"/>
  <c r="EA100" i="1" s="1"/>
  <c r="EA99" i="1" s="1"/>
  <c r="EA98" i="1" s="1"/>
  <c r="EA97" i="1" s="1"/>
  <c r="EA96" i="1" s="1"/>
  <c r="EA95" i="1" s="1"/>
  <c r="EA94" i="1" s="1"/>
  <c r="EA93" i="1" s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EA64" i="1" s="1"/>
  <c r="EA63" i="1" s="1"/>
  <c r="EA62" i="1" s="1"/>
  <c r="EA61" i="1" s="1"/>
  <c r="EA60" i="1" s="1"/>
  <c r="EA59" i="1" s="1"/>
  <c r="EA58" i="1" s="1"/>
  <c r="EA57" i="1" s="1"/>
  <c r="EA56" i="1" s="1"/>
  <c r="EA55" i="1" s="1"/>
  <c r="EA54" i="1" s="1"/>
  <c r="EA53" i="1" s="1"/>
  <c r="EA52" i="1" s="1"/>
  <c r="EA51" i="1" s="1"/>
  <c r="EA50" i="1" s="1"/>
  <c r="EA49" i="1" s="1"/>
  <c r="EA48" i="1" s="1"/>
  <c r="EA47" i="1" s="1"/>
  <c r="EA46" i="1" s="1"/>
  <c r="EA45" i="1" s="1"/>
  <c r="EA44" i="1" s="1"/>
  <c r="EA43" i="1" s="1"/>
  <c r="EA42" i="1" s="1"/>
  <c r="EA41" i="1" s="1"/>
  <c r="EA40" i="1" s="1"/>
  <c r="EA39" i="1" s="1"/>
  <c r="EA38" i="1" s="1"/>
  <c r="EA37" i="1" s="1"/>
  <c r="EA36" i="1" s="1"/>
  <c r="EA35" i="1" s="1"/>
  <c r="EA34" i="1" s="1"/>
  <c r="EA33" i="1" s="1"/>
  <c r="EA32" i="1" s="1"/>
  <c r="EA31" i="1" s="1"/>
  <c r="EA30" i="1" s="1"/>
  <c r="EA29" i="1" s="1"/>
  <c r="EA28" i="1" s="1"/>
  <c r="EA27" i="1" s="1"/>
  <c r="EA26" i="1" s="1"/>
  <c r="EA25" i="1" s="1"/>
  <c r="EA24" i="1" s="1"/>
  <c r="EA23" i="1" s="1"/>
  <c r="EA22" i="1" s="1"/>
  <c r="EA21" i="1" s="1"/>
  <c r="EA20" i="1" s="1"/>
  <c r="EA19" i="1" s="1"/>
  <c r="EA18" i="1" s="1"/>
  <c r="EA17" i="1" s="1"/>
  <c r="EA16" i="1" s="1"/>
  <c r="EA15" i="1" s="1"/>
  <c r="EA14" i="1" s="1"/>
  <c r="EA13" i="1" s="1"/>
  <c r="EA12" i="1" s="1"/>
  <c r="EA11" i="1" s="1"/>
  <c r="EA10" i="1" s="1"/>
  <c r="EA9" i="1" s="1"/>
  <c r="EA8" i="1" s="1"/>
  <c r="CE1196" i="1"/>
  <c r="BT1196" i="1"/>
  <c r="D46" i="29" s="1"/>
  <c r="CD1196" i="1"/>
  <c r="DT1194" i="1"/>
  <c r="DT1193" i="1" s="1"/>
  <c r="EW1195" i="1"/>
  <c r="EQ1195" i="1"/>
  <c r="DE1194" i="1"/>
  <c r="BO1196" i="1"/>
  <c r="DW1195" i="1" s="1"/>
  <c r="DD1195" i="1" l="1"/>
  <c r="ES1195" i="1" s="1"/>
  <c r="CL1196" i="1"/>
  <c r="DY1195" i="1" s="1"/>
  <c r="DY1194" i="1" s="1"/>
  <c r="DY1193" i="1" s="1"/>
  <c r="DY1192" i="1" s="1"/>
  <c r="DY1191" i="1" s="1"/>
  <c r="DY1190" i="1" s="1"/>
  <c r="DY1189" i="1" s="1"/>
  <c r="DY1188" i="1" s="1"/>
  <c r="DY1187" i="1" s="1"/>
  <c r="DY1186" i="1" s="1"/>
  <c r="DY1185" i="1" s="1"/>
  <c r="DY1184" i="1" s="1"/>
  <c r="DY1183" i="1" s="1"/>
  <c r="DY1182" i="1" s="1"/>
  <c r="DY1181" i="1" s="1"/>
  <c r="DY1180" i="1" s="1"/>
  <c r="DY1179" i="1" s="1"/>
  <c r="DY1178" i="1" s="1"/>
  <c r="DY1177" i="1" s="1"/>
  <c r="DY1176" i="1" s="1"/>
  <c r="DY1175" i="1" s="1"/>
  <c r="DY1174" i="1" s="1"/>
  <c r="DY1173" i="1" s="1"/>
  <c r="DY1172" i="1" s="1"/>
  <c r="DY1171" i="1" s="1"/>
  <c r="DY1170" i="1" s="1"/>
  <c r="DY1169" i="1" s="1"/>
  <c r="DY1168" i="1" s="1"/>
  <c r="DY1167" i="1" s="1"/>
  <c r="DY1166" i="1" s="1"/>
  <c r="DY1165" i="1" s="1"/>
  <c r="DY1164" i="1" s="1"/>
  <c r="DY1163" i="1" s="1"/>
  <c r="DY1162" i="1" s="1"/>
  <c r="DY1161" i="1" s="1"/>
  <c r="DY1160" i="1" s="1"/>
  <c r="DY1159" i="1" s="1"/>
  <c r="DY1158" i="1" s="1"/>
  <c r="DY1157" i="1" s="1"/>
  <c r="DY1156" i="1" s="1"/>
  <c r="DY1155" i="1" s="1"/>
  <c r="DY1154" i="1" s="1"/>
  <c r="DY1153" i="1" s="1"/>
  <c r="DY1152" i="1" s="1"/>
  <c r="DY1151" i="1" s="1"/>
  <c r="DY1150" i="1" s="1"/>
  <c r="DY1149" i="1" s="1"/>
  <c r="DY1148" i="1" s="1"/>
  <c r="DY1147" i="1" s="1"/>
  <c r="DY1146" i="1" s="1"/>
  <c r="DY1145" i="1" s="1"/>
  <c r="DY1144" i="1" s="1"/>
  <c r="DY1143" i="1" s="1"/>
  <c r="DY1142" i="1" s="1"/>
  <c r="DY1141" i="1" s="1"/>
  <c r="DY1140" i="1" s="1"/>
  <c r="DY1139" i="1" s="1"/>
  <c r="DY1138" i="1" s="1"/>
  <c r="DY1137" i="1" s="1"/>
  <c r="DY1136" i="1" s="1"/>
  <c r="DY1135" i="1" s="1"/>
  <c r="DY1134" i="1" s="1"/>
  <c r="DY1133" i="1" s="1"/>
  <c r="DY1132" i="1" s="1"/>
  <c r="DY1131" i="1" s="1"/>
  <c r="DY1130" i="1" s="1"/>
  <c r="DY1129" i="1" s="1"/>
  <c r="DY1128" i="1" s="1"/>
  <c r="DY1127" i="1" s="1"/>
  <c r="DY1126" i="1" s="1"/>
  <c r="DY1125" i="1" s="1"/>
  <c r="DY1124" i="1" s="1"/>
  <c r="DY1123" i="1" s="1"/>
  <c r="DY1122" i="1" s="1"/>
  <c r="DY1121" i="1" s="1"/>
  <c r="DY1120" i="1" s="1"/>
  <c r="DY1119" i="1" s="1"/>
  <c r="DY1118" i="1" s="1"/>
  <c r="DY1117" i="1" s="1"/>
  <c r="DY1116" i="1" s="1"/>
  <c r="DY1115" i="1" s="1"/>
  <c r="DY1114" i="1" s="1"/>
  <c r="DY1113" i="1" s="1"/>
  <c r="DY1112" i="1" s="1"/>
  <c r="DY1111" i="1" s="1"/>
  <c r="DY1110" i="1" s="1"/>
  <c r="DY1109" i="1" s="1"/>
  <c r="DY1108" i="1" s="1"/>
  <c r="DY1107" i="1" s="1"/>
  <c r="DY1106" i="1" s="1"/>
  <c r="DY1105" i="1" s="1"/>
  <c r="DY1104" i="1" s="1"/>
  <c r="DY1103" i="1" s="1"/>
  <c r="DY1102" i="1" s="1"/>
  <c r="DY1101" i="1" s="1"/>
  <c r="DY1100" i="1" s="1"/>
  <c r="DY1099" i="1" s="1"/>
  <c r="DY1098" i="1" s="1"/>
  <c r="DY1097" i="1" s="1"/>
  <c r="DY1096" i="1" s="1"/>
  <c r="DY1095" i="1" s="1"/>
  <c r="DY1094" i="1" s="1"/>
  <c r="DY1093" i="1" s="1"/>
  <c r="DY1092" i="1" s="1"/>
  <c r="DY1091" i="1" s="1"/>
  <c r="DY1090" i="1" s="1"/>
  <c r="DY1089" i="1" s="1"/>
  <c r="DY1088" i="1" s="1"/>
  <c r="DY1087" i="1" s="1"/>
  <c r="DY1086" i="1" s="1"/>
  <c r="DY1085" i="1" s="1"/>
  <c r="DY1084" i="1" s="1"/>
  <c r="DY1083" i="1" s="1"/>
  <c r="DY1082" i="1" s="1"/>
  <c r="DY1081" i="1" s="1"/>
  <c r="DY1080" i="1" s="1"/>
  <c r="DY1079" i="1" s="1"/>
  <c r="DY1078" i="1" s="1"/>
  <c r="DY1077" i="1" s="1"/>
  <c r="DY1076" i="1" s="1"/>
  <c r="DY1075" i="1" s="1"/>
  <c r="DY1074" i="1" s="1"/>
  <c r="DY1073" i="1" s="1"/>
  <c r="DY1072" i="1" s="1"/>
  <c r="DY1071" i="1" s="1"/>
  <c r="DY1070" i="1" s="1"/>
  <c r="DY1069" i="1" s="1"/>
  <c r="DY1068" i="1" s="1"/>
  <c r="DY1067" i="1" s="1"/>
  <c r="DY1066" i="1" s="1"/>
  <c r="DY1065" i="1" s="1"/>
  <c r="DY1064" i="1" s="1"/>
  <c r="DY1063" i="1" s="1"/>
  <c r="DY1062" i="1" s="1"/>
  <c r="DY1061" i="1" s="1"/>
  <c r="DY1060" i="1" s="1"/>
  <c r="DY1059" i="1" s="1"/>
  <c r="DY1058" i="1" s="1"/>
  <c r="DY1057" i="1" s="1"/>
  <c r="DY1056" i="1" s="1"/>
  <c r="DY1055" i="1" s="1"/>
  <c r="DY1054" i="1" s="1"/>
  <c r="DY1053" i="1" s="1"/>
  <c r="DY1052" i="1" s="1"/>
  <c r="DY1051" i="1" s="1"/>
  <c r="DY1050" i="1" s="1"/>
  <c r="DY1049" i="1" s="1"/>
  <c r="DY1048" i="1" s="1"/>
  <c r="DY1047" i="1" s="1"/>
  <c r="DY1046" i="1" s="1"/>
  <c r="DY1045" i="1" s="1"/>
  <c r="DY1044" i="1" s="1"/>
  <c r="DY1043" i="1" s="1"/>
  <c r="DY1042" i="1" s="1"/>
  <c r="DY1041" i="1" s="1"/>
  <c r="DY1040" i="1" s="1"/>
  <c r="DY1039" i="1" s="1"/>
  <c r="DY1038" i="1" s="1"/>
  <c r="DY1037" i="1" s="1"/>
  <c r="DY1036" i="1" s="1"/>
  <c r="DY1035" i="1" s="1"/>
  <c r="DY1034" i="1" s="1"/>
  <c r="DY1033" i="1" s="1"/>
  <c r="DY1032" i="1" s="1"/>
  <c r="DY1031" i="1" s="1"/>
  <c r="DY1030" i="1" s="1"/>
  <c r="DY1029" i="1" s="1"/>
  <c r="DY1028" i="1" s="1"/>
  <c r="DY1027" i="1" s="1"/>
  <c r="DY1026" i="1" s="1"/>
  <c r="DY1025" i="1" s="1"/>
  <c r="DY1024" i="1" s="1"/>
  <c r="DY1023" i="1" s="1"/>
  <c r="DY1022" i="1" s="1"/>
  <c r="DY1021" i="1" s="1"/>
  <c r="DY1020" i="1" s="1"/>
  <c r="DY1019" i="1" s="1"/>
  <c r="DY1018" i="1" s="1"/>
  <c r="DY1017" i="1" s="1"/>
  <c r="DY1016" i="1" s="1"/>
  <c r="DY1015" i="1" s="1"/>
  <c r="DY1014" i="1" s="1"/>
  <c r="DY1013" i="1" s="1"/>
  <c r="DY1012" i="1" s="1"/>
  <c r="DY1011" i="1" s="1"/>
  <c r="DY1010" i="1" s="1"/>
  <c r="DY1009" i="1" s="1"/>
  <c r="DY1008" i="1" s="1"/>
  <c r="DY1007" i="1" s="1"/>
  <c r="DY1006" i="1" s="1"/>
  <c r="DY1005" i="1" s="1"/>
  <c r="DY1004" i="1" s="1"/>
  <c r="DY1003" i="1" s="1"/>
  <c r="DY1002" i="1" s="1"/>
  <c r="DY1001" i="1" s="1"/>
  <c r="DY1000" i="1" s="1"/>
  <c r="DY999" i="1" s="1"/>
  <c r="DY998" i="1" s="1"/>
  <c r="DY997" i="1" s="1"/>
  <c r="DY996" i="1" s="1"/>
  <c r="DY995" i="1" s="1"/>
  <c r="DY994" i="1" s="1"/>
  <c r="DY993" i="1" s="1"/>
  <c r="DY992" i="1" s="1"/>
  <c r="DY991" i="1" s="1"/>
  <c r="DY990" i="1" s="1"/>
  <c r="DY989" i="1" s="1"/>
  <c r="DY988" i="1" s="1"/>
  <c r="DY987" i="1" s="1"/>
  <c r="DY986" i="1" s="1"/>
  <c r="DY985" i="1" s="1"/>
  <c r="DY984" i="1" s="1"/>
  <c r="DY983" i="1" s="1"/>
  <c r="DY982" i="1" s="1"/>
  <c r="DY981" i="1" s="1"/>
  <c r="DY980" i="1" s="1"/>
  <c r="DY979" i="1" s="1"/>
  <c r="DY978" i="1" s="1"/>
  <c r="DY977" i="1" s="1"/>
  <c r="DY976" i="1" s="1"/>
  <c r="DY975" i="1" s="1"/>
  <c r="DY974" i="1" s="1"/>
  <c r="DY973" i="1" s="1"/>
  <c r="DY972" i="1" s="1"/>
  <c r="DY971" i="1" s="1"/>
  <c r="DY970" i="1" s="1"/>
  <c r="DY969" i="1" s="1"/>
  <c r="DY968" i="1" s="1"/>
  <c r="DY967" i="1" s="1"/>
  <c r="DY966" i="1" s="1"/>
  <c r="DY965" i="1" s="1"/>
  <c r="DY964" i="1" s="1"/>
  <c r="DY963" i="1" s="1"/>
  <c r="DY962" i="1" s="1"/>
  <c r="DY961" i="1" s="1"/>
  <c r="DY960" i="1" s="1"/>
  <c r="DY959" i="1" s="1"/>
  <c r="DY958" i="1" s="1"/>
  <c r="DY957" i="1" s="1"/>
  <c r="DY956" i="1" s="1"/>
  <c r="DY955" i="1" s="1"/>
  <c r="DY954" i="1" s="1"/>
  <c r="DY953" i="1" s="1"/>
  <c r="DY952" i="1" s="1"/>
  <c r="DY951" i="1" s="1"/>
  <c r="DY950" i="1" s="1"/>
  <c r="DY949" i="1" s="1"/>
  <c r="DY948" i="1" s="1"/>
  <c r="DY947" i="1" s="1"/>
  <c r="DY946" i="1" s="1"/>
  <c r="DY945" i="1" s="1"/>
  <c r="DY944" i="1" s="1"/>
  <c r="DY943" i="1" s="1"/>
  <c r="DY942" i="1" s="1"/>
  <c r="DY941" i="1" s="1"/>
  <c r="DY940" i="1" s="1"/>
  <c r="DY939" i="1" s="1"/>
  <c r="DY938" i="1" s="1"/>
  <c r="DY937" i="1" s="1"/>
  <c r="DY936" i="1" s="1"/>
  <c r="DY935" i="1" s="1"/>
  <c r="DY934" i="1" s="1"/>
  <c r="DY933" i="1" s="1"/>
  <c r="DY932" i="1" s="1"/>
  <c r="DY931" i="1" s="1"/>
  <c r="DY930" i="1" s="1"/>
  <c r="DY929" i="1" s="1"/>
  <c r="DY928" i="1" s="1"/>
  <c r="DY927" i="1" s="1"/>
  <c r="DY926" i="1" s="1"/>
  <c r="DY925" i="1" s="1"/>
  <c r="DY924" i="1" s="1"/>
  <c r="DY923" i="1" s="1"/>
  <c r="DY922" i="1" s="1"/>
  <c r="DY921" i="1" s="1"/>
  <c r="DY920" i="1" s="1"/>
  <c r="DY919" i="1" s="1"/>
  <c r="DY918" i="1" s="1"/>
  <c r="DY917" i="1" s="1"/>
  <c r="DY916" i="1" s="1"/>
  <c r="DY915" i="1" s="1"/>
  <c r="DY914" i="1" s="1"/>
  <c r="DY913" i="1" s="1"/>
  <c r="DY912" i="1" s="1"/>
  <c r="DY911" i="1" s="1"/>
  <c r="DY910" i="1" s="1"/>
  <c r="DY909" i="1" s="1"/>
  <c r="DY908" i="1" s="1"/>
  <c r="DY907" i="1" s="1"/>
  <c r="DY906" i="1" s="1"/>
  <c r="DY905" i="1" s="1"/>
  <c r="DY904" i="1" s="1"/>
  <c r="DY903" i="1" s="1"/>
  <c r="DY902" i="1" s="1"/>
  <c r="DY901" i="1" s="1"/>
  <c r="DY900" i="1" s="1"/>
  <c r="DY899" i="1" s="1"/>
  <c r="DY898" i="1" s="1"/>
  <c r="DY897" i="1" s="1"/>
  <c r="DY896" i="1" s="1"/>
  <c r="DY895" i="1" s="1"/>
  <c r="DY894" i="1" s="1"/>
  <c r="DY893" i="1" s="1"/>
  <c r="DY892" i="1" s="1"/>
  <c r="DY891" i="1" s="1"/>
  <c r="DY890" i="1" s="1"/>
  <c r="DY889" i="1" s="1"/>
  <c r="DY888" i="1" s="1"/>
  <c r="DY887" i="1" s="1"/>
  <c r="DY886" i="1" s="1"/>
  <c r="DY885" i="1" s="1"/>
  <c r="DY884" i="1" s="1"/>
  <c r="DY883" i="1" s="1"/>
  <c r="DY882" i="1" s="1"/>
  <c r="DY881" i="1" s="1"/>
  <c r="DY880" i="1" s="1"/>
  <c r="DY879" i="1" s="1"/>
  <c r="DY878" i="1" s="1"/>
  <c r="DY877" i="1" s="1"/>
  <c r="DY876" i="1" s="1"/>
  <c r="DY875" i="1" s="1"/>
  <c r="DY874" i="1" s="1"/>
  <c r="DY873" i="1" s="1"/>
  <c r="DY872" i="1" s="1"/>
  <c r="DY871" i="1" s="1"/>
  <c r="DY870" i="1" s="1"/>
  <c r="DY869" i="1" s="1"/>
  <c r="DY868" i="1" s="1"/>
  <c r="DY867" i="1" s="1"/>
  <c r="DY866" i="1" s="1"/>
  <c r="DY865" i="1" s="1"/>
  <c r="DY864" i="1" s="1"/>
  <c r="DY863" i="1" s="1"/>
  <c r="DY862" i="1" s="1"/>
  <c r="DY861" i="1" s="1"/>
  <c r="DY860" i="1" s="1"/>
  <c r="DY859" i="1" s="1"/>
  <c r="DY858" i="1" s="1"/>
  <c r="DY857" i="1" s="1"/>
  <c r="DY856" i="1" s="1"/>
  <c r="DY855" i="1" s="1"/>
  <c r="DY854" i="1" s="1"/>
  <c r="DY853" i="1" s="1"/>
  <c r="DY852" i="1" s="1"/>
  <c r="DY851" i="1" s="1"/>
  <c r="DY850" i="1" s="1"/>
  <c r="DY849" i="1" s="1"/>
  <c r="DY848" i="1" s="1"/>
  <c r="DY847" i="1" s="1"/>
  <c r="DY846" i="1" s="1"/>
  <c r="DY845" i="1" s="1"/>
  <c r="DY844" i="1" s="1"/>
  <c r="DY843" i="1" s="1"/>
  <c r="DY842" i="1" s="1"/>
  <c r="DY841" i="1" s="1"/>
  <c r="DY840" i="1" s="1"/>
  <c r="DY839" i="1" s="1"/>
  <c r="DY838" i="1" s="1"/>
  <c r="DY837" i="1" s="1"/>
  <c r="DY836" i="1" s="1"/>
  <c r="DY835" i="1" s="1"/>
  <c r="DY834" i="1" s="1"/>
  <c r="DY833" i="1" s="1"/>
  <c r="DY832" i="1" s="1"/>
  <c r="DY831" i="1" s="1"/>
  <c r="DY830" i="1" s="1"/>
  <c r="DY829" i="1" s="1"/>
  <c r="DY828" i="1" s="1"/>
  <c r="DY827" i="1" s="1"/>
  <c r="DY826" i="1" s="1"/>
  <c r="DY825" i="1" s="1"/>
  <c r="DY824" i="1" s="1"/>
  <c r="DY823" i="1" s="1"/>
  <c r="DY822" i="1" s="1"/>
  <c r="DY821" i="1" s="1"/>
  <c r="DY820" i="1" s="1"/>
  <c r="DY819" i="1" s="1"/>
  <c r="DY818" i="1" s="1"/>
  <c r="DY817" i="1" s="1"/>
  <c r="DY816" i="1" s="1"/>
  <c r="DY815" i="1" s="1"/>
  <c r="DY814" i="1" s="1"/>
  <c r="DY813" i="1" s="1"/>
  <c r="DY812" i="1" s="1"/>
  <c r="DY811" i="1" s="1"/>
  <c r="DY810" i="1" s="1"/>
  <c r="DY809" i="1" s="1"/>
  <c r="DY808" i="1" s="1"/>
  <c r="DY807" i="1" s="1"/>
  <c r="DY806" i="1" s="1"/>
  <c r="DY805" i="1" s="1"/>
  <c r="DY804" i="1" s="1"/>
  <c r="DY803" i="1" s="1"/>
  <c r="DY802" i="1" s="1"/>
  <c r="DY801" i="1" s="1"/>
  <c r="DY800" i="1" s="1"/>
  <c r="DY799" i="1" s="1"/>
  <c r="DY798" i="1" s="1"/>
  <c r="DY797" i="1" s="1"/>
  <c r="DY796" i="1" s="1"/>
  <c r="DY795" i="1" s="1"/>
  <c r="DY794" i="1" s="1"/>
  <c r="DY793" i="1" s="1"/>
  <c r="DY792" i="1" s="1"/>
  <c r="DY791" i="1" s="1"/>
  <c r="DY790" i="1" s="1"/>
  <c r="DY789" i="1" s="1"/>
  <c r="DY788" i="1" s="1"/>
  <c r="DY787" i="1" s="1"/>
  <c r="DY786" i="1" s="1"/>
  <c r="DY785" i="1" s="1"/>
  <c r="DY784" i="1" s="1"/>
  <c r="DY783" i="1" s="1"/>
  <c r="DY782" i="1" s="1"/>
  <c r="DY781" i="1" s="1"/>
  <c r="DY780" i="1" s="1"/>
  <c r="DY779" i="1" s="1"/>
  <c r="DY778" i="1" s="1"/>
  <c r="DY777" i="1" s="1"/>
  <c r="DY776" i="1" s="1"/>
  <c r="DY775" i="1" s="1"/>
  <c r="DY774" i="1" s="1"/>
  <c r="DY773" i="1" s="1"/>
  <c r="DY772" i="1" s="1"/>
  <c r="DY771" i="1" s="1"/>
  <c r="DY770" i="1" s="1"/>
  <c r="DY769" i="1" s="1"/>
  <c r="DY768" i="1" s="1"/>
  <c r="DY767" i="1" s="1"/>
  <c r="DY766" i="1" s="1"/>
  <c r="DY765" i="1" s="1"/>
  <c r="DY764" i="1" s="1"/>
  <c r="DY763" i="1" s="1"/>
  <c r="DY762" i="1" s="1"/>
  <c r="DY761" i="1" s="1"/>
  <c r="DY760" i="1" s="1"/>
  <c r="DY759" i="1" s="1"/>
  <c r="DY758" i="1" s="1"/>
  <c r="DY757" i="1" s="1"/>
  <c r="DY756" i="1" s="1"/>
  <c r="DY755" i="1" s="1"/>
  <c r="DY754" i="1" s="1"/>
  <c r="DY753" i="1" s="1"/>
  <c r="DY752" i="1" s="1"/>
  <c r="DY751" i="1" s="1"/>
  <c r="DY750" i="1" s="1"/>
  <c r="DY749" i="1" s="1"/>
  <c r="DY748" i="1" s="1"/>
  <c r="DY747" i="1" s="1"/>
  <c r="DY746" i="1" s="1"/>
  <c r="DY745" i="1" s="1"/>
  <c r="DY744" i="1" s="1"/>
  <c r="DY743" i="1" s="1"/>
  <c r="DY742" i="1" s="1"/>
  <c r="DY741" i="1" s="1"/>
  <c r="DY740" i="1" s="1"/>
  <c r="DY739" i="1" s="1"/>
  <c r="DY738" i="1" s="1"/>
  <c r="DY737" i="1" s="1"/>
  <c r="DY736" i="1" s="1"/>
  <c r="DY735" i="1" s="1"/>
  <c r="DY734" i="1" s="1"/>
  <c r="DY733" i="1" s="1"/>
  <c r="DY732" i="1" s="1"/>
  <c r="DY731" i="1" s="1"/>
  <c r="DY730" i="1" s="1"/>
  <c r="DY729" i="1" s="1"/>
  <c r="DY728" i="1" s="1"/>
  <c r="DY727" i="1" s="1"/>
  <c r="DY726" i="1" s="1"/>
  <c r="DY725" i="1" s="1"/>
  <c r="DY724" i="1" s="1"/>
  <c r="DY723" i="1" s="1"/>
  <c r="DY722" i="1" s="1"/>
  <c r="DY721" i="1" s="1"/>
  <c r="DY720" i="1" s="1"/>
  <c r="DY719" i="1" s="1"/>
  <c r="DY718" i="1" s="1"/>
  <c r="DY717" i="1" s="1"/>
  <c r="DY716" i="1" s="1"/>
  <c r="DY715" i="1" s="1"/>
  <c r="DY714" i="1" s="1"/>
  <c r="DY713" i="1" s="1"/>
  <c r="DY712" i="1" s="1"/>
  <c r="DY711" i="1" s="1"/>
  <c r="DY710" i="1" s="1"/>
  <c r="DY709" i="1" s="1"/>
  <c r="DY708" i="1" s="1"/>
  <c r="DY707" i="1" s="1"/>
  <c r="DY706" i="1" s="1"/>
  <c r="DY705" i="1" s="1"/>
  <c r="DY704" i="1" s="1"/>
  <c r="DY703" i="1" s="1"/>
  <c r="DY702" i="1" s="1"/>
  <c r="DY701" i="1" s="1"/>
  <c r="DY700" i="1" s="1"/>
  <c r="DY699" i="1" s="1"/>
  <c r="DY698" i="1" s="1"/>
  <c r="DY697" i="1" s="1"/>
  <c r="DY696" i="1" s="1"/>
  <c r="DY695" i="1" s="1"/>
  <c r="DY694" i="1" s="1"/>
  <c r="DY693" i="1" s="1"/>
  <c r="DY692" i="1" s="1"/>
  <c r="DY691" i="1" s="1"/>
  <c r="DY690" i="1" s="1"/>
  <c r="DY689" i="1" s="1"/>
  <c r="DY688" i="1" s="1"/>
  <c r="DY687" i="1" s="1"/>
  <c r="DY686" i="1" s="1"/>
  <c r="DY685" i="1" s="1"/>
  <c r="DY684" i="1" s="1"/>
  <c r="DY683" i="1" s="1"/>
  <c r="DY682" i="1" s="1"/>
  <c r="DY681" i="1" s="1"/>
  <c r="DY680" i="1" s="1"/>
  <c r="DY679" i="1" s="1"/>
  <c r="DY678" i="1" s="1"/>
  <c r="DY677" i="1" s="1"/>
  <c r="DY676" i="1" s="1"/>
  <c r="DY675" i="1" s="1"/>
  <c r="DY674" i="1" s="1"/>
  <c r="DY673" i="1" s="1"/>
  <c r="DY672" i="1" s="1"/>
  <c r="DY671" i="1" s="1"/>
  <c r="DY670" i="1" s="1"/>
  <c r="DY669" i="1" s="1"/>
  <c r="DY668" i="1" s="1"/>
  <c r="DY667" i="1" s="1"/>
  <c r="DY666" i="1" s="1"/>
  <c r="DY665" i="1" s="1"/>
  <c r="DY664" i="1" s="1"/>
  <c r="DY663" i="1" s="1"/>
  <c r="DY662" i="1" s="1"/>
  <c r="DY661" i="1" s="1"/>
  <c r="DY660" i="1" s="1"/>
  <c r="DY659" i="1" s="1"/>
  <c r="DY658" i="1" s="1"/>
  <c r="DY657" i="1" s="1"/>
  <c r="DY656" i="1" s="1"/>
  <c r="DY655" i="1" s="1"/>
  <c r="DY654" i="1" s="1"/>
  <c r="DY653" i="1" s="1"/>
  <c r="DY652" i="1" s="1"/>
  <c r="DY651" i="1" s="1"/>
  <c r="DY650" i="1" s="1"/>
  <c r="DY649" i="1" s="1"/>
  <c r="DY648" i="1" s="1"/>
  <c r="DY647" i="1" s="1"/>
  <c r="DY646" i="1" s="1"/>
  <c r="DY645" i="1" s="1"/>
  <c r="DY644" i="1" s="1"/>
  <c r="DY643" i="1" s="1"/>
  <c r="DY642" i="1" s="1"/>
  <c r="DY641" i="1" s="1"/>
  <c r="DY640" i="1" s="1"/>
  <c r="DY639" i="1" s="1"/>
  <c r="DY638" i="1" s="1"/>
  <c r="DY637" i="1" s="1"/>
  <c r="DY636" i="1" s="1"/>
  <c r="DY635" i="1" s="1"/>
  <c r="DY634" i="1" s="1"/>
  <c r="DY633" i="1" s="1"/>
  <c r="DY632" i="1" s="1"/>
  <c r="DY631" i="1" s="1"/>
  <c r="DY630" i="1" s="1"/>
  <c r="DY629" i="1" s="1"/>
  <c r="DY628" i="1" s="1"/>
  <c r="DY627" i="1" s="1"/>
  <c r="DY626" i="1" s="1"/>
  <c r="DY625" i="1" s="1"/>
  <c r="DY624" i="1" s="1"/>
  <c r="DY623" i="1" s="1"/>
  <c r="DY622" i="1" s="1"/>
  <c r="DY621" i="1" s="1"/>
  <c r="DY620" i="1" s="1"/>
  <c r="DY619" i="1" s="1"/>
  <c r="DY618" i="1" s="1"/>
  <c r="DY617" i="1" s="1"/>
  <c r="DY616" i="1" s="1"/>
  <c r="DY615" i="1" s="1"/>
  <c r="DY614" i="1" s="1"/>
  <c r="DY613" i="1" s="1"/>
  <c r="DY612" i="1" s="1"/>
  <c r="DY611" i="1" s="1"/>
  <c r="DY610" i="1" s="1"/>
  <c r="DY609" i="1" s="1"/>
  <c r="DY608" i="1" s="1"/>
  <c r="DY607" i="1" s="1"/>
  <c r="DY606" i="1" s="1"/>
  <c r="DY605" i="1" s="1"/>
  <c r="DY604" i="1" s="1"/>
  <c r="DY603" i="1" s="1"/>
  <c r="DY602" i="1" s="1"/>
  <c r="DY601" i="1" s="1"/>
  <c r="DY600" i="1" s="1"/>
  <c r="DY599" i="1" s="1"/>
  <c r="DY598" i="1" s="1"/>
  <c r="DY597" i="1" s="1"/>
  <c r="DY596" i="1" s="1"/>
  <c r="DY595" i="1" s="1"/>
  <c r="DY594" i="1" s="1"/>
  <c r="DY593" i="1" s="1"/>
  <c r="DY592" i="1" s="1"/>
  <c r="DY591" i="1" s="1"/>
  <c r="DY590" i="1" s="1"/>
  <c r="DY589" i="1" s="1"/>
  <c r="DY588" i="1" s="1"/>
  <c r="DY587" i="1" s="1"/>
  <c r="DY586" i="1" s="1"/>
  <c r="DY585" i="1" s="1"/>
  <c r="DY584" i="1" s="1"/>
  <c r="DY583" i="1" s="1"/>
  <c r="DY582" i="1" s="1"/>
  <c r="DY581" i="1" s="1"/>
  <c r="DY580" i="1" s="1"/>
  <c r="DY579" i="1" s="1"/>
  <c r="DY578" i="1" s="1"/>
  <c r="DY577" i="1" s="1"/>
  <c r="DY576" i="1" s="1"/>
  <c r="DY575" i="1" s="1"/>
  <c r="DY574" i="1" s="1"/>
  <c r="DY573" i="1" s="1"/>
  <c r="DY572" i="1" s="1"/>
  <c r="DY571" i="1" s="1"/>
  <c r="DY570" i="1" s="1"/>
  <c r="DY569" i="1" s="1"/>
  <c r="DY568" i="1" s="1"/>
  <c r="DY567" i="1" s="1"/>
  <c r="DY566" i="1" s="1"/>
  <c r="DY565" i="1" s="1"/>
  <c r="DY564" i="1" s="1"/>
  <c r="DY563" i="1" s="1"/>
  <c r="DY562" i="1" s="1"/>
  <c r="DY561" i="1" s="1"/>
  <c r="DY560" i="1" s="1"/>
  <c r="DY559" i="1" s="1"/>
  <c r="DY558" i="1" s="1"/>
  <c r="DY557" i="1" s="1"/>
  <c r="DY556" i="1" s="1"/>
  <c r="DY555" i="1" s="1"/>
  <c r="DY554" i="1" s="1"/>
  <c r="DY553" i="1" s="1"/>
  <c r="DY552" i="1" s="1"/>
  <c r="DY551" i="1" s="1"/>
  <c r="DY550" i="1" s="1"/>
  <c r="DY549" i="1" s="1"/>
  <c r="DY548" i="1" s="1"/>
  <c r="DY547" i="1" s="1"/>
  <c r="DY546" i="1" s="1"/>
  <c r="DY545" i="1" s="1"/>
  <c r="DY544" i="1" s="1"/>
  <c r="DY543" i="1" s="1"/>
  <c r="DY542" i="1" s="1"/>
  <c r="DY541" i="1" s="1"/>
  <c r="DY540" i="1" s="1"/>
  <c r="DY539" i="1" s="1"/>
  <c r="DY538" i="1" s="1"/>
  <c r="DY537" i="1" s="1"/>
  <c r="DY536" i="1" s="1"/>
  <c r="DY535" i="1" s="1"/>
  <c r="DY534" i="1" s="1"/>
  <c r="DY533" i="1" s="1"/>
  <c r="DY532" i="1" s="1"/>
  <c r="DY531" i="1" s="1"/>
  <c r="DY530" i="1" s="1"/>
  <c r="DY529" i="1" s="1"/>
  <c r="DY528" i="1" s="1"/>
  <c r="DY527" i="1" s="1"/>
  <c r="DY526" i="1" s="1"/>
  <c r="DY525" i="1" s="1"/>
  <c r="DY524" i="1" s="1"/>
  <c r="DY523" i="1" s="1"/>
  <c r="DY522" i="1" s="1"/>
  <c r="DY521" i="1" s="1"/>
  <c r="DY520" i="1" s="1"/>
  <c r="DY519" i="1" s="1"/>
  <c r="DY518" i="1" s="1"/>
  <c r="DY517" i="1" s="1"/>
  <c r="DY516" i="1" s="1"/>
  <c r="DY515" i="1" s="1"/>
  <c r="DY514" i="1" s="1"/>
  <c r="DY513" i="1" s="1"/>
  <c r="DY512" i="1" s="1"/>
  <c r="DY511" i="1" s="1"/>
  <c r="DY510" i="1" s="1"/>
  <c r="DY509" i="1" s="1"/>
  <c r="DY508" i="1" s="1"/>
  <c r="DY507" i="1" s="1"/>
  <c r="DY506" i="1" s="1"/>
  <c r="DY505" i="1" s="1"/>
  <c r="DY504" i="1" s="1"/>
  <c r="DY503" i="1" s="1"/>
  <c r="DY502" i="1" s="1"/>
  <c r="DY501" i="1" s="1"/>
  <c r="DY500" i="1" s="1"/>
  <c r="DY499" i="1" s="1"/>
  <c r="DY498" i="1" s="1"/>
  <c r="DY497" i="1" s="1"/>
  <c r="DY496" i="1" s="1"/>
  <c r="DY495" i="1" s="1"/>
  <c r="DY494" i="1" s="1"/>
  <c r="DY493" i="1" s="1"/>
  <c r="DY492" i="1" s="1"/>
  <c r="DY491" i="1" s="1"/>
  <c r="DY490" i="1" s="1"/>
  <c r="DY489" i="1" s="1"/>
  <c r="DY488" i="1" s="1"/>
  <c r="DY487" i="1" s="1"/>
  <c r="DY486" i="1" s="1"/>
  <c r="DY485" i="1" s="1"/>
  <c r="DY484" i="1" s="1"/>
  <c r="DY483" i="1" s="1"/>
  <c r="DY482" i="1" s="1"/>
  <c r="DY481" i="1" s="1"/>
  <c r="DY480" i="1" s="1"/>
  <c r="DY479" i="1" s="1"/>
  <c r="DY478" i="1" s="1"/>
  <c r="DY477" i="1" s="1"/>
  <c r="DY476" i="1" s="1"/>
  <c r="DY475" i="1" s="1"/>
  <c r="DY474" i="1" s="1"/>
  <c r="DY473" i="1" s="1"/>
  <c r="DY472" i="1" s="1"/>
  <c r="DY471" i="1" s="1"/>
  <c r="DY470" i="1" s="1"/>
  <c r="DY469" i="1" s="1"/>
  <c r="DY468" i="1" s="1"/>
  <c r="DY467" i="1" s="1"/>
  <c r="DY466" i="1" s="1"/>
  <c r="DY465" i="1" s="1"/>
  <c r="DY464" i="1" s="1"/>
  <c r="DY463" i="1" s="1"/>
  <c r="DY462" i="1" s="1"/>
  <c r="DY461" i="1" s="1"/>
  <c r="DY460" i="1" s="1"/>
  <c r="DY459" i="1" s="1"/>
  <c r="DY458" i="1" s="1"/>
  <c r="DY457" i="1" s="1"/>
  <c r="DY456" i="1" s="1"/>
  <c r="DY455" i="1" s="1"/>
  <c r="DY454" i="1" s="1"/>
  <c r="DY453" i="1" s="1"/>
  <c r="DY452" i="1" s="1"/>
  <c r="DY451" i="1" s="1"/>
  <c r="DY450" i="1" s="1"/>
  <c r="DY449" i="1" s="1"/>
  <c r="DY448" i="1" s="1"/>
  <c r="DY447" i="1" s="1"/>
  <c r="DY446" i="1" s="1"/>
  <c r="DY445" i="1" s="1"/>
  <c r="DY444" i="1" s="1"/>
  <c r="DY443" i="1" s="1"/>
  <c r="DY442" i="1" s="1"/>
  <c r="DY441" i="1" s="1"/>
  <c r="DY440" i="1" s="1"/>
  <c r="DY439" i="1" s="1"/>
  <c r="DY438" i="1" s="1"/>
  <c r="DY437" i="1" s="1"/>
  <c r="DY436" i="1" s="1"/>
  <c r="DY435" i="1" s="1"/>
  <c r="DY434" i="1" s="1"/>
  <c r="DY433" i="1" s="1"/>
  <c r="DY432" i="1" s="1"/>
  <c r="DY431" i="1" s="1"/>
  <c r="DY430" i="1" s="1"/>
  <c r="DY429" i="1" s="1"/>
  <c r="DY428" i="1" s="1"/>
  <c r="DY427" i="1" s="1"/>
  <c r="DY426" i="1" s="1"/>
  <c r="DY425" i="1" s="1"/>
  <c r="DY424" i="1" s="1"/>
  <c r="DY423" i="1" s="1"/>
  <c r="DY422" i="1" s="1"/>
  <c r="DY421" i="1" s="1"/>
  <c r="DY420" i="1" s="1"/>
  <c r="DY419" i="1" s="1"/>
  <c r="DY418" i="1" s="1"/>
  <c r="DY417" i="1" s="1"/>
  <c r="DY416" i="1" s="1"/>
  <c r="DY415" i="1" s="1"/>
  <c r="DY414" i="1" s="1"/>
  <c r="DY413" i="1" s="1"/>
  <c r="DY412" i="1" s="1"/>
  <c r="DY411" i="1" s="1"/>
  <c r="DY410" i="1" s="1"/>
  <c r="DY409" i="1" s="1"/>
  <c r="DY408" i="1" s="1"/>
  <c r="DY407" i="1" s="1"/>
  <c r="DY406" i="1" s="1"/>
  <c r="DY405" i="1" s="1"/>
  <c r="DY404" i="1" s="1"/>
  <c r="DY403" i="1" s="1"/>
  <c r="DY402" i="1" s="1"/>
  <c r="DY401" i="1" s="1"/>
  <c r="DY400" i="1" s="1"/>
  <c r="DY399" i="1" s="1"/>
  <c r="DY398" i="1" s="1"/>
  <c r="DY397" i="1" s="1"/>
  <c r="DY396" i="1" s="1"/>
  <c r="DY395" i="1" s="1"/>
  <c r="DY394" i="1" s="1"/>
  <c r="DY393" i="1" s="1"/>
  <c r="DY392" i="1" s="1"/>
  <c r="DY391" i="1" s="1"/>
  <c r="DY390" i="1" s="1"/>
  <c r="DY389" i="1" s="1"/>
  <c r="DY388" i="1" s="1"/>
  <c r="DY387" i="1" s="1"/>
  <c r="DY386" i="1" s="1"/>
  <c r="DY385" i="1" s="1"/>
  <c r="DY384" i="1" s="1"/>
  <c r="DY383" i="1" s="1"/>
  <c r="DY382" i="1" s="1"/>
  <c r="DY381" i="1" s="1"/>
  <c r="DY380" i="1" s="1"/>
  <c r="DY379" i="1" s="1"/>
  <c r="DY378" i="1" s="1"/>
  <c r="DY377" i="1" s="1"/>
  <c r="DY376" i="1" s="1"/>
  <c r="DY375" i="1" s="1"/>
  <c r="DY374" i="1" s="1"/>
  <c r="DY373" i="1" s="1"/>
  <c r="DY372" i="1" s="1"/>
  <c r="DY371" i="1" s="1"/>
  <c r="DY370" i="1" s="1"/>
  <c r="DY369" i="1" s="1"/>
  <c r="DY368" i="1" s="1"/>
  <c r="DY367" i="1" s="1"/>
  <c r="DY366" i="1" s="1"/>
  <c r="DY365" i="1" s="1"/>
  <c r="DY364" i="1" s="1"/>
  <c r="DY363" i="1" s="1"/>
  <c r="DY362" i="1" s="1"/>
  <c r="DY361" i="1" s="1"/>
  <c r="DY360" i="1" s="1"/>
  <c r="DY359" i="1" s="1"/>
  <c r="DY358" i="1" s="1"/>
  <c r="DY357" i="1" s="1"/>
  <c r="DY356" i="1" s="1"/>
  <c r="DY355" i="1" s="1"/>
  <c r="DY354" i="1" s="1"/>
  <c r="DY353" i="1" s="1"/>
  <c r="DY352" i="1" s="1"/>
  <c r="DY351" i="1" s="1"/>
  <c r="DY350" i="1" s="1"/>
  <c r="DY349" i="1" s="1"/>
  <c r="DY348" i="1" s="1"/>
  <c r="DY347" i="1" s="1"/>
  <c r="DY346" i="1" s="1"/>
  <c r="DY345" i="1" s="1"/>
  <c r="DY344" i="1" s="1"/>
  <c r="DY343" i="1" s="1"/>
  <c r="DY342" i="1" s="1"/>
  <c r="DY341" i="1" s="1"/>
  <c r="DY340" i="1" s="1"/>
  <c r="DY339" i="1" s="1"/>
  <c r="DY338" i="1" s="1"/>
  <c r="DY337" i="1" s="1"/>
  <c r="DY336" i="1" s="1"/>
  <c r="DY335" i="1" s="1"/>
  <c r="DY334" i="1" s="1"/>
  <c r="DY333" i="1" s="1"/>
  <c r="DY332" i="1" s="1"/>
  <c r="DY331" i="1" s="1"/>
  <c r="DY330" i="1" s="1"/>
  <c r="DY329" i="1" s="1"/>
  <c r="DY328" i="1" s="1"/>
  <c r="DY327" i="1" s="1"/>
  <c r="DY326" i="1" s="1"/>
  <c r="DY325" i="1" s="1"/>
  <c r="DY324" i="1" s="1"/>
  <c r="DY323" i="1" s="1"/>
  <c r="DY322" i="1" s="1"/>
  <c r="DY321" i="1" s="1"/>
  <c r="DY320" i="1" s="1"/>
  <c r="DY319" i="1" s="1"/>
  <c r="DY318" i="1" s="1"/>
  <c r="DY317" i="1" s="1"/>
  <c r="DY316" i="1" s="1"/>
  <c r="DY315" i="1" s="1"/>
  <c r="DY314" i="1" s="1"/>
  <c r="DY313" i="1" s="1"/>
  <c r="DY312" i="1" s="1"/>
  <c r="DY311" i="1" s="1"/>
  <c r="DY310" i="1" s="1"/>
  <c r="DY309" i="1" s="1"/>
  <c r="DY308" i="1" s="1"/>
  <c r="DY307" i="1" s="1"/>
  <c r="DY306" i="1" s="1"/>
  <c r="DY305" i="1" s="1"/>
  <c r="DY304" i="1" s="1"/>
  <c r="DY303" i="1" s="1"/>
  <c r="DY302" i="1" s="1"/>
  <c r="DY301" i="1" s="1"/>
  <c r="DY300" i="1" s="1"/>
  <c r="DY299" i="1" s="1"/>
  <c r="DY298" i="1" s="1"/>
  <c r="DY297" i="1" s="1"/>
  <c r="DY296" i="1" s="1"/>
  <c r="DY295" i="1" s="1"/>
  <c r="DY294" i="1" s="1"/>
  <c r="DY293" i="1" s="1"/>
  <c r="DY292" i="1" s="1"/>
  <c r="DY291" i="1" s="1"/>
  <c r="DY290" i="1" s="1"/>
  <c r="DY289" i="1" s="1"/>
  <c r="DY288" i="1" s="1"/>
  <c r="DY287" i="1" s="1"/>
  <c r="DY286" i="1" s="1"/>
  <c r="DY285" i="1" s="1"/>
  <c r="DY284" i="1" s="1"/>
  <c r="DY283" i="1" s="1"/>
  <c r="DY282" i="1" s="1"/>
  <c r="DY281" i="1" s="1"/>
  <c r="DY280" i="1" s="1"/>
  <c r="DY279" i="1" s="1"/>
  <c r="DY278" i="1" s="1"/>
  <c r="DY277" i="1" s="1"/>
  <c r="DY276" i="1" s="1"/>
  <c r="DY275" i="1" s="1"/>
  <c r="DY274" i="1" s="1"/>
  <c r="DY273" i="1" s="1"/>
  <c r="DY272" i="1" s="1"/>
  <c r="DY271" i="1" s="1"/>
  <c r="DY270" i="1" s="1"/>
  <c r="DY269" i="1" s="1"/>
  <c r="DY268" i="1" s="1"/>
  <c r="DY267" i="1" s="1"/>
  <c r="DY266" i="1" s="1"/>
  <c r="DY265" i="1" s="1"/>
  <c r="DY264" i="1" s="1"/>
  <c r="DY263" i="1" s="1"/>
  <c r="DY262" i="1" s="1"/>
  <c r="DY261" i="1" s="1"/>
  <c r="DY260" i="1" s="1"/>
  <c r="DY259" i="1" s="1"/>
  <c r="DY258" i="1" s="1"/>
  <c r="DY257" i="1" s="1"/>
  <c r="DY256" i="1" s="1"/>
  <c r="DY255" i="1" s="1"/>
  <c r="DY254" i="1" s="1"/>
  <c r="DY253" i="1" s="1"/>
  <c r="DY252" i="1" s="1"/>
  <c r="DY251" i="1" s="1"/>
  <c r="DY250" i="1" s="1"/>
  <c r="DY249" i="1" s="1"/>
  <c r="DY248" i="1" s="1"/>
  <c r="DY247" i="1" s="1"/>
  <c r="DY246" i="1" s="1"/>
  <c r="DY245" i="1" s="1"/>
  <c r="DY244" i="1" s="1"/>
  <c r="DY243" i="1" s="1"/>
  <c r="DY242" i="1" s="1"/>
  <c r="DY241" i="1" s="1"/>
  <c r="DY240" i="1" s="1"/>
  <c r="DY239" i="1" s="1"/>
  <c r="DY238" i="1" s="1"/>
  <c r="DY237" i="1" s="1"/>
  <c r="DY236" i="1" s="1"/>
  <c r="DY235" i="1" s="1"/>
  <c r="DY234" i="1" s="1"/>
  <c r="DY233" i="1" s="1"/>
  <c r="DY232" i="1" s="1"/>
  <c r="DY231" i="1" s="1"/>
  <c r="DY230" i="1" s="1"/>
  <c r="DY229" i="1" s="1"/>
  <c r="DY228" i="1" s="1"/>
  <c r="DY227" i="1" s="1"/>
  <c r="DY226" i="1" s="1"/>
  <c r="DY225" i="1" s="1"/>
  <c r="DY224" i="1" s="1"/>
  <c r="DY223" i="1" s="1"/>
  <c r="DY222" i="1" s="1"/>
  <c r="DY221" i="1" s="1"/>
  <c r="DY220" i="1" s="1"/>
  <c r="DY219" i="1" s="1"/>
  <c r="DY218" i="1" s="1"/>
  <c r="DY217" i="1" s="1"/>
  <c r="DY216" i="1" s="1"/>
  <c r="DY215" i="1" s="1"/>
  <c r="DY214" i="1" s="1"/>
  <c r="DY213" i="1" s="1"/>
  <c r="DY212" i="1" s="1"/>
  <c r="DY211" i="1" s="1"/>
  <c r="DY210" i="1" s="1"/>
  <c r="DY209" i="1" s="1"/>
  <c r="DY208" i="1" s="1"/>
  <c r="DY207" i="1" s="1"/>
  <c r="DY206" i="1" s="1"/>
  <c r="DY205" i="1" s="1"/>
  <c r="DY204" i="1" s="1"/>
  <c r="DY203" i="1" s="1"/>
  <c r="DY202" i="1" s="1"/>
  <c r="DY201" i="1" s="1"/>
  <c r="DY200" i="1" s="1"/>
  <c r="DY199" i="1" s="1"/>
  <c r="DY198" i="1" s="1"/>
  <c r="DY197" i="1" s="1"/>
  <c r="DY196" i="1" s="1"/>
  <c r="DY195" i="1" s="1"/>
  <c r="DY194" i="1" s="1"/>
  <c r="DY193" i="1" s="1"/>
  <c r="DY192" i="1" s="1"/>
  <c r="DY191" i="1" s="1"/>
  <c r="DY190" i="1" s="1"/>
  <c r="DY189" i="1" s="1"/>
  <c r="DY188" i="1" s="1"/>
  <c r="DY187" i="1" s="1"/>
  <c r="DY186" i="1" s="1"/>
  <c r="DY185" i="1" s="1"/>
  <c r="DY184" i="1" s="1"/>
  <c r="DY183" i="1" s="1"/>
  <c r="DY182" i="1" s="1"/>
  <c r="DY181" i="1" s="1"/>
  <c r="DY180" i="1" s="1"/>
  <c r="DY179" i="1" s="1"/>
  <c r="DY178" i="1" s="1"/>
  <c r="DY177" i="1" s="1"/>
  <c r="DY176" i="1" s="1"/>
  <c r="DY175" i="1" s="1"/>
  <c r="DY174" i="1" s="1"/>
  <c r="DY173" i="1" s="1"/>
  <c r="DY172" i="1" s="1"/>
  <c r="DY171" i="1" s="1"/>
  <c r="DY170" i="1" s="1"/>
  <c r="DY169" i="1" s="1"/>
  <c r="DY168" i="1" s="1"/>
  <c r="DY167" i="1" s="1"/>
  <c r="DY166" i="1" s="1"/>
  <c r="DY165" i="1" s="1"/>
  <c r="DY164" i="1" s="1"/>
  <c r="DY163" i="1" s="1"/>
  <c r="DY162" i="1" s="1"/>
  <c r="DY161" i="1" s="1"/>
  <c r="DY160" i="1" s="1"/>
  <c r="DY159" i="1" s="1"/>
  <c r="DY158" i="1" s="1"/>
  <c r="DY157" i="1" s="1"/>
  <c r="DY156" i="1" s="1"/>
  <c r="DY155" i="1" s="1"/>
  <c r="DY154" i="1" s="1"/>
  <c r="DY153" i="1" s="1"/>
  <c r="DY152" i="1" s="1"/>
  <c r="DY151" i="1" s="1"/>
  <c r="DY150" i="1" s="1"/>
  <c r="DY149" i="1" s="1"/>
  <c r="DY148" i="1" s="1"/>
  <c r="DY147" i="1" s="1"/>
  <c r="DY146" i="1" s="1"/>
  <c r="DY145" i="1" s="1"/>
  <c r="DY144" i="1" s="1"/>
  <c r="DY143" i="1" s="1"/>
  <c r="DY142" i="1" s="1"/>
  <c r="DY141" i="1" s="1"/>
  <c r="DY140" i="1" s="1"/>
  <c r="DY139" i="1" s="1"/>
  <c r="DY138" i="1" s="1"/>
  <c r="DY137" i="1" s="1"/>
  <c r="DY136" i="1" s="1"/>
  <c r="DY135" i="1" s="1"/>
  <c r="DY134" i="1" s="1"/>
  <c r="DY133" i="1" s="1"/>
  <c r="DY132" i="1" s="1"/>
  <c r="DY131" i="1" s="1"/>
  <c r="DY130" i="1" s="1"/>
  <c r="DY129" i="1" s="1"/>
  <c r="DY128" i="1" s="1"/>
  <c r="DY127" i="1" s="1"/>
  <c r="DY126" i="1" s="1"/>
  <c r="DY125" i="1" s="1"/>
  <c r="DY124" i="1" s="1"/>
  <c r="DY123" i="1" s="1"/>
  <c r="DY122" i="1" s="1"/>
  <c r="DY121" i="1" s="1"/>
  <c r="DY120" i="1" s="1"/>
  <c r="DY119" i="1" s="1"/>
  <c r="DY118" i="1" s="1"/>
  <c r="DY117" i="1" s="1"/>
  <c r="DY116" i="1" s="1"/>
  <c r="DY115" i="1" s="1"/>
  <c r="DY114" i="1" s="1"/>
  <c r="DY113" i="1" s="1"/>
  <c r="DY112" i="1" s="1"/>
  <c r="DY111" i="1" s="1"/>
  <c r="DY110" i="1" s="1"/>
  <c r="DY109" i="1" s="1"/>
  <c r="DY108" i="1" s="1"/>
  <c r="DY107" i="1" s="1"/>
  <c r="DY106" i="1" s="1"/>
  <c r="DY105" i="1" s="1"/>
  <c r="DY104" i="1" s="1"/>
  <c r="DY103" i="1" s="1"/>
  <c r="DY102" i="1" s="1"/>
  <c r="DY101" i="1" s="1"/>
  <c r="DY100" i="1" s="1"/>
  <c r="DY99" i="1" s="1"/>
  <c r="DY98" i="1" s="1"/>
  <c r="DY97" i="1" s="1"/>
  <c r="DY96" i="1" s="1"/>
  <c r="DY95" i="1" s="1"/>
  <c r="DY94" i="1" s="1"/>
  <c r="DY93" i="1" s="1"/>
  <c r="DY92" i="1" s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DY68" i="1" s="1"/>
  <c r="DY67" i="1" s="1"/>
  <c r="DY66" i="1" s="1"/>
  <c r="DY65" i="1" s="1"/>
  <c r="DY64" i="1" s="1"/>
  <c r="DY63" i="1" s="1"/>
  <c r="DY62" i="1" s="1"/>
  <c r="DY61" i="1" s="1"/>
  <c r="DY60" i="1" s="1"/>
  <c r="DY59" i="1" s="1"/>
  <c r="DY58" i="1" s="1"/>
  <c r="DY57" i="1" s="1"/>
  <c r="DY56" i="1" s="1"/>
  <c r="DY55" i="1" s="1"/>
  <c r="DY54" i="1" s="1"/>
  <c r="DY53" i="1" s="1"/>
  <c r="DY52" i="1" s="1"/>
  <c r="DY51" i="1" s="1"/>
  <c r="DY50" i="1" s="1"/>
  <c r="DY49" i="1" s="1"/>
  <c r="DY48" i="1" s="1"/>
  <c r="DY47" i="1" s="1"/>
  <c r="DY46" i="1" s="1"/>
  <c r="DY45" i="1" s="1"/>
  <c r="DY44" i="1" s="1"/>
  <c r="DY43" i="1" s="1"/>
  <c r="DY42" i="1" s="1"/>
  <c r="DY41" i="1" s="1"/>
  <c r="DY40" i="1" s="1"/>
  <c r="DY39" i="1" s="1"/>
  <c r="DY38" i="1" s="1"/>
  <c r="DY37" i="1" s="1"/>
  <c r="DY36" i="1" s="1"/>
  <c r="DY35" i="1" s="1"/>
  <c r="DY34" i="1" s="1"/>
  <c r="DY33" i="1" s="1"/>
  <c r="DY32" i="1" s="1"/>
  <c r="DY31" i="1" s="1"/>
  <c r="DY30" i="1" s="1"/>
  <c r="DY29" i="1" s="1"/>
  <c r="DY28" i="1" s="1"/>
  <c r="DY27" i="1" s="1"/>
  <c r="DY26" i="1" s="1"/>
  <c r="DY25" i="1" s="1"/>
  <c r="DY24" i="1" s="1"/>
  <c r="DY23" i="1" s="1"/>
  <c r="DY22" i="1" s="1"/>
  <c r="DY21" i="1" s="1"/>
  <c r="DY20" i="1" s="1"/>
  <c r="DY19" i="1" s="1"/>
  <c r="DY18" i="1" s="1"/>
  <c r="DY17" i="1" s="1"/>
  <c r="DY16" i="1" s="1"/>
  <c r="DY15" i="1" s="1"/>
  <c r="DY14" i="1" s="1"/>
  <c r="DY13" i="1" s="1"/>
  <c r="DY12" i="1" s="1"/>
  <c r="DY11" i="1" s="1"/>
  <c r="DY10" i="1" s="1"/>
  <c r="DY9" i="1" s="1"/>
  <c r="DY8" i="1" s="1"/>
  <c r="CG1196" i="1"/>
  <c r="D62" i="29" s="1"/>
  <c r="CH1196" i="1"/>
  <c r="DZ1195" i="1" s="1"/>
  <c r="DZ1194" i="1" s="1"/>
  <c r="DZ1193" i="1" s="1"/>
  <c r="DZ1192" i="1" s="1"/>
  <c r="DZ1191" i="1" s="1"/>
  <c r="DZ1190" i="1" s="1"/>
  <c r="DZ1189" i="1" s="1"/>
  <c r="DZ1188" i="1" s="1"/>
  <c r="DZ1187" i="1" s="1"/>
  <c r="DZ1186" i="1" s="1"/>
  <c r="DZ1185" i="1" s="1"/>
  <c r="DZ1184" i="1" s="1"/>
  <c r="DZ1183" i="1" s="1"/>
  <c r="DZ1182" i="1" s="1"/>
  <c r="DZ1181" i="1" s="1"/>
  <c r="DZ1180" i="1" s="1"/>
  <c r="DZ1179" i="1" s="1"/>
  <c r="DZ1178" i="1" s="1"/>
  <c r="DZ1177" i="1" s="1"/>
  <c r="DZ1176" i="1" s="1"/>
  <c r="DZ1175" i="1" s="1"/>
  <c r="DZ1174" i="1" s="1"/>
  <c r="DZ1173" i="1" s="1"/>
  <c r="DZ1172" i="1" s="1"/>
  <c r="DZ1171" i="1" s="1"/>
  <c r="DZ1170" i="1" s="1"/>
  <c r="DZ1169" i="1" s="1"/>
  <c r="DZ1168" i="1" s="1"/>
  <c r="DZ1167" i="1" s="1"/>
  <c r="DZ1166" i="1" s="1"/>
  <c r="DZ1165" i="1" s="1"/>
  <c r="DZ1164" i="1" s="1"/>
  <c r="DZ1163" i="1" s="1"/>
  <c r="DZ1162" i="1" s="1"/>
  <c r="DZ1161" i="1" s="1"/>
  <c r="DZ1160" i="1" s="1"/>
  <c r="DZ1159" i="1" s="1"/>
  <c r="DZ1158" i="1" s="1"/>
  <c r="DZ1157" i="1" s="1"/>
  <c r="DZ1156" i="1" s="1"/>
  <c r="DZ1155" i="1" s="1"/>
  <c r="DZ1154" i="1" s="1"/>
  <c r="DZ1153" i="1" s="1"/>
  <c r="DZ1152" i="1" s="1"/>
  <c r="DZ1151" i="1" s="1"/>
  <c r="DZ1150" i="1" s="1"/>
  <c r="DZ1149" i="1" s="1"/>
  <c r="DZ1148" i="1" s="1"/>
  <c r="DZ1147" i="1" s="1"/>
  <c r="DZ1146" i="1" s="1"/>
  <c r="DZ1145" i="1" s="1"/>
  <c r="DZ1144" i="1" s="1"/>
  <c r="DZ1143" i="1" s="1"/>
  <c r="DZ1142" i="1" s="1"/>
  <c r="DZ1141" i="1" s="1"/>
  <c r="DZ1140" i="1" s="1"/>
  <c r="DZ1139" i="1" s="1"/>
  <c r="DZ1138" i="1" s="1"/>
  <c r="DZ1137" i="1" s="1"/>
  <c r="DZ1136" i="1" s="1"/>
  <c r="DZ1135" i="1" s="1"/>
  <c r="DZ1134" i="1" s="1"/>
  <c r="DZ1133" i="1" s="1"/>
  <c r="DZ1132" i="1" s="1"/>
  <c r="DZ1131" i="1" s="1"/>
  <c r="DZ1130" i="1" s="1"/>
  <c r="DZ1129" i="1" s="1"/>
  <c r="DZ1128" i="1" s="1"/>
  <c r="DZ1127" i="1" s="1"/>
  <c r="DZ1126" i="1" s="1"/>
  <c r="DZ1125" i="1" s="1"/>
  <c r="DZ1124" i="1" s="1"/>
  <c r="DZ1123" i="1" s="1"/>
  <c r="DZ1122" i="1" s="1"/>
  <c r="DZ1121" i="1" s="1"/>
  <c r="DZ1120" i="1" s="1"/>
  <c r="DZ1119" i="1" s="1"/>
  <c r="DZ1118" i="1" s="1"/>
  <c r="DZ1117" i="1" s="1"/>
  <c r="DZ1116" i="1" s="1"/>
  <c r="DZ1115" i="1" s="1"/>
  <c r="DZ1114" i="1" s="1"/>
  <c r="DZ1113" i="1" s="1"/>
  <c r="DZ1112" i="1" s="1"/>
  <c r="DZ1111" i="1" s="1"/>
  <c r="DZ1110" i="1" s="1"/>
  <c r="DZ1109" i="1" s="1"/>
  <c r="DZ1108" i="1" s="1"/>
  <c r="DZ1107" i="1" s="1"/>
  <c r="DZ1106" i="1" s="1"/>
  <c r="DZ1105" i="1" s="1"/>
  <c r="DZ1104" i="1" s="1"/>
  <c r="DZ1103" i="1" s="1"/>
  <c r="DZ1102" i="1" s="1"/>
  <c r="DZ1101" i="1" s="1"/>
  <c r="DZ1100" i="1" s="1"/>
  <c r="DZ1099" i="1" s="1"/>
  <c r="DZ1098" i="1" s="1"/>
  <c r="DZ1097" i="1" s="1"/>
  <c r="DZ1096" i="1" s="1"/>
  <c r="DZ1095" i="1" s="1"/>
  <c r="DZ1094" i="1" s="1"/>
  <c r="DZ1093" i="1" s="1"/>
  <c r="DZ1092" i="1" s="1"/>
  <c r="DZ1091" i="1" s="1"/>
  <c r="DZ1090" i="1" s="1"/>
  <c r="DZ1089" i="1" s="1"/>
  <c r="DZ1088" i="1" s="1"/>
  <c r="DZ1087" i="1" s="1"/>
  <c r="DZ1086" i="1" s="1"/>
  <c r="DZ1085" i="1" s="1"/>
  <c r="DZ1084" i="1" s="1"/>
  <c r="DZ1083" i="1" s="1"/>
  <c r="DZ1082" i="1" s="1"/>
  <c r="DZ1081" i="1" s="1"/>
  <c r="DZ1080" i="1" s="1"/>
  <c r="DZ1079" i="1" s="1"/>
  <c r="DZ1078" i="1" s="1"/>
  <c r="DZ1077" i="1" s="1"/>
  <c r="DZ1076" i="1" s="1"/>
  <c r="DZ1075" i="1" s="1"/>
  <c r="DZ1074" i="1" s="1"/>
  <c r="DZ1073" i="1" s="1"/>
  <c r="DZ1072" i="1" s="1"/>
  <c r="DZ1071" i="1" s="1"/>
  <c r="DZ1070" i="1" s="1"/>
  <c r="DZ1069" i="1" s="1"/>
  <c r="DZ1068" i="1" s="1"/>
  <c r="DZ1067" i="1" s="1"/>
  <c r="DZ1066" i="1" s="1"/>
  <c r="DZ1065" i="1" s="1"/>
  <c r="DZ1064" i="1" s="1"/>
  <c r="DZ1063" i="1" s="1"/>
  <c r="DZ1062" i="1" s="1"/>
  <c r="DZ1061" i="1" s="1"/>
  <c r="DZ1060" i="1" s="1"/>
  <c r="DZ1059" i="1" s="1"/>
  <c r="DZ1058" i="1" s="1"/>
  <c r="DZ1057" i="1" s="1"/>
  <c r="DZ1056" i="1" s="1"/>
  <c r="DZ1055" i="1" s="1"/>
  <c r="DZ1054" i="1" s="1"/>
  <c r="DZ1053" i="1" s="1"/>
  <c r="DZ1052" i="1" s="1"/>
  <c r="DZ1051" i="1" s="1"/>
  <c r="DZ1050" i="1" s="1"/>
  <c r="DZ1049" i="1" s="1"/>
  <c r="DZ1048" i="1" s="1"/>
  <c r="DZ1047" i="1" s="1"/>
  <c r="DZ1046" i="1" s="1"/>
  <c r="DZ1045" i="1" s="1"/>
  <c r="DZ1044" i="1" s="1"/>
  <c r="DZ1043" i="1" s="1"/>
  <c r="DZ1042" i="1" s="1"/>
  <c r="DZ1041" i="1" s="1"/>
  <c r="DZ1040" i="1" s="1"/>
  <c r="DZ1039" i="1" s="1"/>
  <c r="DZ1038" i="1" s="1"/>
  <c r="DZ1037" i="1" s="1"/>
  <c r="DZ1036" i="1" s="1"/>
  <c r="DZ1035" i="1" s="1"/>
  <c r="DZ1034" i="1" s="1"/>
  <c r="DZ1033" i="1" s="1"/>
  <c r="DZ1032" i="1" s="1"/>
  <c r="DZ1031" i="1" s="1"/>
  <c r="DZ1030" i="1" s="1"/>
  <c r="DZ1029" i="1" s="1"/>
  <c r="DZ1028" i="1" s="1"/>
  <c r="DZ1027" i="1" s="1"/>
  <c r="DZ1026" i="1" s="1"/>
  <c r="DZ1025" i="1" s="1"/>
  <c r="DZ1024" i="1" s="1"/>
  <c r="DZ1023" i="1" s="1"/>
  <c r="DZ1022" i="1" s="1"/>
  <c r="DZ1021" i="1" s="1"/>
  <c r="DZ1020" i="1" s="1"/>
  <c r="DZ1019" i="1" s="1"/>
  <c r="DZ1018" i="1" s="1"/>
  <c r="DZ1017" i="1" s="1"/>
  <c r="DZ1016" i="1" s="1"/>
  <c r="DZ1015" i="1" s="1"/>
  <c r="DZ1014" i="1" s="1"/>
  <c r="DZ1013" i="1" s="1"/>
  <c r="DZ1012" i="1" s="1"/>
  <c r="DZ1011" i="1" s="1"/>
  <c r="DZ1010" i="1" s="1"/>
  <c r="DZ1009" i="1" s="1"/>
  <c r="DZ1008" i="1" s="1"/>
  <c r="DZ1007" i="1" s="1"/>
  <c r="DZ1006" i="1" s="1"/>
  <c r="DZ1005" i="1" s="1"/>
  <c r="DZ1004" i="1" s="1"/>
  <c r="DZ1003" i="1" s="1"/>
  <c r="DZ1002" i="1" s="1"/>
  <c r="DZ1001" i="1" s="1"/>
  <c r="DZ1000" i="1" s="1"/>
  <c r="DZ999" i="1" s="1"/>
  <c r="DZ998" i="1" s="1"/>
  <c r="DZ997" i="1" s="1"/>
  <c r="DZ996" i="1" s="1"/>
  <c r="DZ995" i="1" s="1"/>
  <c r="DZ994" i="1" s="1"/>
  <c r="DZ993" i="1" s="1"/>
  <c r="DZ992" i="1" s="1"/>
  <c r="DZ991" i="1" s="1"/>
  <c r="DZ990" i="1" s="1"/>
  <c r="DZ989" i="1" s="1"/>
  <c r="DZ988" i="1" s="1"/>
  <c r="DZ987" i="1" s="1"/>
  <c r="DZ986" i="1" s="1"/>
  <c r="DZ985" i="1" s="1"/>
  <c r="DZ984" i="1" s="1"/>
  <c r="DZ983" i="1" s="1"/>
  <c r="DZ982" i="1" s="1"/>
  <c r="DZ981" i="1" s="1"/>
  <c r="DZ980" i="1" s="1"/>
  <c r="DZ979" i="1" s="1"/>
  <c r="DZ978" i="1" s="1"/>
  <c r="DZ977" i="1" s="1"/>
  <c r="DZ976" i="1" s="1"/>
  <c r="DZ975" i="1" s="1"/>
  <c r="DZ974" i="1" s="1"/>
  <c r="DZ973" i="1" s="1"/>
  <c r="DZ972" i="1" s="1"/>
  <c r="DZ971" i="1" s="1"/>
  <c r="DZ970" i="1" s="1"/>
  <c r="DZ969" i="1" s="1"/>
  <c r="DZ968" i="1" s="1"/>
  <c r="DZ967" i="1" s="1"/>
  <c r="DZ966" i="1" s="1"/>
  <c r="DZ965" i="1" s="1"/>
  <c r="DZ964" i="1" s="1"/>
  <c r="DZ963" i="1" s="1"/>
  <c r="DZ962" i="1" s="1"/>
  <c r="DZ961" i="1" s="1"/>
  <c r="DZ960" i="1" s="1"/>
  <c r="DZ959" i="1" s="1"/>
  <c r="DZ958" i="1" s="1"/>
  <c r="DZ957" i="1" s="1"/>
  <c r="DZ956" i="1" s="1"/>
  <c r="DZ955" i="1" s="1"/>
  <c r="DZ954" i="1" s="1"/>
  <c r="DZ953" i="1" s="1"/>
  <c r="DZ952" i="1" s="1"/>
  <c r="DZ951" i="1" s="1"/>
  <c r="DZ950" i="1" s="1"/>
  <c r="DZ949" i="1" s="1"/>
  <c r="DZ948" i="1" s="1"/>
  <c r="DZ947" i="1" s="1"/>
  <c r="DZ946" i="1" s="1"/>
  <c r="DZ945" i="1" s="1"/>
  <c r="DZ944" i="1" s="1"/>
  <c r="DZ943" i="1" s="1"/>
  <c r="DZ942" i="1" s="1"/>
  <c r="DZ941" i="1" s="1"/>
  <c r="DZ940" i="1" s="1"/>
  <c r="DZ939" i="1" s="1"/>
  <c r="DZ938" i="1" s="1"/>
  <c r="DZ937" i="1" s="1"/>
  <c r="DZ936" i="1" s="1"/>
  <c r="DZ935" i="1" s="1"/>
  <c r="DZ934" i="1" s="1"/>
  <c r="DZ933" i="1" s="1"/>
  <c r="DZ932" i="1" s="1"/>
  <c r="DZ931" i="1" s="1"/>
  <c r="DZ930" i="1" s="1"/>
  <c r="DZ929" i="1" s="1"/>
  <c r="DZ928" i="1" s="1"/>
  <c r="DZ927" i="1" s="1"/>
  <c r="DZ926" i="1" s="1"/>
  <c r="DZ925" i="1" s="1"/>
  <c r="DZ924" i="1" s="1"/>
  <c r="DZ923" i="1" s="1"/>
  <c r="DZ922" i="1" s="1"/>
  <c r="DZ921" i="1" s="1"/>
  <c r="DZ920" i="1" s="1"/>
  <c r="DZ919" i="1" s="1"/>
  <c r="DZ918" i="1" s="1"/>
  <c r="DZ917" i="1" s="1"/>
  <c r="DZ916" i="1" s="1"/>
  <c r="DZ915" i="1" s="1"/>
  <c r="DZ914" i="1" s="1"/>
  <c r="DZ913" i="1" s="1"/>
  <c r="DZ912" i="1" s="1"/>
  <c r="DZ911" i="1" s="1"/>
  <c r="DZ910" i="1" s="1"/>
  <c r="DZ909" i="1" s="1"/>
  <c r="DZ908" i="1" s="1"/>
  <c r="DZ907" i="1" s="1"/>
  <c r="DZ906" i="1" s="1"/>
  <c r="DZ905" i="1" s="1"/>
  <c r="DZ904" i="1" s="1"/>
  <c r="DZ903" i="1" s="1"/>
  <c r="DZ902" i="1" s="1"/>
  <c r="DZ901" i="1" s="1"/>
  <c r="DZ900" i="1" s="1"/>
  <c r="DZ899" i="1" s="1"/>
  <c r="DZ898" i="1" s="1"/>
  <c r="DZ897" i="1" s="1"/>
  <c r="DZ896" i="1" s="1"/>
  <c r="DZ895" i="1" s="1"/>
  <c r="DZ894" i="1" s="1"/>
  <c r="DZ893" i="1" s="1"/>
  <c r="DZ892" i="1" s="1"/>
  <c r="DZ891" i="1" s="1"/>
  <c r="DZ890" i="1" s="1"/>
  <c r="DZ889" i="1" s="1"/>
  <c r="DZ888" i="1" s="1"/>
  <c r="DZ887" i="1" s="1"/>
  <c r="DZ886" i="1" s="1"/>
  <c r="DZ885" i="1" s="1"/>
  <c r="DZ884" i="1" s="1"/>
  <c r="DZ883" i="1" s="1"/>
  <c r="DZ882" i="1" s="1"/>
  <c r="DZ881" i="1" s="1"/>
  <c r="DZ880" i="1" s="1"/>
  <c r="DZ879" i="1" s="1"/>
  <c r="DZ878" i="1" s="1"/>
  <c r="DZ877" i="1" s="1"/>
  <c r="DZ876" i="1" s="1"/>
  <c r="DZ875" i="1" s="1"/>
  <c r="DZ874" i="1" s="1"/>
  <c r="DZ873" i="1" s="1"/>
  <c r="DZ872" i="1" s="1"/>
  <c r="DZ871" i="1" s="1"/>
  <c r="DZ870" i="1" s="1"/>
  <c r="DZ869" i="1" s="1"/>
  <c r="DZ868" i="1" s="1"/>
  <c r="DZ867" i="1" s="1"/>
  <c r="DZ866" i="1" s="1"/>
  <c r="DZ865" i="1" s="1"/>
  <c r="DZ864" i="1" s="1"/>
  <c r="DZ863" i="1" s="1"/>
  <c r="DZ862" i="1" s="1"/>
  <c r="DZ861" i="1" s="1"/>
  <c r="DZ860" i="1" s="1"/>
  <c r="DZ859" i="1" s="1"/>
  <c r="DZ858" i="1" s="1"/>
  <c r="DZ857" i="1" s="1"/>
  <c r="DZ856" i="1" s="1"/>
  <c r="DZ855" i="1" s="1"/>
  <c r="DZ854" i="1" s="1"/>
  <c r="DZ853" i="1" s="1"/>
  <c r="DZ852" i="1" s="1"/>
  <c r="DZ851" i="1" s="1"/>
  <c r="DZ850" i="1" s="1"/>
  <c r="DZ849" i="1" s="1"/>
  <c r="DZ848" i="1" s="1"/>
  <c r="DZ847" i="1" s="1"/>
  <c r="DZ846" i="1" s="1"/>
  <c r="DZ845" i="1" s="1"/>
  <c r="DZ844" i="1" s="1"/>
  <c r="DZ843" i="1" s="1"/>
  <c r="DZ842" i="1" s="1"/>
  <c r="DZ841" i="1" s="1"/>
  <c r="DZ840" i="1" s="1"/>
  <c r="DZ839" i="1" s="1"/>
  <c r="DZ838" i="1" s="1"/>
  <c r="DZ837" i="1" s="1"/>
  <c r="DZ836" i="1" s="1"/>
  <c r="DZ835" i="1" s="1"/>
  <c r="DZ834" i="1" s="1"/>
  <c r="DZ833" i="1" s="1"/>
  <c r="DZ832" i="1" s="1"/>
  <c r="DZ831" i="1" s="1"/>
  <c r="DZ830" i="1" s="1"/>
  <c r="DZ829" i="1" s="1"/>
  <c r="DZ828" i="1" s="1"/>
  <c r="DZ827" i="1" s="1"/>
  <c r="DZ826" i="1" s="1"/>
  <c r="DZ825" i="1" s="1"/>
  <c r="DZ824" i="1" s="1"/>
  <c r="DZ823" i="1" s="1"/>
  <c r="DZ822" i="1" s="1"/>
  <c r="DZ821" i="1" s="1"/>
  <c r="DZ820" i="1" s="1"/>
  <c r="DZ819" i="1" s="1"/>
  <c r="DZ818" i="1" s="1"/>
  <c r="DZ817" i="1" s="1"/>
  <c r="DZ816" i="1" s="1"/>
  <c r="DZ815" i="1" s="1"/>
  <c r="DZ814" i="1" s="1"/>
  <c r="DZ813" i="1" s="1"/>
  <c r="DZ812" i="1" s="1"/>
  <c r="DZ811" i="1" s="1"/>
  <c r="DZ810" i="1" s="1"/>
  <c r="DZ809" i="1" s="1"/>
  <c r="DZ808" i="1" s="1"/>
  <c r="DZ807" i="1" s="1"/>
  <c r="DZ806" i="1" s="1"/>
  <c r="DZ805" i="1" s="1"/>
  <c r="DZ804" i="1" s="1"/>
  <c r="DZ803" i="1" s="1"/>
  <c r="DZ802" i="1" s="1"/>
  <c r="DZ801" i="1" s="1"/>
  <c r="DZ800" i="1" s="1"/>
  <c r="DZ799" i="1" s="1"/>
  <c r="DZ798" i="1" s="1"/>
  <c r="DZ797" i="1" s="1"/>
  <c r="DZ796" i="1" s="1"/>
  <c r="DZ795" i="1" s="1"/>
  <c r="DZ794" i="1" s="1"/>
  <c r="DZ793" i="1" s="1"/>
  <c r="DZ792" i="1" s="1"/>
  <c r="DZ791" i="1" s="1"/>
  <c r="DZ790" i="1" s="1"/>
  <c r="DZ789" i="1" s="1"/>
  <c r="DZ788" i="1" s="1"/>
  <c r="DZ787" i="1" s="1"/>
  <c r="DZ786" i="1" s="1"/>
  <c r="DZ785" i="1" s="1"/>
  <c r="DZ784" i="1" s="1"/>
  <c r="DZ783" i="1" s="1"/>
  <c r="DZ782" i="1" s="1"/>
  <c r="DZ781" i="1" s="1"/>
  <c r="DZ780" i="1" s="1"/>
  <c r="DZ779" i="1" s="1"/>
  <c r="DZ778" i="1" s="1"/>
  <c r="DZ777" i="1" s="1"/>
  <c r="DZ776" i="1" s="1"/>
  <c r="DZ775" i="1" s="1"/>
  <c r="DZ774" i="1" s="1"/>
  <c r="DZ773" i="1" s="1"/>
  <c r="DZ772" i="1" s="1"/>
  <c r="DZ771" i="1" s="1"/>
  <c r="DZ770" i="1" s="1"/>
  <c r="DZ769" i="1" s="1"/>
  <c r="DZ768" i="1" s="1"/>
  <c r="DZ767" i="1" s="1"/>
  <c r="DZ766" i="1" s="1"/>
  <c r="DZ765" i="1" s="1"/>
  <c r="DZ764" i="1" s="1"/>
  <c r="DZ763" i="1" s="1"/>
  <c r="DZ762" i="1" s="1"/>
  <c r="DZ761" i="1" s="1"/>
  <c r="DZ760" i="1" s="1"/>
  <c r="DZ759" i="1" s="1"/>
  <c r="DZ758" i="1" s="1"/>
  <c r="DZ757" i="1" s="1"/>
  <c r="DZ756" i="1" s="1"/>
  <c r="DZ755" i="1" s="1"/>
  <c r="DZ754" i="1" s="1"/>
  <c r="DZ753" i="1" s="1"/>
  <c r="DZ752" i="1" s="1"/>
  <c r="DZ751" i="1" s="1"/>
  <c r="DZ750" i="1" s="1"/>
  <c r="DZ749" i="1" s="1"/>
  <c r="DZ748" i="1" s="1"/>
  <c r="DZ747" i="1" s="1"/>
  <c r="DZ746" i="1" s="1"/>
  <c r="DZ745" i="1" s="1"/>
  <c r="DZ744" i="1" s="1"/>
  <c r="DZ743" i="1" s="1"/>
  <c r="DZ742" i="1" s="1"/>
  <c r="DZ741" i="1" s="1"/>
  <c r="DZ740" i="1" s="1"/>
  <c r="DZ739" i="1" s="1"/>
  <c r="DZ738" i="1" s="1"/>
  <c r="DZ737" i="1" s="1"/>
  <c r="DZ736" i="1" s="1"/>
  <c r="DZ735" i="1" s="1"/>
  <c r="DZ734" i="1" s="1"/>
  <c r="DZ733" i="1" s="1"/>
  <c r="DZ732" i="1" s="1"/>
  <c r="DZ731" i="1" s="1"/>
  <c r="DZ730" i="1" s="1"/>
  <c r="DZ729" i="1" s="1"/>
  <c r="DZ728" i="1" s="1"/>
  <c r="DZ727" i="1" s="1"/>
  <c r="DZ726" i="1" s="1"/>
  <c r="DZ725" i="1" s="1"/>
  <c r="DZ724" i="1" s="1"/>
  <c r="DZ723" i="1" s="1"/>
  <c r="DZ722" i="1" s="1"/>
  <c r="DZ721" i="1" s="1"/>
  <c r="DZ720" i="1" s="1"/>
  <c r="DZ719" i="1" s="1"/>
  <c r="DZ718" i="1" s="1"/>
  <c r="DZ717" i="1" s="1"/>
  <c r="DZ716" i="1" s="1"/>
  <c r="DZ715" i="1" s="1"/>
  <c r="DZ714" i="1" s="1"/>
  <c r="DZ713" i="1" s="1"/>
  <c r="DZ712" i="1" s="1"/>
  <c r="DZ711" i="1" s="1"/>
  <c r="DZ710" i="1" s="1"/>
  <c r="DZ709" i="1" s="1"/>
  <c r="DZ708" i="1" s="1"/>
  <c r="DZ707" i="1" s="1"/>
  <c r="DZ706" i="1" s="1"/>
  <c r="DZ705" i="1" s="1"/>
  <c r="DZ704" i="1" s="1"/>
  <c r="DZ703" i="1" s="1"/>
  <c r="DZ702" i="1" s="1"/>
  <c r="DZ701" i="1" s="1"/>
  <c r="DZ700" i="1" s="1"/>
  <c r="DZ699" i="1" s="1"/>
  <c r="DZ698" i="1" s="1"/>
  <c r="DZ697" i="1" s="1"/>
  <c r="DZ696" i="1" s="1"/>
  <c r="DZ695" i="1" s="1"/>
  <c r="DZ694" i="1" s="1"/>
  <c r="DZ693" i="1" s="1"/>
  <c r="DZ692" i="1" s="1"/>
  <c r="DZ691" i="1" s="1"/>
  <c r="DZ690" i="1" s="1"/>
  <c r="DZ689" i="1" s="1"/>
  <c r="DZ688" i="1" s="1"/>
  <c r="DZ687" i="1" s="1"/>
  <c r="DZ686" i="1" s="1"/>
  <c r="DZ685" i="1" s="1"/>
  <c r="DZ684" i="1" s="1"/>
  <c r="DZ683" i="1" s="1"/>
  <c r="DZ682" i="1" s="1"/>
  <c r="DZ681" i="1" s="1"/>
  <c r="DZ680" i="1" s="1"/>
  <c r="DZ679" i="1" s="1"/>
  <c r="DZ678" i="1" s="1"/>
  <c r="DZ677" i="1" s="1"/>
  <c r="DZ676" i="1" s="1"/>
  <c r="DZ675" i="1" s="1"/>
  <c r="DZ674" i="1" s="1"/>
  <c r="DZ673" i="1" s="1"/>
  <c r="DZ672" i="1" s="1"/>
  <c r="DZ671" i="1" s="1"/>
  <c r="DZ670" i="1" s="1"/>
  <c r="DZ669" i="1" s="1"/>
  <c r="DZ668" i="1" s="1"/>
  <c r="DZ667" i="1" s="1"/>
  <c r="DZ666" i="1" s="1"/>
  <c r="DZ665" i="1" s="1"/>
  <c r="DZ664" i="1" s="1"/>
  <c r="DZ663" i="1" s="1"/>
  <c r="DZ662" i="1" s="1"/>
  <c r="DZ661" i="1" s="1"/>
  <c r="DZ660" i="1" s="1"/>
  <c r="DZ659" i="1" s="1"/>
  <c r="DZ658" i="1" s="1"/>
  <c r="DZ657" i="1" s="1"/>
  <c r="DZ656" i="1" s="1"/>
  <c r="DZ655" i="1" s="1"/>
  <c r="DZ654" i="1" s="1"/>
  <c r="DZ653" i="1" s="1"/>
  <c r="DZ652" i="1" s="1"/>
  <c r="DZ651" i="1" s="1"/>
  <c r="DZ650" i="1" s="1"/>
  <c r="DZ649" i="1" s="1"/>
  <c r="DZ648" i="1" s="1"/>
  <c r="DZ647" i="1" s="1"/>
  <c r="DZ646" i="1" s="1"/>
  <c r="DZ645" i="1" s="1"/>
  <c r="DZ644" i="1" s="1"/>
  <c r="DZ643" i="1" s="1"/>
  <c r="DZ642" i="1" s="1"/>
  <c r="DZ641" i="1" s="1"/>
  <c r="DZ640" i="1" s="1"/>
  <c r="DZ639" i="1" s="1"/>
  <c r="DZ638" i="1" s="1"/>
  <c r="DZ637" i="1" s="1"/>
  <c r="DZ636" i="1" s="1"/>
  <c r="DZ635" i="1" s="1"/>
  <c r="DZ634" i="1" s="1"/>
  <c r="DZ633" i="1" s="1"/>
  <c r="DZ632" i="1" s="1"/>
  <c r="DZ631" i="1" s="1"/>
  <c r="DZ630" i="1" s="1"/>
  <c r="DZ629" i="1" s="1"/>
  <c r="DZ628" i="1" s="1"/>
  <c r="DZ627" i="1" s="1"/>
  <c r="DZ626" i="1" s="1"/>
  <c r="DZ625" i="1" s="1"/>
  <c r="DZ624" i="1" s="1"/>
  <c r="DZ623" i="1" s="1"/>
  <c r="DZ622" i="1" s="1"/>
  <c r="DZ621" i="1" s="1"/>
  <c r="DZ620" i="1" s="1"/>
  <c r="DZ619" i="1" s="1"/>
  <c r="DZ618" i="1" s="1"/>
  <c r="DZ617" i="1" s="1"/>
  <c r="DZ616" i="1" s="1"/>
  <c r="DZ615" i="1" s="1"/>
  <c r="DZ614" i="1" s="1"/>
  <c r="DZ613" i="1" s="1"/>
  <c r="DZ612" i="1" s="1"/>
  <c r="DZ611" i="1" s="1"/>
  <c r="DZ610" i="1" s="1"/>
  <c r="DZ609" i="1" s="1"/>
  <c r="DZ608" i="1" s="1"/>
  <c r="DZ607" i="1" s="1"/>
  <c r="DZ606" i="1" s="1"/>
  <c r="DZ605" i="1" s="1"/>
  <c r="DZ604" i="1" s="1"/>
  <c r="DZ603" i="1" s="1"/>
  <c r="DZ602" i="1" s="1"/>
  <c r="DZ601" i="1" s="1"/>
  <c r="DZ600" i="1" s="1"/>
  <c r="DZ599" i="1" s="1"/>
  <c r="DZ598" i="1" s="1"/>
  <c r="DZ597" i="1" s="1"/>
  <c r="DZ596" i="1" s="1"/>
  <c r="DZ595" i="1" s="1"/>
  <c r="DZ594" i="1" s="1"/>
  <c r="DZ593" i="1" s="1"/>
  <c r="DZ592" i="1" s="1"/>
  <c r="DZ591" i="1" s="1"/>
  <c r="DZ590" i="1" s="1"/>
  <c r="DZ589" i="1" s="1"/>
  <c r="DZ588" i="1" s="1"/>
  <c r="DZ587" i="1" s="1"/>
  <c r="DZ586" i="1" s="1"/>
  <c r="DZ585" i="1" s="1"/>
  <c r="DZ584" i="1" s="1"/>
  <c r="DZ583" i="1" s="1"/>
  <c r="DZ582" i="1" s="1"/>
  <c r="DZ581" i="1" s="1"/>
  <c r="DZ580" i="1" s="1"/>
  <c r="DZ579" i="1" s="1"/>
  <c r="DZ578" i="1" s="1"/>
  <c r="DZ577" i="1" s="1"/>
  <c r="DZ576" i="1" s="1"/>
  <c r="DZ575" i="1" s="1"/>
  <c r="DZ574" i="1" s="1"/>
  <c r="DZ573" i="1" s="1"/>
  <c r="DZ572" i="1" s="1"/>
  <c r="DZ571" i="1" s="1"/>
  <c r="DZ570" i="1" s="1"/>
  <c r="DZ569" i="1" s="1"/>
  <c r="DZ568" i="1" s="1"/>
  <c r="DZ567" i="1" s="1"/>
  <c r="DZ566" i="1" s="1"/>
  <c r="DZ565" i="1" s="1"/>
  <c r="DZ564" i="1" s="1"/>
  <c r="DZ563" i="1" s="1"/>
  <c r="DZ562" i="1" s="1"/>
  <c r="DZ561" i="1" s="1"/>
  <c r="DZ560" i="1" s="1"/>
  <c r="DZ559" i="1" s="1"/>
  <c r="DZ558" i="1" s="1"/>
  <c r="DZ557" i="1" s="1"/>
  <c r="DZ556" i="1" s="1"/>
  <c r="DZ555" i="1" s="1"/>
  <c r="DZ554" i="1" s="1"/>
  <c r="DZ553" i="1" s="1"/>
  <c r="DZ552" i="1" s="1"/>
  <c r="DZ551" i="1" s="1"/>
  <c r="DZ550" i="1" s="1"/>
  <c r="DZ549" i="1" s="1"/>
  <c r="DZ548" i="1" s="1"/>
  <c r="DZ547" i="1" s="1"/>
  <c r="DZ546" i="1" s="1"/>
  <c r="DZ545" i="1" s="1"/>
  <c r="DZ544" i="1" s="1"/>
  <c r="DZ543" i="1" s="1"/>
  <c r="DZ542" i="1" s="1"/>
  <c r="DZ541" i="1" s="1"/>
  <c r="DZ540" i="1" s="1"/>
  <c r="DZ539" i="1" s="1"/>
  <c r="DZ538" i="1" s="1"/>
  <c r="DZ537" i="1" s="1"/>
  <c r="DZ536" i="1" s="1"/>
  <c r="DZ535" i="1" s="1"/>
  <c r="DZ534" i="1" s="1"/>
  <c r="DZ533" i="1" s="1"/>
  <c r="DZ532" i="1" s="1"/>
  <c r="DZ531" i="1" s="1"/>
  <c r="DZ530" i="1" s="1"/>
  <c r="DZ529" i="1" s="1"/>
  <c r="DZ528" i="1" s="1"/>
  <c r="DZ527" i="1" s="1"/>
  <c r="DZ526" i="1" s="1"/>
  <c r="DZ525" i="1" s="1"/>
  <c r="DZ524" i="1" s="1"/>
  <c r="DZ523" i="1" s="1"/>
  <c r="DZ522" i="1" s="1"/>
  <c r="DZ521" i="1" s="1"/>
  <c r="DZ520" i="1" s="1"/>
  <c r="DZ519" i="1" s="1"/>
  <c r="DZ518" i="1" s="1"/>
  <c r="DZ517" i="1" s="1"/>
  <c r="DZ516" i="1" s="1"/>
  <c r="DZ515" i="1" s="1"/>
  <c r="DZ514" i="1" s="1"/>
  <c r="DZ513" i="1" s="1"/>
  <c r="DZ512" i="1" s="1"/>
  <c r="DZ511" i="1" s="1"/>
  <c r="DZ510" i="1" s="1"/>
  <c r="DZ509" i="1" s="1"/>
  <c r="DZ508" i="1" s="1"/>
  <c r="DZ507" i="1" s="1"/>
  <c r="DZ506" i="1" s="1"/>
  <c r="DZ505" i="1" s="1"/>
  <c r="DZ504" i="1" s="1"/>
  <c r="DZ503" i="1" s="1"/>
  <c r="DZ502" i="1" s="1"/>
  <c r="DZ501" i="1" s="1"/>
  <c r="DZ500" i="1" s="1"/>
  <c r="DZ499" i="1" s="1"/>
  <c r="DZ498" i="1" s="1"/>
  <c r="DZ497" i="1" s="1"/>
  <c r="DZ496" i="1" s="1"/>
  <c r="DZ495" i="1" s="1"/>
  <c r="DZ494" i="1" s="1"/>
  <c r="DZ493" i="1" s="1"/>
  <c r="DZ492" i="1" s="1"/>
  <c r="DZ491" i="1" s="1"/>
  <c r="DZ490" i="1" s="1"/>
  <c r="DZ489" i="1" s="1"/>
  <c r="DZ488" i="1" s="1"/>
  <c r="DZ487" i="1" s="1"/>
  <c r="DZ486" i="1" s="1"/>
  <c r="DZ485" i="1" s="1"/>
  <c r="DZ484" i="1" s="1"/>
  <c r="DZ483" i="1" s="1"/>
  <c r="DZ482" i="1" s="1"/>
  <c r="DZ481" i="1" s="1"/>
  <c r="DZ480" i="1" s="1"/>
  <c r="DZ479" i="1" s="1"/>
  <c r="DZ478" i="1" s="1"/>
  <c r="DZ477" i="1" s="1"/>
  <c r="DZ476" i="1" s="1"/>
  <c r="DZ475" i="1" s="1"/>
  <c r="DZ474" i="1" s="1"/>
  <c r="DZ473" i="1" s="1"/>
  <c r="DZ472" i="1" s="1"/>
  <c r="DZ471" i="1" s="1"/>
  <c r="DZ470" i="1" s="1"/>
  <c r="DZ469" i="1" s="1"/>
  <c r="DZ468" i="1" s="1"/>
  <c r="DZ467" i="1" s="1"/>
  <c r="DZ466" i="1" s="1"/>
  <c r="DZ465" i="1" s="1"/>
  <c r="DZ464" i="1" s="1"/>
  <c r="DZ463" i="1" s="1"/>
  <c r="DZ462" i="1" s="1"/>
  <c r="DZ461" i="1" s="1"/>
  <c r="DZ460" i="1" s="1"/>
  <c r="DZ459" i="1" s="1"/>
  <c r="DZ458" i="1" s="1"/>
  <c r="DZ457" i="1" s="1"/>
  <c r="DZ456" i="1" s="1"/>
  <c r="DZ455" i="1" s="1"/>
  <c r="DZ454" i="1" s="1"/>
  <c r="DZ453" i="1" s="1"/>
  <c r="DZ452" i="1" s="1"/>
  <c r="DZ451" i="1" s="1"/>
  <c r="DZ450" i="1" s="1"/>
  <c r="DZ449" i="1" s="1"/>
  <c r="DZ448" i="1" s="1"/>
  <c r="DZ447" i="1" s="1"/>
  <c r="DZ446" i="1" s="1"/>
  <c r="DZ445" i="1" s="1"/>
  <c r="DZ444" i="1" s="1"/>
  <c r="DZ443" i="1" s="1"/>
  <c r="DZ442" i="1" s="1"/>
  <c r="DZ441" i="1" s="1"/>
  <c r="DZ440" i="1" s="1"/>
  <c r="DZ439" i="1" s="1"/>
  <c r="DZ438" i="1" s="1"/>
  <c r="DZ437" i="1" s="1"/>
  <c r="DZ436" i="1" s="1"/>
  <c r="DZ435" i="1" s="1"/>
  <c r="DZ434" i="1" s="1"/>
  <c r="DZ433" i="1" s="1"/>
  <c r="DZ432" i="1" s="1"/>
  <c r="DZ431" i="1" s="1"/>
  <c r="DZ430" i="1" s="1"/>
  <c r="DZ429" i="1" s="1"/>
  <c r="DZ428" i="1" s="1"/>
  <c r="DZ427" i="1" s="1"/>
  <c r="DZ426" i="1" s="1"/>
  <c r="DZ425" i="1" s="1"/>
  <c r="DZ424" i="1" s="1"/>
  <c r="DZ423" i="1" s="1"/>
  <c r="DZ422" i="1" s="1"/>
  <c r="DZ421" i="1" s="1"/>
  <c r="DZ420" i="1" s="1"/>
  <c r="DZ419" i="1" s="1"/>
  <c r="DZ418" i="1" s="1"/>
  <c r="DZ417" i="1" s="1"/>
  <c r="DZ416" i="1" s="1"/>
  <c r="DZ415" i="1" s="1"/>
  <c r="DZ414" i="1" s="1"/>
  <c r="DZ413" i="1" s="1"/>
  <c r="DZ412" i="1" s="1"/>
  <c r="DZ411" i="1" s="1"/>
  <c r="DZ410" i="1" s="1"/>
  <c r="DZ409" i="1" s="1"/>
  <c r="DZ408" i="1" s="1"/>
  <c r="DZ407" i="1" s="1"/>
  <c r="DZ406" i="1" s="1"/>
  <c r="DZ405" i="1" s="1"/>
  <c r="DZ404" i="1" s="1"/>
  <c r="DZ403" i="1" s="1"/>
  <c r="DZ402" i="1" s="1"/>
  <c r="DZ401" i="1" s="1"/>
  <c r="DZ400" i="1" s="1"/>
  <c r="DZ399" i="1" s="1"/>
  <c r="DZ398" i="1" s="1"/>
  <c r="DZ397" i="1" s="1"/>
  <c r="DZ396" i="1" s="1"/>
  <c r="DZ395" i="1" s="1"/>
  <c r="DZ394" i="1" s="1"/>
  <c r="DZ393" i="1" s="1"/>
  <c r="DZ392" i="1" s="1"/>
  <c r="DZ391" i="1" s="1"/>
  <c r="DZ390" i="1" s="1"/>
  <c r="DZ389" i="1" s="1"/>
  <c r="DZ388" i="1" s="1"/>
  <c r="DZ387" i="1" s="1"/>
  <c r="DZ386" i="1" s="1"/>
  <c r="DZ385" i="1" s="1"/>
  <c r="DZ384" i="1" s="1"/>
  <c r="DZ383" i="1" s="1"/>
  <c r="DZ382" i="1" s="1"/>
  <c r="DZ381" i="1" s="1"/>
  <c r="DZ380" i="1" s="1"/>
  <c r="DZ379" i="1" s="1"/>
  <c r="DZ378" i="1" s="1"/>
  <c r="DZ377" i="1" s="1"/>
  <c r="DZ376" i="1" s="1"/>
  <c r="DZ375" i="1" s="1"/>
  <c r="DZ374" i="1" s="1"/>
  <c r="DZ373" i="1" s="1"/>
  <c r="DZ372" i="1" s="1"/>
  <c r="DZ371" i="1" s="1"/>
  <c r="DZ370" i="1" s="1"/>
  <c r="DZ369" i="1" s="1"/>
  <c r="DZ368" i="1" s="1"/>
  <c r="DZ367" i="1" s="1"/>
  <c r="DZ366" i="1" s="1"/>
  <c r="DZ365" i="1" s="1"/>
  <c r="DZ364" i="1" s="1"/>
  <c r="DZ363" i="1" s="1"/>
  <c r="DZ362" i="1" s="1"/>
  <c r="DZ361" i="1" s="1"/>
  <c r="DZ360" i="1" s="1"/>
  <c r="DZ359" i="1" s="1"/>
  <c r="DZ358" i="1" s="1"/>
  <c r="DZ357" i="1" s="1"/>
  <c r="DZ356" i="1" s="1"/>
  <c r="DZ355" i="1" s="1"/>
  <c r="DZ354" i="1" s="1"/>
  <c r="DZ353" i="1" s="1"/>
  <c r="DZ352" i="1" s="1"/>
  <c r="DZ351" i="1" s="1"/>
  <c r="DZ350" i="1" s="1"/>
  <c r="DZ349" i="1" s="1"/>
  <c r="DZ348" i="1" s="1"/>
  <c r="DZ347" i="1" s="1"/>
  <c r="DZ346" i="1" s="1"/>
  <c r="DZ345" i="1" s="1"/>
  <c r="DZ344" i="1" s="1"/>
  <c r="DZ343" i="1" s="1"/>
  <c r="DZ342" i="1" s="1"/>
  <c r="DZ341" i="1" s="1"/>
  <c r="DZ340" i="1" s="1"/>
  <c r="DZ339" i="1" s="1"/>
  <c r="DZ338" i="1" s="1"/>
  <c r="DZ337" i="1" s="1"/>
  <c r="DZ336" i="1" s="1"/>
  <c r="DZ335" i="1" s="1"/>
  <c r="DZ334" i="1" s="1"/>
  <c r="DZ333" i="1" s="1"/>
  <c r="DZ332" i="1" s="1"/>
  <c r="DZ331" i="1" s="1"/>
  <c r="DZ330" i="1" s="1"/>
  <c r="DZ329" i="1" s="1"/>
  <c r="DZ328" i="1" s="1"/>
  <c r="DZ327" i="1" s="1"/>
  <c r="DZ326" i="1" s="1"/>
  <c r="DZ325" i="1" s="1"/>
  <c r="DZ324" i="1" s="1"/>
  <c r="DZ323" i="1" s="1"/>
  <c r="DZ322" i="1" s="1"/>
  <c r="DZ321" i="1" s="1"/>
  <c r="DZ320" i="1" s="1"/>
  <c r="DZ319" i="1" s="1"/>
  <c r="DZ318" i="1" s="1"/>
  <c r="DZ317" i="1" s="1"/>
  <c r="DZ316" i="1" s="1"/>
  <c r="DZ315" i="1" s="1"/>
  <c r="DZ314" i="1" s="1"/>
  <c r="DZ313" i="1" s="1"/>
  <c r="DZ312" i="1" s="1"/>
  <c r="DZ311" i="1" s="1"/>
  <c r="DZ310" i="1" s="1"/>
  <c r="DZ309" i="1" s="1"/>
  <c r="DZ308" i="1" s="1"/>
  <c r="DZ307" i="1" s="1"/>
  <c r="DZ306" i="1" s="1"/>
  <c r="DZ305" i="1" s="1"/>
  <c r="DZ304" i="1" s="1"/>
  <c r="DZ303" i="1" s="1"/>
  <c r="DZ302" i="1" s="1"/>
  <c r="DZ301" i="1" s="1"/>
  <c r="DZ300" i="1" s="1"/>
  <c r="DZ299" i="1" s="1"/>
  <c r="DZ298" i="1" s="1"/>
  <c r="DZ297" i="1" s="1"/>
  <c r="DZ296" i="1" s="1"/>
  <c r="DZ295" i="1" s="1"/>
  <c r="DZ294" i="1" s="1"/>
  <c r="DZ293" i="1" s="1"/>
  <c r="DZ292" i="1" s="1"/>
  <c r="DZ291" i="1" s="1"/>
  <c r="DZ290" i="1" s="1"/>
  <c r="DZ289" i="1" s="1"/>
  <c r="DZ288" i="1" s="1"/>
  <c r="DZ287" i="1" s="1"/>
  <c r="DZ286" i="1" s="1"/>
  <c r="DZ285" i="1" s="1"/>
  <c r="DZ284" i="1" s="1"/>
  <c r="DZ283" i="1" s="1"/>
  <c r="DZ282" i="1" s="1"/>
  <c r="DZ281" i="1" s="1"/>
  <c r="DZ280" i="1" s="1"/>
  <c r="DZ279" i="1" s="1"/>
  <c r="DZ278" i="1" s="1"/>
  <c r="DZ277" i="1" s="1"/>
  <c r="DZ276" i="1" s="1"/>
  <c r="DZ275" i="1" s="1"/>
  <c r="DZ274" i="1" s="1"/>
  <c r="DZ273" i="1" s="1"/>
  <c r="DZ272" i="1" s="1"/>
  <c r="DZ271" i="1" s="1"/>
  <c r="DZ270" i="1" s="1"/>
  <c r="DZ269" i="1" s="1"/>
  <c r="DZ268" i="1" s="1"/>
  <c r="DZ267" i="1" s="1"/>
  <c r="DZ266" i="1" s="1"/>
  <c r="DZ265" i="1" s="1"/>
  <c r="DZ264" i="1" s="1"/>
  <c r="DZ263" i="1" s="1"/>
  <c r="DZ262" i="1" s="1"/>
  <c r="DZ261" i="1" s="1"/>
  <c r="DZ260" i="1" s="1"/>
  <c r="DZ259" i="1" s="1"/>
  <c r="DZ258" i="1" s="1"/>
  <c r="DZ257" i="1" s="1"/>
  <c r="DZ256" i="1" s="1"/>
  <c r="DZ255" i="1" s="1"/>
  <c r="DZ254" i="1" s="1"/>
  <c r="DZ253" i="1" s="1"/>
  <c r="DZ252" i="1" s="1"/>
  <c r="DZ251" i="1" s="1"/>
  <c r="DZ250" i="1" s="1"/>
  <c r="DZ249" i="1" s="1"/>
  <c r="DZ248" i="1" s="1"/>
  <c r="DZ247" i="1" s="1"/>
  <c r="DZ246" i="1" s="1"/>
  <c r="DZ245" i="1" s="1"/>
  <c r="DZ244" i="1" s="1"/>
  <c r="DZ243" i="1" s="1"/>
  <c r="DZ242" i="1" s="1"/>
  <c r="DZ241" i="1" s="1"/>
  <c r="DZ240" i="1" s="1"/>
  <c r="DZ239" i="1" s="1"/>
  <c r="DZ238" i="1" s="1"/>
  <c r="DZ237" i="1" s="1"/>
  <c r="DZ236" i="1" s="1"/>
  <c r="DZ235" i="1" s="1"/>
  <c r="DZ234" i="1" s="1"/>
  <c r="DZ233" i="1" s="1"/>
  <c r="DZ232" i="1" s="1"/>
  <c r="DZ231" i="1" s="1"/>
  <c r="DZ230" i="1" s="1"/>
  <c r="DZ229" i="1" s="1"/>
  <c r="DZ228" i="1" s="1"/>
  <c r="DZ227" i="1" s="1"/>
  <c r="DZ226" i="1" s="1"/>
  <c r="DZ225" i="1" s="1"/>
  <c r="DZ224" i="1" s="1"/>
  <c r="DZ223" i="1" s="1"/>
  <c r="DZ222" i="1" s="1"/>
  <c r="DZ221" i="1" s="1"/>
  <c r="DZ220" i="1" s="1"/>
  <c r="DZ219" i="1" s="1"/>
  <c r="DZ218" i="1" s="1"/>
  <c r="DZ217" i="1" s="1"/>
  <c r="DZ216" i="1" s="1"/>
  <c r="DZ215" i="1" s="1"/>
  <c r="DZ214" i="1" s="1"/>
  <c r="DZ213" i="1" s="1"/>
  <c r="DZ212" i="1" s="1"/>
  <c r="DZ211" i="1" s="1"/>
  <c r="DZ210" i="1" s="1"/>
  <c r="DZ209" i="1" s="1"/>
  <c r="DZ208" i="1" s="1"/>
  <c r="DZ207" i="1" s="1"/>
  <c r="DZ206" i="1" s="1"/>
  <c r="DZ205" i="1" s="1"/>
  <c r="DZ204" i="1" s="1"/>
  <c r="DZ203" i="1" s="1"/>
  <c r="DZ202" i="1" s="1"/>
  <c r="DZ201" i="1" s="1"/>
  <c r="DZ200" i="1" s="1"/>
  <c r="DZ199" i="1" s="1"/>
  <c r="DZ198" i="1" s="1"/>
  <c r="DZ197" i="1" s="1"/>
  <c r="DZ196" i="1" s="1"/>
  <c r="DZ195" i="1" s="1"/>
  <c r="DZ194" i="1" s="1"/>
  <c r="DZ193" i="1" s="1"/>
  <c r="DZ192" i="1" s="1"/>
  <c r="DZ191" i="1" s="1"/>
  <c r="DZ190" i="1" s="1"/>
  <c r="DZ189" i="1" s="1"/>
  <c r="DZ188" i="1" s="1"/>
  <c r="DZ187" i="1" s="1"/>
  <c r="DZ186" i="1" s="1"/>
  <c r="DZ185" i="1" s="1"/>
  <c r="DZ184" i="1" s="1"/>
  <c r="DZ183" i="1" s="1"/>
  <c r="DZ182" i="1" s="1"/>
  <c r="DZ181" i="1" s="1"/>
  <c r="DZ180" i="1" s="1"/>
  <c r="DZ179" i="1" s="1"/>
  <c r="DZ178" i="1" s="1"/>
  <c r="DZ177" i="1" s="1"/>
  <c r="DZ176" i="1" s="1"/>
  <c r="DZ175" i="1" s="1"/>
  <c r="DZ174" i="1" s="1"/>
  <c r="DZ173" i="1" s="1"/>
  <c r="DZ172" i="1" s="1"/>
  <c r="DZ171" i="1" s="1"/>
  <c r="DZ170" i="1" s="1"/>
  <c r="DZ169" i="1" s="1"/>
  <c r="DZ168" i="1" s="1"/>
  <c r="DZ167" i="1" s="1"/>
  <c r="DZ166" i="1" s="1"/>
  <c r="DZ165" i="1" s="1"/>
  <c r="DZ164" i="1" s="1"/>
  <c r="DZ163" i="1" s="1"/>
  <c r="DZ162" i="1" s="1"/>
  <c r="DZ161" i="1" s="1"/>
  <c r="DZ160" i="1" s="1"/>
  <c r="DZ159" i="1" s="1"/>
  <c r="DZ158" i="1" s="1"/>
  <c r="DZ157" i="1" s="1"/>
  <c r="DZ156" i="1" s="1"/>
  <c r="DZ155" i="1" s="1"/>
  <c r="DZ154" i="1" s="1"/>
  <c r="DZ153" i="1" s="1"/>
  <c r="DZ152" i="1" s="1"/>
  <c r="DZ151" i="1" s="1"/>
  <c r="DZ150" i="1" s="1"/>
  <c r="DZ149" i="1" s="1"/>
  <c r="DZ148" i="1" s="1"/>
  <c r="DZ147" i="1" s="1"/>
  <c r="DZ146" i="1" s="1"/>
  <c r="DZ145" i="1" s="1"/>
  <c r="DZ144" i="1" s="1"/>
  <c r="DZ143" i="1" s="1"/>
  <c r="DZ142" i="1" s="1"/>
  <c r="DZ141" i="1" s="1"/>
  <c r="DZ140" i="1" s="1"/>
  <c r="DZ139" i="1" s="1"/>
  <c r="DZ138" i="1" s="1"/>
  <c r="DZ137" i="1" s="1"/>
  <c r="DZ136" i="1" s="1"/>
  <c r="DZ135" i="1" s="1"/>
  <c r="DZ134" i="1" s="1"/>
  <c r="DZ133" i="1" s="1"/>
  <c r="DZ132" i="1" s="1"/>
  <c r="DZ131" i="1" s="1"/>
  <c r="DZ130" i="1" s="1"/>
  <c r="DZ129" i="1" s="1"/>
  <c r="DZ128" i="1" s="1"/>
  <c r="DZ127" i="1" s="1"/>
  <c r="DZ126" i="1" s="1"/>
  <c r="DZ125" i="1" s="1"/>
  <c r="DZ124" i="1" s="1"/>
  <c r="DZ123" i="1" s="1"/>
  <c r="DZ122" i="1" s="1"/>
  <c r="DZ121" i="1" s="1"/>
  <c r="DZ120" i="1" s="1"/>
  <c r="DZ119" i="1" s="1"/>
  <c r="DZ118" i="1" s="1"/>
  <c r="DZ117" i="1" s="1"/>
  <c r="DZ116" i="1" s="1"/>
  <c r="DZ115" i="1" s="1"/>
  <c r="DZ114" i="1" s="1"/>
  <c r="DZ113" i="1" s="1"/>
  <c r="DZ112" i="1" s="1"/>
  <c r="DZ111" i="1" s="1"/>
  <c r="DZ110" i="1" s="1"/>
  <c r="DZ109" i="1" s="1"/>
  <c r="DZ108" i="1" s="1"/>
  <c r="DZ107" i="1" s="1"/>
  <c r="DZ106" i="1" s="1"/>
  <c r="DZ105" i="1" s="1"/>
  <c r="DZ104" i="1" s="1"/>
  <c r="DZ103" i="1" s="1"/>
  <c r="DZ102" i="1" s="1"/>
  <c r="DZ101" i="1" s="1"/>
  <c r="DZ100" i="1" s="1"/>
  <c r="DZ99" i="1" s="1"/>
  <c r="DZ98" i="1" s="1"/>
  <c r="DZ97" i="1" s="1"/>
  <c r="DZ96" i="1" s="1"/>
  <c r="DZ95" i="1" s="1"/>
  <c r="DZ94" i="1" s="1"/>
  <c r="DZ93" i="1" s="1"/>
  <c r="DZ92" i="1" s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DZ68" i="1" s="1"/>
  <c r="DZ67" i="1" s="1"/>
  <c r="DZ66" i="1" s="1"/>
  <c r="DZ65" i="1" s="1"/>
  <c r="DZ64" i="1" s="1"/>
  <c r="DZ63" i="1" s="1"/>
  <c r="DZ62" i="1" s="1"/>
  <c r="DZ61" i="1" s="1"/>
  <c r="DZ60" i="1" s="1"/>
  <c r="DZ59" i="1" s="1"/>
  <c r="DZ58" i="1" s="1"/>
  <c r="DZ57" i="1" s="1"/>
  <c r="DZ56" i="1" s="1"/>
  <c r="DZ55" i="1" s="1"/>
  <c r="DZ54" i="1" s="1"/>
  <c r="DZ53" i="1" s="1"/>
  <c r="DZ52" i="1" s="1"/>
  <c r="DZ51" i="1" s="1"/>
  <c r="DZ50" i="1" s="1"/>
  <c r="DZ49" i="1" s="1"/>
  <c r="DZ48" i="1" s="1"/>
  <c r="DZ47" i="1" s="1"/>
  <c r="DZ46" i="1" s="1"/>
  <c r="DZ45" i="1" s="1"/>
  <c r="DZ44" i="1" s="1"/>
  <c r="DZ43" i="1" s="1"/>
  <c r="DZ42" i="1" s="1"/>
  <c r="DZ41" i="1" s="1"/>
  <c r="DZ40" i="1" s="1"/>
  <c r="DZ39" i="1" s="1"/>
  <c r="DZ38" i="1" s="1"/>
  <c r="DZ37" i="1" s="1"/>
  <c r="DZ36" i="1" s="1"/>
  <c r="DZ35" i="1" s="1"/>
  <c r="DZ34" i="1" s="1"/>
  <c r="DZ33" i="1" s="1"/>
  <c r="DZ32" i="1" s="1"/>
  <c r="DZ31" i="1" s="1"/>
  <c r="DZ30" i="1" s="1"/>
  <c r="DZ29" i="1" s="1"/>
  <c r="DZ28" i="1" s="1"/>
  <c r="DZ27" i="1" s="1"/>
  <c r="DZ26" i="1" s="1"/>
  <c r="DZ25" i="1" s="1"/>
  <c r="DZ24" i="1" s="1"/>
  <c r="DZ23" i="1" s="1"/>
  <c r="DZ22" i="1" s="1"/>
  <c r="DZ21" i="1" s="1"/>
  <c r="DZ20" i="1" s="1"/>
  <c r="DZ19" i="1" s="1"/>
  <c r="DZ18" i="1" s="1"/>
  <c r="DZ17" i="1" s="1"/>
  <c r="DZ16" i="1" s="1"/>
  <c r="DZ15" i="1" s="1"/>
  <c r="DZ14" i="1" s="1"/>
  <c r="DZ13" i="1" s="1"/>
  <c r="DZ12" i="1" s="1"/>
  <c r="DZ11" i="1" s="1"/>
  <c r="DZ10" i="1" s="1"/>
  <c r="DZ9" i="1" s="1"/>
  <c r="DZ8" i="1" s="1"/>
  <c r="DX1195" i="1"/>
  <c r="DX1194" i="1" s="1"/>
  <c r="CN1196" i="1"/>
  <c r="EW1194" i="1"/>
  <c r="EQ1194" i="1"/>
  <c r="DE1193" i="1"/>
  <c r="DW1194" i="1"/>
  <c r="DT1192" i="1"/>
  <c r="DD1194" i="1" l="1"/>
  <c r="ES1194" i="1" s="1"/>
  <c r="ER1195" i="1"/>
  <c r="EQ1193" i="1"/>
  <c r="EW1193" i="1"/>
  <c r="DX1193" i="1"/>
  <c r="DE1192" i="1"/>
  <c r="CM1196" i="1"/>
  <c r="F58" i="29" s="1"/>
  <c r="DT1191" i="1"/>
  <c r="DW1193" i="1"/>
  <c r="DH1195" i="1"/>
  <c r="DD1193" i="1" l="1"/>
  <c r="ES1193" i="1" s="1"/>
  <c r="ER1194" i="1"/>
  <c r="EB1195" i="1"/>
  <c r="EF1195" i="1" s="1"/>
  <c r="EB1194" i="1"/>
  <c r="EQ1192" i="1"/>
  <c r="EW1192" i="1"/>
  <c r="DX1192" i="1"/>
  <c r="DE1191" i="1"/>
  <c r="DW1192" i="1"/>
  <c r="DT1190" i="1"/>
  <c r="DI1195" i="1"/>
  <c r="EV1195" i="1" s="1"/>
  <c r="DH1194" i="1"/>
  <c r="DD1192" i="1" l="1"/>
  <c r="DD1191" i="1" s="1"/>
  <c r="ER1193" i="1"/>
  <c r="EB1193" i="1"/>
  <c r="EF1194" i="1"/>
  <c r="EQ1191" i="1"/>
  <c r="EW1191" i="1"/>
  <c r="DI1194" i="1"/>
  <c r="EV1194" i="1" s="1"/>
  <c r="DJ1195" i="1"/>
  <c r="ET1195" i="1" s="1"/>
  <c r="EU1195" i="1" s="1"/>
  <c r="EX1195" i="1" s="1"/>
  <c r="DX1191" i="1"/>
  <c r="DE1190" i="1"/>
  <c r="DT1189" i="1"/>
  <c r="DW1191" i="1"/>
  <c r="DH1193" i="1"/>
  <c r="ER1192" i="1" l="1"/>
  <c r="ES1192" i="1"/>
  <c r="EB1192" i="1"/>
  <c r="EF1193" i="1"/>
  <c r="FH1195" i="1"/>
  <c r="FI1195" i="1" s="1"/>
  <c r="FJ1194" i="1" s="1"/>
  <c r="FG1195" i="1"/>
  <c r="ES1191" i="1"/>
  <c r="ER1191" i="1"/>
  <c r="EQ1190" i="1"/>
  <c r="EW1190" i="1"/>
  <c r="DM1195" i="1"/>
  <c r="DJ1194" i="1"/>
  <c r="ET1194" i="1" s="1"/>
  <c r="EU1194" i="1" s="1"/>
  <c r="EX1194" i="1" s="1"/>
  <c r="DD1190" i="1"/>
  <c r="DI1193" i="1"/>
  <c r="DX1190" i="1"/>
  <c r="DH1192" i="1"/>
  <c r="DE1189" i="1"/>
  <c r="DT1188" i="1"/>
  <c r="DW1190" i="1"/>
  <c r="EB1191" i="1" l="1"/>
  <c r="EF1192" i="1"/>
  <c r="FN1194" i="1"/>
  <c r="FH1194" i="1"/>
  <c r="FI1194" i="1" s="1"/>
  <c r="FJ1193" i="1" s="1"/>
  <c r="FG1194" i="1"/>
  <c r="ES1190" i="1"/>
  <c r="ER1190" i="1"/>
  <c r="DJ1193" i="1"/>
  <c r="ET1193" i="1" s="1"/>
  <c r="EU1193" i="1" s="1"/>
  <c r="EV1193" i="1"/>
  <c r="EW1189" i="1"/>
  <c r="EQ1189" i="1"/>
  <c r="DM1194" i="1"/>
  <c r="DI1192" i="1"/>
  <c r="EV1192" i="1" s="1"/>
  <c r="DD1189" i="1"/>
  <c r="DX1189" i="1"/>
  <c r="DE1188" i="1"/>
  <c r="DH1191" i="1"/>
  <c r="DT1187" i="1"/>
  <c r="DW1189" i="1"/>
  <c r="EB1190" i="1" l="1"/>
  <c r="EF1191" i="1"/>
  <c r="FN1193" i="1"/>
  <c r="DM1193" i="1"/>
  <c r="EX1193" i="1"/>
  <c r="ES1189" i="1"/>
  <c r="ER1189" i="1"/>
  <c r="EW1188" i="1"/>
  <c r="EQ1188" i="1"/>
  <c r="DJ1192" i="1"/>
  <c r="ET1192" i="1" s="1"/>
  <c r="EU1192" i="1" s="1"/>
  <c r="EX1192" i="1" s="1"/>
  <c r="DD1188" i="1"/>
  <c r="DI1191" i="1"/>
  <c r="EV1191" i="1" s="1"/>
  <c r="DX1188" i="1"/>
  <c r="DH1190" i="1"/>
  <c r="DE1187" i="1"/>
  <c r="DT1186" i="1"/>
  <c r="DW1188" i="1"/>
  <c r="EB1189" i="1" l="1"/>
  <c r="EF1190" i="1"/>
  <c r="FH1192" i="1"/>
  <c r="FI1192" i="1" s="1"/>
  <c r="FH1193" i="1"/>
  <c r="FI1193" i="1" s="1"/>
  <c r="FJ1192" i="1" s="1"/>
  <c r="FG1192" i="1"/>
  <c r="FG1193" i="1"/>
  <c r="ES1188" i="1"/>
  <c r="ER1188" i="1"/>
  <c r="EW1187" i="1"/>
  <c r="EQ1187" i="1"/>
  <c r="DM1192" i="1"/>
  <c r="DJ1191" i="1"/>
  <c r="ET1191" i="1" s="1"/>
  <c r="EU1191" i="1" s="1"/>
  <c r="EX1191" i="1" s="1"/>
  <c r="DI1190" i="1"/>
  <c r="DD1187" i="1"/>
  <c r="DX1187" i="1"/>
  <c r="DE1186" i="1"/>
  <c r="DH1189" i="1"/>
  <c r="DW1187" i="1"/>
  <c r="DT1185" i="1"/>
  <c r="EB1188" i="1" l="1"/>
  <c r="FJ1191" i="1"/>
  <c r="EF1189" i="1"/>
  <c r="FH1191" i="1"/>
  <c r="FI1191" i="1" s="1"/>
  <c r="FG1191" i="1"/>
  <c r="ES1187" i="1"/>
  <c r="ER1187" i="1"/>
  <c r="DJ1190" i="1"/>
  <c r="ET1190" i="1" s="1"/>
  <c r="EU1190" i="1" s="1"/>
  <c r="EV1190" i="1"/>
  <c r="EW1186" i="1"/>
  <c r="EQ1186" i="1"/>
  <c r="DM1191" i="1"/>
  <c r="DD1186" i="1"/>
  <c r="DI1189" i="1"/>
  <c r="EV1189" i="1" s="1"/>
  <c r="DX1186" i="1"/>
  <c r="DH1188" i="1"/>
  <c r="DE1185" i="1"/>
  <c r="DT1184" i="1"/>
  <c r="DW1186" i="1"/>
  <c r="EB1187" i="1" l="1"/>
  <c r="FJ1190" i="1"/>
  <c r="EF1188" i="1"/>
  <c r="FN1191" i="1"/>
  <c r="FN1192" i="1"/>
  <c r="DM1190" i="1"/>
  <c r="EX1190" i="1"/>
  <c r="ES1186" i="1"/>
  <c r="ER1186" i="1"/>
  <c r="EQ1185" i="1"/>
  <c r="EW1185" i="1"/>
  <c r="DJ1189" i="1"/>
  <c r="ET1189" i="1" s="1"/>
  <c r="EU1189" i="1" s="1"/>
  <c r="EX1189" i="1" s="1"/>
  <c r="DI1188" i="1"/>
  <c r="EV1188" i="1" s="1"/>
  <c r="DD1185" i="1"/>
  <c r="DX1185" i="1"/>
  <c r="DE1184" i="1"/>
  <c r="DH1187" i="1"/>
  <c r="DW1185" i="1"/>
  <c r="DT1183" i="1"/>
  <c r="EB1186" i="1" l="1"/>
  <c r="EB1185" i="1"/>
  <c r="FN1190" i="1"/>
  <c r="EF1187" i="1"/>
  <c r="FH1189" i="1"/>
  <c r="FI1189" i="1" s="1"/>
  <c r="FH1190" i="1"/>
  <c r="FI1190" i="1" s="1"/>
  <c r="FJ1189" i="1" s="1"/>
  <c r="FG1189" i="1"/>
  <c r="FG1190" i="1"/>
  <c r="ES1185" i="1"/>
  <c r="ER1185" i="1"/>
  <c r="EQ1184" i="1"/>
  <c r="EW1184" i="1"/>
  <c r="DM1189" i="1"/>
  <c r="DJ1188" i="1"/>
  <c r="ET1188" i="1" s="1"/>
  <c r="EU1188" i="1" s="1"/>
  <c r="EX1188" i="1" s="1"/>
  <c r="DD1184" i="1"/>
  <c r="DI1187" i="1"/>
  <c r="EV1187" i="1" s="1"/>
  <c r="DX1184" i="1"/>
  <c r="DH1186" i="1"/>
  <c r="DE1183" i="1"/>
  <c r="DT1182" i="1"/>
  <c r="DW1184" i="1"/>
  <c r="EO1196" i="1"/>
  <c r="EP1196" i="1" s="1"/>
  <c r="FJ1188" i="1" l="1"/>
  <c r="EF1186" i="1"/>
  <c r="FH1188" i="1"/>
  <c r="FI1188" i="1" s="1"/>
  <c r="FG1188" i="1"/>
  <c r="ES1184" i="1"/>
  <c r="ER1184" i="1"/>
  <c r="EQ1183" i="1"/>
  <c r="EW1183" i="1"/>
  <c r="DM1188" i="1"/>
  <c r="DJ1187" i="1"/>
  <c r="ET1187" i="1" s="1"/>
  <c r="EU1187" i="1" s="1"/>
  <c r="EX1187" i="1" s="1"/>
  <c r="DI1186" i="1"/>
  <c r="DD1183" i="1"/>
  <c r="DX1183" i="1"/>
  <c r="DE1182" i="1"/>
  <c r="DH1185" i="1"/>
  <c r="DW1183" i="1"/>
  <c r="DT1181" i="1"/>
  <c r="EO1195" i="1"/>
  <c r="EP1195" i="1" s="1"/>
  <c r="FJ1187" i="1" l="1"/>
  <c r="EB1184" i="1"/>
  <c r="EF1185" i="1"/>
  <c r="FN1188" i="1"/>
  <c r="FN1189" i="1"/>
  <c r="FH1187" i="1"/>
  <c r="FI1187" i="1" s="1"/>
  <c r="FG1187" i="1"/>
  <c r="ES1183" i="1"/>
  <c r="ER1183" i="1"/>
  <c r="DJ1186" i="1"/>
  <c r="ET1186" i="1" s="1"/>
  <c r="EU1186" i="1" s="1"/>
  <c r="EV1186" i="1"/>
  <c r="EQ1182" i="1"/>
  <c r="EW1182" i="1"/>
  <c r="DM1187" i="1"/>
  <c r="DD1182" i="1"/>
  <c r="DI1185" i="1"/>
  <c r="EV1185" i="1" s="1"/>
  <c r="DX1182" i="1"/>
  <c r="DH1184" i="1"/>
  <c r="DE1181" i="1"/>
  <c r="DT1180" i="1"/>
  <c r="DW1182" i="1"/>
  <c r="FJ1186" i="1" l="1"/>
  <c r="EB1183" i="1"/>
  <c r="EB1182" i="1"/>
  <c r="FN1187" i="1"/>
  <c r="EF1184" i="1"/>
  <c r="DM1186" i="1"/>
  <c r="EX1186" i="1"/>
  <c r="ES1182" i="1"/>
  <c r="ER1182" i="1"/>
  <c r="EW1181" i="1"/>
  <c r="EQ1181" i="1"/>
  <c r="DJ1185" i="1"/>
  <c r="ET1185" i="1" s="1"/>
  <c r="EU1185" i="1" s="1"/>
  <c r="EX1185" i="1" s="1"/>
  <c r="DI1184" i="1"/>
  <c r="EV1184" i="1" s="1"/>
  <c r="DD1181" i="1"/>
  <c r="DX1181" i="1"/>
  <c r="DE1180" i="1"/>
  <c r="DH1183" i="1"/>
  <c r="DT1179" i="1"/>
  <c r="DW1181" i="1"/>
  <c r="FN1186" i="1" l="1"/>
  <c r="EF1183" i="1"/>
  <c r="FH1185" i="1"/>
  <c r="FI1185" i="1" s="1"/>
  <c r="FH1186" i="1"/>
  <c r="FI1186" i="1" s="1"/>
  <c r="FJ1185" i="1" s="1"/>
  <c r="FG1185" i="1"/>
  <c r="FG1186" i="1"/>
  <c r="ES1181" i="1"/>
  <c r="ER1181" i="1"/>
  <c r="EW1180" i="1"/>
  <c r="EQ1180" i="1"/>
  <c r="DM1185" i="1"/>
  <c r="DJ1184" i="1"/>
  <c r="ET1184" i="1" s="1"/>
  <c r="EU1184" i="1" s="1"/>
  <c r="EX1184" i="1" s="1"/>
  <c r="DD1180" i="1"/>
  <c r="DI1183" i="1"/>
  <c r="DX1180" i="1"/>
  <c r="DH1182" i="1"/>
  <c r="DE1179" i="1"/>
  <c r="DT1178" i="1"/>
  <c r="DW1180" i="1"/>
  <c r="FJ1184" i="1" l="1"/>
  <c r="EB1181" i="1"/>
  <c r="EF1182" i="1"/>
  <c r="FH1184" i="1"/>
  <c r="FI1184" i="1" s="1"/>
  <c r="FG1184" i="1"/>
  <c r="ES1180" i="1"/>
  <c r="ER1180" i="1"/>
  <c r="DJ1183" i="1"/>
  <c r="ET1183" i="1" s="1"/>
  <c r="EU1183" i="1" s="1"/>
  <c r="EV1183" i="1"/>
  <c r="EW1179" i="1"/>
  <c r="EQ1179" i="1"/>
  <c r="DM1184" i="1"/>
  <c r="DI1182" i="1"/>
  <c r="DD1179" i="1"/>
  <c r="DX1179" i="1"/>
  <c r="DE1178" i="1"/>
  <c r="DH1181" i="1"/>
  <c r="DT1177" i="1"/>
  <c r="DW1179" i="1"/>
  <c r="FJ1183" i="1" l="1"/>
  <c r="EB1180" i="1"/>
  <c r="EF1181" i="1"/>
  <c r="FN1184" i="1"/>
  <c r="FN1185" i="1"/>
  <c r="DM1183" i="1"/>
  <c r="EX1183" i="1"/>
  <c r="ES1179" i="1"/>
  <c r="ER1179" i="1"/>
  <c r="EW1178" i="1"/>
  <c r="EQ1178" i="1"/>
  <c r="DJ1182" i="1"/>
  <c r="ET1182" i="1" s="1"/>
  <c r="EU1182" i="1" s="1"/>
  <c r="EV1182" i="1"/>
  <c r="DD1178" i="1"/>
  <c r="DI1181" i="1"/>
  <c r="EV1181" i="1" s="1"/>
  <c r="DX1178" i="1"/>
  <c r="DH1180" i="1"/>
  <c r="DE1177" i="1"/>
  <c r="DW1178" i="1"/>
  <c r="DT1176" i="1"/>
  <c r="EB1179" i="1" l="1"/>
  <c r="FN1183" i="1"/>
  <c r="EF1180" i="1"/>
  <c r="FH1183" i="1"/>
  <c r="FI1183" i="1" s="1"/>
  <c r="FJ1182" i="1" s="1"/>
  <c r="DM1182" i="1"/>
  <c r="FG1183" i="1"/>
  <c r="EX1182" i="1"/>
  <c r="ES1178" i="1"/>
  <c r="ER1178" i="1"/>
  <c r="EQ1177" i="1"/>
  <c r="EW1177" i="1"/>
  <c r="DJ1181" i="1"/>
  <c r="ET1181" i="1" s="1"/>
  <c r="EU1181" i="1" s="1"/>
  <c r="EX1181" i="1" s="1"/>
  <c r="DI1180" i="1"/>
  <c r="EV1180" i="1" s="1"/>
  <c r="DD1177" i="1"/>
  <c r="DX1177" i="1"/>
  <c r="DE1176" i="1"/>
  <c r="DH1179" i="1"/>
  <c r="DT1175" i="1"/>
  <c r="DW1177" i="1"/>
  <c r="EB1178" i="1" l="1"/>
  <c r="EF1179" i="1"/>
  <c r="FN1182" i="1"/>
  <c r="FH1181" i="1"/>
  <c r="FI1181" i="1" s="1"/>
  <c r="FH1182" i="1"/>
  <c r="FI1182" i="1" s="1"/>
  <c r="FJ1181" i="1" s="1"/>
  <c r="FG1181" i="1"/>
  <c r="FG1182" i="1"/>
  <c r="ES1177" i="1"/>
  <c r="ER1177" i="1"/>
  <c r="EQ1176" i="1"/>
  <c r="EW1176" i="1"/>
  <c r="DM1181" i="1"/>
  <c r="DJ1180" i="1"/>
  <c r="ET1180" i="1" s="1"/>
  <c r="EU1180" i="1" s="1"/>
  <c r="EX1180" i="1" s="1"/>
  <c r="DD1176" i="1"/>
  <c r="DI1179" i="1"/>
  <c r="DX1176" i="1"/>
  <c r="DH1178" i="1"/>
  <c r="DE1175" i="1"/>
  <c r="DW1176" i="1"/>
  <c r="DT1174" i="1"/>
  <c r="EB1177" i="1" l="1"/>
  <c r="EB1176" i="1"/>
  <c r="FJ1180" i="1"/>
  <c r="EF1178" i="1"/>
  <c r="FH1180" i="1"/>
  <c r="FI1180" i="1" s="1"/>
  <c r="FG1180" i="1"/>
  <c r="ES1176" i="1"/>
  <c r="ER1176" i="1"/>
  <c r="DJ1179" i="1"/>
  <c r="ET1179" i="1" s="1"/>
  <c r="EU1179" i="1" s="1"/>
  <c r="EV1179" i="1"/>
  <c r="EQ1175" i="1"/>
  <c r="EW1175" i="1"/>
  <c r="DM1180" i="1"/>
  <c r="DI1178" i="1"/>
  <c r="DD1175" i="1"/>
  <c r="DX1175" i="1"/>
  <c r="DE1174" i="1"/>
  <c r="DH1177" i="1"/>
  <c r="DT1173" i="1"/>
  <c r="DW1175" i="1"/>
  <c r="FJ1179" i="1" l="1"/>
  <c r="EF1177" i="1"/>
  <c r="FN1180" i="1"/>
  <c r="FN1181" i="1"/>
  <c r="DM1179" i="1"/>
  <c r="EX1179" i="1"/>
  <c r="ES1175" i="1"/>
  <c r="ER1175" i="1"/>
  <c r="DJ1178" i="1"/>
  <c r="ET1178" i="1" s="1"/>
  <c r="EU1178" i="1" s="1"/>
  <c r="EV1178" i="1"/>
  <c r="EQ1174" i="1"/>
  <c r="EW1174" i="1"/>
  <c r="DD1174" i="1"/>
  <c r="DI1177" i="1"/>
  <c r="EV1177" i="1" s="1"/>
  <c r="DX1174" i="1"/>
  <c r="DH1176" i="1"/>
  <c r="DE1173" i="1"/>
  <c r="DW1174" i="1"/>
  <c r="DT1172" i="1"/>
  <c r="EB1175" i="1" l="1"/>
  <c r="EB1174" i="1"/>
  <c r="FN1179" i="1"/>
  <c r="EF1176" i="1"/>
  <c r="FH1179" i="1"/>
  <c r="FI1179" i="1" s="1"/>
  <c r="FJ1178" i="1" s="1"/>
  <c r="EX1178" i="1"/>
  <c r="DM1178" i="1"/>
  <c r="FG1179" i="1"/>
  <c r="ES1174" i="1"/>
  <c r="ER1174" i="1"/>
  <c r="EW1173" i="1"/>
  <c r="EQ1173" i="1"/>
  <c r="DJ1177" i="1"/>
  <c r="ET1177" i="1" s="1"/>
  <c r="EU1177" i="1" s="1"/>
  <c r="EX1177" i="1" s="1"/>
  <c r="DI1176" i="1"/>
  <c r="EV1176" i="1" s="1"/>
  <c r="DD1173" i="1"/>
  <c r="DX1173" i="1"/>
  <c r="DE1172" i="1"/>
  <c r="DH1175" i="1"/>
  <c r="DT1171" i="1"/>
  <c r="FG1178" i="1" l="1"/>
  <c r="EF1175" i="1"/>
  <c r="FN1178" i="1"/>
  <c r="FH1177" i="1"/>
  <c r="FI1177" i="1" s="1"/>
  <c r="FH1178" i="1"/>
  <c r="FI1178" i="1" s="1"/>
  <c r="FJ1177" i="1" s="1"/>
  <c r="FG1177" i="1"/>
  <c r="ES1173" i="1"/>
  <c r="ER1173" i="1"/>
  <c r="EW1172" i="1"/>
  <c r="EQ1172" i="1"/>
  <c r="DM1177" i="1"/>
  <c r="DJ1176" i="1"/>
  <c r="ET1176" i="1" s="1"/>
  <c r="EU1176" i="1" s="1"/>
  <c r="EX1176" i="1" s="1"/>
  <c r="DD1172" i="1"/>
  <c r="DI1175" i="1"/>
  <c r="EV1175" i="1" s="1"/>
  <c r="DX1172" i="1"/>
  <c r="DH1174" i="1"/>
  <c r="DE1171" i="1"/>
  <c r="DT1170" i="1"/>
  <c r="FJ1176" i="1" l="1"/>
  <c r="EF1174" i="1"/>
  <c r="FH1176" i="1"/>
  <c r="FI1176" i="1" s="1"/>
  <c r="FG1176" i="1"/>
  <c r="ES1172" i="1"/>
  <c r="ER1172" i="1"/>
  <c r="EW1171" i="1"/>
  <c r="EQ1171" i="1"/>
  <c r="DM1176" i="1"/>
  <c r="DJ1175" i="1"/>
  <c r="ET1175" i="1" s="1"/>
  <c r="EU1175" i="1" s="1"/>
  <c r="EX1175" i="1" s="1"/>
  <c r="DI1174" i="1"/>
  <c r="DD1171" i="1"/>
  <c r="DX1171" i="1"/>
  <c r="DE1170" i="1"/>
  <c r="DT1169" i="1"/>
  <c r="FJ1175" i="1" l="1"/>
  <c r="FN1176" i="1"/>
  <c r="FN1177" i="1"/>
  <c r="FH1175" i="1"/>
  <c r="FI1175" i="1" s="1"/>
  <c r="FG1175" i="1"/>
  <c r="ES1171" i="1"/>
  <c r="ER1171" i="1"/>
  <c r="DJ1174" i="1"/>
  <c r="ET1174" i="1" s="1"/>
  <c r="EU1174" i="1" s="1"/>
  <c r="EV1174" i="1"/>
  <c r="EW1170" i="1"/>
  <c r="EQ1170" i="1"/>
  <c r="DM1175" i="1"/>
  <c r="DD1170" i="1"/>
  <c r="DI1173" i="1"/>
  <c r="EV1173" i="1" s="1"/>
  <c r="DX1170" i="1"/>
  <c r="DE1169" i="1"/>
  <c r="DT1168" i="1"/>
  <c r="FJ1174" i="1" l="1"/>
  <c r="FN1175" i="1"/>
  <c r="EX1174" i="1"/>
  <c r="DM1174" i="1"/>
  <c r="ES1170" i="1"/>
  <c r="ER1170" i="1"/>
  <c r="EQ1169" i="1"/>
  <c r="EW1169" i="1"/>
  <c r="DI1172" i="1"/>
  <c r="EV1172" i="1" s="1"/>
  <c r="DD1169" i="1"/>
  <c r="DX1169" i="1"/>
  <c r="DE1168" i="1"/>
  <c r="DT1167" i="1"/>
  <c r="FN1174" i="1" l="1"/>
  <c r="FH1174" i="1"/>
  <c r="FI1174" i="1" s="1"/>
  <c r="FJ1173" i="1" s="1"/>
  <c r="FG1174" i="1"/>
  <c r="ES1169" i="1"/>
  <c r="ER1169" i="1"/>
  <c r="EQ1168" i="1"/>
  <c r="EW1168" i="1"/>
  <c r="DD1168" i="1"/>
  <c r="DI1171" i="1"/>
  <c r="EV1171" i="1" s="1"/>
  <c r="DX1168" i="1"/>
  <c r="DE1167" i="1"/>
  <c r="DT1166" i="1"/>
  <c r="ES1168" i="1" l="1"/>
  <c r="ER1168" i="1"/>
  <c r="EQ1167" i="1"/>
  <c r="EW1167" i="1"/>
  <c r="DI1170" i="1"/>
  <c r="EV1170" i="1" s="1"/>
  <c r="DD1167" i="1"/>
  <c r="DX1167" i="1"/>
  <c r="DE1166" i="1"/>
  <c r="DT1165" i="1"/>
  <c r="FN1173" i="1" l="1"/>
  <c r="ES1167" i="1"/>
  <c r="ER1167" i="1"/>
  <c r="EQ1166" i="1"/>
  <c r="EW1166" i="1"/>
  <c r="DD1166" i="1"/>
  <c r="DI1169" i="1"/>
  <c r="EV1169" i="1" s="1"/>
  <c r="DX1166" i="1"/>
  <c r="DE1165" i="1"/>
  <c r="DT1164" i="1"/>
  <c r="ES1166" i="1" l="1"/>
  <c r="ER1166" i="1"/>
  <c r="EW1165" i="1"/>
  <c r="EQ1165" i="1"/>
  <c r="DI1168" i="1"/>
  <c r="EV1168" i="1" s="1"/>
  <c r="DD1165" i="1"/>
  <c r="DX1165" i="1"/>
  <c r="DE1164" i="1"/>
  <c r="DT1163" i="1"/>
  <c r="ES1165" i="1" l="1"/>
  <c r="ER1165" i="1"/>
  <c r="EW1164" i="1"/>
  <c r="EQ1164" i="1"/>
  <c r="DD1164" i="1"/>
  <c r="DI1167" i="1"/>
  <c r="EV1167" i="1" s="1"/>
  <c r="DX1164" i="1"/>
  <c r="DE1163" i="1"/>
  <c r="DT1162" i="1"/>
  <c r="ES1164" i="1" l="1"/>
  <c r="ER1164" i="1"/>
  <c r="EW1163" i="1"/>
  <c r="EQ1163" i="1"/>
  <c r="DI1166" i="1"/>
  <c r="EV1166" i="1" s="1"/>
  <c r="DD1163" i="1"/>
  <c r="DX1163" i="1"/>
  <c r="DE1162" i="1"/>
  <c r="DT1161" i="1"/>
  <c r="ES1163" i="1" l="1"/>
  <c r="ER1163" i="1"/>
  <c r="EW1162" i="1"/>
  <c r="EQ1162" i="1"/>
  <c r="DD1162" i="1"/>
  <c r="DI1165" i="1"/>
  <c r="EV1165" i="1" s="1"/>
  <c r="DX1162" i="1"/>
  <c r="DE1161" i="1"/>
  <c r="DT1160" i="1"/>
  <c r="ES1162" i="1" l="1"/>
  <c r="ER1162" i="1"/>
  <c r="EQ1161" i="1"/>
  <c r="EW1161" i="1"/>
  <c r="DI1164" i="1"/>
  <c r="EV1164" i="1" s="1"/>
  <c r="DD1161" i="1"/>
  <c r="DX1161" i="1"/>
  <c r="DE1160" i="1"/>
  <c r="DT1159" i="1"/>
  <c r="ES1161" i="1" l="1"/>
  <c r="ER1161" i="1"/>
  <c r="EQ1160" i="1"/>
  <c r="EW1160" i="1"/>
  <c r="DD1160" i="1"/>
  <c r="DI1163" i="1"/>
  <c r="EV1163" i="1" s="1"/>
  <c r="DX1160" i="1"/>
  <c r="DE1159" i="1"/>
  <c r="DT1158" i="1"/>
  <c r="ES1160" i="1" l="1"/>
  <c r="ER1160" i="1"/>
  <c r="EQ1159" i="1"/>
  <c r="EW1159" i="1"/>
  <c r="DI1162" i="1"/>
  <c r="EV1162" i="1" s="1"/>
  <c r="DD1159" i="1"/>
  <c r="DX1159" i="1"/>
  <c r="DE1158" i="1"/>
  <c r="DT1157" i="1"/>
  <c r="ES1159" i="1" l="1"/>
  <c r="ER1159" i="1"/>
  <c r="EQ1158" i="1"/>
  <c r="EW1158" i="1"/>
  <c r="DD1158" i="1"/>
  <c r="DI1161" i="1"/>
  <c r="EV1161" i="1" s="1"/>
  <c r="DX1158" i="1"/>
  <c r="DE1157" i="1"/>
  <c r="DT1156" i="1"/>
  <c r="ES1158" i="1" l="1"/>
  <c r="ER1158" i="1"/>
  <c r="EW1157" i="1"/>
  <c r="EQ1157" i="1"/>
  <c r="DI1160" i="1"/>
  <c r="EV1160" i="1" s="1"/>
  <c r="DD1157" i="1"/>
  <c r="DX1157" i="1"/>
  <c r="DE1156" i="1"/>
  <c r="DT1155" i="1"/>
  <c r="ES1157" i="1" l="1"/>
  <c r="ER1157" i="1"/>
  <c r="EW1156" i="1"/>
  <c r="EQ1156" i="1"/>
  <c r="DD1156" i="1"/>
  <c r="DI1159" i="1"/>
  <c r="EV1159" i="1" s="1"/>
  <c r="DX1156" i="1"/>
  <c r="DE1155" i="1"/>
  <c r="DT1154" i="1"/>
  <c r="ES1156" i="1" l="1"/>
  <c r="ER1156" i="1"/>
  <c r="EW1155" i="1"/>
  <c r="EQ1155" i="1"/>
  <c r="DI1158" i="1"/>
  <c r="EV1158" i="1" s="1"/>
  <c r="DD1155" i="1"/>
  <c r="DX1155" i="1"/>
  <c r="DE1154" i="1"/>
  <c r="DT1153" i="1"/>
  <c r="ES1155" i="1" l="1"/>
  <c r="ER1155" i="1"/>
  <c r="EW1154" i="1"/>
  <c r="EQ1154" i="1"/>
  <c r="DD1154" i="1"/>
  <c r="DI1157" i="1"/>
  <c r="EV1157" i="1" s="1"/>
  <c r="DX1154" i="1"/>
  <c r="DE1153" i="1"/>
  <c r="DT1152" i="1"/>
  <c r="ES1154" i="1" l="1"/>
  <c r="ER1154" i="1"/>
  <c r="EQ1153" i="1"/>
  <c r="EW1153" i="1"/>
  <c r="DI1156" i="1"/>
  <c r="DD1153" i="1"/>
  <c r="DX1153" i="1"/>
  <c r="DE1152" i="1"/>
  <c r="DT1151" i="1"/>
  <c r="ES1153" i="1" l="1"/>
  <c r="ER1153" i="1"/>
  <c r="EV1156" i="1"/>
  <c r="EQ1152" i="1"/>
  <c r="EW1152" i="1"/>
  <c r="DD1152" i="1"/>
  <c r="DI1155" i="1"/>
  <c r="EV1155" i="1" s="1"/>
  <c r="DX1152" i="1"/>
  <c r="DE1151" i="1"/>
  <c r="DT1150" i="1"/>
  <c r="ES1152" i="1" l="1"/>
  <c r="ER1152" i="1"/>
  <c r="EQ1151" i="1"/>
  <c r="EW1151" i="1"/>
  <c r="DI1154" i="1"/>
  <c r="EV1154" i="1" s="1"/>
  <c r="DD1151" i="1"/>
  <c r="DX1151" i="1"/>
  <c r="DE1150" i="1"/>
  <c r="DT1149" i="1"/>
  <c r="ES1151" i="1" l="1"/>
  <c r="ER1151" i="1"/>
  <c r="EQ1150" i="1"/>
  <c r="EW1150" i="1"/>
  <c r="DD1150" i="1"/>
  <c r="DI1153" i="1"/>
  <c r="EV1153" i="1" s="1"/>
  <c r="DX1150" i="1"/>
  <c r="DE1149" i="1"/>
  <c r="DT1148" i="1"/>
  <c r="ES1150" i="1" l="1"/>
  <c r="ER1150" i="1"/>
  <c r="EW1149" i="1"/>
  <c r="EQ1149" i="1"/>
  <c r="DI1152" i="1"/>
  <c r="EV1152" i="1" s="1"/>
  <c r="DD1149" i="1"/>
  <c r="DX1149" i="1"/>
  <c r="DE1148" i="1"/>
  <c r="DT1147" i="1"/>
  <c r="ES1149" i="1" l="1"/>
  <c r="ER1149" i="1"/>
  <c r="EW1148" i="1"/>
  <c r="EQ1148" i="1"/>
  <c r="DD1148" i="1"/>
  <c r="DI1151" i="1"/>
  <c r="EV1151" i="1" s="1"/>
  <c r="DX1148" i="1"/>
  <c r="DE1147" i="1"/>
  <c r="DT1146" i="1"/>
  <c r="ES1148" i="1" l="1"/>
  <c r="ER1148" i="1"/>
  <c r="EW1147" i="1"/>
  <c r="EQ1147" i="1"/>
  <c r="DI1150" i="1"/>
  <c r="DD1147" i="1"/>
  <c r="DX1147" i="1"/>
  <c r="DE1146" i="1"/>
  <c r="DT1145" i="1"/>
  <c r="ES1147" i="1" l="1"/>
  <c r="ER1147" i="1"/>
  <c r="EV1150" i="1"/>
  <c r="EW1146" i="1"/>
  <c r="EQ1146" i="1"/>
  <c r="DD1146" i="1"/>
  <c r="DI1149" i="1"/>
  <c r="EV1149" i="1" s="1"/>
  <c r="DX1146" i="1"/>
  <c r="DE1145" i="1"/>
  <c r="DT1144" i="1"/>
  <c r="ES1146" i="1" l="1"/>
  <c r="ER1146" i="1"/>
  <c r="EQ1145" i="1"/>
  <c r="EW1145" i="1"/>
  <c r="DI1148" i="1"/>
  <c r="EV1148" i="1" s="1"/>
  <c r="DD1145" i="1"/>
  <c r="DX1145" i="1"/>
  <c r="DE1144" i="1"/>
  <c r="DT1143" i="1"/>
  <c r="ES1145" i="1" l="1"/>
  <c r="ER1145" i="1"/>
  <c r="EQ1144" i="1"/>
  <c r="EW1144" i="1"/>
  <c r="DD1144" i="1"/>
  <c r="DI1147" i="1"/>
  <c r="EV1147" i="1" s="1"/>
  <c r="DX1144" i="1"/>
  <c r="DE1143" i="1"/>
  <c r="DT1142" i="1"/>
  <c r="EO1193" i="1"/>
  <c r="EP1193" i="1" s="1"/>
  <c r="EO1194" i="1"/>
  <c r="EP1194" i="1" s="1"/>
  <c r="ES1144" i="1" l="1"/>
  <c r="ER1144" i="1"/>
  <c r="EQ1143" i="1"/>
  <c r="EW1143" i="1"/>
  <c r="DI1146" i="1"/>
  <c r="EV1146" i="1" s="1"/>
  <c r="DD1143" i="1"/>
  <c r="DX1143" i="1"/>
  <c r="DE1142" i="1"/>
  <c r="DT1141" i="1"/>
  <c r="ES1143" i="1" l="1"/>
  <c r="ER1143" i="1"/>
  <c r="EQ1142" i="1"/>
  <c r="EW1142" i="1"/>
  <c r="DD1142" i="1"/>
  <c r="DI1145" i="1"/>
  <c r="EV1145" i="1" s="1"/>
  <c r="DX1142" i="1"/>
  <c r="DE1141" i="1"/>
  <c r="DT1140" i="1"/>
  <c r="EO1192" i="1"/>
  <c r="EP1192" i="1" s="1"/>
  <c r="EO1191" i="1"/>
  <c r="EP1191" i="1" s="1"/>
  <c r="ES1142" i="1" l="1"/>
  <c r="ER1142" i="1"/>
  <c r="EW1141" i="1"/>
  <c r="EQ1141" i="1"/>
  <c r="DI1144" i="1"/>
  <c r="EV1144" i="1" s="1"/>
  <c r="DD1141" i="1"/>
  <c r="DX1141" i="1"/>
  <c r="DE1140" i="1"/>
  <c r="DT1139" i="1"/>
  <c r="ES1141" i="1" l="1"/>
  <c r="ER1141" i="1"/>
  <c r="EW1140" i="1"/>
  <c r="EQ1140" i="1"/>
  <c r="DD1140" i="1"/>
  <c r="DI1143" i="1"/>
  <c r="EV1143" i="1" s="1"/>
  <c r="DX1140" i="1"/>
  <c r="DE1139" i="1"/>
  <c r="DT1138" i="1"/>
  <c r="EO1190" i="1"/>
  <c r="EP1190" i="1" s="1"/>
  <c r="ES1140" i="1" l="1"/>
  <c r="ER1140" i="1"/>
  <c r="EW1139" i="1"/>
  <c r="EQ1139" i="1"/>
  <c r="DI1142" i="1"/>
  <c r="EV1142" i="1" s="1"/>
  <c r="DD1139" i="1"/>
  <c r="DX1139" i="1"/>
  <c r="DE1138" i="1"/>
  <c r="DT1137" i="1"/>
  <c r="EO1189" i="1"/>
  <c r="EP1189" i="1" s="1"/>
  <c r="ES1139" i="1" l="1"/>
  <c r="ER1139" i="1"/>
  <c r="EW1138" i="1"/>
  <c r="EQ1138" i="1"/>
  <c r="DD1138" i="1"/>
  <c r="DI1141" i="1"/>
  <c r="EV1141" i="1" s="1"/>
  <c r="DX1138" i="1"/>
  <c r="DE1137" i="1"/>
  <c r="DT1136" i="1"/>
  <c r="EO1188" i="1"/>
  <c r="EP1188" i="1" s="1"/>
  <c r="ES1138" i="1" l="1"/>
  <c r="ER1138" i="1"/>
  <c r="EQ1137" i="1"/>
  <c r="EW1137" i="1"/>
  <c r="DI1140" i="1"/>
  <c r="EV1140" i="1" s="1"/>
  <c r="DD1137" i="1"/>
  <c r="DX1137" i="1"/>
  <c r="DE1136" i="1"/>
  <c r="DT1135" i="1"/>
  <c r="EO1187" i="1"/>
  <c r="EP1187" i="1" s="1"/>
  <c r="ES1137" i="1" l="1"/>
  <c r="ER1137" i="1"/>
  <c r="EQ1136" i="1"/>
  <c r="EW1136" i="1"/>
  <c r="DD1136" i="1"/>
  <c r="DI1139" i="1"/>
  <c r="EV1139" i="1" s="1"/>
  <c r="DX1136" i="1"/>
  <c r="DE1135" i="1"/>
  <c r="DT1134" i="1"/>
  <c r="EO1186" i="1"/>
  <c r="EP1186" i="1" s="1"/>
  <c r="ES1136" i="1" l="1"/>
  <c r="ER1136" i="1"/>
  <c r="EQ1135" i="1"/>
  <c r="EW1135" i="1"/>
  <c r="DI1138" i="1"/>
  <c r="EV1138" i="1" s="1"/>
  <c r="DD1135" i="1"/>
  <c r="DX1135" i="1"/>
  <c r="DE1134" i="1"/>
  <c r="DT1133" i="1"/>
  <c r="EO1185" i="1"/>
  <c r="EP1185" i="1" s="1"/>
  <c r="ES1135" i="1" l="1"/>
  <c r="ER1135" i="1"/>
  <c r="EQ1134" i="1"/>
  <c r="EW1134" i="1"/>
  <c r="DD1134" i="1"/>
  <c r="DI1137" i="1"/>
  <c r="EV1137" i="1" s="1"/>
  <c r="DX1134" i="1"/>
  <c r="DE1133" i="1"/>
  <c r="DT1132" i="1"/>
  <c r="EO1184" i="1"/>
  <c r="EP1184" i="1" s="1"/>
  <c r="ES1134" i="1" l="1"/>
  <c r="ER1134" i="1"/>
  <c r="EW1133" i="1"/>
  <c r="EQ1133" i="1"/>
  <c r="DI1136" i="1"/>
  <c r="EV1136" i="1" s="1"/>
  <c r="DD1133" i="1"/>
  <c r="DX1133" i="1"/>
  <c r="DE1132" i="1"/>
  <c r="DT1131" i="1"/>
  <c r="EO1183" i="1"/>
  <c r="EP1183" i="1" s="1"/>
  <c r="ES1133" i="1" l="1"/>
  <c r="ER1133" i="1"/>
  <c r="EW1132" i="1"/>
  <c r="EQ1132" i="1"/>
  <c r="DD1132" i="1"/>
  <c r="DI1135" i="1"/>
  <c r="EV1135" i="1" s="1"/>
  <c r="DX1132" i="1"/>
  <c r="DE1131" i="1"/>
  <c r="DT1130" i="1"/>
  <c r="EO1182" i="1"/>
  <c r="EP1182" i="1" s="1"/>
  <c r="ES1132" i="1" l="1"/>
  <c r="ER1132" i="1"/>
  <c r="EW1131" i="1"/>
  <c r="EQ1131" i="1"/>
  <c r="DI1134" i="1"/>
  <c r="EV1134" i="1" s="1"/>
  <c r="DD1131" i="1"/>
  <c r="DX1131" i="1"/>
  <c r="DE1130" i="1"/>
  <c r="DT1129" i="1"/>
  <c r="EO1181" i="1"/>
  <c r="EP1181" i="1" s="1"/>
  <c r="ES1131" i="1" l="1"/>
  <c r="ER1131" i="1"/>
  <c r="EW1130" i="1"/>
  <c r="EQ1130" i="1"/>
  <c r="DD1130" i="1"/>
  <c r="DI1133" i="1"/>
  <c r="EV1133" i="1" s="1"/>
  <c r="DX1130" i="1"/>
  <c r="DE1129" i="1"/>
  <c r="DT1128" i="1"/>
  <c r="EO1180" i="1"/>
  <c r="EP1180" i="1" s="1"/>
  <c r="ES1130" i="1" l="1"/>
  <c r="ER1130" i="1"/>
  <c r="EQ1129" i="1"/>
  <c r="EW1129" i="1"/>
  <c r="DI1132" i="1"/>
  <c r="EV1132" i="1" s="1"/>
  <c r="DD1129" i="1"/>
  <c r="DX1129" i="1"/>
  <c r="DE1128" i="1"/>
  <c r="DT1127" i="1"/>
  <c r="EO1179" i="1"/>
  <c r="EP1179" i="1" s="1"/>
  <c r="ES1129" i="1" l="1"/>
  <c r="ER1129" i="1"/>
  <c r="EQ1128" i="1"/>
  <c r="EW1128" i="1"/>
  <c r="DD1128" i="1"/>
  <c r="DI1131" i="1"/>
  <c r="EV1131" i="1" s="1"/>
  <c r="DX1128" i="1"/>
  <c r="DE1127" i="1"/>
  <c r="DT1126" i="1"/>
  <c r="EO1178" i="1"/>
  <c r="EP1178" i="1" s="1"/>
  <c r="ES1128" i="1" l="1"/>
  <c r="ER1128" i="1"/>
  <c r="EQ1127" i="1"/>
  <c r="EW1127" i="1"/>
  <c r="DI1130" i="1"/>
  <c r="EV1130" i="1" s="1"/>
  <c r="DD1127" i="1"/>
  <c r="DX1127" i="1"/>
  <c r="DE1126" i="1"/>
  <c r="DT1125" i="1"/>
  <c r="EO1177" i="1"/>
  <c r="EP1177" i="1" s="1"/>
  <c r="ES1127" i="1" l="1"/>
  <c r="ER1127" i="1"/>
  <c r="EQ1126" i="1"/>
  <c r="EW1126" i="1"/>
  <c r="DD1126" i="1"/>
  <c r="DI1129" i="1"/>
  <c r="EV1129" i="1" s="1"/>
  <c r="DX1126" i="1"/>
  <c r="DE1125" i="1"/>
  <c r="DT1124" i="1"/>
  <c r="EO1176" i="1"/>
  <c r="EP1176" i="1" s="1"/>
  <c r="ES1126" i="1" l="1"/>
  <c r="ER1126" i="1"/>
  <c r="EW1125" i="1"/>
  <c r="EQ1125" i="1"/>
  <c r="DI1128" i="1"/>
  <c r="EV1128" i="1" s="1"/>
  <c r="DD1125" i="1"/>
  <c r="DX1125" i="1"/>
  <c r="DE1124" i="1"/>
  <c r="DT1123" i="1"/>
  <c r="EO1175" i="1"/>
  <c r="EP1175" i="1" s="1"/>
  <c r="ES1125" i="1" l="1"/>
  <c r="ER1125" i="1"/>
  <c r="EW1124" i="1"/>
  <c r="EQ1124" i="1"/>
  <c r="DD1124" i="1"/>
  <c r="DI1127" i="1"/>
  <c r="EV1127" i="1" s="1"/>
  <c r="DX1124" i="1"/>
  <c r="DE1123" i="1"/>
  <c r="DT1122" i="1"/>
  <c r="ES1124" i="1" l="1"/>
  <c r="ER1124" i="1"/>
  <c r="EW1123" i="1"/>
  <c r="EQ1123" i="1"/>
  <c r="DI1126" i="1"/>
  <c r="EV1126" i="1" s="1"/>
  <c r="DD1123" i="1"/>
  <c r="DX1123" i="1"/>
  <c r="DE1122" i="1"/>
  <c r="DT1121" i="1"/>
  <c r="ES1123" i="1" l="1"/>
  <c r="ER1123" i="1"/>
  <c r="EW1122" i="1"/>
  <c r="EQ1122" i="1"/>
  <c r="DD1122" i="1"/>
  <c r="DI1125" i="1"/>
  <c r="EV1125" i="1" s="1"/>
  <c r="DX1122" i="1"/>
  <c r="DE1121" i="1"/>
  <c r="DT1120" i="1"/>
  <c r="ES1122" i="1" l="1"/>
  <c r="ER1122" i="1"/>
  <c r="EQ1121" i="1"/>
  <c r="EW1121" i="1"/>
  <c r="DI1124" i="1"/>
  <c r="EV1124" i="1" s="1"/>
  <c r="DD1121" i="1"/>
  <c r="DX1121" i="1"/>
  <c r="DE1120" i="1"/>
  <c r="DT1119" i="1"/>
  <c r="ES1121" i="1" l="1"/>
  <c r="ER1121" i="1"/>
  <c r="EQ1120" i="1"/>
  <c r="EW1120" i="1"/>
  <c r="DD1120" i="1"/>
  <c r="DI1123" i="1"/>
  <c r="EV1123" i="1" s="1"/>
  <c r="DX1120" i="1"/>
  <c r="DE1119" i="1"/>
  <c r="DT1118" i="1"/>
  <c r="ES1120" i="1" l="1"/>
  <c r="ER1120" i="1"/>
  <c r="EQ1119" i="1"/>
  <c r="EW1119" i="1"/>
  <c r="DI1122" i="1"/>
  <c r="EV1122" i="1" s="1"/>
  <c r="DD1119" i="1"/>
  <c r="DX1119" i="1"/>
  <c r="DE1118" i="1"/>
  <c r="DT1117" i="1"/>
  <c r="ES1119" i="1" l="1"/>
  <c r="ER1119" i="1"/>
  <c r="EQ1118" i="1"/>
  <c r="EW1118" i="1"/>
  <c r="DD1118" i="1"/>
  <c r="DI1121" i="1"/>
  <c r="EV1121" i="1" s="1"/>
  <c r="DX1118" i="1"/>
  <c r="DE1117" i="1"/>
  <c r="DT1116" i="1"/>
  <c r="ES1118" i="1" l="1"/>
  <c r="ER1118" i="1"/>
  <c r="EW1117" i="1"/>
  <c r="EQ1117" i="1"/>
  <c r="DI1120" i="1"/>
  <c r="EV1120" i="1" s="1"/>
  <c r="DD1117" i="1"/>
  <c r="DX1117" i="1"/>
  <c r="DE1116" i="1"/>
  <c r="DT1115" i="1"/>
  <c r="ES1117" i="1" l="1"/>
  <c r="ER1117" i="1"/>
  <c r="EW1116" i="1"/>
  <c r="EQ1116" i="1"/>
  <c r="DD1116" i="1"/>
  <c r="DI1119" i="1"/>
  <c r="EV1119" i="1" s="1"/>
  <c r="DX1116" i="1"/>
  <c r="DE1115" i="1"/>
  <c r="DT1114" i="1"/>
  <c r="ES1116" i="1" l="1"/>
  <c r="ER1116" i="1"/>
  <c r="EW1115" i="1"/>
  <c r="EQ1115" i="1"/>
  <c r="DI1118" i="1"/>
  <c r="EV1118" i="1" s="1"/>
  <c r="DD1115" i="1"/>
  <c r="DX1115" i="1"/>
  <c r="DE1114" i="1"/>
  <c r="DT1113" i="1"/>
  <c r="ES1115" i="1" l="1"/>
  <c r="ER1115" i="1"/>
  <c r="EW1114" i="1"/>
  <c r="EQ1114" i="1"/>
  <c r="DD1114" i="1"/>
  <c r="DI1117" i="1"/>
  <c r="EV1117" i="1" s="1"/>
  <c r="DX1114" i="1"/>
  <c r="DE1113" i="1"/>
  <c r="DT1112" i="1"/>
  <c r="ES1114" i="1" l="1"/>
  <c r="ER1114" i="1"/>
  <c r="EQ1113" i="1"/>
  <c r="EW1113" i="1"/>
  <c r="DI1116" i="1"/>
  <c r="EV1116" i="1" s="1"/>
  <c r="DD1113" i="1"/>
  <c r="DX1113" i="1"/>
  <c r="DE1112" i="1"/>
  <c r="DT1111" i="1"/>
  <c r="ES1113" i="1" l="1"/>
  <c r="ER1113" i="1"/>
  <c r="EQ1112" i="1"/>
  <c r="EW1112" i="1"/>
  <c r="DD1112" i="1"/>
  <c r="DI1115" i="1"/>
  <c r="EV1115" i="1" s="1"/>
  <c r="DX1112" i="1"/>
  <c r="DE1111" i="1"/>
  <c r="DT1110" i="1"/>
  <c r="ES1112" i="1" l="1"/>
  <c r="ER1112" i="1"/>
  <c r="EQ1111" i="1"/>
  <c r="EW1111" i="1"/>
  <c r="DI1114" i="1"/>
  <c r="EV1114" i="1" s="1"/>
  <c r="DD1111" i="1"/>
  <c r="DX1111" i="1"/>
  <c r="DE1110" i="1"/>
  <c r="DT1109" i="1"/>
  <c r="ES1111" i="1" l="1"/>
  <c r="ER1111" i="1"/>
  <c r="EQ1110" i="1"/>
  <c r="EW1110" i="1"/>
  <c r="DD1110" i="1"/>
  <c r="DI1113" i="1"/>
  <c r="EV1113" i="1" s="1"/>
  <c r="DX1110" i="1"/>
  <c r="DE1109" i="1"/>
  <c r="DT1108" i="1"/>
  <c r="ES1110" i="1" l="1"/>
  <c r="ER1110" i="1"/>
  <c r="EW1109" i="1"/>
  <c r="EQ1109" i="1"/>
  <c r="DI1112" i="1"/>
  <c r="EV1112" i="1" s="1"/>
  <c r="DD1109" i="1"/>
  <c r="DX1109" i="1"/>
  <c r="DE1108" i="1"/>
  <c r="DT1107" i="1"/>
  <c r="ES1109" i="1" l="1"/>
  <c r="ER1109" i="1"/>
  <c r="EW1108" i="1"/>
  <c r="EQ1108" i="1"/>
  <c r="DD1108" i="1"/>
  <c r="DI1111" i="1"/>
  <c r="EV1111" i="1" s="1"/>
  <c r="DX1108" i="1"/>
  <c r="DE1107" i="1"/>
  <c r="DT1106" i="1"/>
  <c r="ES1108" i="1" l="1"/>
  <c r="ER1108" i="1"/>
  <c r="EW1107" i="1"/>
  <c r="EQ1107" i="1"/>
  <c r="DI1110" i="1"/>
  <c r="EV1110" i="1" s="1"/>
  <c r="DD1107" i="1"/>
  <c r="DX1107" i="1"/>
  <c r="DE1106" i="1"/>
  <c r="DT1105" i="1"/>
  <c r="ES1107" i="1" l="1"/>
  <c r="ER1107" i="1"/>
  <c r="EW1106" i="1"/>
  <c r="EQ1106" i="1"/>
  <c r="DD1106" i="1"/>
  <c r="DI1109" i="1"/>
  <c r="EV1109" i="1" s="1"/>
  <c r="DX1106" i="1"/>
  <c r="DE1105" i="1"/>
  <c r="DT1104" i="1"/>
  <c r="ES1106" i="1" l="1"/>
  <c r="ER1106" i="1"/>
  <c r="EQ1105" i="1"/>
  <c r="EW1105" i="1"/>
  <c r="DI1108" i="1"/>
  <c r="EV1108" i="1" s="1"/>
  <c r="DD1105" i="1"/>
  <c r="DX1105" i="1"/>
  <c r="DE1104" i="1"/>
  <c r="DT1103" i="1"/>
  <c r="ES1105" i="1" l="1"/>
  <c r="ER1105" i="1"/>
  <c r="EQ1104" i="1"/>
  <c r="EW1104" i="1"/>
  <c r="DD1104" i="1"/>
  <c r="DI1107" i="1"/>
  <c r="EV1107" i="1" s="1"/>
  <c r="DX1104" i="1"/>
  <c r="DE1103" i="1"/>
  <c r="DT1102" i="1"/>
  <c r="ES1104" i="1" l="1"/>
  <c r="ER1104" i="1"/>
  <c r="EQ1103" i="1"/>
  <c r="EW1103" i="1"/>
  <c r="DI1106" i="1"/>
  <c r="EV1106" i="1" s="1"/>
  <c r="DD1103" i="1"/>
  <c r="DX1103" i="1"/>
  <c r="DE1102" i="1"/>
  <c r="DT1101" i="1"/>
  <c r="ES1103" i="1" l="1"/>
  <c r="ER1103" i="1"/>
  <c r="EQ1102" i="1"/>
  <c r="EW1102" i="1"/>
  <c r="DD1102" i="1"/>
  <c r="DI1105" i="1"/>
  <c r="EV1105" i="1" s="1"/>
  <c r="DX1102" i="1"/>
  <c r="DE1101" i="1"/>
  <c r="DT1100" i="1"/>
  <c r="ES1102" i="1" l="1"/>
  <c r="ER1102" i="1"/>
  <c r="EW1101" i="1"/>
  <c r="EQ1101" i="1"/>
  <c r="DI1104" i="1"/>
  <c r="EV1104" i="1" s="1"/>
  <c r="DD1101" i="1"/>
  <c r="DX1101" i="1"/>
  <c r="DE1100" i="1"/>
  <c r="DT1099" i="1"/>
  <c r="ES1101" i="1" l="1"/>
  <c r="ER1101" i="1"/>
  <c r="EW1100" i="1"/>
  <c r="EQ1100" i="1"/>
  <c r="DD1100" i="1"/>
  <c r="DI1103" i="1"/>
  <c r="EV1103" i="1" s="1"/>
  <c r="DX1100" i="1"/>
  <c r="DE1099" i="1"/>
  <c r="DT1098" i="1"/>
  <c r="ES1100" i="1" l="1"/>
  <c r="ER1100" i="1"/>
  <c r="EW1099" i="1"/>
  <c r="EQ1099" i="1"/>
  <c r="DI1102" i="1"/>
  <c r="EV1102" i="1" s="1"/>
  <c r="DD1099" i="1"/>
  <c r="DX1099" i="1"/>
  <c r="DE1098" i="1"/>
  <c r="DT1097" i="1"/>
  <c r="ES1099" i="1" l="1"/>
  <c r="ER1099" i="1"/>
  <c r="EW1098" i="1"/>
  <c r="EQ1098" i="1"/>
  <c r="DD1098" i="1"/>
  <c r="DI1101" i="1"/>
  <c r="EV1101" i="1" s="1"/>
  <c r="DX1098" i="1"/>
  <c r="DE1097" i="1"/>
  <c r="DT1096" i="1"/>
  <c r="ES1098" i="1" l="1"/>
  <c r="ER1098" i="1"/>
  <c r="EQ1097" i="1"/>
  <c r="EW1097" i="1"/>
  <c r="DI1100" i="1"/>
  <c r="EV1100" i="1" s="1"/>
  <c r="DD1097" i="1"/>
  <c r="DX1097" i="1"/>
  <c r="DE1096" i="1"/>
  <c r="DT1095" i="1"/>
  <c r="ES1097" i="1" l="1"/>
  <c r="ER1097" i="1"/>
  <c r="EQ1096" i="1"/>
  <c r="EW1096" i="1"/>
  <c r="DD1096" i="1"/>
  <c r="DI1099" i="1"/>
  <c r="EV1099" i="1" s="1"/>
  <c r="DX1096" i="1"/>
  <c r="DE1095" i="1"/>
  <c r="DT1094" i="1"/>
  <c r="ES1096" i="1" l="1"/>
  <c r="ER1096" i="1"/>
  <c r="EQ1095" i="1"/>
  <c r="EW1095" i="1"/>
  <c r="DI1098" i="1"/>
  <c r="EV1098" i="1" s="1"/>
  <c r="DD1095" i="1"/>
  <c r="DX1095" i="1"/>
  <c r="DE1094" i="1"/>
  <c r="DT1093" i="1"/>
  <c r="ES1095" i="1" l="1"/>
  <c r="ER1095" i="1"/>
  <c r="EQ1094" i="1"/>
  <c r="EW1094" i="1"/>
  <c r="DD1094" i="1"/>
  <c r="DI1097" i="1"/>
  <c r="EV1097" i="1" s="1"/>
  <c r="DX1094" i="1"/>
  <c r="DE1093" i="1"/>
  <c r="DT1092" i="1"/>
  <c r="ES1094" i="1" l="1"/>
  <c r="ER1094" i="1"/>
  <c r="EW1093" i="1"/>
  <c r="EQ1093" i="1"/>
  <c r="DI1096" i="1"/>
  <c r="EV1096" i="1" s="1"/>
  <c r="DD1093" i="1"/>
  <c r="DX1093" i="1"/>
  <c r="DE1092" i="1"/>
  <c r="DT1091" i="1"/>
  <c r="ES1093" i="1" l="1"/>
  <c r="ER1093" i="1"/>
  <c r="EW1092" i="1"/>
  <c r="EQ1092" i="1"/>
  <c r="DD1092" i="1"/>
  <c r="DI1095" i="1"/>
  <c r="EV1095" i="1" s="1"/>
  <c r="DX1092" i="1"/>
  <c r="DE1091" i="1"/>
  <c r="DT1090" i="1"/>
  <c r="ES1092" i="1" l="1"/>
  <c r="ER1092" i="1"/>
  <c r="EW1091" i="1"/>
  <c r="EQ1091" i="1"/>
  <c r="DI1094" i="1"/>
  <c r="EV1094" i="1" s="1"/>
  <c r="DD1091" i="1"/>
  <c r="DX1091" i="1"/>
  <c r="DE1090" i="1"/>
  <c r="DT1089" i="1"/>
  <c r="ES1091" i="1" l="1"/>
  <c r="ER1091" i="1"/>
  <c r="EW1090" i="1"/>
  <c r="EQ1090" i="1"/>
  <c r="DD1090" i="1"/>
  <c r="DI1093" i="1"/>
  <c r="EV1093" i="1" s="1"/>
  <c r="DX1090" i="1"/>
  <c r="DE1089" i="1"/>
  <c r="DT1088" i="1"/>
  <c r="ES1090" i="1" l="1"/>
  <c r="ER1090" i="1"/>
  <c r="EQ1089" i="1"/>
  <c r="EW1089" i="1"/>
  <c r="DI1092" i="1"/>
  <c r="EV1092" i="1" s="1"/>
  <c r="DD1089" i="1"/>
  <c r="DX1089" i="1"/>
  <c r="DE1088" i="1"/>
  <c r="DT1087" i="1"/>
  <c r="ES1089" i="1" l="1"/>
  <c r="ER1089" i="1"/>
  <c r="EQ1088" i="1"/>
  <c r="EW1088" i="1"/>
  <c r="DD1088" i="1"/>
  <c r="DI1091" i="1"/>
  <c r="EV1091" i="1" s="1"/>
  <c r="DX1088" i="1"/>
  <c r="DE1087" i="1"/>
  <c r="DT1086" i="1"/>
  <c r="ES1088" i="1" l="1"/>
  <c r="ER1088" i="1"/>
  <c r="EQ1087" i="1"/>
  <c r="EW1087" i="1"/>
  <c r="DI1090" i="1"/>
  <c r="EV1090" i="1" s="1"/>
  <c r="DD1087" i="1"/>
  <c r="DX1087" i="1"/>
  <c r="DE1086" i="1"/>
  <c r="DT1085" i="1"/>
  <c r="ES1087" i="1" l="1"/>
  <c r="ER1087" i="1"/>
  <c r="EQ1086" i="1"/>
  <c r="EW1086" i="1"/>
  <c r="DD1086" i="1"/>
  <c r="DI1089" i="1"/>
  <c r="EV1089" i="1" s="1"/>
  <c r="DX1086" i="1"/>
  <c r="DE1085" i="1"/>
  <c r="DT1084" i="1"/>
  <c r="ES1086" i="1" l="1"/>
  <c r="ER1086" i="1"/>
  <c r="EW1085" i="1"/>
  <c r="EQ1085" i="1"/>
  <c r="DI1088" i="1"/>
  <c r="EV1088" i="1" s="1"/>
  <c r="DD1085" i="1"/>
  <c r="DX1085" i="1"/>
  <c r="DE1084" i="1"/>
  <c r="DT1083" i="1"/>
  <c r="ES1085" i="1" l="1"/>
  <c r="ER1085" i="1"/>
  <c r="EW1084" i="1"/>
  <c r="EQ1084" i="1"/>
  <c r="DD1084" i="1"/>
  <c r="DI1087" i="1"/>
  <c r="EV1087" i="1" s="1"/>
  <c r="DX1084" i="1"/>
  <c r="DE1083" i="1"/>
  <c r="DT1082" i="1"/>
  <c r="ES1084" i="1" l="1"/>
  <c r="ER1084" i="1"/>
  <c r="EW1083" i="1"/>
  <c r="EQ1083" i="1"/>
  <c r="DI1086" i="1"/>
  <c r="EV1086" i="1" s="1"/>
  <c r="DD1083" i="1"/>
  <c r="DX1083" i="1"/>
  <c r="DE1082" i="1"/>
  <c r="DT1081" i="1"/>
  <c r="ES1083" i="1" l="1"/>
  <c r="ER1083" i="1"/>
  <c r="EW1082" i="1"/>
  <c r="EQ1082" i="1"/>
  <c r="DD1082" i="1"/>
  <c r="DI1085" i="1"/>
  <c r="EV1085" i="1" s="1"/>
  <c r="DX1082" i="1"/>
  <c r="DE1081" i="1"/>
  <c r="DT1080" i="1"/>
  <c r="ES1082" i="1" l="1"/>
  <c r="ER1082" i="1"/>
  <c r="EQ1081" i="1"/>
  <c r="EW1081" i="1"/>
  <c r="DI1084" i="1"/>
  <c r="EV1084" i="1" s="1"/>
  <c r="DD1081" i="1"/>
  <c r="DX1081" i="1"/>
  <c r="DE1080" i="1"/>
  <c r="DT1079" i="1"/>
  <c r="ES1081" i="1" l="1"/>
  <c r="ER1081" i="1"/>
  <c r="EQ1080" i="1"/>
  <c r="EW1080" i="1"/>
  <c r="DD1080" i="1"/>
  <c r="DI1083" i="1"/>
  <c r="EV1083" i="1" s="1"/>
  <c r="DX1080" i="1"/>
  <c r="DE1079" i="1"/>
  <c r="DT1078" i="1"/>
  <c r="ES1080" i="1" l="1"/>
  <c r="ER1080" i="1"/>
  <c r="EQ1079" i="1"/>
  <c r="EW1079" i="1"/>
  <c r="DI1082" i="1"/>
  <c r="EV1082" i="1" s="1"/>
  <c r="DD1079" i="1"/>
  <c r="DX1079" i="1"/>
  <c r="DE1078" i="1"/>
  <c r="DT1077" i="1"/>
  <c r="ES1079" i="1" l="1"/>
  <c r="ER1079" i="1"/>
  <c r="EQ1078" i="1"/>
  <c r="EW1078" i="1"/>
  <c r="DD1078" i="1"/>
  <c r="DI1081" i="1"/>
  <c r="EV1081" i="1" s="1"/>
  <c r="DX1078" i="1"/>
  <c r="DE1077" i="1"/>
  <c r="DT1076" i="1"/>
  <c r="ES1078" i="1" l="1"/>
  <c r="ER1078" i="1"/>
  <c r="EW1077" i="1"/>
  <c r="EQ1077" i="1"/>
  <c r="DI1080" i="1"/>
  <c r="EV1080" i="1" s="1"/>
  <c r="DD1077" i="1"/>
  <c r="DX1077" i="1"/>
  <c r="DE1076" i="1"/>
  <c r="DT1075" i="1"/>
  <c r="ES1077" i="1" l="1"/>
  <c r="ER1077" i="1"/>
  <c r="EW1076" i="1"/>
  <c r="EQ1076" i="1"/>
  <c r="DD1076" i="1"/>
  <c r="DI1079" i="1"/>
  <c r="EV1079" i="1" s="1"/>
  <c r="DX1076" i="1"/>
  <c r="DE1075" i="1"/>
  <c r="DT1074" i="1"/>
  <c r="ES1076" i="1" l="1"/>
  <c r="ER1076" i="1"/>
  <c r="EW1075" i="1"/>
  <c r="EQ1075" i="1"/>
  <c r="DI1078" i="1"/>
  <c r="EV1078" i="1" s="1"/>
  <c r="DD1075" i="1"/>
  <c r="DX1075" i="1"/>
  <c r="DE1074" i="1"/>
  <c r="DT1073" i="1"/>
  <c r="ES1075" i="1" l="1"/>
  <c r="ER1075" i="1"/>
  <c r="EW1074" i="1"/>
  <c r="EQ1074" i="1"/>
  <c r="DD1074" i="1"/>
  <c r="DI1077" i="1"/>
  <c r="EV1077" i="1" s="1"/>
  <c r="DX1074" i="1"/>
  <c r="DE1073" i="1"/>
  <c r="DT1072" i="1"/>
  <c r="ES1074" i="1" l="1"/>
  <c r="ER1074" i="1"/>
  <c r="EQ1073" i="1"/>
  <c r="EW1073" i="1"/>
  <c r="DI1076" i="1"/>
  <c r="EV1076" i="1" s="1"/>
  <c r="DD1073" i="1"/>
  <c r="DX1073" i="1"/>
  <c r="DE1072" i="1"/>
  <c r="DT1071" i="1"/>
  <c r="ES1073" i="1" l="1"/>
  <c r="ER1073" i="1"/>
  <c r="EQ1072" i="1"/>
  <c r="EW1072" i="1"/>
  <c r="DD1072" i="1"/>
  <c r="DI1075" i="1"/>
  <c r="EV1075" i="1" s="1"/>
  <c r="DX1072" i="1"/>
  <c r="DE1071" i="1"/>
  <c r="DT1070" i="1"/>
  <c r="ES1072" i="1" l="1"/>
  <c r="ER1072" i="1"/>
  <c r="EQ1071" i="1"/>
  <c r="EW1071" i="1"/>
  <c r="DI1074" i="1"/>
  <c r="EV1074" i="1" s="1"/>
  <c r="DD1071" i="1"/>
  <c r="DX1071" i="1"/>
  <c r="DE1070" i="1"/>
  <c r="DT1069" i="1"/>
  <c r="ES1071" i="1" l="1"/>
  <c r="ER1071" i="1"/>
  <c r="EW1070" i="1"/>
  <c r="EQ1070" i="1"/>
  <c r="DD1070" i="1"/>
  <c r="DI1073" i="1"/>
  <c r="EV1073" i="1" s="1"/>
  <c r="DX1070" i="1"/>
  <c r="DE1069" i="1"/>
  <c r="DT1068" i="1"/>
  <c r="ES1070" i="1" l="1"/>
  <c r="ER1070" i="1"/>
  <c r="EW1069" i="1"/>
  <c r="EQ1069" i="1"/>
  <c r="DI1072" i="1"/>
  <c r="EV1072" i="1" s="1"/>
  <c r="DD1069" i="1"/>
  <c r="DX1069" i="1"/>
  <c r="DE1068" i="1"/>
  <c r="DT1067" i="1"/>
  <c r="ES1069" i="1" l="1"/>
  <c r="ER1069" i="1"/>
  <c r="EQ1068" i="1"/>
  <c r="EW1068" i="1"/>
  <c r="DD1068" i="1"/>
  <c r="DI1071" i="1"/>
  <c r="EV1071" i="1" s="1"/>
  <c r="DX1068" i="1"/>
  <c r="DE1067" i="1"/>
  <c r="DT1066" i="1"/>
  <c r="ES1068" i="1" l="1"/>
  <c r="ER1068" i="1"/>
  <c r="EW1067" i="1"/>
  <c r="EQ1067" i="1"/>
  <c r="DI1070" i="1"/>
  <c r="EV1070" i="1" s="1"/>
  <c r="DD1067" i="1"/>
  <c r="DX1067" i="1"/>
  <c r="DE1066" i="1"/>
  <c r="DT1065" i="1"/>
  <c r="ES1067" i="1" l="1"/>
  <c r="ER1067" i="1"/>
  <c r="EQ1066" i="1"/>
  <c r="EW1066" i="1"/>
  <c r="DD1066" i="1"/>
  <c r="DI1069" i="1"/>
  <c r="EV1069" i="1" s="1"/>
  <c r="DX1066" i="1"/>
  <c r="DE1065" i="1"/>
  <c r="DT1064" i="1"/>
  <c r="ES1066" i="1" l="1"/>
  <c r="ER1066" i="1"/>
  <c r="EW1065" i="1"/>
  <c r="EQ1065" i="1"/>
  <c r="DI1068" i="1"/>
  <c r="EV1068" i="1" s="1"/>
  <c r="DD1065" i="1"/>
  <c r="DX1065" i="1"/>
  <c r="DE1064" i="1"/>
  <c r="DT1063" i="1"/>
  <c r="ES1065" i="1" l="1"/>
  <c r="ER1065" i="1"/>
  <c r="EQ1064" i="1"/>
  <c r="EW1064" i="1"/>
  <c r="DD1064" i="1"/>
  <c r="DI1067" i="1"/>
  <c r="EV1067" i="1" s="1"/>
  <c r="DX1064" i="1"/>
  <c r="DE1063" i="1"/>
  <c r="DT1062" i="1"/>
  <c r="ES1064" i="1" l="1"/>
  <c r="ER1064" i="1"/>
  <c r="EQ1063" i="1"/>
  <c r="EW1063" i="1"/>
  <c r="DI1066" i="1"/>
  <c r="EV1066" i="1" s="1"/>
  <c r="DD1063" i="1"/>
  <c r="DX1063" i="1"/>
  <c r="DE1062" i="1"/>
  <c r="DT1061" i="1"/>
  <c r="ES1063" i="1" l="1"/>
  <c r="ER1063" i="1"/>
  <c r="EW1062" i="1"/>
  <c r="EQ1062" i="1"/>
  <c r="DD1062" i="1"/>
  <c r="DI1065" i="1"/>
  <c r="EV1065" i="1" s="1"/>
  <c r="DX1062" i="1"/>
  <c r="DE1061" i="1"/>
  <c r="DT1060" i="1"/>
  <c r="ES1062" i="1" l="1"/>
  <c r="ER1062" i="1"/>
  <c r="EW1061" i="1"/>
  <c r="EQ1061" i="1"/>
  <c r="DI1064" i="1"/>
  <c r="EV1064" i="1" s="1"/>
  <c r="DD1061" i="1"/>
  <c r="DX1061" i="1"/>
  <c r="DE1060" i="1"/>
  <c r="DT1059" i="1"/>
  <c r="ES1061" i="1" l="1"/>
  <c r="ER1061" i="1"/>
  <c r="EQ1060" i="1"/>
  <c r="EW1060" i="1"/>
  <c r="DD1060" i="1"/>
  <c r="DI1063" i="1"/>
  <c r="EV1063" i="1" s="1"/>
  <c r="DX1060" i="1"/>
  <c r="DE1059" i="1"/>
  <c r="DT1058" i="1"/>
  <c r="ES1060" i="1" l="1"/>
  <c r="ER1060" i="1"/>
  <c r="EW1059" i="1"/>
  <c r="EQ1059" i="1"/>
  <c r="DI1062" i="1"/>
  <c r="EV1062" i="1" s="1"/>
  <c r="DD1059" i="1"/>
  <c r="DX1059" i="1"/>
  <c r="DE1058" i="1"/>
  <c r="DT1057" i="1"/>
  <c r="ES1059" i="1" l="1"/>
  <c r="ER1059" i="1"/>
  <c r="EQ1058" i="1"/>
  <c r="EW1058" i="1"/>
  <c r="DD1058" i="1"/>
  <c r="DI1061" i="1"/>
  <c r="EV1061" i="1" s="1"/>
  <c r="DX1058" i="1"/>
  <c r="DE1057" i="1"/>
  <c r="DT1056" i="1"/>
  <c r="ES1058" i="1" l="1"/>
  <c r="ER1058" i="1"/>
  <c r="EW1057" i="1"/>
  <c r="EQ1057" i="1"/>
  <c r="DI1060" i="1"/>
  <c r="EV1060" i="1" s="1"/>
  <c r="DD1057" i="1"/>
  <c r="DX1057" i="1"/>
  <c r="DE1056" i="1"/>
  <c r="DT1055" i="1"/>
  <c r="ES1057" i="1" l="1"/>
  <c r="ER1057" i="1"/>
  <c r="EW1056" i="1"/>
  <c r="EQ1056" i="1"/>
  <c r="DD1056" i="1"/>
  <c r="DI1059" i="1"/>
  <c r="EV1059" i="1" s="1"/>
  <c r="DX1056" i="1"/>
  <c r="DE1055" i="1"/>
  <c r="DT1054" i="1"/>
  <c r="ES1056" i="1" l="1"/>
  <c r="ER1056" i="1"/>
  <c r="EQ1055" i="1"/>
  <c r="EW1055" i="1"/>
  <c r="DI1058" i="1"/>
  <c r="EV1058" i="1" s="1"/>
  <c r="DD1055" i="1"/>
  <c r="DX1055" i="1"/>
  <c r="DE1054" i="1"/>
  <c r="DT1053" i="1"/>
  <c r="ES1055" i="1" l="1"/>
  <c r="ER1055" i="1"/>
  <c r="EW1054" i="1"/>
  <c r="EQ1054" i="1"/>
  <c r="DD1054" i="1"/>
  <c r="DI1057" i="1"/>
  <c r="EV1057" i="1" s="1"/>
  <c r="DX1054" i="1"/>
  <c r="DE1053" i="1"/>
  <c r="DT1052" i="1"/>
  <c r="ES1054" i="1" l="1"/>
  <c r="ER1054" i="1"/>
  <c r="EQ1053" i="1"/>
  <c r="EW1053" i="1"/>
  <c r="DI1056" i="1"/>
  <c r="EV1056" i="1" s="1"/>
  <c r="DD1053" i="1"/>
  <c r="DX1053" i="1"/>
  <c r="DE1052" i="1"/>
  <c r="DT1051" i="1"/>
  <c r="ES1053" i="1" l="1"/>
  <c r="ER1053" i="1"/>
  <c r="EQ1052" i="1"/>
  <c r="EW1052" i="1"/>
  <c r="DD1052" i="1"/>
  <c r="DI1055" i="1"/>
  <c r="EV1055" i="1" s="1"/>
  <c r="DX1052" i="1"/>
  <c r="DE1051" i="1"/>
  <c r="DT1050" i="1"/>
  <c r="ES1052" i="1" l="1"/>
  <c r="ER1052" i="1"/>
  <c r="EW1051" i="1"/>
  <c r="EQ1051" i="1"/>
  <c r="DI1054" i="1"/>
  <c r="EV1054" i="1" s="1"/>
  <c r="DD1051" i="1"/>
  <c r="DX1051" i="1"/>
  <c r="DE1050" i="1"/>
  <c r="DT1049" i="1"/>
  <c r="ES1051" i="1" l="1"/>
  <c r="ER1051" i="1"/>
  <c r="EQ1050" i="1"/>
  <c r="EW1050" i="1"/>
  <c r="DD1050" i="1"/>
  <c r="DI1053" i="1"/>
  <c r="EV1053" i="1" s="1"/>
  <c r="DX1050" i="1"/>
  <c r="DE1049" i="1"/>
  <c r="DT1048" i="1"/>
  <c r="ES1050" i="1" l="1"/>
  <c r="ER1050" i="1"/>
  <c r="EW1049" i="1"/>
  <c r="EQ1049" i="1"/>
  <c r="DI1052" i="1"/>
  <c r="EV1052" i="1" s="1"/>
  <c r="DD1049" i="1"/>
  <c r="DX1049" i="1"/>
  <c r="DE1048" i="1"/>
  <c r="DT1047" i="1"/>
  <c r="ES1049" i="1" l="1"/>
  <c r="ER1049" i="1"/>
  <c r="EW1048" i="1"/>
  <c r="EQ1048" i="1"/>
  <c r="DD1048" i="1"/>
  <c r="DI1051" i="1"/>
  <c r="EV1051" i="1" s="1"/>
  <c r="DX1048" i="1"/>
  <c r="DE1047" i="1"/>
  <c r="DT1046" i="1"/>
  <c r="ES1048" i="1" l="1"/>
  <c r="ER1048" i="1"/>
  <c r="EQ1047" i="1"/>
  <c r="EW1047" i="1"/>
  <c r="DI1050" i="1"/>
  <c r="EV1050" i="1" s="1"/>
  <c r="DD1047" i="1"/>
  <c r="DX1047" i="1"/>
  <c r="DE1046" i="1"/>
  <c r="DT1045" i="1"/>
  <c r="ES1047" i="1" l="1"/>
  <c r="ER1047" i="1"/>
  <c r="EW1046" i="1"/>
  <c r="EQ1046" i="1"/>
  <c r="DD1046" i="1"/>
  <c r="DI1049" i="1"/>
  <c r="EV1049" i="1" s="1"/>
  <c r="DX1046" i="1"/>
  <c r="DE1045" i="1"/>
  <c r="DT1044" i="1"/>
  <c r="ES1046" i="1" l="1"/>
  <c r="ER1046" i="1"/>
  <c r="EQ1045" i="1"/>
  <c r="EW1045" i="1"/>
  <c r="DI1048" i="1"/>
  <c r="EV1048" i="1" s="1"/>
  <c r="DD1045" i="1"/>
  <c r="DX1045" i="1"/>
  <c r="DE1044" i="1"/>
  <c r="DT1043" i="1"/>
  <c r="ES1045" i="1" l="1"/>
  <c r="ER1045" i="1"/>
  <c r="EQ1044" i="1"/>
  <c r="EW1044" i="1"/>
  <c r="DD1044" i="1"/>
  <c r="DI1047" i="1"/>
  <c r="EV1047" i="1" s="1"/>
  <c r="DX1044" i="1"/>
  <c r="DE1043" i="1"/>
  <c r="DT1042" i="1"/>
  <c r="ES1044" i="1" l="1"/>
  <c r="ER1044" i="1"/>
  <c r="EW1043" i="1"/>
  <c r="EQ1043" i="1"/>
  <c r="DI1046" i="1"/>
  <c r="EV1046" i="1" s="1"/>
  <c r="DD1043" i="1"/>
  <c r="DX1043" i="1"/>
  <c r="DE1042" i="1"/>
  <c r="DT1041" i="1"/>
  <c r="ES1043" i="1" l="1"/>
  <c r="ER1043" i="1"/>
  <c r="EQ1042" i="1"/>
  <c r="EW1042" i="1"/>
  <c r="DD1042" i="1"/>
  <c r="DI1045" i="1"/>
  <c r="EV1045" i="1" s="1"/>
  <c r="DX1042" i="1"/>
  <c r="DE1041" i="1"/>
  <c r="DT1040" i="1"/>
  <c r="ES1042" i="1" l="1"/>
  <c r="ER1042" i="1"/>
  <c r="EW1041" i="1"/>
  <c r="EQ1041" i="1"/>
  <c r="DI1044" i="1"/>
  <c r="EV1044" i="1" s="1"/>
  <c r="DD1041" i="1"/>
  <c r="DX1041" i="1"/>
  <c r="DE1040" i="1"/>
  <c r="DT1039" i="1"/>
  <c r="ES1041" i="1" l="1"/>
  <c r="ER1041" i="1"/>
  <c r="EW1040" i="1"/>
  <c r="EQ1040" i="1"/>
  <c r="DD1040" i="1"/>
  <c r="DI1043" i="1"/>
  <c r="EV1043" i="1" s="1"/>
  <c r="DX1040" i="1"/>
  <c r="DE1039" i="1"/>
  <c r="DT1038" i="1"/>
  <c r="ES1040" i="1" l="1"/>
  <c r="ER1040" i="1"/>
  <c r="EQ1039" i="1"/>
  <c r="EW1039" i="1"/>
  <c r="DI1042" i="1"/>
  <c r="EV1042" i="1" s="1"/>
  <c r="DD1039" i="1"/>
  <c r="DX1039" i="1"/>
  <c r="DE1038" i="1"/>
  <c r="DT1037" i="1"/>
  <c r="ES1039" i="1" l="1"/>
  <c r="ER1039" i="1"/>
  <c r="EW1038" i="1"/>
  <c r="EQ1038" i="1"/>
  <c r="DD1038" i="1"/>
  <c r="DI1041" i="1"/>
  <c r="EV1041" i="1" s="1"/>
  <c r="DX1038" i="1"/>
  <c r="DE1037" i="1"/>
  <c r="DT1036" i="1"/>
  <c r="ES1038" i="1" l="1"/>
  <c r="ER1038" i="1"/>
  <c r="EQ1037" i="1"/>
  <c r="EW1037" i="1"/>
  <c r="DI1040" i="1"/>
  <c r="EV1040" i="1" s="1"/>
  <c r="DD1037" i="1"/>
  <c r="DX1037" i="1"/>
  <c r="DE1036" i="1"/>
  <c r="DT1035" i="1"/>
  <c r="ES1037" i="1" l="1"/>
  <c r="ER1037" i="1"/>
  <c r="EQ1036" i="1"/>
  <c r="EW1036" i="1"/>
  <c r="DD1036" i="1"/>
  <c r="DI1039" i="1"/>
  <c r="EV1039" i="1" s="1"/>
  <c r="DX1036" i="1"/>
  <c r="DE1035" i="1"/>
  <c r="DT1034" i="1"/>
  <c r="ES1036" i="1" l="1"/>
  <c r="ER1036" i="1"/>
  <c r="EW1035" i="1"/>
  <c r="EQ1035" i="1"/>
  <c r="DI1038" i="1"/>
  <c r="EV1038" i="1" s="1"/>
  <c r="DD1035" i="1"/>
  <c r="DX1035" i="1"/>
  <c r="DE1034" i="1"/>
  <c r="DT1033" i="1"/>
  <c r="ES1035" i="1" l="1"/>
  <c r="ER1035" i="1"/>
  <c r="EQ1034" i="1"/>
  <c r="EW1034" i="1"/>
  <c r="DD1034" i="1"/>
  <c r="DI1037" i="1"/>
  <c r="EV1037" i="1" s="1"/>
  <c r="DX1034" i="1"/>
  <c r="DE1033" i="1"/>
  <c r="DT1032" i="1"/>
  <c r="ES1034" i="1" l="1"/>
  <c r="ER1034" i="1"/>
  <c r="EW1033" i="1"/>
  <c r="EQ1033" i="1"/>
  <c r="DI1036" i="1"/>
  <c r="EV1036" i="1" s="1"/>
  <c r="DD1033" i="1"/>
  <c r="DX1033" i="1"/>
  <c r="DE1032" i="1"/>
  <c r="DT1031" i="1"/>
  <c r="ES1033" i="1" l="1"/>
  <c r="ER1033" i="1"/>
  <c r="EW1032" i="1"/>
  <c r="EQ1032" i="1"/>
  <c r="DD1032" i="1"/>
  <c r="DI1035" i="1"/>
  <c r="EV1035" i="1" s="1"/>
  <c r="DX1032" i="1"/>
  <c r="DE1031" i="1"/>
  <c r="DT1030" i="1"/>
  <c r="ES1032" i="1" l="1"/>
  <c r="ER1032" i="1"/>
  <c r="EQ1031" i="1"/>
  <c r="EW1031" i="1"/>
  <c r="DI1034" i="1"/>
  <c r="EV1034" i="1" s="1"/>
  <c r="DD1031" i="1"/>
  <c r="DX1031" i="1"/>
  <c r="DE1030" i="1"/>
  <c r="DT1029" i="1"/>
  <c r="ES1031" i="1" l="1"/>
  <c r="ER1031" i="1"/>
  <c r="EW1030" i="1"/>
  <c r="EQ1030" i="1"/>
  <c r="DD1030" i="1"/>
  <c r="DI1033" i="1"/>
  <c r="EV1033" i="1" s="1"/>
  <c r="DX1030" i="1"/>
  <c r="DE1029" i="1"/>
  <c r="DT1028" i="1"/>
  <c r="ES1030" i="1" l="1"/>
  <c r="ER1030" i="1"/>
  <c r="EQ1029" i="1"/>
  <c r="EW1029" i="1"/>
  <c r="DI1032" i="1"/>
  <c r="EV1032" i="1" s="1"/>
  <c r="DD1029" i="1"/>
  <c r="DX1029" i="1"/>
  <c r="DE1028" i="1"/>
  <c r="DT1027" i="1"/>
  <c r="ES1029" i="1" l="1"/>
  <c r="ER1029" i="1"/>
  <c r="EQ1028" i="1"/>
  <c r="EW1028" i="1"/>
  <c r="DD1028" i="1"/>
  <c r="DI1031" i="1"/>
  <c r="EV1031" i="1" s="1"/>
  <c r="DX1028" i="1"/>
  <c r="DE1027" i="1"/>
  <c r="DT1026" i="1"/>
  <c r="ES1028" i="1" l="1"/>
  <c r="ER1028" i="1"/>
  <c r="EW1027" i="1"/>
  <c r="EQ1027" i="1"/>
  <c r="DI1030" i="1"/>
  <c r="EV1030" i="1" s="1"/>
  <c r="DD1027" i="1"/>
  <c r="DX1027" i="1"/>
  <c r="DE1026" i="1"/>
  <c r="DT1025" i="1"/>
  <c r="ES1027" i="1" l="1"/>
  <c r="ER1027" i="1"/>
  <c r="EQ1026" i="1"/>
  <c r="EW1026" i="1"/>
  <c r="DD1026" i="1"/>
  <c r="DI1029" i="1"/>
  <c r="EV1029" i="1" s="1"/>
  <c r="DX1026" i="1"/>
  <c r="DE1025" i="1"/>
  <c r="DT1024" i="1"/>
  <c r="ES1026" i="1" l="1"/>
  <c r="ER1026" i="1"/>
  <c r="EW1025" i="1"/>
  <c r="EQ1025" i="1"/>
  <c r="DI1028" i="1"/>
  <c r="EV1028" i="1" s="1"/>
  <c r="DD1025" i="1"/>
  <c r="DX1025" i="1"/>
  <c r="DE1024" i="1"/>
  <c r="DT1023" i="1"/>
  <c r="ES1025" i="1" l="1"/>
  <c r="ER1025" i="1"/>
  <c r="EW1024" i="1"/>
  <c r="EQ1024" i="1"/>
  <c r="DD1024" i="1"/>
  <c r="DI1027" i="1"/>
  <c r="EV1027" i="1" s="1"/>
  <c r="DX1024" i="1"/>
  <c r="DE1023" i="1"/>
  <c r="DT1022" i="1"/>
  <c r="ES1024" i="1" l="1"/>
  <c r="ER1024" i="1"/>
  <c r="EQ1023" i="1"/>
  <c r="EW1023" i="1"/>
  <c r="DI1026" i="1"/>
  <c r="EV1026" i="1" s="1"/>
  <c r="DD1023" i="1"/>
  <c r="DX1023" i="1"/>
  <c r="DE1022" i="1"/>
  <c r="DT1021" i="1"/>
  <c r="ES1023" i="1" l="1"/>
  <c r="ER1023" i="1"/>
  <c r="EW1022" i="1"/>
  <c r="EQ1022" i="1"/>
  <c r="DD1022" i="1"/>
  <c r="DI1025" i="1"/>
  <c r="EV1025" i="1" s="1"/>
  <c r="DX1022" i="1"/>
  <c r="DE1021" i="1"/>
  <c r="DT1020" i="1"/>
  <c r="ES1022" i="1" l="1"/>
  <c r="ER1022" i="1"/>
  <c r="EQ1021" i="1"/>
  <c r="EW1021" i="1"/>
  <c r="DI1024" i="1"/>
  <c r="EV1024" i="1" s="1"/>
  <c r="DD1021" i="1"/>
  <c r="DX1021" i="1"/>
  <c r="DE1020" i="1"/>
  <c r="DT1019" i="1"/>
  <c r="ES1021" i="1" l="1"/>
  <c r="ER1021" i="1"/>
  <c r="EQ1020" i="1"/>
  <c r="EW1020" i="1"/>
  <c r="DD1020" i="1"/>
  <c r="DI1023" i="1"/>
  <c r="EV1023" i="1" s="1"/>
  <c r="DX1020" i="1"/>
  <c r="DE1019" i="1"/>
  <c r="DT1018" i="1"/>
  <c r="ES1020" i="1" l="1"/>
  <c r="ER1020" i="1"/>
  <c r="EW1019" i="1"/>
  <c r="EQ1019" i="1"/>
  <c r="DI1022" i="1"/>
  <c r="EV1022" i="1" s="1"/>
  <c r="DD1019" i="1"/>
  <c r="DX1019" i="1"/>
  <c r="DE1018" i="1"/>
  <c r="DT1017" i="1"/>
  <c r="ES1019" i="1" l="1"/>
  <c r="ER1019" i="1"/>
  <c r="EQ1018" i="1"/>
  <c r="EW1018" i="1"/>
  <c r="DD1018" i="1"/>
  <c r="DI1021" i="1"/>
  <c r="EV1021" i="1" s="1"/>
  <c r="DX1018" i="1"/>
  <c r="DE1017" i="1"/>
  <c r="DT1016" i="1"/>
  <c r="ES1018" i="1" l="1"/>
  <c r="ER1018" i="1"/>
  <c r="EW1017" i="1"/>
  <c r="EQ1017" i="1"/>
  <c r="DI1020" i="1"/>
  <c r="EV1020" i="1" s="1"/>
  <c r="DD1017" i="1"/>
  <c r="DX1017" i="1"/>
  <c r="DE1016" i="1"/>
  <c r="DT1015" i="1"/>
  <c r="ES1017" i="1" l="1"/>
  <c r="ER1017" i="1"/>
  <c r="EW1016" i="1"/>
  <c r="EQ1016" i="1"/>
  <c r="DD1016" i="1"/>
  <c r="DI1019" i="1"/>
  <c r="EV1019" i="1" s="1"/>
  <c r="DX1016" i="1"/>
  <c r="DE1015" i="1"/>
  <c r="DT1014" i="1"/>
  <c r="ES1016" i="1" l="1"/>
  <c r="ER1016" i="1"/>
  <c r="EQ1015" i="1"/>
  <c r="EW1015" i="1"/>
  <c r="DI1018" i="1"/>
  <c r="EV1018" i="1" s="1"/>
  <c r="DD1015" i="1"/>
  <c r="DX1015" i="1"/>
  <c r="DE1014" i="1"/>
  <c r="DT1013" i="1"/>
  <c r="ES1015" i="1" l="1"/>
  <c r="ER1015" i="1"/>
  <c r="EW1014" i="1"/>
  <c r="EQ1014" i="1"/>
  <c r="DD1014" i="1"/>
  <c r="DI1017" i="1"/>
  <c r="EV1017" i="1" s="1"/>
  <c r="DX1014" i="1"/>
  <c r="DE1013" i="1"/>
  <c r="DT1012" i="1"/>
  <c r="ES1014" i="1" l="1"/>
  <c r="ER1014" i="1"/>
  <c r="EQ1013" i="1"/>
  <c r="EW1013" i="1"/>
  <c r="DI1016" i="1"/>
  <c r="EV1016" i="1" s="1"/>
  <c r="DD1013" i="1"/>
  <c r="DX1013" i="1"/>
  <c r="DE1012" i="1"/>
  <c r="DT1011" i="1"/>
  <c r="ES1013" i="1" l="1"/>
  <c r="ER1013" i="1"/>
  <c r="EQ1012" i="1"/>
  <c r="EW1012" i="1"/>
  <c r="DD1012" i="1"/>
  <c r="DI1015" i="1"/>
  <c r="EV1015" i="1" s="1"/>
  <c r="DX1012" i="1"/>
  <c r="DE1011" i="1"/>
  <c r="DT1010" i="1"/>
  <c r="ES1012" i="1" l="1"/>
  <c r="ER1012" i="1"/>
  <c r="EW1011" i="1"/>
  <c r="EQ1011" i="1"/>
  <c r="DI1014" i="1"/>
  <c r="EV1014" i="1" s="1"/>
  <c r="DD1011" i="1"/>
  <c r="DX1011" i="1"/>
  <c r="DE1010" i="1"/>
  <c r="DT1009" i="1"/>
  <c r="ES1011" i="1" l="1"/>
  <c r="ER1011" i="1"/>
  <c r="EQ1010" i="1"/>
  <c r="EW1010" i="1"/>
  <c r="DD1010" i="1"/>
  <c r="DI1013" i="1"/>
  <c r="EV1013" i="1" s="1"/>
  <c r="DX1010" i="1"/>
  <c r="DE1009" i="1"/>
  <c r="DT1008" i="1"/>
  <c r="ES1010" i="1" l="1"/>
  <c r="ER1010" i="1"/>
  <c r="EW1009" i="1"/>
  <c r="EQ1009" i="1"/>
  <c r="DI1012" i="1"/>
  <c r="EV1012" i="1" s="1"/>
  <c r="DD1009" i="1"/>
  <c r="DX1009" i="1"/>
  <c r="DE1008" i="1"/>
  <c r="DT1007" i="1"/>
  <c r="ES1009" i="1" l="1"/>
  <c r="ER1009" i="1"/>
  <c r="EW1008" i="1"/>
  <c r="EQ1008" i="1"/>
  <c r="DD1008" i="1"/>
  <c r="DI1011" i="1"/>
  <c r="EV1011" i="1" s="1"/>
  <c r="DX1008" i="1"/>
  <c r="DE1007" i="1"/>
  <c r="DT1006" i="1"/>
  <c r="ES1008" i="1" l="1"/>
  <c r="ER1008" i="1"/>
  <c r="EQ1007" i="1"/>
  <c r="EW1007" i="1"/>
  <c r="DI1010" i="1"/>
  <c r="EV1010" i="1" s="1"/>
  <c r="DD1007" i="1"/>
  <c r="DX1007" i="1"/>
  <c r="DE1006" i="1"/>
  <c r="DT1005" i="1"/>
  <c r="ES1007" i="1" l="1"/>
  <c r="ER1007" i="1"/>
  <c r="EW1006" i="1"/>
  <c r="EQ1006" i="1"/>
  <c r="DD1006" i="1"/>
  <c r="DI1009" i="1"/>
  <c r="EV1009" i="1" s="1"/>
  <c r="DX1006" i="1"/>
  <c r="DE1005" i="1"/>
  <c r="DT1004" i="1"/>
  <c r="ES1006" i="1" l="1"/>
  <c r="ER1006" i="1"/>
  <c r="EQ1005" i="1"/>
  <c r="EW1005" i="1"/>
  <c r="DI1008" i="1"/>
  <c r="EV1008" i="1" s="1"/>
  <c r="DD1005" i="1"/>
  <c r="DX1005" i="1"/>
  <c r="DE1004" i="1"/>
  <c r="DT1003" i="1"/>
  <c r="ES1005" i="1" l="1"/>
  <c r="ER1005" i="1"/>
  <c r="EQ1004" i="1"/>
  <c r="EW1004" i="1"/>
  <c r="DD1004" i="1"/>
  <c r="DI1007" i="1"/>
  <c r="EV1007" i="1" s="1"/>
  <c r="DX1004" i="1"/>
  <c r="DE1003" i="1"/>
  <c r="DT1002" i="1"/>
  <c r="ES1004" i="1" l="1"/>
  <c r="ER1004" i="1"/>
  <c r="EW1003" i="1"/>
  <c r="EQ1003" i="1"/>
  <c r="DI1006" i="1"/>
  <c r="EV1006" i="1" s="1"/>
  <c r="DD1003" i="1"/>
  <c r="DX1003" i="1"/>
  <c r="DE1002" i="1"/>
  <c r="DT1001" i="1"/>
  <c r="ES1003" i="1" l="1"/>
  <c r="ER1003" i="1"/>
  <c r="EQ1002" i="1"/>
  <c r="EW1002" i="1"/>
  <c r="DD1002" i="1"/>
  <c r="DI1005" i="1"/>
  <c r="EV1005" i="1" s="1"/>
  <c r="DX1002" i="1"/>
  <c r="DE1001" i="1"/>
  <c r="DT1000" i="1"/>
  <c r="ES1002" i="1" l="1"/>
  <c r="ER1002" i="1"/>
  <c r="EW1001" i="1"/>
  <c r="EQ1001" i="1"/>
  <c r="DI1004" i="1"/>
  <c r="EV1004" i="1" s="1"/>
  <c r="DD1001" i="1"/>
  <c r="DX1001" i="1"/>
  <c r="DE1000" i="1"/>
  <c r="DT999" i="1"/>
  <c r="ES1001" i="1" l="1"/>
  <c r="ER1001" i="1"/>
  <c r="EW1000" i="1"/>
  <c r="EQ1000" i="1"/>
  <c r="DD1000" i="1"/>
  <c r="DI1003" i="1"/>
  <c r="EV1003" i="1" s="1"/>
  <c r="DX1000" i="1"/>
  <c r="DE999" i="1"/>
  <c r="DT998" i="1"/>
  <c r="ES1000" i="1" l="1"/>
  <c r="ER1000" i="1"/>
  <c r="EQ999" i="1"/>
  <c r="EW999" i="1"/>
  <c r="DI1002" i="1"/>
  <c r="EV1002" i="1" s="1"/>
  <c r="DD999" i="1"/>
  <c r="DX999" i="1"/>
  <c r="DE998" i="1"/>
  <c r="DT997" i="1"/>
  <c r="ES999" i="1" l="1"/>
  <c r="ER999" i="1"/>
  <c r="EW998" i="1"/>
  <c r="EQ998" i="1"/>
  <c r="DD998" i="1"/>
  <c r="DI1001" i="1"/>
  <c r="EV1001" i="1" s="1"/>
  <c r="DX998" i="1"/>
  <c r="DE997" i="1"/>
  <c r="DT996" i="1"/>
  <c r="ES998" i="1" l="1"/>
  <c r="ER998" i="1"/>
  <c r="EQ997" i="1"/>
  <c r="EW997" i="1"/>
  <c r="DI1000" i="1"/>
  <c r="EV1000" i="1" s="1"/>
  <c r="DD997" i="1"/>
  <c r="DX997" i="1"/>
  <c r="DE996" i="1"/>
  <c r="DT995" i="1"/>
  <c r="ES997" i="1" l="1"/>
  <c r="ER997" i="1"/>
  <c r="EW996" i="1"/>
  <c r="EQ996" i="1"/>
  <c r="DD996" i="1"/>
  <c r="DI999" i="1"/>
  <c r="EV999" i="1" s="1"/>
  <c r="DX996" i="1"/>
  <c r="DE995" i="1"/>
  <c r="DT994" i="1"/>
  <c r="ES996" i="1" l="1"/>
  <c r="ER996" i="1"/>
  <c r="EW995" i="1"/>
  <c r="EQ995" i="1"/>
  <c r="DI998" i="1"/>
  <c r="EV998" i="1" s="1"/>
  <c r="DD995" i="1"/>
  <c r="DX995" i="1"/>
  <c r="DE994" i="1"/>
  <c r="DT993" i="1"/>
  <c r="ES995" i="1" l="1"/>
  <c r="ER995" i="1"/>
  <c r="EQ994" i="1"/>
  <c r="EW994" i="1"/>
  <c r="DD994" i="1"/>
  <c r="DI997" i="1"/>
  <c r="EV997" i="1" s="1"/>
  <c r="DX994" i="1"/>
  <c r="DE993" i="1"/>
  <c r="DT992" i="1"/>
  <c r="ES994" i="1" l="1"/>
  <c r="ER994" i="1"/>
  <c r="EW993" i="1"/>
  <c r="EQ993" i="1"/>
  <c r="DI996" i="1"/>
  <c r="EV996" i="1" s="1"/>
  <c r="DD993" i="1"/>
  <c r="DX993" i="1"/>
  <c r="DE992" i="1"/>
  <c r="DT991" i="1"/>
  <c r="ES993" i="1" l="1"/>
  <c r="ER993" i="1"/>
  <c r="EQ992" i="1"/>
  <c r="EW992" i="1"/>
  <c r="DD992" i="1"/>
  <c r="DI995" i="1"/>
  <c r="EV995" i="1" s="1"/>
  <c r="DX992" i="1"/>
  <c r="DE991" i="1"/>
  <c r="DT990" i="1"/>
  <c r="ES992" i="1" l="1"/>
  <c r="ER992" i="1"/>
  <c r="EQ991" i="1"/>
  <c r="EW991" i="1"/>
  <c r="DI994" i="1"/>
  <c r="EV994" i="1" s="1"/>
  <c r="DD991" i="1"/>
  <c r="DX991" i="1"/>
  <c r="DE990" i="1"/>
  <c r="DT989" i="1"/>
  <c r="ES991" i="1" l="1"/>
  <c r="ER991" i="1"/>
  <c r="EW990" i="1"/>
  <c r="EQ990" i="1"/>
  <c r="DD990" i="1"/>
  <c r="DI993" i="1"/>
  <c r="EV993" i="1" s="1"/>
  <c r="DX990" i="1"/>
  <c r="DE989" i="1"/>
  <c r="DT988" i="1"/>
  <c r="ES990" i="1" l="1"/>
  <c r="ER990" i="1"/>
  <c r="EQ989" i="1"/>
  <c r="EW989" i="1"/>
  <c r="DI992" i="1"/>
  <c r="EV992" i="1" s="1"/>
  <c r="DD989" i="1"/>
  <c r="DX989" i="1"/>
  <c r="DE988" i="1"/>
  <c r="DT987" i="1"/>
  <c r="ES989" i="1" l="1"/>
  <c r="ER989" i="1"/>
  <c r="EW988" i="1"/>
  <c r="EQ988" i="1"/>
  <c r="DD988" i="1"/>
  <c r="DI991" i="1"/>
  <c r="EV991" i="1" s="1"/>
  <c r="DX988" i="1"/>
  <c r="DE987" i="1"/>
  <c r="DT986" i="1"/>
  <c r="ES988" i="1" l="1"/>
  <c r="ER988" i="1"/>
  <c r="EW987" i="1"/>
  <c r="EQ987" i="1"/>
  <c r="DI990" i="1"/>
  <c r="EV990" i="1" s="1"/>
  <c r="DD987" i="1"/>
  <c r="DX987" i="1"/>
  <c r="DE986" i="1"/>
  <c r="DT985" i="1"/>
  <c r="ES987" i="1" l="1"/>
  <c r="ER987" i="1"/>
  <c r="EQ986" i="1"/>
  <c r="EW986" i="1"/>
  <c r="DD986" i="1"/>
  <c r="DI989" i="1"/>
  <c r="EV989" i="1" s="1"/>
  <c r="DX986" i="1"/>
  <c r="DE985" i="1"/>
  <c r="DT984" i="1"/>
  <c r="ES986" i="1" l="1"/>
  <c r="ER986" i="1"/>
  <c r="EW985" i="1"/>
  <c r="EQ985" i="1"/>
  <c r="DI988" i="1"/>
  <c r="EV988" i="1" s="1"/>
  <c r="DD985" i="1"/>
  <c r="DX985" i="1"/>
  <c r="DE984" i="1"/>
  <c r="DT983" i="1"/>
  <c r="ES985" i="1" l="1"/>
  <c r="ER985" i="1"/>
  <c r="EQ984" i="1"/>
  <c r="EW984" i="1"/>
  <c r="DD984" i="1"/>
  <c r="DI987" i="1"/>
  <c r="EV987" i="1" s="1"/>
  <c r="DX984" i="1"/>
  <c r="DE983" i="1"/>
  <c r="DT982" i="1"/>
  <c r="ES984" i="1" l="1"/>
  <c r="ER984" i="1"/>
  <c r="EQ983" i="1"/>
  <c r="EW983" i="1"/>
  <c r="DI986" i="1"/>
  <c r="EV986" i="1" s="1"/>
  <c r="DD983" i="1"/>
  <c r="DX983" i="1"/>
  <c r="DE982" i="1"/>
  <c r="DT981" i="1"/>
  <c r="ES983" i="1" l="1"/>
  <c r="ER983" i="1"/>
  <c r="EW982" i="1"/>
  <c r="EQ982" i="1"/>
  <c r="DD982" i="1"/>
  <c r="DI985" i="1"/>
  <c r="EV985" i="1" s="1"/>
  <c r="DX982" i="1"/>
  <c r="DE981" i="1"/>
  <c r="DT980" i="1"/>
  <c r="ES982" i="1" l="1"/>
  <c r="ER982" i="1"/>
  <c r="EQ981" i="1"/>
  <c r="EW981" i="1"/>
  <c r="DI984" i="1"/>
  <c r="EV984" i="1" s="1"/>
  <c r="DD981" i="1"/>
  <c r="DX981" i="1"/>
  <c r="DE980" i="1"/>
  <c r="DT979" i="1"/>
  <c r="ES981" i="1" l="1"/>
  <c r="ER981" i="1"/>
  <c r="EW980" i="1"/>
  <c r="EQ980" i="1"/>
  <c r="DD980" i="1"/>
  <c r="DI983" i="1"/>
  <c r="EV983" i="1" s="1"/>
  <c r="DX980" i="1"/>
  <c r="DE979" i="1"/>
  <c r="DT978" i="1"/>
  <c r="ES980" i="1" l="1"/>
  <c r="ER980" i="1"/>
  <c r="EW979" i="1"/>
  <c r="EQ979" i="1"/>
  <c r="DI982" i="1"/>
  <c r="EV982" i="1" s="1"/>
  <c r="DD979" i="1"/>
  <c r="DX979" i="1"/>
  <c r="DE978" i="1"/>
  <c r="DT977" i="1"/>
  <c r="ES979" i="1" l="1"/>
  <c r="ER979" i="1"/>
  <c r="EW978" i="1"/>
  <c r="EQ978" i="1"/>
  <c r="DD978" i="1"/>
  <c r="DI981" i="1"/>
  <c r="EV981" i="1" s="1"/>
  <c r="DX978" i="1"/>
  <c r="DE977" i="1"/>
  <c r="DT976" i="1"/>
  <c r="ES978" i="1" l="1"/>
  <c r="ER978" i="1"/>
  <c r="EQ977" i="1"/>
  <c r="EW977" i="1"/>
  <c r="DI980" i="1"/>
  <c r="EV980" i="1" s="1"/>
  <c r="DD977" i="1"/>
  <c r="DX977" i="1"/>
  <c r="DE976" i="1"/>
  <c r="DT975" i="1"/>
  <c r="ES977" i="1" l="1"/>
  <c r="ER977" i="1"/>
  <c r="EW976" i="1"/>
  <c r="EQ976" i="1"/>
  <c r="DD976" i="1"/>
  <c r="DI979" i="1"/>
  <c r="EV979" i="1" s="1"/>
  <c r="DX976" i="1"/>
  <c r="DE975" i="1"/>
  <c r="DT974" i="1"/>
  <c r="ES976" i="1" l="1"/>
  <c r="ER976" i="1"/>
  <c r="EQ975" i="1"/>
  <c r="EW975" i="1"/>
  <c r="DI978" i="1"/>
  <c r="EV978" i="1" s="1"/>
  <c r="DD975" i="1"/>
  <c r="DX975" i="1"/>
  <c r="DE974" i="1"/>
  <c r="DT973" i="1"/>
  <c r="ES975" i="1" l="1"/>
  <c r="ER975" i="1"/>
  <c r="EQ974" i="1"/>
  <c r="EW974" i="1"/>
  <c r="DD974" i="1"/>
  <c r="DI977" i="1"/>
  <c r="EV977" i="1" s="1"/>
  <c r="DX974" i="1"/>
  <c r="DE973" i="1"/>
  <c r="DT972" i="1"/>
  <c r="ES974" i="1" l="1"/>
  <c r="ER974" i="1"/>
  <c r="EW973" i="1"/>
  <c r="EQ973" i="1"/>
  <c r="DI976" i="1"/>
  <c r="EV976" i="1" s="1"/>
  <c r="DD973" i="1"/>
  <c r="DX973" i="1"/>
  <c r="DE972" i="1"/>
  <c r="DT971" i="1"/>
  <c r="ES973" i="1" l="1"/>
  <c r="ER973" i="1"/>
  <c r="EQ972" i="1"/>
  <c r="EW972" i="1"/>
  <c r="DD972" i="1"/>
  <c r="DI975" i="1"/>
  <c r="EV975" i="1" s="1"/>
  <c r="DX972" i="1"/>
  <c r="DE971" i="1"/>
  <c r="DT970" i="1"/>
  <c r="ES972" i="1" l="1"/>
  <c r="ER972" i="1"/>
  <c r="EW971" i="1"/>
  <c r="EQ971" i="1"/>
  <c r="DI974" i="1"/>
  <c r="EV974" i="1" s="1"/>
  <c r="DD971" i="1"/>
  <c r="DX971" i="1"/>
  <c r="DE970" i="1"/>
  <c r="DT969" i="1"/>
  <c r="ES971" i="1" l="1"/>
  <c r="ER971" i="1"/>
  <c r="EW970" i="1"/>
  <c r="EQ970" i="1"/>
  <c r="DD970" i="1"/>
  <c r="DI973" i="1"/>
  <c r="EV973" i="1" s="1"/>
  <c r="DX970" i="1"/>
  <c r="DE969" i="1"/>
  <c r="DT968" i="1"/>
  <c r="ES970" i="1" l="1"/>
  <c r="ER970" i="1"/>
  <c r="EQ969" i="1"/>
  <c r="EW969" i="1"/>
  <c r="DI972" i="1"/>
  <c r="EV972" i="1" s="1"/>
  <c r="DD969" i="1"/>
  <c r="DX969" i="1"/>
  <c r="DE968" i="1"/>
  <c r="DT967" i="1"/>
  <c r="ES969" i="1" l="1"/>
  <c r="ER969" i="1"/>
  <c r="EW968" i="1"/>
  <c r="EQ968" i="1"/>
  <c r="DD968" i="1"/>
  <c r="DI971" i="1"/>
  <c r="EV971" i="1" s="1"/>
  <c r="DX968" i="1"/>
  <c r="DE967" i="1"/>
  <c r="DT966" i="1"/>
  <c r="ES968" i="1" l="1"/>
  <c r="ER968" i="1"/>
  <c r="EQ967" i="1"/>
  <c r="EW967" i="1"/>
  <c r="DI970" i="1"/>
  <c r="EV970" i="1" s="1"/>
  <c r="DD967" i="1"/>
  <c r="DX967" i="1"/>
  <c r="DE966" i="1"/>
  <c r="DT965" i="1"/>
  <c r="ES967" i="1" l="1"/>
  <c r="ER967" i="1"/>
  <c r="EQ966" i="1"/>
  <c r="EW966" i="1"/>
  <c r="DD966" i="1"/>
  <c r="DI969" i="1"/>
  <c r="EV969" i="1" s="1"/>
  <c r="DX966" i="1"/>
  <c r="DE965" i="1"/>
  <c r="DT964" i="1"/>
  <c r="ES966" i="1" l="1"/>
  <c r="ER966" i="1"/>
  <c r="EW965" i="1"/>
  <c r="EQ965" i="1"/>
  <c r="DI968" i="1"/>
  <c r="EV968" i="1" s="1"/>
  <c r="DD965" i="1"/>
  <c r="DX965" i="1"/>
  <c r="DE964" i="1"/>
  <c r="DT963" i="1"/>
  <c r="ES965" i="1" l="1"/>
  <c r="ER965" i="1"/>
  <c r="EQ964" i="1"/>
  <c r="EW964" i="1"/>
  <c r="DD964" i="1"/>
  <c r="DI967" i="1"/>
  <c r="EV967" i="1" s="1"/>
  <c r="DX964" i="1"/>
  <c r="DE963" i="1"/>
  <c r="DT962" i="1"/>
  <c r="ES964" i="1" l="1"/>
  <c r="ER964" i="1"/>
  <c r="EW963" i="1"/>
  <c r="EQ963" i="1"/>
  <c r="DI966" i="1"/>
  <c r="EV966" i="1" s="1"/>
  <c r="DD963" i="1"/>
  <c r="DX963" i="1"/>
  <c r="DE962" i="1"/>
  <c r="DT961" i="1"/>
  <c r="ES963" i="1" l="1"/>
  <c r="ER963" i="1"/>
  <c r="EW962" i="1"/>
  <c r="EQ962" i="1"/>
  <c r="DD962" i="1"/>
  <c r="DI965" i="1"/>
  <c r="EV965" i="1" s="1"/>
  <c r="DX962" i="1"/>
  <c r="DE961" i="1"/>
  <c r="DT960" i="1"/>
  <c r="ES962" i="1" l="1"/>
  <c r="ER962" i="1"/>
  <c r="EQ961" i="1"/>
  <c r="EW961" i="1"/>
  <c r="DI964" i="1"/>
  <c r="EV964" i="1" s="1"/>
  <c r="DD961" i="1"/>
  <c r="DX961" i="1"/>
  <c r="DE960" i="1"/>
  <c r="DT959" i="1"/>
  <c r="ES961" i="1" l="1"/>
  <c r="ER961" i="1"/>
  <c r="EW960" i="1"/>
  <c r="EQ960" i="1"/>
  <c r="DD960" i="1"/>
  <c r="DI963" i="1"/>
  <c r="EV963" i="1" s="1"/>
  <c r="DX960" i="1"/>
  <c r="DE959" i="1"/>
  <c r="DT958" i="1"/>
  <c r="ES960" i="1" l="1"/>
  <c r="ER960" i="1"/>
  <c r="EQ959" i="1"/>
  <c r="EW959" i="1"/>
  <c r="DI962" i="1"/>
  <c r="EV962" i="1" s="1"/>
  <c r="DD959" i="1"/>
  <c r="DX959" i="1"/>
  <c r="DE958" i="1"/>
  <c r="DT957" i="1"/>
  <c r="ES959" i="1" l="1"/>
  <c r="ER959" i="1"/>
  <c r="EQ958" i="1"/>
  <c r="EW958" i="1"/>
  <c r="DD958" i="1"/>
  <c r="DI961" i="1"/>
  <c r="EV961" i="1" s="1"/>
  <c r="DX958" i="1"/>
  <c r="DE957" i="1"/>
  <c r="DT956" i="1"/>
  <c r="ES958" i="1" l="1"/>
  <c r="ER958" i="1"/>
  <c r="EW957" i="1"/>
  <c r="EQ957" i="1"/>
  <c r="DI960" i="1"/>
  <c r="EV960" i="1" s="1"/>
  <c r="DD957" i="1"/>
  <c r="DX957" i="1"/>
  <c r="DE956" i="1"/>
  <c r="DT955" i="1"/>
  <c r="ES957" i="1" l="1"/>
  <c r="ER957" i="1"/>
  <c r="EQ956" i="1"/>
  <c r="EW956" i="1"/>
  <c r="DD956" i="1"/>
  <c r="DI959" i="1"/>
  <c r="EV959" i="1" s="1"/>
  <c r="DX956" i="1"/>
  <c r="DE955" i="1"/>
  <c r="DT954" i="1"/>
  <c r="ES956" i="1" l="1"/>
  <c r="ER956" i="1"/>
  <c r="EW955" i="1"/>
  <c r="EQ955" i="1"/>
  <c r="DI958" i="1"/>
  <c r="EV958" i="1" s="1"/>
  <c r="DD955" i="1"/>
  <c r="DX955" i="1"/>
  <c r="DE954" i="1"/>
  <c r="DT953" i="1"/>
  <c r="ES955" i="1" l="1"/>
  <c r="ER955" i="1"/>
  <c r="EW954" i="1"/>
  <c r="EQ954" i="1"/>
  <c r="DD954" i="1"/>
  <c r="DI957" i="1"/>
  <c r="EV957" i="1" s="1"/>
  <c r="DX954" i="1"/>
  <c r="DE953" i="1"/>
  <c r="DT952" i="1"/>
  <c r="ES954" i="1" l="1"/>
  <c r="ER954" i="1"/>
  <c r="EQ953" i="1"/>
  <c r="EW953" i="1"/>
  <c r="DI956" i="1"/>
  <c r="EV956" i="1" s="1"/>
  <c r="DD953" i="1"/>
  <c r="DX953" i="1"/>
  <c r="DE952" i="1"/>
  <c r="DT951" i="1"/>
  <c r="ES953" i="1" l="1"/>
  <c r="ER953" i="1"/>
  <c r="EW952" i="1"/>
  <c r="EQ952" i="1"/>
  <c r="DD952" i="1"/>
  <c r="DI955" i="1"/>
  <c r="EV955" i="1" s="1"/>
  <c r="DX952" i="1"/>
  <c r="DE951" i="1"/>
  <c r="DT950" i="1"/>
  <c r="ES952" i="1" l="1"/>
  <c r="ER952" i="1"/>
  <c r="EQ951" i="1"/>
  <c r="EW951" i="1"/>
  <c r="DI954" i="1"/>
  <c r="EV954" i="1" s="1"/>
  <c r="DD951" i="1"/>
  <c r="DX951" i="1"/>
  <c r="DE950" i="1"/>
  <c r="DT949" i="1"/>
  <c r="ES951" i="1" l="1"/>
  <c r="ER951" i="1"/>
  <c r="EQ950" i="1"/>
  <c r="EW950" i="1"/>
  <c r="DD950" i="1"/>
  <c r="DI953" i="1"/>
  <c r="EV953" i="1" s="1"/>
  <c r="DX950" i="1"/>
  <c r="DE949" i="1"/>
  <c r="DT948" i="1"/>
  <c r="ES950" i="1" l="1"/>
  <c r="ER950" i="1"/>
  <c r="EW949" i="1"/>
  <c r="EQ949" i="1"/>
  <c r="DI952" i="1"/>
  <c r="EV952" i="1" s="1"/>
  <c r="DD949" i="1"/>
  <c r="DX949" i="1"/>
  <c r="DE948" i="1"/>
  <c r="DT947" i="1"/>
  <c r="ES949" i="1" l="1"/>
  <c r="ER949" i="1"/>
  <c r="EQ948" i="1"/>
  <c r="EW948" i="1"/>
  <c r="DD948" i="1"/>
  <c r="DI951" i="1"/>
  <c r="EV951" i="1" s="1"/>
  <c r="DX948" i="1"/>
  <c r="DE947" i="1"/>
  <c r="DT946" i="1"/>
  <c r="ES948" i="1" l="1"/>
  <c r="ER948" i="1"/>
  <c r="EW947" i="1"/>
  <c r="EQ947" i="1"/>
  <c r="DI950" i="1"/>
  <c r="EV950" i="1" s="1"/>
  <c r="DD947" i="1"/>
  <c r="DX947" i="1"/>
  <c r="DE946" i="1"/>
  <c r="DT945" i="1"/>
  <c r="ES947" i="1" l="1"/>
  <c r="ER947" i="1"/>
  <c r="EW946" i="1"/>
  <c r="EQ946" i="1"/>
  <c r="DD946" i="1"/>
  <c r="DI949" i="1"/>
  <c r="EV949" i="1" s="1"/>
  <c r="DX946" i="1"/>
  <c r="DE945" i="1"/>
  <c r="DT944" i="1"/>
  <c r="ES946" i="1" l="1"/>
  <c r="ER946" i="1"/>
  <c r="EQ945" i="1"/>
  <c r="EW945" i="1"/>
  <c r="DI948" i="1"/>
  <c r="EV948" i="1" s="1"/>
  <c r="DD945" i="1"/>
  <c r="DX945" i="1"/>
  <c r="DE944" i="1"/>
  <c r="DT943" i="1"/>
  <c r="ES945" i="1" l="1"/>
  <c r="ER945" i="1"/>
  <c r="EW944" i="1"/>
  <c r="EQ944" i="1"/>
  <c r="DD944" i="1"/>
  <c r="DI947" i="1"/>
  <c r="EV947" i="1" s="1"/>
  <c r="DX944" i="1"/>
  <c r="DE943" i="1"/>
  <c r="DT942" i="1"/>
  <c r="ES944" i="1" l="1"/>
  <c r="ER944" i="1"/>
  <c r="EQ943" i="1"/>
  <c r="EW943" i="1"/>
  <c r="DI946" i="1"/>
  <c r="EV946" i="1" s="1"/>
  <c r="DD943" i="1"/>
  <c r="DX943" i="1"/>
  <c r="DE942" i="1"/>
  <c r="DT941" i="1"/>
  <c r="ES943" i="1" l="1"/>
  <c r="ER943" i="1"/>
  <c r="EQ942" i="1"/>
  <c r="EW942" i="1"/>
  <c r="DD942" i="1"/>
  <c r="DI945" i="1"/>
  <c r="EV945" i="1" s="1"/>
  <c r="DX942" i="1"/>
  <c r="DE941" i="1"/>
  <c r="DT940" i="1"/>
  <c r="ES942" i="1" l="1"/>
  <c r="ER942" i="1"/>
  <c r="EW941" i="1"/>
  <c r="EQ941" i="1"/>
  <c r="DI944" i="1"/>
  <c r="EV944" i="1" s="1"/>
  <c r="DD941" i="1"/>
  <c r="DX941" i="1"/>
  <c r="DE940" i="1"/>
  <c r="DT939" i="1"/>
  <c r="ES941" i="1" l="1"/>
  <c r="ER941" i="1"/>
  <c r="EQ940" i="1"/>
  <c r="EW940" i="1"/>
  <c r="DD940" i="1"/>
  <c r="DI943" i="1"/>
  <c r="EV943" i="1" s="1"/>
  <c r="DX940" i="1"/>
  <c r="DE939" i="1"/>
  <c r="DT938" i="1"/>
  <c r="ES940" i="1" l="1"/>
  <c r="ER940" i="1"/>
  <c r="EW939" i="1"/>
  <c r="EQ939" i="1"/>
  <c r="DI942" i="1"/>
  <c r="EV942" i="1" s="1"/>
  <c r="DD939" i="1"/>
  <c r="DX939" i="1"/>
  <c r="DE938" i="1"/>
  <c r="DT937" i="1"/>
  <c r="ES939" i="1" l="1"/>
  <c r="ER939" i="1"/>
  <c r="EW938" i="1"/>
  <c r="EQ938" i="1"/>
  <c r="DD938" i="1"/>
  <c r="DI941" i="1"/>
  <c r="EV941" i="1" s="1"/>
  <c r="DX938" i="1"/>
  <c r="DE937" i="1"/>
  <c r="DT936" i="1"/>
  <c r="ES938" i="1" l="1"/>
  <c r="ER938" i="1"/>
  <c r="EQ937" i="1"/>
  <c r="EW937" i="1"/>
  <c r="DI940" i="1"/>
  <c r="EV940" i="1" s="1"/>
  <c r="DD937" i="1"/>
  <c r="DX937" i="1"/>
  <c r="DE936" i="1"/>
  <c r="DT935" i="1"/>
  <c r="ES937" i="1" l="1"/>
  <c r="ER937" i="1"/>
  <c r="EW936" i="1"/>
  <c r="EQ936" i="1"/>
  <c r="DD936" i="1"/>
  <c r="DI939" i="1"/>
  <c r="EV939" i="1" s="1"/>
  <c r="DX936" i="1"/>
  <c r="DE935" i="1"/>
  <c r="DT934" i="1"/>
  <c r="ES936" i="1" l="1"/>
  <c r="ER936" i="1"/>
  <c r="EQ935" i="1"/>
  <c r="EW935" i="1"/>
  <c r="DI938" i="1"/>
  <c r="EV938" i="1" s="1"/>
  <c r="DD935" i="1"/>
  <c r="DX935" i="1"/>
  <c r="DE934" i="1"/>
  <c r="DT933" i="1"/>
  <c r="ES935" i="1" l="1"/>
  <c r="ER935" i="1"/>
  <c r="EQ934" i="1"/>
  <c r="EW934" i="1"/>
  <c r="DD934" i="1"/>
  <c r="DI937" i="1"/>
  <c r="EV937" i="1" s="1"/>
  <c r="DX934" i="1"/>
  <c r="DE933" i="1"/>
  <c r="DT932" i="1"/>
  <c r="ES934" i="1" l="1"/>
  <c r="ER934" i="1"/>
  <c r="EW933" i="1"/>
  <c r="EQ933" i="1"/>
  <c r="DI936" i="1"/>
  <c r="EV936" i="1" s="1"/>
  <c r="DD933" i="1"/>
  <c r="DX933" i="1"/>
  <c r="DE932" i="1"/>
  <c r="DT931" i="1"/>
  <c r="ES933" i="1" l="1"/>
  <c r="ER933" i="1"/>
  <c r="EQ932" i="1"/>
  <c r="EW932" i="1"/>
  <c r="DD932" i="1"/>
  <c r="DI935" i="1"/>
  <c r="EV935" i="1" s="1"/>
  <c r="DX932" i="1"/>
  <c r="DE931" i="1"/>
  <c r="DT930" i="1"/>
  <c r="ES932" i="1" l="1"/>
  <c r="ER932" i="1"/>
  <c r="EW931" i="1"/>
  <c r="EQ931" i="1"/>
  <c r="DI934" i="1"/>
  <c r="EV934" i="1" s="1"/>
  <c r="DD931" i="1"/>
  <c r="DX931" i="1"/>
  <c r="DE930" i="1"/>
  <c r="DT929" i="1"/>
  <c r="ES931" i="1" l="1"/>
  <c r="ER931" i="1"/>
  <c r="EW930" i="1"/>
  <c r="EQ930" i="1"/>
  <c r="DD930" i="1"/>
  <c r="DI933" i="1"/>
  <c r="EV933" i="1" s="1"/>
  <c r="DX930" i="1"/>
  <c r="DE929" i="1"/>
  <c r="DT928" i="1"/>
  <c r="ES930" i="1" l="1"/>
  <c r="ER930" i="1"/>
  <c r="EQ929" i="1"/>
  <c r="EW929" i="1"/>
  <c r="DI932" i="1"/>
  <c r="EV932" i="1" s="1"/>
  <c r="DD929" i="1"/>
  <c r="DX929" i="1"/>
  <c r="DE928" i="1"/>
  <c r="DT927" i="1"/>
  <c r="ES929" i="1" l="1"/>
  <c r="ER929" i="1"/>
  <c r="EW928" i="1"/>
  <c r="EQ928" i="1"/>
  <c r="DD928" i="1"/>
  <c r="DI931" i="1"/>
  <c r="EV931" i="1" s="1"/>
  <c r="DX928" i="1"/>
  <c r="DE927" i="1"/>
  <c r="DT926" i="1"/>
  <c r="ES928" i="1" l="1"/>
  <c r="ER928" i="1"/>
  <c r="EQ927" i="1"/>
  <c r="EW927" i="1"/>
  <c r="DI930" i="1"/>
  <c r="EV930" i="1" s="1"/>
  <c r="DD927" i="1"/>
  <c r="DX927" i="1"/>
  <c r="DE926" i="1"/>
  <c r="DT925" i="1"/>
  <c r="ES927" i="1" l="1"/>
  <c r="ER927" i="1"/>
  <c r="EQ926" i="1"/>
  <c r="EW926" i="1"/>
  <c r="DD926" i="1"/>
  <c r="DI929" i="1"/>
  <c r="EV929" i="1" s="1"/>
  <c r="DX926" i="1"/>
  <c r="DE925" i="1"/>
  <c r="DT924" i="1"/>
  <c r="ES926" i="1" l="1"/>
  <c r="ER926" i="1"/>
  <c r="EW925" i="1"/>
  <c r="EQ925" i="1"/>
  <c r="DI928" i="1"/>
  <c r="EV928" i="1" s="1"/>
  <c r="DD925" i="1"/>
  <c r="DX925" i="1"/>
  <c r="DE924" i="1"/>
  <c r="DT923" i="1"/>
  <c r="ES925" i="1" l="1"/>
  <c r="ER925" i="1"/>
  <c r="EQ924" i="1"/>
  <c r="EW924" i="1"/>
  <c r="DD924" i="1"/>
  <c r="DI927" i="1"/>
  <c r="EV927" i="1" s="1"/>
  <c r="DX924" i="1"/>
  <c r="DE923" i="1"/>
  <c r="DT922" i="1"/>
  <c r="ES924" i="1" l="1"/>
  <c r="ER924" i="1"/>
  <c r="EW923" i="1"/>
  <c r="EQ923" i="1"/>
  <c r="DI926" i="1"/>
  <c r="EV926" i="1" s="1"/>
  <c r="DD923" i="1"/>
  <c r="DX923" i="1"/>
  <c r="DE922" i="1"/>
  <c r="DT921" i="1"/>
  <c r="ES923" i="1" l="1"/>
  <c r="ER923" i="1"/>
  <c r="EW922" i="1"/>
  <c r="EQ922" i="1"/>
  <c r="DD922" i="1"/>
  <c r="DI925" i="1"/>
  <c r="EV925" i="1" s="1"/>
  <c r="DX922" i="1"/>
  <c r="DE921" i="1"/>
  <c r="DT920" i="1"/>
  <c r="ES922" i="1" l="1"/>
  <c r="ER922" i="1"/>
  <c r="EQ921" i="1"/>
  <c r="EW921" i="1"/>
  <c r="DI924" i="1"/>
  <c r="EV924" i="1" s="1"/>
  <c r="DD921" i="1"/>
  <c r="DX921" i="1"/>
  <c r="DE920" i="1"/>
  <c r="DT919" i="1"/>
  <c r="ES921" i="1" l="1"/>
  <c r="ER921" i="1"/>
  <c r="EW920" i="1"/>
  <c r="EQ920" i="1"/>
  <c r="DD920" i="1"/>
  <c r="DI923" i="1"/>
  <c r="EV923" i="1" s="1"/>
  <c r="DX920" i="1"/>
  <c r="DE919" i="1"/>
  <c r="DT918" i="1"/>
  <c r="ES920" i="1" l="1"/>
  <c r="ER920" i="1"/>
  <c r="EQ919" i="1"/>
  <c r="EW919" i="1"/>
  <c r="DI922" i="1"/>
  <c r="EV922" i="1" s="1"/>
  <c r="DD919" i="1"/>
  <c r="DX919" i="1"/>
  <c r="DE918" i="1"/>
  <c r="DT917" i="1"/>
  <c r="ES919" i="1" l="1"/>
  <c r="ER919" i="1"/>
  <c r="EQ918" i="1"/>
  <c r="EW918" i="1"/>
  <c r="DD918" i="1"/>
  <c r="DI921" i="1"/>
  <c r="EV921" i="1" s="1"/>
  <c r="DX918" i="1"/>
  <c r="DE917" i="1"/>
  <c r="DT916" i="1"/>
  <c r="ES918" i="1" l="1"/>
  <c r="ER918" i="1"/>
  <c r="EW917" i="1"/>
  <c r="EQ917" i="1"/>
  <c r="DI920" i="1"/>
  <c r="EV920" i="1" s="1"/>
  <c r="DD917" i="1"/>
  <c r="DX917" i="1"/>
  <c r="DE916" i="1"/>
  <c r="DT915" i="1"/>
  <c r="ES917" i="1" l="1"/>
  <c r="ER917" i="1"/>
  <c r="EQ916" i="1"/>
  <c r="EW916" i="1"/>
  <c r="DD916" i="1"/>
  <c r="DI919" i="1"/>
  <c r="EV919" i="1" s="1"/>
  <c r="DX916" i="1"/>
  <c r="DE915" i="1"/>
  <c r="DT914" i="1"/>
  <c r="ES916" i="1" l="1"/>
  <c r="ER916" i="1"/>
  <c r="EW915" i="1"/>
  <c r="EQ915" i="1"/>
  <c r="DI918" i="1"/>
  <c r="EV918" i="1" s="1"/>
  <c r="DD915" i="1"/>
  <c r="DX915" i="1"/>
  <c r="DE914" i="1"/>
  <c r="DT913" i="1"/>
  <c r="ES915" i="1" l="1"/>
  <c r="ER915" i="1"/>
  <c r="EQ914" i="1"/>
  <c r="EW914" i="1"/>
  <c r="DD914" i="1"/>
  <c r="DI917" i="1"/>
  <c r="EV917" i="1" s="1"/>
  <c r="DX914" i="1"/>
  <c r="DE913" i="1"/>
  <c r="DT912" i="1"/>
  <c r="ES914" i="1" l="1"/>
  <c r="ER914" i="1"/>
  <c r="EQ913" i="1"/>
  <c r="EW913" i="1"/>
  <c r="DI916" i="1"/>
  <c r="EV916" i="1" s="1"/>
  <c r="DD913" i="1"/>
  <c r="DX913" i="1"/>
  <c r="DE912" i="1"/>
  <c r="DT911" i="1"/>
  <c r="ES913" i="1" l="1"/>
  <c r="ER913" i="1"/>
  <c r="EW912" i="1"/>
  <c r="EQ912" i="1"/>
  <c r="DD912" i="1"/>
  <c r="DI915" i="1"/>
  <c r="EV915" i="1" s="1"/>
  <c r="DX912" i="1"/>
  <c r="DE911" i="1"/>
  <c r="DT910" i="1"/>
  <c r="ES912" i="1" l="1"/>
  <c r="ER912" i="1"/>
  <c r="EQ911" i="1"/>
  <c r="EW911" i="1"/>
  <c r="DI914" i="1"/>
  <c r="EV914" i="1" s="1"/>
  <c r="DD911" i="1"/>
  <c r="DX911" i="1"/>
  <c r="DE910" i="1"/>
  <c r="DT909" i="1"/>
  <c r="ES911" i="1" l="1"/>
  <c r="ER911" i="1"/>
  <c r="EW910" i="1"/>
  <c r="EQ910" i="1"/>
  <c r="DD910" i="1"/>
  <c r="DI913" i="1"/>
  <c r="EV913" i="1" s="1"/>
  <c r="DX910" i="1"/>
  <c r="DE909" i="1"/>
  <c r="DT908" i="1"/>
  <c r="ES910" i="1" l="1"/>
  <c r="ER910" i="1"/>
  <c r="EW909" i="1"/>
  <c r="EQ909" i="1"/>
  <c r="DI912" i="1"/>
  <c r="EV912" i="1" s="1"/>
  <c r="DD909" i="1"/>
  <c r="DX909" i="1"/>
  <c r="DE908" i="1"/>
  <c r="DT907" i="1"/>
  <c r="ES909" i="1" l="1"/>
  <c r="ER909" i="1"/>
  <c r="EQ908" i="1"/>
  <c r="EW908" i="1"/>
  <c r="DD908" i="1"/>
  <c r="DI911" i="1"/>
  <c r="EV911" i="1" s="1"/>
  <c r="DX908" i="1"/>
  <c r="DE907" i="1"/>
  <c r="DT906" i="1"/>
  <c r="ES908" i="1" l="1"/>
  <c r="ER908" i="1"/>
  <c r="EW907" i="1"/>
  <c r="EQ907" i="1"/>
  <c r="DI910" i="1"/>
  <c r="EV910" i="1" s="1"/>
  <c r="DD907" i="1"/>
  <c r="DX907" i="1"/>
  <c r="DE906" i="1"/>
  <c r="DT905" i="1"/>
  <c r="ES907" i="1" l="1"/>
  <c r="ER907" i="1"/>
  <c r="EQ906" i="1"/>
  <c r="EW906" i="1"/>
  <c r="DD906" i="1"/>
  <c r="DI909" i="1"/>
  <c r="EV909" i="1" s="1"/>
  <c r="DX906" i="1"/>
  <c r="DE905" i="1"/>
  <c r="DT904" i="1"/>
  <c r="ES906" i="1" l="1"/>
  <c r="ER906" i="1"/>
  <c r="EQ905" i="1"/>
  <c r="EW905" i="1"/>
  <c r="DI908" i="1"/>
  <c r="EV908" i="1" s="1"/>
  <c r="DD905" i="1"/>
  <c r="DX905" i="1"/>
  <c r="DE904" i="1"/>
  <c r="DT903" i="1"/>
  <c r="ES905" i="1" l="1"/>
  <c r="ER905" i="1"/>
  <c r="EW904" i="1"/>
  <c r="EQ904" i="1"/>
  <c r="DD904" i="1"/>
  <c r="DI907" i="1"/>
  <c r="EV907" i="1" s="1"/>
  <c r="DX904" i="1"/>
  <c r="DE903" i="1"/>
  <c r="DT902" i="1"/>
  <c r="ES904" i="1" l="1"/>
  <c r="ER904" i="1"/>
  <c r="EQ903" i="1"/>
  <c r="EW903" i="1"/>
  <c r="DI906" i="1"/>
  <c r="EV906" i="1" s="1"/>
  <c r="DD903" i="1"/>
  <c r="DX903" i="1"/>
  <c r="DE902" i="1"/>
  <c r="DT901" i="1"/>
  <c r="ES903" i="1" l="1"/>
  <c r="ER903" i="1"/>
  <c r="EW902" i="1"/>
  <c r="EQ902" i="1"/>
  <c r="DD902" i="1"/>
  <c r="DI905" i="1"/>
  <c r="EV905" i="1" s="1"/>
  <c r="DX902" i="1"/>
  <c r="DE901" i="1"/>
  <c r="DT900" i="1"/>
  <c r="ES902" i="1" l="1"/>
  <c r="ER902" i="1"/>
  <c r="EW901" i="1"/>
  <c r="EQ901" i="1"/>
  <c r="DI904" i="1"/>
  <c r="EV904" i="1" s="1"/>
  <c r="DD901" i="1"/>
  <c r="DX901" i="1"/>
  <c r="DE900" i="1"/>
  <c r="DT899" i="1"/>
  <c r="ES901" i="1" l="1"/>
  <c r="ER901" i="1"/>
  <c r="EQ900" i="1"/>
  <c r="EW900" i="1"/>
  <c r="DD900" i="1"/>
  <c r="DI903" i="1"/>
  <c r="EV903" i="1" s="1"/>
  <c r="DX900" i="1"/>
  <c r="DE899" i="1"/>
  <c r="DT898" i="1"/>
  <c r="ES900" i="1" l="1"/>
  <c r="ER900" i="1"/>
  <c r="EW899" i="1"/>
  <c r="EQ899" i="1"/>
  <c r="DI902" i="1"/>
  <c r="EV902" i="1" s="1"/>
  <c r="DD899" i="1"/>
  <c r="DX899" i="1"/>
  <c r="DE898" i="1"/>
  <c r="DT897" i="1"/>
  <c r="ES899" i="1" l="1"/>
  <c r="ER899" i="1"/>
  <c r="EQ898" i="1"/>
  <c r="EW898" i="1"/>
  <c r="DD898" i="1"/>
  <c r="DI901" i="1"/>
  <c r="EV901" i="1" s="1"/>
  <c r="DX898" i="1"/>
  <c r="DE897" i="1"/>
  <c r="DT896" i="1"/>
  <c r="ES898" i="1" l="1"/>
  <c r="ER898" i="1"/>
  <c r="EQ897" i="1"/>
  <c r="EW897" i="1"/>
  <c r="DI900" i="1"/>
  <c r="EV900" i="1" s="1"/>
  <c r="DD897" i="1"/>
  <c r="DX897" i="1"/>
  <c r="DE896" i="1"/>
  <c r="DT895" i="1"/>
  <c r="ES897" i="1" l="1"/>
  <c r="ER897" i="1"/>
  <c r="EW896" i="1"/>
  <c r="EQ896" i="1"/>
  <c r="DD896" i="1"/>
  <c r="DI899" i="1"/>
  <c r="EV899" i="1" s="1"/>
  <c r="DX896" i="1"/>
  <c r="DE895" i="1"/>
  <c r="DT894" i="1"/>
  <c r="ES896" i="1" l="1"/>
  <c r="ER896" i="1"/>
  <c r="EQ895" i="1"/>
  <c r="EW895" i="1"/>
  <c r="DI898" i="1"/>
  <c r="EV898" i="1" s="1"/>
  <c r="DD895" i="1"/>
  <c r="DX895" i="1"/>
  <c r="DE894" i="1"/>
  <c r="DT893" i="1"/>
  <c r="ES895" i="1" l="1"/>
  <c r="ER895" i="1"/>
  <c r="EW894" i="1"/>
  <c r="EQ894" i="1"/>
  <c r="DD894" i="1"/>
  <c r="DI897" i="1"/>
  <c r="EV897" i="1" s="1"/>
  <c r="DX894" i="1"/>
  <c r="DE893" i="1"/>
  <c r="DT892" i="1"/>
  <c r="ES894" i="1" l="1"/>
  <c r="ER894" i="1"/>
  <c r="EW893" i="1"/>
  <c r="EQ893" i="1"/>
  <c r="DI896" i="1"/>
  <c r="EV896" i="1" s="1"/>
  <c r="DD893" i="1"/>
  <c r="DX893" i="1"/>
  <c r="DE892" i="1"/>
  <c r="DT891" i="1"/>
  <c r="ES893" i="1" l="1"/>
  <c r="ER893" i="1"/>
  <c r="EQ892" i="1"/>
  <c r="EW892" i="1"/>
  <c r="DD892" i="1"/>
  <c r="DI895" i="1"/>
  <c r="EV895" i="1" s="1"/>
  <c r="DX892" i="1"/>
  <c r="DE891" i="1"/>
  <c r="DT890" i="1"/>
  <c r="ES892" i="1" l="1"/>
  <c r="ER892" i="1"/>
  <c r="EW891" i="1"/>
  <c r="EQ891" i="1"/>
  <c r="DI894" i="1"/>
  <c r="EV894" i="1" s="1"/>
  <c r="DD891" i="1"/>
  <c r="DX891" i="1"/>
  <c r="DE890" i="1"/>
  <c r="DT889" i="1"/>
  <c r="ES891" i="1" l="1"/>
  <c r="ER891" i="1"/>
  <c r="EQ890" i="1"/>
  <c r="EW890" i="1"/>
  <c r="DD890" i="1"/>
  <c r="DI893" i="1"/>
  <c r="EV893" i="1" s="1"/>
  <c r="DX890" i="1"/>
  <c r="DE889" i="1"/>
  <c r="DT888" i="1"/>
  <c r="ES890" i="1" l="1"/>
  <c r="ER890" i="1"/>
  <c r="EQ889" i="1"/>
  <c r="EW889" i="1"/>
  <c r="DI892" i="1"/>
  <c r="EV892" i="1" s="1"/>
  <c r="DD889" i="1"/>
  <c r="DX889" i="1"/>
  <c r="DE888" i="1"/>
  <c r="DT887" i="1"/>
  <c r="ES889" i="1" l="1"/>
  <c r="ER889" i="1"/>
  <c r="EW888" i="1"/>
  <c r="EQ888" i="1"/>
  <c r="DD888" i="1"/>
  <c r="DI891" i="1"/>
  <c r="EV891" i="1" s="1"/>
  <c r="DX888" i="1"/>
  <c r="DE887" i="1"/>
  <c r="DT886" i="1"/>
  <c r="ES888" i="1" l="1"/>
  <c r="ER888" i="1"/>
  <c r="EQ887" i="1"/>
  <c r="EW887" i="1"/>
  <c r="DI890" i="1"/>
  <c r="EV890" i="1" s="1"/>
  <c r="DD887" i="1"/>
  <c r="DX887" i="1"/>
  <c r="DE886" i="1"/>
  <c r="DT885" i="1"/>
  <c r="ES887" i="1" l="1"/>
  <c r="ER887" i="1"/>
  <c r="EW886" i="1"/>
  <c r="EQ886" i="1"/>
  <c r="DD886" i="1"/>
  <c r="DI889" i="1"/>
  <c r="EV889" i="1" s="1"/>
  <c r="DX886" i="1"/>
  <c r="DE885" i="1"/>
  <c r="DT884" i="1"/>
  <c r="ES886" i="1" l="1"/>
  <c r="ER886" i="1"/>
  <c r="EW885" i="1"/>
  <c r="EQ885" i="1"/>
  <c r="DI888" i="1"/>
  <c r="EV888" i="1" s="1"/>
  <c r="DD885" i="1"/>
  <c r="DX885" i="1"/>
  <c r="DE884" i="1"/>
  <c r="DT883" i="1"/>
  <c r="ES885" i="1" l="1"/>
  <c r="ER885" i="1"/>
  <c r="EQ884" i="1"/>
  <c r="EW884" i="1"/>
  <c r="DD884" i="1"/>
  <c r="DI887" i="1"/>
  <c r="EV887" i="1" s="1"/>
  <c r="DX884" i="1"/>
  <c r="DE883" i="1"/>
  <c r="DT882" i="1"/>
  <c r="ES884" i="1" l="1"/>
  <c r="ER884" i="1"/>
  <c r="EW883" i="1"/>
  <c r="EQ883" i="1"/>
  <c r="DI886" i="1"/>
  <c r="EV886" i="1" s="1"/>
  <c r="DD883" i="1"/>
  <c r="DX883" i="1"/>
  <c r="DE882" i="1"/>
  <c r="DT881" i="1"/>
  <c r="ES883" i="1" l="1"/>
  <c r="ER883" i="1"/>
  <c r="EQ882" i="1"/>
  <c r="EW882" i="1"/>
  <c r="DD882" i="1"/>
  <c r="DI885" i="1"/>
  <c r="EV885" i="1" s="1"/>
  <c r="DX882" i="1"/>
  <c r="DE881" i="1"/>
  <c r="DT880" i="1"/>
  <c r="ES882" i="1" l="1"/>
  <c r="ER882" i="1"/>
  <c r="EW881" i="1"/>
  <c r="EQ881" i="1"/>
  <c r="DI884" i="1"/>
  <c r="EV884" i="1" s="1"/>
  <c r="DD881" i="1"/>
  <c r="DX881" i="1"/>
  <c r="DE880" i="1"/>
  <c r="DT879" i="1"/>
  <c r="ES881" i="1" l="1"/>
  <c r="ER881" i="1"/>
  <c r="EQ880" i="1"/>
  <c r="EW880" i="1"/>
  <c r="DD880" i="1"/>
  <c r="DI883" i="1"/>
  <c r="EV883" i="1" s="1"/>
  <c r="DX880" i="1"/>
  <c r="DE879" i="1"/>
  <c r="DT878" i="1"/>
  <c r="ES880" i="1" l="1"/>
  <c r="ER880" i="1"/>
  <c r="EW879" i="1"/>
  <c r="EQ879" i="1"/>
  <c r="DI882" i="1"/>
  <c r="EV882" i="1" s="1"/>
  <c r="DD879" i="1"/>
  <c r="DX879" i="1"/>
  <c r="DE878" i="1"/>
  <c r="DT877" i="1"/>
  <c r="ES879" i="1" l="1"/>
  <c r="ER879" i="1"/>
  <c r="EQ878" i="1"/>
  <c r="EW878" i="1"/>
  <c r="DD878" i="1"/>
  <c r="DI881" i="1"/>
  <c r="EV881" i="1" s="1"/>
  <c r="DX878" i="1"/>
  <c r="DE877" i="1"/>
  <c r="DT876" i="1"/>
  <c r="ES878" i="1" l="1"/>
  <c r="ER878" i="1"/>
  <c r="EQ877" i="1"/>
  <c r="EW877" i="1"/>
  <c r="DI880" i="1"/>
  <c r="EV880" i="1" s="1"/>
  <c r="DD877" i="1"/>
  <c r="DX877" i="1"/>
  <c r="DE876" i="1"/>
  <c r="DT875" i="1"/>
  <c r="ES877" i="1" l="1"/>
  <c r="ER877" i="1"/>
  <c r="EW876" i="1"/>
  <c r="EQ876" i="1"/>
  <c r="DD876" i="1"/>
  <c r="DI879" i="1"/>
  <c r="EV879" i="1" s="1"/>
  <c r="DX876" i="1"/>
  <c r="DE875" i="1"/>
  <c r="DT874" i="1"/>
  <c r="ES876" i="1" l="1"/>
  <c r="ER876" i="1"/>
  <c r="EQ875" i="1"/>
  <c r="EW875" i="1"/>
  <c r="DI878" i="1"/>
  <c r="EV878" i="1" s="1"/>
  <c r="DD875" i="1"/>
  <c r="DX875" i="1"/>
  <c r="DE874" i="1"/>
  <c r="DT873" i="1"/>
  <c r="ES875" i="1" l="1"/>
  <c r="ER875" i="1"/>
  <c r="EW874" i="1"/>
  <c r="EQ874" i="1"/>
  <c r="DD874" i="1"/>
  <c r="DI877" i="1"/>
  <c r="EV877" i="1" s="1"/>
  <c r="DX874" i="1"/>
  <c r="DE873" i="1"/>
  <c r="DT872" i="1"/>
  <c r="ES874" i="1" l="1"/>
  <c r="ER874" i="1"/>
  <c r="EW873" i="1"/>
  <c r="EQ873" i="1"/>
  <c r="DI876" i="1"/>
  <c r="EV876" i="1" s="1"/>
  <c r="DD873" i="1"/>
  <c r="DX873" i="1"/>
  <c r="DE872" i="1"/>
  <c r="DT871" i="1"/>
  <c r="ES873" i="1" l="1"/>
  <c r="ER873" i="1"/>
  <c r="EQ872" i="1"/>
  <c r="EW872" i="1"/>
  <c r="DD872" i="1"/>
  <c r="DI875" i="1"/>
  <c r="EV875" i="1" s="1"/>
  <c r="DX872" i="1"/>
  <c r="DE871" i="1"/>
  <c r="DT870" i="1"/>
  <c r="ES872" i="1" l="1"/>
  <c r="ER872" i="1"/>
  <c r="EW871" i="1"/>
  <c r="EQ871" i="1"/>
  <c r="DI874" i="1"/>
  <c r="EV874" i="1" s="1"/>
  <c r="DD871" i="1"/>
  <c r="DX871" i="1"/>
  <c r="DE870" i="1"/>
  <c r="DT869" i="1"/>
  <c r="ES871" i="1" l="1"/>
  <c r="ER871" i="1"/>
  <c r="EQ870" i="1"/>
  <c r="EW870" i="1"/>
  <c r="DD870" i="1"/>
  <c r="DI873" i="1"/>
  <c r="EV873" i="1" s="1"/>
  <c r="DX870" i="1"/>
  <c r="DE869" i="1"/>
  <c r="DT868" i="1"/>
  <c r="ES870" i="1" l="1"/>
  <c r="ER870" i="1"/>
  <c r="EQ869" i="1"/>
  <c r="EW869" i="1"/>
  <c r="DI872" i="1"/>
  <c r="EV872" i="1" s="1"/>
  <c r="DD869" i="1"/>
  <c r="DX869" i="1"/>
  <c r="DE868" i="1"/>
  <c r="DT867" i="1"/>
  <c r="ES869" i="1" l="1"/>
  <c r="ER869" i="1"/>
  <c r="EW868" i="1"/>
  <c r="EQ868" i="1"/>
  <c r="DD868" i="1"/>
  <c r="DI871" i="1"/>
  <c r="EV871" i="1" s="1"/>
  <c r="DX868" i="1"/>
  <c r="DE867" i="1"/>
  <c r="DT866" i="1"/>
  <c r="ES868" i="1" l="1"/>
  <c r="ER868" i="1"/>
  <c r="EQ867" i="1"/>
  <c r="EW867" i="1"/>
  <c r="DI870" i="1"/>
  <c r="EV870" i="1" s="1"/>
  <c r="DD867" i="1"/>
  <c r="DX867" i="1"/>
  <c r="DE866" i="1"/>
  <c r="DT865" i="1"/>
  <c r="ES867" i="1" l="1"/>
  <c r="ER867" i="1"/>
  <c r="EW866" i="1"/>
  <c r="EQ866" i="1"/>
  <c r="DD866" i="1"/>
  <c r="DI869" i="1"/>
  <c r="EV869" i="1" s="1"/>
  <c r="DX866" i="1"/>
  <c r="DE865" i="1"/>
  <c r="DT864" i="1"/>
  <c r="ES866" i="1" l="1"/>
  <c r="ER866" i="1"/>
  <c r="EW865" i="1"/>
  <c r="EQ865" i="1"/>
  <c r="DI868" i="1"/>
  <c r="EV868" i="1" s="1"/>
  <c r="DD865" i="1"/>
  <c r="DX865" i="1"/>
  <c r="DE864" i="1"/>
  <c r="DT863" i="1"/>
  <c r="ES865" i="1" l="1"/>
  <c r="ER865" i="1"/>
  <c r="EQ864" i="1"/>
  <c r="EW864" i="1"/>
  <c r="DD864" i="1"/>
  <c r="DI867" i="1"/>
  <c r="EV867" i="1" s="1"/>
  <c r="DX864" i="1"/>
  <c r="DE863" i="1"/>
  <c r="DT862" i="1"/>
  <c r="ES864" i="1" l="1"/>
  <c r="ER864" i="1"/>
  <c r="EW863" i="1"/>
  <c r="EQ863" i="1"/>
  <c r="DI866" i="1"/>
  <c r="EV866" i="1" s="1"/>
  <c r="DD863" i="1"/>
  <c r="DX863" i="1"/>
  <c r="DE862" i="1"/>
  <c r="DT861" i="1"/>
  <c r="ES863" i="1" l="1"/>
  <c r="ER863" i="1"/>
  <c r="EQ862" i="1"/>
  <c r="EW862" i="1"/>
  <c r="DD862" i="1"/>
  <c r="DI865" i="1"/>
  <c r="EV865" i="1" s="1"/>
  <c r="DX862" i="1"/>
  <c r="DE861" i="1"/>
  <c r="DT860" i="1"/>
  <c r="ES862" i="1" l="1"/>
  <c r="ER862" i="1"/>
  <c r="EQ861" i="1"/>
  <c r="EW861" i="1"/>
  <c r="DI864" i="1"/>
  <c r="EV864" i="1" s="1"/>
  <c r="DD861" i="1"/>
  <c r="DX861" i="1"/>
  <c r="DE860" i="1"/>
  <c r="DT859" i="1"/>
  <c r="ES861" i="1" l="1"/>
  <c r="ER861" i="1"/>
  <c r="EW860" i="1"/>
  <c r="EQ860" i="1"/>
  <c r="DD860" i="1"/>
  <c r="DI863" i="1"/>
  <c r="EV863" i="1" s="1"/>
  <c r="DX860" i="1"/>
  <c r="DE859" i="1"/>
  <c r="DT858" i="1"/>
  <c r="ES860" i="1" l="1"/>
  <c r="ER860" i="1"/>
  <c r="EQ859" i="1"/>
  <c r="EW859" i="1"/>
  <c r="DI862" i="1"/>
  <c r="EV862" i="1" s="1"/>
  <c r="DD859" i="1"/>
  <c r="DX859" i="1"/>
  <c r="DE858" i="1"/>
  <c r="DT857" i="1"/>
  <c r="ES859" i="1" l="1"/>
  <c r="ER859" i="1"/>
  <c r="EW858" i="1"/>
  <c r="EQ858" i="1"/>
  <c r="DD858" i="1"/>
  <c r="DI861" i="1"/>
  <c r="EV861" i="1" s="1"/>
  <c r="DX858" i="1"/>
  <c r="DE857" i="1"/>
  <c r="DT856" i="1"/>
  <c r="ES858" i="1" l="1"/>
  <c r="ER858" i="1"/>
  <c r="EW857" i="1"/>
  <c r="EQ857" i="1"/>
  <c r="DI860" i="1"/>
  <c r="EV860" i="1" s="1"/>
  <c r="DD857" i="1"/>
  <c r="DX857" i="1"/>
  <c r="DE856" i="1"/>
  <c r="DT855" i="1"/>
  <c r="ES857" i="1" l="1"/>
  <c r="ER857" i="1"/>
  <c r="EQ856" i="1"/>
  <c r="EW856" i="1"/>
  <c r="DD856" i="1"/>
  <c r="DI859" i="1"/>
  <c r="EV859" i="1" s="1"/>
  <c r="DX856" i="1"/>
  <c r="DE855" i="1"/>
  <c r="DT854" i="1"/>
  <c r="ES856" i="1" l="1"/>
  <c r="ER856" i="1"/>
  <c r="EW855" i="1"/>
  <c r="EQ855" i="1"/>
  <c r="DI858" i="1"/>
  <c r="EV858" i="1" s="1"/>
  <c r="DD855" i="1"/>
  <c r="DX855" i="1"/>
  <c r="DE854" i="1"/>
  <c r="DT853" i="1"/>
  <c r="ES855" i="1" l="1"/>
  <c r="ER855" i="1"/>
  <c r="EQ854" i="1"/>
  <c r="EW854" i="1"/>
  <c r="DD854" i="1"/>
  <c r="DI857" i="1"/>
  <c r="EV857" i="1" s="1"/>
  <c r="DX854" i="1"/>
  <c r="DE853" i="1"/>
  <c r="DT852" i="1"/>
  <c r="ES854" i="1" l="1"/>
  <c r="ER854" i="1"/>
  <c r="EQ853" i="1"/>
  <c r="EW853" i="1"/>
  <c r="DI856" i="1"/>
  <c r="EV856" i="1" s="1"/>
  <c r="DD853" i="1"/>
  <c r="DX853" i="1"/>
  <c r="DE852" i="1"/>
  <c r="DT851" i="1"/>
  <c r="ES853" i="1" l="1"/>
  <c r="ER853" i="1"/>
  <c r="EW852" i="1"/>
  <c r="EQ852" i="1"/>
  <c r="DD852" i="1"/>
  <c r="DI855" i="1"/>
  <c r="EV855" i="1" s="1"/>
  <c r="DX852" i="1"/>
  <c r="DE851" i="1"/>
  <c r="DT850" i="1"/>
  <c r="ES852" i="1" l="1"/>
  <c r="ER852" i="1"/>
  <c r="EQ851" i="1"/>
  <c r="EW851" i="1"/>
  <c r="DI854" i="1"/>
  <c r="EV854" i="1" s="1"/>
  <c r="DD851" i="1"/>
  <c r="DX851" i="1"/>
  <c r="DE850" i="1"/>
  <c r="DT849" i="1"/>
  <c r="ES851" i="1" l="1"/>
  <c r="ER851" i="1"/>
  <c r="EW850" i="1"/>
  <c r="EQ850" i="1"/>
  <c r="DD850" i="1"/>
  <c r="DI853" i="1"/>
  <c r="EV853" i="1" s="1"/>
  <c r="DX850" i="1"/>
  <c r="DE849" i="1"/>
  <c r="DT848" i="1"/>
  <c r="ES850" i="1" l="1"/>
  <c r="ER850" i="1"/>
  <c r="EW849" i="1"/>
  <c r="EQ849" i="1"/>
  <c r="DI852" i="1"/>
  <c r="EV852" i="1" s="1"/>
  <c r="DD849" i="1"/>
  <c r="DX849" i="1"/>
  <c r="DE848" i="1"/>
  <c r="DT847" i="1"/>
  <c r="ES849" i="1" l="1"/>
  <c r="ER849" i="1"/>
  <c r="EQ848" i="1"/>
  <c r="EW848" i="1"/>
  <c r="DD848" i="1"/>
  <c r="DI851" i="1"/>
  <c r="EV851" i="1" s="1"/>
  <c r="DX848" i="1"/>
  <c r="DE847" i="1"/>
  <c r="DT846" i="1"/>
  <c r="ES848" i="1" l="1"/>
  <c r="ER848" i="1"/>
  <c r="EW847" i="1"/>
  <c r="EQ847" i="1"/>
  <c r="DI850" i="1"/>
  <c r="EV850" i="1" s="1"/>
  <c r="DD847" i="1"/>
  <c r="DX847" i="1"/>
  <c r="DE846" i="1"/>
  <c r="DT845" i="1"/>
  <c r="ES847" i="1" l="1"/>
  <c r="ER847" i="1"/>
  <c r="EQ846" i="1"/>
  <c r="EW846" i="1"/>
  <c r="DD846" i="1"/>
  <c r="DI849" i="1"/>
  <c r="EV849" i="1" s="1"/>
  <c r="DX846" i="1"/>
  <c r="DE845" i="1"/>
  <c r="DT844" i="1"/>
  <c r="ES846" i="1" l="1"/>
  <c r="ER846" i="1"/>
  <c r="EQ845" i="1"/>
  <c r="EW845" i="1"/>
  <c r="DI848" i="1"/>
  <c r="EV848" i="1" s="1"/>
  <c r="DD845" i="1"/>
  <c r="DX845" i="1"/>
  <c r="DE844" i="1"/>
  <c r="DT843" i="1"/>
  <c r="ES845" i="1" l="1"/>
  <c r="ER845" i="1"/>
  <c r="EW844" i="1"/>
  <c r="EQ844" i="1"/>
  <c r="DD844" i="1"/>
  <c r="DI847" i="1"/>
  <c r="EV847" i="1" s="1"/>
  <c r="DX844" i="1"/>
  <c r="DE843" i="1"/>
  <c r="DT842" i="1"/>
  <c r="ES844" i="1" l="1"/>
  <c r="ER844" i="1"/>
  <c r="EQ843" i="1"/>
  <c r="EW843" i="1"/>
  <c r="DI846" i="1"/>
  <c r="EV846" i="1" s="1"/>
  <c r="DD843" i="1"/>
  <c r="DX843" i="1"/>
  <c r="DE842" i="1"/>
  <c r="DT841" i="1"/>
  <c r="ES843" i="1" l="1"/>
  <c r="ER843" i="1"/>
  <c r="EW842" i="1"/>
  <c r="EQ842" i="1"/>
  <c r="DD842" i="1"/>
  <c r="DI845" i="1"/>
  <c r="EV845" i="1" s="1"/>
  <c r="DX842" i="1"/>
  <c r="DE841" i="1"/>
  <c r="DT840" i="1"/>
  <c r="ES842" i="1" l="1"/>
  <c r="ER842" i="1"/>
  <c r="EW841" i="1"/>
  <c r="EQ841" i="1"/>
  <c r="DI844" i="1"/>
  <c r="EV844" i="1" s="1"/>
  <c r="DD841" i="1"/>
  <c r="DX841" i="1"/>
  <c r="DE840" i="1"/>
  <c r="DT839" i="1"/>
  <c r="ES841" i="1" l="1"/>
  <c r="ER841" i="1"/>
  <c r="EQ840" i="1"/>
  <c r="EW840" i="1"/>
  <c r="DD840" i="1"/>
  <c r="DI843" i="1"/>
  <c r="EV843" i="1" s="1"/>
  <c r="DX840" i="1"/>
  <c r="DE839" i="1"/>
  <c r="DT838" i="1"/>
  <c r="ES840" i="1" l="1"/>
  <c r="ER840" i="1"/>
  <c r="EW839" i="1"/>
  <c r="EQ839" i="1"/>
  <c r="DI842" i="1"/>
  <c r="EV842" i="1" s="1"/>
  <c r="DD839" i="1"/>
  <c r="DX839" i="1"/>
  <c r="DE838" i="1"/>
  <c r="DT837" i="1"/>
  <c r="ES839" i="1" l="1"/>
  <c r="ER839" i="1"/>
  <c r="EQ838" i="1"/>
  <c r="EW838" i="1"/>
  <c r="DD838" i="1"/>
  <c r="DI841" i="1"/>
  <c r="EV841" i="1" s="1"/>
  <c r="DX838" i="1"/>
  <c r="DE837" i="1"/>
  <c r="DT836" i="1"/>
  <c r="ES838" i="1" l="1"/>
  <c r="ER838" i="1"/>
  <c r="EQ837" i="1"/>
  <c r="EW837" i="1"/>
  <c r="DI840" i="1"/>
  <c r="EV840" i="1" s="1"/>
  <c r="DD837" i="1"/>
  <c r="DX837" i="1"/>
  <c r="DE836" i="1"/>
  <c r="DT835" i="1"/>
  <c r="ES837" i="1" l="1"/>
  <c r="ER837" i="1"/>
  <c r="EW836" i="1"/>
  <c r="EQ836" i="1"/>
  <c r="DD836" i="1"/>
  <c r="DI839" i="1"/>
  <c r="EV839" i="1" s="1"/>
  <c r="DX836" i="1"/>
  <c r="DE835" i="1"/>
  <c r="DT834" i="1"/>
  <c r="ES836" i="1" l="1"/>
  <c r="ER836" i="1"/>
  <c r="EQ835" i="1"/>
  <c r="EW835" i="1"/>
  <c r="DI838" i="1"/>
  <c r="EV838" i="1" s="1"/>
  <c r="DD835" i="1"/>
  <c r="DX835" i="1"/>
  <c r="DE834" i="1"/>
  <c r="DT833" i="1"/>
  <c r="ES835" i="1" l="1"/>
  <c r="ER835" i="1"/>
  <c r="EW834" i="1"/>
  <c r="EQ834" i="1"/>
  <c r="DD834" i="1"/>
  <c r="DI837" i="1"/>
  <c r="EV837" i="1" s="1"/>
  <c r="DX834" i="1"/>
  <c r="DE833" i="1"/>
  <c r="DT832" i="1"/>
  <c r="ES834" i="1" l="1"/>
  <c r="ER834" i="1"/>
  <c r="EW833" i="1"/>
  <c r="EQ833" i="1"/>
  <c r="DI836" i="1"/>
  <c r="EV836" i="1" s="1"/>
  <c r="DD833" i="1"/>
  <c r="DX833" i="1"/>
  <c r="DE832" i="1"/>
  <c r="DT831" i="1"/>
  <c r="ES833" i="1" l="1"/>
  <c r="ER833" i="1"/>
  <c r="EQ832" i="1"/>
  <c r="EW832" i="1"/>
  <c r="DD832" i="1"/>
  <c r="DI835" i="1"/>
  <c r="EV835" i="1" s="1"/>
  <c r="DX832" i="1"/>
  <c r="DE831" i="1"/>
  <c r="DT830" i="1"/>
  <c r="ES832" i="1" l="1"/>
  <c r="ER832" i="1"/>
  <c r="EW831" i="1"/>
  <c r="EQ831" i="1"/>
  <c r="DI834" i="1"/>
  <c r="EV834" i="1" s="1"/>
  <c r="DD831" i="1"/>
  <c r="DX831" i="1"/>
  <c r="DE830" i="1"/>
  <c r="DT829" i="1"/>
  <c r="ES831" i="1" l="1"/>
  <c r="ER831" i="1"/>
  <c r="EQ830" i="1"/>
  <c r="EW830" i="1"/>
  <c r="DD830" i="1"/>
  <c r="DI833" i="1"/>
  <c r="EV833" i="1" s="1"/>
  <c r="DX830" i="1"/>
  <c r="DE829" i="1"/>
  <c r="DT828" i="1"/>
  <c r="ES830" i="1" l="1"/>
  <c r="ER830" i="1"/>
  <c r="EQ829" i="1"/>
  <c r="EW829" i="1"/>
  <c r="DI832" i="1"/>
  <c r="EV832" i="1" s="1"/>
  <c r="DD829" i="1"/>
  <c r="DX829" i="1"/>
  <c r="DE828" i="1"/>
  <c r="DT827" i="1"/>
  <c r="ES829" i="1" l="1"/>
  <c r="ER829" i="1"/>
  <c r="EW828" i="1"/>
  <c r="EQ828" i="1"/>
  <c r="DD828" i="1"/>
  <c r="DI831" i="1"/>
  <c r="EV831" i="1" s="1"/>
  <c r="DX828" i="1"/>
  <c r="DE827" i="1"/>
  <c r="DT826" i="1"/>
  <c r="ES828" i="1" l="1"/>
  <c r="ER828" i="1"/>
  <c r="EQ827" i="1"/>
  <c r="EW827" i="1"/>
  <c r="DI830" i="1"/>
  <c r="EV830" i="1" s="1"/>
  <c r="DD827" i="1"/>
  <c r="DX827" i="1"/>
  <c r="DE826" i="1"/>
  <c r="DT825" i="1"/>
  <c r="ES827" i="1" l="1"/>
  <c r="ER827" i="1"/>
  <c r="EW826" i="1"/>
  <c r="EQ826" i="1"/>
  <c r="DD826" i="1"/>
  <c r="DI829" i="1"/>
  <c r="EV829" i="1" s="1"/>
  <c r="DX826" i="1"/>
  <c r="DE825" i="1"/>
  <c r="DT824" i="1"/>
  <c r="ES826" i="1" l="1"/>
  <c r="ER826" i="1"/>
  <c r="EW825" i="1"/>
  <c r="EQ825" i="1"/>
  <c r="DI828" i="1"/>
  <c r="EV828" i="1" s="1"/>
  <c r="DD825" i="1"/>
  <c r="DX825" i="1"/>
  <c r="DE824" i="1"/>
  <c r="DT823" i="1"/>
  <c r="ES825" i="1" l="1"/>
  <c r="ER825" i="1"/>
  <c r="EQ824" i="1"/>
  <c r="EW824" i="1"/>
  <c r="DD824" i="1"/>
  <c r="DI827" i="1"/>
  <c r="EV827" i="1" s="1"/>
  <c r="DX824" i="1"/>
  <c r="DE823" i="1"/>
  <c r="DT822" i="1"/>
  <c r="ES824" i="1" l="1"/>
  <c r="ER824" i="1"/>
  <c r="EW823" i="1"/>
  <c r="EQ823" i="1"/>
  <c r="DI826" i="1"/>
  <c r="EV826" i="1" s="1"/>
  <c r="DD823" i="1"/>
  <c r="DX823" i="1"/>
  <c r="DE822" i="1"/>
  <c r="DT821" i="1"/>
  <c r="ES823" i="1" l="1"/>
  <c r="ER823" i="1"/>
  <c r="EQ822" i="1"/>
  <c r="EW822" i="1"/>
  <c r="DD822" i="1"/>
  <c r="DI825" i="1"/>
  <c r="EV825" i="1" s="1"/>
  <c r="DX822" i="1"/>
  <c r="DE821" i="1"/>
  <c r="DT820" i="1"/>
  <c r="ES822" i="1" l="1"/>
  <c r="ER822" i="1"/>
  <c r="EQ821" i="1"/>
  <c r="EW821" i="1"/>
  <c r="DI824" i="1"/>
  <c r="EV824" i="1" s="1"/>
  <c r="DD821" i="1"/>
  <c r="DX821" i="1"/>
  <c r="DE820" i="1"/>
  <c r="DT819" i="1"/>
  <c r="ES821" i="1" l="1"/>
  <c r="ER821" i="1"/>
  <c r="EW820" i="1"/>
  <c r="EQ820" i="1"/>
  <c r="DD820" i="1"/>
  <c r="DI823" i="1"/>
  <c r="EV823" i="1" s="1"/>
  <c r="DX820" i="1"/>
  <c r="DE819" i="1"/>
  <c r="DT818" i="1"/>
  <c r="ES820" i="1" l="1"/>
  <c r="ER820" i="1"/>
  <c r="EQ819" i="1"/>
  <c r="EW819" i="1"/>
  <c r="DI822" i="1"/>
  <c r="EV822" i="1" s="1"/>
  <c r="DD819" i="1"/>
  <c r="DX819" i="1"/>
  <c r="DE818" i="1"/>
  <c r="DT817" i="1"/>
  <c r="ES819" i="1" l="1"/>
  <c r="ER819" i="1"/>
  <c r="EW818" i="1"/>
  <c r="EQ818" i="1"/>
  <c r="DD818" i="1"/>
  <c r="DI821" i="1"/>
  <c r="EV821" i="1" s="1"/>
  <c r="DX818" i="1"/>
  <c r="DE817" i="1"/>
  <c r="DT816" i="1"/>
  <c r="ES818" i="1" l="1"/>
  <c r="ER818" i="1"/>
  <c r="EW817" i="1"/>
  <c r="EQ817" i="1"/>
  <c r="DI820" i="1"/>
  <c r="EV820" i="1" s="1"/>
  <c r="DD817" i="1"/>
  <c r="DX817" i="1"/>
  <c r="DE816" i="1"/>
  <c r="DT815" i="1"/>
  <c r="ES817" i="1" l="1"/>
  <c r="ER817" i="1"/>
  <c r="EQ816" i="1"/>
  <c r="EW816" i="1"/>
  <c r="DD816" i="1"/>
  <c r="DI819" i="1"/>
  <c r="EV819" i="1" s="1"/>
  <c r="DX816" i="1"/>
  <c r="DE815" i="1"/>
  <c r="DT814" i="1"/>
  <c r="ES816" i="1" l="1"/>
  <c r="ER816" i="1"/>
  <c r="EW815" i="1"/>
  <c r="EQ815" i="1"/>
  <c r="DI818" i="1"/>
  <c r="EV818" i="1" s="1"/>
  <c r="DD815" i="1"/>
  <c r="DX815" i="1"/>
  <c r="DE814" i="1"/>
  <c r="DT813" i="1"/>
  <c r="ES815" i="1" l="1"/>
  <c r="ER815" i="1"/>
  <c r="EQ814" i="1"/>
  <c r="EW814" i="1"/>
  <c r="DD814" i="1"/>
  <c r="DI817" i="1"/>
  <c r="EV817" i="1" s="1"/>
  <c r="DX814" i="1"/>
  <c r="DE813" i="1"/>
  <c r="DT812" i="1"/>
  <c r="ES814" i="1" l="1"/>
  <c r="ER814" i="1"/>
  <c r="EQ813" i="1"/>
  <c r="EW813" i="1"/>
  <c r="DI816" i="1"/>
  <c r="EV816" i="1" s="1"/>
  <c r="DD813" i="1"/>
  <c r="DX813" i="1"/>
  <c r="DE812" i="1"/>
  <c r="DT811" i="1"/>
  <c r="ES813" i="1" l="1"/>
  <c r="ER813" i="1"/>
  <c r="EW812" i="1"/>
  <c r="EQ812" i="1"/>
  <c r="DD812" i="1"/>
  <c r="DI815" i="1"/>
  <c r="EV815" i="1" s="1"/>
  <c r="DX812" i="1"/>
  <c r="DE811" i="1"/>
  <c r="DT810" i="1"/>
  <c r="ES812" i="1" l="1"/>
  <c r="ER812" i="1"/>
  <c r="EQ811" i="1"/>
  <c r="EW811" i="1"/>
  <c r="DI814" i="1"/>
  <c r="EV814" i="1" s="1"/>
  <c r="DD811" i="1"/>
  <c r="DX811" i="1"/>
  <c r="DE810" i="1"/>
  <c r="DT809" i="1"/>
  <c r="ES811" i="1" l="1"/>
  <c r="ER811" i="1"/>
  <c r="EW810" i="1"/>
  <c r="EQ810" i="1"/>
  <c r="DD810" i="1"/>
  <c r="DI813" i="1"/>
  <c r="EV813" i="1" s="1"/>
  <c r="DX810" i="1"/>
  <c r="DE809" i="1"/>
  <c r="DT808" i="1"/>
  <c r="ES810" i="1" l="1"/>
  <c r="ER810" i="1"/>
  <c r="EW809" i="1"/>
  <c r="EQ809" i="1"/>
  <c r="DI812" i="1"/>
  <c r="EV812" i="1" s="1"/>
  <c r="DD809" i="1"/>
  <c r="DX809" i="1"/>
  <c r="DE808" i="1"/>
  <c r="DT807" i="1"/>
  <c r="ES809" i="1" l="1"/>
  <c r="ER809" i="1"/>
  <c r="EQ808" i="1"/>
  <c r="EW808" i="1"/>
  <c r="DD808" i="1"/>
  <c r="DI811" i="1"/>
  <c r="EV811" i="1" s="1"/>
  <c r="DX808" i="1"/>
  <c r="DE807" i="1"/>
  <c r="DT806" i="1"/>
  <c r="ES808" i="1" l="1"/>
  <c r="ER808" i="1"/>
  <c r="EW807" i="1"/>
  <c r="EQ807" i="1"/>
  <c r="DI810" i="1"/>
  <c r="EV810" i="1" s="1"/>
  <c r="DD807" i="1"/>
  <c r="DX807" i="1"/>
  <c r="DE806" i="1"/>
  <c r="DT805" i="1"/>
  <c r="ES807" i="1" l="1"/>
  <c r="ER807" i="1"/>
  <c r="EQ806" i="1"/>
  <c r="EW806" i="1"/>
  <c r="DD806" i="1"/>
  <c r="DI809" i="1"/>
  <c r="EV809" i="1" s="1"/>
  <c r="DX806" i="1"/>
  <c r="DE805" i="1"/>
  <c r="DT804" i="1"/>
  <c r="ES806" i="1" l="1"/>
  <c r="ER806" i="1"/>
  <c r="EW805" i="1"/>
  <c r="EQ805" i="1"/>
  <c r="DI808" i="1"/>
  <c r="EV808" i="1" s="1"/>
  <c r="DD805" i="1"/>
  <c r="DX805" i="1"/>
  <c r="DE804" i="1"/>
  <c r="DT803" i="1"/>
  <c r="ES805" i="1" l="1"/>
  <c r="ER805" i="1"/>
  <c r="EQ804" i="1"/>
  <c r="EW804" i="1"/>
  <c r="DD804" i="1"/>
  <c r="DI807" i="1"/>
  <c r="EV807" i="1" s="1"/>
  <c r="DX804" i="1"/>
  <c r="DE803" i="1"/>
  <c r="DT802" i="1"/>
  <c r="ES804" i="1" l="1"/>
  <c r="ER804" i="1"/>
  <c r="EQ803" i="1"/>
  <c r="EW803" i="1"/>
  <c r="DI806" i="1"/>
  <c r="EV806" i="1" s="1"/>
  <c r="DD803" i="1"/>
  <c r="DX803" i="1"/>
  <c r="DE802" i="1"/>
  <c r="DT801" i="1"/>
  <c r="ES803" i="1" l="1"/>
  <c r="ER803" i="1"/>
  <c r="EQ802" i="1"/>
  <c r="EW802" i="1"/>
  <c r="DD802" i="1"/>
  <c r="DI805" i="1"/>
  <c r="EV805" i="1" s="1"/>
  <c r="DX802" i="1"/>
  <c r="DE801" i="1"/>
  <c r="DT800" i="1"/>
  <c r="ES802" i="1" l="1"/>
  <c r="ER802" i="1"/>
  <c r="EQ801" i="1"/>
  <c r="EW801" i="1"/>
  <c r="DI804" i="1"/>
  <c r="EV804" i="1" s="1"/>
  <c r="DD801" i="1"/>
  <c r="DX801" i="1"/>
  <c r="DE800" i="1"/>
  <c r="DT799" i="1"/>
  <c r="ES801" i="1" l="1"/>
  <c r="ER801" i="1"/>
  <c r="EW800" i="1"/>
  <c r="EQ800" i="1"/>
  <c r="DD800" i="1"/>
  <c r="DI803" i="1"/>
  <c r="EV803" i="1" s="1"/>
  <c r="DX800" i="1"/>
  <c r="DE799" i="1"/>
  <c r="DT798" i="1"/>
  <c r="ES800" i="1" l="1"/>
  <c r="ER800" i="1"/>
  <c r="EW799" i="1"/>
  <c r="EQ799" i="1"/>
  <c r="DI802" i="1"/>
  <c r="EV802" i="1" s="1"/>
  <c r="DD799" i="1"/>
  <c r="DX799" i="1"/>
  <c r="DE798" i="1"/>
  <c r="DT797" i="1"/>
  <c r="ES799" i="1" l="1"/>
  <c r="ER799" i="1"/>
  <c r="EW798" i="1"/>
  <c r="EQ798" i="1"/>
  <c r="DD798" i="1"/>
  <c r="DI801" i="1"/>
  <c r="EV801" i="1" s="1"/>
  <c r="DX798" i="1"/>
  <c r="DE797" i="1"/>
  <c r="DT796" i="1"/>
  <c r="ES798" i="1" l="1"/>
  <c r="ER798" i="1"/>
  <c r="EW797" i="1"/>
  <c r="EQ797" i="1"/>
  <c r="DI800" i="1"/>
  <c r="EV800" i="1" s="1"/>
  <c r="DD797" i="1"/>
  <c r="DX797" i="1"/>
  <c r="DE796" i="1"/>
  <c r="DT795" i="1"/>
  <c r="ES797" i="1" l="1"/>
  <c r="ER797" i="1"/>
  <c r="EW796" i="1"/>
  <c r="EQ796" i="1"/>
  <c r="DD796" i="1"/>
  <c r="DI799" i="1"/>
  <c r="EV799" i="1" s="1"/>
  <c r="DX796" i="1"/>
  <c r="DE795" i="1"/>
  <c r="DT794" i="1"/>
  <c r="ES796" i="1" l="1"/>
  <c r="ER796" i="1"/>
  <c r="EQ795" i="1"/>
  <c r="EW795" i="1"/>
  <c r="DI798" i="1"/>
  <c r="EV798" i="1" s="1"/>
  <c r="DD795" i="1"/>
  <c r="DX795" i="1"/>
  <c r="DE794" i="1"/>
  <c r="DT793" i="1"/>
  <c r="ES795" i="1" l="1"/>
  <c r="ER795" i="1"/>
  <c r="EQ794" i="1"/>
  <c r="EW794" i="1"/>
  <c r="DD794" i="1"/>
  <c r="DI797" i="1"/>
  <c r="EV797" i="1" s="1"/>
  <c r="DX794" i="1"/>
  <c r="DE793" i="1"/>
  <c r="DT792" i="1"/>
  <c r="ES794" i="1" l="1"/>
  <c r="ER794" i="1"/>
  <c r="EQ793" i="1"/>
  <c r="EW793" i="1"/>
  <c r="DI796" i="1"/>
  <c r="EV796" i="1" s="1"/>
  <c r="DD793" i="1"/>
  <c r="DX793" i="1"/>
  <c r="DE792" i="1"/>
  <c r="DT791" i="1"/>
  <c r="ES793" i="1" l="1"/>
  <c r="ER793" i="1"/>
  <c r="EW792" i="1"/>
  <c r="EQ792" i="1"/>
  <c r="DD792" i="1"/>
  <c r="DI795" i="1"/>
  <c r="EV795" i="1" s="1"/>
  <c r="DX792" i="1"/>
  <c r="DE791" i="1"/>
  <c r="DT790" i="1"/>
  <c r="ES792" i="1" l="1"/>
  <c r="ER792" i="1"/>
  <c r="EW791" i="1"/>
  <c r="EQ791" i="1"/>
  <c r="DI794" i="1"/>
  <c r="EV794" i="1" s="1"/>
  <c r="DD791" i="1"/>
  <c r="DX791" i="1"/>
  <c r="DE790" i="1"/>
  <c r="DT789" i="1"/>
  <c r="ES791" i="1" l="1"/>
  <c r="ER791" i="1"/>
  <c r="EW790" i="1"/>
  <c r="EQ790" i="1"/>
  <c r="DD790" i="1"/>
  <c r="DI793" i="1"/>
  <c r="EV793" i="1" s="1"/>
  <c r="DX790" i="1"/>
  <c r="DE789" i="1"/>
  <c r="DT788" i="1"/>
  <c r="ES790" i="1" l="1"/>
  <c r="ER790" i="1"/>
  <c r="EW789" i="1"/>
  <c r="EQ789" i="1"/>
  <c r="DI792" i="1"/>
  <c r="EV792" i="1" s="1"/>
  <c r="DD789" i="1"/>
  <c r="DX789" i="1"/>
  <c r="DE788" i="1"/>
  <c r="DT787" i="1"/>
  <c r="ES789" i="1" l="1"/>
  <c r="ER789" i="1"/>
  <c r="EQ788" i="1"/>
  <c r="EW788" i="1"/>
  <c r="DD788" i="1"/>
  <c r="DI791" i="1"/>
  <c r="EV791" i="1" s="1"/>
  <c r="DX788" i="1"/>
  <c r="DE787" i="1"/>
  <c r="DT786" i="1"/>
  <c r="ES788" i="1" l="1"/>
  <c r="ER788" i="1"/>
  <c r="EQ787" i="1"/>
  <c r="EW787" i="1"/>
  <c r="DI790" i="1"/>
  <c r="EV790" i="1" s="1"/>
  <c r="DD787" i="1"/>
  <c r="DX787" i="1"/>
  <c r="DE786" i="1"/>
  <c r="DT785" i="1"/>
  <c r="ES787" i="1" l="1"/>
  <c r="ER787" i="1"/>
  <c r="EQ786" i="1"/>
  <c r="EW786" i="1"/>
  <c r="DD786" i="1"/>
  <c r="DI789" i="1"/>
  <c r="EV789" i="1" s="1"/>
  <c r="DX786" i="1"/>
  <c r="DE785" i="1"/>
  <c r="DT784" i="1"/>
  <c r="ES786" i="1" l="1"/>
  <c r="ER786" i="1"/>
  <c r="EQ785" i="1"/>
  <c r="EW785" i="1"/>
  <c r="DI788" i="1"/>
  <c r="EV788" i="1" s="1"/>
  <c r="DD785" i="1"/>
  <c r="DX785" i="1"/>
  <c r="DE784" i="1"/>
  <c r="DT783" i="1"/>
  <c r="ES785" i="1" l="1"/>
  <c r="ER785" i="1"/>
  <c r="EW784" i="1"/>
  <c r="EQ784" i="1"/>
  <c r="DD784" i="1"/>
  <c r="DI787" i="1"/>
  <c r="EV787" i="1" s="1"/>
  <c r="DX784" i="1"/>
  <c r="DE783" i="1"/>
  <c r="DT782" i="1"/>
  <c r="ES784" i="1" l="1"/>
  <c r="ER784" i="1"/>
  <c r="EW783" i="1"/>
  <c r="EQ783" i="1"/>
  <c r="DI786" i="1"/>
  <c r="EV786" i="1" s="1"/>
  <c r="DD783" i="1"/>
  <c r="DX783" i="1"/>
  <c r="DE782" i="1"/>
  <c r="DT781" i="1"/>
  <c r="ES783" i="1" l="1"/>
  <c r="ER783" i="1"/>
  <c r="EW782" i="1"/>
  <c r="EQ782" i="1"/>
  <c r="DD782" i="1"/>
  <c r="DI785" i="1"/>
  <c r="EV785" i="1" s="1"/>
  <c r="DX782" i="1"/>
  <c r="DE781" i="1"/>
  <c r="DT780" i="1"/>
  <c r="ES782" i="1" l="1"/>
  <c r="ER782" i="1"/>
  <c r="EW781" i="1"/>
  <c r="EQ781" i="1"/>
  <c r="DI784" i="1"/>
  <c r="EV784" i="1" s="1"/>
  <c r="DD781" i="1"/>
  <c r="DX781" i="1"/>
  <c r="DE780" i="1"/>
  <c r="DT779" i="1"/>
  <c r="ES781" i="1" l="1"/>
  <c r="ER781" i="1"/>
  <c r="EW780" i="1"/>
  <c r="EQ780" i="1"/>
  <c r="DD780" i="1"/>
  <c r="DI783" i="1"/>
  <c r="EV783" i="1" s="1"/>
  <c r="DX780" i="1"/>
  <c r="DE779" i="1"/>
  <c r="DT778" i="1"/>
  <c r="ES780" i="1" l="1"/>
  <c r="ER780" i="1"/>
  <c r="EQ779" i="1"/>
  <c r="EW779" i="1"/>
  <c r="DI782" i="1"/>
  <c r="EV782" i="1" s="1"/>
  <c r="DD779" i="1"/>
  <c r="DX779" i="1"/>
  <c r="DE778" i="1"/>
  <c r="DT777" i="1"/>
  <c r="ES779" i="1" l="1"/>
  <c r="ER779" i="1"/>
  <c r="EQ778" i="1"/>
  <c r="EW778" i="1"/>
  <c r="DD778" i="1"/>
  <c r="DI781" i="1"/>
  <c r="EV781" i="1" s="1"/>
  <c r="DX778" i="1"/>
  <c r="DE777" i="1"/>
  <c r="DT776" i="1"/>
  <c r="ES778" i="1" l="1"/>
  <c r="ER778" i="1"/>
  <c r="EQ777" i="1"/>
  <c r="EW777" i="1"/>
  <c r="DI780" i="1"/>
  <c r="EV780" i="1" s="1"/>
  <c r="DD777" i="1"/>
  <c r="DX777" i="1"/>
  <c r="DE776" i="1"/>
  <c r="DT775" i="1"/>
  <c r="ES777" i="1" l="1"/>
  <c r="ER777" i="1"/>
  <c r="EW776" i="1"/>
  <c r="EQ776" i="1"/>
  <c r="DD776" i="1"/>
  <c r="DI779" i="1"/>
  <c r="EV779" i="1" s="1"/>
  <c r="DX776" i="1"/>
  <c r="DE775" i="1"/>
  <c r="DT774" i="1"/>
  <c r="ES776" i="1" l="1"/>
  <c r="ER776" i="1"/>
  <c r="EW775" i="1"/>
  <c r="EQ775" i="1"/>
  <c r="DI778" i="1"/>
  <c r="EV778" i="1" s="1"/>
  <c r="DD775" i="1"/>
  <c r="DX775" i="1"/>
  <c r="DE774" i="1"/>
  <c r="DT773" i="1"/>
  <c r="ES775" i="1" l="1"/>
  <c r="ER775" i="1"/>
  <c r="EW774" i="1"/>
  <c r="EQ774" i="1"/>
  <c r="DD774" i="1"/>
  <c r="DI777" i="1"/>
  <c r="EV777" i="1" s="1"/>
  <c r="DX774" i="1"/>
  <c r="DE773" i="1"/>
  <c r="DT772" i="1"/>
  <c r="ES774" i="1" l="1"/>
  <c r="ER774" i="1"/>
  <c r="EW773" i="1"/>
  <c r="EQ773" i="1"/>
  <c r="DI776" i="1"/>
  <c r="EV776" i="1" s="1"/>
  <c r="DD773" i="1"/>
  <c r="DX773" i="1"/>
  <c r="DE772" i="1"/>
  <c r="DT771" i="1"/>
  <c r="ES773" i="1" l="1"/>
  <c r="ER773" i="1"/>
  <c r="EQ772" i="1"/>
  <c r="EW772" i="1"/>
  <c r="DD772" i="1"/>
  <c r="DI775" i="1"/>
  <c r="EV775" i="1" s="1"/>
  <c r="DX772" i="1"/>
  <c r="DE771" i="1"/>
  <c r="DT770" i="1"/>
  <c r="ES772" i="1" l="1"/>
  <c r="ER772" i="1"/>
  <c r="EQ771" i="1"/>
  <c r="EW771" i="1"/>
  <c r="DI774" i="1"/>
  <c r="EV774" i="1" s="1"/>
  <c r="DD771" i="1"/>
  <c r="DX771" i="1"/>
  <c r="DE770" i="1"/>
  <c r="DT769" i="1"/>
  <c r="ES771" i="1" l="1"/>
  <c r="ER771" i="1"/>
  <c r="EQ770" i="1"/>
  <c r="EW770" i="1"/>
  <c r="DD770" i="1"/>
  <c r="DI773" i="1"/>
  <c r="EV773" i="1" s="1"/>
  <c r="DX770" i="1"/>
  <c r="DE769" i="1"/>
  <c r="DT768" i="1"/>
  <c r="ES770" i="1" l="1"/>
  <c r="ER770" i="1"/>
  <c r="EQ769" i="1"/>
  <c r="EW769" i="1"/>
  <c r="DI772" i="1"/>
  <c r="EV772" i="1" s="1"/>
  <c r="DD769" i="1"/>
  <c r="DX769" i="1"/>
  <c r="DE768" i="1"/>
  <c r="DT767" i="1"/>
  <c r="ES769" i="1" l="1"/>
  <c r="ER769" i="1"/>
  <c r="EW768" i="1"/>
  <c r="EQ768" i="1"/>
  <c r="DD768" i="1"/>
  <c r="DI771" i="1"/>
  <c r="EV771" i="1" s="1"/>
  <c r="DX768" i="1"/>
  <c r="DE767" i="1"/>
  <c r="DT766" i="1"/>
  <c r="ES768" i="1" l="1"/>
  <c r="ER768" i="1"/>
  <c r="EW767" i="1"/>
  <c r="EQ767" i="1"/>
  <c r="DI770" i="1"/>
  <c r="EV770" i="1" s="1"/>
  <c r="DD767" i="1"/>
  <c r="DX767" i="1"/>
  <c r="DE766" i="1"/>
  <c r="DT765" i="1"/>
  <c r="ES767" i="1" l="1"/>
  <c r="ER767" i="1"/>
  <c r="EW766" i="1"/>
  <c r="EQ766" i="1"/>
  <c r="DD766" i="1"/>
  <c r="DI769" i="1"/>
  <c r="EV769" i="1" s="1"/>
  <c r="DX766" i="1"/>
  <c r="DE765" i="1"/>
  <c r="DT764" i="1"/>
  <c r="ES766" i="1" l="1"/>
  <c r="ER766" i="1"/>
  <c r="EW765" i="1"/>
  <c r="EQ765" i="1"/>
  <c r="DI768" i="1"/>
  <c r="EV768" i="1" s="1"/>
  <c r="DD765" i="1"/>
  <c r="DX765" i="1"/>
  <c r="DE764" i="1"/>
  <c r="DT763" i="1"/>
  <c r="ES765" i="1" l="1"/>
  <c r="ER765" i="1"/>
  <c r="EW764" i="1"/>
  <c r="EQ764" i="1"/>
  <c r="DD764" i="1"/>
  <c r="DI767" i="1"/>
  <c r="EV767" i="1" s="1"/>
  <c r="DX764" i="1"/>
  <c r="DE763" i="1"/>
  <c r="DT762" i="1"/>
  <c r="ES764" i="1" l="1"/>
  <c r="ER764" i="1"/>
  <c r="EQ763" i="1"/>
  <c r="EW763" i="1"/>
  <c r="DI766" i="1"/>
  <c r="EV766" i="1" s="1"/>
  <c r="DD763" i="1"/>
  <c r="DX763" i="1"/>
  <c r="DE762" i="1"/>
  <c r="DT761" i="1"/>
  <c r="ES763" i="1" l="1"/>
  <c r="ER763" i="1"/>
  <c r="EQ762" i="1"/>
  <c r="EW762" i="1"/>
  <c r="DD762" i="1"/>
  <c r="DI765" i="1"/>
  <c r="EV765" i="1" s="1"/>
  <c r="DX762" i="1"/>
  <c r="DE761" i="1"/>
  <c r="DT760" i="1"/>
  <c r="ES762" i="1" l="1"/>
  <c r="ER762" i="1"/>
  <c r="EQ761" i="1"/>
  <c r="EW761" i="1"/>
  <c r="DI764" i="1"/>
  <c r="EV764" i="1" s="1"/>
  <c r="DD761" i="1"/>
  <c r="DX761" i="1"/>
  <c r="DE760" i="1"/>
  <c r="DT759" i="1"/>
  <c r="ES761" i="1" l="1"/>
  <c r="ER761" i="1"/>
  <c r="EW760" i="1"/>
  <c r="EQ760" i="1"/>
  <c r="DD760" i="1"/>
  <c r="DI763" i="1"/>
  <c r="EV763" i="1" s="1"/>
  <c r="DX760" i="1"/>
  <c r="DE759" i="1"/>
  <c r="DT758" i="1"/>
  <c r="ES760" i="1" l="1"/>
  <c r="ER760" i="1"/>
  <c r="EW759" i="1"/>
  <c r="EQ759" i="1"/>
  <c r="DI762" i="1"/>
  <c r="EV762" i="1" s="1"/>
  <c r="DD759" i="1"/>
  <c r="DX759" i="1"/>
  <c r="DE758" i="1"/>
  <c r="DT757" i="1"/>
  <c r="ES759" i="1" l="1"/>
  <c r="ER759" i="1"/>
  <c r="EW758" i="1"/>
  <c r="EQ758" i="1"/>
  <c r="DD758" i="1"/>
  <c r="DI761" i="1"/>
  <c r="EV761" i="1" s="1"/>
  <c r="DX758" i="1"/>
  <c r="DE757" i="1"/>
  <c r="DT756" i="1"/>
  <c r="ES758" i="1" l="1"/>
  <c r="ER758" i="1"/>
  <c r="EW757" i="1"/>
  <c r="EQ757" i="1"/>
  <c r="DI760" i="1"/>
  <c r="EV760" i="1" s="1"/>
  <c r="DD757" i="1"/>
  <c r="DX757" i="1"/>
  <c r="DE756" i="1"/>
  <c r="DT755" i="1"/>
  <c r="ES757" i="1" l="1"/>
  <c r="ER757" i="1"/>
  <c r="EQ756" i="1"/>
  <c r="EW756" i="1"/>
  <c r="DD756" i="1"/>
  <c r="DI759" i="1"/>
  <c r="EV759" i="1" s="1"/>
  <c r="DX756" i="1"/>
  <c r="DE755" i="1"/>
  <c r="DT754" i="1"/>
  <c r="ES756" i="1" l="1"/>
  <c r="ER756" i="1"/>
  <c r="EQ755" i="1"/>
  <c r="EW755" i="1"/>
  <c r="DI758" i="1"/>
  <c r="EV758" i="1" s="1"/>
  <c r="DD755" i="1"/>
  <c r="DX755" i="1"/>
  <c r="DE754" i="1"/>
  <c r="DT753" i="1"/>
  <c r="ES755" i="1" l="1"/>
  <c r="ER755" i="1"/>
  <c r="EQ754" i="1"/>
  <c r="EW754" i="1"/>
  <c r="DD754" i="1"/>
  <c r="DI757" i="1"/>
  <c r="EV757" i="1" s="1"/>
  <c r="DX754" i="1"/>
  <c r="DE753" i="1"/>
  <c r="DT752" i="1"/>
  <c r="ES754" i="1" l="1"/>
  <c r="ER754" i="1"/>
  <c r="EQ753" i="1"/>
  <c r="EW753" i="1"/>
  <c r="DI756" i="1"/>
  <c r="EV756" i="1" s="1"/>
  <c r="DD753" i="1"/>
  <c r="DX753" i="1"/>
  <c r="DE752" i="1"/>
  <c r="DT751" i="1"/>
  <c r="ES753" i="1" l="1"/>
  <c r="ER753" i="1"/>
  <c r="EW752" i="1"/>
  <c r="EQ752" i="1"/>
  <c r="DD752" i="1"/>
  <c r="DI755" i="1"/>
  <c r="EV755" i="1" s="1"/>
  <c r="DX752" i="1"/>
  <c r="DE751" i="1"/>
  <c r="DT750" i="1"/>
  <c r="ES752" i="1" l="1"/>
  <c r="ER752" i="1"/>
  <c r="EW751" i="1"/>
  <c r="EQ751" i="1"/>
  <c r="DI754" i="1"/>
  <c r="EV754" i="1" s="1"/>
  <c r="DD751" i="1"/>
  <c r="DX751" i="1"/>
  <c r="DE750" i="1"/>
  <c r="DT749" i="1"/>
  <c r="ES751" i="1" l="1"/>
  <c r="ER751" i="1"/>
  <c r="EQ750" i="1"/>
  <c r="EW750" i="1"/>
  <c r="DD750" i="1"/>
  <c r="DI753" i="1"/>
  <c r="EV753" i="1" s="1"/>
  <c r="DX750" i="1"/>
  <c r="DE749" i="1"/>
  <c r="DT748" i="1"/>
  <c r="ES750" i="1" l="1"/>
  <c r="ER750" i="1"/>
  <c r="EW749" i="1"/>
  <c r="EQ749" i="1"/>
  <c r="DI752" i="1"/>
  <c r="EV752" i="1" s="1"/>
  <c r="DD749" i="1"/>
  <c r="DX749" i="1"/>
  <c r="DE748" i="1"/>
  <c r="DT747" i="1"/>
  <c r="ES749" i="1" l="1"/>
  <c r="ER749" i="1"/>
  <c r="EQ748" i="1"/>
  <c r="EW748" i="1"/>
  <c r="DD748" i="1"/>
  <c r="DI751" i="1"/>
  <c r="EV751" i="1" s="1"/>
  <c r="DX748" i="1"/>
  <c r="DE747" i="1"/>
  <c r="DT746" i="1"/>
  <c r="ES748" i="1" l="1"/>
  <c r="ER748" i="1"/>
  <c r="EQ747" i="1"/>
  <c r="EW747" i="1"/>
  <c r="DI750" i="1"/>
  <c r="EV750" i="1" s="1"/>
  <c r="DD747" i="1"/>
  <c r="DX747" i="1"/>
  <c r="DE746" i="1"/>
  <c r="DT745" i="1"/>
  <c r="ES747" i="1" l="1"/>
  <c r="ER747" i="1"/>
  <c r="EW746" i="1"/>
  <c r="EQ746" i="1"/>
  <c r="DD746" i="1"/>
  <c r="DI749" i="1"/>
  <c r="EV749" i="1" s="1"/>
  <c r="DX746" i="1"/>
  <c r="DE745" i="1"/>
  <c r="DT744" i="1"/>
  <c r="ES746" i="1" l="1"/>
  <c r="ER746" i="1"/>
  <c r="EQ745" i="1"/>
  <c r="EW745" i="1"/>
  <c r="DI748" i="1"/>
  <c r="EV748" i="1" s="1"/>
  <c r="DD745" i="1"/>
  <c r="DX745" i="1"/>
  <c r="DE744" i="1"/>
  <c r="DT743" i="1"/>
  <c r="ES745" i="1" l="1"/>
  <c r="ER745" i="1"/>
  <c r="EW744" i="1"/>
  <c r="EQ744" i="1"/>
  <c r="DD744" i="1"/>
  <c r="DI747" i="1"/>
  <c r="EV747" i="1" s="1"/>
  <c r="DX744" i="1"/>
  <c r="DE743" i="1"/>
  <c r="DT742" i="1"/>
  <c r="ES744" i="1" l="1"/>
  <c r="ER744" i="1"/>
  <c r="EW743" i="1"/>
  <c r="EQ743" i="1"/>
  <c r="DI746" i="1"/>
  <c r="EV746" i="1" s="1"/>
  <c r="DD743" i="1"/>
  <c r="DX743" i="1"/>
  <c r="DE742" i="1"/>
  <c r="DT741" i="1"/>
  <c r="ES743" i="1" l="1"/>
  <c r="ER743" i="1"/>
  <c r="EQ742" i="1"/>
  <c r="EW742" i="1"/>
  <c r="DD742" i="1"/>
  <c r="DI745" i="1"/>
  <c r="EV745" i="1" s="1"/>
  <c r="DX742" i="1"/>
  <c r="DE741" i="1"/>
  <c r="DT740" i="1"/>
  <c r="ES742" i="1" l="1"/>
  <c r="ER742" i="1"/>
  <c r="EW741" i="1"/>
  <c r="EQ741" i="1"/>
  <c r="DI744" i="1"/>
  <c r="EV744" i="1" s="1"/>
  <c r="DD741" i="1"/>
  <c r="DX741" i="1"/>
  <c r="DE740" i="1"/>
  <c r="DT739" i="1"/>
  <c r="ES741" i="1" l="1"/>
  <c r="ER741" i="1"/>
  <c r="EQ740" i="1"/>
  <c r="EW740" i="1"/>
  <c r="DD740" i="1"/>
  <c r="DI743" i="1"/>
  <c r="EV743" i="1" s="1"/>
  <c r="DX740" i="1"/>
  <c r="DE739" i="1"/>
  <c r="DT738" i="1"/>
  <c r="ES740" i="1" l="1"/>
  <c r="ER740" i="1"/>
  <c r="EW739" i="1"/>
  <c r="EQ739" i="1"/>
  <c r="DI742" i="1"/>
  <c r="EV742" i="1" s="1"/>
  <c r="DD739" i="1"/>
  <c r="DX739" i="1"/>
  <c r="DE738" i="1"/>
  <c r="DT737" i="1"/>
  <c r="ES739" i="1" l="1"/>
  <c r="ER739" i="1"/>
  <c r="EQ738" i="1"/>
  <c r="EW738" i="1"/>
  <c r="DD738" i="1"/>
  <c r="DI741" i="1"/>
  <c r="EV741" i="1" s="1"/>
  <c r="DX738" i="1"/>
  <c r="DE737" i="1"/>
  <c r="DT736" i="1"/>
  <c r="ES738" i="1" l="1"/>
  <c r="ER738" i="1"/>
  <c r="EQ737" i="1"/>
  <c r="EW737" i="1"/>
  <c r="DI740" i="1"/>
  <c r="EV740" i="1" s="1"/>
  <c r="DD737" i="1"/>
  <c r="DX737" i="1"/>
  <c r="DE736" i="1"/>
  <c r="DT735" i="1"/>
  <c r="ES737" i="1" l="1"/>
  <c r="ER737" i="1"/>
  <c r="EQ736" i="1"/>
  <c r="EW736" i="1"/>
  <c r="DD736" i="1"/>
  <c r="DI739" i="1"/>
  <c r="EV739" i="1" s="1"/>
  <c r="DX736" i="1"/>
  <c r="DE735" i="1"/>
  <c r="DT734" i="1"/>
  <c r="ES736" i="1" l="1"/>
  <c r="ER736" i="1"/>
  <c r="EQ735" i="1"/>
  <c r="EW735" i="1"/>
  <c r="DI738" i="1"/>
  <c r="EV738" i="1" s="1"/>
  <c r="DD735" i="1"/>
  <c r="DX735" i="1"/>
  <c r="DE734" i="1"/>
  <c r="DT733" i="1"/>
  <c r="ES735" i="1" l="1"/>
  <c r="ER735" i="1"/>
  <c r="EW734" i="1"/>
  <c r="EQ734" i="1"/>
  <c r="DD734" i="1"/>
  <c r="DI737" i="1"/>
  <c r="EV737" i="1" s="1"/>
  <c r="DX734" i="1"/>
  <c r="DE733" i="1"/>
  <c r="DT732" i="1"/>
  <c r="ES734" i="1" l="1"/>
  <c r="ER734" i="1"/>
  <c r="EW733" i="1"/>
  <c r="EQ733" i="1"/>
  <c r="DI736" i="1"/>
  <c r="EV736" i="1" s="1"/>
  <c r="DD733" i="1"/>
  <c r="DX733" i="1"/>
  <c r="DE732" i="1"/>
  <c r="DT731" i="1"/>
  <c r="ES733" i="1" l="1"/>
  <c r="ER733" i="1"/>
  <c r="EW732" i="1"/>
  <c r="EQ732" i="1"/>
  <c r="DD732" i="1"/>
  <c r="DI735" i="1"/>
  <c r="EV735" i="1" s="1"/>
  <c r="DX732" i="1"/>
  <c r="DE731" i="1"/>
  <c r="DT730" i="1"/>
  <c r="ES732" i="1" l="1"/>
  <c r="ER732" i="1"/>
  <c r="EW731" i="1"/>
  <c r="EQ731" i="1"/>
  <c r="DI734" i="1"/>
  <c r="EV734" i="1" s="1"/>
  <c r="DD731" i="1"/>
  <c r="DX731" i="1"/>
  <c r="DE730" i="1"/>
  <c r="DT729" i="1"/>
  <c r="ES731" i="1" l="1"/>
  <c r="ER731" i="1"/>
  <c r="EW730" i="1"/>
  <c r="EQ730" i="1"/>
  <c r="DD730" i="1"/>
  <c r="DI733" i="1"/>
  <c r="EV733" i="1" s="1"/>
  <c r="DX730" i="1"/>
  <c r="DE729" i="1"/>
  <c r="DT728" i="1"/>
  <c r="ES730" i="1" l="1"/>
  <c r="ER730" i="1"/>
  <c r="EQ729" i="1"/>
  <c r="EW729" i="1"/>
  <c r="DI732" i="1"/>
  <c r="EV732" i="1" s="1"/>
  <c r="DD729" i="1"/>
  <c r="DX729" i="1"/>
  <c r="DE728" i="1"/>
  <c r="DT727" i="1"/>
  <c r="ES729" i="1" l="1"/>
  <c r="ER729" i="1"/>
  <c r="EQ728" i="1"/>
  <c r="EW728" i="1"/>
  <c r="DD728" i="1"/>
  <c r="DI731" i="1"/>
  <c r="EV731" i="1" s="1"/>
  <c r="DX728" i="1"/>
  <c r="DE727" i="1"/>
  <c r="DT726" i="1"/>
  <c r="ES728" i="1" l="1"/>
  <c r="ER728" i="1"/>
  <c r="EQ727" i="1"/>
  <c r="EW727" i="1"/>
  <c r="DI730" i="1"/>
  <c r="EV730" i="1" s="1"/>
  <c r="DD727" i="1"/>
  <c r="DX727" i="1"/>
  <c r="DE726" i="1"/>
  <c r="DT725" i="1"/>
  <c r="ES727" i="1" l="1"/>
  <c r="ER727" i="1"/>
  <c r="EW726" i="1"/>
  <c r="EQ726" i="1"/>
  <c r="DD726" i="1"/>
  <c r="DI729" i="1"/>
  <c r="EV729" i="1" s="1"/>
  <c r="DX726" i="1"/>
  <c r="DE725" i="1"/>
  <c r="DT724" i="1"/>
  <c r="ES726" i="1" l="1"/>
  <c r="ER726" i="1"/>
  <c r="EW725" i="1"/>
  <c r="EQ725" i="1"/>
  <c r="DI728" i="1"/>
  <c r="EV728" i="1" s="1"/>
  <c r="DD725" i="1"/>
  <c r="DX725" i="1"/>
  <c r="DE724" i="1"/>
  <c r="DT723" i="1"/>
  <c r="ES725" i="1" l="1"/>
  <c r="ER725" i="1"/>
  <c r="EW724" i="1"/>
  <c r="EQ724" i="1"/>
  <c r="DD724" i="1"/>
  <c r="DI727" i="1"/>
  <c r="EV727" i="1" s="1"/>
  <c r="DX724" i="1"/>
  <c r="DE723" i="1"/>
  <c r="DT722" i="1"/>
  <c r="ES724" i="1" l="1"/>
  <c r="ER724" i="1"/>
  <c r="EW723" i="1"/>
  <c r="EQ723" i="1"/>
  <c r="DI726" i="1"/>
  <c r="EV726" i="1" s="1"/>
  <c r="DD723" i="1"/>
  <c r="DX723" i="1"/>
  <c r="DE722" i="1"/>
  <c r="DT721" i="1"/>
  <c r="ES723" i="1" l="1"/>
  <c r="ER723" i="1"/>
  <c r="EQ722" i="1"/>
  <c r="EW722" i="1"/>
  <c r="DD722" i="1"/>
  <c r="DI725" i="1"/>
  <c r="EV725" i="1" s="1"/>
  <c r="DX722" i="1"/>
  <c r="DE721" i="1"/>
  <c r="DT720" i="1"/>
  <c r="ES722" i="1" l="1"/>
  <c r="ER722" i="1"/>
  <c r="EQ721" i="1"/>
  <c r="EW721" i="1"/>
  <c r="DI724" i="1"/>
  <c r="EV724" i="1" s="1"/>
  <c r="DD721" i="1"/>
  <c r="DX721" i="1"/>
  <c r="DE720" i="1"/>
  <c r="DT719" i="1"/>
  <c r="ES721" i="1" l="1"/>
  <c r="ER721" i="1"/>
  <c r="EQ720" i="1"/>
  <c r="EW720" i="1"/>
  <c r="DD720" i="1"/>
  <c r="DI723" i="1"/>
  <c r="EV723" i="1" s="1"/>
  <c r="DX720" i="1"/>
  <c r="DE719" i="1"/>
  <c r="DT718" i="1"/>
  <c r="ES720" i="1" l="1"/>
  <c r="ER720" i="1"/>
  <c r="EQ719" i="1"/>
  <c r="EW719" i="1"/>
  <c r="DI722" i="1"/>
  <c r="EV722" i="1" s="1"/>
  <c r="DD719" i="1"/>
  <c r="DX719" i="1"/>
  <c r="DE718" i="1"/>
  <c r="DT717" i="1"/>
  <c r="ES719" i="1" l="1"/>
  <c r="ER719" i="1"/>
  <c r="EW718" i="1"/>
  <c r="EQ718" i="1"/>
  <c r="DD718" i="1"/>
  <c r="DI721" i="1"/>
  <c r="EV721" i="1" s="1"/>
  <c r="DX718" i="1"/>
  <c r="DE717" i="1"/>
  <c r="DT716" i="1"/>
  <c r="ES718" i="1" l="1"/>
  <c r="ER718" i="1"/>
  <c r="EW717" i="1"/>
  <c r="EQ717" i="1"/>
  <c r="DI720" i="1"/>
  <c r="EV720" i="1" s="1"/>
  <c r="DD717" i="1"/>
  <c r="DX717" i="1"/>
  <c r="DE716" i="1"/>
  <c r="DT715" i="1"/>
  <c r="ES717" i="1" l="1"/>
  <c r="ER717" i="1"/>
  <c r="EW716" i="1"/>
  <c r="EQ716" i="1"/>
  <c r="DD716" i="1"/>
  <c r="DI719" i="1"/>
  <c r="EV719" i="1" s="1"/>
  <c r="DX716" i="1"/>
  <c r="DE715" i="1"/>
  <c r="DT714" i="1"/>
  <c r="ES716" i="1" l="1"/>
  <c r="ER716" i="1"/>
  <c r="EW715" i="1"/>
  <c r="EQ715" i="1"/>
  <c r="DI718" i="1"/>
  <c r="EV718" i="1" s="1"/>
  <c r="DD715" i="1"/>
  <c r="DX715" i="1"/>
  <c r="DE714" i="1"/>
  <c r="DT713" i="1"/>
  <c r="ES715" i="1" l="1"/>
  <c r="ER715" i="1"/>
  <c r="EW714" i="1"/>
  <c r="EQ714" i="1"/>
  <c r="DD714" i="1"/>
  <c r="DI717" i="1"/>
  <c r="EV717" i="1" s="1"/>
  <c r="DX714" i="1"/>
  <c r="DE713" i="1"/>
  <c r="DT712" i="1"/>
  <c r="ES714" i="1" l="1"/>
  <c r="ER714" i="1"/>
  <c r="EQ713" i="1"/>
  <c r="EW713" i="1"/>
  <c r="DI716" i="1"/>
  <c r="EV716" i="1" s="1"/>
  <c r="DD713" i="1"/>
  <c r="DX713" i="1"/>
  <c r="DE712" i="1"/>
  <c r="DT711" i="1"/>
  <c r="ES713" i="1" l="1"/>
  <c r="ER713" i="1"/>
  <c r="EQ712" i="1"/>
  <c r="EW712" i="1"/>
  <c r="DD712" i="1"/>
  <c r="DI715" i="1"/>
  <c r="EV715" i="1" s="1"/>
  <c r="DX712" i="1"/>
  <c r="DE711" i="1"/>
  <c r="DT710" i="1"/>
  <c r="ES712" i="1" l="1"/>
  <c r="ER712" i="1"/>
  <c r="EQ711" i="1"/>
  <c r="EW711" i="1"/>
  <c r="DI714" i="1"/>
  <c r="EV714" i="1" s="1"/>
  <c r="DD711" i="1"/>
  <c r="DX711" i="1"/>
  <c r="DE710" i="1"/>
  <c r="DT709" i="1"/>
  <c r="ES711" i="1" l="1"/>
  <c r="ER711" i="1"/>
  <c r="EW710" i="1"/>
  <c r="EQ710" i="1"/>
  <c r="DD710" i="1"/>
  <c r="DI713" i="1"/>
  <c r="EV713" i="1" s="1"/>
  <c r="DE709" i="1"/>
  <c r="DX710" i="1"/>
  <c r="DT708" i="1"/>
  <c r="ES710" i="1" l="1"/>
  <c r="ER710" i="1"/>
  <c r="EW709" i="1"/>
  <c r="EQ709" i="1"/>
  <c r="DI712" i="1"/>
  <c r="EV712" i="1" s="1"/>
  <c r="DD709" i="1"/>
  <c r="DE708" i="1"/>
  <c r="DX709" i="1"/>
  <c r="DT707" i="1"/>
  <c r="ES709" i="1" l="1"/>
  <c r="ER709" i="1"/>
  <c r="EW708" i="1"/>
  <c r="EQ708" i="1"/>
  <c r="DD708" i="1"/>
  <c r="DI711" i="1"/>
  <c r="EV711" i="1" s="1"/>
  <c r="DE707" i="1"/>
  <c r="DX708" i="1"/>
  <c r="DT706" i="1"/>
  <c r="ES708" i="1" l="1"/>
  <c r="ER708" i="1"/>
  <c r="EW707" i="1"/>
  <c r="EQ707" i="1"/>
  <c r="DI710" i="1"/>
  <c r="EV710" i="1" s="1"/>
  <c r="DD707" i="1"/>
  <c r="DE706" i="1"/>
  <c r="DX707" i="1"/>
  <c r="DT705" i="1"/>
  <c r="ES707" i="1" l="1"/>
  <c r="ER707" i="1"/>
  <c r="EQ706" i="1"/>
  <c r="EW706" i="1"/>
  <c r="DD706" i="1"/>
  <c r="DI709" i="1"/>
  <c r="EV709" i="1" s="1"/>
  <c r="DE705" i="1"/>
  <c r="DX706" i="1"/>
  <c r="DT704" i="1"/>
  <c r="ES706" i="1" l="1"/>
  <c r="ER706" i="1"/>
  <c r="EQ705" i="1"/>
  <c r="EW705" i="1"/>
  <c r="DI708" i="1"/>
  <c r="EV708" i="1" s="1"/>
  <c r="DD705" i="1"/>
  <c r="DE704" i="1"/>
  <c r="DX705" i="1"/>
  <c r="DT703" i="1"/>
  <c r="ES705" i="1" l="1"/>
  <c r="ER705" i="1"/>
  <c r="EQ704" i="1"/>
  <c r="EW704" i="1"/>
  <c r="DD704" i="1"/>
  <c r="DI707" i="1"/>
  <c r="EV707" i="1" s="1"/>
  <c r="DE703" i="1"/>
  <c r="DX704" i="1"/>
  <c r="DT702" i="1"/>
  <c r="ES704" i="1" l="1"/>
  <c r="ER704" i="1"/>
  <c r="EQ703" i="1"/>
  <c r="EW703" i="1"/>
  <c r="DI706" i="1"/>
  <c r="EV706" i="1" s="1"/>
  <c r="DD703" i="1"/>
  <c r="DE702" i="1"/>
  <c r="DX703" i="1"/>
  <c r="DT701" i="1"/>
  <c r="ES703" i="1" l="1"/>
  <c r="ER703" i="1"/>
  <c r="EW702" i="1"/>
  <c r="EQ702" i="1"/>
  <c r="DD702" i="1"/>
  <c r="DI705" i="1"/>
  <c r="EV705" i="1" s="1"/>
  <c r="DE701" i="1"/>
  <c r="DX702" i="1"/>
  <c r="DT700" i="1"/>
  <c r="ES702" i="1" l="1"/>
  <c r="ER702" i="1"/>
  <c r="EW701" i="1"/>
  <c r="EQ701" i="1"/>
  <c r="DI704" i="1"/>
  <c r="EV704" i="1" s="1"/>
  <c r="DD701" i="1"/>
  <c r="DE700" i="1"/>
  <c r="DX701" i="1"/>
  <c r="DT699" i="1"/>
  <c r="ES701" i="1" l="1"/>
  <c r="ER701" i="1"/>
  <c r="EW700" i="1"/>
  <c r="EQ700" i="1"/>
  <c r="DD700" i="1"/>
  <c r="DI703" i="1"/>
  <c r="EV703" i="1" s="1"/>
  <c r="DE699" i="1"/>
  <c r="DX700" i="1"/>
  <c r="DT698" i="1"/>
  <c r="ES700" i="1" l="1"/>
  <c r="ER700" i="1"/>
  <c r="EW699" i="1"/>
  <c r="EQ699" i="1"/>
  <c r="DI702" i="1"/>
  <c r="EV702" i="1" s="1"/>
  <c r="DD699" i="1"/>
  <c r="DE698" i="1"/>
  <c r="DX699" i="1"/>
  <c r="DT697" i="1"/>
  <c r="ES699" i="1" l="1"/>
  <c r="ER699" i="1"/>
  <c r="EW698" i="1"/>
  <c r="EQ698" i="1"/>
  <c r="DD698" i="1"/>
  <c r="DI701" i="1"/>
  <c r="EV701" i="1" s="1"/>
  <c r="DE697" i="1"/>
  <c r="DX698" i="1"/>
  <c r="DT696" i="1"/>
  <c r="ES698" i="1" l="1"/>
  <c r="ER698" i="1"/>
  <c r="EQ697" i="1"/>
  <c r="EW697" i="1"/>
  <c r="DI700" i="1"/>
  <c r="EV700" i="1" s="1"/>
  <c r="DD697" i="1"/>
  <c r="DE696" i="1"/>
  <c r="DX697" i="1"/>
  <c r="DT695" i="1"/>
  <c r="ES697" i="1" l="1"/>
  <c r="ER697" i="1"/>
  <c r="EQ696" i="1"/>
  <c r="EW696" i="1"/>
  <c r="DD696" i="1"/>
  <c r="DI699" i="1"/>
  <c r="EV699" i="1" s="1"/>
  <c r="DE695" i="1"/>
  <c r="DX696" i="1"/>
  <c r="DT694" i="1"/>
  <c r="ES696" i="1" l="1"/>
  <c r="ER696" i="1"/>
  <c r="EQ695" i="1"/>
  <c r="EW695" i="1"/>
  <c r="DI698" i="1"/>
  <c r="EV698" i="1" s="1"/>
  <c r="DD695" i="1"/>
  <c r="DE694" i="1"/>
  <c r="DX695" i="1"/>
  <c r="DT693" i="1"/>
  <c r="ES695" i="1" l="1"/>
  <c r="ER695" i="1"/>
  <c r="EW694" i="1"/>
  <c r="EQ694" i="1"/>
  <c r="DD694" i="1"/>
  <c r="DI697" i="1"/>
  <c r="EV697" i="1" s="1"/>
  <c r="DE693" i="1"/>
  <c r="DX694" i="1"/>
  <c r="DT692" i="1"/>
  <c r="ES694" i="1" l="1"/>
  <c r="ER694" i="1"/>
  <c r="EW693" i="1"/>
  <c r="EQ693" i="1"/>
  <c r="DI696" i="1"/>
  <c r="EV696" i="1" s="1"/>
  <c r="DD693" i="1"/>
  <c r="DE692" i="1"/>
  <c r="DX693" i="1"/>
  <c r="DT691" i="1"/>
  <c r="ES693" i="1" l="1"/>
  <c r="ER693" i="1"/>
  <c r="EW692" i="1"/>
  <c r="EQ692" i="1"/>
  <c r="DD692" i="1"/>
  <c r="DI695" i="1"/>
  <c r="EV695" i="1" s="1"/>
  <c r="DE691" i="1"/>
  <c r="DX692" i="1"/>
  <c r="DT690" i="1"/>
  <c r="ES692" i="1" l="1"/>
  <c r="ER692" i="1"/>
  <c r="EW691" i="1"/>
  <c r="EQ691" i="1"/>
  <c r="DI694" i="1"/>
  <c r="EV694" i="1" s="1"/>
  <c r="DD691" i="1"/>
  <c r="DE690" i="1"/>
  <c r="DX691" i="1"/>
  <c r="DT689" i="1"/>
  <c r="ES691" i="1" l="1"/>
  <c r="ER691" i="1"/>
  <c r="EQ690" i="1"/>
  <c r="EW690" i="1"/>
  <c r="DD690" i="1"/>
  <c r="DI693" i="1"/>
  <c r="EV693" i="1" s="1"/>
  <c r="DE689" i="1"/>
  <c r="DX690" i="1"/>
  <c r="DT688" i="1"/>
  <c r="ES690" i="1" l="1"/>
  <c r="ER690" i="1"/>
  <c r="EQ689" i="1"/>
  <c r="EW689" i="1"/>
  <c r="DI692" i="1"/>
  <c r="EV692" i="1" s="1"/>
  <c r="DD689" i="1"/>
  <c r="DE688" i="1"/>
  <c r="DX689" i="1"/>
  <c r="DT687" i="1"/>
  <c r="ES689" i="1" l="1"/>
  <c r="ER689" i="1"/>
  <c r="EQ688" i="1"/>
  <c r="EW688" i="1"/>
  <c r="DD688" i="1"/>
  <c r="DI691" i="1"/>
  <c r="EV691" i="1" s="1"/>
  <c r="DE687" i="1"/>
  <c r="DX688" i="1"/>
  <c r="DT686" i="1"/>
  <c r="ES688" i="1" l="1"/>
  <c r="ER688" i="1"/>
  <c r="EQ687" i="1"/>
  <c r="EW687" i="1"/>
  <c r="DI690" i="1"/>
  <c r="EV690" i="1" s="1"/>
  <c r="DD687" i="1"/>
  <c r="DE686" i="1"/>
  <c r="DX687" i="1"/>
  <c r="DT685" i="1"/>
  <c r="ES687" i="1" l="1"/>
  <c r="ER687" i="1"/>
  <c r="EW686" i="1"/>
  <c r="EQ686" i="1"/>
  <c r="DD686" i="1"/>
  <c r="DI689" i="1"/>
  <c r="EV689" i="1" s="1"/>
  <c r="DE685" i="1"/>
  <c r="DX686" i="1"/>
  <c r="DT684" i="1"/>
  <c r="ES686" i="1" l="1"/>
  <c r="ER686" i="1"/>
  <c r="EW685" i="1"/>
  <c r="EQ685" i="1"/>
  <c r="DI688" i="1"/>
  <c r="EV688" i="1" s="1"/>
  <c r="DD685" i="1"/>
  <c r="DE684" i="1"/>
  <c r="DX685" i="1"/>
  <c r="DT683" i="1"/>
  <c r="ES685" i="1" l="1"/>
  <c r="ER685" i="1"/>
  <c r="EW684" i="1"/>
  <c r="EQ684" i="1"/>
  <c r="DD684" i="1"/>
  <c r="DI687" i="1"/>
  <c r="EV687" i="1" s="1"/>
  <c r="DE683" i="1"/>
  <c r="DX684" i="1"/>
  <c r="DT682" i="1"/>
  <c r="ES684" i="1" l="1"/>
  <c r="ER684" i="1"/>
  <c r="EW683" i="1"/>
  <c r="EQ683" i="1"/>
  <c r="DI686" i="1"/>
  <c r="EV686" i="1" s="1"/>
  <c r="DD683" i="1"/>
  <c r="DE682" i="1"/>
  <c r="DX683" i="1"/>
  <c r="DT681" i="1"/>
  <c r="ES683" i="1" l="1"/>
  <c r="ER683" i="1"/>
  <c r="EW682" i="1"/>
  <c r="EQ682" i="1"/>
  <c r="DD682" i="1"/>
  <c r="DI685" i="1"/>
  <c r="EV685" i="1" s="1"/>
  <c r="DE681" i="1"/>
  <c r="DX682" i="1"/>
  <c r="DT680" i="1"/>
  <c r="ES682" i="1" l="1"/>
  <c r="ER682" i="1"/>
  <c r="EQ681" i="1"/>
  <c r="EW681" i="1"/>
  <c r="DI684" i="1"/>
  <c r="EV684" i="1" s="1"/>
  <c r="DD681" i="1"/>
  <c r="DE680" i="1"/>
  <c r="DX681" i="1"/>
  <c r="DT679" i="1"/>
  <c r="ES681" i="1" l="1"/>
  <c r="ER681" i="1"/>
  <c r="EQ680" i="1"/>
  <c r="EW680" i="1"/>
  <c r="DD680" i="1"/>
  <c r="DI683" i="1"/>
  <c r="EV683" i="1" s="1"/>
  <c r="DE679" i="1"/>
  <c r="DX680" i="1"/>
  <c r="DT678" i="1"/>
  <c r="ES680" i="1" l="1"/>
  <c r="ER680" i="1"/>
  <c r="EQ679" i="1"/>
  <c r="EW679" i="1"/>
  <c r="DI682" i="1"/>
  <c r="EV682" i="1" s="1"/>
  <c r="DD679" i="1"/>
  <c r="DE678" i="1"/>
  <c r="DX679" i="1"/>
  <c r="DT677" i="1"/>
  <c r="ES679" i="1" l="1"/>
  <c r="ER679" i="1"/>
  <c r="EW678" i="1"/>
  <c r="EQ678" i="1"/>
  <c r="DD678" i="1"/>
  <c r="DI681" i="1"/>
  <c r="EV681" i="1" s="1"/>
  <c r="DE677" i="1"/>
  <c r="DX678" i="1"/>
  <c r="DT676" i="1"/>
  <c r="ES678" i="1" l="1"/>
  <c r="ER678" i="1"/>
  <c r="EW677" i="1"/>
  <c r="EQ677" i="1"/>
  <c r="DI680" i="1"/>
  <c r="EV680" i="1" s="1"/>
  <c r="DD677" i="1"/>
  <c r="DE676" i="1"/>
  <c r="DX677" i="1"/>
  <c r="DT675" i="1"/>
  <c r="ES677" i="1" l="1"/>
  <c r="ER677" i="1"/>
  <c r="EW676" i="1"/>
  <c r="EQ676" i="1"/>
  <c r="DD676" i="1"/>
  <c r="DI679" i="1"/>
  <c r="EV679" i="1" s="1"/>
  <c r="DE675" i="1"/>
  <c r="DX676" i="1"/>
  <c r="DT674" i="1"/>
  <c r="ES676" i="1" l="1"/>
  <c r="ER676" i="1"/>
  <c r="EW675" i="1"/>
  <c r="EQ675" i="1"/>
  <c r="DI678" i="1"/>
  <c r="EV678" i="1" s="1"/>
  <c r="DD675" i="1"/>
  <c r="DE674" i="1"/>
  <c r="DX675" i="1"/>
  <c r="DT673" i="1"/>
  <c r="ES675" i="1" l="1"/>
  <c r="ER675" i="1"/>
  <c r="EQ674" i="1"/>
  <c r="EW674" i="1"/>
  <c r="DD674" i="1"/>
  <c r="DI677" i="1"/>
  <c r="EV677" i="1" s="1"/>
  <c r="DE673" i="1"/>
  <c r="DX674" i="1"/>
  <c r="DT672" i="1"/>
  <c r="ES674" i="1" l="1"/>
  <c r="ER674" i="1"/>
  <c r="EQ673" i="1"/>
  <c r="EW673" i="1"/>
  <c r="DI676" i="1"/>
  <c r="EV676" i="1" s="1"/>
  <c r="DD673" i="1"/>
  <c r="DE672" i="1"/>
  <c r="DX673" i="1"/>
  <c r="DT671" i="1"/>
  <c r="ES673" i="1" l="1"/>
  <c r="ER673" i="1"/>
  <c r="EQ672" i="1"/>
  <c r="EW672" i="1"/>
  <c r="DD672" i="1"/>
  <c r="DI675" i="1"/>
  <c r="EV675" i="1" s="1"/>
  <c r="DE671" i="1"/>
  <c r="DX672" i="1"/>
  <c r="DT670" i="1"/>
  <c r="ES672" i="1" l="1"/>
  <c r="ER672" i="1"/>
  <c r="EQ671" i="1"/>
  <c r="EW671" i="1"/>
  <c r="DI674" i="1"/>
  <c r="EV674" i="1" s="1"/>
  <c r="DD671" i="1"/>
  <c r="DE670" i="1"/>
  <c r="DX671" i="1"/>
  <c r="DT669" i="1"/>
  <c r="ES671" i="1" l="1"/>
  <c r="ER671" i="1"/>
  <c r="EW670" i="1"/>
  <c r="EQ670" i="1"/>
  <c r="DD670" i="1"/>
  <c r="DI673" i="1"/>
  <c r="EV673" i="1" s="1"/>
  <c r="DE669" i="1"/>
  <c r="DX670" i="1"/>
  <c r="DT668" i="1"/>
  <c r="ES670" i="1" l="1"/>
  <c r="ER670" i="1"/>
  <c r="EW669" i="1"/>
  <c r="EQ669" i="1"/>
  <c r="DI672" i="1"/>
  <c r="EV672" i="1" s="1"/>
  <c r="DD669" i="1"/>
  <c r="DE668" i="1"/>
  <c r="DX669" i="1"/>
  <c r="DT667" i="1"/>
  <c r="ES669" i="1" l="1"/>
  <c r="ER669" i="1"/>
  <c r="EW668" i="1"/>
  <c r="EQ668" i="1"/>
  <c r="DD668" i="1"/>
  <c r="DI671" i="1"/>
  <c r="EV671" i="1" s="1"/>
  <c r="DE667" i="1"/>
  <c r="DX668" i="1"/>
  <c r="DT666" i="1"/>
  <c r="ES668" i="1" l="1"/>
  <c r="ER668" i="1"/>
  <c r="EQ667" i="1"/>
  <c r="EW667" i="1"/>
  <c r="DI670" i="1"/>
  <c r="EV670" i="1" s="1"/>
  <c r="DD667" i="1"/>
  <c r="DE666" i="1"/>
  <c r="DX667" i="1"/>
  <c r="DT665" i="1"/>
  <c r="ES667" i="1" l="1"/>
  <c r="ER667" i="1"/>
  <c r="EW666" i="1"/>
  <c r="EQ666" i="1"/>
  <c r="DD666" i="1"/>
  <c r="DI669" i="1"/>
  <c r="EV669" i="1" s="1"/>
  <c r="DE665" i="1"/>
  <c r="DX666" i="1"/>
  <c r="DT664" i="1"/>
  <c r="ES666" i="1" l="1"/>
  <c r="ER666" i="1"/>
  <c r="EW665" i="1"/>
  <c r="EQ665" i="1"/>
  <c r="DI668" i="1"/>
  <c r="EV668" i="1" s="1"/>
  <c r="DD665" i="1"/>
  <c r="DE664" i="1"/>
  <c r="DX665" i="1"/>
  <c r="DT663" i="1"/>
  <c r="ES665" i="1" l="1"/>
  <c r="ER665" i="1"/>
  <c r="EW664" i="1"/>
  <c r="EQ664" i="1"/>
  <c r="DD664" i="1"/>
  <c r="DI667" i="1"/>
  <c r="EV667" i="1" s="1"/>
  <c r="DE663" i="1"/>
  <c r="DX664" i="1"/>
  <c r="DT662" i="1"/>
  <c r="ES664" i="1" l="1"/>
  <c r="ER664" i="1"/>
  <c r="EQ663" i="1"/>
  <c r="EW663" i="1"/>
  <c r="DI666" i="1"/>
  <c r="EV666" i="1" s="1"/>
  <c r="DD663" i="1"/>
  <c r="DE662" i="1"/>
  <c r="DX663" i="1"/>
  <c r="DT661" i="1"/>
  <c r="ES663" i="1" l="1"/>
  <c r="ER663" i="1"/>
  <c r="EW662" i="1"/>
  <c r="EQ662" i="1"/>
  <c r="DD662" i="1"/>
  <c r="DI665" i="1"/>
  <c r="EV665" i="1" s="1"/>
  <c r="DE661" i="1"/>
  <c r="DX662" i="1"/>
  <c r="DT660" i="1"/>
  <c r="ES662" i="1" l="1"/>
  <c r="ER662" i="1"/>
  <c r="EW661" i="1"/>
  <c r="EQ661" i="1"/>
  <c r="DI664" i="1"/>
  <c r="EV664" i="1" s="1"/>
  <c r="DD661" i="1"/>
  <c r="DE660" i="1"/>
  <c r="DX661" i="1"/>
  <c r="DT659" i="1"/>
  <c r="ES661" i="1" l="1"/>
  <c r="ER661" i="1"/>
  <c r="EW660" i="1"/>
  <c r="EQ660" i="1"/>
  <c r="DD660" i="1"/>
  <c r="DI663" i="1"/>
  <c r="EV663" i="1" s="1"/>
  <c r="DE659" i="1"/>
  <c r="DX660" i="1"/>
  <c r="DT658" i="1"/>
  <c r="ES660" i="1" l="1"/>
  <c r="ER660" i="1"/>
  <c r="EQ659" i="1"/>
  <c r="EW659" i="1"/>
  <c r="DI662" i="1"/>
  <c r="EV662" i="1" s="1"/>
  <c r="DD659" i="1"/>
  <c r="DE658" i="1"/>
  <c r="DX659" i="1"/>
  <c r="DT657" i="1"/>
  <c r="ES659" i="1" l="1"/>
  <c r="ER659" i="1"/>
  <c r="EW658" i="1"/>
  <c r="EQ658" i="1"/>
  <c r="DD658" i="1"/>
  <c r="DI661" i="1"/>
  <c r="EV661" i="1" s="1"/>
  <c r="DE657" i="1"/>
  <c r="DX658" i="1"/>
  <c r="DT656" i="1"/>
  <c r="ES658" i="1" l="1"/>
  <c r="ER658" i="1"/>
  <c r="EW657" i="1"/>
  <c r="EQ657" i="1"/>
  <c r="DI660" i="1"/>
  <c r="EV660" i="1" s="1"/>
  <c r="DD657" i="1"/>
  <c r="DE656" i="1"/>
  <c r="DX657" i="1"/>
  <c r="DT655" i="1"/>
  <c r="ES657" i="1" l="1"/>
  <c r="ER657" i="1"/>
  <c r="EW656" i="1"/>
  <c r="EQ656" i="1"/>
  <c r="DD656" i="1"/>
  <c r="DI659" i="1"/>
  <c r="EV659" i="1" s="1"/>
  <c r="DE655" i="1"/>
  <c r="DX656" i="1"/>
  <c r="DT654" i="1"/>
  <c r="ES656" i="1" l="1"/>
  <c r="ER656" i="1"/>
  <c r="EQ655" i="1"/>
  <c r="EW655" i="1"/>
  <c r="DI658" i="1"/>
  <c r="EV658" i="1" s="1"/>
  <c r="DD655" i="1"/>
  <c r="DE654" i="1"/>
  <c r="DX655" i="1"/>
  <c r="DT653" i="1"/>
  <c r="ES655" i="1" l="1"/>
  <c r="ER655" i="1"/>
  <c r="EW654" i="1"/>
  <c r="EQ654" i="1"/>
  <c r="DD654" i="1"/>
  <c r="DI657" i="1"/>
  <c r="EV657" i="1" s="1"/>
  <c r="DE653" i="1"/>
  <c r="DX654" i="1"/>
  <c r="DT652" i="1"/>
  <c r="ES654" i="1" l="1"/>
  <c r="ER654" i="1"/>
  <c r="EW653" i="1"/>
  <c r="EQ653" i="1"/>
  <c r="DI656" i="1"/>
  <c r="EV656" i="1" s="1"/>
  <c r="DD653" i="1"/>
  <c r="DE652" i="1"/>
  <c r="DX653" i="1"/>
  <c r="DT651" i="1"/>
  <c r="ES653" i="1" l="1"/>
  <c r="ER653" i="1"/>
  <c r="EW652" i="1"/>
  <c r="EQ652" i="1"/>
  <c r="DD652" i="1"/>
  <c r="DI655" i="1"/>
  <c r="EV655" i="1" s="1"/>
  <c r="DE651" i="1"/>
  <c r="DX652" i="1"/>
  <c r="DT650" i="1"/>
  <c r="ES652" i="1" l="1"/>
  <c r="ER652" i="1"/>
  <c r="EQ651" i="1"/>
  <c r="EW651" i="1"/>
  <c r="DI654" i="1"/>
  <c r="EV654" i="1" s="1"/>
  <c r="DD651" i="1"/>
  <c r="DE650" i="1"/>
  <c r="DX651" i="1"/>
  <c r="DT649" i="1"/>
  <c r="ES651" i="1" l="1"/>
  <c r="ER651" i="1"/>
  <c r="EW650" i="1"/>
  <c r="EQ650" i="1"/>
  <c r="DD650" i="1"/>
  <c r="DI653" i="1"/>
  <c r="EV653" i="1" s="1"/>
  <c r="DE649" i="1"/>
  <c r="DX650" i="1"/>
  <c r="DT648" i="1"/>
  <c r="ES650" i="1" l="1"/>
  <c r="ER650" i="1"/>
  <c r="EW649" i="1"/>
  <c r="EQ649" i="1"/>
  <c r="DI652" i="1"/>
  <c r="EV652" i="1" s="1"/>
  <c r="DD649" i="1"/>
  <c r="DE648" i="1"/>
  <c r="DX649" i="1"/>
  <c r="DT647" i="1"/>
  <c r="ES649" i="1" l="1"/>
  <c r="ER649" i="1"/>
  <c r="EW648" i="1"/>
  <c r="EQ648" i="1"/>
  <c r="DD648" i="1"/>
  <c r="DI651" i="1"/>
  <c r="EV651" i="1" s="1"/>
  <c r="DE647" i="1"/>
  <c r="DX648" i="1"/>
  <c r="DT646" i="1"/>
  <c r="ES648" i="1" l="1"/>
  <c r="ER648" i="1"/>
  <c r="EQ647" i="1"/>
  <c r="EW647" i="1"/>
  <c r="DI650" i="1"/>
  <c r="EV650" i="1" s="1"/>
  <c r="DD647" i="1"/>
  <c r="DE646" i="1"/>
  <c r="DX647" i="1"/>
  <c r="DT645" i="1"/>
  <c r="ES647" i="1" l="1"/>
  <c r="ER647" i="1"/>
  <c r="EW646" i="1"/>
  <c r="EQ646" i="1"/>
  <c r="DD646" i="1"/>
  <c r="DI649" i="1"/>
  <c r="EV649" i="1" s="1"/>
  <c r="DE645" i="1"/>
  <c r="DX646" i="1"/>
  <c r="DT644" i="1"/>
  <c r="ES646" i="1" l="1"/>
  <c r="ER646" i="1"/>
  <c r="EW645" i="1"/>
  <c r="EQ645" i="1"/>
  <c r="DI648" i="1"/>
  <c r="EV648" i="1" s="1"/>
  <c r="DD645" i="1"/>
  <c r="DE644" i="1"/>
  <c r="DX645" i="1"/>
  <c r="DT643" i="1"/>
  <c r="ES645" i="1" l="1"/>
  <c r="ER645" i="1"/>
  <c r="EW644" i="1"/>
  <c r="EQ644" i="1"/>
  <c r="DD644" i="1"/>
  <c r="DI647" i="1"/>
  <c r="EV647" i="1" s="1"/>
  <c r="DE643" i="1"/>
  <c r="DX644" i="1"/>
  <c r="DT642" i="1"/>
  <c r="ES644" i="1" l="1"/>
  <c r="ER644" i="1"/>
  <c r="EQ643" i="1"/>
  <c r="EW643" i="1"/>
  <c r="DI646" i="1"/>
  <c r="EV646" i="1" s="1"/>
  <c r="DD643" i="1"/>
  <c r="DE642" i="1"/>
  <c r="DX643" i="1"/>
  <c r="DT641" i="1"/>
  <c r="ES643" i="1" l="1"/>
  <c r="ER643" i="1"/>
  <c r="EW642" i="1"/>
  <c r="EQ642" i="1"/>
  <c r="DD642" i="1"/>
  <c r="DI645" i="1"/>
  <c r="EV645" i="1" s="1"/>
  <c r="DE641" i="1"/>
  <c r="DX642" i="1"/>
  <c r="DT640" i="1"/>
  <c r="ES642" i="1" l="1"/>
  <c r="ER642" i="1"/>
  <c r="EW641" i="1"/>
  <c r="EQ641" i="1"/>
  <c r="DI644" i="1"/>
  <c r="EV644" i="1" s="1"/>
  <c r="DD641" i="1"/>
  <c r="DE640" i="1"/>
  <c r="DX641" i="1"/>
  <c r="DT639" i="1"/>
  <c r="ES641" i="1" l="1"/>
  <c r="ER641" i="1"/>
  <c r="EW640" i="1"/>
  <c r="EQ640" i="1"/>
  <c r="DD640" i="1"/>
  <c r="DI643" i="1"/>
  <c r="EV643" i="1" s="1"/>
  <c r="DE639" i="1"/>
  <c r="DX640" i="1"/>
  <c r="DT638" i="1"/>
  <c r="ES640" i="1" l="1"/>
  <c r="ER640" i="1"/>
  <c r="EQ639" i="1"/>
  <c r="EW639" i="1"/>
  <c r="DI642" i="1"/>
  <c r="EV642" i="1" s="1"/>
  <c r="DD639" i="1"/>
  <c r="DE638" i="1"/>
  <c r="DX639" i="1"/>
  <c r="DT637" i="1"/>
  <c r="ES639" i="1" l="1"/>
  <c r="ER639" i="1"/>
  <c r="EW638" i="1"/>
  <c r="EQ638" i="1"/>
  <c r="DD638" i="1"/>
  <c r="DI641" i="1"/>
  <c r="EV641" i="1" s="1"/>
  <c r="DE637" i="1"/>
  <c r="DX638" i="1"/>
  <c r="DT636" i="1"/>
  <c r="ES638" i="1" l="1"/>
  <c r="ER638" i="1"/>
  <c r="EW637" i="1"/>
  <c r="EQ637" i="1"/>
  <c r="DI640" i="1"/>
  <c r="EV640" i="1" s="1"/>
  <c r="DD637" i="1"/>
  <c r="DE636" i="1"/>
  <c r="DX637" i="1"/>
  <c r="DT635" i="1"/>
  <c r="ES637" i="1" l="1"/>
  <c r="ER637" i="1"/>
  <c r="EW636" i="1"/>
  <c r="EQ636" i="1"/>
  <c r="DD636" i="1"/>
  <c r="DI639" i="1"/>
  <c r="EV639" i="1" s="1"/>
  <c r="DE635" i="1"/>
  <c r="DX636" i="1"/>
  <c r="DT634" i="1"/>
  <c r="ES636" i="1" l="1"/>
  <c r="ER636" i="1"/>
  <c r="EQ635" i="1"/>
  <c r="EW635" i="1"/>
  <c r="DI638" i="1"/>
  <c r="EV638" i="1" s="1"/>
  <c r="DD635" i="1"/>
  <c r="DE634" i="1"/>
  <c r="DX635" i="1"/>
  <c r="DT633" i="1"/>
  <c r="ES635" i="1" l="1"/>
  <c r="ER635" i="1"/>
  <c r="EW634" i="1"/>
  <c r="EQ634" i="1"/>
  <c r="DD634" i="1"/>
  <c r="DI637" i="1"/>
  <c r="EV637" i="1" s="1"/>
  <c r="DE633" i="1"/>
  <c r="DX634" i="1"/>
  <c r="DT632" i="1"/>
  <c r="ES634" i="1" l="1"/>
  <c r="ER634" i="1"/>
  <c r="EW633" i="1"/>
  <c r="EQ633" i="1"/>
  <c r="DI636" i="1"/>
  <c r="EV636" i="1" s="1"/>
  <c r="DD633" i="1"/>
  <c r="DE632" i="1"/>
  <c r="DX633" i="1"/>
  <c r="DT631" i="1"/>
  <c r="ES633" i="1" l="1"/>
  <c r="ER633" i="1"/>
  <c r="EW632" i="1"/>
  <c r="EQ632" i="1"/>
  <c r="DD632" i="1"/>
  <c r="DI635" i="1"/>
  <c r="EV635" i="1" s="1"/>
  <c r="DE631" i="1"/>
  <c r="DX632" i="1"/>
  <c r="DT630" i="1"/>
  <c r="ES632" i="1" l="1"/>
  <c r="ER632" i="1"/>
  <c r="EW631" i="1"/>
  <c r="EQ631" i="1"/>
  <c r="DI634" i="1"/>
  <c r="EV634" i="1" s="1"/>
  <c r="DD631" i="1"/>
  <c r="DE630" i="1"/>
  <c r="DX631" i="1"/>
  <c r="DT629" i="1"/>
  <c r="ES631" i="1" l="1"/>
  <c r="ER631" i="1"/>
  <c r="EW630" i="1"/>
  <c r="EQ630" i="1"/>
  <c r="DD630" i="1"/>
  <c r="DI633" i="1"/>
  <c r="EV633" i="1" s="1"/>
  <c r="DE629" i="1"/>
  <c r="DX630" i="1"/>
  <c r="DT628" i="1"/>
  <c r="ES630" i="1" l="1"/>
  <c r="ER630" i="1"/>
  <c r="EW629" i="1"/>
  <c r="EQ629" i="1"/>
  <c r="DI632" i="1"/>
  <c r="EV632" i="1" s="1"/>
  <c r="DD629" i="1"/>
  <c r="DE628" i="1"/>
  <c r="DX629" i="1"/>
  <c r="DT627" i="1"/>
  <c r="ES629" i="1" l="1"/>
  <c r="ER629" i="1"/>
  <c r="EW628" i="1"/>
  <c r="EQ628" i="1"/>
  <c r="DD628" i="1"/>
  <c r="DI631" i="1"/>
  <c r="EV631" i="1" s="1"/>
  <c r="DE627" i="1"/>
  <c r="DX628" i="1"/>
  <c r="DT626" i="1"/>
  <c r="ES628" i="1" l="1"/>
  <c r="ER628" i="1"/>
  <c r="EW627" i="1"/>
  <c r="EQ627" i="1"/>
  <c r="DI630" i="1"/>
  <c r="EV630" i="1" s="1"/>
  <c r="DD627" i="1"/>
  <c r="DE626" i="1"/>
  <c r="DX627" i="1"/>
  <c r="DT625" i="1"/>
  <c r="ES627" i="1" l="1"/>
  <c r="ER627" i="1"/>
  <c r="EW626" i="1"/>
  <c r="EQ626" i="1"/>
  <c r="DD626" i="1"/>
  <c r="DI629" i="1"/>
  <c r="EV629" i="1" s="1"/>
  <c r="DE625" i="1"/>
  <c r="DX626" i="1"/>
  <c r="DT624" i="1"/>
  <c r="ES626" i="1" l="1"/>
  <c r="ER626" i="1"/>
  <c r="EW625" i="1"/>
  <c r="EQ625" i="1"/>
  <c r="DI628" i="1"/>
  <c r="EV628" i="1" s="1"/>
  <c r="DD625" i="1"/>
  <c r="DE624" i="1"/>
  <c r="DX625" i="1"/>
  <c r="DT623" i="1"/>
  <c r="ES625" i="1" l="1"/>
  <c r="ER625" i="1"/>
  <c r="EW624" i="1"/>
  <c r="EQ624" i="1"/>
  <c r="DD624" i="1"/>
  <c r="DI627" i="1"/>
  <c r="EV627" i="1" s="1"/>
  <c r="DE623" i="1"/>
  <c r="DX624" i="1"/>
  <c r="DT622" i="1"/>
  <c r="ES624" i="1" l="1"/>
  <c r="ER624" i="1"/>
  <c r="EW623" i="1"/>
  <c r="EQ623" i="1"/>
  <c r="DI626" i="1"/>
  <c r="EV626" i="1" s="1"/>
  <c r="DD623" i="1"/>
  <c r="DE622" i="1"/>
  <c r="DX623" i="1"/>
  <c r="DT621" i="1"/>
  <c r="ES623" i="1" l="1"/>
  <c r="ER623" i="1"/>
  <c r="EW622" i="1"/>
  <c r="EQ622" i="1"/>
  <c r="DD622" i="1"/>
  <c r="DI625" i="1"/>
  <c r="EV625" i="1" s="1"/>
  <c r="DE621" i="1"/>
  <c r="DX622" i="1"/>
  <c r="DT620" i="1"/>
  <c r="ES622" i="1" l="1"/>
  <c r="ER622" i="1"/>
  <c r="EW621" i="1"/>
  <c r="EQ621" i="1"/>
  <c r="DI624" i="1"/>
  <c r="EV624" i="1" s="1"/>
  <c r="DD621" i="1"/>
  <c r="DE620" i="1"/>
  <c r="DX621" i="1"/>
  <c r="DT619" i="1"/>
  <c r="ES621" i="1" l="1"/>
  <c r="ER621" i="1"/>
  <c r="EW620" i="1"/>
  <c r="EQ620" i="1"/>
  <c r="DD620" i="1"/>
  <c r="DI623" i="1"/>
  <c r="EV623" i="1" s="1"/>
  <c r="DE619" i="1"/>
  <c r="DX620" i="1"/>
  <c r="DT618" i="1"/>
  <c r="ES620" i="1" l="1"/>
  <c r="ER620" i="1"/>
  <c r="EW619" i="1"/>
  <c r="EQ619" i="1"/>
  <c r="DI622" i="1"/>
  <c r="EV622" i="1" s="1"/>
  <c r="DD619" i="1"/>
  <c r="DE618" i="1"/>
  <c r="DX619" i="1"/>
  <c r="DT617" i="1"/>
  <c r="ES619" i="1" l="1"/>
  <c r="ER619" i="1"/>
  <c r="EW618" i="1"/>
  <c r="EQ618" i="1"/>
  <c r="DD618" i="1"/>
  <c r="DI621" i="1"/>
  <c r="EV621" i="1" s="1"/>
  <c r="DE617" i="1"/>
  <c r="DX618" i="1"/>
  <c r="DT616" i="1"/>
  <c r="ES618" i="1" l="1"/>
  <c r="ER618" i="1"/>
  <c r="EW617" i="1"/>
  <c r="EQ617" i="1"/>
  <c r="DI620" i="1"/>
  <c r="EV620" i="1" s="1"/>
  <c r="DD617" i="1"/>
  <c r="DE616" i="1"/>
  <c r="DX617" i="1"/>
  <c r="DT615" i="1"/>
  <c r="ES617" i="1" l="1"/>
  <c r="ER617" i="1"/>
  <c r="EW616" i="1"/>
  <c r="EQ616" i="1"/>
  <c r="DD616" i="1"/>
  <c r="DI619" i="1"/>
  <c r="EV619" i="1" s="1"/>
  <c r="DE615" i="1"/>
  <c r="DX616" i="1"/>
  <c r="DT614" i="1"/>
  <c r="ES616" i="1" l="1"/>
  <c r="ER616" i="1"/>
  <c r="EW615" i="1"/>
  <c r="EQ615" i="1"/>
  <c r="DI618" i="1"/>
  <c r="EV618" i="1" s="1"/>
  <c r="DD615" i="1"/>
  <c r="DE614" i="1"/>
  <c r="DX615" i="1"/>
  <c r="DT613" i="1"/>
  <c r="ES615" i="1" l="1"/>
  <c r="ER615" i="1"/>
  <c r="EW614" i="1"/>
  <c r="EQ614" i="1"/>
  <c r="DD614" i="1"/>
  <c r="DI617" i="1"/>
  <c r="EV617" i="1" s="1"/>
  <c r="DE613" i="1"/>
  <c r="DX614" i="1"/>
  <c r="DT612" i="1"/>
  <c r="ES614" i="1" l="1"/>
  <c r="ER614" i="1"/>
  <c r="EW613" i="1"/>
  <c r="EQ613" i="1"/>
  <c r="DI616" i="1"/>
  <c r="EV616" i="1" s="1"/>
  <c r="DD613" i="1"/>
  <c r="DE612" i="1"/>
  <c r="DX613" i="1"/>
  <c r="DT611" i="1"/>
  <c r="ES613" i="1" l="1"/>
  <c r="ER613" i="1"/>
  <c r="EW612" i="1"/>
  <c r="EQ612" i="1"/>
  <c r="DD612" i="1"/>
  <c r="DI615" i="1"/>
  <c r="EV615" i="1" s="1"/>
  <c r="DE611" i="1"/>
  <c r="DX612" i="1"/>
  <c r="DT610" i="1"/>
  <c r="ES612" i="1" l="1"/>
  <c r="ER612" i="1"/>
  <c r="EW611" i="1"/>
  <c r="EQ611" i="1"/>
  <c r="DI614" i="1"/>
  <c r="EV614" i="1" s="1"/>
  <c r="DD611" i="1"/>
  <c r="DE610" i="1"/>
  <c r="DX611" i="1"/>
  <c r="DT609" i="1"/>
  <c r="ES611" i="1" l="1"/>
  <c r="ER611" i="1"/>
  <c r="EW610" i="1"/>
  <c r="EQ610" i="1"/>
  <c r="DD610" i="1"/>
  <c r="DI613" i="1"/>
  <c r="EV613" i="1" s="1"/>
  <c r="DE609" i="1"/>
  <c r="DX610" i="1"/>
  <c r="DT608" i="1"/>
  <c r="ES610" i="1" l="1"/>
  <c r="ER610" i="1"/>
  <c r="EW609" i="1"/>
  <c r="EQ609" i="1"/>
  <c r="DI612" i="1"/>
  <c r="EV612" i="1" s="1"/>
  <c r="DD609" i="1"/>
  <c r="DE608" i="1"/>
  <c r="DX609" i="1"/>
  <c r="DT607" i="1"/>
  <c r="ES609" i="1" l="1"/>
  <c r="ER609" i="1"/>
  <c r="EW608" i="1"/>
  <c r="EQ608" i="1"/>
  <c r="DD608" i="1"/>
  <c r="DI611" i="1"/>
  <c r="EV611" i="1" s="1"/>
  <c r="DE607" i="1"/>
  <c r="DX608" i="1"/>
  <c r="DT606" i="1"/>
  <c r="ES608" i="1" l="1"/>
  <c r="ER608" i="1"/>
  <c r="EW607" i="1"/>
  <c r="EQ607" i="1"/>
  <c r="DI610" i="1"/>
  <c r="EV610" i="1" s="1"/>
  <c r="DD607" i="1"/>
  <c r="DE606" i="1"/>
  <c r="DX607" i="1"/>
  <c r="DT605" i="1"/>
  <c r="ES607" i="1" l="1"/>
  <c r="ER607" i="1"/>
  <c r="EW606" i="1"/>
  <c r="EQ606" i="1"/>
  <c r="DD606" i="1"/>
  <c r="DI609" i="1"/>
  <c r="EV609" i="1" s="1"/>
  <c r="DE605" i="1"/>
  <c r="DX606" i="1"/>
  <c r="DT604" i="1"/>
  <c r="ES606" i="1" l="1"/>
  <c r="ER606" i="1"/>
  <c r="EW605" i="1"/>
  <c r="EQ605" i="1"/>
  <c r="DI608" i="1"/>
  <c r="EV608" i="1" s="1"/>
  <c r="DD605" i="1"/>
  <c r="DE604" i="1"/>
  <c r="DX605" i="1"/>
  <c r="DT603" i="1"/>
  <c r="ES605" i="1" l="1"/>
  <c r="ER605" i="1"/>
  <c r="EW604" i="1"/>
  <c r="EQ604" i="1"/>
  <c r="DD604" i="1"/>
  <c r="DI607" i="1"/>
  <c r="EV607" i="1" s="1"/>
  <c r="DE603" i="1"/>
  <c r="DX604" i="1"/>
  <c r="DT602" i="1"/>
  <c r="ES604" i="1" l="1"/>
  <c r="ER604" i="1"/>
  <c r="EW603" i="1"/>
  <c r="EQ603" i="1"/>
  <c r="DI606" i="1"/>
  <c r="EV606" i="1" s="1"/>
  <c r="DD603" i="1"/>
  <c r="DE602" i="1"/>
  <c r="DX603" i="1"/>
  <c r="DT601" i="1"/>
  <c r="ES603" i="1" l="1"/>
  <c r="ER603" i="1"/>
  <c r="EW602" i="1"/>
  <c r="EQ602" i="1"/>
  <c r="DD602" i="1"/>
  <c r="DI605" i="1"/>
  <c r="EV605" i="1" s="1"/>
  <c r="DE601" i="1"/>
  <c r="DX602" i="1"/>
  <c r="DT600" i="1"/>
  <c r="ES602" i="1" l="1"/>
  <c r="ER602" i="1"/>
  <c r="EW601" i="1"/>
  <c r="EQ601" i="1"/>
  <c r="DI604" i="1"/>
  <c r="EV604" i="1" s="1"/>
  <c r="DD601" i="1"/>
  <c r="DE600" i="1"/>
  <c r="DX601" i="1"/>
  <c r="DT599" i="1"/>
  <c r="ES601" i="1" l="1"/>
  <c r="ER601" i="1"/>
  <c r="EW600" i="1"/>
  <c r="EQ600" i="1"/>
  <c r="DD600" i="1"/>
  <c r="DI603" i="1"/>
  <c r="EV603" i="1" s="1"/>
  <c r="DE599" i="1"/>
  <c r="DX600" i="1"/>
  <c r="DT598" i="1"/>
  <c r="ES600" i="1" l="1"/>
  <c r="ER600" i="1"/>
  <c r="EW599" i="1"/>
  <c r="EQ599" i="1"/>
  <c r="DI602" i="1"/>
  <c r="EV602" i="1" s="1"/>
  <c r="DD599" i="1"/>
  <c r="DE598" i="1"/>
  <c r="DX599" i="1"/>
  <c r="DT597" i="1"/>
  <c r="ES599" i="1" l="1"/>
  <c r="ER599" i="1"/>
  <c r="EW598" i="1"/>
  <c r="EQ598" i="1"/>
  <c r="DD598" i="1"/>
  <c r="DI601" i="1"/>
  <c r="EV601" i="1" s="1"/>
  <c r="DE597" i="1"/>
  <c r="DX598" i="1"/>
  <c r="DT596" i="1"/>
  <c r="ES598" i="1" l="1"/>
  <c r="ER598" i="1"/>
  <c r="EW597" i="1"/>
  <c r="EQ597" i="1"/>
  <c r="DI600" i="1"/>
  <c r="EV600" i="1" s="1"/>
  <c r="DD597" i="1"/>
  <c r="DE596" i="1"/>
  <c r="DX597" i="1"/>
  <c r="DT595" i="1"/>
  <c r="ES597" i="1" l="1"/>
  <c r="ER597" i="1"/>
  <c r="EW596" i="1"/>
  <c r="EQ596" i="1"/>
  <c r="DD596" i="1"/>
  <c r="DI599" i="1"/>
  <c r="EV599" i="1" s="1"/>
  <c r="DE595" i="1"/>
  <c r="DX596" i="1"/>
  <c r="DT594" i="1"/>
  <c r="ES596" i="1" l="1"/>
  <c r="ER596" i="1"/>
  <c r="EW595" i="1"/>
  <c r="EQ595" i="1"/>
  <c r="DI598" i="1"/>
  <c r="EV598" i="1" s="1"/>
  <c r="DD595" i="1"/>
  <c r="DE594" i="1"/>
  <c r="DX595" i="1"/>
  <c r="DT593" i="1"/>
  <c r="ES595" i="1" l="1"/>
  <c r="ER595" i="1"/>
  <c r="EW594" i="1"/>
  <c r="EQ594" i="1"/>
  <c r="DD594" i="1"/>
  <c r="DI597" i="1"/>
  <c r="EV597" i="1" s="1"/>
  <c r="DE593" i="1"/>
  <c r="DX594" i="1"/>
  <c r="DT592" i="1"/>
  <c r="ES594" i="1" l="1"/>
  <c r="ER594" i="1"/>
  <c r="EW593" i="1"/>
  <c r="EQ593" i="1"/>
  <c r="DI596" i="1"/>
  <c r="EV596" i="1" s="1"/>
  <c r="DD593" i="1"/>
  <c r="DE592" i="1"/>
  <c r="DX593" i="1"/>
  <c r="DT591" i="1"/>
  <c r="ES593" i="1" l="1"/>
  <c r="ER593" i="1"/>
  <c r="EW592" i="1"/>
  <c r="EQ592" i="1"/>
  <c r="DD592" i="1"/>
  <c r="DI595" i="1"/>
  <c r="EV595" i="1" s="1"/>
  <c r="DE591" i="1"/>
  <c r="DX592" i="1"/>
  <c r="DT590" i="1"/>
  <c r="ES592" i="1" l="1"/>
  <c r="ER592" i="1"/>
  <c r="EW591" i="1"/>
  <c r="EQ591" i="1"/>
  <c r="DI594" i="1"/>
  <c r="EV594" i="1" s="1"/>
  <c r="DD591" i="1"/>
  <c r="DE590" i="1"/>
  <c r="DX591" i="1"/>
  <c r="DT589" i="1"/>
  <c r="ES591" i="1" l="1"/>
  <c r="ER591" i="1"/>
  <c r="EW590" i="1"/>
  <c r="EQ590" i="1"/>
  <c r="DD590" i="1"/>
  <c r="DI593" i="1"/>
  <c r="EV593" i="1" s="1"/>
  <c r="DE589" i="1"/>
  <c r="DX590" i="1"/>
  <c r="DT588" i="1"/>
  <c r="ES590" i="1" l="1"/>
  <c r="ER590" i="1"/>
  <c r="EW589" i="1"/>
  <c r="EQ589" i="1"/>
  <c r="DI592" i="1"/>
  <c r="EV592" i="1" s="1"/>
  <c r="DD589" i="1"/>
  <c r="DE588" i="1"/>
  <c r="DX589" i="1"/>
  <c r="DT587" i="1"/>
  <c r="ES589" i="1" l="1"/>
  <c r="ER589" i="1"/>
  <c r="EW588" i="1"/>
  <c r="EQ588" i="1"/>
  <c r="DD588" i="1"/>
  <c r="DI591" i="1"/>
  <c r="EV591" i="1" s="1"/>
  <c r="DE587" i="1"/>
  <c r="DX588" i="1"/>
  <c r="DT586" i="1"/>
  <c r="ES588" i="1" l="1"/>
  <c r="ER588" i="1"/>
  <c r="EW587" i="1"/>
  <c r="EQ587" i="1"/>
  <c r="DI590" i="1"/>
  <c r="EV590" i="1" s="1"/>
  <c r="DD587" i="1"/>
  <c r="DE586" i="1"/>
  <c r="DX587" i="1"/>
  <c r="DT585" i="1"/>
  <c r="ES587" i="1" l="1"/>
  <c r="ER587" i="1"/>
  <c r="EW586" i="1"/>
  <c r="EQ586" i="1"/>
  <c r="DD586" i="1"/>
  <c r="DI589" i="1"/>
  <c r="EV589" i="1" s="1"/>
  <c r="DE585" i="1"/>
  <c r="DX586" i="1"/>
  <c r="DT584" i="1"/>
  <c r="ES586" i="1" l="1"/>
  <c r="ER586" i="1"/>
  <c r="EW585" i="1"/>
  <c r="EQ585" i="1"/>
  <c r="DI588" i="1"/>
  <c r="EV588" i="1" s="1"/>
  <c r="DD585" i="1"/>
  <c r="DE584" i="1"/>
  <c r="DX585" i="1"/>
  <c r="DT583" i="1"/>
  <c r="ES585" i="1" l="1"/>
  <c r="ER585" i="1"/>
  <c r="EW584" i="1"/>
  <c r="EQ584" i="1"/>
  <c r="DD584" i="1"/>
  <c r="DI587" i="1"/>
  <c r="EV587" i="1" s="1"/>
  <c r="DE583" i="1"/>
  <c r="DX584" i="1"/>
  <c r="DT582" i="1"/>
  <c r="ES584" i="1" l="1"/>
  <c r="ER584" i="1"/>
  <c r="EW583" i="1"/>
  <c r="EQ583" i="1"/>
  <c r="DI586" i="1"/>
  <c r="EV586" i="1" s="1"/>
  <c r="DD583" i="1"/>
  <c r="DE582" i="1"/>
  <c r="DX583" i="1"/>
  <c r="DT581" i="1"/>
  <c r="ES583" i="1" l="1"/>
  <c r="ER583" i="1"/>
  <c r="EW582" i="1"/>
  <c r="EQ582" i="1"/>
  <c r="DD582" i="1"/>
  <c r="DI585" i="1"/>
  <c r="EV585" i="1" s="1"/>
  <c r="DE581" i="1"/>
  <c r="DX582" i="1"/>
  <c r="DT580" i="1"/>
  <c r="ES582" i="1" l="1"/>
  <c r="ER582" i="1"/>
  <c r="EW581" i="1"/>
  <c r="EQ581" i="1"/>
  <c r="DI584" i="1"/>
  <c r="EV584" i="1" s="1"/>
  <c r="DD581" i="1"/>
  <c r="DE580" i="1"/>
  <c r="DX581" i="1"/>
  <c r="DT579" i="1"/>
  <c r="ES581" i="1" l="1"/>
  <c r="ER581" i="1"/>
  <c r="EW580" i="1"/>
  <c r="EQ580" i="1"/>
  <c r="DD580" i="1"/>
  <c r="DI583" i="1"/>
  <c r="EV583" i="1" s="1"/>
  <c r="DE579" i="1"/>
  <c r="DX580" i="1"/>
  <c r="DT578" i="1"/>
  <c r="ES580" i="1" l="1"/>
  <c r="ER580" i="1"/>
  <c r="EW579" i="1"/>
  <c r="EQ579" i="1"/>
  <c r="DI582" i="1"/>
  <c r="EV582" i="1" s="1"/>
  <c r="DD579" i="1"/>
  <c r="DE578" i="1"/>
  <c r="DX579" i="1"/>
  <c r="DT577" i="1"/>
  <c r="ES579" i="1" l="1"/>
  <c r="ER579" i="1"/>
  <c r="EW578" i="1"/>
  <c r="EQ578" i="1"/>
  <c r="DD578" i="1"/>
  <c r="DI581" i="1"/>
  <c r="EV581" i="1" s="1"/>
  <c r="DE577" i="1"/>
  <c r="DX578" i="1"/>
  <c r="DT576" i="1"/>
  <c r="ES578" i="1" l="1"/>
  <c r="ER578" i="1"/>
  <c r="EW577" i="1"/>
  <c r="EQ577" i="1"/>
  <c r="DI580" i="1"/>
  <c r="EV580" i="1" s="1"/>
  <c r="DD577" i="1"/>
  <c r="DE576" i="1"/>
  <c r="DX577" i="1"/>
  <c r="DT575" i="1"/>
  <c r="ES577" i="1" l="1"/>
  <c r="ER577" i="1"/>
  <c r="EW576" i="1"/>
  <c r="EQ576" i="1"/>
  <c r="DD576" i="1"/>
  <c r="DI579" i="1"/>
  <c r="EV579" i="1" s="1"/>
  <c r="DE575" i="1"/>
  <c r="DX576" i="1"/>
  <c r="DT574" i="1"/>
  <c r="ES576" i="1" l="1"/>
  <c r="ER576" i="1"/>
  <c r="EW575" i="1"/>
  <c r="EQ575" i="1"/>
  <c r="DI578" i="1"/>
  <c r="EV578" i="1" s="1"/>
  <c r="DD575" i="1"/>
  <c r="DE574" i="1"/>
  <c r="DX575" i="1"/>
  <c r="DT573" i="1"/>
  <c r="ES575" i="1" l="1"/>
  <c r="ER575" i="1"/>
  <c r="EW574" i="1"/>
  <c r="EQ574" i="1"/>
  <c r="DD574" i="1"/>
  <c r="DI577" i="1"/>
  <c r="EV577" i="1" s="1"/>
  <c r="DE573" i="1"/>
  <c r="DX574" i="1"/>
  <c r="DT572" i="1"/>
  <c r="ES574" i="1" l="1"/>
  <c r="ER574" i="1"/>
  <c r="EW573" i="1"/>
  <c r="EQ573" i="1"/>
  <c r="DI576" i="1"/>
  <c r="EV576" i="1" s="1"/>
  <c r="DD573" i="1"/>
  <c r="DE572" i="1"/>
  <c r="DX573" i="1"/>
  <c r="DT571" i="1"/>
  <c r="ES573" i="1" l="1"/>
  <c r="ER573" i="1"/>
  <c r="EW572" i="1"/>
  <c r="EQ572" i="1"/>
  <c r="DD572" i="1"/>
  <c r="DI575" i="1"/>
  <c r="EV575" i="1" s="1"/>
  <c r="DE571" i="1"/>
  <c r="DX572" i="1"/>
  <c r="DT570" i="1"/>
  <c r="ES572" i="1" l="1"/>
  <c r="ER572" i="1"/>
  <c r="EW571" i="1"/>
  <c r="EQ571" i="1"/>
  <c r="DI574" i="1"/>
  <c r="EV574" i="1" s="1"/>
  <c r="DD571" i="1"/>
  <c r="DE570" i="1"/>
  <c r="DX571" i="1"/>
  <c r="DT569" i="1"/>
  <c r="ES571" i="1" l="1"/>
  <c r="ER571" i="1"/>
  <c r="EW570" i="1"/>
  <c r="EQ570" i="1"/>
  <c r="DD570" i="1"/>
  <c r="DI573" i="1"/>
  <c r="EV573" i="1" s="1"/>
  <c r="DE569" i="1"/>
  <c r="DX570" i="1"/>
  <c r="DT568" i="1"/>
  <c r="ES570" i="1" l="1"/>
  <c r="ER570" i="1"/>
  <c r="EW569" i="1"/>
  <c r="EQ569" i="1"/>
  <c r="DI572" i="1"/>
  <c r="EV572" i="1" s="1"/>
  <c r="DD569" i="1"/>
  <c r="DE568" i="1"/>
  <c r="DX569" i="1"/>
  <c r="DT567" i="1"/>
  <c r="ES569" i="1" l="1"/>
  <c r="ER569" i="1"/>
  <c r="EW568" i="1"/>
  <c r="EQ568" i="1"/>
  <c r="DD568" i="1"/>
  <c r="DI571" i="1"/>
  <c r="EV571" i="1" s="1"/>
  <c r="DE567" i="1"/>
  <c r="DX568" i="1"/>
  <c r="DT566" i="1"/>
  <c r="ES568" i="1" l="1"/>
  <c r="ER568" i="1"/>
  <c r="EW567" i="1"/>
  <c r="EQ567" i="1"/>
  <c r="DI570" i="1"/>
  <c r="EV570" i="1" s="1"/>
  <c r="DD567" i="1"/>
  <c r="DE566" i="1"/>
  <c r="DX567" i="1"/>
  <c r="DT565" i="1"/>
  <c r="ES567" i="1" l="1"/>
  <c r="ER567" i="1"/>
  <c r="EW566" i="1"/>
  <c r="EQ566" i="1"/>
  <c r="DD566" i="1"/>
  <c r="DI569" i="1"/>
  <c r="EV569" i="1" s="1"/>
  <c r="DE565" i="1"/>
  <c r="DX566" i="1"/>
  <c r="DT564" i="1"/>
  <c r="ES566" i="1" l="1"/>
  <c r="ER566" i="1"/>
  <c r="EW565" i="1"/>
  <c r="EQ565" i="1"/>
  <c r="DI568" i="1"/>
  <c r="EV568" i="1" s="1"/>
  <c r="DD565" i="1"/>
  <c r="DE564" i="1"/>
  <c r="DX565" i="1"/>
  <c r="DT563" i="1"/>
  <c r="ES565" i="1" l="1"/>
  <c r="ER565" i="1"/>
  <c r="EW564" i="1"/>
  <c r="EQ564" i="1"/>
  <c r="DD564" i="1"/>
  <c r="DI567" i="1"/>
  <c r="EV567" i="1" s="1"/>
  <c r="DE563" i="1"/>
  <c r="DX564" i="1"/>
  <c r="DT562" i="1"/>
  <c r="ES564" i="1" l="1"/>
  <c r="ER564" i="1"/>
  <c r="EW563" i="1"/>
  <c r="EQ563" i="1"/>
  <c r="DI566" i="1"/>
  <c r="EV566" i="1" s="1"/>
  <c r="DD563" i="1"/>
  <c r="DE562" i="1"/>
  <c r="DX563" i="1"/>
  <c r="DT561" i="1"/>
  <c r="ES563" i="1" l="1"/>
  <c r="ER563" i="1"/>
  <c r="EW562" i="1"/>
  <c r="EQ562" i="1"/>
  <c r="DD562" i="1"/>
  <c r="DI565" i="1"/>
  <c r="EV565" i="1" s="1"/>
  <c r="DE561" i="1"/>
  <c r="DX562" i="1"/>
  <c r="DT560" i="1"/>
  <c r="ES562" i="1" l="1"/>
  <c r="ER562" i="1"/>
  <c r="EW561" i="1"/>
  <c r="EQ561" i="1"/>
  <c r="DI564" i="1"/>
  <c r="EV564" i="1" s="1"/>
  <c r="DD561" i="1"/>
  <c r="DE560" i="1"/>
  <c r="DX561" i="1"/>
  <c r="DT559" i="1"/>
  <c r="ES561" i="1" l="1"/>
  <c r="ER561" i="1"/>
  <c r="EW560" i="1"/>
  <c r="EQ560" i="1"/>
  <c r="DD560" i="1"/>
  <c r="DI563" i="1"/>
  <c r="EV563" i="1" s="1"/>
  <c r="DE559" i="1"/>
  <c r="DX560" i="1"/>
  <c r="DT558" i="1"/>
  <c r="ES560" i="1" l="1"/>
  <c r="ER560" i="1"/>
  <c r="EW559" i="1"/>
  <c r="EQ559" i="1"/>
  <c r="DI562" i="1"/>
  <c r="EV562" i="1" s="1"/>
  <c r="DD559" i="1"/>
  <c r="DE558" i="1"/>
  <c r="DX559" i="1"/>
  <c r="DT557" i="1"/>
  <c r="ES559" i="1" l="1"/>
  <c r="ER559" i="1"/>
  <c r="EW558" i="1"/>
  <c r="EQ558" i="1"/>
  <c r="DD558" i="1"/>
  <c r="DI561" i="1"/>
  <c r="EV561" i="1" s="1"/>
  <c r="DE557" i="1"/>
  <c r="DX558" i="1"/>
  <c r="DT556" i="1"/>
  <c r="ES558" i="1" l="1"/>
  <c r="ER558" i="1"/>
  <c r="EW557" i="1"/>
  <c r="EQ557" i="1"/>
  <c r="DI560" i="1"/>
  <c r="EV560" i="1" s="1"/>
  <c r="DD557" i="1"/>
  <c r="DE556" i="1"/>
  <c r="DX557" i="1"/>
  <c r="DT555" i="1"/>
  <c r="ES557" i="1" l="1"/>
  <c r="ER557" i="1"/>
  <c r="EW556" i="1"/>
  <c r="EQ556" i="1"/>
  <c r="DD556" i="1"/>
  <c r="DI559" i="1"/>
  <c r="EV559" i="1" s="1"/>
  <c r="DE555" i="1"/>
  <c r="DX556" i="1"/>
  <c r="DT554" i="1"/>
  <c r="ES556" i="1" l="1"/>
  <c r="ER556" i="1"/>
  <c r="EW555" i="1"/>
  <c r="EQ555" i="1"/>
  <c r="DI558" i="1"/>
  <c r="EV558" i="1" s="1"/>
  <c r="DD555" i="1"/>
  <c r="DE554" i="1"/>
  <c r="DX555" i="1"/>
  <c r="DT553" i="1"/>
  <c r="ES555" i="1" l="1"/>
  <c r="ER555" i="1"/>
  <c r="EW554" i="1"/>
  <c r="EQ554" i="1"/>
  <c r="DD554" i="1"/>
  <c r="DI557" i="1"/>
  <c r="EV557" i="1" s="1"/>
  <c r="DE553" i="1"/>
  <c r="DX554" i="1"/>
  <c r="DT552" i="1"/>
  <c r="ES554" i="1" l="1"/>
  <c r="ER554" i="1"/>
  <c r="EW553" i="1"/>
  <c r="EQ553" i="1"/>
  <c r="DI556" i="1"/>
  <c r="EV556" i="1" s="1"/>
  <c r="DD553" i="1"/>
  <c r="DE552" i="1"/>
  <c r="DX553" i="1"/>
  <c r="DT551" i="1"/>
  <c r="ES553" i="1" l="1"/>
  <c r="ER553" i="1"/>
  <c r="EW552" i="1"/>
  <c r="EQ552" i="1"/>
  <c r="DD552" i="1"/>
  <c r="DI555" i="1"/>
  <c r="EV555" i="1" s="1"/>
  <c r="DE551" i="1"/>
  <c r="DX552" i="1"/>
  <c r="DT550" i="1"/>
  <c r="ES552" i="1" l="1"/>
  <c r="ER552" i="1"/>
  <c r="EW551" i="1"/>
  <c r="EQ551" i="1"/>
  <c r="DI554" i="1"/>
  <c r="EV554" i="1" s="1"/>
  <c r="DD551" i="1"/>
  <c r="DE550" i="1"/>
  <c r="DX551" i="1"/>
  <c r="DT549" i="1"/>
  <c r="ES551" i="1" l="1"/>
  <c r="ER551" i="1"/>
  <c r="EW550" i="1"/>
  <c r="EQ550" i="1"/>
  <c r="DD550" i="1"/>
  <c r="DI553" i="1"/>
  <c r="EV553" i="1" s="1"/>
  <c r="DE549" i="1"/>
  <c r="DX550" i="1"/>
  <c r="DT548" i="1"/>
  <c r="ES550" i="1" l="1"/>
  <c r="ER550" i="1"/>
  <c r="EW549" i="1"/>
  <c r="EQ549" i="1"/>
  <c r="DI552" i="1"/>
  <c r="EV552" i="1" s="1"/>
  <c r="DD549" i="1"/>
  <c r="DE548" i="1"/>
  <c r="DX549" i="1"/>
  <c r="DT547" i="1"/>
  <c r="ES549" i="1" l="1"/>
  <c r="ER549" i="1"/>
  <c r="EW548" i="1"/>
  <c r="EQ548" i="1"/>
  <c r="DD548" i="1"/>
  <c r="DI551" i="1"/>
  <c r="EV551" i="1" s="1"/>
  <c r="DE547" i="1"/>
  <c r="DX548" i="1"/>
  <c r="DT546" i="1"/>
  <c r="ES548" i="1" l="1"/>
  <c r="ER548" i="1"/>
  <c r="EW547" i="1"/>
  <c r="EQ547" i="1"/>
  <c r="DI550" i="1"/>
  <c r="EV550" i="1" s="1"/>
  <c r="DD547" i="1"/>
  <c r="DE546" i="1"/>
  <c r="DX547" i="1"/>
  <c r="DT545" i="1"/>
  <c r="ES547" i="1" l="1"/>
  <c r="ER547" i="1"/>
  <c r="EW546" i="1"/>
  <c r="EQ546" i="1"/>
  <c r="DD546" i="1"/>
  <c r="DI549" i="1"/>
  <c r="EV549" i="1" s="1"/>
  <c r="DE545" i="1"/>
  <c r="DX546" i="1"/>
  <c r="DT544" i="1"/>
  <c r="ES546" i="1" l="1"/>
  <c r="ER546" i="1"/>
  <c r="EW545" i="1"/>
  <c r="EQ545" i="1"/>
  <c r="DI548" i="1"/>
  <c r="EV548" i="1" s="1"/>
  <c r="DD545" i="1"/>
  <c r="DE544" i="1"/>
  <c r="DX545" i="1"/>
  <c r="DT543" i="1"/>
  <c r="ES545" i="1" l="1"/>
  <c r="ER545" i="1"/>
  <c r="EW544" i="1"/>
  <c r="EQ544" i="1"/>
  <c r="DD544" i="1"/>
  <c r="DI547" i="1"/>
  <c r="EV547" i="1" s="1"/>
  <c r="DE543" i="1"/>
  <c r="DX544" i="1"/>
  <c r="DT542" i="1"/>
  <c r="ES544" i="1" l="1"/>
  <c r="ER544" i="1"/>
  <c r="EW543" i="1"/>
  <c r="EQ543" i="1"/>
  <c r="DI546" i="1"/>
  <c r="EV546" i="1" s="1"/>
  <c r="DD543" i="1"/>
  <c r="DE542" i="1"/>
  <c r="DX543" i="1"/>
  <c r="DT541" i="1"/>
  <c r="ES543" i="1" l="1"/>
  <c r="ER543" i="1"/>
  <c r="EW542" i="1"/>
  <c r="EQ542" i="1"/>
  <c r="DD542" i="1"/>
  <c r="DI545" i="1"/>
  <c r="EV545" i="1" s="1"/>
  <c r="DE541" i="1"/>
  <c r="DX542" i="1"/>
  <c r="DT540" i="1"/>
  <c r="ES542" i="1" l="1"/>
  <c r="ER542" i="1"/>
  <c r="EW541" i="1"/>
  <c r="EQ541" i="1"/>
  <c r="DI544" i="1"/>
  <c r="EV544" i="1" s="1"/>
  <c r="DD541" i="1"/>
  <c r="DE540" i="1"/>
  <c r="DX541" i="1"/>
  <c r="DT539" i="1"/>
  <c r="ES541" i="1" l="1"/>
  <c r="ER541" i="1"/>
  <c r="EW540" i="1"/>
  <c r="EQ540" i="1"/>
  <c r="DD540" i="1"/>
  <c r="DI543" i="1"/>
  <c r="EV543" i="1" s="1"/>
  <c r="DE539" i="1"/>
  <c r="DX540" i="1"/>
  <c r="DT538" i="1"/>
  <c r="ES540" i="1" l="1"/>
  <c r="ER540" i="1"/>
  <c r="EW539" i="1"/>
  <c r="EQ539" i="1"/>
  <c r="DI542" i="1"/>
  <c r="EV542" i="1" s="1"/>
  <c r="DD539" i="1"/>
  <c r="DE538" i="1"/>
  <c r="DX539" i="1"/>
  <c r="DT537" i="1"/>
  <c r="ES539" i="1" l="1"/>
  <c r="ER539" i="1"/>
  <c r="EW538" i="1"/>
  <c r="EQ538" i="1"/>
  <c r="DD538" i="1"/>
  <c r="DI541" i="1"/>
  <c r="EV541" i="1" s="1"/>
  <c r="DE537" i="1"/>
  <c r="DX538" i="1"/>
  <c r="DT536" i="1"/>
  <c r="ES538" i="1" l="1"/>
  <c r="ER538" i="1"/>
  <c r="EW537" i="1"/>
  <c r="EQ537" i="1"/>
  <c r="DI540" i="1"/>
  <c r="EV540" i="1" s="1"/>
  <c r="DD537" i="1"/>
  <c r="DE536" i="1"/>
  <c r="DX537" i="1"/>
  <c r="DT535" i="1"/>
  <c r="ES537" i="1" l="1"/>
  <c r="ER537" i="1"/>
  <c r="EW536" i="1"/>
  <c r="EQ536" i="1"/>
  <c r="DD536" i="1"/>
  <c r="DI539" i="1"/>
  <c r="EV539" i="1" s="1"/>
  <c r="DE535" i="1"/>
  <c r="DX536" i="1"/>
  <c r="DT534" i="1"/>
  <c r="ES536" i="1" l="1"/>
  <c r="ER536" i="1"/>
  <c r="EW535" i="1"/>
  <c r="EQ535" i="1"/>
  <c r="DI538" i="1"/>
  <c r="EV538" i="1" s="1"/>
  <c r="DD535" i="1"/>
  <c r="DE534" i="1"/>
  <c r="DX535" i="1"/>
  <c r="DT533" i="1"/>
  <c r="ES535" i="1" l="1"/>
  <c r="ER535" i="1"/>
  <c r="EW534" i="1"/>
  <c r="EQ534" i="1"/>
  <c r="DD534" i="1"/>
  <c r="DI537" i="1"/>
  <c r="EV537" i="1" s="1"/>
  <c r="DE533" i="1"/>
  <c r="DX534" i="1"/>
  <c r="DT532" i="1"/>
  <c r="ES534" i="1" l="1"/>
  <c r="ER534" i="1"/>
  <c r="EW533" i="1"/>
  <c r="EQ533" i="1"/>
  <c r="DI536" i="1"/>
  <c r="EV536" i="1" s="1"/>
  <c r="DD533" i="1"/>
  <c r="DE532" i="1"/>
  <c r="DX533" i="1"/>
  <c r="DT531" i="1"/>
  <c r="ES533" i="1" l="1"/>
  <c r="ER533" i="1"/>
  <c r="EW532" i="1"/>
  <c r="EQ532" i="1"/>
  <c r="DD532" i="1"/>
  <c r="DI535" i="1"/>
  <c r="EV535" i="1" s="1"/>
  <c r="DE531" i="1"/>
  <c r="DX532" i="1"/>
  <c r="DT530" i="1"/>
  <c r="ES532" i="1" l="1"/>
  <c r="ER532" i="1"/>
  <c r="EW531" i="1"/>
  <c r="EQ531" i="1"/>
  <c r="DI534" i="1"/>
  <c r="EV534" i="1" s="1"/>
  <c r="DD531" i="1"/>
  <c r="DE530" i="1"/>
  <c r="DX531" i="1"/>
  <c r="DT529" i="1"/>
  <c r="ES531" i="1" l="1"/>
  <c r="ER531" i="1"/>
  <c r="EW530" i="1"/>
  <c r="EQ530" i="1"/>
  <c r="DD530" i="1"/>
  <c r="DI533" i="1"/>
  <c r="EV533" i="1" s="1"/>
  <c r="DE529" i="1"/>
  <c r="DX530" i="1"/>
  <c r="DT528" i="1"/>
  <c r="ES530" i="1" l="1"/>
  <c r="ER530" i="1"/>
  <c r="EW529" i="1"/>
  <c r="EQ529" i="1"/>
  <c r="DI532" i="1"/>
  <c r="EV532" i="1" s="1"/>
  <c r="DD529" i="1"/>
  <c r="DE528" i="1"/>
  <c r="DX529" i="1"/>
  <c r="DT527" i="1"/>
  <c r="ES529" i="1" l="1"/>
  <c r="ER529" i="1"/>
  <c r="EW528" i="1"/>
  <c r="EQ528" i="1"/>
  <c r="DD528" i="1"/>
  <c r="DI531" i="1"/>
  <c r="EV531" i="1" s="1"/>
  <c r="DE527" i="1"/>
  <c r="DX528" i="1"/>
  <c r="DT526" i="1"/>
  <c r="ES528" i="1" l="1"/>
  <c r="ER528" i="1"/>
  <c r="EW527" i="1"/>
  <c r="EQ527" i="1"/>
  <c r="DI530" i="1"/>
  <c r="EV530" i="1" s="1"/>
  <c r="DD527" i="1"/>
  <c r="DE526" i="1"/>
  <c r="DX527" i="1"/>
  <c r="DT525" i="1"/>
  <c r="ES527" i="1" l="1"/>
  <c r="ER527" i="1"/>
  <c r="EW526" i="1"/>
  <c r="EQ526" i="1"/>
  <c r="DD526" i="1"/>
  <c r="DI529" i="1"/>
  <c r="EV529" i="1" s="1"/>
  <c r="DE525" i="1"/>
  <c r="DX526" i="1"/>
  <c r="DT524" i="1"/>
  <c r="ES526" i="1" l="1"/>
  <c r="ER526" i="1"/>
  <c r="EW525" i="1"/>
  <c r="EQ525" i="1"/>
  <c r="DI528" i="1"/>
  <c r="EV528" i="1" s="1"/>
  <c r="DD525" i="1"/>
  <c r="DE524" i="1"/>
  <c r="DX525" i="1"/>
  <c r="DT523" i="1"/>
  <c r="ES525" i="1" l="1"/>
  <c r="ER525" i="1"/>
  <c r="EW524" i="1"/>
  <c r="EQ524" i="1"/>
  <c r="DD524" i="1"/>
  <c r="DI527" i="1"/>
  <c r="EV527" i="1" s="1"/>
  <c r="DE523" i="1"/>
  <c r="DX524" i="1"/>
  <c r="DT522" i="1"/>
  <c r="ES524" i="1" l="1"/>
  <c r="ER524" i="1"/>
  <c r="EW523" i="1"/>
  <c r="EQ523" i="1"/>
  <c r="DI526" i="1"/>
  <c r="EV526" i="1" s="1"/>
  <c r="DD523" i="1"/>
  <c r="DE522" i="1"/>
  <c r="DX523" i="1"/>
  <c r="DT521" i="1"/>
  <c r="ES523" i="1" l="1"/>
  <c r="ER523" i="1"/>
  <c r="EW522" i="1"/>
  <c r="EQ522" i="1"/>
  <c r="DD522" i="1"/>
  <c r="DI525" i="1"/>
  <c r="EV525" i="1" s="1"/>
  <c r="DE521" i="1"/>
  <c r="DX522" i="1"/>
  <c r="DT520" i="1"/>
  <c r="ES522" i="1" l="1"/>
  <c r="ER522" i="1"/>
  <c r="EW521" i="1"/>
  <c r="EQ521" i="1"/>
  <c r="DI524" i="1"/>
  <c r="EV524" i="1" s="1"/>
  <c r="DD521" i="1"/>
  <c r="DE520" i="1"/>
  <c r="DX521" i="1"/>
  <c r="DT519" i="1"/>
  <c r="ES521" i="1" l="1"/>
  <c r="ER521" i="1"/>
  <c r="EW520" i="1"/>
  <c r="EQ520" i="1"/>
  <c r="DD520" i="1"/>
  <c r="DI523" i="1"/>
  <c r="EV523" i="1" s="1"/>
  <c r="DE519" i="1"/>
  <c r="DX520" i="1"/>
  <c r="DT518" i="1"/>
  <c r="ES520" i="1" l="1"/>
  <c r="ER520" i="1"/>
  <c r="EW519" i="1"/>
  <c r="EQ519" i="1"/>
  <c r="DI522" i="1"/>
  <c r="EV522" i="1" s="1"/>
  <c r="DD519" i="1"/>
  <c r="DE518" i="1"/>
  <c r="DX519" i="1"/>
  <c r="DT517" i="1"/>
  <c r="ES519" i="1" l="1"/>
  <c r="ER519" i="1"/>
  <c r="EW518" i="1"/>
  <c r="EQ518" i="1"/>
  <c r="DD518" i="1"/>
  <c r="DI521" i="1"/>
  <c r="EV521" i="1" s="1"/>
  <c r="DE517" i="1"/>
  <c r="DX518" i="1"/>
  <c r="DT516" i="1"/>
  <c r="ES518" i="1" l="1"/>
  <c r="ER518" i="1"/>
  <c r="EW517" i="1"/>
  <c r="EQ517" i="1"/>
  <c r="DI520" i="1"/>
  <c r="EV520" i="1" s="1"/>
  <c r="DD517" i="1"/>
  <c r="DE516" i="1"/>
  <c r="DX517" i="1"/>
  <c r="DT515" i="1"/>
  <c r="ES517" i="1" l="1"/>
  <c r="ER517" i="1"/>
  <c r="EW516" i="1"/>
  <c r="EQ516" i="1"/>
  <c r="DD516" i="1"/>
  <c r="DI519" i="1"/>
  <c r="EV519" i="1" s="1"/>
  <c r="DE515" i="1"/>
  <c r="DX516" i="1"/>
  <c r="DT514" i="1"/>
  <c r="ES516" i="1" l="1"/>
  <c r="ER516" i="1"/>
  <c r="EW515" i="1"/>
  <c r="EQ515" i="1"/>
  <c r="DI518" i="1"/>
  <c r="EV518" i="1" s="1"/>
  <c r="DD515" i="1"/>
  <c r="DE514" i="1"/>
  <c r="DX515" i="1"/>
  <c r="DT513" i="1"/>
  <c r="ES515" i="1" l="1"/>
  <c r="ER515" i="1"/>
  <c r="EW514" i="1"/>
  <c r="EQ514" i="1"/>
  <c r="DD514" i="1"/>
  <c r="DI517" i="1"/>
  <c r="EV517" i="1" s="1"/>
  <c r="DE513" i="1"/>
  <c r="DX514" i="1"/>
  <c r="DT512" i="1"/>
  <c r="ES514" i="1" l="1"/>
  <c r="ER514" i="1"/>
  <c r="EW513" i="1"/>
  <c r="EQ513" i="1"/>
  <c r="DI516" i="1"/>
  <c r="EV516" i="1" s="1"/>
  <c r="DD513" i="1"/>
  <c r="DE512" i="1"/>
  <c r="DX513" i="1"/>
  <c r="DT511" i="1"/>
  <c r="ES513" i="1" l="1"/>
  <c r="ER513" i="1"/>
  <c r="EW512" i="1"/>
  <c r="EQ512" i="1"/>
  <c r="DD512" i="1"/>
  <c r="DI515" i="1"/>
  <c r="EV515" i="1" s="1"/>
  <c r="DE511" i="1"/>
  <c r="DX512" i="1"/>
  <c r="DT510" i="1"/>
  <c r="ES512" i="1" l="1"/>
  <c r="ER512" i="1"/>
  <c r="EW511" i="1"/>
  <c r="EQ511" i="1"/>
  <c r="DI514" i="1"/>
  <c r="EV514" i="1" s="1"/>
  <c r="DD511" i="1"/>
  <c r="DE510" i="1"/>
  <c r="DX511" i="1"/>
  <c r="DT509" i="1"/>
  <c r="ES511" i="1" l="1"/>
  <c r="ER511" i="1"/>
  <c r="EW510" i="1"/>
  <c r="EQ510" i="1"/>
  <c r="DD510" i="1"/>
  <c r="DI513" i="1"/>
  <c r="EV513" i="1" s="1"/>
  <c r="DE509" i="1"/>
  <c r="DX510" i="1"/>
  <c r="DT508" i="1"/>
  <c r="ES510" i="1" l="1"/>
  <c r="ER510" i="1"/>
  <c r="EW509" i="1"/>
  <c r="EQ509" i="1"/>
  <c r="DI512" i="1"/>
  <c r="EV512" i="1" s="1"/>
  <c r="DD509" i="1"/>
  <c r="DE508" i="1"/>
  <c r="DX509" i="1"/>
  <c r="DT507" i="1"/>
  <c r="ES509" i="1" l="1"/>
  <c r="ER509" i="1"/>
  <c r="EW508" i="1"/>
  <c r="EQ508" i="1"/>
  <c r="DD508" i="1"/>
  <c r="DI511" i="1"/>
  <c r="EV511" i="1" s="1"/>
  <c r="DE507" i="1"/>
  <c r="DX508" i="1"/>
  <c r="DT506" i="1"/>
  <c r="ES508" i="1" l="1"/>
  <c r="ER508" i="1"/>
  <c r="EW507" i="1"/>
  <c r="EQ507" i="1"/>
  <c r="DI510" i="1"/>
  <c r="EV510" i="1" s="1"/>
  <c r="DD507" i="1"/>
  <c r="DE506" i="1"/>
  <c r="DX507" i="1"/>
  <c r="DT505" i="1"/>
  <c r="ES507" i="1" l="1"/>
  <c r="ER507" i="1"/>
  <c r="EW506" i="1"/>
  <c r="EQ506" i="1"/>
  <c r="DD506" i="1"/>
  <c r="DI509" i="1"/>
  <c r="EV509" i="1" s="1"/>
  <c r="DE505" i="1"/>
  <c r="DX506" i="1"/>
  <c r="DT504" i="1"/>
  <c r="ES506" i="1" l="1"/>
  <c r="ER506" i="1"/>
  <c r="EW505" i="1"/>
  <c r="EQ505" i="1"/>
  <c r="DI508" i="1"/>
  <c r="EV508" i="1" s="1"/>
  <c r="DD505" i="1"/>
  <c r="DE504" i="1"/>
  <c r="DX505" i="1"/>
  <c r="DT503" i="1"/>
  <c r="ES505" i="1" l="1"/>
  <c r="ER505" i="1"/>
  <c r="EW504" i="1"/>
  <c r="EQ504" i="1"/>
  <c r="DD504" i="1"/>
  <c r="DI507" i="1"/>
  <c r="EV507" i="1" s="1"/>
  <c r="DE503" i="1"/>
  <c r="DX504" i="1"/>
  <c r="DT502" i="1"/>
  <c r="ES504" i="1" l="1"/>
  <c r="ER504" i="1"/>
  <c r="EW503" i="1"/>
  <c r="EQ503" i="1"/>
  <c r="DI506" i="1"/>
  <c r="EV506" i="1" s="1"/>
  <c r="DD503" i="1"/>
  <c r="DE502" i="1"/>
  <c r="DX503" i="1"/>
  <c r="DT501" i="1"/>
  <c r="ES503" i="1" l="1"/>
  <c r="ER503" i="1"/>
  <c r="EW502" i="1"/>
  <c r="EQ502" i="1"/>
  <c r="DD502" i="1"/>
  <c r="DI505" i="1"/>
  <c r="EV505" i="1" s="1"/>
  <c r="DE501" i="1"/>
  <c r="DX502" i="1"/>
  <c r="DT500" i="1"/>
  <c r="ES502" i="1" l="1"/>
  <c r="ER502" i="1"/>
  <c r="EW501" i="1"/>
  <c r="EQ501" i="1"/>
  <c r="DI504" i="1"/>
  <c r="EV504" i="1" s="1"/>
  <c r="DD501" i="1"/>
  <c r="DE500" i="1"/>
  <c r="DX501" i="1"/>
  <c r="DT499" i="1"/>
  <c r="ES501" i="1" l="1"/>
  <c r="ER501" i="1"/>
  <c r="EW500" i="1"/>
  <c r="EQ500" i="1"/>
  <c r="DD500" i="1"/>
  <c r="DI503" i="1"/>
  <c r="EV503" i="1" s="1"/>
  <c r="DE499" i="1"/>
  <c r="DX500" i="1"/>
  <c r="DT498" i="1"/>
  <c r="ES500" i="1" l="1"/>
  <c r="ER500" i="1"/>
  <c r="EW499" i="1"/>
  <c r="EQ499" i="1"/>
  <c r="DI502" i="1"/>
  <c r="EV502" i="1" s="1"/>
  <c r="DD499" i="1"/>
  <c r="DE498" i="1"/>
  <c r="DX499" i="1"/>
  <c r="DT497" i="1"/>
  <c r="ES499" i="1" l="1"/>
  <c r="ER499" i="1"/>
  <c r="EW498" i="1"/>
  <c r="EQ498" i="1"/>
  <c r="DD498" i="1"/>
  <c r="DI501" i="1"/>
  <c r="EV501" i="1" s="1"/>
  <c r="DE497" i="1"/>
  <c r="DX498" i="1"/>
  <c r="DT496" i="1"/>
  <c r="ES498" i="1" l="1"/>
  <c r="ER498" i="1"/>
  <c r="EW497" i="1"/>
  <c r="EQ497" i="1"/>
  <c r="DI500" i="1"/>
  <c r="EV500" i="1" s="1"/>
  <c r="DD497" i="1"/>
  <c r="DE496" i="1"/>
  <c r="DX497" i="1"/>
  <c r="DT495" i="1"/>
  <c r="ES497" i="1" l="1"/>
  <c r="ER497" i="1"/>
  <c r="EW496" i="1"/>
  <c r="EQ496" i="1"/>
  <c r="DD496" i="1"/>
  <c r="DI499" i="1"/>
  <c r="EV499" i="1" s="1"/>
  <c r="DE495" i="1"/>
  <c r="DX496" i="1"/>
  <c r="DT494" i="1"/>
  <c r="ES496" i="1" l="1"/>
  <c r="ER496" i="1"/>
  <c r="EW495" i="1"/>
  <c r="EQ495" i="1"/>
  <c r="DI498" i="1"/>
  <c r="EV498" i="1" s="1"/>
  <c r="DD495" i="1"/>
  <c r="DE494" i="1"/>
  <c r="DX495" i="1"/>
  <c r="DT493" i="1"/>
  <c r="ES495" i="1" l="1"/>
  <c r="ER495" i="1"/>
  <c r="EW494" i="1"/>
  <c r="EQ494" i="1"/>
  <c r="DD494" i="1"/>
  <c r="DI497" i="1"/>
  <c r="EV497" i="1" s="1"/>
  <c r="DE493" i="1"/>
  <c r="DX494" i="1"/>
  <c r="DT492" i="1"/>
  <c r="ES494" i="1" l="1"/>
  <c r="ER494" i="1"/>
  <c r="EW493" i="1"/>
  <c r="EQ493" i="1"/>
  <c r="DI496" i="1"/>
  <c r="EV496" i="1" s="1"/>
  <c r="DD493" i="1"/>
  <c r="DE492" i="1"/>
  <c r="DX493" i="1"/>
  <c r="DT491" i="1"/>
  <c r="ES493" i="1" l="1"/>
  <c r="ER493" i="1"/>
  <c r="EW492" i="1"/>
  <c r="EQ492" i="1"/>
  <c r="DD492" i="1"/>
  <c r="DI495" i="1"/>
  <c r="EV495" i="1" s="1"/>
  <c r="DE491" i="1"/>
  <c r="DX492" i="1"/>
  <c r="DT490" i="1"/>
  <c r="ES492" i="1" l="1"/>
  <c r="ER492" i="1"/>
  <c r="EW491" i="1"/>
  <c r="EQ491" i="1"/>
  <c r="DI494" i="1"/>
  <c r="EV494" i="1" s="1"/>
  <c r="DD491" i="1"/>
  <c r="DE490" i="1"/>
  <c r="DX491" i="1"/>
  <c r="DT489" i="1"/>
  <c r="ES491" i="1" l="1"/>
  <c r="ER491" i="1"/>
  <c r="EW490" i="1"/>
  <c r="EQ490" i="1"/>
  <c r="DD490" i="1"/>
  <c r="DI493" i="1"/>
  <c r="EV493" i="1" s="1"/>
  <c r="DE489" i="1"/>
  <c r="DX490" i="1"/>
  <c r="DT488" i="1"/>
  <c r="ES490" i="1" l="1"/>
  <c r="ER490" i="1"/>
  <c r="EW489" i="1"/>
  <c r="EQ489" i="1"/>
  <c r="DI492" i="1"/>
  <c r="EV492" i="1" s="1"/>
  <c r="DD489" i="1"/>
  <c r="DE488" i="1"/>
  <c r="DX489" i="1"/>
  <c r="DT487" i="1"/>
  <c r="ES489" i="1" l="1"/>
  <c r="ER489" i="1"/>
  <c r="EW488" i="1"/>
  <c r="EQ488" i="1"/>
  <c r="DD488" i="1"/>
  <c r="DI491" i="1"/>
  <c r="EV491" i="1" s="1"/>
  <c r="DE487" i="1"/>
  <c r="DX488" i="1"/>
  <c r="DT486" i="1"/>
  <c r="ES488" i="1" l="1"/>
  <c r="ER488" i="1"/>
  <c r="EW487" i="1"/>
  <c r="EQ487" i="1"/>
  <c r="DI490" i="1"/>
  <c r="EV490" i="1" s="1"/>
  <c r="DD487" i="1"/>
  <c r="DE486" i="1"/>
  <c r="DX487" i="1"/>
  <c r="DT485" i="1"/>
  <c r="ES487" i="1" l="1"/>
  <c r="ER487" i="1"/>
  <c r="EW486" i="1"/>
  <c r="EQ486" i="1"/>
  <c r="DD486" i="1"/>
  <c r="DI489" i="1"/>
  <c r="EV489" i="1" s="1"/>
  <c r="DE485" i="1"/>
  <c r="DX486" i="1"/>
  <c r="DT484" i="1"/>
  <c r="ES486" i="1" l="1"/>
  <c r="ER486" i="1"/>
  <c r="EW485" i="1"/>
  <c r="EQ485" i="1"/>
  <c r="DI488" i="1"/>
  <c r="EV488" i="1" s="1"/>
  <c r="DD485" i="1"/>
  <c r="DE484" i="1"/>
  <c r="DX485" i="1"/>
  <c r="DT483" i="1"/>
  <c r="ES485" i="1" l="1"/>
  <c r="ER485" i="1"/>
  <c r="EW484" i="1"/>
  <c r="EQ484" i="1"/>
  <c r="DD484" i="1"/>
  <c r="DI487" i="1"/>
  <c r="EV487" i="1" s="1"/>
  <c r="DE483" i="1"/>
  <c r="DX484" i="1"/>
  <c r="DT482" i="1"/>
  <c r="ES484" i="1" l="1"/>
  <c r="ER484" i="1"/>
  <c r="EW483" i="1"/>
  <c r="EQ483" i="1"/>
  <c r="DI486" i="1"/>
  <c r="EV486" i="1" s="1"/>
  <c r="DD483" i="1"/>
  <c r="DE482" i="1"/>
  <c r="DX483" i="1"/>
  <c r="DT481" i="1"/>
  <c r="ES483" i="1" l="1"/>
  <c r="ER483" i="1"/>
  <c r="EW482" i="1"/>
  <c r="EQ482" i="1"/>
  <c r="DD482" i="1"/>
  <c r="DI485" i="1"/>
  <c r="EV485" i="1" s="1"/>
  <c r="DE481" i="1"/>
  <c r="DX482" i="1"/>
  <c r="DT480" i="1"/>
  <c r="ES482" i="1" l="1"/>
  <c r="ER482" i="1"/>
  <c r="EW481" i="1"/>
  <c r="EQ481" i="1"/>
  <c r="DI484" i="1"/>
  <c r="EV484" i="1" s="1"/>
  <c r="DD481" i="1"/>
  <c r="DE480" i="1"/>
  <c r="DX481" i="1"/>
  <c r="DT479" i="1"/>
  <c r="ES481" i="1" l="1"/>
  <c r="ER481" i="1"/>
  <c r="EW480" i="1"/>
  <c r="EQ480" i="1"/>
  <c r="DD480" i="1"/>
  <c r="DI483" i="1"/>
  <c r="EV483" i="1" s="1"/>
  <c r="DE479" i="1"/>
  <c r="DX480" i="1"/>
  <c r="DT478" i="1"/>
  <c r="ES480" i="1" l="1"/>
  <c r="ER480" i="1"/>
  <c r="EW479" i="1"/>
  <c r="EQ479" i="1"/>
  <c r="DI482" i="1"/>
  <c r="EV482" i="1" s="1"/>
  <c r="DD479" i="1"/>
  <c r="DE478" i="1"/>
  <c r="DX479" i="1"/>
  <c r="DT477" i="1"/>
  <c r="ES479" i="1" l="1"/>
  <c r="ER479" i="1"/>
  <c r="EW478" i="1"/>
  <c r="EQ478" i="1"/>
  <c r="DD478" i="1"/>
  <c r="DI481" i="1"/>
  <c r="EV481" i="1" s="1"/>
  <c r="DE477" i="1"/>
  <c r="DX478" i="1"/>
  <c r="DT476" i="1"/>
  <c r="ES478" i="1" l="1"/>
  <c r="ER478" i="1"/>
  <c r="EW477" i="1"/>
  <c r="EQ477" i="1"/>
  <c r="DI480" i="1"/>
  <c r="EV480" i="1" s="1"/>
  <c r="DD477" i="1"/>
  <c r="DE476" i="1"/>
  <c r="DX477" i="1"/>
  <c r="DT475" i="1"/>
  <c r="ES477" i="1" l="1"/>
  <c r="ER477" i="1"/>
  <c r="EW476" i="1"/>
  <c r="EQ476" i="1"/>
  <c r="DD476" i="1"/>
  <c r="DI479" i="1"/>
  <c r="EV479" i="1" s="1"/>
  <c r="DE475" i="1"/>
  <c r="DX476" i="1"/>
  <c r="DT474" i="1"/>
  <c r="ES476" i="1" l="1"/>
  <c r="ER476" i="1"/>
  <c r="EW475" i="1"/>
  <c r="EQ475" i="1"/>
  <c r="DI478" i="1"/>
  <c r="EV478" i="1" s="1"/>
  <c r="DD475" i="1"/>
  <c r="DE474" i="1"/>
  <c r="DX475" i="1"/>
  <c r="DT473" i="1"/>
  <c r="ES475" i="1" l="1"/>
  <c r="ER475" i="1"/>
  <c r="EW474" i="1"/>
  <c r="EQ474" i="1"/>
  <c r="DD474" i="1"/>
  <c r="DI477" i="1"/>
  <c r="EV477" i="1" s="1"/>
  <c r="DE473" i="1"/>
  <c r="DX474" i="1"/>
  <c r="DT472" i="1"/>
  <c r="ES474" i="1" l="1"/>
  <c r="ER474" i="1"/>
  <c r="EW473" i="1"/>
  <c r="EQ473" i="1"/>
  <c r="DI476" i="1"/>
  <c r="EV476" i="1" s="1"/>
  <c r="DD473" i="1"/>
  <c r="DE472" i="1"/>
  <c r="DX473" i="1"/>
  <c r="DT471" i="1"/>
  <c r="ES473" i="1" l="1"/>
  <c r="ER473" i="1"/>
  <c r="EW472" i="1"/>
  <c r="EQ472" i="1"/>
  <c r="DD472" i="1"/>
  <c r="DI475" i="1"/>
  <c r="EV475" i="1" s="1"/>
  <c r="DE471" i="1"/>
  <c r="DX472" i="1"/>
  <c r="DT470" i="1"/>
  <c r="ES472" i="1" l="1"/>
  <c r="ER472" i="1"/>
  <c r="EW471" i="1"/>
  <c r="EQ471" i="1"/>
  <c r="DI474" i="1"/>
  <c r="EV474" i="1" s="1"/>
  <c r="DD471" i="1"/>
  <c r="DE470" i="1"/>
  <c r="DX471" i="1"/>
  <c r="DT469" i="1"/>
  <c r="ES471" i="1" l="1"/>
  <c r="ER471" i="1"/>
  <c r="EW470" i="1"/>
  <c r="EQ470" i="1"/>
  <c r="DD470" i="1"/>
  <c r="DI473" i="1"/>
  <c r="EV473" i="1" s="1"/>
  <c r="DE469" i="1"/>
  <c r="DX470" i="1"/>
  <c r="DT468" i="1"/>
  <c r="ES470" i="1" l="1"/>
  <c r="ER470" i="1"/>
  <c r="EW469" i="1"/>
  <c r="EQ469" i="1"/>
  <c r="DI472" i="1"/>
  <c r="EV472" i="1" s="1"/>
  <c r="DD469" i="1"/>
  <c r="DE468" i="1"/>
  <c r="DX469" i="1"/>
  <c r="DT467" i="1"/>
  <c r="ES469" i="1" l="1"/>
  <c r="ER469" i="1"/>
  <c r="EW468" i="1"/>
  <c r="EQ468" i="1"/>
  <c r="DD468" i="1"/>
  <c r="DI471" i="1"/>
  <c r="EV471" i="1" s="1"/>
  <c r="DE467" i="1"/>
  <c r="DX468" i="1"/>
  <c r="DT466" i="1"/>
  <c r="ES468" i="1" l="1"/>
  <c r="ER468" i="1"/>
  <c r="EW467" i="1"/>
  <c r="EQ467" i="1"/>
  <c r="DI470" i="1"/>
  <c r="EV470" i="1" s="1"/>
  <c r="DD467" i="1"/>
  <c r="DE466" i="1"/>
  <c r="DX467" i="1"/>
  <c r="DT465" i="1"/>
  <c r="ES467" i="1" l="1"/>
  <c r="ER467" i="1"/>
  <c r="EW466" i="1"/>
  <c r="EQ466" i="1"/>
  <c r="DD466" i="1"/>
  <c r="DI469" i="1"/>
  <c r="EV469" i="1" s="1"/>
  <c r="DE465" i="1"/>
  <c r="DX466" i="1"/>
  <c r="DT464" i="1"/>
  <c r="ES466" i="1" l="1"/>
  <c r="ER466" i="1"/>
  <c r="EW465" i="1"/>
  <c r="EQ465" i="1"/>
  <c r="DI468" i="1"/>
  <c r="EV468" i="1" s="1"/>
  <c r="DD465" i="1"/>
  <c r="DE464" i="1"/>
  <c r="DX465" i="1"/>
  <c r="DT463" i="1"/>
  <c r="ES465" i="1" l="1"/>
  <c r="ER465" i="1"/>
  <c r="EW464" i="1"/>
  <c r="EQ464" i="1"/>
  <c r="DD464" i="1"/>
  <c r="DI467" i="1"/>
  <c r="EV467" i="1" s="1"/>
  <c r="DE463" i="1"/>
  <c r="DX464" i="1"/>
  <c r="DT462" i="1"/>
  <c r="ES464" i="1" l="1"/>
  <c r="ER464" i="1"/>
  <c r="EW463" i="1"/>
  <c r="EQ463" i="1"/>
  <c r="DI466" i="1"/>
  <c r="EV466" i="1" s="1"/>
  <c r="DD463" i="1"/>
  <c r="DE462" i="1"/>
  <c r="DX463" i="1"/>
  <c r="DT461" i="1"/>
  <c r="ES463" i="1" l="1"/>
  <c r="ER463" i="1"/>
  <c r="EW462" i="1"/>
  <c r="EQ462" i="1"/>
  <c r="DD462" i="1"/>
  <c r="DI465" i="1"/>
  <c r="EV465" i="1" s="1"/>
  <c r="DE461" i="1"/>
  <c r="DX462" i="1"/>
  <c r="DT460" i="1"/>
  <c r="ES462" i="1" l="1"/>
  <c r="ER462" i="1"/>
  <c r="EW461" i="1"/>
  <c r="EQ461" i="1"/>
  <c r="DI464" i="1"/>
  <c r="EV464" i="1" s="1"/>
  <c r="DD461" i="1"/>
  <c r="DE460" i="1"/>
  <c r="DX461" i="1"/>
  <c r="DT459" i="1"/>
  <c r="ES461" i="1" l="1"/>
  <c r="ER461" i="1"/>
  <c r="EW460" i="1"/>
  <c r="EQ460" i="1"/>
  <c r="DD460" i="1"/>
  <c r="DI463" i="1"/>
  <c r="EV463" i="1" s="1"/>
  <c r="DE459" i="1"/>
  <c r="DX460" i="1"/>
  <c r="DT458" i="1"/>
  <c r="ES460" i="1" l="1"/>
  <c r="ER460" i="1"/>
  <c r="EW459" i="1"/>
  <c r="EQ459" i="1"/>
  <c r="DI462" i="1"/>
  <c r="EV462" i="1" s="1"/>
  <c r="DD459" i="1"/>
  <c r="DE458" i="1"/>
  <c r="DX459" i="1"/>
  <c r="DT457" i="1"/>
  <c r="ES459" i="1" l="1"/>
  <c r="ER459" i="1"/>
  <c r="EW458" i="1"/>
  <c r="EQ458" i="1"/>
  <c r="DD458" i="1"/>
  <c r="DI461" i="1"/>
  <c r="EV461" i="1" s="1"/>
  <c r="DE457" i="1"/>
  <c r="DX458" i="1"/>
  <c r="DT456" i="1"/>
  <c r="ES458" i="1" l="1"/>
  <c r="ER458" i="1"/>
  <c r="EW457" i="1"/>
  <c r="EQ457" i="1"/>
  <c r="DI460" i="1"/>
  <c r="EV460" i="1" s="1"/>
  <c r="DD457" i="1"/>
  <c r="DE456" i="1"/>
  <c r="DX457" i="1"/>
  <c r="DT455" i="1"/>
  <c r="ES457" i="1" l="1"/>
  <c r="ER457" i="1"/>
  <c r="EW456" i="1"/>
  <c r="EQ456" i="1"/>
  <c r="DD456" i="1"/>
  <c r="DI459" i="1"/>
  <c r="EV459" i="1" s="1"/>
  <c r="DE455" i="1"/>
  <c r="DX456" i="1"/>
  <c r="DT454" i="1"/>
  <c r="ES456" i="1" l="1"/>
  <c r="ER456" i="1"/>
  <c r="EW455" i="1"/>
  <c r="EQ455" i="1"/>
  <c r="DI458" i="1"/>
  <c r="EV458" i="1" s="1"/>
  <c r="DD455" i="1"/>
  <c r="DE454" i="1"/>
  <c r="DX455" i="1"/>
  <c r="DT453" i="1"/>
  <c r="ES455" i="1" l="1"/>
  <c r="ER455" i="1"/>
  <c r="EW454" i="1"/>
  <c r="EQ454" i="1"/>
  <c r="DD454" i="1"/>
  <c r="DI457" i="1"/>
  <c r="EV457" i="1" s="1"/>
  <c r="DE453" i="1"/>
  <c r="DX454" i="1"/>
  <c r="DT452" i="1"/>
  <c r="ES454" i="1" l="1"/>
  <c r="ER454" i="1"/>
  <c r="EW453" i="1"/>
  <c r="EQ453" i="1"/>
  <c r="DI456" i="1"/>
  <c r="EV456" i="1" s="1"/>
  <c r="DD453" i="1"/>
  <c r="DE452" i="1"/>
  <c r="DX453" i="1"/>
  <c r="DT451" i="1"/>
  <c r="ES453" i="1" l="1"/>
  <c r="ER453" i="1"/>
  <c r="EW452" i="1"/>
  <c r="EQ452" i="1"/>
  <c r="DD452" i="1"/>
  <c r="DI455" i="1"/>
  <c r="EV455" i="1" s="1"/>
  <c r="DE451" i="1"/>
  <c r="DX452" i="1"/>
  <c r="DT450" i="1"/>
  <c r="ES452" i="1" l="1"/>
  <c r="ER452" i="1"/>
  <c r="EW451" i="1"/>
  <c r="EQ451" i="1"/>
  <c r="DI454" i="1"/>
  <c r="EV454" i="1" s="1"/>
  <c r="DD451" i="1"/>
  <c r="DE450" i="1"/>
  <c r="DX451" i="1"/>
  <c r="DT449" i="1"/>
  <c r="ES451" i="1" l="1"/>
  <c r="ER451" i="1"/>
  <c r="EW450" i="1"/>
  <c r="EQ450" i="1"/>
  <c r="DD450" i="1"/>
  <c r="DI453" i="1"/>
  <c r="EV453" i="1" s="1"/>
  <c r="DE449" i="1"/>
  <c r="DX450" i="1"/>
  <c r="DT448" i="1"/>
  <c r="ES450" i="1" l="1"/>
  <c r="ER450" i="1"/>
  <c r="EW449" i="1"/>
  <c r="EQ449" i="1"/>
  <c r="DI452" i="1"/>
  <c r="EV452" i="1" s="1"/>
  <c r="DD449" i="1"/>
  <c r="DE448" i="1"/>
  <c r="DX449" i="1"/>
  <c r="DT447" i="1"/>
  <c r="ES449" i="1" l="1"/>
  <c r="ER449" i="1"/>
  <c r="EW448" i="1"/>
  <c r="EQ448" i="1"/>
  <c r="DD448" i="1"/>
  <c r="DI451" i="1"/>
  <c r="EV451" i="1" s="1"/>
  <c r="DE447" i="1"/>
  <c r="DX448" i="1"/>
  <c r="DT446" i="1"/>
  <c r="ES448" i="1" l="1"/>
  <c r="ER448" i="1"/>
  <c r="EW447" i="1"/>
  <c r="EQ447" i="1"/>
  <c r="DI450" i="1"/>
  <c r="EV450" i="1" s="1"/>
  <c r="DD447" i="1"/>
  <c r="DE446" i="1"/>
  <c r="DX447" i="1"/>
  <c r="DT445" i="1"/>
  <c r="ES447" i="1" l="1"/>
  <c r="ER447" i="1"/>
  <c r="EW446" i="1"/>
  <c r="EQ446" i="1"/>
  <c r="DD446" i="1"/>
  <c r="DI449" i="1"/>
  <c r="EV449" i="1" s="1"/>
  <c r="DE445" i="1"/>
  <c r="DX446" i="1"/>
  <c r="DT444" i="1"/>
  <c r="ES446" i="1" l="1"/>
  <c r="ER446" i="1"/>
  <c r="EW445" i="1"/>
  <c r="EQ445" i="1"/>
  <c r="DI448" i="1"/>
  <c r="EV448" i="1" s="1"/>
  <c r="DD445" i="1"/>
  <c r="DE444" i="1"/>
  <c r="DX445" i="1"/>
  <c r="DT443" i="1"/>
  <c r="ES445" i="1" l="1"/>
  <c r="ER445" i="1"/>
  <c r="EW444" i="1"/>
  <c r="EQ444" i="1"/>
  <c r="DD444" i="1"/>
  <c r="DI447" i="1"/>
  <c r="EV447" i="1" s="1"/>
  <c r="DE443" i="1"/>
  <c r="DX444" i="1"/>
  <c r="DT442" i="1"/>
  <c r="ES444" i="1" l="1"/>
  <c r="ER444" i="1"/>
  <c r="EW443" i="1"/>
  <c r="EQ443" i="1"/>
  <c r="DI446" i="1"/>
  <c r="EV446" i="1" s="1"/>
  <c r="DD443" i="1"/>
  <c r="DE442" i="1"/>
  <c r="DX443" i="1"/>
  <c r="DT441" i="1"/>
  <c r="ES443" i="1" l="1"/>
  <c r="ER443" i="1"/>
  <c r="EW442" i="1"/>
  <c r="EQ442" i="1"/>
  <c r="DD442" i="1"/>
  <c r="DI445" i="1"/>
  <c r="EV445" i="1" s="1"/>
  <c r="DE441" i="1"/>
  <c r="DX442" i="1"/>
  <c r="DT440" i="1"/>
  <c r="ES442" i="1" l="1"/>
  <c r="ER442" i="1"/>
  <c r="EW441" i="1"/>
  <c r="EQ441" i="1"/>
  <c r="DI444" i="1"/>
  <c r="EV444" i="1" s="1"/>
  <c r="DD441" i="1"/>
  <c r="DE440" i="1"/>
  <c r="DX441" i="1"/>
  <c r="DT439" i="1"/>
  <c r="ES441" i="1" l="1"/>
  <c r="ER441" i="1"/>
  <c r="EW440" i="1"/>
  <c r="EQ440" i="1"/>
  <c r="DD440" i="1"/>
  <c r="DI443" i="1"/>
  <c r="EV443" i="1" s="1"/>
  <c r="DE439" i="1"/>
  <c r="DX440" i="1"/>
  <c r="DT438" i="1"/>
  <c r="ES440" i="1" l="1"/>
  <c r="ER440" i="1"/>
  <c r="EW439" i="1"/>
  <c r="EQ439" i="1"/>
  <c r="DI442" i="1"/>
  <c r="EV442" i="1" s="1"/>
  <c r="DD439" i="1"/>
  <c r="DE438" i="1"/>
  <c r="DX439" i="1"/>
  <c r="DT437" i="1"/>
  <c r="ES439" i="1" l="1"/>
  <c r="ER439" i="1"/>
  <c r="EW438" i="1"/>
  <c r="EQ438" i="1"/>
  <c r="DD438" i="1"/>
  <c r="DI441" i="1"/>
  <c r="EV441" i="1" s="1"/>
  <c r="DE437" i="1"/>
  <c r="DX438" i="1"/>
  <c r="DT436" i="1"/>
  <c r="ES438" i="1" l="1"/>
  <c r="ER438" i="1"/>
  <c r="EW437" i="1"/>
  <c r="EQ437" i="1"/>
  <c r="DI440" i="1"/>
  <c r="EV440" i="1" s="1"/>
  <c r="DD437" i="1"/>
  <c r="DE436" i="1"/>
  <c r="DX437" i="1"/>
  <c r="DT435" i="1"/>
  <c r="ES437" i="1" l="1"/>
  <c r="ER437" i="1"/>
  <c r="EW436" i="1"/>
  <c r="EQ436" i="1"/>
  <c r="DD436" i="1"/>
  <c r="DI439" i="1"/>
  <c r="EV439" i="1" s="1"/>
  <c r="DE435" i="1"/>
  <c r="DX436" i="1"/>
  <c r="DT434" i="1"/>
  <c r="ES436" i="1" l="1"/>
  <c r="ER436" i="1"/>
  <c r="EW435" i="1"/>
  <c r="EQ435" i="1"/>
  <c r="DI438" i="1"/>
  <c r="EV438" i="1" s="1"/>
  <c r="DD435" i="1"/>
  <c r="DE434" i="1"/>
  <c r="DX435" i="1"/>
  <c r="DT433" i="1"/>
  <c r="ES435" i="1" l="1"/>
  <c r="ER435" i="1"/>
  <c r="EW434" i="1"/>
  <c r="EQ434" i="1"/>
  <c r="DD434" i="1"/>
  <c r="DI437" i="1"/>
  <c r="EV437" i="1" s="1"/>
  <c r="DE433" i="1"/>
  <c r="DX434" i="1"/>
  <c r="DT432" i="1"/>
  <c r="ES434" i="1" l="1"/>
  <c r="ER434" i="1"/>
  <c r="EW433" i="1"/>
  <c r="EQ433" i="1"/>
  <c r="DI436" i="1"/>
  <c r="EV436" i="1" s="1"/>
  <c r="DD433" i="1"/>
  <c r="DE432" i="1"/>
  <c r="DX433" i="1"/>
  <c r="DT431" i="1"/>
  <c r="ES433" i="1" l="1"/>
  <c r="ER433" i="1"/>
  <c r="EW432" i="1"/>
  <c r="EQ432" i="1"/>
  <c r="DD432" i="1"/>
  <c r="DI435" i="1"/>
  <c r="EV435" i="1" s="1"/>
  <c r="DE431" i="1"/>
  <c r="DX432" i="1"/>
  <c r="DT430" i="1"/>
  <c r="ES432" i="1" l="1"/>
  <c r="ER432" i="1"/>
  <c r="EW431" i="1"/>
  <c r="EQ431" i="1"/>
  <c r="DI434" i="1"/>
  <c r="EV434" i="1" s="1"/>
  <c r="DD431" i="1"/>
  <c r="DE430" i="1"/>
  <c r="DX431" i="1"/>
  <c r="DT429" i="1"/>
  <c r="ES431" i="1" l="1"/>
  <c r="ER431" i="1"/>
  <c r="EW430" i="1"/>
  <c r="EQ430" i="1"/>
  <c r="DD430" i="1"/>
  <c r="DI433" i="1"/>
  <c r="EV433" i="1" s="1"/>
  <c r="DE429" i="1"/>
  <c r="DX430" i="1"/>
  <c r="DT428" i="1"/>
  <c r="ES430" i="1" l="1"/>
  <c r="ER430" i="1"/>
  <c r="EW429" i="1"/>
  <c r="EQ429" i="1"/>
  <c r="DI432" i="1"/>
  <c r="EV432" i="1" s="1"/>
  <c r="DD429" i="1"/>
  <c r="DE428" i="1"/>
  <c r="DX429" i="1"/>
  <c r="DT427" i="1"/>
  <c r="ES429" i="1" l="1"/>
  <c r="ER429" i="1"/>
  <c r="EW428" i="1"/>
  <c r="EQ428" i="1"/>
  <c r="DD428" i="1"/>
  <c r="DI431" i="1"/>
  <c r="EV431" i="1" s="1"/>
  <c r="DE427" i="1"/>
  <c r="DX428" i="1"/>
  <c r="DT426" i="1"/>
  <c r="ES428" i="1" l="1"/>
  <c r="ER428" i="1"/>
  <c r="EW427" i="1"/>
  <c r="EQ427" i="1"/>
  <c r="DI430" i="1"/>
  <c r="EV430" i="1" s="1"/>
  <c r="DD427" i="1"/>
  <c r="DE426" i="1"/>
  <c r="DX427" i="1"/>
  <c r="DT425" i="1"/>
  <c r="ES427" i="1" l="1"/>
  <c r="ER427" i="1"/>
  <c r="EW426" i="1"/>
  <c r="EQ426" i="1"/>
  <c r="DD426" i="1"/>
  <c r="DI429" i="1"/>
  <c r="EV429" i="1" s="1"/>
  <c r="DE425" i="1"/>
  <c r="DX426" i="1"/>
  <c r="DT424" i="1"/>
  <c r="ES426" i="1" l="1"/>
  <c r="ER426" i="1"/>
  <c r="EW425" i="1"/>
  <c r="EQ425" i="1"/>
  <c r="DI428" i="1"/>
  <c r="EV428" i="1" s="1"/>
  <c r="DD425" i="1"/>
  <c r="DE424" i="1"/>
  <c r="DX425" i="1"/>
  <c r="DT423" i="1"/>
  <c r="ES425" i="1" l="1"/>
  <c r="ER425" i="1"/>
  <c r="EW424" i="1"/>
  <c r="EQ424" i="1"/>
  <c r="DD424" i="1"/>
  <c r="DI427" i="1"/>
  <c r="EV427" i="1" s="1"/>
  <c r="DE423" i="1"/>
  <c r="DX424" i="1"/>
  <c r="DT422" i="1"/>
  <c r="ES424" i="1" l="1"/>
  <c r="ER424" i="1"/>
  <c r="EW423" i="1"/>
  <c r="EQ423" i="1"/>
  <c r="DI426" i="1"/>
  <c r="EV426" i="1" s="1"/>
  <c r="DD423" i="1"/>
  <c r="DE422" i="1"/>
  <c r="DX423" i="1"/>
  <c r="DT421" i="1"/>
  <c r="ES423" i="1" l="1"/>
  <c r="ER423" i="1"/>
  <c r="EW422" i="1"/>
  <c r="EQ422" i="1"/>
  <c r="DD422" i="1"/>
  <c r="DI425" i="1"/>
  <c r="EV425" i="1" s="1"/>
  <c r="DE421" i="1"/>
  <c r="DX422" i="1"/>
  <c r="DT420" i="1"/>
  <c r="ES422" i="1" l="1"/>
  <c r="ER422" i="1"/>
  <c r="EW421" i="1"/>
  <c r="EQ421" i="1"/>
  <c r="DI424" i="1"/>
  <c r="EV424" i="1" s="1"/>
  <c r="DD421" i="1"/>
  <c r="DE420" i="1"/>
  <c r="DX421" i="1"/>
  <c r="DT419" i="1"/>
  <c r="ES421" i="1" l="1"/>
  <c r="ER421" i="1"/>
  <c r="EW420" i="1"/>
  <c r="EQ420" i="1"/>
  <c r="DD420" i="1"/>
  <c r="DI423" i="1"/>
  <c r="EV423" i="1" s="1"/>
  <c r="DE419" i="1"/>
  <c r="DX420" i="1"/>
  <c r="DT418" i="1"/>
  <c r="ES420" i="1" l="1"/>
  <c r="ER420" i="1"/>
  <c r="EW419" i="1"/>
  <c r="EQ419" i="1"/>
  <c r="DI422" i="1"/>
  <c r="EV422" i="1" s="1"/>
  <c r="DD419" i="1"/>
  <c r="DE418" i="1"/>
  <c r="DX419" i="1"/>
  <c r="DT417" i="1"/>
  <c r="ES419" i="1" l="1"/>
  <c r="ER419" i="1"/>
  <c r="EW418" i="1"/>
  <c r="EQ418" i="1"/>
  <c r="DD418" i="1"/>
  <c r="DI421" i="1"/>
  <c r="EV421" i="1" s="1"/>
  <c r="DE417" i="1"/>
  <c r="DX418" i="1"/>
  <c r="DT416" i="1"/>
  <c r="ES418" i="1" l="1"/>
  <c r="ER418" i="1"/>
  <c r="EW417" i="1"/>
  <c r="EQ417" i="1"/>
  <c r="DI420" i="1"/>
  <c r="EV420" i="1" s="1"/>
  <c r="DD417" i="1"/>
  <c r="DE416" i="1"/>
  <c r="DX417" i="1"/>
  <c r="DT415" i="1"/>
  <c r="ES417" i="1" l="1"/>
  <c r="ER417" i="1"/>
  <c r="EW416" i="1"/>
  <c r="EQ416" i="1"/>
  <c r="DD416" i="1"/>
  <c r="DI419" i="1"/>
  <c r="EV419" i="1" s="1"/>
  <c r="DE415" i="1"/>
  <c r="DX416" i="1"/>
  <c r="DT414" i="1"/>
  <c r="ES416" i="1" l="1"/>
  <c r="ER416" i="1"/>
  <c r="EW415" i="1"/>
  <c r="EQ415" i="1"/>
  <c r="DI418" i="1"/>
  <c r="EV418" i="1" s="1"/>
  <c r="DD415" i="1"/>
  <c r="DE414" i="1"/>
  <c r="DX415" i="1"/>
  <c r="DT413" i="1"/>
  <c r="ES415" i="1" l="1"/>
  <c r="ER415" i="1"/>
  <c r="EW414" i="1"/>
  <c r="EQ414" i="1"/>
  <c r="DD414" i="1"/>
  <c r="DI417" i="1"/>
  <c r="EV417" i="1" s="1"/>
  <c r="DE413" i="1"/>
  <c r="DX414" i="1"/>
  <c r="DT412" i="1"/>
  <c r="ES414" i="1" l="1"/>
  <c r="ER414" i="1"/>
  <c r="EW413" i="1"/>
  <c r="EQ413" i="1"/>
  <c r="DI416" i="1"/>
  <c r="EV416" i="1" s="1"/>
  <c r="DD413" i="1"/>
  <c r="DE412" i="1"/>
  <c r="DX413" i="1"/>
  <c r="DT411" i="1"/>
  <c r="ES413" i="1" l="1"/>
  <c r="ER413" i="1"/>
  <c r="EW412" i="1"/>
  <c r="EQ412" i="1"/>
  <c r="DD412" i="1"/>
  <c r="DI415" i="1"/>
  <c r="EV415" i="1" s="1"/>
  <c r="DE411" i="1"/>
  <c r="DX412" i="1"/>
  <c r="DT410" i="1"/>
  <c r="ES412" i="1" l="1"/>
  <c r="ER412" i="1"/>
  <c r="EW411" i="1"/>
  <c r="EQ411" i="1"/>
  <c r="DI414" i="1"/>
  <c r="EV414" i="1" s="1"/>
  <c r="DD411" i="1"/>
  <c r="DE410" i="1"/>
  <c r="DX411" i="1"/>
  <c r="DT409" i="1"/>
  <c r="ES411" i="1" l="1"/>
  <c r="ER411" i="1"/>
  <c r="EW410" i="1"/>
  <c r="EQ410" i="1"/>
  <c r="DD410" i="1"/>
  <c r="DI413" i="1"/>
  <c r="EV413" i="1" s="1"/>
  <c r="DE409" i="1"/>
  <c r="DX410" i="1"/>
  <c r="DT408" i="1"/>
  <c r="ES410" i="1" l="1"/>
  <c r="ER410" i="1"/>
  <c r="EW409" i="1"/>
  <c r="EQ409" i="1"/>
  <c r="DI412" i="1"/>
  <c r="EV412" i="1" s="1"/>
  <c r="DD409" i="1"/>
  <c r="DE408" i="1"/>
  <c r="DX409" i="1"/>
  <c r="DT407" i="1"/>
  <c r="ES409" i="1" l="1"/>
  <c r="ER409" i="1"/>
  <c r="EW408" i="1"/>
  <c r="EQ408" i="1"/>
  <c r="DD408" i="1"/>
  <c r="DI411" i="1"/>
  <c r="EV411" i="1" s="1"/>
  <c r="DE407" i="1"/>
  <c r="DX408" i="1"/>
  <c r="DT406" i="1"/>
  <c r="ES408" i="1" l="1"/>
  <c r="ER408" i="1"/>
  <c r="EW407" i="1"/>
  <c r="EQ407" i="1"/>
  <c r="DI410" i="1"/>
  <c r="EV410" i="1" s="1"/>
  <c r="DD407" i="1"/>
  <c r="DE406" i="1"/>
  <c r="DX407" i="1"/>
  <c r="DT405" i="1"/>
  <c r="ES407" i="1" l="1"/>
  <c r="ER407" i="1"/>
  <c r="EW406" i="1"/>
  <c r="EQ406" i="1"/>
  <c r="DD406" i="1"/>
  <c r="DI409" i="1"/>
  <c r="EV409" i="1" s="1"/>
  <c r="DE405" i="1"/>
  <c r="DX406" i="1"/>
  <c r="DT404" i="1"/>
  <c r="ES406" i="1" l="1"/>
  <c r="ER406" i="1"/>
  <c r="EW405" i="1"/>
  <c r="EQ405" i="1"/>
  <c r="DI408" i="1"/>
  <c r="EV408" i="1" s="1"/>
  <c r="DD405" i="1"/>
  <c r="DE404" i="1"/>
  <c r="DX405" i="1"/>
  <c r="DT403" i="1"/>
  <c r="ES405" i="1" l="1"/>
  <c r="ER405" i="1"/>
  <c r="EW404" i="1"/>
  <c r="EQ404" i="1"/>
  <c r="DD404" i="1"/>
  <c r="DI407" i="1"/>
  <c r="EV407" i="1" s="1"/>
  <c r="DE403" i="1"/>
  <c r="DX404" i="1"/>
  <c r="DT402" i="1"/>
  <c r="ES404" i="1" l="1"/>
  <c r="ER404" i="1"/>
  <c r="EW403" i="1"/>
  <c r="EQ403" i="1"/>
  <c r="DI406" i="1"/>
  <c r="EV406" i="1" s="1"/>
  <c r="DD403" i="1"/>
  <c r="DE402" i="1"/>
  <c r="DX403" i="1"/>
  <c r="DT401" i="1"/>
  <c r="ES403" i="1" l="1"/>
  <c r="ER403" i="1"/>
  <c r="EW402" i="1"/>
  <c r="EQ402" i="1"/>
  <c r="DD402" i="1"/>
  <c r="DI405" i="1"/>
  <c r="EV405" i="1" s="1"/>
  <c r="DE401" i="1"/>
  <c r="DX402" i="1"/>
  <c r="DT400" i="1"/>
  <c r="ES402" i="1" l="1"/>
  <c r="ER402" i="1"/>
  <c r="EW401" i="1"/>
  <c r="EQ401" i="1"/>
  <c r="DI404" i="1"/>
  <c r="EV404" i="1" s="1"/>
  <c r="DD401" i="1"/>
  <c r="DE400" i="1"/>
  <c r="DX401" i="1"/>
  <c r="DT399" i="1"/>
  <c r="ES401" i="1" l="1"/>
  <c r="ER401" i="1"/>
  <c r="EW400" i="1"/>
  <c r="EQ400" i="1"/>
  <c r="DD400" i="1"/>
  <c r="DI403" i="1"/>
  <c r="EV403" i="1" s="1"/>
  <c r="DE399" i="1"/>
  <c r="DX400" i="1"/>
  <c r="DT398" i="1"/>
  <c r="ES400" i="1" l="1"/>
  <c r="ER400" i="1"/>
  <c r="EW399" i="1"/>
  <c r="EQ399" i="1"/>
  <c r="DI402" i="1"/>
  <c r="EV402" i="1" s="1"/>
  <c r="DD399" i="1"/>
  <c r="DE398" i="1"/>
  <c r="DX399" i="1"/>
  <c r="DT397" i="1"/>
  <c r="ES399" i="1" l="1"/>
  <c r="ER399" i="1"/>
  <c r="EW398" i="1"/>
  <c r="EQ398" i="1"/>
  <c r="DD398" i="1"/>
  <c r="DI401" i="1"/>
  <c r="EV401" i="1" s="1"/>
  <c r="DE397" i="1"/>
  <c r="DX398" i="1"/>
  <c r="DT396" i="1"/>
  <c r="ES398" i="1" l="1"/>
  <c r="ER398" i="1"/>
  <c r="EW397" i="1"/>
  <c r="EQ397" i="1"/>
  <c r="DI400" i="1"/>
  <c r="EV400" i="1" s="1"/>
  <c r="DD397" i="1"/>
  <c r="DE396" i="1"/>
  <c r="DX397" i="1"/>
  <c r="DT395" i="1"/>
  <c r="ES397" i="1" l="1"/>
  <c r="ER397" i="1"/>
  <c r="EW396" i="1"/>
  <c r="EQ396" i="1"/>
  <c r="DD396" i="1"/>
  <c r="DI399" i="1"/>
  <c r="EV399" i="1" s="1"/>
  <c r="DE395" i="1"/>
  <c r="DX396" i="1"/>
  <c r="DT394" i="1"/>
  <c r="ES396" i="1" l="1"/>
  <c r="ER396" i="1"/>
  <c r="EW395" i="1"/>
  <c r="EQ395" i="1"/>
  <c r="DI398" i="1"/>
  <c r="EV398" i="1" s="1"/>
  <c r="DD395" i="1"/>
  <c r="DE394" i="1"/>
  <c r="DX395" i="1"/>
  <c r="DT393" i="1"/>
  <c r="ES395" i="1" l="1"/>
  <c r="ER395" i="1"/>
  <c r="EW394" i="1"/>
  <c r="EQ394" i="1"/>
  <c r="DD394" i="1"/>
  <c r="DI397" i="1"/>
  <c r="EV397" i="1" s="1"/>
  <c r="DE393" i="1"/>
  <c r="DX394" i="1"/>
  <c r="DT392" i="1"/>
  <c r="ES394" i="1" l="1"/>
  <c r="ER394" i="1"/>
  <c r="EW393" i="1"/>
  <c r="EQ393" i="1"/>
  <c r="DI396" i="1"/>
  <c r="EV396" i="1" s="1"/>
  <c r="DD393" i="1"/>
  <c r="DE392" i="1"/>
  <c r="DX393" i="1"/>
  <c r="DT391" i="1"/>
  <c r="ES393" i="1" l="1"/>
  <c r="ER393" i="1"/>
  <c r="EW392" i="1"/>
  <c r="EQ392" i="1"/>
  <c r="DD392" i="1"/>
  <c r="DI395" i="1"/>
  <c r="EV395" i="1" s="1"/>
  <c r="DE391" i="1"/>
  <c r="DX392" i="1"/>
  <c r="DT390" i="1"/>
  <c r="ES392" i="1" l="1"/>
  <c r="ER392" i="1"/>
  <c r="EW391" i="1"/>
  <c r="EQ391" i="1"/>
  <c r="DI394" i="1"/>
  <c r="EV394" i="1" s="1"/>
  <c r="DD391" i="1"/>
  <c r="DE390" i="1"/>
  <c r="DX391" i="1"/>
  <c r="DT389" i="1"/>
  <c r="ES391" i="1" l="1"/>
  <c r="ER391" i="1"/>
  <c r="EW390" i="1"/>
  <c r="EQ390" i="1"/>
  <c r="DD390" i="1"/>
  <c r="DI393" i="1"/>
  <c r="EV393" i="1" s="1"/>
  <c r="DE389" i="1"/>
  <c r="DX390" i="1"/>
  <c r="DT388" i="1"/>
  <c r="ES390" i="1" l="1"/>
  <c r="ER390" i="1"/>
  <c r="EW389" i="1"/>
  <c r="EQ389" i="1"/>
  <c r="DI392" i="1"/>
  <c r="EV392" i="1" s="1"/>
  <c r="DD389" i="1"/>
  <c r="DE388" i="1"/>
  <c r="DX389" i="1"/>
  <c r="DT387" i="1"/>
  <c r="ES389" i="1" l="1"/>
  <c r="ER389" i="1"/>
  <c r="EW388" i="1"/>
  <c r="EQ388" i="1"/>
  <c r="DD388" i="1"/>
  <c r="DI391" i="1"/>
  <c r="EV391" i="1" s="1"/>
  <c r="DE387" i="1"/>
  <c r="DX388" i="1"/>
  <c r="DT386" i="1"/>
  <c r="ES388" i="1" l="1"/>
  <c r="ER388" i="1"/>
  <c r="EW387" i="1"/>
  <c r="EQ387" i="1"/>
  <c r="DI390" i="1"/>
  <c r="EV390" i="1" s="1"/>
  <c r="DD387" i="1"/>
  <c r="DE386" i="1"/>
  <c r="DX387" i="1"/>
  <c r="DT385" i="1"/>
  <c r="ES387" i="1" l="1"/>
  <c r="ER387" i="1"/>
  <c r="EW386" i="1"/>
  <c r="EQ386" i="1"/>
  <c r="DD386" i="1"/>
  <c r="DI389" i="1"/>
  <c r="EV389" i="1" s="1"/>
  <c r="DE385" i="1"/>
  <c r="DX386" i="1"/>
  <c r="DT384" i="1"/>
  <c r="ES386" i="1" l="1"/>
  <c r="ER386" i="1"/>
  <c r="EW385" i="1"/>
  <c r="EQ385" i="1"/>
  <c r="DI388" i="1"/>
  <c r="EV388" i="1" s="1"/>
  <c r="DD385" i="1"/>
  <c r="DE384" i="1"/>
  <c r="DX385" i="1"/>
  <c r="DT383" i="1"/>
  <c r="ES385" i="1" l="1"/>
  <c r="ER385" i="1"/>
  <c r="EW384" i="1"/>
  <c r="EQ384" i="1"/>
  <c r="DD384" i="1"/>
  <c r="DI387" i="1"/>
  <c r="EV387" i="1" s="1"/>
  <c r="DE383" i="1"/>
  <c r="DX384" i="1"/>
  <c r="DT382" i="1"/>
  <c r="ES384" i="1" l="1"/>
  <c r="ER384" i="1"/>
  <c r="EW383" i="1"/>
  <c r="EQ383" i="1"/>
  <c r="DI386" i="1"/>
  <c r="EV386" i="1" s="1"/>
  <c r="DD383" i="1"/>
  <c r="DE382" i="1"/>
  <c r="DX383" i="1"/>
  <c r="DT381" i="1"/>
  <c r="ES383" i="1" l="1"/>
  <c r="ER383" i="1"/>
  <c r="EW382" i="1"/>
  <c r="EQ382" i="1"/>
  <c r="DD382" i="1"/>
  <c r="DI385" i="1"/>
  <c r="EV385" i="1" s="1"/>
  <c r="DE381" i="1"/>
  <c r="DX382" i="1"/>
  <c r="DT380" i="1"/>
  <c r="ES382" i="1" l="1"/>
  <c r="ER382" i="1"/>
  <c r="EW381" i="1"/>
  <c r="EQ381" i="1"/>
  <c r="DI384" i="1"/>
  <c r="EV384" i="1" s="1"/>
  <c r="DD381" i="1"/>
  <c r="DE380" i="1"/>
  <c r="DX381" i="1"/>
  <c r="DT379" i="1"/>
  <c r="ES381" i="1" l="1"/>
  <c r="ER381" i="1"/>
  <c r="EW380" i="1"/>
  <c r="EQ380" i="1"/>
  <c r="DD380" i="1"/>
  <c r="DI383" i="1"/>
  <c r="EV383" i="1" s="1"/>
  <c r="DE379" i="1"/>
  <c r="DX380" i="1"/>
  <c r="DT378" i="1"/>
  <c r="ES380" i="1" l="1"/>
  <c r="ER380" i="1"/>
  <c r="EW379" i="1"/>
  <c r="EQ379" i="1"/>
  <c r="DI382" i="1"/>
  <c r="EV382" i="1" s="1"/>
  <c r="DD379" i="1"/>
  <c r="DE378" i="1"/>
  <c r="DX379" i="1"/>
  <c r="DT377" i="1"/>
  <c r="ES379" i="1" l="1"/>
  <c r="ER379" i="1"/>
  <c r="EW378" i="1"/>
  <c r="EQ378" i="1"/>
  <c r="DD378" i="1"/>
  <c r="DI381" i="1"/>
  <c r="EV381" i="1" s="1"/>
  <c r="DE377" i="1"/>
  <c r="DX378" i="1"/>
  <c r="DT376" i="1"/>
  <c r="ES378" i="1" l="1"/>
  <c r="ER378" i="1"/>
  <c r="EW377" i="1"/>
  <c r="EQ377" i="1"/>
  <c r="DI380" i="1"/>
  <c r="EV380" i="1" s="1"/>
  <c r="DD377" i="1"/>
  <c r="DE376" i="1"/>
  <c r="DX377" i="1"/>
  <c r="DT375" i="1"/>
  <c r="ES377" i="1" l="1"/>
  <c r="ER377" i="1"/>
  <c r="EW376" i="1"/>
  <c r="EQ376" i="1"/>
  <c r="DD376" i="1"/>
  <c r="DI379" i="1"/>
  <c r="EV379" i="1" s="1"/>
  <c r="DE375" i="1"/>
  <c r="DX376" i="1"/>
  <c r="DT374" i="1"/>
  <c r="ES376" i="1" l="1"/>
  <c r="ER376" i="1"/>
  <c r="EW375" i="1"/>
  <c r="EQ375" i="1"/>
  <c r="DI378" i="1"/>
  <c r="EV378" i="1" s="1"/>
  <c r="DD375" i="1"/>
  <c r="DE374" i="1"/>
  <c r="DX375" i="1"/>
  <c r="DT373" i="1"/>
  <c r="ES375" i="1" l="1"/>
  <c r="ER375" i="1"/>
  <c r="EW374" i="1"/>
  <c r="EQ374" i="1"/>
  <c r="DD374" i="1"/>
  <c r="DI377" i="1"/>
  <c r="EV377" i="1" s="1"/>
  <c r="DE373" i="1"/>
  <c r="DX374" i="1"/>
  <c r="DT372" i="1"/>
  <c r="ES374" i="1" l="1"/>
  <c r="ER374" i="1"/>
  <c r="EW373" i="1"/>
  <c r="EQ373" i="1"/>
  <c r="DI376" i="1"/>
  <c r="EV376" i="1" s="1"/>
  <c r="DD373" i="1"/>
  <c r="DE372" i="1"/>
  <c r="DX373" i="1"/>
  <c r="DT371" i="1"/>
  <c r="ES373" i="1" l="1"/>
  <c r="ER373" i="1"/>
  <c r="EW372" i="1"/>
  <c r="EQ372" i="1"/>
  <c r="DD372" i="1"/>
  <c r="DI375" i="1"/>
  <c r="EV375" i="1" s="1"/>
  <c r="DE371" i="1"/>
  <c r="DX372" i="1"/>
  <c r="DT370" i="1"/>
  <c r="ES372" i="1" l="1"/>
  <c r="ER372" i="1"/>
  <c r="EW371" i="1"/>
  <c r="EQ371" i="1"/>
  <c r="DI374" i="1"/>
  <c r="EV374" i="1" s="1"/>
  <c r="DD371" i="1"/>
  <c r="DE370" i="1"/>
  <c r="DX371" i="1"/>
  <c r="DT369" i="1"/>
  <c r="ES371" i="1" l="1"/>
  <c r="ER371" i="1"/>
  <c r="EW370" i="1"/>
  <c r="EQ370" i="1"/>
  <c r="DD370" i="1"/>
  <c r="DI373" i="1"/>
  <c r="EV373" i="1" s="1"/>
  <c r="DE369" i="1"/>
  <c r="DX370" i="1"/>
  <c r="DT368" i="1"/>
  <c r="ES370" i="1" l="1"/>
  <c r="ER370" i="1"/>
  <c r="EW369" i="1"/>
  <c r="EQ369" i="1"/>
  <c r="DI372" i="1"/>
  <c r="EV372" i="1" s="1"/>
  <c r="DD369" i="1"/>
  <c r="DE368" i="1"/>
  <c r="DX369" i="1"/>
  <c r="DT367" i="1"/>
  <c r="ES369" i="1" l="1"/>
  <c r="ER369" i="1"/>
  <c r="EW368" i="1"/>
  <c r="EQ368" i="1"/>
  <c r="DD368" i="1"/>
  <c r="DI371" i="1"/>
  <c r="EV371" i="1" s="1"/>
  <c r="DE367" i="1"/>
  <c r="DX368" i="1"/>
  <c r="DT366" i="1"/>
  <c r="ES368" i="1" l="1"/>
  <c r="ER368" i="1"/>
  <c r="EW367" i="1"/>
  <c r="EQ367" i="1"/>
  <c r="DI370" i="1"/>
  <c r="EV370" i="1" s="1"/>
  <c r="DD367" i="1"/>
  <c r="DE366" i="1"/>
  <c r="DX367" i="1"/>
  <c r="DT365" i="1"/>
  <c r="ES367" i="1" l="1"/>
  <c r="ER367" i="1"/>
  <c r="EW366" i="1"/>
  <c r="EQ366" i="1"/>
  <c r="DD366" i="1"/>
  <c r="DI369" i="1"/>
  <c r="EV369" i="1" s="1"/>
  <c r="DE365" i="1"/>
  <c r="DX366" i="1"/>
  <c r="DT364" i="1"/>
  <c r="ES366" i="1" l="1"/>
  <c r="ER366" i="1"/>
  <c r="EW365" i="1"/>
  <c r="EQ365" i="1"/>
  <c r="DI368" i="1"/>
  <c r="EV368" i="1" s="1"/>
  <c r="DD365" i="1"/>
  <c r="DE364" i="1"/>
  <c r="DX365" i="1"/>
  <c r="DT363" i="1"/>
  <c r="ES365" i="1" l="1"/>
  <c r="ER365" i="1"/>
  <c r="EW364" i="1"/>
  <c r="EQ364" i="1"/>
  <c r="DD364" i="1"/>
  <c r="DI367" i="1"/>
  <c r="EV367" i="1" s="1"/>
  <c r="DE363" i="1"/>
  <c r="DX364" i="1"/>
  <c r="DT362" i="1"/>
  <c r="ES364" i="1" l="1"/>
  <c r="ER364" i="1"/>
  <c r="EW363" i="1"/>
  <c r="EQ363" i="1"/>
  <c r="DI366" i="1"/>
  <c r="EV366" i="1" s="1"/>
  <c r="DD363" i="1"/>
  <c r="DE362" i="1"/>
  <c r="DX363" i="1"/>
  <c r="DT361" i="1"/>
  <c r="ES363" i="1" l="1"/>
  <c r="ER363" i="1"/>
  <c r="EW362" i="1"/>
  <c r="EQ362" i="1"/>
  <c r="DD362" i="1"/>
  <c r="DI365" i="1"/>
  <c r="EV365" i="1" s="1"/>
  <c r="DE361" i="1"/>
  <c r="DX362" i="1"/>
  <c r="DT360" i="1"/>
  <c r="ES362" i="1" l="1"/>
  <c r="ER362" i="1"/>
  <c r="EW361" i="1"/>
  <c r="EQ361" i="1"/>
  <c r="DI364" i="1"/>
  <c r="EV364" i="1" s="1"/>
  <c r="DD361" i="1"/>
  <c r="DE360" i="1"/>
  <c r="DX361" i="1"/>
  <c r="DT359" i="1"/>
  <c r="ES361" i="1" l="1"/>
  <c r="ER361" i="1"/>
  <c r="EW360" i="1"/>
  <c r="EQ360" i="1"/>
  <c r="DD360" i="1"/>
  <c r="DI363" i="1"/>
  <c r="EV363" i="1" s="1"/>
  <c r="DE359" i="1"/>
  <c r="DX360" i="1"/>
  <c r="DT358" i="1"/>
  <c r="ES360" i="1" l="1"/>
  <c r="ER360" i="1"/>
  <c r="EW359" i="1"/>
  <c r="EQ359" i="1"/>
  <c r="DI362" i="1"/>
  <c r="EV362" i="1" s="1"/>
  <c r="DD359" i="1"/>
  <c r="DE358" i="1"/>
  <c r="DX359" i="1"/>
  <c r="DT357" i="1"/>
  <c r="ES359" i="1" l="1"/>
  <c r="ER359" i="1"/>
  <c r="EW358" i="1"/>
  <c r="EQ358" i="1"/>
  <c r="DD358" i="1"/>
  <c r="DI361" i="1"/>
  <c r="EV361" i="1" s="1"/>
  <c r="DE357" i="1"/>
  <c r="DX358" i="1"/>
  <c r="DT356" i="1"/>
  <c r="ES358" i="1" l="1"/>
  <c r="ER358" i="1"/>
  <c r="EW357" i="1"/>
  <c r="EQ357" i="1"/>
  <c r="DI360" i="1"/>
  <c r="EV360" i="1" s="1"/>
  <c r="DD357" i="1"/>
  <c r="DE356" i="1"/>
  <c r="DX357" i="1"/>
  <c r="DT355" i="1"/>
  <c r="ES357" i="1" l="1"/>
  <c r="ER357" i="1"/>
  <c r="EW356" i="1"/>
  <c r="EQ356" i="1"/>
  <c r="DD356" i="1"/>
  <c r="DI359" i="1"/>
  <c r="EV359" i="1" s="1"/>
  <c r="DE355" i="1"/>
  <c r="DX356" i="1"/>
  <c r="DT354" i="1"/>
  <c r="ES356" i="1" l="1"/>
  <c r="ER356" i="1"/>
  <c r="EW355" i="1"/>
  <c r="EQ355" i="1"/>
  <c r="DI358" i="1"/>
  <c r="EV358" i="1" s="1"/>
  <c r="DD355" i="1"/>
  <c r="DE354" i="1"/>
  <c r="DX355" i="1"/>
  <c r="DT353" i="1"/>
  <c r="ES355" i="1" l="1"/>
  <c r="ER355" i="1"/>
  <c r="EW354" i="1"/>
  <c r="EQ354" i="1"/>
  <c r="DD354" i="1"/>
  <c r="DI357" i="1"/>
  <c r="EV357" i="1" s="1"/>
  <c r="DE353" i="1"/>
  <c r="DX354" i="1"/>
  <c r="DT352" i="1"/>
  <c r="ES354" i="1" l="1"/>
  <c r="ER354" i="1"/>
  <c r="EW353" i="1"/>
  <c r="EQ353" i="1"/>
  <c r="DI356" i="1"/>
  <c r="EV356" i="1" s="1"/>
  <c r="DD353" i="1"/>
  <c r="DE352" i="1"/>
  <c r="DX353" i="1"/>
  <c r="DT351" i="1"/>
  <c r="ES353" i="1" l="1"/>
  <c r="ER353" i="1"/>
  <c r="EW352" i="1"/>
  <c r="EQ352" i="1"/>
  <c r="DD352" i="1"/>
  <c r="DI355" i="1"/>
  <c r="EV355" i="1" s="1"/>
  <c r="DE351" i="1"/>
  <c r="DX352" i="1"/>
  <c r="DT350" i="1"/>
  <c r="ES352" i="1" l="1"/>
  <c r="ER352" i="1"/>
  <c r="EW351" i="1"/>
  <c r="EQ351" i="1"/>
  <c r="DI354" i="1"/>
  <c r="EV354" i="1" s="1"/>
  <c r="DD351" i="1"/>
  <c r="DE350" i="1"/>
  <c r="DX351" i="1"/>
  <c r="DT349" i="1"/>
  <c r="ES351" i="1" l="1"/>
  <c r="ER351" i="1"/>
  <c r="EW350" i="1"/>
  <c r="EQ350" i="1"/>
  <c r="DD350" i="1"/>
  <c r="DI353" i="1"/>
  <c r="EV353" i="1" s="1"/>
  <c r="DE349" i="1"/>
  <c r="DX350" i="1"/>
  <c r="DT348" i="1"/>
  <c r="ES350" i="1" l="1"/>
  <c r="ER350" i="1"/>
  <c r="EW349" i="1"/>
  <c r="EQ349" i="1"/>
  <c r="DI352" i="1"/>
  <c r="EV352" i="1" s="1"/>
  <c r="DD349" i="1"/>
  <c r="DE348" i="1"/>
  <c r="DX349" i="1"/>
  <c r="DT347" i="1"/>
  <c r="ES349" i="1" l="1"/>
  <c r="ER349" i="1"/>
  <c r="EW348" i="1"/>
  <c r="EQ348" i="1"/>
  <c r="DD348" i="1"/>
  <c r="DI351" i="1"/>
  <c r="EV351" i="1" s="1"/>
  <c r="DE347" i="1"/>
  <c r="DX348" i="1"/>
  <c r="DT346" i="1"/>
  <c r="ES348" i="1" l="1"/>
  <c r="ER348" i="1"/>
  <c r="EW347" i="1"/>
  <c r="EQ347" i="1"/>
  <c r="DI350" i="1"/>
  <c r="EV350" i="1" s="1"/>
  <c r="DD347" i="1"/>
  <c r="DE346" i="1"/>
  <c r="DX347" i="1"/>
  <c r="DT345" i="1"/>
  <c r="ES347" i="1" l="1"/>
  <c r="ER347" i="1"/>
  <c r="EW346" i="1"/>
  <c r="EQ346" i="1"/>
  <c r="DD346" i="1"/>
  <c r="DI349" i="1"/>
  <c r="EV349" i="1" s="1"/>
  <c r="DE345" i="1"/>
  <c r="DX346" i="1"/>
  <c r="DT344" i="1"/>
  <c r="ES346" i="1" l="1"/>
  <c r="ER346" i="1"/>
  <c r="EW345" i="1"/>
  <c r="EQ345" i="1"/>
  <c r="DI348" i="1"/>
  <c r="EV348" i="1" s="1"/>
  <c r="DD345" i="1"/>
  <c r="DE344" i="1"/>
  <c r="DX345" i="1"/>
  <c r="DT343" i="1"/>
  <c r="ES345" i="1" l="1"/>
  <c r="ER345" i="1"/>
  <c r="EW344" i="1"/>
  <c r="EQ344" i="1"/>
  <c r="DD344" i="1"/>
  <c r="DI347" i="1"/>
  <c r="EV347" i="1" s="1"/>
  <c r="DE343" i="1"/>
  <c r="DX344" i="1"/>
  <c r="DT342" i="1"/>
  <c r="ES344" i="1" l="1"/>
  <c r="ER344" i="1"/>
  <c r="EW343" i="1"/>
  <c r="EQ343" i="1"/>
  <c r="DI346" i="1"/>
  <c r="EV346" i="1" s="1"/>
  <c r="DD343" i="1"/>
  <c r="DE342" i="1"/>
  <c r="DX343" i="1"/>
  <c r="DT341" i="1"/>
  <c r="ES343" i="1" l="1"/>
  <c r="ER343" i="1"/>
  <c r="EW342" i="1"/>
  <c r="EQ342" i="1"/>
  <c r="DD342" i="1"/>
  <c r="DI345" i="1"/>
  <c r="EV345" i="1" s="1"/>
  <c r="DE341" i="1"/>
  <c r="DX342" i="1"/>
  <c r="DT340" i="1"/>
  <c r="ES342" i="1" l="1"/>
  <c r="ER342" i="1"/>
  <c r="EW341" i="1"/>
  <c r="EQ341" i="1"/>
  <c r="DI344" i="1"/>
  <c r="EV344" i="1" s="1"/>
  <c r="DD341" i="1"/>
  <c r="DE340" i="1"/>
  <c r="DX341" i="1"/>
  <c r="DT339" i="1"/>
  <c r="ES341" i="1" l="1"/>
  <c r="ER341" i="1"/>
  <c r="EW340" i="1"/>
  <c r="EQ340" i="1"/>
  <c r="DD340" i="1"/>
  <c r="DI343" i="1"/>
  <c r="EV343" i="1" s="1"/>
  <c r="DE339" i="1"/>
  <c r="DX340" i="1"/>
  <c r="DT338" i="1"/>
  <c r="ES340" i="1" l="1"/>
  <c r="ER340" i="1"/>
  <c r="EW339" i="1"/>
  <c r="EQ339" i="1"/>
  <c r="DI342" i="1"/>
  <c r="EV342" i="1" s="1"/>
  <c r="DD339" i="1"/>
  <c r="DE338" i="1"/>
  <c r="DX339" i="1"/>
  <c r="DT337" i="1"/>
  <c r="ES339" i="1" l="1"/>
  <c r="ER339" i="1"/>
  <c r="EW338" i="1"/>
  <c r="EQ338" i="1"/>
  <c r="DD338" i="1"/>
  <c r="DI341" i="1"/>
  <c r="EV341" i="1" s="1"/>
  <c r="DE337" i="1"/>
  <c r="DX338" i="1"/>
  <c r="DT336" i="1"/>
  <c r="ES338" i="1" l="1"/>
  <c r="ER338" i="1"/>
  <c r="EW337" i="1"/>
  <c r="EQ337" i="1"/>
  <c r="DI340" i="1"/>
  <c r="EV340" i="1" s="1"/>
  <c r="DD337" i="1"/>
  <c r="DE336" i="1"/>
  <c r="DX337" i="1"/>
  <c r="DT335" i="1"/>
  <c r="ES337" i="1" l="1"/>
  <c r="ER337" i="1"/>
  <c r="EW336" i="1"/>
  <c r="EQ336" i="1"/>
  <c r="DD336" i="1"/>
  <c r="DI339" i="1"/>
  <c r="EV339" i="1" s="1"/>
  <c r="DE335" i="1"/>
  <c r="DX336" i="1"/>
  <c r="DT334" i="1"/>
  <c r="ES336" i="1" l="1"/>
  <c r="ER336" i="1"/>
  <c r="EW335" i="1"/>
  <c r="EQ335" i="1"/>
  <c r="DI338" i="1"/>
  <c r="EV338" i="1" s="1"/>
  <c r="DD335" i="1"/>
  <c r="DE334" i="1"/>
  <c r="DX335" i="1"/>
  <c r="DT333" i="1"/>
  <c r="ES335" i="1" l="1"/>
  <c r="ER335" i="1"/>
  <c r="EW334" i="1"/>
  <c r="EQ334" i="1"/>
  <c r="DD334" i="1"/>
  <c r="DI337" i="1"/>
  <c r="EV337" i="1" s="1"/>
  <c r="DE333" i="1"/>
  <c r="DX334" i="1"/>
  <c r="DT332" i="1"/>
  <c r="ES334" i="1" l="1"/>
  <c r="ER334" i="1"/>
  <c r="EW333" i="1"/>
  <c r="EQ333" i="1"/>
  <c r="DI336" i="1"/>
  <c r="EV336" i="1" s="1"/>
  <c r="DD333" i="1"/>
  <c r="DE332" i="1"/>
  <c r="DX333" i="1"/>
  <c r="DT331" i="1"/>
  <c r="ES333" i="1" l="1"/>
  <c r="ER333" i="1"/>
  <c r="EW332" i="1"/>
  <c r="EQ332" i="1"/>
  <c r="DD332" i="1"/>
  <c r="DI335" i="1"/>
  <c r="EV335" i="1" s="1"/>
  <c r="DE331" i="1"/>
  <c r="DX332" i="1"/>
  <c r="DT330" i="1"/>
  <c r="ES332" i="1" l="1"/>
  <c r="ER332" i="1"/>
  <c r="EW331" i="1"/>
  <c r="EQ331" i="1"/>
  <c r="DI334" i="1"/>
  <c r="EV334" i="1" s="1"/>
  <c r="DD331" i="1"/>
  <c r="DE330" i="1"/>
  <c r="DX331" i="1"/>
  <c r="DT329" i="1"/>
  <c r="ES331" i="1" l="1"/>
  <c r="ER331" i="1"/>
  <c r="EW330" i="1"/>
  <c r="EQ330" i="1"/>
  <c r="DD330" i="1"/>
  <c r="DI333" i="1"/>
  <c r="EV333" i="1" s="1"/>
  <c r="DE329" i="1"/>
  <c r="DX330" i="1"/>
  <c r="DT328" i="1"/>
  <c r="ES330" i="1" l="1"/>
  <c r="ER330" i="1"/>
  <c r="EW329" i="1"/>
  <c r="EQ329" i="1"/>
  <c r="DI332" i="1"/>
  <c r="EV332" i="1" s="1"/>
  <c r="DD329" i="1"/>
  <c r="DE328" i="1"/>
  <c r="DX329" i="1"/>
  <c r="DT327" i="1"/>
  <c r="ES329" i="1" l="1"/>
  <c r="ER329" i="1"/>
  <c r="EW328" i="1"/>
  <c r="EQ328" i="1"/>
  <c r="DD328" i="1"/>
  <c r="DI331" i="1"/>
  <c r="EV331" i="1" s="1"/>
  <c r="DE327" i="1"/>
  <c r="DX328" i="1"/>
  <c r="DT326" i="1"/>
  <c r="ES328" i="1" l="1"/>
  <c r="ER328" i="1"/>
  <c r="EW327" i="1"/>
  <c r="EQ327" i="1"/>
  <c r="DI330" i="1"/>
  <c r="EV330" i="1" s="1"/>
  <c r="DD327" i="1"/>
  <c r="DE326" i="1"/>
  <c r="DX327" i="1"/>
  <c r="DT325" i="1"/>
  <c r="ES327" i="1" l="1"/>
  <c r="ER327" i="1"/>
  <c r="EW326" i="1"/>
  <c r="EQ326" i="1"/>
  <c r="DD326" i="1"/>
  <c r="DI329" i="1"/>
  <c r="EV329" i="1" s="1"/>
  <c r="DE325" i="1"/>
  <c r="DX326" i="1"/>
  <c r="DT324" i="1"/>
  <c r="ES326" i="1" l="1"/>
  <c r="ER326" i="1"/>
  <c r="EW325" i="1"/>
  <c r="EQ325" i="1"/>
  <c r="DI328" i="1"/>
  <c r="EV328" i="1" s="1"/>
  <c r="DD325" i="1"/>
  <c r="DE324" i="1"/>
  <c r="DX325" i="1"/>
  <c r="DT323" i="1"/>
  <c r="ES325" i="1" l="1"/>
  <c r="ER325" i="1"/>
  <c r="EW324" i="1"/>
  <c r="EQ324" i="1"/>
  <c r="DD324" i="1"/>
  <c r="DI327" i="1"/>
  <c r="EV327" i="1" s="1"/>
  <c r="DE323" i="1"/>
  <c r="DX324" i="1"/>
  <c r="DT322" i="1"/>
  <c r="ES324" i="1" l="1"/>
  <c r="ER324" i="1"/>
  <c r="EW323" i="1"/>
  <c r="EQ323" i="1"/>
  <c r="DI326" i="1"/>
  <c r="EV326" i="1" s="1"/>
  <c r="DD323" i="1"/>
  <c r="DE322" i="1"/>
  <c r="DX323" i="1"/>
  <c r="DT321" i="1"/>
  <c r="ES323" i="1" l="1"/>
  <c r="ER323" i="1"/>
  <c r="EW322" i="1"/>
  <c r="EQ322" i="1"/>
  <c r="DD322" i="1"/>
  <c r="DI325" i="1"/>
  <c r="EV325" i="1" s="1"/>
  <c r="DE321" i="1"/>
  <c r="DX322" i="1"/>
  <c r="DT320" i="1"/>
  <c r="ES322" i="1" l="1"/>
  <c r="ER322" i="1"/>
  <c r="EW321" i="1"/>
  <c r="EQ321" i="1"/>
  <c r="DI324" i="1"/>
  <c r="EV324" i="1" s="1"/>
  <c r="DD321" i="1"/>
  <c r="DE320" i="1"/>
  <c r="DX321" i="1"/>
  <c r="DT319" i="1"/>
  <c r="ES321" i="1" l="1"/>
  <c r="ER321" i="1"/>
  <c r="EW320" i="1"/>
  <c r="EQ320" i="1"/>
  <c r="DD320" i="1"/>
  <c r="DI323" i="1"/>
  <c r="EV323" i="1" s="1"/>
  <c r="DE319" i="1"/>
  <c r="DX320" i="1"/>
  <c r="DT318" i="1"/>
  <c r="ES320" i="1" l="1"/>
  <c r="ER320" i="1"/>
  <c r="EW319" i="1"/>
  <c r="EQ319" i="1"/>
  <c r="DI322" i="1"/>
  <c r="EV322" i="1" s="1"/>
  <c r="DD319" i="1"/>
  <c r="DE318" i="1"/>
  <c r="DX319" i="1"/>
  <c r="DT317" i="1"/>
  <c r="ES319" i="1" l="1"/>
  <c r="ER319" i="1"/>
  <c r="EW318" i="1"/>
  <c r="EQ318" i="1"/>
  <c r="DD318" i="1"/>
  <c r="DI321" i="1"/>
  <c r="EV321" i="1" s="1"/>
  <c r="DE317" i="1"/>
  <c r="DX318" i="1"/>
  <c r="DT316" i="1"/>
  <c r="ES318" i="1" l="1"/>
  <c r="ER318" i="1"/>
  <c r="EW317" i="1"/>
  <c r="EQ317" i="1"/>
  <c r="DI320" i="1"/>
  <c r="EV320" i="1" s="1"/>
  <c r="DD317" i="1"/>
  <c r="DE316" i="1"/>
  <c r="DX317" i="1"/>
  <c r="DT315" i="1"/>
  <c r="ES317" i="1" l="1"/>
  <c r="ER317" i="1"/>
  <c r="EW316" i="1"/>
  <c r="EQ316" i="1"/>
  <c r="DD316" i="1"/>
  <c r="DI319" i="1"/>
  <c r="EV319" i="1" s="1"/>
  <c r="DE315" i="1"/>
  <c r="DX316" i="1"/>
  <c r="DT314" i="1"/>
  <c r="ES316" i="1" l="1"/>
  <c r="ER316" i="1"/>
  <c r="EW315" i="1"/>
  <c r="EQ315" i="1"/>
  <c r="DI318" i="1"/>
  <c r="EV318" i="1" s="1"/>
  <c r="DD315" i="1"/>
  <c r="DE314" i="1"/>
  <c r="DX315" i="1"/>
  <c r="DT313" i="1"/>
  <c r="ES315" i="1" l="1"/>
  <c r="ER315" i="1"/>
  <c r="EW314" i="1"/>
  <c r="EQ314" i="1"/>
  <c r="DD314" i="1"/>
  <c r="DI317" i="1"/>
  <c r="EV317" i="1" s="1"/>
  <c r="DE313" i="1"/>
  <c r="DX314" i="1"/>
  <c r="DT312" i="1"/>
  <c r="ES314" i="1" l="1"/>
  <c r="ER314" i="1"/>
  <c r="EW313" i="1"/>
  <c r="EQ313" i="1"/>
  <c r="DI316" i="1"/>
  <c r="EV316" i="1" s="1"/>
  <c r="DD313" i="1"/>
  <c r="DE312" i="1"/>
  <c r="DX313" i="1"/>
  <c r="DT311" i="1"/>
  <c r="ES313" i="1" l="1"/>
  <c r="ER313" i="1"/>
  <c r="EW312" i="1"/>
  <c r="EQ312" i="1"/>
  <c r="DD312" i="1"/>
  <c r="DI315" i="1"/>
  <c r="EV315" i="1" s="1"/>
  <c r="DE311" i="1"/>
  <c r="DX312" i="1"/>
  <c r="DT310" i="1"/>
  <c r="ES312" i="1" l="1"/>
  <c r="ER312" i="1"/>
  <c r="EW311" i="1"/>
  <c r="EQ311" i="1"/>
  <c r="DI314" i="1"/>
  <c r="EV314" i="1" s="1"/>
  <c r="DD311" i="1"/>
  <c r="DE310" i="1"/>
  <c r="DX311" i="1"/>
  <c r="DT309" i="1"/>
  <c r="ES311" i="1" l="1"/>
  <c r="ER311" i="1"/>
  <c r="EW310" i="1"/>
  <c r="EQ310" i="1"/>
  <c r="DD310" i="1"/>
  <c r="DI313" i="1"/>
  <c r="EV313" i="1" s="1"/>
  <c r="DE309" i="1"/>
  <c r="DX310" i="1"/>
  <c r="DT308" i="1"/>
  <c r="ES310" i="1" l="1"/>
  <c r="ER310" i="1"/>
  <c r="EW309" i="1"/>
  <c r="EQ309" i="1"/>
  <c r="DI312" i="1"/>
  <c r="EV312" i="1" s="1"/>
  <c r="DD309" i="1"/>
  <c r="DE308" i="1"/>
  <c r="DX309" i="1"/>
  <c r="DT307" i="1"/>
  <c r="ES309" i="1" l="1"/>
  <c r="ER309" i="1"/>
  <c r="EW308" i="1"/>
  <c r="EQ308" i="1"/>
  <c r="DD308" i="1"/>
  <c r="DI311" i="1"/>
  <c r="EV311" i="1" s="1"/>
  <c r="DE307" i="1"/>
  <c r="DX308" i="1"/>
  <c r="DT306" i="1"/>
  <c r="ES308" i="1" l="1"/>
  <c r="ER308" i="1"/>
  <c r="EW307" i="1"/>
  <c r="EQ307" i="1"/>
  <c r="DI310" i="1"/>
  <c r="EV310" i="1" s="1"/>
  <c r="DD307" i="1"/>
  <c r="DE306" i="1"/>
  <c r="DX307" i="1"/>
  <c r="DT305" i="1"/>
  <c r="ES307" i="1" l="1"/>
  <c r="ER307" i="1"/>
  <c r="EW306" i="1"/>
  <c r="EQ306" i="1"/>
  <c r="DD306" i="1"/>
  <c r="DI309" i="1"/>
  <c r="EV309" i="1" s="1"/>
  <c r="DE305" i="1"/>
  <c r="DX306" i="1"/>
  <c r="DT304" i="1"/>
  <c r="ES306" i="1" l="1"/>
  <c r="ER306" i="1"/>
  <c r="EW305" i="1"/>
  <c r="EQ305" i="1"/>
  <c r="DI308" i="1"/>
  <c r="EV308" i="1" s="1"/>
  <c r="DD305" i="1"/>
  <c r="DE304" i="1"/>
  <c r="DX305" i="1"/>
  <c r="DT303" i="1"/>
  <c r="ES305" i="1" l="1"/>
  <c r="ER305" i="1"/>
  <c r="EW304" i="1"/>
  <c r="EQ304" i="1"/>
  <c r="DD304" i="1"/>
  <c r="DI307" i="1"/>
  <c r="EV307" i="1" s="1"/>
  <c r="DE303" i="1"/>
  <c r="DX304" i="1"/>
  <c r="DT302" i="1"/>
  <c r="ES304" i="1" l="1"/>
  <c r="ER304" i="1"/>
  <c r="EW303" i="1"/>
  <c r="EQ303" i="1"/>
  <c r="DI306" i="1"/>
  <c r="EV306" i="1" s="1"/>
  <c r="DD303" i="1"/>
  <c r="DE302" i="1"/>
  <c r="DX303" i="1"/>
  <c r="DT301" i="1"/>
  <c r="ES303" i="1" l="1"/>
  <c r="ER303" i="1"/>
  <c r="EW302" i="1"/>
  <c r="EQ302" i="1"/>
  <c r="DD302" i="1"/>
  <c r="DI305" i="1"/>
  <c r="EV305" i="1" s="1"/>
  <c r="DE301" i="1"/>
  <c r="DX302" i="1"/>
  <c r="DT300" i="1"/>
  <c r="ES302" i="1" l="1"/>
  <c r="ER302" i="1"/>
  <c r="EW301" i="1"/>
  <c r="EQ301" i="1"/>
  <c r="DI304" i="1"/>
  <c r="EV304" i="1" s="1"/>
  <c r="DD301" i="1"/>
  <c r="DE300" i="1"/>
  <c r="DX301" i="1"/>
  <c r="DT299" i="1"/>
  <c r="ES301" i="1" l="1"/>
  <c r="ER301" i="1"/>
  <c r="EW300" i="1"/>
  <c r="EQ300" i="1"/>
  <c r="DD300" i="1"/>
  <c r="DI303" i="1"/>
  <c r="EV303" i="1" s="1"/>
  <c r="DE299" i="1"/>
  <c r="DX300" i="1"/>
  <c r="DT298" i="1"/>
  <c r="ES300" i="1" l="1"/>
  <c r="ER300" i="1"/>
  <c r="EW299" i="1"/>
  <c r="EQ299" i="1"/>
  <c r="DI302" i="1"/>
  <c r="EV302" i="1" s="1"/>
  <c r="DD299" i="1"/>
  <c r="DE298" i="1"/>
  <c r="DX299" i="1"/>
  <c r="DT297" i="1"/>
  <c r="ES299" i="1" l="1"/>
  <c r="ER299" i="1"/>
  <c r="EW298" i="1"/>
  <c r="EQ298" i="1"/>
  <c r="DD298" i="1"/>
  <c r="DI301" i="1"/>
  <c r="EV301" i="1" s="1"/>
  <c r="DE297" i="1"/>
  <c r="DX298" i="1"/>
  <c r="DT296" i="1"/>
  <c r="ES298" i="1" l="1"/>
  <c r="ER298" i="1"/>
  <c r="EW297" i="1"/>
  <c r="EQ297" i="1"/>
  <c r="DI300" i="1"/>
  <c r="EV300" i="1" s="1"/>
  <c r="DD297" i="1"/>
  <c r="DE296" i="1"/>
  <c r="DX297" i="1"/>
  <c r="DT295" i="1"/>
  <c r="ES297" i="1" l="1"/>
  <c r="ER297" i="1"/>
  <c r="EW296" i="1"/>
  <c r="EQ296" i="1"/>
  <c r="DD296" i="1"/>
  <c r="DI299" i="1"/>
  <c r="EV299" i="1" s="1"/>
  <c r="DE295" i="1"/>
  <c r="DX296" i="1"/>
  <c r="DT294" i="1"/>
  <c r="ES296" i="1" l="1"/>
  <c r="ER296" i="1"/>
  <c r="EW295" i="1"/>
  <c r="EQ295" i="1"/>
  <c r="DI298" i="1"/>
  <c r="EV298" i="1" s="1"/>
  <c r="DD295" i="1"/>
  <c r="DE294" i="1"/>
  <c r="DX295" i="1"/>
  <c r="DT293" i="1"/>
  <c r="ES295" i="1" l="1"/>
  <c r="ER295" i="1"/>
  <c r="EW294" i="1"/>
  <c r="EQ294" i="1"/>
  <c r="DD294" i="1"/>
  <c r="DI297" i="1"/>
  <c r="EV297" i="1" s="1"/>
  <c r="DE293" i="1"/>
  <c r="DX294" i="1"/>
  <c r="DT292" i="1"/>
  <c r="ES294" i="1" l="1"/>
  <c r="ER294" i="1"/>
  <c r="EW293" i="1"/>
  <c r="EQ293" i="1"/>
  <c r="DI296" i="1"/>
  <c r="EV296" i="1" s="1"/>
  <c r="DD293" i="1"/>
  <c r="DE292" i="1"/>
  <c r="DX293" i="1"/>
  <c r="DT291" i="1"/>
  <c r="ES293" i="1" l="1"/>
  <c r="ER293" i="1"/>
  <c r="EW292" i="1"/>
  <c r="EQ292" i="1"/>
  <c r="DD292" i="1"/>
  <c r="DI295" i="1"/>
  <c r="EV295" i="1" s="1"/>
  <c r="DE291" i="1"/>
  <c r="DX292" i="1"/>
  <c r="DT290" i="1"/>
  <c r="ES292" i="1" l="1"/>
  <c r="ER292" i="1"/>
  <c r="EW291" i="1"/>
  <c r="EQ291" i="1"/>
  <c r="DI294" i="1"/>
  <c r="EV294" i="1" s="1"/>
  <c r="DD291" i="1"/>
  <c r="DE290" i="1"/>
  <c r="DX291" i="1"/>
  <c r="DT289" i="1"/>
  <c r="ES291" i="1" l="1"/>
  <c r="ER291" i="1"/>
  <c r="EW290" i="1"/>
  <c r="EQ290" i="1"/>
  <c r="DD290" i="1"/>
  <c r="DI293" i="1"/>
  <c r="EV293" i="1" s="1"/>
  <c r="DE289" i="1"/>
  <c r="DX290" i="1"/>
  <c r="DT288" i="1"/>
  <c r="ES290" i="1" l="1"/>
  <c r="ER290" i="1"/>
  <c r="EW289" i="1"/>
  <c r="EQ289" i="1"/>
  <c r="DI292" i="1"/>
  <c r="EV292" i="1" s="1"/>
  <c r="DD289" i="1"/>
  <c r="DE288" i="1"/>
  <c r="DX289" i="1"/>
  <c r="DT287" i="1"/>
  <c r="ES289" i="1" l="1"/>
  <c r="ER289" i="1"/>
  <c r="EW288" i="1"/>
  <c r="EQ288" i="1"/>
  <c r="DD288" i="1"/>
  <c r="DI291" i="1"/>
  <c r="EV291" i="1" s="1"/>
  <c r="DE287" i="1"/>
  <c r="DX288" i="1"/>
  <c r="DT286" i="1"/>
  <c r="ES288" i="1" l="1"/>
  <c r="ER288" i="1"/>
  <c r="EW287" i="1"/>
  <c r="EQ287" i="1"/>
  <c r="DI290" i="1"/>
  <c r="EV290" i="1" s="1"/>
  <c r="DD287" i="1"/>
  <c r="DE286" i="1"/>
  <c r="DX287" i="1"/>
  <c r="DT285" i="1"/>
  <c r="ES287" i="1" l="1"/>
  <c r="ER287" i="1"/>
  <c r="EW286" i="1"/>
  <c r="EQ286" i="1"/>
  <c r="DD286" i="1"/>
  <c r="DI289" i="1"/>
  <c r="EV289" i="1" s="1"/>
  <c r="DE285" i="1"/>
  <c r="DX286" i="1"/>
  <c r="DT284" i="1"/>
  <c r="ES286" i="1" l="1"/>
  <c r="ER286" i="1"/>
  <c r="EW285" i="1"/>
  <c r="EQ285" i="1"/>
  <c r="DI288" i="1"/>
  <c r="EV288" i="1" s="1"/>
  <c r="DD285" i="1"/>
  <c r="DE284" i="1"/>
  <c r="DX285" i="1"/>
  <c r="DT283" i="1"/>
  <c r="ES285" i="1" l="1"/>
  <c r="ER285" i="1"/>
  <c r="EW284" i="1"/>
  <c r="EQ284" i="1"/>
  <c r="DD284" i="1"/>
  <c r="DI287" i="1"/>
  <c r="EV287" i="1" s="1"/>
  <c r="DE283" i="1"/>
  <c r="DX284" i="1"/>
  <c r="DT282" i="1"/>
  <c r="ES284" i="1" l="1"/>
  <c r="ER284" i="1"/>
  <c r="EW283" i="1"/>
  <c r="EQ283" i="1"/>
  <c r="DI286" i="1"/>
  <c r="EV286" i="1" s="1"/>
  <c r="DD283" i="1"/>
  <c r="DE282" i="1"/>
  <c r="DX283" i="1"/>
  <c r="DT281" i="1"/>
  <c r="ES283" i="1" l="1"/>
  <c r="ER283" i="1"/>
  <c r="EW282" i="1"/>
  <c r="EQ282" i="1"/>
  <c r="DD282" i="1"/>
  <c r="DI285" i="1"/>
  <c r="EV285" i="1" s="1"/>
  <c r="DE281" i="1"/>
  <c r="DX282" i="1"/>
  <c r="DT280" i="1"/>
  <c r="ES282" i="1" l="1"/>
  <c r="ER282" i="1"/>
  <c r="EW281" i="1"/>
  <c r="EQ281" i="1"/>
  <c r="DI284" i="1"/>
  <c r="EV284" i="1" s="1"/>
  <c r="DD281" i="1"/>
  <c r="DE280" i="1"/>
  <c r="DX281" i="1"/>
  <c r="DT279" i="1"/>
  <c r="ES281" i="1" l="1"/>
  <c r="ER281" i="1"/>
  <c r="EW280" i="1"/>
  <c r="EQ280" i="1"/>
  <c r="DD280" i="1"/>
  <c r="DI283" i="1"/>
  <c r="EV283" i="1" s="1"/>
  <c r="DE279" i="1"/>
  <c r="DX280" i="1"/>
  <c r="DT278" i="1"/>
  <c r="ES280" i="1" l="1"/>
  <c r="ER280" i="1"/>
  <c r="EW279" i="1"/>
  <c r="EQ279" i="1"/>
  <c r="DI282" i="1"/>
  <c r="EV282" i="1" s="1"/>
  <c r="DD279" i="1"/>
  <c r="DE278" i="1"/>
  <c r="DX279" i="1"/>
  <c r="DT277" i="1"/>
  <c r="ES279" i="1" l="1"/>
  <c r="ER279" i="1"/>
  <c r="EW278" i="1"/>
  <c r="EQ278" i="1"/>
  <c r="DD278" i="1"/>
  <c r="DI281" i="1"/>
  <c r="EV281" i="1" s="1"/>
  <c r="DE277" i="1"/>
  <c r="DX278" i="1"/>
  <c r="DT276" i="1"/>
  <c r="ES278" i="1" l="1"/>
  <c r="ER278" i="1"/>
  <c r="EW277" i="1"/>
  <c r="EQ277" i="1"/>
  <c r="DI280" i="1"/>
  <c r="EV280" i="1" s="1"/>
  <c r="DD277" i="1"/>
  <c r="DE276" i="1"/>
  <c r="DX277" i="1"/>
  <c r="DT275" i="1"/>
  <c r="ES277" i="1" l="1"/>
  <c r="ER277" i="1"/>
  <c r="EW276" i="1"/>
  <c r="EQ276" i="1"/>
  <c r="DD276" i="1"/>
  <c r="DI279" i="1"/>
  <c r="EV279" i="1" s="1"/>
  <c r="DE275" i="1"/>
  <c r="DX276" i="1"/>
  <c r="DT274" i="1"/>
  <c r="ES276" i="1" l="1"/>
  <c r="ER276" i="1"/>
  <c r="EW275" i="1"/>
  <c r="EQ275" i="1"/>
  <c r="DI278" i="1"/>
  <c r="EV278" i="1" s="1"/>
  <c r="DD275" i="1"/>
  <c r="DE274" i="1"/>
  <c r="DX275" i="1"/>
  <c r="DT273" i="1"/>
  <c r="ES275" i="1" l="1"/>
  <c r="ER275" i="1"/>
  <c r="EW274" i="1"/>
  <c r="EQ274" i="1"/>
  <c r="DD274" i="1"/>
  <c r="DI277" i="1"/>
  <c r="EV277" i="1" s="1"/>
  <c r="DE273" i="1"/>
  <c r="DX274" i="1"/>
  <c r="DT272" i="1"/>
  <c r="ES274" i="1" l="1"/>
  <c r="ER274" i="1"/>
  <c r="EW273" i="1"/>
  <c r="EQ273" i="1"/>
  <c r="DI276" i="1"/>
  <c r="EV276" i="1" s="1"/>
  <c r="DD273" i="1"/>
  <c r="DE272" i="1"/>
  <c r="DX273" i="1"/>
  <c r="DT271" i="1"/>
  <c r="ES273" i="1" l="1"/>
  <c r="ER273" i="1"/>
  <c r="EW272" i="1"/>
  <c r="EQ272" i="1"/>
  <c r="DD272" i="1"/>
  <c r="DI275" i="1"/>
  <c r="EV275" i="1" s="1"/>
  <c r="DE271" i="1"/>
  <c r="DX272" i="1"/>
  <c r="DT270" i="1"/>
  <c r="ES272" i="1" l="1"/>
  <c r="ER272" i="1"/>
  <c r="EW271" i="1"/>
  <c r="EQ271" i="1"/>
  <c r="DI274" i="1"/>
  <c r="EV274" i="1" s="1"/>
  <c r="DD271" i="1"/>
  <c r="DE270" i="1"/>
  <c r="DX271" i="1"/>
  <c r="DT269" i="1"/>
  <c r="ES271" i="1" l="1"/>
  <c r="ER271" i="1"/>
  <c r="EW270" i="1"/>
  <c r="EQ270" i="1"/>
  <c r="DD270" i="1"/>
  <c r="DI273" i="1"/>
  <c r="EV273" i="1" s="1"/>
  <c r="DE269" i="1"/>
  <c r="DX270" i="1"/>
  <c r="DT268" i="1"/>
  <c r="ES270" i="1" l="1"/>
  <c r="ER270" i="1"/>
  <c r="EW269" i="1"/>
  <c r="EQ269" i="1"/>
  <c r="DI272" i="1"/>
  <c r="EV272" i="1" s="1"/>
  <c r="DD269" i="1"/>
  <c r="DE268" i="1"/>
  <c r="DX269" i="1"/>
  <c r="DT267" i="1"/>
  <c r="ES269" i="1" l="1"/>
  <c r="ER269" i="1"/>
  <c r="EW268" i="1"/>
  <c r="EQ268" i="1"/>
  <c r="DD268" i="1"/>
  <c r="DI271" i="1"/>
  <c r="EV271" i="1" s="1"/>
  <c r="DE267" i="1"/>
  <c r="DX268" i="1"/>
  <c r="DT266" i="1"/>
  <c r="ES268" i="1" l="1"/>
  <c r="ER268" i="1"/>
  <c r="EW267" i="1"/>
  <c r="EQ267" i="1"/>
  <c r="DI270" i="1"/>
  <c r="EV270" i="1" s="1"/>
  <c r="DD267" i="1"/>
  <c r="DE266" i="1"/>
  <c r="DX267" i="1"/>
  <c r="DT265" i="1"/>
  <c r="ES267" i="1" l="1"/>
  <c r="ER267" i="1"/>
  <c r="EW266" i="1"/>
  <c r="EQ266" i="1"/>
  <c r="DD266" i="1"/>
  <c r="DI269" i="1"/>
  <c r="EV269" i="1" s="1"/>
  <c r="DE265" i="1"/>
  <c r="DX266" i="1"/>
  <c r="DT264" i="1"/>
  <c r="ES266" i="1" l="1"/>
  <c r="ER266" i="1"/>
  <c r="EW265" i="1"/>
  <c r="EQ265" i="1"/>
  <c r="DI268" i="1"/>
  <c r="EV268" i="1" s="1"/>
  <c r="DD265" i="1"/>
  <c r="DE264" i="1"/>
  <c r="DX265" i="1"/>
  <c r="DT263" i="1"/>
  <c r="ES265" i="1" l="1"/>
  <c r="ER265" i="1"/>
  <c r="EW264" i="1"/>
  <c r="EQ264" i="1"/>
  <c r="DD264" i="1"/>
  <c r="DI267" i="1"/>
  <c r="EV267" i="1" s="1"/>
  <c r="DE263" i="1"/>
  <c r="DX264" i="1"/>
  <c r="DT262" i="1"/>
  <c r="ES264" i="1" l="1"/>
  <c r="ER264" i="1"/>
  <c r="EW263" i="1"/>
  <c r="EQ263" i="1"/>
  <c r="DI266" i="1"/>
  <c r="EV266" i="1" s="1"/>
  <c r="DD263" i="1"/>
  <c r="DE262" i="1"/>
  <c r="DX263" i="1"/>
  <c r="DT261" i="1"/>
  <c r="ES263" i="1" l="1"/>
  <c r="ER263" i="1"/>
  <c r="EW262" i="1"/>
  <c r="EQ262" i="1"/>
  <c r="DD262" i="1"/>
  <c r="DI265" i="1"/>
  <c r="EV265" i="1" s="1"/>
  <c r="DE261" i="1"/>
  <c r="DX262" i="1"/>
  <c r="DT260" i="1"/>
  <c r="ES262" i="1" l="1"/>
  <c r="ER262" i="1"/>
  <c r="EW261" i="1"/>
  <c r="EQ261" i="1"/>
  <c r="DI264" i="1"/>
  <c r="EV264" i="1" s="1"/>
  <c r="DD261" i="1"/>
  <c r="DE260" i="1"/>
  <c r="DX261" i="1"/>
  <c r="DT259" i="1"/>
  <c r="ES261" i="1" l="1"/>
  <c r="ER261" i="1"/>
  <c r="EW260" i="1"/>
  <c r="EQ260" i="1"/>
  <c r="DD260" i="1"/>
  <c r="DI263" i="1"/>
  <c r="EV263" i="1" s="1"/>
  <c r="DE259" i="1"/>
  <c r="DX260" i="1"/>
  <c r="DT258" i="1"/>
  <c r="ES260" i="1" l="1"/>
  <c r="ER260" i="1"/>
  <c r="EW259" i="1"/>
  <c r="EQ259" i="1"/>
  <c r="DI262" i="1"/>
  <c r="EV262" i="1" s="1"/>
  <c r="DD259" i="1"/>
  <c r="DE258" i="1"/>
  <c r="DX259" i="1"/>
  <c r="DT257" i="1"/>
  <c r="ES259" i="1" l="1"/>
  <c r="ER259" i="1"/>
  <c r="EW258" i="1"/>
  <c r="EQ258" i="1"/>
  <c r="DD258" i="1"/>
  <c r="DI261" i="1"/>
  <c r="EV261" i="1" s="1"/>
  <c r="DE257" i="1"/>
  <c r="DX258" i="1"/>
  <c r="DT256" i="1"/>
  <c r="ES258" i="1" l="1"/>
  <c r="ER258" i="1"/>
  <c r="EW257" i="1"/>
  <c r="EQ257" i="1"/>
  <c r="DI260" i="1"/>
  <c r="EV260" i="1" s="1"/>
  <c r="DD257" i="1"/>
  <c r="DE256" i="1"/>
  <c r="DX257" i="1"/>
  <c r="DT255" i="1"/>
  <c r="ES257" i="1" l="1"/>
  <c r="ER257" i="1"/>
  <c r="EW256" i="1"/>
  <c r="EQ256" i="1"/>
  <c r="DD256" i="1"/>
  <c r="DI259" i="1"/>
  <c r="EV259" i="1" s="1"/>
  <c r="DE255" i="1"/>
  <c r="DX256" i="1"/>
  <c r="DT254" i="1"/>
  <c r="ES256" i="1" l="1"/>
  <c r="ER256" i="1"/>
  <c r="EW255" i="1"/>
  <c r="EQ255" i="1"/>
  <c r="DI258" i="1"/>
  <c r="EV258" i="1" s="1"/>
  <c r="DD255" i="1"/>
  <c r="DE254" i="1"/>
  <c r="DX255" i="1"/>
  <c r="DT253" i="1"/>
  <c r="ES255" i="1" l="1"/>
  <c r="ER255" i="1"/>
  <c r="EW254" i="1"/>
  <c r="EQ254" i="1"/>
  <c r="DD254" i="1"/>
  <c r="DI257" i="1"/>
  <c r="EV257" i="1" s="1"/>
  <c r="DE253" i="1"/>
  <c r="DX254" i="1"/>
  <c r="DT252" i="1"/>
  <c r="ES254" i="1" l="1"/>
  <c r="ER254" i="1"/>
  <c r="EW253" i="1"/>
  <c r="EQ253" i="1"/>
  <c r="DI256" i="1"/>
  <c r="EV256" i="1" s="1"/>
  <c r="DD253" i="1"/>
  <c r="DE252" i="1"/>
  <c r="DX253" i="1"/>
  <c r="DT251" i="1"/>
  <c r="ES253" i="1" l="1"/>
  <c r="ER253" i="1"/>
  <c r="EW252" i="1"/>
  <c r="EQ252" i="1"/>
  <c r="DD252" i="1"/>
  <c r="DI255" i="1"/>
  <c r="EV255" i="1" s="1"/>
  <c r="DE251" i="1"/>
  <c r="DX252" i="1"/>
  <c r="DT250" i="1"/>
  <c r="ES252" i="1" l="1"/>
  <c r="ER252" i="1"/>
  <c r="EW251" i="1"/>
  <c r="EQ251" i="1"/>
  <c r="DI254" i="1"/>
  <c r="EV254" i="1" s="1"/>
  <c r="DD251" i="1"/>
  <c r="DE250" i="1"/>
  <c r="DX251" i="1"/>
  <c r="DT249" i="1"/>
  <c r="ES251" i="1" l="1"/>
  <c r="ER251" i="1"/>
  <c r="EW250" i="1"/>
  <c r="EQ250" i="1"/>
  <c r="DD250" i="1"/>
  <c r="DI253" i="1"/>
  <c r="EV253" i="1" s="1"/>
  <c r="DE249" i="1"/>
  <c r="DX250" i="1"/>
  <c r="DT248" i="1"/>
  <c r="ES250" i="1" l="1"/>
  <c r="ER250" i="1"/>
  <c r="EW249" i="1"/>
  <c r="EQ249" i="1"/>
  <c r="DI252" i="1"/>
  <c r="EV252" i="1" s="1"/>
  <c r="DD249" i="1"/>
  <c r="DE248" i="1"/>
  <c r="DX249" i="1"/>
  <c r="DT247" i="1"/>
  <c r="ES249" i="1" l="1"/>
  <c r="ER249" i="1"/>
  <c r="EW248" i="1"/>
  <c r="EQ248" i="1"/>
  <c r="DD248" i="1"/>
  <c r="DI251" i="1"/>
  <c r="EV251" i="1" s="1"/>
  <c r="DE247" i="1"/>
  <c r="DX248" i="1"/>
  <c r="DT246" i="1"/>
  <c r="ES248" i="1" l="1"/>
  <c r="ER248" i="1"/>
  <c r="EW247" i="1"/>
  <c r="EQ247" i="1"/>
  <c r="DI250" i="1"/>
  <c r="EV250" i="1" s="1"/>
  <c r="DD247" i="1"/>
  <c r="DE246" i="1"/>
  <c r="DX247" i="1"/>
  <c r="DT245" i="1"/>
  <c r="ES247" i="1" l="1"/>
  <c r="ER247" i="1"/>
  <c r="EW246" i="1"/>
  <c r="EQ246" i="1"/>
  <c r="DD246" i="1"/>
  <c r="DI249" i="1"/>
  <c r="EV249" i="1" s="1"/>
  <c r="DE245" i="1"/>
  <c r="DX246" i="1"/>
  <c r="DT244" i="1"/>
  <c r="ES246" i="1" l="1"/>
  <c r="ER246" i="1"/>
  <c r="EW245" i="1"/>
  <c r="EQ245" i="1"/>
  <c r="DI248" i="1"/>
  <c r="EV248" i="1" s="1"/>
  <c r="DD245" i="1"/>
  <c r="DE244" i="1"/>
  <c r="DX245" i="1"/>
  <c r="DT243" i="1"/>
  <c r="ES245" i="1" l="1"/>
  <c r="ER245" i="1"/>
  <c r="EW244" i="1"/>
  <c r="EQ244" i="1"/>
  <c r="DD244" i="1"/>
  <c r="DI247" i="1"/>
  <c r="EV247" i="1" s="1"/>
  <c r="DE243" i="1"/>
  <c r="DX244" i="1"/>
  <c r="DT242" i="1"/>
  <c r="ES244" i="1" l="1"/>
  <c r="ER244" i="1"/>
  <c r="EW243" i="1"/>
  <c r="EQ243" i="1"/>
  <c r="DI246" i="1"/>
  <c r="EV246" i="1" s="1"/>
  <c r="DD243" i="1"/>
  <c r="DE242" i="1"/>
  <c r="DX243" i="1"/>
  <c r="DT241" i="1"/>
  <c r="ES243" i="1" l="1"/>
  <c r="ER243" i="1"/>
  <c r="EW242" i="1"/>
  <c r="EQ242" i="1"/>
  <c r="DD242" i="1"/>
  <c r="DI245" i="1"/>
  <c r="EV245" i="1" s="1"/>
  <c r="DE241" i="1"/>
  <c r="DX242" i="1"/>
  <c r="DT240" i="1"/>
  <c r="ES242" i="1" l="1"/>
  <c r="ER242" i="1"/>
  <c r="EW241" i="1"/>
  <c r="EQ241" i="1"/>
  <c r="DI244" i="1"/>
  <c r="EV244" i="1" s="1"/>
  <c r="DD241" i="1"/>
  <c r="DE240" i="1"/>
  <c r="DX241" i="1"/>
  <c r="DT239" i="1"/>
  <c r="ES241" i="1" l="1"/>
  <c r="ER241" i="1"/>
  <c r="EW240" i="1"/>
  <c r="EQ240" i="1"/>
  <c r="DD240" i="1"/>
  <c r="DI243" i="1"/>
  <c r="EV243" i="1" s="1"/>
  <c r="DE239" i="1"/>
  <c r="DX240" i="1"/>
  <c r="DT238" i="1"/>
  <c r="ES240" i="1" l="1"/>
  <c r="ER240" i="1"/>
  <c r="EW239" i="1"/>
  <c r="EQ239" i="1"/>
  <c r="DI242" i="1"/>
  <c r="EV242" i="1" s="1"/>
  <c r="DD239" i="1"/>
  <c r="DE238" i="1"/>
  <c r="DX239" i="1"/>
  <c r="DT237" i="1"/>
  <c r="ES239" i="1" l="1"/>
  <c r="ER239" i="1"/>
  <c r="EW238" i="1"/>
  <c r="EQ238" i="1"/>
  <c r="DD238" i="1"/>
  <c r="DI241" i="1"/>
  <c r="EV241" i="1" s="1"/>
  <c r="DE237" i="1"/>
  <c r="DX238" i="1"/>
  <c r="DT236" i="1"/>
  <c r="ES238" i="1" l="1"/>
  <c r="ER238" i="1"/>
  <c r="EW237" i="1"/>
  <c r="EQ237" i="1"/>
  <c r="DI240" i="1"/>
  <c r="EV240" i="1" s="1"/>
  <c r="DD237" i="1"/>
  <c r="DE236" i="1"/>
  <c r="DX237" i="1"/>
  <c r="DT235" i="1"/>
  <c r="ES237" i="1" l="1"/>
  <c r="ER237" i="1"/>
  <c r="EW236" i="1"/>
  <c r="EQ236" i="1"/>
  <c r="DD236" i="1"/>
  <c r="DI239" i="1"/>
  <c r="EV239" i="1" s="1"/>
  <c r="DE235" i="1"/>
  <c r="DX236" i="1"/>
  <c r="DT234" i="1"/>
  <c r="ES236" i="1" l="1"/>
  <c r="ER236" i="1"/>
  <c r="EW235" i="1"/>
  <c r="EQ235" i="1"/>
  <c r="DI238" i="1"/>
  <c r="EV238" i="1" s="1"/>
  <c r="DD235" i="1"/>
  <c r="DE234" i="1"/>
  <c r="DX235" i="1"/>
  <c r="DT233" i="1"/>
  <c r="ES235" i="1" l="1"/>
  <c r="ER235" i="1"/>
  <c r="EW234" i="1"/>
  <c r="EQ234" i="1"/>
  <c r="DD234" i="1"/>
  <c r="DI237" i="1"/>
  <c r="EV237" i="1" s="1"/>
  <c r="DE233" i="1"/>
  <c r="DX234" i="1"/>
  <c r="DT232" i="1"/>
  <c r="ES234" i="1" l="1"/>
  <c r="ER234" i="1"/>
  <c r="EW233" i="1"/>
  <c r="EQ233" i="1"/>
  <c r="DI236" i="1"/>
  <c r="EV236" i="1" s="1"/>
  <c r="DD233" i="1"/>
  <c r="DE232" i="1"/>
  <c r="DX233" i="1"/>
  <c r="DT231" i="1"/>
  <c r="ES233" i="1" l="1"/>
  <c r="ER233" i="1"/>
  <c r="EW232" i="1"/>
  <c r="EQ232" i="1"/>
  <c r="DD232" i="1"/>
  <c r="DI235" i="1"/>
  <c r="EV235" i="1" s="1"/>
  <c r="DE231" i="1"/>
  <c r="DX232" i="1"/>
  <c r="DT230" i="1"/>
  <c r="ES232" i="1" l="1"/>
  <c r="ER232" i="1"/>
  <c r="EW231" i="1"/>
  <c r="EQ231" i="1"/>
  <c r="DI234" i="1"/>
  <c r="EV234" i="1" s="1"/>
  <c r="DD231" i="1"/>
  <c r="DE230" i="1"/>
  <c r="DX231" i="1"/>
  <c r="DT229" i="1"/>
  <c r="ES231" i="1" l="1"/>
  <c r="ER231" i="1"/>
  <c r="EW230" i="1"/>
  <c r="EQ230" i="1"/>
  <c r="DD230" i="1"/>
  <c r="DI233" i="1"/>
  <c r="EV233" i="1" s="1"/>
  <c r="DE229" i="1"/>
  <c r="DX230" i="1"/>
  <c r="DT228" i="1"/>
  <c r="ES230" i="1" l="1"/>
  <c r="ER230" i="1"/>
  <c r="EW229" i="1"/>
  <c r="EQ229" i="1"/>
  <c r="DI232" i="1"/>
  <c r="EV232" i="1" s="1"/>
  <c r="DD229" i="1"/>
  <c r="DE228" i="1"/>
  <c r="DX229" i="1"/>
  <c r="DT227" i="1"/>
  <c r="ES229" i="1" l="1"/>
  <c r="ER229" i="1"/>
  <c r="EW228" i="1"/>
  <c r="EQ228" i="1"/>
  <c r="DD228" i="1"/>
  <c r="DI231" i="1"/>
  <c r="EV231" i="1" s="1"/>
  <c r="DE227" i="1"/>
  <c r="DX228" i="1"/>
  <c r="DT226" i="1"/>
  <c r="ES228" i="1" l="1"/>
  <c r="ER228" i="1"/>
  <c r="EW227" i="1"/>
  <c r="EQ227" i="1"/>
  <c r="DI230" i="1"/>
  <c r="EV230" i="1" s="1"/>
  <c r="DD227" i="1"/>
  <c r="DE226" i="1"/>
  <c r="DX227" i="1"/>
  <c r="DT225" i="1"/>
  <c r="ES227" i="1" l="1"/>
  <c r="ER227" i="1"/>
  <c r="EW226" i="1"/>
  <c r="EQ226" i="1"/>
  <c r="DD226" i="1"/>
  <c r="DI229" i="1"/>
  <c r="EV229" i="1" s="1"/>
  <c r="DE225" i="1"/>
  <c r="DX226" i="1"/>
  <c r="DT224" i="1"/>
  <c r="ES226" i="1" l="1"/>
  <c r="ER226" i="1"/>
  <c r="EW225" i="1"/>
  <c r="EQ225" i="1"/>
  <c r="DI228" i="1"/>
  <c r="EV228" i="1" s="1"/>
  <c r="DD225" i="1"/>
  <c r="DE224" i="1"/>
  <c r="DX225" i="1"/>
  <c r="DT223" i="1"/>
  <c r="ES225" i="1" l="1"/>
  <c r="ER225" i="1"/>
  <c r="EW224" i="1"/>
  <c r="EQ224" i="1"/>
  <c r="DD224" i="1"/>
  <c r="DI227" i="1"/>
  <c r="EV227" i="1" s="1"/>
  <c r="DE223" i="1"/>
  <c r="DX224" i="1"/>
  <c r="DT222" i="1"/>
  <c r="ES224" i="1" l="1"/>
  <c r="ER224" i="1"/>
  <c r="EW223" i="1"/>
  <c r="EQ223" i="1"/>
  <c r="DI226" i="1"/>
  <c r="EV226" i="1" s="1"/>
  <c r="DD223" i="1"/>
  <c r="DE222" i="1"/>
  <c r="DX223" i="1"/>
  <c r="DT221" i="1"/>
  <c r="ES223" i="1" l="1"/>
  <c r="ER223" i="1"/>
  <c r="EW222" i="1"/>
  <c r="EQ222" i="1"/>
  <c r="DD222" i="1"/>
  <c r="DI225" i="1"/>
  <c r="EV225" i="1" s="1"/>
  <c r="DE221" i="1"/>
  <c r="DX222" i="1"/>
  <c r="DT220" i="1"/>
  <c r="ES222" i="1" l="1"/>
  <c r="ER222" i="1"/>
  <c r="EW221" i="1"/>
  <c r="EQ221" i="1"/>
  <c r="DI224" i="1"/>
  <c r="EV224" i="1" s="1"/>
  <c r="DD221" i="1"/>
  <c r="DE220" i="1"/>
  <c r="DX221" i="1"/>
  <c r="DT219" i="1"/>
  <c r="ES221" i="1" l="1"/>
  <c r="ER221" i="1"/>
  <c r="EW220" i="1"/>
  <c r="EQ220" i="1"/>
  <c r="DD220" i="1"/>
  <c r="DI223" i="1"/>
  <c r="EV223" i="1" s="1"/>
  <c r="DE219" i="1"/>
  <c r="DX220" i="1"/>
  <c r="DT218" i="1"/>
  <c r="ES220" i="1" l="1"/>
  <c r="ER220" i="1"/>
  <c r="EW219" i="1"/>
  <c r="EQ219" i="1"/>
  <c r="DI222" i="1"/>
  <c r="EV222" i="1" s="1"/>
  <c r="DD219" i="1"/>
  <c r="DE218" i="1"/>
  <c r="DX219" i="1"/>
  <c r="DT217" i="1"/>
  <c r="ES219" i="1" l="1"/>
  <c r="ER219" i="1"/>
  <c r="EW218" i="1"/>
  <c r="EQ218" i="1"/>
  <c r="DD218" i="1"/>
  <c r="DI221" i="1"/>
  <c r="EV221" i="1" s="1"/>
  <c r="DE217" i="1"/>
  <c r="DX218" i="1"/>
  <c r="DT216" i="1"/>
  <c r="ES218" i="1" l="1"/>
  <c r="ER218" i="1"/>
  <c r="EW217" i="1"/>
  <c r="EQ217" i="1"/>
  <c r="DI220" i="1"/>
  <c r="EV220" i="1" s="1"/>
  <c r="DD217" i="1"/>
  <c r="DE216" i="1"/>
  <c r="DX217" i="1"/>
  <c r="DT215" i="1"/>
  <c r="ES217" i="1" l="1"/>
  <c r="ER217" i="1"/>
  <c r="EW216" i="1"/>
  <c r="EQ216" i="1"/>
  <c r="DD216" i="1"/>
  <c r="DI219" i="1"/>
  <c r="EV219" i="1" s="1"/>
  <c r="DE215" i="1"/>
  <c r="DX216" i="1"/>
  <c r="DT214" i="1"/>
  <c r="ES216" i="1" l="1"/>
  <c r="ER216" i="1"/>
  <c r="EW215" i="1"/>
  <c r="EQ215" i="1"/>
  <c r="DI218" i="1"/>
  <c r="EV218" i="1" s="1"/>
  <c r="DD215" i="1"/>
  <c r="DE214" i="1"/>
  <c r="DX215" i="1"/>
  <c r="DT213" i="1"/>
  <c r="ES215" i="1" l="1"/>
  <c r="ER215" i="1"/>
  <c r="EW214" i="1"/>
  <c r="EQ214" i="1"/>
  <c r="DD214" i="1"/>
  <c r="DI217" i="1"/>
  <c r="EV217" i="1" s="1"/>
  <c r="DE213" i="1"/>
  <c r="DX214" i="1"/>
  <c r="DT212" i="1"/>
  <c r="ES214" i="1" l="1"/>
  <c r="ER214" i="1"/>
  <c r="EW213" i="1"/>
  <c r="EQ213" i="1"/>
  <c r="DI216" i="1"/>
  <c r="EV216" i="1" s="1"/>
  <c r="DD213" i="1"/>
  <c r="DE212" i="1"/>
  <c r="DX213" i="1"/>
  <c r="DT211" i="1"/>
  <c r="ES213" i="1" l="1"/>
  <c r="ER213" i="1"/>
  <c r="EW212" i="1"/>
  <c r="EQ212" i="1"/>
  <c r="DD212" i="1"/>
  <c r="DI215" i="1"/>
  <c r="EV215" i="1" s="1"/>
  <c r="DE211" i="1"/>
  <c r="DX212" i="1"/>
  <c r="DT210" i="1"/>
  <c r="ES212" i="1" l="1"/>
  <c r="ER212" i="1"/>
  <c r="EW211" i="1"/>
  <c r="EQ211" i="1"/>
  <c r="DI214" i="1"/>
  <c r="EV214" i="1" s="1"/>
  <c r="DD211" i="1"/>
  <c r="DE210" i="1"/>
  <c r="DX211" i="1"/>
  <c r="DT209" i="1"/>
  <c r="ES211" i="1" l="1"/>
  <c r="ER211" i="1"/>
  <c r="EW210" i="1"/>
  <c r="EQ210" i="1"/>
  <c r="DD210" i="1"/>
  <c r="DI213" i="1"/>
  <c r="EV213" i="1" s="1"/>
  <c r="DE209" i="1"/>
  <c r="DX210" i="1"/>
  <c r="DT208" i="1"/>
  <c r="ES210" i="1" l="1"/>
  <c r="ER210" i="1"/>
  <c r="EW209" i="1"/>
  <c r="EQ209" i="1"/>
  <c r="DI212" i="1"/>
  <c r="EV212" i="1" s="1"/>
  <c r="DD209" i="1"/>
  <c r="DE208" i="1"/>
  <c r="DX209" i="1"/>
  <c r="DT207" i="1"/>
  <c r="AI12" i="33"/>
  <c r="AI13" i="33" s="1"/>
  <c r="AI14" i="33" s="1"/>
  <c r="AI15" i="33" s="1"/>
  <c r="AI16" i="33" s="1"/>
  <c r="AI17" i="33" s="1"/>
  <c r="AI18" i="33" s="1"/>
  <c r="AI19" i="33" s="1"/>
  <c r="AI20" i="33" s="1"/>
  <c r="AI21" i="33" s="1"/>
  <c r="AI22" i="33" s="1"/>
  <c r="AI23" i="33" s="1"/>
  <c r="AI24" i="33" s="1"/>
  <c r="AI25" i="33" s="1"/>
  <c r="AI26" i="33" s="1"/>
  <c r="AI27" i="33" s="1"/>
  <c r="AI28" i="33" s="1"/>
  <c r="AI29" i="33" s="1"/>
  <c r="AI30" i="33" l="1"/>
  <c r="AI31" i="33" s="1"/>
  <c r="ES209" i="1"/>
  <c r="ER209" i="1"/>
  <c r="EW208" i="1"/>
  <c r="EQ208" i="1"/>
  <c r="DD208" i="1"/>
  <c r="DI211" i="1"/>
  <c r="EV211" i="1" s="1"/>
  <c r="DE207" i="1"/>
  <c r="DX208" i="1"/>
  <c r="DT206" i="1"/>
  <c r="AI11" i="33"/>
  <c r="AI32" i="33" l="1"/>
  <c r="AI33" i="33" s="1"/>
  <c r="AI34" i="33" s="1"/>
  <c r="AI35" i="33" s="1"/>
  <c r="AI36" i="33" s="1"/>
  <c r="AI37" i="33" s="1"/>
  <c r="AI38" i="33" s="1"/>
  <c r="AI39" i="33" s="1"/>
  <c r="AI40" i="33" s="1"/>
  <c r="AI41" i="33" s="1"/>
  <c r="AI42" i="33" s="1"/>
  <c r="AI43" i="33" s="1"/>
  <c r="AI44" i="33" s="1"/>
  <c r="AI45" i="33" s="1"/>
  <c r="AI46" i="33" s="1"/>
  <c r="AI47" i="33" s="1"/>
  <c r="AI48" i="33" s="1"/>
  <c r="AI49" i="33" s="1"/>
  <c r="AI50" i="33" s="1"/>
  <c r="AI51" i="33" s="1"/>
  <c r="AI52" i="33" s="1"/>
  <c r="AI53" i="33" s="1"/>
  <c r="AI54" i="33" s="1"/>
  <c r="AI55" i="33" s="1"/>
  <c r="AI56" i="33" s="1"/>
  <c r="AI57" i="33" s="1"/>
  <c r="AI58" i="33" s="1"/>
  <c r="AI59" i="33" s="1"/>
  <c r="AI60" i="33" s="1"/>
  <c r="AI61" i="33" s="1"/>
  <c r="AI62" i="33" s="1"/>
  <c r="AI63" i="33" s="1"/>
  <c r="AI64" i="33" s="1"/>
  <c r="AI65" i="33" s="1"/>
  <c r="AI66" i="33" s="1"/>
  <c r="AI67" i="33" s="1"/>
  <c r="AI68" i="33" s="1"/>
  <c r="AI69" i="33" s="1"/>
  <c r="AI70" i="33" s="1"/>
  <c r="AI71" i="33" s="1"/>
  <c r="AI72" i="33" s="1"/>
  <c r="AI73" i="33" s="1"/>
  <c r="AI74" i="33" s="1"/>
  <c r="AI75" i="33" s="1"/>
  <c r="AI76" i="33" s="1"/>
  <c r="AI77" i="33" s="1"/>
  <c r="AI78" i="33" s="1"/>
  <c r="AI79" i="33" s="1"/>
  <c r="AI80" i="33" s="1"/>
  <c r="AI81" i="33" s="1"/>
  <c r="AI82" i="33" s="1"/>
  <c r="AI83" i="33" s="1"/>
  <c r="AI84" i="33" s="1"/>
  <c r="AI85" i="33" s="1"/>
  <c r="AI86" i="33" s="1"/>
  <c r="AI87" i="33" s="1"/>
  <c r="AI88" i="33" s="1"/>
  <c r="AI89" i="33" s="1"/>
  <c r="AI90" i="33" s="1"/>
  <c r="AI91" i="33" s="1"/>
  <c r="AI92" i="33" s="1"/>
  <c r="AI93" i="33" s="1"/>
  <c r="AI94" i="33" s="1"/>
  <c r="AI95" i="33" s="1"/>
  <c r="AI96" i="33" s="1"/>
  <c r="AI97" i="33" s="1"/>
  <c r="AI98" i="33" s="1"/>
  <c r="AI99" i="33" s="1"/>
  <c r="AI100" i="33" s="1"/>
  <c r="AI101" i="33" s="1"/>
  <c r="AI102" i="33" s="1"/>
  <c r="AI103" i="33" s="1"/>
  <c r="AI104" i="33" s="1"/>
  <c r="AI105" i="33" s="1"/>
  <c r="AI106" i="33" s="1"/>
  <c r="AI107" i="33" s="1"/>
  <c r="AI108" i="33" s="1"/>
  <c r="AI109" i="33" s="1"/>
  <c r="AI110" i="33" s="1"/>
  <c r="AI111" i="33" s="1"/>
  <c r="AI112" i="33" s="1"/>
  <c r="AI113" i="33" s="1"/>
  <c r="AI114" i="33" s="1"/>
  <c r="AI115" i="33" s="1"/>
  <c r="AI116" i="33" s="1"/>
  <c r="AI117" i="33" s="1"/>
  <c r="AI118" i="33" s="1"/>
  <c r="AI119" i="33" s="1"/>
  <c r="AI120" i="33" s="1"/>
  <c r="AI121" i="33" s="1"/>
  <c r="AI122" i="33" s="1"/>
  <c r="AI123" i="33" s="1"/>
  <c r="AI124" i="33" s="1"/>
  <c r="AI125" i="33" s="1"/>
  <c r="AI126" i="33" s="1"/>
  <c r="AI127" i="33" s="1"/>
  <c r="AI128" i="33" s="1"/>
  <c r="AI129" i="33" s="1"/>
  <c r="AI130" i="33" s="1"/>
  <c r="AI131" i="33" s="1"/>
  <c r="AI132" i="33" s="1"/>
  <c r="AI133" i="33" s="1"/>
  <c r="AI134" i="33" s="1"/>
  <c r="AI135" i="33" s="1"/>
  <c r="AI136" i="33" s="1"/>
  <c r="AI137" i="33" s="1"/>
  <c r="AI138" i="33" s="1"/>
  <c r="AI139" i="33" s="1"/>
  <c r="AI140" i="33" s="1"/>
  <c r="AI141" i="33" s="1"/>
  <c r="AI142" i="33" s="1"/>
  <c r="AI143" i="33" s="1"/>
  <c r="AI144" i="33" s="1"/>
  <c r="AI145" i="33" s="1"/>
  <c r="AI146" i="33" s="1"/>
  <c r="AI147" i="33" s="1"/>
  <c r="AI148" i="33" s="1"/>
  <c r="AI149" i="33" s="1"/>
  <c r="AI150" i="33" s="1"/>
  <c r="AI151" i="33" s="1"/>
  <c r="AI152" i="33" s="1"/>
  <c r="AI153" i="33" s="1"/>
  <c r="AI154" i="33" s="1"/>
  <c r="AI155" i="33" s="1"/>
  <c r="AI156" i="33" s="1"/>
  <c r="AI157" i="33" s="1"/>
  <c r="AI158" i="33" s="1"/>
  <c r="AI159" i="33" s="1"/>
  <c r="AI160" i="33" s="1"/>
  <c r="AI161" i="33" s="1"/>
  <c r="AI162" i="33" s="1"/>
  <c r="AI163" i="33" s="1"/>
  <c r="AI164" i="33" s="1"/>
  <c r="AI165" i="33" s="1"/>
  <c r="AI166" i="33" s="1"/>
  <c r="AI167" i="33" s="1"/>
  <c r="AI168" i="33" s="1"/>
  <c r="AI169" i="33" s="1"/>
  <c r="AI170" i="33" s="1"/>
  <c r="AI171" i="33" s="1"/>
  <c r="AI172" i="33" s="1"/>
  <c r="AI173" i="33" s="1"/>
  <c r="AI174" i="33" s="1"/>
  <c r="AI175" i="33" s="1"/>
  <c r="AI176" i="33" s="1"/>
  <c r="AI177" i="33" s="1"/>
  <c r="AI178" i="33" s="1"/>
  <c r="AI179" i="33" s="1"/>
  <c r="AI180" i="33" s="1"/>
  <c r="AI181" i="33" s="1"/>
  <c r="AI182" i="33" s="1"/>
  <c r="AI183" i="33" s="1"/>
  <c r="AI184" i="33" s="1"/>
  <c r="AI185" i="33" s="1"/>
  <c r="AI186" i="33" s="1"/>
  <c r="AI187" i="33" s="1"/>
  <c r="AI188" i="33" s="1"/>
  <c r="AI189" i="33" s="1"/>
  <c r="AI190" i="33" s="1"/>
  <c r="AI191" i="33" s="1"/>
  <c r="AI192" i="33" s="1"/>
  <c r="AI193" i="33" s="1"/>
  <c r="AI194" i="33" s="1"/>
  <c r="AI195" i="33" s="1"/>
  <c r="AI196" i="33" s="1"/>
  <c r="AI197" i="33" s="1"/>
  <c r="AI198" i="33" s="1"/>
  <c r="AI199" i="33" s="1"/>
  <c r="AI200" i="33" s="1"/>
  <c r="AI201" i="33" s="1"/>
  <c r="AI202" i="33" s="1"/>
  <c r="AI203" i="33" s="1"/>
  <c r="AI204" i="33" s="1"/>
  <c r="AI205" i="33" s="1"/>
  <c r="AI206" i="33" s="1"/>
  <c r="AI207" i="33" s="1"/>
  <c r="AI208" i="33" s="1"/>
  <c r="AI209" i="33" s="1"/>
  <c r="AI210" i="33" s="1"/>
  <c r="AI211" i="33" s="1"/>
  <c r="AI212" i="33" s="1"/>
  <c r="AI213" i="33" s="1"/>
  <c r="AI214" i="33" s="1"/>
  <c r="AI215" i="33" s="1"/>
  <c r="AI216" i="33" s="1"/>
  <c r="AI217" i="33" s="1"/>
  <c r="AI218" i="33" s="1"/>
  <c r="AI219" i="33" s="1"/>
  <c r="AI220" i="33" s="1"/>
  <c r="AI221" i="33" s="1"/>
  <c r="AI222" i="33" s="1"/>
  <c r="AI223" i="33" s="1"/>
  <c r="AI224" i="33" s="1"/>
  <c r="AI225" i="33" s="1"/>
  <c r="AI226" i="33" s="1"/>
  <c r="AI227" i="33" s="1"/>
  <c r="AI228" i="33" s="1"/>
  <c r="AI229" i="33" s="1"/>
  <c r="AI230" i="33" s="1"/>
  <c r="AI231" i="33" s="1"/>
  <c r="AI232" i="33" s="1"/>
  <c r="AI233" i="33" s="1"/>
  <c r="AI234" i="33" s="1"/>
  <c r="AI235" i="33" s="1"/>
  <c r="AI236" i="33" s="1"/>
  <c r="AI237" i="33" s="1"/>
  <c r="AI238" i="33" s="1"/>
  <c r="AI239" i="33" s="1"/>
  <c r="AI240" i="33" s="1"/>
  <c r="AI241" i="33" s="1"/>
  <c r="AI242" i="33" s="1"/>
  <c r="AI243" i="33" s="1"/>
  <c r="AI244" i="33" s="1"/>
  <c r="AI245" i="33" s="1"/>
  <c r="AI246" i="33" s="1"/>
  <c r="AI247" i="33" s="1"/>
  <c r="AI248" i="33" s="1"/>
  <c r="AI249" i="33" s="1"/>
  <c r="AI250" i="33" s="1"/>
  <c r="AI251" i="33" s="1"/>
  <c r="AI252" i="33" s="1"/>
  <c r="AI253" i="33" s="1"/>
  <c r="AI254" i="33" s="1"/>
  <c r="AI255" i="33" s="1"/>
  <c r="AI256" i="33" s="1"/>
  <c r="AI257" i="33" s="1"/>
  <c r="AI258" i="33" s="1"/>
  <c r="AI259" i="33" s="1"/>
  <c r="AI260" i="33" s="1"/>
  <c r="AI261" i="33" s="1"/>
  <c r="AI262" i="33" s="1"/>
  <c r="AI263" i="33" s="1"/>
  <c r="AI264" i="33" s="1"/>
  <c r="AI265" i="33" s="1"/>
  <c r="AI266" i="33" s="1"/>
  <c r="AI267" i="33" s="1"/>
  <c r="AI268" i="33" s="1"/>
  <c r="AI269" i="33" s="1"/>
  <c r="AI270" i="33" s="1"/>
  <c r="AI271" i="33" s="1"/>
  <c r="AI272" i="33" s="1"/>
  <c r="AI273" i="33" s="1"/>
  <c r="AI274" i="33" s="1"/>
  <c r="AI275" i="33" s="1"/>
  <c r="AI276" i="33" s="1"/>
  <c r="AI277" i="33" s="1"/>
  <c r="AI278" i="33" s="1"/>
  <c r="AI279" i="33" s="1"/>
  <c r="AI280" i="33" s="1"/>
  <c r="AI281" i="33" s="1"/>
  <c r="AI282" i="33" s="1"/>
  <c r="AI283" i="33" s="1"/>
  <c r="AI284" i="33" s="1"/>
  <c r="AI285" i="33" s="1"/>
  <c r="AI286" i="33" s="1"/>
  <c r="AI287" i="33" s="1"/>
  <c r="AI288" i="33" s="1"/>
  <c r="AI289" i="33" s="1"/>
  <c r="AI290" i="33" s="1"/>
  <c r="AI291" i="33" s="1"/>
  <c r="AI292" i="33" s="1"/>
  <c r="AI293" i="33" s="1"/>
  <c r="AI294" i="33" s="1"/>
  <c r="AI295" i="33" s="1"/>
  <c r="AI296" i="33" s="1"/>
  <c r="AI297" i="33" s="1"/>
  <c r="AI298" i="33" s="1"/>
  <c r="AI299" i="33" s="1"/>
  <c r="AI300" i="33" s="1"/>
  <c r="AI301" i="33" s="1"/>
  <c r="AI302" i="33" s="1"/>
  <c r="AI303" i="33" s="1"/>
  <c r="AI304" i="33" s="1"/>
  <c r="AI305" i="33" s="1"/>
  <c r="AI306" i="33" s="1"/>
  <c r="AI307" i="33" s="1"/>
  <c r="AI308" i="33" s="1"/>
  <c r="AI309" i="33" s="1"/>
  <c r="AI310" i="33" s="1"/>
  <c r="AI311" i="33" s="1"/>
  <c r="AI312" i="33" s="1"/>
  <c r="AI313" i="33" s="1"/>
  <c r="AI314" i="33" s="1"/>
  <c r="AI315" i="33" s="1"/>
  <c r="AI316" i="33" s="1"/>
  <c r="AI317" i="33" s="1"/>
  <c r="AI318" i="33" s="1"/>
  <c r="AI319" i="33" s="1"/>
  <c r="AI320" i="33" s="1"/>
  <c r="AI321" i="33" s="1"/>
  <c r="AI322" i="33" s="1"/>
  <c r="AI323" i="33" s="1"/>
  <c r="AI324" i="33" s="1"/>
  <c r="AI325" i="33" s="1"/>
  <c r="AI326" i="33" s="1"/>
  <c r="AI327" i="33" s="1"/>
  <c r="AI328" i="33" s="1"/>
  <c r="AI329" i="33" s="1"/>
  <c r="AI330" i="33" s="1"/>
  <c r="AI331" i="33" s="1"/>
  <c r="AI332" i="33" s="1"/>
  <c r="AI333" i="33" s="1"/>
  <c r="AI334" i="33" s="1"/>
  <c r="AI335" i="33" s="1"/>
  <c r="AI336" i="33" s="1"/>
  <c r="AI337" i="33" s="1"/>
  <c r="AI338" i="33" s="1"/>
  <c r="AI339" i="33" s="1"/>
  <c r="AI340" i="33" s="1"/>
  <c r="AI341" i="33" s="1"/>
  <c r="AI342" i="33" s="1"/>
  <c r="AI343" i="33" s="1"/>
  <c r="AI344" i="33" s="1"/>
  <c r="AI345" i="33" s="1"/>
  <c r="AI346" i="33" s="1"/>
  <c r="AI347" i="33" s="1"/>
  <c r="AI348" i="33" s="1"/>
  <c r="AI349" i="33" s="1"/>
  <c r="AI350" i="33" s="1"/>
  <c r="AI351" i="33" s="1"/>
  <c r="AI352" i="33" s="1"/>
  <c r="AI353" i="33" s="1"/>
  <c r="AI354" i="33" s="1"/>
  <c r="AI355" i="33" s="1"/>
  <c r="AI356" i="33" s="1"/>
  <c r="AI357" i="33" s="1"/>
  <c r="AI358" i="33" s="1"/>
  <c r="AI359" i="33" s="1"/>
  <c r="AI360" i="33" s="1"/>
  <c r="AI361" i="33" s="1"/>
  <c r="AI362" i="33" s="1"/>
  <c r="AI363" i="33" s="1"/>
  <c r="AI364" i="33" s="1"/>
  <c r="AI365" i="33" s="1"/>
  <c r="AI366" i="33" s="1"/>
  <c r="AI367" i="33" s="1"/>
  <c r="AI368" i="33" s="1"/>
  <c r="AI369" i="33" s="1"/>
  <c r="AI370" i="33" s="1"/>
  <c r="AI371" i="33" s="1"/>
  <c r="AI372" i="33" s="1"/>
  <c r="AI373" i="33" s="1"/>
  <c r="AI374" i="33" s="1"/>
  <c r="AI375" i="33" s="1"/>
  <c r="AI376" i="33" s="1"/>
  <c r="AI377" i="33" s="1"/>
  <c r="AI378" i="33" s="1"/>
  <c r="AI379" i="33" s="1"/>
  <c r="AI380" i="33" s="1"/>
  <c r="AI381" i="33" s="1"/>
  <c r="AI382" i="33" s="1"/>
  <c r="AI383" i="33" s="1"/>
  <c r="AI384" i="33" s="1"/>
  <c r="AI385" i="33" s="1"/>
  <c r="AI386" i="33" s="1"/>
  <c r="AI387" i="33" s="1"/>
  <c r="AI388" i="33" s="1"/>
  <c r="AI389" i="33" s="1"/>
  <c r="AI390" i="33" s="1"/>
  <c r="AI391" i="33" s="1"/>
  <c r="AI392" i="33" s="1"/>
  <c r="AI393" i="33" s="1"/>
  <c r="AI394" i="33" s="1"/>
  <c r="AI395" i="33" s="1"/>
  <c r="AI396" i="33" s="1"/>
  <c r="AI397" i="33" s="1"/>
  <c r="AI398" i="33" s="1"/>
  <c r="AI399" i="33" s="1"/>
  <c r="AI400" i="33" s="1"/>
  <c r="AI401" i="33" s="1"/>
  <c r="AI402" i="33" s="1"/>
  <c r="AI403" i="33" s="1"/>
  <c r="AI404" i="33" s="1"/>
  <c r="AI405" i="33" s="1"/>
  <c r="AI406" i="33" s="1"/>
  <c r="AI407" i="33" s="1"/>
  <c r="AI408" i="33" s="1"/>
  <c r="AI409" i="33" s="1"/>
  <c r="AI410" i="33" s="1"/>
  <c r="AI411" i="33" s="1"/>
  <c r="AI412" i="33" s="1"/>
  <c r="AI413" i="33" s="1"/>
  <c r="AI414" i="33" s="1"/>
  <c r="AI415" i="33" s="1"/>
  <c r="AI416" i="33" s="1"/>
  <c r="AI417" i="33" s="1"/>
  <c r="AI418" i="33" s="1"/>
  <c r="AI419" i="33" s="1"/>
  <c r="AI420" i="33" s="1"/>
  <c r="AI421" i="33" s="1"/>
  <c r="AI422" i="33" s="1"/>
  <c r="AI423" i="33" s="1"/>
  <c r="AI424" i="33" s="1"/>
  <c r="AI425" i="33" s="1"/>
  <c r="AI426" i="33" s="1"/>
  <c r="AI427" i="33" s="1"/>
  <c r="AI428" i="33" s="1"/>
  <c r="AI429" i="33" s="1"/>
  <c r="AI430" i="33" s="1"/>
  <c r="AI431" i="33" s="1"/>
  <c r="AI432" i="33" s="1"/>
  <c r="AI433" i="33" s="1"/>
  <c r="AI434" i="33" s="1"/>
  <c r="AI435" i="33" s="1"/>
  <c r="AI436" i="33" s="1"/>
  <c r="AI437" i="33" s="1"/>
  <c r="AI438" i="33" s="1"/>
  <c r="AI439" i="33" s="1"/>
  <c r="AI440" i="33" s="1"/>
  <c r="AI441" i="33" s="1"/>
  <c r="AI442" i="33" s="1"/>
  <c r="AI443" i="33" s="1"/>
  <c r="AI444" i="33" s="1"/>
  <c r="AI445" i="33" s="1"/>
  <c r="AI446" i="33" s="1"/>
  <c r="AI447" i="33" s="1"/>
  <c r="AI448" i="33" s="1"/>
  <c r="AI449" i="33" s="1"/>
  <c r="AI450" i="33" s="1"/>
  <c r="AI451" i="33" s="1"/>
  <c r="AI452" i="33" s="1"/>
  <c r="AI453" i="33" s="1"/>
  <c r="AI454" i="33" s="1"/>
  <c r="AI455" i="33" s="1"/>
  <c r="AI456" i="33" s="1"/>
  <c r="AI457" i="33" s="1"/>
  <c r="AI458" i="33" s="1"/>
  <c r="AI459" i="33" s="1"/>
  <c r="AI460" i="33" s="1"/>
  <c r="AI461" i="33" s="1"/>
  <c r="AI462" i="33" s="1"/>
  <c r="AI463" i="33" s="1"/>
  <c r="AI464" i="33" s="1"/>
  <c r="AI465" i="33" s="1"/>
  <c r="AI466" i="33" s="1"/>
  <c r="AI467" i="33" s="1"/>
  <c r="AI468" i="33" s="1"/>
  <c r="AI469" i="33" s="1"/>
  <c r="AI470" i="33" s="1"/>
  <c r="AI471" i="33" s="1"/>
  <c r="AI472" i="33" s="1"/>
  <c r="AI473" i="33" s="1"/>
  <c r="AI474" i="33" s="1"/>
  <c r="AI475" i="33" s="1"/>
  <c r="AI476" i="33" s="1"/>
  <c r="AI477" i="33" s="1"/>
  <c r="AI478" i="33" s="1"/>
  <c r="AI479" i="33" s="1"/>
  <c r="AI480" i="33" s="1"/>
  <c r="AI481" i="33" s="1"/>
  <c r="AI482" i="33" s="1"/>
  <c r="AI483" i="33" s="1"/>
  <c r="AI484" i="33" s="1"/>
  <c r="AI485" i="33" s="1"/>
  <c r="AI486" i="33" s="1"/>
  <c r="AI487" i="33" s="1"/>
  <c r="AI488" i="33" s="1"/>
  <c r="AI489" i="33" s="1"/>
  <c r="AI490" i="33" s="1"/>
  <c r="AI491" i="33" s="1"/>
  <c r="AI492" i="33" s="1"/>
  <c r="AI493" i="33" s="1"/>
  <c r="AI494" i="33" s="1"/>
  <c r="AI495" i="33" s="1"/>
  <c r="AI496" i="33" s="1"/>
  <c r="AI497" i="33" s="1"/>
  <c r="AI498" i="33" s="1"/>
  <c r="AI499" i="33" s="1"/>
  <c r="AI500" i="33" s="1"/>
  <c r="AI501" i="33" s="1"/>
  <c r="AI502" i="33" s="1"/>
  <c r="AI503" i="33" s="1"/>
  <c r="AI504" i="33" s="1"/>
  <c r="AI505" i="33" s="1"/>
  <c r="AI506" i="33" s="1"/>
  <c r="AI507" i="33" s="1"/>
  <c r="AI508" i="33" s="1"/>
  <c r="AI509" i="33" s="1"/>
  <c r="AI510" i="33" s="1"/>
  <c r="AI511" i="33" s="1"/>
  <c r="AI512" i="33" s="1"/>
  <c r="AI513" i="33" s="1"/>
  <c r="AI514" i="33" s="1"/>
  <c r="AI515" i="33" s="1"/>
  <c r="AI516" i="33" s="1"/>
  <c r="AI517" i="33" s="1"/>
  <c r="AI518" i="33" s="1"/>
  <c r="AI519" i="33" s="1"/>
  <c r="AI520" i="33" s="1"/>
  <c r="AI521" i="33" s="1"/>
  <c r="AI522" i="33" s="1"/>
  <c r="AI523" i="33" s="1"/>
  <c r="AI524" i="33" s="1"/>
  <c r="AI525" i="33" s="1"/>
  <c r="AI526" i="33" s="1"/>
  <c r="AI527" i="33" s="1"/>
  <c r="AI528" i="33" s="1"/>
  <c r="AI529" i="33" s="1"/>
  <c r="AI530" i="33" s="1"/>
  <c r="AI531" i="33" s="1"/>
  <c r="AI532" i="33" s="1"/>
  <c r="AI533" i="33" s="1"/>
  <c r="AI534" i="33" s="1"/>
  <c r="AI535" i="33" s="1"/>
  <c r="AI536" i="33" s="1"/>
  <c r="AI537" i="33" s="1"/>
  <c r="AI538" i="33" s="1"/>
  <c r="AI539" i="33" s="1"/>
  <c r="AI540" i="33" s="1"/>
  <c r="AI541" i="33" s="1"/>
  <c r="AI542" i="33" s="1"/>
  <c r="AI543" i="33" s="1"/>
  <c r="AI544" i="33" s="1"/>
  <c r="AI545" i="33" s="1"/>
  <c r="AI546" i="33" s="1"/>
  <c r="AI547" i="33" s="1"/>
  <c r="AI548" i="33" s="1"/>
  <c r="AI549" i="33" s="1"/>
  <c r="AI550" i="33" s="1"/>
  <c r="AI551" i="33" s="1"/>
  <c r="AI552" i="33" s="1"/>
  <c r="AI553" i="33" s="1"/>
  <c r="AI554" i="33" s="1"/>
  <c r="AI555" i="33" s="1"/>
  <c r="AI556" i="33" s="1"/>
  <c r="AI557" i="33" s="1"/>
  <c r="AI558" i="33" s="1"/>
  <c r="AI559" i="33" s="1"/>
  <c r="AI560" i="33" s="1"/>
  <c r="AI561" i="33" s="1"/>
  <c r="AI562" i="33" s="1"/>
  <c r="AI563" i="33" s="1"/>
  <c r="AI564" i="33" s="1"/>
  <c r="AI565" i="33" s="1"/>
  <c r="AI566" i="33" s="1"/>
  <c r="AI567" i="33" s="1"/>
  <c r="AI568" i="33" s="1"/>
  <c r="AI569" i="33" s="1"/>
  <c r="AI570" i="33" s="1"/>
  <c r="AI571" i="33" s="1"/>
  <c r="AI572" i="33" s="1"/>
  <c r="AI573" i="33" s="1"/>
  <c r="AI574" i="33" s="1"/>
  <c r="AI575" i="33" s="1"/>
  <c r="AI576" i="33" s="1"/>
  <c r="AI577" i="33" s="1"/>
  <c r="AI578" i="33" s="1"/>
  <c r="AI579" i="33" s="1"/>
  <c r="AI580" i="33" s="1"/>
  <c r="AI581" i="33" s="1"/>
  <c r="AI582" i="33" s="1"/>
  <c r="AI583" i="33" s="1"/>
  <c r="AI584" i="33" s="1"/>
  <c r="AI585" i="33" s="1"/>
  <c r="AI586" i="33" s="1"/>
  <c r="AI587" i="33" s="1"/>
  <c r="AI588" i="33" s="1"/>
  <c r="AI589" i="33" s="1"/>
  <c r="AI590" i="33" s="1"/>
  <c r="AI591" i="33" s="1"/>
  <c r="AI592" i="33" s="1"/>
  <c r="AI593" i="33" s="1"/>
  <c r="AI594" i="33" s="1"/>
  <c r="AI595" i="33" s="1"/>
  <c r="AI596" i="33" s="1"/>
  <c r="AI597" i="33" s="1"/>
  <c r="AI598" i="33" s="1"/>
  <c r="AI599" i="33" s="1"/>
  <c r="AI600" i="33" s="1"/>
  <c r="AI601" i="33" s="1"/>
  <c r="AI602" i="33" s="1"/>
  <c r="AI603" i="33" s="1"/>
  <c r="AI604" i="33" s="1"/>
  <c r="AI605" i="33" s="1"/>
  <c r="AI606" i="33" s="1"/>
  <c r="AI607" i="33" s="1"/>
  <c r="AI608" i="33" s="1"/>
  <c r="AI609" i="33" s="1"/>
  <c r="AI610" i="33" s="1"/>
  <c r="AI611" i="33" s="1"/>
  <c r="AI612" i="33" s="1"/>
  <c r="AI613" i="33" s="1"/>
  <c r="AI614" i="33" s="1"/>
  <c r="AI615" i="33" s="1"/>
  <c r="AI616" i="33" s="1"/>
  <c r="AI617" i="33" s="1"/>
  <c r="AI618" i="33" s="1"/>
  <c r="AI619" i="33" s="1"/>
  <c r="AI620" i="33" s="1"/>
  <c r="AI621" i="33" s="1"/>
  <c r="AI622" i="33" s="1"/>
  <c r="AI623" i="33" s="1"/>
  <c r="AI624" i="33" s="1"/>
  <c r="AI625" i="33" s="1"/>
  <c r="AI626" i="33" s="1"/>
  <c r="AI627" i="33" s="1"/>
  <c r="AI628" i="33" s="1"/>
  <c r="AI629" i="33" s="1"/>
  <c r="AI630" i="33" s="1"/>
  <c r="AI631" i="33" s="1"/>
  <c r="AI632" i="33" s="1"/>
  <c r="AI633" i="33" s="1"/>
  <c r="AI634" i="33" s="1"/>
  <c r="AI635" i="33" s="1"/>
  <c r="AI636" i="33" s="1"/>
  <c r="AI637" i="33" s="1"/>
  <c r="AI638" i="33" s="1"/>
  <c r="AI639" i="33" s="1"/>
  <c r="AI640" i="33" s="1"/>
  <c r="AI641" i="33" s="1"/>
  <c r="AI642" i="33" s="1"/>
  <c r="AI643" i="33" s="1"/>
  <c r="AI644" i="33" s="1"/>
  <c r="AI645" i="33" s="1"/>
  <c r="AI646" i="33" s="1"/>
  <c r="AI647" i="33" s="1"/>
  <c r="AI648" i="33" s="1"/>
  <c r="AI649" i="33" s="1"/>
  <c r="AI650" i="33" s="1"/>
  <c r="AI651" i="33" s="1"/>
  <c r="AI652" i="33" s="1"/>
  <c r="AI653" i="33" s="1"/>
  <c r="AI654" i="33" s="1"/>
  <c r="AI655" i="33" s="1"/>
  <c r="AI656" i="33" s="1"/>
  <c r="AI657" i="33" s="1"/>
  <c r="AI658" i="33" s="1"/>
  <c r="AI659" i="33" s="1"/>
  <c r="AI660" i="33" s="1"/>
  <c r="AI661" i="33" s="1"/>
  <c r="AI662" i="33" s="1"/>
  <c r="AI663" i="33" s="1"/>
  <c r="AI664" i="33" s="1"/>
  <c r="AI665" i="33" s="1"/>
  <c r="AI666" i="33" s="1"/>
  <c r="AI667" i="33" s="1"/>
  <c r="AI668" i="33" s="1"/>
  <c r="AI669" i="33" s="1"/>
  <c r="AI670" i="33" s="1"/>
  <c r="AI671" i="33" s="1"/>
  <c r="AI672" i="33" s="1"/>
  <c r="AI673" i="33" s="1"/>
  <c r="AI674" i="33" s="1"/>
  <c r="AI675" i="33" s="1"/>
  <c r="AI676" i="33" s="1"/>
  <c r="AI677" i="33" s="1"/>
  <c r="AI678" i="33" s="1"/>
  <c r="AI679" i="33" s="1"/>
  <c r="AI680" i="33" s="1"/>
  <c r="AI681" i="33" s="1"/>
  <c r="AI682" i="33" s="1"/>
  <c r="AI683" i="33" s="1"/>
  <c r="AI684" i="33" s="1"/>
  <c r="AI685" i="33" s="1"/>
  <c r="AI686" i="33" s="1"/>
  <c r="AI687" i="33" s="1"/>
  <c r="AI688" i="33" s="1"/>
  <c r="AI689" i="33" s="1"/>
  <c r="AI690" i="33" s="1"/>
  <c r="AI691" i="33" s="1"/>
  <c r="AI692" i="33" s="1"/>
  <c r="AI693" i="33" s="1"/>
  <c r="AI694" i="33" s="1"/>
  <c r="AI695" i="33" s="1"/>
  <c r="AI696" i="33" s="1"/>
  <c r="AI697" i="33" s="1"/>
  <c r="AI698" i="33" s="1"/>
  <c r="AI699" i="33" s="1"/>
  <c r="AI700" i="33" s="1"/>
  <c r="AI701" i="33" s="1"/>
  <c r="AI702" i="33" s="1"/>
  <c r="AI703" i="33" s="1"/>
  <c r="AI704" i="33" s="1"/>
  <c r="AI705" i="33" s="1"/>
  <c r="AI706" i="33" s="1"/>
  <c r="AI707" i="33" s="1"/>
  <c r="AI708" i="33" s="1"/>
  <c r="AI709" i="33" s="1"/>
  <c r="AI710" i="33" s="1"/>
  <c r="AI711" i="33" s="1"/>
  <c r="AI712" i="33" s="1"/>
  <c r="AI713" i="33" s="1"/>
  <c r="AI714" i="33" s="1"/>
  <c r="AI715" i="33" s="1"/>
  <c r="AI716" i="33" s="1"/>
  <c r="AI717" i="33" s="1"/>
  <c r="AI718" i="33" s="1"/>
  <c r="AI719" i="33" s="1"/>
  <c r="AI720" i="33" s="1"/>
  <c r="AI721" i="33" s="1"/>
  <c r="AI722" i="33" s="1"/>
  <c r="AI723" i="33" s="1"/>
  <c r="AI724" i="33" s="1"/>
  <c r="AI725" i="33" s="1"/>
  <c r="AI726" i="33" s="1"/>
  <c r="AI727" i="33" s="1"/>
  <c r="AI728" i="33" s="1"/>
  <c r="AI729" i="33" s="1"/>
  <c r="AI730" i="33" s="1"/>
  <c r="AI731" i="33" s="1"/>
  <c r="AI732" i="33" s="1"/>
  <c r="AI733" i="33" s="1"/>
  <c r="AI734" i="33" s="1"/>
  <c r="AI735" i="33" s="1"/>
  <c r="AI736" i="33" s="1"/>
  <c r="AI737" i="33" s="1"/>
  <c r="AI738" i="33" s="1"/>
  <c r="AI739" i="33" s="1"/>
  <c r="AI740" i="33" s="1"/>
  <c r="AI741" i="33" s="1"/>
  <c r="AI742" i="33" s="1"/>
  <c r="AI743" i="33" s="1"/>
  <c r="AI744" i="33" s="1"/>
  <c r="AI745" i="33" s="1"/>
  <c r="AI746" i="33" s="1"/>
  <c r="AI747" i="33" s="1"/>
  <c r="AI748" i="33" s="1"/>
  <c r="AI749" i="33" s="1"/>
  <c r="AI750" i="33" s="1"/>
  <c r="AI751" i="33" s="1"/>
  <c r="AI752" i="33" s="1"/>
  <c r="AI753" i="33" s="1"/>
  <c r="AI754" i="33" s="1"/>
  <c r="AI755" i="33" s="1"/>
  <c r="AI756" i="33" s="1"/>
  <c r="AI757" i="33" s="1"/>
  <c r="AI758" i="33" s="1"/>
  <c r="AI759" i="33" s="1"/>
  <c r="AI760" i="33" s="1"/>
  <c r="AI761" i="33" s="1"/>
  <c r="AI762" i="33" s="1"/>
  <c r="AI763" i="33" s="1"/>
  <c r="AI764" i="33" s="1"/>
  <c r="AI765" i="33" s="1"/>
  <c r="AI766" i="33" s="1"/>
  <c r="AI767" i="33" s="1"/>
  <c r="AI768" i="33" s="1"/>
  <c r="AI769" i="33" s="1"/>
  <c r="AI770" i="33" s="1"/>
  <c r="AI771" i="33" s="1"/>
  <c r="AI772" i="33" s="1"/>
  <c r="AI773" i="33" s="1"/>
  <c r="AI774" i="33" s="1"/>
  <c r="AI775" i="33" s="1"/>
  <c r="AI776" i="33" s="1"/>
  <c r="AI777" i="33" s="1"/>
  <c r="AI778" i="33" s="1"/>
  <c r="AI779" i="33" s="1"/>
  <c r="AI780" i="33" s="1"/>
  <c r="AI781" i="33" s="1"/>
  <c r="AI782" i="33" s="1"/>
  <c r="AI783" i="33" s="1"/>
  <c r="AI784" i="33" s="1"/>
  <c r="AI785" i="33" s="1"/>
  <c r="AI786" i="33" s="1"/>
  <c r="AI787" i="33" s="1"/>
  <c r="AI788" i="33" s="1"/>
  <c r="AI789" i="33" s="1"/>
  <c r="AI790" i="33" s="1"/>
  <c r="AI791" i="33" s="1"/>
  <c r="AI792" i="33" s="1"/>
  <c r="AI793" i="33" s="1"/>
  <c r="AI794" i="33" s="1"/>
  <c r="AI795" i="33" s="1"/>
  <c r="AI796" i="33" s="1"/>
  <c r="AI797" i="33" s="1"/>
  <c r="AI798" i="33" s="1"/>
  <c r="AI799" i="33" s="1"/>
  <c r="AI800" i="33" s="1"/>
  <c r="AI801" i="33" s="1"/>
  <c r="AI802" i="33" s="1"/>
  <c r="AI803" i="33" s="1"/>
  <c r="AI804" i="33" s="1"/>
  <c r="AI805" i="33" s="1"/>
  <c r="AI806" i="33" s="1"/>
  <c r="AI807" i="33" s="1"/>
  <c r="AI808" i="33" s="1"/>
  <c r="AI809" i="33" s="1"/>
  <c r="AI810" i="33" s="1"/>
  <c r="AI811" i="33" s="1"/>
  <c r="AI812" i="33" s="1"/>
  <c r="AI813" i="33" s="1"/>
  <c r="AI814" i="33" s="1"/>
  <c r="AI815" i="33" s="1"/>
  <c r="AI816" i="33" s="1"/>
  <c r="AI817" i="33" s="1"/>
  <c r="AI818" i="33" s="1"/>
  <c r="AI819" i="33" s="1"/>
  <c r="AI820" i="33" s="1"/>
  <c r="AI821" i="33" s="1"/>
  <c r="AI822" i="33" s="1"/>
  <c r="AI823" i="33" s="1"/>
  <c r="AI824" i="33" s="1"/>
  <c r="AI825" i="33" s="1"/>
  <c r="AI826" i="33" s="1"/>
  <c r="AI827" i="33" s="1"/>
  <c r="AI828" i="33" s="1"/>
  <c r="AI829" i="33" s="1"/>
  <c r="AI830" i="33" s="1"/>
  <c r="AI831" i="33" s="1"/>
  <c r="AI832" i="33" s="1"/>
  <c r="AI833" i="33" s="1"/>
  <c r="AI834" i="33" s="1"/>
  <c r="AI835" i="33" s="1"/>
  <c r="AI836" i="33" s="1"/>
  <c r="AI837" i="33" s="1"/>
  <c r="AI838" i="33" s="1"/>
  <c r="AI839" i="33" s="1"/>
  <c r="AI840" i="33" s="1"/>
  <c r="AI841" i="33" s="1"/>
  <c r="AI842" i="33" s="1"/>
  <c r="AI843" i="33" s="1"/>
  <c r="AI844" i="33" s="1"/>
  <c r="AI845" i="33" s="1"/>
  <c r="AI846" i="33" s="1"/>
  <c r="AI847" i="33" s="1"/>
  <c r="AI848" i="33" s="1"/>
  <c r="AI849" i="33" s="1"/>
  <c r="AI850" i="33" s="1"/>
  <c r="AI851" i="33" s="1"/>
  <c r="AI852" i="33" s="1"/>
  <c r="AI853" i="33" s="1"/>
  <c r="AI854" i="33" s="1"/>
  <c r="AI855" i="33" s="1"/>
  <c r="AI856" i="33" s="1"/>
  <c r="AI857" i="33" s="1"/>
  <c r="AI858" i="33" s="1"/>
  <c r="AI859" i="33" s="1"/>
  <c r="AI860" i="33" s="1"/>
  <c r="AI861" i="33" s="1"/>
  <c r="AI862" i="33" s="1"/>
  <c r="AI863" i="33" s="1"/>
  <c r="AI864" i="33" s="1"/>
  <c r="AI865" i="33" s="1"/>
  <c r="AI866" i="33" s="1"/>
  <c r="AI867" i="33" s="1"/>
  <c r="AI868" i="33" s="1"/>
  <c r="AI869" i="33" s="1"/>
  <c r="AI870" i="33" s="1"/>
  <c r="AI871" i="33" s="1"/>
  <c r="AI872" i="33" s="1"/>
  <c r="AI873" i="33" s="1"/>
  <c r="AI874" i="33" s="1"/>
  <c r="AI875" i="33" s="1"/>
  <c r="AI876" i="33" s="1"/>
  <c r="AI877" i="33" s="1"/>
  <c r="AI878" i="33" s="1"/>
  <c r="AI879" i="33" s="1"/>
  <c r="AI880" i="33" s="1"/>
  <c r="AI881" i="33" s="1"/>
  <c r="AI882" i="33" s="1"/>
  <c r="AI883" i="33" s="1"/>
  <c r="AI884" i="33" s="1"/>
  <c r="AI885" i="33" s="1"/>
  <c r="AI886" i="33" s="1"/>
  <c r="AI887" i="33" s="1"/>
  <c r="AI888" i="33" s="1"/>
  <c r="AI889" i="33" s="1"/>
  <c r="AI890" i="33" s="1"/>
  <c r="AI891" i="33" s="1"/>
  <c r="AI892" i="33" s="1"/>
  <c r="AI893" i="33" s="1"/>
  <c r="AI894" i="33" s="1"/>
  <c r="AI895" i="33" s="1"/>
  <c r="AI896" i="33" s="1"/>
  <c r="AI897" i="33" s="1"/>
  <c r="AI898" i="33" s="1"/>
  <c r="AI899" i="33" s="1"/>
  <c r="AI900" i="33" s="1"/>
  <c r="AI901" i="33" s="1"/>
  <c r="AI902" i="33" s="1"/>
  <c r="AI903" i="33" s="1"/>
  <c r="AI904" i="33" s="1"/>
  <c r="AI905" i="33" s="1"/>
  <c r="AI906" i="33" s="1"/>
  <c r="AI907" i="33" s="1"/>
  <c r="AI908" i="33" s="1"/>
  <c r="AI909" i="33" s="1"/>
  <c r="AI910" i="33" s="1"/>
  <c r="AI911" i="33" s="1"/>
  <c r="AI912" i="33" s="1"/>
  <c r="AI913" i="33" s="1"/>
  <c r="AI914" i="33" s="1"/>
  <c r="AI915" i="33" s="1"/>
  <c r="AI916" i="33" s="1"/>
  <c r="AI917" i="33" s="1"/>
  <c r="AI918" i="33" s="1"/>
  <c r="AI919" i="33" s="1"/>
  <c r="AI920" i="33" s="1"/>
  <c r="AI921" i="33" s="1"/>
  <c r="AI922" i="33" s="1"/>
  <c r="AI923" i="33" s="1"/>
  <c r="AI924" i="33" s="1"/>
  <c r="AI925" i="33" s="1"/>
  <c r="AI926" i="33" s="1"/>
  <c r="AI927" i="33" s="1"/>
  <c r="AI928" i="33" s="1"/>
  <c r="AI929" i="33" s="1"/>
  <c r="AI930" i="33" s="1"/>
  <c r="AI931" i="33" s="1"/>
  <c r="AI932" i="33" s="1"/>
  <c r="AI933" i="33" s="1"/>
  <c r="AI934" i="33" s="1"/>
  <c r="AI935" i="33" s="1"/>
  <c r="AI936" i="33" s="1"/>
  <c r="AI937" i="33" s="1"/>
  <c r="AI938" i="33" s="1"/>
  <c r="AI939" i="33" s="1"/>
  <c r="AI940" i="33" s="1"/>
  <c r="AI941" i="33" s="1"/>
  <c r="AI942" i="33" s="1"/>
  <c r="AI943" i="33" s="1"/>
  <c r="AI944" i="33" s="1"/>
  <c r="AI945" i="33" s="1"/>
  <c r="AI946" i="33" s="1"/>
  <c r="AI947" i="33" s="1"/>
  <c r="AI948" i="33" s="1"/>
  <c r="AI949" i="33" s="1"/>
  <c r="AI950" i="33" s="1"/>
  <c r="AI951" i="33" s="1"/>
  <c r="AI952" i="33" s="1"/>
  <c r="AI953" i="33" s="1"/>
  <c r="AI954" i="33" s="1"/>
  <c r="AI955" i="33" s="1"/>
  <c r="AI956" i="33" s="1"/>
  <c r="AI957" i="33" s="1"/>
  <c r="AI958" i="33" s="1"/>
  <c r="AI959" i="33" s="1"/>
  <c r="AI960" i="33" s="1"/>
  <c r="AI961" i="33" s="1"/>
  <c r="AI962" i="33" s="1"/>
  <c r="AI963" i="33" s="1"/>
  <c r="AI964" i="33" s="1"/>
  <c r="AI965" i="33" s="1"/>
  <c r="AI966" i="33" s="1"/>
  <c r="AI967" i="33" s="1"/>
  <c r="AI968" i="33" s="1"/>
  <c r="AI969" i="33" s="1"/>
  <c r="AI970" i="33" s="1"/>
  <c r="AI971" i="33" s="1"/>
  <c r="AI972" i="33" s="1"/>
  <c r="AI973" i="33" s="1"/>
  <c r="AI974" i="33" s="1"/>
  <c r="AI975" i="33" s="1"/>
  <c r="AI976" i="33" s="1"/>
  <c r="AI977" i="33" s="1"/>
  <c r="AI978" i="33" s="1"/>
  <c r="AI979" i="33" s="1"/>
  <c r="AI980" i="33" s="1"/>
  <c r="AI981" i="33" s="1"/>
  <c r="AI982" i="33" s="1"/>
  <c r="AI983" i="33" s="1"/>
  <c r="AI984" i="33" s="1"/>
  <c r="AI985" i="33" s="1"/>
  <c r="AI986" i="33" s="1"/>
  <c r="AI987" i="33" s="1"/>
  <c r="AI988" i="33" s="1"/>
  <c r="AI989" i="33" s="1"/>
  <c r="AI990" i="33" s="1"/>
  <c r="AI991" i="33" s="1"/>
  <c r="AI992" i="33" s="1"/>
  <c r="AI993" i="33" s="1"/>
  <c r="AI994" i="33" s="1"/>
  <c r="AI995" i="33" s="1"/>
  <c r="AI996" i="33" s="1"/>
  <c r="AI997" i="33" s="1"/>
  <c r="AI998" i="33" s="1"/>
  <c r="AI999" i="33" s="1"/>
  <c r="AI1000" i="33" s="1"/>
  <c r="AI1001" i="33" s="1"/>
  <c r="AI1002" i="33" s="1"/>
  <c r="AI1003" i="33" s="1"/>
  <c r="AI1004" i="33" s="1"/>
  <c r="AI1005" i="33" s="1"/>
  <c r="AI1006" i="33" s="1"/>
  <c r="AI1007" i="33" s="1"/>
  <c r="AI1008" i="33" s="1"/>
  <c r="AI1009" i="33" s="1"/>
  <c r="AI1010" i="33" s="1"/>
  <c r="AI1011" i="33" s="1"/>
  <c r="AI1012" i="33" s="1"/>
  <c r="AI1013" i="33" s="1"/>
  <c r="AI1014" i="33" s="1"/>
  <c r="AI1015" i="33" s="1"/>
  <c r="AI1016" i="33" s="1"/>
  <c r="AI1017" i="33" s="1"/>
  <c r="AI1018" i="33" s="1"/>
  <c r="AI1019" i="33" s="1"/>
  <c r="AI1020" i="33" s="1"/>
  <c r="AI1021" i="33" s="1"/>
  <c r="AI1022" i="33" s="1"/>
  <c r="AI1023" i="33" s="1"/>
  <c r="AI1024" i="33" s="1"/>
  <c r="AI1025" i="33" s="1"/>
  <c r="AI1026" i="33" s="1"/>
  <c r="AI1027" i="33" s="1"/>
  <c r="AI1028" i="33" s="1"/>
  <c r="AI1029" i="33" s="1"/>
  <c r="AI1030" i="33" s="1"/>
  <c r="AI1031" i="33" s="1"/>
  <c r="AI1032" i="33" s="1"/>
  <c r="AI1033" i="33" s="1"/>
  <c r="AI1034" i="33" s="1"/>
  <c r="AI1035" i="33" s="1"/>
  <c r="AI1036" i="33" s="1"/>
  <c r="AI1037" i="33" s="1"/>
  <c r="AI1038" i="33" s="1"/>
  <c r="AI1039" i="33" s="1"/>
  <c r="AI1040" i="33" s="1"/>
  <c r="AI1041" i="33" s="1"/>
  <c r="AI1042" i="33" s="1"/>
  <c r="AI1043" i="33" s="1"/>
  <c r="AI1044" i="33" s="1"/>
  <c r="AI1045" i="33" s="1"/>
  <c r="AI1046" i="33" s="1"/>
  <c r="AI1047" i="33" s="1"/>
  <c r="AI1048" i="33" s="1"/>
  <c r="AI1049" i="33" s="1"/>
  <c r="AI1050" i="33" s="1"/>
  <c r="AI1051" i="33" s="1"/>
  <c r="AI1052" i="33" s="1"/>
  <c r="AI1053" i="33" s="1"/>
  <c r="AI1054" i="33" s="1"/>
  <c r="AI1055" i="33" s="1"/>
  <c r="AI1056" i="33" s="1"/>
  <c r="AI1057" i="33" s="1"/>
  <c r="AI1058" i="33" s="1"/>
  <c r="AI1059" i="33" s="1"/>
  <c r="AI1060" i="33" s="1"/>
  <c r="AI1061" i="33" s="1"/>
  <c r="AI1062" i="33" s="1"/>
  <c r="AI1063" i="33" s="1"/>
  <c r="AI1064" i="33" s="1"/>
  <c r="AI1065" i="33" s="1"/>
  <c r="AI1066" i="33" s="1"/>
  <c r="AI1067" i="33" s="1"/>
  <c r="AI1068" i="33" s="1"/>
  <c r="AI1069" i="33" s="1"/>
  <c r="AI1070" i="33" s="1"/>
  <c r="AI1071" i="33" s="1"/>
  <c r="AI1072" i="33" s="1"/>
  <c r="AI1073" i="33" s="1"/>
  <c r="AI1074" i="33" s="1"/>
  <c r="AI1075" i="33" s="1"/>
  <c r="AI1076" i="33" s="1"/>
  <c r="AI1077" i="33" s="1"/>
  <c r="AI1078" i="33" s="1"/>
  <c r="AI1079" i="33" s="1"/>
  <c r="AI1080" i="33" s="1"/>
  <c r="AI1081" i="33" s="1"/>
  <c r="AI1082" i="33" s="1"/>
  <c r="AI1083" i="33" s="1"/>
  <c r="AI1084" i="33" s="1"/>
  <c r="AI1085" i="33" s="1"/>
  <c r="AI1086" i="33" s="1"/>
  <c r="AI1087" i="33" s="1"/>
  <c r="AI1088" i="33" s="1"/>
  <c r="AI1089" i="33" s="1"/>
  <c r="AI1090" i="33" s="1"/>
  <c r="AI1091" i="33" s="1"/>
  <c r="AI1092" i="33" s="1"/>
  <c r="AI1093" i="33" s="1"/>
  <c r="AI1094" i="33" s="1"/>
  <c r="AI1095" i="33" s="1"/>
  <c r="AI1096" i="33" s="1"/>
  <c r="AI1097" i="33" s="1"/>
  <c r="AI1098" i="33" s="1"/>
  <c r="AI1099" i="33" s="1"/>
  <c r="AI1100" i="33" s="1"/>
  <c r="AI1101" i="33" s="1"/>
  <c r="AI1102" i="33" s="1"/>
  <c r="AI1103" i="33" s="1"/>
  <c r="AI1104" i="33" s="1"/>
  <c r="AI1105" i="33" s="1"/>
  <c r="AI1106" i="33" s="1"/>
  <c r="AI1107" i="33" s="1"/>
  <c r="AI1108" i="33" s="1"/>
  <c r="AI1109" i="33" s="1"/>
  <c r="AI1110" i="33" s="1"/>
  <c r="AI1111" i="33" s="1"/>
  <c r="AI1112" i="33" s="1"/>
  <c r="AI1113" i="33" s="1"/>
  <c r="AI1114" i="33" s="1"/>
  <c r="AI1115" i="33" s="1"/>
  <c r="AI1116" i="33" s="1"/>
  <c r="AI1117" i="33" s="1"/>
  <c r="AI1118" i="33" s="1"/>
  <c r="AI1119" i="33" s="1"/>
  <c r="AI1120" i="33" s="1"/>
  <c r="AI1121" i="33" s="1"/>
  <c r="AI1122" i="33" s="1"/>
  <c r="AI1123" i="33" s="1"/>
  <c r="AI1124" i="33" s="1"/>
  <c r="AI1125" i="33" s="1"/>
  <c r="AI1126" i="33" s="1"/>
  <c r="AI1127" i="33" s="1"/>
  <c r="AI1128" i="33" s="1"/>
  <c r="AI1129" i="33" s="1"/>
  <c r="AI1130" i="33" s="1"/>
  <c r="AI1131" i="33" s="1"/>
  <c r="AI1132" i="33" s="1"/>
  <c r="AI1133" i="33" s="1"/>
  <c r="AI1134" i="33" s="1"/>
  <c r="AI1135" i="33" s="1"/>
  <c r="AI1136" i="33" s="1"/>
  <c r="AI1137" i="33" s="1"/>
  <c r="AI1138" i="33" s="1"/>
  <c r="AI1139" i="33" s="1"/>
  <c r="AI1140" i="33" s="1"/>
  <c r="AI1141" i="33" s="1"/>
  <c r="AI1142" i="33" s="1"/>
  <c r="AI1143" i="33" s="1"/>
  <c r="AI1144" i="33" s="1"/>
  <c r="AI1145" i="33" s="1"/>
  <c r="AI1146" i="33" s="1"/>
  <c r="AI1147" i="33" s="1"/>
  <c r="AI1148" i="33" s="1"/>
  <c r="AI1149" i="33" s="1"/>
  <c r="AI1150" i="33" s="1"/>
  <c r="AI1151" i="33" s="1"/>
  <c r="AI1152" i="33" s="1"/>
  <c r="AI1153" i="33" s="1"/>
  <c r="AI1154" i="33" s="1"/>
  <c r="AI1155" i="33" s="1"/>
  <c r="AI1156" i="33" s="1"/>
  <c r="AI1157" i="33" s="1"/>
  <c r="AI1158" i="33" s="1"/>
  <c r="AI1159" i="33" s="1"/>
  <c r="AI1160" i="33" s="1"/>
  <c r="AI1161" i="33" s="1"/>
  <c r="AI1162" i="33" s="1"/>
  <c r="AI1163" i="33" s="1"/>
  <c r="AI1164" i="33" s="1"/>
  <c r="AI1165" i="33" s="1"/>
  <c r="AI1166" i="33" s="1"/>
  <c r="AI1167" i="33" s="1"/>
  <c r="AI1168" i="33" s="1"/>
  <c r="AI1169" i="33" s="1"/>
  <c r="AI1170" i="33" s="1"/>
  <c r="AI1171" i="33" s="1"/>
  <c r="AI1172" i="33" s="1"/>
  <c r="AI1173" i="33" s="1"/>
  <c r="AI1174" i="33" s="1"/>
  <c r="AI1175" i="33" s="1"/>
  <c r="AI1176" i="33" s="1"/>
  <c r="AI1177" i="33" s="1"/>
  <c r="AI1178" i="33" s="1"/>
  <c r="AI1179" i="33" s="1"/>
  <c r="AI1180" i="33" s="1"/>
  <c r="AI1181" i="33" s="1"/>
  <c r="AI1182" i="33" s="1"/>
  <c r="AI1183" i="33" s="1"/>
  <c r="AI1184" i="33" s="1"/>
  <c r="AI1185" i="33" s="1"/>
  <c r="AI1186" i="33" s="1"/>
  <c r="AI1187" i="33" s="1"/>
  <c r="AI1188" i="33" s="1"/>
  <c r="AI1189" i="33" s="1"/>
  <c r="AI1190" i="33" s="1"/>
  <c r="AI1191" i="33" s="1"/>
  <c r="AI1192" i="33" s="1"/>
  <c r="AI1193" i="33" s="1"/>
  <c r="AI1194" i="33" s="1"/>
  <c r="AI1195" i="33" s="1"/>
  <c r="AI1196" i="33" s="1"/>
  <c r="AI1197" i="33" s="1"/>
  <c r="AI1198" i="33" s="1"/>
  <c r="AI1199" i="33" s="1"/>
  <c r="AI1200" i="33" s="1"/>
  <c r="AI1201" i="33" s="1"/>
  <c r="AI1202" i="33" s="1"/>
  <c r="AI1203" i="33" s="1"/>
  <c r="AI1204" i="33" s="1"/>
  <c r="AI1205" i="33" s="1"/>
  <c r="AI1206" i="33" s="1"/>
  <c r="BL9" i="1"/>
  <c r="ES208" i="1"/>
  <c r="ER208" i="1"/>
  <c r="EW207" i="1"/>
  <c r="EQ207" i="1"/>
  <c r="DI210" i="1"/>
  <c r="EV210" i="1" s="1"/>
  <c r="DD207" i="1"/>
  <c r="DE206" i="1"/>
  <c r="DX207" i="1"/>
  <c r="DT205" i="1"/>
  <c r="AI10" i="33"/>
  <c r="ES207" i="1" l="1"/>
  <c r="ER207" i="1"/>
  <c r="EW206" i="1"/>
  <c r="EQ206" i="1"/>
  <c r="DD206" i="1"/>
  <c r="DI209" i="1"/>
  <c r="EV209" i="1" s="1"/>
  <c r="DE205" i="1"/>
  <c r="DX206" i="1"/>
  <c r="DT204" i="1"/>
  <c r="AI9" i="33"/>
  <c r="AJ9" i="33" s="1"/>
  <c r="ES206" i="1" l="1"/>
  <c r="ER206" i="1"/>
  <c r="EW205" i="1"/>
  <c r="EQ205" i="1"/>
  <c r="DI208" i="1"/>
  <c r="EV208" i="1" s="1"/>
  <c r="DD205" i="1"/>
  <c r="DE204" i="1"/>
  <c r="DX205" i="1"/>
  <c r="DT203" i="1"/>
  <c r="AI8" i="33"/>
  <c r="ES205" i="1" l="1"/>
  <c r="ER205" i="1"/>
  <c r="EW204" i="1"/>
  <c r="EQ204" i="1"/>
  <c r="DD204" i="1"/>
  <c r="DI207" i="1"/>
  <c r="EV207" i="1" s="1"/>
  <c r="DE203" i="1"/>
  <c r="DX204" i="1"/>
  <c r="DT202" i="1"/>
  <c r="BL11" i="1"/>
  <c r="AI7" i="33"/>
  <c r="AJ8" i="33" s="1"/>
  <c r="BL10" i="1" l="1"/>
  <c r="ES204" i="1"/>
  <c r="ER204" i="1"/>
  <c r="EW203" i="1"/>
  <c r="EQ203" i="1"/>
  <c r="DI206" i="1"/>
  <c r="EV206" i="1" s="1"/>
  <c r="DD203" i="1"/>
  <c r="DE202" i="1"/>
  <c r="DX203" i="1"/>
  <c r="DT201" i="1"/>
  <c r="BM11" i="1"/>
  <c r="BN11" i="1" s="1"/>
  <c r="BO11" i="1" s="1"/>
  <c r="CN11" i="1" s="1"/>
  <c r="AI6" i="33"/>
  <c r="AJ7" i="33" l="1"/>
  <c r="BL8" i="1"/>
  <c r="BM8" i="1" s="1"/>
  <c r="BN8" i="1" s="1"/>
  <c r="BO8" i="1" s="1"/>
  <c r="AJ6" i="33"/>
  <c r="BL12" i="1"/>
  <c r="BM10" i="1"/>
  <c r="BN10" i="1" s="1"/>
  <c r="BO10" i="1" s="1"/>
  <c r="CN10" i="1" s="1"/>
  <c r="ES203" i="1"/>
  <c r="ER203" i="1"/>
  <c r="EW202" i="1"/>
  <c r="EQ202" i="1"/>
  <c r="DD202" i="1"/>
  <c r="DI205" i="1"/>
  <c r="EV205" i="1" s="1"/>
  <c r="DE201" i="1"/>
  <c r="DX202" i="1"/>
  <c r="DT200" i="1"/>
  <c r="BL13" i="1"/>
  <c r="BM9" i="1" l="1"/>
  <c r="BN9" i="1" s="1"/>
  <c r="BO9" i="1" s="1"/>
  <c r="CN9" i="1" s="1"/>
  <c r="BM12" i="1"/>
  <c r="BN12" i="1" s="1"/>
  <c r="BO12" i="1" s="1"/>
  <c r="CN12" i="1" s="1"/>
  <c r="CN8" i="1"/>
  <c r="ES202" i="1"/>
  <c r="ER202" i="1"/>
  <c r="EW201" i="1"/>
  <c r="EQ201" i="1"/>
  <c r="DI204" i="1"/>
  <c r="EV204" i="1" s="1"/>
  <c r="DD201" i="1"/>
  <c r="DE200" i="1"/>
  <c r="DX201" i="1"/>
  <c r="DT199" i="1"/>
  <c r="BM13" i="1"/>
  <c r="BN13" i="1" s="1"/>
  <c r="BO13" i="1" s="1"/>
  <c r="CN13" i="1" s="1"/>
  <c r="BL14" i="1"/>
  <c r="EP8" i="1" l="1"/>
  <c r="ES201" i="1"/>
  <c r="ER201" i="1"/>
  <c r="EW200" i="1"/>
  <c r="EQ200" i="1"/>
  <c r="DD200" i="1"/>
  <c r="DI203" i="1"/>
  <c r="EV203" i="1" s="1"/>
  <c r="DE199" i="1"/>
  <c r="DX200" i="1"/>
  <c r="DT198" i="1"/>
  <c r="BL15" i="1"/>
  <c r="BM14" i="1"/>
  <c r="BN14" i="1" s="1"/>
  <c r="BO14" i="1" s="1"/>
  <c r="CN14" i="1" l="1"/>
  <c r="ES200" i="1"/>
  <c r="ER200" i="1"/>
  <c r="EW199" i="1"/>
  <c r="EQ199" i="1"/>
  <c r="DI202" i="1"/>
  <c r="EV202" i="1" s="1"/>
  <c r="DD199" i="1"/>
  <c r="DE198" i="1"/>
  <c r="DX199" i="1"/>
  <c r="DT197" i="1"/>
  <c r="BL16" i="1"/>
  <c r="BM15" i="1"/>
  <c r="BN15" i="1" s="1"/>
  <c r="BO15" i="1" s="1"/>
  <c r="CN15" i="1" s="1"/>
  <c r="ES199" i="1" l="1"/>
  <c r="ER199" i="1"/>
  <c r="EW198" i="1"/>
  <c r="EQ198" i="1"/>
  <c r="DD198" i="1"/>
  <c r="DI201" i="1"/>
  <c r="EV201" i="1" s="1"/>
  <c r="DE197" i="1"/>
  <c r="DX198" i="1"/>
  <c r="DT196" i="1"/>
  <c r="BL17" i="1"/>
  <c r="BM16" i="1"/>
  <c r="BN16" i="1" s="1"/>
  <c r="BO16" i="1" s="1"/>
  <c r="CN16" i="1" s="1"/>
  <c r="ES198" i="1" l="1"/>
  <c r="ER198" i="1"/>
  <c r="EW197" i="1"/>
  <c r="EQ197" i="1"/>
  <c r="DI200" i="1"/>
  <c r="EV200" i="1" s="1"/>
  <c r="DD197" i="1"/>
  <c r="DE196" i="1"/>
  <c r="DX197" i="1"/>
  <c r="DT195" i="1"/>
  <c r="BL18" i="1"/>
  <c r="BM17" i="1"/>
  <c r="BN17" i="1" s="1"/>
  <c r="BO17" i="1" s="1"/>
  <c r="CN17" i="1" l="1"/>
  <c r="ES197" i="1"/>
  <c r="ER197" i="1"/>
  <c r="EW196" i="1"/>
  <c r="EQ196" i="1"/>
  <c r="DD196" i="1"/>
  <c r="DI199" i="1"/>
  <c r="EV199" i="1" s="1"/>
  <c r="DE195" i="1"/>
  <c r="DX196" i="1"/>
  <c r="DT194" i="1"/>
  <c r="BM18" i="1"/>
  <c r="BN18" i="1" s="1"/>
  <c r="BO18" i="1" s="1"/>
  <c r="CN18" i="1" s="1"/>
  <c r="BL19" i="1"/>
  <c r="ES196" i="1" l="1"/>
  <c r="ER196" i="1"/>
  <c r="EW195" i="1"/>
  <c r="EQ195" i="1"/>
  <c r="DI198" i="1"/>
  <c r="EV198" i="1" s="1"/>
  <c r="DD195" i="1"/>
  <c r="DE194" i="1"/>
  <c r="DX195" i="1"/>
  <c r="DT193" i="1"/>
  <c r="BM19" i="1"/>
  <c r="BN19" i="1" s="1"/>
  <c r="BO19" i="1" s="1"/>
  <c r="CN19" i="1" s="1"/>
  <c r="BL20" i="1"/>
  <c r="ES195" i="1" l="1"/>
  <c r="ER195" i="1"/>
  <c r="EW194" i="1"/>
  <c r="EQ194" i="1"/>
  <c r="DD194" i="1"/>
  <c r="DI197" i="1"/>
  <c r="EV197" i="1" s="1"/>
  <c r="DE193" i="1"/>
  <c r="DX194" i="1"/>
  <c r="DT192" i="1"/>
  <c r="BM20" i="1"/>
  <c r="BN20" i="1" s="1"/>
  <c r="BO20" i="1" s="1"/>
  <c r="CN20" i="1" s="1"/>
  <c r="BL21" i="1"/>
  <c r="ES194" i="1" l="1"/>
  <c r="ER194" i="1"/>
  <c r="EW193" i="1"/>
  <c r="EQ193" i="1"/>
  <c r="DI196" i="1"/>
  <c r="EV196" i="1" s="1"/>
  <c r="DD193" i="1"/>
  <c r="DE192" i="1"/>
  <c r="DX193" i="1"/>
  <c r="DT191" i="1"/>
  <c r="BM21" i="1"/>
  <c r="BN21" i="1" s="1"/>
  <c r="BO21" i="1" s="1"/>
  <c r="CN21" i="1" s="1"/>
  <c r="BL22" i="1"/>
  <c r="ES193" i="1" l="1"/>
  <c r="ER193" i="1"/>
  <c r="EW192" i="1"/>
  <c r="EQ192" i="1"/>
  <c r="DD192" i="1"/>
  <c r="DI195" i="1"/>
  <c r="EV195" i="1" s="1"/>
  <c r="DE191" i="1"/>
  <c r="DX192" i="1"/>
  <c r="DT190" i="1"/>
  <c r="BM22" i="1"/>
  <c r="BN22" i="1" s="1"/>
  <c r="BO22" i="1" s="1"/>
  <c r="CN22" i="1" s="1"/>
  <c r="BL23" i="1"/>
  <c r="ES192" i="1" l="1"/>
  <c r="ER192" i="1"/>
  <c r="EW191" i="1"/>
  <c r="EQ191" i="1"/>
  <c r="DI194" i="1"/>
  <c r="EV194" i="1" s="1"/>
  <c r="DD191" i="1"/>
  <c r="DE190" i="1"/>
  <c r="DX191" i="1"/>
  <c r="DT189" i="1"/>
  <c r="BM23" i="1"/>
  <c r="BN23" i="1" s="1"/>
  <c r="BO23" i="1" s="1"/>
  <c r="CN23" i="1" s="1"/>
  <c r="BL24" i="1"/>
  <c r="ES191" i="1" l="1"/>
  <c r="ER191" i="1"/>
  <c r="EW190" i="1"/>
  <c r="EQ190" i="1"/>
  <c r="DD190" i="1"/>
  <c r="DI193" i="1"/>
  <c r="EV193" i="1" s="1"/>
  <c r="DE189" i="1"/>
  <c r="DX190" i="1"/>
  <c r="DT188" i="1"/>
  <c r="BM24" i="1"/>
  <c r="BN24" i="1" s="1"/>
  <c r="BO24" i="1" s="1"/>
  <c r="CN24" i="1" s="1"/>
  <c r="BL25" i="1"/>
  <c r="ES190" i="1" l="1"/>
  <c r="ER190" i="1"/>
  <c r="EW189" i="1"/>
  <c r="EQ189" i="1"/>
  <c r="DI192" i="1"/>
  <c r="EV192" i="1" s="1"/>
  <c r="DD189" i="1"/>
  <c r="DE188" i="1"/>
  <c r="DX189" i="1"/>
  <c r="DT187" i="1"/>
  <c r="BM25" i="1"/>
  <c r="BN25" i="1" s="1"/>
  <c r="BO25" i="1" s="1"/>
  <c r="CN25" i="1" s="1"/>
  <c r="BL26" i="1"/>
  <c r="ES189" i="1" l="1"/>
  <c r="ER189" i="1"/>
  <c r="EW188" i="1"/>
  <c r="EQ188" i="1"/>
  <c r="DD188" i="1"/>
  <c r="DI191" i="1"/>
  <c r="EV191" i="1" s="1"/>
  <c r="DE187" i="1"/>
  <c r="DX188" i="1"/>
  <c r="DT186" i="1"/>
  <c r="BM26" i="1"/>
  <c r="BN26" i="1" s="1"/>
  <c r="BO26" i="1" s="1"/>
  <c r="CN26" i="1" s="1"/>
  <c r="BL27" i="1"/>
  <c r="ES188" i="1" l="1"/>
  <c r="ER188" i="1"/>
  <c r="EW187" i="1"/>
  <c r="EQ187" i="1"/>
  <c r="DI190" i="1"/>
  <c r="EV190" i="1" s="1"/>
  <c r="DD187" i="1"/>
  <c r="DE186" i="1"/>
  <c r="DX187" i="1"/>
  <c r="DT185" i="1"/>
  <c r="BM27" i="1"/>
  <c r="BN27" i="1" s="1"/>
  <c r="BO27" i="1" s="1"/>
  <c r="CN27" i="1" s="1"/>
  <c r="BL28" i="1"/>
  <c r="ES187" i="1" l="1"/>
  <c r="ER187" i="1"/>
  <c r="EW186" i="1"/>
  <c r="EQ186" i="1"/>
  <c r="DD186" i="1"/>
  <c r="DI189" i="1"/>
  <c r="EV189" i="1" s="1"/>
  <c r="DE185" i="1"/>
  <c r="DX186" i="1"/>
  <c r="DT184" i="1"/>
  <c r="BM28" i="1"/>
  <c r="BN28" i="1" s="1"/>
  <c r="BO28" i="1" s="1"/>
  <c r="CN28" i="1" s="1"/>
  <c r="BL29" i="1"/>
  <c r="ES186" i="1" l="1"/>
  <c r="ER186" i="1"/>
  <c r="EW185" i="1"/>
  <c r="EQ185" i="1"/>
  <c r="DI188" i="1"/>
  <c r="EV188" i="1" s="1"/>
  <c r="DD185" i="1"/>
  <c r="DE184" i="1"/>
  <c r="DX185" i="1"/>
  <c r="DT183" i="1"/>
  <c r="BM29" i="1"/>
  <c r="BN29" i="1" s="1"/>
  <c r="BO29" i="1" s="1"/>
  <c r="CN29" i="1" s="1"/>
  <c r="BL30" i="1"/>
  <c r="ES185" i="1" l="1"/>
  <c r="ER185" i="1"/>
  <c r="EW184" i="1"/>
  <c r="EQ184" i="1"/>
  <c r="DD184" i="1"/>
  <c r="DI187" i="1"/>
  <c r="EV187" i="1" s="1"/>
  <c r="DE183" i="1"/>
  <c r="DX184" i="1"/>
  <c r="DT182" i="1"/>
  <c r="BM30" i="1"/>
  <c r="BN30" i="1" s="1"/>
  <c r="BO30" i="1" s="1"/>
  <c r="CN30" i="1" s="1"/>
  <c r="BL31" i="1"/>
  <c r="ES184" i="1" l="1"/>
  <c r="ER184" i="1"/>
  <c r="EW183" i="1"/>
  <c r="EQ183" i="1"/>
  <c r="DI186" i="1"/>
  <c r="EV186" i="1" s="1"/>
  <c r="DD183" i="1"/>
  <c r="DE182" i="1"/>
  <c r="DX183" i="1"/>
  <c r="DT181" i="1"/>
  <c r="BM31" i="1"/>
  <c r="BN31" i="1" s="1"/>
  <c r="BO31" i="1" s="1"/>
  <c r="CN31" i="1" s="1"/>
  <c r="BL32" i="1"/>
  <c r="ES183" i="1" l="1"/>
  <c r="ER183" i="1"/>
  <c r="EW182" i="1"/>
  <c r="EQ182" i="1"/>
  <c r="DD182" i="1"/>
  <c r="DI185" i="1"/>
  <c r="EV185" i="1" s="1"/>
  <c r="DE181" i="1"/>
  <c r="DX182" i="1"/>
  <c r="DT180" i="1"/>
  <c r="BM32" i="1"/>
  <c r="BN32" i="1" s="1"/>
  <c r="BO32" i="1" s="1"/>
  <c r="CN32" i="1" s="1"/>
  <c r="BL33" i="1"/>
  <c r="ES182" i="1" l="1"/>
  <c r="ER182" i="1"/>
  <c r="EW181" i="1"/>
  <c r="EQ181" i="1"/>
  <c r="DI184" i="1"/>
  <c r="EV184" i="1" s="1"/>
  <c r="DD181" i="1"/>
  <c r="DE180" i="1"/>
  <c r="DX181" i="1"/>
  <c r="DT179" i="1"/>
  <c r="BM33" i="1"/>
  <c r="BN33" i="1" s="1"/>
  <c r="BO33" i="1" s="1"/>
  <c r="CN33" i="1" s="1"/>
  <c r="BL34" i="1"/>
  <c r="ES181" i="1" l="1"/>
  <c r="ER181" i="1"/>
  <c r="EW180" i="1"/>
  <c r="EQ180" i="1"/>
  <c r="DD180" i="1"/>
  <c r="DI183" i="1"/>
  <c r="EV183" i="1" s="1"/>
  <c r="DE179" i="1"/>
  <c r="DX180" i="1"/>
  <c r="DT178" i="1"/>
  <c r="BM34" i="1"/>
  <c r="BN34" i="1" s="1"/>
  <c r="BO34" i="1" s="1"/>
  <c r="CN34" i="1" s="1"/>
  <c r="BL35" i="1"/>
  <c r="ES180" i="1" l="1"/>
  <c r="ER180" i="1"/>
  <c r="EW179" i="1"/>
  <c r="EQ179" i="1"/>
  <c r="DI182" i="1"/>
  <c r="EV182" i="1" s="1"/>
  <c r="DD179" i="1"/>
  <c r="DE178" i="1"/>
  <c r="DX179" i="1"/>
  <c r="DT177" i="1"/>
  <c r="BM35" i="1"/>
  <c r="BN35" i="1" s="1"/>
  <c r="BO35" i="1" s="1"/>
  <c r="CN35" i="1" s="1"/>
  <c r="BL36" i="1"/>
  <c r="ES179" i="1" l="1"/>
  <c r="ER179" i="1"/>
  <c r="EW178" i="1"/>
  <c r="EQ178" i="1"/>
  <c r="DD178" i="1"/>
  <c r="DI181" i="1"/>
  <c r="EV181" i="1" s="1"/>
  <c r="DE177" i="1"/>
  <c r="DX178" i="1"/>
  <c r="DT176" i="1"/>
  <c r="BM36" i="1"/>
  <c r="BN36" i="1" s="1"/>
  <c r="BO36" i="1" s="1"/>
  <c r="CN36" i="1" s="1"/>
  <c r="BL37" i="1"/>
  <c r="ES178" i="1" l="1"/>
  <c r="ER178" i="1"/>
  <c r="EW177" i="1"/>
  <c r="EQ177" i="1"/>
  <c r="DI180" i="1"/>
  <c r="EV180" i="1" s="1"/>
  <c r="DD177" i="1"/>
  <c r="DE176" i="1"/>
  <c r="DX177" i="1"/>
  <c r="DT175" i="1"/>
  <c r="BM37" i="1"/>
  <c r="BN37" i="1" s="1"/>
  <c r="BO37" i="1" s="1"/>
  <c r="CN37" i="1" s="1"/>
  <c r="BL38" i="1"/>
  <c r="ES177" i="1" l="1"/>
  <c r="ER177" i="1"/>
  <c r="EW176" i="1"/>
  <c r="EQ176" i="1"/>
  <c r="DD176" i="1"/>
  <c r="DI179" i="1"/>
  <c r="EV179" i="1" s="1"/>
  <c r="DE175" i="1"/>
  <c r="DX176" i="1"/>
  <c r="DT174" i="1"/>
  <c r="BM38" i="1"/>
  <c r="BN38" i="1" s="1"/>
  <c r="BO38" i="1" s="1"/>
  <c r="CN38" i="1" s="1"/>
  <c r="BL39" i="1"/>
  <c r="ES176" i="1" l="1"/>
  <c r="ER176" i="1"/>
  <c r="EW175" i="1"/>
  <c r="EQ175" i="1"/>
  <c r="DI178" i="1"/>
  <c r="EV178" i="1" s="1"/>
  <c r="DD175" i="1"/>
  <c r="DE174" i="1"/>
  <c r="DX175" i="1"/>
  <c r="DT173" i="1"/>
  <c r="BM39" i="1"/>
  <c r="BN39" i="1" s="1"/>
  <c r="BO39" i="1" s="1"/>
  <c r="CN39" i="1" s="1"/>
  <c r="BL40" i="1"/>
  <c r="ES175" i="1" l="1"/>
  <c r="ER175" i="1"/>
  <c r="EQ174" i="1"/>
  <c r="EW174" i="1"/>
  <c r="DD174" i="1"/>
  <c r="DI177" i="1"/>
  <c r="EV177" i="1" s="1"/>
  <c r="DE173" i="1"/>
  <c r="DX174" i="1"/>
  <c r="DT172" i="1"/>
  <c r="BM40" i="1"/>
  <c r="BN40" i="1" s="1"/>
  <c r="BO40" i="1" s="1"/>
  <c r="CN40" i="1" s="1"/>
  <c r="BL41" i="1"/>
  <c r="ES174" i="1" l="1"/>
  <c r="ER174" i="1"/>
  <c r="EW173" i="1"/>
  <c r="EQ173" i="1"/>
  <c r="DI176" i="1"/>
  <c r="EV176" i="1" s="1"/>
  <c r="DD173" i="1"/>
  <c r="DE172" i="1"/>
  <c r="DX173" i="1"/>
  <c r="DT171" i="1"/>
  <c r="BM41" i="1"/>
  <c r="BN41" i="1" s="1"/>
  <c r="BO41" i="1" s="1"/>
  <c r="CN41" i="1" s="1"/>
  <c r="BL42" i="1"/>
  <c r="ES173" i="1" l="1"/>
  <c r="ER173" i="1"/>
  <c r="EQ172" i="1"/>
  <c r="EW172" i="1"/>
  <c r="DD172" i="1"/>
  <c r="DI175" i="1"/>
  <c r="EV175" i="1" s="1"/>
  <c r="DE171" i="1"/>
  <c r="DX172" i="1"/>
  <c r="DT170" i="1"/>
  <c r="BM42" i="1"/>
  <c r="BN42" i="1" s="1"/>
  <c r="BO42" i="1" s="1"/>
  <c r="CN42" i="1" s="1"/>
  <c r="BL43" i="1"/>
  <c r="ES172" i="1" l="1"/>
  <c r="ER172" i="1"/>
  <c r="EW171" i="1"/>
  <c r="EQ171" i="1"/>
  <c r="DI174" i="1"/>
  <c r="EV174" i="1" s="1"/>
  <c r="DD171" i="1"/>
  <c r="DE170" i="1"/>
  <c r="DX171" i="1"/>
  <c r="DT169" i="1"/>
  <c r="BM43" i="1"/>
  <c r="BN43" i="1" s="1"/>
  <c r="BO43" i="1" s="1"/>
  <c r="CN43" i="1" s="1"/>
  <c r="BL44" i="1"/>
  <c r="ES171" i="1" l="1"/>
  <c r="ER171" i="1"/>
  <c r="EQ170" i="1"/>
  <c r="EW170" i="1"/>
  <c r="DD170" i="1"/>
  <c r="DI173" i="1"/>
  <c r="EV173" i="1" s="1"/>
  <c r="DE169" i="1"/>
  <c r="DX170" i="1"/>
  <c r="DT168" i="1"/>
  <c r="BM44" i="1"/>
  <c r="BN44" i="1" s="1"/>
  <c r="BO44" i="1" s="1"/>
  <c r="CN44" i="1" s="1"/>
  <c r="BL45" i="1"/>
  <c r="ES170" i="1" l="1"/>
  <c r="ER170" i="1"/>
  <c r="EW169" i="1"/>
  <c r="EQ169" i="1"/>
  <c r="DI172" i="1"/>
  <c r="EV172" i="1" s="1"/>
  <c r="DD169" i="1"/>
  <c r="DE168" i="1"/>
  <c r="DX169" i="1"/>
  <c r="DT167" i="1"/>
  <c r="BM45" i="1"/>
  <c r="BN45" i="1" s="1"/>
  <c r="BO45" i="1" s="1"/>
  <c r="CN45" i="1" s="1"/>
  <c r="BL46" i="1"/>
  <c r="ES169" i="1" l="1"/>
  <c r="ER169" i="1"/>
  <c r="EQ168" i="1"/>
  <c r="EW168" i="1"/>
  <c r="DD168" i="1"/>
  <c r="DI171" i="1"/>
  <c r="EV171" i="1" s="1"/>
  <c r="DE167" i="1"/>
  <c r="DX168" i="1"/>
  <c r="DT166" i="1"/>
  <c r="BM46" i="1"/>
  <c r="BN46" i="1" s="1"/>
  <c r="BO46" i="1" s="1"/>
  <c r="CN46" i="1" s="1"/>
  <c r="BL47" i="1"/>
  <c r="ES168" i="1" l="1"/>
  <c r="ER168" i="1"/>
  <c r="EW167" i="1"/>
  <c r="EQ167" i="1"/>
  <c r="DI170" i="1"/>
  <c r="EV170" i="1" s="1"/>
  <c r="DD167" i="1"/>
  <c r="DE166" i="1"/>
  <c r="DX167" i="1"/>
  <c r="DT165" i="1"/>
  <c r="BM47" i="1"/>
  <c r="BN47" i="1" s="1"/>
  <c r="BO47" i="1" s="1"/>
  <c r="CN47" i="1" s="1"/>
  <c r="BL48" i="1"/>
  <c r="ES167" i="1" l="1"/>
  <c r="ER167" i="1"/>
  <c r="EQ166" i="1"/>
  <c r="EW166" i="1"/>
  <c r="DD166" i="1"/>
  <c r="DI169" i="1"/>
  <c r="EV169" i="1" s="1"/>
  <c r="DE165" i="1"/>
  <c r="DX166" i="1"/>
  <c r="DT164" i="1"/>
  <c r="BM48" i="1"/>
  <c r="BN48" i="1" s="1"/>
  <c r="BO48" i="1" s="1"/>
  <c r="CN48" i="1" s="1"/>
  <c r="BL49" i="1"/>
  <c r="ES166" i="1" l="1"/>
  <c r="ER166" i="1"/>
  <c r="EW165" i="1"/>
  <c r="EQ165" i="1"/>
  <c r="DI168" i="1"/>
  <c r="EV168" i="1" s="1"/>
  <c r="DD165" i="1"/>
  <c r="DE164" i="1"/>
  <c r="DX165" i="1"/>
  <c r="DT163" i="1"/>
  <c r="BM49" i="1"/>
  <c r="BN49" i="1" s="1"/>
  <c r="BO49" i="1" s="1"/>
  <c r="CN49" i="1" s="1"/>
  <c r="BL50" i="1"/>
  <c r="ES165" i="1" l="1"/>
  <c r="ER165" i="1"/>
  <c r="EQ164" i="1"/>
  <c r="EW164" i="1"/>
  <c r="DD164" i="1"/>
  <c r="DI167" i="1"/>
  <c r="EV167" i="1" s="1"/>
  <c r="DE163" i="1"/>
  <c r="DX164" i="1"/>
  <c r="DT162" i="1"/>
  <c r="BM50" i="1"/>
  <c r="BN50" i="1" s="1"/>
  <c r="BO50" i="1" s="1"/>
  <c r="CN50" i="1" s="1"/>
  <c r="BL51" i="1"/>
  <c r="ES164" i="1" l="1"/>
  <c r="ER164" i="1"/>
  <c r="EW163" i="1"/>
  <c r="EQ163" i="1"/>
  <c r="DI166" i="1"/>
  <c r="EV166" i="1" s="1"/>
  <c r="DD163" i="1"/>
  <c r="DE162" i="1"/>
  <c r="DX163" i="1"/>
  <c r="DT161" i="1"/>
  <c r="BM51" i="1"/>
  <c r="BN51" i="1" s="1"/>
  <c r="BO51" i="1" s="1"/>
  <c r="CN51" i="1" s="1"/>
  <c r="BL52" i="1"/>
  <c r="ES163" i="1" l="1"/>
  <c r="ER163" i="1"/>
  <c r="EQ162" i="1"/>
  <c r="EW162" i="1"/>
  <c r="DD162" i="1"/>
  <c r="DI165" i="1"/>
  <c r="EV165" i="1" s="1"/>
  <c r="DE161" i="1"/>
  <c r="DX162" i="1"/>
  <c r="DT160" i="1"/>
  <c r="BM52" i="1"/>
  <c r="BN52" i="1" s="1"/>
  <c r="BO52" i="1" s="1"/>
  <c r="CN52" i="1" s="1"/>
  <c r="BL53" i="1"/>
  <c r="ES162" i="1" l="1"/>
  <c r="ER162" i="1"/>
  <c r="EW161" i="1"/>
  <c r="EQ161" i="1"/>
  <c r="DI164" i="1"/>
  <c r="EV164" i="1" s="1"/>
  <c r="DD161" i="1"/>
  <c r="DE160" i="1"/>
  <c r="DX161" i="1"/>
  <c r="DT159" i="1"/>
  <c r="BM53" i="1"/>
  <c r="BN53" i="1" s="1"/>
  <c r="BO53" i="1" s="1"/>
  <c r="CN53" i="1" s="1"/>
  <c r="BL54" i="1"/>
  <c r="ES161" i="1" l="1"/>
  <c r="ER161" i="1"/>
  <c r="EQ160" i="1"/>
  <c r="EW160" i="1"/>
  <c r="DD160" i="1"/>
  <c r="DI163" i="1"/>
  <c r="EV163" i="1" s="1"/>
  <c r="DE159" i="1"/>
  <c r="DX160" i="1"/>
  <c r="DT158" i="1"/>
  <c r="BM54" i="1"/>
  <c r="BN54" i="1" s="1"/>
  <c r="BO54" i="1" s="1"/>
  <c r="CN54" i="1" s="1"/>
  <c r="BL55" i="1"/>
  <c r="ES160" i="1" l="1"/>
  <c r="ER160" i="1"/>
  <c r="EW159" i="1"/>
  <c r="EQ159" i="1"/>
  <c r="DI162" i="1"/>
  <c r="EV162" i="1" s="1"/>
  <c r="DD159" i="1"/>
  <c r="DE158" i="1"/>
  <c r="DX159" i="1"/>
  <c r="DT157" i="1"/>
  <c r="BM55" i="1"/>
  <c r="BN55" i="1" s="1"/>
  <c r="BO55" i="1" s="1"/>
  <c r="CN55" i="1" s="1"/>
  <c r="BL56" i="1"/>
  <c r="ES159" i="1" l="1"/>
  <c r="ER159" i="1"/>
  <c r="EQ158" i="1"/>
  <c r="EW158" i="1"/>
  <c r="DD158" i="1"/>
  <c r="DI161" i="1"/>
  <c r="EV161" i="1" s="1"/>
  <c r="DE157" i="1"/>
  <c r="DX158" i="1"/>
  <c r="DT156" i="1"/>
  <c r="BM56" i="1"/>
  <c r="BN56" i="1" s="1"/>
  <c r="BO56" i="1" s="1"/>
  <c r="CN56" i="1" s="1"/>
  <c r="BL57" i="1"/>
  <c r="ES158" i="1" l="1"/>
  <c r="ER158" i="1"/>
  <c r="EW157" i="1"/>
  <c r="EQ157" i="1"/>
  <c r="DI160" i="1"/>
  <c r="EV160" i="1" s="1"/>
  <c r="DD157" i="1"/>
  <c r="DE156" i="1"/>
  <c r="DX157" i="1"/>
  <c r="DT155" i="1"/>
  <c r="BM57" i="1"/>
  <c r="BN57" i="1" s="1"/>
  <c r="BO57" i="1" s="1"/>
  <c r="CN57" i="1" s="1"/>
  <c r="BL58" i="1"/>
  <c r="ES157" i="1" l="1"/>
  <c r="ER157" i="1"/>
  <c r="EQ156" i="1"/>
  <c r="EW156" i="1"/>
  <c r="DD156" i="1"/>
  <c r="DI159" i="1"/>
  <c r="EV159" i="1" s="1"/>
  <c r="DE155" i="1"/>
  <c r="DX156" i="1"/>
  <c r="DT154" i="1"/>
  <c r="BM58" i="1"/>
  <c r="BN58" i="1" s="1"/>
  <c r="BO58" i="1" s="1"/>
  <c r="CN58" i="1" s="1"/>
  <c r="BL59" i="1"/>
  <c r="ES156" i="1" l="1"/>
  <c r="ER156" i="1"/>
  <c r="EW155" i="1"/>
  <c r="EQ155" i="1"/>
  <c r="DI158" i="1"/>
  <c r="EV158" i="1" s="1"/>
  <c r="DD155" i="1"/>
  <c r="DE154" i="1"/>
  <c r="DX155" i="1"/>
  <c r="DT153" i="1"/>
  <c r="BM59" i="1"/>
  <c r="BN59" i="1" s="1"/>
  <c r="BO59" i="1" s="1"/>
  <c r="CN59" i="1" s="1"/>
  <c r="BL60" i="1"/>
  <c r="ES155" i="1" l="1"/>
  <c r="ER155" i="1"/>
  <c r="EQ154" i="1"/>
  <c r="EW154" i="1"/>
  <c r="DD154" i="1"/>
  <c r="DI157" i="1"/>
  <c r="EV157" i="1" s="1"/>
  <c r="DE153" i="1"/>
  <c r="DX154" i="1"/>
  <c r="DT152" i="1"/>
  <c r="BM60" i="1"/>
  <c r="BN60" i="1" s="1"/>
  <c r="BO60" i="1" s="1"/>
  <c r="CN60" i="1" s="1"/>
  <c r="BL61" i="1"/>
  <c r="ES154" i="1" l="1"/>
  <c r="ER154" i="1"/>
  <c r="EW153" i="1"/>
  <c r="EQ153" i="1"/>
  <c r="DI156" i="1"/>
  <c r="EV156" i="1" s="1"/>
  <c r="DD153" i="1"/>
  <c r="DE152" i="1"/>
  <c r="DX153" i="1"/>
  <c r="DT151" i="1"/>
  <c r="BM61" i="1"/>
  <c r="BN61" i="1" s="1"/>
  <c r="BO61" i="1" s="1"/>
  <c r="CN61" i="1" s="1"/>
  <c r="BL62" i="1"/>
  <c r="ES153" i="1" l="1"/>
  <c r="ER153" i="1"/>
  <c r="EQ152" i="1"/>
  <c r="EW152" i="1"/>
  <c r="DD152" i="1"/>
  <c r="DI155" i="1"/>
  <c r="EV155" i="1" s="1"/>
  <c r="DE151" i="1"/>
  <c r="DX152" i="1"/>
  <c r="DT150" i="1"/>
  <c r="BM62" i="1"/>
  <c r="BN62" i="1" s="1"/>
  <c r="BO62" i="1" s="1"/>
  <c r="CN62" i="1" s="1"/>
  <c r="BL63" i="1"/>
  <c r="ES152" i="1" l="1"/>
  <c r="ER152" i="1"/>
  <c r="EW151" i="1"/>
  <c r="EQ151" i="1"/>
  <c r="DI154" i="1"/>
  <c r="EV154" i="1" s="1"/>
  <c r="DD151" i="1"/>
  <c r="DE150" i="1"/>
  <c r="DX151" i="1"/>
  <c r="DT149" i="1"/>
  <c r="BM63" i="1"/>
  <c r="BN63" i="1" s="1"/>
  <c r="BO63" i="1" s="1"/>
  <c r="CN63" i="1" s="1"/>
  <c r="BL64" i="1"/>
  <c r="ES151" i="1" l="1"/>
  <c r="ER151" i="1"/>
  <c r="EQ150" i="1"/>
  <c r="EW150" i="1"/>
  <c r="DD150" i="1"/>
  <c r="DI153" i="1"/>
  <c r="EV153" i="1" s="1"/>
  <c r="DE149" i="1"/>
  <c r="DX150" i="1"/>
  <c r="DT148" i="1"/>
  <c r="BM64" i="1"/>
  <c r="BN64" i="1" s="1"/>
  <c r="BO64" i="1" s="1"/>
  <c r="CN64" i="1" s="1"/>
  <c r="BL65" i="1"/>
  <c r="ES150" i="1" l="1"/>
  <c r="ER150" i="1"/>
  <c r="EW149" i="1"/>
  <c r="EQ149" i="1"/>
  <c r="DI152" i="1"/>
  <c r="EV152" i="1" s="1"/>
  <c r="DD149" i="1"/>
  <c r="DE148" i="1"/>
  <c r="DX149" i="1"/>
  <c r="DT147" i="1"/>
  <c r="BM65" i="1"/>
  <c r="BN65" i="1" s="1"/>
  <c r="BO65" i="1" s="1"/>
  <c r="CN65" i="1" s="1"/>
  <c r="BL66" i="1"/>
  <c r="ES149" i="1" l="1"/>
  <c r="ER149" i="1"/>
  <c r="EQ148" i="1"/>
  <c r="EW148" i="1"/>
  <c r="DD148" i="1"/>
  <c r="DI151" i="1"/>
  <c r="EV151" i="1" s="1"/>
  <c r="DE147" i="1"/>
  <c r="DX148" i="1"/>
  <c r="DT146" i="1"/>
  <c r="BM66" i="1"/>
  <c r="BN66" i="1" s="1"/>
  <c r="BO66" i="1" s="1"/>
  <c r="CN66" i="1" s="1"/>
  <c r="BL67" i="1"/>
  <c r="ES148" i="1" l="1"/>
  <c r="ER148" i="1"/>
  <c r="EW147" i="1"/>
  <c r="EQ147" i="1"/>
  <c r="DI150" i="1"/>
  <c r="EV150" i="1" s="1"/>
  <c r="DD147" i="1"/>
  <c r="DE146" i="1"/>
  <c r="DX147" i="1"/>
  <c r="DT145" i="1"/>
  <c r="BM67" i="1"/>
  <c r="BN67" i="1" s="1"/>
  <c r="BO67" i="1" s="1"/>
  <c r="CN67" i="1" s="1"/>
  <c r="BL68" i="1"/>
  <c r="ES147" i="1" l="1"/>
  <c r="ER147" i="1"/>
  <c r="EQ146" i="1"/>
  <c r="EW146" i="1"/>
  <c r="DD146" i="1"/>
  <c r="DI149" i="1"/>
  <c r="EV149" i="1" s="1"/>
  <c r="DE145" i="1"/>
  <c r="DX146" i="1"/>
  <c r="DT144" i="1"/>
  <c r="BM68" i="1"/>
  <c r="BN68" i="1" s="1"/>
  <c r="BO68" i="1" s="1"/>
  <c r="CN68" i="1" s="1"/>
  <c r="BL69" i="1"/>
  <c r="ES146" i="1" l="1"/>
  <c r="ER146" i="1"/>
  <c r="EW145" i="1"/>
  <c r="EQ145" i="1"/>
  <c r="DI148" i="1"/>
  <c r="EV148" i="1" s="1"/>
  <c r="DD145" i="1"/>
  <c r="DE144" i="1"/>
  <c r="DX145" i="1"/>
  <c r="DT143" i="1"/>
  <c r="BM69" i="1"/>
  <c r="BN69" i="1" s="1"/>
  <c r="BO69" i="1" s="1"/>
  <c r="CN69" i="1" s="1"/>
  <c r="BL70" i="1"/>
  <c r="ES145" i="1" l="1"/>
  <c r="ER145" i="1"/>
  <c r="EQ144" i="1"/>
  <c r="EW144" i="1"/>
  <c r="DD144" i="1"/>
  <c r="DI147" i="1"/>
  <c r="EV147" i="1" s="1"/>
  <c r="DE143" i="1"/>
  <c r="DX144" i="1"/>
  <c r="DT142" i="1"/>
  <c r="BM70" i="1"/>
  <c r="BN70" i="1" s="1"/>
  <c r="BO70" i="1" s="1"/>
  <c r="CN70" i="1" s="1"/>
  <c r="BL71" i="1"/>
  <c r="ES144" i="1" l="1"/>
  <c r="ER144" i="1"/>
  <c r="EW143" i="1"/>
  <c r="EQ143" i="1"/>
  <c r="DI146" i="1"/>
  <c r="EV146" i="1" s="1"/>
  <c r="DD143" i="1"/>
  <c r="DE142" i="1"/>
  <c r="DX143" i="1"/>
  <c r="DT141" i="1"/>
  <c r="BM71" i="1"/>
  <c r="BN71" i="1" s="1"/>
  <c r="BO71" i="1" s="1"/>
  <c r="CN71" i="1" s="1"/>
  <c r="BL72" i="1"/>
  <c r="ES143" i="1" l="1"/>
  <c r="ER143" i="1"/>
  <c r="EQ142" i="1"/>
  <c r="EW142" i="1"/>
  <c r="DD142" i="1"/>
  <c r="DI145" i="1"/>
  <c r="EV145" i="1" s="1"/>
  <c r="DE141" i="1"/>
  <c r="DX142" i="1"/>
  <c r="DT140" i="1"/>
  <c r="BM72" i="1"/>
  <c r="BN72" i="1" s="1"/>
  <c r="BO72" i="1" s="1"/>
  <c r="CN72" i="1" s="1"/>
  <c r="BL73" i="1"/>
  <c r="ES142" i="1" l="1"/>
  <c r="ER142" i="1"/>
  <c r="EW141" i="1"/>
  <c r="EQ141" i="1"/>
  <c r="DI144" i="1"/>
  <c r="EV144" i="1" s="1"/>
  <c r="DD141" i="1"/>
  <c r="DE140" i="1"/>
  <c r="DX141" i="1"/>
  <c r="DT139" i="1"/>
  <c r="BM73" i="1"/>
  <c r="BN73" i="1" s="1"/>
  <c r="BO73" i="1" s="1"/>
  <c r="CN73" i="1" s="1"/>
  <c r="BL74" i="1"/>
  <c r="ES141" i="1" l="1"/>
  <c r="ER141" i="1"/>
  <c r="EQ140" i="1"/>
  <c r="EW140" i="1"/>
  <c r="DD140" i="1"/>
  <c r="DI143" i="1"/>
  <c r="EV143" i="1" s="1"/>
  <c r="DE139" i="1"/>
  <c r="DX140" i="1"/>
  <c r="DT138" i="1"/>
  <c r="BM74" i="1"/>
  <c r="BN74" i="1" s="1"/>
  <c r="BO74" i="1" s="1"/>
  <c r="CN74" i="1" s="1"/>
  <c r="BL75" i="1"/>
  <c r="ES140" i="1" l="1"/>
  <c r="ER140" i="1"/>
  <c r="EW139" i="1"/>
  <c r="EQ139" i="1"/>
  <c r="DI142" i="1"/>
  <c r="EV142" i="1" s="1"/>
  <c r="DD139" i="1"/>
  <c r="DE138" i="1"/>
  <c r="DX139" i="1"/>
  <c r="DT137" i="1"/>
  <c r="BM75" i="1"/>
  <c r="BN75" i="1" s="1"/>
  <c r="BO75" i="1" s="1"/>
  <c r="CN75" i="1" s="1"/>
  <c r="BL76" i="1"/>
  <c r="ES139" i="1" l="1"/>
  <c r="ER139" i="1"/>
  <c r="EQ138" i="1"/>
  <c r="EW138" i="1"/>
  <c r="DD138" i="1"/>
  <c r="DI141" i="1"/>
  <c r="EV141" i="1" s="1"/>
  <c r="DE137" i="1"/>
  <c r="DX138" i="1"/>
  <c r="DT136" i="1"/>
  <c r="BM76" i="1"/>
  <c r="BN76" i="1" s="1"/>
  <c r="BO76" i="1" s="1"/>
  <c r="CN76" i="1" s="1"/>
  <c r="BL77" i="1"/>
  <c r="ES138" i="1" l="1"/>
  <c r="ER138" i="1"/>
  <c r="EW137" i="1"/>
  <c r="EQ137" i="1"/>
  <c r="DI140" i="1"/>
  <c r="EV140" i="1" s="1"/>
  <c r="DD137" i="1"/>
  <c r="DE136" i="1"/>
  <c r="DX137" i="1"/>
  <c r="DT135" i="1"/>
  <c r="BM77" i="1"/>
  <c r="BN77" i="1" s="1"/>
  <c r="BO77" i="1" s="1"/>
  <c r="CN77" i="1" s="1"/>
  <c r="BL78" i="1"/>
  <c r="ES137" i="1" l="1"/>
  <c r="ER137" i="1"/>
  <c r="EQ136" i="1"/>
  <c r="EW136" i="1"/>
  <c r="DD136" i="1"/>
  <c r="DI139" i="1"/>
  <c r="EV139" i="1" s="1"/>
  <c r="DE135" i="1"/>
  <c r="DX136" i="1"/>
  <c r="DT134" i="1"/>
  <c r="BM78" i="1"/>
  <c r="BN78" i="1" s="1"/>
  <c r="BO78" i="1" s="1"/>
  <c r="CN78" i="1" s="1"/>
  <c r="BL79" i="1"/>
  <c r="ES136" i="1" l="1"/>
  <c r="ER136" i="1"/>
  <c r="EW135" i="1"/>
  <c r="EQ135" i="1"/>
  <c r="DI138" i="1"/>
  <c r="EV138" i="1" s="1"/>
  <c r="DD135" i="1"/>
  <c r="DE134" i="1"/>
  <c r="DX135" i="1"/>
  <c r="DT133" i="1"/>
  <c r="BM79" i="1"/>
  <c r="BN79" i="1" s="1"/>
  <c r="BO79" i="1" s="1"/>
  <c r="CN79" i="1" s="1"/>
  <c r="BL80" i="1"/>
  <c r="ES135" i="1" l="1"/>
  <c r="ER135" i="1"/>
  <c r="EQ134" i="1"/>
  <c r="EW134" i="1"/>
  <c r="DD134" i="1"/>
  <c r="DI137" i="1"/>
  <c r="EV137" i="1" s="1"/>
  <c r="DE133" i="1"/>
  <c r="DX134" i="1"/>
  <c r="DT132" i="1"/>
  <c r="BM80" i="1"/>
  <c r="BN80" i="1" s="1"/>
  <c r="BO80" i="1" s="1"/>
  <c r="CN80" i="1" s="1"/>
  <c r="BL81" i="1"/>
  <c r="ES134" i="1" l="1"/>
  <c r="ER134" i="1"/>
  <c r="EQ133" i="1"/>
  <c r="EW133" i="1"/>
  <c r="DI136" i="1"/>
  <c r="EV136" i="1" s="1"/>
  <c r="DD133" i="1"/>
  <c r="DE132" i="1"/>
  <c r="DX133" i="1"/>
  <c r="DT131" i="1"/>
  <c r="BL82" i="1"/>
  <c r="BM81" i="1"/>
  <c r="BN81" i="1" s="1"/>
  <c r="BO81" i="1" s="1"/>
  <c r="CN81" i="1" s="1"/>
  <c r="ES133" i="1" l="1"/>
  <c r="ER133" i="1"/>
  <c r="EQ132" i="1"/>
  <c r="EW132" i="1"/>
  <c r="DD132" i="1"/>
  <c r="DI135" i="1"/>
  <c r="EV135" i="1" s="1"/>
  <c r="DE131" i="1"/>
  <c r="DX132" i="1"/>
  <c r="DT130" i="1"/>
  <c r="BL83" i="1"/>
  <c r="BM82" i="1"/>
  <c r="BN82" i="1" s="1"/>
  <c r="BO82" i="1" s="1"/>
  <c r="CN82" i="1" s="1"/>
  <c r="ES132" i="1" l="1"/>
  <c r="ER132" i="1"/>
  <c r="EW131" i="1"/>
  <c r="EQ131" i="1"/>
  <c r="DI134" i="1"/>
  <c r="EV134" i="1" s="1"/>
  <c r="DD131" i="1"/>
  <c r="DE130" i="1"/>
  <c r="DX131" i="1"/>
  <c r="DT129" i="1"/>
  <c r="BL84" i="1"/>
  <c r="BM83" i="1"/>
  <c r="BN83" i="1" s="1"/>
  <c r="BO83" i="1" s="1"/>
  <c r="CN83" i="1" s="1"/>
  <c r="ES131" i="1" l="1"/>
  <c r="ER131" i="1"/>
  <c r="EQ130" i="1"/>
  <c r="EW130" i="1"/>
  <c r="DD130" i="1"/>
  <c r="DI133" i="1"/>
  <c r="EV133" i="1" s="1"/>
  <c r="DE129" i="1"/>
  <c r="DX130" i="1"/>
  <c r="DT128" i="1"/>
  <c r="BL85" i="1"/>
  <c r="BM84" i="1"/>
  <c r="BN84" i="1" s="1"/>
  <c r="BO84" i="1" s="1"/>
  <c r="CN84" i="1" s="1"/>
  <c r="ES130" i="1" l="1"/>
  <c r="ER130" i="1"/>
  <c r="EQ129" i="1"/>
  <c r="EW129" i="1"/>
  <c r="DI132" i="1"/>
  <c r="EV132" i="1" s="1"/>
  <c r="DD129" i="1"/>
  <c r="DE128" i="1"/>
  <c r="DX129" i="1"/>
  <c r="DT127" i="1"/>
  <c r="BL86" i="1"/>
  <c r="BM85" i="1"/>
  <c r="BN85" i="1" s="1"/>
  <c r="BO85" i="1" s="1"/>
  <c r="CN85" i="1" s="1"/>
  <c r="ES129" i="1" l="1"/>
  <c r="ER129" i="1"/>
  <c r="EQ128" i="1"/>
  <c r="EW128" i="1"/>
  <c r="DD128" i="1"/>
  <c r="DI131" i="1"/>
  <c r="EV131" i="1" s="1"/>
  <c r="DE127" i="1"/>
  <c r="DX128" i="1"/>
  <c r="DT126" i="1"/>
  <c r="BL87" i="1"/>
  <c r="BM86" i="1"/>
  <c r="BN86" i="1" s="1"/>
  <c r="BO86" i="1" s="1"/>
  <c r="CN86" i="1" s="1"/>
  <c r="ES128" i="1" l="1"/>
  <c r="ER128" i="1"/>
  <c r="EW127" i="1"/>
  <c r="EQ127" i="1"/>
  <c r="DI130" i="1"/>
  <c r="EV130" i="1" s="1"/>
  <c r="DD127" i="1"/>
  <c r="DE126" i="1"/>
  <c r="DX127" i="1"/>
  <c r="DT125" i="1"/>
  <c r="BL88" i="1"/>
  <c r="BM87" i="1"/>
  <c r="BN87" i="1" s="1"/>
  <c r="BO87" i="1" s="1"/>
  <c r="CN87" i="1" s="1"/>
  <c r="ES127" i="1" l="1"/>
  <c r="ER127" i="1"/>
  <c r="EQ126" i="1"/>
  <c r="EW126" i="1"/>
  <c r="DD126" i="1"/>
  <c r="DI129" i="1"/>
  <c r="EV129" i="1" s="1"/>
  <c r="DE125" i="1"/>
  <c r="DX126" i="1"/>
  <c r="DT124" i="1"/>
  <c r="BL89" i="1"/>
  <c r="BM88" i="1"/>
  <c r="BN88" i="1" s="1"/>
  <c r="BO88" i="1" s="1"/>
  <c r="CN88" i="1" s="1"/>
  <c r="ES126" i="1" l="1"/>
  <c r="ER126" i="1"/>
  <c r="EQ125" i="1"/>
  <c r="EW125" i="1"/>
  <c r="DI128" i="1"/>
  <c r="EV128" i="1" s="1"/>
  <c r="DD125" i="1"/>
  <c r="DE124" i="1"/>
  <c r="DX125" i="1"/>
  <c r="DT123" i="1"/>
  <c r="BL90" i="1"/>
  <c r="BM89" i="1"/>
  <c r="BN89" i="1" s="1"/>
  <c r="BO89" i="1" s="1"/>
  <c r="CN89" i="1" s="1"/>
  <c r="ES125" i="1" l="1"/>
  <c r="ER125" i="1"/>
  <c r="EQ124" i="1"/>
  <c r="EW124" i="1"/>
  <c r="DD124" i="1"/>
  <c r="DI127" i="1"/>
  <c r="EV127" i="1" s="1"/>
  <c r="DE123" i="1"/>
  <c r="DX124" i="1"/>
  <c r="DT122" i="1"/>
  <c r="BL91" i="1"/>
  <c r="BM90" i="1"/>
  <c r="BN90" i="1" s="1"/>
  <c r="BO90" i="1" s="1"/>
  <c r="CN90" i="1" s="1"/>
  <c r="ES124" i="1" l="1"/>
  <c r="ER124" i="1"/>
  <c r="EW123" i="1"/>
  <c r="EQ123" i="1"/>
  <c r="DI126" i="1"/>
  <c r="EV126" i="1" s="1"/>
  <c r="DD123" i="1"/>
  <c r="DE122" i="1"/>
  <c r="DX123" i="1"/>
  <c r="DT121" i="1"/>
  <c r="BL92" i="1"/>
  <c r="BM91" i="1"/>
  <c r="BN91" i="1" s="1"/>
  <c r="BO91" i="1" s="1"/>
  <c r="CN91" i="1" s="1"/>
  <c r="ES123" i="1" l="1"/>
  <c r="ER123" i="1"/>
  <c r="EW122" i="1"/>
  <c r="EQ122" i="1"/>
  <c r="DD122" i="1"/>
  <c r="DI125" i="1"/>
  <c r="EV125" i="1" s="1"/>
  <c r="DE121" i="1"/>
  <c r="DX122" i="1"/>
  <c r="DT120" i="1"/>
  <c r="BL93" i="1"/>
  <c r="BM92" i="1"/>
  <c r="BN92" i="1" s="1"/>
  <c r="BO92" i="1" s="1"/>
  <c r="CN92" i="1" s="1"/>
  <c r="ES122" i="1" l="1"/>
  <c r="ER122" i="1"/>
  <c r="EW121" i="1"/>
  <c r="EQ121" i="1"/>
  <c r="DI124" i="1"/>
  <c r="EV124" i="1" s="1"/>
  <c r="DD121" i="1"/>
  <c r="DE120" i="1"/>
  <c r="DX121" i="1"/>
  <c r="DT119" i="1"/>
  <c r="BL94" i="1"/>
  <c r="BM93" i="1"/>
  <c r="BN93" i="1" s="1"/>
  <c r="BO93" i="1" s="1"/>
  <c r="CN93" i="1" s="1"/>
  <c r="ES121" i="1" l="1"/>
  <c r="ER121" i="1"/>
  <c r="EW120" i="1"/>
  <c r="EQ120" i="1"/>
  <c r="DD120" i="1"/>
  <c r="DI123" i="1"/>
  <c r="EV123" i="1" s="1"/>
  <c r="DE119" i="1"/>
  <c r="DX120" i="1"/>
  <c r="DT118" i="1"/>
  <c r="BL95" i="1"/>
  <c r="BM94" i="1"/>
  <c r="BN94" i="1" s="1"/>
  <c r="BO94" i="1" s="1"/>
  <c r="CN94" i="1" s="1"/>
  <c r="ES120" i="1" l="1"/>
  <c r="ER120" i="1"/>
  <c r="EQ119" i="1"/>
  <c r="EW119" i="1"/>
  <c r="DI122" i="1"/>
  <c r="EV122" i="1" s="1"/>
  <c r="DD119" i="1"/>
  <c r="DE118" i="1"/>
  <c r="DX119" i="1"/>
  <c r="DT117" i="1"/>
  <c r="BL96" i="1"/>
  <c r="BM95" i="1"/>
  <c r="BN95" i="1" s="1"/>
  <c r="BO95" i="1" s="1"/>
  <c r="CN95" i="1" s="1"/>
  <c r="ES119" i="1" l="1"/>
  <c r="ER119" i="1"/>
  <c r="EW118" i="1"/>
  <c r="EQ118" i="1"/>
  <c r="DD118" i="1"/>
  <c r="DI121" i="1"/>
  <c r="EV121" i="1" s="1"/>
  <c r="DE117" i="1"/>
  <c r="DX118" i="1"/>
  <c r="DT116" i="1"/>
  <c r="BL97" i="1"/>
  <c r="BM96" i="1"/>
  <c r="BN96" i="1" s="1"/>
  <c r="BO96" i="1" s="1"/>
  <c r="CN96" i="1" s="1"/>
  <c r="ES118" i="1" l="1"/>
  <c r="ER118" i="1"/>
  <c r="EQ117" i="1"/>
  <c r="EW117" i="1"/>
  <c r="DI120" i="1"/>
  <c r="EV120" i="1" s="1"/>
  <c r="DD117" i="1"/>
  <c r="DE116" i="1"/>
  <c r="DX117" i="1"/>
  <c r="DT115" i="1"/>
  <c r="BL98" i="1"/>
  <c r="BM97" i="1"/>
  <c r="BN97" i="1" s="1"/>
  <c r="BO97" i="1" s="1"/>
  <c r="CN97" i="1" s="1"/>
  <c r="ES117" i="1" l="1"/>
  <c r="ER117" i="1"/>
  <c r="EW116" i="1"/>
  <c r="EQ116" i="1"/>
  <c r="DD116" i="1"/>
  <c r="DI119" i="1"/>
  <c r="EV119" i="1" s="1"/>
  <c r="DE115" i="1"/>
  <c r="DX116" i="1"/>
  <c r="DT114" i="1"/>
  <c r="BL99" i="1"/>
  <c r="BM98" i="1"/>
  <c r="BN98" i="1" s="1"/>
  <c r="BO98" i="1" s="1"/>
  <c r="CN98" i="1" s="1"/>
  <c r="ES116" i="1" l="1"/>
  <c r="ER116" i="1"/>
  <c r="EQ115" i="1"/>
  <c r="EW115" i="1"/>
  <c r="DI118" i="1"/>
  <c r="EV118" i="1" s="1"/>
  <c r="DD115" i="1"/>
  <c r="DE114" i="1"/>
  <c r="DX115" i="1"/>
  <c r="DT113" i="1"/>
  <c r="BL100" i="1"/>
  <c r="BM99" i="1"/>
  <c r="BN99" i="1" s="1"/>
  <c r="BO99" i="1" s="1"/>
  <c r="CN99" i="1" s="1"/>
  <c r="ES115" i="1" l="1"/>
  <c r="ER115" i="1"/>
  <c r="EW114" i="1"/>
  <c r="EQ114" i="1"/>
  <c r="DD114" i="1"/>
  <c r="DI117" i="1"/>
  <c r="EV117" i="1" s="1"/>
  <c r="DE113" i="1"/>
  <c r="DX114" i="1"/>
  <c r="DT112" i="1"/>
  <c r="BL101" i="1"/>
  <c r="BM100" i="1"/>
  <c r="BN100" i="1" s="1"/>
  <c r="BO100" i="1" s="1"/>
  <c r="CN100" i="1" s="1"/>
  <c r="ES114" i="1" l="1"/>
  <c r="ER114" i="1"/>
  <c r="EQ113" i="1"/>
  <c r="EW113" i="1"/>
  <c r="DI116" i="1"/>
  <c r="EV116" i="1" s="1"/>
  <c r="DD113" i="1"/>
  <c r="DE112" i="1"/>
  <c r="DX113" i="1"/>
  <c r="DT111" i="1"/>
  <c r="BL102" i="1"/>
  <c r="BM101" i="1"/>
  <c r="BN101" i="1" s="1"/>
  <c r="BO101" i="1" s="1"/>
  <c r="CN101" i="1" s="1"/>
  <c r="ES113" i="1" l="1"/>
  <c r="ER113" i="1"/>
  <c r="EW112" i="1"/>
  <c r="EQ112" i="1"/>
  <c r="DD112" i="1"/>
  <c r="DI115" i="1"/>
  <c r="EV115" i="1" s="1"/>
  <c r="DE111" i="1"/>
  <c r="DX112" i="1"/>
  <c r="DT110" i="1"/>
  <c r="BL103" i="1"/>
  <c r="BM102" i="1"/>
  <c r="BN102" i="1" s="1"/>
  <c r="BO102" i="1" s="1"/>
  <c r="CN102" i="1" s="1"/>
  <c r="ES112" i="1" l="1"/>
  <c r="ER112" i="1"/>
  <c r="EQ111" i="1"/>
  <c r="EW111" i="1"/>
  <c r="DI114" i="1"/>
  <c r="EV114" i="1" s="1"/>
  <c r="DD111" i="1"/>
  <c r="DE110" i="1"/>
  <c r="DX111" i="1"/>
  <c r="DT109" i="1"/>
  <c r="BL104" i="1"/>
  <c r="BM103" i="1"/>
  <c r="BN103" i="1" s="1"/>
  <c r="BO103" i="1" s="1"/>
  <c r="CN103" i="1" s="1"/>
  <c r="ES111" i="1" l="1"/>
  <c r="ER111" i="1"/>
  <c r="EW110" i="1"/>
  <c r="EQ110" i="1"/>
  <c r="DD110" i="1"/>
  <c r="DI113" i="1"/>
  <c r="EV113" i="1" s="1"/>
  <c r="DE109" i="1"/>
  <c r="DX110" i="1"/>
  <c r="DT108" i="1"/>
  <c r="BL105" i="1"/>
  <c r="BM104" i="1"/>
  <c r="BN104" i="1" s="1"/>
  <c r="BO104" i="1" s="1"/>
  <c r="CN104" i="1" s="1"/>
  <c r="ES110" i="1" l="1"/>
  <c r="ER110" i="1"/>
  <c r="EQ109" i="1"/>
  <c r="EW109" i="1"/>
  <c r="DI112" i="1"/>
  <c r="EV112" i="1" s="1"/>
  <c r="DD109" i="1"/>
  <c r="DE108" i="1"/>
  <c r="DX109" i="1"/>
  <c r="DT107" i="1"/>
  <c r="BL106" i="1"/>
  <c r="BM105" i="1"/>
  <c r="BN105" i="1" s="1"/>
  <c r="BO105" i="1" s="1"/>
  <c r="CN105" i="1" s="1"/>
  <c r="ES109" i="1" l="1"/>
  <c r="ER109" i="1"/>
  <c r="EW108" i="1"/>
  <c r="EQ108" i="1"/>
  <c r="DD108" i="1"/>
  <c r="DI111" i="1"/>
  <c r="EV111" i="1" s="1"/>
  <c r="DE107" i="1"/>
  <c r="DX108" i="1"/>
  <c r="DT106" i="1"/>
  <c r="BL107" i="1"/>
  <c r="BM106" i="1"/>
  <c r="BN106" i="1" s="1"/>
  <c r="BO106" i="1" s="1"/>
  <c r="CN106" i="1" s="1"/>
  <c r="ES108" i="1" l="1"/>
  <c r="ER108" i="1"/>
  <c r="EQ107" i="1"/>
  <c r="EW107" i="1"/>
  <c r="DI110" i="1"/>
  <c r="EV110" i="1" s="1"/>
  <c r="DD107" i="1"/>
  <c r="DE106" i="1"/>
  <c r="DX107" i="1"/>
  <c r="DT105" i="1"/>
  <c r="BL108" i="1"/>
  <c r="BM107" i="1"/>
  <c r="BN107" i="1" s="1"/>
  <c r="BO107" i="1" s="1"/>
  <c r="CN107" i="1" s="1"/>
  <c r="ES107" i="1" l="1"/>
  <c r="ER107" i="1"/>
  <c r="EW106" i="1"/>
  <c r="EQ106" i="1"/>
  <c r="DD106" i="1"/>
  <c r="DI109" i="1"/>
  <c r="EV109" i="1" s="1"/>
  <c r="DE105" i="1"/>
  <c r="DX106" i="1"/>
  <c r="DT104" i="1"/>
  <c r="BL109" i="1"/>
  <c r="BM108" i="1"/>
  <c r="BN108" i="1" s="1"/>
  <c r="BO108" i="1" s="1"/>
  <c r="CN108" i="1" s="1"/>
  <c r="ES106" i="1" l="1"/>
  <c r="ER106" i="1"/>
  <c r="EQ105" i="1"/>
  <c r="EW105" i="1"/>
  <c r="DI108" i="1"/>
  <c r="EV108" i="1" s="1"/>
  <c r="DD105" i="1"/>
  <c r="DE104" i="1"/>
  <c r="DX105" i="1"/>
  <c r="DT103" i="1"/>
  <c r="BL110" i="1"/>
  <c r="BM109" i="1"/>
  <c r="BN109" i="1" s="1"/>
  <c r="BO109" i="1" s="1"/>
  <c r="CN109" i="1" s="1"/>
  <c r="ES105" i="1" l="1"/>
  <c r="ER105" i="1"/>
  <c r="EW104" i="1"/>
  <c r="EQ104" i="1"/>
  <c r="DD104" i="1"/>
  <c r="DI107" i="1"/>
  <c r="EV107" i="1" s="1"/>
  <c r="DE103" i="1"/>
  <c r="DX104" i="1"/>
  <c r="DT102" i="1"/>
  <c r="BL111" i="1"/>
  <c r="BM110" i="1"/>
  <c r="BN110" i="1" s="1"/>
  <c r="BO110" i="1" s="1"/>
  <c r="CN110" i="1" s="1"/>
  <c r="ES104" i="1" l="1"/>
  <c r="ER104" i="1"/>
  <c r="EQ103" i="1"/>
  <c r="EW103" i="1"/>
  <c r="DI106" i="1"/>
  <c r="EV106" i="1" s="1"/>
  <c r="DD103" i="1"/>
  <c r="DE102" i="1"/>
  <c r="DX103" i="1"/>
  <c r="DT101" i="1"/>
  <c r="BL112" i="1"/>
  <c r="BM111" i="1"/>
  <c r="BN111" i="1" s="1"/>
  <c r="BO111" i="1" s="1"/>
  <c r="CN111" i="1" s="1"/>
  <c r="ES103" i="1" l="1"/>
  <c r="ER103" i="1"/>
  <c r="EW102" i="1"/>
  <c r="EQ102" i="1"/>
  <c r="DD102" i="1"/>
  <c r="DI105" i="1"/>
  <c r="EV105" i="1" s="1"/>
  <c r="DE101" i="1"/>
  <c r="DX102" i="1"/>
  <c r="DT100" i="1"/>
  <c r="BL113" i="1"/>
  <c r="BM112" i="1"/>
  <c r="BN112" i="1" s="1"/>
  <c r="BO112" i="1" s="1"/>
  <c r="CN112" i="1" s="1"/>
  <c r="ES102" i="1" l="1"/>
  <c r="ER102" i="1"/>
  <c r="EQ101" i="1"/>
  <c r="EW101" i="1"/>
  <c r="DI104" i="1"/>
  <c r="EV104" i="1" s="1"/>
  <c r="DD101" i="1"/>
  <c r="DE100" i="1"/>
  <c r="DX101" i="1"/>
  <c r="DT99" i="1"/>
  <c r="BL114" i="1"/>
  <c r="BM113" i="1"/>
  <c r="BN113" i="1" s="1"/>
  <c r="BO113" i="1" s="1"/>
  <c r="CN113" i="1" s="1"/>
  <c r="ES101" i="1" l="1"/>
  <c r="ER101" i="1"/>
  <c r="EW100" i="1"/>
  <c r="EQ100" i="1"/>
  <c r="DD100" i="1"/>
  <c r="DI103" i="1"/>
  <c r="EV103" i="1" s="1"/>
  <c r="DE99" i="1"/>
  <c r="DX100" i="1"/>
  <c r="DT98" i="1"/>
  <c r="BL115" i="1"/>
  <c r="BM114" i="1"/>
  <c r="BN114" i="1" s="1"/>
  <c r="BO114" i="1" s="1"/>
  <c r="CN114" i="1" s="1"/>
  <c r="ES100" i="1" l="1"/>
  <c r="ER100" i="1"/>
  <c r="EQ99" i="1"/>
  <c r="EW99" i="1"/>
  <c r="DI102" i="1"/>
  <c r="EV102" i="1" s="1"/>
  <c r="DD99" i="1"/>
  <c r="DE98" i="1"/>
  <c r="DX99" i="1"/>
  <c r="DT97" i="1"/>
  <c r="BL116" i="1"/>
  <c r="BM115" i="1"/>
  <c r="BN115" i="1" s="1"/>
  <c r="BO115" i="1" s="1"/>
  <c r="CN115" i="1" s="1"/>
  <c r="ES99" i="1" l="1"/>
  <c r="ER99" i="1"/>
  <c r="EW98" i="1"/>
  <c r="EQ98" i="1"/>
  <c r="DD98" i="1"/>
  <c r="DI101" i="1"/>
  <c r="EV101" i="1" s="1"/>
  <c r="DE97" i="1"/>
  <c r="DX98" i="1"/>
  <c r="DT96" i="1"/>
  <c r="BL117" i="1"/>
  <c r="BM116" i="1"/>
  <c r="BN116" i="1" s="1"/>
  <c r="BO116" i="1" s="1"/>
  <c r="CN116" i="1" s="1"/>
  <c r="ES98" i="1" l="1"/>
  <c r="ER98" i="1"/>
  <c r="EQ97" i="1"/>
  <c r="EW97" i="1"/>
  <c r="DI100" i="1"/>
  <c r="EV100" i="1" s="1"/>
  <c r="DD97" i="1"/>
  <c r="DE96" i="1"/>
  <c r="DX97" i="1"/>
  <c r="DT95" i="1"/>
  <c r="BL118" i="1"/>
  <c r="BM117" i="1"/>
  <c r="BN117" i="1" s="1"/>
  <c r="BO117" i="1" s="1"/>
  <c r="CN117" i="1" s="1"/>
  <c r="ES97" i="1" l="1"/>
  <c r="ER97" i="1"/>
  <c r="EW96" i="1"/>
  <c r="EQ96" i="1"/>
  <c r="DD96" i="1"/>
  <c r="DI99" i="1"/>
  <c r="EV99" i="1" s="1"/>
  <c r="DE95" i="1"/>
  <c r="DX96" i="1"/>
  <c r="DT94" i="1"/>
  <c r="BL119" i="1"/>
  <c r="BM118" i="1"/>
  <c r="BN118" i="1" s="1"/>
  <c r="BO118" i="1" s="1"/>
  <c r="CN118" i="1" s="1"/>
  <c r="ES96" i="1" l="1"/>
  <c r="ER96" i="1"/>
  <c r="EQ95" i="1"/>
  <c r="EW95" i="1"/>
  <c r="DI98" i="1"/>
  <c r="EV98" i="1" s="1"/>
  <c r="DD95" i="1"/>
  <c r="DE94" i="1"/>
  <c r="DX95" i="1"/>
  <c r="DT93" i="1"/>
  <c r="BL120" i="1"/>
  <c r="BM119" i="1"/>
  <c r="BN119" i="1" s="1"/>
  <c r="BO119" i="1" s="1"/>
  <c r="CN119" i="1" s="1"/>
  <c r="ES95" i="1" l="1"/>
  <c r="ER95" i="1"/>
  <c r="EW94" i="1"/>
  <c r="EQ94" i="1"/>
  <c r="DD94" i="1"/>
  <c r="DI97" i="1"/>
  <c r="EV97" i="1" s="1"/>
  <c r="DE93" i="1"/>
  <c r="DX94" i="1"/>
  <c r="DT92" i="1"/>
  <c r="BL121" i="1"/>
  <c r="BM120" i="1"/>
  <c r="BN120" i="1" s="1"/>
  <c r="BO120" i="1" s="1"/>
  <c r="CN120" i="1" s="1"/>
  <c r="ES94" i="1" l="1"/>
  <c r="ER94" i="1"/>
  <c r="EQ93" i="1"/>
  <c r="EW93" i="1"/>
  <c r="DI96" i="1"/>
  <c r="EV96" i="1" s="1"/>
  <c r="DD93" i="1"/>
  <c r="DE92" i="1"/>
  <c r="DX93" i="1"/>
  <c r="DT91" i="1"/>
  <c r="BL122" i="1"/>
  <c r="BM121" i="1"/>
  <c r="BN121" i="1" s="1"/>
  <c r="BO121" i="1" s="1"/>
  <c r="CN121" i="1" s="1"/>
  <c r="ES93" i="1" l="1"/>
  <c r="ER93" i="1"/>
  <c r="EW92" i="1"/>
  <c r="EQ92" i="1"/>
  <c r="DD92" i="1"/>
  <c r="DI95" i="1"/>
  <c r="EV95" i="1" s="1"/>
  <c r="DE91" i="1"/>
  <c r="DX92" i="1"/>
  <c r="DT90" i="1"/>
  <c r="BL123" i="1"/>
  <c r="BM122" i="1"/>
  <c r="BN122" i="1" s="1"/>
  <c r="BO122" i="1" s="1"/>
  <c r="CN122" i="1" s="1"/>
  <c r="ES92" i="1" l="1"/>
  <c r="ER92" i="1"/>
  <c r="EQ91" i="1"/>
  <c r="EW91" i="1"/>
  <c r="DI94" i="1"/>
  <c r="EV94" i="1" s="1"/>
  <c r="DD91" i="1"/>
  <c r="DE90" i="1"/>
  <c r="DX91" i="1"/>
  <c r="DT89" i="1"/>
  <c r="BL124" i="1"/>
  <c r="BM123" i="1"/>
  <c r="BN123" i="1" s="1"/>
  <c r="BO123" i="1" s="1"/>
  <c r="CN123" i="1" s="1"/>
  <c r="ES91" i="1" l="1"/>
  <c r="ER91" i="1"/>
  <c r="EW90" i="1"/>
  <c r="EQ90" i="1"/>
  <c r="DD90" i="1"/>
  <c r="DI93" i="1"/>
  <c r="EV93" i="1" s="1"/>
  <c r="DE89" i="1"/>
  <c r="DX90" i="1"/>
  <c r="DT88" i="1"/>
  <c r="BL125" i="1"/>
  <c r="BM124" i="1"/>
  <c r="BN124" i="1" s="1"/>
  <c r="BO124" i="1" s="1"/>
  <c r="CN124" i="1" s="1"/>
  <c r="ES90" i="1" l="1"/>
  <c r="ER90" i="1"/>
  <c r="EQ89" i="1"/>
  <c r="EW89" i="1"/>
  <c r="DI92" i="1"/>
  <c r="EV92" i="1" s="1"/>
  <c r="DD89" i="1"/>
  <c r="DE88" i="1"/>
  <c r="DX89" i="1"/>
  <c r="DT87" i="1"/>
  <c r="BL126" i="1"/>
  <c r="BM125" i="1"/>
  <c r="BN125" i="1" s="1"/>
  <c r="BO125" i="1" s="1"/>
  <c r="CN125" i="1" s="1"/>
  <c r="ES89" i="1" l="1"/>
  <c r="ER89" i="1"/>
  <c r="EW88" i="1"/>
  <c r="EQ88" i="1"/>
  <c r="DD88" i="1"/>
  <c r="DI91" i="1"/>
  <c r="EV91" i="1" s="1"/>
  <c r="DE87" i="1"/>
  <c r="DX88" i="1"/>
  <c r="DT86" i="1"/>
  <c r="BL127" i="1"/>
  <c r="BM126" i="1"/>
  <c r="BN126" i="1" s="1"/>
  <c r="BO126" i="1" s="1"/>
  <c r="CN126" i="1" s="1"/>
  <c r="ES88" i="1" l="1"/>
  <c r="ER88" i="1"/>
  <c r="EQ87" i="1"/>
  <c r="EW87" i="1"/>
  <c r="DI90" i="1"/>
  <c r="EV90" i="1" s="1"/>
  <c r="DD87" i="1"/>
  <c r="DE86" i="1"/>
  <c r="DX87" i="1"/>
  <c r="DT85" i="1"/>
  <c r="BL128" i="1"/>
  <c r="BM127" i="1"/>
  <c r="BN127" i="1" s="1"/>
  <c r="BO127" i="1" s="1"/>
  <c r="CN127" i="1" s="1"/>
  <c r="ES87" i="1" l="1"/>
  <c r="ER87" i="1"/>
  <c r="EW86" i="1"/>
  <c r="EQ86" i="1"/>
  <c r="DD86" i="1"/>
  <c r="DI89" i="1"/>
  <c r="EV89" i="1" s="1"/>
  <c r="DE85" i="1"/>
  <c r="DX86" i="1"/>
  <c r="DT84" i="1"/>
  <c r="BL129" i="1"/>
  <c r="BM128" i="1"/>
  <c r="BN128" i="1" s="1"/>
  <c r="BO128" i="1" s="1"/>
  <c r="CN128" i="1" s="1"/>
  <c r="ES86" i="1" l="1"/>
  <c r="ER86" i="1"/>
  <c r="EQ85" i="1"/>
  <c r="EW85" i="1"/>
  <c r="DI88" i="1"/>
  <c r="EV88" i="1" s="1"/>
  <c r="DD85" i="1"/>
  <c r="DE84" i="1"/>
  <c r="DX85" i="1"/>
  <c r="DT83" i="1"/>
  <c r="BL130" i="1"/>
  <c r="BM129" i="1"/>
  <c r="BN129" i="1" s="1"/>
  <c r="BO129" i="1" s="1"/>
  <c r="CN129" i="1" s="1"/>
  <c r="ES85" i="1" l="1"/>
  <c r="ER85" i="1"/>
  <c r="EW84" i="1"/>
  <c r="EQ84" i="1"/>
  <c r="DD84" i="1"/>
  <c r="DI87" i="1"/>
  <c r="EV87" i="1" s="1"/>
  <c r="DE83" i="1"/>
  <c r="DX84" i="1"/>
  <c r="DT82" i="1"/>
  <c r="BL131" i="1"/>
  <c r="BM130" i="1"/>
  <c r="BN130" i="1" s="1"/>
  <c r="BO130" i="1" s="1"/>
  <c r="CN130" i="1" s="1"/>
  <c r="ES84" i="1" l="1"/>
  <c r="ER84" i="1"/>
  <c r="EQ83" i="1"/>
  <c r="EW83" i="1"/>
  <c r="DI86" i="1"/>
  <c r="EV86" i="1" s="1"/>
  <c r="DD83" i="1"/>
  <c r="DE82" i="1"/>
  <c r="DX83" i="1"/>
  <c r="DT81" i="1"/>
  <c r="BL132" i="1"/>
  <c r="BM131" i="1"/>
  <c r="BN131" i="1" s="1"/>
  <c r="BO131" i="1" s="1"/>
  <c r="CN131" i="1" s="1"/>
  <c r="ES83" i="1" l="1"/>
  <c r="ER83" i="1"/>
  <c r="EW82" i="1"/>
  <c r="EQ82" i="1"/>
  <c r="DD82" i="1"/>
  <c r="DI85" i="1"/>
  <c r="EV85" i="1" s="1"/>
  <c r="DE81" i="1"/>
  <c r="DX82" i="1"/>
  <c r="DT80" i="1"/>
  <c r="BL133" i="1"/>
  <c r="BM132" i="1"/>
  <c r="BN132" i="1" s="1"/>
  <c r="BO132" i="1" s="1"/>
  <c r="CN132" i="1" s="1"/>
  <c r="ES82" i="1" l="1"/>
  <c r="ER82" i="1"/>
  <c r="EQ81" i="1"/>
  <c r="EW81" i="1"/>
  <c r="DI84" i="1"/>
  <c r="EV84" i="1" s="1"/>
  <c r="DD81" i="1"/>
  <c r="DE80" i="1"/>
  <c r="DX81" i="1"/>
  <c r="DT79" i="1"/>
  <c r="BL134" i="1"/>
  <c r="BM133" i="1"/>
  <c r="BN133" i="1" s="1"/>
  <c r="BO133" i="1" s="1"/>
  <c r="CN133" i="1" s="1"/>
  <c r="ES81" i="1" l="1"/>
  <c r="ER81" i="1"/>
  <c r="EW80" i="1"/>
  <c r="EQ80" i="1"/>
  <c r="DD80" i="1"/>
  <c r="DI83" i="1"/>
  <c r="EV83" i="1" s="1"/>
  <c r="DE79" i="1"/>
  <c r="DX80" i="1"/>
  <c r="DT78" i="1"/>
  <c r="BL135" i="1"/>
  <c r="BM134" i="1"/>
  <c r="BN134" i="1" s="1"/>
  <c r="BO134" i="1" s="1"/>
  <c r="CN134" i="1" s="1"/>
  <c r="ES80" i="1" l="1"/>
  <c r="ER80" i="1"/>
  <c r="EQ79" i="1"/>
  <c r="EW79" i="1"/>
  <c r="DI82" i="1"/>
  <c r="EV82" i="1" s="1"/>
  <c r="DD79" i="1"/>
  <c r="DE78" i="1"/>
  <c r="DX79" i="1"/>
  <c r="DT77" i="1"/>
  <c r="BL136" i="1"/>
  <c r="BM135" i="1"/>
  <c r="BN135" i="1" s="1"/>
  <c r="BO135" i="1" s="1"/>
  <c r="CN135" i="1" s="1"/>
  <c r="ES79" i="1" l="1"/>
  <c r="ER79" i="1"/>
  <c r="EW78" i="1"/>
  <c r="EQ78" i="1"/>
  <c r="DD78" i="1"/>
  <c r="DI81" i="1"/>
  <c r="EV81" i="1" s="1"/>
  <c r="DE77" i="1"/>
  <c r="DX78" i="1"/>
  <c r="DT76" i="1"/>
  <c r="BL137" i="1"/>
  <c r="BM136" i="1"/>
  <c r="BN136" i="1" s="1"/>
  <c r="BO136" i="1" s="1"/>
  <c r="CN136" i="1" s="1"/>
  <c r="ES78" i="1" l="1"/>
  <c r="ER78" i="1"/>
  <c r="EQ77" i="1"/>
  <c r="EW77" i="1"/>
  <c r="DI80" i="1"/>
  <c r="EV80" i="1" s="1"/>
  <c r="DD77" i="1"/>
  <c r="DE76" i="1"/>
  <c r="DX77" i="1"/>
  <c r="DT75" i="1"/>
  <c r="BL138" i="1"/>
  <c r="BM137" i="1"/>
  <c r="BN137" i="1" s="1"/>
  <c r="BO137" i="1" s="1"/>
  <c r="CN137" i="1" s="1"/>
  <c r="ES77" i="1" l="1"/>
  <c r="ER77" i="1"/>
  <c r="EW76" i="1"/>
  <c r="EQ76" i="1"/>
  <c r="DD76" i="1"/>
  <c r="DI79" i="1"/>
  <c r="EV79" i="1" s="1"/>
  <c r="DE75" i="1"/>
  <c r="DX76" i="1"/>
  <c r="DT74" i="1"/>
  <c r="BL139" i="1"/>
  <c r="BM138" i="1"/>
  <c r="BN138" i="1" s="1"/>
  <c r="BO138" i="1" s="1"/>
  <c r="CN138" i="1" s="1"/>
  <c r="ES76" i="1" l="1"/>
  <c r="ER76" i="1"/>
  <c r="EQ75" i="1"/>
  <c r="EW75" i="1"/>
  <c r="DI78" i="1"/>
  <c r="EV78" i="1" s="1"/>
  <c r="DD75" i="1"/>
  <c r="DE74" i="1"/>
  <c r="DX75" i="1"/>
  <c r="DT73" i="1"/>
  <c r="BL140" i="1"/>
  <c r="BM139" i="1"/>
  <c r="BN139" i="1" s="1"/>
  <c r="BO139" i="1" s="1"/>
  <c r="CN139" i="1" s="1"/>
  <c r="ES75" i="1" l="1"/>
  <c r="ER75" i="1"/>
  <c r="EW74" i="1"/>
  <c r="EQ74" i="1"/>
  <c r="DD74" i="1"/>
  <c r="DI77" i="1"/>
  <c r="EV77" i="1" s="1"/>
  <c r="DE73" i="1"/>
  <c r="DX74" i="1"/>
  <c r="DT72" i="1"/>
  <c r="BL141" i="1"/>
  <c r="BM140" i="1"/>
  <c r="BN140" i="1" s="1"/>
  <c r="BO140" i="1" s="1"/>
  <c r="CN140" i="1" s="1"/>
  <c r="ES74" i="1" l="1"/>
  <c r="ER74" i="1"/>
  <c r="EQ73" i="1"/>
  <c r="EW73" i="1"/>
  <c r="DI76" i="1"/>
  <c r="EV76" i="1" s="1"/>
  <c r="DD73" i="1"/>
  <c r="DE72" i="1"/>
  <c r="DX73" i="1"/>
  <c r="DT71" i="1"/>
  <c r="BL142" i="1"/>
  <c r="BM141" i="1"/>
  <c r="BN141" i="1" s="1"/>
  <c r="BO141" i="1" s="1"/>
  <c r="CN141" i="1" s="1"/>
  <c r="ES73" i="1" l="1"/>
  <c r="ER73" i="1"/>
  <c r="EW72" i="1"/>
  <c r="EQ72" i="1"/>
  <c r="DD72" i="1"/>
  <c r="DI75" i="1"/>
  <c r="EV75" i="1" s="1"/>
  <c r="DE71" i="1"/>
  <c r="DX72" i="1"/>
  <c r="DT70" i="1"/>
  <c r="BL143" i="1"/>
  <c r="BM142" i="1"/>
  <c r="BN142" i="1" s="1"/>
  <c r="BO142" i="1" s="1"/>
  <c r="CN142" i="1" s="1"/>
  <c r="ES72" i="1" l="1"/>
  <c r="ER72" i="1"/>
  <c r="EQ71" i="1"/>
  <c r="EW71" i="1"/>
  <c r="DI74" i="1"/>
  <c r="EV74" i="1" s="1"/>
  <c r="DD71" i="1"/>
  <c r="DE70" i="1"/>
  <c r="DX71" i="1"/>
  <c r="DT69" i="1"/>
  <c r="BL144" i="1"/>
  <c r="BM143" i="1"/>
  <c r="BN143" i="1" s="1"/>
  <c r="BO143" i="1" s="1"/>
  <c r="CN143" i="1" s="1"/>
  <c r="ES71" i="1" l="1"/>
  <c r="ER71" i="1"/>
  <c r="EW70" i="1"/>
  <c r="EQ70" i="1"/>
  <c r="DD70" i="1"/>
  <c r="DI73" i="1"/>
  <c r="EV73" i="1" s="1"/>
  <c r="DE69" i="1"/>
  <c r="DX70" i="1"/>
  <c r="DT68" i="1"/>
  <c r="BL145" i="1"/>
  <c r="BM144" i="1"/>
  <c r="BN144" i="1" s="1"/>
  <c r="BO144" i="1" s="1"/>
  <c r="CN144" i="1" s="1"/>
  <c r="ES70" i="1" l="1"/>
  <c r="ER70" i="1"/>
  <c r="EQ69" i="1"/>
  <c r="EW69" i="1"/>
  <c r="DI72" i="1"/>
  <c r="EV72" i="1" s="1"/>
  <c r="DD69" i="1"/>
  <c r="DE68" i="1"/>
  <c r="DX69" i="1"/>
  <c r="DT67" i="1"/>
  <c r="BL146" i="1"/>
  <c r="BM145" i="1"/>
  <c r="BN145" i="1" s="1"/>
  <c r="BO145" i="1" s="1"/>
  <c r="CN145" i="1" s="1"/>
  <c r="ES69" i="1" l="1"/>
  <c r="ER69" i="1"/>
  <c r="EW68" i="1"/>
  <c r="EQ68" i="1"/>
  <c r="DD68" i="1"/>
  <c r="DI71" i="1"/>
  <c r="EV71" i="1" s="1"/>
  <c r="DE67" i="1"/>
  <c r="DX68" i="1"/>
  <c r="DT66" i="1"/>
  <c r="BL147" i="1"/>
  <c r="BM146" i="1"/>
  <c r="BN146" i="1" s="1"/>
  <c r="BO146" i="1" s="1"/>
  <c r="CN146" i="1" s="1"/>
  <c r="ES68" i="1" l="1"/>
  <c r="ER68" i="1"/>
  <c r="EQ67" i="1"/>
  <c r="EW67" i="1"/>
  <c r="DI70" i="1"/>
  <c r="EV70" i="1" s="1"/>
  <c r="DD67" i="1"/>
  <c r="DE66" i="1"/>
  <c r="DX67" i="1"/>
  <c r="DT65" i="1"/>
  <c r="BL148" i="1"/>
  <c r="BM147" i="1"/>
  <c r="BN147" i="1" s="1"/>
  <c r="BO147" i="1" s="1"/>
  <c r="CN147" i="1" s="1"/>
  <c r="ES67" i="1" l="1"/>
  <c r="ER67" i="1"/>
  <c r="EW66" i="1"/>
  <c r="EQ66" i="1"/>
  <c r="DD66" i="1"/>
  <c r="DI69" i="1"/>
  <c r="EV69" i="1" s="1"/>
  <c r="DE65" i="1"/>
  <c r="DX66" i="1"/>
  <c r="DT64" i="1"/>
  <c r="BL149" i="1"/>
  <c r="BM148" i="1"/>
  <c r="BN148" i="1" s="1"/>
  <c r="BO148" i="1" s="1"/>
  <c r="CN148" i="1" s="1"/>
  <c r="ES66" i="1" l="1"/>
  <c r="ER66" i="1"/>
  <c r="EQ65" i="1"/>
  <c r="EW65" i="1"/>
  <c r="DI68" i="1"/>
  <c r="EV68" i="1" s="1"/>
  <c r="DD65" i="1"/>
  <c r="DE64" i="1"/>
  <c r="DX65" i="1"/>
  <c r="DT63" i="1"/>
  <c r="BL150" i="1"/>
  <c r="BM149" i="1"/>
  <c r="BN149" i="1" s="1"/>
  <c r="BO149" i="1" s="1"/>
  <c r="CN149" i="1" s="1"/>
  <c r="ES65" i="1" l="1"/>
  <c r="ER65" i="1"/>
  <c r="EW64" i="1"/>
  <c r="EQ64" i="1"/>
  <c r="DD64" i="1"/>
  <c r="DI67" i="1"/>
  <c r="EV67" i="1" s="1"/>
  <c r="DE63" i="1"/>
  <c r="DX64" i="1"/>
  <c r="DT62" i="1"/>
  <c r="BL151" i="1"/>
  <c r="BM150" i="1"/>
  <c r="BN150" i="1" s="1"/>
  <c r="BO150" i="1" s="1"/>
  <c r="CN150" i="1" s="1"/>
  <c r="ES64" i="1" l="1"/>
  <c r="ER64" i="1"/>
  <c r="EQ63" i="1"/>
  <c r="EW63" i="1"/>
  <c r="DI66" i="1"/>
  <c r="EV66" i="1" s="1"/>
  <c r="DD63" i="1"/>
  <c r="DE62" i="1"/>
  <c r="DX63" i="1"/>
  <c r="DT61" i="1"/>
  <c r="BL152" i="1"/>
  <c r="BM151" i="1"/>
  <c r="BN151" i="1" s="1"/>
  <c r="BO151" i="1" s="1"/>
  <c r="CN151" i="1" s="1"/>
  <c r="ES63" i="1" l="1"/>
  <c r="ER63" i="1"/>
  <c r="EW62" i="1"/>
  <c r="EQ62" i="1"/>
  <c r="DD62" i="1"/>
  <c r="DI65" i="1"/>
  <c r="EV65" i="1" s="1"/>
  <c r="DE61" i="1"/>
  <c r="DX62" i="1"/>
  <c r="DT60" i="1"/>
  <c r="BL153" i="1"/>
  <c r="BM152" i="1"/>
  <c r="BN152" i="1" s="1"/>
  <c r="BO152" i="1" s="1"/>
  <c r="CN152" i="1" s="1"/>
  <c r="ES62" i="1" l="1"/>
  <c r="ER62" i="1"/>
  <c r="EQ61" i="1"/>
  <c r="EW61" i="1"/>
  <c r="DI64" i="1"/>
  <c r="EV64" i="1" s="1"/>
  <c r="DD61" i="1"/>
  <c r="DE60" i="1"/>
  <c r="DX61" i="1"/>
  <c r="DT59" i="1"/>
  <c r="BL154" i="1"/>
  <c r="BM153" i="1"/>
  <c r="BN153" i="1" s="1"/>
  <c r="BO153" i="1" s="1"/>
  <c r="CN153" i="1" s="1"/>
  <c r="ES61" i="1" l="1"/>
  <c r="ER61" i="1"/>
  <c r="EW60" i="1"/>
  <c r="EQ60" i="1"/>
  <c r="DD60" i="1"/>
  <c r="DI63" i="1"/>
  <c r="EV63" i="1" s="1"/>
  <c r="DE59" i="1"/>
  <c r="DX60" i="1"/>
  <c r="DT58" i="1"/>
  <c r="BL155" i="1"/>
  <c r="BM154" i="1"/>
  <c r="BN154" i="1" s="1"/>
  <c r="BO154" i="1" s="1"/>
  <c r="CN154" i="1" s="1"/>
  <c r="ES60" i="1" l="1"/>
  <c r="ER60" i="1"/>
  <c r="EQ59" i="1"/>
  <c r="EW59" i="1"/>
  <c r="DI62" i="1"/>
  <c r="EV62" i="1" s="1"/>
  <c r="DD59" i="1"/>
  <c r="DE58" i="1"/>
  <c r="DX59" i="1"/>
  <c r="DT57" i="1"/>
  <c r="BL156" i="1"/>
  <c r="BM155" i="1"/>
  <c r="BN155" i="1" s="1"/>
  <c r="BO155" i="1" s="1"/>
  <c r="CN155" i="1" s="1"/>
  <c r="ES59" i="1" l="1"/>
  <c r="ER59" i="1"/>
  <c r="EW58" i="1"/>
  <c r="EQ58" i="1"/>
  <c r="DD58" i="1"/>
  <c r="DI61" i="1"/>
  <c r="EV61" i="1" s="1"/>
  <c r="DE57" i="1"/>
  <c r="DX58" i="1"/>
  <c r="DT56" i="1"/>
  <c r="BL157" i="1"/>
  <c r="BM156" i="1"/>
  <c r="BN156" i="1" s="1"/>
  <c r="BO156" i="1" s="1"/>
  <c r="CN156" i="1" s="1"/>
  <c r="ES58" i="1" l="1"/>
  <c r="ER58" i="1"/>
  <c r="EQ57" i="1"/>
  <c r="EW57" i="1"/>
  <c r="DI60" i="1"/>
  <c r="EV60" i="1" s="1"/>
  <c r="DD57" i="1"/>
  <c r="DE56" i="1"/>
  <c r="DX57" i="1"/>
  <c r="DT55" i="1"/>
  <c r="BL158" i="1"/>
  <c r="BM157" i="1"/>
  <c r="BN157" i="1" s="1"/>
  <c r="BO157" i="1" s="1"/>
  <c r="CN157" i="1" s="1"/>
  <c r="ES57" i="1" l="1"/>
  <c r="ER57" i="1"/>
  <c r="EW56" i="1"/>
  <c r="EQ56" i="1"/>
  <c r="DD56" i="1"/>
  <c r="DI59" i="1"/>
  <c r="EV59" i="1" s="1"/>
  <c r="DE55" i="1"/>
  <c r="DX56" i="1"/>
  <c r="DT54" i="1"/>
  <c r="BL159" i="1"/>
  <c r="BM158" i="1"/>
  <c r="BN158" i="1" s="1"/>
  <c r="BO158" i="1" s="1"/>
  <c r="CN158" i="1" s="1"/>
  <c r="ES56" i="1" l="1"/>
  <c r="ER56" i="1"/>
  <c r="EQ55" i="1"/>
  <c r="EW55" i="1"/>
  <c r="DI58" i="1"/>
  <c r="EV58" i="1" s="1"/>
  <c r="DD55" i="1"/>
  <c r="DE54" i="1"/>
  <c r="DX55" i="1"/>
  <c r="DT53" i="1"/>
  <c r="BL160" i="1"/>
  <c r="BM159" i="1"/>
  <c r="BN159" i="1" s="1"/>
  <c r="BO159" i="1" s="1"/>
  <c r="CN159" i="1" s="1"/>
  <c r="ES55" i="1" l="1"/>
  <c r="ER55" i="1"/>
  <c r="EW54" i="1"/>
  <c r="EQ54" i="1"/>
  <c r="DD54" i="1"/>
  <c r="DI57" i="1"/>
  <c r="EV57" i="1" s="1"/>
  <c r="DE53" i="1"/>
  <c r="DX54" i="1"/>
  <c r="DT52" i="1"/>
  <c r="BL161" i="1"/>
  <c r="BM160" i="1"/>
  <c r="BN160" i="1" s="1"/>
  <c r="BO160" i="1" s="1"/>
  <c r="CN160" i="1" s="1"/>
  <c r="ES54" i="1" l="1"/>
  <c r="ER54" i="1"/>
  <c r="EQ53" i="1"/>
  <c r="EW53" i="1"/>
  <c r="DI56" i="1"/>
  <c r="EV56" i="1" s="1"/>
  <c r="DD53" i="1"/>
  <c r="DE52" i="1"/>
  <c r="DX53" i="1"/>
  <c r="DT51" i="1"/>
  <c r="BL162" i="1"/>
  <c r="BM161" i="1"/>
  <c r="BN161" i="1" s="1"/>
  <c r="BO161" i="1" s="1"/>
  <c r="CN161" i="1" s="1"/>
  <c r="ES53" i="1" l="1"/>
  <c r="ER53" i="1"/>
  <c r="EW52" i="1"/>
  <c r="EQ52" i="1"/>
  <c r="DD52" i="1"/>
  <c r="DI55" i="1"/>
  <c r="EV55" i="1" s="1"/>
  <c r="DE51" i="1"/>
  <c r="DX52" i="1"/>
  <c r="DT50" i="1"/>
  <c r="BL163" i="1"/>
  <c r="BM162" i="1"/>
  <c r="BN162" i="1" s="1"/>
  <c r="BO162" i="1" s="1"/>
  <c r="CN162" i="1" s="1"/>
  <c r="ES52" i="1" l="1"/>
  <c r="ER52" i="1"/>
  <c r="EQ51" i="1"/>
  <c r="EW51" i="1"/>
  <c r="DI54" i="1"/>
  <c r="EV54" i="1" s="1"/>
  <c r="DD51" i="1"/>
  <c r="DE50" i="1"/>
  <c r="DX51" i="1"/>
  <c r="DT49" i="1"/>
  <c r="BL164" i="1"/>
  <c r="BM163" i="1"/>
  <c r="BN163" i="1" s="1"/>
  <c r="BO163" i="1" s="1"/>
  <c r="CN163" i="1" s="1"/>
  <c r="ES51" i="1" l="1"/>
  <c r="ER51" i="1"/>
  <c r="EW50" i="1"/>
  <c r="EQ50" i="1"/>
  <c r="DD50" i="1"/>
  <c r="DI53" i="1"/>
  <c r="EV53" i="1" s="1"/>
  <c r="DE49" i="1"/>
  <c r="DX50" i="1"/>
  <c r="DT48" i="1"/>
  <c r="BL165" i="1"/>
  <c r="BM164" i="1"/>
  <c r="BN164" i="1" s="1"/>
  <c r="BO164" i="1" s="1"/>
  <c r="CN164" i="1" s="1"/>
  <c r="ES50" i="1" l="1"/>
  <c r="ER50" i="1"/>
  <c r="EQ49" i="1"/>
  <c r="EW49" i="1"/>
  <c r="DI52" i="1"/>
  <c r="EV52" i="1" s="1"/>
  <c r="DD49" i="1"/>
  <c r="DE48" i="1"/>
  <c r="DX49" i="1"/>
  <c r="DT47" i="1"/>
  <c r="BL166" i="1"/>
  <c r="BM165" i="1"/>
  <c r="BN165" i="1" s="1"/>
  <c r="BO165" i="1" s="1"/>
  <c r="CN165" i="1" s="1"/>
  <c r="ES49" i="1" l="1"/>
  <c r="ER49" i="1"/>
  <c r="EW48" i="1"/>
  <c r="EQ48" i="1"/>
  <c r="DD48" i="1"/>
  <c r="DI51" i="1"/>
  <c r="EV51" i="1" s="1"/>
  <c r="DE47" i="1"/>
  <c r="DX48" i="1"/>
  <c r="DT46" i="1"/>
  <c r="BL167" i="1"/>
  <c r="BM166" i="1"/>
  <c r="BN166" i="1" s="1"/>
  <c r="BO166" i="1" s="1"/>
  <c r="CN166" i="1" s="1"/>
  <c r="ES48" i="1" l="1"/>
  <c r="ER48" i="1"/>
  <c r="EQ47" i="1"/>
  <c r="EW47" i="1"/>
  <c r="DI50" i="1"/>
  <c r="EV50" i="1" s="1"/>
  <c r="DD47" i="1"/>
  <c r="DE46" i="1"/>
  <c r="DX47" i="1"/>
  <c r="DT45" i="1"/>
  <c r="BL168" i="1"/>
  <c r="BM167" i="1"/>
  <c r="BN167" i="1" s="1"/>
  <c r="BO167" i="1" s="1"/>
  <c r="CN167" i="1" s="1"/>
  <c r="ES47" i="1" l="1"/>
  <c r="ER47" i="1"/>
  <c r="EW46" i="1"/>
  <c r="EQ46" i="1"/>
  <c r="DD46" i="1"/>
  <c r="DI49" i="1"/>
  <c r="EV49" i="1" s="1"/>
  <c r="DE45" i="1"/>
  <c r="DX46" i="1"/>
  <c r="DT44" i="1"/>
  <c r="BL169" i="1"/>
  <c r="BM168" i="1"/>
  <c r="BN168" i="1" s="1"/>
  <c r="BO168" i="1" s="1"/>
  <c r="CN168" i="1" s="1"/>
  <c r="ES46" i="1" l="1"/>
  <c r="ER46" i="1"/>
  <c r="EQ45" i="1"/>
  <c r="EW45" i="1"/>
  <c r="DI48" i="1"/>
  <c r="EV48" i="1" s="1"/>
  <c r="DD45" i="1"/>
  <c r="DE44" i="1"/>
  <c r="DX45" i="1"/>
  <c r="DT43" i="1"/>
  <c r="BL170" i="1"/>
  <c r="BM169" i="1"/>
  <c r="BN169" i="1" s="1"/>
  <c r="BO169" i="1" s="1"/>
  <c r="CN169" i="1" s="1"/>
  <c r="ES45" i="1" l="1"/>
  <c r="ER45" i="1"/>
  <c r="EW44" i="1"/>
  <c r="EQ44" i="1"/>
  <c r="DD44" i="1"/>
  <c r="DI47" i="1"/>
  <c r="EV47" i="1" s="1"/>
  <c r="DE43" i="1"/>
  <c r="DX44" i="1"/>
  <c r="DT42" i="1"/>
  <c r="BL171" i="1"/>
  <c r="BM170" i="1"/>
  <c r="BN170" i="1" s="1"/>
  <c r="BO170" i="1" s="1"/>
  <c r="CN170" i="1" s="1"/>
  <c r="ES44" i="1" l="1"/>
  <c r="ER44" i="1"/>
  <c r="EQ43" i="1"/>
  <c r="EW43" i="1"/>
  <c r="DI46" i="1"/>
  <c r="EV46" i="1" s="1"/>
  <c r="DD43" i="1"/>
  <c r="DE42" i="1"/>
  <c r="DX43" i="1"/>
  <c r="DT41" i="1"/>
  <c r="BL172" i="1"/>
  <c r="BM171" i="1"/>
  <c r="BN171" i="1" s="1"/>
  <c r="BO171" i="1" s="1"/>
  <c r="CN171" i="1" s="1"/>
  <c r="ES43" i="1" l="1"/>
  <c r="ER43" i="1"/>
  <c r="EW42" i="1"/>
  <c r="EQ42" i="1"/>
  <c r="DD42" i="1"/>
  <c r="DI45" i="1"/>
  <c r="EV45" i="1" s="1"/>
  <c r="DE41" i="1"/>
  <c r="DX42" i="1"/>
  <c r="DT40" i="1"/>
  <c r="BL173" i="1"/>
  <c r="BM172" i="1"/>
  <c r="BN172" i="1" s="1"/>
  <c r="BO172" i="1" s="1"/>
  <c r="CN172" i="1" s="1"/>
  <c r="ES42" i="1" l="1"/>
  <c r="ER42" i="1"/>
  <c r="EQ41" i="1"/>
  <c r="EW41" i="1"/>
  <c r="DI44" i="1"/>
  <c r="DD41" i="1"/>
  <c r="DE40" i="1"/>
  <c r="DX41" i="1"/>
  <c r="DT39" i="1"/>
  <c r="BL174" i="1"/>
  <c r="BM173" i="1"/>
  <c r="BN173" i="1" s="1"/>
  <c r="BO173" i="1" s="1"/>
  <c r="CN173" i="1" s="1"/>
  <c r="EV44" i="1" l="1"/>
  <c r="ES41" i="1"/>
  <c r="ER41" i="1"/>
  <c r="EW40" i="1"/>
  <c r="EQ40" i="1"/>
  <c r="DD40" i="1"/>
  <c r="DI43" i="1"/>
  <c r="EV43" i="1" s="1"/>
  <c r="DE39" i="1"/>
  <c r="DX40" i="1"/>
  <c r="DT38" i="1"/>
  <c r="BL175" i="1"/>
  <c r="BM174" i="1"/>
  <c r="BN174" i="1" s="1"/>
  <c r="BO174" i="1" s="1"/>
  <c r="CN174" i="1" s="1"/>
  <c r="ES40" i="1" l="1"/>
  <c r="ER40" i="1"/>
  <c r="EQ39" i="1"/>
  <c r="EW39" i="1"/>
  <c r="DI42" i="1"/>
  <c r="EV42" i="1" s="1"/>
  <c r="DD39" i="1"/>
  <c r="DE38" i="1"/>
  <c r="DX39" i="1"/>
  <c r="DT37" i="1"/>
  <c r="BL176" i="1"/>
  <c r="BM175" i="1"/>
  <c r="BN175" i="1" s="1"/>
  <c r="BO175" i="1" s="1"/>
  <c r="CN175" i="1" s="1"/>
  <c r="ES39" i="1" l="1"/>
  <c r="ER39" i="1"/>
  <c r="EW38" i="1"/>
  <c r="EQ38" i="1"/>
  <c r="DD38" i="1"/>
  <c r="DI41" i="1"/>
  <c r="EV41" i="1" s="1"/>
  <c r="DE37" i="1"/>
  <c r="DX38" i="1"/>
  <c r="DT36" i="1"/>
  <c r="BL177" i="1"/>
  <c r="BM176" i="1"/>
  <c r="BN176" i="1" s="1"/>
  <c r="BO176" i="1" s="1"/>
  <c r="CN176" i="1" s="1"/>
  <c r="ES38" i="1" l="1"/>
  <c r="ER38" i="1"/>
  <c r="EQ37" i="1"/>
  <c r="EW37" i="1"/>
  <c r="DI40" i="1"/>
  <c r="EV40" i="1" s="1"/>
  <c r="DD37" i="1"/>
  <c r="DE36" i="1"/>
  <c r="DX37" i="1"/>
  <c r="DT35" i="1"/>
  <c r="BL178" i="1"/>
  <c r="BM177" i="1"/>
  <c r="BN177" i="1" s="1"/>
  <c r="BO177" i="1" s="1"/>
  <c r="CN177" i="1" s="1"/>
  <c r="ES37" i="1" l="1"/>
  <c r="ER37" i="1"/>
  <c r="EW36" i="1"/>
  <c r="EQ36" i="1"/>
  <c r="DD36" i="1"/>
  <c r="DI39" i="1"/>
  <c r="EV39" i="1" s="1"/>
  <c r="DE35" i="1"/>
  <c r="DX36" i="1"/>
  <c r="DT34" i="1"/>
  <c r="BL179" i="1"/>
  <c r="BM178" i="1"/>
  <c r="BN178" i="1" s="1"/>
  <c r="BO178" i="1" s="1"/>
  <c r="CN178" i="1" s="1"/>
  <c r="ES36" i="1" l="1"/>
  <c r="ER36" i="1"/>
  <c r="EQ35" i="1"/>
  <c r="EW35" i="1"/>
  <c r="DI38" i="1"/>
  <c r="EV38" i="1" s="1"/>
  <c r="DD35" i="1"/>
  <c r="DE34" i="1"/>
  <c r="DX35" i="1"/>
  <c r="DT33" i="1"/>
  <c r="BL180" i="1"/>
  <c r="BM179" i="1"/>
  <c r="BN179" i="1" s="1"/>
  <c r="BO179" i="1" s="1"/>
  <c r="CN179" i="1" s="1"/>
  <c r="ES35" i="1" l="1"/>
  <c r="ER35" i="1"/>
  <c r="EW34" i="1"/>
  <c r="EQ34" i="1"/>
  <c r="DD34" i="1"/>
  <c r="DI37" i="1"/>
  <c r="EV37" i="1" s="1"/>
  <c r="DE33" i="1"/>
  <c r="DX34" i="1"/>
  <c r="DT32" i="1"/>
  <c r="BL181" i="1"/>
  <c r="BM180" i="1"/>
  <c r="BN180" i="1" s="1"/>
  <c r="BO180" i="1" s="1"/>
  <c r="CN180" i="1" s="1"/>
  <c r="ES34" i="1" l="1"/>
  <c r="ER34" i="1"/>
  <c r="EQ33" i="1"/>
  <c r="EW33" i="1"/>
  <c r="DI36" i="1"/>
  <c r="EV36" i="1" s="1"/>
  <c r="DD33" i="1"/>
  <c r="DE32" i="1"/>
  <c r="DX33" i="1"/>
  <c r="DT31" i="1"/>
  <c r="BL182" i="1"/>
  <c r="BM181" i="1"/>
  <c r="BN181" i="1" s="1"/>
  <c r="BO181" i="1" s="1"/>
  <c r="CN181" i="1" s="1"/>
  <c r="ES33" i="1" l="1"/>
  <c r="ER33" i="1"/>
  <c r="EW32" i="1"/>
  <c r="EQ32" i="1"/>
  <c r="DD32" i="1"/>
  <c r="DI35" i="1"/>
  <c r="EV35" i="1" s="1"/>
  <c r="DE31" i="1"/>
  <c r="DX32" i="1"/>
  <c r="DT30" i="1"/>
  <c r="BL183" i="1"/>
  <c r="BM182" i="1"/>
  <c r="BN182" i="1" s="1"/>
  <c r="BO182" i="1" s="1"/>
  <c r="CN182" i="1" s="1"/>
  <c r="ES32" i="1" l="1"/>
  <c r="ER32" i="1"/>
  <c r="EQ31" i="1"/>
  <c r="EW31" i="1"/>
  <c r="DI34" i="1"/>
  <c r="EV34" i="1" s="1"/>
  <c r="DD31" i="1"/>
  <c r="DE30" i="1"/>
  <c r="DX31" i="1"/>
  <c r="DT29" i="1"/>
  <c r="BL184" i="1"/>
  <c r="BM183" i="1"/>
  <c r="BN183" i="1" s="1"/>
  <c r="BO183" i="1" s="1"/>
  <c r="CN183" i="1" s="1"/>
  <c r="ES31" i="1" l="1"/>
  <c r="ER31" i="1"/>
  <c r="EW30" i="1"/>
  <c r="EQ30" i="1"/>
  <c r="DD30" i="1"/>
  <c r="DI33" i="1"/>
  <c r="EV33" i="1" s="1"/>
  <c r="DE29" i="1"/>
  <c r="DX30" i="1"/>
  <c r="DT28" i="1"/>
  <c r="BL185" i="1"/>
  <c r="BM184" i="1"/>
  <c r="BN184" i="1" s="1"/>
  <c r="BO184" i="1" s="1"/>
  <c r="CN184" i="1" s="1"/>
  <c r="ES30" i="1" l="1"/>
  <c r="ER30" i="1"/>
  <c r="EQ29" i="1"/>
  <c r="EW29" i="1"/>
  <c r="DI32" i="1"/>
  <c r="EV32" i="1" s="1"/>
  <c r="DD29" i="1"/>
  <c r="DE28" i="1"/>
  <c r="DX29" i="1"/>
  <c r="DT27" i="1"/>
  <c r="BL186" i="1"/>
  <c r="BM185" i="1"/>
  <c r="BN185" i="1" s="1"/>
  <c r="BO185" i="1" s="1"/>
  <c r="CN185" i="1" s="1"/>
  <c r="ES29" i="1" l="1"/>
  <c r="ER29" i="1"/>
  <c r="EW28" i="1"/>
  <c r="EQ28" i="1"/>
  <c r="DD28" i="1"/>
  <c r="DI31" i="1"/>
  <c r="EV31" i="1" s="1"/>
  <c r="DE27" i="1"/>
  <c r="DX28" i="1"/>
  <c r="DT26" i="1"/>
  <c r="BL187" i="1"/>
  <c r="BM186" i="1"/>
  <c r="BN186" i="1" s="1"/>
  <c r="BO186" i="1" s="1"/>
  <c r="CN186" i="1" s="1"/>
  <c r="ES28" i="1" l="1"/>
  <c r="ER28" i="1"/>
  <c r="EQ27" i="1"/>
  <c r="EW27" i="1"/>
  <c r="DI30" i="1"/>
  <c r="EV30" i="1" s="1"/>
  <c r="DD27" i="1"/>
  <c r="DE26" i="1"/>
  <c r="DX27" i="1"/>
  <c r="DT25" i="1"/>
  <c r="BL188" i="1"/>
  <c r="BM187" i="1"/>
  <c r="BN187" i="1" s="1"/>
  <c r="BO187" i="1" s="1"/>
  <c r="CN187" i="1" s="1"/>
  <c r="ES27" i="1" l="1"/>
  <c r="ER27" i="1"/>
  <c r="EW26" i="1"/>
  <c r="EQ26" i="1"/>
  <c r="DD26" i="1"/>
  <c r="DI29" i="1"/>
  <c r="EV29" i="1" s="1"/>
  <c r="DE25" i="1"/>
  <c r="DX26" i="1"/>
  <c r="DT24" i="1"/>
  <c r="BL189" i="1"/>
  <c r="BM188" i="1"/>
  <c r="BN188" i="1" s="1"/>
  <c r="BO188" i="1" s="1"/>
  <c r="CN188" i="1" s="1"/>
  <c r="ES26" i="1" l="1"/>
  <c r="ER26" i="1"/>
  <c r="EQ25" i="1"/>
  <c r="EW25" i="1"/>
  <c r="DI28" i="1"/>
  <c r="EV28" i="1" s="1"/>
  <c r="DD25" i="1"/>
  <c r="DE24" i="1"/>
  <c r="DX25" i="1"/>
  <c r="DT23" i="1"/>
  <c r="BL190" i="1"/>
  <c r="BM189" i="1"/>
  <c r="BN189" i="1" s="1"/>
  <c r="BO189" i="1" s="1"/>
  <c r="CN189" i="1" s="1"/>
  <c r="DT22" i="1" l="1"/>
  <c r="ES25" i="1"/>
  <c r="ER25" i="1"/>
  <c r="EW24" i="1"/>
  <c r="EQ24" i="1"/>
  <c r="DD24" i="1"/>
  <c r="DI27" i="1"/>
  <c r="EV27" i="1" s="1"/>
  <c r="DE23" i="1"/>
  <c r="DX24" i="1"/>
  <c r="D110" i="29"/>
  <c r="BL191" i="1"/>
  <c r="BM190" i="1"/>
  <c r="BN190" i="1" s="1"/>
  <c r="BO190" i="1" s="1"/>
  <c r="CN190" i="1" s="1"/>
  <c r="DT21" i="1" l="1"/>
  <c r="DT20" i="1" s="1"/>
  <c r="ES24" i="1"/>
  <c r="ER24" i="1"/>
  <c r="EQ23" i="1"/>
  <c r="EW23" i="1"/>
  <c r="DI26" i="1"/>
  <c r="EV26" i="1" s="1"/>
  <c r="DD23" i="1"/>
  <c r="DE22" i="1"/>
  <c r="DX23" i="1"/>
  <c r="D107" i="29" s="1"/>
  <c r="BL192" i="1"/>
  <c r="BM191" i="1"/>
  <c r="BN191" i="1" s="1"/>
  <c r="BO191" i="1" s="1"/>
  <c r="CN191" i="1" s="1"/>
  <c r="D121" i="29" l="1"/>
  <c r="D122" i="29"/>
  <c r="ES23" i="1"/>
  <c r="ER23" i="1"/>
  <c r="EW22" i="1"/>
  <c r="EQ22" i="1"/>
  <c r="DD22" i="1"/>
  <c r="DI25" i="1"/>
  <c r="EV25" i="1" s="1"/>
  <c r="DE21" i="1"/>
  <c r="DX22" i="1"/>
  <c r="DT19" i="1"/>
  <c r="BL193" i="1"/>
  <c r="BM192" i="1"/>
  <c r="BN192" i="1" s="1"/>
  <c r="BO192" i="1" s="1"/>
  <c r="CN192" i="1" s="1"/>
  <c r="D120" i="29" l="1"/>
  <c r="ES22" i="1"/>
  <c r="ER22" i="1"/>
  <c r="EQ21" i="1"/>
  <c r="EW21" i="1"/>
  <c r="DI24" i="1"/>
  <c r="EV24" i="1" s="1"/>
  <c r="DD21" i="1"/>
  <c r="DE20" i="1"/>
  <c r="DX21" i="1"/>
  <c r="DT18" i="1"/>
  <c r="BL194" i="1"/>
  <c r="BM193" i="1"/>
  <c r="BN193" i="1" s="1"/>
  <c r="BO193" i="1" s="1"/>
  <c r="CN193" i="1" s="1"/>
  <c r="ES21" i="1" l="1"/>
  <c r="ER21" i="1"/>
  <c r="EQ20" i="1"/>
  <c r="EW20" i="1"/>
  <c r="DD20" i="1"/>
  <c r="DI23" i="1"/>
  <c r="EV23" i="1" s="1"/>
  <c r="DE19" i="1"/>
  <c r="DX20" i="1"/>
  <c r="DT17" i="1"/>
  <c r="BL195" i="1"/>
  <c r="BM194" i="1"/>
  <c r="BN194" i="1" s="1"/>
  <c r="BO194" i="1" s="1"/>
  <c r="CN194" i="1" s="1"/>
  <c r="ES20" i="1" l="1"/>
  <c r="ER20" i="1"/>
  <c r="EQ19" i="1"/>
  <c r="EW19" i="1"/>
  <c r="DI22" i="1"/>
  <c r="EV22" i="1" s="1"/>
  <c r="DD19" i="1"/>
  <c r="DE18" i="1"/>
  <c r="DX19" i="1"/>
  <c r="DT16" i="1"/>
  <c r="BL196" i="1"/>
  <c r="BM195" i="1"/>
  <c r="BN195" i="1" s="1"/>
  <c r="BO195" i="1" s="1"/>
  <c r="CN195" i="1" s="1"/>
  <c r="ES19" i="1" l="1"/>
  <c r="ER19" i="1"/>
  <c r="EQ18" i="1"/>
  <c r="EW18" i="1"/>
  <c r="DD18" i="1"/>
  <c r="DI21" i="1"/>
  <c r="EV21" i="1" s="1"/>
  <c r="DE17" i="1"/>
  <c r="DX18" i="1"/>
  <c r="DT15" i="1"/>
  <c r="BL197" i="1"/>
  <c r="BM196" i="1"/>
  <c r="BN196" i="1" s="1"/>
  <c r="BO196" i="1" s="1"/>
  <c r="CN196" i="1" s="1"/>
  <c r="ES18" i="1" l="1"/>
  <c r="ER18" i="1"/>
  <c r="EQ17" i="1"/>
  <c r="EW17" i="1"/>
  <c r="DI20" i="1"/>
  <c r="EV20" i="1" s="1"/>
  <c r="DD17" i="1"/>
  <c r="DE16" i="1"/>
  <c r="DX17" i="1"/>
  <c r="DT14" i="1"/>
  <c r="BL198" i="1"/>
  <c r="BM197" i="1"/>
  <c r="BN197" i="1" s="1"/>
  <c r="BO197" i="1" s="1"/>
  <c r="CN197" i="1" s="1"/>
  <c r="ES17" i="1" l="1"/>
  <c r="ER17" i="1"/>
  <c r="EQ16" i="1"/>
  <c r="EW16" i="1"/>
  <c r="DD16" i="1"/>
  <c r="DI19" i="1"/>
  <c r="EV19" i="1" s="1"/>
  <c r="DE15" i="1"/>
  <c r="DX16" i="1"/>
  <c r="DT13" i="1"/>
  <c r="BL199" i="1"/>
  <c r="BM198" i="1"/>
  <c r="BN198" i="1" s="1"/>
  <c r="BO198" i="1" s="1"/>
  <c r="CN198" i="1" s="1"/>
  <c r="ES16" i="1" l="1"/>
  <c r="ER16" i="1"/>
  <c r="EQ15" i="1"/>
  <c r="EW15" i="1"/>
  <c r="DI18" i="1"/>
  <c r="EV18" i="1" s="1"/>
  <c r="DD15" i="1"/>
  <c r="DE14" i="1"/>
  <c r="DX15" i="1"/>
  <c r="DT12" i="1"/>
  <c r="BL200" i="1"/>
  <c r="BM199" i="1"/>
  <c r="BN199" i="1" s="1"/>
  <c r="BO199" i="1" s="1"/>
  <c r="CN199" i="1" s="1"/>
  <c r="ES15" i="1" l="1"/>
  <c r="ER15" i="1"/>
  <c r="EW14" i="1"/>
  <c r="EQ14" i="1"/>
  <c r="DD14" i="1"/>
  <c r="DI17" i="1"/>
  <c r="EV17" i="1" s="1"/>
  <c r="DE13" i="1"/>
  <c r="DX14" i="1"/>
  <c r="DT11" i="1"/>
  <c r="BL201" i="1"/>
  <c r="BM200" i="1"/>
  <c r="BN200" i="1" s="1"/>
  <c r="BO200" i="1" s="1"/>
  <c r="CN200" i="1" s="1"/>
  <c r="ES14" i="1" l="1"/>
  <c r="ER14" i="1"/>
  <c r="EQ13" i="1"/>
  <c r="EW13" i="1"/>
  <c r="DI16" i="1"/>
  <c r="EV16" i="1" s="1"/>
  <c r="DD13" i="1"/>
  <c r="DE12" i="1"/>
  <c r="DX13" i="1"/>
  <c r="DT10" i="1"/>
  <c r="BL202" i="1"/>
  <c r="BM201" i="1"/>
  <c r="BN201" i="1" s="1"/>
  <c r="BO201" i="1" s="1"/>
  <c r="CN201" i="1" s="1"/>
  <c r="ES13" i="1" l="1"/>
  <c r="ER13" i="1"/>
  <c r="EQ12" i="1"/>
  <c r="EW12" i="1"/>
  <c r="DD12" i="1"/>
  <c r="DI15" i="1"/>
  <c r="EV15" i="1" s="1"/>
  <c r="DE11" i="1"/>
  <c r="DX12" i="1"/>
  <c r="DT9" i="1"/>
  <c r="BL203" i="1"/>
  <c r="BM202" i="1"/>
  <c r="BN202" i="1" s="1"/>
  <c r="BO202" i="1" s="1"/>
  <c r="CN202" i="1" s="1"/>
  <c r="ES12" i="1" l="1"/>
  <c r="ER12" i="1"/>
  <c r="EQ11" i="1"/>
  <c r="EW11" i="1"/>
  <c r="DI14" i="1"/>
  <c r="EV14" i="1" s="1"/>
  <c r="DD11" i="1"/>
  <c r="DE10" i="1"/>
  <c r="DX11" i="1"/>
  <c r="DT8" i="1"/>
  <c r="BL204" i="1"/>
  <c r="BM203" i="1"/>
  <c r="BN203" i="1" s="1"/>
  <c r="BO203" i="1" s="1"/>
  <c r="CN203" i="1" s="1"/>
  <c r="ES11" i="1" l="1"/>
  <c r="ER11" i="1"/>
  <c r="EQ10" i="1"/>
  <c r="EW10" i="1"/>
  <c r="DD10" i="1"/>
  <c r="DI13" i="1"/>
  <c r="EV13" i="1" s="1"/>
  <c r="DE9" i="1"/>
  <c r="DX10" i="1"/>
  <c r="BL205" i="1"/>
  <c r="BM204" i="1"/>
  <c r="BN204" i="1" s="1"/>
  <c r="BO204" i="1" s="1"/>
  <c r="CN204" i="1" s="1"/>
  <c r="ES10" i="1" l="1"/>
  <c r="ER10" i="1"/>
  <c r="EQ9" i="1"/>
  <c r="EW9" i="1"/>
  <c r="DI12" i="1"/>
  <c r="DD9" i="1"/>
  <c r="DE8" i="1"/>
  <c r="D21" i="29" s="1"/>
  <c r="DX9" i="1"/>
  <c r="BL206" i="1"/>
  <c r="BM205" i="1"/>
  <c r="BN205" i="1" s="1"/>
  <c r="BO205" i="1" s="1"/>
  <c r="CN205" i="1" s="1"/>
  <c r="EV12" i="1" l="1"/>
  <c r="DI11" i="1"/>
  <c r="EV11" i="1" s="1"/>
  <c r="ES9" i="1"/>
  <c r="ER9" i="1"/>
  <c r="EQ8" i="1"/>
  <c r="EW8" i="1"/>
  <c r="DD8" i="1"/>
  <c r="D19" i="29" s="1"/>
  <c r="DX8" i="1"/>
  <c r="BL207" i="1"/>
  <c r="BM206" i="1"/>
  <c r="BN206" i="1" s="1"/>
  <c r="BO206" i="1" s="1"/>
  <c r="CN206" i="1" s="1"/>
  <c r="ES8" i="1" l="1"/>
  <c r="ER8" i="1"/>
  <c r="DI10" i="1"/>
  <c r="EV10" i="1" s="1"/>
  <c r="BL208" i="1"/>
  <c r="BM207" i="1"/>
  <c r="BN207" i="1" s="1"/>
  <c r="BO207" i="1" s="1"/>
  <c r="CN207" i="1" s="1"/>
  <c r="DI9" i="1" l="1"/>
  <c r="DI8" i="1" s="1"/>
  <c r="BL209" i="1"/>
  <c r="BM208" i="1"/>
  <c r="BN208" i="1" s="1"/>
  <c r="BO208" i="1" s="1"/>
  <c r="CN208" i="1" s="1"/>
  <c r="EV9" i="1" l="1"/>
  <c r="BL210" i="1"/>
  <c r="BM209" i="1"/>
  <c r="BN209" i="1" s="1"/>
  <c r="BO209" i="1" s="1"/>
  <c r="CN209" i="1" s="1"/>
  <c r="EV8" i="1" l="1"/>
  <c r="D31" i="29"/>
  <c r="BL211" i="1"/>
  <c r="BM210" i="1"/>
  <c r="BN210" i="1" s="1"/>
  <c r="BO210" i="1" s="1"/>
  <c r="CN210" i="1" s="1"/>
  <c r="BL212" i="1" l="1"/>
  <c r="BM211" i="1"/>
  <c r="BN211" i="1" s="1"/>
  <c r="BO211" i="1" s="1"/>
  <c r="CN211" i="1" s="1"/>
  <c r="BL213" i="1" l="1"/>
  <c r="BM212" i="1"/>
  <c r="BN212" i="1" s="1"/>
  <c r="BO212" i="1" s="1"/>
  <c r="CN212" i="1" s="1"/>
  <c r="BL214" i="1" l="1"/>
  <c r="BM213" i="1"/>
  <c r="BN213" i="1" s="1"/>
  <c r="BO213" i="1" s="1"/>
  <c r="CN213" i="1" s="1"/>
  <c r="BL215" i="1" l="1"/>
  <c r="BM214" i="1"/>
  <c r="BN214" i="1" s="1"/>
  <c r="BO214" i="1" s="1"/>
  <c r="CN214" i="1" s="1"/>
  <c r="BL216" i="1" l="1"/>
  <c r="BM215" i="1"/>
  <c r="BN215" i="1" s="1"/>
  <c r="BO215" i="1" s="1"/>
  <c r="CN215" i="1" s="1"/>
  <c r="BL217" i="1" l="1"/>
  <c r="BM216" i="1"/>
  <c r="BN216" i="1" s="1"/>
  <c r="BO216" i="1" s="1"/>
  <c r="CN216" i="1" s="1"/>
  <c r="BL218" i="1" l="1"/>
  <c r="BM217" i="1"/>
  <c r="BN217" i="1" s="1"/>
  <c r="BO217" i="1" s="1"/>
  <c r="CN217" i="1" s="1"/>
  <c r="BL219" i="1" l="1"/>
  <c r="BM218" i="1"/>
  <c r="BN218" i="1" s="1"/>
  <c r="BO218" i="1" s="1"/>
  <c r="CN218" i="1" s="1"/>
  <c r="BL220" i="1" l="1"/>
  <c r="BM219" i="1"/>
  <c r="BN219" i="1" s="1"/>
  <c r="BO219" i="1" s="1"/>
  <c r="CN219" i="1" s="1"/>
  <c r="BL221" i="1" l="1"/>
  <c r="BM220" i="1"/>
  <c r="BN220" i="1" s="1"/>
  <c r="BO220" i="1" s="1"/>
  <c r="CN220" i="1" s="1"/>
  <c r="BL222" i="1" l="1"/>
  <c r="BM221" i="1"/>
  <c r="BN221" i="1" s="1"/>
  <c r="BO221" i="1" s="1"/>
  <c r="CN221" i="1" s="1"/>
  <c r="BL223" i="1" l="1"/>
  <c r="BM222" i="1"/>
  <c r="BN222" i="1" s="1"/>
  <c r="BO222" i="1" s="1"/>
  <c r="CN222" i="1" s="1"/>
  <c r="BL224" i="1" l="1"/>
  <c r="BM223" i="1"/>
  <c r="BN223" i="1" s="1"/>
  <c r="BO223" i="1" s="1"/>
  <c r="CN223" i="1" s="1"/>
  <c r="BL225" i="1" l="1"/>
  <c r="BM224" i="1"/>
  <c r="BN224" i="1" s="1"/>
  <c r="BO224" i="1" s="1"/>
  <c r="CN224" i="1" s="1"/>
  <c r="BL226" i="1" l="1"/>
  <c r="BM225" i="1"/>
  <c r="BN225" i="1" s="1"/>
  <c r="BO225" i="1" s="1"/>
  <c r="CN225" i="1" s="1"/>
  <c r="BL227" i="1" l="1"/>
  <c r="BM226" i="1"/>
  <c r="BN226" i="1" s="1"/>
  <c r="BO226" i="1" s="1"/>
  <c r="CN226" i="1" s="1"/>
  <c r="BL228" i="1" l="1"/>
  <c r="BM227" i="1"/>
  <c r="BN227" i="1" s="1"/>
  <c r="BO227" i="1" s="1"/>
  <c r="CN227" i="1" s="1"/>
  <c r="BL229" i="1" l="1"/>
  <c r="BM228" i="1"/>
  <c r="BN228" i="1" s="1"/>
  <c r="BO228" i="1" s="1"/>
  <c r="CN228" i="1" s="1"/>
  <c r="BL230" i="1" l="1"/>
  <c r="BM229" i="1"/>
  <c r="BN229" i="1" s="1"/>
  <c r="BO229" i="1" s="1"/>
  <c r="CN229" i="1" s="1"/>
  <c r="BL231" i="1" l="1"/>
  <c r="BM230" i="1"/>
  <c r="BN230" i="1" s="1"/>
  <c r="BO230" i="1" s="1"/>
  <c r="CN230" i="1" s="1"/>
  <c r="BL232" i="1" l="1"/>
  <c r="BM231" i="1"/>
  <c r="BN231" i="1" s="1"/>
  <c r="BO231" i="1" s="1"/>
  <c r="CN231" i="1" s="1"/>
  <c r="BL233" i="1" l="1"/>
  <c r="BM232" i="1"/>
  <c r="BN232" i="1" s="1"/>
  <c r="BO232" i="1" s="1"/>
  <c r="CN232" i="1" s="1"/>
  <c r="BL234" i="1" l="1"/>
  <c r="BM233" i="1"/>
  <c r="BN233" i="1" s="1"/>
  <c r="BO233" i="1" s="1"/>
  <c r="CN233" i="1" s="1"/>
  <c r="BL235" i="1" l="1"/>
  <c r="BM234" i="1"/>
  <c r="BN234" i="1" s="1"/>
  <c r="BO234" i="1" s="1"/>
  <c r="CN234" i="1" s="1"/>
  <c r="BL236" i="1" l="1"/>
  <c r="BM235" i="1"/>
  <c r="BN235" i="1" s="1"/>
  <c r="BO235" i="1" s="1"/>
  <c r="CN235" i="1" s="1"/>
  <c r="BL237" i="1" l="1"/>
  <c r="BM236" i="1"/>
  <c r="BN236" i="1" s="1"/>
  <c r="BO236" i="1" s="1"/>
  <c r="CN236" i="1" s="1"/>
  <c r="BL238" i="1" l="1"/>
  <c r="BM237" i="1"/>
  <c r="BN237" i="1" s="1"/>
  <c r="BO237" i="1" s="1"/>
  <c r="CN237" i="1" s="1"/>
  <c r="BL239" i="1" l="1"/>
  <c r="BM238" i="1"/>
  <c r="BN238" i="1" s="1"/>
  <c r="BO238" i="1" s="1"/>
  <c r="CN238" i="1" s="1"/>
  <c r="BL240" i="1" l="1"/>
  <c r="BM239" i="1"/>
  <c r="BN239" i="1" s="1"/>
  <c r="BO239" i="1" s="1"/>
  <c r="CN239" i="1" s="1"/>
  <c r="BL241" i="1" l="1"/>
  <c r="BM240" i="1"/>
  <c r="BN240" i="1" s="1"/>
  <c r="BO240" i="1" s="1"/>
  <c r="CN240" i="1" s="1"/>
  <c r="BL242" i="1" l="1"/>
  <c r="BM241" i="1"/>
  <c r="BN241" i="1" s="1"/>
  <c r="BO241" i="1" s="1"/>
  <c r="CN241" i="1" s="1"/>
  <c r="BL243" i="1" l="1"/>
  <c r="BM242" i="1"/>
  <c r="BN242" i="1" s="1"/>
  <c r="BO242" i="1" s="1"/>
  <c r="CN242" i="1" s="1"/>
  <c r="BL244" i="1" l="1"/>
  <c r="BM243" i="1"/>
  <c r="BN243" i="1" s="1"/>
  <c r="BO243" i="1" s="1"/>
  <c r="CN243" i="1" s="1"/>
  <c r="BL245" i="1" l="1"/>
  <c r="BM244" i="1"/>
  <c r="BN244" i="1" s="1"/>
  <c r="BO244" i="1" s="1"/>
  <c r="CN244" i="1" s="1"/>
  <c r="BL246" i="1" l="1"/>
  <c r="BM245" i="1"/>
  <c r="BN245" i="1" s="1"/>
  <c r="BO245" i="1" s="1"/>
  <c r="CN245" i="1" s="1"/>
  <c r="BL247" i="1" l="1"/>
  <c r="BM246" i="1"/>
  <c r="BN246" i="1" s="1"/>
  <c r="BO246" i="1" s="1"/>
  <c r="CN246" i="1" s="1"/>
  <c r="BL248" i="1" l="1"/>
  <c r="BM247" i="1"/>
  <c r="BN247" i="1" s="1"/>
  <c r="BO247" i="1" s="1"/>
  <c r="CN247" i="1" s="1"/>
  <c r="BL249" i="1" l="1"/>
  <c r="BM248" i="1"/>
  <c r="BN248" i="1" s="1"/>
  <c r="BO248" i="1" s="1"/>
  <c r="CN248" i="1" s="1"/>
  <c r="BL250" i="1" l="1"/>
  <c r="BM249" i="1"/>
  <c r="BN249" i="1" s="1"/>
  <c r="BO249" i="1" s="1"/>
  <c r="CN249" i="1" s="1"/>
  <c r="BL251" i="1" l="1"/>
  <c r="BM250" i="1"/>
  <c r="BN250" i="1" s="1"/>
  <c r="BO250" i="1" s="1"/>
  <c r="CN250" i="1" s="1"/>
  <c r="BL252" i="1" l="1"/>
  <c r="BM251" i="1"/>
  <c r="BN251" i="1" s="1"/>
  <c r="BO251" i="1" s="1"/>
  <c r="CN251" i="1" s="1"/>
  <c r="BL253" i="1" l="1"/>
  <c r="BM252" i="1"/>
  <c r="BN252" i="1" s="1"/>
  <c r="BO252" i="1" s="1"/>
  <c r="CN252" i="1" s="1"/>
  <c r="BL254" i="1" l="1"/>
  <c r="BM253" i="1"/>
  <c r="BN253" i="1" s="1"/>
  <c r="BO253" i="1" s="1"/>
  <c r="CN253" i="1" s="1"/>
  <c r="BL255" i="1" l="1"/>
  <c r="BM254" i="1"/>
  <c r="BN254" i="1" s="1"/>
  <c r="BO254" i="1" s="1"/>
  <c r="CN254" i="1" s="1"/>
  <c r="BL256" i="1" l="1"/>
  <c r="BM255" i="1"/>
  <c r="BN255" i="1" s="1"/>
  <c r="BO255" i="1" s="1"/>
  <c r="CN255" i="1" s="1"/>
  <c r="BL257" i="1" l="1"/>
  <c r="BM256" i="1"/>
  <c r="BN256" i="1" s="1"/>
  <c r="BO256" i="1" s="1"/>
  <c r="CN256" i="1" s="1"/>
  <c r="BL258" i="1" l="1"/>
  <c r="BM257" i="1"/>
  <c r="BN257" i="1" s="1"/>
  <c r="BO257" i="1" s="1"/>
  <c r="CN257" i="1" s="1"/>
  <c r="BL259" i="1" l="1"/>
  <c r="BM258" i="1"/>
  <c r="BN258" i="1" s="1"/>
  <c r="BO258" i="1" s="1"/>
  <c r="CN258" i="1" s="1"/>
  <c r="BL260" i="1" l="1"/>
  <c r="BM259" i="1"/>
  <c r="BN259" i="1" s="1"/>
  <c r="BO259" i="1" s="1"/>
  <c r="CN259" i="1" s="1"/>
  <c r="BL261" i="1" l="1"/>
  <c r="BM260" i="1"/>
  <c r="BN260" i="1" s="1"/>
  <c r="BO260" i="1" s="1"/>
  <c r="CN260" i="1" s="1"/>
  <c r="BL262" i="1" l="1"/>
  <c r="BM261" i="1"/>
  <c r="BN261" i="1" s="1"/>
  <c r="BO261" i="1" s="1"/>
  <c r="CN261" i="1" s="1"/>
  <c r="BL263" i="1" l="1"/>
  <c r="BM262" i="1"/>
  <c r="BN262" i="1" s="1"/>
  <c r="BO262" i="1" s="1"/>
  <c r="CN262" i="1" s="1"/>
  <c r="BL264" i="1" l="1"/>
  <c r="BM263" i="1"/>
  <c r="BN263" i="1" s="1"/>
  <c r="BO263" i="1" s="1"/>
  <c r="CN263" i="1" s="1"/>
  <c r="BL265" i="1" l="1"/>
  <c r="BM264" i="1"/>
  <c r="BN264" i="1" s="1"/>
  <c r="BO264" i="1" s="1"/>
  <c r="CN264" i="1" s="1"/>
  <c r="BL266" i="1" l="1"/>
  <c r="BM265" i="1"/>
  <c r="BN265" i="1" s="1"/>
  <c r="BO265" i="1" s="1"/>
  <c r="CN265" i="1" s="1"/>
  <c r="BL267" i="1" l="1"/>
  <c r="BM266" i="1"/>
  <c r="BN266" i="1" s="1"/>
  <c r="BO266" i="1" s="1"/>
  <c r="CN266" i="1" s="1"/>
  <c r="BL268" i="1" l="1"/>
  <c r="BM267" i="1"/>
  <c r="BN267" i="1" s="1"/>
  <c r="BO267" i="1" s="1"/>
  <c r="CN267" i="1" s="1"/>
  <c r="BL269" i="1" l="1"/>
  <c r="BM268" i="1"/>
  <c r="BN268" i="1" s="1"/>
  <c r="BO268" i="1" s="1"/>
  <c r="CN268" i="1" s="1"/>
  <c r="BM269" i="1" l="1"/>
  <c r="BN269" i="1" s="1"/>
  <c r="BO269" i="1" s="1"/>
  <c r="CN269" i="1" s="1"/>
  <c r="BL270" i="1"/>
  <c r="BL271" i="1" l="1"/>
  <c r="BM270" i="1"/>
  <c r="BN270" i="1" s="1"/>
  <c r="BO270" i="1" s="1"/>
  <c r="CN270" i="1" s="1"/>
  <c r="BM271" i="1" l="1"/>
  <c r="BN271" i="1" s="1"/>
  <c r="BO271" i="1" s="1"/>
  <c r="CN271" i="1" s="1"/>
  <c r="BL272" i="1"/>
  <c r="BL273" i="1" l="1"/>
  <c r="BM272" i="1"/>
  <c r="BN272" i="1" s="1"/>
  <c r="BO272" i="1" s="1"/>
  <c r="CN272" i="1" s="1"/>
  <c r="BM273" i="1" l="1"/>
  <c r="BN273" i="1" s="1"/>
  <c r="BO273" i="1" s="1"/>
  <c r="CN273" i="1" s="1"/>
  <c r="BL274" i="1"/>
  <c r="BL275" i="1" l="1"/>
  <c r="BM274" i="1"/>
  <c r="BN274" i="1" s="1"/>
  <c r="BO274" i="1" s="1"/>
  <c r="CN274" i="1" s="1"/>
  <c r="BM275" i="1" l="1"/>
  <c r="BN275" i="1" s="1"/>
  <c r="BO275" i="1" s="1"/>
  <c r="CN275" i="1" s="1"/>
  <c r="BL276" i="1"/>
  <c r="BL277" i="1" l="1"/>
  <c r="BM276" i="1"/>
  <c r="BN276" i="1" s="1"/>
  <c r="BO276" i="1" s="1"/>
  <c r="CN276" i="1" s="1"/>
  <c r="BM277" i="1" l="1"/>
  <c r="BN277" i="1" s="1"/>
  <c r="BO277" i="1" s="1"/>
  <c r="CN277" i="1" s="1"/>
  <c r="BL278" i="1"/>
  <c r="BL279" i="1" l="1"/>
  <c r="BM278" i="1"/>
  <c r="BN278" i="1" s="1"/>
  <c r="BO278" i="1" s="1"/>
  <c r="CN278" i="1" s="1"/>
  <c r="BM279" i="1" l="1"/>
  <c r="BN279" i="1" s="1"/>
  <c r="BO279" i="1" s="1"/>
  <c r="CN279" i="1" s="1"/>
  <c r="BL280" i="1"/>
  <c r="BL281" i="1" l="1"/>
  <c r="BM280" i="1"/>
  <c r="BN280" i="1" s="1"/>
  <c r="BO280" i="1" s="1"/>
  <c r="CN280" i="1" s="1"/>
  <c r="BM281" i="1" l="1"/>
  <c r="BN281" i="1" s="1"/>
  <c r="BO281" i="1" s="1"/>
  <c r="CN281" i="1" s="1"/>
  <c r="BL282" i="1"/>
  <c r="BL283" i="1" l="1"/>
  <c r="BM282" i="1"/>
  <c r="BN282" i="1" s="1"/>
  <c r="BO282" i="1" s="1"/>
  <c r="CN282" i="1" s="1"/>
  <c r="BM283" i="1" l="1"/>
  <c r="BN283" i="1" s="1"/>
  <c r="BO283" i="1" s="1"/>
  <c r="CN283" i="1" s="1"/>
  <c r="BL284" i="1"/>
  <c r="BL285" i="1" l="1"/>
  <c r="BM284" i="1"/>
  <c r="BN284" i="1" s="1"/>
  <c r="BO284" i="1" s="1"/>
  <c r="CN284" i="1" s="1"/>
  <c r="BM285" i="1" l="1"/>
  <c r="BN285" i="1" s="1"/>
  <c r="BO285" i="1" s="1"/>
  <c r="CN285" i="1" s="1"/>
  <c r="BL286" i="1"/>
  <c r="BL287" i="1" l="1"/>
  <c r="BM286" i="1"/>
  <c r="BN286" i="1" s="1"/>
  <c r="BO286" i="1" s="1"/>
  <c r="CN286" i="1" s="1"/>
  <c r="BM287" i="1" l="1"/>
  <c r="BN287" i="1" s="1"/>
  <c r="BO287" i="1" s="1"/>
  <c r="CN287" i="1" s="1"/>
  <c r="BL288" i="1"/>
  <c r="BL289" i="1" l="1"/>
  <c r="BM288" i="1"/>
  <c r="BN288" i="1" s="1"/>
  <c r="BO288" i="1" s="1"/>
  <c r="CN288" i="1" s="1"/>
  <c r="BM289" i="1" l="1"/>
  <c r="BN289" i="1" s="1"/>
  <c r="BO289" i="1" s="1"/>
  <c r="CN289" i="1" s="1"/>
  <c r="BL290" i="1"/>
  <c r="BL291" i="1" l="1"/>
  <c r="BM290" i="1"/>
  <c r="BN290" i="1" s="1"/>
  <c r="BO290" i="1" s="1"/>
  <c r="CN290" i="1" s="1"/>
  <c r="BM291" i="1" l="1"/>
  <c r="BN291" i="1" s="1"/>
  <c r="BO291" i="1" s="1"/>
  <c r="CN291" i="1" s="1"/>
  <c r="BL292" i="1"/>
  <c r="BL293" i="1" l="1"/>
  <c r="BM292" i="1"/>
  <c r="BN292" i="1" s="1"/>
  <c r="BO292" i="1" s="1"/>
  <c r="CN292" i="1" s="1"/>
  <c r="BM293" i="1" l="1"/>
  <c r="BN293" i="1" s="1"/>
  <c r="BO293" i="1" s="1"/>
  <c r="CN293" i="1" s="1"/>
  <c r="BL294" i="1"/>
  <c r="BL295" i="1" l="1"/>
  <c r="BM294" i="1"/>
  <c r="BN294" i="1" s="1"/>
  <c r="BO294" i="1" s="1"/>
  <c r="CN294" i="1" s="1"/>
  <c r="BM295" i="1" l="1"/>
  <c r="BN295" i="1" s="1"/>
  <c r="BO295" i="1" s="1"/>
  <c r="CN295" i="1" s="1"/>
  <c r="BL296" i="1"/>
  <c r="BL297" i="1" l="1"/>
  <c r="BM296" i="1"/>
  <c r="BN296" i="1" s="1"/>
  <c r="BO296" i="1" s="1"/>
  <c r="CN296" i="1" s="1"/>
  <c r="BM297" i="1" l="1"/>
  <c r="BN297" i="1" s="1"/>
  <c r="BO297" i="1" s="1"/>
  <c r="CN297" i="1" s="1"/>
  <c r="BL298" i="1"/>
  <c r="BL299" i="1" l="1"/>
  <c r="BM298" i="1"/>
  <c r="BN298" i="1" s="1"/>
  <c r="BO298" i="1" s="1"/>
  <c r="CN298" i="1" s="1"/>
  <c r="BM299" i="1" l="1"/>
  <c r="BN299" i="1" s="1"/>
  <c r="BO299" i="1" s="1"/>
  <c r="CN299" i="1" s="1"/>
  <c r="BL300" i="1"/>
  <c r="BL301" i="1" l="1"/>
  <c r="BM300" i="1"/>
  <c r="BN300" i="1" s="1"/>
  <c r="BO300" i="1" s="1"/>
  <c r="CN300" i="1" s="1"/>
  <c r="BM301" i="1" l="1"/>
  <c r="BN301" i="1" s="1"/>
  <c r="BO301" i="1" s="1"/>
  <c r="CN301" i="1" s="1"/>
  <c r="BL302" i="1"/>
  <c r="BL303" i="1" l="1"/>
  <c r="BM302" i="1"/>
  <c r="BN302" i="1" s="1"/>
  <c r="BO302" i="1" s="1"/>
  <c r="CN302" i="1" s="1"/>
  <c r="BM303" i="1" l="1"/>
  <c r="BN303" i="1" s="1"/>
  <c r="BO303" i="1" s="1"/>
  <c r="CN303" i="1" s="1"/>
  <c r="BL304" i="1"/>
  <c r="BL305" i="1" l="1"/>
  <c r="BM304" i="1"/>
  <c r="BN304" i="1" s="1"/>
  <c r="BO304" i="1" s="1"/>
  <c r="CN304" i="1" s="1"/>
  <c r="BM305" i="1" l="1"/>
  <c r="BN305" i="1" s="1"/>
  <c r="BO305" i="1" s="1"/>
  <c r="CN305" i="1" s="1"/>
  <c r="BL306" i="1"/>
  <c r="BL307" i="1" l="1"/>
  <c r="BM306" i="1"/>
  <c r="BN306" i="1" s="1"/>
  <c r="BO306" i="1" s="1"/>
  <c r="CN306" i="1" s="1"/>
  <c r="BM307" i="1" l="1"/>
  <c r="BN307" i="1" s="1"/>
  <c r="BO307" i="1" s="1"/>
  <c r="CN307" i="1" s="1"/>
  <c r="BL308" i="1"/>
  <c r="BL309" i="1" l="1"/>
  <c r="BM308" i="1"/>
  <c r="BN308" i="1" s="1"/>
  <c r="BO308" i="1" s="1"/>
  <c r="CN308" i="1" s="1"/>
  <c r="BM309" i="1" l="1"/>
  <c r="BN309" i="1" s="1"/>
  <c r="BO309" i="1" s="1"/>
  <c r="CN309" i="1" s="1"/>
  <c r="BL310" i="1"/>
  <c r="BL311" i="1" l="1"/>
  <c r="BM310" i="1"/>
  <c r="BN310" i="1" s="1"/>
  <c r="BO310" i="1" s="1"/>
  <c r="CN310" i="1" s="1"/>
  <c r="BM311" i="1" l="1"/>
  <c r="BN311" i="1" s="1"/>
  <c r="BO311" i="1" s="1"/>
  <c r="CN311" i="1" s="1"/>
  <c r="BL312" i="1"/>
  <c r="BL313" i="1" l="1"/>
  <c r="BM312" i="1"/>
  <c r="BN312" i="1" s="1"/>
  <c r="BO312" i="1" s="1"/>
  <c r="CN312" i="1" s="1"/>
  <c r="BM313" i="1" l="1"/>
  <c r="BN313" i="1" s="1"/>
  <c r="BO313" i="1" s="1"/>
  <c r="CN313" i="1" s="1"/>
  <c r="BL314" i="1"/>
  <c r="BL315" i="1" l="1"/>
  <c r="BM314" i="1"/>
  <c r="BN314" i="1" s="1"/>
  <c r="BO314" i="1" s="1"/>
  <c r="CN314" i="1" s="1"/>
  <c r="BM315" i="1" l="1"/>
  <c r="BN315" i="1" s="1"/>
  <c r="BO315" i="1" s="1"/>
  <c r="CN315" i="1" s="1"/>
  <c r="BL316" i="1"/>
  <c r="BL317" i="1" l="1"/>
  <c r="BM316" i="1"/>
  <c r="BN316" i="1" s="1"/>
  <c r="BO316" i="1" s="1"/>
  <c r="CN316" i="1" s="1"/>
  <c r="BM317" i="1" l="1"/>
  <c r="BN317" i="1" s="1"/>
  <c r="BO317" i="1" s="1"/>
  <c r="CN317" i="1" s="1"/>
  <c r="BL318" i="1"/>
  <c r="BL319" i="1" l="1"/>
  <c r="BM318" i="1"/>
  <c r="BN318" i="1" s="1"/>
  <c r="BO318" i="1" s="1"/>
  <c r="CN318" i="1" s="1"/>
  <c r="BM319" i="1" l="1"/>
  <c r="BN319" i="1" s="1"/>
  <c r="BO319" i="1" s="1"/>
  <c r="CN319" i="1" s="1"/>
  <c r="BL320" i="1"/>
  <c r="BL321" i="1" l="1"/>
  <c r="BM320" i="1"/>
  <c r="BN320" i="1" s="1"/>
  <c r="BO320" i="1" s="1"/>
  <c r="CN320" i="1" s="1"/>
  <c r="BM321" i="1" l="1"/>
  <c r="BN321" i="1" s="1"/>
  <c r="BO321" i="1" s="1"/>
  <c r="CN321" i="1" s="1"/>
  <c r="BL322" i="1"/>
  <c r="BL323" i="1" l="1"/>
  <c r="BM322" i="1"/>
  <c r="BN322" i="1" s="1"/>
  <c r="BO322" i="1" s="1"/>
  <c r="CN322" i="1" s="1"/>
  <c r="BM323" i="1" l="1"/>
  <c r="BN323" i="1" s="1"/>
  <c r="BO323" i="1" s="1"/>
  <c r="CN323" i="1" s="1"/>
  <c r="BL324" i="1"/>
  <c r="BL325" i="1" l="1"/>
  <c r="BM324" i="1"/>
  <c r="BN324" i="1" s="1"/>
  <c r="BO324" i="1" s="1"/>
  <c r="CN324" i="1" s="1"/>
  <c r="BM325" i="1" l="1"/>
  <c r="BN325" i="1" s="1"/>
  <c r="BO325" i="1" s="1"/>
  <c r="CN325" i="1" s="1"/>
  <c r="BL326" i="1"/>
  <c r="BL327" i="1" l="1"/>
  <c r="BM326" i="1"/>
  <c r="BN326" i="1" s="1"/>
  <c r="BO326" i="1" s="1"/>
  <c r="CN326" i="1" s="1"/>
  <c r="BM327" i="1" l="1"/>
  <c r="BN327" i="1" s="1"/>
  <c r="BO327" i="1" s="1"/>
  <c r="CN327" i="1" s="1"/>
  <c r="BL328" i="1"/>
  <c r="BL329" i="1" l="1"/>
  <c r="BM328" i="1"/>
  <c r="BN328" i="1" s="1"/>
  <c r="BO328" i="1" s="1"/>
  <c r="CN328" i="1" s="1"/>
  <c r="BM329" i="1" l="1"/>
  <c r="BN329" i="1" s="1"/>
  <c r="BO329" i="1" s="1"/>
  <c r="CN329" i="1" s="1"/>
  <c r="BL330" i="1"/>
  <c r="BL331" i="1" l="1"/>
  <c r="BM330" i="1"/>
  <c r="BN330" i="1" s="1"/>
  <c r="BO330" i="1" s="1"/>
  <c r="CN330" i="1" s="1"/>
  <c r="BM331" i="1" l="1"/>
  <c r="BN331" i="1" s="1"/>
  <c r="BO331" i="1" s="1"/>
  <c r="CN331" i="1" s="1"/>
  <c r="BL332" i="1"/>
  <c r="BL333" i="1" l="1"/>
  <c r="BM332" i="1"/>
  <c r="BN332" i="1" s="1"/>
  <c r="BO332" i="1" s="1"/>
  <c r="CN332" i="1" s="1"/>
  <c r="BM333" i="1" l="1"/>
  <c r="BN333" i="1" s="1"/>
  <c r="BO333" i="1" s="1"/>
  <c r="CN333" i="1" s="1"/>
  <c r="BL334" i="1"/>
  <c r="BL335" i="1" l="1"/>
  <c r="BM334" i="1"/>
  <c r="BN334" i="1" s="1"/>
  <c r="BO334" i="1" s="1"/>
  <c r="CN334" i="1" s="1"/>
  <c r="BM335" i="1" l="1"/>
  <c r="BN335" i="1" s="1"/>
  <c r="BO335" i="1" s="1"/>
  <c r="CN335" i="1" s="1"/>
  <c r="BL336" i="1"/>
  <c r="BL337" i="1" l="1"/>
  <c r="BM336" i="1"/>
  <c r="BN336" i="1" s="1"/>
  <c r="BO336" i="1" s="1"/>
  <c r="CN336" i="1" s="1"/>
  <c r="BM337" i="1" l="1"/>
  <c r="BN337" i="1" s="1"/>
  <c r="BO337" i="1" s="1"/>
  <c r="CN337" i="1" s="1"/>
  <c r="BL338" i="1"/>
  <c r="BL339" i="1" l="1"/>
  <c r="BM338" i="1"/>
  <c r="BN338" i="1" s="1"/>
  <c r="BO338" i="1" s="1"/>
  <c r="CN338" i="1" s="1"/>
  <c r="BM339" i="1" l="1"/>
  <c r="BN339" i="1" s="1"/>
  <c r="BO339" i="1" s="1"/>
  <c r="CN339" i="1" s="1"/>
  <c r="BL340" i="1"/>
  <c r="BL341" i="1" l="1"/>
  <c r="BM340" i="1"/>
  <c r="BN340" i="1" s="1"/>
  <c r="BO340" i="1" s="1"/>
  <c r="CN340" i="1" s="1"/>
  <c r="BM341" i="1" l="1"/>
  <c r="BN341" i="1" s="1"/>
  <c r="BO341" i="1" s="1"/>
  <c r="CN341" i="1" s="1"/>
  <c r="BL342" i="1"/>
  <c r="BL343" i="1" l="1"/>
  <c r="BM342" i="1"/>
  <c r="BN342" i="1" s="1"/>
  <c r="BO342" i="1" s="1"/>
  <c r="CN342" i="1" s="1"/>
  <c r="BM343" i="1" l="1"/>
  <c r="BN343" i="1" s="1"/>
  <c r="BO343" i="1" s="1"/>
  <c r="CN343" i="1" s="1"/>
  <c r="BL344" i="1"/>
  <c r="BL345" i="1" l="1"/>
  <c r="BM344" i="1"/>
  <c r="BN344" i="1" s="1"/>
  <c r="BO344" i="1" s="1"/>
  <c r="CN344" i="1" s="1"/>
  <c r="BM345" i="1" l="1"/>
  <c r="BN345" i="1" s="1"/>
  <c r="BO345" i="1" s="1"/>
  <c r="CN345" i="1" s="1"/>
  <c r="BL346" i="1"/>
  <c r="BL347" i="1" l="1"/>
  <c r="BM346" i="1"/>
  <c r="BN346" i="1" s="1"/>
  <c r="BO346" i="1" s="1"/>
  <c r="CN346" i="1" s="1"/>
  <c r="BM347" i="1" l="1"/>
  <c r="BN347" i="1" s="1"/>
  <c r="BO347" i="1" s="1"/>
  <c r="CN347" i="1" s="1"/>
  <c r="BL348" i="1"/>
  <c r="BL349" i="1" l="1"/>
  <c r="BM348" i="1"/>
  <c r="BN348" i="1" s="1"/>
  <c r="BO348" i="1" s="1"/>
  <c r="CN348" i="1" s="1"/>
  <c r="BM349" i="1" l="1"/>
  <c r="BN349" i="1" s="1"/>
  <c r="BO349" i="1" s="1"/>
  <c r="CN349" i="1" s="1"/>
  <c r="BL350" i="1"/>
  <c r="BL351" i="1" l="1"/>
  <c r="BM350" i="1"/>
  <c r="BN350" i="1" s="1"/>
  <c r="BO350" i="1" s="1"/>
  <c r="CN350" i="1" s="1"/>
  <c r="BM351" i="1" l="1"/>
  <c r="BN351" i="1" s="1"/>
  <c r="BO351" i="1" s="1"/>
  <c r="CN351" i="1" s="1"/>
  <c r="BL352" i="1"/>
  <c r="BL353" i="1" l="1"/>
  <c r="BM352" i="1"/>
  <c r="BN352" i="1" s="1"/>
  <c r="BO352" i="1" s="1"/>
  <c r="CN352" i="1" s="1"/>
  <c r="BM353" i="1" l="1"/>
  <c r="BN353" i="1" s="1"/>
  <c r="BO353" i="1" s="1"/>
  <c r="CN353" i="1" s="1"/>
  <c r="BL354" i="1"/>
  <c r="BL355" i="1" l="1"/>
  <c r="BM354" i="1"/>
  <c r="BN354" i="1" s="1"/>
  <c r="BO354" i="1" s="1"/>
  <c r="CN354" i="1" s="1"/>
  <c r="BM355" i="1" l="1"/>
  <c r="BN355" i="1" s="1"/>
  <c r="BO355" i="1" s="1"/>
  <c r="CN355" i="1" s="1"/>
  <c r="BL356" i="1"/>
  <c r="BL357" i="1" l="1"/>
  <c r="BM356" i="1"/>
  <c r="BN356" i="1" s="1"/>
  <c r="BO356" i="1" s="1"/>
  <c r="CN356" i="1" s="1"/>
  <c r="BM357" i="1" l="1"/>
  <c r="BN357" i="1" s="1"/>
  <c r="BO357" i="1" s="1"/>
  <c r="CN357" i="1" s="1"/>
  <c r="BL358" i="1"/>
  <c r="BL359" i="1" l="1"/>
  <c r="BM358" i="1"/>
  <c r="BN358" i="1" s="1"/>
  <c r="BO358" i="1" s="1"/>
  <c r="CN358" i="1" s="1"/>
  <c r="BM359" i="1" l="1"/>
  <c r="BN359" i="1" s="1"/>
  <c r="BO359" i="1" s="1"/>
  <c r="CN359" i="1" s="1"/>
  <c r="BL360" i="1"/>
  <c r="BL361" i="1" l="1"/>
  <c r="BM360" i="1"/>
  <c r="BN360" i="1" s="1"/>
  <c r="BO360" i="1" s="1"/>
  <c r="CN360" i="1" s="1"/>
  <c r="BM361" i="1" l="1"/>
  <c r="BN361" i="1" s="1"/>
  <c r="BO361" i="1" s="1"/>
  <c r="CN361" i="1" s="1"/>
  <c r="BL362" i="1"/>
  <c r="BL363" i="1" l="1"/>
  <c r="BM362" i="1"/>
  <c r="BN362" i="1" s="1"/>
  <c r="BO362" i="1" s="1"/>
  <c r="CN362" i="1" s="1"/>
  <c r="BM363" i="1" l="1"/>
  <c r="BN363" i="1" s="1"/>
  <c r="BO363" i="1" s="1"/>
  <c r="CN363" i="1" s="1"/>
  <c r="BL364" i="1"/>
  <c r="BL365" i="1" l="1"/>
  <c r="BM364" i="1"/>
  <c r="BN364" i="1" s="1"/>
  <c r="BO364" i="1" s="1"/>
  <c r="CN364" i="1" s="1"/>
  <c r="BM365" i="1" l="1"/>
  <c r="BN365" i="1" s="1"/>
  <c r="BO365" i="1" s="1"/>
  <c r="CN365" i="1" s="1"/>
  <c r="BL366" i="1"/>
  <c r="BL367" i="1" l="1"/>
  <c r="BM366" i="1"/>
  <c r="BN366" i="1" s="1"/>
  <c r="BO366" i="1" s="1"/>
  <c r="CN366" i="1" s="1"/>
  <c r="BM367" i="1" l="1"/>
  <c r="BN367" i="1" s="1"/>
  <c r="BO367" i="1" s="1"/>
  <c r="CN367" i="1" s="1"/>
  <c r="BL368" i="1"/>
  <c r="BL369" i="1" l="1"/>
  <c r="BM368" i="1"/>
  <c r="BN368" i="1" s="1"/>
  <c r="BO368" i="1" s="1"/>
  <c r="CN368" i="1" s="1"/>
  <c r="BM369" i="1" l="1"/>
  <c r="BN369" i="1" s="1"/>
  <c r="BO369" i="1" s="1"/>
  <c r="CN369" i="1" s="1"/>
  <c r="BL370" i="1"/>
  <c r="BL371" i="1" l="1"/>
  <c r="BM370" i="1"/>
  <c r="BN370" i="1" s="1"/>
  <c r="BO370" i="1" s="1"/>
  <c r="CN370" i="1" s="1"/>
  <c r="BM371" i="1" l="1"/>
  <c r="BN371" i="1" s="1"/>
  <c r="BO371" i="1" s="1"/>
  <c r="CN371" i="1" s="1"/>
  <c r="BL372" i="1"/>
  <c r="BL373" i="1" l="1"/>
  <c r="BM372" i="1"/>
  <c r="BN372" i="1" s="1"/>
  <c r="BO372" i="1" s="1"/>
  <c r="CN372" i="1" s="1"/>
  <c r="BM373" i="1" l="1"/>
  <c r="BN373" i="1" s="1"/>
  <c r="BO373" i="1" s="1"/>
  <c r="CN373" i="1" s="1"/>
  <c r="BL374" i="1"/>
  <c r="BL375" i="1" l="1"/>
  <c r="BM374" i="1"/>
  <c r="BN374" i="1" s="1"/>
  <c r="BO374" i="1" s="1"/>
  <c r="CN374" i="1" s="1"/>
  <c r="BM375" i="1" l="1"/>
  <c r="BN375" i="1" s="1"/>
  <c r="BO375" i="1" s="1"/>
  <c r="CN375" i="1" s="1"/>
  <c r="BL376" i="1"/>
  <c r="BL377" i="1" l="1"/>
  <c r="BM376" i="1"/>
  <c r="BN376" i="1" s="1"/>
  <c r="BO376" i="1" s="1"/>
  <c r="CN376" i="1" s="1"/>
  <c r="BM377" i="1" l="1"/>
  <c r="BN377" i="1" s="1"/>
  <c r="BO377" i="1" s="1"/>
  <c r="CN377" i="1" s="1"/>
  <c r="BL378" i="1"/>
  <c r="BL379" i="1" l="1"/>
  <c r="BM378" i="1"/>
  <c r="BN378" i="1" s="1"/>
  <c r="BO378" i="1" s="1"/>
  <c r="CN378" i="1" s="1"/>
  <c r="BM379" i="1" l="1"/>
  <c r="BN379" i="1" s="1"/>
  <c r="BO379" i="1" s="1"/>
  <c r="CN379" i="1" s="1"/>
  <c r="BL380" i="1"/>
  <c r="BL381" i="1" l="1"/>
  <c r="BM380" i="1"/>
  <c r="BN380" i="1" s="1"/>
  <c r="BO380" i="1" s="1"/>
  <c r="CN380" i="1" s="1"/>
  <c r="BM381" i="1" l="1"/>
  <c r="BN381" i="1" s="1"/>
  <c r="BO381" i="1" s="1"/>
  <c r="CN381" i="1" s="1"/>
  <c r="BL382" i="1"/>
  <c r="BL383" i="1" l="1"/>
  <c r="BM382" i="1"/>
  <c r="BN382" i="1" s="1"/>
  <c r="BO382" i="1" s="1"/>
  <c r="CN382" i="1" s="1"/>
  <c r="BM383" i="1" l="1"/>
  <c r="BN383" i="1" s="1"/>
  <c r="BO383" i="1" s="1"/>
  <c r="CN383" i="1" s="1"/>
  <c r="BL384" i="1"/>
  <c r="BL385" i="1" l="1"/>
  <c r="BM384" i="1"/>
  <c r="BN384" i="1" s="1"/>
  <c r="BO384" i="1" s="1"/>
  <c r="CN384" i="1" s="1"/>
  <c r="BM385" i="1" l="1"/>
  <c r="BN385" i="1" s="1"/>
  <c r="BO385" i="1" s="1"/>
  <c r="CN385" i="1" s="1"/>
  <c r="BL386" i="1"/>
  <c r="BL387" i="1" l="1"/>
  <c r="BM386" i="1"/>
  <c r="BN386" i="1" s="1"/>
  <c r="BO386" i="1" s="1"/>
  <c r="CN386" i="1" s="1"/>
  <c r="BM387" i="1" l="1"/>
  <c r="BN387" i="1" s="1"/>
  <c r="BO387" i="1" s="1"/>
  <c r="CN387" i="1" s="1"/>
  <c r="BL388" i="1"/>
  <c r="BL389" i="1" l="1"/>
  <c r="BM388" i="1"/>
  <c r="BN388" i="1" s="1"/>
  <c r="BO388" i="1" s="1"/>
  <c r="CN388" i="1" s="1"/>
  <c r="BM389" i="1" l="1"/>
  <c r="BN389" i="1" s="1"/>
  <c r="BO389" i="1" s="1"/>
  <c r="CN389" i="1" s="1"/>
  <c r="BL390" i="1"/>
  <c r="BL391" i="1" l="1"/>
  <c r="BM390" i="1"/>
  <c r="BN390" i="1" s="1"/>
  <c r="BO390" i="1" s="1"/>
  <c r="CN390" i="1" s="1"/>
  <c r="BM391" i="1" l="1"/>
  <c r="BN391" i="1" s="1"/>
  <c r="BO391" i="1" s="1"/>
  <c r="CN391" i="1" s="1"/>
  <c r="BL392" i="1"/>
  <c r="BL393" i="1" l="1"/>
  <c r="BM392" i="1"/>
  <c r="BN392" i="1" s="1"/>
  <c r="BO392" i="1" s="1"/>
  <c r="CN392" i="1" s="1"/>
  <c r="BM393" i="1" l="1"/>
  <c r="BN393" i="1" s="1"/>
  <c r="BO393" i="1" s="1"/>
  <c r="CN393" i="1" s="1"/>
  <c r="BL394" i="1"/>
  <c r="BL395" i="1" l="1"/>
  <c r="BM394" i="1"/>
  <c r="BN394" i="1" s="1"/>
  <c r="BO394" i="1" s="1"/>
  <c r="CN394" i="1" s="1"/>
  <c r="BM395" i="1" l="1"/>
  <c r="BN395" i="1" s="1"/>
  <c r="BO395" i="1" s="1"/>
  <c r="CN395" i="1" s="1"/>
  <c r="BL396" i="1"/>
  <c r="BL397" i="1" l="1"/>
  <c r="BM396" i="1"/>
  <c r="BN396" i="1" s="1"/>
  <c r="BO396" i="1" s="1"/>
  <c r="CN396" i="1" s="1"/>
  <c r="BM397" i="1" l="1"/>
  <c r="BN397" i="1" s="1"/>
  <c r="BO397" i="1" s="1"/>
  <c r="CN397" i="1" s="1"/>
  <c r="BL398" i="1"/>
  <c r="BL399" i="1" l="1"/>
  <c r="BM398" i="1"/>
  <c r="BN398" i="1" s="1"/>
  <c r="BO398" i="1" s="1"/>
  <c r="CN398" i="1" s="1"/>
  <c r="BM399" i="1" l="1"/>
  <c r="BN399" i="1" s="1"/>
  <c r="BO399" i="1" s="1"/>
  <c r="CN399" i="1" s="1"/>
  <c r="BL400" i="1"/>
  <c r="BL401" i="1" l="1"/>
  <c r="BM400" i="1"/>
  <c r="BN400" i="1" s="1"/>
  <c r="BO400" i="1" s="1"/>
  <c r="CN400" i="1" s="1"/>
  <c r="BM401" i="1" l="1"/>
  <c r="BN401" i="1" s="1"/>
  <c r="BO401" i="1" s="1"/>
  <c r="CN401" i="1" s="1"/>
  <c r="BL402" i="1"/>
  <c r="BM402" i="1" l="1"/>
  <c r="BN402" i="1" s="1"/>
  <c r="BO402" i="1" s="1"/>
  <c r="CN402" i="1" s="1"/>
  <c r="BL403" i="1"/>
  <c r="BL404" i="1" l="1"/>
  <c r="BM403" i="1"/>
  <c r="BN403" i="1" s="1"/>
  <c r="BO403" i="1" s="1"/>
  <c r="CN403" i="1" s="1"/>
  <c r="BM404" i="1" l="1"/>
  <c r="BN404" i="1" s="1"/>
  <c r="BO404" i="1" s="1"/>
  <c r="CN404" i="1" s="1"/>
  <c r="BL405" i="1"/>
  <c r="BL406" i="1" l="1"/>
  <c r="BM405" i="1"/>
  <c r="BN405" i="1" s="1"/>
  <c r="BO405" i="1" s="1"/>
  <c r="CN405" i="1" s="1"/>
  <c r="BM406" i="1" l="1"/>
  <c r="BN406" i="1" s="1"/>
  <c r="BO406" i="1" s="1"/>
  <c r="CN406" i="1" s="1"/>
  <c r="BL407" i="1"/>
  <c r="BL408" i="1" l="1"/>
  <c r="BM407" i="1"/>
  <c r="BN407" i="1" s="1"/>
  <c r="BO407" i="1" s="1"/>
  <c r="CN407" i="1" s="1"/>
  <c r="BM408" i="1" l="1"/>
  <c r="BN408" i="1" s="1"/>
  <c r="BO408" i="1" s="1"/>
  <c r="CN408" i="1" s="1"/>
  <c r="BL409" i="1"/>
  <c r="BL410" i="1" l="1"/>
  <c r="BM409" i="1"/>
  <c r="BN409" i="1" s="1"/>
  <c r="BO409" i="1" s="1"/>
  <c r="CN409" i="1" s="1"/>
  <c r="BM410" i="1" l="1"/>
  <c r="BN410" i="1" s="1"/>
  <c r="BO410" i="1" s="1"/>
  <c r="CN410" i="1" s="1"/>
  <c r="BL411" i="1"/>
  <c r="BL412" i="1" l="1"/>
  <c r="BM411" i="1"/>
  <c r="BN411" i="1" s="1"/>
  <c r="BO411" i="1" s="1"/>
  <c r="CN411" i="1" s="1"/>
  <c r="BM412" i="1" l="1"/>
  <c r="BN412" i="1" s="1"/>
  <c r="BO412" i="1" s="1"/>
  <c r="CN412" i="1" s="1"/>
  <c r="BL413" i="1"/>
  <c r="BL414" i="1" l="1"/>
  <c r="BM413" i="1"/>
  <c r="BN413" i="1" s="1"/>
  <c r="BO413" i="1" s="1"/>
  <c r="CN413" i="1" s="1"/>
  <c r="BM414" i="1" l="1"/>
  <c r="BN414" i="1" s="1"/>
  <c r="BO414" i="1" s="1"/>
  <c r="CN414" i="1" s="1"/>
  <c r="BL415" i="1"/>
  <c r="BL416" i="1" l="1"/>
  <c r="BM415" i="1"/>
  <c r="BN415" i="1" s="1"/>
  <c r="BO415" i="1" s="1"/>
  <c r="CN415" i="1" s="1"/>
  <c r="BM416" i="1" l="1"/>
  <c r="BN416" i="1" s="1"/>
  <c r="BO416" i="1" s="1"/>
  <c r="CN416" i="1" s="1"/>
  <c r="BL417" i="1"/>
  <c r="BL418" i="1" l="1"/>
  <c r="BM417" i="1"/>
  <c r="BN417" i="1" s="1"/>
  <c r="BO417" i="1" s="1"/>
  <c r="CN417" i="1" s="1"/>
  <c r="BM418" i="1" l="1"/>
  <c r="BN418" i="1" s="1"/>
  <c r="BO418" i="1" s="1"/>
  <c r="CN418" i="1" s="1"/>
  <c r="BL419" i="1"/>
  <c r="BL420" i="1" l="1"/>
  <c r="BM419" i="1"/>
  <c r="BN419" i="1" s="1"/>
  <c r="BO419" i="1" s="1"/>
  <c r="CN419" i="1" s="1"/>
  <c r="BM420" i="1" l="1"/>
  <c r="BN420" i="1" s="1"/>
  <c r="BO420" i="1" s="1"/>
  <c r="CN420" i="1" s="1"/>
  <c r="BL421" i="1"/>
  <c r="BL422" i="1" l="1"/>
  <c r="BM421" i="1"/>
  <c r="BN421" i="1" s="1"/>
  <c r="BO421" i="1" s="1"/>
  <c r="CN421" i="1" s="1"/>
  <c r="BM422" i="1" l="1"/>
  <c r="BN422" i="1" s="1"/>
  <c r="BO422" i="1" s="1"/>
  <c r="CN422" i="1" s="1"/>
  <c r="BL423" i="1"/>
  <c r="BL424" i="1" l="1"/>
  <c r="BM423" i="1"/>
  <c r="BN423" i="1" s="1"/>
  <c r="BO423" i="1" s="1"/>
  <c r="CN423" i="1" s="1"/>
  <c r="BM424" i="1" l="1"/>
  <c r="BN424" i="1" s="1"/>
  <c r="BO424" i="1" s="1"/>
  <c r="CN424" i="1" s="1"/>
  <c r="BL425" i="1"/>
  <c r="BL426" i="1" l="1"/>
  <c r="BM425" i="1"/>
  <c r="BN425" i="1" s="1"/>
  <c r="BO425" i="1" s="1"/>
  <c r="CN425" i="1" s="1"/>
  <c r="BM426" i="1" l="1"/>
  <c r="BN426" i="1" s="1"/>
  <c r="BO426" i="1" s="1"/>
  <c r="CN426" i="1" s="1"/>
  <c r="BL427" i="1"/>
  <c r="BL428" i="1" l="1"/>
  <c r="BM427" i="1"/>
  <c r="BN427" i="1" s="1"/>
  <c r="BO427" i="1" s="1"/>
  <c r="CN427" i="1" s="1"/>
  <c r="BM428" i="1" l="1"/>
  <c r="BN428" i="1" s="1"/>
  <c r="BO428" i="1" s="1"/>
  <c r="CN428" i="1" s="1"/>
  <c r="BL429" i="1"/>
  <c r="BL430" i="1" l="1"/>
  <c r="BM429" i="1"/>
  <c r="BN429" i="1" s="1"/>
  <c r="BO429" i="1" s="1"/>
  <c r="CN429" i="1" s="1"/>
  <c r="BM430" i="1" l="1"/>
  <c r="BN430" i="1" s="1"/>
  <c r="BO430" i="1" s="1"/>
  <c r="CN430" i="1" s="1"/>
  <c r="BL431" i="1"/>
  <c r="BL432" i="1" l="1"/>
  <c r="BM431" i="1"/>
  <c r="BN431" i="1" s="1"/>
  <c r="BO431" i="1" s="1"/>
  <c r="CN431" i="1" s="1"/>
  <c r="BM432" i="1" l="1"/>
  <c r="BN432" i="1" s="1"/>
  <c r="BO432" i="1" s="1"/>
  <c r="CN432" i="1" s="1"/>
  <c r="BL433" i="1"/>
  <c r="BL434" i="1" l="1"/>
  <c r="BM433" i="1"/>
  <c r="BN433" i="1" s="1"/>
  <c r="BO433" i="1" s="1"/>
  <c r="CN433" i="1" s="1"/>
  <c r="BM434" i="1" l="1"/>
  <c r="BN434" i="1" s="1"/>
  <c r="BO434" i="1" s="1"/>
  <c r="CN434" i="1" s="1"/>
  <c r="BL435" i="1"/>
  <c r="BL436" i="1" l="1"/>
  <c r="BM435" i="1"/>
  <c r="BN435" i="1" s="1"/>
  <c r="BO435" i="1" s="1"/>
  <c r="CN435" i="1" s="1"/>
  <c r="BM436" i="1" l="1"/>
  <c r="BN436" i="1" s="1"/>
  <c r="BO436" i="1" s="1"/>
  <c r="CN436" i="1" s="1"/>
  <c r="BL437" i="1"/>
  <c r="BL438" i="1" l="1"/>
  <c r="BM437" i="1"/>
  <c r="BN437" i="1" s="1"/>
  <c r="BO437" i="1" s="1"/>
  <c r="CN437" i="1" s="1"/>
  <c r="BM438" i="1" l="1"/>
  <c r="BN438" i="1" s="1"/>
  <c r="BO438" i="1" s="1"/>
  <c r="CN438" i="1" s="1"/>
  <c r="BL439" i="1"/>
  <c r="BL440" i="1" l="1"/>
  <c r="BM439" i="1"/>
  <c r="BN439" i="1" s="1"/>
  <c r="BO439" i="1" s="1"/>
  <c r="CN439" i="1" s="1"/>
  <c r="BM440" i="1" l="1"/>
  <c r="BN440" i="1" s="1"/>
  <c r="BO440" i="1" s="1"/>
  <c r="CN440" i="1" s="1"/>
  <c r="BL441" i="1"/>
  <c r="BL442" i="1" l="1"/>
  <c r="BM441" i="1"/>
  <c r="BN441" i="1" s="1"/>
  <c r="BO441" i="1" s="1"/>
  <c r="CN441" i="1" s="1"/>
  <c r="BM442" i="1" l="1"/>
  <c r="BN442" i="1" s="1"/>
  <c r="BO442" i="1" s="1"/>
  <c r="CN442" i="1" s="1"/>
  <c r="BL443" i="1"/>
  <c r="BL444" i="1" l="1"/>
  <c r="BM443" i="1"/>
  <c r="BN443" i="1" s="1"/>
  <c r="BO443" i="1" s="1"/>
  <c r="CN443" i="1" s="1"/>
  <c r="BM444" i="1" l="1"/>
  <c r="BN444" i="1" s="1"/>
  <c r="BO444" i="1" s="1"/>
  <c r="CN444" i="1" s="1"/>
  <c r="BL445" i="1"/>
  <c r="BL446" i="1" l="1"/>
  <c r="BM445" i="1"/>
  <c r="BN445" i="1" s="1"/>
  <c r="BO445" i="1" s="1"/>
  <c r="CN445" i="1" s="1"/>
  <c r="BM446" i="1" l="1"/>
  <c r="BN446" i="1" s="1"/>
  <c r="BO446" i="1" s="1"/>
  <c r="CN446" i="1" s="1"/>
  <c r="BL447" i="1"/>
  <c r="BL448" i="1" l="1"/>
  <c r="BM447" i="1"/>
  <c r="BN447" i="1" s="1"/>
  <c r="BO447" i="1" s="1"/>
  <c r="CN447" i="1" s="1"/>
  <c r="BM448" i="1" l="1"/>
  <c r="BN448" i="1" s="1"/>
  <c r="BO448" i="1" s="1"/>
  <c r="CN448" i="1" s="1"/>
  <c r="BL449" i="1"/>
  <c r="BL450" i="1" l="1"/>
  <c r="BM449" i="1"/>
  <c r="BN449" i="1" s="1"/>
  <c r="BO449" i="1" s="1"/>
  <c r="CN449" i="1" s="1"/>
  <c r="BM450" i="1" l="1"/>
  <c r="BN450" i="1" s="1"/>
  <c r="BO450" i="1" s="1"/>
  <c r="CN450" i="1" s="1"/>
  <c r="BL451" i="1"/>
  <c r="BL452" i="1" l="1"/>
  <c r="BM451" i="1"/>
  <c r="BN451" i="1" s="1"/>
  <c r="BO451" i="1" s="1"/>
  <c r="CN451" i="1" s="1"/>
  <c r="BM452" i="1" l="1"/>
  <c r="BN452" i="1" s="1"/>
  <c r="BO452" i="1" s="1"/>
  <c r="CN452" i="1" s="1"/>
  <c r="BL453" i="1"/>
  <c r="BL454" i="1" l="1"/>
  <c r="BM453" i="1"/>
  <c r="BN453" i="1" s="1"/>
  <c r="BO453" i="1" s="1"/>
  <c r="CN453" i="1" s="1"/>
  <c r="BM454" i="1" l="1"/>
  <c r="BN454" i="1" s="1"/>
  <c r="BO454" i="1" s="1"/>
  <c r="CN454" i="1" s="1"/>
  <c r="BL455" i="1"/>
  <c r="BL456" i="1" l="1"/>
  <c r="BM455" i="1"/>
  <c r="BN455" i="1" s="1"/>
  <c r="BO455" i="1" s="1"/>
  <c r="CN455" i="1" s="1"/>
  <c r="BM456" i="1" l="1"/>
  <c r="BN456" i="1" s="1"/>
  <c r="BO456" i="1" s="1"/>
  <c r="CN456" i="1" s="1"/>
  <c r="BL457" i="1"/>
  <c r="BL458" i="1" l="1"/>
  <c r="BM457" i="1"/>
  <c r="BN457" i="1" s="1"/>
  <c r="BO457" i="1" s="1"/>
  <c r="CN457" i="1" s="1"/>
  <c r="BM458" i="1" l="1"/>
  <c r="BN458" i="1" s="1"/>
  <c r="BO458" i="1" s="1"/>
  <c r="CN458" i="1" s="1"/>
  <c r="BL459" i="1"/>
  <c r="BL460" i="1" l="1"/>
  <c r="BM459" i="1"/>
  <c r="BN459" i="1" s="1"/>
  <c r="BO459" i="1" s="1"/>
  <c r="CN459" i="1" s="1"/>
  <c r="BM460" i="1" l="1"/>
  <c r="BN460" i="1" s="1"/>
  <c r="BO460" i="1" s="1"/>
  <c r="CN460" i="1" s="1"/>
  <c r="BL461" i="1"/>
  <c r="BL462" i="1" l="1"/>
  <c r="BM461" i="1"/>
  <c r="BN461" i="1" s="1"/>
  <c r="BO461" i="1" s="1"/>
  <c r="CN461" i="1" s="1"/>
  <c r="BM462" i="1" l="1"/>
  <c r="BN462" i="1" s="1"/>
  <c r="BO462" i="1" s="1"/>
  <c r="CN462" i="1" s="1"/>
  <c r="BL463" i="1"/>
  <c r="BL464" i="1" l="1"/>
  <c r="BM463" i="1"/>
  <c r="BN463" i="1" s="1"/>
  <c r="BO463" i="1" s="1"/>
  <c r="CN463" i="1" s="1"/>
  <c r="BM464" i="1" l="1"/>
  <c r="BN464" i="1" s="1"/>
  <c r="BO464" i="1" s="1"/>
  <c r="CN464" i="1" s="1"/>
  <c r="BL465" i="1"/>
  <c r="BL466" i="1" l="1"/>
  <c r="BM465" i="1"/>
  <c r="BN465" i="1" s="1"/>
  <c r="BO465" i="1" s="1"/>
  <c r="CN465" i="1" s="1"/>
  <c r="BM466" i="1" l="1"/>
  <c r="BN466" i="1" s="1"/>
  <c r="BO466" i="1" s="1"/>
  <c r="CN466" i="1" s="1"/>
  <c r="BL467" i="1"/>
  <c r="BL468" i="1" l="1"/>
  <c r="BM467" i="1"/>
  <c r="BN467" i="1" s="1"/>
  <c r="BO467" i="1" s="1"/>
  <c r="CN467" i="1" s="1"/>
  <c r="BM468" i="1" l="1"/>
  <c r="BN468" i="1" s="1"/>
  <c r="BO468" i="1" s="1"/>
  <c r="CN468" i="1" s="1"/>
  <c r="BL469" i="1"/>
  <c r="BL470" i="1" l="1"/>
  <c r="BM469" i="1"/>
  <c r="BN469" i="1" s="1"/>
  <c r="BO469" i="1" s="1"/>
  <c r="CN469" i="1" s="1"/>
  <c r="BM470" i="1" l="1"/>
  <c r="BN470" i="1" s="1"/>
  <c r="BO470" i="1" s="1"/>
  <c r="CN470" i="1" s="1"/>
  <c r="BL471" i="1"/>
  <c r="BL472" i="1" l="1"/>
  <c r="BM471" i="1"/>
  <c r="BN471" i="1" s="1"/>
  <c r="BO471" i="1" s="1"/>
  <c r="CN471" i="1" s="1"/>
  <c r="BM472" i="1" l="1"/>
  <c r="BN472" i="1" s="1"/>
  <c r="BO472" i="1" s="1"/>
  <c r="CN472" i="1" s="1"/>
  <c r="BL473" i="1"/>
  <c r="BL474" i="1" l="1"/>
  <c r="BM473" i="1"/>
  <c r="BN473" i="1" s="1"/>
  <c r="BO473" i="1" s="1"/>
  <c r="CN473" i="1" s="1"/>
  <c r="BM474" i="1" l="1"/>
  <c r="BN474" i="1" s="1"/>
  <c r="BO474" i="1" s="1"/>
  <c r="CN474" i="1" s="1"/>
  <c r="BL475" i="1"/>
  <c r="BL476" i="1" l="1"/>
  <c r="BM475" i="1"/>
  <c r="BN475" i="1" s="1"/>
  <c r="BO475" i="1" s="1"/>
  <c r="CN475" i="1" s="1"/>
  <c r="BM476" i="1" l="1"/>
  <c r="BN476" i="1" s="1"/>
  <c r="BO476" i="1" s="1"/>
  <c r="CN476" i="1" s="1"/>
  <c r="BL477" i="1"/>
  <c r="BL478" i="1" l="1"/>
  <c r="BM477" i="1"/>
  <c r="BN477" i="1" s="1"/>
  <c r="BO477" i="1" s="1"/>
  <c r="CN477" i="1" s="1"/>
  <c r="BM478" i="1" l="1"/>
  <c r="BN478" i="1" s="1"/>
  <c r="BO478" i="1" s="1"/>
  <c r="CN478" i="1" s="1"/>
  <c r="BL479" i="1"/>
  <c r="BL480" i="1" l="1"/>
  <c r="BM479" i="1"/>
  <c r="BN479" i="1" s="1"/>
  <c r="BO479" i="1" s="1"/>
  <c r="CN479" i="1" s="1"/>
  <c r="BM480" i="1" l="1"/>
  <c r="BN480" i="1" s="1"/>
  <c r="BO480" i="1" s="1"/>
  <c r="CN480" i="1" s="1"/>
  <c r="BL481" i="1"/>
  <c r="BL482" i="1" l="1"/>
  <c r="BM481" i="1"/>
  <c r="BN481" i="1" s="1"/>
  <c r="BO481" i="1" s="1"/>
  <c r="CN481" i="1" s="1"/>
  <c r="BM482" i="1" l="1"/>
  <c r="BN482" i="1" s="1"/>
  <c r="BO482" i="1" s="1"/>
  <c r="CN482" i="1" s="1"/>
  <c r="BL483" i="1"/>
  <c r="BL484" i="1" l="1"/>
  <c r="BM483" i="1"/>
  <c r="BN483" i="1" s="1"/>
  <c r="BO483" i="1" s="1"/>
  <c r="CN483" i="1" s="1"/>
  <c r="BM484" i="1" l="1"/>
  <c r="BN484" i="1" s="1"/>
  <c r="BO484" i="1" s="1"/>
  <c r="CN484" i="1" s="1"/>
  <c r="BL485" i="1"/>
  <c r="BL486" i="1" l="1"/>
  <c r="BM485" i="1"/>
  <c r="BN485" i="1" s="1"/>
  <c r="BO485" i="1" s="1"/>
  <c r="CN485" i="1" s="1"/>
  <c r="BM486" i="1" l="1"/>
  <c r="BN486" i="1" s="1"/>
  <c r="BO486" i="1" s="1"/>
  <c r="CN486" i="1" s="1"/>
  <c r="BL487" i="1"/>
  <c r="BL488" i="1" l="1"/>
  <c r="BM487" i="1"/>
  <c r="BN487" i="1" s="1"/>
  <c r="BO487" i="1" s="1"/>
  <c r="CN487" i="1" s="1"/>
  <c r="BM488" i="1" l="1"/>
  <c r="BN488" i="1" s="1"/>
  <c r="BO488" i="1" s="1"/>
  <c r="CN488" i="1" s="1"/>
  <c r="BL489" i="1"/>
  <c r="BM489" i="1" l="1"/>
  <c r="BN489" i="1" s="1"/>
  <c r="BO489" i="1" s="1"/>
  <c r="CN489" i="1" s="1"/>
  <c r="BL490" i="1"/>
  <c r="D58" i="29"/>
  <c r="BM490" i="1" l="1"/>
  <c r="BN490" i="1" s="1"/>
  <c r="BO490" i="1" s="1"/>
  <c r="CN490" i="1" s="1"/>
  <c r="BL491" i="1"/>
  <c r="BM491" i="1" l="1"/>
  <c r="BN491" i="1" s="1"/>
  <c r="BO491" i="1" s="1"/>
  <c r="CN491" i="1" s="1"/>
  <c r="BL492" i="1"/>
  <c r="BM492" i="1" l="1"/>
  <c r="BN492" i="1" s="1"/>
  <c r="BO492" i="1" s="1"/>
  <c r="CN492" i="1" s="1"/>
  <c r="BL493" i="1"/>
  <c r="BM493" i="1" l="1"/>
  <c r="BN493" i="1" s="1"/>
  <c r="BO493" i="1" s="1"/>
  <c r="CN493" i="1" s="1"/>
  <c r="BL494" i="1"/>
  <c r="BM494" i="1" l="1"/>
  <c r="BN494" i="1" s="1"/>
  <c r="BO494" i="1" s="1"/>
  <c r="CN494" i="1" s="1"/>
  <c r="BL495" i="1"/>
  <c r="BM495" i="1" l="1"/>
  <c r="BN495" i="1" s="1"/>
  <c r="BO495" i="1" s="1"/>
  <c r="CN495" i="1" s="1"/>
  <c r="BL496" i="1"/>
  <c r="BM496" i="1" l="1"/>
  <c r="BN496" i="1" s="1"/>
  <c r="BO496" i="1" s="1"/>
  <c r="CN496" i="1" s="1"/>
  <c r="BL497" i="1"/>
  <c r="BM497" i="1" l="1"/>
  <c r="BN497" i="1" s="1"/>
  <c r="BO497" i="1" s="1"/>
  <c r="CN497" i="1" s="1"/>
  <c r="BL498" i="1"/>
  <c r="BM498" i="1" l="1"/>
  <c r="BN498" i="1" s="1"/>
  <c r="BO498" i="1" s="1"/>
  <c r="CN498" i="1" s="1"/>
  <c r="BL499" i="1"/>
  <c r="BM499" i="1" l="1"/>
  <c r="BN499" i="1" s="1"/>
  <c r="BO499" i="1" s="1"/>
  <c r="CN499" i="1" s="1"/>
  <c r="BL500" i="1"/>
  <c r="BM500" i="1" l="1"/>
  <c r="BN500" i="1" s="1"/>
  <c r="BO500" i="1" s="1"/>
  <c r="CN500" i="1" s="1"/>
  <c r="BL501" i="1"/>
  <c r="BM501" i="1" l="1"/>
  <c r="BN501" i="1" s="1"/>
  <c r="BO501" i="1" s="1"/>
  <c r="CN501" i="1" s="1"/>
  <c r="BL502" i="1"/>
  <c r="BM502" i="1" l="1"/>
  <c r="BN502" i="1" s="1"/>
  <c r="BO502" i="1" s="1"/>
  <c r="CN502" i="1" s="1"/>
  <c r="BL503" i="1"/>
  <c r="BM503" i="1" l="1"/>
  <c r="BN503" i="1" s="1"/>
  <c r="BO503" i="1" s="1"/>
  <c r="CN503" i="1" s="1"/>
  <c r="BL504" i="1"/>
  <c r="BM504" i="1" l="1"/>
  <c r="BN504" i="1" s="1"/>
  <c r="BO504" i="1" s="1"/>
  <c r="CN504" i="1" s="1"/>
  <c r="BL505" i="1"/>
  <c r="BM505" i="1" l="1"/>
  <c r="BN505" i="1" s="1"/>
  <c r="BO505" i="1" s="1"/>
  <c r="CN505" i="1" s="1"/>
  <c r="BL506" i="1"/>
  <c r="BM506" i="1" l="1"/>
  <c r="BN506" i="1" s="1"/>
  <c r="BO506" i="1" s="1"/>
  <c r="CN506" i="1" s="1"/>
  <c r="BL507" i="1"/>
  <c r="BM507" i="1" l="1"/>
  <c r="BN507" i="1" s="1"/>
  <c r="BO507" i="1" s="1"/>
  <c r="CN507" i="1" s="1"/>
  <c r="BL508" i="1"/>
  <c r="BM508" i="1" l="1"/>
  <c r="BN508" i="1" s="1"/>
  <c r="BO508" i="1" s="1"/>
  <c r="CN508" i="1" s="1"/>
  <c r="BL509" i="1"/>
  <c r="BM509" i="1" l="1"/>
  <c r="BN509" i="1" s="1"/>
  <c r="BO509" i="1" s="1"/>
  <c r="CN509" i="1" s="1"/>
  <c r="BL510" i="1"/>
  <c r="BM510" i="1" l="1"/>
  <c r="BN510" i="1" s="1"/>
  <c r="BO510" i="1" s="1"/>
  <c r="CN510" i="1" s="1"/>
  <c r="BL511" i="1"/>
  <c r="BM511" i="1" l="1"/>
  <c r="BN511" i="1" s="1"/>
  <c r="BO511" i="1" s="1"/>
  <c r="CN511" i="1" s="1"/>
  <c r="BL512" i="1"/>
  <c r="BM512" i="1" l="1"/>
  <c r="BN512" i="1" s="1"/>
  <c r="BO512" i="1" s="1"/>
  <c r="CN512" i="1" s="1"/>
  <c r="BL513" i="1"/>
  <c r="BM513" i="1" l="1"/>
  <c r="BN513" i="1" s="1"/>
  <c r="BO513" i="1" s="1"/>
  <c r="CN513" i="1" s="1"/>
  <c r="BL514" i="1"/>
  <c r="BM514" i="1" l="1"/>
  <c r="BN514" i="1" s="1"/>
  <c r="BO514" i="1" s="1"/>
  <c r="CN514" i="1" s="1"/>
  <c r="BL515" i="1"/>
  <c r="BM515" i="1" l="1"/>
  <c r="BN515" i="1" s="1"/>
  <c r="BO515" i="1" s="1"/>
  <c r="CN515" i="1" s="1"/>
  <c r="BL516" i="1"/>
  <c r="BM516" i="1" l="1"/>
  <c r="BN516" i="1" s="1"/>
  <c r="BO516" i="1" s="1"/>
  <c r="CN516" i="1" s="1"/>
  <c r="BL517" i="1"/>
  <c r="BM517" i="1" l="1"/>
  <c r="BN517" i="1" s="1"/>
  <c r="BO517" i="1" s="1"/>
  <c r="CN517" i="1" s="1"/>
  <c r="BL518" i="1"/>
  <c r="BM518" i="1" l="1"/>
  <c r="BN518" i="1" s="1"/>
  <c r="BO518" i="1" s="1"/>
  <c r="CN518" i="1" s="1"/>
  <c r="BL519" i="1"/>
  <c r="BM519" i="1" l="1"/>
  <c r="BN519" i="1" s="1"/>
  <c r="BO519" i="1" s="1"/>
  <c r="CN519" i="1" s="1"/>
  <c r="BL520" i="1"/>
  <c r="BM520" i="1" l="1"/>
  <c r="BN520" i="1" s="1"/>
  <c r="BO520" i="1" s="1"/>
  <c r="CN520" i="1" s="1"/>
  <c r="BL521" i="1"/>
  <c r="BM521" i="1" l="1"/>
  <c r="BN521" i="1" s="1"/>
  <c r="BO521" i="1" s="1"/>
  <c r="CN521" i="1" s="1"/>
  <c r="BL522" i="1"/>
  <c r="BM522" i="1" l="1"/>
  <c r="BN522" i="1" s="1"/>
  <c r="BO522" i="1" s="1"/>
  <c r="CN522" i="1" s="1"/>
  <c r="BL523" i="1"/>
  <c r="BM523" i="1" l="1"/>
  <c r="BN523" i="1" s="1"/>
  <c r="BO523" i="1" s="1"/>
  <c r="CN523" i="1" s="1"/>
  <c r="BL524" i="1"/>
  <c r="BM524" i="1" l="1"/>
  <c r="BN524" i="1" s="1"/>
  <c r="BO524" i="1" s="1"/>
  <c r="CN524" i="1" s="1"/>
  <c r="BL525" i="1"/>
  <c r="BM525" i="1" l="1"/>
  <c r="BN525" i="1" s="1"/>
  <c r="BO525" i="1" s="1"/>
  <c r="CN525" i="1" s="1"/>
  <c r="BL526" i="1"/>
  <c r="BM526" i="1" l="1"/>
  <c r="BN526" i="1" s="1"/>
  <c r="BO526" i="1" s="1"/>
  <c r="CN526" i="1" s="1"/>
  <c r="BL527" i="1"/>
  <c r="BM527" i="1" l="1"/>
  <c r="BN527" i="1" s="1"/>
  <c r="BO527" i="1" s="1"/>
  <c r="CN527" i="1" s="1"/>
  <c r="BL528" i="1"/>
  <c r="BM528" i="1" l="1"/>
  <c r="BN528" i="1" s="1"/>
  <c r="BO528" i="1" s="1"/>
  <c r="CN528" i="1" s="1"/>
  <c r="BL529" i="1"/>
  <c r="BM529" i="1" l="1"/>
  <c r="BN529" i="1" s="1"/>
  <c r="BO529" i="1" s="1"/>
  <c r="CN529" i="1" s="1"/>
  <c r="BL530" i="1"/>
  <c r="BM530" i="1" l="1"/>
  <c r="BN530" i="1" s="1"/>
  <c r="BO530" i="1" s="1"/>
  <c r="CN530" i="1" s="1"/>
  <c r="BL531" i="1"/>
  <c r="BM531" i="1" l="1"/>
  <c r="BN531" i="1" s="1"/>
  <c r="BO531" i="1" s="1"/>
  <c r="CN531" i="1" s="1"/>
  <c r="BL532" i="1"/>
  <c r="BM532" i="1" l="1"/>
  <c r="BN532" i="1" s="1"/>
  <c r="BO532" i="1" s="1"/>
  <c r="CN532" i="1" s="1"/>
  <c r="BL533" i="1"/>
  <c r="BM533" i="1" l="1"/>
  <c r="BN533" i="1" s="1"/>
  <c r="BO533" i="1" s="1"/>
  <c r="CN533" i="1" s="1"/>
  <c r="BL534" i="1"/>
  <c r="BM534" i="1" l="1"/>
  <c r="BN534" i="1" s="1"/>
  <c r="BO534" i="1" s="1"/>
  <c r="CN534" i="1" s="1"/>
  <c r="BL535" i="1"/>
  <c r="BM535" i="1" l="1"/>
  <c r="BN535" i="1" s="1"/>
  <c r="BO535" i="1" s="1"/>
  <c r="CN535" i="1" s="1"/>
  <c r="BL536" i="1"/>
  <c r="BM536" i="1" l="1"/>
  <c r="BN536" i="1" s="1"/>
  <c r="BO536" i="1" s="1"/>
  <c r="CN536" i="1" s="1"/>
  <c r="BL537" i="1"/>
  <c r="BM537" i="1" l="1"/>
  <c r="BN537" i="1" s="1"/>
  <c r="BO537" i="1" s="1"/>
  <c r="CN537" i="1" s="1"/>
  <c r="BL538" i="1"/>
  <c r="BM538" i="1" l="1"/>
  <c r="BN538" i="1" s="1"/>
  <c r="BO538" i="1" s="1"/>
  <c r="CN538" i="1" s="1"/>
  <c r="BL539" i="1"/>
  <c r="BM539" i="1" l="1"/>
  <c r="BN539" i="1" s="1"/>
  <c r="BO539" i="1" s="1"/>
  <c r="CN539" i="1" s="1"/>
  <c r="BL540" i="1"/>
  <c r="BM540" i="1" l="1"/>
  <c r="BN540" i="1" s="1"/>
  <c r="BO540" i="1" s="1"/>
  <c r="CN540" i="1" s="1"/>
  <c r="BL541" i="1"/>
  <c r="BM541" i="1" l="1"/>
  <c r="BN541" i="1" s="1"/>
  <c r="BO541" i="1" s="1"/>
  <c r="CN541" i="1" s="1"/>
  <c r="BL542" i="1"/>
  <c r="BM542" i="1" l="1"/>
  <c r="BN542" i="1" s="1"/>
  <c r="BO542" i="1" s="1"/>
  <c r="CN542" i="1" s="1"/>
  <c r="BL543" i="1"/>
  <c r="BM543" i="1" l="1"/>
  <c r="BN543" i="1" s="1"/>
  <c r="BO543" i="1" s="1"/>
  <c r="CN543" i="1" s="1"/>
  <c r="BL544" i="1"/>
  <c r="BM544" i="1" l="1"/>
  <c r="BN544" i="1" s="1"/>
  <c r="BO544" i="1" s="1"/>
  <c r="CN544" i="1" s="1"/>
  <c r="BL545" i="1"/>
  <c r="BM545" i="1" l="1"/>
  <c r="BN545" i="1" s="1"/>
  <c r="BO545" i="1" s="1"/>
  <c r="CN545" i="1" s="1"/>
  <c r="BL546" i="1"/>
  <c r="BM546" i="1" l="1"/>
  <c r="BN546" i="1" s="1"/>
  <c r="BO546" i="1" s="1"/>
  <c r="CN546" i="1" s="1"/>
  <c r="BL547" i="1"/>
  <c r="BM547" i="1" l="1"/>
  <c r="BN547" i="1" s="1"/>
  <c r="BO547" i="1" s="1"/>
  <c r="CN547" i="1" s="1"/>
  <c r="BL548" i="1"/>
  <c r="BM548" i="1" l="1"/>
  <c r="BN548" i="1" s="1"/>
  <c r="BO548" i="1" s="1"/>
  <c r="CN548" i="1" s="1"/>
  <c r="BL549" i="1"/>
  <c r="BM549" i="1" l="1"/>
  <c r="BN549" i="1" s="1"/>
  <c r="BO549" i="1" s="1"/>
  <c r="CN549" i="1" s="1"/>
  <c r="BL550" i="1"/>
  <c r="BM550" i="1" l="1"/>
  <c r="BN550" i="1" s="1"/>
  <c r="BO550" i="1" s="1"/>
  <c r="CN550" i="1" s="1"/>
  <c r="BL551" i="1"/>
  <c r="BM551" i="1" l="1"/>
  <c r="BN551" i="1" s="1"/>
  <c r="BO551" i="1" s="1"/>
  <c r="CN551" i="1" s="1"/>
  <c r="BL552" i="1"/>
  <c r="BM552" i="1" l="1"/>
  <c r="BN552" i="1" s="1"/>
  <c r="BO552" i="1" s="1"/>
  <c r="CN552" i="1" s="1"/>
  <c r="BL553" i="1"/>
  <c r="BM553" i="1" l="1"/>
  <c r="BN553" i="1" s="1"/>
  <c r="BO553" i="1" s="1"/>
  <c r="CN553" i="1" s="1"/>
  <c r="BL554" i="1"/>
  <c r="BM554" i="1" l="1"/>
  <c r="BN554" i="1" s="1"/>
  <c r="BO554" i="1" s="1"/>
  <c r="CN554" i="1" s="1"/>
  <c r="BL555" i="1"/>
  <c r="BM555" i="1" l="1"/>
  <c r="BN555" i="1" s="1"/>
  <c r="BO555" i="1" s="1"/>
  <c r="CN555" i="1" s="1"/>
  <c r="BL556" i="1"/>
  <c r="BM556" i="1" l="1"/>
  <c r="BN556" i="1" s="1"/>
  <c r="BO556" i="1" s="1"/>
  <c r="CN556" i="1" s="1"/>
  <c r="BL557" i="1"/>
  <c r="BM557" i="1" l="1"/>
  <c r="BN557" i="1" s="1"/>
  <c r="BO557" i="1" s="1"/>
  <c r="CN557" i="1" s="1"/>
  <c r="BL558" i="1"/>
  <c r="BM558" i="1" l="1"/>
  <c r="BN558" i="1" s="1"/>
  <c r="BO558" i="1" s="1"/>
  <c r="CN558" i="1" s="1"/>
  <c r="BL559" i="1"/>
  <c r="BM559" i="1" l="1"/>
  <c r="BN559" i="1" s="1"/>
  <c r="BO559" i="1" s="1"/>
  <c r="CN559" i="1" s="1"/>
  <c r="BL560" i="1"/>
  <c r="BM560" i="1" l="1"/>
  <c r="BN560" i="1" s="1"/>
  <c r="BO560" i="1" s="1"/>
  <c r="CN560" i="1" s="1"/>
  <c r="BL561" i="1"/>
  <c r="BM561" i="1" l="1"/>
  <c r="BN561" i="1" s="1"/>
  <c r="BO561" i="1" s="1"/>
  <c r="CN561" i="1" s="1"/>
  <c r="BL562" i="1"/>
  <c r="BM562" i="1" l="1"/>
  <c r="BN562" i="1" s="1"/>
  <c r="BO562" i="1" s="1"/>
  <c r="CN562" i="1" s="1"/>
  <c r="BL563" i="1"/>
  <c r="BM563" i="1" l="1"/>
  <c r="BN563" i="1" s="1"/>
  <c r="BO563" i="1" s="1"/>
  <c r="CN563" i="1" s="1"/>
  <c r="BL564" i="1"/>
  <c r="BM564" i="1" l="1"/>
  <c r="BN564" i="1" s="1"/>
  <c r="BO564" i="1" s="1"/>
  <c r="CN564" i="1" s="1"/>
  <c r="BL565" i="1"/>
  <c r="BL566" i="1" l="1"/>
  <c r="BM565" i="1"/>
  <c r="BN565" i="1" s="1"/>
  <c r="BO565" i="1" s="1"/>
  <c r="CN565" i="1" s="1"/>
  <c r="BM566" i="1" l="1"/>
  <c r="BN566" i="1" s="1"/>
  <c r="BO566" i="1" s="1"/>
  <c r="CN566" i="1" s="1"/>
  <c r="BL567" i="1"/>
  <c r="BL568" i="1" l="1"/>
  <c r="BM567" i="1"/>
  <c r="BN567" i="1" s="1"/>
  <c r="BO567" i="1" s="1"/>
  <c r="CN567" i="1" s="1"/>
  <c r="BM568" i="1" l="1"/>
  <c r="BN568" i="1" s="1"/>
  <c r="BO568" i="1" s="1"/>
  <c r="CN568" i="1" s="1"/>
  <c r="BL569" i="1"/>
  <c r="BL570" i="1" l="1"/>
  <c r="BM569" i="1"/>
  <c r="BN569" i="1" s="1"/>
  <c r="BO569" i="1" s="1"/>
  <c r="CN569" i="1" s="1"/>
  <c r="BM570" i="1" l="1"/>
  <c r="BN570" i="1" s="1"/>
  <c r="BO570" i="1" s="1"/>
  <c r="CN570" i="1" s="1"/>
  <c r="BL571" i="1"/>
  <c r="BM571" i="1" l="1"/>
  <c r="BN571" i="1" s="1"/>
  <c r="BO571" i="1" s="1"/>
  <c r="CN571" i="1" s="1"/>
  <c r="BL572" i="1"/>
  <c r="BL573" i="1" l="1"/>
  <c r="BM572" i="1"/>
  <c r="BN572" i="1" s="1"/>
  <c r="BO572" i="1" s="1"/>
  <c r="CN572" i="1" s="1"/>
  <c r="BM573" i="1" l="1"/>
  <c r="BN573" i="1" s="1"/>
  <c r="BO573" i="1" s="1"/>
  <c r="CN573" i="1" s="1"/>
  <c r="BL574" i="1"/>
  <c r="BM574" i="1" l="1"/>
  <c r="BN574" i="1" s="1"/>
  <c r="BO574" i="1" s="1"/>
  <c r="CN574" i="1" s="1"/>
  <c r="BL575" i="1"/>
  <c r="BL576" i="1" l="1"/>
  <c r="BM575" i="1"/>
  <c r="BN575" i="1" s="1"/>
  <c r="BO575" i="1" s="1"/>
  <c r="CN575" i="1" s="1"/>
  <c r="BM576" i="1" l="1"/>
  <c r="BN576" i="1" s="1"/>
  <c r="BO576" i="1" s="1"/>
  <c r="CN576" i="1" s="1"/>
  <c r="BL577" i="1"/>
  <c r="BM577" i="1" l="1"/>
  <c r="BN577" i="1" s="1"/>
  <c r="BO577" i="1" s="1"/>
  <c r="CN577" i="1" s="1"/>
  <c r="BL578" i="1"/>
  <c r="BL579" i="1" l="1"/>
  <c r="BM578" i="1"/>
  <c r="BN578" i="1" s="1"/>
  <c r="BO578" i="1" s="1"/>
  <c r="CN578" i="1" s="1"/>
  <c r="BM579" i="1" l="1"/>
  <c r="BN579" i="1" s="1"/>
  <c r="BO579" i="1" s="1"/>
  <c r="CN579" i="1" s="1"/>
  <c r="BL580" i="1"/>
  <c r="BL581" i="1" l="1"/>
  <c r="BM580" i="1"/>
  <c r="BN580" i="1" s="1"/>
  <c r="BO580" i="1" s="1"/>
  <c r="CN580" i="1" s="1"/>
  <c r="BM581" i="1" l="1"/>
  <c r="BN581" i="1" s="1"/>
  <c r="BO581" i="1" s="1"/>
  <c r="CN581" i="1" s="1"/>
  <c r="BL582" i="1"/>
  <c r="BL583" i="1" l="1"/>
  <c r="BM582" i="1"/>
  <c r="BN582" i="1" s="1"/>
  <c r="BO582" i="1" s="1"/>
  <c r="CN582" i="1" s="1"/>
  <c r="BL584" i="1" l="1"/>
  <c r="BM583" i="1"/>
  <c r="BN583" i="1" s="1"/>
  <c r="BO583" i="1" s="1"/>
  <c r="CN583" i="1" s="1"/>
  <c r="BL585" i="1" l="1"/>
  <c r="BM584" i="1"/>
  <c r="BN584" i="1" s="1"/>
  <c r="BO584" i="1" s="1"/>
  <c r="CN584" i="1" s="1"/>
  <c r="BL586" i="1" l="1"/>
  <c r="BM585" i="1"/>
  <c r="BN585" i="1" s="1"/>
  <c r="BO585" i="1" s="1"/>
  <c r="CN585" i="1" s="1"/>
  <c r="BM586" i="1" l="1"/>
  <c r="BN586" i="1" s="1"/>
  <c r="BO586" i="1" s="1"/>
  <c r="CN586" i="1" s="1"/>
  <c r="BL587" i="1"/>
  <c r="BM587" i="1" l="1"/>
  <c r="BN587" i="1" s="1"/>
  <c r="BO587" i="1" s="1"/>
  <c r="CN587" i="1" s="1"/>
  <c r="BL588" i="1"/>
  <c r="BM588" i="1" l="1"/>
  <c r="BN588" i="1" s="1"/>
  <c r="BO588" i="1" s="1"/>
  <c r="CN588" i="1" s="1"/>
  <c r="BL589" i="1"/>
  <c r="BM589" i="1" l="1"/>
  <c r="BN589" i="1" s="1"/>
  <c r="BO589" i="1" s="1"/>
  <c r="CN589" i="1" s="1"/>
  <c r="BL590" i="1"/>
  <c r="BL591" i="1" l="1"/>
  <c r="BM590" i="1"/>
  <c r="BN590" i="1" s="1"/>
  <c r="BO590" i="1" s="1"/>
  <c r="CN590" i="1" s="1"/>
  <c r="BM591" i="1" l="1"/>
  <c r="BN591" i="1" s="1"/>
  <c r="BO591" i="1" s="1"/>
  <c r="CN591" i="1" s="1"/>
  <c r="BL592" i="1"/>
  <c r="BM592" i="1" l="1"/>
  <c r="BN592" i="1" s="1"/>
  <c r="BO592" i="1" s="1"/>
  <c r="CN592" i="1" s="1"/>
  <c r="BL593" i="1"/>
  <c r="BM593" i="1" l="1"/>
  <c r="BN593" i="1" s="1"/>
  <c r="BO593" i="1" s="1"/>
  <c r="CN593" i="1" s="1"/>
  <c r="BL594" i="1"/>
  <c r="BL595" i="1" l="1"/>
  <c r="BM594" i="1"/>
  <c r="BN594" i="1" s="1"/>
  <c r="BO594" i="1" s="1"/>
  <c r="CN594" i="1" s="1"/>
  <c r="BM595" i="1" l="1"/>
  <c r="BN595" i="1" s="1"/>
  <c r="BO595" i="1" s="1"/>
  <c r="CN595" i="1" s="1"/>
  <c r="BL596" i="1"/>
  <c r="BL597" i="1" l="1"/>
  <c r="BM596" i="1"/>
  <c r="BN596" i="1" s="1"/>
  <c r="BO596" i="1" s="1"/>
  <c r="CN596" i="1" s="1"/>
  <c r="BM597" i="1" l="1"/>
  <c r="BN597" i="1" s="1"/>
  <c r="BO597" i="1" s="1"/>
  <c r="CN597" i="1" s="1"/>
  <c r="BL598" i="1"/>
  <c r="BM598" i="1" l="1"/>
  <c r="BN598" i="1" s="1"/>
  <c r="BO598" i="1" s="1"/>
  <c r="CN598" i="1" s="1"/>
  <c r="BL599" i="1"/>
  <c r="BL600" i="1" l="1"/>
  <c r="BM599" i="1"/>
  <c r="BN599" i="1" s="1"/>
  <c r="BO599" i="1" s="1"/>
  <c r="CN599" i="1" s="1"/>
  <c r="BM600" i="1" l="1"/>
  <c r="BN600" i="1" s="1"/>
  <c r="BO600" i="1" s="1"/>
  <c r="CN600" i="1" s="1"/>
  <c r="BL601" i="1"/>
  <c r="BL602" i="1" l="1"/>
  <c r="BM601" i="1"/>
  <c r="BN601" i="1" s="1"/>
  <c r="BO601" i="1" s="1"/>
  <c r="CN601" i="1" s="1"/>
  <c r="BM602" i="1" l="1"/>
  <c r="BN602" i="1" s="1"/>
  <c r="BO602" i="1" s="1"/>
  <c r="CN602" i="1" s="1"/>
  <c r="BL603" i="1"/>
  <c r="BM603" i="1" l="1"/>
  <c r="BN603" i="1" s="1"/>
  <c r="BO603" i="1" s="1"/>
  <c r="CN603" i="1" s="1"/>
  <c r="BL604" i="1"/>
  <c r="BM604" i="1" l="1"/>
  <c r="BN604" i="1" s="1"/>
  <c r="BO604" i="1" s="1"/>
  <c r="CN604" i="1" s="1"/>
  <c r="BL605" i="1"/>
  <c r="BL606" i="1" l="1"/>
  <c r="BM605" i="1"/>
  <c r="BN605" i="1" s="1"/>
  <c r="BO605" i="1" s="1"/>
  <c r="CN605" i="1" s="1"/>
  <c r="BM606" i="1" l="1"/>
  <c r="BN606" i="1" s="1"/>
  <c r="BO606" i="1" s="1"/>
  <c r="CN606" i="1" s="1"/>
  <c r="BL607" i="1"/>
  <c r="BM607" i="1" l="1"/>
  <c r="BN607" i="1" s="1"/>
  <c r="BO607" i="1" s="1"/>
  <c r="CN607" i="1" s="1"/>
  <c r="BL608" i="1"/>
  <c r="BM608" i="1" l="1"/>
  <c r="BN608" i="1" s="1"/>
  <c r="BO608" i="1" s="1"/>
  <c r="CN608" i="1" s="1"/>
  <c r="BL609" i="1"/>
  <c r="BM609" i="1" l="1"/>
  <c r="BN609" i="1" s="1"/>
  <c r="BO609" i="1" s="1"/>
  <c r="CN609" i="1" s="1"/>
  <c r="BL610" i="1"/>
  <c r="BL611" i="1" l="1"/>
  <c r="BM610" i="1"/>
  <c r="BN610" i="1" s="1"/>
  <c r="BO610" i="1" s="1"/>
  <c r="CN610" i="1" s="1"/>
  <c r="BM611" i="1" l="1"/>
  <c r="BN611" i="1" s="1"/>
  <c r="BO611" i="1" s="1"/>
  <c r="CN611" i="1" s="1"/>
  <c r="BL612" i="1"/>
  <c r="BL613" i="1" l="1"/>
  <c r="BM612" i="1"/>
  <c r="BN612" i="1" s="1"/>
  <c r="BO612" i="1" s="1"/>
  <c r="CN612" i="1" s="1"/>
  <c r="BL614" i="1" l="1"/>
  <c r="BM613" i="1"/>
  <c r="BN613" i="1" s="1"/>
  <c r="BO613" i="1" s="1"/>
  <c r="CN613" i="1" s="1"/>
  <c r="BL615" i="1" l="1"/>
  <c r="BM614" i="1"/>
  <c r="BN614" i="1" s="1"/>
  <c r="BO614" i="1" s="1"/>
  <c r="CN614" i="1" s="1"/>
  <c r="BL616" i="1" l="1"/>
  <c r="BM615" i="1"/>
  <c r="BN615" i="1" s="1"/>
  <c r="BO615" i="1" s="1"/>
  <c r="CN615" i="1" s="1"/>
  <c r="BL617" i="1" l="1"/>
  <c r="BM616" i="1"/>
  <c r="BN616" i="1" s="1"/>
  <c r="BO616" i="1" s="1"/>
  <c r="CN616" i="1" s="1"/>
  <c r="BL618" i="1" l="1"/>
  <c r="BM617" i="1"/>
  <c r="BN617" i="1" s="1"/>
  <c r="BO617" i="1" s="1"/>
  <c r="CN617" i="1" s="1"/>
  <c r="BM618" i="1" l="1"/>
  <c r="BN618" i="1" s="1"/>
  <c r="BO618" i="1" s="1"/>
  <c r="CN618" i="1" s="1"/>
  <c r="BL619" i="1"/>
  <c r="BL620" i="1" l="1"/>
  <c r="BM619" i="1"/>
  <c r="BN619" i="1" s="1"/>
  <c r="BO619" i="1" s="1"/>
  <c r="CN619" i="1" s="1"/>
  <c r="BL621" i="1" l="1"/>
  <c r="BM620" i="1"/>
  <c r="BN620" i="1" s="1"/>
  <c r="BO620" i="1" s="1"/>
  <c r="CN620" i="1" s="1"/>
  <c r="BM621" i="1" l="1"/>
  <c r="BN621" i="1" s="1"/>
  <c r="BO621" i="1" s="1"/>
  <c r="CN621" i="1" s="1"/>
  <c r="BL622" i="1"/>
  <c r="BM622" i="1" l="1"/>
  <c r="BN622" i="1" s="1"/>
  <c r="BO622" i="1" s="1"/>
  <c r="CN622" i="1" s="1"/>
  <c r="BL623" i="1"/>
  <c r="BM623" i="1" l="1"/>
  <c r="BN623" i="1" s="1"/>
  <c r="BO623" i="1" s="1"/>
  <c r="CN623" i="1" s="1"/>
  <c r="BL624" i="1"/>
  <c r="BM624" i="1" l="1"/>
  <c r="BN624" i="1" s="1"/>
  <c r="BO624" i="1" s="1"/>
  <c r="CN624" i="1" s="1"/>
  <c r="BL625" i="1"/>
  <c r="BL626" i="1" l="1"/>
  <c r="BM625" i="1"/>
  <c r="BN625" i="1" s="1"/>
  <c r="BO625" i="1" s="1"/>
  <c r="CN625" i="1" s="1"/>
  <c r="BM626" i="1" l="1"/>
  <c r="BN626" i="1" s="1"/>
  <c r="BO626" i="1" s="1"/>
  <c r="CN626" i="1" s="1"/>
  <c r="BL627" i="1"/>
  <c r="BM627" i="1" l="1"/>
  <c r="BN627" i="1" s="1"/>
  <c r="BO627" i="1" s="1"/>
  <c r="CN627" i="1" s="1"/>
  <c r="BL628" i="1"/>
  <c r="BM628" i="1" l="1"/>
  <c r="BN628" i="1" s="1"/>
  <c r="BO628" i="1" s="1"/>
  <c r="CN628" i="1" s="1"/>
  <c r="BL629" i="1"/>
  <c r="BM629" i="1" l="1"/>
  <c r="BN629" i="1" s="1"/>
  <c r="BO629" i="1" s="1"/>
  <c r="CN629" i="1" s="1"/>
  <c r="BL630" i="1"/>
  <c r="BM630" i="1" l="1"/>
  <c r="BN630" i="1" s="1"/>
  <c r="BO630" i="1" s="1"/>
  <c r="CN630" i="1" s="1"/>
  <c r="BL631" i="1"/>
  <c r="BL632" i="1" l="1"/>
  <c r="BM631" i="1"/>
  <c r="BN631" i="1" s="1"/>
  <c r="BO631" i="1" s="1"/>
  <c r="CN631" i="1" s="1"/>
  <c r="BM632" i="1" l="1"/>
  <c r="BN632" i="1" s="1"/>
  <c r="BO632" i="1" s="1"/>
  <c r="CN632" i="1" s="1"/>
  <c r="BL633" i="1"/>
  <c r="BL634" i="1" l="1"/>
  <c r="BM633" i="1"/>
  <c r="BN633" i="1" s="1"/>
  <c r="BO633" i="1" s="1"/>
  <c r="CN633" i="1" s="1"/>
  <c r="BM634" i="1" l="1"/>
  <c r="BN634" i="1" s="1"/>
  <c r="BO634" i="1" s="1"/>
  <c r="CN634" i="1" s="1"/>
  <c r="BL635" i="1"/>
  <c r="BM635" i="1" l="1"/>
  <c r="BN635" i="1" s="1"/>
  <c r="BO635" i="1" s="1"/>
  <c r="CN635" i="1" s="1"/>
  <c r="BL636" i="1"/>
  <c r="BL637" i="1" l="1"/>
  <c r="BM636" i="1"/>
  <c r="BN636" i="1" s="1"/>
  <c r="BO636" i="1" s="1"/>
  <c r="CN636" i="1" s="1"/>
  <c r="BM637" i="1" l="1"/>
  <c r="BN637" i="1" s="1"/>
  <c r="BO637" i="1" s="1"/>
  <c r="CN637" i="1" s="1"/>
  <c r="BL638" i="1"/>
  <c r="BL639" i="1" l="1"/>
  <c r="BM638" i="1"/>
  <c r="BN638" i="1" s="1"/>
  <c r="BO638" i="1" s="1"/>
  <c r="CN638" i="1" s="1"/>
  <c r="BL640" i="1" l="1"/>
  <c r="BM639" i="1"/>
  <c r="BN639" i="1" s="1"/>
  <c r="BO639" i="1" s="1"/>
  <c r="CN639" i="1" s="1"/>
  <c r="BL641" i="1" l="1"/>
  <c r="BM640" i="1"/>
  <c r="BN640" i="1" s="1"/>
  <c r="BO640" i="1" s="1"/>
  <c r="CN640" i="1" s="1"/>
  <c r="BM641" i="1" l="1"/>
  <c r="BN641" i="1" s="1"/>
  <c r="BO641" i="1" s="1"/>
  <c r="CN641" i="1" s="1"/>
  <c r="BL642" i="1"/>
  <c r="BL643" i="1" l="1"/>
  <c r="BM642" i="1"/>
  <c r="BN642" i="1" s="1"/>
  <c r="BO642" i="1" s="1"/>
  <c r="CN642" i="1" s="1"/>
  <c r="BM643" i="1" l="1"/>
  <c r="BN643" i="1" s="1"/>
  <c r="BO643" i="1" s="1"/>
  <c r="CN643" i="1" s="1"/>
  <c r="BL644" i="1"/>
  <c r="BL645" i="1" l="1"/>
  <c r="BM644" i="1"/>
  <c r="BN644" i="1" s="1"/>
  <c r="BO644" i="1" s="1"/>
  <c r="CN644" i="1" s="1"/>
  <c r="BM645" i="1" l="1"/>
  <c r="BN645" i="1" s="1"/>
  <c r="BO645" i="1" s="1"/>
  <c r="CN645" i="1" s="1"/>
  <c r="BL646" i="1"/>
  <c r="BM646" i="1" l="1"/>
  <c r="BN646" i="1" s="1"/>
  <c r="BO646" i="1" s="1"/>
  <c r="CN646" i="1" s="1"/>
  <c r="BL647" i="1"/>
  <c r="BM647" i="1" l="1"/>
  <c r="BN647" i="1" s="1"/>
  <c r="BO647" i="1" s="1"/>
  <c r="CN647" i="1" s="1"/>
  <c r="BL648" i="1"/>
  <c r="BM648" i="1" l="1"/>
  <c r="BN648" i="1" s="1"/>
  <c r="BO648" i="1" s="1"/>
  <c r="CN648" i="1" s="1"/>
  <c r="BL649" i="1"/>
  <c r="BL650" i="1" l="1"/>
  <c r="BM649" i="1"/>
  <c r="BN649" i="1" s="1"/>
  <c r="BO649" i="1" s="1"/>
  <c r="CN649" i="1" s="1"/>
  <c r="BM650" i="1" l="1"/>
  <c r="BN650" i="1" s="1"/>
  <c r="BO650" i="1" s="1"/>
  <c r="CN650" i="1" s="1"/>
  <c r="BL651" i="1"/>
  <c r="BL652" i="1" l="1"/>
  <c r="BM651" i="1"/>
  <c r="BN651" i="1" s="1"/>
  <c r="BO651" i="1" s="1"/>
  <c r="CN651" i="1" s="1"/>
  <c r="BM652" i="1" l="1"/>
  <c r="BN652" i="1" s="1"/>
  <c r="BO652" i="1" s="1"/>
  <c r="CN652" i="1" s="1"/>
  <c r="BL653" i="1"/>
  <c r="BL654" i="1" l="1"/>
  <c r="BM653" i="1"/>
  <c r="BN653" i="1" s="1"/>
  <c r="BO653" i="1" s="1"/>
  <c r="CN653" i="1" s="1"/>
  <c r="BM654" i="1" l="1"/>
  <c r="BN654" i="1" s="1"/>
  <c r="BO654" i="1" s="1"/>
  <c r="CN654" i="1" s="1"/>
  <c r="BL655" i="1"/>
  <c r="BM655" i="1" l="1"/>
  <c r="BN655" i="1" s="1"/>
  <c r="BO655" i="1" s="1"/>
  <c r="CN655" i="1" s="1"/>
  <c r="BL656" i="1"/>
  <c r="BM656" i="1" l="1"/>
  <c r="BN656" i="1" s="1"/>
  <c r="BO656" i="1" s="1"/>
  <c r="CN656" i="1" s="1"/>
  <c r="BL657" i="1"/>
  <c r="BL658" i="1" l="1"/>
  <c r="BM657" i="1"/>
  <c r="BN657" i="1" s="1"/>
  <c r="BO657" i="1" s="1"/>
  <c r="CN657" i="1" s="1"/>
  <c r="BM658" i="1" l="1"/>
  <c r="BN658" i="1" s="1"/>
  <c r="BO658" i="1" s="1"/>
  <c r="CN658" i="1" s="1"/>
  <c r="BL659" i="1"/>
  <c r="BM659" i="1" l="1"/>
  <c r="BN659" i="1" s="1"/>
  <c r="BO659" i="1" s="1"/>
  <c r="CN659" i="1" s="1"/>
  <c r="BL660" i="1"/>
  <c r="BL661" i="1" l="1"/>
  <c r="BM660" i="1"/>
  <c r="BN660" i="1" s="1"/>
  <c r="BO660" i="1" s="1"/>
  <c r="CN660" i="1" s="1"/>
  <c r="BM661" i="1" l="1"/>
  <c r="BN661" i="1" s="1"/>
  <c r="BO661" i="1" s="1"/>
  <c r="CN661" i="1" s="1"/>
  <c r="BL662" i="1"/>
  <c r="BM662" i="1" l="1"/>
  <c r="BN662" i="1" s="1"/>
  <c r="BO662" i="1" s="1"/>
  <c r="CN662" i="1" s="1"/>
  <c r="BL663" i="1"/>
  <c r="BM663" i="1" l="1"/>
  <c r="BN663" i="1" s="1"/>
  <c r="BO663" i="1" s="1"/>
  <c r="CN663" i="1" s="1"/>
  <c r="BL664" i="1"/>
  <c r="BM664" i="1" l="1"/>
  <c r="BN664" i="1" s="1"/>
  <c r="BO664" i="1" s="1"/>
  <c r="CN664" i="1" s="1"/>
  <c r="BL665" i="1"/>
  <c r="BL666" i="1" l="1"/>
  <c r="BM665" i="1"/>
  <c r="BN665" i="1" s="1"/>
  <c r="BO665" i="1" s="1"/>
  <c r="CN665" i="1" s="1"/>
  <c r="BM666" i="1" l="1"/>
  <c r="BN666" i="1" s="1"/>
  <c r="BO666" i="1" s="1"/>
  <c r="CN666" i="1" s="1"/>
  <c r="BL667" i="1"/>
  <c r="BL674" i="1" l="1"/>
  <c r="BL668" i="1"/>
  <c r="BM667" i="1"/>
  <c r="BN667" i="1" s="1"/>
  <c r="BO667" i="1" s="1"/>
  <c r="CN667" i="1" s="1"/>
  <c r="BL675" i="1" l="1"/>
  <c r="BM674" i="1"/>
  <c r="BN674" i="1" s="1"/>
  <c r="BO674" i="1" s="1"/>
  <c r="BM668" i="1"/>
  <c r="BN668" i="1" s="1"/>
  <c r="BO668" i="1" s="1"/>
  <c r="CN668" i="1" s="1"/>
  <c r="BL669" i="1"/>
  <c r="CN674" i="1" l="1"/>
  <c r="BL676" i="1"/>
  <c r="BM675" i="1"/>
  <c r="BN675" i="1" s="1"/>
  <c r="BO675" i="1" s="1"/>
  <c r="BL670" i="1"/>
  <c r="BM669" i="1"/>
  <c r="BN669" i="1" s="1"/>
  <c r="BO669" i="1" s="1"/>
  <c r="CN669" i="1" s="1"/>
  <c r="CN675" i="1" l="1"/>
  <c r="BM676" i="1"/>
  <c r="BN676" i="1" s="1"/>
  <c r="BO676" i="1" s="1"/>
  <c r="BL677" i="1"/>
  <c r="BL673" i="1"/>
  <c r="BM670" i="1"/>
  <c r="BN670" i="1" s="1"/>
  <c r="BO670" i="1" s="1"/>
  <c r="CN670" i="1" s="1"/>
  <c r="BL678" i="1"/>
  <c r="BL671" i="1"/>
  <c r="BM677" i="1" l="1"/>
  <c r="BN677" i="1" s="1"/>
  <c r="BO677" i="1" s="1"/>
  <c r="CN676" i="1"/>
  <c r="BM678" i="1"/>
  <c r="BN678" i="1" s="1"/>
  <c r="BO678" i="1" s="1"/>
  <c r="BM673" i="1"/>
  <c r="BN673" i="1" s="1"/>
  <c r="BO673" i="1" s="1"/>
  <c r="CN673" i="1" s="1"/>
  <c r="BL672" i="1"/>
  <c r="BM672" i="1" s="1"/>
  <c r="BN672" i="1" s="1"/>
  <c r="BO672" i="1" s="1"/>
  <c r="BM671" i="1"/>
  <c r="BN671" i="1" s="1"/>
  <c r="BO671" i="1" s="1"/>
  <c r="CN671" i="1" s="1"/>
  <c r="CN672" i="1" l="1"/>
  <c r="F45" i="29" s="1"/>
  <c r="D57" i="29"/>
  <c r="H58" i="29"/>
  <c r="BL679" i="1"/>
  <c r="CN678" i="1"/>
  <c r="CN677" i="1"/>
  <c r="D45" i="29" l="1"/>
  <c r="BL680" i="1"/>
  <c r="BM679" i="1"/>
  <c r="BN679" i="1" s="1"/>
  <c r="BO679" i="1" s="1"/>
  <c r="H45" i="29" l="1"/>
  <c r="BL681" i="1"/>
  <c r="CN679" i="1"/>
  <c r="BM680" i="1"/>
  <c r="BN680" i="1" s="1"/>
  <c r="BO680" i="1" s="1"/>
  <c r="CN680" i="1" l="1"/>
  <c r="BL682" i="1"/>
  <c r="BM681" i="1"/>
  <c r="BN681" i="1" s="1"/>
  <c r="BO681" i="1" s="1"/>
  <c r="BL683" i="1"/>
  <c r="BM682" i="1" l="1"/>
  <c r="BN682" i="1" s="1"/>
  <c r="BO682" i="1" s="1"/>
  <c r="CN681" i="1"/>
  <c r="BM683" i="1"/>
  <c r="BN683" i="1" s="1"/>
  <c r="BO683" i="1" s="1"/>
  <c r="BL684" i="1"/>
  <c r="CN683" i="1" l="1"/>
  <c r="CN682" i="1"/>
  <c r="BM684" i="1"/>
  <c r="BN684" i="1" s="1"/>
  <c r="BO684" i="1" s="1"/>
  <c r="BL685" i="1"/>
  <c r="CN684" i="1" l="1"/>
  <c r="BM685" i="1"/>
  <c r="BN685" i="1" s="1"/>
  <c r="BO685" i="1" s="1"/>
  <c r="BL686" i="1"/>
  <c r="BM686" i="1" l="1"/>
  <c r="BN686" i="1" s="1"/>
  <c r="BO686" i="1" s="1"/>
  <c r="CN685" i="1"/>
  <c r="BL687" i="1" l="1"/>
  <c r="CN686" i="1"/>
  <c r="BM687" i="1" l="1"/>
  <c r="BN687" i="1" s="1"/>
  <c r="BO687" i="1" s="1"/>
  <c r="CN687" i="1" s="1"/>
  <c r="BL688" i="1"/>
  <c r="BM688" i="1" l="1"/>
  <c r="BN688" i="1" s="1"/>
  <c r="BO688" i="1" s="1"/>
  <c r="BL689" i="1"/>
  <c r="BM689" i="1" s="1"/>
  <c r="BN689" i="1" s="1"/>
  <c r="BO689" i="1" s="1"/>
  <c r="BL693" i="1"/>
  <c r="CN688" i="1" l="1"/>
  <c r="BL690" i="1"/>
  <c r="BM690" i="1" s="1"/>
  <c r="BN690" i="1" s="1"/>
  <c r="BO690" i="1" s="1"/>
  <c r="CN689" i="1"/>
  <c r="BL694" i="1"/>
  <c r="BM693" i="1"/>
  <c r="BN693" i="1" s="1"/>
  <c r="BO693" i="1" s="1"/>
  <c r="BL691" i="1" l="1"/>
  <c r="BM691" i="1" s="1"/>
  <c r="BN691" i="1" s="1"/>
  <c r="BO691" i="1" s="1"/>
  <c r="CN690" i="1"/>
  <c r="CN693" i="1"/>
  <c r="BM694" i="1"/>
  <c r="BN694" i="1" s="1"/>
  <c r="BO694" i="1" s="1"/>
  <c r="BL695" i="1"/>
  <c r="BL692" i="1" l="1"/>
  <c r="BM692" i="1" s="1"/>
  <c r="BN692" i="1" s="1"/>
  <c r="BO692" i="1" s="1"/>
  <c r="CN691" i="1"/>
  <c r="BM695" i="1"/>
  <c r="BN695" i="1" s="1"/>
  <c r="BO695" i="1" s="1"/>
  <c r="CN694" i="1"/>
  <c r="BL696" i="1"/>
  <c r="CN692" i="1" l="1"/>
  <c r="BM696" i="1"/>
  <c r="BN696" i="1" s="1"/>
  <c r="BO696" i="1" s="1"/>
  <c r="BL697" i="1"/>
  <c r="CN695" i="1"/>
  <c r="BL699" i="1" l="1"/>
  <c r="BL700" i="1"/>
  <c r="BL698" i="1"/>
  <c r="BM698" i="1" s="1"/>
  <c r="BN698" i="1" s="1"/>
  <c r="BO698" i="1" s="1"/>
  <c r="BM697" i="1"/>
  <c r="BN697" i="1" s="1"/>
  <c r="BO697" i="1" s="1"/>
  <c r="CN696" i="1"/>
  <c r="BM699" i="1" l="1"/>
  <c r="BN699" i="1" s="1"/>
  <c r="BO699" i="1" s="1"/>
  <c r="BM700" i="1"/>
  <c r="BN700" i="1" s="1"/>
  <c r="BO700" i="1" s="1"/>
  <c r="BL701" i="1"/>
  <c r="CN697" i="1"/>
  <c r="CN698" i="1"/>
  <c r="CN699" i="1" l="1"/>
  <c r="BM701" i="1"/>
  <c r="BN701" i="1" s="1"/>
  <c r="BO701" i="1" s="1"/>
  <c r="BL702" i="1"/>
  <c r="CN700" i="1"/>
  <c r="BM702" i="1" l="1"/>
  <c r="BN702" i="1" s="1"/>
  <c r="BO702" i="1" s="1"/>
  <c r="BL703" i="1"/>
  <c r="CN701" i="1"/>
  <c r="BM703" i="1" l="1"/>
  <c r="BN703" i="1" s="1"/>
  <c r="BO703" i="1" s="1"/>
  <c r="BL704" i="1"/>
  <c r="CN702" i="1"/>
  <c r="BL705" i="1" l="1"/>
  <c r="CN703" i="1"/>
  <c r="BM704" i="1"/>
  <c r="BN704" i="1" s="1"/>
  <c r="BO704" i="1" s="1"/>
  <c r="BL706" i="1" l="1"/>
  <c r="BM706" i="1" s="1"/>
  <c r="BN706" i="1" s="1"/>
  <c r="BO706" i="1" s="1"/>
  <c r="CN704" i="1"/>
  <c r="BM705" i="1"/>
  <c r="BN705" i="1" s="1"/>
  <c r="BO705" i="1" s="1"/>
  <c r="CN706" i="1" l="1"/>
  <c r="CN705" i="1"/>
  <c r="BL707" i="1" l="1"/>
  <c r="BL708" i="1"/>
  <c r="BM707" i="1" l="1"/>
  <c r="BN707" i="1" s="1"/>
  <c r="BO707" i="1" s="1"/>
  <c r="BM708" i="1"/>
  <c r="BN708" i="1" s="1"/>
  <c r="BO708" i="1" s="1"/>
  <c r="BL709" i="1"/>
  <c r="CN707" i="1" l="1"/>
  <c r="BM709" i="1"/>
  <c r="BN709" i="1" s="1"/>
  <c r="BO709" i="1" s="1"/>
  <c r="BL710" i="1"/>
  <c r="CN708" i="1"/>
  <c r="BL711" i="1" l="1"/>
  <c r="CN709" i="1"/>
  <c r="BM710" i="1"/>
  <c r="BN710" i="1" s="1"/>
  <c r="BO710" i="1" s="1"/>
  <c r="CN710" i="1" l="1"/>
  <c r="BM711" i="1"/>
  <c r="BN711" i="1" s="1"/>
  <c r="BO711" i="1" s="1"/>
  <c r="BL712" i="1"/>
  <c r="BM712" i="1" l="1"/>
  <c r="BN712" i="1" s="1"/>
  <c r="BO712" i="1" s="1"/>
  <c r="BL713" i="1"/>
  <c r="CN711" i="1"/>
  <c r="BM713" i="1" l="1"/>
  <c r="BN713" i="1" s="1"/>
  <c r="BO713" i="1" s="1"/>
  <c r="BL714" i="1"/>
  <c r="CN712" i="1"/>
  <c r="BM714" i="1" l="1"/>
  <c r="BN714" i="1" s="1"/>
  <c r="BO714" i="1" s="1"/>
  <c r="BL715" i="1"/>
  <c r="CN713" i="1"/>
  <c r="BM715" i="1" l="1"/>
  <c r="BN715" i="1" s="1"/>
  <c r="BO715" i="1" s="1"/>
  <c r="BL716" i="1"/>
  <c r="CN714" i="1"/>
  <c r="BL718" i="1" l="1"/>
  <c r="BL717" i="1"/>
  <c r="BM717" i="1" s="1"/>
  <c r="BN717" i="1" s="1"/>
  <c r="BO717" i="1" s="1"/>
  <c r="BM716" i="1"/>
  <c r="BN716" i="1" s="1"/>
  <c r="BO716" i="1" s="1"/>
  <c r="CN715" i="1"/>
  <c r="BM718" i="1" l="1"/>
  <c r="BN718" i="1" s="1"/>
  <c r="BO718" i="1" s="1"/>
  <c r="BL719" i="1"/>
  <c r="CN717" i="1"/>
  <c r="CN716" i="1"/>
  <c r="BM719" i="1" l="1"/>
  <c r="BN719" i="1" s="1"/>
  <c r="BO719" i="1" s="1"/>
  <c r="BL720" i="1"/>
  <c r="CN718" i="1"/>
  <c r="BM720" i="1" l="1"/>
  <c r="BN720" i="1" s="1"/>
  <c r="BO720" i="1" s="1"/>
  <c r="BL721" i="1"/>
  <c r="CN719" i="1"/>
  <c r="BM721" i="1" l="1"/>
  <c r="BN721" i="1" s="1"/>
  <c r="BO721" i="1" s="1"/>
  <c r="BL722" i="1"/>
  <c r="CN720" i="1"/>
  <c r="BM722" i="1" l="1"/>
  <c r="BN722" i="1" s="1"/>
  <c r="BO722" i="1" s="1"/>
  <c r="BL723" i="1"/>
  <c r="CN721" i="1"/>
  <c r="BM723" i="1" l="1"/>
  <c r="BN723" i="1" s="1"/>
  <c r="BO723" i="1" s="1"/>
  <c r="BL724" i="1"/>
  <c r="CN722" i="1"/>
  <c r="BM724" i="1" l="1"/>
  <c r="BN724" i="1" s="1"/>
  <c r="BO724" i="1" s="1"/>
  <c r="BL725" i="1"/>
  <c r="CN723" i="1"/>
  <c r="BM725" i="1" l="1"/>
  <c r="BN725" i="1" s="1"/>
  <c r="BO725" i="1" s="1"/>
  <c r="BL726" i="1"/>
  <c r="CN724" i="1"/>
  <c r="BM726" i="1" l="1"/>
  <c r="BN726" i="1" s="1"/>
  <c r="BO726" i="1" s="1"/>
  <c r="BL727" i="1"/>
  <c r="CN725" i="1"/>
  <c r="BM727" i="1" l="1"/>
  <c r="BN727" i="1" s="1"/>
  <c r="BO727" i="1" s="1"/>
  <c r="BL728" i="1"/>
  <c r="CN726" i="1"/>
  <c r="BM728" i="1" l="1"/>
  <c r="BN728" i="1" s="1"/>
  <c r="BO728" i="1" s="1"/>
  <c r="BL729" i="1"/>
  <c r="CN727" i="1"/>
  <c r="BM729" i="1" l="1"/>
  <c r="BN729" i="1" s="1"/>
  <c r="BO729" i="1" s="1"/>
  <c r="BL730" i="1"/>
  <c r="CN728" i="1"/>
  <c r="BM730" i="1" l="1"/>
  <c r="BN730" i="1" s="1"/>
  <c r="BO730" i="1" s="1"/>
  <c r="BL731" i="1"/>
  <c r="CN729" i="1"/>
  <c r="BM731" i="1" l="1"/>
  <c r="BN731" i="1" s="1"/>
  <c r="BO731" i="1" s="1"/>
  <c r="BL732" i="1"/>
  <c r="CN730" i="1"/>
  <c r="BM732" i="1" l="1"/>
  <c r="BN732" i="1" s="1"/>
  <c r="BO732" i="1" s="1"/>
  <c r="BL733" i="1"/>
  <c r="CN731" i="1"/>
  <c r="BM733" i="1" l="1"/>
  <c r="BN733" i="1" s="1"/>
  <c r="BO733" i="1" s="1"/>
  <c r="BL734" i="1"/>
  <c r="CN732" i="1"/>
  <c r="BM734" i="1" l="1"/>
  <c r="BN734" i="1" s="1"/>
  <c r="BO734" i="1" s="1"/>
  <c r="BL735" i="1"/>
  <c r="CN733" i="1"/>
  <c r="BL736" i="1" l="1"/>
  <c r="BM735" i="1"/>
  <c r="BN735" i="1" s="1"/>
  <c r="BO735" i="1" s="1"/>
  <c r="CN734" i="1"/>
  <c r="CN735" i="1" l="1"/>
  <c r="BM736" i="1"/>
  <c r="BN736" i="1" s="1"/>
  <c r="BO736" i="1" s="1"/>
  <c r="BL737" i="1"/>
  <c r="BM737" i="1" l="1"/>
  <c r="BN737" i="1" s="1"/>
  <c r="BO737" i="1" s="1"/>
  <c r="CN736" i="1"/>
  <c r="BL738" i="1"/>
  <c r="BM738" i="1" l="1"/>
  <c r="BN738" i="1" s="1"/>
  <c r="BO738" i="1" s="1"/>
  <c r="BL739" i="1"/>
  <c r="CN737" i="1"/>
  <c r="BM739" i="1" l="1"/>
  <c r="BN739" i="1" s="1"/>
  <c r="BO739" i="1" s="1"/>
  <c r="BL740" i="1"/>
  <c r="CN738" i="1"/>
  <c r="BL741" i="1" l="1"/>
  <c r="BM740" i="1"/>
  <c r="BN740" i="1" s="1"/>
  <c r="BO740" i="1" s="1"/>
  <c r="CN739" i="1"/>
  <c r="CN740" i="1" l="1"/>
  <c r="BM741" i="1"/>
  <c r="BN741" i="1" s="1"/>
  <c r="BO741" i="1" s="1"/>
  <c r="BL742" i="1"/>
  <c r="BM742" i="1" l="1"/>
  <c r="BN742" i="1" s="1"/>
  <c r="BO742" i="1" s="1"/>
  <c r="CN741" i="1"/>
  <c r="BL743" i="1"/>
  <c r="BM743" i="1" l="1"/>
  <c r="BN743" i="1" s="1"/>
  <c r="BO743" i="1" s="1"/>
  <c r="BL744" i="1"/>
  <c r="CN742" i="1"/>
  <c r="BM744" i="1" l="1"/>
  <c r="BN744" i="1" s="1"/>
  <c r="BO744" i="1" s="1"/>
  <c r="BL745" i="1"/>
  <c r="CN743" i="1"/>
  <c r="BM745" i="1" l="1"/>
  <c r="BN745" i="1" s="1"/>
  <c r="BO745" i="1" s="1"/>
  <c r="BL746" i="1"/>
  <c r="CN744" i="1"/>
  <c r="BL747" i="1" l="1"/>
  <c r="BM746" i="1"/>
  <c r="BN746" i="1" s="1"/>
  <c r="BO746" i="1" s="1"/>
  <c r="CN745" i="1"/>
  <c r="CN746" i="1" l="1"/>
  <c r="BM747" i="1"/>
  <c r="BN747" i="1" s="1"/>
  <c r="BO747" i="1" s="1"/>
  <c r="BL748" i="1"/>
  <c r="BM748" i="1" l="1"/>
  <c r="BN748" i="1" s="1"/>
  <c r="BO748" i="1" s="1"/>
  <c r="CN747" i="1"/>
  <c r="BL749" i="1"/>
  <c r="BM749" i="1" l="1"/>
  <c r="BN749" i="1" s="1"/>
  <c r="BO749" i="1" s="1"/>
  <c r="BL750" i="1"/>
  <c r="CN748" i="1"/>
  <c r="BM750" i="1" l="1"/>
  <c r="BN750" i="1" s="1"/>
  <c r="BO750" i="1" s="1"/>
  <c r="BL751" i="1"/>
  <c r="CN749" i="1"/>
  <c r="BM751" i="1" l="1"/>
  <c r="BN751" i="1" s="1"/>
  <c r="BO751" i="1" s="1"/>
  <c r="BL752" i="1"/>
  <c r="CN750" i="1"/>
  <c r="BL753" i="1" l="1"/>
  <c r="BM752" i="1"/>
  <c r="BN752" i="1" s="1"/>
  <c r="BO752" i="1" s="1"/>
  <c r="CN751" i="1"/>
  <c r="CN752" i="1" l="1"/>
  <c r="BM753" i="1"/>
  <c r="BN753" i="1" s="1"/>
  <c r="BO753" i="1" s="1"/>
  <c r="BL754" i="1"/>
  <c r="BM754" i="1" l="1"/>
  <c r="BN754" i="1" s="1"/>
  <c r="BO754" i="1" s="1"/>
  <c r="CN753" i="1"/>
  <c r="BL755" i="1"/>
  <c r="BM755" i="1" l="1"/>
  <c r="BN755" i="1" s="1"/>
  <c r="BO755" i="1" s="1"/>
  <c r="BL756" i="1"/>
  <c r="CN754" i="1"/>
  <c r="BM756" i="1" l="1"/>
  <c r="BN756" i="1" s="1"/>
  <c r="BO756" i="1" s="1"/>
  <c r="BL757" i="1"/>
  <c r="CN755" i="1"/>
  <c r="BM757" i="1" l="1"/>
  <c r="BN757" i="1" s="1"/>
  <c r="BO757" i="1" s="1"/>
  <c r="BL758" i="1"/>
  <c r="CN756" i="1"/>
  <c r="BM758" i="1" l="1"/>
  <c r="BN758" i="1" s="1"/>
  <c r="BO758" i="1" s="1"/>
  <c r="BL759" i="1"/>
  <c r="CN757" i="1"/>
  <c r="BM759" i="1" l="1"/>
  <c r="BN759" i="1" s="1"/>
  <c r="BO759" i="1" s="1"/>
  <c r="BL760" i="1"/>
  <c r="CN758" i="1"/>
  <c r="BM760" i="1" l="1"/>
  <c r="BN760" i="1" s="1"/>
  <c r="BO760" i="1" s="1"/>
  <c r="BL761" i="1"/>
  <c r="CN759" i="1"/>
  <c r="BL762" i="1" l="1"/>
  <c r="BM761" i="1"/>
  <c r="BN761" i="1" s="1"/>
  <c r="BO761" i="1" s="1"/>
  <c r="CN760" i="1"/>
  <c r="CN761" i="1" l="1"/>
  <c r="BM762" i="1"/>
  <c r="BN762" i="1" s="1"/>
  <c r="BO762" i="1" s="1"/>
  <c r="BL763" i="1"/>
  <c r="BM763" i="1" l="1"/>
  <c r="BN763" i="1" s="1"/>
  <c r="BO763" i="1" s="1"/>
  <c r="CN762" i="1"/>
  <c r="BL764" i="1"/>
  <c r="BM764" i="1" l="1"/>
  <c r="BN764" i="1" s="1"/>
  <c r="BO764" i="1" s="1"/>
  <c r="BL765" i="1"/>
  <c r="CN763" i="1"/>
  <c r="BM765" i="1" l="1"/>
  <c r="BN765" i="1" s="1"/>
  <c r="BO765" i="1" s="1"/>
  <c r="BL766" i="1"/>
  <c r="CN764" i="1"/>
  <c r="BM766" i="1" l="1"/>
  <c r="BN766" i="1" s="1"/>
  <c r="BO766" i="1" s="1"/>
  <c r="BL767" i="1"/>
  <c r="CN765" i="1"/>
  <c r="BM767" i="1" l="1"/>
  <c r="BN767" i="1" s="1"/>
  <c r="BO767" i="1" s="1"/>
  <c r="BL768" i="1"/>
  <c r="CN766" i="1"/>
  <c r="BM768" i="1" l="1"/>
  <c r="BN768" i="1" s="1"/>
  <c r="BO768" i="1" s="1"/>
  <c r="BL769" i="1"/>
  <c r="CN767" i="1"/>
  <c r="BM769" i="1" l="1"/>
  <c r="BN769" i="1" s="1"/>
  <c r="BO769" i="1" s="1"/>
  <c r="BL770" i="1"/>
  <c r="CN768" i="1"/>
  <c r="BL771" i="1" l="1"/>
  <c r="BM770" i="1"/>
  <c r="BN770" i="1" s="1"/>
  <c r="BO770" i="1" s="1"/>
  <c r="CN769" i="1"/>
  <c r="CN770" i="1" l="1"/>
  <c r="BM771" i="1"/>
  <c r="BN771" i="1" s="1"/>
  <c r="BO771" i="1" s="1"/>
  <c r="BL772" i="1"/>
  <c r="BL773" i="1" l="1"/>
  <c r="BM772" i="1"/>
  <c r="BN772" i="1" s="1"/>
  <c r="BO772" i="1" s="1"/>
  <c r="CN771" i="1"/>
  <c r="CN772" i="1" l="1"/>
  <c r="BM773" i="1"/>
  <c r="BN773" i="1" s="1"/>
  <c r="BO773" i="1" s="1"/>
  <c r="BL774" i="1"/>
  <c r="BM774" i="1" l="1"/>
  <c r="BN774" i="1" s="1"/>
  <c r="BO774" i="1" s="1"/>
  <c r="CN773" i="1"/>
  <c r="BL775" i="1"/>
  <c r="BM775" i="1" l="1"/>
  <c r="BN775" i="1" s="1"/>
  <c r="BO775" i="1" s="1"/>
  <c r="BL776" i="1"/>
  <c r="CN774" i="1"/>
  <c r="BM776" i="1" l="1"/>
  <c r="BN776" i="1" s="1"/>
  <c r="BO776" i="1" s="1"/>
  <c r="BL777" i="1"/>
  <c r="CN775" i="1"/>
  <c r="BL778" i="1" l="1"/>
  <c r="BM777" i="1"/>
  <c r="BN777" i="1" s="1"/>
  <c r="BO777" i="1" s="1"/>
  <c r="CN776" i="1"/>
  <c r="CN777" i="1" l="1"/>
  <c r="BM778" i="1"/>
  <c r="BN778" i="1" s="1"/>
  <c r="BO778" i="1" s="1"/>
  <c r="BL779" i="1"/>
  <c r="BM779" i="1" l="1"/>
  <c r="BN779" i="1" s="1"/>
  <c r="BO779" i="1" s="1"/>
  <c r="CN778" i="1"/>
  <c r="BL780" i="1"/>
  <c r="BM780" i="1" l="1"/>
  <c r="BN780" i="1" s="1"/>
  <c r="BO780" i="1" s="1"/>
  <c r="BL781" i="1"/>
  <c r="CN779" i="1"/>
  <c r="BM781" i="1" l="1"/>
  <c r="BN781" i="1" s="1"/>
  <c r="BO781" i="1" s="1"/>
  <c r="BL782" i="1"/>
  <c r="CN780" i="1"/>
  <c r="BM782" i="1" l="1"/>
  <c r="BN782" i="1" s="1"/>
  <c r="BO782" i="1" s="1"/>
  <c r="BL783" i="1"/>
  <c r="CN781" i="1"/>
  <c r="BM783" i="1" l="1"/>
  <c r="BN783" i="1" s="1"/>
  <c r="BO783" i="1" s="1"/>
  <c r="BL784" i="1"/>
  <c r="CN782" i="1"/>
  <c r="BL785" i="1" l="1"/>
  <c r="BM784" i="1"/>
  <c r="BN784" i="1" s="1"/>
  <c r="BO784" i="1" s="1"/>
  <c r="CN783" i="1"/>
  <c r="CN784" i="1" l="1"/>
  <c r="BM785" i="1"/>
  <c r="BN785" i="1" s="1"/>
  <c r="BO785" i="1" s="1"/>
  <c r="BL786" i="1"/>
  <c r="BM786" i="1" l="1"/>
  <c r="BN786" i="1" s="1"/>
  <c r="BO786" i="1" s="1"/>
  <c r="CN785" i="1"/>
  <c r="BL787" i="1"/>
  <c r="BM787" i="1" l="1"/>
  <c r="BN787" i="1" s="1"/>
  <c r="BO787" i="1" s="1"/>
  <c r="BL788" i="1"/>
  <c r="CN786" i="1"/>
  <c r="BM788" i="1" l="1"/>
  <c r="BN788" i="1" s="1"/>
  <c r="BO788" i="1" s="1"/>
  <c r="BL789" i="1"/>
  <c r="CN787" i="1"/>
  <c r="BL790" i="1" l="1"/>
  <c r="BM789" i="1"/>
  <c r="BN789" i="1" s="1"/>
  <c r="BO789" i="1" s="1"/>
  <c r="CN788" i="1"/>
  <c r="CN789" i="1" l="1"/>
  <c r="BM790" i="1"/>
  <c r="BN790" i="1" s="1"/>
  <c r="BO790" i="1" s="1"/>
  <c r="BL791" i="1"/>
  <c r="BM791" i="1" l="1"/>
  <c r="BN791" i="1" s="1"/>
  <c r="BO791" i="1" s="1"/>
  <c r="CN790" i="1"/>
  <c r="BL792" i="1"/>
  <c r="BM792" i="1" l="1"/>
  <c r="BN792" i="1" s="1"/>
  <c r="BO792" i="1" s="1"/>
  <c r="BL793" i="1"/>
  <c r="CN791" i="1"/>
  <c r="BM793" i="1" l="1"/>
  <c r="BN793" i="1" s="1"/>
  <c r="BO793" i="1" s="1"/>
  <c r="BL794" i="1"/>
  <c r="CN792" i="1"/>
  <c r="BM794" i="1" l="1"/>
  <c r="BN794" i="1" s="1"/>
  <c r="BO794" i="1" s="1"/>
  <c r="BL795" i="1"/>
  <c r="CN793" i="1"/>
  <c r="BM795" i="1" l="1"/>
  <c r="BN795" i="1" s="1"/>
  <c r="BO795" i="1" s="1"/>
  <c r="BL796" i="1"/>
  <c r="CN794" i="1"/>
  <c r="BM796" i="1" l="1"/>
  <c r="BN796" i="1" s="1"/>
  <c r="BO796" i="1" s="1"/>
  <c r="BL797" i="1"/>
  <c r="CN795" i="1"/>
  <c r="BM797" i="1" l="1"/>
  <c r="BN797" i="1" s="1"/>
  <c r="BO797" i="1" s="1"/>
  <c r="BL798" i="1"/>
  <c r="CN796" i="1"/>
  <c r="BM798" i="1" l="1"/>
  <c r="BN798" i="1" s="1"/>
  <c r="BO798" i="1" s="1"/>
  <c r="BL799" i="1"/>
  <c r="CN797" i="1"/>
  <c r="BM799" i="1" l="1"/>
  <c r="BN799" i="1" s="1"/>
  <c r="BO799" i="1" s="1"/>
  <c r="BL800" i="1"/>
  <c r="CN798" i="1"/>
  <c r="BM800" i="1" l="1"/>
  <c r="BN800" i="1" s="1"/>
  <c r="BO800" i="1" s="1"/>
  <c r="BL801" i="1"/>
  <c r="CN799" i="1"/>
  <c r="BM801" i="1" l="1"/>
  <c r="BN801" i="1" s="1"/>
  <c r="BO801" i="1" s="1"/>
  <c r="BL802" i="1"/>
  <c r="CN800" i="1"/>
  <c r="BM802" i="1" l="1"/>
  <c r="BN802" i="1" s="1"/>
  <c r="BO802" i="1" s="1"/>
  <c r="BL803" i="1"/>
  <c r="CN801" i="1"/>
  <c r="BM803" i="1" l="1"/>
  <c r="BN803" i="1" s="1"/>
  <c r="BO803" i="1" s="1"/>
  <c r="BL804" i="1"/>
  <c r="CN802" i="1"/>
  <c r="BM804" i="1" l="1"/>
  <c r="BN804" i="1" s="1"/>
  <c r="BO804" i="1" s="1"/>
  <c r="BL805" i="1"/>
  <c r="CN803" i="1"/>
  <c r="BM805" i="1" l="1"/>
  <c r="BN805" i="1" s="1"/>
  <c r="BO805" i="1" s="1"/>
  <c r="BL806" i="1"/>
  <c r="CN804" i="1"/>
  <c r="BM806" i="1" l="1"/>
  <c r="BN806" i="1" s="1"/>
  <c r="BO806" i="1" s="1"/>
  <c r="BL807" i="1"/>
  <c r="CN805" i="1"/>
  <c r="BM807" i="1" l="1"/>
  <c r="BN807" i="1" s="1"/>
  <c r="BO807" i="1" s="1"/>
  <c r="BL808" i="1"/>
  <c r="CN806" i="1"/>
  <c r="BM808" i="1" l="1"/>
  <c r="BN808" i="1" s="1"/>
  <c r="BO808" i="1" s="1"/>
  <c r="BL809" i="1"/>
  <c r="CN807" i="1"/>
  <c r="BM809" i="1" l="1"/>
  <c r="BN809" i="1" s="1"/>
  <c r="BO809" i="1" s="1"/>
  <c r="BL810" i="1"/>
  <c r="CN808" i="1"/>
  <c r="BM810" i="1" l="1"/>
  <c r="BN810" i="1" s="1"/>
  <c r="BO810" i="1" s="1"/>
  <c r="BL811" i="1"/>
  <c r="CN809" i="1"/>
  <c r="BM811" i="1" l="1"/>
  <c r="BN811" i="1" s="1"/>
  <c r="BO811" i="1" s="1"/>
  <c r="BL812" i="1"/>
  <c r="CN810" i="1"/>
  <c r="BM812" i="1" l="1"/>
  <c r="BN812" i="1" s="1"/>
  <c r="BO812" i="1" s="1"/>
  <c r="BL813" i="1"/>
  <c r="CN811" i="1"/>
  <c r="BM813" i="1" l="1"/>
  <c r="BN813" i="1" s="1"/>
  <c r="BO813" i="1" s="1"/>
  <c r="BL814" i="1"/>
  <c r="CN812" i="1"/>
  <c r="BM814" i="1" l="1"/>
  <c r="BN814" i="1" s="1"/>
  <c r="BO814" i="1" s="1"/>
  <c r="BL815" i="1"/>
  <c r="CN813" i="1"/>
  <c r="BM815" i="1" l="1"/>
  <c r="BN815" i="1" s="1"/>
  <c r="BO815" i="1" s="1"/>
  <c r="BL816" i="1"/>
  <c r="CN814" i="1"/>
  <c r="BM816" i="1" l="1"/>
  <c r="BN816" i="1" s="1"/>
  <c r="BO816" i="1" s="1"/>
  <c r="BL817" i="1"/>
  <c r="CN815" i="1"/>
  <c r="BM817" i="1" l="1"/>
  <c r="BN817" i="1" s="1"/>
  <c r="BO817" i="1" s="1"/>
  <c r="BL818" i="1"/>
  <c r="CN816" i="1"/>
  <c r="BM818" i="1" l="1"/>
  <c r="BN818" i="1" s="1"/>
  <c r="BO818" i="1" s="1"/>
  <c r="BL819" i="1"/>
  <c r="CN817" i="1"/>
  <c r="BM819" i="1" l="1"/>
  <c r="BN819" i="1" s="1"/>
  <c r="BO819" i="1" s="1"/>
  <c r="BL820" i="1"/>
  <c r="CN818" i="1"/>
  <c r="BM820" i="1" l="1"/>
  <c r="BN820" i="1" s="1"/>
  <c r="BO820" i="1" s="1"/>
  <c r="BL821" i="1"/>
  <c r="CN819" i="1"/>
  <c r="BL822" i="1" l="1"/>
  <c r="BM822" i="1" s="1"/>
  <c r="BN822" i="1" s="1"/>
  <c r="BO822" i="1" s="1"/>
  <c r="BM821" i="1"/>
  <c r="BN821" i="1" s="1"/>
  <c r="BO821" i="1" s="1"/>
  <c r="CN820" i="1"/>
  <c r="BL823" i="1" l="1"/>
  <c r="CN822" i="1"/>
  <c r="CN821" i="1"/>
  <c r="BM823" i="1" l="1"/>
  <c r="BN823" i="1" s="1"/>
  <c r="BO823" i="1" s="1"/>
  <c r="BL824" i="1"/>
  <c r="BM824" i="1" l="1"/>
  <c r="BN824" i="1" s="1"/>
  <c r="BO824" i="1" s="1"/>
  <c r="BL825" i="1"/>
  <c r="CN823" i="1"/>
  <c r="BM825" i="1" l="1"/>
  <c r="BN825" i="1" s="1"/>
  <c r="BO825" i="1" s="1"/>
  <c r="BL826" i="1"/>
  <c r="CN824" i="1"/>
  <c r="BL827" i="1" l="1"/>
  <c r="BM826" i="1"/>
  <c r="BN826" i="1" s="1"/>
  <c r="BO826" i="1" s="1"/>
  <c r="CN825" i="1"/>
  <c r="CN826" i="1" l="1"/>
  <c r="BM827" i="1"/>
  <c r="BN827" i="1" s="1"/>
  <c r="BO827" i="1" s="1"/>
  <c r="BL828" i="1"/>
  <c r="BL829" i="1" l="1"/>
  <c r="CN827" i="1"/>
  <c r="BM828" i="1"/>
  <c r="BN828" i="1" s="1"/>
  <c r="BO828" i="1" s="1"/>
  <c r="CN828" i="1" l="1"/>
  <c r="BM829" i="1"/>
  <c r="BN829" i="1" s="1"/>
  <c r="BO829" i="1" s="1"/>
  <c r="BL830" i="1"/>
  <c r="BL831" i="1" l="1"/>
  <c r="CN829" i="1"/>
  <c r="BM830" i="1"/>
  <c r="BN830" i="1" s="1"/>
  <c r="BO830" i="1" s="1"/>
  <c r="CN830" i="1" l="1"/>
  <c r="BM831" i="1"/>
  <c r="BN831" i="1" s="1"/>
  <c r="BO831" i="1" s="1"/>
  <c r="BL832" i="1"/>
  <c r="BL833" i="1" l="1"/>
  <c r="CN831" i="1"/>
  <c r="BM832" i="1"/>
  <c r="BN832" i="1" s="1"/>
  <c r="BO832" i="1" s="1"/>
  <c r="CN832" i="1" l="1"/>
  <c r="BM833" i="1"/>
  <c r="BN833" i="1" s="1"/>
  <c r="BO833" i="1" s="1"/>
  <c r="BL834" i="1"/>
  <c r="BM834" i="1" l="1"/>
  <c r="BN834" i="1" s="1"/>
  <c r="BO834" i="1" s="1"/>
  <c r="BL835" i="1"/>
  <c r="CN833" i="1"/>
  <c r="BL836" i="1" l="1"/>
  <c r="CN834" i="1"/>
  <c r="BM835" i="1"/>
  <c r="BN835" i="1" s="1"/>
  <c r="BO835" i="1" s="1"/>
  <c r="CN835" i="1" l="1"/>
  <c r="BM836" i="1"/>
  <c r="BN836" i="1" s="1"/>
  <c r="BO836" i="1" s="1"/>
  <c r="BL837" i="1"/>
  <c r="BM837" i="1" l="1"/>
  <c r="BN837" i="1" s="1"/>
  <c r="BO837" i="1" s="1"/>
  <c r="CN836" i="1"/>
  <c r="BL838" i="1"/>
  <c r="BM838" i="1" l="1"/>
  <c r="BN838" i="1" s="1"/>
  <c r="BO838" i="1" s="1"/>
  <c r="BL839" i="1"/>
  <c r="CN837" i="1"/>
  <c r="BL840" i="1" l="1"/>
  <c r="BM839" i="1"/>
  <c r="BN839" i="1" s="1"/>
  <c r="BO839" i="1" s="1"/>
  <c r="CN838" i="1"/>
  <c r="CN839" i="1" l="1"/>
  <c r="BM840" i="1"/>
  <c r="BN840" i="1" s="1"/>
  <c r="BO840" i="1" s="1"/>
  <c r="BL841" i="1"/>
  <c r="BM841" i="1" l="1"/>
  <c r="BN841" i="1" s="1"/>
  <c r="BO841" i="1" s="1"/>
  <c r="CN840" i="1"/>
  <c r="BL842" i="1"/>
  <c r="BL843" i="1" l="1"/>
  <c r="BM842" i="1"/>
  <c r="BN842" i="1" s="1"/>
  <c r="BO842" i="1" s="1"/>
  <c r="CN841" i="1"/>
  <c r="CN842" i="1" l="1"/>
  <c r="BM843" i="1"/>
  <c r="BN843" i="1" s="1"/>
  <c r="BO843" i="1" s="1"/>
  <c r="BL844" i="1"/>
  <c r="CN843" i="1" l="1"/>
  <c r="BL845" i="1"/>
  <c r="BM844" i="1"/>
  <c r="BN844" i="1" s="1"/>
  <c r="BO844" i="1" s="1"/>
  <c r="BL846" i="1" l="1"/>
  <c r="BM845" i="1"/>
  <c r="BN845" i="1" s="1"/>
  <c r="BO845" i="1" s="1"/>
  <c r="CN844" i="1"/>
  <c r="CN845" i="1" l="1"/>
  <c r="BM846" i="1"/>
  <c r="BN846" i="1" s="1"/>
  <c r="BO846" i="1" s="1"/>
  <c r="BL847" i="1"/>
  <c r="CN846" i="1" l="1"/>
  <c r="BL848" i="1"/>
  <c r="BM847" i="1"/>
  <c r="BN847" i="1" s="1"/>
  <c r="BO847" i="1" s="1"/>
  <c r="BL849" i="1" l="1"/>
  <c r="CN847" i="1"/>
  <c r="BM848" i="1"/>
  <c r="BN848" i="1" s="1"/>
  <c r="BO848" i="1" s="1"/>
  <c r="CN848" i="1" l="1"/>
  <c r="BM849" i="1"/>
  <c r="BN849" i="1" s="1"/>
  <c r="BO849" i="1" s="1"/>
  <c r="BL850" i="1"/>
  <c r="CN849" i="1" l="1"/>
  <c r="BM850" i="1"/>
  <c r="BN850" i="1" s="1"/>
  <c r="BO850" i="1" s="1"/>
  <c r="BL851" i="1"/>
  <c r="BM851" i="1" l="1"/>
  <c r="BN851" i="1" s="1"/>
  <c r="BO851" i="1" s="1"/>
  <c r="CN850" i="1"/>
  <c r="BL852" i="1"/>
  <c r="BL853" i="1" l="1"/>
  <c r="BM852" i="1"/>
  <c r="BN852" i="1" s="1"/>
  <c r="BO852" i="1" s="1"/>
  <c r="CN851" i="1"/>
  <c r="CN852" i="1" l="1"/>
  <c r="BM853" i="1"/>
  <c r="BN853" i="1" s="1"/>
  <c r="BO853" i="1" s="1"/>
  <c r="BL854" i="1"/>
  <c r="CN853" i="1" l="1"/>
  <c r="BM854" i="1"/>
  <c r="BN854" i="1" s="1"/>
  <c r="BO854" i="1" s="1"/>
  <c r="BL855" i="1"/>
  <c r="BM855" i="1" l="1"/>
  <c r="BN855" i="1" s="1"/>
  <c r="BO855" i="1" s="1"/>
  <c r="CN854" i="1"/>
  <c r="BL856" i="1"/>
  <c r="BL857" i="1" l="1"/>
  <c r="BM856" i="1"/>
  <c r="BN856" i="1" s="1"/>
  <c r="BO856" i="1" s="1"/>
  <c r="CN855" i="1"/>
  <c r="CN856" i="1" l="1"/>
  <c r="BM857" i="1"/>
  <c r="BN857" i="1" s="1"/>
  <c r="BO857" i="1" s="1"/>
  <c r="BL858" i="1"/>
  <c r="BM858" i="1" l="1"/>
  <c r="BN858" i="1" s="1"/>
  <c r="BO858" i="1" s="1"/>
  <c r="CN857" i="1"/>
  <c r="BL859" i="1"/>
  <c r="BM859" i="1" l="1"/>
  <c r="BN859" i="1" s="1"/>
  <c r="BO859" i="1" s="1"/>
  <c r="BL860" i="1"/>
  <c r="CN858" i="1"/>
  <c r="BL861" i="1" l="1"/>
  <c r="BM860" i="1"/>
  <c r="BN860" i="1" s="1"/>
  <c r="BO860" i="1" s="1"/>
  <c r="CN859" i="1"/>
  <c r="CN860" i="1" l="1"/>
  <c r="BM861" i="1"/>
  <c r="BN861" i="1" s="1"/>
  <c r="BO861" i="1" s="1"/>
  <c r="BL862" i="1"/>
  <c r="CN861" i="1" l="1"/>
  <c r="BL863" i="1"/>
  <c r="BM862" i="1"/>
  <c r="BN862" i="1" s="1"/>
  <c r="BO862" i="1" s="1"/>
  <c r="BL864" i="1" l="1"/>
  <c r="CN862" i="1"/>
  <c r="BM863" i="1"/>
  <c r="BN863" i="1" s="1"/>
  <c r="BO863" i="1" s="1"/>
  <c r="CN863" i="1" l="1"/>
  <c r="BM864" i="1"/>
  <c r="BN864" i="1" s="1"/>
  <c r="BO864" i="1" s="1"/>
  <c r="BL865" i="1"/>
  <c r="CN864" i="1" l="1"/>
  <c r="BL866" i="1"/>
  <c r="BM865" i="1"/>
  <c r="BN865" i="1" s="1"/>
  <c r="BO865" i="1" s="1"/>
  <c r="BL867" i="1" l="1"/>
  <c r="CN865" i="1"/>
  <c r="BM866" i="1"/>
  <c r="BN866" i="1" s="1"/>
  <c r="BO866" i="1" s="1"/>
  <c r="CN866" i="1" l="1"/>
  <c r="BM867" i="1"/>
  <c r="BN867" i="1" s="1"/>
  <c r="BO867" i="1" s="1"/>
  <c r="BL868" i="1"/>
  <c r="CN867" i="1" l="1"/>
  <c r="BL869" i="1"/>
  <c r="BM868" i="1"/>
  <c r="BN868" i="1" s="1"/>
  <c r="BO868" i="1" s="1"/>
  <c r="BL870" i="1" l="1"/>
  <c r="CN868" i="1"/>
  <c r="BM869" i="1"/>
  <c r="BN869" i="1" s="1"/>
  <c r="BO869" i="1" s="1"/>
  <c r="CN869" i="1" l="1"/>
  <c r="BM870" i="1"/>
  <c r="BN870" i="1" s="1"/>
  <c r="BO870" i="1" s="1"/>
  <c r="BL871" i="1"/>
  <c r="CN870" i="1" l="1"/>
  <c r="BL872" i="1"/>
  <c r="BM871" i="1"/>
  <c r="BN871" i="1" s="1"/>
  <c r="BO871" i="1" s="1"/>
  <c r="BL873" i="1" l="1"/>
  <c r="BM872" i="1"/>
  <c r="BN872" i="1" s="1"/>
  <c r="BO872" i="1" s="1"/>
  <c r="CN871" i="1"/>
  <c r="CN872" i="1" l="1"/>
  <c r="BM873" i="1"/>
  <c r="BN873" i="1" s="1"/>
  <c r="BO873" i="1" s="1"/>
  <c r="BL874" i="1"/>
  <c r="BM874" i="1" l="1"/>
  <c r="BN874" i="1" s="1"/>
  <c r="BO874" i="1" s="1"/>
  <c r="CN873" i="1"/>
  <c r="BL875" i="1"/>
  <c r="BM875" i="1" l="1"/>
  <c r="BN875" i="1" s="1"/>
  <c r="BO875" i="1" s="1"/>
  <c r="BL876" i="1"/>
  <c r="CN874" i="1"/>
  <c r="BL877" i="1" l="1"/>
  <c r="BM876" i="1"/>
  <c r="BN876" i="1" s="1"/>
  <c r="BO876" i="1" s="1"/>
  <c r="CN875" i="1"/>
  <c r="CN876" i="1" l="1"/>
  <c r="BM877" i="1"/>
  <c r="BN877" i="1" s="1"/>
  <c r="BO877" i="1" s="1"/>
  <c r="BL878" i="1"/>
  <c r="CN877" i="1" l="1"/>
  <c r="BM878" i="1"/>
  <c r="BN878" i="1" s="1"/>
  <c r="BO878" i="1" s="1"/>
  <c r="BL879" i="1"/>
  <c r="CN878" i="1" l="1"/>
  <c r="BM879" i="1"/>
  <c r="BN879" i="1" s="1"/>
  <c r="BO879" i="1" s="1"/>
  <c r="BL880" i="1"/>
  <c r="CN879" i="1" l="1"/>
  <c r="BM880" i="1"/>
  <c r="BN880" i="1" s="1"/>
  <c r="BO880" i="1" s="1"/>
  <c r="BL881" i="1"/>
  <c r="CN880" i="1" l="1"/>
  <c r="BL882" i="1"/>
  <c r="BM881" i="1"/>
  <c r="BN881" i="1" s="1"/>
  <c r="BO881" i="1" s="1"/>
  <c r="BL883" i="1" l="1"/>
  <c r="CN881" i="1"/>
  <c r="BM882" i="1"/>
  <c r="BN882" i="1" s="1"/>
  <c r="BO882" i="1" s="1"/>
  <c r="CN882" i="1" l="1"/>
  <c r="BM883" i="1"/>
  <c r="BN883" i="1" s="1"/>
  <c r="BO883" i="1" s="1"/>
  <c r="BL884" i="1"/>
  <c r="CN883" i="1" l="1"/>
  <c r="BM884" i="1"/>
  <c r="BN884" i="1" s="1"/>
  <c r="BO884" i="1" s="1"/>
  <c r="BL885" i="1"/>
  <c r="BM885" i="1" l="1"/>
  <c r="BN885" i="1" s="1"/>
  <c r="BO885" i="1" s="1"/>
  <c r="CN884" i="1"/>
  <c r="BL886" i="1"/>
  <c r="BM886" i="1" l="1"/>
  <c r="BN886" i="1" s="1"/>
  <c r="BO886" i="1" s="1"/>
  <c r="BL887" i="1"/>
  <c r="CN885" i="1"/>
  <c r="BL888" i="1" l="1"/>
  <c r="BM887" i="1"/>
  <c r="BN887" i="1" s="1"/>
  <c r="BO887" i="1" s="1"/>
  <c r="CN886" i="1"/>
  <c r="CN887" i="1" l="1"/>
  <c r="BM888" i="1"/>
  <c r="BN888" i="1" s="1"/>
  <c r="BO888" i="1" s="1"/>
  <c r="BL889" i="1"/>
  <c r="BM889" i="1" l="1"/>
  <c r="BN889" i="1" s="1"/>
  <c r="BO889" i="1" s="1"/>
  <c r="CN888" i="1"/>
  <c r="BL890" i="1"/>
  <c r="BL891" i="1" l="1"/>
  <c r="BM890" i="1"/>
  <c r="BN890" i="1" s="1"/>
  <c r="BO890" i="1" s="1"/>
  <c r="CN889" i="1"/>
  <c r="CN890" i="1" l="1"/>
  <c r="BM891" i="1"/>
  <c r="BN891" i="1" s="1"/>
  <c r="BO891" i="1" s="1"/>
  <c r="BL892" i="1"/>
  <c r="BM892" i="1" l="1"/>
  <c r="BN892" i="1" s="1"/>
  <c r="BO892" i="1" s="1"/>
  <c r="CN891" i="1"/>
  <c r="BL893" i="1"/>
  <c r="BL894" i="1" l="1"/>
  <c r="BM893" i="1"/>
  <c r="BN893" i="1" s="1"/>
  <c r="BO893" i="1" s="1"/>
  <c r="CN892" i="1"/>
  <c r="CN893" i="1" l="1"/>
  <c r="BM894" i="1"/>
  <c r="BN894" i="1" s="1"/>
  <c r="BO894" i="1" s="1"/>
  <c r="BL895" i="1"/>
  <c r="CN894" i="1" l="1"/>
  <c r="BM895" i="1"/>
  <c r="BN895" i="1" s="1"/>
  <c r="BO895" i="1" s="1"/>
  <c r="BL896" i="1"/>
  <c r="BM896" i="1" l="1"/>
  <c r="BN896" i="1" s="1"/>
  <c r="BO896" i="1" s="1"/>
  <c r="CN895" i="1"/>
  <c r="BL897" i="1"/>
  <c r="BM897" i="1" l="1"/>
  <c r="BN897" i="1" s="1"/>
  <c r="BO897" i="1" s="1"/>
  <c r="BL898" i="1"/>
  <c r="CN896" i="1"/>
  <c r="BL899" i="1" l="1"/>
  <c r="BM898" i="1"/>
  <c r="BN898" i="1" s="1"/>
  <c r="BO898" i="1" s="1"/>
  <c r="CN897" i="1"/>
  <c r="CN898" i="1" l="1"/>
  <c r="BM899" i="1"/>
  <c r="BN899" i="1" s="1"/>
  <c r="BO899" i="1" s="1"/>
  <c r="BL900" i="1"/>
  <c r="BM900" i="1" l="1"/>
  <c r="BN900" i="1" s="1"/>
  <c r="BO900" i="1" s="1"/>
  <c r="CN899" i="1"/>
  <c r="BL901" i="1"/>
  <c r="BL902" i="1" l="1"/>
  <c r="BM901" i="1"/>
  <c r="BN901" i="1" s="1"/>
  <c r="BO901" i="1" s="1"/>
  <c r="CN900" i="1"/>
  <c r="CN901" i="1" l="1"/>
  <c r="BM902" i="1"/>
  <c r="BN902" i="1" s="1"/>
  <c r="BO902" i="1" s="1"/>
  <c r="BL903" i="1"/>
  <c r="BM903" i="1" l="1"/>
  <c r="BN903" i="1" s="1"/>
  <c r="BO903" i="1" s="1"/>
  <c r="CN902" i="1"/>
  <c r="BL904" i="1"/>
  <c r="BM904" i="1" l="1"/>
  <c r="BN904" i="1" s="1"/>
  <c r="BO904" i="1" s="1"/>
  <c r="BL905" i="1"/>
  <c r="CN903" i="1"/>
  <c r="BL906" i="1" l="1"/>
  <c r="BM905" i="1"/>
  <c r="BN905" i="1" s="1"/>
  <c r="BO905" i="1" s="1"/>
  <c r="CN904" i="1"/>
  <c r="CN905" i="1" l="1"/>
  <c r="BM906" i="1"/>
  <c r="BN906" i="1" s="1"/>
  <c r="BO906" i="1" s="1"/>
  <c r="BL907" i="1"/>
  <c r="CN906" i="1" l="1"/>
  <c r="BM907" i="1"/>
  <c r="BN907" i="1" s="1"/>
  <c r="BO907" i="1" s="1"/>
  <c r="BL908" i="1"/>
  <c r="CN907" i="1" l="1"/>
  <c r="BM908" i="1"/>
  <c r="BN908" i="1" s="1"/>
  <c r="BO908" i="1" s="1"/>
  <c r="BL909" i="1"/>
  <c r="CN908" i="1" l="1"/>
  <c r="BM909" i="1"/>
  <c r="BN909" i="1" s="1"/>
  <c r="BO909" i="1" s="1"/>
  <c r="BL910" i="1"/>
  <c r="CN909" i="1" l="1"/>
  <c r="BM910" i="1"/>
  <c r="BN910" i="1" s="1"/>
  <c r="BO910" i="1" s="1"/>
  <c r="BL911" i="1"/>
  <c r="BM911" i="1" l="1"/>
  <c r="BN911" i="1" s="1"/>
  <c r="BO911" i="1" s="1"/>
  <c r="CN910" i="1"/>
  <c r="BL912" i="1"/>
  <c r="BM912" i="1" l="1"/>
  <c r="BN912" i="1" s="1"/>
  <c r="BO912" i="1" s="1"/>
  <c r="BL913" i="1"/>
  <c r="CN911" i="1"/>
  <c r="BL914" i="1" l="1"/>
  <c r="BM913" i="1"/>
  <c r="BN913" i="1" s="1"/>
  <c r="BO913" i="1" s="1"/>
  <c r="CN912" i="1"/>
  <c r="CN913" i="1" l="1"/>
  <c r="BM914" i="1"/>
  <c r="BN914" i="1" s="1"/>
  <c r="BO914" i="1" s="1"/>
  <c r="BL915" i="1"/>
  <c r="CN914" i="1" l="1"/>
  <c r="BM915" i="1"/>
  <c r="BN915" i="1" s="1"/>
  <c r="BO915" i="1" s="1"/>
  <c r="BL916" i="1"/>
  <c r="CN915" i="1" l="1"/>
  <c r="BM916" i="1"/>
  <c r="BN916" i="1" s="1"/>
  <c r="BO916" i="1" s="1"/>
  <c r="BL917" i="1"/>
  <c r="BM917" i="1" l="1"/>
  <c r="BN917" i="1" s="1"/>
  <c r="BO917" i="1" s="1"/>
  <c r="CN916" i="1"/>
  <c r="BL918" i="1"/>
  <c r="BM918" i="1" l="1"/>
  <c r="BN918" i="1" s="1"/>
  <c r="BO918" i="1" s="1"/>
  <c r="BL919" i="1"/>
  <c r="CN917" i="1"/>
  <c r="BL920" i="1" l="1"/>
  <c r="BM919" i="1"/>
  <c r="BN919" i="1" s="1"/>
  <c r="BO919" i="1" s="1"/>
  <c r="CN918" i="1"/>
  <c r="CN919" i="1" l="1"/>
  <c r="BM920" i="1"/>
  <c r="BN920" i="1" s="1"/>
  <c r="BO920" i="1" s="1"/>
  <c r="BL921" i="1"/>
  <c r="BM921" i="1" l="1"/>
  <c r="BN921" i="1" s="1"/>
  <c r="BO921" i="1" s="1"/>
  <c r="CN920" i="1"/>
  <c r="BL922" i="1"/>
  <c r="BL923" i="1" l="1"/>
  <c r="BM922" i="1"/>
  <c r="BN922" i="1" s="1"/>
  <c r="BO922" i="1" s="1"/>
  <c r="CN921" i="1"/>
  <c r="CN922" i="1" l="1"/>
  <c r="BM923" i="1"/>
  <c r="BN923" i="1" s="1"/>
  <c r="BO923" i="1" s="1"/>
  <c r="BL924" i="1"/>
  <c r="CN923" i="1" l="1"/>
  <c r="BM924" i="1"/>
  <c r="BN924" i="1" s="1"/>
  <c r="BO924" i="1" s="1"/>
  <c r="BL925" i="1"/>
  <c r="CN924" i="1" l="1"/>
  <c r="BL926" i="1"/>
  <c r="BM925" i="1"/>
  <c r="BN925" i="1" s="1"/>
  <c r="BO925" i="1" s="1"/>
  <c r="BL927" i="1" l="1"/>
  <c r="CN925" i="1"/>
  <c r="BM926" i="1"/>
  <c r="BN926" i="1" s="1"/>
  <c r="BO926" i="1" s="1"/>
  <c r="CN926" i="1" l="1"/>
  <c r="BM927" i="1"/>
  <c r="BN927" i="1" s="1"/>
  <c r="BO927" i="1" s="1"/>
  <c r="BL928" i="1"/>
  <c r="CN927" i="1" l="1"/>
  <c r="BM928" i="1"/>
  <c r="BN928" i="1" s="1"/>
  <c r="BO928" i="1" s="1"/>
  <c r="BL929" i="1"/>
  <c r="BM929" i="1" l="1"/>
  <c r="BN929" i="1" s="1"/>
  <c r="BO929" i="1" s="1"/>
  <c r="CN928" i="1"/>
  <c r="BL930" i="1"/>
  <c r="BM930" i="1" l="1"/>
  <c r="BN930" i="1" s="1"/>
  <c r="BO930" i="1" s="1"/>
  <c r="BL931" i="1"/>
  <c r="CN929" i="1"/>
  <c r="BL932" i="1" l="1"/>
  <c r="BM931" i="1"/>
  <c r="BN931" i="1" s="1"/>
  <c r="BO931" i="1" s="1"/>
  <c r="CN930" i="1"/>
  <c r="CN931" i="1" l="1"/>
  <c r="BM932" i="1"/>
  <c r="BN932" i="1" s="1"/>
  <c r="BO932" i="1" s="1"/>
  <c r="BL933" i="1"/>
  <c r="CN932" i="1" l="1"/>
  <c r="BM933" i="1"/>
  <c r="BN933" i="1" s="1"/>
  <c r="BO933" i="1" s="1"/>
  <c r="BL934" i="1"/>
  <c r="CN933" i="1" l="1"/>
  <c r="BL935" i="1"/>
  <c r="BM934" i="1"/>
  <c r="BN934" i="1" s="1"/>
  <c r="BO934" i="1" s="1"/>
  <c r="BL936" i="1" l="1"/>
  <c r="CN934" i="1"/>
  <c r="BM935" i="1"/>
  <c r="BN935" i="1" s="1"/>
  <c r="BO935" i="1" s="1"/>
  <c r="CN935" i="1" l="1"/>
  <c r="BM936" i="1"/>
  <c r="BN936" i="1" s="1"/>
  <c r="BO936" i="1" s="1"/>
  <c r="BL937" i="1"/>
  <c r="CN936" i="1" l="1"/>
  <c r="BL938" i="1"/>
  <c r="BM937" i="1"/>
  <c r="BN937" i="1" s="1"/>
  <c r="BO937" i="1" s="1"/>
  <c r="BL939" i="1" l="1"/>
  <c r="CN937" i="1"/>
  <c r="BM938" i="1"/>
  <c r="BN938" i="1" s="1"/>
  <c r="BO938" i="1" s="1"/>
  <c r="CN938" i="1" l="1"/>
  <c r="BM939" i="1"/>
  <c r="BN939" i="1" s="1"/>
  <c r="BO939" i="1" s="1"/>
  <c r="BL940" i="1"/>
  <c r="CN939" i="1" l="1"/>
  <c r="BM940" i="1"/>
  <c r="BN940" i="1" s="1"/>
  <c r="BO940" i="1" s="1"/>
  <c r="BL941" i="1"/>
  <c r="CN940" i="1" l="1"/>
  <c r="BM941" i="1"/>
  <c r="BN941" i="1" s="1"/>
  <c r="BO941" i="1" s="1"/>
  <c r="BL942" i="1"/>
  <c r="CN941" i="1" l="1"/>
  <c r="BL943" i="1"/>
  <c r="BM942" i="1"/>
  <c r="BN942" i="1" s="1"/>
  <c r="BO942" i="1" s="1"/>
  <c r="BL944" i="1" l="1"/>
  <c r="CN942" i="1"/>
  <c r="BM943" i="1"/>
  <c r="BN943" i="1" s="1"/>
  <c r="BO943" i="1" s="1"/>
  <c r="CN943" i="1" l="1"/>
  <c r="BM944" i="1"/>
  <c r="BN944" i="1" s="1"/>
  <c r="BO944" i="1" s="1"/>
  <c r="BL945" i="1"/>
  <c r="CN944" i="1" l="1"/>
  <c r="BM945" i="1"/>
  <c r="BN945" i="1" s="1"/>
  <c r="BO945" i="1" s="1"/>
  <c r="BL946" i="1"/>
  <c r="BM946" i="1" l="1"/>
  <c r="BN946" i="1" s="1"/>
  <c r="BO946" i="1" s="1"/>
  <c r="CN945" i="1"/>
  <c r="BL947" i="1"/>
  <c r="BL948" i="1" l="1"/>
  <c r="BM947" i="1"/>
  <c r="BN947" i="1" s="1"/>
  <c r="BO947" i="1" s="1"/>
  <c r="CN946" i="1"/>
  <c r="CN947" i="1" l="1"/>
  <c r="BM948" i="1"/>
  <c r="BN948" i="1" s="1"/>
  <c r="BO948" i="1" s="1"/>
  <c r="BL949" i="1"/>
  <c r="CN948" i="1" l="1"/>
  <c r="BM949" i="1"/>
  <c r="BN949" i="1" s="1"/>
  <c r="BO949" i="1" s="1"/>
  <c r="BL950" i="1"/>
  <c r="CN949" i="1" l="1"/>
  <c r="BM950" i="1"/>
  <c r="BN950" i="1" s="1"/>
  <c r="BO950" i="1" s="1"/>
  <c r="BL951" i="1"/>
  <c r="CN950" i="1" l="1"/>
  <c r="BL952" i="1"/>
  <c r="BM951" i="1"/>
  <c r="BN951" i="1" s="1"/>
  <c r="BO951" i="1" s="1"/>
  <c r="BL953" i="1" l="1"/>
  <c r="CN951" i="1"/>
  <c r="BM952" i="1"/>
  <c r="BN952" i="1" s="1"/>
  <c r="BO952" i="1" s="1"/>
  <c r="CN952" i="1" l="1"/>
  <c r="BM953" i="1"/>
  <c r="BN953" i="1" s="1"/>
  <c r="BO953" i="1" s="1"/>
  <c r="BL954" i="1"/>
  <c r="CN953" i="1" l="1"/>
  <c r="BM954" i="1"/>
  <c r="BN954" i="1" s="1"/>
  <c r="BO954" i="1" s="1"/>
  <c r="BL955" i="1"/>
  <c r="CN954" i="1" l="1"/>
  <c r="BM955" i="1"/>
  <c r="BN955" i="1" s="1"/>
  <c r="BO955" i="1" s="1"/>
  <c r="BL956" i="1"/>
  <c r="BM956" i="1" l="1"/>
  <c r="BN956" i="1" s="1"/>
  <c r="BO956" i="1" s="1"/>
  <c r="CN955" i="1"/>
  <c r="BL957" i="1"/>
  <c r="BL958" i="1" l="1"/>
  <c r="BM957" i="1"/>
  <c r="BN957" i="1" s="1"/>
  <c r="BO957" i="1" s="1"/>
  <c r="CN956" i="1"/>
  <c r="CN957" i="1" l="1"/>
  <c r="BM958" i="1"/>
  <c r="BN958" i="1" s="1"/>
  <c r="BO958" i="1" s="1"/>
  <c r="BL959" i="1"/>
  <c r="CN958" i="1" l="1"/>
  <c r="BL960" i="1"/>
  <c r="BM959" i="1"/>
  <c r="BN959" i="1" s="1"/>
  <c r="BO959" i="1" s="1"/>
  <c r="BL961" i="1" l="1"/>
  <c r="CN959" i="1"/>
  <c r="BM960" i="1"/>
  <c r="BN960" i="1" s="1"/>
  <c r="BO960" i="1" s="1"/>
  <c r="CN960" i="1" l="1"/>
  <c r="BM961" i="1"/>
  <c r="BN961" i="1" s="1"/>
  <c r="BO961" i="1" s="1"/>
  <c r="BL962" i="1"/>
  <c r="CN961" i="1" l="1"/>
  <c r="BL963" i="1"/>
  <c r="BM962" i="1"/>
  <c r="BN962" i="1" s="1"/>
  <c r="BO962" i="1" s="1"/>
  <c r="BL964" i="1" l="1"/>
  <c r="CN962" i="1"/>
  <c r="BM963" i="1"/>
  <c r="BN963" i="1" s="1"/>
  <c r="BO963" i="1" s="1"/>
  <c r="CN963" i="1" l="1"/>
  <c r="BM964" i="1"/>
  <c r="BN964" i="1" s="1"/>
  <c r="BO964" i="1" s="1"/>
  <c r="BL965" i="1"/>
  <c r="CN964" i="1" l="1"/>
  <c r="BM965" i="1"/>
  <c r="BN965" i="1" s="1"/>
  <c r="BO965" i="1" s="1"/>
  <c r="BL966" i="1"/>
  <c r="CN965" i="1" l="1"/>
  <c r="BL967" i="1"/>
  <c r="BM966" i="1"/>
  <c r="BN966" i="1" s="1"/>
  <c r="BO966" i="1" s="1"/>
  <c r="BL968" i="1" l="1"/>
  <c r="CN966" i="1"/>
  <c r="BM967" i="1"/>
  <c r="BN967" i="1" s="1"/>
  <c r="BO967" i="1" s="1"/>
  <c r="CN967" i="1" l="1"/>
  <c r="BM968" i="1"/>
  <c r="BN968" i="1" s="1"/>
  <c r="BO968" i="1" s="1"/>
  <c r="BL969" i="1"/>
  <c r="CN968" i="1" l="1"/>
  <c r="BL970" i="1"/>
  <c r="BM969" i="1"/>
  <c r="BN969" i="1" s="1"/>
  <c r="BO969" i="1" s="1"/>
  <c r="BL971" i="1" l="1"/>
  <c r="CN969" i="1"/>
  <c r="BM970" i="1"/>
  <c r="BN970" i="1" s="1"/>
  <c r="BO970" i="1" s="1"/>
  <c r="CN970" i="1" l="1"/>
  <c r="BM971" i="1"/>
  <c r="BN971" i="1" s="1"/>
  <c r="BO971" i="1" s="1"/>
  <c r="BL972" i="1"/>
  <c r="CN971" i="1" l="1"/>
  <c r="BM972" i="1"/>
  <c r="BN972" i="1" s="1"/>
  <c r="BO972" i="1" s="1"/>
  <c r="BL973" i="1"/>
  <c r="CN972" i="1" l="1"/>
  <c r="BL974" i="1"/>
  <c r="BM973" i="1"/>
  <c r="BN973" i="1" s="1"/>
  <c r="BO973" i="1" s="1"/>
  <c r="BL975" i="1" l="1"/>
  <c r="CN973" i="1"/>
  <c r="BM974" i="1"/>
  <c r="BN974" i="1" s="1"/>
  <c r="BO974" i="1" s="1"/>
  <c r="CN974" i="1" l="1"/>
  <c r="BM975" i="1"/>
  <c r="BN975" i="1" s="1"/>
  <c r="BO975" i="1" s="1"/>
  <c r="BL976" i="1"/>
  <c r="CN975" i="1" l="1"/>
  <c r="BL977" i="1"/>
  <c r="BM976" i="1"/>
  <c r="BN976" i="1" s="1"/>
  <c r="BO976" i="1" s="1"/>
  <c r="BL978" i="1" l="1"/>
  <c r="CN976" i="1"/>
  <c r="BM977" i="1"/>
  <c r="BN977" i="1" s="1"/>
  <c r="BO977" i="1" s="1"/>
  <c r="CN977" i="1" l="1"/>
  <c r="BM978" i="1"/>
  <c r="BN978" i="1" s="1"/>
  <c r="BO978" i="1" s="1"/>
  <c r="BL979" i="1"/>
  <c r="CN978" i="1" l="1"/>
  <c r="BM979" i="1"/>
  <c r="BN979" i="1" s="1"/>
  <c r="BO979" i="1" s="1"/>
  <c r="BL980" i="1"/>
  <c r="BM980" i="1" l="1"/>
  <c r="BN980" i="1" s="1"/>
  <c r="BO980" i="1" s="1"/>
  <c r="CN979" i="1"/>
  <c r="BL981" i="1"/>
  <c r="BM981" i="1" l="1"/>
  <c r="BN981" i="1" s="1"/>
  <c r="BO981" i="1" s="1"/>
  <c r="BL982" i="1"/>
  <c r="CN980" i="1"/>
  <c r="BL983" i="1" l="1"/>
  <c r="BM982" i="1"/>
  <c r="BN982" i="1" s="1"/>
  <c r="BO982" i="1" s="1"/>
  <c r="CN981" i="1"/>
  <c r="CN982" i="1" l="1"/>
  <c r="BM983" i="1"/>
  <c r="BN983" i="1" s="1"/>
  <c r="BO983" i="1" s="1"/>
  <c r="BL984" i="1"/>
  <c r="CN983" i="1" l="1"/>
  <c r="BM984" i="1"/>
  <c r="BN984" i="1" s="1"/>
  <c r="BO984" i="1" s="1"/>
  <c r="BL985" i="1"/>
  <c r="BM985" i="1" l="1"/>
  <c r="BN985" i="1" s="1"/>
  <c r="BO985" i="1" s="1"/>
  <c r="CN984" i="1"/>
  <c r="BL986" i="1"/>
  <c r="BM986" i="1" l="1"/>
  <c r="BN986" i="1" s="1"/>
  <c r="BO986" i="1" s="1"/>
  <c r="BL987" i="1"/>
  <c r="CN985" i="1"/>
  <c r="BM987" i="1" l="1"/>
  <c r="BN987" i="1" s="1"/>
  <c r="BO987" i="1" s="1"/>
  <c r="BL988" i="1"/>
  <c r="CN986" i="1"/>
  <c r="BL989" i="1" l="1"/>
  <c r="BM988" i="1"/>
  <c r="BN988" i="1" s="1"/>
  <c r="BO988" i="1" s="1"/>
  <c r="CN987" i="1"/>
  <c r="CN988" i="1" l="1"/>
  <c r="BM989" i="1"/>
  <c r="BN989" i="1" s="1"/>
  <c r="BO989" i="1" s="1"/>
  <c r="BL990" i="1"/>
  <c r="BM990" i="1" l="1"/>
  <c r="BN990" i="1" s="1"/>
  <c r="BO990" i="1" s="1"/>
  <c r="CN989" i="1"/>
  <c r="BL991" i="1"/>
  <c r="BM991" i="1" l="1"/>
  <c r="BN991" i="1" s="1"/>
  <c r="BO991" i="1" s="1"/>
  <c r="BL992" i="1"/>
  <c r="CN990" i="1"/>
  <c r="BL993" i="1" l="1"/>
  <c r="BM992" i="1"/>
  <c r="BN992" i="1" s="1"/>
  <c r="BO992" i="1" s="1"/>
  <c r="CN991" i="1"/>
  <c r="CN992" i="1" l="1"/>
  <c r="BM993" i="1"/>
  <c r="BN993" i="1" s="1"/>
  <c r="BO993" i="1" s="1"/>
  <c r="BL994" i="1"/>
  <c r="BM994" i="1" l="1"/>
  <c r="BN994" i="1" s="1"/>
  <c r="BO994" i="1" s="1"/>
  <c r="CN993" i="1"/>
  <c r="BL995" i="1"/>
  <c r="BM995" i="1" l="1"/>
  <c r="BN995" i="1" s="1"/>
  <c r="BO995" i="1" s="1"/>
  <c r="BL996" i="1"/>
  <c r="CN994" i="1"/>
  <c r="BL997" i="1" l="1"/>
  <c r="BM996" i="1"/>
  <c r="BN996" i="1" s="1"/>
  <c r="BO996" i="1" s="1"/>
  <c r="CN995" i="1"/>
  <c r="CN996" i="1" l="1"/>
  <c r="BM997" i="1"/>
  <c r="BN997" i="1" s="1"/>
  <c r="BO997" i="1" s="1"/>
  <c r="BL998" i="1"/>
  <c r="BM998" i="1" l="1"/>
  <c r="BN998" i="1" s="1"/>
  <c r="BO998" i="1" s="1"/>
  <c r="CN997" i="1"/>
  <c r="BL999" i="1"/>
  <c r="BM999" i="1" l="1"/>
  <c r="BN999" i="1" s="1"/>
  <c r="BO999" i="1" s="1"/>
  <c r="BL1000" i="1"/>
  <c r="CN998" i="1"/>
  <c r="BL1001" i="1" l="1"/>
  <c r="BM1000" i="1"/>
  <c r="BN1000" i="1" s="1"/>
  <c r="BO1000" i="1" s="1"/>
  <c r="CN999" i="1"/>
  <c r="CN1000" i="1" l="1"/>
  <c r="BM1001" i="1"/>
  <c r="BN1001" i="1" s="1"/>
  <c r="BO1001" i="1" s="1"/>
  <c r="BL1002" i="1"/>
  <c r="BM1002" i="1" l="1"/>
  <c r="BN1002" i="1" s="1"/>
  <c r="BO1002" i="1" s="1"/>
  <c r="CN1001" i="1"/>
  <c r="BL1003" i="1"/>
  <c r="BL1004" i="1" l="1"/>
  <c r="BM1003" i="1"/>
  <c r="BN1003" i="1" s="1"/>
  <c r="BO1003" i="1" s="1"/>
  <c r="CN1002" i="1"/>
  <c r="CN1003" i="1" l="1"/>
  <c r="BM1004" i="1"/>
  <c r="BN1004" i="1" s="1"/>
  <c r="BO1004" i="1" s="1"/>
  <c r="BL1005" i="1"/>
  <c r="CN1004" i="1" l="1"/>
  <c r="BM1005" i="1"/>
  <c r="BN1005" i="1" s="1"/>
  <c r="BO1005" i="1" s="1"/>
  <c r="BL1006" i="1"/>
  <c r="BM1006" i="1" l="1"/>
  <c r="BN1006" i="1" s="1"/>
  <c r="BO1006" i="1" s="1"/>
  <c r="CN1005" i="1"/>
  <c r="BL1007" i="1"/>
  <c r="BL1008" i="1" l="1"/>
  <c r="BM1007" i="1"/>
  <c r="BN1007" i="1" s="1"/>
  <c r="BO1007" i="1" s="1"/>
  <c r="CN1006" i="1"/>
  <c r="CN1007" i="1" l="1"/>
  <c r="BM1008" i="1"/>
  <c r="BN1008" i="1" s="1"/>
  <c r="BO1008" i="1" s="1"/>
  <c r="BL1009" i="1"/>
  <c r="CN1008" i="1" l="1"/>
  <c r="BL1010" i="1"/>
  <c r="BM1009" i="1"/>
  <c r="BN1009" i="1" s="1"/>
  <c r="BO1009" i="1" s="1"/>
  <c r="BL1011" i="1" l="1"/>
  <c r="CN1009" i="1"/>
  <c r="BM1010" i="1"/>
  <c r="BN1010" i="1" s="1"/>
  <c r="BO1010" i="1" s="1"/>
  <c r="CN1010" i="1" l="1"/>
  <c r="BM1011" i="1"/>
  <c r="BN1011" i="1" s="1"/>
  <c r="BO1011" i="1" s="1"/>
  <c r="BL1012" i="1"/>
  <c r="CN1011" i="1" l="1"/>
  <c r="BL1013" i="1"/>
  <c r="BM1012" i="1"/>
  <c r="BN1012" i="1" s="1"/>
  <c r="BO1012" i="1" s="1"/>
  <c r="BL1014" i="1" l="1"/>
  <c r="CN1012" i="1"/>
  <c r="BM1013" i="1"/>
  <c r="BN1013" i="1" s="1"/>
  <c r="BO1013" i="1" s="1"/>
  <c r="CN1013" i="1" l="1"/>
  <c r="BM1014" i="1"/>
  <c r="BN1014" i="1" s="1"/>
  <c r="BO1014" i="1" s="1"/>
  <c r="BL1015" i="1"/>
  <c r="CN1014" i="1" l="1"/>
  <c r="BL1016" i="1"/>
  <c r="BM1015" i="1"/>
  <c r="BN1015" i="1" s="1"/>
  <c r="BO1015" i="1" s="1"/>
  <c r="BL1017" i="1" l="1"/>
  <c r="CN1015" i="1"/>
  <c r="BM1016" i="1"/>
  <c r="BN1016" i="1" s="1"/>
  <c r="BO1016" i="1" s="1"/>
  <c r="CN1016" i="1" l="1"/>
  <c r="BM1017" i="1"/>
  <c r="BN1017" i="1" s="1"/>
  <c r="BO1017" i="1" s="1"/>
  <c r="BL1018" i="1"/>
  <c r="CN1017" i="1" l="1"/>
  <c r="BM1018" i="1"/>
  <c r="BN1018" i="1" s="1"/>
  <c r="BO1018" i="1" s="1"/>
  <c r="BL1019" i="1"/>
  <c r="BM1019" i="1" l="1"/>
  <c r="BN1019" i="1" s="1"/>
  <c r="BO1019" i="1" s="1"/>
  <c r="CN1018" i="1"/>
  <c r="BL1020" i="1"/>
  <c r="BL1021" i="1" l="1"/>
  <c r="BM1020" i="1"/>
  <c r="BN1020" i="1" s="1"/>
  <c r="BO1020" i="1" s="1"/>
  <c r="CN1019" i="1"/>
  <c r="CN1020" i="1" l="1"/>
  <c r="BM1021" i="1"/>
  <c r="BN1021" i="1" s="1"/>
  <c r="BO1021" i="1" s="1"/>
  <c r="BL1022" i="1"/>
  <c r="BM1022" i="1" l="1"/>
  <c r="BN1022" i="1" s="1"/>
  <c r="BO1022" i="1" s="1"/>
  <c r="CN1021" i="1"/>
  <c r="BL1023" i="1"/>
  <c r="BM1023" i="1" l="1"/>
  <c r="BN1023" i="1" s="1"/>
  <c r="BO1023" i="1" s="1"/>
  <c r="BL1024" i="1"/>
  <c r="CN1022" i="1"/>
  <c r="BL1025" i="1" l="1"/>
  <c r="BM1024" i="1"/>
  <c r="BN1024" i="1" s="1"/>
  <c r="BO1024" i="1" s="1"/>
  <c r="CN1023" i="1"/>
  <c r="CN1024" i="1" l="1"/>
  <c r="BM1025" i="1"/>
  <c r="BN1025" i="1" s="1"/>
  <c r="BO1025" i="1" s="1"/>
  <c r="BL1026" i="1"/>
  <c r="CN1025" i="1" l="1"/>
  <c r="BM1026" i="1"/>
  <c r="BN1026" i="1" s="1"/>
  <c r="BO1026" i="1" s="1"/>
  <c r="BL1027" i="1"/>
  <c r="BM1027" i="1" l="1"/>
  <c r="BN1027" i="1" s="1"/>
  <c r="BO1027" i="1" s="1"/>
  <c r="CN1026" i="1"/>
  <c r="BL1028" i="1"/>
  <c r="BM1028" i="1" l="1"/>
  <c r="BN1028" i="1" s="1"/>
  <c r="BO1028" i="1" s="1"/>
  <c r="BL1029" i="1"/>
  <c r="CN1027" i="1"/>
  <c r="BL1030" i="1" l="1"/>
  <c r="BM1029" i="1"/>
  <c r="BN1029" i="1" s="1"/>
  <c r="BO1029" i="1" s="1"/>
  <c r="CN1028" i="1"/>
  <c r="CN1029" i="1" l="1"/>
  <c r="BM1030" i="1"/>
  <c r="BN1030" i="1" s="1"/>
  <c r="BO1030" i="1" s="1"/>
  <c r="BL1031" i="1"/>
  <c r="CN1030" i="1" l="1"/>
  <c r="BM1031" i="1"/>
  <c r="BN1031" i="1" s="1"/>
  <c r="BO1031" i="1" s="1"/>
  <c r="BL1032" i="1"/>
  <c r="BM1032" i="1" l="1"/>
  <c r="BN1032" i="1" s="1"/>
  <c r="BO1032" i="1" s="1"/>
  <c r="CN1031" i="1"/>
  <c r="BL1033" i="1"/>
  <c r="BM1033" i="1" l="1"/>
  <c r="BN1033" i="1" s="1"/>
  <c r="BO1033" i="1" s="1"/>
  <c r="BL1034" i="1"/>
  <c r="CN1032" i="1"/>
  <c r="BM1034" i="1" l="1"/>
  <c r="BN1034" i="1" s="1"/>
  <c r="BO1034" i="1" s="1"/>
  <c r="BL1035" i="1"/>
  <c r="CN1033" i="1"/>
  <c r="BL1036" i="1" l="1"/>
  <c r="BM1035" i="1"/>
  <c r="BN1035" i="1" s="1"/>
  <c r="BO1035" i="1" s="1"/>
  <c r="CN1034" i="1"/>
  <c r="CN1035" i="1" l="1"/>
  <c r="BM1036" i="1"/>
  <c r="BN1036" i="1" s="1"/>
  <c r="BO1036" i="1" s="1"/>
  <c r="BL1037" i="1"/>
  <c r="CN1036" i="1" l="1"/>
  <c r="BL1038" i="1"/>
  <c r="BM1037" i="1"/>
  <c r="BN1037" i="1" s="1"/>
  <c r="BO1037" i="1" s="1"/>
  <c r="BL1039" i="1" l="1"/>
  <c r="CN1037" i="1"/>
  <c r="BM1038" i="1"/>
  <c r="BN1038" i="1" s="1"/>
  <c r="BO1038" i="1" s="1"/>
  <c r="CN1038" i="1" l="1"/>
  <c r="BM1039" i="1"/>
  <c r="BN1039" i="1" s="1"/>
  <c r="BO1039" i="1" s="1"/>
  <c r="BL1040" i="1"/>
  <c r="CN1039" i="1" l="1"/>
  <c r="BL1041" i="1"/>
  <c r="BM1040" i="1"/>
  <c r="BN1040" i="1" s="1"/>
  <c r="BO1040" i="1" s="1"/>
  <c r="BL1042" i="1" l="1"/>
  <c r="BM1041" i="1"/>
  <c r="BN1041" i="1" s="1"/>
  <c r="BO1041" i="1" s="1"/>
  <c r="CN1040" i="1"/>
  <c r="CN1041" i="1" l="1"/>
  <c r="BM1042" i="1"/>
  <c r="BN1042" i="1" s="1"/>
  <c r="BO1042" i="1" s="1"/>
  <c r="BL1043" i="1"/>
  <c r="BM1043" i="1" l="1"/>
  <c r="BN1043" i="1" s="1"/>
  <c r="BO1043" i="1" s="1"/>
  <c r="CN1042" i="1"/>
  <c r="BL1044" i="1"/>
  <c r="BM1044" i="1" l="1"/>
  <c r="BN1044" i="1" s="1"/>
  <c r="BO1044" i="1" s="1"/>
  <c r="BL1045" i="1"/>
  <c r="CN1043" i="1"/>
  <c r="BL1046" i="1" l="1"/>
  <c r="BM1045" i="1"/>
  <c r="BN1045" i="1" s="1"/>
  <c r="BO1045" i="1" s="1"/>
  <c r="CN1044" i="1"/>
  <c r="CN1045" i="1" l="1"/>
  <c r="BM1046" i="1"/>
  <c r="BN1046" i="1" s="1"/>
  <c r="BO1046" i="1" s="1"/>
  <c r="BL1047" i="1"/>
  <c r="BM1047" i="1" l="1"/>
  <c r="BN1047" i="1" s="1"/>
  <c r="BO1047" i="1" s="1"/>
  <c r="CN1046" i="1"/>
  <c r="BL1048" i="1"/>
  <c r="BM1048" i="1" l="1"/>
  <c r="BN1048" i="1" s="1"/>
  <c r="BO1048" i="1" s="1"/>
  <c r="BL1049" i="1"/>
  <c r="CN1047" i="1"/>
  <c r="BL1050" i="1" l="1"/>
  <c r="BM1049" i="1"/>
  <c r="BN1049" i="1" s="1"/>
  <c r="BO1049" i="1" s="1"/>
  <c r="CN1048" i="1"/>
  <c r="CN1049" i="1" l="1"/>
  <c r="BM1050" i="1"/>
  <c r="BN1050" i="1" s="1"/>
  <c r="BO1050" i="1" s="1"/>
  <c r="BL1051" i="1"/>
  <c r="BM1051" i="1" l="1"/>
  <c r="BN1051" i="1" s="1"/>
  <c r="BO1051" i="1" s="1"/>
  <c r="CN1050" i="1"/>
  <c r="BL1052" i="1"/>
  <c r="BM1052" i="1" l="1"/>
  <c r="BN1052" i="1" s="1"/>
  <c r="BO1052" i="1" s="1"/>
  <c r="BL1053" i="1"/>
  <c r="CN1051" i="1"/>
  <c r="BL1054" i="1" l="1"/>
  <c r="BM1053" i="1"/>
  <c r="BN1053" i="1" s="1"/>
  <c r="BO1053" i="1" s="1"/>
  <c r="CN1052" i="1"/>
  <c r="CN1053" i="1" l="1"/>
  <c r="BM1054" i="1"/>
  <c r="BN1054" i="1" s="1"/>
  <c r="BO1054" i="1" s="1"/>
  <c r="BL1055" i="1"/>
  <c r="BM1055" i="1" l="1"/>
  <c r="BN1055" i="1" s="1"/>
  <c r="BO1055" i="1" s="1"/>
  <c r="CN1054" i="1"/>
  <c r="BL1056" i="1"/>
  <c r="BM1056" i="1" l="1"/>
  <c r="BN1056" i="1" s="1"/>
  <c r="BO1056" i="1" s="1"/>
  <c r="BL1057" i="1"/>
  <c r="CN1055" i="1"/>
  <c r="BL1058" i="1" l="1"/>
  <c r="BM1057" i="1"/>
  <c r="BN1057" i="1" s="1"/>
  <c r="BO1057" i="1" s="1"/>
  <c r="CN1056" i="1"/>
  <c r="CN1057" i="1" l="1"/>
  <c r="BM1058" i="1"/>
  <c r="BN1058" i="1" s="1"/>
  <c r="BO1058" i="1" s="1"/>
  <c r="BL1059" i="1"/>
  <c r="CN1058" i="1" l="1"/>
  <c r="BL1060" i="1"/>
  <c r="BM1059" i="1"/>
  <c r="BN1059" i="1" s="1"/>
  <c r="BO1059" i="1" s="1"/>
  <c r="BL1061" i="1" l="1"/>
  <c r="CN1059" i="1"/>
  <c r="BM1060" i="1"/>
  <c r="BN1060" i="1" s="1"/>
  <c r="BO1060" i="1" s="1"/>
  <c r="CN1060" i="1" l="1"/>
  <c r="BM1061" i="1"/>
  <c r="BN1061" i="1" s="1"/>
  <c r="BO1061" i="1" s="1"/>
  <c r="BL1062" i="1"/>
  <c r="BM1062" i="1" l="1"/>
  <c r="BN1062" i="1" s="1"/>
  <c r="BO1062" i="1" s="1"/>
  <c r="CN1061" i="1"/>
  <c r="BL1063" i="1"/>
  <c r="BL1064" i="1" l="1"/>
  <c r="BM1063" i="1"/>
  <c r="BN1063" i="1" s="1"/>
  <c r="BO1063" i="1" s="1"/>
  <c r="CN1062" i="1"/>
  <c r="CN1063" i="1" l="1"/>
  <c r="BM1064" i="1"/>
  <c r="BN1064" i="1" s="1"/>
  <c r="BO1064" i="1" s="1"/>
  <c r="BL1065" i="1"/>
  <c r="BM1065" i="1" l="1"/>
  <c r="BN1065" i="1" s="1"/>
  <c r="BO1065" i="1" s="1"/>
  <c r="CN1064" i="1"/>
  <c r="BL1066" i="1"/>
  <c r="BM1066" i="1" l="1"/>
  <c r="BN1066" i="1" s="1"/>
  <c r="BO1066" i="1" s="1"/>
  <c r="BL1067" i="1"/>
  <c r="CN1065" i="1"/>
  <c r="BL1068" i="1" l="1"/>
  <c r="BM1067" i="1"/>
  <c r="BN1067" i="1" s="1"/>
  <c r="BO1067" i="1" s="1"/>
  <c r="CN1066" i="1"/>
  <c r="CN1067" i="1" l="1"/>
  <c r="BM1068" i="1"/>
  <c r="BN1068" i="1" s="1"/>
  <c r="BO1068" i="1" s="1"/>
  <c r="BL1069" i="1"/>
  <c r="CN1068" i="1" l="1"/>
  <c r="BM1069" i="1"/>
  <c r="BN1069" i="1" s="1"/>
  <c r="BO1069" i="1" s="1"/>
  <c r="BL1070" i="1"/>
  <c r="CN1069" i="1" l="1"/>
  <c r="BL1071" i="1"/>
  <c r="BM1070" i="1"/>
  <c r="BN1070" i="1" s="1"/>
  <c r="BO1070" i="1" s="1"/>
  <c r="BL1072" i="1" l="1"/>
  <c r="BM1071" i="1"/>
  <c r="BN1071" i="1" s="1"/>
  <c r="BO1071" i="1" s="1"/>
  <c r="CN1070" i="1"/>
  <c r="CN1071" i="1" l="1"/>
  <c r="BM1072" i="1"/>
  <c r="BN1072" i="1" s="1"/>
  <c r="BO1072" i="1" s="1"/>
  <c r="BL1073" i="1"/>
  <c r="CN1072" i="1" l="1"/>
  <c r="BM1073" i="1"/>
  <c r="BN1073" i="1" s="1"/>
  <c r="BO1073" i="1" s="1"/>
  <c r="BL1074" i="1"/>
  <c r="BM1074" i="1" l="1"/>
  <c r="BN1074" i="1" s="1"/>
  <c r="BO1074" i="1" s="1"/>
  <c r="CN1073" i="1"/>
  <c r="BL1075" i="1"/>
  <c r="BM1075" i="1" l="1"/>
  <c r="BN1075" i="1" s="1"/>
  <c r="BO1075" i="1" s="1"/>
  <c r="BL1076" i="1"/>
  <c r="CN1074" i="1"/>
  <c r="BL1077" i="1" l="1"/>
  <c r="BM1076" i="1"/>
  <c r="BN1076" i="1" s="1"/>
  <c r="BO1076" i="1" s="1"/>
  <c r="CN1075" i="1"/>
  <c r="CN1076" i="1" l="1"/>
  <c r="BM1077" i="1"/>
  <c r="BN1077" i="1" s="1"/>
  <c r="BO1077" i="1" s="1"/>
  <c r="BL1078" i="1"/>
  <c r="CN1077" i="1" l="1"/>
  <c r="BM1078" i="1"/>
  <c r="BN1078" i="1" s="1"/>
  <c r="BO1078" i="1" s="1"/>
  <c r="BL1079" i="1"/>
  <c r="BM1079" i="1" l="1"/>
  <c r="BN1079" i="1" s="1"/>
  <c r="BO1079" i="1" s="1"/>
  <c r="CN1078" i="1"/>
  <c r="BL1080" i="1"/>
  <c r="BM1080" i="1" l="1"/>
  <c r="BN1080" i="1" s="1"/>
  <c r="BO1080" i="1" s="1"/>
  <c r="BL1081" i="1"/>
  <c r="CN1079" i="1"/>
  <c r="BM1081" i="1" l="1"/>
  <c r="BN1081" i="1" s="1"/>
  <c r="BO1081" i="1" s="1"/>
  <c r="BL1082" i="1"/>
  <c r="CN1080" i="1"/>
  <c r="BL1083" i="1" l="1"/>
  <c r="BM1082" i="1"/>
  <c r="BN1082" i="1" s="1"/>
  <c r="BO1082" i="1" s="1"/>
  <c r="CN1081" i="1"/>
  <c r="CN1082" i="1" l="1"/>
  <c r="BM1083" i="1"/>
  <c r="BN1083" i="1" s="1"/>
  <c r="BO1083" i="1" s="1"/>
  <c r="BL1084" i="1"/>
  <c r="BM1084" i="1" l="1"/>
  <c r="BN1084" i="1" s="1"/>
  <c r="BO1084" i="1" s="1"/>
  <c r="CN1083" i="1"/>
  <c r="BL1085" i="1"/>
  <c r="BM1085" i="1" l="1"/>
  <c r="BN1085" i="1" s="1"/>
  <c r="BO1085" i="1" s="1"/>
  <c r="BL1086" i="1"/>
  <c r="CN1084" i="1"/>
  <c r="BL1087" i="1" l="1"/>
  <c r="BM1086" i="1"/>
  <c r="BN1086" i="1" s="1"/>
  <c r="BO1086" i="1" s="1"/>
  <c r="CN1085" i="1"/>
  <c r="CN1086" i="1" l="1"/>
  <c r="BM1087" i="1"/>
  <c r="BN1087" i="1" s="1"/>
  <c r="BO1087" i="1" s="1"/>
  <c r="BL1088" i="1"/>
  <c r="BM1088" i="1" l="1"/>
  <c r="BN1088" i="1" s="1"/>
  <c r="BO1088" i="1" s="1"/>
  <c r="CN1087" i="1"/>
  <c r="BL1089" i="1"/>
  <c r="BM1089" i="1" l="1"/>
  <c r="BN1089" i="1" s="1"/>
  <c r="BO1089" i="1" s="1"/>
  <c r="BL1090" i="1"/>
  <c r="CN1088" i="1"/>
  <c r="BL1091" i="1" l="1"/>
  <c r="BM1090" i="1"/>
  <c r="BN1090" i="1" s="1"/>
  <c r="BO1090" i="1" s="1"/>
  <c r="CN1089" i="1"/>
  <c r="CN1090" i="1" l="1"/>
  <c r="BM1091" i="1"/>
  <c r="BN1091" i="1" s="1"/>
  <c r="BO1091" i="1" s="1"/>
  <c r="BL1092" i="1"/>
  <c r="CN1091" i="1" l="1"/>
  <c r="BL1093" i="1"/>
  <c r="BM1092" i="1"/>
  <c r="BN1092" i="1" s="1"/>
  <c r="BO1092" i="1" s="1"/>
  <c r="BL1094" i="1" l="1"/>
  <c r="CN1092" i="1"/>
  <c r="BM1093" i="1"/>
  <c r="BN1093" i="1" s="1"/>
  <c r="BO1093" i="1" s="1"/>
  <c r="CN1093" i="1" l="1"/>
  <c r="BM1094" i="1"/>
  <c r="BN1094" i="1" s="1"/>
  <c r="BO1094" i="1" s="1"/>
  <c r="BL1095" i="1"/>
  <c r="CN1094" i="1" l="1"/>
  <c r="BL1096" i="1"/>
  <c r="BM1095" i="1"/>
  <c r="BN1095" i="1" s="1"/>
  <c r="BO1095" i="1" s="1"/>
  <c r="BL1097" i="1" l="1"/>
  <c r="CN1095" i="1"/>
  <c r="BM1096" i="1"/>
  <c r="BN1096" i="1" s="1"/>
  <c r="BO1096" i="1" s="1"/>
  <c r="CN1096" i="1" l="1"/>
  <c r="BM1097" i="1"/>
  <c r="BN1097" i="1" s="1"/>
  <c r="BO1097" i="1" s="1"/>
  <c r="BL1098" i="1"/>
  <c r="BM1098" i="1" l="1"/>
  <c r="BN1098" i="1" s="1"/>
  <c r="BO1098" i="1" s="1"/>
  <c r="CN1097" i="1"/>
  <c r="BL1099" i="1"/>
  <c r="BM1099" i="1" l="1"/>
  <c r="BN1099" i="1" s="1"/>
  <c r="BO1099" i="1" s="1"/>
  <c r="BL1100" i="1"/>
  <c r="CN1098" i="1"/>
  <c r="BM1100" i="1" l="1"/>
  <c r="BN1100" i="1" s="1"/>
  <c r="BO1100" i="1" s="1"/>
  <c r="BL1101" i="1"/>
  <c r="CN1099" i="1"/>
  <c r="BL1102" i="1" l="1"/>
  <c r="BM1101" i="1"/>
  <c r="BN1101" i="1" s="1"/>
  <c r="BO1101" i="1" s="1"/>
  <c r="CN1100" i="1"/>
  <c r="CN1101" i="1" l="1"/>
  <c r="BM1102" i="1"/>
  <c r="BN1102" i="1" s="1"/>
  <c r="BO1102" i="1" s="1"/>
  <c r="BL1103" i="1"/>
  <c r="CN1102" i="1" l="1"/>
  <c r="BL1104" i="1"/>
  <c r="BM1103" i="1"/>
  <c r="BN1103" i="1" s="1"/>
  <c r="BO1103" i="1" s="1"/>
  <c r="BL1105" i="1" l="1"/>
  <c r="BM1104" i="1"/>
  <c r="BN1104" i="1" s="1"/>
  <c r="BO1104" i="1" s="1"/>
  <c r="CN1103" i="1"/>
  <c r="CN1104" i="1" l="1"/>
  <c r="BM1105" i="1"/>
  <c r="BN1105" i="1" s="1"/>
  <c r="BO1105" i="1" s="1"/>
  <c r="BL1106" i="1"/>
  <c r="BM1106" i="1" l="1"/>
  <c r="BN1106" i="1" s="1"/>
  <c r="BO1106" i="1" s="1"/>
  <c r="CN1105" i="1"/>
  <c r="BL1107" i="1"/>
  <c r="BM1107" i="1" l="1"/>
  <c r="BN1107" i="1" s="1"/>
  <c r="BO1107" i="1" s="1"/>
  <c r="BL1108" i="1"/>
  <c r="CN1106" i="1"/>
  <c r="BL1109" i="1" l="1"/>
  <c r="BM1108" i="1"/>
  <c r="BN1108" i="1" s="1"/>
  <c r="BO1108" i="1" s="1"/>
  <c r="CN1107" i="1"/>
  <c r="CN1108" i="1" l="1"/>
  <c r="BM1109" i="1"/>
  <c r="BN1109" i="1" s="1"/>
  <c r="BO1109" i="1" s="1"/>
  <c r="BL1110" i="1"/>
  <c r="BL1111" i="1" l="1"/>
  <c r="CN1109" i="1"/>
  <c r="BM1110" i="1"/>
  <c r="BN1110" i="1" s="1"/>
  <c r="BO1110" i="1" s="1"/>
  <c r="BL1112" i="1" l="1"/>
  <c r="BM1111" i="1"/>
  <c r="BN1111" i="1" s="1"/>
  <c r="BO1111" i="1" s="1"/>
  <c r="CN1111" i="1" s="1"/>
  <c r="BL1124" i="1"/>
  <c r="CN1110" i="1"/>
  <c r="BM1112" i="1" l="1"/>
  <c r="BN1112" i="1" s="1"/>
  <c r="BO1112" i="1" s="1"/>
  <c r="BL1113" i="1"/>
  <c r="BM1124" i="1"/>
  <c r="BN1124" i="1" s="1"/>
  <c r="BO1124" i="1" s="1"/>
  <c r="BL1125" i="1"/>
  <c r="BM1113" i="1" l="1"/>
  <c r="BN1113" i="1" s="1"/>
  <c r="BO1113" i="1" s="1"/>
  <c r="BL1114" i="1"/>
  <c r="CN1112" i="1"/>
  <c r="BM1125" i="1"/>
  <c r="BN1125" i="1" s="1"/>
  <c r="BO1125" i="1" s="1"/>
  <c r="BL1126" i="1"/>
  <c r="CN1124" i="1"/>
  <c r="BM1114" i="1" l="1"/>
  <c r="BN1114" i="1" s="1"/>
  <c r="BO1114" i="1" s="1"/>
  <c r="BL1115" i="1"/>
  <c r="CN1113" i="1"/>
  <c r="BL1127" i="1"/>
  <c r="BM1126" i="1"/>
  <c r="BN1126" i="1" s="1"/>
  <c r="BO1126" i="1" s="1"/>
  <c r="CN1125" i="1"/>
  <c r="BM1115" i="1" l="1"/>
  <c r="BN1115" i="1" s="1"/>
  <c r="BO1115" i="1" s="1"/>
  <c r="BL1116" i="1"/>
  <c r="CN1114" i="1"/>
  <c r="CN1126" i="1"/>
  <c r="BM1127" i="1"/>
  <c r="BN1127" i="1" s="1"/>
  <c r="BO1127" i="1" s="1"/>
  <c r="BL1128" i="1"/>
  <c r="BL1117" i="1" l="1"/>
  <c r="BM1116" i="1"/>
  <c r="BN1116" i="1" s="1"/>
  <c r="BO1116" i="1" s="1"/>
  <c r="CN1115" i="1"/>
  <c r="BM1128" i="1"/>
  <c r="BN1128" i="1" s="1"/>
  <c r="BO1128" i="1" s="1"/>
  <c r="BL1129" i="1"/>
  <c r="CN1127" i="1"/>
  <c r="BL1118" i="1" l="1"/>
  <c r="CN1116" i="1"/>
  <c r="BM1117" i="1"/>
  <c r="BN1117" i="1" s="1"/>
  <c r="BO1117" i="1" s="1"/>
  <c r="BL1130" i="1"/>
  <c r="BM1129" i="1"/>
  <c r="BN1129" i="1" s="1"/>
  <c r="BO1129" i="1" s="1"/>
  <c r="CN1128" i="1"/>
  <c r="CN1117" i="1" l="1"/>
  <c r="BM1118" i="1"/>
  <c r="BN1118" i="1" s="1"/>
  <c r="BO1118" i="1" s="1"/>
  <c r="BL1119" i="1"/>
  <c r="CN1129" i="1"/>
  <c r="BM1130" i="1"/>
  <c r="BL1131" i="1"/>
  <c r="BN1130" i="1" l="1"/>
  <c r="BO1130" i="1" s="1"/>
  <c r="BL1120" i="1"/>
  <c r="BM1119" i="1"/>
  <c r="BN1119" i="1" s="1"/>
  <c r="BO1119" i="1" s="1"/>
  <c r="CN1118" i="1"/>
  <c r="BL1132" i="1"/>
  <c r="BM1131" i="1"/>
  <c r="BN1131" i="1" s="1"/>
  <c r="BO1131" i="1" s="1"/>
  <c r="CN1130" i="1" l="1"/>
  <c r="CN1119" i="1"/>
  <c r="BL1148" i="1"/>
  <c r="BL1121" i="1"/>
  <c r="BM1120" i="1"/>
  <c r="BN1120" i="1" s="1"/>
  <c r="BO1120" i="1" s="1"/>
  <c r="CN1131" i="1"/>
  <c r="BM1132" i="1"/>
  <c r="BN1132" i="1" s="1"/>
  <c r="BO1132" i="1" s="1"/>
  <c r="BL1133" i="1"/>
  <c r="BM1148" i="1" l="1"/>
  <c r="BN1148" i="1" s="1"/>
  <c r="BO1148" i="1" s="1"/>
  <c r="CN1120" i="1"/>
  <c r="BL1149" i="1"/>
  <c r="BL1122" i="1"/>
  <c r="BM1121" i="1"/>
  <c r="BN1121" i="1" s="1"/>
  <c r="BO1121" i="1" s="1"/>
  <c r="BM1133" i="1"/>
  <c r="BN1133" i="1" s="1"/>
  <c r="BO1133" i="1" s="1"/>
  <c r="CN1132" i="1"/>
  <c r="BL1134" i="1"/>
  <c r="BL1123" i="1" l="1"/>
  <c r="BM1123" i="1" s="1"/>
  <c r="BN1123" i="1" s="1"/>
  <c r="BO1123" i="1" s="1"/>
  <c r="BL1135" i="1"/>
  <c r="CN1148" i="1"/>
  <c r="BM1149" i="1"/>
  <c r="BN1149" i="1" s="1"/>
  <c r="BO1149" i="1" s="1"/>
  <c r="CN1121" i="1"/>
  <c r="BM1122" i="1"/>
  <c r="BN1122" i="1" s="1"/>
  <c r="BO1122" i="1" s="1"/>
  <c r="BL1150" i="1"/>
  <c r="BL1136" i="1"/>
  <c r="BM1134" i="1"/>
  <c r="BN1134" i="1" s="1"/>
  <c r="BO1134" i="1" s="1"/>
  <c r="CN1133" i="1"/>
  <c r="BM1135" i="1" l="1"/>
  <c r="BN1135" i="1" s="1"/>
  <c r="BO1135" i="1" s="1"/>
  <c r="CN1149" i="1"/>
  <c r="BM1136" i="1"/>
  <c r="BN1136" i="1" s="1"/>
  <c r="BO1136" i="1" s="1"/>
  <c r="CN1123" i="1"/>
  <c r="CN1122" i="1"/>
  <c r="BM1150" i="1"/>
  <c r="BN1150" i="1" s="1"/>
  <c r="BO1150" i="1" s="1"/>
  <c r="BL1151" i="1"/>
  <c r="BL1137" i="1"/>
  <c r="CN1134" i="1"/>
  <c r="CN1135" i="1" l="1"/>
  <c r="BM1137" i="1"/>
  <c r="BN1137" i="1" s="1"/>
  <c r="BO1137" i="1" s="1"/>
  <c r="CN1136" i="1"/>
  <c r="BM1151" i="1"/>
  <c r="BN1151" i="1" s="1"/>
  <c r="BO1151" i="1" s="1"/>
  <c r="CN1150" i="1"/>
  <c r="BL1152" i="1"/>
  <c r="BL1138" i="1"/>
  <c r="BM1138" i="1" l="1"/>
  <c r="BN1138" i="1" s="1"/>
  <c r="BO1138" i="1" s="1"/>
  <c r="CN1137" i="1"/>
  <c r="BM1152" i="1"/>
  <c r="BN1152" i="1" s="1"/>
  <c r="BO1152" i="1" s="1"/>
  <c r="BL1153" i="1"/>
  <c r="BL1139" i="1"/>
  <c r="CN1151" i="1"/>
  <c r="BM1139" i="1" l="1"/>
  <c r="BN1139" i="1" s="1"/>
  <c r="BO1139" i="1" s="1"/>
  <c r="CN1138" i="1"/>
  <c r="BL1154" i="1"/>
  <c r="BL1140" i="1"/>
  <c r="BM1153" i="1"/>
  <c r="BN1153" i="1" s="1"/>
  <c r="BO1153" i="1" s="1"/>
  <c r="CN1152" i="1"/>
  <c r="BM1140" i="1" l="1"/>
  <c r="BN1140" i="1" s="1"/>
  <c r="BO1140" i="1" s="1"/>
  <c r="CN1139" i="1"/>
  <c r="CN1153" i="1"/>
  <c r="BL1155" i="1"/>
  <c r="BL1141" i="1"/>
  <c r="BM1154" i="1"/>
  <c r="BN1154" i="1" s="1"/>
  <c r="BO1154" i="1" s="1"/>
  <c r="BM1141" i="1" l="1"/>
  <c r="BN1141" i="1" s="1"/>
  <c r="BO1141" i="1" s="1"/>
  <c r="CN1140" i="1"/>
  <c r="BL1156" i="1"/>
  <c r="BL1142" i="1"/>
  <c r="BM1155" i="1"/>
  <c r="BN1155" i="1" s="1"/>
  <c r="BO1155" i="1" s="1"/>
  <c r="CN1154" i="1"/>
  <c r="BM1142" i="1" l="1"/>
  <c r="BN1142" i="1" s="1"/>
  <c r="BO1142" i="1" s="1"/>
  <c r="CN1141" i="1"/>
  <c r="CN1155" i="1"/>
  <c r="BL1157" i="1"/>
  <c r="BL1143" i="1"/>
  <c r="BM1156" i="1"/>
  <c r="BN1156" i="1" s="1"/>
  <c r="BO1156" i="1" s="1"/>
  <c r="CN1142" i="1" l="1"/>
  <c r="BM1143" i="1"/>
  <c r="BN1143" i="1" s="1"/>
  <c r="BO1143" i="1" s="1"/>
  <c r="BL1158" i="1"/>
  <c r="BL1144" i="1"/>
  <c r="BM1157" i="1"/>
  <c r="BN1157" i="1" s="1"/>
  <c r="BO1157" i="1" s="1"/>
  <c r="CN1156" i="1"/>
  <c r="BM1144" i="1" l="1"/>
  <c r="BN1144" i="1" s="1"/>
  <c r="BO1144" i="1" s="1"/>
  <c r="CN1143" i="1"/>
  <c r="CN1157" i="1"/>
  <c r="BL1159" i="1"/>
  <c r="BL1145" i="1"/>
  <c r="BM1158" i="1"/>
  <c r="BN1158" i="1" s="1"/>
  <c r="BO1158" i="1" s="1"/>
  <c r="BM1145" i="1" l="1"/>
  <c r="BN1145" i="1" s="1"/>
  <c r="BO1145" i="1" s="1"/>
  <c r="CN1144" i="1"/>
  <c r="BL1160" i="1"/>
  <c r="BL1146" i="1"/>
  <c r="BM1159" i="1"/>
  <c r="BN1159" i="1" s="1"/>
  <c r="BO1159" i="1" s="1"/>
  <c r="CN1158" i="1"/>
  <c r="BM1146" i="1" l="1"/>
  <c r="BN1146" i="1" s="1"/>
  <c r="BO1146" i="1" s="1"/>
  <c r="CN1145" i="1"/>
  <c r="BL1161" i="1"/>
  <c r="CN1159" i="1"/>
  <c r="BM1160" i="1"/>
  <c r="BN1160" i="1" s="1"/>
  <c r="BO1160" i="1" s="1"/>
  <c r="BL1163" i="1" l="1"/>
  <c r="BL1162" i="1"/>
  <c r="BL1147" i="1"/>
  <c r="CN1146" i="1"/>
  <c r="CN1160" i="1"/>
  <c r="BM1161" i="1"/>
  <c r="BN1161" i="1" s="1"/>
  <c r="BO1161" i="1" s="1"/>
  <c r="BM1162" i="1" l="1"/>
  <c r="BN1162" i="1" s="1"/>
  <c r="BO1162" i="1" s="1"/>
  <c r="BL1164" i="1"/>
  <c r="BM1163" i="1"/>
  <c r="BN1163" i="1" s="1"/>
  <c r="BO1163" i="1" s="1"/>
  <c r="BM1147" i="1"/>
  <c r="BN1147" i="1" s="1"/>
  <c r="BO1147" i="1" s="1"/>
  <c r="CN1161" i="1"/>
  <c r="CN1162" i="1" l="1"/>
  <c r="CN1163" i="1"/>
  <c r="BL1165" i="1"/>
  <c r="BM1164" i="1"/>
  <c r="BN1164" i="1" s="1"/>
  <c r="BO1164" i="1" s="1"/>
  <c r="CN1147" i="1"/>
  <c r="CN1164" i="1" l="1"/>
  <c r="BL1166" i="1"/>
  <c r="BM1165" i="1"/>
  <c r="BN1165" i="1" s="1"/>
  <c r="BO1165" i="1" s="1"/>
  <c r="BL1167" i="1" l="1"/>
  <c r="BM1166" i="1"/>
  <c r="BN1166" i="1" s="1"/>
  <c r="BO1166" i="1" s="1"/>
  <c r="CN1165" i="1"/>
  <c r="CN1166" i="1" l="1"/>
  <c r="BL1168" i="1"/>
  <c r="BM1167" i="1"/>
  <c r="BN1167" i="1" s="1"/>
  <c r="BO1167" i="1" s="1"/>
  <c r="BL1169" i="1" l="1"/>
  <c r="BM1168" i="1"/>
  <c r="BN1168" i="1" s="1"/>
  <c r="BO1168" i="1" s="1"/>
  <c r="CN1167" i="1"/>
  <c r="CN1168" i="1" l="1"/>
  <c r="BL1170" i="1"/>
  <c r="BM1169" i="1"/>
  <c r="BN1169" i="1" s="1"/>
  <c r="BO1169" i="1" s="1"/>
  <c r="BM1170" i="1" l="1"/>
  <c r="BN1170" i="1" s="1"/>
  <c r="BO1170" i="1" s="1"/>
  <c r="CN1169" i="1"/>
  <c r="BL1171" i="1"/>
  <c r="BM1171" i="1" l="1"/>
  <c r="BN1171" i="1" s="1"/>
  <c r="BO1171" i="1" s="1"/>
  <c r="BL1172" i="1"/>
  <c r="CN1170" i="1"/>
  <c r="BL1173" i="1" l="1"/>
  <c r="BL1174" i="1"/>
  <c r="BM1172" i="1"/>
  <c r="BN1172" i="1" s="1"/>
  <c r="BO1172" i="1" s="1"/>
  <c r="CN1171" i="1"/>
  <c r="CN1172" i="1" l="1"/>
  <c r="BM1174" i="1"/>
  <c r="BN1174" i="1" s="1"/>
  <c r="BO1174" i="1" s="1"/>
  <c r="BM1173" i="1"/>
  <c r="BN1173" i="1" s="1"/>
  <c r="BO1173" i="1" s="1"/>
  <c r="CN1174" i="1" l="1"/>
  <c r="DW1173" i="1"/>
  <c r="EB1173" i="1" s="1"/>
  <c r="DH1173" i="1"/>
  <c r="CN1173" i="1"/>
  <c r="DW1172" i="1" l="1"/>
  <c r="EB1172" i="1" s="1"/>
  <c r="DH1172" i="1"/>
  <c r="DJ1173" i="1"/>
  <c r="DH1171" i="1" l="1"/>
  <c r="DJ1172" i="1"/>
  <c r="EF1173" i="1"/>
  <c r="ET1173" i="1"/>
  <c r="EU1173" i="1" s="1"/>
  <c r="EX1173" i="1" s="1"/>
  <c r="DM1173" i="1"/>
  <c r="DW1171" i="1"/>
  <c r="EB1171" i="1" s="1"/>
  <c r="EF1172" i="1" l="1"/>
  <c r="EO1174" i="1"/>
  <c r="EP1174" i="1" s="1"/>
  <c r="FH1173" i="1"/>
  <c r="FI1173" i="1" s="1"/>
  <c r="FJ1172" i="1" s="1"/>
  <c r="FG1173" i="1"/>
  <c r="ET1172" i="1"/>
  <c r="EU1172" i="1" s="1"/>
  <c r="EX1172" i="1" s="1"/>
  <c r="DM1172" i="1"/>
  <c r="DW1170" i="1"/>
  <c r="EB1170" i="1" s="1"/>
  <c r="DH1170" i="1"/>
  <c r="DJ1171" i="1"/>
  <c r="FN1172" i="1" l="1"/>
  <c r="EF1171" i="1"/>
  <c r="EO1173" i="1"/>
  <c r="EP1173" i="1" s="1"/>
  <c r="DH1169" i="1"/>
  <c r="DJ1170" i="1"/>
  <c r="FH1172" i="1"/>
  <c r="FI1172" i="1" s="1"/>
  <c r="FJ1171" i="1" s="1"/>
  <c r="FG1172" i="1"/>
  <c r="ET1171" i="1"/>
  <c r="EU1171" i="1" s="1"/>
  <c r="EX1171" i="1" s="1"/>
  <c r="DM1171" i="1"/>
  <c r="DW1169" i="1"/>
  <c r="EB1169" i="1" s="1"/>
  <c r="FN1171" i="1" l="1"/>
  <c r="EF1170" i="1"/>
  <c r="ET1170" i="1"/>
  <c r="EU1170" i="1" s="1"/>
  <c r="EX1170" i="1" s="1"/>
  <c r="DM1170" i="1"/>
  <c r="EO1172" i="1"/>
  <c r="EP1172" i="1" s="1"/>
  <c r="DH1168" i="1"/>
  <c r="DJ1169" i="1"/>
  <c r="FH1171" i="1"/>
  <c r="FI1171" i="1" s="1"/>
  <c r="FJ1170" i="1" s="1"/>
  <c r="FG1171" i="1"/>
  <c r="DW1168" i="1"/>
  <c r="EB1168" i="1" s="1"/>
  <c r="FN1170" i="1" l="1"/>
  <c r="ET1169" i="1"/>
  <c r="EU1169" i="1" s="1"/>
  <c r="EX1169" i="1" s="1"/>
  <c r="DM1169" i="1"/>
  <c r="FH1170" i="1"/>
  <c r="FI1170" i="1" s="1"/>
  <c r="FJ1169" i="1" s="1"/>
  <c r="FG1170" i="1"/>
  <c r="EF1169" i="1"/>
  <c r="DH1167" i="1"/>
  <c r="DJ1168" i="1"/>
  <c r="EO1171" i="1"/>
  <c r="EP1171" i="1" s="1"/>
  <c r="DW1167" i="1"/>
  <c r="EB1167" i="1" s="1"/>
  <c r="FN1169" i="1" l="1"/>
  <c r="EO1170" i="1"/>
  <c r="EP1170" i="1" s="1"/>
  <c r="FH1169" i="1"/>
  <c r="FI1169" i="1" s="1"/>
  <c r="FJ1168" i="1" s="1"/>
  <c r="FG1169" i="1"/>
  <c r="DH1166" i="1"/>
  <c r="DJ1167" i="1"/>
  <c r="DW1166" i="1"/>
  <c r="EB1166" i="1" s="1"/>
  <c r="ET1168" i="1"/>
  <c r="EU1168" i="1" s="1"/>
  <c r="EX1168" i="1" s="1"/>
  <c r="DM1168" i="1"/>
  <c r="EF1168" i="1"/>
  <c r="FN1168" i="1" l="1"/>
  <c r="ET1167" i="1"/>
  <c r="EU1167" i="1" s="1"/>
  <c r="EX1167" i="1" s="1"/>
  <c r="DM1167" i="1"/>
  <c r="EO1169" i="1"/>
  <c r="EP1169" i="1" s="1"/>
  <c r="DH1165" i="1"/>
  <c r="DJ1166" i="1"/>
  <c r="FH1168" i="1"/>
  <c r="FI1168" i="1" s="1"/>
  <c r="FJ1167" i="1" s="1"/>
  <c r="FG1168" i="1"/>
  <c r="DW1165" i="1"/>
  <c r="EB1165" i="1" s="1"/>
  <c r="EF1167" i="1"/>
  <c r="FN1167" i="1" l="1"/>
  <c r="ET1166" i="1"/>
  <c r="EU1166" i="1" s="1"/>
  <c r="EX1166" i="1" s="1"/>
  <c r="DM1166" i="1"/>
  <c r="EF1166" i="1"/>
  <c r="DW1164" i="1"/>
  <c r="EB1164" i="1" s="1"/>
  <c r="EO1168" i="1"/>
  <c r="EP1168" i="1" s="1"/>
  <c r="DH1164" i="1"/>
  <c r="DJ1165" i="1"/>
  <c r="FG1167" i="1"/>
  <c r="FH1167" i="1"/>
  <c r="FI1167" i="1" s="1"/>
  <c r="FJ1166" i="1" s="1"/>
  <c r="FN1166" i="1" l="1"/>
  <c r="DW1163" i="1"/>
  <c r="EB1163" i="1" s="1"/>
  <c r="EF1165" i="1"/>
  <c r="ET1165" i="1"/>
  <c r="EU1165" i="1" s="1"/>
  <c r="EX1165" i="1" s="1"/>
  <c r="DM1165" i="1"/>
  <c r="DH1163" i="1"/>
  <c r="DJ1164" i="1"/>
  <c r="EO1167" i="1"/>
  <c r="EP1167" i="1" s="1"/>
  <c r="FH1166" i="1"/>
  <c r="FG1166" i="1"/>
  <c r="FI1166" i="1" l="1"/>
  <c r="FJ1165" i="1" s="1"/>
  <c r="DH1162" i="1"/>
  <c r="DJ1163" i="1"/>
  <c r="EO1166" i="1"/>
  <c r="EP1166" i="1" s="1"/>
  <c r="DW1162" i="1"/>
  <c r="EB1162" i="1" s="1"/>
  <c r="FG1165" i="1"/>
  <c r="FH1165" i="1"/>
  <c r="ET1164" i="1"/>
  <c r="EU1164" i="1" s="1"/>
  <c r="EX1164" i="1" s="1"/>
  <c r="DM1164" i="1"/>
  <c r="EF1164" i="1"/>
  <c r="FN1165" i="1" l="1"/>
  <c r="FI1165" i="1"/>
  <c r="FJ1164" i="1" s="1"/>
  <c r="EO1165" i="1"/>
  <c r="EP1165" i="1" s="1"/>
  <c r="ET1163" i="1"/>
  <c r="EU1163" i="1" s="1"/>
  <c r="EX1163" i="1" s="1"/>
  <c r="DM1163" i="1"/>
  <c r="DW1161" i="1"/>
  <c r="EB1161" i="1" s="1"/>
  <c r="EF1163" i="1"/>
  <c r="DJ1162" i="1"/>
  <c r="DH1161" i="1"/>
  <c r="FH1164" i="1"/>
  <c r="FI1164" i="1" s="1"/>
  <c r="FG1164" i="1"/>
  <c r="FJ1163" i="1" l="1"/>
  <c r="FN1163" i="1" s="1"/>
  <c r="FN1164" i="1"/>
  <c r="DW1160" i="1"/>
  <c r="EB1160" i="1" s="1"/>
  <c r="FH1163" i="1"/>
  <c r="FI1163" i="1" s="1"/>
  <c r="FG1163" i="1"/>
  <c r="EF1162" i="1"/>
  <c r="EO1164" i="1"/>
  <c r="EP1164" i="1" s="1"/>
  <c r="ET1162" i="1"/>
  <c r="EU1162" i="1" s="1"/>
  <c r="EX1162" i="1" s="1"/>
  <c r="DM1162" i="1"/>
  <c r="DH1160" i="1"/>
  <c r="DJ1161" i="1"/>
  <c r="FJ1162" i="1" l="1"/>
  <c r="DH1159" i="1"/>
  <c r="DJ1160" i="1"/>
  <c r="EO1163" i="1"/>
  <c r="EP1163" i="1" s="1"/>
  <c r="ET1161" i="1"/>
  <c r="EU1161" i="1" s="1"/>
  <c r="EX1161" i="1" s="1"/>
  <c r="DM1161" i="1"/>
  <c r="FH1162" i="1"/>
  <c r="FG1162" i="1"/>
  <c r="DW1159" i="1"/>
  <c r="EB1159" i="1" s="1"/>
  <c r="EF1161" i="1"/>
  <c r="FI1162" i="1" l="1"/>
  <c r="FJ1161" i="1" s="1"/>
  <c r="FN1162" i="1"/>
  <c r="EO1162" i="1"/>
  <c r="EP1162" i="1" s="1"/>
  <c r="EF1160" i="1"/>
  <c r="ET1160" i="1"/>
  <c r="EU1160" i="1" s="1"/>
  <c r="EX1160" i="1" s="1"/>
  <c r="DM1160" i="1"/>
  <c r="DW1158" i="1"/>
  <c r="EB1158" i="1" s="1"/>
  <c r="DH1158" i="1"/>
  <c r="DJ1159" i="1"/>
  <c r="FH1161" i="1"/>
  <c r="FI1161" i="1" s="1"/>
  <c r="FG1161" i="1"/>
  <c r="FJ1160" i="1" l="1"/>
  <c r="FN1160" i="1" s="1"/>
  <c r="FN1161" i="1"/>
  <c r="EF1159" i="1"/>
  <c r="EO1161" i="1"/>
  <c r="EP1161" i="1" s="1"/>
  <c r="FG1160" i="1"/>
  <c r="FH1160" i="1"/>
  <c r="FI1160" i="1" s="1"/>
  <c r="DM1159" i="1"/>
  <c r="ET1159" i="1"/>
  <c r="EU1159" i="1" s="1"/>
  <c r="EX1159" i="1" s="1"/>
  <c r="DH1157" i="1"/>
  <c r="DJ1158" i="1"/>
  <c r="DW1157" i="1"/>
  <c r="EB1157" i="1" s="1"/>
  <c r="FJ1159" i="1" l="1"/>
  <c r="FN1159" i="1" s="1"/>
  <c r="DH1156" i="1"/>
  <c r="DJ1157" i="1"/>
  <c r="FG1159" i="1"/>
  <c r="FH1159" i="1"/>
  <c r="EF1158" i="1"/>
  <c r="ET1158" i="1"/>
  <c r="EU1158" i="1" s="1"/>
  <c r="EX1158" i="1" s="1"/>
  <c r="DM1158" i="1"/>
  <c r="EO1160" i="1"/>
  <c r="EP1160" i="1" s="1"/>
  <c r="DW1156" i="1"/>
  <c r="EB1156" i="1" s="1"/>
  <c r="FI1159" i="1" l="1"/>
  <c r="FJ1158" i="1" s="1"/>
  <c r="FN1158" i="1" s="1"/>
  <c r="FG1158" i="1"/>
  <c r="FH1158" i="1"/>
  <c r="EF1157" i="1"/>
  <c r="DM1157" i="1"/>
  <c r="ET1157" i="1"/>
  <c r="EU1157" i="1" s="1"/>
  <c r="EX1157" i="1" s="1"/>
  <c r="DW1155" i="1"/>
  <c r="EB1155" i="1" s="1"/>
  <c r="EO1159" i="1"/>
  <c r="EP1159" i="1" s="1"/>
  <c r="DH1155" i="1"/>
  <c r="DJ1156" i="1"/>
  <c r="FI1158" i="1" l="1"/>
  <c r="FJ1157" i="1" s="1"/>
  <c r="FH1157" i="1"/>
  <c r="FI1157" i="1" s="1"/>
  <c r="FG1157" i="1"/>
  <c r="ET1156" i="1"/>
  <c r="EU1156" i="1" s="1"/>
  <c r="EX1156" i="1" s="1"/>
  <c r="DM1156" i="1"/>
  <c r="DH1154" i="1"/>
  <c r="DJ1155" i="1"/>
  <c r="DW1154" i="1"/>
  <c r="EB1154" i="1" s="1"/>
  <c r="EO1158" i="1"/>
  <c r="EP1158" i="1" s="1"/>
  <c r="EF1156" i="1"/>
  <c r="FJ1156" i="1" l="1"/>
  <c r="FN1156" i="1" s="1"/>
  <c r="FN1157" i="1"/>
  <c r="DJ1154" i="1"/>
  <c r="DH1153" i="1"/>
  <c r="EO1157" i="1"/>
  <c r="EP1157" i="1" s="1"/>
  <c r="EF1155" i="1"/>
  <c r="DW1153" i="1"/>
  <c r="EB1153" i="1" s="1"/>
  <c r="FG1156" i="1"/>
  <c r="FH1156" i="1"/>
  <c r="FI1156" i="1" s="1"/>
  <c r="DM1155" i="1"/>
  <c r="ET1155" i="1"/>
  <c r="EU1155" i="1" s="1"/>
  <c r="EX1155" i="1" s="1"/>
  <c r="FJ1155" i="1" l="1"/>
  <c r="DW1152" i="1"/>
  <c r="EB1152" i="1" s="1"/>
  <c r="FG1155" i="1"/>
  <c r="FH1155" i="1"/>
  <c r="EO1156" i="1"/>
  <c r="EP1156" i="1" s="1"/>
  <c r="DH1152" i="1"/>
  <c r="DJ1153" i="1"/>
  <c r="ET1154" i="1"/>
  <c r="EU1154" i="1" s="1"/>
  <c r="EX1154" i="1" s="1"/>
  <c r="DM1154" i="1"/>
  <c r="EF1154" i="1"/>
  <c r="FI1155" i="1" l="1"/>
  <c r="FJ1154" i="1" s="1"/>
  <c r="FN1155" i="1"/>
  <c r="ET1153" i="1"/>
  <c r="EU1153" i="1" s="1"/>
  <c r="EX1153" i="1" s="1"/>
  <c r="DM1153" i="1"/>
  <c r="EF1153" i="1"/>
  <c r="FG1154" i="1"/>
  <c r="FH1154" i="1"/>
  <c r="DH1151" i="1"/>
  <c r="DJ1152" i="1"/>
  <c r="EO1155" i="1"/>
  <c r="EP1155" i="1" s="1"/>
  <c r="DW1151" i="1"/>
  <c r="EB1151" i="1" s="1"/>
  <c r="FN1154" i="1" l="1"/>
  <c r="FI1154" i="1"/>
  <c r="FJ1153" i="1" s="1"/>
  <c r="DW1150" i="1"/>
  <c r="EB1150" i="1" s="1"/>
  <c r="EF1152" i="1"/>
  <c r="EO1154" i="1"/>
  <c r="EP1154" i="1" s="1"/>
  <c r="FH1153" i="1"/>
  <c r="FG1153" i="1"/>
  <c r="DM1152" i="1"/>
  <c r="ET1152" i="1"/>
  <c r="EU1152" i="1" s="1"/>
  <c r="EX1152" i="1" s="1"/>
  <c r="DH1150" i="1"/>
  <c r="DJ1151" i="1"/>
  <c r="FN1153" i="1" l="1"/>
  <c r="FI1153" i="1"/>
  <c r="FJ1152" i="1" s="1"/>
  <c r="DJ1150" i="1"/>
  <c r="DH1149" i="1"/>
  <c r="ET1151" i="1"/>
  <c r="EU1151" i="1" s="1"/>
  <c r="EX1151" i="1" s="1"/>
  <c r="DM1151" i="1"/>
  <c r="EO1153" i="1"/>
  <c r="EP1153" i="1" s="1"/>
  <c r="DW1149" i="1"/>
  <c r="EB1149" i="1" s="1"/>
  <c r="FG1152" i="1"/>
  <c r="FH1152" i="1"/>
  <c r="EF1151" i="1"/>
  <c r="FN1152" i="1" l="1"/>
  <c r="FI1152" i="1"/>
  <c r="FJ1151" i="1" s="1"/>
  <c r="EF1150" i="1"/>
  <c r="EO1152" i="1"/>
  <c r="EP1152" i="1" s="1"/>
  <c r="FG1151" i="1"/>
  <c r="FH1151" i="1"/>
  <c r="DJ1149" i="1"/>
  <c r="DH1148" i="1"/>
  <c r="DW1148" i="1"/>
  <c r="EB1148" i="1" s="1"/>
  <c r="ET1150" i="1"/>
  <c r="EU1150" i="1" s="1"/>
  <c r="EX1150" i="1" s="1"/>
  <c r="DM1150" i="1"/>
  <c r="FN1151" i="1" l="1"/>
  <c r="FI1151" i="1"/>
  <c r="FJ1150" i="1" s="1"/>
  <c r="FH1150" i="1"/>
  <c r="FG1150" i="1"/>
  <c r="DW1147" i="1"/>
  <c r="EB1147" i="1" s="1"/>
  <c r="EO1151" i="1"/>
  <c r="EP1151" i="1" s="1"/>
  <c r="EF1149" i="1"/>
  <c r="DM1149" i="1"/>
  <c r="ET1149" i="1"/>
  <c r="EU1149" i="1" s="1"/>
  <c r="EX1149" i="1" s="1"/>
  <c r="DH1147" i="1"/>
  <c r="DJ1148" i="1"/>
  <c r="FN1150" i="1" l="1"/>
  <c r="FI1150" i="1"/>
  <c r="FJ1149" i="1" s="1"/>
  <c r="DW1146" i="1"/>
  <c r="EB1146" i="1" s="1"/>
  <c r="EF1148" i="1"/>
  <c r="FH1149" i="1"/>
  <c r="FG1149" i="1"/>
  <c r="DM1148" i="1"/>
  <c r="ET1148" i="1"/>
  <c r="EU1148" i="1" s="1"/>
  <c r="EX1148" i="1" s="1"/>
  <c r="DJ1147" i="1"/>
  <c r="DH1146" i="1"/>
  <c r="EO1150" i="1"/>
  <c r="EP1150" i="1" s="1"/>
  <c r="FN1149" i="1" l="1"/>
  <c r="FI1149" i="1"/>
  <c r="FJ1148" i="1" s="1"/>
  <c r="FG1148" i="1"/>
  <c r="FH1148" i="1"/>
  <c r="EF1147" i="1"/>
  <c r="DH1145" i="1"/>
  <c r="DJ1146" i="1"/>
  <c r="ET1147" i="1"/>
  <c r="EU1147" i="1" s="1"/>
  <c r="EX1147" i="1" s="1"/>
  <c r="DM1147" i="1"/>
  <c r="EO1149" i="1"/>
  <c r="EP1149" i="1" s="1"/>
  <c r="DW1145" i="1"/>
  <c r="EB1145" i="1" s="1"/>
  <c r="FN1148" i="1" l="1"/>
  <c r="FI1148" i="1"/>
  <c r="FJ1147" i="1" s="1"/>
  <c r="DM1146" i="1"/>
  <c r="ET1146" i="1"/>
  <c r="EU1146" i="1" s="1"/>
  <c r="EX1146" i="1" s="1"/>
  <c r="DJ1145" i="1"/>
  <c r="DH1144" i="1"/>
  <c r="EF1146" i="1"/>
  <c r="DW1144" i="1"/>
  <c r="EB1144" i="1" s="1"/>
  <c r="EO1148" i="1"/>
  <c r="EP1148" i="1" s="1"/>
  <c r="FG1147" i="1"/>
  <c r="FH1147" i="1"/>
  <c r="FN1147" i="1" l="1"/>
  <c r="FI1147" i="1"/>
  <c r="FJ1146" i="1" s="1"/>
  <c r="FH1146" i="1"/>
  <c r="FG1146" i="1"/>
  <c r="DW1143" i="1"/>
  <c r="EB1143" i="1" s="1"/>
  <c r="EO1147" i="1"/>
  <c r="EP1147" i="1" s="1"/>
  <c r="DJ1144" i="1"/>
  <c r="DH1143" i="1"/>
  <c r="ET1145" i="1"/>
  <c r="EU1145" i="1" s="1"/>
  <c r="EX1145" i="1" s="1"/>
  <c r="DM1145" i="1"/>
  <c r="EF1145" i="1"/>
  <c r="FN1146" i="1" l="1"/>
  <c r="FI1146" i="1"/>
  <c r="FJ1145" i="1" s="1"/>
  <c r="ET1144" i="1"/>
  <c r="EU1144" i="1" s="1"/>
  <c r="EX1144" i="1" s="1"/>
  <c r="DM1144" i="1"/>
  <c r="DW1142" i="1"/>
  <c r="EB1142" i="1" s="1"/>
  <c r="EF1144" i="1"/>
  <c r="EO1146" i="1"/>
  <c r="EP1146" i="1" s="1"/>
  <c r="FG1145" i="1"/>
  <c r="FH1145" i="1"/>
  <c r="DJ1143" i="1"/>
  <c r="DH1142" i="1"/>
  <c r="FN1145" i="1" l="1"/>
  <c r="FI1145" i="1"/>
  <c r="FJ1144" i="1" s="1"/>
  <c r="DW1141" i="1"/>
  <c r="EB1141" i="1" s="1"/>
  <c r="EF1143" i="1"/>
  <c r="EO1145" i="1"/>
  <c r="EP1145" i="1" s="1"/>
  <c r="DJ1142" i="1"/>
  <c r="DH1141" i="1"/>
  <c r="DM1143" i="1"/>
  <c r="ET1143" i="1"/>
  <c r="EU1143" i="1" s="1"/>
  <c r="EX1143" i="1" s="1"/>
  <c r="FH1144" i="1"/>
  <c r="FI1144" i="1" s="1"/>
  <c r="FG1144" i="1"/>
  <c r="FJ1143" i="1" l="1"/>
  <c r="FN1143" i="1" s="1"/>
  <c r="FN1144" i="1"/>
  <c r="DH1140" i="1"/>
  <c r="DJ1141" i="1"/>
  <c r="DM1142" i="1"/>
  <c r="ET1142" i="1"/>
  <c r="EU1142" i="1" s="1"/>
  <c r="EX1142" i="1" s="1"/>
  <c r="EF1142" i="1"/>
  <c r="FG1143" i="1"/>
  <c r="FH1143" i="1"/>
  <c r="EO1144" i="1"/>
  <c r="EP1144" i="1" s="1"/>
  <c r="DW1140" i="1"/>
  <c r="EB1140" i="1" s="1"/>
  <c r="FI1143" i="1" l="1"/>
  <c r="FJ1142" i="1" s="1"/>
  <c r="FH1142" i="1"/>
  <c r="FG1142" i="1"/>
  <c r="EO1143" i="1"/>
  <c r="EP1143" i="1" s="1"/>
  <c r="DW1139" i="1"/>
  <c r="EB1139" i="1" s="1"/>
  <c r="ET1141" i="1"/>
  <c r="EU1141" i="1" s="1"/>
  <c r="EX1141" i="1" s="1"/>
  <c r="DM1141" i="1"/>
  <c r="EF1141" i="1"/>
  <c r="DJ1140" i="1"/>
  <c r="DH1139" i="1"/>
  <c r="FN1142" i="1" l="1"/>
  <c r="FI1142" i="1"/>
  <c r="FJ1141" i="1" s="1"/>
  <c r="FH1141" i="1"/>
  <c r="FI1141" i="1" s="1"/>
  <c r="FG1141" i="1"/>
  <c r="DW1138" i="1"/>
  <c r="EB1138" i="1" s="1"/>
  <c r="DM1140" i="1"/>
  <c r="ET1140" i="1"/>
  <c r="EU1140" i="1" s="1"/>
  <c r="EX1140" i="1" s="1"/>
  <c r="EF1140" i="1"/>
  <c r="DH1138" i="1"/>
  <c r="DJ1139" i="1"/>
  <c r="EO1142" i="1"/>
  <c r="EP1142" i="1" s="1"/>
  <c r="FJ1140" i="1" l="1"/>
  <c r="FN1140" i="1" s="1"/>
  <c r="FN1141" i="1"/>
  <c r="EO1141" i="1"/>
  <c r="EP1141" i="1" s="1"/>
  <c r="DW1137" i="1"/>
  <c r="EB1137" i="1" s="1"/>
  <c r="DJ1138" i="1"/>
  <c r="DH1137" i="1"/>
  <c r="ET1139" i="1"/>
  <c r="EU1139" i="1" s="1"/>
  <c r="EX1139" i="1" s="1"/>
  <c r="DM1139" i="1"/>
  <c r="EF1139" i="1"/>
  <c r="FH1140" i="1"/>
  <c r="FI1140" i="1" s="1"/>
  <c r="FG1140" i="1"/>
  <c r="FJ1139" i="1" l="1"/>
  <c r="FN1139" i="1" s="1"/>
  <c r="FH1139" i="1"/>
  <c r="FG1139" i="1"/>
  <c r="DH1136" i="1"/>
  <c r="DJ1137" i="1"/>
  <c r="DW1136" i="1"/>
  <c r="EB1136" i="1" s="1"/>
  <c r="ET1138" i="1"/>
  <c r="EU1138" i="1" s="1"/>
  <c r="EX1138" i="1" s="1"/>
  <c r="DM1138" i="1"/>
  <c r="EF1138" i="1"/>
  <c r="EO1140" i="1"/>
  <c r="EP1140" i="1" s="1"/>
  <c r="FI1139" i="1" l="1"/>
  <c r="FJ1138" i="1" s="1"/>
  <c r="FG1138" i="1"/>
  <c r="FH1138" i="1"/>
  <c r="ET1137" i="1"/>
  <c r="EU1137" i="1" s="1"/>
  <c r="EX1137" i="1" s="1"/>
  <c r="DM1137" i="1"/>
  <c r="DH1135" i="1"/>
  <c r="DH1134" i="1" s="1"/>
  <c r="DJ1136" i="1"/>
  <c r="DW1135" i="1"/>
  <c r="EB1135" i="1" s="1"/>
  <c r="EF1137" i="1"/>
  <c r="EO1139" i="1"/>
  <c r="EP1139" i="1" s="1"/>
  <c r="FN1138" i="1" l="1"/>
  <c r="FI1138" i="1"/>
  <c r="FJ1137" i="1" s="1"/>
  <c r="DJ1135" i="1"/>
  <c r="EO1138" i="1"/>
  <c r="EP1138" i="1" s="1"/>
  <c r="DW1134" i="1"/>
  <c r="EB1134" i="1" s="1"/>
  <c r="FG1137" i="1"/>
  <c r="FH1137" i="1"/>
  <c r="EF1136" i="1"/>
  <c r="DM1136" i="1"/>
  <c r="ET1136" i="1"/>
  <c r="EU1136" i="1" s="1"/>
  <c r="EX1136" i="1" s="1"/>
  <c r="FN1137" i="1" l="1"/>
  <c r="FI1137" i="1"/>
  <c r="FJ1136" i="1" s="1"/>
  <c r="EF1135" i="1"/>
  <c r="EO1137" i="1"/>
  <c r="EP1137" i="1" s="1"/>
  <c r="FH1136" i="1"/>
  <c r="FI1136" i="1" s="1"/>
  <c r="FG1136" i="1"/>
  <c r="ET1135" i="1"/>
  <c r="EU1135" i="1" s="1"/>
  <c r="EX1135" i="1" s="1"/>
  <c r="DM1135" i="1"/>
  <c r="DJ1134" i="1"/>
  <c r="DH1133" i="1"/>
  <c r="DW1133" i="1"/>
  <c r="EB1133" i="1" s="1"/>
  <c r="FJ1135" i="1" l="1"/>
  <c r="FN1135" i="1" s="1"/>
  <c r="FN1136" i="1"/>
  <c r="EF1134" i="1"/>
  <c r="ET1134" i="1"/>
  <c r="EU1134" i="1" s="1"/>
  <c r="EX1134" i="1" s="1"/>
  <c r="DM1134" i="1"/>
  <c r="DW1132" i="1"/>
  <c r="EB1132" i="1" s="1"/>
  <c r="DJ1133" i="1"/>
  <c r="DH1132" i="1"/>
  <c r="EO1136" i="1"/>
  <c r="EP1136" i="1" s="1"/>
  <c r="FG1135" i="1"/>
  <c r="FH1135" i="1"/>
  <c r="FI1135" i="1" s="1"/>
  <c r="FJ1134" i="1" l="1"/>
  <c r="FN1134" i="1" s="1"/>
  <c r="ET1133" i="1"/>
  <c r="EU1133" i="1" s="1"/>
  <c r="EX1133" i="1" s="1"/>
  <c r="DM1133" i="1"/>
  <c r="EO1135" i="1"/>
  <c r="EP1135" i="1" s="1"/>
  <c r="DW1131" i="1"/>
  <c r="EB1131" i="1" s="1"/>
  <c r="FG1134" i="1"/>
  <c r="FH1134" i="1"/>
  <c r="EF1133" i="1"/>
  <c r="DH1131" i="1"/>
  <c r="DJ1132" i="1"/>
  <c r="FI1134" i="1" l="1"/>
  <c r="FJ1133" i="1" s="1"/>
  <c r="EF1132" i="1"/>
  <c r="DJ1131" i="1"/>
  <c r="DH1130" i="1"/>
  <c r="DM1132" i="1"/>
  <c r="ET1132" i="1"/>
  <c r="EU1132" i="1" s="1"/>
  <c r="EX1132" i="1" s="1"/>
  <c r="EO1134" i="1"/>
  <c r="EP1134" i="1" s="1"/>
  <c r="DW1130" i="1"/>
  <c r="EB1130" i="1" s="1"/>
  <c r="FH1133" i="1"/>
  <c r="FI1133" i="1" s="1"/>
  <c r="FG1133" i="1"/>
  <c r="FJ1132" i="1" l="1"/>
  <c r="FN1132" i="1" s="1"/>
  <c r="FN1133" i="1"/>
  <c r="FG1132" i="1"/>
  <c r="FH1132" i="1"/>
  <c r="EO1133" i="1"/>
  <c r="EP1133" i="1" s="1"/>
  <c r="DH1129" i="1"/>
  <c r="DJ1130" i="1"/>
  <c r="EF1131" i="1"/>
  <c r="ET1131" i="1"/>
  <c r="EU1131" i="1" s="1"/>
  <c r="EX1131" i="1" s="1"/>
  <c r="DM1131" i="1"/>
  <c r="DW1129" i="1"/>
  <c r="EB1129" i="1" s="1"/>
  <c r="FI1132" i="1" l="1"/>
  <c r="FJ1131" i="1" s="1"/>
  <c r="FN1131" i="1" s="1"/>
  <c r="DM1130" i="1"/>
  <c r="ET1130" i="1"/>
  <c r="EU1130" i="1" s="1"/>
  <c r="EX1130" i="1" s="1"/>
  <c r="DH1128" i="1"/>
  <c r="DJ1129" i="1"/>
  <c r="EO1132" i="1"/>
  <c r="EP1132" i="1" s="1"/>
  <c r="FH1131" i="1"/>
  <c r="FG1131" i="1"/>
  <c r="EF1130" i="1"/>
  <c r="DW1128" i="1"/>
  <c r="EB1128" i="1" s="1"/>
  <c r="FI1131" i="1" l="1"/>
  <c r="FJ1130" i="1" s="1"/>
  <c r="DM1129" i="1"/>
  <c r="ET1129" i="1"/>
  <c r="EU1129" i="1" s="1"/>
  <c r="EX1129" i="1" s="1"/>
  <c r="DH1127" i="1"/>
  <c r="DJ1128" i="1"/>
  <c r="EF1129" i="1"/>
  <c r="FG1130" i="1"/>
  <c r="FH1130" i="1"/>
  <c r="FI1130" i="1" s="1"/>
  <c r="EO1131" i="1"/>
  <c r="EP1131" i="1" s="1"/>
  <c r="DW1127" i="1"/>
  <c r="EB1127" i="1" s="1"/>
  <c r="FJ1129" i="1" l="1"/>
  <c r="FN1129" i="1" s="1"/>
  <c r="FN1130" i="1"/>
  <c r="ET1128" i="1"/>
  <c r="EU1128" i="1" s="1"/>
  <c r="EX1128" i="1" s="1"/>
  <c r="DM1128" i="1"/>
  <c r="DH1126" i="1"/>
  <c r="DJ1127" i="1"/>
  <c r="FH1129" i="1"/>
  <c r="FI1129" i="1" s="1"/>
  <c r="FG1129" i="1"/>
  <c r="EF1128" i="1"/>
  <c r="DW1126" i="1"/>
  <c r="EB1126" i="1" s="1"/>
  <c r="EO1130" i="1"/>
  <c r="EP1130" i="1" s="1"/>
  <c r="FJ1128" i="1" l="1"/>
  <c r="FN1128" i="1" s="1"/>
  <c r="DW1125" i="1"/>
  <c r="EB1125" i="1" s="1"/>
  <c r="DJ1126" i="1"/>
  <c r="DH1125" i="1"/>
  <c r="ET1127" i="1"/>
  <c r="EU1127" i="1" s="1"/>
  <c r="EX1127" i="1" s="1"/>
  <c r="DM1127" i="1"/>
  <c r="EF1127" i="1"/>
  <c r="EO1129" i="1"/>
  <c r="EP1129" i="1" s="1"/>
  <c r="FG1128" i="1"/>
  <c r="FH1128" i="1"/>
  <c r="FI1128" i="1" l="1"/>
  <c r="FJ1127" i="1" s="1"/>
  <c r="DH1124" i="1"/>
  <c r="DJ1125" i="1"/>
  <c r="DM1126" i="1"/>
  <c r="ET1126" i="1"/>
  <c r="EU1126" i="1" s="1"/>
  <c r="EX1126" i="1" s="1"/>
  <c r="EO1128" i="1"/>
  <c r="EP1128" i="1" s="1"/>
  <c r="EF1126" i="1"/>
  <c r="FH1127" i="1"/>
  <c r="FG1127" i="1"/>
  <c r="DW1124" i="1"/>
  <c r="EB1124" i="1" s="1"/>
  <c r="FN1127" i="1" l="1"/>
  <c r="FI1127" i="1"/>
  <c r="FJ1126" i="1" s="1"/>
  <c r="FH1126" i="1"/>
  <c r="FG1126" i="1"/>
  <c r="EO1127" i="1"/>
  <c r="EP1127" i="1" s="1"/>
  <c r="EF1125" i="1"/>
  <c r="DW1123" i="1"/>
  <c r="EB1123" i="1" s="1"/>
  <c r="ET1125" i="1"/>
  <c r="EU1125" i="1" s="1"/>
  <c r="EX1125" i="1" s="1"/>
  <c r="DM1125" i="1"/>
  <c r="DH1123" i="1"/>
  <c r="DJ1124" i="1"/>
  <c r="FN1126" i="1" l="1"/>
  <c r="FI1126" i="1"/>
  <c r="FJ1125" i="1" s="1"/>
  <c r="EF1124" i="1"/>
  <c r="DJ1123" i="1"/>
  <c r="DH1122" i="1"/>
  <c r="EO1126" i="1"/>
  <c r="EP1126" i="1" s="1"/>
  <c r="DM1124" i="1"/>
  <c r="ET1124" i="1"/>
  <c r="EU1124" i="1" s="1"/>
  <c r="EX1124" i="1" s="1"/>
  <c r="FH1125" i="1"/>
  <c r="FI1125" i="1" s="1"/>
  <c r="FG1125" i="1"/>
  <c r="DW1122" i="1"/>
  <c r="EB1122" i="1" s="1"/>
  <c r="FJ1124" i="1" l="1"/>
  <c r="FN1124" i="1" s="1"/>
  <c r="FN1125" i="1"/>
  <c r="FG1124" i="1"/>
  <c r="FH1124" i="1"/>
  <c r="DJ1122" i="1"/>
  <c r="DH1121" i="1"/>
  <c r="DM1123" i="1"/>
  <c r="ET1123" i="1"/>
  <c r="EU1123" i="1" s="1"/>
  <c r="EX1123" i="1" s="1"/>
  <c r="EO1125" i="1"/>
  <c r="EP1125" i="1" s="1"/>
  <c r="EF1123" i="1"/>
  <c r="DW1121" i="1"/>
  <c r="EB1121" i="1" s="1"/>
  <c r="FI1124" i="1" l="1"/>
  <c r="FJ1123" i="1" s="1"/>
  <c r="DH1120" i="1"/>
  <c r="DJ1121" i="1"/>
  <c r="DW1120" i="1"/>
  <c r="EB1120" i="1" s="1"/>
  <c r="DM1122" i="1"/>
  <c r="ET1122" i="1"/>
  <c r="EU1122" i="1" s="1"/>
  <c r="EX1122" i="1" s="1"/>
  <c r="EF1122" i="1"/>
  <c r="FH1123" i="1"/>
  <c r="FG1123" i="1"/>
  <c r="EO1124" i="1"/>
  <c r="EP1124" i="1" s="1"/>
  <c r="FN1123" i="1" l="1"/>
  <c r="FI1123" i="1"/>
  <c r="FJ1122" i="1" s="1"/>
  <c r="EF1121" i="1"/>
  <c r="FH1122" i="1"/>
  <c r="FG1122" i="1"/>
  <c r="DW1119" i="1"/>
  <c r="EB1119" i="1" s="1"/>
  <c r="ET1121" i="1"/>
  <c r="EU1121" i="1" s="1"/>
  <c r="EX1121" i="1" s="1"/>
  <c r="DM1121" i="1"/>
  <c r="EO1123" i="1"/>
  <c r="EP1123" i="1" s="1"/>
  <c r="DJ1120" i="1"/>
  <c r="DH1119" i="1"/>
  <c r="FN1122" i="1" l="1"/>
  <c r="FI1122" i="1"/>
  <c r="FJ1121" i="1" s="1"/>
  <c r="FH1121" i="1"/>
  <c r="FG1121" i="1"/>
  <c r="EF1120" i="1"/>
  <c r="DW1118" i="1"/>
  <c r="EB1118" i="1" s="1"/>
  <c r="ET1120" i="1"/>
  <c r="EU1120" i="1" s="1"/>
  <c r="EX1120" i="1" s="1"/>
  <c r="DM1120" i="1"/>
  <c r="EO1122" i="1"/>
  <c r="EP1122" i="1" s="1"/>
  <c r="DJ1119" i="1"/>
  <c r="DH1118" i="1"/>
  <c r="FN1121" i="1" l="1"/>
  <c r="FI1121" i="1"/>
  <c r="FJ1120" i="1" s="1"/>
  <c r="FH1120" i="1"/>
  <c r="FG1120" i="1"/>
  <c r="DJ1118" i="1"/>
  <c r="DH1117" i="1"/>
  <c r="EF1119" i="1"/>
  <c r="EO1121" i="1"/>
  <c r="EP1121" i="1" s="1"/>
  <c r="DW1117" i="1"/>
  <c r="EB1117" i="1" s="1"/>
  <c r="DM1119" i="1"/>
  <c r="ET1119" i="1"/>
  <c r="EU1119" i="1" s="1"/>
  <c r="EX1119" i="1" s="1"/>
  <c r="FN1120" i="1" l="1"/>
  <c r="FI1120" i="1"/>
  <c r="FJ1119" i="1" s="1"/>
  <c r="DJ1117" i="1"/>
  <c r="DH1116" i="1"/>
  <c r="EO1120" i="1"/>
  <c r="EP1120" i="1" s="1"/>
  <c r="ET1118" i="1"/>
  <c r="EU1118" i="1" s="1"/>
  <c r="EX1118" i="1" s="1"/>
  <c r="DM1118" i="1"/>
  <c r="EF1118" i="1"/>
  <c r="FH1119" i="1"/>
  <c r="FI1119" i="1" s="1"/>
  <c r="FG1119" i="1"/>
  <c r="DW1116" i="1"/>
  <c r="EB1116" i="1" s="1"/>
  <c r="FJ1118" i="1" l="1"/>
  <c r="FN1118" i="1" s="1"/>
  <c r="FN1119" i="1"/>
  <c r="FH1118" i="1"/>
  <c r="FG1118" i="1"/>
  <c r="DJ1116" i="1"/>
  <c r="DH1115" i="1"/>
  <c r="EO1119" i="1"/>
  <c r="EP1119" i="1" s="1"/>
  <c r="DW1115" i="1"/>
  <c r="EB1115" i="1" s="1"/>
  <c r="EF1117" i="1"/>
  <c r="ET1117" i="1"/>
  <c r="EU1117" i="1" s="1"/>
  <c r="EX1117" i="1" s="1"/>
  <c r="DM1117" i="1"/>
  <c r="FI1118" i="1" l="1"/>
  <c r="FJ1117" i="1" s="1"/>
  <c r="DW1114" i="1"/>
  <c r="EB1114" i="1" s="1"/>
  <c r="FG1117" i="1"/>
  <c r="FH1117" i="1"/>
  <c r="ET1116" i="1"/>
  <c r="EU1116" i="1" s="1"/>
  <c r="EX1116" i="1" s="1"/>
  <c r="DM1116" i="1"/>
  <c r="DH1114" i="1"/>
  <c r="DJ1115" i="1"/>
  <c r="EO1118" i="1"/>
  <c r="EP1118" i="1" s="1"/>
  <c r="EF1116" i="1"/>
  <c r="FN1117" i="1" l="1"/>
  <c r="FI1117" i="1"/>
  <c r="FJ1116" i="1" s="1"/>
  <c r="EO1117" i="1"/>
  <c r="EP1117" i="1" s="1"/>
  <c r="FH1116" i="1"/>
  <c r="FI1116" i="1" s="1"/>
  <c r="FG1116" i="1"/>
  <c r="ET1115" i="1"/>
  <c r="EU1115" i="1" s="1"/>
  <c r="EX1115" i="1" s="1"/>
  <c r="DM1115" i="1"/>
  <c r="DW1113" i="1"/>
  <c r="EB1113" i="1" s="1"/>
  <c r="DJ1114" i="1"/>
  <c r="DH1113" i="1"/>
  <c r="EF1115" i="1"/>
  <c r="FJ1115" i="1" l="1"/>
  <c r="FN1115" i="1" s="1"/>
  <c r="FN1116" i="1"/>
  <c r="EO1116" i="1"/>
  <c r="EP1116" i="1" s="1"/>
  <c r="ET1114" i="1"/>
  <c r="EU1114" i="1" s="1"/>
  <c r="EX1114" i="1" s="1"/>
  <c r="DM1114" i="1"/>
  <c r="DW1112" i="1"/>
  <c r="EB1112" i="1" s="1"/>
  <c r="FG1115" i="1"/>
  <c r="FH1115" i="1"/>
  <c r="DH1112" i="1"/>
  <c r="DJ1113" i="1"/>
  <c r="EF1114" i="1"/>
  <c r="FI1115" i="1" l="1"/>
  <c r="FJ1114" i="1" s="1"/>
  <c r="ET1113" i="1"/>
  <c r="EU1113" i="1" s="1"/>
  <c r="EX1113" i="1" s="1"/>
  <c r="DM1113" i="1"/>
  <c r="EO1115" i="1"/>
  <c r="EP1115" i="1" s="1"/>
  <c r="DW1111" i="1"/>
  <c r="EB1111" i="1" s="1"/>
  <c r="DH1111" i="1"/>
  <c r="DJ1112" i="1"/>
  <c r="FG1114" i="1"/>
  <c r="FH1114" i="1"/>
  <c r="EF1113" i="1"/>
  <c r="FN1114" i="1" l="1"/>
  <c r="FI1114" i="1"/>
  <c r="FJ1113" i="1" s="1"/>
  <c r="DH1110" i="1"/>
  <c r="DJ1111" i="1"/>
  <c r="DW1110" i="1"/>
  <c r="EB1110" i="1" s="1"/>
  <c r="EO1114" i="1"/>
  <c r="EP1114" i="1" s="1"/>
  <c r="EF1112" i="1"/>
  <c r="DM1112" i="1"/>
  <c r="ET1112" i="1"/>
  <c r="EU1112" i="1" s="1"/>
  <c r="EX1112" i="1" s="1"/>
  <c r="FG1113" i="1"/>
  <c r="FH1113" i="1"/>
  <c r="FI1113" i="1" s="1"/>
  <c r="FJ1112" i="1" l="1"/>
  <c r="FN1112" i="1" s="1"/>
  <c r="FN1113" i="1"/>
  <c r="EF1111" i="1"/>
  <c r="FG1112" i="1"/>
  <c r="FH1112" i="1"/>
  <c r="DW1109" i="1"/>
  <c r="EB1109" i="1" s="1"/>
  <c r="EO1113" i="1"/>
  <c r="EP1113" i="1" s="1"/>
  <c r="ET1111" i="1"/>
  <c r="EU1111" i="1" s="1"/>
  <c r="EX1111" i="1" s="1"/>
  <c r="DM1111" i="1"/>
  <c r="DJ1110" i="1"/>
  <c r="DH1109" i="1"/>
  <c r="FI1112" i="1" l="1"/>
  <c r="FJ1111" i="1" s="1"/>
  <c r="DW1108" i="1"/>
  <c r="EB1108" i="1" s="1"/>
  <c r="EO1112" i="1"/>
  <c r="EP1112" i="1" s="1"/>
  <c r="EF1110" i="1"/>
  <c r="FG1111" i="1"/>
  <c r="FH1111" i="1"/>
  <c r="DJ1109" i="1"/>
  <c r="DH1108" i="1"/>
  <c r="ET1110" i="1"/>
  <c r="EU1110" i="1" s="1"/>
  <c r="EX1110" i="1" s="1"/>
  <c r="DM1110" i="1"/>
  <c r="FN1111" i="1" l="1"/>
  <c r="FI1111" i="1"/>
  <c r="FJ1110" i="1" s="1"/>
  <c r="FH1110" i="1"/>
  <c r="FG1110" i="1"/>
  <c r="DJ1108" i="1"/>
  <c r="DH1107" i="1"/>
  <c r="DM1109" i="1"/>
  <c r="ET1109" i="1"/>
  <c r="EU1109" i="1" s="1"/>
  <c r="EX1109" i="1" s="1"/>
  <c r="EF1109" i="1"/>
  <c r="EO1111" i="1"/>
  <c r="EP1111" i="1" s="1"/>
  <c r="DW1107" i="1"/>
  <c r="EB1107" i="1" s="1"/>
  <c r="FN1110" i="1" l="1"/>
  <c r="FI1110" i="1"/>
  <c r="FJ1109" i="1" s="1"/>
  <c r="EF1108" i="1"/>
  <c r="EO1110" i="1"/>
  <c r="EP1110" i="1" s="1"/>
  <c r="DM1108" i="1"/>
  <c r="ET1108" i="1"/>
  <c r="EU1108" i="1" s="1"/>
  <c r="EX1108" i="1" s="1"/>
  <c r="FG1109" i="1"/>
  <c r="FH1109" i="1"/>
  <c r="DH1106" i="1"/>
  <c r="DJ1107" i="1"/>
  <c r="DW1106" i="1"/>
  <c r="EB1106" i="1" s="1"/>
  <c r="FN1109" i="1" l="1"/>
  <c r="FI1109" i="1"/>
  <c r="FJ1108" i="1" s="1"/>
  <c r="EO1109" i="1"/>
  <c r="EP1109" i="1" s="1"/>
  <c r="ET1107" i="1"/>
  <c r="EU1107" i="1" s="1"/>
  <c r="EX1107" i="1" s="1"/>
  <c r="DM1107" i="1"/>
  <c r="FG1108" i="1"/>
  <c r="FH1108" i="1"/>
  <c r="DH1105" i="1"/>
  <c r="DJ1106" i="1"/>
  <c r="EF1107" i="1"/>
  <c r="DW1105" i="1"/>
  <c r="EB1105" i="1" s="1"/>
  <c r="FN1108" i="1" l="1"/>
  <c r="FI1108" i="1"/>
  <c r="FJ1107" i="1" s="1"/>
  <c r="EF1106" i="1"/>
  <c r="DW1104" i="1"/>
  <c r="EB1104" i="1" s="1"/>
  <c r="FG1107" i="1"/>
  <c r="FH1107" i="1"/>
  <c r="ET1106" i="1"/>
  <c r="EU1106" i="1" s="1"/>
  <c r="EX1106" i="1" s="1"/>
  <c r="DM1106" i="1"/>
  <c r="EO1108" i="1"/>
  <c r="EP1108" i="1" s="1"/>
  <c r="DJ1105" i="1"/>
  <c r="DH1104" i="1"/>
  <c r="FN1107" i="1" l="1"/>
  <c r="FI1107" i="1"/>
  <c r="FJ1106" i="1" s="1"/>
  <c r="FG1106" i="1"/>
  <c r="FH1106" i="1"/>
  <c r="EF1105" i="1"/>
  <c r="DH1103" i="1"/>
  <c r="DJ1104" i="1"/>
  <c r="DM1105" i="1"/>
  <c r="ET1105" i="1"/>
  <c r="EU1105" i="1" s="1"/>
  <c r="EX1105" i="1" s="1"/>
  <c r="DW1103" i="1"/>
  <c r="EB1103" i="1" s="1"/>
  <c r="EO1107" i="1"/>
  <c r="EP1107" i="1" s="1"/>
  <c r="FN1106" i="1" l="1"/>
  <c r="FI1106" i="1"/>
  <c r="FJ1105" i="1" s="1"/>
  <c r="EO1106" i="1"/>
  <c r="EP1106" i="1" s="1"/>
  <c r="DW1102" i="1"/>
  <c r="EB1102" i="1" s="1"/>
  <c r="EF1104" i="1"/>
  <c r="DM1104" i="1"/>
  <c r="ET1104" i="1"/>
  <c r="EU1104" i="1" s="1"/>
  <c r="EX1104" i="1" s="1"/>
  <c r="DH1102" i="1"/>
  <c r="DJ1103" i="1"/>
  <c r="FG1105" i="1"/>
  <c r="FH1105" i="1"/>
  <c r="FI1105" i="1" s="1"/>
  <c r="FJ1104" i="1" l="1"/>
  <c r="FN1104" i="1" s="1"/>
  <c r="FN1105" i="1"/>
  <c r="EF1103" i="1"/>
  <c r="DM1103" i="1"/>
  <c r="ET1103" i="1"/>
  <c r="EU1103" i="1" s="1"/>
  <c r="EX1103" i="1" s="1"/>
  <c r="DW1101" i="1"/>
  <c r="EB1101" i="1" s="1"/>
  <c r="EO1105" i="1"/>
  <c r="EP1105" i="1" s="1"/>
  <c r="DH1101" i="1"/>
  <c r="DJ1102" i="1"/>
  <c r="FH1104" i="1"/>
  <c r="FI1104" i="1" s="1"/>
  <c r="FG1104" i="1"/>
  <c r="FJ1103" i="1" l="1"/>
  <c r="FH1103" i="1"/>
  <c r="FG1103" i="1"/>
  <c r="ET1102" i="1"/>
  <c r="EU1102" i="1" s="1"/>
  <c r="EX1102" i="1" s="1"/>
  <c r="DM1102" i="1"/>
  <c r="EO1104" i="1"/>
  <c r="EP1104" i="1" s="1"/>
  <c r="DJ1101" i="1"/>
  <c r="DH1100" i="1"/>
  <c r="DW1100" i="1"/>
  <c r="EB1100" i="1" s="1"/>
  <c r="EF1102" i="1"/>
  <c r="FN1103" i="1" l="1"/>
  <c r="FI1103" i="1"/>
  <c r="FJ1102" i="1" s="1"/>
  <c r="EO1103" i="1"/>
  <c r="EP1103" i="1" s="1"/>
  <c r="FH1102" i="1"/>
  <c r="FI1102" i="1" s="1"/>
  <c r="FG1102" i="1"/>
  <c r="DW1099" i="1"/>
  <c r="EB1099" i="1" s="1"/>
  <c r="DJ1100" i="1"/>
  <c r="DH1099" i="1"/>
  <c r="EF1101" i="1"/>
  <c r="DM1101" i="1"/>
  <c r="ET1101" i="1"/>
  <c r="EU1101" i="1" s="1"/>
  <c r="EX1101" i="1" s="1"/>
  <c r="FJ1101" i="1" l="1"/>
  <c r="FN1101" i="1" s="1"/>
  <c r="FN1102" i="1"/>
  <c r="DM1100" i="1"/>
  <c r="ET1100" i="1"/>
  <c r="EU1100" i="1" s="1"/>
  <c r="EX1100" i="1" s="1"/>
  <c r="EF1100" i="1"/>
  <c r="DW1098" i="1"/>
  <c r="EB1098" i="1" s="1"/>
  <c r="EO1102" i="1"/>
  <c r="EP1102" i="1" s="1"/>
  <c r="FG1101" i="1"/>
  <c r="FH1101" i="1"/>
  <c r="DH1098" i="1"/>
  <c r="DJ1099" i="1"/>
  <c r="FI1101" i="1" l="1"/>
  <c r="FJ1100" i="1" s="1"/>
  <c r="FN1100" i="1" s="1"/>
  <c r="EF1099" i="1"/>
  <c r="ET1099" i="1"/>
  <c r="EU1099" i="1" s="1"/>
  <c r="EX1099" i="1" s="1"/>
  <c r="DM1099" i="1"/>
  <c r="FH1100" i="1"/>
  <c r="FG1100" i="1"/>
  <c r="EO1101" i="1"/>
  <c r="EP1101" i="1" s="1"/>
  <c r="DW1097" i="1"/>
  <c r="EB1097" i="1" s="1"/>
  <c r="DJ1098" i="1"/>
  <c r="DH1097" i="1"/>
  <c r="FI1100" i="1" l="1"/>
  <c r="FJ1099" i="1" s="1"/>
  <c r="EO1100" i="1"/>
  <c r="EP1100" i="1" s="1"/>
  <c r="DH1096" i="1"/>
  <c r="DJ1097" i="1"/>
  <c r="FH1099" i="1"/>
  <c r="FG1099" i="1"/>
  <c r="EF1098" i="1"/>
  <c r="DM1098" i="1"/>
  <c r="ET1098" i="1"/>
  <c r="EU1098" i="1" s="1"/>
  <c r="EX1098" i="1" s="1"/>
  <c r="DW1096" i="1"/>
  <c r="EB1096" i="1" s="1"/>
  <c r="FN1099" i="1" l="1"/>
  <c r="FI1099" i="1"/>
  <c r="FJ1098" i="1" s="1"/>
  <c r="FG1098" i="1"/>
  <c r="FH1098" i="1"/>
  <c r="FI1098" i="1" s="1"/>
  <c r="EO1099" i="1"/>
  <c r="EP1099" i="1" s="1"/>
  <c r="DH1095" i="1"/>
  <c r="DJ1096" i="1"/>
  <c r="EF1097" i="1"/>
  <c r="DW1095" i="1"/>
  <c r="EB1095" i="1" s="1"/>
  <c r="ET1097" i="1"/>
  <c r="EU1097" i="1" s="1"/>
  <c r="EX1097" i="1" s="1"/>
  <c r="DM1097" i="1"/>
  <c r="FJ1097" i="1" l="1"/>
  <c r="FN1097" i="1" s="1"/>
  <c r="FN1098" i="1"/>
  <c r="FG1097" i="1"/>
  <c r="FH1097" i="1"/>
  <c r="DH1094" i="1"/>
  <c r="DJ1095" i="1"/>
  <c r="EO1098" i="1"/>
  <c r="EP1098" i="1" s="1"/>
  <c r="DW1094" i="1"/>
  <c r="EB1094" i="1" s="1"/>
  <c r="EF1096" i="1"/>
  <c r="ET1096" i="1"/>
  <c r="EU1096" i="1" s="1"/>
  <c r="EX1096" i="1" s="1"/>
  <c r="DM1096" i="1"/>
  <c r="FI1097" i="1" l="1"/>
  <c r="FJ1096" i="1" s="1"/>
  <c r="DW1093" i="1"/>
  <c r="EB1093" i="1" s="1"/>
  <c r="ET1095" i="1"/>
  <c r="EU1095" i="1" s="1"/>
  <c r="EX1095" i="1" s="1"/>
  <c r="DM1095" i="1"/>
  <c r="FG1096" i="1"/>
  <c r="FH1096" i="1"/>
  <c r="DJ1094" i="1"/>
  <c r="DH1093" i="1"/>
  <c r="EO1097" i="1"/>
  <c r="EP1097" i="1" s="1"/>
  <c r="EF1095" i="1"/>
  <c r="FN1096" i="1" l="1"/>
  <c r="FI1096" i="1"/>
  <c r="FJ1095" i="1" s="1"/>
  <c r="EO1096" i="1"/>
  <c r="EP1096" i="1" s="1"/>
  <c r="FG1095" i="1"/>
  <c r="FH1095" i="1"/>
  <c r="FI1095" i="1" s="1"/>
  <c r="DH1092" i="1"/>
  <c r="DJ1093" i="1"/>
  <c r="EF1094" i="1"/>
  <c r="DM1094" i="1"/>
  <c r="ET1094" i="1"/>
  <c r="EU1094" i="1" s="1"/>
  <c r="EX1094" i="1" s="1"/>
  <c r="DW1092" i="1"/>
  <c r="EB1092" i="1" s="1"/>
  <c r="FJ1094" i="1" l="1"/>
  <c r="FN1094" i="1" s="1"/>
  <c r="FN1095" i="1"/>
  <c r="FG1094" i="1"/>
  <c r="FH1094" i="1"/>
  <c r="DM1093" i="1"/>
  <c r="ET1093" i="1"/>
  <c r="EU1093" i="1" s="1"/>
  <c r="EX1093" i="1" s="1"/>
  <c r="EF1093" i="1"/>
  <c r="DJ1092" i="1"/>
  <c r="DH1091" i="1"/>
  <c r="DW1091" i="1"/>
  <c r="EB1091" i="1" s="1"/>
  <c r="EO1095" i="1"/>
  <c r="EP1095" i="1" s="1"/>
  <c r="FI1094" i="1" l="1"/>
  <c r="FJ1093" i="1" s="1"/>
  <c r="EO1094" i="1"/>
  <c r="EP1094" i="1" s="1"/>
  <c r="DW1090" i="1"/>
  <c r="EB1090" i="1" s="1"/>
  <c r="DH1090" i="1"/>
  <c r="DJ1091" i="1"/>
  <c r="FG1093" i="1"/>
  <c r="FH1093" i="1"/>
  <c r="EF1092" i="1"/>
  <c r="DM1092" i="1"/>
  <c r="ET1092" i="1"/>
  <c r="EU1092" i="1" s="1"/>
  <c r="EX1092" i="1" s="1"/>
  <c r="FN1093" i="1" l="1"/>
  <c r="FI1093" i="1"/>
  <c r="FJ1092" i="1" s="1"/>
  <c r="EF1091" i="1"/>
  <c r="EO1093" i="1"/>
  <c r="EP1093" i="1" s="1"/>
  <c r="DW1089" i="1"/>
  <c r="EB1089" i="1" s="1"/>
  <c r="FH1092" i="1"/>
  <c r="FG1092" i="1"/>
  <c r="DJ1090" i="1"/>
  <c r="DH1089" i="1"/>
  <c r="ET1091" i="1"/>
  <c r="EU1091" i="1" s="1"/>
  <c r="EX1091" i="1" s="1"/>
  <c r="DM1091" i="1"/>
  <c r="FN1092" i="1" l="1"/>
  <c r="FI1092" i="1"/>
  <c r="FJ1091" i="1" s="1"/>
  <c r="DW1088" i="1"/>
  <c r="EB1088" i="1" s="1"/>
  <c r="DH1088" i="1"/>
  <c r="DJ1089" i="1"/>
  <c r="FG1091" i="1"/>
  <c r="FH1091" i="1"/>
  <c r="ET1090" i="1"/>
  <c r="EU1090" i="1" s="1"/>
  <c r="EX1090" i="1" s="1"/>
  <c r="DM1090" i="1"/>
  <c r="EF1090" i="1"/>
  <c r="EO1092" i="1"/>
  <c r="EP1092" i="1" s="1"/>
  <c r="FN1091" i="1" l="1"/>
  <c r="FI1091" i="1"/>
  <c r="FJ1090" i="1" s="1"/>
  <c r="DJ1088" i="1"/>
  <c r="DH1087" i="1"/>
  <c r="DM1089" i="1"/>
  <c r="ET1089" i="1"/>
  <c r="EU1089" i="1" s="1"/>
  <c r="EX1089" i="1" s="1"/>
  <c r="EO1091" i="1"/>
  <c r="EP1091" i="1" s="1"/>
  <c r="DW1087" i="1"/>
  <c r="EB1087" i="1" s="1"/>
  <c r="FG1090" i="1"/>
  <c r="FH1090" i="1"/>
  <c r="EF1089" i="1"/>
  <c r="FN1090" i="1" l="1"/>
  <c r="FI1090" i="1"/>
  <c r="FJ1089" i="1" s="1"/>
  <c r="DW1086" i="1"/>
  <c r="EB1086" i="1" s="1"/>
  <c r="EO1090" i="1"/>
  <c r="EP1090" i="1" s="1"/>
  <c r="DJ1087" i="1"/>
  <c r="DH1086" i="1"/>
  <c r="FH1089" i="1"/>
  <c r="FG1089" i="1"/>
  <c r="EF1088" i="1"/>
  <c r="ET1088" i="1"/>
  <c r="EU1088" i="1" s="1"/>
  <c r="EX1088" i="1" s="1"/>
  <c r="DM1088" i="1"/>
  <c r="FN1089" i="1" l="1"/>
  <c r="FI1089" i="1"/>
  <c r="FJ1088" i="1" s="1"/>
  <c r="EO1089" i="1"/>
  <c r="EP1089" i="1" s="1"/>
  <c r="DH1085" i="1"/>
  <c r="DJ1086" i="1"/>
  <c r="FG1088" i="1"/>
  <c r="FH1088" i="1"/>
  <c r="EF1087" i="1"/>
  <c r="ET1087" i="1"/>
  <c r="EU1087" i="1" s="1"/>
  <c r="EX1087" i="1" s="1"/>
  <c r="DM1087" i="1"/>
  <c r="DW1085" i="1"/>
  <c r="EB1085" i="1" s="1"/>
  <c r="FN1088" i="1" l="1"/>
  <c r="FI1088" i="1"/>
  <c r="FJ1087" i="1" s="1"/>
  <c r="EO1088" i="1"/>
  <c r="EP1088" i="1" s="1"/>
  <c r="DM1086" i="1"/>
  <c r="ET1086" i="1"/>
  <c r="EU1086" i="1" s="1"/>
  <c r="EX1086" i="1" s="1"/>
  <c r="DW1084" i="1"/>
  <c r="EB1084" i="1" s="1"/>
  <c r="DJ1085" i="1"/>
  <c r="DH1084" i="1"/>
  <c r="EF1086" i="1"/>
  <c r="FG1087" i="1"/>
  <c r="FH1087" i="1"/>
  <c r="FN1087" i="1" l="1"/>
  <c r="FI1087" i="1"/>
  <c r="FJ1086" i="1" s="1"/>
  <c r="DM1085" i="1"/>
  <c r="ET1085" i="1"/>
  <c r="EU1085" i="1" s="1"/>
  <c r="EX1085" i="1" s="1"/>
  <c r="DW1083" i="1"/>
  <c r="EB1083" i="1" s="1"/>
  <c r="EF1085" i="1"/>
  <c r="EO1087" i="1"/>
  <c r="EP1087" i="1" s="1"/>
  <c r="FG1086" i="1"/>
  <c r="FH1086" i="1"/>
  <c r="DJ1084" i="1"/>
  <c r="DH1083" i="1"/>
  <c r="FN1086" i="1" l="1"/>
  <c r="FI1086" i="1"/>
  <c r="FJ1085" i="1" s="1"/>
  <c r="DM1084" i="1"/>
  <c r="ET1084" i="1"/>
  <c r="EU1084" i="1" s="1"/>
  <c r="EX1084" i="1" s="1"/>
  <c r="DJ1083" i="1"/>
  <c r="DH1082" i="1"/>
  <c r="EF1084" i="1"/>
  <c r="FH1085" i="1"/>
  <c r="FG1085" i="1"/>
  <c r="EO1086" i="1"/>
  <c r="EP1086" i="1" s="1"/>
  <c r="DW1082" i="1"/>
  <c r="EB1082" i="1" s="1"/>
  <c r="FN1085" i="1" l="1"/>
  <c r="FI1085" i="1"/>
  <c r="FJ1084" i="1" s="1"/>
  <c r="DJ1082" i="1"/>
  <c r="DH1081" i="1"/>
  <c r="DM1083" i="1"/>
  <c r="ET1083" i="1"/>
  <c r="EU1083" i="1" s="1"/>
  <c r="EX1083" i="1" s="1"/>
  <c r="EF1083" i="1"/>
  <c r="FG1084" i="1"/>
  <c r="FH1084" i="1"/>
  <c r="FI1084" i="1" s="1"/>
  <c r="DW1081" i="1"/>
  <c r="EB1081" i="1" s="1"/>
  <c r="EO1085" i="1"/>
  <c r="EP1085" i="1" s="1"/>
  <c r="FJ1083" i="1" l="1"/>
  <c r="FN1083" i="1" s="1"/>
  <c r="FN1084" i="1"/>
  <c r="DW1080" i="1"/>
  <c r="EB1080" i="1" s="1"/>
  <c r="EO1084" i="1"/>
  <c r="EP1084" i="1" s="1"/>
  <c r="EF1082" i="1"/>
  <c r="FH1083" i="1"/>
  <c r="FG1083" i="1"/>
  <c r="DH1080" i="1"/>
  <c r="DJ1081" i="1"/>
  <c r="DM1082" i="1"/>
  <c r="ET1082" i="1"/>
  <c r="EU1082" i="1" s="1"/>
  <c r="EX1082" i="1" s="1"/>
  <c r="FI1083" i="1" l="1"/>
  <c r="FJ1082" i="1" s="1"/>
  <c r="FG1082" i="1"/>
  <c r="FH1082" i="1"/>
  <c r="DM1081" i="1"/>
  <c r="ET1081" i="1"/>
  <c r="EU1081" i="1" s="1"/>
  <c r="EX1081" i="1" s="1"/>
  <c r="DJ1080" i="1"/>
  <c r="DH1079" i="1"/>
  <c r="EF1081" i="1"/>
  <c r="EO1083" i="1"/>
  <c r="EP1083" i="1" s="1"/>
  <c r="DW1079" i="1"/>
  <c r="EB1079" i="1" s="1"/>
  <c r="FN1082" i="1" l="1"/>
  <c r="FI1082" i="1"/>
  <c r="FJ1081" i="1" s="1"/>
  <c r="DJ1079" i="1"/>
  <c r="DH1078" i="1"/>
  <c r="FG1081" i="1"/>
  <c r="FH1081" i="1"/>
  <c r="EO1082" i="1"/>
  <c r="EP1082" i="1" s="1"/>
  <c r="EF1080" i="1"/>
  <c r="DM1080" i="1"/>
  <c r="ET1080" i="1"/>
  <c r="EU1080" i="1" s="1"/>
  <c r="EX1080" i="1" s="1"/>
  <c r="DW1078" i="1"/>
  <c r="EB1078" i="1" s="1"/>
  <c r="FN1081" i="1" l="1"/>
  <c r="FI1081" i="1"/>
  <c r="FJ1080" i="1" s="1"/>
  <c r="EF1079" i="1"/>
  <c r="FG1080" i="1"/>
  <c r="FH1080" i="1"/>
  <c r="DJ1078" i="1"/>
  <c r="DH1077" i="1"/>
  <c r="DW1077" i="1"/>
  <c r="EB1077" i="1" s="1"/>
  <c r="EO1081" i="1"/>
  <c r="EP1081" i="1" s="1"/>
  <c r="ET1079" i="1"/>
  <c r="EU1079" i="1" s="1"/>
  <c r="EX1079" i="1" s="1"/>
  <c r="DM1079" i="1"/>
  <c r="FN1080" i="1" l="1"/>
  <c r="FI1080" i="1"/>
  <c r="FJ1079" i="1" s="1"/>
  <c r="DW1076" i="1"/>
  <c r="EB1076" i="1" s="1"/>
  <c r="DH1076" i="1"/>
  <c r="DJ1077" i="1"/>
  <c r="FG1079" i="1"/>
  <c r="FH1079" i="1"/>
  <c r="ET1078" i="1"/>
  <c r="EU1078" i="1" s="1"/>
  <c r="EX1078" i="1" s="1"/>
  <c r="DM1078" i="1"/>
  <c r="EO1080" i="1"/>
  <c r="EP1080" i="1" s="1"/>
  <c r="EF1078" i="1"/>
  <c r="FN1079" i="1" l="1"/>
  <c r="FI1079" i="1"/>
  <c r="FJ1078" i="1" s="1"/>
  <c r="DH1075" i="1"/>
  <c r="DJ1076" i="1"/>
  <c r="DW1075" i="1"/>
  <c r="EB1075" i="1" s="1"/>
  <c r="FH1078" i="1"/>
  <c r="FG1078" i="1"/>
  <c r="ET1077" i="1"/>
  <c r="EU1077" i="1" s="1"/>
  <c r="EX1077" i="1" s="1"/>
  <c r="DM1077" i="1"/>
  <c r="EO1079" i="1"/>
  <c r="EP1079" i="1" s="1"/>
  <c r="EF1077" i="1"/>
  <c r="FN1078" i="1" l="1"/>
  <c r="FI1078" i="1"/>
  <c r="FJ1077" i="1" s="1"/>
  <c r="FH1077" i="1"/>
  <c r="FI1077" i="1" s="1"/>
  <c r="FG1077" i="1"/>
  <c r="DW1074" i="1"/>
  <c r="EB1074" i="1" s="1"/>
  <c r="ET1076" i="1"/>
  <c r="EU1076" i="1" s="1"/>
  <c r="EX1076" i="1" s="1"/>
  <c r="DM1076" i="1"/>
  <c r="EF1076" i="1"/>
  <c r="EO1078" i="1"/>
  <c r="EP1078" i="1" s="1"/>
  <c r="DJ1075" i="1"/>
  <c r="DH1074" i="1"/>
  <c r="FJ1076" i="1" l="1"/>
  <c r="FN1076" i="1" s="1"/>
  <c r="FN1077" i="1"/>
  <c r="EO1077" i="1"/>
  <c r="EP1077" i="1" s="1"/>
  <c r="EF1075" i="1"/>
  <c r="DW1073" i="1"/>
  <c r="EB1073" i="1" s="1"/>
  <c r="DH1073" i="1"/>
  <c r="DJ1074" i="1"/>
  <c r="FH1076" i="1"/>
  <c r="FG1076" i="1"/>
  <c r="DM1075" i="1"/>
  <c r="ET1075" i="1"/>
  <c r="EU1075" i="1" s="1"/>
  <c r="EX1075" i="1" s="1"/>
  <c r="FI1076" i="1" l="1"/>
  <c r="FJ1075" i="1" s="1"/>
  <c r="ET1074" i="1"/>
  <c r="EU1074" i="1" s="1"/>
  <c r="EX1074" i="1" s="1"/>
  <c r="DM1074" i="1"/>
  <c r="EO1076" i="1"/>
  <c r="EP1076" i="1" s="1"/>
  <c r="FG1075" i="1"/>
  <c r="FH1075" i="1"/>
  <c r="DH1072" i="1"/>
  <c r="DJ1073" i="1"/>
  <c r="EF1074" i="1"/>
  <c r="DW1072" i="1"/>
  <c r="EB1072" i="1" s="1"/>
  <c r="FI1075" i="1" l="1"/>
  <c r="FJ1074" i="1" s="1"/>
  <c r="FN1075" i="1"/>
  <c r="EF1073" i="1"/>
  <c r="DM1073" i="1"/>
  <c r="ET1073" i="1"/>
  <c r="EU1073" i="1" s="1"/>
  <c r="EX1073" i="1" s="1"/>
  <c r="DH1071" i="1"/>
  <c r="DJ1072" i="1"/>
  <c r="EO1075" i="1"/>
  <c r="EP1075" i="1" s="1"/>
  <c r="DW1071" i="1"/>
  <c r="EB1071" i="1" s="1"/>
  <c r="FH1074" i="1"/>
  <c r="FG1074" i="1"/>
  <c r="FN1074" i="1" l="1"/>
  <c r="FI1074" i="1"/>
  <c r="FJ1073" i="1" s="1"/>
  <c r="FG1073" i="1"/>
  <c r="FH1073" i="1"/>
  <c r="EF1072" i="1"/>
  <c r="EO1074" i="1"/>
  <c r="EP1074" i="1" s="1"/>
  <c r="DM1072" i="1"/>
  <c r="ET1072" i="1"/>
  <c r="EU1072" i="1" s="1"/>
  <c r="EX1072" i="1" s="1"/>
  <c r="DH1070" i="1"/>
  <c r="DJ1071" i="1"/>
  <c r="DW1070" i="1"/>
  <c r="EB1070" i="1" s="1"/>
  <c r="FN1073" i="1" l="1"/>
  <c r="FI1073" i="1"/>
  <c r="FJ1072" i="1" s="1"/>
  <c r="EF1071" i="1"/>
  <c r="FG1072" i="1"/>
  <c r="FH1072" i="1"/>
  <c r="FI1072" i="1" s="1"/>
  <c r="DW1069" i="1"/>
  <c r="EB1069" i="1" s="1"/>
  <c r="DM1071" i="1"/>
  <c r="ET1071" i="1"/>
  <c r="EU1071" i="1" s="1"/>
  <c r="EX1071" i="1" s="1"/>
  <c r="DH1069" i="1"/>
  <c r="DJ1070" i="1"/>
  <c r="EO1073" i="1"/>
  <c r="EP1073" i="1" s="1"/>
  <c r="FJ1071" i="1" l="1"/>
  <c r="FN1071" i="1" s="1"/>
  <c r="FN1072" i="1"/>
  <c r="DW1068" i="1"/>
  <c r="EB1068" i="1" s="1"/>
  <c r="EF1070" i="1"/>
  <c r="FH1071" i="1"/>
  <c r="FI1071" i="1" s="1"/>
  <c r="FG1071" i="1"/>
  <c r="ET1070" i="1"/>
  <c r="EU1070" i="1" s="1"/>
  <c r="EX1070" i="1" s="1"/>
  <c r="DM1070" i="1"/>
  <c r="DJ1069" i="1"/>
  <c r="DH1068" i="1"/>
  <c r="EO1072" i="1"/>
  <c r="EP1072" i="1" s="1"/>
  <c r="FJ1070" i="1" l="1"/>
  <c r="FN1070" i="1" s="1"/>
  <c r="FG1070" i="1"/>
  <c r="FH1070" i="1"/>
  <c r="FI1070" i="1" s="1"/>
  <c r="DJ1068" i="1"/>
  <c r="DH1067" i="1"/>
  <c r="DW1067" i="1"/>
  <c r="EB1067" i="1" s="1"/>
  <c r="DM1069" i="1"/>
  <c r="ET1069" i="1"/>
  <c r="EU1069" i="1" s="1"/>
  <c r="EX1069" i="1" s="1"/>
  <c r="EO1071" i="1"/>
  <c r="EP1071" i="1" s="1"/>
  <c r="EF1069" i="1"/>
  <c r="FJ1069" i="1" l="1"/>
  <c r="DJ1067" i="1"/>
  <c r="DH1066" i="1"/>
  <c r="DW1066" i="1"/>
  <c r="EB1066" i="1" s="1"/>
  <c r="ET1068" i="1"/>
  <c r="EU1068" i="1" s="1"/>
  <c r="EX1068" i="1" s="1"/>
  <c r="DM1068" i="1"/>
  <c r="FH1069" i="1"/>
  <c r="FG1069" i="1"/>
  <c r="EF1068" i="1"/>
  <c r="EO1070" i="1"/>
  <c r="EP1070" i="1" s="1"/>
  <c r="FN1069" i="1" l="1"/>
  <c r="FI1069" i="1"/>
  <c r="FJ1068" i="1" s="1"/>
  <c r="EO1069" i="1"/>
  <c r="EP1069" i="1" s="1"/>
  <c r="EF1067" i="1"/>
  <c r="DW1065" i="1"/>
  <c r="EB1065" i="1" s="1"/>
  <c r="FH1068" i="1"/>
  <c r="FI1068" i="1" s="1"/>
  <c r="FG1068" i="1"/>
  <c r="DJ1066" i="1"/>
  <c r="DH1065" i="1"/>
  <c r="ET1067" i="1"/>
  <c r="EU1067" i="1" s="1"/>
  <c r="EX1067" i="1" s="1"/>
  <c r="DM1067" i="1"/>
  <c r="FJ1067" i="1" l="1"/>
  <c r="FN1067" i="1" s="1"/>
  <c r="FN1068" i="1"/>
  <c r="EF1066" i="1"/>
  <c r="DW1064" i="1"/>
  <c r="EB1064" i="1" s="1"/>
  <c r="EO1068" i="1"/>
  <c r="EP1068" i="1" s="1"/>
  <c r="DJ1065" i="1"/>
  <c r="DH1064" i="1"/>
  <c r="ET1066" i="1"/>
  <c r="EU1066" i="1" s="1"/>
  <c r="EX1066" i="1" s="1"/>
  <c r="DM1066" i="1"/>
  <c r="FG1067" i="1"/>
  <c r="FH1067" i="1"/>
  <c r="FI1067" i="1" l="1"/>
  <c r="FJ1066" i="1" s="1"/>
  <c r="DH1063" i="1"/>
  <c r="DJ1064" i="1"/>
  <c r="DM1065" i="1"/>
  <c r="ET1065" i="1"/>
  <c r="EU1065" i="1" s="1"/>
  <c r="EX1065" i="1" s="1"/>
  <c r="DW1063" i="1"/>
  <c r="EB1063" i="1" s="1"/>
  <c r="EO1067" i="1"/>
  <c r="EP1067" i="1" s="1"/>
  <c r="EF1065" i="1"/>
  <c r="FH1066" i="1"/>
  <c r="FI1066" i="1" s="1"/>
  <c r="FG1066" i="1"/>
  <c r="FJ1065" i="1" l="1"/>
  <c r="FN1065" i="1" s="1"/>
  <c r="FN1066" i="1"/>
  <c r="EF1064" i="1"/>
  <c r="FG1065" i="1"/>
  <c r="FH1065" i="1"/>
  <c r="FI1065" i="1" s="1"/>
  <c r="EO1066" i="1"/>
  <c r="EP1066" i="1" s="1"/>
  <c r="DW1062" i="1"/>
  <c r="EB1062" i="1" s="1"/>
  <c r="DM1064" i="1"/>
  <c r="ET1064" i="1"/>
  <c r="EU1064" i="1" s="1"/>
  <c r="EX1064" i="1" s="1"/>
  <c r="DJ1063" i="1"/>
  <c r="DH1062" i="1"/>
  <c r="FJ1064" i="1" l="1"/>
  <c r="FN1064" i="1" s="1"/>
  <c r="EF1063" i="1"/>
  <c r="DH1061" i="1"/>
  <c r="DJ1062" i="1"/>
  <c r="EO1065" i="1"/>
  <c r="EP1065" i="1" s="1"/>
  <c r="FH1064" i="1"/>
  <c r="FG1064" i="1"/>
  <c r="ET1063" i="1"/>
  <c r="EU1063" i="1" s="1"/>
  <c r="EX1063" i="1" s="1"/>
  <c r="DM1063" i="1"/>
  <c r="DW1061" i="1"/>
  <c r="EB1061" i="1" s="1"/>
  <c r="FI1064" i="1" l="1"/>
  <c r="FJ1063" i="1" s="1"/>
  <c r="DM1062" i="1"/>
  <c r="ET1062" i="1"/>
  <c r="EU1062" i="1" s="1"/>
  <c r="EX1062" i="1" s="1"/>
  <c r="EO1064" i="1"/>
  <c r="EP1064" i="1" s="1"/>
  <c r="DJ1061" i="1"/>
  <c r="DH1060" i="1"/>
  <c r="FH1063" i="1"/>
  <c r="FI1063" i="1" s="1"/>
  <c r="FG1063" i="1"/>
  <c r="DW1060" i="1"/>
  <c r="EB1060" i="1" s="1"/>
  <c r="EF1062" i="1"/>
  <c r="FJ1062" i="1" l="1"/>
  <c r="FN1062" i="1" s="1"/>
  <c r="FN1063" i="1"/>
  <c r="DJ1060" i="1"/>
  <c r="DH1059" i="1"/>
  <c r="DM1061" i="1"/>
  <c r="ET1061" i="1"/>
  <c r="EU1061" i="1" s="1"/>
  <c r="EX1061" i="1" s="1"/>
  <c r="FH1062" i="1"/>
  <c r="FI1062" i="1" s="1"/>
  <c r="FG1062" i="1"/>
  <c r="DW1059" i="1"/>
  <c r="EB1059" i="1" s="1"/>
  <c r="EF1061" i="1"/>
  <c r="EO1063" i="1"/>
  <c r="EP1063" i="1" s="1"/>
  <c r="FJ1061" i="1" l="1"/>
  <c r="FG1061" i="1"/>
  <c r="FH1061" i="1"/>
  <c r="EO1062" i="1"/>
  <c r="EP1062" i="1" s="1"/>
  <c r="DW1058" i="1"/>
  <c r="EB1058" i="1" s="1"/>
  <c r="DH1058" i="1"/>
  <c r="DJ1059" i="1"/>
  <c r="EF1060" i="1"/>
  <c r="DM1060" i="1"/>
  <c r="ET1060" i="1"/>
  <c r="EU1060" i="1" s="1"/>
  <c r="EX1060" i="1" s="1"/>
  <c r="FN1061" i="1" l="1"/>
  <c r="FI1061" i="1"/>
  <c r="FJ1060" i="1" s="1"/>
  <c r="DJ1058" i="1"/>
  <c r="DH1057" i="1"/>
  <c r="EF1059" i="1"/>
  <c r="DW1057" i="1"/>
  <c r="EB1057" i="1" s="1"/>
  <c r="EO1061" i="1"/>
  <c r="EP1061" i="1" s="1"/>
  <c r="FH1060" i="1"/>
  <c r="FG1060" i="1"/>
  <c r="DM1059" i="1"/>
  <c r="ET1059" i="1"/>
  <c r="EU1059" i="1" s="1"/>
  <c r="EX1059" i="1" s="1"/>
  <c r="FN1060" i="1" l="1"/>
  <c r="FI1060" i="1"/>
  <c r="FJ1059" i="1" s="1"/>
  <c r="DW1056" i="1"/>
  <c r="EB1056" i="1" s="1"/>
  <c r="EF1058" i="1"/>
  <c r="EO1060" i="1"/>
  <c r="EP1060" i="1" s="1"/>
  <c r="DJ1057" i="1"/>
  <c r="DH1056" i="1"/>
  <c r="FH1059" i="1"/>
  <c r="FG1059" i="1"/>
  <c r="DM1058" i="1"/>
  <c r="ET1058" i="1"/>
  <c r="EU1058" i="1" s="1"/>
  <c r="EX1058" i="1" s="1"/>
  <c r="FN1059" i="1" l="1"/>
  <c r="FI1059" i="1"/>
  <c r="FJ1058" i="1" s="1"/>
  <c r="DH1055" i="1"/>
  <c r="DJ1056" i="1"/>
  <c r="DM1057" i="1"/>
  <c r="ET1057" i="1"/>
  <c r="EU1057" i="1" s="1"/>
  <c r="EX1057" i="1" s="1"/>
  <c r="FH1058" i="1"/>
  <c r="FG1058" i="1"/>
  <c r="DW1055" i="1"/>
  <c r="EB1055" i="1" s="1"/>
  <c r="EO1059" i="1"/>
  <c r="EP1059" i="1" s="1"/>
  <c r="EF1057" i="1"/>
  <c r="FN1058" i="1" l="1"/>
  <c r="FI1058" i="1"/>
  <c r="FJ1057" i="1" s="1"/>
  <c r="EO1058" i="1"/>
  <c r="EP1058" i="1" s="1"/>
  <c r="FG1057" i="1"/>
  <c r="FH1057" i="1"/>
  <c r="DW1054" i="1"/>
  <c r="EB1054" i="1" s="1"/>
  <c r="ET1056" i="1"/>
  <c r="EU1056" i="1" s="1"/>
  <c r="EX1056" i="1" s="1"/>
  <c r="DM1056" i="1"/>
  <c r="EF1056" i="1"/>
  <c r="DH1054" i="1"/>
  <c r="DJ1055" i="1"/>
  <c r="FN1057" i="1" l="1"/>
  <c r="FI1057" i="1"/>
  <c r="FJ1056" i="1" s="1"/>
  <c r="FH1056" i="1"/>
  <c r="FG1056" i="1"/>
  <c r="EF1055" i="1"/>
  <c r="DW1053" i="1"/>
  <c r="EB1053" i="1" s="1"/>
  <c r="ET1055" i="1"/>
  <c r="EU1055" i="1" s="1"/>
  <c r="EX1055" i="1" s="1"/>
  <c r="DM1055" i="1"/>
  <c r="DH1053" i="1"/>
  <c r="DJ1054" i="1"/>
  <c r="EO1057" i="1"/>
  <c r="EP1057" i="1" s="1"/>
  <c r="FN1056" i="1" l="1"/>
  <c r="FI1056" i="1"/>
  <c r="FJ1055" i="1" s="1"/>
  <c r="DW1052" i="1"/>
  <c r="EB1052" i="1" s="1"/>
  <c r="DH1052" i="1"/>
  <c r="DJ1053" i="1"/>
  <c r="EF1054" i="1"/>
  <c r="ET1054" i="1"/>
  <c r="EU1054" i="1" s="1"/>
  <c r="EX1054" i="1" s="1"/>
  <c r="DM1054" i="1"/>
  <c r="EO1056" i="1"/>
  <c r="EP1056" i="1" s="1"/>
  <c r="FG1055" i="1"/>
  <c r="FH1055" i="1"/>
  <c r="FI1055" i="1" s="1"/>
  <c r="FJ1054" i="1" l="1"/>
  <c r="FN1054" i="1" s="1"/>
  <c r="FN1055" i="1"/>
  <c r="EO1055" i="1"/>
  <c r="EP1055" i="1" s="1"/>
  <c r="FH1054" i="1"/>
  <c r="FG1054" i="1"/>
  <c r="ET1053" i="1"/>
  <c r="EU1053" i="1" s="1"/>
  <c r="EX1053" i="1" s="1"/>
  <c r="DM1053" i="1"/>
  <c r="DJ1052" i="1"/>
  <c r="DH1051" i="1"/>
  <c r="DW1051" i="1"/>
  <c r="EB1051" i="1" s="1"/>
  <c r="EF1053" i="1"/>
  <c r="FI1054" i="1" l="1"/>
  <c r="FJ1053" i="1" s="1"/>
  <c r="FN1053" i="1" s="1"/>
  <c r="EO1054" i="1"/>
  <c r="EP1054" i="1" s="1"/>
  <c r="FG1053" i="1"/>
  <c r="FH1053" i="1"/>
  <c r="EF1052" i="1"/>
  <c r="DW1050" i="1"/>
  <c r="EB1050" i="1" s="1"/>
  <c r="DH1050" i="1"/>
  <c r="DJ1051" i="1"/>
  <c r="DM1052" i="1"/>
  <c r="ET1052" i="1"/>
  <c r="EU1052" i="1" s="1"/>
  <c r="EX1052" i="1" s="1"/>
  <c r="FI1053" i="1" l="1"/>
  <c r="FJ1052" i="1" s="1"/>
  <c r="DW1049" i="1"/>
  <c r="EB1049" i="1" s="1"/>
  <c r="FH1052" i="1"/>
  <c r="FG1052" i="1"/>
  <c r="EO1053" i="1"/>
  <c r="EP1053" i="1" s="1"/>
  <c r="DH1049" i="1"/>
  <c r="DJ1050" i="1"/>
  <c r="DM1051" i="1"/>
  <c r="ET1051" i="1"/>
  <c r="EU1051" i="1" s="1"/>
  <c r="EX1051" i="1" s="1"/>
  <c r="EF1051" i="1"/>
  <c r="FN1052" i="1" l="1"/>
  <c r="FI1052" i="1"/>
  <c r="FJ1051" i="1" s="1"/>
  <c r="DH1048" i="1"/>
  <c r="DJ1049" i="1"/>
  <c r="FH1051" i="1"/>
  <c r="FI1051" i="1" s="1"/>
  <c r="FG1051" i="1"/>
  <c r="DW1048" i="1"/>
  <c r="EB1048" i="1" s="1"/>
  <c r="EO1052" i="1"/>
  <c r="EP1052" i="1" s="1"/>
  <c r="ET1050" i="1"/>
  <c r="EU1050" i="1" s="1"/>
  <c r="EX1050" i="1" s="1"/>
  <c r="DM1050" i="1"/>
  <c r="EF1050" i="1"/>
  <c r="FJ1050" i="1" l="1"/>
  <c r="FN1050" i="1" s="1"/>
  <c r="FN1051" i="1"/>
  <c r="EF1049" i="1"/>
  <c r="EO1051" i="1"/>
  <c r="EP1051" i="1" s="1"/>
  <c r="DM1049" i="1"/>
  <c r="ET1049" i="1"/>
  <c r="EU1049" i="1" s="1"/>
  <c r="EX1049" i="1" s="1"/>
  <c r="DW1047" i="1"/>
  <c r="EB1047" i="1" s="1"/>
  <c r="FH1050" i="1"/>
  <c r="FG1050" i="1"/>
  <c r="DJ1048" i="1"/>
  <c r="DH1047" i="1"/>
  <c r="FI1050" i="1" l="1"/>
  <c r="FJ1049" i="1" s="1"/>
  <c r="FN1049" i="1" s="1"/>
  <c r="DW1046" i="1"/>
  <c r="EB1046" i="1" s="1"/>
  <c r="DH1046" i="1"/>
  <c r="DJ1047" i="1"/>
  <c r="FH1049" i="1"/>
  <c r="FG1049" i="1"/>
  <c r="DM1048" i="1"/>
  <c r="ET1048" i="1"/>
  <c r="EU1048" i="1" s="1"/>
  <c r="EX1048" i="1" s="1"/>
  <c r="EO1050" i="1"/>
  <c r="EP1050" i="1" s="1"/>
  <c r="EF1048" i="1"/>
  <c r="FI1049" i="1" l="1"/>
  <c r="FJ1048" i="1" s="1"/>
  <c r="EO1049" i="1"/>
  <c r="EP1049" i="1" s="1"/>
  <c r="ET1047" i="1"/>
  <c r="EU1047" i="1" s="1"/>
  <c r="EX1047" i="1" s="1"/>
  <c r="DM1047" i="1"/>
  <c r="DJ1046" i="1"/>
  <c r="DH1045" i="1"/>
  <c r="FH1048" i="1"/>
  <c r="FG1048" i="1"/>
  <c r="DW1045" i="1"/>
  <c r="EB1045" i="1" s="1"/>
  <c r="EF1047" i="1"/>
  <c r="FN1048" i="1" l="1"/>
  <c r="FI1048" i="1"/>
  <c r="FJ1047" i="1" s="1"/>
  <c r="DJ1045" i="1"/>
  <c r="DH1044" i="1"/>
  <c r="EO1048" i="1"/>
  <c r="EP1048" i="1" s="1"/>
  <c r="ET1046" i="1"/>
  <c r="EU1046" i="1" s="1"/>
  <c r="EX1046" i="1" s="1"/>
  <c r="DM1046" i="1"/>
  <c r="FG1047" i="1"/>
  <c r="FH1047" i="1"/>
  <c r="EF1046" i="1"/>
  <c r="DW1044" i="1"/>
  <c r="EB1044" i="1" s="1"/>
  <c r="FN1047" i="1" l="1"/>
  <c r="FI1047" i="1"/>
  <c r="FJ1046" i="1" s="1"/>
  <c r="FG1046" i="1"/>
  <c r="FH1046" i="1"/>
  <c r="EO1047" i="1"/>
  <c r="EP1047" i="1" s="1"/>
  <c r="DW1043" i="1"/>
  <c r="EB1043" i="1" s="1"/>
  <c r="DJ1044" i="1"/>
  <c r="DH1043" i="1"/>
  <c r="EF1045" i="1"/>
  <c r="DM1045" i="1"/>
  <c r="ET1045" i="1"/>
  <c r="EU1045" i="1" s="1"/>
  <c r="EX1045" i="1" s="1"/>
  <c r="FN1046" i="1" l="1"/>
  <c r="FI1046" i="1"/>
  <c r="FJ1045" i="1" s="1"/>
  <c r="DM1044" i="1"/>
  <c r="ET1044" i="1"/>
  <c r="EU1044" i="1" s="1"/>
  <c r="EX1044" i="1" s="1"/>
  <c r="FG1045" i="1"/>
  <c r="FH1045" i="1"/>
  <c r="DW1042" i="1"/>
  <c r="EB1042" i="1" s="1"/>
  <c r="EF1044" i="1"/>
  <c r="EO1046" i="1"/>
  <c r="EP1046" i="1" s="1"/>
  <c r="DJ1043" i="1"/>
  <c r="DH1042" i="1"/>
  <c r="FN1045" i="1" l="1"/>
  <c r="FI1045" i="1"/>
  <c r="FJ1044" i="1" s="1"/>
  <c r="EF1043" i="1"/>
  <c r="DW1041" i="1"/>
  <c r="EB1041" i="1" s="1"/>
  <c r="ET1043" i="1"/>
  <c r="EU1043" i="1" s="1"/>
  <c r="EX1043" i="1" s="1"/>
  <c r="DM1043" i="1"/>
  <c r="FG1044" i="1"/>
  <c r="FH1044" i="1"/>
  <c r="DJ1042" i="1"/>
  <c r="DH1041" i="1"/>
  <c r="EO1045" i="1"/>
  <c r="EP1045" i="1" s="1"/>
  <c r="FN1044" i="1" l="1"/>
  <c r="FI1044" i="1"/>
  <c r="FJ1043" i="1" s="1"/>
  <c r="EO1044" i="1"/>
  <c r="EP1044" i="1" s="1"/>
  <c r="EF1042" i="1"/>
  <c r="ET1042" i="1"/>
  <c r="EU1042" i="1" s="1"/>
  <c r="EX1042" i="1" s="1"/>
  <c r="DM1042" i="1"/>
  <c r="DW1040" i="1"/>
  <c r="EB1040" i="1" s="1"/>
  <c r="FH1043" i="1"/>
  <c r="FG1043" i="1"/>
  <c r="DH1040" i="1"/>
  <c r="DJ1041" i="1"/>
  <c r="FN1043" i="1" l="1"/>
  <c r="FI1043" i="1"/>
  <c r="FJ1042" i="1" s="1"/>
  <c r="EF1041" i="1"/>
  <c r="DJ1040" i="1"/>
  <c r="DH1039" i="1"/>
  <c r="EO1043" i="1"/>
  <c r="EP1043" i="1" s="1"/>
  <c r="FG1042" i="1"/>
  <c r="FH1042" i="1"/>
  <c r="FI1042" i="1" s="1"/>
  <c r="ET1041" i="1"/>
  <c r="EU1041" i="1" s="1"/>
  <c r="EX1041" i="1" s="1"/>
  <c r="DM1041" i="1"/>
  <c r="DW1039" i="1"/>
  <c r="EB1039" i="1" s="1"/>
  <c r="FJ1041" i="1" l="1"/>
  <c r="FN1041" i="1" s="1"/>
  <c r="FN1042" i="1"/>
  <c r="EO1042" i="1"/>
  <c r="EP1042" i="1" s="1"/>
  <c r="DJ1039" i="1"/>
  <c r="DH1038" i="1"/>
  <c r="FH1041" i="1"/>
  <c r="FG1041" i="1"/>
  <c r="DM1040" i="1"/>
  <c r="ET1040" i="1"/>
  <c r="EU1040" i="1" s="1"/>
  <c r="EX1040" i="1" s="1"/>
  <c r="DW1038" i="1"/>
  <c r="EB1038" i="1" s="1"/>
  <c r="EF1040" i="1"/>
  <c r="FI1041" i="1" l="1"/>
  <c r="FJ1040" i="1" s="1"/>
  <c r="EO1041" i="1"/>
  <c r="EP1041" i="1" s="1"/>
  <c r="DW1037" i="1"/>
  <c r="EB1037" i="1" s="1"/>
  <c r="DJ1038" i="1"/>
  <c r="DH1037" i="1"/>
  <c r="EF1039" i="1"/>
  <c r="ET1039" i="1"/>
  <c r="EU1039" i="1" s="1"/>
  <c r="EX1039" i="1" s="1"/>
  <c r="DM1039" i="1"/>
  <c r="FG1040" i="1"/>
  <c r="FH1040" i="1"/>
  <c r="FN1040" i="1" l="1"/>
  <c r="FI1040" i="1"/>
  <c r="FJ1039" i="1" s="1"/>
  <c r="EF1038" i="1"/>
  <c r="ET1038" i="1"/>
  <c r="EU1038" i="1" s="1"/>
  <c r="EX1038" i="1" s="1"/>
  <c r="DM1038" i="1"/>
  <c r="DW1036" i="1"/>
  <c r="EB1036" i="1" s="1"/>
  <c r="EO1040" i="1"/>
  <c r="EP1040" i="1" s="1"/>
  <c r="DJ1037" i="1"/>
  <c r="DH1036" i="1"/>
  <c r="FG1039" i="1"/>
  <c r="FH1039" i="1"/>
  <c r="FN1039" i="1" l="1"/>
  <c r="FI1039" i="1"/>
  <c r="FJ1038" i="1" s="1"/>
  <c r="EO1039" i="1"/>
  <c r="EP1039" i="1" s="1"/>
  <c r="FH1038" i="1"/>
  <c r="FG1038" i="1"/>
  <c r="ET1037" i="1"/>
  <c r="EU1037" i="1" s="1"/>
  <c r="EX1037" i="1" s="1"/>
  <c r="DM1037" i="1"/>
  <c r="DW1035" i="1"/>
  <c r="EB1035" i="1" s="1"/>
  <c r="EF1037" i="1"/>
  <c r="DJ1036" i="1"/>
  <c r="DH1035" i="1"/>
  <c r="FN1038" i="1" l="1"/>
  <c r="FI1038" i="1"/>
  <c r="FJ1037" i="1" s="1"/>
  <c r="ET1036" i="1"/>
  <c r="EU1036" i="1" s="1"/>
  <c r="EX1036" i="1" s="1"/>
  <c r="DM1036" i="1"/>
  <c r="EO1038" i="1"/>
  <c r="EP1038" i="1" s="1"/>
  <c r="FH1037" i="1"/>
  <c r="FI1037" i="1" s="1"/>
  <c r="FG1037" i="1"/>
  <c r="EF1036" i="1"/>
  <c r="DJ1035" i="1"/>
  <c r="DH1034" i="1"/>
  <c r="DW1034" i="1"/>
  <c r="EB1034" i="1" s="1"/>
  <c r="FJ1036" i="1" l="1"/>
  <c r="FN1036" i="1" s="1"/>
  <c r="FN1037" i="1"/>
  <c r="DW1033" i="1"/>
  <c r="EB1033" i="1" s="1"/>
  <c r="ET1035" i="1"/>
  <c r="EU1035" i="1" s="1"/>
  <c r="EX1035" i="1" s="1"/>
  <c r="DM1035" i="1"/>
  <c r="EO1037" i="1"/>
  <c r="EP1037" i="1" s="1"/>
  <c r="DJ1034" i="1"/>
  <c r="DH1033" i="1"/>
  <c r="EF1035" i="1"/>
  <c r="FH1036" i="1"/>
  <c r="FI1036" i="1" s="1"/>
  <c r="FG1036" i="1"/>
  <c r="FJ1035" i="1" l="1"/>
  <c r="FN1035" i="1" s="1"/>
  <c r="DM1034" i="1"/>
  <c r="ET1034" i="1"/>
  <c r="EU1034" i="1" s="1"/>
  <c r="EX1034" i="1" s="1"/>
  <c r="EO1036" i="1"/>
  <c r="EP1036" i="1" s="1"/>
  <c r="FG1035" i="1"/>
  <c r="FH1035" i="1"/>
  <c r="EF1034" i="1"/>
  <c r="DJ1033" i="1"/>
  <c r="DH1032" i="1"/>
  <c r="DW1032" i="1"/>
  <c r="EB1032" i="1" s="1"/>
  <c r="FI1035" i="1" l="1"/>
  <c r="FJ1034" i="1" s="1"/>
  <c r="DW1031" i="1"/>
  <c r="EB1031" i="1" s="1"/>
  <c r="EF1033" i="1"/>
  <c r="DJ1032" i="1"/>
  <c r="DH1031" i="1"/>
  <c r="FG1034" i="1"/>
  <c r="FH1034" i="1"/>
  <c r="ET1033" i="1"/>
  <c r="EU1033" i="1" s="1"/>
  <c r="EX1033" i="1" s="1"/>
  <c r="DM1033" i="1"/>
  <c r="EO1035" i="1"/>
  <c r="EP1035" i="1" s="1"/>
  <c r="FN1034" i="1" l="1"/>
  <c r="FI1034" i="1"/>
  <c r="FJ1033" i="1" s="1"/>
  <c r="ET1032" i="1"/>
  <c r="EU1032" i="1" s="1"/>
  <c r="EX1032" i="1" s="1"/>
  <c r="DM1032" i="1"/>
  <c r="DJ1031" i="1"/>
  <c r="DH1030" i="1"/>
  <c r="EO1034" i="1"/>
  <c r="EP1034" i="1" s="1"/>
  <c r="FG1033" i="1"/>
  <c r="FH1033" i="1"/>
  <c r="DW1030" i="1"/>
  <c r="EB1030" i="1" s="1"/>
  <c r="EF1032" i="1"/>
  <c r="FN1033" i="1" l="1"/>
  <c r="FI1033" i="1"/>
  <c r="FJ1032" i="1" s="1"/>
  <c r="DH1029" i="1"/>
  <c r="DJ1030" i="1"/>
  <c r="EF1031" i="1"/>
  <c r="DM1031" i="1"/>
  <c r="ET1031" i="1"/>
  <c r="EU1031" i="1" s="1"/>
  <c r="EX1031" i="1" s="1"/>
  <c r="DW1029" i="1"/>
  <c r="EB1029" i="1" s="1"/>
  <c r="EO1033" i="1"/>
  <c r="EP1033" i="1" s="1"/>
  <c r="FH1032" i="1"/>
  <c r="FI1032" i="1" s="1"/>
  <c r="FG1032" i="1"/>
  <c r="FJ1031" i="1" l="1"/>
  <c r="FN1031" i="1" s="1"/>
  <c r="FN1032" i="1"/>
  <c r="DW1028" i="1"/>
  <c r="EB1028" i="1" s="1"/>
  <c r="FH1031" i="1"/>
  <c r="FI1031" i="1" s="1"/>
  <c r="FG1031" i="1"/>
  <c r="EO1032" i="1"/>
  <c r="EP1032" i="1" s="1"/>
  <c r="DM1030" i="1"/>
  <c r="ET1030" i="1"/>
  <c r="EU1030" i="1" s="1"/>
  <c r="EX1030" i="1" s="1"/>
  <c r="EF1030" i="1"/>
  <c r="DH1028" i="1"/>
  <c r="DJ1029" i="1"/>
  <c r="FJ1030" i="1" l="1"/>
  <c r="EO1031" i="1"/>
  <c r="EP1031" i="1" s="1"/>
  <c r="DM1029" i="1"/>
  <c r="ET1029" i="1"/>
  <c r="EU1029" i="1" s="1"/>
  <c r="EX1029" i="1" s="1"/>
  <c r="DH1027" i="1"/>
  <c r="DJ1028" i="1"/>
  <c r="EF1029" i="1"/>
  <c r="FG1030" i="1"/>
  <c r="FH1030" i="1"/>
  <c r="FI1030" i="1" s="1"/>
  <c r="DW1027" i="1"/>
  <c r="EB1027" i="1" s="1"/>
  <c r="FJ1029" i="1" l="1"/>
  <c r="FN1030" i="1"/>
  <c r="FG1029" i="1"/>
  <c r="FH1029" i="1"/>
  <c r="DH1026" i="1"/>
  <c r="DJ1027" i="1"/>
  <c r="DW1026" i="1"/>
  <c r="EB1026" i="1" s="1"/>
  <c r="EO1030" i="1"/>
  <c r="EP1030" i="1" s="1"/>
  <c r="EF1028" i="1"/>
  <c r="DM1028" i="1"/>
  <c r="ET1028" i="1"/>
  <c r="EU1028" i="1" s="1"/>
  <c r="EX1028" i="1" s="1"/>
  <c r="FI1029" i="1" l="1"/>
  <c r="FJ1028" i="1" s="1"/>
  <c r="FN1029" i="1"/>
  <c r="DM1027" i="1"/>
  <c r="ET1027" i="1"/>
  <c r="EU1027" i="1" s="1"/>
  <c r="EX1027" i="1" s="1"/>
  <c r="FG1028" i="1"/>
  <c r="FH1028" i="1"/>
  <c r="EO1029" i="1"/>
  <c r="EP1029" i="1" s="1"/>
  <c r="DH1025" i="1"/>
  <c r="DJ1026" i="1"/>
  <c r="DW1025" i="1"/>
  <c r="EB1025" i="1" s="1"/>
  <c r="EF1027" i="1"/>
  <c r="FN1028" i="1" l="1"/>
  <c r="FI1028" i="1"/>
  <c r="FJ1027" i="1" s="1"/>
  <c r="DW1024" i="1"/>
  <c r="EB1024" i="1" s="1"/>
  <c r="FH1027" i="1"/>
  <c r="FG1027" i="1"/>
  <c r="EF1026" i="1"/>
  <c r="ET1026" i="1"/>
  <c r="EU1026" i="1" s="1"/>
  <c r="EX1026" i="1" s="1"/>
  <c r="DM1026" i="1"/>
  <c r="DH1024" i="1"/>
  <c r="DJ1025" i="1"/>
  <c r="EO1028" i="1"/>
  <c r="EP1028" i="1" s="1"/>
  <c r="FN1027" i="1" l="1"/>
  <c r="FI1027" i="1"/>
  <c r="FJ1026" i="1" s="1"/>
  <c r="FH1026" i="1"/>
  <c r="FI1026" i="1" s="1"/>
  <c r="FG1026" i="1"/>
  <c r="DM1025" i="1"/>
  <c r="ET1025" i="1"/>
  <c r="EU1025" i="1" s="1"/>
  <c r="EX1025" i="1" s="1"/>
  <c r="DJ1024" i="1"/>
  <c r="DH1023" i="1"/>
  <c r="EO1027" i="1"/>
  <c r="EP1027" i="1" s="1"/>
  <c r="EF1025" i="1"/>
  <c r="DW1023" i="1"/>
  <c r="EB1023" i="1" s="1"/>
  <c r="FJ1025" i="1" l="1"/>
  <c r="FN1025" i="1" s="1"/>
  <c r="FN1026" i="1"/>
  <c r="DH1022" i="1"/>
  <c r="DJ1023" i="1"/>
  <c r="FH1025" i="1"/>
  <c r="FG1025" i="1"/>
  <c r="ET1024" i="1"/>
  <c r="EU1024" i="1" s="1"/>
  <c r="EX1024" i="1" s="1"/>
  <c r="DM1024" i="1"/>
  <c r="EO1026" i="1"/>
  <c r="EP1026" i="1" s="1"/>
  <c r="EF1024" i="1"/>
  <c r="DW1022" i="1"/>
  <c r="EB1022" i="1" s="1"/>
  <c r="FI1025" i="1" l="1"/>
  <c r="FJ1024" i="1" s="1"/>
  <c r="EO1025" i="1"/>
  <c r="EP1025" i="1" s="1"/>
  <c r="EF1023" i="1"/>
  <c r="FH1024" i="1"/>
  <c r="FG1024" i="1"/>
  <c r="DW1021" i="1"/>
  <c r="EB1021" i="1" s="1"/>
  <c r="ET1023" i="1"/>
  <c r="EU1023" i="1" s="1"/>
  <c r="EX1023" i="1" s="1"/>
  <c r="DM1023" i="1"/>
  <c r="DJ1022" i="1"/>
  <c r="DH1021" i="1"/>
  <c r="FN1024" i="1" l="1"/>
  <c r="FI1024" i="1"/>
  <c r="FJ1023" i="1" s="1"/>
  <c r="EF1022" i="1"/>
  <c r="DH1020" i="1"/>
  <c r="DJ1021" i="1"/>
  <c r="EO1024" i="1"/>
  <c r="EP1024" i="1" s="1"/>
  <c r="ET1022" i="1"/>
  <c r="EU1022" i="1" s="1"/>
  <c r="EX1022" i="1" s="1"/>
  <c r="DM1022" i="1"/>
  <c r="FH1023" i="1"/>
  <c r="FG1023" i="1"/>
  <c r="DW1020" i="1"/>
  <c r="EB1020" i="1" s="1"/>
  <c r="FN1023" i="1" l="1"/>
  <c r="FI1023" i="1"/>
  <c r="FJ1022" i="1" s="1"/>
  <c r="FH1022" i="1"/>
  <c r="FG1022" i="1"/>
  <c r="DW1019" i="1"/>
  <c r="EB1019" i="1" s="1"/>
  <c r="EF1021" i="1"/>
  <c r="DM1021" i="1"/>
  <c r="ET1021" i="1"/>
  <c r="EU1021" i="1" s="1"/>
  <c r="EX1021" i="1" s="1"/>
  <c r="DJ1020" i="1"/>
  <c r="DH1019" i="1"/>
  <c r="EO1023" i="1"/>
  <c r="EP1023" i="1" s="1"/>
  <c r="FN1022" i="1" l="1"/>
  <c r="FI1022" i="1"/>
  <c r="FJ1021" i="1" s="1"/>
  <c r="DW1018" i="1"/>
  <c r="EB1018" i="1" s="1"/>
  <c r="DH1018" i="1"/>
  <c r="DJ1019" i="1"/>
  <c r="EF1020" i="1"/>
  <c r="ET1020" i="1"/>
  <c r="EU1020" i="1" s="1"/>
  <c r="EX1020" i="1" s="1"/>
  <c r="DM1020" i="1"/>
  <c r="FH1021" i="1"/>
  <c r="FI1021" i="1" s="1"/>
  <c r="FG1021" i="1"/>
  <c r="EO1022" i="1"/>
  <c r="EP1022" i="1" s="1"/>
  <c r="FJ1020" i="1" l="1"/>
  <c r="FN1020" i="1" s="1"/>
  <c r="FN1021" i="1"/>
  <c r="FG1020" i="1"/>
  <c r="FH1020" i="1"/>
  <c r="DH1017" i="1"/>
  <c r="DJ1018" i="1"/>
  <c r="EF1019" i="1"/>
  <c r="DM1019" i="1"/>
  <c r="ET1019" i="1"/>
  <c r="EU1019" i="1" s="1"/>
  <c r="EX1019" i="1" s="1"/>
  <c r="EO1021" i="1"/>
  <c r="EP1021" i="1" s="1"/>
  <c r="DW1017" i="1"/>
  <c r="EB1017" i="1" s="1"/>
  <c r="FI1020" i="1" l="1"/>
  <c r="FJ1019" i="1" s="1"/>
  <c r="EO1020" i="1"/>
  <c r="EP1020" i="1" s="1"/>
  <c r="ET1018" i="1"/>
  <c r="EU1018" i="1" s="1"/>
  <c r="EX1018" i="1" s="1"/>
  <c r="DM1018" i="1"/>
  <c r="DJ1017" i="1"/>
  <c r="DH1016" i="1"/>
  <c r="DW1016" i="1"/>
  <c r="EB1016" i="1" s="1"/>
  <c r="EF1018" i="1"/>
  <c r="FH1019" i="1"/>
  <c r="FI1019" i="1" s="1"/>
  <c r="FG1019" i="1"/>
  <c r="FJ1018" i="1" l="1"/>
  <c r="FN1018" i="1" s="1"/>
  <c r="FN1019" i="1"/>
  <c r="DW1015" i="1"/>
  <c r="EB1015" i="1" s="1"/>
  <c r="DH1015" i="1"/>
  <c r="DJ1016" i="1"/>
  <c r="FG1018" i="1"/>
  <c r="FH1018" i="1"/>
  <c r="DM1017" i="1"/>
  <c r="ET1017" i="1"/>
  <c r="EU1017" i="1" s="1"/>
  <c r="EX1017" i="1" s="1"/>
  <c r="EO1019" i="1"/>
  <c r="EP1019" i="1" s="1"/>
  <c r="EF1017" i="1"/>
  <c r="FI1018" i="1" l="1"/>
  <c r="FJ1017" i="1" s="1"/>
  <c r="EO1018" i="1"/>
  <c r="EP1018" i="1" s="1"/>
  <c r="DM1016" i="1"/>
  <c r="ET1016" i="1"/>
  <c r="EU1016" i="1" s="1"/>
  <c r="EX1016" i="1" s="1"/>
  <c r="DJ1015" i="1"/>
  <c r="DH1014" i="1"/>
  <c r="FH1017" i="1"/>
  <c r="FG1017" i="1"/>
  <c r="DW1014" i="1"/>
  <c r="EB1014" i="1" s="1"/>
  <c r="EF1016" i="1"/>
  <c r="FN1017" i="1" l="1"/>
  <c r="FI1017" i="1"/>
  <c r="FJ1016" i="1" s="1"/>
  <c r="DM1015" i="1"/>
  <c r="ET1015" i="1"/>
  <c r="EU1015" i="1" s="1"/>
  <c r="EX1015" i="1" s="1"/>
  <c r="DW1013" i="1"/>
  <c r="EB1013" i="1" s="1"/>
  <c r="EO1017" i="1"/>
  <c r="EP1017" i="1" s="1"/>
  <c r="DJ1014" i="1"/>
  <c r="DH1013" i="1"/>
  <c r="FG1016" i="1"/>
  <c r="FH1016" i="1"/>
  <c r="FI1016" i="1" s="1"/>
  <c r="EF1015" i="1"/>
  <c r="FJ1015" i="1" l="1"/>
  <c r="FN1015" i="1" s="1"/>
  <c r="FN1016" i="1"/>
  <c r="ET1014" i="1"/>
  <c r="EU1014" i="1" s="1"/>
  <c r="EX1014" i="1" s="1"/>
  <c r="DM1014" i="1"/>
  <c r="DW1012" i="1"/>
  <c r="EB1012" i="1" s="1"/>
  <c r="FG1015" i="1"/>
  <c r="FH1015" i="1"/>
  <c r="EF1014" i="1"/>
  <c r="DJ1013" i="1"/>
  <c r="DH1012" i="1"/>
  <c r="EO1016" i="1"/>
  <c r="EP1016" i="1" s="1"/>
  <c r="FI1015" i="1" l="1"/>
  <c r="FJ1014" i="1" s="1"/>
  <c r="DW1011" i="1"/>
  <c r="EB1011" i="1" s="1"/>
  <c r="DH1011" i="1"/>
  <c r="DJ1012" i="1"/>
  <c r="EF1013" i="1"/>
  <c r="DM1013" i="1"/>
  <c r="ET1013" i="1"/>
  <c r="EU1013" i="1" s="1"/>
  <c r="EX1013" i="1" s="1"/>
  <c r="EO1015" i="1"/>
  <c r="EP1015" i="1" s="1"/>
  <c r="FH1014" i="1"/>
  <c r="FG1014" i="1"/>
  <c r="FN1014" i="1" l="1"/>
  <c r="FI1014" i="1"/>
  <c r="FJ1013" i="1" s="1"/>
  <c r="EO1014" i="1"/>
  <c r="EP1014" i="1" s="1"/>
  <c r="ET1012" i="1"/>
  <c r="EU1012" i="1" s="1"/>
  <c r="EX1012" i="1" s="1"/>
  <c r="DM1012" i="1"/>
  <c r="DH1010" i="1"/>
  <c r="DJ1011" i="1"/>
  <c r="DW1010" i="1"/>
  <c r="EB1010" i="1" s="1"/>
  <c r="FG1013" i="1"/>
  <c r="FH1013" i="1"/>
  <c r="EF1012" i="1"/>
  <c r="FN1013" i="1" l="1"/>
  <c r="FI1013" i="1"/>
  <c r="FJ1012" i="1" s="1"/>
  <c r="ET1011" i="1"/>
  <c r="EU1011" i="1" s="1"/>
  <c r="EX1011" i="1" s="1"/>
  <c r="DM1011" i="1"/>
  <c r="DH1009" i="1"/>
  <c r="DJ1010" i="1"/>
  <c r="EO1013" i="1"/>
  <c r="EP1013" i="1" s="1"/>
  <c r="FH1012" i="1"/>
  <c r="FG1012" i="1"/>
  <c r="EF1011" i="1"/>
  <c r="DW1009" i="1"/>
  <c r="EB1009" i="1" s="1"/>
  <c r="FN1012" i="1" l="1"/>
  <c r="FI1012" i="1"/>
  <c r="FJ1011" i="1" s="1"/>
  <c r="DW1008" i="1"/>
  <c r="EB1008" i="1" s="1"/>
  <c r="EF1010" i="1"/>
  <c r="DM1010" i="1"/>
  <c r="ET1010" i="1"/>
  <c r="EU1010" i="1" s="1"/>
  <c r="EX1010" i="1" s="1"/>
  <c r="DJ1009" i="1"/>
  <c r="DH1008" i="1"/>
  <c r="EO1012" i="1"/>
  <c r="EP1012" i="1" s="1"/>
  <c r="FH1011" i="1"/>
  <c r="FI1011" i="1" s="1"/>
  <c r="FG1011" i="1"/>
  <c r="FJ1010" i="1" l="1"/>
  <c r="FN1010" i="1" s="1"/>
  <c r="FN1011" i="1"/>
  <c r="FH1010" i="1"/>
  <c r="FG1010" i="1"/>
  <c r="ET1009" i="1"/>
  <c r="EU1009" i="1" s="1"/>
  <c r="EX1009" i="1" s="1"/>
  <c r="DM1009" i="1"/>
  <c r="EO1011" i="1"/>
  <c r="EP1011" i="1" s="1"/>
  <c r="DW1007" i="1"/>
  <c r="EB1007" i="1" s="1"/>
  <c r="DJ1008" i="1"/>
  <c r="DH1007" i="1"/>
  <c r="EF1009" i="1"/>
  <c r="FI1010" i="1" l="1"/>
  <c r="FJ1009" i="1" s="1"/>
  <c r="EO1010" i="1"/>
  <c r="EP1010" i="1" s="1"/>
  <c r="FH1009" i="1"/>
  <c r="FG1009" i="1"/>
  <c r="DM1008" i="1"/>
  <c r="ET1008" i="1"/>
  <c r="EU1008" i="1" s="1"/>
  <c r="EX1008" i="1" s="1"/>
  <c r="EF1008" i="1"/>
  <c r="DJ1007" i="1"/>
  <c r="DH1006" i="1"/>
  <c r="DW1006" i="1"/>
  <c r="EB1006" i="1" s="1"/>
  <c r="FN1009" i="1" l="1"/>
  <c r="FI1009" i="1"/>
  <c r="FJ1008" i="1" s="1"/>
  <c r="DW1005" i="1"/>
  <c r="EB1005" i="1" s="1"/>
  <c r="EO1009" i="1"/>
  <c r="EP1009" i="1" s="1"/>
  <c r="FH1008" i="1"/>
  <c r="FG1008" i="1"/>
  <c r="DJ1006" i="1"/>
  <c r="DH1005" i="1"/>
  <c r="EF1007" i="1"/>
  <c r="ET1007" i="1"/>
  <c r="EU1007" i="1" s="1"/>
  <c r="EX1007" i="1" s="1"/>
  <c r="DM1007" i="1"/>
  <c r="FN1008" i="1" l="1"/>
  <c r="FI1008" i="1"/>
  <c r="FJ1007" i="1" s="1"/>
  <c r="ET1006" i="1"/>
  <c r="EU1006" i="1" s="1"/>
  <c r="EX1006" i="1" s="1"/>
  <c r="DM1006" i="1"/>
  <c r="FH1007" i="1"/>
  <c r="FI1007" i="1" s="1"/>
  <c r="FG1007" i="1"/>
  <c r="EO1008" i="1"/>
  <c r="EP1008" i="1" s="1"/>
  <c r="EF1006" i="1"/>
  <c r="DH1004" i="1"/>
  <c r="DJ1005" i="1"/>
  <c r="DW1004" i="1"/>
  <c r="EB1004" i="1" s="1"/>
  <c r="FJ1006" i="1" l="1"/>
  <c r="FN1006" i="1" s="1"/>
  <c r="FN1007" i="1"/>
  <c r="DH1003" i="1"/>
  <c r="DJ1004" i="1"/>
  <c r="EO1007" i="1"/>
  <c r="EP1007" i="1" s="1"/>
  <c r="DW1003" i="1"/>
  <c r="EB1003" i="1" s="1"/>
  <c r="FG1006" i="1"/>
  <c r="FH1006" i="1"/>
  <c r="EF1005" i="1"/>
  <c r="ET1005" i="1"/>
  <c r="EU1005" i="1" s="1"/>
  <c r="EX1005" i="1" s="1"/>
  <c r="DM1005" i="1"/>
  <c r="FI1006" i="1" l="1"/>
  <c r="FJ1005" i="1" s="1"/>
  <c r="EO1006" i="1"/>
  <c r="EP1006" i="1" s="1"/>
  <c r="DW1002" i="1"/>
  <c r="EB1002" i="1" s="1"/>
  <c r="EF1004" i="1"/>
  <c r="FH1005" i="1"/>
  <c r="FG1005" i="1"/>
  <c r="ET1004" i="1"/>
  <c r="EU1004" i="1" s="1"/>
  <c r="EX1004" i="1" s="1"/>
  <c r="DM1004" i="1"/>
  <c r="DJ1003" i="1"/>
  <c r="DH1002" i="1"/>
  <c r="FN1005" i="1" l="1"/>
  <c r="FI1005" i="1"/>
  <c r="FJ1004" i="1" s="1"/>
  <c r="DJ1002" i="1"/>
  <c r="DH1001" i="1"/>
  <c r="EO1005" i="1"/>
  <c r="EP1005" i="1" s="1"/>
  <c r="EF1003" i="1"/>
  <c r="FG1004" i="1"/>
  <c r="FH1004" i="1"/>
  <c r="DW1001" i="1"/>
  <c r="EB1001" i="1" s="1"/>
  <c r="ET1003" i="1"/>
  <c r="EU1003" i="1" s="1"/>
  <c r="EX1003" i="1" s="1"/>
  <c r="DM1003" i="1"/>
  <c r="FN1004" i="1" l="1"/>
  <c r="FI1004" i="1"/>
  <c r="FJ1003" i="1" s="1"/>
  <c r="FG1003" i="1"/>
  <c r="FH1003" i="1"/>
  <c r="DW1000" i="1"/>
  <c r="EB1000" i="1" s="1"/>
  <c r="EF1002" i="1"/>
  <c r="DH1000" i="1"/>
  <c r="DJ1001" i="1"/>
  <c r="EO1004" i="1"/>
  <c r="EP1004" i="1" s="1"/>
  <c r="DM1002" i="1"/>
  <c r="ET1002" i="1"/>
  <c r="EU1002" i="1" s="1"/>
  <c r="EX1002" i="1" s="1"/>
  <c r="FN1003" i="1" l="1"/>
  <c r="FI1003" i="1"/>
  <c r="FJ1002" i="1" s="1"/>
  <c r="DJ1000" i="1"/>
  <c r="DH999" i="1"/>
  <c r="DW999" i="1"/>
  <c r="EB999" i="1" s="1"/>
  <c r="FG1002" i="1"/>
  <c r="FH1002" i="1"/>
  <c r="EO1003" i="1"/>
  <c r="EP1003" i="1" s="1"/>
  <c r="EF1001" i="1"/>
  <c r="DM1001" i="1"/>
  <c r="ET1001" i="1"/>
  <c r="EU1001" i="1" s="1"/>
  <c r="EX1001" i="1" s="1"/>
  <c r="FN1002" i="1" l="1"/>
  <c r="FI1002" i="1"/>
  <c r="FJ1001" i="1" s="1"/>
  <c r="EO1002" i="1"/>
  <c r="EP1002" i="1" s="1"/>
  <c r="DW998" i="1"/>
  <c r="EB998" i="1" s="1"/>
  <c r="FH1001" i="1"/>
  <c r="FI1001" i="1" s="1"/>
  <c r="FG1001" i="1"/>
  <c r="EF1000" i="1"/>
  <c r="DH998" i="1"/>
  <c r="DJ999" i="1"/>
  <c r="ET1000" i="1"/>
  <c r="EU1000" i="1" s="1"/>
  <c r="EX1000" i="1" s="1"/>
  <c r="DM1000" i="1"/>
  <c r="FJ1000" i="1" l="1"/>
  <c r="FN1000" i="1" s="1"/>
  <c r="FN1001" i="1"/>
  <c r="FH1000" i="1"/>
  <c r="FG1000" i="1"/>
  <c r="DW997" i="1"/>
  <c r="EB997" i="1" s="1"/>
  <c r="DM999" i="1"/>
  <c r="ET999" i="1"/>
  <c r="EU999" i="1" s="1"/>
  <c r="EX999" i="1" s="1"/>
  <c r="EF999" i="1"/>
  <c r="DJ998" i="1"/>
  <c r="DH997" i="1"/>
  <c r="EO1001" i="1"/>
  <c r="EP1001" i="1" s="1"/>
  <c r="FI1000" i="1" l="1"/>
  <c r="FJ999" i="1" s="1"/>
  <c r="FG999" i="1"/>
  <c r="FH999" i="1"/>
  <c r="DW996" i="1"/>
  <c r="EB996" i="1" s="1"/>
  <c r="DH996" i="1"/>
  <c r="DJ997" i="1"/>
  <c r="EF998" i="1"/>
  <c r="DM998" i="1"/>
  <c r="ET998" i="1"/>
  <c r="EU998" i="1" s="1"/>
  <c r="EX998" i="1" s="1"/>
  <c r="EO1000" i="1"/>
  <c r="EP1000" i="1" s="1"/>
  <c r="FN999" i="1" l="1"/>
  <c r="FI999" i="1"/>
  <c r="FJ998" i="1" s="1"/>
  <c r="DJ996" i="1"/>
  <c r="DH995" i="1"/>
  <c r="DW995" i="1"/>
  <c r="EB995" i="1" s="1"/>
  <c r="DM997" i="1"/>
  <c r="ET997" i="1"/>
  <c r="EU997" i="1" s="1"/>
  <c r="EX997" i="1" s="1"/>
  <c r="EF997" i="1"/>
  <c r="EO999" i="1"/>
  <c r="EP999" i="1" s="1"/>
  <c r="FH998" i="1"/>
  <c r="FI998" i="1" s="1"/>
  <c r="FG998" i="1"/>
  <c r="FJ997" i="1" l="1"/>
  <c r="FN997" i="1" s="1"/>
  <c r="FN998" i="1"/>
  <c r="EO998" i="1"/>
  <c r="EP998" i="1" s="1"/>
  <c r="DW994" i="1"/>
  <c r="EB994" i="1" s="1"/>
  <c r="FH997" i="1"/>
  <c r="FG997" i="1"/>
  <c r="EF996" i="1"/>
  <c r="DJ995" i="1"/>
  <c r="DH994" i="1"/>
  <c r="ET996" i="1"/>
  <c r="EU996" i="1" s="1"/>
  <c r="EX996" i="1" s="1"/>
  <c r="DM996" i="1"/>
  <c r="FI997" i="1" l="1"/>
  <c r="FJ996" i="1" s="1"/>
  <c r="EO997" i="1"/>
  <c r="EP997" i="1" s="1"/>
  <c r="FG996" i="1"/>
  <c r="FH996" i="1"/>
  <c r="EF995" i="1"/>
  <c r="DH993" i="1"/>
  <c r="DJ994" i="1"/>
  <c r="DW993" i="1"/>
  <c r="EB993" i="1" s="1"/>
  <c r="ET995" i="1"/>
  <c r="EU995" i="1" s="1"/>
  <c r="EX995" i="1" s="1"/>
  <c r="DM995" i="1"/>
  <c r="FN996" i="1" l="1"/>
  <c r="FI996" i="1"/>
  <c r="FJ995" i="1" s="1"/>
  <c r="EO996" i="1"/>
  <c r="EP996" i="1" s="1"/>
  <c r="FG995" i="1"/>
  <c r="FH995" i="1"/>
  <c r="EF994" i="1"/>
  <c r="DJ993" i="1"/>
  <c r="DH992" i="1"/>
  <c r="DW992" i="1"/>
  <c r="EB992" i="1" s="1"/>
  <c r="ET994" i="1"/>
  <c r="EU994" i="1" s="1"/>
  <c r="EX994" i="1" s="1"/>
  <c r="DM994" i="1"/>
  <c r="FN995" i="1" l="1"/>
  <c r="FI995" i="1"/>
  <c r="FJ994" i="1" s="1"/>
  <c r="ET993" i="1"/>
  <c r="EU993" i="1" s="1"/>
  <c r="EX993" i="1" s="1"/>
  <c r="DM993" i="1"/>
  <c r="EO995" i="1"/>
  <c r="EP995" i="1" s="1"/>
  <c r="EF993" i="1"/>
  <c r="FG994" i="1"/>
  <c r="FH994" i="1"/>
  <c r="DW991" i="1"/>
  <c r="EB991" i="1" s="1"/>
  <c r="DJ992" i="1"/>
  <c r="DH991" i="1"/>
  <c r="FN994" i="1" l="1"/>
  <c r="FI994" i="1"/>
  <c r="FJ993" i="1" s="1"/>
  <c r="DW990" i="1"/>
  <c r="EB990" i="1" s="1"/>
  <c r="DM992" i="1"/>
  <c r="ET992" i="1"/>
  <c r="EU992" i="1" s="1"/>
  <c r="EX992" i="1" s="1"/>
  <c r="EF992" i="1"/>
  <c r="EO994" i="1"/>
  <c r="EP994" i="1" s="1"/>
  <c r="FG993" i="1"/>
  <c r="FH993" i="1"/>
  <c r="FI993" i="1" s="1"/>
  <c r="DJ991" i="1"/>
  <c r="DH990" i="1"/>
  <c r="FJ992" i="1" l="1"/>
  <c r="FN992" i="1" s="1"/>
  <c r="FN993" i="1"/>
  <c r="FG992" i="1"/>
  <c r="FH992" i="1"/>
  <c r="DH989" i="1"/>
  <c r="DJ990" i="1"/>
  <c r="EO993" i="1"/>
  <c r="EP993" i="1" s="1"/>
  <c r="EF991" i="1"/>
  <c r="ET991" i="1"/>
  <c r="EU991" i="1" s="1"/>
  <c r="EX991" i="1" s="1"/>
  <c r="DM991" i="1"/>
  <c r="DW989" i="1"/>
  <c r="EB989" i="1" s="1"/>
  <c r="FI992" i="1" l="1"/>
  <c r="FJ991" i="1" s="1"/>
  <c r="DH988" i="1"/>
  <c r="DJ989" i="1"/>
  <c r="DM990" i="1"/>
  <c r="ET990" i="1"/>
  <c r="EU990" i="1" s="1"/>
  <c r="EX990" i="1" s="1"/>
  <c r="EO992" i="1"/>
  <c r="EP992" i="1" s="1"/>
  <c r="EF990" i="1"/>
  <c r="FG991" i="1"/>
  <c r="FH991" i="1"/>
  <c r="FI991" i="1" s="1"/>
  <c r="DW988" i="1"/>
  <c r="EB988" i="1" s="1"/>
  <c r="FJ990" i="1" l="1"/>
  <c r="FN990" i="1" s="1"/>
  <c r="FN991" i="1"/>
  <c r="FH990" i="1"/>
  <c r="FG990" i="1"/>
  <c r="DW987" i="1"/>
  <c r="EB987" i="1" s="1"/>
  <c r="EO991" i="1"/>
  <c r="EP991" i="1" s="1"/>
  <c r="EF989" i="1"/>
  <c r="DM989" i="1"/>
  <c r="ET989" i="1"/>
  <c r="EU989" i="1" s="1"/>
  <c r="EX989" i="1" s="1"/>
  <c r="DH987" i="1"/>
  <c r="DJ988" i="1"/>
  <c r="FI990" i="1" l="1"/>
  <c r="FJ989" i="1" s="1"/>
  <c r="ET988" i="1"/>
  <c r="EU988" i="1" s="1"/>
  <c r="EX988" i="1" s="1"/>
  <c r="DM988" i="1"/>
  <c r="EF988" i="1"/>
  <c r="FH989" i="1"/>
  <c r="FG989" i="1"/>
  <c r="DW986" i="1"/>
  <c r="EB986" i="1" s="1"/>
  <c r="EO990" i="1"/>
  <c r="EP990" i="1" s="1"/>
  <c r="DH986" i="1"/>
  <c r="DJ987" i="1"/>
  <c r="FN989" i="1" l="1"/>
  <c r="FI989" i="1"/>
  <c r="FJ988" i="1" s="1"/>
  <c r="EO989" i="1"/>
  <c r="EP989" i="1" s="1"/>
  <c r="DH985" i="1"/>
  <c r="DJ986" i="1"/>
  <c r="EF987" i="1"/>
  <c r="FG988" i="1"/>
  <c r="FH988" i="1"/>
  <c r="DM987" i="1"/>
  <c r="ET987" i="1"/>
  <c r="EU987" i="1" s="1"/>
  <c r="EX987" i="1" s="1"/>
  <c r="DW985" i="1"/>
  <c r="EB985" i="1" s="1"/>
  <c r="FN988" i="1" l="1"/>
  <c r="FI988" i="1"/>
  <c r="FJ987" i="1" s="1"/>
  <c r="DM986" i="1"/>
  <c r="ET986" i="1"/>
  <c r="EU986" i="1" s="1"/>
  <c r="EX986" i="1" s="1"/>
  <c r="FG987" i="1"/>
  <c r="FH987" i="1"/>
  <c r="FI987" i="1" s="1"/>
  <c r="EO988" i="1"/>
  <c r="EP988" i="1" s="1"/>
  <c r="DH984" i="1"/>
  <c r="DJ985" i="1"/>
  <c r="EF986" i="1"/>
  <c r="DW984" i="1"/>
  <c r="EB984" i="1" s="1"/>
  <c r="FJ986" i="1" l="1"/>
  <c r="FN986" i="1" s="1"/>
  <c r="FN987" i="1"/>
  <c r="EF985" i="1"/>
  <c r="DW983" i="1"/>
  <c r="EB983" i="1" s="1"/>
  <c r="FH986" i="1"/>
  <c r="FG986" i="1"/>
  <c r="ET985" i="1"/>
  <c r="EU985" i="1" s="1"/>
  <c r="EX985" i="1" s="1"/>
  <c r="DM985" i="1"/>
  <c r="DH983" i="1"/>
  <c r="DJ984" i="1"/>
  <c r="EO987" i="1"/>
  <c r="EP987" i="1" s="1"/>
  <c r="FI986" i="1" l="1"/>
  <c r="FJ985" i="1" s="1"/>
  <c r="EF984" i="1"/>
  <c r="DJ983" i="1"/>
  <c r="DH982" i="1"/>
  <c r="DW982" i="1"/>
  <c r="EB982" i="1" s="1"/>
  <c r="FH985" i="1"/>
  <c r="FG985" i="1"/>
  <c r="DM984" i="1"/>
  <c r="ET984" i="1"/>
  <c r="EU984" i="1" s="1"/>
  <c r="EX984" i="1" s="1"/>
  <c r="EO986" i="1"/>
  <c r="EP986" i="1" s="1"/>
  <c r="FN985" i="1" l="1"/>
  <c r="FI985" i="1"/>
  <c r="FJ984" i="1" s="1"/>
  <c r="DJ982" i="1"/>
  <c r="DH981" i="1"/>
  <c r="FG984" i="1"/>
  <c r="FH984" i="1"/>
  <c r="EO985" i="1"/>
  <c r="EP985" i="1" s="1"/>
  <c r="ET983" i="1"/>
  <c r="EU983" i="1" s="1"/>
  <c r="EX983" i="1" s="1"/>
  <c r="DM983" i="1"/>
  <c r="DW981" i="1"/>
  <c r="EB981" i="1" s="1"/>
  <c r="EF983" i="1"/>
  <c r="FN984" i="1" l="1"/>
  <c r="FI984" i="1"/>
  <c r="FJ983" i="1" s="1"/>
  <c r="FG983" i="1"/>
  <c r="FH983" i="1"/>
  <c r="FI983" i="1" s="1"/>
  <c r="EF982" i="1"/>
  <c r="EO984" i="1"/>
  <c r="EP984" i="1" s="1"/>
  <c r="DJ981" i="1"/>
  <c r="DH980" i="1"/>
  <c r="DW980" i="1"/>
  <c r="EB980" i="1" s="1"/>
  <c r="ET982" i="1"/>
  <c r="EU982" i="1" s="1"/>
  <c r="EX982" i="1" s="1"/>
  <c r="DM982" i="1"/>
  <c r="FJ982" i="1" l="1"/>
  <c r="FN982" i="1" s="1"/>
  <c r="FN983" i="1"/>
  <c r="ET981" i="1"/>
  <c r="EU981" i="1" s="1"/>
  <c r="EX981" i="1" s="1"/>
  <c r="DM981" i="1"/>
  <c r="EO983" i="1"/>
  <c r="EP983" i="1" s="1"/>
  <c r="DW979" i="1"/>
  <c r="EB979" i="1" s="1"/>
  <c r="FH982" i="1"/>
  <c r="FG982" i="1"/>
  <c r="EF981" i="1"/>
  <c r="DH979" i="1"/>
  <c r="DJ980" i="1"/>
  <c r="FI982" i="1" l="1"/>
  <c r="FJ981" i="1" s="1"/>
  <c r="DW978" i="1"/>
  <c r="EB978" i="1" s="1"/>
  <c r="EF980" i="1"/>
  <c r="DH978" i="1"/>
  <c r="DJ979" i="1"/>
  <c r="ET980" i="1"/>
  <c r="EU980" i="1" s="1"/>
  <c r="EX980" i="1" s="1"/>
  <c r="DM980" i="1"/>
  <c r="EO982" i="1"/>
  <c r="EP982" i="1" s="1"/>
  <c r="FG981" i="1"/>
  <c r="FH981" i="1"/>
  <c r="FN981" i="1" l="1"/>
  <c r="FI981" i="1"/>
  <c r="FJ980" i="1" s="1"/>
  <c r="EO981" i="1"/>
  <c r="EP981" i="1" s="1"/>
  <c r="DJ978" i="1"/>
  <c r="DH977" i="1"/>
  <c r="EF979" i="1"/>
  <c r="FH980" i="1"/>
  <c r="FG980" i="1"/>
  <c r="ET979" i="1"/>
  <c r="EU979" i="1" s="1"/>
  <c r="EX979" i="1" s="1"/>
  <c r="DM979" i="1"/>
  <c r="DW977" i="1"/>
  <c r="EB977" i="1" s="1"/>
  <c r="FN980" i="1" l="1"/>
  <c r="FI980" i="1"/>
  <c r="FJ979" i="1" s="1"/>
  <c r="EF978" i="1"/>
  <c r="DH976" i="1"/>
  <c r="DJ977" i="1"/>
  <c r="DW976" i="1"/>
  <c r="EB976" i="1" s="1"/>
  <c r="EO980" i="1"/>
  <c r="EP980" i="1" s="1"/>
  <c r="ET978" i="1"/>
  <c r="EU978" i="1" s="1"/>
  <c r="EX978" i="1" s="1"/>
  <c r="DM978" i="1"/>
  <c r="FH979" i="1"/>
  <c r="FI979" i="1" s="1"/>
  <c r="FG979" i="1"/>
  <c r="FJ978" i="1" l="1"/>
  <c r="FN978" i="1" s="1"/>
  <c r="FN979" i="1"/>
  <c r="EF977" i="1"/>
  <c r="DM977" i="1"/>
  <c r="ET977" i="1"/>
  <c r="EU977" i="1" s="1"/>
  <c r="EX977" i="1" s="1"/>
  <c r="DH975" i="1"/>
  <c r="DJ976" i="1"/>
  <c r="DW975" i="1"/>
  <c r="EB975" i="1" s="1"/>
  <c r="EO979" i="1"/>
  <c r="EP979" i="1" s="1"/>
  <c r="FG978" i="1"/>
  <c r="FH978" i="1"/>
  <c r="FI978" i="1" l="1"/>
  <c r="FJ977" i="1" s="1"/>
  <c r="DW974" i="1"/>
  <c r="EB974" i="1" s="1"/>
  <c r="DM976" i="1"/>
  <c r="ET976" i="1"/>
  <c r="EU976" i="1" s="1"/>
  <c r="EX976" i="1" s="1"/>
  <c r="DH974" i="1"/>
  <c r="DJ975" i="1"/>
  <c r="EO978" i="1"/>
  <c r="EP978" i="1" s="1"/>
  <c r="FH977" i="1"/>
  <c r="FG977" i="1"/>
  <c r="EF976" i="1"/>
  <c r="FN977" i="1" l="1"/>
  <c r="FI977" i="1"/>
  <c r="FJ976" i="1" s="1"/>
  <c r="DM975" i="1"/>
  <c r="ET975" i="1"/>
  <c r="EU975" i="1" s="1"/>
  <c r="EX975" i="1" s="1"/>
  <c r="DJ974" i="1"/>
  <c r="DH973" i="1"/>
  <c r="FH976" i="1"/>
  <c r="FI976" i="1" s="1"/>
  <c r="FG976" i="1"/>
  <c r="EO977" i="1"/>
  <c r="EP977" i="1" s="1"/>
  <c r="DW973" i="1"/>
  <c r="EB973" i="1" s="1"/>
  <c r="EF975" i="1"/>
  <c r="FJ975" i="1" l="1"/>
  <c r="FN975" i="1" s="1"/>
  <c r="FN976" i="1"/>
  <c r="EF974" i="1"/>
  <c r="ET974" i="1"/>
  <c r="EU974" i="1" s="1"/>
  <c r="EX974" i="1" s="1"/>
  <c r="DM974" i="1"/>
  <c r="FG975" i="1"/>
  <c r="FH975" i="1"/>
  <c r="DJ973" i="1"/>
  <c r="DH972" i="1"/>
  <c r="DW972" i="1"/>
  <c r="EB972" i="1" s="1"/>
  <c r="EO976" i="1"/>
  <c r="EP976" i="1" s="1"/>
  <c r="FI975" i="1" l="1"/>
  <c r="FJ974" i="1" s="1"/>
  <c r="FG974" i="1"/>
  <c r="FH974" i="1"/>
  <c r="EO975" i="1"/>
  <c r="EP975" i="1" s="1"/>
  <c r="DJ972" i="1"/>
  <c r="DH971" i="1"/>
  <c r="EF973" i="1"/>
  <c r="DW971" i="1"/>
  <c r="EB971" i="1" s="1"/>
  <c r="DM973" i="1"/>
  <c r="ET973" i="1"/>
  <c r="EU973" i="1" s="1"/>
  <c r="EX973" i="1" s="1"/>
  <c r="FN974" i="1" l="1"/>
  <c r="FI974" i="1"/>
  <c r="FJ973" i="1" s="1"/>
  <c r="DH970" i="1"/>
  <c r="DJ971" i="1"/>
  <c r="ET972" i="1"/>
  <c r="EU972" i="1" s="1"/>
  <c r="EX972" i="1" s="1"/>
  <c r="DM972" i="1"/>
  <c r="EO974" i="1"/>
  <c r="EP974" i="1" s="1"/>
  <c r="FG973" i="1"/>
  <c r="FH973" i="1"/>
  <c r="DW970" i="1"/>
  <c r="EB970" i="1" s="1"/>
  <c r="EF972" i="1"/>
  <c r="FN973" i="1" l="1"/>
  <c r="FI973" i="1"/>
  <c r="FJ972" i="1" s="1"/>
  <c r="EO973" i="1"/>
  <c r="EP973" i="1" s="1"/>
  <c r="FG972" i="1"/>
  <c r="FH972" i="1"/>
  <c r="ET971" i="1"/>
  <c r="EU971" i="1" s="1"/>
  <c r="EX971" i="1" s="1"/>
  <c r="DM971" i="1"/>
  <c r="DW969" i="1"/>
  <c r="EB969" i="1" s="1"/>
  <c r="EF971" i="1"/>
  <c r="DJ970" i="1"/>
  <c r="DH969" i="1"/>
  <c r="FN972" i="1" l="1"/>
  <c r="FI972" i="1"/>
  <c r="FJ971" i="1" s="1"/>
  <c r="EO972" i="1"/>
  <c r="EP972" i="1" s="1"/>
  <c r="FH971" i="1"/>
  <c r="FI971" i="1" s="1"/>
  <c r="FG971" i="1"/>
  <c r="DM970" i="1"/>
  <c r="ET970" i="1"/>
  <c r="EU970" i="1" s="1"/>
  <c r="EX970" i="1" s="1"/>
  <c r="DH968" i="1"/>
  <c r="DJ969" i="1"/>
  <c r="EF970" i="1"/>
  <c r="DW968" i="1"/>
  <c r="EB968" i="1" s="1"/>
  <c r="FJ970" i="1" l="1"/>
  <c r="FN970" i="1" s="1"/>
  <c r="FN971" i="1"/>
  <c r="EO971" i="1"/>
  <c r="EP971" i="1" s="1"/>
  <c r="EF969" i="1"/>
  <c r="DM969" i="1"/>
  <c r="ET969" i="1"/>
  <c r="EU969" i="1" s="1"/>
  <c r="EX969" i="1" s="1"/>
  <c r="FG970" i="1"/>
  <c r="FH970" i="1"/>
  <c r="DW967" i="1"/>
  <c r="EB967" i="1" s="1"/>
  <c r="DH967" i="1"/>
  <c r="DJ968" i="1"/>
  <c r="FI970" i="1" l="1"/>
  <c r="FJ969" i="1" s="1"/>
  <c r="ET968" i="1"/>
  <c r="EU968" i="1" s="1"/>
  <c r="EX968" i="1" s="1"/>
  <c r="DM968" i="1"/>
  <c r="EO970" i="1"/>
  <c r="EP970" i="1" s="1"/>
  <c r="DW966" i="1"/>
  <c r="EB966" i="1" s="1"/>
  <c r="DJ967" i="1"/>
  <c r="DH966" i="1"/>
  <c r="EF968" i="1"/>
  <c r="FG969" i="1"/>
  <c r="FH969" i="1"/>
  <c r="FN969" i="1" l="1"/>
  <c r="FI969" i="1"/>
  <c r="FJ968" i="1" s="1"/>
  <c r="DW965" i="1"/>
  <c r="EB965" i="1" s="1"/>
  <c r="EF967" i="1"/>
  <c r="DM967" i="1"/>
  <c r="ET967" i="1"/>
  <c r="EU967" i="1" s="1"/>
  <c r="EX967" i="1" s="1"/>
  <c r="EO969" i="1"/>
  <c r="EP969" i="1" s="1"/>
  <c r="FH968" i="1"/>
  <c r="FI968" i="1" s="1"/>
  <c r="FG968" i="1"/>
  <c r="DJ966" i="1"/>
  <c r="DH965" i="1"/>
  <c r="FJ967" i="1" l="1"/>
  <c r="FN967" i="1" s="1"/>
  <c r="FN968" i="1"/>
  <c r="EO968" i="1"/>
  <c r="EP968" i="1" s="1"/>
  <c r="DJ965" i="1"/>
  <c r="DH964" i="1"/>
  <c r="EF966" i="1"/>
  <c r="FH967" i="1"/>
  <c r="FG967" i="1"/>
  <c r="ET966" i="1"/>
  <c r="EU966" i="1" s="1"/>
  <c r="EX966" i="1" s="1"/>
  <c r="DM966" i="1"/>
  <c r="DW964" i="1"/>
  <c r="EB964" i="1" s="1"/>
  <c r="FI967" i="1" l="1"/>
  <c r="FJ966" i="1" s="1"/>
  <c r="EO967" i="1"/>
  <c r="EP967" i="1" s="1"/>
  <c r="DJ964" i="1"/>
  <c r="DH963" i="1"/>
  <c r="EF965" i="1"/>
  <c r="DM965" i="1"/>
  <c r="ET965" i="1"/>
  <c r="EU965" i="1" s="1"/>
  <c r="EX965" i="1" s="1"/>
  <c r="FH966" i="1"/>
  <c r="FG966" i="1"/>
  <c r="DW963" i="1"/>
  <c r="EB963" i="1" s="1"/>
  <c r="FN966" i="1" l="1"/>
  <c r="FI966" i="1"/>
  <c r="FJ965" i="1" s="1"/>
  <c r="EO966" i="1"/>
  <c r="EP966" i="1" s="1"/>
  <c r="DW962" i="1"/>
  <c r="EB962" i="1" s="1"/>
  <c r="DJ963" i="1"/>
  <c r="DH962" i="1"/>
  <c r="EF964" i="1"/>
  <c r="DM964" i="1"/>
  <c r="ET964" i="1"/>
  <c r="EU964" i="1" s="1"/>
  <c r="EX964" i="1" s="1"/>
  <c r="FG965" i="1"/>
  <c r="FH965" i="1"/>
  <c r="FN965" i="1" l="1"/>
  <c r="FI965" i="1"/>
  <c r="FJ964" i="1" s="1"/>
  <c r="DJ962" i="1"/>
  <c r="DH961" i="1"/>
  <c r="DM963" i="1"/>
  <c r="ET963" i="1"/>
  <c r="EU963" i="1" s="1"/>
  <c r="EX963" i="1" s="1"/>
  <c r="EF963" i="1"/>
  <c r="DW961" i="1"/>
  <c r="EB961" i="1" s="1"/>
  <c r="FG964" i="1"/>
  <c r="FH964" i="1"/>
  <c r="EO965" i="1"/>
  <c r="EP965" i="1" s="1"/>
  <c r="FN964" i="1" l="1"/>
  <c r="FI964" i="1"/>
  <c r="FJ963" i="1" s="1"/>
  <c r="FH963" i="1"/>
  <c r="FG963" i="1"/>
  <c r="EO964" i="1"/>
  <c r="EP964" i="1" s="1"/>
  <c r="DH960" i="1"/>
  <c r="DJ961" i="1"/>
  <c r="EF962" i="1"/>
  <c r="DW960" i="1"/>
  <c r="EB960" i="1" s="1"/>
  <c r="DM962" i="1"/>
  <c r="ET962" i="1"/>
  <c r="EU962" i="1" s="1"/>
  <c r="EX962" i="1" s="1"/>
  <c r="FN963" i="1" l="1"/>
  <c r="FI963" i="1"/>
  <c r="FJ962" i="1" s="1"/>
  <c r="DM961" i="1"/>
  <c r="ET961" i="1"/>
  <c r="EU961" i="1" s="1"/>
  <c r="EX961" i="1" s="1"/>
  <c r="FG962" i="1"/>
  <c r="FH962" i="1"/>
  <c r="DJ960" i="1"/>
  <c r="DH959" i="1"/>
  <c r="EO963" i="1"/>
  <c r="EP963" i="1" s="1"/>
  <c r="EF961" i="1"/>
  <c r="DW959" i="1"/>
  <c r="EB959" i="1" s="1"/>
  <c r="FN962" i="1" l="1"/>
  <c r="FI962" i="1"/>
  <c r="FJ961" i="1" s="1"/>
  <c r="ET960" i="1"/>
  <c r="EU960" i="1" s="1"/>
  <c r="EX960" i="1" s="1"/>
  <c r="DM960" i="1"/>
  <c r="DH958" i="1"/>
  <c r="DJ959" i="1"/>
  <c r="DW958" i="1"/>
  <c r="EB958" i="1" s="1"/>
  <c r="FG961" i="1"/>
  <c r="FH961" i="1"/>
  <c r="EO962" i="1"/>
  <c r="EP962" i="1" s="1"/>
  <c r="EF960" i="1"/>
  <c r="FN961" i="1" l="1"/>
  <c r="FI961" i="1"/>
  <c r="FJ960" i="1" s="1"/>
  <c r="EF959" i="1"/>
  <c r="DW957" i="1"/>
  <c r="EB957" i="1" s="1"/>
  <c r="DH957" i="1"/>
  <c r="DJ958" i="1"/>
  <c r="ET959" i="1"/>
  <c r="EU959" i="1" s="1"/>
  <c r="EX959" i="1" s="1"/>
  <c r="DM959" i="1"/>
  <c r="EO961" i="1"/>
  <c r="EP961" i="1" s="1"/>
  <c r="FG960" i="1"/>
  <c r="FH960" i="1"/>
  <c r="FI960" i="1" s="1"/>
  <c r="FJ959" i="1" l="1"/>
  <c r="FN959" i="1" s="1"/>
  <c r="FN960" i="1"/>
  <c r="FH959" i="1"/>
  <c r="FG959" i="1"/>
  <c r="ET958" i="1"/>
  <c r="EU958" i="1" s="1"/>
  <c r="EX958" i="1" s="1"/>
  <c r="DM958" i="1"/>
  <c r="DW956" i="1"/>
  <c r="EB956" i="1" s="1"/>
  <c r="DJ957" i="1"/>
  <c r="DH956" i="1"/>
  <c r="EF958" i="1"/>
  <c r="EO960" i="1"/>
  <c r="EP960" i="1" s="1"/>
  <c r="FI959" i="1" l="1"/>
  <c r="FJ958" i="1" s="1"/>
  <c r="EF957" i="1"/>
  <c r="EO959" i="1"/>
  <c r="EP959" i="1" s="1"/>
  <c r="DW955" i="1"/>
  <c r="EB955" i="1" s="1"/>
  <c r="FH958" i="1"/>
  <c r="FG958" i="1"/>
  <c r="DH955" i="1"/>
  <c r="DJ956" i="1"/>
  <c r="ET957" i="1"/>
  <c r="EU957" i="1" s="1"/>
  <c r="EX957" i="1" s="1"/>
  <c r="DM957" i="1"/>
  <c r="FN958" i="1" l="1"/>
  <c r="FI958" i="1"/>
  <c r="FJ957" i="1" s="1"/>
  <c r="EO958" i="1"/>
  <c r="EP958" i="1" s="1"/>
  <c r="DW954" i="1"/>
  <c r="EB954" i="1" s="1"/>
  <c r="EF956" i="1"/>
  <c r="FH957" i="1"/>
  <c r="FG957" i="1"/>
  <c r="DM956" i="1"/>
  <c r="ET956" i="1"/>
  <c r="EU956" i="1" s="1"/>
  <c r="EX956" i="1" s="1"/>
  <c r="DH954" i="1"/>
  <c r="DJ955" i="1"/>
  <c r="FN957" i="1" l="1"/>
  <c r="FI957" i="1"/>
  <c r="FJ956" i="1" s="1"/>
  <c r="DJ954" i="1"/>
  <c r="DH953" i="1"/>
  <c r="FG956" i="1"/>
  <c r="FH956" i="1"/>
  <c r="FI956" i="1" s="1"/>
  <c r="EF955" i="1"/>
  <c r="DM955" i="1"/>
  <c r="ET955" i="1"/>
  <c r="EU955" i="1" s="1"/>
  <c r="EX955" i="1" s="1"/>
  <c r="DW953" i="1"/>
  <c r="EB953" i="1" s="1"/>
  <c r="EO957" i="1"/>
  <c r="EP957" i="1" s="1"/>
  <c r="FJ955" i="1" l="1"/>
  <c r="FN955" i="1" s="1"/>
  <c r="FN956" i="1"/>
  <c r="EO956" i="1"/>
  <c r="EP956" i="1" s="1"/>
  <c r="DW952" i="1"/>
  <c r="EB952" i="1" s="1"/>
  <c r="EF954" i="1"/>
  <c r="DJ953" i="1"/>
  <c r="DH952" i="1"/>
  <c r="FH955" i="1"/>
  <c r="FG955" i="1"/>
  <c r="DM954" i="1"/>
  <c r="ET954" i="1"/>
  <c r="EU954" i="1" s="1"/>
  <c r="EX954" i="1" s="1"/>
  <c r="FI955" i="1" l="1"/>
  <c r="FJ954" i="1" s="1"/>
  <c r="ET953" i="1"/>
  <c r="EU953" i="1" s="1"/>
  <c r="EX953" i="1" s="1"/>
  <c r="DM953" i="1"/>
  <c r="EO955" i="1"/>
  <c r="EP955" i="1" s="1"/>
  <c r="EF953" i="1"/>
  <c r="FH954" i="1"/>
  <c r="FG954" i="1"/>
  <c r="DW951" i="1"/>
  <c r="EB951" i="1" s="1"/>
  <c r="DJ952" i="1"/>
  <c r="DH951" i="1"/>
  <c r="FI954" i="1" l="1"/>
  <c r="FJ953" i="1" s="1"/>
  <c r="FN954" i="1"/>
  <c r="DH950" i="1"/>
  <c r="DJ951" i="1"/>
  <c r="DW950" i="1"/>
  <c r="EB950" i="1" s="1"/>
  <c r="ET952" i="1"/>
  <c r="EU952" i="1" s="1"/>
  <c r="EX952" i="1" s="1"/>
  <c r="DM952" i="1"/>
  <c r="EF952" i="1"/>
  <c r="EO954" i="1"/>
  <c r="EP954" i="1" s="1"/>
  <c r="FG953" i="1"/>
  <c r="FH953" i="1"/>
  <c r="FI953" i="1" s="1"/>
  <c r="FJ952" i="1" l="1"/>
  <c r="FN952" i="1" s="1"/>
  <c r="FN953" i="1"/>
  <c r="EO953" i="1"/>
  <c r="EP953" i="1" s="1"/>
  <c r="EF951" i="1"/>
  <c r="DW949" i="1"/>
  <c r="EB949" i="1" s="1"/>
  <c r="DM951" i="1"/>
  <c r="ET951" i="1"/>
  <c r="EU951" i="1" s="1"/>
  <c r="EX951" i="1" s="1"/>
  <c r="FH952" i="1"/>
  <c r="FG952" i="1"/>
  <c r="DJ950" i="1"/>
  <c r="DH949" i="1"/>
  <c r="FI952" i="1" l="1"/>
  <c r="FJ951" i="1" s="1"/>
  <c r="DJ949" i="1"/>
  <c r="DH948" i="1"/>
  <c r="EF950" i="1"/>
  <c r="ET950" i="1"/>
  <c r="EU950" i="1" s="1"/>
  <c r="EX950" i="1" s="1"/>
  <c r="DM950" i="1"/>
  <c r="DW948" i="1"/>
  <c r="EB948" i="1" s="1"/>
  <c r="EO952" i="1"/>
  <c r="EP952" i="1" s="1"/>
  <c r="FG951" i="1"/>
  <c r="FH951" i="1"/>
  <c r="FI951" i="1" s="1"/>
  <c r="FJ950" i="1" l="1"/>
  <c r="FN950" i="1" s="1"/>
  <c r="FN951" i="1"/>
  <c r="DW947" i="1"/>
  <c r="EB947" i="1" s="1"/>
  <c r="EO951" i="1"/>
  <c r="EP951" i="1" s="1"/>
  <c r="FH950" i="1"/>
  <c r="FG950" i="1"/>
  <c r="DJ948" i="1"/>
  <c r="DH947" i="1"/>
  <c r="EF949" i="1"/>
  <c r="ET949" i="1"/>
  <c r="EU949" i="1" s="1"/>
  <c r="EX949" i="1" s="1"/>
  <c r="DM949" i="1"/>
  <c r="FI950" i="1" l="1"/>
  <c r="FJ949" i="1" s="1"/>
  <c r="DM948" i="1"/>
  <c r="ET948" i="1"/>
  <c r="EU948" i="1" s="1"/>
  <c r="EX948" i="1" s="1"/>
  <c r="EO950" i="1"/>
  <c r="EP950" i="1" s="1"/>
  <c r="EF948" i="1"/>
  <c r="FG949" i="1"/>
  <c r="FH949" i="1"/>
  <c r="DJ947" i="1"/>
  <c r="DH946" i="1"/>
  <c r="DW946" i="1"/>
  <c r="EB946" i="1" s="1"/>
  <c r="FN949" i="1" l="1"/>
  <c r="FI949" i="1"/>
  <c r="FJ948" i="1" s="1"/>
  <c r="DW945" i="1"/>
  <c r="EB945" i="1" s="1"/>
  <c r="EF947" i="1"/>
  <c r="DJ946" i="1"/>
  <c r="DH945" i="1"/>
  <c r="FG948" i="1"/>
  <c r="FH948" i="1"/>
  <c r="DM947" i="1"/>
  <c r="ET947" i="1"/>
  <c r="EU947" i="1" s="1"/>
  <c r="EX947" i="1" s="1"/>
  <c r="EO949" i="1"/>
  <c r="EP949" i="1" s="1"/>
  <c r="FN948" i="1" l="1"/>
  <c r="FI948" i="1"/>
  <c r="FJ947" i="1" s="1"/>
  <c r="FH947" i="1"/>
  <c r="FG947" i="1"/>
  <c r="EF946" i="1"/>
  <c r="DJ945" i="1"/>
  <c r="DH944" i="1"/>
  <c r="DM946" i="1"/>
  <c r="ET946" i="1"/>
  <c r="EU946" i="1" s="1"/>
  <c r="EX946" i="1" s="1"/>
  <c r="EO948" i="1"/>
  <c r="EP948" i="1" s="1"/>
  <c r="DW944" i="1"/>
  <c r="EB944" i="1" s="1"/>
  <c r="FN947" i="1" l="1"/>
  <c r="FI947" i="1"/>
  <c r="FJ946" i="1" s="1"/>
  <c r="DM945" i="1"/>
  <c r="ET945" i="1"/>
  <c r="EU945" i="1" s="1"/>
  <c r="EX945" i="1" s="1"/>
  <c r="DW943" i="1"/>
  <c r="EB943" i="1" s="1"/>
  <c r="DJ944" i="1"/>
  <c r="DH943" i="1"/>
  <c r="FH946" i="1"/>
  <c r="FG946" i="1"/>
  <c r="EF945" i="1"/>
  <c r="EO947" i="1"/>
  <c r="EP947" i="1" s="1"/>
  <c r="FN946" i="1" l="1"/>
  <c r="FI946" i="1"/>
  <c r="FJ945" i="1" s="1"/>
  <c r="DH942" i="1"/>
  <c r="DJ943" i="1"/>
  <c r="DM944" i="1"/>
  <c r="ET944" i="1"/>
  <c r="EU944" i="1" s="1"/>
  <c r="EX944" i="1" s="1"/>
  <c r="DW942" i="1"/>
  <c r="EB942" i="1" s="1"/>
  <c r="EF944" i="1"/>
  <c r="FH945" i="1"/>
  <c r="FG945" i="1"/>
  <c r="EO946" i="1"/>
  <c r="EP946" i="1" s="1"/>
  <c r="FN945" i="1" l="1"/>
  <c r="FI945" i="1"/>
  <c r="FJ944" i="1" s="1"/>
  <c r="EF943" i="1"/>
  <c r="DW941" i="1"/>
  <c r="EB941" i="1" s="1"/>
  <c r="FH944" i="1"/>
  <c r="FG944" i="1"/>
  <c r="EO945" i="1"/>
  <c r="EP945" i="1" s="1"/>
  <c r="DM943" i="1"/>
  <c r="ET943" i="1"/>
  <c r="EU943" i="1" s="1"/>
  <c r="EX943" i="1" s="1"/>
  <c r="DH941" i="1"/>
  <c r="DJ942" i="1"/>
  <c r="FN944" i="1" l="1"/>
  <c r="FI944" i="1"/>
  <c r="FJ943" i="1" s="1"/>
  <c r="ET942" i="1"/>
  <c r="EU942" i="1" s="1"/>
  <c r="EX942" i="1" s="1"/>
  <c r="DM942" i="1"/>
  <c r="DW940" i="1"/>
  <c r="EB940" i="1" s="1"/>
  <c r="FH943" i="1"/>
  <c r="FG943" i="1"/>
  <c r="EF942" i="1"/>
  <c r="EO944" i="1"/>
  <c r="EP944" i="1" s="1"/>
  <c r="DJ941" i="1"/>
  <c r="DH940" i="1"/>
  <c r="FN943" i="1" l="1"/>
  <c r="FI943" i="1"/>
  <c r="FJ942" i="1" s="1"/>
  <c r="DM941" i="1"/>
  <c r="ET941" i="1"/>
  <c r="EU941" i="1" s="1"/>
  <c r="EX941" i="1" s="1"/>
  <c r="EF941" i="1"/>
  <c r="DJ940" i="1"/>
  <c r="DH939" i="1"/>
  <c r="DW939" i="1"/>
  <c r="EB939" i="1" s="1"/>
  <c r="EO943" i="1"/>
  <c r="EP943" i="1" s="1"/>
  <c r="FG942" i="1"/>
  <c r="FH942" i="1"/>
  <c r="FI942" i="1" s="1"/>
  <c r="FJ941" i="1" l="1"/>
  <c r="FN941" i="1" s="1"/>
  <c r="FN942" i="1"/>
  <c r="DW938" i="1"/>
  <c r="EB938" i="1" s="1"/>
  <c r="DM940" i="1"/>
  <c r="ET940" i="1"/>
  <c r="EU940" i="1" s="1"/>
  <c r="EX940" i="1" s="1"/>
  <c r="DH938" i="1"/>
  <c r="DJ939" i="1"/>
  <c r="FG941" i="1"/>
  <c r="FH941" i="1"/>
  <c r="EF940" i="1"/>
  <c r="EO942" i="1"/>
  <c r="EP942" i="1" s="1"/>
  <c r="FI941" i="1" l="1"/>
  <c r="FJ940" i="1" s="1"/>
  <c r="DJ938" i="1"/>
  <c r="DH937" i="1"/>
  <c r="FH940" i="1"/>
  <c r="FG940" i="1"/>
  <c r="EO941" i="1"/>
  <c r="EP941" i="1" s="1"/>
  <c r="DM939" i="1"/>
  <c r="ET939" i="1"/>
  <c r="EU939" i="1" s="1"/>
  <c r="EX939" i="1" s="1"/>
  <c r="DW937" i="1"/>
  <c r="EB937" i="1" s="1"/>
  <c r="EF939" i="1"/>
  <c r="FN940" i="1" l="1"/>
  <c r="FI940" i="1"/>
  <c r="FJ939" i="1" s="1"/>
  <c r="EO940" i="1"/>
  <c r="EP940" i="1" s="1"/>
  <c r="FG939" i="1"/>
  <c r="FH939" i="1"/>
  <c r="DJ937" i="1"/>
  <c r="DH936" i="1"/>
  <c r="EF938" i="1"/>
  <c r="DW936" i="1"/>
  <c r="EB936" i="1" s="1"/>
  <c r="ET938" i="1"/>
  <c r="EU938" i="1" s="1"/>
  <c r="EX938" i="1" s="1"/>
  <c r="DM938" i="1"/>
  <c r="FN939" i="1" l="1"/>
  <c r="FI939" i="1"/>
  <c r="FJ938" i="1" s="1"/>
  <c r="DH935" i="1"/>
  <c r="DJ936" i="1"/>
  <c r="EO939" i="1"/>
  <c r="EP939" i="1" s="1"/>
  <c r="DM937" i="1"/>
  <c r="ET937" i="1"/>
  <c r="EU937" i="1" s="1"/>
  <c r="EX937" i="1" s="1"/>
  <c r="DW935" i="1"/>
  <c r="EB935" i="1" s="1"/>
  <c r="FG938" i="1"/>
  <c r="FH938" i="1"/>
  <c r="EF937" i="1"/>
  <c r="FN938" i="1" l="1"/>
  <c r="FI938" i="1"/>
  <c r="FJ937" i="1" s="1"/>
  <c r="DW934" i="1"/>
  <c r="EB934" i="1" s="1"/>
  <c r="EO938" i="1"/>
  <c r="EP938" i="1" s="1"/>
  <c r="FG937" i="1"/>
  <c r="FH937" i="1"/>
  <c r="DM936" i="1"/>
  <c r="ET936" i="1"/>
  <c r="EU936" i="1" s="1"/>
  <c r="EX936" i="1" s="1"/>
  <c r="EF936" i="1"/>
  <c r="DJ935" i="1"/>
  <c r="DH934" i="1"/>
  <c r="FN937" i="1" l="1"/>
  <c r="FI937" i="1"/>
  <c r="FJ936" i="1" s="1"/>
  <c r="EO937" i="1"/>
  <c r="EP937" i="1" s="1"/>
  <c r="DJ934" i="1"/>
  <c r="DH933" i="1"/>
  <c r="DM935" i="1"/>
  <c r="ET935" i="1"/>
  <c r="EU935" i="1" s="1"/>
  <c r="EX935" i="1" s="1"/>
  <c r="EF935" i="1"/>
  <c r="FG936" i="1"/>
  <c r="FH936" i="1"/>
  <c r="FI936" i="1" s="1"/>
  <c r="DW933" i="1"/>
  <c r="EB933" i="1" s="1"/>
  <c r="FJ935" i="1" l="1"/>
  <c r="FN935" i="1" s="1"/>
  <c r="FN936" i="1"/>
  <c r="DH932" i="1"/>
  <c r="DJ933" i="1"/>
  <c r="FH935" i="1"/>
  <c r="FI935" i="1" s="1"/>
  <c r="FG935" i="1"/>
  <c r="ET934" i="1"/>
  <c r="EU934" i="1" s="1"/>
  <c r="EX934" i="1" s="1"/>
  <c r="DM934" i="1"/>
  <c r="EF934" i="1"/>
  <c r="DW932" i="1"/>
  <c r="EB932" i="1" s="1"/>
  <c r="EO936" i="1"/>
  <c r="EP936" i="1" s="1"/>
  <c r="FJ934" i="1" l="1"/>
  <c r="EO935" i="1"/>
  <c r="EP935" i="1" s="1"/>
  <c r="EF933" i="1"/>
  <c r="DM933" i="1"/>
  <c r="ET933" i="1"/>
  <c r="EU933" i="1" s="1"/>
  <c r="EX933" i="1" s="1"/>
  <c r="FH934" i="1"/>
  <c r="FI934" i="1" s="1"/>
  <c r="FG934" i="1"/>
  <c r="DW931" i="1"/>
  <c r="EB931" i="1" s="1"/>
  <c r="DH931" i="1"/>
  <c r="DJ932" i="1"/>
  <c r="FJ933" i="1" l="1"/>
  <c r="FN933" i="1" s="1"/>
  <c r="FN934" i="1"/>
  <c r="FH933" i="1"/>
  <c r="FI933" i="1" s="1"/>
  <c r="FG933" i="1"/>
  <c r="DJ931" i="1"/>
  <c r="DH930" i="1"/>
  <c r="EO934" i="1"/>
  <c r="EP934" i="1" s="1"/>
  <c r="DW930" i="1"/>
  <c r="EB930" i="1" s="1"/>
  <c r="DM932" i="1"/>
  <c r="ET932" i="1"/>
  <c r="EU932" i="1" s="1"/>
  <c r="EX932" i="1" s="1"/>
  <c r="EF932" i="1"/>
  <c r="FJ932" i="1" l="1"/>
  <c r="FH932" i="1"/>
  <c r="FG932" i="1"/>
  <c r="DM931" i="1"/>
  <c r="ET931" i="1"/>
  <c r="EU931" i="1" s="1"/>
  <c r="EX931" i="1" s="1"/>
  <c r="EO933" i="1"/>
  <c r="EP933" i="1" s="1"/>
  <c r="DW929" i="1"/>
  <c r="EB929" i="1" s="1"/>
  <c r="DJ930" i="1"/>
  <c r="DH929" i="1"/>
  <c r="EF931" i="1"/>
  <c r="FI932" i="1" l="1"/>
  <c r="FJ931" i="1" s="1"/>
  <c r="FN932" i="1"/>
  <c r="FH931" i="1"/>
  <c r="FG931" i="1"/>
  <c r="EO932" i="1"/>
  <c r="EP932" i="1" s="1"/>
  <c r="DJ929" i="1"/>
  <c r="DH928" i="1"/>
  <c r="ET930" i="1"/>
  <c r="EU930" i="1" s="1"/>
  <c r="EX930" i="1" s="1"/>
  <c r="DM930" i="1"/>
  <c r="DW928" i="1"/>
  <c r="EB928" i="1" s="1"/>
  <c r="EF930" i="1"/>
  <c r="FN931" i="1" l="1"/>
  <c r="FI931" i="1"/>
  <c r="FJ930" i="1" s="1"/>
  <c r="DH927" i="1"/>
  <c r="DJ928" i="1"/>
  <c r="DM929" i="1"/>
  <c r="ET929" i="1"/>
  <c r="EU929" i="1" s="1"/>
  <c r="EX929" i="1" s="1"/>
  <c r="DW927" i="1"/>
  <c r="EB927" i="1" s="1"/>
  <c r="EF929" i="1"/>
  <c r="EO931" i="1"/>
  <c r="EP931" i="1" s="1"/>
  <c r="FH930" i="1"/>
  <c r="FI930" i="1" s="1"/>
  <c r="FG930" i="1"/>
  <c r="FJ929" i="1" l="1"/>
  <c r="FN929" i="1" s="1"/>
  <c r="FN930" i="1"/>
  <c r="EF928" i="1"/>
  <c r="FH929" i="1"/>
  <c r="FI929" i="1" s="1"/>
  <c r="FG929" i="1"/>
  <c r="EO930" i="1"/>
  <c r="EP930" i="1" s="1"/>
  <c r="ET928" i="1"/>
  <c r="EU928" i="1" s="1"/>
  <c r="EX928" i="1" s="1"/>
  <c r="DM928" i="1"/>
  <c r="DW926" i="1"/>
  <c r="EB926" i="1" s="1"/>
  <c r="DH926" i="1"/>
  <c r="DJ927" i="1"/>
  <c r="FJ928" i="1" l="1"/>
  <c r="FN928" i="1" s="1"/>
  <c r="DM927" i="1"/>
  <c r="ET927" i="1"/>
  <c r="EU927" i="1" s="1"/>
  <c r="EX927" i="1" s="1"/>
  <c r="DW925" i="1"/>
  <c r="EB925" i="1" s="1"/>
  <c r="FH928" i="1"/>
  <c r="FG928" i="1"/>
  <c r="DH925" i="1"/>
  <c r="DJ926" i="1"/>
  <c r="EF927" i="1"/>
  <c r="EO929" i="1"/>
  <c r="EP929" i="1" s="1"/>
  <c r="FI928" i="1" l="1"/>
  <c r="FJ927" i="1" s="1"/>
  <c r="EF926" i="1"/>
  <c r="DW924" i="1"/>
  <c r="EB924" i="1" s="1"/>
  <c r="FG927" i="1"/>
  <c r="FH927" i="1"/>
  <c r="FI927" i="1" s="1"/>
  <c r="ET926" i="1"/>
  <c r="EU926" i="1" s="1"/>
  <c r="EX926" i="1" s="1"/>
  <c r="DM926" i="1"/>
  <c r="EO928" i="1"/>
  <c r="EP928" i="1" s="1"/>
  <c r="DH924" i="1"/>
  <c r="DJ925" i="1"/>
  <c r="FJ926" i="1" l="1"/>
  <c r="FN926" i="1" s="1"/>
  <c r="FN927" i="1"/>
  <c r="FH926" i="1"/>
  <c r="FG926" i="1"/>
  <c r="DM925" i="1"/>
  <c r="ET925" i="1"/>
  <c r="EU925" i="1" s="1"/>
  <c r="EX925" i="1" s="1"/>
  <c r="DW923" i="1"/>
  <c r="EB923" i="1" s="1"/>
  <c r="EF925" i="1"/>
  <c r="DH923" i="1"/>
  <c r="DJ924" i="1"/>
  <c r="EO927" i="1"/>
  <c r="EP927" i="1" s="1"/>
  <c r="FI926" i="1" l="1"/>
  <c r="FJ925" i="1" s="1"/>
  <c r="FN925" i="1" s="1"/>
  <c r="EF924" i="1"/>
  <c r="FG925" i="1"/>
  <c r="FH925" i="1"/>
  <c r="EO926" i="1"/>
  <c r="EP926" i="1" s="1"/>
  <c r="ET924" i="1"/>
  <c r="EU924" i="1" s="1"/>
  <c r="EX924" i="1" s="1"/>
  <c r="DM924" i="1"/>
  <c r="DW922" i="1"/>
  <c r="EB922" i="1" s="1"/>
  <c r="DJ923" i="1"/>
  <c r="DH922" i="1"/>
  <c r="FI925" i="1" l="1"/>
  <c r="FJ924" i="1" s="1"/>
  <c r="DW921" i="1"/>
  <c r="EB921" i="1" s="1"/>
  <c r="ET923" i="1"/>
  <c r="EU923" i="1" s="1"/>
  <c r="EX923" i="1" s="1"/>
  <c r="DM923" i="1"/>
  <c r="EF923" i="1"/>
  <c r="EO925" i="1"/>
  <c r="EP925" i="1" s="1"/>
  <c r="DH921" i="1"/>
  <c r="DJ922" i="1"/>
  <c r="FH924" i="1"/>
  <c r="FI924" i="1" s="1"/>
  <c r="FG924" i="1"/>
  <c r="FJ923" i="1" l="1"/>
  <c r="FN923" i="1" s="1"/>
  <c r="FN924" i="1"/>
  <c r="FG923" i="1"/>
  <c r="FH923" i="1"/>
  <c r="FI923" i="1" s="1"/>
  <c r="EO924" i="1"/>
  <c r="EP924" i="1" s="1"/>
  <c r="DH920" i="1"/>
  <c r="DJ921" i="1"/>
  <c r="DW920" i="1"/>
  <c r="EB920" i="1" s="1"/>
  <c r="DM922" i="1"/>
  <c r="ET922" i="1"/>
  <c r="EU922" i="1" s="1"/>
  <c r="EX922" i="1" s="1"/>
  <c r="EF922" i="1"/>
  <c r="FJ922" i="1" l="1"/>
  <c r="DW919" i="1"/>
  <c r="EB919" i="1" s="1"/>
  <c r="DJ920" i="1"/>
  <c r="DH919" i="1"/>
  <c r="FG922" i="1"/>
  <c r="FH922" i="1"/>
  <c r="DM921" i="1"/>
  <c r="ET921" i="1"/>
  <c r="EU921" i="1" s="1"/>
  <c r="EX921" i="1" s="1"/>
  <c r="EO923" i="1"/>
  <c r="EP923" i="1" s="1"/>
  <c r="EF921" i="1"/>
  <c r="FN922" i="1" l="1"/>
  <c r="FI922" i="1"/>
  <c r="FJ921" i="1" s="1"/>
  <c r="EO922" i="1"/>
  <c r="EP922" i="1" s="1"/>
  <c r="DJ919" i="1"/>
  <c r="DH918" i="1"/>
  <c r="ET920" i="1"/>
  <c r="EU920" i="1" s="1"/>
  <c r="EX920" i="1" s="1"/>
  <c r="DM920" i="1"/>
  <c r="EF920" i="1"/>
  <c r="FG921" i="1"/>
  <c r="FH921" i="1"/>
  <c r="DW918" i="1"/>
  <c r="EB918" i="1" s="1"/>
  <c r="FN921" i="1" l="1"/>
  <c r="FI921" i="1"/>
  <c r="FJ920" i="1" s="1"/>
  <c r="EO921" i="1"/>
  <c r="EP921" i="1" s="1"/>
  <c r="DH917" i="1"/>
  <c r="DJ918" i="1"/>
  <c r="DM919" i="1"/>
  <c r="ET919" i="1"/>
  <c r="EU919" i="1" s="1"/>
  <c r="EX919" i="1" s="1"/>
  <c r="FG920" i="1"/>
  <c r="FH920" i="1"/>
  <c r="DW917" i="1"/>
  <c r="EB917" i="1" s="1"/>
  <c r="EF919" i="1"/>
  <c r="FN920" i="1" l="1"/>
  <c r="FI920" i="1"/>
  <c r="FJ919" i="1" s="1"/>
  <c r="DM918" i="1"/>
  <c r="ET918" i="1"/>
  <c r="EU918" i="1" s="1"/>
  <c r="EX918" i="1" s="1"/>
  <c r="FH919" i="1"/>
  <c r="FI919" i="1" s="1"/>
  <c r="FG919" i="1"/>
  <c r="EO920" i="1"/>
  <c r="EP920" i="1" s="1"/>
  <c r="EF918" i="1"/>
  <c r="DW916" i="1"/>
  <c r="EB916" i="1" s="1"/>
  <c r="DJ917" i="1"/>
  <c r="DH916" i="1"/>
  <c r="FJ918" i="1" l="1"/>
  <c r="FN918" i="1" s="1"/>
  <c r="FN919" i="1"/>
  <c r="DH915" i="1"/>
  <c r="DJ916" i="1"/>
  <c r="FG918" i="1"/>
  <c r="FH918" i="1"/>
  <c r="ET917" i="1"/>
  <c r="EU917" i="1" s="1"/>
  <c r="EX917" i="1" s="1"/>
  <c r="DM917" i="1"/>
  <c r="EF917" i="1"/>
  <c r="DW915" i="1"/>
  <c r="EB915" i="1" s="1"/>
  <c r="EO919" i="1"/>
  <c r="EP919" i="1" s="1"/>
  <c r="FI918" i="1" l="1"/>
  <c r="FJ917" i="1" s="1"/>
  <c r="FH917" i="1"/>
  <c r="FG917" i="1"/>
  <c r="EO918" i="1"/>
  <c r="EP918" i="1" s="1"/>
  <c r="EF916" i="1"/>
  <c r="DW914" i="1"/>
  <c r="EB914" i="1" s="1"/>
  <c r="ET916" i="1"/>
  <c r="EU916" i="1" s="1"/>
  <c r="EX916" i="1" s="1"/>
  <c r="DM916" i="1"/>
  <c r="DJ915" i="1"/>
  <c r="DH914" i="1"/>
  <c r="FN917" i="1" l="1"/>
  <c r="FI917" i="1"/>
  <c r="FJ916" i="1" s="1"/>
  <c r="EF915" i="1"/>
  <c r="DJ914" i="1"/>
  <c r="DH913" i="1"/>
  <c r="EO917" i="1"/>
  <c r="EP917" i="1" s="1"/>
  <c r="ET915" i="1"/>
  <c r="EU915" i="1" s="1"/>
  <c r="EX915" i="1" s="1"/>
  <c r="DM915" i="1"/>
  <c r="FH916" i="1"/>
  <c r="FI916" i="1" s="1"/>
  <c r="FG916" i="1"/>
  <c r="DW913" i="1"/>
  <c r="EB913" i="1" s="1"/>
  <c r="FJ915" i="1" l="1"/>
  <c r="FN915" i="1" s="1"/>
  <c r="FN916" i="1"/>
  <c r="FH915" i="1"/>
  <c r="FG915" i="1"/>
  <c r="DH912" i="1"/>
  <c r="DJ913" i="1"/>
  <c r="ET914" i="1"/>
  <c r="EU914" i="1" s="1"/>
  <c r="EX914" i="1" s="1"/>
  <c r="DM914" i="1"/>
  <c r="DW912" i="1"/>
  <c r="EB912" i="1" s="1"/>
  <c r="EO916" i="1"/>
  <c r="EP916" i="1" s="1"/>
  <c r="EF914" i="1"/>
  <c r="FI915" i="1" l="1"/>
  <c r="FJ914" i="1" s="1"/>
  <c r="FG914" i="1"/>
  <c r="FH914" i="1"/>
  <c r="FI914" i="1" s="1"/>
  <c r="ET913" i="1"/>
  <c r="EU913" i="1" s="1"/>
  <c r="EX913" i="1" s="1"/>
  <c r="DM913" i="1"/>
  <c r="DJ912" i="1"/>
  <c r="DH911" i="1"/>
  <c r="EO915" i="1"/>
  <c r="EP915" i="1" s="1"/>
  <c r="DW911" i="1"/>
  <c r="EB911" i="1" s="1"/>
  <c r="EF913" i="1"/>
  <c r="FJ913" i="1" l="1"/>
  <c r="FN914" i="1"/>
  <c r="DJ911" i="1"/>
  <c r="DH910" i="1"/>
  <c r="EO914" i="1"/>
  <c r="EP914" i="1" s="1"/>
  <c r="FG913" i="1"/>
  <c r="FH913" i="1"/>
  <c r="FI913" i="1" s="1"/>
  <c r="EF912" i="1"/>
  <c r="DM912" i="1"/>
  <c r="ET912" i="1"/>
  <c r="EU912" i="1" s="1"/>
  <c r="EX912" i="1" s="1"/>
  <c r="DW910" i="1"/>
  <c r="EB910" i="1" s="1"/>
  <c r="FJ912" i="1" l="1"/>
  <c r="FN912" i="1" s="1"/>
  <c r="FN913" i="1"/>
  <c r="DW909" i="1"/>
  <c r="EB909" i="1" s="1"/>
  <c r="EF911" i="1"/>
  <c r="EO913" i="1"/>
  <c r="EP913" i="1" s="1"/>
  <c r="DJ910" i="1"/>
  <c r="DH909" i="1"/>
  <c r="FG912" i="1"/>
  <c r="FH912" i="1"/>
  <c r="ET911" i="1"/>
  <c r="EU911" i="1" s="1"/>
  <c r="EX911" i="1" s="1"/>
  <c r="DM911" i="1"/>
  <c r="FI912" i="1" l="1"/>
  <c r="FJ911" i="1" s="1"/>
  <c r="DJ909" i="1"/>
  <c r="DH908" i="1"/>
  <c r="FG911" i="1"/>
  <c r="FH911" i="1"/>
  <c r="DW908" i="1"/>
  <c r="EB908" i="1" s="1"/>
  <c r="ET910" i="1"/>
  <c r="EU910" i="1" s="1"/>
  <c r="EX910" i="1" s="1"/>
  <c r="DM910" i="1"/>
  <c r="EO912" i="1"/>
  <c r="EP912" i="1" s="1"/>
  <c r="EF910" i="1"/>
  <c r="FN911" i="1" l="1"/>
  <c r="FI911" i="1"/>
  <c r="FJ910" i="1" s="1"/>
  <c r="FG910" i="1"/>
  <c r="FH910" i="1"/>
  <c r="FI910" i="1" s="1"/>
  <c r="EF909" i="1"/>
  <c r="DW907" i="1"/>
  <c r="EB907" i="1" s="1"/>
  <c r="DH907" i="1"/>
  <c r="DJ908" i="1"/>
  <c r="EO911" i="1"/>
  <c r="EP911" i="1" s="1"/>
  <c r="ET909" i="1"/>
  <c r="EU909" i="1" s="1"/>
  <c r="EX909" i="1" s="1"/>
  <c r="DM909" i="1"/>
  <c r="FJ909" i="1" l="1"/>
  <c r="FN909" i="1" s="1"/>
  <c r="FN910" i="1"/>
  <c r="DW906" i="1"/>
  <c r="EB906" i="1" s="1"/>
  <c r="EO910" i="1"/>
  <c r="EP910" i="1" s="1"/>
  <c r="EF908" i="1"/>
  <c r="FG909" i="1"/>
  <c r="FH909" i="1"/>
  <c r="DJ907" i="1"/>
  <c r="DH906" i="1"/>
  <c r="DM908" i="1"/>
  <c r="ET908" i="1"/>
  <c r="EU908" i="1" s="1"/>
  <c r="EX908" i="1" s="1"/>
  <c r="FI909" i="1" l="1"/>
  <c r="FJ908" i="1" s="1"/>
  <c r="FH908" i="1"/>
  <c r="FG908" i="1"/>
  <c r="EO909" i="1"/>
  <c r="EP909" i="1" s="1"/>
  <c r="DJ906" i="1"/>
  <c r="DH905" i="1"/>
  <c r="DM907" i="1"/>
  <c r="ET907" i="1"/>
  <c r="EU907" i="1" s="1"/>
  <c r="EX907" i="1" s="1"/>
  <c r="DW905" i="1"/>
  <c r="EB905" i="1" s="1"/>
  <c r="EF907" i="1"/>
  <c r="FN908" i="1" l="1"/>
  <c r="FI908" i="1"/>
  <c r="FJ907" i="1" s="1"/>
  <c r="DM906" i="1"/>
  <c r="ET906" i="1"/>
  <c r="EU906" i="1" s="1"/>
  <c r="EX906" i="1" s="1"/>
  <c r="DJ905" i="1"/>
  <c r="DH904" i="1"/>
  <c r="EF906" i="1"/>
  <c r="DW904" i="1"/>
  <c r="EB904" i="1" s="1"/>
  <c r="FH907" i="1"/>
  <c r="FG907" i="1"/>
  <c r="EO908" i="1"/>
  <c r="EP908" i="1" s="1"/>
  <c r="FN907" i="1" l="1"/>
  <c r="FI907" i="1"/>
  <c r="FJ906" i="1" s="1"/>
  <c r="EF905" i="1"/>
  <c r="DH903" i="1"/>
  <c r="DJ904" i="1"/>
  <c r="ET905" i="1"/>
  <c r="EU905" i="1" s="1"/>
  <c r="EX905" i="1" s="1"/>
  <c r="DM905" i="1"/>
  <c r="FG906" i="1"/>
  <c r="FH906" i="1"/>
  <c r="DW903" i="1"/>
  <c r="EB903" i="1" s="1"/>
  <c r="EO907" i="1"/>
  <c r="EP907" i="1" s="1"/>
  <c r="FN906" i="1" l="1"/>
  <c r="FI906" i="1"/>
  <c r="FJ905" i="1" s="1"/>
  <c r="EO906" i="1"/>
  <c r="EP906" i="1" s="1"/>
  <c r="FG905" i="1"/>
  <c r="FH905" i="1"/>
  <c r="EF904" i="1"/>
  <c r="DM904" i="1"/>
  <c r="ET904" i="1"/>
  <c r="EU904" i="1" s="1"/>
  <c r="EX904" i="1" s="1"/>
  <c r="DW902" i="1"/>
  <c r="EB902" i="1" s="1"/>
  <c r="DJ903" i="1"/>
  <c r="DH902" i="1"/>
  <c r="FN905" i="1" l="1"/>
  <c r="FI905" i="1"/>
  <c r="FJ904" i="1" s="1"/>
  <c r="DJ902" i="1"/>
  <c r="DH901" i="1"/>
  <c r="EF903" i="1"/>
  <c r="DM903" i="1"/>
  <c r="ET903" i="1"/>
  <c r="EU903" i="1" s="1"/>
  <c r="EX903" i="1" s="1"/>
  <c r="FG904" i="1"/>
  <c r="FH904" i="1"/>
  <c r="DW901" i="1"/>
  <c r="EB901" i="1" s="1"/>
  <c r="EO905" i="1"/>
  <c r="EP905" i="1" s="1"/>
  <c r="FN904" i="1" l="1"/>
  <c r="FI904" i="1"/>
  <c r="FJ903" i="1" s="1"/>
  <c r="EO904" i="1"/>
  <c r="EP904" i="1" s="1"/>
  <c r="DW900" i="1"/>
  <c r="EB900" i="1" s="1"/>
  <c r="EF902" i="1"/>
  <c r="FG903" i="1"/>
  <c r="FH903" i="1"/>
  <c r="FI903" i="1" s="1"/>
  <c r="DH900" i="1"/>
  <c r="DJ901" i="1"/>
  <c r="ET902" i="1"/>
  <c r="EU902" i="1" s="1"/>
  <c r="EX902" i="1" s="1"/>
  <c r="DM902" i="1"/>
  <c r="FJ902" i="1" l="1"/>
  <c r="FN902" i="1" s="1"/>
  <c r="FN903" i="1"/>
  <c r="FH902" i="1"/>
  <c r="FG902" i="1"/>
  <c r="EF901" i="1"/>
  <c r="DM901" i="1"/>
  <c r="ET901" i="1"/>
  <c r="EU901" i="1" s="1"/>
  <c r="EX901" i="1" s="1"/>
  <c r="DW899" i="1"/>
  <c r="EB899" i="1" s="1"/>
  <c r="EO903" i="1"/>
  <c r="EP903" i="1" s="1"/>
  <c r="DJ900" i="1"/>
  <c r="DH899" i="1"/>
  <c r="FI902" i="1" l="1"/>
  <c r="FJ901" i="1" s="1"/>
  <c r="FH901" i="1"/>
  <c r="FG901" i="1"/>
  <c r="DH898" i="1"/>
  <c r="DJ899" i="1"/>
  <c r="EO902" i="1"/>
  <c r="EP902" i="1" s="1"/>
  <c r="EF900" i="1"/>
  <c r="ET900" i="1"/>
  <c r="EU900" i="1" s="1"/>
  <c r="EX900" i="1" s="1"/>
  <c r="DM900" i="1"/>
  <c r="DW898" i="1"/>
  <c r="EB898" i="1" s="1"/>
  <c r="FN901" i="1" l="1"/>
  <c r="FI901" i="1"/>
  <c r="FJ900" i="1" s="1"/>
  <c r="EF899" i="1"/>
  <c r="EO901" i="1"/>
  <c r="EP901" i="1" s="1"/>
  <c r="DJ898" i="1"/>
  <c r="DH897" i="1"/>
  <c r="FG900" i="1"/>
  <c r="FH900" i="1"/>
  <c r="FI900" i="1" s="1"/>
  <c r="DW897" i="1"/>
  <c r="EB897" i="1" s="1"/>
  <c r="DM899" i="1"/>
  <c r="ET899" i="1"/>
  <c r="EU899" i="1" s="1"/>
  <c r="EX899" i="1" s="1"/>
  <c r="FJ899" i="1" l="1"/>
  <c r="FN899" i="1" s="1"/>
  <c r="FN900" i="1"/>
  <c r="DJ897" i="1"/>
  <c r="DH896" i="1"/>
  <c r="EO900" i="1"/>
  <c r="EP900" i="1" s="1"/>
  <c r="DW896" i="1"/>
  <c r="EB896" i="1" s="1"/>
  <c r="ET898" i="1"/>
  <c r="EU898" i="1" s="1"/>
  <c r="EX898" i="1" s="1"/>
  <c r="DM898" i="1"/>
  <c r="EF898" i="1"/>
  <c r="FG899" i="1"/>
  <c r="FH899" i="1"/>
  <c r="FI899" i="1" l="1"/>
  <c r="FJ898" i="1" s="1"/>
  <c r="FH898" i="1"/>
  <c r="FI898" i="1" s="1"/>
  <c r="FG898" i="1"/>
  <c r="EO899" i="1"/>
  <c r="EP899" i="1" s="1"/>
  <c r="EF897" i="1"/>
  <c r="DJ896" i="1"/>
  <c r="DH895" i="1"/>
  <c r="DW895" i="1"/>
  <c r="EB895" i="1" s="1"/>
  <c r="DM897" i="1"/>
  <c r="ET897" i="1"/>
  <c r="EU897" i="1" s="1"/>
  <c r="EX897" i="1" s="1"/>
  <c r="FJ897" i="1" l="1"/>
  <c r="FN897" i="1" s="1"/>
  <c r="FN898" i="1"/>
  <c r="DM896" i="1"/>
  <c r="ET896" i="1"/>
  <c r="EU896" i="1" s="1"/>
  <c r="EX896" i="1" s="1"/>
  <c r="FH897" i="1"/>
  <c r="FI897" i="1" s="1"/>
  <c r="FG897" i="1"/>
  <c r="EO898" i="1"/>
  <c r="EP898" i="1" s="1"/>
  <c r="EF896" i="1"/>
  <c r="DW894" i="1"/>
  <c r="EB894" i="1" s="1"/>
  <c r="DJ895" i="1"/>
  <c r="DH894" i="1"/>
  <c r="FJ896" i="1" l="1"/>
  <c r="DJ894" i="1"/>
  <c r="DH893" i="1"/>
  <c r="ET895" i="1"/>
  <c r="EU895" i="1" s="1"/>
  <c r="EX895" i="1" s="1"/>
  <c r="DM895" i="1"/>
  <c r="EF895" i="1"/>
  <c r="FH896" i="1"/>
  <c r="FG896" i="1"/>
  <c r="EO897" i="1"/>
  <c r="EP897" i="1" s="1"/>
  <c r="DW893" i="1"/>
  <c r="EB893" i="1" s="1"/>
  <c r="FN896" i="1" l="1"/>
  <c r="FI896" i="1"/>
  <c r="FJ895" i="1" s="1"/>
  <c r="DW892" i="1"/>
  <c r="EB892" i="1" s="1"/>
  <c r="EO896" i="1"/>
  <c r="EP896" i="1" s="1"/>
  <c r="FG895" i="1"/>
  <c r="FH895" i="1"/>
  <c r="EF894" i="1"/>
  <c r="DH892" i="1"/>
  <c r="DJ893" i="1"/>
  <c r="DM894" i="1"/>
  <c r="ET894" i="1"/>
  <c r="EU894" i="1" s="1"/>
  <c r="EX894" i="1" s="1"/>
  <c r="FN895" i="1" l="1"/>
  <c r="FI895" i="1"/>
  <c r="FJ894" i="1" s="1"/>
  <c r="DM893" i="1"/>
  <c r="ET893" i="1"/>
  <c r="EU893" i="1" s="1"/>
  <c r="EX893" i="1" s="1"/>
  <c r="FG894" i="1"/>
  <c r="FH894" i="1"/>
  <c r="FI894" i="1" s="1"/>
  <c r="DH891" i="1"/>
  <c r="DJ892" i="1"/>
  <c r="EF893" i="1"/>
  <c r="EO895" i="1"/>
  <c r="EP895" i="1" s="1"/>
  <c r="DW891" i="1"/>
  <c r="EB891" i="1" s="1"/>
  <c r="FJ893" i="1" l="1"/>
  <c r="FN893" i="1" s="1"/>
  <c r="FN894" i="1"/>
  <c r="ET892" i="1"/>
  <c r="EU892" i="1" s="1"/>
  <c r="EX892" i="1" s="1"/>
  <c r="DM892" i="1"/>
  <c r="DH890" i="1"/>
  <c r="DJ891" i="1"/>
  <c r="EF892" i="1"/>
  <c r="FH893" i="1"/>
  <c r="FG893" i="1"/>
  <c r="DW890" i="1"/>
  <c r="EB890" i="1" s="1"/>
  <c r="EO894" i="1"/>
  <c r="EP894" i="1" s="1"/>
  <c r="FI893" i="1" l="1"/>
  <c r="FJ892" i="1" s="1"/>
  <c r="DM891" i="1"/>
  <c r="ET891" i="1"/>
  <c r="EU891" i="1" s="1"/>
  <c r="EX891" i="1" s="1"/>
  <c r="EF891" i="1"/>
  <c r="DJ890" i="1"/>
  <c r="DH889" i="1"/>
  <c r="DW889" i="1"/>
  <c r="EB889" i="1" s="1"/>
  <c r="EO893" i="1"/>
  <c r="EP893" i="1" s="1"/>
  <c r="FH892" i="1"/>
  <c r="FG892" i="1"/>
  <c r="FN892" i="1" l="1"/>
  <c r="FI892" i="1"/>
  <c r="FJ891" i="1" s="1"/>
  <c r="DH888" i="1"/>
  <c r="DJ889" i="1"/>
  <c r="DW888" i="1"/>
  <c r="EB888" i="1" s="1"/>
  <c r="ET890" i="1"/>
  <c r="EU890" i="1" s="1"/>
  <c r="EX890" i="1" s="1"/>
  <c r="DM890" i="1"/>
  <c r="FG891" i="1"/>
  <c r="FH891" i="1"/>
  <c r="FI891" i="1" s="1"/>
  <c r="EF890" i="1"/>
  <c r="EO892" i="1"/>
  <c r="EP892" i="1" s="1"/>
  <c r="FJ890" i="1" l="1"/>
  <c r="FN890" i="1" s="1"/>
  <c r="FN891" i="1"/>
  <c r="EO891" i="1"/>
  <c r="EP891" i="1" s="1"/>
  <c r="FH890" i="1"/>
  <c r="FI890" i="1" s="1"/>
  <c r="FG890" i="1"/>
  <c r="EF889" i="1"/>
  <c r="DW887" i="1"/>
  <c r="EB887" i="1" s="1"/>
  <c r="ET889" i="1"/>
  <c r="EU889" i="1" s="1"/>
  <c r="EX889" i="1" s="1"/>
  <c r="DM889" i="1"/>
  <c r="DJ888" i="1"/>
  <c r="DH887" i="1"/>
  <c r="FJ889" i="1" l="1"/>
  <c r="DH886" i="1"/>
  <c r="DJ887" i="1"/>
  <c r="FG889" i="1"/>
  <c r="FH889" i="1"/>
  <c r="FI889" i="1" s="1"/>
  <c r="DM888" i="1"/>
  <c r="ET888" i="1"/>
  <c r="EU888" i="1" s="1"/>
  <c r="EX888" i="1" s="1"/>
  <c r="DW886" i="1"/>
  <c r="EB886" i="1" s="1"/>
  <c r="EO890" i="1"/>
  <c r="EP890" i="1" s="1"/>
  <c r="EF888" i="1"/>
  <c r="FJ888" i="1" l="1"/>
  <c r="FN888" i="1" s="1"/>
  <c r="FN889" i="1"/>
  <c r="FH888" i="1"/>
  <c r="FG888" i="1"/>
  <c r="EO889" i="1"/>
  <c r="EP889" i="1" s="1"/>
  <c r="EF887" i="1"/>
  <c r="ET887" i="1"/>
  <c r="EU887" i="1" s="1"/>
  <c r="EX887" i="1" s="1"/>
  <c r="DM887" i="1"/>
  <c r="DW885" i="1"/>
  <c r="EB885" i="1" s="1"/>
  <c r="DH885" i="1"/>
  <c r="DJ886" i="1"/>
  <c r="FI888" i="1" l="1"/>
  <c r="FJ887" i="1" s="1"/>
  <c r="FN887" i="1" s="1"/>
  <c r="DM886" i="1"/>
  <c r="ET886" i="1"/>
  <c r="EU886" i="1" s="1"/>
  <c r="EX886" i="1" s="1"/>
  <c r="DJ885" i="1"/>
  <c r="DH884" i="1"/>
  <c r="EF886" i="1"/>
  <c r="DW884" i="1"/>
  <c r="EB884" i="1" s="1"/>
  <c r="EO888" i="1"/>
  <c r="EP888" i="1" s="1"/>
  <c r="FG887" i="1"/>
  <c r="FH887" i="1"/>
  <c r="FI887" i="1" l="1"/>
  <c r="FJ886" i="1" s="1"/>
  <c r="EF885" i="1"/>
  <c r="DJ884" i="1"/>
  <c r="DH883" i="1"/>
  <c r="DM885" i="1"/>
  <c r="ET885" i="1"/>
  <c r="EU885" i="1" s="1"/>
  <c r="EX885" i="1" s="1"/>
  <c r="FH886" i="1"/>
  <c r="FG886" i="1"/>
  <c r="DW883" i="1"/>
  <c r="EB883" i="1" s="1"/>
  <c r="EO887" i="1"/>
  <c r="EP887" i="1" s="1"/>
  <c r="FN886" i="1" l="1"/>
  <c r="FI886" i="1"/>
  <c r="FJ885" i="1" s="1"/>
  <c r="FG885" i="1"/>
  <c r="FH885" i="1"/>
  <c r="EO886" i="1"/>
  <c r="EP886" i="1" s="1"/>
  <c r="EF884" i="1"/>
  <c r="DJ883" i="1"/>
  <c r="DH882" i="1"/>
  <c r="DW882" i="1"/>
  <c r="EB882" i="1" s="1"/>
  <c r="DM884" i="1"/>
  <c r="ET884" i="1"/>
  <c r="EU884" i="1" s="1"/>
  <c r="EX884" i="1" s="1"/>
  <c r="FN885" i="1" l="1"/>
  <c r="FI885" i="1"/>
  <c r="FJ884" i="1" s="1"/>
  <c r="DM883" i="1"/>
  <c r="ET883" i="1"/>
  <c r="EU883" i="1" s="1"/>
  <c r="EX883" i="1" s="1"/>
  <c r="FG884" i="1"/>
  <c r="FH884" i="1"/>
  <c r="EF883" i="1"/>
  <c r="EO885" i="1"/>
  <c r="EP885" i="1" s="1"/>
  <c r="DW881" i="1"/>
  <c r="EB881" i="1" s="1"/>
  <c r="DH881" i="1"/>
  <c r="DJ882" i="1"/>
  <c r="FN884" i="1" l="1"/>
  <c r="FI884" i="1"/>
  <c r="FJ883" i="1" s="1"/>
  <c r="DW880" i="1"/>
  <c r="EB880" i="1" s="1"/>
  <c r="FH883" i="1"/>
  <c r="FG883" i="1"/>
  <c r="DJ881" i="1"/>
  <c r="DH880" i="1"/>
  <c r="EF882" i="1"/>
  <c r="DM882" i="1"/>
  <c r="ET882" i="1"/>
  <c r="EU882" i="1" s="1"/>
  <c r="EX882" i="1" s="1"/>
  <c r="EO884" i="1"/>
  <c r="EP884" i="1" s="1"/>
  <c r="FN883" i="1" l="1"/>
  <c r="FI883" i="1"/>
  <c r="FJ882" i="1" s="1"/>
  <c r="ET881" i="1"/>
  <c r="EU881" i="1" s="1"/>
  <c r="EX881" i="1" s="1"/>
  <c r="DM881" i="1"/>
  <c r="FH882" i="1"/>
  <c r="FG882" i="1"/>
  <c r="EO883" i="1"/>
  <c r="EP883" i="1" s="1"/>
  <c r="DW879" i="1"/>
  <c r="EB879" i="1" s="1"/>
  <c r="DH879" i="1"/>
  <c r="DJ880" i="1"/>
  <c r="EF881" i="1"/>
  <c r="FN882" i="1" l="1"/>
  <c r="FI882" i="1"/>
  <c r="FJ881" i="1" s="1"/>
  <c r="DJ879" i="1"/>
  <c r="DH878" i="1"/>
  <c r="ET880" i="1"/>
  <c r="EU880" i="1" s="1"/>
  <c r="EX880" i="1" s="1"/>
  <c r="DM880" i="1"/>
  <c r="DW878" i="1"/>
  <c r="EB878" i="1" s="1"/>
  <c r="EO882" i="1"/>
  <c r="EP882" i="1" s="1"/>
  <c r="EF880" i="1"/>
  <c r="FG881" i="1"/>
  <c r="FH881" i="1"/>
  <c r="FN881" i="1" l="1"/>
  <c r="FI881" i="1"/>
  <c r="FJ880" i="1" s="1"/>
  <c r="ET879" i="1"/>
  <c r="EU879" i="1" s="1"/>
  <c r="EX879" i="1" s="1"/>
  <c r="DM879" i="1"/>
  <c r="EF879" i="1"/>
  <c r="DW877" i="1"/>
  <c r="EB877" i="1" s="1"/>
  <c r="EO881" i="1"/>
  <c r="EP881" i="1" s="1"/>
  <c r="FG880" i="1"/>
  <c r="FH880" i="1"/>
  <c r="DJ878" i="1"/>
  <c r="DH877" i="1"/>
  <c r="FN880" i="1" l="1"/>
  <c r="FI880" i="1"/>
  <c r="FJ879" i="1" s="1"/>
  <c r="DW876" i="1"/>
  <c r="EB876" i="1" s="1"/>
  <c r="DJ877" i="1"/>
  <c r="DH876" i="1"/>
  <c r="EF878" i="1"/>
  <c r="EO880" i="1"/>
  <c r="EP880" i="1" s="1"/>
  <c r="DM878" i="1"/>
  <c r="ET878" i="1"/>
  <c r="EU878" i="1" s="1"/>
  <c r="EX878" i="1" s="1"/>
  <c r="FH879" i="1"/>
  <c r="FI879" i="1" s="1"/>
  <c r="FG879" i="1"/>
  <c r="FJ878" i="1" l="1"/>
  <c r="FN878" i="1" s="1"/>
  <c r="FN879" i="1"/>
  <c r="DJ876" i="1"/>
  <c r="DH875" i="1"/>
  <c r="FH878" i="1"/>
  <c r="FG878" i="1"/>
  <c r="ET877" i="1"/>
  <c r="EU877" i="1" s="1"/>
  <c r="EX877" i="1" s="1"/>
  <c r="DM877" i="1"/>
  <c r="DW875" i="1"/>
  <c r="EB875" i="1" s="1"/>
  <c r="EO879" i="1"/>
  <c r="EP879" i="1" s="1"/>
  <c r="EF877" i="1"/>
  <c r="FI878" i="1" l="1"/>
  <c r="FJ877" i="1" s="1"/>
  <c r="EO878" i="1"/>
  <c r="EP878" i="1" s="1"/>
  <c r="FH877" i="1"/>
  <c r="FI877" i="1" s="1"/>
  <c r="FG877" i="1"/>
  <c r="EF876" i="1"/>
  <c r="DJ875" i="1"/>
  <c r="DH874" i="1"/>
  <c r="DW874" i="1"/>
  <c r="EB874" i="1" s="1"/>
  <c r="ET876" i="1"/>
  <c r="EU876" i="1" s="1"/>
  <c r="EX876" i="1" s="1"/>
  <c r="DM876" i="1"/>
  <c r="FJ876" i="1" l="1"/>
  <c r="FN876" i="1" s="1"/>
  <c r="FN877" i="1"/>
  <c r="ET875" i="1"/>
  <c r="EU875" i="1" s="1"/>
  <c r="EX875" i="1" s="1"/>
  <c r="DM875" i="1"/>
  <c r="FH876" i="1"/>
  <c r="FI876" i="1" s="1"/>
  <c r="FG876" i="1"/>
  <c r="DW873" i="1"/>
  <c r="EB873" i="1" s="1"/>
  <c r="EO877" i="1"/>
  <c r="EP877" i="1" s="1"/>
  <c r="EF875" i="1"/>
  <c r="DH873" i="1"/>
  <c r="DJ874" i="1"/>
  <c r="FJ875" i="1" l="1"/>
  <c r="FN875" i="1" s="1"/>
  <c r="DW872" i="1"/>
  <c r="EB872" i="1" s="1"/>
  <c r="EO876" i="1"/>
  <c r="EP876" i="1" s="1"/>
  <c r="EF874" i="1"/>
  <c r="DH872" i="1"/>
  <c r="DJ873" i="1"/>
  <c r="ET874" i="1"/>
  <c r="EU874" i="1" s="1"/>
  <c r="EX874" i="1" s="1"/>
  <c r="DM874" i="1"/>
  <c r="FH875" i="1"/>
  <c r="FG875" i="1"/>
  <c r="FI875" i="1" l="1"/>
  <c r="FJ874" i="1" s="1"/>
  <c r="ET873" i="1"/>
  <c r="EU873" i="1" s="1"/>
  <c r="EX873" i="1" s="1"/>
  <c r="DM873" i="1"/>
  <c r="DJ872" i="1"/>
  <c r="DH871" i="1"/>
  <c r="EO875" i="1"/>
  <c r="EP875" i="1" s="1"/>
  <c r="EF873" i="1"/>
  <c r="FG874" i="1"/>
  <c r="FH874" i="1"/>
  <c r="DW871" i="1"/>
  <c r="EB871" i="1" s="1"/>
  <c r="FN874" i="1" l="1"/>
  <c r="FI874" i="1"/>
  <c r="FJ873" i="1" s="1"/>
  <c r="DW870" i="1"/>
  <c r="EB870" i="1" s="1"/>
  <c r="DJ871" i="1"/>
  <c r="DH870" i="1"/>
  <c r="DM872" i="1"/>
  <c r="ET872" i="1"/>
  <c r="EU872" i="1" s="1"/>
  <c r="EX872" i="1" s="1"/>
  <c r="EO874" i="1"/>
  <c r="EP874" i="1" s="1"/>
  <c r="EF872" i="1"/>
  <c r="FG873" i="1"/>
  <c r="FH873" i="1"/>
  <c r="FI873" i="1" s="1"/>
  <c r="FJ872" i="1" l="1"/>
  <c r="FN872" i="1" s="1"/>
  <c r="FN873" i="1"/>
  <c r="FH872" i="1"/>
  <c r="FG872" i="1"/>
  <c r="DH869" i="1"/>
  <c r="DJ870" i="1"/>
  <c r="DM871" i="1"/>
  <c r="ET871" i="1"/>
  <c r="EU871" i="1" s="1"/>
  <c r="EX871" i="1" s="1"/>
  <c r="EO873" i="1"/>
  <c r="EP873" i="1" s="1"/>
  <c r="EF871" i="1"/>
  <c r="DW869" i="1"/>
  <c r="EB869" i="1" s="1"/>
  <c r="FI872" i="1" l="1"/>
  <c r="FJ871" i="1" s="1"/>
  <c r="EF870" i="1"/>
  <c r="EO872" i="1"/>
  <c r="EP872" i="1" s="1"/>
  <c r="ET870" i="1"/>
  <c r="EU870" i="1" s="1"/>
  <c r="EX870" i="1" s="1"/>
  <c r="DM870" i="1"/>
  <c r="DH868" i="1"/>
  <c r="DJ869" i="1"/>
  <c r="FG871" i="1"/>
  <c r="FH871" i="1"/>
  <c r="FI871" i="1" s="1"/>
  <c r="DW868" i="1"/>
  <c r="EB868" i="1" s="1"/>
  <c r="FJ870" i="1" l="1"/>
  <c r="FN870" i="1" s="1"/>
  <c r="FN871" i="1"/>
  <c r="EF869" i="1"/>
  <c r="EO871" i="1"/>
  <c r="EP871" i="1" s="1"/>
  <c r="FG870" i="1"/>
  <c r="FH870" i="1"/>
  <c r="DW867" i="1"/>
  <c r="EB867" i="1" s="1"/>
  <c r="DH867" i="1"/>
  <c r="DJ868" i="1"/>
  <c r="ET869" i="1"/>
  <c r="EU869" i="1" s="1"/>
  <c r="EX869" i="1" s="1"/>
  <c r="DM869" i="1"/>
  <c r="FI870" i="1" l="1"/>
  <c r="FJ869" i="1" s="1"/>
  <c r="DW866" i="1"/>
  <c r="EB866" i="1" s="1"/>
  <c r="EO870" i="1"/>
  <c r="EP870" i="1" s="1"/>
  <c r="DJ867" i="1"/>
  <c r="DH866" i="1"/>
  <c r="FH869" i="1"/>
  <c r="FI869" i="1" s="1"/>
  <c r="FG869" i="1"/>
  <c r="ET868" i="1"/>
  <c r="EU868" i="1" s="1"/>
  <c r="EX868" i="1" s="1"/>
  <c r="DM868" i="1"/>
  <c r="EF868" i="1"/>
  <c r="FJ868" i="1" l="1"/>
  <c r="FN869" i="1"/>
  <c r="ET867" i="1"/>
  <c r="EU867" i="1" s="1"/>
  <c r="EX867" i="1" s="1"/>
  <c r="DM867" i="1"/>
  <c r="EO869" i="1"/>
  <c r="EP869" i="1" s="1"/>
  <c r="FH868" i="1"/>
  <c r="FG868" i="1"/>
  <c r="DJ866" i="1"/>
  <c r="DH865" i="1"/>
  <c r="DW865" i="1"/>
  <c r="EB865" i="1" s="1"/>
  <c r="EF867" i="1"/>
  <c r="FN868" i="1" l="1"/>
  <c r="FI868" i="1"/>
  <c r="FJ867" i="1" s="1"/>
  <c r="DW864" i="1"/>
  <c r="EB864" i="1" s="1"/>
  <c r="EO868" i="1"/>
  <c r="EP868" i="1" s="1"/>
  <c r="EF866" i="1"/>
  <c r="DJ865" i="1"/>
  <c r="DH864" i="1"/>
  <c r="ET866" i="1"/>
  <c r="EU866" i="1" s="1"/>
  <c r="EX866" i="1" s="1"/>
  <c r="DM866" i="1"/>
  <c r="FH867" i="1"/>
  <c r="FI867" i="1" s="1"/>
  <c r="FG867" i="1"/>
  <c r="FJ866" i="1" l="1"/>
  <c r="FN866" i="1" s="1"/>
  <c r="FN867" i="1"/>
  <c r="DM865" i="1"/>
  <c r="ET865" i="1"/>
  <c r="EU865" i="1" s="1"/>
  <c r="EX865" i="1" s="1"/>
  <c r="EO867" i="1"/>
  <c r="EP867" i="1" s="1"/>
  <c r="EF865" i="1"/>
  <c r="DJ864" i="1"/>
  <c r="DH863" i="1"/>
  <c r="FG866" i="1"/>
  <c r="FH866" i="1"/>
  <c r="DW863" i="1"/>
  <c r="EB863" i="1" s="1"/>
  <c r="FI866" i="1" l="1"/>
  <c r="FJ865" i="1" s="1"/>
  <c r="FN865" i="1" s="1"/>
  <c r="DM864" i="1"/>
  <c r="ET864" i="1"/>
  <c r="EU864" i="1" s="1"/>
  <c r="EX864" i="1" s="1"/>
  <c r="EF864" i="1"/>
  <c r="DW862" i="1"/>
  <c r="EB862" i="1" s="1"/>
  <c r="FH865" i="1"/>
  <c r="FI865" i="1" s="1"/>
  <c r="FG865" i="1"/>
  <c r="DH862" i="1"/>
  <c r="DJ863" i="1"/>
  <c r="EO866" i="1"/>
  <c r="EP866" i="1" s="1"/>
  <c r="FJ864" i="1" l="1"/>
  <c r="EF863" i="1"/>
  <c r="DH861" i="1"/>
  <c r="DJ862" i="1"/>
  <c r="FG864" i="1"/>
  <c r="FH864" i="1"/>
  <c r="FI864" i="1" s="1"/>
  <c r="DW861" i="1"/>
  <c r="EB861" i="1" s="1"/>
  <c r="DM863" i="1"/>
  <c r="ET863" i="1"/>
  <c r="EU863" i="1" s="1"/>
  <c r="EX863" i="1" s="1"/>
  <c r="EO865" i="1"/>
  <c r="EP865" i="1" s="1"/>
  <c r="FJ863" i="1" l="1"/>
  <c r="FN864" i="1"/>
  <c r="DW860" i="1"/>
  <c r="EB860" i="1" s="1"/>
  <c r="ET862" i="1"/>
  <c r="EU862" i="1" s="1"/>
  <c r="EX862" i="1" s="1"/>
  <c r="DM862" i="1"/>
  <c r="FH863" i="1"/>
  <c r="FI863" i="1" s="1"/>
  <c r="FG863" i="1"/>
  <c r="DH860" i="1"/>
  <c r="DJ861" i="1"/>
  <c r="EO864" i="1"/>
  <c r="EP864" i="1" s="1"/>
  <c r="EF862" i="1"/>
  <c r="FJ862" i="1" l="1"/>
  <c r="FN863" i="1"/>
  <c r="FH862" i="1"/>
  <c r="FG862" i="1"/>
  <c r="EO863" i="1"/>
  <c r="EP863" i="1" s="1"/>
  <c r="ET861" i="1"/>
  <c r="EU861" i="1" s="1"/>
  <c r="EX861" i="1" s="1"/>
  <c r="DM861" i="1"/>
  <c r="EF861" i="1"/>
  <c r="DH859" i="1"/>
  <c r="DJ860" i="1"/>
  <c r="DW859" i="1"/>
  <c r="EB859" i="1" s="1"/>
  <c r="FI862" i="1" l="1"/>
  <c r="FJ861" i="1" s="1"/>
  <c r="FN862" i="1"/>
  <c r="EF860" i="1"/>
  <c r="FH861" i="1"/>
  <c r="FI861" i="1" s="1"/>
  <c r="FG861" i="1"/>
  <c r="DW858" i="1"/>
  <c r="EB858" i="1" s="1"/>
  <c r="DJ859" i="1"/>
  <c r="DH858" i="1"/>
  <c r="ET860" i="1"/>
  <c r="EU860" i="1" s="1"/>
  <c r="EX860" i="1" s="1"/>
  <c r="DM860" i="1"/>
  <c r="EO862" i="1"/>
  <c r="EP862" i="1" s="1"/>
  <c r="FJ860" i="1" l="1"/>
  <c r="FN860" i="1" s="1"/>
  <c r="FN861" i="1"/>
  <c r="ET859" i="1"/>
  <c r="EU859" i="1" s="1"/>
  <c r="EX859" i="1" s="1"/>
  <c r="DM859" i="1"/>
  <c r="DW857" i="1"/>
  <c r="EB857" i="1" s="1"/>
  <c r="FG860" i="1"/>
  <c r="FH860" i="1"/>
  <c r="FI860" i="1" s="1"/>
  <c r="EF859" i="1"/>
  <c r="EO861" i="1"/>
  <c r="EP861" i="1" s="1"/>
  <c r="DJ858" i="1"/>
  <c r="DH857" i="1"/>
  <c r="FJ859" i="1" l="1"/>
  <c r="FN859" i="1" s="1"/>
  <c r="DW856" i="1"/>
  <c r="EB856" i="1" s="1"/>
  <c r="EF858" i="1"/>
  <c r="DM858" i="1"/>
  <c r="ET858" i="1"/>
  <c r="EU858" i="1" s="1"/>
  <c r="EX858" i="1" s="1"/>
  <c r="EO860" i="1"/>
  <c r="EP860" i="1" s="1"/>
  <c r="DJ857" i="1"/>
  <c r="DH856" i="1"/>
  <c r="FH859" i="1"/>
  <c r="FG859" i="1"/>
  <c r="FI859" i="1" l="1"/>
  <c r="FJ858" i="1" s="1"/>
  <c r="FG858" i="1"/>
  <c r="FH858" i="1"/>
  <c r="EO859" i="1"/>
  <c r="EP859" i="1" s="1"/>
  <c r="ET857" i="1"/>
  <c r="EU857" i="1" s="1"/>
  <c r="EX857" i="1" s="1"/>
  <c r="DM857" i="1"/>
  <c r="EF857" i="1"/>
  <c r="DJ856" i="1"/>
  <c r="DH855" i="1"/>
  <c r="DW855" i="1"/>
  <c r="EB855" i="1" s="1"/>
  <c r="FN858" i="1" l="1"/>
  <c r="FI858" i="1"/>
  <c r="FJ857" i="1" s="1"/>
  <c r="EF856" i="1"/>
  <c r="DW854" i="1"/>
  <c r="EB854" i="1" s="1"/>
  <c r="FG857" i="1"/>
  <c r="FH857" i="1"/>
  <c r="FI857" i="1" s="1"/>
  <c r="EO858" i="1"/>
  <c r="EP858" i="1" s="1"/>
  <c r="DH854" i="1"/>
  <c r="DJ855" i="1"/>
  <c r="DM856" i="1"/>
  <c r="ET856" i="1"/>
  <c r="EU856" i="1" s="1"/>
  <c r="EX856" i="1" s="1"/>
  <c r="FJ856" i="1" l="1"/>
  <c r="FN856" i="1" s="1"/>
  <c r="FN857" i="1"/>
  <c r="EO857" i="1"/>
  <c r="EP857" i="1" s="1"/>
  <c r="EF855" i="1"/>
  <c r="ET855" i="1"/>
  <c r="EU855" i="1" s="1"/>
  <c r="EX855" i="1" s="1"/>
  <c r="DM855" i="1"/>
  <c r="DW853" i="1"/>
  <c r="EB853" i="1" s="1"/>
  <c r="DJ854" i="1"/>
  <c r="DH853" i="1"/>
  <c r="FG856" i="1"/>
  <c r="FH856" i="1"/>
  <c r="FI856" i="1" s="1"/>
  <c r="FJ855" i="1" l="1"/>
  <c r="FN855" i="1" s="1"/>
  <c r="EO856" i="1"/>
  <c r="EP856" i="1" s="1"/>
  <c r="FH855" i="1"/>
  <c r="FG855" i="1"/>
  <c r="DJ853" i="1"/>
  <c r="DH852" i="1"/>
  <c r="ET854" i="1"/>
  <c r="EU854" i="1" s="1"/>
  <c r="EX854" i="1" s="1"/>
  <c r="DM854" i="1"/>
  <c r="EF854" i="1"/>
  <c r="DW852" i="1"/>
  <c r="EB852" i="1" s="1"/>
  <c r="FI855" i="1" l="1"/>
  <c r="FJ854" i="1" s="1"/>
  <c r="FH854" i="1"/>
  <c r="FG854" i="1"/>
  <c r="DH851" i="1"/>
  <c r="DJ852" i="1"/>
  <c r="ET853" i="1"/>
  <c r="EU853" i="1" s="1"/>
  <c r="EX853" i="1" s="1"/>
  <c r="DM853" i="1"/>
  <c r="DW851" i="1"/>
  <c r="EB851" i="1" s="1"/>
  <c r="EF853" i="1"/>
  <c r="EO855" i="1"/>
  <c r="EP855" i="1" s="1"/>
  <c r="FN854" i="1" l="1"/>
  <c r="FI854" i="1"/>
  <c r="FJ853" i="1" s="1"/>
  <c r="EO854" i="1"/>
  <c r="EP854" i="1" s="1"/>
  <c r="DM852" i="1"/>
  <c r="ET852" i="1"/>
  <c r="EU852" i="1" s="1"/>
  <c r="EX852" i="1" s="1"/>
  <c r="DH850" i="1"/>
  <c r="DJ851" i="1"/>
  <c r="DW850" i="1"/>
  <c r="EB850" i="1" s="1"/>
  <c r="FH853" i="1"/>
  <c r="FG853" i="1"/>
  <c r="EF852" i="1"/>
  <c r="FN853" i="1" l="1"/>
  <c r="FI853" i="1"/>
  <c r="FJ852" i="1" s="1"/>
  <c r="FH852" i="1"/>
  <c r="FG852" i="1"/>
  <c r="EF851" i="1"/>
  <c r="EO853" i="1"/>
  <c r="EP853" i="1" s="1"/>
  <c r="DM851" i="1"/>
  <c r="ET851" i="1"/>
  <c r="EU851" i="1" s="1"/>
  <c r="EX851" i="1" s="1"/>
  <c r="DH849" i="1"/>
  <c r="DJ850" i="1"/>
  <c r="DW849" i="1"/>
  <c r="EB849" i="1" s="1"/>
  <c r="FN852" i="1" l="1"/>
  <c r="FI852" i="1"/>
  <c r="FJ851" i="1" s="1"/>
  <c r="EO852" i="1"/>
  <c r="EP852" i="1" s="1"/>
  <c r="ET850" i="1"/>
  <c r="EU850" i="1" s="1"/>
  <c r="EX850" i="1" s="1"/>
  <c r="DM850" i="1"/>
  <c r="DJ849" i="1"/>
  <c r="DH848" i="1"/>
  <c r="DW848" i="1"/>
  <c r="EB848" i="1" s="1"/>
  <c r="FH851" i="1"/>
  <c r="FG851" i="1"/>
  <c r="EF850" i="1"/>
  <c r="FN851" i="1" l="1"/>
  <c r="FI851" i="1"/>
  <c r="FJ850" i="1" s="1"/>
  <c r="EF849" i="1"/>
  <c r="DJ848" i="1"/>
  <c r="DH847" i="1"/>
  <c r="EO851" i="1"/>
  <c r="EP851" i="1" s="1"/>
  <c r="FG850" i="1"/>
  <c r="FH850" i="1"/>
  <c r="DM849" i="1"/>
  <c r="ET849" i="1"/>
  <c r="EU849" i="1" s="1"/>
  <c r="EX849" i="1" s="1"/>
  <c r="DW847" i="1"/>
  <c r="EB847" i="1" s="1"/>
  <c r="FN850" i="1" l="1"/>
  <c r="FI850" i="1"/>
  <c r="FJ849" i="1" s="1"/>
  <c r="DH846" i="1"/>
  <c r="DJ847" i="1"/>
  <c r="FG849" i="1"/>
  <c r="FH849" i="1"/>
  <c r="ET848" i="1"/>
  <c r="EU848" i="1" s="1"/>
  <c r="EX848" i="1" s="1"/>
  <c r="DM848" i="1"/>
  <c r="DW846" i="1"/>
  <c r="EB846" i="1" s="1"/>
  <c r="EF848" i="1"/>
  <c r="EO850" i="1"/>
  <c r="EP850" i="1" s="1"/>
  <c r="FN849" i="1" l="1"/>
  <c r="FI849" i="1"/>
  <c r="FJ848" i="1" s="1"/>
  <c r="FG848" i="1"/>
  <c r="FH848" i="1"/>
  <c r="EF847" i="1"/>
  <c r="ET847" i="1"/>
  <c r="EU847" i="1" s="1"/>
  <c r="EX847" i="1" s="1"/>
  <c r="DM847" i="1"/>
  <c r="EO849" i="1"/>
  <c r="EP849" i="1" s="1"/>
  <c r="DW845" i="1"/>
  <c r="EB845" i="1" s="1"/>
  <c r="DJ846" i="1"/>
  <c r="DH845" i="1"/>
  <c r="FN848" i="1" l="1"/>
  <c r="FI848" i="1"/>
  <c r="FJ847" i="1" s="1"/>
  <c r="EO848" i="1"/>
  <c r="EP848" i="1" s="1"/>
  <c r="FH847" i="1"/>
  <c r="FG847" i="1"/>
  <c r="DW844" i="1"/>
  <c r="EB844" i="1" s="1"/>
  <c r="DJ845" i="1"/>
  <c r="DH844" i="1"/>
  <c r="ET846" i="1"/>
  <c r="EU846" i="1" s="1"/>
  <c r="EX846" i="1" s="1"/>
  <c r="DM846" i="1"/>
  <c r="EF846" i="1"/>
  <c r="FN847" i="1" l="1"/>
  <c r="FI847" i="1"/>
  <c r="FJ846" i="1" s="1"/>
  <c r="DW843" i="1"/>
  <c r="EB843" i="1" s="1"/>
  <c r="DM845" i="1"/>
  <c r="ET845" i="1"/>
  <c r="EU845" i="1" s="1"/>
  <c r="EX845" i="1" s="1"/>
  <c r="EO847" i="1"/>
  <c r="EP847" i="1" s="1"/>
  <c r="EF845" i="1"/>
  <c r="FH846" i="1"/>
  <c r="FG846" i="1"/>
  <c r="DJ844" i="1"/>
  <c r="DH843" i="1"/>
  <c r="FN846" i="1" l="1"/>
  <c r="FI846" i="1"/>
  <c r="FJ845" i="1" s="1"/>
  <c r="FG845" i="1"/>
  <c r="FH845" i="1"/>
  <c r="EO846" i="1"/>
  <c r="EP846" i="1" s="1"/>
  <c r="DM844" i="1"/>
  <c r="ET844" i="1"/>
  <c r="EU844" i="1" s="1"/>
  <c r="EX844" i="1" s="1"/>
  <c r="DJ843" i="1"/>
  <c r="DH842" i="1"/>
  <c r="EF844" i="1"/>
  <c r="DW842" i="1"/>
  <c r="EB842" i="1" s="1"/>
  <c r="FN845" i="1" l="1"/>
  <c r="FI845" i="1"/>
  <c r="FJ844" i="1" s="1"/>
  <c r="FG844" i="1"/>
  <c r="FH844" i="1"/>
  <c r="FI844" i="1" s="1"/>
  <c r="EO845" i="1"/>
  <c r="EP845" i="1" s="1"/>
  <c r="DW841" i="1"/>
  <c r="EB841" i="1" s="1"/>
  <c r="EF843" i="1"/>
  <c r="DJ842" i="1"/>
  <c r="DH841" i="1"/>
  <c r="DM843" i="1"/>
  <c r="ET843" i="1"/>
  <c r="EU843" i="1" s="1"/>
  <c r="EX843" i="1" s="1"/>
  <c r="FJ843" i="1" l="1"/>
  <c r="FN843" i="1" s="1"/>
  <c r="FN844" i="1"/>
  <c r="EF842" i="1"/>
  <c r="DW840" i="1"/>
  <c r="EB840" i="1" s="1"/>
  <c r="EO844" i="1"/>
  <c r="EP844" i="1" s="1"/>
  <c r="FH843" i="1"/>
  <c r="FG843" i="1"/>
  <c r="ET842" i="1"/>
  <c r="EU842" i="1" s="1"/>
  <c r="EX842" i="1" s="1"/>
  <c r="DM842" i="1"/>
  <c r="DH840" i="1"/>
  <c r="DJ841" i="1"/>
  <c r="FI843" i="1" l="1"/>
  <c r="FJ842" i="1" s="1"/>
  <c r="EF841" i="1"/>
  <c r="FH842" i="1"/>
  <c r="FG842" i="1"/>
  <c r="DW839" i="1"/>
  <c r="EB839" i="1" s="1"/>
  <c r="ET841" i="1"/>
  <c r="EU841" i="1" s="1"/>
  <c r="EX841" i="1" s="1"/>
  <c r="DM841" i="1"/>
  <c r="DH839" i="1"/>
  <c r="DJ840" i="1"/>
  <c r="EO843" i="1"/>
  <c r="EP843" i="1" s="1"/>
  <c r="FN842" i="1" l="1"/>
  <c r="FI842" i="1"/>
  <c r="FJ841" i="1" s="1"/>
  <c r="EF840" i="1"/>
  <c r="ET840" i="1"/>
  <c r="EU840" i="1" s="1"/>
  <c r="EX840" i="1" s="1"/>
  <c r="DM840" i="1"/>
  <c r="DH838" i="1"/>
  <c r="DJ839" i="1"/>
  <c r="EO842" i="1"/>
  <c r="EP842" i="1" s="1"/>
  <c r="DW838" i="1"/>
  <c r="EB838" i="1" s="1"/>
  <c r="FH841" i="1"/>
  <c r="FG841" i="1"/>
  <c r="FN841" i="1" l="1"/>
  <c r="FI841" i="1"/>
  <c r="FJ840" i="1" s="1"/>
  <c r="ET839" i="1"/>
  <c r="EU839" i="1" s="1"/>
  <c r="EX839" i="1" s="1"/>
  <c r="DM839" i="1"/>
  <c r="EO841" i="1"/>
  <c r="EP841" i="1" s="1"/>
  <c r="FG840" i="1"/>
  <c r="FH840" i="1"/>
  <c r="FI840" i="1" s="1"/>
  <c r="DW837" i="1"/>
  <c r="EB837" i="1" s="1"/>
  <c r="DJ838" i="1"/>
  <c r="DH837" i="1"/>
  <c r="EF839" i="1"/>
  <c r="FJ839" i="1" l="1"/>
  <c r="FN839" i="1" s="1"/>
  <c r="FN840" i="1"/>
  <c r="DM838" i="1"/>
  <c r="ET838" i="1"/>
  <c r="EU838" i="1" s="1"/>
  <c r="EX838" i="1" s="1"/>
  <c r="EO840" i="1"/>
  <c r="EP840" i="1" s="1"/>
  <c r="EF838" i="1"/>
  <c r="FG839" i="1"/>
  <c r="FH839" i="1"/>
  <c r="DJ837" i="1"/>
  <c r="DH836" i="1"/>
  <c r="DW836" i="1"/>
  <c r="EB836" i="1" s="1"/>
  <c r="FI839" i="1" l="1"/>
  <c r="FJ838" i="1" s="1"/>
  <c r="DJ836" i="1"/>
  <c r="DH835" i="1"/>
  <c r="FH838" i="1"/>
  <c r="FG838" i="1"/>
  <c r="DW835" i="1"/>
  <c r="EB835" i="1" s="1"/>
  <c r="EF837" i="1"/>
  <c r="ET837" i="1"/>
  <c r="EU837" i="1" s="1"/>
  <c r="EX837" i="1" s="1"/>
  <c r="DM837" i="1"/>
  <c r="EO839" i="1"/>
  <c r="EP839" i="1" s="1"/>
  <c r="FI838" i="1" l="1"/>
  <c r="FJ837" i="1" s="1"/>
  <c r="FN838" i="1"/>
  <c r="EF836" i="1"/>
  <c r="DW834" i="1"/>
  <c r="EB834" i="1" s="1"/>
  <c r="EO838" i="1"/>
  <c r="EP838" i="1" s="1"/>
  <c r="DH834" i="1"/>
  <c r="DJ835" i="1"/>
  <c r="FG837" i="1"/>
  <c r="FH837" i="1"/>
  <c r="FI837" i="1" s="1"/>
  <c r="DM836" i="1"/>
  <c r="ET836" i="1"/>
  <c r="EU836" i="1" s="1"/>
  <c r="EX836" i="1" s="1"/>
  <c r="FJ836" i="1" l="1"/>
  <c r="FN836" i="1" s="1"/>
  <c r="FN837" i="1"/>
  <c r="DJ834" i="1"/>
  <c r="DH833" i="1"/>
  <c r="EO837" i="1"/>
  <c r="EP837" i="1" s="1"/>
  <c r="FH836" i="1"/>
  <c r="FI836" i="1" s="1"/>
  <c r="FG836" i="1"/>
  <c r="EF835" i="1"/>
  <c r="DW833" i="1"/>
  <c r="EB833" i="1" s="1"/>
  <c r="DM835" i="1"/>
  <c r="ET835" i="1"/>
  <c r="EU835" i="1" s="1"/>
  <c r="EX835" i="1" s="1"/>
  <c r="FJ835" i="1" l="1"/>
  <c r="FN835" i="1" s="1"/>
  <c r="FG835" i="1"/>
  <c r="FH835" i="1"/>
  <c r="EF834" i="1"/>
  <c r="DW832" i="1"/>
  <c r="EB832" i="1" s="1"/>
  <c r="DH832" i="1"/>
  <c r="DJ833" i="1"/>
  <c r="EO836" i="1"/>
  <c r="EP836" i="1" s="1"/>
  <c r="DM834" i="1"/>
  <c r="ET834" i="1"/>
  <c r="EU834" i="1" s="1"/>
  <c r="EX834" i="1" s="1"/>
  <c r="FI835" i="1" l="1"/>
  <c r="FJ834" i="1" s="1"/>
  <c r="DH831" i="1"/>
  <c r="DJ832" i="1"/>
  <c r="EF833" i="1"/>
  <c r="FG834" i="1"/>
  <c r="FH834" i="1"/>
  <c r="FI834" i="1" s="1"/>
  <c r="EO835" i="1"/>
  <c r="EP835" i="1" s="1"/>
  <c r="DW831" i="1"/>
  <c r="EB831" i="1" s="1"/>
  <c r="ET833" i="1"/>
  <c r="EU833" i="1" s="1"/>
  <c r="EX833" i="1" s="1"/>
  <c r="DM833" i="1"/>
  <c r="FJ833" i="1" l="1"/>
  <c r="FN834" i="1"/>
  <c r="FH833" i="1"/>
  <c r="FG833" i="1"/>
  <c r="EF832" i="1"/>
  <c r="DW830" i="1"/>
  <c r="EB830" i="1" s="1"/>
  <c r="ET832" i="1"/>
  <c r="EU832" i="1" s="1"/>
  <c r="EX832" i="1" s="1"/>
  <c r="DM832" i="1"/>
  <c r="EO834" i="1"/>
  <c r="EP834" i="1" s="1"/>
  <c r="DJ831" i="1"/>
  <c r="DH830" i="1"/>
  <c r="FN833" i="1" l="1"/>
  <c r="FI833" i="1"/>
  <c r="FJ832" i="1" s="1"/>
  <c r="FH832" i="1"/>
  <c r="FG832" i="1"/>
  <c r="DW829" i="1"/>
  <c r="EB829" i="1" s="1"/>
  <c r="DJ830" i="1"/>
  <c r="DH829" i="1"/>
  <c r="DM831" i="1"/>
  <c r="ET831" i="1"/>
  <c r="EU831" i="1" s="1"/>
  <c r="EX831" i="1" s="1"/>
  <c r="EO833" i="1"/>
  <c r="EP833" i="1" s="1"/>
  <c r="EF831" i="1"/>
  <c r="FN832" i="1" l="1"/>
  <c r="FI832" i="1"/>
  <c r="FJ831" i="1" s="1"/>
  <c r="DH828" i="1"/>
  <c r="DJ829" i="1"/>
  <c r="EF830" i="1"/>
  <c r="DW828" i="1"/>
  <c r="EB828" i="1" s="1"/>
  <c r="FG831" i="1"/>
  <c r="FH831" i="1"/>
  <c r="FI831" i="1" s="1"/>
  <c r="EO832" i="1"/>
  <c r="EP832" i="1" s="1"/>
  <c r="ET830" i="1"/>
  <c r="EU830" i="1" s="1"/>
  <c r="EX830" i="1" s="1"/>
  <c r="DM830" i="1"/>
  <c r="FJ830" i="1" l="1"/>
  <c r="FN830" i="1" s="1"/>
  <c r="FN831" i="1"/>
  <c r="DW827" i="1"/>
  <c r="EB827" i="1" s="1"/>
  <c r="EO831" i="1"/>
  <c r="EP831" i="1" s="1"/>
  <c r="EF829" i="1"/>
  <c r="DM829" i="1"/>
  <c r="ET829" i="1"/>
  <c r="EU829" i="1" s="1"/>
  <c r="EX829" i="1" s="1"/>
  <c r="FH830" i="1"/>
  <c r="FG830" i="1"/>
  <c r="DJ828" i="1"/>
  <c r="DH827" i="1"/>
  <c r="FI830" i="1" l="1"/>
  <c r="FJ829" i="1" s="1"/>
  <c r="EO830" i="1"/>
  <c r="EP830" i="1" s="1"/>
  <c r="DJ827" i="1"/>
  <c r="DH826" i="1"/>
  <c r="ET828" i="1"/>
  <c r="EU828" i="1" s="1"/>
  <c r="EX828" i="1" s="1"/>
  <c r="DM828" i="1"/>
  <c r="EF828" i="1"/>
  <c r="FH829" i="1"/>
  <c r="FI829" i="1" s="1"/>
  <c r="FG829" i="1"/>
  <c r="DW826" i="1"/>
  <c r="EB826" i="1" s="1"/>
  <c r="FJ828" i="1" l="1"/>
  <c r="FN828" i="1" s="1"/>
  <c r="FN829" i="1"/>
  <c r="EO829" i="1"/>
  <c r="EP829" i="1" s="1"/>
  <c r="FH828" i="1"/>
  <c r="FG828" i="1"/>
  <c r="DJ826" i="1"/>
  <c r="DH825" i="1"/>
  <c r="EF827" i="1"/>
  <c r="DM827" i="1"/>
  <c r="ET827" i="1"/>
  <c r="EU827" i="1" s="1"/>
  <c r="EX827" i="1" s="1"/>
  <c r="DW825" i="1"/>
  <c r="EB825" i="1" s="1"/>
  <c r="FI828" i="1" l="1"/>
  <c r="FJ827" i="1" s="1"/>
  <c r="DH824" i="1"/>
  <c r="DJ825" i="1"/>
  <c r="DM826" i="1"/>
  <c r="ET826" i="1"/>
  <c r="EU826" i="1" s="1"/>
  <c r="EX826" i="1" s="1"/>
  <c r="FG827" i="1"/>
  <c r="FH827" i="1"/>
  <c r="DW824" i="1"/>
  <c r="EB824" i="1" s="1"/>
  <c r="EF826" i="1"/>
  <c r="EO828" i="1"/>
  <c r="EP828" i="1" s="1"/>
  <c r="FN827" i="1" l="1"/>
  <c r="FI827" i="1"/>
  <c r="FJ826" i="1" s="1"/>
  <c r="FH826" i="1"/>
  <c r="FG826" i="1"/>
  <c r="EO827" i="1"/>
  <c r="EP827" i="1" s="1"/>
  <c r="DW823" i="1"/>
  <c r="EB823" i="1" s="1"/>
  <c r="ET825" i="1"/>
  <c r="EU825" i="1" s="1"/>
  <c r="EX825" i="1" s="1"/>
  <c r="DM825" i="1"/>
  <c r="EF825" i="1"/>
  <c r="DH823" i="1"/>
  <c r="DJ824" i="1"/>
  <c r="FN826" i="1" l="1"/>
  <c r="FI826" i="1"/>
  <c r="FJ825" i="1" s="1"/>
  <c r="DW822" i="1"/>
  <c r="EB822" i="1" s="1"/>
  <c r="DJ823" i="1"/>
  <c r="DH822" i="1"/>
  <c r="FG825" i="1"/>
  <c r="FH825" i="1"/>
  <c r="FI825" i="1" s="1"/>
  <c r="EF824" i="1"/>
  <c r="EO826" i="1"/>
  <c r="EP826" i="1" s="1"/>
  <c r="DM824" i="1"/>
  <c r="ET824" i="1"/>
  <c r="EU824" i="1" s="1"/>
  <c r="EX824" i="1" s="1"/>
  <c r="FJ824" i="1" l="1"/>
  <c r="FN824" i="1" s="1"/>
  <c r="FN825" i="1"/>
  <c r="DH821" i="1"/>
  <c r="DJ822" i="1"/>
  <c r="DM823" i="1"/>
  <c r="ET823" i="1"/>
  <c r="EU823" i="1" s="1"/>
  <c r="EX823" i="1" s="1"/>
  <c r="FH824" i="1"/>
  <c r="FI824" i="1" s="1"/>
  <c r="FG824" i="1"/>
  <c r="DW821" i="1"/>
  <c r="EB821" i="1" s="1"/>
  <c r="EO825" i="1"/>
  <c r="EP825" i="1" s="1"/>
  <c r="EF823" i="1"/>
  <c r="FJ823" i="1" l="1"/>
  <c r="FN823" i="1" s="1"/>
  <c r="FH823" i="1"/>
  <c r="FG823" i="1"/>
  <c r="EF822" i="1"/>
  <c r="DM822" i="1"/>
  <c r="ET822" i="1"/>
  <c r="EU822" i="1" s="1"/>
  <c r="EX822" i="1" s="1"/>
  <c r="EO824" i="1"/>
  <c r="EP824" i="1" s="1"/>
  <c r="DW820" i="1"/>
  <c r="EB820" i="1" s="1"/>
  <c r="DJ821" i="1"/>
  <c r="DH820" i="1"/>
  <c r="FI823" i="1" l="1"/>
  <c r="FJ822" i="1" s="1"/>
  <c r="FH822" i="1"/>
  <c r="FG822" i="1"/>
  <c r="EO823" i="1"/>
  <c r="EP823" i="1" s="1"/>
  <c r="ET821" i="1"/>
  <c r="EU821" i="1" s="1"/>
  <c r="EX821" i="1" s="1"/>
  <c r="DM821" i="1"/>
  <c r="EF821" i="1"/>
  <c r="DW819" i="1"/>
  <c r="EB819" i="1" s="1"/>
  <c r="DH819" i="1"/>
  <c r="DJ820" i="1"/>
  <c r="FN822" i="1" l="1"/>
  <c r="FI822" i="1"/>
  <c r="FJ821" i="1" s="1"/>
  <c r="DH818" i="1"/>
  <c r="DJ819" i="1"/>
  <c r="FG821" i="1"/>
  <c r="FH821" i="1"/>
  <c r="FI821" i="1" s="1"/>
  <c r="DW818" i="1"/>
  <c r="EB818" i="1" s="1"/>
  <c r="ET820" i="1"/>
  <c r="EU820" i="1" s="1"/>
  <c r="EX820" i="1" s="1"/>
  <c r="DM820" i="1"/>
  <c r="EF820" i="1"/>
  <c r="EO822" i="1"/>
  <c r="EP822" i="1" s="1"/>
  <c r="FJ820" i="1" l="1"/>
  <c r="FN820" i="1" s="1"/>
  <c r="FN821" i="1"/>
  <c r="EF819" i="1"/>
  <c r="FG820" i="1"/>
  <c r="FH820" i="1"/>
  <c r="DW817" i="1"/>
  <c r="EB817" i="1" s="1"/>
  <c r="EO821" i="1"/>
  <c r="EP821" i="1" s="1"/>
  <c r="ET819" i="1"/>
  <c r="EU819" i="1" s="1"/>
  <c r="EX819" i="1" s="1"/>
  <c r="DM819" i="1"/>
  <c r="DJ818" i="1"/>
  <c r="DH817" i="1"/>
  <c r="FI820" i="1" l="1"/>
  <c r="FJ819" i="1" s="1"/>
  <c r="EF818" i="1"/>
  <c r="DW816" i="1"/>
  <c r="EB816" i="1" s="1"/>
  <c r="ET818" i="1"/>
  <c r="EU818" i="1" s="1"/>
  <c r="EX818" i="1" s="1"/>
  <c r="DM818" i="1"/>
  <c r="FH819" i="1"/>
  <c r="FG819" i="1"/>
  <c r="DJ817" i="1"/>
  <c r="DH816" i="1"/>
  <c r="EO820" i="1"/>
  <c r="EP820" i="1" s="1"/>
  <c r="FN819" i="1" l="1"/>
  <c r="FI819" i="1"/>
  <c r="FJ818" i="1" s="1"/>
  <c r="EF817" i="1"/>
  <c r="EO819" i="1"/>
  <c r="EP819" i="1" s="1"/>
  <c r="ET817" i="1"/>
  <c r="EU817" i="1" s="1"/>
  <c r="EX817" i="1" s="1"/>
  <c r="DM817" i="1"/>
  <c r="DW815" i="1"/>
  <c r="EB815" i="1" s="1"/>
  <c r="DJ816" i="1"/>
  <c r="DH815" i="1"/>
  <c r="FG818" i="1"/>
  <c r="FH818" i="1"/>
  <c r="FI818" i="1" s="1"/>
  <c r="FJ817" i="1" l="1"/>
  <c r="FN817" i="1" s="1"/>
  <c r="FN818" i="1"/>
  <c r="EF816" i="1"/>
  <c r="FH817" i="1"/>
  <c r="FI817" i="1" s="1"/>
  <c r="FG817" i="1"/>
  <c r="EO818" i="1"/>
  <c r="EP818" i="1" s="1"/>
  <c r="DH814" i="1"/>
  <c r="DJ815" i="1"/>
  <c r="DM816" i="1"/>
  <c r="ET816" i="1"/>
  <c r="EU816" i="1" s="1"/>
  <c r="EX816" i="1" s="1"/>
  <c r="DW814" i="1"/>
  <c r="EB814" i="1" s="1"/>
  <c r="FJ816" i="1" l="1"/>
  <c r="DJ814" i="1"/>
  <c r="DH813" i="1"/>
  <c r="EF815" i="1"/>
  <c r="FH816" i="1"/>
  <c r="FG816" i="1"/>
  <c r="EO817" i="1"/>
  <c r="EP817" i="1" s="1"/>
  <c r="DW813" i="1"/>
  <c r="EB813" i="1" s="1"/>
  <c r="DM815" i="1"/>
  <c r="ET815" i="1"/>
  <c r="EU815" i="1" s="1"/>
  <c r="EX815" i="1" s="1"/>
  <c r="FN816" i="1" l="1"/>
  <c r="FI816" i="1"/>
  <c r="FJ815" i="1" s="1"/>
  <c r="FG815" i="1"/>
  <c r="FH815" i="1"/>
  <c r="EF814" i="1"/>
  <c r="DH812" i="1"/>
  <c r="DJ813" i="1"/>
  <c r="EO816" i="1"/>
  <c r="EP816" i="1" s="1"/>
  <c r="DW812" i="1"/>
  <c r="EB812" i="1" s="1"/>
  <c r="ET814" i="1"/>
  <c r="EU814" i="1" s="1"/>
  <c r="EX814" i="1" s="1"/>
  <c r="DM814" i="1"/>
  <c r="FN815" i="1" l="1"/>
  <c r="FI815" i="1"/>
  <c r="FJ814" i="1" s="1"/>
  <c r="DM813" i="1"/>
  <c r="ET813" i="1"/>
  <c r="EU813" i="1" s="1"/>
  <c r="EX813" i="1" s="1"/>
  <c r="FH814" i="1"/>
  <c r="FG814" i="1"/>
  <c r="EF813" i="1"/>
  <c r="EO815" i="1"/>
  <c r="EP815" i="1" s="1"/>
  <c r="DW811" i="1"/>
  <c r="EB811" i="1" s="1"/>
  <c r="DJ812" i="1"/>
  <c r="DH811" i="1"/>
  <c r="FN814" i="1" l="1"/>
  <c r="FI814" i="1"/>
  <c r="FJ813" i="1" s="1"/>
  <c r="FG813" i="1"/>
  <c r="FH813" i="1"/>
  <c r="DM812" i="1"/>
  <c r="ET812" i="1"/>
  <c r="EU812" i="1" s="1"/>
  <c r="EX812" i="1" s="1"/>
  <c r="DJ811" i="1"/>
  <c r="DH810" i="1"/>
  <c r="EF812" i="1"/>
  <c r="DW810" i="1"/>
  <c r="EB810" i="1" s="1"/>
  <c r="EO814" i="1"/>
  <c r="EP814" i="1" s="1"/>
  <c r="FN813" i="1" l="1"/>
  <c r="FI813" i="1"/>
  <c r="FJ812" i="1" s="1"/>
  <c r="DJ810" i="1"/>
  <c r="DH809" i="1"/>
  <c r="DM811" i="1"/>
  <c r="ET811" i="1"/>
  <c r="EU811" i="1" s="1"/>
  <c r="EX811" i="1" s="1"/>
  <c r="FH812" i="1"/>
  <c r="FG812" i="1"/>
  <c r="EF811" i="1"/>
  <c r="EO813" i="1"/>
  <c r="EP813" i="1" s="1"/>
  <c r="DW809" i="1"/>
  <c r="EB809" i="1" s="1"/>
  <c r="FN812" i="1" l="1"/>
  <c r="FI812" i="1"/>
  <c r="FJ811" i="1" s="1"/>
  <c r="EF810" i="1"/>
  <c r="EO812" i="1"/>
  <c r="EP812" i="1" s="1"/>
  <c r="FG811" i="1"/>
  <c r="FH811" i="1"/>
  <c r="FI811" i="1" s="1"/>
  <c r="DW808" i="1"/>
  <c r="EB808" i="1" s="1"/>
  <c r="DJ809" i="1"/>
  <c r="DH808" i="1"/>
  <c r="ET810" i="1"/>
  <c r="EU810" i="1" s="1"/>
  <c r="EX810" i="1" s="1"/>
  <c r="DM810" i="1"/>
  <c r="FJ810" i="1" l="1"/>
  <c r="FN810" i="1" s="1"/>
  <c r="FN811" i="1"/>
  <c r="EF809" i="1"/>
  <c r="DH807" i="1"/>
  <c r="DJ808" i="1"/>
  <c r="FG810" i="1"/>
  <c r="FH810" i="1"/>
  <c r="ET809" i="1"/>
  <c r="EU809" i="1" s="1"/>
  <c r="EX809" i="1" s="1"/>
  <c r="DM809" i="1"/>
  <c r="EO811" i="1"/>
  <c r="EP811" i="1" s="1"/>
  <c r="DW807" i="1"/>
  <c r="EB807" i="1" s="1"/>
  <c r="FI810" i="1" l="1"/>
  <c r="FJ809" i="1" s="1"/>
  <c r="DM808" i="1"/>
  <c r="ET808" i="1"/>
  <c r="EU808" i="1" s="1"/>
  <c r="EX808" i="1" s="1"/>
  <c r="FG809" i="1"/>
  <c r="FH809" i="1"/>
  <c r="EF808" i="1"/>
  <c r="DH806" i="1"/>
  <c r="DJ807" i="1"/>
  <c r="DW806" i="1"/>
  <c r="EB806" i="1" s="1"/>
  <c r="EO810" i="1"/>
  <c r="EP810" i="1" s="1"/>
  <c r="FN809" i="1" l="1"/>
  <c r="FI809" i="1"/>
  <c r="FJ808" i="1" s="1"/>
  <c r="DW805" i="1"/>
  <c r="EB805" i="1" s="1"/>
  <c r="FG808" i="1"/>
  <c r="FH808" i="1"/>
  <c r="FI808" i="1" s="1"/>
  <c r="EF807" i="1"/>
  <c r="ET807" i="1"/>
  <c r="EU807" i="1" s="1"/>
  <c r="EX807" i="1" s="1"/>
  <c r="DM807" i="1"/>
  <c r="DH805" i="1"/>
  <c r="DJ806" i="1"/>
  <c r="EO809" i="1"/>
  <c r="EP809" i="1" s="1"/>
  <c r="FJ807" i="1" l="1"/>
  <c r="FN807" i="1" s="1"/>
  <c r="FN808" i="1"/>
  <c r="DM806" i="1"/>
  <c r="ET806" i="1"/>
  <c r="EU806" i="1" s="1"/>
  <c r="EX806" i="1" s="1"/>
  <c r="FH807" i="1"/>
  <c r="FG807" i="1"/>
  <c r="EO808" i="1"/>
  <c r="EP808" i="1" s="1"/>
  <c r="DW804" i="1"/>
  <c r="EB804" i="1" s="1"/>
  <c r="DH804" i="1"/>
  <c r="DJ805" i="1"/>
  <c r="EF806" i="1"/>
  <c r="FI807" i="1" l="1"/>
  <c r="FJ806" i="1" s="1"/>
  <c r="FH806" i="1"/>
  <c r="FG806" i="1"/>
  <c r="ET805" i="1"/>
  <c r="EU805" i="1" s="1"/>
  <c r="EX805" i="1" s="1"/>
  <c r="DM805" i="1"/>
  <c r="EF805" i="1"/>
  <c r="DJ804" i="1"/>
  <c r="DH803" i="1"/>
  <c r="DW803" i="1"/>
  <c r="EB803" i="1" s="1"/>
  <c r="EO807" i="1"/>
  <c r="EP807" i="1" s="1"/>
  <c r="FN806" i="1" l="1"/>
  <c r="FI806" i="1"/>
  <c r="FJ805" i="1" s="1"/>
  <c r="EO806" i="1"/>
  <c r="EP806" i="1" s="1"/>
  <c r="FH805" i="1"/>
  <c r="FI805" i="1" s="1"/>
  <c r="FG805" i="1"/>
  <c r="DW802" i="1"/>
  <c r="EB802" i="1" s="1"/>
  <c r="DJ803" i="1"/>
  <c r="DH802" i="1"/>
  <c r="EF804" i="1"/>
  <c r="ET804" i="1"/>
  <c r="EU804" i="1" s="1"/>
  <c r="EX804" i="1" s="1"/>
  <c r="DM804" i="1"/>
  <c r="FJ804" i="1" l="1"/>
  <c r="FN804" i="1" s="1"/>
  <c r="FN805" i="1"/>
  <c r="FH804" i="1"/>
  <c r="FG804" i="1"/>
  <c r="EO805" i="1"/>
  <c r="EP805" i="1" s="1"/>
  <c r="DM803" i="1"/>
  <c r="ET803" i="1"/>
  <c r="EU803" i="1" s="1"/>
  <c r="EX803" i="1" s="1"/>
  <c r="DW801" i="1"/>
  <c r="EB801" i="1" s="1"/>
  <c r="EF803" i="1"/>
  <c r="DH801" i="1"/>
  <c r="DJ802" i="1"/>
  <c r="FI804" i="1" l="1"/>
  <c r="FJ803" i="1" s="1"/>
  <c r="FG803" i="1"/>
  <c r="FH803" i="1"/>
  <c r="EO804" i="1"/>
  <c r="EP804" i="1" s="1"/>
  <c r="DH800" i="1"/>
  <c r="DJ801" i="1"/>
  <c r="DM802" i="1"/>
  <c r="ET802" i="1"/>
  <c r="EU802" i="1" s="1"/>
  <c r="EX802" i="1" s="1"/>
  <c r="DW800" i="1"/>
  <c r="EB800" i="1" s="1"/>
  <c r="EF802" i="1"/>
  <c r="FN803" i="1" l="1"/>
  <c r="FI803" i="1"/>
  <c r="FJ802" i="1" s="1"/>
  <c r="EF801" i="1"/>
  <c r="EO803" i="1"/>
  <c r="EP803" i="1" s="1"/>
  <c r="DW799" i="1"/>
  <c r="EB799" i="1" s="1"/>
  <c r="DM801" i="1"/>
  <c r="ET801" i="1"/>
  <c r="EU801" i="1" s="1"/>
  <c r="EX801" i="1" s="1"/>
  <c r="DH799" i="1"/>
  <c r="DJ800" i="1"/>
  <c r="FH802" i="1"/>
  <c r="FI802" i="1" s="1"/>
  <c r="FG802" i="1"/>
  <c r="FJ801" i="1" l="1"/>
  <c r="FN801" i="1" s="1"/>
  <c r="FN802" i="1"/>
  <c r="EO802" i="1"/>
  <c r="EP802" i="1" s="1"/>
  <c r="DW798" i="1"/>
  <c r="EB798" i="1" s="1"/>
  <c r="ET800" i="1"/>
  <c r="EU800" i="1" s="1"/>
  <c r="EX800" i="1" s="1"/>
  <c r="DM800" i="1"/>
  <c r="DJ799" i="1"/>
  <c r="DH798" i="1"/>
  <c r="EF800" i="1"/>
  <c r="FH801" i="1"/>
  <c r="FI801" i="1" s="1"/>
  <c r="FG801" i="1"/>
  <c r="FJ800" i="1" l="1"/>
  <c r="FN800" i="1" s="1"/>
  <c r="DW797" i="1"/>
  <c r="EB797" i="1" s="1"/>
  <c r="DM799" i="1"/>
  <c r="ET799" i="1"/>
  <c r="EU799" i="1" s="1"/>
  <c r="EX799" i="1" s="1"/>
  <c r="EO801" i="1"/>
  <c r="EP801" i="1" s="1"/>
  <c r="EF799" i="1"/>
  <c r="FG800" i="1"/>
  <c r="FH800" i="1"/>
  <c r="DJ798" i="1"/>
  <c r="DH797" i="1"/>
  <c r="FI800" i="1" l="1"/>
  <c r="FJ799" i="1" s="1"/>
  <c r="FG799" i="1"/>
  <c r="FH799" i="1"/>
  <c r="DJ797" i="1"/>
  <c r="DH796" i="1"/>
  <c r="EO800" i="1"/>
  <c r="EP800" i="1" s="1"/>
  <c r="ET798" i="1"/>
  <c r="EU798" i="1" s="1"/>
  <c r="EX798" i="1" s="1"/>
  <c r="DM798" i="1"/>
  <c r="DW796" i="1"/>
  <c r="EB796" i="1" s="1"/>
  <c r="EF798" i="1"/>
  <c r="FN799" i="1" l="1"/>
  <c r="FI799" i="1"/>
  <c r="FJ798" i="1" s="1"/>
  <c r="FH798" i="1"/>
  <c r="FG798" i="1"/>
  <c r="DH795" i="1"/>
  <c r="DJ796" i="1"/>
  <c r="ET797" i="1"/>
  <c r="EU797" i="1" s="1"/>
  <c r="EX797" i="1" s="1"/>
  <c r="DM797" i="1"/>
  <c r="DW795" i="1"/>
  <c r="EB795" i="1" s="1"/>
  <c r="EF797" i="1"/>
  <c r="EO799" i="1"/>
  <c r="EP799" i="1" s="1"/>
  <c r="FN798" i="1" l="1"/>
  <c r="FI798" i="1"/>
  <c r="FJ797" i="1" s="1"/>
  <c r="DJ795" i="1"/>
  <c r="DH794" i="1"/>
  <c r="FH797" i="1"/>
  <c r="FI797" i="1" s="1"/>
  <c r="FG797" i="1"/>
  <c r="DW794" i="1"/>
  <c r="EB794" i="1" s="1"/>
  <c r="EO798" i="1"/>
  <c r="EP798" i="1" s="1"/>
  <c r="ET796" i="1"/>
  <c r="EU796" i="1" s="1"/>
  <c r="EX796" i="1" s="1"/>
  <c r="DM796" i="1"/>
  <c r="EF796" i="1"/>
  <c r="FJ796" i="1" l="1"/>
  <c r="FN796" i="1" s="1"/>
  <c r="FN797" i="1"/>
  <c r="EF795" i="1"/>
  <c r="FG796" i="1"/>
  <c r="FH796" i="1"/>
  <c r="FI796" i="1" s="1"/>
  <c r="DH793" i="1"/>
  <c r="DJ794" i="1"/>
  <c r="DW793" i="1"/>
  <c r="EB793" i="1" s="1"/>
  <c r="EO797" i="1"/>
  <c r="EP797" i="1" s="1"/>
  <c r="ET795" i="1"/>
  <c r="EU795" i="1" s="1"/>
  <c r="EX795" i="1" s="1"/>
  <c r="DM795" i="1"/>
  <c r="FJ795" i="1" l="1"/>
  <c r="EF794" i="1"/>
  <c r="DM794" i="1"/>
  <c r="ET794" i="1"/>
  <c r="EU794" i="1" s="1"/>
  <c r="EX794" i="1" s="1"/>
  <c r="EO796" i="1"/>
  <c r="EP796" i="1" s="1"/>
  <c r="FG795" i="1"/>
  <c r="FH795" i="1"/>
  <c r="DH792" i="1"/>
  <c r="DJ793" i="1"/>
  <c r="DW792" i="1"/>
  <c r="EB792" i="1" s="1"/>
  <c r="FN795" i="1" l="1"/>
  <c r="FI795" i="1"/>
  <c r="FJ794" i="1" s="1"/>
  <c r="DW791" i="1"/>
  <c r="EB791" i="1" s="1"/>
  <c r="ET793" i="1"/>
  <c r="EU793" i="1" s="1"/>
  <c r="EX793" i="1" s="1"/>
  <c r="DM793" i="1"/>
  <c r="EO795" i="1"/>
  <c r="EP795" i="1" s="1"/>
  <c r="EF793" i="1"/>
  <c r="DJ792" i="1"/>
  <c r="DH791" i="1"/>
  <c r="FG794" i="1"/>
  <c r="FH794" i="1"/>
  <c r="FN794" i="1" l="1"/>
  <c r="FI794" i="1"/>
  <c r="FJ793" i="1" s="1"/>
  <c r="FG793" i="1"/>
  <c r="FH793" i="1"/>
  <c r="EO794" i="1"/>
  <c r="EP794" i="1" s="1"/>
  <c r="DM792" i="1"/>
  <c r="ET792" i="1"/>
  <c r="EU792" i="1" s="1"/>
  <c r="EX792" i="1" s="1"/>
  <c r="DW790" i="1"/>
  <c r="EB790" i="1" s="1"/>
  <c r="DH790" i="1"/>
  <c r="DJ791" i="1"/>
  <c r="EF792" i="1"/>
  <c r="FN793" i="1" l="1"/>
  <c r="FI793" i="1"/>
  <c r="FJ792" i="1" s="1"/>
  <c r="FH792" i="1"/>
  <c r="FG792" i="1"/>
  <c r="EO793" i="1"/>
  <c r="EP793" i="1" s="1"/>
  <c r="DM791" i="1"/>
  <c r="ET791" i="1"/>
  <c r="EU791" i="1" s="1"/>
  <c r="EX791" i="1" s="1"/>
  <c r="EF791" i="1"/>
  <c r="DH789" i="1"/>
  <c r="DJ790" i="1"/>
  <c r="DW789" i="1"/>
  <c r="EB789" i="1" s="1"/>
  <c r="FN792" i="1" l="1"/>
  <c r="FI792" i="1"/>
  <c r="FJ791" i="1" s="1"/>
  <c r="EF790" i="1"/>
  <c r="FH791" i="1"/>
  <c r="FI791" i="1" s="1"/>
  <c r="FG791" i="1"/>
  <c r="EO792" i="1"/>
  <c r="EP792" i="1" s="1"/>
  <c r="DH788" i="1"/>
  <c r="DJ789" i="1"/>
  <c r="DW788" i="1"/>
  <c r="EB788" i="1" s="1"/>
  <c r="ET790" i="1"/>
  <c r="EU790" i="1" s="1"/>
  <c r="EX790" i="1" s="1"/>
  <c r="DM790" i="1"/>
  <c r="FJ790" i="1" l="1"/>
  <c r="FN790" i="1" s="1"/>
  <c r="FN791" i="1"/>
  <c r="DH787" i="1"/>
  <c r="DJ788" i="1"/>
  <c r="EO791" i="1"/>
  <c r="EP791" i="1" s="1"/>
  <c r="DW787" i="1"/>
  <c r="EB787" i="1" s="1"/>
  <c r="FG790" i="1"/>
  <c r="FH790" i="1"/>
  <c r="EF789" i="1"/>
  <c r="DM789" i="1"/>
  <c r="ET789" i="1"/>
  <c r="EU789" i="1" s="1"/>
  <c r="EX789" i="1" s="1"/>
  <c r="FI790" i="1" l="1"/>
  <c r="FJ789" i="1" s="1"/>
  <c r="EF788" i="1"/>
  <c r="DW786" i="1"/>
  <c r="EB786" i="1" s="1"/>
  <c r="FG789" i="1"/>
  <c r="FH789" i="1"/>
  <c r="DM788" i="1"/>
  <c r="ET788" i="1"/>
  <c r="EU788" i="1" s="1"/>
  <c r="EX788" i="1" s="1"/>
  <c r="EO790" i="1"/>
  <c r="EP790" i="1" s="1"/>
  <c r="DJ787" i="1"/>
  <c r="DH786" i="1"/>
  <c r="FN789" i="1" l="1"/>
  <c r="FI789" i="1"/>
  <c r="FJ788" i="1" s="1"/>
  <c r="EO789" i="1"/>
  <c r="EP789" i="1" s="1"/>
  <c r="EF787" i="1"/>
  <c r="DJ786" i="1"/>
  <c r="DH785" i="1"/>
  <c r="DM787" i="1"/>
  <c r="ET787" i="1"/>
  <c r="EU787" i="1" s="1"/>
  <c r="EX787" i="1" s="1"/>
  <c r="DW785" i="1"/>
  <c r="EB785" i="1" s="1"/>
  <c r="FG788" i="1"/>
  <c r="FH788" i="1"/>
  <c r="FI788" i="1" s="1"/>
  <c r="FJ787" i="1" l="1"/>
  <c r="FN787" i="1" s="1"/>
  <c r="FN788" i="1"/>
  <c r="FH787" i="1"/>
  <c r="FG787" i="1"/>
  <c r="DJ785" i="1"/>
  <c r="DH784" i="1"/>
  <c r="ET786" i="1"/>
  <c r="EU786" i="1" s="1"/>
  <c r="EX786" i="1" s="1"/>
  <c r="DM786" i="1"/>
  <c r="DW784" i="1"/>
  <c r="EB784" i="1" s="1"/>
  <c r="EO788" i="1"/>
  <c r="EP788" i="1" s="1"/>
  <c r="EF786" i="1"/>
  <c r="FI787" i="1" l="1"/>
  <c r="FJ786" i="1" s="1"/>
  <c r="FH786" i="1"/>
  <c r="FG786" i="1"/>
  <c r="DM785" i="1"/>
  <c r="ET785" i="1"/>
  <c r="EU785" i="1" s="1"/>
  <c r="EX785" i="1" s="1"/>
  <c r="EO787" i="1"/>
  <c r="EP787" i="1" s="1"/>
  <c r="DJ784" i="1"/>
  <c r="DH783" i="1"/>
  <c r="EF785" i="1"/>
  <c r="DW783" i="1"/>
  <c r="EB783" i="1" s="1"/>
  <c r="FI786" i="1" l="1"/>
  <c r="FJ785" i="1" s="1"/>
  <c r="FN786" i="1"/>
  <c r="EF784" i="1"/>
  <c r="EO786" i="1"/>
  <c r="EP786" i="1" s="1"/>
  <c r="DW782" i="1"/>
  <c r="EB782" i="1" s="1"/>
  <c r="FH785" i="1"/>
  <c r="FG785" i="1"/>
  <c r="DH782" i="1"/>
  <c r="DJ783" i="1"/>
  <c r="DM784" i="1"/>
  <c r="ET784" i="1"/>
  <c r="EU784" i="1" s="1"/>
  <c r="EX784" i="1" s="1"/>
  <c r="FI785" i="1" l="1"/>
  <c r="FJ784" i="1" s="1"/>
  <c r="FN785" i="1"/>
  <c r="EO785" i="1"/>
  <c r="EP785" i="1" s="1"/>
  <c r="DW781" i="1"/>
  <c r="EB781" i="1" s="1"/>
  <c r="ET783" i="1"/>
  <c r="EU783" i="1" s="1"/>
  <c r="EX783" i="1" s="1"/>
  <c r="DM783" i="1"/>
  <c r="FG784" i="1"/>
  <c r="FH784" i="1"/>
  <c r="DJ782" i="1"/>
  <c r="DH781" i="1"/>
  <c r="EF783" i="1"/>
  <c r="FN784" i="1" l="1"/>
  <c r="FI784" i="1"/>
  <c r="FJ783" i="1" s="1"/>
  <c r="EO784" i="1"/>
  <c r="EP784" i="1" s="1"/>
  <c r="FG783" i="1"/>
  <c r="FH783" i="1"/>
  <c r="EF782" i="1"/>
  <c r="DH780" i="1"/>
  <c r="DJ781" i="1"/>
  <c r="DM782" i="1"/>
  <c r="ET782" i="1"/>
  <c r="EU782" i="1" s="1"/>
  <c r="EX782" i="1" s="1"/>
  <c r="DW780" i="1"/>
  <c r="EB780" i="1" s="1"/>
  <c r="FN783" i="1" l="1"/>
  <c r="FI783" i="1"/>
  <c r="FJ782" i="1" s="1"/>
  <c r="DJ780" i="1"/>
  <c r="DH779" i="1"/>
  <c r="DW779" i="1"/>
  <c r="EB779" i="1" s="1"/>
  <c r="FG782" i="1"/>
  <c r="FH782" i="1"/>
  <c r="EF781" i="1"/>
  <c r="EO783" i="1"/>
  <c r="EP783" i="1" s="1"/>
  <c r="DM781" i="1"/>
  <c r="ET781" i="1"/>
  <c r="EU781" i="1" s="1"/>
  <c r="EX781" i="1" s="1"/>
  <c r="FN782" i="1" l="1"/>
  <c r="FI782" i="1"/>
  <c r="FJ781" i="1" s="1"/>
  <c r="FH781" i="1"/>
  <c r="FG781" i="1"/>
  <c r="EF780" i="1"/>
  <c r="DW778" i="1"/>
  <c r="EB778" i="1" s="1"/>
  <c r="DJ779" i="1"/>
  <c r="DH778" i="1"/>
  <c r="EO782" i="1"/>
  <c r="EP782" i="1" s="1"/>
  <c r="ET780" i="1"/>
  <c r="EU780" i="1" s="1"/>
  <c r="EX780" i="1" s="1"/>
  <c r="DM780" i="1"/>
  <c r="FN781" i="1" l="1"/>
  <c r="FI781" i="1"/>
  <c r="FJ780" i="1" s="1"/>
  <c r="DM779" i="1"/>
  <c r="ET779" i="1"/>
  <c r="EU779" i="1" s="1"/>
  <c r="EX779" i="1" s="1"/>
  <c r="EF779" i="1"/>
  <c r="DW777" i="1"/>
  <c r="EB777" i="1" s="1"/>
  <c r="FH780" i="1"/>
  <c r="FG780" i="1"/>
  <c r="EO781" i="1"/>
  <c r="EP781" i="1" s="1"/>
  <c r="DJ778" i="1"/>
  <c r="DH777" i="1"/>
  <c r="FN780" i="1" l="1"/>
  <c r="FI780" i="1"/>
  <c r="FJ779" i="1" s="1"/>
  <c r="DW776" i="1"/>
  <c r="EB776" i="1" s="1"/>
  <c r="DM778" i="1"/>
  <c r="ET778" i="1"/>
  <c r="EU778" i="1" s="1"/>
  <c r="EX778" i="1" s="1"/>
  <c r="FG779" i="1"/>
  <c r="FH779" i="1"/>
  <c r="EF778" i="1"/>
  <c r="DH776" i="1"/>
  <c r="DJ777" i="1"/>
  <c r="EO780" i="1"/>
  <c r="EP780" i="1" s="1"/>
  <c r="FN779" i="1" l="1"/>
  <c r="FI779" i="1"/>
  <c r="FJ778" i="1" s="1"/>
  <c r="FG778" i="1"/>
  <c r="FH778" i="1"/>
  <c r="DJ776" i="1"/>
  <c r="DH775" i="1"/>
  <c r="EO779" i="1"/>
  <c r="EP779" i="1" s="1"/>
  <c r="ET777" i="1"/>
  <c r="EU777" i="1" s="1"/>
  <c r="EX777" i="1" s="1"/>
  <c r="DM777" i="1"/>
  <c r="EF777" i="1"/>
  <c r="DW775" i="1"/>
  <c r="EB775" i="1" s="1"/>
  <c r="FN778" i="1" l="1"/>
  <c r="FI778" i="1"/>
  <c r="FJ777" i="1" s="1"/>
  <c r="DW774" i="1"/>
  <c r="EB774" i="1" s="1"/>
  <c r="DJ775" i="1"/>
  <c r="DH774" i="1"/>
  <c r="ET776" i="1"/>
  <c r="EU776" i="1" s="1"/>
  <c r="EX776" i="1" s="1"/>
  <c r="DM776" i="1"/>
  <c r="EF776" i="1"/>
  <c r="EO778" i="1"/>
  <c r="EP778" i="1" s="1"/>
  <c r="FH777" i="1"/>
  <c r="FI777" i="1" s="1"/>
  <c r="FG777" i="1"/>
  <c r="FJ776" i="1" l="1"/>
  <c r="FN776" i="1" s="1"/>
  <c r="FN777" i="1"/>
  <c r="FH776" i="1"/>
  <c r="FG776" i="1"/>
  <c r="DH773" i="1"/>
  <c r="DJ774" i="1"/>
  <c r="EO777" i="1"/>
  <c r="EP777" i="1" s="1"/>
  <c r="ET775" i="1"/>
  <c r="EU775" i="1" s="1"/>
  <c r="EX775" i="1" s="1"/>
  <c r="DM775" i="1"/>
  <c r="EF775" i="1"/>
  <c r="DW773" i="1"/>
  <c r="EB773" i="1" s="1"/>
  <c r="FI776" i="1" l="1"/>
  <c r="FJ775" i="1" s="1"/>
  <c r="FN775" i="1" s="1"/>
  <c r="ET774" i="1"/>
  <c r="EU774" i="1" s="1"/>
  <c r="EX774" i="1" s="1"/>
  <c r="DM774" i="1"/>
  <c r="DJ773" i="1"/>
  <c r="DH772" i="1"/>
  <c r="EO776" i="1"/>
  <c r="EP776" i="1" s="1"/>
  <c r="EF774" i="1"/>
  <c r="DW772" i="1"/>
  <c r="EB772" i="1" s="1"/>
  <c r="FH775" i="1"/>
  <c r="FG775" i="1"/>
  <c r="FI775" i="1" l="1"/>
  <c r="FJ774" i="1" s="1"/>
  <c r="DH771" i="1"/>
  <c r="DJ772" i="1"/>
  <c r="ET773" i="1"/>
  <c r="EU773" i="1" s="1"/>
  <c r="EX773" i="1" s="1"/>
  <c r="DM773" i="1"/>
  <c r="DW771" i="1"/>
  <c r="EB771" i="1" s="1"/>
  <c r="EO775" i="1"/>
  <c r="EP775" i="1" s="1"/>
  <c r="EF773" i="1"/>
  <c r="FH774" i="1"/>
  <c r="FI774" i="1" s="1"/>
  <c r="FG774" i="1"/>
  <c r="FJ773" i="1" l="1"/>
  <c r="FN773" i="1" s="1"/>
  <c r="FN774" i="1"/>
  <c r="EF772" i="1"/>
  <c r="FG773" i="1"/>
  <c r="FH773" i="1"/>
  <c r="FI773" i="1" s="1"/>
  <c r="DM772" i="1"/>
  <c r="ET772" i="1"/>
  <c r="EU772" i="1" s="1"/>
  <c r="EX772" i="1" s="1"/>
  <c r="DW770" i="1"/>
  <c r="EB770" i="1" s="1"/>
  <c r="EO774" i="1"/>
  <c r="EP774" i="1" s="1"/>
  <c r="DH770" i="1"/>
  <c r="DJ771" i="1"/>
  <c r="FJ772" i="1" l="1"/>
  <c r="FN772" i="1" s="1"/>
  <c r="FG772" i="1"/>
  <c r="FH772" i="1"/>
  <c r="EO773" i="1"/>
  <c r="EP773" i="1" s="1"/>
  <c r="ET771" i="1"/>
  <c r="EU771" i="1" s="1"/>
  <c r="EX771" i="1" s="1"/>
  <c r="DM771" i="1"/>
  <c r="DJ770" i="1"/>
  <c r="DH769" i="1"/>
  <c r="EF771" i="1"/>
  <c r="DW769" i="1"/>
  <c r="EB769" i="1" s="1"/>
  <c r="FI772" i="1" l="1"/>
  <c r="FJ771" i="1" s="1"/>
  <c r="EO772" i="1"/>
  <c r="EP772" i="1" s="1"/>
  <c r="DW768" i="1"/>
  <c r="EB768" i="1" s="1"/>
  <c r="EF770" i="1"/>
  <c r="DH768" i="1"/>
  <c r="DJ769" i="1"/>
  <c r="FG771" i="1"/>
  <c r="FH771" i="1"/>
  <c r="FI771" i="1" s="1"/>
  <c r="ET770" i="1"/>
  <c r="EU770" i="1" s="1"/>
  <c r="EX770" i="1" s="1"/>
  <c r="DM770" i="1"/>
  <c r="FJ770" i="1" l="1"/>
  <c r="FN770" i="1" s="1"/>
  <c r="FN771" i="1"/>
  <c r="DJ768" i="1"/>
  <c r="DH767" i="1"/>
  <c r="DM769" i="1"/>
  <c r="ET769" i="1"/>
  <c r="EU769" i="1" s="1"/>
  <c r="EX769" i="1" s="1"/>
  <c r="FG770" i="1"/>
  <c r="FH770" i="1"/>
  <c r="EF769" i="1"/>
  <c r="DW767" i="1"/>
  <c r="EB767" i="1" s="1"/>
  <c r="EO771" i="1"/>
  <c r="EP771" i="1" s="1"/>
  <c r="FI770" i="1" l="1"/>
  <c r="FJ769" i="1" s="1"/>
  <c r="FH769" i="1"/>
  <c r="FG769" i="1"/>
  <c r="EF768" i="1"/>
  <c r="EO770" i="1"/>
  <c r="EP770" i="1" s="1"/>
  <c r="DJ767" i="1"/>
  <c r="DH766" i="1"/>
  <c r="DW766" i="1"/>
  <c r="EB766" i="1" s="1"/>
  <c r="ET768" i="1"/>
  <c r="EU768" i="1" s="1"/>
  <c r="EX768" i="1" s="1"/>
  <c r="DM768" i="1"/>
  <c r="FN769" i="1" l="1"/>
  <c r="FI769" i="1"/>
  <c r="FJ768" i="1" s="1"/>
  <c r="ET767" i="1"/>
  <c r="EU767" i="1" s="1"/>
  <c r="EX767" i="1" s="1"/>
  <c r="DM767" i="1"/>
  <c r="EO769" i="1"/>
  <c r="EP769" i="1" s="1"/>
  <c r="DW765" i="1"/>
  <c r="EB765" i="1" s="1"/>
  <c r="EF767" i="1"/>
  <c r="FG768" i="1"/>
  <c r="FH768" i="1"/>
  <c r="DH765" i="1"/>
  <c r="DJ766" i="1"/>
  <c r="FN768" i="1" l="1"/>
  <c r="FI768" i="1"/>
  <c r="FJ767" i="1" s="1"/>
  <c r="EF766" i="1"/>
  <c r="DM766" i="1"/>
  <c r="ET766" i="1"/>
  <c r="EU766" i="1" s="1"/>
  <c r="EX766" i="1" s="1"/>
  <c r="EO768" i="1"/>
  <c r="EP768" i="1" s="1"/>
  <c r="DW764" i="1"/>
  <c r="EB764" i="1" s="1"/>
  <c r="FG767" i="1"/>
  <c r="FH767" i="1"/>
  <c r="FI767" i="1" s="1"/>
  <c r="DH764" i="1"/>
  <c r="DJ765" i="1"/>
  <c r="FJ766" i="1" l="1"/>
  <c r="FN766" i="1" s="1"/>
  <c r="FN767" i="1"/>
  <c r="EF765" i="1"/>
  <c r="ET765" i="1"/>
  <c r="EU765" i="1" s="1"/>
  <c r="EX765" i="1" s="1"/>
  <c r="DM765" i="1"/>
  <c r="DJ764" i="1"/>
  <c r="DH763" i="1"/>
  <c r="EO767" i="1"/>
  <c r="EP767" i="1" s="1"/>
  <c r="FH766" i="1"/>
  <c r="FG766" i="1"/>
  <c r="DW763" i="1"/>
  <c r="EB763" i="1" s="1"/>
  <c r="FI766" i="1" l="1"/>
  <c r="FJ765" i="1" s="1"/>
  <c r="DJ763" i="1"/>
  <c r="DH762" i="1"/>
  <c r="EF764" i="1"/>
  <c r="EO766" i="1"/>
  <c r="EP766" i="1" s="1"/>
  <c r="FH765" i="1"/>
  <c r="FI765" i="1" s="1"/>
  <c r="FG765" i="1"/>
  <c r="DW762" i="1"/>
  <c r="EB762" i="1" s="1"/>
  <c r="ET764" i="1"/>
  <c r="EU764" i="1" s="1"/>
  <c r="EX764" i="1" s="1"/>
  <c r="DM764" i="1"/>
  <c r="FJ764" i="1" l="1"/>
  <c r="FN764" i="1" s="1"/>
  <c r="FN765" i="1"/>
  <c r="EO765" i="1"/>
  <c r="EP765" i="1" s="1"/>
  <c r="EF763" i="1"/>
  <c r="DJ762" i="1"/>
  <c r="DH761" i="1"/>
  <c r="FH764" i="1"/>
  <c r="FG764" i="1"/>
  <c r="DW761" i="1"/>
  <c r="EB761" i="1" s="1"/>
  <c r="DM763" i="1"/>
  <c r="ET763" i="1"/>
  <c r="EU763" i="1" s="1"/>
  <c r="EX763" i="1" s="1"/>
  <c r="FI764" i="1" l="1"/>
  <c r="FJ763" i="1" s="1"/>
  <c r="FH763" i="1"/>
  <c r="FG763" i="1"/>
  <c r="ET762" i="1"/>
  <c r="EU762" i="1" s="1"/>
  <c r="EX762" i="1" s="1"/>
  <c r="DM762" i="1"/>
  <c r="DJ761" i="1"/>
  <c r="DH760" i="1"/>
  <c r="EO764" i="1"/>
  <c r="EP764" i="1" s="1"/>
  <c r="EF762" i="1"/>
  <c r="DW760" i="1"/>
  <c r="EB760" i="1" s="1"/>
  <c r="FN763" i="1" l="1"/>
  <c r="FI763" i="1"/>
  <c r="FJ762" i="1" s="1"/>
  <c r="ET761" i="1"/>
  <c r="EU761" i="1" s="1"/>
  <c r="EX761" i="1" s="1"/>
  <c r="DM761" i="1"/>
  <c r="FH762" i="1"/>
  <c r="FI762" i="1" s="1"/>
  <c r="FG762" i="1"/>
  <c r="EO763" i="1"/>
  <c r="EP763" i="1" s="1"/>
  <c r="DJ760" i="1"/>
  <c r="DH759" i="1"/>
  <c r="EF761" i="1"/>
  <c r="DW759" i="1"/>
  <c r="EB759" i="1" s="1"/>
  <c r="FJ761" i="1" l="1"/>
  <c r="FN761" i="1" s="1"/>
  <c r="FN762" i="1"/>
  <c r="DW758" i="1"/>
  <c r="EB758" i="1" s="1"/>
  <c r="DJ759" i="1"/>
  <c r="DH758" i="1"/>
  <c r="EO762" i="1"/>
  <c r="EP762" i="1" s="1"/>
  <c r="EF760" i="1"/>
  <c r="ET760" i="1"/>
  <c r="EU760" i="1" s="1"/>
  <c r="EX760" i="1" s="1"/>
  <c r="DM760" i="1"/>
  <c r="FH761" i="1"/>
  <c r="FI761" i="1" s="1"/>
  <c r="FG761" i="1"/>
  <c r="FJ760" i="1" l="1"/>
  <c r="FN760" i="1" s="1"/>
  <c r="DJ758" i="1"/>
  <c r="DH757" i="1"/>
  <c r="EO761" i="1"/>
  <c r="EP761" i="1" s="1"/>
  <c r="DM759" i="1"/>
  <c r="ET759" i="1"/>
  <c r="EU759" i="1" s="1"/>
  <c r="EX759" i="1" s="1"/>
  <c r="EF759" i="1"/>
  <c r="FH760" i="1"/>
  <c r="FG760" i="1"/>
  <c r="DW757" i="1"/>
  <c r="EB757" i="1" s="1"/>
  <c r="FI760" i="1" l="1"/>
  <c r="FJ759" i="1" s="1"/>
  <c r="FG759" i="1"/>
  <c r="FH759" i="1"/>
  <c r="EF758" i="1"/>
  <c r="EO760" i="1"/>
  <c r="EP760" i="1" s="1"/>
  <c r="DW756" i="1"/>
  <c r="EB756" i="1" s="1"/>
  <c r="DJ757" i="1"/>
  <c r="DH756" i="1"/>
  <c r="DM758" i="1"/>
  <c r="ET758" i="1"/>
  <c r="EU758" i="1" s="1"/>
  <c r="EX758" i="1" s="1"/>
  <c r="FN759" i="1" l="1"/>
  <c r="FI759" i="1"/>
  <c r="FJ758" i="1" s="1"/>
  <c r="FH758" i="1"/>
  <c r="FG758" i="1"/>
  <c r="DW755" i="1"/>
  <c r="EB755" i="1" s="1"/>
  <c r="EO759" i="1"/>
  <c r="EP759" i="1" s="1"/>
  <c r="ET757" i="1"/>
  <c r="EU757" i="1" s="1"/>
  <c r="EX757" i="1" s="1"/>
  <c r="DM757" i="1"/>
  <c r="DJ756" i="1"/>
  <c r="DH755" i="1"/>
  <c r="EF757" i="1"/>
  <c r="FN758" i="1" l="1"/>
  <c r="FI758" i="1"/>
  <c r="FJ757" i="1" s="1"/>
  <c r="FG757" i="1"/>
  <c r="FH757" i="1"/>
  <c r="EF756" i="1"/>
  <c r="DH754" i="1"/>
  <c r="DJ755" i="1"/>
  <c r="DW754" i="1"/>
  <c r="EB754" i="1" s="1"/>
  <c r="EO758" i="1"/>
  <c r="EP758" i="1" s="1"/>
  <c r="DM756" i="1"/>
  <c r="ET756" i="1"/>
  <c r="EU756" i="1" s="1"/>
  <c r="EX756" i="1" s="1"/>
  <c r="FN757" i="1" l="1"/>
  <c r="FI757" i="1"/>
  <c r="FJ756" i="1" s="1"/>
  <c r="DW753" i="1"/>
  <c r="EB753" i="1" s="1"/>
  <c r="ET755" i="1"/>
  <c r="EU755" i="1" s="1"/>
  <c r="EX755" i="1" s="1"/>
  <c r="DM755" i="1"/>
  <c r="DH753" i="1"/>
  <c r="DJ754" i="1"/>
  <c r="EO757" i="1"/>
  <c r="EP757" i="1" s="1"/>
  <c r="FG756" i="1"/>
  <c r="FH756" i="1"/>
  <c r="EF755" i="1"/>
  <c r="FN756" i="1" l="1"/>
  <c r="FI756" i="1"/>
  <c r="FJ755" i="1" s="1"/>
  <c r="DH752" i="1"/>
  <c r="DJ753" i="1"/>
  <c r="DM754" i="1"/>
  <c r="ET754" i="1"/>
  <c r="EU754" i="1" s="1"/>
  <c r="EX754" i="1" s="1"/>
  <c r="FG755" i="1"/>
  <c r="FH755" i="1"/>
  <c r="EF754" i="1"/>
  <c r="EO756" i="1"/>
  <c r="EP756" i="1" s="1"/>
  <c r="DW752" i="1"/>
  <c r="EB752" i="1" s="1"/>
  <c r="FN755" i="1" l="1"/>
  <c r="FI755" i="1"/>
  <c r="FJ754" i="1" s="1"/>
  <c r="FH754" i="1"/>
  <c r="FG754" i="1"/>
  <c r="EO755" i="1"/>
  <c r="EP755" i="1" s="1"/>
  <c r="DW751" i="1"/>
  <c r="EB751" i="1" s="1"/>
  <c r="ET753" i="1"/>
  <c r="EU753" i="1" s="1"/>
  <c r="EX753" i="1" s="1"/>
  <c r="DM753" i="1"/>
  <c r="EF753" i="1"/>
  <c r="DJ752" i="1"/>
  <c r="DH751" i="1"/>
  <c r="FN754" i="1" l="1"/>
  <c r="FI754" i="1"/>
  <c r="FJ753" i="1" s="1"/>
  <c r="DW750" i="1"/>
  <c r="EB750" i="1" s="1"/>
  <c r="DM752" i="1"/>
  <c r="ET752" i="1"/>
  <c r="EU752" i="1" s="1"/>
  <c r="EX752" i="1" s="1"/>
  <c r="DJ751" i="1"/>
  <c r="DH750" i="1"/>
  <c r="EO754" i="1"/>
  <c r="EP754" i="1" s="1"/>
  <c r="EF752" i="1"/>
  <c r="FH753" i="1"/>
  <c r="FI753" i="1" s="1"/>
  <c r="FG753" i="1"/>
  <c r="FJ752" i="1" l="1"/>
  <c r="FN752" i="1" s="1"/>
  <c r="FN753" i="1"/>
  <c r="DH749" i="1"/>
  <c r="DJ750" i="1"/>
  <c r="FH752" i="1"/>
  <c r="FG752" i="1"/>
  <c r="EO753" i="1"/>
  <c r="EP753" i="1" s="1"/>
  <c r="DM751" i="1"/>
  <c r="ET751" i="1"/>
  <c r="EU751" i="1" s="1"/>
  <c r="EX751" i="1" s="1"/>
  <c r="DW749" i="1"/>
  <c r="EB749" i="1" s="1"/>
  <c r="EF751" i="1"/>
  <c r="FI752" i="1" l="1"/>
  <c r="FJ751" i="1" s="1"/>
  <c r="DW748" i="1"/>
  <c r="EB748" i="1" s="1"/>
  <c r="FH751" i="1"/>
  <c r="FG751" i="1"/>
  <c r="ET750" i="1"/>
  <c r="EU750" i="1" s="1"/>
  <c r="EX750" i="1" s="1"/>
  <c r="DM750" i="1"/>
  <c r="EO752" i="1"/>
  <c r="EP752" i="1" s="1"/>
  <c r="EF750" i="1"/>
  <c r="DH748" i="1"/>
  <c r="DJ749" i="1"/>
  <c r="FN751" i="1" l="1"/>
  <c r="FI751" i="1"/>
  <c r="FJ750" i="1" s="1"/>
  <c r="EO751" i="1"/>
  <c r="EP751" i="1" s="1"/>
  <c r="FG750" i="1"/>
  <c r="FH750" i="1"/>
  <c r="DM749" i="1"/>
  <c r="ET749" i="1"/>
  <c r="EU749" i="1" s="1"/>
  <c r="EX749" i="1" s="1"/>
  <c r="DW747" i="1"/>
  <c r="EB747" i="1" s="1"/>
  <c r="DH747" i="1"/>
  <c r="DJ748" i="1"/>
  <c r="EF749" i="1"/>
  <c r="FN750" i="1" l="1"/>
  <c r="FI750" i="1"/>
  <c r="FJ749" i="1" s="1"/>
  <c r="FG749" i="1"/>
  <c r="FH749" i="1"/>
  <c r="FI749" i="1" s="1"/>
  <c r="EO750" i="1"/>
  <c r="EP750" i="1" s="1"/>
  <c r="ET748" i="1"/>
  <c r="EU748" i="1" s="1"/>
  <c r="EX748" i="1" s="1"/>
  <c r="DM748" i="1"/>
  <c r="DW746" i="1"/>
  <c r="EB746" i="1" s="1"/>
  <c r="DH746" i="1"/>
  <c r="DJ747" i="1"/>
  <c r="EF748" i="1"/>
  <c r="FJ748" i="1" l="1"/>
  <c r="FN748" i="1" s="1"/>
  <c r="FN749" i="1"/>
  <c r="FG748" i="1"/>
  <c r="FH748" i="1"/>
  <c r="EO749" i="1"/>
  <c r="EP749" i="1" s="1"/>
  <c r="ET747" i="1"/>
  <c r="EU747" i="1" s="1"/>
  <c r="EX747" i="1" s="1"/>
  <c r="DM747" i="1"/>
  <c r="DW745" i="1"/>
  <c r="EB745" i="1" s="1"/>
  <c r="DH745" i="1"/>
  <c r="DJ746" i="1"/>
  <c r="EF747" i="1"/>
  <c r="FI748" i="1" l="1"/>
  <c r="FJ747" i="1" s="1"/>
  <c r="EO748" i="1"/>
  <c r="EP748" i="1" s="1"/>
  <c r="FH747" i="1"/>
  <c r="FI747" i="1" s="1"/>
  <c r="FG747" i="1"/>
  <c r="ET746" i="1"/>
  <c r="EU746" i="1" s="1"/>
  <c r="EX746" i="1" s="1"/>
  <c r="DM746" i="1"/>
  <c r="DH744" i="1"/>
  <c r="DJ745" i="1"/>
  <c r="DW744" i="1"/>
  <c r="EB744" i="1" s="1"/>
  <c r="EF746" i="1"/>
  <c r="FJ746" i="1" l="1"/>
  <c r="FN746" i="1" s="1"/>
  <c r="FN747" i="1"/>
  <c r="EO747" i="1"/>
  <c r="EP747" i="1" s="1"/>
  <c r="FH746" i="1"/>
  <c r="FI746" i="1" s="1"/>
  <c r="FG746" i="1"/>
  <c r="DM745" i="1"/>
  <c r="ET745" i="1"/>
  <c r="EU745" i="1" s="1"/>
  <c r="EX745" i="1" s="1"/>
  <c r="DW743" i="1"/>
  <c r="EB743" i="1" s="1"/>
  <c r="EF745" i="1"/>
  <c r="DJ744" i="1"/>
  <c r="DH743" i="1"/>
  <c r="FJ745" i="1" l="1"/>
  <c r="FN745" i="1" s="1"/>
  <c r="FH745" i="1"/>
  <c r="FG745" i="1"/>
  <c r="EO746" i="1"/>
  <c r="EP746" i="1" s="1"/>
  <c r="DH742" i="1"/>
  <c r="DJ743" i="1"/>
  <c r="ET744" i="1"/>
  <c r="EU744" i="1" s="1"/>
  <c r="EX744" i="1" s="1"/>
  <c r="DM744" i="1"/>
  <c r="DW742" i="1"/>
  <c r="EB742" i="1" s="1"/>
  <c r="EF744" i="1"/>
  <c r="FI745" i="1" l="1"/>
  <c r="FJ744" i="1" s="1"/>
  <c r="ET743" i="1"/>
  <c r="EU743" i="1" s="1"/>
  <c r="EX743" i="1" s="1"/>
  <c r="DM743" i="1"/>
  <c r="DW741" i="1"/>
  <c r="EB741" i="1" s="1"/>
  <c r="EF743" i="1"/>
  <c r="EO745" i="1"/>
  <c r="EP745" i="1" s="1"/>
  <c r="DJ742" i="1"/>
  <c r="DH741" i="1"/>
  <c r="FH744" i="1"/>
  <c r="FG744" i="1"/>
  <c r="FN744" i="1" l="1"/>
  <c r="FI744" i="1"/>
  <c r="FJ743" i="1" s="1"/>
  <c r="EF742" i="1"/>
  <c r="DW740" i="1"/>
  <c r="EB740" i="1" s="1"/>
  <c r="DH740" i="1"/>
  <c r="DJ741" i="1"/>
  <c r="EO744" i="1"/>
  <c r="EP744" i="1" s="1"/>
  <c r="DM742" i="1"/>
  <c r="ET742" i="1"/>
  <c r="EU742" i="1" s="1"/>
  <c r="EX742" i="1" s="1"/>
  <c r="FG743" i="1"/>
  <c r="FH743" i="1"/>
  <c r="FN743" i="1" l="1"/>
  <c r="FI743" i="1"/>
  <c r="FJ742" i="1" s="1"/>
  <c r="ET741" i="1"/>
  <c r="EU741" i="1" s="1"/>
  <c r="EX741" i="1" s="1"/>
  <c r="DM741" i="1"/>
  <c r="DW739" i="1"/>
  <c r="EB739" i="1" s="1"/>
  <c r="FG742" i="1"/>
  <c r="FH742" i="1"/>
  <c r="EF741" i="1"/>
  <c r="DH739" i="1"/>
  <c r="DJ740" i="1"/>
  <c r="EO743" i="1"/>
  <c r="EP743" i="1" s="1"/>
  <c r="FN742" i="1" l="1"/>
  <c r="FI742" i="1"/>
  <c r="FJ741" i="1" s="1"/>
  <c r="ET740" i="1"/>
  <c r="EU740" i="1" s="1"/>
  <c r="EX740" i="1" s="1"/>
  <c r="DM740" i="1"/>
  <c r="DW738" i="1"/>
  <c r="EB738" i="1" s="1"/>
  <c r="EF740" i="1"/>
  <c r="DH738" i="1"/>
  <c r="DJ739" i="1"/>
  <c r="EO742" i="1"/>
  <c r="EP742" i="1" s="1"/>
  <c r="FH741" i="1"/>
  <c r="FG741" i="1"/>
  <c r="FN741" i="1" l="1"/>
  <c r="FI741" i="1"/>
  <c r="FJ740" i="1" s="1"/>
  <c r="DW737" i="1"/>
  <c r="EB737" i="1" s="1"/>
  <c r="EF739" i="1"/>
  <c r="DJ738" i="1"/>
  <c r="DH737" i="1"/>
  <c r="EO741" i="1"/>
  <c r="EP741" i="1" s="1"/>
  <c r="ET739" i="1"/>
  <c r="EU739" i="1" s="1"/>
  <c r="EX739" i="1" s="1"/>
  <c r="DM739" i="1"/>
  <c r="FH740" i="1"/>
  <c r="FI740" i="1" s="1"/>
  <c r="FG740" i="1"/>
  <c r="FJ739" i="1" l="1"/>
  <c r="FN739" i="1" s="1"/>
  <c r="FN740" i="1"/>
  <c r="DH736" i="1"/>
  <c r="DJ737" i="1"/>
  <c r="ET738" i="1"/>
  <c r="EU738" i="1" s="1"/>
  <c r="EX738" i="1" s="1"/>
  <c r="DM738" i="1"/>
  <c r="EO740" i="1"/>
  <c r="EP740" i="1" s="1"/>
  <c r="DW736" i="1"/>
  <c r="EB736" i="1" s="1"/>
  <c r="FG739" i="1"/>
  <c r="FH739" i="1"/>
  <c r="FI739" i="1" s="1"/>
  <c r="EF738" i="1"/>
  <c r="FJ738" i="1" l="1"/>
  <c r="FN738" i="1" s="1"/>
  <c r="EF737" i="1"/>
  <c r="EO739" i="1"/>
  <c r="EP739" i="1" s="1"/>
  <c r="FH738" i="1"/>
  <c r="FG738" i="1"/>
  <c r="DM737" i="1"/>
  <c r="ET737" i="1"/>
  <c r="EU737" i="1" s="1"/>
  <c r="EX737" i="1" s="1"/>
  <c r="DW735" i="1"/>
  <c r="EB735" i="1" s="1"/>
  <c r="DH735" i="1"/>
  <c r="DJ736" i="1"/>
  <c r="FI738" i="1" l="1"/>
  <c r="FJ737" i="1" s="1"/>
  <c r="EF736" i="1"/>
  <c r="DH734" i="1"/>
  <c r="DJ735" i="1"/>
  <c r="DW734" i="1"/>
  <c r="EB734" i="1" s="1"/>
  <c r="FG737" i="1"/>
  <c r="FH737" i="1"/>
  <c r="ET736" i="1"/>
  <c r="EU736" i="1" s="1"/>
  <c r="EX736" i="1" s="1"/>
  <c r="DM736" i="1"/>
  <c r="EO738" i="1"/>
  <c r="EP738" i="1" s="1"/>
  <c r="FI737" i="1" l="1"/>
  <c r="FJ736" i="1" s="1"/>
  <c r="FN736" i="1" s="1"/>
  <c r="FN737" i="1"/>
  <c r="EF735" i="1"/>
  <c r="ET735" i="1"/>
  <c r="EU735" i="1" s="1"/>
  <c r="EX735" i="1" s="1"/>
  <c r="DM735" i="1"/>
  <c r="EO737" i="1"/>
  <c r="EP737" i="1" s="1"/>
  <c r="DH733" i="1"/>
  <c r="DJ734" i="1"/>
  <c r="FG736" i="1"/>
  <c r="FH736" i="1"/>
  <c r="FI736" i="1" s="1"/>
  <c r="DW733" i="1"/>
  <c r="EB733" i="1" s="1"/>
  <c r="FJ735" i="1" l="1"/>
  <c r="DH732" i="1"/>
  <c r="DJ733" i="1"/>
  <c r="EF734" i="1"/>
  <c r="EO736" i="1"/>
  <c r="EP736" i="1" s="1"/>
  <c r="FH735" i="1"/>
  <c r="FG735" i="1"/>
  <c r="DW732" i="1"/>
  <c r="EB732" i="1" s="1"/>
  <c r="DM734" i="1"/>
  <c r="ET734" i="1"/>
  <c r="EU734" i="1" s="1"/>
  <c r="EX734" i="1" s="1"/>
  <c r="FI735" i="1" l="1"/>
  <c r="FJ734" i="1" s="1"/>
  <c r="FN735" i="1"/>
  <c r="EO735" i="1"/>
  <c r="EP735" i="1" s="1"/>
  <c r="EF733" i="1"/>
  <c r="ET733" i="1"/>
  <c r="EU733" i="1" s="1"/>
  <c r="EX733" i="1" s="1"/>
  <c r="DM733" i="1"/>
  <c r="FH734" i="1"/>
  <c r="FG734" i="1"/>
  <c r="DW731" i="1"/>
  <c r="EB731" i="1" s="1"/>
  <c r="DH731" i="1"/>
  <c r="DJ732" i="1"/>
  <c r="FN734" i="1" l="1"/>
  <c r="FI734" i="1"/>
  <c r="FJ733" i="1" s="1"/>
  <c r="FG733" i="1"/>
  <c r="FH733" i="1"/>
  <c r="FI733" i="1" s="1"/>
  <c r="EO734" i="1"/>
  <c r="EP734" i="1" s="1"/>
  <c r="EF732" i="1"/>
  <c r="ET732" i="1"/>
  <c r="EU732" i="1" s="1"/>
  <c r="EX732" i="1" s="1"/>
  <c r="DM732" i="1"/>
  <c r="DJ731" i="1"/>
  <c r="DH730" i="1"/>
  <c r="DW730" i="1"/>
  <c r="EB730" i="1" s="1"/>
  <c r="FJ732" i="1" l="1"/>
  <c r="FN732" i="1" s="1"/>
  <c r="FN733" i="1"/>
  <c r="FH732" i="1"/>
  <c r="FG732" i="1"/>
  <c r="DJ730" i="1"/>
  <c r="DH729" i="1"/>
  <c r="DW729" i="1"/>
  <c r="EB729" i="1" s="1"/>
  <c r="EO733" i="1"/>
  <c r="EP733" i="1" s="1"/>
  <c r="EF731" i="1"/>
  <c r="DM731" i="1"/>
  <c r="ET731" i="1"/>
  <c r="EU731" i="1" s="1"/>
  <c r="EX731" i="1" s="1"/>
  <c r="FI732" i="1" l="1"/>
  <c r="FJ731" i="1" s="1"/>
  <c r="FN731" i="1" s="1"/>
  <c r="DW728" i="1"/>
  <c r="EB728" i="1" s="1"/>
  <c r="EO732" i="1"/>
  <c r="EP732" i="1" s="1"/>
  <c r="ET730" i="1"/>
  <c r="EU730" i="1" s="1"/>
  <c r="EX730" i="1" s="1"/>
  <c r="DM730" i="1"/>
  <c r="EF730" i="1"/>
  <c r="DH728" i="1"/>
  <c r="DJ729" i="1"/>
  <c r="FG731" i="1"/>
  <c r="FH731" i="1"/>
  <c r="FI731" i="1" l="1"/>
  <c r="FJ730" i="1" s="1"/>
  <c r="EO731" i="1"/>
  <c r="EP731" i="1" s="1"/>
  <c r="ET729" i="1"/>
  <c r="EU729" i="1" s="1"/>
  <c r="EX729" i="1" s="1"/>
  <c r="DM729" i="1"/>
  <c r="DJ728" i="1"/>
  <c r="DH727" i="1"/>
  <c r="EF729" i="1"/>
  <c r="FH730" i="1"/>
  <c r="FI730" i="1" s="1"/>
  <c r="FG730" i="1"/>
  <c r="DW727" i="1"/>
  <c r="EB727" i="1" s="1"/>
  <c r="FJ729" i="1" l="1"/>
  <c r="FN729" i="1" s="1"/>
  <c r="FN730" i="1"/>
  <c r="DW726" i="1"/>
  <c r="EB726" i="1" s="1"/>
  <c r="FG729" i="1"/>
  <c r="FH729" i="1"/>
  <c r="FI729" i="1" s="1"/>
  <c r="DJ727" i="1"/>
  <c r="DH726" i="1"/>
  <c r="DM728" i="1"/>
  <c r="ET728" i="1"/>
  <c r="EU728" i="1" s="1"/>
  <c r="EX728" i="1" s="1"/>
  <c r="EO730" i="1"/>
  <c r="EP730" i="1" s="1"/>
  <c r="EF728" i="1"/>
  <c r="FJ728" i="1" l="1"/>
  <c r="FN728" i="1" s="1"/>
  <c r="EO729" i="1"/>
  <c r="EP729" i="1" s="1"/>
  <c r="DH725" i="1"/>
  <c r="DJ726" i="1"/>
  <c r="ET727" i="1"/>
  <c r="EU727" i="1" s="1"/>
  <c r="EX727" i="1" s="1"/>
  <c r="DM727" i="1"/>
  <c r="FH728" i="1"/>
  <c r="FG728" i="1"/>
  <c r="EF727" i="1"/>
  <c r="DW725" i="1"/>
  <c r="EB725" i="1" s="1"/>
  <c r="FI728" i="1" l="1"/>
  <c r="FJ727" i="1" s="1"/>
  <c r="ET726" i="1"/>
  <c r="EU726" i="1" s="1"/>
  <c r="EX726" i="1" s="1"/>
  <c r="DM726" i="1"/>
  <c r="EO728" i="1"/>
  <c r="EP728" i="1" s="1"/>
  <c r="DJ725" i="1"/>
  <c r="DH724" i="1"/>
  <c r="FG727" i="1"/>
  <c r="FH727" i="1"/>
  <c r="EF726" i="1"/>
  <c r="DW724" i="1"/>
  <c r="EB724" i="1" s="1"/>
  <c r="FN727" i="1" l="1"/>
  <c r="FI727" i="1"/>
  <c r="FJ726" i="1" s="1"/>
  <c r="DJ724" i="1"/>
  <c r="DH723" i="1"/>
  <c r="DW723" i="1"/>
  <c r="EB723" i="1" s="1"/>
  <c r="DM725" i="1"/>
  <c r="ET725" i="1"/>
  <c r="EU725" i="1" s="1"/>
  <c r="EX725" i="1" s="1"/>
  <c r="EO727" i="1"/>
  <c r="EP727" i="1" s="1"/>
  <c r="EF725" i="1"/>
  <c r="FH726" i="1"/>
  <c r="FI726" i="1" s="1"/>
  <c r="FG726" i="1"/>
  <c r="FJ725" i="1" l="1"/>
  <c r="FN725" i="1" s="1"/>
  <c r="FN726" i="1"/>
  <c r="EF724" i="1"/>
  <c r="EO726" i="1"/>
  <c r="EP726" i="1" s="1"/>
  <c r="DW722" i="1"/>
  <c r="EB722" i="1" s="1"/>
  <c r="DJ723" i="1"/>
  <c r="DH722" i="1"/>
  <c r="FG725" i="1"/>
  <c r="FH725" i="1"/>
  <c r="ET724" i="1"/>
  <c r="EU724" i="1" s="1"/>
  <c r="EX724" i="1" s="1"/>
  <c r="DM724" i="1"/>
  <c r="FI725" i="1" l="1"/>
  <c r="FJ724" i="1" s="1"/>
  <c r="FN724" i="1" s="1"/>
  <c r="DH721" i="1"/>
  <c r="DJ722" i="1"/>
  <c r="ET723" i="1"/>
  <c r="EU723" i="1" s="1"/>
  <c r="EX723" i="1" s="1"/>
  <c r="DM723" i="1"/>
  <c r="EF723" i="1"/>
  <c r="FH724" i="1"/>
  <c r="FG724" i="1"/>
  <c r="EO725" i="1"/>
  <c r="EP725" i="1" s="1"/>
  <c r="DW721" i="1"/>
  <c r="EB721" i="1" s="1"/>
  <c r="FI724" i="1" l="1"/>
  <c r="FJ723" i="1" s="1"/>
  <c r="DW720" i="1"/>
  <c r="EB720" i="1" s="1"/>
  <c r="EF722" i="1"/>
  <c r="EO724" i="1"/>
  <c r="EP724" i="1" s="1"/>
  <c r="FH723" i="1"/>
  <c r="FG723" i="1"/>
  <c r="ET722" i="1"/>
  <c r="EU722" i="1" s="1"/>
  <c r="EX722" i="1" s="1"/>
  <c r="DM722" i="1"/>
  <c r="DH720" i="1"/>
  <c r="DJ721" i="1"/>
  <c r="FN723" i="1" l="1"/>
  <c r="FI723" i="1"/>
  <c r="FJ722" i="1" s="1"/>
  <c r="ET721" i="1"/>
  <c r="EU721" i="1" s="1"/>
  <c r="EX721" i="1" s="1"/>
  <c r="DM721" i="1"/>
  <c r="DH719" i="1"/>
  <c r="DJ720" i="1"/>
  <c r="FH722" i="1"/>
  <c r="FI722" i="1" s="1"/>
  <c r="FG722" i="1"/>
  <c r="EF721" i="1"/>
  <c r="EO723" i="1"/>
  <c r="EP723" i="1" s="1"/>
  <c r="DW719" i="1"/>
  <c r="EB719" i="1" s="1"/>
  <c r="FJ721" i="1" l="1"/>
  <c r="FN721" i="1" s="1"/>
  <c r="FN722" i="1"/>
  <c r="DJ719" i="1"/>
  <c r="DH718" i="1"/>
  <c r="DM720" i="1"/>
  <c r="ET720" i="1"/>
  <c r="EU720" i="1" s="1"/>
  <c r="EX720" i="1" s="1"/>
  <c r="EO722" i="1"/>
  <c r="EP722" i="1" s="1"/>
  <c r="EF720" i="1"/>
  <c r="FH721" i="1"/>
  <c r="FG721" i="1"/>
  <c r="DW718" i="1"/>
  <c r="EB718" i="1" s="1"/>
  <c r="FI721" i="1" l="1"/>
  <c r="FJ720" i="1" s="1"/>
  <c r="FG720" i="1"/>
  <c r="FH720" i="1"/>
  <c r="EO721" i="1"/>
  <c r="EP721" i="1" s="1"/>
  <c r="DW717" i="1"/>
  <c r="EB717" i="1" s="1"/>
  <c r="DJ718" i="1"/>
  <c r="DH717" i="1"/>
  <c r="EF719" i="1"/>
  <c r="DM719" i="1"/>
  <c r="ET719" i="1"/>
  <c r="EU719" i="1" s="1"/>
  <c r="EX719" i="1" s="1"/>
  <c r="FN720" i="1" l="1"/>
  <c r="FI720" i="1"/>
  <c r="FJ719" i="1" s="1"/>
  <c r="EF718" i="1"/>
  <c r="ET718" i="1"/>
  <c r="EU718" i="1" s="1"/>
  <c r="EX718" i="1" s="1"/>
  <c r="DM718" i="1"/>
  <c r="DW716" i="1"/>
  <c r="EB716" i="1" s="1"/>
  <c r="FH719" i="1"/>
  <c r="FG719" i="1"/>
  <c r="EO720" i="1"/>
  <c r="EP720" i="1" s="1"/>
  <c r="DH716" i="1"/>
  <c r="DJ717" i="1"/>
  <c r="FN719" i="1" l="1"/>
  <c r="FI719" i="1"/>
  <c r="FJ718" i="1" s="1"/>
  <c r="EF717" i="1"/>
  <c r="EO719" i="1"/>
  <c r="EP719" i="1" s="1"/>
  <c r="DW715" i="1"/>
  <c r="EB715" i="1" s="1"/>
  <c r="FH718" i="1"/>
  <c r="FG718" i="1"/>
  <c r="ET717" i="1"/>
  <c r="EU717" i="1" s="1"/>
  <c r="EX717" i="1" s="1"/>
  <c r="DM717" i="1"/>
  <c r="DH715" i="1"/>
  <c r="DJ716" i="1"/>
  <c r="FN718" i="1" l="1"/>
  <c r="FI718" i="1"/>
  <c r="FJ717" i="1" s="1"/>
  <c r="DH714" i="1"/>
  <c r="DJ715" i="1"/>
  <c r="DM716" i="1"/>
  <c r="ET716" i="1"/>
  <c r="EU716" i="1" s="1"/>
  <c r="EX716" i="1" s="1"/>
  <c r="EO718" i="1"/>
  <c r="EP718" i="1" s="1"/>
  <c r="DW714" i="1"/>
  <c r="EB714" i="1" s="1"/>
  <c r="EF716" i="1"/>
  <c r="FH717" i="1"/>
  <c r="FI717" i="1" s="1"/>
  <c r="FG717" i="1"/>
  <c r="FJ716" i="1" l="1"/>
  <c r="FN716" i="1" s="1"/>
  <c r="FN717" i="1"/>
  <c r="DW713" i="1"/>
  <c r="EB713" i="1" s="1"/>
  <c r="EO717" i="1"/>
  <c r="EP717" i="1" s="1"/>
  <c r="ET715" i="1"/>
  <c r="EU715" i="1" s="1"/>
  <c r="EX715" i="1" s="1"/>
  <c r="DM715" i="1"/>
  <c r="FG716" i="1"/>
  <c r="FH716" i="1"/>
  <c r="EF715" i="1"/>
  <c r="DJ714" i="1"/>
  <c r="DH713" i="1"/>
  <c r="FI716" i="1" l="1"/>
  <c r="FJ715" i="1" s="1"/>
  <c r="FN715" i="1" s="1"/>
  <c r="EO716" i="1"/>
  <c r="EP716" i="1" s="1"/>
  <c r="FH715" i="1"/>
  <c r="FG715" i="1"/>
  <c r="DJ713" i="1"/>
  <c r="DH712" i="1"/>
  <c r="EF714" i="1"/>
  <c r="ET714" i="1"/>
  <c r="EU714" i="1" s="1"/>
  <c r="EX714" i="1" s="1"/>
  <c r="DM714" i="1"/>
  <c r="DW712" i="1"/>
  <c r="EB712" i="1" s="1"/>
  <c r="FI715" i="1" l="1"/>
  <c r="FJ714" i="1" s="1"/>
  <c r="DH711" i="1"/>
  <c r="DJ712" i="1"/>
  <c r="DW711" i="1"/>
  <c r="EB711" i="1" s="1"/>
  <c r="DM713" i="1"/>
  <c r="ET713" i="1"/>
  <c r="EU713" i="1" s="1"/>
  <c r="EX713" i="1" s="1"/>
  <c r="EF713" i="1"/>
  <c r="FH714" i="1"/>
  <c r="FG714" i="1"/>
  <c r="EO715" i="1"/>
  <c r="EP715" i="1" s="1"/>
  <c r="FN714" i="1" l="1"/>
  <c r="FI714" i="1"/>
  <c r="FJ713" i="1" s="1"/>
  <c r="FH713" i="1"/>
  <c r="FG713" i="1"/>
  <c r="EF712" i="1"/>
  <c r="EO714" i="1"/>
  <c r="EP714" i="1" s="1"/>
  <c r="DW710" i="1"/>
  <c r="EB710" i="1" s="1"/>
  <c r="DM712" i="1"/>
  <c r="ET712" i="1"/>
  <c r="EU712" i="1" s="1"/>
  <c r="EX712" i="1" s="1"/>
  <c r="DJ711" i="1"/>
  <c r="DH710" i="1"/>
  <c r="FN713" i="1" l="1"/>
  <c r="FI713" i="1"/>
  <c r="FJ712" i="1" s="1"/>
  <c r="FH712" i="1"/>
  <c r="FG712" i="1"/>
  <c r="EF711" i="1"/>
  <c r="DH709" i="1"/>
  <c r="DJ710" i="1"/>
  <c r="EO713" i="1"/>
  <c r="EP713" i="1" s="1"/>
  <c r="ET711" i="1"/>
  <c r="EU711" i="1" s="1"/>
  <c r="EX711" i="1" s="1"/>
  <c r="DM711" i="1"/>
  <c r="DW709" i="1"/>
  <c r="EB709" i="1" s="1"/>
  <c r="FN712" i="1" l="1"/>
  <c r="FI712" i="1"/>
  <c r="FJ711" i="1" s="1"/>
  <c r="ET710" i="1"/>
  <c r="EU710" i="1" s="1"/>
  <c r="EX710" i="1" s="1"/>
  <c r="DM710" i="1"/>
  <c r="DJ709" i="1"/>
  <c r="DH708" i="1"/>
  <c r="DW708" i="1"/>
  <c r="EB708" i="1" s="1"/>
  <c r="EF710" i="1"/>
  <c r="EO712" i="1"/>
  <c r="EP712" i="1" s="1"/>
  <c r="FG711" i="1"/>
  <c r="FH711" i="1"/>
  <c r="FN711" i="1" l="1"/>
  <c r="FI711" i="1"/>
  <c r="FJ710" i="1" s="1"/>
  <c r="FN710" i="1" s="1"/>
  <c r="EF709" i="1"/>
  <c r="DJ708" i="1"/>
  <c r="DH707" i="1"/>
  <c r="ET709" i="1"/>
  <c r="EU709" i="1" s="1"/>
  <c r="EX709" i="1" s="1"/>
  <c r="DM709" i="1"/>
  <c r="EO711" i="1"/>
  <c r="EP711" i="1" s="1"/>
  <c r="DW707" i="1"/>
  <c r="EB707" i="1" s="1"/>
  <c r="FH710" i="1"/>
  <c r="FG710" i="1"/>
  <c r="FI710" i="1" l="1"/>
  <c r="DH706" i="1"/>
  <c r="DJ707" i="1"/>
  <c r="DW706" i="1"/>
  <c r="EB706" i="1" s="1"/>
  <c r="ET708" i="1"/>
  <c r="EU708" i="1" s="1"/>
  <c r="EX708" i="1" s="1"/>
  <c r="DM708" i="1"/>
  <c r="EO710" i="1"/>
  <c r="EP710" i="1" s="1"/>
  <c r="EF708" i="1"/>
  <c r="FG709" i="1"/>
  <c r="FH709" i="1"/>
  <c r="FI709" i="1" s="1"/>
  <c r="FJ709" i="1" l="1"/>
  <c r="FJ708" i="1" s="1"/>
  <c r="FN708" i="1" s="1"/>
  <c r="DW705" i="1"/>
  <c r="EB705" i="1" s="1"/>
  <c r="EO709" i="1"/>
  <c r="EP709" i="1" s="1"/>
  <c r="EF707" i="1"/>
  <c r="FG708" i="1"/>
  <c r="FH708" i="1"/>
  <c r="DM707" i="1"/>
  <c r="ET707" i="1"/>
  <c r="EU707" i="1" s="1"/>
  <c r="EX707" i="1" s="1"/>
  <c r="DJ706" i="1"/>
  <c r="DH705" i="1"/>
  <c r="FN709" i="1" l="1"/>
  <c r="FI708" i="1"/>
  <c r="DH704" i="1"/>
  <c r="DJ705" i="1"/>
  <c r="ET706" i="1"/>
  <c r="EU706" i="1" s="1"/>
  <c r="EX706" i="1" s="1"/>
  <c r="DM706" i="1"/>
  <c r="FH707" i="1"/>
  <c r="FI707" i="1" s="1"/>
  <c r="FG707" i="1"/>
  <c r="EO708" i="1"/>
  <c r="EP708" i="1" s="1"/>
  <c r="DW704" i="1"/>
  <c r="EB704" i="1" s="1"/>
  <c r="EF706" i="1"/>
  <c r="FJ707" i="1" l="1"/>
  <c r="FJ706" i="1" s="1"/>
  <c r="FN706" i="1" s="1"/>
  <c r="EO707" i="1"/>
  <c r="EP707" i="1" s="1"/>
  <c r="FH706" i="1"/>
  <c r="FG706" i="1"/>
  <c r="EF705" i="1"/>
  <c r="ET705" i="1"/>
  <c r="EU705" i="1" s="1"/>
  <c r="EX705" i="1" s="1"/>
  <c r="DM705" i="1"/>
  <c r="DW703" i="1"/>
  <c r="EB703" i="1" s="1"/>
  <c r="DJ704" i="1"/>
  <c r="DH703" i="1"/>
  <c r="FN707" i="1" l="1"/>
  <c r="FI706" i="1"/>
  <c r="DJ703" i="1"/>
  <c r="DH702" i="1"/>
  <c r="FH705" i="1"/>
  <c r="FG705" i="1"/>
  <c r="DM704" i="1"/>
  <c r="ET704" i="1"/>
  <c r="EU704" i="1" s="1"/>
  <c r="EX704" i="1" s="1"/>
  <c r="DW702" i="1"/>
  <c r="EB702" i="1" s="1"/>
  <c r="EO706" i="1"/>
  <c r="EP706" i="1" s="1"/>
  <c r="EF704" i="1"/>
  <c r="FJ705" i="1" l="1"/>
  <c r="FI705" i="1"/>
  <c r="FG704" i="1"/>
  <c r="FH704" i="1"/>
  <c r="EO705" i="1"/>
  <c r="EP705" i="1" s="1"/>
  <c r="DW701" i="1"/>
  <c r="EB701" i="1" s="1"/>
  <c r="DH701" i="1"/>
  <c r="DJ702" i="1"/>
  <c r="EF703" i="1"/>
  <c r="ET703" i="1"/>
  <c r="EU703" i="1" s="1"/>
  <c r="EX703" i="1" s="1"/>
  <c r="DM703" i="1"/>
  <c r="FJ704" i="1" l="1"/>
  <c r="FN705" i="1"/>
  <c r="FI704" i="1"/>
  <c r="EO704" i="1"/>
  <c r="EP704" i="1" s="1"/>
  <c r="DH700" i="1"/>
  <c r="DJ701" i="1"/>
  <c r="DW700" i="1"/>
  <c r="EB700" i="1" s="1"/>
  <c r="EF702" i="1"/>
  <c r="FG703" i="1"/>
  <c r="FH703" i="1"/>
  <c r="FI703" i="1" s="1"/>
  <c r="ET702" i="1"/>
  <c r="EU702" i="1" s="1"/>
  <c r="EX702" i="1" s="1"/>
  <c r="DM702" i="1"/>
  <c r="FJ703" i="1" l="1"/>
  <c r="FJ702" i="1" s="1"/>
  <c r="FN702" i="1" s="1"/>
  <c r="FN704" i="1"/>
  <c r="EF701" i="1"/>
  <c r="DM701" i="1"/>
  <c r="ET701" i="1"/>
  <c r="EU701" i="1" s="1"/>
  <c r="EX701" i="1" s="1"/>
  <c r="DW699" i="1"/>
  <c r="EB699" i="1" s="1"/>
  <c r="EO703" i="1"/>
  <c r="EP703" i="1" s="1"/>
  <c r="DJ700" i="1"/>
  <c r="DH699" i="1"/>
  <c r="FG702" i="1"/>
  <c r="FH702" i="1"/>
  <c r="FI702" i="1" s="1"/>
  <c r="FJ701" i="1" l="1"/>
  <c r="FN701" i="1" s="1"/>
  <c r="FN703" i="1"/>
  <c r="DW698" i="1"/>
  <c r="EB698" i="1" s="1"/>
  <c r="FH701" i="1"/>
  <c r="FG701" i="1"/>
  <c r="DJ699" i="1"/>
  <c r="DH698" i="1"/>
  <c r="EO702" i="1"/>
  <c r="EP702" i="1" s="1"/>
  <c r="EF700" i="1"/>
  <c r="ET700" i="1"/>
  <c r="EU700" i="1" s="1"/>
  <c r="EX700" i="1" s="1"/>
  <c r="DM700" i="1"/>
  <c r="FI701" i="1" l="1"/>
  <c r="EO701" i="1"/>
  <c r="EP701" i="1" s="1"/>
  <c r="ET699" i="1"/>
  <c r="EU699" i="1" s="1"/>
  <c r="EX699" i="1" s="1"/>
  <c r="DM699" i="1"/>
  <c r="FG700" i="1"/>
  <c r="FH700" i="1"/>
  <c r="FI700" i="1" s="1"/>
  <c r="DW697" i="1"/>
  <c r="EB697" i="1" s="1"/>
  <c r="DH697" i="1"/>
  <c r="DJ698" i="1"/>
  <c r="EF699" i="1"/>
  <c r="FJ700" i="1" l="1"/>
  <c r="FJ699" i="1" s="1"/>
  <c r="DM698" i="1"/>
  <c r="ET698" i="1"/>
  <c r="EU698" i="1" s="1"/>
  <c r="EX698" i="1" s="1"/>
  <c r="EO700" i="1"/>
  <c r="EP700" i="1" s="1"/>
  <c r="FH699" i="1"/>
  <c r="FI699" i="1" s="1"/>
  <c r="FG699" i="1"/>
  <c r="DH696" i="1"/>
  <c r="DJ697" i="1"/>
  <c r="EF698" i="1"/>
  <c r="DW696" i="1"/>
  <c r="EB696" i="1" s="1"/>
  <c r="FJ698" i="1" l="1"/>
  <c r="FN698" i="1" s="1"/>
  <c r="FN699" i="1"/>
  <c r="FN700" i="1"/>
  <c r="FG698" i="1"/>
  <c r="FH698" i="1"/>
  <c r="DW695" i="1"/>
  <c r="EB695" i="1" s="1"/>
  <c r="EF697" i="1"/>
  <c r="ET697" i="1"/>
  <c r="EU697" i="1" s="1"/>
  <c r="EX697" i="1" s="1"/>
  <c r="DM697" i="1"/>
  <c r="DH695" i="1"/>
  <c r="DJ696" i="1"/>
  <c r="EO699" i="1"/>
  <c r="EP699" i="1" s="1"/>
  <c r="FI698" i="1" l="1"/>
  <c r="FH697" i="1"/>
  <c r="FG697" i="1"/>
  <c r="ET696" i="1"/>
  <c r="EU696" i="1" s="1"/>
  <c r="EX696" i="1" s="1"/>
  <c r="DM696" i="1"/>
  <c r="EF696" i="1"/>
  <c r="DW694" i="1"/>
  <c r="EB694" i="1" s="1"/>
  <c r="DH694" i="1"/>
  <c r="DJ695" i="1"/>
  <c r="EO698" i="1"/>
  <c r="EP698" i="1" s="1"/>
  <c r="FJ697" i="1" l="1"/>
  <c r="FI697" i="1"/>
  <c r="FG696" i="1"/>
  <c r="FH696" i="1"/>
  <c r="EO697" i="1"/>
  <c r="EP697" i="1" s="1"/>
  <c r="DJ694" i="1"/>
  <c r="DH693" i="1"/>
  <c r="EF695" i="1"/>
  <c r="ET695" i="1"/>
  <c r="EU695" i="1" s="1"/>
  <c r="EX695" i="1" s="1"/>
  <c r="DM695" i="1"/>
  <c r="DW693" i="1"/>
  <c r="EB693" i="1" s="1"/>
  <c r="FJ696" i="1" l="1"/>
  <c r="FN697" i="1"/>
  <c r="FI696" i="1"/>
  <c r="DW692" i="1"/>
  <c r="EB692" i="1" s="1"/>
  <c r="DH692" i="1"/>
  <c r="DJ693" i="1"/>
  <c r="DM694" i="1"/>
  <c r="ET694" i="1"/>
  <c r="EU694" i="1" s="1"/>
  <c r="EX694" i="1" s="1"/>
  <c r="FG695" i="1"/>
  <c r="FH695" i="1"/>
  <c r="EF694" i="1"/>
  <c r="EO696" i="1"/>
  <c r="EP696" i="1" s="1"/>
  <c r="FJ695" i="1" l="1"/>
  <c r="FN696" i="1"/>
  <c r="FI695" i="1"/>
  <c r="FG694" i="1"/>
  <c r="FH694" i="1"/>
  <c r="DM693" i="1"/>
  <c r="ET693" i="1"/>
  <c r="EU693" i="1" s="1"/>
  <c r="EX693" i="1" s="1"/>
  <c r="DJ692" i="1"/>
  <c r="DH691" i="1"/>
  <c r="EO695" i="1"/>
  <c r="EP695" i="1" s="1"/>
  <c r="EF693" i="1"/>
  <c r="DW691" i="1"/>
  <c r="EB691" i="1" s="1"/>
  <c r="FJ694" i="1" l="1"/>
  <c r="FN694" i="1" s="1"/>
  <c r="FN695" i="1"/>
  <c r="FI694" i="1"/>
  <c r="DJ691" i="1"/>
  <c r="DH690" i="1"/>
  <c r="DM692" i="1"/>
  <c r="ET692" i="1"/>
  <c r="EU692" i="1" s="1"/>
  <c r="EX692" i="1" s="1"/>
  <c r="FH693" i="1"/>
  <c r="FG693" i="1"/>
  <c r="EO694" i="1"/>
  <c r="EP694" i="1" s="1"/>
  <c r="DW690" i="1"/>
  <c r="EB690" i="1" s="1"/>
  <c r="EF692" i="1"/>
  <c r="FJ693" i="1" l="1"/>
  <c r="FI693" i="1"/>
  <c r="FG692" i="1"/>
  <c r="FH692" i="1"/>
  <c r="EO693" i="1"/>
  <c r="EP693" i="1" s="1"/>
  <c r="DJ690" i="1"/>
  <c r="DH689" i="1"/>
  <c r="EF691" i="1"/>
  <c r="DW689" i="1"/>
  <c r="EB689" i="1" s="1"/>
  <c r="ET691" i="1"/>
  <c r="EU691" i="1" s="1"/>
  <c r="EX691" i="1" s="1"/>
  <c r="DM691" i="1"/>
  <c r="FJ692" i="1" l="1"/>
  <c r="FN693" i="1"/>
  <c r="FI692" i="1"/>
  <c r="DJ689" i="1"/>
  <c r="DH688" i="1"/>
  <c r="FG691" i="1"/>
  <c r="FH691" i="1"/>
  <c r="DW688" i="1"/>
  <c r="EB688" i="1" s="1"/>
  <c r="EO692" i="1"/>
  <c r="EP692" i="1" s="1"/>
  <c r="ET690" i="1"/>
  <c r="EU690" i="1" s="1"/>
  <c r="EX690" i="1" s="1"/>
  <c r="DM690" i="1"/>
  <c r="EF690" i="1"/>
  <c r="FJ691" i="1" l="1"/>
  <c r="FN692" i="1"/>
  <c r="FI691" i="1"/>
  <c r="EO691" i="1"/>
  <c r="EP691" i="1" s="1"/>
  <c r="FG690" i="1"/>
  <c r="FH690" i="1"/>
  <c r="FI690" i="1" s="1"/>
  <c r="DH687" i="1"/>
  <c r="DJ688" i="1"/>
  <c r="EF689" i="1"/>
  <c r="DW687" i="1"/>
  <c r="EB687" i="1" s="1"/>
  <c r="ET689" i="1"/>
  <c r="EU689" i="1" s="1"/>
  <c r="EX689" i="1" s="1"/>
  <c r="DM689" i="1"/>
  <c r="FJ690" i="1" l="1"/>
  <c r="FJ689" i="1" s="1"/>
  <c r="FN689" i="1" s="1"/>
  <c r="FN691" i="1"/>
  <c r="DM688" i="1"/>
  <c r="ET688" i="1"/>
  <c r="EU688" i="1" s="1"/>
  <c r="EX688" i="1" s="1"/>
  <c r="EO690" i="1"/>
  <c r="EP690" i="1" s="1"/>
  <c r="FG689" i="1"/>
  <c r="FH689" i="1"/>
  <c r="FI689" i="1" s="1"/>
  <c r="EF688" i="1"/>
  <c r="DW686" i="1"/>
  <c r="EB686" i="1" s="1"/>
  <c r="DJ687" i="1"/>
  <c r="DH686" i="1"/>
  <c r="FJ688" i="1" l="1"/>
  <c r="FN688" i="1" s="1"/>
  <c r="FN690" i="1"/>
  <c r="DM687" i="1"/>
  <c r="ET687" i="1"/>
  <c r="EU687" i="1" s="1"/>
  <c r="EX687" i="1" s="1"/>
  <c r="DH685" i="1"/>
  <c r="DJ686" i="1"/>
  <c r="EF687" i="1"/>
  <c r="DW685" i="1"/>
  <c r="EB685" i="1" s="1"/>
  <c r="FG688" i="1"/>
  <c r="FH688" i="1"/>
  <c r="EO689" i="1"/>
  <c r="EP689" i="1" s="1"/>
  <c r="FI688" i="1" l="1"/>
  <c r="DW684" i="1"/>
  <c r="EB684" i="1" s="1"/>
  <c r="DJ685" i="1"/>
  <c r="DH684" i="1"/>
  <c r="FH687" i="1"/>
  <c r="FI687" i="1" s="1"/>
  <c r="FG687" i="1"/>
  <c r="DM686" i="1"/>
  <c r="ET686" i="1"/>
  <c r="EU686" i="1" s="1"/>
  <c r="EX686" i="1" s="1"/>
  <c r="EF686" i="1"/>
  <c r="EO688" i="1"/>
  <c r="EP688" i="1" s="1"/>
  <c r="FJ687" i="1" l="1"/>
  <c r="FJ686" i="1" s="1"/>
  <c r="FN686" i="1" s="1"/>
  <c r="EO687" i="1"/>
  <c r="EP687" i="1" s="1"/>
  <c r="DJ684" i="1"/>
  <c r="DH683" i="1"/>
  <c r="ET685" i="1"/>
  <c r="EU685" i="1" s="1"/>
  <c r="EX685" i="1" s="1"/>
  <c r="DM685" i="1"/>
  <c r="FH686" i="1"/>
  <c r="FG686" i="1"/>
  <c r="DW683" i="1"/>
  <c r="EB683" i="1" s="1"/>
  <c r="EF685" i="1"/>
  <c r="FN687" i="1" l="1"/>
  <c r="FI686" i="1"/>
  <c r="FG685" i="1"/>
  <c r="FH685" i="1"/>
  <c r="DH682" i="1"/>
  <c r="DJ683" i="1"/>
  <c r="DW682" i="1"/>
  <c r="EB682" i="1" s="1"/>
  <c r="ET684" i="1"/>
  <c r="EU684" i="1" s="1"/>
  <c r="EX684" i="1" s="1"/>
  <c r="DM684" i="1"/>
  <c r="EF684" i="1"/>
  <c r="EO686" i="1"/>
  <c r="EP686" i="1" s="1"/>
  <c r="FJ685" i="1" l="1"/>
  <c r="FI685" i="1"/>
  <c r="FH684" i="1"/>
  <c r="FG684" i="1"/>
  <c r="EF683" i="1"/>
  <c r="DM683" i="1"/>
  <c r="ET683" i="1"/>
  <c r="EU683" i="1" s="1"/>
  <c r="EX683" i="1" s="1"/>
  <c r="DJ682" i="1"/>
  <c r="DH681" i="1"/>
  <c r="DW681" i="1"/>
  <c r="EB681" i="1" s="1"/>
  <c r="EO685" i="1"/>
  <c r="EP685" i="1" s="1"/>
  <c r="FJ684" i="1" l="1"/>
  <c r="FN685" i="1"/>
  <c r="FI684" i="1"/>
  <c r="FG683" i="1"/>
  <c r="FH683" i="1"/>
  <c r="EO684" i="1"/>
  <c r="EP684" i="1" s="1"/>
  <c r="DW680" i="1"/>
  <c r="EB680" i="1" s="1"/>
  <c r="EF682" i="1"/>
  <c r="DH680" i="1"/>
  <c r="DJ681" i="1"/>
  <c r="DM682" i="1"/>
  <c r="ET682" i="1"/>
  <c r="EU682" i="1" s="1"/>
  <c r="EX682" i="1" s="1"/>
  <c r="FJ683" i="1" l="1"/>
  <c r="FN683" i="1" s="1"/>
  <c r="FN684" i="1"/>
  <c r="FI683" i="1"/>
  <c r="DW679" i="1"/>
  <c r="EB679" i="1" s="1"/>
  <c r="EO683" i="1"/>
  <c r="EP683" i="1" s="1"/>
  <c r="FH682" i="1"/>
  <c r="FG682" i="1"/>
  <c r="ET681" i="1"/>
  <c r="EU681" i="1" s="1"/>
  <c r="EX681" i="1" s="1"/>
  <c r="DM681" i="1"/>
  <c r="DJ680" i="1"/>
  <c r="DH679" i="1"/>
  <c r="EF681" i="1"/>
  <c r="FJ682" i="1" l="1"/>
  <c r="FI682" i="1"/>
  <c r="ET680" i="1"/>
  <c r="EU680" i="1" s="1"/>
  <c r="EX680" i="1" s="1"/>
  <c r="DM680" i="1"/>
  <c r="DJ679" i="1"/>
  <c r="DH678" i="1"/>
  <c r="EO682" i="1"/>
  <c r="EP682" i="1" s="1"/>
  <c r="EF680" i="1"/>
  <c r="FG681" i="1"/>
  <c r="FH681" i="1"/>
  <c r="DW678" i="1"/>
  <c r="EB678" i="1" s="1"/>
  <c r="FJ681" i="1" l="1"/>
  <c r="FN682" i="1"/>
  <c r="FI681" i="1"/>
  <c r="EF679" i="1"/>
  <c r="DM679" i="1"/>
  <c r="ET679" i="1"/>
  <c r="EU679" i="1" s="1"/>
  <c r="EX679" i="1" s="1"/>
  <c r="DW677" i="1"/>
  <c r="EB677" i="1" s="1"/>
  <c r="DH677" i="1"/>
  <c r="DJ678" i="1"/>
  <c r="EO681" i="1"/>
  <c r="EP681" i="1" s="1"/>
  <c r="FH680" i="1"/>
  <c r="FI680" i="1" s="1"/>
  <c r="FG680" i="1"/>
  <c r="FJ680" i="1" l="1"/>
  <c r="FJ679" i="1" s="1"/>
  <c r="FN679" i="1" s="1"/>
  <c r="FN681" i="1"/>
  <c r="DJ677" i="1"/>
  <c r="DH676" i="1"/>
  <c r="DW676" i="1"/>
  <c r="EB676" i="1" s="1"/>
  <c r="EF678" i="1"/>
  <c r="EO680" i="1"/>
  <c r="EP680" i="1" s="1"/>
  <c r="FH679" i="1"/>
  <c r="FG679" i="1"/>
  <c r="DM678" i="1"/>
  <c r="ET678" i="1"/>
  <c r="EU678" i="1" s="1"/>
  <c r="EX678" i="1" s="1"/>
  <c r="FN680" i="1" l="1"/>
  <c r="FI679" i="1"/>
  <c r="FH678" i="1"/>
  <c r="FG678" i="1"/>
  <c r="EO679" i="1"/>
  <c r="EP679" i="1" s="1"/>
  <c r="DW675" i="1"/>
  <c r="EB675" i="1" s="1"/>
  <c r="EF677" i="1"/>
  <c r="DJ676" i="1"/>
  <c r="DH675" i="1"/>
  <c r="ET677" i="1"/>
  <c r="EU677" i="1" s="1"/>
  <c r="EX677" i="1" s="1"/>
  <c r="DM677" i="1"/>
  <c r="FJ678" i="1" l="1"/>
  <c r="FI678" i="1"/>
  <c r="DW674" i="1"/>
  <c r="EB674" i="1" s="1"/>
  <c r="EO678" i="1"/>
  <c r="EP678" i="1" s="1"/>
  <c r="DJ675" i="1"/>
  <c r="DH674" i="1"/>
  <c r="FG677" i="1"/>
  <c r="FH677" i="1"/>
  <c r="ET676" i="1"/>
  <c r="EU676" i="1" s="1"/>
  <c r="EX676" i="1" s="1"/>
  <c r="DM676" i="1"/>
  <c r="EF676" i="1"/>
  <c r="FJ677" i="1" l="1"/>
  <c r="FN678" i="1"/>
  <c r="FI677" i="1"/>
  <c r="EO677" i="1"/>
  <c r="EP677" i="1" s="1"/>
  <c r="DJ674" i="1"/>
  <c r="DH673" i="1"/>
  <c r="FH676" i="1"/>
  <c r="FI676" i="1" s="1"/>
  <c r="FG676" i="1"/>
  <c r="DW673" i="1"/>
  <c r="EB673" i="1" s="1"/>
  <c r="ET675" i="1"/>
  <c r="EU675" i="1" s="1"/>
  <c r="EX675" i="1" s="1"/>
  <c r="DM675" i="1"/>
  <c r="EF675" i="1"/>
  <c r="FJ676" i="1" l="1"/>
  <c r="FJ675" i="1" s="1"/>
  <c r="FN675" i="1" s="1"/>
  <c r="FN677" i="1"/>
  <c r="EF674" i="1"/>
  <c r="DJ673" i="1"/>
  <c r="DH672" i="1"/>
  <c r="ET674" i="1"/>
  <c r="EU674" i="1" s="1"/>
  <c r="EX674" i="1" s="1"/>
  <c r="DM674" i="1"/>
  <c r="EO676" i="1"/>
  <c r="EP676" i="1" s="1"/>
  <c r="FH675" i="1"/>
  <c r="FI675" i="1" s="1"/>
  <c r="FG675" i="1"/>
  <c r="DW672" i="1"/>
  <c r="EB672" i="1" s="1"/>
  <c r="FN676" i="1" l="1"/>
  <c r="FJ674" i="1"/>
  <c r="FN674" i="1" s="1"/>
  <c r="EO675" i="1"/>
  <c r="EP675" i="1" s="1"/>
  <c r="FG674" i="1"/>
  <c r="FH674" i="1"/>
  <c r="DH671" i="1"/>
  <c r="DJ672" i="1"/>
  <c r="EF673" i="1"/>
  <c r="DM673" i="1"/>
  <c r="ET673" i="1"/>
  <c r="EU673" i="1" s="1"/>
  <c r="EX673" i="1" s="1"/>
  <c r="DW671" i="1"/>
  <c r="EB671" i="1" s="1"/>
  <c r="FI674" i="1" l="1"/>
  <c r="ET672" i="1"/>
  <c r="EU672" i="1" s="1"/>
  <c r="EX672" i="1" s="1"/>
  <c r="DM672" i="1"/>
  <c r="EF672" i="1"/>
  <c r="DJ671" i="1"/>
  <c r="DH670" i="1"/>
  <c r="FG673" i="1"/>
  <c r="FH673" i="1"/>
  <c r="EO674" i="1"/>
  <c r="EP674" i="1" s="1"/>
  <c r="DW670" i="1"/>
  <c r="EB670" i="1" s="1"/>
  <c r="FJ673" i="1" l="1"/>
  <c r="FI673" i="1"/>
  <c r="DH669" i="1"/>
  <c r="DJ670" i="1"/>
  <c r="EF671" i="1"/>
  <c r="EO673" i="1"/>
  <c r="EP673" i="1" s="1"/>
  <c r="DW669" i="1"/>
  <c r="EB669" i="1" s="1"/>
  <c r="ET671" i="1"/>
  <c r="EU671" i="1" s="1"/>
  <c r="EX671" i="1" s="1"/>
  <c r="DM671" i="1"/>
  <c r="FH672" i="1"/>
  <c r="FI672" i="1" s="1"/>
  <c r="FG672" i="1"/>
  <c r="FJ672" i="1" l="1"/>
  <c r="FJ671" i="1" s="1"/>
  <c r="FN671" i="1" s="1"/>
  <c r="FN673" i="1"/>
  <c r="DW668" i="1"/>
  <c r="EB668" i="1" s="1"/>
  <c r="EF670" i="1"/>
  <c r="FH671" i="1"/>
  <c r="FI671" i="1" s="1"/>
  <c r="FG671" i="1"/>
  <c r="DM670" i="1"/>
  <c r="ET670" i="1"/>
  <c r="EU670" i="1" s="1"/>
  <c r="EX670" i="1" s="1"/>
  <c r="EO672" i="1"/>
  <c r="EP672" i="1" s="1"/>
  <c r="DJ669" i="1"/>
  <c r="DH668" i="1"/>
  <c r="FJ670" i="1" l="1"/>
  <c r="FN670" i="1" s="1"/>
  <c r="FN672" i="1"/>
  <c r="ET669" i="1"/>
  <c r="EU669" i="1" s="1"/>
  <c r="EX669" i="1" s="1"/>
  <c r="DM669" i="1"/>
  <c r="DH667" i="1"/>
  <c r="DJ668" i="1"/>
  <c r="FH670" i="1"/>
  <c r="FI670" i="1" s="1"/>
  <c r="FG670" i="1"/>
  <c r="EF669" i="1"/>
  <c r="EO671" i="1"/>
  <c r="EP671" i="1" s="1"/>
  <c r="DW667" i="1"/>
  <c r="EB667" i="1" s="1"/>
  <c r="FJ669" i="1" l="1"/>
  <c r="FN669" i="1" s="1"/>
  <c r="EF668" i="1"/>
  <c r="DH666" i="1"/>
  <c r="DJ667" i="1"/>
  <c r="DM668" i="1"/>
  <c r="ET668" i="1"/>
  <c r="EU668" i="1" s="1"/>
  <c r="EX668" i="1" s="1"/>
  <c r="EO670" i="1"/>
  <c r="EP670" i="1" s="1"/>
  <c r="DW666" i="1"/>
  <c r="EB666" i="1" s="1"/>
  <c r="FH669" i="1"/>
  <c r="FG669" i="1"/>
  <c r="FI669" i="1" l="1"/>
  <c r="FG668" i="1"/>
  <c r="FH668" i="1"/>
  <c r="ET667" i="1"/>
  <c r="EU667" i="1" s="1"/>
  <c r="EX667" i="1" s="1"/>
  <c r="DM667" i="1"/>
  <c r="EO669" i="1"/>
  <c r="EP669" i="1" s="1"/>
  <c r="DW665" i="1"/>
  <c r="EB665" i="1" s="1"/>
  <c r="DH665" i="1"/>
  <c r="DJ666" i="1"/>
  <c r="EF667" i="1"/>
  <c r="FJ668" i="1" l="1"/>
  <c r="FI668" i="1"/>
  <c r="FH667" i="1"/>
  <c r="FG667" i="1"/>
  <c r="EO668" i="1"/>
  <c r="EP668" i="1" s="1"/>
  <c r="ET666" i="1"/>
  <c r="EU666" i="1" s="1"/>
  <c r="EX666" i="1" s="1"/>
  <c r="DM666" i="1"/>
  <c r="DH664" i="1"/>
  <c r="DJ665" i="1"/>
  <c r="EF666" i="1"/>
  <c r="DW664" i="1"/>
  <c r="EB664" i="1" s="1"/>
  <c r="FJ667" i="1" l="1"/>
  <c r="FN668" i="1"/>
  <c r="FI667" i="1"/>
  <c r="EO667" i="1"/>
  <c r="EP667" i="1" s="1"/>
  <c r="EF665" i="1"/>
  <c r="FG666" i="1"/>
  <c r="FH666" i="1"/>
  <c r="FI666" i="1" s="1"/>
  <c r="DM665" i="1"/>
  <c r="ET665" i="1"/>
  <c r="EU665" i="1" s="1"/>
  <c r="EX665" i="1" s="1"/>
  <c r="DW663" i="1"/>
  <c r="EB663" i="1" s="1"/>
  <c r="DJ664" i="1"/>
  <c r="DH663" i="1"/>
  <c r="FJ666" i="1" l="1"/>
  <c r="FJ665" i="1" s="1"/>
  <c r="FN665" i="1" s="1"/>
  <c r="FN667" i="1"/>
  <c r="DM664" i="1"/>
  <c r="ET664" i="1"/>
  <c r="EU664" i="1" s="1"/>
  <c r="EX664" i="1" s="1"/>
  <c r="EO666" i="1"/>
  <c r="EP666" i="1" s="1"/>
  <c r="DH662" i="1"/>
  <c r="DJ663" i="1"/>
  <c r="DW662" i="1"/>
  <c r="EB662" i="1" s="1"/>
  <c r="FG665" i="1"/>
  <c r="FH665" i="1"/>
  <c r="EF664" i="1"/>
  <c r="FN666" i="1" l="1"/>
  <c r="FI665" i="1"/>
  <c r="EF663" i="1"/>
  <c r="DM663" i="1"/>
  <c r="ET663" i="1"/>
  <c r="EU663" i="1" s="1"/>
  <c r="EX663" i="1" s="1"/>
  <c r="FG664" i="1"/>
  <c r="FH664" i="1"/>
  <c r="DH661" i="1"/>
  <c r="DJ662" i="1"/>
  <c r="DW661" i="1"/>
  <c r="EB661" i="1" s="1"/>
  <c r="EO665" i="1"/>
  <c r="EP665" i="1" s="1"/>
  <c r="FJ664" i="1" l="1"/>
  <c r="FI664" i="1"/>
  <c r="FH663" i="1"/>
  <c r="FG663" i="1"/>
  <c r="EF662" i="1"/>
  <c r="DW660" i="1"/>
  <c r="EB660" i="1" s="1"/>
  <c r="EO664" i="1"/>
  <c r="EP664" i="1" s="1"/>
  <c r="ET662" i="1"/>
  <c r="EU662" i="1" s="1"/>
  <c r="EX662" i="1" s="1"/>
  <c r="DM662" i="1"/>
  <c r="DJ661" i="1"/>
  <c r="DH660" i="1"/>
  <c r="FJ663" i="1" l="1"/>
  <c r="FN664" i="1"/>
  <c r="FI663" i="1"/>
  <c r="EF661" i="1"/>
  <c r="DW659" i="1"/>
  <c r="EB659" i="1" s="1"/>
  <c r="EO663" i="1"/>
  <c r="EP663" i="1" s="1"/>
  <c r="ET661" i="1"/>
  <c r="EU661" i="1" s="1"/>
  <c r="EX661" i="1" s="1"/>
  <c r="DM661" i="1"/>
  <c r="FG662" i="1"/>
  <c r="FH662" i="1"/>
  <c r="DH659" i="1"/>
  <c r="DJ660" i="1"/>
  <c r="FJ662" i="1" l="1"/>
  <c r="FN663" i="1"/>
  <c r="FI662" i="1"/>
  <c r="DW658" i="1"/>
  <c r="EB658" i="1" s="1"/>
  <c r="FG661" i="1"/>
  <c r="FH661" i="1"/>
  <c r="FI661" i="1" s="1"/>
  <c r="DH658" i="1"/>
  <c r="DJ659" i="1"/>
  <c r="EF660" i="1"/>
  <c r="ET660" i="1"/>
  <c r="EU660" i="1" s="1"/>
  <c r="EX660" i="1" s="1"/>
  <c r="DM660" i="1"/>
  <c r="EO662" i="1"/>
  <c r="EP662" i="1" s="1"/>
  <c r="FJ661" i="1" l="1"/>
  <c r="FJ660" i="1" s="1"/>
  <c r="FN660" i="1" s="1"/>
  <c r="FN662" i="1"/>
  <c r="ET659" i="1"/>
  <c r="EU659" i="1" s="1"/>
  <c r="EX659" i="1" s="1"/>
  <c r="DM659" i="1"/>
  <c r="DJ658" i="1"/>
  <c r="DH657" i="1"/>
  <c r="EO661" i="1"/>
  <c r="EP661" i="1" s="1"/>
  <c r="DW657" i="1"/>
  <c r="EB657" i="1" s="1"/>
  <c r="FH660" i="1"/>
  <c r="FG660" i="1"/>
  <c r="EF659" i="1"/>
  <c r="FN661" i="1" l="1"/>
  <c r="FI660" i="1"/>
  <c r="EF658" i="1"/>
  <c r="DH656" i="1"/>
  <c r="DJ657" i="1"/>
  <c r="ET658" i="1"/>
  <c r="EU658" i="1" s="1"/>
  <c r="EX658" i="1" s="1"/>
  <c r="DM658" i="1"/>
  <c r="EO660" i="1"/>
  <c r="EP660" i="1" s="1"/>
  <c r="FH659" i="1"/>
  <c r="FI659" i="1" s="1"/>
  <c r="FG659" i="1"/>
  <c r="DW656" i="1"/>
  <c r="EB656" i="1" s="1"/>
  <c r="FJ659" i="1" l="1"/>
  <c r="FJ658" i="1" s="1"/>
  <c r="FN658" i="1" s="1"/>
  <c r="EO659" i="1"/>
  <c r="EP659" i="1" s="1"/>
  <c r="DM657" i="1"/>
  <c r="ET657" i="1"/>
  <c r="EU657" i="1" s="1"/>
  <c r="EX657" i="1" s="1"/>
  <c r="DJ656" i="1"/>
  <c r="DH655" i="1"/>
  <c r="DW655" i="1"/>
  <c r="EB655" i="1" s="1"/>
  <c r="EF657" i="1"/>
  <c r="FG658" i="1"/>
  <c r="FH658" i="1"/>
  <c r="FN659" i="1" l="1"/>
  <c r="FI658" i="1"/>
  <c r="EF656" i="1"/>
  <c r="DH654" i="1"/>
  <c r="DJ655" i="1"/>
  <c r="FH657" i="1"/>
  <c r="FG657" i="1"/>
  <c r="EO658" i="1"/>
  <c r="EP658" i="1" s="1"/>
  <c r="ET656" i="1"/>
  <c r="EU656" i="1" s="1"/>
  <c r="EX656" i="1" s="1"/>
  <c r="DM656" i="1"/>
  <c r="DW654" i="1"/>
  <c r="EB654" i="1" s="1"/>
  <c r="FJ657" i="1" l="1"/>
  <c r="FI657" i="1"/>
  <c r="EF655" i="1"/>
  <c r="EO657" i="1"/>
  <c r="EP657" i="1" s="1"/>
  <c r="ET655" i="1"/>
  <c r="EU655" i="1" s="1"/>
  <c r="EX655" i="1" s="1"/>
  <c r="DM655" i="1"/>
  <c r="DJ654" i="1"/>
  <c r="DH653" i="1"/>
  <c r="FH656" i="1"/>
  <c r="FG656" i="1"/>
  <c r="DW653" i="1"/>
  <c r="EB653" i="1" s="1"/>
  <c r="FJ656" i="1" l="1"/>
  <c r="FN657" i="1"/>
  <c r="FI656" i="1"/>
  <c r="DM654" i="1"/>
  <c r="ET654" i="1"/>
  <c r="EU654" i="1" s="1"/>
  <c r="EX654" i="1" s="1"/>
  <c r="FG655" i="1"/>
  <c r="FH655" i="1"/>
  <c r="FI655" i="1" s="1"/>
  <c r="DW652" i="1"/>
  <c r="EB652" i="1" s="1"/>
  <c r="EO656" i="1"/>
  <c r="EP656" i="1" s="1"/>
  <c r="EF654" i="1"/>
  <c r="DH652" i="1"/>
  <c r="DJ653" i="1"/>
  <c r="FJ655" i="1" l="1"/>
  <c r="FJ654" i="1" s="1"/>
  <c r="FN654" i="1" s="1"/>
  <c r="FN656" i="1"/>
  <c r="DW651" i="1"/>
  <c r="EB651" i="1" s="1"/>
  <c r="DJ652" i="1"/>
  <c r="DH651" i="1"/>
  <c r="DM653" i="1"/>
  <c r="ET653" i="1"/>
  <c r="EU653" i="1" s="1"/>
  <c r="EX653" i="1" s="1"/>
  <c r="EF653" i="1"/>
  <c r="FG654" i="1"/>
  <c r="FH654" i="1"/>
  <c r="EO655" i="1"/>
  <c r="EP655" i="1" s="1"/>
  <c r="FN655" i="1" l="1"/>
  <c r="FI654" i="1"/>
  <c r="EO654" i="1"/>
  <c r="EP654" i="1" s="1"/>
  <c r="DH650" i="1"/>
  <c r="DJ651" i="1"/>
  <c r="FH653" i="1"/>
  <c r="FI653" i="1" s="1"/>
  <c r="FG653" i="1"/>
  <c r="DM652" i="1"/>
  <c r="ET652" i="1"/>
  <c r="EU652" i="1" s="1"/>
  <c r="EX652" i="1" s="1"/>
  <c r="DW650" i="1"/>
  <c r="EB650" i="1" s="1"/>
  <c r="EF652" i="1"/>
  <c r="FJ653" i="1" l="1"/>
  <c r="FJ652" i="1" s="1"/>
  <c r="FN652" i="1" s="1"/>
  <c r="DM651" i="1"/>
  <c r="ET651" i="1"/>
  <c r="EU651" i="1" s="1"/>
  <c r="EX651" i="1" s="1"/>
  <c r="EO653" i="1"/>
  <c r="EP653" i="1" s="1"/>
  <c r="EF651" i="1"/>
  <c r="DH649" i="1"/>
  <c r="DJ650" i="1"/>
  <c r="DW649" i="1"/>
  <c r="EB649" i="1" s="1"/>
  <c r="FG652" i="1"/>
  <c r="FH652" i="1"/>
  <c r="FN653" i="1" l="1"/>
  <c r="FI652" i="1"/>
  <c r="DH648" i="1"/>
  <c r="DJ649" i="1"/>
  <c r="EF650" i="1"/>
  <c r="FG651" i="1"/>
  <c r="FH651" i="1"/>
  <c r="DW648" i="1"/>
  <c r="EB648" i="1" s="1"/>
  <c r="DM650" i="1"/>
  <c r="ET650" i="1"/>
  <c r="EU650" i="1" s="1"/>
  <c r="EX650" i="1" s="1"/>
  <c r="EO652" i="1"/>
  <c r="EP652" i="1" s="1"/>
  <c r="FJ651" i="1" l="1"/>
  <c r="FI651" i="1"/>
  <c r="EF649" i="1"/>
  <c r="FH650" i="1"/>
  <c r="FG650" i="1"/>
  <c r="EO651" i="1"/>
  <c r="EP651" i="1" s="1"/>
  <c r="ET649" i="1"/>
  <c r="EU649" i="1" s="1"/>
  <c r="EX649" i="1" s="1"/>
  <c r="DM649" i="1"/>
  <c r="DW647" i="1"/>
  <c r="EB647" i="1" s="1"/>
  <c r="DH647" i="1"/>
  <c r="DJ648" i="1"/>
  <c r="FJ650" i="1" l="1"/>
  <c r="FN650" i="1" s="1"/>
  <c r="FN651" i="1"/>
  <c r="FI650" i="1"/>
  <c r="DH646" i="1"/>
  <c r="DJ647" i="1"/>
  <c r="FH649" i="1"/>
  <c r="FI649" i="1" s="1"/>
  <c r="FG649" i="1"/>
  <c r="ET648" i="1"/>
  <c r="EU648" i="1" s="1"/>
  <c r="EX648" i="1" s="1"/>
  <c r="DM648" i="1"/>
  <c r="EO650" i="1"/>
  <c r="EP650" i="1" s="1"/>
  <c r="EF648" i="1"/>
  <c r="DW646" i="1"/>
  <c r="EB646" i="1" s="1"/>
  <c r="FJ649" i="1" l="1"/>
  <c r="FJ648" i="1" s="1"/>
  <c r="FN648" i="1" s="1"/>
  <c r="FH648" i="1"/>
  <c r="FG648" i="1"/>
  <c r="EO649" i="1"/>
  <c r="EP649" i="1" s="1"/>
  <c r="DW645" i="1"/>
  <c r="EB645" i="1" s="1"/>
  <c r="ET647" i="1"/>
  <c r="EU647" i="1" s="1"/>
  <c r="EX647" i="1" s="1"/>
  <c r="DM647" i="1"/>
  <c r="EF647" i="1"/>
  <c r="DJ646" i="1"/>
  <c r="DH645" i="1"/>
  <c r="FN649" i="1" l="1"/>
  <c r="FI648" i="1"/>
  <c r="DW644" i="1"/>
  <c r="EB644" i="1" s="1"/>
  <c r="DM646" i="1"/>
  <c r="ET646" i="1"/>
  <c r="EU646" i="1" s="1"/>
  <c r="EX646" i="1" s="1"/>
  <c r="FH647" i="1"/>
  <c r="FG647" i="1"/>
  <c r="DJ645" i="1"/>
  <c r="DH644" i="1"/>
  <c r="EO648" i="1"/>
  <c r="EP648" i="1" s="1"/>
  <c r="EF646" i="1"/>
  <c r="FJ647" i="1" l="1"/>
  <c r="FI647" i="1"/>
  <c r="FH646" i="1"/>
  <c r="FG646" i="1"/>
  <c r="EO647" i="1"/>
  <c r="EP647" i="1" s="1"/>
  <c r="DJ644" i="1"/>
  <c r="DH643" i="1"/>
  <c r="DW643" i="1"/>
  <c r="EB643" i="1" s="1"/>
  <c r="DM645" i="1"/>
  <c r="ET645" i="1"/>
  <c r="EU645" i="1" s="1"/>
  <c r="EX645" i="1" s="1"/>
  <c r="EF645" i="1"/>
  <c r="FJ646" i="1" l="1"/>
  <c r="FN647" i="1"/>
  <c r="FI646" i="1"/>
  <c r="DM644" i="1"/>
  <c r="ET644" i="1"/>
  <c r="EU644" i="1" s="1"/>
  <c r="EX644" i="1" s="1"/>
  <c r="EO646" i="1"/>
  <c r="EP646" i="1" s="1"/>
  <c r="FH645" i="1"/>
  <c r="FI645" i="1" s="1"/>
  <c r="FG645" i="1"/>
  <c r="EF644" i="1"/>
  <c r="DJ643" i="1"/>
  <c r="DH642" i="1"/>
  <c r="DW642" i="1"/>
  <c r="EB642" i="1" s="1"/>
  <c r="FJ645" i="1" l="1"/>
  <c r="FJ644" i="1" s="1"/>
  <c r="FN644" i="1" s="1"/>
  <c r="FN646" i="1"/>
  <c r="EF643" i="1"/>
  <c r="FG644" i="1"/>
  <c r="FH644" i="1"/>
  <c r="DW641" i="1"/>
  <c r="EB641" i="1" s="1"/>
  <c r="ET643" i="1"/>
  <c r="EU643" i="1" s="1"/>
  <c r="EX643" i="1" s="1"/>
  <c r="DM643" i="1"/>
  <c r="EO645" i="1"/>
  <c r="EP645" i="1" s="1"/>
  <c r="DH641" i="1"/>
  <c r="DJ642" i="1"/>
  <c r="FN645" i="1" l="1"/>
  <c r="FI644" i="1"/>
  <c r="DW640" i="1"/>
  <c r="EB640" i="1" s="1"/>
  <c r="DM642" i="1"/>
  <c r="ET642" i="1"/>
  <c r="EU642" i="1" s="1"/>
  <c r="EX642" i="1" s="1"/>
  <c r="DJ641" i="1"/>
  <c r="DH640" i="1"/>
  <c r="EF642" i="1"/>
  <c r="EO644" i="1"/>
  <c r="EP644" i="1" s="1"/>
  <c r="FH643" i="1"/>
  <c r="FI643" i="1" s="1"/>
  <c r="FG643" i="1"/>
  <c r="FJ643" i="1" l="1"/>
  <c r="FJ642" i="1" s="1"/>
  <c r="FN642" i="1" s="1"/>
  <c r="DJ640" i="1"/>
  <c r="DH639" i="1"/>
  <c r="ET641" i="1"/>
  <c r="EU641" i="1" s="1"/>
  <c r="EX641" i="1" s="1"/>
  <c r="DM641" i="1"/>
  <c r="FH642" i="1"/>
  <c r="FG642" i="1"/>
  <c r="EO643" i="1"/>
  <c r="EP643" i="1" s="1"/>
  <c r="DW639" i="1"/>
  <c r="EB639" i="1" s="1"/>
  <c r="EF641" i="1"/>
  <c r="FN643" i="1" l="1"/>
  <c r="FI642" i="1"/>
  <c r="EO642" i="1"/>
  <c r="EP642" i="1" s="1"/>
  <c r="FH641" i="1"/>
  <c r="FG641" i="1"/>
  <c r="EF640" i="1"/>
  <c r="DJ639" i="1"/>
  <c r="DH638" i="1"/>
  <c r="DW638" i="1"/>
  <c r="EB638" i="1" s="1"/>
  <c r="ET640" i="1"/>
  <c r="EU640" i="1" s="1"/>
  <c r="EX640" i="1" s="1"/>
  <c r="DM640" i="1"/>
  <c r="FJ641" i="1" l="1"/>
  <c r="FI641" i="1"/>
  <c r="ET639" i="1"/>
  <c r="EU639" i="1" s="1"/>
  <c r="EX639" i="1" s="1"/>
  <c r="DM639" i="1"/>
  <c r="FH640" i="1"/>
  <c r="FI640" i="1" s="1"/>
  <c r="FG640" i="1"/>
  <c r="EF639" i="1"/>
  <c r="EO641" i="1"/>
  <c r="EP641" i="1" s="1"/>
  <c r="DW637" i="1"/>
  <c r="EB637" i="1" s="1"/>
  <c r="DJ638" i="1"/>
  <c r="DH637" i="1"/>
  <c r="FJ640" i="1" l="1"/>
  <c r="FJ639" i="1" s="1"/>
  <c r="FN639" i="1" s="1"/>
  <c r="FN641" i="1"/>
  <c r="DJ637" i="1"/>
  <c r="DH636" i="1"/>
  <c r="DW636" i="1"/>
  <c r="EB636" i="1" s="1"/>
  <c r="EF638" i="1"/>
  <c r="EO640" i="1"/>
  <c r="EP640" i="1" s="1"/>
  <c r="DM638" i="1"/>
  <c r="ET638" i="1"/>
  <c r="EU638" i="1" s="1"/>
  <c r="EX638" i="1" s="1"/>
  <c r="FH639" i="1"/>
  <c r="FG639" i="1"/>
  <c r="FN640" i="1" l="1"/>
  <c r="FI639" i="1"/>
  <c r="DW635" i="1"/>
  <c r="EB635" i="1" s="1"/>
  <c r="EF637" i="1"/>
  <c r="DJ636" i="1"/>
  <c r="DH635" i="1"/>
  <c r="FG638" i="1"/>
  <c r="FH638" i="1"/>
  <c r="EO639" i="1"/>
  <c r="EP639" i="1" s="1"/>
  <c r="DM637" i="1"/>
  <c r="ET637" i="1"/>
  <c r="EU637" i="1" s="1"/>
  <c r="EX637" i="1" s="1"/>
  <c r="FJ638" i="1" l="1"/>
  <c r="FI638" i="1"/>
  <c r="DM636" i="1"/>
  <c r="ET636" i="1"/>
  <c r="EU636" i="1" s="1"/>
  <c r="EX636" i="1" s="1"/>
  <c r="DH634" i="1"/>
  <c r="DJ635" i="1"/>
  <c r="FH637" i="1"/>
  <c r="FI637" i="1" s="1"/>
  <c r="FG637" i="1"/>
  <c r="EO638" i="1"/>
  <c r="EP638" i="1" s="1"/>
  <c r="DW634" i="1"/>
  <c r="EB634" i="1" s="1"/>
  <c r="EF636" i="1"/>
  <c r="FJ637" i="1" l="1"/>
  <c r="FJ636" i="1" s="1"/>
  <c r="FN636" i="1" s="1"/>
  <c r="FN638" i="1"/>
  <c r="DW633" i="1"/>
  <c r="EB633" i="1" s="1"/>
  <c r="DJ634" i="1"/>
  <c r="DH633" i="1"/>
  <c r="FH636" i="1"/>
  <c r="FG636" i="1"/>
  <c r="DM635" i="1"/>
  <c r="ET635" i="1"/>
  <c r="EU635" i="1" s="1"/>
  <c r="EX635" i="1" s="1"/>
  <c r="EF635" i="1"/>
  <c r="EO637" i="1"/>
  <c r="EP637" i="1" s="1"/>
  <c r="FN637" i="1" l="1"/>
  <c r="FI636" i="1"/>
  <c r="EO636" i="1"/>
  <c r="EP636" i="1" s="1"/>
  <c r="DH632" i="1"/>
  <c r="DJ633" i="1"/>
  <c r="ET634" i="1"/>
  <c r="EU634" i="1" s="1"/>
  <c r="EX634" i="1" s="1"/>
  <c r="DM634" i="1"/>
  <c r="EF634" i="1"/>
  <c r="FG635" i="1"/>
  <c r="FH635" i="1"/>
  <c r="DW632" i="1"/>
  <c r="EB632" i="1" s="1"/>
  <c r="FJ635" i="1" l="1"/>
  <c r="FI635" i="1"/>
  <c r="FH634" i="1"/>
  <c r="FG634" i="1"/>
  <c r="DH631" i="1"/>
  <c r="DJ632" i="1"/>
  <c r="EO635" i="1"/>
  <c r="EP635" i="1" s="1"/>
  <c r="EF633" i="1"/>
  <c r="DW631" i="1"/>
  <c r="EB631" i="1" s="1"/>
  <c r="ET633" i="1"/>
  <c r="EU633" i="1" s="1"/>
  <c r="EX633" i="1" s="1"/>
  <c r="DM633" i="1"/>
  <c r="FJ634" i="1" l="1"/>
  <c r="FN635" i="1"/>
  <c r="FI634" i="1"/>
  <c r="DM632" i="1"/>
  <c r="ET632" i="1"/>
  <c r="EU632" i="1" s="1"/>
  <c r="EX632" i="1" s="1"/>
  <c r="DJ631" i="1"/>
  <c r="DH630" i="1"/>
  <c r="FH633" i="1"/>
  <c r="FG633" i="1"/>
  <c r="EO634" i="1"/>
  <c r="EP634" i="1" s="1"/>
  <c r="DW630" i="1"/>
  <c r="EB630" i="1" s="1"/>
  <c r="EF632" i="1"/>
  <c r="FJ633" i="1" l="1"/>
  <c r="FN633" i="1" s="1"/>
  <c r="FN634" i="1"/>
  <c r="FI633" i="1"/>
  <c r="DM631" i="1"/>
  <c r="ET631" i="1"/>
  <c r="EU631" i="1" s="1"/>
  <c r="EX631" i="1" s="1"/>
  <c r="DJ630" i="1"/>
  <c r="DH629" i="1"/>
  <c r="DW629" i="1"/>
  <c r="EB629" i="1" s="1"/>
  <c r="FG632" i="1"/>
  <c r="FH632" i="1"/>
  <c r="FI632" i="1" s="1"/>
  <c r="EF631" i="1"/>
  <c r="EO633" i="1"/>
  <c r="EP633" i="1" s="1"/>
  <c r="FJ632" i="1" l="1"/>
  <c r="FJ631" i="1" s="1"/>
  <c r="FN631" i="1" s="1"/>
  <c r="DW628" i="1"/>
  <c r="EB628" i="1" s="1"/>
  <c r="DH628" i="1"/>
  <c r="DJ629" i="1"/>
  <c r="DM630" i="1"/>
  <c r="ET630" i="1"/>
  <c r="EU630" i="1" s="1"/>
  <c r="EX630" i="1" s="1"/>
  <c r="FG631" i="1"/>
  <c r="FH631" i="1"/>
  <c r="EF630" i="1"/>
  <c r="EO632" i="1"/>
  <c r="EP632" i="1" s="1"/>
  <c r="FN632" i="1" l="1"/>
  <c r="FI631" i="1"/>
  <c r="ET629" i="1"/>
  <c r="EU629" i="1" s="1"/>
  <c r="EX629" i="1" s="1"/>
  <c r="DM629" i="1"/>
  <c r="FH630" i="1"/>
  <c r="FG630" i="1"/>
  <c r="EO631" i="1"/>
  <c r="EP631" i="1" s="1"/>
  <c r="DJ628" i="1"/>
  <c r="DH627" i="1"/>
  <c r="EF629" i="1"/>
  <c r="DW627" i="1"/>
  <c r="EB627" i="1" s="1"/>
  <c r="FJ630" i="1" l="1"/>
  <c r="FI630" i="1"/>
  <c r="DW626" i="1"/>
  <c r="EB626" i="1" s="1"/>
  <c r="EO630" i="1"/>
  <c r="EP630" i="1" s="1"/>
  <c r="DJ627" i="1"/>
  <c r="DH626" i="1"/>
  <c r="FG629" i="1"/>
  <c r="FH629" i="1"/>
  <c r="EF628" i="1"/>
  <c r="ET628" i="1"/>
  <c r="EU628" i="1" s="1"/>
  <c r="EX628" i="1" s="1"/>
  <c r="DM628" i="1"/>
  <c r="FJ629" i="1" l="1"/>
  <c r="FN629" i="1" s="1"/>
  <c r="FN630" i="1"/>
  <c r="FI629" i="1"/>
  <c r="FH628" i="1"/>
  <c r="FG628" i="1"/>
  <c r="EO629" i="1"/>
  <c r="EP629" i="1" s="1"/>
  <c r="DH625" i="1"/>
  <c r="DJ626" i="1"/>
  <c r="EF627" i="1"/>
  <c r="ET627" i="1"/>
  <c r="EU627" i="1" s="1"/>
  <c r="EX627" i="1" s="1"/>
  <c r="DM627" i="1"/>
  <c r="DW625" i="1"/>
  <c r="EB625" i="1" s="1"/>
  <c r="FJ628" i="1" l="1"/>
  <c r="FI628" i="1"/>
  <c r="ET626" i="1"/>
  <c r="EU626" i="1" s="1"/>
  <c r="EX626" i="1" s="1"/>
  <c r="DM626" i="1"/>
  <c r="DW624" i="1"/>
  <c r="EB624" i="1" s="1"/>
  <c r="EO628" i="1"/>
  <c r="EP628" i="1" s="1"/>
  <c r="FG627" i="1"/>
  <c r="FH627" i="1"/>
  <c r="DJ625" i="1"/>
  <c r="DH624" i="1"/>
  <c r="EF626" i="1"/>
  <c r="FJ627" i="1" l="1"/>
  <c r="FN628" i="1"/>
  <c r="FI627" i="1"/>
  <c r="DW623" i="1"/>
  <c r="EB623" i="1" s="1"/>
  <c r="DH623" i="1"/>
  <c r="DJ624" i="1"/>
  <c r="EF625" i="1"/>
  <c r="DM625" i="1"/>
  <c r="ET625" i="1"/>
  <c r="EU625" i="1" s="1"/>
  <c r="EX625" i="1" s="1"/>
  <c r="EO627" i="1"/>
  <c r="EP627" i="1" s="1"/>
  <c r="FH626" i="1"/>
  <c r="FI626" i="1" s="1"/>
  <c r="FG626" i="1"/>
  <c r="FJ626" i="1" l="1"/>
  <c r="FJ625" i="1" s="1"/>
  <c r="FN625" i="1" s="1"/>
  <c r="FN627" i="1"/>
  <c r="ET624" i="1"/>
  <c r="EU624" i="1" s="1"/>
  <c r="EX624" i="1" s="1"/>
  <c r="DM624" i="1"/>
  <c r="DJ623" i="1"/>
  <c r="DH622" i="1"/>
  <c r="EO626" i="1"/>
  <c r="EP626" i="1" s="1"/>
  <c r="DW622" i="1"/>
  <c r="EB622" i="1" s="1"/>
  <c r="FH625" i="1"/>
  <c r="FG625" i="1"/>
  <c r="EF624" i="1"/>
  <c r="FN626" i="1" l="1"/>
  <c r="FI625" i="1"/>
  <c r="EF623" i="1"/>
  <c r="DJ622" i="1"/>
  <c r="DH621" i="1"/>
  <c r="ET623" i="1"/>
  <c r="EU623" i="1" s="1"/>
  <c r="EX623" i="1" s="1"/>
  <c r="DM623" i="1"/>
  <c r="EO625" i="1"/>
  <c r="EP625" i="1" s="1"/>
  <c r="DW621" i="1"/>
  <c r="EB621" i="1" s="1"/>
  <c r="FH624" i="1"/>
  <c r="FG624" i="1"/>
  <c r="FJ624" i="1" l="1"/>
  <c r="FI624" i="1"/>
  <c r="EO624" i="1"/>
  <c r="EP624" i="1" s="1"/>
  <c r="DJ621" i="1"/>
  <c r="DH620" i="1"/>
  <c r="EF622" i="1"/>
  <c r="ET622" i="1"/>
  <c r="EU622" i="1" s="1"/>
  <c r="EX622" i="1" s="1"/>
  <c r="DM622" i="1"/>
  <c r="FH623" i="1"/>
  <c r="FG623" i="1"/>
  <c r="DW620" i="1"/>
  <c r="EB620" i="1" s="1"/>
  <c r="FJ623" i="1" l="1"/>
  <c r="FN624" i="1"/>
  <c r="FI623" i="1"/>
  <c r="FH622" i="1"/>
  <c r="FG622" i="1"/>
  <c r="DJ620" i="1"/>
  <c r="DH619" i="1"/>
  <c r="DM621" i="1"/>
  <c r="ET621" i="1"/>
  <c r="EU621" i="1" s="1"/>
  <c r="EX621" i="1" s="1"/>
  <c r="EF621" i="1"/>
  <c r="DW619" i="1"/>
  <c r="EB619" i="1" s="1"/>
  <c r="EO623" i="1"/>
  <c r="EP623" i="1" s="1"/>
  <c r="FJ622" i="1" l="1"/>
  <c r="FN622" i="1" s="1"/>
  <c r="FN623" i="1"/>
  <c r="FI622" i="1"/>
  <c r="FH621" i="1"/>
  <c r="FG621" i="1"/>
  <c r="EF620" i="1"/>
  <c r="DM620" i="1"/>
  <c r="ET620" i="1"/>
  <c r="EU620" i="1" s="1"/>
  <c r="EX620" i="1" s="1"/>
  <c r="DW618" i="1"/>
  <c r="EB618" i="1" s="1"/>
  <c r="EO622" i="1"/>
  <c r="EP622" i="1" s="1"/>
  <c r="DH618" i="1"/>
  <c r="DJ619" i="1"/>
  <c r="FJ621" i="1" l="1"/>
  <c r="FI621" i="1"/>
  <c r="FG620" i="1"/>
  <c r="FH620" i="1"/>
  <c r="EO621" i="1"/>
  <c r="EP621" i="1" s="1"/>
  <c r="DH617" i="1"/>
  <c r="DJ618" i="1"/>
  <c r="DM619" i="1"/>
  <c r="ET619" i="1"/>
  <c r="EU619" i="1" s="1"/>
  <c r="EX619" i="1" s="1"/>
  <c r="DW617" i="1"/>
  <c r="EB617" i="1" s="1"/>
  <c r="EF619" i="1"/>
  <c r="FJ620" i="1" l="1"/>
  <c r="FN621" i="1"/>
  <c r="FI620" i="1"/>
  <c r="ET618" i="1"/>
  <c r="EU618" i="1" s="1"/>
  <c r="EX618" i="1" s="1"/>
  <c r="DM618" i="1"/>
  <c r="DW616" i="1"/>
  <c r="EB616" i="1" s="1"/>
  <c r="DJ617" i="1"/>
  <c r="DH616" i="1"/>
  <c r="FH619" i="1"/>
  <c r="FG619" i="1"/>
  <c r="EO620" i="1"/>
  <c r="EP620" i="1" s="1"/>
  <c r="EF618" i="1"/>
  <c r="FJ619" i="1" l="1"/>
  <c r="FN619" i="1" s="1"/>
  <c r="FN620" i="1"/>
  <c r="FI619" i="1"/>
  <c r="DJ616" i="1"/>
  <c r="DH615" i="1"/>
  <c r="DW615" i="1"/>
  <c r="EB615" i="1" s="1"/>
  <c r="EF617" i="1"/>
  <c r="EO619" i="1"/>
  <c r="EP619" i="1" s="1"/>
  <c r="ET617" i="1"/>
  <c r="EU617" i="1" s="1"/>
  <c r="EX617" i="1" s="1"/>
  <c r="DM617" i="1"/>
  <c r="FH618" i="1"/>
  <c r="FI618" i="1" s="1"/>
  <c r="FG618" i="1"/>
  <c r="FJ618" i="1" l="1"/>
  <c r="FJ617" i="1" s="1"/>
  <c r="FN617" i="1" s="1"/>
  <c r="DW614" i="1"/>
  <c r="EB614" i="1" s="1"/>
  <c r="EF616" i="1"/>
  <c r="EO618" i="1"/>
  <c r="EP618" i="1" s="1"/>
  <c r="DJ615" i="1"/>
  <c r="DH614" i="1"/>
  <c r="FG617" i="1"/>
  <c r="FH617" i="1"/>
  <c r="DM616" i="1"/>
  <c r="ET616" i="1"/>
  <c r="EU616" i="1" s="1"/>
  <c r="EX616" i="1" s="1"/>
  <c r="FN618" i="1" l="1"/>
  <c r="FI617" i="1"/>
  <c r="DJ614" i="1"/>
  <c r="DH613" i="1"/>
  <c r="ET615" i="1"/>
  <c r="EU615" i="1" s="1"/>
  <c r="EX615" i="1" s="1"/>
  <c r="DM615" i="1"/>
  <c r="EF615" i="1"/>
  <c r="FG616" i="1"/>
  <c r="FH616" i="1"/>
  <c r="EO617" i="1"/>
  <c r="EP617" i="1" s="1"/>
  <c r="DW613" i="1"/>
  <c r="EB613" i="1" s="1"/>
  <c r="FJ616" i="1" l="1"/>
  <c r="FI616" i="1"/>
  <c r="EO616" i="1"/>
  <c r="EP616" i="1" s="1"/>
  <c r="FG615" i="1"/>
  <c r="FH615" i="1"/>
  <c r="FI615" i="1" s="1"/>
  <c r="DW612" i="1"/>
  <c r="EB612" i="1" s="1"/>
  <c r="EF614" i="1"/>
  <c r="DJ613" i="1"/>
  <c r="DH612" i="1"/>
  <c r="DM614" i="1"/>
  <c r="ET614" i="1"/>
  <c r="EU614" i="1" s="1"/>
  <c r="EX614" i="1" s="1"/>
  <c r="FJ615" i="1" l="1"/>
  <c r="FJ614" i="1" s="1"/>
  <c r="FN614" i="1" s="1"/>
  <c r="FN616" i="1"/>
  <c r="EF613" i="1"/>
  <c r="DW611" i="1"/>
  <c r="EB611" i="1" s="1"/>
  <c r="EO615" i="1"/>
  <c r="EP615" i="1" s="1"/>
  <c r="DH611" i="1"/>
  <c r="DJ612" i="1"/>
  <c r="DM613" i="1"/>
  <c r="ET613" i="1"/>
  <c r="EU613" i="1" s="1"/>
  <c r="EX613" i="1" s="1"/>
  <c r="FH614" i="1"/>
  <c r="FG614" i="1"/>
  <c r="FN615" i="1" l="1"/>
  <c r="FI614" i="1"/>
  <c r="EF612" i="1"/>
  <c r="DJ611" i="1"/>
  <c r="DH610" i="1"/>
  <c r="DW610" i="1"/>
  <c r="EB610" i="1" s="1"/>
  <c r="FG613" i="1"/>
  <c r="FH613" i="1"/>
  <c r="DM612" i="1"/>
  <c r="ET612" i="1"/>
  <c r="EU612" i="1" s="1"/>
  <c r="EX612" i="1" s="1"/>
  <c r="EO614" i="1"/>
  <c r="EP614" i="1" s="1"/>
  <c r="FJ613" i="1" l="1"/>
  <c r="FI613" i="1"/>
  <c r="DJ610" i="1"/>
  <c r="DH609" i="1"/>
  <c r="FG612" i="1"/>
  <c r="FH612" i="1"/>
  <c r="FI612" i="1" s="1"/>
  <c r="EO613" i="1"/>
  <c r="EP613" i="1" s="1"/>
  <c r="DM611" i="1"/>
  <c r="ET611" i="1"/>
  <c r="EU611" i="1" s="1"/>
  <c r="EX611" i="1" s="1"/>
  <c r="DW609" i="1"/>
  <c r="EB609" i="1" s="1"/>
  <c r="EF611" i="1"/>
  <c r="FJ612" i="1" l="1"/>
  <c r="FJ611" i="1" s="1"/>
  <c r="FN611" i="1" s="1"/>
  <c r="FN613" i="1"/>
  <c r="EO612" i="1"/>
  <c r="EP612" i="1" s="1"/>
  <c r="EF610" i="1"/>
  <c r="DJ609" i="1"/>
  <c r="DH608" i="1"/>
  <c r="DW608" i="1"/>
  <c r="EB608" i="1" s="1"/>
  <c r="FH611" i="1"/>
  <c r="FG611" i="1"/>
  <c r="DM610" i="1"/>
  <c r="ET610" i="1"/>
  <c r="EU610" i="1" s="1"/>
  <c r="EX610" i="1" s="1"/>
  <c r="FN612" i="1" l="1"/>
  <c r="FI611" i="1"/>
  <c r="EF609" i="1"/>
  <c r="FG610" i="1"/>
  <c r="FH610" i="1"/>
  <c r="DJ608" i="1"/>
  <c r="DH607" i="1"/>
  <c r="DM609" i="1"/>
  <c r="ET609" i="1"/>
  <c r="EU609" i="1" s="1"/>
  <c r="EX609" i="1" s="1"/>
  <c r="EO611" i="1"/>
  <c r="EP611" i="1" s="1"/>
  <c r="DW607" i="1"/>
  <c r="EB607" i="1" s="1"/>
  <c r="FJ610" i="1" l="1"/>
  <c r="FI610" i="1"/>
  <c r="DH606" i="1"/>
  <c r="DJ607" i="1"/>
  <c r="DW606" i="1"/>
  <c r="EB606" i="1" s="1"/>
  <c r="EF608" i="1"/>
  <c r="EO610" i="1"/>
  <c r="EP610" i="1" s="1"/>
  <c r="ET608" i="1"/>
  <c r="EU608" i="1" s="1"/>
  <c r="EX608" i="1" s="1"/>
  <c r="DM608" i="1"/>
  <c r="FH609" i="1"/>
  <c r="FG609" i="1"/>
  <c r="FJ609" i="1" l="1"/>
  <c r="FN610" i="1"/>
  <c r="FI609" i="1"/>
  <c r="EF607" i="1"/>
  <c r="EO609" i="1"/>
  <c r="EP609" i="1" s="1"/>
  <c r="DW605" i="1"/>
  <c r="EB605" i="1" s="1"/>
  <c r="FH608" i="1"/>
  <c r="FI608" i="1" s="1"/>
  <c r="FG608" i="1"/>
  <c r="ET607" i="1"/>
  <c r="EU607" i="1" s="1"/>
  <c r="EX607" i="1" s="1"/>
  <c r="DM607" i="1"/>
  <c r="DJ606" i="1"/>
  <c r="DH605" i="1"/>
  <c r="FJ608" i="1" l="1"/>
  <c r="FJ607" i="1" s="1"/>
  <c r="FN607" i="1" s="1"/>
  <c r="FN609" i="1"/>
  <c r="DW604" i="1"/>
  <c r="EB604" i="1" s="1"/>
  <c r="ET606" i="1"/>
  <c r="EU606" i="1" s="1"/>
  <c r="EX606" i="1" s="1"/>
  <c r="DM606" i="1"/>
  <c r="EF606" i="1"/>
  <c r="EO608" i="1"/>
  <c r="EP608" i="1" s="1"/>
  <c r="FG607" i="1"/>
  <c r="FH607" i="1"/>
  <c r="DH604" i="1"/>
  <c r="DJ605" i="1"/>
  <c r="FN608" i="1" l="1"/>
  <c r="FI607" i="1"/>
  <c r="DJ604" i="1"/>
  <c r="DH603" i="1"/>
  <c r="EO607" i="1"/>
  <c r="EP607" i="1" s="1"/>
  <c r="DM605" i="1"/>
  <c r="ET605" i="1"/>
  <c r="EU605" i="1" s="1"/>
  <c r="EX605" i="1" s="1"/>
  <c r="FG606" i="1"/>
  <c r="FH606" i="1"/>
  <c r="EF605" i="1"/>
  <c r="DW603" i="1"/>
  <c r="EB603" i="1" s="1"/>
  <c r="FJ606" i="1" l="1"/>
  <c r="FI606" i="1"/>
  <c r="FG605" i="1"/>
  <c r="FH605" i="1"/>
  <c r="DW602" i="1"/>
  <c r="EB602" i="1" s="1"/>
  <c r="EO606" i="1"/>
  <c r="EP606" i="1" s="1"/>
  <c r="EF604" i="1"/>
  <c r="DJ603" i="1"/>
  <c r="DH602" i="1"/>
  <c r="DM604" i="1"/>
  <c r="ET604" i="1"/>
  <c r="EU604" i="1" s="1"/>
  <c r="EX604" i="1" s="1"/>
  <c r="FJ605" i="1" l="1"/>
  <c r="FN606" i="1"/>
  <c r="FI605" i="1"/>
  <c r="DW601" i="1"/>
  <c r="EB601" i="1" s="1"/>
  <c r="EF603" i="1"/>
  <c r="FG604" i="1"/>
  <c r="FH604" i="1"/>
  <c r="EO605" i="1"/>
  <c r="EP605" i="1" s="1"/>
  <c r="DM603" i="1"/>
  <c r="ET603" i="1"/>
  <c r="EU603" i="1" s="1"/>
  <c r="EX603" i="1" s="1"/>
  <c r="DJ602" i="1"/>
  <c r="DH601" i="1"/>
  <c r="FJ604" i="1" l="1"/>
  <c r="FN605" i="1"/>
  <c r="FI604" i="1"/>
  <c r="DJ601" i="1"/>
  <c r="DH600" i="1"/>
  <c r="FG603" i="1"/>
  <c r="FH603" i="1"/>
  <c r="FI603" i="1" s="1"/>
  <c r="EO604" i="1"/>
  <c r="EP604" i="1" s="1"/>
  <c r="DW600" i="1"/>
  <c r="EB600" i="1" s="1"/>
  <c r="DM602" i="1"/>
  <c r="ET602" i="1"/>
  <c r="EU602" i="1" s="1"/>
  <c r="EX602" i="1" s="1"/>
  <c r="EF602" i="1"/>
  <c r="FJ603" i="1" l="1"/>
  <c r="FJ602" i="1" s="1"/>
  <c r="FN602" i="1" s="1"/>
  <c r="FN604" i="1"/>
  <c r="EF601" i="1"/>
  <c r="DH599" i="1"/>
  <c r="DJ600" i="1"/>
  <c r="FH602" i="1"/>
  <c r="FI602" i="1" s="1"/>
  <c r="FG602" i="1"/>
  <c r="EO603" i="1"/>
  <c r="EP603" i="1" s="1"/>
  <c r="DW599" i="1"/>
  <c r="EB599" i="1" s="1"/>
  <c r="DM601" i="1"/>
  <c r="ET601" i="1"/>
  <c r="EU601" i="1" s="1"/>
  <c r="EX601" i="1" s="1"/>
  <c r="FN603" i="1" l="1"/>
  <c r="FJ601" i="1"/>
  <c r="FN601" i="1" s="1"/>
  <c r="EO602" i="1"/>
  <c r="EP602" i="1" s="1"/>
  <c r="DW598" i="1"/>
  <c r="EB598" i="1" s="1"/>
  <c r="EF600" i="1"/>
  <c r="DM600" i="1"/>
  <c r="ET600" i="1"/>
  <c r="EU600" i="1" s="1"/>
  <c r="EX600" i="1" s="1"/>
  <c r="FH601" i="1"/>
  <c r="FG601" i="1"/>
  <c r="DJ599" i="1"/>
  <c r="DH598" i="1"/>
  <c r="FI601" i="1" l="1"/>
  <c r="EO601" i="1"/>
  <c r="EP601" i="1" s="1"/>
  <c r="EF599" i="1"/>
  <c r="DW597" i="1"/>
  <c r="EB597" i="1" s="1"/>
  <c r="DH597" i="1"/>
  <c r="DJ598" i="1"/>
  <c r="DM599" i="1"/>
  <c r="ET599" i="1"/>
  <c r="EU599" i="1" s="1"/>
  <c r="EX599" i="1" s="1"/>
  <c r="FG600" i="1"/>
  <c r="FH600" i="1"/>
  <c r="FI600" i="1" s="1"/>
  <c r="FJ600" i="1" l="1"/>
  <c r="FJ599" i="1" s="1"/>
  <c r="FN599" i="1" s="1"/>
  <c r="DJ597" i="1"/>
  <c r="DH596" i="1"/>
  <c r="EF598" i="1"/>
  <c r="DM598" i="1"/>
  <c r="ET598" i="1"/>
  <c r="EU598" i="1" s="1"/>
  <c r="EX598" i="1" s="1"/>
  <c r="FH599" i="1"/>
  <c r="FG599" i="1"/>
  <c r="DW596" i="1"/>
  <c r="EB596" i="1" s="1"/>
  <c r="EO600" i="1"/>
  <c r="EP600" i="1" s="1"/>
  <c r="FN600" i="1" l="1"/>
  <c r="FI599" i="1"/>
  <c r="FH598" i="1"/>
  <c r="FG598" i="1"/>
  <c r="DW595" i="1"/>
  <c r="EB595" i="1" s="1"/>
  <c r="DH595" i="1"/>
  <c r="DJ596" i="1"/>
  <c r="EO599" i="1"/>
  <c r="EP599" i="1" s="1"/>
  <c r="EF597" i="1"/>
  <c r="ET597" i="1"/>
  <c r="EU597" i="1" s="1"/>
  <c r="EX597" i="1" s="1"/>
  <c r="DM597" i="1"/>
  <c r="FJ598" i="1" l="1"/>
  <c r="FI598" i="1"/>
  <c r="ET596" i="1"/>
  <c r="EU596" i="1" s="1"/>
  <c r="EX596" i="1" s="1"/>
  <c r="DM596" i="1"/>
  <c r="EO598" i="1"/>
  <c r="EP598" i="1" s="1"/>
  <c r="DW594" i="1"/>
  <c r="EB594" i="1" s="1"/>
  <c r="EF596" i="1"/>
  <c r="FG597" i="1"/>
  <c r="FH597" i="1"/>
  <c r="DJ595" i="1"/>
  <c r="DH594" i="1"/>
  <c r="FJ597" i="1" l="1"/>
  <c r="FN598" i="1"/>
  <c r="FI597" i="1"/>
  <c r="DW593" i="1"/>
  <c r="EB593" i="1" s="1"/>
  <c r="DH593" i="1"/>
  <c r="DJ594" i="1"/>
  <c r="EO597" i="1"/>
  <c r="EP597" i="1" s="1"/>
  <c r="EF595" i="1"/>
  <c r="FH596" i="1"/>
  <c r="FG596" i="1"/>
  <c r="ET595" i="1"/>
  <c r="EU595" i="1" s="1"/>
  <c r="EX595" i="1" s="1"/>
  <c r="DM595" i="1"/>
  <c r="FJ596" i="1" l="1"/>
  <c r="FN597" i="1"/>
  <c r="FI596" i="1"/>
  <c r="DM594" i="1"/>
  <c r="ET594" i="1"/>
  <c r="EU594" i="1" s="1"/>
  <c r="EX594" i="1" s="1"/>
  <c r="FG595" i="1"/>
  <c r="FH595" i="1"/>
  <c r="DJ593" i="1"/>
  <c r="DH592" i="1"/>
  <c r="EO596" i="1"/>
  <c r="EP596" i="1" s="1"/>
  <c r="DW592" i="1"/>
  <c r="EB592" i="1" s="1"/>
  <c r="EF594" i="1"/>
  <c r="FJ595" i="1" l="1"/>
  <c r="FN595" i="1" s="1"/>
  <c r="FN596" i="1"/>
  <c r="FI595" i="1"/>
  <c r="DJ592" i="1"/>
  <c r="DH591" i="1"/>
  <c r="ET593" i="1"/>
  <c r="EU593" i="1" s="1"/>
  <c r="EX593" i="1" s="1"/>
  <c r="DM593" i="1"/>
  <c r="FH594" i="1"/>
  <c r="FG594" i="1"/>
  <c r="DW591" i="1"/>
  <c r="EB591" i="1" s="1"/>
  <c r="EF593" i="1"/>
  <c r="EO595" i="1"/>
  <c r="EP595" i="1" s="1"/>
  <c r="FJ594" i="1" l="1"/>
  <c r="FI594" i="1"/>
  <c r="EO594" i="1"/>
  <c r="EP594" i="1" s="1"/>
  <c r="EF592" i="1"/>
  <c r="DJ591" i="1"/>
  <c r="DH590" i="1"/>
  <c r="FG593" i="1"/>
  <c r="FH593" i="1"/>
  <c r="DW590" i="1"/>
  <c r="EB590" i="1" s="1"/>
  <c r="ET592" i="1"/>
  <c r="EU592" i="1" s="1"/>
  <c r="EX592" i="1" s="1"/>
  <c r="DM592" i="1"/>
  <c r="FJ593" i="1" l="1"/>
  <c r="FN594" i="1"/>
  <c r="FI593" i="1"/>
  <c r="ET591" i="1"/>
  <c r="EU591" i="1" s="1"/>
  <c r="EX591" i="1" s="1"/>
  <c r="DM591" i="1"/>
  <c r="DJ590" i="1"/>
  <c r="DH589" i="1"/>
  <c r="DW589" i="1"/>
  <c r="EB589" i="1" s="1"/>
  <c r="FG592" i="1"/>
  <c r="FH592" i="1"/>
  <c r="EF591" i="1"/>
  <c r="EO593" i="1"/>
  <c r="EP593" i="1" s="1"/>
  <c r="FJ592" i="1" l="1"/>
  <c r="FN592" i="1" s="1"/>
  <c r="FN593" i="1"/>
  <c r="FI592" i="1"/>
  <c r="EF590" i="1"/>
  <c r="DJ589" i="1"/>
  <c r="DH588" i="1"/>
  <c r="DM590" i="1"/>
  <c r="ET590" i="1"/>
  <c r="EU590" i="1" s="1"/>
  <c r="EX590" i="1" s="1"/>
  <c r="EO592" i="1"/>
  <c r="EP592" i="1" s="1"/>
  <c r="DW588" i="1"/>
  <c r="EB588" i="1" s="1"/>
  <c r="FH591" i="1"/>
  <c r="FG591" i="1"/>
  <c r="FJ591" i="1" l="1"/>
  <c r="FI591" i="1"/>
  <c r="DH587" i="1"/>
  <c r="DJ588" i="1"/>
  <c r="FG590" i="1"/>
  <c r="FH590" i="1"/>
  <c r="FI590" i="1" s="1"/>
  <c r="EO591" i="1"/>
  <c r="EP591" i="1" s="1"/>
  <c r="EF589" i="1"/>
  <c r="DM589" i="1"/>
  <c r="ET589" i="1"/>
  <c r="EU589" i="1" s="1"/>
  <c r="EX589" i="1" s="1"/>
  <c r="DW587" i="1"/>
  <c r="EB587" i="1" s="1"/>
  <c r="FJ590" i="1" l="1"/>
  <c r="FJ589" i="1" s="1"/>
  <c r="FN589" i="1" s="1"/>
  <c r="FN591" i="1"/>
  <c r="EF588" i="1"/>
  <c r="DW586" i="1"/>
  <c r="EB586" i="1" s="1"/>
  <c r="DM588" i="1"/>
  <c r="ET588" i="1"/>
  <c r="EU588" i="1" s="1"/>
  <c r="EX588" i="1" s="1"/>
  <c r="FH589" i="1"/>
  <c r="FG589" i="1"/>
  <c r="EO590" i="1"/>
  <c r="EP590" i="1" s="1"/>
  <c r="DH586" i="1"/>
  <c r="DJ587" i="1"/>
  <c r="FN590" i="1" l="1"/>
  <c r="FI589" i="1"/>
  <c r="DJ586" i="1"/>
  <c r="DH585" i="1"/>
  <c r="EO589" i="1"/>
  <c r="EP589" i="1" s="1"/>
  <c r="EF587" i="1"/>
  <c r="DW585" i="1"/>
  <c r="EB585" i="1" s="1"/>
  <c r="DM587" i="1"/>
  <c r="ET587" i="1"/>
  <c r="EU587" i="1" s="1"/>
  <c r="EX587" i="1" s="1"/>
  <c r="FG588" i="1"/>
  <c r="FH588" i="1"/>
  <c r="FI588" i="1" s="1"/>
  <c r="FJ588" i="1" l="1"/>
  <c r="FJ587" i="1" s="1"/>
  <c r="FN587" i="1" s="1"/>
  <c r="EF586" i="1"/>
  <c r="DW584" i="1"/>
  <c r="EB584" i="1" s="1"/>
  <c r="DH584" i="1"/>
  <c r="DJ585" i="1"/>
  <c r="FG587" i="1"/>
  <c r="FH587" i="1"/>
  <c r="EO588" i="1"/>
  <c r="EP588" i="1" s="1"/>
  <c r="ET586" i="1"/>
  <c r="EU586" i="1" s="1"/>
  <c r="EX586" i="1" s="1"/>
  <c r="DM586" i="1"/>
  <c r="FN588" i="1" l="1"/>
  <c r="FI587" i="1"/>
  <c r="EF585" i="1"/>
  <c r="DM585" i="1"/>
  <c r="ET585" i="1"/>
  <c r="EU585" i="1" s="1"/>
  <c r="EX585" i="1" s="1"/>
  <c r="DW583" i="1"/>
  <c r="EB583" i="1" s="1"/>
  <c r="FG586" i="1"/>
  <c r="FH586" i="1"/>
  <c r="EO587" i="1"/>
  <c r="EP587" i="1" s="1"/>
  <c r="DH583" i="1"/>
  <c r="DJ584" i="1"/>
  <c r="FJ586" i="1" l="1"/>
  <c r="FI586" i="1"/>
  <c r="EF584" i="1"/>
  <c r="ET584" i="1"/>
  <c r="EU584" i="1" s="1"/>
  <c r="EX584" i="1" s="1"/>
  <c r="DM584" i="1"/>
  <c r="EO586" i="1"/>
  <c r="EP586" i="1" s="1"/>
  <c r="DW582" i="1"/>
  <c r="EB582" i="1" s="1"/>
  <c r="DH582" i="1"/>
  <c r="DJ583" i="1"/>
  <c r="FG585" i="1"/>
  <c r="FH585" i="1"/>
  <c r="FJ585" i="1" l="1"/>
  <c r="FN586" i="1"/>
  <c r="FI585" i="1"/>
  <c r="EF583" i="1"/>
  <c r="EO585" i="1"/>
  <c r="EP585" i="1" s="1"/>
  <c r="FG584" i="1"/>
  <c r="FH584" i="1"/>
  <c r="FI584" i="1" s="1"/>
  <c r="DH581" i="1"/>
  <c r="DJ582" i="1"/>
  <c r="ET583" i="1"/>
  <c r="EU583" i="1" s="1"/>
  <c r="EX583" i="1" s="1"/>
  <c r="DM583" i="1"/>
  <c r="DW581" i="1"/>
  <c r="EB581" i="1" s="1"/>
  <c r="FJ584" i="1" l="1"/>
  <c r="FJ583" i="1" s="1"/>
  <c r="FN583" i="1" s="1"/>
  <c r="FN585" i="1"/>
  <c r="DJ581" i="1"/>
  <c r="DH580" i="1"/>
  <c r="EO584" i="1"/>
  <c r="EP584" i="1" s="1"/>
  <c r="FH583" i="1"/>
  <c r="FG583" i="1"/>
  <c r="DW580" i="1"/>
  <c r="EB580" i="1" s="1"/>
  <c r="EF582" i="1"/>
  <c r="ET582" i="1"/>
  <c r="EU582" i="1" s="1"/>
  <c r="EX582" i="1" s="1"/>
  <c r="DM582" i="1"/>
  <c r="FN584" i="1" l="1"/>
  <c r="FI583" i="1"/>
  <c r="FG582" i="1"/>
  <c r="FH582" i="1"/>
  <c r="EO583" i="1"/>
  <c r="EP583" i="1" s="1"/>
  <c r="DH579" i="1"/>
  <c r="DJ580" i="1"/>
  <c r="DW579" i="1"/>
  <c r="EB579" i="1" s="1"/>
  <c r="EF581" i="1"/>
  <c r="ET581" i="1"/>
  <c r="EU581" i="1" s="1"/>
  <c r="EX581" i="1" s="1"/>
  <c r="DM581" i="1"/>
  <c r="FJ582" i="1" l="1"/>
  <c r="FI582" i="1"/>
  <c r="DW578" i="1"/>
  <c r="EB578" i="1" s="1"/>
  <c r="ET580" i="1"/>
  <c r="EU580" i="1" s="1"/>
  <c r="EX580" i="1" s="1"/>
  <c r="DM580" i="1"/>
  <c r="DJ579" i="1"/>
  <c r="DH578" i="1"/>
  <c r="EO582" i="1"/>
  <c r="EP582" i="1" s="1"/>
  <c r="FH581" i="1"/>
  <c r="FG581" i="1"/>
  <c r="EF580" i="1"/>
  <c r="FJ581" i="1" l="1"/>
  <c r="FN582" i="1"/>
  <c r="FI581" i="1"/>
  <c r="DH577" i="1"/>
  <c r="DJ578" i="1"/>
  <c r="EO581" i="1"/>
  <c r="EP581" i="1" s="1"/>
  <c r="FG580" i="1"/>
  <c r="FH580" i="1"/>
  <c r="FI580" i="1" s="1"/>
  <c r="ET579" i="1"/>
  <c r="EU579" i="1" s="1"/>
  <c r="EX579" i="1" s="1"/>
  <c r="DM579" i="1"/>
  <c r="EF579" i="1"/>
  <c r="DW577" i="1"/>
  <c r="EB577" i="1" s="1"/>
  <c r="FJ580" i="1" l="1"/>
  <c r="FJ579" i="1" s="1"/>
  <c r="FN579" i="1" s="1"/>
  <c r="FN581" i="1"/>
  <c r="DW576" i="1"/>
  <c r="EB576" i="1" s="1"/>
  <c r="EF578" i="1"/>
  <c r="ET578" i="1"/>
  <c r="EU578" i="1" s="1"/>
  <c r="EX578" i="1" s="1"/>
  <c r="DM578" i="1"/>
  <c r="FG579" i="1"/>
  <c r="FH579" i="1"/>
  <c r="EO580" i="1"/>
  <c r="EP580" i="1" s="1"/>
  <c r="DH576" i="1"/>
  <c r="DJ577" i="1"/>
  <c r="FN580" i="1" l="1"/>
  <c r="FI579" i="1"/>
  <c r="EO579" i="1"/>
  <c r="EP579" i="1" s="1"/>
  <c r="FG578" i="1"/>
  <c r="FH578" i="1"/>
  <c r="FI578" i="1" s="1"/>
  <c r="DH575" i="1"/>
  <c r="DJ576" i="1"/>
  <c r="DM577" i="1"/>
  <c r="ET577" i="1"/>
  <c r="EU577" i="1" s="1"/>
  <c r="EX577" i="1" s="1"/>
  <c r="DW575" i="1"/>
  <c r="EB575" i="1" s="1"/>
  <c r="EF577" i="1"/>
  <c r="FJ578" i="1" l="1"/>
  <c r="FJ577" i="1" s="1"/>
  <c r="EO578" i="1"/>
  <c r="EP578" i="1" s="1"/>
  <c r="ET576" i="1"/>
  <c r="EU576" i="1" s="1"/>
  <c r="EX576" i="1" s="1"/>
  <c r="DM576" i="1"/>
  <c r="FH577" i="1"/>
  <c r="FI577" i="1" s="1"/>
  <c r="FG577" i="1"/>
  <c r="DJ575" i="1"/>
  <c r="DH574" i="1"/>
  <c r="EF576" i="1"/>
  <c r="DW574" i="1"/>
  <c r="EB574" i="1" s="1"/>
  <c r="FJ576" i="1" l="1"/>
  <c r="FN576" i="1" s="1"/>
  <c r="FN577" i="1"/>
  <c r="FN578" i="1"/>
  <c r="DW573" i="1"/>
  <c r="EB573" i="1" s="1"/>
  <c r="EF575" i="1"/>
  <c r="EO577" i="1"/>
  <c r="EP577" i="1" s="1"/>
  <c r="FG576" i="1"/>
  <c r="FH576" i="1"/>
  <c r="DJ574" i="1"/>
  <c r="DH573" i="1"/>
  <c r="ET575" i="1"/>
  <c r="EU575" i="1" s="1"/>
  <c r="EX575" i="1" s="1"/>
  <c r="DM575" i="1"/>
  <c r="FI576" i="1" l="1"/>
  <c r="EO576" i="1"/>
  <c r="EP576" i="1" s="1"/>
  <c r="FH575" i="1"/>
  <c r="FI575" i="1" s="1"/>
  <c r="FG575" i="1"/>
  <c r="DJ573" i="1"/>
  <c r="DH572" i="1"/>
  <c r="ET574" i="1"/>
  <c r="EU574" i="1" s="1"/>
  <c r="EX574" i="1" s="1"/>
  <c r="DM574" i="1"/>
  <c r="DW572" i="1"/>
  <c r="EB572" i="1" s="1"/>
  <c r="EF574" i="1"/>
  <c r="FJ575" i="1" l="1"/>
  <c r="FJ574" i="1" s="1"/>
  <c r="FN574" i="1" s="1"/>
  <c r="DH571" i="1"/>
  <c r="DJ572" i="1"/>
  <c r="DW571" i="1"/>
  <c r="EB571" i="1" s="1"/>
  <c r="DM573" i="1"/>
  <c r="ET573" i="1"/>
  <c r="EU573" i="1" s="1"/>
  <c r="EX573" i="1" s="1"/>
  <c r="EO575" i="1"/>
  <c r="EP575" i="1" s="1"/>
  <c r="EF573" i="1"/>
  <c r="FG574" i="1"/>
  <c r="FH574" i="1"/>
  <c r="FN575" i="1" l="1"/>
  <c r="FI574" i="1"/>
  <c r="FG573" i="1"/>
  <c r="FH573" i="1"/>
  <c r="EO574" i="1"/>
  <c r="EP574" i="1" s="1"/>
  <c r="DW570" i="1"/>
  <c r="EB570" i="1" s="1"/>
  <c r="EF572" i="1"/>
  <c r="DM572" i="1"/>
  <c r="ET572" i="1"/>
  <c r="EU572" i="1" s="1"/>
  <c r="EX572" i="1" s="1"/>
  <c r="DJ571" i="1"/>
  <c r="DH570" i="1"/>
  <c r="FJ573" i="1" l="1"/>
  <c r="FI573" i="1"/>
  <c r="EF571" i="1"/>
  <c r="DH569" i="1"/>
  <c r="DJ570" i="1"/>
  <c r="DW569" i="1"/>
  <c r="EB569" i="1" s="1"/>
  <c r="DM571" i="1"/>
  <c r="ET571" i="1"/>
  <c r="EU571" i="1" s="1"/>
  <c r="EX571" i="1" s="1"/>
  <c r="FH572" i="1"/>
  <c r="FG572" i="1"/>
  <c r="EO573" i="1"/>
  <c r="EP573" i="1" s="1"/>
  <c r="FJ572" i="1" l="1"/>
  <c r="FN572" i="1" s="1"/>
  <c r="FN573" i="1"/>
  <c r="FI572" i="1"/>
  <c r="FG571" i="1"/>
  <c r="FH571" i="1"/>
  <c r="FI571" i="1" s="1"/>
  <c r="EO572" i="1"/>
  <c r="EP572" i="1" s="1"/>
  <c r="DW568" i="1"/>
  <c r="EB568" i="1" s="1"/>
  <c r="EF570" i="1"/>
  <c r="DM570" i="1"/>
  <c r="ET570" i="1"/>
  <c r="EU570" i="1" s="1"/>
  <c r="EX570" i="1" s="1"/>
  <c r="DH568" i="1"/>
  <c r="DJ569" i="1"/>
  <c r="FJ571" i="1" l="1"/>
  <c r="FJ570" i="1" s="1"/>
  <c r="EF569" i="1"/>
  <c r="DW567" i="1"/>
  <c r="EB567" i="1" s="1"/>
  <c r="ET569" i="1"/>
  <c r="EU569" i="1" s="1"/>
  <c r="EX569" i="1" s="1"/>
  <c r="DM569" i="1"/>
  <c r="DH567" i="1"/>
  <c r="DJ568" i="1"/>
  <c r="EO571" i="1"/>
  <c r="EP571" i="1" s="1"/>
  <c r="FG570" i="1"/>
  <c r="FH570" i="1"/>
  <c r="FI570" i="1" s="1"/>
  <c r="FJ569" i="1" l="1"/>
  <c r="FN569" i="1" s="1"/>
  <c r="FN570" i="1"/>
  <c r="FN571" i="1"/>
  <c r="DJ567" i="1"/>
  <c r="DH566" i="1"/>
  <c r="EO570" i="1"/>
  <c r="EP570" i="1" s="1"/>
  <c r="FH569" i="1"/>
  <c r="FG569" i="1"/>
  <c r="EF568" i="1"/>
  <c r="DW566" i="1"/>
  <c r="EB566" i="1" s="1"/>
  <c r="ET568" i="1"/>
  <c r="EU568" i="1" s="1"/>
  <c r="EX568" i="1" s="1"/>
  <c r="DM568" i="1"/>
  <c r="FI569" i="1" l="1"/>
  <c r="FH568" i="1"/>
  <c r="FI568" i="1" s="1"/>
  <c r="FG568" i="1"/>
  <c r="EO569" i="1"/>
  <c r="EP569" i="1" s="1"/>
  <c r="DW565" i="1"/>
  <c r="EB565" i="1" s="1"/>
  <c r="EF567" i="1"/>
  <c r="DJ566" i="1"/>
  <c r="DH565" i="1"/>
  <c r="DM567" i="1"/>
  <c r="ET567" i="1"/>
  <c r="EU567" i="1" s="1"/>
  <c r="EX567" i="1" s="1"/>
  <c r="FJ568" i="1" l="1"/>
  <c r="FJ567" i="1" s="1"/>
  <c r="FN567" i="1" s="1"/>
  <c r="EF566" i="1"/>
  <c r="FH567" i="1"/>
  <c r="FG567" i="1"/>
  <c r="EO568" i="1"/>
  <c r="EP568" i="1" s="1"/>
  <c r="DH564" i="1"/>
  <c r="DJ565" i="1"/>
  <c r="DW564" i="1"/>
  <c r="EB564" i="1" s="1"/>
  <c r="ET566" i="1"/>
  <c r="EU566" i="1" s="1"/>
  <c r="EX566" i="1" s="1"/>
  <c r="DM566" i="1"/>
  <c r="FN568" i="1" l="1"/>
  <c r="FI567" i="1"/>
  <c r="DH563" i="1"/>
  <c r="DJ564" i="1"/>
  <c r="EO567" i="1"/>
  <c r="EP567" i="1" s="1"/>
  <c r="FG566" i="1"/>
  <c r="FH566" i="1"/>
  <c r="EF565" i="1"/>
  <c r="DW563" i="1"/>
  <c r="EB563" i="1" s="1"/>
  <c r="ET565" i="1"/>
  <c r="EU565" i="1" s="1"/>
  <c r="EX565" i="1" s="1"/>
  <c r="DM565" i="1"/>
  <c r="FJ566" i="1" l="1"/>
  <c r="FI566" i="1"/>
  <c r="EF564" i="1"/>
  <c r="EO566" i="1"/>
  <c r="EP566" i="1" s="1"/>
  <c r="DW562" i="1"/>
  <c r="EB562" i="1" s="1"/>
  <c r="DM564" i="1"/>
  <c r="ET564" i="1"/>
  <c r="EU564" i="1" s="1"/>
  <c r="EX564" i="1" s="1"/>
  <c r="FH565" i="1"/>
  <c r="FG565" i="1"/>
  <c r="DJ563" i="1"/>
  <c r="DH562" i="1"/>
  <c r="FJ565" i="1" l="1"/>
  <c r="FN566" i="1"/>
  <c r="FI565" i="1"/>
  <c r="EO565" i="1"/>
  <c r="EP565" i="1" s="1"/>
  <c r="DH561" i="1"/>
  <c r="DJ562" i="1"/>
  <c r="EF563" i="1"/>
  <c r="DM563" i="1"/>
  <c r="ET563" i="1"/>
  <c r="EU563" i="1" s="1"/>
  <c r="EX563" i="1" s="1"/>
  <c r="DW561" i="1"/>
  <c r="EB561" i="1" s="1"/>
  <c r="FG564" i="1"/>
  <c r="FH564" i="1"/>
  <c r="FI564" i="1" s="1"/>
  <c r="FJ564" i="1" l="1"/>
  <c r="FJ563" i="1" s="1"/>
  <c r="FN563" i="1" s="1"/>
  <c r="FN565" i="1"/>
  <c r="EO564" i="1"/>
  <c r="EP564" i="1" s="1"/>
  <c r="DM562" i="1"/>
  <c r="ET562" i="1"/>
  <c r="EU562" i="1" s="1"/>
  <c r="EX562" i="1" s="1"/>
  <c r="EF562" i="1"/>
  <c r="DH560" i="1"/>
  <c r="DJ561" i="1"/>
  <c r="DW560" i="1"/>
  <c r="EB560" i="1" s="1"/>
  <c r="FG563" i="1"/>
  <c r="FH563" i="1"/>
  <c r="FI563" i="1" s="1"/>
  <c r="FJ562" i="1" l="1"/>
  <c r="FN562" i="1" s="1"/>
  <c r="FN564" i="1"/>
  <c r="DH559" i="1"/>
  <c r="DJ560" i="1"/>
  <c r="FG562" i="1"/>
  <c r="FH562" i="1"/>
  <c r="FI562" i="1" s="1"/>
  <c r="EO563" i="1"/>
  <c r="EP563" i="1" s="1"/>
  <c r="EF561" i="1"/>
  <c r="DW559" i="1"/>
  <c r="EB559" i="1" s="1"/>
  <c r="ET561" i="1"/>
  <c r="EU561" i="1" s="1"/>
  <c r="EX561" i="1" s="1"/>
  <c r="DM561" i="1"/>
  <c r="FJ561" i="1" l="1"/>
  <c r="FN561" i="1" s="1"/>
  <c r="EO562" i="1"/>
  <c r="EP562" i="1" s="1"/>
  <c r="FG561" i="1"/>
  <c r="FH561" i="1"/>
  <c r="FI561" i="1" s="1"/>
  <c r="EF560" i="1"/>
  <c r="DW558" i="1"/>
  <c r="EB558" i="1" s="1"/>
  <c r="DM560" i="1"/>
  <c r="ET560" i="1"/>
  <c r="EU560" i="1" s="1"/>
  <c r="EX560" i="1" s="1"/>
  <c r="DH558" i="1"/>
  <c r="DJ559" i="1"/>
  <c r="FJ560" i="1" l="1"/>
  <c r="FN560" i="1" s="1"/>
  <c r="DH557" i="1"/>
  <c r="DJ558" i="1"/>
  <c r="FH560" i="1"/>
  <c r="FG560" i="1"/>
  <c r="EO561" i="1"/>
  <c r="EP561" i="1" s="1"/>
  <c r="EF559" i="1"/>
  <c r="DM559" i="1"/>
  <c r="ET559" i="1"/>
  <c r="EU559" i="1" s="1"/>
  <c r="EX559" i="1" s="1"/>
  <c r="DW557" i="1"/>
  <c r="EB557" i="1" s="1"/>
  <c r="FI560" i="1" l="1"/>
  <c r="DJ557" i="1"/>
  <c r="DH556" i="1"/>
  <c r="FH559" i="1"/>
  <c r="FG559" i="1"/>
  <c r="EF558" i="1"/>
  <c r="DW556" i="1"/>
  <c r="EB556" i="1" s="1"/>
  <c r="EO560" i="1"/>
  <c r="EP560" i="1" s="1"/>
  <c r="ET558" i="1"/>
  <c r="EU558" i="1" s="1"/>
  <c r="EX558" i="1" s="1"/>
  <c r="DM558" i="1"/>
  <c r="FJ559" i="1" l="1"/>
  <c r="FI559" i="1"/>
  <c r="DW555" i="1"/>
  <c r="EB555" i="1" s="1"/>
  <c r="FH558" i="1"/>
  <c r="FG558" i="1"/>
  <c r="DH555" i="1"/>
  <c r="DJ556" i="1"/>
  <c r="EO559" i="1"/>
  <c r="EP559" i="1" s="1"/>
  <c r="EF557" i="1"/>
  <c r="ET557" i="1"/>
  <c r="EU557" i="1" s="1"/>
  <c r="EX557" i="1" s="1"/>
  <c r="DM557" i="1"/>
  <c r="FJ558" i="1" l="1"/>
  <c r="FN559" i="1"/>
  <c r="FI558" i="1"/>
  <c r="DM556" i="1"/>
  <c r="ET556" i="1"/>
  <c r="EU556" i="1" s="1"/>
  <c r="EX556" i="1" s="1"/>
  <c r="DH554" i="1"/>
  <c r="DJ555" i="1"/>
  <c r="FH557" i="1"/>
  <c r="FI557" i="1" s="1"/>
  <c r="FG557" i="1"/>
  <c r="EF556" i="1"/>
  <c r="EO558" i="1"/>
  <c r="EP558" i="1" s="1"/>
  <c r="DW554" i="1"/>
  <c r="EB554" i="1" s="1"/>
  <c r="FJ557" i="1" l="1"/>
  <c r="FJ556" i="1" s="1"/>
  <c r="FN556" i="1" s="1"/>
  <c r="FN558" i="1"/>
  <c r="EF555" i="1"/>
  <c r="DM555" i="1"/>
  <c r="ET555" i="1"/>
  <c r="EU555" i="1" s="1"/>
  <c r="EX555" i="1" s="1"/>
  <c r="DH553" i="1"/>
  <c r="DJ554" i="1"/>
  <c r="FH556" i="1"/>
  <c r="FG556" i="1"/>
  <c r="DW553" i="1"/>
  <c r="EB553" i="1" s="1"/>
  <c r="EO557" i="1"/>
  <c r="EP557" i="1" s="1"/>
  <c r="FN557" i="1" l="1"/>
  <c r="FI556" i="1"/>
  <c r="DM554" i="1"/>
  <c r="ET554" i="1"/>
  <c r="EU554" i="1" s="1"/>
  <c r="EX554" i="1" s="1"/>
  <c r="FG555" i="1"/>
  <c r="FH555" i="1"/>
  <c r="FI555" i="1" s="1"/>
  <c r="DW552" i="1"/>
  <c r="EB552" i="1" s="1"/>
  <c r="EO556" i="1"/>
  <c r="EP556" i="1" s="1"/>
  <c r="DJ553" i="1"/>
  <c r="DH552" i="1"/>
  <c r="EF554" i="1"/>
  <c r="FJ555" i="1" l="1"/>
  <c r="FJ554" i="1" s="1"/>
  <c r="FN554" i="1" s="1"/>
  <c r="EF553" i="1"/>
  <c r="FH554" i="1"/>
  <c r="FG554" i="1"/>
  <c r="DJ552" i="1"/>
  <c r="DH551" i="1"/>
  <c r="DW551" i="1"/>
  <c r="EB551" i="1" s="1"/>
  <c r="ET553" i="1"/>
  <c r="EU553" i="1" s="1"/>
  <c r="EX553" i="1" s="1"/>
  <c r="DM553" i="1"/>
  <c r="EO555" i="1"/>
  <c r="EP555" i="1" s="1"/>
  <c r="FN555" i="1" l="1"/>
  <c r="FI554" i="1"/>
  <c r="EF552" i="1"/>
  <c r="DJ551" i="1"/>
  <c r="DH550" i="1"/>
  <c r="ET552" i="1"/>
  <c r="EU552" i="1" s="1"/>
  <c r="EX552" i="1" s="1"/>
  <c r="DM552" i="1"/>
  <c r="FH553" i="1"/>
  <c r="FG553" i="1"/>
  <c r="EO554" i="1"/>
  <c r="EP554" i="1" s="1"/>
  <c r="DW550" i="1"/>
  <c r="EB550" i="1" s="1"/>
  <c r="FJ553" i="1" l="1"/>
  <c r="FI553" i="1"/>
  <c r="EO553" i="1"/>
  <c r="EP553" i="1" s="1"/>
  <c r="DJ550" i="1"/>
  <c r="DH549" i="1"/>
  <c r="EF551" i="1"/>
  <c r="DM551" i="1"/>
  <c r="ET551" i="1"/>
  <c r="EU551" i="1" s="1"/>
  <c r="EX551" i="1" s="1"/>
  <c r="FH552" i="1"/>
  <c r="FG552" i="1"/>
  <c r="DW549" i="1"/>
  <c r="EB549" i="1" s="1"/>
  <c r="FJ552" i="1" l="1"/>
  <c r="FN553" i="1"/>
  <c r="FI552" i="1"/>
  <c r="EO552" i="1"/>
  <c r="EP552" i="1" s="1"/>
  <c r="DJ549" i="1"/>
  <c r="DH548" i="1"/>
  <c r="ET550" i="1"/>
  <c r="EU550" i="1" s="1"/>
  <c r="EX550" i="1" s="1"/>
  <c r="DM550" i="1"/>
  <c r="DW548" i="1"/>
  <c r="EB548" i="1" s="1"/>
  <c r="EF550" i="1"/>
  <c r="FG551" i="1"/>
  <c r="FH551" i="1"/>
  <c r="FI551" i="1" s="1"/>
  <c r="FJ551" i="1" l="1"/>
  <c r="FJ550" i="1" s="1"/>
  <c r="FN550" i="1" s="1"/>
  <c r="FN552" i="1"/>
  <c r="DW547" i="1"/>
  <c r="EB547" i="1" s="1"/>
  <c r="EO551" i="1"/>
  <c r="EP551" i="1" s="1"/>
  <c r="DM549" i="1"/>
  <c r="ET549" i="1"/>
  <c r="EU549" i="1" s="1"/>
  <c r="EX549" i="1" s="1"/>
  <c r="FG550" i="1"/>
  <c r="FH550" i="1"/>
  <c r="DH547" i="1"/>
  <c r="DJ548" i="1"/>
  <c r="EF549" i="1"/>
  <c r="FN551" i="1" l="1"/>
  <c r="FI550" i="1"/>
  <c r="EO550" i="1"/>
  <c r="EP550" i="1" s="1"/>
  <c r="ET548" i="1"/>
  <c r="EU548" i="1" s="1"/>
  <c r="EX548" i="1" s="1"/>
  <c r="DM548" i="1"/>
  <c r="DJ547" i="1"/>
  <c r="DH546" i="1"/>
  <c r="DW546" i="1"/>
  <c r="EB546" i="1" s="1"/>
  <c r="FG549" i="1"/>
  <c r="FH549" i="1"/>
  <c r="EF548" i="1"/>
  <c r="FJ549" i="1" l="1"/>
  <c r="FI549" i="1"/>
  <c r="DW545" i="1"/>
  <c r="EB545" i="1" s="1"/>
  <c r="DJ546" i="1"/>
  <c r="DH545" i="1"/>
  <c r="EO549" i="1"/>
  <c r="EP549" i="1" s="1"/>
  <c r="FH548" i="1"/>
  <c r="FG548" i="1"/>
  <c r="ET547" i="1"/>
  <c r="EU547" i="1" s="1"/>
  <c r="EX547" i="1" s="1"/>
  <c r="DM547" i="1"/>
  <c r="EF547" i="1"/>
  <c r="FJ548" i="1" l="1"/>
  <c r="FN549" i="1"/>
  <c r="FI548" i="1"/>
  <c r="DH544" i="1"/>
  <c r="DJ545" i="1"/>
  <c r="FG547" i="1"/>
  <c r="FH547" i="1"/>
  <c r="FI547" i="1" s="1"/>
  <c r="DM546" i="1"/>
  <c r="ET546" i="1"/>
  <c r="EU546" i="1" s="1"/>
  <c r="EX546" i="1" s="1"/>
  <c r="EF546" i="1"/>
  <c r="EO548" i="1"/>
  <c r="EP548" i="1" s="1"/>
  <c r="DW544" i="1"/>
  <c r="EB544" i="1" s="1"/>
  <c r="FJ547" i="1" l="1"/>
  <c r="FJ546" i="1" s="1"/>
  <c r="FN546" i="1" s="1"/>
  <c r="FN548" i="1"/>
  <c r="FG546" i="1"/>
  <c r="FH546" i="1"/>
  <c r="FI546" i="1" s="1"/>
  <c r="DW543" i="1"/>
  <c r="EB543" i="1" s="1"/>
  <c r="EF545" i="1"/>
  <c r="DM545" i="1"/>
  <c r="ET545" i="1"/>
  <c r="EU545" i="1" s="1"/>
  <c r="EX545" i="1" s="1"/>
  <c r="EO547" i="1"/>
  <c r="EP547" i="1" s="1"/>
  <c r="DJ544" i="1"/>
  <c r="DH543" i="1"/>
  <c r="FN547" i="1" l="1"/>
  <c r="FJ545" i="1"/>
  <c r="FN545" i="1" s="1"/>
  <c r="DW542" i="1"/>
  <c r="EB542" i="1" s="1"/>
  <c r="EF544" i="1"/>
  <c r="EO546" i="1"/>
  <c r="EP546" i="1" s="1"/>
  <c r="DH542" i="1"/>
  <c r="DJ543" i="1"/>
  <c r="FH545" i="1"/>
  <c r="FI545" i="1" s="1"/>
  <c r="FG545" i="1"/>
  <c r="DM544" i="1"/>
  <c r="ET544" i="1"/>
  <c r="EU544" i="1" s="1"/>
  <c r="EX544" i="1" s="1"/>
  <c r="FJ544" i="1" l="1"/>
  <c r="FN544" i="1" s="1"/>
  <c r="ET543" i="1"/>
  <c r="EU543" i="1" s="1"/>
  <c r="EX543" i="1" s="1"/>
  <c r="DM543" i="1"/>
  <c r="DH541" i="1"/>
  <c r="DJ542" i="1"/>
  <c r="EO545" i="1"/>
  <c r="EP545" i="1" s="1"/>
  <c r="DW541" i="1"/>
  <c r="EB541" i="1" s="1"/>
  <c r="FG544" i="1"/>
  <c r="FH544" i="1"/>
  <c r="FI544" i="1" s="1"/>
  <c r="EF543" i="1"/>
  <c r="FJ543" i="1" l="1"/>
  <c r="FN543" i="1" s="1"/>
  <c r="EF542" i="1"/>
  <c r="DM542" i="1"/>
  <c r="ET542" i="1"/>
  <c r="EU542" i="1" s="1"/>
  <c r="EX542" i="1" s="1"/>
  <c r="DJ541" i="1"/>
  <c r="DH540" i="1"/>
  <c r="EO544" i="1"/>
  <c r="EP544" i="1" s="1"/>
  <c r="DW540" i="1"/>
  <c r="EB540" i="1" s="1"/>
  <c r="FG543" i="1"/>
  <c r="FH543" i="1"/>
  <c r="FI543" i="1" s="1"/>
  <c r="FJ542" i="1" l="1"/>
  <c r="FN542" i="1" s="1"/>
  <c r="FH542" i="1"/>
  <c r="FI542" i="1" s="1"/>
  <c r="FG542" i="1"/>
  <c r="DH539" i="1"/>
  <c r="DJ540" i="1"/>
  <c r="EO543" i="1"/>
  <c r="EP543" i="1" s="1"/>
  <c r="ET541" i="1"/>
  <c r="EU541" i="1" s="1"/>
  <c r="EX541" i="1" s="1"/>
  <c r="DM541" i="1"/>
  <c r="DW539" i="1"/>
  <c r="EB539" i="1" s="1"/>
  <c r="EF541" i="1"/>
  <c r="FJ541" i="1" l="1"/>
  <c r="FN541" i="1" s="1"/>
  <c r="FG541" i="1"/>
  <c r="FH541" i="1"/>
  <c r="FI541" i="1" s="1"/>
  <c r="DW538" i="1"/>
  <c r="EB538" i="1" s="1"/>
  <c r="DH538" i="1"/>
  <c r="DJ539" i="1"/>
  <c r="EF540" i="1"/>
  <c r="EO542" i="1"/>
  <c r="EP542" i="1" s="1"/>
  <c r="DM540" i="1"/>
  <c r="ET540" i="1"/>
  <c r="EU540" i="1" s="1"/>
  <c r="EX540" i="1" s="1"/>
  <c r="FJ540" i="1" l="1"/>
  <c r="FN540" i="1" s="1"/>
  <c r="DW537" i="1"/>
  <c r="EB537" i="1" s="1"/>
  <c r="EO541" i="1"/>
  <c r="EP541" i="1" s="1"/>
  <c r="EF539" i="1"/>
  <c r="FH540" i="1"/>
  <c r="FG540" i="1"/>
  <c r="DM539" i="1"/>
  <c r="ET539" i="1"/>
  <c r="EU539" i="1" s="1"/>
  <c r="EX539" i="1" s="1"/>
  <c r="DH537" i="1"/>
  <c r="DJ538" i="1"/>
  <c r="FI540" i="1" l="1"/>
  <c r="DM538" i="1"/>
  <c r="ET538" i="1"/>
  <c r="EU538" i="1" s="1"/>
  <c r="EX538" i="1" s="1"/>
  <c r="EO540" i="1"/>
  <c r="EP540" i="1" s="1"/>
  <c r="FG539" i="1"/>
  <c r="FH539" i="1"/>
  <c r="DW536" i="1"/>
  <c r="EB536" i="1" s="1"/>
  <c r="DJ537" i="1"/>
  <c r="DH536" i="1"/>
  <c r="EF538" i="1"/>
  <c r="FJ539" i="1" l="1"/>
  <c r="FI539" i="1"/>
  <c r="FG538" i="1"/>
  <c r="FH538" i="1"/>
  <c r="DW535" i="1"/>
  <c r="EB535" i="1" s="1"/>
  <c r="DH535" i="1"/>
  <c r="DJ536" i="1"/>
  <c r="DM537" i="1"/>
  <c r="ET537" i="1"/>
  <c r="EU537" i="1" s="1"/>
  <c r="EX537" i="1" s="1"/>
  <c r="EF537" i="1"/>
  <c r="EO539" i="1"/>
  <c r="EP539" i="1" s="1"/>
  <c r="FJ538" i="1" l="1"/>
  <c r="FN539" i="1"/>
  <c r="FI538" i="1"/>
  <c r="EF536" i="1"/>
  <c r="ET536" i="1"/>
  <c r="EU536" i="1" s="1"/>
  <c r="EX536" i="1" s="1"/>
  <c r="DM536" i="1"/>
  <c r="DW534" i="1"/>
  <c r="EB534" i="1" s="1"/>
  <c r="DJ535" i="1"/>
  <c r="DH534" i="1"/>
  <c r="FH537" i="1"/>
  <c r="FG537" i="1"/>
  <c r="EO538" i="1"/>
  <c r="EP538" i="1" s="1"/>
  <c r="FJ537" i="1" l="1"/>
  <c r="FN537" i="1" s="1"/>
  <c r="FN538" i="1"/>
  <c r="FI537" i="1"/>
  <c r="DM535" i="1"/>
  <c r="ET535" i="1"/>
  <c r="EU535" i="1" s="1"/>
  <c r="EX535" i="1" s="1"/>
  <c r="EF535" i="1"/>
  <c r="EO537" i="1"/>
  <c r="EP537" i="1" s="1"/>
  <c r="FG536" i="1"/>
  <c r="FH536" i="1"/>
  <c r="DW533" i="1"/>
  <c r="EB533" i="1" s="1"/>
  <c r="DH533" i="1"/>
  <c r="DJ534" i="1"/>
  <c r="FJ536" i="1" l="1"/>
  <c r="FI536" i="1"/>
  <c r="DJ533" i="1"/>
  <c r="DH532" i="1"/>
  <c r="FH535" i="1"/>
  <c r="FG535" i="1"/>
  <c r="DM534" i="1"/>
  <c r="ET534" i="1"/>
  <c r="EU534" i="1" s="1"/>
  <c r="EX534" i="1" s="1"/>
  <c r="EF534" i="1"/>
  <c r="DW532" i="1"/>
  <c r="EB532" i="1" s="1"/>
  <c r="EO536" i="1"/>
  <c r="EP536" i="1" s="1"/>
  <c r="FJ535" i="1" l="1"/>
  <c r="FN536" i="1"/>
  <c r="FI535" i="1"/>
  <c r="FG534" i="1"/>
  <c r="FH534" i="1"/>
  <c r="EO535" i="1"/>
  <c r="EP535" i="1" s="1"/>
  <c r="EF533" i="1"/>
  <c r="DH531" i="1"/>
  <c r="DJ532" i="1"/>
  <c r="DW531" i="1"/>
  <c r="EB531" i="1" s="1"/>
  <c r="ET533" i="1"/>
  <c r="EU533" i="1" s="1"/>
  <c r="EX533" i="1" s="1"/>
  <c r="DM533" i="1"/>
  <c r="FJ534" i="1" l="1"/>
  <c r="FN534" i="1" s="1"/>
  <c r="FN535" i="1"/>
  <c r="FI534" i="1"/>
  <c r="DH530" i="1"/>
  <c r="DJ531" i="1"/>
  <c r="EO534" i="1"/>
  <c r="EP534" i="1" s="1"/>
  <c r="EF532" i="1"/>
  <c r="FG533" i="1"/>
  <c r="FH533" i="1"/>
  <c r="DW530" i="1"/>
  <c r="EB530" i="1" s="1"/>
  <c r="ET532" i="1"/>
  <c r="EU532" i="1" s="1"/>
  <c r="EX532" i="1" s="1"/>
  <c r="DM532" i="1"/>
  <c r="FJ533" i="1" l="1"/>
  <c r="FI533" i="1"/>
  <c r="EF531" i="1"/>
  <c r="EO533" i="1"/>
  <c r="EP533" i="1" s="1"/>
  <c r="DW529" i="1"/>
  <c r="EB529" i="1" s="1"/>
  <c r="ET531" i="1"/>
  <c r="EU531" i="1" s="1"/>
  <c r="EX531" i="1" s="1"/>
  <c r="DM531" i="1"/>
  <c r="FG532" i="1"/>
  <c r="FH532" i="1"/>
  <c r="DH529" i="1"/>
  <c r="DJ530" i="1"/>
  <c r="FJ532" i="1" l="1"/>
  <c r="FN533" i="1"/>
  <c r="FI532" i="1"/>
  <c r="EF530" i="1"/>
  <c r="DW528" i="1"/>
  <c r="EB528" i="1" s="1"/>
  <c r="FG531" i="1"/>
  <c r="FH531" i="1"/>
  <c r="FI531" i="1" s="1"/>
  <c r="DH528" i="1"/>
  <c r="DJ529" i="1"/>
  <c r="DM530" i="1"/>
  <c r="ET530" i="1"/>
  <c r="EU530" i="1" s="1"/>
  <c r="EX530" i="1" s="1"/>
  <c r="EO532" i="1"/>
  <c r="EP532" i="1" s="1"/>
  <c r="FJ531" i="1" l="1"/>
  <c r="FJ530" i="1" s="1"/>
  <c r="FN530" i="1" s="1"/>
  <c r="FN532" i="1"/>
  <c r="DH527" i="1"/>
  <c r="DJ528" i="1"/>
  <c r="DW527" i="1"/>
  <c r="EB527" i="1" s="1"/>
  <c r="EF529" i="1"/>
  <c r="EO531" i="1"/>
  <c r="EP531" i="1" s="1"/>
  <c r="FH530" i="1"/>
  <c r="FG530" i="1"/>
  <c r="ET529" i="1"/>
  <c r="EU529" i="1" s="1"/>
  <c r="EX529" i="1" s="1"/>
  <c r="DM529" i="1"/>
  <c r="FN531" i="1" l="1"/>
  <c r="FI530" i="1"/>
  <c r="DW526" i="1"/>
  <c r="EB526" i="1" s="1"/>
  <c r="FH529" i="1"/>
  <c r="FG529" i="1"/>
  <c r="EF528" i="1"/>
  <c r="EO530" i="1"/>
  <c r="EP530" i="1" s="1"/>
  <c r="DM528" i="1"/>
  <c r="ET528" i="1"/>
  <c r="EU528" i="1" s="1"/>
  <c r="EX528" i="1" s="1"/>
  <c r="DJ527" i="1"/>
  <c r="DH526" i="1"/>
  <c r="FJ529" i="1" l="1"/>
  <c r="FI529" i="1"/>
  <c r="ET527" i="1"/>
  <c r="EU527" i="1" s="1"/>
  <c r="EX527" i="1" s="1"/>
  <c r="DM527" i="1"/>
  <c r="DJ526" i="1"/>
  <c r="DH525" i="1"/>
  <c r="EO529" i="1"/>
  <c r="EP529" i="1" s="1"/>
  <c r="DW525" i="1"/>
  <c r="EB525" i="1" s="1"/>
  <c r="FG528" i="1"/>
  <c r="FH528" i="1"/>
  <c r="EF527" i="1"/>
  <c r="FJ528" i="1" l="1"/>
  <c r="FN529" i="1"/>
  <c r="FI528" i="1"/>
  <c r="DW524" i="1"/>
  <c r="EB524" i="1" s="1"/>
  <c r="DJ525" i="1"/>
  <c r="DH524" i="1"/>
  <c r="ET526" i="1"/>
  <c r="EU526" i="1" s="1"/>
  <c r="EX526" i="1" s="1"/>
  <c r="DM526" i="1"/>
  <c r="EO528" i="1"/>
  <c r="EP528" i="1" s="1"/>
  <c r="EF526" i="1"/>
  <c r="FH527" i="1"/>
  <c r="FI527" i="1" s="1"/>
  <c r="FG527" i="1"/>
  <c r="FJ527" i="1" l="1"/>
  <c r="FJ526" i="1" s="1"/>
  <c r="FN526" i="1" s="1"/>
  <c r="FN528" i="1"/>
  <c r="EO527" i="1"/>
  <c r="EP527" i="1" s="1"/>
  <c r="DJ524" i="1"/>
  <c r="DH523" i="1"/>
  <c r="DM525" i="1"/>
  <c r="ET525" i="1"/>
  <c r="EU525" i="1" s="1"/>
  <c r="EX525" i="1" s="1"/>
  <c r="EF525" i="1"/>
  <c r="FH526" i="1"/>
  <c r="FG526" i="1"/>
  <c r="DW523" i="1"/>
  <c r="EB523" i="1" s="1"/>
  <c r="FN527" i="1" l="1"/>
  <c r="FI526" i="1"/>
  <c r="EO526" i="1"/>
  <c r="EP526" i="1" s="1"/>
  <c r="DH522" i="1"/>
  <c r="DJ523" i="1"/>
  <c r="FG525" i="1"/>
  <c r="FH525" i="1"/>
  <c r="DW522" i="1"/>
  <c r="EB522" i="1" s="1"/>
  <c r="DM524" i="1"/>
  <c r="ET524" i="1"/>
  <c r="EU524" i="1" s="1"/>
  <c r="EX524" i="1" s="1"/>
  <c r="EF524" i="1"/>
  <c r="FJ525" i="1" l="1"/>
  <c r="FI525" i="1"/>
  <c r="DW521" i="1"/>
  <c r="EB521" i="1" s="1"/>
  <c r="DH521" i="1"/>
  <c r="DJ522" i="1"/>
  <c r="DM523" i="1"/>
  <c r="ET523" i="1"/>
  <c r="EU523" i="1" s="1"/>
  <c r="EX523" i="1" s="1"/>
  <c r="EO525" i="1"/>
  <c r="EP525" i="1" s="1"/>
  <c r="FG524" i="1"/>
  <c r="FH524" i="1"/>
  <c r="EF523" i="1"/>
  <c r="FJ524" i="1" l="1"/>
  <c r="FN525" i="1"/>
  <c r="FI524" i="1"/>
  <c r="ET522" i="1"/>
  <c r="EU522" i="1" s="1"/>
  <c r="EX522" i="1" s="1"/>
  <c r="DM522" i="1"/>
  <c r="DJ521" i="1"/>
  <c r="DH520" i="1"/>
  <c r="DW520" i="1"/>
  <c r="EB520" i="1" s="1"/>
  <c r="FG523" i="1"/>
  <c r="FH523" i="1"/>
  <c r="EO524" i="1"/>
  <c r="EP524" i="1" s="1"/>
  <c r="EF522" i="1"/>
  <c r="FJ523" i="1" l="1"/>
  <c r="FN523" i="1" s="1"/>
  <c r="FN524" i="1"/>
  <c r="FI523" i="1"/>
  <c r="DM521" i="1"/>
  <c r="ET521" i="1"/>
  <c r="EU521" i="1" s="1"/>
  <c r="EX521" i="1" s="1"/>
  <c r="EF521" i="1"/>
  <c r="DW519" i="1"/>
  <c r="EB519" i="1" s="1"/>
  <c r="DH519" i="1"/>
  <c r="DJ520" i="1"/>
  <c r="EO523" i="1"/>
  <c r="EP523" i="1" s="1"/>
  <c r="FH522" i="1"/>
  <c r="FG522" i="1"/>
  <c r="FJ522" i="1" l="1"/>
  <c r="FI522" i="1"/>
  <c r="DJ519" i="1"/>
  <c r="DH518" i="1"/>
  <c r="DW518" i="1"/>
  <c r="EB518" i="1" s="1"/>
  <c r="EF520" i="1"/>
  <c r="FH521" i="1"/>
  <c r="FG521" i="1"/>
  <c r="EO522" i="1"/>
  <c r="EP522" i="1" s="1"/>
  <c r="DM520" i="1"/>
  <c r="ET520" i="1"/>
  <c r="EU520" i="1" s="1"/>
  <c r="EX520" i="1" s="1"/>
  <c r="FJ521" i="1" l="1"/>
  <c r="FN522" i="1"/>
  <c r="FI521" i="1"/>
  <c r="EO521" i="1"/>
  <c r="EP521" i="1" s="1"/>
  <c r="DW517" i="1"/>
  <c r="EB517" i="1" s="1"/>
  <c r="EF519" i="1"/>
  <c r="DJ518" i="1"/>
  <c r="DH517" i="1"/>
  <c r="FH520" i="1"/>
  <c r="FG520" i="1"/>
  <c r="DM519" i="1"/>
  <c r="ET519" i="1"/>
  <c r="EU519" i="1" s="1"/>
  <c r="EX519" i="1" s="1"/>
  <c r="FJ520" i="1" l="1"/>
  <c r="FN521" i="1"/>
  <c r="FI520" i="1"/>
  <c r="DH516" i="1"/>
  <c r="DJ517" i="1"/>
  <c r="EO520" i="1"/>
  <c r="EP520" i="1" s="1"/>
  <c r="ET518" i="1"/>
  <c r="EU518" i="1" s="1"/>
  <c r="EX518" i="1" s="1"/>
  <c r="DM518" i="1"/>
  <c r="DW516" i="1"/>
  <c r="EB516" i="1" s="1"/>
  <c r="FH519" i="1"/>
  <c r="FG519" i="1"/>
  <c r="EF518" i="1"/>
  <c r="FJ519" i="1" l="1"/>
  <c r="FN519" i="1" s="1"/>
  <c r="FN520" i="1"/>
  <c r="FI519" i="1"/>
  <c r="EF517" i="1"/>
  <c r="EO519" i="1"/>
  <c r="EP519" i="1" s="1"/>
  <c r="FG518" i="1"/>
  <c r="FH518" i="1"/>
  <c r="FI518" i="1" s="1"/>
  <c r="ET517" i="1"/>
  <c r="EU517" i="1" s="1"/>
  <c r="EX517" i="1" s="1"/>
  <c r="DM517" i="1"/>
  <c r="DW515" i="1"/>
  <c r="EB515" i="1" s="1"/>
  <c r="DH515" i="1"/>
  <c r="DJ516" i="1"/>
  <c r="FJ518" i="1" l="1"/>
  <c r="FJ517" i="1" s="1"/>
  <c r="FN517" i="1" s="1"/>
  <c r="ET516" i="1"/>
  <c r="EU516" i="1" s="1"/>
  <c r="EX516" i="1" s="1"/>
  <c r="DM516" i="1"/>
  <c r="DW514" i="1"/>
  <c r="EB514" i="1" s="1"/>
  <c r="EF516" i="1"/>
  <c r="DJ515" i="1"/>
  <c r="DH514" i="1"/>
  <c r="EO518" i="1"/>
  <c r="EP518" i="1" s="1"/>
  <c r="FG517" i="1"/>
  <c r="FH517" i="1"/>
  <c r="FN518" i="1" l="1"/>
  <c r="FI517" i="1"/>
  <c r="DM515" i="1"/>
  <c r="ET515" i="1"/>
  <c r="EU515" i="1" s="1"/>
  <c r="EX515" i="1" s="1"/>
  <c r="EF515" i="1"/>
  <c r="EO517" i="1"/>
  <c r="EP517" i="1" s="1"/>
  <c r="DW513" i="1"/>
  <c r="EB513" i="1" s="1"/>
  <c r="DH513" i="1"/>
  <c r="DJ514" i="1"/>
  <c r="FH516" i="1"/>
  <c r="FI516" i="1" s="1"/>
  <c r="FG516" i="1"/>
  <c r="FJ516" i="1" l="1"/>
  <c r="FJ515" i="1" s="1"/>
  <c r="FN515" i="1" s="1"/>
  <c r="DW512" i="1"/>
  <c r="EB512" i="1" s="1"/>
  <c r="FH515" i="1"/>
  <c r="FG515" i="1"/>
  <c r="DM514" i="1"/>
  <c r="ET514" i="1"/>
  <c r="EU514" i="1" s="1"/>
  <c r="EX514" i="1" s="1"/>
  <c r="DH512" i="1"/>
  <c r="DJ513" i="1"/>
  <c r="EO516" i="1"/>
  <c r="EP516" i="1" s="1"/>
  <c r="EF514" i="1"/>
  <c r="FN516" i="1" l="1"/>
  <c r="FI515" i="1"/>
  <c r="FH514" i="1"/>
  <c r="FG514" i="1"/>
  <c r="EO515" i="1"/>
  <c r="EP515" i="1" s="1"/>
  <c r="ET513" i="1"/>
  <c r="EU513" i="1" s="1"/>
  <c r="EX513" i="1" s="1"/>
  <c r="DM513" i="1"/>
  <c r="DW511" i="1"/>
  <c r="EB511" i="1" s="1"/>
  <c r="DJ512" i="1"/>
  <c r="DH511" i="1"/>
  <c r="EF513" i="1"/>
  <c r="FJ514" i="1" l="1"/>
  <c r="FI514" i="1"/>
  <c r="EO514" i="1"/>
  <c r="EP514" i="1" s="1"/>
  <c r="FG513" i="1"/>
  <c r="FH513" i="1"/>
  <c r="DJ511" i="1"/>
  <c r="DH510" i="1"/>
  <c r="ET512" i="1"/>
  <c r="EU512" i="1" s="1"/>
  <c r="EX512" i="1" s="1"/>
  <c r="DM512" i="1"/>
  <c r="DW510" i="1"/>
  <c r="EB510" i="1" s="1"/>
  <c r="EF512" i="1"/>
  <c r="FJ513" i="1" l="1"/>
  <c r="FN514" i="1"/>
  <c r="FI513" i="1"/>
  <c r="FH512" i="1"/>
  <c r="FG512" i="1"/>
  <c r="ET511" i="1"/>
  <c r="EU511" i="1" s="1"/>
  <c r="EX511" i="1" s="1"/>
  <c r="DM511" i="1"/>
  <c r="EO513" i="1"/>
  <c r="EP513" i="1" s="1"/>
  <c r="DH509" i="1"/>
  <c r="DJ510" i="1"/>
  <c r="EF511" i="1"/>
  <c r="DW509" i="1"/>
  <c r="EB509" i="1" s="1"/>
  <c r="FJ512" i="1" l="1"/>
  <c r="FN513" i="1"/>
  <c r="FI512" i="1"/>
  <c r="FG511" i="1"/>
  <c r="FH511" i="1"/>
  <c r="EO512" i="1"/>
  <c r="EP512" i="1" s="1"/>
  <c r="DW508" i="1"/>
  <c r="EB508" i="1" s="1"/>
  <c r="EF510" i="1"/>
  <c r="ET510" i="1"/>
  <c r="EU510" i="1" s="1"/>
  <c r="EX510" i="1" s="1"/>
  <c r="DM510" i="1"/>
  <c r="DH508" i="1"/>
  <c r="DJ509" i="1"/>
  <c r="FJ511" i="1" l="1"/>
  <c r="FN511" i="1" s="1"/>
  <c r="FN512" i="1"/>
  <c r="FI511" i="1"/>
  <c r="DM509" i="1"/>
  <c r="ET509" i="1"/>
  <c r="EU509" i="1" s="1"/>
  <c r="EX509" i="1" s="1"/>
  <c r="DW507" i="1"/>
  <c r="EB507" i="1" s="1"/>
  <c r="EF509" i="1"/>
  <c r="FG510" i="1"/>
  <c r="FH510" i="1"/>
  <c r="DJ508" i="1"/>
  <c r="DH507" i="1"/>
  <c r="EO511" i="1"/>
  <c r="EP511" i="1" s="1"/>
  <c r="FJ510" i="1" l="1"/>
  <c r="FI510" i="1"/>
  <c r="DW506" i="1"/>
  <c r="EB506" i="1" s="1"/>
  <c r="DJ507" i="1"/>
  <c r="DH506" i="1"/>
  <c r="EF508" i="1"/>
  <c r="DM508" i="1"/>
  <c r="ET508" i="1"/>
  <c r="EU508" i="1" s="1"/>
  <c r="EX508" i="1" s="1"/>
  <c r="FH509" i="1"/>
  <c r="FI509" i="1" s="1"/>
  <c r="FG509" i="1"/>
  <c r="EO510" i="1"/>
  <c r="EP510" i="1" s="1"/>
  <c r="FJ509" i="1" l="1"/>
  <c r="FJ508" i="1" s="1"/>
  <c r="FN508" i="1" s="1"/>
  <c r="FN510" i="1"/>
  <c r="EO509" i="1"/>
  <c r="EP509" i="1" s="1"/>
  <c r="DH505" i="1"/>
  <c r="DJ506" i="1"/>
  <c r="ET507" i="1"/>
  <c r="EU507" i="1" s="1"/>
  <c r="EX507" i="1" s="1"/>
  <c r="DM507" i="1"/>
  <c r="EF507" i="1"/>
  <c r="FG508" i="1"/>
  <c r="FH508" i="1"/>
  <c r="DW505" i="1"/>
  <c r="EB505" i="1" s="1"/>
  <c r="FN509" i="1" l="1"/>
  <c r="FI508" i="1"/>
  <c r="FG507" i="1"/>
  <c r="FH507" i="1"/>
  <c r="ET506" i="1"/>
  <c r="EU506" i="1" s="1"/>
  <c r="EX506" i="1" s="1"/>
  <c r="DM506" i="1"/>
  <c r="DJ505" i="1"/>
  <c r="DH504" i="1"/>
  <c r="EF506" i="1"/>
  <c r="DW504" i="1"/>
  <c r="EB504" i="1" s="1"/>
  <c r="EO508" i="1"/>
  <c r="EP508" i="1" s="1"/>
  <c r="FJ507" i="1" l="1"/>
  <c r="FI507" i="1"/>
  <c r="DJ504" i="1"/>
  <c r="DH503" i="1"/>
  <c r="FH506" i="1"/>
  <c r="FG506" i="1"/>
  <c r="DM505" i="1"/>
  <c r="ET505" i="1"/>
  <c r="EU505" i="1" s="1"/>
  <c r="EX505" i="1" s="1"/>
  <c r="EO507" i="1"/>
  <c r="EP507" i="1" s="1"/>
  <c r="EF505" i="1"/>
  <c r="DW503" i="1"/>
  <c r="EB503" i="1" s="1"/>
  <c r="FJ506" i="1" l="1"/>
  <c r="FN507" i="1"/>
  <c r="FI506" i="1"/>
  <c r="FG505" i="1"/>
  <c r="FH505" i="1"/>
  <c r="DW502" i="1"/>
  <c r="EB502" i="1" s="1"/>
  <c r="EF504" i="1"/>
  <c r="DJ503" i="1"/>
  <c r="DH502" i="1"/>
  <c r="EO506" i="1"/>
  <c r="EP506" i="1" s="1"/>
  <c r="DM504" i="1"/>
  <c r="ET504" i="1"/>
  <c r="EU504" i="1" s="1"/>
  <c r="EX504" i="1" s="1"/>
  <c r="FJ505" i="1" l="1"/>
  <c r="FN505" i="1" s="1"/>
  <c r="FN506" i="1"/>
  <c r="FI505" i="1"/>
  <c r="ET503" i="1"/>
  <c r="EU503" i="1" s="1"/>
  <c r="EX503" i="1" s="1"/>
  <c r="DM503" i="1"/>
  <c r="EO505" i="1"/>
  <c r="EP505" i="1" s="1"/>
  <c r="DW501" i="1"/>
  <c r="EB501" i="1" s="1"/>
  <c r="FG504" i="1"/>
  <c r="FH504" i="1"/>
  <c r="EF503" i="1"/>
  <c r="DJ502" i="1"/>
  <c r="DH501" i="1"/>
  <c r="FJ504" i="1" l="1"/>
  <c r="FI504" i="1"/>
  <c r="DM502" i="1"/>
  <c r="ET502" i="1"/>
  <c r="EU502" i="1" s="1"/>
  <c r="EX502" i="1" s="1"/>
  <c r="DJ501" i="1"/>
  <c r="DH500" i="1"/>
  <c r="EO504" i="1"/>
  <c r="EP504" i="1" s="1"/>
  <c r="DW500" i="1"/>
  <c r="EB500" i="1" s="1"/>
  <c r="EF502" i="1"/>
  <c r="FH503" i="1"/>
  <c r="FG503" i="1"/>
  <c r="FJ503" i="1" l="1"/>
  <c r="FN504" i="1"/>
  <c r="FI503" i="1"/>
  <c r="EF501" i="1"/>
  <c r="ET501" i="1"/>
  <c r="EU501" i="1" s="1"/>
  <c r="EX501" i="1" s="1"/>
  <c r="DM501" i="1"/>
  <c r="FH502" i="1"/>
  <c r="FG502" i="1"/>
  <c r="DH499" i="1"/>
  <c r="DJ500" i="1"/>
  <c r="DW499" i="1"/>
  <c r="EB499" i="1" s="1"/>
  <c r="EO503" i="1"/>
  <c r="EP503" i="1" s="1"/>
  <c r="FJ502" i="1" l="1"/>
  <c r="FN503" i="1"/>
  <c r="FI502" i="1"/>
  <c r="FH501" i="1"/>
  <c r="FG501" i="1"/>
  <c r="DM500" i="1"/>
  <c r="ET500" i="1"/>
  <c r="EU500" i="1" s="1"/>
  <c r="EX500" i="1" s="1"/>
  <c r="EO502" i="1"/>
  <c r="EP502" i="1" s="1"/>
  <c r="EF500" i="1"/>
  <c r="DW498" i="1"/>
  <c r="EB498" i="1" s="1"/>
  <c r="DJ499" i="1"/>
  <c r="DH498" i="1"/>
  <c r="FJ501" i="1" l="1"/>
  <c r="FN502" i="1"/>
  <c r="FI501" i="1"/>
  <c r="DJ498" i="1"/>
  <c r="DH497" i="1"/>
  <c r="ET499" i="1"/>
  <c r="EU499" i="1" s="1"/>
  <c r="EX499" i="1" s="1"/>
  <c r="DM499" i="1"/>
  <c r="EF499" i="1"/>
  <c r="FG500" i="1"/>
  <c r="FH500" i="1"/>
  <c r="EO501" i="1"/>
  <c r="EP501" i="1" s="1"/>
  <c r="DW497" i="1"/>
  <c r="EB497" i="1" s="1"/>
  <c r="FJ500" i="1" l="1"/>
  <c r="FN501" i="1"/>
  <c r="FI500" i="1"/>
  <c r="EO500" i="1"/>
  <c r="EP500" i="1" s="1"/>
  <c r="FH499" i="1"/>
  <c r="FG499" i="1"/>
  <c r="EF498" i="1"/>
  <c r="DJ497" i="1"/>
  <c r="DH496" i="1"/>
  <c r="DW496" i="1"/>
  <c r="EB496" i="1" s="1"/>
  <c r="ET498" i="1"/>
  <c r="EU498" i="1" s="1"/>
  <c r="EX498" i="1" s="1"/>
  <c r="DM498" i="1"/>
  <c r="FJ499" i="1" l="1"/>
  <c r="FN500" i="1"/>
  <c r="FI499" i="1"/>
  <c r="DM497" i="1"/>
  <c r="ET497" i="1"/>
  <c r="EU497" i="1" s="1"/>
  <c r="EX497" i="1" s="1"/>
  <c r="FH498" i="1"/>
  <c r="FI498" i="1" s="1"/>
  <c r="FG498" i="1"/>
  <c r="DW495" i="1"/>
  <c r="EB495" i="1" s="1"/>
  <c r="EO499" i="1"/>
  <c r="EP499" i="1" s="1"/>
  <c r="EF497" i="1"/>
  <c r="DJ496" i="1"/>
  <c r="DH495" i="1"/>
  <c r="FJ498" i="1" l="1"/>
  <c r="FJ497" i="1" s="1"/>
  <c r="FN497" i="1" s="1"/>
  <c r="FN499" i="1"/>
  <c r="ET496" i="1"/>
  <c r="EU496" i="1" s="1"/>
  <c r="EX496" i="1" s="1"/>
  <c r="DM496" i="1"/>
  <c r="DH494" i="1"/>
  <c r="DJ495" i="1"/>
  <c r="FG497" i="1"/>
  <c r="FH497" i="1"/>
  <c r="EF496" i="1"/>
  <c r="EO498" i="1"/>
  <c r="EP498" i="1" s="1"/>
  <c r="DW494" i="1"/>
  <c r="EB494" i="1" s="1"/>
  <c r="FN498" i="1" l="1"/>
  <c r="FI497" i="1"/>
  <c r="DH493" i="1"/>
  <c r="DJ494" i="1"/>
  <c r="ET495" i="1"/>
  <c r="EU495" i="1" s="1"/>
  <c r="EX495" i="1" s="1"/>
  <c r="DM495" i="1"/>
  <c r="EO497" i="1"/>
  <c r="EP497" i="1" s="1"/>
  <c r="DW493" i="1"/>
  <c r="EB493" i="1" s="1"/>
  <c r="EF495" i="1"/>
  <c r="FG496" i="1"/>
  <c r="FH496" i="1"/>
  <c r="FI496" i="1" s="1"/>
  <c r="FJ496" i="1" l="1"/>
  <c r="FJ495" i="1" s="1"/>
  <c r="EF494" i="1"/>
  <c r="EO496" i="1"/>
  <c r="EP496" i="1" s="1"/>
  <c r="FG495" i="1"/>
  <c r="FH495" i="1"/>
  <c r="FI495" i="1" s="1"/>
  <c r="DM494" i="1"/>
  <c r="ET494" i="1"/>
  <c r="EU494" i="1" s="1"/>
  <c r="EX494" i="1" s="1"/>
  <c r="DW492" i="1"/>
  <c r="EB492" i="1" s="1"/>
  <c r="DH492" i="1"/>
  <c r="DJ493" i="1"/>
  <c r="FJ494" i="1" l="1"/>
  <c r="FN494" i="1" s="1"/>
  <c r="FN495" i="1"/>
  <c r="FN496" i="1"/>
  <c r="DJ492" i="1"/>
  <c r="DH491" i="1"/>
  <c r="DW491" i="1"/>
  <c r="EB491" i="1" s="1"/>
  <c r="ET493" i="1"/>
  <c r="EU493" i="1" s="1"/>
  <c r="EX493" i="1" s="1"/>
  <c r="DM493" i="1"/>
  <c r="FG494" i="1"/>
  <c r="FH494" i="1"/>
  <c r="EF493" i="1"/>
  <c r="EO495" i="1"/>
  <c r="EP495" i="1" s="1"/>
  <c r="FI494" i="1" l="1"/>
  <c r="DW490" i="1"/>
  <c r="EB490" i="1" s="1"/>
  <c r="FG493" i="1"/>
  <c r="FH493" i="1"/>
  <c r="FI493" i="1" s="1"/>
  <c r="EF492" i="1"/>
  <c r="EO494" i="1"/>
  <c r="EP494" i="1" s="1"/>
  <c r="DH490" i="1"/>
  <c r="DJ491" i="1"/>
  <c r="DM492" i="1"/>
  <c r="ET492" i="1"/>
  <c r="EU492" i="1" s="1"/>
  <c r="EX492" i="1" s="1"/>
  <c r="FJ493" i="1" l="1"/>
  <c r="FJ492" i="1" s="1"/>
  <c r="FN492" i="1" s="1"/>
  <c r="DM491" i="1"/>
  <c r="ET491" i="1"/>
  <c r="EU491" i="1" s="1"/>
  <c r="EX491" i="1" s="1"/>
  <c r="DH489" i="1"/>
  <c r="DJ490" i="1"/>
  <c r="EF491" i="1"/>
  <c r="FH492" i="1"/>
  <c r="FG492" i="1"/>
  <c r="EO493" i="1"/>
  <c r="EP493" i="1" s="1"/>
  <c r="DW489" i="1"/>
  <c r="EB489" i="1" s="1"/>
  <c r="FN493" i="1" l="1"/>
  <c r="FI492" i="1"/>
  <c r="ET490" i="1"/>
  <c r="EU490" i="1" s="1"/>
  <c r="EX490" i="1" s="1"/>
  <c r="DM490" i="1"/>
  <c r="DJ489" i="1"/>
  <c r="DH488" i="1"/>
  <c r="FH491" i="1"/>
  <c r="FI491" i="1" s="1"/>
  <c r="FG491" i="1"/>
  <c r="DW488" i="1"/>
  <c r="EB488" i="1" s="1"/>
  <c r="EF490" i="1"/>
  <c r="EO492" i="1"/>
  <c r="EP492" i="1" s="1"/>
  <c r="FJ491" i="1" l="1"/>
  <c r="FJ490" i="1" s="1"/>
  <c r="DM489" i="1"/>
  <c r="ET489" i="1"/>
  <c r="EU489" i="1" s="1"/>
  <c r="EX489" i="1" s="1"/>
  <c r="DJ488" i="1"/>
  <c r="DH487" i="1"/>
  <c r="DW487" i="1"/>
  <c r="EB487" i="1" s="1"/>
  <c r="EO491" i="1"/>
  <c r="EP491" i="1" s="1"/>
  <c r="EF489" i="1"/>
  <c r="FG490" i="1"/>
  <c r="FH490" i="1"/>
  <c r="FI490" i="1" s="1"/>
  <c r="FJ489" i="1" l="1"/>
  <c r="FN489" i="1" s="1"/>
  <c r="FN490" i="1"/>
  <c r="FN491" i="1"/>
  <c r="ET488" i="1"/>
  <c r="EU488" i="1" s="1"/>
  <c r="EX488" i="1" s="1"/>
  <c r="DM488" i="1"/>
  <c r="DJ487" i="1"/>
  <c r="DH486" i="1"/>
  <c r="FH489" i="1"/>
  <c r="FI489" i="1" s="1"/>
  <c r="FG489" i="1"/>
  <c r="EF488" i="1"/>
  <c r="DW486" i="1"/>
  <c r="EB486" i="1" s="1"/>
  <c r="EO490" i="1"/>
  <c r="EP490" i="1" s="1"/>
  <c r="FJ488" i="1" l="1"/>
  <c r="FN488" i="1" s="1"/>
  <c r="DM487" i="1"/>
  <c r="ET487" i="1"/>
  <c r="EU487" i="1" s="1"/>
  <c r="EX487" i="1" s="1"/>
  <c r="DH485" i="1"/>
  <c r="DJ486" i="1"/>
  <c r="EF487" i="1"/>
  <c r="DW485" i="1"/>
  <c r="EB485" i="1" s="1"/>
  <c r="EO489" i="1"/>
  <c r="EP489" i="1" s="1"/>
  <c r="FG488" i="1"/>
  <c r="FH488" i="1"/>
  <c r="FI488" i="1" s="1"/>
  <c r="FJ487" i="1" l="1"/>
  <c r="FN487" i="1" s="1"/>
  <c r="EF486" i="1"/>
  <c r="DJ485" i="1"/>
  <c r="DH484" i="1"/>
  <c r="ET486" i="1"/>
  <c r="EU486" i="1" s="1"/>
  <c r="EX486" i="1" s="1"/>
  <c r="DM486" i="1"/>
  <c r="FH487" i="1"/>
  <c r="FI487" i="1" s="1"/>
  <c r="FG487" i="1"/>
  <c r="EO488" i="1"/>
  <c r="EP488" i="1" s="1"/>
  <c r="DW484" i="1"/>
  <c r="EB484" i="1" s="1"/>
  <c r="FJ486" i="1" l="1"/>
  <c r="FN486" i="1" s="1"/>
  <c r="DW483" i="1"/>
  <c r="EB483" i="1" s="1"/>
  <c r="DJ484" i="1"/>
  <c r="DH483" i="1"/>
  <c r="FH486" i="1"/>
  <c r="FI486" i="1" s="1"/>
  <c r="FG486" i="1"/>
  <c r="DM485" i="1"/>
  <c r="ET485" i="1"/>
  <c r="EU485" i="1" s="1"/>
  <c r="EX485" i="1" s="1"/>
  <c r="EO487" i="1"/>
  <c r="EP487" i="1" s="1"/>
  <c r="EF485" i="1"/>
  <c r="FJ485" i="1" l="1"/>
  <c r="FN485" i="1" s="1"/>
  <c r="EO486" i="1"/>
  <c r="EP486" i="1" s="1"/>
  <c r="DJ483" i="1"/>
  <c r="DH482" i="1"/>
  <c r="DM484" i="1"/>
  <c r="ET484" i="1"/>
  <c r="EU484" i="1" s="1"/>
  <c r="EX484" i="1" s="1"/>
  <c r="EF484" i="1"/>
  <c r="FH485" i="1"/>
  <c r="FI485" i="1" s="1"/>
  <c r="FG485" i="1"/>
  <c r="DW482" i="1"/>
  <c r="EB482" i="1" s="1"/>
  <c r="FJ484" i="1" l="1"/>
  <c r="FN484" i="1" s="1"/>
  <c r="EO485" i="1"/>
  <c r="EP485" i="1" s="1"/>
  <c r="DJ482" i="1"/>
  <c r="DH481" i="1"/>
  <c r="FG484" i="1"/>
  <c r="FH484" i="1"/>
  <c r="FI484" i="1" s="1"/>
  <c r="ET483" i="1"/>
  <c r="EU483" i="1" s="1"/>
  <c r="EX483" i="1" s="1"/>
  <c r="DM483" i="1"/>
  <c r="DW481" i="1"/>
  <c r="EB481" i="1" s="1"/>
  <c r="EF483" i="1"/>
  <c r="FJ483" i="1" l="1"/>
  <c r="FN483" i="1" s="1"/>
  <c r="FH483" i="1"/>
  <c r="FI483" i="1" s="1"/>
  <c r="FG483" i="1"/>
  <c r="DH480" i="1"/>
  <c r="DJ481" i="1"/>
  <c r="EF482" i="1"/>
  <c r="ET482" i="1"/>
  <c r="EU482" i="1" s="1"/>
  <c r="EX482" i="1" s="1"/>
  <c r="DM482" i="1"/>
  <c r="DW480" i="1"/>
  <c r="EB480" i="1" s="1"/>
  <c r="EO484" i="1"/>
  <c r="EP484" i="1" s="1"/>
  <c r="FJ482" i="1" l="1"/>
  <c r="FN482" i="1" s="1"/>
  <c r="FG482" i="1"/>
  <c r="FH482" i="1"/>
  <c r="ET481" i="1"/>
  <c r="EU481" i="1" s="1"/>
  <c r="EX481" i="1" s="1"/>
  <c r="DM481" i="1"/>
  <c r="EF481" i="1"/>
  <c r="DH479" i="1"/>
  <c r="DJ480" i="1"/>
  <c r="DW479" i="1"/>
  <c r="EB479" i="1" s="1"/>
  <c r="EO483" i="1"/>
  <c r="EP483" i="1" s="1"/>
  <c r="FI482" i="1" l="1"/>
  <c r="DW478" i="1"/>
  <c r="EB478" i="1" s="1"/>
  <c r="FH481" i="1"/>
  <c r="FG481" i="1"/>
  <c r="ET480" i="1"/>
  <c r="EU480" i="1" s="1"/>
  <c r="EX480" i="1" s="1"/>
  <c r="DM480" i="1"/>
  <c r="EO482" i="1"/>
  <c r="EP482" i="1" s="1"/>
  <c r="EF480" i="1"/>
  <c r="DJ479" i="1"/>
  <c r="DH478" i="1"/>
  <c r="FJ481" i="1" l="1"/>
  <c r="FI481" i="1"/>
  <c r="ET479" i="1"/>
  <c r="EU479" i="1" s="1"/>
  <c r="EX479" i="1" s="1"/>
  <c r="DM479" i="1"/>
  <c r="EO481" i="1"/>
  <c r="EP481" i="1" s="1"/>
  <c r="FG480" i="1"/>
  <c r="FH480" i="1"/>
  <c r="DJ478" i="1"/>
  <c r="DH477" i="1"/>
  <c r="EF479" i="1"/>
  <c r="DW477" i="1"/>
  <c r="EB477" i="1" s="1"/>
  <c r="FJ480" i="1" l="1"/>
  <c r="FN481" i="1"/>
  <c r="FI480" i="1"/>
  <c r="DW476" i="1"/>
  <c r="EB476" i="1" s="1"/>
  <c r="EO480" i="1"/>
  <c r="EP480" i="1" s="1"/>
  <c r="DJ477" i="1"/>
  <c r="DH476" i="1"/>
  <c r="EF478" i="1"/>
  <c r="DM478" i="1"/>
  <c r="ET478" i="1"/>
  <c r="EU478" i="1" s="1"/>
  <c r="EX478" i="1" s="1"/>
  <c r="FG479" i="1"/>
  <c r="FH479" i="1"/>
  <c r="FI479" i="1" s="1"/>
  <c r="FJ479" i="1" l="1"/>
  <c r="FJ478" i="1" s="1"/>
  <c r="FN478" i="1" s="1"/>
  <c r="FN480" i="1"/>
  <c r="DJ476" i="1"/>
  <c r="DH475" i="1"/>
  <c r="ET477" i="1"/>
  <c r="EU477" i="1" s="1"/>
  <c r="EX477" i="1" s="1"/>
  <c r="DM477" i="1"/>
  <c r="DW475" i="1"/>
  <c r="EB475" i="1" s="1"/>
  <c r="FG478" i="1"/>
  <c r="FH478" i="1"/>
  <c r="EO479" i="1"/>
  <c r="EP479" i="1" s="1"/>
  <c r="EF477" i="1"/>
  <c r="FN479" i="1" l="1"/>
  <c r="FI478" i="1"/>
  <c r="EF476" i="1"/>
  <c r="EO478" i="1"/>
  <c r="EP478" i="1" s="1"/>
  <c r="DW474" i="1"/>
  <c r="EB474" i="1" s="1"/>
  <c r="FG477" i="1"/>
  <c r="FH477" i="1"/>
  <c r="DH474" i="1"/>
  <c r="DJ475" i="1"/>
  <c r="DM476" i="1"/>
  <c r="ET476" i="1"/>
  <c r="EU476" i="1" s="1"/>
  <c r="EX476" i="1" s="1"/>
  <c r="FJ477" i="1" l="1"/>
  <c r="FI477" i="1"/>
  <c r="DW473" i="1"/>
  <c r="EB473" i="1" s="1"/>
  <c r="EO477" i="1"/>
  <c r="EP477" i="1" s="1"/>
  <c r="FG476" i="1"/>
  <c r="FH476" i="1"/>
  <c r="ET475" i="1"/>
  <c r="EU475" i="1" s="1"/>
  <c r="EX475" i="1" s="1"/>
  <c r="DM475" i="1"/>
  <c r="DH473" i="1"/>
  <c r="DJ474" i="1"/>
  <c r="EF475" i="1"/>
  <c r="FJ476" i="1" l="1"/>
  <c r="FN477" i="1"/>
  <c r="FI476" i="1"/>
  <c r="FH475" i="1"/>
  <c r="FG475" i="1"/>
  <c r="DJ473" i="1"/>
  <c r="DH472" i="1"/>
  <c r="ET474" i="1"/>
  <c r="EU474" i="1" s="1"/>
  <c r="EX474" i="1" s="1"/>
  <c r="DM474" i="1"/>
  <c r="DW472" i="1"/>
  <c r="EB472" i="1" s="1"/>
  <c r="EO476" i="1"/>
  <c r="EP476" i="1" s="1"/>
  <c r="EF474" i="1"/>
  <c r="FJ475" i="1" l="1"/>
  <c r="FN475" i="1" s="1"/>
  <c r="FN476" i="1"/>
  <c r="FI475" i="1"/>
  <c r="EO475" i="1"/>
  <c r="EP475" i="1" s="1"/>
  <c r="DH471" i="1"/>
  <c r="DJ472" i="1"/>
  <c r="FH474" i="1"/>
  <c r="FI474" i="1" s="1"/>
  <c r="FG474" i="1"/>
  <c r="DM473" i="1"/>
  <c r="ET473" i="1"/>
  <c r="EU473" i="1" s="1"/>
  <c r="EX473" i="1" s="1"/>
  <c r="EF473" i="1"/>
  <c r="DW471" i="1"/>
  <c r="EB471" i="1" s="1"/>
  <c r="FJ474" i="1" l="1"/>
  <c r="FJ473" i="1" s="1"/>
  <c r="EO474" i="1"/>
  <c r="EP474" i="1" s="1"/>
  <c r="ET472" i="1"/>
  <c r="EU472" i="1" s="1"/>
  <c r="EX472" i="1" s="1"/>
  <c r="DM472" i="1"/>
  <c r="DH470" i="1"/>
  <c r="DJ471" i="1"/>
  <c r="EF472" i="1"/>
  <c r="DW470" i="1"/>
  <c r="EB470" i="1" s="1"/>
  <c r="FG473" i="1"/>
  <c r="FH473" i="1"/>
  <c r="FI473" i="1" s="1"/>
  <c r="FJ472" i="1" l="1"/>
  <c r="FN472" i="1" s="1"/>
  <c r="FN473" i="1"/>
  <c r="FN474" i="1"/>
  <c r="ET471" i="1"/>
  <c r="EU471" i="1" s="1"/>
  <c r="EX471" i="1" s="1"/>
  <c r="DM471" i="1"/>
  <c r="DJ470" i="1"/>
  <c r="DH469" i="1"/>
  <c r="EO473" i="1"/>
  <c r="EP473" i="1" s="1"/>
  <c r="DW469" i="1"/>
  <c r="EB469" i="1" s="1"/>
  <c r="EF471" i="1"/>
  <c r="FG472" i="1"/>
  <c r="FH472" i="1"/>
  <c r="FI472" i="1" s="1"/>
  <c r="FJ471" i="1" l="1"/>
  <c r="FN471" i="1" s="1"/>
  <c r="EF470" i="1"/>
  <c r="DM470" i="1"/>
  <c r="ET470" i="1"/>
  <c r="EU470" i="1" s="1"/>
  <c r="EX470" i="1" s="1"/>
  <c r="EO472" i="1"/>
  <c r="EP472" i="1" s="1"/>
  <c r="DJ469" i="1"/>
  <c r="DH468" i="1"/>
  <c r="DW468" i="1"/>
  <c r="EB468" i="1" s="1"/>
  <c r="FH471" i="1"/>
  <c r="FG471" i="1"/>
  <c r="FI471" i="1" l="1"/>
  <c r="ET469" i="1"/>
  <c r="EU469" i="1" s="1"/>
  <c r="EX469" i="1" s="1"/>
  <c r="DM469" i="1"/>
  <c r="EO471" i="1"/>
  <c r="EP471" i="1" s="1"/>
  <c r="FH470" i="1"/>
  <c r="FI470" i="1" s="1"/>
  <c r="FG470" i="1"/>
  <c r="DW467" i="1"/>
  <c r="EB467" i="1" s="1"/>
  <c r="EF469" i="1"/>
  <c r="DJ468" i="1"/>
  <c r="DH467" i="1"/>
  <c r="FJ470" i="1" l="1"/>
  <c r="FJ469" i="1" s="1"/>
  <c r="FN469" i="1" s="1"/>
  <c r="DJ467" i="1"/>
  <c r="DH466" i="1"/>
  <c r="ET468" i="1"/>
  <c r="EU468" i="1" s="1"/>
  <c r="EX468" i="1" s="1"/>
  <c r="DM468" i="1"/>
  <c r="EO470" i="1"/>
  <c r="EP470" i="1" s="1"/>
  <c r="EF468" i="1"/>
  <c r="DW466" i="1"/>
  <c r="EB466" i="1" s="1"/>
  <c r="FG469" i="1"/>
  <c r="FH469" i="1"/>
  <c r="FN470" i="1" l="1"/>
  <c r="FI469" i="1"/>
  <c r="FH468" i="1"/>
  <c r="FG468" i="1"/>
  <c r="DW465" i="1"/>
  <c r="EB465" i="1" s="1"/>
  <c r="EF467" i="1"/>
  <c r="DJ466" i="1"/>
  <c r="DH465" i="1"/>
  <c r="EO469" i="1"/>
  <c r="EP469" i="1" s="1"/>
  <c r="ET467" i="1"/>
  <c r="EU467" i="1" s="1"/>
  <c r="EX467" i="1" s="1"/>
  <c r="DM467" i="1"/>
  <c r="FJ468" i="1" l="1"/>
  <c r="FI468" i="1"/>
  <c r="ET466" i="1"/>
  <c r="EU466" i="1" s="1"/>
  <c r="EX466" i="1" s="1"/>
  <c r="DM466" i="1"/>
  <c r="DW464" i="1"/>
  <c r="EB464" i="1" s="1"/>
  <c r="EO468" i="1"/>
  <c r="EP468" i="1" s="1"/>
  <c r="EF466" i="1"/>
  <c r="FH467" i="1"/>
  <c r="FI467" i="1" s="1"/>
  <c r="FG467" i="1"/>
  <c r="DJ465" i="1"/>
  <c r="DH464" i="1"/>
  <c r="FJ467" i="1" l="1"/>
  <c r="FJ466" i="1" s="1"/>
  <c r="FN466" i="1" s="1"/>
  <c r="FN468" i="1"/>
  <c r="EF465" i="1"/>
  <c r="EO467" i="1"/>
  <c r="EP467" i="1" s="1"/>
  <c r="DM465" i="1"/>
  <c r="ET465" i="1"/>
  <c r="EU465" i="1" s="1"/>
  <c r="EX465" i="1" s="1"/>
  <c r="DH463" i="1"/>
  <c r="DJ464" i="1"/>
  <c r="DW463" i="1"/>
  <c r="EB463" i="1" s="1"/>
  <c r="FH466" i="1"/>
  <c r="FG466" i="1"/>
  <c r="FN467" i="1" l="1"/>
  <c r="FI466" i="1"/>
  <c r="DJ463" i="1"/>
  <c r="DH462" i="1"/>
  <c r="FH465" i="1"/>
  <c r="FG465" i="1"/>
  <c r="DW462" i="1"/>
  <c r="EB462" i="1" s="1"/>
  <c r="EO466" i="1"/>
  <c r="EP466" i="1" s="1"/>
  <c r="EF464" i="1"/>
  <c r="DM464" i="1"/>
  <c r="ET464" i="1"/>
  <c r="EU464" i="1" s="1"/>
  <c r="EX464" i="1" s="1"/>
  <c r="FJ465" i="1" l="1"/>
  <c r="FI465" i="1"/>
  <c r="DW461" i="1"/>
  <c r="EB461" i="1" s="1"/>
  <c r="EF463" i="1"/>
  <c r="FG464" i="1"/>
  <c r="FH464" i="1"/>
  <c r="EO465" i="1"/>
  <c r="EP465" i="1" s="1"/>
  <c r="DJ462" i="1"/>
  <c r="DH461" i="1"/>
  <c r="DM463" i="1"/>
  <c r="ET463" i="1"/>
  <c r="EU463" i="1" s="1"/>
  <c r="EX463" i="1" s="1"/>
  <c r="FJ464" i="1" l="1"/>
  <c r="FN465" i="1"/>
  <c r="FI464" i="1"/>
  <c r="FH463" i="1"/>
  <c r="FG463" i="1"/>
  <c r="ET462" i="1"/>
  <c r="EU462" i="1" s="1"/>
  <c r="EX462" i="1" s="1"/>
  <c r="DM462" i="1"/>
  <c r="DW460" i="1"/>
  <c r="EB460" i="1" s="1"/>
  <c r="EO464" i="1"/>
  <c r="EP464" i="1" s="1"/>
  <c r="DJ461" i="1"/>
  <c r="DH460" i="1"/>
  <c r="EF462" i="1"/>
  <c r="FJ463" i="1" l="1"/>
  <c r="FN464" i="1"/>
  <c r="FI463" i="1"/>
  <c r="EF461" i="1"/>
  <c r="DW459" i="1"/>
  <c r="EB459" i="1" s="1"/>
  <c r="FH462" i="1"/>
  <c r="FG462" i="1"/>
  <c r="ET461" i="1"/>
  <c r="EU461" i="1" s="1"/>
  <c r="EX461" i="1" s="1"/>
  <c r="DM461" i="1"/>
  <c r="EO463" i="1"/>
  <c r="EP463" i="1" s="1"/>
  <c r="DH459" i="1"/>
  <c r="DJ460" i="1"/>
  <c r="FJ462" i="1" l="1"/>
  <c r="FN463" i="1"/>
  <c r="FI462" i="1"/>
  <c r="FH461" i="1"/>
  <c r="FG461" i="1"/>
  <c r="DW458" i="1"/>
  <c r="EB458" i="1" s="1"/>
  <c r="EF460" i="1"/>
  <c r="ET460" i="1"/>
  <c r="EU460" i="1" s="1"/>
  <c r="EX460" i="1" s="1"/>
  <c r="DM460" i="1"/>
  <c r="DJ459" i="1"/>
  <c r="DH458" i="1"/>
  <c r="EO462" i="1"/>
  <c r="EP462" i="1" s="1"/>
  <c r="FJ461" i="1" l="1"/>
  <c r="FN461" i="1" s="1"/>
  <c r="FN462" i="1"/>
  <c r="FI461" i="1"/>
  <c r="EF459" i="1"/>
  <c r="DH457" i="1"/>
  <c r="DJ458" i="1"/>
  <c r="DM459" i="1"/>
  <c r="ET459" i="1"/>
  <c r="EU459" i="1" s="1"/>
  <c r="EX459" i="1" s="1"/>
  <c r="DW457" i="1"/>
  <c r="EB457" i="1" s="1"/>
  <c r="EO461" i="1"/>
  <c r="EP461" i="1" s="1"/>
  <c r="FG460" i="1"/>
  <c r="FH460" i="1"/>
  <c r="FI460" i="1" s="1"/>
  <c r="FJ460" i="1" l="1"/>
  <c r="FJ459" i="1" s="1"/>
  <c r="FN459" i="1" s="1"/>
  <c r="EO460" i="1"/>
  <c r="EP460" i="1" s="1"/>
  <c r="FG459" i="1"/>
  <c r="FH459" i="1"/>
  <c r="DM458" i="1"/>
  <c r="ET458" i="1"/>
  <c r="EU458" i="1" s="1"/>
  <c r="EX458" i="1" s="1"/>
  <c r="DW456" i="1"/>
  <c r="EB456" i="1" s="1"/>
  <c r="DH456" i="1"/>
  <c r="DJ457" i="1"/>
  <c r="EF458" i="1"/>
  <c r="FN460" i="1" l="1"/>
  <c r="FI459" i="1"/>
  <c r="DM457" i="1"/>
  <c r="ET457" i="1"/>
  <c r="EU457" i="1" s="1"/>
  <c r="EX457" i="1" s="1"/>
  <c r="FH458" i="1"/>
  <c r="FG458" i="1"/>
  <c r="EO459" i="1"/>
  <c r="EP459" i="1" s="1"/>
  <c r="DW455" i="1"/>
  <c r="EB455" i="1" s="1"/>
  <c r="DJ456" i="1"/>
  <c r="DH455" i="1"/>
  <c r="EF457" i="1"/>
  <c r="FJ458" i="1" l="1"/>
  <c r="FI458" i="1"/>
  <c r="DJ455" i="1"/>
  <c r="DH454" i="1"/>
  <c r="FG457" i="1"/>
  <c r="FH457" i="1"/>
  <c r="FI457" i="1" s="1"/>
  <c r="DM456" i="1"/>
  <c r="ET456" i="1"/>
  <c r="EU456" i="1" s="1"/>
  <c r="EX456" i="1" s="1"/>
  <c r="EF456" i="1"/>
  <c r="DW454" i="1"/>
  <c r="EB454" i="1" s="1"/>
  <c r="EO458" i="1"/>
  <c r="EP458" i="1" s="1"/>
  <c r="FJ457" i="1" l="1"/>
  <c r="FJ456" i="1" s="1"/>
  <c r="FN456" i="1" s="1"/>
  <c r="FN458" i="1"/>
  <c r="FG456" i="1"/>
  <c r="FH456" i="1"/>
  <c r="EO457" i="1"/>
  <c r="EP457" i="1" s="1"/>
  <c r="DW453" i="1"/>
  <c r="EB453" i="1" s="1"/>
  <c r="DJ454" i="1"/>
  <c r="DH453" i="1"/>
  <c r="EF455" i="1"/>
  <c r="DM455" i="1"/>
  <c r="ET455" i="1"/>
  <c r="EU455" i="1" s="1"/>
  <c r="EX455" i="1" s="1"/>
  <c r="FN457" i="1" l="1"/>
  <c r="FI456" i="1"/>
  <c r="ET454" i="1"/>
  <c r="EU454" i="1" s="1"/>
  <c r="EX454" i="1" s="1"/>
  <c r="DM454" i="1"/>
  <c r="FG455" i="1"/>
  <c r="FH455" i="1"/>
  <c r="FI455" i="1" s="1"/>
  <c r="EO456" i="1"/>
  <c r="EP456" i="1" s="1"/>
  <c r="EF454" i="1"/>
  <c r="DW452" i="1"/>
  <c r="EB452" i="1" s="1"/>
  <c r="DJ453" i="1"/>
  <c r="DH452" i="1"/>
  <c r="FJ455" i="1" l="1"/>
  <c r="FJ454" i="1" s="1"/>
  <c r="FN454" i="1" s="1"/>
  <c r="ET453" i="1"/>
  <c r="EU453" i="1" s="1"/>
  <c r="EX453" i="1" s="1"/>
  <c r="DM453" i="1"/>
  <c r="DH451" i="1"/>
  <c r="DJ452" i="1"/>
  <c r="DW451" i="1"/>
  <c r="EB451" i="1" s="1"/>
  <c r="EF453" i="1"/>
  <c r="EO455" i="1"/>
  <c r="EP455" i="1" s="1"/>
  <c r="FH454" i="1"/>
  <c r="FG454" i="1"/>
  <c r="FN455" i="1" l="1"/>
  <c r="FI454" i="1"/>
  <c r="DW450" i="1"/>
  <c r="EB450" i="1" s="1"/>
  <c r="DJ451" i="1"/>
  <c r="DH450" i="1"/>
  <c r="EO454" i="1"/>
  <c r="EP454" i="1" s="1"/>
  <c r="EF452" i="1"/>
  <c r="DM452" i="1"/>
  <c r="ET452" i="1"/>
  <c r="EU452" i="1" s="1"/>
  <c r="EX452" i="1" s="1"/>
  <c r="FG453" i="1"/>
  <c r="FH453" i="1"/>
  <c r="FI453" i="1" s="1"/>
  <c r="FJ453" i="1" l="1"/>
  <c r="FJ452" i="1" s="1"/>
  <c r="FN452" i="1" s="1"/>
  <c r="DJ450" i="1"/>
  <c r="DH449" i="1"/>
  <c r="ET451" i="1"/>
  <c r="EU451" i="1" s="1"/>
  <c r="EX451" i="1" s="1"/>
  <c r="DM451" i="1"/>
  <c r="FH452" i="1"/>
  <c r="FI452" i="1" s="1"/>
  <c r="FG452" i="1"/>
  <c r="EF451" i="1"/>
  <c r="EO453" i="1"/>
  <c r="EP453" i="1" s="1"/>
  <c r="DW449" i="1"/>
  <c r="EB449" i="1" s="1"/>
  <c r="FJ451" i="1" l="1"/>
  <c r="FN451" i="1" s="1"/>
  <c r="FN453" i="1"/>
  <c r="FH451" i="1"/>
  <c r="FG451" i="1"/>
  <c r="DW448" i="1"/>
  <c r="EB448" i="1" s="1"/>
  <c r="EF450" i="1"/>
  <c r="EO452" i="1"/>
  <c r="EP452" i="1" s="1"/>
  <c r="DH448" i="1"/>
  <c r="DJ449" i="1"/>
  <c r="DM450" i="1"/>
  <c r="ET450" i="1"/>
  <c r="EU450" i="1" s="1"/>
  <c r="EX450" i="1" s="1"/>
  <c r="FI451" i="1" l="1"/>
  <c r="FH450" i="1"/>
  <c r="FG450" i="1"/>
  <c r="EO451" i="1"/>
  <c r="EP451" i="1" s="1"/>
  <c r="DW447" i="1"/>
  <c r="EB447" i="1" s="1"/>
  <c r="DM449" i="1"/>
  <c r="ET449" i="1"/>
  <c r="EU449" i="1" s="1"/>
  <c r="EX449" i="1" s="1"/>
  <c r="EF449" i="1"/>
  <c r="DJ448" i="1"/>
  <c r="DH447" i="1"/>
  <c r="FJ450" i="1" l="1"/>
  <c r="FI450" i="1"/>
  <c r="DJ447" i="1"/>
  <c r="DH446" i="1"/>
  <c r="EF448" i="1"/>
  <c r="ET448" i="1"/>
  <c r="EU448" i="1" s="1"/>
  <c r="EX448" i="1" s="1"/>
  <c r="DM448" i="1"/>
  <c r="EO450" i="1"/>
  <c r="EP450" i="1" s="1"/>
  <c r="FH449" i="1"/>
  <c r="FG449" i="1"/>
  <c r="DW446" i="1"/>
  <c r="EB446" i="1" s="1"/>
  <c r="FJ449" i="1" l="1"/>
  <c r="FN450" i="1"/>
  <c r="FI449" i="1"/>
  <c r="DW445" i="1"/>
  <c r="EB445" i="1" s="1"/>
  <c r="EO449" i="1"/>
  <c r="EP449" i="1" s="1"/>
  <c r="FH448" i="1"/>
  <c r="FG448" i="1"/>
  <c r="EF447" i="1"/>
  <c r="DH445" i="1"/>
  <c r="DJ446" i="1"/>
  <c r="ET447" i="1"/>
  <c r="EU447" i="1" s="1"/>
  <c r="EX447" i="1" s="1"/>
  <c r="DM447" i="1"/>
  <c r="FJ448" i="1" l="1"/>
  <c r="FN449" i="1"/>
  <c r="FI448" i="1"/>
  <c r="ET446" i="1"/>
  <c r="EU446" i="1" s="1"/>
  <c r="EX446" i="1" s="1"/>
  <c r="DM446" i="1"/>
  <c r="FG447" i="1"/>
  <c r="FH447" i="1"/>
  <c r="FI447" i="1" s="1"/>
  <c r="DJ445" i="1"/>
  <c r="DH444" i="1"/>
  <c r="EF446" i="1"/>
  <c r="EO448" i="1"/>
  <c r="EP448" i="1" s="1"/>
  <c r="DW444" i="1"/>
  <c r="EB444" i="1" s="1"/>
  <c r="FJ447" i="1" l="1"/>
  <c r="FJ446" i="1" s="1"/>
  <c r="FN446" i="1" s="1"/>
  <c r="FN448" i="1"/>
  <c r="EF445" i="1"/>
  <c r="EO447" i="1"/>
  <c r="EP447" i="1" s="1"/>
  <c r="DJ444" i="1"/>
  <c r="DH443" i="1"/>
  <c r="DW443" i="1"/>
  <c r="EB443" i="1" s="1"/>
  <c r="ET445" i="1"/>
  <c r="EU445" i="1" s="1"/>
  <c r="EX445" i="1" s="1"/>
  <c r="DM445" i="1"/>
  <c r="FG446" i="1"/>
  <c r="FH446" i="1"/>
  <c r="FN447" i="1" l="1"/>
  <c r="FI446" i="1"/>
  <c r="EO446" i="1"/>
  <c r="EP446" i="1" s="1"/>
  <c r="DW442" i="1"/>
  <c r="EB442" i="1" s="1"/>
  <c r="EF444" i="1"/>
  <c r="DM444" i="1"/>
  <c r="ET444" i="1"/>
  <c r="EU444" i="1" s="1"/>
  <c r="EX444" i="1" s="1"/>
  <c r="DJ443" i="1"/>
  <c r="DH442" i="1"/>
  <c r="FG445" i="1"/>
  <c r="FH445" i="1"/>
  <c r="FJ445" i="1" l="1"/>
  <c r="FI445" i="1"/>
  <c r="FG444" i="1"/>
  <c r="FH444" i="1"/>
  <c r="EF443" i="1"/>
  <c r="EO445" i="1"/>
  <c r="EP445" i="1" s="1"/>
  <c r="DH441" i="1"/>
  <c r="DJ442" i="1"/>
  <c r="DW441" i="1"/>
  <c r="EB441" i="1" s="1"/>
  <c r="DM443" i="1"/>
  <c r="ET443" i="1"/>
  <c r="EU443" i="1" s="1"/>
  <c r="EX443" i="1" s="1"/>
  <c r="FJ444" i="1" l="1"/>
  <c r="FN445" i="1"/>
  <c r="FI444" i="1"/>
  <c r="DH440" i="1"/>
  <c r="DJ441" i="1"/>
  <c r="EF442" i="1"/>
  <c r="FG443" i="1"/>
  <c r="FH443" i="1"/>
  <c r="FI443" i="1" s="1"/>
  <c r="EO444" i="1"/>
  <c r="EP444" i="1" s="1"/>
  <c r="DW440" i="1"/>
  <c r="EB440" i="1" s="1"/>
  <c r="ET442" i="1"/>
  <c r="EU442" i="1" s="1"/>
  <c r="EX442" i="1" s="1"/>
  <c r="DM442" i="1"/>
  <c r="FJ443" i="1" l="1"/>
  <c r="FJ442" i="1" s="1"/>
  <c r="FN442" i="1" s="1"/>
  <c r="FN444" i="1"/>
  <c r="EO443" i="1"/>
  <c r="EP443" i="1" s="1"/>
  <c r="FH442" i="1"/>
  <c r="FG442" i="1"/>
  <c r="DM441" i="1"/>
  <c r="ET441" i="1"/>
  <c r="EU441" i="1" s="1"/>
  <c r="EX441" i="1" s="1"/>
  <c r="DW439" i="1"/>
  <c r="EB439" i="1" s="1"/>
  <c r="EF441" i="1"/>
  <c r="DJ440" i="1"/>
  <c r="DH439" i="1"/>
  <c r="FN443" i="1" l="1"/>
  <c r="FI442" i="1"/>
  <c r="FG441" i="1"/>
  <c r="FH441" i="1"/>
  <c r="DJ439" i="1"/>
  <c r="DH438" i="1"/>
  <c r="DM440" i="1"/>
  <c r="ET440" i="1"/>
  <c r="EU440" i="1" s="1"/>
  <c r="EX440" i="1" s="1"/>
  <c r="EO442" i="1"/>
  <c r="EP442" i="1" s="1"/>
  <c r="DW438" i="1"/>
  <c r="EB438" i="1" s="1"/>
  <c r="EF440" i="1"/>
  <c r="FJ441" i="1" l="1"/>
  <c r="FI441" i="1"/>
  <c r="EO441" i="1"/>
  <c r="EP441" i="1" s="1"/>
  <c r="ET439" i="1"/>
  <c r="EU439" i="1" s="1"/>
  <c r="EX439" i="1" s="1"/>
  <c r="DM439" i="1"/>
  <c r="FH440" i="1"/>
  <c r="FG440" i="1"/>
  <c r="DW437" i="1"/>
  <c r="EB437" i="1" s="1"/>
  <c r="DJ438" i="1"/>
  <c r="DH437" i="1"/>
  <c r="EF439" i="1"/>
  <c r="FJ440" i="1" l="1"/>
  <c r="FN441" i="1"/>
  <c r="FI440" i="1"/>
  <c r="EO440" i="1"/>
  <c r="EP440" i="1" s="1"/>
  <c r="FH439" i="1"/>
  <c r="FG439" i="1"/>
  <c r="EF438" i="1"/>
  <c r="DJ437" i="1"/>
  <c r="DH436" i="1"/>
  <c r="ET438" i="1"/>
  <c r="EU438" i="1" s="1"/>
  <c r="EX438" i="1" s="1"/>
  <c r="DM438" i="1"/>
  <c r="DW436" i="1"/>
  <c r="EB436" i="1" s="1"/>
  <c r="FJ439" i="1" l="1"/>
  <c r="FN440" i="1"/>
  <c r="FI439" i="1"/>
  <c r="DW435" i="1"/>
  <c r="EB435" i="1" s="1"/>
  <c r="EF437" i="1"/>
  <c r="FH438" i="1"/>
  <c r="FI438" i="1" s="1"/>
  <c r="FG438" i="1"/>
  <c r="DJ436" i="1"/>
  <c r="DH435" i="1"/>
  <c r="EO439" i="1"/>
  <c r="EP439" i="1" s="1"/>
  <c r="DM437" i="1"/>
  <c r="ET437" i="1"/>
  <c r="EU437" i="1" s="1"/>
  <c r="EX437" i="1" s="1"/>
  <c r="FJ438" i="1" l="1"/>
  <c r="FJ437" i="1" s="1"/>
  <c r="FN437" i="1" s="1"/>
  <c r="FN439" i="1"/>
  <c r="DM436" i="1"/>
  <c r="ET436" i="1"/>
  <c r="EU436" i="1" s="1"/>
  <c r="EX436" i="1" s="1"/>
  <c r="EO438" i="1"/>
  <c r="EP438" i="1" s="1"/>
  <c r="EF436" i="1"/>
  <c r="FH437" i="1"/>
  <c r="FG437" i="1"/>
  <c r="DJ435" i="1"/>
  <c r="DH434" i="1"/>
  <c r="DW434" i="1"/>
  <c r="EB434" i="1" s="1"/>
  <c r="FN438" i="1" l="1"/>
  <c r="FI437" i="1"/>
  <c r="DH433" i="1"/>
  <c r="DJ434" i="1"/>
  <c r="DM435" i="1"/>
  <c r="ET435" i="1"/>
  <c r="EU435" i="1" s="1"/>
  <c r="EX435" i="1" s="1"/>
  <c r="EF435" i="1"/>
  <c r="FG436" i="1"/>
  <c r="FH436" i="1"/>
  <c r="DW433" i="1"/>
  <c r="EB433" i="1" s="1"/>
  <c r="EO437" i="1"/>
  <c r="EP437" i="1" s="1"/>
  <c r="FJ436" i="1" l="1"/>
  <c r="FI436" i="1"/>
  <c r="EF434" i="1"/>
  <c r="DW432" i="1"/>
  <c r="EB432" i="1" s="1"/>
  <c r="EO436" i="1"/>
  <c r="EP436" i="1" s="1"/>
  <c r="ET434" i="1"/>
  <c r="EU434" i="1" s="1"/>
  <c r="EX434" i="1" s="1"/>
  <c r="DM434" i="1"/>
  <c r="FH435" i="1"/>
  <c r="FG435" i="1"/>
  <c r="DJ433" i="1"/>
  <c r="DH432" i="1"/>
  <c r="FJ435" i="1" l="1"/>
  <c r="FN436" i="1"/>
  <c r="FI435" i="1"/>
  <c r="FG434" i="1"/>
  <c r="FH434" i="1"/>
  <c r="ET433" i="1"/>
  <c r="EU433" i="1" s="1"/>
  <c r="EX433" i="1" s="1"/>
  <c r="DM433" i="1"/>
  <c r="EF433" i="1"/>
  <c r="DW431" i="1"/>
  <c r="EB431" i="1" s="1"/>
  <c r="DJ432" i="1"/>
  <c r="DH431" i="1"/>
  <c r="EO435" i="1"/>
  <c r="EP435" i="1" s="1"/>
  <c r="FJ434" i="1" l="1"/>
  <c r="FN435" i="1"/>
  <c r="FI434" i="1"/>
  <c r="FG433" i="1"/>
  <c r="FH433" i="1"/>
  <c r="EO434" i="1"/>
  <c r="EP434" i="1" s="1"/>
  <c r="EF432" i="1"/>
  <c r="DJ431" i="1"/>
  <c r="DH430" i="1"/>
  <c r="ET432" i="1"/>
  <c r="EU432" i="1" s="1"/>
  <c r="EX432" i="1" s="1"/>
  <c r="DM432" i="1"/>
  <c r="DW430" i="1"/>
  <c r="EB430" i="1" s="1"/>
  <c r="FJ433" i="1" l="1"/>
  <c r="FN434" i="1"/>
  <c r="FI433" i="1"/>
  <c r="DM431" i="1"/>
  <c r="ET431" i="1"/>
  <c r="EU431" i="1" s="1"/>
  <c r="EX431" i="1" s="1"/>
  <c r="DW429" i="1"/>
  <c r="EB429" i="1" s="1"/>
  <c r="EO433" i="1"/>
  <c r="EP433" i="1" s="1"/>
  <c r="FH432" i="1"/>
  <c r="FG432" i="1"/>
  <c r="EF431" i="1"/>
  <c r="DJ430" i="1"/>
  <c r="DH429" i="1"/>
  <c r="FJ432" i="1" l="1"/>
  <c r="FN433" i="1"/>
  <c r="FI432" i="1"/>
  <c r="EF430" i="1"/>
  <c r="DW428" i="1"/>
  <c r="EB428" i="1" s="1"/>
  <c r="FG431" i="1"/>
  <c r="FH431" i="1"/>
  <c r="FI431" i="1" s="1"/>
  <c r="DH428" i="1"/>
  <c r="DJ429" i="1"/>
  <c r="ET430" i="1"/>
  <c r="EU430" i="1" s="1"/>
  <c r="EX430" i="1" s="1"/>
  <c r="DM430" i="1"/>
  <c r="EO432" i="1"/>
  <c r="EP432" i="1" s="1"/>
  <c r="FJ431" i="1" l="1"/>
  <c r="FJ430" i="1" s="1"/>
  <c r="FN430" i="1" s="1"/>
  <c r="FN432" i="1"/>
  <c r="DJ428" i="1"/>
  <c r="DH427" i="1"/>
  <c r="DW427" i="1"/>
  <c r="EB427" i="1" s="1"/>
  <c r="EO431" i="1"/>
  <c r="EP431" i="1" s="1"/>
  <c r="EF429" i="1"/>
  <c r="FG430" i="1"/>
  <c r="FH430" i="1"/>
  <c r="FI430" i="1" s="1"/>
  <c r="DM429" i="1"/>
  <c r="ET429" i="1"/>
  <c r="EU429" i="1" s="1"/>
  <c r="EX429" i="1" s="1"/>
  <c r="FN431" i="1" l="1"/>
  <c r="FJ429" i="1"/>
  <c r="FN429" i="1" s="1"/>
  <c r="EO430" i="1"/>
  <c r="EP430" i="1" s="1"/>
  <c r="FH429" i="1"/>
  <c r="FG429" i="1"/>
  <c r="DW426" i="1"/>
  <c r="EB426" i="1" s="1"/>
  <c r="EF428" i="1"/>
  <c r="DJ427" i="1"/>
  <c r="DH426" i="1"/>
  <c r="ET428" i="1"/>
  <c r="EU428" i="1" s="1"/>
  <c r="EX428" i="1" s="1"/>
  <c r="DM428" i="1"/>
  <c r="FI429" i="1" l="1"/>
  <c r="EF427" i="1"/>
  <c r="EO429" i="1"/>
  <c r="EP429" i="1" s="1"/>
  <c r="DW425" i="1"/>
  <c r="EB425" i="1" s="1"/>
  <c r="DH425" i="1"/>
  <c r="DJ426" i="1"/>
  <c r="ET427" i="1"/>
  <c r="EU427" i="1" s="1"/>
  <c r="EX427" i="1" s="1"/>
  <c r="DM427" i="1"/>
  <c r="FH428" i="1"/>
  <c r="FI428" i="1" s="1"/>
  <c r="FG428" i="1"/>
  <c r="FJ428" i="1" l="1"/>
  <c r="FJ427" i="1" s="1"/>
  <c r="FN427" i="1" s="1"/>
  <c r="ET426" i="1"/>
  <c r="EU426" i="1" s="1"/>
  <c r="EX426" i="1" s="1"/>
  <c r="DM426" i="1"/>
  <c r="DH424" i="1"/>
  <c r="DJ425" i="1"/>
  <c r="DW424" i="1"/>
  <c r="EB424" i="1" s="1"/>
  <c r="EO428" i="1"/>
  <c r="EP428" i="1" s="1"/>
  <c r="EF426" i="1"/>
  <c r="FH427" i="1"/>
  <c r="FG427" i="1"/>
  <c r="FN428" i="1" l="1"/>
  <c r="FI427" i="1"/>
  <c r="DH423" i="1"/>
  <c r="DJ424" i="1"/>
  <c r="DW423" i="1"/>
  <c r="EB423" i="1" s="1"/>
  <c r="EF425" i="1"/>
  <c r="DM425" i="1"/>
  <c r="ET425" i="1"/>
  <c r="EU425" i="1" s="1"/>
  <c r="EX425" i="1" s="1"/>
  <c r="EO427" i="1"/>
  <c r="EP427" i="1" s="1"/>
  <c r="FG426" i="1"/>
  <c r="FH426" i="1"/>
  <c r="FI426" i="1" s="1"/>
  <c r="FJ426" i="1" l="1"/>
  <c r="FJ425" i="1" s="1"/>
  <c r="FN425" i="1" s="1"/>
  <c r="FG425" i="1"/>
  <c r="FH425" i="1"/>
  <c r="EF424" i="1"/>
  <c r="DW422" i="1"/>
  <c r="EB422" i="1" s="1"/>
  <c r="ET424" i="1"/>
  <c r="EU424" i="1" s="1"/>
  <c r="EX424" i="1" s="1"/>
  <c r="DM424" i="1"/>
  <c r="EO426" i="1"/>
  <c r="EP426" i="1" s="1"/>
  <c r="DH422" i="1"/>
  <c r="DJ423" i="1"/>
  <c r="FN426" i="1" l="1"/>
  <c r="FI425" i="1"/>
  <c r="FG424" i="1"/>
  <c r="FH424" i="1"/>
  <c r="EF423" i="1"/>
  <c r="DW421" i="1"/>
  <c r="EB421" i="1" s="1"/>
  <c r="DJ422" i="1"/>
  <c r="DH421" i="1"/>
  <c r="EO425" i="1"/>
  <c r="EP425" i="1" s="1"/>
  <c r="ET423" i="1"/>
  <c r="EU423" i="1" s="1"/>
  <c r="EX423" i="1" s="1"/>
  <c r="DM423" i="1"/>
  <c r="FJ424" i="1" l="1"/>
  <c r="FI424" i="1"/>
  <c r="ET422" i="1"/>
  <c r="EU422" i="1" s="1"/>
  <c r="EX422" i="1" s="1"/>
  <c r="DM422" i="1"/>
  <c r="EF422" i="1"/>
  <c r="FG423" i="1"/>
  <c r="FH423" i="1"/>
  <c r="DW420" i="1"/>
  <c r="EB420" i="1" s="1"/>
  <c r="EO424" i="1"/>
  <c r="EP424" i="1" s="1"/>
  <c r="DJ421" i="1"/>
  <c r="DH420" i="1"/>
  <c r="FJ423" i="1" l="1"/>
  <c r="FN423" i="1" s="1"/>
  <c r="FN424" i="1"/>
  <c r="FI423" i="1"/>
  <c r="DJ420" i="1"/>
  <c r="DH419" i="1"/>
  <c r="EF421" i="1"/>
  <c r="EO423" i="1"/>
  <c r="EP423" i="1" s="1"/>
  <c r="ET421" i="1"/>
  <c r="EU421" i="1" s="1"/>
  <c r="EX421" i="1" s="1"/>
  <c r="DM421" i="1"/>
  <c r="DW419" i="1"/>
  <c r="EB419" i="1" s="1"/>
  <c r="FG422" i="1"/>
  <c r="FH422" i="1"/>
  <c r="FI422" i="1" s="1"/>
  <c r="FJ422" i="1" l="1"/>
  <c r="FJ421" i="1" s="1"/>
  <c r="FN421" i="1" s="1"/>
  <c r="EO422" i="1"/>
  <c r="EP422" i="1" s="1"/>
  <c r="FG421" i="1"/>
  <c r="FH421" i="1"/>
  <c r="DW418" i="1"/>
  <c r="EB418" i="1" s="1"/>
  <c r="EF420" i="1"/>
  <c r="DH418" i="1"/>
  <c r="DJ419" i="1"/>
  <c r="ET420" i="1"/>
  <c r="EU420" i="1" s="1"/>
  <c r="EX420" i="1" s="1"/>
  <c r="DM420" i="1"/>
  <c r="FN422" i="1" l="1"/>
  <c r="FI421" i="1"/>
  <c r="EF419" i="1"/>
  <c r="EO421" i="1"/>
  <c r="EP421" i="1" s="1"/>
  <c r="DW417" i="1"/>
  <c r="EB417" i="1" s="1"/>
  <c r="DM419" i="1"/>
  <c r="ET419" i="1"/>
  <c r="EU419" i="1" s="1"/>
  <c r="EX419" i="1" s="1"/>
  <c r="DJ418" i="1"/>
  <c r="DH417" i="1"/>
  <c r="FG420" i="1"/>
  <c r="FH420" i="1"/>
  <c r="FI420" i="1" s="1"/>
  <c r="FJ420" i="1" l="1"/>
  <c r="FJ419" i="1" s="1"/>
  <c r="FN419" i="1" s="1"/>
  <c r="EO420" i="1"/>
  <c r="EP420" i="1" s="1"/>
  <c r="DW416" i="1"/>
  <c r="EB416" i="1" s="1"/>
  <c r="DH416" i="1"/>
  <c r="DJ417" i="1"/>
  <c r="DM418" i="1"/>
  <c r="ET418" i="1"/>
  <c r="EU418" i="1" s="1"/>
  <c r="EX418" i="1" s="1"/>
  <c r="EF418" i="1"/>
  <c r="FH419" i="1"/>
  <c r="FG419" i="1"/>
  <c r="FN420" i="1" l="1"/>
  <c r="FI419" i="1"/>
  <c r="EO419" i="1"/>
  <c r="EP419" i="1" s="1"/>
  <c r="EF417" i="1"/>
  <c r="DH415" i="1"/>
  <c r="DJ416" i="1"/>
  <c r="DW415" i="1"/>
  <c r="EB415" i="1" s="1"/>
  <c r="DM417" i="1"/>
  <c r="ET417" i="1"/>
  <c r="EU417" i="1" s="1"/>
  <c r="EX417" i="1" s="1"/>
  <c r="FG418" i="1"/>
  <c r="FH418" i="1"/>
  <c r="FI418" i="1" s="1"/>
  <c r="FJ418" i="1" l="1"/>
  <c r="FJ417" i="1" s="1"/>
  <c r="DW414" i="1"/>
  <c r="EB414" i="1" s="1"/>
  <c r="EF416" i="1"/>
  <c r="DJ415" i="1"/>
  <c r="DH414" i="1"/>
  <c r="FH417" i="1"/>
  <c r="FG417" i="1"/>
  <c r="EO418" i="1"/>
  <c r="EP418" i="1" s="1"/>
  <c r="ET416" i="1"/>
  <c r="EU416" i="1" s="1"/>
  <c r="EX416" i="1" s="1"/>
  <c r="DM416" i="1"/>
  <c r="FN417" i="1" l="1"/>
  <c r="FN418" i="1"/>
  <c r="FI417" i="1"/>
  <c r="FH416" i="1"/>
  <c r="FI416" i="1" s="1"/>
  <c r="FG416" i="1"/>
  <c r="DH413" i="1"/>
  <c r="DJ414" i="1"/>
  <c r="ET415" i="1"/>
  <c r="EU415" i="1" s="1"/>
  <c r="EX415" i="1" s="1"/>
  <c r="DM415" i="1"/>
  <c r="DW413" i="1"/>
  <c r="EB413" i="1" s="1"/>
  <c r="EO417" i="1"/>
  <c r="EP417" i="1" s="1"/>
  <c r="EF415" i="1"/>
  <c r="FJ416" i="1" l="1"/>
  <c r="FJ415" i="1" s="1"/>
  <c r="EO416" i="1"/>
  <c r="EP416" i="1" s="1"/>
  <c r="DJ413" i="1"/>
  <c r="DH412" i="1"/>
  <c r="FH415" i="1"/>
  <c r="FI415" i="1" s="1"/>
  <c r="FG415" i="1"/>
  <c r="ET414" i="1"/>
  <c r="EU414" i="1" s="1"/>
  <c r="EX414" i="1" s="1"/>
  <c r="DM414" i="1"/>
  <c r="EF414" i="1"/>
  <c r="DW412" i="1"/>
  <c r="EB412" i="1" s="1"/>
  <c r="FJ414" i="1" l="1"/>
  <c r="FN414" i="1" s="1"/>
  <c r="FN415" i="1"/>
  <c r="FN416" i="1"/>
  <c r="DW411" i="1"/>
  <c r="EB411" i="1" s="1"/>
  <c r="DJ412" i="1"/>
  <c r="DH411" i="1"/>
  <c r="ET413" i="1"/>
  <c r="EU413" i="1" s="1"/>
  <c r="EX413" i="1" s="1"/>
  <c r="DM413" i="1"/>
  <c r="EF413" i="1"/>
  <c r="EO415" i="1"/>
  <c r="EP415" i="1" s="1"/>
  <c r="FG414" i="1"/>
  <c r="FH414" i="1"/>
  <c r="FI414" i="1" s="1"/>
  <c r="FJ413" i="1" l="1"/>
  <c r="FN413" i="1" s="1"/>
  <c r="EO414" i="1"/>
  <c r="EP414" i="1" s="1"/>
  <c r="DJ411" i="1"/>
  <c r="DH410" i="1"/>
  <c r="FH413" i="1"/>
  <c r="FI413" i="1" s="1"/>
  <c r="FG413" i="1"/>
  <c r="DM412" i="1"/>
  <c r="ET412" i="1"/>
  <c r="EU412" i="1" s="1"/>
  <c r="EX412" i="1" s="1"/>
  <c r="EF412" i="1"/>
  <c r="DW410" i="1"/>
  <c r="EB410" i="1" s="1"/>
  <c r="FJ412" i="1" l="1"/>
  <c r="FN412" i="1" s="1"/>
  <c r="EO413" i="1"/>
  <c r="EP413" i="1" s="1"/>
  <c r="DJ410" i="1"/>
  <c r="DH409" i="1"/>
  <c r="DW409" i="1"/>
  <c r="EB409" i="1" s="1"/>
  <c r="DM411" i="1"/>
  <c r="ET411" i="1"/>
  <c r="EU411" i="1" s="1"/>
  <c r="EX411" i="1" s="1"/>
  <c r="FG412" i="1"/>
  <c r="FH412" i="1"/>
  <c r="EF411" i="1"/>
  <c r="FI412" i="1" l="1"/>
  <c r="EO412" i="1"/>
  <c r="EP412" i="1" s="1"/>
  <c r="DJ409" i="1"/>
  <c r="DH408" i="1"/>
  <c r="ET410" i="1"/>
  <c r="EU410" i="1" s="1"/>
  <c r="EX410" i="1" s="1"/>
  <c r="DM410" i="1"/>
  <c r="DW408" i="1"/>
  <c r="EB408" i="1" s="1"/>
  <c r="EF410" i="1"/>
  <c r="FH411" i="1"/>
  <c r="FG411" i="1"/>
  <c r="FJ411" i="1" l="1"/>
  <c r="FI411" i="1"/>
  <c r="EF409" i="1"/>
  <c r="EO411" i="1"/>
  <c r="EP411" i="1" s="1"/>
  <c r="DJ408" i="1"/>
  <c r="DH407" i="1"/>
  <c r="ET409" i="1"/>
  <c r="EU409" i="1" s="1"/>
  <c r="EX409" i="1" s="1"/>
  <c r="DM409" i="1"/>
  <c r="FH410" i="1"/>
  <c r="FG410" i="1"/>
  <c r="DW407" i="1"/>
  <c r="EB407" i="1" s="1"/>
  <c r="FJ410" i="1" l="1"/>
  <c r="FN411" i="1"/>
  <c r="FI410" i="1"/>
  <c r="EF408" i="1"/>
  <c r="DJ407" i="1"/>
  <c r="DH406" i="1"/>
  <c r="DW406" i="1"/>
  <c r="EB406" i="1" s="1"/>
  <c r="FG409" i="1"/>
  <c r="FH409" i="1"/>
  <c r="ET408" i="1"/>
  <c r="EU408" i="1" s="1"/>
  <c r="EX408" i="1" s="1"/>
  <c r="DM408" i="1"/>
  <c r="EO410" i="1"/>
  <c r="EP410" i="1" s="1"/>
  <c r="FJ409" i="1" l="1"/>
  <c r="FN410" i="1"/>
  <c r="FI409" i="1"/>
  <c r="EF407" i="1"/>
  <c r="EO409" i="1"/>
  <c r="EP409" i="1" s="1"/>
  <c r="DH405" i="1"/>
  <c r="DJ406" i="1"/>
  <c r="FH408" i="1"/>
  <c r="FG408" i="1"/>
  <c r="DM407" i="1"/>
  <c r="ET407" i="1"/>
  <c r="EU407" i="1" s="1"/>
  <c r="EX407" i="1" s="1"/>
  <c r="DW405" i="1"/>
  <c r="EB405" i="1" s="1"/>
  <c r="FJ408" i="1" l="1"/>
  <c r="FN409" i="1"/>
  <c r="FI408" i="1"/>
  <c r="DH404" i="1"/>
  <c r="DJ405" i="1"/>
  <c r="ET406" i="1"/>
  <c r="EU406" i="1" s="1"/>
  <c r="EX406" i="1" s="1"/>
  <c r="DM406" i="1"/>
  <c r="EF406" i="1"/>
  <c r="DW404" i="1"/>
  <c r="EB404" i="1" s="1"/>
  <c r="EO408" i="1"/>
  <c r="EP408" i="1" s="1"/>
  <c r="FG407" i="1"/>
  <c r="FH407" i="1"/>
  <c r="FI407" i="1" s="1"/>
  <c r="FJ407" i="1" l="1"/>
  <c r="FJ406" i="1" s="1"/>
  <c r="FN406" i="1" s="1"/>
  <c r="FN408" i="1"/>
  <c r="EF405" i="1"/>
  <c r="EO407" i="1"/>
  <c r="EP407" i="1" s="1"/>
  <c r="FH406" i="1"/>
  <c r="FI406" i="1" s="1"/>
  <c r="FG406" i="1"/>
  <c r="DM405" i="1"/>
  <c r="ET405" i="1"/>
  <c r="EU405" i="1" s="1"/>
  <c r="EX405" i="1" s="1"/>
  <c r="DW403" i="1"/>
  <c r="EB403" i="1" s="1"/>
  <c r="DJ404" i="1"/>
  <c r="DH403" i="1"/>
  <c r="FN407" i="1" l="1"/>
  <c r="FJ405" i="1"/>
  <c r="FN405" i="1" s="1"/>
  <c r="EO406" i="1"/>
  <c r="EP406" i="1" s="1"/>
  <c r="EF404" i="1"/>
  <c r="DJ403" i="1"/>
  <c r="DH402" i="1"/>
  <c r="DW402" i="1"/>
  <c r="EB402" i="1" s="1"/>
  <c r="FG405" i="1"/>
  <c r="FH405" i="1"/>
  <c r="FI405" i="1" s="1"/>
  <c r="ET404" i="1"/>
  <c r="EU404" i="1" s="1"/>
  <c r="EX404" i="1" s="1"/>
  <c r="DM404" i="1"/>
  <c r="FJ404" i="1" l="1"/>
  <c r="FN404" i="1" s="1"/>
  <c r="EF403" i="1"/>
  <c r="DW401" i="1"/>
  <c r="EB401" i="1" s="1"/>
  <c r="ET403" i="1"/>
  <c r="EU403" i="1" s="1"/>
  <c r="EX403" i="1" s="1"/>
  <c r="DM403" i="1"/>
  <c r="DJ402" i="1"/>
  <c r="DH401" i="1"/>
  <c r="EO405" i="1"/>
  <c r="EP405" i="1" s="1"/>
  <c r="FH404" i="1"/>
  <c r="FG404" i="1"/>
  <c r="FI404" i="1" l="1"/>
  <c r="ET402" i="1"/>
  <c r="EU402" i="1" s="1"/>
  <c r="EX402" i="1" s="1"/>
  <c r="DM402" i="1"/>
  <c r="DW400" i="1"/>
  <c r="EB400" i="1" s="1"/>
  <c r="FG403" i="1"/>
  <c r="FH403" i="1"/>
  <c r="EF402" i="1"/>
  <c r="EO404" i="1"/>
  <c r="EP404" i="1" s="1"/>
  <c r="DJ401" i="1"/>
  <c r="DH400" i="1"/>
  <c r="FJ403" i="1" l="1"/>
  <c r="FI403" i="1"/>
  <c r="EF401" i="1"/>
  <c r="EO403" i="1"/>
  <c r="EP403" i="1" s="1"/>
  <c r="DJ400" i="1"/>
  <c r="DH399" i="1"/>
  <c r="DW399" i="1"/>
  <c r="EB399" i="1" s="1"/>
  <c r="FG402" i="1"/>
  <c r="FH402" i="1"/>
  <c r="DM401" i="1"/>
  <c r="ET401" i="1"/>
  <c r="EU401" i="1" s="1"/>
  <c r="EX401" i="1" s="1"/>
  <c r="FJ402" i="1" l="1"/>
  <c r="FN403" i="1"/>
  <c r="FI402" i="1"/>
  <c r="EF400" i="1"/>
  <c r="ET400" i="1"/>
  <c r="EU400" i="1" s="1"/>
  <c r="EX400" i="1" s="1"/>
  <c r="DM400" i="1"/>
  <c r="FG401" i="1"/>
  <c r="FH401" i="1"/>
  <c r="EO402" i="1"/>
  <c r="EP402" i="1" s="1"/>
  <c r="DJ399" i="1"/>
  <c r="DH398" i="1"/>
  <c r="DW398" i="1"/>
  <c r="EB398" i="1" s="1"/>
  <c r="FJ401" i="1" l="1"/>
  <c r="FN402" i="1"/>
  <c r="FI401" i="1"/>
  <c r="FH400" i="1"/>
  <c r="FG400" i="1"/>
  <c r="EO401" i="1"/>
  <c r="EP401" i="1" s="1"/>
  <c r="DW397" i="1"/>
  <c r="EB397" i="1" s="1"/>
  <c r="EF399" i="1"/>
  <c r="DJ398" i="1"/>
  <c r="DH397" i="1"/>
  <c r="ET399" i="1"/>
  <c r="EU399" i="1" s="1"/>
  <c r="EX399" i="1" s="1"/>
  <c r="DM399" i="1"/>
  <c r="FJ400" i="1" l="1"/>
  <c r="FN401" i="1"/>
  <c r="FI400" i="1"/>
  <c r="DW396" i="1"/>
  <c r="EB396" i="1" s="1"/>
  <c r="EF398" i="1"/>
  <c r="DH396" i="1"/>
  <c r="DJ397" i="1"/>
  <c r="EO400" i="1"/>
  <c r="EP400" i="1" s="1"/>
  <c r="FG399" i="1"/>
  <c r="FH399" i="1"/>
  <c r="FI399" i="1" s="1"/>
  <c r="ET398" i="1"/>
  <c r="EU398" i="1" s="1"/>
  <c r="EX398" i="1" s="1"/>
  <c r="DM398" i="1"/>
  <c r="FJ399" i="1" l="1"/>
  <c r="FJ398" i="1" s="1"/>
  <c r="FN398" i="1" s="1"/>
  <c r="FN400" i="1"/>
  <c r="FG398" i="1"/>
  <c r="FH398" i="1"/>
  <c r="DM397" i="1"/>
  <c r="ET397" i="1"/>
  <c r="EU397" i="1" s="1"/>
  <c r="EX397" i="1" s="1"/>
  <c r="DH395" i="1"/>
  <c r="DJ396" i="1"/>
  <c r="DW395" i="1"/>
  <c r="EB395" i="1" s="1"/>
  <c r="EO399" i="1"/>
  <c r="EP399" i="1" s="1"/>
  <c r="EF397" i="1"/>
  <c r="FN399" i="1" l="1"/>
  <c r="FI398" i="1"/>
  <c r="DM396" i="1"/>
  <c r="ET396" i="1"/>
  <c r="EU396" i="1" s="1"/>
  <c r="EX396" i="1" s="1"/>
  <c r="EO398" i="1"/>
  <c r="EP398" i="1" s="1"/>
  <c r="DJ395" i="1"/>
  <c r="DH394" i="1"/>
  <c r="EF396" i="1"/>
  <c r="FG397" i="1"/>
  <c r="FH397" i="1"/>
  <c r="FI397" i="1" s="1"/>
  <c r="DW394" i="1"/>
  <c r="EB394" i="1" s="1"/>
  <c r="FJ397" i="1" l="1"/>
  <c r="FJ396" i="1" s="1"/>
  <c r="FN396" i="1" s="1"/>
  <c r="DW393" i="1"/>
  <c r="EB393" i="1" s="1"/>
  <c r="DH393" i="1"/>
  <c r="DJ394" i="1"/>
  <c r="ET395" i="1"/>
  <c r="EU395" i="1" s="1"/>
  <c r="EX395" i="1" s="1"/>
  <c r="DM395" i="1"/>
  <c r="FH396" i="1"/>
  <c r="FI396" i="1" s="1"/>
  <c r="FG396" i="1"/>
  <c r="EF395" i="1"/>
  <c r="EO397" i="1"/>
  <c r="EP397" i="1" s="1"/>
  <c r="FJ395" i="1" l="1"/>
  <c r="FN395" i="1" s="1"/>
  <c r="FN397" i="1"/>
  <c r="EO396" i="1"/>
  <c r="EP396" i="1" s="1"/>
  <c r="ET394" i="1"/>
  <c r="EU394" i="1" s="1"/>
  <c r="EX394" i="1" s="1"/>
  <c r="DM394" i="1"/>
  <c r="DH392" i="1"/>
  <c r="DJ393" i="1"/>
  <c r="DW392" i="1"/>
  <c r="EB392" i="1" s="1"/>
  <c r="FH395" i="1"/>
  <c r="FI395" i="1" s="1"/>
  <c r="FG395" i="1"/>
  <c r="EF394" i="1"/>
  <c r="FJ394" i="1" l="1"/>
  <c r="FN394" i="1" s="1"/>
  <c r="DW391" i="1"/>
  <c r="EB391" i="1" s="1"/>
  <c r="EO395" i="1"/>
  <c r="EP395" i="1" s="1"/>
  <c r="FG394" i="1"/>
  <c r="FH394" i="1"/>
  <c r="FI394" i="1" s="1"/>
  <c r="ET393" i="1"/>
  <c r="EU393" i="1" s="1"/>
  <c r="EX393" i="1" s="1"/>
  <c r="DM393" i="1"/>
  <c r="DH391" i="1"/>
  <c r="DJ392" i="1"/>
  <c r="EF393" i="1"/>
  <c r="FJ393" i="1" l="1"/>
  <c r="FN393" i="1" s="1"/>
  <c r="ET392" i="1"/>
  <c r="EU392" i="1" s="1"/>
  <c r="EX392" i="1" s="1"/>
  <c r="DM392" i="1"/>
  <c r="FH393" i="1"/>
  <c r="FG393" i="1"/>
  <c r="DJ391" i="1"/>
  <c r="DH390" i="1"/>
  <c r="EO394" i="1"/>
  <c r="EP394" i="1" s="1"/>
  <c r="EF392" i="1"/>
  <c r="DW390" i="1"/>
  <c r="EB390" i="1" s="1"/>
  <c r="FI393" i="1" l="1"/>
  <c r="DH389" i="1"/>
  <c r="DJ390" i="1"/>
  <c r="ET391" i="1"/>
  <c r="EU391" i="1" s="1"/>
  <c r="EX391" i="1" s="1"/>
  <c r="DM391" i="1"/>
  <c r="EO393" i="1"/>
  <c r="EP393" i="1" s="1"/>
  <c r="EF391" i="1"/>
  <c r="DW389" i="1"/>
  <c r="EB389" i="1" s="1"/>
  <c r="FH392" i="1"/>
  <c r="FI392" i="1" s="1"/>
  <c r="FG392" i="1"/>
  <c r="FJ392" i="1" l="1"/>
  <c r="FJ391" i="1" s="1"/>
  <c r="FN391" i="1" s="1"/>
  <c r="FG391" i="1"/>
  <c r="FH391" i="1"/>
  <c r="EO392" i="1"/>
  <c r="EP392" i="1" s="1"/>
  <c r="DW388" i="1"/>
  <c r="EB388" i="1" s="1"/>
  <c r="EF390" i="1"/>
  <c r="ET390" i="1"/>
  <c r="EU390" i="1" s="1"/>
  <c r="EX390" i="1" s="1"/>
  <c r="DM390" i="1"/>
  <c r="DH388" i="1"/>
  <c r="DJ389" i="1"/>
  <c r="FN392" i="1" l="1"/>
  <c r="FI391" i="1"/>
  <c r="EF389" i="1"/>
  <c r="DW387" i="1"/>
  <c r="EB387" i="1" s="1"/>
  <c r="DH387" i="1"/>
  <c r="DJ388" i="1"/>
  <c r="FG390" i="1"/>
  <c r="FH390" i="1"/>
  <c r="FI390" i="1" s="1"/>
  <c r="DM389" i="1"/>
  <c r="ET389" i="1"/>
  <c r="EU389" i="1" s="1"/>
  <c r="EX389" i="1" s="1"/>
  <c r="EO391" i="1"/>
  <c r="EP391" i="1" s="1"/>
  <c r="FJ390" i="1" l="1"/>
  <c r="FJ389" i="1" s="1"/>
  <c r="FN389" i="1" s="1"/>
  <c r="DJ387" i="1"/>
  <c r="DH386" i="1"/>
  <c r="EF388" i="1"/>
  <c r="FG389" i="1"/>
  <c r="FH389" i="1"/>
  <c r="DW386" i="1"/>
  <c r="EB386" i="1" s="1"/>
  <c r="EO390" i="1"/>
  <c r="EP390" i="1" s="1"/>
  <c r="ET388" i="1"/>
  <c r="EU388" i="1" s="1"/>
  <c r="EX388" i="1" s="1"/>
  <c r="DM388" i="1"/>
  <c r="FN390" i="1" l="1"/>
  <c r="FI389" i="1"/>
  <c r="EF387" i="1"/>
  <c r="EO389" i="1"/>
  <c r="EP389" i="1" s="1"/>
  <c r="FH388" i="1"/>
  <c r="FI388" i="1" s="1"/>
  <c r="FG388" i="1"/>
  <c r="DJ386" i="1"/>
  <c r="DH385" i="1"/>
  <c r="DW385" i="1"/>
  <c r="EB385" i="1" s="1"/>
  <c r="ET387" i="1"/>
  <c r="EU387" i="1" s="1"/>
  <c r="EX387" i="1" s="1"/>
  <c r="DM387" i="1"/>
  <c r="FJ388" i="1" l="1"/>
  <c r="FJ387" i="1" s="1"/>
  <c r="FN387" i="1" s="1"/>
  <c r="ET386" i="1"/>
  <c r="EU386" i="1" s="1"/>
  <c r="EX386" i="1" s="1"/>
  <c r="DM386" i="1"/>
  <c r="EO388" i="1"/>
  <c r="EP388" i="1" s="1"/>
  <c r="EF386" i="1"/>
  <c r="DW384" i="1"/>
  <c r="EB384" i="1" s="1"/>
  <c r="FH387" i="1"/>
  <c r="FG387" i="1"/>
  <c r="DH384" i="1"/>
  <c r="DJ385" i="1"/>
  <c r="FN388" i="1" l="1"/>
  <c r="FI387" i="1"/>
  <c r="EF385" i="1"/>
  <c r="EO387" i="1"/>
  <c r="EP387" i="1" s="1"/>
  <c r="DJ384" i="1"/>
  <c r="DH383" i="1"/>
  <c r="FH386" i="1"/>
  <c r="FG386" i="1"/>
  <c r="DM385" i="1"/>
  <c r="ET385" i="1"/>
  <c r="EU385" i="1" s="1"/>
  <c r="EX385" i="1" s="1"/>
  <c r="DW383" i="1"/>
  <c r="EB383" i="1" s="1"/>
  <c r="FJ386" i="1" l="1"/>
  <c r="FI386" i="1"/>
  <c r="DW382" i="1"/>
  <c r="EB382" i="1" s="1"/>
  <c r="FG385" i="1"/>
  <c r="FH385" i="1"/>
  <c r="EF384" i="1"/>
  <c r="EO386" i="1"/>
  <c r="EP386" i="1" s="1"/>
  <c r="DM384" i="1"/>
  <c r="ET384" i="1"/>
  <c r="EU384" i="1" s="1"/>
  <c r="EX384" i="1" s="1"/>
  <c r="DJ383" i="1"/>
  <c r="DH382" i="1"/>
  <c r="FJ385" i="1" l="1"/>
  <c r="FN386" i="1"/>
  <c r="FI385" i="1"/>
  <c r="DJ382" i="1"/>
  <c r="DH381" i="1"/>
  <c r="DM383" i="1"/>
  <c r="ET383" i="1"/>
  <c r="EU383" i="1" s="1"/>
  <c r="EX383" i="1" s="1"/>
  <c r="DW381" i="1"/>
  <c r="EB381" i="1" s="1"/>
  <c r="FH384" i="1"/>
  <c r="FI384" i="1" s="1"/>
  <c r="FG384" i="1"/>
  <c r="EO385" i="1"/>
  <c r="EP385" i="1" s="1"/>
  <c r="EF383" i="1"/>
  <c r="FJ384" i="1" l="1"/>
  <c r="FJ383" i="1" s="1"/>
  <c r="FN383" i="1" s="1"/>
  <c r="FN385" i="1"/>
  <c r="EO384" i="1"/>
  <c r="EP384" i="1" s="1"/>
  <c r="FH383" i="1"/>
  <c r="FI383" i="1" s="1"/>
  <c r="FG383" i="1"/>
  <c r="DH380" i="1"/>
  <c r="DJ381" i="1"/>
  <c r="EF382" i="1"/>
  <c r="DW380" i="1"/>
  <c r="EB380" i="1" s="1"/>
  <c r="DM382" i="1"/>
  <c r="ET382" i="1"/>
  <c r="EU382" i="1" s="1"/>
  <c r="EX382" i="1" s="1"/>
  <c r="FN384" i="1" l="1"/>
  <c r="FJ382" i="1"/>
  <c r="FN382" i="1" s="1"/>
  <c r="ET381" i="1"/>
  <c r="EU381" i="1" s="1"/>
  <c r="EX381" i="1" s="1"/>
  <c r="DM381" i="1"/>
  <c r="FH382" i="1"/>
  <c r="FG382" i="1"/>
  <c r="DH379" i="1"/>
  <c r="DJ380" i="1"/>
  <c r="DW379" i="1"/>
  <c r="EB379" i="1" s="1"/>
  <c r="EO383" i="1"/>
  <c r="EP383" i="1" s="1"/>
  <c r="EF381" i="1"/>
  <c r="FI382" i="1" l="1"/>
  <c r="DM380" i="1"/>
  <c r="ET380" i="1"/>
  <c r="EU380" i="1" s="1"/>
  <c r="EX380" i="1" s="1"/>
  <c r="EO382" i="1"/>
  <c r="EP382" i="1" s="1"/>
  <c r="FH381" i="1"/>
  <c r="FG381" i="1"/>
  <c r="DJ379" i="1"/>
  <c r="DH378" i="1"/>
  <c r="EF380" i="1"/>
  <c r="DW378" i="1"/>
  <c r="EB378" i="1" s="1"/>
  <c r="FJ381" i="1" l="1"/>
  <c r="FI381" i="1"/>
  <c r="EF379" i="1"/>
  <c r="DW377" i="1"/>
  <c r="EB377" i="1" s="1"/>
  <c r="FG380" i="1"/>
  <c r="FH380" i="1"/>
  <c r="DJ378" i="1"/>
  <c r="DH377" i="1"/>
  <c r="DM379" i="1"/>
  <c r="ET379" i="1"/>
  <c r="EU379" i="1" s="1"/>
  <c r="EX379" i="1" s="1"/>
  <c r="EO381" i="1"/>
  <c r="EP381" i="1" s="1"/>
  <c r="FJ380" i="1" l="1"/>
  <c r="FN381" i="1"/>
  <c r="FI380" i="1"/>
  <c r="DM378" i="1"/>
  <c r="ET378" i="1"/>
  <c r="EU378" i="1" s="1"/>
  <c r="EX378" i="1" s="1"/>
  <c r="DW376" i="1"/>
  <c r="EB376" i="1" s="1"/>
  <c r="FG379" i="1"/>
  <c r="FH379" i="1"/>
  <c r="FI379" i="1" s="1"/>
  <c r="EF378" i="1"/>
  <c r="EO380" i="1"/>
  <c r="EP380" i="1" s="1"/>
  <c r="DJ377" i="1"/>
  <c r="DH376" i="1"/>
  <c r="FJ379" i="1" l="1"/>
  <c r="FJ378" i="1" s="1"/>
  <c r="FN378" i="1" s="1"/>
  <c r="FN380" i="1"/>
  <c r="DH375" i="1"/>
  <c r="DJ376" i="1"/>
  <c r="DW375" i="1"/>
  <c r="EB375" i="1" s="1"/>
  <c r="ET377" i="1"/>
  <c r="EU377" i="1" s="1"/>
  <c r="EX377" i="1" s="1"/>
  <c r="DM377" i="1"/>
  <c r="FH378" i="1"/>
  <c r="FG378" i="1"/>
  <c r="EF377" i="1"/>
  <c r="EO379" i="1"/>
  <c r="EP379" i="1" s="1"/>
  <c r="FN379" i="1" l="1"/>
  <c r="FI378" i="1"/>
  <c r="DW374" i="1"/>
  <c r="EB374" i="1" s="1"/>
  <c r="EO378" i="1"/>
  <c r="EP378" i="1" s="1"/>
  <c r="EF376" i="1"/>
  <c r="FH377" i="1"/>
  <c r="FG377" i="1"/>
  <c r="DM376" i="1"/>
  <c r="ET376" i="1"/>
  <c r="EU376" i="1" s="1"/>
  <c r="EX376" i="1" s="1"/>
  <c r="DJ375" i="1"/>
  <c r="DH374" i="1"/>
  <c r="FJ377" i="1" l="1"/>
  <c r="FI377" i="1"/>
  <c r="DH373" i="1"/>
  <c r="DJ374" i="1"/>
  <c r="FG376" i="1"/>
  <c r="FH376" i="1"/>
  <c r="FI376" i="1" s="1"/>
  <c r="EO377" i="1"/>
  <c r="EP377" i="1" s="1"/>
  <c r="DW373" i="1"/>
  <c r="EB373" i="1" s="1"/>
  <c r="ET375" i="1"/>
  <c r="EU375" i="1" s="1"/>
  <c r="EX375" i="1" s="1"/>
  <c r="DM375" i="1"/>
  <c r="EF375" i="1"/>
  <c r="FJ376" i="1" l="1"/>
  <c r="FJ375" i="1" s="1"/>
  <c r="FN375" i="1" s="1"/>
  <c r="FN377" i="1"/>
  <c r="EF374" i="1"/>
  <c r="EO376" i="1"/>
  <c r="EP376" i="1" s="1"/>
  <c r="DM374" i="1"/>
  <c r="ET374" i="1"/>
  <c r="EU374" i="1" s="1"/>
  <c r="EX374" i="1" s="1"/>
  <c r="FG375" i="1"/>
  <c r="FH375" i="1"/>
  <c r="DW372" i="1"/>
  <c r="EB372" i="1" s="1"/>
  <c r="DJ373" i="1"/>
  <c r="DH372" i="1"/>
  <c r="FN376" i="1" l="1"/>
  <c r="FI375" i="1"/>
  <c r="EO375" i="1"/>
  <c r="EP375" i="1" s="1"/>
  <c r="EF373" i="1"/>
  <c r="DH371" i="1"/>
  <c r="DJ372" i="1"/>
  <c r="FH374" i="1"/>
  <c r="FI374" i="1" s="1"/>
  <c r="FG374" i="1"/>
  <c r="ET373" i="1"/>
  <c r="EU373" i="1" s="1"/>
  <c r="EX373" i="1" s="1"/>
  <c r="DM373" i="1"/>
  <c r="DW371" i="1"/>
  <c r="EB371" i="1" s="1"/>
  <c r="FJ374" i="1" l="1"/>
  <c r="FJ373" i="1" s="1"/>
  <c r="FN373" i="1" s="1"/>
  <c r="DW370" i="1"/>
  <c r="EB370" i="1" s="1"/>
  <c r="EF372" i="1"/>
  <c r="ET372" i="1"/>
  <c r="EU372" i="1" s="1"/>
  <c r="EX372" i="1" s="1"/>
  <c r="DM372" i="1"/>
  <c r="FG373" i="1"/>
  <c r="FH373" i="1"/>
  <c r="DJ371" i="1"/>
  <c r="DH370" i="1"/>
  <c r="EO374" i="1"/>
  <c r="EP374" i="1" s="1"/>
  <c r="FN374" i="1" l="1"/>
  <c r="FI373" i="1"/>
  <c r="FG372" i="1"/>
  <c r="FH372" i="1"/>
  <c r="FI372" i="1" s="1"/>
  <c r="EO373" i="1"/>
  <c r="EP373" i="1" s="1"/>
  <c r="ET371" i="1"/>
  <c r="EU371" i="1" s="1"/>
  <c r="EX371" i="1" s="1"/>
  <c r="DM371" i="1"/>
  <c r="DW369" i="1"/>
  <c r="EB369" i="1" s="1"/>
  <c r="DJ370" i="1"/>
  <c r="DH369" i="1"/>
  <c r="EF371" i="1"/>
  <c r="FJ372" i="1" l="1"/>
  <c r="FJ371" i="1" s="1"/>
  <c r="FN371" i="1" s="1"/>
  <c r="EO372" i="1"/>
  <c r="EP372" i="1" s="1"/>
  <c r="EF370" i="1"/>
  <c r="FG371" i="1"/>
  <c r="FH371" i="1"/>
  <c r="FI371" i="1" s="1"/>
  <c r="DJ369" i="1"/>
  <c r="DH368" i="1"/>
  <c r="ET370" i="1"/>
  <c r="EU370" i="1" s="1"/>
  <c r="EX370" i="1" s="1"/>
  <c r="DM370" i="1"/>
  <c r="DW368" i="1"/>
  <c r="EB368" i="1" s="1"/>
  <c r="FJ370" i="1" l="1"/>
  <c r="FN370" i="1" s="1"/>
  <c r="FN372" i="1"/>
  <c r="ET369" i="1"/>
  <c r="EU369" i="1" s="1"/>
  <c r="EX369" i="1" s="1"/>
  <c r="DM369" i="1"/>
  <c r="EF369" i="1"/>
  <c r="DW367" i="1"/>
  <c r="EB367" i="1" s="1"/>
  <c r="FG370" i="1"/>
  <c r="FH370" i="1"/>
  <c r="EO371" i="1"/>
  <c r="EP371" i="1" s="1"/>
  <c r="DH367" i="1"/>
  <c r="DJ368" i="1"/>
  <c r="FI370" i="1" l="1"/>
  <c r="DH366" i="1"/>
  <c r="DJ367" i="1"/>
  <c r="EF368" i="1"/>
  <c r="DW366" i="1"/>
  <c r="EB366" i="1" s="1"/>
  <c r="EO370" i="1"/>
  <c r="EP370" i="1" s="1"/>
  <c r="FH369" i="1"/>
  <c r="FG369" i="1"/>
  <c r="ET368" i="1"/>
  <c r="EU368" i="1" s="1"/>
  <c r="EX368" i="1" s="1"/>
  <c r="DM368" i="1"/>
  <c r="FJ369" i="1" l="1"/>
  <c r="FI369" i="1"/>
  <c r="EF367" i="1"/>
  <c r="DW365" i="1"/>
  <c r="EB365" i="1" s="1"/>
  <c r="EO369" i="1"/>
  <c r="EP369" i="1" s="1"/>
  <c r="ET367" i="1"/>
  <c r="EU367" i="1" s="1"/>
  <c r="EX367" i="1" s="1"/>
  <c r="DM367" i="1"/>
  <c r="FH368" i="1"/>
  <c r="FG368" i="1"/>
  <c r="DJ366" i="1"/>
  <c r="DH365" i="1"/>
  <c r="FJ368" i="1" l="1"/>
  <c r="FN369" i="1"/>
  <c r="FI368" i="1"/>
  <c r="EF366" i="1"/>
  <c r="FG367" i="1"/>
  <c r="FH367" i="1"/>
  <c r="DW364" i="1"/>
  <c r="EB364" i="1" s="1"/>
  <c r="DH364" i="1"/>
  <c r="DJ365" i="1"/>
  <c r="ET366" i="1"/>
  <c r="EU366" i="1" s="1"/>
  <c r="EX366" i="1" s="1"/>
  <c r="DM366" i="1"/>
  <c r="EO368" i="1"/>
  <c r="EP368" i="1" s="1"/>
  <c r="FJ367" i="1" l="1"/>
  <c r="FN368" i="1"/>
  <c r="FI367" i="1"/>
  <c r="DH363" i="1"/>
  <c r="DJ364" i="1"/>
  <c r="DW363" i="1"/>
  <c r="EB363" i="1" s="1"/>
  <c r="FG366" i="1"/>
  <c r="FH366" i="1"/>
  <c r="EF365" i="1"/>
  <c r="EO367" i="1"/>
  <c r="EP367" i="1" s="1"/>
  <c r="ET365" i="1"/>
  <c r="EU365" i="1" s="1"/>
  <c r="EX365" i="1" s="1"/>
  <c r="DM365" i="1"/>
  <c r="FJ366" i="1" l="1"/>
  <c r="FN366" i="1" s="1"/>
  <c r="FN367" i="1"/>
  <c r="FI366" i="1"/>
  <c r="DW362" i="1"/>
  <c r="EB362" i="1" s="1"/>
  <c r="EO366" i="1"/>
  <c r="EP366" i="1" s="1"/>
  <c r="EF364" i="1"/>
  <c r="FH365" i="1"/>
  <c r="FG365" i="1"/>
  <c r="DM364" i="1"/>
  <c r="ET364" i="1"/>
  <c r="EU364" i="1" s="1"/>
  <c r="EX364" i="1" s="1"/>
  <c r="DH362" i="1"/>
  <c r="DJ363" i="1"/>
  <c r="FJ365" i="1" l="1"/>
  <c r="FI365" i="1"/>
  <c r="EO365" i="1"/>
  <c r="EP365" i="1" s="1"/>
  <c r="EF363" i="1"/>
  <c r="FG364" i="1"/>
  <c r="FH364" i="1"/>
  <c r="FI364" i="1" s="1"/>
  <c r="DW361" i="1"/>
  <c r="EB361" i="1" s="1"/>
  <c r="ET363" i="1"/>
  <c r="EU363" i="1" s="1"/>
  <c r="EX363" i="1" s="1"/>
  <c r="DM363" i="1"/>
  <c r="DH361" i="1"/>
  <c r="DJ362" i="1"/>
  <c r="FJ364" i="1" l="1"/>
  <c r="FJ363" i="1" s="1"/>
  <c r="FN363" i="1" s="1"/>
  <c r="FN365" i="1"/>
  <c r="EF362" i="1"/>
  <c r="ET362" i="1"/>
  <c r="EU362" i="1" s="1"/>
  <c r="EX362" i="1" s="1"/>
  <c r="DM362" i="1"/>
  <c r="FG363" i="1"/>
  <c r="FH363" i="1"/>
  <c r="DH360" i="1"/>
  <c r="DJ361" i="1"/>
  <c r="EO364" i="1"/>
  <c r="EP364" i="1" s="1"/>
  <c r="DW360" i="1"/>
  <c r="EB360" i="1" s="1"/>
  <c r="FN364" i="1" l="1"/>
  <c r="FI363" i="1"/>
  <c r="FH362" i="1"/>
  <c r="FG362" i="1"/>
  <c r="EF361" i="1"/>
  <c r="EO363" i="1"/>
  <c r="EP363" i="1" s="1"/>
  <c r="DM361" i="1"/>
  <c r="ET361" i="1"/>
  <c r="EU361" i="1" s="1"/>
  <c r="EX361" i="1" s="1"/>
  <c r="DW359" i="1"/>
  <c r="EB359" i="1" s="1"/>
  <c r="DH359" i="1"/>
  <c r="DJ360" i="1"/>
  <c r="FJ362" i="1" l="1"/>
  <c r="FI362" i="1"/>
  <c r="EO362" i="1"/>
  <c r="EP362" i="1" s="1"/>
  <c r="DW358" i="1"/>
  <c r="EB358" i="1" s="1"/>
  <c r="DH358" i="1"/>
  <c r="DJ359" i="1"/>
  <c r="EF360" i="1"/>
  <c r="DM360" i="1"/>
  <c r="ET360" i="1"/>
  <c r="EU360" i="1" s="1"/>
  <c r="EX360" i="1" s="1"/>
  <c r="FH361" i="1"/>
  <c r="FI361" i="1" s="1"/>
  <c r="FG361" i="1"/>
  <c r="FJ361" i="1" l="1"/>
  <c r="FJ360" i="1" s="1"/>
  <c r="FN360" i="1" s="1"/>
  <c r="FN362" i="1"/>
  <c r="DM359" i="1"/>
  <c r="ET359" i="1"/>
  <c r="EU359" i="1" s="1"/>
  <c r="EX359" i="1" s="1"/>
  <c r="EF359" i="1"/>
  <c r="FH360" i="1"/>
  <c r="FI360" i="1" s="1"/>
  <c r="FG360" i="1"/>
  <c r="DW357" i="1"/>
  <c r="EB357" i="1" s="1"/>
  <c r="DJ358" i="1"/>
  <c r="DH357" i="1"/>
  <c r="EO361" i="1"/>
  <c r="EP361" i="1" s="1"/>
  <c r="FJ359" i="1" l="1"/>
  <c r="FN359" i="1" s="1"/>
  <c r="FN361" i="1"/>
  <c r="FH359" i="1"/>
  <c r="FI359" i="1" s="1"/>
  <c r="FG359" i="1"/>
  <c r="DH356" i="1"/>
  <c r="DJ357" i="1"/>
  <c r="DM358" i="1"/>
  <c r="ET358" i="1"/>
  <c r="EU358" i="1" s="1"/>
  <c r="EX358" i="1" s="1"/>
  <c r="DW356" i="1"/>
  <c r="EB356" i="1" s="1"/>
  <c r="EF358" i="1"/>
  <c r="EO360" i="1"/>
  <c r="EP360" i="1" s="1"/>
  <c r="FJ358" i="1" l="1"/>
  <c r="FN358" i="1" s="1"/>
  <c r="DJ356" i="1"/>
  <c r="DH355" i="1"/>
  <c r="EO359" i="1"/>
  <c r="EP359" i="1" s="1"/>
  <c r="FH358" i="1"/>
  <c r="FI358" i="1" s="1"/>
  <c r="FG358" i="1"/>
  <c r="DM357" i="1"/>
  <c r="ET357" i="1"/>
  <c r="EU357" i="1" s="1"/>
  <c r="EX357" i="1" s="1"/>
  <c r="DW355" i="1"/>
  <c r="EB355" i="1" s="1"/>
  <c r="EF357" i="1"/>
  <c r="FJ357" i="1" l="1"/>
  <c r="FN357" i="1" s="1"/>
  <c r="EO358" i="1"/>
  <c r="EP358" i="1" s="1"/>
  <c r="EF356" i="1"/>
  <c r="DW354" i="1"/>
  <c r="EB354" i="1" s="1"/>
  <c r="FG357" i="1"/>
  <c r="FH357" i="1"/>
  <c r="DJ355" i="1"/>
  <c r="DH354" i="1"/>
  <c r="ET356" i="1"/>
  <c r="EU356" i="1" s="1"/>
  <c r="EX356" i="1" s="1"/>
  <c r="DM356" i="1"/>
  <c r="FI357" i="1" l="1"/>
  <c r="EF355" i="1"/>
  <c r="DH353" i="1"/>
  <c r="DJ354" i="1"/>
  <c r="EO357" i="1"/>
  <c r="EP357" i="1" s="1"/>
  <c r="DW353" i="1"/>
  <c r="EB353" i="1" s="1"/>
  <c r="DM355" i="1"/>
  <c r="ET355" i="1"/>
  <c r="EU355" i="1" s="1"/>
  <c r="EX355" i="1" s="1"/>
  <c r="FH356" i="1"/>
  <c r="FG356" i="1"/>
  <c r="FJ356" i="1" l="1"/>
  <c r="FI356" i="1"/>
  <c r="DW352" i="1"/>
  <c r="EB352" i="1" s="1"/>
  <c r="DM354" i="1"/>
  <c r="ET354" i="1"/>
  <c r="EU354" i="1" s="1"/>
  <c r="EX354" i="1" s="1"/>
  <c r="EF354" i="1"/>
  <c r="DH352" i="1"/>
  <c r="DJ353" i="1"/>
  <c r="FH355" i="1"/>
  <c r="FG355" i="1"/>
  <c r="EO356" i="1"/>
  <c r="EP356" i="1" s="1"/>
  <c r="FJ355" i="1" l="1"/>
  <c r="FN356" i="1"/>
  <c r="FI355" i="1"/>
  <c r="DH351" i="1"/>
  <c r="DJ352" i="1"/>
  <c r="EO355" i="1"/>
  <c r="EP355" i="1" s="1"/>
  <c r="FG354" i="1"/>
  <c r="FH354" i="1"/>
  <c r="EF353" i="1"/>
  <c r="ET353" i="1"/>
  <c r="EU353" i="1" s="1"/>
  <c r="EX353" i="1" s="1"/>
  <c r="DM353" i="1"/>
  <c r="DW351" i="1"/>
  <c r="EB351" i="1" s="1"/>
  <c r="FJ354" i="1" l="1"/>
  <c r="FN354" i="1" s="1"/>
  <c r="FN355" i="1"/>
  <c r="FI354" i="1"/>
  <c r="EF352" i="1"/>
  <c r="EO354" i="1"/>
  <c r="EP354" i="1" s="1"/>
  <c r="DW350" i="1"/>
  <c r="EB350" i="1" s="1"/>
  <c r="FG353" i="1"/>
  <c r="FH353" i="1"/>
  <c r="ET352" i="1"/>
  <c r="EU352" i="1" s="1"/>
  <c r="EX352" i="1" s="1"/>
  <c r="DM352" i="1"/>
  <c r="DH350" i="1"/>
  <c r="DJ351" i="1"/>
  <c r="FJ353" i="1" l="1"/>
  <c r="FI353" i="1"/>
  <c r="DW349" i="1"/>
  <c r="EB349" i="1" s="1"/>
  <c r="DJ350" i="1"/>
  <c r="DH349" i="1"/>
  <c r="EO353" i="1"/>
  <c r="EP353" i="1" s="1"/>
  <c r="ET351" i="1"/>
  <c r="EU351" i="1" s="1"/>
  <c r="EX351" i="1" s="1"/>
  <c r="DM351" i="1"/>
  <c r="FH352" i="1"/>
  <c r="FG352" i="1"/>
  <c r="EF351" i="1"/>
  <c r="FJ352" i="1" l="1"/>
  <c r="FN353" i="1"/>
  <c r="FI352" i="1"/>
  <c r="DH348" i="1"/>
  <c r="DJ349" i="1"/>
  <c r="FH351" i="1"/>
  <c r="FI351" i="1" s="1"/>
  <c r="FG351" i="1"/>
  <c r="ET350" i="1"/>
  <c r="EU350" i="1" s="1"/>
  <c r="EX350" i="1" s="1"/>
  <c r="DM350" i="1"/>
  <c r="DW348" i="1"/>
  <c r="EB348" i="1" s="1"/>
  <c r="EO352" i="1"/>
  <c r="EP352" i="1" s="1"/>
  <c r="EF350" i="1"/>
  <c r="FJ351" i="1" l="1"/>
  <c r="FJ350" i="1" s="1"/>
  <c r="FN350" i="1" s="1"/>
  <c r="FN352" i="1"/>
  <c r="EO351" i="1"/>
  <c r="EP351" i="1" s="1"/>
  <c r="FG350" i="1"/>
  <c r="FH350" i="1"/>
  <c r="FI350" i="1" s="1"/>
  <c r="DW347" i="1"/>
  <c r="EB347" i="1" s="1"/>
  <c r="DM349" i="1"/>
  <c r="ET349" i="1"/>
  <c r="EU349" i="1" s="1"/>
  <c r="EX349" i="1" s="1"/>
  <c r="EF349" i="1"/>
  <c r="DJ348" i="1"/>
  <c r="DH347" i="1"/>
  <c r="FN351" i="1" l="1"/>
  <c r="FJ349" i="1"/>
  <c r="FN349" i="1" s="1"/>
  <c r="EO350" i="1"/>
  <c r="EP350" i="1" s="1"/>
  <c r="EF348" i="1"/>
  <c r="DH346" i="1"/>
  <c r="DJ347" i="1"/>
  <c r="DW346" i="1"/>
  <c r="EB346" i="1" s="1"/>
  <c r="DM348" i="1"/>
  <c r="ET348" i="1"/>
  <c r="EU348" i="1" s="1"/>
  <c r="EX348" i="1" s="1"/>
  <c r="FH349" i="1"/>
  <c r="FG349" i="1"/>
  <c r="FI349" i="1" l="1"/>
  <c r="DW345" i="1"/>
  <c r="EB345" i="1" s="1"/>
  <c r="DH345" i="1"/>
  <c r="DJ346" i="1"/>
  <c r="EF347" i="1"/>
  <c r="ET347" i="1"/>
  <c r="EU347" i="1" s="1"/>
  <c r="EX347" i="1" s="1"/>
  <c r="DM347" i="1"/>
  <c r="FH348" i="1"/>
  <c r="FG348" i="1"/>
  <c r="EO349" i="1"/>
  <c r="EP349" i="1" s="1"/>
  <c r="FJ348" i="1" l="1"/>
  <c r="FI348" i="1"/>
  <c r="EO348" i="1"/>
  <c r="EP348" i="1" s="1"/>
  <c r="FH347" i="1"/>
  <c r="FG347" i="1"/>
  <c r="DM346" i="1"/>
  <c r="ET346" i="1"/>
  <c r="EU346" i="1" s="1"/>
  <c r="EX346" i="1" s="1"/>
  <c r="DH344" i="1"/>
  <c r="DJ345" i="1"/>
  <c r="EF346" i="1"/>
  <c r="DW344" i="1"/>
  <c r="EB344" i="1" s="1"/>
  <c r="FJ347" i="1" l="1"/>
  <c r="FN347" i="1" s="1"/>
  <c r="FN348" i="1"/>
  <c r="FI347" i="1"/>
  <c r="FG346" i="1"/>
  <c r="FH346" i="1"/>
  <c r="FI346" i="1" s="1"/>
  <c r="EF345" i="1"/>
  <c r="DW343" i="1"/>
  <c r="EB343" i="1" s="1"/>
  <c r="ET345" i="1"/>
  <c r="EU345" i="1" s="1"/>
  <c r="EX345" i="1" s="1"/>
  <c r="DM345" i="1"/>
  <c r="EO347" i="1"/>
  <c r="EP347" i="1" s="1"/>
  <c r="DJ344" i="1"/>
  <c r="DH343" i="1"/>
  <c r="FJ346" i="1" l="1"/>
  <c r="FJ345" i="1" s="1"/>
  <c r="FN345" i="1" s="1"/>
  <c r="DJ343" i="1"/>
  <c r="DH342" i="1"/>
  <c r="DW342" i="1"/>
  <c r="EB342" i="1" s="1"/>
  <c r="ET344" i="1"/>
  <c r="EU344" i="1" s="1"/>
  <c r="EX344" i="1" s="1"/>
  <c r="DM344" i="1"/>
  <c r="EO346" i="1"/>
  <c r="EP346" i="1" s="1"/>
  <c r="EF344" i="1"/>
  <c r="FH345" i="1"/>
  <c r="FI345" i="1" s="1"/>
  <c r="FG345" i="1"/>
  <c r="FN346" i="1" l="1"/>
  <c r="FJ344" i="1"/>
  <c r="FN344" i="1" s="1"/>
  <c r="FH344" i="1"/>
  <c r="FG344" i="1"/>
  <c r="DW341" i="1"/>
  <c r="EB341" i="1" s="1"/>
  <c r="EF343" i="1"/>
  <c r="DH341" i="1"/>
  <c r="DJ342" i="1"/>
  <c r="EO345" i="1"/>
  <c r="EP345" i="1" s="1"/>
  <c r="DM343" i="1"/>
  <c r="ET343" i="1"/>
  <c r="EU343" i="1" s="1"/>
  <c r="EX343" i="1" s="1"/>
  <c r="FI344" i="1" l="1"/>
  <c r="DH340" i="1"/>
  <c r="DJ341" i="1"/>
  <c r="EO344" i="1"/>
  <c r="EP344" i="1" s="1"/>
  <c r="EF342" i="1"/>
  <c r="DW340" i="1"/>
  <c r="EB340" i="1" s="1"/>
  <c r="FH343" i="1"/>
  <c r="FG343" i="1"/>
  <c r="DM342" i="1"/>
  <c r="ET342" i="1"/>
  <c r="EU342" i="1" s="1"/>
  <c r="EX342" i="1" s="1"/>
  <c r="FJ343" i="1" l="1"/>
  <c r="FI343" i="1"/>
  <c r="EF341" i="1"/>
  <c r="FH342" i="1"/>
  <c r="FG342" i="1"/>
  <c r="DW339" i="1"/>
  <c r="EB339" i="1" s="1"/>
  <c r="DM341" i="1"/>
  <c r="ET341" i="1"/>
  <c r="EU341" i="1" s="1"/>
  <c r="EX341" i="1" s="1"/>
  <c r="EO343" i="1"/>
  <c r="EP343" i="1" s="1"/>
  <c r="DJ340" i="1"/>
  <c r="DH339" i="1"/>
  <c r="FJ342" i="1" l="1"/>
  <c r="FN343" i="1"/>
  <c r="FI342" i="1"/>
  <c r="EO342" i="1"/>
  <c r="EP342" i="1" s="1"/>
  <c r="DJ339" i="1"/>
  <c r="DH338" i="1"/>
  <c r="ET340" i="1"/>
  <c r="EU340" i="1" s="1"/>
  <c r="EX340" i="1" s="1"/>
  <c r="DM340" i="1"/>
  <c r="DW338" i="1"/>
  <c r="EB338" i="1" s="1"/>
  <c r="FG341" i="1"/>
  <c r="FH341" i="1"/>
  <c r="EF340" i="1"/>
  <c r="FJ341" i="1" l="1"/>
  <c r="FN342" i="1"/>
  <c r="FI341" i="1"/>
  <c r="DW337" i="1"/>
  <c r="EB337" i="1" s="1"/>
  <c r="EO341" i="1"/>
  <c r="EP341" i="1" s="1"/>
  <c r="FG340" i="1"/>
  <c r="FH340" i="1"/>
  <c r="ET339" i="1"/>
  <c r="EU339" i="1" s="1"/>
  <c r="EX339" i="1" s="1"/>
  <c r="DM339" i="1"/>
  <c r="DJ338" i="1"/>
  <c r="DH337" i="1"/>
  <c r="EF339" i="1"/>
  <c r="FJ340" i="1" l="1"/>
  <c r="FN340" i="1" s="1"/>
  <c r="FN341" i="1"/>
  <c r="FI340" i="1"/>
  <c r="DM338" i="1"/>
  <c r="ET338" i="1"/>
  <c r="EU338" i="1" s="1"/>
  <c r="EX338" i="1" s="1"/>
  <c r="DH336" i="1"/>
  <c r="DJ337" i="1"/>
  <c r="EO340" i="1"/>
  <c r="EP340" i="1" s="1"/>
  <c r="DW336" i="1"/>
  <c r="EB336" i="1" s="1"/>
  <c r="FG339" i="1"/>
  <c r="FH339" i="1"/>
  <c r="FI339" i="1" s="1"/>
  <c r="EF338" i="1"/>
  <c r="FJ339" i="1" l="1"/>
  <c r="FJ338" i="1" s="1"/>
  <c r="FN338" i="1" s="1"/>
  <c r="EF337" i="1"/>
  <c r="DJ336" i="1"/>
  <c r="DH335" i="1"/>
  <c r="FG338" i="1"/>
  <c r="FH338" i="1"/>
  <c r="FI338" i="1" s="1"/>
  <c r="ET337" i="1"/>
  <c r="EU337" i="1" s="1"/>
  <c r="EX337" i="1" s="1"/>
  <c r="DM337" i="1"/>
  <c r="DW335" i="1"/>
  <c r="EB335" i="1" s="1"/>
  <c r="EO339" i="1"/>
  <c r="EP339" i="1" s="1"/>
  <c r="FJ337" i="1" l="1"/>
  <c r="FN337" i="1" s="1"/>
  <c r="FN339" i="1"/>
  <c r="FG337" i="1"/>
  <c r="FH337" i="1"/>
  <c r="DW334" i="1"/>
  <c r="EB334" i="1" s="1"/>
  <c r="EF336" i="1"/>
  <c r="DM336" i="1"/>
  <c r="ET336" i="1"/>
  <c r="EU336" i="1" s="1"/>
  <c r="EX336" i="1" s="1"/>
  <c r="DJ335" i="1"/>
  <c r="DH334" i="1"/>
  <c r="EO338" i="1"/>
  <c r="EP338" i="1" s="1"/>
  <c r="FI337" i="1" l="1"/>
  <c r="EO337" i="1"/>
  <c r="EP337" i="1" s="1"/>
  <c r="EF335" i="1"/>
  <c r="DJ334" i="1"/>
  <c r="DH333" i="1"/>
  <c r="DW333" i="1"/>
  <c r="EB333" i="1" s="1"/>
  <c r="DM335" i="1"/>
  <c r="ET335" i="1"/>
  <c r="EU335" i="1" s="1"/>
  <c r="EX335" i="1" s="1"/>
  <c r="FH336" i="1"/>
  <c r="FI336" i="1" s="1"/>
  <c r="FG336" i="1"/>
  <c r="FJ336" i="1" l="1"/>
  <c r="FJ335" i="1" s="1"/>
  <c r="FN335" i="1" s="1"/>
  <c r="DW332" i="1"/>
  <c r="EB332" i="1" s="1"/>
  <c r="FG335" i="1"/>
  <c r="FH335" i="1"/>
  <c r="DH332" i="1"/>
  <c r="DJ333" i="1"/>
  <c r="EO336" i="1"/>
  <c r="EP336" i="1" s="1"/>
  <c r="EF334" i="1"/>
  <c r="DM334" i="1"/>
  <c r="ET334" i="1"/>
  <c r="EU334" i="1" s="1"/>
  <c r="EX334" i="1" s="1"/>
  <c r="FN336" i="1" l="1"/>
  <c r="FI335" i="1"/>
  <c r="ET333" i="1"/>
  <c r="EU333" i="1" s="1"/>
  <c r="EX333" i="1" s="1"/>
  <c r="DM333" i="1"/>
  <c r="EO335" i="1"/>
  <c r="EP335" i="1" s="1"/>
  <c r="DW331" i="1"/>
  <c r="EB331" i="1" s="1"/>
  <c r="FH334" i="1"/>
  <c r="FI334" i="1" s="1"/>
  <c r="FG334" i="1"/>
  <c r="DH331" i="1"/>
  <c r="DJ332" i="1"/>
  <c r="EF333" i="1"/>
  <c r="FJ334" i="1" l="1"/>
  <c r="FJ333" i="1" s="1"/>
  <c r="FN333" i="1" s="1"/>
  <c r="EF332" i="1"/>
  <c r="DW330" i="1"/>
  <c r="EB330" i="1" s="1"/>
  <c r="ET332" i="1"/>
  <c r="EU332" i="1" s="1"/>
  <c r="EX332" i="1" s="1"/>
  <c r="DM332" i="1"/>
  <c r="DH330" i="1"/>
  <c r="DJ331" i="1"/>
  <c r="EO334" i="1"/>
  <c r="EP334" i="1" s="1"/>
  <c r="FH333" i="1"/>
  <c r="FG333" i="1"/>
  <c r="FN334" i="1" l="1"/>
  <c r="FI333" i="1"/>
  <c r="DJ330" i="1"/>
  <c r="DH329" i="1"/>
  <c r="EO333" i="1"/>
  <c r="EP333" i="1" s="1"/>
  <c r="DW329" i="1"/>
  <c r="EB329" i="1" s="1"/>
  <c r="EF331" i="1"/>
  <c r="FH332" i="1"/>
  <c r="FI332" i="1" s="1"/>
  <c r="FG332" i="1"/>
  <c r="DM331" i="1"/>
  <c r="ET331" i="1"/>
  <c r="EU331" i="1" s="1"/>
  <c r="EX331" i="1" s="1"/>
  <c r="FJ332" i="1" l="1"/>
  <c r="FJ331" i="1" s="1"/>
  <c r="FN331" i="1" s="1"/>
  <c r="FG331" i="1"/>
  <c r="FH331" i="1"/>
  <c r="DW328" i="1"/>
  <c r="EB328" i="1" s="1"/>
  <c r="EO332" i="1"/>
  <c r="EP332" i="1" s="1"/>
  <c r="DJ329" i="1"/>
  <c r="DH328" i="1"/>
  <c r="EF330" i="1"/>
  <c r="DM330" i="1"/>
  <c r="ET330" i="1"/>
  <c r="EU330" i="1" s="1"/>
  <c r="EX330" i="1" s="1"/>
  <c r="FN332" i="1" l="1"/>
  <c r="FI331" i="1"/>
  <c r="DM329" i="1"/>
  <c r="ET329" i="1"/>
  <c r="EU329" i="1" s="1"/>
  <c r="EX329" i="1" s="1"/>
  <c r="DW327" i="1"/>
  <c r="EB327" i="1" s="1"/>
  <c r="EO331" i="1"/>
  <c r="EP331" i="1" s="1"/>
  <c r="EF329" i="1"/>
  <c r="FG330" i="1"/>
  <c r="FH330" i="1"/>
  <c r="DH327" i="1"/>
  <c r="DJ328" i="1"/>
  <c r="FJ330" i="1" l="1"/>
  <c r="FI330" i="1"/>
  <c r="DW326" i="1"/>
  <c r="EB326" i="1" s="1"/>
  <c r="ET328" i="1"/>
  <c r="EU328" i="1" s="1"/>
  <c r="EX328" i="1" s="1"/>
  <c r="DM328" i="1"/>
  <c r="EF328" i="1"/>
  <c r="FH329" i="1"/>
  <c r="FG329" i="1"/>
  <c r="DJ327" i="1"/>
  <c r="DH326" i="1"/>
  <c r="EO330" i="1"/>
  <c r="EP330" i="1" s="1"/>
  <c r="FJ329" i="1" l="1"/>
  <c r="FN330" i="1"/>
  <c r="FI329" i="1"/>
  <c r="EO329" i="1"/>
  <c r="EP329" i="1" s="1"/>
  <c r="FG328" i="1"/>
  <c r="FH328" i="1"/>
  <c r="DW325" i="1"/>
  <c r="EB325" i="1" s="1"/>
  <c r="DJ326" i="1"/>
  <c r="DH325" i="1"/>
  <c r="ET327" i="1"/>
  <c r="EU327" i="1" s="1"/>
  <c r="EX327" i="1" s="1"/>
  <c r="DM327" i="1"/>
  <c r="EF327" i="1"/>
  <c r="FJ328" i="1" l="1"/>
  <c r="FN328" i="1" s="1"/>
  <c r="FN329" i="1"/>
  <c r="FI328" i="1"/>
  <c r="DM326" i="1"/>
  <c r="ET326" i="1"/>
  <c r="EU326" i="1" s="1"/>
  <c r="EX326" i="1" s="1"/>
  <c r="EF326" i="1"/>
  <c r="DW324" i="1"/>
  <c r="EB324" i="1" s="1"/>
  <c r="EO328" i="1"/>
  <c r="EP328" i="1" s="1"/>
  <c r="FG327" i="1"/>
  <c r="FH327" i="1"/>
  <c r="DH324" i="1"/>
  <c r="DJ325" i="1"/>
  <c r="FJ327" i="1" l="1"/>
  <c r="FI327" i="1"/>
  <c r="DW323" i="1"/>
  <c r="EB323" i="1" s="1"/>
  <c r="ET325" i="1"/>
  <c r="EU325" i="1" s="1"/>
  <c r="EX325" i="1" s="1"/>
  <c r="DM325" i="1"/>
  <c r="EF325" i="1"/>
  <c r="FG326" i="1"/>
  <c r="FH326" i="1"/>
  <c r="DH323" i="1"/>
  <c r="DJ324" i="1"/>
  <c r="EO327" i="1"/>
  <c r="EP327" i="1" s="1"/>
  <c r="FJ326" i="1" l="1"/>
  <c r="FN327" i="1"/>
  <c r="FI326" i="1"/>
  <c r="FG325" i="1"/>
  <c r="FH325" i="1"/>
  <c r="DJ323" i="1"/>
  <c r="DH322" i="1"/>
  <c r="DW322" i="1"/>
  <c r="EB322" i="1" s="1"/>
  <c r="EO326" i="1"/>
  <c r="EP326" i="1" s="1"/>
  <c r="ET324" i="1"/>
  <c r="EU324" i="1" s="1"/>
  <c r="EX324" i="1" s="1"/>
  <c r="DM324" i="1"/>
  <c r="EF324" i="1"/>
  <c r="FJ325" i="1" l="1"/>
  <c r="FN325" i="1" s="1"/>
  <c r="FN326" i="1"/>
  <c r="FI325" i="1"/>
  <c r="EF323" i="1"/>
  <c r="DW321" i="1"/>
  <c r="EB321" i="1" s="1"/>
  <c r="EO325" i="1"/>
  <c r="EP325" i="1" s="1"/>
  <c r="ET323" i="1"/>
  <c r="EU323" i="1" s="1"/>
  <c r="EX323" i="1" s="1"/>
  <c r="DM323" i="1"/>
  <c r="DJ322" i="1"/>
  <c r="DH321" i="1"/>
  <c r="FG324" i="1"/>
  <c r="FH324" i="1"/>
  <c r="FI324" i="1" s="1"/>
  <c r="FJ324" i="1" l="1"/>
  <c r="FJ323" i="1" s="1"/>
  <c r="EO324" i="1"/>
  <c r="EP324" i="1" s="1"/>
  <c r="DW320" i="1"/>
  <c r="EB320" i="1" s="1"/>
  <c r="DH320" i="1"/>
  <c r="DJ321" i="1"/>
  <c r="EF322" i="1"/>
  <c r="ET322" i="1"/>
  <c r="EU322" i="1" s="1"/>
  <c r="EX322" i="1" s="1"/>
  <c r="DM322" i="1"/>
  <c r="FG323" i="1"/>
  <c r="FH323" i="1"/>
  <c r="FI323" i="1" s="1"/>
  <c r="FJ322" i="1" l="1"/>
  <c r="FN322" i="1" s="1"/>
  <c r="FN323" i="1"/>
  <c r="FN324" i="1"/>
  <c r="EF321" i="1"/>
  <c r="DH319" i="1"/>
  <c r="DJ320" i="1"/>
  <c r="EO323" i="1"/>
  <c r="EP323" i="1" s="1"/>
  <c r="DW319" i="1"/>
  <c r="EB319" i="1" s="1"/>
  <c r="FH322" i="1"/>
  <c r="FG322" i="1"/>
  <c r="ET321" i="1"/>
  <c r="EU321" i="1" s="1"/>
  <c r="EX321" i="1" s="1"/>
  <c r="DM321" i="1"/>
  <c r="FI322" i="1" l="1"/>
  <c r="DW318" i="1"/>
  <c r="EB318" i="1" s="1"/>
  <c r="EO322" i="1"/>
  <c r="EP322" i="1" s="1"/>
  <c r="FH321" i="1"/>
  <c r="FI321" i="1" s="1"/>
  <c r="FG321" i="1"/>
  <c r="ET320" i="1"/>
  <c r="EU320" i="1" s="1"/>
  <c r="EX320" i="1" s="1"/>
  <c r="DM320" i="1"/>
  <c r="EF320" i="1"/>
  <c r="DJ319" i="1"/>
  <c r="DH318" i="1"/>
  <c r="FJ321" i="1" l="1"/>
  <c r="FJ320" i="1" s="1"/>
  <c r="FN320" i="1" s="1"/>
  <c r="FH320" i="1"/>
  <c r="FG320" i="1"/>
  <c r="DM319" i="1"/>
  <c r="ET319" i="1"/>
  <c r="EU319" i="1" s="1"/>
  <c r="EX319" i="1" s="1"/>
  <c r="DJ318" i="1"/>
  <c r="DH317" i="1"/>
  <c r="EO321" i="1"/>
  <c r="EP321" i="1" s="1"/>
  <c r="EF319" i="1"/>
  <c r="DW317" i="1"/>
  <c r="EB317" i="1" s="1"/>
  <c r="FN321" i="1" l="1"/>
  <c r="FI320" i="1"/>
  <c r="DJ317" i="1"/>
  <c r="DH316" i="1"/>
  <c r="EO320" i="1"/>
  <c r="EP320" i="1" s="1"/>
  <c r="DM318" i="1"/>
  <c r="ET318" i="1"/>
  <c r="EU318" i="1" s="1"/>
  <c r="EX318" i="1" s="1"/>
  <c r="EF318" i="1"/>
  <c r="DW316" i="1"/>
  <c r="EB316" i="1" s="1"/>
  <c r="FH319" i="1"/>
  <c r="FG319" i="1"/>
  <c r="FJ319" i="1" l="1"/>
  <c r="FI319" i="1"/>
  <c r="FH318" i="1"/>
  <c r="FG318" i="1"/>
  <c r="EO319" i="1"/>
  <c r="EP319" i="1" s="1"/>
  <c r="EF317" i="1"/>
  <c r="DW315" i="1"/>
  <c r="EB315" i="1" s="1"/>
  <c r="DJ316" i="1"/>
  <c r="DH315" i="1"/>
  <c r="ET317" i="1"/>
  <c r="EU317" i="1" s="1"/>
  <c r="EX317" i="1" s="1"/>
  <c r="DM317" i="1"/>
  <c r="FJ318" i="1" l="1"/>
  <c r="FN319" i="1"/>
  <c r="FI318" i="1"/>
  <c r="EF316" i="1"/>
  <c r="DJ315" i="1"/>
  <c r="DH314" i="1"/>
  <c r="EO318" i="1"/>
  <c r="EP318" i="1" s="1"/>
  <c r="ET316" i="1"/>
  <c r="EU316" i="1" s="1"/>
  <c r="EX316" i="1" s="1"/>
  <c r="DM316" i="1"/>
  <c r="FG317" i="1"/>
  <c r="FH317" i="1"/>
  <c r="DW314" i="1"/>
  <c r="EB314" i="1" s="1"/>
  <c r="FJ317" i="1" l="1"/>
  <c r="FN317" i="1" s="1"/>
  <c r="FN318" i="1"/>
  <c r="FI317" i="1"/>
  <c r="FH316" i="1"/>
  <c r="FG316" i="1"/>
  <c r="DW313" i="1"/>
  <c r="EB313" i="1" s="1"/>
  <c r="DJ314" i="1"/>
  <c r="DH313" i="1"/>
  <c r="EF315" i="1"/>
  <c r="DM315" i="1"/>
  <c r="ET315" i="1"/>
  <c r="EU315" i="1" s="1"/>
  <c r="EX315" i="1" s="1"/>
  <c r="EO317" i="1"/>
  <c r="EP317" i="1" s="1"/>
  <c r="FJ316" i="1" l="1"/>
  <c r="FI316" i="1"/>
  <c r="EF314" i="1"/>
  <c r="FH315" i="1"/>
  <c r="FG315" i="1"/>
  <c r="DW312" i="1"/>
  <c r="EB312" i="1" s="1"/>
  <c r="DH312" i="1"/>
  <c r="DJ313" i="1"/>
  <c r="EO316" i="1"/>
  <c r="EP316" i="1" s="1"/>
  <c r="DM314" i="1"/>
  <c r="ET314" i="1"/>
  <c r="EU314" i="1" s="1"/>
  <c r="EX314" i="1" s="1"/>
  <c r="FJ315" i="1" l="1"/>
  <c r="FN316" i="1"/>
  <c r="FI315" i="1"/>
  <c r="DH311" i="1"/>
  <c r="DJ312" i="1"/>
  <c r="FH314" i="1"/>
  <c r="FG314" i="1"/>
  <c r="EF313" i="1"/>
  <c r="EO315" i="1"/>
  <c r="EP315" i="1" s="1"/>
  <c r="DW311" i="1"/>
  <c r="EB311" i="1" s="1"/>
  <c r="ET313" i="1"/>
  <c r="EU313" i="1" s="1"/>
  <c r="EX313" i="1" s="1"/>
  <c r="DM313" i="1"/>
  <c r="FJ314" i="1" l="1"/>
  <c r="FN314" i="1" s="1"/>
  <c r="FN315" i="1"/>
  <c r="FI314" i="1"/>
  <c r="EO314" i="1"/>
  <c r="EP314" i="1" s="1"/>
  <c r="EF312" i="1"/>
  <c r="DM312" i="1"/>
  <c r="ET312" i="1"/>
  <c r="EU312" i="1" s="1"/>
  <c r="EX312" i="1" s="1"/>
  <c r="FH313" i="1"/>
  <c r="FG313" i="1"/>
  <c r="DW310" i="1"/>
  <c r="EB310" i="1" s="1"/>
  <c r="DH310" i="1"/>
  <c r="DJ311" i="1"/>
  <c r="FJ313" i="1" l="1"/>
  <c r="FI313" i="1"/>
  <c r="EO313" i="1"/>
  <c r="EP313" i="1" s="1"/>
  <c r="DJ310" i="1"/>
  <c r="DH309" i="1"/>
  <c r="EF311" i="1"/>
  <c r="FH312" i="1"/>
  <c r="FG312" i="1"/>
  <c r="DW309" i="1"/>
  <c r="EB309" i="1" s="1"/>
  <c r="ET311" i="1"/>
  <c r="EU311" i="1" s="1"/>
  <c r="EX311" i="1" s="1"/>
  <c r="DM311" i="1"/>
  <c r="FJ312" i="1" l="1"/>
  <c r="FN313" i="1"/>
  <c r="FI312" i="1"/>
  <c r="DH308" i="1"/>
  <c r="DJ309" i="1"/>
  <c r="DW308" i="1"/>
  <c r="EB308" i="1" s="1"/>
  <c r="DM310" i="1"/>
  <c r="ET310" i="1"/>
  <c r="EU310" i="1" s="1"/>
  <c r="EX310" i="1" s="1"/>
  <c r="FH311" i="1"/>
  <c r="FG311" i="1"/>
  <c r="EF310" i="1"/>
  <c r="EO312" i="1"/>
  <c r="EP312" i="1" s="1"/>
  <c r="FJ311" i="1" l="1"/>
  <c r="FN312" i="1"/>
  <c r="FI311" i="1"/>
  <c r="EO311" i="1"/>
  <c r="EP311" i="1" s="1"/>
  <c r="DW307" i="1"/>
  <c r="EB307" i="1" s="1"/>
  <c r="EF309" i="1"/>
  <c r="ET309" i="1"/>
  <c r="EU309" i="1" s="1"/>
  <c r="EX309" i="1" s="1"/>
  <c r="DM309" i="1"/>
  <c r="FH310" i="1"/>
  <c r="FG310" i="1"/>
  <c r="DJ308" i="1"/>
  <c r="DH307" i="1"/>
  <c r="FJ310" i="1" l="1"/>
  <c r="FN311" i="1"/>
  <c r="FI310" i="1"/>
  <c r="DM308" i="1"/>
  <c r="ET308" i="1"/>
  <c r="EU308" i="1" s="1"/>
  <c r="EX308" i="1" s="1"/>
  <c r="DW306" i="1"/>
  <c r="EB306" i="1" s="1"/>
  <c r="FG309" i="1"/>
  <c r="FH309" i="1"/>
  <c r="FI309" i="1" s="1"/>
  <c r="EF308" i="1"/>
  <c r="DH306" i="1"/>
  <c r="DJ307" i="1"/>
  <c r="EO310" i="1"/>
  <c r="EP310" i="1" s="1"/>
  <c r="FJ309" i="1" l="1"/>
  <c r="FJ308" i="1" s="1"/>
  <c r="FN308" i="1" s="1"/>
  <c r="FN310" i="1"/>
  <c r="DM307" i="1"/>
  <c r="ET307" i="1"/>
  <c r="EU307" i="1" s="1"/>
  <c r="EX307" i="1" s="1"/>
  <c r="EF307" i="1"/>
  <c r="DH305" i="1"/>
  <c r="DJ306" i="1"/>
  <c r="FG308" i="1"/>
  <c r="FH308" i="1"/>
  <c r="DW305" i="1"/>
  <c r="EB305" i="1" s="1"/>
  <c r="EO309" i="1"/>
  <c r="EP309" i="1" s="1"/>
  <c r="FN309" i="1" l="1"/>
  <c r="FI308" i="1"/>
  <c r="DH304" i="1"/>
  <c r="DJ305" i="1"/>
  <c r="DM306" i="1"/>
  <c r="ET306" i="1"/>
  <c r="EU306" i="1" s="1"/>
  <c r="EX306" i="1" s="1"/>
  <c r="DW304" i="1"/>
  <c r="EB304" i="1" s="1"/>
  <c r="EF306" i="1"/>
  <c r="FH307" i="1"/>
  <c r="FG307" i="1"/>
  <c r="EO308" i="1"/>
  <c r="EP308" i="1" s="1"/>
  <c r="FJ307" i="1" l="1"/>
  <c r="FI307" i="1"/>
  <c r="FH306" i="1"/>
  <c r="FG306" i="1"/>
  <c r="EO307" i="1"/>
  <c r="EP307" i="1" s="1"/>
  <c r="EF305" i="1"/>
  <c r="DW303" i="1"/>
  <c r="EB303" i="1" s="1"/>
  <c r="ET305" i="1"/>
  <c r="EU305" i="1" s="1"/>
  <c r="EX305" i="1" s="1"/>
  <c r="DM305" i="1"/>
  <c r="DJ304" i="1"/>
  <c r="DH303" i="1"/>
  <c r="FJ306" i="1" l="1"/>
  <c r="FN307" i="1"/>
  <c r="FI306" i="1"/>
  <c r="DW302" i="1"/>
  <c r="EB302" i="1" s="1"/>
  <c r="EO306" i="1"/>
  <c r="EP306" i="1" s="1"/>
  <c r="DJ303" i="1"/>
  <c r="DH302" i="1"/>
  <c r="DM304" i="1"/>
  <c r="ET304" i="1"/>
  <c r="EU304" i="1" s="1"/>
  <c r="EX304" i="1" s="1"/>
  <c r="FH305" i="1"/>
  <c r="FG305" i="1"/>
  <c r="EF304" i="1"/>
  <c r="FJ305" i="1" l="1"/>
  <c r="FN305" i="1" s="1"/>
  <c r="FN306" i="1"/>
  <c r="FI305" i="1"/>
  <c r="DM303" i="1"/>
  <c r="ET303" i="1"/>
  <c r="EU303" i="1" s="1"/>
  <c r="EX303" i="1" s="1"/>
  <c r="EO305" i="1"/>
  <c r="EP305" i="1" s="1"/>
  <c r="DH301" i="1"/>
  <c r="DJ302" i="1"/>
  <c r="EF303" i="1"/>
  <c r="FG304" i="1"/>
  <c r="FH304" i="1"/>
  <c r="DW301" i="1"/>
  <c r="EB301" i="1" s="1"/>
  <c r="FJ304" i="1" l="1"/>
  <c r="FI304" i="1"/>
  <c r="DW300" i="1"/>
  <c r="EB300" i="1" s="1"/>
  <c r="EF302" i="1"/>
  <c r="FH303" i="1"/>
  <c r="FI303" i="1" s="1"/>
  <c r="FG303" i="1"/>
  <c r="ET302" i="1"/>
  <c r="EU302" i="1" s="1"/>
  <c r="EX302" i="1" s="1"/>
  <c r="DM302" i="1"/>
  <c r="DJ301" i="1"/>
  <c r="DH300" i="1"/>
  <c r="EO304" i="1"/>
  <c r="EP304" i="1" s="1"/>
  <c r="FJ303" i="1" l="1"/>
  <c r="FJ302" i="1" s="1"/>
  <c r="FN302" i="1" s="1"/>
  <c r="FN304" i="1"/>
  <c r="FG302" i="1"/>
  <c r="FH302" i="1"/>
  <c r="DJ300" i="1"/>
  <c r="DH299" i="1"/>
  <c r="ET301" i="1"/>
  <c r="EU301" i="1" s="1"/>
  <c r="EX301" i="1" s="1"/>
  <c r="DM301" i="1"/>
  <c r="EO303" i="1"/>
  <c r="EP303" i="1" s="1"/>
  <c r="DW299" i="1"/>
  <c r="EB299" i="1" s="1"/>
  <c r="EF301" i="1"/>
  <c r="FN303" i="1" l="1"/>
  <c r="FI302" i="1"/>
  <c r="EO302" i="1"/>
  <c r="EP302" i="1" s="1"/>
  <c r="DH298" i="1"/>
  <c r="DJ299" i="1"/>
  <c r="FG301" i="1"/>
  <c r="FH301" i="1"/>
  <c r="FI301" i="1" s="1"/>
  <c r="DW298" i="1"/>
  <c r="EB298" i="1" s="1"/>
  <c r="ET300" i="1"/>
  <c r="EU300" i="1" s="1"/>
  <c r="EX300" i="1" s="1"/>
  <c r="DM300" i="1"/>
  <c r="EF300" i="1"/>
  <c r="FJ301" i="1" l="1"/>
  <c r="FJ300" i="1" s="1"/>
  <c r="FN300" i="1" s="1"/>
  <c r="DW297" i="1"/>
  <c r="EB297" i="1" s="1"/>
  <c r="EO301" i="1"/>
  <c r="EP301" i="1" s="1"/>
  <c r="FH300" i="1"/>
  <c r="FG300" i="1"/>
  <c r="DH297" i="1"/>
  <c r="DJ298" i="1"/>
  <c r="DM299" i="1"/>
  <c r="ET299" i="1"/>
  <c r="EU299" i="1" s="1"/>
  <c r="EX299" i="1" s="1"/>
  <c r="EF299" i="1"/>
  <c r="FN301" i="1" l="1"/>
  <c r="FI300" i="1"/>
  <c r="DJ297" i="1"/>
  <c r="DH296" i="1"/>
  <c r="EO300" i="1"/>
  <c r="EP300" i="1" s="1"/>
  <c r="FH299" i="1"/>
  <c r="FI299" i="1" s="1"/>
  <c r="FG299" i="1"/>
  <c r="EF298" i="1"/>
  <c r="DM298" i="1"/>
  <c r="ET298" i="1"/>
  <c r="EU298" i="1" s="1"/>
  <c r="EX298" i="1" s="1"/>
  <c r="DW296" i="1"/>
  <c r="EB296" i="1" s="1"/>
  <c r="FJ299" i="1" l="1"/>
  <c r="FJ298" i="1" s="1"/>
  <c r="FN298" i="1" s="1"/>
  <c r="EF297" i="1"/>
  <c r="FG298" i="1"/>
  <c r="FH298" i="1"/>
  <c r="FI298" i="1" s="1"/>
  <c r="EO299" i="1"/>
  <c r="EP299" i="1" s="1"/>
  <c r="DJ296" i="1"/>
  <c r="DH295" i="1"/>
  <c r="DW295" i="1"/>
  <c r="EB295" i="1" s="1"/>
  <c r="ET297" i="1"/>
  <c r="EU297" i="1" s="1"/>
  <c r="EX297" i="1" s="1"/>
  <c r="DM297" i="1"/>
  <c r="FJ297" i="1" l="1"/>
  <c r="FN297" i="1" s="1"/>
  <c r="FN299" i="1"/>
  <c r="DM296" i="1"/>
  <c r="ET296" i="1"/>
  <c r="EU296" i="1" s="1"/>
  <c r="EX296" i="1" s="1"/>
  <c r="EO298" i="1"/>
  <c r="EP298" i="1" s="1"/>
  <c r="EF296" i="1"/>
  <c r="DW294" i="1"/>
  <c r="EB294" i="1" s="1"/>
  <c r="FG297" i="1"/>
  <c r="FH297" i="1"/>
  <c r="DH294" i="1"/>
  <c r="DJ295" i="1"/>
  <c r="FI297" i="1" l="1"/>
  <c r="DW293" i="1"/>
  <c r="EB293" i="1" s="1"/>
  <c r="ET295" i="1"/>
  <c r="EU295" i="1" s="1"/>
  <c r="EX295" i="1" s="1"/>
  <c r="DM295" i="1"/>
  <c r="DJ294" i="1"/>
  <c r="DH293" i="1"/>
  <c r="FG296" i="1"/>
  <c r="FH296" i="1"/>
  <c r="EF295" i="1"/>
  <c r="EO297" i="1"/>
  <c r="EP297" i="1" s="1"/>
  <c r="FJ296" i="1" l="1"/>
  <c r="FI296" i="1"/>
  <c r="DJ293" i="1"/>
  <c r="DH292" i="1"/>
  <c r="FH295" i="1"/>
  <c r="FG295" i="1"/>
  <c r="ET294" i="1"/>
  <c r="EU294" i="1" s="1"/>
  <c r="EX294" i="1" s="1"/>
  <c r="DM294" i="1"/>
  <c r="EO296" i="1"/>
  <c r="EP296" i="1" s="1"/>
  <c r="DW292" i="1"/>
  <c r="EB292" i="1" s="1"/>
  <c r="EF294" i="1"/>
  <c r="FJ295" i="1" l="1"/>
  <c r="FN296" i="1"/>
  <c r="FI295" i="1"/>
  <c r="EO295" i="1"/>
  <c r="EP295" i="1" s="1"/>
  <c r="FH294" i="1"/>
  <c r="FG294" i="1"/>
  <c r="DH291" i="1"/>
  <c r="DJ292" i="1"/>
  <c r="EF293" i="1"/>
  <c r="DW291" i="1"/>
  <c r="EB291" i="1" s="1"/>
  <c r="ET293" i="1"/>
  <c r="EU293" i="1" s="1"/>
  <c r="EX293" i="1" s="1"/>
  <c r="DM293" i="1"/>
  <c r="FJ294" i="1" l="1"/>
  <c r="FN295" i="1"/>
  <c r="FI294" i="1"/>
  <c r="EO294" i="1"/>
  <c r="EP294" i="1" s="1"/>
  <c r="ET292" i="1"/>
  <c r="EU292" i="1" s="1"/>
  <c r="EX292" i="1" s="1"/>
  <c r="DM292" i="1"/>
  <c r="DH290" i="1"/>
  <c r="DJ291" i="1"/>
  <c r="FH293" i="1"/>
  <c r="FG293" i="1"/>
  <c r="EF292" i="1"/>
  <c r="DW290" i="1"/>
  <c r="EB290" i="1" s="1"/>
  <c r="FJ293" i="1" l="1"/>
  <c r="FN294" i="1"/>
  <c r="FI293" i="1"/>
  <c r="ET291" i="1"/>
  <c r="EU291" i="1" s="1"/>
  <c r="EX291" i="1" s="1"/>
  <c r="DM291" i="1"/>
  <c r="EO293" i="1"/>
  <c r="EP293" i="1" s="1"/>
  <c r="DH289" i="1"/>
  <c r="DJ290" i="1"/>
  <c r="FG292" i="1"/>
  <c r="FH292" i="1"/>
  <c r="FI292" i="1" s="1"/>
  <c r="DW289" i="1"/>
  <c r="EB289" i="1" s="1"/>
  <c r="EF291" i="1"/>
  <c r="FJ292" i="1" l="1"/>
  <c r="FJ291" i="1" s="1"/>
  <c r="FN291" i="1" s="1"/>
  <c r="FN293" i="1"/>
  <c r="ET290" i="1"/>
  <c r="EU290" i="1" s="1"/>
  <c r="EX290" i="1" s="1"/>
  <c r="DM290" i="1"/>
  <c r="DJ289" i="1"/>
  <c r="DH288" i="1"/>
  <c r="EF290" i="1"/>
  <c r="DW288" i="1"/>
  <c r="EB288" i="1" s="1"/>
  <c r="EO292" i="1"/>
  <c r="EP292" i="1" s="1"/>
  <c r="FH291" i="1"/>
  <c r="FG291" i="1"/>
  <c r="FN292" i="1" l="1"/>
  <c r="FI291" i="1"/>
  <c r="EF289" i="1"/>
  <c r="DM289" i="1"/>
  <c r="ET289" i="1"/>
  <c r="EU289" i="1" s="1"/>
  <c r="EX289" i="1" s="1"/>
  <c r="DH287" i="1"/>
  <c r="DJ288" i="1"/>
  <c r="EO291" i="1"/>
  <c r="EP291" i="1" s="1"/>
  <c r="DW287" i="1"/>
  <c r="EB287" i="1" s="1"/>
  <c r="FH290" i="1"/>
  <c r="FI290" i="1" s="1"/>
  <c r="FG290" i="1"/>
  <c r="FJ290" i="1" l="1"/>
  <c r="FJ289" i="1" s="1"/>
  <c r="FN289" i="1" s="1"/>
  <c r="FH289" i="1"/>
  <c r="FG289" i="1"/>
  <c r="EF288" i="1"/>
  <c r="EO290" i="1"/>
  <c r="EP290" i="1" s="1"/>
  <c r="DM288" i="1"/>
  <c r="ET288" i="1"/>
  <c r="EU288" i="1" s="1"/>
  <c r="EX288" i="1" s="1"/>
  <c r="DW286" i="1"/>
  <c r="EB286" i="1" s="1"/>
  <c r="DH286" i="1"/>
  <c r="DJ287" i="1"/>
  <c r="FN290" i="1" l="1"/>
  <c r="FI289" i="1"/>
  <c r="EO289" i="1"/>
  <c r="EP289" i="1" s="1"/>
  <c r="EF287" i="1"/>
  <c r="DW285" i="1"/>
  <c r="EB285" i="1" s="1"/>
  <c r="ET287" i="1"/>
  <c r="EU287" i="1" s="1"/>
  <c r="EX287" i="1" s="1"/>
  <c r="DM287" i="1"/>
  <c r="FG288" i="1"/>
  <c r="FH288" i="1"/>
  <c r="FI288" i="1" s="1"/>
  <c r="DJ286" i="1"/>
  <c r="DH285" i="1"/>
  <c r="FJ288" i="1" l="1"/>
  <c r="FJ287" i="1" s="1"/>
  <c r="FN287" i="1" s="1"/>
  <c r="DW284" i="1"/>
  <c r="EB284" i="1" s="1"/>
  <c r="EF286" i="1"/>
  <c r="FG287" i="1"/>
  <c r="FH287" i="1"/>
  <c r="FI287" i="1" s="1"/>
  <c r="DM286" i="1"/>
  <c r="ET286" i="1"/>
  <c r="EU286" i="1" s="1"/>
  <c r="EX286" i="1" s="1"/>
  <c r="DJ285" i="1"/>
  <c r="DH284" i="1"/>
  <c r="EO288" i="1"/>
  <c r="EP288" i="1" s="1"/>
  <c r="FJ286" i="1" l="1"/>
  <c r="FN286" i="1" s="1"/>
  <c r="FN288" i="1"/>
  <c r="DJ284" i="1"/>
  <c r="DH283" i="1"/>
  <c r="FH286" i="1"/>
  <c r="FG286" i="1"/>
  <c r="DW283" i="1"/>
  <c r="EB283" i="1" s="1"/>
  <c r="ET285" i="1"/>
  <c r="EU285" i="1" s="1"/>
  <c r="EX285" i="1" s="1"/>
  <c r="DM285" i="1"/>
  <c r="EO287" i="1"/>
  <c r="EP287" i="1" s="1"/>
  <c r="EF285" i="1"/>
  <c r="FI286" i="1" l="1"/>
  <c r="FG285" i="1"/>
  <c r="FH285" i="1"/>
  <c r="FI285" i="1" s="1"/>
  <c r="DW282" i="1"/>
  <c r="EB282" i="1" s="1"/>
  <c r="EO286" i="1"/>
  <c r="EP286" i="1" s="1"/>
  <c r="DH282" i="1"/>
  <c r="DJ283" i="1"/>
  <c r="EF284" i="1"/>
  <c r="DM284" i="1"/>
  <c r="ET284" i="1"/>
  <c r="EU284" i="1" s="1"/>
  <c r="EX284" i="1" s="1"/>
  <c r="FJ285" i="1" l="1"/>
  <c r="FJ284" i="1" s="1"/>
  <c r="FN284" i="1" s="1"/>
  <c r="DJ282" i="1"/>
  <c r="DH281" i="1"/>
  <c r="DW281" i="1"/>
  <c r="EB281" i="1" s="1"/>
  <c r="EF283" i="1"/>
  <c r="EO285" i="1"/>
  <c r="EP285" i="1" s="1"/>
  <c r="FG284" i="1"/>
  <c r="FH284" i="1"/>
  <c r="DM283" i="1"/>
  <c r="ET283" i="1"/>
  <c r="EU283" i="1" s="1"/>
  <c r="EX283" i="1" s="1"/>
  <c r="FN285" i="1" l="1"/>
  <c r="FI284" i="1"/>
  <c r="FH283" i="1"/>
  <c r="FG283" i="1"/>
  <c r="DW280" i="1"/>
  <c r="EB280" i="1" s="1"/>
  <c r="EO284" i="1"/>
  <c r="EP284" i="1" s="1"/>
  <c r="DH280" i="1"/>
  <c r="DJ281" i="1"/>
  <c r="EF282" i="1"/>
  <c r="DM282" i="1"/>
  <c r="ET282" i="1"/>
  <c r="EU282" i="1" s="1"/>
  <c r="EX282" i="1" s="1"/>
  <c r="FJ283" i="1" l="1"/>
  <c r="FI283" i="1"/>
  <c r="DJ280" i="1"/>
  <c r="DH279" i="1"/>
  <c r="EF281" i="1"/>
  <c r="EO283" i="1"/>
  <c r="EP283" i="1" s="1"/>
  <c r="DW279" i="1"/>
  <c r="EB279" i="1" s="1"/>
  <c r="FH282" i="1"/>
  <c r="FG282" i="1"/>
  <c r="ET281" i="1"/>
  <c r="EU281" i="1" s="1"/>
  <c r="EX281" i="1" s="1"/>
  <c r="DM281" i="1"/>
  <c r="FJ282" i="1" l="1"/>
  <c r="FN282" i="1" s="1"/>
  <c r="FN283" i="1"/>
  <c r="FI282" i="1"/>
  <c r="DW278" i="1"/>
  <c r="EB278" i="1" s="1"/>
  <c r="EO282" i="1"/>
  <c r="EP282" i="1" s="1"/>
  <c r="EF280" i="1"/>
  <c r="DJ279" i="1"/>
  <c r="DH278" i="1"/>
  <c r="FG281" i="1"/>
  <c r="FH281" i="1"/>
  <c r="ET280" i="1"/>
  <c r="EU280" i="1" s="1"/>
  <c r="EX280" i="1" s="1"/>
  <c r="DM280" i="1"/>
  <c r="FJ281" i="1" l="1"/>
  <c r="FN281" i="1" s="1"/>
  <c r="FI281" i="1"/>
  <c r="DH277" i="1"/>
  <c r="DJ278" i="1"/>
  <c r="DM279" i="1"/>
  <c r="ET279" i="1"/>
  <c r="EU279" i="1" s="1"/>
  <c r="EX279" i="1" s="1"/>
  <c r="FG280" i="1"/>
  <c r="FH280" i="1"/>
  <c r="FI280" i="1" s="1"/>
  <c r="EF279" i="1"/>
  <c r="EO281" i="1"/>
  <c r="EP281" i="1" s="1"/>
  <c r="DW277" i="1"/>
  <c r="EB277" i="1" s="1"/>
  <c r="FJ280" i="1" l="1"/>
  <c r="FJ279" i="1" s="1"/>
  <c r="FN279" i="1" s="1"/>
  <c r="FG279" i="1"/>
  <c r="FH279" i="1"/>
  <c r="DW276" i="1"/>
  <c r="EB276" i="1" s="1"/>
  <c r="EO280" i="1"/>
  <c r="EP280" i="1" s="1"/>
  <c r="ET278" i="1"/>
  <c r="EU278" i="1" s="1"/>
  <c r="EX278" i="1" s="1"/>
  <c r="DM278" i="1"/>
  <c r="EF278" i="1"/>
  <c r="DH276" i="1"/>
  <c r="DJ277" i="1"/>
  <c r="FN280" i="1" l="1"/>
  <c r="FI279" i="1"/>
  <c r="FG278" i="1"/>
  <c r="FH278" i="1"/>
  <c r="DW275" i="1"/>
  <c r="EB275" i="1" s="1"/>
  <c r="EF277" i="1"/>
  <c r="DM277" i="1"/>
  <c r="ET277" i="1"/>
  <c r="EU277" i="1" s="1"/>
  <c r="EX277" i="1" s="1"/>
  <c r="DJ276" i="1"/>
  <c r="DH275" i="1"/>
  <c r="EO279" i="1"/>
  <c r="EP279" i="1" s="1"/>
  <c r="FJ278" i="1" l="1"/>
  <c r="FI278" i="1"/>
  <c r="EF276" i="1"/>
  <c r="DJ275" i="1"/>
  <c r="DH274" i="1"/>
  <c r="DW274" i="1"/>
  <c r="EB274" i="1" s="1"/>
  <c r="FH277" i="1"/>
  <c r="FG277" i="1"/>
  <c r="ET276" i="1"/>
  <c r="EU276" i="1" s="1"/>
  <c r="EX276" i="1" s="1"/>
  <c r="DM276" i="1"/>
  <c r="EO278" i="1"/>
  <c r="EP278" i="1" s="1"/>
  <c r="FJ277" i="1" l="1"/>
  <c r="FN278" i="1"/>
  <c r="FI277" i="1"/>
  <c r="DW273" i="1"/>
  <c r="EB273" i="1" s="1"/>
  <c r="EF275" i="1"/>
  <c r="DH273" i="1"/>
  <c r="DJ274" i="1"/>
  <c r="EO277" i="1"/>
  <c r="EP277" i="1" s="1"/>
  <c r="ET275" i="1"/>
  <c r="EU275" i="1" s="1"/>
  <c r="EX275" i="1" s="1"/>
  <c r="DM275" i="1"/>
  <c r="FH276" i="1"/>
  <c r="FG276" i="1"/>
  <c r="FJ276" i="1" l="1"/>
  <c r="FN276" i="1" s="1"/>
  <c r="FN277" i="1"/>
  <c r="FI276" i="1"/>
  <c r="EO276" i="1"/>
  <c r="EP276" i="1" s="1"/>
  <c r="ET274" i="1"/>
  <c r="EU274" i="1" s="1"/>
  <c r="EX274" i="1" s="1"/>
  <c r="DM274" i="1"/>
  <c r="DJ273" i="1"/>
  <c r="DH272" i="1"/>
  <c r="FG275" i="1"/>
  <c r="FH275" i="1"/>
  <c r="DW272" i="1"/>
  <c r="EB272" i="1" s="1"/>
  <c r="EF274" i="1"/>
  <c r="FJ275" i="1" l="1"/>
  <c r="FI275" i="1"/>
  <c r="EO275" i="1"/>
  <c r="EP275" i="1" s="1"/>
  <c r="EF273" i="1"/>
  <c r="DH271" i="1"/>
  <c r="DJ272" i="1"/>
  <c r="FG274" i="1"/>
  <c r="FH274" i="1"/>
  <c r="ET273" i="1"/>
  <c r="EU273" i="1" s="1"/>
  <c r="EX273" i="1" s="1"/>
  <c r="DM273" i="1"/>
  <c r="DW271" i="1"/>
  <c r="EB271" i="1" s="1"/>
  <c r="FJ274" i="1" l="1"/>
  <c r="FN275" i="1"/>
  <c r="FI274" i="1"/>
  <c r="DH270" i="1"/>
  <c r="DJ271" i="1"/>
  <c r="EO274" i="1"/>
  <c r="EP274" i="1" s="1"/>
  <c r="DW270" i="1"/>
  <c r="EB270" i="1" s="1"/>
  <c r="EF272" i="1"/>
  <c r="FG273" i="1"/>
  <c r="FH273" i="1"/>
  <c r="ET272" i="1"/>
  <c r="EU272" i="1" s="1"/>
  <c r="EX272" i="1" s="1"/>
  <c r="DM272" i="1"/>
  <c r="FJ273" i="1" l="1"/>
  <c r="FN273" i="1" s="1"/>
  <c r="FN274" i="1"/>
  <c r="FI273" i="1"/>
  <c r="FG272" i="1"/>
  <c r="FH272" i="1"/>
  <c r="EO273" i="1"/>
  <c r="EP273" i="1" s="1"/>
  <c r="EF271" i="1"/>
  <c r="DM271" i="1"/>
  <c r="ET271" i="1"/>
  <c r="EU271" i="1" s="1"/>
  <c r="EX271" i="1" s="1"/>
  <c r="DW269" i="1"/>
  <c r="EB269" i="1" s="1"/>
  <c r="DH269" i="1"/>
  <c r="DJ270" i="1"/>
  <c r="FJ272" i="1" l="1"/>
  <c r="FI272" i="1"/>
  <c r="EO272" i="1"/>
  <c r="EP272" i="1" s="1"/>
  <c r="ET270" i="1"/>
  <c r="EU270" i="1" s="1"/>
  <c r="EX270" i="1" s="1"/>
  <c r="DM270" i="1"/>
  <c r="DW268" i="1"/>
  <c r="EB268" i="1" s="1"/>
  <c r="EF270" i="1"/>
  <c r="DH268" i="1"/>
  <c r="DJ269" i="1"/>
  <c r="FG271" i="1"/>
  <c r="FH271" i="1"/>
  <c r="FI271" i="1" s="1"/>
  <c r="FJ271" i="1" l="1"/>
  <c r="FJ270" i="1" s="1"/>
  <c r="FN270" i="1" s="1"/>
  <c r="FN272" i="1"/>
  <c r="EO271" i="1"/>
  <c r="EP271" i="1" s="1"/>
  <c r="EF269" i="1"/>
  <c r="FG270" i="1"/>
  <c r="FH270" i="1"/>
  <c r="DW267" i="1"/>
  <c r="EB267" i="1" s="1"/>
  <c r="DH267" i="1"/>
  <c r="DJ268" i="1"/>
  <c r="DM269" i="1"/>
  <c r="ET269" i="1"/>
  <c r="EU269" i="1" s="1"/>
  <c r="EX269" i="1" s="1"/>
  <c r="FN271" i="1" l="1"/>
  <c r="FI270" i="1"/>
  <c r="EF268" i="1"/>
  <c r="EO270" i="1"/>
  <c r="EP270" i="1" s="1"/>
  <c r="FH269" i="1"/>
  <c r="FI269" i="1" s="1"/>
  <c r="FG269" i="1"/>
  <c r="DJ267" i="1"/>
  <c r="DH266" i="1"/>
  <c r="DM268" i="1"/>
  <c r="ET268" i="1"/>
  <c r="EU268" i="1" s="1"/>
  <c r="EX268" i="1" s="1"/>
  <c r="DW266" i="1"/>
  <c r="EB266" i="1" s="1"/>
  <c r="FJ269" i="1" l="1"/>
  <c r="FJ268" i="1" s="1"/>
  <c r="FN268" i="1" s="1"/>
  <c r="DM267" i="1"/>
  <c r="ET267" i="1"/>
  <c r="EU267" i="1" s="1"/>
  <c r="EX267" i="1" s="1"/>
  <c r="DW265" i="1"/>
  <c r="EB265" i="1" s="1"/>
  <c r="EF267" i="1"/>
  <c r="EO269" i="1"/>
  <c r="EP269" i="1" s="1"/>
  <c r="FG268" i="1"/>
  <c r="FH268" i="1"/>
  <c r="DJ266" i="1"/>
  <c r="DH265" i="1"/>
  <c r="FN269" i="1" l="1"/>
  <c r="FI268" i="1"/>
  <c r="DW264" i="1"/>
  <c r="EB264" i="1" s="1"/>
  <c r="DM266" i="1"/>
  <c r="ET266" i="1"/>
  <c r="EU266" i="1" s="1"/>
  <c r="EX266" i="1" s="1"/>
  <c r="FH267" i="1"/>
  <c r="FG267" i="1"/>
  <c r="DJ265" i="1"/>
  <c r="DH264" i="1"/>
  <c r="EF266" i="1"/>
  <c r="EO268" i="1"/>
  <c r="EP268" i="1" s="1"/>
  <c r="FJ267" i="1" l="1"/>
  <c r="FI267" i="1"/>
  <c r="FG266" i="1"/>
  <c r="FH266" i="1"/>
  <c r="EO267" i="1"/>
  <c r="EP267" i="1" s="1"/>
  <c r="DH263" i="1"/>
  <c r="DJ264" i="1"/>
  <c r="DW263" i="1"/>
  <c r="EB263" i="1" s="1"/>
  <c r="DM265" i="1"/>
  <c r="ET265" i="1"/>
  <c r="EU265" i="1" s="1"/>
  <c r="EX265" i="1" s="1"/>
  <c r="EF265" i="1"/>
  <c r="FJ266" i="1" l="1"/>
  <c r="FN267" i="1"/>
  <c r="FI266" i="1"/>
  <c r="EF264" i="1"/>
  <c r="DM264" i="1"/>
  <c r="ET264" i="1"/>
  <c r="EU264" i="1" s="1"/>
  <c r="EX264" i="1" s="1"/>
  <c r="DJ263" i="1"/>
  <c r="DH262" i="1"/>
  <c r="FG265" i="1"/>
  <c r="FH265" i="1"/>
  <c r="EO266" i="1"/>
  <c r="EP266" i="1" s="1"/>
  <c r="DW262" i="1"/>
  <c r="EB262" i="1" s="1"/>
  <c r="FJ265" i="1" l="1"/>
  <c r="FN265" i="1" s="1"/>
  <c r="FN266" i="1"/>
  <c r="FI265" i="1"/>
  <c r="FG264" i="1"/>
  <c r="FH264" i="1"/>
  <c r="EO265" i="1"/>
  <c r="EP265" i="1" s="1"/>
  <c r="ET263" i="1"/>
  <c r="EU263" i="1" s="1"/>
  <c r="EX263" i="1" s="1"/>
  <c r="DM263" i="1"/>
  <c r="DW261" i="1"/>
  <c r="EB261" i="1" s="1"/>
  <c r="DJ262" i="1"/>
  <c r="DH261" i="1"/>
  <c r="EF263" i="1"/>
  <c r="FJ264" i="1" l="1"/>
  <c r="FI264" i="1"/>
  <c r="EO264" i="1"/>
  <c r="EP264" i="1" s="1"/>
  <c r="FG263" i="1"/>
  <c r="FH263" i="1"/>
  <c r="DM262" i="1"/>
  <c r="ET262" i="1"/>
  <c r="EU262" i="1" s="1"/>
  <c r="EX262" i="1" s="1"/>
  <c r="DW260" i="1"/>
  <c r="EB260" i="1" s="1"/>
  <c r="DJ261" i="1"/>
  <c r="DH260" i="1"/>
  <c r="EF262" i="1"/>
  <c r="FJ263" i="1" l="1"/>
  <c r="FN264" i="1"/>
  <c r="FI263" i="1"/>
  <c r="FH262" i="1"/>
  <c r="FG262" i="1"/>
  <c r="DJ260" i="1"/>
  <c r="DH259" i="1"/>
  <c r="EO263" i="1"/>
  <c r="EP263" i="1" s="1"/>
  <c r="ET261" i="1"/>
  <c r="EU261" i="1" s="1"/>
  <c r="EX261" i="1" s="1"/>
  <c r="DM261" i="1"/>
  <c r="DW259" i="1"/>
  <c r="EB259" i="1" s="1"/>
  <c r="EF261" i="1"/>
  <c r="FJ262" i="1" l="1"/>
  <c r="FN262" i="1" s="1"/>
  <c r="FN263" i="1"/>
  <c r="FI262" i="1"/>
  <c r="FG261" i="1"/>
  <c r="FH261" i="1"/>
  <c r="DW258" i="1"/>
  <c r="EB258" i="1" s="1"/>
  <c r="ET260" i="1"/>
  <c r="EU260" i="1" s="1"/>
  <c r="EX260" i="1" s="1"/>
  <c r="DM260" i="1"/>
  <c r="EF260" i="1"/>
  <c r="DH258" i="1"/>
  <c r="DJ259" i="1"/>
  <c r="EO262" i="1"/>
  <c r="EP262" i="1" s="1"/>
  <c r="FJ261" i="1" l="1"/>
  <c r="FI261" i="1"/>
  <c r="EO261" i="1"/>
  <c r="EP261" i="1" s="1"/>
  <c r="EF259" i="1"/>
  <c r="ET259" i="1"/>
  <c r="EU259" i="1" s="1"/>
  <c r="EX259" i="1" s="1"/>
  <c r="DM259" i="1"/>
  <c r="DW257" i="1"/>
  <c r="EB257" i="1" s="1"/>
  <c r="FH260" i="1"/>
  <c r="FI260" i="1" s="1"/>
  <c r="FG260" i="1"/>
  <c r="DJ258" i="1"/>
  <c r="DH257" i="1"/>
  <c r="FJ260" i="1" l="1"/>
  <c r="FJ259" i="1" s="1"/>
  <c r="FN259" i="1" s="1"/>
  <c r="FN261" i="1"/>
  <c r="DW256" i="1"/>
  <c r="EB256" i="1" s="1"/>
  <c r="FG259" i="1"/>
  <c r="FH259" i="1"/>
  <c r="DH256" i="1"/>
  <c r="DJ257" i="1"/>
  <c r="EO260" i="1"/>
  <c r="EP260" i="1" s="1"/>
  <c r="ET258" i="1"/>
  <c r="EU258" i="1" s="1"/>
  <c r="EX258" i="1" s="1"/>
  <c r="DM258" i="1"/>
  <c r="EF258" i="1"/>
  <c r="FN260" i="1" l="1"/>
  <c r="FI259" i="1"/>
  <c r="EO259" i="1"/>
  <c r="EP259" i="1" s="1"/>
  <c r="FG258" i="1"/>
  <c r="FH258" i="1"/>
  <c r="FI258" i="1" s="1"/>
  <c r="EF257" i="1"/>
  <c r="ET257" i="1"/>
  <c r="EU257" i="1" s="1"/>
  <c r="EX257" i="1" s="1"/>
  <c r="DM257" i="1"/>
  <c r="DH255" i="1"/>
  <c r="DJ256" i="1"/>
  <c r="DW255" i="1"/>
  <c r="EB255" i="1" s="1"/>
  <c r="FJ258" i="1" l="1"/>
  <c r="FJ257" i="1" s="1"/>
  <c r="FN257" i="1" s="1"/>
  <c r="FH257" i="1"/>
  <c r="FG257" i="1"/>
  <c r="EF256" i="1"/>
  <c r="DW254" i="1"/>
  <c r="EB254" i="1" s="1"/>
  <c r="DH254" i="1"/>
  <c r="DJ255" i="1"/>
  <c r="ET256" i="1"/>
  <c r="EU256" i="1" s="1"/>
  <c r="EX256" i="1" s="1"/>
  <c r="DM256" i="1"/>
  <c r="EO258" i="1"/>
  <c r="EP258" i="1" s="1"/>
  <c r="FN258" i="1" l="1"/>
  <c r="FI257" i="1"/>
  <c r="DH253" i="1"/>
  <c r="DJ254" i="1"/>
  <c r="EO257" i="1"/>
  <c r="EP257" i="1" s="1"/>
  <c r="EF255" i="1"/>
  <c r="FH256" i="1"/>
  <c r="FI256" i="1" s="1"/>
  <c r="FG256" i="1"/>
  <c r="DW253" i="1"/>
  <c r="EB253" i="1" s="1"/>
  <c r="ET255" i="1"/>
  <c r="EU255" i="1" s="1"/>
  <c r="EX255" i="1" s="1"/>
  <c r="DM255" i="1"/>
  <c r="FJ256" i="1" l="1"/>
  <c r="FJ255" i="1" s="1"/>
  <c r="FN255" i="1" s="1"/>
  <c r="EO256" i="1"/>
  <c r="EP256" i="1" s="1"/>
  <c r="EF254" i="1"/>
  <c r="FG255" i="1"/>
  <c r="FH255" i="1"/>
  <c r="DW252" i="1"/>
  <c r="EB252" i="1" s="1"/>
  <c r="ET254" i="1"/>
  <c r="EU254" i="1" s="1"/>
  <c r="EX254" i="1" s="1"/>
  <c r="DM254" i="1"/>
  <c r="DH252" i="1"/>
  <c r="DJ253" i="1"/>
  <c r="FN256" i="1" l="1"/>
  <c r="FI255" i="1"/>
  <c r="EF253" i="1"/>
  <c r="DM253" i="1"/>
  <c r="ET253" i="1"/>
  <c r="EU253" i="1" s="1"/>
  <c r="EX253" i="1" s="1"/>
  <c r="DJ252" i="1"/>
  <c r="DH251" i="1"/>
  <c r="EO255" i="1"/>
  <c r="EP255" i="1" s="1"/>
  <c r="FH254" i="1"/>
  <c r="FI254" i="1" s="1"/>
  <c r="FG254" i="1"/>
  <c r="DW251" i="1"/>
  <c r="EB251" i="1" s="1"/>
  <c r="FJ254" i="1" l="1"/>
  <c r="FJ253" i="1" s="1"/>
  <c r="FN253" i="1" s="1"/>
  <c r="FG253" i="1"/>
  <c r="FH253" i="1"/>
  <c r="DW250" i="1"/>
  <c r="EB250" i="1" s="1"/>
  <c r="EF252" i="1"/>
  <c r="EO254" i="1"/>
  <c r="EP254" i="1" s="1"/>
  <c r="ET252" i="1"/>
  <c r="EU252" i="1" s="1"/>
  <c r="EX252" i="1" s="1"/>
  <c r="DM252" i="1"/>
  <c r="DJ251" i="1"/>
  <c r="DH250" i="1"/>
  <c r="FN254" i="1" l="1"/>
  <c r="FI253" i="1"/>
  <c r="DH249" i="1"/>
  <c r="DJ250" i="1"/>
  <c r="DM251" i="1"/>
  <c r="ET251" i="1"/>
  <c r="EU251" i="1" s="1"/>
  <c r="EX251" i="1" s="1"/>
  <c r="DW249" i="1"/>
  <c r="EB249" i="1" s="1"/>
  <c r="EO253" i="1"/>
  <c r="EP253" i="1" s="1"/>
  <c r="EF251" i="1"/>
  <c r="FH252" i="1"/>
  <c r="FG252" i="1"/>
  <c r="FJ252" i="1" l="1"/>
  <c r="FI252" i="1"/>
  <c r="EF250" i="1"/>
  <c r="EO252" i="1"/>
  <c r="EP252" i="1" s="1"/>
  <c r="DW248" i="1"/>
  <c r="EB248" i="1" s="1"/>
  <c r="ET250" i="1"/>
  <c r="EU250" i="1" s="1"/>
  <c r="EX250" i="1" s="1"/>
  <c r="DM250" i="1"/>
  <c r="FH251" i="1"/>
  <c r="FG251" i="1"/>
  <c r="DJ249" i="1"/>
  <c r="DH248" i="1"/>
  <c r="FJ251" i="1" l="1"/>
  <c r="FN252" i="1"/>
  <c r="FI251" i="1"/>
  <c r="FH250" i="1"/>
  <c r="FG250" i="1"/>
  <c r="DM249" i="1"/>
  <c r="ET249" i="1"/>
  <c r="EU249" i="1" s="1"/>
  <c r="EX249" i="1" s="1"/>
  <c r="DW247" i="1"/>
  <c r="EB247" i="1" s="1"/>
  <c r="DJ248" i="1"/>
  <c r="DH247" i="1"/>
  <c r="EF249" i="1"/>
  <c r="EO251" i="1"/>
  <c r="EP251" i="1" s="1"/>
  <c r="FJ250" i="1" l="1"/>
  <c r="FN251" i="1"/>
  <c r="FI250" i="1"/>
  <c r="EF248" i="1"/>
  <c r="EO250" i="1"/>
  <c r="EP250" i="1" s="1"/>
  <c r="FG249" i="1"/>
  <c r="FH249" i="1"/>
  <c r="FI249" i="1" s="1"/>
  <c r="DW246" i="1"/>
  <c r="EB246" i="1" s="1"/>
  <c r="DJ247" i="1"/>
  <c r="DH246" i="1"/>
  <c r="ET248" i="1"/>
  <c r="EU248" i="1" s="1"/>
  <c r="EX248" i="1" s="1"/>
  <c r="DM248" i="1"/>
  <c r="FJ249" i="1" l="1"/>
  <c r="FJ248" i="1" s="1"/>
  <c r="FN248" i="1" s="1"/>
  <c r="FN250" i="1"/>
  <c r="EF247" i="1"/>
  <c r="EO249" i="1"/>
  <c r="EP249" i="1" s="1"/>
  <c r="DH245" i="1"/>
  <c r="DJ246" i="1"/>
  <c r="ET247" i="1"/>
  <c r="EU247" i="1" s="1"/>
  <c r="EX247" i="1" s="1"/>
  <c r="DM247" i="1"/>
  <c r="FG248" i="1"/>
  <c r="FH248" i="1"/>
  <c r="DW245" i="1"/>
  <c r="EB245" i="1" s="1"/>
  <c r="FN249" i="1" l="1"/>
  <c r="FI248" i="1"/>
  <c r="FH247" i="1"/>
  <c r="FG247" i="1"/>
  <c r="EF246" i="1"/>
  <c r="DH244" i="1"/>
  <c r="DJ245" i="1"/>
  <c r="DM246" i="1"/>
  <c r="ET246" i="1"/>
  <c r="EU246" i="1" s="1"/>
  <c r="EX246" i="1" s="1"/>
  <c r="DW244" i="1"/>
  <c r="EB244" i="1" s="1"/>
  <c r="EO248" i="1"/>
  <c r="EP248" i="1" s="1"/>
  <c r="FJ247" i="1" l="1"/>
  <c r="FI247" i="1"/>
  <c r="EO247" i="1"/>
  <c r="EP247" i="1" s="1"/>
  <c r="DW243" i="1"/>
  <c r="EB243" i="1" s="1"/>
  <c r="DM245" i="1"/>
  <c r="ET245" i="1"/>
  <c r="EU245" i="1" s="1"/>
  <c r="EX245" i="1" s="1"/>
  <c r="EF245" i="1"/>
  <c r="FG246" i="1"/>
  <c r="FH246" i="1"/>
  <c r="DH243" i="1"/>
  <c r="DJ244" i="1"/>
  <c r="FJ246" i="1" l="1"/>
  <c r="FN247" i="1"/>
  <c r="FI246" i="1"/>
  <c r="DH242" i="1"/>
  <c r="DJ243" i="1"/>
  <c r="DW242" i="1"/>
  <c r="EB242" i="1" s="1"/>
  <c r="DM244" i="1"/>
  <c r="ET244" i="1"/>
  <c r="EU244" i="1" s="1"/>
  <c r="EX244" i="1" s="1"/>
  <c r="EF244" i="1"/>
  <c r="EO246" i="1"/>
  <c r="EP246" i="1" s="1"/>
  <c r="FH245" i="1"/>
  <c r="FI245" i="1" s="1"/>
  <c r="FG245" i="1"/>
  <c r="FJ245" i="1" l="1"/>
  <c r="FJ244" i="1" s="1"/>
  <c r="FN244" i="1" s="1"/>
  <c r="FN246" i="1"/>
  <c r="EF243" i="1"/>
  <c r="DW241" i="1"/>
  <c r="EB241" i="1" s="1"/>
  <c r="FG244" i="1"/>
  <c r="FH244" i="1"/>
  <c r="EO245" i="1"/>
  <c r="EP245" i="1" s="1"/>
  <c r="DM243" i="1"/>
  <c r="ET243" i="1"/>
  <c r="EU243" i="1" s="1"/>
  <c r="EX243" i="1" s="1"/>
  <c r="DJ242" i="1"/>
  <c r="DH241" i="1"/>
  <c r="FN245" i="1" l="1"/>
  <c r="FI244" i="1"/>
  <c r="EF242" i="1"/>
  <c r="DW240" i="1"/>
  <c r="EB240" i="1" s="1"/>
  <c r="FG243" i="1"/>
  <c r="FH243" i="1"/>
  <c r="FI243" i="1" s="1"/>
  <c r="EO244" i="1"/>
  <c r="EP244" i="1" s="1"/>
  <c r="DJ241" i="1"/>
  <c r="DH240" i="1"/>
  <c r="ET242" i="1"/>
  <c r="EU242" i="1" s="1"/>
  <c r="EX242" i="1" s="1"/>
  <c r="DM242" i="1"/>
  <c r="FJ243" i="1" l="1"/>
  <c r="FJ242" i="1" s="1"/>
  <c r="FN242" i="1" s="1"/>
  <c r="DW239" i="1"/>
  <c r="EB239" i="1" s="1"/>
  <c r="DJ240" i="1"/>
  <c r="DH239" i="1"/>
  <c r="EF241" i="1"/>
  <c r="EO243" i="1"/>
  <c r="EP243" i="1" s="1"/>
  <c r="DM241" i="1"/>
  <c r="ET241" i="1"/>
  <c r="EU241" i="1" s="1"/>
  <c r="EX241" i="1" s="1"/>
  <c r="FH242" i="1"/>
  <c r="FG242" i="1"/>
  <c r="FN243" i="1" l="1"/>
  <c r="FI242" i="1"/>
  <c r="DH238" i="1"/>
  <c r="DJ239" i="1"/>
  <c r="FH241" i="1"/>
  <c r="FG241" i="1"/>
  <c r="ET240" i="1"/>
  <c r="EU240" i="1" s="1"/>
  <c r="EX240" i="1" s="1"/>
  <c r="DM240" i="1"/>
  <c r="EO242" i="1"/>
  <c r="EP242" i="1" s="1"/>
  <c r="EF240" i="1"/>
  <c r="DW238" i="1"/>
  <c r="EB238" i="1" s="1"/>
  <c r="FJ241" i="1" l="1"/>
  <c r="FI241" i="1"/>
  <c r="FG240" i="1"/>
  <c r="FH240" i="1"/>
  <c r="EF239" i="1"/>
  <c r="ET239" i="1"/>
  <c r="EU239" i="1" s="1"/>
  <c r="EX239" i="1" s="1"/>
  <c r="DM239" i="1"/>
  <c r="EO241" i="1"/>
  <c r="EP241" i="1" s="1"/>
  <c r="DW237" i="1"/>
  <c r="EB237" i="1" s="1"/>
  <c r="DH237" i="1"/>
  <c r="DJ238" i="1"/>
  <c r="FJ240" i="1" l="1"/>
  <c r="FN241" i="1"/>
  <c r="FI240" i="1"/>
  <c r="ET238" i="1"/>
  <c r="EU238" i="1" s="1"/>
  <c r="EX238" i="1" s="1"/>
  <c r="DM238" i="1"/>
  <c r="EF238" i="1"/>
  <c r="DW236" i="1"/>
  <c r="EB236" i="1" s="1"/>
  <c r="FG239" i="1"/>
  <c r="FH239" i="1"/>
  <c r="DH236" i="1"/>
  <c r="DJ237" i="1"/>
  <c r="EO240" i="1"/>
  <c r="EP240" i="1" s="1"/>
  <c r="FJ239" i="1" l="1"/>
  <c r="FN239" i="1" s="1"/>
  <c r="FN240" i="1"/>
  <c r="FI239" i="1"/>
  <c r="EF237" i="1"/>
  <c r="DW235" i="1"/>
  <c r="EB235" i="1" s="1"/>
  <c r="DJ236" i="1"/>
  <c r="DH235" i="1"/>
  <c r="EO239" i="1"/>
  <c r="EP239" i="1" s="1"/>
  <c r="ET237" i="1"/>
  <c r="EU237" i="1" s="1"/>
  <c r="EX237" i="1" s="1"/>
  <c r="DM237" i="1"/>
  <c r="FH238" i="1"/>
  <c r="FI238" i="1" s="1"/>
  <c r="FG238" i="1"/>
  <c r="FJ238" i="1" l="1"/>
  <c r="FJ237" i="1" s="1"/>
  <c r="FN237" i="1" s="1"/>
  <c r="EF236" i="1"/>
  <c r="DM236" i="1"/>
  <c r="ET236" i="1"/>
  <c r="EU236" i="1" s="1"/>
  <c r="EX236" i="1" s="1"/>
  <c r="DW234" i="1"/>
  <c r="EB234" i="1" s="1"/>
  <c r="EO238" i="1"/>
  <c r="EP238" i="1" s="1"/>
  <c r="DJ235" i="1"/>
  <c r="DH234" i="1"/>
  <c r="FH237" i="1"/>
  <c r="FG237" i="1"/>
  <c r="FN238" i="1" l="1"/>
  <c r="FI237" i="1"/>
  <c r="EF235" i="1"/>
  <c r="FG236" i="1"/>
  <c r="FH236" i="1"/>
  <c r="FI236" i="1" s="1"/>
  <c r="DJ234" i="1"/>
  <c r="DH233" i="1"/>
  <c r="EO237" i="1"/>
  <c r="EP237" i="1" s="1"/>
  <c r="ET235" i="1"/>
  <c r="EU235" i="1" s="1"/>
  <c r="EX235" i="1" s="1"/>
  <c r="DM235" i="1"/>
  <c r="DW233" i="1"/>
  <c r="EB233" i="1" s="1"/>
  <c r="FJ236" i="1" l="1"/>
  <c r="FJ235" i="1" s="1"/>
  <c r="FN235" i="1" s="1"/>
  <c r="DW232" i="1"/>
  <c r="EB232" i="1" s="1"/>
  <c r="FG235" i="1"/>
  <c r="FH235" i="1"/>
  <c r="DJ233" i="1"/>
  <c r="DH232" i="1"/>
  <c r="DM234" i="1"/>
  <c r="ET234" i="1"/>
  <c r="EU234" i="1" s="1"/>
  <c r="EX234" i="1" s="1"/>
  <c r="EF234" i="1"/>
  <c r="EO236" i="1"/>
  <c r="EP236" i="1" s="1"/>
  <c r="FN236" i="1" l="1"/>
  <c r="FI235" i="1"/>
  <c r="DJ232" i="1"/>
  <c r="DH231" i="1"/>
  <c r="ET233" i="1"/>
  <c r="EU233" i="1" s="1"/>
  <c r="EX233" i="1" s="1"/>
  <c r="DM233" i="1"/>
  <c r="FG234" i="1"/>
  <c r="FH234" i="1"/>
  <c r="FI234" i="1" s="1"/>
  <c r="EF233" i="1"/>
  <c r="EO235" i="1"/>
  <c r="EP235" i="1" s="1"/>
  <c r="DW231" i="1"/>
  <c r="EB231" i="1" s="1"/>
  <c r="FJ234" i="1" l="1"/>
  <c r="FJ233" i="1" s="1"/>
  <c r="FN233" i="1" s="1"/>
  <c r="FH233" i="1"/>
  <c r="FI233" i="1" s="1"/>
  <c r="FG233" i="1"/>
  <c r="EO234" i="1"/>
  <c r="EP234" i="1" s="1"/>
  <c r="DJ231" i="1"/>
  <c r="DH230" i="1"/>
  <c r="DW230" i="1"/>
  <c r="EB230" i="1" s="1"/>
  <c r="EF232" i="1"/>
  <c r="DM232" i="1"/>
  <c r="ET232" i="1"/>
  <c r="EU232" i="1" s="1"/>
  <c r="EX232" i="1" s="1"/>
  <c r="FJ232" i="1" l="1"/>
  <c r="FN232" i="1" s="1"/>
  <c r="FN234" i="1"/>
  <c r="DW229" i="1"/>
  <c r="EB229" i="1" s="1"/>
  <c r="EO233" i="1"/>
  <c r="EP233" i="1" s="1"/>
  <c r="ET231" i="1"/>
  <c r="EU231" i="1" s="1"/>
  <c r="EX231" i="1" s="1"/>
  <c r="DM231" i="1"/>
  <c r="DJ230" i="1"/>
  <c r="DH229" i="1"/>
  <c r="FG232" i="1"/>
  <c r="FH232" i="1"/>
  <c r="FI232" i="1" s="1"/>
  <c r="EF231" i="1"/>
  <c r="FJ231" i="1" l="1"/>
  <c r="FN231" i="1" s="1"/>
  <c r="ET230" i="1"/>
  <c r="EU230" i="1" s="1"/>
  <c r="EX230" i="1" s="1"/>
  <c r="DM230" i="1"/>
  <c r="EO232" i="1"/>
  <c r="EP232" i="1" s="1"/>
  <c r="FH231" i="1"/>
  <c r="FG231" i="1"/>
  <c r="EF230" i="1"/>
  <c r="DH228" i="1"/>
  <c r="DJ229" i="1"/>
  <c r="DW228" i="1"/>
  <c r="EB228" i="1" s="1"/>
  <c r="FI231" i="1" l="1"/>
  <c r="DW227" i="1"/>
  <c r="EB227" i="1" s="1"/>
  <c r="EF229" i="1"/>
  <c r="DJ228" i="1"/>
  <c r="DH227" i="1"/>
  <c r="EO231" i="1"/>
  <c r="EP231" i="1" s="1"/>
  <c r="FG230" i="1"/>
  <c r="FH230" i="1"/>
  <c r="ET229" i="1"/>
  <c r="EU229" i="1" s="1"/>
  <c r="EX229" i="1" s="1"/>
  <c r="DM229" i="1"/>
  <c r="FJ230" i="1" l="1"/>
  <c r="FI230" i="1"/>
  <c r="FH229" i="1"/>
  <c r="FG229" i="1"/>
  <c r="EO230" i="1"/>
  <c r="EP230" i="1" s="1"/>
  <c r="ET228" i="1"/>
  <c r="EU228" i="1" s="1"/>
  <c r="EX228" i="1" s="1"/>
  <c r="DM228" i="1"/>
  <c r="EF228" i="1"/>
  <c r="DH226" i="1"/>
  <c r="DJ227" i="1"/>
  <c r="DW226" i="1"/>
  <c r="EB226" i="1" s="1"/>
  <c r="FJ229" i="1" l="1"/>
  <c r="FN230" i="1"/>
  <c r="FI229" i="1"/>
  <c r="DW225" i="1"/>
  <c r="EB225" i="1" s="1"/>
  <c r="ET227" i="1"/>
  <c r="EU227" i="1" s="1"/>
  <c r="EX227" i="1" s="1"/>
  <c r="DM227" i="1"/>
  <c r="EO229" i="1"/>
  <c r="EP229" i="1" s="1"/>
  <c r="DH225" i="1"/>
  <c r="DJ226" i="1"/>
  <c r="EF227" i="1"/>
  <c r="FG228" i="1"/>
  <c r="FH228" i="1"/>
  <c r="FI228" i="1" s="1"/>
  <c r="FJ228" i="1" l="1"/>
  <c r="FJ227" i="1" s="1"/>
  <c r="FN227" i="1" s="1"/>
  <c r="FN229" i="1"/>
  <c r="DJ225" i="1"/>
  <c r="DH224" i="1"/>
  <c r="EO228" i="1"/>
  <c r="EP228" i="1" s="1"/>
  <c r="FG227" i="1"/>
  <c r="FH227" i="1"/>
  <c r="EF226" i="1"/>
  <c r="ET226" i="1"/>
  <c r="EU226" i="1" s="1"/>
  <c r="EX226" i="1" s="1"/>
  <c r="DM226" i="1"/>
  <c r="DW224" i="1"/>
  <c r="EB224" i="1" s="1"/>
  <c r="FN228" i="1" l="1"/>
  <c r="FI227" i="1"/>
  <c r="EO227" i="1"/>
  <c r="EP227" i="1" s="1"/>
  <c r="EF225" i="1"/>
  <c r="FH226" i="1"/>
  <c r="FG226" i="1"/>
  <c r="DJ224" i="1"/>
  <c r="DH223" i="1"/>
  <c r="DW223" i="1"/>
  <c r="EB223" i="1" s="1"/>
  <c r="DM225" i="1"/>
  <c r="ET225" i="1"/>
  <c r="EU225" i="1" s="1"/>
  <c r="EX225" i="1" s="1"/>
  <c r="FJ226" i="1" l="1"/>
  <c r="FI226" i="1"/>
  <c r="DM224" i="1"/>
  <c r="ET224" i="1"/>
  <c r="EU224" i="1" s="1"/>
  <c r="EX224" i="1" s="1"/>
  <c r="FG225" i="1"/>
  <c r="FH225" i="1"/>
  <c r="FI225" i="1" s="1"/>
  <c r="EF224" i="1"/>
  <c r="EO226" i="1"/>
  <c r="EP226" i="1" s="1"/>
  <c r="DW222" i="1"/>
  <c r="EB222" i="1" s="1"/>
  <c r="DJ223" i="1"/>
  <c r="DH222" i="1"/>
  <c r="FJ225" i="1" l="1"/>
  <c r="FJ224" i="1" s="1"/>
  <c r="FN224" i="1" s="1"/>
  <c r="FN226" i="1"/>
  <c r="FH224" i="1"/>
  <c r="FG224" i="1"/>
  <c r="DH221" i="1"/>
  <c r="DJ222" i="1"/>
  <c r="ET223" i="1"/>
  <c r="EU223" i="1" s="1"/>
  <c r="EX223" i="1" s="1"/>
  <c r="DM223" i="1"/>
  <c r="EF223" i="1"/>
  <c r="EO225" i="1"/>
  <c r="EP225" i="1" s="1"/>
  <c r="DW221" i="1"/>
  <c r="EB221" i="1" s="1"/>
  <c r="FN225" i="1" l="1"/>
  <c r="FI224" i="1"/>
  <c r="EO224" i="1"/>
  <c r="EP224" i="1" s="1"/>
  <c r="ET222" i="1"/>
  <c r="EU222" i="1" s="1"/>
  <c r="EX222" i="1" s="1"/>
  <c r="DM222" i="1"/>
  <c r="FG223" i="1"/>
  <c r="FH223" i="1"/>
  <c r="DJ221" i="1"/>
  <c r="DH220" i="1"/>
  <c r="DW220" i="1"/>
  <c r="EB220" i="1" s="1"/>
  <c r="EF222" i="1"/>
  <c r="FJ223" i="1" l="1"/>
  <c r="FI223" i="1"/>
  <c r="EO223" i="1"/>
  <c r="EP223" i="1" s="1"/>
  <c r="FH222" i="1"/>
  <c r="FG222" i="1"/>
  <c r="DJ220" i="1"/>
  <c r="DH219" i="1"/>
  <c r="EF221" i="1"/>
  <c r="DW219" i="1"/>
  <c r="EB219" i="1" s="1"/>
  <c r="ET221" i="1"/>
  <c r="EU221" i="1" s="1"/>
  <c r="EX221" i="1" s="1"/>
  <c r="DM221" i="1"/>
  <c r="FJ222" i="1" l="1"/>
  <c r="FN223" i="1"/>
  <c r="FI222" i="1"/>
  <c r="FG221" i="1"/>
  <c r="FH221" i="1"/>
  <c r="DJ219" i="1"/>
  <c r="DH218" i="1"/>
  <c r="EO222" i="1"/>
  <c r="EP222" i="1" s="1"/>
  <c r="EF220" i="1"/>
  <c r="DW218" i="1"/>
  <c r="EB218" i="1" s="1"/>
  <c r="DM220" i="1"/>
  <c r="ET220" i="1"/>
  <c r="EU220" i="1" s="1"/>
  <c r="EX220" i="1" s="1"/>
  <c r="FJ221" i="1" l="1"/>
  <c r="FN221" i="1" s="1"/>
  <c r="FN222" i="1"/>
  <c r="FI221" i="1"/>
  <c r="EO221" i="1"/>
  <c r="EP221" i="1" s="1"/>
  <c r="ET219" i="1"/>
  <c r="EU219" i="1" s="1"/>
  <c r="EX219" i="1" s="1"/>
  <c r="DM219" i="1"/>
  <c r="EF219" i="1"/>
  <c r="DJ218" i="1"/>
  <c r="DH217" i="1"/>
  <c r="DW217" i="1"/>
  <c r="EB217" i="1" s="1"/>
  <c r="FG220" i="1"/>
  <c r="FH220" i="1"/>
  <c r="FJ220" i="1" l="1"/>
  <c r="FI220" i="1"/>
  <c r="DM218" i="1"/>
  <c r="ET218" i="1"/>
  <c r="EU218" i="1" s="1"/>
  <c r="EX218" i="1" s="1"/>
  <c r="FH219" i="1"/>
  <c r="FG219" i="1"/>
  <c r="DW216" i="1"/>
  <c r="EB216" i="1" s="1"/>
  <c r="EF218" i="1"/>
  <c r="EO220" i="1"/>
  <c r="EP220" i="1" s="1"/>
  <c r="DJ217" i="1"/>
  <c r="DH216" i="1"/>
  <c r="FJ219" i="1" l="1"/>
  <c r="FN220" i="1"/>
  <c r="FI219" i="1"/>
  <c r="EF217" i="1"/>
  <c r="FH218" i="1"/>
  <c r="FG218" i="1"/>
  <c r="ET217" i="1"/>
  <c r="EU217" i="1" s="1"/>
  <c r="EX217" i="1" s="1"/>
  <c r="DM217" i="1"/>
  <c r="EO219" i="1"/>
  <c r="EP219" i="1" s="1"/>
  <c r="DW215" i="1"/>
  <c r="EB215" i="1" s="1"/>
  <c r="DH215" i="1"/>
  <c r="DJ216" i="1"/>
  <c r="FJ218" i="1" l="1"/>
  <c r="FN218" i="1" s="1"/>
  <c r="FN219" i="1"/>
  <c r="FI218" i="1"/>
  <c r="EO218" i="1"/>
  <c r="EP218" i="1" s="1"/>
  <c r="DW214" i="1"/>
  <c r="EB214" i="1" s="1"/>
  <c r="DM216" i="1"/>
  <c r="ET216" i="1"/>
  <c r="EU216" i="1" s="1"/>
  <c r="EX216" i="1" s="1"/>
  <c r="DJ215" i="1"/>
  <c r="DH214" i="1"/>
  <c r="FH217" i="1"/>
  <c r="FG217" i="1"/>
  <c r="EF216" i="1"/>
  <c r="FJ217" i="1" l="1"/>
  <c r="FI217" i="1"/>
  <c r="DM215" i="1"/>
  <c r="ET215" i="1"/>
  <c r="EU215" i="1" s="1"/>
  <c r="EX215" i="1" s="1"/>
  <c r="EO217" i="1"/>
  <c r="EP217" i="1" s="1"/>
  <c r="DW213" i="1"/>
  <c r="EB213" i="1" s="1"/>
  <c r="EF215" i="1"/>
  <c r="FH216" i="1"/>
  <c r="FG216" i="1"/>
  <c r="DH213" i="1"/>
  <c r="DJ214" i="1"/>
  <c r="FJ216" i="1" l="1"/>
  <c r="FN217" i="1"/>
  <c r="FI216" i="1"/>
  <c r="EF214" i="1"/>
  <c r="FG215" i="1"/>
  <c r="FH215" i="1"/>
  <c r="DW212" i="1"/>
  <c r="EB212" i="1" s="1"/>
  <c r="EO216" i="1"/>
  <c r="EP216" i="1" s="1"/>
  <c r="DM214" i="1"/>
  <c r="ET214" i="1"/>
  <c r="EU214" i="1" s="1"/>
  <c r="EX214" i="1" s="1"/>
  <c r="DH212" i="1"/>
  <c r="DJ213" i="1"/>
  <c r="FJ215" i="1" l="1"/>
  <c r="FN215" i="1" s="1"/>
  <c r="FN216" i="1"/>
  <c r="FI215" i="1"/>
  <c r="DW211" i="1"/>
  <c r="EB211" i="1" s="1"/>
  <c r="ET213" i="1"/>
  <c r="EU213" i="1" s="1"/>
  <c r="EX213" i="1" s="1"/>
  <c r="DM213" i="1"/>
  <c r="DJ212" i="1"/>
  <c r="DH211" i="1"/>
  <c r="EO215" i="1"/>
  <c r="EP215" i="1" s="1"/>
  <c r="EF213" i="1"/>
  <c r="FG214" i="1"/>
  <c r="FH214" i="1"/>
  <c r="FJ214" i="1" l="1"/>
  <c r="FI214" i="1"/>
  <c r="FH213" i="1"/>
  <c r="FG213" i="1"/>
  <c r="DH210" i="1"/>
  <c r="DJ211" i="1"/>
  <c r="DM212" i="1"/>
  <c r="ET212" i="1"/>
  <c r="EU212" i="1" s="1"/>
  <c r="EX212" i="1" s="1"/>
  <c r="EO214" i="1"/>
  <c r="EP214" i="1" s="1"/>
  <c r="EF212" i="1"/>
  <c r="DW210" i="1"/>
  <c r="EB210" i="1" s="1"/>
  <c r="FJ213" i="1" l="1"/>
  <c r="FN214" i="1"/>
  <c r="FI213" i="1"/>
  <c r="FG212" i="1"/>
  <c r="FH212" i="1"/>
  <c r="DJ210" i="1"/>
  <c r="DH209" i="1"/>
  <c r="DM211" i="1"/>
  <c r="ET211" i="1"/>
  <c r="EU211" i="1" s="1"/>
  <c r="EX211" i="1" s="1"/>
  <c r="EO213" i="1"/>
  <c r="EP213" i="1" s="1"/>
  <c r="DW209" i="1"/>
  <c r="EB209" i="1" s="1"/>
  <c r="EF211" i="1"/>
  <c r="FJ212" i="1" l="1"/>
  <c r="FN213" i="1"/>
  <c r="FI212" i="1"/>
  <c r="FG211" i="1"/>
  <c r="FH211" i="1"/>
  <c r="EO212" i="1"/>
  <c r="EP212" i="1" s="1"/>
  <c r="DH208" i="1"/>
  <c r="DJ209" i="1"/>
  <c r="ET210" i="1"/>
  <c r="EU210" i="1" s="1"/>
  <c r="EX210" i="1" s="1"/>
  <c r="DM210" i="1"/>
  <c r="EF210" i="1"/>
  <c r="DW208" i="1"/>
  <c r="EB208" i="1" s="1"/>
  <c r="FJ211" i="1" l="1"/>
  <c r="FN212" i="1"/>
  <c r="FI211" i="1"/>
  <c r="FH210" i="1"/>
  <c r="FG210" i="1"/>
  <c r="DM209" i="1"/>
  <c r="ET209" i="1"/>
  <c r="EU209" i="1" s="1"/>
  <c r="EX209" i="1" s="1"/>
  <c r="DH207" i="1"/>
  <c r="DJ208" i="1"/>
  <c r="EF209" i="1"/>
  <c r="DW207" i="1"/>
  <c r="EB207" i="1" s="1"/>
  <c r="EO211" i="1"/>
  <c r="EP211" i="1" s="1"/>
  <c r="FJ210" i="1" l="1"/>
  <c r="FN211" i="1"/>
  <c r="FI210" i="1"/>
  <c r="ET208" i="1"/>
  <c r="EU208" i="1" s="1"/>
  <c r="EX208" i="1" s="1"/>
  <c r="DM208" i="1"/>
  <c r="DH206" i="1"/>
  <c r="DJ207" i="1"/>
  <c r="EO210" i="1"/>
  <c r="EP210" i="1" s="1"/>
  <c r="FG209" i="1"/>
  <c r="FH209" i="1"/>
  <c r="DW206" i="1"/>
  <c r="EB206" i="1" s="1"/>
  <c r="EF208" i="1"/>
  <c r="FJ209" i="1" l="1"/>
  <c r="FN209" i="1" s="1"/>
  <c r="FN210" i="1"/>
  <c r="FI209" i="1"/>
  <c r="ET207" i="1"/>
  <c r="EU207" i="1" s="1"/>
  <c r="EX207" i="1" s="1"/>
  <c r="DM207" i="1"/>
  <c r="EF207" i="1"/>
  <c r="DJ206" i="1"/>
  <c r="DH205" i="1"/>
  <c r="DW205" i="1"/>
  <c r="EB205" i="1" s="1"/>
  <c r="EO209" i="1"/>
  <c r="EP209" i="1" s="1"/>
  <c r="FG208" i="1"/>
  <c r="FH208" i="1"/>
  <c r="FI208" i="1" s="1"/>
  <c r="FJ208" i="1" l="1"/>
  <c r="FJ207" i="1" s="1"/>
  <c r="FN207" i="1" s="1"/>
  <c r="DW204" i="1"/>
  <c r="EB204" i="1" s="1"/>
  <c r="ET206" i="1"/>
  <c r="EU206" i="1" s="1"/>
  <c r="EX206" i="1" s="1"/>
  <c r="DM206" i="1"/>
  <c r="EO208" i="1"/>
  <c r="EP208" i="1" s="1"/>
  <c r="DJ205" i="1"/>
  <c r="DH204" i="1"/>
  <c r="FH207" i="1"/>
  <c r="FG207" i="1"/>
  <c r="EF206" i="1"/>
  <c r="FN208" i="1" l="1"/>
  <c r="FI207" i="1"/>
  <c r="DM205" i="1"/>
  <c r="ET205" i="1"/>
  <c r="EU205" i="1" s="1"/>
  <c r="EX205" i="1" s="1"/>
  <c r="FH206" i="1"/>
  <c r="FG206" i="1"/>
  <c r="EO207" i="1"/>
  <c r="EP207" i="1" s="1"/>
  <c r="EF205" i="1"/>
  <c r="DH203" i="1"/>
  <c r="DJ204" i="1"/>
  <c r="DW203" i="1"/>
  <c r="EB203" i="1" s="1"/>
  <c r="FJ206" i="1" l="1"/>
  <c r="FI206" i="1"/>
  <c r="DW202" i="1"/>
  <c r="EB202" i="1" s="1"/>
  <c r="FG205" i="1"/>
  <c r="FH205" i="1"/>
  <c r="FI205" i="1" s="1"/>
  <c r="ET204" i="1"/>
  <c r="EU204" i="1" s="1"/>
  <c r="EX204" i="1" s="1"/>
  <c r="DM204" i="1"/>
  <c r="EF204" i="1"/>
  <c r="DJ203" i="1"/>
  <c r="DH202" i="1"/>
  <c r="EO206" i="1"/>
  <c r="EP206" i="1" s="1"/>
  <c r="FJ205" i="1" l="1"/>
  <c r="FJ204" i="1" s="1"/>
  <c r="FN204" i="1" s="1"/>
  <c r="FN206" i="1"/>
  <c r="EO205" i="1"/>
  <c r="EP205" i="1" s="1"/>
  <c r="FH204" i="1"/>
  <c r="FG204" i="1"/>
  <c r="ET203" i="1"/>
  <c r="EU203" i="1" s="1"/>
  <c r="EX203" i="1" s="1"/>
  <c r="DM203" i="1"/>
  <c r="DH201" i="1"/>
  <c r="DJ202" i="1"/>
  <c r="EF203" i="1"/>
  <c r="DW201" i="1"/>
  <c r="EB201" i="1" s="1"/>
  <c r="FN205" i="1" l="1"/>
  <c r="FI204" i="1"/>
  <c r="EO204" i="1"/>
  <c r="EP204" i="1" s="1"/>
  <c r="DW200" i="1"/>
  <c r="EB200" i="1" s="1"/>
  <c r="EF202" i="1"/>
  <c r="FH203" i="1"/>
  <c r="FG203" i="1"/>
  <c r="DM202" i="1"/>
  <c r="ET202" i="1"/>
  <c r="EU202" i="1" s="1"/>
  <c r="EX202" i="1" s="1"/>
  <c r="DJ201" i="1"/>
  <c r="DH200" i="1"/>
  <c r="FJ203" i="1" l="1"/>
  <c r="FI203" i="1"/>
  <c r="DM201" i="1"/>
  <c r="ET201" i="1"/>
  <c r="EU201" i="1" s="1"/>
  <c r="EX201" i="1" s="1"/>
  <c r="DH199" i="1"/>
  <c r="DJ200" i="1"/>
  <c r="EF201" i="1"/>
  <c r="FH202" i="1"/>
  <c r="FG202" i="1"/>
  <c r="DW199" i="1"/>
  <c r="EB199" i="1" s="1"/>
  <c r="EO203" i="1"/>
  <c r="EP203" i="1" s="1"/>
  <c r="FJ202" i="1" l="1"/>
  <c r="FN203" i="1"/>
  <c r="FI202" i="1"/>
  <c r="DW198" i="1"/>
  <c r="EB198" i="1" s="1"/>
  <c r="DH198" i="1"/>
  <c r="DJ199" i="1"/>
  <c r="FG201" i="1"/>
  <c r="FH201" i="1"/>
  <c r="FI201" i="1" s="1"/>
  <c r="EF200" i="1"/>
  <c r="EO202" i="1"/>
  <c r="EP202" i="1" s="1"/>
  <c r="ET200" i="1"/>
  <c r="EU200" i="1" s="1"/>
  <c r="EX200" i="1" s="1"/>
  <c r="DM200" i="1"/>
  <c r="FJ201" i="1" l="1"/>
  <c r="FJ200" i="1" s="1"/>
  <c r="FN200" i="1" s="1"/>
  <c r="FN202" i="1"/>
  <c r="EO201" i="1"/>
  <c r="EP201" i="1" s="1"/>
  <c r="ET199" i="1"/>
  <c r="EU199" i="1" s="1"/>
  <c r="EX199" i="1" s="1"/>
  <c r="DM199" i="1"/>
  <c r="DH197" i="1"/>
  <c r="DJ198" i="1"/>
  <c r="FH200" i="1"/>
  <c r="FG200" i="1"/>
  <c r="DW197" i="1"/>
  <c r="EB197" i="1" s="1"/>
  <c r="EF199" i="1"/>
  <c r="FN201" i="1" l="1"/>
  <c r="FI200" i="1"/>
  <c r="ET198" i="1"/>
  <c r="EU198" i="1" s="1"/>
  <c r="EX198" i="1" s="1"/>
  <c r="DM198" i="1"/>
  <c r="EO200" i="1"/>
  <c r="EP200" i="1" s="1"/>
  <c r="DH196" i="1"/>
  <c r="DJ197" i="1"/>
  <c r="FH199" i="1"/>
  <c r="FG199" i="1"/>
  <c r="EF198" i="1"/>
  <c r="DW196" i="1"/>
  <c r="EB196" i="1" s="1"/>
  <c r="FJ199" i="1" l="1"/>
  <c r="FI199" i="1"/>
  <c r="EF197" i="1"/>
  <c r="EO199" i="1"/>
  <c r="EP199" i="1" s="1"/>
  <c r="DM197" i="1"/>
  <c r="ET197" i="1"/>
  <c r="EU197" i="1" s="1"/>
  <c r="EX197" i="1" s="1"/>
  <c r="DH195" i="1"/>
  <c r="DJ196" i="1"/>
  <c r="FH198" i="1"/>
  <c r="FI198" i="1" s="1"/>
  <c r="FG198" i="1"/>
  <c r="DW195" i="1"/>
  <c r="EB195" i="1" s="1"/>
  <c r="FJ198" i="1" l="1"/>
  <c r="FJ197" i="1" s="1"/>
  <c r="FN197" i="1" s="1"/>
  <c r="FN199" i="1"/>
  <c r="DJ195" i="1"/>
  <c r="DH194" i="1"/>
  <c r="FH197" i="1"/>
  <c r="FG197" i="1"/>
  <c r="DW194" i="1"/>
  <c r="EB194" i="1" s="1"/>
  <c r="EF196" i="1"/>
  <c r="EO198" i="1"/>
  <c r="EP198" i="1" s="1"/>
  <c r="ET196" i="1"/>
  <c r="EU196" i="1" s="1"/>
  <c r="EX196" i="1" s="1"/>
  <c r="DM196" i="1"/>
  <c r="FN198" i="1" l="1"/>
  <c r="FI197" i="1"/>
  <c r="DW193" i="1"/>
  <c r="EB193" i="1" s="1"/>
  <c r="FH196" i="1"/>
  <c r="FG196" i="1"/>
  <c r="EO197" i="1"/>
  <c r="EP197" i="1" s="1"/>
  <c r="DJ194" i="1"/>
  <c r="DH193" i="1"/>
  <c r="EF195" i="1"/>
  <c r="DM195" i="1"/>
  <c r="ET195" i="1"/>
  <c r="EU195" i="1" s="1"/>
  <c r="EX195" i="1" s="1"/>
  <c r="FJ196" i="1" l="1"/>
  <c r="FI196" i="1"/>
  <c r="ET194" i="1"/>
  <c r="EU194" i="1" s="1"/>
  <c r="EX194" i="1" s="1"/>
  <c r="DM194" i="1"/>
  <c r="FG195" i="1"/>
  <c r="FH195" i="1"/>
  <c r="FI195" i="1" s="1"/>
  <c r="DW192" i="1"/>
  <c r="EB192" i="1" s="1"/>
  <c r="EO196" i="1"/>
  <c r="EP196" i="1" s="1"/>
  <c r="DH192" i="1"/>
  <c r="DJ193" i="1"/>
  <c r="EF194" i="1"/>
  <c r="FJ195" i="1" l="1"/>
  <c r="FJ194" i="1" s="1"/>
  <c r="FN194" i="1" s="1"/>
  <c r="FN196" i="1"/>
  <c r="DW191" i="1"/>
  <c r="EB191" i="1" s="1"/>
  <c r="EF193" i="1"/>
  <c r="ET193" i="1"/>
  <c r="EU193" i="1" s="1"/>
  <c r="EX193" i="1" s="1"/>
  <c r="DM193" i="1"/>
  <c r="DJ192" i="1"/>
  <c r="DH191" i="1"/>
  <c r="EO195" i="1"/>
  <c r="EP195" i="1" s="1"/>
  <c r="FH194" i="1"/>
  <c r="FG194" i="1"/>
  <c r="FN195" i="1" l="1"/>
  <c r="FI194" i="1"/>
  <c r="ET192" i="1"/>
  <c r="EU192" i="1" s="1"/>
  <c r="EX192" i="1" s="1"/>
  <c r="DM192" i="1"/>
  <c r="FG193" i="1"/>
  <c r="FH193" i="1"/>
  <c r="FI193" i="1" s="1"/>
  <c r="EO194" i="1"/>
  <c r="EP194" i="1" s="1"/>
  <c r="EF192" i="1"/>
  <c r="DJ191" i="1"/>
  <c r="DH190" i="1"/>
  <c r="DW190" i="1"/>
  <c r="EB190" i="1" s="1"/>
  <c r="FJ193" i="1" l="1"/>
  <c r="FJ192" i="1" s="1"/>
  <c r="FN192" i="1" s="1"/>
  <c r="DW189" i="1"/>
  <c r="EB189" i="1" s="1"/>
  <c r="DH189" i="1"/>
  <c r="DJ190" i="1"/>
  <c r="ET191" i="1"/>
  <c r="EU191" i="1" s="1"/>
  <c r="EX191" i="1" s="1"/>
  <c r="DM191" i="1"/>
  <c r="EO193" i="1"/>
  <c r="EP193" i="1" s="1"/>
  <c r="EF191" i="1"/>
  <c r="FG192" i="1"/>
  <c r="FH192" i="1"/>
  <c r="FN193" i="1" l="1"/>
  <c r="FI192" i="1"/>
  <c r="DJ189" i="1"/>
  <c r="DH188" i="1"/>
  <c r="FH191" i="1"/>
  <c r="FG191" i="1"/>
  <c r="DM190" i="1"/>
  <c r="ET190" i="1"/>
  <c r="EU190" i="1" s="1"/>
  <c r="EX190" i="1" s="1"/>
  <c r="EF190" i="1"/>
  <c r="EO192" i="1"/>
  <c r="EP192" i="1" s="1"/>
  <c r="DW188" i="1"/>
  <c r="EB188" i="1" s="1"/>
  <c r="FJ191" i="1" l="1"/>
  <c r="FI191" i="1"/>
  <c r="DW187" i="1"/>
  <c r="EB187" i="1" s="1"/>
  <c r="EO191" i="1"/>
  <c r="EP191" i="1" s="1"/>
  <c r="DH187" i="1"/>
  <c r="DJ188" i="1"/>
  <c r="FH190" i="1"/>
  <c r="FG190" i="1"/>
  <c r="EF189" i="1"/>
  <c r="ET189" i="1"/>
  <c r="EU189" i="1" s="1"/>
  <c r="EX189" i="1" s="1"/>
  <c r="DM189" i="1"/>
  <c r="FJ190" i="1" l="1"/>
  <c r="FN191" i="1"/>
  <c r="FI190" i="1"/>
  <c r="DM188" i="1"/>
  <c r="ET188" i="1"/>
  <c r="EU188" i="1" s="1"/>
  <c r="EX188" i="1" s="1"/>
  <c r="DH186" i="1"/>
  <c r="DJ187" i="1"/>
  <c r="EO190" i="1"/>
  <c r="EP190" i="1" s="1"/>
  <c r="EF188" i="1"/>
  <c r="FG189" i="1"/>
  <c r="FH189" i="1"/>
  <c r="FI189" i="1" s="1"/>
  <c r="DW186" i="1"/>
  <c r="EB186" i="1" s="1"/>
  <c r="FJ189" i="1" l="1"/>
  <c r="FJ188" i="1" s="1"/>
  <c r="FN188" i="1" s="1"/>
  <c r="FN190" i="1"/>
  <c r="DH185" i="1"/>
  <c r="DJ186" i="1"/>
  <c r="DW185" i="1"/>
  <c r="EB185" i="1" s="1"/>
  <c r="EF187" i="1"/>
  <c r="FG188" i="1"/>
  <c r="FH188" i="1"/>
  <c r="DM187" i="1"/>
  <c r="ET187" i="1"/>
  <c r="EU187" i="1" s="1"/>
  <c r="EX187" i="1" s="1"/>
  <c r="EO189" i="1"/>
  <c r="EP189" i="1" s="1"/>
  <c r="FN189" i="1" l="1"/>
  <c r="FI188" i="1"/>
  <c r="EF186" i="1"/>
  <c r="FH187" i="1"/>
  <c r="FG187" i="1"/>
  <c r="EO188" i="1"/>
  <c r="EP188" i="1" s="1"/>
  <c r="DW184" i="1"/>
  <c r="EB184" i="1" s="1"/>
  <c r="DM186" i="1"/>
  <c r="ET186" i="1"/>
  <c r="EU186" i="1" s="1"/>
  <c r="EX186" i="1" s="1"/>
  <c r="DJ185" i="1"/>
  <c r="DH184" i="1"/>
  <c r="FJ187" i="1" l="1"/>
  <c r="FI187" i="1"/>
  <c r="DW183" i="1"/>
  <c r="EB183" i="1" s="1"/>
  <c r="DM185" i="1"/>
  <c r="ET185" i="1"/>
  <c r="EU185" i="1" s="1"/>
  <c r="EX185" i="1" s="1"/>
  <c r="EO187" i="1"/>
  <c r="EP187" i="1" s="1"/>
  <c r="DJ184" i="1"/>
  <c r="DH183" i="1"/>
  <c r="FG186" i="1"/>
  <c r="FH186" i="1"/>
  <c r="FI186" i="1" s="1"/>
  <c r="EF185" i="1"/>
  <c r="FJ186" i="1" l="1"/>
  <c r="FJ185" i="1" s="1"/>
  <c r="FN185" i="1" s="1"/>
  <c r="FN187" i="1"/>
  <c r="DM184" i="1"/>
  <c r="ET184" i="1"/>
  <c r="EU184" i="1" s="1"/>
  <c r="EX184" i="1" s="1"/>
  <c r="EO186" i="1"/>
  <c r="EP186" i="1" s="1"/>
  <c r="FH185" i="1"/>
  <c r="FG185" i="1"/>
  <c r="EF184" i="1"/>
  <c r="DH182" i="1"/>
  <c r="DJ183" i="1"/>
  <c r="DW182" i="1"/>
  <c r="EB182" i="1" s="1"/>
  <c r="FN186" i="1" l="1"/>
  <c r="FI185" i="1"/>
  <c r="FG184" i="1"/>
  <c r="FH184" i="1"/>
  <c r="FI184" i="1" s="1"/>
  <c r="DM183" i="1"/>
  <c r="ET183" i="1"/>
  <c r="EU183" i="1" s="1"/>
  <c r="EX183" i="1" s="1"/>
  <c r="DH181" i="1"/>
  <c r="DJ182" i="1"/>
  <c r="EO185" i="1"/>
  <c r="EP185" i="1" s="1"/>
  <c r="DW181" i="1"/>
  <c r="EB181" i="1" s="1"/>
  <c r="EF183" i="1"/>
  <c r="FJ184" i="1" l="1"/>
  <c r="FJ183" i="1" s="1"/>
  <c r="FN183" i="1" s="1"/>
  <c r="DM182" i="1"/>
  <c r="ET182" i="1"/>
  <c r="EU182" i="1" s="1"/>
  <c r="EX182" i="1" s="1"/>
  <c r="FG183" i="1"/>
  <c r="FH183" i="1"/>
  <c r="FI183" i="1" s="1"/>
  <c r="DW180" i="1"/>
  <c r="EB180" i="1" s="1"/>
  <c r="EO184" i="1"/>
  <c r="EP184" i="1" s="1"/>
  <c r="DJ181" i="1"/>
  <c r="DH180" i="1"/>
  <c r="EF182" i="1"/>
  <c r="FJ182" i="1" l="1"/>
  <c r="FN182" i="1" s="1"/>
  <c r="FN184" i="1"/>
  <c r="EF181" i="1"/>
  <c r="FG182" i="1"/>
  <c r="FH182" i="1"/>
  <c r="DJ180" i="1"/>
  <c r="DH179" i="1"/>
  <c r="DW179" i="1"/>
  <c r="EB179" i="1" s="1"/>
  <c r="DM181" i="1"/>
  <c r="ET181" i="1"/>
  <c r="EU181" i="1" s="1"/>
  <c r="EX181" i="1" s="1"/>
  <c r="EO183" i="1"/>
  <c r="EP183" i="1" s="1"/>
  <c r="FI182" i="1" l="1"/>
  <c r="DW178" i="1"/>
  <c r="EB178" i="1" s="1"/>
  <c r="DJ179" i="1"/>
  <c r="DH178" i="1"/>
  <c r="FG181" i="1"/>
  <c r="FH181" i="1"/>
  <c r="FI181" i="1" s="1"/>
  <c r="ET180" i="1"/>
  <c r="EU180" i="1" s="1"/>
  <c r="EX180" i="1" s="1"/>
  <c r="DM180" i="1"/>
  <c r="EO182" i="1"/>
  <c r="EP182" i="1" s="1"/>
  <c r="EF180" i="1"/>
  <c r="FJ181" i="1" l="1"/>
  <c r="FJ180" i="1" s="1"/>
  <c r="FN180" i="1" s="1"/>
  <c r="DH177" i="1"/>
  <c r="DJ178" i="1"/>
  <c r="DM179" i="1"/>
  <c r="ET179" i="1"/>
  <c r="EU179" i="1" s="1"/>
  <c r="EX179" i="1" s="1"/>
  <c r="EO181" i="1"/>
  <c r="EP181" i="1" s="1"/>
  <c r="EF179" i="1"/>
  <c r="FG180" i="1"/>
  <c r="FH180" i="1"/>
  <c r="DW177" i="1"/>
  <c r="EB177" i="1" s="1"/>
  <c r="FN181" i="1" l="1"/>
  <c r="FI180" i="1"/>
  <c r="EF178" i="1"/>
  <c r="DW176" i="1"/>
  <c r="EB176" i="1" s="1"/>
  <c r="EO180" i="1"/>
  <c r="EP180" i="1" s="1"/>
  <c r="FG179" i="1"/>
  <c r="FH179" i="1"/>
  <c r="DM178" i="1"/>
  <c r="ET178" i="1"/>
  <c r="EU178" i="1" s="1"/>
  <c r="EX178" i="1" s="1"/>
  <c r="DJ177" i="1"/>
  <c r="DH176" i="1"/>
  <c r="FJ179" i="1" l="1"/>
  <c r="FI179" i="1"/>
  <c r="DW175" i="1"/>
  <c r="EB175" i="1" s="1"/>
  <c r="DH175" i="1"/>
  <c r="DJ176" i="1"/>
  <c r="ET177" i="1"/>
  <c r="EU177" i="1" s="1"/>
  <c r="EX177" i="1" s="1"/>
  <c r="DM177" i="1"/>
  <c r="EF177" i="1"/>
  <c r="EO179" i="1"/>
  <c r="EP179" i="1" s="1"/>
  <c r="FG178" i="1"/>
  <c r="FH178" i="1"/>
  <c r="FI178" i="1" s="1"/>
  <c r="FJ178" i="1" l="1"/>
  <c r="FJ177" i="1" s="1"/>
  <c r="FN177" i="1" s="1"/>
  <c r="FN179" i="1"/>
  <c r="EO178" i="1"/>
  <c r="EP178" i="1" s="1"/>
  <c r="DM176" i="1"/>
  <c r="ET176" i="1"/>
  <c r="EU176" i="1" s="1"/>
  <c r="EX176" i="1" s="1"/>
  <c r="FH177" i="1"/>
  <c r="FI177" i="1" s="1"/>
  <c r="FG177" i="1"/>
  <c r="DH174" i="1"/>
  <c r="DJ175" i="1"/>
  <c r="DW174" i="1"/>
  <c r="EB174" i="1" s="1"/>
  <c r="EF176" i="1"/>
  <c r="FJ176" i="1" l="1"/>
  <c r="FN176" i="1" s="1"/>
  <c r="FN178" i="1"/>
  <c r="DW173" i="1"/>
  <c r="EB173" i="1" s="1"/>
  <c r="EO177" i="1"/>
  <c r="EP177" i="1" s="1"/>
  <c r="FG176" i="1"/>
  <c r="FH176" i="1"/>
  <c r="ET175" i="1"/>
  <c r="EU175" i="1" s="1"/>
  <c r="EX175" i="1" s="1"/>
  <c r="DM175" i="1"/>
  <c r="EF175" i="1"/>
  <c r="DH173" i="1"/>
  <c r="DJ174" i="1"/>
  <c r="FI176" i="1" l="1"/>
  <c r="ET174" i="1"/>
  <c r="EU174" i="1" s="1"/>
  <c r="EX174" i="1" s="1"/>
  <c r="DM174" i="1"/>
  <c r="DH172" i="1"/>
  <c r="DJ173" i="1"/>
  <c r="EO176" i="1"/>
  <c r="EP176" i="1" s="1"/>
  <c r="EF174" i="1"/>
  <c r="FG175" i="1"/>
  <c r="FH175" i="1"/>
  <c r="DW172" i="1"/>
  <c r="EB172" i="1" s="1"/>
  <c r="FJ175" i="1" l="1"/>
  <c r="FI175" i="1"/>
  <c r="ET173" i="1"/>
  <c r="EU173" i="1" s="1"/>
  <c r="EX173" i="1" s="1"/>
  <c r="DM173" i="1"/>
  <c r="DJ172" i="1"/>
  <c r="DH171" i="1"/>
  <c r="EO175" i="1"/>
  <c r="EP175" i="1" s="1"/>
  <c r="DW171" i="1"/>
  <c r="EB171" i="1" s="1"/>
  <c r="EF173" i="1"/>
  <c r="FG174" i="1"/>
  <c r="FH174" i="1"/>
  <c r="FJ174" i="1" l="1"/>
  <c r="FN175" i="1"/>
  <c r="FI174" i="1"/>
  <c r="DW170" i="1"/>
  <c r="EB170" i="1" s="1"/>
  <c r="ET172" i="1"/>
  <c r="EU172" i="1" s="1"/>
  <c r="EX172" i="1" s="1"/>
  <c r="DM172" i="1"/>
  <c r="EO174" i="1"/>
  <c r="EP174" i="1" s="1"/>
  <c r="DH170" i="1"/>
  <c r="DJ171" i="1"/>
  <c r="FH173" i="1"/>
  <c r="FG173" i="1"/>
  <c r="EF172" i="1"/>
  <c r="FJ173" i="1" l="1"/>
  <c r="FN174" i="1"/>
  <c r="FI173" i="1"/>
  <c r="DH169" i="1"/>
  <c r="DJ170" i="1"/>
  <c r="EO173" i="1"/>
  <c r="EP173" i="1" s="1"/>
  <c r="FH172" i="1"/>
  <c r="FI172" i="1" s="1"/>
  <c r="FG172" i="1"/>
  <c r="EF171" i="1"/>
  <c r="DM171" i="1"/>
  <c r="ET171" i="1"/>
  <c r="EU171" i="1" s="1"/>
  <c r="EX171" i="1" s="1"/>
  <c r="DW169" i="1"/>
  <c r="EB169" i="1" s="1"/>
  <c r="FJ172" i="1" l="1"/>
  <c r="FJ171" i="1" s="1"/>
  <c r="FN171" i="1" s="1"/>
  <c r="FN173" i="1"/>
  <c r="DW168" i="1"/>
  <c r="EB168" i="1" s="1"/>
  <c r="EO172" i="1"/>
  <c r="EP172" i="1" s="1"/>
  <c r="EF170" i="1"/>
  <c r="DM170" i="1"/>
  <c r="ET170" i="1"/>
  <c r="EU170" i="1" s="1"/>
  <c r="EX170" i="1" s="1"/>
  <c r="FH171" i="1"/>
  <c r="FI171" i="1" s="1"/>
  <c r="FG171" i="1"/>
  <c r="DJ169" i="1"/>
  <c r="DH168" i="1"/>
  <c r="FJ170" i="1" l="1"/>
  <c r="FN170" i="1" s="1"/>
  <c r="FN172" i="1"/>
  <c r="EO171" i="1"/>
  <c r="EP171" i="1" s="1"/>
  <c r="ET169" i="1"/>
  <c r="EU169" i="1" s="1"/>
  <c r="EX169" i="1" s="1"/>
  <c r="DM169" i="1"/>
  <c r="DW167" i="1"/>
  <c r="EB167" i="1" s="1"/>
  <c r="DJ168" i="1"/>
  <c r="DH167" i="1"/>
  <c r="FH170" i="1"/>
  <c r="FG170" i="1"/>
  <c r="EF169" i="1"/>
  <c r="FI170" i="1" l="1"/>
  <c r="DM168" i="1"/>
  <c r="ET168" i="1"/>
  <c r="EU168" i="1" s="1"/>
  <c r="EX168" i="1" s="1"/>
  <c r="DW166" i="1"/>
  <c r="EB166" i="1" s="1"/>
  <c r="EO170" i="1"/>
  <c r="EP170" i="1" s="1"/>
  <c r="FG169" i="1"/>
  <c r="FH169" i="1"/>
  <c r="FI169" i="1" s="1"/>
  <c r="EF168" i="1"/>
  <c r="DH166" i="1"/>
  <c r="DJ167" i="1"/>
  <c r="FJ169" i="1" l="1"/>
  <c r="FJ168" i="1" s="1"/>
  <c r="FN168" i="1" s="1"/>
  <c r="DW165" i="1"/>
  <c r="EB165" i="1" s="1"/>
  <c r="EF167" i="1"/>
  <c r="DJ166" i="1"/>
  <c r="DH165" i="1"/>
  <c r="FG168" i="1"/>
  <c r="FH168" i="1"/>
  <c r="ET167" i="1"/>
  <c r="EU167" i="1" s="1"/>
  <c r="EX167" i="1" s="1"/>
  <c r="DM167" i="1"/>
  <c r="EO169" i="1"/>
  <c r="EP169" i="1" s="1"/>
  <c r="FN169" i="1" l="1"/>
  <c r="FI168" i="1"/>
  <c r="FG167" i="1"/>
  <c r="FH167" i="1"/>
  <c r="EO168" i="1"/>
  <c r="EP168" i="1" s="1"/>
  <c r="EF166" i="1"/>
  <c r="DJ165" i="1"/>
  <c r="DH164" i="1"/>
  <c r="ET166" i="1"/>
  <c r="EU166" i="1" s="1"/>
  <c r="EX166" i="1" s="1"/>
  <c r="DM166" i="1"/>
  <c r="DW164" i="1"/>
  <c r="EB164" i="1" s="1"/>
  <c r="FJ167" i="1" l="1"/>
  <c r="FI167" i="1"/>
  <c r="ET165" i="1"/>
  <c r="EU165" i="1" s="1"/>
  <c r="EX165" i="1" s="1"/>
  <c r="DM165" i="1"/>
  <c r="DW163" i="1"/>
  <c r="EB163" i="1" s="1"/>
  <c r="EF165" i="1"/>
  <c r="FH166" i="1"/>
  <c r="FG166" i="1"/>
  <c r="EO167" i="1"/>
  <c r="EP167" i="1" s="1"/>
  <c r="DJ164" i="1"/>
  <c r="DH163" i="1"/>
  <c r="FJ166" i="1" l="1"/>
  <c r="FN167" i="1"/>
  <c r="FI166" i="1"/>
  <c r="EF164" i="1"/>
  <c r="DW162" i="1"/>
  <c r="EB162" i="1" s="1"/>
  <c r="DJ163" i="1"/>
  <c r="DH162" i="1"/>
  <c r="ET164" i="1"/>
  <c r="EU164" i="1" s="1"/>
  <c r="EX164" i="1" s="1"/>
  <c r="DM164" i="1"/>
  <c r="EO166" i="1"/>
  <c r="EP166" i="1" s="1"/>
  <c r="FH165" i="1"/>
  <c r="FI165" i="1" s="1"/>
  <c r="FG165" i="1"/>
  <c r="FJ165" i="1" l="1"/>
  <c r="FJ164" i="1" s="1"/>
  <c r="FN164" i="1" s="1"/>
  <c r="FN166" i="1"/>
  <c r="EO165" i="1"/>
  <c r="EP165" i="1" s="1"/>
  <c r="DJ162" i="1"/>
  <c r="DH161" i="1"/>
  <c r="DW161" i="1"/>
  <c r="EB161" i="1" s="1"/>
  <c r="EF163" i="1"/>
  <c r="FG164" i="1"/>
  <c r="FH164" i="1"/>
  <c r="ET163" i="1"/>
  <c r="EU163" i="1" s="1"/>
  <c r="EX163" i="1" s="1"/>
  <c r="DM163" i="1"/>
  <c r="FN165" i="1" l="1"/>
  <c r="FI164" i="1"/>
  <c r="EF162" i="1"/>
  <c r="DJ161" i="1"/>
  <c r="DH160" i="1"/>
  <c r="EO164" i="1"/>
  <c r="EP164" i="1" s="1"/>
  <c r="ET162" i="1"/>
  <c r="EU162" i="1" s="1"/>
  <c r="EX162" i="1" s="1"/>
  <c r="DM162" i="1"/>
  <c r="DW160" i="1"/>
  <c r="EB160" i="1" s="1"/>
  <c r="FH163" i="1"/>
  <c r="FG163" i="1"/>
  <c r="FJ163" i="1" l="1"/>
  <c r="FI163" i="1"/>
  <c r="FG162" i="1"/>
  <c r="FH162" i="1"/>
  <c r="DJ160" i="1"/>
  <c r="DH159" i="1"/>
  <c r="EF161" i="1"/>
  <c r="DM161" i="1"/>
  <c r="ET161" i="1"/>
  <c r="EU161" i="1" s="1"/>
  <c r="EX161" i="1" s="1"/>
  <c r="DW159" i="1"/>
  <c r="EB159" i="1" s="1"/>
  <c r="EO163" i="1"/>
  <c r="EP163" i="1" s="1"/>
  <c r="FJ162" i="1" l="1"/>
  <c r="FN163" i="1"/>
  <c r="FI162" i="1"/>
  <c r="EO162" i="1"/>
  <c r="EP162" i="1" s="1"/>
  <c r="DH158" i="1"/>
  <c r="DJ159" i="1"/>
  <c r="DW158" i="1"/>
  <c r="EB158" i="1" s="1"/>
  <c r="DM160" i="1"/>
  <c r="ET160" i="1"/>
  <c r="EU160" i="1" s="1"/>
  <c r="EX160" i="1" s="1"/>
  <c r="EF160" i="1"/>
  <c r="FH161" i="1"/>
  <c r="FG161" i="1"/>
  <c r="FJ161" i="1" l="1"/>
  <c r="FN162" i="1"/>
  <c r="FI161" i="1"/>
  <c r="EO161" i="1"/>
  <c r="EP161" i="1" s="1"/>
  <c r="DW157" i="1"/>
  <c r="EB157" i="1" s="1"/>
  <c r="DM159" i="1"/>
  <c r="ET159" i="1"/>
  <c r="EU159" i="1" s="1"/>
  <c r="EX159" i="1" s="1"/>
  <c r="DH157" i="1"/>
  <c r="DJ158" i="1"/>
  <c r="EF159" i="1"/>
  <c r="FH160" i="1"/>
  <c r="FG160" i="1"/>
  <c r="FJ160" i="1" l="1"/>
  <c r="FN161" i="1"/>
  <c r="FI160" i="1"/>
  <c r="DH156" i="1"/>
  <c r="DJ157" i="1"/>
  <c r="FH159" i="1"/>
  <c r="FG159" i="1"/>
  <c r="DW156" i="1"/>
  <c r="EB156" i="1" s="1"/>
  <c r="EO160" i="1"/>
  <c r="EP160" i="1" s="1"/>
  <c r="EF158" i="1"/>
  <c r="DM158" i="1"/>
  <c r="ET158" i="1"/>
  <c r="EU158" i="1" s="1"/>
  <c r="EX158" i="1" s="1"/>
  <c r="FJ159" i="1" l="1"/>
  <c r="FN160" i="1"/>
  <c r="FI159" i="1"/>
  <c r="EO159" i="1"/>
  <c r="EP159" i="1" s="1"/>
  <c r="FG158" i="1"/>
  <c r="FH158" i="1"/>
  <c r="DM157" i="1"/>
  <c r="ET157" i="1"/>
  <c r="EU157" i="1" s="1"/>
  <c r="EX157" i="1" s="1"/>
  <c r="EF157" i="1"/>
  <c r="DW155" i="1"/>
  <c r="EB155" i="1" s="1"/>
  <c r="DH155" i="1"/>
  <c r="DJ156" i="1"/>
  <c r="FJ158" i="1" l="1"/>
  <c r="FN159" i="1"/>
  <c r="FI158" i="1"/>
  <c r="FH157" i="1"/>
  <c r="FG157" i="1"/>
  <c r="DM156" i="1"/>
  <c r="ET156" i="1"/>
  <c r="EU156" i="1" s="1"/>
  <c r="EX156" i="1" s="1"/>
  <c r="DW154" i="1"/>
  <c r="EB154" i="1" s="1"/>
  <c r="EF156" i="1"/>
  <c r="EO158" i="1"/>
  <c r="EP158" i="1" s="1"/>
  <c r="DJ155" i="1"/>
  <c r="DH154" i="1"/>
  <c r="FJ157" i="1" l="1"/>
  <c r="FN157" i="1" s="1"/>
  <c r="FN158" i="1"/>
  <c r="FI157" i="1"/>
  <c r="EF155" i="1"/>
  <c r="FH156" i="1"/>
  <c r="FG156" i="1"/>
  <c r="EO157" i="1"/>
  <c r="EP157" i="1" s="1"/>
  <c r="DW153" i="1"/>
  <c r="EB153" i="1" s="1"/>
  <c r="ET155" i="1"/>
  <c r="EU155" i="1" s="1"/>
  <c r="EX155" i="1" s="1"/>
  <c r="DM155" i="1"/>
  <c r="DH153" i="1"/>
  <c r="DJ154" i="1"/>
  <c r="FJ156" i="1" l="1"/>
  <c r="FI156" i="1"/>
  <c r="DW152" i="1"/>
  <c r="EB152" i="1" s="1"/>
  <c r="DJ153" i="1"/>
  <c r="DH152" i="1"/>
  <c r="DM154" i="1"/>
  <c r="ET154" i="1"/>
  <c r="EU154" i="1" s="1"/>
  <c r="EX154" i="1" s="1"/>
  <c r="EO156" i="1"/>
  <c r="EP156" i="1" s="1"/>
  <c r="FH155" i="1"/>
  <c r="FI155" i="1" s="1"/>
  <c r="FG155" i="1"/>
  <c r="EF154" i="1"/>
  <c r="FJ155" i="1" l="1"/>
  <c r="FJ154" i="1" s="1"/>
  <c r="FN154" i="1" s="1"/>
  <c r="FN156" i="1"/>
  <c r="DM153" i="1"/>
  <c r="ET153" i="1"/>
  <c r="EU153" i="1" s="1"/>
  <c r="EX153" i="1" s="1"/>
  <c r="FH154" i="1"/>
  <c r="FG154" i="1"/>
  <c r="DJ152" i="1"/>
  <c r="DH151" i="1"/>
  <c r="DW151" i="1"/>
  <c r="EB151" i="1" s="1"/>
  <c r="EO155" i="1"/>
  <c r="EP155" i="1" s="1"/>
  <c r="EF153" i="1"/>
  <c r="FN155" i="1" l="1"/>
  <c r="FI154" i="1"/>
  <c r="DH150" i="1"/>
  <c r="DJ151" i="1"/>
  <c r="FH153" i="1"/>
  <c r="FG153" i="1"/>
  <c r="DM152" i="1"/>
  <c r="ET152" i="1"/>
  <c r="EU152" i="1" s="1"/>
  <c r="EX152" i="1" s="1"/>
  <c r="DW150" i="1"/>
  <c r="EB150" i="1" s="1"/>
  <c r="EF152" i="1"/>
  <c r="EO154" i="1"/>
  <c r="EP154" i="1" s="1"/>
  <c r="FJ153" i="1" l="1"/>
  <c r="FI153" i="1"/>
  <c r="FG152" i="1"/>
  <c r="FH152" i="1"/>
  <c r="EO153" i="1"/>
  <c r="EP153" i="1" s="1"/>
  <c r="EF151" i="1"/>
  <c r="DM151" i="1"/>
  <c r="ET151" i="1"/>
  <c r="EU151" i="1" s="1"/>
  <c r="EX151" i="1" s="1"/>
  <c r="DW149" i="1"/>
  <c r="EB149" i="1" s="1"/>
  <c r="DJ150" i="1"/>
  <c r="DH149" i="1"/>
  <c r="FJ152" i="1" l="1"/>
  <c r="FN153" i="1"/>
  <c r="FI152" i="1"/>
  <c r="EO152" i="1"/>
  <c r="EP152" i="1" s="1"/>
  <c r="DJ149" i="1"/>
  <c r="DH148" i="1"/>
  <c r="EF150" i="1"/>
  <c r="DW148" i="1"/>
  <c r="EB148" i="1" s="1"/>
  <c r="FH151" i="1"/>
  <c r="FI151" i="1" s="1"/>
  <c r="FG151" i="1"/>
  <c r="DM150" i="1"/>
  <c r="ET150" i="1"/>
  <c r="EU150" i="1" s="1"/>
  <c r="EX150" i="1" s="1"/>
  <c r="FJ151" i="1" l="1"/>
  <c r="FJ150" i="1" s="1"/>
  <c r="FN150" i="1" s="1"/>
  <c r="FN152" i="1"/>
  <c r="DW147" i="1"/>
  <c r="EB147" i="1" s="1"/>
  <c r="EF149" i="1"/>
  <c r="EO151" i="1"/>
  <c r="EP151" i="1" s="1"/>
  <c r="DJ148" i="1"/>
  <c r="DH147" i="1"/>
  <c r="FG150" i="1"/>
  <c r="FH150" i="1"/>
  <c r="ET149" i="1"/>
  <c r="EU149" i="1" s="1"/>
  <c r="EX149" i="1" s="1"/>
  <c r="DM149" i="1"/>
  <c r="FN151" i="1" l="1"/>
  <c r="FI150" i="1"/>
  <c r="DJ147" i="1"/>
  <c r="DH146" i="1"/>
  <c r="DM148" i="1"/>
  <c r="ET148" i="1"/>
  <c r="EU148" i="1" s="1"/>
  <c r="EX148" i="1" s="1"/>
  <c r="FH149" i="1"/>
  <c r="FI149" i="1" s="1"/>
  <c r="FG149" i="1"/>
  <c r="EF148" i="1"/>
  <c r="EO150" i="1"/>
  <c r="EP150" i="1" s="1"/>
  <c r="DW146" i="1"/>
  <c r="EB146" i="1" s="1"/>
  <c r="FJ149" i="1" l="1"/>
  <c r="FJ148" i="1" s="1"/>
  <c r="FN148" i="1" s="1"/>
  <c r="EO149" i="1"/>
  <c r="EP149" i="1" s="1"/>
  <c r="DW145" i="1"/>
  <c r="EB145" i="1" s="1"/>
  <c r="FH148" i="1"/>
  <c r="FI148" i="1" s="1"/>
  <c r="FG148" i="1"/>
  <c r="DH145" i="1"/>
  <c r="DJ146" i="1"/>
  <c r="EF147" i="1"/>
  <c r="ET147" i="1"/>
  <c r="EU147" i="1" s="1"/>
  <c r="EX147" i="1" s="1"/>
  <c r="DM147" i="1"/>
  <c r="FJ147" i="1" l="1"/>
  <c r="FN147" i="1" s="1"/>
  <c r="FN149" i="1"/>
  <c r="DJ145" i="1"/>
  <c r="DH144" i="1"/>
  <c r="EO148" i="1"/>
  <c r="EP148" i="1" s="1"/>
  <c r="EF146" i="1"/>
  <c r="FG147" i="1"/>
  <c r="FH147" i="1"/>
  <c r="DW144" i="1"/>
  <c r="EB144" i="1" s="1"/>
  <c r="DM146" i="1"/>
  <c r="ET146" i="1"/>
  <c r="EU146" i="1" s="1"/>
  <c r="EX146" i="1" s="1"/>
  <c r="FI147" i="1" l="1"/>
  <c r="EO147" i="1"/>
  <c r="EP147" i="1" s="1"/>
  <c r="DW143" i="1"/>
  <c r="EB143" i="1" s="1"/>
  <c r="FG146" i="1"/>
  <c r="FH146" i="1"/>
  <c r="FI146" i="1" s="1"/>
  <c r="EF145" i="1"/>
  <c r="DJ144" i="1"/>
  <c r="DH143" i="1"/>
  <c r="ET145" i="1"/>
  <c r="EU145" i="1" s="1"/>
  <c r="EX145" i="1" s="1"/>
  <c r="DM145" i="1"/>
  <c r="FJ146" i="1" l="1"/>
  <c r="FJ145" i="1" s="1"/>
  <c r="FN145" i="1" s="1"/>
  <c r="FG145" i="1"/>
  <c r="FH145" i="1"/>
  <c r="EF144" i="1"/>
  <c r="DH142" i="1"/>
  <c r="DJ143" i="1"/>
  <c r="DW142" i="1"/>
  <c r="EB142" i="1" s="1"/>
  <c r="DM144" i="1"/>
  <c r="ET144" i="1"/>
  <c r="EU144" i="1" s="1"/>
  <c r="EX144" i="1" s="1"/>
  <c r="EO146" i="1"/>
  <c r="EP146" i="1" s="1"/>
  <c r="FN146" i="1" l="1"/>
  <c r="FI145" i="1"/>
  <c r="DW141" i="1"/>
  <c r="EB141" i="1" s="1"/>
  <c r="DM143" i="1"/>
  <c r="ET143" i="1"/>
  <c r="EU143" i="1" s="1"/>
  <c r="EX143" i="1" s="1"/>
  <c r="FH144" i="1"/>
  <c r="FI144" i="1" s="1"/>
  <c r="FG144" i="1"/>
  <c r="EO145" i="1"/>
  <c r="EP145" i="1" s="1"/>
  <c r="DJ142" i="1"/>
  <c r="DH141" i="1"/>
  <c r="EF143" i="1"/>
  <c r="FJ144" i="1" l="1"/>
  <c r="FJ143" i="1" s="1"/>
  <c r="FN143" i="1" s="1"/>
  <c r="FH143" i="1"/>
  <c r="FG143" i="1"/>
  <c r="ET142" i="1"/>
  <c r="EU142" i="1" s="1"/>
  <c r="EX142" i="1" s="1"/>
  <c r="DM142" i="1"/>
  <c r="EO144" i="1"/>
  <c r="EP144" i="1" s="1"/>
  <c r="EF142" i="1"/>
  <c r="DJ141" i="1"/>
  <c r="DH140" i="1"/>
  <c r="DW140" i="1"/>
  <c r="EB140" i="1" s="1"/>
  <c r="FN144" i="1" l="1"/>
  <c r="FI143" i="1"/>
  <c r="FH142" i="1"/>
  <c r="FG142" i="1"/>
  <c r="EO143" i="1"/>
  <c r="EP143" i="1" s="1"/>
  <c r="DM141" i="1"/>
  <c r="ET141" i="1"/>
  <c r="EU141" i="1" s="1"/>
  <c r="EX141" i="1" s="1"/>
  <c r="DW139" i="1"/>
  <c r="EB139" i="1" s="1"/>
  <c r="DJ140" i="1"/>
  <c r="DH139" i="1"/>
  <c r="EF141" i="1"/>
  <c r="FJ142" i="1" l="1"/>
  <c r="FI142" i="1"/>
  <c r="FH141" i="1"/>
  <c r="FG141" i="1"/>
  <c r="DJ139" i="1"/>
  <c r="DH138" i="1"/>
  <c r="EO142" i="1"/>
  <c r="EP142" i="1" s="1"/>
  <c r="ET140" i="1"/>
  <c r="EU140" i="1" s="1"/>
  <c r="EX140" i="1" s="1"/>
  <c r="DM140" i="1"/>
  <c r="DW138" i="1"/>
  <c r="EB138" i="1" s="1"/>
  <c r="EF140" i="1"/>
  <c r="FJ141" i="1" l="1"/>
  <c r="FN142" i="1"/>
  <c r="FI141" i="1"/>
  <c r="FH140" i="1"/>
  <c r="FG140" i="1"/>
  <c r="DH137" i="1"/>
  <c r="DJ138" i="1"/>
  <c r="DW137" i="1"/>
  <c r="EB137" i="1" s="1"/>
  <c r="DM139" i="1"/>
  <c r="ET139" i="1"/>
  <c r="EU139" i="1" s="1"/>
  <c r="EX139" i="1" s="1"/>
  <c r="EF139" i="1"/>
  <c r="EO141" i="1"/>
  <c r="EP141" i="1" s="1"/>
  <c r="FJ140" i="1" l="1"/>
  <c r="FN141" i="1"/>
  <c r="FI140" i="1"/>
  <c r="EO140" i="1"/>
  <c r="EP140" i="1" s="1"/>
  <c r="DW136" i="1"/>
  <c r="EB136" i="1" s="1"/>
  <c r="EF138" i="1"/>
  <c r="ET138" i="1"/>
  <c r="EU138" i="1" s="1"/>
  <c r="EX138" i="1" s="1"/>
  <c r="DM138" i="1"/>
  <c r="DJ137" i="1"/>
  <c r="DH136" i="1"/>
  <c r="FH139" i="1"/>
  <c r="FG139" i="1"/>
  <c r="FJ139" i="1" l="1"/>
  <c r="FN140" i="1"/>
  <c r="FI139" i="1"/>
  <c r="DJ136" i="1"/>
  <c r="DH135" i="1"/>
  <c r="EF137" i="1"/>
  <c r="ET137" i="1"/>
  <c r="EU137" i="1" s="1"/>
  <c r="EX137" i="1" s="1"/>
  <c r="DM137" i="1"/>
  <c r="FG138" i="1"/>
  <c r="FH138" i="1"/>
  <c r="DW135" i="1"/>
  <c r="EB135" i="1" s="1"/>
  <c r="EO139" i="1"/>
  <c r="EP139" i="1" s="1"/>
  <c r="FJ138" i="1" l="1"/>
  <c r="FN138" i="1" s="1"/>
  <c r="FN139" i="1"/>
  <c r="FI138" i="1"/>
  <c r="DW134" i="1"/>
  <c r="EB134" i="1" s="1"/>
  <c r="EO138" i="1"/>
  <c r="EP138" i="1" s="1"/>
  <c r="DH134" i="1"/>
  <c r="DJ135" i="1"/>
  <c r="FG137" i="1"/>
  <c r="FH137" i="1"/>
  <c r="EF136" i="1"/>
  <c r="ET136" i="1"/>
  <c r="EU136" i="1" s="1"/>
  <c r="EX136" i="1" s="1"/>
  <c r="DM136" i="1"/>
  <c r="FJ137" i="1" l="1"/>
  <c r="FI137" i="1"/>
  <c r="DJ134" i="1"/>
  <c r="DH133" i="1"/>
  <c r="DM135" i="1"/>
  <c r="ET135" i="1"/>
  <c r="EU135" i="1" s="1"/>
  <c r="EX135" i="1" s="1"/>
  <c r="EO137" i="1"/>
  <c r="EP137" i="1" s="1"/>
  <c r="FH136" i="1"/>
  <c r="FG136" i="1"/>
  <c r="DW133" i="1"/>
  <c r="EB133" i="1" s="1"/>
  <c r="EF135" i="1"/>
  <c r="FJ136" i="1" l="1"/>
  <c r="FN137" i="1"/>
  <c r="FI136" i="1"/>
  <c r="FG135" i="1"/>
  <c r="FH135" i="1"/>
  <c r="FI135" i="1" s="1"/>
  <c r="DW132" i="1"/>
  <c r="EB132" i="1" s="1"/>
  <c r="EO136" i="1"/>
  <c r="EP136" i="1" s="1"/>
  <c r="DJ133" i="1"/>
  <c r="DH132" i="1"/>
  <c r="EF134" i="1"/>
  <c r="ET134" i="1"/>
  <c r="EU134" i="1" s="1"/>
  <c r="EX134" i="1" s="1"/>
  <c r="DM134" i="1"/>
  <c r="FJ135" i="1" l="1"/>
  <c r="FJ134" i="1" s="1"/>
  <c r="FN134" i="1" s="1"/>
  <c r="FN136" i="1"/>
  <c r="DM133" i="1"/>
  <c r="ET133" i="1"/>
  <c r="EU133" i="1" s="1"/>
  <c r="EX133" i="1" s="1"/>
  <c r="EF133" i="1"/>
  <c r="DW131" i="1"/>
  <c r="EB131" i="1" s="1"/>
  <c r="EO135" i="1"/>
  <c r="EP135" i="1" s="1"/>
  <c r="FG134" i="1"/>
  <c r="FH134" i="1"/>
  <c r="DJ132" i="1"/>
  <c r="DH131" i="1"/>
  <c r="FN135" i="1" l="1"/>
  <c r="FI134" i="1"/>
  <c r="EF132" i="1"/>
  <c r="DW130" i="1"/>
  <c r="EB130" i="1" s="1"/>
  <c r="DM132" i="1"/>
  <c r="ET132" i="1"/>
  <c r="EU132" i="1" s="1"/>
  <c r="EX132" i="1" s="1"/>
  <c r="FG133" i="1"/>
  <c r="FH133" i="1"/>
  <c r="FI133" i="1" s="1"/>
  <c r="EO134" i="1"/>
  <c r="EP134" i="1" s="1"/>
  <c r="DJ131" i="1"/>
  <c r="DH130" i="1"/>
  <c r="FJ133" i="1" l="1"/>
  <c r="FJ132" i="1" s="1"/>
  <c r="FN132" i="1" s="1"/>
  <c r="EO133" i="1"/>
  <c r="EP133" i="1" s="1"/>
  <c r="DM131" i="1"/>
  <c r="ET131" i="1"/>
  <c r="EU131" i="1" s="1"/>
  <c r="EX131" i="1" s="1"/>
  <c r="DW129" i="1"/>
  <c r="EB129" i="1" s="1"/>
  <c r="EF131" i="1"/>
  <c r="FG132" i="1"/>
  <c r="FH132" i="1"/>
  <c r="DH129" i="1"/>
  <c r="DJ130" i="1"/>
  <c r="FN133" i="1" l="1"/>
  <c r="FI132" i="1"/>
  <c r="DH128" i="1"/>
  <c r="DJ129" i="1"/>
  <c r="ET130" i="1"/>
  <c r="EU130" i="1" s="1"/>
  <c r="EX130" i="1" s="1"/>
  <c r="DM130" i="1"/>
  <c r="EO132" i="1"/>
  <c r="EP132" i="1" s="1"/>
  <c r="EF130" i="1"/>
  <c r="DW128" i="1"/>
  <c r="EB128" i="1" s="1"/>
  <c r="FH131" i="1"/>
  <c r="FG131" i="1"/>
  <c r="FJ131" i="1" l="1"/>
  <c r="FI131" i="1"/>
  <c r="FH130" i="1"/>
  <c r="FI130" i="1" s="1"/>
  <c r="FG130" i="1"/>
  <c r="DW127" i="1"/>
  <c r="EB127" i="1" s="1"/>
  <c r="DM129" i="1"/>
  <c r="ET129" i="1"/>
  <c r="EU129" i="1" s="1"/>
  <c r="EX129" i="1" s="1"/>
  <c r="EO131" i="1"/>
  <c r="EP131" i="1" s="1"/>
  <c r="EF129" i="1"/>
  <c r="DH127" i="1"/>
  <c r="DJ128" i="1"/>
  <c r="FJ130" i="1" l="1"/>
  <c r="FJ129" i="1" s="1"/>
  <c r="FN129" i="1" s="1"/>
  <c r="FN131" i="1"/>
  <c r="FG129" i="1"/>
  <c r="FH129" i="1"/>
  <c r="FI129" i="1" s="1"/>
  <c r="EF128" i="1"/>
  <c r="DW126" i="1"/>
  <c r="EB126" i="1" s="1"/>
  <c r="ET128" i="1"/>
  <c r="EU128" i="1" s="1"/>
  <c r="EX128" i="1" s="1"/>
  <c r="DM128" i="1"/>
  <c r="D34" i="29" s="1"/>
  <c r="EO130" i="1"/>
  <c r="EP130" i="1" s="1"/>
  <c r="DH126" i="1"/>
  <c r="DJ127" i="1"/>
  <c r="FN130" i="1" l="1"/>
  <c r="FJ128" i="1"/>
  <c r="FN128" i="1" s="1"/>
  <c r="D42" i="29" s="1"/>
  <c r="FG128" i="1"/>
  <c r="FH128" i="1"/>
  <c r="DJ126" i="1"/>
  <c r="DH125" i="1"/>
  <c r="ET127" i="1"/>
  <c r="EU127" i="1" s="1"/>
  <c r="EX127" i="1" s="1"/>
  <c r="DM127" i="1"/>
  <c r="EO129" i="1"/>
  <c r="EP129" i="1" s="1"/>
  <c r="EF127" i="1"/>
  <c r="DW125" i="1"/>
  <c r="EB125" i="1" s="1"/>
  <c r="FI128" i="1" l="1"/>
  <c r="EF126" i="1"/>
  <c r="EO128" i="1"/>
  <c r="EP128" i="1" s="1"/>
  <c r="FG127" i="1"/>
  <c r="FH127" i="1"/>
  <c r="FI127" i="1" s="1"/>
  <c r="DH124" i="1"/>
  <c r="DJ125" i="1"/>
  <c r="ET126" i="1"/>
  <c r="EU126" i="1" s="1"/>
  <c r="EX126" i="1" s="1"/>
  <c r="DM126" i="1"/>
  <c r="DW124" i="1"/>
  <c r="EB124" i="1" s="1"/>
  <c r="FJ127" i="1" l="1"/>
  <c r="FJ126" i="1" s="1"/>
  <c r="FN126" i="1" s="1"/>
  <c r="DJ124" i="1"/>
  <c r="DH123" i="1"/>
  <c r="DW123" i="1"/>
  <c r="EB123" i="1" s="1"/>
  <c r="EF125" i="1"/>
  <c r="FH126" i="1"/>
  <c r="FG126" i="1"/>
  <c r="EO127" i="1"/>
  <c r="EP127" i="1" s="1"/>
  <c r="DM125" i="1"/>
  <c r="ET125" i="1"/>
  <c r="EU125" i="1" s="1"/>
  <c r="EX125" i="1" s="1"/>
  <c r="FN127" i="1" l="1"/>
  <c r="FI126" i="1"/>
  <c r="EO126" i="1"/>
  <c r="EP126" i="1" s="1"/>
  <c r="DW122" i="1"/>
  <c r="EB122" i="1" s="1"/>
  <c r="EF124" i="1"/>
  <c r="FG125" i="1"/>
  <c r="FH125" i="1"/>
  <c r="FI125" i="1" s="1"/>
  <c r="DJ123" i="1"/>
  <c r="DH122" i="1"/>
  <c r="ET124" i="1"/>
  <c r="EU124" i="1" s="1"/>
  <c r="EX124" i="1" s="1"/>
  <c r="DM124" i="1"/>
  <c r="FJ125" i="1" l="1"/>
  <c r="FJ124" i="1" s="1"/>
  <c r="FN124" i="1" s="1"/>
  <c r="DW121" i="1"/>
  <c r="EB121" i="1" s="1"/>
  <c r="DJ122" i="1"/>
  <c r="DH121" i="1"/>
  <c r="EF123" i="1"/>
  <c r="EO125" i="1"/>
  <c r="EP125" i="1" s="1"/>
  <c r="DM123" i="1"/>
  <c r="ET123" i="1"/>
  <c r="EU123" i="1" s="1"/>
  <c r="EX123" i="1" s="1"/>
  <c r="FH124" i="1"/>
  <c r="FG124" i="1"/>
  <c r="FN125" i="1" l="1"/>
  <c r="FI124" i="1"/>
  <c r="DJ121" i="1"/>
  <c r="DH120" i="1"/>
  <c r="FG123" i="1"/>
  <c r="FH123" i="1"/>
  <c r="ET122" i="1"/>
  <c r="EU122" i="1" s="1"/>
  <c r="EX122" i="1" s="1"/>
  <c r="DM122" i="1"/>
  <c r="EO124" i="1"/>
  <c r="EP124" i="1" s="1"/>
  <c r="EF122" i="1"/>
  <c r="DW120" i="1"/>
  <c r="EB120" i="1" s="1"/>
  <c r="FJ123" i="1" l="1"/>
  <c r="FI123" i="1"/>
  <c r="EO123" i="1"/>
  <c r="EP123" i="1" s="1"/>
  <c r="DW119" i="1"/>
  <c r="EB119" i="1" s="1"/>
  <c r="EF121" i="1"/>
  <c r="DJ120" i="1"/>
  <c r="DH119" i="1"/>
  <c r="FH122" i="1"/>
  <c r="FG122" i="1"/>
  <c r="ET121" i="1"/>
  <c r="EU121" i="1" s="1"/>
  <c r="EX121" i="1" s="1"/>
  <c r="DM121" i="1"/>
  <c r="FJ122" i="1" l="1"/>
  <c r="FN123" i="1"/>
  <c r="FI122" i="1"/>
  <c r="DH118" i="1"/>
  <c r="DJ119" i="1"/>
  <c r="ET120" i="1"/>
  <c r="EU120" i="1" s="1"/>
  <c r="EX120" i="1" s="1"/>
  <c r="DM120" i="1"/>
  <c r="EF120" i="1"/>
  <c r="DW118" i="1"/>
  <c r="EB118" i="1" s="1"/>
  <c r="EO122" i="1"/>
  <c r="EP122" i="1" s="1"/>
  <c r="FH121" i="1"/>
  <c r="FG121" i="1"/>
  <c r="FJ121" i="1" l="1"/>
  <c r="FN122" i="1"/>
  <c r="FI121" i="1"/>
  <c r="DW117" i="1"/>
  <c r="EB117" i="1" s="1"/>
  <c r="FH120" i="1"/>
  <c r="FG120" i="1"/>
  <c r="DM119" i="1"/>
  <c r="ET119" i="1"/>
  <c r="EU119" i="1" s="1"/>
  <c r="EX119" i="1" s="1"/>
  <c r="EO121" i="1"/>
  <c r="EP121" i="1" s="1"/>
  <c r="EF119" i="1"/>
  <c r="DJ118" i="1"/>
  <c r="DH117" i="1"/>
  <c r="FJ120" i="1" l="1"/>
  <c r="FN121" i="1"/>
  <c r="FI120" i="1"/>
  <c r="DM118" i="1"/>
  <c r="ET118" i="1"/>
  <c r="EU118" i="1" s="1"/>
  <c r="EX118" i="1" s="1"/>
  <c r="FG119" i="1"/>
  <c r="FH119" i="1"/>
  <c r="FI119" i="1" s="1"/>
  <c r="DJ117" i="1"/>
  <c r="DH116" i="1"/>
  <c r="EF118" i="1"/>
  <c r="EO120" i="1"/>
  <c r="EP120" i="1" s="1"/>
  <c r="DW116" i="1"/>
  <c r="EB116" i="1" s="1"/>
  <c r="FJ119" i="1" l="1"/>
  <c r="FJ118" i="1" s="1"/>
  <c r="FN118" i="1" s="1"/>
  <c r="FN120" i="1"/>
  <c r="DH115" i="1"/>
  <c r="DJ116" i="1"/>
  <c r="DW115" i="1"/>
  <c r="EB115" i="1" s="1"/>
  <c r="FG118" i="1"/>
  <c r="FH118" i="1"/>
  <c r="FI118" i="1" s="1"/>
  <c r="ET117" i="1"/>
  <c r="EU117" i="1" s="1"/>
  <c r="EX117" i="1" s="1"/>
  <c r="DM117" i="1"/>
  <c r="EF117" i="1"/>
  <c r="EO119" i="1"/>
  <c r="EP119" i="1" s="1"/>
  <c r="FN119" i="1" l="1"/>
  <c r="FJ117" i="1"/>
  <c r="FN117" i="1" s="1"/>
  <c r="DW114" i="1"/>
  <c r="EB114" i="1" s="1"/>
  <c r="EF116" i="1"/>
  <c r="EO118" i="1"/>
  <c r="EP118" i="1" s="1"/>
  <c r="ET116" i="1"/>
  <c r="EU116" i="1" s="1"/>
  <c r="EX116" i="1" s="1"/>
  <c r="DM116" i="1"/>
  <c r="FG117" i="1"/>
  <c r="FH117" i="1"/>
  <c r="DH114" i="1"/>
  <c r="DJ115" i="1"/>
  <c r="FI117" i="1" l="1"/>
  <c r="EO117" i="1"/>
  <c r="EP117" i="1" s="1"/>
  <c r="DM115" i="1"/>
  <c r="ET115" i="1"/>
  <c r="EU115" i="1" s="1"/>
  <c r="EX115" i="1" s="1"/>
  <c r="FG116" i="1"/>
  <c r="FH116" i="1"/>
  <c r="FI116" i="1" s="1"/>
  <c r="DH113" i="1"/>
  <c r="DJ114" i="1"/>
  <c r="DW113" i="1"/>
  <c r="EB113" i="1" s="1"/>
  <c r="EF115" i="1"/>
  <c r="FJ116" i="1" l="1"/>
  <c r="FJ115" i="1" s="1"/>
  <c r="FN115" i="1" s="1"/>
  <c r="EF114" i="1"/>
  <c r="ET114" i="1"/>
  <c r="EU114" i="1" s="1"/>
  <c r="EX114" i="1" s="1"/>
  <c r="DM114" i="1"/>
  <c r="FG115" i="1"/>
  <c r="FH115" i="1"/>
  <c r="EO116" i="1"/>
  <c r="EP116" i="1" s="1"/>
  <c r="DW112" i="1"/>
  <c r="EB112" i="1" s="1"/>
  <c r="DH112" i="1"/>
  <c r="DJ113" i="1"/>
  <c r="FN116" i="1" l="1"/>
  <c r="FI115" i="1"/>
  <c r="FG114" i="1"/>
  <c r="FH114" i="1"/>
  <c r="DJ112" i="1"/>
  <c r="DH111" i="1"/>
  <c r="EF113" i="1"/>
  <c r="DW111" i="1"/>
  <c r="EB111" i="1" s="1"/>
  <c r="ET113" i="1"/>
  <c r="EU113" i="1" s="1"/>
  <c r="EX113" i="1" s="1"/>
  <c r="DM113" i="1"/>
  <c r="EO115" i="1"/>
  <c r="EP115" i="1" s="1"/>
  <c r="FJ114" i="1" l="1"/>
  <c r="FI114" i="1"/>
  <c r="EF112" i="1"/>
  <c r="DJ111" i="1"/>
  <c r="DH110" i="1"/>
  <c r="EO114" i="1"/>
  <c r="EP114" i="1" s="1"/>
  <c r="DM112" i="1"/>
  <c r="ET112" i="1"/>
  <c r="EU112" i="1" s="1"/>
  <c r="EX112" i="1" s="1"/>
  <c r="FH113" i="1"/>
  <c r="FG113" i="1"/>
  <c r="DW110" i="1"/>
  <c r="EB110" i="1" s="1"/>
  <c r="FJ113" i="1" l="1"/>
  <c r="FN114" i="1"/>
  <c r="FI113" i="1"/>
  <c r="DJ110" i="1"/>
  <c r="DH109" i="1"/>
  <c r="EF111" i="1"/>
  <c r="DW109" i="1"/>
  <c r="EB109" i="1" s="1"/>
  <c r="DM111" i="1"/>
  <c r="ET111" i="1"/>
  <c r="EU111" i="1" s="1"/>
  <c r="EX111" i="1" s="1"/>
  <c r="EO113" i="1"/>
  <c r="EP113" i="1" s="1"/>
  <c r="FH112" i="1"/>
  <c r="FI112" i="1" s="1"/>
  <c r="FG112" i="1"/>
  <c r="FJ112" i="1" l="1"/>
  <c r="FJ111" i="1" s="1"/>
  <c r="FN111" i="1" s="1"/>
  <c r="FN113" i="1"/>
  <c r="FH111" i="1"/>
  <c r="FG111" i="1"/>
  <c r="EF110" i="1"/>
  <c r="DW108" i="1"/>
  <c r="EB108" i="1" s="1"/>
  <c r="DJ109" i="1"/>
  <c r="DH108" i="1"/>
  <c r="EO112" i="1"/>
  <c r="EP112" i="1" s="1"/>
  <c r="ET110" i="1"/>
  <c r="EU110" i="1" s="1"/>
  <c r="EX110" i="1" s="1"/>
  <c r="DM110" i="1"/>
  <c r="FN112" i="1" l="1"/>
  <c r="FI111" i="1"/>
  <c r="DM109" i="1"/>
  <c r="ET109" i="1"/>
  <c r="EU109" i="1" s="1"/>
  <c r="EX109" i="1" s="1"/>
  <c r="EO111" i="1"/>
  <c r="EP111" i="1" s="1"/>
  <c r="EF109" i="1"/>
  <c r="DW107" i="1"/>
  <c r="EB107" i="1" s="1"/>
  <c r="FH110" i="1"/>
  <c r="FG110" i="1"/>
  <c r="DJ108" i="1"/>
  <c r="DH107" i="1"/>
  <c r="FJ110" i="1" l="1"/>
  <c r="FI110" i="1"/>
  <c r="DW106" i="1"/>
  <c r="EB106" i="1" s="1"/>
  <c r="DM108" i="1"/>
  <c r="ET108" i="1"/>
  <c r="EU108" i="1" s="1"/>
  <c r="EX108" i="1" s="1"/>
  <c r="DH106" i="1"/>
  <c r="DJ107" i="1"/>
  <c r="FH109" i="1"/>
  <c r="FG109" i="1"/>
  <c r="EF108" i="1"/>
  <c r="EO110" i="1"/>
  <c r="EP110" i="1" s="1"/>
  <c r="FJ109" i="1" l="1"/>
  <c r="FN110" i="1"/>
  <c r="FI109" i="1"/>
  <c r="EO109" i="1"/>
  <c r="EP109" i="1" s="1"/>
  <c r="FG108" i="1"/>
  <c r="FH108" i="1"/>
  <c r="EF107" i="1"/>
  <c r="DM107" i="1"/>
  <c r="ET107" i="1"/>
  <c r="EU107" i="1" s="1"/>
  <c r="EX107" i="1" s="1"/>
  <c r="DJ106" i="1"/>
  <c r="DH105" i="1"/>
  <c r="DW105" i="1"/>
  <c r="EB105" i="1" s="1"/>
  <c r="FJ108" i="1" l="1"/>
  <c r="FN109" i="1"/>
  <c r="FI108" i="1"/>
  <c r="DW104" i="1"/>
  <c r="EB104" i="1" s="1"/>
  <c r="DH104" i="1"/>
  <c r="DJ105" i="1"/>
  <c r="FH107" i="1"/>
  <c r="FI107" i="1" s="1"/>
  <c r="FG107" i="1"/>
  <c r="EF106" i="1"/>
  <c r="ET106" i="1"/>
  <c r="EU106" i="1" s="1"/>
  <c r="EX106" i="1" s="1"/>
  <c r="DM106" i="1"/>
  <c r="EO108" i="1"/>
  <c r="EP108" i="1" s="1"/>
  <c r="FJ107" i="1" l="1"/>
  <c r="FJ106" i="1" s="1"/>
  <c r="FN106" i="1" s="1"/>
  <c r="FN108" i="1"/>
  <c r="ET105" i="1"/>
  <c r="EU105" i="1" s="1"/>
  <c r="EX105" i="1" s="1"/>
  <c r="DM105" i="1"/>
  <c r="DJ104" i="1"/>
  <c r="DH103" i="1"/>
  <c r="FG106" i="1"/>
  <c r="FH106" i="1"/>
  <c r="EF105" i="1"/>
  <c r="EO107" i="1"/>
  <c r="EP107" i="1" s="1"/>
  <c r="DW103" i="1"/>
  <c r="EB103" i="1" s="1"/>
  <c r="FN107" i="1" l="1"/>
  <c r="FI106" i="1"/>
  <c r="DW102" i="1"/>
  <c r="EB102" i="1" s="1"/>
  <c r="ET104" i="1"/>
  <c r="EU104" i="1" s="1"/>
  <c r="EX104" i="1" s="1"/>
  <c r="DM104" i="1"/>
  <c r="EF104" i="1"/>
  <c r="EO106" i="1"/>
  <c r="EP106" i="1" s="1"/>
  <c r="FG105" i="1"/>
  <c r="FH105" i="1"/>
  <c r="DJ103" i="1"/>
  <c r="DH102" i="1"/>
  <c r="FJ105" i="1" l="1"/>
  <c r="FI105" i="1"/>
  <c r="EO105" i="1"/>
  <c r="EP105" i="1" s="1"/>
  <c r="DJ102" i="1"/>
  <c r="DH101" i="1"/>
  <c r="FH104" i="1"/>
  <c r="FI104" i="1" s="1"/>
  <c r="FG104" i="1"/>
  <c r="ET103" i="1"/>
  <c r="EU103" i="1" s="1"/>
  <c r="EX103" i="1" s="1"/>
  <c r="DM103" i="1"/>
  <c r="EF103" i="1"/>
  <c r="DW101" i="1"/>
  <c r="EB101" i="1" s="1"/>
  <c r="FJ104" i="1" l="1"/>
  <c r="FJ103" i="1" s="1"/>
  <c r="FN103" i="1" s="1"/>
  <c r="FN105" i="1"/>
  <c r="FH103" i="1"/>
  <c r="FG103" i="1"/>
  <c r="EF102" i="1"/>
  <c r="DH100" i="1"/>
  <c r="DJ101" i="1"/>
  <c r="DM102" i="1"/>
  <c r="ET102" i="1"/>
  <c r="EU102" i="1" s="1"/>
  <c r="EX102" i="1" s="1"/>
  <c r="EO104" i="1"/>
  <c r="EP104" i="1" s="1"/>
  <c r="DW100" i="1"/>
  <c r="EB100" i="1" s="1"/>
  <c r="FN104" i="1" l="1"/>
  <c r="FI103" i="1"/>
  <c r="DH99" i="1"/>
  <c r="DJ100" i="1"/>
  <c r="EF101" i="1"/>
  <c r="DW99" i="1"/>
  <c r="EB99" i="1" s="1"/>
  <c r="DM101" i="1"/>
  <c r="ET101" i="1"/>
  <c r="EU101" i="1" s="1"/>
  <c r="EX101" i="1" s="1"/>
  <c r="FG102" i="1"/>
  <c r="FH102" i="1"/>
  <c r="EO103" i="1"/>
  <c r="EP103" i="1" s="1"/>
  <c r="FJ102" i="1" l="1"/>
  <c r="FI102" i="1"/>
  <c r="EO102" i="1"/>
  <c r="EP102" i="1" s="1"/>
  <c r="DW98" i="1"/>
  <c r="EB98" i="1" s="1"/>
  <c r="EF100" i="1"/>
  <c r="DM100" i="1"/>
  <c r="ET100" i="1"/>
  <c r="EU100" i="1" s="1"/>
  <c r="EX100" i="1" s="1"/>
  <c r="FH101" i="1"/>
  <c r="FG101" i="1"/>
  <c r="DH98" i="1"/>
  <c r="DJ99" i="1"/>
  <c r="FJ101" i="1" l="1"/>
  <c r="FN102" i="1"/>
  <c r="FI101" i="1"/>
  <c r="FH100" i="1"/>
  <c r="FI100" i="1" s="1"/>
  <c r="FG100" i="1"/>
  <c r="DW97" i="1"/>
  <c r="EB97" i="1" s="1"/>
  <c r="ET99" i="1"/>
  <c r="EU99" i="1" s="1"/>
  <c r="EX99" i="1" s="1"/>
  <c r="DM99" i="1"/>
  <c r="DJ98" i="1"/>
  <c r="DH97" i="1"/>
  <c r="EF99" i="1"/>
  <c r="EO101" i="1"/>
  <c r="EP101" i="1" s="1"/>
  <c r="FJ100" i="1" l="1"/>
  <c r="FJ99" i="1" s="1"/>
  <c r="FN99" i="1" s="1"/>
  <c r="FN101" i="1"/>
  <c r="EO100" i="1"/>
  <c r="EP100" i="1" s="1"/>
  <c r="EF98" i="1"/>
  <c r="DW96" i="1"/>
  <c r="EB96" i="1" s="1"/>
  <c r="FG99" i="1"/>
  <c r="FH99" i="1"/>
  <c r="DH96" i="1"/>
  <c r="DJ97" i="1"/>
  <c r="ET98" i="1"/>
  <c r="EU98" i="1" s="1"/>
  <c r="EX98" i="1" s="1"/>
  <c r="DM98" i="1"/>
  <c r="FN100" i="1" l="1"/>
  <c r="FI99" i="1"/>
  <c r="EF97" i="1"/>
  <c r="EO99" i="1"/>
  <c r="EP99" i="1" s="1"/>
  <c r="DM97" i="1"/>
  <c r="ET97" i="1"/>
  <c r="EU97" i="1" s="1"/>
  <c r="EX97" i="1" s="1"/>
  <c r="FH98" i="1"/>
  <c r="FG98" i="1"/>
  <c r="DH95" i="1"/>
  <c r="DJ96" i="1"/>
  <c r="DW95" i="1"/>
  <c r="EB95" i="1" s="1"/>
  <c r="FJ98" i="1" l="1"/>
  <c r="FI98" i="1"/>
  <c r="EO98" i="1"/>
  <c r="EP98" i="1" s="1"/>
  <c r="DJ95" i="1"/>
  <c r="DH94" i="1"/>
  <c r="DW94" i="1"/>
  <c r="EB94" i="1" s="1"/>
  <c r="FG97" i="1"/>
  <c r="FH97" i="1"/>
  <c r="EF96" i="1"/>
  <c r="DM96" i="1"/>
  <c r="ET96" i="1"/>
  <c r="EU96" i="1" s="1"/>
  <c r="EX96" i="1" s="1"/>
  <c r="FJ97" i="1" l="1"/>
  <c r="FN98" i="1"/>
  <c r="FI97" i="1"/>
  <c r="EF95" i="1"/>
  <c r="DW93" i="1"/>
  <c r="EB93" i="1" s="1"/>
  <c r="EO97" i="1"/>
  <c r="EP97" i="1" s="1"/>
  <c r="DJ94" i="1"/>
  <c r="DH93" i="1"/>
  <c r="ET95" i="1"/>
  <c r="EU95" i="1" s="1"/>
  <c r="EX95" i="1" s="1"/>
  <c r="DM95" i="1"/>
  <c r="FH96" i="1"/>
  <c r="FG96" i="1"/>
  <c r="FJ96" i="1" l="1"/>
  <c r="FN96" i="1" s="1"/>
  <c r="FN97" i="1"/>
  <c r="FI96" i="1"/>
  <c r="DJ93" i="1"/>
  <c r="DH92" i="1"/>
  <c r="DW92" i="1"/>
  <c r="EB92" i="1" s="1"/>
  <c r="ET94" i="1"/>
  <c r="EU94" i="1" s="1"/>
  <c r="EX94" i="1" s="1"/>
  <c r="DM94" i="1"/>
  <c r="EO96" i="1"/>
  <c r="EP96" i="1" s="1"/>
  <c r="EF94" i="1"/>
  <c r="FH95" i="1"/>
  <c r="FG95" i="1"/>
  <c r="FJ95" i="1" l="1"/>
  <c r="FI95" i="1"/>
  <c r="EO95" i="1"/>
  <c r="EP95" i="1" s="1"/>
  <c r="EF93" i="1"/>
  <c r="DW91" i="1"/>
  <c r="EB91" i="1" s="1"/>
  <c r="DH91" i="1"/>
  <c r="DJ92" i="1"/>
  <c r="FH94" i="1"/>
  <c r="FG94" i="1"/>
  <c r="DM93" i="1"/>
  <c r="ET93" i="1"/>
  <c r="EU93" i="1" s="1"/>
  <c r="EX93" i="1" s="1"/>
  <c r="FJ94" i="1" l="1"/>
  <c r="FN95" i="1"/>
  <c r="FI94" i="1"/>
  <c r="ET92" i="1"/>
  <c r="EU92" i="1" s="1"/>
  <c r="EX92" i="1" s="1"/>
  <c r="DM92" i="1"/>
  <c r="DH90" i="1"/>
  <c r="DJ91" i="1"/>
  <c r="DW90" i="1"/>
  <c r="EB90" i="1" s="1"/>
  <c r="EF92" i="1"/>
  <c r="EO94" i="1"/>
  <c r="EP94" i="1" s="1"/>
  <c r="FH93" i="1"/>
  <c r="FI93" i="1" s="1"/>
  <c r="FG93" i="1"/>
  <c r="FJ93" i="1" l="1"/>
  <c r="FJ92" i="1" s="1"/>
  <c r="FN92" i="1" s="1"/>
  <c r="FN94" i="1"/>
  <c r="EF91" i="1"/>
  <c r="DJ90" i="1"/>
  <c r="DH89" i="1"/>
  <c r="EO93" i="1"/>
  <c r="EP93" i="1" s="1"/>
  <c r="DW89" i="1"/>
  <c r="EB89" i="1" s="1"/>
  <c r="FG92" i="1"/>
  <c r="FH92" i="1"/>
  <c r="DM91" i="1"/>
  <c r="ET91" i="1"/>
  <c r="EU91" i="1" s="1"/>
  <c r="EX91" i="1" s="1"/>
  <c r="FN93" i="1" l="1"/>
  <c r="FI92" i="1"/>
  <c r="DW88" i="1"/>
  <c r="EB88" i="1" s="1"/>
  <c r="EF90" i="1"/>
  <c r="DH88" i="1"/>
  <c r="DJ89" i="1"/>
  <c r="DM90" i="1"/>
  <c r="ET90" i="1"/>
  <c r="EU90" i="1" s="1"/>
  <c r="EX90" i="1" s="1"/>
  <c r="FG91" i="1"/>
  <c r="FH91" i="1"/>
  <c r="EO92" i="1"/>
  <c r="EP92" i="1" s="1"/>
  <c r="FJ91" i="1" l="1"/>
  <c r="FI91" i="1"/>
  <c r="EO91" i="1"/>
  <c r="EP91" i="1" s="1"/>
  <c r="DJ88" i="1"/>
  <c r="DH87" i="1"/>
  <c r="ET89" i="1"/>
  <c r="EU89" i="1" s="1"/>
  <c r="EX89" i="1" s="1"/>
  <c r="DM89" i="1"/>
  <c r="EF89" i="1"/>
  <c r="FH90" i="1"/>
  <c r="FG90" i="1"/>
  <c r="DW87" i="1"/>
  <c r="EB87" i="1" s="1"/>
  <c r="FJ90" i="1" l="1"/>
  <c r="FN91" i="1"/>
  <c r="FI90" i="1"/>
  <c r="FH89" i="1"/>
  <c r="FG89" i="1"/>
  <c r="DW86" i="1"/>
  <c r="EB86" i="1" s="1"/>
  <c r="DH86" i="1"/>
  <c r="DJ87" i="1"/>
  <c r="EF88" i="1"/>
  <c r="ET88" i="1"/>
  <c r="EU88" i="1" s="1"/>
  <c r="EX88" i="1" s="1"/>
  <c r="DM88" i="1"/>
  <c r="EO90" i="1"/>
  <c r="EP90" i="1" s="1"/>
  <c r="FJ89" i="1" l="1"/>
  <c r="FN90" i="1"/>
  <c r="FI89" i="1"/>
  <c r="EF87" i="1"/>
  <c r="DW85" i="1"/>
  <c r="EB85" i="1" s="1"/>
  <c r="EO89" i="1"/>
  <c r="EP89" i="1" s="1"/>
  <c r="DM87" i="1"/>
  <c r="ET87" i="1"/>
  <c r="EU87" i="1" s="1"/>
  <c r="EX87" i="1" s="1"/>
  <c r="FG88" i="1"/>
  <c r="FH88" i="1"/>
  <c r="DH85" i="1"/>
  <c r="DJ86" i="1"/>
  <c r="FJ88" i="1" l="1"/>
  <c r="FN88" i="1" s="1"/>
  <c r="FN89" i="1"/>
  <c r="FI88" i="1"/>
  <c r="DW84" i="1"/>
  <c r="EB84" i="1" s="1"/>
  <c r="EO88" i="1"/>
  <c r="EP88" i="1" s="1"/>
  <c r="DH84" i="1"/>
  <c r="DJ85" i="1"/>
  <c r="EF86" i="1"/>
  <c r="DM86" i="1"/>
  <c r="ET86" i="1"/>
  <c r="EU86" i="1" s="1"/>
  <c r="EX86" i="1" s="1"/>
  <c r="FH87" i="1"/>
  <c r="FI87" i="1" s="1"/>
  <c r="FG87" i="1"/>
  <c r="FJ87" i="1" l="1"/>
  <c r="FJ86" i="1" s="1"/>
  <c r="FN86" i="1" s="1"/>
  <c r="DM85" i="1"/>
  <c r="ET85" i="1"/>
  <c r="EU85" i="1" s="1"/>
  <c r="EX85" i="1" s="1"/>
  <c r="FH86" i="1"/>
  <c r="FG86" i="1"/>
  <c r="DH83" i="1"/>
  <c r="DJ84" i="1"/>
  <c r="EF85" i="1"/>
  <c r="EO87" i="1"/>
  <c r="EP87" i="1" s="1"/>
  <c r="DW83" i="1"/>
  <c r="EB83" i="1" s="1"/>
  <c r="FN87" i="1" l="1"/>
  <c r="FI86" i="1"/>
  <c r="DM84" i="1"/>
  <c r="ET84" i="1"/>
  <c r="EU84" i="1" s="1"/>
  <c r="EX84" i="1" s="1"/>
  <c r="DW82" i="1"/>
  <c r="EB82" i="1" s="1"/>
  <c r="FG85" i="1"/>
  <c r="FH85" i="1"/>
  <c r="EF84" i="1"/>
  <c r="EO86" i="1"/>
  <c r="EP86" i="1" s="1"/>
  <c r="DH82" i="1"/>
  <c r="DJ83" i="1"/>
  <c r="FJ85" i="1" l="1"/>
  <c r="FI85" i="1"/>
  <c r="ET83" i="1"/>
  <c r="EU83" i="1" s="1"/>
  <c r="EX83" i="1" s="1"/>
  <c r="DM83" i="1"/>
  <c r="DW81" i="1"/>
  <c r="EB81" i="1" s="1"/>
  <c r="DJ82" i="1"/>
  <c r="DH81" i="1"/>
  <c r="FH84" i="1"/>
  <c r="FG84" i="1"/>
  <c r="EF83" i="1"/>
  <c r="EO85" i="1"/>
  <c r="EP85" i="1" s="1"/>
  <c r="FJ84" i="1" l="1"/>
  <c r="FN85" i="1"/>
  <c r="FI84" i="1"/>
  <c r="DW80" i="1"/>
  <c r="EB80" i="1" s="1"/>
  <c r="EF82" i="1"/>
  <c r="ET82" i="1"/>
  <c r="EU82" i="1" s="1"/>
  <c r="EX82" i="1" s="1"/>
  <c r="DM82" i="1"/>
  <c r="EO84" i="1"/>
  <c r="EP84" i="1" s="1"/>
  <c r="DJ81" i="1"/>
  <c r="DH80" i="1"/>
  <c r="FH83" i="1"/>
  <c r="FG83" i="1"/>
  <c r="FJ83" i="1" l="1"/>
  <c r="FN84" i="1"/>
  <c r="FI83" i="1"/>
  <c r="FH82" i="1"/>
  <c r="FG82" i="1"/>
  <c r="DM81" i="1"/>
  <c r="ET81" i="1"/>
  <c r="EU81" i="1" s="1"/>
  <c r="EX81" i="1" s="1"/>
  <c r="EF81" i="1"/>
  <c r="EO83" i="1"/>
  <c r="EP83" i="1" s="1"/>
  <c r="DJ80" i="1"/>
  <c r="DH79" i="1"/>
  <c r="DW79" i="1"/>
  <c r="EB79" i="1" s="1"/>
  <c r="FJ82" i="1" l="1"/>
  <c r="FN83" i="1"/>
  <c r="FI82" i="1"/>
  <c r="FG81" i="1"/>
  <c r="FH81" i="1"/>
  <c r="ET80" i="1"/>
  <c r="EU80" i="1" s="1"/>
  <c r="EX80" i="1" s="1"/>
  <c r="DM80" i="1"/>
  <c r="DW78" i="1"/>
  <c r="EB78" i="1" s="1"/>
  <c r="EO82" i="1"/>
  <c r="EP82" i="1" s="1"/>
  <c r="EF80" i="1"/>
  <c r="DJ79" i="1"/>
  <c r="DH78" i="1"/>
  <c r="FJ81" i="1" l="1"/>
  <c r="FN81" i="1" s="1"/>
  <c r="FN82" i="1"/>
  <c r="FI81" i="1"/>
  <c r="DW77" i="1"/>
  <c r="EB77" i="1" s="1"/>
  <c r="FG80" i="1"/>
  <c r="FH80" i="1"/>
  <c r="DJ78" i="1"/>
  <c r="DH77" i="1"/>
  <c r="EO81" i="1"/>
  <c r="EP81" i="1" s="1"/>
  <c r="EF79" i="1"/>
  <c r="ET79" i="1"/>
  <c r="EU79" i="1" s="1"/>
  <c r="EX79" i="1" s="1"/>
  <c r="DM79" i="1"/>
  <c r="FJ80" i="1" l="1"/>
  <c r="FI80" i="1"/>
  <c r="EO80" i="1"/>
  <c r="EP80" i="1" s="1"/>
  <c r="DH76" i="1"/>
  <c r="DJ77" i="1"/>
  <c r="ET78" i="1"/>
  <c r="EU78" i="1" s="1"/>
  <c r="EX78" i="1" s="1"/>
  <c r="DM78" i="1"/>
  <c r="DW76" i="1"/>
  <c r="EB76" i="1" s="1"/>
  <c r="FH79" i="1"/>
  <c r="FI79" i="1" s="1"/>
  <c r="FG79" i="1"/>
  <c r="EF78" i="1"/>
  <c r="FJ79" i="1" l="1"/>
  <c r="FJ78" i="1" s="1"/>
  <c r="FN78" i="1" s="1"/>
  <c r="FN80" i="1"/>
  <c r="EF77" i="1"/>
  <c r="FH78" i="1"/>
  <c r="FG78" i="1"/>
  <c r="ET77" i="1"/>
  <c r="EU77" i="1" s="1"/>
  <c r="EX77" i="1" s="1"/>
  <c r="DM77" i="1"/>
  <c r="DH75" i="1"/>
  <c r="DJ76" i="1"/>
  <c r="EO79" i="1"/>
  <c r="EP79" i="1" s="1"/>
  <c r="DW75" i="1"/>
  <c r="EB75" i="1" s="1"/>
  <c r="FN79" i="1" l="1"/>
  <c r="FI78" i="1"/>
  <c r="EO78" i="1"/>
  <c r="EP78" i="1" s="1"/>
  <c r="EF76" i="1"/>
  <c r="FH77" i="1"/>
  <c r="FG77" i="1"/>
  <c r="DW74" i="1"/>
  <c r="EB74" i="1" s="1"/>
  <c r="DM76" i="1"/>
  <c r="ET76" i="1"/>
  <c r="EU76" i="1" s="1"/>
  <c r="EX76" i="1" s="1"/>
  <c r="DJ75" i="1"/>
  <c r="DH74" i="1"/>
  <c r="FJ77" i="1" l="1"/>
  <c r="FI77" i="1"/>
  <c r="EF75" i="1"/>
  <c r="DH73" i="1"/>
  <c r="DJ74" i="1"/>
  <c r="DM75" i="1"/>
  <c r="ET75" i="1"/>
  <c r="EU75" i="1" s="1"/>
  <c r="EX75" i="1" s="1"/>
  <c r="EO77" i="1"/>
  <c r="EP77" i="1" s="1"/>
  <c r="FH76" i="1"/>
  <c r="FG76" i="1"/>
  <c r="DW73" i="1"/>
  <c r="EB73" i="1" s="1"/>
  <c r="FJ76" i="1" l="1"/>
  <c r="FN77" i="1"/>
  <c r="FI76" i="1"/>
  <c r="ET74" i="1"/>
  <c r="EU74" i="1" s="1"/>
  <c r="EX74" i="1" s="1"/>
  <c r="DM74" i="1"/>
  <c r="FH75" i="1"/>
  <c r="FI75" i="1" s="1"/>
  <c r="FG75" i="1"/>
  <c r="EO76" i="1"/>
  <c r="EP76" i="1" s="1"/>
  <c r="DJ73" i="1"/>
  <c r="DH72" i="1"/>
  <c r="EF74" i="1"/>
  <c r="DW72" i="1"/>
  <c r="EB72" i="1" s="1"/>
  <c r="FJ75" i="1" l="1"/>
  <c r="FJ74" i="1" s="1"/>
  <c r="FN74" i="1" s="1"/>
  <c r="FN76" i="1"/>
  <c r="DW71" i="1"/>
  <c r="EB71" i="1" s="1"/>
  <c r="EO75" i="1"/>
  <c r="EP75" i="1" s="1"/>
  <c r="EF73" i="1"/>
  <c r="DJ72" i="1"/>
  <c r="DH71" i="1"/>
  <c r="FH74" i="1"/>
  <c r="FG74" i="1"/>
  <c r="DM73" i="1"/>
  <c r="ET73" i="1"/>
  <c r="EU73" i="1" s="1"/>
  <c r="EX73" i="1" s="1"/>
  <c r="FN75" i="1" l="1"/>
  <c r="FI74" i="1"/>
  <c r="DJ71" i="1"/>
  <c r="DH70" i="1"/>
  <c r="EO74" i="1"/>
  <c r="EP74" i="1" s="1"/>
  <c r="ET72" i="1"/>
  <c r="EU72" i="1" s="1"/>
  <c r="EX72" i="1" s="1"/>
  <c r="DM72" i="1"/>
  <c r="EF72" i="1"/>
  <c r="FH73" i="1"/>
  <c r="FI73" i="1" s="1"/>
  <c r="FG73" i="1"/>
  <c r="DW70" i="1"/>
  <c r="EB70" i="1" s="1"/>
  <c r="FJ73" i="1" l="1"/>
  <c r="FJ72" i="1" s="1"/>
  <c r="FN72" i="1" s="1"/>
  <c r="FG72" i="1"/>
  <c r="FH72" i="1"/>
  <c r="DW69" i="1"/>
  <c r="EB69" i="1" s="1"/>
  <c r="EF71" i="1"/>
  <c r="DJ70" i="1"/>
  <c r="DH69" i="1"/>
  <c r="EO73" i="1"/>
  <c r="EP73" i="1" s="1"/>
  <c r="ET71" i="1"/>
  <c r="EU71" i="1" s="1"/>
  <c r="EX71" i="1" s="1"/>
  <c r="DM71" i="1"/>
  <c r="FN73" i="1" l="1"/>
  <c r="FI72" i="1"/>
  <c r="ET70" i="1"/>
  <c r="EU70" i="1" s="1"/>
  <c r="EX70" i="1" s="1"/>
  <c r="DM70" i="1"/>
  <c r="EF70" i="1"/>
  <c r="DW68" i="1"/>
  <c r="EB68" i="1" s="1"/>
  <c r="EO72" i="1"/>
  <c r="EP72" i="1" s="1"/>
  <c r="FG71" i="1"/>
  <c r="FH71" i="1"/>
  <c r="DJ69" i="1"/>
  <c r="DH68" i="1"/>
  <c r="FJ71" i="1" l="1"/>
  <c r="FI71" i="1"/>
  <c r="EF69" i="1"/>
  <c r="ET69" i="1"/>
  <c r="EU69" i="1" s="1"/>
  <c r="EX69" i="1" s="1"/>
  <c r="DM69" i="1"/>
  <c r="EO71" i="1"/>
  <c r="EP71" i="1" s="1"/>
  <c r="DJ68" i="1"/>
  <c r="DH67" i="1"/>
  <c r="FH70" i="1"/>
  <c r="FG70" i="1"/>
  <c r="DW67" i="1"/>
  <c r="EB67" i="1" s="1"/>
  <c r="FJ70" i="1" l="1"/>
  <c r="FN71" i="1"/>
  <c r="FI70" i="1"/>
  <c r="ET68" i="1"/>
  <c r="EU68" i="1" s="1"/>
  <c r="EX68" i="1" s="1"/>
  <c r="DM68" i="1"/>
  <c r="EO70" i="1"/>
  <c r="EP70" i="1" s="1"/>
  <c r="DW66" i="1"/>
  <c r="EB66" i="1" s="1"/>
  <c r="FH69" i="1"/>
  <c r="FG69" i="1"/>
  <c r="EF68" i="1"/>
  <c r="DH66" i="1"/>
  <c r="DJ67" i="1"/>
  <c r="FJ69" i="1" l="1"/>
  <c r="FN69" i="1" s="1"/>
  <c r="FN70" i="1"/>
  <c r="FI69" i="1"/>
  <c r="EF67" i="1"/>
  <c r="EO69" i="1"/>
  <c r="EP69" i="1" s="1"/>
  <c r="DM67" i="1"/>
  <c r="ET67" i="1"/>
  <c r="EU67" i="1" s="1"/>
  <c r="EX67" i="1" s="1"/>
  <c r="FH68" i="1"/>
  <c r="FG68" i="1"/>
  <c r="DW65" i="1"/>
  <c r="EB65" i="1" s="1"/>
  <c r="DJ66" i="1"/>
  <c r="DH65" i="1"/>
  <c r="FJ68" i="1" l="1"/>
  <c r="FI68" i="1"/>
  <c r="DM66" i="1"/>
  <c r="ET66" i="1"/>
  <c r="EU66" i="1" s="1"/>
  <c r="EX66" i="1" s="1"/>
  <c r="EF66" i="1"/>
  <c r="FG67" i="1"/>
  <c r="FH67" i="1"/>
  <c r="DH64" i="1"/>
  <c r="DJ65" i="1"/>
  <c r="EO68" i="1"/>
  <c r="EP68" i="1" s="1"/>
  <c r="DW64" i="1"/>
  <c r="EB64" i="1" s="1"/>
  <c r="FJ67" i="1" l="1"/>
  <c r="FN68" i="1"/>
  <c r="FI67" i="1"/>
  <c r="DW63" i="1"/>
  <c r="EB63" i="1" s="1"/>
  <c r="FG66" i="1"/>
  <c r="FH66" i="1"/>
  <c r="FI66" i="1" s="1"/>
  <c r="EF65" i="1"/>
  <c r="DM65" i="1"/>
  <c r="ET65" i="1"/>
  <c r="EU65" i="1" s="1"/>
  <c r="EX65" i="1" s="1"/>
  <c r="DJ64" i="1"/>
  <c r="DH63" i="1"/>
  <c r="EO67" i="1"/>
  <c r="EP67" i="1" s="1"/>
  <c r="FJ66" i="1" l="1"/>
  <c r="FJ65" i="1" s="1"/>
  <c r="FN65" i="1" s="1"/>
  <c r="FN67" i="1"/>
  <c r="EO66" i="1"/>
  <c r="EP66" i="1" s="1"/>
  <c r="ET64" i="1"/>
  <c r="EU64" i="1" s="1"/>
  <c r="EX64" i="1" s="1"/>
  <c r="DM64" i="1"/>
  <c r="FG65" i="1"/>
  <c r="FH65" i="1"/>
  <c r="FI65" i="1" s="1"/>
  <c r="DW62" i="1"/>
  <c r="EB62" i="1" s="1"/>
  <c r="DH62" i="1"/>
  <c r="DJ63" i="1"/>
  <c r="EF64" i="1"/>
  <c r="FJ64" i="1" l="1"/>
  <c r="FN64" i="1" s="1"/>
  <c r="FN66" i="1"/>
  <c r="FH64" i="1"/>
  <c r="FI64" i="1" s="1"/>
  <c r="FG64" i="1"/>
  <c r="DW61" i="1"/>
  <c r="EB61" i="1" s="1"/>
  <c r="EO65" i="1"/>
  <c r="EP65" i="1" s="1"/>
  <c r="ET63" i="1"/>
  <c r="EU63" i="1" s="1"/>
  <c r="EX63" i="1" s="1"/>
  <c r="DM63" i="1"/>
  <c r="DJ62" i="1"/>
  <c r="DH61" i="1"/>
  <c r="EF63" i="1"/>
  <c r="FJ63" i="1" l="1"/>
  <c r="FN63" i="1" s="1"/>
  <c r="FH63" i="1"/>
  <c r="FG63" i="1"/>
  <c r="DW60" i="1"/>
  <c r="EB60" i="1" s="1"/>
  <c r="DH60" i="1"/>
  <c r="DJ61" i="1"/>
  <c r="EF62" i="1"/>
  <c r="ET62" i="1"/>
  <c r="EU62" i="1" s="1"/>
  <c r="EX62" i="1" s="1"/>
  <c r="DM62" i="1"/>
  <c r="EO64" i="1"/>
  <c r="EP64" i="1" s="1"/>
  <c r="FI63" i="1" l="1"/>
  <c r="EF61" i="1"/>
  <c r="DM61" i="1"/>
  <c r="ET61" i="1"/>
  <c r="EU61" i="1" s="1"/>
  <c r="EX61" i="1" s="1"/>
  <c r="EO63" i="1"/>
  <c r="EP63" i="1" s="1"/>
  <c r="DW59" i="1"/>
  <c r="EB59" i="1" s="1"/>
  <c r="FG62" i="1"/>
  <c r="FH62" i="1"/>
  <c r="DH59" i="1"/>
  <c r="DJ60" i="1"/>
  <c r="FJ62" i="1" l="1"/>
  <c r="FI62" i="1"/>
  <c r="EF60" i="1"/>
  <c r="FG61" i="1"/>
  <c r="FH61" i="1"/>
  <c r="FI61" i="1" s="1"/>
  <c r="EO62" i="1"/>
  <c r="EP62" i="1" s="1"/>
  <c r="DM60" i="1"/>
  <c r="ET60" i="1"/>
  <c r="EU60" i="1" s="1"/>
  <c r="EX60" i="1" s="1"/>
  <c r="DH58" i="1"/>
  <c r="DJ59" i="1"/>
  <c r="DW58" i="1"/>
  <c r="EB58" i="1" s="1"/>
  <c r="FJ61" i="1" l="1"/>
  <c r="FJ60" i="1" s="1"/>
  <c r="FN60" i="1" s="1"/>
  <c r="FN62" i="1"/>
  <c r="EO61" i="1"/>
  <c r="EP61" i="1" s="1"/>
  <c r="DW57" i="1"/>
  <c r="EB57" i="1" s="1"/>
  <c r="EF59" i="1"/>
  <c r="DJ58" i="1"/>
  <c r="DH57" i="1"/>
  <c r="ET59" i="1"/>
  <c r="EU59" i="1" s="1"/>
  <c r="EX59" i="1" s="1"/>
  <c r="DM59" i="1"/>
  <c r="FG60" i="1"/>
  <c r="FH60" i="1"/>
  <c r="FN61" i="1" l="1"/>
  <c r="FI60" i="1"/>
  <c r="DH56" i="1"/>
  <c r="DJ57" i="1"/>
  <c r="DW56" i="1"/>
  <c r="EB56" i="1" s="1"/>
  <c r="EO60" i="1"/>
  <c r="EP60" i="1" s="1"/>
  <c r="EF58" i="1"/>
  <c r="DM58" i="1"/>
  <c r="ET58" i="1"/>
  <c r="EU58" i="1" s="1"/>
  <c r="EX58" i="1" s="1"/>
  <c r="FH59" i="1"/>
  <c r="FG59" i="1"/>
  <c r="FJ59" i="1" l="1"/>
  <c r="FI59" i="1"/>
  <c r="DW55" i="1"/>
  <c r="EB55" i="1" s="1"/>
  <c r="FH58" i="1"/>
  <c r="FG58" i="1"/>
  <c r="DM57" i="1"/>
  <c r="ET57" i="1"/>
  <c r="EU57" i="1" s="1"/>
  <c r="EX57" i="1" s="1"/>
  <c r="EF57" i="1"/>
  <c r="EO59" i="1"/>
  <c r="EP59" i="1" s="1"/>
  <c r="DH55" i="1"/>
  <c r="DJ56" i="1"/>
  <c r="FJ58" i="1" l="1"/>
  <c r="FN59" i="1"/>
  <c r="FI58" i="1"/>
  <c r="FH57" i="1"/>
  <c r="FG57" i="1"/>
  <c r="ET56" i="1"/>
  <c r="EU56" i="1" s="1"/>
  <c r="EX56" i="1" s="1"/>
  <c r="DM56" i="1"/>
  <c r="DH54" i="1"/>
  <c r="DJ55" i="1"/>
  <c r="DW54" i="1"/>
  <c r="EB54" i="1" s="1"/>
  <c r="EO58" i="1"/>
  <c r="EP58" i="1" s="1"/>
  <c r="EF56" i="1"/>
  <c r="FJ57" i="1" l="1"/>
  <c r="FN57" i="1" s="1"/>
  <c r="FN58" i="1"/>
  <c r="FI57" i="1"/>
  <c r="DM55" i="1"/>
  <c r="ET55" i="1"/>
  <c r="EU55" i="1" s="1"/>
  <c r="EX55" i="1" s="1"/>
  <c r="FG56" i="1"/>
  <c r="FH56" i="1"/>
  <c r="DJ54" i="1"/>
  <c r="DH53" i="1"/>
  <c r="DW53" i="1"/>
  <c r="EB53" i="1" s="1"/>
  <c r="EO57" i="1"/>
  <c r="EP57" i="1" s="1"/>
  <c r="EF55" i="1"/>
  <c r="FJ56" i="1" l="1"/>
  <c r="FI56" i="1"/>
  <c r="DJ53" i="1"/>
  <c r="DH52" i="1"/>
  <c r="ET54" i="1"/>
  <c r="EU54" i="1" s="1"/>
  <c r="EX54" i="1" s="1"/>
  <c r="DM54" i="1"/>
  <c r="FG55" i="1"/>
  <c r="FH55" i="1"/>
  <c r="EF54" i="1"/>
  <c r="DW52" i="1"/>
  <c r="EB52" i="1" s="1"/>
  <c r="EO56" i="1"/>
  <c r="EP56" i="1" s="1"/>
  <c r="FJ55" i="1" l="1"/>
  <c r="FN56" i="1"/>
  <c r="FI55" i="1"/>
  <c r="EF53" i="1"/>
  <c r="EO55" i="1"/>
  <c r="EP55" i="1" s="1"/>
  <c r="FH54" i="1"/>
  <c r="FI54" i="1" s="1"/>
  <c r="FG54" i="1"/>
  <c r="DW51" i="1"/>
  <c r="EB51" i="1" s="1"/>
  <c r="DH51" i="1"/>
  <c r="DJ52" i="1"/>
  <c r="DM53" i="1"/>
  <c r="ET53" i="1"/>
  <c r="EU53" i="1" s="1"/>
  <c r="EX53" i="1" s="1"/>
  <c r="FJ54" i="1" l="1"/>
  <c r="FJ53" i="1" s="1"/>
  <c r="FN53" i="1" s="1"/>
  <c r="FN55" i="1"/>
  <c r="DW50" i="1"/>
  <c r="EB50" i="1" s="1"/>
  <c r="DM52" i="1"/>
  <c r="ET52" i="1"/>
  <c r="EU52" i="1" s="1"/>
  <c r="EX52" i="1" s="1"/>
  <c r="EO54" i="1"/>
  <c r="EP54" i="1" s="1"/>
  <c r="DJ51" i="1"/>
  <c r="DH50" i="1"/>
  <c r="FG53" i="1"/>
  <c r="FH53" i="1"/>
  <c r="EF52" i="1"/>
  <c r="FN54" i="1" l="1"/>
  <c r="FI53" i="1"/>
  <c r="ET51" i="1"/>
  <c r="EU51" i="1" s="1"/>
  <c r="EX51" i="1" s="1"/>
  <c r="DM51" i="1"/>
  <c r="EO53" i="1"/>
  <c r="EP53" i="1" s="1"/>
  <c r="FH52" i="1"/>
  <c r="FI52" i="1" s="1"/>
  <c r="FG52" i="1"/>
  <c r="EF51" i="1"/>
  <c r="DH49" i="1"/>
  <c r="DJ50" i="1"/>
  <c r="DW49" i="1"/>
  <c r="EB49" i="1" s="1"/>
  <c r="FJ52" i="1" l="1"/>
  <c r="FJ51" i="1" s="1"/>
  <c r="FN51" i="1" s="1"/>
  <c r="EF50" i="1"/>
  <c r="DH48" i="1"/>
  <c r="DJ49" i="1"/>
  <c r="EO52" i="1"/>
  <c r="EP52" i="1" s="1"/>
  <c r="DW48" i="1"/>
  <c r="EB48" i="1" s="1"/>
  <c r="ET50" i="1"/>
  <c r="EU50" i="1" s="1"/>
  <c r="EX50" i="1" s="1"/>
  <c r="DM50" i="1"/>
  <c r="FH51" i="1"/>
  <c r="FG51" i="1"/>
  <c r="FN52" i="1" l="1"/>
  <c r="FI51" i="1"/>
  <c r="DW47" i="1"/>
  <c r="EB47" i="1" s="1"/>
  <c r="EF49" i="1"/>
  <c r="DM49" i="1"/>
  <c r="ET49" i="1"/>
  <c r="EU49" i="1" s="1"/>
  <c r="EX49" i="1" s="1"/>
  <c r="EO51" i="1"/>
  <c r="EP51" i="1" s="1"/>
  <c r="DH47" i="1"/>
  <c r="DJ48" i="1"/>
  <c r="FG50" i="1"/>
  <c r="FH50" i="1"/>
  <c r="FI50" i="1" s="1"/>
  <c r="FJ50" i="1" l="1"/>
  <c r="FJ49" i="1" s="1"/>
  <c r="FN49" i="1" s="1"/>
  <c r="DJ47" i="1"/>
  <c r="DH46" i="1"/>
  <c r="EF48" i="1"/>
  <c r="FG49" i="1"/>
  <c r="FH49" i="1"/>
  <c r="FI49" i="1" s="1"/>
  <c r="EO50" i="1"/>
  <c r="EP50" i="1" s="1"/>
  <c r="ET48" i="1"/>
  <c r="EU48" i="1" s="1"/>
  <c r="EX48" i="1" s="1"/>
  <c r="DM48" i="1"/>
  <c r="DW46" i="1"/>
  <c r="EB46" i="1" s="1"/>
  <c r="FJ48" i="1" l="1"/>
  <c r="FN48" i="1" s="1"/>
  <c r="FN50" i="1"/>
  <c r="EF47" i="1"/>
  <c r="DW45" i="1"/>
  <c r="EB45" i="1" s="1"/>
  <c r="EO49" i="1"/>
  <c r="EP49" i="1" s="1"/>
  <c r="FH48" i="1"/>
  <c r="FG48" i="1"/>
  <c r="DH45" i="1"/>
  <c r="DJ46" i="1"/>
  <c r="DM47" i="1"/>
  <c r="ET47" i="1"/>
  <c r="EU47" i="1" s="1"/>
  <c r="EX47" i="1" s="1"/>
  <c r="FI48" i="1" l="1"/>
  <c r="EO48" i="1"/>
  <c r="EP48" i="1" s="1"/>
  <c r="DW44" i="1"/>
  <c r="EB44" i="1" s="1"/>
  <c r="FH47" i="1"/>
  <c r="FI47" i="1" s="1"/>
  <c r="FG47" i="1"/>
  <c r="DM46" i="1"/>
  <c r="ET46" i="1"/>
  <c r="EU46" i="1" s="1"/>
  <c r="EX46" i="1" s="1"/>
  <c r="EF46" i="1"/>
  <c r="DJ45" i="1"/>
  <c r="DH44" i="1"/>
  <c r="FJ47" i="1" l="1"/>
  <c r="FJ46" i="1" s="1"/>
  <c r="FN46" i="1" s="1"/>
  <c r="EO47" i="1"/>
  <c r="EP47" i="1" s="1"/>
  <c r="DW43" i="1"/>
  <c r="EB43" i="1" s="1"/>
  <c r="ET45" i="1"/>
  <c r="EU45" i="1" s="1"/>
  <c r="EX45" i="1" s="1"/>
  <c r="DM45" i="1"/>
  <c r="EF45" i="1"/>
  <c r="DJ44" i="1"/>
  <c r="DH43" i="1"/>
  <c r="FH46" i="1"/>
  <c r="FG46" i="1"/>
  <c r="FN47" i="1" l="1"/>
  <c r="FI46" i="1"/>
  <c r="EF44" i="1"/>
  <c r="DJ43" i="1"/>
  <c r="DH42" i="1"/>
  <c r="DW42" i="1"/>
  <c r="EB42" i="1" s="1"/>
  <c r="EO46" i="1"/>
  <c r="EP46" i="1" s="1"/>
  <c r="DM44" i="1"/>
  <c r="ET44" i="1"/>
  <c r="EU44" i="1" s="1"/>
  <c r="EX44" i="1" s="1"/>
  <c r="FG45" i="1"/>
  <c r="FH45" i="1"/>
  <c r="FI45" i="1" s="1"/>
  <c r="FJ45" i="1" l="1"/>
  <c r="FJ44" i="1" s="1"/>
  <c r="FN44" i="1" s="1"/>
  <c r="EF43" i="1"/>
  <c r="DW41" i="1"/>
  <c r="EB41" i="1" s="1"/>
  <c r="DJ42" i="1"/>
  <c r="DH41" i="1"/>
  <c r="FH44" i="1"/>
  <c r="FG44" i="1"/>
  <c r="ET43" i="1"/>
  <c r="EU43" i="1" s="1"/>
  <c r="EX43" i="1" s="1"/>
  <c r="DM43" i="1"/>
  <c r="EO45" i="1"/>
  <c r="EP45" i="1" s="1"/>
  <c r="FN45" i="1" l="1"/>
  <c r="FI44" i="1"/>
  <c r="DJ41" i="1"/>
  <c r="DH40" i="1"/>
  <c r="ET42" i="1"/>
  <c r="EU42" i="1" s="1"/>
  <c r="EX42" i="1" s="1"/>
  <c r="DM42" i="1"/>
  <c r="EO44" i="1"/>
  <c r="EP44" i="1" s="1"/>
  <c r="EF42" i="1"/>
  <c r="DW40" i="1"/>
  <c r="EB40" i="1" s="1"/>
  <c r="FH43" i="1"/>
  <c r="FG43" i="1"/>
  <c r="FJ43" i="1" l="1"/>
  <c r="FI43" i="1"/>
  <c r="EO43" i="1"/>
  <c r="EP43" i="1" s="1"/>
  <c r="DW39" i="1"/>
  <c r="EB39" i="1" s="1"/>
  <c r="FG42" i="1"/>
  <c r="FH42" i="1"/>
  <c r="FI42" i="1" s="1"/>
  <c r="EF41" i="1"/>
  <c r="DH39" i="1"/>
  <c r="DJ40" i="1"/>
  <c r="ET41" i="1"/>
  <c r="EU41" i="1" s="1"/>
  <c r="EX41" i="1" s="1"/>
  <c r="DM41" i="1"/>
  <c r="FJ42" i="1" l="1"/>
  <c r="FJ41" i="1" s="1"/>
  <c r="FN41" i="1" s="1"/>
  <c r="FN43" i="1"/>
  <c r="EO42" i="1"/>
  <c r="EP42" i="1" s="1"/>
  <c r="FH41" i="1"/>
  <c r="FI41" i="1" s="1"/>
  <c r="FG41" i="1"/>
  <c r="EF40" i="1"/>
  <c r="DM40" i="1"/>
  <c r="ET40" i="1"/>
  <c r="EU40" i="1" s="1"/>
  <c r="EX40" i="1" s="1"/>
  <c r="DW38" i="1"/>
  <c r="EB38" i="1" s="1"/>
  <c r="DJ39" i="1"/>
  <c r="DH38" i="1"/>
  <c r="FJ40" i="1" l="1"/>
  <c r="FN40" i="1" s="1"/>
  <c r="FN42" i="1"/>
  <c r="EF39" i="1"/>
  <c r="FH40" i="1"/>
  <c r="FG40" i="1"/>
  <c r="DJ38" i="1"/>
  <c r="DH37" i="1"/>
  <c r="DW37" i="1"/>
  <c r="EB37" i="1" s="1"/>
  <c r="EO41" i="1"/>
  <c r="EP41" i="1" s="1"/>
  <c r="ET39" i="1"/>
  <c r="EU39" i="1" s="1"/>
  <c r="EX39" i="1" s="1"/>
  <c r="DM39" i="1"/>
  <c r="FI40" i="1" l="1"/>
  <c r="DW36" i="1"/>
  <c r="EB36" i="1" s="1"/>
  <c r="DH36" i="1"/>
  <c r="DJ37" i="1"/>
  <c r="DM38" i="1"/>
  <c r="ET38" i="1"/>
  <c r="EU38" i="1" s="1"/>
  <c r="EX38" i="1" s="1"/>
  <c r="EO40" i="1"/>
  <c r="EP40" i="1" s="1"/>
  <c r="FG39" i="1"/>
  <c r="FH39" i="1"/>
  <c r="EF38" i="1"/>
  <c r="FJ39" i="1" l="1"/>
  <c r="FI39" i="1"/>
  <c r="FG38" i="1"/>
  <c r="FH38" i="1"/>
  <c r="EO39" i="1"/>
  <c r="EP39" i="1" s="1"/>
  <c r="DM37" i="1"/>
  <c r="ET37" i="1"/>
  <c r="EU37" i="1" s="1"/>
  <c r="EX37" i="1" s="1"/>
  <c r="DH35" i="1"/>
  <c r="DJ36" i="1"/>
  <c r="DW35" i="1"/>
  <c r="EB35" i="1" s="1"/>
  <c r="EF37" i="1"/>
  <c r="FJ38" i="1" l="1"/>
  <c r="FN39" i="1"/>
  <c r="FI38" i="1"/>
  <c r="FG37" i="1"/>
  <c r="FH37" i="1"/>
  <c r="EO38" i="1"/>
  <c r="EP38" i="1" s="1"/>
  <c r="EF36" i="1"/>
  <c r="DW34" i="1"/>
  <c r="EB34" i="1" s="1"/>
  <c r="ET36" i="1"/>
  <c r="EU36" i="1" s="1"/>
  <c r="EX36" i="1" s="1"/>
  <c r="DM36" i="1"/>
  <c r="DH34" i="1"/>
  <c r="DJ35" i="1"/>
  <c r="FJ37" i="1" l="1"/>
  <c r="FN38" i="1"/>
  <c r="FI37" i="1"/>
  <c r="DJ34" i="1"/>
  <c r="DH33" i="1"/>
  <c r="FH36" i="1"/>
  <c r="FG36" i="1"/>
  <c r="ET35" i="1"/>
  <c r="EU35" i="1" s="1"/>
  <c r="EX35" i="1" s="1"/>
  <c r="DM35" i="1"/>
  <c r="DW33" i="1"/>
  <c r="EB33" i="1" s="1"/>
  <c r="EO37" i="1"/>
  <c r="EP37" i="1" s="1"/>
  <c r="EF35" i="1"/>
  <c r="FJ36" i="1" l="1"/>
  <c r="FN37" i="1"/>
  <c r="FI36" i="1"/>
  <c r="EO36" i="1"/>
  <c r="EP36" i="1" s="1"/>
  <c r="DW32" i="1"/>
  <c r="EB32" i="1" s="1"/>
  <c r="EF34" i="1"/>
  <c r="DH32" i="1"/>
  <c r="DJ33" i="1"/>
  <c r="FH35" i="1"/>
  <c r="FG35" i="1"/>
  <c r="ET34" i="1"/>
  <c r="EU34" i="1" s="1"/>
  <c r="EX34" i="1" s="1"/>
  <c r="DM34" i="1"/>
  <c r="FJ35" i="1" l="1"/>
  <c r="FN36" i="1"/>
  <c r="FI35" i="1"/>
  <c r="EO35" i="1"/>
  <c r="EP35" i="1" s="1"/>
  <c r="DJ32" i="1"/>
  <c r="DH31" i="1"/>
  <c r="EF33" i="1"/>
  <c r="DW31" i="1"/>
  <c r="EB31" i="1" s="1"/>
  <c r="FH34" i="1"/>
  <c r="FG34" i="1"/>
  <c r="ET33" i="1"/>
  <c r="EU33" i="1" s="1"/>
  <c r="EX33" i="1" s="1"/>
  <c r="DM33" i="1"/>
  <c r="FJ34" i="1" l="1"/>
  <c r="FN34" i="1" s="1"/>
  <c r="FN35" i="1"/>
  <c r="FI34" i="1"/>
  <c r="DW30" i="1"/>
  <c r="EB30" i="1" s="1"/>
  <c r="EO34" i="1"/>
  <c r="EP34" i="1" s="1"/>
  <c r="DJ31" i="1"/>
  <c r="DH30" i="1"/>
  <c r="ET32" i="1"/>
  <c r="EU32" i="1" s="1"/>
  <c r="EX32" i="1" s="1"/>
  <c r="DM32" i="1"/>
  <c r="FG33" i="1"/>
  <c r="FH33" i="1"/>
  <c r="EF32" i="1"/>
  <c r="FJ33" i="1" l="1"/>
  <c r="FI33" i="1"/>
  <c r="FG32" i="1"/>
  <c r="FH32" i="1"/>
  <c r="DM31" i="1"/>
  <c r="ET31" i="1"/>
  <c r="EU31" i="1" s="1"/>
  <c r="EX31" i="1" s="1"/>
  <c r="DW29" i="1"/>
  <c r="EB29" i="1" s="1"/>
  <c r="DH29" i="1"/>
  <c r="DJ30" i="1"/>
  <c r="EO33" i="1"/>
  <c r="EP33" i="1" s="1"/>
  <c r="EF31" i="1"/>
  <c r="FJ32" i="1" l="1"/>
  <c r="FN33" i="1"/>
  <c r="FI32" i="1"/>
  <c r="DW28" i="1"/>
  <c r="EB28" i="1" s="1"/>
  <c r="EF30" i="1"/>
  <c r="FH31" i="1"/>
  <c r="FI31" i="1" s="1"/>
  <c r="FG31" i="1"/>
  <c r="EO32" i="1"/>
  <c r="EP32" i="1" s="1"/>
  <c r="DM30" i="1"/>
  <c r="ET30" i="1"/>
  <c r="EU30" i="1" s="1"/>
  <c r="EX30" i="1" s="1"/>
  <c r="DJ29" i="1"/>
  <c r="DH28" i="1"/>
  <c r="FJ31" i="1" l="1"/>
  <c r="FJ30" i="1" s="1"/>
  <c r="FN30" i="1" s="1"/>
  <c r="FN32" i="1"/>
  <c r="ET29" i="1"/>
  <c r="EU29" i="1" s="1"/>
  <c r="EX29" i="1" s="1"/>
  <c r="DM29" i="1"/>
  <c r="FG30" i="1"/>
  <c r="FH30" i="1"/>
  <c r="FI30" i="1" s="1"/>
  <c r="EO31" i="1"/>
  <c r="EP31" i="1" s="1"/>
  <c r="EF29" i="1"/>
  <c r="DH27" i="1"/>
  <c r="DJ28" i="1"/>
  <c r="DW27" i="1"/>
  <c r="EB27" i="1" s="1"/>
  <c r="FN31" i="1" l="1"/>
  <c r="FJ29" i="1"/>
  <c r="FN29" i="1" s="1"/>
  <c r="EF28" i="1"/>
  <c r="DW26" i="1"/>
  <c r="EB26" i="1" s="1"/>
  <c r="DJ27" i="1"/>
  <c r="DH26" i="1"/>
  <c r="DM28" i="1"/>
  <c r="ET28" i="1"/>
  <c r="EU28" i="1" s="1"/>
  <c r="EX28" i="1" s="1"/>
  <c r="EO30" i="1"/>
  <c r="EP30" i="1" s="1"/>
  <c r="FH29" i="1"/>
  <c r="FG29" i="1"/>
  <c r="FI29" i="1" l="1"/>
  <c r="EO29" i="1"/>
  <c r="EP29" i="1" s="1"/>
  <c r="DH25" i="1"/>
  <c r="DJ26" i="1"/>
  <c r="DW25" i="1"/>
  <c r="EB25" i="1" s="1"/>
  <c r="DM27" i="1"/>
  <c r="ET27" i="1"/>
  <c r="EU27" i="1" s="1"/>
  <c r="EX27" i="1" s="1"/>
  <c r="EF27" i="1"/>
  <c r="FH28" i="1"/>
  <c r="FI28" i="1" s="1"/>
  <c r="FG28" i="1"/>
  <c r="FJ28" i="1" l="1"/>
  <c r="FJ27" i="1" s="1"/>
  <c r="FN27" i="1" s="1"/>
  <c r="FG27" i="1"/>
  <c r="FH27" i="1"/>
  <c r="DW24" i="1"/>
  <c r="EB24" i="1" s="1"/>
  <c r="ET26" i="1"/>
  <c r="EU26" i="1" s="1"/>
  <c r="EX26" i="1" s="1"/>
  <c r="DM26" i="1"/>
  <c r="DJ25" i="1"/>
  <c r="DH24" i="1"/>
  <c r="EO28" i="1"/>
  <c r="EP28" i="1" s="1"/>
  <c r="EF26" i="1"/>
  <c r="FN28" i="1" l="1"/>
  <c r="FI27" i="1"/>
  <c r="EO27" i="1"/>
  <c r="EP27" i="1" s="1"/>
  <c r="FG26" i="1"/>
  <c r="FH26" i="1"/>
  <c r="DW23" i="1"/>
  <c r="EB23" i="1" s="1"/>
  <c r="EF25" i="1"/>
  <c r="DH23" i="1"/>
  <c r="DJ24" i="1"/>
  <c r="ET25" i="1"/>
  <c r="EU25" i="1" s="1"/>
  <c r="EX25" i="1" s="1"/>
  <c r="DM25" i="1"/>
  <c r="FJ26" i="1" l="1"/>
  <c r="FI26" i="1"/>
  <c r="DJ23" i="1"/>
  <c r="ET23" i="1" s="1"/>
  <c r="EU23" i="1" s="1"/>
  <c r="EX23" i="1" s="1"/>
  <c r="DH22" i="1"/>
  <c r="FH25" i="1"/>
  <c r="FG25" i="1"/>
  <c r="DW22" i="1"/>
  <c r="EB22" i="1" s="1"/>
  <c r="D119" i="29"/>
  <c r="D109" i="29" s="1"/>
  <c r="EF24" i="1"/>
  <c r="DM24" i="1"/>
  <c r="ET24" i="1"/>
  <c r="EU24" i="1" s="1"/>
  <c r="EX24" i="1" s="1"/>
  <c r="EO26" i="1"/>
  <c r="EP26" i="1" s="1"/>
  <c r="DM23" i="1" l="1"/>
  <c r="FJ25" i="1"/>
  <c r="FN26" i="1"/>
  <c r="FI25" i="1"/>
  <c r="EF22" i="1"/>
  <c r="DW21" i="1"/>
  <c r="EB21" i="1" s="1"/>
  <c r="DH21" i="1"/>
  <c r="DJ22" i="1"/>
  <c r="FH23" i="1"/>
  <c r="FI23" i="1" s="1"/>
  <c r="FG23" i="1"/>
  <c r="FH24" i="1"/>
  <c r="FG24" i="1"/>
  <c r="D104" i="29"/>
  <c r="EF23" i="1"/>
  <c r="EO25" i="1"/>
  <c r="EP25" i="1" s="1"/>
  <c r="D98" i="29" l="1"/>
  <c r="D106" i="29"/>
  <c r="EO24" i="1"/>
  <c r="FJ24" i="1"/>
  <c r="FN24" i="1" s="1"/>
  <c r="FN25" i="1"/>
  <c r="FI24" i="1"/>
  <c r="DH20" i="1"/>
  <c r="DJ21" i="1"/>
  <c r="DW20" i="1"/>
  <c r="EB20" i="1" s="1"/>
  <c r="DM22" i="1"/>
  <c r="ET22" i="1"/>
  <c r="EU22" i="1" s="1"/>
  <c r="EX22" i="1" s="1"/>
  <c r="D105" i="29"/>
  <c r="EP24" i="1" l="1"/>
  <c r="FJ23" i="1"/>
  <c r="FJ22" i="1" s="1"/>
  <c r="EF21" i="1"/>
  <c r="ET21" i="1"/>
  <c r="EU21" i="1" s="1"/>
  <c r="EX21" i="1" s="1"/>
  <c r="DM21" i="1"/>
  <c r="FG22" i="1"/>
  <c r="FH22" i="1"/>
  <c r="FI22" i="1" s="1"/>
  <c r="EO23" i="1"/>
  <c r="EP23" i="1" s="1"/>
  <c r="DW19" i="1"/>
  <c r="EB19" i="1" s="1"/>
  <c r="DJ20" i="1"/>
  <c r="DH19" i="1"/>
  <c r="FJ21" i="1" l="1"/>
  <c r="FN21" i="1" s="1"/>
  <c r="FN22" i="1"/>
  <c r="FN23" i="1"/>
  <c r="DJ19" i="1"/>
  <c r="DH18" i="1"/>
  <c r="DW18" i="1"/>
  <c r="EB18" i="1" s="1"/>
  <c r="EF20" i="1"/>
  <c r="EO22" i="1"/>
  <c r="EP22" i="1" s="1"/>
  <c r="ET20" i="1"/>
  <c r="EU20" i="1" s="1"/>
  <c r="EX20" i="1" s="1"/>
  <c r="DM20" i="1"/>
  <c r="FH21" i="1"/>
  <c r="FI21" i="1" s="1"/>
  <c r="FG21" i="1"/>
  <c r="FJ20" i="1" l="1"/>
  <c r="DW17" i="1"/>
  <c r="EB17" i="1" s="1"/>
  <c r="EO21" i="1"/>
  <c r="EP21" i="1" s="1"/>
  <c r="EF19" i="1"/>
  <c r="DH17" i="1"/>
  <c r="DJ18" i="1"/>
  <c r="FG20" i="1"/>
  <c r="FH20" i="1"/>
  <c r="FI20" i="1" s="1"/>
  <c r="ET19" i="1"/>
  <c r="EU19" i="1" s="1"/>
  <c r="EX19" i="1" s="1"/>
  <c r="DM19" i="1"/>
  <c r="FJ19" i="1" l="1"/>
  <c r="FN19" i="1" s="1"/>
  <c r="FN20" i="1"/>
  <c r="FH19" i="1"/>
  <c r="FI19" i="1" s="1"/>
  <c r="FG19" i="1"/>
  <c r="EO20" i="1"/>
  <c r="DM18" i="1"/>
  <c r="ET18" i="1"/>
  <c r="EU18" i="1" s="1"/>
  <c r="EX18" i="1" s="1"/>
  <c r="EF18" i="1"/>
  <c r="DH16" i="1"/>
  <c r="DJ17" i="1"/>
  <c r="DW16" i="1"/>
  <c r="EB16" i="1" s="1"/>
  <c r="EP20" i="1" l="1"/>
  <c r="FJ18" i="1"/>
  <c r="FN18" i="1" s="1"/>
  <c r="DW15" i="1"/>
  <c r="EB15" i="1" s="1"/>
  <c r="EO19" i="1"/>
  <c r="DM17" i="1"/>
  <c r="ET17" i="1"/>
  <c r="EU17" i="1" s="1"/>
  <c r="EX17" i="1" s="1"/>
  <c r="FG18" i="1"/>
  <c r="FH18" i="1"/>
  <c r="FI18" i="1" s="1"/>
  <c r="EF17" i="1"/>
  <c r="DJ16" i="1"/>
  <c r="DH15" i="1"/>
  <c r="EP19" i="1" l="1"/>
  <c r="FJ17" i="1"/>
  <c r="FN17" i="1" s="1"/>
  <c r="DJ15" i="1"/>
  <c r="DH14" i="1"/>
  <c r="FH17" i="1"/>
  <c r="FI17" i="1" s="1"/>
  <c r="FG17" i="1"/>
  <c r="EF16" i="1"/>
  <c r="ET16" i="1"/>
  <c r="EU16" i="1" s="1"/>
  <c r="EX16" i="1" s="1"/>
  <c r="DM16" i="1"/>
  <c r="EO18" i="1"/>
  <c r="DW14" i="1"/>
  <c r="EB14" i="1" s="1"/>
  <c r="EP18" i="1" l="1"/>
  <c r="FJ16" i="1"/>
  <c r="FN16" i="1" s="1"/>
  <c r="EF15" i="1"/>
  <c r="DW13" i="1"/>
  <c r="EB13" i="1" s="1"/>
  <c r="EO17" i="1"/>
  <c r="DJ14" i="1"/>
  <c r="DH13" i="1"/>
  <c r="DH12" i="1" s="1"/>
  <c r="FH16" i="1"/>
  <c r="FI16" i="1" s="1"/>
  <c r="FG16" i="1"/>
  <c r="DM15" i="1"/>
  <c r="ET15" i="1"/>
  <c r="EU15" i="1" s="1"/>
  <c r="EX15" i="1" s="1"/>
  <c r="EP17" i="1" l="1"/>
  <c r="FJ15" i="1"/>
  <c r="FN15" i="1" s="1"/>
  <c r="DH11" i="1"/>
  <c r="DJ11" i="1" s="1"/>
  <c r="DJ13" i="1"/>
  <c r="FH15" i="1"/>
  <c r="FI15" i="1" s="1"/>
  <c r="FG15" i="1"/>
  <c r="EO16" i="1"/>
  <c r="ET14" i="1"/>
  <c r="EU14" i="1" s="1"/>
  <c r="EX14" i="1" s="1"/>
  <c r="DM14" i="1"/>
  <c r="DW12" i="1"/>
  <c r="EB12" i="1" s="1"/>
  <c r="EF14" i="1"/>
  <c r="EP16" i="1" l="1"/>
  <c r="FJ14" i="1"/>
  <c r="FN14" i="1" s="1"/>
  <c r="EF13" i="1"/>
  <c r="DW11" i="1"/>
  <c r="EB11" i="1" s="1"/>
  <c r="EO15" i="1"/>
  <c r="ET13" i="1"/>
  <c r="EU13" i="1" s="1"/>
  <c r="EX13" i="1" s="1"/>
  <c r="DM13" i="1"/>
  <c r="FH14" i="1"/>
  <c r="FI14" i="1" s="1"/>
  <c r="FG14" i="1"/>
  <c r="DJ12" i="1"/>
  <c r="EP15" i="1" l="1"/>
  <c r="FJ13" i="1"/>
  <c r="FN13" i="1" s="1"/>
  <c r="EO14" i="1"/>
  <c r="FH13" i="1"/>
  <c r="FI13" i="1" s="1"/>
  <c r="FG13" i="1"/>
  <c r="DM12" i="1"/>
  <c r="D68" i="29" s="1"/>
  <c r="ET12" i="1"/>
  <c r="EU12" i="1" s="1"/>
  <c r="EX12" i="1" s="1"/>
  <c r="EF12" i="1"/>
  <c r="DW10" i="1"/>
  <c r="EB10" i="1" s="1"/>
  <c r="DH10" i="1"/>
  <c r="DH9" i="1" s="1"/>
  <c r="EP14" i="1" l="1"/>
  <c r="FJ12" i="1"/>
  <c r="FH12" i="1"/>
  <c r="FI12" i="1" s="1"/>
  <c r="FG12" i="1"/>
  <c r="ET11" i="1"/>
  <c r="EU11" i="1" s="1"/>
  <c r="EX11" i="1" s="1"/>
  <c r="DM11" i="1"/>
  <c r="EO13" i="1"/>
  <c r="DH8" i="1"/>
  <c r="DJ10" i="1"/>
  <c r="EF11" i="1"/>
  <c r="DW9" i="1"/>
  <c r="EB9" i="1" s="1"/>
  <c r="EP13" i="1" l="1"/>
  <c r="FJ11" i="1"/>
  <c r="FN11" i="1" s="1"/>
  <c r="FN12" i="1"/>
  <c r="FG11" i="1"/>
  <c r="FH11" i="1"/>
  <c r="FI11" i="1" s="1"/>
  <c r="DW8" i="1"/>
  <c r="EF10" i="1"/>
  <c r="DM10" i="1"/>
  <c r="ET10" i="1"/>
  <c r="EU10" i="1" s="1"/>
  <c r="EX10" i="1" s="1"/>
  <c r="EO12" i="1"/>
  <c r="D30" i="29"/>
  <c r="DJ9" i="1"/>
  <c r="EB8" i="1" l="1"/>
  <c r="EP12" i="1"/>
  <c r="FJ10" i="1"/>
  <c r="FN10" i="1" s="1"/>
  <c r="EO11" i="1"/>
  <c r="DJ8" i="1"/>
  <c r="D15" i="29" s="1"/>
  <c r="EF9" i="1"/>
  <c r="ET9" i="1"/>
  <c r="EU9" i="1" s="1"/>
  <c r="EX9" i="1" s="1"/>
  <c r="DM9" i="1"/>
  <c r="FH10" i="1"/>
  <c r="FI10" i="1" s="1"/>
  <c r="FG10" i="1"/>
  <c r="EF8" i="1" l="1"/>
  <c r="D36" i="29" s="1"/>
  <c r="D35" i="29"/>
  <c r="D10" i="29"/>
  <c r="EM9" i="1"/>
  <c r="EN9" i="1" s="1"/>
  <c r="D18" i="29"/>
  <c r="EP11" i="1"/>
  <c r="FJ9" i="1"/>
  <c r="FN9" i="1" s="1"/>
  <c r="FH9" i="1"/>
  <c r="FG9" i="1"/>
  <c r="D8" i="29"/>
  <c r="DM8" i="1"/>
  <c r="D16" i="29" s="1"/>
  <c r="ET8" i="1"/>
  <c r="EU8" i="1" s="1"/>
  <c r="EX8" i="1" s="1"/>
  <c r="EM8" i="1"/>
  <c r="EN8" i="1" s="1"/>
  <c r="EO10" i="1"/>
  <c r="EP10" i="1" s="1"/>
  <c r="DN8" i="1" l="1"/>
  <c r="F44" i="29"/>
  <c r="EK8" i="1"/>
  <c r="EK10" i="1"/>
  <c r="EK9" i="1"/>
  <c r="FI9" i="1"/>
  <c r="FJ8" i="1" s="1"/>
  <c r="FN8" i="1" s="1"/>
  <c r="D41" i="29" s="1"/>
  <c r="D9" i="29"/>
  <c r="EO9" i="1"/>
  <c r="EP9" i="1" s="1"/>
  <c r="FH8" i="1"/>
  <c r="FI8" i="1" s="1"/>
  <c r="FG8" i="1"/>
  <c r="D40" i="29" s="1"/>
  <c r="DN9" i="1" l="1"/>
  <c r="DN10" i="1" s="1"/>
  <c r="DN11" i="1" s="1"/>
  <c r="DN12" i="1" s="1"/>
  <c r="DN13" i="1" s="1"/>
  <c r="DN14" i="1" s="1"/>
  <c r="DN15" i="1" s="1"/>
  <c r="DN16" i="1" s="1"/>
  <c r="DN17" i="1" s="1"/>
  <c r="DN18" i="1" s="1"/>
  <c r="DN19" i="1" s="1"/>
  <c r="DN20" i="1" s="1"/>
  <c r="F18" i="29"/>
  <c r="H18" i="29" s="1"/>
  <c r="D17" i="29"/>
  <c r="D66" i="29"/>
  <c r="G2" i="21"/>
  <c r="F2" i="21"/>
  <c r="F67" i="29" l="1"/>
  <c r="DN21" i="1"/>
  <c r="DN22" i="1" s="1"/>
  <c r="DN23" i="1" s="1"/>
  <c r="DN24" i="1" s="1"/>
  <c r="DN25" i="1" s="1"/>
  <c r="DN26" i="1" s="1"/>
  <c r="DN27" i="1" s="1"/>
  <c r="DN28" i="1" s="1"/>
  <c r="DN29" i="1" s="1"/>
  <c r="DN30" i="1" s="1"/>
  <c r="DN31" i="1" s="1"/>
  <c r="DN32" i="1" s="1"/>
  <c r="DN33" i="1" s="1"/>
  <c r="DN34" i="1" s="1"/>
  <c r="DN35" i="1" s="1"/>
  <c r="DN36" i="1" s="1"/>
  <c r="DN37" i="1" s="1"/>
  <c r="DN38" i="1" s="1"/>
  <c r="DN39" i="1" s="1"/>
  <c r="DN40" i="1" s="1"/>
  <c r="DN41" i="1" s="1"/>
  <c r="DN42" i="1" s="1"/>
  <c r="DN43" i="1" s="1"/>
  <c r="DN44" i="1" s="1"/>
  <c r="DN45" i="1" s="1"/>
  <c r="DN46" i="1" s="1"/>
  <c r="DN47" i="1" s="1"/>
  <c r="DN48" i="1" s="1"/>
  <c r="DN49" i="1" s="1"/>
  <c r="DN50" i="1" s="1"/>
  <c r="DN51" i="1" s="1"/>
  <c r="DN52" i="1" s="1"/>
  <c r="DN53" i="1" s="1"/>
  <c r="DN54" i="1" s="1"/>
  <c r="DN55" i="1" s="1"/>
  <c r="DN56" i="1" s="1"/>
  <c r="DN57" i="1" s="1"/>
  <c r="DN58" i="1" s="1"/>
  <c r="DN59" i="1" s="1"/>
  <c r="DN60" i="1" s="1"/>
  <c r="DN61" i="1" s="1"/>
  <c r="DN62" i="1" s="1"/>
  <c r="DN63" i="1" s="1"/>
  <c r="DN64" i="1" s="1"/>
  <c r="DN65" i="1" s="1"/>
  <c r="DN66" i="1" s="1"/>
  <c r="DN67" i="1" s="1"/>
  <c r="DN68" i="1" s="1"/>
  <c r="DN69" i="1" s="1"/>
  <c r="DN70" i="1" s="1"/>
  <c r="DN71" i="1" s="1"/>
  <c r="DN72" i="1" s="1"/>
  <c r="DN73" i="1" s="1"/>
  <c r="DN74" i="1" s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N97" i="1" s="1"/>
  <c r="DN98" i="1" s="1"/>
  <c r="DN99" i="1" s="1"/>
  <c r="DN100" i="1" s="1"/>
  <c r="DN101" i="1" s="1"/>
  <c r="DN102" i="1" s="1"/>
  <c r="DN103" i="1" s="1"/>
  <c r="DN104" i="1" s="1"/>
  <c r="DN105" i="1" s="1"/>
  <c r="DN106" i="1" s="1"/>
  <c r="DN107" i="1" s="1"/>
  <c r="DN108" i="1" s="1"/>
  <c r="DN109" i="1" s="1"/>
  <c r="DN110" i="1" s="1"/>
  <c r="DN111" i="1" s="1"/>
  <c r="DN112" i="1" s="1"/>
  <c r="DN113" i="1" s="1"/>
  <c r="DN114" i="1" s="1"/>
  <c r="DN115" i="1" s="1"/>
  <c r="DN116" i="1" s="1"/>
  <c r="DN117" i="1" s="1"/>
  <c r="DN118" i="1" s="1"/>
  <c r="DN119" i="1" s="1"/>
  <c r="DN120" i="1" s="1"/>
  <c r="DN121" i="1" s="1"/>
  <c r="DN122" i="1" s="1"/>
  <c r="DN123" i="1" s="1"/>
  <c r="DN124" i="1" s="1"/>
  <c r="DN125" i="1" s="1"/>
  <c r="DN126" i="1" s="1"/>
  <c r="DN127" i="1" s="1"/>
  <c r="DN128" i="1" s="1"/>
  <c r="DN129" i="1" s="1"/>
  <c r="DN130" i="1" s="1"/>
  <c r="DN131" i="1" s="1"/>
  <c r="DN132" i="1" s="1"/>
  <c r="DN133" i="1" s="1"/>
  <c r="DN134" i="1" s="1"/>
  <c r="DN135" i="1" s="1"/>
  <c r="DN136" i="1" s="1"/>
  <c r="DN137" i="1" s="1"/>
  <c r="DN138" i="1" s="1"/>
  <c r="DN139" i="1" s="1"/>
  <c r="DN140" i="1" s="1"/>
  <c r="DN141" i="1" s="1"/>
  <c r="DN142" i="1" s="1"/>
  <c r="DN143" i="1" s="1"/>
  <c r="DN144" i="1" s="1"/>
  <c r="DN145" i="1" s="1"/>
  <c r="DN146" i="1" s="1"/>
  <c r="DN147" i="1" s="1"/>
  <c r="DN148" i="1" s="1"/>
  <c r="DN149" i="1" s="1"/>
  <c r="DN150" i="1" s="1"/>
  <c r="DN151" i="1" s="1"/>
  <c r="DN152" i="1" s="1"/>
  <c r="DN153" i="1" s="1"/>
  <c r="DN154" i="1" s="1"/>
  <c r="DN155" i="1" s="1"/>
  <c r="DN156" i="1" s="1"/>
  <c r="DN157" i="1" s="1"/>
  <c r="DN158" i="1" s="1"/>
  <c r="DN159" i="1" s="1"/>
  <c r="DN160" i="1" s="1"/>
  <c r="DN161" i="1" s="1"/>
  <c r="DN162" i="1" s="1"/>
  <c r="DN163" i="1" s="1"/>
  <c r="DN164" i="1" s="1"/>
  <c r="DN165" i="1" s="1"/>
  <c r="DN166" i="1" s="1"/>
  <c r="DN167" i="1" s="1"/>
  <c r="DN168" i="1" s="1"/>
  <c r="DN169" i="1" s="1"/>
  <c r="DN170" i="1" s="1"/>
  <c r="DN171" i="1" s="1"/>
  <c r="DN172" i="1" s="1"/>
  <c r="DN173" i="1" s="1"/>
  <c r="DN174" i="1" s="1"/>
  <c r="DN175" i="1" s="1"/>
  <c r="DN176" i="1" s="1"/>
  <c r="DN177" i="1" s="1"/>
  <c r="DN178" i="1" s="1"/>
  <c r="DN179" i="1" s="1"/>
  <c r="DN180" i="1" s="1"/>
  <c r="DN181" i="1" s="1"/>
  <c r="DN182" i="1" s="1"/>
  <c r="DN183" i="1" s="1"/>
  <c r="DN184" i="1" s="1"/>
  <c r="DN185" i="1" s="1"/>
  <c r="DN186" i="1" s="1"/>
  <c r="DN187" i="1" s="1"/>
  <c r="DN188" i="1" s="1"/>
  <c r="DN189" i="1" s="1"/>
  <c r="DN190" i="1" s="1"/>
  <c r="DN191" i="1" s="1"/>
  <c r="DN192" i="1" s="1"/>
  <c r="DN193" i="1" s="1"/>
  <c r="DN194" i="1" s="1"/>
  <c r="DN195" i="1" s="1"/>
  <c r="DN196" i="1" s="1"/>
  <c r="DN197" i="1" s="1"/>
  <c r="DN198" i="1" s="1"/>
  <c r="DN199" i="1" s="1"/>
  <c r="DN200" i="1" s="1"/>
  <c r="DN201" i="1" s="1"/>
  <c r="DN202" i="1" s="1"/>
  <c r="DN203" i="1" s="1"/>
  <c r="DN204" i="1" s="1"/>
  <c r="DN205" i="1" s="1"/>
  <c r="DN206" i="1" s="1"/>
  <c r="DN207" i="1" s="1"/>
  <c r="DN208" i="1" s="1"/>
  <c r="DN209" i="1" s="1"/>
  <c r="DN210" i="1" s="1"/>
  <c r="DN211" i="1" s="1"/>
  <c r="DN212" i="1" s="1"/>
  <c r="DN213" i="1" s="1"/>
  <c r="DN214" i="1" s="1"/>
  <c r="DN215" i="1" s="1"/>
  <c r="DN216" i="1" s="1"/>
  <c r="DN217" i="1" s="1"/>
  <c r="DN218" i="1" s="1"/>
  <c r="DN219" i="1" s="1"/>
  <c r="DN220" i="1" s="1"/>
  <c r="DN221" i="1" s="1"/>
  <c r="DN222" i="1" s="1"/>
  <c r="DN223" i="1" s="1"/>
  <c r="DN224" i="1" s="1"/>
  <c r="DN225" i="1" s="1"/>
  <c r="DN226" i="1" s="1"/>
  <c r="DN227" i="1" s="1"/>
  <c r="DN228" i="1" s="1"/>
  <c r="DN229" i="1" s="1"/>
  <c r="DN230" i="1" s="1"/>
  <c r="DN231" i="1" s="1"/>
  <c r="DN232" i="1" s="1"/>
  <c r="DN233" i="1" s="1"/>
  <c r="DN234" i="1" s="1"/>
  <c r="DN235" i="1" s="1"/>
  <c r="DN236" i="1" s="1"/>
  <c r="DN237" i="1" s="1"/>
  <c r="DN238" i="1" s="1"/>
  <c r="DN239" i="1" s="1"/>
  <c r="DN240" i="1" s="1"/>
  <c r="DN241" i="1" s="1"/>
  <c r="DN242" i="1" s="1"/>
  <c r="DN243" i="1" s="1"/>
  <c r="DN244" i="1" s="1"/>
  <c r="DN245" i="1" s="1"/>
  <c r="DN246" i="1" s="1"/>
  <c r="DN247" i="1" s="1"/>
  <c r="DN248" i="1" s="1"/>
  <c r="DN249" i="1" s="1"/>
  <c r="DN250" i="1" s="1"/>
  <c r="DN251" i="1" s="1"/>
  <c r="DN252" i="1" s="1"/>
  <c r="DN253" i="1" s="1"/>
  <c r="DN254" i="1" s="1"/>
  <c r="DN255" i="1" s="1"/>
  <c r="DN256" i="1" s="1"/>
  <c r="DN257" i="1" s="1"/>
  <c r="DN258" i="1" s="1"/>
  <c r="DN259" i="1" s="1"/>
  <c r="DN260" i="1" s="1"/>
  <c r="DN261" i="1" s="1"/>
  <c r="DN262" i="1" s="1"/>
  <c r="DN263" i="1" s="1"/>
  <c r="DN264" i="1" s="1"/>
  <c r="DN265" i="1" s="1"/>
  <c r="DN266" i="1" s="1"/>
  <c r="DN267" i="1" s="1"/>
  <c r="DN268" i="1" s="1"/>
  <c r="DN269" i="1" s="1"/>
  <c r="DN270" i="1" s="1"/>
  <c r="DN271" i="1" s="1"/>
  <c r="DN272" i="1" s="1"/>
  <c r="DN273" i="1" s="1"/>
  <c r="DN274" i="1" s="1"/>
  <c r="DN275" i="1" s="1"/>
  <c r="DN276" i="1" s="1"/>
  <c r="DN277" i="1" s="1"/>
  <c r="DN278" i="1" s="1"/>
  <c r="DN279" i="1" s="1"/>
  <c r="DN280" i="1" s="1"/>
  <c r="DN281" i="1" s="1"/>
  <c r="DN282" i="1" s="1"/>
  <c r="DN283" i="1" s="1"/>
  <c r="DN284" i="1" s="1"/>
  <c r="DN285" i="1" s="1"/>
  <c r="DN286" i="1" s="1"/>
  <c r="DN287" i="1" s="1"/>
  <c r="DN288" i="1" s="1"/>
  <c r="DN289" i="1" s="1"/>
  <c r="DN290" i="1" s="1"/>
  <c r="DN291" i="1" s="1"/>
  <c r="DN292" i="1" s="1"/>
  <c r="DN293" i="1" s="1"/>
  <c r="DN294" i="1" s="1"/>
  <c r="DN295" i="1" s="1"/>
  <c r="DN296" i="1" s="1"/>
  <c r="DN297" i="1" s="1"/>
  <c r="DN298" i="1" s="1"/>
  <c r="DN299" i="1" s="1"/>
  <c r="DN300" i="1" s="1"/>
  <c r="DN301" i="1" s="1"/>
  <c r="DN302" i="1" s="1"/>
  <c r="DN303" i="1" s="1"/>
  <c r="DN304" i="1" s="1"/>
  <c r="DN305" i="1" s="1"/>
  <c r="DN306" i="1" s="1"/>
  <c r="DN307" i="1" s="1"/>
  <c r="DN308" i="1" s="1"/>
  <c r="DN309" i="1" s="1"/>
  <c r="DN310" i="1" s="1"/>
  <c r="DN311" i="1" s="1"/>
  <c r="DN312" i="1" s="1"/>
  <c r="DN313" i="1" s="1"/>
  <c r="DN314" i="1" s="1"/>
  <c r="DN315" i="1" s="1"/>
  <c r="DN316" i="1" s="1"/>
  <c r="DN317" i="1" s="1"/>
  <c r="DN318" i="1" s="1"/>
  <c r="DN319" i="1" s="1"/>
  <c r="DN320" i="1" s="1"/>
  <c r="DN321" i="1" s="1"/>
  <c r="DN322" i="1" s="1"/>
  <c r="DN323" i="1" s="1"/>
  <c r="DN324" i="1" s="1"/>
  <c r="DN325" i="1" s="1"/>
  <c r="DN326" i="1" s="1"/>
  <c r="DN327" i="1" s="1"/>
  <c r="DN328" i="1" s="1"/>
  <c r="DN329" i="1" s="1"/>
  <c r="DN330" i="1" s="1"/>
  <c r="DN331" i="1" s="1"/>
  <c r="DN332" i="1" s="1"/>
  <c r="DN333" i="1" s="1"/>
  <c r="DN334" i="1" s="1"/>
  <c r="DN335" i="1" s="1"/>
  <c r="DN336" i="1" s="1"/>
  <c r="DN337" i="1" s="1"/>
  <c r="DN338" i="1" s="1"/>
  <c r="DN339" i="1" s="1"/>
  <c r="DN340" i="1" s="1"/>
  <c r="DN341" i="1" s="1"/>
  <c r="DN342" i="1" s="1"/>
  <c r="DN343" i="1" s="1"/>
  <c r="DN344" i="1" s="1"/>
  <c r="DN345" i="1" s="1"/>
  <c r="DN346" i="1" s="1"/>
  <c r="DN347" i="1" s="1"/>
  <c r="DN348" i="1" s="1"/>
  <c r="DN349" i="1" s="1"/>
  <c r="DN350" i="1" s="1"/>
  <c r="DN351" i="1" s="1"/>
  <c r="DN352" i="1" s="1"/>
  <c r="DN353" i="1" s="1"/>
  <c r="DN354" i="1" s="1"/>
  <c r="DN355" i="1" s="1"/>
  <c r="DN356" i="1" s="1"/>
  <c r="DN357" i="1" s="1"/>
  <c r="DN358" i="1" s="1"/>
  <c r="DN359" i="1" s="1"/>
  <c r="DN360" i="1" s="1"/>
  <c r="DN361" i="1" s="1"/>
  <c r="DN362" i="1" s="1"/>
  <c r="DN363" i="1" s="1"/>
  <c r="DN364" i="1" s="1"/>
  <c r="DN365" i="1" s="1"/>
  <c r="DN366" i="1" s="1"/>
  <c r="DN367" i="1" s="1"/>
  <c r="DN368" i="1" s="1"/>
  <c r="DN369" i="1" s="1"/>
  <c r="DN370" i="1" s="1"/>
  <c r="DN371" i="1" s="1"/>
  <c r="DN372" i="1" s="1"/>
  <c r="DN373" i="1" s="1"/>
  <c r="DN374" i="1" s="1"/>
  <c r="DN375" i="1" s="1"/>
  <c r="DN376" i="1" s="1"/>
  <c r="DN377" i="1" s="1"/>
  <c r="DN378" i="1" s="1"/>
  <c r="DN379" i="1" s="1"/>
  <c r="DN380" i="1" s="1"/>
  <c r="DN381" i="1" s="1"/>
  <c r="DN382" i="1" s="1"/>
  <c r="DN383" i="1" s="1"/>
  <c r="DN384" i="1" s="1"/>
  <c r="DN385" i="1" s="1"/>
  <c r="DN386" i="1" s="1"/>
  <c r="DN387" i="1" s="1"/>
  <c r="DN388" i="1" s="1"/>
  <c r="DN389" i="1" s="1"/>
  <c r="DN390" i="1" s="1"/>
  <c r="DN391" i="1" s="1"/>
  <c r="DN392" i="1" s="1"/>
  <c r="DN393" i="1" s="1"/>
  <c r="DN394" i="1" s="1"/>
  <c r="DN395" i="1" s="1"/>
  <c r="DN396" i="1" s="1"/>
  <c r="DN397" i="1" s="1"/>
  <c r="DN398" i="1" s="1"/>
  <c r="DN399" i="1" s="1"/>
  <c r="DN400" i="1" s="1"/>
  <c r="DN401" i="1" s="1"/>
  <c r="DN402" i="1" s="1"/>
  <c r="DN403" i="1" s="1"/>
  <c r="DN404" i="1" s="1"/>
  <c r="DN405" i="1" s="1"/>
  <c r="DN406" i="1" s="1"/>
  <c r="DN407" i="1" s="1"/>
  <c r="DN408" i="1" s="1"/>
  <c r="DN409" i="1" s="1"/>
  <c r="DN410" i="1" s="1"/>
  <c r="DN411" i="1" s="1"/>
  <c r="DN412" i="1" s="1"/>
  <c r="DN413" i="1" s="1"/>
  <c r="DN414" i="1" s="1"/>
  <c r="DN415" i="1" s="1"/>
  <c r="DN416" i="1" s="1"/>
  <c r="DN417" i="1" s="1"/>
  <c r="DN418" i="1" s="1"/>
  <c r="DN419" i="1" s="1"/>
  <c r="DN420" i="1" s="1"/>
  <c r="DN421" i="1" s="1"/>
  <c r="DN422" i="1" s="1"/>
  <c r="DN423" i="1" s="1"/>
  <c r="DN424" i="1" s="1"/>
  <c r="DN425" i="1" s="1"/>
  <c r="DN426" i="1" s="1"/>
  <c r="DN427" i="1" s="1"/>
  <c r="DN428" i="1" s="1"/>
  <c r="DN429" i="1" s="1"/>
  <c r="DN430" i="1" s="1"/>
  <c r="DN431" i="1" s="1"/>
  <c r="DN432" i="1" s="1"/>
  <c r="DN433" i="1" s="1"/>
  <c r="DN434" i="1" s="1"/>
  <c r="DN435" i="1" s="1"/>
  <c r="DN436" i="1" s="1"/>
  <c r="DN437" i="1" s="1"/>
  <c r="DN438" i="1" s="1"/>
  <c r="DN439" i="1" s="1"/>
  <c r="DN440" i="1" s="1"/>
  <c r="DN441" i="1" s="1"/>
  <c r="DN442" i="1" s="1"/>
  <c r="DN443" i="1" s="1"/>
  <c r="DN444" i="1" s="1"/>
  <c r="DN445" i="1" s="1"/>
  <c r="DN446" i="1" s="1"/>
  <c r="DN447" i="1" s="1"/>
  <c r="DN448" i="1" s="1"/>
  <c r="DN449" i="1" s="1"/>
  <c r="DN450" i="1" s="1"/>
  <c r="DN451" i="1" s="1"/>
  <c r="DN452" i="1" s="1"/>
  <c r="DN453" i="1" s="1"/>
  <c r="DN454" i="1" s="1"/>
  <c r="DN455" i="1" s="1"/>
  <c r="DN456" i="1" s="1"/>
  <c r="DN457" i="1" s="1"/>
  <c r="DN458" i="1" s="1"/>
  <c r="DN459" i="1" s="1"/>
  <c r="DN460" i="1" s="1"/>
  <c r="DN461" i="1" s="1"/>
  <c r="DN462" i="1" s="1"/>
  <c r="DN463" i="1" s="1"/>
  <c r="DN464" i="1" s="1"/>
  <c r="DN465" i="1" s="1"/>
  <c r="DN466" i="1" s="1"/>
  <c r="DN467" i="1" s="1"/>
  <c r="DN468" i="1" s="1"/>
  <c r="DN469" i="1" s="1"/>
  <c r="DN470" i="1" s="1"/>
  <c r="DN471" i="1" s="1"/>
  <c r="DN472" i="1" s="1"/>
  <c r="DN473" i="1" s="1"/>
  <c r="DN474" i="1" s="1"/>
  <c r="DN475" i="1" s="1"/>
  <c r="DN476" i="1" s="1"/>
  <c r="DN477" i="1" s="1"/>
  <c r="DN478" i="1" s="1"/>
  <c r="DN479" i="1" s="1"/>
  <c r="DN480" i="1" s="1"/>
  <c r="DN481" i="1" s="1"/>
  <c r="DN482" i="1" s="1"/>
  <c r="DN483" i="1" s="1"/>
  <c r="DN484" i="1" s="1"/>
  <c r="DN485" i="1" s="1"/>
  <c r="DN486" i="1" s="1"/>
  <c r="DN487" i="1" s="1"/>
  <c r="DN488" i="1" s="1"/>
  <c r="DN489" i="1" s="1"/>
  <c r="DN490" i="1" s="1"/>
  <c r="DN491" i="1" s="1"/>
  <c r="DN492" i="1" s="1"/>
  <c r="DN493" i="1" s="1"/>
  <c r="DN494" i="1" s="1"/>
  <c r="DN495" i="1" s="1"/>
  <c r="DN496" i="1" s="1"/>
  <c r="DN497" i="1" s="1"/>
  <c r="DN498" i="1" s="1"/>
  <c r="DN499" i="1" s="1"/>
  <c r="DN500" i="1" s="1"/>
  <c r="DN501" i="1" s="1"/>
  <c r="DN502" i="1" s="1"/>
  <c r="DN503" i="1" s="1"/>
  <c r="DN504" i="1" s="1"/>
  <c r="DN505" i="1" s="1"/>
  <c r="DN506" i="1" s="1"/>
  <c r="DN507" i="1" s="1"/>
  <c r="DN508" i="1" s="1"/>
  <c r="DN509" i="1" s="1"/>
  <c r="DN510" i="1" s="1"/>
  <c r="DN511" i="1" s="1"/>
  <c r="DN512" i="1" s="1"/>
  <c r="DN513" i="1" s="1"/>
  <c r="DN514" i="1" s="1"/>
  <c r="DN515" i="1" s="1"/>
  <c r="DN516" i="1" s="1"/>
  <c r="DN517" i="1" s="1"/>
  <c r="DN518" i="1" s="1"/>
  <c r="DN519" i="1" s="1"/>
  <c r="DN520" i="1" s="1"/>
  <c r="DN521" i="1" s="1"/>
  <c r="DN522" i="1" s="1"/>
  <c r="DN523" i="1" s="1"/>
  <c r="DN524" i="1" s="1"/>
  <c r="DN525" i="1" s="1"/>
  <c r="DN526" i="1" s="1"/>
  <c r="DN527" i="1" s="1"/>
  <c r="DN528" i="1" s="1"/>
  <c r="DN529" i="1" s="1"/>
  <c r="DN530" i="1" s="1"/>
  <c r="DN531" i="1" s="1"/>
  <c r="DN532" i="1" s="1"/>
  <c r="DN533" i="1" s="1"/>
  <c r="DN534" i="1" s="1"/>
  <c r="DN535" i="1" s="1"/>
  <c r="DN536" i="1" s="1"/>
  <c r="DN537" i="1" s="1"/>
  <c r="DN538" i="1" s="1"/>
  <c r="DN539" i="1" s="1"/>
  <c r="DN540" i="1" s="1"/>
  <c r="DN541" i="1" s="1"/>
  <c r="DN542" i="1" s="1"/>
  <c r="DN543" i="1" s="1"/>
  <c r="DN544" i="1" s="1"/>
  <c r="DN545" i="1" s="1"/>
  <c r="DN546" i="1" s="1"/>
  <c r="DN547" i="1" s="1"/>
  <c r="DN548" i="1" s="1"/>
  <c r="DN549" i="1" s="1"/>
  <c r="DN550" i="1" s="1"/>
  <c r="DN551" i="1" s="1"/>
  <c r="DN552" i="1" s="1"/>
  <c r="DN553" i="1" s="1"/>
  <c r="DN554" i="1" s="1"/>
  <c r="DN555" i="1" s="1"/>
  <c r="DN556" i="1" s="1"/>
  <c r="DN557" i="1" s="1"/>
  <c r="DN558" i="1" s="1"/>
  <c r="DN559" i="1" s="1"/>
  <c r="DN560" i="1" s="1"/>
  <c r="DN561" i="1" s="1"/>
  <c r="DN562" i="1" s="1"/>
  <c r="DN563" i="1" s="1"/>
  <c r="DN564" i="1" s="1"/>
  <c r="DN565" i="1" s="1"/>
  <c r="DN566" i="1" s="1"/>
  <c r="DN567" i="1" s="1"/>
  <c r="DN568" i="1" s="1"/>
  <c r="DN569" i="1" s="1"/>
  <c r="DN570" i="1" s="1"/>
  <c r="DN571" i="1" s="1"/>
  <c r="DN572" i="1" s="1"/>
  <c r="DN573" i="1" s="1"/>
  <c r="DN574" i="1" s="1"/>
  <c r="DN575" i="1" s="1"/>
  <c r="DN576" i="1" s="1"/>
  <c r="DN577" i="1" s="1"/>
  <c r="DN578" i="1" s="1"/>
  <c r="DN579" i="1" s="1"/>
  <c r="DN580" i="1" s="1"/>
  <c r="DN581" i="1" s="1"/>
  <c r="DN582" i="1" s="1"/>
  <c r="DN583" i="1" s="1"/>
  <c r="DN584" i="1" s="1"/>
  <c r="DN585" i="1" s="1"/>
  <c r="DN586" i="1" s="1"/>
  <c r="DN587" i="1" s="1"/>
  <c r="DN588" i="1" s="1"/>
  <c r="DN589" i="1" s="1"/>
  <c r="DN590" i="1" s="1"/>
  <c r="DN591" i="1" s="1"/>
  <c r="DN592" i="1" s="1"/>
  <c r="DN593" i="1" s="1"/>
  <c r="DN594" i="1" s="1"/>
  <c r="DN595" i="1" s="1"/>
  <c r="DN596" i="1" s="1"/>
  <c r="DN597" i="1" s="1"/>
  <c r="DN598" i="1" s="1"/>
  <c r="DN599" i="1" s="1"/>
  <c r="DN600" i="1" s="1"/>
  <c r="DN601" i="1" s="1"/>
  <c r="DN602" i="1" s="1"/>
  <c r="DN603" i="1" s="1"/>
  <c r="DN604" i="1" s="1"/>
  <c r="DN605" i="1" s="1"/>
  <c r="DN606" i="1" s="1"/>
  <c r="DN607" i="1" s="1"/>
  <c r="DN608" i="1" s="1"/>
  <c r="DN609" i="1" s="1"/>
  <c r="DN610" i="1" s="1"/>
  <c r="DN611" i="1" s="1"/>
  <c r="DN612" i="1" s="1"/>
  <c r="DN613" i="1" s="1"/>
  <c r="DN614" i="1" s="1"/>
  <c r="DN615" i="1" s="1"/>
  <c r="DN616" i="1" s="1"/>
  <c r="DN617" i="1" s="1"/>
  <c r="DN618" i="1" s="1"/>
  <c r="DN619" i="1" s="1"/>
  <c r="DN620" i="1" s="1"/>
  <c r="DN621" i="1" s="1"/>
  <c r="DN622" i="1" s="1"/>
  <c r="DN623" i="1" s="1"/>
  <c r="DN624" i="1" s="1"/>
  <c r="DN625" i="1" s="1"/>
  <c r="DN626" i="1" s="1"/>
  <c r="DN627" i="1" s="1"/>
  <c r="DN628" i="1" s="1"/>
  <c r="DN629" i="1" s="1"/>
  <c r="DN630" i="1" s="1"/>
  <c r="DN631" i="1" s="1"/>
  <c r="DN632" i="1" s="1"/>
  <c r="DN633" i="1" s="1"/>
  <c r="DN634" i="1" s="1"/>
  <c r="DN635" i="1" s="1"/>
  <c r="DN636" i="1" s="1"/>
  <c r="DN637" i="1" s="1"/>
  <c r="DN638" i="1" s="1"/>
  <c r="DN639" i="1" s="1"/>
  <c r="DN640" i="1" s="1"/>
  <c r="DN641" i="1" s="1"/>
  <c r="DN642" i="1" s="1"/>
  <c r="DN643" i="1" s="1"/>
  <c r="DN644" i="1" s="1"/>
  <c r="DN645" i="1" s="1"/>
  <c r="DN646" i="1" s="1"/>
  <c r="DN647" i="1" s="1"/>
  <c r="DN648" i="1" s="1"/>
  <c r="DN649" i="1" s="1"/>
  <c r="DN650" i="1" s="1"/>
  <c r="DN651" i="1" s="1"/>
  <c r="DN652" i="1" s="1"/>
  <c r="DN653" i="1" s="1"/>
  <c r="DN654" i="1" s="1"/>
  <c r="DN655" i="1" s="1"/>
  <c r="DN656" i="1" s="1"/>
  <c r="DN657" i="1" s="1"/>
  <c r="DN658" i="1" s="1"/>
  <c r="DN659" i="1" s="1"/>
  <c r="DN660" i="1" s="1"/>
  <c r="DN661" i="1" s="1"/>
  <c r="DN662" i="1" s="1"/>
  <c r="DN663" i="1" s="1"/>
  <c r="DN664" i="1" s="1"/>
  <c r="DN665" i="1" s="1"/>
  <c r="DN666" i="1" s="1"/>
  <c r="DN667" i="1" s="1"/>
  <c r="DN668" i="1" s="1"/>
  <c r="DN669" i="1" s="1"/>
  <c r="DN670" i="1" s="1"/>
  <c r="DN671" i="1" s="1"/>
  <c r="DN672" i="1" s="1"/>
  <c r="DN673" i="1" s="1"/>
  <c r="DN674" i="1" s="1"/>
  <c r="DN675" i="1" s="1"/>
  <c r="DN676" i="1" s="1"/>
  <c r="DN677" i="1" s="1"/>
  <c r="DN678" i="1" s="1"/>
  <c r="DN679" i="1" s="1"/>
  <c r="DN680" i="1" s="1"/>
  <c r="DN681" i="1" s="1"/>
  <c r="DN682" i="1" s="1"/>
  <c r="DN683" i="1" s="1"/>
  <c r="DN684" i="1" s="1"/>
  <c r="DN685" i="1" s="1"/>
  <c r="DN686" i="1" s="1"/>
  <c r="DN687" i="1" s="1"/>
  <c r="DN688" i="1" s="1"/>
  <c r="DN689" i="1" s="1"/>
  <c r="DN690" i="1" s="1"/>
  <c r="DN691" i="1" s="1"/>
  <c r="DN692" i="1" s="1"/>
  <c r="DN693" i="1" s="1"/>
  <c r="DN694" i="1" s="1"/>
  <c r="DN695" i="1" s="1"/>
  <c r="DN696" i="1" s="1"/>
  <c r="DN697" i="1" s="1"/>
  <c r="DN698" i="1" s="1"/>
  <c r="DN699" i="1" s="1"/>
  <c r="DN700" i="1" s="1"/>
  <c r="DN701" i="1" s="1"/>
  <c r="DN702" i="1" s="1"/>
  <c r="DN703" i="1" s="1"/>
  <c r="DN704" i="1" s="1"/>
  <c r="DN705" i="1" s="1"/>
  <c r="DN706" i="1" s="1"/>
  <c r="DN707" i="1" s="1"/>
  <c r="DN708" i="1" s="1"/>
  <c r="DN709" i="1" s="1"/>
  <c r="DN710" i="1" s="1"/>
  <c r="DN711" i="1" s="1"/>
  <c r="DN712" i="1" s="1"/>
  <c r="DN713" i="1" s="1"/>
  <c r="DN714" i="1" s="1"/>
  <c r="DN715" i="1" s="1"/>
  <c r="DN716" i="1" s="1"/>
  <c r="DN717" i="1" s="1"/>
  <c r="DN718" i="1" s="1"/>
  <c r="DN719" i="1" s="1"/>
  <c r="DN720" i="1" s="1"/>
  <c r="DN721" i="1" s="1"/>
  <c r="DN722" i="1" s="1"/>
  <c r="DN723" i="1" s="1"/>
  <c r="DN724" i="1" s="1"/>
  <c r="DN725" i="1" s="1"/>
  <c r="DN726" i="1" s="1"/>
  <c r="DN727" i="1" s="1"/>
  <c r="DN728" i="1" s="1"/>
  <c r="DN729" i="1" s="1"/>
  <c r="DN730" i="1" s="1"/>
  <c r="DN731" i="1" s="1"/>
  <c r="DN732" i="1" s="1"/>
  <c r="DN733" i="1" s="1"/>
  <c r="DN734" i="1" s="1"/>
  <c r="DN735" i="1" s="1"/>
  <c r="DN736" i="1" s="1"/>
  <c r="DN737" i="1" s="1"/>
  <c r="DN738" i="1" s="1"/>
  <c r="DN739" i="1" s="1"/>
  <c r="DN740" i="1" s="1"/>
  <c r="DN741" i="1" s="1"/>
  <c r="DN742" i="1" s="1"/>
  <c r="DN743" i="1" s="1"/>
  <c r="DN744" i="1" s="1"/>
  <c r="DN745" i="1" s="1"/>
  <c r="DN746" i="1" s="1"/>
  <c r="DN747" i="1" s="1"/>
  <c r="DN748" i="1" s="1"/>
  <c r="DN749" i="1" s="1"/>
  <c r="DN750" i="1" s="1"/>
  <c r="DN751" i="1" s="1"/>
  <c r="DN752" i="1" s="1"/>
  <c r="DN753" i="1" s="1"/>
  <c r="DN754" i="1" s="1"/>
  <c r="DN755" i="1" s="1"/>
  <c r="DN756" i="1" s="1"/>
  <c r="DN757" i="1" s="1"/>
  <c r="DN758" i="1" s="1"/>
  <c r="DN759" i="1" s="1"/>
  <c r="DN760" i="1" s="1"/>
  <c r="DN761" i="1" s="1"/>
  <c r="DN762" i="1" s="1"/>
  <c r="DN763" i="1" s="1"/>
  <c r="DN764" i="1" s="1"/>
  <c r="DN765" i="1" s="1"/>
  <c r="DN766" i="1" s="1"/>
  <c r="DN767" i="1" s="1"/>
  <c r="DN768" i="1" s="1"/>
  <c r="DN769" i="1" s="1"/>
  <c r="DN770" i="1" s="1"/>
  <c r="DN771" i="1" s="1"/>
  <c r="DN772" i="1" s="1"/>
  <c r="DN773" i="1" s="1"/>
  <c r="DN774" i="1" s="1"/>
  <c r="DN775" i="1" s="1"/>
  <c r="DN776" i="1" s="1"/>
  <c r="DN777" i="1" s="1"/>
  <c r="DN778" i="1" s="1"/>
  <c r="DN779" i="1" s="1"/>
  <c r="DN780" i="1" s="1"/>
  <c r="DN781" i="1" s="1"/>
  <c r="DN782" i="1" s="1"/>
  <c r="DN783" i="1" s="1"/>
  <c r="DN784" i="1" s="1"/>
  <c r="DN785" i="1" s="1"/>
  <c r="DN786" i="1" s="1"/>
  <c r="DN787" i="1" s="1"/>
  <c r="DN788" i="1" s="1"/>
  <c r="DN789" i="1" s="1"/>
  <c r="DN790" i="1" s="1"/>
  <c r="DN791" i="1" s="1"/>
  <c r="DN792" i="1" s="1"/>
  <c r="DN793" i="1" s="1"/>
  <c r="DN794" i="1" s="1"/>
  <c r="DN795" i="1" s="1"/>
  <c r="DN796" i="1" s="1"/>
  <c r="DN797" i="1" s="1"/>
  <c r="DN798" i="1" s="1"/>
  <c r="DN799" i="1" s="1"/>
  <c r="DN800" i="1" s="1"/>
  <c r="DN801" i="1" s="1"/>
  <c r="DN802" i="1" s="1"/>
  <c r="DN803" i="1" s="1"/>
  <c r="DN804" i="1" s="1"/>
  <c r="DN805" i="1" s="1"/>
  <c r="DN806" i="1" s="1"/>
  <c r="DN807" i="1" s="1"/>
  <c r="DN808" i="1" s="1"/>
  <c r="DN809" i="1" s="1"/>
  <c r="DN810" i="1" s="1"/>
  <c r="DN811" i="1" s="1"/>
  <c r="DN812" i="1" s="1"/>
  <c r="DN813" i="1" s="1"/>
  <c r="DN814" i="1" s="1"/>
  <c r="DN815" i="1" s="1"/>
  <c r="DN816" i="1" s="1"/>
  <c r="DN817" i="1" s="1"/>
  <c r="DN818" i="1" s="1"/>
  <c r="DN819" i="1" s="1"/>
  <c r="DN820" i="1" s="1"/>
  <c r="DN821" i="1" s="1"/>
  <c r="DN822" i="1" s="1"/>
  <c r="DN823" i="1" s="1"/>
  <c r="DN824" i="1" s="1"/>
  <c r="DN825" i="1" s="1"/>
  <c r="DN826" i="1" s="1"/>
  <c r="DN827" i="1" s="1"/>
  <c r="DN828" i="1" s="1"/>
  <c r="DN829" i="1" s="1"/>
  <c r="DN830" i="1" s="1"/>
  <c r="DN831" i="1" s="1"/>
  <c r="DN832" i="1" s="1"/>
  <c r="DN833" i="1" s="1"/>
  <c r="DN834" i="1" s="1"/>
  <c r="DN835" i="1" s="1"/>
  <c r="DN836" i="1" s="1"/>
  <c r="DN837" i="1" s="1"/>
  <c r="DN838" i="1" s="1"/>
  <c r="DN839" i="1" s="1"/>
  <c r="DN840" i="1" s="1"/>
  <c r="DN841" i="1" s="1"/>
  <c r="DN842" i="1" s="1"/>
  <c r="DN843" i="1" s="1"/>
  <c r="DN844" i="1" s="1"/>
  <c r="DN845" i="1" s="1"/>
  <c r="DN846" i="1" s="1"/>
  <c r="DN847" i="1" s="1"/>
  <c r="DN848" i="1" s="1"/>
  <c r="DN849" i="1" s="1"/>
  <c r="DN850" i="1" s="1"/>
  <c r="DN851" i="1" s="1"/>
  <c r="DN852" i="1" s="1"/>
  <c r="DN853" i="1" s="1"/>
  <c r="DN854" i="1" s="1"/>
  <c r="DN855" i="1" s="1"/>
  <c r="DN856" i="1" s="1"/>
  <c r="DN857" i="1" s="1"/>
  <c r="DN858" i="1" s="1"/>
  <c r="DN859" i="1" s="1"/>
  <c r="DN860" i="1" s="1"/>
  <c r="DN861" i="1" s="1"/>
  <c r="DN862" i="1" s="1"/>
  <c r="DN863" i="1" s="1"/>
  <c r="DN864" i="1" s="1"/>
  <c r="DN865" i="1" s="1"/>
  <c r="DN866" i="1" s="1"/>
  <c r="DN867" i="1" s="1"/>
  <c r="DN868" i="1" s="1"/>
  <c r="DN869" i="1" s="1"/>
  <c r="DN870" i="1" s="1"/>
  <c r="DN871" i="1" s="1"/>
  <c r="DN872" i="1" s="1"/>
  <c r="DN873" i="1" s="1"/>
  <c r="DN874" i="1" s="1"/>
  <c r="DN875" i="1" s="1"/>
  <c r="DN876" i="1" s="1"/>
  <c r="DN877" i="1" s="1"/>
  <c r="DN878" i="1" s="1"/>
  <c r="DN879" i="1" s="1"/>
  <c r="DN880" i="1" s="1"/>
  <c r="DN881" i="1" s="1"/>
  <c r="DN882" i="1" s="1"/>
  <c r="DN883" i="1" s="1"/>
  <c r="DN884" i="1" s="1"/>
  <c r="DN885" i="1" s="1"/>
  <c r="DN886" i="1" s="1"/>
  <c r="DN887" i="1" s="1"/>
  <c r="DN888" i="1" s="1"/>
  <c r="DN889" i="1" s="1"/>
  <c r="DN890" i="1" s="1"/>
  <c r="DN891" i="1" s="1"/>
  <c r="DN892" i="1" s="1"/>
  <c r="DN893" i="1" s="1"/>
  <c r="DN894" i="1" s="1"/>
  <c r="DN895" i="1" s="1"/>
  <c r="DN896" i="1" s="1"/>
  <c r="DN897" i="1" s="1"/>
  <c r="DN898" i="1" s="1"/>
  <c r="DN899" i="1" s="1"/>
  <c r="DN900" i="1" s="1"/>
  <c r="DN901" i="1" s="1"/>
  <c r="DN902" i="1" s="1"/>
  <c r="DN903" i="1" s="1"/>
  <c r="DN904" i="1" s="1"/>
  <c r="DN905" i="1" s="1"/>
  <c r="DN906" i="1" s="1"/>
  <c r="DN907" i="1" s="1"/>
  <c r="DN908" i="1" s="1"/>
  <c r="DN909" i="1" s="1"/>
  <c r="DN910" i="1" s="1"/>
  <c r="DN911" i="1" s="1"/>
  <c r="DN912" i="1" s="1"/>
  <c r="DN913" i="1" s="1"/>
  <c r="DN914" i="1" s="1"/>
  <c r="DN915" i="1" s="1"/>
  <c r="DN916" i="1" s="1"/>
  <c r="DN917" i="1" s="1"/>
  <c r="DN918" i="1" s="1"/>
  <c r="DN919" i="1" s="1"/>
  <c r="DN920" i="1" s="1"/>
  <c r="DN921" i="1" s="1"/>
  <c r="DN922" i="1" s="1"/>
  <c r="DN923" i="1" s="1"/>
  <c r="DN924" i="1" s="1"/>
  <c r="DN925" i="1" s="1"/>
  <c r="DN926" i="1" s="1"/>
  <c r="DN927" i="1" s="1"/>
  <c r="DN928" i="1" s="1"/>
  <c r="DN929" i="1" s="1"/>
  <c r="DN930" i="1" s="1"/>
  <c r="DN931" i="1" s="1"/>
  <c r="DN932" i="1" s="1"/>
  <c r="DN933" i="1" s="1"/>
  <c r="DN934" i="1" s="1"/>
  <c r="DN935" i="1" s="1"/>
  <c r="DN936" i="1" s="1"/>
  <c r="DN937" i="1" s="1"/>
  <c r="DN938" i="1" s="1"/>
  <c r="DN939" i="1" s="1"/>
  <c r="DN940" i="1" s="1"/>
  <c r="DN941" i="1" s="1"/>
  <c r="DN942" i="1" s="1"/>
  <c r="DN943" i="1" s="1"/>
  <c r="DN944" i="1" s="1"/>
  <c r="DN945" i="1" s="1"/>
  <c r="DN946" i="1" s="1"/>
  <c r="DN947" i="1" s="1"/>
  <c r="DN948" i="1" s="1"/>
  <c r="DN949" i="1" s="1"/>
  <c r="DN950" i="1" s="1"/>
  <c r="DN951" i="1" s="1"/>
  <c r="DN952" i="1" s="1"/>
  <c r="DN953" i="1" s="1"/>
  <c r="DN954" i="1" s="1"/>
  <c r="DN955" i="1" s="1"/>
  <c r="DN956" i="1" s="1"/>
  <c r="DN957" i="1" s="1"/>
  <c r="DN958" i="1" s="1"/>
  <c r="DN959" i="1" s="1"/>
  <c r="DN960" i="1" s="1"/>
  <c r="DN961" i="1" s="1"/>
  <c r="DN962" i="1" s="1"/>
  <c r="DN963" i="1" s="1"/>
  <c r="DN964" i="1" s="1"/>
  <c r="DN965" i="1" s="1"/>
  <c r="DN966" i="1" s="1"/>
  <c r="DN967" i="1" s="1"/>
  <c r="DN968" i="1" s="1"/>
  <c r="DN969" i="1" s="1"/>
  <c r="DN970" i="1" s="1"/>
  <c r="DN971" i="1" s="1"/>
  <c r="DN972" i="1" s="1"/>
  <c r="DN973" i="1" s="1"/>
  <c r="DN974" i="1" s="1"/>
  <c r="DN975" i="1" s="1"/>
  <c r="DN976" i="1" s="1"/>
  <c r="DN977" i="1" s="1"/>
  <c r="DN978" i="1" s="1"/>
  <c r="DN979" i="1" s="1"/>
  <c r="DN980" i="1" s="1"/>
  <c r="DN981" i="1" s="1"/>
  <c r="DN982" i="1" s="1"/>
  <c r="DN983" i="1" s="1"/>
  <c r="DN984" i="1" s="1"/>
  <c r="DN985" i="1" s="1"/>
  <c r="DN986" i="1" s="1"/>
  <c r="DN987" i="1" s="1"/>
  <c r="DN988" i="1" s="1"/>
  <c r="DN989" i="1" s="1"/>
  <c r="DN990" i="1" s="1"/>
  <c r="DN991" i="1" s="1"/>
  <c r="DN992" i="1" s="1"/>
  <c r="DN993" i="1" s="1"/>
  <c r="DN994" i="1" s="1"/>
  <c r="DN995" i="1" s="1"/>
  <c r="DN996" i="1" s="1"/>
  <c r="DN997" i="1" s="1"/>
  <c r="DN998" i="1" s="1"/>
  <c r="DN999" i="1" s="1"/>
  <c r="DN1000" i="1" s="1"/>
  <c r="DN1001" i="1" s="1"/>
  <c r="DN1002" i="1" s="1"/>
  <c r="DN1003" i="1" s="1"/>
  <c r="DN1004" i="1" s="1"/>
  <c r="DN1005" i="1" s="1"/>
  <c r="DN1006" i="1" s="1"/>
  <c r="DN1007" i="1" s="1"/>
  <c r="DN1008" i="1" s="1"/>
  <c r="DN1009" i="1" s="1"/>
  <c r="DN1010" i="1" s="1"/>
  <c r="DN1011" i="1" s="1"/>
  <c r="DN1012" i="1" s="1"/>
  <c r="DN1013" i="1" s="1"/>
  <c r="DN1014" i="1" s="1"/>
  <c r="DN1015" i="1" s="1"/>
  <c r="DN1016" i="1" s="1"/>
  <c r="DN1017" i="1" s="1"/>
  <c r="DN1018" i="1" s="1"/>
  <c r="DN1019" i="1" s="1"/>
  <c r="DN1020" i="1" s="1"/>
  <c r="DN1021" i="1" s="1"/>
  <c r="DN1022" i="1" s="1"/>
  <c r="DN1023" i="1" s="1"/>
  <c r="DN1024" i="1" s="1"/>
  <c r="DN1025" i="1" s="1"/>
  <c r="DN1026" i="1" s="1"/>
  <c r="DN1027" i="1" s="1"/>
  <c r="DN1028" i="1" s="1"/>
  <c r="DN1029" i="1" s="1"/>
  <c r="DN1030" i="1" s="1"/>
  <c r="DN1031" i="1" s="1"/>
  <c r="DN1032" i="1" s="1"/>
  <c r="DN1033" i="1" s="1"/>
  <c r="DN1034" i="1" s="1"/>
  <c r="DN1035" i="1" s="1"/>
  <c r="DN1036" i="1" s="1"/>
  <c r="DN1037" i="1" s="1"/>
  <c r="DN1038" i="1" s="1"/>
  <c r="DN1039" i="1" s="1"/>
  <c r="DN1040" i="1" s="1"/>
  <c r="DN1041" i="1" s="1"/>
  <c r="DN1042" i="1" s="1"/>
  <c r="DN1043" i="1" s="1"/>
  <c r="DN1044" i="1" s="1"/>
  <c r="DN1045" i="1" s="1"/>
  <c r="DN1046" i="1" s="1"/>
  <c r="DN1047" i="1" s="1"/>
  <c r="DN1048" i="1" s="1"/>
  <c r="DN1049" i="1" s="1"/>
  <c r="DN1050" i="1" s="1"/>
  <c r="DN1051" i="1" s="1"/>
  <c r="DN1052" i="1" s="1"/>
  <c r="DN1053" i="1" s="1"/>
  <c r="DN1054" i="1" s="1"/>
  <c r="DN1055" i="1" s="1"/>
  <c r="DN1056" i="1" s="1"/>
  <c r="DN1057" i="1" s="1"/>
  <c r="DN1058" i="1" s="1"/>
  <c r="DN1059" i="1" s="1"/>
  <c r="DN1060" i="1" s="1"/>
  <c r="DN1061" i="1" s="1"/>
  <c r="DN1062" i="1" s="1"/>
  <c r="DN1063" i="1" s="1"/>
  <c r="DN1064" i="1" s="1"/>
  <c r="DN1065" i="1" s="1"/>
  <c r="DN1066" i="1" s="1"/>
  <c r="DN1067" i="1" s="1"/>
  <c r="DN1068" i="1" s="1"/>
  <c r="DN1069" i="1" s="1"/>
  <c r="DN1070" i="1" s="1"/>
  <c r="DN1071" i="1" s="1"/>
  <c r="DN1072" i="1" s="1"/>
  <c r="DN1073" i="1" s="1"/>
  <c r="DN1074" i="1" s="1"/>
  <c r="DN1075" i="1" s="1"/>
  <c r="DN1076" i="1" s="1"/>
  <c r="DN1077" i="1" s="1"/>
  <c r="DN1078" i="1" s="1"/>
  <c r="DN1079" i="1" s="1"/>
  <c r="DN1080" i="1" s="1"/>
  <c r="DN1081" i="1" s="1"/>
  <c r="DN1082" i="1" s="1"/>
  <c r="DN1083" i="1" s="1"/>
  <c r="DN1084" i="1" s="1"/>
  <c r="DN1085" i="1" s="1"/>
  <c r="DN1086" i="1" s="1"/>
  <c r="DN1087" i="1" s="1"/>
  <c r="DN1088" i="1" s="1"/>
  <c r="DN1089" i="1" s="1"/>
  <c r="DN1090" i="1" s="1"/>
  <c r="DN1091" i="1" s="1"/>
  <c r="DN1092" i="1" s="1"/>
  <c r="DN1093" i="1" s="1"/>
  <c r="DN1094" i="1" s="1"/>
  <c r="DN1095" i="1" s="1"/>
  <c r="DN1096" i="1" s="1"/>
  <c r="DN1097" i="1" s="1"/>
  <c r="DN1098" i="1" s="1"/>
  <c r="DN1099" i="1" s="1"/>
  <c r="DN1100" i="1" s="1"/>
  <c r="DN1101" i="1" s="1"/>
  <c r="DN1102" i="1" s="1"/>
  <c r="DN1103" i="1" s="1"/>
  <c r="DN1104" i="1" s="1"/>
  <c r="DN1105" i="1" s="1"/>
  <c r="DN1106" i="1" s="1"/>
  <c r="DN1107" i="1" s="1"/>
  <c r="DN1108" i="1" s="1"/>
  <c r="DN1109" i="1" s="1"/>
  <c r="DN1110" i="1" s="1"/>
  <c r="DN1111" i="1" s="1"/>
  <c r="DN1112" i="1" s="1"/>
  <c r="DN1113" i="1" s="1"/>
  <c r="DN1114" i="1" s="1"/>
  <c r="DN1115" i="1" s="1"/>
  <c r="DN1116" i="1" s="1"/>
  <c r="DN1117" i="1" s="1"/>
  <c r="DN1118" i="1" s="1"/>
  <c r="DN1119" i="1" s="1"/>
  <c r="DN1120" i="1" s="1"/>
  <c r="DN1121" i="1" s="1"/>
  <c r="DN1122" i="1" s="1"/>
  <c r="DN1123" i="1" s="1"/>
  <c r="DN1124" i="1" s="1"/>
  <c r="DN1125" i="1" s="1"/>
  <c r="DN1126" i="1" s="1"/>
  <c r="DN1127" i="1" s="1"/>
  <c r="DN1128" i="1" s="1"/>
  <c r="DN1129" i="1" s="1"/>
  <c r="DN1130" i="1" s="1"/>
  <c r="DN1131" i="1" s="1"/>
  <c r="DN1132" i="1" s="1"/>
  <c r="DN1133" i="1" s="1"/>
  <c r="DN1134" i="1" s="1"/>
  <c r="DN1135" i="1" s="1"/>
  <c r="DN1136" i="1" s="1"/>
  <c r="DN1137" i="1" s="1"/>
  <c r="DN1138" i="1" s="1"/>
  <c r="DN1139" i="1" s="1"/>
  <c r="DN1140" i="1" s="1"/>
  <c r="DN1141" i="1" s="1"/>
  <c r="DN1142" i="1" s="1"/>
  <c r="DN1143" i="1" s="1"/>
  <c r="DN1144" i="1" s="1"/>
  <c r="DN1145" i="1" s="1"/>
  <c r="DN1146" i="1" s="1"/>
  <c r="DN1147" i="1" s="1"/>
  <c r="DN1148" i="1" s="1"/>
  <c r="DN1149" i="1" s="1"/>
  <c r="DN1150" i="1" s="1"/>
  <c r="DN1151" i="1" s="1"/>
  <c r="DN1152" i="1" s="1"/>
  <c r="DN1153" i="1" s="1"/>
  <c r="DN1154" i="1" s="1"/>
  <c r="DN1155" i="1" s="1"/>
  <c r="DN1156" i="1" s="1"/>
  <c r="DN1157" i="1" s="1"/>
  <c r="DN1158" i="1" s="1"/>
  <c r="DN1159" i="1" s="1"/>
  <c r="DN1160" i="1" s="1"/>
  <c r="DN1161" i="1" s="1"/>
  <c r="DN1162" i="1" s="1"/>
  <c r="DN1163" i="1" s="1"/>
  <c r="DN1164" i="1" s="1"/>
  <c r="DN1165" i="1" s="1"/>
  <c r="DN1166" i="1" s="1"/>
  <c r="DN1167" i="1" s="1"/>
  <c r="DN1168" i="1" s="1"/>
  <c r="DN1169" i="1" s="1"/>
  <c r="DN1170" i="1" s="1"/>
  <c r="DN1171" i="1" s="1"/>
  <c r="DN1172" i="1" s="1"/>
  <c r="DN1173" i="1" s="1"/>
  <c r="DN1174" i="1" s="1"/>
  <c r="DN1175" i="1" s="1"/>
  <c r="DN1176" i="1" s="1"/>
  <c r="DN1177" i="1" s="1"/>
  <c r="DN1178" i="1" s="1"/>
  <c r="DN1179" i="1" s="1"/>
  <c r="DN1180" i="1" s="1"/>
  <c r="DN1181" i="1" s="1"/>
  <c r="DN1182" i="1" s="1"/>
  <c r="DN1183" i="1" s="1"/>
  <c r="DN1184" i="1" s="1"/>
  <c r="DN1185" i="1" s="1"/>
  <c r="DN1186" i="1" s="1"/>
  <c r="DN1187" i="1" s="1"/>
  <c r="DN1188" i="1" s="1"/>
  <c r="DN1189" i="1" s="1"/>
  <c r="DN1190" i="1" s="1"/>
  <c r="DN1191" i="1" s="1"/>
  <c r="DN1192" i="1" s="1"/>
  <c r="DN1193" i="1" s="1"/>
  <c r="DN1194" i="1" s="1"/>
  <c r="DN1195" i="1" s="1"/>
  <c r="DN1196" i="1" s="1"/>
  <c r="D67" i="29"/>
  <c r="H67" i="29" l="1"/>
  <c r="D44" i="29"/>
  <c r="H44" i="29" s="1"/>
  <c r="D39" i="29"/>
  <c r="H2" i="21"/>
  <c r="F17" i="29" l="1"/>
  <c r="H17" i="29" s="1"/>
  <c r="H3" i="29" l="1"/>
  <c r="I2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Muhr</author>
  </authors>
  <commentList>
    <comment ref="I49" authorId="0" shapeId="0" xr:uid="{7654C68F-D0D1-49E6-A600-C55C73A1FBF7}">
      <text>
        <r>
          <rPr>
            <b/>
            <sz val="9"/>
            <color indexed="81"/>
            <rFont val="Tahoma"/>
            <family val="2"/>
          </rPr>
          <t>Thomas Muhr:</t>
        </r>
        <r>
          <rPr>
            <sz val="9"/>
            <color indexed="81"/>
            <rFont val="Tahoma"/>
            <family val="2"/>
          </rPr>
          <t xml:space="preserve">
This is the date for the column in the table read.  Cannot be in future.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Muhr</author>
  </authors>
  <commentList>
    <comment ref="BX7" authorId="0" shapeId="0" xr:uid="{9BA83D7C-361B-4C38-B0CF-9A63E9B78EE8}">
      <text>
        <r>
          <rPr>
            <b/>
            <sz val="9"/>
            <color indexed="81"/>
            <rFont val="Tahoma"/>
            <family val="2"/>
          </rPr>
          <t>Thomas Muhr:</t>
        </r>
        <r>
          <rPr>
            <sz val="9"/>
            <color indexed="81"/>
            <rFont val="Tahoma"/>
            <family val="2"/>
          </rPr>
          <t xml:space="preserve">
yellow - has been changed</t>
        </r>
      </text>
    </comment>
    <comment ref="CB7" authorId="0" shapeId="0" xr:uid="{BDACD5B0-5D0C-4CAA-94A5-047A072EC2A2}">
      <text>
        <r>
          <rPr>
            <b/>
            <sz val="9"/>
            <color indexed="81"/>
            <rFont val="Tahoma"/>
            <family val="2"/>
          </rPr>
          <t>Thomas Muhr:</t>
        </r>
        <r>
          <rPr>
            <sz val="9"/>
            <color indexed="81"/>
            <rFont val="Tahoma"/>
            <family val="2"/>
          </rPr>
          <t xml:space="preserve">
formula needs to be generalised</t>
        </r>
      </text>
    </comment>
    <comment ref="DA7" authorId="0" shapeId="0" xr:uid="{0E865205-21E4-4188-991A-785200911980}">
      <text>
        <r>
          <rPr>
            <b/>
            <sz val="9"/>
            <color indexed="81"/>
            <rFont val="Tahoma"/>
            <family val="2"/>
          </rPr>
          <t>Thomas Muhr:</t>
        </r>
        <r>
          <rPr>
            <sz val="9"/>
            <color indexed="81"/>
            <rFont val="Tahoma"/>
            <family val="2"/>
          </rPr>
          <t xml:space="preserve">
check for exp NB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Muhr</author>
  </authors>
  <commentList>
    <comment ref="AC12" authorId="0" shapeId="0" xr:uid="{FD8C40F4-6A54-457F-A351-CC3196399130}">
      <text>
        <r>
          <rPr>
            <b/>
            <sz val="9"/>
            <color indexed="81"/>
            <rFont val="Tahoma"/>
            <family val="2"/>
          </rPr>
          <t>Thomas Muhr:</t>
        </r>
        <r>
          <rPr>
            <sz val="9"/>
            <color indexed="81"/>
            <rFont val="Tahoma"/>
            <family val="2"/>
          </rPr>
          <t xml:space="preserve">
not necessary, just to align with Prophet run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Muhr</author>
  </authors>
  <commentList>
    <comment ref="AI5" authorId="0" shapeId="0" xr:uid="{A0A14F55-12A3-4A22-B9D0-94E08E19D187}">
      <text>
        <r>
          <rPr>
            <b/>
            <sz val="9"/>
            <color indexed="81"/>
            <rFont val="Tahoma"/>
            <family val="2"/>
          </rPr>
          <t>Thomas Muhr:</t>
        </r>
        <r>
          <rPr>
            <sz val="9"/>
            <color indexed="81"/>
            <rFont val="Tahoma"/>
            <family val="2"/>
          </rPr>
          <t xml:space="preserve">
the NO_POLS_IF scaling of the claim probabilities is a hack to cater for the
assumption that policies in WOP will not lapse during the WOP period.  A more
explicit modelling of this would be to set lapses to zero during the WOP period.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<sst xmlns="http://schemas.openxmlformats.org/spreadsheetml/2006/main" count="7100" uniqueCount="835">
  <si>
    <t>Outstanding Model Features:</t>
  </si>
  <si>
    <t>expected policy pause</t>
  </si>
  <si>
    <t>stresses</t>
  </si>
  <si>
    <t>annuity vs PV cashflow for Instalment Death Cover</t>
  </si>
  <si>
    <t>retrospective BEL</t>
  </si>
  <si>
    <t>non-annual valuation dates (ivp &lt;&gt; 12, including projected and actual inflation)</t>
  </si>
  <si>
    <t>expected NB</t>
  </si>
  <si>
    <t>single run RA calculation</t>
  </si>
  <si>
    <t>multiple actual policy pause</t>
  </si>
  <si>
    <t xml:space="preserve">should reinsurance cover go to zero (with premiums remaining) for EXP_SA=1, as is done for the CL method? </t>
  </si>
  <si>
    <t>Funeral</t>
  </si>
  <si>
    <t>Credit Life</t>
  </si>
  <si>
    <t>expected NTU</t>
  </si>
  <si>
    <t>premium and cover escalation</t>
  </si>
  <si>
    <t>check standard NB run maybe</t>
  </si>
  <si>
    <t>should we cater for NTU's at t=0? Should acquisition expenses be at t=0?</t>
  </si>
  <si>
    <t>do we need to cater for expected NB based on full movement file, with all the embedded decrements &amp; events?</t>
  </si>
  <si>
    <t>accumulated being in Birth WoP is a hack</t>
  </si>
  <si>
    <t>reinsurance profit (done via summary library in Prophet)</t>
  </si>
  <si>
    <t>&lt;-- active record</t>
  </si>
  <si>
    <t>RUN_NO</t>
  </si>
  <si>
    <t>GRP_ID</t>
  </si>
  <si>
    <t>Run</t>
  </si>
  <si>
    <t>MP</t>
  </si>
  <si>
    <t>Net BEL (opn)</t>
  </si>
  <si>
    <t>Net BEL (cls)</t>
  </si>
  <si>
    <t>IVP CF</t>
  </si>
  <si>
    <t>Checks</t>
  </si>
  <si>
    <t>incr diff 1</t>
  </si>
  <si>
    <t>incr diff 2</t>
  </si>
  <si>
    <t>incr diff 3</t>
  </si>
  <si>
    <t xml:space="preserve">IF </t>
  </si>
  <si>
    <t>plain</t>
  </si>
  <si>
    <t xml:space="preserve">CLS </t>
  </si>
  <si>
    <t>NB</t>
  </si>
  <si>
    <t>CLS act infl</t>
  </si>
  <si>
    <t>cover down</t>
  </si>
  <si>
    <t>OPN restate</t>
  </si>
  <si>
    <t>cover up</t>
  </si>
  <si>
    <t>OPN NB</t>
  </si>
  <si>
    <t>cancel</t>
  </si>
  <si>
    <t>OPN cover decr only</t>
  </si>
  <si>
    <t>lapse</t>
  </si>
  <si>
    <t>OPN cover incr only</t>
  </si>
  <si>
    <t>NTU</t>
  </si>
  <si>
    <t>OPN cover change</t>
  </si>
  <si>
    <t>death nat</t>
  </si>
  <si>
    <t>OPN + NTU off</t>
  </si>
  <si>
    <t>dth nat repdtd</t>
  </si>
  <si>
    <t>OPN + act NTU</t>
  </si>
  <si>
    <t>dth acc</t>
  </si>
  <si>
    <t>OPN + LPS off</t>
  </si>
  <si>
    <t>birth WOP</t>
  </si>
  <si>
    <t>OPN + act LPS</t>
  </si>
  <si>
    <t>premium</t>
  </si>
  <si>
    <t>OPN + CNL off</t>
  </si>
  <si>
    <t>policy pause</t>
  </si>
  <si>
    <t>OPN + act CNL</t>
  </si>
  <si>
    <t>unexpl on</t>
  </si>
  <si>
    <t>OPN + nat DTH off</t>
  </si>
  <si>
    <t>unexpl off</t>
  </si>
  <si>
    <t>OPN + act nat DTH</t>
  </si>
  <si>
    <t>OPN + acc DTH off</t>
  </si>
  <si>
    <t>OPN + act acc DTH</t>
  </si>
  <si>
    <t>OPN + BRTH WOP off</t>
  </si>
  <si>
    <t>OPN + act BRTH WOP</t>
  </si>
  <si>
    <t>OPN + pause off</t>
  </si>
  <si>
    <t>OPN + act pause</t>
  </si>
  <si>
    <t>OPN + prem</t>
  </si>
  <si>
    <t>OPN + new yield curve</t>
  </si>
  <si>
    <t>OPN + unexpl ON</t>
  </si>
  <si>
    <t>OPN + unexpl OFF</t>
  </si>
  <si>
    <t>exp NB run</t>
  </si>
  <si>
    <t>Key</t>
  </si>
  <si>
    <t>Individual Policy Parameters</t>
  </si>
  <si>
    <t>General Parameters</t>
  </si>
  <si>
    <t>data input</t>
  </si>
  <si>
    <t>description</t>
  </si>
  <si>
    <t>name</t>
  </si>
  <si>
    <t>value</t>
  </si>
  <si>
    <t>variable</t>
  </si>
  <si>
    <t>derived value</t>
  </si>
  <si>
    <t>product</t>
  </si>
  <si>
    <t>Product</t>
  </si>
  <si>
    <t>PRODUCT</t>
  </si>
  <si>
    <t>percent of experience mortality rate</t>
  </si>
  <si>
    <t>DthAdjPC</t>
  </si>
  <si>
    <t>PROP_EXPQ_PC</t>
  </si>
  <si>
    <t>constant</t>
  </si>
  <si>
    <t>inception date</t>
  </si>
  <si>
    <t>IncptDt</t>
  </si>
  <si>
    <t>INCPT_DT</t>
  </si>
  <si>
    <t>mortality margin percentage</t>
  </si>
  <si>
    <t>DthStressPC</t>
  </si>
  <si>
    <t>DTH_STRESS_PC</t>
  </si>
  <si>
    <t>inception date in months</t>
  </si>
  <si>
    <t>lapse &amp; cancellations margin percentage adjusted for sign of reserve</t>
  </si>
  <si>
    <t>LpsStressPC</t>
  </si>
  <si>
    <t>LPS_STRESS_PC</t>
  </si>
  <si>
    <t>Run Parameters</t>
  </si>
  <si>
    <t>birth date</t>
  </si>
  <si>
    <t>BRTH_DT</t>
  </si>
  <si>
    <t>premium loss percentage of future month 4 lapses</t>
  </si>
  <si>
    <t>Prm4PC</t>
  </si>
  <si>
    <t>PRM_4_PC</t>
  </si>
  <si>
    <t>birth date in months</t>
  </si>
  <si>
    <t>fixed annual renewal expenses before inflation</t>
  </si>
  <si>
    <t>REFixed</t>
  </si>
  <si>
    <t>RE_FIXED</t>
  </si>
  <si>
    <t>run number</t>
  </si>
  <si>
    <t>RunNumber</t>
  </si>
  <si>
    <t>sex</t>
  </si>
  <si>
    <t>Sex</t>
  </si>
  <si>
    <t>SEX</t>
  </si>
  <si>
    <t>fixed initial expense</t>
  </si>
  <si>
    <t>IEFixed</t>
  </si>
  <si>
    <t>IE_FIXED</t>
  </si>
  <si>
    <t>group ID</t>
  </si>
  <si>
    <t>GrpID</t>
  </si>
  <si>
    <t>opening reinsurer #1 sum assured</t>
  </si>
  <si>
    <t>RI1SAOpn</t>
  </si>
  <si>
    <t>PREV_RI_T1_SA</t>
  </si>
  <si>
    <t>initial expenses as percentage of premium - base</t>
  </si>
  <si>
    <t>IEPrmPC</t>
  </si>
  <si>
    <t>IE_PRM_PC</t>
  </si>
  <si>
    <t>valuation month</t>
  </si>
  <si>
    <t>ValnDt</t>
  </si>
  <si>
    <t>VALN_DT</t>
  </si>
  <si>
    <t>reinsurer #1 sum assured</t>
  </si>
  <si>
    <t>RI1SACls</t>
  </si>
  <si>
    <t>RI_T1_SA</t>
  </si>
  <si>
    <t>renewal expense per premium percentage allocated to maintenance</t>
  </si>
  <si>
    <t>REMPrmPC</t>
  </si>
  <si>
    <t>REM_PRM_PC</t>
  </si>
  <si>
    <t>valuation date</t>
  </si>
  <si>
    <t>ValnStart</t>
  </si>
  <si>
    <t>RI2SAOpn</t>
  </si>
  <si>
    <t>PREV_RI_T2_SA</t>
  </si>
  <si>
    <t>renewal expense per premium percentage allocated to acquisition</t>
  </si>
  <si>
    <t>REAPrmPC</t>
  </si>
  <si>
    <t>REA_PRM_PC</t>
  </si>
  <si>
    <t>valuation date in months</t>
  </si>
  <si>
    <t>reinsurer #2 sum assured</t>
  </si>
  <si>
    <t>RI2SACls</t>
  </si>
  <si>
    <t>RI_T2_SA</t>
  </si>
  <si>
    <t>renewal expense per premium percentage allocated to claims</t>
  </si>
  <si>
    <t>RECPrmPC</t>
  </si>
  <si>
    <t>REC_PRM_PC</t>
  </si>
  <si>
    <t>projection start month</t>
  </si>
  <si>
    <t>StartDt</t>
  </si>
  <si>
    <t>IFRS17 group</t>
  </si>
  <si>
    <t>I17Grp</t>
  </si>
  <si>
    <t>I17_GRP</t>
  </si>
  <si>
    <t>renewal expense per premium percentage</t>
  </si>
  <si>
    <t>REPrmPC</t>
  </si>
  <si>
    <t>projection start date</t>
  </si>
  <si>
    <t>ProjStart</t>
  </si>
  <si>
    <t>duration in force at projection start date</t>
  </si>
  <si>
    <t>DurIFProj</t>
  </si>
  <si>
    <t>fixed claim expense</t>
  </si>
  <si>
    <t>CEFixed</t>
  </si>
  <si>
    <t>CE_FIXED</t>
  </si>
  <si>
    <t>projection start date in months</t>
  </si>
  <si>
    <t>duration in force at valuation date</t>
  </si>
  <si>
    <t>DurIFValn</t>
  </si>
  <si>
    <t>claim expense percentage per claim amount</t>
  </si>
  <si>
    <t>CEClmPC</t>
  </si>
  <si>
    <t>CE_CLM_PC</t>
  </si>
  <si>
    <t>finance year end</t>
  </si>
  <si>
    <t>age at entry</t>
  </si>
  <si>
    <t>AgeAtEntry</t>
  </si>
  <si>
    <t>projection term in years</t>
  </si>
  <si>
    <t>ProjTerm</t>
  </si>
  <si>
    <t>run parameter table column</t>
  </si>
  <si>
    <t>opening lumpsum cover</t>
  </si>
  <si>
    <t>SALSOPN</t>
  </si>
  <si>
    <t>PREV_SA_LS</t>
  </si>
  <si>
    <t>max age for POL_TERM_Y</t>
  </si>
  <si>
    <t>MAX_AGE</t>
  </si>
  <si>
    <t>movement modelpoint type</t>
  </si>
  <si>
    <t>MvtRun</t>
  </si>
  <si>
    <t>AOC_RUN</t>
  </si>
  <si>
    <t>lumpsum cover</t>
  </si>
  <si>
    <t>SALSCLS</t>
  </si>
  <si>
    <t>SA_LS</t>
  </si>
  <si>
    <t>risk premium reinsurance % of mortality rates</t>
  </si>
  <si>
    <t>RIAdjPC</t>
  </si>
  <si>
    <t>RPR_PROPQ_PC</t>
  </si>
  <si>
    <t>aoc run type</t>
  </si>
  <si>
    <t>RunType</t>
  </si>
  <si>
    <t>RUN_TYPE</t>
  </si>
  <si>
    <t>opening instalment cover</t>
  </si>
  <si>
    <t>SAInstOPN</t>
  </si>
  <si>
    <t>PREV_SA_INST</t>
  </si>
  <si>
    <t>free cover before first premium due</t>
  </si>
  <si>
    <t>ExGrat</t>
  </si>
  <si>
    <t>EX_GRAT_M</t>
  </si>
  <si>
    <t>future expected new business month</t>
  </si>
  <si>
    <t>NBExpMth</t>
  </si>
  <si>
    <t>NB_EXP_MTH</t>
  </si>
  <si>
    <t>instalment cover</t>
  </si>
  <si>
    <t>SAInstCLS</t>
  </si>
  <si>
    <t>SA_INST</t>
  </si>
  <si>
    <t>waiting period for natural deaths in months</t>
  </si>
  <si>
    <t>DthNatWP</t>
  </si>
  <si>
    <t>DTH_NAT_WP</t>
  </si>
  <si>
    <t>future IVP</t>
  </si>
  <si>
    <t>IVP_PRJ_M</t>
  </si>
  <si>
    <t>opening trust fund cover</t>
  </si>
  <si>
    <t>SATrOPN</t>
  </si>
  <si>
    <t>PREV_SA_TR</t>
  </si>
  <si>
    <t>months of annuity payment pockets</t>
  </si>
  <si>
    <t>AnnPayM</t>
  </si>
  <si>
    <t>DTH_INST_M</t>
  </si>
  <si>
    <t>inter-valuation period in months</t>
  </si>
  <si>
    <t>IVP</t>
  </si>
  <si>
    <t>trust fund cover</t>
  </si>
  <si>
    <t>SATrCLS</t>
  </si>
  <si>
    <t>SA_TR</t>
  </si>
  <si>
    <t>waiting period for newborn WOP benefit in months</t>
  </si>
  <si>
    <t>WOPBrthWP</t>
  </si>
  <si>
    <t>WOP_BRTH_WP</t>
  </si>
  <si>
    <t>use actual inflation indicator</t>
  </si>
  <si>
    <t>ActInfl</t>
  </si>
  <si>
    <t>ACT_INFL</t>
  </si>
  <si>
    <t>cover change</t>
  </si>
  <si>
    <t>SAChng</t>
  </si>
  <si>
    <t>birth premium waiver period in months</t>
  </si>
  <si>
    <t>WOPBrthPer</t>
  </si>
  <si>
    <t>WOP_BRTH_PER</t>
  </si>
  <si>
    <t>actual new business</t>
  </si>
  <si>
    <t>ACT_NB</t>
  </si>
  <si>
    <t>cover change date</t>
  </si>
  <si>
    <t>SA_DT</t>
  </si>
  <si>
    <t>Risk Prem Re Profit Share Percentage</t>
  </si>
  <si>
    <t>RIProfPC</t>
  </si>
  <si>
    <t>RPR_PROF_PC</t>
  </si>
  <si>
    <t>expected sum assureds</t>
  </si>
  <si>
    <t>ExpSA</t>
  </si>
  <si>
    <t>EXP_SA</t>
  </si>
  <si>
    <t>cover change IVP month</t>
  </si>
  <si>
    <t>ActSAMth</t>
  </si>
  <si>
    <t>Reinsurer expected profit as % of reinsurer premium</t>
  </si>
  <si>
    <t>RIProfExp</t>
  </si>
  <si>
    <t>RPR_EXP_PROF_PC</t>
  </si>
  <si>
    <t>actual sum assured decreases</t>
  </si>
  <si>
    <t>ActSADecr</t>
  </si>
  <si>
    <t>ACT_SA</t>
  </si>
  <si>
    <t>NTU date</t>
  </si>
  <si>
    <t>NTU_DT</t>
  </si>
  <si>
    <t>contract bound of reinsurance</t>
  </si>
  <si>
    <t>RIBnd</t>
  </si>
  <si>
    <t>RPR_CONTR_BND</t>
  </si>
  <si>
    <t>actual sum assured increases</t>
  </si>
  <si>
    <t>ActSAIncr</t>
  </si>
  <si>
    <t>ACT_SA_NB</t>
  </si>
  <si>
    <t>NTU IVP month</t>
  </si>
  <si>
    <t>ActNTUMth</t>
  </si>
  <si>
    <t>RIBnd1</t>
  </si>
  <si>
    <t>RPR_CONTR_BND_1</t>
  </si>
  <si>
    <t>ExpNTU</t>
  </si>
  <si>
    <t>EXP_NTU</t>
  </si>
  <si>
    <t>lapse date</t>
  </si>
  <si>
    <t>LPS_DT</t>
  </si>
  <si>
    <t>actual NTU</t>
  </si>
  <si>
    <t>ActNTU</t>
  </si>
  <si>
    <t>ACT_NTU</t>
  </si>
  <si>
    <t>lapse IVP month</t>
  </si>
  <si>
    <t>ActLpsMth</t>
  </si>
  <si>
    <t>expected lapses</t>
  </si>
  <si>
    <t>ExpLps</t>
  </si>
  <si>
    <t>EXP_LPS</t>
  </si>
  <si>
    <t>cancellation date</t>
  </si>
  <si>
    <t>CNL_DT</t>
  </si>
  <si>
    <t>actual lapses</t>
  </si>
  <si>
    <t>ActLps</t>
  </si>
  <si>
    <t>ACT_LPS</t>
  </si>
  <si>
    <t>cancellation IVP month</t>
  </si>
  <si>
    <t>ActCnlMth</t>
  </si>
  <si>
    <t>expected cancellations</t>
  </si>
  <si>
    <t>ExpCnl</t>
  </si>
  <si>
    <t>EXP_CNL</t>
  </si>
  <si>
    <t>natural death date</t>
  </si>
  <si>
    <t>DTH_NAT_DT</t>
  </si>
  <si>
    <t>actual cancellations</t>
  </si>
  <si>
    <t>ActCnl</t>
  </si>
  <si>
    <t>ACT_CNL</t>
  </si>
  <si>
    <t>natural death IVP month</t>
  </si>
  <si>
    <t>ActDthNatMth</t>
  </si>
  <si>
    <t>expected natural deaths</t>
  </si>
  <si>
    <t>ExpDthNat</t>
  </si>
  <si>
    <t>EXP_DTH_NAT</t>
  </si>
  <si>
    <t>accidental death date</t>
  </si>
  <si>
    <t>DTH_ACC_DT</t>
  </si>
  <si>
    <t>actual natural deaths</t>
  </si>
  <si>
    <t>ActDthNat</t>
  </si>
  <si>
    <t>ACT_DTH_NAT</t>
  </si>
  <si>
    <t>accidental death IVP month</t>
  </si>
  <si>
    <t>ActDthAccMth</t>
  </si>
  <si>
    <t>expected accidental deaths</t>
  </si>
  <si>
    <t>ExpDthAcc</t>
  </si>
  <si>
    <t>EXP_DTH_ACC</t>
  </si>
  <si>
    <t>repudiated death claim</t>
  </si>
  <si>
    <t>DthRepdt</t>
  </si>
  <si>
    <t>DTH_REPDT</t>
  </si>
  <si>
    <t>actual accidental deaths</t>
  </si>
  <si>
    <t>ActDthAcc</t>
  </si>
  <si>
    <t>ACT_DTH_ACC</t>
  </si>
  <si>
    <t>birth WOP date</t>
  </si>
  <si>
    <t>WOP_BRTH_DT</t>
  </si>
  <si>
    <t>expected birth WOP</t>
  </si>
  <si>
    <t>ExpWOPBrth</t>
  </si>
  <si>
    <t>EXP_WOP_BRTH</t>
  </si>
  <si>
    <t>birth WOP IVP date</t>
  </si>
  <si>
    <t>ActWOPBrthMth</t>
  </si>
  <si>
    <t>actual birth WOP</t>
  </si>
  <si>
    <t>ActWOPBrth</t>
  </si>
  <si>
    <t>ACT_WOP_BRTH</t>
  </si>
  <si>
    <t>opening annual premium</t>
  </si>
  <si>
    <t>PrmOpn</t>
  </si>
  <si>
    <t>PREV_PRM_PA</t>
  </si>
  <si>
    <t>ExpPS</t>
  </si>
  <si>
    <t>EXP_PS</t>
  </si>
  <si>
    <t>annual premium</t>
  </si>
  <si>
    <t>PrmCls</t>
  </si>
  <si>
    <t>PRM_PA</t>
  </si>
  <si>
    <t>actual policy pause</t>
  </si>
  <si>
    <t>ActPS</t>
  </si>
  <si>
    <t>ACT_PS</t>
  </si>
  <si>
    <t>policy pause start date</t>
  </si>
  <si>
    <t>PS_S_DT</t>
  </si>
  <si>
    <t>actual premiums</t>
  </si>
  <si>
    <t>ActPrm</t>
  </si>
  <si>
    <t>ACT_PRM</t>
  </si>
  <si>
    <t>pause start IVP month</t>
  </si>
  <si>
    <t>PSStartMth</t>
  </si>
  <si>
    <t>actual interest rate</t>
  </si>
  <si>
    <t>ActInt</t>
  </si>
  <si>
    <t>ACT_INT</t>
  </si>
  <si>
    <t>policy pause end date</t>
  </si>
  <si>
    <t>PS_E_DT</t>
  </si>
  <si>
    <t>actual unexpected on moves</t>
  </si>
  <si>
    <t>ActIVPOn</t>
  </si>
  <si>
    <t>ACT_IVP_END_ON</t>
  </si>
  <si>
    <t>pause end IVP month</t>
  </si>
  <si>
    <t>PSEndMth</t>
  </si>
  <si>
    <t>actual unexpected off moves</t>
  </si>
  <si>
    <t>ActIVPOff</t>
  </si>
  <si>
    <t>ACT_IVP_END_OFF</t>
  </si>
  <si>
    <t>smoker status</t>
  </si>
  <si>
    <t>Smk</t>
  </si>
  <si>
    <t>SMK</t>
  </si>
  <si>
    <t>risk group</t>
  </si>
  <si>
    <t>RFRsk</t>
  </si>
  <si>
    <t>RF_RSK</t>
  </si>
  <si>
    <t>underwriting loading percentage</t>
  </si>
  <si>
    <t>UWLoadPC</t>
  </si>
  <si>
    <t>UW_LOAD_PC</t>
  </si>
  <si>
    <t>locked-in date</t>
  </si>
  <si>
    <t>LIDt</t>
  </si>
  <si>
    <t>locked-in date in months</t>
  </si>
  <si>
    <t>locked-in offset</t>
  </si>
  <si>
    <t>LIOffset</t>
  </si>
  <si>
    <t>policy IF at start of IVP</t>
  </si>
  <si>
    <t>ExtrOpn</t>
  </si>
  <si>
    <t>EXTR_OPN</t>
  </si>
  <si>
    <t>policy inception during IVP</t>
  </si>
  <si>
    <t>ExtrNB</t>
  </si>
  <si>
    <t>EXTR_NB</t>
  </si>
  <si>
    <t>policy IF at end of IVP</t>
  </si>
  <si>
    <t>ExtrCls</t>
  </si>
  <si>
    <t>EXTR_CLS</t>
  </si>
  <si>
    <t>initial policy count</t>
  </si>
  <si>
    <t>InitPols</t>
  </si>
  <si>
    <t>clean-up</t>
  </si>
  <si>
    <t>different formula at proj month 0</t>
  </si>
  <si>
    <t>Prophet results</t>
  </si>
  <si>
    <t>Prophet result doesn't match Excel</t>
  </si>
  <si>
    <t>Prophet result matches Excel</t>
  </si>
  <si>
    <t>Mortality Rates</t>
  </si>
  <si>
    <t>Lapse Rates</t>
  </si>
  <si>
    <t>Cancellation Rates</t>
  </si>
  <si>
    <t>NTU Rates</t>
  </si>
  <si>
    <t>Policy Count Buildup</t>
  </si>
  <si>
    <t>Claim Outgo</t>
  </si>
  <si>
    <t>Premium Income</t>
  </si>
  <si>
    <t>Expense Inflation</t>
  </si>
  <si>
    <t>Expenses</t>
  </si>
  <si>
    <t>Life Company Cash Flows</t>
  </si>
  <si>
    <t>Reinsurance Cash Flows</t>
  </si>
  <si>
    <t>Gross Best Estimate Liability</t>
  </si>
  <si>
    <t>Net Best Estimate Liability</t>
  </si>
  <si>
    <t>Best Estimate Liability using Locked-in Discount Rates</t>
  </si>
  <si>
    <t>Best Estimate Liability using Opening Discount Rates</t>
  </si>
  <si>
    <t>Inter-Valuation Period Cashflows</t>
  </si>
  <si>
    <t>Gross Risk Adjustment</t>
  </si>
  <si>
    <t>Net Risk Adjustment</t>
  </si>
  <si>
    <t>Risk Adjustment using locked-in rates</t>
  </si>
  <si>
    <t>Projection Month</t>
  </si>
  <si>
    <t>Projection Year</t>
  </si>
  <si>
    <t>Policy Duration (months)</t>
  </si>
  <si>
    <t>Policy Duration (years)</t>
  </si>
  <si>
    <t>Date</t>
  </si>
  <si>
    <t>Calendar Month</t>
  </si>
  <si>
    <t>Current Age</t>
  </si>
  <si>
    <t>Age Last Birthday</t>
  </si>
  <si>
    <t>Inter-Valuation Period</t>
  </si>
  <si>
    <t>Active Cashflow Month</t>
  </si>
  <si>
    <t>Select Period Band for Natural Deaths</t>
  </si>
  <si>
    <t>Natural Mortality Rates</t>
  </si>
  <si>
    <t>Seasonal Natural Mortality Rate Adjustment</t>
  </si>
  <si>
    <t>Temporary Death Rate Adjustment</t>
  </si>
  <si>
    <t>Natural Mortality Rates - Base</t>
  </si>
  <si>
    <t>Adjusted Natural Mortality Rates</t>
  </si>
  <si>
    <t>Dependent Natural Death Rate</t>
  </si>
  <si>
    <t>Select Period Band for Accidental Deaths</t>
  </si>
  <si>
    <t>Accidental Mortality Rate</t>
  </si>
  <si>
    <t>Seasonal Accidental Mortality Rate Adjustment</t>
  </si>
  <si>
    <t>Accidental Mortality Rates - Base</t>
  </si>
  <si>
    <t>Accidental Mortality Rates</t>
  </si>
  <si>
    <t>Adjusted AccidentalMortality Rate</t>
  </si>
  <si>
    <t>Dependent Accidental Death Rate</t>
  </si>
  <si>
    <t>Monthly Lapse Rate - Base</t>
  </si>
  <si>
    <t>Adjusted Monthly Lapse Rate</t>
  </si>
  <si>
    <t>Seasonal Lapse Rate Adjustment</t>
  </si>
  <si>
    <t>Dependent Lapse Rate</t>
  </si>
  <si>
    <t>Monthly Cancellation Rate - Base</t>
  </si>
  <si>
    <t>Adjusted Monthly Cancellation Rate</t>
  </si>
  <si>
    <t>Seasonal Cancellation Rate Adjustment</t>
  </si>
  <si>
    <t>Dependent Cancellation Rate</t>
  </si>
  <si>
    <t>Monthly NTU Rate - Base</t>
  </si>
  <si>
    <t>Adjusted Monthly NTU Rate</t>
  </si>
  <si>
    <t>Dependent NTU Rate</t>
  </si>
  <si>
    <t>Number of Policies at SOM</t>
  </si>
  <si>
    <t>Number of New Business</t>
  </si>
  <si>
    <t>Number of Natural Deaths</t>
  </si>
  <si>
    <t>Number of Accidental Deaths</t>
  </si>
  <si>
    <t>Number of Lapses</t>
  </si>
  <si>
    <t>Number of Cancellations</t>
  </si>
  <si>
    <t>Number of NTUs</t>
  </si>
  <si>
    <t>Number of Policies IF</t>
  </si>
  <si>
    <t>Unexplained On</t>
  </si>
  <si>
    <t>Unexplained Off</t>
  </si>
  <si>
    <t>Number of Birth WoP claims initiated</t>
  </si>
  <si>
    <t>Lumpsum Cover</t>
  </si>
  <si>
    <t>Trust Cover</t>
  </si>
  <si>
    <t>Instalment Cover</t>
  </si>
  <si>
    <t>Total Cover</t>
  </si>
  <si>
    <t>Free Cover before first Premium Due (Ex Gratia Adjustment)</t>
  </si>
  <si>
    <t>Initial anuity payments per policy</t>
  </si>
  <si>
    <t>Natural Lump Sum Death Outgo</t>
  </si>
  <si>
    <t>Natural Trust Death Outgo</t>
  </si>
  <si>
    <t>Anuity Benefit Outgo</t>
  </si>
  <si>
    <t>Natural Death Outgo</t>
  </si>
  <si>
    <t>Accidental Lump Sum Death Outgo</t>
  </si>
  <si>
    <t>Accidental Trust Death Outgo</t>
  </si>
  <si>
    <t>Accidental Instalment Death Outgo</t>
  </si>
  <si>
    <t>Accidental Death Outgo</t>
  </si>
  <si>
    <t>Accumulated probability of being in Birth WOP</t>
  </si>
  <si>
    <t>Adjusted Birth WOP Probability</t>
  </si>
  <si>
    <t>Newborn Premium Waiver Count</t>
  </si>
  <si>
    <t>Newborn Premium Waiver Outgo</t>
  </si>
  <si>
    <t>Outstanding Premiums Recovered on Claim</t>
  </si>
  <si>
    <t>Premium Collection Percentage</t>
  </si>
  <si>
    <t>Premium Income per Policy</t>
  </si>
  <si>
    <t>Adjusted Premium Income per Policy</t>
  </si>
  <si>
    <t>Total Premium Income</t>
  </si>
  <si>
    <t>Annual Nominal Risk-free Rate Percentage</t>
  </si>
  <si>
    <t>Opening Real Risk-free Rate Percentage</t>
  </si>
  <si>
    <t>Closing Real Risk-free Rate Percentage</t>
  </si>
  <si>
    <t>Annual Real Risk-free Rate</t>
  </si>
  <si>
    <t>Annual Inflation Rate</t>
  </si>
  <si>
    <t>Expected Monthly Inflation Rate</t>
  </si>
  <si>
    <t>Actual Inflation Adjustment Index</t>
  </si>
  <si>
    <t>Inflation Adjustment Index</t>
  </si>
  <si>
    <t>Expense Inflation Adjustment</t>
  </si>
  <si>
    <t>Renewal Expenses allocated to Maintenance</t>
  </si>
  <si>
    <t>Renewal Expenses allocated to Acquisition</t>
  </si>
  <si>
    <t>Renewal Expenses allocated to Claims</t>
  </si>
  <si>
    <t>Renewal Expenses</t>
  </si>
  <si>
    <t>I17 Maintenance Expenses</t>
  </si>
  <si>
    <t>Claims Expenses</t>
  </si>
  <si>
    <t>I17 Claims Expenses</t>
  </si>
  <si>
    <t>Initial Expenses</t>
  </si>
  <si>
    <t>I17 Acquisition Expenses</t>
  </si>
  <si>
    <t>Cash flows at SOM</t>
  </si>
  <si>
    <t>Cash flows at EOM</t>
  </si>
  <si>
    <t>Reinsured Sum Assured</t>
  </si>
  <si>
    <t>Select Period Band for Reinsurance Premium Rate</t>
  </si>
  <si>
    <t>Reinsurance Premium Rate with risk scaling applied</t>
  </si>
  <si>
    <t>Annual Reinsurance Premium Rates</t>
  </si>
  <si>
    <t>Reinsurance Before Profit Share</t>
  </si>
  <si>
    <t>Reinsurance Natural Death Claim Recoveries</t>
  </si>
  <si>
    <t>Reinsurance Accidental Death Claim Recoveries</t>
  </si>
  <si>
    <t>Reinsurance Claim Recoveries Before Profit Share</t>
  </si>
  <si>
    <t>Reinsurance Claim Recoveries</t>
  </si>
  <si>
    <t>Reinsurance Profit Share</t>
  </si>
  <si>
    <t>Reinsurance Premium Outgo</t>
  </si>
  <si>
    <t>Reinsurer Cash Flow</t>
  </si>
  <si>
    <t>Discount Rate (Current Rate)</t>
  </si>
  <si>
    <t>Incr. Dis. Factor (Current Rate)</t>
  </si>
  <si>
    <t>Cum. Dis. Factor (Current Rate)</t>
  </si>
  <si>
    <t>PV of Premium Income</t>
  </si>
  <si>
    <t>PV of Natural Death Outgo</t>
  </si>
  <si>
    <t>PV of Accidental Death Outgo</t>
  </si>
  <si>
    <t>PV of Outstanding Premiums Recovered on Claim</t>
  </si>
  <si>
    <t>PV of Birth WOP Claims</t>
  </si>
  <si>
    <t>PV of Expenses</t>
  </si>
  <si>
    <t>Statutory Reserve In Force</t>
  </si>
  <si>
    <t>PV of Reinsurance Recoveries</t>
  </si>
  <si>
    <t>PV of Reinsurance Premiums</t>
  </si>
  <si>
    <t>Reserve In Force after Reinsurance</t>
  </si>
  <si>
    <t>Retrospective Net Reserve</t>
  </si>
  <si>
    <t>Locked-in Yield Curve</t>
  </si>
  <si>
    <t>Offset Locked-in Yield Curve</t>
  </si>
  <si>
    <t>Discount Rate (LIYC Rate)</t>
  </si>
  <si>
    <t>Incr. Dis. Factor (LIYC Rate)</t>
  </si>
  <si>
    <t>Cum. Dis. Factor (LIYC Rate)</t>
  </si>
  <si>
    <t>LI PV of Natural Death Outgo</t>
  </si>
  <si>
    <t>LI PV of Accidental Death Outgo</t>
  </si>
  <si>
    <t>LI PV of Premiums recovered on Claim</t>
  </si>
  <si>
    <t>LI PV of New Born Waiver of Premium Outgo</t>
  </si>
  <si>
    <t>LI PV of Total Premium Income</t>
  </si>
  <si>
    <t>LI PV of Acquisition Expenses</t>
  </si>
  <si>
    <t>LI Pv of Maintenance Expenses</t>
  </si>
  <si>
    <t>LI PV of Claims Expenses</t>
  </si>
  <si>
    <t>gross BEL at locked-in discount rate</t>
  </si>
  <si>
    <t>LI PV of Reinsurance Recoveries</t>
  </si>
  <si>
    <t>LI PV of Reinsurance Premiums</t>
  </si>
  <si>
    <t>Reinsurance LI PV</t>
  </si>
  <si>
    <t>net BEL at locked-in discount rate</t>
  </si>
  <si>
    <t>gross BEL at opening discount rate</t>
  </si>
  <si>
    <t>Reinsurance opening PV</t>
  </si>
  <si>
    <t>net BEL at opening discount rate</t>
  </si>
  <si>
    <t>Interest Unwind</t>
  </si>
  <si>
    <t>IVP Cash Flows</t>
  </si>
  <si>
    <t>Mortality Base</t>
  </si>
  <si>
    <t>Lapse Up Base</t>
  </si>
  <si>
    <t>Lapse Down Base</t>
  </si>
  <si>
    <t>Mass Lapse Base</t>
  </si>
  <si>
    <t>Lapse Base</t>
  </si>
  <si>
    <t>Expenses Base</t>
  </si>
  <si>
    <t>Mortality Catastrophe Base</t>
  </si>
  <si>
    <t>Gross Risk Adjustment Present Value</t>
  </si>
  <si>
    <t>Reinsurance Mortality Base</t>
  </si>
  <si>
    <t>Reinsurance Lapse Up Base</t>
  </si>
  <si>
    <t>Reinsurance Lapse Down Base</t>
  </si>
  <si>
    <t>Reinsurance Mass Lapse Base</t>
  </si>
  <si>
    <t>Reinsurance Lapse Base</t>
  </si>
  <si>
    <t>Reinsurance Expenses Base</t>
  </si>
  <si>
    <t>Reinsurance Mortality Catastrophe Base</t>
  </si>
  <si>
    <t>Reinsurance Risk Adjustment Present Value</t>
  </si>
  <si>
    <t>Net Risk Adjustment Present Value</t>
  </si>
  <si>
    <t>RA Cashflow Unwind</t>
  </si>
  <si>
    <t>RA Cashflow</t>
  </si>
  <si>
    <t>Gross RA Present Value using LI Rates</t>
  </si>
  <si>
    <t>Reinsurance RA Cashflow Unwind</t>
  </si>
  <si>
    <t>Reinsurance RA Cashflow</t>
  </si>
  <si>
    <t>Reinsurance RA Present Value using LI Rates</t>
  </si>
  <si>
    <t>Net RA Present Value using LI Rates</t>
  </si>
  <si>
    <t>dd</t>
  </si>
  <si>
    <t>Output Metrics</t>
  </si>
  <si>
    <t>Model</t>
  </si>
  <si>
    <t>check</t>
  </si>
  <si>
    <t>Value</t>
  </si>
  <si>
    <t>Variable</t>
  </si>
  <si>
    <t>difference</t>
  </si>
  <si>
    <t>Opening</t>
  </si>
  <si>
    <t>count</t>
  </si>
  <si>
    <t>NO_PH_IF</t>
  </si>
  <si>
    <t>gross BEL</t>
  </si>
  <si>
    <t>net BEL</t>
  </si>
  <si>
    <t>gross LI BEL</t>
  </si>
  <si>
    <t>Closing</t>
  </si>
  <si>
    <t>record count</t>
  </si>
  <si>
    <t>CL_IVPE_POL_HLDR</t>
  </si>
  <si>
    <t>total cover</t>
  </si>
  <si>
    <t>internal</t>
  </si>
  <si>
    <t>retrospective net BEL</t>
  </si>
  <si>
    <t>sum of net BEL components</t>
  </si>
  <si>
    <t>premium income</t>
  </si>
  <si>
    <t>policy pause outgo</t>
  </si>
  <si>
    <t>natural death outgo</t>
  </si>
  <si>
    <t>accidental death outgo</t>
  </si>
  <si>
    <t>premium recovery at claim</t>
  </si>
  <si>
    <t>CL_IVPE_PV_STILLBORN</t>
  </si>
  <si>
    <t>CL_IVPE_PV_DIS_PERM</t>
  </si>
  <si>
    <t>CL_IVPE_PV_RET_INST</t>
  </si>
  <si>
    <t>CL_IVPE_PV_DIS_TEMP</t>
  </si>
  <si>
    <t>CL_IVPE_PV_RET_LS</t>
  </si>
  <si>
    <t>CL_IVPE_PV_SLM_COC</t>
  </si>
  <si>
    <t>birth WOP outgo</t>
  </si>
  <si>
    <t>expenses</t>
  </si>
  <si>
    <t>reinsurance recoveries</t>
  </si>
  <si>
    <t>reinsurance outgo</t>
  </si>
  <si>
    <t>10 year future net BEL</t>
  </si>
  <si>
    <t>net LI BEL</t>
  </si>
  <si>
    <t>gross OPN BEL</t>
  </si>
  <si>
    <t>net OPN BEL</t>
  </si>
  <si>
    <t>net Risk Adjustment</t>
  </si>
  <si>
    <t>net LI Risk Adjustment</t>
  </si>
  <si>
    <t>10 year future net LI RA</t>
  </si>
  <si>
    <t>net OPN Risk Adjustment</t>
  </si>
  <si>
    <t>reserve buildup</t>
  </si>
  <si>
    <t>end of month cashflows</t>
  </si>
  <si>
    <t>EOM cashflows</t>
  </si>
  <si>
    <t>recovered outstanding premiums</t>
  </si>
  <si>
    <t>CL_IVP_CF_STILLBORN</t>
  </si>
  <si>
    <t>CL_IVP_CF_DIS_PERM</t>
  </si>
  <si>
    <t>CL_IVP_CF_DIS_TEMP</t>
  </si>
  <si>
    <t>CL_IVP_CF_RET_LS</t>
  </si>
  <si>
    <t>CL_IVP_CF_RET_INST</t>
  </si>
  <si>
    <t>CL_IVP_CF_SLM_COC</t>
  </si>
  <si>
    <t>start of month cashflows</t>
  </si>
  <si>
    <t>SOM cashflows</t>
  </si>
  <si>
    <t>acquisition expense outgo</t>
  </si>
  <si>
    <t>CL_IVP_CF_BUR_EXP</t>
  </si>
  <si>
    <t>claim expense outgo</t>
  </si>
  <si>
    <t>maintenance expense outgo</t>
  </si>
  <si>
    <t>reinsurance profit</t>
  </si>
  <si>
    <t>RI profit</t>
  </si>
  <si>
    <t>reinsurance income</t>
  </si>
  <si>
    <t>BEL interest unwind</t>
  </si>
  <si>
    <t>IVP profit</t>
  </si>
  <si>
    <t>IVP cashflows</t>
  </si>
  <si>
    <t>PoS net BEL</t>
  </si>
  <si>
    <t>IVP Counts</t>
  </si>
  <si>
    <t>count build-up</t>
  </si>
  <si>
    <t>CL_IVP_MOD_ON</t>
  </si>
  <si>
    <t>CL_IVP_CONS_I_ON</t>
  </si>
  <si>
    <t>CL_IVP_CONS_E_ON</t>
  </si>
  <si>
    <t>CL_IVP_TRANSF_ON</t>
  </si>
  <si>
    <t>CL_IVP_REINST</t>
  </si>
  <si>
    <t>CL_IVP_WOP_DTH</t>
  </si>
  <si>
    <t>CL_IVP_MOD_OFF</t>
  </si>
  <si>
    <t>CL_IVP_CONS_I_OFF</t>
  </si>
  <si>
    <t>CL_IVP_CONS_E_OFF</t>
  </si>
  <si>
    <t>CL_IVP_AGE</t>
  </si>
  <si>
    <t>CL_IVP_MAT</t>
  </si>
  <si>
    <t>CL_IVP_RET_LS</t>
  </si>
  <si>
    <t>CL_IVP_DIS_PERM</t>
  </si>
  <si>
    <t>CL_IVP_TRANSF_OFF</t>
  </si>
  <si>
    <t>CL_IVP_RET_INST</t>
  </si>
  <si>
    <t>CL_IVP_DIS_TEMP</t>
  </si>
  <si>
    <t>CL_IVP_STILLBORN</t>
  </si>
  <si>
    <t>cancellation</t>
  </si>
  <si>
    <t>natural death</t>
  </si>
  <si>
    <t>accidental death</t>
  </si>
  <si>
    <t>unexplained on movement</t>
  </si>
  <si>
    <t>unexplained off movement</t>
  </si>
  <si>
    <t>CL_IF_DIFF</t>
  </si>
  <si>
    <t>birth WOP claim</t>
  </si>
  <si>
    <t>Expected NB metrics</t>
  </si>
  <si>
    <t>CL_POS_CONS_I_BEL</t>
  </si>
  <si>
    <t>CL_POS_CONS_E_BEL</t>
  </si>
  <si>
    <t>CL_POS_TRANSF_BEL</t>
  </si>
  <si>
    <t>CL_POS_REINST_BEL</t>
  </si>
  <si>
    <t>CL_POS_MOD_BEL</t>
  </si>
  <si>
    <t>PoS gross LI BEL</t>
  </si>
  <si>
    <t>PoS net LI BEL</t>
  </si>
  <si>
    <t>sum of PoS net LI BEL components</t>
  </si>
  <si>
    <t>claim outgo</t>
  </si>
  <si>
    <t>acquisition expenses</t>
  </si>
  <si>
    <t>maintenance expenses</t>
  </si>
  <si>
    <t>claim expenses</t>
  </si>
  <si>
    <t>Policy Data</t>
  </si>
  <si>
    <t>PRM_ARRS</t>
  </si>
  <si>
    <t>PREV_PRM_ARRS</t>
  </si>
  <si>
    <t>PREV_WOP_BRTH_DT</t>
  </si>
  <si>
    <t>PREV_PS_S_DT</t>
  </si>
  <si>
    <t>PREV_PS_E_DT</t>
  </si>
  <si>
    <t>LIFE</t>
  </si>
  <si>
    <t>2023_LifeCover_Other_I_CapitecLife</t>
  </si>
  <si>
    <t>F</t>
  </si>
  <si>
    <t>N</t>
  </si>
  <si>
    <t>Y</t>
  </si>
  <si>
    <t>2024_LifeCover_Other_I_CapitecLife</t>
  </si>
  <si>
    <t>M</t>
  </si>
  <si>
    <t>S</t>
  </si>
  <si>
    <t>Tbl_Param</t>
  </si>
  <si>
    <t>Description</t>
  </si>
  <si>
    <t>202502 IF</t>
  </si>
  <si>
    <t>202502 CLS</t>
  </si>
  <si>
    <t>202502 OPN</t>
  </si>
  <si>
    <t>202502 exp NB</t>
  </si>
  <si>
    <t>STRESS_ID</t>
  </si>
  <si>
    <t>Tables</t>
  </si>
  <si>
    <t>Basis_Tbls_202502</t>
  </si>
  <si>
    <t>CLS</t>
  </si>
  <si>
    <t>OPN</t>
  </si>
  <si>
    <t>MOD_ON_EXP</t>
  </si>
  <si>
    <t>unused</t>
  </si>
  <si>
    <t>ACT_MOD_ON</t>
  </si>
  <si>
    <t>ACT_CONS_I_ON</t>
  </si>
  <si>
    <t>ACT_CONS_E_ON</t>
  </si>
  <si>
    <t>ACT_TRANSF_ON</t>
  </si>
  <si>
    <t>ACT_REINST</t>
  </si>
  <si>
    <t>ACT_BRLIM_INCR</t>
  </si>
  <si>
    <t>EXP_PRM_ARRS</t>
  </si>
  <si>
    <t>ACT_PRM_ARRS</t>
  </si>
  <si>
    <t>ACT_MOD_OFF</t>
  </si>
  <si>
    <t>ACT_CONS_I_OFF</t>
  </si>
  <si>
    <t>ACT_CONS_E_OFF</t>
  </si>
  <si>
    <t>EXP_MAT</t>
  </si>
  <si>
    <t>ACT_MAT</t>
  </si>
  <si>
    <t>EXP_WOP_DTH</t>
  </si>
  <si>
    <t>ACT_WOP_DTH</t>
  </si>
  <si>
    <t>EXP_RET_LS</t>
  </si>
  <si>
    <t>ACT_RET_LS</t>
  </si>
  <si>
    <t>EXP_DIS_PERM</t>
  </si>
  <si>
    <t>ACT_DIS_PERM</t>
  </si>
  <si>
    <t>ACT_TRANSF_OFF</t>
  </si>
  <si>
    <t>EXP_RET_INST</t>
  </si>
  <si>
    <t>ACT_RET_INST</t>
  </si>
  <si>
    <t>EXP_DIS_TEMP</t>
  </si>
  <si>
    <t>ACT_DIS_TEMP</t>
  </si>
  <si>
    <t>EXP_STILLBORN</t>
  </si>
  <si>
    <t>ACT_STILLBORN</t>
  </si>
  <si>
    <t>ACT_LTERMS</t>
  </si>
  <si>
    <t>ACT_RET_STATUS</t>
  </si>
  <si>
    <t>Tbl_Mort</t>
  </si>
  <si>
    <t>Tbl_MrtSelBands</t>
  </si>
  <si>
    <t>Tbl_MrtRFRskScl</t>
  </si>
  <si>
    <t>Tbl_MrtSeasonAdj</t>
  </si>
  <si>
    <t>Tbl_TmpScl</t>
  </si>
  <si>
    <t>Tbl_Births</t>
  </si>
  <si>
    <t>Life Cover mortality rates</t>
  </si>
  <si>
    <t>Select Effect duration bands for Life Cover mortality</t>
  </si>
  <si>
    <t>Risk Factor mortality scaling</t>
  </si>
  <si>
    <t>Adjustments by calendar month</t>
  </si>
  <si>
    <t>Temporary mortality scaling (percentages)</t>
  </si>
  <si>
    <t>Birth probability leading to accumulated probability of being in WoP</t>
  </si>
  <si>
    <t>Selection Bands</t>
  </si>
  <si>
    <t>Decrements</t>
  </si>
  <si>
    <t>Type</t>
  </si>
  <si>
    <t>Age</t>
  </si>
  <si>
    <t>ultimate</t>
  </si>
  <si>
    <t>Dth</t>
  </si>
  <si>
    <t>Scaling</t>
  </si>
  <si>
    <t>DTH_ACC</t>
  </si>
  <si>
    <t>DTH_NAT</t>
  </si>
  <si>
    <t>t</t>
  </si>
  <si>
    <t>Nat</t>
  </si>
  <si>
    <t>January</t>
  </si>
  <si>
    <t>February</t>
  </si>
  <si>
    <t>March</t>
  </si>
  <si>
    <t>April</t>
  </si>
  <si>
    <t>Acc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</si>
  <si>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</si>
  <si>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</si>
  <si>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</si>
  <si>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</si>
  <si>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</si>
  <si>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</si>
  <si>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</si>
  <si>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</si>
  <si>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Tbl_Lps</t>
  </si>
  <si>
    <t>Tbl_Cnl</t>
  </si>
  <si>
    <t>Tbl_NTU</t>
  </si>
  <si>
    <t>Tbl_ExitSeasonAdj</t>
  </si>
  <si>
    <t>Life Cover lapse rates (percentages)</t>
  </si>
  <si>
    <t>Life Cover cancellation rates (percentages)</t>
  </si>
  <si>
    <t>Life Cover NTU rates (percentages)</t>
  </si>
  <si>
    <t>LPS</t>
  </si>
  <si>
    <t>CNL</t>
  </si>
  <si>
    <t>Tbl_Exp</t>
  </si>
  <si>
    <t>Tbl_FwdNom</t>
  </si>
  <si>
    <t>Tbl_FwdReal</t>
  </si>
  <si>
    <t>Tbl_CPI</t>
  </si>
  <si>
    <t>expense assumptions</t>
  </si>
  <si>
    <t>Nominal Forward yields</t>
  </si>
  <si>
    <t>Real Forward yields</t>
  </si>
  <si>
    <t>actual historic inflation rate</t>
  </si>
  <si>
    <t>FUNERAL</t>
  </si>
  <si>
    <t>CREDIT</t>
  </si>
  <si>
    <t>T \ Start</t>
  </si>
  <si>
    <t>Tbl_RIPrm</t>
  </si>
  <si>
    <t>Tbl_RISelBands</t>
  </si>
  <si>
    <t>Tbl_RIRFRskScl</t>
  </si>
  <si>
    <t>Reinsurance premium rates</t>
  </si>
  <si>
    <t>Reinsurance select effect</t>
  </si>
  <si>
    <t>Risk Factor Reinsurance Premium Scalers</t>
  </si>
  <si>
    <t>Tbl_Features</t>
  </si>
  <si>
    <t>Tbl_Vals</t>
  </si>
  <si>
    <t>Tbl_RA_Scl</t>
  </si>
  <si>
    <t>Tbl_RA_Scl_RI</t>
  </si>
  <si>
    <t>constants, deemed to be model features</t>
  </si>
  <si>
    <t>constants, deemed to be assumptions</t>
  </si>
  <si>
    <t>RA scaling factors</t>
  </si>
  <si>
    <t>Reinsurance RA scaling factors</t>
  </si>
  <si>
    <t>Variable Names</t>
  </si>
  <si>
    <t>Values</t>
  </si>
  <si>
    <t>Types</t>
  </si>
  <si>
    <t>mort</t>
  </si>
  <si>
    <t>lpsup</t>
  </si>
  <si>
    <t>lpsdown</t>
  </si>
  <si>
    <t>masslps</t>
  </si>
  <si>
    <t>exp</t>
  </si>
  <si>
    <t>mortcat</t>
  </si>
  <si>
    <t>POLICY_ID</t>
  </si>
  <si>
    <t>DISTR_CHNL</t>
  </si>
  <si>
    <t>SEX_1</t>
  </si>
  <si>
    <t>DISTR_CHNL_2</t>
  </si>
  <si>
    <t>RI_T1_ID</t>
  </si>
  <si>
    <t>RI_T2_ID</t>
  </si>
  <si>
    <t>EXTRACT_DT</t>
  </si>
  <si>
    <t>Date_INCPT_DT</t>
  </si>
  <si>
    <t>Date_BRTH_DT</t>
  </si>
  <si>
    <t>Date_EXTRACT_DT</t>
  </si>
  <si>
    <t>Raw data fields</t>
  </si>
  <si>
    <t>Check vs Raw</t>
  </si>
  <si>
    <t>Raw data</t>
  </si>
  <si>
    <t>Present</t>
  </si>
  <si>
    <t>Notes</t>
  </si>
  <si>
    <t>Model data</t>
  </si>
  <si>
    <t>Model features - incl outstanding items?</t>
  </si>
  <si>
    <t>MATH_RES(1,1,1)</t>
  </si>
  <si>
    <t>MATH_RES(1,1,2)</t>
  </si>
  <si>
    <t>MATH_RES(1,1,3)</t>
  </si>
  <si>
    <t>MATH_RES(1,1,4)</t>
  </si>
  <si>
    <t>MATH_RES(1,1,10)</t>
  </si>
  <si>
    <t>base_BEL</t>
  </si>
  <si>
    <t>BEL_RA_Drive1</t>
  </si>
  <si>
    <t>BEL_RA_Drive2</t>
  </si>
  <si>
    <t>BEL_RA_Drive3</t>
  </si>
  <si>
    <t>BEL_RA_Drive4</t>
  </si>
  <si>
    <t>Check vs model points</t>
  </si>
  <si>
    <t>Cal_month</t>
  </si>
  <si>
    <t>Proj_Mth</t>
  </si>
  <si>
    <t>Birth_Prob</t>
  </si>
  <si>
    <t>START_DT</t>
  </si>
  <si>
    <t>ValDate</t>
  </si>
  <si>
    <t>Age_Last_Birthday</t>
  </si>
  <si>
    <t xml:space="preserve">Policies_IF </t>
  </si>
  <si>
    <t>Accum_WOP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</si>
</sst>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 * #,##0.00_ ;_ * \-#,##0.00_ ;_ * &quot;-&quot;??_ ;_ @_ "/>
    <numFmt numFmtId="165" formatCode="_ * #,##0.000000_ ;_ * \-#,##0.000000_ ;_ * &quot;-&quot;??_ ;_ @_ "/>
    <numFmt numFmtId="166" formatCode="_ * #,##0.00000000_ ;_ * \-#,##0.00000000_ ;_ * &quot;-&quot;??_ ;_ @_ "/>
    <numFmt numFmtId="167" formatCode="0.00000000"/>
    <numFmt numFmtId="168" formatCode="_ * #,##0_ ;_ * \-#,##0_ ;_ * &quot;-&quot;??_ ;_ @_ "/>
    <numFmt numFmtId="169" formatCode="_ * #,##0.0000_ ;_ * \-#,##0.0000_ ;_ * &quot;-&quot;??_ ;_ @_ "/>
    <numFmt numFmtId="170" formatCode="0.0000000"/>
    <numFmt numFmtId="171" formatCode="_ * #,##0.0000000_ ;_ * \-#,##0.0000000_ ;_ * &quot;-&quot;??_ ;_ @_ "/>
    <numFmt numFmtId="172" formatCode="_ * #,##0.00000000_ ;_ * \-#,##0.00000000_ ;_ * &quot;-&quot;??????_ ;_ @_ "/>
    <numFmt numFmtId="173" formatCode="_ * #,##0.00000_ ;_ * \-#,##0.00000_ ;_ * &quot;-&quot;??_ ;_ @_ "/>
    <numFmt numFmtId="174" formatCode="0.0"/>
    <numFmt numFmtId="175" formatCode="d\ mmm\ yyyy"/>
    <numFmt numFmtId="176" formatCode="mmm\ yyyy"/>
    <numFmt numFmtId="177" formatCode="_ * #,##0.000_ ;_ * \-#,##0.000_ ;_ * &quot;-&quot;??_ ;_ @_ "/>
    <numFmt numFmtId="178" formatCode="_ * #,##0.000000000_ ;_ * \-#,##0.000000000_ ;_ * &quot;-&quot;??_ ;_ @_ "/>
    <numFmt numFmtId="179" formatCode="_ * #,##0.000000000000_ ;_ * \-#,##0.000000000000_ ;_ * &quot;-&quot;??_ ;_ @_ 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304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2" borderId="0" xfId="0" applyFill="1"/>
    <xf numFmtId="165" fontId="0" fillId="0" borderId="0" xfId="0" applyNumberFormat="1"/>
    <xf numFmtId="0" fontId="0" fillId="2" borderId="7" xfId="0" applyFill="1" applyBorder="1"/>
    <xf numFmtId="0" fontId="0" fillId="2" borderId="5" xfId="0" applyFill="1" applyBorder="1"/>
    <xf numFmtId="0" fontId="0" fillId="2" borderId="8" xfId="0" applyFill="1" applyBorder="1"/>
    <xf numFmtId="0" fontId="0" fillId="0" borderId="3" xfId="0" applyBorder="1"/>
    <xf numFmtId="167" fontId="0" fillId="0" borderId="0" xfId="0" applyNumberFormat="1"/>
    <xf numFmtId="0" fontId="0" fillId="0" borderId="0" xfId="0" applyAlignment="1">
      <alignment vertical="center"/>
    </xf>
    <xf numFmtId="0" fontId="0" fillId="2" borderId="0" xfId="0" applyFill="1" applyAlignment="1">
      <alignment horizontal="center" vertical="center"/>
    </xf>
    <xf numFmtId="168" fontId="0" fillId="0" borderId="0" xfId="1" applyNumberFormat="1" applyFont="1"/>
    <xf numFmtId="0" fontId="0" fillId="2" borderId="4" xfId="0" applyFill="1" applyBorder="1"/>
    <xf numFmtId="0" fontId="0" fillId="2" borderId="6" xfId="0" applyFill="1" applyBorder="1"/>
    <xf numFmtId="164" fontId="0" fillId="0" borderId="0" xfId="1" applyFont="1" applyBorder="1"/>
    <xf numFmtId="0" fontId="0" fillId="3" borderId="0" xfId="0" applyFill="1"/>
    <xf numFmtId="0" fontId="0" fillId="2" borderId="5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/>
    <xf numFmtId="0" fontId="0" fillId="4" borderId="0" xfId="0" applyFill="1"/>
    <xf numFmtId="166" fontId="0" fillId="0" borderId="0" xfId="0" applyNumberFormat="1"/>
    <xf numFmtId="0" fontId="0" fillId="0" borderId="1" xfId="0" applyBorder="1"/>
    <xf numFmtId="0" fontId="0" fillId="2" borderId="2" xfId="0" applyFill="1" applyBorder="1"/>
    <xf numFmtId="0" fontId="0" fillId="2" borderId="3" xfId="0" applyFill="1" applyBorder="1"/>
    <xf numFmtId="164" fontId="0" fillId="0" borderId="0" xfId="1" applyFont="1"/>
    <xf numFmtId="0" fontId="3" fillId="0" borderId="0" xfId="0" quotePrefix="1" applyFont="1"/>
    <xf numFmtId="0" fontId="0" fillId="6" borderId="4" xfId="0" applyFill="1" applyBorder="1"/>
    <xf numFmtId="0" fontId="1" fillId="2" borderId="2" xfId="0" applyFont="1" applyFill="1" applyBorder="1"/>
    <xf numFmtId="0" fontId="1" fillId="0" borderId="0" xfId="0" applyFont="1" applyAlignment="1">
      <alignment horizontal="right"/>
    </xf>
    <xf numFmtId="0" fontId="2" fillId="0" borderId="4" xfId="0" applyFont="1" applyBorder="1"/>
    <xf numFmtId="0" fontId="9" fillId="0" borderId="3" xfId="0" applyFont="1" applyBorder="1"/>
    <xf numFmtId="0" fontId="9" fillId="0" borderId="2" xfId="0" applyFont="1" applyBorder="1"/>
    <xf numFmtId="0" fontId="10" fillId="0" borderId="1" xfId="0" applyFont="1" applyBorder="1"/>
    <xf numFmtId="0" fontId="0" fillId="10" borderId="4" xfId="0" applyFill="1" applyBorder="1"/>
    <xf numFmtId="0" fontId="1" fillId="0" borderId="19" xfId="0" applyFont="1" applyBorder="1"/>
    <xf numFmtId="0" fontId="1" fillId="0" borderId="20" xfId="0" applyFont="1" applyBorder="1"/>
    <xf numFmtId="0" fontId="0" fillId="0" borderId="20" xfId="0" applyBorder="1"/>
    <xf numFmtId="0" fontId="0" fillId="0" borderId="21" xfId="0" applyBorder="1"/>
    <xf numFmtId="0" fontId="0" fillId="10" borderId="19" xfId="0" applyFill="1" applyBorder="1"/>
    <xf numFmtId="0" fontId="0" fillId="10" borderId="20" xfId="0" applyFill="1" applyBorder="1"/>
    <xf numFmtId="0" fontId="0" fillId="10" borderId="21" xfId="0" applyFill="1" applyBorder="1"/>
    <xf numFmtId="0" fontId="0" fillId="3" borderId="23" xfId="0" applyFill="1" applyBorder="1"/>
    <xf numFmtId="0" fontId="0" fillId="3" borderId="16" xfId="0" applyFill="1" applyBorder="1"/>
    <xf numFmtId="0" fontId="8" fillId="9" borderId="23" xfId="0" applyFont="1" applyFill="1" applyBorder="1"/>
    <xf numFmtId="0" fontId="8" fillId="9" borderId="16" xfId="0" applyFont="1" applyFill="1" applyBorder="1"/>
    <xf numFmtId="0" fontId="12" fillId="0" borderId="0" xfId="0" applyFont="1"/>
    <xf numFmtId="170" fontId="0" fillId="0" borderId="0" xfId="0" applyNumberFormat="1"/>
    <xf numFmtId="171" fontId="0" fillId="0" borderId="0" xfId="0" applyNumberFormat="1"/>
    <xf numFmtId="0" fontId="0" fillId="4" borderId="0" xfId="0" applyFill="1" applyAlignment="1">
      <alignment horizontal="center" vertical="center"/>
    </xf>
    <xf numFmtId="0" fontId="13" fillId="0" borderId="9" xfId="0" applyFont="1" applyBorder="1"/>
    <xf numFmtId="0" fontId="11" fillId="0" borderId="10" xfId="0" applyFont="1" applyBorder="1"/>
    <xf numFmtId="0" fontId="12" fillId="0" borderId="10" xfId="0" applyFont="1" applyBorder="1"/>
    <xf numFmtId="165" fontId="0" fillId="0" borderId="0" xfId="1" applyNumberFormat="1" applyFont="1"/>
    <xf numFmtId="166" fontId="0" fillId="4" borderId="0" xfId="0" applyNumberFormat="1" applyFill="1"/>
    <xf numFmtId="172" fontId="0" fillId="0" borderId="0" xfId="0" applyNumberFormat="1"/>
    <xf numFmtId="165" fontId="0" fillId="4" borderId="0" xfId="0" applyNumberFormat="1" applyFill="1"/>
    <xf numFmtId="173" fontId="0" fillId="0" borderId="0" xfId="1" applyNumberFormat="1" applyFont="1"/>
    <xf numFmtId="164" fontId="0" fillId="4" borderId="0" xfId="1" applyFont="1" applyFill="1"/>
    <xf numFmtId="169" fontId="0" fillId="0" borderId="0" xfId="1" applyNumberFormat="1" applyFont="1"/>
    <xf numFmtId="169" fontId="0" fillId="4" borderId="0" xfId="1" applyNumberFormat="1" applyFont="1" applyFill="1"/>
    <xf numFmtId="165" fontId="0" fillId="4" borderId="0" xfId="1" applyNumberFormat="1" applyFont="1" applyFill="1"/>
    <xf numFmtId="0" fontId="13" fillId="2" borderId="1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right"/>
    </xf>
    <xf numFmtId="0" fontId="1" fillId="2" borderId="0" xfId="0" applyFont="1" applyFill="1" applyAlignment="1">
      <alignment horizontal="right"/>
    </xf>
    <xf numFmtId="0" fontId="0" fillId="5" borderId="0" xfId="0" applyFill="1"/>
    <xf numFmtId="0" fontId="1" fillId="6" borderId="0" xfId="0" applyFont="1" applyFill="1" applyAlignment="1">
      <alignment horizontal="right"/>
    </xf>
    <xf numFmtId="0" fontId="1" fillId="2" borderId="5" xfId="0" applyFont="1" applyFill="1" applyBorder="1" applyAlignment="1">
      <alignment horizontal="right"/>
    </xf>
    <xf numFmtId="164" fontId="0" fillId="0" borderId="0" xfId="1" applyFont="1" applyFill="1"/>
    <xf numFmtId="168" fontId="0" fillId="0" borderId="0" xfId="0" applyNumberFormat="1"/>
    <xf numFmtId="0" fontId="1" fillId="2" borderId="4" xfId="0" applyFont="1" applyFill="1" applyBorder="1"/>
    <xf numFmtId="0" fontId="1" fillId="2" borderId="0" xfId="0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0" fillId="5" borderId="5" xfId="0" applyFill="1" applyBorder="1"/>
    <xf numFmtId="168" fontId="0" fillId="0" borderId="0" xfId="1" applyNumberFormat="1" applyFont="1" applyFill="1" applyBorder="1"/>
    <xf numFmtId="168" fontId="0" fillId="0" borderId="5" xfId="1" applyNumberFormat="1" applyFont="1" applyFill="1" applyBorder="1"/>
    <xf numFmtId="168" fontId="0" fillId="0" borderId="7" xfId="1" applyNumberFormat="1" applyFont="1" applyFill="1" applyBorder="1"/>
    <xf numFmtId="168" fontId="0" fillId="0" borderId="8" xfId="1" applyNumberFormat="1" applyFont="1" applyFill="1" applyBorder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173" fontId="0" fillId="0" borderId="0" xfId="0" applyNumberFormat="1"/>
    <xf numFmtId="164" fontId="0" fillId="0" borderId="10" xfId="1" applyFont="1" applyFill="1" applyBorder="1"/>
    <xf numFmtId="164" fontId="0" fillId="0" borderId="11" xfId="1" applyFont="1" applyFill="1" applyBorder="1"/>
    <xf numFmtId="0" fontId="1" fillId="2" borderId="4" xfId="0" applyFont="1" applyFill="1" applyBorder="1" applyAlignment="1">
      <alignment vertical="center"/>
    </xf>
    <xf numFmtId="168" fontId="0" fillId="0" borderId="0" xfId="1" applyNumberFormat="1" applyFont="1" applyBorder="1"/>
    <xf numFmtId="0" fontId="1" fillId="2" borderId="0" xfId="0" applyFont="1" applyFill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3" fillId="2" borderId="2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left" vertical="center"/>
    </xf>
    <xf numFmtId="171" fontId="0" fillId="0" borderId="0" xfId="1" applyNumberFormat="1" applyFont="1"/>
    <xf numFmtId="0" fontId="3" fillId="0" borderId="0" xfId="0" applyFont="1"/>
    <xf numFmtId="0" fontId="0" fillId="12" borderId="0" xfId="0" applyFill="1"/>
    <xf numFmtId="0" fontId="11" fillId="12" borderId="0" xfId="0" applyFont="1" applyFill="1" applyAlignment="1">
      <alignment horizontal="left" indent="1"/>
    </xf>
    <xf numFmtId="0" fontId="1" fillId="0" borderId="0" xfId="0" applyFont="1" applyAlignment="1">
      <alignment horizontal="center"/>
    </xf>
    <xf numFmtId="0" fontId="3" fillId="4" borderId="0" xfId="0" applyFont="1" applyFill="1"/>
    <xf numFmtId="0" fontId="11" fillId="4" borderId="0" xfId="0" applyFont="1" applyFill="1" applyAlignment="1">
      <alignment horizontal="left" indent="1"/>
    </xf>
    <xf numFmtId="0" fontId="13" fillId="0" borderId="0" xfId="0" applyFont="1"/>
    <xf numFmtId="0" fontId="0" fillId="11" borderId="4" xfId="0" applyFill="1" applyBorder="1"/>
    <xf numFmtId="0" fontId="1" fillId="11" borderId="0" xfId="0" applyFont="1" applyFill="1" applyAlignment="1">
      <alignment horizontal="right"/>
    </xf>
    <xf numFmtId="164" fontId="0" fillId="4" borderId="0" xfId="1" applyFont="1" applyFill="1" applyBorder="1"/>
    <xf numFmtId="164" fontId="0" fillId="0" borderId="0" xfId="1" applyFont="1" applyFill="1" applyBorder="1"/>
    <xf numFmtId="0" fontId="1" fillId="0" borderId="0" xfId="0" applyFont="1" applyAlignment="1">
      <alignment horizontal="left"/>
    </xf>
    <xf numFmtId="0" fontId="13" fillId="0" borderId="10" xfId="0" applyFont="1" applyBorder="1"/>
    <xf numFmtId="0" fontId="11" fillId="0" borderId="0" xfId="0" applyFont="1" applyAlignment="1">
      <alignment horizontal="left" indent="1"/>
    </xf>
    <xf numFmtId="0" fontId="0" fillId="13" borderId="19" xfId="0" applyFill="1" applyBorder="1"/>
    <xf numFmtId="0" fontId="0" fillId="13" borderId="20" xfId="0" applyFill="1" applyBorder="1"/>
    <xf numFmtId="0" fontId="0" fillId="13" borderId="21" xfId="0" applyFill="1" applyBorder="1"/>
    <xf numFmtId="0" fontId="0" fillId="13" borderId="4" xfId="0" applyFill="1" applyBorder="1"/>
    <xf numFmtId="0" fontId="0" fillId="13" borderId="0" xfId="0" applyFill="1"/>
    <xf numFmtId="0" fontId="0" fillId="13" borderId="5" xfId="0" applyFill="1" applyBorder="1"/>
    <xf numFmtId="0" fontId="0" fillId="13" borderId="0" xfId="0" applyFill="1" applyAlignment="1">
      <alignment horizontal="right"/>
    </xf>
    <xf numFmtId="168" fontId="0" fillId="13" borderId="0" xfId="1" applyNumberFormat="1" applyFont="1" applyFill="1" applyAlignment="1">
      <alignment horizontal="right"/>
    </xf>
    <xf numFmtId="164" fontId="0" fillId="13" borderId="0" xfId="1" applyFont="1" applyFill="1" applyAlignment="1">
      <alignment horizontal="right"/>
    </xf>
    <xf numFmtId="0" fontId="0" fillId="13" borderId="0" xfId="1" applyNumberFormat="1" applyFont="1" applyFill="1" applyAlignment="1">
      <alignment horizontal="right"/>
    </xf>
    <xf numFmtId="168" fontId="5" fillId="13" borderId="0" xfId="1" applyNumberFormat="1" applyFont="1" applyFill="1" applyAlignment="1">
      <alignment horizontal="right"/>
    </xf>
    <xf numFmtId="168" fontId="0" fillId="13" borderId="0" xfId="1" applyNumberFormat="1" applyFont="1" applyFill="1"/>
    <xf numFmtId="164" fontId="0" fillId="13" borderId="0" xfId="1" applyFont="1" applyFill="1"/>
    <xf numFmtId="0" fontId="0" fillId="10" borderId="0" xfId="0" applyFill="1"/>
    <xf numFmtId="0" fontId="0" fillId="10" borderId="5" xfId="0" applyFill="1" applyBorder="1"/>
    <xf numFmtId="168" fontId="5" fillId="10" borderId="0" xfId="1" applyNumberFormat="1" applyFont="1" applyFill="1"/>
    <xf numFmtId="174" fontId="5" fillId="10" borderId="0" xfId="0" applyNumberFormat="1" applyFont="1" applyFill="1"/>
    <xf numFmtId="168" fontId="0" fillId="10" borderId="0" xfId="1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0" fontId="0" fillId="7" borderId="19" xfId="0" applyFill="1" applyBorder="1"/>
    <xf numFmtId="0" fontId="0" fillId="7" borderId="20" xfId="0" applyFill="1" applyBorder="1"/>
    <xf numFmtId="0" fontId="0" fillId="7" borderId="21" xfId="0" applyFill="1" applyBorder="1"/>
    <xf numFmtId="164" fontId="0" fillId="10" borderId="0" xfId="1" applyFont="1" applyFill="1"/>
    <xf numFmtId="168" fontId="0" fillId="10" borderId="0" xfId="1" applyNumberFormat="1" applyFont="1" applyFill="1"/>
    <xf numFmtId="0" fontId="3" fillId="10" borderId="5" xfId="0" quotePrefix="1" applyFont="1" applyFill="1" applyBorder="1" applyAlignment="1">
      <alignment horizontal="left" indent="1"/>
    </xf>
    <xf numFmtId="175" fontId="0" fillId="10" borderId="0" xfId="1" applyNumberFormat="1" applyFont="1" applyFill="1" applyAlignment="1">
      <alignment horizontal="right"/>
    </xf>
    <xf numFmtId="0" fontId="0" fillId="10" borderId="0" xfId="1" applyNumberFormat="1" applyFont="1" applyFill="1" applyAlignment="1">
      <alignment horizontal="right"/>
    </xf>
    <xf numFmtId="0" fontId="5" fillId="10" borderId="0" xfId="1" applyNumberFormat="1" applyFont="1" applyFill="1" applyAlignment="1">
      <alignment horizontal="right"/>
    </xf>
    <xf numFmtId="168" fontId="5" fillId="10" borderId="0" xfId="1" applyNumberFormat="1" applyFont="1" applyFill="1" applyAlignment="1">
      <alignment horizontal="right"/>
    </xf>
    <xf numFmtId="0" fontId="0" fillId="7" borderId="9" xfId="0" applyFill="1" applyBorder="1" applyAlignment="1">
      <alignment horizontal="center"/>
    </xf>
    <xf numFmtId="0" fontId="0" fillId="7" borderId="10" xfId="1" applyNumberFormat="1" applyFont="1" applyFill="1" applyBorder="1" applyAlignment="1">
      <alignment horizontal="center"/>
    </xf>
    <xf numFmtId="0" fontId="0" fillId="6" borderId="6" xfId="0" applyFill="1" applyBorder="1"/>
    <xf numFmtId="164" fontId="0" fillId="0" borderId="28" xfId="1" applyFont="1" applyBorder="1"/>
    <xf numFmtId="164" fontId="0" fillId="0" borderId="28" xfId="1" applyFont="1" applyFill="1" applyBorder="1"/>
    <xf numFmtId="164" fontId="0" fillId="0" borderId="29" xfId="1" applyFont="1" applyFill="1" applyBorder="1"/>
    <xf numFmtId="0" fontId="1" fillId="0" borderId="27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right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right" vertical="center" wrapText="1"/>
    </xf>
    <xf numFmtId="0" fontId="1" fillId="0" borderId="13" xfId="0" applyFont="1" applyBorder="1" applyAlignment="1">
      <alignment horizontal="right" vertical="center" wrapText="1"/>
    </xf>
    <xf numFmtId="0" fontId="1" fillId="0" borderId="14" xfId="0" applyFont="1" applyBorder="1" applyAlignment="1">
      <alignment horizontal="right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168" fontId="0" fillId="0" borderId="16" xfId="1" applyNumberFormat="1" applyFont="1" applyFill="1" applyBorder="1"/>
    <xf numFmtId="0" fontId="0" fillId="0" borderId="24" xfId="0" applyBorder="1"/>
    <xf numFmtId="168" fontId="0" fillId="0" borderId="18" xfId="1" applyNumberFormat="1" applyFont="1" applyFill="1" applyBorder="1"/>
    <xf numFmtId="0" fontId="1" fillId="0" borderId="12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168" fontId="0" fillId="0" borderId="15" xfId="1" applyNumberFormat="1" applyFont="1" applyFill="1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168" fontId="0" fillId="10" borderId="0" xfId="0" applyNumberFormat="1" applyFill="1" applyAlignment="1">
      <alignment horizontal="left"/>
    </xf>
    <xf numFmtId="164" fontId="0" fillId="0" borderId="9" xfId="1" applyFont="1" applyFill="1" applyBorder="1"/>
    <xf numFmtId="0" fontId="0" fillId="0" borderId="9" xfId="1" applyNumberFormat="1" applyFont="1" applyFill="1" applyBorder="1" applyAlignment="1">
      <alignment horizontal="center"/>
    </xf>
    <xf numFmtId="0" fontId="0" fillId="0" borderId="11" xfId="1" applyNumberFormat="1" applyFont="1" applyFill="1" applyBorder="1" applyAlignment="1">
      <alignment horizontal="center"/>
    </xf>
    <xf numFmtId="1" fontId="0" fillId="0" borderId="0" xfId="0" applyNumberFormat="1"/>
    <xf numFmtId="174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166" fontId="0" fillId="0" borderId="0" xfId="1" applyNumberFormat="1" applyFont="1"/>
    <xf numFmtId="0" fontId="13" fillId="2" borderId="4" xfId="0" applyFont="1" applyFill="1" applyBorder="1"/>
    <xf numFmtId="0" fontId="13" fillId="2" borderId="0" xfId="0" applyFont="1" applyFill="1"/>
    <xf numFmtId="0" fontId="17" fillId="2" borderId="4" xfId="0" applyFont="1" applyFill="1" applyBorder="1" applyAlignment="1">
      <alignment horizontal="left" vertical="center" wrapText="1"/>
    </xf>
    <xf numFmtId="0" fontId="1" fillId="2" borderId="5" xfId="0" applyFont="1" applyFill="1" applyBorder="1" applyAlignment="1">
      <alignment horizontal="right" vertical="center"/>
    </xf>
    <xf numFmtId="0" fontId="13" fillId="2" borderId="2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17" fillId="2" borderId="4" xfId="0" applyFont="1" applyFill="1" applyBorder="1" applyAlignment="1">
      <alignment vertical="center" wrapText="1"/>
    </xf>
    <xf numFmtId="0" fontId="0" fillId="2" borderId="0" xfId="0" applyFill="1" applyAlignment="1">
      <alignment horizontal="right"/>
    </xf>
    <xf numFmtId="0" fontId="0" fillId="2" borderId="5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8" xfId="0" applyFill="1" applyBorder="1" applyAlignment="1">
      <alignment horizontal="right"/>
    </xf>
    <xf numFmtId="0" fontId="0" fillId="14" borderId="0" xfId="0" applyFill="1"/>
    <xf numFmtId="0" fontId="0" fillId="14" borderId="7" xfId="0" applyFill="1" applyBorder="1"/>
    <xf numFmtId="0" fontId="1" fillId="2" borderId="4" xfId="0" applyFont="1" applyFill="1" applyBorder="1" applyAlignment="1">
      <alignment horizontal="right" vertical="center"/>
    </xf>
    <xf numFmtId="164" fontId="0" fillId="0" borderId="7" xfId="1" applyFont="1" applyBorder="1"/>
    <xf numFmtId="168" fontId="0" fillId="0" borderId="7" xfId="1" applyNumberFormat="1" applyFont="1" applyBorder="1"/>
    <xf numFmtId="0" fontId="1" fillId="2" borderId="13" xfId="0" applyFont="1" applyFill="1" applyBorder="1" applyAlignment="1">
      <alignment horizontal="right" vertical="center" wrapText="1"/>
    </xf>
    <xf numFmtId="0" fontId="1" fillId="2" borderId="14" xfId="0" applyFont="1" applyFill="1" applyBorder="1" applyAlignment="1">
      <alignment horizontal="right" vertical="center" wrapText="1"/>
    </xf>
    <xf numFmtId="0" fontId="1" fillId="2" borderId="31" xfId="0" applyFont="1" applyFill="1" applyBorder="1" applyAlignment="1">
      <alignment horizontal="centerContinuous" vertical="center"/>
    </xf>
    <xf numFmtId="0" fontId="1" fillId="2" borderId="32" xfId="0" applyFont="1" applyFill="1" applyBorder="1" applyAlignment="1">
      <alignment horizontal="centerContinuous" vertical="center"/>
    </xf>
    <xf numFmtId="0" fontId="1" fillId="2" borderId="32" xfId="0" applyFont="1" applyFill="1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1" fillId="2" borderId="31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right" vertical="center" wrapText="1"/>
    </xf>
    <xf numFmtId="0" fontId="1" fillId="2" borderId="33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right" vertical="center"/>
    </xf>
    <xf numFmtId="0" fontId="1" fillId="2" borderId="34" xfId="0" applyFont="1" applyFill="1" applyBorder="1" applyAlignment="1">
      <alignment horizontal="centerContinuous" vertical="center"/>
    </xf>
    <xf numFmtId="0" fontId="1" fillId="2" borderId="35" xfId="0" applyFont="1" applyFill="1" applyBorder="1" applyAlignment="1">
      <alignment horizontal="centerContinuous" vertical="center"/>
    </xf>
    <xf numFmtId="0" fontId="1" fillId="2" borderId="31" xfId="0" applyFont="1" applyFill="1" applyBorder="1" applyAlignment="1">
      <alignment horizontal="centerContinuous" vertical="center" wrapText="1"/>
    </xf>
    <xf numFmtId="0" fontId="1" fillId="2" borderId="31" xfId="0" applyFont="1" applyFill="1" applyBorder="1"/>
    <xf numFmtId="0" fontId="1" fillId="2" borderId="32" xfId="0" applyFont="1" applyFill="1" applyBorder="1" applyAlignment="1">
      <alignment horizontal="centerContinuous" vertical="center" wrapText="1"/>
    </xf>
    <xf numFmtId="0" fontId="1" fillId="2" borderId="33" xfId="0" applyFont="1" applyFill="1" applyBorder="1" applyAlignment="1">
      <alignment horizontal="right"/>
    </xf>
    <xf numFmtId="0" fontId="1" fillId="2" borderId="32" xfId="0" applyFont="1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" xfId="0" applyFill="1" applyBorder="1" applyAlignment="1">
      <alignment wrapText="1"/>
    </xf>
    <xf numFmtId="0" fontId="1" fillId="2" borderId="33" xfId="0" applyFont="1" applyFill="1" applyBorder="1" applyAlignment="1">
      <alignment horizontal="left" vertical="center"/>
    </xf>
    <xf numFmtId="0" fontId="0" fillId="2" borderId="31" xfId="0" applyFill="1" applyBorder="1" applyAlignment="1">
      <alignment horizontal="centerContinuous"/>
    </xf>
    <xf numFmtId="0" fontId="0" fillId="2" borderId="32" xfId="0" applyFill="1" applyBorder="1" applyAlignment="1">
      <alignment horizontal="centerContinuous"/>
    </xf>
    <xf numFmtId="0" fontId="1" fillId="2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Continuous" vertical="center"/>
    </xf>
    <xf numFmtId="0" fontId="1" fillId="2" borderId="21" xfId="0" applyFont="1" applyFill="1" applyBorder="1" applyAlignment="1">
      <alignment horizontal="centerContinuous" vertical="center"/>
    </xf>
    <xf numFmtId="0" fontId="1" fillId="2" borderId="6" xfId="0" applyFont="1" applyFill="1" applyBorder="1" applyAlignment="1">
      <alignment horizontal="right" vertic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1" fillId="0" borderId="22" xfId="0" applyFont="1" applyBorder="1"/>
    <xf numFmtId="0" fontId="0" fillId="0" borderId="36" xfId="0" applyBorder="1"/>
    <xf numFmtId="0" fontId="8" fillId="9" borderId="0" xfId="0" applyFont="1" applyFill="1"/>
    <xf numFmtId="0" fontId="0" fillId="4" borderId="22" xfId="0" applyFill="1" applyBorder="1"/>
    <xf numFmtId="0" fontId="0" fillId="4" borderId="36" xfId="0" applyFill="1" applyBorder="1"/>
    <xf numFmtId="0" fontId="0" fillId="4" borderId="15" xfId="0" applyFill="1" applyBorder="1"/>
    <xf numFmtId="0" fontId="7" fillId="8" borderId="24" xfId="0" applyFont="1" applyFill="1" applyBorder="1"/>
    <xf numFmtId="0" fontId="7" fillId="8" borderId="17" xfId="0" applyFont="1" applyFill="1" applyBorder="1"/>
    <xf numFmtId="0" fontId="7" fillId="8" borderId="18" xfId="0" applyFont="1" applyFill="1" applyBorder="1"/>
    <xf numFmtId="168" fontId="12" fillId="0" borderId="0" xfId="1" applyNumberFormat="1" applyFont="1" applyBorder="1"/>
    <xf numFmtId="168" fontId="13" fillId="0" borderId="0" xfId="1" applyNumberFormat="1" applyFont="1" applyBorder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164" fontId="14" fillId="0" borderId="0" xfId="0" applyNumberFormat="1" applyFont="1"/>
    <xf numFmtId="0" fontId="0" fillId="13" borderId="0" xfId="0" applyFill="1" applyAlignment="1">
      <alignment horizontal="left"/>
    </xf>
    <xf numFmtId="166" fontId="0" fillId="2" borderId="5" xfId="1" applyNumberFormat="1" applyFont="1" applyFill="1" applyBorder="1" applyAlignment="1">
      <alignment horizontal="center" vertical="center"/>
    </xf>
    <xf numFmtId="166" fontId="0" fillId="2" borderId="8" xfId="1" applyNumberFormat="1" applyFont="1" applyFill="1" applyBorder="1" applyAlignment="1">
      <alignment horizontal="center" vertical="center"/>
    </xf>
    <xf numFmtId="0" fontId="13" fillId="0" borderId="11" xfId="0" applyFont="1" applyBorder="1"/>
    <xf numFmtId="177" fontId="0" fillId="0" borderId="0" xfId="1" applyNumberFormat="1" applyFont="1"/>
    <xf numFmtId="0" fontId="0" fillId="14" borderId="5" xfId="0" applyFill="1" applyBorder="1"/>
    <xf numFmtId="0" fontId="0" fillId="14" borderId="8" xfId="0" applyFill="1" applyBorder="1"/>
    <xf numFmtId="164" fontId="0" fillId="0" borderId="0" xfId="1" applyFont="1" applyBorder="1" applyAlignment="1">
      <alignment horizontal="center"/>
    </xf>
    <xf numFmtId="0" fontId="11" fillId="0" borderId="0" xfId="0" applyFont="1" applyAlignment="1">
      <alignment horizontal="left" indent="2"/>
    </xf>
    <xf numFmtId="0" fontId="11" fillId="12" borderId="0" xfId="0" applyFont="1" applyFill="1" applyAlignment="1">
      <alignment horizontal="left" indent="2"/>
    </xf>
    <xf numFmtId="169" fontId="0" fillId="0" borderId="0" xfId="0" applyNumberFormat="1"/>
    <xf numFmtId="169" fontId="0" fillId="5" borderId="5" xfId="1" applyNumberFormat="1" applyFont="1" applyFill="1" applyBorder="1"/>
    <xf numFmtId="169" fontId="0" fillId="2" borderId="5" xfId="1" applyNumberFormat="1" applyFont="1" applyFill="1" applyBorder="1"/>
    <xf numFmtId="169" fontId="0" fillId="11" borderId="5" xfId="1" applyNumberFormat="1" applyFont="1" applyFill="1" applyBorder="1"/>
    <xf numFmtId="169" fontId="0" fillId="6" borderId="5" xfId="1" applyNumberFormat="1" applyFont="1" applyFill="1" applyBorder="1"/>
    <xf numFmtId="0" fontId="13" fillId="5" borderId="9" xfId="0" applyFont="1" applyFill="1" applyBorder="1"/>
    <xf numFmtId="0" fontId="12" fillId="5" borderId="10" xfId="0" applyFont="1" applyFill="1" applyBorder="1"/>
    <xf numFmtId="0" fontId="1" fillId="13" borderId="0" xfId="0" applyFont="1" applyFill="1" applyAlignment="1">
      <alignment horizontal="center" vertical="center" wrapText="1"/>
    </xf>
    <xf numFmtId="0" fontId="1" fillId="11" borderId="0" xfId="0" applyFont="1" applyFill="1" applyAlignment="1">
      <alignment horizontal="center" vertical="center" wrapText="1"/>
    </xf>
    <xf numFmtId="169" fontId="0" fillId="6" borderId="8" xfId="1" applyNumberFormat="1" applyFont="1" applyFill="1" applyBorder="1"/>
    <xf numFmtId="171" fontId="0" fillId="4" borderId="0" xfId="0" applyNumberFormat="1" applyFill="1"/>
    <xf numFmtId="0" fontId="0" fillId="0" borderId="0" xfId="0" applyAlignment="1">
      <alignment wrapText="1"/>
    </xf>
    <xf numFmtId="0" fontId="0" fillId="7" borderId="0" xfId="0" applyFill="1" applyAlignment="1">
      <alignment wrapText="1"/>
    </xf>
    <xf numFmtId="169" fontId="12" fillId="0" borderId="0" xfId="1" applyNumberFormat="1" applyFont="1" applyBorder="1"/>
    <xf numFmtId="14" fontId="0" fillId="0" borderId="0" xfId="0" applyNumberFormat="1"/>
    <xf numFmtId="14" fontId="0" fillId="2" borderId="0" xfId="0" applyNumberFormat="1" applyFill="1"/>
    <xf numFmtId="14" fontId="0" fillId="5" borderId="0" xfId="0" applyNumberFormat="1" applyFill="1"/>
    <xf numFmtId="14" fontId="0" fillId="2" borderId="7" xfId="0" applyNumberFormat="1" applyFill="1" applyBorder="1"/>
    <xf numFmtId="14" fontId="0" fillId="13" borderId="0" xfId="0" applyNumberFormat="1" applyFill="1"/>
    <xf numFmtId="0" fontId="18" fillId="0" borderId="0" xfId="0" applyFont="1" applyAlignment="1">
      <alignment horizontal="center" vertical="center" wrapText="1"/>
    </xf>
    <xf numFmtId="178" fontId="0" fillId="0" borderId="0" xfId="0" applyNumberFormat="1"/>
    <xf numFmtId="179" fontId="0" fillId="0" borderId="0" xfId="1" applyNumberFormat="1" applyFont="1" applyFill="1"/>
    <xf numFmtId="179" fontId="0" fillId="0" borderId="0" xfId="1" applyNumberFormat="1" applyFont="1"/>
    <xf numFmtId="0" fontId="10" fillId="0" borderId="1" xfId="0" applyFont="1" applyBorder="1"/>
    <xf numFmtId="0" fontId="9" fillId="0" borderId="2" xfId="0" applyFont="1" applyBorder="1"/>
    <xf numFmtId="0" fontId="9" fillId="0" borderId="3" xfId="0" applyFont="1" applyBorder="1"/>
    <xf numFmtId="0" fontId="17" fillId="2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5" xfId="0" applyBorder="1" applyAlignment="1">
      <alignment vertical="center" wrapText="1"/>
    </xf>
    <xf numFmtId="0" fontId="13" fillId="2" borderId="1" xfId="0" applyFont="1" applyFill="1" applyBorder="1"/>
    <xf numFmtId="0" fontId="0" fillId="0" borderId="2" xfId="0" applyBorder="1"/>
    <xf numFmtId="0" fontId="0" fillId="0" borderId="3" xfId="0" applyBorder="1"/>
    <xf numFmtId="0" fontId="17" fillId="2" borderId="0" xfId="0" applyFont="1" applyFill="1" applyAlignment="1">
      <alignment vertical="center" wrapText="1"/>
    </xf>
    <xf numFmtId="0" fontId="13" fillId="2" borderId="2" xfId="0" applyFont="1" applyFill="1" applyBorder="1"/>
    <xf numFmtId="0" fontId="17" fillId="2" borderId="4" xfId="0" applyFont="1" applyFill="1" applyBorder="1" applyAlignment="1">
      <alignment horizontal="left" vertical="center" wrapText="1"/>
    </xf>
    <xf numFmtId="0" fontId="17" fillId="2" borderId="0" xfId="0" applyFont="1" applyFill="1" applyAlignment="1">
      <alignment horizontal="left" vertical="center" wrapText="1"/>
    </xf>
    <xf numFmtId="0" fontId="0" fillId="0" borderId="5" xfId="0" applyBorder="1" applyAlignment="1">
      <alignment wrapText="1"/>
    </xf>
  </cellXfs>
  <cellStyles count="2">
    <cellStyle name="Comma" xfId="1" builtinId="3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100"/>
      <color rgb="FFC6EFCE"/>
      <color rgb="FFFFC7CE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609599</xdr:colOff>
      <xdr:row>0</xdr:row>
      <xdr:rowOff>74295</xdr:rowOff>
    </xdr:from>
    <xdr:to>
      <xdr:col>14</xdr:col>
      <xdr:colOff>123824</xdr:colOff>
      <xdr:row>2</xdr:row>
      <xdr:rowOff>78105</xdr:rowOff>
    </xdr:to>
    <xdr:sp macro="[0]!PasteResults" textlink="">
      <xdr:nvSpPr>
        <xdr:cNvPr id="2" name="Rectangle 1">
          <a:extLst>
            <a:ext uri="{FF2B5EF4-FFF2-40B4-BE49-F238E27FC236}">
              <a16:creationId xmlns:a16="http://schemas.microsoft.com/office/drawing/2014/main" id="{283C41D9-BD2F-BC85-E677-731B532EC8BC}"/>
            </a:ext>
          </a:extLst>
        </xdr:cNvPr>
        <xdr:cNvSpPr/>
      </xdr:nvSpPr>
      <xdr:spPr>
        <a:xfrm>
          <a:off x="7381874" y="74295"/>
          <a:ext cx="1724025" cy="4038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800" b="1"/>
            <a:t>RUN</a:t>
          </a:r>
          <a:r>
            <a:rPr lang="en-ZA" sz="2400" b="1"/>
            <a:t> </a:t>
          </a:r>
          <a:r>
            <a:rPr lang="en-ZA" sz="1800" b="1"/>
            <a:t>MACRO</a:t>
          </a:r>
          <a:endParaRPr lang="en-ZA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B30C1-3088-4EF0-9472-E0D76EFB84CB}">
  <sheetPr codeName="Sheet1"/>
  <dimension ref="A2:G39"/>
  <sheetViews>
    <sheetView workbookViewId="0"/>
  </sheetViews>
  <sheetFormatPr defaultRowHeight="15" x14ac:dyDescent="0.25"/>
  <cols>
    <col min="1" max="1" width="4.85546875" customWidth="1"/>
    <col min="2" max="2" width="95.140625" bestFit="1" customWidth="1"/>
    <col min="3" max="3" width="15" customWidth="1"/>
    <col min="5" max="5" width="16.5703125" bestFit="1" customWidth="1"/>
    <col min="7" max="7" width="19.5703125" bestFit="1" customWidth="1"/>
  </cols>
  <sheetData>
    <row r="2" spans="1:7" x14ac:dyDescent="0.25">
      <c r="B2" s="5" t="s">
        <v>0</v>
      </c>
      <c r="C2" s="1" t="s">
        <v>813</v>
      </c>
      <c r="E2" s="1" t="s">
        <v>809</v>
      </c>
      <c r="F2" s="1" t="s">
        <v>812</v>
      </c>
      <c r="G2" s="1" t="s">
        <v>826</v>
      </c>
    </row>
    <row r="3" spans="1:7" x14ac:dyDescent="0.25">
      <c r="B3" s="278" t="s">
        <v>1</v>
      </c>
      <c r="E3" t="s">
        <v>799</v>
      </c>
      <c r="F3" t="s">
        <v>811</v>
      </c>
      <c r="G3" t="str">
        <f>_xlfn.XLOOKUP($E3,'Policy Data'!$B$7:$AN$7,'Policy Data'!$B$7:$AN$7,"Missing",0,1)</f>
        <v>Missing</v>
      </c>
    </row>
    <row r="4" spans="1:7" x14ac:dyDescent="0.25">
      <c r="A4" s="77"/>
      <c r="B4" s="278" t="s">
        <v>2</v>
      </c>
      <c r="E4" t="s">
        <v>84</v>
      </c>
      <c r="F4" t="s">
        <v>811</v>
      </c>
      <c r="G4" t="str">
        <f>_xlfn.XLOOKUP($E4,'Policy Data'!$B$7:$AN$7,'Policy Data'!$B$7:$AN$7,"Missing",0,1)</f>
        <v>PRODUCT</v>
      </c>
    </row>
    <row r="5" spans="1:7" x14ac:dyDescent="0.25">
      <c r="A5" s="77"/>
      <c r="B5" s="278" t="s">
        <v>3</v>
      </c>
      <c r="E5" t="s">
        <v>152</v>
      </c>
      <c r="F5" t="s">
        <v>811</v>
      </c>
      <c r="G5" t="str">
        <f>_xlfn.XLOOKUP($E5,'Policy Data'!$B$7:$AN$7,'Policy Data'!$B$7:$AN$7,"Missing",0,1)</f>
        <v>I17_GRP</v>
      </c>
    </row>
    <row r="6" spans="1:7" x14ac:dyDescent="0.25">
      <c r="A6" s="77"/>
      <c r="B6" s="278" t="s">
        <v>4</v>
      </c>
      <c r="E6" t="s">
        <v>91</v>
      </c>
      <c r="F6" t="s">
        <v>811</v>
      </c>
      <c r="G6" t="str">
        <f>_xlfn.XLOOKUP($E6,'Policy Data'!$B$7:$AN$7,'Policy Data'!$B$7:$AN$7,"Missing",0,1)</f>
        <v>INCPT_DT</v>
      </c>
    </row>
    <row r="7" spans="1:7" x14ac:dyDescent="0.25">
      <c r="B7" s="278" t="s">
        <v>5</v>
      </c>
      <c r="E7" t="s">
        <v>325</v>
      </c>
      <c r="F7" t="s">
        <v>811</v>
      </c>
      <c r="G7" t="str">
        <f>_xlfn.XLOOKUP($E7,'Policy Data'!$B$7:$AN$7,'Policy Data'!$B$7:$AN$7,"Missing",0,1)</f>
        <v>PRM_PA</v>
      </c>
    </row>
    <row r="8" spans="1:7" x14ac:dyDescent="0.25">
      <c r="B8" s="279" t="s">
        <v>6</v>
      </c>
      <c r="E8" t="s">
        <v>101</v>
      </c>
      <c r="F8" t="s">
        <v>811</v>
      </c>
      <c r="G8" t="str">
        <f>_xlfn.XLOOKUP($E8,'Policy Data'!$B$7:$AN$7,'Policy Data'!$B$7:$AN$7,"Missing",0,1)</f>
        <v>BRTH_DT</v>
      </c>
    </row>
    <row r="9" spans="1:7" x14ac:dyDescent="0.25">
      <c r="B9" s="279" t="s">
        <v>7</v>
      </c>
      <c r="E9" t="s">
        <v>113</v>
      </c>
      <c r="F9" t="s">
        <v>811</v>
      </c>
      <c r="G9" t="str">
        <f>_xlfn.XLOOKUP($E9,'Policy Data'!$B$7:$AN$7,'Policy Data'!$B$7:$AN$7,"Missing",0,1)</f>
        <v>SEX</v>
      </c>
    </row>
    <row r="10" spans="1:7" x14ac:dyDescent="0.25">
      <c r="B10" s="278" t="s">
        <v>8</v>
      </c>
      <c r="E10" t="s">
        <v>800</v>
      </c>
      <c r="F10" t="s">
        <v>811</v>
      </c>
      <c r="G10" t="str">
        <f>_xlfn.XLOOKUP($E10,'Policy Data'!$B$7:$AN$7,'Policy Data'!$B$7:$AN$7,"Missing",0,1)</f>
        <v>Missing</v>
      </c>
    </row>
    <row r="11" spans="1:7" ht="30" x14ac:dyDescent="0.25">
      <c r="B11" s="278" t="s">
        <v>9</v>
      </c>
      <c r="E11" t="s">
        <v>801</v>
      </c>
      <c r="F11" t="s">
        <v>811</v>
      </c>
      <c r="G11" t="str">
        <f>_xlfn.XLOOKUP($E11,'Policy Data'!$B$7:$AN$7,'Policy Data'!$B$7:$AN$7,"Missing",0,1)</f>
        <v>Missing</v>
      </c>
    </row>
    <row r="12" spans="1:7" x14ac:dyDescent="0.25">
      <c r="B12" s="278" t="s">
        <v>10</v>
      </c>
      <c r="E12" t="s">
        <v>802</v>
      </c>
      <c r="F12" t="s">
        <v>811</v>
      </c>
      <c r="G12" t="str">
        <f>_xlfn.XLOOKUP($E12,'Policy Data'!$B$7:$AN$7,'Policy Data'!$B$7:$AN$7,"Missing",0,1)</f>
        <v>Missing</v>
      </c>
    </row>
    <row r="13" spans="1:7" x14ac:dyDescent="0.25">
      <c r="B13" s="278" t="s">
        <v>11</v>
      </c>
      <c r="E13" t="s">
        <v>354</v>
      </c>
      <c r="F13" t="s">
        <v>811</v>
      </c>
      <c r="G13" t="str">
        <f>_xlfn.XLOOKUP($E13,'Policy Data'!$B$7:$AN$7,'Policy Data'!$B$7:$AN$7,"Missing",0,1)</f>
        <v>RF_RSK</v>
      </c>
    </row>
    <row r="14" spans="1:7" x14ac:dyDescent="0.25">
      <c r="B14" s="279" t="s">
        <v>12</v>
      </c>
      <c r="E14" t="s">
        <v>803</v>
      </c>
      <c r="F14" t="s">
        <v>811</v>
      </c>
      <c r="G14" t="str">
        <f>_xlfn.XLOOKUP($E14,'Policy Data'!$B$7:$AN$7,'Policy Data'!$B$7:$AN$7,"Missing",0,1)</f>
        <v>Missing</v>
      </c>
    </row>
    <row r="15" spans="1:7" x14ac:dyDescent="0.25">
      <c r="B15" s="278" t="s">
        <v>13</v>
      </c>
      <c r="E15" t="s">
        <v>130</v>
      </c>
      <c r="F15" t="s">
        <v>811</v>
      </c>
      <c r="G15" t="str">
        <f>_xlfn.XLOOKUP($E15,'Policy Data'!$B$7:$AN$7,'Policy Data'!$B$7:$AN$7,"Missing",0,1)</f>
        <v>RI_T1_SA</v>
      </c>
    </row>
    <row r="16" spans="1:7" x14ac:dyDescent="0.25">
      <c r="B16" s="278" t="s">
        <v>14</v>
      </c>
      <c r="E16" t="s">
        <v>804</v>
      </c>
      <c r="F16" t="s">
        <v>811</v>
      </c>
      <c r="G16" t="str">
        <f>_xlfn.XLOOKUP($E16,'Policy Data'!$B$7:$AN$7,'Policy Data'!$B$7:$AN$7,"Missing",0,1)</f>
        <v>Missing</v>
      </c>
    </row>
    <row r="17" spans="2:7" x14ac:dyDescent="0.25">
      <c r="B17" s="278" t="s">
        <v>15</v>
      </c>
      <c r="E17" t="s">
        <v>144</v>
      </c>
      <c r="F17" t="s">
        <v>811</v>
      </c>
      <c r="G17" t="str">
        <f>_xlfn.XLOOKUP($E17,'Policy Data'!$B$7:$AN$7,'Policy Data'!$B$7:$AN$7,"Missing",0,1)</f>
        <v>RI_T2_SA</v>
      </c>
    </row>
    <row r="18" spans="2:7" ht="30" x14ac:dyDescent="0.25">
      <c r="B18" s="278" t="s">
        <v>16</v>
      </c>
      <c r="E18" t="s">
        <v>351</v>
      </c>
      <c r="F18" t="s">
        <v>811</v>
      </c>
      <c r="G18" t="str">
        <f>_xlfn.XLOOKUP($E18,'Policy Data'!$B$7:$AN$7,'Policy Data'!$B$7:$AN$7,"Missing",0,1)</f>
        <v>SMK</v>
      </c>
    </row>
    <row r="19" spans="2:7" x14ac:dyDescent="0.25">
      <c r="B19" s="278" t="s">
        <v>17</v>
      </c>
      <c r="E19" t="s">
        <v>184</v>
      </c>
      <c r="F19" t="s">
        <v>811</v>
      </c>
      <c r="G19" t="str">
        <f>_xlfn.XLOOKUP($E19,'Policy Data'!$B$7:$AN$7,'Policy Data'!$B$7:$AN$7,"Missing",0,1)</f>
        <v>SA_LS</v>
      </c>
    </row>
    <row r="20" spans="2:7" x14ac:dyDescent="0.25">
      <c r="B20" s="278" t="s">
        <v>18</v>
      </c>
      <c r="E20" t="s">
        <v>218</v>
      </c>
      <c r="F20" t="s">
        <v>811</v>
      </c>
      <c r="G20" t="str">
        <f>_xlfn.XLOOKUP($E20,'Policy Data'!$B$7:$AN$7,'Policy Data'!$B$7:$AN$7,"Missing",0,1)</f>
        <v>SA_TR</v>
      </c>
    </row>
    <row r="21" spans="2:7" x14ac:dyDescent="0.25">
      <c r="E21" t="s">
        <v>202</v>
      </c>
      <c r="F21" t="s">
        <v>811</v>
      </c>
      <c r="G21" t="str">
        <f>_xlfn.XLOOKUP($E21,'Policy Data'!$B$7:$AN$7,'Policy Data'!$B$7:$AN$7,"Missing",0,1)</f>
        <v>SA_INST</v>
      </c>
    </row>
    <row r="22" spans="2:7" x14ac:dyDescent="0.25">
      <c r="E22" t="s">
        <v>357</v>
      </c>
      <c r="F22" t="s">
        <v>811</v>
      </c>
      <c r="G22" t="str">
        <f>_xlfn.XLOOKUP($E22,'Policy Data'!$B$7:$AN$7,'Policy Data'!$B$7:$AN$7,"Missing",0,1)</f>
        <v>UW_LOAD_PC</v>
      </c>
    </row>
    <row r="23" spans="2:7" x14ac:dyDescent="0.25">
      <c r="E23" t="s">
        <v>805</v>
      </c>
      <c r="F23" t="s">
        <v>811</v>
      </c>
      <c r="G23" t="str">
        <f>_xlfn.XLOOKUP($E23,'Policy Data'!$B$7:$AN$7,'Policy Data'!$B$7:$AN$7,"Missing",0,1)</f>
        <v>Missing</v>
      </c>
    </row>
    <row r="24" spans="2:7" x14ac:dyDescent="0.25">
      <c r="E24" t="s">
        <v>806</v>
      </c>
      <c r="F24" t="s">
        <v>811</v>
      </c>
    </row>
    <row r="25" spans="2:7" x14ac:dyDescent="0.25">
      <c r="E25" t="s">
        <v>807</v>
      </c>
      <c r="F25" t="s">
        <v>811</v>
      </c>
    </row>
    <row r="26" spans="2:7" x14ac:dyDescent="0.25">
      <c r="E26" t="s">
        <v>808</v>
      </c>
      <c r="F26" t="s">
        <v>811</v>
      </c>
    </row>
    <row r="30" spans="2:7" x14ac:dyDescent="0.25">
      <c r="B30" t="s">
        <v>811</v>
      </c>
    </row>
    <row r="31" spans="2:7" x14ac:dyDescent="0.25">
      <c r="B31" t="s">
        <v>814</v>
      </c>
    </row>
    <row r="32" spans="2:7" x14ac:dyDescent="0.25">
      <c r="B32" t="s">
        <v>815</v>
      </c>
    </row>
    <row r="34" spans="2:3" x14ac:dyDescent="0.25">
      <c r="B34" t="s">
        <v>816</v>
      </c>
      <c r="C34" t="s">
        <v>821</v>
      </c>
    </row>
    <row r="35" spans="2:3" x14ac:dyDescent="0.25">
      <c r="B35" t="s">
        <v>817</v>
      </c>
      <c r="C35" t="s">
        <v>822</v>
      </c>
    </row>
    <row r="36" spans="2:3" x14ac:dyDescent="0.25">
      <c r="B36" t="s">
        <v>818</v>
      </c>
      <c r="C36" t="s">
        <v>823</v>
      </c>
    </row>
    <row r="37" spans="2:3" x14ac:dyDescent="0.25">
      <c r="B37" t="s">
        <v>819</v>
      </c>
      <c r="C37" t="s">
        <v>824</v>
      </c>
    </row>
    <row r="38" spans="2:3" x14ac:dyDescent="0.25">
      <c r="B38" t="s">
        <v>819</v>
      </c>
      <c r="C38" t="s">
        <v>825</v>
      </c>
    </row>
    <row r="39" spans="2:3" x14ac:dyDescent="0.25">
      <c r="B39" t="s">
        <v>820</v>
      </c>
    </row>
  </sheetData>
  <conditionalFormatting sqref="G3:G26">
    <cfRule type="cellIs" dxfId="4" priority="1" operator="equal">
      <formula>"Missing"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5AEF-11D6-4383-A43E-DD28A157AB2E}">
  <sheetPr codeName="Sheet2">
    <tabColor rgb="FF00B0F0"/>
  </sheetPr>
  <dimension ref="B1:O610"/>
  <sheetViews>
    <sheetView showGridLines="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C3" sqref="C3"/>
    </sheetView>
  </sheetViews>
  <sheetFormatPr defaultRowHeight="15" x14ac:dyDescent="0.25"/>
  <cols>
    <col min="1" max="1" width="2.85546875" customWidth="1"/>
    <col min="2" max="2" width="8.85546875" bestFit="1" customWidth="1"/>
    <col min="3" max="3" width="7.5703125" bestFit="1" customWidth="1"/>
    <col min="4" max="4" width="19.7109375" bestFit="1" customWidth="1"/>
    <col min="5" max="5" width="15" customWidth="1"/>
    <col min="6" max="6" width="10" customWidth="1"/>
    <col min="7" max="7" width="10" bestFit="1" customWidth="1"/>
    <col min="8" max="8" width="10.7109375" bestFit="1" customWidth="1"/>
    <col min="9" max="9" width="8.7109375" customWidth="1"/>
    <col min="10" max="10" width="9.42578125" customWidth="1"/>
    <col min="11" max="12" width="9.140625" bestFit="1" customWidth="1"/>
    <col min="13" max="13" width="5.42578125" customWidth="1"/>
    <col min="14" max="14" width="9.42578125" customWidth="1"/>
    <col min="15" max="15" width="21.7109375" customWidth="1"/>
    <col min="16" max="16" width="14.42578125" customWidth="1"/>
  </cols>
  <sheetData>
    <row r="1" spans="2:15" ht="15.75" thickBot="1" x14ac:dyDescent="0.3">
      <c r="B1" s="1"/>
      <c r="C1" s="1"/>
      <c r="D1" s="1"/>
      <c r="E1" s="1"/>
      <c r="F1" s="1"/>
      <c r="G1" s="1"/>
      <c r="H1" s="1"/>
      <c r="I1" s="1"/>
    </row>
    <row r="2" spans="2:15" ht="15.75" thickBot="1" x14ac:dyDescent="0.3">
      <c r="B2" s="150">
        <v>1</v>
      </c>
      <c r="C2" s="151">
        <v>101</v>
      </c>
      <c r="D2" s="184" t="str">
        <f>VLOOKUP(B2,$N$21:$O$47,2,FALSE)</f>
        <v xml:space="preserve">IF </v>
      </c>
      <c r="E2" s="185" t="str">
        <f>VLOOKUP(C2,$N$5:$O$19,2,FALSE)</f>
        <v>plain</v>
      </c>
      <c r="F2" s="183">
        <f ca="1">Outputs!D9</f>
        <v>-1338.7003863842403</v>
      </c>
      <c r="G2" s="94">
        <f ca="1">Outputs!D16</f>
        <v>-1338.7003863842403</v>
      </c>
      <c r="H2" s="95">
        <f ca="1">Outputs!D67</f>
        <v>0</v>
      </c>
      <c r="I2" s="95">
        <f ca="1">Outputs!H3</f>
        <v>0</v>
      </c>
      <c r="J2" s="37" t="s">
        <v>19</v>
      </c>
    </row>
    <row r="3" spans="2:15" ht="15.75" thickBot="1" x14ac:dyDescent="0.3">
      <c r="J3" s="81"/>
      <c r="K3" s="81"/>
      <c r="L3" s="81"/>
    </row>
    <row r="4" spans="2:15" ht="30" x14ac:dyDescent="0.25">
      <c r="B4" s="157" t="s">
        <v>20</v>
      </c>
      <c r="C4" s="164" t="s">
        <v>21</v>
      </c>
      <c r="D4" s="172" t="s">
        <v>22</v>
      </c>
      <c r="E4" s="173" t="s">
        <v>23</v>
      </c>
      <c r="F4" s="163" t="s">
        <v>24</v>
      </c>
      <c r="G4" s="158" t="s">
        <v>25</v>
      </c>
      <c r="H4" s="159" t="s">
        <v>26</v>
      </c>
      <c r="I4" s="156" t="s">
        <v>27</v>
      </c>
      <c r="J4" s="160" t="s">
        <v>28</v>
      </c>
      <c r="K4" s="161" t="s">
        <v>29</v>
      </c>
      <c r="L4" s="162" t="s">
        <v>30</v>
      </c>
    </row>
    <row r="5" spans="2:15" x14ac:dyDescent="0.25">
      <c r="B5" s="91">
        <v>1</v>
      </c>
      <c r="C5" s="165">
        <v>101</v>
      </c>
      <c r="D5" s="174" t="s">
        <v>31</v>
      </c>
      <c r="E5" s="175" t="s">
        <v>32</v>
      </c>
      <c r="F5" s="97">
        <v>-1338.7003863842403</v>
      </c>
      <c r="G5" s="97">
        <v>-1338.7003863842403</v>
      </c>
      <c r="H5" s="97">
        <v>0</v>
      </c>
      <c r="I5" s="153">
        <v>0</v>
      </c>
      <c r="J5" s="87"/>
      <c r="K5" s="87"/>
      <c r="L5" s="88"/>
      <c r="N5" s="167">
        <v>101</v>
      </c>
      <c r="O5" s="178" t="s">
        <v>32</v>
      </c>
    </row>
    <row r="6" spans="2:15" x14ac:dyDescent="0.25">
      <c r="B6" s="91">
        <v>1</v>
      </c>
      <c r="C6" s="165">
        <v>102</v>
      </c>
      <c r="D6" s="174" t="s">
        <v>31</v>
      </c>
      <c r="E6" s="175" t="s">
        <v>34</v>
      </c>
      <c r="F6" s="97">
        <v>-1737.2492706996309</v>
      </c>
      <c r="G6" s="97">
        <v>-1737.2492706996309</v>
      </c>
      <c r="H6" s="97">
        <v>0</v>
      </c>
      <c r="I6" s="153">
        <v>0</v>
      </c>
      <c r="J6" s="87">
        <f>F6-F5</f>
        <v>-398.54888431539052</v>
      </c>
      <c r="K6" s="87">
        <f>G6-G5</f>
        <v>-398.54888431539052</v>
      </c>
      <c r="L6" s="88">
        <f>H6-H5</f>
        <v>0</v>
      </c>
      <c r="N6" s="168">
        <v>102</v>
      </c>
      <c r="O6" s="169" t="s">
        <v>34</v>
      </c>
    </row>
    <row r="7" spans="2:15" x14ac:dyDescent="0.25">
      <c r="B7" s="91">
        <v>1</v>
      </c>
      <c r="C7" s="165">
        <v>103</v>
      </c>
      <c r="D7" s="174" t="s">
        <v>31</v>
      </c>
      <c r="E7" s="175" t="s">
        <v>36</v>
      </c>
      <c r="F7" s="97">
        <v>-835.41937165992317</v>
      </c>
      <c r="G7" s="97">
        <v>-835.41937165992317</v>
      </c>
      <c r="H7" s="97">
        <v>0</v>
      </c>
      <c r="I7" s="153">
        <v>0</v>
      </c>
      <c r="J7" s="87">
        <f t="shared" ref="J7:J38" si="0">F7-F6</f>
        <v>901.8298990397077</v>
      </c>
      <c r="K7" s="87">
        <f t="shared" ref="K7:K38" si="1">G7-G6</f>
        <v>901.8298990397077</v>
      </c>
      <c r="L7" s="88">
        <f t="shared" ref="L7:L19" si="2">H7-H6</f>
        <v>0</v>
      </c>
      <c r="N7" s="168">
        <v>103</v>
      </c>
      <c r="O7" s="169" t="s">
        <v>36</v>
      </c>
    </row>
    <row r="8" spans="2:15" x14ac:dyDescent="0.25">
      <c r="B8" s="91">
        <v>1</v>
      </c>
      <c r="C8" s="165">
        <v>104</v>
      </c>
      <c r="D8" s="174" t="s">
        <v>31</v>
      </c>
      <c r="E8" s="175" t="s">
        <v>38</v>
      </c>
      <c r="F8" s="97">
        <v>9631.9381996458324</v>
      </c>
      <c r="G8" s="87">
        <v>9631.9381996458324</v>
      </c>
      <c r="H8" s="87">
        <v>0</v>
      </c>
      <c r="I8" s="154">
        <v>0</v>
      </c>
      <c r="J8" s="87">
        <f t="shared" si="0"/>
        <v>10467.357571305756</v>
      </c>
      <c r="K8" s="87">
        <f t="shared" si="1"/>
        <v>10467.357571305756</v>
      </c>
      <c r="L8" s="88">
        <f t="shared" si="2"/>
        <v>0</v>
      </c>
      <c r="N8" s="168">
        <v>104</v>
      </c>
      <c r="O8" s="169" t="s">
        <v>38</v>
      </c>
    </row>
    <row r="9" spans="2:15" x14ac:dyDescent="0.25">
      <c r="B9" s="91">
        <v>1</v>
      </c>
      <c r="C9" s="165">
        <v>105</v>
      </c>
      <c r="D9" s="174" t="s">
        <v>31</v>
      </c>
      <c r="E9" s="175" t="s">
        <v>40</v>
      </c>
      <c r="F9" s="97">
        <v>-1382.9307300985577</v>
      </c>
      <c r="G9" s="87">
        <v>-1382.9307300985577</v>
      </c>
      <c r="H9" s="87">
        <v>0</v>
      </c>
      <c r="I9" s="154">
        <v>0</v>
      </c>
      <c r="J9" s="87">
        <f t="shared" si="0"/>
        <v>-11014.868929744391</v>
      </c>
      <c r="K9" s="87">
        <f t="shared" si="1"/>
        <v>-11014.868929744391</v>
      </c>
      <c r="L9" s="88">
        <f t="shared" si="2"/>
        <v>0</v>
      </c>
      <c r="N9" s="168">
        <v>105</v>
      </c>
      <c r="O9" s="169" t="s">
        <v>40</v>
      </c>
    </row>
    <row r="10" spans="2:15" x14ac:dyDescent="0.25">
      <c r="B10" s="91">
        <v>1</v>
      </c>
      <c r="C10" s="165">
        <v>106</v>
      </c>
      <c r="D10" s="174" t="s">
        <v>31</v>
      </c>
      <c r="E10" s="175" t="s">
        <v>42</v>
      </c>
      <c r="F10" s="97">
        <v>-1595.2210723288761</v>
      </c>
      <c r="G10" s="87">
        <v>-1595.2210723288761</v>
      </c>
      <c r="H10" s="87">
        <v>0</v>
      </c>
      <c r="I10" s="154">
        <v>0</v>
      </c>
      <c r="J10" s="87">
        <f t="shared" si="0"/>
        <v>-212.2903422303184</v>
      </c>
      <c r="K10" s="87">
        <f t="shared" si="1"/>
        <v>-212.2903422303184</v>
      </c>
      <c r="L10" s="88">
        <f t="shared" si="2"/>
        <v>0</v>
      </c>
      <c r="N10" s="168">
        <v>106</v>
      </c>
      <c r="O10" s="169" t="s">
        <v>42</v>
      </c>
    </row>
    <row r="11" spans="2:15" x14ac:dyDescent="0.25">
      <c r="B11" s="91">
        <v>1</v>
      </c>
      <c r="C11" s="165">
        <v>107</v>
      </c>
      <c r="D11" s="174" t="s">
        <v>31</v>
      </c>
      <c r="E11" s="175" t="s">
        <v>44</v>
      </c>
      <c r="F11" s="97">
        <v>-1471.9697959483665</v>
      </c>
      <c r="G11" s="87">
        <v>-1471.9697959483665</v>
      </c>
      <c r="H11" s="87">
        <v>0</v>
      </c>
      <c r="I11" s="154">
        <v>0</v>
      </c>
      <c r="J11" s="87">
        <f t="shared" si="0"/>
        <v>123.25127638050958</v>
      </c>
      <c r="K11" s="87">
        <f t="shared" si="1"/>
        <v>123.25127638050958</v>
      </c>
      <c r="L11" s="88">
        <f t="shared" si="2"/>
        <v>0</v>
      </c>
      <c r="N11" s="168">
        <v>107</v>
      </c>
      <c r="O11" s="169" t="s">
        <v>44</v>
      </c>
    </row>
    <row r="12" spans="2:15" x14ac:dyDescent="0.25">
      <c r="B12" s="91">
        <v>1</v>
      </c>
      <c r="C12" s="165">
        <v>108</v>
      </c>
      <c r="D12" s="174" t="s">
        <v>31</v>
      </c>
      <c r="E12" s="175" t="s">
        <v>46</v>
      </c>
      <c r="F12" s="97">
        <v>-4485.8300338464396</v>
      </c>
      <c r="G12" s="87">
        <v>-4485.8300338464396</v>
      </c>
      <c r="H12" s="87">
        <v>0</v>
      </c>
      <c r="I12" s="154">
        <v>0</v>
      </c>
      <c r="J12" s="87">
        <f t="shared" si="0"/>
        <v>-3013.8602378980731</v>
      </c>
      <c r="K12" s="87">
        <f t="shared" si="1"/>
        <v>-3013.8602378980731</v>
      </c>
      <c r="L12" s="88">
        <f t="shared" si="2"/>
        <v>0</v>
      </c>
      <c r="N12" s="168">
        <v>108</v>
      </c>
      <c r="O12" s="169" t="s">
        <v>46</v>
      </c>
    </row>
    <row r="13" spans="2:15" x14ac:dyDescent="0.25">
      <c r="B13" s="91">
        <v>1</v>
      </c>
      <c r="C13" s="165">
        <v>109</v>
      </c>
      <c r="D13" s="174" t="s">
        <v>31</v>
      </c>
      <c r="E13" s="175" t="s">
        <v>48</v>
      </c>
      <c r="F13" s="97">
        <v>-2574.3593736417697</v>
      </c>
      <c r="G13" s="87">
        <v>-2574.3593736417697</v>
      </c>
      <c r="H13" s="87">
        <v>0</v>
      </c>
      <c r="I13" s="154">
        <v>0</v>
      </c>
      <c r="J13" s="87">
        <f t="shared" si="0"/>
        <v>1911.4706602046699</v>
      </c>
      <c r="K13" s="87">
        <f t="shared" si="1"/>
        <v>1911.4706602046699</v>
      </c>
      <c r="L13" s="88">
        <f t="shared" si="2"/>
        <v>0</v>
      </c>
      <c r="N13" s="168">
        <v>109</v>
      </c>
      <c r="O13" s="169" t="s">
        <v>48</v>
      </c>
    </row>
    <row r="14" spans="2:15" x14ac:dyDescent="0.25">
      <c r="B14" s="91">
        <v>1</v>
      </c>
      <c r="C14" s="165">
        <v>110</v>
      </c>
      <c r="D14" s="174" t="s">
        <v>31</v>
      </c>
      <c r="E14" s="175" t="s">
        <v>50</v>
      </c>
      <c r="F14" s="97">
        <v>15160.83111187075</v>
      </c>
      <c r="G14" s="87">
        <v>15160.83111187075</v>
      </c>
      <c r="H14" s="87">
        <v>0</v>
      </c>
      <c r="I14" s="154">
        <v>0</v>
      </c>
      <c r="J14" s="87">
        <f t="shared" si="0"/>
        <v>17735.190485512518</v>
      </c>
      <c r="K14" s="87">
        <f t="shared" si="1"/>
        <v>17735.190485512518</v>
      </c>
      <c r="L14" s="88">
        <f t="shared" si="2"/>
        <v>0</v>
      </c>
      <c r="N14" s="168">
        <v>110</v>
      </c>
      <c r="O14" s="169" t="s">
        <v>50</v>
      </c>
    </row>
    <row r="15" spans="2:15" x14ac:dyDescent="0.25">
      <c r="B15" s="91">
        <v>1</v>
      </c>
      <c r="C15" s="165">
        <v>111</v>
      </c>
      <c r="D15" s="174" t="s">
        <v>31</v>
      </c>
      <c r="E15" s="175" t="s">
        <v>52</v>
      </c>
      <c r="F15" s="97">
        <v>-1274.2174888021793</v>
      </c>
      <c r="G15" s="87">
        <v>-1274.2174888021793</v>
      </c>
      <c r="H15" s="87">
        <v>0</v>
      </c>
      <c r="I15" s="154">
        <v>0</v>
      </c>
      <c r="J15" s="87">
        <f t="shared" si="0"/>
        <v>-16435.04860067293</v>
      </c>
      <c r="K15" s="87">
        <f t="shared" si="1"/>
        <v>-16435.04860067293</v>
      </c>
      <c r="L15" s="88">
        <f t="shared" si="2"/>
        <v>0</v>
      </c>
      <c r="N15" s="168">
        <v>111</v>
      </c>
      <c r="O15" s="169" t="s">
        <v>52</v>
      </c>
    </row>
    <row r="16" spans="2:15" x14ac:dyDescent="0.25">
      <c r="B16" s="91">
        <v>1</v>
      </c>
      <c r="C16" s="165">
        <v>112</v>
      </c>
      <c r="D16" s="174" t="s">
        <v>31</v>
      </c>
      <c r="E16" s="175" t="s">
        <v>54</v>
      </c>
      <c r="F16" s="97">
        <v>-3438.693510074309</v>
      </c>
      <c r="G16" s="87">
        <v>-3438.693510074309</v>
      </c>
      <c r="H16" s="87">
        <v>0</v>
      </c>
      <c r="I16" s="154">
        <v>0</v>
      </c>
      <c r="J16" s="87">
        <f t="shared" si="0"/>
        <v>-2164.4760212721294</v>
      </c>
      <c r="K16" s="87">
        <f t="shared" si="1"/>
        <v>-2164.4760212721294</v>
      </c>
      <c r="L16" s="88">
        <f t="shared" si="2"/>
        <v>0</v>
      </c>
      <c r="N16" s="168">
        <v>112</v>
      </c>
      <c r="O16" s="169" t="s">
        <v>54</v>
      </c>
    </row>
    <row r="17" spans="2:15" x14ac:dyDescent="0.25">
      <c r="B17" s="91"/>
      <c r="C17" s="165"/>
      <c r="D17" s="174" t="s">
        <v>55</v>
      </c>
      <c r="E17" s="175" t="s">
        <v>34</v>
      </c>
      <c r="F17" s="97">
        <v>0</v>
      </c>
      <c r="G17" s="87">
        <v>-1791.9563694614994</v>
      </c>
      <c r="H17" s="87">
        <v>791.9214150792493</v>
      </c>
      <c r="I17" s="154">
        <v>0</v>
      </c>
      <c r="J17" s="87">
        <f t="shared" si="0"/>
        <v>3438.693510074309</v>
      </c>
      <c r="K17" s="87">
        <f t="shared" si="1"/>
        <v>1646.7371406128095</v>
      </c>
      <c r="L17" s="88">
        <f t="shared" si="2"/>
        <v>791.9214150792493</v>
      </c>
      <c r="N17" s="168">
        <v>113</v>
      </c>
      <c r="O17" s="169" t="s">
        <v>56</v>
      </c>
    </row>
    <row r="18" spans="2:15" x14ac:dyDescent="0.25">
      <c r="B18" s="91"/>
      <c r="C18" s="165"/>
      <c r="D18" s="174" t="s">
        <v>57</v>
      </c>
      <c r="E18" s="175" t="s">
        <v>34</v>
      </c>
      <c r="F18" s="97">
        <v>0</v>
      </c>
      <c r="G18" s="87">
        <v>-1791.9563694614994</v>
      </c>
      <c r="H18" s="87">
        <v>791.9214150792493</v>
      </c>
      <c r="I18" s="154">
        <v>0</v>
      </c>
      <c r="J18" s="87">
        <f t="shared" si="0"/>
        <v>0</v>
      </c>
      <c r="K18" s="87">
        <f t="shared" si="1"/>
        <v>0</v>
      </c>
      <c r="L18" s="88">
        <f t="shared" si="2"/>
        <v>0</v>
      </c>
      <c r="N18" s="168">
        <v>114</v>
      </c>
      <c r="O18" s="169" t="s">
        <v>58</v>
      </c>
    </row>
    <row r="19" spans="2:15" x14ac:dyDescent="0.25">
      <c r="B19" s="91"/>
      <c r="C19" s="165"/>
      <c r="D19" s="174" t="s">
        <v>59</v>
      </c>
      <c r="E19" s="175" t="s">
        <v>34</v>
      </c>
      <c r="F19" s="97">
        <v>0</v>
      </c>
      <c r="G19" s="87">
        <v>-1792.9240621834583</v>
      </c>
      <c r="H19" s="87">
        <v>833.18993955591611</v>
      </c>
      <c r="I19" s="154">
        <v>0</v>
      </c>
      <c r="J19" s="87">
        <f t="shared" si="0"/>
        <v>0</v>
      </c>
      <c r="K19" s="87">
        <f t="shared" si="1"/>
        <v>-0.96769272195888334</v>
      </c>
      <c r="L19" s="88">
        <f t="shared" si="2"/>
        <v>41.268524476666812</v>
      </c>
      <c r="N19" s="170">
        <v>115</v>
      </c>
      <c r="O19" s="171" t="s">
        <v>60</v>
      </c>
    </row>
    <row r="20" spans="2:15" x14ac:dyDescent="0.25">
      <c r="B20" s="91"/>
      <c r="C20" s="165"/>
      <c r="D20" s="174" t="s">
        <v>61</v>
      </c>
      <c r="E20" s="175" t="s">
        <v>34</v>
      </c>
      <c r="F20" s="97">
        <v>0</v>
      </c>
      <c r="G20" s="87">
        <v>-1792.9240621834583</v>
      </c>
      <c r="H20" s="87">
        <v>833.18993955591611</v>
      </c>
      <c r="I20" s="154">
        <v>0</v>
      </c>
      <c r="J20" s="87">
        <f t="shared" si="0"/>
        <v>0</v>
      </c>
      <c r="K20" s="87">
        <f t="shared" si="1"/>
        <v>0</v>
      </c>
      <c r="L20" s="88">
        <f>H20-H19</f>
        <v>0</v>
      </c>
    </row>
    <row r="21" spans="2:15" x14ac:dyDescent="0.25">
      <c r="B21" s="91"/>
      <c r="C21" s="165"/>
      <c r="D21" s="174" t="s">
        <v>62</v>
      </c>
      <c r="E21" s="175" t="s">
        <v>34</v>
      </c>
      <c r="F21" s="97">
        <v>0</v>
      </c>
      <c r="G21" s="87">
        <v>-1794.4586603534499</v>
      </c>
      <c r="H21" s="87">
        <v>910.90510078904583</v>
      </c>
      <c r="I21" s="154">
        <v>0</v>
      </c>
      <c r="J21" s="87">
        <f t="shared" si="0"/>
        <v>0</v>
      </c>
      <c r="K21" s="87">
        <f t="shared" si="1"/>
        <v>-1.5345981699915683</v>
      </c>
      <c r="L21" s="88">
        <f t="shared" ref="L21:L84" si="3">H21-H20</f>
        <v>77.71516123312972</v>
      </c>
      <c r="N21" s="167">
        <v>1</v>
      </c>
      <c r="O21" s="179" t="s">
        <v>31</v>
      </c>
    </row>
    <row r="22" spans="2:15" x14ac:dyDescent="0.25">
      <c r="B22" s="91"/>
      <c r="C22" s="165"/>
      <c r="D22" s="174" t="s">
        <v>63</v>
      </c>
      <c r="E22" s="175" t="s">
        <v>34</v>
      </c>
      <c r="F22" s="97">
        <v>0</v>
      </c>
      <c r="G22" s="97">
        <v>-1794.4586603534499</v>
      </c>
      <c r="H22" s="97">
        <v>910.90510078904583</v>
      </c>
      <c r="I22" s="153">
        <v>0</v>
      </c>
      <c r="J22" s="87">
        <f t="shared" si="0"/>
        <v>0</v>
      </c>
      <c r="K22" s="87">
        <f t="shared" si="1"/>
        <v>0</v>
      </c>
      <c r="L22" s="88">
        <f t="shared" si="3"/>
        <v>0</v>
      </c>
      <c r="N22" s="168">
        <v>2</v>
      </c>
      <c r="O22" s="180" t="s">
        <v>33</v>
      </c>
    </row>
    <row r="23" spans="2:15" x14ac:dyDescent="0.25">
      <c r="B23" s="91"/>
      <c r="C23" s="165"/>
      <c r="D23" s="174" t="s">
        <v>64</v>
      </c>
      <c r="E23" s="175" t="s">
        <v>34</v>
      </c>
      <c r="F23" s="97">
        <v>0</v>
      </c>
      <c r="G23" s="97">
        <v>-1794.4586603534499</v>
      </c>
      <c r="H23" s="97">
        <v>913.31707212616141</v>
      </c>
      <c r="I23" s="153">
        <v>0</v>
      </c>
      <c r="J23" s="87">
        <f t="shared" si="0"/>
        <v>0</v>
      </c>
      <c r="K23" s="87">
        <f t="shared" si="1"/>
        <v>0</v>
      </c>
      <c r="L23" s="88">
        <f t="shared" si="3"/>
        <v>2.411971337115574</v>
      </c>
      <c r="N23" s="168">
        <v>3</v>
      </c>
      <c r="O23" s="180" t="s">
        <v>35</v>
      </c>
    </row>
    <row r="24" spans="2:15" x14ac:dyDescent="0.25">
      <c r="B24" s="91"/>
      <c r="C24" s="165"/>
      <c r="D24" s="174" t="s">
        <v>65</v>
      </c>
      <c r="E24" s="175" t="s">
        <v>34</v>
      </c>
      <c r="F24" s="97">
        <v>0</v>
      </c>
      <c r="G24" s="97">
        <v>-1794.4586603534499</v>
      </c>
      <c r="H24" s="97">
        <v>913.31707212616141</v>
      </c>
      <c r="I24" s="153">
        <v>0</v>
      </c>
      <c r="J24" s="87">
        <f t="shared" si="0"/>
        <v>0</v>
      </c>
      <c r="K24" s="87">
        <f t="shared" si="1"/>
        <v>0</v>
      </c>
      <c r="L24" s="88">
        <f t="shared" si="3"/>
        <v>0</v>
      </c>
      <c r="N24" s="168">
        <v>4</v>
      </c>
      <c r="O24" s="180" t="s">
        <v>37</v>
      </c>
    </row>
    <row r="25" spans="2:15" x14ac:dyDescent="0.25">
      <c r="B25" s="91"/>
      <c r="C25" s="165"/>
      <c r="D25" s="174" t="s">
        <v>66</v>
      </c>
      <c r="E25" s="175" t="s">
        <v>34</v>
      </c>
      <c r="F25" s="97">
        <v>0</v>
      </c>
      <c r="G25" s="97">
        <v>-1794.4586603534499</v>
      </c>
      <c r="H25" s="97">
        <v>913.31707212616141</v>
      </c>
      <c r="I25" s="153">
        <v>0</v>
      </c>
      <c r="J25" s="87">
        <f t="shared" si="0"/>
        <v>0</v>
      </c>
      <c r="K25" s="87">
        <f t="shared" si="1"/>
        <v>0</v>
      </c>
      <c r="L25" s="88">
        <f t="shared" si="3"/>
        <v>0</v>
      </c>
      <c r="N25" s="168">
        <v>5</v>
      </c>
      <c r="O25" s="180" t="s">
        <v>39</v>
      </c>
    </row>
    <row r="26" spans="2:15" x14ac:dyDescent="0.25">
      <c r="B26" s="91"/>
      <c r="C26" s="165"/>
      <c r="D26" s="174" t="s">
        <v>67</v>
      </c>
      <c r="E26" s="175" t="s">
        <v>34</v>
      </c>
      <c r="F26" s="97">
        <v>0</v>
      </c>
      <c r="G26" s="97">
        <v>-1794.4586603534499</v>
      </c>
      <c r="H26" s="97">
        <v>913.31707212616141</v>
      </c>
      <c r="I26" s="153">
        <v>0</v>
      </c>
      <c r="J26" s="87">
        <f t="shared" si="0"/>
        <v>0</v>
      </c>
      <c r="K26" s="87">
        <f t="shared" si="1"/>
        <v>0</v>
      </c>
      <c r="L26" s="88">
        <f t="shared" si="3"/>
        <v>0</v>
      </c>
      <c r="N26" s="168">
        <v>6</v>
      </c>
      <c r="O26" s="180" t="s">
        <v>41</v>
      </c>
    </row>
    <row r="27" spans="2:15" x14ac:dyDescent="0.25">
      <c r="B27" s="91"/>
      <c r="C27" s="165"/>
      <c r="D27" s="174" t="s">
        <v>68</v>
      </c>
      <c r="E27" s="175" t="s">
        <v>34</v>
      </c>
      <c r="F27" s="97">
        <v>0</v>
      </c>
      <c r="G27" s="97">
        <v>-1794.4586603534499</v>
      </c>
      <c r="H27" s="97">
        <v>913.31707212616141</v>
      </c>
      <c r="I27" s="153">
        <v>0</v>
      </c>
      <c r="J27" s="87">
        <f t="shared" si="0"/>
        <v>0</v>
      </c>
      <c r="K27" s="87">
        <f t="shared" si="1"/>
        <v>0</v>
      </c>
      <c r="L27" s="88">
        <f t="shared" si="3"/>
        <v>0</v>
      </c>
      <c r="N27" s="168">
        <v>7</v>
      </c>
      <c r="O27" s="180" t="s">
        <v>43</v>
      </c>
    </row>
    <row r="28" spans="2:15" x14ac:dyDescent="0.25">
      <c r="B28" s="91"/>
      <c r="C28" s="165"/>
      <c r="D28" s="174" t="s">
        <v>69</v>
      </c>
      <c r="E28" s="175" t="s">
        <v>34</v>
      </c>
      <c r="F28" s="97">
        <v>0</v>
      </c>
      <c r="G28" s="97">
        <v>-1737.2492706996309</v>
      </c>
      <c r="H28" s="97">
        <v>916.31172421820634</v>
      </c>
      <c r="I28" s="153">
        <v>0</v>
      </c>
      <c r="J28" s="87">
        <f t="shared" si="0"/>
        <v>0</v>
      </c>
      <c r="K28" s="87">
        <f t="shared" si="1"/>
        <v>57.209389653819017</v>
      </c>
      <c r="L28" s="88">
        <f t="shared" si="3"/>
        <v>2.9946520920449302</v>
      </c>
      <c r="N28" s="168">
        <v>8</v>
      </c>
      <c r="O28" s="180" t="s">
        <v>45</v>
      </c>
    </row>
    <row r="29" spans="2:15" x14ac:dyDescent="0.25">
      <c r="B29" s="91"/>
      <c r="C29" s="165"/>
      <c r="D29" s="174" t="s">
        <v>70</v>
      </c>
      <c r="E29" s="175" t="s">
        <v>34</v>
      </c>
      <c r="F29" s="97">
        <v>0</v>
      </c>
      <c r="G29" s="97">
        <v>-1737.2492706996309</v>
      </c>
      <c r="H29" s="97">
        <v>916.31172421820634</v>
      </c>
      <c r="I29" s="153">
        <v>0</v>
      </c>
      <c r="J29" s="87">
        <f t="shared" si="0"/>
        <v>0</v>
      </c>
      <c r="K29" s="87">
        <f t="shared" si="1"/>
        <v>0</v>
      </c>
      <c r="L29" s="88">
        <f t="shared" si="3"/>
        <v>0</v>
      </c>
      <c r="N29" s="168">
        <v>9</v>
      </c>
      <c r="O29" s="180" t="s">
        <v>47</v>
      </c>
    </row>
    <row r="30" spans="2:15" x14ac:dyDescent="0.25">
      <c r="B30" s="91"/>
      <c r="C30" s="165"/>
      <c r="D30" s="174" t="s">
        <v>71</v>
      </c>
      <c r="E30" s="175" t="s">
        <v>34</v>
      </c>
      <c r="F30" s="97">
        <v>0</v>
      </c>
      <c r="G30" s="97">
        <v>-1737.2492706996309</v>
      </c>
      <c r="H30" s="97">
        <v>916.31172421820634</v>
      </c>
      <c r="I30" s="153">
        <v>0</v>
      </c>
      <c r="J30" s="87">
        <f t="shared" si="0"/>
        <v>0</v>
      </c>
      <c r="K30" s="87">
        <f t="shared" si="1"/>
        <v>0</v>
      </c>
      <c r="L30" s="88">
        <f t="shared" si="3"/>
        <v>0</v>
      </c>
      <c r="N30" s="168">
        <v>10</v>
      </c>
      <c r="O30" s="180" t="s">
        <v>49</v>
      </c>
    </row>
    <row r="31" spans="2:15" x14ac:dyDescent="0.25">
      <c r="B31" s="91"/>
      <c r="C31" s="165"/>
      <c r="D31" s="174" t="s">
        <v>72</v>
      </c>
      <c r="E31" s="175" t="s">
        <v>34</v>
      </c>
      <c r="F31" s="97">
        <v>0</v>
      </c>
      <c r="G31" s="97">
        <v>-824.72361550337973</v>
      </c>
      <c r="H31" s="97">
        <v>1080.8001589264099</v>
      </c>
      <c r="I31" s="153">
        <v>0</v>
      </c>
      <c r="J31" s="87">
        <f t="shared" si="0"/>
        <v>0</v>
      </c>
      <c r="K31" s="87">
        <f t="shared" si="1"/>
        <v>912.52565519625114</v>
      </c>
      <c r="L31" s="88">
        <f t="shared" si="3"/>
        <v>164.48843470820361</v>
      </c>
      <c r="N31" s="168">
        <v>11</v>
      </c>
      <c r="O31" s="180" t="s">
        <v>51</v>
      </c>
    </row>
    <row r="32" spans="2:15" x14ac:dyDescent="0.25">
      <c r="B32" s="91"/>
      <c r="C32" s="165"/>
      <c r="D32" s="174"/>
      <c r="E32" s="175"/>
      <c r="F32" s="97"/>
      <c r="G32" s="97"/>
      <c r="H32" s="97"/>
      <c r="I32" s="153"/>
      <c r="J32" s="87">
        <f t="shared" si="0"/>
        <v>0</v>
      </c>
      <c r="K32" s="87">
        <f t="shared" si="1"/>
        <v>824.72361550337973</v>
      </c>
      <c r="L32" s="88">
        <f t="shared" si="3"/>
        <v>-1080.8001589264099</v>
      </c>
      <c r="N32" s="168">
        <v>12</v>
      </c>
      <c r="O32" s="180" t="s">
        <v>53</v>
      </c>
    </row>
    <row r="33" spans="2:15" x14ac:dyDescent="0.25">
      <c r="B33" s="91"/>
      <c r="C33" s="165"/>
      <c r="D33" s="174"/>
      <c r="E33" s="175"/>
      <c r="F33" s="97"/>
      <c r="G33" s="97"/>
      <c r="H33" s="97"/>
      <c r="I33" s="153"/>
      <c r="J33" s="87">
        <f t="shared" si="0"/>
        <v>0</v>
      </c>
      <c r="K33" s="87">
        <f t="shared" si="1"/>
        <v>0</v>
      </c>
      <c r="L33" s="88">
        <f t="shared" si="3"/>
        <v>0</v>
      </c>
      <c r="N33" s="168">
        <v>13</v>
      </c>
      <c r="O33" s="180" t="s">
        <v>55</v>
      </c>
    </row>
    <row r="34" spans="2:15" x14ac:dyDescent="0.25">
      <c r="B34" s="91"/>
      <c r="C34" s="165"/>
      <c r="D34" s="174"/>
      <c r="E34" s="175"/>
      <c r="F34" s="97"/>
      <c r="G34" s="97"/>
      <c r="H34" s="97"/>
      <c r="I34" s="153"/>
      <c r="J34" s="87">
        <f t="shared" si="0"/>
        <v>0</v>
      </c>
      <c r="K34" s="87">
        <f t="shared" si="1"/>
        <v>0</v>
      </c>
      <c r="L34" s="88">
        <f t="shared" si="3"/>
        <v>0</v>
      </c>
      <c r="N34" s="168">
        <v>14</v>
      </c>
      <c r="O34" s="180" t="s">
        <v>57</v>
      </c>
    </row>
    <row r="35" spans="2:15" x14ac:dyDescent="0.25">
      <c r="B35" s="91"/>
      <c r="C35" s="165"/>
      <c r="D35" s="174"/>
      <c r="E35" s="175"/>
      <c r="F35" s="97"/>
      <c r="G35" s="97"/>
      <c r="H35" s="97"/>
      <c r="I35" s="153"/>
      <c r="J35" s="87">
        <f t="shared" si="0"/>
        <v>0</v>
      </c>
      <c r="K35" s="87">
        <f t="shared" si="1"/>
        <v>0</v>
      </c>
      <c r="L35" s="88">
        <f t="shared" si="3"/>
        <v>0</v>
      </c>
      <c r="N35" s="168">
        <v>15</v>
      </c>
      <c r="O35" s="180" t="s">
        <v>59</v>
      </c>
    </row>
    <row r="36" spans="2:15" x14ac:dyDescent="0.25">
      <c r="B36" s="91"/>
      <c r="C36" s="165"/>
      <c r="D36" s="174"/>
      <c r="E36" s="175"/>
      <c r="F36" s="97"/>
      <c r="G36" s="97"/>
      <c r="H36" s="97"/>
      <c r="I36" s="153"/>
      <c r="J36" s="87">
        <f t="shared" si="0"/>
        <v>0</v>
      </c>
      <c r="K36" s="87">
        <f t="shared" si="1"/>
        <v>0</v>
      </c>
      <c r="L36" s="88">
        <f t="shared" si="3"/>
        <v>0</v>
      </c>
      <c r="N36" s="168">
        <v>16</v>
      </c>
      <c r="O36" s="180" t="s">
        <v>61</v>
      </c>
    </row>
    <row r="37" spans="2:15" x14ac:dyDescent="0.25">
      <c r="B37" s="91"/>
      <c r="C37" s="165"/>
      <c r="D37" s="174"/>
      <c r="E37" s="175"/>
      <c r="F37" s="97"/>
      <c r="G37" s="97"/>
      <c r="H37" s="97"/>
      <c r="I37" s="153"/>
      <c r="J37" s="87">
        <f t="shared" si="0"/>
        <v>0</v>
      </c>
      <c r="K37" s="87">
        <f t="shared" si="1"/>
        <v>0</v>
      </c>
      <c r="L37" s="88">
        <f t="shared" si="3"/>
        <v>0</v>
      </c>
      <c r="N37" s="168">
        <v>17</v>
      </c>
      <c r="O37" s="180" t="s">
        <v>62</v>
      </c>
    </row>
    <row r="38" spans="2:15" x14ac:dyDescent="0.25">
      <c r="B38" s="91"/>
      <c r="C38" s="165"/>
      <c r="D38" s="174"/>
      <c r="E38" s="175"/>
      <c r="F38" s="97"/>
      <c r="G38" s="97"/>
      <c r="H38" s="97"/>
      <c r="I38" s="153"/>
      <c r="J38" s="87">
        <f t="shared" si="0"/>
        <v>0</v>
      </c>
      <c r="K38" s="87">
        <f t="shared" si="1"/>
        <v>0</v>
      </c>
      <c r="L38" s="88">
        <f t="shared" si="3"/>
        <v>0</v>
      </c>
      <c r="N38" s="168">
        <v>18</v>
      </c>
      <c r="O38" s="180" t="s">
        <v>63</v>
      </c>
    </row>
    <row r="39" spans="2:15" x14ac:dyDescent="0.25">
      <c r="B39" s="91"/>
      <c r="C39" s="165"/>
      <c r="D39" s="174"/>
      <c r="E39" s="175"/>
      <c r="F39" s="97"/>
      <c r="G39" s="97"/>
      <c r="H39" s="97"/>
      <c r="I39" s="153"/>
      <c r="J39" s="87">
        <f t="shared" ref="J39:J70" si="4">F39-F38</f>
        <v>0</v>
      </c>
      <c r="K39" s="87">
        <f t="shared" ref="K39:K70" si="5">G39-G38</f>
        <v>0</v>
      </c>
      <c r="L39" s="88">
        <f t="shared" si="3"/>
        <v>0</v>
      </c>
      <c r="N39" s="168">
        <v>19</v>
      </c>
      <c r="O39" s="180" t="s">
        <v>64</v>
      </c>
    </row>
    <row r="40" spans="2:15" x14ac:dyDescent="0.25">
      <c r="B40" s="91"/>
      <c r="C40" s="165"/>
      <c r="D40" s="174"/>
      <c r="E40" s="175"/>
      <c r="F40" s="97"/>
      <c r="G40" s="97"/>
      <c r="H40" s="97"/>
      <c r="I40" s="153"/>
      <c r="J40" s="87">
        <f t="shared" si="4"/>
        <v>0</v>
      </c>
      <c r="K40" s="87">
        <f t="shared" si="5"/>
        <v>0</v>
      </c>
      <c r="L40" s="88">
        <f t="shared" si="3"/>
        <v>0</v>
      </c>
      <c r="N40" s="168">
        <v>20</v>
      </c>
      <c r="O40" s="180" t="s">
        <v>65</v>
      </c>
    </row>
    <row r="41" spans="2:15" x14ac:dyDescent="0.25">
      <c r="B41" s="91"/>
      <c r="C41" s="165"/>
      <c r="D41" s="174"/>
      <c r="E41" s="175"/>
      <c r="F41" s="97"/>
      <c r="G41" s="97"/>
      <c r="H41" s="97"/>
      <c r="I41" s="153"/>
      <c r="J41" s="87">
        <f t="shared" si="4"/>
        <v>0</v>
      </c>
      <c r="K41" s="87">
        <f t="shared" si="5"/>
        <v>0</v>
      </c>
      <c r="L41" s="88">
        <f t="shared" si="3"/>
        <v>0</v>
      </c>
      <c r="N41" s="168">
        <v>21</v>
      </c>
      <c r="O41" s="180" t="s">
        <v>66</v>
      </c>
    </row>
    <row r="42" spans="2:15" x14ac:dyDescent="0.25">
      <c r="B42" s="91"/>
      <c r="C42" s="165"/>
      <c r="D42" s="174"/>
      <c r="E42" s="175"/>
      <c r="F42" s="97"/>
      <c r="G42" s="97"/>
      <c r="H42" s="97"/>
      <c r="I42" s="153"/>
      <c r="J42" s="87">
        <f t="shared" si="4"/>
        <v>0</v>
      </c>
      <c r="K42" s="87">
        <f t="shared" si="5"/>
        <v>0</v>
      </c>
      <c r="L42" s="88">
        <f t="shared" si="3"/>
        <v>0</v>
      </c>
      <c r="N42" s="168">
        <v>22</v>
      </c>
      <c r="O42" s="180" t="s">
        <v>67</v>
      </c>
    </row>
    <row r="43" spans="2:15" x14ac:dyDescent="0.25">
      <c r="B43" s="91"/>
      <c r="C43" s="165"/>
      <c r="D43" s="174"/>
      <c r="E43" s="175"/>
      <c r="F43" s="97"/>
      <c r="G43" s="97"/>
      <c r="H43" s="97"/>
      <c r="I43" s="153"/>
      <c r="J43" s="87">
        <f t="shared" si="4"/>
        <v>0</v>
      </c>
      <c r="K43" s="87">
        <f t="shared" si="5"/>
        <v>0</v>
      </c>
      <c r="L43" s="88">
        <f t="shared" si="3"/>
        <v>0</v>
      </c>
      <c r="N43" s="168">
        <v>23</v>
      </c>
      <c r="O43" s="180" t="s">
        <v>68</v>
      </c>
    </row>
    <row r="44" spans="2:15" x14ac:dyDescent="0.25">
      <c r="B44" s="91"/>
      <c r="C44" s="165"/>
      <c r="D44" s="174"/>
      <c r="E44" s="175"/>
      <c r="F44" s="97"/>
      <c r="G44" s="97"/>
      <c r="H44" s="97"/>
      <c r="I44" s="153"/>
      <c r="J44" s="87">
        <f t="shared" si="4"/>
        <v>0</v>
      </c>
      <c r="K44" s="87">
        <f t="shared" si="5"/>
        <v>0</v>
      </c>
      <c r="L44" s="88">
        <f t="shared" si="3"/>
        <v>0</v>
      </c>
      <c r="N44" s="168">
        <v>24</v>
      </c>
      <c r="O44" s="180" t="s">
        <v>69</v>
      </c>
    </row>
    <row r="45" spans="2:15" x14ac:dyDescent="0.25">
      <c r="B45" s="91"/>
      <c r="C45" s="165"/>
      <c r="D45" s="174"/>
      <c r="E45" s="175"/>
      <c r="F45" s="97"/>
      <c r="G45" s="97"/>
      <c r="H45" s="97"/>
      <c r="I45" s="153"/>
      <c r="J45" s="87">
        <f t="shared" si="4"/>
        <v>0</v>
      </c>
      <c r="K45" s="87">
        <f t="shared" si="5"/>
        <v>0</v>
      </c>
      <c r="L45" s="88">
        <f t="shared" si="3"/>
        <v>0</v>
      </c>
      <c r="N45" s="168">
        <v>25</v>
      </c>
      <c r="O45" s="180" t="s">
        <v>70</v>
      </c>
    </row>
    <row r="46" spans="2:15" x14ac:dyDescent="0.25">
      <c r="B46" s="91"/>
      <c r="C46" s="165"/>
      <c r="D46" s="174"/>
      <c r="E46" s="175"/>
      <c r="F46" s="97"/>
      <c r="G46" s="97"/>
      <c r="H46" s="97"/>
      <c r="I46" s="153"/>
      <c r="J46" s="87">
        <f t="shared" si="4"/>
        <v>0</v>
      </c>
      <c r="K46" s="87">
        <f t="shared" si="5"/>
        <v>0</v>
      </c>
      <c r="L46" s="88">
        <f t="shared" si="3"/>
        <v>0</v>
      </c>
      <c r="N46" s="168">
        <v>26</v>
      </c>
      <c r="O46" s="180" t="s">
        <v>71</v>
      </c>
    </row>
    <row r="47" spans="2:15" x14ac:dyDescent="0.25">
      <c r="B47" s="91"/>
      <c r="C47" s="165"/>
      <c r="D47" s="174"/>
      <c r="E47" s="175"/>
      <c r="F47" s="97"/>
      <c r="G47" s="97"/>
      <c r="H47" s="97"/>
      <c r="I47" s="153"/>
      <c r="J47" s="87">
        <f t="shared" si="4"/>
        <v>0</v>
      </c>
      <c r="K47" s="87">
        <f t="shared" si="5"/>
        <v>0</v>
      </c>
      <c r="L47" s="88">
        <f t="shared" si="3"/>
        <v>0</v>
      </c>
      <c r="N47" s="170">
        <v>27</v>
      </c>
      <c r="O47" s="181" t="s">
        <v>72</v>
      </c>
    </row>
    <row r="48" spans="2:15" x14ac:dyDescent="0.25">
      <c r="B48" s="91"/>
      <c r="C48" s="165"/>
      <c r="D48" s="174"/>
      <c r="E48" s="175"/>
      <c r="F48" s="97"/>
      <c r="G48" s="97"/>
      <c r="H48" s="97"/>
      <c r="I48" s="153"/>
      <c r="J48" s="87">
        <f t="shared" si="4"/>
        <v>0</v>
      </c>
      <c r="K48" s="87">
        <f t="shared" si="5"/>
        <v>0</v>
      </c>
      <c r="L48" s="88">
        <f t="shared" si="3"/>
        <v>0</v>
      </c>
    </row>
    <row r="49" spans="2:12" x14ac:dyDescent="0.25">
      <c r="B49" s="91"/>
      <c r="C49" s="165"/>
      <c r="D49" s="174"/>
      <c r="E49" s="175"/>
      <c r="F49" s="97"/>
      <c r="G49" s="97"/>
      <c r="H49" s="97"/>
      <c r="I49" s="153"/>
      <c r="J49" s="87">
        <f t="shared" si="4"/>
        <v>0</v>
      </c>
      <c r="K49" s="87">
        <f t="shared" si="5"/>
        <v>0</v>
      </c>
      <c r="L49" s="88">
        <f t="shared" si="3"/>
        <v>0</v>
      </c>
    </row>
    <row r="50" spans="2:12" x14ac:dyDescent="0.25">
      <c r="B50" s="91"/>
      <c r="C50" s="165"/>
      <c r="D50" s="174"/>
      <c r="E50" s="175"/>
      <c r="F50" s="97"/>
      <c r="G50" s="97"/>
      <c r="H50" s="97"/>
      <c r="I50" s="153"/>
      <c r="J50" s="87">
        <f t="shared" si="4"/>
        <v>0</v>
      </c>
      <c r="K50" s="87">
        <f t="shared" si="5"/>
        <v>0</v>
      </c>
      <c r="L50" s="88">
        <f t="shared" si="3"/>
        <v>0</v>
      </c>
    </row>
    <row r="51" spans="2:12" x14ac:dyDescent="0.25">
      <c r="B51" s="91"/>
      <c r="C51" s="165"/>
      <c r="D51" s="174"/>
      <c r="E51" s="175"/>
      <c r="F51" s="97"/>
      <c r="G51" s="97"/>
      <c r="H51" s="97"/>
      <c r="I51" s="153"/>
      <c r="J51" s="87">
        <f t="shared" si="4"/>
        <v>0</v>
      </c>
      <c r="K51" s="87">
        <f t="shared" si="5"/>
        <v>0</v>
      </c>
      <c r="L51" s="88">
        <f t="shared" si="3"/>
        <v>0</v>
      </c>
    </row>
    <row r="52" spans="2:12" x14ac:dyDescent="0.25">
      <c r="B52" s="91"/>
      <c r="C52" s="165"/>
      <c r="D52" s="174"/>
      <c r="E52" s="175"/>
      <c r="F52" s="97"/>
      <c r="G52" s="97"/>
      <c r="H52" s="97"/>
      <c r="I52" s="153"/>
      <c r="J52" s="87">
        <f t="shared" si="4"/>
        <v>0</v>
      </c>
      <c r="K52" s="87">
        <f t="shared" si="5"/>
        <v>0</v>
      </c>
      <c r="L52" s="88">
        <f t="shared" si="3"/>
        <v>0</v>
      </c>
    </row>
    <row r="53" spans="2:12" x14ac:dyDescent="0.25">
      <c r="B53" s="91"/>
      <c r="C53" s="165"/>
      <c r="D53" s="174"/>
      <c r="E53" s="175"/>
      <c r="F53" s="97"/>
      <c r="G53" s="97"/>
      <c r="H53" s="97"/>
      <c r="I53" s="153"/>
      <c r="J53" s="87">
        <f t="shared" si="4"/>
        <v>0</v>
      </c>
      <c r="K53" s="87">
        <f t="shared" si="5"/>
        <v>0</v>
      </c>
      <c r="L53" s="88">
        <f t="shared" si="3"/>
        <v>0</v>
      </c>
    </row>
    <row r="54" spans="2:12" x14ac:dyDescent="0.25">
      <c r="B54" s="91"/>
      <c r="C54" s="165"/>
      <c r="D54" s="174"/>
      <c r="E54" s="175"/>
      <c r="F54" s="97"/>
      <c r="G54" s="97"/>
      <c r="H54" s="97"/>
      <c r="I54" s="153"/>
      <c r="J54" s="87">
        <f t="shared" si="4"/>
        <v>0</v>
      </c>
      <c r="K54" s="87">
        <f t="shared" si="5"/>
        <v>0</v>
      </c>
      <c r="L54" s="88">
        <f t="shared" si="3"/>
        <v>0</v>
      </c>
    </row>
    <row r="55" spans="2:12" x14ac:dyDescent="0.25">
      <c r="B55" s="91"/>
      <c r="C55" s="165"/>
      <c r="D55" s="174"/>
      <c r="E55" s="175"/>
      <c r="F55" s="97"/>
      <c r="G55" s="97"/>
      <c r="H55" s="97"/>
      <c r="I55" s="153"/>
      <c r="J55" s="87">
        <f t="shared" si="4"/>
        <v>0</v>
      </c>
      <c r="K55" s="87">
        <f t="shared" si="5"/>
        <v>0</v>
      </c>
      <c r="L55" s="88">
        <f t="shared" si="3"/>
        <v>0</v>
      </c>
    </row>
    <row r="56" spans="2:12" x14ac:dyDescent="0.25">
      <c r="B56" s="91"/>
      <c r="C56" s="165"/>
      <c r="D56" s="174"/>
      <c r="E56" s="175"/>
      <c r="F56" s="97"/>
      <c r="G56" s="97"/>
      <c r="H56" s="97"/>
      <c r="I56" s="153"/>
      <c r="J56" s="87">
        <f t="shared" si="4"/>
        <v>0</v>
      </c>
      <c r="K56" s="87">
        <f t="shared" si="5"/>
        <v>0</v>
      </c>
      <c r="L56" s="88">
        <f t="shared" si="3"/>
        <v>0</v>
      </c>
    </row>
    <row r="57" spans="2:12" x14ac:dyDescent="0.25">
      <c r="B57" s="91"/>
      <c r="C57" s="165"/>
      <c r="D57" s="174"/>
      <c r="E57" s="175"/>
      <c r="F57" s="97"/>
      <c r="G57" s="97"/>
      <c r="H57" s="97"/>
      <c r="I57" s="153"/>
      <c r="J57" s="87">
        <f t="shared" si="4"/>
        <v>0</v>
      </c>
      <c r="K57" s="87">
        <f t="shared" si="5"/>
        <v>0</v>
      </c>
      <c r="L57" s="88">
        <f t="shared" si="3"/>
        <v>0</v>
      </c>
    </row>
    <row r="58" spans="2:12" x14ac:dyDescent="0.25">
      <c r="B58" s="91"/>
      <c r="C58" s="165"/>
      <c r="D58" s="174"/>
      <c r="E58" s="175"/>
      <c r="F58" s="97"/>
      <c r="G58" s="97"/>
      <c r="H58" s="97"/>
      <c r="I58" s="153"/>
      <c r="J58" s="87">
        <f t="shared" si="4"/>
        <v>0</v>
      </c>
      <c r="K58" s="87">
        <f t="shared" si="5"/>
        <v>0</v>
      </c>
      <c r="L58" s="88">
        <f t="shared" si="3"/>
        <v>0</v>
      </c>
    </row>
    <row r="59" spans="2:12" x14ac:dyDescent="0.25">
      <c r="B59" s="91"/>
      <c r="C59" s="165"/>
      <c r="D59" s="174"/>
      <c r="E59" s="175"/>
      <c r="F59" s="97"/>
      <c r="G59" s="97"/>
      <c r="H59" s="97"/>
      <c r="I59" s="153"/>
      <c r="J59" s="87">
        <f t="shared" si="4"/>
        <v>0</v>
      </c>
      <c r="K59" s="87">
        <f t="shared" si="5"/>
        <v>0</v>
      </c>
      <c r="L59" s="88">
        <f t="shared" si="3"/>
        <v>0</v>
      </c>
    </row>
    <row r="60" spans="2:12" x14ac:dyDescent="0.25">
      <c r="B60" s="91"/>
      <c r="C60" s="165"/>
      <c r="D60" s="174"/>
      <c r="E60" s="175"/>
      <c r="F60" s="97"/>
      <c r="G60" s="97"/>
      <c r="H60" s="97"/>
      <c r="I60" s="153"/>
      <c r="J60" s="87">
        <f t="shared" si="4"/>
        <v>0</v>
      </c>
      <c r="K60" s="87">
        <f t="shared" si="5"/>
        <v>0</v>
      </c>
      <c r="L60" s="88">
        <f t="shared" si="3"/>
        <v>0</v>
      </c>
    </row>
    <row r="61" spans="2:12" x14ac:dyDescent="0.25">
      <c r="B61" s="91"/>
      <c r="C61" s="165"/>
      <c r="D61" s="174"/>
      <c r="E61" s="175"/>
      <c r="F61" s="97"/>
      <c r="G61" s="97"/>
      <c r="H61" s="97"/>
      <c r="I61" s="153"/>
      <c r="J61" s="87">
        <f t="shared" si="4"/>
        <v>0</v>
      </c>
      <c r="K61" s="87">
        <f t="shared" si="5"/>
        <v>0</v>
      </c>
      <c r="L61" s="88">
        <f t="shared" si="3"/>
        <v>0</v>
      </c>
    </row>
    <row r="62" spans="2:12" x14ac:dyDescent="0.25">
      <c r="B62" s="91"/>
      <c r="C62" s="165"/>
      <c r="D62" s="174"/>
      <c r="E62" s="175"/>
      <c r="F62" s="97"/>
      <c r="G62" s="97"/>
      <c r="H62" s="97"/>
      <c r="I62" s="153"/>
      <c r="J62" s="87">
        <f t="shared" si="4"/>
        <v>0</v>
      </c>
      <c r="K62" s="87">
        <f t="shared" si="5"/>
        <v>0</v>
      </c>
      <c r="L62" s="88">
        <f t="shared" si="3"/>
        <v>0</v>
      </c>
    </row>
    <row r="63" spans="2:12" x14ac:dyDescent="0.25">
      <c r="B63" s="91"/>
      <c r="C63" s="165"/>
      <c r="D63" s="174"/>
      <c r="E63" s="175"/>
      <c r="F63" s="97"/>
      <c r="G63" s="97"/>
      <c r="H63" s="97"/>
      <c r="I63" s="153"/>
      <c r="J63" s="87">
        <f t="shared" si="4"/>
        <v>0</v>
      </c>
      <c r="K63" s="87">
        <f t="shared" si="5"/>
        <v>0</v>
      </c>
      <c r="L63" s="88">
        <f t="shared" si="3"/>
        <v>0</v>
      </c>
    </row>
    <row r="64" spans="2:12" x14ac:dyDescent="0.25">
      <c r="B64" s="91"/>
      <c r="C64" s="165"/>
      <c r="D64" s="174"/>
      <c r="E64" s="175"/>
      <c r="F64" s="97"/>
      <c r="G64" s="97"/>
      <c r="H64" s="97"/>
      <c r="I64" s="153"/>
      <c r="J64" s="87">
        <f t="shared" si="4"/>
        <v>0</v>
      </c>
      <c r="K64" s="87">
        <f t="shared" si="5"/>
        <v>0</v>
      </c>
      <c r="L64" s="88">
        <f t="shared" si="3"/>
        <v>0</v>
      </c>
    </row>
    <row r="65" spans="2:12" x14ac:dyDescent="0.25">
      <c r="B65" s="91"/>
      <c r="C65" s="165"/>
      <c r="D65" s="174"/>
      <c r="E65" s="175"/>
      <c r="F65" s="97"/>
      <c r="G65" s="97"/>
      <c r="H65" s="97"/>
      <c r="I65" s="153"/>
      <c r="J65" s="87">
        <f t="shared" si="4"/>
        <v>0</v>
      </c>
      <c r="K65" s="87">
        <f t="shared" si="5"/>
        <v>0</v>
      </c>
      <c r="L65" s="88">
        <f t="shared" si="3"/>
        <v>0</v>
      </c>
    </row>
    <row r="66" spans="2:12" x14ac:dyDescent="0.25">
      <c r="B66" s="91"/>
      <c r="C66" s="165"/>
      <c r="D66" s="174"/>
      <c r="E66" s="175"/>
      <c r="F66" s="97"/>
      <c r="G66" s="97"/>
      <c r="H66" s="97"/>
      <c r="I66" s="153"/>
      <c r="J66" s="87">
        <f t="shared" si="4"/>
        <v>0</v>
      </c>
      <c r="K66" s="87">
        <f t="shared" si="5"/>
        <v>0</v>
      </c>
      <c r="L66" s="88">
        <f t="shared" si="3"/>
        <v>0</v>
      </c>
    </row>
    <row r="67" spans="2:12" x14ac:dyDescent="0.25">
      <c r="B67" s="91"/>
      <c r="C67" s="165"/>
      <c r="D67" s="174"/>
      <c r="E67" s="175"/>
      <c r="F67" s="97"/>
      <c r="G67" s="97"/>
      <c r="H67" s="97"/>
      <c r="I67" s="153"/>
      <c r="J67" s="87">
        <f t="shared" si="4"/>
        <v>0</v>
      </c>
      <c r="K67" s="87">
        <f t="shared" si="5"/>
        <v>0</v>
      </c>
      <c r="L67" s="88">
        <f t="shared" si="3"/>
        <v>0</v>
      </c>
    </row>
    <row r="68" spans="2:12" x14ac:dyDescent="0.25">
      <c r="B68" s="91"/>
      <c r="C68" s="165"/>
      <c r="D68" s="174"/>
      <c r="E68" s="175"/>
      <c r="F68" s="97"/>
      <c r="G68" s="97"/>
      <c r="H68" s="97"/>
      <c r="I68" s="153"/>
      <c r="J68" s="87">
        <f t="shared" si="4"/>
        <v>0</v>
      </c>
      <c r="K68" s="87">
        <f t="shared" si="5"/>
        <v>0</v>
      </c>
      <c r="L68" s="88">
        <f t="shared" si="3"/>
        <v>0</v>
      </c>
    </row>
    <row r="69" spans="2:12" x14ac:dyDescent="0.25">
      <c r="B69" s="91"/>
      <c r="C69" s="165"/>
      <c r="D69" s="174"/>
      <c r="E69" s="175"/>
      <c r="F69" s="97"/>
      <c r="G69" s="97"/>
      <c r="H69" s="97"/>
      <c r="I69" s="153"/>
      <c r="J69" s="87">
        <f t="shared" si="4"/>
        <v>0</v>
      </c>
      <c r="K69" s="87">
        <f t="shared" si="5"/>
        <v>0</v>
      </c>
      <c r="L69" s="88">
        <f t="shared" si="3"/>
        <v>0</v>
      </c>
    </row>
    <row r="70" spans="2:12" x14ac:dyDescent="0.25">
      <c r="B70" s="91"/>
      <c r="C70" s="165"/>
      <c r="D70" s="174"/>
      <c r="E70" s="175"/>
      <c r="F70" s="97"/>
      <c r="G70" s="97"/>
      <c r="H70" s="97"/>
      <c r="I70" s="153"/>
      <c r="J70" s="87">
        <f t="shared" si="4"/>
        <v>0</v>
      </c>
      <c r="K70" s="87">
        <f t="shared" si="5"/>
        <v>0</v>
      </c>
      <c r="L70" s="88">
        <f t="shared" si="3"/>
        <v>0</v>
      </c>
    </row>
    <row r="71" spans="2:12" x14ac:dyDescent="0.25">
      <c r="B71" s="91"/>
      <c r="C71" s="165"/>
      <c r="D71" s="174"/>
      <c r="E71" s="175"/>
      <c r="F71" s="97"/>
      <c r="G71" s="97"/>
      <c r="H71" s="97"/>
      <c r="I71" s="153"/>
      <c r="J71" s="87">
        <f t="shared" ref="J71:J102" si="6">F71-F70</f>
        <v>0</v>
      </c>
      <c r="K71" s="87">
        <f t="shared" ref="K71:K102" si="7">G71-G70</f>
        <v>0</v>
      </c>
      <c r="L71" s="88">
        <f t="shared" si="3"/>
        <v>0</v>
      </c>
    </row>
    <row r="72" spans="2:12" x14ac:dyDescent="0.25">
      <c r="B72" s="91"/>
      <c r="C72" s="165"/>
      <c r="D72" s="174"/>
      <c r="E72" s="175"/>
      <c r="F72" s="97"/>
      <c r="G72" s="97"/>
      <c r="H72" s="97"/>
      <c r="I72" s="153"/>
      <c r="J72" s="87">
        <f t="shared" si="6"/>
        <v>0</v>
      </c>
      <c r="K72" s="87">
        <f t="shared" si="7"/>
        <v>0</v>
      </c>
      <c r="L72" s="88">
        <f t="shared" si="3"/>
        <v>0</v>
      </c>
    </row>
    <row r="73" spans="2:12" x14ac:dyDescent="0.25">
      <c r="B73" s="91"/>
      <c r="C73" s="165"/>
      <c r="D73" s="174"/>
      <c r="E73" s="175"/>
      <c r="F73" s="97"/>
      <c r="G73" s="97"/>
      <c r="H73" s="97"/>
      <c r="I73" s="153"/>
      <c r="J73" s="87">
        <f t="shared" si="6"/>
        <v>0</v>
      </c>
      <c r="K73" s="87">
        <f t="shared" si="7"/>
        <v>0</v>
      </c>
      <c r="L73" s="88">
        <f t="shared" si="3"/>
        <v>0</v>
      </c>
    </row>
    <row r="74" spans="2:12" x14ac:dyDescent="0.25">
      <c r="B74" s="91"/>
      <c r="C74" s="165"/>
      <c r="D74" s="174"/>
      <c r="E74" s="175"/>
      <c r="F74" s="97"/>
      <c r="G74" s="97"/>
      <c r="H74" s="97"/>
      <c r="I74" s="153"/>
      <c r="J74" s="87">
        <f t="shared" si="6"/>
        <v>0</v>
      </c>
      <c r="K74" s="87">
        <f t="shared" si="7"/>
        <v>0</v>
      </c>
      <c r="L74" s="88">
        <f t="shared" si="3"/>
        <v>0</v>
      </c>
    </row>
    <row r="75" spans="2:12" x14ac:dyDescent="0.25">
      <c r="B75" s="91"/>
      <c r="C75" s="165"/>
      <c r="D75" s="174"/>
      <c r="E75" s="175"/>
      <c r="F75" s="97"/>
      <c r="G75" s="97"/>
      <c r="H75" s="97"/>
      <c r="I75" s="153"/>
      <c r="J75" s="87">
        <f t="shared" si="6"/>
        <v>0</v>
      </c>
      <c r="K75" s="87">
        <f t="shared" si="7"/>
        <v>0</v>
      </c>
      <c r="L75" s="88">
        <f t="shared" si="3"/>
        <v>0</v>
      </c>
    </row>
    <row r="76" spans="2:12" x14ac:dyDescent="0.25">
      <c r="B76" s="91"/>
      <c r="C76" s="165"/>
      <c r="D76" s="174"/>
      <c r="E76" s="175"/>
      <c r="F76" s="97"/>
      <c r="G76" s="97"/>
      <c r="H76" s="97"/>
      <c r="I76" s="153"/>
      <c r="J76" s="87">
        <f t="shared" si="6"/>
        <v>0</v>
      </c>
      <c r="K76" s="87">
        <f t="shared" si="7"/>
        <v>0</v>
      </c>
      <c r="L76" s="88">
        <f t="shared" si="3"/>
        <v>0</v>
      </c>
    </row>
    <row r="77" spans="2:12" x14ac:dyDescent="0.25">
      <c r="B77" s="91"/>
      <c r="C77" s="165"/>
      <c r="D77" s="174"/>
      <c r="E77" s="175"/>
      <c r="F77" s="97"/>
      <c r="G77" s="97"/>
      <c r="H77" s="97"/>
      <c r="I77" s="153"/>
      <c r="J77" s="87">
        <f t="shared" si="6"/>
        <v>0</v>
      </c>
      <c r="K77" s="87">
        <f t="shared" si="7"/>
        <v>0</v>
      </c>
      <c r="L77" s="88">
        <f t="shared" si="3"/>
        <v>0</v>
      </c>
    </row>
    <row r="78" spans="2:12" x14ac:dyDescent="0.25">
      <c r="B78" s="91"/>
      <c r="C78" s="165"/>
      <c r="D78" s="174"/>
      <c r="E78" s="175"/>
      <c r="F78" s="97"/>
      <c r="G78" s="97"/>
      <c r="H78" s="97"/>
      <c r="I78" s="153"/>
      <c r="J78" s="87">
        <f t="shared" si="6"/>
        <v>0</v>
      </c>
      <c r="K78" s="87">
        <f t="shared" si="7"/>
        <v>0</v>
      </c>
      <c r="L78" s="88">
        <f t="shared" si="3"/>
        <v>0</v>
      </c>
    </row>
    <row r="79" spans="2:12" x14ac:dyDescent="0.25">
      <c r="B79" s="91"/>
      <c r="C79" s="165"/>
      <c r="D79" s="174"/>
      <c r="E79" s="175"/>
      <c r="F79" s="97"/>
      <c r="G79" s="97"/>
      <c r="H79" s="97"/>
      <c r="I79" s="153"/>
      <c r="J79" s="87">
        <f t="shared" si="6"/>
        <v>0</v>
      </c>
      <c r="K79" s="87">
        <f t="shared" si="7"/>
        <v>0</v>
      </c>
      <c r="L79" s="88">
        <f t="shared" si="3"/>
        <v>0</v>
      </c>
    </row>
    <row r="80" spans="2:12" x14ac:dyDescent="0.25">
      <c r="B80" s="91"/>
      <c r="C80" s="165"/>
      <c r="D80" s="174"/>
      <c r="E80" s="175"/>
      <c r="F80" s="97"/>
      <c r="G80" s="97"/>
      <c r="H80" s="97"/>
      <c r="I80" s="153"/>
      <c r="J80" s="87">
        <f t="shared" si="6"/>
        <v>0</v>
      </c>
      <c r="K80" s="87">
        <f t="shared" si="7"/>
        <v>0</v>
      </c>
      <c r="L80" s="88">
        <f t="shared" si="3"/>
        <v>0</v>
      </c>
    </row>
    <row r="81" spans="2:12" x14ac:dyDescent="0.25">
      <c r="B81" s="91"/>
      <c r="C81" s="165"/>
      <c r="D81" s="174"/>
      <c r="E81" s="175"/>
      <c r="F81" s="97"/>
      <c r="G81" s="97"/>
      <c r="H81" s="97"/>
      <c r="I81" s="153"/>
      <c r="J81" s="87">
        <f t="shared" si="6"/>
        <v>0</v>
      </c>
      <c r="K81" s="87">
        <f t="shared" si="7"/>
        <v>0</v>
      </c>
      <c r="L81" s="88">
        <f t="shared" si="3"/>
        <v>0</v>
      </c>
    </row>
    <row r="82" spans="2:12" x14ac:dyDescent="0.25">
      <c r="B82" s="91"/>
      <c r="C82" s="165"/>
      <c r="D82" s="174"/>
      <c r="E82" s="175"/>
      <c r="F82" s="97"/>
      <c r="G82" s="97"/>
      <c r="H82" s="97"/>
      <c r="I82" s="153"/>
      <c r="J82" s="87">
        <f t="shared" si="6"/>
        <v>0</v>
      </c>
      <c r="K82" s="87">
        <f t="shared" si="7"/>
        <v>0</v>
      </c>
      <c r="L82" s="88">
        <f t="shared" si="3"/>
        <v>0</v>
      </c>
    </row>
    <row r="83" spans="2:12" x14ac:dyDescent="0.25">
      <c r="B83" s="91"/>
      <c r="C83" s="165"/>
      <c r="D83" s="174"/>
      <c r="E83" s="175"/>
      <c r="F83" s="97"/>
      <c r="G83" s="97"/>
      <c r="H83" s="97"/>
      <c r="I83" s="153"/>
      <c r="J83" s="87">
        <f t="shared" si="6"/>
        <v>0</v>
      </c>
      <c r="K83" s="87">
        <f t="shared" si="7"/>
        <v>0</v>
      </c>
      <c r="L83" s="88">
        <f t="shared" si="3"/>
        <v>0</v>
      </c>
    </row>
    <row r="84" spans="2:12" x14ac:dyDescent="0.25">
      <c r="B84" s="91"/>
      <c r="C84" s="165"/>
      <c r="D84" s="174"/>
      <c r="E84" s="175"/>
      <c r="F84" s="97"/>
      <c r="G84" s="97"/>
      <c r="H84" s="97"/>
      <c r="I84" s="153"/>
      <c r="J84" s="87">
        <f t="shared" si="6"/>
        <v>0</v>
      </c>
      <c r="K84" s="87">
        <f t="shared" si="7"/>
        <v>0</v>
      </c>
      <c r="L84" s="88">
        <f t="shared" si="3"/>
        <v>0</v>
      </c>
    </row>
    <row r="85" spans="2:12" x14ac:dyDescent="0.25">
      <c r="B85" s="91"/>
      <c r="C85" s="165"/>
      <c r="D85" s="174"/>
      <c r="E85" s="175"/>
      <c r="F85" s="97"/>
      <c r="G85" s="97"/>
      <c r="H85" s="97"/>
      <c r="I85" s="153"/>
      <c r="J85" s="87">
        <f t="shared" si="6"/>
        <v>0</v>
      </c>
      <c r="K85" s="87">
        <f t="shared" si="7"/>
        <v>0</v>
      </c>
      <c r="L85" s="88">
        <f t="shared" ref="L85:L148" si="8">H85-H84</f>
        <v>0</v>
      </c>
    </row>
    <row r="86" spans="2:12" x14ac:dyDescent="0.25">
      <c r="B86" s="91"/>
      <c r="C86" s="165"/>
      <c r="D86" s="174"/>
      <c r="E86" s="175"/>
      <c r="F86" s="97"/>
      <c r="G86" s="97"/>
      <c r="H86" s="97"/>
      <c r="I86" s="153"/>
      <c r="J86" s="87">
        <f t="shared" si="6"/>
        <v>0</v>
      </c>
      <c r="K86" s="87">
        <f t="shared" si="7"/>
        <v>0</v>
      </c>
      <c r="L86" s="88">
        <f t="shared" si="8"/>
        <v>0</v>
      </c>
    </row>
    <row r="87" spans="2:12" x14ac:dyDescent="0.25">
      <c r="B87" s="91"/>
      <c r="C87" s="165"/>
      <c r="D87" s="174"/>
      <c r="E87" s="175"/>
      <c r="F87" s="97"/>
      <c r="G87" s="97"/>
      <c r="H87" s="97"/>
      <c r="I87" s="153"/>
      <c r="J87" s="87">
        <f t="shared" si="6"/>
        <v>0</v>
      </c>
      <c r="K87" s="87">
        <f t="shared" si="7"/>
        <v>0</v>
      </c>
      <c r="L87" s="88">
        <f t="shared" si="8"/>
        <v>0</v>
      </c>
    </row>
    <row r="88" spans="2:12" x14ac:dyDescent="0.25">
      <c r="B88" s="91"/>
      <c r="C88" s="165"/>
      <c r="D88" s="174"/>
      <c r="E88" s="175"/>
      <c r="F88" s="97"/>
      <c r="G88" s="97"/>
      <c r="H88" s="97"/>
      <c r="I88" s="153"/>
      <c r="J88" s="87">
        <f t="shared" si="6"/>
        <v>0</v>
      </c>
      <c r="K88" s="87">
        <f t="shared" si="7"/>
        <v>0</v>
      </c>
      <c r="L88" s="88">
        <f t="shared" si="8"/>
        <v>0</v>
      </c>
    </row>
    <row r="89" spans="2:12" x14ac:dyDescent="0.25">
      <c r="B89" s="91"/>
      <c r="C89" s="165"/>
      <c r="D89" s="174"/>
      <c r="E89" s="175"/>
      <c r="F89" s="97"/>
      <c r="G89" s="97"/>
      <c r="H89" s="97"/>
      <c r="I89" s="153"/>
      <c r="J89" s="87">
        <f t="shared" si="6"/>
        <v>0</v>
      </c>
      <c r="K89" s="87">
        <f t="shared" si="7"/>
        <v>0</v>
      </c>
      <c r="L89" s="88">
        <f t="shared" si="8"/>
        <v>0</v>
      </c>
    </row>
    <row r="90" spans="2:12" x14ac:dyDescent="0.25">
      <c r="B90" s="91"/>
      <c r="C90" s="165"/>
      <c r="D90" s="174"/>
      <c r="E90" s="175"/>
      <c r="F90" s="97"/>
      <c r="G90" s="97"/>
      <c r="H90" s="97"/>
      <c r="I90" s="153"/>
      <c r="J90" s="87">
        <f t="shared" si="6"/>
        <v>0</v>
      </c>
      <c r="K90" s="87">
        <f t="shared" si="7"/>
        <v>0</v>
      </c>
      <c r="L90" s="88">
        <f t="shared" si="8"/>
        <v>0</v>
      </c>
    </row>
    <row r="91" spans="2:12" x14ac:dyDescent="0.25">
      <c r="B91" s="91"/>
      <c r="C91" s="165"/>
      <c r="D91" s="174"/>
      <c r="E91" s="175"/>
      <c r="F91" s="97"/>
      <c r="G91" s="97"/>
      <c r="H91" s="97"/>
      <c r="I91" s="153"/>
      <c r="J91" s="87">
        <f t="shared" si="6"/>
        <v>0</v>
      </c>
      <c r="K91" s="87">
        <f t="shared" si="7"/>
        <v>0</v>
      </c>
      <c r="L91" s="88">
        <f t="shared" si="8"/>
        <v>0</v>
      </c>
    </row>
    <row r="92" spans="2:12" x14ac:dyDescent="0.25">
      <c r="B92" s="91"/>
      <c r="C92" s="165"/>
      <c r="D92" s="174"/>
      <c r="E92" s="175"/>
      <c r="F92" s="97"/>
      <c r="G92" s="97"/>
      <c r="H92" s="97"/>
      <c r="I92" s="153"/>
      <c r="J92" s="87">
        <f t="shared" si="6"/>
        <v>0</v>
      </c>
      <c r="K92" s="87">
        <f t="shared" si="7"/>
        <v>0</v>
      </c>
      <c r="L92" s="88">
        <f t="shared" si="8"/>
        <v>0</v>
      </c>
    </row>
    <row r="93" spans="2:12" x14ac:dyDescent="0.25">
      <c r="B93" s="91"/>
      <c r="C93" s="165"/>
      <c r="D93" s="174"/>
      <c r="E93" s="175"/>
      <c r="F93" s="97"/>
      <c r="G93" s="97"/>
      <c r="H93" s="97"/>
      <c r="I93" s="153"/>
      <c r="J93" s="87">
        <f t="shared" si="6"/>
        <v>0</v>
      </c>
      <c r="K93" s="87">
        <f t="shared" si="7"/>
        <v>0</v>
      </c>
      <c r="L93" s="88">
        <f t="shared" si="8"/>
        <v>0</v>
      </c>
    </row>
    <row r="94" spans="2:12" x14ac:dyDescent="0.25">
      <c r="B94" s="91"/>
      <c r="C94" s="165"/>
      <c r="D94" s="174"/>
      <c r="E94" s="175"/>
      <c r="F94" s="97"/>
      <c r="G94" s="97"/>
      <c r="H94" s="97"/>
      <c r="I94" s="153"/>
      <c r="J94" s="87">
        <f t="shared" si="6"/>
        <v>0</v>
      </c>
      <c r="K94" s="87">
        <f t="shared" si="7"/>
        <v>0</v>
      </c>
      <c r="L94" s="88">
        <f t="shared" si="8"/>
        <v>0</v>
      </c>
    </row>
    <row r="95" spans="2:12" x14ac:dyDescent="0.25">
      <c r="B95" s="91"/>
      <c r="C95" s="165"/>
      <c r="D95" s="174"/>
      <c r="E95" s="175"/>
      <c r="F95" s="97"/>
      <c r="G95" s="97"/>
      <c r="H95" s="97"/>
      <c r="I95" s="153"/>
      <c r="J95" s="87">
        <f t="shared" si="6"/>
        <v>0</v>
      </c>
      <c r="K95" s="87">
        <f t="shared" si="7"/>
        <v>0</v>
      </c>
      <c r="L95" s="88">
        <f t="shared" si="8"/>
        <v>0</v>
      </c>
    </row>
    <row r="96" spans="2:12" x14ac:dyDescent="0.25">
      <c r="B96" s="91"/>
      <c r="C96" s="165"/>
      <c r="D96" s="174"/>
      <c r="E96" s="175"/>
      <c r="F96" s="87"/>
      <c r="G96" s="87"/>
      <c r="H96" s="87"/>
      <c r="I96" s="154"/>
      <c r="J96" s="87">
        <f t="shared" si="6"/>
        <v>0</v>
      </c>
      <c r="K96" s="87">
        <f t="shared" si="7"/>
        <v>0</v>
      </c>
      <c r="L96" s="88">
        <f t="shared" si="8"/>
        <v>0</v>
      </c>
    </row>
    <row r="97" spans="2:12" x14ac:dyDescent="0.25">
      <c r="B97" s="91"/>
      <c r="C97" s="165"/>
      <c r="D97" s="174"/>
      <c r="E97" s="175"/>
      <c r="F97" s="87"/>
      <c r="G97" s="87"/>
      <c r="H97" s="87"/>
      <c r="I97" s="154"/>
      <c r="J97" s="87">
        <f t="shared" si="6"/>
        <v>0</v>
      </c>
      <c r="K97" s="87">
        <f t="shared" si="7"/>
        <v>0</v>
      </c>
      <c r="L97" s="88">
        <f t="shared" si="8"/>
        <v>0</v>
      </c>
    </row>
    <row r="98" spans="2:12" x14ac:dyDescent="0.25">
      <c r="B98" s="91"/>
      <c r="C98" s="165"/>
      <c r="D98" s="174"/>
      <c r="E98" s="175"/>
      <c r="F98" s="87"/>
      <c r="G98" s="87"/>
      <c r="H98" s="87"/>
      <c r="I98" s="154"/>
      <c r="J98" s="87">
        <f t="shared" si="6"/>
        <v>0</v>
      </c>
      <c r="K98" s="87">
        <f t="shared" si="7"/>
        <v>0</v>
      </c>
      <c r="L98" s="88">
        <f t="shared" si="8"/>
        <v>0</v>
      </c>
    </row>
    <row r="99" spans="2:12" x14ac:dyDescent="0.25">
      <c r="B99" s="91"/>
      <c r="C99" s="165"/>
      <c r="D99" s="174"/>
      <c r="E99" s="175"/>
      <c r="F99" s="87"/>
      <c r="G99" s="87"/>
      <c r="H99" s="87"/>
      <c r="I99" s="154"/>
      <c r="J99" s="87">
        <f t="shared" si="6"/>
        <v>0</v>
      </c>
      <c r="K99" s="87">
        <f t="shared" si="7"/>
        <v>0</v>
      </c>
      <c r="L99" s="88">
        <f t="shared" si="8"/>
        <v>0</v>
      </c>
    </row>
    <row r="100" spans="2:12" x14ac:dyDescent="0.25">
      <c r="B100" s="91"/>
      <c r="C100" s="165"/>
      <c r="D100" s="174"/>
      <c r="E100" s="175"/>
      <c r="F100" s="87"/>
      <c r="G100" s="87"/>
      <c r="H100" s="87"/>
      <c r="I100" s="154"/>
      <c r="J100" s="87">
        <f t="shared" si="6"/>
        <v>0</v>
      </c>
      <c r="K100" s="87">
        <f t="shared" si="7"/>
        <v>0</v>
      </c>
      <c r="L100" s="88">
        <f t="shared" si="8"/>
        <v>0</v>
      </c>
    </row>
    <row r="101" spans="2:12" x14ac:dyDescent="0.25">
      <c r="B101" s="91"/>
      <c r="C101" s="165"/>
      <c r="D101" s="174"/>
      <c r="E101" s="175"/>
      <c r="F101" s="87"/>
      <c r="G101" s="87"/>
      <c r="H101" s="87"/>
      <c r="I101" s="154"/>
      <c r="J101" s="87">
        <f t="shared" si="6"/>
        <v>0</v>
      </c>
      <c r="K101" s="87">
        <f t="shared" si="7"/>
        <v>0</v>
      </c>
      <c r="L101" s="88">
        <f t="shared" si="8"/>
        <v>0</v>
      </c>
    </row>
    <row r="102" spans="2:12" x14ac:dyDescent="0.25">
      <c r="B102" s="91"/>
      <c r="C102" s="165"/>
      <c r="D102" s="174"/>
      <c r="E102" s="175"/>
      <c r="F102" s="87"/>
      <c r="G102" s="87"/>
      <c r="H102" s="87"/>
      <c r="I102" s="154"/>
      <c r="J102" s="87">
        <f t="shared" si="6"/>
        <v>0</v>
      </c>
      <c r="K102" s="87">
        <f t="shared" si="7"/>
        <v>0</v>
      </c>
      <c r="L102" s="88">
        <f t="shared" si="8"/>
        <v>0</v>
      </c>
    </row>
    <row r="103" spans="2:12" x14ac:dyDescent="0.25">
      <c r="B103" s="91"/>
      <c r="C103" s="165"/>
      <c r="D103" s="174"/>
      <c r="E103" s="175"/>
      <c r="F103" s="87"/>
      <c r="G103" s="87"/>
      <c r="H103" s="87"/>
      <c r="I103" s="154"/>
      <c r="J103" s="87">
        <f t="shared" ref="J103:J134" si="9">F103-F102</f>
        <v>0</v>
      </c>
      <c r="K103" s="87">
        <f t="shared" ref="K103:K134" si="10">G103-G102</f>
        <v>0</v>
      </c>
      <c r="L103" s="88">
        <f t="shared" si="8"/>
        <v>0</v>
      </c>
    </row>
    <row r="104" spans="2:12" x14ac:dyDescent="0.25">
      <c r="B104" s="91"/>
      <c r="C104" s="165"/>
      <c r="D104" s="174"/>
      <c r="E104" s="175"/>
      <c r="F104" s="87"/>
      <c r="G104" s="87"/>
      <c r="H104" s="87"/>
      <c r="I104" s="154"/>
      <c r="J104" s="87">
        <f t="shared" si="9"/>
        <v>0</v>
      </c>
      <c r="K104" s="87">
        <f t="shared" si="10"/>
        <v>0</v>
      </c>
      <c r="L104" s="88">
        <f t="shared" si="8"/>
        <v>0</v>
      </c>
    </row>
    <row r="105" spans="2:12" x14ac:dyDescent="0.25">
      <c r="B105" s="91"/>
      <c r="C105" s="165"/>
      <c r="D105" s="174"/>
      <c r="E105" s="175"/>
      <c r="F105" s="87"/>
      <c r="G105" s="87"/>
      <c r="H105" s="87"/>
      <c r="I105" s="154"/>
      <c r="J105" s="87">
        <f t="shared" si="9"/>
        <v>0</v>
      </c>
      <c r="K105" s="87">
        <f t="shared" si="10"/>
        <v>0</v>
      </c>
      <c r="L105" s="88">
        <f t="shared" si="8"/>
        <v>0</v>
      </c>
    </row>
    <row r="106" spans="2:12" x14ac:dyDescent="0.25">
      <c r="B106" s="91"/>
      <c r="C106" s="165"/>
      <c r="D106" s="174"/>
      <c r="E106" s="175"/>
      <c r="F106" s="87"/>
      <c r="G106" s="87"/>
      <c r="H106" s="87"/>
      <c r="I106" s="154"/>
      <c r="J106" s="87">
        <f t="shared" si="9"/>
        <v>0</v>
      </c>
      <c r="K106" s="87">
        <f t="shared" si="10"/>
        <v>0</v>
      </c>
      <c r="L106" s="88">
        <f t="shared" si="8"/>
        <v>0</v>
      </c>
    </row>
    <row r="107" spans="2:12" x14ac:dyDescent="0.25">
      <c r="B107" s="91"/>
      <c r="C107" s="165"/>
      <c r="D107" s="174"/>
      <c r="E107" s="175"/>
      <c r="F107" s="87"/>
      <c r="G107" s="87"/>
      <c r="H107" s="87"/>
      <c r="I107" s="154"/>
      <c r="J107" s="87">
        <f t="shared" si="9"/>
        <v>0</v>
      </c>
      <c r="K107" s="87">
        <f t="shared" si="10"/>
        <v>0</v>
      </c>
      <c r="L107" s="88">
        <f t="shared" si="8"/>
        <v>0</v>
      </c>
    </row>
    <row r="108" spans="2:12" x14ac:dyDescent="0.25">
      <c r="B108" s="91"/>
      <c r="C108" s="165"/>
      <c r="D108" s="174"/>
      <c r="E108" s="175"/>
      <c r="F108" s="87"/>
      <c r="G108" s="87"/>
      <c r="H108" s="87"/>
      <c r="I108" s="154"/>
      <c r="J108" s="87">
        <f t="shared" si="9"/>
        <v>0</v>
      </c>
      <c r="K108" s="87">
        <f t="shared" si="10"/>
        <v>0</v>
      </c>
      <c r="L108" s="88">
        <f t="shared" si="8"/>
        <v>0</v>
      </c>
    </row>
    <row r="109" spans="2:12" x14ac:dyDescent="0.25">
      <c r="B109" s="91"/>
      <c r="C109" s="165"/>
      <c r="D109" s="174"/>
      <c r="E109" s="175"/>
      <c r="F109" s="87"/>
      <c r="G109" s="87"/>
      <c r="H109" s="87"/>
      <c r="I109" s="154"/>
      <c r="J109" s="87">
        <f t="shared" si="9"/>
        <v>0</v>
      </c>
      <c r="K109" s="87">
        <f t="shared" si="10"/>
        <v>0</v>
      </c>
      <c r="L109" s="88">
        <f t="shared" si="8"/>
        <v>0</v>
      </c>
    </row>
    <row r="110" spans="2:12" x14ac:dyDescent="0.25">
      <c r="B110" s="91"/>
      <c r="C110" s="165"/>
      <c r="D110" s="174"/>
      <c r="E110" s="175"/>
      <c r="F110" s="87"/>
      <c r="G110" s="87"/>
      <c r="H110" s="87"/>
      <c r="I110" s="154"/>
      <c r="J110" s="87">
        <f t="shared" si="9"/>
        <v>0</v>
      </c>
      <c r="K110" s="87">
        <f t="shared" si="10"/>
        <v>0</v>
      </c>
      <c r="L110" s="88">
        <f t="shared" si="8"/>
        <v>0</v>
      </c>
    </row>
    <row r="111" spans="2:12" x14ac:dyDescent="0.25">
      <c r="B111" s="91"/>
      <c r="C111" s="165"/>
      <c r="D111" s="174"/>
      <c r="E111" s="175"/>
      <c r="F111" s="87"/>
      <c r="G111" s="87"/>
      <c r="H111" s="87"/>
      <c r="I111" s="154"/>
      <c r="J111" s="87">
        <f t="shared" si="9"/>
        <v>0</v>
      </c>
      <c r="K111" s="87">
        <f t="shared" si="10"/>
        <v>0</v>
      </c>
      <c r="L111" s="88">
        <f t="shared" si="8"/>
        <v>0</v>
      </c>
    </row>
    <row r="112" spans="2:12" x14ac:dyDescent="0.25">
      <c r="B112" s="91"/>
      <c r="C112" s="165"/>
      <c r="D112" s="174"/>
      <c r="E112" s="175"/>
      <c r="F112" s="87"/>
      <c r="G112" s="87"/>
      <c r="H112" s="87"/>
      <c r="I112" s="154"/>
      <c r="J112" s="87">
        <f t="shared" si="9"/>
        <v>0</v>
      </c>
      <c r="K112" s="87">
        <f t="shared" si="10"/>
        <v>0</v>
      </c>
      <c r="L112" s="88">
        <f t="shared" si="8"/>
        <v>0</v>
      </c>
    </row>
    <row r="113" spans="2:12" x14ac:dyDescent="0.25">
      <c r="B113" s="91"/>
      <c r="C113" s="165"/>
      <c r="D113" s="174"/>
      <c r="E113" s="175"/>
      <c r="F113" s="87"/>
      <c r="G113" s="87"/>
      <c r="H113" s="87"/>
      <c r="I113" s="154"/>
      <c r="J113" s="87">
        <f t="shared" si="9"/>
        <v>0</v>
      </c>
      <c r="K113" s="87">
        <f t="shared" si="10"/>
        <v>0</v>
      </c>
      <c r="L113" s="88">
        <f t="shared" si="8"/>
        <v>0</v>
      </c>
    </row>
    <row r="114" spans="2:12" x14ac:dyDescent="0.25">
      <c r="B114" s="91"/>
      <c r="C114" s="165"/>
      <c r="D114" s="174"/>
      <c r="E114" s="175"/>
      <c r="F114" s="87"/>
      <c r="G114" s="87"/>
      <c r="H114" s="87"/>
      <c r="I114" s="154"/>
      <c r="J114" s="87">
        <f t="shared" si="9"/>
        <v>0</v>
      </c>
      <c r="K114" s="87">
        <f t="shared" si="10"/>
        <v>0</v>
      </c>
      <c r="L114" s="88">
        <f t="shared" si="8"/>
        <v>0</v>
      </c>
    </row>
    <row r="115" spans="2:12" x14ac:dyDescent="0.25">
      <c r="B115" s="91"/>
      <c r="C115" s="165"/>
      <c r="D115" s="174"/>
      <c r="E115" s="175"/>
      <c r="F115" s="87"/>
      <c r="G115" s="87"/>
      <c r="H115" s="87"/>
      <c r="I115" s="154"/>
      <c r="J115" s="87">
        <f t="shared" si="9"/>
        <v>0</v>
      </c>
      <c r="K115" s="87">
        <f t="shared" si="10"/>
        <v>0</v>
      </c>
      <c r="L115" s="88">
        <f t="shared" si="8"/>
        <v>0</v>
      </c>
    </row>
    <row r="116" spans="2:12" x14ac:dyDescent="0.25">
      <c r="B116" s="91"/>
      <c r="C116" s="165"/>
      <c r="D116" s="174"/>
      <c r="E116" s="175"/>
      <c r="F116" s="87"/>
      <c r="G116" s="87"/>
      <c r="H116" s="87"/>
      <c r="I116" s="154"/>
      <c r="J116" s="87">
        <f t="shared" si="9"/>
        <v>0</v>
      </c>
      <c r="K116" s="87">
        <f t="shared" si="10"/>
        <v>0</v>
      </c>
      <c r="L116" s="88">
        <f t="shared" si="8"/>
        <v>0</v>
      </c>
    </row>
    <row r="117" spans="2:12" x14ac:dyDescent="0.25">
      <c r="B117" s="91"/>
      <c r="C117" s="165"/>
      <c r="D117" s="174"/>
      <c r="E117" s="175"/>
      <c r="F117" s="87"/>
      <c r="G117" s="87"/>
      <c r="H117" s="87"/>
      <c r="I117" s="154"/>
      <c r="J117" s="87">
        <f t="shared" si="9"/>
        <v>0</v>
      </c>
      <c r="K117" s="87">
        <f t="shared" si="10"/>
        <v>0</v>
      </c>
      <c r="L117" s="88">
        <f t="shared" si="8"/>
        <v>0</v>
      </c>
    </row>
    <row r="118" spans="2:12" x14ac:dyDescent="0.25">
      <c r="B118" s="91"/>
      <c r="C118" s="165"/>
      <c r="D118" s="174"/>
      <c r="E118" s="175"/>
      <c r="F118" s="87"/>
      <c r="G118" s="87"/>
      <c r="H118" s="87"/>
      <c r="I118" s="154"/>
      <c r="J118" s="87">
        <f t="shared" si="9"/>
        <v>0</v>
      </c>
      <c r="K118" s="87">
        <f t="shared" si="10"/>
        <v>0</v>
      </c>
      <c r="L118" s="88">
        <f t="shared" si="8"/>
        <v>0</v>
      </c>
    </row>
    <row r="119" spans="2:12" x14ac:dyDescent="0.25">
      <c r="B119" s="91"/>
      <c r="C119" s="165"/>
      <c r="D119" s="174"/>
      <c r="E119" s="175"/>
      <c r="F119" s="87"/>
      <c r="G119" s="87"/>
      <c r="H119" s="87"/>
      <c r="I119" s="154"/>
      <c r="J119" s="87">
        <f t="shared" si="9"/>
        <v>0</v>
      </c>
      <c r="K119" s="87">
        <f t="shared" si="10"/>
        <v>0</v>
      </c>
      <c r="L119" s="88">
        <f t="shared" si="8"/>
        <v>0</v>
      </c>
    </row>
    <row r="120" spans="2:12" x14ac:dyDescent="0.25">
      <c r="B120" s="91"/>
      <c r="C120" s="165"/>
      <c r="D120" s="174"/>
      <c r="E120" s="175"/>
      <c r="F120" s="87"/>
      <c r="G120" s="87"/>
      <c r="H120" s="87"/>
      <c r="I120" s="154"/>
      <c r="J120" s="87">
        <f t="shared" si="9"/>
        <v>0</v>
      </c>
      <c r="K120" s="87">
        <f t="shared" si="10"/>
        <v>0</v>
      </c>
      <c r="L120" s="88">
        <f t="shared" si="8"/>
        <v>0</v>
      </c>
    </row>
    <row r="121" spans="2:12" x14ac:dyDescent="0.25">
      <c r="B121" s="91"/>
      <c r="C121" s="165"/>
      <c r="D121" s="174"/>
      <c r="E121" s="175"/>
      <c r="F121" s="87"/>
      <c r="G121" s="87"/>
      <c r="H121" s="87"/>
      <c r="I121" s="154"/>
      <c r="J121" s="87">
        <f t="shared" si="9"/>
        <v>0</v>
      </c>
      <c r="K121" s="87">
        <f t="shared" si="10"/>
        <v>0</v>
      </c>
      <c r="L121" s="88">
        <f t="shared" si="8"/>
        <v>0</v>
      </c>
    </row>
    <row r="122" spans="2:12" x14ac:dyDescent="0.25">
      <c r="B122" s="91"/>
      <c r="C122" s="165"/>
      <c r="D122" s="174"/>
      <c r="E122" s="175"/>
      <c r="F122" s="87"/>
      <c r="G122" s="87"/>
      <c r="H122" s="87"/>
      <c r="I122" s="154"/>
      <c r="J122" s="87">
        <f t="shared" si="9"/>
        <v>0</v>
      </c>
      <c r="K122" s="87">
        <f t="shared" si="10"/>
        <v>0</v>
      </c>
      <c r="L122" s="88">
        <f t="shared" si="8"/>
        <v>0</v>
      </c>
    </row>
    <row r="123" spans="2:12" x14ac:dyDescent="0.25">
      <c r="B123" s="91"/>
      <c r="C123" s="165"/>
      <c r="D123" s="174"/>
      <c r="E123" s="175"/>
      <c r="F123" s="87"/>
      <c r="G123" s="87"/>
      <c r="H123" s="87"/>
      <c r="I123" s="154"/>
      <c r="J123" s="87">
        <f t="shared" si="9"/>
        <v>0</v>
      </c>
      <c r="K123" s="87">
        <f t="shared" si="10"/>
        <v>0</v>
      </c>
      <c r="L123" s="88">
        <f t="shared" si="8"/>
        <v>0</v>
      </c>
    </row>
    <row r="124" spans="2:12" x14ac:dyDescent="0.25">
      <c r="B124" s="91"/>
      <c r="C124" s="165"/>
      <c r="D124" s="174"/>
      <c r="E124" s="175"/>
      <c r="F124" s="87"/>
      <c r="G124" s="87"/>
      <c r="H124" s="87"/>
      <c r="I124" s="154"/>
      <c r="J124" s="87">
        <f t="shared" si="9"/>
        <v>0</v>
      </c>
      <c r="K124" s="87">
        <f t="shared" si="10"/>
        <v>0</v>
      </c>
      <c r="L124" s="88">
        <f t="shared" si="8"/>
        <v>0</v>
      </c>
    </row>
    <row r="125" spans="2:12" x14ac:dyDescent="0.25">
      <c r="B125" s="91"/>
      <c r="C125" s="165"/>
      <c r="D125" s="174"/>
      <c r="E125" s="175"/>
      <c r="F125" s="87"/>
      <c r="G125" s="87"/>
      <c r="H125" s="87"/>
      <c r="I125" s="154"/>
      <c r="J125" s="87">
        <f t="shared" si="9"/>
        <v>0</v>
      </c>
      <c r="K125" s="87">
        <f t="shared" si="10"/>
        <v>0</v>
      </c>
      <c r="L125" s="88">
        <f t="shared" si="8"/>
        <v>0</v>
      </c>
    </row>
    <row r="126" spans="2:12" x14ac:dyDescent="0.25">
      <c r="B126" s="91"/>
      <c r="C126" s="165"/>
      <c r="D126" s="174"/>
      <c r="E126" s="175"/>
      <c r="F126" s="87"/>
      <c r="G126" s="87"/>
      <c r="H126" s="87"/>
      <c r="I126" s="154"/>
      <c r="J126" s="87">
        <f t="shared" si="9"/>
        <v>0</v>
      </c>
      <c r="K126" s="87">
        <f t="shared" si="10"/>
        <v>0</v>
      </c>
      <c r="L126" s="88">
        <f t="shared" si="8"/>
        <v>0</v>
      </c>
    </row>
    <row r="127" spans="2:12" x14ac:dyDescent="0.25">
      <c r="B127" s="91"/>
      <c r="C127" s="165"/>
      <c r="D127" s="174"/>
      <c r="E127" s="175"/>
      <c r="F127" s="87"/>
      <c r="G127" s="87"/>
      <c r="H127" s="87"/>
      <c r="I127" s="154"/>
      <c r="J127" s="87">
        <f t="shared" si="9"/>
        <v>0</v>
      </c>
      <c r="K127" s="87">
        <f t="shared" si="10"/>
        <v>0</v>
      </c>
      <c r="L127" s="88">
        <f t="shared" si="8"/>
        <v>0</v>
      </c>
    </row>
    <row r="128" spans="2:12" x14ac:dyDescent="0.25">
      <c r="B128" s="91"/>
      <c r="C128" s="165"/>
      <c r="D128" s="174"/>
      <c r="E128" s="175"/>
      <c r="F128" s="87"/>
      <c r="G128" s="87"/>
      <c r="H128" s="87"/>
      <c r="I128" s="154"/>
      <c r="J128" s="87">
        <f t="shared" si="9"/>
        <v>0</v>
      </c>
      <c r="K128" s="87">
        <f t="shared" si="10"/>
        <v>0</v>
      </c>
      <c r="L128" s="88">
        <f t="shared" si="8"/>
        <v>0</v>
      </c>
    </row>
    <row r="129" spans="2:12" x14ac:dyDescent="0.25">
      <c r="B129" s="91"/>
      <c r="C129" s="165"/>
      <c r="D129" s="174"/>
      <c r="E129" s="175"/>
      <c r="F129" s="87"/>
      <c r="G129" s="87"/>
      <c r="H129" s="87"/>
      <c r="I129" s="154"/>
      <c r="J129" s="87">
        <f t="shared" si="9"/>
        <v>0</v>
      </c>
      <c r="K129" s="87">
        <f t="shared" si="10"/>
        <v>0</v>
      </c>
      <c r="L129" s="88">
        <f t="shared" si="8"/>
        <v>0</v>
      </c>
    </row>
    <row r="130" spans="2:12" x14ac:dyDescent="0.25">
      <c r="B130" s="91"/>
      <c r="C130" s="165"/>
      <c r="D130" s="174"/>
      <c r="E130" s="175"/>
      <c r="F130" s="87"/>
      <c r="G130" s="87"/>
      <c r="H130" s="87"/>
      <c r="I130" s="154"/>
      <c r="J130" s="87">
        <f t="shared" si="9"/>
        <v>0</v>
      </c>
      <c r="K130" s="87">
        <f t="shared" si="10"/>
        <v>0</v>
      </c>
      <c r="L130" s="88">
        <f t="shared" si="8"/>
        <v>0</v>
      </c>
    </row>
    <row r="131" spans="2:12" x14ac:dyDescent="0.25">
      <c r="B131" s="91"/>
      <c r="C131" s="165"/>
      <c r="D131" s="174"/>
      <c r="E131" s="175"/>
      <c r="F131" s="87"/>
      <c r="G131" s="87"/>
      <c r="H131" s="87"/>
      <c r="I131" s="154"/>
      <c r="J131" s="87">
        <f t="shared" si="9"/>
        <v>0</v>
      </c>
      <c r="K131" s="87">
        <f t="shared" si="10"/>
        <v>0</v>
      </c>
      <c r="L131" s="88">
        <f t="shared" si="8"/>
        <v>0</v>
      </c>
    </row>
    <row r="132" spans="2:12" x14ac:dyDescent="0.25">
      <c r="B132" s="91"/>
      <c r="C132" s="165"/>
      <c r="D132" s="174"/>
      <c r="E132" s="175"/>
      <c r="F132" s="87"/>
      <c r="G132" s="87"/>
      <c r="H132" s="87"/>
      <c r="I132" s="154"/>
      <c r="J132" s="87">
        <f t="shared" si="9"/>
        <v>0</v>
      </c>
      <c r="K132" s="87">
        <f t="shared" si="10"/>
        <v>0</v>
      </c>
      <c r="L132" s="88">
        <f t="shared" si="8"/>
        <v>0</v>
      </c>
    </row>
    <row r="133" spans="2:12" x14ac:dyDescent="0.25">
      <c r="B133" s="91"/>
      <c r="C133" s="165"/>
      <c r="D133" s="174"/>
      <c r="E133" s="175"/>
      <c r="F133" s="87"/>
      <c r="G133" s="87"/>
      <c r="H133" s="87"/>
      <c r="I133" s="154"/>
      <c r="J133" s="87">
        <f t="shared" si="9"/>
        <v>0</v>
      </c>
      <c r="K133" s="87">
        <f t="shared" si="10"/>
        <v>0</v>
      </c>
      <c r="L133" s="88">
        <f t="shared" si="8"/>
        <v>0</v>
      </c>
    </row>
    <row r="134" spans="2:12" x14ac:dyDescent="0.25">
      <c r="B134" s="91"/>
      <c r="C134" s="165"/>
      <c r="D134" s="174"/>
      <c r="E134" s="175"/>
      <c r="F134" s="87"/>
      <c r="G134" s="87"/>
      <c r="H134" s="87"/>
      <c r="I134" s="154"/>
      <c r="J134" s="87">
        <f t="shared" si="9"/>
        <v>0</v>
      </c>
      <c r="K134" s="87">
        <f t="shared" si="10"/>
        <v>0</v>
      </c>
      <c r="L134" s="88">
        <f t="shared" si="8"/>
        <v>0</v>
      </c>
    </row>
    <row r="135" spans="2:12" x14ac:dyDescent="0.25">
      <c r="B135" s="91"/>
      <c r="C135" s="165"/>
      <c r="D135" s="174"/>
      <c r="E135" s="175"/>
      <c r="F135" s="87"/>
      <c r="G135" s="87"/>
      <c r="H135" s="87"/>
      <c r="I135" s="154"/>
      <c r="J135" s="87">
        <f t="shared" ref="J135:J166" si="11">F135-F134</f>
        <v>0</v>
      </c>
      <c r="K135" s="87">
        <f t="shared" ref="K135:K166" si="12">G135-G134</f>
        <v>0</v>
      </c>
      <c r="L135" s="88">
        <f t="shared" si="8"/>
        <v>0</v>
      </c>
    </row>
    <row r="136" spans="2:12" x14ac:dyDescent="0.25">
      <c r="B136" s="91"/>
      <c r="C136" s="165"/>
      <c r="D136" s="174"/>
      <c r="E136" s="175"/>
      <c r="F136" s="87"/>
      <c r="G136" s="87"/>
      <c r="H136" s="87"/>
      <c r="I136" s="154"/>
      <c r="J136" s="87">
        <f t="shared" si="11"/>
        <v>0</v>
      </c>
      <c r="K136" s="87">
        <f t="shared" si="12"/>
        <v>0</v>
      </c>
      <c r="L136" s="88">
        <f t="shared" si="8"/>
        <v>0</v>
      </c>
    </row>
    <row r="137" spans="2:12" x14ac:dyDescent="0.25">
      <c r="B137" s="91"/>
      <c r="C137" s="165"/>
      <c r="D137" s="174"/>
      <c r="E137" s="175"/>
      <c r="F137" s="87"/>
      <c r="G137" s="87"/>
      <c r="H137" s="87"/>
      <c r="I137" s="154"/>
      <c r="J137" s="87">
        <f t="shared" si="11"/>
        <v>0</v>
      </c>
      <c r="K137" s="87">
        <f t="shared" si="12"/>
        <v>0</v>
      </c>
      <c r="L137" s="88">
        <f t="shared" si="8"/>
        <v>0</v>
      </c>
    </row>
    <row r="138" spans="2:12" x14ac:dyDescent="0.25">
      <c r="B138" s="91"/>
      <c r="C138" s="165"/>
      <c r="D138" s="174"/>
      <c r="E138" s="175"/>
      <c r="F138" s="87"/>
      <c r="G138" s="87"/>
      <c r="H138" s="87"/>
      <c r="I138" s="154"/>
      <c r="J138" s="87">
        <f t="shared" si="11"/>
        <v>0</v>
      </c>
      <c r="K138" s="87">
        <f t="shared" si="12"/>
        <v>0</v>
      </c>
      <c r="L138" s="88">
        <f t="shared" si="8"/>
        <v>0</v>
      </c>
    </row>
    <row r="139" spans="2:12" x14ac:dyDescent="0.25">
      <c r="B139" s="91"/>
      <c r="C139" s="165"/>
      <c r="D139" s="174"/>
      <c r="E139" s="175"/>
      <c r="F139" s="87"/>
      <c r="G139" s="87"/>
      <c r="H139" s="87"/>
      <c r="I139" s="154"/>
      <c r="J139" s="87">
        <f t="shared" si="11"/>
        <v>0</v>
      </c>
      <c r="K139" s="87">
        <f t="shared" si="12"/>
        <v>0</v>
      </c>
      <c r="L139" s="88">
        <f t="shared" si="8"/>
        <v>0</v>
      </c>
    </row>
    <row r="140" spans="2:12" x14ac:dyDescent="0.25">
      <c r="B140" s="91"/>
      <c r="C140" s="165"/>
      <c r="D140" s="174"/>
      <c r="E140" s="175"/>
      <c r="F140" s="87"/>
      <c r="G140" s="87"/>
      <c r="H140" s="87"/>
      <c r="I140" s="154"/>
      <c r="J140" s="87">
        <f t="shared" si="11"/>
        <v>0</v>
      </c>
      <c r="K140" s="87">
        <f t="shared" si="12"/>
        <v>0</v>
      </c>
      <c r="L140" s="88">
        <f t="shared" si="8"/>
        <v>0</v>
      </c>
    </row>
    <row r="141" spans="2:12" x14ac:dyDescent="0.25">
      <c r="B141" s="91"/>
      <c r="C141" s="165"/>
      <c r="D141" s="174"/>
      <c r="E141" s="175"/>
      <c r="F141" s="87"/>
      <c r="G141" s="87"/>
      <c r="H141" s="87"/>
      <c r="I141" s="154"/>
      <c r="J141" s="87">
        <f t="shared" si="11"/>
        <v>0</v>
      </c>
      <c r="K141" s="87">
        <f t="shared" si="12"/>
        <v>0</v>
      </c>
      <c r="L141" s="88">
        <f t="shared" si="8"/>
        <v>0</v>
      </c>
    </row>
    <row r="142" spans="2:12" x14ac:dyDescent="0.25">
      <c r="B142" s="91"/>
      <c r="C142" s="165"/>
      <c r="D142" s="174"/>
      <c r="E142" s="175"/>
      <c r="F142" s="87"/>
      <c r="G142" s="87"/>
      <c r="H142" s="87"/>
      <c r="I142" s="154"/>
      <c r="J142" s="87">
        <f t="shared" si="11"/>
        <v>0</v>
      </c>
      <c r="K142" s="87">
        <f t="shared" si="12"/>
        <v>0</v>
      </c>
      <c r="L142" s="88">
        <f t="shared" si="8"/>
        <v>0</v>
      </c>
    </row>
    <row r="143" spans="2:12" x14ac:dyDescent="0.25">
      <c r="B143" s="91"/>
      <c r="C143" s="165"/>
      <c r="D143" s="174"/>
      <c r="E143" s="175"/>
      <c r="F143" s="87"/>
      <c r="G143" s="87"/>
      <c r="H143" s="87"/>
      <c r="I143" s="154"/>
      <c r="J143" s="87">
        <f t="shared" si="11"/>
        <v>0</v>
      </c>
      <c r="K143" s="87">
        <f t="shared" si="12"/>
        <v>0</v>
      </c>
      <c r="L143" s="88">
        <f t="shared" si="8"/>
        <v>0</v>
      </c>
    </row>
    <row r="144" spans="2:12" x14ac:dyDescent="0.25">
      <c r="B144" s="91"/>
      <c r="C144" s="165"/>
      <c r="D144" s="174"/>
      <c r="E144" s="175"/>
      <c r="F144" s="87"/>
      <c r="G144" s="87"/>
      <c r="H144" s="87"/>
      <c r="I144" s="154"/>
      <c r="J144" s="87">
        <f t="shared" si="11"/>
        <v>0</v>
      </c>
      <c r="K144" s="87">
        <f t="shared" si="12"/>
        <v>0</v>
      </c>
      <c r="L144" s="88">
        <f t="shared" si="8"/>
        <v>0</v>
      </c>
    </row>
    <row r="145" spans="2:12" x14ac:dyDescent="0.25">
      <c r="B145" s="91"/>
      <c r="C145" s="165"/>
      <c r="D145" s="174"/>
      <c r="E145" s="175"/>
      <c r="F145" s="87"/>
      <c r="G145" s="87"/>
      <c r="H145" s="87"/>
      <c r="I145" s="154"/>
      <c r="J145" s="87">
        <f t="shared" si="11"/>
        <v>0</v>
      </c>
      <c r="K145" s="87">
        <f t="shared" si="12"/>
        <v>0</v>
      </c>
      <c r="L145" s="88">
        <f t="shared" si="8"/>
        <v>0</v>
      </c>
    </row>
    <row r="146" spans="2:12" x14ac:dyDescent="0.25">
      <c r="B146" s="91"/>
      <c r="C146" s="165"/>
      <c r="D146" s="174"/>
      <c r="E146" s="175"/>
      <c r="F146" s="87"/>
      <c r="G146" s="87"/>
      <c r="H146" s="87"/>
      <c r="I146" s="154"/>
      <c r="J146" s="87">
        <f t="shared" si="11"/>
        <v>0</v>
      </c>
      <c r="K146" s="87">
        <f t="shared" si="12"/>
        <v>0</v>
      </c>
      <c r="L146" s="88">
        <f t="shared" si="8"/>
        <v>0</v>
      </c>
    </row>
    <row r="147" spans="2:12" x14ac:dyDescent="0.25">
      <c r="B147" s="91"/>
      <c r="C147" s="165"/>
      <c r="D147" s="174"/>
      <c r="E147" s="175"/>
      <c r="F147" s="87"/>
      <c r="G147" s="87"/>
      <c r="H147" s="87"/>
      <c r="I147" s="154"/>
      <c r="J147" s="87">
        <f t="shared" si="11"/>
        <v>0</v>
      </c>
      <c r="K147" s="87">
        <f t="shared" si="12"/>
        <v>0</v>
      </c>
      <c r="L147" s="88">
        <f t="shared" si="8"/>
        <v>0</v>
      </c>
    </row>
    <row r="148" spans="2:12" x14ac:dyDescent="0.25">
      <c r="B148" s="91"/>
      <c r="C148" s="165"/>
      <c r="D148" s="174"/>
      <c r="E148" s="175"/>
      <c r="F148" s="87"/>
      <c r="G148" s="87"/>
      <c r="H148" s="87"/>
      <c r="I148" s="154"/>
      <c r="J148" s="87">
        <f t="shared" si="11"/>
        <v>0</v>
      </c>
      <c r="K148" s="87">
        <f t="shared" si="12"/>
        <v>0</v>
      </c>
      <c r="L148" s="88">
        <f t="shared" si="8"/>
        <v>0</v>
      </c>
    </row>
    <row r="149" spans="2:12" x14ac:dyDescent="0.25">
      <c r="B149" s="91"/>
      <c r="C149" s="165"/>
      <c r="D149" s="174"/>
      <c r="E149" s="175"/>
      <c r="F149" s="87"/>
      <c r="G149" s="87"/>
      <c r="H149" s="87"/>
      <c r="I149" s="154"/>
      <c r="J149" s="87">
        <f t="shared" si="11"/>
        <v>0</v>
      </c>
      <c r="K149" s="87">
        <f t="shared" si="12"/>
        <v>0</v>
      </c>
      <c r="L149" s="88">
        <f t="shared" ref="L149:L186" si="13">H149-H148</f>
        <v>0</v>
      </c>
    </row>
    <row r="150" spans="2:12" x14ac:dyDescent="0.25">
      <c r="B150" s="91"/>
      <c r="C150" s="165"/>
      <c r="D150" s="174"/>
      <c r="E150" s="175"/>
      <c r="F150" s="87"/>
      <c r="G150" s="87"/>
      <c r="H150" s="87"/>
      <c r="I150" s="154"/>
      <c r="J150" s="87">
        <f t="shared" si="11"/>
        <v>0</v>
      </c>
      <c r="K150" s="87">
        <f t="shared" si="12"/>
        <v>0</v>
      </c>
      <c r="L150" s="88">
        <f t="shared" si="13"/>
        <v>0</v>
      </c>
    </row>
    <row r="151" spans="2:12" x14ac:dyDescent="0.25">
      <c r="B151" s="91"/>
      <c r="C151" s="165"/>
      <c r="D151" s="174"/>
      <c r="E151" s="175"/>
      <c r="F151" s="87"/>
      <c r="G151" s="87"/>
      <c r="H151" s="87"/>
      <c r="I151" s="154"/>
      <c r="J151" s="87">
        <f t="shared" si="11"/>
        <v>0</v>
      </c>
      <c r="K151" s="87">
        <f t="shared" si="12"/>
        <v>0</v>
      </c>
      <c r="L151" s="88">
        <f t="shared" si="13"/>
        <v>0</v>
      </c>
    </row>
    <row r="152" spans="2:12" x14ac:dyDescent="0.25">
      <c r="B152" s="91"/>
      <c r="C152" s="165"/>
      <c r="D152" s="174"/>
      <c r="E152" s="175"/>
      <c r="F152" s="87"/>
      <c r="G152" s="87"/>
      <c r="H152" s="87"/>
      <c r="I152" s="154"/>
      <c r="J152" s="87">
        <f t="shared" si="11"/>
        <v>0</v>
      </c>
      <c r="K152" s="87">
        <f t="shared" si="12"/>
        <v>0</v>
      </c>
      <c r="L152" s="88">
        <f t="shared" si="13"/>
        <v>0</v>
      </c>
    </row>
    <row r="153" spans="2:12" x14ac:dyDescent="0.25">
      <c r="B153" s="91"/>
      <c r="C153" s="165"/>
      <c r="D153" s="174"/>
      <c r="E153" s="175"/>
      <c r="F153" s="87"/>
      <c r="G153" s="87"/>
      <c r="H153" s="87"/>
      <c r="I153" s="154"/>
      <c r="J153" s="87">
        <f t="shared" si="11"/>
        <v>0</v>
      </c>
      <c r="K153" s="87">
        <f t="shared" si="12"/>
        <v>0</v>
      </c>
      <c r="L153" s="88">
        <f t="shared" si="13"/>
        <v>0</v>
      </c>
    </row>
    <row r="154" spans="2:12" x14ac:dyDescent="0.25">
      <c r="B154" s="91"/>
      <c r="C154" s="165"/>
      <c r="D154" s="174"/>
      <c r="E154" s="175"/>
      <c r="F154" s="87"/>
      <c r="G154" s="87"/>
      <c r="H154" s="87"/>
      <c r="I154" s="154"/>
      <c r="J154" s="87">
        <f t="shared" si="11"/>
        <v>0</v>
      </c>
      <c r="K154" s="87">
        <f t="shared" si="12"/>
        <v>0</v>
      </c>
      <c r="L154" s="88">
        <f t="shared" si="13"/>
        <v>0</v>
      </c>
    </row>
    <row r="155" spans="2:12" x14ac:dyDescent="0.25">
      <c r="B155" s="91"/>
      <c r="C155" s="165"/>
      <c r="D155" s="174"/>
      <c r="E155" s="175"/>
      <c r="F155" s="87"/>
      <c r="G155" s="87"/>
      <c r="H155" s="87"/>
      <c r="I155" s="154"/>
      <c r="J155" s="87">
        <f t="shared" si="11"/>
        <v>0</v>
      </c>
      <c r="K155" s="87">
        <f t="shared" si="12"/>
        <v>0</v>
      </c>
      <c r="L155" s="88">
        <f t="shared" si="13"/>
        <v>0</v>
      </c>
    </row>
    <row r="156" spans="2:12" x14ac:dyDescent="0.25">
      <c r="B156" s="91"/>
      <c r="C156" s="165"/>
      <c r="D156" s="174"/>
      <c r="E156" s="175"/>
      <c r="F156" s="87"/>
      <c r="G156" s="87"/>
      <c r="H156" s="87"/>
      <c r="I156" s="154"/>
      <c r="J156" s="87">
        <f t="shared" si="11"/>
        <v>0</v>
      </c>
      <c r="K156" s="87">
        <f t="shared" si="12"/>
        <v>0</v>
      </c>
      <c r="L156" s="88">
        <f t="shared" si="13"/>
        <v>0</v>
      </c>
    </row>
    <row r="157" spans="2:12" x14ac:dyDescent="0.25">
      <c r="B157" s="91"/>
      <c r="C157" s="165"/>
      <c r="D157" s="174"/>
      <c r="E157" s="175"/>
      <c r="F157" s="87"/>
      <c r="G157" s="87"/>
      <c r="H157" s="87"/>
      <c r="I157" s="154"/>
      <c r="J157" s="87">
        <f t="shared" si="11"/>
        <v>0</v>
      </c>
      <c r="K157" s="87">
        <f t="shared" si="12"/>
        <v>0</v>
      </c>
      <c r="L157" s="88">
        <f t="shared" si="13"/>
        <v>0</v>
      </c>
    </row>
    <row r="158" spans="2:12" x14ac:dyDescent="0.25">
      <c r="B158" s="91"/>
      <c r="C158" s="165"/>
      <c r="D158" s="174"/>
      <c r="E158" s="175"/>
      <c r="F158" s="87"/>
      <c r="G158" s="87"/>
      <c r="H158" s="87"/>
      <c r="I158" s="154"/>
      <c r="J158" s="87">
        <f t="shared" si="11"/>
        <v>0</v>
      </c>
      <c r="K158" s="87">
        <f t="shared" si="12"/>
        <v>0</v>
      </c>
      <c r="L158" s="88">
        <f t="shared" si="13"/>
        <v>0</v>
      </c>
    </row>
    <row r="159" spans="2:12" x14ac:dyDescent="0.25">
      <c r="B159" s="91"/>
      <c r="C159" s="165"/>
      <c r="D159" s="174"/>
      <c r="E159" s="175"/>
      <c r="F159" s="87"/>
      <c r="G159" s="87"/>
      <c r="H159" s="87"/>
      <c r="I159" s="154"/>
      <c r="J159" s="87">
        <f t="shared" si="11"/>
        <v>0</v>
      </c>
      <c r="K159" s="87">
        <f t="shared" si="12"/>
        <v>0</v>
      </c>
      <c r="L159" s="88">
        <f t="shared" si="13"/>
        <v>0</v>
      </c>
    </row>
    <row r="160" spans="2:12" x14ac:dyDescent="0.25">
      <c r="B160" s="91"/>
      <c r="C160" s="165"/>
      <c r="D160" s="174"/>
      <c r="E160" s="175"/>
      <c r="F160" s="87"/>
      <c r="G160" s="87"/>
      <c r="H160" s="87"/>
      <c r="I160" s="154"/>
      <c r="J160" s="87">
        <f t="shared" si="11"/>
        <v>0</v>
      </c>
      <c r="K160" s="87">
        <f t="shared" si="12"/>
        <v>0</v>
      </c>
      <c r="L160" s="88">
        <f t="shared" si="13"/>
        <v>0</v>
      </c>
    </row>
    <row r="161" spans="2:12" x14ac:dyDescent="0.25">
      <c r="B161" s="91"/>
      <c r="C161" s="165"/>
      <c r="D161" s="174"/>
      <c r="E161" s="175"/>
      <c r="F161" s="87"/>
      <c r="G161" s="87"/>
      <c r="H161" s="87"/>
      <c r="I161" s="154"/>
      <c r="J161" s="87">
        <f t="shared" si="11"/>
        <v>0</v>
      </c>
      <c r="K161" s="87">
        <f t="shared" si="12"/>
        <v>0</v>
      </c>
      <c r="L161" s="88">
        <f t="shared" si="13"/>
        <v>0</v>
      </c>
    </row>
    <row r="162" spans="2:12" x14ac:dyDescent="0.25">
      <c r="B162" s="91"/>
      <c r="C162" s="165"/>
      <c r="D162" s="174"/>
      <c r="E162" s="175"/>
      <c r="F162" s="87"/>
      <c r="G162" s="87"/>
      <c r="H162" s="87"/>
      <c r="I162" s="154"/>
      <c r="J162" s="87">
        <f t="shared" si="11"/>
        <v>0</v>
      </c>
      <c r="K162" s="87">
        <f t="shared" si="12"/>
        <v>0</v>
      </c>
      <c r="L162" s="88">
        <f t="shared" si="13"/>
        <v>0</v>
      </c>
    </row>
    <row r="163" spans="2:12" x14ac:dyDescent="0.25">
      <c r="B163" s="91"/>
      <c r="C163" s="165"/>
      <c r="D163" s="174"/>
      <c r="E163" s="175"/>
      <c r="F163" s="87"/>
      <c r="G163" s="87"/>
      <c r="H163" s="87"/>
      <c r="I163" s="154"/>
      <c r="J163" s="87">
        <f t="shared" si="11"/>
        <v>0</v>
      </c>
      <c r="K163" s="87">
        <f t="shared" si="12"/>
        <v>0</v>
      </c>
      <c r="L163" s="88">
        <f t="shared" si="13"/>
        <v>0</v>
      </c>
    </row>
    <row r="164" spans="2:12" x14ac:dyDescent="0.25">
      <c r="B164" s="91"/>
      <c r="C164" s="165"/>
      <c r="D164" s="174"/>
      <c r="E164" s="175"/>
      <c r="F164" s="87"/>
      <c r="G164" s="87"/>
      <c r="H164" s="87"/>
      <c r="I164" s="154"/>
      <c r="J164" s="87">
        <f t="shared" si="11"/>
        <v>0</v>
      </c>
      <c r="K164" s="87">
        <f t="shared" si="12"/>
        <v>0</v>
      </c>
      <c r="L164" s="88">
        <f t="shared" si="13"/>
        <v>0</v>
      </c>
    </row>
    <row r="165" spans="2:12" x14ac:dyDescent="0.25">
      <c r="B165" s="91"/>
      <c r="C165" s="165"/>
      <c r="D165" s="174"/>
      <c r="E165" s="175"/>
      <c r="F165" s="87"/>
      <c r="G165" s="87"/>
      <c r="H165" s="87"/>
      <c r="I165" s="154"/>
      <c r="J165" s="87">
        <f t="shared" si="11"/>
        <v>0</v>
      </c>
      <c r="K165" s="87">
        <f t="shared" si="12"/>
        <v>0</v>
      </c>
      <c r="L165" s="88">
        <f t="shared" si="13"/>
        <v>0</v>
      </c>
    </row>
    <row r="166" spans="2:12" x14ac:dyDescent="0.25">
      <c r="B166" s="91"/>
      <c r="C166" s="165"/>
      <c r="D166" s="174"/>
      <c r="E166" s="175"/>
      <c r="F166" s="87"/>
      <c r="G166" s="87"/>
      <c r="H166" s="87"/>
      <c r="I166" s="154"/>
      <c r="J166" s="87">
        <f t="shared" si="11"/>
        <v>0</v>
      </c>
      <c r="K166" s="87">
        <f t="shared" si="12"/>
        <v>0</v>
      </c>
      <c r="L166" s="88">
        <f t="shared" si="13"/>
        <v>0</v>
      </c>
    </row>
    <row r="167" spans="2:12" x14ac:dyDescent="0.25">
      <c r="B167" s="91"/>
      <c r="C167" s="165"/>
      <c r="D167" s="174"/>
      <c r="E167" s="175"/>
      <c r="F167" s="87"/>
      <c r="G167" s="87"/>
      <c r="H167" s="87"/>
      <c r="I167" s="154"/>
      <c r="J167" s="87">
        <f t="shared" ref="J167:J186" si="14">F167-F166</f>
        <v>0</v>
      </c>
      <c r="K167" s="87">
        <f t="shared" ref="K167:K186" si="15">G167-G166</f>
        <v>0</v>
      </c>
      <c r="L167" s="88">
        <f t="shared" si="13"/>
        <v>0</v>
      </c>
    </row>
    <row r="168" spans="2:12" x14ac:dyDescent="0.25">
      <c r="B168" s="91"/>
      <c r="C168" s="165"/>
      <c r="D168" s="174"/>
      <c r="E168" s="175"/>
      <c r="F168" s="87"/>
      <c r="G168" s="87"/>
      <c r="H168" s="87"/>
      <c r="I168" s="154"/>
      <c r="J168" s="87">
        <f t="shared" si="14"/>
        <v>0</v>
      </c>
      <c r="K168" s="87">
        <f t="shared" si="15"/>
        <v>0</v>
      </c>
      <c r="L168" s="88">
        <f t="shared" si="13"/>
        <v>0</v>
      </c>
    </row>
    <row r="169" spans="2:12" x14ac:dyDescent="0.25">
      <c r="B169" s="91"/>
      <c r="C169" s="165"/>
      <c r="D169" s="174"/>
      <c r="E169" s="175"/>
      <c r="F169" s="87"/>
      <c r="G169" s="87"/>
      <c r="H169" s="87"/>
      <c r="I169" s="154"/>
      <c r="J169" s="87">
        <f t="shared" si="14"/>
        <v>0</v>
      </c>
      <c r="K169" s="87">
        <f t="shared" si="15"/>
        <v>0</v>
      </c>
      <c r="L169" s="88">
        <f t="shared" si="13"/>
        <v>0</v>
      </c>
    </row>
    <row r="170" spans="2:12" x14ac:dyDescent="0.25">
      <c r="B170" s="91"/>
      <c r="C170" s="165"/>
      <c r="D170" s="174"/>
      <c r="E170" s="175"/>
      <c r="F170" s="87"/>
      <c r="G170" s="87"/>
      <c r="H170" s="87"/>
      <c r="I170" s="154"/>
      <c r="J170" s="87">
        <f t="shared" si="14"/>
        <v>0</v>
      </c>
      <c r="K170" s="87">
        <f t="shared" si="15"/>
        <v>0</v>
      </c>
      <c r="L170" s="88">
        <f t="shared" si="13"/>
        <v>0</v>
      </c>
    </row>
    <row r="171" spans="2:12" x14ac:dyDescent="0.25">
      <c r="B171" s="91"/>
      <c r="C171" s="165"/>
      <c r="D171" s="174"/>
      <c r="E171" s="175"/>
      <c r="F171" s="87"/>
      <c r="G171" s="87"/>
      <c r="H171" s="87"/>
      <c r="I171" s="154"/>
      <c r="J171" s="87">
        <f t="shared" si="14"/>
        <v>0</v>
      </c>
      <c r="K171" s="87">
        <f t="shared" si="15"/>
        <v>0</v>
      </c>
      <c r="L171" s="88">
        <f t="shared" si="13"/>
        <v>0</v>
      </c>
    </row>
    <row r="172" spans="2:12" x14ac:dyDescent="0.25">
      <c r="B172" s="91"/>
      <c r="C172" s="165"/>
      <c r="D172" s="174"/>
      <c r="E172" s="175"/>
      <c r="F172" s="87"/>
      <c r="G172" s="87"/>
      <c r="H172" s="87"/>
      <c r="I172" s="154"/>
      <c r="J172" s="87">
        <f t="shared" si="14"/>
        <v>0</v>
      </c>
      <c r="K172" s="87">
        <f t="shared" si="15"/>
        <v>0</v>
      </c>
      <c r="L172" s="88">
        <f t="shared" si="13"/>
        <v>0</v>
      </c>
    </row>
    <row r="173" spans="2:12" x14ac:dyDescent="0.25">
      <c r="B173" s="91"/>
      <c r="C173" s="165"/>
      <c r="D173" s="174"/>
      <c r="E173" s="175"/>
      <c r="F173" s="87"/>
      <c r="G173" s="87"/>
      <c r="H173" s="87"/>
      <c r="I173" s="154"/>
      <c r="J173" s="87">
        <f t="shared" si="14"/>
        <v>0</v>
      </c>
      <c r="K173" s="87">
        <f t="shared" si="15"/>
        <v>0</v>
      </c>
      <c r="L173" s="88">
        <f t="shared" si="13"/>
        <v>0</v>
      </c>
    </row>
    <row r="174" spans="2:12" x14ac:dyDescent="0.25">
      <c r="B174" s="91"/>
      <c r="C174" s="165"/>
      <c r="D174" s="174"/>
      <c r="E174" s="175"/>
      <c r="F174" s="87"/>
      <c r="G174" s="87"/>
      <c r="H174" s="87"/>
      <c r="I174" s="154"/>
      <c r="J174" s="87">
        <f t="shared" si="14"/>
        <v>0</v>
      </c>
      <c r="K174" s="87">
        <f t="shared" si="15"/>
        <v>0</v>
      </c>
      <c r="L174" s="88">
        <f t="shared" si="13"/>
        <v>0</v>
      </c>
    </row>
    <row r="175" spans="2:12" x14ac:dyDescent="0.25">
      <c r="B175" s="91"/>
      <c r="C175" s="165"/>
      <c r="D175" s="174"/>
      <c r="E175" s="175"/>
      <c r="F175" s="87"/>
      <c r="G175" s="87"/>
      <c r="H175" s="87"/>
      <c r="I175" s="154"/>
      <c r="J175" s="87">
        <f t="shared" si="14"/>
        <v>0</v>
      </c>
      <c r="K175" s="87">
        <f t="shared" si="15"/>
        <v>0</v>
      </c>
      <c r="L175" s="88">
        <f t="shared" si="13"/>
        <v>0</v>
      </c>
    </row>
    <row r="176" spans="2:12" x14ac:dyDescent="0.25">
      <c r="B176" s="91"/>
      <c r="C176" s="165"/>
      <c r="D176" s="174"/>
      <c r="E176" s="175"/>
      <c r="F176" s="87"/>
      <c r="G176" s="87"/>
      <c r="H176" s="87"/>
      <c r="I176" s="154"/>
      <c r="J176" s="87">
        <f t="shared" si="14"/>
        <v>0</v>
      </c>
      <c r="K176" s="87">
        <f t="shared" si="15"/>
        <v>0</v>
      </c>
      <c r="L176" s="88">
        <f t="shared" si="13"/>
        <v>0</v>
      </c>
    </row>
    <row r="177" spans="2:12" x14ac:dyDescent="0.25">
      <c r="B177" s="91"/>
      <c r="C177" s="165"/>
      <c r="D177" s="174"/>
      <c r="E177" s="175"/>
      <c r="F177" s="87"/>
      <c r="G177" s="87"/>
      <c r="H177" s="87"/>
      <c r="I177" s="154"/>
      <c r="J177" s="87">
        <f t="shared" si="14"/>
        <v>0</v>
      </c>
      <c r="K177" s="87">
        <f t="shared" si="15"/>
        <v>0</v>
      </c>
      <c r="L177" s="88">
        <f t="shared" si="13"/>
        <v>0</v>
      </c>
    </row>
    <row r="178" spans="2:12" x14ac:dyDescent="0.25">
      <c r="B178" s="91"/>
      <c r="C178" s="165"/>
      <c r="D178" s="174"/>
      <c r="E178" s="175"/>
      <c r="F178" s="87"/>
      <c r="G178" s="87"/>
      <c r="H178" s="87"/>
      <c r="I178" s="154"/>
      <c r="J178" s="87">
        <f t="shared" si="14"/>
        <v>0</v>
      </c>
      <c r="K178" s="87">
        <f t="shared" si="15"/>
        <v>0</v>
      </c>
      <c r="L178" s="88">
        <f t="shared" si="13"/>
        <v>0</v>
      </c>
    </row>
    <row r="179" spans="2:12" x14ac:dyDescent="0.25">
      <c r="B179" s="91"/>
      <c r="C179" s="165"/>
      <c r="D179" s="174"/>
      <c r="E179" s="175"/>
      <c r="F179" s="87"/>
      <c r="G179" s="87"/>
      <c r="H179" s="87"/>
      <c r="I179" s="154"/>
      <c r="J179" s="87">
        <f t="shared" si="14"/>
        <v>0</v>
      </c>
      <c r="K179" s="87">
        <f t="shared" si="15"/>
        <v>0</v>
      </c>
      <c r="L179" s="88">
        <f t="shared" si="13"/>
        <v>0</v>
      </c>
    </row>
    <row r="180" spans="2:12" x14ac:dyDescent="0.25">
      <c r="B180" s="91"/>
      <c r="C180" s="165"/>
      <c r="D180" s="174"/>
      <c r="E180" s="175"/>
      <c r="F180" s="87"/>
      <c r="G180" s="87"/>
      <c r="H180" s="87"/>
      <c r="I180" s="154"/>
      <c r="J180" s="87">
        <f t="shared" si="14"/>
        <v>0</v>
      </c>
      <c r="K180" s="87">
        <f t="shared" si="15"/>
        <v>0</v>
      </c>
      <c r="L180" s="88">
        <f t="shared" si="13"/>
        <v>0</v>
      </c>
    </row>
    <row r="181" spans="2:12" x14ac:dyDescent="0.25">
      <c r="B181" s="91"/>
      <c r="C181" s="165"/>
      <c r="D181" s="174"/>
      <c r="E181" s="175"/>
      <c r="F181" s="87"/>
      <c r="G181" s="87"/>
      <c r="H181" s="87"/>
      <c r="I181" s="154"/>
      <c r="J181" s="87">
        <f t="shared" si="14"/>
        <v>0</v>
      </c>
      <c r="K181" s="87">
        <f t="shared" si="15"/>
        <v>0</v>
      </c>
      <c r="L181" s="88">
        <f t="shared" si="13"/>
        <v>0</v>
      </c>
    </row>
    <row r="182" spans="2:12" x14ac:dyDescent="0.25">
      <c r="B182" s="91"/>
      <c r="C182" s="165"/>
      <c r="D182" s="174"/>
      <c r="E182" s="175"/>
      <c r="F182" s="87"/>
      <c r="G182" s="87"/>
      <c r="H182" s="87"/>
      <c r="I182" s="154"/>
      <c r="J182" s="87">
        <f t="shared" si="14"/>
        <v>0</v>
      </c>
      <c r="K182" s="87">
        <f t="shared" si="15"/>
        <v>0</v>
      </c>
      <c r="L182" s="88">
        <f t="shared" si="13"/>
        <v>0</v>
      </c>
    </row>
    <row r="183" spans="2:12" x14ac:dyDescent="0.25">
      <c r="B183" s="91"/>
      <c r="C183" s="165"/>
      <c r="D183" s="174"/>
      <c r="E183" s="175"/>
      <c r="F183" s="87"/>
      <c r="G183" s="87"/>
      <c r="H183" s="87"/>
      <c r="I183" s="154"/>
      <c r="J183" s="87">
        <f t="shared" si="14"/>
        <v>0</v>
      </c>
      <c r="K183" s="87">
        <f t="shared" si="15"/>
        <v>0</v>
      </c>
      <c r="L183" s="88">
        <f t="shared" si="13"/>
        <v>0</v>
      </c>
    </row>
    <row r="184" spans="2:12" x14ac:dyDescent="0.25">
      <c r="B184" s="91"/>
      <c r="C184" s="165"/>
      <c r="D184" s="174"/>
      <c r="E184" s="175"/>
      <c r="F184" s="87"/>
      <c r="G184" s="87"/>
      <c r="H184" s="87"/>
      <c r="I184" s="154"/>
      <c r="J184" s="87">
        <f t="shared" si="14"/>
        <v>0</v>
      </c>
      <c r="K184" s="87">
        <f t="shared" si="15"/>
        <v>0</v>
      </c>
      <c r="L184" s="88">
        <f t="shared" si="13"/>
        <v>0</v>
      </c>
    </row>
    <row r="185" spans="2:12" x14ac:dyDescent="0.25">
      <c r="B185" s="91"/>
      <c r="C185" s="165"/>
      <c r="D185" s="174"/>
      <c r="E185" s="175"/>
      <c r="F185" s="87"/>
      <c r="G185" s="87"/>
      <c r="H185" s="87"/>
      <c r="I185" s="154"/>
      <c r="J185" s="87">
        <f t="shared" si="14"/>
        <v>0</v>
      </c>
      <c r="K185" s="87">
        <f t="shared" si="15"/>
        <v>0</v>
      </c>
      <c r="L185" s="88">
        <f t="shared" si="13"/>
        <v>0</v>
      </c>
    </row>
    <row r="186" spans="2:12" x14ac:dyDescent="0.25">
      <c r="B186" s="91"/>
      <c r="C186" s="165"/>
      <c r="D186" s="174"/>
      <c r="E186" s="175"/>
      <c r="F186" s="87"/>
      <c r="G186" s="87"/>
      <c r="H186" s="87"/>
      <c r="I186" s="154"/>
      <c r="J186" s="87">
        <f t="shared" si="14"/>
        <v>0</v>
      </c>
      <c r="K186" s="87">
        <f t="shared" si="15"/>
        <v>0</v>
      </c>
      <c r="L186" s="88">
        <f t="shared" si="13"/>
        <v>0</v>
      </c>
    </row>
    <row r="187" spans="2:12" x14ac:dyDescent="0.25">
      <c r="B187" s="91"/>
      <c r="C187" s="165"/>
      <c r="D187" s="174"/>
      <c r="E187" s="175"/>
      <c r="F187" s="87"/>
      <c r="G187" s="87"/>
      <c r="H187" s="87"/>
      <c r="I187" s="154"/>
      <c r="J187" s="87">
        <f t="shared" ref="J187:J204" si="16">F187-F186</f>
        <v>0</v>
      </c>
      <c r="K187" s="87">
        <f t="shared" ref="K187:K204" si="17">G187-G186</f>
        <v>0</v>
      </c>
      <c r="L187" s="88">
        <f t="shared" ref="L187:L204" si="18">H187-H186</f>
        <v>0</v>
      </c>
    </row>
    <row r="188" spans="2:12" x14ac:dyDescent="0.25">
      <c r="B188" s="91"/>
      <c r="C188" s="165"/>
      <c r="D188" s="174"/>
      <c r="E188" s="175"/>
      <c r="F188" s="87"/>
      <c r="G188" s="87"/>
      <c r="H188" s="87"/>
      <c r="I188" s="154"/>
      <c r="J188" s="87">
        <f t="shared" si="16"/>
        <v>0</v>
      </c>
      <c r="K188" s="87">
        <f t="shared" si="17"/>
        <v>0</v>
      </c>
      <c r="L188" s="88">
        <f t="shared" si="18"/>
        <v>0</v>
      </c>
    </row>
    <row r="189" spans="2:12" x14ac:dyDescent="0.25">
      <c r="B189" s="91"/>
      <c r="C189" s="165"/>
      <c r="D189" s="174"/>
      <c r="E189" s="175"/>
      <c r="F189" s="87"/>
      <c r="G189" s="87"/>
      <c r="H189" s="87"/>
      <c r="I189" s="154"/>
      <c r="J189" s="87">
        <f t="shared" si="16"/>
        <v>0</v>
      </c>
      <c r="K189" s="87">
        <f t="shared" si="17"/>
        <v>0</v>
      </c>
      <c r="L189" s="88">
        <f t="shared" si="18"/>
        <v>0</v>
      </c>
    </row>
    <row r="190" spans="2:12" x14ac:dyDescent="0.25">
      <c r="B190" s="91"/>
      <c r="C190" s="165"/>
      <c r="D190" s="174"/>
      <c r="E190" s="175"/>
      <c r="F190" s="87"/>
      <c r="G190" s="87"/>
      <c r="H190" s="87"/>
      <c r="I190" s="154"/>
      <c r="J190" s="87">
        <f t="shared" si="16"/>
        <v>0</v>
      </c>
      <c r="K190" s="87">
        <f t="shared" si="17"/>
        <v>0</v>
      </c>
      <c r="L190" s="88">
        <f t="shared" si="18"/>
        <v>0</v>
      </c>
    </row>
    <row r="191" spans="2:12" x14ac:dyDescent="0.25">
      <c r="B191" s="91"/>
      <c r="C191" s="165"/>
      <c r="D191" s="174"/>
      <c r="E191" s="175"/>
      <c r="F191" s="87"/>
      <c r="G191" s="87"/>
      <c r="H191" s="87"/>
      <c r="I191" s="154"/>
      <c r="J191" s="87">
        <f t="shared" si="16"/>
        <v>0</v>
      </c>
      <c r="K191" s="87">
        <f t="shared" si="17"/>
        <v>0</v>
      </c>
      <c r="L191" s="88">
        <f t="shared" si="18"/>
        <v>0</v>
      </c>
    </row>
    <row r="192" spans="2:12" x14ac:dyDescent="0.25">
      <c r="B192" s="91"/>
      <c r="C192" s="165"/>
      <c r="D192" s="174"/>
      <c r="E192" s="175"/>
      <c r="F192" s="87"/>
      <c r="G192" s="87"/>
      <c r="H192" s="87"/>
      <c r="I192" s="154"/>
      <c r="J192" s="87">
        <f t="shared" si="16"/>
        <v>0</v>
      </c>
      <c r="K192" s="87">
        <f t="shared" si="17"/>
        <v>0</v>
      </c>
      <c r="L192" s="88">
        <f t="shared" si="18"/>
        <v>0</v>
      </c>
    </row>
    <row r="193" spans="2:12" x14ac:dyDescent="0.25">
      <c r="B193" s="91"/>
      <c r="C193" s="165"/>
      <c r="D193" s="174"/>
      <c r="E193" s="175"/>
      <c r="F193" s="87"/>
      <c r="G193" s="87"/>
      <c r="H193" s="87"/>
      <c r="I193" s="154"/>
      <c r="J193" s="87">
        <f t="shared" si="16"/>
        <v>0</v>
      </c>
      <c r="K193" s="87">
        <f t="shared" si="17"/>
        <v>0</v>
      </c>
      <c r="L193" s="88">
        <f t="shared" si="18"/>
        <v>0</v>
      </c>
    </row>
    <row r="194" spans="2:12" x14ac:dyDescent="0.25">
      <c r="B194" s="91"/>
      <c r="C194" s="165"/>
      <c r="D194" s="174"/>
      <c r="E194" s="175"/>
      <c r="F194" s="87"/>
      <c r="G194" s="87"/>
      <c r="H194" s="87"/>
      <c r="I194" s="154"/>
      <c r="J194" s="87">
        <f t="shared" si="16"/>
        <v>0</v>
      </c>
      <c r="K194" s="87">
        <f t="shared" si="17"/>
        <v>0</v>
      </c>
      <c r="L194" s="88">
        <f t="shared" si="18"/>
        <v>0</v>
      </c>
    </row>
    <row r="195" spans="2:12" x14ac:dyDescent="0.25">
      <c r="B195" s="91"/>
      <c r="C195" s="165"/>
      <c r="D195" s="174"/>
      <c r="E195" s="175"/>
      <c r="F195" s="87"/>
      <c r="G195" s="87"/>
      <c r="H195" s="87"/>
      <c r="I195" s="154"/>
      <c r="J195" s="87">
        <f t="shared" si="16"/>
        <v>0</v>
      </c>
      <c r="K195" s="87">
        <f t="shared" si="17"/>
        <v>0</v>
      </c>
      <c r="L195" s="88">
        <f t="shared" si="18"/>
        <v>0</v>
      </c>
    </row>
    <row r="196" spans="2:12" x14ac:dyDescent="0.25">
      <c r="B196" s="91"/>
      <c r="C196" s="165"/>
      <c r="D196" s="174"/>
      <c r="E196" s="175"/>
      <c r="F196" s="87"/>
      <c r="G196" s="87"/>
      <c r="H196" s="87"/>
      <c r="I196" s="154"/>
      <c r="J196" s="87">
        <f t="shared" si="16"/>
        <v>0</v>
      </c>
      <c r="K196" s="87">
        <f t="shared" si="17"/>
        <v>0</v>
      </c>
      <c r="L196" s="88">
        <f t="shared" si="18"/>
        <v>0</v>
      </c>
    </row>
    <row r="197" spans="2:12" x14ac:dyDescent="0.25">
      <c r="B197" s="91"/>
      <c r="C197" s="165"/>
      <c r="D197" s="174"/>
      <c r="E197" s="175"/>
      <c r="F197" s="87"/>
      <c r="G197" s="87"/>
      <c r="H197" s="87"/>
      <c r="I197" s="154"/>
      <c r="J197" s="87">
        <f t="shared" si="16"/>
        <v>0</v>
      </c>
      <c r="K197" s="87">
        <f t="shared" si="17"/>
        <v>0</v>
      </c>
      <c r="L197" s="88">
        <f t="shared" si="18"/>
        <v>0</v>
      </c>
    </row>
    <row r="198" spans="2:12" x14ac:dyDescent="0.25">
      <c r="B198" s="91"/>
      <c r="C198" s="165"/>
      <c r="D198" s="174"/>
      <c r="E198" s="175"/>
      <c r="F198" s="87"/>
      <c r="G198" s="87"/>
      <c r="H198" s="87"/>
      <c r="I198" s="154"/>
      <c r="J198" s="87">
        <f t="shared" si="16"/>
        <v>0</v>
      </c>
      <c r="K198" s="87">
        <f t="shared" si="17"/>
        <v>0</v>
      </c>
      <c r="L198" s="88">
        <f t="shared" si="18"/>
        <v>0</v>
      </c>
    </row>
    <row r="199" spans="2:12" x14ac:dyDescent="0.25">
      <c r="B199" s="91"/>
      <c r="C199" s="165"/>
      <c r="D199" s="174"/>
      <c r="E199" s="175"/>
      <c r="F199" s="87"/>
      <c r="G199" s="87"/>
      <c r="H199" s="87"/>
      <c r="I199" s="154"/>
      <c r="J199" s="87">
        <f t="shared" si="16"/>
        <v>0</v>
      </c>
      <c r="K199" s="87">
        <f t="shared" si="17"/>
        <v>0</v>
      </c>
      <c r="L199" s="88">
        <f t="shared" si="18"/>
        <v>0</v>
      </c>
    </row>
    <row r="200" spans="2:12" x14ac:dyDescent="0.25">
      <c r="B200" s="91"/>
      <c r="C200" s="165"/>
      <c r="D200" s="174"/>
      <c r="E200" s="175"/>
      <c r="F200" s="87"/>
      <c r="G200" s="87"/>
      <c r="H200" s="87"/>
      <c r="I200" s="154"/>
      <c r="J200" s="87">
        <f t="shared" si="16"/>
        <v>0</v>
      </c>
      <c r="K200" s="87">
        <f t="shared" si="17"/>
        <v>0</v>
      </c>
      <c r="L200" s="88">
        <f t="shared" si="18"/>
        <v>0</v>
      </c>
    </row>
    <row r="201" spans="2:12" x14ac:dyDescent="0.25">
      <c r="B201" s="91"/>
      <c r="C201" s="165"/>
      <c r="D201" s="174"/>
      <c r="E201" s="175"/>
      <c r="F201" s="87"/>
      <c r="G201" s="87"/>
      <c r="H201" s="87"/>
      <c r="I201" s="154"/>
      <c r="J201" s="87">
        <f t="shared" si="16"/>
        <v>0</v>
      </c>
      <c r="K201" s="87">
        <f t="shared" si="17"/>
        <v>0</v>
      </c>
      <c r="L201" s="88">
        <f t="shared" si="18"/>
        <v>0</v>
      </c>
    </row>
    <row r="202" spans="2:12" x14ac:dyDescent="0.25">
      <c r="B202" s="91"/>
      <c r="C202" s="165"/>
      <c r="D202" s="174"/>
      <c r="E202" s="175"/>
      <c r="F202" s="87"/>
      <c r="G202" s="87"/>
      <c r="H202" s="87"/>
      <c r="I202" s="154"/>
      <c r="J202" s="87">
        <f t="shared" si="16"/>
        <v>0</v>
      </c>
      <c r="K202" s="87">
        <f t="shared" si="17"/>
        <v>0</v>
      </c>
      <c r="L202" s="88">
        <f t="shared" si="18"/>
        <v>0</v>
      </c>
    </row>
    <row r="203" spans="2:12" x14ac:dyDescent="0.25">
      <c r="B203" s="91"/>
      <c r="C203" s="165"/>
      <c r="D203" s="174"/>
      <c r="E203" s="175"/>
      <c r="F203" s="87"/>
      <c r="G203" s="87"/>
      <c r="H203" s="87"/>
      <c r="I203" s="154"/>
      <c r="J203" s="87">
        <f t="shared" si="16"/>
        <v>0</v>
      </c>
      <c r="K203" s="87">
        <f t="shared" si="17"/>
        <v>0</v>
      </c>
      <c r="L203" s="88">
        <f t="shared" si="18"/>
        <v>0</v>
      </c>
    </row>
    <row r="204" spans="2:12" ht="15.75" thickBot="1" x14ac:dyDescent="0.3">
      <c r="B204" s="92"/>
      <c r="C204" s="166"/>
      <c r="D204" s="176"/>
      <c r="E204" s="177"/>
      <c r="F204" s="89"/>
      <c r="G204" s="89"/>
      <c r="H204" s="89"/>
      <c r="I204" s="155"/>
      <c r="J204" s="89">
        <f t="shared" si="16"/>
        <v>0</v>
      </c>
      <c r="K204" s="89">
        <f t="shared" si="17"/>
        <v>0</v>
      </c>
      <c r="L204" s="90">
        <f t="shared" si="18"/>
        <v>0</v>
      </c>
    </row>
    <row r="205" spans="2:12" x14ac:dyDescent="0.25">
      <c r="D205" s="174"/>
      <c r="E205" s="174"/>
    </row>
    <row r="206" spans="2:12" x14ac:dyDescent="0.25">
      <c r="B206" s="91">
        <v>1</v>
      </c>
      <c r="C206" s="165">
        <v>101</v>
      </c>
      <c r="D206" s="174" t="s">
        <v>31</v>
      </c>
      <c r="E206" s="175" t="s">
        <v>32</v>
      </c>
      <c r="F206" s="97">
        <v>-1338.7003863842403</v>
      </c>
      <c r="G206" s="97">
        <v>-1338.7003863842403</v>
      </c>
      <c r="H206" s="97">
        <v>0</v>
      </c>
      <c r="I206" s="153">
        <v>0</v>
      </c>
      <c r="J206" s="87"/>
      <c r="K206" s="87"/>
      <c r="L206" s="88"/>
    </row>
    <row r="207" spans="2:12" x14ac:dyDescent="0.25">
      <c r="B207" s="91">
        <v>2</v>
      </c>
      <c r="C207" s="165">
        <v>101</v>
      </c>
      <c r="D207" s="174" t="s">
        <v>33</v>
      </c>
      <c r="E207" s="175" t="s">
        <v>32</v>
      </c>
      <c r="F207" s="97">
        <v>-1338.7003863842403</v>
      </c>
      <c r="G207" s="97">
        <v>-891.18607468480218</v>
      </c>
      <c r="H207" s="97">
        <v>447.51431169943965</v>
      </c>
      <c r="I207" s="153">
        <v>0</v>
      </c>
      <c r="J207" s="87">
        <f>F207-F206</f>
        <v>0</v>
      </c>
      <c r="K207" s="87">
        <f>G207-G206</f>
        <v>447.51431169943817</v>
      </c>
      <c r="L207" s="88">
        <f>H207-H206</f>
        <v>447.51431169943965</v>
      </c>
    </row>
    <row r="208" spans="2:12" x14ac:dyDescent="0.25">
      <c r="B208" s="91">
        <v>3</v>
      </c>
      <c r="C208" s="165">
        <v>101</v>
      </c>
      <c r="D208" s="174" t="s">
        <v>35</v>
      </c>
      <c r="E208" s="175" t="s">
        <v>32</v>
      </c>
      <c r="F208" s="97">
        <v>-1325.4644694436031</v>
      </c>
      <c r="G208" s="97">
        <v>-876.95167031618689</v>
      </c>
      <c r="H208" s="97">
        <v>448.51279912741774</v>
      </c>
      <c r="I208" s="153">
        <v>0</v>
      </c>
      <c r="J208" s="87">
        <f t="shared" ref="J208:J271" si="19">F208-F207</f>
        <v>13.235916940637253</v>
      </c>
      <c r="K208" s="87">
        <f t="shared" ref="K208:K271" si="20">G208-G207</f>
        <v>14.234404368615287</v>
      </c>
      <c r="L208" s="88">
        <f t="shared" ref="L208:L220" si="21">H208-H207</f>
        <v>0.99848742797809109</v>
      </c>
    </row>
    <row r="209" spans="2:12" x14ac:dyDescent="0.25">
      <c r="B209" s="91">
        <v>4</v>
      </c>
      <c r="C209" s="165">
        <v>101</v>
      </c>
      <c r="D209" s="174" t="s">
        <v>37</v>
      </c>
      <c r="E209" s="175" t="s">
        <v>32</v>
      </c>
      <c r="F209" s="97">
        <v>-1462.4780303326183</v>
      </c>
      <c r="G209" s="87">
        <v>-1065.338964389282</v>
      </c>
      <c r="H209" s="87">
        <v>397.13906594333633</v>
      </c>
      <c r="I209" s="154">
        <v>0</v>
      </c>
      <c r="J209" s="87">
        <f t="shared" si="19"/>
        <v>-137.01356088901525</v>
      </c>
      <c r="K209" s="87">
        <f t="shared" si="20"/>
        <v>-188.38729407309506</v>
      </c>
      <c r="L209" s="88">
        <f t="shared" si="21"/>
        <v>-51.373733184081402</v>
      </c>
    </row>
    <row r="210" spans="2:12" x14ac:dyDescent="0.25">
      <c r="B210" s="91">
        <v>5</v>
      </c>
      <c r="C210" s="165">
        <v>101</v>
      </c>
      <c r="D210" s="174" t="s">
        <v>39</v>
      </c>
      <c r="E210" s="175" t="s">
        <v>32</v>
      </c>
      <c r="F210" s="97">
        <v>-1462.4780303326183</v>
      </c>
      <c r="G210" s="87">
        <v>-1065.338964389282</v>
      </c>
      <c r="H210" s="87">
        <v>397.13906594333633</v>
      </c>
      <c r="I210" s="154">
        <v>0</v>
      </c>
      <c r="J210" s="87">
        <f t="shared" si="19"/>
        <v>0</v>
      </c>
      <c r="K210" s="87">
        <f t="shared" si="20"/>
        <v>0</v>
      </c>
      <c r="L210" s="88">
        <f t="shared" si="21"/>
        <v>0</v>
      </c>
    </row>
    <row r="211" spans="2:12" x14ac:dyDescent="0.25">
      <c r="B211" s="91">
        <v>6</v>
      </c>
      <c r="C211" s="165">
        <v>101</v>
      </c>
      <c r="D211" s="174" t="s">
        <v>41</v>
      </c>
      <c r="E211" s="175" t="s">
        <v>32</v>
      </c>
      <c r="F211" s="97">
        <v>-1462.4780303326183</v>
      </c>
      <c r="G211" s="87">
        <v>-1065.338964389282</v>
      </c>
      <c r="H211" s="87">
        <v>397.13906594333633</v>
      </c>
      <c r="I211" s="154">
        <v>0</v>
      </c>
      <c r="J211" s="87">
        <f t="shared" si="19"/>
        <v>0</v>
      </c>
      <c r="K211" s="87">
        <f t="shared" si="20"/>
        <v>0</v>
      </c>
      <c r="L211" s="88">
        <f t="shared" si="21"/>
        <v>0</v>
      </c>
    </row>
    <row r="212" spans="2:12" x14ac:dyDescent="0.25">
      <c r="B212" s="91">
        <v>7</v>
      </c>
      <c r="C212" s="165">
        <v>101</v>
      </c>
      <c r="D212" s="174" t="s">
        <v>43</v>
      </c>
      <c r="E212" s="175" t="s">
        <v>32</v>
      </c>
      <c r="F212" s="97">
        <v>-1462.4780303326183</v>
      </c>
      <c r="G212" s="87">
        <v>-1065.338964389282</v>
      </c>
      <c r="H212" s="87">
        <v>397.13906594333633</v>
      </c>
      <c r="I212" s="154">
        <v>0</v>
      </c>
      <c r="J212" s="87">
        <f t="shared" si="19"/>
        <v>0</v>
      </c>
      <c r="K212" s="87">
        <f t="shared" si="20"/>
        <v>0</v>
      </c>
      <c r="L212" s="88">
        <f t="shared" si="21"/>
        <v>0</v>
      </c>
    </row>
    <row r="213" spans="2:12" x14ac:dyDescent="0.25">
      <c r="B213" s="91">
        <v>8</v>
      </c>
      <c r="C213" s="165">
        <v>101</v>
      </c>
      <c r="D213" s="174" t="s">
        <v>45</v>
      </c>
      <c r="E213" s="175" t="s">
        <v>32</v>
      </c>
      <c r="F213" s="97">
        <v>-1462.4780303326183</v>
      </c>
      <c r="G213" s="87">
        <v>-1065.338964389282</v>
      </c>
      <c r="H213" s="87">
        <v>397.13906594333633</v>
      </c>
      <c r="I213" s="154">
        <v>0</v>
      </c>
      <c r="J213" s="87">
        <f t="shared" si="19"/>
        <v>0</v>
      </c>
      <c r="K213" s="87">
        <f t="shared" si="20"/>
        <v>0</v>
      </c>
      <c r="L213" s="88">
        <f t="shared" si="21"/>
        <v>0</v>
      </c>
    </row>
    <row r="214" spans="2:12" x14ac:dyDescent="0.25">
      <c r="B214" s="91">
        <v>9</v>
      </c>
      <c r="C214" s="165">
        <v>101</v>
      </c>
      <c r="D214" s="174" t="s">
        <v>47</v>
      </c>
      <c r="E214" s="175" t="s">
        <v>32</v>
      </c>
      <c r="F214" s="97">
        <v>-1462.4780303326183</v>
      </c>
      <c r="G214" s="87">
        <v>-1065.338964389282</v>
      </c>
      <c r="H214" s="87">
        <v>397.13906594333633</v>
      </c>
      <c r="I214" s="154">
        <v>0</v>
      </c>
      <c r="J214" s="87">
        <f t="shared" si="19"/>
        <v>0</v>
      </c>
      <c r="K214" s="87">
        <f t="shared" si="20"/>
        <v>0</v>
      </c>
      <c r="L214" s="88">
        <f t="shared" si="21"/>
        <v>0</v>
      </c>
    </row>
    <row r="215" spans="2:12" x14ac:dyDescent="0.25">
      <c r="B215" s="91">
        <v>10</v>
      </c>
      <c r="C215" s="165">
        <v>101</v>
      </c>
      <c r="D215" s="174" t="s">
        <v>49</v>
      </c>
      <c r="E215" s="175" t="s">
        <v>32</v>
      </c>
      <c r="F215" s="97">
        <v>-1462.4780303326183</v>
      </c>
      <c r="G215" s="87">
        <v>-1065.338964389282</v>
      </c>
      <c r="H215" s="87">
        <v>397.13906594333633</v>
      </c>
      <c r="I215" s="154">
        <v>0</v>
      </c>
      <c r="J215" s="87">
        <f t="shared" si="19"/>
        <v>0</v>
      </c>
      <c r="K215" s="87">
        <f t="shared" si="20"/>
        <v>0</v>
      </c>
      <c r="L215" s="88">
        <f t="shared" si="21"/>
        <v>0</v>
      </c>
    </row>
    <row r="216" spans="2:12" x14ac:dyDescent="0.25">
      <c r="B216" s="91">
        <v>11</v>
      </c>
      <c r="C216" s="165">
        <v>101</v>
      </c>
      <c r="D216" s="174" t="s">
        <v>51</v>
      </c>
      <c r="E216" s="175" t="s">
        <v>32</v>
      </c>
      <c r="F216" s="97">
        <v>-1671.065904792521</v>
      </c>
      <c r="G216" s="87">
        <v>-1199.3982404933242</v>
      </c>
      <c r="H216" s="87">
        <v>471.66766429919841</v>
      </c>
      <c r="I216" s="154">
        <v>0</v>
      </c>
      <c r="J216" s="87">
        <f t="shared" si="19"/>
        <v>-208.58787445990265</v>
      </c>
      <c r="K216" s="87">
        <f t="shared" si="20"/>
        <v>-134.05927610404228</v>
      </c>
      <c r="L216" s="88">
        <f t="shared" si="21"/>
        <v>74.528598355862073</v>
      </c>
    </row>
    <row r="217" spans="2:12" x14ac:dyDescent="0.25">
      <c r="B217" s="91">
        <v>12</v>
      </c>
      <c r="C217" s="165">
        <v>101</v>
      </c>
      <c r="D217" s="174" t="s">
        <v>53</v>
      </c>
      <c r="E217" s="175" t="s">
        <v>32</v>
      </c>
      <c r="F217" s="97">
        <v>-1671.065904792521</v>
      </c>
      <c r="G217" s="87">
        <v>-1199.3982404933242</v>
      </c>
      <c r="H217" s="87">
        <v>471.66766429919841</v>
      </c>
      <c r="I217" s="154">
        <v>0</v>
      </c>
      <c r="J217" s="87">
        <f t="shared" si="19"/>
        <v>0</v>
      </c>
      <c r="K217" s="87">
        <f t="shared" si="20"/>
        <v>0</v>
      </c>
      <c r="L217" s="88">
        <f t="shared" si="21"/>
        <v>0</v>
      </c>
    </row>
    <row r="218" spans="2:12" x14ac:dyDescent="0.25">
      <c r="B218" s="91">
        <v>13</v>
      </c>
      <c r="C218" s="165">
        <v>101</v>
      </c>
      <c r="D218" s="174" t="s">
        <v>55</v>
      </c>
      <c r="E218" s="175" t="s">
        <v>32</v>
      </c>
      <c r="F218" s="97">
        <v>-1857.9016050076452</v>
      </c>
      <c r="G218" s="87">
        <v>-1346.8183770740484</v>
      </c>
      <c r="H218" s="87">
        <v>511.0832279335994</v>
      </c>
      <c r="I218" s="154">
        <v>0</v>
      </c>
      <c r="J218" s="87">
        <f t="shared" si="19"/>
        <v>-186.83570021512423</v>
      </c>
      <c r="K218" s="87">
        <f t="shared" si="20"/>
        <v>-147.42013658072415</v>
      </c>
      <c r="L218" s="88">
        <f t="shared" si="21"/>
        <v>39.415563634400996</v>
      </c>
    </row>
    <row r="219" spans="2:12" x14ac:dyDescent="0.25">
      <c r="B219" s="91">
        <v>14</v>
      </c>
      <c r="C219" s="165">
        <v>101</v>
      </c>
      <c r="D219" s="174" t="s">
        <v>57</v>
      </c>
      <c r="E219" s="175" t="s">
        <v>32</v>
      </c>
      <c r="F219" s="97">
        <v>-1857.9016050076452</v>
      </c>
      <c r="G219" s="87">
        <v>-1346.8183770740484</v>
      </c>
      <c r="H219" s="87">
        <v>511.0832279335994</v>
      </c>
      <c r="I219" s="154">
        <v>0</v>
      </c>
      <c r="J219" s="87">
        <f t="shared" si="19"/>
        <v>0</v>
      </c>
      <c r="K219" s="87">
        <f t="shared" si="20"/>
        <v>0</v>
      </c>
      <c r="L219" s="88">
        <f t="shared" si="21"/>
        <v>0</v>
      </c>
    </row>
    <row r="220" spans="2:12" x14ac:dyDescent="0.25">
      <c r="B220" s="91">
        <v>15</v>
      </c>
      <c r="C220" s="165">
        <v>101</v>
      </c>
      <c r="D220" s="174" t="s">
        <v>59</v>
      </c>
      <c r="E220" s="175" t="s">
        <v>32</v>
      </c>
      <c r="F220" s="97">
        <v>-2123.2579870024515</v>
      </c>
      <c r="G220" s="87">
        <v>-1351.4128907526726</v>
      </c>
      <c r="H220" s="87">
        <v>771.84509624977909</v>
      </c>
      <c r="I220" s="154">
        <v>0</v>
      </c>
      <c r="J220" s="87">
        <f t="shared" si="19"/>
        <v>-265.35638199480627</v>
      </c>
      <c r="K220" s="87">
        <f t="shared" si="20"/>
        <v>-4.5945136786242529</v>
      </c>
      <c r="L220" s="88">
        <f t="shared" si="21"/>
        <v>260.76186831617969</v>
      </c>
    </row>
    <row r="221" spans="2:12" x14ac:dyDescent="0.25">
      <c r="B221" s="91">
        <v>16</v>
      </c>
      <c r="C221" s="165">
        <v>101</v>
      </c>
      <c r="D221" s="174" t="s">
        <v>61</v>
      </c>
      <c r="E221" s="175" t="s">
        <v>32</v>
      </c>
      <c r="F221" s="97">
        <v>-2123.2579870024515</v>
      </c>
      <c r="G221" s="87">
        <v>-1351.4128907526726</v>
      </c>
      <c r="H221" s="87">
        <v>771.84509624977909</v>
      </c>
      <c r="I221" s="154">
        <v>0</v>
      </c>
      <c r="J221" s="87">
        <f t="shared" si="19"/>
        <v>0</v>
      </c>
      <c r="K221" s="87">
        <f t="shared" si="20"/>
        <v>0</v>
      </c>
      <c r="L221" s="88">
        <f>H221-H220</f>
        <v>0</v>
      </c>
    </row>
    <row r="222" spans="2:12" x14ac:dyDescent="0.25">
      <c r="B222" s="91">
        <v>17</v>
      </c>
      <c r="C222" s="165">
        <v>101</v>
      </c>
      <c r="D222" s="174" t="s">
        <v>62</v>
      </c>
      <c r="E222" s="175" t="s">
        <v>32</v>
      </c>
      <c r="F222" s="97">
        <v>-2226.6638570112364</v>
      </c>
      <c r="G222" s="87">
        <v>-1353.2030504182435</v>
      </c>
      <c r="H222" s="87">
        <v>873.46080659299332</v>
      </c>
      <c r="I222" s="154">
        <v>0</v>
      </c>
      <c r="J222" s="87">
        <f t="shared" si="19"/>
        <v>-103.40587000878486</v>
      </c>
      <c r="K222" s="87">
        <f t="shared" si="20"/>
        <v>-1.7901596655708545</v>
      </c>
      <c r="L222" s="88">
        <f t="shared" ref="L222:L285" si="22">H222-H221</f>
        <v>101.61571034321423</v>
      </c>
    </row>
    <row r="223" spans="2:12" x14ac:dyDescent="0.25">
      <c r="B223" s="91">
        <v>18</v>
      </c>
      <c r="C223" s="165">
        <v>101</v>
      </c>
      <c r="D223" s="174" t="s">
        <v>63</v>
      </c>
      <c r="E223" s="175" t="s">
        <v>32</v>
      </c>
      <c r="F223" s="97">
        <v>-2226.6638570112364</v>
      </c>
      <c r="G223" s="97">
        <v>-1353.2030504182435</v>
      </c>
      <c r="H223" s="97">
        <v>873.46080659299332</v>
      </c>
      <c r="I223" s="153">
        <v>0</v>
      </c>
      <c r="J223" s="87">
        <f t="shared" si="19"/>
        <v>0</v>
      </c>
      <c r="K223" s="87">
        <f t="shared" si="20"/>
        <v>0</v>
      </c>
      <c r="L223" s="88">
        <f t="shared" si="22"/>
        <v>0</v>
      </c>
    </row>
    <row r="224" spans="2:12" x14ac:dyDescent="0.25">
      <c r="B224" s="91">
        <v>19</v>
      </c>
      <c r="C224" s="165">
        <v>101</v>
      </c>
      <c r="D224" s="174" t="s">
        <v>64</v>
      </c>
      <c r="E224" s="175" t="s">
        <v>32</v>
      </c>
      <c r="F224" s="97">
        <v>-2298.3323174392544</v>
      </c>
      <c r="G224" s="97">
        <v>-1353.2030504182435</v>
      </c>
      <c r="H224" s="97">
        <v>945.1292670210114</v>
      </c>
      <c r="I224" s="153">
        <v>0</v>
      </c>
      <c r="J224" s="87">
        <f t="shared" si="19"/>
        <v>-71.668460428018079</v>
      </c>
      <c r="K224" s="87">
        <f t="shared" si="20"/>
        <v>0</v>
      </c>
      <c r="L224" s="88">
        <f t="shared" si="22"/>
        <v>71.668460428018079</v>
      </c>
    </row>
    <row r="225" spans="2:12" x14ac:dyDescent="0.25">
      <c r="B225" s="91">
        <v>20</v>
      </c>
      <c r="C225" s="165">
        <v>101</v>
      </c>
      <c r="D225" s="174" t="s">
        <v>65</v>
      </c>
      <c r="E225" s="175" t="s">
        <v>32</v>
      </c>
      <c r="F225" s="97">
        <v>-2298.3323174392544</v>
      </c>
      <c r="G225" s="97">
        <v>-1353.2030504182435</v>
      </c>
      <c r="H225" s="97">
        <v>945.1292670210114</v>
      </c>
      <c r="I225" s="153">
        <v>0</v>
      </c>
      <c r="J225" s="87">
        <f t="shared" si="19"/>
        <v>0</v>
      </c>
      <c r="K225" s="87">
        <f t="shared" si="20"/>
        <v>0</v>
      </c>
      <c r="L225" s="88">
        <f t="shared" si="22"/>
        <v>0</v>
      </c>
    </row>
    <row r="226" spans="2:12" x14ac:dyDescent="0.25">
      <c r="B226" s="91">
        <v>21</v>
      </c>
      <c r="C226" s="165">
        <v>101</v>
      </c>
      <c r="D226" s="174" t="s">
        <v>66</v>
      </c>
      <c r="E226" s="175" t="s">
        <v>32</v>
      </c>
      <c r="F226" s="97">
        <v>-2298.3323174392544</v>
      </c>
      <c r="G226" s="97">
        <v>-1353.2030504182435</v>
      </c>
      <c r="H226" s="97">
        <v>945.1292670210114</v>
      </c>
      <c r="I226" s="153">
        <v>0</v>
      </c>
      <c r="J226" s="87">
        <f t="shared" si="19"/>
        <v>0</v>
      </c>
      <c r="K226" s="87">
        <f t="shared" si="20"/>
        <v>0</v>
      </c>
      <c r="L226" s="88">
        <f t="shared" si="22"/>
        <v>0</v>
      </c>
    </row>
    <row r="227" spans="2:12" x14ac:dyDescent="0.25">
      <c r="B227" s="91">
        <v>22</v>
      </c>
      <c r="C227" s="165">
        <v>101</v>
      </c>
      <c r="D227" s="174" t="s">
        <v>67</v>
      </c>
      <c r="E227" s="175" t="s">
        <v>32</v>
      </c>
      <c r="F227" s="97">
        <v>-2298.3323174392544</v>
      </c>
      <c r="G227" s="97">
        <v>-1353.2030504182435</v>
      </c>
      <c r="H227" s="97">
        <v>945.1292670210114</v>
      </c>
      <c r="I227" s="153">
        <v>0</v>
      </c>
      <c r="J227" s="87">
        <f t="shared" si="19"/>
        <v>0</v>
      </c>
      <c r="K227" s="87">
        <f t="shared" si="20"/>
        <v>0</v>
      </c>
      <c r="L227" s="88">
        <f t="shared" si="22"/>
        <v>0</v>
      </c>
    </row>
    <row r="228" spans="2:12" x14ac:dyDescent="0.25">
      <c r="B228" s="91">
        <v>23</v>
      </c>
      <c r="C228" s="165">
        <v>101</v>
      </c>
      <c r="D228" s="174" t="s">
        <v>68</v>
      </c>
      <c r="E228" s="175" t="s">
        <v>32</v>
      </c>
      <c r="F228" s="97">
        <v>-2298.3323174392544</v>
      </c>
      <c r="G228" s="97">
        <v>-1353.2030504182435</v>
      </c>
      <c r="H228" s="97">
        <v>945.1292670210114</v>
      </c>
      <c r="I228" s="153">
        <v>0</v>
      </c>
      <c r="J228" s="87">
        <f t="shared" si="19"/>
        <v>0</v>
      </c>
      <c r="K228" s="87">
        <f t="shared" si="20"/>
        <v>0</v>
      </c>
      <c r="L228" s="88">
        <f t="shared" si="22"/>
        <v>0</v>
      </c>
    </row>
    <row r="229" spans="2:12" x14ac:dyDescent="0.25">
      <c r="B229" s="91">
        <v>24</v>
      </c>
      <c r="C229" s="165">
        <v>101</v>
      </c>
      <c r="D229" s="174" t="s">
        <v>69</v>
      </c>
      <c r="E229" s="175" t="s">
        <v>32</v>
      </c>
      <c r="F229" s="97">
        <v>-2284.9813563960997</v>
      </c>
      <c r="G229" s="97">
        <v>-1338.7003863842403</v>
      </c>
      <c r="H229" s="97">
        <v>946.28097001186177</v>
      </c>
      <c r="I229" s="153">
        <v>0</v>
      </c>
      <c r="J229" s="87">
        <f t="shared" si="19"/>
        <v>13.350961043154712</v>
      </c>
      <c r="K229" s="87">
        <f t="shared" si="20"/>
        <v>14.502664034003146</v>
      </c>
      <c r="L229" s="88">
        <f t="shared" si="22"/>
        <v>1.1517029908503673</v>
      </c>
    </row>
    <row r="230" spans="2:12" x14ac:dyDescent="0.25">
      <c r="B230" s="91">
        <v>25</v>
      </c>
      <c r="C230" s="165">
        <v>101</v>
      </c>
      <c r="D230" s="174" t="s">
        <v>70</v>
      </c>
      <c r="E230" s="175" t="s">
        <v>32</v>
      </c>
      <c r="F230" s="97">
        <v>-2284.9813563960997</v>
      </c>
      <c r="G230" s="97">
        <v>-1338.7003863842403</v>
      </c>
      <c r="H230" s="97">
        <v>946.28097001186177</v>
      </c>
      <c r="I230" s="153">
        <v>0</v>
      </c>
      <c r="J230" s="87">
        <f t="shared" si="19"/>
        <v>0</v>
      </c>
      <c r="K230" s="87">
        <f t="shared" si="20"/>
        <v>0</v>
      </c>
      <c r="L230" s="88">
        <f t="shared" si="22"/>
        <v>0</v>
      </c>
    </row>
    <row r="231" spans="2:12" x14ac:dyDescent="0.25">
      <c r="B231" s="91">
        <v>26</v>
      </c>
      <c r="C231" s="165">
        <v>101</v>
      </c>
      <c r="D231" s="174" t="s">
        <v>71</v>
      </c>
      <c r="E231" s="175" t="s">
        <v>32</v>
      </c>
      <c r="F231" s="97">
        <v>-2284.9813563960997</v>
      </c>
      <c r="G231" s="97">
        <v>-1338.7003863842403</v>
      </c>
      <c r="H231" s="97">
        <v>946.28097001186177</v>
      </c>
      <c r="I231" s="153">
        <v>0</v>
      </c>
      <c r="J231" s="87">
        <f t="shared" si="19"/>
        <v>0</v>
      </c>
      <c r="K231" s="87">
        <f t="shared" si="20"/>
        <v>0</v>
      </c>
      <c r="L231" s="88">
        <f t="shared" si="22"/>
        <v>0</v>
      </c>
    </row>
    <row r="232" spans="2:12" x14ac:dyDescent="0.25">
      <c r="B232" s="91">
        <v>27</v>
      </c>
      <c r="C232" s="165">
        <v>101</v>
      </c>
      <c r="D232" s="174" t="s">
        <v>72</v>
      </c>
      <c r="E232" s="175" t="s">
        <v>32</v>
      </c>
      <c r="F232" s="97">
        <v>0</v>
      </c>
      <c r="G232" s="97">
        <v>-576.48382893205985</v>
      </c>
      <c r="H232" s="97">
        <v>738.98166722861663</v>
      </c>
      <c r="I232" s="153">
        <v>0</v>
      </c>
      <c r="J232" s="87">
        <f t="shared" si="19"/>
        <v>2284.9813563960997</v>
      </c>
      <c r="K232" s="87">
        <f t="shared" si="20"/>
        <v>762.2165574521805</v>
      </c>
      <c r="L232" s="88">
        <f t="shared" si="22"/>
        <v>-207.29930278324514</v>
      </c>
    </row>
    <row r="233" spans="2:12" x14ac:dyDescent="0.25">
      <c r="B233" s="91">
        <v>1</v>
      </c>
      <c r="C233" s="165">
        <v>102</v>
      </c>
      <c r="D233" s="174" t="s">
        <v>31</v>
      </c>
      <c r="E233" s="175" t="s">
        <v>34</v>
      </c>
      <c r="F233" s="97">
        <v>-1737.2492706996309</v>
      </c>
      <c r="G233" s="97">
        <v>-1737.2492706996309</v>
      </c>
      <c r="H233" s="97">
        <v>0</v>
      </c>
      <c r="I233" s="153">
        <v>0</v>
      </c>
      <c r="J233" s="87">
        <f t="shared" si="19"/>
        <v>-1737.2492706996309</v>
      </c>
      <c r="K233" s="87">
        <f t="shared" si="20"/>
        <v>-1160.765441767571</v>
      </c>
      <c r="L233" s="88">
        <f t="shared" si="22"/>
        <v>-738.98166722861663</v>
      </c>
    </row>
    <row r="234" spans="2:12" x14ac:dyDescent="0.25">
      <c r="B234" s="91">
        <v>2</v>
      </c>
      <c r="C234" s="165">
        <v>102</v>
      </c>
      <c r="D234" s="174" t="s">
        <v>33</v>
      </c>
      <c r="E234" s="175" t="s">
        <v>34</v>
      </c>
      <c r="F234" s="97">
        <v>-1737.2492706996309</v>
      </c>
      <c r="G234" s="97">
        <v>-1175.4525876468092</v>
      </c>
      <c r="H234" s="97">
        <v>561.79668305281928</v>
      </c>
      <c r="I234" s="153">
        <v>0</v>
      </c>
      <c r="J234" s="87">
        <f t="shared" si="19"/>
        <v>0</v>
      </c>
      <c r="K234" s="87">
        <f t="shared" si="20"/>
        <v>561.79668305282166</v>
      </c>
      <c r="L234" s="88">
        <f t="shared" si="22"/>
        <v>561.79668305281928</v>
      </c>
    </row>
    <row r="235" spans="2:12" x14ac:dyDescent="0.25">
      <c r="B235" s="91">
        <v>3</v>
      </c>
      <c r="C235" s="165">
        <v>102</v>
      </c>
      <c r="D235" s="174" t="s">
        <v>35</v>
      </c>
      <c r="E235" s="175" t="s">
        <v>34</v>
      </c>
      <c r="F235" s="97">
        <v>-1721.3424101985584</v>
      </c>
      <c r="G235" s="97">
        <v>-1158.3457498188804</v>
      </c>
      <c r="H235" s="97">
        <v>562.99666037967597</v>
      </c>
      <c r="I235" s="153">
        <v>0</v>
      </c>
      <c r="J235" s="87">
        <f t="shared" si="19"/>
        <v>15.906860501072515</v>
      </c>
      <c r="K235" s="87">
        <f t="shared" si="20"/>
        <v>17.106837827928757</v>
      </c>
      <c r="L235" s="88">
        <f t="shared" si="22"/>
        <v>1.1999773268566969</v>
      </c>
    </row>
    <row r="236" spans="2:12" x14ac:dyDescent="0.25">
      <c r="B236" s="91">
        <v>4</v>
      </c>
      <c r="C236" s="165">
        <v>102</v>
      </c>
      <c r="D236" s="174" t="s">
        <v>37</v>
      </c>
      <c r="E236" s="175" t="s">
        <v>34</v>
      </c>
      <c r="F236" s="97">
        <v>0</v>
      </c>
      <c r="G236" s="97">
        <v>0</v>
      </c>
      <c r="H236" s="97">
        <v>0</v>
      </c>
      <c r="I236" s="153">
        <v>0</v>
      </c>
      <c r="J236" s="87">
        <f t="shared" si="19"/>
        <v>1721.3424101985584</v>
      </c>
      <c r="K236" s="87">
        <f t="shared" si="20"/>
        <v>1158.3457498188804</v>
      </c>
      <c r="L236" s="88">
        <f t="shared" si="22"/>
        <v>-562.99666037967597</v>
      </c>
    </row>
    <row r="237" spans="2:12" x14ac:dyDescent="0.25">
      <c r="B237" s="91">
        <v>5</v>
      </c>
      <c r="C237" s="165">
        <v>102</v>
      </c>
      <c r="D237" s="174" t="s">
        <v>39</v>
      </c>
      <c r="E237" s="175" t="s">
        <v>34</v>
      </c>
      <c r="F237" s="97">
        <v>0</v>
      </c>
      <c r="G237" s="97">
        <v>-1373.6938316633129</v>
      </c>
      <c r="H237" s="97">
        <v>650.00949072117976</v>
      </c>
      <c r="I237" s="153">
        <v>0</v>
      </c>
      <c r="J237" s="87">
        <f t="shared" si="19"/>
        <v>0</v>
      </c>
      <c r="K237" s="87">
        <f t="shared" si="20"/>
        <v>-1373.6938316633129</v>
      </c>
      <c r="L237" s="88">
        <f t="shared" si="22"/>
        <v>650.00949072117976</v>
      </c>
    </row>
    <row r="238" spans="2:12" x14ac:dyDescent="0.25">
      <c r="B238" s="91">
        <v>6</v>
      </c>
      <c r="C238" s="165">
        <v>102</v>
      </c>
      <c r="D238" s="174" t="s">
        <v>41</v>
      </c>
      <c r="E238" s="175" t="s">
        <v>34</v>
      </c>
      <c r="F238" s="97">
        <v>0</v>
      </c>
      <c r="G238" s="97">
        <v>-1373.6938316633129</v>
      </c>
      <c r="H238" s="97">
        <v>650.00949072117976</v>
      </c>
      <c r="I238" s="153">
        <v>0</v>
      </c>
      <c r="J238" s="87">
        <f t="shared" si="19"/>
        <v>0</v>
      </c>
      <c r="K238" s="87">
        <f t="shared" si="20"/>
        <v>0</v>
      </c>
      <c r="L238" s="88">
        <f t="shared" si="22"/>
        <v>0</v>
      </c>
    </row>
    <row r="239" spans="2:12" x14ac:dyDescent="0.25">
      <c r="B239" s="91">
        <v>7</v>
      </c>
      <c r="C239" s="165">
        <v>102</v>
      </c>
      <c r="D239" s="174" t="s">
        <v>43</v>
      </c>
      <c r="E239" s="175" t="s">
        <v>34</v>
      </c>
      <c r="F239" s="97">
        <v>0</v>
      </c>
      <c r="G239" s="97">
        <v>-1373.6938316633129</v>
      </c>
      <c r="H239" s="97">
        <v>650.00949072117976</v>
      </c>
      <c r="I239" s="153">
        <v>0</v>
      </c>
      <c r="J239" s="87">
        <f t="shared" si="19"/>
        <v>0</v>
      </c>
      <c r="K239" s="87">
        <f t="shared" si="20"/>
        <v>0</v>
      </c>
      <c r="L239" s="88">
        <f t="shared" si="22"/>
        <v>0</v>
      </c>
    </row>
    <row r="240" spans="2:12" x14ac:dyDescent="0.25">
      <c r="B240" s="91">
        <v>8</v>
      </c>
      <c r="C240" s="165">
        <v>102</v>
      </c>
      <c r="D240" s="174" t="s">
        <v>45</v>
      </c>
      <c r="E240" s="175" t="s">
        <v>34</v>
      </c>
      <c r="F240" s="97">
        <v>0</v>
      </c>
      <c r="G240" s="97">
        <v>-1373.6938316633129</v>
      </c>
      <c r="H240" s="97">
        <v>650.00949072117976</v>
      </c>
      <c r="I240" s="153">
        <v>0</v>
      </c>
      <c r="J240" s="87">
        <f t="shared" si="19"/>
        <v>0</v>
      </c>
      <c r="K240" s="87">
        <f t="shared" si="20"/>
        <v>0</v>
      </c>
      <c r="L240" s="88">
        <f t="shared" si="22"/>
        <v>0</v>
      </c>
    </row>
    <row r="241" spans="2:12" x14ac:dyDescent="0.25">
      <c r="B241" s="91">
        <v>9</v>
      </c>
      <c r="C241" s="165">
        <v>102</v>
      </c>
      <c r="D241" s="174" t="s">
        <v>47</v>
      </c>
      <c r="E241" s="175" t="s">
        <v>34</v>
      </c>
      <c r="F241" s="97">
        <v>0</v>
      </c>
      <c r="G241" s="97">
        <v>-1387.9465745681116</v>
      </c>
      <c r="H241" s="97">
        <v>657.21628918270619</v>
      </c>
      <c r="I241" s="153">
        <v>0</v>
      </c>
      <c r="J241" s="87">
        <f t="shared" si="19"/>
        <v>0</v>
      </c>
      <c r="K241" s="87">
        <f t="shared" si="20"/>
        <v>-14.252742904798652</v>
      </c>
      <c r="L241" s="88">
        <f t="shared" si="22"/>
        <v>7.2067984615264322</v>
      </c>
    </row>
    <row r="242" spans="2:12" x14ac:dyDescent="0.25">
      <c r="B242" s="91">
        <v>10</v>
      </c>
      <c r="C242" s="165">
        <v>102</v>
      </c>
      <c r="D242" s="174" t="s">
        <v>49</v>
      </c>
      <c r="E242" s="175" t="s">
        <v>34</v>
      </c>
      <c r="F242" s="97">
        <v>0</v>
      </c>
      <c r="G242" s="97">
        <v>-1387.9465745681116</v>
      </c>
      <c r="H242" s="97">
        <v>657.21628918270619</v>
      </c>
      <c r="I242" s="153">
        <v>0</v>
      </c>
      <c r="J242" s="87">
        <f t="shared" si="19"/>
        <v>0</v>
      </c>
      <c r="K242" s="87">
        <f t="shared" si="20"/>
        <v>0</v>
      </c>
      <c r="L242" s="88">
        <f t="shared" si="22"/>
        <v>0</v>
      </c>
    </row>
    <row r="243" spans="2:12" x14ac:dyDescent="0.25">
      <c r="B243" s="91">
        <v>11</v>
      </c>
      <c r="C243" s="165">
        <v>102</v>
      </c>
      <c r="D243" s="174" t="s">
        <v>51</v>
      </c>
      <c r="E243" s="175" t="s">
        <v>34</v>
      </c>
      <c r="F243" s="97">
        <v>0</v>
      </c>
      <c r="G243" s="97">
        <v>-1550.2204354073178</v>
      </c>
      <c r="H243" s="97">
        <v>733.47895999381205</v>
      </c>
      <c r="I243" s="153">
        <v>0</v>
      </c>
      <c r="J243" s="87">
        <f t="shared" si="19"/>
        <v>0</v>
      </c>
      <c r="K243" s="87">
        <f t="shared" si="20"/>
        <v>-162.27386083920624</v>
      </c>
      <c r="L243" s="88">
        <f t="shared" si="22"/>
        <v>76.262670811105863</v>
      </c>
    </row>
    <row r="244" spans="2:12" x14ac:dyDescent="0.25">
      <c r="B244" s="91">
        <v>12</v>
      </c>
      <c r="C244" s="165">
        <v>102</v>
      </c>
      <c r="D244" s="174" t="s">
        <v>53</v>
      </c>
      <c r="E244" s="175" t="s">
        <v>34</v>
      </c>
      <c r="F244" s="97">
        <v>0</v>
      </c>
      <c r="G244" s="97">
        <v>-1550.2204354073178</v>
      </c>
      <c r="H244" s="97">
        <v>733.47895999381205</v>
      </c>
      <c r="I244" s="153">
        <v>0</v>
      </c>
      <c r="J244" s="87">
        <f t="shared" si="19"/>
        <v>0</v>
      </c>
      <c r="K244" s="87">
        <f t="shared" si="20"/>
        <v>0</v>
      </c>
      <c r="L244" s="88">
        <f t="shared" si="22"/>
        <v>0</v>
      </c>
    </row>
    <row r="245" spans="2:12" x14ac:dyDescent="0.25">
      <c r="B245" s="91">
        <v>13</v>
      </c>
      <c r="C245" s="165">
        <v>102</v>
      </c>
      <c r="D245" s="174" t="s">
        <v>55</v>
      </c>
      <c r="E245" s="175" t="s">
        <v>34</v>
      </c>
      <c r="F245" s="97">
        <v>0</v>
      </c>
      <c r="G245" s="97">
        <v>-1791.9563694614994</v>
      </c>
      <c r="H245" s="97">
        <v>791.9214150792493</v>
      </c>
      <c r="I245" s="153">
        <v>0</v>
      </c>
      <c r="J245" s="87">
        <f t="shared" si="19"/>
        <v>0</v>
      </c>
      <c r="K245" s="87">
        <f t="shared" si="20"/>
        <v>-241.7359340541816</v>
      </c>
      <c r="L245" s="88">
        <f t="shared" si="22"/>
        <v>58.442455085437246</v>
      </c>
    </row>
    <row r="246" spans="2:12" x14ac:dyDescent="0.25">
      <c r="B246" s="91">
        <v>14</v>
      </c>
      <c r="C246" s="165">
        <v>102</v>
      </c>
      <c r="D246" s="174" t="s">
        <v>57</v>
      </c>
      <c r="E246" s="175" t="s">
        <v>34</v>
      </c>
      <c r="F246" s="97">
        <v>0</v>
      </c>
      <c r="G246" s="97">
        <v>-1791.9563694614994</v>
      </c>
      <c r="H246" s="97">
        <v>791.9214150792493</v>
      </c>
      <c r="I246" s="153">
        <v>0</v>
      </c>
      <c r="J246" s="87">
        <f t="shared" si="19"/>
        <v>0</v>
      </c>
      <c r="K246" s="87">
        <f t="shared" si="20"/>
        <v>0</v>
      </c>
      <c r="L246" s="88">
        <f t="shared" si="22"/>
        <v>0</v>
      </c>
    </row>
    <row r="247" spans="2:12" x14ac:dyDescent="0.25">
      <c r="B247" s="91">
        <v>15</v>
      </c>
      <c r="C247" s="165">
        <v>102</v>
      </c>
      <c r="D247" s="174" t="s">
        <v>59</v>
      </c>
      <c r="E247" s="175" t="s">
        <v>34</v>
      </c>
      <c r="F247" s="97">
        <v>0</v>
      </c>
      <c r="G247" s="97">
        <v>-1792.9240621834583</v>
      </c>
      <c r="H247" s="97">
        <v>833.18993955591611</v>
      </c>
      <c r="I247" s="153">
        <v>0</v>
      </c>
      <c r="J247" s="87">
        <f t="shared" si="19"/>
        <v>0</v>
      </c>
      <c r="K247" s="87">
        <f t="shared" si="20"/>
        <v>-0.96769272195888334</v>
      </c>
      <c r="L247" s="88">
        <f t="shared" si="22"/>
        <v>41.268524476666812</v>
      </c>
    </row>
    <row r="248" spans="2:12" x14ac:dyDescent="0.25">
      <c r="B248" s="91">
        <v>16</v>
      </c>
      <c r="C248" s="165">
        <v>102</v>
      </c>
      <c r="D248" s="174" t="s">
        <v>61</v>
      </c>
      <c r="E248" s="175" t="s">
        <v>34</v>
      </c>
      <c r="F248" s="97">
        <v>0</v>
      </c>
      <c r="G248" s="97">
        <v>-1792.9240621834583</v>
      </c>
      <c r="H248" s="97">
        <v>833.18993955591611</v>
      </c>
      <c r="I248" s="153">
        <v>0</v>
      </c>
      <c r="J248" s="87">
        <f t="shared" si="19"/>
        <v>0</v>
      </c>
      <c r="K248" s="87">
        <f t="shared" si="20"/>
        <v>0</v>
      </c>
      <c r="L248" s="88">
        <f t="shared" si="22"/>
        <v>0</v>
      </c>
    </row>
    <row r="249" spans="2:12" x14ac:dyDescent="0.25">
      <c r="B249" s="91">
        <v>17</v>
      </c>
      <c r="C249" s="165">
        <v>102</v>
      </c>
      <c r="D249" s="174" t="s">
        <v>62</v>
      </c>
      <c r="E249" s="175" t="s">
        <v>34</v>
      </c>
      <c r="F249" s="97">
        <v>0</v>
      </c>
      <c r="G249" s="97">
        <v>-1794.4586603534499</v>
      </c>
      <c r="H249" s="97">
        <v>910.90510078904583</v>
      </c>
      <c r="I249" s="153">
        <v>0</v>
      </c>
      <c r="J249" s="87">
        <f t="shared" si="19"/>
        <v>0</v>
      </c>
      <c r="K249" s="87">
        <f t="shared" si="20"/>
        <v>-1.5345981699915683</v>
      </c>
      <c r="L249" s="88">
        <f t="shared" si="22"/>
        <v>77.71516123312972</v>
      </c>
    </row>
    <row r="250" spans="2:12" x14ac:dyDescent="0.25">
      <c r="B250" s="91">
        <v>18</v>
      </c>
      <c r="C250" s="165">
        <v>102</v>
      </c>
      <c r="D250" s="174" t="s">
        <v>63</v>
      </c>
      <c r="E250" s="175" t="s">
        <v>34</v>
      </c>
      <c r="F250" s="97">
        <v>0</v>
      </c>
      <c r="G250" s="97">
        <v>-1794.4586603534499</v>
      </c>
      <c r="H250" s="97">
        <v>910.90510078904583</v>
      </c>
      <c r="I250" s="153">
        <v>0</v>
      </c>
      <c r="J250" s="87">
        <f t="shared" si="19"/>
        <v>0</v>
      </c>
      <c r="K250" s="87">
        <f t="shared" si="20"/>
        <v>0</v>
      </c>
      <c r="L250" s="88">
        <f t="shared" si="22"/>
        <v>0</v>
      </c>
    </row>
    <row r="251" spans="2:12" x14ac:dyDescent="0.25">
      <c r="B251" s="91">
        <v>19</v>
      </c>
      <c r="C251" s="165">
        <v>102</v>
      </c>
      <c r="D251" s="174" t="s">
        <v>64</v>
      </c>
      <c r="E251" s="175" t="s">
        <v>34</v>
      </c>
      <c r="F251" s="97">
        <v>0</v>
      </c>
      <c r="G251" s="97">
        <v>-1794.4586603534499</v>
      </c>
      <c r="H251" s="97">
        <v>913.31707212616141</v>
      </c>
      <c r="I251" s="153">
        <v>0</v>
      </c>
      <c r="J251" s="87">
        <f t="shared" si="19"/>
        <v>0</v>
      </c>
      <c r="K251" s="87">
        <f t="shared" si="20"/>
        <v>0</v>
      </c>
      <c r="L251" s="88">
        <f t="shared" si="22"/>
        <v>2.411971337115574</v>
      </c>
    </row>
    <row r="252" spans="2:12" x14ac:dyDescent="0.25">
      <c r="B252" s="91">
        <v>20</v>
      </c>
      <c r="C252" s="165">
        <v>102</v>
      </c>
      <c r="D252" s="174" t="s">
        <v>65</v>
      </c>
      <c r="E252" s="175" t="s">
        <v>34</v>
      </c>
      <c r="F252" s="97">
        <v>0</v>
      </c>
      <c r="G252" s="97">
        <v>-1794.4586603534499</v>
      </c>
      <c r="H252" s="97">
        <v>913.31707212616141</v>
      </c>
      <c r="I252" s="153">
        <v>0</v>
      </c>
      <c r="J252" s="87">
        <f t="shared" si="19"/>
        <v>0</v>
      </c>
      <c r="K252" s="87">
        <f t="shared" si="20"/>
        <v>0</v>
      </c>
      <c r="L252" s="88">
        <f t="shared" si="22"/>
        <v>0</v>
      </c>
    </row>
    <row r="253" spans="2:12" x14ac:dyDescent="0.25">
      <c r="B253" s="91">
        <v>21</v>
      </c>
      <c r="C253" s="165">
        <v>102</v>
      </c>
      <c r="D253" s="174" t="s">
        <v>66</v>
      </c>
      <c r="E253" s="175" t="s">
        <v>34</v>
      </c>
      <c r="F253" s="97">
        <v>0</v>
      </c>
      <c r="G253" s="97">
        <v>-1794.4586603534499</v>
      </c>
      <c r="H253" s="97">
        <v>913.31707212616141</v>
      </c>
      <c r="I253" s="153">
        <v>0</v>
      </c>
      <c r="J253" s="87">
        <f t="shared" si="19"/>
        <v>0</v>
      </c>
      <c r="K253" s="87">
        <f t="shared" si="20"/>
        <v>0</v>
      </c>
      <c r="L253" s="88">
        <f t="shared" si="22"/>
        <v>0</v>
      </c>
    </row>
    <row r="254" spans="2:12" x14ac:dyDescent="0.25">
      <c r="B254" s="91">
        <v>22</v>
      </c>
      <c r="C254" s="165">
        <v>102</v>
      </c>
      <c r="D254" s="174" t="s">
        <v>67</v>
      </c>
      <c r="E254" s="175" t="s">
        <v>34</v>
      </c>
      <c r="F254" s="97">
        <v>0</v>
      </c>
      <c r="G254" s="97">
        <v>-1794.4586603534499</v>
      </c>
      <c r="H254" s="97">
        <v>913.31707212616141</v>
      </c>
      <c r="I254" s="153">
        <v>0</v>
      </c>
      <c r="J254" s="87">
        <f t="shared" si="19"/>
        <v>0</v>
      </c>
      <c r="K254" s="87">
        <f t="shared" si="20"/>
        <v>0</v>
      </c>
      <c r="L254" s="88">
        <f t="shared" si="22"/>
        <v>0</v>
      </c>
    </row>
    <row r="255" spans="2:12" x14ac:dyDescent="0.25">
      <c r="B255" s="91">
        <v>23</v>
      </c>
      <c r="C255" s="165">
        <v>102</v>
      </c>
      <c r="D255" s="174" t="s">
        <v>68</v>
      </c>
      <c r="E255" s="175" t="s">
        <v>34</v>
      </c>
      <c r="F255" s="97">
        <v>0</v>
      </c>
      <c r="G255" s="97">
        <v>-1794.4586603534499</v>
      </c>
      <c r="H255" s="97">
        <v>913.31707212616141</v>
      </c>
      <c r="I255" s="153">
        <v>0</v>
      </c>
      <c r="J255" s="87">
        <f t="shared" si="19"/>
        <v>0</v>
      </c>
      <c r="K255" s="87">
        <f t="shared" si="20"/>
        <v>0</v>
      </c>
      <c r="L255" s="88">
        <f t="shared" si="22"/>
        <v>0</v>
      </c>
    </row>
    <row r="256" spans="2:12" x14ac:dyDescent="0.25">
      <c r="B256" s="91">
        <v>24</v>
      </c>
      <c r="C256" s="165">
        <v>102</v>
      </c>
      <c r="D256" s="174" t="s">
        <v>69</v>
      </c>
      <c r="E256" s="175" t="s">
        <v>34</v>
      </c>
      <c r="F256" s="97">
        <v>0</v>
      </c>
      <c r="G256" s="97">
        <v>-1737.2492706996309</v>
      </c>
      <c r="H256" s="97">
        <v>916.31172421820634</v>
      </c>
      <c r="I256" s="153">
        <v>0</v>
      </c>
      <c r="J256" s="87">
        <f t="shared" si="19"/>
        <v>0</v>
      </c>
      <c r="K256" s="87">
        <f t="shared" si="20"/>
        <v>57.209389653819017</v>
      </c>
      <c r="L256" s="88">
        <f t="shared" si="22"/>
        <v>2.9946520920449302</v>
      </c>
    </row>
    <row r="257" spans="2:12" x14ac:dyDescent="0.25">
      <c r="B257" s="91">
        <v>25</v>
      </c>
      <c r="C257" s="165">
        <v>102</v>
      </c>
      <c r="D257" s="174" t="s">
        <v>70</v>
      </c>
      <c r="E257" s="175" t="s">
        <v>34</v>
      </c>
      <c r="F257" s="97">
        <v>0</v>
      </c>
      <c r="G257" s="97">
        <v>-1737.2492706996309</v>
      </c>
      <c r="H257" s="97">
        <v>916.31172421820634</v>
      </c>
      <c r="I257" s="153">
        <v>0</v>
      </c>
      <c r="J257" s="87">
        <f t="shared" si="19"/>
        <v>0</v>
      </c>
      <c r="K257" s="87">
        <f t="shared" si="20"/>
        <v>0</v>
      </c>
      <c r="L257" s="88">
        <f t="shared" si="22"/>
        <v>0</v>
      </c>
    </row>
    <row r="258" spans="2:12" x14ac:dyDescent="0.25">
      <c r="B258" s="91">
        <v>26</v>
      </c>
      <c r="C258" s="165">
        <v>102</v>
      </c>
      <c r="D258" s="174" t="s">
        <v>71</v>
      </c>
      <c r="E258" s="175" t="s">
        <v>34</v>
      </c>
      <c r="F258" s="97">
        <v>0</v>
      </c>
      <c r="G258" s="97">
        <v>-1737.2492706996309</v>
      </c>
      <c r="H258" s="97">
        <v>916.31172421820634</v>
      </c>
      <c r="I258" s="153">
        <v>0</v>
      </c>
      <c r="J258" s="87">
        <f t="shared" si="19"/>
        <v>0</v>
      </c>
      <c r="K258" s="87">
        <f t="shared" si="20"/>
        <v>0</v>
      </c>
      <c r="L258" s="88">
        <f t="shared" si="22"/>
        <v>0</v>
      </c>
    </row>
    <row r="259" spans="2:12" x14ac:dyDescent="0.25">
      <c r="B259" s="91">
        <v>27</v>
      </c>
      <c r="C259" s="165">
        <v>102</v>
      </c>
      <c r="D259" s="174" t="s">
        <v>72</v>
      </c>
      <c r="E259" s="175" t="s">
        <v>34</v>
      </c>
      <c r="F259" s="97">
        <v>0</v>
      </c>
      <c r="G259" s="97">
        <v>-824.72361550337973</v>
      </c>
      <c r="H259" s="97">
        <v>1080.8001589264099</v>
      </c>
      <c r="I259" s="153">
        <v>0</v>
      </c>
      <c r="J259" s="87">
        <f t="shared" si="19"/>
        <v>0</v>
      </c>
      <c r="K259" s="87">
        <f t="shared" si="20"/>
        <v>912.52565519625114</v>
      </c>
      <c r="L259" s="88">
        <f t="shared" si="22"/>
        <v>164.48843470820361</v>
      </c>
    </row>
    <row r="260" spans="2:12" x14ac:dyDescent="0.25">
      <c r="B260" s="91">
        <v>1</v>
      </c>
      <c r="C260" s="165">
        <v>103</v>
      </c>
      <c r="D260" s="174" t="s">
        <v>31</v>
      </c>
      <c r="E260" s="175" t="s">
        <v>36</v>
      </c>
      <c r="F260" s="97">
        <v>-835.41937165992317</v>
      </c>
      <c r="G260" s="97">
        <v>-835.41937165992317</v>
      </c>
      <c r="H260" s="97">
        <v>0</v>
      </c>
      <c r="I260" s="153">
        <v>0</v>
      </c>
      <c r="J260" s="87">
        <f t="shared" si="19"/>
        <v>-835.41937165992317</v>
      </c>
      <c r="K260" s="87">
        <f t="shared" si="20"/>
        <v>-10.695756156543439</v>
      </c>
      <c r="L260" s="88">
        <f t="shared" si="22"/>
        <v>-1080.8001589264099</v>
      </c>
    </row>
    <row r="261" spans="2:12" x14ac:dyDescent="0.25">
      <c r="B261" s="91">
        <v>2</v>
      </c>
      <c r="C261" s="165">
        <v>103</v>
      </c>
      <c r="D261" s="174" t="s">
        <v>33</v>
      </c>
      <c r="E261" s="175" t="s">
        <v>36</v>
      </c>
      <c r="F261" s="97">
        <v>-835.41937165992317</v>
      </c>
      <c r="G261" s="97">
        <v>-588.08036056170704</v>
      </c>
      <c r="H261" s="97">
        <v>247.33901109821588</v>
      </c>
      <c r="I261" s="153">
        <v>0</v>
      </c>
      <c r="J261" s="87">
        <f t="shared" si="19"/>
        <v>0</v>
      </c>
      <c r="K261" s="87">
        <f t="shared" si="20"/>
        <v>247.33901109821613</v>
      </c>
      <c r="L261" s="88">
        <f t="shared" si="22"/>
        <v>247.33901109821588</v>
      </c>
    </row>
    <row r="262" spans="2:12" x14ac:dyDescent="0.25">
      <c r="B262" s="91">
        <v>3</v>
      </c>
      <c r="C262" s="165">
        <v>103</v>
      </c>
      <c r="D262" s="174" t="s">
        <v>35</v>
      </c>
      <c r="E262" s="175" t="s">
        <v>36</v>
      </c>
      <c r="F262" s="97">
        <v>-820.84992827176961</v>
      </c>
      <c r="G262" s="97">
        <v>-572.41183154760392</v>
      </c>
      <c r="H262" s="97">
        <v>248.43809672416506</v>
      </c>
      <c r="I262" s="153">
        <v>0</v>
      </c>
      <c r="J262" s="87">
        <f t="shared" si="19"/>
        <v>14.569443388153559</v>
      </c>
      <c r="K262" s="87">
        <f t="shared" si="20"/>
        <v>15.668529014103115</v>
      </c>
      <c r="L262" s="88">
        <f t="shared" si="22"/>
        <v>1.0990856259491864</v>
      </c>
    </row>
    <row r="263" spans="2:12" x14ac:dyDescent="0.25">
      <c r="B263" s="91">
        <v>4</v>
      </c>
      <c r="C263" s="165">
        <v>103</v>
      </c>
      <c r="D263" s="174" t="s">
        <v>37</v>
      </c>
      <c r="E263" s="175" t="s">
        <v>36</v>
      </c>
      <c r="F263" s="97">
        <v>-419.82101665188543</v>
      </c>
      <c r="G263" s="97">
        <v>-119.6707255245492</v>
      </c>
      <c r="H263" s="97">
        <v>300.15029112733134</v>
      </c>
      <c r="I263" s="153">
        <v>0</v>
      </c>
      <c r="J263" s="87">
        <f t="shared" si="19"/>
        <v>401.02891161988418</v>
      </c>
      <c r="K263" s="87">
        <f t="shared" si="20"/>
        <v>452.74110602305473</v>
      </c>
      <c r="L263" s="88">
        <f t="shared" si="22"/>
        <v>51.712194403166279</v>
      </c>
    </row>
    <row r="264" spans="2:12" x14ac:dyDescent="0.25">
      <c r="B264" s="91">
        <v>5</v>
      </c>
      <c r="C264" s="165">
        <v>103</v>
      </c>
      <c r="D264" s="174" t="s">
        <v>39</v>
      </c>
      <c r="E264" s="175" t="s">
        <v>36</v>
      </c>
      <c r="F264" s="97">
        <v>-419.82101665188543</v>
      </c>
      <c r="G264" s="97">
        <v>-119.6707255245492</v>
      </c>
      <c r="H264" s="97">
        <v>300.15029112733134</v>
      </c>
      <c r="I264" s="153">
        <v>0</v>
      </c>
      <c r="J264" s="87">
        <f t="shared" si="19"/>
        <v>0</v>
      </c>
      <c r="K264" s="87">
        <f t="shared" si="20"/>
        <v>0</v>
      </c>
      <c r="L264" s="88">
        <f t="shared" si="22"/>
        <v>0</v>
      </c>
    </row>
    <row r="265" spans="2:12" x14ac:dyDescent="0.25">
      <c r="B265" s="91">
        <v>6</v>
      </c>
      <c r="C265" s="165">
        <v>103</v>
      </c>
      <c r="D265" s="174" t="s">
        <v>41</v>
      </c>
      <c r="E265" s="175" t="s">
        <v>36</v>
      </c>
      <c r="F265" s="97">
        <v>-888.44360045281792</v>
      </c>
      <c r="G265" s="97">
        <v>-659.47971768510683</v>
      </c>
      <c r="H265" s="97">
        <v>228.96388276771106</v>
      </c>
      <c r="I265" s="153">
        <v>0</v>
      </c>
      <c r="J265" s="87">
        <f t="shared" si="19"/>
        <v>-468.62258380093249</v>
      </c>
      <c r="K265" s="87">
        <f t="shared" si="20"/>
        <v>-539.80899216055764</v>
      </c>
      <c r="L265" s="88">
        <f t="shared" si="22"/>
        <v>-71.186408359620287</v>
      </c>
    </row>
    <row r="266" spans="2:12" x14ac:dyDescent="0.25">
      <c r="B266" s="91">
        <v>7</v>
      </c>
      <c r="C266" s="165">
        <v>103</v>
      </c>
      <c r="D266" s="174" t="s">
        <v>43</v>
      </c>
      <c r="E266" s="175" t="s">
        <v>36</v>
      </c>
      <c r="F266" s="97">
        <v>-419.82101665188543</v>
      </c>
      <c r="G266" s="97">
        <v>-119.6707255245492</v>
      </c>
      <c r="H266" s="97">
        <v>300.15029112733134</v>
      </c>
      <c r="I266" s="153">
        <v>0</v>
      </c>
      <c r="J266" s="87">
        <f t="shared" si="19"/>
        <v>468.62258380093249</v>
      </c>
      <c r="K266" s="87">
        <f t="shared" si="20"/>
        <v>539.80899216055764</v>
      </c>
      <c r="L266" s="88">
        <f t="shared" si="22"/>
        <v>71.186408359620287</v>
      </c>
    </row>
    <row r="267" spans="2:12" x14ac:dyDescent="0.25">
      <c r="B267" s="91">
        <v>8</v>
      </c>
      <c r="C267" s="165">
        <v>103</v>
      </c>
      <c r="D267" s="174" t="s">
        <v>45</v>
      </c>
      <c r="E267" s="175" t="s">
        <v>36</v>
      </c>
      <c r="F267" s="97">
        <v>-888.44360045281792</v>
      </c>
      <c r="G267" s="97">
        <v>-659.47971768510683</v>
      </c>
      <c r="H267" s="97">
        <v>228.96388276771106</v>
      </c>
      <c r="I267" s="153">
        <v>0</v>
      </c>
      <c r="J267" s="87">
        <f t="shared" si="19"/>
        <v>-468.62258380093249</v>
      </c>
      <c r="K267" s="87">
        <f t="shared" si="20"/>
        <v>-539.80899216055764</v>
      </c>
      <c r="L267" s="88">
        <f t="shared" si="22"/>
        <v>-71.186408359620287</v>
      </c>
    </row>
    <row r="268" spans="2:12" x14ac:dyDescent="0.25">
      <c r="B268" s="91">
        <v>9</v>
      </c>
      <c r="C268" s="165">
        <v>103</v>
      </c>
      <c r="D268" s="174" t="s">
        <v>47</v>
      </c>
      <c r="E268" s="175" t="s">
        <v>36</v>
      </c>
      <c r="F268" s="97">
        <v>-888.44360045281792</v>
      </c>
      <c r="G268" s="97">
        <v>-659.47971768510683</v>
      </c>
      <c r="H268" s="97">
        <v>228.96388276771106</v>
      </c>
      <c r="I268" s="153">
        <v>0</v>
      </c>
      <c r="J268" s="87">
        <f t="shared" si="19"/>
        <v>0</v>
      </c>
      <c r="K268" s="87">
        <f t="shared" si="20"/>
        <v>0</v>
      </c>
      <c r="L268" s="88">
        <f t="shared" si="22"/>
        <v>0</v>
      </c>
    </row>
    <row r="269" spans="2:12" x14ac:dyDescent="0.25">
      <c r="B269" s="91">
        <v>10</v>
      </c>
      <c r="C269" s="165">
        <v>103</v>
      </c>
      <c r="D269" s="174" t="s">
        <v>49</v>
      </c>
      <c r="E269" s="175" t="s">
        <v>36</v>
      </c>
      <c r="F269" s="97">
        <v>-888.44360045281792</v>
      </c>
      <c r="G269" s="97">
        <v>-659.47971768510683</v>
      </c>
      <c r="H269" s="97">
        <v>228.96388276771106</v>
      </c>
      <c r="I269" s="153">
        <v>0</v>
      </c>
      <c r="J269" s="87">
        <f t="shared" si="19"/>
        <v>0</v>
      </c>
      <c r="K269" s="87">
        <f t="shared" si="20"/>
        <v>0</v>
      </c>
      <c r="L269" s="88">
        <f t="shared" si="22"/>
        <v>0</v>
      </c>
    </row>
    <row r="270" spans="2:12" x14ac:dyDescent="0.25">
      <c r="B270" s="91">
        <v>11</v>
      </c>
      <c r="C270" s="165">
        <v>103</v>
      </c>
      <c r="D270" s="174" t="s">
        <v>51</v>
      </c>
      <c r="E270" s="175" t="s">
        <v>36</v>
      </c>
      <c r="F270" s="97">
        <v>-1007.9900142019731</v>
      </c>
      <c r="G270" s="97">
        <v>-735.97111261412692</v>
      </c>
      <c r="H270" s="97">
        <v>272.01890158784931</v>
      </c>
      <c r="I270" s="153">
        <v>0</v>
      </c>
      <c r="J270" s="87">
        <f t="shared" si="19"/>
        <v>-119.54641374915514</v>
      </c>
      <c r="K270" s="87">
        <f t="shared" si="20"/>
        <v>-76.491394929020089</v>
      </c>
      <c r="L270" s="88">
        <f t="shared" si="22"/>
        <v>43.055018820138258</v>
      </c>
    </row>
    <row r="271" spans="2:12" x14ac:dyDescent="0.25">
      <c r="B271" s="91">
        <v>12</v>
      </c>
      <c r="C271" s="165">
        <v>103</v>
      </c>
      <c r="D271" s="174" t="s">
        <v>53</v>
      </c>
      <c r="E271" s="175" t="s">
        <v>36</v>
      </c>
      <c r="F271" s="97">
        <v>-1007.9900142019731</v>
      </c>
      <c r="G271" s="97">
        <v>-735.97111261412692</v>
      </c>
      <c r="H271" s="97">
        <v>272.01890158784931</v>
      </c>
      <c r="I271" s="153">
        <v>0</v>
      </c>
      <c r="J271" s="87">
        <f t="shared" si="19"/>
        <v>0</v>
      </c>
      <c r="K271" s="87">
        <f t="shared" si="20"/>
        <v>0</v>
      </c>
      <c r="L271" s="88">
        <f t="shared" si="22"/>
        <v>0</v>
      </c>
    </row>
    <row r="272" spans="2:12" x14ac:dyDescent="0.25">
      <c r="B272" s="91">
        <v>13</v>
      </c>
      <c r="C272" s="165">
        <v>103</v>
      </c>
      <c r="D272" s="174" t="s">
        <v>55</v>
      </c>
      <c r="E272" s="175" t="s">
        <v>36</v>
      </c>
      <c r="F272" s="97">
        <v>-1113.546835468888</v>
      </c>
      <c r="G272" s="97">
        <v>-820.06840014073714</v>
      </c>
      <c r="H272" s="97">
        <v>293.47843532815136</v>
      </c>
      <c r="I272" s="153">
        <v>0</v>
      </c>
      <c r="J272" s="87">
        <f t="shared" ref="J272:J335" si="23">F272-F271</f>
        <v>-105.55682126691499</v>
      </c>
      <c r="K272" s="87">
        <f t="shared" ref="K272:K335" si="24">G272-G271</f>
        <v>-84.097287526610216</v>
      </c>
      <c r="L272" s="88">
        <f t="shared" si="22"/>
        <v>21.459533740302049</v>
      </c>
    </row>
    <row r="273" spans="2:12" x14ac:dyDescent="0.25">
      <c r="B273" s="91">
        <v>14</v>
      </c>
      <c r="C273" s="165">
        <v>103</v>
      </c>
      <c r="D273" s="174" t="s">
        <v>57</v>
      </c>
      <c r="E273" s="175" t="s">
        <v>36</v>
      </c>
      <c r="F273" s="97">
        <v>-1113.546835468888</v>
      </c>
      <c r="G273" s="97">
        <v>-820.06840014073714</v>
      </c>
      <c r="H273" s="97">
        <v>293.47843532815136</v>
      </c>
      <c r="I273" s="153">
        <v>0</v>
      </c>
      <c r="J273" s="87">
        <f t="shared" si="23"/>
        <v>0</v>
      </c>
      <c r="K273" s="87">
        <f t="shared" si="24"/>
        <v>0</v>
      </c>
      <c r="L273" s="88">
        <f t="shared" si="22"/>
        <v>0</v>
      </c>
    </row>
    <row r="274" spans="2:12" x14ac:dyDescent="0.25">
      <c r="B274" s="91">
        <v>15</v>
      </c>
      <c r="C274" s="165">
        <v>103</v>
      </c>
      <c r="D274" s="174" t="s">
        <v>59</v>
      </c>
      <c r="E274" s="175" t="s">
        <v>36</v>
      </c>
      <c r="F274" s="97">
        <v>-1132.7545841704352</v>
      </c>
      <c r="G274" s="97">
        <v>-822.67573022663419</v>
      </c>
      <c r="H274" s="97">
        <v>310.07885394380133</v>
      </c>
      <c r="I274" s="153">
        <v>0</v>
      </c>
      <c r="J274" s="87">
        <f t="shared" si="23"/>
        <v>-19.207748701547189</v>
      </c>
      <c r="K274" s="87">
        <f t="shared" si="24"/>
        <v>-2.607330085897047</v>
      </c>
      <c r="L274" s="88">
        <f t="shared" si="22"/>
        <v>16.600418615649971</v>
      </c>
    </row>
    <row r="275" spans="2:12" x14ac:dyDescent="0.25">
      <c r="B275" s="91">
        <v>16</v>
      </c>
      <c r="C275" s="165">
        <v>103</v>
      </c>
      <c r="D275" s="174" t="s">
        <v>61</v>
      </c>
      <c r="E275" s="175" t="s">
        <v>36</v>
      </c>
      <c r="F275" s="97">
        <v>-1132.7545841704352</v>
      </c>
      <c r="G275" s="97">
        <v>-822.67573022663419</v>
      </c>
      <c r="H275" s="97">
        <v>310.07885394380133</v>
      </c>
      <c r="I275" s="153">
        <v>0</v>
      </c>
      <c r="J275" s="87">
        <f t="shared" si="23"/>
        <v>0</v>
      </c>
      <c r="K275" s="87">
        <f t="shared" si="24"/>
        <v>0</v>
      </c>
      <c r="L275" s="88">
        <f t="shared" si="22"/>
        <v>0</v>
      </c>
    </row>
    <row r="276" spans="2:12" x14ac:dyDescent="0.25">
      <c r="B276" s="91">
        <v>17</v>
      </c>
      <c r="C276" s="165">
        <v>103</v>
      </c>
      <c r="D276" s="174" t="s">
        <v>62</v>
      </c>
      <c r="E276" s="175" t="s">
        <v>36</v>
      </c>
      <c r="F276" s="97">
        <v>-1140.4935315976438</v>
      </c>
      <c r="G276" s="97">
        <v>-823.69297251471221</v>
      </c>
      <c r="H276" s="97">
        <v>316.80055908293576</v>
      </c>
      <c r="I276" s="153">
        <v>0</v>
      </c>
      <c r="J276" s="87">
        <f t="shared" si="23"/>
        <v>-7.7389474272085863</v>
      </c>
      <c r="K276" s="87">
        <f t="shared" si="24"/>
        <v>-1.0172422880780232</v>
      </c>
      <c r="L276" s="88">
        <f t="shared" si="22"/>
        <v>6.7217051391344285</v>
      </c>
    </row>
    <row r="277" spans="2:12" x14ac:dyDescent="0.25">
      <c r="B277" s="91">
        <v>18</v>
      </c>
      <c r="C277" s="165">
        <v>103</v>
      </c>
      <c r="D277" s="174" t="s">
        <v>63</v>
      </c>
      <c r="E277" s="175" t="s">
        <v>36</v>
      </c>
      <c r="F277" s="97">
        <v>-1140.4935315976438</v>
      </c>
      <c r="G277" s="97">
        <v>-823.69297251471221</v>
      </c>
      <c r="H277" s="97">
        <v>316.80055908293576</v>
      </c>
      <c r="I277" s="153">
        <v>0</v>
      </c>
      <c r="J277" s="87">
        <f t="shared" si="23"/>
        <v>0</v>
      </c>
      <c r="K277" s="87">
        <f t="shared" si="24"/>
        <v>0</v>
      </c>
      <c r="L277" s="88">
        <f t="shared" si="22"/>
        <v>0</v>
      </c>
    </row>
    <row r="278" spans="2:12" x14ac:dyDescent="0.25">
      <c r="B278" s="91">
        <v>19</v>
      </c>
      <c r="C278" s="165">
        <v>103</v>
      </c>
      <c r="D278" s="174" t="s">
        <v>64</v>
      </c>
      <c r="E278" s="175" t="s">
        <v>36</v>
      </c>
      <c r="F278" s="97">
        <v>-1183.6832028042945</v>
      </c>
      <c r="G278" s="97">
        <v>-823.69297251471221</v>
      </c>
      <c r="H278" s="97">
        <v>359.99023028958641</v>
      </c>
      <c r="I278" s="153">
        <v>0</v>
      </c>
      <c r="J278" s="87">
        <f t="shared" si="23"/>
        <v>-43.189671206650701</v>
      </c>
      <c r="K278" s="87">
        <f t="shared" si="24"/>
        <v>0</v>
      </c>
      <c r="L278" s="88">
        <f t="shared" si="22"/>
        <v>43.189671206650644</v>
      </c>
    </row>
    <row r="279" spans="2:12" x14ac:dyDescent="0.25">
      <c r="B279" s="91">
        <v>20</v>
      </c>
      <c r="C279" s="165">
        <v>103</v>
      </c>
      <c r="D279" s="174" t="s">
        <v>65</v>
      </c>
      <c r="E279" s="175" t="s">
        <v>36</v>
      </c>
      <c r="F279" s="97">
        <v>-1183.6832028042945</v>
      </c>
      <c r="G279" s="97">
        <v>-823.69297251471221</v>
      </c>
      <c r="H279" s="97">
        <v>359.99023028958641</v>
      </c>
      <c r="I279" s="153">
        <v>0</v>
      </c>
      <c r="J279" s="87">
        <f t="shared" si="23"/>
        <v>0</v>
      </c>
      <c r="K279" s="87">
        <f t="shared" si="24"/>
        <v>0</v>
      </c>
      <c r="L279" s="88">
        <f t="shared" si="22"/>
        <v>0</v>
      </c>
    </row>
    <row r="280" spans="2:12" x14ac:dyDescent="0.25">
      <c r="B280" s="91">
        <v>21</v>
      </c>
      <c r="C280" s="165">
        <v>103</v>
      </c>
      <c r="D280" s="174" t="s">
        <v>66</v>
      </c>
      <c r="E280" s="175" t="s">
        <v>36</v>
      </c>
      <c r="F280" s="97">
        <v>-1183.6832028042945</v>
      </c>
      <c r="G280" s="97">
        <v>-823.69297251471221</v>
      </c>
      <c r="H280" s="97">
        <v>359.99023028958641</v>
      </c>
      <c r="I280" s="153">
        <v>0</v>
      </c>
      <c r="J280" s="87">
        <f t="shared" si="23"/>
        <v>0</v>
      </c>
      <c r="K280" s="87">
        <f t="shared" si="24"/>
        <v>0</v>
      </c>
      <c r="L280" s="88">
        <f t="shared" si="22"/>
        <v>0</v>
      </c>
    </row>
    <row r="281" spans="2:12" x14ac:dyDescent="0.25">
      <c r="B281" s="91">
        <v>22</v>
      </c>
      <c r="C281" s="165">
        <v>103</v>
      </c>
      <c r="D281" s="174" t="s">
        <v>67</v>
      </c>
      <c r="E281" s="175" t="s">
        <v>36</v>
      </c>
      <c r="F281" s="97">
        <v>-1183.6832028042945</v>
      </c>
      <c r="G281" s="97">
        <v>-823.69297251471221</v>
      </c>
      <c r="H281" s="97">
        <v>359.99023028958641</v>
      </c>
      <c r="I281" s="153">
        <v>0</v>
      </c>
      <c r="J281" s="87">
        <f t="shared" si="23"/>
        <v>0</v>
      </c>
      <c r="K281" s="87">
        <f t="shared" si="24"/>
        <v>0</v>
      </c>
      <c r="L281" s="88">
        <f t="shared" si="22"/>
        <v>0</v>
      </c>
    </row>
    <row r="282" spans="2:12" x14ac:dyDescent="0.25">
      <c r="B282" s="91">
        <v>23</v>
      </c>
      <c r="C282" s="165">
        <v>103</v>
      </c>
      <c r="D282" s="174" t="s">
        <v>68</v>
      </c>
      <c r="E282" s="175" t="s">
        <v>36</v>
      </c>
      <c r="F282" s="97">
        <v>-1183.6832028042945</v>
      </c>
      <c r="G282" s="97">
        <v>-823.69297251471221</v>
      </c>
      <c r="H282" s="97">
        <v>359.99023028958641</v>
      </c>
      <c r="I282" s="153">
        <v>0</v>
      </c>
      <c r="J282" s="87">
        <f t="shared" si="23"/>
        <v>0</v>
      </c>
      <c r="K282" s="87">
        <f t="shared" si="24"/>
        <v>0</v>
      </c>
      <c r="L282" s="88">
        <f t="shared" si="22"/>
        <v>0</v>
      </c>
    </row>
    <row r="283" spans="2:12" x14ac:dyDescent="0.25">
      <c r="B283" s="91">
        <v>24</v>
      </c>
      <c r="C283" s="165">
        <v>103</v>
      </c>
      <c r="D283" s="174" t="s">
        <v>69</v>
      </c>
      <c r="E283" s="175" t="s">
        <v>36</v>
      </c>
      <c r="F283" s="97">
        <v>-1194.4783710435313</v>
      </c>
      <c r="G283" s="97">
        <v>-835.41937165992317</v>
      </c>
      <c r="H283" s="97">
        <v>359.05899938361102</v>
      </c>
      <c r="I283" s="153">
        <v>0</v>
      </c>
      <c r="J283" s="87">
        <f t="shared" si="23"/>
        <v>-10.795168239236773</v>
      </c>
      <c r="K283" s="87">
        <f t="shared" si="24"/>
        <v>-11.726399145210962</v>
      </c>
      <c r="L283" s="88">
        <f t="shared" si="22"/>
        <v>-0.93123090597538294</v>
      </c>
    </row>
    <row r="284" spans="2:12" x14ac:dyDescent="0.25">
      <c r="B284" s="91">
        <v>25</v>
      </c>
      <c r="C284" s="165">
        <v>103</v>
      </c>
      <c r="D284" s="174" t="s">
        <v>70</v>
      </c>
      <c r="E284" s="175" t="s">
        <v>36</v>
      </c>
      <c r="F284" s="97">
        <v>-1194.4783710435313</v>
      </c>
      <c r="G284" s="97">
        <v>-835.41937165992317</v>
      </c>
      <c r="H284" s="97">
        <v>359.05899938361102</v>
      </c>
      <c r="I284" s="153">
        <v>0</v>
      </c>
      <c r="J284" s="87">
        <f t="shared" si="23"/>
        <v>0</v>
      </c>
      <c r="K284" s="87">
        <f t="shared" si="24"/>
        <v>0</v>
      </c>
      <c r="L284" s="88">
        <f t="shared" si="22"/>
        <v>0</v>
      </c>
    </row>
    <row r="285" spans="2:12" x14ac:dyDescent="0.25">
      <c r="B285" s="91">
        <v>26</v>
      </c>
      <c r="C285" s="165">
        <v>103</v>
      </c>
      <c r="D285" s="174" t="s">
        <v>71</v>
      </c>
      <c r="E285" s="175" t="s">
        <v>36</v>
      </c>
      <c r="F285" s="97">
        <v>-1194.4783710435313</v>
      </c>
      <c r="G285" s="97">
        <v>-835.41937165992317</v>
      </c>
      <c r="H285" s="97">
        <v>359.05899938361102</v>
      </c>
      <c r="I285" s="153">
        <v>0</v>
      </c>
      <c r="J285" s="87">
        <f t="shared" si="23"/>
        <v>0</v>
      </c>
      <c r="K285" s="87">
        <f t="shared" si="24"/>
        <v>0</v>
      </c>
      <c r="L285" s="88">
        <f t="shared" si="22"/>
        <v>0</v>
      </c>
    </row>
    <row r="286" spans="2:12" x14ac:dyDescent="0.25">
      <c r="B286" s="91">
        <v>27</v>
      </c>
      <c r="C286" s="165">
        <v>103</v>
      </c>
      <c r="D286" s="174" t="s">
        <v>72</v>
      </c>
      <c r="E286" s="175" t="s">
        <v>36</v>
      </c>
      <c r="F286" s="97">
        <v>0</v>
      </c>
      <c r="G286" s="97">
        <v>-386.77497505506471</v>
      </c>
      <c r="H286" s="97">
        <v>429.49735374270642</v>
      </c>
      <c r="I286" s="153">
        <v>0</v>
      </c>
      <c r="J286" s="87">
        <f t="shared" si="23"/>
        <v>1194.4783710435313</v>
      </c>
      <c r="K286" s="87">
        <f t="shared" si="24"/>
        <v>448.64439660485846</v>
      </c>
      <c r="L286" s="88">
        <f t="shared" ref="L286:L349" si="25">H286-H285</f>
        <v>70.438354359095399</v>
      </c>
    </row>
    <row r="287" spans="2:12" x14ac:dyDescent="0.25">
      <c r="B287" s="91">
        <v>1</v>
      </c>
      <c r="C287" s="165">
        <v>104</v>
      </c>
      <c r="D287" s="174" t="s">
        <v>31</v>
      </c>
      <c r="E287" s="175" t="s">
        <v>38</v>
      </c>
      <c r="F287" s="97">
        <v>9631.9381996458324</v>
      </c>
      <c r="G287" s="97">
        <v>9631.9381996458324</v>
      </c>
      <c r="H287" s="97">
        <v>0</v>
      </c>
      <c r="I287" s="153">
        <v>0</v>
      </c>
      <c r="J287" s="87">
        <f t="shared" si="23"/>
        <v>9631.9381996458324</v>
      </c>
      <c r="K287" s="87">
        <f t="shared" si="24"/>
        <v>10018.713174700897</v>
      </c>
      <c r="L287" s="88">
        <f t="shared" si="25"/>
        <v>-429.49735374270642</v>
      </c>
    </row>
    <row r="288" spans="2:12" x14ac:dyDescent="0.25">
      <c r="B288" s="91">
        <v>2</v>
      </c>
      <c r="C288" s="165">
        <v>104</v>
      </c>
      <c r="D288" s="174" t="s">
        <v>33</v>
      </c>
      <c r="E288" s="175" t="s">
        <v>38</v>
      </c>
      <c r="F288" s="97">
        <v>9631.9381996458324</v>
      </c>
      <c r="G288" s="97">
        <v>9042.6354384988153</v>
      </c>
      <c r="H288" s="97">
        <v>-589.30276114701564</v>
      </c>
      <c r="I288" s="153">
        <v>0</v>
      </c>
      <c r="J288" s="87">
        <f t="shared" si="23"/>
        <v>0</v>
      </c>
      <c r="K288" s="87">
        <f t="shared" si="24"/>
        <v>-589.30276114701701</v>
      </c>
      <c r="L288" s="88">
        <f t="shared" si="25"/>
        <v>-589.30276114701564</v>
      </c>
    </row>
    <row r="289" spans="2:12" x14ac:dyDescent="0.25">
      <c r="B289" s="91">
        <v>3</v>
      </c>
      <c r="C289" s="165">
        <v>104</v>
      </c>
      <c r="D289" s="174" t="s">
        <v>35</v>
      </c>
      <c r="E289" s="175" t="s">
        <v>38</v>
      </c>
      <c r="F289" s="97">
        <v>9646.0314838929116</v>
      </c>
      <c r="G289" s="97">
        <v>9057.7918880107391</v>
      </c>
      <c r="H289" s="97">
        <v>-588.23959588217281</v>
      </c>
      <c r="I289" s="153">
        <v>0</v>
      </c>
      <c r="J289" s="87">
        <f t="shared" si="23"/>
        <v>14.093284247079282</v>
      </c>
      <c r="K289" s="87">
        <f t="shared" si="24"/>
        <v>15.156449511923711</v>
      </c>
      <c r="L289" s="88">
        <f t="shared" si="25"/>
        <v>1.0631652648428371</v>
      </c>
    </row>
    <row r="290" spans="2:12" x14ac:dyDescent="0.25">
      <c r="B290" s="91">
        <v>4</v>
      </c>
      <c r="C290" s="165">
        <v>104</v>
      </c>
      <c r="D290" s="174" t="s">
        <v>37</v>
      </c>
      <c r="E290" s="175" t="s">
        <v>38</v>
      </c>
      <c r="F290" s="97">
        <v>3909.4904650779554</v>
      </c>
      <c r="G290" s="97">
        <v>3705.6324705534171</v>
      </c>
      <c r="H290" s="97">
        <v>-203.85799452453881</v>
      </c>
      <c r="I290" s="153">
        <v>0</v>
      </c>
      <c r="J290" s="87">
        <f t="shared" si="23"/>
        <v>-5736.5410188149563</v>
      </c>
      <c r="K290" s="87">
        <f t="shared" si="24"/>
        <v>-5352.159417457322</v>
      </c>
      <c r="L290" s="88">
        <f t="shared" si="25"/>
        <v>384.381601357634</v>
      </c>
    </row>
    <row r="291" spans="2:12" x14ac:dyDescent="0.25">
      <c r="B291" s="91">
        <v>5</v>
      </c>
      <c r="C291" s="165">
        <v>104</v>
      </c>
      <c r="D291" s="174" t="s">
        <v>39</v>
      </c>
      <c r="E291" s="175" t="s">
        <v>38</v>
      </c>
      <c r="F291" s="97">
        <v>3909.4904650779554</v>
      </c>
      <c r="G291" s="97">
        <v>3705.6324705534171</v>
      </c>
      <c r="H291" s="97">
        <v>-203.85799452453881</v>
      </c>
      <c r="I291" s="153">
        <v>0</v>
      </c>
      <c r="J291" s="87">
        <f t="shared" si="23"/>
        <v>0</v>
      </c>
      <c r="K291" s="87">
        <f t="shared" si="24"/>
        <v>0</v>
      </c>
      <c r="L291" s="88">
        <f t="shared" si="25"/>
        <v>0</v>
      </c>
    </row>
    <row r="292" spans="2:12" x14ac:dyDescent="0.25">
      <c r="B292" s="91">
        <v>6</v>
      </c>
      <c r="C292" s="165">
        <v>104</v>
      </c>
      <c r="D292" s="174" t="s">
        <v>41</v>
      </c>
      <c r="E292" s="175" t="s">
        <v>38</v>
      </c>
      <c r="F292" s="97">
        <v>3909.4904650779554</v>
      </c>
      <c r="G292" s="97">
        <v>3705.6324705534171</v>
      </c>
      <c r="H292" s="97">
        <v>-203.85799452453881</v>
      </c>
      <c r="I292" s="153">
        <v>0</v>
      </c>
      <c r="J292" s="87">
        <f t="shared" si="23"/>
        <v>0</v>
      </c>
      <c r="K292" s="87">
        <f t="shared" si="24"/>
        <v>0</v>
      </c>
      <c r="L292" s="88">
        <f t="shared" si="25"/>
        <v>0</v>
      </c>
    </row>
    <row r="293" spans="2:12" x14ac:dyDescent="0.25">
      <c r="B293" s="91">
        <v>7</v>
      </c>
      <c r="C293" s="165">
        <v>104</v>
      </c>
      <c r="D293" s="174" t="s">
        <v>43</v>
      </c>
      <c r="E293" s="175" t="s">
        <v>38</v>
      </c>
      <c r="F293" s="97">
        <v>6840.0679897204682</v>
      </c>
      <c r="G293" s="97">
        <v>6759.934616224431</v>
      </c>
      <c r="H293" s="97">
        <v>-80.133373496034963</v>
      </c>
      <c r="I293" s="153">
        <v>0</v>
      </c>
      <c r="J293" s="87">
        <f t="shared" si="23"/>
        <v>2930.5775246425128</v>
      </c>
      <c r="K293" s="87">
        <f t="shared" si="24"/>
        <v>3054.3021456710139</v>
      </c>
      <c r="L293" s="88">
        <f t="shared" si="25"/>
        <v>123.72462102850385</v>
      </c>
    </row>
    <row r="294" spans="2:12" x14ac:dyDescent="0.25">
      <c r="B294" s="91">
        <v>8</v>
      </c>
      <c r="C294" s="165">
        <v>104</v>
      </c>
      <c r="D294" s="174" t="s">
        <v>45</v>
      </c>
      <c r="E294" s="175" t="s">
        <v>38</v>
      </c>
      <c r="F294" s="97">
        <v>6840.0679897204682</v>
      </c>
      <c r="G294" s="97">
        <v>6759.934616224431</v>
      </c>
      <c r="H294" s="97">
        <v>-80.133373496034963</v>
      </c>
      <c r="I294" s="153">
        <v>0</v>
      </c>
      <c r="J294" s="87">
        <f t="shared" si="23"/>
        <v>0</v>
      </c>
      <c r="K294" s="87">
        <f t="shared" si="24"/>
        <v>0</v>
      </c>
      <c r="L294" s="88">
        <f t="shared" si="25"/>
        <v>0</v>
      </c>
    </row>
    <row r="295" spans="2:12" x14ac:dyDescent="0.25">
      <c r="B295" s="91">
        <v>9</v>
      </c>
      <c r="C295" s="165">
        <v>104</v>
      </c>
      <c r="D295" s="174" t="s">
        <v>47</v>
      </c>
      <c r="E295" s="175" t="s">
        <v>38</v>
      </c>
      <c r="F295" s="97">
        <v>6840.0679897204682</v>
      </c>
      <c r="G295" s="97">
        <v>6759.934616224431</v>
      </c>
      <c r="H295" s="97">
        <v>-80.133373496034963</v>
      </c>
      <c r="I295" s="153">
        <v>0</v>
      </c>
      <c r="J295" s="87">
        <f t="shared" si="23"/>
        <v>0</v>
      </c>
      <c r="K295" s="87">
        <f t="shared" si="24"/>
        <v>0</v>
      </c>
      <c r="L295" s="88">
        <f t="shared" si="25"/>
        <v>0</v>
      </c>
    </row>
    <row r="296" spans="2:12" x14ac:dyDescent="0.25">
      <c r="B296" s="91">
        <v>10</v>
      </c>
      <c r="C296" s="165">
        <v>104</v>
      </c>
      <c r="D296" s="174" t="s">
        <v>49</v>
      </c>
      <c r="E296" s="175" t="s">
        <v>38</v>
      </c>
      <c r="F296" s="97">
        <v>6840.0679897204682</v>
      </c>
      <c r="G296" s="97">
        <v>6759.934616224431</v>
      </c>
      <c r="H296" s="97">
        <v>-80.133373496034963</v>
      </c>
      <c r="I296" s="153">
        <v>0</v>
      </c>
      <c r="J296" s="87">
        <f t="shared" si="23"/>
        <v>0</v>
      </c>
      <c r="K296" s="87">
        <f t="shared" si="24"/>
        <v>0</v>
      </c>
      <c r="L296" s="88">
        <f t="shared" si="25"/>
        <v>0</v>
      </c>
    </row>
    <row r="297" spans="2:12" x14ac:dyDescent="0.25">
      <c r="B297" s="91">
        <v>11</v>
      </c>
      <c r="C297" s="165">
        <v>104</v>
      </c>
      <c r="D297" s="174" t="s">
        <v>51</v>
      </c>
      <c r="E297" s="175" t="s">
        <v>38</v>
      </c>
      <c r="F297" s="87">
        <v>7704.4777810229152</v>
      </c>
      <c r="G297" s="87">
        <v>7675.550064014421</v>
      </c>
      <c r="H297" s="87">
        <v>-28.927717008487001</v>
      </c>
      <c r="I297" s="154">
        <v>0</v>
      </c>
      <c r="J297" s="87">
        <f t="shared" si="23"/>
        <v>864.40979130244705</v>
      </c>
      <c r="K297" s="87">
        <f t="shared" si="24"/>
        <v>915.61544778998996</v>
      </c>
      <c r="L297" s="88">
        <f t="shared" si="25"/>
        <v>51.205656487547962</v>
      </c>
    </row>
    <row r="298" spans="2:12" x14ac:dyDescent="0.25">
      <c r="B298" s="91">
        <v>12</v>
      </c>
      <c r="C298" s="165">
        <v>104</v>
      </c>
      <c r="D298" s="174" t="s">
        <v>53</v>
      </c>
      <c r="E298" s="175" t="s">
        <v>38</v>
      </c>
      <c r="F298" s="87">
        <v>7704.4777810229152</v>
      </c>
      <c r="G298" s="87">
        <v>7675.550064014421</v>
      </c>
      <c r="H298" s="87">
        <v>-28.927717008487001</v>
      </c>
      <c r="I298" s="154">
        <v>0</v>
      </c>
      <c r="J298" s="87">
        <f t="shared" si="23"/>
        <v>0</v>
      </c>
      <c r="K298" s="87">
        <f t="shared" si="24"/>
        <v>0</v>
      </c>
      <c r="L298" s="88">
        <f t="shared" si="25"/>
        <v>0</v>
      </c>
    </row>
    <row r="299" spans="2:12" x14ac:dyDescent="0.25">
      <c r="B299" s="91">
        <v>13</v>
      </c>
      <c r="C299" s="165">
        <v>104</v>
      </c>
      <c r="D299" s="174" t="s">
        <v>55</v>
      </c>
      <c r="E299" s="175" t="s">
        <v>38</v>
      </c>
      <c r="F299" s="87">
        <v>8687.1483992443882</v>
      </c>
      <c r="G299" s="87">
        <v>8698.248780971735</v>
      </c>
      <c r="H299" s="87">
        <v>11.100381727350616</v>
      </c>
      <c r="I299" s="154">
        <v>0</v>
      </c>
      <c r="J299" s="87">
        <f t="shared" si="23"/>
        <v>982.67061822147298</v>
      </c>
      <c r="K299" s="87">
        <f t="shared" si="24"/>
        <v>1022.698716957314</v>
      </c>
      <c r="L299" s="88">
        <f t="shared" si="25"/>
        <v>40.028098735837617</v>
      </c>
    </row>
    <row r="300" spans="2:12" x14ac:dyDescent="0.25">
      <c r="B300" s="91">
        <v>14</v>
      </c>
      <c r="C300" s="165">
        <v>104</v>
      </c>
      <c r="D300" s="174" t="s">
        <v>57</v>
      </c>
      <c r="E300" s="175" t="s">
        <v>38</v>
      </c>
      <c r="F300" s="87">
        <v>8687.1483992443882</v>
      </c>
      <c r="G300" s="87">
        <v>8698.248780971735</v>
      </c>
      <c r="H300" s="87">
        <v>11.100381727350616</v>
      </c>
      <c r="I300" s="154">
        <v>0</v>
      </c>
      <c r="J300" s="87">
        <f t="shared" si="23"/>
        <v>0</v>
      </c>
      <c r="K300" s="87">
        <f t="shared" si="24"/>
        <v>0</v>
      </c>
      <c r="L300" s="88">
        <f t="shared" si="25"/>
        <v>0</v>
      </c>
    </row>
    <row r="301" spans="2:12" x14ac:dyDescent="0.25">
      <c r="B301" s="91">
        <v>15</v>
      </c>
      <c r="C301" s="165">
        <v>104</v>
      </c>
      <c r="D301" s="174" t="s">
        <v>59</v>
      </c>
      <c r="E301" s="175" t="s">
        <v>38</v>
      </c>
      <c r="F301" s="87">
        <v>8374.0014931206006</v>
      </c>
      <c r="G301" s="87">
        <v>8735.8123874044686</v>
      </c>
      <c r="H301" s="87">
        <v>361.81089428386929</v>
      </c>
      <c r="I301" s="154">
        <v>0</v>
      </c>
      <c r="J301" s="87">
        <f t="shared" si="23"/>
        <v>-313.14690612378763</v>
      </c>
      <c r="K301" s="87">
        <f t="shared" si="24"/>
        <v>37.56360643273365</v>
      </c>
      <c r="L301" s="88">
        <f t="shared" si="25"/>
        <v>350.71051255651867</v>
      </c>
    </row>
    <row r="302" spans="2:12" x14ac:dyDescent="0.25">
      <c r="B302" s="91">
        <v>16</v>
      </c>
      <c r="C302" s="165">
        <v>104</v>
      </c>
      <c r="D302" s="174" t="s">
        <v>61</v>
      </c>
      <c r="E302" s="175" t="s">
        <v>38</v>
      </c>
      <c r="F302" s="87">
        <v>8374.0014931206006</v>
      </c>
      <c r="G302" s="87">
        <v>8735.8123874044686</v>
      </c>
      <c r="H302" s="87">
        <v>361.81089428386929</v>
      </c>
      <c r="I302" s="154">
        <v>0</v>
      </c>
      <c r="J302" s="87">
        <f t="shared" si="23"/>
        <v>0</v>
      </c>
      <c r="K302" s="87">
        <f t="shared" si="24"/>
        <v>0</v>
      </c>
      <c r="L302" s="88">
        <f t="shared" si="25"/>
        <v>0</v>
      </c>
    </row>
    <row r="303" spans="2:12" x14ac:dyDescent="0.25">
      <c r="B303" s="91">
        <v>17</v>
      </c>
      <c r="C303" s="165">
        <v>104</v>
      </c>
      <c r="D303" s="174" t="s">
        <v>62</v>
      </c>
      <c r="E303" s="175" t="s">
        <v>38</v>
      </c>
      <c r="F303" s="87">
        <v>8265.1200439509848</v>
      </c>
      <c r="G303" s="87">
        <v>8748.872005599691</v>
      </c>
      <c r="H303" s="87">
        <v>483.7519616487142</v>
      </c>
      <c r="I303" s="154">
        <v>0</v>
      </c>
      <c r="J303" s="87">
        <f t="shared" si="23"/>
        <v>-108.88144916961573</v>
      </c>
      <c r="K303" s="87">
        <f t="shared" si="24"/>
        <v>13.059618195222356</v>
      </c>
      <c r="L303" s="88">
        <f t="shared" si="25"/>
        <v>121.94106736484491</v>
      </c>
    </row>
    <row r="304" spans="2:12" x14ac:dyDescent="0.25">
      <c r="B304" s="91">
        <v>18</v>
      </c>
      <c r="C304" s="165">
        <v>104</v>
      </c>
      <c r="D304" s="174" t="s">
        <v>63</v>
      </c>
      <c r="E304" s="175" t="s">
        <v>38</v>
      </c>
      <c r="F304" s="87">
        <v>8265.1200439509848</v>
      </c>
      <c r="G304" s="87">
        <v>8748.872005599691</v>
      </c>
      <c r="H304" s="87">
        <v>483.7519616487142</v>
      </c>
      <c r="I304" s="154">
        <v>0</v>
      </c>
      <c r="J304" s="87">
        <f t="shared" si="23"/>
        <v>0</v>
      </c>
      <c r="K304" s="87">
        <f t="shared" si="24"/>
        <v>0</v>
      </c>
      <c r="L304" s="88">
        <f t="shared" si="25"/>
        <v>0</v>
      </c>
    </row>
    <row r="305" spans="2:12" x14ac:dyDescent="0.25">
      <c r="B305" s="91">
        <v>19</v>
      </c>
      <c r="C305" s="165">
        <v>104</v>
      </c>
      <c r="D305" s="174" t="s">
        <v>64</v>
      </c>
      <c r="E305" s="175" t="s">
        <v>38</v>
      </c>
      <c r="F305" s="87">
        <v>8249.8362076518115</v>
      </c>
      <c r="G305" s="87">
        <v>8748.872005599691</v>
      </c>
      <c r="H305" s="87">
        <v>499.0357979478859</v>
      </c>
      <c r="I305" s="154">
        <v>0</v>
      </c>
      <c r="J305" s="87">
        <f t="shared" si="23"/>
        <v>-15.283836299173345</v>
      </c>
      <c r="K305" s="87">
        <f t="shared" si="24"/>
        <v>0</v>
      </c>
      <c r="L305" s="88">
        <f t="shared" si="25"/>
        <v>15.283836299171696</v>
      </c>
    </row>
    <row r="306" spans="2:12" x14ac:dyDescent="0.25">
      <c r="B306" s="91">
        <v>20</v>
      </c>
      <c r="C306" s="165">
        <v>104</v>
      </c>
      <c r="D306" s="174" t="s">
        <v>65</v>
      </c>
      <c r="E306" s="175" t="s">
        <v>38</v>
      </c>
      <c r="F306" s="87">
        <v>8249.8362076518115</v>
      </c>
      <c r="G306" s="87">
        <v>8748.872005599691</v>
      </c>
      <c r="H306" s="87">
        <v>499.0357979478859</v>
      </c>
      <c r="I306" s="154">
        <v>0</v>
      </c>
      <c r="J306" s="87">
        <f t="shared" si="23"/>
        <v>0</v>
      </c>
      <c r="K306" s="87">
        <f t="shared" si="24"/>
        <v>0</v>
      </c>
      <c r="L306" s="88">
        <f t="shared" si="25"/>
        <v>0</v>
      </c>
    </row>
    <row r="307" spans="2:12" x14ac:dyDescent="0.25">
      <c r="B307" s="91">
        <v>21</v>
      </c>
      <c r="C307" s="165">
        <v>104</v>
      </c>
      <c r="D307" s="174" t="s">
        <v>66</v>
      </c>
      <c r="E307" s="175" t="s">
        <v>38</v>
      </c>
      <c r="F307" s="87">
        <v>8249.8362076518115</v>
      </c>
      <c r="G307" s="87">
        <v>8748.872005599691</v>
      </c>
      <c r="H307" s="87">
        <v>499.0357979478859</v>
      </c>
      <c r="I307" s="154">
        <v>0</v>
      </c>
      <c r="J307" s="87">
        <f t="shared" si="23"/>
        <v>0</v>
      </c>
      <c r="K307" s="87">
        <f t="shared" si="24"/>
        <v>0</v>
      </c>
      <c r="L307" s="88">
        <f t="shared" si="25"/>
        <v>0</v>
      </c>
    </row>
    <row r="308" spans="2:12" x14ac:dyDescent="0.25">
      <c r="B308" s="91">
        <v>22</v>
      </c>
      <c r="C308" s="165">
        <v>104</v>
      </c>
      <c r="D308" s="174" t="s">
        <v>67</v>
      </c>
      <c r="E308" s="175" t="s">
        <v>38</v>
      </c>
      <c r="F308" s="87">
        <v>8249.8362076518115</v>
      </c>
      <c r="G308" s="87">
        <v>8748.872005599691</v>
      </c>
      <c r="H308" s="87">
        <v>499.0357979478859</v>
      </c>
      <c r="I308" s="154">
        <v>0</v>
      </c>
      <c r="J308" s="87">
        <f t="shared" si="23"/>
        <v>0</v>
      </c>
      <c r="K308" s="87">
        <f t="shared" si="24"/>
        <v>0</v>
      </c>
      <c r="L308" s="88">
        <f t="shared" si="25"/>
        <v>0</v>
      </c>
    </row>
    <row r="309" spans="2:12" x14ac:dyDescent="0.25">
      <c r="B309" s="91">
        <v>23</v>
      </c>
      <c r="C309" s="165">
        <v>104</v>
      </c>
      <c r="D309" s="174" t="s">
        <v>68</v>
      </c>
      <c r="E309" s="175" t="s">
        <v>38</v>
      </c>
      <c r="F309" s="87">
        <v>8249.8362076518115</v>
      </c>
      <c r="G309" s="87">
        <v>8748.872005599691</v>
      </c>
      <c r="H309" s="87">
        <v>499.0357979478859</v>
      </c>
      <c r="I309" s="154">
        <v>0</v>
      </c>
      <c r="J309" s="87">
        <f t="shared" si="23"/>
        <v>0</v>
      </c>
      <c r="K309" s="87">
        <f t="shared" si="24"/>
        <v>0</v>
      </c>
      <c r="L309" s="88">
        <f t="shared" si="25"/>
        <v>0</v>
      </c>
    </row>
    <row r="310" spans="2:12" x14ac:dyDescent="0.25">
      <c r="B310" s="91">
        <v>24</v>
      </c>
      <c r="C310" s="165">
        <v>104</v>
      </c>
      <c r="D310" s="174" t="s">
        <v>69</v>
      </c>
      <c r="E310" s="175" t="s">
        <v>38</v>
      </c>
      <c r="F310" s="87">
        <v>9062.7752875058977</v>
      </c>
      <c r="G310" s="87">
        <v>9631.9381996458324</v>
      </c>
      <c r="H310" s="87">
        <v>569.16291213993816</v>
      </c>
      <c r="I310" s="154">
        <v>0</v>
      </c>
      <c r="J310" s="87">
        <f t="shared" si="23"/>
        <v>812.93907985408623</v>
      </c>
      <c r="K310" s="87">
        <f t="shared" si="24"/>
        <v>883.06619404614139</v>
      </c>
      <c r="L310" s="88">
        <f t="shared" si="25"/>
        <v>70.127114192052261</v>
      </c>
    </row>
    <row r="311" spans="2:12" x14ac:dyDescent="0.25">
      <c r="B311" s="91">
        <v>25</v>
      </c>
      <c r="C311" s="165">
        <v>104</v>
      </c>
      <c r="D311" s="174" t="s">
        <v>70</v>
      </c>
      <c r="E311" s="175" t="s">
        <v>38</v>
      </c>
      <c r="F311" s="87">
        <v>9062.7752875058977</v>
      </c>
      <c r="G311" s="87">
        <v>9631.9381996458324</v>
      </c>
      <c r="H311" s="87">
        <v>569.16291213993816</v>
      </c>
      <c r="I311" s="154">
        <v>0</v>
      </c>
      <c r="J311" s="87">
        <f t="shared" si="23"/>
        <v>0</v>
      </c>
      <c r="K311" s="87">
        <f t="shared" si="24"/>
        <v>0</v>
      </c>
      <c r="L311" s="88">
        <f t="shared" si="25"/>
        <v>0</v>
      </c>
    </row>
    <row r="312" spans="2:12" x14ac:dyDescent="0.25">
      <c r="B312" s="91">
        <v>26</v>
      </c>
      <c r="C312" s="165">
        <v>104</v>
      </c>
      <c r="D312" s="174" t="s">
        <v>71</v>
      </c>
      <c r="E312" s="175" t="s">
        <v>38</v>
      </c>
      <c r="F312" s="87">
        <v>9062.7752875058977</v>
      </c>
      <c r="G312" s="87">
        <v>9631.9381996458324</v>
      </c>
      <c r="H312" s="87">
        <v>569.16291213993816</v>
      </c>
      <c r="I312" s="154">
        <v>0</v>
      </c>
      <c r="J312" s="87">
        <f t="shared" si="23"/>
        <v>0</v>
      </c>
      <c r="K312" s="87">
        <f t="shared" si="24"/>
        <v>0</v>
      </c>
      <c r="L312" s="88">
        <f t="shared" si="25"/>
        <v>0</v>
      </c>
    </row>
    <row r="313" spans="2:12" x14ac:dyDescent="0.25">
      <c r="B313" s="91">
        <v>27</v>
      </c>
      <c r="C313" s="165">
        <v>104</v>
      </c>
      <c r="D313" s="174" t="s">
        <v>72</v>
      </c>
      <c r="E313" s="175" t="s">
        <v>38</v>
      </c>
      <c r="F313" s="87">
        <v>0</v>
      </c>
      <c r="G313" s="87">
        <v>4701.2887363604623</v>
      </c>
      <c r="H313" s="87">
        <v>-126.63337346084739</v>
      </c>
      <c r="I313" s="154">
        <v>0</v>
      </c>
      <c r="J313" s="87">
        <f t="shared" si="23"/>
        <v>-9062.7752875058977</v>
      </c>
      <c r="K313" s="87">
        <f t="shared" si="24"/>
        <v>-4930.6494632853701</v>
      </c>
      <c r="L313" s="88">
        <f t="shared" si="25"/>
        <v>-695.7962856007855</v>
      </c>
    </row>
    <row r="314" spans="2:12" x14ac:dyDescent="0.25">
      <c r="B314" s="91">
        <v>1</v>
      </c>
      <c r="C314" s="165">
        <v>105</v>
      </c>
      <c r="D314" s="174" t="s">
        <v>31</v>
      </c>
      <c r="E314" s="175" t="s">
        <v>40</v>
      </c>
      <c r="F314" s="87">
        <v>-1382.9307300985577</v>
      </c>
      <c r="G314" s="87">
        <v>-1382.9307300985577</v>
      </c>
      <c r="H314" s="87">
        <v>0</v>
      </c>
      <c r="I314" s="154">
        <v>0</v>
      </c>
      <c r="J314" s="87">
        <f t="shared" si="23"/>
        <v>-1382.9307300985577</v>
      </c>
      <c r="K314" s="87">
        <f t="shared" si="24"/>
        <v>-6084.2194664590197</v>
      </c>
      <c r="L314" s="88">
        <f t="shared" si="25"/>
        <v>126.63337346084739</v>
      </c>
    </row>
    <row r="315" spans="2:12" x14ac:dyDescent="0.25">
      <c r="B315" s="91">
        <v>2</v>
      </c>
      <c r="C315" s="165">
        <v>105</v>
      </c>
      <c r="D315" s="174" t="s">
        <v>33</v>
      </c>
      <c r="E315" s="175" t="s">
        <v>40</v>
      </c>
      <c r="F315" s="87">
        <v>0</v>
      </c>
      <c r="G315" s="87">
        <v>0</v>
      </c>
      <c r="H315" s="87">
        <v>0</v>
      </c>
      <c r="I315" s="154">
        <v>0</v>
      </c>
      <c r="J315" s="87">
        <f t="shared" si="23"/>
        <v>1382.9307300985577</v>
      </c>
      <c r="K315" s="87">
        <f t="shared" si="24"/>
        <v>1382.9307300985577</v>
      </c>
      <c r="L315" s="88">
        <f t="shared" si="25"/>
        <v>0</v>
      </c>
    </row>
    <row r="316" spans="2:12" x14ac:dyDescent="0.25">
      <c r="B316" s="91">
        <v>3</v>
      </c>
      <c r="C316" s="165">
        <v>105</v>
      </c>
      <c r="D316" s="174" t="s">
        <v>35</v>
      </c>
      <c r="E316" s="175" t="s">
        <v>40</v>
      </c>
      <c r="F316" s="87">
        <v>0</v>
      </c>
      <c r="G316" s="87">
        <v>0</v>
      </c>
      <c r="H316" s="87">
        <v>0</v>
      </c>
      <c r="I316" s="154">
        <v>0</v>
      </c>
      <c r="J316" s="87">
        <f t="shared" si="23"/>
        <v>0</v>
      </c>
      <c r="K316" s="87">
        <f t="shared" si="24"/>
        <v>0</v>
      </c>
      <c r="L316" s="88">
        <f t="shared" si="25"/>
        <v>0</v>
      </c>
    </row>
    <row r="317" spans="2:12" x14ac:dyDescent="0.25">
      <c r="B317" s="91">
        <v>4</v>
      </c>
      <c r="C317" s="165">
        <v>105</v>
      </c>
      <c r="D317" s="174" t="s">
        <v>37</v>
      </c>
      <c r="E317" s="175" t="s">
        <v>40</v>
      </c>
      <c r="F317" s="87">
        <v>-1084.1985188100134</v>
      </c>
      <c r="G317" s="87">
        <v>-665.80677886314527</v>
      </c>
      <c r="H317" s="87">
        <v>418.39173994686996</v>
      </c>
      <c r="I317" s="154">
        <v>0</v>
      </c>
      <c r="J317" s="87">
        <f t="shared" si="23"/>
        <v>-1084.1985188100134</v>
      </c>
      <c r="K317" s="87">
        <f t="shared" si="24"/>
        <v>-665.80677886314527</v>
      </c>
      <c r="L317" s="88">
        <f t="shared" si="25"/>
        <v>418.39173994686996</v>
      </c>
    </row>
    <row r="318" spans="2:12" x14ac:dyDescent="0.25">
      <c r="B318" s="91">
        <v>5</v>
      </c>
      <c r="C318" s="165">
        <v>105</v>
      </c>
      <c r="D318" s="174" t="s">
        <v>39</v>
      </c>
      <c r="E318" s="175" t="s">
        <v>40</v>
      </c>
      <c r="F318" s="87">
        <v>-1084.1985188100134</v>
      </c>
      <c r="G318" s="87">
        <v>-665.80677886314527</v>
      </c>
      <c r="H318" s="87">
        <v>418.39173994686996</v>
      </c>
      <c r="I318" s="154">
        <v>0</v>
      </c>
      <c r="J318" s="87">
        <f t="shared" si="23"/>
        <v>0</v>
      </c>
      <c r="K318" s="87">
        <f t="shared" si="24"/>
        <v>0</v>
      </c>
      <c r="L318" s="88">
        <f t="shared" si="25"/>
        <v>0</v>
      </c>
    </row>
    <row r="319" spans="2:12" x14ac:dyDescent="0.25">
      <c r="B319" s="91">
        <v>6</v>
      </c>
      <c r="C319" s="165">
        <v>105</v>
      </c>
      <c r="D319" s="174" t="s">
        <v>41</v>
      </c>
      <c r="E319" s="175" t="s">
        <v>40</v>
      </c>
      <c r="F319" s="87">
        <v>-1084.1985188100134</v>
      </c>
      <c r="G319" s="87">
        <v>-665.80677886314527</v>
      </c>
      <c r="H319" s="87">
        <v>418.39173994686996</v>
      </c>
      <c r="I319" s="154">
        <v>0</v>
      </c>
      <c r="J319" s="87">
        <f t="shared" si="23"/>
        <v>0</v>
      </c>
      <c r="K319" s="87">
        <f t="shared" si="24"/>
        <v>0</v>
      </c>
      <c r="L319" s="88">
        <f t="shared" si="25"/>
        <v>0</v>
      </c>
    </row>
    <row r="320" spans="2:12" x14ac:dyDescent="0.25">
      <c r="B320" s="91">
        <v>7</v>
      </c>
      <c r="C320" s="165">
        <v>105</v>
      </c>
      <c r="D320" s="174" t="s">
        <v>43</v>
      </c>
      <c r="E320" s="175" t="s">
        <v>40</v>
      </c>
      <c r="F320" s="87">
        <v>-1084.1985188100134</v>
      </c>
      <c r="G320" s="87">
        <v>-665.80677886314527</v>
      </c>
      <c r="H320" s="87">
        <v>418.39173994686996</v>
      </c>
      <c r="I320" s="154">
        <v>0</v>
      </c>
      <c r="J320" s="87">
        <f t="shared" si="23"/>
        <v>0</v>
      </c>
      <c r="K320" s="87">
        <f t="shared" si="24"/>
        <v>0</v>
      </c>
      <c r="L320" s="88">
        <f t="shared" si="25"/>
        <v>0</v>
      </c>
    </row>
    <row r="321" spans="2:12" x14ac:dyDescent="0.25">
      <c r="B321" s="91">
        <v>8</v>
      </c>
      <c r="C321" s="165">
        <v>105</v>
      </c>
      <c r="D321" s="174" t="s">
        <v>45</v>
      </c>
      <c r="E321" s="175" t="s">
        <v>40</v>
      </c>
      <c r="F321" s="87">
        <v>-1084.1985188100134</v>
      </c>
      <c r="G321" s="87">
        <v>-665.80677886314527</v>
      </c>
      <c r="H321" s="87">
        <v>418.39173994686996</v>
      </c>
      <c r="I321" s="154">
        <v>0</v>
      </c>
      <c r="J321" s="87">
        <f t="shared" si="23"/>
        <v>0</v>
      </c>
      <c r="K321" s="87">
        <f t="shared" si="24"/>
        <v>0</v>
      </c>
      <c r="L321" s="88">
        <f t="shared" si="25"/>
        <v>0</v>
      </c>
    </row>
    <row r="322" spans="2:12" x14ac:dyDescent="0.25">
      <c r="B322" s="91">
        <v>9</v>
      </c>
      <c r="C322" s="165">
        <v>105</v>
      </c>
      <c r="D322" s="174" t="s">
        <v>47</v>
      </c>
      <c r="E322" s="175" t="s">
        <v>40</v>
      </c>
      <c r="F322" s="87">
        <v>-1084.1985188100134</v>
      </c>
      <c r="G322" s="87">
        <v>-665.80677886314527</v>
      </c>
      <c r="H322" s="87">
        <v>418.39173994686996</v>
      </c>
      <c r="I322" s="154">
        <v>0</v>
      </c>
      <c r="J322" s="87">
        <f t="shared" si="23"/>
        <v>0</v>
      </c>
      <c r="K322" s="87">
        <f t="shared" si="24"/>
        <v>0</v>
      </c>
      <c r="L322" s="88">
        <f t="shared" si="25"/>
        <v>0</v>
      </c>
    </row>
    <row r="323" spans="2:12" x14ac:dyDescent="0.25">
      <c r="B323" s="91">
        <v>10</v>
      </c>
      <c r="C323" s="165">
        <v>105</v>
      </c>
      <c r="D323" s="174" t="s">
        <v>49</v>
      </c>
      <c r="E323" s="175" t="s">
        <v>40</v>
      </c>
      <c r="F323" s="87">
        <v>-1084.1985188100134</v>
      </c>
      <c r="G323" s="87">
        <v>-665.80677886314527</v>
      </c>
      <c r="H323" s="87">
        <v>418.39173994686996</v>
      </c>
      <c r="I323" s="154">
        <v>0</v>
      </c>
      <c r="J323" s="87">
        <f t="shared" si="23"/>
        <v>0</v>
      </c>
      <c r="K323" s="87">
        <f t="shared" si="24"/>
        <v>0</v>
      </c>
      <c r="L323" s="88">
        <f t="shared" si="25"/>
        <v>0</v>
      </c>
    </row>
    <row r="324" spans="2:12" x14ac:dyDescent="0.25">
      <c r="B324" s="91">
        <v>11</v>
      </c>
      <c r="C324" s="165">
        <v>105</v>
      </c>
      <c r="D324" s="174" t="s">
        <v>51</v>
      </c>
      <c r="E324" s="175" t="s">
        <v>40</v>
      </c>
      <c r="F324" s="87">
        <v>-1687.5147420167418</v>
      </c>
      <c r="G324" s="87">
        <v>-1029.4205617701098</v>
      </c>
      <c r="H324" s="87">
        <v>658.09418024663262</v>
      </c>
      <c r="I324" s="154">
        <v>0</v>
      </c>
      <c r="J324" s="87">
        <f t="shared" si="23"/>
        <v>-603.31622320672841</v>
      </c>
      <c r="K324" s="87">
        <f t="shared" si="24"/>
        <v>-363.6137829069645</v>
      </c>
      <c r="L324" s="88">
        <f t="shared" si="25"/>
        <v>239.70244029976266</v>
      </c>
    </row>
    <row r="325" spans="2:12" x14ac:dyDescent="0.25">
      <c r="B325" s="91">
        <v>12</v>
      </c>
      <c r="C325" s="165">
        <v>105</v>
      </c>
      <c r="D325" s="174" t="s">
        <v>53</v>
      </c>
      <c r="E325" s="175" t="s">
        <v>40</v>
      </c>
      <c r="F325" s="87">
        <v>-1687.5147420167418</v>
      </c>
      <c r="G325" s="87">
        <v>-1029.4205617701098</v>
      </c>
      <c r="H325" s="87">
        <v>658.09418024663262</v>
      </c>
      <c r="I325" s="154">
        <v>0</v>
      </c>
      <c r="J325" s="87">
        <f t="shared" si="23"/>
        <v>0</v>
      </c>
      <c r="K325" s="87">
        <f t="shared" si="24"/>
        <v>0</v>
      </c>
      <c r="L325" s="88">
        <f t="shared" si="25"/>
        <v>0</v>
      </c>
    </row>
    <row r="326" spans="2:12" x14ac:dyDescent="0.25">
      <c r="B326" s="91">
        <v>13</v>
      </c>
      <c r="C326" s="165">
        <v>105</v>
      </c>
      <c r="D326" s="174" t="s">
        <v>55</v>
      </c>
      <c r="E326" s="175" t="s">
        <v>40</v>
      </c>
      <c r="F326" s="87">
        <v>-2105.5585700532906</v>
      </c>
      <c r="G326" s="87">
        <v>-1352.2879607731254</v>
      </c>
      <c r="H326" s="87">
        <v>753.27060928016454</v>
      </c>
      <c r="I326" s="154">
        <v>0</v>
      </c>
      <c r="J326" s="87">
        <f t="shared" si="23"/>
        <v>-418.0438280365488</v>
      </c>
      <c r="K326" s="87">
        <f t="shared" si="24"/>
        <v>-322.86739900301563</v>
      </c>
      <c r="L326" s="88">
        <f t="shared" si="25"/>
        <v>95.176429033531917</v>
      </c>
    </row>
    <row r="327" spans="2:12" x14ac:dyDescent="0.25">
      <c r="B327" s="91">
        <v>14</v>
      </c>
      <c r="C327" s="165">
        <v>105</v>
      </c>
      <c r="D327" s="174" t="s">
        <v>57</v>
      </c>
      <c r="E327" s="175" t="s">
        <v>40</v>
      </c>
      <c r="F327" s="87">
        <v>-743.45149406176938</v>
      </c>
      <c r="G327" s="87">
        <v>0</v>
      </c>
      <c r="H327" s="87">
        <v>743.45149406176949</v>
      </c>
      <c r="I327" s="154">
        <v>0</v>
      </c>
      <c r="J327" s="87">
        <f t="shared" si="23"/>
        <v>1362.1070759915212</v>
      </c>
      <c r="K327" s="87">
        <f t="shared" si="24"/>
        <v>1352.2879607731254</v>
      </c>
      <c r="L327" s="88">
        <f t="shared" si="25"/>
        <v>-9.8191152183950408</v>
      </c>
    </row>
    <row r="328" spans="2:12" x14ac:dyDescent="0.25">
      <c r="B328" s="91">
        <v>15</v>
      </c>
      <c r="C328" s="165">
        <v>105</v>
      </c>
      <c r="D328" s="174" t="s">
        <v>59</v>
      </c>
      <c r="E328" s="175" t="s">
        <v>40</v>
      </c>
      <c r="F328" s="87">
        <v>-914.63780547003842</v>
      </c>
      <c r="G328" s="87">
        <v>0</v>
      </c>
      <c r="H328" s="87">
        <v>914.6378054700383</v>
      </c>
      <c r="I328" s="154">
        <v>0</v>
      </c>
      <c r="J328" s="87">
        <f t="shared" si="23"/>
        <v>-171.18631140826903</v>
      </c>
      <c r="K328" s="87">
        <f t="shared" si="24"/>
        <v>0</v>
      </c>
      <c r="L328" s="88">
        <f t="shared" si="25"/>
        <v>171.18631140826881</v>
      </c>
    </row>
    <row r="329" spans="2:12" x14ac:dyDescent="0.25">
      <c r="B329" s="91">
        <v>16</v>
      </c>
      <c r="C329" s="165">
        <v>105</v>
      </c>
      <c r="D329" s="174" t="s">
        <v>61</v>
      </c>
      <c r="E329" s="175" t="s">
        <v>40</v>
      </c>
      <c r="F329" s="87">
        <v>-914.63780547003842</v>
      </c>
      <c r="G329" s="87">
        <v>0</v>
      </c>
      <c r="H329" s="87">
        <v>914.6378054700383</v>
      </c>
      <c r="I329" s="154">
        <v>0</v>
      </c>
      <c r="J329" s="87">
        <f t="shared" si="23"/>
        <v>0</v>
      </c>
      <c r="K329" s="87">
        <f t="shared" si="24"/>
        <v>0</v>
      </c>
      <c r="L329" s="88">
        <f t="shared" si="25"/>
        <v>0</v>
      </c>
    </row>
    <row r="330" spans="2:12" x14ac:dyDescent="0.25">
      <c r="B330" s="91">
        <v>17</v>
      </c>
      <c r="C330" s="165">
        <v>105</v>
      </c>
      <c r="D330" s="174" t="s">
        <v>62</v>
      </c>
      <c r="E330" s="175" t="s">
        <v>40</v>
      </c>
      <c r="F330" s="87">
        <v>-1018.6906038310576</v>
      </c>
      <c r="G330" s="87">
        <v>0</v>
      </c>
      <c r="H330" s="87">
        <v>1018.6906038310573</v>
      </c>
      <c r="I330" s="154">
        <v>0</v>
      </c>
      <c r="J330" s="87">
        <f t="shared" si="23"/>
        <v>-104.0527983610192</v>
      </c>
      <c r="K330" s="87">
        <f t="shared" si="24"/>
        <v>0</v>
      </c>
      <c r="L330" s="88">
        <f t="shared" si="25"/>
        <v>104.05279836101897</v>
      </c>
    </row>
    <row r="331" spans="2:12" x14ac:dyDescent="0.25">
      <c r="B331" s="91">
        <v>18</v>
      </c>
      <c r="C331" s="165">
        <v>105</v>
      </c>
      <c r="D331" s="174" t="s">
        <v>63</v>
      </c>
      <c r="E331" s="175" t="s">
        <v>40</v>
      </c>
      <c r="F331" s="87">
        <v>-1018.6906038310576</v>
      </c>
      <c r="G331" s="87">
        <v>0</v>
      </c>
      <c r="H331" s="87">
        <v>1018.6906038310573</v>
      </c>
      <c r="I331" s="154">
        <v>0</v>
      </c>
      <c r="J331" s="87">
        <f t="shared" si="23"/>
        <v>0</v>
      </c>
      <c r="K331" s="87">
        <f t="shared" si="24"/>
        <v>0</v>
      </c>
      <c r="L331" s="88">
        <f t="shared" si="25"/>
        <v>0</v>
      </c>
    </row>
    <row r="332" spans="2:12" x14ac:dyDescent="0.25">
      <c r="B332" s="91">
        <v>19</v>
      </c>
      <c r="C332" s="165">
        <v>105</v>
      </c>
      <c r="D332" s="174" t="s">
        <v>64</v>
      </c>
      <c r="E332" s="175" t="s">
        <v>40</v>
      </c>
      <c r="F332" s="87">
        <v>-1052.0945614216951</v>
      </c>
      <c r="G332" s="87">
        <v>0</v>
      </c>
      <c r="H332" s="87">
        <v>1052.0945614216951</v>
      </c>
      <c r="I332" s="154">
        <v>0</v>
      </c>
      <c r="J332" s="87">
        <f t="shared" si="23"/>
        <v>-33.403957590637447</v>
      </c>
      <c r="K332" s="87">
        <f t="shared" si="24"/>
        <v>0</v>
      </c>
      <c r="L332" s="88">
        <f t="shared" si="25"/>
        <v>33.403957590637788</v>
      </c>
    </row>
    <row r="333" spans="2:12" x14ac:dyDescent="0.25">
      <c r="B333" s="91">
        <v>20</v>
      </c>
      <c r="C333" s="165">
        <v>105</v>
      </c>
      <c r="D333" s="174" t="s">
        <v>65</v>
      </c>
      <c r="E333" s="175" t="s">
        <v>40</v>
      </c>
      <c r="F333" s="87">
        <v>-1052.0945614216951</v>
      </c>
      <c r="G333" s="87">
        <v>0</v>
      </c>
      <c r="H333" s="87">
        <v>1052.0945614216951</v>
      </c>
      <c r="I333" s="154">
        <v>0</v>
      </c>
      <c r="J333" s="87">
        <f t="shared" si="23"/>
        <v>0</v>
      </c>
      <c r="K333" s="87">
        <f t="shared" si="24"/>
        <v>0</v>
      </c>
      <c r="L333" s="88">
        <f t="shared" si="25"/>
        <v>0</v>
      </c>
    </row>
    <row r="334" spans="2:12" x14ac:dyDescent="0.25">
      <c r="B334" s="91">
        <v>21</v>
      </c>
      <c r="C334" s="165">
        <v>105</v>
      </c>
      <c r="D334" s="174" t="s">
        <v>66</v>
      </c>
      <c r="E334" s="175" t="s">
        <v>40</v>
      </c>
      <c r="F334" s="87">
        <v>-1052.0945614216951</v>
      </c>
      <c r="G334" s="87">
        <v>0</v>
      </c>
      <c r="H334" s="87">
        <v>1052.0945614216951</v>
      </c>
      <c r="I334" s="154">
        <v>0</v>
      </c>
      <c r="J334" s="87">
        <f t="shared" si="23"/>
        <v>0</v>
      </c>
      <c r="K334" s="87">
        <f t="shared" si="24"/>
        <v>0</v>
      </c>
      <c r="L334" s="88">
        <f t="shared" si="25"/>
        <v>0</v>
      </c>
    </row>
    <row r="335" spans="2:12" x14ac:dyDescent="0.25">
      <c r="B335" s="91">
        <v>22</v>
      </c>
      <c r="C335" s="165">
        <v>105</v>
      </c>
      <c r="D335" s="174" t="s">
        <v>67</v>
      </c>
      <c r="E335" s="175" t="s">
        <v>40</v>
      </c>
      <c r="F335" s="87">
        <v>-1052.0945614216951</v>
      </c>
      <c r="G335" s="87">
        <v>0</v>
      </c>
      <c r="H335" s="87">
        <v>1052.0945614216951</v>
      </c>
      <c r="I335" s="154">
        <v>0</v>
      </c>
      <c r="J335" s="87">
        <f t="shared" si="23"/>
        <v>0</v>
      </c>
      <c r="K335" s="87">
        <f t="shared" si="24"/>
        <v>0</v>
      </c>
      <c r="L335" s="88">
        <f t="shared" si="25"/>
        <v>0</v>
      </c>
    </row>
    <row r="336" spans="2:12" x14ac:dyDescent="0.25">
      <c r="B336" s="91">
        <v>23</v>
      </c>
      <c r="C336" s="165">
        <v>105</v>
      </c>
      <c r="D336" s="174" t="s">
        <v>68</v>
      </c>
      <c r="E336" s="175" t="s">
        <v>40</v>
      </c>
      <c r="F336" s="87">
        <v>-1052.0945614216951</v>
      </c>
      <c r="G336" s="87">
        <v>0</v>
      </c>
      <c r="H336" s="87">
        <v>1052.0945614216951</v>
      </c>
      <c r="I336" s="154">
        <v>0</v>
      </c>
      <c r="J336" s="87">
        <f t="shared" ref="J336:J394" si="26">F336-F335</f>
        <v>0</v>
      </c>
      <c r="K336" s="87">
        <f t="shared" ref="K336:K394" si="27">G336-G335</f>
        <v>0</v>
      </c>
      <c r="L336" s="88">
        <f t="shared" si="25"/>
        <v>0</v>
      </c>
    </row>
    <row r="337" spans="2:12" x14ac:dyDescent="0.25">
      <c r="B337" s="91">
        <v>24</v>
      </c>
      <c r="C337" s="165">
        <v>105</v>
      </c>
      <c r="D337" s="174" t="s">
        <v>69</v>
      </c>
      <c r="E337" s="175" t="s">
        <v>40</v>
      </c>
      <c r="F337" s="87">
        <v>-1052.0945614216951</v>
      </c>
      <c r="G337" s="87">
        <v>0</v>
      </c>
      <c r="H337" s="87">
        <v>1052.0945614216951</v>
      </c>
      <c r="I337" s="154">
        <v>0</v>
      </c>
      <c r="J337" s="87">
        <f t="shared" si="26"/>
        <v>0</v>
      </c>
      <c r="K337" s="87">
        <f t="shared" si="27"/>
        <v>0</v>
      </c>
      <c r="L337" s="88">
        <f t="shared" si="25"/>
        <v>0</v>
      </c>
    </row>
    <row r="338" spans="2:12" x14ac:dyDescent="0.25">
      <c r="B338" s="91">
        <v>25</v>
      </c>
      <c r="C338" s="165">
        <v>105</v>
      </c>
      <c r="D338" s="174" t="s">
        <v>70</v>
      </c>
      <c r="E338" s="175" t="s">
        <v>40</v>
      </c>
      <c r="F338" s="87">
        <v>-1052.0945614216951</v>
      </c>
      <c r="G338" s="87">
        <v>0</v>
      </c>
      <c r="H338" s="87">
        <v>1052.0945614216951</v>
      </c>
      <c r="I338" s="154">
        <v>0</v>
      </c>
      <c r="J338" s="87">
        <f t="shared" si="26"/>
        <v>0</v>
      </c>
      <c r="K338" s="87">
        <f t="shared" si="27"/>
        <v>0</v>
      </c>
      <c r="L338" s="88">
        <f t="shared" si="25"/>
        <v>0</v>
      </c>
    </row>
    <row r="339" spans="2:12" x14ac:dyDescent="0.25">
      <c r="B339" s="91">
        <v>26</v>
      </c>
      <c r="C339" s="165">
        <v>105</v>
      </c>
      <c r="D339" s="174" t="s">
        <v>71</v>
      </c>
      <c r="E339" s="175" t="s">
        <v>40</v>
      </c>
      <c r="F339" s="87">
        <v>-1052.0945614216951</v>
      </c>
      <c r="G339" s="87">
        <v>0</v>
      </c>
      <c r="H339" s="87">
        <v>1052.0945614216951</v>
      </c>
      <c r="I339" s="154">
        <v>0</v>
      </c>
      <c r="J339" s="87">
        <f t="shared" si="26"/>
        <v>0</v>
      </c>
      <c r="K339" s="87">
        <f t="shared" si="27"/>
        <v>0</v>
      </c>
      <c r="L339" s="88">
        <f t="shared" si="25"/>
        <v>0</v>
      </c>
    </row>
    <row r="340" spans="2:12" x14ac:dyDescent="0.25">
      <c r="B340" s="91">
        <v>27</v>
      </c>
      <c r="C340" s="165">
        <v>105</v>
      </c>
      <c r="D340" s="174" t="s">
        <v>72</v>
      </c>
      <c r="E340" s="175" t="s">
        <v>40</v>
      </c>
      <c r="F340" s="87">
        <v>0</v>
      </c>
      <c r="G340" s="87">
        <v>-506.93221734232145</v>
      </c>
      <c r="H340" s="87">
        <v>632.099718501486</v>
      </c>
      <c r="I340" s="154">
        <v>0</v>
      </c>
      <c r="J340" s="87">
        <f t="shared" si="26"/>
        <v>1052.0945614216951</v>
      </c>
      <c r="K340" s="87">
        <f t="shared" si="27"/>
        <v>-506.93221734232145</v>
      </c>
      <c r="L340" s="88">
        <f t="shared" si="25"/>
        <v>-419.99484292020907</v>
      </c>
    </row>
    <row r="341" spans="2:12" x14ac:dyDescent="0.25">
      <c r="B341" s="91">
        <v>1</v>
      </c>
      <c r="C341" s="165">
        <v>106</v>
      </c>
      <c r="D341" s="174" t="s">
        <v>31</v>
      </c>
      <c r="E341" s="175" t="s">
        <v>42</v>
      </c>
      <c r="F341" s="87">
        <v>-1595.2210723288761</v>
      </c>
      <c r="G341" s="87">
        <v>-1595.2210723288761</v>
      </c>
      <c r="H341" s="87">
        <v>0</v>
      </c>
      <c r="I341" s="154">
        <v>0</v>
      </c>
      <c r="J341" s="87">
        <f t="shared" si="26"/>
        <v>-1595.2210723288761</v>
      </c>
      <c r="K341" s="87">
        <f t="shared" si="27"/>
        <v>-1088.2888549865547</v>
      </c>
      <c r="L341" s="88">
        <f t="shared" si="25"/>
        <v>-632.099718501486</v>
      </c>
    </row>
    <row r="342" spans="2:12" x14ac:dyDescent="0.25">
      <c r="B342" s="91">
        <v>2</v>
      </c>
      <c r="C342" s="165">
        <v>106</v>
      </c>
      <c r="D342" s="174" t="s">
        <v>33</v>
      </c>
      <c r="E342" s="175" t="s">
        <v>42</v>
      </c>
      <c r="F342" s="87">
        <v>0</v>
      </c>
      <c r="G342" s="87">
        <v>0</v>
      </c>
      <c r="H342" s="87">
        <v>0</v>
      </c>
      <c r="I342" s="154">
        <v>0</v>
      </c>
      <c r="J342" s="87">
        <f t="shared" si="26"/>
        <v>1595.2210723288761</v>
      </c>
      <c r="K342" s="87">
        <f t="shared" si="27"/>
        <v>1595.2210723288761</v>
      </c>
      <c r="L342" s="88">
        <f t="shared" si="25"/>
        <v>0</v>
      </c>
    </row>
    <row r="343" spans="2:12" x14ac:dyDescent="0.25">
      <c r="B343" s="91">
        <v>3</v>
      </c>
      <c r="C343" s="165">
        <v>106</v>
      </c>
      <c r="D343" s="174" t="s">
        <v>35</v>
      </c>
      <c r="E343" s="175" t="s">
        <v>42</v>
      </c>
      <c r="F343" s="87">
        <v>0</v>
      </c>
      <c r="G343" s="87">
        <v>0</v>
      </c>
      <c r="H343" s="87">
        <v>0</v>
      </c>
      <c r="I343" s="154">
        <v>0</v>
      </c>
      <c r="J343" s="87">
        <f t="shared" si="26"/>
        <v>0</v>
      </c>
      <c r="K343" s="87">
        <f t="shared" si="27"/>
        <v>0</v>
      </c>
      <c r="L343" s="88">
        <f t="shared" si="25"/>
        <v>0</v>
      </c>
    </row>
    <row r="344" spans="2:12" x14ac:dyDescent="0.25">
      <c r="B344" s="91">
        <v>4</v>
      </c>
      <c r="C344" s="165">
        <v>106</v>
      </c>
      <c r="D344" s="174" t="s">
        <v>37</v>
      </c>
      <c r="E344" s="175" t="s">
        <v>42</v>
      </c>
      <c r="F344" s="87">
        <v>-1212.4577125872854</v>
      </c>
      <c r="G344" s="87">
        <v>-914.81607324147467</v>
      </c>
      <c r="H344" s="87">
        <v>297.64163934581001</v>
      </c>
      <c r="I344" s="154">
        <v>0</v>
      </c>
      <c r="J344" s="87">
        <f t="shared" si="26"/>
        <v>-1212.4577125872854</v>
      </c>
      <c r="K344" s="87">
        <f t="shared" si="27"/>
        <v>-914.81607324147467</v>
      </c>
      <c r="L344" s="88">
        <f t="shared" si="25"/>
        <v>297.64163934581001</v>
      </c>
    </row>
    <row r="345" spans="2:12" x14ac:dyDescent="0.25">
      <c r="B345" s="91">
        <v>5</v>
      </c>
      <c r="C345" s="165">
        <v>106</v>
      </c>
      <c r="D345" s="174" t="s">
        <v>39</v>
      </c>
      <c r="E345" s="175" t="s">
        <v>42</v>
      </c>
      <c r="F345" s="87">
        <v>-1212.4577125872854</v>
      </c>
      <c r="G345" s="87">
        <v>-914.81607324147467</v>
      </c>
      <c r="H345" s="87">
        <v>297.64163934581001</v>
      </c>
      <c r="I345" s="154">
        <v>0</v>
      </c>
      <c r="J345" s="87">
        <f t="shared" si="26"/>
        <v>0</v>
      </c>
      <c r="K345" s="87">
        <f t="shared" si="27"/>
        <v>0</v>
      </c>
      <c r="L345" s="88">
        <f t="shared" si="25"/>
        <v>0</v>
      </c>
    </row>
    <row r="346" spans="2:12" x14ac:dyDescent="0.25">
      <c r="B346" s="91">
        <v>6</v>
      </c>
      <c r="C346" s="165">
        <v>106</v>
      </c>
      <c r="D346" s="174" t="s">
        <v>41</v>
      </c>
      <c r="E346" s="175" t="s">
        <v>42</v>
      </c>
      <c r="F346" s="87">
        <v>-1212.4577125872854</v>
      </c>
      <c r="G346" s="87">
        <v>-914.81607324147467</v>
      </c>
      <c r="H346" s="87">
        <v>297.64163934581001</v>
      </c>
      <c r="I346" s="154">
        <v>0</v>
      </c>
      <c r="J346" s="87">
        <f t="shared" si="26"/>
        <v>0</v>
      </c>
      <c r="K346" s="87">
        <f t="shared" si="27"/>
        <v>0</v>
      </c>
      <c r="L346" s="88">
        <f t="shared" si="25"/>
        <v>0</v>
      </c>
    </row>
    <row r="347" spans="2:12" x14ac:dyDescent="0.25">
      <c r="B347" s="91">
        <v>7</v>
      </c>
      <c r="C347" s="165">
        <v>106</v>
      </c>
      <c r="D347" s="174" t="s">
        <v>43</v>
      </c>
      <c r="E347" s="175" t="s">
        <v>42</v>
      </c>
      <c r="F347" s="87">
        <v>-1212.4577125872854</v>
      </c>
      <c r="G347" s="87">
        <v>-914.81607324147467</v>
      </c>
      <c r="H347" s="87">
        <v>297.64163934581001</v>
      </c>
      <c r="I347" s="154">
        <v>0</v>
      </c>
      <c r="J347" s="87">
        <f t="shared" si="26"/>
        <v>0</v>
      </c>
      <c r="K347" s="87">
        <f t="shared" si="27"/>
        <v>0</v>
      </c>
      <c r="L347" s="88">
        <f t="shared" si="25"/>
        <v>0</v>
      </c>
    </row>
    <row r="348" spans="2:12" x14ac:dyDescent="0.25">
      <c r="B348" s="91">
        <v>8</v>
      </c>
      <c r="C348" s="165">
        <v>106</v>
      </c>
      <c r="D348" s="174" t="s">
        <v>45</v>
      </c>
      <c r="E348" s="175" t="s">
        <v>42</v>
      </c>
      <c r="F348" s="87">
        <v>-1212.4577125872854</v>
      </c>
      <c r="G348" s="87">
        <v>-914.81607324147467</v>
      </c>
      <c r="H348" s="87">
        <v>297.64163934581001</v>
      </c>
      <c r="I348" s="154">
        <v>0</v>
      </c>
      <c r="J348" s="87">
        <f t="shared" si="26"/>
        <v>0</v>
      </c>
      <c r="K348" s="87">
        <f t="shared" si="27"/>
        <v>0</v>
      </c>
      <c r="L348" s="88">
        <f t="shared" si="25"/>
        <v>0</v>
      </c>
    </row>
    <row r="349" spans="2:12" x14ac:dyDescent="0.25">
      <c r="B349" s="91">
        <v>9</v>
      </c>
      <c r="C349" s="165">
        <v>106</v>
      </c>
      <c r="D349" s="174" t="s">
        <v>47</v>
      </c>
      <c r="E349" s="175" t="s">
        <v>42</v>
      </c>
      <c r="F349" s="87">
        <v>-1212.4577125872854</v>
      </c>
      <c r="G349" s="87">
        <v>-914.81607324147467</v>
      </c>
      <c r="H349" s="87">
        <v>297.64163934581001</v>
      </c>
      <c r="I349" s="154">
        <v>0</v>
      </c>
      <c r="J349" s="87">
        <f t="shared" si="26"/>
        <v>0</v>
      </c>
      <c r="K349" s="87">
        <f t="shared" si="27"/>
        <v>0</v>
      </c>
      <c r="L349" s="88">
        <f t="shared" si="25"/>
        <v>0</v>
      </c>
    </row>
    <row r="350" spans="2:12" x14ac:dyDescent="0.25">
      <c r="B350" s="91">
        <v>10</v>
      </c>
      <c r="C350" s="165">
        <v>106</v>
      </c>
      <c r="D350" s="174" t="s">
        <v>49</v>
      </c>
      <c r="E350" s="175" t="s">
        <v>42</v>
      </c>
      <c r="F350" s="87">
        <v>-1212.4577125872854</v>
      </c>
      <c r="G350" s="87">
        <v>-914.81607324147467</v>
      </c>
      <c r="H350" s="87">
        <v>297.64163934581001</v>
      </c>
      <c r="I350" s="154">
        <v>0</v>
      </c>
      <c r="J350" s="87">
        <f t="shared" si="26"/>
        <v>0</v>
      </c>
      <c r="K350" s="87">
        <f t="shared" si="27"/>
        <v>0</v>
      </c>
      <c r="L350" s="88">
        <f t="shared" ref="L350:L394" si="28">H350-H349</f>
        <v>0</v>
      </c>
    </row>
    <row r="351" spans="2:12" x14ac:dyDescent="0.25">
      <c r="B351" s="91">
        <v>11</v>
      </c>
      <c r="C351" s="165">
        <v>106</v>
      </c>
      <c r="D351" s="174" t="s">
        <v>51</v>
      </c>
      <c r="E351" s="175" t="s">
        <v>42</v>
      </c>
      <c r="F351" s="87">
        <v>-1666.2587901515003</v>
      </c>
      <c r="G351" s="87">
        <v>-1210.6352173129012</v>
      </c>
      <c r="H351" s="87">
        <v>455.62357283860035</v>
      </c>
      <c r="I351" s="154">
        <v>0</v>
      </c>
      <c r="J351" s="87">
        <f t="shared" si="26"/>
        <v>-453.80107756421489</v>
      </c>
      <c r="K351" s="87">
        <f t="shared" si="27"/>
        <v>-295.81914407142654</v>
      </c>
      <c r="L351" s="88">
        <f t="shared" si="28"/>
        <v>157.98193349279035</v>
      </c>
    </row>
    <row r="352" spans="2:12" x14ac:dyDescent="0.25">
      <c r="B352" s="91">
        <v>12</v>
      </c>
      <c r="C352" s="165">
        <v>106</v>
      </c>
      <c r="D352" s="174" t="s">
        <v>53</v>
      </c>
      <c r="E352" s="175" t="s">
        <v>42</v>
      </c>
      <c r="F352" s="87">
        <v>352.76981250851861</v>
      </c>
      <c r="G352" s="87">
        <v>0</v>
      </c>
      <c r="H352" s="87">
        <v>-352.76981250851867</v>
      </c>
      <c r="I352" s="154">
        <v>0</v>
      </c>
      <c r="J352" s="87">
        <f t="shared" si="26"/>
        <v>2019.0286026600188</v>
      </c>
      <c r="K352" s="87">
        <f t="shared" si="27"/>
        <v>1210.6352173129012</v>
      </c>
      <c r="L352" s="88">
        <f t="shared" si="28"/>
        <v>-808.39338534711897</v>
      </c>
    </row>
    <row r="353" spans="2:12" x14ac:dyDescent="0.25">
      <c r="B353" s="91">
        <v>13</v>
      </c>
      <c r="C353" s="165">
        <v>106</v>
      </c>
      <c r="D353" s="174" t="s">
        <v>55</v>
      </c>
      <c r="E353" s="175" t="s">
        <v>42</v>
      </c>
      <c r="F353" s="87">
        <v>382.88482092281879</v>
      </c>
      <c r="G353" s="87">
        <v>0</v>
      </c>
      <c r="H353" s="87">
        <v>-382.88482092281879</v>
      </c>
      <c r="I353" s="154">
        <v>0</v>
      </c>
      <c r="J353" s="87">
        <f t="shared" si="26"/>
        <v>30.115008414300178</v>
      </c>
      <c r="K353" s="87">
        <f t="shared" si="27"/>
        <v>0</v>
      </c>
      <c r="L353" s="88">
        <f t="shared" si="28"/>
        <v>-30.115008414300121</v>
      </c>
    </row>
    <row r="354" spans="2:12" x14ac:dyDescent="0.25">
      <c r="B354" s="91">
        <v>14</v>
      </c>
      <c r="C354" s="165">
        <v>106</v>
      </c>
      <c r="D354" s="174" t="s">
        <v>57</v>
      </c>
      <c r="E354" s="175" t="s">
        <v>42</v>
      </c>
      <c r="F354" s="87">
        <v>382.88482092281879</v>
      </c>
      <c r="G354" s="87">
        <v>0</v>
      </c>
      <c r="H354" s="87">
        <v>-382.88482092281879</v>
      </c>
      <c r="I354" s="154">
        <v>0</v>
      </c>
      <c r="J354" s="87">
        <f t="shared" si="26"/>
        <v>0</v>
      </c>
      <c r="K354" s="87">
        <f t="shared" si="27"/>
        <v>0</v>
      </c>
      <c r="L354" s="88">
        <f t="shared" si="28"/>
        <v>0</v>
      </c>
    </row>
    <row r="355" spans="2:12" x14ac:dyDescent="0.25">
      <c r="B355" s="91">
        <v>15</v>
      </c>
      <c r="C355" s="165">
        <v>106</v>
      </c>
      <c r="D355" s="174" t="s">
        <v>59</v>
      </c>
      <c r="E355" s="175" t="s">
        <v>42</v>
      </c>
      <c r="F355" s="87">
        <v>286.85550272785082</v>
      </c>
      <c r="G355" s="87">
        <v>0</v>
      </c>
      <c r="H355" s="87">
        <v>-286.85550272785082</v>
      </c>
      <c r="I355" s="154">
        <v>0</v>
      </c>
      <c r="J355" s="87">
        <f t="shared" si="26"/>
        <v>-96.029318194967971</v>
      </c>
      <c r="K355" s="87">
        <f t="shared" si="27"/>
        <v>0</v>
      </c>
      <c r="L355" s="88">
        <f t="shared" si="28"/>
        <v>96.029318194967971</v>
      </c>
    </row>
    <row r="356" spans="2:12" x14ac:dyDescent="0.25">
      <c r="B356" s="91">
        <v>16</v>
      </c>
      <c r="C356" s="165">
        <v>106</v>
      </c>
      <c r="D356" s="174" t="s">
        <v>61</v>
      </c>
      <c r="E356" s="175" t="s">
        <v>42</v>
      </c>
      <c r="F356" s="87">
        <v>286.85550272785082</v>
      </c>
      <c r="G356" s="87">
        <v>0</v>
      </c>
      <c r="H356" s="87">
        <v>-286.85550272785082</v>
      </c>
      <c r="I356" s="154">
        <v>0</v>
      </c>
      <c r="J356" s="87">
        <f t="shared" si="26"/>
        <v>0</v>
      </c>
      <c r="K356" s="87">
        <f t="shared" si="27"/>
        <v>0</v>
      </c>
      <c r="L356" s="88">
        <f t="shared" si="28"/>
        <v>0</v>
      </c>
    </row>
    <row r="357" spans="2:12" x14ac:dyDescent="0.25">
      <c r="B357" s="91">
        <v>17</v>
      </c>
      <c r="C357" s="165">
        <v>106</v>
      </c>
      <c r="D357" s="174" t="s">
        <v>62</v>
      </c>
      <c r="E357" s="175" t="s">
        <v>42</v>
      </c>
      <c r="F357" s="87">
        <v>248.7448976719304</v>
      </c>
      <c r="G357" s="87">
        <v>0</v>
      </c>
      <c r="H357" s="87">
        <v>-248.7448976719304</v>
      </c>
      <c r="I357" s="154">
        <v>0</v>
      </c>
      <c r="J357" s="87">
        <f t="shared" si="26"/>
        <v>-38.110605055920416</v>
      </c>
      <c r="K357" s="87">
        <f t="shared" si="27"/>
        <v>0</v>
      </c>
      <c r="L357" s="88">
        <f t="shared" si="28"/>
        <v>38.110605055920416</v>
      </c>
    </row>
    <row r="358" spans="2:12" x14ac:dyDescent="0.25">
      <c r="B358" s="91">
        <v>18</v>
      </c>
      <c r="C358" s="165">
        <v>106</v>
      </c>
      <c r="D358" s="174" t="s">
        <v>63</v>
      </c>
      <c r="E358" s="175" t="s">
        <v>42</v>
      </c>
      <c r="F358" s="87">
        <v>248.7448976719304</v>
      </c>
      <c r="G358" s="87">
        <v>0</v>
      </c>
      <c r="H358" s="87">
        <v>-248.7448976719304</v>
      </c>
      <c r="I358" s="154">
        <v>0</v>
      </c>
      <c r="J358" s="87">
        <f t="shared" si="26"/>
        <v>0</v>
      </c>
      <c r="K358" s="87">
        <f t="shared" si="27"/>
        <v>0</v>
      </c>
      <c r="L358" s="88">
        <f t="shared" si="28"/>
        <v>0</v>
      </c>
    </row>
    <row r="359" spans="2:12" x14ac:dyDescent="0.25">
      <c r="B359" s="91">
        <v>19</v>
      </c>
      <c r="C359" s="165">
        <v>106</v>
      </c>
      <c r="D359" s="174" t="s">
        <v>64</v>
      </c>
      <c r="E359" s="175" t="s">
        <v>42</v>
      </c>
      <c r="F359" s="87">
        <v>248.7448976719304</v>
      </c>
      <c r="G359" s="87">
        <v>0</v>
      </c>
      <c r="H359" s="87">
        <v>-248.7448976719304</v>
      </c>
      <c r="I359" s="154">
        <v>0</v>
      </c>
      <c r="J359" s="87">
        <f t="shared" si="26"/>
        <v>0</v>
      </c>
      <c r="K359" s="87">
        <f t="shared" si="27"/>
        <v>0</v>
      </c>
      <c r="L359" s="88">
        <f t="shared" si="28"/>
        <v>0</v>
      </c>
    </row>
    <row r="360" spans="2:12" x14ac:dyDescent="0.25">
      <c r="B360" s="91">
        <v>20</v>
      </c>
      <c r="C360" s="165">
        <v>106</v>
      </c>
      <c r="D360" s="174" t="s">
        <v>65</v>
      </c>
      <c r="E360" s="175" t="s">
        <v>42</v>
      </c>
      <c r="F360" s="87">
        <v>248.7448976719304</v>
      </c>
      <c r="G360" s="87">
        <v>0</v>
      </c>
      <c r="H360" s="87">
        <v>-248.7448976719304</v>
      </c>
      <c r="I360" s="154">
        <v>0</v>
      </c>
      <c r="J360" s="87">
        <f t="shared" si="26"/>
        <v>0</v>
      </c>
      <c r="K360" s="87">
        <f t="shared" si="27"/>
        <v>0</v>
      </c>
      <c r="L360" s="88">
        <f t="shared" si="28"/>
        <v>0</v>
      </c>
    </row>
    <row r="361" spans="2:12" x14ac:dyDescent="0.25">
      <c r="B361" s="91">
        <v>21</v>
      </c>
      <c r="C361" s="165">
        <v>106</v>
      </c>
      <c r="D361" s="174" t="s">
        <v>66</v>
      </c>
      <c r="E361" s="175" t="s">
        <v>42</v>
      </c>
      <c r="F361" s="87">
        <v>248.7448976719304</v>
      </c>
      <c r="G361" s="87">
        <v>0</v>
      </c>
      <c r="H361" s="87">
        <v>-248.7448976719304</v>
      </c>
      <c r="I361" s="154">
        <v>0</v>
      </c>
      <c r="J361" s="87">
        <f t="shared" si="26"/>
        <v>0</v>
      </c>
      <c r="K361" s="87">
        <f t="shared" si="27"/>
        <v>0</v>
      </c>
      <c r="L361" s="88">
        <f t="shared" si="28"/>
        <v>0</v>
      </c>
    </row>
    <row r="362" spans="2:12" x14ac:dyDescent="0.25">
      <c r="B362" s="91">
        <v>22</v>
      </c>
      <c r="C362" s="165">
        <v>106</v>
      </c>
      <c r="D362" s="174" t="s">
        <v>67</v>
      </c>
      <c r="E362" s="175" t="s">
        <v>42</v>
      </c>
      <c r="F362" s="87">
        <v>248.7448976719304</v>
      </c>
      <c r="G362" s="87">
        <v>0</v>
      </c>
      <c r="H362" s="87">
        <v>-248.7448976719304</v>
      </c>
      <c r="I362" s="154">
        <v>0</v>
      </c>
      <c r="J362" s="87">
        <f t="shared" si="26"/>
        <v>0</v>
      </c>
      <c r="K362" s="87">
        <f t="shared" si="27"/>
        <v>0</v>
      </c>
      <c r="L362" s="88">
        <f t="shared" si="28"/>
        <v>0</v>
      </c>
    </row>
    <row r="363" spans="2:12" x14ac:dyDescent="0.25">
      <c r="B363" s="91">
        <v>23</v>
      </c>
      <c r="C363" s="165">
        <v>106</v>
      </c>
      <c r="D363" s="174" t="s">
        <v>68</v>
      </c>
      <c r="E363" s="175" t="s">
        <v>42</v>
      </c>
      <c r="F363" s="87">
        <v>248.7448976719304</v>
      </c>
      <c r="G363" s="87">
        <v>0</v>
      </c>
      <c r="H363" s="87">
        <v>-248.7448976719304</v>
      </c>
      <c r="I363" s="154">
        <v>0</v>
      </c>
      <c r="J363" s="87">
        <f t="shared" si="26"/>
        <v>0</v>
      </c>
      <c r="K363" s="87">
        <f t="shared" si="27"/>
        <v>0</v>
      </c>
      <c r="L363" s="88">
        <f t="shared" si="28"/>
        <v>0</v>
      </c>
    </row>
    <row r="364" spans="2:12" x14ac:dyDescent="0.25">
      <c r="B364" s="91">
        <v>24</v>
      </c>
      <c r="C364" s="165">
        <v>106</v>
      </c>
      <c r="D364" s="174" t="s">
        <v>69</v>
      </c>
      <c r="E364" s="175" t="s">
        <v>42</v>
      </c>
      <c r="F364" s="87">
        <v>248.7448976719304</v>
      </c>
      <c r="G364" s="87">
        <v>0</v>
      </c>
      <c r="H364" s="87">
        <v>-248.7448976719304</v>
      </c>
      <c r="I364" s="154">
        <v>0</v>
      </c>
      <c r="J364" s="87">
        <f t="shared" si="26"/>
        <v>0</v>
      </c>
      <c r="K364" s="87">
        <f t="shared" si="27"/>
        <v>0</v>
      </c>
      <c r="L364" s="88">
        <f t="shared" si="28"/>
        <v>0</v>
      </c>
    </row>
    <row r="365" spans="2:12" x14ac:dyDescent="0.25">
      <c r="B365" s="91">
        <v>25</v>
      </c>
      <c r="C365" s="165">
        <v>106</v>
      </c>
      <c r="D365" s="174" t="s">
        <v>70</v>
      </c>
      <c r="E365" s="175" t="s">
        <v>42</v>
      </c>
      <c r="F365" s="87">
        <v>248.7448976719304</v>
      </c>
      <c r="G365" s="87">
        <v>0</v>
      </c>
      <c r="H365" s="87">
        <v>-248.7448976719304</v>
      </c>
      <c r="I365" s="154">
        <v>0</v>
      </c>
      <c r="J365" s="87">
        <f t="shared" si="26"/>
        <v>0</v>
      </c>
      <c r="K365" s="87">
        <f t="shared" si="27"/>
        <v>0</v>
      </c>
      <c r="L365" s="88">
        <f t="shared" si="28"/>
        <v>0</v>
      </c>
    </row>
    <row r="366" spans="2:12" x14ac:dyDescent="0.25">
      <c r="B366" s="91">
        <v>26</v>
      </c>
      <c r="C366" s="165">
        <v>106</v>
      </c>
      <c r="D366" s="174" t="s">
        <v>71</v>
      </c>
      <c r="E366" s="175" t="s">
        <v>42</v>
      </c>
      <c r="F366" s="87">
        <v>248.7448976719304</v>
      </c>
      <c r="G366" s="87">
        <v>0</v>
      </c>
      <c r="H366" s="87">
        <v>-248.7448976719304</v>
      </c>
      <c r="I366" s="154">
        <v>0</v>
      </c>
      <c r="J366" s="87">
        <f t="shared" si="26"/>
        <v>0</v>
      </c>
      <c r="K366" s="87">
        <f t="shared" si="27"/>
        <v>0</v>
      </c>
      <c r="L366" s="88">
        <f t="shared" si="28"/>
        <v>0</v>
      </c>
    </row>
    <row r="367" spans="2:12" x14ac:dyDescent="0.25">
      <c r="B367" s="91">
        <v>27</v>
      </c>
      <c r="C367" s="165">
        <v>106</v>
      </c>
      <c r="D367" s="174" t="s">
        <v>72</v>
      </c>
      <c r="E367" s="175" t="s">
        <v>42</v>
      </c>
      <c r="F367" s="87">
        <v>0</v>
      </c>
      <c r="G367" s="87">
        <v>-478.44401371346157</v>
      </c>
      <c r="H367" s="87">
        <v>612.99131252136544</v>
      </c>
      <c r="I367" s="154">
        <v>0</v>
      </c>
      <c r="J367" s="87">
        <f t="shared" si="26"/>
        <v>-248.7448976719304</v>
      </c>
      <c r="K367" s="87">
        <f t="shared" si="27"/>
        <v>-478.44401371346157</v>
      </c>
      <c r="L367" s="88">
        <f t="shared" si="28"/>
        <v>861.73621019329585</v>
      </c>
    </row>
    <row r="368" spans="2:12" x14ac:dyDescent="0.25">
      <c r="B368" s="91">
        <v>1</v>
      </c>
      <c r="C368" s="165">
        <v>107</v>
      </c>
      <c r="D368" s="174" t="s">
        <v>31</v>
      </c>
      <c r="E368" s="175" t="s">
        <v>44</v>
      </c>
      <c r="F368" s="87">
        <v>-1471.9697959483665</v>
      </c>
      <c r="G368" s="87">
        <v>-1471.9697959483665</v>
      </c>
      <c r="H368" s="87">
        <v>0</v>
      </c>
      <c r="I368" s="154">
        <v>0</v>
      </c>
      <c r="J368" s="87">
        <f t="shared" si="26"/>
        <v>-1471.9697959483665</v>
      </c>
      <c r="K368" s="87">
        <f t="shared" si="27"/>
        <v>-993.52578223490491</v>
      </c>
      <c r="L368" s="88">
        <f t="shared" si="28"/>
        <v>-612.99131252136544</v>
      </c>
    </row>
    <row r="369" spans="2:12" x14ac:dyDescent="0.25">
      <c r="B369" s="91">
        <v>2</v>
      </c>
      <c r="C369" s="165">
        <v>107</v>
      </c>
      <c r="D369" s="174" t="s">
        <v>33</v>
      </c>
      <c r="E369" s="175" t="s">
        <v>44</v>
      </c>
      <c r="F369" s="87">
        <v>0</v>
      </c>
      <c r="G369" s="87">
        <v>0</v>
      </c>
      <c r="H369" s="87">
        <v>0</v>
      </c>
      <c r="I369" s="154">
        <v>0</v>
      </c>
      <c r="J369" s="87">
        <f t="shared" si="26"/>
        <v>1471.9697959483665</v>
      </c>
      <c r="K369" s="87">
        <f t="shared" si="27"/>
        <v>1471.9697959483665</v>
      </c>
      <c r="L369" s="88">
        <f t="shared" si="28"/>
        <v>0</v>
      </c>
    </row>
    <row r="370" spans="2:12" x14ac:dyDescent="0.25">
      <c r="B370" s="91">
        <v>3</v>
      </c>
      <c r="C370" s="165">
        <v>107</v>
      </c>
      <c r="D370" s="174" t="s">
        <v>35</v>
      </c>
      <c r="E370" s="175" t="s">
        <v>44</v>
      </c>
      <c r="F370" s="87">
        <v>0</v>
      </c>
      <c r="G370" s="87">
        <v>0</v>
      </c>
      <c r="H370" s="87">
        <v>0</v>
      </c>
      <c r="I370" s="154">
        <v>0</v>
      </c>
      <c r="J370" s="87">
        <f t="shared" si="26"/>
        <v>0</v>
      </c>
      <c r="K370" s="87">
        <f t="shared" si="27"/>
        <v>0</v>
      </c>
      <c r="L370" s="88">
        <f t="shared" si="28"/>
        <v>0</v>
      </c>
    </row>
    <row r="371" spans="2:12" x14ac:dyDescent="0.25">
      <c r="B371" s="91">
        <v>4</v>
      </c>
      <c r="C371" s="165">
        <v>107</v>
      </c>
      <c r="D371" s="174" t="s">
        <v>37</v>
      </c>
      <c r="E371" s="175" t="s">
        <v>44</v>
      </c>
      <c r="F371" s="87">
        <v>-1663.2548399332788</v>
      </c>
      <c r="G371" s="87">
        <v>-1058.1827122039497</v>
      </c>
      <c r="H371" s="87">
        <v>605.0721277293278</v>
      </c>
      <c r="I371" s="154">
        <v>0</v>
      </c>
      <c r="J371" s="87">
        <f t="shared" si="26"/>
        <v>-1663.2548399332788</v>
      </c>
      <c r="K371" s="87">
        <f t="shared" si="27"/>
        <v>-1058.1827122039497</v>
      </c>
      <c r="L371" s="88">
        <f t="shared" si="28"/>
        <v>605.0721277293278</v>
      </c>
    </row>
    <row r="372" spans="2:12" x14ac:dyDescent="0.25">
      <c r="B372" s="91">
        <v>5</v>
      </c>
      <c r="C372" s="165">
        <v>107</v>
      </c>
      <c r="D372" s="174" t="s">
        <v>39</v>
      </c>
      <c r="E372" s="175" t="s">
        <v>44</v>
      </c>
      <c r="F372" s="87">
        <v>-1663.2548399332788</v>
      </c>
      <c r="G372" s="87">
        <v>-1058.1827122039497</v>
      </c>
      <c r="H372" s="87">
        <v>605.0721277293278</v>
      </c>
      <c r="I372" s="154">
        <v>0</v>
      </c>
      <c r="J372" s="87">
        <f t="shared" si="26"/>
        <v>0</v>
      </c>
      <c r="K372" s="87">
        <f t="shared" si="27"/>
        <v>0</v>
      </c>
      <c r="L372" s="88">
        <f t="shared" si="28"/>
        <v>0</v>
      </c>
    </row>
    <row r="373" spans="2:12" x14ac:dyDescent="0.25">
      <c r="B373" s="91">
        <v>6</v>
      </c>
      <c r="C373" s="165">
        <v>107</v>
      </c>
      <c r="D373" s="174" t="s">
        <v>41</v>
      </c>
      <c r="E373" s="175" t="s">
        <v>44</v>
      </c>
      <c r="F373" s="87">
        <v>-1663.2548399332788</v>
      </c>
      <c r="G373" s="87">
        <v>-1058.1827122039497</v>
      </c>
      <c r="H373" s="87">
        <v>605.0721277293278</v>
      </c>
      <c r="I373" s="154">
        <v>0</v>
      </c>
      <c r="J373" s="87">
        <f t="shared" si="26"/>
        <v>0</v>
      </c>
      <c r="K373" s="87">
        <f t="shared" si="27"/>
        <v>0</v>
      </c>
      <c r="L373" s="88">
        <f t="shared" si="28"/>
        <v>0</v>
      </c>
    </row>
    <row r="374" spans="2:12" x14ac:dyDescent="0.25">
      <c r="B374" s="91">
        <v>7</v>
      </c>
      <c r="C374" s="165">
        <v>107</v>
      </c>
      <c r="D374" s="174" t="s">
        <v>43</v>
      </c>
      <c r="E374" s="175" t="s">
        <v>44</v>
      </c>
      <c r="F374" s="87">
        <v>-1663.2548399332788</v>
      </c>
      <c r="G374" s="87">
        <v>-1058.1827122039497</v>
      </c>
      <c r="H374" s="87">
        <v>605.0721277293278</v>
      </c>
      <c r="I374" s="154">
        <v>0</v>
      </c>
      <c r="J374" s="87">
        <f t="shared" si="26"/>
        <v>0</v>
      </c>
      <c r="K374" s="87">
        <f t="shared" si="27"/>
        <v>0</v>
      </c>
      <c r="L374" s="88">
        <f t="shared" si="28"/>
        <v>0</v>
      </c>
    </row>
    <row r="375" spans="2:12" x14ac:dyDescent="0.25">
      <c r="B375" s="91">
        <v>8</v>
      </c>
      <c r="C375" s="165">
        <v>107</v>
      </c>
      <c r="D375" s="174" t="s">
        <v>45</v>
      </c>
      <c r="E375" s="175" t="s">
        <v>44</v>
      </c>
      <c r="F375" s="87">
        <v>-1663.2548399332788</v>
      </c>
      <c r="G375" s="87">
        <v>-1058.1827122039497</v>
      </c>
      <c r="H375" s="87">
        <v>605.0721277293278</v>
      </c>
      <c r="I375" s="154">
        <v>0</v>
      </c>
      <c r="J375" s="87">
        <f t="shared" si="26"/>
        <v>0</v>
      </c>
      <c r="K375" s="87">
        <f t="shared" si="27"/>
        <v>0</v>
      </c>
      <c r="L375" s="88">
        <f t="shared" si="28"/>
        <v>0</v>
      </c>
    </row>
    <row r="376" spans="2:12" x14ac:dyDescent="0.25">
      <c r="B376" s="91">
        <v>9</v>
      </c>
      <c r="C376" s="165">
        <v>107</v>
      </c>
      <c r="D376" s="174" t="s">
        <v>47</v>
      </c>
      <c r="E376" s="175" t="s">
        <v>44</v>
      </c>
      <c r="F376" s="87">
        <v>-1680.914446205202</v>
      </c>
      <c r="G376" s="87">
        <v>-1069.161662702415</v>
      </c>
      <c r="H376" s="87">
        <v>611.75278350278825</v>
      </c>
      <c r="I376" s="154">
        <v>0</v>
      </c>
      <c r="J376" s="87">
        <f t="shared" si="26"/>
        <v>-17.659606271923167</v>
      </c>
      <c r="K376" s="87">
        <f t="shared" si="27"/>
        <v>-10.978950498465338</v>
      </c>
      <c r="L376" s="88">
        <f t="shared" si="28"/>
        <v>6.6806557734604439</v>
      </c>
    </row>
    <row r="377" spans="2:12" x14ac:dyDescent="0.25">
      <c r="B377" s="91">
        <v>10</v>
      </c>
      <c r="C377" s="165">
        <v>107</v>
      </c>
      <c r="D377" s="174" t="s">
        <v>49</v>
      </c>
      <c r="E377" s="175" t="s">
        <v>44</v>
      </c>
      <c r="F377" s="87">
        <v>38.983684047732034</v>
      </c>
      <c r="G377" s="87">
        <v>0</v>
      </c>
      <c r="H377" s="87">
        <v>-38.983684047732034</v>
      </c>
      <c r="I377" s="154">
        <v>0</v>
      </c>
      <c r="J377" s="87">
        <f t="shared" si="26"/>
        <v>1719.8981302529342</v>
      </c>
      <c r="K377" s="87">
        <f t="shared" si="27"/>
        <v>1069.161662702415</v>
      </c>
      <c r="L377" s="88">
        <f t="shared" si="28"/>
        <v>-650.73646755052027</v>
      </c>
    </row>
    <row r="378" spans="2:12" x14ac:dyDescent="0.25">
      <c r="B378" s="91">
        <v>11</v>
      </c>
      <c r="C378" s="165">
        <v>107</v>
      </c>
      <c r="D378" s="174" t="s">
        <v>51</v>
      </c>
      <c r="E378" s="175" t="s">
        <v>44</v>
      </c>
      <c r="F378" s="87">
        <v>38.983684047732034</v>
      </c>
      <c r="G378" s="87">
        <v>0</v>
      </c>
      <c r="H378" s="87">
        <v>-38.983684047732034</v>
      </c>
      <c r="I378" s="154">
        <v>0</v>
      </c>
      <c r="J378" s="87">
        <f t="shared" si="26"/>
        <v>0</v>
      </c>
      <c r="K378" s="87">
        <f t="shared" si="27"/>
        <v>0</v>
      </c>
      <c r="L378" s="88">
        <f t="shared" si="28"/>
        <v>0</v>
      </c>
    </row>
    <row r="379" spans="2:12" x14ac:dyDescent="0.25">
      <c r="B379" s="91">
        <v>12</v>
      </c>
      <c r="C379" s="165">
        <v>107</v>
      </c>
      <c r="D379" s="174" t="s">
        <v>53</v>
      </c>
      <c r="E379" s="175" t="s">
        <v>44</v>
      </c>
      <c r="F379" s="87">
        <v>38.983684047732034</v>
      </c>
      <c r="G379" s="87">
        <v>0</v>
      </c>
      <c r="H379" s="87">
        <v>-38.983684047732034</v>
      </c>
      <c r="I379" s="154">
        <v>0</v>
      </c>
      <c r="J379" s="87">
        <f t="shared" si="26"/>
        <v>0</v>
      </c>
      <c r="K379" s="87">
        <f t="shared" si="27"/>
        <v>0</v>
      </c>
      <c r="L379" s="88">
        <f t="shared" si="28"/>
        <v>0</v>
      </c>
    </row>
    <row r="380" spans="2:12" x14ac:dyDescent="0.25">
      <c r="B380" s="91">
        <v>13</v>
      </c>
      <c r="C380" s="165">
        <v>107</v>
      </c>
      <c r="D380" s="174" t="s">
        <v>55</v>
      </c>
      <c r="E380" s="175" t="s">
        <v>44</v>
      </c>
      <c r="F380" s="87">
        <v>38.983684047732034</v>
      </c>
      <c r="G380" s="87">
        <v>0</v>
      </c>
      <c r="H380" s="87">
        <v>-38.983684047732034</v>
      </c>
      <c r="I380" s="154">
        <v>0</v>
      </c>
      <c r="J380" s="87">
        <f t="shared" si="26"/>
        <v>0</v>
      </c>
      <c r="K380" s="87">
        <f t="shared" si="27"/>
        <v>0</v>
      </c>
      <c r="L380" s="88">
        <f t="shared" si="28"/>
        <v>0</v>
      </c>
    </row>
    <row r="381" spans="2:12" x14ac:dyDescent="0.25">
      <c r="B381" s="91">
        <v>14</v>
      </c>
      <c r="C381" s="165">
        <v>107</v>
      </c>
      <c r="D381" s="174" t="s">
        <v>57</v>
      </c>
      <c r="E381" s="175" t="s">
        <v>44</v>
      </c>
      <c r="F381" s="87">
        <v>38.983684047732034</v>
      </c>
      <c r="G381" s="87">
        <v>0</v>
      </c>
      <c r="H381" s="87">
        <v>-38.983684047732034</v>
      </c>
      <c r="I381" s="154">
        <v>0</v>
      </c>
      <c r="J381" s="87">
        <f t="shared" si="26"/>
        <v>0</v>
      </c>
      <c r="K381" s="87">
        <f t="shared" si="27"/>
        <v>0</v>
      </c>
      <c r="L381" s="88">
        <f t="shared" si="28"/>
        <v>0</v>
      </c>
    </row>
    <row r="382" spans="2:12" x14ac:dyDescent="0.25">
      <c r="B382" s="91">
        <v>15</v>
      </c>
      <c r="C382" s="165">
        <v>107</v>
      </c>
      <c r="D382" s="174" t="s">
        <v>59</v>
      </c>
      <c r="E382" s="175" t="s">
        <v>44</v>
      </c>
      <c r="F382" s="87">
        <v>38.983684047732034</v>
      </c>
      <c r="G382" s="87">
        <v>0</v>
      </c>
      <c r="H382" s="87">
        <v>-38.983684047732034</v>
      </c>
      <c r="I382" s="154">
        <v>0</v>
      </c>
      <c r="J382" s="87">
        <f t="shared" si="26"/>
        <v>0</v>
      </c>
      <c r="K382" s="87">
        <f t="shared" si="27"/>
        <v>0</v>
      </c>
      <c r="L382" s="88">
        <f t="shared" si="28"/>
        <v>0</v>
      </c>
    </row>
    <row r="383" spans="2:12" x14ac:dyDescent="0.25">
      <c r="B383" s="91">
        <v>16</v>
      </c>
      <c r="C383" s="165">
        <v>107</v>
      </c>
      <c r="D383" s="174" t="s">
        <v>61</v>
      </c>
      <c r="E383" s="175" t="s">
        <v>44</v>
      </c>
      <c r="F383" s="87">
        <v>38.983684047732034</v>
      </c>
      <c r="G383" s="87">
        <v>0</v>
      </c>
      <c r="H383" s="87">
        <v>-38.983684047732034</v>
      </c>
      <c r="I383" s="154">
        <v>0</v>
      </c>
      <c r="J383" s="87">
        <f t="shared" si="26"/>
        <v>0</v>
      </c>
      <c r="K383" s="87">
        <f t="shared" si="27"/>
        <v>0</v>
      </c>
      <c r="L383" s="88">
        <f t="shared" si="28"/>
        <v>0</v>
      </c>
    </row>
    <row r="384" spans="2:12" x14ac:dyDescent="0.25">
      <c r="B384" s="91">
        <v>17</v>
      </c>
      <c r="C384" s="165">
        <v>107</v>
      </c>
      <c r="D384" s="174" t="s">
        <v>62</v>
      </c>
      <c r="E384" s="175" t="s">
        <v>44</v>
      </c>
      <c r="F384" s="87">
        <v>23.226320748373055</v>
      </c>
      <c r="G384" s="87">
        <v>0</v>
      </c>
      <c r="H384" s="87">
        <v>-23.226320748373055</v>
      </c>
      <c r="I384" s="154">
        <v>0</v>
      </c>
      <c r="J384" s="87">
        <f t="shared" si="26"/>
        <v>-15.757363299358978</v>
      </c>
      <c r="K384" s="87">
        <f t="shared" si="27"/>
        <v>0</v>
      </c>
      <c r="L384" s="88">
        <f t="shared" si="28"/>
        <v>15.757363299358978</v>
      </c>
    </row>
    <row r="385" spans="2:12" x14ac:dyDescent="0.25">
      <c r="B385" s="91">
        <v>18</v>
      </c>
      <c r="C385" s="165">
        <v>107</v>
      </c>
      <c r="D385" s="174" t="s">
        <v>63</v>
      </c>
      <c r="E385" s="175" t="s">
        <v>44</v>
      </c>
      <c r="F385" s="87">
        <v>23.226320748373055</v>
      </c>
      <c r="G385" s="87">
        <v>0</v>
      </c>
      <c r="H385" s="87">
        <v>-23.226320748373055</v>
      </c>
      <c r="I385" s="154">
        <v>0</v>
      </c>
      <c r="J385" s="87">
        <f t="shared" si="26"/>
        <v>0</v>
      </c>
      <c r="K385" s="87">
        <f t="shared" si="27"/>
        <v>0</v>
      </c>
      <c r="L385" s="88">
        <f t="shared" si="28"/>
        <v>0</v>
      </c>
    </row>
    <row r="386" spans="2:12" x14ac:dyDescent="0.25">
      <c r="B386" s="91">
        <v>19</v>
      </c>
      <c r="C386" s="165">
        <v>107</v>
      </c>
      <c r="D386" s="174" t="s">
        <v>64</v>
      </c>
      <c r="E386" s="175" t="s">
        <v>44</v>
      </c>
      <c r="F386" s="87">
        <v>23.226320748373055</v>
      </c>
      <c r="G386" s="87">
        <v>0</v>
      </c>
      <c r="H386" s="87">
        <v>-23.226320748373055</v>
      </c>
      <c r="I386" s="154">
        <v>0</v>
      </c>
      <c r="J386" s="87">
        <f t="shared" si="26"/>
        <v>0</v>
      </c>
      <c r="K386" s="87">
        <f t="shared" si="27"/>
        <v>0</v>
      </c>
      <c r="L386" s="88">
        <f t="shared" si="28"/>
        <v>0</v>
      </c>
    </row>
    <row r="387" spans="2:12" x14ac:dyDescent="0.25">
      <c r="B387" s="91">
        <v>20</v>
      </c>
      <c r="C387" s="165">
        <v>107</v>
      </c>
      <c r="D387" s="174" t="s">
        <v>65</v>
      </c>
      <c r="E387" s="175" t="s">
        <v>44</v>
      </c>
      <c r="F387" s="87">
        <v>23.226320748373055</v>
      </c>
      <c r="G387" s="87">
        <v>0</v>
      </c>
      <c r="H387" s="87">
        <v>-23.226320748373055</v>
      </c>
      <c r="I387" s="154">
        <v>0</v>
      </c>
      <c r="J387" s="87">
        <f t="shared" si="26"/>
        <v>0</v>
      </c>
      <c r="K387" s="87">
        <f t="shared" si="27"/>
        <v>0</v>
      </c>
      <c r="L387" s="88">
        <f t="shared" si="28"/>
        <v>0</v>
      </c>
    </row>
    <row r="388" spans="2:12" x14ac:dyDescent="0.25">
      <c r="B388" s="91">
        <v>21</v>
      </c>
      <c r="C388" s="165">
        <v>107</v>
      </c>
      <c r="D388" s="174" t="s">
        <v>66</v>
      </c>
      <c r="E388" s="175" t="s">
        <v>44</v>
      </c>
      <c r="F388" s="87">
        <v>23.226320748373055</v>
      </c>
      <c r="G388" s="87">
        <v>0</v>
      </c>
      <c r="H388" s="87">
        <v>-23.226320748373055</v>
      </c>
      <c r="I388" s="154">
        <v>0</v>
      </c>
      <c r="J388" s="87">
        <f t="shared" si="26"/>
        <v>0</v>
      </c>
      <c r="K388" s="87">
        <f t="shared" si="27"/>
        <v>0</v>
      </c>
      <c r="L388" s="88">
        <f t="shared" si="28"/>
        <v>0</v>
      </c>
    </row>
    <row r="389" spans="2:12" x14ac:dyDescent="0.25">
      <c r="B389" s="91">
        <v>22</v>
      </c>
      <c r="C389" s="165">
        <v>107</v>
      </c>
      <c r="D389" s="174" t="s">
        <v>67</v>
      </c>
      <c r="E389" s="175" t="s">
        <v>44</v>
      </c>
      <c r="F389" s="87">
        <v>23.226320748373055</v>
      </c>
      <c r="G389" s="87">
        <v>0</v>
      </c>
      <c r="H389" s="87">
        <v>-23.226320748373055</v>
      </c>
      <c r="I389" s="154">
        <v>0</v>
      </c>
      <c r="J389" s="87">
        <f t="shared" si="26"/>
        <v>0</v>
      </c>
      <c r="K389" s="87">
        <f t="shared" si="27"/>
        <v>0</v>
      </c>
      <c r="L389" s="88">
        <f t="shared" si="28"/>
        <v>0</v>
      </c>
    </row>
    <row r="390" spans="2:12" x14ac:dyDescent="0.25">
      <c r="B390" s="91">
        <v>23</v>
      </c>
      <c r="C390" s="165">
        <v>107</v>
      </c>
      <c r="D390" s="174" t="s">
        <v>68</v>
      </c>
      <c r="E390" s="175" t="s">
        <v>44</v>
      </c>
      <c r="F390" s="87">
        <v>23.226320748373055</v>
      </c>
      <c r="G390" s="87">
        <v>0</v>
      </c>
      <c r="H390" s="87">
        <v>-23.226320748373055</v>
      </c>
      <c r="I390" s="154">
        <v>0</v>
      </c>
      <c r="J390" s="87">
        <f t="shared" si="26"/>
        <v>0</v>
      </c>
      <c r="K390" s="87">
        <f t="shared" si="27"/>
        <v>0</v>
      </c>
      <c r="L390" s="88">
        <f t="shared" si="28"/>
        <v>0</v>
      </c>
    </row>
    <row r="391" spans="2:12" x14ac:dyDescent="0.25">
      <c r="B391" s="91">
        <v>24</v>
      </c>
      <c r="C391" s="165">
        <v>107</v>
      </c>
      <c r="D391" s="174" t="s">
        <v>69</v>
      </c>
      <c r="E391" s="175" t="s">
        <v>44</v>
      </c>
      <c r="F391" s="87">
        <v>23.226320748373055</v>
      </c>
      <c r="G391" s="87">
        <v>0</v>
      </c>
      <c r="H391" s="87">
        <v>-23.226320748373055</v>
      </c>
      <c r="I391" s="154">
        <v>0</v>
      </c>
      <c r="J391" s="87">
        <f t="shared" si="26"/>
        <v>0</v>
      </c>
      <c r="K391" s="87">
        <f t="shared" si="27"/>
        <v>0</v>
      </c>
      <c r="L391" s="88">
        <f t="shared" si="28"/>
        <v>0</v>
      </c>
    </row>
    <row r="392" spans="2:12" x14ac:dyDescent="0.25">
      <c r="B392" s="91">
        <v>25</v>
      </c>
      <c r="C392" s="165">
        <v>107</v>
      </c>
      <c r="D392" s="174" t="s">
        <v>70</v>
      </c>
      <c r="E392" s="175" t="s">
        <v>44</v>
      </c>
      <c r="F392" s="87">
        <v>23.226320748373055</v>
      </c>
      <c r="G392" s="87">
        <v>0</v>
      </c>
      <c r="H392" s="87">
        <v>-23.226320748373055</v>
      </c>
      <c r="I392" s="154">
        <v>0</v>
      </c>
      <c r="J392" s="87">
        <f t="shared" si="26"/>
        <v>0</v>
      </c>
      <c r="K392" s="87">
        <f t="shared" si="27"/>
        <v>0</v>
      </c>
      <c r="L392" s="88">
        <f t="shared" si="28"/>
        <v>0</v>
      </c>
    </row>
    <row r="393" spans="2:12" x14ac:dyDescent="0.25">
      <c r="B393" s="91">
        <v>26</v>
      </c>
      <c r="C393" s="165">
        <v>107</v>
      </c>
      <c r="D393" s="174" t="s">
        <v>71</v>
      </c>
      <c r="E393" s="175" t="s">
        <v>44</v>
      </c>
      <c r="F393" s="87">
        <v>23.226320748373055</v>
      </c>
      <c r="G393" s="87">
        <v>0</v>
      </c>
      <c r="H393" s="87">
        <v>-23.226320748373055</v>
      </c>
      <c r="I393" s="154">
        <v>0</v>
      </c>
      <c r="J393" s="87">
        <f t="shared" si="26"/>
        <v>0</v>
      </c>
      <c r="K393" s="87">
        <f t="shared" si="27"/>
        <v>0</v>
      </c>
      <c r="L393" s="88">
        <f t="shared" si="28"/>
        <v>0</v>
      </c>
    </row>
    <row r="394" spans="2:12" x14ac:dyDescent="0.25">
      <c r="B394" s="91">
        <v>27</v>
      </c>
      <c r="C394" s="165">
        <v>107</v>
      </c>
      <c r="D394" s="174" t="s">
        <v>72</v>
      </c>
      <c r="E394" s="175" t="s">
        <v>44</v>
      </c>
      <c r="F394" s="87">
        <v>0</v>
      </c>
      <c r="G394" s="87">
        <v>-763.38033044598103</v>
      </c>
      <c r="H394" s="87">
        <v>801.68993988593911</v>
      </c>
      <c r="I394" s="154">
        <v>0</v>
      </c>
      <c r="J394" s="87">
        <f t="shared" si="26"/>
        <v>-23.226320748373055</v>
      </c>
      <c r="K394" s="87">
        <f t="shared" si="27"/>
        <v>-763.38033044598103</v>
      </c>
      <c r="L394" s="88">
        <f t="shared" si="28"/>
        <v>824.91626063431215</v>
      </c>
    </row>
    <row r="395" spans="2:12" x14ac:dyDescent="0.25">
      <c r="B395" s="91">
        <v>1</v>
      </c>
      <c r="C395" s="165">
        <v>108</v>
      </c>
      <c r="D395" s="174" t="s">
        <v>31</v>
      </c>
      <c r="E395" s="175" t="s">
        <v>46</v>
      </c>
      <c r="F395" s="97">
        <v>-4485.8300338464396</v>
      </c>
      <c r="G395" s="97">
        <v>-4485.8300338464396</v>
      </c>
      <c r="H395" s="97">
        <v>0</v>
      </c>
      <c r="I395" s="153">
        <v>0</v>
      </c>
      <c r="J395" s="87"/>
      <c r="K395" s="87"/>
      <c r="L395" s="88"/>
    </row>
    <row r="396" spans="2:12" x14ac:dyDescent="0.25">
      <c r="B396" s="91">
        <v>2</v>
      </c>
      <c r="C396" s="165">
        <v>108</v>
      </c>
      <c r="D396" s="174" t="s">
        <v>33</v>
      </c>
      <c r="E396" s="175" t="s">
        <v>46</v>
      </c>
      <c r="F396" s="97">
        <v>0</v>
      </c>
      <c r="G396" s="97">
        <v>0</v>
      </c>
      <c r="H396" s="97">
        <v>0</v>
      </c>
      <c r="I396" s="153">
        <v>0</v>
      </c>
      <c r="J396" s="87">
        <f>F396-F395</f>
        <v>4485.8300338464396</v>
      </c>
      <c r="K396" s="87">
        <f>G396-G395</f>
        <v>4485.8300338464396</v>
      </c>
      <c r="L396" s="88">
        <f>H396-H395</f>
        <v>0</v>
      </c>
    </row>
    <row r="397" spans="2:12" x14ac:dyDescent="0.25">
      <c r="B397" s="91">
        <v>3</v>
      </c>
      <c r="C397" s="165">
        <v>108</v>
      </c>
      <c r="D397" s="174" t="s">
        <v>35</v>
      </c>
      <c r="E397" s="175" t="s">
        <v>46</v>
      </c>
      <c r="F397" s="97">
        <v>0</v>
      </c>
      <c r="G397" s="97">
        <v>0</v>
      </c>
      <c r="H397" s="97">
        <v>0</v>
      </c>
      <c r="I397" s="153">
        <v>0</v>
      </c>
      <c r="J397" s="87">
        <f t="shared" ref="J397:J460" si="29">F397-F396</f>
        <v>0</v>
      </c>
      <c r="K397" s="87">
        <f t="shared" ref="K397:K460" si="30">G397-G396</f>
        <v>0</v>
      </c>
      <c r="L397" s="88">
        <f t="shared" ref="L397:L409" si="31">H397-H396</f>
        <v>0</v>
      </c>
    </row>
    <row r="398" spans="2:12" x14ac:dyDescent="0.25">
      <c r="B398" s="91">
        <v>4</v>
      </c>
      <c r="C398" s="165">
        <v>108</v>
      </c>
      <c r="D398" s="174" t="s">
        <v>37</v>
      </c>
      <c r="E398" s="175" t="s">
        <v>46</v>
      </c>
      <c r="F398" s="97">
        <v>-2284.4167507936681</v>
      </c>
      <c r="G398" s="87">
        <v>-1433.1841646025864</v>
      </c>
      <c r="H398" s="87">
        <v>851.23258619108344</v>
      </c>
      <c r="I398" s="154">
        <v>0</v>
      </c>
      <c r="J398" s="87">
        <f t="shared" si="29"/>
        <v>-2284.4167507936681</v>
      </c>
      <c r="K398" s="87">
        <f t="shared" si="30"/>
        <v>-1433.1841646025864</v>
      </c>
      <c r="L398" s="88">
        <f t="shared" si="31"/>
        <v>851.23258619108344</v>
      </c>
    </row>
    <row r="399" spans="2:12" x14ac:dyDescent="0.25">
      <c r="B399" s="91">
        <v>5</v>
      </c>
      <c r="C399" s="165">
        <v>108</v>
      </c>
      <c r="D399" s="174" t="s">
        <v>39</v>
      </c>
      <c r="E399" s="175" t="s">
        <v>46</v>
      </c>
      <c r="F399" s="97">
        <v>-2284.4167507936681</v>
      </c>
      <c r="G399" s="87">
        <v>-1433.1841646025864</v>
      </c>
      <c r="H399" s="87">
        <v>851.23258619108344</v>
      </c>
      <c r="I399" s="154">
        <v>0</v>
      </c>
      <c r="J399" s="87">
        <f t="shared" si="29"/>
        <v>0</v>
      </c>
      <c r="K399" s="87">
        <f t="shared" si="30"/>
        <v>0</v>
      </c>
      <c r="L399" s="88">
        <f t="shared" si="31"/>
        <v>0</v>
      </c>
    </row>
    <row r="400" spans="2:12" x14ac:dyDescent="0.25">
      <c r="B400" s="91">
        <v>6</v>
      </c>
      <c r="C400" s="165">
        <v>108</v>
      </c>
      <c r="D400" s="174" t="s">
        <v>41</v>
      </c>
      <c r="E400" s="175" t="s">
        <v>46</v>
      </c>
      <c r="F400" s="97">
        <v>-2284.4167507936681</v>
      </c>
      <c r="G400" s="87">
        <v>-1433.1841646025864</v>
      </c>
      <c r="H400" s="87">
        <v>851.23258619108344</v>
      </c>
      <c r="I400" s="154">
        <v>0</v>
      </c>
      <c r="J400" s="87">
        <f t="shared" si="29"/>
        <v>0</v>
      </c>
      <c r="K400" s="87">
        <f t="shared" si="30"/>
        <v>0</v>
      </c>
      <c r="L400" s="88">
        <f t="shared" si="31"/>
        <v>0</v>
      </c>
    </row>
    <row r="401" spans="2:12" x14ac:dyDescent="0.25">
      <c r="B401" s="91">
        <v>7</v>
      </c>
      <c r="C401" s="165">
        <v>108</v>
      </c>
      <c r="D401" s="174" t="s">
        <v>43</v>
      </c>
      <c r="E401" s="175" t="s">
        <v>46</v>
      </c>
      <c r="F401" s="97">
        <v>-2284.4167507936681</v>
      </c>
      <c r="G401" s="87">
        <v>-1433.1841646025864</v>
      </c>
      <c r="H401" s="87">
        <v>851.23258619108344</v>
      </c>
      <c r="I401" s="154">
        <v>0</v>
      </c>
      <c r="J401" s="87">
        <f t="shared" si="29"/>
        <v>0</v>
      </c>
      <c r="K401" s="87">
        <f t="shared" si="30"/>
        <v>0</v>
      </c>
      <c r="L401" s="88">
        <f t="shared" si="31"/>
        <v>0</v>
      </c>
    </row>
    <row r="402" spans="2:12" x14ac:dyDescent="0.25">
      <c r="B402" s="91">
        <v>8</v>
      </c>
      <c r="C402" s="165">
        <v>108</v>
      </c>
      <c r="D402" s="174" t="s">
        <v>45</v>
      </c>
      <c r="E402" s="175" t="s">
        <v>46</v>
      </c>
      <c r="F402" s="97">
        <v>-2284.4167507936681</v>
      </c>
      <c r="G402" s="87">
        <v>-1433.1841646025864</v>
      </c>
      <c r="H402" s="87">
        <v>851.23258619108344</v>
      </c>
      <c r="I402" s="154">
        <v>0</v>
      </c>
      <c r="J402" s="87">
        <f t="shared" si="29"/>
        <v>0</v>
      </c>
      <c r="K402" s="87">
        <f t="shared" si="30"/>
        <v>0</v>
      </c>
      <c r="L402" s="88">
        <f t="shared" si="31"/>
        <v>0</v>
      </c>
    </row>
    <row r="403" spans="2:12" x14ac:dyDescent="0.25">
      <c r="B403" s="91">
        <v>9</v>
      </c>
      <c r="C403" s="165">
        <v>108</v>
      </c>
      <c r="D403" s="174" t="s">
        <v>47</v>
      </c>
      <c r="E403" s="175" t="s">
        <v>46</v>
      </c>
      <c r="F403" s="97">
        <v>-2284.4167507936681</v>
      </c>
      <c r="G403" s="87">
        <v>-1433.1841646025864</v>
      </c>
      <c r="H403" s="87">
        <v>851.23258619108344</v>
      </c>
      <c r="I403" s="154">
        <v>0</v>
      </c>
      <c r="J403" s="87">
        <f t="shared" si="29"/>
        <v>0</v>
      </c>
      <c r="K403" s="87">
        <f t="shared" si="30"/>
        <v>0</v>
      </c>
      <c r="L403" s="88">
        <f t="shared" si="31"/>
        <v>0</v>
      </c>
    </row>
    <row r="404" spans="2:12" x14ac:dyDescent="0.25">
      <c r="B404" s="91">
        <v>10</v>
      </c>
      <c r="C404" s="165">
        <v>108</v>
      </c>
      <c r="D404" s="174" t="s">
        <v>49</v>
      </c>
      <c r="E404" s="175" t="s">
        <v>46</v>
      </c>
      <c r="F404" s="97">
        <v>-2284.4167507936681</v>
      </c>
      <c r="G404" s="87">
        <v>-1433.1841646025864</v>
      </c>
      <c r="H404" s="87">
        <v>851.23258619108344</v>
      </c>
      <c r="I404" s="154">
        <v>0</v>
      </c>
      <c r="J404" s="87">
        <f t="shared" si="29"/>
        <v>0</v>
      </c>
      <c r="K404" s="87">
        <f t="shared" si="30"/>
        <v>0</v>
      </c>
      <c r="L404" s="88">
        <f t="shared" si="31"/>
        <v>0</v>
      </c>
    </row>
    <row r="405" spans="2:12" x14ac:dyDescent="0.25">
      <c r="B405" s="91">
        <v>11</v>
      </c>
      <c r="C405" s="165">
        <v>108</v>
      </c>
      <c r="D405" s="174" t="s">
        <v>51</v>
      </c>
      <c r="E405" s="175" t="s">
        <v>46</v>
      </c>
      <c r="F405" s="97">
        <v>-5166.3749442828121</v>
      </c>
      <c r="G405" s="87">
        <v>-2926.7909046930608</v>
      </c>
      <c r="H405" s="87">
        <v>2239.5840395897512</v>
      </c>
      <c r="I405" s="154">
        <v>0</v>
      </c>
      <c r="J405" s="87">
        <f t="shared" si="29"/>
        <v>-2881.9581934891439</v>
      </c>
      <c r="K405" s="87">
        <f t="shared" si="30"/>
        <v>-1493.6067400904744</v>
      </c>
      <c r="L405" s="88">
        <f t="shared" si="31"/>
        <v>1388.3514533986677</v>
      </c>
    </row>
    <row r="406" spans="2:12" x14ac:dyDescent="0.25">
      <c r="B406" s="91">
        <v>12</v>
      </c>
      <c r="C406" s="165">
        <v>108</v>
      </c>
      <c r="D406" s="174" t="s">
        <v>53</v>
      </c>
      <c r="E406" s="175" t="s">
        <v>46</v>
      </c>
      <c r="F406" s="97">
        <v>-5166.3749442828121</v>
      </c>
      <c r="G406" s="87">
        <v>-2926.7909046930608</v>
      </c>
      <c r="H406" s="87">
        <v>2239.5840395897512</v>
      </c>
      <c r="I406" s="154">
        <v>0</v>
      </c>
      <c r="J406" s="87">
        <f t="shared" si="29"/>
        <v>0</v>
      </c>
      <c r="K406" s="87">
        <f t="shared" si="30"/>
        <v>0</v>
      </c>
      <c r="L406" s="88">
        <f t="shared" si="31"/>
        <v>0</v>
      </c>
    </row>
    <row r="407" spans="2:12" x14ac:dyDescent="0.25">
      <c r="B407" s="91">
        <v>13</v>
      </c>
      <c r="C407" s="165">
        <v>108</v>
      </c>
      <c r="D407" s="174" t="s">
        <v>55</v>
      </c>
      <c r="E407" s="175" t="s">
        <v>46</v>
      </c>
      <c r="F407" s="97">
        <v>-7117.1171212736808</v>
      </c>
      <c r="G407" s="87">
        <v>-4338.4726412906593</v>
      </c>
      <c r="H407" s="87">
        <v>2778.6444799830224</v>
      </c>
      <c r="I407" s="154">
        <v>0</v>
      </c>
      <c r="J407" s="87">
        <f t="shared" si="29"/>
        <v>-1950.7421769908688</v>
      </c>
      <c r="K407" s="87">
        <f t="shared" si="30"/>
        <v>-1411.6817365975985</v>
      </c>
      <c r="L407" s="88">
        <f t="shared" si="31"/>
        <v>539.06044039327116</v>
      </c>
    </row>
    <row r="408" spans="2:12" x14ac:dyDescent="0.25">
      <c r="B408" s="91">
        <v>14</v>
      </c>
      <c r="C408" s="165">
        <v>108</v>
      </c>
      <c r="D408" s="174" t="s">
        <v>57</v>
      </c>
      <c r="E408" s="175" t="s">
        <v>46</v>
      </c>
      <c r="F408" s="97">
        <v>-7117.1171212736808</v>
      </c>
      <c r="G408" s="87">
        <v>-4338.4726412906593</v>
      </c>
      <c r="H408" s="87">
        <v>2778.6444799830224</v>
      </c>
      <c r="I408" s="154">
        <v>0</v>
      </c>
      <c r="J408" s="87">
        <f t="shared" si="29"/>
        <v>0</v>
      </c>
      <c r="K408" s="87">
        <f t="shared" si="30"/>
        <v>0</v>
      </c>
      <c r="L408" s="88">
        <f t="shared" si="31"/>
        <v>0</v>
      </c>
    </row>
    <row r="409" spans="2:12" x14ac:dyDescent="0.25">
      <c r="B409" s="91">
        <v>15</v>
      </c>
      <c r="C409" s="165">
        <v>108</v>
      </c>
      <c r="D409" s="174" t="s">
        <v>59</v>
      </c>
      <c r="E409" s="175" t="s">
        <v>46</v>
      </c>
      <c r="F409" s="97">
        <v>-7807.3368341907953</v>
      </c>
      <c r="G409" s="87">
        <v>-4353.33589376487</v>
      </c>
      <c r="H409" s="87">
        <v>3454.0009404259204</v>
      </c>
      <c r="I409" s="154">
        <v>0</v>
      </c>
      <c r="J409" s="87">
        <f t="shared" si="29"/>
        <v>-690.21971291711452</v>
      </c>
      <c r="K409" s="87">
        <f t="shared" si="30"/>
        <v>-14.86325247421064</v>
      </c>
      <c r="L409" s="88">
        <f t="shared" si="31"/>
        <v>675.35646044289797</v>
      </c>
    </row>
    <row r="410" spans="2:12" x14ac:dyDescent="0.25">
      <c r="B410" s="91">
        <v>16</v>
      </c>
      <c r="C410" s="165">
        <v>108</v>
      </c>
      <c r="D410" s="174" t="s">
        <v>61</v>
      </c>
      <c r="E410" s="175" t="s">
        <v>46</v>
      </c>
      <c r="F410" s="97">
        <v>197258.69328036101</v>
      </c>
      <c r="G410" s="87">
        <v>0</v>
      </c>
      <c r="H410" s="87">
        <v>-197258.6932803611</v>
      </c>
      <c r="I410" s="154">
        <v>0</v>
      </c>
      <c r="J410" s="87">
        <f t="shared" si="29"/>
        <v>205066.0301145518</v>
      </c>
      <c r="K410" s="87">
        <f t="shared" si="30"/>
        <v>4353.33589376487</v>
      </c>
      <c r="L410" s="88">
        <f>H410-H409</f>
        <v>-200712.69422078703</v>
      </c>
    </row>
    <row r="411" spans="2:12" x14ac:dyDescent="0.25">
      <c r="B411" s="91">
        <v>17</v>
      </c>
      <c r="C411" s="165">
        <v>108</v>
      </c>
      <c r="D411" s="174" t="s">
        <v>62</v>
      </c>
      <c r="E411" s="175" t="s">
        <v>46</v>
      </c>
      <c r="F411" s="97">
        <v>197160.39704934944</v>
      </c>
      <c r="G411" s="87">
        <v>0</v>
      </c>
      <c r="H411" s="87">
        <v>-197160.39704934938</v>
      </c>
      <c r="I411" s="154">
        <v>0</v>
      </c>
      <c r="J411" s="87">
        <f t="shared" si="29"/>
        <v>-98.296231011569034</v>
      </c>
      <c r="K411" s="87">
        <f t="shared" si="30"/>
        <v>0</v>
      </c>
      <c r="L411" s="88">
        <f t="shared" ref="L411:L474" si="32">H411-H410</f>
        <v>98.296231011714553</v>
      </c>
    </row>
    <row r="412" spans="2:12" x14ac:dyDescent="0.25">
      <c r="B412" s="91">
        <v>18</v>
      </c>
      <c r="C412" s="165">
        <v>108</v>
      </c>
      <c r="D412" s="174" t="s">
        <v>63</v>
      </c>
      <c r="E412" s="175" t="s">
        <v>46</v>
      </c>
      <c r="F412" s="97">
        <v>197160.39704934944</v>
      </c>
      <c r="G412" s="97">
        <v>0</v>
      </c>
      <c r="H412" s="97">
        <v>-197160.39704934938</v>
      </c>
      <c r="I412" s="153">
        <v>0</v>
      </c>
      <c r="J412" s="87">
        <f t="shared" si="29"/>
        <v>0</v>
      </c>
      <c r="K412" s="87">
        <f t="shared" si="30"/>
        <v>0</v>
      </c>
      <c r="L412" s="88">
        <f t="shared" si="32"/>
        <v>0</v>
      </c>
    </row>
    <row r="413" spans="2:12" x14ac:dyDescent="0.25">
      <c r="B413" s="91">
        <v>19</v>
      </c>
      <c r="C413" s="165">
        <v>108</v>
      </c>
      <c r="D413" s="174" t="s">
        <v>64</v>
      </c>
      <c r="E413" s="175" t="s">
        <v>46</v>
      </c>
      <c r="F413" s="97">
        <v>197145.79312702455</v>
      </c>
      <c r="G413" s="97">
        <v>0</v>
      </c>
      <c r="H413" s="97">
        <v>-197145.79312702449</v>
      </c>
      <c r="I413" s="153">
        <v>0</v>
      </c>
      <c r="J413" s="87">
        <f t="shared" si="29"/>
        <v>-14.603922324895393</v>
      </c>
      <c r="K413" s="87">
        <f t="shared" si="30"/>
        <v>0</v>
      </c>
      <c r="L413" s="88">
        <f t="shared" si="32"/>
        <v>14.603922324895393</v>
      </c>
    </row>
    <row r="414" spans="2:12" x14ac:dyDescent="0.25">
      <c r="B414" s="91">
        <v>20</v>
      </c>
      <c r="C414" s="165">
        <v>108</v>
      </c>
      <c r="D414" s="174" t="s">
        <v>65</v>
      </c>
      <c r="E414" s="175" t="s">
        <v>46</v>
      </c>
      <c r="F414" s="97">
        <v>197145.79312702455</v>
      </c>
      <c r="G414" s="97">
        <v>0</v>
      </c>
      <c r="H414" s="97">
        <v>-197145.79312702449</v>
      </c>
      <c r="I414" s="153">
        <v>0</v>
      </c>
      <c r="J414" s="87">
        <f t="shared" si="29"/>
        <v>0</v>
      </c>
      <c r="K414" s="87">
        <f t="shared" si="30"/>
        <v>0</v>
      </c>
      <c r="L414" s="88">
        <f t="shared" si="32"/>
        <v>0</v>
      </c>
    </row>
    <row r="415" spans="2:12" x14ac:dyDescent="0.25">
      <c r="B415" s="91">
        <v>21</v>
      </c>
      <c r="C415" s="165">
        <v>108</v>
      </c>
      <c r="D415" s="174" t="s">
        <v>66</v>
      </c>
      <c r="E415" s="175" t="s">
        <v>46</v>
      </c>
      <c r="F415" s="97">
        <v>197145.79312702455</v>
      </c>
      <c r="G415" s="97">
        <v>0</v>
      </c>
      <c r="H415" s="97">
        <v>-197145.79312702449</v>
      </c>
      <c r="I415" s="153">
        <v>0</v>
      </c>
      <c r="J415" s="87">
        <f t="shared" si="29"/>
        <v>0</v>
      </c>
      <c r="K415" s="87">
        <f t="shared" si="30"/>
        <v>0</v>
      </c>
      <c r="L415" s="88">
        <f t="shared" si="32"/>
        <v>0</v>
      </c>
    </row>
    <row r="416" spans="2:12" x14ac:dyDescent="0.25">
      <c r="B416" s="91">
        <v>22</v>
      </c>
      <c r="C416" s="165">
        <v>108</v>
      </c>
      <c r="D416" s="174" t="s">
        <v>67</v>
      </c>
      <c r="E416" s="175" t="s">
        <v>46</v>
      </c>
      <c r="F416" s="97">
        <v>197145.79312702455</v>
      </c>
      <c r="G416" s="97">
        <v>0</v>
      </c>
      <c r="H416" s="97">
        <v>-197145.79312702449</v>
      </c>
      <c r="I416" s="153">
        <v>0</v>
      </c>
      <c r="J416" s="87">
        <f t="shared" si="29"/>
        <v>0</v>
      </c>
      <c r="K416" s="87">
        <f t="shared" si="30"/>
        <v>0</v>
      </c>
      <c r="L416" s="88">
        <f t="shared" si="32"/>
        <v>0</v>
      </c>
    </row>
    <row r="417" spans="2:12" x14ac:dyDescent="0.25">
      <c r="B417" s="91">
        <v>23</v>
      </c>
      <c r="C417" s="165">
        <v>108</v>
      </c>
      <c r="D417" s="174" t="s">
        <v>68</v>
      </c>
      <c r="E417" s="175" t="s">
        <v>46</v>
      </c>
      <c r="F417" s="97">
        <v>197145.79312702455</v>
      </c>
      <c r="G417" s="97">
        <v>0</v>
      </c>
      <c r="H417" s="97">
        <v>-197145.79312702449</v>
      </c>
      <c r="I417" s="153">
        <v>0</v>
      </c>
      <c r="J417" s="87">
        <f t="shared" si="29"/>
        <v>0</v>
      </c>
      <c r="K417" s="87">
        <f t="shared" si="30"/>
        <v>0</v>
      </c>
      <c r="L417" s="88">
        <f t="shared" si="32"/>
        <v>0</v>
      </c>
    </row>
    <row r="418" spans="2:12" x14ac:dyDescent="0.25">
      <c r="B418" s="91">
        <v>24</v>
      </c>
      <c r="C418" s="165">
        <v>108</v>
      </c>
      <c r="D418" s="174" t="s">
        <v>69</v>
      </c>
      <c r="E418" s="175" t="s">
        <v>46</v>
      </c>
      <c r="F418" s="97">
        <v>197145.79312702455</v>
      </c>
      <c r="G418" s="97">
        <v>0</v>
      </c>
      <c r="H418" s="97">
        <v>-197145.79312702449</v>
      </c>
      <c r="I418" s="153">
        <v>0</v>
      </c>
      <c r="J418" s="87">
        <f t="shared" si="29"/>
        <v>0</v>
      </c>
      <c r="K418" s="87">
        <f t="shared" si="30"/>
        <v>0</v>
      </c>
      <c r="L418" s="88">
        <f t="shared" si="32"/>
        <v>0</v>
      </c>
    </row>
    <row r="419" spans="2:12" x14ac:dyDescent="0.25">
      <c r="B419" s="91">
        <v>25</v>
      </c>
      <c r="C419" s="165">
        <v>108</v>
      </c>
      <c r="D419" s="174" t="s">
        <v>70</v>
      </c>
      <c r="E419" s="175" t="s">
        <v>46</v>
      </c>
      <c r="F419" s="97">
        <v>197145.79312702455</v>
      </c>
      <c r="G419" s="97">
        <v>0</v>
      </c>
      <c r="H419" s="97">
        <v>-197145.79312702449</v>
      </c>
      <c r="I419" s="153">
        <v>0</v>
      </c>
      <c r="J419" s="87">
        <f t="shared" si="29"/>
        <v>0</v>
      </c>
      <c r="K419" s="87">
        <f t="shared" si="30"/>
        <v>0</v>
      </c>
      <c r="L419" s="88">
        <f t="shared" si="32"/>
        <v>0</v>
      </c>
    </row>
    <row r="420" spans="2:12" x14ac:dyDescent="0.25">
      <c r="B420" s="91">
        <v>26</v>
      </c>
      <c r="C420" s="165">
        <v>108</v>
      </c>
      <c r="D420" s="174" t="s">
        <v>71</v>
      </c>
      <c r="E420" s="175" t="s">
        <v>46</v>
      </c>
      <c r="F420" s="97">
        <v>197145.79312702455</v>
      </c>
      <c r="G420" s="97">
        <v>0</v>
      </c>
      <c r="H420" s="97">
        <v>-197145.79312702449</v>
      </c>
      <c r="I420" s="153">
        <v>0</v>
      </c>
      <c r="J420" s="87">
        <f t="shared" si="29"/>
        <v>0</v>
      </c>
      <c r="K420" s="87">
        <f t="shared" si="30"/>
        <v>0</v>
      </c>
      <c r="L420" s="88">
        <f t="shared" si="32"/>
        <v>0</v>
      </c>
    </row>
    <row r="421" spans="2:12" x14ac:dyDescent="0.25">
      <c r="B421" s="91">
        <v>27</v>
      </c>
      <c r="C421" s="165">
        <v>108</v>
      </c>
      <c r="D421" s="174" t="s">
        <v>72</v>
      </c>
      <c r="E421" s="175" t="s">
        <v>46</v>
      </c>
      <c r="F421" s="97">
        <v>0</v>
      </c>
      <c r="G421" s="97">
        <v>-1150.3350299911563</v>
      </c>
      <c r="H421" s="97">
        <v>1331.7229708258458</v>
      </c>
      <c r="I421" s="153">
        <v>0</v>
      </c>
      <c r="J421" s="87">
        <f t="shared" si="29"/>
        <v>-197145.79312702455</v>
      </c>
      <c r="K421" s="87">
        <f t="shared" si="30"/>
        <v>-1150.3350299911563</v>
      </c>
      <c r="L421" s="88">
        <f t="shared" si="32"/>
        <v>198477.51609785034</v>
      </c>
    </row>
    <row r="422" spans="2:12" x14ac:dyDescent="0.25">
      <c r="B422" s="91">
        <v>1</v>
      </c>
      <c r="C422" s="165">
        <v>109</v>
      </c>
      <c r="D422" s="174" t="s">
        <v>31</v>
      </c>
      <c r="E422" s="175" t="s">
        <v>48</v>
      </c>
      <c r="F422" s="97">
        <v>-2574.3593736417697</v>
      </c>
      <c r="G422" s="97">
        <v>-2574.3593736417697</v>
      </c>
      <c r="H422" s="97">
        <v>0</v>
      </c>
      <c r="I422" s="153">
        <v>0</v>
      </c>
      <c r="J422" s="87">
        <f t="shared" si="29"/>
        <v>-2574.3593736417697</v>
      </c>
      <c r="K422" s="87">
        <f t="shared" si="30"/>
        <v>-1424.0243436506134</v>
      </c>
      <c r="L422" s="88">
        <f t="shared" si="32"/>
        <v>-1331.7229708258458</v>
      </c>
    </row>
    <row r="423" spans="2:12" x14ac:dyDescent="0.25">
      <c r="B423" s="91">
        <v>2</v>
      </c>
      <c r="C423" s="165">
        <v>109</v>
      </c>
      <c r="D423" s="174" t="s">
        <v>33</v>
      </c>
      <c r="E423" s="175" t="s">
        <v>48</v>
      </c>
      <c r="F423" s="97">
        <v>0</v>
      </c>
      <c r="G423" s="97">
        <v>0</v>
      </c>
      <c r="H423" s="97">
        <v>0</v>
      </c>
      <c r="I423" s="153">
        <v>0</v>
      </c>
      <c r="J423" s="87">
        <f t="shared" si="29"/>
        <v>2574.3593736417697</v>
      </c>
      <c r="K423" s="87">
        <f t="shared" si="30"/>
        <v>2574.3593736417697</v>
      </c>
      <c r="L423" s="88">
        <f t="shared" si="32"/>
        <v>0</v>
      </c>
    </row>
    <row r="424" spans="2:12" x14ac:dyDescent="0.25">
      <c r="B424" s="91">
        <v>3</v>
      </c>
      <c r="C424" s="165">
        <v>109</v>
      </c>
      <c r="D424" s="174" t="s">
        <v>35</v>
      </c>
      <c r="E424" s="175" t="s">
        <v>48</v>
      </c>
      <c r="F424" s="97">
        <v>0</v>
      </c>
      <c r="G424" s="97">
        <v>0</v>
      </c>
      <c r="H424" s="97">
        <v>0</v>
      </c>
      <c r="I424" s="153">
        <v>0</v>
      </c>
      <c r="J424" s="87">
        <f t="shared" si="29"/>
        <v>0</v>
      </c>
      <c r="K424" s="87">
        <f t="shared" si="30"/>
        <v>0</v>
      </c>
      <c r="L424" s="88">
        <f t="shared" si="32"/>
        <v>0</v>
      </c>
    </row>
    <row r="425" spans="2:12" x14ac:dyDescent="0.25">
      <c r="B425" s="91">
        <v>4</v>
      </c>
      <c r="C425" s="165">
        <v>109</v>
      </c>
      <c r="D425" s="174" t="s">
        <v>37</v>
      </c>
      <c r="E425" s="175" t="s">
        <v>48</v>
      </c>
      <c r="F425" s="97">
        <v>-3579.6478719658153</v>
      </c>
      <c r="G425" s="97">
        <v>-2071.421413770664</v>
      </c>
      <c r="H425" s="97">
        <v>1508.2264581951558</v>
      </c>
      <c r="I425" s="153">
        <v>0</v>
      </c>
      <c r="J425" s="87">
        <f t="shared" si="29"/>
        <v>-3579.6478719658153</v>
      </c>
      <c r="K425" s="87">
        <f t="shared" si="30"/>
        <v>-2071.421413770664</v>
      </c>
      <c r="L425" s="88">
        <f t="shared" si="32"/>
        <v>1508.2264581951558</v>
      </c>
    </row>
    <row r="426" spans="2:12" x14ac:dyDescent="0.25">
      <c r="B426" s="91">
        <v>5</v>
      </c>
      <c r="C426" s="165">
        <v>109</v>
      </c>
      <c r="D426" s="174" t="s">
        <v>39</v>
      </c>
      <c r="E426" s="175" t="s">
        <v>48</v>
      </c>
      <c r="F426" s="97">
        <v>-3579.6478719658153</v>
      </c>
      <c r="G426" s="97">
        <v>-2071.421413770664</v>
      </c>
      <c r="H426" s="97">
        <v>1508.2264581951558</v>
      </c>
      <c r="I426" s="153">
        <v>0</v>
      </c>
      <c r="J426" s="87">
        <f t="shared" si="29"/>
        <v>0</v>
      </c>
      <c r="K426" s="87">
        <f t="shared" si="30"/>
        <v>0</v>
      </c>
      <c r="L426" s="88">
        <f t="shared" si="32"/>
        <v>0</v>
      </c>
    </row>
    <row r="427" spans="2:12" x14ac:dyDescent="0.25">
      <c r="B427" s="91">
        <v>6</v>
      </c>
      <c r="C427" s="165">
        <v>109</v>
      </c>
      <c r="D427" s="174" t="s">
        <v>41</v>
      </c>
      <c r="E427" s="175" t="s">
        <v>48</v>
      </c>
      <c r="F427" s="97">
        <v>-3579.6478719658153</v>
      </c>
      <c r="G427" s="97">
        <v>-2071.421413770664</v>
      </c>
      <c r="H427" s="97">
        <v>1508.2264581951558</v>
      </c>
      <c r="I427" s="153">
        <v>0</v>
      </c>
      <c r="J427" s="87">
        <f t="shared" si="29"/>
        <v>0</v>
      </c>
      <c r="K427" s="87">
        <f t="shared" si="30"/>
        <v>0</v>
      </c>
      <c r="L427" s="88">
        <f t="shared" si="32"/>
        <v>0</v>
      </c>
    </row>
    <row r="428" spans="2:12" x14ac:dyDescent="0.25">
      <c r="B428" s="91">
        <v>7</v>
      </c>
      <c r="C428" s="165">
        <v>109</v>
      </c>
      <c r="D428" s="174" t="s">
        <v>43</v>
      </c>
      <c r="E428" s="175" t="s">
        <v>48</v>
      </c>
      <c r="F428" s="97">
        <v>-3579.6478719658153</v>
      </c>
      <c r="G428" s="97">
        <v>-2071.421413770664</v>
      </c>
      <c r="H428" s="97">
        <v>1508.2264581951558</v>
      </c>
      <c r="I428" s="153">
        <v>0</v>
      </c>
      <c r="J428" s="87">
        <f t="shared" si="29"/>
        <v>0</v>
      </c>
      <c r="K428" s="87">
        <f t="shared" si="30"/>
        <v>0</v>
      </c>
      <c r="L428" s="88">
        <f t="shared" si="32"/>
        <v>0</v>
      </c>
    </row>
    <row r="429" spans="2:12" x14ac:dyDescent="0.25">
      <c r="B429" s="91">
        <v>8</v>
      </c>
      <c r="C429" s="165">
        <v>109</v>
      </c>
      <c r="D429" s="174" t="s">
        <v>45</v>
      </c>
      <c r="E429" s="175" t="s">
        <v>48</v>
      </c>
      <c r="F429" s="97">
        <v>-3579.6478719658153</v>
      </c>
      <c r="G429" s="97">
        <v>-2071.421413770664</v>
      </c>
      <c r="H429" s="97">
        <v>1508.2264581951558</v>
      </c>
      <c r="I429" s="153">
        <v>0</v>
      </c>
      <c r="J429" s="87">
        <f t="shared" si="29"/>
        <v>0</v>
      </c>
      <c r="K429" s="87">
        <f t="shared" si="30"/>
        <v>0</v>
      </c>
      <c r="L429" s="88">
        <f t="shared" si="32"/>
        <v>0</v>
      </c>
    </row>
    <row r="430" spans="2:12" x14ac:dyDescent="0.25">
      <c r="B430" s="91">
        <v>9</v>
      </c>
      <c r="C430" s="165">
        <v>109</v>
      </c>
      <c r="D430" s="174" t="s">
        <v>47</v>
      </c>
      <c r="E430" s="175" t="s">
        <v>48</v>
      </c>
      <c r="F430" s="97">
        <v>-3579.6478719658153</v>
      </c>
      <c r="G430" s="97">
        <v>-2071.421413770664</v>
      </c>
      <c r="H430" s="97">
        <v>1508.2264581951558</v>
      </c>
      <c r="I430" s="153">
        <v>0</v>
      </c>
      <c r="J430" s="87">
        <f t="shared" si="29"/>
        <v>0</v>
      </c>
      <c r="K430" s="87">
        <f t="shared" si="30"/>
        <v>0</v>
      </c>
      <c r="L430" s="88">
        <f t="shared" si="32"/>
        <v>0</v>
      </c>
    </row>
    <row r="431" spans="2:12" x14ac:dyDescent="0.25">
      <c r="B431" s="91">
        <v>10</v>
      </c>
      <c r="C431" s="165">
        <v>109</v>
      </c>
      <c r="D431" s="174" t="s">
        <v>49</v>
      </c>
      <c r="E431" s="175" t="s">
        <v>48</v>
      </c>
      <c r="F431" s="97">
        <v>-3579.6478719658153</v>
      </c>
      <c r="G431" s="97">
        <v>-2071.421413770664</v>
      </c>
      <c r="H431" s="97">
        <v>1508.2264581951558</v>
      </c>
      <c r="I431" s="153">
        <v>0</v>
      </c>
      <c r="J431" s="87">
        <f t="shared" si="29"/>
        <v>0</v>
      </c>
      <c r="K431" s="87">
        <f t="shared" si="30"/>
        <v>0</v>
      </c>
      <c r="L431" s="88">
        <f t="shared" si="32"/>
        <v>0</v>
      </c>
    </row>
    <row r="432" spans="2:12" x14ac:dyDescent="0.25">
      <c r="B432" s="91">
        <v>11</v>
      </c>
      <c r="C432" s="165">
        <v>109</v>
      </c>
      <c r="D432" s="174" t="s">
        <v>51</v>
      </c>
      <c r="E432" s="175" t="s">
        <v>48</v>
      </c>
      <c r="F432" s="97">
        <v>-4168.0952658506294</v>
      </c>
      <c r="G432" s="97">
        <v>-2421.3060667078671</v>
      </c>
      <c r="H432" s="97">
        <v>1746.7891991427637</v>
      </c>
      <c r="I432" s="153">
        <v>0</v>
      </c>
      <c r="J432" s="87">
        <f t="shared" si="29"/>
        <v>-588.44739388481412</v>
      </c>
      <c r="K432" s="87">
        <f t="shared" si="30"/>
        <v>-349.8846529372031</v>
      </c>
      <c r="L432" s="88">
        <f t="shared" si="32"/>
        <v>238.56274094760784</v>
      </c>
    </row>
    <row r="433" spans="2:12" x14ac:dyDescent="0.25">
      <c r="B433" s="91">
        <v>12</v>
      </c>
      <c r="C433" s="165">
        <v>109</v>
      </c>
      <c r="D433" s="174" t="s">
        <v>53</v>
      </c>
      <c r="E433" s="175" t="s">
        <v>48</v>
      </c>
      <c r="F433" s="97">
        <v>-4168.0952658506294</v>
      </c>
      <c r="G433" s="97">
        <v>-2421.3060667078671</v>
      </c>
      <c r="H433" s="97">
        <v>1746.7891991427637</v>
      </c>
      <c r="I433" s="153">
        <v>0</v>
      </c>
      <c r="J433" s="87">
        <f t="shared" si="29"/>
        <v>0</v>
      </c>
      <c r="K433" s="87">
        <f t="shared" si="30"/>
        <v>0</v>
      </c>
      <c r="L433" s="88">
        <f t="shared" si="32"/>
        <v>0</v>
      </c>
    </row>
    <row r="434" spans="2:12" x14ac:dyDescent="0.25">
      <c r="B434" s="91">
        <v>13</v>
      </c>
      <c r="C434" s="165">
        <v>109</v>
      </c>
      <c r="D434" s="174" t="s">
        <v>55</v>
      </c>
      <c r="E434" s="175" t="s">
        <v>48</v>
      </c>
      <c r="F434" s="97">
        <v>-4753.9006785084966</v>
      </c>
      <c r="G434" s="97">
        <v>-2850.2506912745266</v>
      </c>
      <c r="H434" s="97">
        <v>1903.6499872339741</v>
      </c>
      <c r="I434" s="153">
        <v>0</v>
      </c>
      <c r="J434" s="87">
        <f t="shared" si="29"/>
        <v>-585.80541265786724</v>
      </c>
      <c r="K434" s="87">
        <f t="shared" si="30"/>
        <v>-428.94462456665951</v>
      </c>
      <c r="L434" s="88">
        <f t="shared" si="32"/>
        <v>156.86078809121045</v>
      </c>
    </row>
    <row r="435" spans="2:12" x14ac:dyDescent="0.25">
      <c r="B435" s="91">
        <v>14</v>
      </c>
      <c r="C435" s="165">
        <v>109</v>
      </c>
      <c r="D435" s="174" t="s">
        <v>57</v>
      </c>
      <c r="E435" s="175" t="s">
        <v>48</v>
      </c>
      <c r="F435" s="97">
        <v>-4753.9006785084966</v>
      </c>
      <c r="G435" s="97">
        <v>-2850.2506912745266</v>
      </c>
      <c r="H435" s="97">
        <v>1903.6499872339741</v>
      </c>
      <c r="I435" s="153">
        <v>0</v>
      </c>
      <c r="J435" s="87">
        <f t="shared" si="29"/>
        <v>0</v>
      </c>
      <c r="K435" s="87">
        <f t="shared" si="30"/>
        <v>0</v>
      </c>
      <c r="L435" s="88">
        <f t="shared" si="32"/>
        <v>0</v>
      </c>
    </row>
    <row r="436" spans="2:12" x14ac:dyDescent="0.25">
      <c r="B436" s="91">
        <v>15</v>
      </c>
      <c r="C436" s="165">
        <v>109</v>
      </c>
      <c r="D436" s="174" t="s">
        <v>59</v>
      </c>
      <c r="E436" s="175" t="s">
        <v>48</v>
      </c>
      <c r="F436" s="97">
        <v>-5024.5624031887774</v>
      </c>
      <c r="G436" s="97">
        <v>-2853.502479422345</v>
      </c>
      <c r="H436" s="97">
        <v>2171.0599237664364</v>
      </c>
      <c r="I436" s="153">
        <v>0</v>
      </c>
      <c r="J436" s="87">
        <f t="shared" si="29"/>
        <v>-270.66172468028071</v>
      </c>
      <c r="K436" s="87">
        <f t="shared" si="30"/>
        <v>-3.2517881478183881</v>
      </c>
      <c r="L436" s="88">
        <f t="shared" si="32"/>
        <v>267.40993653246232</v>
      </c>
    </row>
    <row r="437" spans="2:12" x14ac:dyDescent="0.25">
      <c r="B437" s="91">
        <v>16</v>
      </c>
      <c r="C437" s="165">
        <v>109</v>
      </c>
      <c r="D437" s="174" t="s">
        <v>61</v>
      </c>
      <c r="E437" s="175" t="s">
        <v>48</v>
      </c>
      <c r="F437" s="97">
        <v>-1337.6640130069911</v>
      </c>
      <c r="G437" s="97">
        <v>0</v>
      </c>
      <c r="H437" s="97">
        <v>1337.6640130069909</v>
      </c>
      <c r="I437" s="153">
        <v>0</v>
      </c>
      <c r="J437" s="87">
        <f t="shared" si="29"/>
        <v>3686.8983901817865</v>
      </c>
      <c r="K437" s="87">
        <f t="shared" si="30"/>
        <v>2853.502479422345</v>
      </c>
      <c r="L437" s="88">
        <f t="shared" si="32"/>
        <v>-833.39591075944554</v>
      </c>
    </row>
    <row r="438" spans="2:12" x14ac:dyDescent="0.25">
      <c r="B438" s="91">
        <v>17</v>
      </c>
      <c r="C438" s="165">
        <v>109</v>
      </c>
      <c r="D438" s="174" t="s">
        <v>62</v>
      </c>
      <c r="E438" s="175" t="s">
        <v>48</v>
      </c>
      <c r="F438" s="97">
        <v>-1444.4761647921855</v>
      </c>
      <c r="G438" s="97">
        <v>0</v>
      </c>
      <c r="H438" s="97">
        <v>1444.4761647921853</v>
      </c>
      <c r="I438" s="153">
        <v>0</v>
      </c>
      <c r="J438" s="87">
        <f t="shared" si="29"/>
        <v>-106.81215178519437</v>
      </c>
      <c r="K438" s="87">
        <f t="shared" si="30"/>
        <v>0</v>
      </c>
      <c r="L438" s="88">
        <f t="shared" si="32"/>
        <v>106.81215178519437</v>
      </c>
    </row>
    <row r="439" spans="2:12" x14ac:dyDescent="0.25">
      <c r="B439" s="91">
        <v>18</v>
      </c>
      <c r="C439" s="165">
        <v>109</v>
      </c>
      <c r="D439" s="174" t="s">
        <v>63</v>
      </c>
      <c r="E439" s="175" t="s">
        <v>48</v>
      </c>
      <c r="F439" s="97">
        <v>-1444.4761647921855</v>
      </c>
      <c r="G439" s="97">
        <v>0</v>
      </c>
      <c r="H439" s="97">
        <v>1444.4761647921853</v>
      </c>
      <c r="I439" s="153">
        <v>0</v>
      </c>
      <c r="J439" s="87">
        <f t="shared" si="29"/>
        <v>0</v>
      </c>
      <c r="K439" s="87">
        <f t="shared" si="30"/>
        <v>0</v>
      </c>
      <c r="L439" s="88">
        <f t="shared" si="32"/>
        <v>0</v>
      </c>
    </row>
    <row r="440" spans="2:12" x14ac:dyDescent="0.25">
      <c r="B440" s="91">
        <v>19</v>
      </c>
      <c r="C440" s="165">
        <v>109</v>
      </c>
      <c r="D440" s="174" t="s">
        <v>64</v>
      </c>
      <c r="E440" s="175" t="s">
        <v>48</v>
      </c>
      <c r="F440" s="97">
        <v>-1446.5529491199254</v>
      </c>
      <c r="G440" s="97">
        <v>0</v>
      </c>
      <c r="H440" s="97">
        <v>1446.552949119925</v>
      </c>
      <c r="I440" s="153">
        <v>0</v>
      </c>
      <c r="J440" s="87">
        <f t="shared" si="29"/>
        <v>-2.0767843277399152</v>
      </c>
      <c r="K440" s="87">
        <f t="shared" si="30"/>
        <v>0</v>
      </c>
      <c r="L440" s="88">
        <f t="shared" si="32"/>
        <v>2.0767843277396878</v>
      </c>
    </row>
    <row r="441" spans="2:12" x14ac:dyDescent="0.25">
      <c r="B441" s="91">
        <v>20</v>
      </c>
      <c r="C441" s="165">
        <v>109</v>
      </c>
      <c r="D441" s="174" t="s">
        <v>65</v>
      </c>
      <c r="E441" s="175" t="s">
        <v>48</v>
      </c>
      <c r="F441" s="97">
        <v>-1446.5529491199254</v>
      </c>
      <c r="G441" s="97">
        <v>0</v>
      </c>
      <c r="H441" s="97">
        <v>1446.552949119925</v>
      </c>
      <c r="I441" s="153">
        <v>0</v>
      </c>
      <c r="J441" s="87">
        <f t="shared" si="29"/>
        <v>0</v>
      </c>
      <c r="K441" s="87">
        <f t="shared" si="30"/>
        <v>0</v>
      </c>
      <c r="L441" s="88">
        <f t="shared" si="32"/>
        <v>0</v>
      </c>
    </row>
    <row r="442" spans="2:12" x14ac:dyDescent="0.25">
      <c r="B442" s="91">
        <v>21</v>
      </c>
      <c r="C442" s="165">
        <v>109</v>
      </c>
      <c r="D442" s="174" t="s">
        <v>66</v>
      </c>
      <c r="E442" s="175" t="s">
        <v>48</v>
      </c>
      <c r="F442" s="97">
        <v>-1446.5529491199254</v>
      </c>
      <c r="G442" s="97">
        <v>0</v>
      </c>
      <c r="H442" s="97">
        <v>1446.552949119925</v>
      </c>
      <c r="I442" s="153">
        <v>0</v>
      </c>
      <c r="J442" s="87">
        <f t="shared" si="29"/>
        <v>0</v>
      </c>
      <c r="K442" s="87">
        <f t="shared" si="30"/>
        <v>0</v>
      </c>
      <c r="L442" s="88">
        <f t="shared" si="32"/>
        <v>0</v>
      </c>
    </row>
    <row r="443" spans="2:12" x14ac:dyDescent="0.25">
      <c r="B443" s="91">
        <v>22</v>
      </c>
      <c r="C443" s="165">
        <v>109</v>
      </c>
      <c r="D443" s="174" t="s">
        <v>67</v>
      </c>
      <c r="E443" s="175" t="s">
        <v>48</v>
      </c>
      <c r="F443" s="97">
        <v>-1446.5529491199254</v>
      </c>
      <c r="G443" s="97">
        <v>0</v>
      </c>
      <c r="H443" s="97">
        <v>1446.552949119925</v>
      </c>
      <c r="I443" s="153">
        <v>0</v>
      </c>
      <c r="J443" s="87">
        <f t="shared" si="29"/>
        <v>0</v>
      </c>
      <c r="K443" s="87">
        <f t="shared" si="30"/>
        <v>0</v>
      </c>
      <c r="L443" s="88">
        <f t="shared" si="32"/>
        <v>0</v>
      </c>
    </row>
    <row r="444" spans="2:12" x14ac:dyDescent="0.25">
      <c r="B444" s="91">
        <v>23</v>
      </c>
      <c r="C444" s="165">
        <v>109</v>
      </c>
      <c r="D444" s="174" t="s">
        <v>68</v>
      </c>
      <c r="E444" s="175" t="s">
        <v>48</v>
      </c>
      <c r="F444" s="97">
        <v>-1446.5529491199254</v>
      </c>
      <c r="G444" s="97">
        <v>0</v>
      </c>
      <c r="H444" s="97">
        <v>1446.552949119925</v>
      </c>
      <c r="I444" s="153">
        <v>0</v>
      </c>
      <c r="J444" s="87">
        <f t="shared" si="29"/>
        <v>0</v>
      </c>
      <c r="K444" s="87">
        <f t="shared" si="30"/>
        <v>0</v>
      </c>
      <c r="L444" s="88">
        <f t="shared" si="32"/>
        <v>0</v>
      </c>
    </row>
    <row r="445" spans="2:12" x14ac:dyDescent="0.25">
      <c r="B445" s="91">
        <v>24</v>
      </c>
      <c r="C445" s="165">
        <v>109</v>
      </c>
      <c r="D445" s="174" t="s">
        <v>69</v>
      </c>
      <c r="E445" s="175" t="s">
        <v>48</v>
      </c>
      <c r="F445" s="97">
        <v>-1446.5529491199254</v>
      </c>
      <c r="G445" s="97">
        <v>0</v>
      </c>
      <c r="H445" s="97">
        <v>1446.552949119925</v>
      </c>
      <c r="I445" s="153">
        <v>0</v>
      </c>
      <c r="J445" s="87">
        <f t="shared" si="29"/>
        <v>0</v>
      </c>
      <c r="K445" s="87">
        <f t="shared" si="30"/>
        <v>0</v>
      </c>
      <c r="L445" s="88">
        <f t="shared" si="32"/>
        <v>0</v>
      </c>
    </row>
    <row r="446" spans="2:12" x14ac:dyDescent="0.25">
      <c r="B446" s="91">
        <v>25</v>
      </c>
      <c r="C446" s="165">
        <v>109</v>
      </c>
      <c r="D446" s="174" t="s">
        <v>70</v>
      </c>
      <c r="E446" s="175" t="s">
        <v>48</v>
      </c>
      <c r="F446" s="97">
        <v>-1446.5529491199254</v>
      </c>
      <c r="G446" s="97">
        <v>0</v>
      </c>
      <c r="H446" s="97">
        <v>1446.552949119925</v>
      </c>
      <c r="I446" s="153">
        <v>0</v>
      </c>
      <c r="J446" s="87">
        <f t="shared" si="29"/>
        <v>0</v>
      </c>
      <c r="K446" s="87">
        <f t="shared" si="30"/>
        <v>0</v>
      </c>
      <c r="L446" s="88">
        <f t="shared" si="32"/>
        <v>0</v>
      </c>
    </row>
    <row r="447" spans="2:12" x14ac:dyDescent="0.25">
      <c r="B447" s="91">
        <v>26</v>
      </c>
      <c r="C447" s="165">
        <v>109</v>
      </c>
      <c r="D447" s="174" t="s">
        <v>71</v>
      </c>
      <c r="E447" s="175" t="s">
        <v>48</v>
      </c>
      <c r="F447" s="97">
        <v>-1446.5529491199254</v>
      </c>
      <c r="G447" s="97">
        <v>0</v>
      </c>
      <c r="H447" s="97">
        <v>1446.552949119925</v>
      </c>
      <c r="I447" s="153">
        <v>0</v>
      </c>
      <c r="J447" s="87">
        <f t="shared" si="29"/>
        <v>0</v>
      </c>
      <c r="K447" s="87">
        <f t="shared" si="30"/>
        <v>0</v>
      </c>
      <c r="L447" s="88">
        <f t="shared" si="32"/>
        <v>0</v>
      </c>
    </row>
    <row r="448" spans="2:12" x14ac:dyDescent="0.25">
      <c r="B448" s="91">
        <v>27</v>
      </c>
      <c r="C448" s="165">
        <v>109</v>
      </c>
      <c r="D448" s="174" t="s">
        <v>72</v>
      </c>
      <c r="E448" s="175" t="s">
        <v>48</v>
      </c>
      <c r="F448" s="97">
        <v>0</v>
      </c>
      <c r="G448" s="97">
        <v>-1265.2811156651323</v>
      </c>
      <c r="H448" s="97">
        <v>2113.4395872992568</v>
      </c>
      <c r="I448" s="153">
        <v>0</v>
      </c>
      <c r="J448" s="87">
        <f t="shared" si="29"/>
        <v>1446.5529491199254</v>
      </c>
      <c r="K448" s="87">
        <f t="shared" si="30"/>
        <v>-1265.2811156651323</v>
      </c>
      <c r="L448" s="88">
        <f t="shared" si="32"/>
        <v>666.88663817933184</v>
      </c>
    </row>
    <row r="449" spans="2:12" x14ac:dyDescent="0.25">
      <c r="B449" s="91">
        <v>1</v>
      </c>
      <c r="C449" s="165">
        <v>110</v>
      </c>
      <c r="D449" s="174" t="s">
        <v>31</v>
      </c>
      <c r="E449" s="175" t="s">
        <v>50</v>
      </c>
      <c r="F449" s="97">
        <v>15160.83111187075</v>
      </c>
      <c r="G449" s="97">
        <v>15160.83111187075</v>
      </c>
      <c r="H449" s="97">
        <v>0</v>
      </c>
      <c r="I449" s="153">
        <v>0</v>
      </c>
      <c r="J449" s="87">
        <f t="shared" si="29"/>
        <v>15160.83111187075</v>
      </c>
      <c r="K449" s="87">
        <f t="shared" si="30"/>
        <v>16426.112227535883</v>
      </c>
      <c r="L449" s="88">
        <f t="shared" si="32"/>
        <v>-2113.4395872992568</v>
      </c>
    </row>
    <row r="450" spans="2:12" x14ac:dyDescent="0.25">
      <c r="B450" s="91">
        <v>2</v>
      </c>
      <c r="C450" s="165">
        <v>110</v>
      </c>
      <c r="D450" s="174" t="s">
        <v>33</v>
      </c>
      <c r="E450" s="175" t="s">
        <v>50</v>
      </c>
      <c r="F450" s="97">
        <v>0</v>
      </c>
      <c r="G450" s="97">
        <v>0</v>
      </c>
      <c r="H450" s="97">
        <v>0</v>
      </c>
      <c r="I450" s="153">
        <v>0</v>
      </c>
      <c r="J450" s="87">
        <f t="shared" si="29"/>
        <v>-15160.83111187075</v>
      </c>
      <c r="K450" s="87">
        <f t="shared" si="30"/>
        <v>-15160.83111187075</v>
      </c>
      <c r="L450" s="88">
        <f t="shared" si="32"/>
        <v>0</v>
      </c>
    </row>
    <row r="451" spans="2:12" x14ac:dyDescent="0.25">
      <c r="B451" s="91">
        <v>3</v>
      </c>
      <c r="C451" s="165">
        <v>110</v>
      </c>
      <c r="D451" s="174" t="s">
        <v>35</v>
      </c>
      <c r="E451" s="175" t="s">
        <v>50</v>
      </c>
      <c r="F451" s="97">
        <v>0</v>
      </c>
      <c r="G451" s="97">
        <v>0</v>
      </c>
      <c r="H451" s="97">
        <v>0</v>
      </c>
      <c r="I451" s="153">
        <v>0</v>
      </c>
      <c r="J451" s="87">
        <f t="shared" si="29"/>
        <v>0</v>
      </c>
      <c r="K451" s="87">
        <f t="shared" si="30"/>
        <v>0</v>
      </c>
      <c r="L451" s="88">
        <f t="shared" si="32"/>
        <v>0</v>
      </c>
    </row>
    <row r="452" spans="2:12" x14ac:dyDescent="0.25">
      <c r="B452" s="91">
        <v>4</v>
      </c>
      <c r="C452" s="165">
        <v>110</v>
      </c>
      <c r="D452" s="174" t="s">
        <v>37</v>
      </c>
      <c r="E452" s="175" t="s">
        <v>50</v>
      </c>
      <c r="F452" s="97">
        <v>10998.684734110308</v>
      </c>
      <c r="G452" s="97">
        <v>10286.132537005733</v>
      </c>
      <c r="H452" s="97">
        <v>-712.55219710457595</v>
      </c>
      <c r="I452" s="153">
        <v>0</v>
      </c>
      <c r="J452" s="87">
        <f t="shared" si="29"/>
        <v>10998.684734110308</v>
      </c>
      <c r="K452" s="87">
        <f t="shared" si="30"/>
        <v>10286.132537005733</v>
      </c>
      <c r="L452" s="88">
        <f t="shared" si="32"/>
        <v>-712.55219710457595</v>
      </c>
    </row>
    <row r="453" spans="2:12" x14ac:dyDescent="0.25">
      <c r="B453" s="91">
        <v>5</v>
      </c>
      <c r="C453" s="165">
        <v>110</v>
      </c>
      <c r="D453" s="174" t="s">
        <v>39</v>
      </c>
      <c r="E453" s="175" t="s">
        <v>50</v>
      </c>
      <c r="F453" s="97">
        <v>10998.684734110308</v>
      </c>
      <c r="G453" s="97">
        <v>10286.132537005733</v>
      </c>
      <c r="H453" s="97">
        <v>-712.55219710457595</v>
      </c>
      <c r="I453" s="153">
        <v>0</v>
      </c>
      <c r="J453" s="87">
        <f t="shared" si="29"/>
        <v>0</v>
      </c>
      <c r="K453" s="87">
        <f t="shared" si="30"/>
        <v>0</v>
      </c>
      <c r="L453" s="88">
        <f t="shared" si="32"/>
        <v>0</v>
      </c>
    </row>
    <row r="454" spans="2:12" x14ac:dyDescent="0.25">
      <c r="B454" s="91">
        <v>6</v>
      </c>
      <c r="C454" s="165">
        <v>110</v>
      </c>
      <c r="D454" s="174" t="s">
        <v>41</v>
      </c>
      <c r="E454" s="175" t="s">
        <v>50</v>
      </c>
      <c r="F454" s="97">
        <v>10998.684734110308</v>
      </c>
      <c r="G454" s="97">
        <v>10286.132537005733</v>
      </c>
      <c r="H454" s="97">
        <v>-712.55219710457595</v>
      </c>
      <c r="I454" s="153">
        <v>0</v>
      </c>
      <c r="J454" s="87">
        <f t="shared" si="29"/>
        <v>0</v>
      </c>
      <c r="K454" s="87">
        <f t="shared" si="30"/>
        <v>0</v>
      </c>
      <c r="L454" s="88">
        <f t="shared" si="32"/>
        <v>0</v>
      </c>
    </row>
    <row r="455" spans="2:12" x14ac:dyDescent="0.25">
      <c r="B455" s="91">
        <v>7</v>
      </c>
      <c r="C455" s="165">
        <v>110</v>
      </c>
      <c r="D455" s="174" t="s">
        <v>43</v>
      </c>
      <c r="E455" s="175" t="s">
        <v>50</v>
      </c>
      <c r="F455" s="97">
        <v>10998.684734110308</v>
      </c>
      <c r="G455" s="97">
        <v>10286.132537005733</v>
      </c>
      <c r="H455" s="97">
        <v>-712.55219710457595</v>
      </c>
      <c r="I455" s="153">
        <v>0</v>
      </c>
      <c r="J455" s="87">
        <f t="shared" si="29"/>
        <v>0</v>
      </c>
      <c r="K455" s="87">
        <f t="shared" si="30"/>
        <v>0</v>
      </c>
      <c r="L455" s="88">
        <f t="shared" si="32"/>
        <v>0</v>
      </c>
    </row>
    <row r="456" spans="2:12" x14ac:dyDescent="0.25">
      <c r="B456" s="91">
        <v>8</v>
      </c>
      <c r="C456" s="165">
        <v>110</v>
      </c>
      <c r="D456" s="174" t="s">
        <v>45</v>
      </c>
      <c r="E456" s="175" t="s">
        <v>50</v>
      </c>
      <c r="F456" s="97">
        <v>10998.684734110308</v>
      </c>
      <c r="G456" s="97">
        <v>10286.132537005733</v>
      </c>
      <c r="H456" s="97">
        <v>-712.55219710457595</v>
      </c>
      <c r="I456" s="153">
        <v>0</v>
      </c>
      <c r="J456" s="87">
        <f t="shared" si="29"/>
        <v>0</v>
      </c>
      <c r="K456" s="87">
        <f t="shared" si="30"/>
        <v>0</v>
      </c>
      <c r="L456" s="88">
        <f t="shared" si="32"/>
        <v>0</v>
      </c>
    </row>
    <row r="457" spans="2:12" x14ac:dyDescent="0.25">
      <c r="B457" s="91">
        <v>9</v>
      </c>
      <c r="C457" s="165">
        <v>110</v>
      </c>
      <c r="D457" s="174" t="s">
        <v>47</v>
      </c>
      <c r="E457" s="175" t="s">
        <v>50</v>
      </c>
      <c r="F457" s="97">
        <v>10998.684734110308</v>
      </c>
      <c r="G457" s="97">
        <v>10286.132537005733</v>
      </c>
      <c r="H457" s="97">
        <v>-712.55219710457595</v>
      </c>
      <c r="I457" s="153">
        <v>0</v>
      </c>
      <c r="J457" s="87">
        <f t="shared" si="29"/>
        <v>0</v>
      </c>
      <c r="K457" s="87">
        <f t="shared" si="30"/>
        <v>0</v>
      </c>
      <c r="L457" s="88">
        <f t="shared" si="32"/>
        <v>0</v>
      </c>
    </row>
    <row r="458" spans="2:12" x14ac:dyDescent="0.25">
      <c r="B458" s="91">
        <v>10</v>
      </c>
      <c r="C458" s="165">
        <v>110</v>
      </c>
      <c r="D458" s="174" t="s">
        <v>49</v>
      </c>
      <c r="E458" s="175" t="s">
        <v>50</v>
      </c>
      <c r="F458" s="97">
        <v>10998.684734110308</v>
      </c>
      <c r="G458" s="97">
        <v>10286.132537005733</v>
      </c>
      <c r="H458" s="97">
        <v>-712.55219710457595</v>
      </c>
      <c r="I458" s="153">
        <v>0</v>
      </c>
      <c r="J458" s="87">
        <f t="shared" si="29"/>
        <v>0</v>
      </c>
      <c r="K458" s="87">
        <f t="shared" si="30"/>
        <v>0</v>
      </c>
      <c r="L458" s="88">
        <f t="shared" si="32"/>
        <v>0</v>
      </c>
    </row>
    <row r="459" spans="2:12" x14ac:dyDescent="0.25">
      <c r="B459" s="91">
        <v>11</v>
      </c>
      <c r="C459" s="165">
        <v>110</v>
      </c>
      <c r="D459" s="174" t="s">
        <v>51</v>
      </c>
      <c r="E459" s="175" t="s">
        <v>50</v>
      </c>
      <c r="F459" s="97">
        <v>12498.43497241869</v>
      </c>
      <c r="G459" s="97">
        <v>11887.63051129769</v>
      </c>
      <c r="H459" s="97">
        <v>-610.80446112099628</v>
      </c>
      <c r="I459" s="153">
        <v>0</v>
      </c>
      <c r="J459" s="87">
        <f t="shared" si="29"/>
        <v>1499.7502383083829</v>
      </c>
      <c r="K459" s="87">
        <f t="shared" si="30"/>
        <v>1601.4979742919568</v>
      </c>
      <c r="L459" s="88">
        <f t="shared" si="32"/>
        <v>101.74773598357967</v>
      </c>
    </row>
    <row r="460" spans="2:12" x14ac:dyDescent="0.25">
      <c r="B460" s="91">
        <v>12</v>
      </c>
      <c r="C460" s="165">
        <v>110</v>
      </c>
      <c r="D460" s="174" t="s">
        <v>53</v>
      </c>
      <c r="E460" s="175" t="s">
        <v>50</v>
      </c>
      <c r="F460" s="97">
        <v>12498.43497241869</v>
      </c>
      <c r="G460" s="97">
        <v>11887.63051129769</v>
      </c>
      <c r="H460" s="97">
        <v>-610.80446112099628</v>
      </c>
      <c r="I460" s="153">
        <v>0</v>
      </c>
      <c r="J460" s="87">
        <f t="shared" si="29"/>
        <v>0</v>
      </c>
      <c r="K460" s="87">
        <f t="shared" si="30"/>
        <v>0</v>
      </c>
      <c r="L460" s="88">
        <f t="shared" si="32"/>
        <v>0</v>
      </c>
    </row>
    <row r="461" spans="2:12" x14ac:dyDescent="0.25">
      <c r="B461" s="91">
        <v>13</v>
      </c>
      <c r="C461" s="165">
        <v>110</v>
      </c>
      <c r="D461" s="174" t="s">
        <v>55</v>
      </c>
      <c r="E461" s="175" t="s">
        <v>50</v>
      </c>
      <c r="F461" s="97">
        <v>14249.299350216577</v>
      </c>
      <c r="G461" s="97">
        <v>13693.176694124144</v>
      </c>
      <c r="H461" s="97">
        <v>-556.12265609241854</v>
      </c>
      <c r="I461" s="153">
        <v>0</v>
      </c>
      <c r="J461" s="87">
        <f t="shared" ref="J461:J524" si="33">F461-F460</f>
        <v>1750.8643777978868</v>
      </c>
      <c r="K461" s="87">
        <f t="shared" ref="K461:K524" si="34">G461-G460</f>
        <v>1805.5461828264542</v>
      </c>
      <c r="L461" s="88">
        <f t="shared" si="32"/>
        <v>54.681805028577742</v>
      </c>
    </row>
    <row r="462" spans="2:12" x14ac:dyDescent="0.25">
      <c r="B462" s="91">
        <v>14</v>
      </c>
      <c r="C462" s="165">
        <v>110</v>
      </c>
      <c r="D462" s="174" t="s">
        <v>57</v>
      </c>
      <c r="E462" s="175" t="s">
        <v>50</v>
      </c>
      <c r="F462" s="97">
        <v>14249.299350216577</v>
      </c>
      <c r="G462" s="97">
        <v>13693.176694124144</v>
      </c>
      <c r="H462" s="97">
        <v>-556.12265609241854</v>
      </c>
      <c r="I462" s="153">
        <v>0</v>
      </c>
      <c r="J462" s="87">
        <f t="shared" si="33"/>
        <v>0</v>
      </c>
      <c r="K462" s="87">
        <f t="shared" si="34"/>
        <v>0</v>
      </c>
      <c r="L462" s="88">
        <f t="shared" si="32"/>
        <v>0</v>
      </c>
    </row>
    <row r="463" spans="2:12" x14ac:dyDescent="0.25">
      <c r="B463" s="91">
        <v>15</v>
      </c>
      <c r="C463" s="165">
        <v>110</v>
      </c>
      <c r="D463" s="174" t="s">
        <v>59</v>
      </c>
      <c r="E463" s="175" t="s">
        <v>50</v>
      </c>
      <c r="F463" s="97">
        <v>13535.854927116736</v>
      </c>
      <c r="G463" s="97">
        <v>13728.96596820384</v>
      </c>
      <c r="H463" s="97">
        <v>193.11104108710276</v>
      </c>
      <c r="I463" s="153">
        <v>0</v>
      </c>
      <c r="J463" s="87">
        <f t="shared" si="33"/>
        <v>-713.44442309984152</v>
      </c>
      <c r="K463" s="87">
        <f t="shared" si="34"/>
        <v>35.789274079696042</v>
      </c>
      <c r="L463" s="88">
        <f t="shared" si="32"/>
        <v>749.2336971795213</v>
      </c>
    </row>
    <row r="464" spans="2:12" x14ac:dyDescent="0.25">
      <c r="B464" s="91">
        <v>16</v>
      </c>
      <c r="C464" s="165">
        <v>110</v>
      </c>
      <c r="D464" s="174" t="s">
        <v>61</v>
      </c>
      <c r="E464" s="175" t="s">
        <v>50</v>
      </c>
      <c r="F464" s="97">
        <v>13535.854927116736</v>
      </c>
      <c r="G464" s="97">
        <v>13728.96596820384</v>
      </c>
      <c r="H464" s="97">
        <v>193.11104108710276</v>
      </c>
      <c r="I464" s="153">
        <v>0</v>
      </c>
      <c r="J464" s="87">
        <f t="shared" si="33"/>
        <v>0</v>
      </c>
      <c r="K464" s="87">
        <f t="shared" si="34"/>
        <v>0</v>
      </c>
      <c r="L464" s="88">
        <f t="shared" si="32"/>
        <v>0</v>
      </c>
    </row>
    <row r="465" spans="2:12" x14ac:dyDescent="0.25">
      <c r="B465" s="91">
        <v>17</v>
      </c>
      <c r="C465" s="165">
        <v>110</v>
      </c>
      <c r="D465" s="174" t="s">
        <v>62</v>
      </c>
      <c r="E465" s="175" t="s">
        <v>50</v>
      </c>
      <c r="F465" s="97">
        <v>13255.921967471595</v>
      </c>
      <c r="G465" s="97">
        <v>13743.008896233632</v>
      </c>
      <c r="H465" s="97">
        <v>487.08692876206112</v>
      </c>
      <c r="I465" s="153">
        <v>0</v>
      </c>
      <c r="J465" s="87">
        <f t="shared" si="33"/>
        <v>-279.93295964514073</v>
      </c>
      <c r="K465" s="87">
        <f t="shared" si="34"/>
        <v>14.042928029792165</v>
      </c>
      <c r="L465" s="88">
        <f t="shared" si="32"/>
        <v>293.97588767495836</v>
      </c>
    </row>
    <row r="466" spans="2:12" x14ac:dyDescent="0.25">
      <c r="B466" s="91">
        <v>18</v>
      </c>
      <c r="C466" s="165">
        <v>110</v>
      </c>
      <c r="D466" s="174" t="s">
        <v>63</v>
      </c>
      <c r="E466" s="175" t="s">
        <v>50</v>
      </c>
      <c r="F466" s="97">
        <v>280556.71377790952</v>
      </c>
      <c r="G466" s="97">
        <v>0</v>
      </c>
      <c r="H466" s="97">
        <v>-280556.7137779094</v>
      </c>
      <c r="I466" s="153">
        <v>0</v>
      </c>
      <c r="J466" s="87">
        <f t="shared" si="33"/>
        <v>267300.79181043792</v>
      </c>
      <c r="K466" s="87">
        <f t="shared" si="34"/>
        <v>-13743.008896233632</v>
      </c>
      <c r="L466" s="88">
        <f t="shared" si="32"/>
        <v>-281043.80070667149</v>
      </c>
    </row>
    <row r="467" spans="2:12" x14ac:dyDescent="0.25">
      <c r="B467" s="91">
        <v>19</v>
      </c>
      <c r="C467" s="165">
        <v>110</v>
      </c>
      <c r="D467" s="174" t="s">
        <v>64</v>
      </c>
      <c r="E467" s="175" t="s">
        <v>50</v>
      </c>
      <c r="F467" s="97">
        <v>280505.92910549836</v>
      </c>
      <c r="G467" s="97">
        <v>0</v>
      </c>
      <c r="H467" s="97">
        <v>-280505.92910549825</v>
      </c>
      <c r="I467" s="153">
        <v>0</v>
      </c>
      <c r="J467" s="87">
        <f t="shared" si="33"/>
        <v>-50.784672411158681</v>
      </c>
      <c r="K467" s="87">
        <f t="shared" si="34"/>
        <v>0</v>
      </c>
      <c r="L467" s="88">
        <f t="shared" si="32"/>
        <v>50.784672411158681</v>
      </c>
    </row>
    <row r="468" spans="2:12" x14ac:dyDescent="0.25">
      <c r="B468" s="91">
        <v>20</v>
      </c>
      <c r="C468" s="165">
        <v>110</v>
      </c>
      <c r="D468" s="174" t="s">
        <v>65</v>
      </c>
      <c r="E468" s="175" t="s">
        <v>50</v>
      </c>
      <c r="F468" s="97">
        <v>280505.92910549836</v>
      </c>
      <c r="G468" s="97">
        <v>0</v>
      </c>
      <c r="H468" s="97">
        <v>-280505.92910549825</v>
      </c>
      <c r="I468" s="153">
        <v>0</v>
      </c>
      <c r="J468" s="87">
        <f t="shared" si="33"/>
        <v>0</v>
      </c>
      <c r="K468" s="87">
        <f t="shared" si="34"/>
        <v>0</v>
      </c>
      <c r="L468" s="88">
        <f t="shared" si="32"/>
        <v>0</v>
      </c>
    </row>
    <row r="469" spans="2:12" x14ac:dyDescent="0.25">
      <c r="B469" s="91">
        <v>21</v>
      </c>
      <c r="C469" s="165">
        <v>110</v>
      </c>
      <c r="D469" s="174" t="s">
        <v>66</v>
      </c>
      <c r="E469" s="175" t="s">
        <v>50</v>
      </c>
      <c r="F469" s="97">
        <v>280505.92910549836</v>
      </c>
      <c r="G469" s="97">
        <v>0</v>
      </c>
      <c r="H469" s="97">
        <v>-280505.92910549825</v>
      </c>
      <c r="I469" s="153">
        <v>0</v>
      </c>
      <c r="J469" s="87">
        <f t="shared" si="33"/>
        <v>0</v>
      </c>
      <c r="K469" s="87">
        <f t="shared" si="34"/>
        <v>0</v>
      </c>
      <c r="L469" s="88">
        <f t="shared" si="32"/>
        <v>0</v>
      </c>
    </row>
    <row r="470" spans="2:12" x14ac:dyDescent="0.25">
      <c r="B470" s="91">
        <v>22</v>
      </c>
      <c r="C470" s="165">
        <v>110</v>
      </c>
      <c r="D470" s="174" t="s">
        <v>67</v>
      </c>
      <c r="E470" s="175" t="s">
        <v>50</v>
      </c>
      <c r="F470" s="97">
        <v>280505.92910549836</v>
      </c>
      <c r="G470" s="97">
        <v>0</v>
      </c>
      <c r="H470" s="97">
        <v>-280505.92910549825</v>
      </c>
      <c r="I470" s="153">
        <v>0</v>
      </c>
      <c r="J470" s="87">
        <f t="shared" si="33"/>
        <v>0</v>
      </c>
      <c r="K470" s="87">
        <f t="shared" si="34"/>
        <v>0</v>
      </c>
      <c r="L470" s="88">
        <f t="shared" si="32"/>
        <v>0</v>
      </c>
    </row>
    <row r="471" spans="2:12" x14ac:dyDescent="0.25">
      <c r="B471" s="91">
        <v>23</v>
      </c>
      <c r="C471" s="165">
        <v>110</v>
      </c>
      <c r="D471" s="174" t="s">
        <v>68</v>
      </c>
      <c r="E471" s="175" t="s">
        <v>50</v>
      </c>
      <c r="F471" s="97">
        <v>280505.92910549836</v>
      </c>
      <c r="G471" s="97">
        <v>0</v>
      </c>
      <c r="H471" s="97">
        <v>-280505.92910549825</v>
      </c>
      <c r="I471" s="153">
        <v>0</v>
      </c>
      <c r="J471" s="87">
        <f t="shared" si="33"/>
        <v>0</v>
      </c>
      <c r="K471" s="87">
        <f t="shared" si="34"/>
        <v>0</v>
      </c>
      <c r="L471" s="88">
        <f t="shared" si="32"/>
        <v>0</v>
      </c>
    </row>
    <row r="472" spans="2:12" x14ac:dyDescent="0.25">
      <c r="B472" s="91">
        <v>24</v>
      </c>
      <c r="C472" s="165">
        <v>110</v>
      </c>
      <c r="D472" s="174" t="s">
        <v>69</v>
      </c>
      <c r="E472" s="175" t="s">
        <v>50</v>
      </c>
      <c r="F472" s="97">
        <v>280505.92910549836</v>
      </c>
      <c r="G472" s="97">
        <v>0</v>
      </c>
      <c r="H472" s="97">
        <v>-280505.92910549825</v>
      </c>
      <c r="I472" s="153">
        <v>0</v>
      </c>
      <c r="J472" s="87">
        <f t="shared" si="33"/>
        <v>0</v>
      </c>
      <c r="K472" s="87">
        <f t="shared" si="34"/>
        <v>0</v>
      </c>
      <c r="L472" s="88">
        <f t="shared" si="32"/>
        <v>0</v>
      </c>
    </row>
    <row r="473" spans="2:12" x14ac:dyDescent="0.25">
      <c r="B473" s="91">
        <v>25</v>
      </c>
      <c r="C473" s="165">
        <v>110</v>
      </c>
      <c r="D473" s="174" t="s">
        <v>70</v>
      </c>
      <c r="E473" s="175" t="s">
        <v>50</v>
      </c>
      <c r="F473" s="97">
        <v>280505.92910549836</v>
      </c>
      <c r="G473" s="97">
        <v>0</v>
      </c>
      <c r="H473" s="97">
        <v>-280505.92910549825</v>
      </c>
      <c r="I473" s="153">
        <v>0</v>
      </c>
      <c r="J473" s="87">
        <f t="shared" si="33"/>
        <v>0</v>
      </c>
      <c r="K473" s="87">
        <f t="shared" si="34"/>
        <v>0</v>
      </c>
      <c r="L473" s="88">
        <f t="shared" si="32"/>
        <v>0</v>
      </c>
    </row>
    <row r="474" spans="2:12" x14ac:dyDescent="0.25">
      <c r="B474" s="91">
        <v>26</v>
      </c>
      <c r="C474" s="165">
        <v>110</v>
      </c>
      <c r="D474" s="174" t="s">
        <v>71</v>
      </c>
      <c r="E474" s="175" t="s">
        <v>50</v>
      </c>
      <c r="F474" s="97">
        <v>280505.92910549836</v>
      </c>
      <c r="G474" s="97">
        <v>0</v>
      </c>
      <c r="H474" s="97">
        <v>-280505.92910549825</v>
      </c>
      <c r="I474" s="153">
        <v>0</v>
      </c>
      <c r="J474" s="87">
        <f t="shared" si="33"/>
        <v>0</v>
      </c>
      <c r="K474" s="87">
        <f t="shared" si="34"/>
        <v>0</v>
      </c>
      <c r="L474" s="88">
        <f t="shared" si="32"/>
        <v>0</v>
      </c>
    </row>
    <row r="475" spans="2:12" x14ac:dyDescent="0.25">
      <c r="B475" s="91">
        <v>27</v>
      </c>
      <c r="C475" s="165">
        <v>110</v>
      </c>
      <c r="D475" s="174" t="s">
        <v>72</v>
      </c>
      <c r="E475" s="175" t="s">
        <v>50</v>
      </c>
      <c r="F475" s="97">
        <v>0</v>
      </c>
      <c r="G475" s="97">
        <v>6291.5570009833564</v>
      </c>
      <c r="H475" s="97">
        <v>106.63043753286169</v>
      </c>
      <c r="I475" s="153">
        <v>0</v>
      </c>
      <c r="J475" s="87">
        <f t="shared" si="33"/>
        <v>-280505.92910549836</v>
      </c>
      <c r="K475" s="87">
        <f t="shared" si="34"/>
        <v>6291.5570009833564</v>
      </c>
      <c r="L475" s="88">
        <f t="shared" ref="L475:L538" si="35">H475-H474</f>
        <v>280612.55954303109</v>
      </c>
    </row>
    <row r="476" spans="2:12" x14ac:dyDescent="0.25">
      <c r="B476" s="91">
        <v>1</v>
      </c>
      <c r="C476" s="165">
        <v>111</v>
      </c>
      <c r="D476" s="174" t="s">
        <v>31</v>
      </c>
      <c r="E476" s="175" t="s">
        <v>52</v>
      </c>
      <c r="F476" s="97">
        <v>-1274.2174888021793</v>
      </c>
      <c r="G476" s="97">
        <v>-1274.2174888021793</v>
      </c>
      <c r="H476" s="97">
        <v>0</v>
      </c>
      <c r="I476" s="153">
        <v>0</v>
      </c>
      <c r="J476" s="87">
        <f t="shared" si="33"/>
        <v>-1274.2174888021793</v>
      </c>
      <c r="K476" s="87">
        <f t="shared" si="34"/>
        <v>-7565.7744897855355</v>
      </c>
      <c r="L476" s="88">
        <f t="shared" si="35"/>
        <v>-106.63043753286169</v>
      </c>
    </row>
    <row r="477" spans="2:12" x14ac:dyDescent="0.25">
      <c r="B477" s="91">
        <v>2</v>
      </c>
      <c r="C477" s="165">
        <v>111</v>
      </c>
      <c r="D477" s="174" t="s">
        <v>33</v>
      </c>
      <c r="E477" s="175" t="s">
        <v>52</v>
      </c>
      <c r="F477" s="97">
        <v>-1274.2174888021793</v>
      </c>
      <c r="G477" s="97">
        <v>-956.66116229930753</v>
      </c>
      <c r="H477" s="97">
        <v>317.55632650287339</v>
      </c>
      <c r="I477" s="153">
        <v>0</v>
      </c>
      <c r="J477" s="87">
        <f t="shared" si="33"/>
        <v>0</v>
      </c>
      <c r="K477" s="87">
        <f t="shared" si="34"/>
        <v>317.5563265028718</v>
      </c>
      <c r="L477" s="88">
        <f t="shared" si="35"/>
        <v>317.55632650287339</v>
      </c>
    </row>
    <row r="478" spans="2:12" x14ac:dyDescent="0.25">
      <c r="B478" s="91">
        <v>3</v>
      </c>
      <c r="C478" s="165">
        <v>111</v>
      </c>
      <c r="D478" s="174" t="s">
        <v>35</v>
      </c>
      <c r="E478" s="175" t="s">
        <v>52</v>
      </c>
      <c r="F478" s="97">
        <v>-1265.3264125571493</v>
      </c>
      <c r="G478" s="97">
        <v>-947.09936351259944</v>
      </c>
      <c r="H478" s="97">
        <v>318.22704904455099</v>
      </c>
      <c r="I478" s="153">
        <v>0</v>
      </c>
      <c r="J478" s="87">
        <f t="shared" si="33"/>
        <v>8.8910762450300354</v>
      </c>
      <c r="K478" s="87">
        <f t="shared" si="34"/>
        <v>9.5617987867080956</v>
      </c>
      <c r="L478" s="88">
        <f t="shared" si="35"/>
        <v>0.67072254167760548</v>
      </c>
    </row>
    <row r="479" spans="2:12" x14ac:dyDescent="0.25">
      <c r="B479" s="91">
        <v>4</v>
      </c>
      <c r="C479" s="165">
        <v>111</v>
      </c>
      <c r="D479" s="174" t="s">
        <v>37</v>
      </c>
      <c r="E479" s="175" t="s">
        <v>52</v>
      </c>
      <c r="F479" s="97">
        <v>-807.5103576329692</v>
      </c>
      <c r="G479" s="97">
        <v>-466.00175033684269</v>
      </c>
      <c r="H479" s="97">
        <v>341.50860729612674</v>
      </c>
      <c r="I479" s="153">
        <v>0</v>
      </c>
      <c r="J479" s="87">
        <f t="shared" si="33"/>
        <v>457.81605492418009</v>
      </c>
      <c r="K479" s="87">
        <f t="shared" si="34"/>
        <v>481.09761317575675</v>
      </c>
      <c r="L479" s="88">
        <f t="shared" si="35"/>
        <v>23.281558251575746</v>
      </c>
    </row>
    <row r="480" spans="2:12" x14ac:dyDescent="0.25">
      <c r="B480" s="91">
        <v>5</v>
      </c>
      <c r="C480" s="165">
        <v>111</v>
      </c>
      <c r="D480" s="174" t="s">
        <v>39</v>
      </c>
      <c r="E480" s="175" t="s">
        <v>52</v>
      </c>
      <c r="F480" s="97">
        <v>-807.5103576329692</v>
      </c>
      <c r="G480" s="97">
        <v>-466.00175033684269</v>
      </c>
      <c r="H480" s="97">
        <v>341.50860729612674</v>
      </c>
      <c r="I480" s="153">
        <v>0</v>
      </c>
      <c r="J480" s="87">
        <f t="shared" si="33"/>
        <v>0</v>
      </c>
      <c r="K480" s="87">
        <f t="shared" si="34"/>
        <v>0</v>
      </c>
      <c r="L480" s="88">
        <f t="shared" si="35"/>
        <v>0</v>
      </c>
    </row>
    <row r="481" spans="2:12" x14ac:dyDescent="0.25">
      <c r="B481" s="91">
        <v>6</v>
      </c>
      <c r="C481" s="165">
        <v>111</v>
      </c>
      <c r="D481" s="174" t="s">
        <v>41</v>
      </c>
      <c r="E481" s="175" t="s">
        <v>52</v>
      </c>
      <c r="F481" s="97">
        <v>-807.5103576329692</v>
      </c>
      <c r="G481" s="97">
        <v>-466.00175033684269</v>
      </c>
      <c r="H481" s="97">
        <v>341.50860729612674</v>
      </c>
      <c r="I481" s="153">
        <v>0</v>
      </c>
      <c r="J481" s="87">
        <f t="shared" si="33"/>
        <v>0</v>
      </c>
      <c r="K481" s="87">
        <f t="shared" si="34"/>
        <v>0</v>
      </c>
      <c r="L481" s="88">
        <f t="shared" si="35"/>
        <v>0</v>
      </c>
    </row>
    <row r="482" spans="2:12" x14ac:dyDescent="0.25">
      <c r="B482" s="91">
        <v>7</v>
      </c>
      <c r="C482" s="165">
        <v>111</v>
      </c>
      <c r="D482" s="174" t="s">
        <v>43</v>
      </c>
      <c r="E482" s="175" t="s">
        <v>52</v>
      </c>
      <c r="F482" s="97">
        <v>-807.5103576329692</v>
      </c>
      <c r="G482" s="97">
        <v>-466.00175033684269</v>
      </c>
      <c r="H482" s="97">
        <v>341.50860729612674</v>
      </c>
      <c r="I482" s="153">
        <v>0</v>
      </c>
      <c r="J482" s="87">
        <f t="shared" si="33"/>
        <v>0</v>
      </c>
      <c r="K482" s="87">
        <f t="shared" si="34"/>
        <v>0</v>
      </c>
      <c r="L482" s="88">
        <f t="shared" si="35"/>
        <v>0</v>
      </c>
    </row>
    <row r="483" spans="2:12" x14ac:dyDescent="0.25">
      <c r="B483" s="91">
        <v>8</v>
      </c>
      <c r="C483" s="165">
        <v>111</v>
      </c>
      <c r="D483" s="174" t="s">
        <v>45</v>
      </c>
      <c r="E483" s="175" t="s">
        <v>52</v>
      </c>
      <c r="F483" s="97">
        <v>-807.5103576329692</v>
      </c>
      <c r="G483" s="97">
        <v>-466.00175033684269</v>
      </c>
      <c r="H483" s="97">
        <v>341.50860729612674</v>
      </c>
      <c r="I483" s="153">
        <v>0</v>
      </c>
      <c r="J483" s="87">
        <f t="shared" si="33"/>
        <v>0</v>
      </c>
      <c r="K483" s="87">
        <f t="shared" si="34"/>
        <v>0</v>
      </c>
      <c r="L483" s="88">
        <f t="shared" si="35"/>
        <v>0</v>
      </c>
    </row>
    <row r="484" spans="2:12" x14ac:dyDescent="0.25">
      <c r="B484" s="91">
        <v>9</v>
      </c>
      <c r="C484" s="165">
        <v>111</v>
      </c>
      <c r="D484" s="174" t="s">
        <v>47</v>
      </c>
      <c r="E484" s="175" t="s">
        <v>52</v>
      </c>
      <c r="F484" s="97">
        <v>-816.21330053366773</v>
      </c>
      <c r="G484" s="97">
        <v>-470.82749957208171</v>
      </c>
      <c r="H484" s="97">
        <v>345.38580096158586</v>
      </c>
      <c r="I484" s="153">
        <v>0</v>
      </c>
      <c r="J484" s="87">
        <f t="shared" si="33"/>
        <v>-8.702942900698531</v>
      </c>
      <c r="K484" s="87">
        <f t="shared" si="34"/>
        <v>-4.8257492352390159</v>
      </c>
      <c r="L484" s="88">
        <f t="shared" si="35"/>
        <v>3.8771936654591173</v>
      </c>
    </row>
    <row r="485" spans="2:12" x14ac:dyDescent="0.25">
      <c r="B485" s="91">
        <v>10</v>
      </c>
      <c r="C485" s="165">
        <v>111</v>
      </c>
      <c r="D485" s="174" t="s">
        <v>49</v>
      </c>
      <c r="E485" s="175" t="s">
        <v>52</v>
      </c>
      <c r="F485" s="97">
        <v>-816.21330053366773</v>
      </c>
      <c r="G485" s="97">
        <v>-470.82749957208171</v>
      </c>
      <c r="H485" s="97">
        <v>345.38580096158586</v>
      </c>
      <c r="I485" s="153">
        <v>0</v>
      </c>
      <c r="J485" s="87">
        <f t="shared" si="33"/>
        <v>0</v>
      </c>
      <c r="K485" s="87">
        <f t="shared" si="34"/>
        <v>0</v>
      </c>
      <c r="L485" s="88">
        <f t="shared" si="35"/>
        <v>0</v>
      </c>
    </row>
    <row r="486" spans="2:12" x14ac:dyDescent="0.25">
      <c r="B486" s="91">
        <v>11</v>
      </c>
      <c r="C486" s="165">
        <v>111</v>
      </c>
      <c r="D486" s="174" t="s">
        <v>51</v>
      </c>
      <c r="E486" s="175" t="s">
        <v>52</v>
      </c>
      <c r="F486" s="87">
        <v>-1443.6642917449281</v>
      </c>
      <c r="G486" s="87">
        <v>-850.4968049839606</v>
      </c>
      <c r="H486" s="87">
        <v>593.16748676096847</v>
      </c>
      <c r="I486" s="154">
        <v>0</v>
      </c>
      <c r="J486" s="87">
        <f t="shared" si="33"/>
        <v>-627.45099121126032</v>
      </c>
      <c r="K486" s="87">
        <f t="shared" si="34"/>
        <v>-379.6693054118789</v>
      </c>
      <c r="L486" s="88">
        <f t="shared" si="35"/>
        <v>247.78168579938261</v>
      </c>
    </row>
    <row r="487" spans="2:12" x14ac:dyDescent="0.25">
      <c r="B487" s="91">
        <v>12</v>
      </c>
      <c r="C487" s="165">
        <v>111</v>
      </c>
      <c r="D487" s="174" t="s">
        <v>53</v>
      </c>
      <c r="E487" s="175" t="s">
        <v>52</v>
      </c>
      <c r="F487" s="87">
        <v>-1443.6642917449281</v>
      </c>
      <c r="G487" s="87">
        <v>-850.4968049839606</v>
      </c>
      <c r="H487" s="87">
        <v>593.16748676096847</v>
      </c>
      <c r="I487" s="154">
        <v>0</v>
      </c>
      <c r="J487" s="87">
        <f t="shared" si="33"/>
        <v>0</v>
      </c>
      <c r="K487" s="87">
        <f t="shared" si="34"/>
        <v>0</v>
      </c>
      <c r="L487" s="88">
        <f t="shared" si="35"/>
        <v>0</v>
      </c>
    </row>
    <row r="488" spans="2:12" x14ac:dyDescent="0.25">
      <c r="B488" s="91">
        <v>13</v>
      </c>
      <c r="C488" s="165">
        <v>111</v>
      </c>
      <c r="D488" s="174" t="s">
        <v>55</v>
      </c>
      <c r="E488" s="175" t="s">
        <v>52</v>
      </c>
      <c r="F488" s="87">
        <v>-1927.1505052400194</v>
      </c>
      <c r="G488" s="87">
        <v>-1232.7549129865608</v>
      </c>
      <c r="H488" s="87">
        <v>694.39559225345658</v>
      </c>
      <c r="I488" s="154">
        <v>0</v>
      </c>
      <c r="J488" s="87">
        <f t="shared" si="33"/>
        <v>-483.48621349509131</v>
      </c>
      <c r="K488" s="87">
        <f t="shared" si="34"/>
        <v>-382.25810800260024</v>
      </c>
      <c r="L488" s="88">
        <f t="shared" si="35"/>
        <v>101.22810549248811</v>
      </c>
    </row>
    <row r="489" spans="2:12" x14ac:dyDescent="0.25">
      <c r="B489" s="91">
        <v>14</v>
      </c>
      <c r="C489" s="165">
        <v>111</v>
      </c>
      <c r="D489" s="174" t="s">
        <v>57</v>
      </c>
      <c r="E489" s="175" t="s">
        <v>52</v>
      </c>
      <c r="F489" s="87">
        <v>-1927.1505052400194</v>
      </c>
      <c r="G489" s="87">
        <v>-1232.7549129865608</v>
      </c>
      <c r="H489" s="87">
        <v>694.39559225345658</v>
      </c>
      <c r="I489" s="154">
        <v>0</v>
      </c>
      <c r="J489" s="87">
        <f t="shared" si="33"/>
        <v>0</v>
      </c>
      <c r="K489" s="87">
        <f t="shared" si="34"/>
        <v>0</v>
      </c>
      <c r="L489" s="88">
        <f t="shared" si="35"/>
        <v>0</v>
      </c>
    </row>
    <row r="490" spans="2:12" x14ac:dyDescent="0.25">
      <c r="B490" s="91">
        <v>15</v>
      </c>
      <c r="C490" s="165">
        <v>111</v>
      </c>
      <c r="D490" s="174" t="s">
        <v>59</v>
      </c>
      <c r="E490" s="175" t="s">
        <v>52</v>
      </c>
      <c r="F490" s="87">
        <v>-2092.3306928504649</v>
      </c>
      <c r="G490" s="87">
        <v>-1233.298444280173</v>
      </c>
      <c r="H490" s="87">
        <v>859.03224857029261</v>
      </c>
      <c r="I490" s="154">
        <v>0</v>
      </c>
      <c r="J490" s="87">
        <f t="shared" si="33"/>
        <v>-165.1801876104455</v>
      </c>
      <c r="K490" s="87">
        <f t="shared" si="34"/>
        <v>-0.54353129361220454</v>
      </c>
      <c r="L490" s="88">
        <f t="shared" si="35"/>
        <v>164.63665631683602</v>
      </c>
    </row>
    <row r="491" spans="2:12" x14ac:dyDescent="0.25">
      <c r="B491" s="91">
        <v>16</v>
      </c>
      <c r="C491" s="165">
        <v>111</v>
      </c>
      <c r="D491" s="174" t="s">
        <v>61</v>
      </c>
      <c r="E491" s="175" t="s">
        <v>52</v>
      </c>
      <c r="F491" s="87">
        <v>-2092.3306928504649</v>
      </c>
      <c r="G491" s="87">
        <v>-1233.298444280173</v>
      </c>
      <c r="H491" s="87">
        <v>859.03224857029261</v>
      </c>
      <c r="I491" s="154">
        <v>0</v>
      </c>
      <c r="J491" s="87">
        <f t="shared" si="33"/>
        <v>0</v>
      </c>
      <c r="K491" s="87">
        <f t="shared" si="34"/>
        <v>0</v>
      </c>
      <c r="L491" s="88">
        <f t="shared" si="35"/>
        <v>0</v>
      </c>
    </row>
    <row r="492" spans="2:12" x14ac:dyDescent="0.25">
      <c r="B492" s="91">
        <v>17</v>
      </c>
      <c r="C492" s="165">
        <v>111</v>
      </c>
      <c r="D492" s="174" t="s">
        <v>62</v>
      </c>
      <c r="E492" s="175" t="s">
        <v>52</v>
      </c>
      <c r="F492" s="87">
        <v>-2233.3189875587364</v>
      </c>
      <c r="G492" s="87">
        <v>-1233.7289297001275</v>
      </c>
      <c r="H492" s="87">
        <v>999.59005785861029</v>
      </c>
      <c r="I492" s="154">
        <v>0</v>
      </c>
      <c r="J492" s="87">
        <f t="shared" si="33"/>
        <v>-140.9882947082715</v>
      </c>
      <c r="K492" s="87">
        <f t="shared" si="34"/>
        <v>-0.43048541995449341</v>
      </c>
      <c r="L492" s="88">
        <f t="shared" si="35"/>
        <v>140.55780928831769</v>
      </c>
    </row>
    <row r="493" spans="2:12" x14ac:dyDescent="0.25">
      <c r="B493" s="91">
        <v>18</v>
      </c>
      <c r="C493" s="165">
        <v>111</v>
      </c>
      <c r="D493" s="174" t="s">
        <v>63</v>
      </c>
      <c r="E493" s="175" t="s">
        <v>52</v>
      </c>
      <c r="F493" s="87">
        <v>-2233.3189875587364</v>
      </c>
      <c r="G493" s="87">
        <v>-1233.7289297001275</v>
      </c>
      <c r="H493" s="87">
        <v>999.59005785861029</v>
      </c>
      <c r="I493" s="154">
        <v>0</v>
      </c>
      <c r="J493" s="87">
        <f t="shared" si="33"/>
        <v>0</v>
      </c>
      <c r="K493" s="87">
        <f t="shared" si="34"/>
        <v>0</v>
      </c>
      <c r="L493" s="88">
        <f t="shared" si="35"/>
        <v>0</v>
      </c>
    </row>
    <row r="494" spans="2:12" x14ac:dyDescent="0.25">
      <c r="B494" s="91">
        <v>19</v>
      </c>
      <c r="C494" s="165">
        <v>111</v>
      </c>
      <c r="D494" s="174" t="s">
        <v>64</v>
      </c>
      <c r="E494" s="175" t="s">
        <v>52</v>
      </c>
      <c r="F494" s="87">
        <v>-2249.3093951194278</v>
      </c>
      <c r="G494" s="87">
        <v>-1233.7289297001275</v>
      </c>
      <c r="H494" s="87">
        <v>1015.5804654193012</v>
      </c>
      <c r="I494" s="154">
        <v>0</v>
      </c>
      <c r="J494" s="87">
        <f t="shared" si="33"/>
        <v>-15.990407560691438</v>
      </c>
      <c r="K494" s="87">
        <f t="shared" si="34"/>
        <v>0</v>
      </c>
      <c r="L494" s="88">
        <f t="shared" si="35"/>
        <v>15.990407560690869</v>
      </c>
    </row>
    <row r="495" spans="2:12" x14ac:dyDescent="0.25">
      <c r="B495" s="91">
        <v>20</v>
      </c>
      <c r="C495" s="165">
        <v>111</v>
      </c>
      <c r="D495" s="174" t="s">
        <v>65</v>
      </c>
      <c r="E495" s="175" t="s">
        <v>52</v>
      </c>
      <c r="F495" s="87">
        <v>-2150.6521285080371</v>
      </c>
      <c r="G495" s="87">
        <v>-1233.7289297001275</v>
      </c>
      <c r="H495" s="87">
        <v>916.92319880791081</v>
      </c>
      <c r="I495" s="154">
        <v>0</v>
      </c>
      <c r="J495" s="87">
        <f t="shared" si="33"/>
        <v>98.657266611390696</v>
      </c>
      <c r="K495" s="87">
        <f t="shared" si="34"/>
        <v>0</v>
      </c>
      <c r="L495" s="88">
        <f t="shared" si="35"/>
        <v>-98.657266611390355</v>
      </c>
    </row>
    <row r="496" spans="2:12" x14ac:dyDescent="0.25">
      <c r="B496" s="91">
        <v>21</v>
      </c>
      <c r="C496" s="165">
        <v>111</v>
      </c>
      <c r="D496" s="174" t="s">
        <v>66</v>
      </c>
      <c r="E496" s="175" t="s">
        <v>52</v>
      </c>
      <c r="F496" s="87">
        <v>-2150.6521285080371</v>
      </c>
      <c r="G496" s="87">
        <v>-1233.7289297001275</v>
      </c>
      <c r="H496" s="87">
        <v>916.92319880791081</v>
      </c>
      <c r="I496" s="154">
        <v>0</v>
      </c>
      <c r="J496" s="87">
        <f t="shared" si="33"/>
        <v>0</v>
      </c>
      <c r="K496" s="87">
        <f t="shared" si="34"/>
        <v>0</v>
      </c>
      <c r="L496" s="88">
        <f t="shared" si="35"/>
        <v>0</v>
      </c>
    </row>
    <row r="497" spans="2:12" x14ac:dyDescent="0.25">
      <c r="B497" s="91">
        <v>22</v>
      </c>
      <c r="C497" s="165">
        <v>111</v>
      </c>
      <c r="D497" s="174" t="s">
        <v>67</v>
      </c>
      <c r="E497" s="175" t="s">
        <v>52</v>
      </c>
      <c r="F497" s="87">
        <v>-2150.6521285080371</v>
      </c>
      <c r="G497" s="87">
        <v>-1233.7289297001275</v>
      </c>
      <c r="H497" s="87">
        <v>916.92319880791081</v>
      </c>
      <c r="I497" s="154">
        <v>0</v>
      </c>
      <c r="J497" s="87">
        <f t="shared" si="33"/>
        <v>0</v>
      </c>
      <c r="K497" s="87">
        <f t="shared" si="34"/>
        <v>0</v>
      </c>
      <c r="L497" s="88">
        <f t="shared" si="35"/>
        <v>0</v>
      </c>
    </row>
    <row r="498" spans="2:12" x14ac:dyDescent="0.25">
      <c r="B498" s="91">
        <v>23</v>
      </c>
      <c r="C498" s="165">
        <v>111</v>
      </c>
      <c r="D498" s="174" t="s">
        <v>68</v>
      </c>
      <c r="E498" s="175" t="s">
        <v>52</v>
      </c>
      <c r="F498" s="87">
        <v>-2150.6521285080371</v>
      </c>
      <c r="G498" s="87">
        <v>-1233.7289297001275</v>
      </c>
      <c r="H498" s="87">
        <v>916.92319880791081</v>
      </c>
      <c r="I498" s="154">
        <v>0</v>
      </c>
      <c r="J498" s="87">
        <f t="shared" si="33"/>
        <v>0</v>
      </c>
      <c r="K498" s="87">
        <f t="shared" si="34"/>
        <v>0</v>
      </c>
      <c r="L498" s="88">
        <f t="shared" si="35"/>
        <v>0</v>
      </c>
    </row>
    <row r="499" spans="2:12" x14ac:dyDescent="0.25">
      <c r="B499" s="91">
        <v>24</v>
      </c>
      <c r="C499" s="165">
        <v>111</v>
      </c>
      <c r="D499" s="174" t="s">
        <v>69</v>
      </c>
      <c r="E499" s="175" t="s">
        <v>52</v>
      </c>
      <c r="F499" s="87">
        <v>-2187.9253614807863</v>
      </c>
      <c r="G499" s="87">
        <v>-1274.2174888021793</v>
      </c>
      <c r="H499" s="87">
        <v>913.70787267860703</v>
      </c>
      <c r="I499" s="154">
        <v>0</v>
      </c>
      <c r="J499" s="87">
        <f t="shared" si="33"/>
        <v>-37.273232972749156</v>
      </c>
      <c r="K499" s="87">
        <f t="shared" si="34"/>
        <v>-40.488559102051795</v>
      </c>
      <c r="L499" s="88">
        <f t="shared" si="35"/>
        <v>-3.2153261293037758</v>
      </c>
    </row>
    <row r="500" spans="2:12" x14ac:dyDescent="0.25">
      <c r="B500" s="91">
        <v>25</v>
      </c>
      <c r="C500" s="165">
        <v>111</v>
      </c>
      <c r="D500" s="174" t="s">
        <v>70</v>
      </c>
      <c r="E500" s="175" t="s">
        <v>52</v>
      </c>
      <c r="F500" s="87">
        <v>-2187.9253614807863</v>
      </c>
      <c r="G500" s="87">
        <v>-1274.2174888021793</v>
      </c>
      <c r="H500" s="87">
        <v>913.70787267860703</v>
      </c>
      <c r="I500" s="154">
        <v>0</v>
      </c>
      <c r="J500" s="87">
        <f t="shared" si="33"/>
        <v>0</v>
      </c>
      <c r="K500" s="87">
        <f t="shared" si="34"/>
        <v>0</v>
      </c>
      <c r="L500" s="88">
        <f t="shared" si="35"/>
        <v>0</v>
      </c>
    </row>
    <row r="501" spans="2:12" x14ac:dyDescent="0.25">
      <c r="B501" s="91">
        <v>26</v>
      </c>
      <c r="C501" s="165">
        <v>111</v>
      </c>
      <c r="D501" s="174" t="s">
        <v>71</v>
      </c>
      <c r="E501" s="175" t="s">
        <v>52</v>
      </c>
      <c r="F501" s="87">
        <v>-2187.9253614807863</v>
      </c>
      <c r="G501" s="87">
        <v>-1274.2174888021793</v>
      </c>
      <c r="H501" s="87">
        <v>913.70787267860703</v>
      </c>
      <c r="I501" s="154">
        <v>0</v>
      </c>
      <c r="J501" s="87">
        <f t="shared" si="33"/>
        <v>0</v>
      </c>
      <c r="K501" s="87">
        <f t="shared" si="34"/>
        <v>0</v>
      </c>
      <c r="L501" s="88">
        <f t="shared" si="35"/>
        <v>0</v>
      </c>
    </row>
    <row r="502" spans="2:12" x14ac:dyDescent="0.25">
      <c r="B502" s="91">
        <v>27</v>
      </c>
      <c r="C502" s="165">
        <v>111</v>
      </c>
      <c r="D502" s="174" t="s">
        <v>72</v>
      </c>
      <c r="E502" s="175" t="s">
        <v>52</v>
      </c>
      <c r="F502" s="87">
        <v>0</v>
      </c>
      <c r="G502" s="87">
        <v>-365.45594710515803</v>
      </c>
      <c r="H502" s="87">
        <v>420.67593342033814</v>
      </c>
      <c r="I502" s="154">
        <v>0</v>
      </c>
      <c r="J502" s="87">
        <f t="shared" si="33"/>
        <v>2187.9253614807863</v>
      </c>
      <c r="K502" s="87">
        <f t="shared" si="34"/>
        <v>908.76154169702136</v>
      </c>
      <c r="L502" s="88">
        <f t="shared" si="35"/>
        <v>-493.03193925826889</v>
      </c>
    </row>
    <row r="503" spans="2:12" x14ac:dyDescent="0.25">
      <c r="B503" s="91">
        <v>1</v>
      </c>
      <c r="C503" s="165">
        <v>112</v>
      </c>
      <c r="D503" s="174" t="s">
        <v>31</v>
      </c>
      <c r="E503" s="175" t="s">
        <v>54</v>
      </c>
      <c r="F503" s="87">
        <v>-3438.693510074309</v>
      </c>
      <c r="G503" s="87">
        <v>-3438.693510074309</v>
      </c>
      <c r="H503" s="87">
        <v>0</v>
      </c>
      <c r="I503" s="154">
        <v>0</v>
      </c>
      <c r="J503" s="87">
        <f t="shared" si="33"/>
        <v>-3438.693510074309</v>
      </c>
      <c r="K503" s="87">
        <f t="shared" si="34"/>
        <v>-3073.237562969151</v>
      </c>
      <c r="L503" s="88">
        <f t="shared" si="35"/>
        <v>-420.67593342033814</v>
      </c>
    </row>
    <row r="504" spans="2:12" x14ac:dyDescent="0.25">
      <c r="B504" s="91">
        <v>2</v>
      </c>
      <c r="C504" s="165">
        <v>112</v>
      </c>
      <c r="D504" s="174" t="s">
        <v>33</v>
      </c>
      <c r="E504" s="175" t="s">
        <v>54</v>
      </c>
      <c r="F504" s="87">
        <v>-3438.693510074309</v>
      </c>
      <c r="G504" s="87">
        <v>-2928.7564798166532</v>
      </c>
      <c r="H504" s="87">
        <v>509.93703025765603</v>
      </c>
      <c r="I504" s="154">
        <v>0</v>
      </c>
      <c r="J504" s="87">
        <f t="shared" si="33"/>
        <v>0</v>
      </c>
      <c r="K504" s="87">
        <f t="shared" si="34"/>
        <v>509.93703025765581</v>
      </c>
      <c r="L504" s="88">
        <f t="shared" si="35"/>
        <v>509.93703025765603</v>
      </c>
    </row>
    <row r="505" spans="2:12" x14ac:dyDescent="0.25">
      <c r="B505" s="91">
        <v>3</v>
      </c>
      <c r="C505" s="165">
        <v>112</v>
      </c>
      <c r="D505" s="174" t="s">
        <v>35</v>
      </c>
      <c r="E505" s="175" t="s">
        <v>54</v>
      </c>
      <c r="F505" s="87">
        <v>-3424.7195012134775</v>
      </c>
      <c r="G505" s="87">
        <v>-2913.7283035544565</v>
      </c>
      <c r="H505" s="87">
        <v>510.99119765902111</v>
      </c>
      <c r="I505" s="154">
        <v>0</v>
      </c>
      <c r="J505" s="87">
        <f t="shared" si="33"/>
        <v>13.974008860831418</v>
      </c>
      <c r="K505" s="87">
        <f t="shared" si="34"/>
        <v>15.028176262196666</v>
      </c>
      <c r="L505" s="88">
        <f t="shared" si="35"/>
        <v>1.0541674013650777</v>
      </c>
    </row>
    <row r="506" spans="2:12" x14ac:dyDescent="0.25">
      <c r="B506" s="91">
        <v>4</v>
      </c>
      <c r="C506" s="165">
        <v>112</v>
      </c>
      <c r="D506" s="174" t="s">
        <v>37</v>
      </c>
      <c r="E506" s="175" t="s">
        <v>54</v>
      </c>
      <c r="F506" s="87">
        <v>-1046.1249801183121</v>
      </c>
      <c r="G506" s="87">
        <v>-723.40631801768632</v>
      </c>
      <c r="H506" s="87">
        <v>322.71866210062637</v>
      </c>
      <c r="I506" s="154">
        <v>0</v>
      </c>
      <c r="J506" s="87">
        <f t="shared" si="33"/>
        <v>2378.5945210951654</v>
      </c>
      <c r="K506" s="87">
        <f t="shared" si="34"/>
        <v>2190.3219855367702</v>
      </c>
      <c r="L506" s="88">
        <f t="shared" si="35"/>
        <v>-188.27253555839474</v>
      </c>
    </row>
    <row r="507" spans="2:12" x14ac:dyDescent="0.25">
      <c r="B507" s="91">
        <v>5</v>
      </c>
      <c r="C507" s="165">
        <v>112</v>
      </c>
      <c r="D507" s="174" t="s">
        <v>39</v>
      </c>
      <c r="E507" s="175" t="s">
        <v>54</v>
      </c>
      <c r="F507" s="87">
        <v>-1046.1249801183121</v>
      </c>
      <c r="G507" s="87">
        <v>-723.40631801768632</v>
      </c>
      <c r="H507" s="87">
        <v>322.71866210062637</v>
      </c>
      <c r="I507" s="154">
        <v>0</v>
      </c>
      <c r="J507" s="87">
        <f t="shared" si="33"/>
        <v>0</v>
      </c>
      <c r="K507" s="87">
        <f t="shared" si="34"/>
        <v>0</v>
      </c>
      <c r="L507" s="88">
        <f t="shared" si="35"/>
        <v>0</v>
      </c>
    </row>
    <row r="508" spans="2:12" x14ac:dyDescent="0.25">
      <c r="B508" s="91">
        <v>6</v>
      </c>
      <c r="C508" s="165">
        <v>112</v>
      </c>
      <c r="D508" s="174" t="s">
        <v>41</v>
      </c>
      <c r="E508" s="175" t="s">
        <v>54</v>
      </c>
      <c r="F508" s="87">
        <v>-1046.1249801183121</v>
      </c>
      <c r="G508" s="87">
        <v>-723.40631801768632</v>
      </c>
      <c r="H508" s="87">
        <v>322.71866210062637</v>
      </c>
      <c r="I508" s="154">
        <v>0</v>
      </c>
      <c r="J508" s="87">
        <f t="shared" si="33"/>
        <v>0</v>
      </c>
      <c r="K508" s="87">
        <f t="shared" si="34"/>
        <v>0</v>
      </c>
      <c r="L508" s="88">
        <f t="shared" si="35"/>
        <v>0</v>
      </c>
    </row>
    <row r="509" spans="2:12" x14ac:dyDescent="0.25">
      <c r="B509" s="91">
        <v>7</v>
      </c>
      <c r="C509" s="165">
        <v>112</v>
      </c>
      <c r="D509" s="174" t="s">
        <v>43</v>
      </c>
      <c r="E509" s="175" t="s">
        <v>54</v>
      </c>
      <c r="F509" s="87">
        <v>-1046.1249801183121</v>
      </c>
      <c r="G509" s="87">
        <v>-723.40631801768632</v>
      </c>
      <c r="H509" s="87">
        <v>322.71866210062637</v>
      </c>
      <c r="I509" s="154">
        <v>0</v>
      </c>
      <c r="J509" s="87">
        <f t="shared" si="33"/>
        <v>0</v>
      </c>
      <c r="K509" s="87">
        <f t="shared" si="34"/>
        <v>0</v>
      </c>
      <c r="L509" s="88">
        <f t="shared" si="35"/>
        <v>0</v>
      </c>
    </row>
    <row r="510" spans="2:12" x14ac:dyDescent="0.25">
      <c r="B510" s="91">
        <v>8</v>
      </c>
      <c r="C510" s="165">
        <v>112</v>
      </c>
      <c r="D510" s="174" t="s">
        <v>45</v>
      </c>
      <c r="E510" s="175" t="s">
        <v>54</v>
      </c>
      <c r="F510" s="87">
        <v>-1046.1249801183121</v>
      </c>
      <c r="G510" s="87">
        <v>-723.40631801768632</v>
      </c>
      <c r="H510" s="87">
        <v>322.71866210062637</v>
      </c>
      <c r="I510" s="154">
        <v>0</v>
      </c>
      <c r="J510" s="87">
        <f t="shared" si="33"/>
        <v>0</v>
      </c>
      <c r="K510" s="87">
        <f t="shared" si="34"/>
        <v>0</v>
      </c>
      <c r="L510" s="88">
        <f t="shared" si="35"/>
        <v>0</v>
      </c>
    </row>
    <row r="511" spans="2:12" x14ac:dyDescent="0.25">
      <c r="B511" s="91">
        <v>9</v>
      </c>
      <c r="C511" s="165">
        <v>112</v>
      </c>
      <c r="D511" s="174" t="s">
        <v>47</v>
      </c>
      <c r="E511" s="175" t="s">
        <v>54</v>
      </c>
      <c r="F511" s="87">
        <v>-1057.2454332756236</v>
      </c>
      <c r="G511" s="87">
        <v>-730.90533082187437</v>
      </c>
      <c r="H511" s="87">
        <v>326.34010245375021</v>
      </c>
      <c r="I511" s="154">
        <v>0</v>
      </c>
      <c r="J511" s="87">
        <f t="shared" si="33"/>
        <v>-11.120453157311431</v>
      </c>
      <c r="K511" s="87">
        <f t="shared" si="34"/>
        <v>-7.4990128041880553</v>
      </c>
      <c r="L511" s="88">
        <f t="shared" si="35"/>
        <v>3.6214403531238304</v>
      </c>
    </row>
    <row r="512" spans="2:12" x14ac:dyDescent="0.25">
      <c r="B512" s="91">
        <v>10</v>
      </c>
      <c r="C512" s="165">
        <v>112</v>
      </c>
      <c r="D512" s="174" t="s">
        <v>49</v>
      </c>
      <c r="E512" s="175" t="s">
        <v>54</v>
      </c>
      <c r="F512" s="87">
        <v>-1057.2454332756236</v>
      </c>
      <c r="G512" s="87">
        <v>-730.90533082187437</v>
      </c>
      <c r="H512" s="87">
        <v>326.34010245375021</v>
      </c>
      <c r="I512" s="154">
        <v>0</v>
      </c>
      <c r="J512" s="87">
        <f t="shared" si="33"/>
        <v>0</v>
      </c>
      <c r="K512" s="87">
        <f t="shared" si="34"/>
        <v>0</v>
      </c>
      <c r="L512" s="88">
        <f t="shared" si="35"/>
        <v>0</v>
      </c>
    </row>
    <row r="513" spans="2:12" x14ac:dyDescent="0.25">
      <c r="B513" s="91">
        <v>11</v>
      </c>
      <c r="C513" s="165">
        <v>112</v>
      </c>
      <c r="D513" s="174" t="s">
        <v>51</v>
      </c>
      <c r="E513" s="175" t="s">
        <v>54</v>
      </c>
      <c r="F513" s="87">
        <v>-1350.1350660150629</v>
      </c>
      <c r="G513" s="87">
        <v>-938.7063559493547</v>
      </c>
      <c r="H513" s="87">
        <v>411.42871006570795</v>
      </c>
      <c r="I513" s="154">
        <v>0</v>
      </c>
      <c r="J513" s="87">
        <f t="shared" si="33"/>
        <v>-292.88963273943932</v>
      </c>
      <c r="K513" s="87">
        <f t="shared" si="34"/>
        <v>-207.80102512748033</v>
      </c>
      <c r="L513" s="88">
        <f t="shared" si="35"/>
        <v>85.088607611957741</v>
      </c>
    </row>
    <row r="514" spans="2:12" x14ac:dyDescent="0.25">
      <c r="B514" s="91">
        <v>12</v>
      </c>
      <c r="C514" s="165">
        <v>112</v>
      </c>
      <c r="D514" s="174" t="s">
        <v>53</v>
      </c>
      <c r="E514" s="175" t="s">
        <v>54</v>
      </c>
      <c r="F514" s="87">
        <v>-1350.1350660150629</v>
      </c>
      <c r="G514" s="87">
        <v>-938.7063559493547</v>
      </c>
      <c r="H514" s="87">
        <v>411.42871006570795</v>
      </c>
      <c r="I514" s="154">
        <v>0</v>
      </c>
      <c r="J514" s="87">
        <f t="shared" si="33"/>
        <v>0</v>
      </c>
      <c r="K514" s="87">
        <f t="shared" si="34"/>
        <v>0</v>
      </c>
      <c r="L514" s="88">
        <f t="shared" si="35"/>
        <v>0</v>
      </c>
    </row>
    <row r="515" spans="2:12" x14ac:dyDescent="0.25">
      <c r="B515" s="91">
        <v>13</v>
      </c>
      <c r="C515" s="165">
        <v>112</v>
      </c>
      <c r="D515" s="174" t="s">
        <v>55</v>
      </c>
      <c r="E515" s="175" t="s">
        <v>54</v>
      </c>
      <c r="F515" s="87">
        <v>-1630.953251666996</v>
      </c>
      <c r="G515" s="87">
        <v>-1174.9052108228266</v>
      </c>
      <c r="H515" s="87">
        <v>456.04804084417191</v>
      </c>
      <c r="I515" s="154">
        <v>0</v>
      </c>
      <c r="J515" s="87">
        <f t="shared" si="33"/>
        <v>-280.81818565193316</v>
      </c>
      <c r="K515" s="87">
        <f t="shared" si="34"/>
        <v>-236.19885487347187</v>
      </c>
      <c r="L515" s="88">
        <f t="shared" si="35"/>
        <v>44.619330778463961</v>
      </c>
    </row>
    <row r="516" spans="2:12" x14ac:dyDescent="0.25">
      <c r="B516" s="91">
        <v>14</v>
      </c>
      <c r="C516" s="165">
        <v>112</v>
      </c>
      <c r="D516" s="174" t="s">
        <v>57</v>
      </c>
      <c r="E516" s="175" t="s">
        <v>54</v>
      </c>
      <c r="F516" s="87">
        <v>-1630.953251666996</v>
      </c>
      <c r="G516" s="87">
        <v>-1174.9052108228266</v>
      </c>
      <c r="H516" s="87">
        <v>456.04804084417191</v>
      </c>
      <c r="I516" s="154">
        <v>0</v>
      </c>
      <c r="J516" s="87">
        <f t="shared" si="33"/>
        <v>0</v>
      </c>
      <c r="K516" s="87">
        <f t="shared" si="34"/>
        <v>0</v>
      </c>
      <c r="L516" s="88">
        <f t="shared" si="35"/>
        <v>0</v>
      </c>
    </row>
    <row r="517" spans="2:12" x14ac:dyDescent="0.25">
      <c r="B517" s="91">
        <v>15</v>
      </c>
      <c r="C517" s="165">
        <v>112</v>
      </c>
      <c r="D517" s="174" t="s">
        <v>59</v>
      </c>
      <c r="E517" s="175" t="s">
        <v>54</v>
      </c>
      <c r="F517" s="87">
        <v>-1740.5669693515374</v>
      </c>
      <c r="G517" s="87">
        <v>-1175.2490244949993</v>
      </c>
      <c r="H517" s="87">
        <v>565.31794485653722</v>
      </c>
      <c r="I517" s="154">
        <v>0</v>
      </c>
      <c r="J517" s="87">
        <f t="shared" si="33"/>
        <v>-109.61371768454137</v>
      </c>
      <c r="K517" s="87">
        <f t="shared" si="34"/>
        <v>-0.34381367217270054</v>
      </c>
      <c r="L517" s="88">
        <f t="shared" si="35"/>
        <v>109.26990401236532</v>
      </c>
    </row>
    <row r="518" spans="2:12" x14ac:dyDescent="0.25">
      <c r="B518" s="91">
        <v>16</v>
      </c>
      <c r="C518" s="165">
        <v>112</v>
      </c>
      <c r="D518" s="174" t="s">
        <v>61</v>
      </c>
      <c r="E518" s="175" t="s">
        <v>54</v>
      </c>
      <c r="F518" s="87">
        <v>-1740.5669693515374</v>
      </c>
      <c r="G518" s="87">
        <v>-1175.2490244949993</v>
      </c>
      <c r="H518" s="87">
        <v>565.31794485653722</v>
      </c>
      <c r="I518" s="154">
        <v>0</v>
      </c>
      <c r="J518" s="87">
        <f t="shared" si="33"/>
        <v>0</v>
      </c>
      <c r="K518" s="87">
        <f t="shared" si="34"/>
        <v>0</v>
      </c>
      <c r="L518" s="88">
        <f t="shared" si="35"/>
        <v>0</v>
      </c>
    </row>
    <row r="519" spans="2:12" x14ac:dyDescent="0.25">
      <c r="B519" s="91">
        <v>17</v>
      </c>
      <c r="C519" s="165">
        <v>112</v>
      </c>
      <c r="D519" s="174" t="s">
        <v>62</v>
      </c>
      <c r="E519" s="175" t="s">
        <v>54</v>
      </c>
      <c r="F519" s="87">
        <v>-1839.3553218897168</v>
      </c>
      <c r="G519" s="87">
        <v>-1175.5365455737633</v>
      </c>
      <c r="H519" s="87">
        <v>663.81877631595376</v>
      </c>
      <c r="I519" s="154">
        <v>0</v>
      </c>
      <c r="J519" s="87">
        <f t="shared" si="33"/>
        <v>-98.788352538179424</v>
      </c>
      <c r="K519" s="87">
        <f t="shared" si="34"/>
        <v>-0.28752107876402988</v>
      </c>
      <c r="L519" s="88">
        <f t="shared" si="35"/>
        <v>98.500831459416531</v>
      </c>
    </row>
    <row r="520" spans="2:12" x14ac:dyDescent="0.25">
      <c r="B520" s="91">
        <v>18</v>
      </c>
      <c r="C520" s="165">
        <v>112</v>
      </c>
      <c r="D520" s="174" t="s">
        <v>63</v>
      </c>
      <c r="E520" s="175" t="s">
        <v>54</v>
      </c>
      <c r="F520" s="87">
        <v>-1839.3553218897168</v>
      </c>
      <c r="G520" s="87">
        <v>-1175.5365455737633</v>
      </c>
      <c r="H520" s="87">
        <v>663.81877631595376</v>
      </c>
      <c r="I520" s="154">
        <v>0</v>
      </c>
      <c r="J520" s="87">
        <f t="shared" si="33"/>
        <v>0</v>
      </c>
      <c r="K520" s="87">
        <f t="shared" si="34"/>
        <v>0</v>
      </c>
      <c r="L520" s="88">
        <f t="shared" si="35"/>
        <v>0</v>
      </c>
    </row>
    <row r="521" spans="2:12" x14ac:dyDescent="0.25">
      <c r="B521" s="91">
        <v>19</v>
      </c>
      <c r="C521" s="165">
        <v>112</v>
      </c>
      <c r="D521" s="174" t="s">
        <v>64</v>
      </c>
      <c r="E521" s="175" t="s">
        <v>54</v>
      </c>
      <c r="F521" s="87">
        <v>-1855.9198925372957</v>
      </c>
      <c r="G521" s="87">
        <v>-1175.5365455737633</v>
      </c>
      <c r="H521" s="87">
        <v>680.38334696353309</v>
      </c>
      <c r="I521" s="154">
        <v>0</v>
      </c>
      <c r="J521" s="87">
        <f t="shared" si="33"/>
        <v>-16.564570647578876</v>
      </c>
      <c r="K521" s="87">
        <f t="shared" si="34"/>
        <v>0</v>
      </c>
      <c r="L521" s="88">
        <f t="shared" si="35"/>
        <v>16.56457064757933</v>
      </c>
    </row>
    <row r="522" spans="2:12" x14ac:dyDescent="0.25">
      <c r="B522" s="91">
        <v>20</v>
      </c>
      <c r="C522" s="165">
        <v>112</v>
      </c>
      <c r="D522" s="174" t="s">
        <v>65</v>
      </c>
      <c r="E522" s="175" t="s">
        <v>54</v>
      </c>
      <c r="F522" s="87">
        <v>-1855.9198925372957</v>
      </c>
      <c r="G522" s="87">
        <v>-1175.5365455737633</v>
      </c>
      <c r="H522" s="87">
        <v>680.38334696353309</v>
      </c>
      <c r="I522" s="154">
        <v>0</v>
      </c>
      <c r="J522" s="87">
        <f t="shared" si="33"/>
        <v>0</v>
      </c>
      <c r="K522" s="87">
        <f t="shared" si="34"/>
        <v>0</v>
      </c>
      <c r="L522" s="88">
        <f t="shared" si="35"/>
        <v>0</v>
      </c>
    </row>
    <row r="523" spans="2:12" x14ac:dyDescent="0.25">
      <c r="B523" s="91">
        <v>21</v>
      </c>
      <c r="C523" s="165">
        <v>112</v>
      </c>
      <c r="D523" s="174" t="s">
        <v>66</v>
      </c>
      <c r="E523" s="175" t="s">
        <v>54</v>
      </c>
      <c r="F523" s="87">
        <v>-1855.9198925372957</v>
      </c>
      <c r="G523" s="87">
        <v>-1175.5365455737633</v>
      </c>
      <c r="H523" s="87">
        <v>680.38334696353309</v>
      </c>
      <c r="I523" s="154">
        <v>0</v>
      </c>
      <c r="J523" s="87">
        <f t="shared" si="33"/>
        <v>0</v>
      </c>
      <c r="K523" s="87">
        <f t="shared" si="34"/>
        <v>0</v>
      </c>
      <c r="L523" s="88">
        <f t="shared" si="35"/>
        <v>0</v>
      </c>
    </row>
    <row r="524" spans="2:12" x14ac:dyDescent="0.25">
      <c r="B524" s="91">
        <v>22</v>
      </c>
      <c r="C524" s="165">
        <v>112</v>
      </c>
      <c r="D524" s="174" t="s">
        <v>67</v>
      </c>
      <c r="E524" s="175" t="s">
        <v>54</v>
      </c>
      <c r="F524" s="87">
        <v>-1855.9198925372957</v>
      </c>
      <c r="G524" s="87">
        <v>-1175.5365455737633</v>
      </c>
      <c r="H524" s="87">
        <v>680.38334696353309</v>
      </c>
      <c r="I524" s="154">
        <v>0</v>
      </c>
      <c r="J524" s="87">
        <f t="shared" si="33"/>
        <v>0</v>
      </c>
      <c r="K524" s="87">
        <f t="shared" si="34"/>
        <v>0</v>
      </c>
      <c r="L524" s="88">
        <f t="shared" si="35"/>
        <v>0</v>
      </c>
    </row>
    <row r="525" spans="2:12" x14ac:dyDescent="0.25">
      <c r="B525" s="91">
        <v>23</v>
      </c>
      <c r="C525" s="165">
        <v>112</v>
      </c>
      <c r="D525" s="174" t="s">
        <v>68</v>
      </c>
      <c r="E525" s="175" t="s">
        <v>54</v>
      </c>
      <c r="F525" s="87">
        <v>-4034.1434592880942</v>
      </c>
      <c r="G525" s="87">
        <v>-3235.1070892149</v>
      </c>
      <c r="H525" s="87">
        <v>799.03637007319503</v>
      </c>
      <c r="I525" s="154">
        <v>0</v>
      </c>
      <c r="J525" s="87">
        <f t="shared" ref="J525:J583" si="36">F525-F524</f>
        <v>-2178.2235667507985</v>
      </c>
      <c r="K525" s="87">
        <f t="shared" ref="K525:K583" si="37">G525-G524</f>
        <v>-2059.5705436411367</v>
      </c>
      <c r="L525" s="88">
        <f t="shared" si="35"/>
        <v>118.65302310966194</v>
      </c>
    </row>
    <row r="526" spans="2:12" x14ac:dyDescent="0.25">
      <c r="B526" s="91">
        <v>24</v>
      </c>
      <c r="C526" s="165">
        <v>112</v>
      </c>
      <c r="D526" s="174" t="s">
        <v>69</v>
      </c>
      <c r="E526" s="175" t="s">
        <v>54</v>
      </c>
      <c r="F526" s="87">
        <v>-4221.5624305499332</v>
      </c>
      <c r="G526" s="87">
        <v>-3438.693510074309</v>
      </c>
      <c r="H526" s="87">
        <v>782.86892047562503</v>
      </c>
      <c r="I526" s="154">
        <v>0</v>
      </c>
      <c r="J526" s="87">
        <f t="shared" si="36"/>
        <v>-187.41897126183903</v>
      </c>
      <c r="K526" s="87">
        <f t="shared" si="37"/>
        <v>-203.58642085940892</v>
      </c>
      <c r="L526" s="88">
        <f t="shared" si="35"/>
        <v>-16.167449597569998</v>
      </c>
    </row>
    <row r="527" spans="2:12" x14ac:dyDescent="0.25">
      <c r="B527" s="91">
        <v>25</v>
      </c>
      <c r="C527" s="165">
        <v>112</v>
      </c>
      <c r="D527" s="174" t="s">
        <v>70</v>
      </c>
      <c r="E527" s="175" t="s">
        <v>54</v>
      </c>
      <c r="F527" s="87">
        <v>-4221.5624305499332</v>
      </c>
      <c r="G527" s="87">
        <v>-3438.693510074309</v>
      </c>
      <c r="H527" s="87">
        <v>782.86892047562503</v>
      </c>
      <c r="I527" s="154">
        <v>0</v>
      </c>
      <c r="J527" s="87">
        <f t="shared" si="36"/>
        <v>0</v>
      </c>
      <c r="K527" s="87">
        <f t="shared" si="37"/>
        <v>0</v>
      </c>
      <c r="L527" s="88">
        <f t="shared" si="35"/>
        <v>0</v>
      </c>
    </row>
    <row r="528" spans="2:12" x14ac:dyDescent="0.25">
      <c r="B528" s="91">
        <v>26</v>
      </c>
      <c r="C528" s="165">
        <v>112</v>
      </c>
      <c r="D528" s="174" t="s">
        <v>71</v>
      </c>
      <c r="E528" s="175" t="s">
        <v>54</v>
      </c>
      <c r="F528" s="87">
        <v>-4221.5624305499332</v>
      </c>
      <c r="G528" s="87">
        <v>-3438.693510074309</v>
      </c>
      <c r="H528" s="87">
        <v>782.86892047562503</v>
      </c>
      <c r="I528" s="154">
        <v>0</v>
      </c>
      <c r="J528" s="87">
        <f t="shared" si="36"/>
        <v>0</v>
      </c>
      <c r="K528" s="87">
        <f t="shared" si="37"/>
        <v>0</v>
      </c>
      <c r="L528" s="88">
        <f t="shared" si="35"/>
        <v>0</v>
      </c>
    </row>
    <row r="529" spans="2:12" x14ac:dyDescent="0.25">
      <c r="B529" s="91">
        <v>27</v>
      </c>
      <c r="C529" s="165">
        <v>112</v>
      </c>
      <c r="D529" s="174" t="s">
        <v>72</v>
      </c>
      <c r="E529" s="175" t="s">
        <v>54</v>
      </c>
      <c r="F529" s="87">
        <v>0</v>
      </c>
      <c r="G529" s="87">
        <v>-1759.2319292709244</v>
      </c>
      <c r="H529" s="87">
        <v>764.25030515714548</v>
      </c>
      <c r="I529" s="154">
        <v>0</v>
      </c>
      <c r="J529" s="87">
        <f t="shared" si="36"/>
        <v>4221.5624305499332</v>
      </c>
      <c r="K529" s="87">
        <f t="shared" si="37"/>
        <v>1679.4615808033845</v>
      </c>
      <c r="L529" s="88">
        <f t="shared" si="35"/>
        <v>-18.618615318479556</v>
      </c>
    </row>
    <row r="530" spans="2:12" x14ac:dyDescent="0.25">
      <c r="B530" s="91">
        <v>1</v>
      </c>
      <c r="C530" s="165">
        <v>113</v>
      </c>
      <c r="D530" s="174" t="s">
        <v>31</v>
      </c>
      <c r="E530" s="175" t="s">
        <v>56</v>
      </c>
      <c r="F530" s="87">
        <v>-2163.5259406583268</v>
      </c>
      <c r="G530" s="87">
        <v>-2163.5259406583268</v>
      </c>
      <c r="H530" s="87">
        <v>0</v>
      </c>
      <c r="I530" s="154">
        <v>0</v>
      </c>
      <c r="J530" s="87">
        <f t="shared" si="36"/>
        <v>-2163.5259406583268</v>
      </c>
      <c r="K530" s="87">
        <f t="shared" si="37"/>
        <v>-404.29401138740241</v>
      </c>
      <c r="L530" s="88">
        <f t="shared" si="35"/>
        <v>-764.25030515714548</v>
      </c>
    </row>
    <row r="531" spans="2:12" x14ac:dyDescent="0.25">
      <c r="B531" s="91">
        <v>2</v>
      </c>
      <c r="C531" s="165">
        <v>113</v>
      </c>
      <c r="D531" s="174" t="s">
        <v>33</v>
      </c>
      <c r="E531" s="175" t="s">
        <v>56</v>
      </c>
      <c r="F531" s="87">
        <v>-2163.5259406583268</v>
      </c>
      <c r="G531" s="87">
        <v>-1580.5449508901456</v>
      </c>
      <c r="H531" s="87">
        <v>582.98098976817664</v>
      </c>
      <c r="I531" s="154">
        <v>0</v>
      </c>
      <c r="J531" s="87">
        <f t="shared" si="36"/>
        <v>0</v>
      </c>
      <c r="K531" s="87">
        <f t="shared" si="37"/>
        <v>582.98098976818119</v>
      </c>
      <c r="L531" s="88">
        <f t="shared" si="35"/>
        <v>582.98098976817664</v>
      </c>
    </row>
    <row r="532" spans="2:12" x14ac:dyDescent="0.25">
      <c r="B532" s="91">
        <v>3</v>
      </c>
      <c r="C532" s="165">
        <v>113</v>
      </c>
      <c r="D532" s="174" t="s">
        <v>35</v>
      </c>
      <c r="E532" s="175" t="s">
        <v>56</v>
      </c>
      <c r="F532" s="87">
        <v>-2153.9831451383438</v>
      </c>
      <c r="G532" s="87">
        <v>-1570.2822686107356</v>
      </c>
      <c r="H532" s="87">
        <v>583.70087652760594</v>
      </c>
      <c r="I532" s="154">
        <v>0</v>
      </c>
      <c r="J532" s="87">
        <f t="shared" si="36"/>
        <v>9.5427955199829739</v>
      </c>
      <c r="K532" s="87">
        <f t="shared" si="37"/>
        <v>10.262682279410001</v>
      </c>
      <c r="L532" s="88">
        <f t="shared" si="35"/>
        <v>0.71988675942930058</v>
      </c>
    </row>
    <row r="533" spans="2:12" x14ac:dyDescent="0.25">
      <c r="B533" s="91">
        <v>4</v>
      </c>
      <c r="C533" s="165">
        <v>113</v>
      </c>
      <c r="D533" s="174" t="s">
        <v>37</v>
      </c>
      <c r="E533" s="175" t="s">
        <v>56</v>
      </c>
      <c r="F533" s="87">
        <v>-1583.3445408779578</v>
      </c>
      <c r="G533" s="87">
        <v>-896.45153367626631</v>
      </c>
      <c r="H533" s="87">
        <v>686.89300720169365</v>
      </c>
      <c r="I533" s="154">
        <v>0</v>
      </c>
      <c r="J533" s="87">
        <f t="shared" si="36"/>
        <v>570.63860426038605</v>
      </c>
      <c r="K533" s="87">
        <f t="shared" si="37"/>
        <v>673.83073493446932</v>
      </c>
      <c r="L533" s="88">
        <f t="shared" si="35"/>
        <v>103.19213067408771</v>
      </c>
    </row>
    <row r="534" spans="2:12" x14ac:dyDescent="0.25">
      <c r="B534" s="91">
        <v>5</v>
      </c>
      <c r="C534" s="165">
        <v>113</v>
      </c>
      <c r="D534" s="174" t="s">
        <v>39</v>
      </c>
      <c r="E534" s="175" t="s">
        <v>56</v>
      </c>
      <c r="F534" s="87">
        <v>-1583.3445408779578</v>
      </c>
      <c r="G534" s="87">
        <v>-896.45153367626631</v>
      </c>
      <c r="H534" s="87">
        <v>686.89300720169365</v>
      </c>
      <c r="I534" s="154">
        <v>0</v>
      </c>
      <c r="J534" s="87">
        <f t="shared" si="36"/>
        <v>0</v>
      </c>
      <c r="K534" s="87">
        <f t="shared" si="37"/>
        <v>0</v>
      </c>
      <c r="L534" s="88">
        <f t="shared" si="35"/>
        <v>0</v>
      </c>
    </row>
    <row r="535" spans="2:12" x14ac:dyDescent="0.25">
      <c r="B535" s="91">
        <v>6</v>
      </c>
      <c r="C535" s="165">
        <v>113</v>
      </c>
      <c r="D535" s="174" t="s">
        <v>41</v>
      </c>
      <c r="E535" s="175" t="s">
        <v>56</v>
      </c>
      <c r="F535" s="87">
        <v>-1583.3445408779578</v>
      </c>
      <c r="G535" s="87">
        <v>-896.45153367626631</v>
      </c>
      <c r="H535" s="87">
        <v>686.89300720169365</v>
      </c>
      <c r="I535" s="154">
        <v>0</v>
      </c>
      <c r="J535" s="87">
        <f t="shared" si="36"/>
        <v>0</v>
      </c>
      <c r="K535" s="87">
        <f t="shared" si="37"/>
        <v>0</v>
      </c>
      <c r="L535" s="88">
        <f t="shared" si="35"/>
        <v>0</v>
      </c>
    </row>
    <row r="536" spans="2:12" x14ac:dyDescent="0.25">
      <c r="B536" s="91">
        <v>7</v>
      </c>
      <c r="C536" s="165">
        <v>113</v>
      </c>
      <c r="D536" s="174" t="s">
        <v>43</v>
      </c>
      <c r="E536" s="175" t="s">
        <v>56</v>
      </c>
      <c r="F536" s="87">
        <v>-1583.3445408779578</v>
      </c>
      <c r="G536" s="87">
        <v>-896.45153367626631</v>
      </c>
      <c r="H536" s="87">
        <v>686.89300720169365</v>
      </c>
      <c r="I536" s="154">
        <v>0</v>
      </c>
      <c r="J536" s="87">
        <f t="shared" si="36"/>
        <v>0</v>
      </c>
      <c r="K536" s="87">
        <f t="shared" si="37"/>
        <v>0</v>
      </c>
      <c r="L536" s="88">
        <f t="shared" si="35"/>
        <v>0</v>
      </c>
    </row>
    <row r="537" spans="2:12" x14ac:dyDescent="0.25">
      <c r="B537" s="91">
        <v>8</v>
      </c>
      <c r="C537" s="165">
        <v>113</v>
      </c>
      <c r="D537" s="174" t="s">
        <v>45</v>
      </c>
      <c r="E537" s="175" t="s">
        <v>56</v>
      </c>
      <c r="F537" s="87">
        <v>-1583.3445408779578</v>
      </c>
      <c r="G537" s="87">
        <v>-896.45153367626631</v>
      </c>
      <c r="H537" s="87">
        <v>686.89300720169365</v>
      </c>
      <c r="I537" s="154">
        <v>0</v>
      </c>
      <c r="J537" s="87">
        <f t="shared" si="36"/>
        <v>0</v>
      </c>
      <c r="K537" s="87">
        <f t="shared" si="37"/>
        <v>0</v>
      </c>
      <c r="L537" s="88">
        <f t="shared" si="35"/>
        <v>0</v>
      </c>
    </row>
    <row r="538" spans="2:12" x14ac:dyDescent="0.25">
      <c r="B538" s="91">
        <v>9</v>
      </c>
      <c r="C538" s="165">
        <v>113</v>
      </c>
      <c r="D538" s="174" t="s">
        <v>47</v>
      </c>
      <c r="E538" s="175" t="s">
        <v>56</v>
      </c>
      <c r="F538" s="87">
        <v>-1601.3618075227821</v>
      </c>
      <c r="G538" s="87">
        <v>-905.73656370574508</v>
      </c>
      <c r="H538" s="87">
        <v>695.62524381703645</v>
      </c>
      <c r="I538" s="154">
        <v>0</v>
      </c>
      <c r="J538" s="87">
        <f t="shared" si="36"/>
        <v>-18.017266644824304</v>
      </c>
      <c r="K538" s="87">
        <f t="shared" si="37"/>
        <v>-9.2850300294787758</v>
      </c>
      <c r="L538" s="88">
        <f t="shared" si="35"/>
        <v>8.7322366153427993</v>
      </c>
    </row>
    <row r="539" spans="2:12" x14ac:dyDescent="0.25">
      <c r="B539" s="91">
        <v>10</v>
      </c>
      <c r="C539" s="165">
        <v>113</v>
      </c>
      <c r="D539" s="174" t="s">
        <v>49</v>
      </c>
      <c r="E539" s="175" t="s">
        <v>56</v>
      </c>
      <c r="F539" s="87">
        <v>-1601.3618075227821</v>
      </c>
      <c r="G539" s="87">
        <v>-905.73656370574508</v>
      </c>
      <c r="H539" s="87">
        <v>695.62524381703645</v>
      </c>
      <c r="I539" s="154">
        <v>0</v>
      </c>
      <c r="J539" s="87">
        <f t="shared" si="36"/>
        <v>0</v>
      </c>
      <c r="K539" s="87">
        <f t="shared" si="37"/>
        <v>0</v>
      </c>
      <c r="L539" s="88">
        <f t="shared" ref="L539:L583" si="38">H539-H538</f>
        <v>0</v>
      </c>
    </row>
    <row r="540" spans="2:12" x14ac:dyDescent="0.25">
      <c r="B540" s="91">
        <v>11</v>
      </c>
      <c r="C540" s="165">
        <v>113</v>
      </c>
      <c r="D540" s="174" t="s">
        <v>51</v>
      </c>
      <c r="E540" s="175" t="s">
        <v>56</v>
      </c>
      <c r="F540" s="87">
        <v>-2812.4267298167106</v>
      </c>
      <c r="G540" s="87">
        <v>-1528.8244325815688</v>
      </c>
      <c r="H540" s="87">
        <v>1283.6022972351391</v>
      </c>
      <c r="I540" s="154">
        <v>0</v>
      </c>
      <c r="J540" s="87">
        <f t="shared" si="36"/>
        <v>-1211.0649222939285</v>
      </c>
      <c r="K540" s="87">
        <f t="shared" si="37"/>
        <v>-623.08786887582369</v>
      </c>
      <c r="L540" s="88">
        <f t="shared" si="38"/>
        <v>587.97705341810263</v>
      </c>
    </row>
    <row r="541" spans="2:12" x14ac:dyDescent="0.25">
      <c r="B541" s="91">
        <v>12</v>
      </c>
      <c r="C541" s="165">
        <v>113</v>
      </c>
      <c r="D541" s="174" t="s">
        <v>53</v>
      </c>
      <c r="E541" s="175" t="s">
        <v>56</v>
      </c>
      <c r="F541" s="87">
        <v>-2812.4267298167106</v>
      </c>
      <c r="G541" s="87">
        <v>-1528.8244325815688</v>
      </c>
      <c r="H541" s="87">
        <v>1283.6022972351391</v>
      </c>
      <c r="I541" s="154">
        <v>0</v>
      </c>
      <c r="J541" s="87">
        <f t="shared" si="36"/>
        <v>0</v>
      </c>
      <c r="K541" s="87">
        <f t="shared" si="37"/>
        <v>0</v>
      </c>
      <c r="L541" s="88">
        <f t="shared" si="38"/>
        <v>0</v>
      </c>
    </row>
    <row r="542" spans="2:12" x14ac:dyDescent="0.25">
      <c r="B542" s="91">
        <v>13</v>
      </c>
      <c r="C542" s="165">
        <v>113</v>
      </c>
      <c r="D542" s="174" t="s">
        <v>55</v>
      </c>
      <c r="E542" s="175" t="s">
        <v>56</v>
      </c>
      <c r="F542" s="87">
        <v>-3646.2028275291186</v>
      </c>
      <c r="G542" s="87">
        <v>-2142.676984297369</v>
      </c>
      <c r="H542" s="87">
        <v>1503.5258432317487</v>
      </c>
      <c r="I542" s="154">
        <v>0</v>
      </c>
      <c r="J542" s="87">
        <f t="shared" si="36"/>
        <v>-833.77609771240805</v>
      </c>
      <c r="K542" s="87">
        <f t="shared" si="37"/>
        <v>-613.85255171580025</v>
      </c>
      <c r="L542" s="88">
        <f t="shared" si="38"/>
        <v>219.92354599660962</v>
      </c>
    </row>
    <row r="543" spans="2:12" x14ac:dyDescent="0.25">
      <c r="B543" s="91">
        <v>14</v>
      </c>
      <c r="C543" s="165">
        <v>113</v>
      </c>
      <c r="D543" s="174" t="s">
        <v>57</v>
      </c>
      <c r="E543" s="175" t="s">
        <v>56</v>
      </c>
      <c r="F543" s="87">
        <v>-3646.2028275291186</v>
      </c>
      <c r="G543" s="87">
        <v>-2142.676984297369</v>
      </c>
      <c r="H543" s="87">
        <v>1503.5258432317487</v>
      </c>
      <c r="I543" s="154">
        <v>0</v>
      </c>
      <c r="J543" s="87">
        <f t="shared" si="36"/>
        <v>0</v>
      </c>
      <c r="K543" s="87">
        <f t="shared" si="37"/>
        <v>0</v>
      </c>
      <c r="L543" s="88">
        <f t="shared" si="38"/>
        <v>0</v>
      </c>
    </row>
    <row r="544" spans="2:12" x14ac:dyDescent="0.25">
      <c r="B544" s="91">
        <v>15</v>
      </c>
      <c r="C544" s="165">
        <v>113</v>
      </c>
      <c r="D544" s="174" t="s">
        <v>59</v>
      </c>
      <c r="E544" s="175" t="s">
        <v>56</v>
      </c>
      <c r="F544" s="87">
        <v>-4045.3236402087673</v>
      </c>
      <c r="G544" s="87">
        <v>-2144.4161477895027</v>
      </c>
      <c r="H544" s="87">
        <v>1900.9074924192605</v>
      </c>
      <c r="I544" s="154">
        <v>0</v>
      </c>
      <c r="J544" s="87">
        <f t="shared" si="36"/>
        <v>-399.12081267964868</v>
      </c>
      <c r="K544" s="87">
        <f t="shared" si="37"/>
        <v>-1.7391634921336845</v>
      </c>
      <c r="L544" s="88">
        <f t="shared" si="38"/>
        <v>397.38164918751181</v>
      </c>
    </row>
    <row r="545" spans="2:12" x14ac:dyDescent="0.25">
      <c r="B545" s="91">
        <v>16</v>
      </c>
      <c r="C545" s="165">
        <v>113</v>
      </c>
      <c r="D545" s="174" t="s">
        <v>61</v>
      </c>
      <c r="E545" s="175" t="s">
        <v>56</v>
      </c>
      <c r="F545" s="87">
        <v>-4045.3236402087673</v>
      </c>
      <c r="G545" s="87">
        <v>-2144.4161477895027</v>
      </c>
      <c r="H545" s="87">
        <v>1900.9074924192605</v>
      </c>
      <c r="I545" s="154">
        <v>0</v>
      </c>
      <c r="J545" s="87">
        <f t="shared" si="36"/>
        <v>0</v>
      </c>
      <c r="K545" s="87">
        <f t="shared" si="37"/>
        <v>0</v>
      </c>
      <c r="L545" s="88">
        <f t="shared" si="38"/>
        <v>0</v>
      </c>
    </row>
    <row r="546" spans="2:12" x14ac:dyDescent="0.25">
      <c r="B546" s="91">
        <v>17</v>
      </c>
      <c r="C546" s="165">
        <v>113</v>
      </c>
      <c r="D546" s="174" t="s">
        <v>62</v>
      </c>
      <c r="E546" s="175" t="s">
        <v>56</v>
      </c>
      <c r="F546" s="87">
        <v>-4863.6445277161565</v>
      </c>
      <c r="G546" s="87">
        <v>-2147.6984380236722</v>
      </c>
      <c r="H546" s="87">
        <v>2715.946089692482</v>
      </c>
      <c r="I546" s="154">
        <v>0</v>
      </c>
      <c r="J546" s="87">
        <f t="shared" si="36"/>
        <v>-818.32088750738922</v>
      </c>
      <c r="K546" s="87">
        <f t="shared" si="37"/>
        <v>-3.2822902341695226</v>
      </c>
      <c r="L546" s="88">
        <f t="shared" si="38"/>
        <v>815.03859727322151</v>
      </c>
    </row>
    <row r="547" spans="2:12" x14ac:dyDescent="0.25">
      <c r="B547" s="91">
        <v>18</v>
      </c>
      <c r="C547" s="165">
        <v>113</v>
      </c>
      <c r="D547" s="174" t="s">
        <v>63</v>
      </c>
      <c r="E547" s="175" t="s">
        <v>56</v>
      </c>
      <c r="F547" s="87">
        <v>-4863.6445277161565</v>
      </c>
      <c r="G547" s="87">
        <v>-2147.6984380236722</v>
      </c>
      <c r="H547" s="87">
        <v>2715.946089692482</v>
      </c>
      <c r="I547" s="154">
        <v>0</v>
      </c>
      <c r="J547" s="87">
        <f t="shared" si="36"/>
        <v>0</v>
      </c>
      <c r="K547" s="87">
        <f t="shared" si="37"/>
        <v>0</v>
      </c>
      <c r="L547" s="88">
        <f t="shared" si="38"/>
        <v>0</v>
      </c>
    </row>
    <row r="548" spans="2:12" x14ac:dyDescent="0.25">
      <c r="B548" s="91">
        <v>19</v>
      </c>
      <c r="C548" s="165">
        <v>113</v>
      </c>
      <c r="D548" s="174" t="s">
        <v>64</v>
      </c>
      <c r="E548" s="175" t="s">
        <v>56</v>
      </c>
      <c r="F548" s="87">
        <v>-4896.9933878661413</v>
      </c>
      <c r="G548" s="87">
        <v>-2147.6984380236722</v>
      </c>
      <c r="H548" s="87">
        <v>2749.2949498424664</v>
      </c>
      <c r="I548" s="154">
        <v>0</v>
      </c>
      <c r="J548" s="87">
        <f t="shared" si="36"/>
        <v>-33.34886014998483</v>
      </c>
      <c r="K548" s="87">
        <f t="shared" si="37"/>
        <v>0</v>
      </c>
      <c r="L548" s="88">
        <f t="shared" si="38"/>
        <v>33.348860149984375</v>
      </c>
    </row>
    <row r="549" spans="2:12" x14ac:dyDescent="0.25">
      <c r="B549" s="91">
        <v>20</v>
      </c>
      <c r="C549" s="165">
        <v>113</v>
      </c>
      <c r="D549" s="174" t="s">
        <v>65</v>
      </c>
      <c r="E549" s="175" t="s">
        <v>56</v>
      </c>
      <c r="F549" s="87">
        <v>-4896.9933878661413</v>
      </c>
      <c r="G549" s="87">
        <v>-2147.6984380236722</v>
      </c>
      <c r="H549" s="87">
        <v>2749.2949498424664</v>
      </c>
      <c r="I549" s="154">
        <v>0</v>
      </c>
      <c r="J549" s="87">
        <f t="shared" si="36"/>
        <v>0</v>
      </c>
      <c r="K549" s="87">
        <f t="shared" si="37"/>
        <v>0</v>
      </c>
      <c r="L549" s="88">
        <f t="shared" si="38"/>
        <v>0</v>
      </c>
    </row>
    <row r="550" spans="2:12" x14ac:dyDescent="0.25">
      <c r="B550" s="91">
        <v>21</v>
      </c>
      <c r="C550" s="165">
        <v>113</v>
      </c>
      <c r="D550" s="174" t="s">
        <v>66</v>
      </c>
      <c r="E550" s="175" t="s">
        <v>56</v>
      </c>
      <c r="F550" s="87">
        <v>-4896.9933878661413</v>
      </c>
      <c r="G550" s="87">
        <v>-2147.6984380236722</v>
      </c>
      <c r="H550" s="87">
        <v>2749.2949498424664</v>
      </c>
      <c r="I550" s="154">
        <v>0</v>
      </c>
      <c r="J550" s="87">
        <f t="shared" si="36"/>
        <v>0</v>
      </c>
      <c r="K550" s="87">
        <f t="shared" si="37"/>
        <v>0</v>
      </c>
      <c r="L550" s="88">
        <f t="shared" si="38"/>
        <v>0</v>
      </c>
    </row>
    <row r="551" spans="2:12" x14ac:dyDescent="0.25">
      <c r="B551" s="91">
        <v>22</v>
      </c>
      <c r="C551" s="165">
        <v>113</v>
      </c>
      <c r="D551" s="174" t="s">
        <v>67</v>
      </c>
      <c r="E551" s="175" t="s">
        <v>56</v>
      </c>
      <c r="F551" s="87">
        <v>-4056.7453269591483</v>
      </c>
      <c r="G551" s="87">
        <v>-2147.6984380236722</v>
      </c>
      <c r="H551" s="87">
        <v>1909.0468889354725</v>
      </c>
      <c r="I551" s="154">
        <v>0</v>
      </c>
      <c r="J551" s="87">
        <f t="shared" si="36"/>
        <v>840.24806090699303</v>
      </c>
      <c r="K551" s="87">
        <f t="shared" si="37"/>
        <v>0</v>
      </c>
      <c r="L551" s="88">
        <f t="shared" si="38"/>
        <v>-840.24806090699394</v>
      </c>
    </row>
    <row r="552" spans="2:12" x14ac:dyDescent="0.25">
      <c r="B552" s="91">
        <v>23</v>
      </c>
      <c r="C552" s="165">
        <v>113</v>
      </c>
      <c r="D552" s="174" t="s">
        <v>68</v>
      </c>
      <c r="E552" s="175" t="s">
        <v>56</v>
      </c>
      <c r="F552" s="87">
        <v>-4056.7453269591483</v>
      </c>
      <c r="G552" s="87">
        <v>-2147.6984380236722</v>
      </c>
      <c r="H552" s="87">
        <v>1909.0468889354725</v>
      </c>
      <c r="I552" s="154">
        <v>0</v>
      </c>
      <c r="J552" s="87">
        <f t="shared" si="36"/>
        <v>0</v>
      </c>
      <c r="K552" s="87">
        <f t="shared" si="37"/>
        <v>0</v>
      </c>
      <c r="L552" s="88">
        <f t="shared" si="38"/>
        <v>0</v>
      </c>
    </row>
    <row r="553" spans="2:12" x14ac:dyDescent="0.25">
      <c r="B553" s="91">
        <v>24</v>
      </c>
      <c r="C553" s="165">
        <v>113</v>
      </c>
      <c r="D553" s="174" t="s">
        <v>69</v>
      </c>
      <c r="E553" s="175" t="s">
        <v>56</v>
      </c>
      <c r="F553" s="87">
        <v>-4071.3159169273176</v>
      </c>
      <c r="G553" s="87">
        <v>-2163.5259406583268</v>
      </c>
      <c r="H553" s="87">
        <v>1907.7899762689942</v>
      </c>
      <c r="I553" s="154">
        <v>0</v>
      </c>
      <c r="J553" s="87">
        <f t="shared" si="36"/>
        <v>-14.570589968169315</v>
      </c>
      <c r="K553" s="87">
        <f t="shared" si="37"/>
        <v>-15.827502634654593</v>
      </c>
      <c r="L553" s="88">
        <f t="shared" si="38"/>
        <v>-1.2569126664782289</v>
      </c>
    </row>
    <row r="554" spans="2:12" x14ac:dyDescent="0.25">
      <c r="B554" s="91">
        <v>25</v>
      </c>
      <c r="C554" s="165">
        <v>113</v>
      </c>
      <c r="D554" s="174" t="s">
        <v>70</v>
      </c>
      <c r="E554" s="175" t="s">
        <v>56</v>
      </c>
      <c r="F554" s="87">
        <v>-4071.3159169273176</v>
      </c>
      <c r="G554" s="87">
        <v>-2163.5259406583268</v>
      </c>
      <c r="H554" s="87">
        <v>1907.7899762689942</v>
      </c>
      <c r="I554" s="154">
        <v>0</v>
      </c>
      <c r="J554" s="87">
        <f t="shared" si="36"/>
        <v>0</v>
      </c>
      <c r="K554" s="87">
        <f t="shared" si="37"/>
        <v>0</v>
      </c>
      <c r="L554" s="88">
        <f t="shared" si="38"/>
        <v>0</v>
      </c>
    </row>
    <row r="555" spans="2:12" x14ac:dyDescent="0.25">
      <c r="B555" s="91">
        <v>26</v>
      </c>
      <c r="C555" s="165">
        <v>113</v>
      </c>
      <c r="D555" s="174" t="s">
        <v>71</v>
      </c>
      <c r="E555" s="175" t="s">
        <v>56</v>
      </c>
      <c r="F555" s="87">
        <v>-4071.3159169273176</v>
      </c>
      <c r="G555" s="87">
        <v>-2163.5259406583268</v>
      </c>
      <c r="H555" s="87">
        <v>1907.7899762689942</v>
      </c>
      <c r="I555" s="154">
        <v>0</v>
      </c>
      <c r="J555" s="87">
        <f t="shared" si="36"/>
        <v>0</v>
      </c>
      <c r="K555" s="87">
        <f t="shared" si="37"/>
        <v>0</v>
      </c>
      <c r="L555" s="88">
        <f t="shared" si="38"/>
        <v>0</v>
      </c>
    </row>
    <row r="556" spans="2:12" x14ac:dyDescent="0.25">
      <c r="B556" s="91">
        <v>27</v>
      </c>
      <c r="C556" s="165">
        <v>113</v>
      </c>
      <c r="D556" s="174" t="s">
        <v>72</v>
      </c>
      <c r="E556" s="175" t="s">
        <v>56</v>
      </c>
      <c r="F556" s="87">
        <v>0</v>
      </c>
      <c r="G556" s="87">
        <v>-686.33937103709013</v>
      </c>
      <c r="H556" s="87">
        <v>849.95545382329135</v>
      </c>
      <c r="I556" s="154">
        <v>0</v>
      </c>
      <c r="J556" s="87">
        <f t="shared" si="36"/>
        <v>4071.3159169273176</v>
      </c>
      <c r="K556" s="87">
        <f t="shared" si="37"/>
        <v>1477.1865696212367</v>
      </c>
      <c r="L556" s="88">
        <f t="shared" si="38"/>
        <v>-1057.834522445703</v>
      </c>
    </row>
    <row r="557" spans="2:12" x14ac:dyDescent="0.25">
      <c r="B557" s="91">
        <v>1</v>
      </c>
      <c r="C557" s="165">
        <v>114</v>
      </c>
      <c r="D557" s="174" t="s">
        <v>31</v>
      </c>
      <c r="E557" s="175" t="s">
        <v>58</v>
      </c>
      <c r="F557" s="87">
        <v>-1301.5890842342135</v>
      </c>
      <c r="G557" s="87">
        <v>-1301.5890842342135</v>
      </c>
      <c r="H557" s="87">
        <v>0</v>
      </c>
      <c r="I557" s="154">
        <v>0</v>
      </c>
      <c r="J557" s="87">
        <f t="shared" si="36"/>
        <v>-1301.5890842342135</v>
      </c>
      <c r="K557" s="87">
        <f t="shared" si="37"/>
        <v>-615.24971319712336</v>
      </c>
      <c r="L557" s="88">
        <f t="shared" si="38"/>
        <v>-849.95545382329135</v>
      </c>
    </row>
    <row r="558" spans="2:12" x14ac:dyDescent="0.25">
      <c r="B558" s="91">
        <v>2</v>
      </c>
      <c r="C558" s="165">
        <v>114</v>
      </c>
      <c r="D558" s="174" t="s">
        <v>33</v>
      </c>
      <c r="E558" s="175" t="s">
        <v>58</v>
      </c>
      <c r="F558" s="87">
        <v>-1301.5890842342135</v>
      </c>
      <c r="G558" s="87">
        <v>-1038.2337136129242</v>
      </c>
      <c r="H558" s="87">
        <v>263.3553706212852</v>
      </c>
      <c r="I558" s="154">
        <v>0</v>
      </c>
      <c r="J558" s="87">
        <f t="shared" si="36"/>
        <v>0</v>
      </c>
      <c r="K558" s="87">
        <f t="shared" si="37"/>
        <v>263.35537062128924</v>
      </c>
      <c r="L558" s="88">
        <f t="shared" si="38"/>
        <v>263.3553706212852</v>
      </c>
    </row>
    <row r="559" spans="2:12" x14ac:dyDescent="0.25">
      <c r="B559" s="91">
        <v>3</v>
      </c>
      <c r="C559" s="165">
        <v>114</v>
      </c>
      <c r="D559" s="174" t="s">
        <v>35</v>
      </c>
      <c r="E559" s="175" t="s">
        <v>58</v>
      </c>
      <c r="F559" s="87">
        <v>-1287.6087664410927</v>
      </c>
      <c r="G559" s="87">
        <v>-1023.1987524869558</v>
      </c>
      <c r="H559" s="87">
        <v>264.41001395413309</v>
      </c>
      <c r="I559" s="154">
        <v>0</v>
      </c>
      <c r="J559" s="87">
        <f t="shared" si="36"/>
        <v>13.980317793120776</v>
      </c>
      <c r="K559" s="87">
        <f t="shared" si="37"/>
        <v>15.034961125968493</v>
      </c>
      <c r="L559" s="88">
        <f t="shared" si="38"/>
        <v>1.0546433328478884</v>
      </c>
    </row>
    <row r="560" spans="2:12" x14ac:dyDescent="0.25">
      <c r="B560" s="91">
        <v>4</v>
      </c>
      <c r="C560" s="165">
        <v>114</v>
      </c>
      <c r="D560" s="174" t="s">
        <v>37</v>
      </c>
      <c r="E560" s="175" t="s">
        <v>58</v>
      </c>
      <c r="F560" s="87">
        <v>-1180.1353950715484</v>
      </c>
      <c r="G560" s="87">
        <v>-772.50930610165835</v>
      </c>
      <c r="H560" s="87">
        <v>407.62608896988957</v>
      </c>
      <c r="I560" s="154">
        <v>0</v>
      </c>
      <c r="J560" s="87">
        <f t="shared" si="36"/>
        <v>107.47337136954434</v>
      </c>
      <c r="K560" s="87">
        <f t="shared" si="37"/>
        <v>250.6894463852974</v>
      </c>
      <c r="L560" s="88">
        <f t="shared" si="38"/>
        <v>143.21607501575647</v>
      </c>
    </row>
    <row r="561" spans="2:12" x14ac:dyDescent="0.25">
      <c r="B561" s="91">
        <v>5</v>
      </c>
      <c r="C561" s="165">
        <v>114</v>
      </c>
      <c r="D561" s="174" t="s">
        <v>39</v>
      </c>
      <c r="E561" s="175" t="s">
        <v>58</v>
      </c>
      <c r="F561" s="87">
        <v>-1180.1353950715484</v>
      </c>
      <c r="G561" s="87">
        <v>-772.50930610165835</v>
      </c>
      <c r="H561" s="87">
        <v>407.62608896988957</v>
      </c>
      <c r="I561" s="154">
        <v>0</v>
      </c>
      <c r="J561" s="87">
        <f t="shared" si="36"/>
        <v>0</v>
      </c>
      <c r="K561" s="87">
        <f t="shared" si="37"/>
        <v>0</v>
      </c>
      <c r="L561" s="88">
        <f t="shared" si="38"/>
        <v>0</v>
      </c>
    </row>
    <row r="562" spans="2:12" x14ac:dyDescent="0.25">
      <c r="B562" s="91">
        <v>6</v>
      </c>
      <c r="C562" s="165">
        <v>114</v>
      </c>
      <c r="D562" s="174" t="s">
        <v>41</v>
      </c>
      <c r="E562" s="175" t="s">
        <v>58</v>
      </c>
      <c r="F562" s="87">
        <v>-1180.1353950715484</v>
      </c>
      <c r="G562" s="87">
        <v>-772.50930610165835</v>
      </c>
      <c r="H562" s="87">
        <v>407.62608896988957</v>
      </c>
      <c r="I562" s="154">
        <v>0</v>
      </c>
      <c r="J562" s="87">
        <f t="shared" si="36"/>
        <v>0</v>
      </c>
      <c r="K562" s="87">
        <f t="shared" si="37"/>
        <v>0</v>
      </c>
      <c r="L562" s="88">
        <f t="shared" si="38"/>
        <v>0</v>
      </c>
    </row>
    <row r="563" spans="2:12" x14ac:dyDescent="0.25">
      <c r="B563" s="91">
        <v>7</v>
      </c>
      <c r="C563" s="165">
        <v>114</v>
      </c>
      <c r="D563" s="174" t="s">
        <v>43</v>
      </c>
      <c r="E563" s="175" t="s">
        <v>58</v>
      </c>
      <c r="F563" s="87">
        <v>-1180.1353950715484</v>
      </c>
      <c r="G563" s="87">
        <v>-772.50930610165835</v>
      </c>
      <c r="H563" s="87">
        <v>407.62608896988957</v>
      </c>
      <c r="I563" s="154">
        <v>0</v>
      </c>
      <c r="J563" s="87">
        <f t="shared" si="36"/>
        <v>0</v>
      </c>
      <c r="K563" s="87">
        <f t="shared" si="37"/>
        <v>0</v>
      </c>
      <c r="L563" s="88">
        <f t="shared" si="38"/>
        <v>0</v>
      </c>
    </row>
    <row r="564" spans="2:12" x14ac:dyDescent="0.25">
      <c r="B564" s="91">
        <v>8</v>
      </c>
      <c r="C564" s="165">
        <v>114</v>
      </c>
      <c r="D564" s="174" t="s">
        <v>45</v>
      </c>
      <c r="E564" s="175" t="s">
        <v>58</v>
      </c>
      <c r="F564" s="87">
        <v>-1180.1353950715484</v>
      </c>
      <c r="G564" s="87">
        <v>-772.50930610165835</v>
      </c>
      <c r="H564" s="87">
        <v>407.62608896988957</v>
      </c>
      <c r="I564" s="154">
        <v>0</v>
      </c>
      <c r="J564" s="87">
        <f t="shared" si="36"/>
        <v>0</v>
      </c>
      <c r="K564" s="87">
        <f t="shared" si="37"/>
        <v>0</v>
      </c>
      <c r="L564" s="88">
        <f t="shared" si="38"/>
        <v>0</v>
      </c>
    </row>
    <row r="565" spans="2:12" x14ac:dyDescent="0.25">
      <c r="B565" s="91">
        <v>9</v>
      </c>
      <c r="C565" s="165">
        <v>114</v>
      </c>
      <c r="D565" s="174" t="s">
        <v>47</v>
      </c>
      <c r="E565" s="175" t="s">
        <v>58</v>
      </c>
      <c r="F565" s="87">
        <v>-1192.7271272432404</v>
      </c>
      <c r="G565" s="87">
        <v>-780.51733312465478</v>
      </c>
      <c r="H565" s="87">
        <v>412.20979411858588</v>
      </c>
      <c r="I565" s="154">
        <v>0</v>
      </c>
      <c r="J565" s="87">
        <f t="shared" si="36"/>
        <v>-12.591732171692001</v>
      </c>
      <c r="K565" s="87">
        <f t="shared" si="37"/>
        <v>-8.0080270229964299</v>
      </c>
      <c r="L565" s="88">
        <f t="shared" si="38"/>
        <v>4.5837051486963105</v>
      </c>
    </row>
    <row r="566" spans="2:12" x14ac:dyDescent="0.25">
      <c r="B566" s="91">
        <v>10</v>
      </c>
      <c r="C566" s="165">
        <v>114</v>
      </c>
      <c r="D566" s="174" t="s">
        <v>49</v>
      </c>
      <c r="E566" s="175" t="s">
        <v>58</v>
      </c>
      <c r="F566" s="87">
        <v>-1192.7271272432404</v>
      </c>
      <c r="G566" s="87">
        <v>-780.51733312465478</v>
      </c>
      <c r="H566" s="87">
        <v>412.20979411858588</v>
      </c>
      <c r="I566" s="154">
        <v>0</v>
      </c>
      <c r="J566" s="87">
        <f t="shared" si="36"/>
        <v>0</v>
      </c>
      <c r="K566" s="87">
        <f t="shared" si="37"/>
        <v>0</v>
      </c>
      <c r="L566" s="88">
        <f t="shared" si="38"/>
        <v>0</v>
      </c>
    </row>
    <row r="567" spans="2:12" x14ac:dyDescent="0.25">
      <c r="B567" s="91">
        <v>11</v>
      </c>
      <c r="C567" s="165">
        <v>114</v>
      </c>
      <c r="D567" s="174" t="s">
        <v>51</v>
      </c>
      <c r="E567" s="175" t="s">
        <v>58</v>
      </c>
      <c r="F567" s="87">
        <v>-1524.1490804300909</v>
      </c>
      <c r="G567" s="87">
        <v>-1002.4775838141005</v>
      </c>
      <c r="H567" s="87">
        <v>521.67149661599024</v>
      </c>
      <c r="I567" s="154">
        <v>0</v>
      </c>
      <c r="J567" s="87">
        <f t="shared" si="36"/>
        <v>-331.42195318685049</v>
      </c>
      <c r="K567" s="87">
        <f t="shared" si="37"/>
        <v>-221.96025068944573</v>
      </c>
      <c r="L567" s="88">
        <f t="shared" si="38"/>
        <v>109.46170249740436</v>
      </c>
    </row>
    <row r="568" spans="2:12" x14ac:dyDescent="0.25">
      <c r="B568" s="91">
        <v>12</v>
      </c>
      <c r="C568" s="165">
        <v>114</v>
      </c>
      <c r="D568" s="174" t="s">
        <v>53</v>
      </c>
      <c r="E568" s="175" t="s">
        <v>58</v>
      </c>
      <c r="F568" s="87">
        <v>84.470461872258696</v>
      </c>
      <c r="G568" s="87">
        <v>0</v>
      </c>
      <c r="H568" s="87">
        <v>-84.470461872258696</v>
      </c>
      <c r="I568" s="154">
        <v>0</v>
      </c>
      <c r="J568" s="87">
        <f t="shared" si="36"/>
        <v>1608.6195423023496</v>
      </c>
      <c r="K568" s="87">
        <f t="shared" si="37"/>
        <v>1002.4775838141005</v>
      </c>
      <c r="L568" s="88">
        <f t="shared" si="38"/>
        <v>-606.14195848824897</v>
      </c>
    </row>
    <row r="569" spans="2:12" x14ac:dyDescent="0.25">
      <c r="B569" s="91">
        <v>13</v>
      </c>
      <c r="C569" s="165">
        <v>114</v>
      </c>
      <c r="D569" s="174" t="s">
        <v>55</v>
      </c>
      <c r="E569" s="175" t="s">
        <v>58</v>
      </c>
      <c r="F569" s="87">
        <v>95.725155912038133</v>
      </c>
      <c r="G569" s="87">
        <v>0</v>
      </c>
      <c r="H569" s="87">
        <v>-95.725155912038133</v>
      </c>
      <c r="I569" s="154">
        <v>0</v>
      </c>
      <c r="J569" s="87">
        <f t="shared" si="36"/>
        <v>11.254694039779437</v>
      </c>
      <c r="K569" s="87">
        <f t="shared" si="37"/>
        <v>0</v>
      </c>
      <c r="L569" s="88">
        <f t="shared" si="38"/>
        <v>-11.254694039779437</v>
      </c>
    </row>
    <row r="570" spans="2:12" x14ac:dyDescent="0.25">
      <c r="B570" s="91">
        <v>14</v>
      </c>
      <c r="C570" s="165">
        <v>114</v>
      </c>
      <c r="D570" s="174" t="s">
        <v>57</v>
      </c>
      <c r="E570" s="175" t="s">
        <v>58</v>
      </c>
      <c r="F570" s="87">
        <v>95.725155912038133</v>
      </c>
      <c r="G570" s="87">
        <v>0</v>
      </c>
      <c r="H570" s="87">
        <v>-95.725155912038133</v>
      </c>
      <c r="I570" s="154">
        <v>0</v>
      </c>
      <c r="J570" s="87">
        <f t="shared" si="36"/>
        <v>0</v>
      </c>
      <c r="K570" s="87">
        <f t="shared" si="37"/>
        <v>0</v>
      </c>
      <c r="L570" s="88">
        <f t="shared" si="38"/>
        <v>0</v>
      </c>
    </row>
    <row r="571" spans="2:12" x14ac:dyDescent="0.25">
      <c r="B571" s="91">
        <v>15</v>
      </c>
      <c r="C571" s="165">
        <v>114</v>
      </c>
      <c r="D571" s="174" t="s">
        <v>59</v>
      </c>
      <c r="E571" s="175" t="s">
        <v>58</v>
      </c>
      <c r="F571" s="87">
        <v>95.725155912038133</v>
      </c>
      <c r="G571" s="87">
        <v>0</v>
      </c>
      <c r="H571" s="87">
        <v>-95.725155912038133</v>
      </c>
      <c r="I571" s="154">
        <v>0</v>
      </c>
      <c r="J571" s="87">
        <f t="shared" si="36"/>
        <v>0</v>
      </c>
      <c r="K571" s="87">
        <f t="shared" si="37"/>
        <v>0</v>
      </c>
      <c r="L571" s="88">
        <f t="shared" si="38"/>
        <v>0</v>
      </c>
    </row>
    <row r="572" spans="2:12" x14ac:dyDescent="0.25">
      <c r="B572" s="91">
        <v>16</v>
      </c>
      <c r="C572" s="165">
        <v>114</v>
      </c>
      <c r="D572" s="174" t="s">
        <v>61</v>
      </c>
      <c r="E572" s="175" t="s">
        <v>58</v>
      </c>
      <c r="F572" s="87">
        <v>95.725155912038133</v>
      </c>
      <c r="G572" s="87">
        <v>0</v>
      </c>
      <c r="H572" s="87">
        <v>-95.725155912038133</v>
      </c>
      <c r="I572" s="154">
        <v>0</v>
      </c>
      <c r="J572" s="87">
        <f t="shared" si="36"/>
        <v>0</v>
      </c>
      <c r="K572" s="87">
        <f t="shared" si="37"/>
        <v>0</v>
      </c>
      <c r="L572" s="88">
        <f t="shared" si="38"/>
        <v>0</v>
      </c>
    </row>
    <row r="573" spans="2:12" x14ac:dyDescent="0.25">
      <c r="B573" s="91">
        <v>17</v>
      </c>
      <c r="C573" s="165">
        <v>114</v>
      </c>
      <c r="D573" s="174" t="s">
        <v>62</v>
      </c>
      <c r="E573" s="175" t="s">
        <v>58</v>
      </c>
      <c r="F573" s="87">
        <v>46.140548352821753</v>
      </c>
      <c r="G573" s="87">
        <v>0</v>
      </c>
      <c r="H573" s="87">
        <v>-46.140548352821753</v>
      </c>
      <c r="I573" s="154">
        <v>0</v>
      </c>
      <c r="J573" s="87">
        <f t="shared" si="36"/>
        <v>-49.58460755921638</v>
      </c>
      <c r="K573" s="87">
        <f t="shared" si="37"/>
        <v>0</v>
      </c>
      <c r="L573" s="88">
        <f t="shared" si="38"/>
        <v>49.58460755921638</v>
      </c>
    </row>
    <row r="574" spans="2:12" x14ac:dyDescent="0.25">
      <c r="B574" s="91">
        <v>18</v>
      </c>
      <c r="C574" s="165">
        <v>114</v>
      </c>
      <c r="D574" s="174" t="s">
        <v>63</v>
      </c>
      <c r="E574" s="175" t="s">
        <v>58</v>
      </c>
      <c r="F574" s="87">
        <v>46.140548352821753</v>
      </c>
      <c r="G574" s="87">
        <v>0</v>
      </c>
      <c r="H574" s="87">
        <v>-46.140548352821753</v>
      </c>
      <c r="I574" s="154">
        <v>0</v>
      </c>
      <c r="J574" s="87">
        <f t="shared" si="36"/>
        <v>0</v>
      </c>
      <c r="K574" s="87">
        <f t="shared" si="37"/>
        <v>0</v>
      </c>
      <c r="L574" s="88">
        <f t="shared" si="38"/>
        <v>0</v>
      </c>
    </row>
    <row r="575" spans="2:12" x14ac:dyDescent="0.25">
      <c r="B575" s="91">
        <v>19</v>
      </c>
      <c r="C575" s="165">
        <v>114</v>
      </c>
      <c r="D575" s="174" t="s">
        <v>64</v>
      </c>
      <c r="E575" s="175" t="s">
        <v>58</v>
      </c>
      <c r="F575" s="87">
        <v>46.140548352821753</v>
      </c>
      <c r="G575" s="87">
        <v>0</v>
      </c>
      <c r="H575" s="87">
        <v>-46.140548352821753</v>
      </c>
      <c r="I575" s="154">
        <v>0</v>
      </c>
      <c r="J575" s="87">
        <f t="shared" si="36"/>
        <v>0</v>
      </c>
      <c r="K575" s="87">
        <f t="shared" si="37"/>
        <v>0</v>
      </c>
      <c r="L575" s="88">
        <f t="shared" si="38"/>
        <v>0</v>
      </c>
    </row>
    <row r="576" spans="2:12" x14ac:dyDescent="0.25">
      <c r="B576" s="91">
        <v>20</v>
      </c>
      <c r="C576" s="165">
        <v>114</v>
      </c>
      <c r="D576" s="174" t="s">
        <v>65</v>
      </c>
      <c r="E576" s="175" t="s">
        <v>58</v>
      </c>
      <c r="F576" s="87">
        <v>46.140548352821753</v>
      </c>
      <c r="G576" s="87">
        <v>0</v>
      </c>
      <c r="H576" s="87">
        <v>-46.140548352821753</v>
      </c>
      <c r="I576" s="154">
        <v>0</v>
      </c>
      <c r="J576" s="87">
        <f t="shared" si="36"/>
        <v>0</v>
      </c>
      <c r="K576" s="87">
        <f t="shared" si="37"/>
        <v>0</v>
      </c>
      <c r="L576" s="88">
        <f t="shared" si="38"/>
        <v>0</v>
      </c>
    </row>
    <row r="577" spans="2:12" x14ac:dyDescent="0.25">
      <c r="B577" s="91">
        <v>21</v>
      </c>
      <c r="C577" s="165">
        <v>114</v>
      </c>
      <c r="D577" s="174" t="s">
        <v>66</v>
      </c>
      <c r="E577" s="175" t="s">
        <v>58</v>
      </c>
      <c r="F577" s="87">
        <v>46.140548352821753</v>
      </c>
      <c r="G577" s="87">
        <v>0</v>
      </c>
      <c r="H577" s="87">
        <v>-46.140548352821753</v>
      </c>
      <c r="I577" s="154">
        <v>0</v>
      </c>
      <c r="J577" s="87">
        <f t="shared" si="36"/>
        <v>0</v>
      </c>
      <c r="K577" s="87">
        <f t="shared" si="37"/>
        <v>0</v>
      </c>
      <c r="L577" s="88">
        <f t="shared" si="38"/>
        <v>0</v>
      </c>
    </row>
    <row r="578" spans="2:12" x14ac:dyDescent="0.25">
      <c r="B578" s="91">
        <v>22</v>
      </c>
      <c r="C578" s="165">
        <v>114</v>
      </c>
      <c r="D578" s="174" t="s">
        <v>67</v>
      </c>
      <c r="E578" s="175" t="s">
        <v>58</v>
      </c>
      <c r="F578" s="87">
        <v>46.140548352821753</v>
      </c>
      <c r="G578" s="87">
        <v>0</v>
      </c>
      <c r="H578" s="87">
        <v>-46.140548352821753</v>
      </c>
      <c r="I578" s="154">
        <v>0</v>
      </c>
      <c r="J578" s="87">
        <f t="shared" si="36"/>
        <v>0</v>
      </c>
      <c r="K578" s="87">
        <f t="shared" si="37"/>
        <v>0</v>
      </c>
      <c r="L578" s="88">
        <f t="shared" si="38"/>
        <v>0</v>
      </c>
    </row>
    <row r="579" spans="2:12" x14ac:dyDescent="0.25">
      <c r="B579" s="91">
        <v>23</v>
      </c>
      <c r="C579" s="165">
        <v>114</v>
      </c>
      <c r="D579" s="174" t="s">
        <v>68</v>
      </c>
      <c r="E579" s="175" t="s">
        <v>58</v>
      </c>
      <c r="F579" s="87">
        <v>46.140548352821753</v>
      </c>
      <c r="G579" s="87">
        <v>0</v>
      </c>
      <c r="H579" s="87">
        <v>-46.140548352821753</v>
      </c>
      <c r="I579" s="154">
        <v>0</v>
      </c>
      <c r="J579" s="87">
        <f t="shared" si="36"/>
        <v>0</v>
      </c>
      <c r="K579" s="87">
        <f t="shared" si="37"/>
        <v>0</v>
      </c>
      <c r="L579" s="88">
        <f t="shared" si="38"/>
        <v>0</v>
      </c>
    </row>
    <row r="580" spans="2:12" x14ac:dyDescent="0.25">
      <c r="B580" s="91">
        <v>24</v>
      </c>
      <c r="C580" s="165">
        <v>114</v>
      </c>
      <c r="D580" s="174" t="s">
        <v>69</v>
      </c>
      <c r="E580" s="175" t="s">
        <v>58</v>
      </c>
      <c r="F580" s="87">
        <v>46.140548352821753</v>
      </c>
      <c r="G580" s="87">
        <v>0</v>
      </c>
      <c r="H580" s="87">
        <v>-46.140548352821753</v>
      </c>
      <c r="I580" s="154">
        <v>0</v>
      </c>
      <c r="J580" s="87">
        <f t="shared" si="36"/>
        <v>0</v>
      </c>
      <c r="K580" s="87">
        <f t="shared" si="37"/>
        <v>0</v>
      </c>
      <c r="L580" s="88">
        <f t="shared" si="38"/>
        <v>0</v>
      </c>
    </row>
    <row r="581" spans="2:12" x14ac:dyDescent="0.25">
      <c r="B581" s="91">
        <v>25</v>
      </c>
      <c r="C581" s="165">
        <v>114</v>
      </c>
      <c r="D581" s="174" t="s">
        <v>70</v>
      </c>
      <c r="E581" s="175" t="s">
        <v>58</v>
      </c>
      <c r="F581" s="87">
        <v>-1255.5469207713591</v>
      </c>
      <c r="G581" s="87">
        <v>-1312.9758377441242</v>
      </c>
      <c r="H581" s="87">
        <v>-57.428916972763744</v>
      </c>
      <c r="I581" s="154">
        <v>0</v>
      </c>
      <c r="J581" s="87">
        <f t="shared" si="36"/>
        <v>-1301.6874691241808</v>
      </c>
      <c r="K581" s="87">
        <f t="shared" si="37"/>
        <v>-1312.9758377441242</v>
      </c>
      <c r="L581" s="88">
        <f t="shared" si="38"/>
        <v>-11.288368619941991</v>
      </c>
    </row>
    <row r="582" spans="2:12" x14ac:dyDescent="0.25">
      <c r="B582" s="91">
        <v>26</v>
      </c>
      <c r="C582" s="165">
        <v>114</v>
      </c>
      <c r="D582" s="174" t="s">
        <v>71</v>
      </c>
      <c r="E582" s="175" t="s">
        <v>58</v>
      </c>
      <c r="F582" s="87">
        <v>-1255.5469207713591</v>
      </c>
      <c r="G582" s="87">
        <v>-1312.9758377441242</v>
      </c>
      <c r="H582" s="87">
        <v>-57.428916972763744</v>
      </c>
      <c r="I582" s="154">
        <v>0</v>
      </c>
      <c r="J582" s="87">
        <f t="shared" si="36"/>
        <v>0</v>
      </c>
      <c r="K582" s="87">
        <f t="shared" si="37"/>
        <v>0</v>
      </c>
      <c r="L582" s="88">
        <f t="shared" si="38"/>
        <v>0</v>
      </c>
    </row>
    <row r="583" spans="2:12" x14ac:dyDescent="0.25">
      <c r="B583" s="91">
        <v>27</v>
      </c>
      <c r="C583" s="165">
        <v>114</v>
      </c>
      <c r="D583" s="174" t="s">
        <v>72</v>
      </c>
      <c r="E583" s="175" t="s">
        <v>58</v>
      </c>
      <c r="F583" s="87">
        <v>0</v>
      </c>
      <c r="G583" s="87">
        <v>-622.07497187787067</v>
      </c>
      <c r="H583" s="87">
        <v>512.11836259204279</v>
      </c>
      <c r="I583" s="154">
        <v>0</v>
      </c>
      <c r="J583" s="87">
        <f t="shared" si="36"/>
        <v>1255.5469207713591</v>
      </c>
      <c r="K583" s="87">
        <f t="shared" si="37"/>
        <v>690.90086586625353</v>
      </c>
      <c r="L583" s="88">
        <f t="shared" si="38"/>
        <v>569.54727956480656</v>
      </c>
    </row>
    <row r="584" spans="2:12" x14ac:dyDescent="0.25">
      <c r="B584" s="91">
        <v>1</v>
      </c>
      <c r="C584" s="165">
        <v>115</v>
      </c>
      <c r="D584" s="174" t="s">
        <v>31</v>
      </c>
      <c r="E584" s="175" t="s">
        <v>60</v>
      </c>
      <c r="F584" s="97">
        <v>-1692.1894644288691</v>
      </c>
      <c r="G584" s="97">
        <v>-1692.1894644288691</v>
      </c>
      <c r="H584" s="97">
        <v>0</v>
      </c>
      <c r="I584" s="153">
        <v>0</v>
      </c>
      <c r="J584" s="87"/>
      <c r="K584" s="87"/>
      <c r="L584" s="88"/>
    </row>
    <row r="585" spans="2:12" x14ac:dyDescent="0.25">
      <c r="B585" s="91">
        <v>2</v>
      </c>
      <c r="C585" s="165">
        <v>115</v>
      </c>
      <c r="D585" s="174" t="s">
        <v>33</v>
      </c>
      <c r="E585" s="175" t="s">
        <v>60</v>
      </c>
      <c r="F585" s="97">
        <v>0</v>
      </c>
      <c r="G585" s="97">
        <v>0</v>
      </c>
      <c r="H585" s="97">
        <v>0</v>
      </c>
      <c r="I585" s="153">
        <v>0</v>
      </c>
      <c r="J585" s="87">
        <f>F585-F584</f>
        <v>1692.1894644288691</v>
      </c>
      <c r="K585" s="87">
        <f>G585-G584</f>
        <v>1692.1894644288691</v>
      </c>
      <c r="L585" s="88">
        <f>H585-H584</f>
        <v>0</v>
      </c>
    </row>
    <row r="586" spans="2:12" x14ac:dyDescent="0.25">
      <c r="B586" s="91">
        <v>3</v>
      </c>
      <c r="C586" s="165">
        <v>115</v>
      </c>
      <c r="D586" s="174" t="s">
        <v>35</v>
      </c>
      <c r="E586" s="175" t="s">
        <v>60</v>
      </c>
      <c r="F586" s="97">
        <v>0</v>
      </c>
      <c r="G586" s="97">
        <v>0</v>
      </c>
      <c r="H586" s="97">
        <v>0</v>
      </c>
      <c r="I586" s="153">
        <v>0</v>
      </c>
      <c r="J586" s="87">
        <f t="shared" ref="J586:J610" si="39">F586-F585</f>
        <v>0</v>
      </c>
      <c r="K586" s="87">
        <f t="shared" ref="K586:K610" si="40">G586-G585</f>
        <v>0</v>
      </c>
      <c r="L586" s="88">
        <f t="shared" ref="L586:L598" si="41">H586-H585</f>
        <v>0</v>
      </c>
    </row>
    <row r="587" spans="2:12" x14ac:dyDescent="0.25">
      <c r="B587" s="91">
        <v>4</v>
      </c>
      <c r="C587" s="165">
        <v>115</v>
      </c>
      <c r="D587" s="174" t="s">
        <v>37</v>
      </c>
      <c r="E587" s="175" t="s">
        <v>60</v>
      </c>
      <c r="F587" s="97">
        <v>-2169.354366140486</v>
      </c>
      <c r="G587" s="87">
        <v>-1010.1412096353256</v>
      </c>
      <c r="H587" s="87">
        <v>1159.2131565051568</v>
      </c>
      <c r="I587" s="154">
        <v>0</v>
      </c>
      <c r="J587" s="87">
        <f t="shared" si="39"/>
        <v>-2169.354366140486</v>
      </c>
      <c r="K587" s="87">
        <f t="shared" si="40"/>
        <v>-1010.1412096353256</v>
      </c>
      <c r="L587" s="88">
        <f t="shared" si="41"/>
        <v>1159.2131565051568</v>
      </c>
    </row>
    <row r="588" spans="2:12" x14ac:dyDescent="0.25">
      <c r="B588" s="91">
        <v>5</v>
      </c>
      <c r="C588" s="165">
        <v>115</v>
      </c>
      <c r="D588" s="174" t="s">
        <v>39</v>
      </c>
      <c r="E588" s="175" t="s">
        <v>60</v>
      </c>
      <c r="F588" s="97">
        <v>-2169.354366140486</v>
      </c>
      <c r="G588" s="87">
        <v>-1010.1412096353256</v>
      </c>
      <c r="H588" s="87">
        <v>1159.2131565051568</v>
      </c>
      <c r="I588" s="154">
        <v>0</v>
      </c>
      <c r="J588" s="87">
        <f t="shared" si="39"/>
        <v>0</v>
      </c>
      <c r="K588" s="87">
        <f t="shared" si="40"/>
        <v>0</v>
      </c>
      <c r="L588" s="88">
        <f t="shared" si="41"/>
        <v>0</v>
      </c>
    </row>
    <row r="589" spans="2:12" x14ac:dyDescent="0.25">
      <c r="B589" s="91">
        <v>6</v>
      </c>
      <c r="C589" s="165">
        <v>115</v>
      </c>
      <c r="D589" s="174" t="s">
        <v>41</v>
      </c>
      <c r="E589" s="175" t="s">
        <v>60</v>
      </c>
      <c r="F589" s="97">
        <v>-2169.354366140486</v>
      </c>
      <c r="G589" s="87">
        <v>-1010.1412096353256</v>
      </c>
      <c r="H589" s="87">
        <v>1159.2131565051568</v>
      </c>
      <c r="I589" s="154">
        <v>0</v>
      </c>
      <c r="J589" s="87">
        <f t="shared" si="39"/>
        <v>0</v>
      </c>
      <c r="K589" s="87">
        <f t="shared" si="40"/>
        <v>0</v>
      </c>
      <c r="L589" s="88">
        <f t="shared" si="41"/>
        <v>0</v>
      </c>
    </row>
    <row r="590" spans="2:12" x14ac:dyDescent="0.25">
      <c r="B590" s="91">
        <v>7</v>
      </c>
      <c r="C590" s="165">
        <v>115</v>
      </c>
      <c r="D590" s="174" t="s">
        <v>43</v>
      </c>
      <c r="E590" s="175" t="s">
        <v>60</v>
      </c>
      <c r="F590" s="97">
        <v>-2169.354366140486</v>
      </c>
      <c r="G590" s="87">
        <v>-1010.1412096353256</v>
      </c>
      <c r="H590" s="87">
        <v>1159.2131565051568</v>
      </c>
      <c r="I590" s="154">
        <v>0</v>
      </c>
      <c r="J590" s="87">
        <f t="shared" si="39"/>
        <v>0</v>
      </c>
      <c r="K590" s="87">
        <f t="shared" si="40"/>
        <v>0</v>
      </c>
      <c r="L590" s="88">
        <f t="shared" si="41"/>
        <v>0</v>
      </c>
    </row>
    <row r="591" spans="2:12" x14ac:dyDescent="0.25">
      <c r="B591" s="91">
        <v>8</v>
      </c>
      <c r="C591" s="165">
        <v>115</v>
      </c>
      <c r="D591" s="174" t="s">
        <v>45</v>
      </c>
      <c r="E591" s="175" t="s">
        <v>60</v>
      </c>
      <c r="F591" s="97">
        <v>-2169.354366140486</v>
      </c>
      <c r="G591" s="87">
        <v>-1010.1412096353256</v>
      </c>
      <c r="H591" s="87">
        <v>1159.2131565051568</v>
      </c>
      <c r="I591" s="154">
        <v>0</v>
      </c>
      <c r="J591" s="87">
        <f t="shared" si="39"/>
        <v>0</v>
      </c>
      <c r="K591" s="87">
        <f t="shared" si="40"/>
        <v>0</v>
      </c>
      <c r="L591" s="88">
        <f t="shared" si="41"/>
        <v>0</v>
      </c>
    </row>
    <row r="592" spans="2:12" x14ac:dyDescent="0.25">
      <c r="B592" s="91">
        <v>9</v>
      </c>
      <c r="C592" s="165">
        <v>115</v>
      </c>
      <c r="D592" s="174" t="s">
        <v>47</v>
      </c>
      <c r="E592" s="175" t="s">
        <v>60</v>
      </c>
      <c r="F592" s="97">
        <v>-2192.6339093348934</v>
      </c>
      <c r="G592" s="87">
        <v>-1020.6122432397169</v>
      </c>
      <c r="H592" s="87">
        <v>1172.0216660951796</v>
      </c>
      <c r="I592" s="154">
        <v>0</v>
      </c>
      <c r="J592" s="87">
        <f t="shared" si="39"/>
        <v>-23.279543194407324</v>
      </c>
      <c r="K592" s="87">
        <f t="shared" si="40"/>
        <v>-10.471033604391323</v>
      </c>
      <c r="L592" s="88">
        <f t="shared" si="41"/>
        <v>12.808509590022823</v>
      </c>
    </row>
    <row r="593" spans="2:12" x14ac:dyDescent="0.25">
      <c r="B593" s="91">
        <v>10</v>
      </c>
      <c r="C593" s="165">
        <v>115</v>
      </c>
      <c r="D593" s="174" t="s">
        <v>49</v>
      </c>
      <c r="E593" s="175" t="s">
        <v>60</v>
      </c>
      <c r="F593" s="97">
        <v>-2192.6339093348934</v>
      </c>
      <c r="G593" s="87">
        <v>-1020.6122432397169</v>
      </c>
      <c r="H593" s="87">
        <v>1172.0216660951796</v>
      </c>
      <c r="I593" s="154">
        <v>0</v>
      </c>
      <c r="J593" s="87">
        <f t="shared" si="39"/>
        <v>0</v>
      </c>
      <c r="K593" s="87">
        <f t="shared" si="40"/>
        <v>0</v>
      </c>
      <c r="L593" s="88">
        <f t="shared" si="41"/>
        <v>0</v>
      </c>
    </row>
    <row r="594" spans="2:12" x14ac:dyDescent="0.25">
      <c r="B594" s="91">
        <v>11</v>
      </c>
      <c r="C594" s="165">
        <v>115</v>
      </c>
      <c r="D594" s="174" t="s">
        <v>51</v>
      </c>
      <c r="E594" s="175" t="s">
        <v>60</v>
      </c>
      <c r="F594" s="97">
        <v>-3012.006675695764</v>
      </c>
      <c r="G594" s="87">
        <v>-1423.444218099308</v>
      </c>
      <c r="H594" s="87">
        <v>1588.5624575964566</v>
      </c>
      <c r="I594" s="154">
        <v>0</v>
      </c>
      <c r="J594" s="87">
        <f t="shared" si="39"/>
        <v>-819.37276636087063</v>
      </c>
      <c r="K594" s="87">
        <f t="shared" si="40"/>
        <v>-402.83197485959113</v>
      </c>
      <c r="L594" s="88">
        <f t="shared" si="41"/>
        <v>416.540791501277</v>
      </c>
    </row>
    <row r="595" spans="2:12" x14ac:dyDescent="0.25">
      <c r="B595" s="91">
        <v>12</v>
      </c>
      <c r="C595" s="165">
        <v>115</v>
      </c>
      <c r="D595" s="174" t="s">
        <v>53</v>
      </c>
      <c r="E595" s="175" t="s">
        <v>60</v>
      </c>
      <c r="F595" s="97">
        <v>-3012.006675695764</v>
      </c>
      <c r="G595" s="87">
        <v>-1423.444218099308</v>
      </c>
      <c r="H595" s="87">
        <v>1588.5624575964566</v>
      </c>
      <c r="I595" s="154">
        <v>0</v>
      </c>
      <c r="J595" s="87">
        <f t="shared" si="39"/>
        <v>0</v>
      </c>
      <c r="K595" s="87">
        <f t="shared" si="40"/>
        <v>0</v>
      </c>
      <c r="L595" s="88">
        <f t="shared" si="41"/>
        <v>0</v>
      </c>
    </row>
    <row r="596" spans="2:12" x14ac:dyDescent="0.25">
      <c r="B596" s="91">
        <v>13</v>
      </c>
      <c r="C596" s="165">
        <v>115</v>
      </c>
      <c r="D596" s="174" t="s">
        <v>55</v>
      </c>
      <c r="E596" s="175" t="s">
        <v>60</v>
      </c>
      <c r="F596" s="97">
        <v>-3636.4268601692202</v>
      </c>
      <c r="G596" s="87">
        <v>-1844.1153654175796</v>
      </c>
      <c r="H596" s="87">
        <v>1792.3114947516449</v>
      </c>
      <c r="I596" s="154">
        <v>0</v>
      </c>
      <c r="J596" s="87">
        <f t="shared" si="39"/>
        <v>-624.42018447345617</v>
      </c>
      <c r="K596" s="87">
        <f t="shared" si="40"/>
        <v>-420.67114731827155</v>
      </c>
      <c r="L596" s="88">
        <f t="shared" si="41"/>
        <v>203.74903715518826</v>
      </c>
    </row>
    <row r="597" spans="2:12" x14ac:dyDescent="0.25">
      <c r="B597" s="91">
        <v>14</v>
      </c>
      <c r="C597" s="165">
        <v>115</v>
      </c>
      <c r="D597" s="174" t="s">
        <v>57</v>
      </c>
      <c r="E597" s="175" t="s">
        <v>60</v>
      </c>
      <c r="F597" s="97">
        <v>-3636.4268601692202</v>
      </c>
      <c r="G597" s="87">
        <v>-1844.1153654175796</v>
      </c>
      <c r="H597" s="87">
        <v>1792.3114947516449</v>
      </c>
      <c r="I597" s="154">
        <v>0</v>
      </c>
      <c r="J597" s="87">
        <f t="shared" si="39"/>
        <v>0</v>
      </c>
      <c r="K597" s="87">
        <f t="shared" si="40"/>
        <v>0</v>
      </c>
      <c r="L597" s="88">
        <f t="shared" si="41"/>
        <v>0</v>
      </c>
    </row>
    <row r="598" spans="2:12" x14ac:dyDescent="0.25">
      <c r="B598" s="91">
        <v>15</v>
      </c>
      <c r="C598" s="165">
        <v>115</v>
      </c>
      <c r="D598" s="174" t="s">
        <v>59</v>
      </c>
      <c r="E598" s="175" t="s">
        <v>60</v>
      </c>
      <c r="F598" s="97">
        <v>-4027.1738555518673</v>
      </c>
      <c r="G598" s="87">
        <v>-1844.9713867701994</v>
      </c>
      <c r="H598" s="87">
        <v>2182.2024687816674</v>
      </c>
      <c r="I598" s="154">
        <v>0</v>
      </c>
      <c r="J598" s="87">
        <f t="shared" si="39"/>
        <v>-390.74699538264713</v>
      </c>
      <c r="K598" s="87">
        <f t="shared" si="40"/>
        <v>-0.85602135261979129</v>
      </c>
      <c r="L598" s="88">
        <f t="shared" si="41"/>
        <v>389.89097403002256</v>
      </c>
    </row>
    <row r="599" spans="2:12" x14ac:dyDescent="0.25">
      <c r="B599" s="91">
        <v>16</v>
      </c>
      <c r="C599" s="165">
        <v>115</v>
      </c>
      <c r="D599" s="174" t="s">
        <v>61</v>
      </c>
      <c r="E599" s="175" t="s">
        <v>60</v>
      </c>
      <c r="F599" s="97">
        <v>-4027.1738555518673</v>
      </c>
      <c r="G599" s="87">
        <v>-1844.9713867701994</v>
      </c>
      <c r="H599" s="87">
        <v>2182.2024687816674</v>
      </c>
      <c r="I599" s="154">
        <v>0</v>
      </c>
      <c r="J599" s="87">
        <f t="shared" si="39"/>
        <v>0</v>
      </c>
      <c r="K599" s="87">
        <f t="shared" si="40"/>
        <v>0</v>
      </c>
      <c r="L599" s="88">
        <f>H599-H598</f>
        <v>0</v>
      </c>
    </row>
    <row r="600" spans="2:12" x14ac:dyDescent="0.25">
      <c r="B600" s="91">
        <v>17</v>
      </c>
      <c r="C600" s="165">
        <v>115</v>
      </c>
      <c r="D600" s="174" t="s">
        <v>62</v>
      </c>
      <c r="E600" s="175" t="s">
        <v>60</v>
      </c>
      <c r="F600" s="97">
        <v>-4344.181393884206</v>
      </c>
      <c r="G600" s="87">
        <v>-1845.6049295637972</v>
      </c>
      <c r="H600" s="87">
        <v>2498.5764643204075</v>
      </c>
      <c r="I600" s="154">
        <v>0</v>
      </c>
      <c r="J600" s="87">
        <f t="shared" si="39"/>
        <v>-317.00753833233875</v>
      </c>
      <c r="K600" s="87">
        <f t="shared" si="40"/>
        <v>-0.63354279359782595</v>
      </c>
      <c r="L600" s="88">
        <f t="shared" ref="L600:L610" si="42">H600-H599</f>
        <v>316.37399553874002</v>
      </c>
    </row>
    <row r="601" spans="2:12" x14ac:dyDescent="0.25">
      <c r="B601" s="91">
        <v>18</v>
      </c>
      <c r="C601" s="165">
        <v>115</v>
      </c>
      <c r="D601" s="174" t="s">
        <v>63</v>
      </c>
      <c r="E601" s="175" t="s">
        <v>60</v>
      </c>
      <c r="F601" s="97">
        <v>-4344.181393884206</v>
      </c>
      <c r="G601" s="97">
        <v>-1845.6049295637972</v>
      </c>
      <c r="H601" s="97">
        <v>2498.5764643204075</v>
      </c>
      <c r="I601" s="153">
        <v>0</v>
      </c>
      <c r="J601" s="87">
        <f t="shared" si="39"/>
        <v>0</v>
      </c>
      <c r="K601" s="87">
        <f t="shared" si="40"/>
        <v>0</v>
      </c>
      <c r="L601" s="88">
        <f t="shared" si="42"/>
        <v>0</v>
      </c>
    </row>
    <row r="602" spans="2:12" x14ac:dyDescent="0.25">
      <c r="B602" s="91">
        <v>19</v>
      </c>
      <c r="C602" s="165">
        <v>115</v>
      </c>
      <c r="D602" s="174" t="s">
        <v>64</v>
      </c>
      <c r="E602" s="175" t="s">
        <v>60</v>
      </c>
      <c r="F602" s="97">
        <v>-4370.0048685046422</v>
      </c>
      <c r="G602" s="97">
        <v>-1845.6049295637972</v>
      </c>
      <c r="H602" s="97">
        <v>2524.3999389408445</v>
      </c>
      <c r="I602" s="153">
        <v>0</v>
      </c>
      <c r="J602" s="87">
        <f t="shared" si="39"/>
        <v>-25.823474620436173</v>
      </c>
      <c r="K602" s="87">
        <f t="shared" si="40"/>
        <v>0</v>
      </c>
      <c r="L602" s="88">
        <f t="shared" si="42"/>
        <v>25.823474620437082</v>
      </c>
    </row>
    <row r="603" spans="2:12" x14ac:dyDescent="0.25">
      <c r="B603" s="91">
        <v>20</v>
      </c>
      <c r="C603" s="165">
        <v>115</v>
      </c>
      <c r="D603" s="174" t="s">
        <v>65</v>
      </c>
      <c r="E603" s="175" t="s">
        <v>60</v>
      </c>
      <c r="F603" s="97">
        <v>-4370.0048685046422</v>
      </c>
      <c r="G603" s="97">
        <v>-1845.6049295637972</v>
      </c>
      <c r="H603" s="97">
        <v>2524.3999389408445</v>
      </c>
      <c r="I603" s="153">
        <v>0</v>
      </c>
      <c r="J603" s="87">
        <f t="shared" si="39"/>
        <v>0</v>
      </c>
      <c r="K603" s="87">
        <f t="shared" si="40"/>
        <v>0</v>
      </c>
      <c r="L603" s="88">
        <f t="shared" si="42"/>
        <v>0</v>
      </c>
    </row>
    <row r="604" spans="2:12" x14ac:dyDescent="0.25">
      <c r="B604" s="91">
        <v>21</v>
      </c>
      <c r="C604" s="165">
        <v>115</v>
      </c>
      <c r="D604" s="174" t="s">
        <v>66</v>
      </c>
      <c r="E604" s="175" t="s">
        <v>60</v>
      </c>
      <c r="F604" s="97">
        <v>-4370.0048685046422</v>
      </c>
      <c r="G604" s="97">
        <v>-1845.6049295637972</v>
      </c>
      <c r="H604" s="97">
        <v>2524.3999389408445</v>
      </c>
      <c r="I604" s="153">
        <v>0</v>
      </c>
      <c r="J604" s="87">
        <f t="shared" si="39"/>
        <v>0</v>
      </c>
      <c r="K604" s="87">
        <f t="shared" si="40"/>
        <v>0</v>
      </c>
      <c r="L604" s="88">
        <f t="shared" si="42"/>
        <v>0</v>
      </c>
    </row>
    <row r="605" spans="2:12" x14ac:dyDescent="0.25">
      <c r="B605" s="91">
        <v>22</v>
      </c>
      <c r="C605" s="165">
        <v>115</v>
      </c>
      <c r="D605" s="174" t="s">
        <v>67</v>
      </c>
      <c r="E605" s="175" t="s">
        <v>60</v>
      </c>
      <c r="F605" s="97">
        <v>-4370.0048685046422</v>
      </c>
      <c r="G605" s="97">
        <v>-1845.6049295637972</v>
      </c>
      <c r="H605" s="97">
        <v>2524.3999389408445</v>
      </c>
      <c r="I605" s="153">
        <v>0</v>
      </c>
      <c r="J605" s="87">
        <f t="shared" si="39"/>
        <v>0</v>
      </c>
      <c r="K605" s="87">
        <f t="shared" si="40"/>
        <v>0</v>
      </c>
      <c r="L605" s="88">
        <f t="shared" si="42"/>
        <v>0</v>
      </c>
    </row>
    <row r="606" spans="2:12" x14ac:dyDescent="0.25">
      <c r="B606" s="91">
        <v>23</v>
      </c>
      <c r="C606" s="165">
        <v>115</v>
      </c>
      <c r="D606" s="174" t="s">
        <v>68</v>
      </c>
      <c r="E606" s="175" t="s">
        <v>60</v>
      </c>
      <c r="F606" s="97">
        <v>-4370.0048685046422</v>
      </c>
      <c r="G606" s="97">
        <v>-1845.6049295637972</v>
      </c>
      <c r="H606" s="97">
        <v>2524.3999389408445</v>
      </c>
      <c r="I606" s="153">
        <v>0</v>
      </c>
      <c r="J606" s="87">
        <f t="shared" si="39"/>
        <v>0</v>
      </c>
      <c r="K606" s="87">
        <f t="shared" si="40"/>
        <v>0</v>
      </c>
      <c r="L606" s="88">
        <f t="shared" si="42"/>
        <v>0</v>
      </c>
    </row>
    <row r="607" spans="2:12" x14ac:dyDescent="0.25">
      <c r="B607" s="91">
        <v>24</v>
      </c>
      <c r="C607" s="165">
        <v>115</v>
      </c>
      <c r="D607" s="174" t="s">
        <v>69</v>
      </c>
      <c r="E607" s="175" t="s">
        <v>60</v>
      </c>
      <c r="F607" s="97">
        <v>-4228.7726167175733</v>
      </c>
      <c r="G607" s="97">
        <v>-1692.1894644288691</v>
      </c>
      <c r="H607" s="97">
        <v>2536.5831522887011</v>
      </c>
      <c r="I607" s="153">
        <v>0</v>
      </c>
      <c r="J607" s="87">
        <f t="shared" si="39"/>
        <v>141.23225178706889</v>
      </c>
      <c r="K607" s="87">
        <f t="shared" si="40"/>
        <v>153.41546513492813</v>
      </c>
      <c r="L607" s="88">
        <f t="shared" si="42"/>
        <v>12.183213347856508</v>
      </c>
    </row>
    <row r="608" spans="2:12" x14ac:dyDescent="0.25">
      <c r="B608" s="91">
        <v>25</v>
      </c>
      <c r="C608" s="165">
        <v>115</v>
      </c>
      <c r="D608" s="174" t="s">
        <v>70</v>
      </c>
      <c r="E608" s="175" t="s">
        <v>60</v>
      </c>
      <c r="F608" s="97">
        <v>-4228.7726167175733</v>
      </c>
      <c r="G608" s="97">
        <v>-1692.1894644288691</v>
      </c>
      <c r="H608" s="97">
        <v>2536.5831522887011</v>
      </c>
      <c r="I608" s="153">
        <v>0</v>
      </c>
      <c r="J608" s="87">
        <f t="shared" si="39"/>
        <v>0</v>
      </c>
      <c r="K608" s="87">
        <f t="shared" si="40"/>
        <v>0</v>
      </c>
      <c r="L608" s="88">
        <f t="shared" si="42"/>
        <v>0</v>
      </c>
    </row>
    <row r="609" spans="2:12" x14ac:dyDescent="0.25">
      <c r="B609" s="91">
        <v>26</v>
      </c>
      <c r="C609" s="165">
        <v>115</v>
      </c>
      <c r="D609" s="174" t="s">
        <v>71</v>
      </c>
      <c r="E609" s="175" t="s">
        <v>60</v>
      </c>
      <c r="F609" s="97">
        <v>-2433.7104166864729</v>
      </c>
      <c r="G609" s="97">
        <v>0</v>
      </c>
      <c r="H609" s="97">
        <v>2433.7104166864729</v>
      </c>
      <c r="I609" s="153">
        <v>0</v>
      </c>
      <c r="J609" s="87">
        <f t="shared" si="39"/>
        <v>1795.0622000311005</v>
      </c>
      <c r="K609" s="87">
        <f t="shared" si="40"/>
        <v>1692.1894644288691</v>
      </c>
      <c r="L609" s="88">
        <f t="shared" si="42"/>
        <v>-102.8727356022282</v>
      </c>
    </row>
    <row r="610" spans="2:12" x14ac:dyDescent="0.25">
      <c r="B610" s="91">
        <v>27</v>
      </c>
      <c r="C610" s="165">
        <v>115</v>
      </c>
      <c r="D610" s="174" t="s">
        <v>72</v>
      </c>
      <c r="E610" s="175" t="s">
        <v>60</v>
      </c>
      <c r="F610" s="97">
        <v>0</v>
      </c>
      <c r="G610" s="97">
        <v>-573.75123196735331</v>
      </c>
      <c r="H610" s="97">
        <v>1483.0111861605715</v>
      </c>
      <c r="I610" s="153">
        <v>0</v>
      </c>
      <c r="J610" s="87">
        <f t="shared" si="39"/>
        <v>2433.7104166864729</v>
      </c>
      <c r="K610" s="87">
        <f t="shared" si="40"/>
        <v>-573.75123196735331</v>
      </c>
      <c r="L610" s="88">
        <f t="shared" si="42"/>
        <v>-950.69923052590138</v>
      </c>
    </row>
  </sheetData>
  <autoFilter ref="B4:L595" xr:uid="{3ABC5AEF-11D6-4383-A43E-DD28A157AB2E}"/>
  <phoneticPr fontId="6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555C4-44FC-48AA-A501-D2B4D7F854FF}">
  <sheetPr codeName="Sheet3">
    <tabColor rgb="FFFF0000"/>
  </sheetPr>
  <dimension ref="B1:O58"/>
  <sheetViews>
    <sheetView topLeftCell="A4" workbookViewId="0">
      <selection activeCell="D14" sqref="D14"/>
    </sheetView>
  </sheetViews>
  <sheetFormatPr defaultRowHeight="15" x14ac:dyDescent="0.25"/>
  <cols>
    <col min="1" max="1" width="3.5703125" customWidth="1"/>
    <col min="2" max="2" width="34.85546875" bestFit="1" customWidth="1"/>
    <col min="3" max="3" width="12.28515625" bestFit="1" customWidth="1"/>
    <col min="4" max="4" width="11.140625" bestFit="1" customWidth="1"/>
    <col min="5" max="5" width="17.85546875" bestFit="1" customWidth="1"/>
    <col min="6" max="6" width="3.5703125" customWidth="1"/>
    <col min="7" max="7" width="37.140625" bestFit="1" customWidth="1"/>
    <col min="8" max="8" width="15.7109375" bestFit="1" customWidth="1"/>
    <col min="9" max="9" width="11.5703125" customWidth="1"/>
    <col min="10" max="10" width="14.7109375" bestFit="1" customWidth="1"/>
    <col min="11" max="11" width="4.42578125" customWidth="1"/>
    <col min="12" max="12" width="63.42578125" bestFit="1" customWidth="1"/>
    <col min="13" max="13" width="12.140625" bestFit="1" customWidth="1"/>
    <col min="15" max="15" width="22" bestFit="1" customWidth="1"/>
    <col min="16" max="16" width="3.85546875" customWidth="1"/>
  </cols>
  <sheetData>
    <row r="1" spans="2:15" ht="15.75" thickBot="1" x14ac:dyDescent="0.3"/>
    <row r="2" spans="2:15" ht="15.75" x14ac:dyDescent="0.25">
      <c r="B2" s="46" t="s">
        <v>73</v>
      </c>
      <c r="C2" s="47"/>
      <c r="D2" s="48"/>
      <c r="E2" s="49"/>
      <c r="G2" s="290" t="s">
        <v>74</v>
      </c>
      <c r="H2" s="291"/>
      <c r="I2" s="291"/>
      <c r="J2" s="292"/>
      <c r="L2" s="44" t="s">
        <v>75</v>
      </c>
      <c r="M2" s="43"/>
      <c r="N2" s="43"/>
      <c r="O2" s="42"/>
    </row>
    <row r="3" spans="2:15" x14ac:dyDescent="0.25">
      <c r="B3" s="121" t="s">
        <v>76</v>
      </c>
      <c r="C3" s="122"/>
      <c r="D3" s="122"/>
      <c r="E3" s="123"/>
      <c r="G3" s="41" t="s">
        <v>77</v>
      </c>
      <c r="H3" s="5" t="s">
        <v>78</v>
      </c>
      <c r="I3" s="238" t="s">
        <v>79</v>
      </c>
      <c r="J3" s="239" t="s">
        <v>80</v>
      </c>
      <c r="L3" s="41" t="s">
        <v>77</v>
      </c>
      <c r="M3" s="5" t="s">
        <v>78</v>
      </c>
      <c r="N3" s="238" t="s">
        <v>79</v>
      </c>
      <c r="O3" s="239" t="s">
        <v>80</v>
      </c>
    </row>
    <row r="4" spans="2:15" x14ac:dyDescent="0.25">
      <c r="B4" s="50" t="s">
        <v>81</v>
      </c>
      <c r="C4" s="51"/>
      <c r="D4" s="51"/>
      <c r="E4" s="52"/>
      <c r="G4" s="124" t="s">
        <v>82</v>
      </c>
      <c r="H4" s="125" t="s">
        <v>83</v>
      </c>
      <c r="I4" s="127" t="str">
        <f>HLOOKUP(J4,PolicyData,2,FALSE)</f>
        <v>LIFE</v>
      </c>
      <c r="J4" s="126" t="s">
        <v>84</v>
      </c>
      <c r="L4" s="124" t="s">
        <v>85</v>
      </c>
      <c r="M4" s="125" t="s">
        <v>86</v>
      </c>
      <c r="N4" s="133">
        <f>VLOOKUP(O4,Tbl_Vals,2,FALSE)</f>
        <v>100</v>
      </c>
      <c r="O4" s="126" t="s">
        <v>87</v>
      </c>
    </row>
    <row r="5" spans="2:15" x14ac:dyDescent="0.25">
      <c r="B5" s="140" t="s">
        <v>88</v>
      </c>
      <c r="C5" s="141"/>
      <c r="D5" s="141"/>
      <c r="E5" s="142"/>
      <c r="G5" s="124" t="s">
        <v>89</v>
      </c>
      <c r="H5" s="125" t="s">
        <v>90</v>
      </c>
      <c r="I5" s="285">
        <f>HLOOKUP(J5,PolicyData,2,FALSE)</f>
        <v>44985</v>
      </c>
      <c r="J5" s="126" t="s">
        <v>91</v>
      </c>
      <c r="L5" s="124" t="s">
        <v>92</v>
      </c>
      <c r="M5" s="125" t="s">
        <v>93</v>
      </c>
      <c r="N5" s="133">
        <f>VLOOKUP(O5,Tbl_Vals,2,FALSE)</f>
        <v>0</v>
      </c>
      <c r="O5" s="126" t="s">
        <v>94</v>
      </c>
    </row>
    <row r="6" spans="2:15" ht="15.75" thickBot="1" x14ac:dyDescent="0.3">
      <c r="G6" s="45" t="s">
        <v>95</v>
      </c>
      <c r="H6" s="134"/>
      <c r="I6" s="134">
        <f>YEAR(IncptDt)*12+MONTH(IncptDt)</f>
        <v>24278</v>
      </c>
      <c r="J6" s="135"/>
      <c r="L6" s="124" t="s">
        <v>96</v>
      </c>
      <c r="M6" s="125" t="s">
        <v>97</v>
      </c>
      <c r="N6" s="133">
        <f>VLOOKUP(O6,Tbl_Vals,2,FALSE)</f>
        <v>0</v>
      </c>
      <c r="O6" s="126" t="s">
        <v>98</v>
      </c>
    </row>
    <row r="7" spans="2:15" ht="15.75" x14ac:dyDescent="0.25">
      <c r="B7" s="290" t="s">
        <v>99</v>
      </c>
      <c r="C7" s="291"/>
      <c r="D7" s="291"/>
      <c r="E7" s="292"/>
      <c r="G7" s="124" t="s">
        <v>100</v>
      </c>
      <c r="H7" s="125"/>
      <c r="I7" s="285">
        <f>HLOOKUP(J7,PolicyData,2,FALSE)</f>
        <v>33066</v>
      </c>
      <c r="J7" s="126" t="s">
        <v>101</v>
      </c>
      <c r="L7" s="124" t="s">
        <v>102</v>
      </c>
      <c r="M7" s="125" t="s">
        <v>103</v>
      </c>
      <c r="N7" s="133">
        <f>VLOOKUP(O7,Tbl_Vals,2,FALSE)</f>
        <v>50</v>
      </c>
      <c r="O7" s="126" t="s">
        <v>104</v>
      </c>
    </row>
    <row r="8" spans="2:15" x14ac:dyDescent="0.25">
      <c r="B8" s="41" t="s">
        <v>77</v>
      </c>
      <c r="C8" s="5" t="s">
        <v>78</v>
      </c>
      <c r="D8" s="238" t="s">
        <v>79</v>
      </c>
      <c r="E8" s="239" t="s">
        <v>80</v>
      </c>
      <c r="G8" s="45" t="s">
        <v>105</v>
      </c>
      <c r="H8" s="134"/>
      <c r="I8" s="134">
        <f>YEAR(I7)*12+MONTH(I7)</f>
        <v>23887</v>
      </c>
      <c r="J8" s="135"/>
      <c r="L8" s="124" t="s">
        <v>106</v>
      </c>
      <c r="M8" s="125" t="s">
        <v>107</v>
      </c>
      <c r="N8" s="133">
        <f t="shared" ref="N8:N13" si="0">VLOOKUP(O8,Tbl_Exp,MATCH(Product,Tbl_Exp_Cols,0)+1,FALSE)</f>
        <v>60.79</v>
      </c>
      <c r="O8" s="126" t="s">
        <v>108</v>
      </c>
    </row>
    <row r="9" spans="2:15" x14ac:dyDescent="0.25">
      <c r="B9" s="45" t="s">
        <v>109</v>
      </c>
      <c r="C9" s="134" t="s">
        <v>110</v>
      </c>
      <c r="D9" s="138">
        <f>RUN!B2</f>
        <v>1</v>
      </c>
      <c r="E9" s="145"/>
      <c r="G9" s="124" t="s">
        <v>111</v>
      </c>
      <c r="H9" s="125" t="s">
        <v>112</v>
      </c>
      <c r="I9" s="127" t="str">
        <f t="shared" ref="I9:I14" si="1">HLOOKUP(J9,PolicyData,2,FALSE)</f>
        <v>F</v>
      </c>
      <c r="J9" s="126" t="s">
        <v>113</v>
      </c>
      <c r="L9" s="124" t="s">
        <v>114</v>
      </c>
      <c r="M9" s="125" t="s">
        <v>115</v>
      </c>
      <c r="N9" s="133">
        <f t="shared" si="0"/>
        <v>6.69</v>
      </c>
      <c r="O9" s="126" t="s">
        <v>116</v>
      </c>
    </row>
    <row r="10" spans="2:15" x14ac:dyDescent="0.25">
      <c r="B10" s="45" t="s">
        <v>117</v>
      </c>
      <c r="C10" s="134" t="s">
        <v>118</v>
      </c>
      <c r="D10" s="182">
        <f>RUN!C2</f>
        <v>101</v>
      </c>
      <c r="E10" s="145"/>
      <c r="G10" s="124" t="s">
        <v>119</v>
      </c>
      <c r="H10" s="125" t="s">
        <v>120</v>
      </c>
      <c r="I10" s="128">
        <f t="shared" si="1"/>
        <v>120000</v>
      </c>
      <c r="J10" s="126" t="s">
        <v>121</v>
      </c>
      <c r="L10" s="124" t="s">
        <v>122</v>
      </c>
      <c r="M10" s="125" t="s">
        <v>123</v>
      </c>
      <c r="N10" s="133">
        <f t="shared" si="0"/>
        <v>0</v>
      </c>
      <c r="O10" s="126" t="s">
        <v>124</v>
      </c>
    </row>
    <row r="11" spans="2:15" x14ac:dyDescent="0.25">
      <c r="B11" s="124" t="s">
        <v>125</v>
      </c>
      <c r="C11" s="125" t="s">
        <v>126</v>
      </c>
      <c r="D11" s="130">
        <f>VLOOKUP(E11,Tbl_Param,$D$18,FALSE)</f>
        <v>202502</v>
      </c>
      <c r="E11" s="126" t="s">
        <v>127</v>
      </c>
      <c r="G11" s="124" t="s">
        <v>128</v>
      </c>
      <c r="H11" s="125" t="s">
        <v>129</v>
      </c>
      <c r="I11" s="128">
        <f t="shared" si="1"/>
        <v>120000</v>
      </c>
      <c r="J11" s="126" t="s">
        <v>130</v>
      </c>
      <c r="L11" s="124" t="s">
        <v>131</v>
      </c>
      <c r="M11" s="125" t="s">
        <v>132</v>
      </c>
      <c r="N11" s="133">
        <f t="shared" si="0"/>
        <v>1.427</v>
      </c>
      <c r="O11" s="126" t="s">
        <v>133</v>
      </c>
    </row>
    <row r="12" spans="2:15" x14ac:dyDescent="0.25">
      <c r="B12" s="45" t="s">
        <v>134</v>
      </c>
      <c r="C12" s="134" t="s">
        <v>135</v>
      </c>
      <c r="D12" s="146">
        <f>EOMONTH(DATE(INT(D11/100),MOD(D11,100),1),0)</f>
        <v>45716</v>
      </c>
      <c r="E12" s="135"/>
      <c r="G12" s="124" t="s">
        <v>119</v>
      </c>
      <c r="H12" s="125" t="s">
        <v>136</v>
      </c>
      <c r="I12" s="128">
        <f t="shared" si="1"/>
        <v>0</v>
      </c>
      <c r="J12" s="126" t="s">
        <v>137</v>
      </c>
      <c r="L12" s="124" t="s">
        <v>138</v>
      </c>
      <c r="M12" s="125" t="s">
        <v>139</v>
      </c>
      <c r="N12" s="133">
        <f t="shared" si="0"/>
        <v>1.0349999999999999</v>
      </c>
      <c r="O12" s="126" t="s">
        <v>140</v>
      </c>
    </row>
    <row r="13" spans="2:15" x14ac:dyDescent="0.25">
      <c r="B13" s="45" t="s">
        <v>141</v>
      </c>
      <c r="C13" s="134"/>
      <c r="D13" s="147">
        <f>INT(D11/100)*12+MOD(D11,100)</f>
        <v>24302</v>
      </c>
      <c r="E13" s="135"/>
      <c r="G13" s="124" t="s">
        <v>142</v>
      </c>
      <c r="H13" s="125" t="s">
        <v>143</v>
      </c>
      <c r="I13" s="128">
        <f t="shared" si="1"/>
        <v>0</v>
      </c>
      <c r="J13" s="126" t="s">
        <v>144</v>
      </c>
      <c r="L13" s="124" t="s">
        <v>145</v>
      </c>
      <c r="M13" s="125" t="s">
        <v>146</v>
      </c>
      <c r="N13" s="133">
        <f t="shared" si="0"/>
        <v>0</v>
      </c>
      <c r="O13" s="126" t="s">
        <v>147</v>
      </c>
    </row>
    <row r="14" spans="2:15" x14ac:dyDescent="0.25">
      <c r="B14" s="45" t="s">
        <v>148</v>
      </c>
      <c r="C14" s="134" t="s">
        <v>149</v>
      </c>
      <c r="D14" s="148">
        <f>IF(RunType="OPN",INT(D16/12)*100+MOD(D16,12),ValnDt)</f>
        <v>202502</v>
      </c>
      <c r="E14" s="135"/>
      <c r="G14" s="124" t="s">
        <v>150</v>
      </c>
      <c r="H14" s="125" t="s">
        <v>151</v>
      </c>
      <c r="I14" s="257" t="str">
        <f t="shared" si="1"/>
        <v>2023_LifeCover_Other_I_CapitecLife</v>
      </c>
      <c r="J14" s="126" t="s">
        <v>152</v>
      </c>
      <c r="L14" s="45" t="s">
        <v>153</v>
      </c>
      <c r="M14" s="134" t="s">
        <v>154</v>
      </c>
      <c r="N14" s="143">
        <f>SUM(N11:N13)</f>
        <v>2.4619999999999997</v>
      </c>
      <c r="O14" s="135"/>
    </row>
    <row r="15" spans="2:15" x14ac:dyDescent="0.25">
      <c r="B15" s="45" t="s">
        <v>155</v>
      </c>
      <c r="C15" s="134" t="s">
        <v>156</v>
      </c>
      <c r="D15" s="146">
        <f>IF(RunType="OPN",EOMONTH(DATE(INT(D16/12),MOD(D16,12),1),0),ValnStart)</f>
        <v>45716</v>
      </c>
      <c r="E15" s="135"/>
      <c r="G15" s="45" t="s">
        <v>157</v>
      </c>
      <c r="H15" s="134" t="s">
        <v>158</v>
      </c>
      <c r="I15" s="136">
        <f>IF(NBExpMth=0,D16-I6,-NBExpMth)</f>
        <v>24</v>
      </c>
      <c r="J15" s="135"/>
      <c r="L15" s="124" t="s">
        <v>159</v>
      </c>
      <c r="M15" s="125" t="s">
        <v>160</v>
      </c>
      <c r="N15" s="133">
        <f>VLOOKUP(O15,Tbl_Exp,MATCH(Product,Tbl_Exp_Cols,0)+1,FALSE)</f>
        <v>0</v>
      </c>
      <c r="O15" s="126" t="s">
        <v>161</v>
      </c>
    </row>
    <row r="16" spans="2:15" x14ac:dyDescent="0.25">
      <c r="B16" s="45" t="s">
        <v>162</v>
      </c>
      <c r="C16" s="134"/>
      <c r="D16" s="138">
        <f>IF(RunType="OPN",D13-D23,D13)</f>
        <v>24302</v>
      </c>
      <c r="E16" s="135"/>
      <c r="G16" s="45" t="s">
        <v>163</v>
      </c>
      <c r="H16" s="134" t="s">
        <v>164</v>
      </c>
      <c r="I16" s="136">
        <f>D13-D16+DurIFProj</f>
        <v>24</v>
      </c>
      <c r="J16" s="135"/>
      <c r="L16" s="124" t="s">
        <v>165</v>
      </c>
      <c r="M16" s="125" t="s">
        <v>166</v>
      </c>
      <c r="N16" s="133">
        <f>VLOOKUP(O16,Tbl_Exp,MATCH(Product,Tbl_Exp_Cols,0)+1,FALSE)</f>
        <v>0</v>
      </c>
      <c r="O16" s="126" t="s">
        <v>167</v>
      </c>
    </row>
    <row r="17" spans="2:15" x14ac:dyDescent="0.25">
      <c r="B17" s="45" t="s">
        <v>168</v>
      </c>
      <c r="C17" s="134"/>
      <c r="D17" s="146">
        <f>EOMONTH(IF(RunType="OPN",ProjStart,ProjStart-MOD(IVP,12)),12)</f>
        <v>46081</v>
      </c>
      <c r="E17" s="135"/>
      <c r="G17" s="45" t="s">
        <v>169</v>
      </c>
      <c r="H17" s="134" t="s">
        <v>170</v>
      </c>
      <c r="I17" s="137">
        <f>(I6-I8)/12</f>
        <v>32.583333333333336</v>
      </c>
      <c r="J17" s="135"/>
      <c r="L17" s="45" t="s">
        <v>171</v>
      </c>
      <c r="M17" s="134" t="s">
        <v>172</v>
      </c>
      <c r="N17" s="144">
        <f>N18-MODEL!I8+1</f>
        <v>87</v>
      </c>
      <c r="O17" s="135"/>
    </row>
    <row r="18" spans="2:15" x14ac:dyDescent="0.25">
      <c r="B18" s="45" t="s">
        <v>173</v>
      </c>
      <c r="C18" s="134"/>
      <c r="D18" s="138">
        <f>MATCH(RunNumber,'Run Parameters'!B3:AC3,0)</f>
        <v>2</v>
      </c>
      <c r="E18" s="135"/>
      <c r="G18" s="124" t="s">
        <v>174</v>
      </c>
      <c r="H18" s="125" t="s">
        <v>175</v>
      </c>
      <c r="I18" s="128">
        <f t="shared" ref="I18:I23" si="2">HLOOKUP(J18,PolicyData,2,FALSE)</f>
        <v>200000</v>
      </c>
      <c r="J18" s="126" t="s">
        <v>176</v>
      </c>
      <c r="L18" s="124" t="s">
        <v>177</v>
      </c>
      <c r="M18" s="125"/>
      <c r="N18" s="132">
        <f>VLOOKUP(O18,Tbl_Features,2,FALSE)</f>
        <v>120</v>
      </c>
      <c r="O18" s="126" t="s">
        <v>178</v>
      </c>
    </row>
    <row r="19" spans="2:15" x14ac:dyDescent="0.25">
      <c r="B19" s="124" t="s">
        <v>179</v>
      </c>
      <c r="C19" s="125" t="s">
        <v>180</v>
      </c>
      <c r="D19" s="128">
        <f>VLOOKUP(E19,Tbl_Param,D$18,FALSE)</f>
        <v>0</v>
      </c>
      <c r="E19" s="126" t="s">
        <v>181</v>
      </c>
      <c r="G19" s="124" t="s">
        <v>182</v>
      </c>
      <c r="H19" s="125" t="s">
        <v>183</v>
      </c>
      <c r="I19" s="128">
        <f t="shared" si="2"/>
        <v>200000</v>
      </c>
      <c r="J19" s="126" t="s">
        <v>184</v>
      </c>
      <c r="L19" s="124" t="s">
        <v>185</v>
      </c>
      <c r="M19" s="125" t="s">
        <v>186</v>
      </c>
      <c r="N19" s="133">
        <f>VLOOKUP(O19,Tbl_Vals,2,FALSE)</f>
        <v>100</v>
      </c>
      <c r="O19" s="126" t="s">
        <v>187</v>
      </c>
    </row>
    <row r="20" spans="2:15" x14ac:dyDescent="0.25">
      <c r="B20" s="124" t="s">
        <v>188</v>
      </c>
      <c r="C20" s="125" t="s">
        <v>189</v>
      </c>
      <c r="D20" s="131" t="str">
        <f>VLOOKUP(E20,Tbl_Param,D$18,FALSE)</f>
        <v>CLS</v>
      </c>
      <c r="E20" s="126" t="s">
        <v>190</v>
      </c>
      <c r="G20" s="124" t="s">
        <v>191</v>
      </c>
      <c r="H20" s="125" t="s">
        <v>192</v>
      </c>
      <c r="I20" s="128">
        <f t="shared" si="2"/>
        <v>0</v>
      </c>
      <c r="J20" s="126" t="s">
        <v>193</v>
      </c>
      <c r="L20" s="124" t="s">
        <v>194</v>
      </c>
      <c r="M20" s="125" t="s">
        <v>195</v>
      </c>
      <c r="N20" s="133">
        <f>VLOOKUP(O20,Tbl_Vals,2,FALSE)</f>
        <v>0.5</v>
      </c>
      <c r="O20" s="126" t="s">
        <v>196</v>
      </c>
    </row>
    <row r="21" spans="2:15" x14ac:dyDescent="0.25">
      <c r="B21" s="124" t="s">
        <v>197</v>
      </c>
      <c r="C21" s="125" t="s">
        <v>198</v>
      </c>
      <c r="D21" s="131">
        <f>VLOOKUP(E21,Tbl_Param,D$18,FALSE)</f>
        <v>0</v>
      </c>
      <c r="E21" s="126" t="s">
        <v>199</v>
      </c>
      <c r="G21" s="124" t="s">
        <v>200</v>
      </c>
      <c r="H21" s="125" t="s">
        <v>201</v>
      </c>
      <c r="I21" s="128">
        <f t="shared" si="2"/>
        <v>0</v>
      </c>
      <c r="J21" s="126" t="s">
        <v>202</v>
      </c>
      <c r="L21" s="124" t="s">
        <v>203</v>
      </c>
      <c r="M21" s="125" t="s">
        <v>204</v>
      </c>
      <c r="N21" s="132">
        <f>VLOOKUP(O21,Tbl_Features,2,FALSE)</f>
        <v>6</v>
      </c>
      <c r="O21" s="126" t="s">
        <v>205</v>
      </c>
    </row>
    <row r="22" spans="2:15" x14ac:dyDescent="0.25">
      <c r="B22" s="124" t="s">
        <v>206</v>
      </c>
      <c r="C22" s="125"/>
      <c r="D22" s="131">
        <f>VLOOKUP(E22,Tbl_Param,D$18,FALSE)</f>
        <v>0</v>
      </c>
      <c r="E22" s="126" t="s">
        <v>207</v>
      </c>
      <c r="G22" s="124" t="s">
        <v>208</v>
      </c>
      <c r="H22" s="125" t="s">
        <v>209</v>
      </c>
      <c r="I22" s="128">
        <f t="shared" si="2"/>
        <v>0</v>
      </c>
      <c r="J22" s="126" t="s">
        <v>210</v>
      </c>
      <c r="L22" s="124" t="s">
        <v>211</v>
      </c>
      <c r="M22" s="125" t="s">
        <v>212</v>
      </c>
      <c r="N22" s="132">
        <f>VLOOKUP(O22,Tbl_Features,2,FALSE)</f>
        <v>24</v>
      </c>
      <c r="O22" s="126" t="s">
        <v>213</v>
      </c>
    </row>
    <row r="23" spans="2:15" x14ac:dyDescent="0.25">
      <c r="B23" s="45" t="s">
        <v>214</v>
      </c>
      <c r="C23" s="134" t="s">
        <v>215</v>
      </c>
      <c r="D23" s="149">
        <f>IF(OR(AND(MvtRun=1,D20="CLS"),NBExpMth&gt;0),D22,IF(MvtRun=1,1+MOD(MOD(ValnDt,100)+9,12),0))</f>
        <v>0</v>
      </c>
      <c r="E23" s="135"/>
      <c r="G23" s="124" t="s">
        <v>216</v>
      </c>
      <c r="H23" s="125" t="s">
        <v>217</v>
      </c>
      <c r="I23" s="128">
        <f t="shared" si="2"/>
        <v>0</v>
      </c>
      <c r="J23" s="126" t="s">
        <v>218</v>
      </c>
      <c r="L23" s="124" t="s">
        <v>219</v>
      </c>
      <c r="M23" s="125" t="s">
        <v>220</v>
      </c>
      <c r="N23" s="132">
        <f t="shared" ref="N23:N28" si="3">VLOOKUP(O23,Tbl_Features,2,FALSE)</f>
        <v>6</v>
      </c>
      <c r="O23" s="126" t="s">
        <v>221</v>
      </c>
    </row>
    <row r="24" spans="2:15" x14ac:dyDescent="0.25">
      <c r="B24" s="124" t="s">
        <v>222</v>
      </c>
      <c r="C24" s="125" t="s">
        <v>223</v>
      </c>
      <c r="D24" s="131">
        <f t="shared" ref="D24:D46" si="4">VLOOKUP(E24,Tbl_Param,D$18,FALSE)</f>
        <v>0</v>
      </c>
      <c r="E24" s="126" t="s">
        <v>224</v>
      </c>
      <c r="G24" s="45" t="s">
        <v>225</v>
      </c>
      <c r="H24" s="134" t="s">
        <v>226</v>
      </c>
      <c r="I24" s="138">
        <f>I19+I21+I23-I18-I20-I22</f>
        <v>0</v>
      </c>
      <c r="J24" s="135"/>
      <c r="L24" s="124" t="s">
        <v>227</v>
      </c>
      <c r="M24" s="125" t="s">
        <v>228</v>
      </c>
      <c r="N24" s="132">
        <f t="shared" si="3"/>
        <v>6</v>
      </c>
      <c r="O24" s="126" t="s">
        <v>229</v>
      </c>
    </row>
    <row r="25" spans="2:15" x14ac:dyDescent="0.25">
      <c r="B25" s="124" t="s">
        <v>230</v>
      </c>
      <c r="C25" s="125"/>
      <c r="D25" s="132" t="str">
        <f t="shared" si="4"/>
        <v>unused</v>
      </c>
      <c r="E25" s="126" t="s">
        <v>231</v>
      </c>
      <c r="G25" s="124" t="s">
        <v>232</v>
      </c>
      <c r="H25" s="125"/>
      <c r="I25" s="125">
        <f>HLOOKUP(J25,PolicyData,2,FALSE)</f>
        <v>1</v>
      </c>
      <c r="J25" s="126" t="s">
        <v>233</v>
      </c>
      <c r="L25" s="124" t="s">
        <v>234</v>
      </c>
      <c r="M25" s="125" t="s">
        <v>235</v>
      </c>
      <c r="N25" s="133">
        <f t="shared" si="3"/>
        <v>75</v>
      </c>
      <c r="O25" s="126" t="s">
        <v>236</v>
      </c>
    </row>
    <row r="26" spans="2:15" x14ac:dyDescent="0.25">
      <c r="B26" s="124" t="s">
        <v>237</v>
      </c>
      <c r="C26" s="125" t="s">
        <v>238</v>
      </c>
      <c r="D26" s="132" t="str">
        <f t="shared" si="4"/>
        <v>unused</v>
      </c>
      <c r="E26" s="126" t="s">
        <v>239</v>
      </c>
      <c r="G26" s="45" t="s">
        <v>240</v>
      </c>
      <c r="H26" s="134" t="s">
        <v>241</v>
      </c>
      <c r="I26" s="138">
        <f>INT(I25/10000)*12+MOD(INT(I25/100),100)-$D$16</f>
        <v>-24302</v>
      </c>
      <c r="J26" s="135"/>
      <c r="L26" s="124" t="s">
        <v>242</v>
      </c>
      <c r="M26" s="125" t="s">
        <v>243</v>
      </c>
      <c r="N26" s="133">
        <f t="shared" si="3"/>
        <v>11.86</v>
      </c>
      <c r="O26" s="126" t="s">
        <v>244</v>
      </c>
    </row>
    <row r="27" spans="2:15" x14ac:dyDescent="0.25">
      <c r="B27" s="124" t="s">
        <v>245</v>
      </c>
      <c r="C27" s="125" t="s">
        <v>246</v>
      </c>
      <c r="D27" s="132" t="str">
        <f t="shared" si="4"/>
        <v>unused</v>
      </c>
      <c r="E27" s="126" t="s">
        <v>247</v>
      </c>
      <c r="G27" s="124" t="s">
        <v>248</v>
      </c>
      <c r="H27" s="125"/>
      <c r="I27" s="125">
        <f>HLOOKUP(J27,PolicyData,2,FALSE)</f>
        <v>1</v>
      </c>
      <c r="J27" s="126" t="s">
        <v>249</v>
      </c>
      <c r="L27" s="124" t="s">
        <v>250</v>
      </c>
      <c r="M27" s="125" t="s">
        <v>251</v>
      </c>
      <c r="N27" s="132">
        <f t="shared" si="3"/>
        <v>5</v>
      </c>
      <c r="O27" s="126" t="s">
        <v>252</v>
      </c>
    </row>
    <row r="28" spans="2:15" x14ac:dyDescent="0.25">
      <c r="B28" s="124" t="s">
        <v>253</v>
      </c>
      <c r="C28" s="125" t="s">
        <v>254</v>
      </c>
      <c r="D28" s="132" t="str">
        <f t="shared" si="4"/>
        <v>unused</v>
      </c>
      <c r="E28" s="126" t="s">
        <v>255</v>
      </c>
      <c r="G28" s="45" t="s">
        <v>256</v>
      </c>
      <c r="H28" s="134" t="s">
        <v>257</v>
      </c>
      <c r="I28" s="138">
        <f>INT(I27/10000)*12+MOD(INT(I27/100),100)-$D$16</f>
        <v>-24302</v>
      </c>
      <c r="J28" s="135"/>
      <c r="L28" s="124" t="s">
        <v>250</v>
      </c>
      <c r="M28" s="125" t="s">
        <v>258</v>
      </c>
      <c r="N28" s="132">
        <f t="shared" si="3"/>
        <v>10</v>
      </c>
      <c r="O28" s="126" t="s">
        <v>259</v>
      </c>
    </row>
    <row r="29" spans="2:15" x14ac:dyDescent="0.25">
      <c r="B29" s="124" t="s">
        <v>12</v>
      </c>
      <c r="C29" s="125" t="s">
        <v>260</v>
      </c>
      <c r="D29" s="132" t="str">
        <f t="shared" si="4"/>
        <v>unused</v>
      </c>
      <c r="E29" s="126" t="s">
        <v>261</v>
      </c>
      <c r="G29" s="124" t="s">
        <v>262</v>
      </c>
      <c r="H29" s="125"/>
      <c r="I29" s="125">
        <f>HLOOKUP(J29,PolicyData,2,FALSE)</f>
        <v>1</v>
      </c>
      <c r="J29" s="126" t="s">
        <v>263</v>
      </c>
    </row>
    <row r="30" spans="2:15" x14ac:dyDescent="0.25">
      <c r="B30" s="124" t="s">
        <v>264</v>
      </c>
      <c r="C30" s="125" t="s">
        <v>265</v>
      </c>
      <c r="D30" s="132" t="str">
        <f t="shared" si="4"/>
        <v>unused</v>
      </c>
      <c r="E30" s="126" t="s">
        <v>266</v>
      </c>
      <c r="G30" s="45" t="s">
        <v>267</v>
      </c>
      <c r="H30" s="134" t="s">
        <v>268</v>
      </c>
      <c r="I30" s="138">
        <f>INT(I29/10000)*12+MOD(INT(I29/100),100)-$D$16</f>
        <v>-24302</v>
      </c>
      <c r="J30" s="135"/>
    </row>
    <row r="31" spans="2:15" x14ac:dyDescent="0.25">
      <c r="B31" s="124" t="s">
        <v>269</v>
      </c>
      <c r="C31" s="125" t="s">
        <v>270</v>
      </c>
      <c r="D31" s="132" t="str">
        <f t="shared" si="4"/>
        <v>unused</v>
      </c>
      <c r="E31" s="126" t="s">
        <v>271</v>
      </c>
      <c r="G31" s="124" t="s">
        <v>272</v>
      </c>
      <c r="H31" s="125"/>
      <c r="I31" s="125">
        <f>HLOOKUP(J31,PolicyData,2,FALSE)</f>
        <v>1</v>
      </c>
      <c r="J31" s="126" t="s">
        <v>273</v>
      </c>
    </row>
    <row r="32" spans="2:15" x14ac:dyDescent="0.25">
      <c r="B32" s="124" t="s">
        <v>274</v>
      </c>
      <c r="C32" s="125" t="s">
        <v>275</v>
      </c>
      <c r="D32" s="132" t="str">
        <f t="shared" si="4"/>
        <v>unused</v>
      </c>
      <c r="E32" s="126" t="s">
        <v>276</v>
      </c>
      <c r="G32" s="45" t="s">
        <v>277</v>
      </c>
      <c r="H32" s="134" t="s">
        <v>278</v>
      </c>
      <c r="I32" s="147">
        <f>INT(I31/10000)*12+MOD(INT(I31/100),100)-$D$16</f>
        <v>-24302</v>
      </c>
      <c r="J32" s="135"/>
    </row>
    <row r="33" spans="2:10" x14ac:dyDescent="0.25">
      <c r="B33" s="124" t="s">
        <v>279</v>
      </c>
      <c r="C33" s="125" t="s">
        <v>280</v>
      </c>
      <c r="D33" s="132" t="str">
        <f t="shared" si="4"/>
        <v>unused</v>
      </c>
      <c r="E33" s="126" t="s">
        <v>281</v>
      </c>
      <c r="G33" s="124" t="s">
        <v>282</v>
      </c>
      <c r="H33" s="125"/>
      <c r="I33" s="125">
        <f>HLOOKUP(J33,PolicyData,2,FALSE)</f>
        <v>1</v>
      </c>
      <c r="J33" s="126" t="s">
        <v>283</v>
      </c>
    </row>
    <row r="34" spans="2:10" x14ac:dyDescent="0.25">
      <c r="B34" s="124" t="s">
        <v>284</v>
      </c>
      <c r="C34" s="125" t="s">
        <v>285</v>
      </c>
      <c r="D34" s="132" t="str">
        <f t="shared" si="4"/>
        <v>unused</v>
      </c>
      <c r="E34" s="126" t="s">
        <v>286</v>
      </c>
      <c r="G34" s="45" t="s">
        <v>287</v>
      </c>
      <c r="H34" s="134" t="s">
        <v>288</v>
      </c>
      <c r="I34" s="138">
        <f>INT(I33/10000)*12+MOD(INT(I33/100),100)-$D$16</f>
        <v>-24302</v>
      </c>
      <c r="J34" s="135"/>
    </row>
    <row r="35" spans="2:10" x14ac:dyDescent="0.25">
      <c r="B35" s="124" t="s">
        <v>289</v>
      </c>
      <c r="C35" s="125" t="s">
        <v>290</v>
      </c>
      <c r="D35" s="132" t="str">
        <f t="shared" si="4"/>
        <v>unused</v>
      </c>
      <c r="E35" s="126" t="s">
        <v>291</v>
      </c>
      <c r="G35" s="124" t="s">
        <v>292</v>
      </c>
      <c r="H35" s="125"/>
      <c r="I35" s="125">
        <f>HLOOKUP(J35,PolicyData,2,FALSE)</f>
        <v>1</v>
      </c>
      <c r="J35" s="126" t="s">
        <v>293</v>
      </c>
    </row>
    <row r="36" spans="2:10" x14ac:dyDescent="0.25">
      <c r="B36" s="124" t="s">
        <v>294</v>
      </c>
      <c r="C36" s="125" t="s">
        <v>295</v>
      </c>
      <c r="D36" s="132" t="str">
        <f t="shared" si="4"/>
        <v>unused</v>
      </c>
      <c r="E36" s="126" t="s">
        <v>296</v>
      </c>
      <c r="G36" s="45" t="s">
        <v>297</v>
      </c>
      <c r="H36" s="134" t="s">
        <v>298</v>
      </c>
      <c r="I36" s="138">
        <f>INT(I35/10000)*12+MOD(INT(I35/100),100)-$D$16</f>
        <v>-24302</v>
      </c>
      <c r="J36" s="135"/>
    </row>
    <row r="37" spans="2:10" x14ac:dyDescent="0.25">
      <c r="B37" s="124" t="s">
        <v>299</v>
      </c>
      <c r="C37" s="125" t="s">
        <v>300</v>
      </c>
      <c r="D37" s="132" t="str">
        <f t="shared" si="4"/>
        <v>unused</v>
      </c>
      <c r="E37" s="126" t="s">
        <v>301</v>
      </c>
      <c r="G37" s="124" t="s">
        <v>302</v>
      </c>
      <c r="H37" s="125" t="s">
        <v>303</v>
      </c>
      <c r="I37" s="127" t="str">
        <f>HLOOKUP(J37,PolicyData,2,FALSE)</f>
        <v>N</v>
      </c>
      <c r="J37" s="126" t="s">
        <v>304</v>
      </c>
    </row>
    <row r="38" spans="2:10" x14ac:dyDescent="0.25">
      <c r="B38" s="124" t="s">
        <v>305</v>
      </c>
      <c r="C38" s="125" t="s">
        <v>306</v>
      </c>
      <c r="D38" s="132" t="str">
        <f t="shared" si="4"/>
        <v>unused</v>
      </c>
      <c r="E38" s="126" t="s">
        <v>307</v>
      </c>
      <c r="G38" s="124" t="s">
        <v>308</v>
      </c>
      <c r="H38" s="125"/>
      <c r="I38" s="125">
        <f>HLOOKUP(J38,PolicyData,2,FALSE)</f>
        <v>1</v>
      </c>
      <c r="J38" s="126" t="s">
        <v>309</v>
      </c>
    </row>
    <row r="39" spans="2:10" x14ac:dyDescent="0.25">
      <c r="B39" s="124" t="s">
        <v>310</v>
      </c>
      <c r="C39" s="125" t="s">
        <v>311</v>
      </c>
      <c r="D39" s="132" t="str">
        <f t="shared" si="4"/>
        <v>unused</v>
      </c>
      <c r="E39" s="126" t="s">
        <v>312</v>
      </c>
      <c r="G39" s="45" t="s">
        <v>313</v>
      </c>
      <c r="H39" s="134" t="s">
        <v>314</v>
      </c>
      <c r="I39" s="138">
        <f>INT(I38/10000)*12+MOD(INT(I38/100),100)-$D$16</f>
        <v>-24302</v>
      </c>
      <c r="J39" s="135"/>
    </row>
    <row r="40" spans="2:10" x14ac:dyDescent="0.25">
      <c r="B40" s="124" t="s">
        <v>315</v>
      </c>
      <c r="C40" s="125" t="s">
        <v>316</v>
      </c>
      <c r="D40" s="132" t="str">
        <f t="shared" si="4"/>
        <v>unused</v>
      </c>
      <c r="E40" s="126" t="s">
        <v>317</v>
      </c>
      <c r="G40" s="124" t="s">
        <v>318</v>
      </c>
      <c r="H40" s="125" t="s">
        <v>319</v>
      </c>
      <c r="I40" s="129">
        <f>HLOOKUP(J40,PolicyData,2,FALSE)</f>
        <v>1857.3732</v>
      </c>
      <c r="J40" s="126" t="s">
        <v>320</v>
      </c>
    </row>
    <row r="41" spans="2:10" x14ac:dyDescent="0.25">
      <c r="B41" s="124" t="s">
        <v>1</v>
      </c>
      <c r="C41" s="125" t="s">
        <v>321</v>
      </c>
      <c r="D41" s="132" t="str">
        <f t="shared" si="4"/>
        <v>unused</v>
      </c>
      <c r="E41" s="126" t="s">
        <v>322</v>
      </c>
      <c r="G41" s="124" t="s">
        <v>323</v>
      </c>
      <c r="H41" s="125" t="s">
        <v>324</v>
      </c>
      <c r="I41" s="129">
        <f>HLOOKUP(J41,PolicyData,2,FALSE)</f>
        <v>1857.3732</v>
      </c>
      <c r="J41" s="126" t="s">
        <v>325</v>
      </c>
    </row>
    <row r="42" spans="2:10" x14ac:dyDescent="0.25">
      <c r="B42" s="124" t="s">
        <v>326</v>
      </c>
      <c r="C42" s="125" t="s">
        <v>327</v>
      </c>
      <c r="D42" s="132" t="str">
        <f t="shared" si="4"/>
        <v>unused</v>
      </c>
      <c r="E42" s="126" t="s">
        <v>328</v>
      </c>
      <c r="G42" s="124" t="s">
        <v>329</v>
      </c>
      <c r="H42" s="125"/>
      <c r="I42" s="125">
        <f>HLOOKUP(J42,PolicyData,2,FALSE)</f>
        <v>1</v>
      </c>
      <c r="J42" s="126" t="s">
        <v>330</v>
      </c>
    </row>
    <row r="43" spans="2:10" x14ac:dyDescent="0.25">
      <c r="B43" s="124" t="s">
        <v>331</v>
      </c>
      <c r="C43" s="125" t="s">
        <v>332</v>
      </c>
      <c r="D43" s="132" t="str">
        <f t="shared" si="4"/>
        <v>unused</v>
      </c>
      <c r="E43" s="126" t="s">
        <v>333</v>
      </c>
      <c r="G43" s="45" t="s">
        <v>334</v>
      </c>
      <c r="H43" s="134" t="s">
        <v>335</v>
      </c>
      <c r="I43" s="138">
        <f>INT(I42/10000)*12+MOD(INT(I42/100),100)-$D$16</f>
        <v>-24302</v>
      </c>
      <c r="J43" s="135"/>
    </row>
    <row r="44" spans="2:10" x14ac:dyDescent="0.25">
      <c r="B44" s="124" t="s">
        <v>336</v>
      </c>
      <c r="C44" s="125" t="s">
        <v>337</v>
      </c>
      <c r="D44" s="132" t="str">
        <f t="shared" si="4"/>
        <v>unused</v>
      </c>
      <c r="E44" s="126" t="s">
        <v>338</v>
      </c>
      <c r="G44" s="124" t="s">
        <v>339</v>
      </c>
      <c r="H44" s="125"/>
      <c r="I44" s="125">
        <f>HLOOKUP(J44,PolicyData,2,FALSE)</f>
        <v>1</v>
      </c>
      <c r="J44" s="126" t="s">
        <v>340</v>
      </c>
    </row>
    <row r="45" spans="2:10" x14ac:dyDescent="0.25">
      <c r="B45" s="124" t="s">
        <v>341</v>
      </c>
      <c r="C45" s="125" t="s">
        <v>342</v>
      </c>
      <c r="D45" s="132" t="str">
        <f t="shared" si="4"/>
        <v>unused</v>
      </c>
      <c r="E45" s="126" t="s">
        <v>343</v>
      </c>
      <c r="G45" s="45" t="s">
        <v>344</v>
      </c>
      <c r="H45" s="134" t="s">
        <v>345</v>
      </c>
      <c r="I45" s="138">
        <f>INT(I44/10000)*12+MOD(INT(I44/100),100)-$D$16</f>
        <v>-24302</v>
      </c>
      <c r="J45" s="135"/>
    </row>
    <row r="46" spans="2:10" x14ac:dyDescent="0.25">
      <c r="B46" s="124" t="s">
        <v>346</v>
      </c>
      <c r="C46" s="125" t="s">
        <v>347</v>
      </c>
      <c r="D46" s="132" t="str">
        <f t="shared" si="4"/>
        <v>unused</v>
      </c>
      <c r="E46" s="126" t="s">
        <v>348</v>
      </c>
      <c r="G46" s="124" t="s">
        <v>349</v>
      </c>
      <c r="H46" s="125" t="s">
        <v>350</v>
      </c>
      <c r="I46" s="127" t="str">
        <f>HLOOKUP(J46,PolicyData,2,FALSE)</f>
        <v>N</v>
      </c>
      <c r="J46" s="126" t="s">
        <v>351</v>
      </c>
    </row>
    <row r="47" spans="2:10" x14ac:dyDescent="0.25">
      <c r="G47" s="124" t="s">
        <v>352</v>
      </c>
      <c r="H47" s="125" t="s">
        <v>353</v>
      </c>
      <c r="I47" s="128">
        <f>HLOOKUP(J47,PolicyData,2,FALSE)</f>
        <v>8</v>
      </c>
      <c r="J47" s="126" t="s">
        <v>354</v>
      </c>
    </row>
    <row r="48" spans="2:10" x14ac:dyDescent="0.25">
      <c r="G48" s="124" t="s">
        <v>355</v>
      </c>
      <c r="H48" s="125" t="s">
        <v>356</v>
      </c>
      <c r="I48" s="128">
        <f>HLOOKUP(J48,PolicyData,2,FALSE)</f>
        <v>350</v>
      </c>
      <c r="J48" s="126" t="s">
        <v>357</v>
      </c>
    </row>
    <row r="49" spans="7:10" x14ac:dyDescent="0.25">
      <c r="G49" s="45" t="s">
        <v>358</v>
      </c>
      <c r="H49" s="134" t="s">
        <v>359</v>
      </c>
      <c r="I49" s="139">
        <f>IF(NBExpMth&gt;0,ValnDt,(LEFT(I17Grp,4)-1)*100+2)</f>
        <v>202202</v>
      </c>
      <c r="J49" s="135"/>
    </row>
    <row r="50" spans="7:10" x14ac:dyDescent="0.25">
      <c r="G50" s="45" t="s">
        <v>360</v>
      </c>
      <c r="H50" s="134"/>
      <c r="I50" s="139">
        <f>INT(LIDt/100)*12+2</f>
        <v>24266</v>
      </c>
      <c r="J50" s="135"/>
    </row>
    <row r="51" spans="7:10" x14ac:dyDescent="0.25">
      <c r="G51" s="45" t="s">
        <v>361</v>
      </c>
      <c r="H51" s="134" t="s">
        <v>362</v>
      </c>
      <c r="I51" s="139">
        <f>IF(NBExpMth=0,I6-I50+DurIFProj,I50-D16)</f>
        <v>36</v>
      </c>
      <c r="J51" s="135"/>
    </row>
    <row r="52" spans="7:10" x14ac:dyDescent="0.25">
      <c r="G52" s="124" t="s">
        <v>363</v>
      </c>
      <c r="H52" s="125" t="s">
        <v>364</v>
      </c>
      <c r="I52" s="129" t="str">
        <f>HLOOKUP(J52,PolicyData,2,FALSE)</f>
        <v>Y</v>
      </c>
      <c r="J52" s="126" t="s">
        <v>365</v>
      </c>
    </row>
    <row r="53" spans="7:10" x14ac:dyDescent="0.25">
      <c r="G53" s="124" t="s">
        <v>366</v>
      </c>
      <c r="H53" s="125" t="s">
        <v>367</v>
      </c>
      <c r="I53" s="129" t="str">
        <f>HLOOKUP(J53,PolicyData,2,FALSE)</f>
        <v>N</v>
      </c>
      <c r="J53" s="126" t="s">
        <v>368</v>
      </c>
    </row>
    <row r="54" spans="7:10" x14ac:dyDescent="0.25">
      <c r="G54" s="124" t="s">
        <v>369</v>
      </c>
      <c r="H54" s="125" t="s">
        <v>370</v>
      </c>
      <c r="I54" s="129" t="str">
        <f>HLOOKUP(J54,PolicyData,2,FALSE)</f>
        <v>Y</v>
      </c>
      <c r="J54" s="126" t="s">
        <v>371</v>
      </c>
    </row>
    <row r="55" spans="7:10" x14ac:dyDescent="0.25">
      <c r="G55" s="45" t="s">
        <v>372</v>
      </c>
      <c r="H55" s="134" t="s">
        <v>373</v>
      </c>
      <c r="I55" s="138">
        <f>IF(OR(AND(MvtRun=1,RunType="CLS",I54="N"),AND(RunType="OPN",DurIFValn&lt;IVP,D25=0)),0,1)</f>
        <v>1</v>
      </c>
      <c r="J55" s="135"/>
    </row>
    <row r="57" spans="7:10" x14ac:dyDescent="0.25">
      <c r="I57" s="81">
        <f>D16-I50</f>
        <v>36</v>
      </c>
    </row>
    <row r="58" spans="7:10" x14ac:dyDescent="0.25">
      <c r="I58" s="81"/>
    </row>
  </sheetData>
  <mergeCells count="2">
    <mergeCell ref="G2:J2"/>
    <mergeCell ref="B7:E7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4BE77-763F-4557-A47B-54096021C3BE}">
  <sheetPr codeName="Sheet4">
    <tabColor rgb="FFFF0000"/>
  </sheetPr>
  <dimension ref="B1:FP1196"/>
  <sheetViews>
    <sheetView zoomScaleNormal="80" workbookViewId="0">
      <pane xSplit="4" ySplit="7" topLeftCell="DI8" activePane="bottomRight" state="frozen"/>
      <selection pane="topRight" activeCell="E1" sqref="E1"/>
      <selection pane="bottomLeft" activeCell="A8" sqref="A8"/>
      <selection pane="bottomRight" activeCell="DN9" sqref="DN9"/>
    </sheetView>
  </sheetViews>
  <sheetFormatPr defaultRowHeight="15" x14ac:dyDescent="0.25"/>
  <cols>
    <col min="1" max="1" width="2.85546875" customWidth="1"/>
    <col min="2" max="3" width="10.140625" bestFit="1" customWidth="1"/>
    <col min="4" max="4" width="9.28515625" bestFit="1" customWidth="1"/>
    <col min="5" max="5" width="8.85546875" bestFit="1" customWidth="1"/>
    <col min="6" max="6" width="10" bestFit="1" customWidth="1"/>
    <col min="7" max="7" width="8.85546875" bestFit="1" customWidth="1"/>
    <col min="8" max="8" width="7.7109375" bestFit="1" customWidth="1"/>
    <col min="9" max="9" width="8.7109375" bestFit="1" customWidth="1"/>
    <col min="10" max="10" width="9.5703125" bestFit="1" customWidth="1"/>
    <col min="11" max="11" width="9.28515625" bestFit="1" customWidth="1"/>
    <col min="12" max="12" width="11.7109375" bestFit="1" customWidth="1"/>
    <col min="13" max="13" width="12.42578125" customWidth="1"/>
    <col min="14" max="14" width="14.28515625" bestFit="1" customWidth="1"/>
    <col min="15" max="15" width="11.42578125" bestFit="1" customWidth="1"/>
    <col min="16" max="16" width="12.28515625" bestFit="1" customWidth="1"/>
    <col min="17" max="18" width="11.42578125" bestFit="1" customWidth="1"/>
    <col min="19" max="19" width="12.5703125" bestFit="1" customWidth="1"/>
    <col min="20" max="20" width="12.7109375" bestFit="1" customWidth="1"/>
    <col min="21" max="21" width="14.42578125" bestFit="1" customWidth="1"/>
    <col min="22" max="22" width="14.28515625" bestFit="1" customWidth="1"/>
    <col min="23" max="23" width="11.42578125" bestFit="1" customWidth="1"/>
    <col min="24" max="25" width="10.28515625" bestFit="1" customWidth="1"/>
    <col min="26" max="26" width="16.85546875" bestFit="1" customWidth="1"/>
    <col min="27" max="27" width="12.5703125" bestFit="1" customWidth="1"/>
    <col min="28" max="28" width="12.28515625" bestFit="1" customWidth="1"/>
    <col min="29" max="30" width="11.42578125" bestFit="1" customWidth="1"/>
    <col min="31" max="31" width="12.28515625" bestFit="1" customWidth="1"/>
    <col min="32" max="32" width="12.140625" bestFit="1" customWidth="1"/>
    <col min="33" max="34" width="12" bestFit="1" customWidth="1"/>
    <col min="35" max="35" width="12.140625" bestFit="1" customWidth="1"/>
    <col min="36" max="36" width="11.140625" customWidth="1"/>
    <col min="37" max="37" width="11.42578125" bestFit="1" customWidth="1"/>
    <col min="38" max="38" width="11.140625" bestFit="1" customWidth="1"/>
    <col min="39" max="39" width="10.28515625" customWidth="1"/>
    <col min="40" max="40" width="11" bestFit="1" customWidth="1"/>
    <col min="41" max="42" width="12.5703125" bestFit="1" customWidth="1"/>
    <col min="43" max="43" width="11.5703125" bestFit="1" customWidth="1"/>
    <col min="44" max="44" width="13" bestFit="1" customWidth="1"/>
    <col min="45" max="45" width="11.5703125" bestFit="1" customWidth="1"/>
    <col min="46" max="46" width="12" customWidth="1"/>
    <col min="47" max="48" width="12.42578125" bestFit="1" customWidth="1"/>
    <col min="49" max="49" width="12" customWidth="1"/>
    <col min="50" max="51" width="9.28515625" bestFit="1" customWidth="1"/>
    <col min="52" max="52" width="13.5703125" customWidth="1"/>
    <col min="53" max="53" width="17.140625" bestFit="1" customWidth="1"/>
    <col min="54" max="54" width="17.42578125" customWidth="1"/>
    <col min="55" max="55" width="10.85546875" bestFit="1" customWidth="1"/>
    <col min="56" max="56" width="11.42578125" customWidth="1"/>
    <col min="57" max="57" width="8" bestFit="1" customWidth="1"/>
    <col min="58" max="58" width="12.140625" bestFit="1" customWidth="1"/>
    <col min="59" max="59" width="10.5703125" bestFit="1" customWidth="1"/>
    <col min="60" max="60" width="10.7109375" bestFit="1" customWidth="1"/>
    <col min="61" max="61" width="10.42578125" bestFit="1" customWidth="1"/>
    <col min="62" max="62" width="10.85546875" bestFit="1" customWidth="1"/>
    <col min="63" max="63" width="10.7109375" bestFit="1" customWidth="1"/>
    <col min="64" max="64" width="13.28515625" bestFit="1" customWidth="1"/>
    <col min="65" max="66" width="11.7109375" customWidth="1"/>
    <col min="67" max="67" width="9.42578125" bestFit="1" customWidth="1"/>
    <col min="68" max="68" width="13.28515625" bestFit="1" customWidth="1"/>
    <col min="69" max="69" width="11" bestFit="1" customWidth="1"/>
    <col min="70" max="70" width="10.85546875" bestFit="1" customWidth="1"/>
    <col min="71" max="71" width="9.28515625" customWidth="1"/>
    <col min="72" max="72" width="9.42578125" bestFit="1" customWidth="1"/>
    <col min="73" max="73" width="12.85546875" customWidth="1"/>
    <col min="74" max="74" width="11" customWidth="1"/>
    <col min="75" max="75" width="12.140625" customWidth="1"/>
    <col min="76" max="76" width="11.7109375" bestFit="1" customWidth="1"/>
    <col min="77" max="77" width="11" bestFit="1" customWidth="1"/>
    <col min="78" max="78" width="10.42578125" bestFit="1" customWidth="1"/>
    <col min="79" max="80" width="11.42578125" bestFit="1" customWidth="1"/>
    <col min="81" max="81" width="11.5703125" bestFit="1" customWidth="1"/>
    <col min="82" max="82" width="12.85546875" bestFit="1" customWidth="1"/>
    <col min="83" max="84" width="12.85546875" customWidth="1"/>
    <col min="85" max="85" width="12.85546875" bestFit="1" customWidth="1"/>
    <col min="86" max="86" width="12.85546875" customWidth="1"/>
    <col min="87" max="87" width="9.5703125" bestFit="1" customWidth="1"/>
    <col min="88" max="88" width="12.85546875" customWidth="1"/>
    <col min="89" max="89" width="11.140625" bestFit="1" customWidth="1"/>
    <col min="90" max="90" width="12.85546875" customWidth="1"/>
    <col min="91" max="91" width="13.85546875" customWidth="1"/>
    <col min="92" max="92" width="21.42578125" customWidth="1"/>
    <col min="93" max="93" width="11.140625" customWidth="1"/>
    <col min="94" max="94" width="13.85546875" bestFit="1" customWidth="1"/>
    <col min="95" max="95" width="14.28515625" customWidth="1"/>
    <col min="96" max="96" width="19.42578125" bestFit="1" customWidth="1"/>
    <col min="97" max="97" width="12.42578125" bestFit="1" customWidth="1"/>
    <col min="98" max="99" width="12.140625" bestFit="1" customWidth="1"/>
    <col min="100" max="100" width="16.28515625" customWidth="1"/>
    <col min="101" max="103" width="12.140625" bestFit="1" customWidth="1"/>
    <col min="104" max="104" width="12" customWidth="1"/>
    <col min="105" max="105" width="12.5703125" customWidth="1"/>
    <col min="106" max="106" width="8.85546875" bestFit="1" customWidth="1"/>
    <col min="107" max="107" width="9.5703125" bestFit="1" customWidth="1"/>
    <col min="108" max="109" width="9.5703125" customWidth="1"/>
    <col min="110" max="110" width="10.28515625" bestFit="1" customWidth="1"/>
    <col min="111" max="111" width="17.28515625" customWidth="1"/>
    <col min="112" max="113" width="9.5703125" customWidth="1"/>
    <col min="114" max="114" width="11" bestFit="1" customWidth="1"/>
    <col min="115" max="115" width="12.7109375" customWidth="1"/>
    <col min="116" max="116" width="9.85546875" bestFit="1" customWidth="1"/>
    <col min="117" max="117" width="12.140625" bestFit="1" customWidth="1"/>
    <col min="118" max="118" width="13.42578125" bestFit="1" customWidth="1"/>
    <col min="119" max="120" width="10.5703125" customWidth="1"/>
    <col min="121" max="121" width="11.5703125" customWidth="1"/>
    <col min="122" max="122" width="10.85546875" bestFit="1" customWidth="1"/>
    <col min="123" max="131" width="11.28515625" customWidth="1"/>
    <col min="132" max="132" width="11" bestFit="1" customWidth="1"/>
    <col min="133" max="133" width="12.28515625" customWidth="1"/>
    <col min="134" max="134" width="12" bestFit="1" customWidth="1"/>
    <col min="135" max="135" width="12.42578125" customWidth="1"/>
    <col min="136" max="136" width="11" bestFit="1" customWidth="1"/>
    <col min="137" max="138" width="10.5703125" customWidth="1"/>
    <col min="139" max="139" width="11.5703125" customWidth="1"/>
    <col min="140" max="140" width="10.85546875" bestFit="1" customWidth="1"/>
    <col min="141" max="144" width="11.28515625" customWidth="1"/>
    <col min="145" max="145" width="9.5703125" customWidth="1"/>
    <col min="146" max="147" width="9.42578125" bestFit="1" customWidth="1"/>
    <col min="148" max="148" width="7.140625" bestFit="1" customWidth="1"/>
    <col min="149" max="149" width="7.85546875" bestFit="1" customWidth="1"/>
    <col min="150" max="151" width="8.140625" bestFit="1" customWidth="1"/>
    <col min="152" max="152" width="9.42578125" bestFit="1" customWidth="1"/>
    <col min="153" max="153" width="11.7109375" bestFit="1" customWidth="1"/>
    <col min="154" max="154" width="11.42578125" bestFit="1" customWidth="1"/>
    <col min="155" max="161" width="11.7109375" customWidth="1"/>
    <col min="167" max="169" width="11.7109375" customWidth="1"/>
  </cols>
  <sheetData>
    <row r="1" spans="2:171" x14ac:dyDescent="0.25">
      <c r="B1" s="240" t="s">
        <v>73</v>
      </c>
      <c r="C1" s="241"/>
      <c r="D1" s="241"/>
      <c r="E1" s="179"/>
      <c r="X1" s="57"/>
      <c r="CB1" s="274" t="s">
        <v>374</v>
      </c>
      <c r="DD1" s="36"/>
      <c r="DE1" s="36"/>
      <c r="DF1" s="36"/>
      <c r="DG1" s="36"/>
      <c r="DH1" s="36"/>
      <c r="DI1" s="36"/>
    </row>
    <row r="2" spans="2:171" x14ac:dyDescent="0.25">
      <c r="B2" s="243" t="s">
        <v>375</v>
      </c>
      <c r="C2" s="244"/>
      <c r="D2" s="244"/>
      <c r="E2" s="245"/>
    </row>
    <row r="3" spans="2:171" x14ac:dyDescent="0.25">
      <c r="B3" s="53" t="s">
        <v>376</v>
      </c>
      <c r="C3" s="24"/>
      <c r="D3" s="24"/>
      <c r="E3" s="54"/>
      <c r="AB3" s="20"/>
      <c r="BT3" s="36"/>
    </row>
    <row r="4" spans="2:171" ht="15.75" thickBot="1" x14ac:dyDescent="0.3">
      <c r="B4" s="55" t="s">
        <v>377</v>
      </c>
      <c r="C4" s="242"/>
      <c r="D4" s="242"/>
      <c r="E4" s="56"/>
      <c r="M4" s="17"/>
      <c r="R4" s="59"/>
      <c r="Z4" s="32"/>
      <c r="AC4" s="59"/>
      <c r="AG4" s="59"/>
      <c r="AK4" s="59"/>
      <c r="AT4" s="12"/>
      <c r="AW4" s="12"/>
      <c r="AX4" s="20"/>
      <c r="AY4" s="20"/>
      <c r="AZ4" s="20"/>
      <c r="BM4" s="93"/>
      <c r="BN4" s="93"/>
      <c r="BQ4" s="36"/>
      <c r="CA4" s="70"/>
      <c r="CV4" s="36"/>
      <c r="CZ4" s="36"/>
      <c r="DG4" s="36"/>
      <c r="DJ4" s="36"/>
      <c r="DM4" s="36"/>
      <c r="DN4" s="36"/>
      <c r="EB4" s="36"/>
      <c r="EF4" s="36"/>
    </row>
    <row r="5" spans="2:171" ht="19.5" thickBot="1" x14ac:dyDescent="0.35">
      <c r="B5" s="246" t="s">
        <v>378</v>
      </c>
      <c r="C5" s="247"/>
      <c r="D5" s="247"/>
      <c r="E5" s="248"/>
      <c r="L5" s="61" t="s">
        <v>379</v>
      </c>
      <c r="M5" s="62"/>
      <c r="N5" s="63"/>
      <c r="O5" s="63"/>
      <c r="P5" s="63"/>
      <c r="Q5" s="63"/>
      <c r="R5" s="63"/>
      <c r="S5" s="63"/>
      <c r="T5" s="62"/>
      <c r="U5" s="63"/>
      <c r="V5" s="63"/>
      <c r="W5" s="63"/>
      <c r="X5" s="63"/>
      <c r="Y5" s="63"/>
      <c r="Z5" s="63"/>
      <c r="AA5" s="63"/>
      <c r="AB5" s="61" t="s">
        <v>380</v>
      </c>
      <c r="AC5" s="63"/>
      <c r="AD5" s="63"/>
      <c r="AE5" s="63"/>
      <c r="AF5" s="61" t="s">
        <v>381</v>
      </c>
      <c r="AG5" s="63"/>
      <c r="AH5" s="63"/>
      <c r="AI5" s="63"/>
      <c r="AJ5" s="61" t="s">
        <v>382</v>
      </c>
      <c r="AK5" s="63"/>
      <c r="AL5" s="63"/>
      <c r="AM5" s="61" t="s">
        <v>383</v>
      </c>
      <c r="AN5" s="119"/>
      <c r="AO5" s="63"/>
      <c r="AP5" s="63"/>
      <c r="AQ5" s="63"/>
      <c r="AR5" s="63"/>
      <c r="AS5" s="63"/>
      <c r="AT5" s="63"/>
      <c r="AU5" s="63"/>
      <c r="AV5" s="63"/>
      <c r="AW5" s="63"/>
      <c r="AX5" s="61" t="s">
        <v>384</v>
      </c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1" t="s">
        <v>385</v>
      </c>
      <c r="BR5" s="63"/>
      <c r="BS5" s="63"/>
      <c r="BT5" s="63"/>
      <c r="BU5" s="61" t="s">
        <v>386</v>
      </c>
      <c r="BV5" s="63"/>
      <c r="BW5" s="63"/>
      <c r="BX5" s="63"/>
      <c r="BY5" s="63"/>
      <c r="BZ5" s="63"/>
      <c r="CA5" s="63"/>
      <c r="CB5" s="63"/>
      <c r="CC5" s="63"/>
      <c r="CD5" s="61" t="s">
        <v>387</v>
      </c>
      <c r="CE5" s="119"/>
      <c r="CF5" s="119"/>
      <c r="CG5" s="63"/>
      <c r="CH5" s="119"/>
      <c r="CI5" s="63"/>
      <c r="CJ5" s="119"/>
      <c r="CK5" s="63"/>
      <c r="CL5" s="119"/>
      <c r="CM5" s="61" t="s">
        <v>388</v>
      </c>
      <c r="CN5" s="63"/>
      <c r="CO5" s="61" t="s">
        <v>389</v>
      </c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1" t="s">
        <v>390</v>
      </c>
      <c r="DB5" s="63"/>
      <c r="DC5" s="63"/>
      <c r="DD5" s="63"/>
      <c r="DE5" s="63"/>
      <c r="DF5" s="63"/>
      <c r="DG5" s="63"/>
      <c r="DH5" s="63"/>
      <c r="DI5" s="63"/>
      <c r="DJ5" s="63"/>
      <c r="DK5" s="61" t="s">
        <v>391</v>
      </c>
      <c r="DL5" s="119"/>
      <c r="DM5" s="63"/>
      <c r="DN5" s="63"/>
      <c r="DO5" s="61" t="s">
        <v>392</v>
      </c>
      <c r="DP5" s="61"/>
      <c r="DQ5" s="61"/>
      <c r="DR5" s="63"/>
      <c r="DS5" s="63"/>
      <c r="DT5" s="63"/>
      <c r="DU5" s="63"/>
      <c r="DV5" s="63"/>
      <c r="DW5" s="63"/>
      <c r="DX5" s="63"/>
      <c r="DY5" s="63"/>
      <c r="DZ5" s="63"/>
      <c r="EA5" s="63"/>
      <c r="EB5" s="63"/>
      <c r="EC5" s="63"/>
      <c r="ED5" s="119"/>
      <c r="EE5" s="119"/>
      <c r="EF5" s="63"/>
      <c r="EG5" s="272" t="s">
        <v>393</v>
      </c>
      <c r="EH5" s="272"/>
      <c r="EI5" s="272"/>
      <c r="EJ5" s="273"/>
      <c r="EK5" s="273"/>
      <c r="EL5" s="273"/>
      <c r="EM5" s="273"/>
      <c r="EN5" s="273"/>
      <c r="EO5" s="61" t="s">
        <v>394</v>
      </c>
      <c r="EP5" s="63"/>
      <c r="EQ5" s="61" t="s">
        <v>395</v>
      </c>
      <c r="ER5" s="119"/>
      <c r="ES5" s="119"/>
      <c r="ET5" s="119"/>
      <c r="EU5" s="119"/>
      <c r="EV5" s="119"/>
      <c r="EW5" s="119"/>
      <c r="EX5" s="119"/>
      <c r="EY5" s="61" t="s">
        <v>396</v>
      </c>
      <c r="EZ5" s="119"/>
      <c r="FA5" s="119"/>
      <c r="FB5" s="119"/>
      <c r="FC5" s="119"/>
      <c r="FD5" s="119"/>
      <c r="FE5" s="119"/>
      <c r="FF5" s="119"/>
      <c r="FG5" s="119"/>
      <c r="FH5" s="61" t="s">
        <v>397</v>
      </c>
      <c r="FI5" s="119"/>
      <c r="FJ5" s="119"/>
      <c r="FK5" s="119"/>
      <c r="FL5" s="119"/>
      <c r="FM5" s="119"/>
      <c r="FN5" s="260"/>
    </row>
    <row r="6" spans="2:171" ht="18.75" x14ac:dyDescent="0.3">
      <c r="L6" s="113"/>
      <c r="M6" s="113"/>
      <c r="N6" s="249"/>
      <c r="O6" s="249"/>
      <c r="P6" s="249"/>
      <c r="Q6" s="249"/>
      <c r="R6" s="280"/>
      <c r="S6" s="280"/>
      <c r="T6" s="249"/>
      <c r="U6" s="249"/>
      <c r="V6" s="249"/>
      <c r="W6" s="249"/>
      <c r="X6" s="249"/>
      <c r="Y6" s="249"/>
      <c r="Z6" s="280"/>
      <c r="AA6" s="280"/>
      <c r="AB6" s="249"/>
      <c r="AC6" s="249"/>
      <c r="AD6" s="249"/>
      <c r="AE6" s="249"/>
      <c r="AF6" s="249"/>
      <c r="AG6" s="249"/>
      <c r="AH6" s="249"/>
      <c r="AI6" s="249"/>
      <c r="AJ6" s="249"/>
      <c r="AK6" s="249"/>
      <c r="AL6" s="249"/>
      <c r="AM6" s="250"/>
      <c r="AN6" s="250"/>
      <c r="AO6" s="250"/>
      <c r="AP6" s="250"/>
      <c r="AQ6" s="250"/>
      <c r="AR6" s="250"/>
      <c r="AS6" s="250"/>
      <c r="AT6" s="250"/>
      <c r="AU6" s="250"/>
      <c r="AV6" s="250"/>
      <c r="AW6" s="250"/>
      <c r="AX6" s="250"/>
      <c r="AY6" s="250"/>
      <c r="AZ6" s="250"/>
      <c r="BA6" s="250"/>
      <c r="BB6" s="250"/>
      <c r="BC6" s="250"/>
      <c r="BD6" s="250"/>
      <c r="BE6" s="250"/>
      <c r="BF6" s="250"/>
      <c r="BG6" s="250"/>
      <c r="BH6" s="250"/>
      <c r="BI6" s="250"/>
      <c r="BJ6" s="250"/>
      <c r="BK6" s="250"/>
      <c r="BL6" s="250"/>
      <c r="BM6" s="249"/>
      <c r="BN6" s="249"/>
      <c r="BO6" s="249"/>
      <c r="BP6" s="249"/>
      <c r="BQ6" s="249"/>
      <c r="BR6" s="249"/>
      <c r="BS6" s="249"/>
      <c r="BT6" s="249"/>
      <c r="BU6" s="249"/>
      <c r="BV6" s="249"/>
      <c r="BW6" s="249"/>
      <c r="BX6" s="249"/>
      <c r="BY6" s="249"/>
      <c r="BZ6" s="249"/>
      <c r="CA6" s="249"/>
      <c r="CB6" s="249"/>
      <c r="CC6" s="249"/>
      <c r="CD6" s="250"/>
      <c r="CE6" s="250"/>
      <c r="CF6" s="250"/>
      <c r="CG6" s="250"/>
      <c r="CH6" s="250"/>
      <c r="CI6" s="250"/>
      <c r="CJ6" s="250"/>
      <c r="CK6" s="250"/>
      <c r="CL6" s="250"/>
      <c r="CM6" s="250"/>
      <c r="CN6" s="250"/>
      <c r="CO6" s="250"/>
      <c r="CP6" s="249"/>
      <c r="CQ6" s="249"/>
      <c r="CR6" s="249"/>
      <c r="CS6" s="249"/>
      <c r="CT6" s="249"/>
      <c r="CU6" s="249"/>
      <c r="CV6" s="249"/>
      <c r="CW6" s="249"/>
      <c r="CX6" s="249"/>
      <c r="CY6" s="249"/>
      <c r="CZ6" s="249"/>
      <c r="DA6" s="249"/>
      <c r="DB6" s="249"/>
      <c r="DC6" s="249"/>
      <c r="DD6" s="249"/>
      <c r="DE6" s="249"/>
      <c r="DF6" s="249"/>
      <c r="DG6" s="249"/>
      <c r="DH6" s="249"/>
      <c r="DI6" s="249"/>
      <c r="DJ6" s="249"/>
      <c r="DK6" s="249"/>
      <c r="DL6" s="249"/>
      <c r="DM6" s="249"/>
      <c r="DN6" s="249"/>
      <c r="DO6" s="249"/>
      <c r="DP6" s="249"/>
      <c r="DQ6" s="249"/>
      <c r="DR6" s="249"/>
      <c r="DS6" s="249"/>
      <c r="DT6" s="249"/>
      <c r="DU6" s="249"/>
      <c r="DV6" s="249"/>
      <c r="DW6" s="249"/>
      <c r="DX6" s="249"/>
      <c r="DY6" s="249"/>
      <c r="DZ6" s="249"/>
      <c r="EA6" s="249"/>
      <c r="EB6" s="249"/>
      <c r="EC6" s="249"/>
      <c r="ED6" s="249"/>
      <c r="EE6" s="249"/>
      <c r="EF6" s="249"/>
      <c r="EG6" s="249"/>
      <c r="EH6" s="249"/>
      <c r="EI6" s="249"/>
      <c r="EJ6" s="249"/>
      <c r="EK6" s="249"/>
      <c r="EL6" s="249"/>
      <c r="EM6" s="249"/>
      <c r="EN6" s="249"/>
      <c r="EO6" s="249"/>
      <c r="EP6" s="249"/>
      <c r="EQ6" s="249"/>
      <c r="ER6" s="249"/>
      <c r="ES6" s="249"/>
      <c r="ET6" s="249"/>
      <c r="EU6" s="249"/>
      <c r="EV6" s="249"/>
      <c r="EW6" s="249"/>
      <c r="EX6" s="249"/>
      <c r="EY6" s="249"/>
      <c r="EZ6" s="250"/>
      <c r="FA6" s="250"/>
      <c r="FB6" s="250"/>
      <c r="FC6" s="250"/>
      <c r="FD6" s="250"/>
      <c r="FE6" s="250"/>
      <c r="FF6" s="250"/>
      <c r="FG6" s="250"/>
      <c r="FH6" s="250"/>
      <c r="FI6" s="250"/>
      <c r="FJ6" s="250"/>
      <c r="FK6" s="250"/>
      <c r="FL6" s="250"/>
      <c r="FM6" s="250"/>
      <c r="FN6" s="250"/>
      <c r="FO6" s="250"/>
    </row>
    <row r="7" spans="2:171" s="2" customFormat="1" ht="76.5" customHeight="1" x14ac:dyDescent="0.25">
      <c r="B7" s="3" t="s">
        <v>398</v>
      </c>
      <c r="C7" s="3" t="s">
        <v>399</v>
      </c>
      <c r="D7" s="3" t="s">
        <v>400</v>
      </c>
      <c r="E7" s="3" t="s">
        <v>401</v>
      </c>
      <c r="F7" s="4" t="s">
        <v>402</v>
      </c>
      <c r="G7" s="3" t="s">
        <v>403</v>
      </c>
      <c r="H7" s="3" t="s">
        <v>404</v>
      </c>
      <c r="I7" s="3" t="s">
        <v>405</v>
      </c>
      <c r="J7" s="3" t="s">
        <v>406</v>
      </c>
      <c r="K7" s="3" t="s">
        <v>407</v>
      </c>
      <c r="L7" s="3" t="s">
        <v>408</v>
      </c>
      <c r="M7" s="3" t="s">
        <v>409</v>
      </c>
      <c r="N7" s="3" t="s">
        <v>410</v>
      </c>
      <c r="O7" s="3" t="s">
        <v>411</v>
      </c>
      <c r="P7" s="3" t="s">
        <v>412</v>
      </c>
      <c r="Q7" s="3" t="s">
        <v>409</v>
      </c>
      <c r="R7" s="3" t="s">
        <v>413</v>
      </c>
      <c r="S7" s="3" t="s">
        <v>414</v>
      </c>
      <c r="T7" s="3" t="s">
        <v>415</v>
      </c>
      <c r="U7" s="3" t="s">
        <v>416</v>
      </c>
      <c r="V7" s="3" t="s">
        <v>417</v>
      </c>
      <c r="W7" s="3" t="s">
        <v>411</v>
      </c>
      <c r="X7" s="3" t="s">
        <v>418</v>
      </c>
      <c r="Y7" s="3" t="s">
        <v>419</v>
      </c>
      <c r="Z7" s="3" t="s">
        <v>420</v>
      </c>
      <c r="AA7" s="3" t="s">
        <v>421</v>
      </c>
      <c r="AB7" s="3" t="s">
        <v>422</v>
      </c>
      <c r="AC7" s="3" t="s">
        <v>423</v>
      </c>
      <c r="AD7" s="3" t="s">
        <v>424</v>
      </c>
      <c r="AE7" s="3" t="s">
        <v>425</v>
      </c>
      <c r="AF7" s="3" t="s">
        <v>426</v>
      </c>
      <c r="AG7" s="3" t="s">
        <v>427</v>
      </c>
      <c r="AH7" s="3" t="s">
        <v>428</v>
      </c>
      <c r="AI7" s="3" t="s">
        <v>429</v>
      </c>
      <c r="AJ7" s="3" t="s">
        <v>430</v>
      </c>
      <c r="AK7" s="3" t="s">
        <v>431</v>
      </c>
      <c r="AL7" s="3" t="s">
        <v>432</v>
      </c>
      <c r="AM7" s="3" t="s">
        <v>433</v>
      </c>
      <c r="AN7" s="3" t="s">
        <v>434</v>
      </c>
      <c r="AO7" s="3" t="s">
        <v>435</v>
      </c>
      <c r="AP7" s="3" t="s">
        <v>436</v>
      </c>
      <c r="AQ7" s="3" t="s">
        <v>437</v>
      </c>
      <c r="AR7" s="3" t="s">
        <v>438</v>
      </c>
      <c r="AS7" s="3" t="s">
        <v>439</v>
      </c>
      <c r="AT7" s="3" t="s">
        <v>440</v>
      </c>
      <c r="AU7" s="3" t="s">
        <v>441</v>
      </c>
      <c r="AV7" s="3" t="s">
        <v>442</v>
      </c>
      <c r="AW7" s="3" t="s">
        <v>443</v>
      </c>
      <c r="AX7" s="3" t="s">
        <v>444</v>
      </c>
      <c r="AY7" s="3" t="s">
        <v>445</v>
      </c>
      <c r="AZ7" s="3" t="s">
        <v>446</v>
      </c>
      <c r="BA7" s="3" t="s">
        <v>447</v>
      </c>
      <c r="BB7" s="3" t="s">
        <v>448</v>
      </c>
      <c r="BC7" s="3" t="s">
        <v>449</v>
      </c>
      <c r="BD7" s="3" t="s">
        <v>450</v>
      </c>
      <c r="BE7" s="3" t="s">
        <v>451</v>
      </c>
      <c r="BF7" s="3" t="s">
        <v>452</v>
      </c>
      <c r="BG7" s="3" t="s">
        <v>453</v>
      </c>
      <c r="BH7" s="3" t="s">
        <v>454</v>
      </c>
      <c r="BI7" s="3" t="s">
        <v>455</v>
      </c>
      <c r="BJ7" s="3" t="s">
        <v>456</v>
      </c>
      <c r="BK7" s="3" t="s">
        <v>457</v>
      </c>
      <c r="BL7" s="3" t="s">
        <v>458</v>
      </c>
      <c r="BM7" s="3" t="s">
        <v>459</v>
      </c>
      <c r="BN7" s="3" t="s">
        <v>460</v>
      </c>
      <c r="BO7" s="3" t="s">
        <v>461</v>
      </c>
      <c r="BP7" s="3" t="s">
        <v>462</v>
      </c>
      <c r="BQ7" s="3" t="s">
        <v>463</v>
      </c>
      <c r="BR7" s="3" t="s">
        <v>464</v>
      </c>
      <c r="BS7" s="3" t="s">
        <v>465</v>
      </c>
      <c r="BT7" s="3" t="s">
        <v>466</v>
      </c>
      <c r="BU7" s="275" t="s">
        <v>467</v>
      </c>
      <c r="BV7" s="275" t="s">
        <v>468</v>
      </c>
      <c r="BW7" s="3" t="s">
        <v>469</v>
      </c>
      <c r="BX7" s="275" t="s">
        <v>470</v>
      </c>
      <c r="BY7" s="3" t="s">
        <v>471</v>
      </c>
      <c r="BZ7" s="3" t="s">
        <v>472</v>
      </c>
      <c r="CA7" s="3" t="s">
        <v>473</v>
      </c>
      <c r="CB7" s="274" t="s">
        <v>474</v>
      </c>
      <c r="CC7" s="3" t="s">
        <v>475</v>
      </c>
      <c r="CD7" s="3" t="s">
        <v>476</v>
      </c>
      <c r="CE7" s="3" t="s">
        <v>477</v>
      </c>
      <c r="CF7" s="286" t="s">
        <v>478</v>
      </c>
      <c r="CG7" s="3" t="s">
        <v>479</v>
      </c>
      <c r="CH7" s="3" t="s">
        <v>480</v>
      </c>
      <c r="CI7" s="3" t="s">
        <v>481</v>
      </c>
      <c r="CJ7" s="286" t="s">
        <v>482</v>
      </c>
      <c r="CK7" s="3" t="s">
        <v>483</v>
      </c>
      <c r="CL7" s="286" t="s">
        <v>484</v>
      </c>
      <c r="CM7" s="286" t="s">
        <v>485</v>
      </c>
      <c r="CN7" s="3" t="s">
        <v>486</v>
      </c>
      <c r="CO7" s="3" t="s">
        <v>487</v>
      </c>
      <c r="CP7" s="3" t="s">
        <v>488</v>
      </c>
      <c r="CQ7" s="3" t="s">
        <v>489</v>
      </c>
      <c r="CR7" s="3" t="s">
        <v>490</v>
      </c>
      <c r="CS7" s="3" t="s">
        <v>491</v>
      </c>
      <c r="CT7" s="3" t="s">
        <v>492</v>
      </c>
      <c r="CU7" s="3" t="s">
        <v>493</v>
      </c>
      <c r="CV7" s="3" t="s">
        <v>494</v>
      </c>
      <c r="CW7" s="3" t="s">
        <v>495</v>
      </c>
      <c r="CX7" s="3" t="s">
        <v>496</v>
      </c>
      <c r="CY7" s="3" t="s">
        <v>497</v>
      </c>
      <c r="CZ7" s="3" t="s">
        <v>498</v>
      </c>
      <c r="DA7" s="255" t="s">
        <v>499</v>
      </c>
      <c r="DB7" s="255" t="s">
        <v>500</v>
      </c>
      <c r="DC7" s="3" t="s">
        <v>501</v>
      </c>
      <c r="DD7" s="286" t="s">
        <v>502</v>
      </c>
      <c r="DE7" s="3" t="s">
        <v>503</v>
      </c>
      <c r="DF7" s="3" t="s">
        <v>504</v>
      </c>
      <c r="DG7" s="3" t="s">
        <v>505</v>
      </c>
      <c r="DH7" s="3" t="s">
        <v>506</v>
      </c>
      <c r="DI7" s="3" t="s">
        <v>507</v>
      </c>
      <c r="DJ7" s="3" t="s">
        <v>508</v>
      </c>
      <c r="DK7" s="3" t="s">
        <v>509</v>
      </c>
      <c r="DL7" s="3" t="s">
        <v>510</v>
      </c>
      <c r="DM7" s="3" t="s">
        <v>511</v>
      </c>
      <c r="DN7" s="3" t="s">
        <v>512</v>
      </c>
      <c r="DO7" s="255" t="s">
        <v>513</v>
      </c>
      <c r="DP7" s="255" t="s">
        <v>514</v>
      </c>
      <c r="DQ7" s="255" t="s">
        <v>515</v>
      </c>
      <c r="DR7" s="3" t="s">
        <v>516</v>
      </c>
      <c r="DS7" s="3" t="s">
        <v>517</v>
      </c>
      <c r="DT7" s="3" t="s">
        <v>518</v>
      </c>
      <c r="DU7" s="3" t="s">
        <v>519</v>
      </c>
      <c r="DV7" s="3" t="s">
        <v>520</v>
      </c>
      <c r="DW7" s="3" t="s">
        <v>521</v>
      </c>
      <c r="DX7" s="3" t="s">
        <v>522</v>
      </c>
      <c r="DY7" s="3" t="s">
        <v>523</v>
      </c>
      <c r="DZ7" s="3" t="s">
        <v>524</v>
      </c>
      <c r="EA7" s="3" t="s">
        <v>525</v>
      </c>
      <c r="EB7" s="3" t="s">
        <v>526</v>
      </c>
      <c r="EC7" s="3" t="s">
        <v>527</v>
      </c>
      <c r="ED7" s="3" t="s">
        <v>528</v>
      </c>
      <c r="EE7" s="3" t="s">
        <v>529</v>
      </c>
      <c r="EF7" s="3" t="s">
        <v>530</v>
      </c>
      <c r="EG7" s="255" t="s">
        <v>513</v>
      </c>
      <c r="EH7" s="255" t="s">
        <v>514</v>
      </c>
      <c r="EI7" s="255" t="s">
        <v>515</v>
      </c>
      <c r="EJ7" s="3" t="s">
        <v>516</v>
      </c>
      <c r="EK7" s="3" t="s">
        <v>517</v>
      </c>
      <c r="EL7" s="3" t="s">
        <v>531</v>
      </c>
      <c r="EM7" s="3" t="s">
        <v>532</v>
      </c>
      <c r="EN7" s="3" t="s">
        <v>533</v>
      </c>
      <c r="EO7" s="3" t="s">
        <v>534</v>
      </c>
      <c r="EP7" s="3" t="s">
        <v>535</v>
      </c>
      <c r="EQ7" s="3" t="s">
        <v>536</v>
      </c>
      <c r="ER7" s="3" t="s">
        <v>537</v>
      </c>
      <c r="ES7" s="3" t="s">
        <v>538</v>
      </c>
      <c r="ET7" s="3" t="s">
        <v>539</v>
      </c>
      <c r="EU7" s="3" t="s">
        <v>540</v>
      </c>
      <c r="EV7" s="3" t="s">
        <v>541</v>
      </c>
      <c r="EW7" s="3" t="s">
        <v>542</v>
      </c>
      <c r="EX7" s="3" t="s">
        <v>543</v>
      </c>
      <c r="EY7" s="3" t="s">
        <v>544</v>
      </c>
      <c r="EZ7" s="3" t="s">
        <v>545</v>
      </c>
      <c r="FA7" s="3" t="s">
        <v>546</v>
      </c>
      <c r="FB7" s="3" t="s">
        <v>547</v>
      </c>
      <c r="FC7" s="3" t="s">
        <v>548</v>
      </c>
      <c r="FD7" s="3" t="s">
        <v>549</v>
      </c>
      <c r="FE7" s="3" t="s">
        <v>550</v>
      </c>
      <c r="FF7" s="3" t="s">
        <v>551</v>
      </c>
      <c r="FG7" s="3" t="s">
        <v>552</v>
      </c>
      <c r="FH7" s="3" t="s">
        <v>553</v>
      </c>
      <c r="FI7" s="3" t="s">
        <v>554</v>
      </c>
      <c r="FJ7" s="3" t="s">
        <v>555</v>
      </c>
      <c r="FK7" s="3" t="s">
        <v>556</v>
      </c>
      <c r="FL7" s="3" t="s">
        <v>557</v>
      </c>
      <c r="FM7" s="3" t="s">
        <v>558</v>
      </c>
      <c r="FN7" s="3" t="s">
        <v>559</v>
      </c>
    </row>
    <row r="8" spans="2:171" x14ac:dyDescent="0.25">
      <c r="B8" s="2">
        <v>0</v>
      </c>
      <c r="C8" s="2">
        <f>IF(B8&lt;=0,0,ROUNDUP(B8/12,0))</f>
        <v>0</v>
      </c>
      <c r="D8" s="60">
        <f>IF(NBExpMth=0,DurIFProj,-NBExpMth)</f>
        <v>24</v>
      </c>
      <c r="E8" s="2">
        <f>IF(D8&lt;=0,0,ROUNDUP(D8/12,0))</f>
        <v>2</v>
      </c>
      <c r="F8" s="188">
        <f>ProjStart</f>
        <v>45716</v>
      </c>
      <c r="G8" s="2">
        <f>MONTH(F8)</f>
        <v>2</v>
      </c>
      <c r="H8" s="187">
        <f t="shared" ref="H8:H71" si="0">AgeAtEntry+D8/12</f>
        <v>34.583333333333336</v>
      </c>
      <c r="I8" s="186">
        <f>ROUNDDOWN(H8,0)</f>
        <v>34</v>
      </c>
      <c r="J8" s="2">
        <f t="shared" ref="J8:J71" si="1">IF(OR($B8&gt;IVP,IVP=0),0,1)</f>
        <v>0</v>
      </c>
      <c r="K8" s="2">
        <f t="shared" ref="K8:K71" si="2">IF(AND(E8&lt;=ProjTerm,D8&gt;0),1,0)</f>
        <v>1</v>
      </c>
      <c r="L8">
        <f t="shared" ref="L8:L71" si="3">IF($D8&lt;=VLOOKUP("Nat"&amp;Sex&amp;Smk,Tbl_MrtSelBands,2,FALSE),1,IF($D8&lt;=VLOOKUP("Nat"&amp;Sex&amp;Smk,Tbl_MrtSelBands,3,FALSE),2,3))</f>
        <v>2</v>
      </c>
      <c r="M8" s="65">
        <v>0</v>
      </c>
      <c r="N8">
        <f t="shared" ref="N8:N71" si="4">VLOOKUP(G8,Tbl_MrtSeasonAdj,MATCH("DTH_NAT",Tbl_MrtSeasonAdj_Cols)+1,FALSE)</f>
        <v>1</v>
      </c>
      <c r="O8">
        <f t="shared" ref="O8:O71" si="5">IF(F8&lt;=ProjStart,100,VLOOKUP(MIN(B8,Tbl_TmpScl_Rows),Tbl_TmpScl,2,FALSE))</f>
        <v>100</v>
      </c>
      <c r="P8" s="58">
        <f t="shared" ref="P8:P71" si="6">IF(D8&lt;=DthNatWP,0,MIN(1,M8*N8*O8/100*DthAdjPC/100)*(1+UWLoadPC/100))</f>
        <v>0</v>
      </c>
      <c r="Q8" s="106">
        <f t="shared" ref="Q8:Q71" si="7">MIN(1,P8*(1+DthStressPC/100))*$K8</f>
        <v>0</v>
      </c>
      <c r="R8" s="59">
        <f t="shared" ref="R8:R71" si="8">IF(AND(ActDthNat=1,$B8=ActDthNatMth),1,IF(OR(AND($B8&lt;=IVP,ExpDthNat=0),AND(ActDthNat=1,$B8&lt;IVP)),0,Q8))</f>
        <v>0</v>
      </c>
      <c r="S8" s="32">
        <f>IF(R8=1,1,(1-(1-R8)^(1/12))*$K8)</f>
        <v>0</v>
      </c>
      <c r="T8">
        <f t="shared" ref="T8:T71" si="9">IF($D8&lt;=VLOOKUP("Acc"&amp;Sex&amp;Smk,Tbl_MrtSelBands,2,FALSE),1,IF($D8&lt;=VLOOKUP("Acc"&amp;Sex&amp;Smk,Tbl_MrtSelBands,3,FALSE),2,3))</f>
        <v>1</v>
      </c>
      <c r="U8" s="65">
        <v>0</v>
      </c>
      <c r="V8">
        <f t="shared" ref="V8:V71" si="10">VLOOKUP(G8,Tbl_MrtSeasonAdj,MATCH("DTH_ACC",Tbl_MrtSeasonAdj_Cols)+1,FALSE)</f>
        <v>1</v>
      </c>
      <c r="W8">
        <f t="shared" ref="W8:W71" si="11">IF(F8&lt;=ProjStart,100,VLOOKUP(MIN(B8,MAX(Tbl_TmpScl_Rows)),Tbl_TmpScl,2,FALSE))</f>
        <v>100</v>
      </c>
      <c r="X8" s="58">
        <f t="shared" ref="X8:X71" si="12">MIN(1,U8*V8*W8/100*DthAdjPC/100*(1+UWLoadPC/100))</f>
        <v>0</v>
      </c>
      <c r="Y8" s="58">
        <f t="shared" ref="Y8:Y71" si="13">IF(F8&gt;ProjStart,MIN(1,X8*(1+DthStressPC/100)),0)</f>
        <v>0</v>
      </c>
      <c r="Z8" s="32">
        <f t="shared" ref="Z8:Z71" si="14">IF(AND(ActDthAcc=1,$B8=ActDthAccMth),1,IF(OR(AND($B8&lt;=IVP,ExpDthAcc=0),AND(ActDthAcc=1,$B8&lt;IVP)),0,Y8))</f>
        <v>0</v>
      </c>
      <c r="AA8" s="32">
        <f t="shared" ref="AA8:AA71" si="15">IF(F8&lt;=ProjStart,0,IF(Z8=1,1,1-(1-MIN(1-Q8,Z8))^(1/12)))</f>
        <v>0</v>
      </c>
      <c r="AB8" s="59">
        <f t="shared" ref="AB8:AB71" si="16">IF($K8=0,0,MIN(100-AF8,INDEX(Tbl_Lps,MATCH(MIN($D8,MAX(Tbl_Lps_Rows)),Tbl_Lps_Rows,0),MATCH(RFRsk,Tbl_Lps_Cols,0)))/100)</f>
        <v>6.9725640099999996E-3</v>
      </c>
      <c r="AC8" s="59">
        <f t="shared" ref="AC8:AC71" si="17">IF(AND(ActLps=1,$B8=ActLpsMth),1,IF(OR(AND($B8&lt;=IVP,ExpLps=0),AND(ActLps=1,$B8&lt;IVP)),0,AB8))</f>
        <v>6.9725640099999996E-3</v>
      </c>
      <c r="AD8">
        <f t="shared" ref="AD8:AD71" si="18">VLOOKUP(G8,Tbl_ExitSeasonAdj,MATCH("LPS",Tbl_ExitSeasonAdj_Cols)+1,FALSE)</f>
        <v>1</v>
      </c>
      <c r="AE8" s="59">
        <f t="shared" ref="AE8:AE71" si="19">IF(F8&gt;ProjStart,IF(E8&lt;ProjTerm,MIN(100,AC8*(1+LpsStressPC/100)*AD8),0),0)</f>
        <v>0</v>
      </c>
      <c r="AF8" s="59">
        <f t="shared" ref="AF8:AF71" si="20">IF($K8=0,0,INDEX(Tbl_Cnl,MATCH(MIN($D8,MAX(Tbl_Cnl_Rows)),Tbl_Cnl_Rows,0),MATCH(RFRsk,Tbl_Cnl_Cols,0))/100)</f>
        <v>6.8981666699999998E-3</v>
      </c>
      <c r="AG8" s="59">
        <f t="shared" ref="AG8:AG71" si="21">IF(AND(ActCnl=1,$B8=ActCnlMth),1,IF(OR(AND($B8&lt;=IVP,ExpCnl=0),AND(ActCnl=1,$B8&lt;IVP)),0,AF8))</f>
        <v>6.8981666699999998E-3</v>
      </c>
      <c r="AH8">
        <f t="shared" ref="AH8:AH71" si="22">VLOOKUP(G8,Tbl_ExitSeasonAdj,MATCH("CNL",Tbl_ExitSeasonAdj_Cols,0)+1,FALSE)</f>
        <v>1</v>
      </c>
      <c r="AI8" s="59">
        <f t="shared" ref="AI8:AI71" si="23">IF($F8&gt;ProjStart,IF($E8&lt;ProjTerm,MIN(100,1-AL8-AE8,AG8*(1+LpsStressPC/100)*AH8),0),0)</f>
        <v>0</v>
      </c>
      <c r="AJ8" s="59">
        <f t="shared" ref="AJ8:AJ71" si="24">IF($K8=0,0,INDEX(Tbl_NTU,MATCH(MIN($D8,MAX(Tbl_NTU_Rows)),Tbl_NTU_Rows,0),MATCH(RFRsk,Tbl_NTU_Cols,0))/100)</f>
        <v>0</v>
      </c>
      <c r="AK8" s="59">
        <f t="shared" ref="AK8:AK71" si="25">IF(AND(ActNTU=1,$B8=ActNTUMth),1,IF(OR(AND($B8&lt;=IVP,ExpNTU=0),AND(ActNTU=1,$B8&lt;IVP)),0,AJ8))</f>
        <v>0</v>
      </c>
      <c r="AL8" s="59">
        <f t="shared" ref="AL8:AL71" si="26">IF($F8&gt;ProjStart,IF($E8&lt;ProjTerm,MIN(100,AK8*(1+LpsStressPC/100)*AH8),0),0)</f>
        <v>0</v>
      </c>
      <c r="AM8" s="67">
        <f>IF(F8=ProjStart,0,1)</f>
        <v>0</v>
      </c>
      <c r="AN8" s="67">
        <v>0</v>
      </c>
      <c r="AO8" s="66">
        <f t="shared" ref="AO8:AO71" si="27">AM8*S8</f>
        <v>0</v>
      </c>
      <c r="AP8" s="66">
        <f t="shared" ref="AP8:AP71" si="28">AM8*AA8</f>
        <v>0</v>
      </c>
      <c r="AQ8" s="59">
        <f t="shared" ref="AQ8:AQ71" si="29">AM8*AE8</f>
        <v>0</v>
      </c>
      <c r="AR8" s="59">
        <f t="shared" ref="AR8:AR71" si="30">AM8*AI8</f>
        <v>0</v>
      </c>
      <c r="AS8" s="59">
        <f t="shared" ref="AS8:AS71" si="31">AL8*AM8</f>
        <v>0</v>
      </c>
      <c r="AT8" s="12">
        <f t="shared" ref="AT8:AT71" si="32">IF(AND($B8=IVP,ActIVPOn=1,ExtrCls="Y"),1,IF(AND($B8=IVP,ActIVPOff=1,ExtrCls="N"),0,IF($K9=0,0,IF(AND(OR(D8=0,F8=ProjStart),InitPols&lt;&gt;0),1,MAX(0,AM8-AO8-AP8-AQ8-AR8-AS8)))))</f>
        <v>1</v>
      </c>
      <c r="AU8" s="277">
        <v>0</v>
      </c>
      <c r="AV8" s="277">
        <v>0</v>
      </c>
      <c r="AW8" s="70">
        <f t="shared" ref="AW8:AW71" si="33">IF(AND(ActWOPBrth=1,$B8&gt;ActWOPBrthMth,$B8&lt;=IVP,$B8&lt;=ActWOPBrthMth+WOPBrthPer),1,IF(OR($D8&lt;=WOPBrthWP,AND($B8&lt;=IVP,ExpWOPBrth=0),AND(ActWOPBrth=1,$B8&lt;IVP)),0,AM8*VLOOKUP($I8,Tbl_Births,2,FALSE)/12*$J8))</f>
        <v>0</v>
      </c>
      <c r="AX8" s="20">
        <f t="shared" ref="AX8:AX71" si="34">IF(AND(B8&lt;IVP,ExpSA=0),0,IF(AND(OR(RunType="CLS",AND(ActSADecr=1,SAChng&lt;0),AND(ActSAIncr=1,SAChng&gt;0)),$B8&gt;=ActSAMth),SALSCLS,SALSOPN))</f>
        <v>200000</v>
      </c>
      <c r="AY8" s="20">
        <f t="shared" ref="AY8:AY71" si="35">IF(AND(B8&lt;IVP,ExpSA=0),0,IF(AND(OR(RunType="CLS",AND(ActSADecr=1,SAChng&lt;0),AND(ActSAIncr=1,SAChng&gt;0)),$B8&gt;=ActSAMth),SATrCLS,SATrOPN))</f>
        <v>0</v>
      </c>
      <c r="AZ8" s="20">
        <f t="shared" ref="AZ8:AZ71" si="36">IF(AND(B8&lt;IVP,ExpSA=0),0,IF(AND(OR(RunType="CLS",AND(ActSADecr=1,SAChng&lt;0),AND(ActSAIncr=1,SAChng&gt;0)),$B8&gt;=ActSAMth),SAInstCLS,SAInstOPN))*$K8</f>
        <v>0</v>
      </c>
      <c r="BA8" s="20">
        <f t="shared" ref="BA8:BA71" si="37">IF(K8=0,0,AZ8+AY8+AX8)</f>
        <v>200000</v>
      </c>
      <c r="BB8" s="36">
        <f t="shared" ref="BB8:BB71" si="38">IF(D8=1,ExGrat+1,1)*$K8</f>
        <v>1</v>
      </c>
      <c r="BC8" s="36">
        <f t="shared" ref="BC8:BC71" si="39">ROUNDUP(AZ8/AnnPayM*$K8,2)</f>
        <v>0</v>
      </c>
      <c r="BD8" s="80">
        <f t="shared" ref="BD8:BD71" si="40">IF(AND(DthRepdt="Y",ActDthNat=1,B8&lt;IVP),0,AO8*BB8*AX8*$K8)</f>
        <v>0</v>
      </c>
      <c r="BE8" s="36">
        <f t="shared" ref="BE8:BE71" si="41">IF(AND(DthRepdt="Y",ActDthNat=1,B8&lt;IVP),0,BB8*AO8*AY8*$K8)</f>
        <v>0</v>
      </c>
      <c r="BF8" s="36">
        <f t="shared" ref="BF8:BF71" si="42">IF(AND(DthRepdt="Y",ActDthNat=1,B8&lt;IVP),0,BC8*AnnPayM*BB8*AO8)</f>
        <v>0</v>
      </c>
      <c r="BG8" s="36">
        <f t="shared" ref="BG8:BG71" si="43">BF8+BE8+BD8</f>
        <v>0</v>
      </c>
      <c r="BH8" s="36">
        <f t="shared" ref="BH8:BH71" si="44">IF(AND(DthRepdt="Y",ActDthAcc=1,B8&lt;IVP),0,AP8*BB8*AX8*$K8)</f>
        <v>0</v>
      </c>
      <c r="BI8" s="36">
        <f t="shared" ref="BI8:BI71" si="45">IF(AND(DthRepdt="Y",ActDthAcc=1,B8&lt;IVP),0,BB8*AP8*AY8*$K8)</f>
        <v>0</v>
      </c>
      <c r="BJ8" s="36">
        <f t="shared" ref="BJ8:BJ71" si="46">IF(AND(DthRepdt="Y",ActDthAcc=1,B8&lt;IVP),0,BC8*AnnPayM*AP8*BB8)</f>
        <v>0</v>
      </c>
      <c r="BK8" s="36">
        <f t="shared" ref="BK8:BK71" si="47">BJ8+BI8+BH8</f>
        <v>0</v>
      </c>
      <c r="BL8" s="68">
        <f ca="1">IF(OR(AT8=0,E8&gt;ProjTerm),0,VLOOKUP(D8,'Life Events'!$AE$5:$AI$1206,5,FALSE))</f>
        <v>3.9126500000000022E-2</v>
      </c>
      <c r="BM8" s="93">
        <f t="shared" ref="BM8:BM71" ca="1" si="48">IF(AND(ActWOPBrth=1,$B8&gt;ActWOPBrthMth,$B8&lt;=IVP,$B8&lt;=ActWOPBrthMth+WOPBrthPer),1,IF(OR(AND($B8&lt;=IVP,ExpWOPBrth=0),AND(ActWOPBrth=1,$B8&lt;IVP)),0,BL8))</f>
        <v>3.9126500000000022E-2</v>
      </c>
      <c r="BN8" s="93">
        <f t="shared" ref="BN8:BN71" ca="1" si="49">AT8*BM8</f>
        <v>3.9126500000000022E-2</v>
      </c>
      <c r="BO8" s="36">
        <f t="shared" ref="BO8:BO71" ca="1" si="50">BS8*BN8</f>
        <v>0</v>
      </c>
      <c r="BP8" s="36">
        <f t="shared" ref="BP8:BP71" si="51">IF(AE8+AI8+AL8=0,0,(AP8+AO8)*AE8/(AE8+AI8+AL8)*BR8)</f>
        <v>0</v>
      </c>
      <c r="BQ8" s="36">
        <f>IFERROR(IF(OR(F8&lt;=ProjStart,D8&lt;=0),0,100-(AM9*AE9+AM10*AE10+AM11*AE11+AM12*AE12*Prm4PC/100-IF(D8=1,AM8*AI8,0))*100/AT8),0)</f>
        <v>0</v>
      </c>
      <c r="BR8" s="36">
        <f>IF(AND($B8&lt;IVP,ExpSA=0),0,IF(AND(OR(RunType="CLS",AND(ActSADecr=1,SAChng&lt;0),AND(ActSAIncr=1,SAChng&gt;0),AND(ActPrm=1,SAChng=0,$B8&gt;=IVP/2)),$B8&gt;=ActSAMth),PrmCls,PrmOpn))/12</f>
        <v>154.78110000000001</v>
      </c>
      <c r="BS8" s="36">
        <f t="shared" ref="BS8:BS71" si="52">IF(F8&gt;=ProjStart,BR8,0)*BQ8/100</f>
        <v>0</v>
      </c>
      <c r="BT8" s="36">
        <f t="shared" ref="BT8:BT71" si="53">IF(AND(ActPS=1,$B8&gt;=PSStartMth,$B8&lt;=PSEndMth,$B8&lt;IVP),0,BS8*AT8)</f>
        <v>0</v>
      </c>
      <c r="BU8" s="71">
        <v>0</v>
      </c>
      <c r="BV8" s="71">
        <v>0</v>
      </c>
      <c r="BW8" s="71">
        <v>0</v>
      </c>
      <c r="BX8" s="70">
        <f t="shared" ref="BX8:BX71" si="54">IF(OR(NBExpMth&gt;0,AND(RunType="OPN",ActInt=0)),BV8,BW8)/100</f>
        <v>0</v>
      </c>
      <c r="BY8" s="70">
        <f>((1+BU8/100)/(1+BX8)-1)</f>
        <v>0</v>
      </c>
      <c r="BZ8" s="72">
        <f>IF(BY8&lt;&gt;0,(1+BY8)^(1/12)-1,0)</f>
        <v>0</v>
      </c>
      <c r="CA8" s="71">
        <f>IF(ActInfl=1,1,0)</f>
        <v>0</v>
      </c>
      <c r="CB8" s="71">
        <f>IF(AND(ActInfl=1,$J8=1),IF(AND(RunType="OPN",IVP=12),CA8/CA$20,1),1)</f>
        <v>1</v>
      </c>
      <c r="CC8" s="71">
        <f>IF($C8&lt;ProjTerm,IF($F8&lt;ProjStart,1,IF($G8&lt;&gt;2,0,CB8)),0)</f>
        <v>1</v>
      </c>
      <c r="CD8" s="36">
        <f t="shared" ref="CD8:CD71" si="55">IF($B8=0,0,REFixed/12*CC7+BS8*REMPrmPC/100)</f>
        <v>0</v>
      </c>
      <c r="CE8" s="36">
        <f t="shared" ref="CE8:CE71" si="56">IF($B8=0,0,BS8*REAPrmPC/100)</f>
        <v>0</v>
      </c>
      <c r="CF8" s="36">
        <f t="shared" ref="CF8:CF71" si="57">IF($B8=0,0,BS8*RECPrmPC/100)</f>
        <v>0</v>
      </c>
      <c r="CG8" s="36">
        <f t="shared" ref="CG8:CG71" si="58">IF(F8&lt;=ProjStart,0,(CD8+CE8+CF8)*AM8)</f>
        <v>0</v>
      </c>
      <c r="CH8" s="36">
        <f t="shared" ref="CH8:CH71" si="59">IF(F8&lt;=ProjStart,0,CD8*AM8)</f>
        <v>0</v>
      </c>
      <c r="CI8" s="36">
        <f t="shared" ref="CI8:CI71" si="60">IFERROR((CEFixed*CC8+CEClmPC*BA8)*BB8,0)*(AP8+AO8)</f>
        <v>0</v>
      </c>
      <c r="CJ8" s="36">
        <f t="shared" ref="CJ8:CJ71" si="61">(CI8+CF8)*(AP8+AO8)</f>
        <v>0</v>
      </c>
      <c r="CK8" s="36">
        <f t="shared" ref="CK8:CK71" si="62">IF(D8=1,IEFixed*CC8+BS8*IEPrmPC/100,0)*AM8</f>
        <v>0</v>
      </c>
      <c r="CL8" s="36">
        <f t="shared" ref="CL8:CL71" si="63">(CK8+CE8)*AM8</f>
        <v>0</v>
      </c>
      <c r="CM8" s="36">
        <f t="shared" ref="CM8:CM71" si="64">CG8+CK8+CI8</f>
        <v>0</v>
      </c>
      <c r="CN8" s="36">
        <f t="shared" ref="CN8:CN71" ca="1" si="65">BG8-BT8+BO8+BK8-BP8</f>
        <v>0</v>
      </c>
      <c r="CO8" s="20">
        <f t="shared" ref="CO8:CO71" si="66">IF(AND($B8&lt;IVP,ExpSA=0),0,IF(AND(OR(RunType="CLS",AND(ActSADecr=1,SAChng&lt;0),AND(ActSAIncr=1,SAChng&gt;0)),$B8&gt;=ActSAMth),RI1SACls+RI2SACls,RI1SAOpn+RI2SAOpn))</f>
        <v>120000</v>
      </c>
      <c r="CP8" s="20">
        <f>IF(D8&lt;=VLOOKUP(Sex&amp;Smk,Tbl_RISelBands,2,FALSE),1,2)</f>
        <v>2</v>
      </c>
      <c r="CQ8" s="64">
        <f t="shared" ref="CQ8:CQ71" si="67">IF(B8=0,0,VLOOKUP(Sex&amp;Smk&amp;I8,Tbl_RIPrm,CP8+1,FALSE)*VLOOKUP(RFRsk,Tbl_RIRFRskScl,2,FALSE)/100)</f>
        <v>0</v>
      </c>
      <c r="CR8" s="64">
        <f t="shared" ref="CR8:CR71" si="68">IF(F8&gt;ProjStart,MIN(1,CQ8*(1+UWLoadPC/100)*RIAdjPC/100),0)</f>
        <v>0</v>
      </c>
      <c r="CS8" s="36">
        <f t="shared" ref="CS8:CS71" si="69">CO8*(1-(1-CR8)^(1/12))*AM8</f>
        <v>0</v>
      </c>
      <c r="CT8" s="36">
        <f t="shared" ref="CT8:CT71" si="70">IF(AND(DthRepdt="Y",$B8&lt;IVP,AND(ActDthNat=1,$B8=ActDthNatMth)),0,CO8*AO8)</f>
        <v>0</v>
      </c>
      <c r="CU8" s="36">
        <f t="shared" ref="CU8:CU71" si="71">IF(AND(DthRepdt="Y",$B8&lt;IVP,AND(ActDthAcc=1,$B8=ActDthAccMth)),0,CO8*AP8)</f>
        <v>0</v>
      </c>
      <c r="CV8" s="36">
        <f>CU8+CT8</f>
        <v>0</v>
      </c>
      <c r="CW8" s="36">
        <f t="shared" ref="CW8:CW71" si="72">IF(E8&gt;RIBnd1,0,CV8)</f>
        <v>0</v>
      </c>
      <c r="CX8" s="36">
        <f t="shared" ref="CX8:CX71" si="73">IF(OR(E8&gt;RIBnd1,E8&lt;=RIBnd),0,MAX((CS8*(1-RIProfExp/100)-CV8)*RIProfPC/100,0))</f>
        <v>0</v>
      </c>
      <c r="CY8" s="36">
        <f t="shared" ref="CY8:CY71" si="74">IF(OR(AND(ActPS=1,$B8&gt;=PSStartMth,$B8&lt;=PSEndMth,$B8&lt;IVP),E8&gt;RIBnd1),0,IF(D8&lt;=DurIFProj,0,CS8-CX8))</f>
        <v>0</v>
      </c>
      <c r="CZ8" s="36">
        <f>CY8-CW8</f>
        <v>0</v>
      </c>
      <c r="DA8" s="64">
        <f t="shared" ref="DA8:DA71" si="75">(1+BU8/100)^(1/12)-1</f>
        <v>0</v>
      </c>
      <c r="DB8" s="70">
        <f>(1+DA8)^(-1)</f>
        <v>1</v>
      </c>
      <c r="DC8" s="70">
        <f>PRODUCT($DB$8:DB8)</f>
        <v>1</v>
      </c>
      <c r="DD8" s="36">
        <f t="shared" ref="DD8:DD71" si="76">IF($D8&lt;0,0,(DD9+BT9)/(1+$DA9))</f>
        <v>8230.5649653476739</v>
      </c>
      <c r="DE8" s="36">
        <f t="shared" ref="DE8:DE71" si="77">IF($D8&lt;0,0,(DE9+BG9)/(1+$DA9))</f>
        <v>4330.2951632648656</v>
      </c>
      <c r="DF8" s="36">
        <f t="shared" ref="DF8:DF71" si="78">IF($D8&lt;0,0,(DF9+BK9)/(1+$DA9))</f>
        <v>1430.2900792936482</v>
      </c>
      <c r="DG8" s="36">
        <f>IF($D8&lt;0,0,(DG9+BP9)/(1+$DA9))</f>
        <v>2.386798766010211</v>
      </c>
      <c r="DH8" s="36">
        <f ca="1">IF($D8&lt;0,0,(DH9+BO9)/(1+$DA9))</f>
        <v>215.23241377876849</v>
      </c>
      <c r="DI8" s="36">
        <f>IF($D8&lt;0,0,DI9/(1+$DA9)+CM9)</f>
        <v>563.67653799613367</v>
      </c>
      <c r="DJ8" s="36">
        <f t="shared" ref="DJ8:DJ71" ca="1" si="79">DE8+DF8+DH8+DI8-DD8-DG8</f>
        <v>-1693.4575697802691</v>
      </c>
      <c r="DK8" s="36">
        <f>IF($D8&lt;0,0,(DK9+$CW9)/(1+$DA9))</f>
        <v>2616.2774299896105</v>
      </c>
      <c r="DL8" s="36">
        <f>IF($D8&lt;0,0,(DL9+$CY9)/(1+$DA9))</f>
        <v>2971.0346133856392</v>
      </c>
      <c r="DM8" s="36">
        <f t="shared" ref="DM8:DM71" ca="1" si="80">DJ8+DL8-DK8</f>
        <v>-1338.7003863842403</v>
      </c>
      <c r="DN8" s="69">
        <f ca="1">DM8</f>
        <v>-1338.7003863842403</v>
      </c>
      <c r="DO8" s="72">
        <v>0</v>
      </c>
      <c r="DP8" s="72">
        <v>0</v>
      </c>
      <c r="DQ8" s="64">
        <f t="shared" ref="DQ8:DQ71" si="81">(1+DP8/100)^(1/12)-1</f>
        <v>0</v>
      </c>
      <c r="DR8" s="70">
        <f t="shared" ref="DR8:DR71" si="82">(1+DQ8)^(-1)</f>
        <v>1</v>
      </c>
      <c r="DS8" s="70">
        <f>PRODUCT($DR$8:DR8)</f>
        <v>1</v>
      </c>
      <c r="DT8" s="36">
        <f t="shared" ref="DT8:DT71" ca="1" si="83">IF($D8&lt;0,0,(DT9+BG9)/(1+$DQ9))</f>
        <v>4064.6473991226426</v>
      </c>
      <c r="DU8" s="36">
        <f t="shared" ref="DU8:DU71" ca="1" si="84">IF($D8&lt;0,0,(DU9+BK9)/(1+$DQ9))</f>
        <v>1339.7608672569963</v>
      </c>
      <c r="DV8" s="36">
        <f t="shared" ref="DV8:DV71" ca="1" si="85">IF($D8&lt;0,0,(DV9+BP9)/(1+$DQ9))</f>
        <v>2.2380553894401691</v>
      </c>
      <c r="DW8" s="36">
        <f t="shared" ref="DW8:DW71" ca="1" si="86">IF($D8&lt;0,0,(DW9+BO9)/(1+$DQ9))</f>
        <v>205.19079453165418</v>
      </c>
      <c r="DX8" s="36">
        <f t="shared" ref="DX8:DX71" ca="1" si="87">IF($D8&lt;0,0,(DX9+BT9)/(1+$DQ9))</f>
        <v>7723.8756824838119</v>
      </c>
      <c r="DY8" s="36">
        <f t="shared" ref="DY8:DY71" ca="1" si="88">IF($D8&lt;0,0,DY9/(1+$DQ9)+CL9)</f>
        <v>81.516636278029452</v>
      </c>
      <c r="DZ8" s="36">
        <f t="shared" ref="DZ8:DZ71" ca="1" si="89">IF($D8&lt;0,0,DZ9/(1+$DQ9)+CH9)</f>
        <v>447.84598123587426</v>
      </c>
      <c r="EA8" s="36">
        <f t="shared" ref="EA8:EA71" ca="1" si="90">IF($D8&lt;0,0,EA9/(1+$DQ9)+CJ9)</f>
        <v>0</v>
      </c>
      <c r="EB8" s="36">
        <f t="shared" ref="EB8:EB71" ca="1" si="91">DT8+DU8+DW8-DX8+DY8+DZ8+EA8-DV8</f>
        <v>-1587.1520594480553</v>
      </c>
      <c r="EC8" s="36">
        <f t="shared" ref="EC8:EC71" ca="1" si="92">IF($D8&lt;0,0,(EC9+CW9)/(1+DQ9))</f>
        <v>2455.9125567989608</v>
      </c>
      <c r="ED8" s="36">
        <f t="shared" ref="ED8:ED71" ca="1" si="93">IF($D8&lt;0,0,(ED9+CY9)/(1+DQ9))</f>
        <v>2788.9664793559891</v>
      </c>
      <c r="EE8" s="36">
        <f ca="1">ED8-EC8</f>
        <v>333.05392255702827</v>
      </c>
      <c r="EF8" s="36">
        <f t="shared" ref="EF8:EF71" ca="1" si="94">EB8+EE8</f>
        <v>-1254.098136891027</v>
      </c>
      <c r="EG8" s="72">
        <v>0</v>
      </c>
      <c r="EH8" s="72">
        <v>0</v>
      </c>
      <c r="EI8" s="64">
        <f>(1+EH8/100)^(1/12)-1</f>
        <v>0</v>
      </c>
      <c r="EJ8" s="70">
        <f t="shared" ref="EJ8:EJ10" si="95">(1+EI8)^(-1)</f>
        <v>1</v>
      </c>
      <c r="EK8" s="70">
        <f ca="1">PRODUCT($DR$8:EJ8)</f>
        <v>0</v>
      </c>
      <c r="EL8" s="36" t="e">
        <f>#REF!+#REF!+#REF!-#REF!+#REF!+#REF!+#REF!-#REF!</f>
        <v>#REF!</v>
      </c>
      <c r="EM8" s="36" t="e">
        <f>#REF!-#REF!</f>
        <v>#REF!</v>
      </c>
      <c r="EN8" s="36" t="e">
        <f>EL8+EM8</f>
        <v>#REF!</v>
      </c>
      <c r="EO8" s="36">
        <f t="shared" ref="EO8:EO71" si="96">(IF(B8=0,0,DM7)-CM8)*DA8</f>
        <v>0</v>
      </c>
      <c r="EP8" s="36">
        <f t="shared" ref="EP8:EP71" ca="1" si="97">(-CM8-CN8-CZ8+EO8)*J8</f>
        <v>0</v>
      </c>
      <c r="EQ8" s="36">
        <f t="shared" ref="EQ8:EQ71" si="98">(DE8+DF8+DG8)*VLOOKUP("mort",Tbl_RA_Scl,2,FALSE)</f>
        <v>153.75765006498946</v>
      </c>
      <c r="ER8" s="36">
        <f t="shared" ref="ER8:ER71" si="99">DD8*VLOOKUP("lpsup",Tbl_RA_Scl,2,FALSE)</f>
        <v>49.336393266133911</v>
      </c>
      <c r="ES8" s="36">
        <f t="shared" ref="ES8:ES71" si="100">DD8*VLOOKUP("lpsdown",Tbl_RA_Scl,2,FALSE)</f>
        <v>-45.055511816357281</v>
      </c>
      <c r="ET8" s="36">
        <f t="shared" ref="ET8:ET71" ca="1" si="101">MAX(0,-DJ8)*VLOOKUP("masslps",Tbl_RA_Scl,2,FALSE)</f>
        <v>128.82798955601001</v>
      </c>
      <c r="EU8" s="36">
        <f ca="1">ET8+MAX(ER8,ES8)</f>
        <v>178.16438282214392</v>
      </c>
      <c r="EV8" s="36">
        <f t="shared" ref="EV8:EV71" si="102">DI8*VLOOKUP("exp",Tbl_RA_Scl,2,FALSE)</f>
        <v>9.3046537068252189</v>
      </c>
      <c r="EW8" s="36">
        <f t="shared" ref="EW8:EW71" si="103">(DE8+DF8+DG8)*VLOOKUP("mortcat",Tbl_RA_Scl,2,FALSE)</f>
        <v>200.98705009469714</v>
      </c>
      <c r="EX8" s="36">
        <f ca="1">EQ8+EU8+EV8+EW8</f>
        <v>542.21373668865567</v>
      </c>
      <c r="EY8" s="36">
        <f t="shared" ref="EY8:EY71" si="104">DK8*VLOOKUP("mort",Tbl_RA_Scl_RI,2,FALSE)</f>
        <v>72.415786008036633</v>
      </c>
      <c r="EZ8" s="36">
        <f t="shared" ref="EZ8:EZ71" si="105">DL8*VLOOKUP("lpsup",Tbl_RA_Scl_RI,2,FALSE)</f>
        <v>11.046841478798216</v>
      </c>
      <c r="FA8" s="36">
        <f t="shared" ref="FA8:FA71" si="106">DL8*VLOOKUP("lpsdown",Tbl_RA_Scl_RI,2,FALSE)</f>
        <v>-12.93716225156483</v>
      </c>
      <c r="FB8" s="36">
        <f t="shared" ref="FB8:FB71" si="107">MAX(0,DL8-DK8)*VLOOKUP("masslps",Tbl_RA_Scl_RI,2,FALSE)</f>
        <v>26.043242778590226</v>
      </c>
      <c r="FC8" s="36">
        <f>FB8+MAX(EZ8,FA8)</f>
        <v>37.09008425738844</v>
      </c>
      <c r="FD8" s="36">
        <f t="shared" ref="FD8:FD71" si="108">DL8*VLOOKUP("exp",Tbl_RA_Scl_RI,2,FALSE)</f>
        <v>2.9710346133856391E-5</v>
      </c>
      <c r="FE8" s="36">
        <f t="shared" ref="FE8:FE71" si="109">DK8*VLOOKUP("mortcat",Tbl_RA_Scl_RI,2,FALSE)</f>
        <v>115.29890157247902</v>
      </c>
      <c r="FF8" s="36">
        <f>EY8+FC8+FD8+FE8</f>
        <v>224.80480154825023</v>
      </c>
      <c r="FG8" s="36">
        <f t="shared" ref="FG8:FG71" ca="1" si="110">EX8-FF8</f>
        <v>317.40893514040545</v>
      </c>
      <c r="FH8" s="36">
        <f t="shared" ref="FH8:FH71" ca="1" si="111">EX8*DA8</f>
        <v>0</v>
      </c>
      <c r="FI8" s="36">
        <f t="shared" ref="FI8:FI71" ca="1" si="112">IF($D8&lt;0,0,EX9-EX8-FH8)</f>
        <v>-6.7236328888596972</v>
      </c>
      <c r="FJ8" s="36">
        <f t="shared" ref="FJ8:FJ71" ca="1" si="113">(FJ9-FI9)/(1+$DQ9)*$K9</f>
        <v>506.02653818327968</v>
      </c>
      <c r="FK8" s="36">
        <f t="shared" ref="FK8:FK71" si="114">FF8*DA8</f>
        <v>0</v>
      </c>
      <c r="FL8" s="36">
        <f t="shared" ref="FL8:FL71" si="115">IF($D8&lt;0,0,FF9-FF8-FK8)</f>
        <v>-2.6877383563785884</v>
      </c>
      <c r="FM8" s="36">
        <f t="shared" ref="FM8:FM71" ca="1" si="116">(FM9-FL9)/(1+$DQ9)*$K9</f>
        <v>208.56621256354333</v>
      </c>
      <c r="FN8" s="36">
        <f ca="1">FJ8-FM8</f>
        <v>297.46032561973635</v>
      </c>
    </row>
    <row r="9" spans="2:171" x14ac:dyDescent="0.25">
      <c r="B9" s="2">
        <v>1</v>
      </c>
      <c r="C9" s="2">
        <f t="shared" ref="C9:C72" si="117">IF(B9&lt;=0,0,ROUNDUP(B9/12,0))</f>
        <v>1</v>
      </c>
      <c r="D9" s="2">
        <f>D8+1</f>
        <v>25</v>
      </c>
      <c r="E9" s="2">
        <f t="shared" ref="E9:E72" si="118">IF(D9&lt;=0,0,ROUNDUP(D9/12,0))</f>
        <v>3</v>
      </c>
      <c r="F9" s="189">
        <f>EOMONTH(F8,1)</f>
        <v>45747</v>
      </c>
      <c r="G9" s="2">
        <f>MONTH(F9)</f>
        <v>3</v>
      </c>
      <c r="H9" s="187">
        <f t="shared" si="0"/>
        <v>34.666666666666671</v>
      </c>
      <c r="I9" s="186">
        <f>ROUNDDOWN(H9,0)</f>
        <v>34</v>
      </c>
      <c r="J9" s="2">
        <f t="shared" si="1"/>
        <v>0</v>
      </c>
      <c r="K9" s="2">
        <f t="shared" si="2"/>
        <v>1</v>
      </c>
      <c r="L9">
        <f t="shared" si="3"/>
        <v>2</v>
      </c>
      <c r="M9" s="190">
        <f>MIN(1,VLOOKUP(RFRsk,Tbl_MrtRFRskScl,2,FALSE)/100*IFERROR(VLOOKUP("Nat"&amp;Sex&amp;Smk&amp;I9,Tbl_Mort,L9+1,FALSE),1))*$K9</f>
        <v>7.6462368000000008E-4</v>
      </c>
      <c r="N9">
        <f t="shared" si="4"/>
        <v>1</v>
      </c>
      <c r="O9">
        <f>IF(F9&lt;=ProjStart,100,VLOOKUP(MIN(B9,Tbl_TmpScl_Rows),Tbl_TmpScl,2,FALSE))</f>
        <v>100</v>
      </c>
      <c r="P9" s="58">
        <f>IF(D9&lt;=DthNatWP,0,MIN(1,M9*N9*O9/100*DthAdjPC/100)*(1+UWLoadPC/100))</f>
        <v>3.4408065600000002E-3</v>
      </c>
      <c r="Q9" s="106">
        <f>MIN(1,P9*(1+DthStressPC/100))*$K9</f>
        <v>3.4408065600000002E-3</v>
      </c>
      <c r="R9" s="59">
        <f t="shared" si="8"/>
        <v>3.4408065600000002E-3</v>
      </c>
      <c r="S9" s="32">
        <f t="shared" ref="S9:S72" si="119">IF(R9=1,1,(1-(1-R9)^(1/12))*$K9)</f>
        <v>2.8718706629493607E-4</v>
      </c>
      <c r="T9">
        <f t="shared" si="9"/>
        <v>1</v>
      </c>
      <c r="U9" s="32">
        <f t="shared" ref="U9:U72" si="120">IF($K9=0,0,MIN(1,VLOOKUP(RFRsk,Tbl_MrtRFRskScl,2,FALSE)/100*IFERROR(VLOOKUP("Acc"&amp;Sex&amp;Smk&amp;I9,Tbl_Mort,T9+1,FALSE),1)))</f>
        <v>2.9591112E-4</v>
      </c>
      <c r="V9">
        <f t="shared" si="10"/>
        <v>1</v>
      </c>
      <c r="W9">
        <f t="shared" si="11"/>
        <v>100</v>
      </c>
      <c r="X9" s="58">
        <f t="shared" si="12"/>
        <v>1.3316000399999999E-3</v>
      </c>
      <c r="Y9" s="58">
        <f t="shared" si="13"/>
        <v>1.3316000399999999E-3</v>
      </c>
      <c r="Z9" s="32">
        <f t="shared" si="14"/>
        <v>1.3316000399999999E-3</v>
      </c>
      <c r="AA9" s="32">
        <f t="shared" si="15"/>
        <v>1.1103445248272781E-4</v>
      </c>
      <c r="AB9" s="59">
        <f t="shared" si="16"/>
        <v>6.6007965700000002E-3</v>
      </c>
      <c r="AC9" s="59">
        <f t="shared" si="17"/>
        <v>6.6007965700000002E-3</v>
      </c>
      <c r="AD9">
        <f t="shared" si="18"/>
        <v>1</v>
      </c>
      <c r="AE9" s="287">
        <f t="shared" si="19"/>
        <v>6.6007965700000002E-3</v>
      </c>
      <c r="AF9" s="59">
        <f>IF($K9=0,0,INDEX(Tbl_Cnl,MATCH(MIN($D9,MAX(Tbl_Cnl_Rows)),Tbl_Cnl_Rows,0),MATCH(RFRsk,Tbl_Cnl_Cols,0))/100)</f>
        <v>6.4365814899999992E-3</v>
      </c>
      <c r="AG9" s="59">
        <f t="shared" si="21"/>
        <v>6.4365814899999992E-3</v>
      </c>
      <c r="AH9">
        <f t="shared" si="22"/>
        <v>1</v>
      </c>
      <c r="AI9" s="59">
        <f t="shared" si="23"/>
        <v>6.4365814899999992E-3</v>
      </c>
      <c r="AJ9" s="59">
        <f t="shared" si="24"/>
        <v>0</v>
      </c>
      <c r="AK9" s="59">
        <f t="shared" si="25"/>
        <v>0</v>
      </c>
      <c r="AL9" s="59">
        <f t="shared" si="26"/>
        <v>0</v>
      </c>
      <c r="AM9" s="64">
        <f t="shared" ref="AM9:AM72" si="121">AT8</f>
        <v>1</v>
      </c>
      <c r="AN9" s="12">
        <f t="shared" ref="AN9:AN72" si="122">IF(AND($B9=IVP,OR(AND(ActIVPOff=1,ExtrCls="N"),AND(ActIVPOn=1,ExtrCls="Y"))),0,AT9+AS9+AR9+AQ9+AP9+AO9-AM9)</f>
        <v>0</v>
      </c>
      <c r="AO9" s="66">
        <f>AM9*S9</f>
        <v>2.8718706629493607E-4</v>
      </c>
      <c r="AP9" s="66">
        <f t="shared" si="28"/>
        <v>1.1103445248272781E-4</v>
      </c>
      <c r="AQ9" s="59">
        <f t="shared" si="29"/>
        <v>6.6007965700000002E-3</v>
      </c>
      <c r="AR9" s="59">
        <f t="shared" si="30"/>
        <v>6.4365814899999992E-3</v>
      </c>
      <c r="AS9" s="59">
        <f t="shared" si="31"/>
        <v>0</v>
      </c>
      <c r="AT9" s="12">
        <f t="shared" si="32"/>
        <v>0.98656440042122229</v>
      </c>
      <c r="AU9" s="59">
        <f t="shared" ref="AU9:AU72" si="123">MAX(0,AT9-AM9-AN9+AO9+AP9+AQ9+AR9+AS9)</f>
        <v>0</v>
      </c>
      <c r="AV9" s="59">
        <f t="shared" ref="AV9:AV72" si="124">MIN(0,AT9-AM9-AN9+AO9+AP9+AQ9+AR9+AS9)</f>
        <v>-4.9439619065339002E-17</v>
      </c>
      <c r="AW9" s="70">
        <f t="shared" si="33"/>
        <v>0</v>
      </c>
      <c r="AX9" s="20">
        <f t="shared" si="34"/>
        <v>200000</v>
      </c>
      <c r="AY9" s="20">
        <f t="shared" si="35"/>
        <v>0</v>
      </c>
      <c r="AZ9" s="20">
        <f t="shared" si="36"/>
        <v>0</v>
      </c>
      <c r="BA9" s="20">
        <f t="shared" si="37"/>
        <v>200000</v>
      </c>
      <c r="BB9" s="36">
        <f>IF(D9=1,ExGrat+1,1)*$K9</f>
        <v>1</v>
      </c>
      <c r="BC9" s="36">
        <f>ROUNDUP(AZ9/AnnPayM*$K9,2)</f>
        <v>0</v>
      </c>
      <c r="BD9" s="80">
        <f t="shared" si="40"/>
        <v>57.437413258987213</v>
      </c>
      <c r="BE9" s="36">
        <f t="shared" si="41"/>
        <v>0</v>
      </c>
      <c r="BF9" s="36">
        <f t="shared" si="42"/>
        <v>0</v>
      </c>
      <c r="BG9" s="36">
        <f t="shared" si="43"/>
        <v>57.437413258987213</v>
      </c>
      <c r="BH9" s="36">
        <f t="shared" si="44"/>
        <v>22.206890496545562</v>
      </c>
      <c r="BI9" s="36">
        <f t="shared" si="45"/>
        <v>0</v>
      </c>
      <c r="BJ9" s="36">
        <f t="shared" si="46"/>
        <v>0</v>
      </c>
      <c r="BK9" s="36">
        <f>BJ9+BI9+BH9</f>
        <v>22.206890496545562</v>
      </c>
      <c r="BL9" s="68">
        <f ca="1">IF(OR(AT9=0,E9&gt;ProjTerm),0,VLOOKUP(D9,'Life Events'!$AE$5:$AI$1206,5,FALSE))</f>
        <v>3.9570539256074441E-2</v>
      </c>
      <c r="BM9" s="93">
        <f t="shared" ca="1" si="48"/>
        <v>3.9570539256074441E-2</v>
      </c>
      <c r="BN9" s="93">
        <f t="shared" ca="1" si="49"/>
        <v>3.9038885335513522E-2</v>
      </c>
      <c r="BO9" s="261">
        <f ca="1">BS9*BN9</f>
        <v>5.9195593599264491</v>
      </c>
      <c r="BP9" s="36">
        <f t="shared" si="51"/>
        <v>3.1206764396675964E-2</v>
      </c>
      <c r="BQ9" s="36">
        <f>IFERROR(IF(OR(F9&lt;=ProjStart,D9&lt;=0),0,100-(AM10*AE10+AM11*AE11+AM12*AE12+AM13*AE13*Prm4PC/100-IF(D9=1,AM9*AI9,0))*100/AT9),0)</f>
        <v>97.96569914630831</v>
      </c>
      <c r="BR9" s="36">
        <f>IF(AND($B9&lt;IVP,ExpSA=0),0,IF(AND(OR(RunType="CLS",AND(ActSADecr=1,SAChng&lt;0),AND(ActSAIncr=1,SAChng&gt;0),AND(ActPrm=1,SAChng=0,$B9&gt;=IVP/2)),$B9&gt;=ActSAMth),PrmCls,PrmOpn))/12</f>
        <v>154.78110000000001</v>
      </c>
      <c r="BS9" s="36">
        <f t="shared" si="52"/>
        <v>151.63238676134662</v>
      </c>
      <c r="BT9" s="261">
        <f t="shared" si="53"/>
        <v>149.59511472964681</v>
      </c>
      <c r="BU9" s="70" cm="1">
        <f t="array" ref="BU9">IF(AND(ActInt=1,$J9=0),INDEX(Tbl_FwdNom,$B9-IVP,MATCH(ValnDt,Tbl_FwdNom_Cols)),INDEX(Tbl_FwdNom,$B9,MATCH(StartDt,Tbl_FwdNom_Cols)))</f>
        <v>7.8457376200000004</v>
      </c>
      <c r="BV9" s="70" cm="1">
        <f t="array" ref="BV9">INDEX(Tbl_FwdReal,$B9,MATCH(StartDt,Tbl_FwdReal_Cols))</f>
        <v>3.712030801</v>
      </c>
      <c r="BW9" s="70" cm="1">
        <f t="array" ref="BW9">IF(RunType&lt;&gt;"OPN",INDEX(Tbl_FwdReal,$B9,MATCH(ValnDt,Tbl_FwdReal_Cols)),IF(AND($J9=0,ActInt=1),INDEX(Tbl_FwdReal,$B9-IVP,MATCH(ValnDt,Tbl_FwdReal_Cols)),-999))*$K9</f>
        <v>3.712030801</v>
      </c>
      <c r="BX9" s="70">
        <f t="shared" si="54"/>
        <v>3.7120308009999999E-2</v>
      </c>
      <c r="BY9" s="70">
        <f t="shared" ref="BY9:BY72" si="125">((1+BU9/100)/(1+BX9)-1)</f>
        <v>3.9857543884485924E-2</v>
      </c>
      <c r="BZ9" s="64">
        <f>IF(BY9&lt;&gt;BY8,(1+BY9)^(1/12)-1,BZ8)</f>
        <v>3.2622869413825306E-3</v>
      </c>
      <c r="CA9" s="70" cm="1">
        <f t="array" ref="CA9">IF($J9=1,CA8*(1+INDEX(Tbl_CPI,$B9,MATCH(IF(RunType="OPN",StartDt,ValnDt),Tbl_CPI_Cols))),0)</f>
        <v>0</v>
      </c>
      <c r="CB9" s="70">
        <f t="shared" ref="CB9:CB72" si="126">IF(AND(ActInfl=1,$J9=1),IF(AND(RunType="OPN",IVP=12),CA9/CA$20,CA9),CB8*(1+BZ9))</f>
        <v>1.0032622869413825</v>
      </c>
      <c r="CC9" s="70">
        <f t="shared" ref="CC9:CC72" si="127">IF($F9&lt;ProjStart,1,IF($G9&lt;&gt;2,CC8,CB9))</f>
        <v>1</v>
      </c>
      <c r="CD9" s="36">
        <f>IF($B9=0,0,REFixed/12*CC8+BS9*REMPrmPC/100)</f>
        <v>7.2296274924177499</v>
      </c>
      <c r="CE9" s="36">
        <f t="shared" si="56"/>
        <v>1.5693952029799374</v>
      </c>
      <c r="CF9" s="36">
        <f>IF($B9=0,0,BS9*RECPrmPC/100)</f>
        <v>0</v>
      </c>
      <c r="CG9" s="36">
        <f t="shared" si="58"/>
        <v>8.7990226953976869</v>
      </c>
      <c r="CH9" s="36">
        <f t="shared" si="59"/>
        <v>7.2296274924177499</v>
      </c>
      <c r="CI9" s="36">
        <f>IFERROR((CEFixed*CC9+CEClmPC*BA9)*BB9,0)*(AP9+AO9)</f>
        <v>0</v>
      </c>
      <c r="CJ9" s="36">
        <f t="shared" si="61"/>
        <v>0</v>
      </c>
      <c r="CK9" s="36">
        <f t="shared" si="62"/>
        <v>0</v>
      </c>
      <c r="CL9" s="36">
        <f t="shared" si="63"/>
        <v>1.5693952029799374</v>
      </c>
      <c r="CM9" s="36">
        <f t="shared" si="64"/>
        <v>8.7990226953976869</v>
      </c>
      <c r="CN9" s="36">
        <f ca="1">BG9-BT9+BO9+BK9-BP9</f>
        <v>-64.062458378584239</v>
      </c>
      <c r="CO9" s="20">
        <f t="shared" si="66"/>
        <v>120000</v>
      </c>
      <c r="CP9" s="20">
        <f t="shared" ref="CP9:CP71" si="128">IF(D9&lt;=VLOOKUP(Sex&amp;Smk,Tbl_RISelBands,2,FALSE),1,2)</f>
        <v>2</v>
      </c>
      <c r="CQ9" s="64">
        <f t="shared" si="67"/>
        <v>1.2032395799999999E-3</v>
      </c>
      <c r="CR9" s="288">
        <f t="shared" si="68"/>
        <v>5.4145781099999993E-3</v>
      </c>
      <c r="CS9" s="80">
        <f>CO9*(1-(1-CR9)^(1/12))*AM9</f>
        <v>54.280620370508181</v>
      </c>
      <c r="CT9" s="36">
        <f t="shared" si="70"/>
        <v>34.462447955392328</v>
      </c>
      <c r="CU9" s="36">
        <f t="shared" si="71"/>
        <v>13.324134297927337</v>
      </c>
      <c r="CV9" s="36">
        <f t="shared" ref="CV9:CV72" si="129">CU9+CT9</f>
        <v>47.786582253319665</v>
      </c>
      <c r="CW9" s="36">
        <f>IF(E9&gt;RIBnd1,0,CV9)</f>
        <v>47.786582253319665</v>
      </c>
      <c r="CX9" s="80">
        <f>IF(OR(E9&gt;RIBnd1,E9&lt;=RIBnd),0,MAX((CS9*(1-RIProfExp/100)-CV9)*RIProfPC/100,0))</f>
        <v>0</v>
      </c>
      <c r="CY9" s="36">
        <f t="shared" si="74"/>
        <v>54.280620370508181</v>
      </c>
      <c r="CZ9" s="36">
        <f t="shared" ref="CZ9:CZ72" si="130">CY9-CW9</f>
        <v>6.4940381171885164</v>
      </c>
      <c r="DA9" s="64">
        <f t="shared" si="75"/>
        <v>6.3141561584045824E-3</v>
      </c>
      <c r="DB9" s="70">
        <f t="shared" ref="DB9:DB72" si="131">(1+DA9)^(-1)</f>
        <v>0.99372546225275338</v>
      </c>
      <c r="DC9" s="70">
        <f>PRODUCT($DB$8:DB9)</f>
        <v>0.99372546225275338</v>
      </c>
      <c r="DD9" s="36">
        <f t="shared" si="76"/>
        <v>8132.9389230811248</v>
      </c>
      <c r="DE9" s="36">
        <f t="shared" si="77"/>
        <v>4300.1999098787164</v>
      </c>
      <c r="DF9" s="36">
        <f t="shared" si="78"/>
        <v>1417.1142637095795</v>
      </c>
      <c r="DG9" s="36">
        <f t="shared" ref="DG9:DG71" si="132">IF($D9&lt;0,0,(DG10+BP10)/(1+$DA10))</f>
        <v>2.3706626217408111</v>
      </c>
      <c r="DH9" s="36">
        <f ca="1">IF($D9&lt;0,0,(DH10+BO10)/(1+$DA10))</f>
        <v>210.67186548979154</v>
      </c>
      <c r="DI9" s="36">
        <f t="shared" ref="DI9:DI71" si="133">IF($D9&lt;0,0,DI10/(1+$DA10)+CM10)</f>
        <v>558.38109858113239</v>
      </c>
      <c r="DJ9" s="36">
        <f t="shared" ca="1" si="79"/>
        <v>-1648.9424480436455</v>
      </c>
      <c r="DK9" s="36">
        <f t="shared" ref="DK9:DK71" si="134">IF($D9&lt;0,0,(DK10+$CW10)/(1+$DA10))</f>
        <v>2585.0104319829547</v>
      </c>
      <c r="DL9" s="36">
        <f t="shared" ref="DL9:DL71" si="135">IF($D9&lt;0,0,(DL10+$CY10)/(1+$DA10))</f>
        <v>2935.5135695160734</v>
      </c>
      <c r="DM9" s="36">
        <f t="shared" ca="1" si="80"/>
        <v>-1298.4393105105269</v>
      </c>
      <c r="DN9" s="36">
        <f t="shared" ref="DN9:DN72" ca="1" si="136">IF($D9=0,DM9,DN8+EO9-CZ9-CN9-CM9)</f>
        <v>-1298.4393105105289</v>
      </c>
      <c r="DO9" s="64" cm="1">
        <f t="array" ref="DO9">IFERROR(INDEX(Tbl_FwdNom,$B9,MATCH(LIDt,Tbl_FwdNom_Cols,0)),0)</f>
        <v>4.6362289990000001</v>
      </c>
      <c r="DP9" s="64">
        <f t="shared" ref="DP9:DP72" ca="1" si="137">IF(OR($E9&gt;ProjTerm+1,$B9+LIOffset&lt;0),0,OFFSET($DO9,LIOffset,0))</f>
        <v>9.1536061310000001</v>
      </c>
      <c r="DQ9" s="64">
        <f t="shared" ca="1" si="81"/>
        <v>7.3255292649669901E-3</v>
      </c>
      <c r="DR9" s="70">
        <f t="shared" ca="1" si="82"/>
        <v>0.99272774386020735</v>
      </c>
      <c r="DS9" s="70">
        <f ca="1">PRODUCT($DR$8:DR9)</f>
        <v>0.99272774386020735</v>
      </c>
      <c r="DT9" s="36">
        <f t="shared" ca="1" si="83"/>
        <v>4036.9856793377003</v>
      </c>
      <c r="DU9" s="36">
        <f t="shared" ca="1" si="84"/>
        <v>1327.3684342015995</v>
      </c>
      <c r="DV9" s="36">
        <f t="shared" ca="1" si="85"/>
        <v>2.2232435652954545</v>
      </c>
      <c r="DW9" s="36">
        <f t="shared" ca="1" si="86"/>
        <v>200.77436634197119</v>
      </c>
      <c r="DX9" s="36">
        <f t="shared" ca="1" si="87"/>
        <v>7630.8620451051675</v>
      </c>
      <c r="DY9" s="36">
        <f t="shared" ca="1" si="88"/>
        <v>80.532896929198159</v>
      </c>
      <c r="DZ9" s="36">
        <f t="shared" ca="1" si="89"/>
        <v>443.84410173742725</v>
      </c>
      <c r="EA9" s="36">
        <f t="shared" ca="1" si="90"/>
        <v>0</v>
      </c>
      <c r="EB9" s="36">
        <f t="shared" ca="1" si="91"/>
        <v>-1543.5798101225662</v>
      </c>
      <c r="EC9" s="36">
        <f t="shared" ca="1" si="92"/>
        <v>2426.1168338526722</v>
      </c>
      <c r="ED9" s="36">
        <f t="shared" ca="1" si="93"/>
        <v>2755.1165145490154</v>
      </c>
      <c r="EE9" s="36">
        <f t="shared" ref="EE9:EE72" ca="1" si="138">ED9-EC9</f>
        <v>328.99968069634315</v>
      </c>
      <c r="EF9" s="36">
        <f t="shared" ca="1" si="94"/>
        <v>-1214.580129426223</v>
      </c>
      <c r="EG9" s="64" cm="1">
        <f t="array" ref="EG9">IFERROR(INDEX(Tbl_FwdNom,$B9,MATCH(LIDt,Tbl_FwdNom_Cols,0)),0)</f>
        <v>4.6362289990000001</v>
      </c>
      <c r="EH9" s="64">
        <f ca="1">IF(OR($E9&gt;ProjTerm+1,$B9+LIOffset&lt;0),0,OFFSET($DO9,LIOffset,0))</f>
        <v>9.1536061310000001</v>
      </c>
      <c r="EI9" s="64">
        <f ca="1">(1+EH9/100)^(1/12)-1</f>
        <v>7.3255292649669901E-3</v>
      </c>
      <c r="EJ9" s="70">
        <f t="shared" ca="1" si="95"/>
        <v>0.99272774386020735</v>
      </c>
      <c r="EK9" s="70">
        <f ca="1">PRODUCT($DR$8:EJ9)</f>
        <v>0</v>
      </c>
      <c r="EL9" s="36" t="e">
        <f>#REF!+#REF!+#REF!-#REF!+#REF!+#REF!+#REF!-#REF!</f>
        <v>#REF!</v>
      </c>
      <c r="EM9" s="36" t="e">
        <f>#REF!-#REF!</f>
        <v>#REF!</v>
      </c>
      <c r="EN9" s="36" t="e">
        <f>EL9+EM9</f>
        <v>#REF!</v>
      </c>
      <c r="EO9" s="36">
        <f t="shared" ca="1" si="96"/>
        <v>-8.5083216922867333</v>
      </c>
      <c r="EP9" s="36">
        <f t="shared" ca="1" si="97"/>
        <v>0</v>
      </c>
      <c r="EQ9" s="36">
        <f t="shared" si="98"/>
        <v>152.60273574498956</v>
      </c>
      <c r="ER9" s="36">
        <f t="shared" si="99"/>
        <v>48.751194457235954</v>
      </c>
      <c r="ES9" s="36">
        <f t="shared" si="100"/>
        <v>-44.521090264563007</v>
      </c>
      <c r="ET9" s="36">
        <f t="shared" ca="1" si="101"/>
        <v>125.44154885592542</v>
      </c>
      <c r="EU9" s="36">
        <f t="shared" ref="EU9:EU72" ca="1" si="139">ET9+MAX(ER9,ES9)</f>
        <v>174.19274331316137</v>
      </c>
      <c r="EV9" s="36">
        <f t="shared" si="102"/>
        <v>9.217241464766639</v>
      </c>
      <c r="EW9" s="36">
        <f t="shared" si="103"/>
        <v>199.47738327687841</v>
      </c>
      <c r="EX9" s="36">
        <f t="shared" ref="EX9:EX72" ca="1" si="140">EQ9+EU9+EV9+EW9</f>
        <v>535.49010379979597</v>
      </c>
      <c r="EY9" s="36">
        <f t="shared" si="104"/>
        <v>71.550348646230276</v>
      </c>
      <c r="EZ9" s="36">
        <f t="shared" si="105"/>
        <v>10.914767843903274</v>
      </c>
      <c r="FA9" s="36">
        <f t="shared" si="106"/>
        <v>-12.782488352507876</v>
      </c>
      <c r="FB9" s="36">
        <f t="shared" si="107"/>
        <v>25.73094706088704</v>
      </c>
      <c r="FC9" s="36">
        <f t="shared" ref="FC9:FC72" si="141">FB9+MAX(EZ9,FA9)</f>
        <v>36.64571490479031</v>
      </c>
      <c r="FD9" s="36">
        <f t="shared" si="108"/>
        <v>2.9355135695160735E-5</v>
      </c>
      <c r="FE9" s="36">
        <f t="shared" si="109"/>
        <v>113.92097028571537</v>
      </c>
      <c r="FF9" s="36">
        <f t="shared" ref="FF9:FF72" si="142">EY9+FC9+FD9+FE9</f>
        <v>222.11706319187164</v>
      </c>
      <c r="FG9" s="36">
        <f t="shared" ca="1" si="110"/>
        <v>313.37304060792434</v>
      </c>
      <c r="FH9" s="36">
        <f t="shared" ca="1" si="111"/>
        <v>3.3811681366721906</v>
      </c>
      <c r="FI9" s="36">
        <f t="shared" ca="1" si="112"/>
        <v>-9.9238307858728696</v>
      </c>
      <c r="FJ9" s="36">
        <f t="shared" ca="1" si="113"/>
        <v>499.80961961171835</v>
      </c>
      <c r="FK9" s="36">
        <f t="shared" si="114"/>
        <v>1.402481822439696</v>
      </c>
      <c r="FL9" s="36">
        <f t="shared" si="115"/>
        <v>-4.0092614124779535</v>
      </c>
      <c r="FM9" s="36">
        <f t="shared" ca="1" si="116"/>
        <v>206.08480904488295</v>
      </c>
      <c r="FN9" s="36">
        <f t="shared" ref="FN9:FN11" ca="1" si="143">FJ9-FM9</f>
        <v>293.7248105668354</v>
      </c>
    </row>
    <row r="10" spans="2:171" x14ac:dyDescent="0.25">
      <c r="B10" s="2">
        <v>2</v>
      </c>
      <c r="C10" s="2">
        <f t="shared" si="117"/>
        <v>1</v>
      </c>
      <c r="D10" s="2">
        <f t="shared" ref="D10:D73" si="144">D9+1</f>
        <v>26</v>
      </c>
      <c r="E10" s="2">
        <f t="shared" si="118"/>
        <v>3</v>
      </c>
      <c r="F10" s="189">
        <f t="shared" ref="F10:F73" si="145">EOMONTH(F9,1)</f>
        <v>45777</v>
      </c>
      <c r="G10" s="2">
        <f t="shared" ref="G10:G72" si="146">MONTH(F10)</f>
        <v>4</v>
      </c>
      <c r="H10" s="187">
        <f t="shared" si="0"/>
        <v>34.75</v>
      </c>
      <c r="I10" s="186">
        <f t="shared" ref="I10:I72" si="147">ROUNDDOWN(H10,0)</f>
        <v>34</v>
      </c>
      <c r="J10" s="2">
        <f t="shared" si="1"/>
        <v>0</v>
      </c>
      <c r="K10" s="2">
        <f t="shared" si="2"/>
        <v>1</v>
      </c>
      <c r="L10">
        <f t="shared" si="3"/>
        <v>2</v>
      </c>
      <c r="M10" s="190">
        <f t="shared" ref="M10:M72" si="148">MIN(1,VLOOKUP(RFRsk,Tbl_MrtRFRskScl,2,FALSE)/100*IFERROR(VLOOKUP("Nat"&amp;Sex&amp;Smk&amp;I10,Tbl_Mort,L10+1,FALSE),1))*$K10</f>
        <v>7.6462368000000008E-4</v>
      </c>
      <c r="N10">
        <f t="shared" si="4"/>
        <v>1</v>
      </c>
      <c r="O10">
        <f t="shared" si="5"/>
        <v>100</v>
      </c>
      <c r="P10" s="58">
        <f t="shared" si="6"/>
        <v>3.4408065600000002E-3</v>
      </c>
      <c r="Q10" s="106">
        <f t="shared" si="7"/>
        <v>3.4408065600000002E-3</v>
      </c>
      <c r="R10" s="59">
        <f t="shared" si="8"/>
        <v>3.4408065600000002E-3</v>
      </c>
      <c r="S10" s="32">
        <f t="shared" si="119"/>
        <v>2.8718706629493607E-4</v>
      </c>
      <c r="T10">
        <f t="shared" si="9"/>
        <v>1</v>
      </c>
      <c r="U10" s="32">
        <f t="shared" si="120"/>
        <v>2.9591112E-4</v>
      </c>
      <c r="V10">
        <f t="shared" si="10"/>
        <v>1</v>
      </c>
      <c r="W10">
        <f t="shared" si="11"/>
        <v>100</v>
      </c>
      <c r="X10" s="58">
        <f t="shared" si="12"/>
        <v>1.3316000399999999E-3</v>
      </c>
      <c r="Y10" s="58">
        <f t="shared" si="13"/>
        <v>1.3316000399999999E-3</v>
      </c>
      <c r="Z10" s="32">
        <f t="shared" si="14"/>
        <v>1.3316000399999999E-3</v>
      </c>
      <c r="AA10" s="32">
        <f t="shared" si="15"/>
        <v>1.1103445248272781E-4</v>
      </c>
      <c r="AB10" s="59">
        <f t="shared" si="16"/>
        <v>6.2592815300000007E-3</v>
      </c>
      <c r="AC10" s="59">
        <f t="shared" si="17"/>
        <v>6.2592815300000007E-3</v>
      </c>
      <c r="AD10">
        <f t="shared" si="18"/>
        <v>1</v>
      </c>
      <c r="AE10" s="59">
        <f t="shared" si="19"/>
        <v>6.2592815300000007E-3</v>
      </c>
      <c r="AF10" s="59">
        <f t="shared" si="20"/>
        <v>5.9564768599999996E-3</v>
      </c>
      <c r="AG10" s="59">
        <f t="shared" si="21"/>
        <v>5.9564768599999996E-3</v>
      </c>
      <c r="AH10">
        <f t="shared" si="22"/>
        <v>1</v>
      </c>
      <c r="AI10" s="59">
        <f t="shared" si="23"/>
        <v>5.9564768599999996E-3</v>
      </c>
      <c r="AJ10" s="59">
        <f t="shared" si="24"/>
        <v>0</v>
      </c>
      <c r="AK10" s="59">
        <f t="shared" si="25"/>
        <v>0</v>
      </c>
      <c r="AL10" s="59">
        <f t="shared" si="26"/>
        <v>0</v>
      </c>
      <c r="AM10" s="12">
        <f t="shared" si="121"/>
        <v>0.98656440042122229</v>
      </c>
      <c r="AN10" s="12">
        <f t="shared" si="122"/>
        <v>0</v>
      </c>
      <c r="AO10" s="66">
        <f t="shared" si="27"/>
        <v>2.8332853586799343E-4</v>
      </c>
      <c r="AP10" s="66">
        <f t="shared" si="28"/>
        <v>1.0954263803972106E-4</v>
      </c>
      <c r="AQ10" s="59">
        <f t="shared" si="29"/>
        <v>6.1751843297120817E-3</v>
      </c>
      <c r="AR10" s="59">
        <f t="shared" si="30"/>
        <v>5.8764480220087848E-3</v>
      </c>
      <c r="AS10" s="59">
        <f t="shared" si="31"/>
        <v>0</v>
      </c>
      <c r="AT10" s="12">
        <f t="shared" si="32"/>
        <v>0.97411989689559364</v>
      </c>
      <c r="AU10" s="59">
        <f t="shared" si="123"/>
        <v>0</v>
      </c>
      <c r="AV10" s="59">
        <f t="shared" si="124"/>
        <v>-6.6786853825107073E-17</v>
      </c>
      <c r="AW10" s="70">
        <f t="shared" si="33"/>
        <v>0</v>
      </c>
      <c r="AX10" s="20">
        <f t="shared" si="34"/>
        <v>200000</v>
      </c>
      <c r="AY10" s="20">
        <f t="shared" si="35"/>
        <v>0</v>
      </c>
      <c r="AZ10" s="20">
        <f t="shared" si="36"/>
        <v>0</v>
      </c>
      <c r="BA10" s="20">
        <f t="shared" si="37"/>
        <v>200000</v>
      </c>
      <c r="BB10" s="36">
        <f t="shared" si="38"/>
        <v>1</v>
      </c>
      <c r="BC10" s="36">
        <f t="shared" si="39"/>
        <v>0</v>
      </c>
      <c r="BD10" s="80">
        <f t="shared" si="40"/>
        <v>56.665707173598683</v>
      </c>
      <c r="BE10" s="36">
        <f t="shared" si="41"/>
        <v>0</v>
      </c>
      <c r="BF10" s="36">
        <f t="shared" si="42"/>
        <v>0</v>
      </c>
      <c r="BG10" s="36">
        <f t="shared" si="43"/>
        <v>56.665707173598683</v>
      </c>
      <c r="BH10" s="36">
        <f t="shared" si="44"/>
        <v>21.908527607944212</v>
      </c>
      <c r="BI10" s="36">
        <f t="shared" si="45"/>
        <v>0</v>
      </c>
      <c r="BJ10" s="36">
        <f t="shared" si="46"/>
        <v>0</v>
      </c>
      <c r="BK10" s="36">
        <f t="shared" si="47"/>
        <v>21.908527607944212</v>
      </c>
      <c r="BL10" s="68">
        <f ca="1">IF(OR(AT10=0,E10&gt;ProjTerm),0,VLOOKUP(D10,'Life Events'!$AE$5:$AI$1206,5,FALSE))</f>
        <v>3.9902807806686792E-2</v>
      </c>
      <c r="BM10" s="93">
        <f t="shared" ca="1" si="48"/>
        <v>3.9902807806686792E-2</v>
      </c>
      <c r="BN10" s="93">
        <f t="shared" ca="1" si="49"/>
        <v>3.8870119026494426E-2</v>
      </c>
      <c r="BO10" s="36">
        <f t="shared" ca="1" si="50"/>
        <v>5.8991314556043219</v>
      </c>
      <c r="BP10" s="36">
        <f t="shared" si="51"/>
        <v>3.1158184498711647E-2</v>
      </c>
      <c r="BQ10" s="36">
        <f t="shared" ref="BQ10:BQ71" si="149">IFERROR(IF(OR(F10&lt;=ProjStart,D10&lt;=0),0,100-(AM11*AE11+AM12*AE12+AM13*AE13+AM14*AE14*Prm4PC/100-IF(D10=1,AM10*AI10,0))*100/AT10),0)</f>
        <v>98.051507410908073</v>
      </c>
      <c r="BR10" s="36">
        <f t="shared" ref="BR10:BR71" si="150">IF(AND($B10&lt;IVP,ExpSA=0),0,IF(AND(OR(RunType="CLS",AND(ActSADecr=1,SAChng&lt;0),AND(ActSAIncr=1,SAChng&gt;0),AND(ActPrm=1,SAChng=0,$B10&gt;=IVP/2)),$B10&gt;=ActSAMth),PrmCls,PrmOpn))/12</f>
        <v>154.78110000000001</v>
      </c>
      <c r="BS10" s="36">
        <f t="shared" si="52"/>
        <v>151.76520173718507</v>
      </c>
      <c r="BT10" s="36">
        <f t="shared" si="53"/>
        <v>147.83750266856569</v>
      </c>
      <c r="BU10" s="70" cm="1">
        <f t="array" ref="BU10">IF(AND(ActInt=1,$J10=0),INDEX(Tbl_FwdNom,$B10-IVP,MATCH(ValnDt,Tbl_FwdNom_Cols)),INDEX(Tbl_FwdNom,$B10,MATCH(StartDt,Tbl_FwdNom_Cols)))</f>
        <v>8.0934975990000009</v>
      </c>
      <c r="BV10" s="70" cm="1">
        <f t="array" ref="BV10">INDEX(Tbl_FwdReal,$B10,MATCH(StartDt,Tbl_FwdReal_Cols))</f>
        <v>3.7015045130000002</v>
      </c>
      <c r="BW10" s="70" cm="1">
        <f t="array" ref="BW10">IF(RunType&lt;&gt;"OPN",INDEX(Tbl_FwdReal,$B10,MATCH(ValnDt,Tbl_FwdReal_Cols)),IF(AND($J10=0,ActInt=1),INDEX(Tbl_FwdReal,$B10-IVP,MATCH(ValnDt,Tbl_FwdReal_Cols)),-999))*$K10</f>
        <v>3.7015045130000002</v>
      </c>
      <c r="BX10" s="70">
        <f t="shared" si="54"/>
        <v>3.701504513E-2</v>
      </c>
      <c r="BY10" s="70">
        <f t="shared" si="125"/>
        <v>4.2352260043145407E-2</v>
      </c>
      <c r="BZ10" s="64">
        <f t="shared" ref="BZ10:BZ73" si="151">IF(BY10&lt;&gt;BY9,(1+BY10)^(1/12)-1,BZ9)</f>
        <v>3.4626434520144134E-3</v>
      </c>
      <c r="CA10" s="70" cm="1">
        <f t="array" ref="CA10">IF($J10=1,CA9*(1+INDEX(Tbl_CPI,$B10,MATCH(IF(RunType="OPN",StartDt,ValnDt),Tbl_CPI_Cols))),0)</f>
        <v>0</v>
      </c>
      <c r="CB10" s="70">
        <f t="shared" si="126"/>
        <v>1.0067362265299131</v>
      </c>
      <c r="CC10" s="70">
        <f t="shared" si="127"/>
        <v>1</v>
      </c>
      <c r="CD10" s="36">
        <f t="shared" si="55"/>
        <v>7.2315227621229639</v>
      </c>
      <c r="CE10" s="36">
        <f t="shared" si="56"/>
        <v>1.5707698379798654</v>
      </c>
      <c r="CF10" s="36">
        <f t="shared" si="57"/>
        <v>0</v>
      </c>
      <c r="CG10" s="36">
        <f t="shared" si="58"/>
        <v>8.6840285213526087</v>
      </c>
      <c r="CH10" s="36">
        <f t="shared" si="59"/>
        <v>7.1343629179462633</v>
      </c>
      <c r="CI10" s="36">
        <f t="shared" si="60"/>
        <v>0</v>
      </c>
      <c r="CJ10" s="36">
        <f t="shared" si="61"/>
        <v>0</v>
      </c>
      <c r="CK10" s="36">
        <f t="shared" si="62"/>
        <v>0</v>
      </c>
      <c r="CL10" s="36">
        <f t="shared" si="63"/>
        <v>1.5496656034063463</v>
      </c>
      <c r="CM10" s="36">
        <f t="shared" si="64"/>
        <v>8.6840285213526087</v>
      </c>
      <c r="CN10" s="36">
        <f t="shared" ca="1" si="65"/>
        <v>-63.395294615917187</v>
      </c>
      <c r="CO10" s="20">
        <f t="shared" si="66"/>
        <v>120000</v>
      </c>
      <c r="CP10" s="20">
        <f t="shared" si="128"/>
        <v>2</v>
      </c>
      <c r="CQ10" s="64">
        <f t="shared" si="67"/>
        <v>1.2032395799999999E-3</v>
      </c>
      <c r="CR10" s="289">
        <f t="shared" si="68"/>
        <v>5.4145781099999993E-3</v>
      </c>
      <c r="CS10" s="36">
        <f t="shared" si="69"/>
        <v>53.551327690322388</v>
      </c>
      <c r="CT10" s="36">
        <f t="shared" si="70"/>
        <v>33.999424304159213</v>
      </c>
      <c r="CU10" s="36">
        <f t="shared" si="71"/>
        <v>13.145116564766527</v>
      </c>
      <c r="CV10" s="36">
        <f t="shared" si="129"/>
        <v>47.144540868925738</v>
      </c>
      <c r="CW10" s="36">
        <f t="shared" si="72"/>
        <v>47.144540868925738</v>
      </c>
      <c r="CX10" s="36">
        <f t="shared" si="73"/>
        <v>0</v>
      </c>
      <c r="CY10" s="36">
        <f t="shared" si="74"/>
        <v>53.551327690322388</v>
      </c>
      <c r="CZ10" s="36">
        <f t="shared" si="130"/>
        <v>6.4067868213966506</v>
      </c>
      <c r="DA10" s="64">
        <f t="shared" si="75"/>
        <v>6.5066086969005621E-3</v>
      </c>
      <c r="DB10" s="70">
        <f t="shared" si="131"/>
        <v>0.9935354535770764</v>
      </c>
      <c r="DC10" s="70">
        <f>PRODUCT($DB$8:DB10)</f>
        <v>0.98730147787037925</v>
      </c>
      <c r="DD10" s="36">
        <f t="shared" si="76"/>
        <v>8038.0192715408402</v>
      </c>
      <c r="DE10" s="36">
        <f t="shared" si="77"/>
        <v>4271.5139208371456</v>
      </c>
      <c r="DF10" s="36">
        <f t="shared" si="78"/>
        <v>1404.4263440943898</v>
      </c>
      <c r="DG10" s="36">
        <f t="shared" si="132"/>
        <v>2.3549294112741355</v>
      </c>
      <c r="DH10" s="36">
        <f t="shared" ref="DH10:DH71" ca="1" si="152">IF($D10&lt;0,0,(DH11+BO11)/(1+$DA11))</f>
        <v>206.14349342637536</v>
      </c>
      <c r="DI10" s="36">
        <f t="shared" si="133"/>
        <v>553.27373379649146</v>
      </c>
      <c r="DJ10" s="36">
        <f t="shared" ca="1" si="79"/>
        <v>-1605.016708797712</v>
      </c>
      <c r="DK10" s="36">
        <f t="shared" si="134"/>
        <v>2554.6855424723481</v>
      </c>
      <c r="DL10" s="36">
        <f t="shared" si="135"/>
        <v>2901.0624799470338</v>
      </c>
      <c r="DM10" s="36">
        <f t="shared" ca="1" si="80"/>
        <v>-1258.6397713230263</v>
      </c>
      <c r="DN10" s="36">
        <f t="shared" ca="1" si="136"/>
        <v>-1258.6397713230274</v>
      </c>
      <c r="DO10" s="64" cm="1">
        <f t="array" ref="DO10">IFERROR(INDEX(Tbl_FwdNom,$B10,MATCH(LIDt,Tbl_FwdNom_Cols,0)),0)</f>
        <v>5.5407568530000004</v>
      </c>
      <c r="DP10" s="64">
        <f t="shared" ca="1" si="137"/>
        <v>9.2670774110000007</v>
      </c>
      <c r="DQ10" s="64">
        <f t="shared" ca="1" si="81"/>
        <v>7.4127519844284784E-3</v>
      </c>
      <c r="DR10" s="70">
        <f t="shared" ca="1" si="82"/>
        <v>0.99264179258220964</v>
      </c>
      <c r="DS10" s="70">
        <f ca="1">PRODUCT($DR$8:DR10)</f>
        <v>0.98542304721148888</v>
      </c>
      <c r="DT10" s="36">
        <f t="shared" ca="1" si="83"/>
        <v>4010.2451457697216</v>
      </c>
      <c r="DU10" s="36">
        <f t="shared" ca="1" si="84"/>
        <v>1315.2993595883509</v>
      </c>
      <c r="DV10" s="36">
        <f t="shared" ca="1" si="85"/>
        <v>2.2085657339472546</v>
      </c>
      <c r="DW10" s="36">
        <f t="shared" ca="1" si="86"/>
        <v>196.36352546889069</v>
      </c>
      <c r="DX10" s="36">
        <f t="shared" ca="1" si="87"/>
        <v>7539.5902302043551</v>
      </c>
      <c r="DY10" s="36">
        <f t="shared" ca="1" si="88"/>
        <v>79.568714430538662</v>
      </c>
      <c r="DZ10" s="36">
        <f t="shared" ca="1" si="89"/>
        <v>439.94695980253437</v>
      </c>
      <c r="EA10" s="36">
        <f t="shared" ca="1" si="90"/>
        <v>0</v>
      </c>
      <c r="EB10" s="36">
        <f t="shared" ca="1" si="91"/>
        <v>-1500.3750908782663</v>
      </c>
      <c r="EC10" s="36">
        <f t="shared" ca="1" si="92"/>
        <v>2396.9564953583435</v>
      </c>
      <c r="ED10" s="36">
        <f t="shared" ca="1" si="93"/>
        <v>2721.9881822692478</v>
      </c>
      <c r="EE10" s="36">
        <f t="shared" ca="1" si="138"/>
        <v>325.03168691090423</v>
      </c>
      <c r="EF10" s="36">
        <f t="shared" ca="1" si="94"/>
        <v>-1175.3434039673621</v>
      </c>
      <c r="EG10" s="64" cm="1">
        <f t="array" ref="EG10">IFERROR(INDEX(Tbl_FwdNom,$B10,MATCH(LIDt,Tbl_FwdNom_Cols,0)),0)</f>
        <v>5.5407568530000004</v>
      </c>
      <c r="EH10" s="64">
        <f ca="1">IF(OR($E10&gt;ProjTerm+1,$B10+LIOffset&lt;0),0,OFFSET($DO10,LIOffset,0))</f>
        <v>9.2670774110000007</v>
      </c>
      <c r="EI10" s="64">
        <f ca="1">(1+EH10/100)^(1/12)-1</f>
        <v>7.4127519844284784E-3</v>
      </c>
      <c r="EJ10" s="70">
        <f t="shared" ca="1" si="95"/>
        <v>0.99264179258220964</v>
      </c>
      <c r="EK10" s="70">
        <f ca="1">PRODUCT($DR$8:EJ10)</f>
        <v>0</v>
      </c>
      <c r="EL10" s="70"/>
      <c r="EM10" s="70"/>
      <c r="EN10" s="36">
        <f>EL10+EM10</f>
        <v>0</v>
      </c>
      <c r="EO10" s="36">
        <f t="shared" ca="1" si="96"/>
        <v>-8.5049400856665276</v>
      </c>
      <c r="EP10" s="36">
        <f t="shared" ca="1" si="97"/>
        <v>0</v>
      </c>
      <c r="EQ10" s="36">
        <f t="shared" si="98"/>
        <v>151.49844892476864</v>
      </c>
      <c r="ER10" s="36">
        <f t="shared" si="99"/>
        <v>48.182218539204548</v>
      </c>
      <c r="ES10" s="36">
        <f t="shared" si="100"/>
        <v>-44.001483955690723</v>
      </c>
      <c r="ET10" s="36">
        <f t="shared" ca="1" si="101"/>
        <v>122.09994480407462</v>
      </c>
      <c r="EU10" s="36">
        <f t="shared" ca="1" si="139"/>
        <v>170.28216334327917</v>
      </c>
      <c r="EV10" s="36">
        <f t="shared" si="102"/>
        <v>9.1329337856773876</v>
      </c>
      <c r="EW10" s="36">
        <f t="shared" si="103"/>
        <v>198.03389509687014</v>
      </c>
      <c r="EX10" s="36">
        <f t="shared" ca="1" si="140"/>
        <v>528.9474411505953</v>
      </c>
      <c r="EY10" s="36">
        <f t="shared" si="104"/>
        <v>70.710987848959576</v>
      </c>
      <c r="EZ10" s="36">
        <f t="shared" si="105"/>
        <v>10.786672491689462</v>
      </c>
      <c r="FA10" s="36">
        <f t="shared" si="106"/>
        <v>-12.632473494555763</v>
      </c>
      <c r="FB10" s="36">
        <f t="shared" si="107"/>
        <v>25.428036690345394</v>
      </c>
      <c r="FC10" s="36">
        <f t="shared" si="141"/>
        <v>36.214709182034852</v>
      </c>
      <c r="FD10" s="36">
        <f t="shared" si="108"/>
        <v>2.9010624799470338E-5</v>
      </c>
      <c r="FE10" s="36">
        <f t="shared" si="109"/>
        <v>112.58455756021415</v>
      </c>
      <c r="FF10" s="36">
        <f t="shared" si="142"/>
        <v>219.51028360183338</v>
      </c>
      <c r="FG10" s="36">
        <f t="shared" ca="1" si="110"/>
        <v>309.43715754876189</v>
      </c>
      <c r="FH10" s="36">
        <f t="shared" ca="1" si="111"/>
        <v>3.4416540207937616</v>
      </c>
      <c r="FI10" s="36">
        <f t="shared" ca="1" si="112"/>
        <v>-9.8098737078883129</v>
      </c>
      <c r="FJ10" s="36">
        <f t="shared" ca="1" si="113"/>
        <v>493.70471065344327</v>
      </c>
      <c r="FK10" s="36">
        <f t="shared" si="114"/>
        <v>1.4282675203427979</v>
      </c>
      <c r="FL10" s="36">
        <f t="shared" si="115"/>
        <v>-3.9594068687068624</v>
      </c>
      <c r="FM10" s="36">
        <f t="shared" ca="1" si="116"/>
        <v>203.6530577533841</v>
      </c>
      <c r="FN10" s="36">
        <f t="shared" ca="1" si="143"/>
        <v>290.05165290005914</v>
      </c>
    </row>
    <row r="11" spans="2:171" x14ac:dyDescent="0.25">
      <c r="B11" s="2">
        <v>3</v>
      </c>
      <c r="C11" s="2">
        <f t="shared" si="117"/>
        <v>1</v>
      </c>
      <c r="D11" s="2">
        <f t="shared" si="144"/>
        <v>27</v>
      </c>
      <c r="E11" s="2">
        <f t="shared" si="118"/>
        <v>3</v>
      </c>
      <c r="F11" s="189">
        <f t="shared" si="145"/>
        <v>45808</v>
      </c>
      <c r="G11" s="2">
        <f t="shared" si="146"/>
        <v>5</v>
      </c>
      <c r="H11" s="187">
        <f t="shared" si="0"/>
        <v>34.833333333333336</v>
      </c>
      <c r="I11" s="186">
        <f t="shared" si="147"/>
        <v>34</v>
      </c>
      <c r="J11" s="2">
        <f t="shared" si="1"/>
        <v>0</v>
      </c>
      <c r="K11" s="2">
        <f t="shared" si="2"/>
        <v>1</v>
      </c>
      <c r="L11">
        <f t="shared" si="3"/>
        <v>2</v>
      </c>
      <c r="M11" s="190">
        <f t="shared" si="148"/>
        <v>7.6462368000000008E-4</v>
      </c>
      <c r="N11">
        <f t="shared" si="4"/>
        <v>1</v>
      </c>
      <c r="O11">
        <f t="shared" si="5"/>
        <v>100</v>
      </c>
      <c r="P11" s="58">
        <f t="shared" si="6"/>
        <v>3.4408065600000002E-3</v>
      </c>
      <c r="Q11" s="106">
        <f t="shared" si="7"/>
        <v>3.4408065600000002E-3</v>
      </c>
      <c r="R11" s="59">
        <f t="shared" si="8"/>
        <v>3.4408065600000002E-3</v>
      </c>
      <c r="S11" s="32">
        <f t="shared" si="119"/>
        <v>2.8718706629493607E-4</v>
      </c>
      <c r="T11">
        <f t="shared" si="9"/>
        <v>1</v>
      </c>
      <c r="U11" s="32">
        <f t="shared" si="120"/>
        <v>2.9591112E-4</v>
      </c>
      <c r="V11">
        <f t="shared" si="10"/>
        <v>1</v>
      </c>
      <c r="W11">
        <f t="shared" si="11"/>
        <v>100</v>
      </c>
      <c r="X11" s="58">
        <f t="shared" si="12"/>
        <v>1.3316000399999999E-3</v>
      </c>
      <c r="Y11" s="58">
        <f t="shared" si="13"/>
        <v>1.3316000399999999E-3</v>
      </c>
      <c r="Z11" s="32">
        <f t="shared" si="14"/>
        <v>1.3316000399999999E-3</v>
      </c>
      <c r="AA11" s="32">
        <f t="shared" si="15"/>
        <v>1.1103445248272781E-4</v>
      </c>
      <c r="AB11" s="59">
        <f t="shared" si="16"/>
        <v>5.9565400300000005E-3</v>
      </c>
      <c r="AC11" s="59">
        <f t="shared" si="17"/>
        <v>5.9565400300000005E-3</v>
      </c>
      <c r="AD11">
        <f t="shared" si="18"/>
        <v>1</v>
      </c>
      <c r="AE11" s="59">
        <f t="shared" si="19"/>
        <v>5.9565400300000005E-3</v>
      </c>
      <c r="AF11" s="59">
        <f t="shared" si="20"/>
        <v>5.9469115400000005E-3</v>
      </c>
      <c r="AG11" s="59">
        <f t="shared" si="21"/>
        <v>5.9469115400000005E-3</v>
      </c>
      <c r="AH11">
        <f t="shared" si="22"/>
        <v>1</v>
      </c>
      <c r="AI11" s="59">
        <f t="shared" si="23"/>
        <v>5.9469115400000005E-3</v>
      </c>
      <c r="AJ11" s="59">
        <f t="shared" si="24"/>
        <v>0</v>
      </c>
      <c r="AK11" s="59">
        <f t="shared" si="25"/>
        <v>0</v>
      </c>
      <c r="AL11" s="59">
        <f t="shared" si="26"/>
        <v>0</v>
      </c>
      <c r="AM11" s="12">
        <f t="shared" si="121"/>
        <v>0.97411989689559364</v>
      </c>
      <c r="AN11" s="12">
        <f t="shared" si="122"/>
        <v>0</v>
      </c>
      <c r="AO11" s="66">
        <f t="shared" si="27"/>
        <v>2.7975463540897116E-4</v>
      </c>
      <c r="AP11" s="66">
        <f t="shared" si="28"/>
        <v>1.081608694043335E-4</v>
      </c>
      <c r="AQ11" s="59">
        <f t="shared" si="29"/>
        <v>5.8023841598780768E-3</v>
      </c>
      <c r="AR11" s="59">
        <f t="shared" si="30"/>
        <v>5.7930048561920166E-3</v>
      </c>
      <c r="AS11" s="59">
        <f t="shared" si="31"/>
        <v>0</v>
      </c>
      <c r="AT11" s="12">
        <f t="shared" si="32"/>
        <v>0.96213659237471016</v>
      </c>
      <c r="AU11" s="59">
        <f t="shared" si="123"/>
        <v>0</v>
      </c>
      <c r="AV11" s="59">
        <f t="shared" si="124"/>
        <v>-7.8929918156944723E-17</v>
      </c>
      <c r="AW11" s="70">
        <f t="shared" si="33"/>
        <v>0</v>
      </c>
      <c r="AX11" s="20">
        <f t="shared" si="34"/>
        <v>200000</v>
      </c>
      <c r="AY11" s="20">
        <f t="shared" si="35"/>
        <v>0</v>
      </c>
      <c r="AZ11" s="20">
        <f t="shared" si="36"/>
        <v>0</v>
      </c>
      <c r="BA11" s="20">
        <f t="shared" si="37"/>
        <v>200000</v>
      </c>
      <c r="BB11" s="36">
        <f t="shared" si="38"/>
        <v>1</v>
      </c>
      <c r="BC11" s="36">
        <f t="shared" si="39"/>
        <v>0</v>
      </c>
      <c r="BD11" s="80">
        <f t="shared" si="40"/>
        <v>55.950927081794234</v>
      </c>
      <c r="BE11" s="36">
        <f t="shared" si="41"/>
        <v>0</v>
      </c>
      <c r="BF11" s="36">
        <f t="shared" si="42"/>
        <v>0</v>
      </c>
      <c r="BG11" s="36">
        <f t="shared" si="43"/>
        <v>55.950927081794234</v>
      </c>
      <c r="BH11" s="36">
        <f t="shared" si="44"/>
        <v>21.632173880866699</v>
      </c>
      <c r="BI11" s="36">
        <f t="shared" si="45"/>
        <v>0</v>
      </c>
      <c r="BJ11" s="36">
        <f t="shared" si="46"/>
        <v>0</v>
      </c>
      <c r="BK11" s="36">
        <f t="shared" si="47"/>
        <v>21.632173880866699</v>
      </c>
      <c r="BL11" s="68">
        <f ca="1">IF(OR(AT11=0,E11&gt;ProjTerm),0,VLOOKUP(D11,'Life Events'!$AE$5:$AI$1206,5,FALSE))</f>
        <v>4.0143165633849932E-2</v>
      </c>
      <c r="BM11" s="93">
        <f t="shared" ca="1" si="48"/>
        <v>4.0143165633849932E-2</v>
      </c>
      <c r="BN11" s="93">
        <f t="shared" ca="1" si="49"/>
        <v>3.8623208590085945E-2</v>
      </c>
      <c r="BO11" s="36">
        <f t="shared" ca="1" si="50"/>
        <v>5.8661426725519465</v>
      </c>
      <c r="BP11" s="36">
        <f t="shared" si="51"/>
        <v>3.0045277718685537E-2</v>
      </c>
      <c r="BQ11" s="36">
        <f t="shared" si="149"/>
        <v>98.126507780702667</v>
      </c>
      <c r="BR11" s="36">
        <f t="shared" si="150"/>
        <v>154.78110000000001</v>
      </c>
      <c r="BS11" s="36">
        <f t="shared" si="52"/>
        <v>151.88128813455717</v>
      </c>
      <c r="BT11" s="36">
        <f t="shared" si="53"/>
        <v>146.13054501126433</v>
      </c>
      <c r="BU11" s="70" cm="1">
        <f t="array" ref="BU11">IF(AND(ActInt=1,$J11=0),INDEX(Tbl_FwdNom,$B11-IVP,MATCH(ValnDt,Tbl_FwdNom_Cols)),INDEX(Tbl_FwdNom,$B11,MATCH(StartDt,Tbl_FwdNom_Cols)))</f>
        <v>8.3373331329999996</v>
      </c>
      <c r="BV11" s="70" cm="1">
        <f t="array" ref="BV11">INDEX(Tbl_FwdReal,$B11,MATCH(StartDt,Tbl_FwdReal_Cols))</f>
        <v>3.6911510459999999</v>
      </c>
      <c r="BW11" s="70" cm="1">
        <f t="array" ref="BW11">IF(RunType&lt;&gt;"OPN",INDEX(Tbl_FwdReal,$B11,MATCH(ValnDt,Tbl_FwdReal_Cols)),IF(AND($J11=0,ActInt=1),INDEX(Tbl_FwdReal,$B11-IVP,MATCH(ValnDt,Tbl_FwdReal_Cols)),-999))*$K11</f>
        <v>3.6911510459999999</v>
      </c>
      <c r="BX11" s="70">
        <f t="shared" si="54"/>
        <v>3.6911510459999998E-2</v>
      </c>
      <c r="BY11" s="70">
        <f t="shared" si="125"/>
        <v>4.4807893828267442E-2</v>
      </c>
      <c r="BZ11" s="64">
        <f t="shared" si="151"/>
        <v>3.659432337199453E-3</v>
      </c>
      <c r="CA11" s="70" cm="1">
        <f t="array" ref="CA11">IF($J11=1,CA10*(1+INDEX(Tbl_CPI,$B11,MATCH(IF(RunType="OPN",StartDt,ValnDt),Tbl_CPI_Cols))),0)</f>
        <v>0</v>
      </c>
      <c r="CB11" s="70">
        <f t="shared" si="126"/>
        <v>1.0104203096323068</v>
      </c>
      <c r="CC11" s="70">
        <f t="shared" si="127"/>
        <v>1</v>
      </c>
      <c r="CD11" s="36">
        <f t="shared" si="55"/>
        <v>7.233179315013464</v>
      </c>
      <c r="CE11" s="36">
        <f t="shared" si="56"/>
        <v>1.5719713321926665</v>
      </c>
      <c r="CF11" s="36">
        <f t="shared" si="57"/>
        <v>0</v>
      </c>
      <c r="CG11" s="36">
        <f t="shared" si="58"/>
        <v>8.5772724406066043</v>
      </c>
      <c r="CH11" s="36">
        <f t="shared" si="59"/>
        <v>7.045983888568256</v>
      </c>
      <c r="CI11" s="36">
        <f t="shared" si="60"/>
        <v>0</v>
      </c>
      <c r="CJ11" s="36">
        <f t="shared" si="61"/>
        <v>0</v>
      </c>
      <c r="CK11" s="36">
        <f t="shared" si="62"/>
        <v>0</v>
      </c>
      <c r="CL11" s="36">
        <f t="shared" si="63"/>
        <v>1.5312885520383492</v>
      </c>
      <c r="CM11" s="36">
        <f t="shared" si="64"/>
        <v>8.5772724406066043</v>
      </c>
      <c r="CN11" s="36">
        <f t="shared" ca="1" si="65"/>
        <v>-62.711346653770136</v>
      </c>
      <c r="CO11" s="20">
        <f t="shared" si="66"/>
        <v>120000</v>
      </c>
      <c r="CP11" s="20">
        <f t="shared" si="128"/>
        <v>2</v>
      </c>
      <c r="CQ11" s="64">
        <f t="shared" si="67"/>
        <v>1.2032395799999999E-3</v>
      </c>
      <c r="CR11" s="289">
        <f t="shared" si="68"/>
        <v>5.4145781099999993E-3</v>
      </c>
      <c r="CS11" s="36">
        <f t="shared" si="69"/>
        <v>52.875832318748287</v>
      </c>
      <c r="CT11" s="36">
        <f t="shared" si="70"/>
        <v>33.570556249076539</v>
      </c>
      <c r="CU11" s="36">
        <f t="shared" si="71"/>
        <v>12.979304328520019</v>
      </c>
      <c r="CV11" s="36">
        <f t="shared" si="129"/>
        <v>46.549860577596561</v>
      </c>
      <c r="CW11" s="36">
        <f t="shared" si="72"/>
        <v>46.549860577596561</v>
      </c>
      <c r="CX11" s="36">
        <f t="shared" si="73"/>
        <v>0</v>
      </c>
      <c r="CY11" s="36">
        <f t="shared" si="74"/>
        <v>52.875832318748287</v>
      </c>
      <c r="CZ11" s="36">
        <f t="shared" si="130"/>
        <v>6.3259717411517258</v>
      </c>
      <c r="DA11" s="64">
        <f t="shared" si="75"/>
        <v>6.6956184468418556E-3</v>
      </c>
      <c r="DB11" s="70">
        <f t="shared" si="131"/>
        <v>0.99334891468270015</v>
      </c>
      <c r="DC11" s="70">
        <f>PRODUCT($DB$8:DB11)</f>
        <v>0.9807348515071671</v>
      </c>
      <c r="DD11" s="36">
        <f t="shared" si="76"/>
        <v>7945.7082366401755</v>
      </c>
      <c r="DE11" s="36">
        <f t="shared" si="77"/>
        <v>4244.1634211596502</v>
      </c>
      <c r="DF11" s="36">
        <f t="shared" si="78"/>
        <v>1392.1976731502721</v>
      </c>
      <c r="DG11" s="36">
        <f t="shared" si="132"/>
        <v>2.3406518423625875</v>
      </c>
      <c r="DH11" s="36">
        <f t="shared" ca="1" si="152"/>
        <v>201.65760893110547</v>
      </c>
      <c r="DI11" s="36">
        <f t="shared" si="133"/>
        <v>548.34354103046871</v>
      </c>
      <c r="DJ11" s="36">
        <f t="shared" ref="DJ11" ca="1" si="153">DE11+DF11+DH11+DI11-DD11-DG11</f>
        <v>-1561.6866442110413</v>
      </c>
      <c r="DK11" s="36">
        <f t="shared" si="134"/>
        <v>2525.2408815388094</v>
      </c>
      <c r="DL11" s="36">
        <f t="shared" si="135"/>
        <v>2867.6110550844596</v>
      </c>
      <c r="DM11" s="36">
        <f t="shared" ca="1" si="80"/>
        <v>-1219.3164706653911</v>
      </c>
      <c r="DN11" s="36">
        <f t="shared" ca="1" si="136"/>
        <v>-1219.3164706653918</v>
      </c>
      <c r="DO11" s="64" cm="1">
        <f t="array" ref="DO11">IFERROR(INDEX(Tbl_FwdNom,$B11,MATCH(LIDt,Tbl_FwdNom_Cols,0)),0)</f>
        <v>6.4622555430000004</v>
      </c>
      <c r="DP11" s="64">
        <f t="shared" ca="1" si="137"/>
        <v>9.3787164450000002</v>
      </c>
      <c r="DQ11" s="64">
        <f t="shared" ca="1" si="81"/>
        <v>7.4984853066404344E-3</v>
      </c>
      <c r="DR11" s="70">
        <f t="shared" ca="1" si="82"/>
        <v>0.99255732349378356</v>
      </c>
      <c r="DS11" s="70">
        <f ca="1">PRODUCT($DR$8:DR11)</f>
        <v>0.97808886224932368</v>
      </c>
      <c r="DT11" s="36">
        <f t="shared" ca="1" si="83"/>
        <v>3984.3649829895076</v>
      </c>
      <c r="DU11" s="36">
        <f t="shared" ca="1" si="84"/>
        <v>1303.5299386291908</v>
      </c>
      <c r="DV11" s="36">
        <f t="shared" ca="1" si="85"/>
        <v>2.1950813539333218</v>
      </c>
      <c r="DW11" s="36">
        <f t="shared" ca="1" si="86"/>
        <v>191.96981180682732</v>
      </c>
      <c r="DX11" s="36">
        <f t="shared" ca="1" si="87"/>
        <v>7449.9951917523686</v>
      </c>
      <c r="DY11" s="36">
        <f t="shared" ca="1" si="88"/>
        <v>78.622588369818288</v>
      </c>
      <c r="DZ11" s="36">
        <f t="shared" ca="1" si="89"/>
        <v>436.14707752108734</v>
      </c>
      <c r="EA11" s="36">
        <f t="shared" ca="1" si="90"/>
        <v>0</v>
      </c>
      <c r="EB11" s="36">
        <f t="shared" ca="1" si="91"/>
        <v>-1457.5558737898707</v>
      </c>
      <c r="EC11" s="36">
        <f t="shared" ca="1" si="92"/>
        <v>2368.3801778418479</v>
      </c>
      <c r="ED11" s="36">
        <f t="shared" ca="1" si="93"/>
        <v>2689.5231383400942</v>
      </c>
      <c r="EE11" s="36">
        <f t="shared" ca="1" si="138"/>
        <v>321.14296049824634</v>
      </c>
      <c r="EF11" s="36">
        <f t="shared" ca="1" si="94"/>
        <v>-1136.4129132916244</v>
      </c>
      <c r="EG11" s="64"/>
      <c r="EH11" s="64"/>
      <c r="EI11" s="64"/>
      <c r="EJ11" s="70"/>
      <c r="EK11" s="70"/>
      <c r="EL11" s="70"/>
      <c r="EM11" s="70"/>
      <c r="EN11" s="70"/>
      <c r="EO11" s="36">
        <f t="shared" ca="1" si="96"/>
        <v>-8.4848018143761834</v>
      </c>
      <c r="EP11" s="36">
        <f t="shared" ca="1" si="97"/>
        <v>0</v>
      </c>
      <c r="EQ11" s="36">
        <f t="shared" si="98"/>
        <v>150.4420850368144</v>
      </c>
      <c r="ER11" s="36">
        <f t="shared" si="99"/>
        <v>47.628879425809842</v>
      </c>
      <c r="ES11" s="36">
        <f t="shared" si="100"/>
        <v>-43.496157657768556</v>
      </c>
      <c r="ET11" s="36">
        <f t="shared" ca="1" si="101"/>
        <v>118.80365607051212</v>
      </c>
      <c r="EU11" s="36">
        <f t="shared" ca="1" si="139"/>
        <v>166.43253549632198</v>
      </c>
      <c r="EV11" s="36">
        <f t="shared" si="102"/>
        <v>9.0515506992732302</v>
      </c>
      <c r="EW11" s="36">
        <f t="shared" si="103"/>
        <v>196.65305023109116</v>
      </c>
      <c r="EX11" s="36">
        <f t="shared" ca="1" si="140"/>
        <v>522.57922146350074</v>
      </c>
      <c r="EY11" s="36">
        <f t="shared" si="104"/>
        <v>69.89599084565981</v>
      </c>
      <c r="EZ11" s="36">
        <f t="shared" si="105"/>
        <v>10.662294072793937</v>
      </c>
      <c r="FA11" s="36">
        <f t="shared" si="106"/>
        <v>-12.486811606591424</v>
      </c>
      <c r="FB11" s="36">
        <f t="shared" si="107"/>
        <v>25.133894300439561</v>
      </c>
      <c r="FC11" s="36">
        <f t="shared" si="141"/>
        <v>35.796188373233498</v>
      </c>
      <c r="FD11" s="36">
        <f t="shared" si="108"/>
        <v>2.8676110550844596E-5</v>
      </c>
      <c r="FE11" s="36">
        <f t="shared" si="109"/>
        <v>111.28693635846547</v>
      </c>
      <c r="FF11" s="36">
        <f t="shared" si="142"/>
        <v>216.97914425346931</v>
      </c>
      <c r="FG11" s="36">
        <f t="shared" ca="1" si="110"/>
        <v>305.60007721003143</v>
      </c>
      <c r="FH11" s="36">
        <f t="shared" ca="1" si="111"/>
        <v>3.4989910751672708</v>
      </c>
      <c r="FI11" s="36">
        <f t="shared" ca="1" si="112"/>
        <v>-9.9641866578702896</v>
      </c>
      <c r="FJ11" s="36">
        <f t="shared" ca="1" si="113"/>
        <v>487.44256151422701</v>
      </c>
      <c r="FK11" s="36">
        <f t="shared" si="114"/>
        <v>1.4528095608434892</v>
      </c>
      <c r="FL11" s="36">
        <f t="shared" si="115"/>
        <v>-4.0200573987015087</v>
      </c>
      <c r="FM11" s="36">
        <f t="shared" ca="1" si="116"/>
        <v>201.16008981589874</v>
      </c>
      <c r="FN11" s="36">
        <f t="shared" ca="1" si="143"/>
        <v>286.28247169832827</v>
      </c>
    </row>
    <row r="12" spans="2:171" x14ac:dyDescent="0.25">
      <c r="B12" s="2">
        <v>4</v>
      </c>
      <c r="C12" s="2">
        <f t="shared" si="117"/>
        <v>1</v>
      </c>
      <c r="D12" s="2">
        <f t="shared" si="144"/>
        <v>28</v>
      </c>
      <c r="E12" s="2">
        <f t="shared" si="118"/>
        <v>3</v>
      </c>
      <c r="F12" s="189">
        <f t="shared" si="145"/>
        <v>45838</v>
      </c>
      <c r="G12" s="2">
        <f t="shared" si="146"/>
        <v>6</v>
      </c>
      <c r="H12" s="187">
        <f t="shared" si="0"/>
        <v>34.916666666666671</v>
      </c>
      <c r="I12" s="186">
        <f t="shared" si="147"/>
        <v>34</v>
      </c>
      <c r="J12" s="2">
        <f t="shared" si="1"/>
        <v>0</v>
      </c>
      <c r="K12" s="2">
        <f t="shared" si="2"/>
        <v>1</v>
      </c>
      <c r="L12">
        <f t="shared" si="3"/>
        <v>2</v>
      </c>
      <c r="M12" s="190">
        <f t="shared" si="148"/>
        <v>7.6462368000000008E-4</v>
      </c>
      <c r="N12">
        <f t="shared" si="4"/>
        <v>1</v>
      </c>
      <c r="O12">
        <f t="shared" si="5"/>
        <v>100</v>
      </c>
      <c r="P12" s="58">
        <f t="shared" si="6"/>
        <v>3.4408065600000002E-3</v>
      </c>
      <c r="Q12" s="106">
        <f t="shared" si="7"/>
        <v>3.4408065600000002E-3</v>
      </c>
      <c r="R12" s="59">
        <f t="shared" si="8"/>
        <v>3.4408065600000002E-3</v>
      </c>
      <c r="S12" s="32">
        <f t="shared" si="119"/>
        <v>2.8718706629493607E-4</v>
      </c>
      <c r="T12">
        <f t="shared" si="9"/>
        <v>1</v>
      </c>
      <c r="U12" s="32">
        <f t="shared" si="120"/>
        <v>2.9591112E-4</v>
      </c>
      <c r="V12">
        <f t="shared" si="10"/>
        <v>1</v>
      </c>
      <c r="W12">
        <f t="shared" si="11"/>
        <v>100</v>
      </c>
      <c r="X12" s="58">
        <f t="shared" si="12"/>
        <v>1.3316000399999999E-3</v>
      </c>
      <c r="Y12" s="58">
        <f t="shared" si="13"/>
        <v>1.3316000399999999E-3</v>
      </c>
      <c r="Z12" s="32">
        <f t="shared" si="14"/>
        <v>1.3316000399999999E-3</v>
      </c>
      <c r="AA12" s="32">
        <f t="shared" si="15"/>
        <v>1.1103445248272781E-4</v>
      </c>
      <c r="AB12" s="59">
        <f t="shared" si="16"/>
        <v>5.70263352E-3</v>
      </c>
      <c r="AC12" s="59">
        <f t="shared" si="17"/>
        <v>5.70263352E-3</v>
      </c>
      <c r="AD12">
        <f t="shared" si="18"/>
        <v>1</v>
      </c>
      <c r="AE12" s="59">
        <f t="shared" si="19"/>
        <v>5.70263352E-3</v>
      </c>
      <c r="AF12" s="59">
        <f t="shared" si="20"/>
        <v>5.7512233400000001E-3</v>
      </c>
      <c r="AG12" s="59">
        <f t="shared" si="21"/>
        <v>5.7512233400000001E-3</v>
      </c>
      <c r="AH12">
        <f t="shared" si="22"/>
        <v>1</v>
      </c>
      <c r="AI12" s="59">
        <f t="shared" si="23"/>
        <v>5.7512233400000001E-3</v>
      </c>
      <c r="AJ12" s="59">
        <f t="shared" si="24"/>
        <v>0</v>
      </c>
      <c r="AK12" s="59">
        <f t="shared" si="25"/>
        <v>0</v>
      </c>
      <c r="AL12" s="59">
        <f t="shared" si="26"/>
        <v>0</v>
      </c>
      <c r="AM12" s="12">
        <f t="shared" si="121"/>
        <v>0.96213659237471016</v>
      </c>
      <c r="AN12" s="12">
        <f t="shared" si="122"/>
        <v>0</v>
      </c>
      <c r="AO12" s="66">
        <f t="shared" si="27"/>
        <v>2.7631318533909979E-4</v>
      </c>
      <c r="AP12" s="66">
        <f t="shared" si="28"/>
        <v>1.0683030974792342E-4</v>
      </c>
      <c r="AQ12" s="59">
        <f t="shared" si="29"/>
        <v>5.4867123824945989E-3</v>
      </c>
      <c r="AR12" s="59">
        <f t="shared" si="30"/>
        <v>5.5334624263334992E-3</v>
      </c>
      <c r="AS12" s="59">
        <f t="shared" si="31"/>
        <v>0</v>
      </c>
      <c r="AT12" s="12">
        <f t="shared" si="32"/>
        <v>0.95073327407079511</v>
      </c>
      <c r="AU12" s="59">
        <f t="shared" si="123"/>
        <v>6.6786853825107073E-17</v>
      </c>
      <c r="AV12" s="59">
        <f t="shared" si="124"/>
        <v>0</v>
      </c>
      <c r="AW12" s="70">
        <f t="shared" si="33"/>
        <v>0</v>
      </c>
      <c r="AX12" s="20">
        <f t="shared" si="34"/>
        <v>200000</v>
      </c>
      <c r="AY12" s="20">
        <f t="shared" si="35"/>
        <v>0</v>
      </c>
      <c r="AZ12" s="20">
        <f t="shared" si="36"/>
        <v>0</v>
      </c>
      <c r="BA12" s="20">
        <f t="shared" si="37"/>
        <v>200000</v>
      </c>
      <c r="BB12" s="36">
        <f t="shared" si="38"/>
        <v>1</v>
      </c>
      <c r="BC12" s="36">
        <f t="shared" si="39"/>
        <v>0</v>
      </c>
      <c r="BD12" s="80">
        <f t="shared" si="40"/>
        <v>55.262637067819959</v>
      </c>
      <c r="BE12" s="36">
        <f t="shared" si="41"/>
        <v>0</v>
      </c>
      <c r="BF12" s="36">
        <f t="shared" si="42"/>
        <v>0</v>
      </c>
      <c r="BG12" s="36">
        <f t="shared" si="43"/>
        <v>55.262637067819959</v>
      </c>
      <c r="BH12" s="36">
        <f t="shared" si="44"/>
        <v>21.366061949584683</v>
      </c>
      <c r="BI12" s="36">
        <f t="shared" si="45"/>
        <v>0</v>
      </c>
      <c r="BJ12" s="36">
        <f t="shared" si="46"/>
        <v>0</v>
      </c>
      <c r="BK12" s="36">
        <f t="shared" si="47"/>
        <v>21.366061949584683</v>
      </c>
      <c r="BL12" s="68">
        <f ca="1">IF(OR(AT12=0,E12&gt;ProjTerm),0,VLOOKUP(D12,'Life Events'!$AE$5:$AI$1206,5,FALSE))</f>
        <v>4.0286731525385741E-2</v>
      </c>
      <c r="BM12" s="93">
        <f t="shared" ca="1" si="48"/>
        <v>4.0286731525385741E-2</v>
      </c>
      <c r="BN12" s="93">
        <f t="shared" ca="1" si="49"/>
        <v>3.8301936164741104E-2</v>
      </c>
      <c r="BO12" s="36">
        <f t="shared" ca="1" si="50"/>
        <v>5.8214049960099832</v>
      </c>
      <c r="BP12" s="36">
        <f t="shared" si="51"/>
        <v>2.9525896737241774E-2</v>
      </c>
      <c r="BQ12" s="36">
        <f t="shared" si="149"/>
        <v>98.19495090936293</v>
      </c>
      <c r="BR12" s="36">
        <f t="shared" si="150"/>
        <v>154.78110000000001</v>
      </c>
      <c r="BS12" s="36">
        <f t="shared" si="52"/>
        <v>151.98722516197196</v>
      </c>
      <c r="BT12" s="36">
        <f t="shared" si="53"/>
        <v>144.49931219517674</v>
      </c>
      <c r="BU12" s="70" cm="1">
        <f t="array" ref="BU12">IF(AND(ActInt=1,$J12=0),INDEX(Tbl_FwdNom,$B12-IVP,MATCH(ValnDt,Tbl_FwdNom_Cols)),INDEX(Tbl_FwdNom,$B12,MATCH(StartDt,Tbl_FwdNom_Cols)))</f>
        <v>7.9310617450000001</v>
      </c>
      <c r="BV12" s="70" cm="1">
        <f t="array" ref="BV12">INDEX(Tbl_FwdReal,$B12,MATCH(StartDt,Tbl_FwdReal_Cols))</f>
        <v>3.760600927</v>
      </c>
      <c r="BW12" s="70" cm="1">
        <f t="array" ref="BW12">IF(RunType&lt;&gt;"OPN",INDEX(Tbl_FwdReal,$B12,MATCH(ValnDt,Tbl_FwdReal_Cols)),IF(AND($J12=0,ActInt=1),INDEX(Tbl_FwdReal,$B12-IVP,MATCH(ValnDt,Tbl_FwdReal_Cols)),-999))*$K12</f>
        <v>3.760600927</v>
      </c>
      <c r="BX12" s="70">
        <f t="shared" si="54"/>
        <v>3.7606009269999997E-2</v>
      </c>
      <c r="BY12" s="70">
        <f t="shared" si="125"/>
        <v>4.0193105868133072E-2</v>
      </c>
      <c r="BZ12" s="64">
        <f t="shared" si="151"/>
        <v>3.2892623431612922E-3</v>
      </c>
      <c r="CA12" s="70" cm="1">
        <f t="array" ref="CA12">IF($J12=1,CA11*(1+INDEX(Tbl_CPI,$B12,MATCH(IF(RunType="OPN",StartDt,ValnDt),Tbl_CPI_Cols))),0)</f>
        <v>0</v>
      </c>
      <c r="CB12" s="70">
        <f t="shared" si="126"/>
        <v>1.0137438471075457</v>
      </c>
      <c r="CC12" s="70">
        <f t="shared" si="127"/>
        <v>1</v>
      </c>
      <c r="CD12" s="36">
        <f t="shared" si="55"/>
        <v>7.2346910363946728</v>
      </c>
      <c r="CE12" s="36">
        <f t="shared" si="56"/>
        <v>1.5730677804264095</v>
      </c>
      <c r="CF12" s="36">
        <f t="shared" si="57"/>
        <v>0</v>
      </c>
      <c r="CG12" s="36">
        <f t="shared" si="58"/>
        <v>8.4742670544745451</v>
      </c>
      <c r="CH12" s="36">
        <f t="shared" si="59"/>
        <v>6.9607609806406305</v>
      </c>
      <c r="CI12" s="36">
        <f t="shared" si="60"/>
        <v>0</v>
      </c>
      <c r="CJ12" s="36">
        <f t="shared" si="61"/>
        <v>0</v>
      </c>
      <c r="CK12" s="36">
        <f t="shared" si="62"/>
        <v>0</v>
      </c>
      <c r="CL12" s="36">
        <f t="shared" si="63"/>
        <v>1.5135060738339143</v>
      </c>
      <c r="CM12" s="36">
        <f t="shared" si="64"/>
        <v>8.4742670544745451</v>
      </c>
      <c r="CN12" s="36">
        <f t="shared" ca="1" si="65"/>
        <v>-62.078734078499359</v>
      </c>
      <c r="CO12" s="20">
        <f t="shared" si="66"/>
        <v>120000</v>
      </c>
      <c r="CP12" s="20">
        <f t="shared" si="128"/>
        <v>2</v>
      </c>
      <c r="CQ12" s="64">
        <f t="shared" si="67"/>
        <v>1.2032395799999999E-3</v>
      </c>
      <c r="CR12" s="289">
        <f t="shared" si="68"/>
        <v>5.4145781099999993E-3</v>
      </c>
      <c r="CS12" s="36">
        <f t="shared" si="69"/>
        <v>52.225371115266022</v>
      </c>
      <c r="CT12" s="36">
        <f t="shared" si="70"/>
        <v>33.157582240691973</v>
      </c>
      <c r="CU12" s="36">
        <f t="shared" si="71"/>
        <v>12.819637169750809</v>
      </c>
      <c r="CV12" s="36">
        <f t="shared" si="129"/>
        <v>45.977219410442785</v>
      </c>
      <c r="CW12" s="36">
        <f t="shared" si="72"/>
        <v>45.977219410442785</v>
      </c>
      <c r="CX12" s="36">
        <f t="shared" si="73"/>
        <v>0</v>
      </c>
      <c r="CY12" s="36">
        <f t="shared" si="74"/>
        <v>52.225371115266022</v>
      </c>
      <c r="CZ12" s="36">
        <f t="shared" si="130"/>
        <v>6.2481517048232362</v>
      </c>
      <c r="DA12" s="64">
        <f t="shared" si="75"/>
        <v>6.3804790972157299E-3</v>
      </c>
      <c r="DB12" s="70">
        <f t="shared" si="131"/>
        <v>0.99365997331055211</v>
      </c>
      <c r="DC12" s="70">
        <f>PRODUCT($DB$8:DB12)</f>
        <v>0.97451696637333995</v>
      </c>
      <c r="DD12" s="36">
        <f t="shared" si="76"/>
        <v>7851.9063497614561</v>
      </c>
      <c r="DE12" s="36">
        <f t="shared" si="77"/>
        <v>4215.9805800857066</v>
      </c>
      <c r="DF12" s="36">
        <f t="shared" si="78"/>
        <v>1379.714499353415</v>
      </c>
      <c r="DG12" s="36">
        <f t="shared" si="132"/>
        <v>2.3260604257793998</v>
      </c>
      <c r="DH12" s="36">
        <f t="shared" ca="1" si="152"/>
        <v>197.1228760936749</v>
      </c>
      <c r="DI12" s="36">
        <f t="shared" si="133"/>
        <v>543.31389859382705</v>
      </c>
      <c r="DJ12" s="36">
        <f t="shared" ca="1" si="79"/>
        <v>-1518.1005560606127</v>
      </c>
      <c r="DK12" s="36">
        <f t="shared" si="134"/>
        <v>2495.37590878846</v>
      </c>
      <c r="DL12" s="36">
        <f t="shared" si="135"/>
        <v>2833.6824163651045</v>
      </c>
      <c r="DM12" s="36">
        <f t="shared" ca="1" si="80"/>
        <v>-1179.7940484839683</v>
      </c>
      <c r="DN12" s="36">
        <f t="shared" ca="1" si="136"/>
        <v>-1179.7940484839667</v>
      </c>
      <c r="DO12" s="64" cm="1">
        <f t="array" ref="DO12">IFERROR(INDEX(Tbl_FwdNom,$B12,MATCH(LIDt,Tbl_FwdNom_Cols,0)),0)</f>
        <v>5.9618958219999998</v>
      </c>
      <c r="DP12" s="64">
        <f t="shared" ca="1" si="137"/>
        <v>9.4922445060000005</v>
      </c>
      <c r="DQ12" s="64">
        <f t="shared" ca="1" si="81"/>
        <v>7.5855870883139165E-3</v>
      </c>
      <c r="DR12" s="70">
        <f t="shared" ca="1" si="82"/>
        <v>0.99247152084595169</v>
      </c>
      <c r="DS12" s="70">
        <f ca="1">PRODUCT($DR$8:DR12)</f>
        <v>0.97072534063907279</v>
      </c>
      <c r="DT12" s="36">
        <f t="shared" ca="1" si="83"/>
        <v>3959.326093491783</v>
      </c>
      <c r="DU12" s="36">
        <f t="shared" ca="1" si="84"/>
        <v>1292.0519165513024</v>
      </c>
      <c r="DV12" s="36">
        <f t="shared" ca="1" si="85"/>
        <v>2.1822064379722752</v>
      </c>
      <c r="DW12" s="36">
        <f t="shared" ca="1" si="86"/>
        <v>187.60461053660526</v>
      </c>
      <c r="DX12" s="36">
        <f t="shared" ca="1" si="87"/>
        <v>7362.0084668917498</v>
      </c>
      <c r="DY12" s="36">
        <f t="shared" ca="1" si="88"/>
        <v>77.693999955040539</v>
      </c>
      <c r="DZ12" s="36">
        <f t="shared" ca="1" si="89"/>
        <v>432.44194672167691</v>
      </c>
      <c r="EA12" s="36">
        <f t="shared" ca="1" si="90"/>
        <v>0</v>
      </c>
      <c r="EB12" s="36">
        <f t="shared" ca="1" si="91"/>
        <v>-1415.0721060733149</v>
      </c>
      <c r="EC12" s="36">
        <f t="shared" ca="1" si="92"/>
        <v>2340.3685125286611</v>
      </c>
      <c r="ED12" s="36">
        <f t="shared" ca="1" si="93"/>
        <v>2657.6993792167423</v>
      </c>
      <c r="EE12" s="36">
        <f t="shared" ca="1" si="138"/>
        <v>317.33086668808119</v>
      </c>
      <c r="EF12" s="36">
        <f t="shared" ca="1" si="94"/>
        <v>-1097.7412393852337</v>
      </c>
      <c r="EG12" s="64"/>
      <c r="EH12" s="64"/>
      <c r="EI12" s="64"/>
      <c r="EJ12" s="70"/>
      <c r="EK12" s="70"/>
      <c r="EL12" s="70"/>
      <c r="EM12" s="70"/>
      <c r="EN12" s="70"/>
      <c r="EO12" s="36">
        <f t="shared" ca="1" si="96"/>
        <v>-7.8338931377766832</v>
      </c>
      <c r="EP12" s="36">
        <f t="shared" ca="1" si="97"/>
        <v>0</v>
      </c>
      <c r="EQ12" s="36">
        <f t="shared" si="98"/>
        <v>149.35671547730331</v>
      </c>
      <c r="ER12" s="36">
        <f t="shared" si="99"/>
        <v>47.066603713311601</v>
      </c>
      <c r="ES12" s="36">
        <f t="shared" si="100"/>
        <v>-42.982670182673672</v>
      </c>
      <c r="ET12" s="36">
        <f t="shared" ca="1" si="101"/>
        <v>115.4878906157217</v>
      </c>
      <c r="EU12" s="36">
        <f t="shared" ca="1" si="139"/>
        <v>162.5544943290333</v>
      </c>
      <c r="EV12" s="36">
        <f t="shared" si="102"/>
        <v>8.9685259892001916</v>
      </c>
      <c r="EW12" s="36">
        <f t="shared" si="103"/>
        <v>195.23429008526091</v>
      </c>
      <c r="EX12" s="36">
        <f t="shared" ca="1" si="140"/>
        <v>516.11402588079773</v>
      </c>
      <c r="EY12" s="36">
        <f t="shared" si="104"/>
        <v>69.069360056801258</v>
      </c>
      <c r="EZ12" s="36">
        <f t="shared" si="105"/>
        <v>10.536141286880405</v>
      </c>
      <c r="FA12" s="36">
        <f t="shared" si="106"/>
        <v>-12.339071724292703</v>
      </c>
      <c r="FB12" s="36">
        <f t="shared" si="107"/>
        <v>24.835574648702529</v>
      </c>
      <c r="FC12" s="36">
        <f t="shared" si="141"/>
        <v>35.371715935582934</v>
      </c>
      <c r="FD12" s="36">
        <f t="shared" si="108"/>
        <v>2.8336824163651046E-5</v>
      </c>
      <c r="FE12" s="36">
        <f t="shared" si="109"/>
        <v>109.97079208640294</v>
      </c>
      <c r="FF12" s="36">
        <f t="shared" si="142"/>
        <v>214.4118964156113</v>
      </c>
      <c r="FG12" s="36">
        <f t="shared" ca="1" si="110"/>
        <v>301.70212946518643</v>
      </c>
      <c r="FH12" s="36">
        <f t="shared" ca="1" si="111"/>
        <v>3.2930547539122883</v>
      </c>
      <c r="FI12" s="36">
        <f t="shared" ca="1" si="112"/>
        <v>-9.7466861842133614</v>
      </c>
      <c r="FJ12" s="36">
        <f t="shared" ca="1" si="113"/>
        <v>481.39341333093063</v>
      </c>
      <c r="FK12" s="36">
        <f t="shared" si="114"/>
        <v>1.3680506232741922</v>
      </c>
      <c r="FL12" s="36">
        <f t="shared" si="115"/>
        <v>-4.1123220619296807</v>
      </c>
      <c r="FM12" s="36">
        <f t="shared" ca="1" si="116"/>
        <v>198.57368513396059</v>
      </c>
      <c r="FN12" s="36">
        <f t="shared" ref="FN12:FN75" ca="1" si="154">FJ12-FM12</f>
        <v>282.81972819697</v>
      </c>
    </row>
    <row r="13" spans="2:171" x14ac:dyDescent="0.25">
      <c r="B13" s="2">
        <v>5</v>
      </c>
      <c r="C13" s="2">
        <f t="shared" si="117"/>
        <v>1</v>
      </c>
      <c r="D13" s="2">
        <f t="shared" si="144"/>
        <v>29</v>
      </c>
      <c r="E13" s="2">
        <f t="shared" si="118"/>
        <v>3</v>
      </c>
      <c r="F13" s="189">
        <f t="shared" si="145"/>
        <v>45869</v>
      </c>
      <c r="G13" s="2">
        <f t="shared" si="146"/>
        <v>7</v>
      </c>
      <c r="H13" s="187">
        <f t="shared" si="0"/>
        <v>35</v>
      </c>
      <c r="I13" s="186">
        <f t="shared" si="147"/>
        <v>35</v>
      </c>
      <c r="J13" s="2">
        <f t="shared" si="1"/>
        <v>0</v>
      </c>
      <c r="K13" s="2">
        <f t="shared" si="2"/>
        <v>1</v>
      </c>
      <c r="L13">
        <f t="shared" si="3"/>
        <v>2</v>
      </c>
      <c r="M13" s="190">
        <f t="shared" si="148"/>
        <v>7.7645328000000005E-4</v>
      </c>
      <c r="N13">
        <f t="shared" si="4"/>
        <v>1</v>
      </c>
      <c r="O13">
        <f t="shared" si="5"/>
        <v>100</v>
      </c>
      <c r="P13" s="58">
        <f t="shared" si="6"/>
        <v>3.4940397600000004E-3</v>
      </c>
      <c r="Q13" s="106">
        <f t="shared" si="7"/>
        <v>3.4940397600000004E-3</v>
      </c>
      <c r="R13" s="59">
        <f t="shared" si="8"/>
        <v>3.4940397600000004E-3</v>
      </c>
      <c r="S13" s="32">
        <f t="shared" si="119"/>
        <v>2.9163731332426668E-4</v>
      </c>
      <c r="T13">
        <f t="shared" si="9"/>
        <v>1</v>
      </c>
      <c r="U13" s="32">
        <f t="shared" si="120"/>
        <v>3.2954550000000005E-4</v>
      </c>
      <c r="V13">
        <f t="shared" si="10"/>
        <v>1</v>
      </c>
      <c r="W13">
        <f t="shared" si="11"/>
        <v>100</v>
      </c>
      <c r="X13" s="58">
        <f t="shared" si="12"/>
        <v>1.4829547500000003E-3</v>
      </c>
      <c r="Y13" s="58">
        <f t="shared" si="13"/>
        <v>1.4829547500000003E-3</v>
      </c>
      <c r="Z13" s="32">
        <f t="shared" si="14"/>
        <v>1.4829547500000003E-3</v>
      </c>
      <c r="AA13" s="32">
        <f t="shared" si="15"/>
        <v>1.2366363766258548E-4</v>
      </c>
      <c r="AB13" s="59">
        <f t="shared" si="16"/>
        <v>5.4808372000000006E-3</v>
      </c>
      <c r="AC13" s="59">
        <f t="shared" si="17"/>
        <v>5.4808372000000006E-3</v>
      </c>
      <c r="AD13">
        <f t="shared" si="18"/>
        <v>1</v>
      </c>
      <c r="AE13" s="59">
        <f t="shared" si="19"/>
        <v>5.4808372000000006E-3</v>
      </c>
      <c r="AF13" s="59">
        <f t="shared" si="20"/>
        <v>5.6119326100000002E-3</v>
      </c>
      <c r="AG13" s="59">
        <f t="shared" si="21"/>
        <v>5.6119326100000002E-3</v>
      </c>
      <c r="AH13">
        <f t="shared" si="22"/>
        <v>1</v>
      </c>
      <c r="AI13" s="59">
        <f t="shared" si="23"/>
        <v>5.6119326100000002E-3</v>
      </c>
      <c r="AJ13" s="59">
        <f t="shared" si="24"/>
        <v>0</v>
      </c>
      <c r="AK13" s="59">
        <f t="shared" si="25"/>
        <v>0</v>
      </c>
      <c r="AL13" s="59">
        <f t="shared" si="26"/>
        <v>0</v>
      </c>
      <c r="AM13" s="12">
        <f t="shared" si="121"/>
        <v>0.95073327407079511</v>
      </c>
      <c r="AN13" s="12">
        <f t="shared" si="122"/>
        <v>0</v>
      </c>
      <c r="AO13" s="66">
        <f t="shared" si="27"/>
        <v>2.7726929773799037E-4</v>
      </c>
      <c r="AP13" s="66">
        <f t="shared" si="28"/>
        <v>1.1757113511845438E-4</v>
      </c>
      <c r="AQ13" s="59">
        <f t="shared" si="29"/>
        <v>5.2108142958050101E-3</v>
      </c>
      <c r="AR13" s="59">
        <f t="shared" si="30"/>
        <v>5.3354510641699625E-3</v>
      </c>
      <c r="AS13" s="59">
        <f t="shared" si="31"/>
        <v>0</v>
      </c>
      <c r="AT13" s="12">
        <f t="shared" si="32"/>
        <v>0.93979216827796364</v>
      </c>
      <c r="AU13" s="59">
        <f t="shared" si="123"/>
        <v>0</v>
      </c>
      <c r="AV13" s="59">
        <f t="shared" si="124"/>
        <v>-5.5511151231257827E-17</v>
      </c>
      <c r="AW13" s="70">
        <f t="shared" si="33"/>
        <v>0</v>
      </c>
      <c r="AX13" s="20">
        <f t="shared" si="34"/>
        <v>200000</v>
      </c>
      <c r="AY13" s="20">
        <f t="shared" si="35"/>
        <v>0</v>
      </c>
      <c r="AZ13" s="20">
        <f t="shared" si="36"/>
        <v>0</v>
      </c>
      <c r="BA13" s="20">
        <f t="shared" si="37"/>
        <v>200000</v>
      </c>
      <c r="BB13" s="36">
        <f t="shared" si="38"/>
        <v>1</v>
      </c>
      <c r="BC13" s="36">
        <f t="shared" si="39"/>
        <v>0</v>
      </c>
      <c r="BD13" s="80">
        <f t="shared" si="40"/>
        <v>55.453859547598071</v>
      </c>
      <c r="BE13" s="36">
        <f t="shared" si="41"/>
        <v>0</v>
      </c>
      <c r="BF13" s="36">
        <f t="shared" si="42"/>
        <v>0</v>
      </c>
      <c r="BG13" s="36">
        <f t="shared" si="43"/>
        <v>55.453859547598071</v>
      </c>
      <c r="BH13" s="36">
        <f t="shared" si="44"/>
        <v>23.514227023690875</v>
      </c>
      <c r="BI13" s="36">
        <f t="shared" si="45"/>
        <v>0</v>
      </c>
      <c r="BJ13" s="36">
        <f t="shared" si="46"/>
        <v>0</v>
      </c>
      <c r="BK13" s="36">
        <f t="shared" si="47"/>
        <v>23.514227023690875</v>
      </c>
      <c r="BL13" s="68">
        <f ca="1">IF(OR(AT13=0,E13&gt;ProjTerm),0,VLOOKUP(D13,'Life Events'!$AE$5:$AI$1206,5,FALSE))</f>
        <v>3.9862811405895759E-2</v>
      </c>
      <c r="BM13" s="93">
        <f t="shared" ca="1" si="48"/>
        <v>3.9862811405895759E-2</v>
      </c>
      <c r="BN13" s="93">
        <f t="shared" ca="1" si="49"/>
        <v>3.7462757964802314E-2</v>
      </c>
      <c r="BO13" s="36">
        <f t="shared" ca="1" si="50"/>
        <v>5.6970954383243777</v>
      </c>
      <c r="BP13" s="36">
        <f t="shared" si="51"/>
        <v>3.0195793690996814E-2</v>
      </c>
      <c r="BQ13" s="36">
        <f t="shared" si="149"/>
        <v>98.250737635934115</v>
      </c>
      <c r="BR13" s="36">
        <f t="shared" si="150"/>
        <v>154.78110000000001</v>
      </c>
      <c r="BS13" s="36">
        <f t="shared" si="52"/>
        <v>152.07357247101282</v>
      </c>
      <c r="BT13" s="36">
        <f t="shared" si="53"/>
        <v>142.91755241030918</v>
      </c>
      <c r="BU13" s="70" cm="1">
        <f t="array" ref="BU13">IF(AND(ActInt=1,$J13=0),INDEX(Tbl_FwdNom,$B13-IVP,MATCH(ValnDt,Tbl_FwdNom_Cols)),INDEX(Tbl_FwdNom,$B13,MATCH(StartDt,Tbl_FwdNom_Cols)))</f>
        <v>7.6933677090000003</v>
      </c>
      <c r="BV13" s="70" cm="1">
        <f t="array" ref="BV13">INDEX(Tbl_FwdReal,$B13,MATCH(StartDt,Tbl_FwdReal_Cols))</f>
        <v>3.8098458370000001</v>
      </c>
      <c r="BW13" s="70" cm="1">
        <f t="array" ref="BW13">IF(RunType&lt;&gt;"OPN",INDEX(Tbl_FwdReal,$B13,MATCH(ValnDt,Tbl_FwdReal_Cols)),IF(AND($J13=0,ActInt=1),INDEX(Tbl_FwdReal,$B13-IVP,MATCH(ValnDt,Tbl_FwdReal_Cols)),-999))*$K13</f>
        <v>3.8098458370000001</v>
      </c>
      <c r="BX13" s="70">
        <f t="shared" si="54"/>
        <v>3.8098458370000005E-2</v>
      </c>
      <c r="BY13" s="70">
        <f t="shared" si="125"/>
        <v>3.7409957029488572E-2</v>
      </c>
      <c r="BZ13" s="64">
        <f t="shared" si="151"/>
        <v>3.0652868258074228E-3</v>
      </c>
      <c r="CA13" s="70" cm="1">
        <f t="array" ref="CA13">IF($J13=1,CA12*(1+INDEX(Tbl_CPI,$B13,MATCH(IF(RunType="OPN",StartDt,ValnDt),Tbl_CPI_Cols))),0)</f>
        <v>0</v>
      </c>
      <c r="CB13" s="70">
        <f t="shared" si="126"/>
        <v>1.0168512627668278</v>
      </c>
      <c r="CC13" s="70">
        <f t="shared" si="127"/>
        <v>1</v>
      </c>
      <c r="CD13" s="36">
        <f t="shared" si="55"/>
        <v>7.2359232124946864</v>
      </c>
      <c r="CE13" s="36">
        <f t="shared" si="56"/>
        <v>1.5739614750749826</v>
      </c>
      <c r="CF13" s="36">
        <f t="shared" si="57"/>
        <v>0</v>
      </c>
      <c r="CG13" s="36">
        <f t="shared" si="58"/>
        <v>8.3758505131992749</v>
      </c>
      <c r="CH13" s="36">
        <f t="shared" si="59"/>
        <v>6.8794329667399392</v>
      </c>
      <c r="CI13" s="36">
        <f t="shared" si="60"/>
        <v>0</v>
      </c>
      <c r="CJ13" s="36">
        <f t="shared" si="61"/>
        <v>0</v>
      </c>
      <c r="CK13" s="36">
        <f t="shared" si="62"/>
        <v>0</v>
      </c>
      <c r="CL13" s="36">
        <f t="shared" si="63"/>
        <v>1.4964175464593363</v>
      </c>
      <c r="CM13" s="36">
        <f t="shared" si="64"/>
        <v>8.3758505131992749</v>
      </c>
      <c r="CN13" s="36">
        <f t="shared" ca="1" si="65"/>
        <v>-58.282566194386852</v>
      </c>
      <c r="CO13" s="20">
        <f t="shared" si="66"/>
        <v>120000</v>
      </c>
      <c r="CP13" s="20">
        <f t="shared" si="128"/>
        <v>2</v>
      </c>
      <c r="CQ13" s="64">
        <f t="shared" si="67"/>
        <v>1.2548211000000002E-3</v>
      </c>
      <c r="CR13" s="64">
        <f t="shared" si="68"/>
        <v>5.6466949500000004E-3</v>
      </c>
      <c r="CS13" s="36">
        <f t="shared" si="69"/>
        <v>53.824451569607618</v>
      </c>
      <c r="CT13" s="36">
        <f t="shared" si="70"/>
        <v>33.272315728558844</v>
      </c>
      <c r="CU13" s="36">
        <f t="shared" si="71"/>
        <v>14.108536214214526</v>
      </c>
      <c r="CV13" s="36">
        <f t="shared" si="129"/>
        <v>47.380851942773369</v>
      </c>
      <c r="CW13" s="36">
        <f t="shared" si="72"/>
        <v>47.380851942773369</v>
      </c>
      <c r="CX13" s="36">
        <f t="shared" si="73"/>
        <v>0</v>
      </c>
      <c r="CY13" s="36">
        <f t="shared" si="74"/>
        <v>53.824451569607618</v>
      </c>
      <c r="CZ13" s="36">
        <f t="shared" si="130"/>
        <v>6.4435996268342492</v>
      </c>
      <c r="DA13" s="64">
        <f t="shared" si="75"/>
        <v>6.195598405876579E-3</v>
      </c>
      <c r="DB13" s="70">
        <f t="shared" si="131"/>
        <v>0.99384255067733118</v>
      </c>
      <c r="DC13" s="70">
        <f>PRODUCT($DB$8:DB13)</f>
        <v>0.96851642753881517</v>
      </c>
      <c r="DD13" s="36">
        <f t="shared" si="76"/>
        <v>7757.6360558148208</v>
      </c>
      <c r="DE13" s="36">
        <f t="shared" si="77"/>
        <v>4186.6472430992944</v>
      </c>
      <c r="DF13" s="36">
        <f t="shared" si="78"/>
        <v>1364.7484292824829</v>
      </c>
      <c r="DG13" s="36">
        <f t="shared" si="132"/>
        <v>2.3102759683543344</v>
      </c>
      <c r="DH13" s="36">
        <f t="shared" ca="1" si="152"/>
        <v>192.6470748322383</v>
      </c>
      <c r="DI13" s="36">
        <f t="shared" si="133"/>
        <v>538.25230939855885</v>
      </c>
      <c r="DJ13" s="36">
        <f t="shared" ca="1" si="79"/>
        <v>-1477.6512751706005</v>
      </c>
      <c r="DK13" s="36">
        <f t="shared" si="134"/>
        <v>2463.4554038482393</v>
      </c>
      <c r="DL13" s="36">
        <f t="shared" si="135"/>
        <v>2797.4143230570894</v>
      </c>
      <c r="DM13" s="36">
        <f t="shared" ca="1" si="80"/>
        <v>-1143.6923559617503</v>
      </c>
      <c r="DN13" s="36">
        <f t="shared" ca="1" si="136"/>
        <v>-1143.6923559617508</v>
      </c>
      <c r="DO13" s="64" cm="1">
        <f t="array" ref="DO13">IFERROR(INDEX(Tbl_FwdNom,$B13,MATCH(LIDt,Tbl_FwdNom_Cols,0)),0)</f>
        <v>6.0327154070000004</v>
      </c>
      <c r="DP13" s="64">
        <f t="shared" ca="1" si="137"/>
        <v>9.607663466</v>
      </c>
      <c r="DQ13" s="64">
        <f t="shared" ca="1" si="81"/>
        <v>7.6740547937226289E-3</v>
      </c>
      <c r="DR13" s="70">
        <f t="shared" ca="1" si="82"/>
        <v>0.9923843878313473</v>
      </c>
      <c r="DS13" s="70">
        <f ca="1">PRODUCT($DR$8:DR13)</f>
        <v>0.96333267292248237</v>
      </c>
      <c r="DT13" s="36">
        <f t="shared" ca="1" si="83"/>
        <v>3934.256319331857</v>
      </c>
      <c r="DU13" s="36">
        <f t="shared" ca="1" si="84"/>
        <v>1278.4529667315605</v>
      </c>
      <c r="DV13" s="36">
        <f t="shared" ca="1" si="85"/>
        <v>2.168757016057492</v>
      </c>
      <c r="DW13" s="36">
        <f t="shared" ca="1" si="86"/>
        <v>183.34720315909379</v>
      </c>
      <c r="DX13" s="36">
        <f t="shared" ca="1" si="87"/>
        <v>7275.5873708482177</v>
      </c>
      <c r="DY13" s="36">
        <f t="shared" ca="1" si="88"/>
        <v>76.782326831133844</v>
      </c>
      <c r="DZ13" s="36">
        <f t="shared" ca="1" si="89"/>
        <v>428.82830380364669</v>
      </c>
      <c r="EA13" s="36">
        <f t="shared" ca="1" si="90"/>
        <v>0</v>
      </c>
      <c r="EB13" s="36">
        <f t="shared" ca="1" si="91"/>
        <v>-1376.0890080069835</v>
      </c>
      <c r="EC13" s="36">
        <f t="shared" ca="1" si="92"/>
        <v>2310.9477767885355</v>
      </c>
      <c r="ED13" s="36">
        <f t="shared" ca="1" si="93"/>
        <v>2624.2702583084865</v>
      </c>
      <c r="EE13" s="36">
        <f t="shared" ca="1" si="138"/>
        <v>313.322481519951</v>
      </c>
      <c r="EF13" s="36">
        <f t="shared" ca="1" si="94"/>
        <v>-1062.7665264870325</v>
      </c>
      <c r="EG13" s="64"/>
      <c r="EH13" s="64"/>
      <c r="EI13" s="64"/>
      <c r="EJ13" s="70"/>
      <c r="EK13" s="70"/>
      <c r="EL13" s="70"/>
      <c r="EM13" s="70"/>
      <c r="EN13" s="70"/>
      <c r="EO13" s="80">
        <f t="shared" ca="1" si="96"/>
        <v>-7.3614235321373878</v>
      </c>
      <c r="EP13" s="36">
        <f t="shared" ca="1" si="97"/>
        <v>0</v>
      </c>
      <c r="EQ13" s="36">
        <f t="shared" si="98"/>
        <v>148.17437420258756</v>
      </c>
      <c r="ER13" s="36">
        <f t="shared" si="99"/>
        <v>46.501520233010226</v>
      </c>
      <c r="ES13" s="36">
        <f t="shared" si="100"/>
        <v>-42.466618567659822</v>
      </c>
      <c r="ET13" s="36">
        <f t="shared" ca="1" si="101"/>
        <v>112.41075444825177</v>
      </c>
      <c r="EU13" s="36">
        <f t="shared" ca="1" si="139"/>
        <v>158.91227468126198</v>
      </c>
      <c r="EV13" s="36">
        <f t="shared" si="102"/>
        <v>8.8849739314267637</v>
      </c>
      <c r="EW13" s="36">
        <f t="shared" si="103"/>
        <v>193.68877163522035</v>
      </c>
      <c r="EX13" s="36">
        <f t="shared" ca="1" si="140"/>
        <v>509.66039445049665</v>
      </c>
      <c r="EY13" s="36">
        <f t="shared" si="104"/>
        <v>68.185834315791183</v>
      </c>
      <c r="EZ13" s="36">
        <f t="shared" si="105"/>
        <v>10.401289987704409</v>
      </c>
      <c r="FA13" s="36">
        <f t="shared" si="106"/>
        <v>-12.181144850749483</v>
      </c>
      <c r="FB13" s="36">
        <f t="shared" si="107"/>
        <v>24.516411839143732</v>
      </c>
      <c r="FC13" s="36">
        <f t="shared" si="141"/>
        <v>34.917701826848145</v>
      </c>
      <c r="FD13" s="36">
        <f t="shared" si="108"/>
        <v>2.7974143230570894E-5</v>
      </c>
      <c r="FE13" s="36">
        <f t="shared" si="109"/>
        <v>108.56406086017324</v>
      </c>
      <c r="FF13" s="36">
        <f t="shared" si="142"/>
        <v>211.66762497695581</v>
      </c>
      <c r="FG13" s="36">
        <f t="shared" ca="1" si="110"/>
        <v>297.99276947354087</v>
      </c>
      <c r="FH13" s="36">
        <f t="shared" ca="1" si="111"/>
        <v>3.1576511273959254</v>
      </c>
      <c r="FI13" s="36">
        <f t="shared" ca="1" si="112"/>
        <v>-9.6144437396359343</v>
      </c>
      <c r="FJ13" s="36">
        <f t="shared" ca="1" si="113"/>
        <v>475.47320902253341</v>
      </c>
      <c r="FK13" s="36">
        <f t="shared" si="114"/>
        <v>1.3114075998829089</v>
      </c>
      <c r="FL13" s="36">
        <f t="shared" si="115"/>
        <v>-4.0488069868025995</v>
      </c>
      <c r="FM13" s="36">
        <f t="shared" ca="1" si="116"/>
        <v>196.04874348746745</v>
      </c>
      <c r="FN13" s="36">
        <f t="shared" ca="1" si="154"/>
        <v>279.42446553506596</v>
      </c>
    </row>
    <row r="14" spans="2:171" x14ac:dyDescent="0.25">
      <c r="B14" s="2">
        <v>6</v>
      </c>
      <c r="C14" s="2">
        <f t="shared" si="117"/>
        <v>1</v>
      </c>
      <c r="D14" s="2">
        <f t="shared" si="144"/>
        <v>30</v>
      </c>
      <c r="E14" s="2">
        <f t="shared" si="118"/>
        <v>3</v>
      </c>
      <c r="F14" s="189">
        <f t="shared" si="145"/>
        <v>45900</v>
      </c>
      <c r="G14" s="2">
        <f t="shared" si="146"/>
        <v>8</v>
      </c>
      <c r="H14" s="187">
        <f t="shared" si="0"/>
        <v>35.083333333333336</v>
      </c>
      <c r="I14" s="186">
        <f t="shared" si="147"/>
        <v>35</v>
      </c>
      <c r="J14" s="2">
        <f t="shared" si="1"/>
        <v>0</v>
      </c>
      <c r="K14" s="2">
        <f t="shared" si="2"/>
        <v>1</v>
      </c>
      <c r="L14">
        <f t="shared" si="3"/>
        <v>2</v>
      </c>
      <c r="M14" s="190">
        <f t="shared" si="148"/>
        <v>7.7645328000000005E-4</v>
      </c>
      <c r="N14">
        <f t="shared" si="4"/>
        <v>1</v>
      </c>
      <c r="O14">
        <f t="shared" si="5"/>
        <v>100</v>
      </c>
      <c r="P14" s="58">
        <f t="shared" si="6"/>
        <v>3.4940397600000004E-3</v>
      </c>
      <c r="Q14" s="106">
        <f t="shared" si="7"/>
        <v>3.4940397600000004E-3</v>
      </c>
      <c r="R14" s="59">
        <f t="shared" si="8"/>
        <v>3.4940397600000004E-3</v>
      </c>
      <c r="S14" s="32">
        <f t="shared" si="119"/>
        <v>2.9163731332426668E-4</v>
      </c>
      <c r="T14">
        <f t="shared" si="9"/>
        <v>1</v>
      </c>
      <c r="U14" s="32">
        <f t="shared" si="120"/>
        <v>3.2954550000000005E-4</v>
      </c>
      <c r="V14">
        <f t="shared" si="10"/>
        <v>1</v>
      </c>
      <c r="W14">
        <f t="shared" si="11"/>
        <v>100</v>
      </c>
      <c r="X14" s="58">
        <f t="shared" si="12"/>
        <v>1.4829547500000003E-3</v>
      </c>
      <c r="Y14" s="58">
        <f t="shared" si="13"/>
        <v>1.4829547500000003E-3</v>
      </c>
      <c r="Z14" s="32">
        <f t="shared" si="14"/>
        <v>1.4829547500000003E-3</v>
      </c>
      <c r="AA14" s="32">
        <f t="shared" si="15"/>
        <v>1.2366363766258548E-4</v>
      </c>
      <c r="AB14" s="59">
        <f t="shared" si="16"/>
        <v>5.2793441900000002E-3</v>
      </c>
      <c r="AC14" s="59">
        <f t="shared" si="17"/>
        <v>5.2793441900000002E-3</v>
      </c>
      <c r="AD14">
        <f t="shared" si="18"/>
        <v>1</v>
      </c>
      <c r="AE14" s="59">
        <f t="shared" si="19"/>
        <v>5.2793441900000002E-3</v>
      </c>
      <c r="AF14" s="59">
        <f t="shared" si="20"/>
        <v>5.0326572700000009E-3</v>
      </c>
      <c r="AG14" s="59">
        <f t="shared" si="21"/>
        <v>5.0326572700000009E-3</v>
      </c>
      <c r="AH14">
        <f t="shared" si="22"/>
        <v>1</v>
      </c>
      <c r="AI14" s="59">
        <f t="shared" si="23"/>
        <v>5.0326572700000009E-3</v>
      </c>
      <c r="AJ14" s="59">
        <f t="shared" si="24"/>
        <v>0</v>
      </c>
      <c r="AK14" s="59">
        <f t="shared" si="25"/>
        <v>0</v>
      </c>
      <c r="AL14" s="59">
        <f t="shared" si="26"/>
        <v>0</v>
      </c>
      <c r="AM14" s="12">
        <f t="shared" si="121"/>
        <v>0.93979216827796364</v>
      </c>
      <c r="AN14" s="12">
        <f t="shared" si="122"/>
        <v>0</v>
      </c>
      <c r="AO14" s="66">
        <f t="shared" si="27"/>
        <v>2.7407846303977246E-4</v>
      </c>
      <c r="AP14" s="66">
        <f t="shared" si="28"/>
        <v>1.1621811817606166E-4</v>
      </c>
      <c r="AQ14" s="59">
        <f t="shared" si="29"/>
        <v>4.9614863234057694E-3</v>
      </c>
      <c r="AR14" s="59">
        <f t="shared" si="30"/>
        <v>4.7296518879731582E-3</v>
      </c>
      <c r="AS14" s="59">
        <f t="shared" si="31"/>
        <v>0</v>
      </c>
      <c r="AT14" s="12">
        <f t="shared" si="32"/>
        <v>0.92971073348536892</v>
      </c>
      <c r="AU14" s="59">
        <f t="shared" si="123"/>
        <v>4.9439619065339002E-17</v>
      </c>
      <c r="AV14" s="59">
        <f t="shared" si="124"/>
        <v>0</v>
      </c>
      <c r="AW14" s="70">
        <f t="shared" si="33"/>
        <v>0</v>
      </c>
      <c r="AX14" s="20">
        <f t="shared" si="34"/>
        <v>200000</v>
      </c>
      <c r="AY14" s="20">
        <f t="shared" si="35"/>
        <v>0</v>
      </c>
      <c r="AZ14" s="20">
        <f t="shared" si="36"/>
        <v>0</v>
      </c>
      <c r="BA14" s="20">
        <f t="shared" si="37"/>
        <v>200000</v>
      </c>
      <c r="BB14" s="36">
        <f t="shared" si="38"/>
        <v>1</v>
      </c>
      <c r="BC14" s="36">
        <f t="shared" si="39"/>
        <v>0</v>
      </c>
      <c r="BD14" s="80">
        <f t="shared" si="40"/>
        <v>54.815692607954489</v>
      </c>
      <c r="BE14" s="36">
        <f t="shared" si="41"/>
        <v>0</v>
      </c>
      <c r="BF14" s="36">
        <f t="shared" si="42"/>
        <v>0</v>
      </c>
      <c r="BG14" s="36">
        <f t="shared" si="43"/>
        <v>54.815692607954489</v>
      </c>
      <c r="BH14" s="36">
        <f t="shared" si="44"/>
        <v>23.243623635212334</v>
      </c>
      <c r="BI14" s="36">
        <f t="shared" si="45"/>
        <v>0</v>
      </c>
      <c r="BJ14" s="36">
        <f t="shared" si="46"/>
        <v>0</v>
      </c>
      <c r="BK14" s="36">
        <f t="shared" si="47"/>
        <v>23.243623635212334</v>
      </c>
      <c r="BL14" s="68">
        <f ca="1">IF(OR(AT14=0,E14&gt;ProjTerm),0,VLOOKUP(D14,'Life Events'!$AE$5:$AI$1206,5,FALSE))</f>
        <v>3.9326886238215571E-2</v>
      </c>
      <c r="BM14" s="93">
        <f t="shared" ca="1" si="48"/>
        <v>3.9326886238215571E-2</v>
      </c>
      <c r="BN14" s="93">
        <f t="shared" ca="1" si="49"/>
        <v>3.6562628250227061E-2</v>
      </c>
      <c r="BO14" s="36">
        <f t="shared" ca="1" si="50"/>
        <v>5.5622839742199259</v>
      </c>
      <c r="BP14" s="36">
        <f t="shared" si="51"/>
        <v>3.0927846917549805E-2</v>
      </c>
      <c r="BQ14" s="36">
        <f t="shared" si="149"/>
        <v>98.287394334376145</v>
      </c>
      <c r="BR14" s="36">
        <f t="shared" si="150"/>
        <v>154.78110000000001</v>
      </c>
      <c r="BS14" s="36">
        <f t="shared" si="52"/>
        <v>152.13031011208508</v>
      </c>
      <c r="BT14" s="36">
        <f t="shared" si="53"/>
        <v>141.43718219966325</v>
      </c>
      <c r="BU14" s="70" cm="1">
        <f t="array" ref="BU14">IF(AND(ActInt=1,$J14=0),INDEX(Tbl_FwdNom,$B14-IVP,MATCH(ValnDt,Tbl_FwdNom_Cols)),INDEX(Tbl_FwdNom,$B14,MATCH(StartDt,Tbl_FwdNom_Cols)))</f>
        <v>7.5539253420000003</v>
      </c>
      <c r="BV14" s="70" cm="1">
        <f t="array" ref="BV14">INDEX(Tbl_FwdReal,$B14,MATCH(StartDt,Tbl_FwdReal_Cols))</f>
        <v>3.8463980499999999</v>
      </c>
      <c r="BW14" s="70" cm="1">
        <f t="array" ref="BW14">IF(RunType&lt;&gt;"OPN",INDEX(Tbl_FwdReal,$B14,MATCH(ValnDt,Tbl_FwdReal_Cols)),IF(AND($J14=0,ActInt=1),INDEX(Tbl_FwdReal,$B14-IVP,MATCH(ValnDt,Tbl_FwdReal_Cols)),-999))*$K14</f>
        <v>3.8463980499999999</v>
      </c>
      <c r="BX14" s="70">
        <f t="shared" si="54"/>
        <v>3.8463980500000002E-2</v>
      </c>
      <c r="BY14" s="70">
        <f t="shared" si="125"/>
        <v>3.5702030707072785E-2</v>
      </c>
      <c r="BZ14" s="64">
        <f t="shared" si="151"/>
        <v>2.9275675906415E-3</v>
      </c>
      <c r="CA14" s="70" cm="1">
        <f t="array" ref="CA14">IF($J14=1,CA13*(1+INDEX(Tbl_CPI,$B14,MATCH(IF(RunType="OPN",StartDt,ValnDt),Tbl_CPI_Cols))),0)</f>
        <v>0</v>
      </c>
      <c r="CB14" s="70">
        <f t="shared" si="126"/>
        <v>1.0198281635682069</v>
      </c>
      <c r="CC14" s="70">
        <f t="shared" si="127"/>
        <v>1</v>
      </c>
      <c r="CD14" s="36">
        <f t="shared" si="55"/>
        <v>7.2367328586327879</v>
      </c>
      <c r="CE14" s="36">
        <f t="shared" si="56"/>
        <v>1.5745487096600805</v>
      </c>
      <c r="CF14" s="36">
        <f t="shared" si="57"/>
        <v>0</v>
      </c>
      <c r="CG14" s="36">
        <f t="shared" si="58"/>
        <v>8.2807734103736106</v>
      </c>
      <c r="CH14" s="36">
        <f t="shared" si="59"/>
        <v>6.8010248644628941</v>
      </c>
      <c r="CI14" s="36">
        <f t="shared" si="60"/>
        <v>0</v>
      </c>
      <c r="CJ14" s="36">
        <f t="shared" si="61"/>
        <v>0</v>
      </c>
      <c r="CK14" s="36">
        <f t="shared" si="62"/>
        <v>0</v>
      </c>
      <c r="CL14" s="36">
        <f t="shared" si="63"/>
        <v>1.4797485459107169</v>
      </c>
      <c r="CM14" s="36">
        <f t="shared" si="64"/>
        <v>8.2807734103736106</v>
      </c>
      <c r="CN14" s="36">
        <f t="shared" ca="1" si="65"/>
        <v>-57.846509829194062</v>
      </c>
      <c r="CO14" s="20">
        <f t="shared" si="66"/>
        <v>120000</v>
      </c>
      <c r="CP14" s="20">
        <f t="shared" si="128"/>
        <v>2</v>
      </c>
      <c r="CQ14" s="64">
        <f t="shared" si="67"/>
        <v>1.2548211000000002E-3</v>
      </c>
      <c r="CR14" s="64">
        <f t="shared" si="68"/>
        <v>5.6466949500000004E-3</v>
      </c>
      <c r="CS14" s="36">
        <f t="shared" si="69"/>
        <v>53.205035972273258</v>
      </c>
      <c r="CT14" s="36">
        <f t="shared" si="70"/>
        <v>32.889415564772698</v>
      </c>
      <c r="CU14" s="36">
        <f t="shared" si="71"/>
        <v>13.946174181127398</v>
      </c>
      <c r="CV14" s="36">
        <f t="shared" si="129"/>
        <v>46.835589745900094</v>
      </c>
      <c r="CW14" s="36">
        <f t="shared" si="72"/>
        <v>46.835589745900094</v>
      </c>
      <c r="CX14" s="36">
        <f t="shared" si="73"/>
        <v>0</v>
      </c>
      <c r="CY14" s="36">
        <f t="shared" si="74"/>
        <v>53.205035972273258</v>
      </c>
      <c r="CZ14" s="36">
        <f t="shared" si="130"/>
        <v>6.3694462263731637</v>
      </c>
      <c r="DA14" s="64">
        <f t="shared" si="75"/>
        <v>6.0869646422538892E-3</v>
      </c>
      <c r="DB14" s="70">
        <f t="shared" si="131"/>
        <v>0.99394986233181315</v>
      </c>
      <c r="DC14" s="70">
        <f>PRODUCT($DB$8:DB14)</f>
        <v>0.96265676981830484</v>
      </c>
      <c r="DD14" s="36">
        <f t="shared" si="76"/>
        <v>7663.4193299943763</v>
      </c>
      <c r="DE14" s="36">
        <f t="shared" si="77"/>
        <v>4157.3155242296752</v>
      </c>
      <c r="DF14" s="36">
        <f t="shared" si="78"/>
        <v>1349.8119810818846</v>
      </c>
      <c r="DG14" s="36">
        <f t="shared" si="132"/>
        <v>2.2934106895700062</v>
      </c>
      <c r="DH14" s="36">
        <f t="shared" ca="1" si="152"/>
        <v>188.25742679095586</v>
      </c>
      <c r="DI14" s="36">
        <f t="shared" si="133"/>
        <v>533.19745398914631</v>
      </c>
      <c r="DJ14" s="36">
        <f t="shared" ca="1" si="79"/>
        <v>-1437.1303545922847</v>
      </c>
      <c r="DK14" s="36">
        <f t="shared" si="134"/>
        <v>2431.6147800433328</v>
      </c>
      <c r="DL14" s="36">
        <f t="shared" si="135"/>
        <v>2761.2370491589991</v>
      </c>
      <c r="DM14" s="36">
        <f t="shared" ca="1" si="80"/>
        <v>-1107.5080854766184</v>
      </c>
      <c r="DN14" s="36">
        <f t="shared" ca="1" si="136"/>
        <v>-1107.5080854766181</v>
      </c>
      <c r="DO14" s="64" cm="1">
        <f t="array" ref="DO14">IFERROR(INDEX(Tbl_FwdNom,$B14,MATCH(LIDt,Tbl_FwdNom_Cols,0)),0)</f>
        <v>6.1882690419999999</v>
      </c>
      <c r="DP14" s="64">
        <f t="shared" ca="1" si="137"/>
        <v>9.7193880329999995</v>
      </c>
      <c r="DQ14" s="64">
        <f t="shared" ca="1" si="81"/>
        <v>7.7596094753649147E-3</v>
      </c>
      <c r="DR14" s="70">
        <f t="shared" ca="1" si="82"/>
        <v>0.9923001384433292</v>
      </c>
      <c r="DS14" s="70">
        <f ca="1">PRODUCT($DR$8:DR14)</f>
        <v>0.95591514470796157</v>
      </c>
      <c r="DT14" s="36">
        <f t="shared" ca="1" si="83"/>
        <v>3909.968919337904</v>
      </c>
      <c r="DU14" s="36">
        <f t="shared" ca="1" si="84"/>
        <v>1265.1296388508067</v>
      </c>
      <c r="DV14" s="36">
        <f t="shared" ca="1" si="85"/>
        <v>2.1546578766315059</v>
      </c>
      <c r="DW14" s="36">
        <f t="shared" ca="1" si="86"/>
        <v>179.20762187978883</v>
      </c>
      <c r="DX14" s="36">
        <f t="shared" ca="1" si="87"/>
        <v>7190.605905350234</v>
      </c>
      <c r="DY14" s="36">
        <f t="shared" ca="1" si="88"/>
        <v>75.88689688520455</v>
      </c>
      <c r="DZ14" s="36">
        <f t="shared" ca="1" si="89"/>
        <v>425.30204581170278</v>
      </c>
      <c r="EA14" s="36">
        <f t="shared" ca="1" si="90"/>
        <v>0</v>
      </c>
      <c r="EB14" s="36">
        <f t="shared" ca="1" si="91"/>
        <v>-1337.2654404614582</v>
      </c>
      <c r="EC14" s="36">
        <f t="shared" ca="1" si="92"/>
        <v>2282.0442393084772</v>
      </c>
      <c r="ED14" s="36">
        <f t="shared" ca="1" si="93"/>
        <v>2591.4285346985021</v>
      </c>
      <c r="EE14" s="36">
        <f t="shared" ca="1" si="138"/>
        <v>309.38429539002482</v>
      </c>
      <c r="EF14" s="36">
        <f t="shared" ca="1" si="94"/>
        <v>-1027.8811450714334</v>
      </c>
      <c r="EG14" s="64"/>
      <c r="EH14" s="64"/>
      <c r="EI14" s="64"/>
      <c r="EJ14" s="70"/>
      <c r="EK14" s="70"/>
      <c r="EL14" s="70"/>
      <c r="EM14" s="70"/>
      <c r="EN14" s="70"/>
      <c r="EO14" s="36">
        <f t="shared" ca="1" si="96"/>
        <v>-7.0120197073146828</v>
      </c>
      <c r="EP14" s="36">
        <f t="shared" ca="1" si="97"/>
        <v>0</v>
      </c>
      <c r="EQ14" s="36">
        <f t="shared" si="98"/>
        <v>146.99283758255746</v>
      </c>
      <c r="ER14" s="36">
        <f t="shared" si="99"/>
        <v>45.936757855591992</v>
      </c>
      <c r="ES14" s="36">
        <f t="shared" si="100"/>
        <v>-41.950860193675318</v>
      </c>
      <c r="ET14" s="36">
        <f t="shared" ca="1" si="101"/>
        <v>109.3281683674322</v>
      </c>
      <c r="EU14" s="36">
        <f t="shared" ca="1" si="139"/>
        <v>155.26492622302419</v>
      </c>
      <c r="EV14" s="36">
        <f t="shared" si="102"/>
        <v>8.8015330287951574</v>
      </c>
      <c r="EW14" s="36">
        <f t="shared" si="103"/>
        <v>192.14430500387982</v>
      </c>
      <c r="EX14" s="36">
        <f t="shared" ca="1" si="140"/>
        <v>503.20360183825665</v>
      </c>
      <c r="EY14" s="36">
        <f t="shared" si="104"/>
        <v>67.304519599932604</v>
      </c>
      <c r="EZ14" s="36">
        <f t="shared" si="105"/>
        <v>10.266776371442008</v>
      </c>
      <c r="FA14" s="36">
        <f t="shared" si="106"/>
        <v>-12.02361344396942</v>
      </c>
      <c r="FB14" s="36">
        <f t="shared" si="107"/>
        <v>24.198052024293972</v>
      </c>
      <c r="FC14" s="36">
        <f t="shared" si="141"/>
        <v>34.464828395735978</v>
      </c>
      <c r="FD14" s="36">
        <f t="shared" si="108"/>
        <v>2.7612370491589992E-5</v>
      </c>
      <c r="FE14" s="36">
        <f t="shared" si="109"/>
        <v>107.16084998199706</v>
      </c>
      <c r="FF14" s="36">
        <f t="shared" si="142"/>
        <v>208.93022559003612</v>
      </c>
      <c r="FG14" s="36">
        <f t="shared" ca="1" si="110"/>
        <v>294.27337624822053</v>
      </c>
      <c r="FH14" s="36">
        <f t="shared" ca="1" si="111"/>
        <v>3.0629825322442725</v>
      </c>
      <c r="FI14" s="36">
        <f t="shared" ca="1" si="112"/>
        <v>-9.5928722036030472</v>
      </c>
      <c r="FJ14" s="36">
        <f t="shared" ca="1" si="113"/>
        <v>469.56982323694376</v>
      </c>
      <c r="FK14" s="36">
        <f t="shared" si="114"/>
        <v>1.2717508958646786</v>
      </c>
      <c r="FL14" s="36">
        <f t="shared" si="115"/>
        <v>-4.0364004171307295</v>
      </c>
      <c r="FM14" s="36">
        <f t="shared" ca="1" si="116"/>
        <v>193.53360475793545</v>
      </c>
      <c r="FN14" s="36">
        <f t="shared" ca="1" si="154"/>
        <v>276.03621847900831</v>
      </c>
    </row>
    <row r="15" spans="2:171" x14ac:dyDescent="0.25">
      <c r="B15" s="2">
        <v>7</v>
      </c>
      <c r="C15" s="2">
        <f t="shared" si="117"/>
        <v>1</v>
      </c>
      <c r="D15" s="2">
        <f t="shared" si="144"/>
        <v>31</v>
      </c>
      <c r="E15" s="2">
        <f t="shared" si="118"/>
        <v>3</v>
      </c>
      <c r="F15" s="189">
        <f t="shared" si="145"/>
        <v>45930</v>
      </c>
      <c r="G15" s="2">
        <f t="shared" si="146"/>
        <v>9</v>
      </c>
      <c r="H15" s="187">
        <f t="shared" si="0"/>
        <v>35.166666666666671</v>
      </c>
      <c r="I15" s="186">
        <f t="shared" si="147"/>
        <v>35</v>
      </c>
      <c r="J15" s="2">
        <f t="shared" si="1"/>
        <v>0</v>
      </c>
      <c r="K15" s="2">
        <f t="shared" si="2"/>
        <v>1</v>
      </c>
      <c r="L15">
        <f t="shared" si="3"/>
        <v>2</v>
      </c>
      <c r="M15" s="190">
        <f t="shared" si="148"/>
        <v>7.7645328000000005E-4</v>
      </c>
      <c r="N15">
        <f t="shared" si="4"/>
        <v>1</v>
      </c>
      <c r="O15">
        <f t="shared" si="5"/>
        <v>100</v>
      </c>
      <c r="P15" s="58">
        <f t="shared" si="6"/>
        <v>3.4940397600000004E-3</v>
      </c>
      <c r="Q15" s="106">
        <f t="shared" si="7"/>
        <v>3.4940397600000004E-3</v>
      </c>
      <c r="R15" s="59">
        <f t="shared" si="8"/>
        <v>3.4940397600000004E-3</v>
      </c>
      <c r="S15" s="32">
        <f t="shared" si="119"/>
        <v>2.9163731332426668E-4</v>
      </c>
      <c r="T15">
        <f t="shared" si="9"/>
        <v>1</v>
      </c>
      <c r="U15" s="32">
        <f t="shared" si="120"/>
        <v>3.2954550000000005E-4</v>
      </c>
      <c r="V15">
        <f t="shared" si="10"/>
        <v>1</v>
      </c>
      <c r="W15">
        <f t="shared" si="11"/>
        <v>100</v>
      </c>
      <c r="X15" s="58">
        <f t="shared" si="12"/>
        <v>1.4829547500000003E-3</v>
      </c>
      <c r="Y15" s="58">
        <f t="shared" si="13"/>
        <v>1.4829547500000003E-3</v>
      </c>
      <c r="Z15" s="32">
        <f t="shared" si="14"/>
        <v>1.4829547500000003E-3</v>
      </c>
      <c r="AA15" s="32">
        <f t="shared" si="15"/>
        <v>1.2366363766258548E-4</v>
      </c>
      <c r="AB15" s="59">
        <f t="shared" si="16"/>
        <v>5.0909193799999995E-3</v>
      </c>
      <c r="AC15" s="59">
        <f t="shared" si="17"/>
        <v>5.0909193799999995E-3</v>
      </c>
      <c r="AD15">
        <f t="shared" si="18"/>
        <v>1</v>
      </c>
      <c r="AE15" s="59">
        <f t="shared" si="19"/>
        <v>5.0909193799999995E-3</v>
      </c>
      <c r="AF15" s="59">
        <f t="shared" si="20"/>
        <v>5.2754469199999994E-3</v>
      </c>
      <c r="AG15" s="59">
        <f t="shared" si="21"/>
        <v>5.2754469199999994E-3</v>
      </c>
      <c r="AH15">
        <f t="shared" si="22"/>
        <v>1</v>
      </c>
      <c r="AI15" s="59">
        <f t="shared" si="23"/>
        <v>5.2754469199999994E-3</v>
      </c>
      <c r="AJ15" s="59">
        <f t="shared" si="24"/>
        <v>0</v>
      </c>
      <c r="AK15" s="59">
        <f t="shared" si="25"/>
        <v>0</v>
      </c>
      <c r="AL15" s="59">
        <f t="shared" si="26"/>
        <v>0</v>
      </c>
      <c r="AM15" s="12">
        <f t="shared" si="121"/>
        <v>0.92971073348536892</v>
      </c>
      <c r="AN15" s="12">
        <f t="shared" si="122"/>
        <v>0</v>
      </c>
      <c r="AO15" s="66">
        <f t="shared" si="27"/>
        <v>2.7113834048240635E-4</v>
      </c>
      <c r="AP15" s="66">
        <f t="shared" si="28"/>
        <v>1.1497141127675124E-4</v>
      </c>
      <c r="AQ15" s="59">
        <f t="shared" si="29"/>
        <v>4.733082390894679E-3</v>
      </c>
      <c r="AR15" s="59">
        <f t="shared" si="30"/>
        <v>4.9046396254563297E-3</v>
      </c>
      <c r="AS15" s="59">
        <f t="shared" si="31"/>
        <v>0</v>
      </c>
      <c r="AT15" s="12">
        <f t="shared" si="32"/>
        <v>0.91968690171725886</v>
      </c>
      <c r="AU15" s="59">
        <f t="shared" si="123"/>
        <v>1.0755285551056204E-16</v>
      </c>
      <c r="AV15" s="59">
        <f t="shared" si="124"/>
        <v>0</v>
      </c>
      <c r="AW15" s="70">
        <f t="shared" si="33"/>
        <v>0</v>
      </c>
      <c r="AX15" s="20">
        <f t="shared" si="34"/>
        <v>200000</v>
      </c>
      <c r="AY15" s="20">
        <f t="shared" si="35"/>
        <v>0</v>
      </c>
      <c r="AZ15" s="20">
        <f t="shared" si="36"/>
        <v>0</v>
      </c>
      <c r="BA15" s="20">
        <f t="shared" si="37"/>
        <v>200000</v>
      </c>
      <c r="BB15" s="36">
        <f t="shared" si="38"/>
        <v>1</v>
      </c>
      <c r="BC15" s="36">
        <f t="shared" si="39"/>
        <v>0</v>
      </c>
      <c r="BD15" s="80">
        <f t="shared" si="40"/>
        <v>54.227668096481274</v>
      </c>
      <c r="BE15" s="36">
        <f t="shared" si="41"/>
        <v>0</v>
      </c>
      <c r="BF15" s="36">
        <f t="shared" si="42"/>
        <v>0</v>
      </c>
      <c r="BG15" s="36">
        <f t="shared" si="43"/>
        <v>54.227668096481274</v>
      </c>
      <c r="BH15" s="36">
        <f t="shared" si="44"/>
        <v>22.994282255350249</v>
      </c>
      <c r="BI15" s="36">
        <f t="shared" si="45"/>
        <v>0</v>
      </c>
      <c r="BJ15" s="36">
        <f t="shared" si="46"/>
        <v>0</v>
      </c>
      <c r="BK15" s="36">
        <f t="shared" si="47"/>
        <v>22.994282255350249</v>
      </c>
      <c r="BL15" s="68">
        <f ca="1">IF(OR(AT15=0,E15&gt;ProjTerm),0,VLOOKUP(D15,'Life Events'!$AE$5:$AI$1206,5,FALSE))</f>
        <v>3.8806152269807721E-2</v>
      </c>
      <c r="BM15" s="93">
        <f t="shared" ca="1" si="48"/>
        <v>3.8806152269807721E-2</v>
      </c>
      <c r="BN15" s="93">
        <f t="shared" ca="1" si="49"/>
        <v>3.5689509948587633E-2</v>
      </c>
      <c r="BO15" s="36">
        <f t="shared" ca="1" si="50"/>
        <v>5.4304243000249759</v>
      </c>
      <c r="BP15" s="36">
        <f t="shared" si="51"/>
        <v>2.9349341940468825E-2</v>
      </c>
      <c r="BQ15" s="36">
        <f t="shared" si="149"/>
        <v>98.30491918957577</v>
      </c>
      <c r="BR15" s="36">
        <f t="shared" si="150"/>
        <v>154.78110000000001</v>
      </c>
      <c r="BS15" s="36">
        <f t="shared" si="52"/>
        <v>152.15743527573647</v>
      </c>
      <c r="BT15" s="36">
        <f t="shared" si="53"/>
        <v>139.93720022198642</v>
      </c>
      <c r="BU15" s="70" cm="1">
        <f t="array" ref="BU15">IF(AND(ActInt=1,$J15=0),INDEX(Tbl_FwdNom,$B15-IVP,MATCH(ValnDt,Tbl_FwdNom_Cols)),INDEX(Tbl_FwdNom,$B15,MATCH(StartDt,Tbl_FwdNom_Cols)))</f>
        <v>7.2242166379999997</v>
      </c>
      <c r="BV15" s="70" cm="1">
        <f t="array" ref="BV15">INDEX(Tbl_FwdReal,$B15,MATCH(StartDt,Tbl_FwdReal_Cols))</f>
        <v>3.8835626240000001</v>
      </c>
      <c r="BW15" s="70" cm="1">
        <f t="array" ref="BW15">IF(RunType&lt;&gt;"OPN",INDEX(Tbl_FwdReal,$B15,MATCH(ValnDt,Tbl_FwdReal_Cols)),IF(AND($J15=0,ActInt=1),INDEX(Tbl_FwdReal,$B15-IVP,MATCH(ValnDt,Tbl_FwdReal_Cols)),-999))*$K15</f>
        <v>3.8835626240000001</v>
      </c>
      <c r="BX15" s="70">
        <f t="shared" si="54"/>
        <v>3.8835626240000004E-2</v>
      </c>
      <c r="BY15" s="70">
        <f t="shared" si="125"/>
        <v>3.2157676629663401E-2</v>
      </c>
      <c r="BZ15" s="64">
        <f t="shared" si="151"/>
        <v>2.6411018156420329E-3</v>
      </c>
      <c r="CA15" s="70" cm="1">
        <f t="array" ref="CA15">IF($J15=1,CA14*(1+INDEX(Tbl_CPI,$B15,MATCH(IF(RunType="OPN",StartDt,ValnDt),Tbl_CPI_Cols))),0)</f>
        <v>0</v>
      </c>
      <c r="CB15" s="70">
        <f t="shared" si="126"/>
        <v>1.0225216335826499</v>
      </c>
      <c r="CC15" s="70">
        <f t="shared" si="127"/>
        <v>1</v>
      </c>
      <c r="CD15" s="36">
        <f t="shared" si="55"/>
        <v>7.237119934718093</v>
      </c>
      <c r="CE15" s="36">
        <f t="shared" si="56"/>
        <v>1.5748294551038726</v>
      </c>
      <c r="CF15" s="36">
        <f t="shared" si="57"/>
        <v>0</v>
      </c>
      <c r="CG15" s="36">
        <f t="shared" si="58"/>
        <v>8.1925639306473279</v>
      </c>
      <c r="CH15" s="36">
        <f t="shared" si="59"/>
        <v>6.7284280828283434</v>
      </c>
      <c r="CI15" s="36">
        <f t="shared" si="60"/>
        <v>0</v>
      </c>
      <c r="CJ15" s="36">
        <f t="shared" si="61"/>
        <v>0</v>
      </c>
      <c r="CK15" s="36">
        <f t="shared" si="62"/>
        <v>0</v>
      </c>
      <c r="CL15" s="36">
        <f t="shared" si="63"/>
        <v>1.4641358478189852</v>
      </c>
      <c r="CM15" s="36">
        <f t="shared" si="64"/>
        <v>8.1925639306473279</v>
      </c>
      <c r="CN15" s="36">
        <f t="shared" ca="1" si="65"/>
        <v>-57.314174912070385</v>
      </c>
      <c r="CO15" s="20">
        <f t="shared" si="66"/>
        <v>120000</v>
      </c>
      <c r="CP15" s="20">
        <f t="shared" si="128"/>
        <v>2</v>
      </c>
      <c r="CQ15" s="64">
        <f t="shared" si="67"/>
        <v>1.2548211000000002E-3</v>
      </c>
      <c r="CR15" s="64">
        <f t="shared" si="68"/>
        <v>5.6466949500000004E-3</v>
      </c>
      <c r="CS15" s="36">
        <f t="shared" si="69"/>
        <v>52.634289461611253</v>
      </c>
      <c r="CT15" s="36">
        <f t="shared" si="70"/>
        <v>32.536600857888764</v>
      </c>
      <c r="CU15" s="36">
        <f t="shared" si="71"/>
        <v>13.796569353210149</v>
      </c>
      <c r="CV15" s="36">
        <f t="shared" si="129"/>
        <v>46.333170211098917</v>
      </c>
      <c r="CW15" s="80">
        <f t="shared" si="72"/>
        <v>46.333170211098917</v>
      </c>
      <c r="CX15" s="36">
        <f t="shared" si="73"/>
        <v>0</v>
      </c>
      <c r="CY15" s="36">
        <f t="shared" si="74"/>
        <v>52.634289461611253</v>
      </c>
      <c r="CZ15" s="36">
        <f t="shared" si="130"/>
        <v>6.3011192505123361</v>
      </c>
      <c r="DA15" s="64">
        <f t="shared" si="75"/>
        <v>5.8295878477552243E-3</v>
      </c>
      <c r="DB15" s="70">
        <f t="shared" si="131"/>
        <v>0.99420419928168036</v>
      </c>
      <c r="DC15" s="70">
        <f>PRODUCT($DB$8:DB15)</f>
        <v>0.95707740302029665</v>
      </c>
      <c r="DD15" s="36">
        <f t="shared" si="76"/>
        <v>7568.1567059707777</v>
      </c>
      <c r="DE15" s="36">
        <f t="shared" si="77"/>
        <v>4127.3232921925273</v>
      </c>
      <c r="DF15" s="36">
        <f t="shared" si="78"/>
        <v>1334.6865463482036</v>
      </c>
      <c r="DG15" s="36">
        <f t="shared" si="132"/>
        <v>2.2774309867153666</v>
      </c>
      <c r="DH15" s="36">
        <f t="shared" ca="1" si="152"/>
        <v>183.92446569840109</v>
      </c>
      <c r="DI15" s="36">
        <f t="shared" si="133"/>
        <v>528.06545218559609</v>
      </c>
      <c r="DJ15" s="36">
        <f t="shared" ca="1" si="79"/>
        <v>-1396.4343805327653</v>
      </c>
      <c r="DK15" s="36">
        <f t="shared" si="134"/>
        <v>2399.4569218043962</v>
      </c>
      <c r="DL15" s="36">
        <f t="shared" si="135"/>
        <v>2724.6996336439365</v>
      </c>
      <c r="DM15" s="36">
        <f t="shared" ca="1" si="80"/>
        <v>-1071.191668693225</v>
      </c>
      <c r="DN15" s="36">
        <f t="shared" ca="1" si="136"/>
        <v>-1071.1916686932245</v>
      </c>
      <c r="DO15" s="64" cm="1">
        <f t="array" ref="DO15">IFERROR(INDEX(Tbl_FwdNom,$B15,MATCH(LIDt,Tbl_FwdNom_Cols,0)),0)</f>
        <v>5.3390965570000004</v>
      </c>
      <c r="DP15" s="64">
        <f t="shared" ca="1" si="137"/>
        <v>9.8330019909999997</v>
      </c>
      <c r="DQ15" s="64">
        <f t="shared" ca="1" si="81"/>
        <v>7.8465291286688998E-3</v>
      </c>
      <c r="DR15" s="70">
        <f t="shared" ca="1" si="82"/>
        <v>0.99221455955655014</v>
      </c>
      <c r="DS15" s="70">
        <f ca="1">PRODUCT($DR$8:DR15)</f>
        <v>0.94847292427984597</v>
      </c>
      <c r="DT15" s="36">
        <f t="shared" ca="1" si="83"/>
        <v>3886.4209362591973</v>
      </c>
      <c r="DU15" s="36">
        <f t="shared" ca="1" si="84"/>
        <v>1252.0622331582417</v>
      </c>
      <c r="DV15" s="36">
        <f t="shared" ca="1" si="85"/>
        <v>2.1422151204823421</v>
      </c>
      <c r="DW15" s="36">
        <f t="shared" ca="1" si="86"/>
        <v>175.18335540492311</v>
      </c>
      <c r="DX15" s="36">
        <f t="shared" ca="1" si="87"/>
        <v>7107.0900038173568</v>
      </c>
      <c r="DY15" s="36">
        <f t="shared" ca="1" si="88"/>
        <v>75.006721399701377</v>
      </c>
      <c r="DZ15" s="36">
        <f t="shared" ca="1" si="89"/>
        <v>421.85796781287638</v>
      </c>
      <c r="EA15" s="36">
        <f t="shared" ca="1" si="90"/>
        <v>0</v>
      </c>
      <c r="EB15" s="36">
        <f t="shared" ca="1" si="91"/>
        <v>-1298.7010049028991</v>
      </c>
      <c r="EC15" s="36">
        <f t="shared" ca="1" si="92"/>
        <v>2253.6171956940234</v>
      </c>
      <c r="ED15" s="36">
        <f t="shared" ca="1" si="93"/>
        <v>2559.1279647192664</v>
      </c>
      <c r="EE15" s="36">
        <f t="shared" ca="1" si="138"/>
        <v>305.51076902524301</v>
      </c>
      <c r="EF15" s="36">
        <f t="shared" ca="1" si="94"/>
        <v>-993.19023587765605</v>
      </c>
      <c r="EG15" s="64"/>
      <c r="EH15" s="64"/>
      <c r="EI15" s="64"/>
      <c r="EJ15" s="70"/>
      <c r="EK15" s="70"/>
      <c r="EL15" s="70"/>
      <c r="EM15" s="70"/>
      <c r="EN15" s="70"/>
      <c r="EO15" s="36">
        <f t="shared" ca="1" si="96"/>
        <v>-6.5040749475172079</v>
      </c>
      <c r="EP15" s="36">
        <f t="shared" ca="1" si="97"/>
        <v>0</v>
      </c>
      <c r="EQ15" s="36">
        <f t="shared" si="98"/>
        <v>145.78865970855503</v>
      </c>
      <c r="ER15" s="36">
        <f t="shared" si="99"/>
        <v>45.365726061033577</v>
      </c>
      <c r="ES15" s="36">
        <f t="shared" si="100"/>
        <v>-41.429376395124052</v>
      </c>
      <c r="ET15" s="36">
        <f t="shared" ca="1" si="101"/>
        <v>106.23226527858677</v>
      </c>
      <c r="EU15" s="36">
        <f t="shared" ca="1" si="139"/>
        <v>151.59799133962034</v>
      </c>
      <c r="EV15" s="36">
        <f t="shared" si="102"/>
        <v>8.7168186644638102</v>
      </c>
      <c r="EW15" s="36">
        <f t="shared" si="103"/>
        <v>190.5702424542587</v>
      </c>
      <c r="EX15" s="36">
        <f t="shared" ca="1" si="140"/>
        <v>496.67371216689787</v>
      </c>
      <c r="EY15" s="36">
        <f t="shared" si="104"/>
        <v>66.414424171208566</v>
      </c>
      <c r="EZ15" s="36">
        <f t="shared" si="105"/>
        <v>10.130923683822212</v>
      </c>
      <c r="FA15" s="36">
        <f t="shared" si="106"/>
        <v>-11.864513825728167</v>
      </c>
      <c r="FB15" s="36">
        <f t="shared" si="107"/>
        <v>23.876542330499941</v>
      </c>
      <c r="FC15" s="36">
        <f t="shared" si="141"/>
        <v>34.007466014322155</v>
      </c>
      <c r="FD15" s="36">
        <f t="shared" si="108"/>
        <v>2.7246996336439367E-5</v>
      </c>
      <c r="FE15" s="36">
        <f t="shared" si="109"/>
        <v>105.74365863624303</v>
      </c>
      <c r="FF15" s="36">
        <f t="shared" si="142"/>
        <v>206.16557606877006</v>
      </c>
      <c r="FG15" s="36">
        <f t="shared" ca="1" si="110"/>
        <v>290.50813609812781</v>
      </c>
      <c r="FH15" s="36">
        <f t="shared" ca="1" si="111"/>
        <v>2.895403036747624</v>
      </c>
      <c r="FI15" s="36">
        <f t="shared" ca="1" si="112"/>
        <v>-9.4733449872043849</v>
      </c>
      <c r="FJ15" s="36">
        <f t="shared" ca="1" si="113"/>
        <v>463.78097154571196</v>
      </c>
      <c r="FK15" s="36">
        <f t="shared" si="114"/>
        <v>1.2018603368759573</v>
      </c>
      <c r="FL15" s="36">
        <f t="shared" si="115"/>
        <v>-3.9802125127211427</v>
      </c>
      <c r="FM15" s="36">
        <f t="shared" ca="1" si="116"/>
        <v>191.07195931232374</v>
      </c>
      <c r="FN15" s="36">
        <f t="shared" ca="1" si="154"/>
        <v>272.70901223338819</v>
      </c>
    </row>
    <row r="16" spans="2:171" x14ac:dyDescent="0.25">
      <c r="B16" s="2">
        <v>8</v>
      </c>
      <c r="C16" s="2">
        <f t="shared" si="117"/>
        <v>1</v>
      </c>
      <c r="D16" s="2">
        <f t="shared" si="144"/>
        <v>32</v>
      </c>
      <c r="E16" s="2">
        <f t="shared" si="118"/>
        <v>3</v>
      </c>
      <c r="F16" s="189">
        <f t="shared" si="145"/>
        <v>45961</v>
      </c>
      <c r="G16" s="2">
        <f t="shared" si="146"/>
        <v>10</v>
      </c>
      <c r="H16" s="187">
        <f t="shared" si="0"/>
        <v>35.25</v>
      </c>
      <c r="I16" s="186">
        <f t="shared" si="147"/>
        <v>35</v>
      </c>
      <c r="J16" s="2">
        <f t="shared" si="1"/>
        <v>0</v>
      </c>
      <c r="K16" s="2">
        <f t="shared" si="2"/>
        <v>1</v>
      </c>
      <c r="L16">
        <f t="shared" si="3"/>
        <v>2</v>
      </c>
      <c r="M16" s="190">
        <f t="shared" si="148"/>
        <v>7.7645328000000005E-4</v>
      </c>
      <c r="N16">
        <f t="shared" si="4"/>
        <v>1</v>
      </c>
      <c r="O16">
        <f t="shared" si="5"/>
        <v>100</v>
      </c>
      <c r="P16" s="58">
        <f t="shared" si="6"/>
        <v>3.4940397600000004E-3</v>
      </c>
      <c r="Q16" s="106">
        <f t="shared" si="7"/>
        <v>3.4940397600000004E-3</v>
      </c>
      <c r="R16" s="59">
        <f t="shared" si="8"/>
        <v>3.4940397600000004E-3</v>
      </c>
      <c r="S16" s="32">
        <f t="shared" si="119"/>
        <v>2.9163731332426668E-4</v>
      </c>
      <c r="T16">
        <f t="shared" si="9"/>
        <v>1</v>
      </c>
      <c r="U16" s="32">
        <f t="shared" si="120"/>
        <v>3.2954550000000005E-4</v>
      </c>
      <c r="V16">
        <f t="shared" si="10"/>
        <v>1</v>
      </c>
      <c r="W16">
        <f t="shared" si="11"/>
        <v>100</v>
      </c>
      <c r="X16" s="58">
        <f t="shared" si="12"/>
        <v>1.4829547500000003E-3</v>
      </c>
      <c r="Y16" s="58">
        <f t="shared" si="13"/>
        <v>1.4829547500000003E-3</v>
      </c>
      <c r="Z16" s="32">
        <f t="shared" si="14"/>
        <v>1.4829547500000003E-3</v>
      </c>
      <c r="AA16" s="32">
        <f t="shared" si="15"/>
        <v>1.2366363766258548E-4</v>
      </c>
      <c r="AB16" s="59">
        <f t="shared" si="16"/>
        <v>4.9056245199999996E-3</v>
      </c>
      <c r="AC16" s="59">
        <f t="shared" si="17"/>
        <v>4.9056245199999996E-3</v>
      </c>
      <c r="AD16">
        <f t="shared" si="18"/>
        <v>1</v>
      </c>
      <c r="AE16" s="59">
        <f t="shared" si="19"/>
        <v>4.9056245199999996E-3</v>
      </c>
      <c r="AF16" s="59">
        <f t="shared" si="20"/>
        <v>4.6958067100000001E-3</v>
      </c>
      <c r="AG16" s="59">
        <f t="shared" si="21"/>
        <v>4.6958067100000001E-3</v>
      </c>
      <c r="AH16">
        <f t="shared" si="22"/>
        <v>1</v>
      </c>
      <c r="AI16" s="59">
        <f t="shared" si="23"/>
        <v>4.6958067100000001E-3</v>
      </c>
      <c r="AJ16" s="59">
        <f t="shared" si="24"/>
        <v>0</v>
      </c>
      <c r="AK16" s="59">
        <f t="shared" si="25"/>
        <v>0</v>
      </c>
      <c r="AL16" s="59">
        <f t="shared" si="26"/>
        <v>0</v>
      </c>
      <c r="AM16" s="12">
        <f t="shared" si="121"/>
        <v>0.91968690171725886</v>
      </c>
      <c r="AN16" s="12">
        <f t="shared" si="122"/>
        <v>0</v>
      </c>
      <c r="AO16" s="66">
        <f t="shared" si="27"/>
        <v>2.6821501711634028E-4</v>
      </c>
      <c r="AP16" s="66">
        <f t="shared" si="28"/>
        <v>1.1373182777698896E-4</v>
      </c>
      <c r="AQ16" s="59">
        <f t="shared" si="29"/>
        <v>4.5116386157870152E-3</v>
      </c>
      <c r="AR16" s="59">
        <f t="shared" si="30"/>
        <v>4.3186719241830145E-3</v>
      </c>
      <c r="AS16" s="59">
        <f t="shared" si="31"/>
        <v>0</v>
      </c>
      <c r="AT16" s="12">
        <f t="shared" si="32"/>
        <v>0.91047464433239556</v>
      </c>
      <c r="AU16" s="59">
        <f t="shared" si="123"/>
        <v>4.8572257327350599E-17</v>
      </c>
      <c r="AV16" s="59">
        <f t="shared" si="124"/>
        <v>0</v>
      </c>
      <c r="AW16" s="70">
        <f t="shared" si="33"/>
        <v>0</v>
      </c>
      <c r="AX16" s="20">
        <f t="shared" si="34"/>
        <v>200000</v>
      </c>
      <c r="AY16" s="20">
        <f t="shared" si="35"/>
        <v>0</v>
      </c>
      <c r="AZ16" s="20">
        <f t="shared" si="36"/>
        <v>0</v>
      </c>
      <c r="BA16" s="20">
        <f t="shared" si="37"/>
        <v>200000</v>
      </c>
      <c r="BB16" s="36">
        <f t="shared" si="38"/>
        <v>1</v>
      </c>
      <c r="BC16" s="36">
        <f t="shared" si="39"/>
        <v>0</v>
      </c>
      <c r="BD16" s="80">
        <f t="shared" si="40"/>
        <v>53.643003423268055</v>
      </c>
      <c r="BE16" s="36">
        <f t="shared" si="41"/>
        <v>0</v>
      </c>
      <c r="BF16" s="36">
        <f t="shared" si="42"/>
        <v>0</v>
      </c>
      <c r="BG16" s="36">
        <f t="shared" si="43"/>
        <v>53.643003423268055</v>
      </c>
      <c r="BH16" s="36">
        <f t="shared" si="44"/>
        <v>22.746365555397791</v>
      </c>
      <c r="BI16" s="36">
        <f t="shared" si="45"/>
        <v>0</v>
      </c>
      <c r="BJ16" s="36">
        <f t="shared" si="46"/>
        <v>0</v>
      </c>
      <c r="BK16" s="36">
        <f t="shared" si="47"/>
        <v>22.746365555397791</v>
      </c>
      <c r="BL16" s="68">
        <f ca="1">IF(OR(AT16=0,E16&gt;ProjTerm),0,VLOOKUP(D16,'Life Events'!$AE$5:$AI$1206,5,FALSE))</f>
        <v>3.8267783697115219E-2</v>
      </c>
      <c r="BM16" s="93">
        <f t="shared" ca="1" si="48"/>
        <v>3.8267783697115219E-2</v>
      </c>
      <c r="BN16" s="93">
        <f t="shared" ca="1" si="49"/>
        <v>3.4841846751020027E-2</v>
      </c>
      <c r="BO16" s="36">
        <f t="shared" ca="1" si="50"/>
        <v>5.3014402483821241</v>
      </c>
      <c r="BP16" s="36">
        <f t="shared" si="51"/>
        <v>3.0205023915370596E-2</v>
      </c>
      <c r="BQ16" s="36">
        <f t="shared" si="149"/>
        <v>98.304811760048295</v>
      </c>
      <c r="BR16" s="36">
        <f t="shared" si="150"/>
        <v>154.78110000000001</v>
      </c>
      <c r="BS16" s="36">
        <f t="shared" si="52"/>
        <v>152.15726899513211</v>
      </c>
      <c r="BT16" s="36">
        <f t="shared" si="53"/>
        <v>138.53533537093156</v>
      </c>
      <c r="BU16" s="70" cm="1">
        <f t="array" ref="BU16">IF(AND(ActInt=1,$J16=0),INDEX(Tbl_FwdNom,$B16-IVP,MATCH(ValnDt,Tbl_FwdNom_Cols)),INDEX(Tbl_FwdNom,$B16,MATCH(StartDt,Tbl_FwdNom_Cols)))</f>
        <v>6.973032366</v>
      </c>
      <c r="BV16" s="70" cm="1">
        <f t="array" ref="BV16">INDEX(Tbl_FwdReal,$B16,MATCH(StartDt,Tbl_FwdReal_Cols))</f>
        <v>3.9219493079999999</v>
      </c>
      <c r="BW16" s="70" cm="1">
        <f t="array" ref="BW16">IF(RunType&lt;&gt;"OPN",INDEX(Tbl_FwdReal,$B16,MATCH(ValnDt,Tbl_FwdReal_Cols)),IF(AND($J16=0,ActInt=1),INDEX(Tbl_FwdReal,$B16-IVP,MATCH(ValnDt,Tbl_FwdReal_Cols)),-999))*$K16</f>
        <v>3.9219493079999999</v>
      </c>
      <c r="BX16" s="70">
        <f t="shared" si="54"/>
        <v>3.9219493080000001E-2</v>
      </c>
      <c r="BY16" s="70">
        <f t="shared" si="125"/>
        <v>2.9359370934789686E-2</v>
      </c>
      <c r="BZ16" s="64">
        <f t="shared" si="151"/>
        <v>2.4142962952533598E-3</v>
      </c>
      <c r="CA16" s="70" cm="1">
        <f t="array" ref="CA16">IF($J16=1,CA15*(1+INDEX(Tbl_CPI,$B16,MATCH(IF(RunType="OPN",StartDt,ValnDt),Tbl_CPI_Cols))),0)</f>
        <v>0</v>
      </c>
      <c r="CB16" s="70">
        <f t="shared" si="126"/>
        <v>1.024990303774425</v>
      </c>
      <c r="CC16" s="70">
        <f t="shared" si="127"/>
        <v>1</v>
      </c>
      <c r="CD16" s="36">
        <f t="shared" si="55"/>
        <v>7.2371175618938679</v>
      </c>
      <c r="CE16" s="36">
        <f t="shared" si="56"/>
        <v>1.5748277340996173</v>
      </c>
      <c r="CF16" s="36">
        <f t="shared" si="57"/>
        <v>0</v>
      </c>
      <c r="CG16" s="36">
        <f t="shared" si="58"/>
        <v>8.1042306673742228</v>
      </c>
      <c r="CH16" s="36">
        <f t="shared" si="59"/>
        <v>6.655882227861734</v>
      </c>
      <c r="CI16" s="36">
        <f t="shared" si="60"/>
        <v>0</v>
      </c>
      <c r="CJ16" s="36">
        <f t="shared" si="61"/>
        <v>0</v>
      </c>
      <c r="CK16" s="36">
        <f t="shared" si="62"/>
        <v>0</v>
      </c>
      <c r="CL16" s="36">
        <f t="shared" si="63"/>
        <v>1.4483484395124882</v>
      </c>
      <c r="CM16" s="36">
        <f t="shared" si="64"/>
        <v>8.1042306673742228</v>
      </c>
      <c r="CN16" s="36">
        <f t="shared" ca="1" si="65"/>
        <v>-56.87473116779897</v>
      </c>
      <c r="CO16" s="20">
        <f t="shared" si="66"/>
        <v>120000</v>
      </c>
      <c r="CP16" s="20">
        <f t="shared" si="128"/>
        <v>2</v>
      </c>
      <c r="CQ16" s="64">
        <f t="shared" si="67"/>
        <v>1.2548211000000002E-3</v>
      </c>
      <c r="CR16" s="64">
        <f t="shared" si="68"/>
        <v>5.6466949500000004E-3</v>
      </c>
      <c r="CS16" s="36">
        <f t="shared" si="69"/>
        <v>52.066804066644039</v>
      </c>
      <c r="CT16" s="36">
        <f t="shared" si="70"/>
        <v>32.185802053960835</v>
      </c>
      <c r="CU16" s="36">
        <f t="shared" si="71"/>
        <v>13.647819333238676</v>
      </c>
      <c r="CV16" s="36">
        <f t="shared" si="129"/>
        <v>45.833621387199514</v>
      </c>
      <c r="CW16" s="36">
        <f t="shared" si="72"/>
        <v>45.833621387199514</v>
      </c>
      <c r="CX16" s="36">
        <f t="shared" si="73"/>
        <v>0</v>
      </c>
      <c r="CY16" s="36">
        <f t="shared" si="74"/>
        <v>52.066804066644039</v>
      </c>
      <c r="CZ16" s="36">
        <f t="shared" si="130"/>
        <v>6.2331826794445249</v>
      </c>
      <c r="DA16" s="64">
        <f t="shared" si="75"/>
        <v>5.6330213638671189E-3</v>
      </c>
      <c r="DB16" s="70">
        <f t="shared" si="131"/>
        <v>0.99439853182602589</v>
      </c>
      <c r="DC16" s="70">
        <f>PRODUCT($DB$8:DB16)</f>
        <v>0.95171636440724872</v>
      </c>
      <c r="DD16" s="36">
        <f t="shared" si="76"/>
        <v>7472.2529590096738</v>
      </c>
      <c r="DE16" s="36">
        <f t="shared" si="77"/>
        <v>4096.929589049766</v>
      </c>
      <c r="DF16" s="36">
        <f t="shared" si="78"/>
        <v>1319.4584986224513</v>
      </c>
      <c r="DG16" s="36">
        <f t="shared" si="132"/>
        <v>2.2600547802028967</v>
      </c>
      <c r="DH16" s="36">
        <f t="shared" ca="1" si="152"/>
        <v>179.65907589463589</v>
      </c>
      <c r="DI16" s="36">
        <f t="shared" si="133"/>
        <v>522.89017418741651</v>
      </c>
      <c r="DJ16" s="36">
        <f t="shared" ca="1" si="79"/>
        <v>-1355.575676035606</v>
      </c>
      <c r="DK16" s="36">
        <f t="shared" si="134"/>
        <v>2367.1394925193999</v>
      </c>
      <c r="DL16" s="36">
        <f t="shared" si="135"/>
        <v>2687.9811208237297</v>
      </c>
      <c r="DM16" s="36">
        <f t="shared" ca="1" si="80"/>
        <v>-1034.7340477312762</v>
      </c>
      <c r="DN16" s="36">
        <f t="shared" ca="1" si="136"/>
        <v>-1034.7340477312769</v>
      </c>
      <c r="DO16" s="64" cm="1">
        <f t="array" ref="DO16">IFERROR(INDEX(Tbl_FwdNom,$B16,MATCH(LIDt,Tbl_FwdNom_Cols,0)),0)</f>
        <v>5.1231605199999999</v>
      </c>
      <c r="DP16" s="64">
        <f t="shared" ca="1" si="137"/>
        <v>9.9503721600000006</v>
      </c>
      <c r="DQ16" s="64">
        <f t="shared" ca="1" si="81"/>
        <v>7.9362359392394222E-3</v>
      </c>
      <c r="DR16" s="70">
        <f t="shared" ca="1" si="82"/>
        <v>0.99212625198275162</v>
      </c>
      <c r="DS16" s="70">
        <f ca="1">PRODUCT($DR$8:DR16)</f>
        <v>0.9410048874728838</v>
      </c>
      <c r="DT16" s="36">
        <f t="shared" ca="1" si="83"/>
        <v>3863.6214863452819</v>
      </c>
      <c r="DU16" s="36">
        <f t="shared" ca="1" si="84"/>
        <v>1239.2525288957988</v>
      </c>
      <c r="DV16" s="36">
        <f t="shared" ca="1" si="85"/>
        <v>2.1290112211957255</v>
      </c>
      <c r="DW16" s="36">
        <f t="shared" ca="1" si="86"/>
        <v>171.27221159766208</v>
      </c>
      <c r="DX16" s="36">
        <f t="shared" ca="1" si="87"/>
        <v>7024.9582115581297</v>
      </c>
      <c r="DY16" s="36">
        <f t="shared" ca="1" si="88"/>
        <v>74.142149563307512</v>
      </c>
      <c r="DZ16" s="36">
        <f t="shared" ca="1" si="89"/>
        <v>418.49722729868159</v>
      </c>
      <c r="EA16" s="36">
        <f t="shared" ca="1" si="90"/>
        <v>0</v>
      </c>
      <c r="EB16" s="36">
        <f t="shared" ca="1" si="91"/>
        <v>-1260.3016190785931</v>
      </c>
      <c r="EC16" s="36">
        <f t="shared" ca="1" si="92"/>
        <v>2225.6688120885788</v>
      </c>
      <c r="ED16" s="36">
        <f t="shared" ca="1" si="93"/>
        <v>2527.37100397934</v>
      </c>
      <c r="EE16" s="36">
        <f t="shared" ca="1" si="138"/>
        <v>301.70219189076124</v>
      </c>
      <c r="EF16" s="36">
        <f t="shared" ca="1" si="94"/>
        <v>-958.59942718783191</v>
      </c>
      <c r="EG16" s="64"/>
      <c r="EH16" s="64"/>
      <c r="EI16" s="64"/>
      <c r="EJ16" s="70"/>
      <c r="EK16" s="70"/>
      <c r="EL16" s="70"/>
      <c r="EM16" s="70"/>
      <c r="EN16" s="70"/>
      <c r="EO16" s="36">
        <f t="shared" ca="1" si="96"/>
        <v>-6.0796968590324312</v>
      </c>
      <c r="EP16" s="36">
        <f t="shared" ca="1" si="97"/>
        <v>0</v>
      </c>
      <c r="EQ16" s="36">
        <f t="shared" si="98"/>
        <v>144.57099547562905</v>
      </c>
      <c r="ER16" s="36">
        <f t="shared" si="99"/>
        <v>44.790851189662099</v>
      </c>
      <c r="ES16" s="36">
        <f t="shared" si="100"/>
        <v>-40.904382980621989</v>
      </c>
      <c r="ET16" s="36">
        <f t="shared" ca="1" si="101"/>
        <v>103.12398264419214</v>
      </c>
      <c r="EU16" s="36">
        <f t="shared" ca="1" si="139"/>
        <v>147.91483383385423</v>
      </c>
      <c r="EV16" s="36">
        <f t="shared" si="102"/>
        <v>8.6313899365256201</v>
      </c>
      <c r="EW16" s="36">
        <f t="shared" si="103"/>
        <v>188.97855097043222</v>
      </c>
      <c r="EX16" s="36">
        <f t="shared" ca="1" si="140"/>
        <v>490.09577021644111</v>
      </c>
      <c r="EY16" s="36">
        <f t="shared" si="104"/>
        <v>65.519911985074913</v>
      </c>
      <c r="EZ16" s="36">
        <f t="shared" si="105"/>
        <v>9.9943976438243762</v>
      </c>
      <c r="FA16" s="36">
        <f t="shared" si="106"/>
        <v>-11.704625631948474</v>
      </c>
      <c r="FB16" s="36">
        <f t="shared" si="107"/>
        <v>23.553452362598172</v>
      </c>
      <c r="FC16" s="36">
        <f t="shared" si="141"/>
        <v>33.54785000642255</v>
      </c>
      <c r="FD16" s="36">
        <f t="shared" si="108"/>
        <v>2.6879811208237297E-5</v>
      </c>
      <c r="FE16" s="36">
        <f t="shared" si="109"/>
        <v>104.31943502161621</v>
      </c>
      <c r="FF16" s="36">
        <f t="shared" si="142"/>
        <v>203.38722389292488</v>
      </c>
      <c r="FG16" s="36">
        <f t="shared" ca="1" si="110"/>
        <v>286.7085463235162</v>
      </c>
      <c r="FH16" s="36">
        <f t="shared" ca="1" si="111"/>
        <v>2.7607199439701233</v>
      </c>
      <c r="FI16" s="36">
        <f t="shared" ca="1" si="112"/>
        <v>-9.3658330648049812</v>
      </c>
      <c r="FJ16" s="36">
        <f t="shared" ca="1" si="113"/>
        <v>458.09581369522346</v>
      </c>
      <c r="FK16" s="36">
        <f t="shared" si="114"/>
        <v>1.1456845773264708</v>
      </c>
      <c r="FL16" s="36">
        <f t="shared" si="115"/>
        <v>-3.9322222872942167</v>
      </c>
      <c r="FM16" s="36">
        <f t="shared" ca="1" si="116"/>
        <v>188.65612917550487</v>
      </c>
      <c r="FN16" s="36">
        <f t="shared" ca="1" si="154"/>
        <v>269.43968451971858</v>
      </c>
    </row>
    <row r="17" spans="2:170" x14ac:dyDescent="0.25">
      <c r="B17" s="2">
        <v>9</v>
      </c>
      <c r="C17" s="2">
        <f t="shared" si="117"/>
        <v>1</v>
      </c>
      <c r="D17" s="2">
        <f t="shared" si="144"/>
        <v>33</v>
      </c>
      <c r="E17" s="2">
        <f t="shared" si="118"/>
        <v>3</v>
      </c>
      <c r="F17" s="189">
        <f t="shared" si="145"/>
        <v>45991</v>
      </c>
      <c r="G17" s="2">
        <f t="shared" si="146"/>
        <v>11</v>
      </c>
      <c r="H17" s="187">
        <f t="shared" si="0"/>
        <v>35.333333333333336</v>
      </c>
      <c r="I17" s="186">
        <f t="shared" si="147"/>
        <v>35</v>
      </c>
      <c r="J17" s="2">
        <f t="shared" si="1"/>
        <v>0</v>
      </c>
      <c r="K17" s="2">
        <f t="shared" si="2"/>
        <v>1</v>
      </c>
      <c r="L17">
        <f t="shared" si="3"/>
        <v>2</v>
      </c>
      <c r="M17" s="190">
        <f t="shared" si="148"/>
        <v>7.7645328000000005E-4</v>
      </c>
      <c r="N17">
        <f t="shared" si="4"/>
        <v>1</v>
      </c>
      <c r="O17">
        <f t="shared" si="5"/>
        <v>100</v>
      </c>
      <c r="P17" s="58">
        <f t="shared" si="6"/>
        <v>3.4940397600000004E-3</v>
      </c>
      <c r="Q17" s="106">
        <f t="shared" si="7"/>
        <v>3.4940397600000004E-3</v>
      </c>
      <c r="R17" s="59">
        <f t="shared" si="8"/>
        <v>3.4940397600000004E-3</v>
      </c>
      <c r="S17" s="32">
        <f t="shared" si="119"/>
        <v>2.9163731332426668E-4</v>
      </c>
      <c r="T17">
        <f t="shared" si="9"/>
        <v>1</v>
      </c>
      <c r="U17" s="32">
        <f t="shared" si="120"/>
        <v>3.2954550000000005E-4</v>
      </c>
      <c r="V17">
        <f t="shared" si="10"/>
        <v>1</v>
      </c>
      <c r="W17">
        <f t="shared" si="11"/>
        <v>100</v>
      </c>
      <c r="X17" s="58">
        <f t="shared" si="12"/>
        <v>1.4829547500000003E-3</v>
      </c>
      <c r="Y17" s="58">
        <f t="shared" si="13"/>
        <v>1.4829547500000003E-3</v>
      </c>
      <c r="Z17" s="32">
        <f t="shared" si="14"/>
        <v>1.4829547500000003E-3</v>
      </c>
      <c r="AA17" s="32">
        <f t="shared" si="15"/>
        <v>1.2366363766258548E-4</v>
      </c>
      <c r="AB17" s="59">
        <f t="shared" si="16"/>
        <v>4.9056245199999996E-3</v>
      </c>
      <c r="AC17" s="59">
        <f t="shared" si="17"/>
        <v>4.9056245199999996E-3</v>
      </c>
      <c r="AD17">
        <f t="shared" si="18"/>
        <v>1</v>
      </c>
      <c r="AE17" s="59">
        <f t="shared" si="19"/>
        <v>4.9056245199999996E-3</v>
      </c>
      <c r="AF17" s="59">
        <f t="shared" si="20"/>
        <v>4.58064618E-3</v>
      </c>
      <c r="AG17" s="59">
        <f t="shared" si="21"/>
        <v>4.58064618E-3</v>
      </c>
      <c r="AH17">
        <f t="shared" si="22"/>
        <v>1</v>
      </c>
      <c r="AI17" s="59">
        <f t="shared" si="23"/>
        <v>4.58064618E-3</v>
      </c>
      <c r="AJ17" s="59">
        <f t="shared" si="24"/>
        <v>0</v>
      </c>
      <c r="AK17" s="59">
        <f t="shared" si="25"/>
        <v>0</v>
      </c>
      <c r="AL17" s="59">
        <f t="shared" si="26"/>
        <v>0</v>
      </c>
      <c r="AM17" s="12">
        <f t="shared" si="121"/>
        <v>0.91047464433239556</v>
      </c>
      <c r="AN17" s="12">
        <f t="shared" si="122"/>
        <v>0</v>
      </c>
      <c r="AO17" s="66">
        <f t="shared" si="27"/>
        <v>2.6552837912296713E-4</v>
      </c>
      <c r="AP17" s="66">
        <f t="shared" si="28"/>
        <v>1.1259260651769275E-4</v>
      </c>
      <c r="AQ17" s="59">
        <f t="shared" si="29"/>
        <v>4.4664467400752786E-3</v>
      </c>
      <c r="AR17" s="59">
        <f t="shared" si="30"/>
        <v>4.1705622015480465E-3</v>
      </c>
      <c r="AS17" s="59">
        <f t="shared" si="31"/>
        <v>0</v>
      </c>
      <c r="AT17" s="12">
        <f t="shared" si="32"/>
        <v>0.9014595144051315</v>
      </c>
      <c r="AU17" s="59">
        <f t="shared" si="123"/>
        <v>0</v>
      </c>
      <c r="AV17" s="59">
        <f t="shared" si="124"/>
        <v>-6.852157730108388E-17</v>
      </c>
      <c r="AW17" s="70">
        <f t="shared" si="33"/>
        <v>0</v>
      </c>
      <c r="AX17" s="20">
        <f t="shared" si="34"/>
        <v>200000</v>
      </c>
      <c r="AY17" s="20">
        <f t="shared" si="35"/>
        <v>0</v>
      </c>
      <c r="AZ17" s="20">
        <f t="shared" si="36"/>
        <v>0</v>
      </c>
      <c r="BA17" s="20">
        <f t="shared" si="37"/>
        <v>200000</v>
      </c>
      <c r="BB17" s="36">
        <f t="shared" si="38"/>
        <v>1</v>
      </c>
      <c r="BC17" s="36">
        <f t="shared" si="39"/>
        <v>0</v>
      </c>
      <c r="BD17" s="80">
        <f t="shared" si="40"/>
        <v>53.105675824593426</v>
      </c>
      <c r="BE17" s="36">
        <f t="shared" si="41"/>
        <v>0</v>
      </c>
      <c r="BF17" s="36">
        <f t="shared" si="42"/>
        <v>0</v>
      </c>
      <c r="BG17" s="36">
        <f t="shared" si="43"/>
        <v>53.105675824593426</v>
      </c>
      <c r="BH17" s="36">
        <f t="shared" si="44"/>
        <v>22.518521303538552</v>
      </c>
      <c r="BI17" s="36">
        <f t="shared" si="45"/>
        <v>0</v>
      </c>
      <c r="BJ17" s="36">
        <f t="shared" si="46"/>
        <v>0</v>
      </c>
      <c r="BK17" s="36">
        <f t="shared" si="47"/>
        <v>22.518521303538552</v>
      </c>
      <c r="BL17" s="68">
        <f ca="1">IF(OR(AT17=0,E17&gt;ProjTerm),0,VLOOKUP(D17,'Life Events'!$AE$5:$AI$1206,5,FALSE))</f>
        <v>3.7736384621788133E-2</v>
      </c>
      <c r="BM17" s="93">
        <f t="shared" ca="1" si="48"/>
        <v>3.7736384621788133E-2</v>
      </c>
      <c r="BN17" s="93">
        <f t="shared" ca="1" si="49"/>
        <v>3.4017822956562402E-2</v>
      </c>
      <c r="BO17" s="36">
        <f t="shared" ca="1" si="50"/>
        <v>5.17605635605734</v>
      </c>
      <c r="BP17" s="36">
        <f t="shared" si="51"/>
        <v>3.0265475430767651E-2</v>
      </c>
      <c r="BQ17" s="36">
        <f t="shared" si="149"/>
        <v>98.304760819647441</v>
      </c>
      <c r="BR17" s="36">
        <f t="shared" si="150"/>
        <v>154.78110000000001</v>
      </c>
      <c r="BS17" s="36">
        <f t="shared" si="52"/>
        <v>152.15719014901933</v>
      </c>
      <c r="BT17" s="36">
        <f t="shared" si="53"/>
        <v>137.16354674498422</v>
      </c>
      <c r="BU17" s="70" cm="1">
        <f t="array" ref="BU17">IF(AND(ActInt=1,$J17=0),INDEX(Tbl_FwdNom,$B17-IVP,MATCH(ValnDt,Tbl_FwdNom_Cols)),INDEX(Tbl_FwdNom,$B17,MATCH(StartDt,Tbl_FwdNom_Cols)))</f>
        <v>6.7723824629999996</v>
      </c>
      <c r="BV17" s="70" cm="1">
        <f t="array" ref="BV17">INDEX(Tbl_FwdReal,$B17,MATCH(StartDt,Tbl_FwdReal_Cols))</f>
        <v>3.9579020040000001</v>
      </c>
      <c r="BW17" s="70" cm="1">
        <f t="array" ref="BW17">IF(RunType&lt;&gt;"OPN",INDEX(Tbl_FwdReal,$B17,MATCH(ValnDt,Tbl_FwdReal_Cols)),IF(AND($J17=0,ActInt=1),INDEX(Tbl_FwdReal,$B17-IVP,MATCH(ValnDt,Tbl_FwdReal_Cols)),-999))*$K17</f>
        <v>3.9579020040000001</v>
      </c>
      <c r="BX17" s="70">
        <f t="shared" si="54"/>
        <v>3.9579020040000003E-2</v>
      </c>
      <c r="BY17" s="70">
        <f t="shared" si="125"/>
        <v>2.7073271052466152E-2</v>
      </c>
      <c r="BZ17" s="64">
        <f t="shared" si="151"/>
        <v>2.2285857092834149E-3</v>
      </c>
      <c r="CA17" s="70" cm="1">
        <f t="array" ref="CA17">IF($J17=1,CA16*(1+INDEX(Tbl_CPI,$B17,MATCH(IF(RunType="OPN",StartDt,ValnDt),Tbl_CPI_Cols))),0)</f>
        <v>0</v>
      </c>
      <c r="CB17" s="70">
        <f t="shared" si="126"/>
        <v>1.0272745825175709</v>
      </c>
      <c r="CC17" s="70">
        <f t="shared" si="127"/>
        <v>1</v>
      </c>
      <c r="CD17" s="36">
        <f t="shared" si="55"/>
        <v>7.2371164367598393</v>
      </c>
      <c r="CE17" s="36">
        <f t="shared" si="56"/>
        <v>1.57482691804235</v>
      </c>
      <c r="CF17" s="36">
        <f t="shared" si="57"/>
        <v>0</v>
      </c>
      <c r="CG17" s="36">
        <f t="shared" si="58"/>
        <v>8.0230509918407389</v>
      </c>
      <c r="CH17" s="36">
        <f t="shared" si="59"/>
        <v>6.5892110137510489</v>
      </c>
      <c r="CI17" s="36">
        <f t="shared" si="60"/>
        <v>0</v>
      </c>
      <c r="CJ17" s="36">
        <f t="shared" si="61"/>
        <v>0</v>
      </c>
      <c r="CK17" s="36">
        <f t="shared" si="62"/>
        <v>0</v>
      </c>
      <c r="CL17" s="36">
        <f t="shared" si="63"/>
        <v>1.4338399780896913</v>
      </c>
      <c r="CM17" s="36">
        <f t="shared" si="64"/>
        <v>8.0230509918407389</v>
      </c>
      <c r="CN17" s="36">
        <f t="shared" ca="1" si="65"/>
        <v>-56.393558736225671</v>
      </c>
      <c r="CO17" s="20">
        <f t="shared" si="66"/>
        <v>120000</v>
      </c>
      <c r="CP17" s="20">
        <f t="shared" si="128"/>
        <v>2</v>
      </c>
      <c r="CQ17" s="64">
        <f t="shared" si="67"/>
        <v>1.2548211000000002E-3</v>
      </c>
      <c r="CR17" s="64">
        <f t="shared" si="68"/>
        <v>5.6466949500000004E-3</v>
      </c>
      <c r="CS17" s="36">
        <f t="shared" si="69"/>
        <v>51.545264834788554</v>
      </c>
      <c r="CT17" s="36">
        <f t="shared" si="70"/>
        <v>31.863405494756055</v>
      </c>
      <c r="CU17" s="36">
        <f t="shared" si="71"/>
        <v>13.511112782123131</v>
      </c>
      <c r="CV17" s="36">
        <f t="shared" si="129"/>
        <v>45.374518276879186</v>
      </c>
      <c r="CW17" s="36">
        <f t="shared" si="72"/>
        <v>45.374518276879186</v>
      </c>
      <c r="CX17" s="36">
        <f t="shared" si="73"/>
        <v>0</v>
      </c>
      <c r="CY17" s="36">
        <f t="shared" si="74"/>
        <v>51.545264834788554</v>
      </c>
      <c r="CZ17" s="36">
        <f t="shared" si="130"/>
        <v>6.1707465579093679</v>
      </c>
      <c r="DA17" s="64">
        <f t="shared" si="75"/>
        <v>5.4756967856020022E-3</v>
      </c>
      <c r="DB17" s="70">
        <f t="shared" si="131"/>
        <v>0.99455412318457104</v>
      </c>
      <c r="DC17" s="70">
        <f>PRODUCT($DB$8:DB17)</f>
        <v>0.94653343432345893</v>
      </c>
      <c r="DD17" s="36">
        <f t="shared" si="76"/>
        <v>7376.0052037735441</v>
      </c>
      <c r="DE17" s="36">
        <f t="shared" si="77"/>
        <v>4066.2574574067698</v>
      </c>
      <c r="DF17" s="36">
        <f t="shared" si="78"/>
        <v>1304.1649319785549</v>
      </c>
      <c r="DG17" s="36">
        <f t="shared" si="132"/>
        <v>2.2421646794673706</v>
      </c>
      <c r="DH17" s="36">
        <f t="shared" ca="1" si="152"/>
        <v>175.46677816295903</v>
      </c>
      <c r="DI17" s="36">
        <f t="shared" si="133"/>
        <v>517.68637944706995</v>
      </c>
      <c r="DJ17" s="36">
        <f t="shared" ca="1" si="79"/>
        <v>-1314.6718214576576</v>
      </c>
      <c r="DK17" s="36">
        <f t="shared" si="134"/>
        <v>2334.7267123527804</v>
      </c>
      <c r="DL17" s="36">
        <f t="shared" si="135"/>
        <v>2651.1544255719946</v>
      </c>
      <c r="DM17" s="36">
        <f t="shared" ca="1" si="80"/>
        <v>-998.24410823844346</v>
      </c>
      <c r="DN17" s="36">
        <f t="shared" ca="1" si="136"/>
        <v>-998.24410823844289</v>
      </c>
      <c r="DO17" s="64" cm="1">
        <f t="array" ref="DO17">IFERROR(INDEX(Tbl_FwdNom,$B17,MATCH(LIDt,Tbl_FwdNom_Cols,0)),0)</f>
        <v>4.9688335219999997</v>
      </c>
      <c r="DP17" s="64">
        <f t="shared" ca="1" si="137"/>
        <v>10.06031849</v>
      </c>
      <c r="DQ17" s="64">
        <f t="shared" ca="1" si="81"/>
        <v>8.0201890674702625E-3</v>
      </c>
      <c r="DR17" s="70">
        <f t="shared" ca="1" si="82"/>
        <v>0.9920436225837006</v>
      </c>
      <c r="DS17" s="70">
        <f ca="1">PRODUCT($DR$8:DR17)</f>
        <v>0.93351789743756719</v>
      </c>
      <c r="DT17" s="36">
        <f t="shared" ca="1" si="83"/>
        <v>3841.5027853263177</v>
      </c>
      <c r="DU17" s="36">
        <f t="shared" ca="1" si="84"/>
        <v>1226.6730471763451</v>
      </c>
      <c r="DV17" s="36">
        <f t="shared" ca="1" si="85"/>
        <v>2.1158208182857132</v>
      </c>
      <c r="DW17" s="36">
        <f t="shared" ca="1" si="86"/>
        <v>167.46979076062178</v>
      </c>
      <c r="DX17" s="36">
        <f t="shared" ca="1" si="87"/>
        <v>6944.1361578609194</v>
      </c>
      <c r="DY17" s="36">
        <f t="shared" ca="1" si="88"/>
        <v>73.29144397486742</v>
      </c>
      <c r="DZ17" s="36">
        <f t="shared" ca="1" si="89"/>
        <v>415.21159645394232</v>
      </c>
      <c r="EA17" s="36">
        <f t="shared" ca="1" si="90"/>
        <v>0</v>
      </c>
      <c r="EB17" s="36">
        <f t="shared" ca="1" si="91"/>
        <v>-1222.1033149871109</v>
      </c>
      <c r="EC17" s="36">
        <f t="shared" ca="1" si="92"/>
        <v>2198.1445784862217</v>
      </c>
      <c r="ED17" s="36">
        <f t="shared" ca="1" si="93"/>
        <v>2496.0957324401079</v>
      </c>
      <c r="EE17" s="36">
        <f t="shared" ca="1" si="138"/>
        <v>297.95115395388621</v>
      </c>
      <c r="EF17" s="36">
        <f t="shared" ca="1" si="94"/>
        <v>-924.15216103322473</v>
      </c>
      <c r="EG17" s="64"/>
      <c r="EH17" s="64"/>
      <c r="EI17" s="64"/>
      <c r="EJ17" s="70"/>
      <c r="EK17" s="70"/>
      <c r="EL17" s="70"/>
      <c r="EM17" s="70"/>
      <c r="EN17" s="70"/>
      <c r="EO17" s="36">
        <f t="shared" ca="1" si="96"/>
        <v>-5.7098216936418416</v>
      </c>
      <c r="EP17" s="36">
        <f t="shared" ca="1" si="97"/>
        <v>0</v>
      </c>
      <c r="EQ17" s="36">
        <f t="shared" si="98"/>
        <v>143.34414092187825</v>
      </c>
      <c r="ER17" s="36">
        <f t="shared" si="99"/>
        <v>44.213914232927721</v>
      </c>
      <c r="ES17" s="36">
        <f t="shared" si="100"/>
        <v>-40.377506406341027</v>
      </c>
      <c r="ET17" s="36">
        <f t="shared" ca="1" si="101"/>
        <v>100.01226526526057</v>
      </c>
      <c r="EU17" s="36">
        <f t="shared" ca="1" si="139"/>
        <v>144.22617949818829</v>
      </c>
      <c r="EV17" s="36">
        <f t="shared" si="102"/>
        <v>8.5454904804431404</v>
      </c>
      <c r="EW17" s="36">
        <f t="shared" si="103"/>
        <v>187.37484619509652</v>
      </c>
      <c r="EX17" s="36">
        <f t="shared" ca="1" si="140"/>
        <v>483.49065709560625</v>
      </c>
      <c r="EY17" s="36">
        <f t="shared" si="104"/>
        <v>64.622760587609861</v>
      </c>
      <c r="EZ17" s="36">
        <f t="shared" si="105"/>
        <v>9.8574693620732798</v>
      </c>
      <c r="FA17" s="36">
        <f t="shared" si="106"/>
        <v>-11.544266365343461</v>
      </c>
      <c r="FB17" s="36">
        <f t="shared" si="107"/>
        <v>23.229420411883812</v>
      </c>
      <c r="FC17" s="36">
        <f t="shared" si="141"/>
        <v>33.08688977395709</v>
      </c>
      <c r="FD17" s="36">
        <f t="shared" si="108"/>
        <v>2.6511544255719947E-5</v>
      </c>
      <c r="FE17" s="36">
        <f t="shared" si="109"/>
        <v>102.89100930984593</v>
      </c>
      <c r="FF17" s="36">
        <f t="shared" si="142"/>
        <v>200.60068618295713</v>
      </c>
      <c r="FG17" s="36">
        <f t="shared" ca="1" si="110"/>
        <v>282.88997091264912</v>
      </c>
      <c r="FH17" s="36">
        <f t="shared" ca="1" si="111"/>
        <v>2.6474482369270111</v>
      </c>
      <c r="FI17" s="36">
        <f t="shared" ca="1" si="112"/>
        <v>-9.0013648352759859</v>
      </c>
      <c r="FJ17" s="36">
        <f t="shared" ca="1" si="113"/>
        <v>452.7684638967998</v>
      </c>
      <c r="FK17" s="36">
        <f t="shared" si="114"/>
        <v>1.0984285325215744</v>
      </c>
      <c r="FL17" s="36">
        <f t="shared" si="115"/>
        <v>-3.7785848558771926</v>
      </c>
      <c r="FM17" s="36">
        <f t="shared" ca="1" si="116"/>
        <v>186.39060214435233</v>
      </c>
      <c r="FN17" s="36">
        <f t="shared" ca="1" si="154"/>
        <v>266.37786175244747</v>
      </c>
    </row>
    <row r="18" spans="2:170" x14ac:dyDescent="0.25">
      <c r="B18" s="2">
        <v>10</v>
      </c>
      <c r="C18" s="2">
        <f t="shared" si="117"/>
        <v>1</v>
      </c>
      <c r="D18" s="2">
        <f t="shared" si="144"/>
        <v>34</v>
      </c>
      <c r="E18" s="2">
        <f t="shared" si="118"/>
        <v>3</v>
      </c>
      <c r="F18" s="189">
        <f t="shared" si="145"/>
        <v>46022</v>
      </c>
      <c r="G18" s="2">
        <f t="shared" si="146"/>
        <v>12</v>
      </c>
      <c r="H18" s="187">
        <f t="shared" si="0"/>
        <v>35.416666666666671</v>
      </c>
      <c r="I18" s="186">
        <f t="shared" si="147"/>
        <v>35</v>
      </c>
      <c r="J18" s="2">
        <f t="shared" si="1"/>
        <v>0</v>
      </c>
      <c r="K18" s="2">
        <f t="shared" si="2"/>
        <v>1</v>
      </c>
      <c r="L18">
        <f t="shared" si="3"/>
        <v>2</v>
      </c>
      <c r="M18" s="190">
        <f t="shared" si="148"/>
        <v>7.7645328000000005E-4</v>
      </c>
      <c r="N18">
        <f t="shared" si="4"/>
        <v>1</v>
      </c>
      <c r="O18">
        <f t="shared" si="5"/>
        <v>100</v>
      </c>
      <c r="P18" s="58">
        <f t="shared" si="6"/>
        <v>3.4940397600000004E-3</v>
      </c>
      <c r="Q18" s="106">
        <f t="shared" si="7"/>
        <v>3.4940397600000004E-3</v>
      </c>
      <c r="R18" s="59">
        <f t="shared" si="8"/>
        <v>3.4940397600000004E-3</v>
      </c>
      <c r="S18" s="32">
        <f t="shared" si="119"/>
        <v>2.9163731332426668E-4</v>
      </c>
      <c r="T18">
        <f t="shared" si="9"/>
        <v>1</v>
      </c>
      <c r="U18" s="32">
        <f t="shared" si="120"/>
        <v>3.2954550000000005E-4</v>
      </c>
      <c r="V18">
        <f t="shared" si="10"/>
        <v>1</v>
      </c>
      <c r="W18">
        <f t="shared" si="11"/>
        <v>100</v>
      </c>
      <c r="X18" s="58">
        <f t="shared" si="12"/>
        <v>1.4829547500000003E-3</v>
      </c>
      <c r="Y18" s="58">
        <f t="shared" si="13"/>
        <v>1.4829547500000003E-3</v>
      </c>
      <c r="Z18" s="32">
        <f t="shared" si="14"/>
        <v>1.4829547500000003E-3</v>
      </c>
      <c r="AA18" s="32">
        <f t="shared" si="15"/>
        <v>1.2366363766258548E-4</v>
      </c>
      <c r="AB18" s="59">
        <f t="shared" si="16"/>
        <v>4.9056245199999996E-3</v>
      </c>
      <c r="AC18" s="59">
        <f t="shared" si="17"/>
        <v>4.9056245199999996E-3</v>
      </c>
      <c r="AD18">
        <f t="shared" si="18"/>
        <v>1</v>
      </c>
      <c r="AE18" s="59">
        <f t="shared" si="19"/>
        <v>4.9056245199999996E-3</v>
      </c>
      <c r="AF18" s="59">
        <f t="shared" si="20"/>
        <v>4.6206902400000001E-3</v>
      </c>
      <c r="AG18" s="59">
        <f t="shared" si="21"/>
        <v>4.6206902400000001E-3</v>
      </c>
      <c r="AH18">
        <f t="shared" si="22"/>
        <v>1</v>
      </c>
      <c r="AI18" s="59">
        <f t="shared" si="23"/>
        <v>4.6206902400000001E-3</v>
      </c>
      <c r="AJ18" s="59">
        <f t="shared" si="24"/>
        <v>0</v>
      </c>
      <c r="AK18" s="59">
        <f t="shared" si="25"/>
        <v>0</v>
      </c>
      <c r="AL18" s="59">
        <f t="shared" si="26"/>
        <v>0</v>
      </c>
      <c r="AM18" s="12">
        <f t="shared" si="121"/>
        <v>0.9014595144051315</v>
      </c>
      <c r="AN18" s="12">
        <f t="shared" si="122"/>
        <v>0</v>
      </c>
      <c r="AO18" s="66">
        <f t="shared" si="27"/>
        <v>2.6289923085171061E-4</v>
      </c>
      <c r="AP18" s="66">
        <f t="shared" si="28"/>
        <v>1.1147776275688644E-4</v>
      </c>
      <c r="AQ18" s="59">
        <f t="shared" si="29"/>
        <v>4.422221897653106E-3</v>
      </c>
      <c r="AR18" s="59">
        <f t="shared" si="30"/>
        <v>4.165365179966931E-3</v>
      </c>
      <c r="AS18" s="59">
        <f t="shared" si="31"/>
        <v>0</v>
      </c>
      <c r="AT18" s="12">
        <f t="shared" si="32"/>
        <v>0.89249755033390288</v>
      </c>
      <c r="AU18" s="59">
        <f t="shared" si="123"/>
        <v>9.540979117872439E-18</v>
      </c>
      <c r="AV18" s="59">
        <f t="shared" si="124"/>
        <v>0</v>
      </c>
      <c r="AW18" s="70">
        <f t="shared" si="33"/>
        <v>0</v>
      </c>
      <c r="AX18" s="20">
        <f t="shared" si="34"/>
        <v>200000</v>
      </c>
      <c r="AY18" s="20">
        <f t="shared" si="35"/>
        <v>0</v>
      </c>
      <c r="AZ18" s="20">
        <f t="shared" si="36"/>
        <v>0</v>
      </c>
      <c r="BA18" s="20">
        <f t="shared" si="37"/>
        <v>200000</v>
      </c>
      <c r="BB18" s="36">
        <f t="shared" si="38"/>
        <v>1</v>
      </c>
      <c r="BC18" s="36">
        <f t="shared" si="39"/>
        <v>0</v>
      </c>
      <c r="BD18" s="80">
        <f t="shared" si="40"/>
        <v>52.579846170342122</v>
      </c>
      <c r="BE18" s="36">
        <f t="shared" si="41"/>
        <v>0</v>
      </c>
      <c r="BF18" s="36">
        <f t="shared" si="42"/>
        <v>0</v>
      </c>
      <c r="BG18" s="36">
        <f t="shared" si="43"/>
        <v>52.579846170342122</v>
      </c>
      <c r="BH18" s="36">
        <f t="shared" si="44"/>
        <v>22.295552551377288</v>
      </c>
      <c r="BI18" s="36">
        <f t="shared" si="45"/>
        <v>0</v>
      </c>
      <c r="BJ18" s="36">
        <f t="shared" si="46"/>
        <v>0</v>
      </c>
      <c r="BK18" s="36">
        <f t="shared" si="47"/>
        <v>22.295552551377288</v>
      </c>
      <c r="BL18" s="68">
        <f ca="1">IF(OR(AT18=0,E18&gt;ProjTerm),0,VLOOKUP(D18,'Life Events'!$AE$5:$AI$1206,5,FALSE))</f>
        <v>3.7214643166998879E-2</v>
      </c>
      <c r="BM18" s="93">
        <f t="shared" ca="1" si="48"/>
        <v>3.7214643166998879E-2</v>
      </c>
      <c r="BN18" s="93">
        <f t="shared" ca="1" si="49"/>
        <v>3.3213977863096815E-2</v>
      </c>
      <c r="BO18" s="36">
        <f t="shared" ca="1" si="50"/>
        <v>5.0537293161912098</v>
      </c>
      <c r="BP18" s="36">
        <f t="shared" si="51"/>
        <v>2.9839837802140154E-2</v>
      </c>
      <c r="BQ18" s="36">
        <f t="shared" si="149"/>
        <v>98.304445132863663</v>
      </c>
      <c r="BR18" s="36">
        <f t="shared" si="150"/>
        <v>154.78110000000001</v>
      </c>
      <c r="BS18" s="36">
        <f t="shared" si="52"/>
        <v>152.15670152554284</v>
      </c>
      <c r="BT18" s="36">
        <f t="shared" si="53"/>
        <v>135.79948337843382</v>
      </c>
      <c r="BU18" s="70" cm="1">
        <f t="array" ref="BU18">IF(AND(ActInt=1,$J18=0),INDEX(Tbl_FwdNom,$B18-IVP,MATCH(ValnDt,Tbl_FwdNom_Cols)),INDEX(Tbl_FwdNom,$B18,MATCH(StartDt,Tbl_FwdNom_Cols)))</f>
        <v>7.3009603309999997</v>
      </c>
      <c r="BV18" s="70" cm="1">
        <f t="array" ref="BV18">INDEX(Tbl_FwdReal,$B18,MATCH(StartDt,Tbl_FwdReal_Cols))</f>
        <v>3.995076482</v>
      </c>
      <c r="BW18" s="70" cm="1">
        <f t="array" ref="BW18">IF(RunType&lt;&gt;"OPN",INDEX(Tbl_FwdReal,$B18,MATCH(ValnDt,Tbl_FwdReal_Cols)),IF(AND($J18=0,ActInt=1),INDEX(Tbl_FwdReal,$B18-IVP,MATCH(ValnDt,Tbl_FwdReal_Cols)),-999))*$K18</f>
        <v>3.995076482</v>
      </c>
      <c r="BX18" s="70">
        <f t="shared" si="54"/>
        <v>3.9950764819999998E-2</v>
      </c>
      <c r="BY18" s="70">
        <f t="shared" si="125"/>
        <v>3.1788849634359462E-2</v>
      </c>
      <c r="BZ18" s="64">
        <f t="shared" si="151"/>
        <v>2.6112402860203332E-3</v>
      </c>
      <c r="CA18" s="70" cm="1">
        <f t="array" ref="CA18">IF($J18=1,CA17*(1+INDEX(Tbl_CPI,$B18,MATCH(IF(RunType="OPN",StartDt,ValnDt),Tbl_CPI_Cols))),0)</f>
        <v>0</v>
      </c>
      <c r="CB18" s="70">
        <f t="shared" si="126"/>
        <v>1.0299570432922456</v>
      </c>
      <c r="CC18" s="70">
        <f t="shared" si="127"/>
        <v>1</v>
      </c>
      <c r="CD18" s="36">
        <f t="shared" si="55"/>
        <v>7.2371094641028293</v>
      </c>
      <c r="CE18" s="36">
        <f t="shared" si="56"/>
        <v>1.5748218607893683</v>
      </c>
      <c r="CF18" s="36">
        <f t="shared" si="57"/>
        <v>0</v>
      </c>
      <c r="CG18" s="36">
        <f t="shared" si="58"/>
        <v>7.943599333108688</v>
      </c>
      <c r="CH18" s="36">
        <f t="shared" si="59"/>
        <v>6.523961183206918</v>
      </c>
      <c r="CI18" s="36">
        <f t="shared" si="60"/>
        <v>0</v>
      </c>
      <c r="CJ18" s="36">
        <f t="shared" si="61"/>
        <v>0</v>
      </c>
      <c r="CK18" s="36">
        <f t="shared" si="62"/>
        <v>0</v>
      </c>
      <c r="CL18" s="36">
        <f t="shared" si="63"/>
        <v>1.4196381499017696</v>
      </c>
      <c r="CM18" s="36">
        <f t="shared" si="64"/>
        <v>7.943599333108688</v>
      </c>
      <c r="CN18" s="36">
        <f t="shared" ca="1" si="65"/>
        <v>-55.900195178325347</v>
      </c>
      <c r="CO18" s="20">
        <f t="shared" si="66"/>
        <v>120000</v>
      </c>
      <c r="CP18" s="20">
        <f t="shared" si="128"/>
        <v>2</v>
      </c>
      <c r="CQ18" s="64">
        <f t="shared" si="67"/>
        <v>1.2548211000000002E-3</v>
      </c>
      <c r="CR18" s="64">
        <f t="shared" si="68"/>
        <v>5.6466949500000004E-3</v>
      </c>
      <c r="CS18" s="36">
        <f t="shared" si="69"/>
        <v>51.034885701757794</v>
      </c>
      <c r="CT18" s="36">
        <f t="shared" si="70"/>
        <v>31.547907702205272</v>
      </c>
      <c r="CU18" s="36">
        <f t="shared" si="71"/>
        <v>13.377331530826373</v>
      </c>
      <c r="CV18" s="36">
        <f t="shared" si="129"/>
        <v>44.925239233031647</v>
      </c>
      <c r="CW18" s="36">
        <f t="shared" si="72"/>
        <v>44.925239233031647</v>
      </c>
      <c r="CX18" s="36">
        <f t="shared" si="73"/>
        <v>0</v>
      </c>
      <c r="CY18" s="36">
        <f t="shared" si="74"/>
        <v>51.034885701757794</v>
      </c>
      <c r="CZ18" s="36">
        <f t="shared" si="130"/>
        <v>6.1096464687261474</v>
      </c>
      <c r="DA18" s="64">
        <f t="shared" si="75"/>
        <v>5.8895601259960628E-3</v>
      </c>
      <c r="DB18" s="70">
        <f t="shared" si="131"/>
        <v>0.99414492369792729</v>
      </c>
      <c r="DC18" s="70">
        <f>PRODUCT($DB$8:DB18)</f>
        <v>0.94099140884303212</v>
      </c>
      <c r="DD18" s="36">
        <f t="shared" si="76"/>
        <v>7283.6471465323939</v>
      </c>
      <c r="DE18" s="36">
        <f t="shared" si="77"/>
        <v>4037.6260790196047</v>
      </c>
      <c r="DF18" s="36">
        <f t="shared" si="78"/>
        <v>1289.5503372082808</v>
      </c>
      <c r="DG18" s="36">
        <f t="shared" si="132"/>
        <v>2.2255302053573383</v>
      </c>
      <c r="DH18" s="36">
        <f t="shared" ca="1" si="152"/>
        <v>171.44647098687338</v>
      </c>
      <c r="DI18" s="36">
        <f t="shared" si="133"/>
        <v>512.74494086623486</v>
      </c>
      <c r="DJ18" s="36">
        <f t="shared" ca="1" si="79"/>
        <v>-1274.5048486567575</v>
      </c>
      <c r="DK18" s="36">
        <f t="shared" si="134"/>
        <v>2303.5519864699195</v>
      </c>
      <c r="DL18" s="36">
        <f t="shared" si="135"/>
        <v>2615.7336732629433</v>
      </c>
      <c r="DM18" s="36">
        <f t="shared" ca="1" si="80"/>
        <v>-962.32316186373373</v>
      </c>
      <c r="DN18" s="36">
        <f t="shared" ca="1" si="136"/>
        <v>-962.32316186373316</v>
      </c>
      <c r="DO18" s="64" cm="1">
        <f t="array" ref="DO18">IFERROR(INDEX(Tbl_FwdNom,$B18,MATCH(LIDt,Tbl_FwdNom_Cols,0)),0)</f>
        <v>4.9391986699999997</v>
      </c>
      <c r="DP18" s="64">
        <f t="shared" ca="1" si="137"/>
        <v>10.174018070000001</v>
      </c>
      <c r="DQ18" s="64">
        <f t="shared" ca="1" si="81"/>
        <v>8.1069272929750191E-3</v>
      </c>
      <c r="DR18" s="70">
        <f t="shared" ca="1" si="82"/>
        <v>0.99195826645617424</v>
      </c>
      <c r="DS18" s="70">
        <f ca="1">PRODUCT($DR$8:DR18)</f>
        <v>0.9260107952479818</v>
      </c>
      <c r="DT18" s="36">
        <f t="shared" ca="1" si="83"/>
        <v>3820.065722932377</v>
      </c>
      <c r="DU18" s="36">
        <f t="shared" ca="1" si="84"/>
        <v>1214.3220438306785</v>
      </c>
      <c r="DV18" s="36">
        <f t="shared" ca="1" si="85"/>
        <v>2.1031337860223784</v>
      </c>
      <c r="DW18" s="36">
        <f t="shared" ca="1" si="86"/>
        <v>163.77372686189668</v>
      </c>
      <c r="DX18" s="36">
        <f t="shared" ca="1" si="87"/>
        <v>6864.6322814267824</v>
      </c>
      <c r="DY18" s="36">
        <f t="shared" ca="1" si="88"/>
        <v>72.454465329203458</v>
      </c>
      <c r="DZ18" s="36">
        <f t="shared" ca="1" si="89"/>
        <v>412.00083621541319</v>
      </c>
      <c r="EA18" s="36">
        <f t="shared" ca="1" si="90"/>
        <v>0</v>
      </c>
      <c r="EB18" s="36">
        <f t="shared" ca="1" si="91"/>
        <v>-1184.1186200432364</v>
      </c>
      <c r="EC18" s="36">
        <f t="shared" ca="1" si="92"/>
        <v>2171.0395375304247</v>
      </c>
      <c r="ED18" s="36">
        <f t="shared" ca="1" si="93"/>
        <v>2465.2965133575472</v>
      </c>
      <c r="EE18" s="36">
        <f t="shared" ca="1" si="138"/>
        <v>294.25697582712246</v>
      </c>
      <c r="EF18" s="36">
        <f t="shared" ca="1" si="94"/>
        <v>-889.86164421611397</v>
      </c>
      <c r="EG18" s="64"/>
      <c r="EH18" s="64"/>
      <c r="EI18" s="64"/>
      <c r="EJ18" s="70"/>
      <c r="EK18" s="70"/>
      <c r="EL18" s="70"/>
      <c r="EM18" s="70"/>
      <c r="EN18" s="70"/>
      <c r="EO18" s="36">
        <f t="shared" ca="1" si="96"/>
        <v>-5.9260030017808001</v>
      </c>
      <c r="EP18" s="36">
        <f t="shared" ca="1" si="97"/>
        <v>0</v>
      </c>
      <c r="EQ18" s="36">
        <f t="shared" si="98"/>
        <v>142.18988286936442</v>
      </c>
      <c r="ER18" s="36">
        <f t="shared" si="99"/>
        <v>43.660293253987668</v>
      </c>
      <c r="ES18" s="36">
        <f t="shared" si="100"/>
        <v>-39.87192270013324</v>
      </c>
      <c r="ET18" s="36">
        <f t="shared" ca="1" si="101"/>
        <v>96.956605386423263</v>
      </c>
      <c r="EU18" s="36">
        <f t="shared" ca="1" si="139"/>
        <v>140.61689864041094</v>
      </c>
      <c r="EV18" s="36">
        <f t="shared" si="102"/>
        <v>8.4639217584742088</v>
      </c>
      <c r="EW18" s="36">
        <f t="shared" si="103"/>
        <v>185.8660372290077</v>
      </c>
      <c r="EX18" s="36">
        <f t="shared" ca="1" si="140"/>
        <v>477.13674049725728</v>
      </c>
      <c r="EY18" s="36">
        <f t="shared" si="104"/>
        <v>63.759877220381711</v>
      </c>
      <c r="EZ18" s="36">
        <f t="shared" si="105"/>
        <v>9.7257686292528103</v>
      </c>
      <c r="FA18" s="36">
        <f t="shared" si="106"/>
        <v>-11.390029178866358</v>
      </c>
      <c r="FB18" s="36">
        <f t="shared" si="107"/>
        <v>22.917713412738593</v>
      </c>
      <c r="FC18" s="36">
        <f t="shared" si="141"/>
        <v>32.643482041991405</v>
      </c>
      <c r="FD18" s="36">
        <f t="shared" si="108"/>
        <v>2.6157336732629435E-5</v>
      </c>
      <c r="FE18" s="36">
        <f t="shared" si="109"/>
        <v>101.51714443989165</v>
      </c>
      <c r="FF18" s="36">
        <f t="shared" si="142"/>
        <v>197.92052985960152</v>
      </c>
      <c r="FG18" s="36">
        <f t="shared" ca="1" si="110"/>
        <v>279.21621063765576</v>
      </c>
      <c r="FH18" s="36">
        <f t="shared" ca="1" si="111"/>
        <v>2.8101255214803773</v>
      </c>
      <c r="FI18" s="36">
        <f t="shared" ca="1" si="112"/>
        <v>-9.0660163573954442</v>
      </c>
      <c r="FJ18" s="36">
        <f t="shared" ca="1" si="113"/>
        <v>447.37300855676773</v>
      </c>
      <c r="FK18" s="36">
        <f t="shared" si="114"/>
        <v>1.1656648607771223</v>
      </c>
      <c r="FL18" s="36">
        <f t="shared" si="115"/>
        <v>-3.8050454620668237</v>
      </c>
      <c r="FM18" s="36">
        <f t="shared" ca="1" si="116"/>
        <v>184.09661174196359</v>
      </c>
      <c r="FN18" s="36">
        <f t="shared" ca="1" si="154"/>
        <v>263.27639681480412</v>
      </c>
    </row>
    <row r="19" spans="2:170" x14ac:dyDescent="0.25">
      <c r="B19" s="2">
        <v>11</v>
      </c>
      <c r="C19" s="2">
        <f t="shared" si="117"/>
        <v>1</v>
      </c>
      <c r="D19" s="2">
        <f t="shared" si="144"/>
        <v>35</v>
      </c>
      <c r="E19" s="2">
        <f t="shared" si="118"/>
        <v>3</v>
      </c>
      <c r="F19" s="189">
        <f t="shared" si="145"/>
        <v>46053</v>
      </c>
      <c r="G19" s="2">
        <f t="shared" si="146"/>
        <v>1</v>
      </c>
      <c r="H19" s="187">
        <f t="shared" si="0"/>
        <v>35.5</v>
      </c>
      <c r="I19" s="186">
        <f t="shared" si="147"/>
        <v>35</v>
      </c>
      <c r="J19" s="2">
        <f t="shared" si="1"/>
        <v>0</v>
      </c>
      <c r="K19" s="2">
        <f t="shared" si="2"/>
        <v>1</v>
      </c>
      <c r="L19">
        <f t="shared" si="3"/>
        <v>2</v>
      </c>
      <c r="M19" s="190">
        <f t="shared" si="148"/>
        <v>7.7645328000000005E-4</v>
      </c>
      <c r="N19">
        <f t="shared" si="4"/>
        <v>1</v>
      </c>
      <c r="O19">
        <f t="shared" si="5"/>
        <v>100</v>
      </c>
      <c r="P19" s="58">
        <f t="shared" si="6"/>
        <v>3.4940397600000004E-3</v>
      </c>
      <c r="Q19" s="106">
        <f t="shared" si="7"/>
        <v>3.4940397600000004E-3</v>
      </c>
      <c r="R19" s="59">
        <f t="shared" si="8"/>
        <v>3.4940397600000004E-3</v>
      </c>
      <c r="S19" s="32">
        <f t="shared" si="119"/>
        <v>2.9163731332426668E-4</v>
      </c>
      <c r="T19">
        <f t="shared" si="9"/>
        <v>1</v>
      </c>
      <c r="U19" s="32">
        <f t="shared" si="120"/>
        <v>3.2954550000000005E-4</v>
      </c>
      <c r="V19">
        <f t="shared" si="10"/>
        <v>1</v>
      </c>
      <c r="W19">
        <f t="shared" si="11"/>
        <v>100</v>
      </c>
      <c r="X19" s="58">
        <f t="shared" si="12"/>
        <v>1.4829547500000003E-3</v>
      </c>
      <c r="Y19" s="58">
        <f t="shared" si="13"/>
        <v>1.4829547500000003E-3</v>
      </c>
      <c r="Z19" s="32">
        <f t="shared" si="14"/>
        <v>1.4829547500000003E-3</v>
      </c>
      <c r="AA19" s="32">
        <f t="shared" si="15"/>
        <v>1.2366363766258548E-4</v>
      </c>
      <c r="AB19" s="59">
        <f t="shared" si="16"/>
        <v>4.9056245199999996E-3</v>
      </c>
      <c r="AC19" s="59">
        <f t="shared" si="17"/>
        <v>4.9056245199999996E-3</v>
      </c>
      <c r="AD19">
        <f t="shared" si="18"/>
        <v>1</v>
      </c>
      <c r="AE19" s="59">
        <f t="shared" si="19"/>
        <v>4.9056245199999996E-3</v>
      </c>
      <c r="AF19" s="59">
        <f t="shared" si="20"/>
        <v>4.6357012800000005E-3</v>
      </c>
      <c r="AG19" s="59">
        <f t="shared" si="21"/>
        <v>4.6357012800000005E-3</v>
      </c>
      <c r="AH19">
        <f t="shared" si="22"/>
        <v>1</v>
      </c>
      <c r="AI19" s="59">
        <f t="shared" si="23"/>
        <v>4.6357012800000005E-3</v>
      </c>
      <c r="AJ19" s="59">
        <f t="shared" si="24"/>
        <v>0</v>
      </c>
      <c r="AK19" s="59">
        <f t="shared" si="25"/>
        <v>0</v>
      </c>
      <c r="AL19" s="59">
        <f t="shared" si="26"/>
        <v>0</v>
      </c>
      <c r="AM19" s="12">
        <f t="shared" si="121"/>
        <v>0.89249755033390288</v>
      </c>
      <c r="AN19" s="12">
        <f t="shared" si="122"/>
        <v>0</v>
      </c>
      <c r="AO19" s="66">
        <f t="shared" si="27"/>
        <v>2.6028558772786889E-4</v>
      </c>
      <c r="AP19" s="66">
        <f t="shared" si="28"/>
        <v>1.1036949367923691E-4</v>
      </c>
      <c r="AQ19" s="59">
        <f t="shared" si="29"/>
        <v>4.3782578669579282E-3</v>
      </c>
      <c r="AR19" s="59">
        <f t="shared" si="30"/>
        <v>4.137352036479738E-3</v>
      </c>
      <c r="AS19" s="59">
        <f t="shared" si="31"/>
        <v>0</v>
      </c>
      <c r="AT19" s="12">
        <f t="shared" si="32"/>
        <v>0.8836112853490582</v>
      </c>
      <c r="AU19" s="59">
        <f t="shared" si="123"/>
        <v>8.9338259012805565E-17</v>
      </c>
      <c r="AV19" s="59">
        <f t="shared" si="124"/>
        <v>0</v>
      </c>
      <c r="AW19" s="70">
        <f t="shared" si="33"/>
        <v>0</v>
      </c>
      <c r="AX19" s="20">
        <f t="shared" si="34"/>
        <v>200000</v>
      </c>
      <c r="AY19" s="20">
        <f t="shared" si="35"/>
        <v>0</v>
      </c>
      <c r="AZ19" s="20">
        <f t="shared" si="36"/>
        <v>0</v>
      </c>
      <c r="BA19" s="20">
        <f t="shared" si="37"/>
        <v>200000</v>
      </c>
      <c r="BB19" s="36">
        <f t="shared" si="38"/>
        <v>1</v>
      </c>
      <c r="BC19" s="36">
        <f t="shared" si="39"/>
        <v>0</v>
      </c>
      <c r="BD19" s="80">
        <f t="shared" si="40"/>
        <v>52.057117545573774</v>
      </c>
      <c r="BE19" s="36">
        <f t="shared" si="41"/>
        <v>0</v>
      </c>
      <c r="BF19" s="36">
        <f t="shared" si="42"/>
        <v>0</v>
      </c>
      <c r="BG19" s="36">
        <f t="shared" si="43"/>
        <v>52.057117545573774</v>
      </c>
      <c r="BH19" s="36">
        <f t="shared" si="44"/>
        <v>22.073898735847383</v>
      </c>
      <c r="BI19" s="36">
        <f t="shared" si="45"/>
        <v>0</v>
      </c>
      <c r="BJ19" s="36">
        <f t="shared" si="46"/>
        <v>0</v>
      </c>
      <c r="BK19" s="36">
        <f t="shared" si="47"/>
        <v>22.073898735847383</v>
      </c>
      <c r="BL19" s="68">
        <f ca="1">IF(OR(AT19=0,E19&gt;ProjTerm),0,VLOOKUP(D19,'Life Events'!$AE$5:$AI$1206,5,FALSE))</f>
        <v>3.7204496447396956E-2</v>
      </c>
      <c r="BM19" s="93">
        <f t="shared" ca="1" si="48"/>
        <v>3.7204496447396956E-2</v>
      </c>
      <c r="BN19" s="93">
        <f t="shared" ca="1" si="49"/>
        <v>3.2874312926648892E-2</v>
      </c>
      <c r="BO19" s="36">
        <f t="shared" ca="1" si="50"/>
        <v>5.0020185407733155</v>
      </c>
      <c r="BP19" s="36">
        <f t="shared" si="51"/>
        <v>2.9496702329450179E-2</v>
      </c>
      <c r="BQ19" s="36">
        <f t="shared" si="149"/>
        <v>98.303885438286088</v>
      </c>
      <c r="BR19" s="36">
        <f t="shared" si="150"/>
        <v>154.78110000000001</v>
      </c>
      <c r="BS19" s="36">
        <f t="shared" si="52"/>
        <v>152.15583522411904</v>
      </c>
      <c r="BT19" s="36">
        <f t="shared" si="53"/>
        <v>134.44661313574332</v>
      </c>
      <c r="BU19" s="70" cm="1">
        <f t="array" ref="BU19">IF(AND(ActInt=1,$J19=0),INDEX(Tbl_FwdNom,$B19-IVP,MATCH(ValnDt,Tbl_FwdNom_Cols)),INDEX(Tbl_FwdNom,$B19,MATCH(StartDt,Tbl_FwdNom_Cols)))</f>
        <v>7.4185361680000002</v>
      </c>
      <c r="BV19" s="70" cm="1">
        <f t="array" ref="BV19">INDEX(Tbl_FwdReal,$B19,MATCH(StartDt,Tbl_FwdReal_Cols))</f>
        <v>4.0334735019999997</v>
      </c>
      <c r="BW19" s="70" cm="1">
        <f t="array" ref="BW19">IF(RunType&lt;&gt;"OPN",INDEX(Tbl_FwdReal,$B19,MATCH(ValnDt,Tbl_FwdReal_Cols)),IF(AND($J19=0,ActInt=1),INDEX(Tbl_FwdReal,$B19-IVP,MATCH(ValnDt,Tbl_FwdReal_Cols)),-999))*$K19</f>
        <v>4.0334735019999997</v>
      </c>
      <c r="BX19" s="70">
        <f t="shared" si="54"/>
        <v>4.0334735019999998E-2</v>
      </c>
      <c r="BY19" s="70">
        <f t="shared" si="125"/>
        <v>3.2538206714158413E-2</v>
      </c>
      <c r="BZ19" s="64">
        <f t="shared" si="151"/>
        <v>2.6719006183855143E-3</v>
      </c>
      <c r="CA19" s="70" cm="1">
        <f t="array" ref="CA19">IF($J19=1,CA18*(1+INDEX(Tbl_CPI,$B19,MATCH(IF(RunType="OPN",StartDt,ValnDt),Tbl_CPI_Cols))),0)</f>
        <v>0</v>
      </c>
      <c r="CB19" s="70">
        <f t="shared" si="126"/>
        <v>1.0327089861531287</v>
      </c>
      <c r="CC19" s="70">
        <f t="shared" si="127"/>
        <v>1</v>
      </c>
      <c r="CD19" s="36">
        <f t="shared" si="55"/>
        <v>7.2370971019815116</v>
      </c>
      <c r="CE19" s="36">
        <f t="shared" si="56"/>
        <v>1.574812894569632</v>
      </c>
      <c r="CF19" s="36">
        <f t="shared" si="57"/>
        <v>0</v>
      </c>
      <c r="CG19" s="36">
        <f t="shared" si="58"/>
        <v>7.8646080856847265</v>
      </c>
      <c r="CH19" s="36">
        <f t="shared" si="59"/>
        <v>6.4590914350470872</v>
      </c>
      <c r="CI19" s="36">
        <f t="shared" si="60"/>
        <v>0</v>
      </c>
      <c r="CJ19" s="36">
        <f t="shared" si="61"/>
        <v>0</v>
      </c>
      <c r="CK19" s="36">
        <f t="shared" si="62"/>
        <v>0</v>
      </c>
      <c r="CL19" s="36">
        <f t="shared" si="63"/>
        <v>1.4055166506376395</v>
      </c>
      <c r="CM19" s="36">
        <f t="shared" si="64"/>
        <v>7.8646080856847265</v>
      </c>
      <c r="CN19" s="36">
        <f t="shared" ca="1" si="65"/>
        <v>-55.343075015878298</v>
      </c>
      <c r="CO19" s="20">
        <f t="shared" si="66"/>
        <v>120000</v>
      </c>
      <c r="CP19" s="20">
        <f t="shared" si="128"/>
        <v>2</v>
      </c>
      <c r="CQ19" s="64">
        <f t="shared" si="67"/>
        <v>1.2548211000000002E-3</v>
      </c>
      <c r="CR19" s="64">
        <f t="shared" si="68"/>
        <v>5.6466949500000004E-3</v>
      </c>
      <c r="CS19" s="36">
        <f t="shared" si="69"/>
        <v>50.527516480256786</v>
      </c>
      <c r="CT19" s="36">
        <f t="shared" si="70"/>
        <v>31.234270527344268</v>
      </c>
      <c r="CU19" s="36">
        <f t="shared" si="71"/>
        <v>13.244339241508429</v>
      </c>
      <c r="CV19" s="36">
        <f t="shared" si="129"/>
        <v>44.478609768852699</v>
      </c>
      <c r="CW19" s="36">
        <f t="shared" si="72"/>
        <v>44.478609768852699</v>
      </c>
      <c r="CX19" s="36">
        <f t="shared" si="73"/>
        <v>0</v>
      </c>
      <c r="CY19" s="36">
        <f t="shared" si="74"/>
        <v>50.527516480256786</v>
      </c>
      <c r="CZ19" s="36">
        <f t="shared" si="130"/>
        <v>6.0489067114040864</v>
      </c>
      <c r="DA19" s="64">
        <f t="shared" si="75"/>
        <v>5.9813649517055367E-3</v>
      </c>
      <c r="DB19" s="70">
        <f t="shared" si="131"/>
        <v>0.99405419905368453</v>
      </c>
      <c r="DC19" s="70">
        <f>PRODUCT($DB$8:DB19)</f>
        <v>0.93539646123385845</v>
      </c>
      <c r="DD19" s="36">
        <f t="shared" si="76"/>
        <v>7192.7666851595095</v>
      </c>
      <c r="DE19" s="36">
        <f t="shared" si="77"/>
        <v>4009.7194765911709</v>
      </c>
      <c r="DF19" s="36">
        <f t="shared" si="78"/>
        <v>1275.1897096628709</v>
      </c>
      <c r="DG19" s="36">
        <f t="shared" si="132"/>
        <v>2.2093452113971743</v>
      </c>
      <c r="DH19" s="36">
        <f t="shared" ca="1" si="152"/>
        <v>167.46993635875455</v>
      </c>
      <c r="DI19" s="36">
        <f t="shared" si="133"/>
        <v>507.90020630784915</v>
      </c>
      <c r="DJ19" s="36">
        <f t="shared" ca="1" si="79"/>
        <v>-1234.696701450262</v>
      </c>
      <c r="DK19" s="36">
        <f t="shared" si="134"/>
        <v>2272.8517618173696</v>
      </c>
      <c r="DL19" s="36">
        <f t="shared" si="135"/>
        <v>2580.8518144989371</v>
      </c>
      <c r="DM19" s="36">
        <f t="shared" ca="1" si="80"/>
        <v>-926.69664876869456</v>
      </c>
      <c r="DN19" s="36">
        <f t="shared" ca="1" si="136"/>
        <v>-926.69664876869251</v>
      </c>
      <c r="DO19" s="64" cm="1">
        <f t="array" ref="DO19">IFERROR(INDEX(Tbl_FwdNom,$B19,MATCH(LIDt,Tbl_FwdNom_Cols,0)),0)</f>
        <v>4.8168970819999997</v>
      </c>
      <c r="DP19" s="64">
        <f t="shared" ca="1" si="137"/>
        <v>10.29147757</v>
      </c>
      <c r="DQ19" s="64">
        <f t="shared" ca="1" si="81"/>
        <v>8.1964477293605675E-3</v>
      </c>
      <c r="DR19" s="70">
        <f t="shared" ca="1" si="82"/>
        <v>0.99187018785096848</v>
      </c>
      <c r="DS19" s="70">
        <f ca="1">PRODUCT($DR$8:DR19)</f>
        <v>0.91848250143464039</v>
      </c>
      <c r="DT19" s="36">
        <f t="shared" ca="1" si="83"/>
        <v>3799.3195744075401</v>
      </c>
      <c r="DU19" s="36">
        <f t="shared" ca="1" si="84"/>
        <v>1202.2012722536995</v>
      </c>
      <c r="DV19" s="36">
        <f t="shared" ca="1" si="85"/>
        <v>2.0908753098379131</v>
      </c>
      <c r="DW19" s="36">
        <f t="shared" ca="1" si="86"/>
        <v>160.11407111278947</v>
      </c>
      <c r="DX19" s="36">
        <f t="shared" ca="1" si="87"/>
        <v>6786.4512679670352</v>
      </c>
      <c r="DY19" s="36">
        <f t="shared" ca="1" si="88"/>
        <v>71.631297672635711</v>
      </c>
      <c r="DZ19" s="36">
        <f t="shared" ca="1" si="89"/>
        <v>408.86574649353207</v>
      </c>
      <c r="EA19" s="36">
        <f t="shared" ca="1" si="90"/>
        <v>0</v>
      </c>
      <c r="EB19" s="36">
        <f t="shared" ca="1" si="91"/>
        <v>-1146.4101813366767</v>
      </c>
      <c r="EC19" s="36">
        <f t="shared" ca="1" si="92"/>
        <v>2144.3557398493153</v>
      </c>
      <c r="ED19" s="36">
        <f t="shared" ca="1" si="93"/>
        <v>2434.9756708864002</v>
      </c>
      <c r="EE19" s="36">
        <f t="shared" ca="1" si="138"/>
        <v>290.61993103708483</v>
      </c>
      <c r="EF19" s="36">
        <f t="shared" ca="1" si="94"/>
        <v>-855.79025029959189</v>
      </c>
      <c r="EG19" s="64"/>
      <c r="EH19" s="64"/>
      <c r="EI19" s="64"/>
      <c r="EJ19" s="70"/>
      <c r="EK19" s="70"/>
      <c r="EL19" s="70"/>
      <c r="EM19" s="70"/>
      <c r="EN19" s="70"/>
      <c r="EO19" s="36">
        <f t="shared" ca="1" si="96"/>
        <v>-5.8030471237488053</v>
      </c>
      <c r="EP19" s="36">
        <f t="shared" ca="1" si="97"/>
        <v>0</v>
      </c>
      <c r="EQ19" s="36">
        <f t="shared" si="98"/>
        <v>141.0617499415014</v>
      </c>
      <c r="ER19" s="36">
        <f t="shared" si="99"/>
        <v>43.115529413184795</v>
      </c>
      <c r="ES19" s="36">
        <f t="shared" si="100"/>
        <v>-39.374427604899637</v>
      </c>
      <c r="ET19" s="36">
        <f t="shared" ca="1" si="101"/>
        <v>93.92824278432515</v>
      </c>
      <c r="EU19" s="36">
        <f t="shared" ca="1" si="139"/>
        <v>137.04377219750995</v>
      </c>
      <c r="EV19" s="36">
        <f t="shared" si="102"/>
        <v>8.3839493375401712</v>
      </c>
      <c r="EW19" s="36">
        <f t="shared" si="103"/>
        <v>184.39137818479071</v>
      </c>
      <c r="EX19" s="36">
        <f t="shared" ca="1" si="140"/>
        <v>470.88084966134221</v>
      </c>
      <c r="EY19" s="36">
        <f t="shared" si="104"/>
        <v>62.910127544237262</v>
      </c>
      <c r="EZ19" s="36">
        <f t="shared" si="105"/>
        <v>9.5960715996336585</v>
      </c>
      <c r="FA19" s="36">
        <f t="shared" si="106"/>
        <v>-11.238138566608606</v>
      </c>
      <c r="FB19" s="36">
        <f t="shared" si="107"/>
        <v>22.610733547430783</v>
      </c>
      <c r="FC19" s="36">
        <f t="shared" si="141"/>
        <v>32.206805147064443</v>
      </c>
      <c r="FD19" s="36">
        <f t="shared" si="108"/>
        <v>2.5808518144989372E-5</v>
      </c>
      <c r="FE19" s="36">
        <f t="shared" si="109"/>
        <v>100.16419075849197</v>
      </c>
      <c r="FF19" s="36">
        <f t="shared" si="142"/>
        <v>195.28114925831181</v>
      </c>
      <c r="FG19" s="36">
        <f t="shared" ca="1" si="110"/>
        <v>275.5997004030304</v>
      </c>
      <c r="FH19" s="36">
        <f t="shared" ca="1" si="111"/>
        <v>2.8165102105936763</v>
      </c>
      <c r="FI19" s="36">
        <f t="shared" ca="1" si="112"/>
        <v>-9.0341875416604154</v>
      </c>
      <c r="FJ19" s="36">
        <f t="shared" ca="1" si="113"/>
        <v>442.00569049526968</v>
      </c>
      <c r="FK19" s="36">
        <f t="shared" si="114"/>
        <v>1.1680478219024439</v>
      </c>
      <c r="FL19" s="36">
        <f t="shared" si="115"/>
        <v>-3.7891964199025483</v>
      </c>
      <c r="FM19" s="36">
        <f t="shared" ca="1" si="116"/>
        <v>181.81635357735644</v>
      </c>
      <c r="FN19" s="36">
        <f t="shared" ca="1" si="154"/>
        <v>260.18933691791324</v>
      </c>
    </row>
    <row r="20" spans="2:170" x14ac:dyDescent="0.25">
      <c r="B20" s="2">
        <v>12</v>
      </c>
      <c r="C20" s="2">
        <f t="shared" si="117"/>
        <v>1</v>
      </c>
      <c r="D20" s="2">
        <f t="shared" si="144"/>
        <v>36</v>
      </c>
      <c r="E20" s="2">
        <f t="shared" si="118"/>
        <v>3</v>
      </c>
      <c r="F20" s="189">
        <f t="shared" si="145"/>
        <v>46081</v>
      </c>
      <c r="G20" s="2">
        <f t="shared" si="146"/>
        <v>2</v>
      </c>
      <c r="H20" s="187">
        <f t="shared" si="0"/>
        <v>35.583333333333336</v>
      </c>
      <c r="I20" s="186">
        <f t="shared" si="147"/>
        <v>35</v>
      </c>
      <c r="J20" s="2">
        <f t="shared" si="1"/>
        <v>0</v>
      </c>
      <c r="K20" s="2">
        <f t="shared" si="2"/>
        <v>1</v>
      </c>
      <c r="L20">
        <f t="shared" si="3"/>
        <v>2</v>
      </c>
      <c r="M20" s="190">
        <f t="shared" si="148"/>
        <v>7.7645328000000005E-4</v>
      </c>
      <c r="N20">
        <f t="shared" si="4"/>
        <v>1</v>
      </c>
      <c r="O20">
        <f t="shared" si="5"/>
        <v>100</v>
      </c>
      <c r="P20" s="58">
        <f t="shared" si="6"/>
        <v>3.4940397600000004E-3</v>
      </c>
      <c r="Q20" s="106">
        <f t="shared" si="7"/>
        <v>3.4940397600000004E-3</v>
      </c>
      <c r="R20" s="59">
        <f t="shared" si="8"/>
        <v>3.4940397600000004E-3</v>
      </c>
      <c r="S20" s="32">
        <f t="shared" si="119"/>
        <v>2.9163731332426668E-4</v>
      </c>
      <c r="T20">
        <f t="shared" si="9"/>
        <v>1</v>
      </c>
      <c r="U20" s="32">
        <f t="shared" si="120"/>
        <v>3.2954550000000005E-4</v>
      </c>
      <c r="V20">
        <f t="shared" si="10"/>
        <v>1</v>
      </c>
      <c r="W20">
        <f t="shared" si="11"/>
        <v>100</v>
      </c>
      <c r="X20" s="58">
        <f t="shared" si="12"/>
        <v>1.4829547500000003E-3</v>
      </c>
      <c r="Y20" s="58">
        <f t="shared" si="13"/>
        <v>1.4829547500000003E-3</v>
      </c>
      <c r="Z20" s="32">
        <f t="shared" si="14"/>
        <v>1.4829547500000003E-3</v>
      </c>
      <c r="AA20" s="32">
        <f t="shared" si="15"/>
        <v>1.2366363766258548E-4</v>
      </c>
      <c r="AB20" s="59">
        <f t="shared" si="16"/>
        <v>4.9056245199999996E-3</v>
      </c>
      <c r="AC20" s="59">
        <f t="shared" si="17"/>
        <v>4.9056245199999996E-3</v>
      </c>
      <c r="AD20">
        <f t="shared" si="18"/>
        <v>1</v>
      </c>
      <c r="AE20" s="59">
        <f t="shared" si="19"/>
        <v>4.9056245199999996E-3</v>
      </c>
      <c r="AF20" s="59">
        <f t="shared" si="20"/>
        <v>4.1758461800000006E-3</v>
      </c>
      <c r="AG20" s="59">
        <f t="shared" si="21"/>
        <v>4.1758461800000006E-3</v>
      </c>
      <c r="AH20">
        <f t="shared" si="22"/>
        <v>1</v>
      </c>
      <c r="AI20" s="59">
        <f t="shared" si="23"/>
        <v>4.1758461800000006E-3</v>
      </c>
      <c r="AJ20" s="59">
        <f t="shared" si="24"/>
        <v>0</v>
      </c>
      <c r="AK20" s="59">
        <f t="shared" si="25"/>
        <v>0</v>
      </c>
      <c r="AL20" s="59">
        <f t="shared" si="26"/>
        <v>0</v>
      </c>
      <c r="AM20" s="12">
        <f t="shared" si="121"/>
        <v>0.8836112853490582</v>
      </c>
      <c r="AN20" s="12">
        <f t="shared" si="122"/>
        <v>0</v>
      </c>
      <c r="AO20" s="66">
        <f t="shared" si="27"/>
        <v>2.5769402128220131E-4</v>
      </c>
      <c r="AP20" s="66">
        <f t="shared" si="28"/>
        <v>1.0927058582597736E-4</v>
      </c>
      <c r="AQ20" s="59">
        <f t="shared" si="29"/>
        <v>4.3346651875570564E-3</v>
      </c>
      <c r="AR20" s="59">
        <f t="shared" si="30"/>
        <v>3.6898248105297553E-3</v>
      </c>
      <c r="AS20" s="59">
        <f t="shared" si="31"/>
        <v>0</v>
      </c>
      <c r="AT20" s="12">
        <f t="shared" si="32"/>
        <v>0.87521983074386323</v>
      </c>
      <c r="AU20" s="59">
        <f t="shared" si="123"/>
        <v>2.0383000842727483E-17</v>
      </c>
      <c r="AV20" s="59">
        <f t="shared" si="124"/>
        <v>0</v>
      </c>
      <c r="AW20" s="70">
        <f t="shared" si="33"/>
        <v>0</v>
      </c>
      <c r="AX20" s="20">
        <f t="shared" si="34"/>
        <v>200000</v>
      </c>
      <c r="AY20" s="20">
        <f t="shared" si="35"/>
        <v>0</v>
      </c>
      <c r="AZ20" s="20">
        <f t="shared" si="36"/>
        <v>0</v>
      </c>
      <c r="BA20" s="20">
        <f t="shared" si="37"/>
        <v>200000</v>
      </c>
      <c r="BB20" s="36">
        <f t="shared" si="38"/>
        <v>1</v>
      </c>
      <c r="BC20" s="36">
        <f t="shared" si="39"/>
        <v>0</v>
      </c>
      <c r="BD20" s="80">
        <f t="shared" si="40"/>
        <v>51.538804256440258</v>
      </c>
      <c r="BE20" s="36">
        <f t="shared" si="41"/>
        <v>0</v>
      </c>
      <c r="BF20" s="36">
        <f t="shared" si="42"/>
        <v>0</v>
      </c>
      <c r="BG20" s="36">
        <f t="shared" si="43"/>
        <v>51.538804256440258</v>
      </c>
      <c r="BH20" s="36">
        <f t="shared" si="44"/>
        <v>21.854117165195472</v>
      </c>
      <c r="BI20" s="36">
        <f t="shared" si="45"/>
        <v>0</v>
      </c>
      <c r="BJ20" s="36">
        <f t="shared" si="46"/>
        <v>0</v>
      </c>
      <c r="BK20" s="36">
        <f t="shared" si="47"/>
        <v>21.854117165195472</v>
      </c>
      <c r="BL20" s="68">
        <f ca="1">IF(OR(AT20=0,E20&gt;ProjTerm),0,VLOOKUP(D20,'Life Events'!$AE$5:$AI$1206,5,FALSE))</f>
        <v>3.7184789839510277E-2</v>
      </c>
      <c r="BM20" s="93">
        <f t="shared" ca="1" si="48"/>
        <v>3.7184789839510277E-2</v>
      </c>
      <c r="BN20" s="93">
        <f t="shared" ca="1" si="49"/>
        <v>3.254486546958231E-2</v>
      </c>
      <c r="BO20" s="36">
        <f t="shared" ca="1" si="50"/>
        <v>4.9518911877808875</v>
      </c>
      <c r="BP20" s="36">
        <f t="shared" si="51"/>
        <v>3.0681757013931343E-2</v>
      </c>
      <c r="BQ20" s="36">
        <f t="shared" si="149"/>
        <v>98.303885438286088</v>
      </c>
      <c r="BR20" s="36">
        <f t="shared" si="150"/>
        <v>154.78110000000001</v>
      </c>
      <c r="BS20" s="36">
        <f t="shared" si="52"/>
        <v>152.15583522411904</v>
      </c>
      <c r="BT20" s="36">
        <f t="shared" si="53"/>
        <v>133.1698043515446</v>
      </c>
      <c r="BU20" s="70" cm="1">
        <f t="array" ref="BU20">IF(AND(ActInt=1,$J20=0),INDEX(Tbl_FwdNom,$B20-IVP,MATCH(ValnDt,Tbl_FwdNom_Cols)),INDEX(Tbl_FwdNom,$B20,MATCH(StartDt,Tbl_FwdNom_Cols)))</f>
        <v>7.3919828570000004</v>
      </c>
      <c r="BV20" s="70" cm="1">
        <f t="array" ref="BV20">INDEX(Tbl_FwdReal,$B20,MATCH(StartDt,Tbl_FwdReal_Cols))</f>
        <v>4.0688262399999999</v>
      </c>
      <c r="BW20" s="70" cm="1">
        <f t="array" ref="BW20">IF(RunType&lt;&gt;"OPN",INDEX(Tbl_FwdReal,$B20,MATCH(ValnDt,Tbl_FwdReal_Cols)),IF(AND($J20=0,ActInt=1),INDEX(Tbl_FwdReal,$B20-IVP,MATCH(ValnDt,Tbl_FwdReal_Cols)),-999))*$K20</f>
        <v>4.0688262399999999</v>
      </c>
      <c r="BX20" s="70">
        <f t="shared" si="54"/>
        <v>4.0688262400000001E-2</v>
      </c>
      <c r="BY20" s="70">
        <f t="shared" si="125"/>
        <v>3.1932296510544411E-2</v>
      </c>
      <c r="BZ20" s="64">
        <f t="shared" si="151"/>
        <v>2.6228554117704306E-3</v>
      </c>
      <c r="CA20" s="70" cm="1">
        <f t="array" ref="CA20">IF($J20=1,CA19*(1+INDEX(Tbl_CPI,$B20,MATCH(IF(RunType="OPN",StartDt,ValnDt),Tbl_CPI_Cols))),0)</f>
        <v>0</v>
      </c>
      <c r="CB20" s="70">
        <f t="shared" si="126"/>
        <v>1.0354176325062443</v>
      </c>
      <c r="CC20" s="70">
        <f t="shared" si="127"/>
        <v>1.0354176325062443</v>
      </c>
      <c r="CD20" s="36">
        <f t="shared" si="55"/>
        <v>7.2370971019815116</v>
      </c>
      <c r="CE20" s="36">
        <f t="shared" si="56"/>
        <v>1.574812894569632</v>
      </c>
      <c r="CF20" s="36">
        <f t="shared" si="57"/>
        <v>0</v>
      </c>
      <c r="CG20" s="36">
        <f t="shared" si="58"/>
        <v>7.7863031184327713</v>
      </c>
      <c r="CH20" s="36">
        <f t="shared" si="59"/>
        <v>6.3947806724778271</v>
      </c>
      <c r="CI20" s="36">
        <f t="shared" si="60"/>
        <v>0</v>
      </c>
      <c r="CJ20" s="36">
        <f t="shared" si="61"/>
        <v>0</v>
      </c>
      <c r="CK20" s="36">
        <f t="shared" si="62"/>
        <v>0</v>
      </c>
      <c r="CL20" s="36">
        <f t="shared" si="63"/>
        <v>1.3915224459549433</v>
      </c>
      <c r="CM20" s="36">
        <f t="shared" si="64"/>
        <v>7.7863031184327713</v>
      </c>
      <c r="CN20" s="36">
        <f t="shared" ca="1" si="65"/>
        <v>-54.855673499141908</v>
      </c>
      <c r="CO20" s="20">
        <f t="shared" si="66"/>
        <v>120000</v>
      </c>
      <c r="CP20" s="20">
        <f t="shared" si="128"/>
        <v>2</v>
      </c>
      <c r="CQ20" s="64">
        <f t="shared" si="67"/>
        <v>1.2548211000000002E-3</v>
      </c>
      <c r="CR20" s="64">
        <f t="shared" si="68"/>
        <v>5.6466949500000004E-3</v>
      </c>
      <c r="CS20" s="36">
        <f t="shared" si="69"/>
        <v>50.024432858008538</v>
      </c>
      <c r="CT20" s="36">
        <f t="shared" si="70"/>
        <v>30.923282553864155</v>
      </c>
      <c r="CU20" s="36">
        <f t="shared" si="71"/>
        <v>13.112470299117282</v>
      </c>
      <c r="CV20" s="36">
        <f t="shared" si="129"/>
        <v>44.035752852981439</v>
      </c>
      <c r="CW20" s="36">
        <f t="shared" si="72"/>
        <v>44.035752852981439</v>
      </c>
      <c r="CX20" s="36">
        <f t="shared" si="73"/>
        <v>0</v>
      </c>
      <c r="CY20" s="36">
        <f t="shared" si="74"/>
        <v>50.024432858008538</v>
      </c>
      <c r="CZ20" s="36">
        <f t="shared" si="130"/>
        <v>5.9886800050270992</v>
      </c>
      <c r="DA20" s="64">
        <f t="shared" si="75"/>
        <v>5.9606398174960606E-3</v>
      </c>
      <c r="DB20" s="70">
        <f t="shared" si="131"/>
        <v>0.99407467888745882</v>
      </c>
      <c r="DC20" s="70">
        <f>PRODUCT($DB$8:DB20)</f>
        <v>0.92985393683351314</v>
      </c>
      <c r="DD20" s="36">
        <f t="shared" si="76"/>
        <v>7102.4703723094863</v>
      </c>
      <c r="DE20" s="36">
        <f t="shared" si="77"/>
        <v>3982.0811659038891</v>
      </c>
      <c r="DF20" s="36">
        <f t="shared" si="78"/>
        <v>1260.9365390559531</v>
      </c>
      <c r="DG20" s="36">
        <f t="shared" si="132"/>
        <v>2.1918325654208912</v>
      </c>
      <c r="DH20" s="36">
        <f t="shared" ca="1" si="152"/>
        <v>163.51627314186717</v>
      </c>
      <c r="DI20" s="36">
        <f t="shared" si="133"/>
        <v>503.09490203405056</v>
      </c>
      <c r="DJ20" s="36">
        <f t="shared" ca="1" si="79"/>
        <v>-1195.0333247391475</v>
      </c>
      <c r="DK20" s="36">
        <f t="shared" si="134"/>
        <v>2242.3636596751426</v>
      </c>
      <c r="DL20" s="36">
        <f t="shared" si="135"/>
        <v>2546.2109097294879</v>
      </c>
      <c r="DM20" s="36">
        <f t="shared" ca="1" si="80"/>
        <v>-891.18607468480218</v>
      </c>
      <c r="DN20" s="36">
        <f t="shared" ca="1" si="136"/>
        <v>-891.18607468480013</v>
      </c>
      <c r="DO20" s="64" cm="1">
        <f t="array" ref="DO20">IFERROR(INDEX(Tbl_FwdNom,$B20,MATCH(LIDt,Tbl_FwdNom_Cols,0)),0)</f>
        <v>4.690971255</v>
      </c>
      <c r="DP20" s="64">
        <f t="shared" ca="1" si="137"/>
        <v>10.39964165</v>
      </c>
      <c r="DQ20" s="64">
        <f t="shared" ca="1" si="81"/>
        <v>8.2788065063512661E-3</v>
      </c>
      <c r="DR20" s="70">
        <f t="shared" ca="1" si="82"/>
        <v>0.99178916937167705</v>
      </c>
      <c r="DS20" s="70">
        <f ca="1">PRODUCT($DR$8:DR20)</f>
        <v>0.91094099718028221</v>
      </c>
      <c r="DT20" s="36">
        <f t="shared" ca="1" si="83"/>
        <v>3779.2346017634127</v>
      </c>
      <c r="DU20" s="36">
        <f t="shared" ca="1" si="84"/>
        <v>1190.2999468031817</v>
      </c>
      <c r="DV20" s="36">
        <f t="shared" ca="1" si="85"/>
        <v>2.0775035049430368</v>
      </c>
      <c r="DW20" s="36">
        <f t="shared" ca="1" si="86"/>
        <v>156.48773333869553</v>
      </c>
      <c r="DX20" s="36">
        <f t="shared" ca="1" si="87"/>
        <v>6709.4651805277717</v>
      </c>
      <c r="DY20" s="36">
        <f t="shared" ca="1" si="88"/>
        <v>70.821276734832054</v>
      </c>
      <c r="DZ20" s="36">
        <f t="shared" ca="1" si="89"/>
        <v>405.80294507151103</v>
      </c>
      <c r="EA20" s="36">
        <f t="shared" ca="1" si="90"/>
        <v>0</v>
      </c>
      <c r="EB20" s="36">
        <f t="shared" ca="1" si="91"/>
        <v>-1108.8961803210811</v>
      </c>
      <c r="EC20" s="36">
        <f t="shared" ca="1" si="92"/>
        <v>2118.0726932473299</v>
      </c>
      <c r="ED20" s="36">
        <f t="shared" ca="1" si="93"/>
        <v>2405.1099304553331</v>
      </c>
      <c r="EE20" s="36">
        <f t="shared" ca="1" si="138"/>
        <v>287.03723720800326</v>
      </c>
      <c r="EF20" s="36">
        <f t="shared" ca="1" si="94"/>
        <v>-821.85894311307788</v>
      </c>
      <c r="EG20" s="64"/>
      <c r="EH20" s="64"/>
      <c r="EI20" s="64"/>
      <c r="EJ20" s="70"/>
      <c r="EK20" s="70"/>
      <c r="EL20" s="70"/>
      <c r="EM20" s="70"/>
      <c r="EN20" s="70"/>
      <c r="EO20" s="36">
        <f t="shared" ca="1" si="96"/>
        <v>-5.5701162917896667</v>
      </c>
      <c r="EP20" s="36">
        <f t="shared" ca="1" si="97"/>
        <v>0</v>
      </c>
      <c r="EQ20" s="36">
        <f t="shared" si="98"/>
        <v>139.94360666774915</v>
      </c>
      <c r="ER20" s="36">
        <f t="shared" si="99"/>
        <v>42.574267128031032</v>
      </c>
      <c r="ES20" s="36">
        <f t="shared" si="100"/>
        <v>-38.880130237985426</v>
      </c>
      <c r="ET20" s="36">
        <f t="shared" ca="1" si="101"/>
        <v>90.910893444206422</v>
      </c>
      <c r="EU20" s="36">
        <f t="shared" ca="1" si="139"/>
        <v>133.48516057223745</v>
      </c>
      <c r="EV20" s="36">
        <f t="shared" si="102"/>
        <v>8.3046277954682353</v>
      </c>
      <c r="EW20" s="36">
        <f t="shared" si="103"/>
        <v>182.92977729482067</v>
      </c>
      <c r="EX20" s="36">
        <f t="shared" ca="1" si="140"/>
        <v>464.66317233027547</v>
      </c>
      <c r="EY20" s="36">
        <f t="shared" si="104"/>
        <v>62.066249194328691</v>
      </c>
      <c r="EZ20" s="36">
        <f t="shared" si="105"/>
        <v>9.4672704803379872</v>
      </c>
      <c r="FA20" s="36">
        <f t="shared" si="106"/>
        <v>-11.087297171653374</v>
      </c>
      <c r="FB20" s="36">
        <f t="shared" si="107"/>
        <v>22.305870243474565</v>
      </c>
      <c r="FC20" s="36">
        <f t="shared" si="141"/>
        <v>31.773140723812553</v>
      </c>
      <c r="FD20" s="36">
        <f t="shared" si="108"/>
        <v>2.5462109097294879E-5</v>
      </c>
      <c r="FE20" s="36">
        <f t="shared" si="109"/>
        <v>98.82058528006138</v>
      </c>
      <c r="FF20" s="36">
        <f t="shared" si="142"/>
        <v>192.66000066031171</v>
      </c>
      <c r="FG20" s="36">
        <f t="shared" ca="1" si="110"/>
        <v>272.00317166996376</v>
      </c>
      <c r="FH20" s="36">
        <f t="shared" ca="1" si="111"/>
        <v>2.7696898067158737</v>
      </c>
      <c r="FI20" s="36">
        <f t="shared" ca="1" si="112"/>
        <v>-8.4806310311586941</v>
      </c>
      <c r="FJ20" s="36">
        <f t="shared" ca="1" si="113"/>
        <v>437.18433905042752</v>
      </c>
      <c r="FK20" s="36">
        <f t="shared" si="114"/>
        <v>1.1483768711746714</v>
      </c>
      <c r="FL20" s="36">
        <f t="shared" si="115"/>
        <v>-3.5633068866122621</v>
      </c>
      <c r="FM20" s="36">
        <f t="shared" ca="1" si="116"/>
        <v>179.75826910170147</v>
      </c>
      <c r="FN20" s="36">
        <f t="shared" ca="1" si="154"/>
        <v>257.42606994872608</v>
      </c>
    </row>
    <row r="21" spans="2:170" x14ac:dyDescent="0.25">
      <c r="B21" s="2">
        <v>13</v>
      </c>
      <c r="C21" s="2">
        <f t="shared" si="117"/>
        <v>2</v>
      </c>
      <c r="D21" s="2">
        <f t="shared" si="144"/>
        <v>37</v>
      </c>
      <c r="E21" s="2">
        <f t="shared" si="118"/>
        <v>4</v>
      </c>
      <c r="F21" s="189">
        <f t="shared" si="145"/>
        <v>46112</v>
      </c>
      <c r="G21" s="2">
        <f t="shared" si="146"/>
        <v>3</v>
      </c>
      <c r="H21" s="187">
        <f t="shared" si="0"/>
        <v>35.666666666666671</v>
      </c>
      <c r="I21" s="186">
        <f t="shared" si="147"/>
        <v>35</v>
      </c>
      <c r="J21" s="2">
        <f t="shared" si="1"/>
        <v>0</v>
      </c>
      <c r="K21" s="2">
        <f t="shared" si="2"/>
        <v>1</v>
      </c>
      <c r="L21">
        <f t="shared" si="3"/>
        <v>2</v>
      </c>
      <c r="M21" s="190">
        <f t="shared" si="148"/>
        <v>7.7645328000000005E-4</v>
      </c>
      <c r="N21">
        <f t="shared" si="4"/>
        <v>1</v>
      </c>
      <c r="O21">
        <f t="shared" si="5"/>
        <v>100</v>
      </c>
      <c r="P21" s="58">
        <f t="shared" si="6"/>
        <v>3.4940397600000004E-3</v>
      </c>
      <c r="Q21" s="106">
        <f t="shared" si="7"/>
        <v>3.4940397600000004E-3</v>
      </c>
      <c r="R21" s="59">
        <f t="shared" si="8"/>
        <v>3.4940397600000004E-3</v>
      </c>
      <c r="S21" s="32">
        <f t="shared" si="119"/>
        <v>2.9163731332426668E-4</v>
      </c>
      <c r="T21">
        <f t="shared" si="9"/>
        <v>1</v>
      </c>
      <c r="U21" s="32">
        <f t="shared" si="120"/>
        <v>3.2954550000000005E-4</v>
      </c>
      <c r="V21">
        <f t="shared" si="10"/>
        <v>1</v>
      </c>
      <c r="W21">
        <f t="shared" si="11"/>
        <v>100</v>
      </c>
      <c r="X21" s="58">
        <f t="shared" si="12"/>
        <v>1.4829547500000003E-3</v>
      </c>
      <c r="Y21" s="58">
        <f t="shared" si="13"/>
        <v>1.4829547500000003E-3</v>
      </c>
      <c r="Z21" s="32">
        <f t="shared" si="14"/>
        <v>1.4829547500000003E-3</v>
      </c>
      <c r="AA21" s="32">
        <f t="shared" si="15"/>
        <v>1.2366363766258548E-4</v>
      </c>
      <c r="AB21" s="59">
        <f t="shared" si="16"/>
        <v>4.9056245199999996E-3</v>
      </c>
      <c r="AC21" s="59">
        <f t="shared" si="17"/>
        <v>4.9056245199999996E-3</v>
      </c>
      <c r="AD21">
        <f t="shared" si="18"/>
        <v>1</v>
      </c>
      <c r="AE21" s="59">
        <f t="shared" si="19"/>
        <v>4.9056245199999996E-3</v>
      </c>
      <c r="AF21" s="59">
        <f t="shared" si="20"/>
        <v>4.1758461800000006E-3</v>
      </c>
      <c r="AG21" s="59">
        <f t="shared" si="21"/>
        <v>4.1758461800000006E-3</v>
      </c>
      <c r="AH21">
        <f t="shared" si="22"/>
        <v>1</v>
      </c>
      <c r="AI21" s="59">
        <f t="shared" si="23"/>
        <v>4.1758461800000006E-3</v>
      </c>
      <c r="AJ21" s="59">
        <f t="shared" si="24"/>
        <v>0</v>
      </c>
      <c r="AK21" s="59">
        <f t="shared" si="25"/>
        <v>0</v>
      </c>
      <c r="AL21" s="59">
        <f t="shared" si="26"/>
        <v>0</v>
      </c>
      <c r="AM21" s="12">
        <f t="shared" si="121"/>
        <v>0.87521983074386323</v>
      </c>
      <c r="AN21" s="12">
        <f t="shared" si="122"/>
        <v>0</v>
      </c>
      <c r="AO21" s="66">
        <f t="shared" si="27"/>
        <v>2.5524676000625968E-4</v>
      </c>
      <c r="AP21" s="66">
        <f t="shared" si="28"/>
        <v>1.0823286802421849E-4</v>
      </c>
      <c r="AQ21" s="59">
        <f t="shared" si="29"/>
        <v>4.2934998620873452E-3</v>
      </c>
      <c r="AR21" s="59">
        <f t="shared" si="30"/>
        <v>3.6547833868720084E-3</v>
      </c>
      <c r="AS21" s="59">
        <f t="shared" si="31"/>
        <v>0</v>
      </c>
      <c r="AT21" s="12">
        <f t="shared" si="32"/>
        <v>0.86690806786687347</v>
      </c>
      <c r="AU21" s="59">
        <f t="shared" si="123"/>
        <v>7.2858385991025898E-17</v>
      </c>
      <c r="AV21" s="59">
        <f t="shared" si="124"/>
        <v>0</v>
      </c>
      <c r="AW21" s="70">
        <f t="shared" si="33"/>
        <v>0</v>
      </c>
      <c r="AX21" s="20">
        <f t="shared" si="34"/>
        <v>200000</v>
      </c>
      <c r="AY21" s="20">
        <f t="shared" si="35"/>
        <v>0</v>
      </c>
      <c r="AZ21" s="20">
        <f t="shared" si="36"/>
        <v>0</v>
      </c>
      <c r="BA21" s="20">
        <f t="shared" si="37"/>
        <v>200000</v>
      </c>
      <c r="BB21" s="36">
        <f t="shared" si="38"/>
        <v>1</v>
      </c>
      <c r="BC21" s="36">
        <f t="shared" si="39"/>
        <v>0</v>
      </c>
      <c r="BD21" s="80">
        <f t="shared" si="40"/>
        <v>51.04935200125194</v>
      </c>
      <c r="BE21" s="36">
        <f t="shared" si="41"/>
        <v>0</v>
      </c>
      <c r="BF21" s="36">
        <f t="shared" si="42"/>
        <v>0</v>
      </c>
      <c r="BG21" s="36">
        <f t="shared" si="43"/>
        <v>51.04935200125194</v>
      </c>
      <c r="BH21" s="36">
        <f t="shared" si="44"/>
        <v>21.646573604843699</v>
      </c>
      <c r="BI21" s="36">
        <f t="shared" si="45"/>
        <v>0</v>
      </c>
      <c r="BJ21" s="36">
        <f t="shared" si="46"/>
        <v>0</v>
      </c>
      <c r="BK21" s="36">
        <f t="shared" si="47"/>
        <v>21.646573604843699</v>
      </c>
      <c r="BL21" s="68">
        <f ca="1">IF(OR(AT21=0,E21&gt;ProjTerm),0,VLOOKUP(D21,'Life Events'!$AE$5:$AI$1206,5,FALSE))</f>
        <v>3.7173225435142419E-2</v>
      </c>
      <c r="BM21" s="93">
        <f t="shared" ca="1" si="48"/>
        <v>3.7173225435142419E-2</v>
      </c>
      <c r="BN21" s="93">
        <f t="shared" ca="1" si="49"/>
        <v>3.2225769038359033E-2</v>
      </c>
      <c r="BO21" s="36">
        <f t="shared" ca="1" si="50"/>
        <v>4.9033388037710743</v>
      </c>
      <c r="BP21" s="36">
        <f t="shared" si="51"/>
        <v>3.0390379373718971E-2</v>
      </c>
      <c r="BQ21" s="36">
        <f t="shared" si="149"/>
        <v>98.303885438286088</v>
      </c>
      <c r="BR21" s="36">
        <f t="shared" si="150"/>
        <v>154.78110000000001</v>
      </c>
      <c r="BS21" s="36">
        <f t="shared" si="52"/>
        <v>152.15583522411904</v>
      </c>
      <c r="BT21" s="36">
        <f t="shared" si="53"/>
        <v>131.9051211288114</v>
      </c>
      <c r="BU21" s="70" cm="1">
        <f t="array" ref="BU21">IF(AND(ActInt=1,$J21=0),INDEX(Tbl_FwdNom,$B21-IVP,MATCH(ValnDt,Tbl_FwdNom_Cols)),INDEX(Tbl_FwdNom,$B21,MATCH(StartDt,Tbl_FwdNom_Cols)))</f>
        <v>8.6346135250000007</v>
      </c>
      <c r="BV21" s="70" cm="1">
        <f t="array" ref="BV21">INDEX(Tbl_FwdReal,$B21,MATCH(StartDt,Tbl_FwdReal_Cols))</f>
        <v>4.1054010310000004</v>
      </c>
      <c r="BW21" s="70" cm="1">
        <f t="array" ref="BW21">IF(RunType&lt;&gt;"OPN",INDEX(Tbl_FwdReal,$B21,MATCH(ValnDt,Tbl_FwdReal_Cols)),IF(AND($J21=0,ActInt=1),INDEX(Tbl_FwdReal,$B21-IVP,MATCH(ValnDt,Tbl_FwdReal_Cols)),-999))*$K21</f>
        <v>4.1054010310000004</v>
      </c>
      <c r="BX21" s="70">
        <f t="shared" si="54"/>
        <v>4.1054010310000007E-2</v>
      </c>
      <c r="BY21" s="70">
        <f t="shared" si="125"/>
        <v>4.3506028017233245E-2</v>
      </c>
      <c r="BZ21" s="64">
        <f t="shared" si="151"/>
        <v>3.5551566518550182E-3</v>
      </c>
      <c r="CA21" s="70" cm="1">
        <f t="array" ref="CA21">IF($J21=1,CA20*(1+INDEX(Tbl_CPI,$B21,MATCH(IF(RunType="OPN",StartDt,ValnDt),Tbl_CPI_Cols))),0)</f>
        <v>0</v>
      </c>
      <c r="CB21" s="70">
        <f t="shared" si="126"/>
        <v>1.0390987043898969</v>
      </c>
      <c r="CC21" s="70">
        <f t="shared" si="127"/>
        <v>1.0354176325062443</v>
      </c>
      <c r="CD21" s="36">
        <f t="shared" si="55"/>
        <v>7.4165169253193941</v>
      </c>
      <c r="CE21" s="36">
        <f t="shared" si="56"/>
        <v>1.574812894569632</v>
      </c>
      <c r="CF21" s="36">
        <f t="shared" si="57"/>
        <v>0</v>
      </c>
      <c r="CG21" s="36">
        <f t="shared" si="58"/>
        <v>7.8693901631255239</v>
      </c>
      <c r="CH21" s="36">
        <f t="shared" si="59"/>
        <v>6.4910826880870367</v>
      </c>
      <c r="CI21" s="36">
        <f t="shared" si="60"/>
        <v>0</v>
      </c>
      <c r="CJ21" s="36">
        <f t="shared" si="61"/>
        <v>0</v>
      </c>
      <c r="CK21" s="36">
        <f t="shared" si="62"/>
        <v>0</v>
      </c>
      <c r="CL21" s="36">
        <f t="shared" si="63"/>
        <v>1.3783074750384867</v>
      </c>
      <c r="CM21" s="36">
        <f t="shared" si="64"/>
        <v>7.8693901631255239</v>
      </c>
      <c r="CN21" s="36">
        <f t="shared" ca="1" si="65"/>
        <v>-54.336247098318402</v>
      </c>
      <c r="CO21" s="20">
        <f t="shared" si="66"/>
        <v>120000</v>
      </c>
      <c r="CP21" s="20">
        <f t="shared" si="128"/>
        <v>2</v>
      </c>
      <c r="CQ21" s="64">
        <f t="shared" si="67"/>
        <v>1.2548211000000002E-3</v>
      </c>
      <c r="CR21" s="64">
        <f t="shared" si="68"/>
        <v>5.6466949500000004E-3</v>
      </c>
      <c r="CS21" s="36">
        <f t="shared" si="69"/>
        <v>49.549362242185907</v>
      </c>
      <c r="CT21" s="36">
        <f t="shared" si="70"/>
        <v>30.62961120075116</v>
      </c>
      <c r="CU21" s="36">
        <f t="shared" si="71"/>
        <v>12.987944162906219</v>
      </c>
      <c r="CV21" s="36">
        <f t="shared" si="129"/>
        <v>43.617555363657381</v>
      </c>
      <c r="CW21" s="36">
        <f t="shared" si="72"/>
        <v>43.617555363657381</v>
      </c>
      <c r="CX21" s="36">
        <f t="shared" si="73"/>
        <v>0</v>
      </c>
      <c r="CY21" s="36">
        <f t="shared" si="74"/>
        <v>49.549362242185907</v>
      </c>
      <c r="CZ21" s="36">
        <f t="shared" si="130"/>
        <v>5.9318068785285263</v>
      </c>
      <c r="DA21" s="64">
        <f t="shared" si="75"/>
        <v>6.9255292968171123E-3</v>
      </c>
      <c r="DB21" s="70">
        <f t="shared" si="131"/>
        <v>0.99312210377498966</v>
      </c>
      <c r="DC21" s="70">
        <f>PRODUCT($DB$8:DB21)</f>
        <v>0.92345849795155488</v>
      </c>
      <c r="DD21" s="36">
        <f t="shared" si="76"/>
        <v>7019.7536178238797</v>
      </c>
      <c r="DE21" s="36">
        <f t="shared" si="77"/>
        <v>3958.609833679408</v>
      </c>
      <c r="DF21" s="36">
        <f t="shared" si="78"/>
        <v>1248.0226183937684</v>
      </c>
      <c r="DG21" s="36">
        <f t="shared" si="132"/>
        <v>2.1766217866927127</v>
      </c>
      <c r="DH21" s="36">
        <f t="shared" ca="1" si="152"/>
        <v>159.74537107824645</v>
      </c>
      <c r="DI21" s="36">
        <f t="shared" si="133"/>
        <v>498.65521066191843</v>
      </c>
      <c r="DJ21" s="36">
        <f t="shared" ca="1" si="79"/>
        <v>-1156.8972057972317</v>
      </c>
      <c r="DK21" s="36">
        <f t="shared" si="134"/>
        <v>2214.2756595306837</v>
      </c>
      <c r="DL21" s="36">
        <f t="shared" si="135"/>
        <v>2514.2954057385091</v>
      </c>
      <c r="DM21" s="36">
        <f t="shared" ca="1" si="80"/>
        <v>-856.87745958940627</v>
      </c>
      <c r="DN21" s="36">
        <f t="shared" ca="1" si="136"/>
        <v>-856.87745958940366</v>
      </c>
      <c r="DO21" s="64" cm="1">
        <f t="array" ref="DO21">IFERROR(INDEX(Tbl_FwdNom,$B21,MATCH(LIDt,Tbl_FwdNom_Cols,0)),0)</f>
        <v>10.22219658</v>
      </c>
      <c r="DP21" s="64">
        <f t="shared" ca="1" si="137"/>
        <v>10.51156128</v>
      </c>
      <c r="DQ21" s="64">
        <f t="shared" ca="1" si="81"/>
        <v>8.3639470239742497E-3</v>
      </c>
      <c r="DR21" s="70">
        <f t="shared" ca="1" si="82"/>
        <v>0.99170542833402653</v>
      </c>
      <c r="DS21" s="70">
        <f ca="1">PRODUCT($DR$8:DR21)</f>
        <v>0.90338513179569702</v>
      </c>
      <c r="DT21" s="36">
        <f t="shared" ca="1" si="83"/>
        <v>3759.7945677624803</v>
      </c>
      <c r="DU21" s="36">
        <f t="shared" ca="1" si="84"/>
        <v>1178.6089788960392</v>
      </c>
      <c r="DV21" s="36">
        <f t="shared" ca="1" si="85"/>
        <v>2.0644892548267824</v>
      </c>
      <c r="DW21" s="36">
        <f t="shared" ca="1" si="86"/>
        <v>152.89324964647111</v>
      </c>
      <c r="DX21" s="36">
        <f t="shared" ca="1" si="87"/>
        <v>6633.6776707280942</v>
      </c>
      <c r="DY21" s="36">
        <f t="shared" ca="1" si="88"/>
        <v>70.023786575869963</v>
      </c>
      <c r="DZ21" s="36">
        <f t="shared" ca="1" si="89"/>
        <v>402.65168564644347</v>
      </c>
      <c r="EA21" s="36">
        <f t="shared" ca="1" si="90"/>
        <v>0</v>
      </c>
      <c r="EB21" s="36">
        <f t="shared" ca="1" si="91"/>
        <v>-1071.7698914556172</v>
      </c>
      <c r="EC21" s="36">
        <f t="shared" ca="1" si="92"/>
        <v>2092.1705856829199</v>
      </c>
      <c r="ED21" s="36">
        <f t="shared" ca="1" si="93"/>
        <v>2375.6767802583099</v>
      </c>
      <c r="EE21" s="36">
        <f t="shared" ca="1" si="138"/>
        <v>283.50619457539005</v>
      </c>
      <c r="EF21" s="36">
        <f t="shared" ca="1" si="94"/>
        <v>-788.26369688022714</v>
      </c>
      <c r="EG21" s="64"/>
      <c r="EH21" s="64"/>
      <c r="EI21" s="64"/>
      <c r="EJ21" s="70"/>
      <c r="EK21" s="70"/>
      <c r="EL21" s="70"/>
      <c r="EM21" s="70"/>
      <c r="EN21" s="70"/>
      <c r="EO21" s="36">
        <f t="shared" ca="1" si="96"/>
        <v>-6.2264349612678513</v>
      </c>
      <c r="EP21" s="36">
        <f t="shared" ca="1" si="97"/>
        <v>0</v>
      </c>
      <c r="EQ21" s="36">
        <f t="shared" si="98"/>
        <v>138.97243246903122</v>
      </c>
      <c r="ER21" s="36">
        <f t="shared" si="99"/>
        <v>42.078438913785504</v>
      </c>
      <c r="ES21" s="36">
        <f t="shared" si="100"/>
        <v>-38.427324662082952</v>
      </c>
      <c r="ET21" s="36">
        <f t="shared" ca="1" si="101"/>
        <v>88.009728619986262</v>
      </c>
      <c r="EU21" s="36">
        <f t="shared" ca="1" si="139"/>
        <v>130.08816753377175</v>
      </c>
      <c r="EV21" s="36">
        <f t="shared" si="102"/>
        <v>8.2313414548131405</v>
      </c>
      <c r="EW21" s="36">
        <f t="shared" si="103"/>
        <v>181.66028964821649</v>
      </c>
      <c r="EX21" s="36">
        <f t="shared" ca="1" si="140"/>
        <v>458.95223110583265</v>
      </c>
      <c r="EY21" s="36">
        <f t="shared" si="104"/>
        <v>61.288803123610222</v>
      </c>
      <c r="EZ21" s="36">
        <f t="shared" si="105"/>
        <v>9.3486028917088095</v>
      </c>
      <c r="FA21" s="36">
        <f t="shared" si="106"/>
        <v>-10.948323343609937</v>
      </c>
      <c r="FB21" s="36">
        <f t="shared" si="107"/>
        <v>22.024887597945924</v>
      </c>
      <c r="FC21" s="36">
        <f t="shared" si="141"/>
        <v>31.373490489654735</v>
      </c>
      <c r="FD21" s="36">
        <f t="shared" si="108"/>
        <v>2.514295405738509E-5</v>
      </c>
      <c r="FE21" s="36">
        <f t="shared" si="109"/>
        <v>97.58275188865511</v>
      </c>
      <c r="FF21" s="36">
        <f t="shared" si="142"/>
        <v>190.24507064487412</v>
      </c>
      <c r="FG21" s="36">
        <f t="shared" ca="1" si="110"/>
        <v>268.70716046095856</v>
      </c>
      <c r="FH21" s="36">
        <f t="shared" ca="1" si="111"/>
        <v>3.178487122363022</v>
      </c>
      <c r="FI21" s="36">
        <f t="shared" ca="1" si="112"/>
        <v>-8.6935760735907888</v>
      </c>
      <c r="FJ21" s="36">
        <f t="shared" ca="1" si="113"/>
        <v>432.1473496283657</v>
      </c>
      <c r="FK21" s="36">
        <f t="shared" si="114"/>
        <v>1.3175478103261169</v>
      </c>
      <c r="FL21" s="36">
        <f t="shared" si="115"/>
        <v>-3.6511961680456277</v>
      </c>
      <c r="FM21" s="36">
        <f t="shared" ca="1" si="116"/>
        <v>177.61056157354378</v>
      </c>
      <c r="FN21" s="36">
        <f t="shared" ca="1" si="154"/>
        <v>254.53678805482193</v>
      </c>
    </row>
    <row r="22" spans="2:170" x14ac:dyDescent="0.25">
      <c r="B22" s="2">
        <v>14</v>
      </c>
      <c r="C22" s="2">
        <f t="shared" si="117"/>
        <v>2</v>
      </c>
      <c r="D22" s="2">
        <f t="shared" si="144"/>
        <v>38</v>
      </c>
      <c r="E22" s="2">
        <f t="shared" si="118"/>
        <v>4</v>
      </c>
      <c r="F22" s="189">
        <f t="shared" si="145"/>
        <v>46142</v>
      </c>
      <c r="G22" s="2">
        <f t="shared" si="146"/>
        <v>4</v>
      </c>
      <c r="H22" s="187">
        <f t="shared" si="0"/>
        <v>35.75</v>
      </c>
      <c r="I22" s="186">
        <f t="shared" si="147"/>
        <v>35</v>
      </c>
      <c r="J22" s="2">
        <f t="shared" si="1"/>
        <v>0</v>
      </c>
      <c r="K22" s="2">
        <f t="shared" si="2"/>
        <v>1</v>
      </c>
      <c r="L22">
        <f t="shared" si="3"/>
        <v>2</v>
      </c>
      <c r="M22" s="190">
        <f t="shared" si="148"/>
        <v>7.7645328000000005E-4</v>
      </c>
      <c r="N22">
        <f t="shared" si="4"/>
        <v>1</v>
      </c>
      <c r="O22">
        <f t="shared" si="5"/>
        <v>100</v>
      </c>
      <c r="P22" s="58">
        <f t="shared" si="6"/>
        <v>3.4940397600000004E-3</v>
      </c>
      <c r="Q22" s="106">
        <f t="shared" si="7"/>
        <v>3.4940397600000004E-3</v>
      </c>
      <c r="R22" s="59">
        <f t="shared" si="8"/>
        <v>3.4940397600000004E-3</v>
      </c>
      <c r="S22" s="32">
        <f t="shared" si="119"/>
        <v>2.9163731332426668E-4</v>
      </c>
      <c r="T22">
        <f t="shared" si="9"/>
        <v>1</v>
      </c>
      <c r="U22" s="32">
        <f t="shared" si="120"/>
        <v>3.2954550000000005E-4</v>
      </c>
      <c r="V22">
        <f t="shared" si="10"/>
        <v>1</v>
      </c>
      <c r="W22">
        <f t="shared" si="11"/>
        <v>100</v>
      </c>
      <c r="X22" s="58">
        <f t="shared" si="12"/>
        <v>1.4829547500000003E-3</v>
      </c>
      <c r="Y22" s="58">
        <f t="shared" si="13"/>
        <v>1.4829547500000003E-3</v>
      </c>
      <c r="Z22" s="32">
        <f t="shared" si="14"/>
        <v>1.4829547500000003E-3</v>
      </c>
      <c r="AA22" s="32">
        <f t="shared" si="15"/>
        <v>1.2366363766258548E-4</v>
      </c>
      <c r="AB22" s="59">
        <f t="shared" si="16"/>
        <v>4.9056245199999996E-3</v>
      </c>
      <c r="AC22" s="59">
        <f t="shared" si="17"/>
        <v>4.9056245199999996E-3</v>
      </c>
      <c r="AD22">
        <f t="shared" si="18"/>
        <v>1</v>
      </c>
      <c r="AE22" s="59">
        <f t="shared" si="19"/>
        <v>4.9056245199999996E-3</v>
      </c>
      <c r="AF22" s="59">
        <f t="shared" si="20"/>
        <v>4.1758461800000006E-3</v>
      </c>
      <c r="AG22" s="59">
        <f t="shared" si="21"/>
        <v>4.1758461800000006E-3</v>
      </c>
      <c r="AH22">
        <f t="shared" si="22"/>
        <v>1</v>
      </c>
      <c r="AI22" s="59">
        <f t="shared" si="23"/>
        <v>4.1758461800000006E-3</v>
      </c>
      <c r="AJ22" s="59">
        <f t="shared" si="24"/>
        <v>0</v>
      </c>
      <c r="AK22" s="59">
        <f t="shared" si="25"/>
        <v>0</v>
      </c>
      <c r="AL22" s="59">
        <f t="shared" si="26"/>
        <v>0</v>
      </c>
      <c r="AM22" s="12">
        <f t="shared" si="121"/>
        <v>0.86690806786687347</v>
      </c>
      <c r="AN22" s="12">
        <f t="shared" si="122"/>
        <v>0</v>
      </c>
      <c r="AO22" s="66">
        <f t="shared" si="27"/>
        <v>2.5282273981182604E-4</v>
      </c>
      <c r="AP22" s="66">
        <f t="shared" si="28"/>
        <v>1.072050051914611E-4</v>
      </c>
      <c r="AQ22" s="59">
        <f t="shared" si="29"/>
        <v>4.2527254743135578E-3</v>
      </c>
      <c r="AR22" s="59">
        <f t="shared" si="30"/>
        <v>3.6200747436130648E-3</v>
      </c>
      <c r="AS22" s="59">
        <f t="shared" si="31"/>
        <v>0</v>
      </c>
      <c r="AT22" s="12">
        <f t="shared" si="32"/>
        <v>0.85867523990394357</v>
      </c>
      <c r="AU22" s="59">
        <f t="shared" si="123"/>
        <v>9.1072982488782372E-18</v>
      </c>
      <c r="AV22" s="59">
        <f t="shared" si="124"/>
        <v>0</v>
      </c>
      <c r="AW22" s="70">
        <f t="shared" si="33"/>
        <v>0</v>
      </c>
      <c r="AX22" s="20">
        <f t="shared" si="34"/>
        <v>200000</v>
      </c>
      <c r="AY22" s="20">
        <f t="shared" si="35"/>
        <v>0</v>
      </c>
      <c r="AZ22" s="20">
        <f t="shared" si="36"/>
        <v>0</v>
      </c>
      <c r="BA22" s="20">
        <f t="shared" si="37"/>
        <v>200000</v>
      </c>
      <c r="BB22" s="36">
        <f t="shared" si="38"/>
        <v>1</v>
      </c>
      <c r="BC22" s="36">
        <f t="shared" si="39"/>
        <v>0</v>
      </c>
      <c r="BD22" s="80">
        <f t="shared" si="40"/>
        <v>50.564547962365211</v>
      </c>
      <c r="BE22" s="36">
        <f t="shared" si="41"/>
        <v>0</v>
      </c>
      <c r="BF22" s="36">
        <f t="shared" si="42"/>
        <v>0</v>
      </c>
      <c r="BG22" s="36">
        <f t="shared" si="43"/>
        <v>50.564547962365211</v>
      </c>
      <c r="BH22" s="36">
        <f t="shared" si="44"/>
        <v>21.441001038292221</v>
      </c>
      <c r="BI22" s="36">
        <f t="shared" si="45"/>
        <v>0</v>
      </c>
      <c r="BJ22" s="36">
        <f t="shared" si="46"/>
        <v>0</v>
      </c>
      <c r="BK22" s="36">
        <f t="shared" si="47"/>
        <v>21.441001038292221</v>
      </c>
      <c r="BL22" s="68">
        <f ca="1">IF(OR(AT22=0,E22&gt;ProjTerm),0,VLOOKUP(D22,'Life Events'!$AE$5:$AI$1206,5,FALSE))</f>
        <v>3.716491715700522E-2</v>
      </c>
      <c r="BM22" s="93">
        <f t="shared" ca="1" si="48"/>
        <v>3.716491715700522E-2</v>
      </c>
      <c r="BN22" s="93">
        <f t="shared" ca="1" si="49"/>
        <v>3.1912594155801645E-2</v>
      </c>
      <c r="BO22" s="36">
        <f t="shared" ca="1" si="50"/>
        <v>4.8556876410714427</v>
      </c>
      <c r="BP22" s="36">
        <f t="shared" si="51"/>
        <v>3.0101768880419905E-2</v>
      </c>
      <c r="BQ22" s="36">
        <f t="shared" si="149"/>
        <v>98.303889955516979</v>
      </c>
      <c r="BR22" s="36">
        <f t="shared" si="150"/>
        <v>154.78110000000001</v>
      </c>
      <c r="BS22" s="36">
        <f t="shared" si="52"/>
        <v>152.15584221593869</v>
      </c>
      <c r="BT22" s="36">
        <f t="shared" si="53"/>
        <v>130.65245431755773</v>
      </c>
      <c r="BU22" s="70" cm="1">
        <f t="array" ref="BU22">IF(AND(ActInt=1,$J22=0),INDEX(Tbl_FwdNom,$B22-IVP,MATCH(ValnDt,Tbl_FwdNom_Cols)),INDEX(Tbl_FwdNom,$B22,MATCH(StartDt,Tbl_FwdNom_Cols)))</f>
        <v>9.0600243460000005</v>
      </c>
      <c r="BV22" s="70" cm="1">
        <f t="array" ref="BV22">INDEX(Tbl_FwdReal,$B22,MATCH(StartDt,Tbl_FwdReal_Cols))</f>
        <v>4.1431985149999999</v>
      </c>
      <c r="BW22" s="70" cm="1">
        <f t="array" ref="BW22">IF(RunType&lt;&gt;"OPN",INDEX(Tbl_FwdReal,$B22,MATCH(ValnDt,Tbl_FwdReal_Cols)),IF(AND($J22=0,ActInt=1),INDEX(Tbl_FwdReal,$B22-IVP,MATCH(ValnDt,Tbl_FwdReal_Cols)),-999))*$K22</f>
        <v>4.1431985149999999</v>
      </c>
      <c r="BX22" s="70">
        <f t="shared" si="54"/>
        <v>4.1431985149999996E-2</v>
      </c>
      <c r="BY22" s="70">
        <f t="shared" si="125"/>
        <v>4.7212164607099316E-2</v>
      </c>
      <c r="BZ22" s="64">
        <f t="shared" si="151"/>
        <v>3.8516947724094308E-3</v>
      </c>
      <c r="CA22" s="70" cm="1">
        <f t="array" ref="CA22">IF($J22=1,CA21*(1+INDEX(Tbl_CPI,$B22,MATCH(IF(RunType="OPN",StartDt,ValnDt),Tbl_CPI_Cols))),0)</f>
        <v>0</v>
      </c>
      <c r="CB22" s="70">
        <f t="shared" si="126"/>
        <v>1.0431009954376129</v>
      </c>
      <c r="CC22" s="70">
        <f t="shared" si="127"/>
        <v>1.0354176325062443</v>
      </c>
      <c r="CD22" s="36">
        <f t="shared" si="55"/>
        <v>7.4165170250926611</v>
      </c>
      <c r="CE22" s="36">
        <f t="shared" si="56"/>
        <v>1.5748129669349655</v>
      </c>
      <c r="CF22" s="36">
        <f t="shared" si="57"/>
        <v>0</v>
      </c>
      <c r="CG22" s="36">
        <f t="shared" si="58"/>
        <v>7.7946565109421408</v>
      </c>
      <c r="CH22" s="36">
        <f t="shared" si="59"/>
        <v>6.4294384445248509</v>
      </c>
      <c r="CI22" s="36">
        <f t="shared" si="60"/>
        <v>0</v>
      </c>
      <c r="CJ22" s="36">
        <f t="shared" si="61"/>
        <v>0</v>
      </c>
      <c r="CK22" s="36">
        <f t="shared" si="62"/>
        <v>0</v>
      </c>
      <c r="CL22" s="36">
        <f t="shared" si="63"/>
        <v>1.3652180664172895</v>
      </c>
      <c r="CM22" s="36">
        <f t="shared" si="64"/>
        <v>7.7946565109421408</v>
      </c>
      <c r="CN22" s="36">
        <f t="shared" ca="1" si="65"/>
        <v>-53.821319444709275</v>
      </c>
      <c r="CO22" s="20">
        <f t="shared" si="66"/>
        <v>120000</v>
      </c>
      <c r="CP22" s="20">
        <f t="shared" si="128"/>
        <v>2</v>
      </c>
      <c r="CQ22" s="64">
        <f t="shared" si="67"/>
        <v>1.2548211000000002E-3</v>
      </c>
      <c r="CR22" s="64">
        <f t="shared" si="68"/>
        <v>5.6466949500000004E-3</v>
      </c>
      <c r="CS22" s="36">
        <f t="shared" si="69"/>
        <v>49.078803263519838</v>
      </c>
      <c r="CT22" s="36">
        <f t="shared" si="70"/>
        <v>30.338728777419124</v>
      </c>
      <c r="CU22" s="36">
        <f t="shared" si="71"/>
        <v>12.864600622975331</v>
      </c>
      <c r="CV22" s="36">
        <f t="shared" si="129"/>
        <v>43.203329400394452</v>
      </c>
      <c r="CW22" s="36">
        <f t="shared" si="72"/>
        <v>43.203329400394452</v>
      </c>
      <c r="CX22" s="36">
        <f t="shared" si="73"/>
        <v>0</v>
      </c>
      <c r="CY22" s="36">
        <f t="shared" si="74"/>
        <v>49.078803263519838</v>
      </c>
      <c r="CZ22" s="36">
        <f t="shared" si="130"/>
        <v>5.8754738631253858</v>
      </c>
      <c r="DA22" s="64">
        <f t="shared" si="75"/>
        <v>7.2535325723619426E-3</v>
      </c>
      <c r="DB22" s="70">
        <f t="shared" si="131"/>
        <v>0.9927987022752478</v>
      </c>
      <c r="DC22" s="70">
        <f>PRODUCT($DB$8:DB22)</f>
        <v>0.91680839837135331</v>
      </c>
      <c r="DD22" s="36">
        <f t="shared" si="76"/>
        <v>6940.0191750231634</v>
      </c>
      <c r="DE22" s="36">
        <f t="shared" si="77"/>
        <v>3936.7591910869087</v>
      </c>
      <c r="DF22" s="36">
        <f t="shared" si="78"/>
        <v>1235.63419006904</v>
      </c>
      <c r="DG22" s="36">
        <f t="shared" si="132"/>
        <v>2.162308214839781</v>
      </c>
      <c r="DH22" s="36">
        <f t="shared" ca="1" si="152"/>
        <v>156.04840168957509</v>
      </c>
      <c r="DI22" s="36">
        <f t="shared" si="133"/>
        <v>494.42102716899802</v>
      </c>
      <c r="DJ22" s="36">
        <f t="shared" ca="1" si="79"/>
        <v>-1119.3186732234808</v>
      </c>
      <c r="DK22" s="36">
        <f t="shared" si="134"/>
        <v>2187.1336507508831</v>
      </c>
      <c r="DL22" s="36">
        <f t="shared" si="135"/>
        <v>2483.4541260970532</v>
      </c>
      <c r="DM22" s="36">
        <f t="shared" ca="1" si="80"/>
        <v>-822.99819787731076</v>
      </c>
      <c r="DN22" s="36">
        <f t="shared" ca="1" si="136"/>
        <v>-822.99819787730894</v>
      </c>
      <c r="DO22" s="64" cm="1">
        <f t="array" ref="DO22">IFERROR(INDEX(Tbl_FwdNom,$B22,MATCH(LIDt,Tbl_FwdNom_Cols,0)),0)</f>
        <v>6.5518162609999999</v>
      </c>
      <c r="DP22" s="64">
        <f t="shared" ca="1" si="137"/>
        <v>10.62724206</v>
      </c>
      <c r="DQ22" s="64">
        <f t="shared" ca="1" si="81"/>
        <v>8.4518657293097821E-3</v>
      </c>
      <c r="DR22" s="70">
        <f t="shared" ca="1" si="82"/>
        <v>0.99161896961418439</v>
      </c>
      <c r="DS22" s="70">
        <f ca="1">PRODUCT($DR$8:DR22)</f>
        <v>0.89581383355602329</v>
      </c>
      <c r="DT22" s="36">
        <f t="shared" ca="1" si="83"/>
        <v>3741.0072986566315</v>
      </c>
      <c r="DU22" s="36">
        <f t="shared" ca="1" si="84"/>
        <v>1167.1294226947352</v>
      </c>
      <c r="DV22" s="36">
        <f t="shared" ca="1" si="85"/>
        <v>2.0518362719277614</v>
      </c>
      <c r="DW22" s="36">
        <f t="shared" ca="1" si="86"/>
        <v>149.32979522232947</v>
      </c>
      <c r="DX22" s="36">
        <f t="shared" ca="1" si="87"/>
        <v>6559.0921693750515</v>
      </c>
      <c r="DY22" s="36">
        <f t="shared" ca="1" si="88"/>
        <v>69.238861511661185</v>
      </c>
      <c r="DZ22" s="36">
        <f t="shared" ca="1" si="89"/>
        <v>399.57106443423459</v>
      </c>
      <c r="EA22" s="36">
        <f t="shared" ca="1" si="90"/>
        <v>0</v>
      </c>
      <c r="EB22" s="36">
        <f t="shared" ca="1" si="91"/>
        <v>-1034.8675631273877</v>
      </c>
      <c r="EC22" s="36">
        <f t="shared" ca="1" si="92"/>
        <v>2066.6500011555286</v>
      </c>
      <c r="ED22" s="36">
        <f t="shared" ca="1" si="93"/>
        <v>2346.6768781577721</v>
      </c>
      <c r="EE22" s="36">
        <f t="shared" ca="1" si="138"/>
        <v>280.02687700224351</v>
      </c>
      <c r="EF22" s="36">
        <f t="shared" ca="1" si="94"/>
        <v>-754.8406861251442</v>
      </c>
      <c r="EG22" s="64"/>
      <c r="EH22" s="64"/>
      <c r="EI22" s="64"/>
      <c r="EJ22" s="70"/>
      <c r="EK22" s="70"/>
      <c r="EL22" s="70"/>
      <c r="EM22" s="70"/>
      <c r="EN22" s="70"/>
      <c r="EO22" s="36">
        <f t="shared" ca="1" si="96"/>
        <v>-6.2719273585470043</v>
      </c>
      <c r="EP22" s="36">
        <f t="shared" ca="1" si="97"/>
        <v>0</v>
      </c>
      <c r="EQ22" s="36">
        <f t="shared" si="98"/>
        <v>138.05854292244877</v>
      </c>
      <c r="ER22" s="36">
        <f t="shared" si="99"/>
        <v>41.600487540649603</v>
      </c>
      <c r="ES22" s="36">
        <f t="shared" si="100"/>
        <v>-37.990844767336554</v>
      </c>
      <c r="ET22" s="36">
        <f t="shared" ca="1" si="101"/>
        <v>85.150981587682693</v>
      </c>
      <c r="EU22" s="36">
        <f t="shared" ca="1" si="139"/>
        <v>126.7514691283323</v>
      </c>
      <c r="EV22" s="36">
        <f t="shared" si="102"/>
        <v>8.1614474491608249</v>
      </c>
      <c r="EW22" s="36">
        <f t="shared" si="103"/>
        <v>180.46568265466297</v>
      </c>
      <c r="EX22" s="36">
        <f t="shared" ca="1" si="140"/>
        <v>453.43714215460489</v>
      </c>
      <c r="EY22" s="36">
        <f t="shared" si="104"/>
        <v>60.537541091114647</v>
      </c>
      <c r="EZ22" s="36">
        <f t="shared" si="105"/>
        <v>9.2339294625715418</v>
      </c>
      <c r="FA22" s="36">
        <f t="shared" si="106"/>
        <v>-10.814027150300792</v>
      </c>
      <c r="FB22" s="36">
        <f t="shared" si="107"/>
        <v>21.753318723056349</v>
      </c>
      <c r="FC22" s="36">
        <f t="shared" si="141"/>
        <v>30.987248185627891</v>
      </c>
      <c r="FD22" s="36">
        <f t="shared" si="108"/>
        <v>2.4834541260970532E-5</v>
      </c>
      <c r="FE22" s="36">
        <f t="shared" si="109"/>
        <v>96.386608175870791</v>
      </c>
      <c r="FF22" s="36">
        <f t="shared" si="142"/>
        <v>187.91142228715461</v>
      </c>
      <c r="FG22" s="36">
        <f t="shared" ca="1" si="110"/>
        <v>265.52571986745028</v>
      </c>
      <c r="FH22" s="36">
        <f t="shared" ca="1" si="111"/>
        <v>3.2890210801371391</v>
      </c>
      <c r="FI22" s="36">
        <f t="shared" ca="1" si="112"/>
        <v>-8.6911837928270543</v>
      </c>
      <c r="FJ22" s="36">
        <f t="shared" ca="1" si="113"/>
        <v>427.10861720987464</v>
      </c>
      <c r="FK22" s="36">
        <f t="shared" si="114"/>
        <v>1.3630216222787359</v>
      </c>
      <c r="FL22" s="36">
        <f t="shared" si="115"/>
        <v>-3.6497652109871543</v>
      </c>
      <c r="FM22" s="36">
        <f t="shared" ca="1" si="116"/>
        <v>175.46193698108354</v>
      </c>
      <c r="FN22" s="36">
        <f t="shared" ca="1" si="154"/>
        <v>251.6466802287911</v>
      </c>
    </row>
    <row r="23" spans="2:170" x14ac:dyDescent="0.25">
      <c r="B23" s="2">
        <v>15</v>
      </c>
      <c r="C23" s="2">
        <f t="shared" si="117"/>
        <v>2</v>
      </c>
      <c r="D23" s="2">
        <f t="shared" si="144"/>
        <v>39</v>
      </c>
      <c r="E23" s="2">
        <f t="shared" si="118"/>
        <v>4</v>
      </c>
      <c r="F23" s="189">
        <f t="shared" si="145"/>
        <v>46173</v>
      </c>
      <c r="G23" s="2">
        <f t="shared" si="146"/>
        <v>5</v>
      </c>
      <c r="H23" s="187">
        <f>AgeAtEntry+D23/12</f>
        <v>35.833333333333336</v>
      </c>
      <c r="I23" s="186">
        <f t="shared" si="147"/>
        <v>35</v>
      </c>
      <c r="J23" s="2">
        <f t="shared" si="1"/>
        <v>0</v>
      </c>
      <c r="K23" s="2">
        <f t="shared" si="2"/>
        <v>1</v>
      </c>
      <c r="L23">
        <f t="shared" si="3"/>
        <v>2</v>
      </c>
      <c r="M23" s="190">
        <f t="shared" si="148"/>
        <v>7.7645328000000005E-4</v>
      </c>
      <c r="N23">
        <f t="shared" si="4"/>
        <v>1</v>
      </c>
      <c r="O23">
        <f t="shared" si="5"/>
        <v>100</v>
      </c>
      <c r="P23" s="58">
        <f t="shared" si="6"/>
        <v>3.4940397600000004E-3</v>
      </c>
      <c r="Q23" s="106">
        <f t="shared" si="7"/>
        <v>3.4940397600000004E-3</v>
      </c>
      <c r="R23" s="59">
        <f t="shared" si="8"/>
        <v>3.4940397600000004E-3</v>
      </c>
      <c r="S23" s="32">
        <f t="shared" si="119"/>
        <v>2.9163731332426668E-4</v>
      </c>
      <c r="T23">
        <f t="shared" si="9"/>
        <v>1</v>
      </c>
      <c r="U23" s="32">
        <f t="shared" si="120"/>
        <v>3.2954550000000005E-4</v>
      </c>
      <c r="V23">
        <f t="shared" si="10"/>
        <v>1</v>
      </c>
      <c r="W23">
        <f t="shared" si="11"/>
        <v>100</v>
      </c>
      <c r="X23" s="58">
        <f t="shared" si="12"/>
        <v>1.4829547500000003E-3</v>
      </c>
      <c r="Y23" s="58">
        <f t="shared" si="13"/>
        <v>1.4829547500000003E-3</v>
      </c>
      <c r="Z23" s="32">
        <f t="shared" si="14"/>
        <v>1.4829547500000003E-3</v>
      </c>
      <c r="AA23" s="32">
        <f t="shared" si="15"/>
        <v>1.2366363766258548E-4</v>
      </c>
      <c r="AB23" s="59">
        <f t="shared" si="16"/>
        <v>4.9056245199999996E-3</v>
      </c>
      <c r="AC23" s="59">
        <f t="shared" si="17"/>
        <v>4.9056245199999996E-3</v>
      </c>
      <c r="AD23">
        <f t="shared" si="18"/>
        <v>1</v>
      </c>
      <c r="AE23" s="59">
        <f t="shared" si="19"/>
        <v>4.9056245199999996E-3</v>
      </c>
      <c r="AF23" s="59">
        <f t="shared" si="20"/>
        <v>4.1758461800000006E-3</v>
      </c>
      <c r="AG23" s="59">
        <f t="shared" si="21"/>
        <v>4.1758461800000006E-3</v>
      </c>
      <c r="AH23">
        <f t="shared" si="22"/>
        <v>1</v>
      </c>
      <c r="AI23" s="59">
        <f t="shared" si="23"/>
        <v>4.1758461800000006E-3</v>
      </c>
      <c r="AJ23" s="59">
        <f t="shared" si="24"/>
        <v>0</v>
      </c>
      <c r="AK23" s="59">
        <f t="shared" si="25"/>
        <v>0</v>
      </c>
      <c r="AL23" s="59">
        <f t="shared" si="26"/>
        <v>0</v>
      </c>
      <c r="AM23" s="12">
        <f t="shared" si="121"/>
        <v>0.85867523990394357</v>
      </c>
      <c r="AN23" s="12">
        <f t="shared" si="122"/>
        <v>0</v>
      </c>
      <c r="AO23" s="66">
        <f t="shared" si="27"/>
        <v>2.5042173998365624E-4</v>
      </c>
      <c r="AP23" s="66">
        <f t="shared" si="28"/>
        <v>1.0618690373731494E-4</v>
      </c>
      <c r="AQ23" s="59">
        <f t="shared" si="29"/>
        <v>4.2123383115896676E-3</v>
      </c>
      <c r="AR23" s="59">
        <f t="shared" si="30"/>
        <v>3.5856957204134666E-3</v>
      </c>
      <c r="AS23" s="59">
        <f t="shared" si="31"/>
        <v>0</v>
      </c>
      <c r="AT23" s="12">
        <f t="shared" si="32"/>
        <v>0.85052059722821949</v>
      </c>
      <c r="AU23" s="59">
        <f t="shared" si="123"/>
        <v>2.8622937353617317E-17</v>
      </c>
      <c r="AV23" s="59">
        <f t="shared" si="124"/>
        <v>0</v>
      </c>
      <c r="AW23" s="70">
        <f t="shared" si="33"/>
        <v>0</v>
      </c>
      <c r="AX23" s="20">
        <f t="shared" si="34"/>
        <v>200000</v>
      </c>
      <c r="AY23" s="20">
        <f t="shared" si="35"/>
        <v>0</v>
      </c>
      <c r="AZ23" s="20">
        <f t="shared" si="36"/>
        <v>0</v>
      </c>
      <c r="BA23" s="20">
        <f t="shared" si="37"/>
        <v>200000</v>
      </c>
      <c r="BB23" s="36">
        <f t="shared" si="38"/>
        <v>1</v>
      </c>
      <c r="BC23" s="36">
        <f t="shared" si="39"/>
        <v>0</v>
      </c>
      <c r="BD23" s="80">
        <f t="shared" si="40"/>
        <v>50.084347996731246</v>
      </c>
      <c r="BE23" s="36">
        <f t="shared" si="41"/>
        <v>0</v>
      </c>
      <c r="BF23" s="36">
        <f t="shared" si="42"/>
        <v>0</v>
      </c>
      <c r="BG23" s="36">
        <f t="shared" si="43"/>
        <v>50.084347996731246</v>
      </c>
      <c r="BH23" s="36">
        <f t="shared" si="44"/>
        <v>21.237380747462989</v>
      </c>
      <c r="BI23" s="36">
        <f t="shared" si="45"/>
        <v>0</v>
      </c>
      <c r="BJ23" s="36">
        <f t="shared" si="46"/>
        <v>0</v>
      </c>
      <c r="BK23" s="36">
        <f t="shared" si="47"/>
        <v>21.237380747462989</v>
      </c>
      <c r="BL23" s="68">
        <f ca="1">IF(OR(AT23=0,E23&gt;ProjTerm),0,VLOOKUP(D23,'Life Events'!$AE$5:$AI$1206,5,FALSE))</f>
        <v>3.7159149126378362E-2</v>
      </c>
      <c r="BM23" s="93">
        <f t="shared" ca="1" si="48"/>
        <v>3.7159149126378362E-2</v>
      </c>
      <c r="BN23" s="93">
        <f t="shared" ca="1" si="49"/>
        <v>3.1604621707459792E-2</v>
      </c>
      <c r="BO23" s="36">
        <f t="shared" ca="1" si="50"/>
        <v>4.8088285009692582</v>
      </c>
      <c r="BP23" s="36">
        <f t="shared" si="51"/>
        <v>2.9815899255071773E-2</v>
      </c>
      <c r="BQ23" s="36">
        <f t="shared" si="149"/>
        <v>98.303903593744877</v>
      </c>
      <c r="BR23" s="36">
        <f t="shared" si="150"/>
        <v>154.78110000000001</v>
      </c>
      <c r="BS23" s="36">
        <f t="shared" si="52"/>
        <v>152.15586332533786</v>
      </c>
      <c r="BT23" s="36">
        <f t="shared" si="53"/>
        <v>129.41169574724171</v>
      </c>
      <c r="BU23" s="70" cm="1">
        <f t="array" ref="BU23">IF(AND(ActInt=1,$J23=0),INDEX(Tbl_FwdNom,$B23-IVP,MATCH(ValnDt,Tbl_FwdNom_Cols)),INDEX(Tbl_FwdNom,$B23,MATCH(StartDt,Tbl_FwdNom_Cols)))</f>
        <v>9.2576968399999995</v>
      </c>
      <c r="BV23" s="70" cm="1">
        <f t="array" ref="BV23">INDEX(Tbl_FwdReal,$B23,MATCH(StartDt,Tbl_FwdReal_Cols))</f>
        <v>4.1791702390000003</v>
      </c>
      <c r="BW23" s="70" cm="1">
        <f t="array" ref="BW23">IF(RunType&lt;&gt;"OPN",INDEX(Tbl_FwdReal,$B23,MATCH(ValnDt,Tbl_FwdReal_Cols)),IF(AND($J23=0,ActInt=1),INDEX(Tbl_FwdReal,$B23-IVP,MATCH(ValnDt,Tbl_FwdReal_Cols)),-999))*$K23</f>
        <v>4.1791702390000003</v>
      </c>
      <c r="BX23" s="70">
        <f t="shared" si="54"/>
        <v>4.1791702390000005E-2</v>
      </c>
      <c r="BY23" s="70">
        <f t="shared" si="125"/>
        <v>4.8748003937343798E-2</v>
      </c>
      <c r="BZ23" s="64">
        <f t="shared" si="151"/>
        <v>3.9742996261360464E-3</v>
      </c>
      <c r="CA23" s="70" cm="1">
        <f t="array" ref="CA23">IF($J23=1,CA22*(1+INDEX(Tbl_CPI,$B23,MATCH(IF(RunType="OPN",StartDt,ValnDt),Tbl_CPI_Cols))),0)</f>
        <v>0</v>
      </c>
      <c r="CB23" s="70">
        <f t="shared" si="126"/>
        <v>1.0472465913338027</v>
      </c>
      <c r="CC23" s="70">
        <f t="shared" si="127"/>
        <v>1.0354176325062443</v>
      </c>
      <c r="CD23" s="36">
        <f t="shared" si="55"/>
        <v>7.4165173263237865</v>
      </c>
      <c r="CE23" s="36">
        <f t="shared" si="56"/>
        <v>1.5748131854172467</v>
      </c>
      <c r="CF23" s="36">
        <f t="shared" si="57"/>
        <v>0</v>
      </c>
      <c r="CG23" s="36">
        <f t="shared" si="58"/>
        <v>7.7206328842248793</v>
      </c>
      <c r="CH23" s="36">
        <f t="shared" si="59"/>
        <v>6.3683797944328315</v>
      </c>
      <c r="CI23" s="36">
        <f t="shared" si="60"/>
        <v>0</v>
      </c>
      <c r="CJ23" s="36">
        <f t="shared" si="61"/>
        <v>0</v>
      </c>
      <c r="CK23" s="36">
        <f t="shared" si="62"/>
        <v>0</v>
      </c>
      <c r="CL23" s="36">
        <f t="shared" si="63"/>
        <v>1.3522530897920479</v>
      </c>
      <c r="CM23" s="36">
        <f t="shared" si="64"/>
        <v>7.7206328842248793</v>
      </c>
      <c r="CN23" s="36">
        <f t="shared" ca="1" si="65"/>
        <v>-53.310954401333277</v>
      </c>
      <c r="CO23" s="20">
        <f t="shared" si="66"/>
        <v>120000</v>
      </c>
      <c r="CP23" s="20">
        <f t="shared" si="128"/>
        <v>2</v>
      </c>
      <c r="CQ23" s="64">
        <f t="shared" si="67"/>
        <v>1.2548211000000002E-3</v>
      </c>
      <c r="CR23" s="64">
        <f t="shared" si="68"/>
        <v>5.6466949500000004E-3</v>
      </c>
      <c r="CS23" s="36">
        <f t="shared" si="69"/>
        <v>48.612713076022487</v>
      </c>
      <c r="CT23" s="36">
        <f t="shared" si="70"/>
        <v>30.050608798038748</v>
      </c>
      <c r="CU23" s="36">
        <f t="shared" si="71"/>
        <v>12.742428448477792</v>
      </c>
      <c r="CV23" s="36">
        <f t="shared" si="129"/>
        <v>42.793037246516541</v>
      </c>
      <c r="CW23" s="36">
        <f t="shared" si="72"/>
        <v>42.793037246516541</v>
      </c>
      <c r="CX23" s="36">
        <f t="shared" si="73"/>
        <v>0</v>
      </c>
      <c r="CY23" s="36">
        <f t="shared" si="74"/>
        <v>48.612713076022487</v>
      </c>
      <c r="CZ23" s="36">
        <f t="shared" si="130"/>
        <v>5.8196758295059468</v>
      </c>
      <c r="DA23" s="64">
        <f t="shared" si="75"/>
        <v>7.4055445079312943E-3</v>
      </c>
      <c r="DB23" s="70">
        <f t="shared" si="131"/>
        <v>0.99264889443153848</v>
      </c>
      <c r="DC23" s="70">
        <f>PRODUCT($DB$8:DB23)</f>
        <v>0.91006884304887337</v>
      </c>
      <c r="DD23" s="36">
        <f t="shared" si="76"/>
        <v>6862.0021001624527</v>
      </c>
      <c r="DE23" s="36">
        <f t="shared" si="77"/>
        <v>3915.8286884967793</v>
      </c>
      <c r="DF23" s="36">
        <f t="shared" si="78"/>
        <v>1223.5473533116549</v>
      </c>
      <c r="DG23" s="36">
        <f t="shared" si="132"/>
        <v>2.1485053853095706</v>
      </c>
      <c r="DH23" s="36">
        <f t="shared" ca="1" si="152"/>
        <v>152.39519657270949</v>
      </c>
      <c r="DI23" s="36">
        <f t="shared" si="133"/>
        <v>490.30467571667674</v>
      </c>
      <c r="DJ23" s="36">
        <f t="shared" ca="1" si="79"/>
        <v>-1082.0746914499425</v>
      </c>
      <c r="DK23" s="36">
        <f t="shared" si="134"/>
        <v>2160.5375290997963</v>
      </c>
      <c r="DL23" s="36">
        <f t="shared" si="135"/>
        <v>2453.2327430852483</v>
      </c>
      <c r="DM23" s="36">
        <f t="shared" ca="1" si="80"/>
        <v>-789.37947746449049</v>
      </c>
      <c r="DN23" s="36">
        <f t="shared" ca="1" si="136"/>
        <v>-789.37947746448776</v>
      </c>
      <c r="DO23" s="64" cm="1">
        <f t="array" ref="DO23">IFERROR(INDEX(Tbl_FwdNom,$B23,MATCH(LIDt,Tbl_FwdNom_Cols,0)),0)</f>
        <v>6.6646131779999997</v>
      </c>
      <c r="DP23" s="64">
        <f t="shared" ca="1" si="137"/>
        <v>10.73735252</v>
      </c>
      <c r="DQ23" s="64">
        <f t="shared" ca="1" si="81"/>
        <v>8.5354726788375856E-3</v>
      </c>
      <c r="DR23" s="70">
        <f t="shared" ca="1" si="82"/>
        <v>0.99153676503200627</v>
      </c>
      <c r="DS23" s="70">
        <f ca="1">PRODUCT($DR$8:DR23)</f>
        <v>0.88823235059505945</v>
      </c>
      <c r="DT23" s="36">
        <f t="shared" ca="1" si="83"/>
        <v>3722.8542162489161</v>
      </c>
      <c r="DU23" s="36">
        <f t="shared" ca="1" si="84"/>
        <v>1155.8540432473505</v>
      </c>
      <c r="DV23" s="36">
        <f t="shared" ca="1" si="85"/>
        <v>2.0395337651131769</v>
      </c>
      <c r="DW23" s="36">
        <f t="shared" ca="1" si="86"/>
        <v>145.79556710861681</v>
      </c>
      <c r="DX23" s="36">
        <f t="shared" ca="1" si="87"/>
        <v>6485.6654256374886</v>
      </c>
      <c r="DY23" s="36">
        <f t="shared" ca="1" si="88"/>
        <v>68.466052713312948</v>
      </c>
      <c r="DZ23" s="36">
        <f t="shared" ca="1" si="89"/>
        <v>396.55885541179038</v>
      </c>
      <c r="EA23" s="36">
        <f t="shared" ca="1" si="90"/>
        <v>0</v>
      </c>
      <c r="EB23" s="36">
        <f t="shared" ca="1" si="91"/>
        <v>-998.17622467261526</v>
      </c>
      <c r="EC23" s="36">
        <f t="shared" ca="1" si="92"/>
        <v>2041.4967985305948</v>
      </c>
      <c r="ED23" s="36">
        <f t="shared" ca="1" si="93"/>
        <v>2318.0941614613253</v>
      </c>
      <c r="EE23" s="36">
        <f t="shared" ca="1" si="138"/>
        <v>276.59736293073047</v>
      </c>
      <c r="EF23" s="36">
        <f t="shared" ca="1" si="94"/>
        <v>-721.57886174188479</v>
      </c>
      <c r="EG23" s="64"/>
      <c r="EH23" s="64"/>
      <c r="EI23" s="64"/>
      <c r="EJ23" s="70"/>
      <c r="EK23" s="70"/>
      <c r="EL23" s="70"/>
      <c r="EM23" s="70"/>
      <c r="EN23" s="70"/>
      <c r="EO23" s="36">
        <f t="shared" ca="1" si="96"/>
        <v>-6.1519252747811963</v>
      </c>
      <c r="EP23" s="36">
        <f t="shared" ca="1" si="97"/>
        <v>0</v>
      </c>
      <c r="EQ23" s="36">
        <f t="shared" si="98"/>
        <v>137.17726313075681</v>
      </c>
      <c r="ER23" s="36">
        <f t="shared" si="99"/>
        <v>41.13283056898279</v>
      </c>
      <c r="ES23" s="36">
        <f t="shared" si="100"/>
        <v>-37.5637660366463</v>
      </c>
      <c r="ET23" s="36">
        <f t="shared" ca="1" si="101"/>
        <v>82.317685152881452</v>
      </c>
      <c r="EU23" s="36">
        <f t="shared" ca="1" si="139"/>
        <v>123.45051572186424</v>
      </c>
      <c r="EV23" s="36">
        <f t="shared" si="102"/>
        <v>8.0934985064292402</v>
      </c>
      <c r="EW23" s="36">
        <f t="shared" si="103"/>
        <v>179.31370208286464</v>
      </c>
      <c r="EX23" s="36">
        <f t="shared" ca="1" si="140"/>
        <v>448.03497944191497</v>
      </c>
      <c r="EY23" s="36">
        <f t="shared" si="104"/>
        <v>59.801388635701514</v>
      </c>
      <c r="EZ23" s="36">
        <f t="shared" si="105"/>
        <v>9.1215609206847095</v>
      </c>
      <c r="FA23" s="36">
        <f t="shared" si="106"/>
        <v>-10.682430253472699</v>
      </c>
      <c r="FB23" s="36">
        <f t="shared" si="107"/>
        <v>21.487182993684453</v>
      </c>
      <c r="FC23" s="36">
        <f t="shared" si="141"/>
        <v>30.608743914369164</v>
      </c>
      <c r="FD23" s="36">
        <f t="shared" si="108"/>
        <v>2.4532327430852483E-5</v>
      </c>
      <c r="FE23" s="36">
        <f t="shared" si="109"/>
        <v>95.214521616048074</v>
      </c>
      <c r="FF23" s="36">
        <f t="shared" si="142"/>
        <v>185.62467869844619</v>
      </c>
      <c r="FG23" s="36">
        <f t="shared" ca="1" si="110"/>
        <v>262.41030074346878</v>
      </c>
      <c r="FH23" s="36">
        <f t="shared" ca="1" si="111"/>
        <v>3.3179429813671839</v>
      </c>
      <c r="FI23" s="36">
        <f t="shared" ca="1" si="112"/>
        <v>-8.6065509003598084</v>
      </c>
      <c r="FJ23" s="36">
        <f t="shared" ca="1" si="113"/>
        <v>422.1476402426058</v>
      </c>
      <c r="FK23" s="36">
        <f t="shared" si="114"/>
        <v>1.3746518198717892</v>
      </c>
      <c r="FL23" s="36">
        <f t="shared" si="115"/>
        <v>-3.6142604503461966</v>
      </c>
      <c r="FM23" s="36">
        <f t="shared" ca="1" si="116"/>
        <v>173.34532710001531</v>
      </c>
      <c r="FN23" s="36">
        <f t="shared" ca="1" si="154"/>
        <v>248.80231314259049</v>
      </c>
    </row>
    <row r="24" spans="2:170" x14ac:dyDescent="0.25">
      <c r="B24" s="2">
        <v>16</v>
      </c>
      <c r="C24" s="2">
        <f t="shared" si="117"/>
        <v>2</v>
      </c>
      <c r="D24" s="2">
        <f t="shared" si="144"/>
        <v>40</v>
      </c>
      <c r="E24" s="2">
        <f t="shared" si="118"/>
        <v>4</v>
      </c>
      <c r="F24" s="189">
        <f t="shared" si="145"/>
        <v>46203</v>
      </c>
      <c r="G24" s="2">
        <f t="shared" si="146"/>
        <v>6</v>
      </c>
      <c r="H24" s="187">
        <f t="shared" si="0"/>
        <v>35.916666666666671</v>
      </c>
      <c r="I24" s="186">
        <f t="shared" si="147"/>
        <v>35</v>
      </c>
      <c r="J24" s="2">
        <f t="shared" si="1"/>
        <v>0</v>
      </c>
      <c r="K24" s="2">
        <f t="shared" si="2"/>
        <v>1</v>
      </c>
      <c r="L24">
        <f t="shared" si="3"/>
        <v>2</v>
      </c>
      <c r="M24" s="190">
        <f t="shared" si="148"/>
        <v>7.7645328000000005E-4</v>
      </c>
      <c r="N24">
        <f t="shared" si="4"/>
        <v>1</v>
      </c>
      <c r="O24">
        <f t="shared" si="5"/>
        <v>100</v>
      </c>
      <c r="P24" s="58">
        <f t="shared" si="6"/>
        <v>3.4940397600000004E-3</v>
      </c>
      <c r="Q24" s="106">
        <f t="shared" si="7"/>
        <v>3.4940397600000004E-3</v>
      </c>
      <c r="R24" s="59">
        <f t="shared" si="8"/>
        <v>3.4940397600000004E-3</v>
      </c>
      <c r="S24" s="32">
        <f t="shared" si="119"/>
        <v>2.9163731332426668E-4</v>
      </c>
      <c r="T24">
        <f t="shared" si="9"/>
        <v>1</v>
      </c>
      <c r="U24" s="32">
        <f t="shared" si="120"/>
        <v>3.2954550000000005E-4</v>
      </c>
      <c r="V24">
        <f t="shared" si="10"/>
        <v>1</v>
      </c>
      <c r="W24">
        <f t="shared" si="11"/>
        <v>100</v>
      </c>
      <c r="X24" s="58">
        <f t="shared" si="12"/>
        <v>1.4829547500000003E-3</v>
      </c>
      <c r="Y24" s="58">
        <f t="shared" si="13"/>
        <v>1.4829547500000003E-3</v>
      </c>
      <c r="Z24" s="32">
        <f t="shared" si="14"/>
        <v>1.4829547500000003E-3</v>
      </c>
      <c r="AA24" s="32">
        <f t="shared" si="15"/>
        <v>1.2366363766258548E-4</v>
      </c>
      <c r="AB24" s="59">
        <f t="shared" si="16"/>
        <v>4.9056245199999996E-3</v>
      </c>
      <c r="AC24" s="59">
        <f t="shared" si="17"/>
        <v>4.9056245199999996E-3</v>
      </c>
      <c r="AD24">
        <f t="shared" si="18"/>
        <v>1</v>
      </c>
      <c r="AE24" s="59">
        <f t="shared" si="19"/>
        <v>4.9056245199999996E-3</v>
      </c>
      <c r="AF24" s="59">
        <f t="shared" si="20"/>
        <v>4.1758461800000006E-3</v>
      </c>
      <c r="AG24" s="59">
        <f t="shared" si="21"/>
        <v>4.1758461800000006E-3</v>
      </c>
      <c r="AH24">
        <f t="shared" si="22"/>
        <v>1</v>
      </c>
      <c r="AI24" s="59">
        <f t="shared" si="23"/>
        <v>4.1758461800000006E-3</v>
      </c>
      <c r="AJ24" s="59">
        <f t="shared" si="24"/>
        <v>0</v>
      </c>
      <c r="AK24" s="59">
        <f t="shared" si="25"/>
        <v>0</v>
      </c>
      <c r="AL24" s="59">
        <f t="shared" si="26"/>
        <v>0</v>
      </c>
      <c r="AM24" s="12">
        <f t="shared" si="121"/>
        <v>0.85052059722821949</v>
      </c>
      <c r="AN24" s="12">
        <f t="shared" si="122"/>
        <v>0</v>
      </c>
      <c r="AO24" s="66">
        <f t="shared" si="27"/>
        <v>2.4804354190258865E-4</v>
      </c>
      <c r="AP24" s="66">
        <f t="shared" si="28"/>
        <v>1.0517847096019634E-4</v>
      </c>
      <c r="AQ24" s="59">
        <f t="shared" si="29"/>
        <v>4.172334696527797E-3</v>
      </c>
      <c r="AR24" s="59">
        <f t="shared" si="30"/>
        <v>3.5516431869467794E-3</v>
      </c>
      <c r="AS24" s="59">
        <f t="shared" si="31"/>
        <v>0</v>
      </c>
      <c r="AT24" s="12">
        <f t="shared" si="32"/>
        <v>0.84244339733188223</v>
      </c>
      <c r="AU24" s="59">
        <f t="shared" si="123"/>
        <v>9.9746599868666408E-17</v>
      </c>
      <c r="AV24" s="59">
        <f t="shared" si="124"/>
        <v>0</v>
      </c>
      <c r="AW24" s="70">
        <f t="shared" si="33"/>
        <v>0</v>
      </c>
      <c r="AX24" s="20">
        <f t="shared" si="34"/>
        <v>200000</v>
      </c>
      <c r="AY24" s="20">
        <f t="shared" si="35"/>
        <v>0</v>
      </c>
      <c r="AZ24" s="20">
        <f t="shared" si="36"/>
        <v>0</v>
      </c>
      <c r="BA24" s="20">
        <f t="shared" si="37"/>
        <v>200000</v>
      </c>
      <c r="BB24" s="36">
        <f t="shared" si="38"/>
        <v>1</v>
      </c>
      <c r="BC24" s="36">
        <f t="shared" si="39"/>
        <v>0</v>
      </c>
      <c r="BD24" s="80">
        <f t="shared" si="40"/>
        <v>49.608708380517733</v>
      </c>
      <c r="BE24" s="36">
        <f t="shared" si="41"/>
        <v>0</v>
      </c>
      <c r="BF24" s="36">
        <f t="shared" si="42"/>
        <v>0</v>
      </c>
      <c r="BG24" s="36">
        <f t="shared" si="43"/>
        <v>49.608708380517733</v>
      </c>
      <c r="BH24" s="36">
        <f t="shared" si="44"/>
        <v>21.035694192039269</v>
      </c>
      <c r="BI24" s="36">
        <f t="shared" si="45"/>
        <v>0</v>
      </c>
      <c r="BJ24" s="36">
        <f t="shared" si="46"/>
        <v>0</v>
      </c>
      <c r="BK24" s="36">
        <f t="shared" si="47"/>
        <v>21.035694192039269</v>
      </c>
      <c r="BL24" s="68">
        <f ca="1">IF(OR(AT24=0,E24&gt;ProjTerm),0,VLOOKUP(D24,'Life Events'!$AE$5:$AI$1206,5,FALSE))</f>
        <v>3.7156203691222599E-2</v>
      </c>
      <c r="BM24" s="93">
        <f t="shared" ca="1" si="48"/>
        <v>3.7156203691222599E-2</v>
      </c>
      <c r="BN24" s="93">
        <f t="shared" ca="1" si="49"/>
        <v>3.130199846958899E-2</v>
      </c>
      <c r="BO24" s="36">
        <f t="shared" ca="1" si="50"/>
        <v>4.7627837078521544</v>
      </c>
      <c r="BP24" s="36">
        <f t="shared" si="51"/>
        <v>2.9532744468277528E-2</v>
      </c>
      <c r="BQ24" s="36">
        <f t="shared" si="149"/>
        <v>98.303926440248262</v>
      </c>
      <c r="BR24" s="36">
        <f t="shared" si="150"/>
        <v>154.78110000000001</v>
      </c>
      <c r="BS24" s="36">
        <f t="shared" si="52"/>
        <v>152.1558986874071</v>
      </c>
      <c r="BT24" s="36">
        <f t="shared" si="53"/>
        <v>128.18273221430491</v>
      </c>
      <c r="BU24" s="70" cm="1">
        <f t="array" ref="BU24">IF(AND(ActInt=1,$J24=0),INDEX(Tbl_FwdNom,$B24-IVP,MATCH(ValnDt,Tbl_FwdNom_Cols)),INDEX(Tbl_FwdNom,$B24,MATCH(StartDt,Tbl_FwdNom_Cols)))</f>
        <v>9.462159711</v>
      </c>
      <c r="BV24" s="70" cm="1">
        <f t="array" ref="BV24">INDEX(Tbl_FwdReal,$B24,MATCH(StartDt,Tbl_FwdReal_Cols))</f>
        <v>4.2163644910000002</v>
      </c>
      <c r="BW24" s="70" cm="1">
        <f t="array" ref="BW24">IF(RunType&lt;&gt;"OPN",INDEX(Tbl_FwdReal,$B24,MATCH(ValnDt,Tbl_FwdReal_Cols)),IF(AND($J24=0,ActInt=1),INDEX(Tbl_FwdReal,$B24-IVP,MATCH(ValnDt,Tbl_FwdReal_Cols)),-999))*$K24</f>
        <v>4.2163644910000002</v>
      </c>
      <c r="BX24" s="70">
        <f t="shared" si="54"/>
        <v>4.2163644909999999E-2</v>
      </c>
      <c r="BY24" s="70">
        <f t="shared" si="125"/>
        <v>5.0335619032776835E-2</v>
      </c>
      <c r="BZ24" s="64">
        <f t="shared" si="151"/>
        <v>4.1008648175935303E-3</v>
      </c>
      <c r="CA24" s="70" cm="1">
        <f t="array" ref="CA24">IF($J24=1,CA23*(1+INDEX(Tbl_CPI,$B24,MATCH(IF(RunType="OPN",StartDt,ValnDt),Tbl_CPI_Cols))),0)</f>
        <v>0</v>
      </c>
      <c r="CB24" s="70">
        <f t="shared" si="126"/>
        <v>1.0515412080355482</v>
      </c>
      <c r="CC24" s="70">
        <f t="shared" si="127"/>
        <v>1.0354176325062443</v>
      </c>
      <c r="CD24" s="36">
        <f t="shared" si="55"/>
        <v>7.4165178309405153</v>
      </c>
      <c r="CE24" s="36">
        <f t="shared" si="56"/>
        <v>1.5748135514146633</v>
      </c>
      <c r="CF24" s="36">
        <f t="shared" si="57"/>
        <v>0</v>
      </c>
      <c r="CG24" s="36">
        <f t="shared" si="58"/>
        <v>7.6473125371975597</v>
      </c>
      <c r="CH24" s="36">
        <f t="shared" si="59"/>
        <v>6.3079011749252665</v>
      </c>
      <c r="CI24" s="36">
        <f t="shared" si="60"/>
        <v>0</v>
      </c>
      <c r="CJ24" s="36">
        <f t="shared" si="61"/>
        <v>0</v>
      </c>
      <c r="CK24" s="36">
        <f t="shared" si="62"/>
        <v>0</v>
      </c>
      <c r="CL24" s="36">
        <f t="shared" si="63"/>
        <v>1.3394113622722927</v>
      </c>
      <c r="CM24" s="36">
        <f t="shared" si="64"/>
        <v>7.6473125371975597</v>
      </c>
      <c r="CN24" s="36">
        <f t="shared" ca="1" si="65"/>
        <v>-52.805078678364033</v>
      </c>
      <c r="CO24" s="20">
        <f t="shared" si="66"/>
        <v>120000</v>
      </c>
      <c r="CP24" s="20">
        <f t="shared" si="128"/>
        <v>2</v>
      </c>
      <c r="CQ24" s="64">
        <f t="shared" si="67"/>
        <v>1.2548211000000002E-3</v>
      </c>
      <c r="CR24" s="64">
        <f t="shared" si="68"/>
        <v>5.6466949500000004E-3</v>
      </c>
      <c r="CS24" s="36">
        <f t="shared" si="69"/>
        <v>48.151049240604557</v>
      </c>
      <c r="CT24" s="36">
        <f t="shared" si="70"/>
        <v>29.765225028310638</v>
      </c>
      <c r="CU24" s="36">
        <f t="shared" si="71"/>
        <v>12.621416515223562</v>
      </c>
      <c r="CV24" s="36">
        <f t="shared" si="129"/>
        <v>42.386641543534196</v>
      </c>
      <c r="CW24" s="36">
        <f t="shared" si="72"/>
        <v>42.386641543534196</v>
      </c>
      <c r="CX24" s="36">
        <f t="shared" si="73"/>
        <v>0</v>
      </c>
      <c r="CY24" s="36">
        <f t="shared" si="74"/>
        <v>48.151049240604557</v>
      </c>
      <c r="CZ24" s="36">
        <f t="shared" si="130"/>
        <v>5.7644076970703608</v>
      </c>
      <c r="DA24" s="64">
        <f t="shared" si="75"/>
        <v>7.562513289726347E-3</v>
      </c>
      <c r="DB24" s="70">
        <f t="shared" si="131"/>
        <v>0.99249424905157058</v>
      </c>
      <c r="DC24" s="70">
        <f>PRODUCT($DB$8:DB24)</f>
        <v>0.90323809296702318</v>
      </c>
      <c r="DD24" s="36">
        <f t="shared" si="76"/>
        <v>6785.7133500247564</v>
      </c>
      <c r="DE24" s="36">
        <f t="shared" si="77"/>
        <v>3895.83348661331</v>
      </c>
      <c r="DF24" s="36">
        <f t="shared" si="78"/>
        <v>1211.7647522396444</v>
      </c>
      <c r="DG24" s="36">
        <f t="shared" si="132"/>
        <v>2.1352207413707456</v>
      </c>
      <c r="DH24" s="36">
        <f t="shared" ca="1" si="152"/>
        <v>148.78490356422893</v>
      </c>
      <c r="DI24" s="36">
        <f t="shared" si="133"/>
        <v>486.30746590290829</v>
      </c>
      <c r="DJ24" s="36">
        <f t="shared" ca="1" si="79"/>
        <v>-1045.1579624460353</v>
      </c>
      <c r="DK24" s="36">
        <f t="shared" si="134"/>
        <v>2134.4899813330321</v>
      </c>
      <c r="DL24" s="36">
        <f t="shared" si="135"/>
        <v>2423.6342990670178</v>
      </c>
      <c r="DM24" s="36">
        <f t="shared" ca="1" si="80"/>
        <v>-756.01364471204965</v>
      </c>
      <c r="DN24" s="36">
        <f t="shared" ca="1" si="136"/>
        <v>-756.01364471204738</v>
      </c>
      <c r="DO24" s="64" cm="1">
        <f t="array" ref="DO24">IFERROR(INDEX(Tbl_FwdNom,$B24,MATCH(LIDt,Tbl_FwdNom_Cols,0)),0)</f>
        <v>6.781141452</v>
      </c>
      <c r="DP24" s="64">
        <f t="shared" ca="1" si="137"/>
        <v>10.851222590000001</v>
      </c>
      <c r="DQ24" s="64">
        <f t="shared" ca="1" si="81"/>
        <v>8.6218541878930743E-3</v>
      </c>
      <c r="DR24" s="70">
        <f t="shared" ca="1" si="82"/>
        <v>0.99145184674306397</v>
      </c>
      <c r="DS24" s="70">
        <f ca="1">PRODUCT($DR$8:DR24)</f>
        <v>0.88063960433440436</v>
      </c>
      <c r="DT24" s="36">
        <f t="shared" ca="1" si="83"/>
        <v>3705.3434140836794</v>
      </c>
      <c r="DU24" s="36">
        <f t="shared" ca="1" si="84"/>
        <v>1144.7839540786765</v>
      </c>
      <c r="DV24" s="36">
        <f t="shared" ca="1" si="85"/>
        <v>2.0275855833789898</v>
      </c>
      <c r="DW24" s="36">
        <f t="shared" ca="1" si="86"/>
        <v>142.28981152161634</v>
      </c>
      <c r="DX24" s="36">
        <f t="shared" ca="1" si="87"/>
        <v>6413.4011550344894</v>
      </c>
      <c r="DY24" s="36">
        <f t="shared" ca="1" si="88"/>
        <v>67.705397464892329</v>
      </c>
      <c r="DZ24" s="36">
        <f t="shared" ca="1" si="89"/>
        <v>393.61564106098149</v>
      </c>
      <c r="EA24" s="36">
        <f t="shared" ca="1" si="90"/>
        <v>0</v>
      </c>
      <c r="EB24" s="36">
        <f t="shared" ca="1" si="91"/>
        <v>-961.69052240802182</v>
      </c>
      <c r="EC24" s="36">
        <f t="shared" ca="1" si="92"/>
        <v>2016.711644709042</v>
      </c>
      <c r="ED24" s="36">
        <f t="shared" ca="1" si="93"/>
        <v>2289.9293820746466</v>
      </c>
      <c r="EE24" s="36">
        <f t="shared" ca="1" si="138"/>
        <v>273.21773736560453</v>
      </c>
      <c r="EF24" s="36">
        <f t="shared" ca="1" si="94"/>
        <v>-688.47278504241729</v>
      </c>
      <c r="EG24" s="64"/>
      <c r="EH24" s="64"/>
      <c r="EI24" s="64"/>
      <c r="EJ24" s="70"/>
      <c r="EK24" s="70"/>
      <c r="EL24" s="70"/>
      <c r="EM24" s="70"/>
      <c r="EN24" s="70"/>
      <c r="EO24" s="36">
        <f t="shared" ca="1" si="96"/>
        <v>-6.0275256916556961</v>
      </c>
      <c r="EP24" s="36">
        <f t="shared" ca="1" si="97"/>
        <v>0</v>
      </c>
      <c r="EQ24" s="36">
        <f t="shared" si="98"/>
        <v>136.3290683300107</v>
      </c>
      <c r="ER24" s="36">
        <f t="shared" si="99"/>
        <v>40.675533676919898</v>
      </c>
      <c r="ES24" s="36">
        <f t="shared" si="100"/>
        <v>-37.146148449305024</v>
      </c>
      <c r="ET24" s="36">
        <f t="shared" ca="1" si="101"/>
        <v>79.509284125641955</v>
      </c>
      <c r="EU24" s="36">
        <f t="shared" ca="1" si="139"/>
        <v>120.18481780256185</v>
      </c>
      <c r="EV24" s="36">
        <f t="shared" si="102"/>
        <v>8.0275162442565797</v>
      </c>
      <c r="EW24" s="36">
        <f t="shared" si="103"/>
        <v>178.20496914609325</v>
      </c>
      <c r="EX24" s="36">
        <f t="shared" ca="1" si="140"/>
        <v>442.74637152292235</v>
      </c>
      <c r="EY24" s="36">
        <f t="shared" si="104"/>
        <v>59.080420123918117</v>
      </c>
      <c r="EZ24" s="36">
        <f t="shared" si="105"/>
        <v>9.0115085781050048</v>
      </c>
      <c r="FA24" s="36">
        <f t="shared" si="106"/>
        <v>-10.553545900886395</v>
      </c>
      <c r="FB24" s="36">
        <f t="shared" si="107"/>
        <v>21.226506515555776</v>
      </c>
      <c r="FC24" s="36">
        <f t="shared" si="141"/>
        <v>30.238015093660781</v>
      </c>
      <c r="FD24" s="36">
        <f t="shared" si="108"/>
        <v>2.4236342990670177E-5</v>
      </c>
      <c r="FE24" s="36">
        <f t="shared" si="109"/>
        <v>94.066610614049893</v>
      </c>
      <c r="FF24" s="36">
        <f t="shared" si="142"/>
        <v>183.38507006797178</v>
      </c>
      <c r="FG24" s="36">
        <f t="shared" ca="1" si="110"/>
        <v>259.36130145495054</v>
      </c>
      <c r="FH24" s="36">
        <f t="shared" ca="1" si="111"/>
        <v>3.3482753186202188</v>
      </c>
      <c r="FI24" s="36">
        <f t="shared" ca="1" si="112"/>
        <v>-8.4821211507476821</v>
      </c>
      <c r="FJ24" s="36">
        <f t="shared" ca="1" si="113"/>
        <v>417.30521449179304</v>
      </c>
      <c r="FK24" s="36">
        <f t="shared" si="114"/>
        <v>1.3868520295264339</v>
      </c>
      <c r="FL24" s="36">
        <f t="shared" si="115"/>
        <v>-3.7423739012183681</v>
      </c>
      <c r="FM24" s="36">
        <f t="shared" ca="1" si="116"/>
        <v>171.09751133320592</v>
      </c>
      <c r="FN24" s="36">
        <f ca="1">FJ24-FM24</f>
        <v>246.20770315858712</v>
      </c>
    </row>
    <row r="25" spans="2:170" x14ac:dyDescent="0.25">
      <c r="B25" s="2">
        <v>17</v>
      </c>
      <c r="C25" s="2">
        <f t="shared" si="117"/>
        <v>2</v>
      </c>
      <c r="D25" s="2">
        <f t="shared" si="144"/>
        <v>41</v>
      </c>
      <c r="E25" s="2">
        <f t="shared" si="118"/>
        <v>4</v>
      </c>
      <c r="F25" s="189">
        <f t="shared" si="145"/>
        <v>46234</v>
      </c>
      <c r="G25" s="2">
        <f t="shared" si="146"/>
        <v>7</v>
      </c>
      <c r="H25" s="187">
        <f t="shared" si="0"/>
        <v>36</v>
      </c>
      <c r="I25" s="186">
        <f t="shared" si="147"/>
        <v>36</v>
      </c>
      <c r="J25" s="2">
        <f t="shared" si="1"/>
        <v>0</v>
      </c>
      <c r="K25" s="2">
        <f t="shared" si="2"/>
        <v>1</v>
      </c>
      <c r="L25">
        <f t="shared" si="3"/>
        <v>2</v>
      </c>
      <c r="M25" s="190">
        <f t="shared" si="148"/>
        <v>8.2122069000000006E-4</v>
      </c>
      <c r="N25">
        <f t="shared" si="4"/>
        <v>1</v>
      </c>
      <c r="O25">
        <f t="shared" si="5"/>
        <v>100</v>
      </c>
      <c r="P25" s="58">
        <f t="shared" si="6"/>
        <v>3.6954931050000002E-3</v>
      </c>
      <c r="Q25" s="106">
        <f t="shared" si="7"/>
        <v>3.6954931050000002E-3</v>
      </c>
      <c r="R25" s="59">
        <f t="shared" si="8"/>
        <v>3.6954931050000002E-3</v>
      </c>
      <c r="S25" s="32">
        <f t="shared" si="119"/>
        <v>3.0848060249810683E-4</v>
      </c>
      <c r="T25">
        <f t="shared" si="9"/>
        <v>1</v>
      </c>
      <c r="U25" s="32">
        <f t="shared" si="120"/>
        <v>3.3468003E-4</v>
      </c>
      <c r="V25">
        <f t="shared" si="10"/>
        <v>1</v>
      </c>
      <c r="W25">
        <f t="shared" si="11"/>
        <v>100</v>
      </c>
      <c r="X25" s="58">
        <f t="shared" si="12"/>
        <v>1.5060601350000004E-3</v>
      </c>
      <c r="Y25" s="58">
        <f t="shared" si="13"/>
        <v>1.5060601350000004E-3</v>
      </c>
      <c r="Z25" s="32">
        <f t="shared" si="14"/>
        <v>1.5060601350000004E-3</v>
      </c>
      <c r="AA25" s="32">
        <f t="shared" si="15"/>
        <v>1.2559172799386786E-4</v>
      </c>
      <c r="AB25" s="59">
        <f t="shared" si="16"/>
        <v>4.9056245199999996E-3</v>
      </c>
      <c r="AC25" s="59">
        <f t="shared" si="17"/>
        <v>4.9056245199999996E-3</v>
      </c>
      <c r="AD25">
        <f t="shared" si="18"/>
        <v>1</v>
      </c>
      <c r="AE25" s="59">
        <f t="shared" si="19"/>
        <v>4.9056245199999996E-3</v>
      </c>
      <c r="AF25" s="59">
        <f t="shared" si="20"/>
        <v>4.1758461800000006E-3</v>
      </c>
      <c r="AG25" s="59">
        <f t="shared" si="21"/>
        <v>4.1758461800000006E-3</v>
      </c>
      <c r="AH25">
        <f t="shared" si="22"/>
        <v>1</v>
      </c>
      <c r="AI25" s="59">
        <f t="shared" si="23"/>
        <v>4.1758461800000006E-3</v>
      </c>
      <c r="AJ25" s="59">
        <f t="shared" si="24"/>
        <v>0</v>
      </c>
      <c r="AK25" s="59">
        <f t="shared" si="25"/>
        <v>0</v>
      </c>
      <c r="AL25" s="59">
        <f t="shared" si="26"/>
        <v>0</v>
      </c>
      <c r="AM25" s="12">
        <f t="shared" si="121"/>
        <v>0.84244339733188223</v>
      </c>
      <c r="AN25" s="12">
        <f t="shared" si="122"/>
        <v>0</v>
      </c>
      <c r="AO25" s="66">
        <f t="shared" si="27"/>
        <v>2.5987744677949105E-4</v>
      </c>
      <c r="AP25" s="66">
        <f t="shared" si="28"/>
        <v>1.058039220079357E-4</v>
      </c>
      <c r="AQ25" s="59">
        <f t="shared" si="29"/>
        <v>4.1327109866633833E-3</v>
      </c>
      <c r="AR25" s="59">
        <f t="shared" si="30"/>
        <v>3.5179140426145629E-3</v>
      </c>
      <c r="AS25" s="59">
        <f t="shared" si="31"/>
        <v>0</v>
      </c>
      <c r="AT25" s="12">
        <f t="shared" si="32"/>
        <v>0.83442709093381684</v>
      </c>
      <c r="AU25" s="59">
        <f t="shared" si="123"/>
        <v>0</v>
      </c>
      <c r="AV25" s="59">
        <f t="shared" si="124"/>
        <v>-1.3444106938820255E-17</v>
      </c>
      <c r="AW25" s="70">
        <f t="shared" si="33"/>
        <v>0</v>
      </c>
      <c r="AX25" s="20">
        <f t="shared" si="34"/>
        <v>200000</v>
      </c>
      <c r="AY25" s="20">
        <f t="shared" si="35"/>
        <v>0</v>
      </c>
      <c r="AZ25" s="20">
        <f t="shared" si="36"/>
        <v>0</v>
      </c>
      <c r="BA25" s="20">
        <f t="shared" si="37"/>
        <v>200000</v>
      </c>
      <c r="BB25" s="36">
        <f t="shared" si="38"/>
        <v>1</v>
      </c>
      <c r="BC25" s="36">
        <f t="shared" si="39"/>
        <v>0</v>
      </c>
      <c r="BD25" s="80">
        <f t="shared" si="40"/>
        <v>51.975489355898212</v>
      </c>
      <c r="BE25" s="36">
        <f t="shared" si="41"/>
        <v>0</v>
      </c>
      <c r="BF25" s="36">
        <f t="shared" si="42"/>
        <v>0</v>
      </c>
      <c r="BG25" s="36">
        <f t="shared" si="43"/>
        <v>51.975489355898212</v>
      </c>
      <c r="BH25" s="36">
        <f t="shared" si="44"/>
        <v>21.16078440158714</v>
      </c>
      <c r="BI25" s="36">
        <f t="shared" si="45"/>
        <v>0</v>
      </c>
      <c r="BJ25" s="36">
        <f t="shared" si="46"/>
        <v>0</v>
      </c>
      <c r="BK25" s="36">
        <f t="shared" si="47"/>
        <v>21.16078440158714</v>
      </c>
      <c r="BL25" s="68">
        <f ca="1">IF(OR(AT25=0,E25&gt;ProjTerm),0,VLOOKUP(D25,'Life Events'!$AE$5:$AI$1206,5,FALSE))</f>
        <v>3.6604376617860646E-2</v>
      </c>
      <c r="BM25" s="93">
        <f t="shared" ca="1" si="48"/>
        <v>3.6604376617860646E-2</v>
      </c>
      <c r="BN25" s="93">
        <f t="shared" ca="1" si="49"/>
        <v>3.0543683496687284E-2</v>
      </c>
      <c r="BO25" s="36">
        <f t="shared" ca="1" si="50"/>
        <v>4.647401611662179</v>
      </c>
      <c r="BP25" s="36">
        <f t="shared" si="51"/>
        <v>3.0574465995708792E-2</v>
      </c>
      <c r="BQ25" s="36">
        <f t="shared" si="149"/>
        <v>98.303926440248262</v>
      </c>
      <c r="BR25" s="36">
        <f t="shared" si="150"/>
        <v>154.78110000000001</v>
      </c>
      <c r="BS25" s="36">
        <f t="shared" si="52"/>
        <v>152.1558986874071</v>
      </c>
      <c r="BT25" s="36">
        <f t="shared" si="53"/>
        <v>126.96300391015367</v>
      </c>
      <c r="BU25" s="70" cm="1">
        <f t="array" ref="BU25">IF(AND(ActInt=1,$J25=0),INDEX(Tbl_FwdNom,$B25-IVP,MATCH(ValnDt,Tbl_FwdNom_Cols)),INDEX(Tbl_FwdNom,$B25,MATCH(StartDt,Tbl_FwdNom_Cols)))</f>
        <v>9.6734283429999994</v>
      </c>
      <c r="BV25" s="70" cm="1">
        <f t="array" ref="BV25">INDEX(Tbl_FwdReal,$B25,MATCH(StartDt,Tbl_FwdReal_Cols))</f>
        <v>4.2547818140000002</v>
      </c>
      <c r="BW25" s="70" cm="1">
        <f t="array" ref="BW25">IF(RunType&lt;&gt;"OPN",INDEX(Tbl_FwdReal,$B25,MATCH(ValnDt,Tbl_FwdReal_Cols)),IF(AND($J25=0,ActInt=1),INDEX(Tbl_FwdReal,$B25-IVP,MATCH(ValnDt,Tbl_FwdReal_Cols)),-999))*$K25</f>
        <v>4.2547818140000002</v>
      </c>
      <c r="BX25" s="70">
        <f t="shared" si="54"/>
        <v>4.2547818139999999E-2</v>
      </c>
      <c r="BY25" s="70">
        <f t="shared" si="125"/>
        <v>5.1975040710049658E-2</v>
      </c>
      <c r="BZ25" s="64">
        <f t="shared" si="151"/>
        <v>4.2313761377015258E-3</v>
      </c>
      <c r="CA25" s="70" cm="1">
        <f t="array" ref="CA25">IF($J25=1,CA24*(1+INDEX(Tbl_CPI,$B25,MATCH(IF(RunType="OPN",StartDt,ValnDt),Tbl_CPI_Cols))),0)</f>
        <v>0</v>
      </c>
      <c r="CB25" s="70">
        <f t="shared" si="126"/>
        <v>1.0559906744110397</v>
      </c>
      <c r="CC25" s="70">
        <f t="shared" si="127"/>
        <v>1.0354176325062443</v>
      </c>
      <c r="CD25" s="36">
        <f t="shared" si="55"/>
        <v>7.4165178309405153</v>
      </c>
      <c r="CE25" s="36">
        <f t="shared" si="56"/>
        <v>1.5748135514146633</v>
      </c>
      <c r="CF25" s="36">
        <f t="shared" si="57"/>
        <v>0</v>
      </c>
      <c r="CG25" s="36">
        <f t="shared" si="58"/>
        <v>7.5746877562880659</v>
      </c>
      <c r="CH25" s="36">
        <f t="shared" si="59"/>
        <v>6.2479964778700099</v>
      </c>
      <c r="CI25" s="36">
        <f t="shared" si="60"/>
        <v>0</v>
      </c>
      <c r="CJ25" s="36">
        <f t="shared" si="61"/>
        <v>0</v>
      </c>
      <c r="CK25" s="36">
        <f t="shared" si="62"/>
        <v>0</v>
      </c>
      <c r="CL25" s="36">
        <f t="shared" si="63"/>
        <v>1.3266912784180558</v>
      </c>
      <c r="CM25" s="36">
        <f t="shared" si="64"/>
        <v>7.5746877562880659</v>
      </c>
      <c r="CN25" s="36">
        <f t="shared" ca="1" si="65"/>
        <v>-49.209903007001849</v>
      </c>
      <c r="CO25" s="20">
        <f t="shared" si="66"/>
        <v>120000</v>
      </c>
      <c r="CP25" s="20">
        <f t="shared" si="128"/>
        <v>2</v>
      </c>
      <c r="CQ25" s="64">
        <f t="shared" si="67"/>
        <v>1.3114367100000002E-3</v>
      </c>
      <c r="CR25" s="64">
        <f t="shared" si="68"/>
        <v>5.9014651950000004E-3</v>
      </c>
      <c r="CS25" s="36">
        <f t="shared" si="69"/>
        <v>49.85148819492381</v>
      </c>
      <c r="CT25" s="36">
        <f t="shared" si="70"/>
        <v>31.185293613538928</v>
      </c>
      <c r="CU25" s="36">
        <f t="shared" si="71"/>
        <v>12.696470640952285</v>
      </c>
      <c r="CV25" s="36">
        <f t="shared" si="129"/>
        <v>43.881764254491216</v>
      </c>
      <c r="CW25" s="36">
        <f t="shared" si="72"/>
        <v>43.881764254491216</v>
      </c>
      <c r="CX25" s="36">
        <f t="shared" si="73"/>
        <v>0</v>
      </c>
      <c r="CY25" s="36">
        <f t="shared" si="74"/>
        <v>49.85148819492381</v>
      </c>
      <c r="CZ25" s="36">
        <f t="shared" si="130"/>
        <v>5.9697239404325941</v>
      </c>
      <c r="DA25" s="64">
        <f t="shared" si="75"/>
        <v>7.7244248598224985E-3</v>
      </c>
      <c r="DB25" s="70">
        <f t="shared" si="131"/>
        <v>0.99233478452117796</v>
      </c>
      <c r="DC25" s="70">
        <f>PRODUCT($DB$8:DB25)</f>
        <v>0.89631457835575068</v>
      </c>
      <c r="DD25" s="36">
        <f t="shared" si="76"/>
        <v>6711.1660790071628</v>
      </c>
      <c r="DE25" s="36">
        <f t="shared" si="77"/>
        <v>3873.9510702911366</v>
      </c>
      <c r="DF25" s="36">
        <f t="shared" si="78"/>
        <v>1199.9641536145139</v>
      </c>
      <c r="DG25" s="36">
        <f t="shared" si="132"/>
        <v>2.1211396275508898</v>
      </c>
      <c r="DH25" s="36">
        <f t="shared" ca="1" si="152"/>
        <v>145.28677976042457</v>
      </c>
      <c r="DI25" s="36">
        <f t="shared" si="133"/>
        <v>482.43071351934788</v>
      </c>
      <c r="DJ25" s="36">
        <f t="shared" ca="1" si="79"/>
        <v>-1011.6545014492909</v>
      </c>
      <c r="DK25" s="36">
        <f t="shared" si="134"/>
        <v>2107.0959245533918</v>
      </c>
      <c r="DL25" s="36">
        <f t="shared" si="135"/>
        <v>2392.5039919029259</v>
      </c>
      <c r="DM25" s="36">
        <f t="shared" ca="1" si="80"/>
        <v>-726.2464340997567</v>
      </c>
      <c r="DN25" s="36">
        <f t="shared" ca="1" si="136"/>
        <v>-726.24643409975511</v>
      </c>
      <c r="DO25" s="64" cm="1">
        <f t="array" ref="DO25">IFERROR(INDEX(Tbl_FwdNom,$B25,MATCH(LIDt,Tbl_FwdNom_Cols,0)),0)</f>
        <v>6.8939994870000003</v>
      </c>
      <c r="DP25" s="64">
        <f t="shared" ca="1" si="137"/>
        <v>10.96885698</v>
      </c>
      <c r="DQ25" s="64">
        <f t="shared" ca="1" si="81"/>
        <v>8.7110059240578241E-3</v>
      </c>
      <c r="DR25" s="70">
        <f t="shared" ca="1" si="82"/>
        <v>0.99136422040316907</v>
      </c>
      <c r="DS25" s="70">
        <f ca="1">PRODUCT($DR$8:DR25)</f>
        <v>0.87303459480713208</v>
      </c>
      <c r="DT25" s="36">
        <f t="shared" ca="1" si="83"/>
        <v>3685.6451931585325</v>
      </c>
      <c r="DU25" s="36">
        <f t="shared" ca="1" si="84"/>
        <v>1133.5953894828351</v>
      </c>
      <c r="DV25" s="36">
        <f t="shared" ca="1" si="85"/>
        <v>2.0146734274116298</v>
      </c>
      <c r="DW25" s="36">
        <f t="shared" ca="1" si="86"/>
        <v>138.88189730105202</v>
      </c>
      <c r="DX25" s="36">
        <f t="shared" ca="1" si="87"/>
        <v>6342.3053265792005</v>
      </c>
      <c r="DY25" s="36">
        <f t="shared" ca="1" si="88"/>
        <v>66.95693148929594</v>
      </c>
      <c r="DZ25" s="36">
        <f t="shared" ca="1" si="89"/>
        <v>390.7420064298633</v>
      </c>
      <c r="EA25" s="36">
        <f t="shared" ca="1" si="90"/>
        <v>0</v>
      </c>
      <c r="EB25" s="36">
        <f t="shared" ca="1" si="91"/>
        <v>-928.49858214503286</v>
      </c>
      <c r="EC25" s="36">
        <f t="shared" ca="1" si="92"/>
        <v>1990.3974675387278</v>
      </c>
      <c r="ED25" s="36">
        <f t="shared" ca="1" si="93"/>
        <v>2260.0254822926495</v>
      </c>
      <c r="EE25" s="36">
        <f t="shared" ca="1" si="138"/>
        <v>269.62801475392166</v>
      </c>
      <c r="EF25" s="36">
        <f t="shared" ca="1" si="94"/>
        <v>-658.87056739111119</v>
      </c>
      <c r="EG25" s="64"/>
      <c r="EH25" s="64"/>
      <c r="EI25" s="64"/>
      <c r="EJ25" s="70"/>
      <c r="EK25" s="70"/>
      <c r="EL25" s="70"/>
      <c r="EM25" s="70"/>
      <c r="EN25" s="70"/>
      <c r="EO25" s="36">
        <f t="shared" ca="1" si="96"/>
        <v>-5.8982806979888354</v>
      </c>
      <c r="EP25" s="36">
        <f t="shared" ca="1" si="97"/>
        <v>0</v>
      </c>
      <c r="EQ25" s="36">
        <f t="shared" si="98"/>
        <v>135.43002070888397</v>
      </c>
      <c r="ER25" s="36">
        <f t="shared" si="99"/>
        <v>40.228675715731846</v>
      </c>
      <c r="ES25" s="36">
        <f t="shared" si="100"/>
        <v>-36.738064014718645</v>
      </c>
      <c r="ET25" s="36">
        <f t="shared" ca="1" si="101"/>
        <v>76.960543843983274</v>
      </c>
      <c r="EU25" s="36">
        <f t="shared" ca="1" si="139"/>
        <v>117.18921955971513</v>
      </c>
      <c r="EV25" s="36">
        <f t="shared" si="102"/>
        <v>7.9635223825209573</v>
      </c>
      <c r="EW25" s="36">
        <f t="shared" si="103"/>
        <v>177.02976303967486</v>
      </c>
      <c r="EX25" s="36">
        <f t="shared" ca="1" si="140"/>
        <v>437.61252569079488</v>
      </c>
      <c r="EY25" s="36">
        <f t="shared" si="104"/>
        <v>58.322181669957857</v>
      </c>
      <c r="EZ25" s="36">
        <f t="shared" si="105"/>
        <v>8.895760492613622</v>
      </c>
      <c r="FA25" s="36">
        <f t="shared" si="106"/>
        <v>-10.417991157461858</v>
      </c>
      <c r="FB25" s="36">
        <f t="shared" si="107"/>
        <v>20.95222291990763</v>
      </c>
      <c r="FC25" s="36">
        <f t="shared" si="141"/>
        <v>29.847983412521252</v>
      </c>
      <c r="FD25" s="36">
        <f t="shared" si="108"/>
        <v>2.3925039919029259E-5</v>
      </c>
      <c r="FE25" s="36">
        <f t="shared" si="109"/>
        <v>92.859359188760791</v>
      </c>
      <c r="FF25" s="36">
        <f t="shared" si="142"/>
        <v>181.02954819627985</v>
      </c>
      <c r="FG25" s="36">
        <f t="shared" ca="1" si="110"/>
        <v>256.58297749451503</v>
      </c>
      <c r="FH25" s="36">
        <f t="shared" ca="1" si="111"/>
        <v>3.3803050724156876</v>
      </c>
      <c r="FI25" s="36">
        <f t="shared" ca="1" si="112"/>
        <v>-8.4080324311670367</v>
      </c>
      <c r="FJ25" s="36">
        <f t="shared" ca="1" si="113"/>
        <v>412.5323302562042</v>
      </c>
      <c r="FK25" s="36">
        <f t="shared" si="114"/>
        <v>1.3983491424497791</v>
      </c>
      <c r="FL25" s="36">
        <f t="shared" si="115"/>
        <v>-3.7073643416809481</v>
      </c>
      <c r="FM25" s="36">
        <f t="shared" ca="1" si="116"/>
        <v>168.88057842634007</v>
      </c>
      <c r="FN25" s="36">
        <f t="shared" ca="1" si="154"/>
        <v>243.65175182986414</v>
      </c>
    </row>
    <row r="26" spans="2:170" x14ac:dyDescent="0.25">
      <c r="B26" s="2">
        <v>18</v>
      </c>
      <c r="C26" s="2">
        <f t="shared" si="117"/>
        <v>2</v>
      </c>
      <c r="D26" s="2">
        <f t="shared" si="144"/>
        <v>42</v>
      </c>
      <c r="E26" s="2">
        <f t="shared" si="118"/>
        <v>4</v>
      </c>
      <c r="F26" s="189">
        <f t="shared" si="145"/>
        <v>46265</v>
      </c>
      <c r="G26" s="2">
        <f t="shared" si="146"/>
        <v>8</v>
      </c>
      <c r="H26" s="187">
        <f t="shared" si="0"/>
        <v>36.083333333333336</v>
      </c>
      <c r="I26" s="186">
        <f t="shared" si="147"/>
        <v>36</v>
      </c>
      <c r="J26" s="2">
        <f t="shared" si="1"/>
        <v>0</v>
      </c>
      <c r="K26" s="2">
        <f t="shared" si="2"/>
        <v>1</v>
      </c>
      <c r="L26">
        <f t="shared" si="3"/>
        <v>2</v>
      </c>
      <c r="M26" s="190">
        <f t="shared" si="148"/>
        <v>8.2122069000000006E-4</v>
      </c>
      <c r="N26">
        <f t="shared" si="4"/>
        <v>1</v>
      </c>
      <c r="O26">
        <f t="shared" si="5"/>
        <v>100</v>
      </c>
      <c r="P26" s="58">
        <f t="shared" si="6"/>
        <v>3.6954931050000002E-3</v>
      </c>
      <c r="Q26" s="106">
        <f t="shared" si="7"/>
        <v>3.6954931050000002E-3</v>
      </c>
      <c r="R26" s="59">
        <f t="shared" si="8"/>
        <v>3.6954931050000002E-3</v>
      </c>
      <c r="S26" s="32">
        <f t="shared" si="119"/>
        <v>3.0848060249810683E-4</v>
      </c>
      <c r="T26">
        <f t="shared" si="9"/>
        <v>1</v>
      </c>
      <c r="U26" s="32">
        <f t="shared" si="120"/>
        <v>3.3468003E-4</v>
      </c>
      <c r="V26">
        <f t="shared" si="10"/>
        <v>1</v>
      </c>
      <c r="W26">
        <f t="shared" si="11"/>
        <v>100</v>
      </c>
      <c r="X26" s="58">
        <f t="shared" si="12"/>
        <v>1.5060601350000004E-3</v>
      </c>
      <c r="Y26" s="58">
        <f t="shared" si="13"/>
        <v>1.5060601350000004E-3</v>
      </c>
      <c r="Z26" s="32">
        <f t="shared" si="14"/>
        <v>1.5060601350000004E-3</v>
      </c>
      <c r="AA26" s="32">
        <f t="shared" si="15"/>
        <v>1.2559172799386786E-4</v>
      </c>
      <c r="AB26" s="59">
        <f t="shared" si="16"/>
        <v>4.9056245199999996E-3</v>
      </c>
      <c r="AC26" s="59">
        <f t="shared" si="17"/>
        <v>4.9056245199999996E-3</v>
      </c>
      <c r="AD26">
        <f t="shared" si="18"/>
        <v>1</v>
      </c>
      <c r="AE26" s="59">
        <f t="shared" si="19"/>
        <v>4.9056245199999996E-3</v>
      </c>
      <c r="AF26" s="59">
        <f t="shared" si="20"/>
        <v>4.1758461800000006E-3</v>
      </c>
      <c r="AG26" s="59">
        <f t="shared" si="21"/>
        <v>4.1758461800000006E-3</v>
      </c>
      <c r="AH26">
        <f t="shared" si="22"/>
        <v>1</v>
      </c>
      <c r="AI26" s="59">
        <f t="shared" si="23"/>
        <v>4.1758461800000006E-3</v>
      </c>
      <c r="AJ26" s="59">
        <f t="shared" si="24"/>
        <v>0</v>
      </c>
      <c r="AK26" s="59">
        <f t="shared" si="25"/>
        <v>0</v>
      </c>
      <c r="AL26" s="59">
        <f t="shared" si="26"/>
        <v>0</v>
      </c>
      <c r="AM26" s="12">
        <f t="shared" si="121"/>
        <v>0.83442709093381684</v>
      </c>
      <c r="AN26" s="12">
        <f t="shared" si="122"/>
        <v>0</v>
      </c>
      <c r="AO26" s="66">
        <f t="shared" si="27"/>
        <v>2.5740457175200639E-4</v>
      </c>
      <c r="AP26" s="66">
        <f t="shared" si="28"/>
        <v>1.0479714023527437E-4</v>
      </c>
      <c r="AQ26" s="59">
        <f t="shared" si="29"/>
        <v>4.0933859974372011E-3</v>
      </c>
      <c r="AR26" s="59">
        <f t="shared" si="30"/>
        <v>3.484439180164492E-3</v>
      </c>
      <c r="AS26" s="59">
        <f t="shared" si="31"/>
        <v>0</v>
      </c>
      <c r="AT26" s="12">
        <f t="shared" si="32"/>
        <v>0.82648706404422778</v>
      </c>
      <c r="AU26" s="59">
        <f t="shared" si="123"/>
        <v>0</v>
      </c>
      <c r="AV26" s="59">
        <f t="shared" si="124"/>
        <v>-8.4567769453869346E-17</v>
      </c>
      <c r="AW26" s="70">
        <f t="shared" si="33"/>
        <v>0</v>
      </c>
      <c r="AX26" s="20">
        <f t="shared" si="34"/>
        <v>200000</v>
      </c>
      <c r="AY26" s="20">
        <f t="shared" si="35"/>
        <v>0</v>
      </c>
      <c r="AZ26" s="20">
        <f t="shared" si="36"/>
        <v>0</v>
      </c>
      <c r="BA26" s="20">
        <f t="shared" si="37"/>
        <v>200000</v>
      </c>
      <c r="BB26" s="36">
        <f t="shared" si="38"/>
        <v>1</v>
      </c>
      <c r="BC26" s="36">
        <f t="shared" si="39"/>
        <v>0</v>
      </c>
      <c r="BD26" s="80">
        <f t="shared" si="40"/>
        <v>51.480914350401278</v>
      </c>
      <c r="BE26" s="36">
        <f t="shared" si="41"/>
        <v>0</v>
      </c>
      <c r="BF26" s="36">
        <f t="shared" si="42"/>
        <v>0</v>
      </c>
      <c r="BG26" s="36">
        <f t="shared" si="43"/>
        <v>51.480914350401278</v>
      </c>
      <c r="BH26" s="36">
        <f t="shared" si="44"/>
        <v>20.959428047054875</v>
      </c>
      <c r="BI26" s="36">
        <f t="shared" si="45"/>
        <v>0</v>
      </c>
      <c r="BJ26" s="36">
        <f t="shared" si="46"/>
        <v>0</v>
      </c>
      <c r="BK26" s="36">
        <f t="shared" si="47"/>
        <v>20.959428047054875</v>
      </c>
      <c r="BL26" s="68">
        <f ca="1">IF(OR(AT26=0,E26&gt;ProjTerm),0,VLOOKUP(D26,'Life Events'!$AE$5:$AI$1206,5,FALSE))</f>
        <v>3.6047126830443005E-2</v>
      </c>
      <c r="BM26" s="93">
        <f t="shared" ca="1" si="48"/>
        <v>3.6047126830443005E-2</v>
      </c>
      <c r="BN26" s="93">
        <f t="shared" ca="1" si="49"/>
        <v>2.979248402132275E-2</v>
      </c>
      <c r="BO26" s="36">
        <f t="shared" ca="1" si="50"/>
        <v>4.5331021803945797</v>
      </c>
      <c r="BP26" s="36">
        <f t="shared" si="51"/>
        <v>3.0283533348892305E-2</v>
      </c>
      <c r="BQ26" s="36">
        <f t="shared" si="149"/>
        <v>98.303926440248262</v>
      </c>
      <c r="BR26" s="36">
        <f t="shared" si="150"/>
        <v>154.78110000000001</v>
      </c>
      <c r="BS26" s="36">
        <f t="shared" si="52"/>
        <v>152.1558986874071</v>
      </c>
      <c r="BT26" s="36">
        <f t="shared" si="53"/>
        <v>125.75488198316607</v>
      </c>
      <c r="BU26" s="70" cm="1">
        <f t="array" ref="BU26">IF(AND(ActInt=1,$J26=0),INDEX(Tbl_FwdNom,$B26-IVP,MATCH(ValnDt,Tbl_FwdNom_Cols)),INDEX(Tbl_FwdNom,$B26,MATCH(StartDt,Tbl_FwdNom_Cols)))</f>
        <v>9.8814405409999999</v>
      </c>
      <c r="BV26" s="70" cm="1">
        <f t="array" ref="BV26">INDEX(Tbl_FwdReal,$B26,MATCH(StartDt,Tbl_FwdReal_Cols))</f>
        <v>4.2925927560000003</v>
      </c>
      <c r="BW26" s="70" cm="1">
        <f t="array" ref="BW26">IF(RunType&lt;&gt;"OPN",INDEX(Tbl_FwdReal,$B26,MATCH(ValnDt,Tbl_FwdReal_Cols)),IF(AND($J26=0,ActInt=1),INDEX(Tbl_FwdReal,$B26-IVP,MATCH(ValnDt,Tbl_FwdReal_Cols)),-999))*$K26</f>
        <v>4.2925927560000003</v>
      </c>
      <c r="BX26" s="70">
        <f t="shared" si="54"/>
        <v>4.292592756E-2</v>
      </c>
      <c r="BY26" s="70">
        <f t="shared" si="125"/>
        <v>5.3588156524936537E-2</v>
      </c>
      <c r="BZ26" s="64">
        <f t="shared" si="151"/>
        <v>4.35961144474728E-3</v>
      </c>
      <c r="CA26" s="70" cm="1">
        <f t="array" ref="CA26">IF($J26=1,CA25*(1+INDEX(Tbl_CPI,$B26,MATCH(IF(RunType="OPN",StartDt,ValnDt),Tbl_CPI_Cols))),0)</f>
        <v>0</v>
      </c>
      <c r="CB26" s="70">
        <f t="shared" si="126"/>
        <v>1.0605943834407485</v>
      </c>
      <c r="CC26" s="70">
        <f t="shared" si="127"/>
        <v>1.0354176325062443</v>
      </c>
      <c r="CD26" s="36">
        <f t="shared" si="55"/>
        <v>7.4165178309405153</v>
      </c>
      <c r="CE26" s="36">
        <f t="shared" si="56"/>
        <v>1.5748135514146633</v>
      </c>
      <c r="CF26" s="36">
        <f t="shared" si="57"/>
        <v>0</v>
      </c>
      <c r="CG26" s="36">
        <f t="shared" si="58"/>
        <v>7.502610489000566</v>
      </c>
      <c r="CH26" s="36">
        <f t="shared" si="59"/>
        <v>6.1885433985304754</v>
      </c>
      <c r="CI26" s="36">
        <f t="shared" si="60"/>
        <v>0</v>
      </c>
      <c r="CJ26" s="36">
        <f t="shared" si="61"/>
        <v>0</v>
      </c>
      <c r="CK26" s="36">
        <f t="shared" si="62"/>
        <v>0</v>
      </c>
      <c r="CL26" s="36">
        <f t="shared" si="63"/>
        <v>1.3140670904700902</v>
      </c>
      <c r="CM26" s="36">
        <f t="shared" si="64"/>
        <v>7.502610489000566</v>
      </c>
      <c r="CN26" s="36">
        <f t="shared" ca="1" si="65"/>
        <v>-48.811720938664237</v>
      </c>
      <c r="CO26" s="20">
        <f t="shared" si="66"/>
        <v>120000</v>
      </c>
      <c r="CP26" s="20">
        <f t="shared" si="128"/>
        <v>2</v>
      </c>
      <c r="CQ26" s="64">
        <f t="shared" si="67"/>
        <v>1.3114367100000002E-3</v>
      </c>
      <c r="CR26" s="64">
        <f t="shared" si="68"/>
        <v>5.9014651950000004E-3</v>
      </c>
      <c r="CS26" s="36">
        <f t="shared" si="69"/>
        <v>49.37712421387095</v>
      </c>
      <c r="CT26" s="36">
        <f t="shared" si="70"/>
        <v>30.888548610240768</v>
      </c>
      <c r="CU26" s="36">
        <f t="shared" si="71"/>
        <v>12.575656828232924</v>
      </c>
      <c r="CV26" s="36">
        <f t="shared" si="129"/>
        <v>43.464205438473691</v>
      </c>
      <c r="CW26" s="36">
        <f t="shared" si="72"/>
        <v>43.464205438473691</v>
      </c>
      <c r="CX26" s="36">
        <f t="shared" si="73"/>
        <v>0</v>
      </c>
      <c r="CY26" s="36">
        <f t="shared" si="74"/>
        <v>49.37712421387095</v>
      </c>
      <c r="CZ26" s="36">
        <f t="shared" si="130"/>
        <v>5.9129187753972587</v>
      </c>
      <c r="DA26" s="64">
        <f t="shared" si="75"/>
        <v>7.883561682998641E-3</v>
      </c>
      <c r="DB26" s="70">
        <f t="shared" si="131"/>
        <v>0.99217810272663398</v>
      </c>
      <c r="DC26" s="70">
        <f>PRODUCT($DB$8:DB26)</f>
        <v>0.88930369779923157</v>
      </c>
      <c r="DD26" s="36">
        <f t="shared" si="76"/>
        <v>6638.3190887726978</v>
      </c>
      <c r="DE26" s="36">
        <f t="shared" si="77"/>
        <v>3853.0106881602942</v>
      </c>
      <c r="DF26" s="36">
        <f t="shared" si="78"/>
        <v>1188.4647169898662</v>
      </c>
      <c r="DG26" s="36">
        <f t="shared" si="132"/>
        <v>2.1075782292940475</v>
      </c>
      <c r="DH26" s="36">
        <f t="shared" ca="1" si="152"/>
        <v>141.89905486999552</v>
      </c>
      <c r="DI26" s="36">
        <f t="shared" si="133"/>
        <v>478.6722280255766</v>
      </c>
      <c r="DJ26" s="36">
        <f t="shared" ca="1" si="79"/>
        <v>-978.37997895625938</v>
      </c>
      <c r="DK26" s="36">
        <f t="shared" si="134"/>
        <v>2080.2431398081299</v>
      </c>
      <c r="DL26" s="36">
        <f t="shared" si="135"/>
        <v>2361.9883204860421</v>
      </c>
      <c r="DM26" s="36">
        <f t="shared" ca="1" si="80"/>
        <v>-696.63479827834726</v>
      </c>
      <c r="DN26" s="36">
        <f t="shared" ca="1" si="136"/>
        <v>-696.63479827834533</v>
      </c>
      <c r="DO26" s="64" cm="1">
        <f t="array" ref="DO26">IFERROR(INDEX(Tbl_FwdNom,$B26,MATCH(LIDt,Tbl_FwdNom_Cols,0)),0)</f>
        <v>7.0087381689999999</v>
      </c>
      <c r="DP26" s="64">
        <f t="shared" ca="1" si="137"/>
        <v>11.08465352</v>
      </c>
      <c r="DQ26" s="64">
        <f t="shared" ca="1" si="81"/>
        <v>8.7986802349244719E-3</v>
      </c>
      <c r="DR26" s="70">
        <f t="shared" ca="1" si="82"/>
        <v>0.99127806131459706</v>
      </c>
      <c r="DS26" s="70">
        <f ca="1">PRODUCT($DR$8:DR26)</f>
        <v>0.86542004060098865</v>
      </c>
      <c r="DT26" s="36">
        <f t="shared" ca="1" si="83"/>
        <v>3666.5930923221194</v>
      </c>
      <c r="DU26" s="36">
        <f t="shared" ca="1" si="84"/>
        <v>1122.6101047836244</v>
      </c>
      <c r="DV26" s="36">
        <f t="shared" ca="1" si="85"/>
        <v>2.0021163613283317</v>
      </c>
      <c r="DW26" s="36">
        <f t="shared" ca="1" si="86"/>
        <v>135.57077252542899</v>
      </c>
      <c r="DX26" s="36">
        <f t="shared" ca="1" si="87"/>
        <v>6272.3543611168625</v>
      </c>
      <c r="DY26" s="36">
        <f t="shared" ca="1" si="88"/>
        <v>66.220434972375628</v>
      </c>
      <c r="DZ26" s="36">
        <f t="shared" ca="1" si="89"/>
        <v>387.93702598577835</v>
      </c>
      <c r="EA26" s="36">
        <f t="shared" ca="1" si="90"/>
        <v>0</v>
      </c>
      <c r="EB26" s="36">
        <f t="shared" ca="1" si="91"/>
        <v>-895.42504688886413</v>
      </c>
      <c r="EC26" s="36">
        <f t="shared" ca="1" si="92"/>
        <v>1964.4461329575308</v>
      </c>
      <c r="ED26" s="36">
        <f t="shared" ca="1" si="93"/>
        <v>2230.5335996202525</v>
      </c>
      <c r="EE26" s="36">
        <f t="shared" ca="1" si="138"/>
        <v>266.08746666272168</v>
      </c>
      <c r="EF26" s="36">
        <f t="shared" ca="1" si="94"/>
        <v>-629.33758022614245</v>
      </c>
      <c r="EG26" s="64"/>
      <c r="EH26" s="64"/>
      <c r="EI26" s="64"/>
      <c r="EJ26" s="70"/>
      <c r="EK26" s="70"/>
      <c r="EL26" s="70"/>
      <c r="EM26" s="70"/>
      <c r="EN26" s="70"/>
      <c r="EO26" s="36">
        <f t="shared" ca="1" si="96"/>
        <v>-5.784555852856788</v>
      </c>
      <c r="EP26" s="36">
        <f t="shared" ca="1" si="97"/>
        <v>0</v>
      </c>
      <c r="EQ26" s="36">
        <f t="shared" si="98"/>
        <v>134.56415576396935</v>
      </c>
      <c r="ER26" s="36">
        <f t="shared" si="99"/>
        <v>39.792009730639293</v>
      </c>
      <c r="ES26" s="36">
        <f t="shared" si="100"/>
        <v>-36.339287206186839</v>
      </c>
      <c r="ET26" s="36">
        <f t="shared" ca="1" si="101"/>
        <v>74.429219816319744</v>
      </c>
      <c r="EU26" s="36">
        <f t="shared" ca="1" si="139"/>
        <v>114.22122954695904</v>
      </c>
      <c r="EV26" s="36">
        <f t="shared" si="102"/>
        <v>7.9014807617964351</v>
      </c>
      <c r="EW26" s="36">
        <f t="shared" si="103"/>
        <v>175.89793225931865</v>
      </c>
      <c r="EX26" s="36">
        <f t="shared" ca="1" si="140"/>
        <v>432.58479833204353</v>
      </c>
      <c r="EY26" s="36">
        <f t="shared" si="104"/>
        <v>57.578925052160834</v>
      </c>
      <c r="EZ26" s="36">
        <f t="shared" si="105"/>
        <v>8.7822977334647927</v>
      </c>
      <c r="FA26" s="36">
        <f t="shared" si="106"/>
        <v>-10.285112802374037</v>
      </c>
      <c r="FB26" s="36">
        <f t="shared" si="107"/>
        <v>20.683325061529327</v>
      </c>
      <c r="FC26" s="36">
        <f t="shared" si="141"/>
        <v>29.465622794994118</v>
      </c>
      <c r="FD26" s="36">
        <f t="shared" si="108"/>
        <v>2.3619883204860421E-5</v>
      </c>
      <c r="FE26" s="36">
        <f t="shared" si="109"/>
        <v>91.675961530010511</v>
      </c>
      <c r="FF26" s="36">
        <f t="shared" si="142"/>
        <v>178.72053299704868</v>
      </c>
      <c r="FG26" s="36">
        <f t="shared" ca="1" si="110"/>
        <v>253.86426533499485</v>
      </c>
      <c r="FH26" s="36">
        <f t="shared" ca="1" si="111"/>
        <v>3.4103089407781928</v>
      </c>
      <c r="FI26" s="36">
        <f t="shared" ca="1" si="112"/>
        <v>-8.3346211686717453</v>
      </c>
      <c r="FJ26" s="36">
        <f t="shared" ca="1" si="113"/>
        <v>407.8274491480251</v>
      </c>
      <c r="FK26" s="36">
        <f t="shared" si="114"/>
        <v>1.4089543459006273</v>
      </c>
      <c r="FL26" s="36">
        <f t="shared" si="115"/>
        <v>-3.6726739297189845</v>
      </c>
      <c r="FM26" s="36">
        <f t="shared" ca="1" si="116"/>
        <v>166.69383070408352</v>
      </c>
      <c r="FN26" s="36">
        <f t="shared" ca="1" si="154"/>
        <v>241.13361844394157</v>
      </c>
    </row>
    <row r="27" spans="2:170" x14ac:dyDescent="0.25">
      <c r="B27" s="2">
        <v>19</v>
      </c>
      <c r="C27" s="2">
        <f t="shared" si="117"/>
        <v>2</v>
      </c>
      <c r="D27" s="2">
        <f t="shared" si="144"/>
        <v>43</v>
      </c>
      <c r="E27" s="2">
        <f t="shared" si="118"/>
        <v>4</v>
      </c>
      <c r="F27" s="189">
        <f t="shared" si="145"/>
        <v>46295</v>
      </c>
      <c r="G27" s="2">
        <f t="shared" si="146"/>
        <v>9</v>
      </c>
      <c r="H27" s="187">
        <f t="shared" si="0"/>
        <v>36.166666666666671</v>
      </c>
      <c r="I27" s="186">
        <f t="shared" si="147"/>
        <v>36</v>
      </c>
      <c r="J27" s="2">
        <f t="shared" si="1"/>
        <v>0</v>
      </c>
      <c r="K27" s="2">
        <f t="shared" si="2"/>
        <v>1</v>
      </c>
      <c r="L27">
        <f t="shared" si="3"/>
        <v>2</v>
      </c>
      <c r="M27" s="190">
        <f t="shared" si="148"/>
        <v>8.2122069000000006E-4</v>
      </c>
      <c r="N27">
        <f t="shared" si="4"/>
        <v>1</v>
      </c>
      <c r="O27">
        <f t="shared" si="5"/>
        <v>100</v>
      </c>
      <c r="P27" s="58">
        <f t="shared" si="6"/>
        <v>3.6954931050000002E-3</v>
      </c>
      <c r="Q27" s="106">
        <f t="shared" si="7"/>
        <v>3.6954931050000002E-3</v>
      </c>
      <c r="R27" s="59">
        <f t="shared" si="8"/>
        <v>3.6954931050000002E-3</v>
      </c>
      <c r="S27" s="32">
        <f t="shared" si="119"/>
        <v>3.0848060249810683E-4</v>
      </c>
      <c r="T27">
        <f t="shared" si="9"/>
        <v>1</v>
      </c>
      <c r="U27" s="32">
        <f t="shared" si="120"/>
        <v>3.3468003E-4</v>
      </c>
      <c r="V27">
        <f t="shared" si="10"/>
        <v>1</v>
      </c>
      <c r="W27">
        <f t="shared" si="11"/>
        <v>100</v>
      </c>
      <c r="X27" s="58">
        <f t="shared" si="12"/>
        <v>1.5060601350000004E-3</v>
      </c>
      <c r="Y27" s="58">
        <f t="shared" si="13"/>
        <v>1.5060601350000004E-3</v>
      </c>
      <c r="Z27" s="32">
        <f t="shared" si="14"/>
        <v>1.5060601350000004E-3</v>
      </c>
      <c r="AA27" s="32">
        <f t="shared" si="15"/>
        <v>1.2559172799386786E-4</v>
      </c>
      <c r="AB27" s="59">
        <f t="shared" si="16"/>
        <v>4.9056245199999996E-3</v>
      </c>
      <c r="AC27" s="59">
        <f t="shared" si="17"/>
        <v>4.9056245199999996E-3</v>
      </c>
      <c r="AD27">
        <f t="shared" si="18"/>
        <v>1</v>
      </c>
      <c r="AE27" s="59">
        <f t="shared" si="19"/>
        <v>4.9056245199999996E-3</v>
      </c>
      <c r="AF27" s="59">
        <f t="shared" si="20"/>
        <v>4.1758461800000006E-3</v>
      </c>
      <c r="AG27" s="59">
        <f t="shared" si="21"/>
        <v>4.1758461800000006E-3</v>
      </c>
      <c r="AH27">
        <f t="shared" si="22"/>
        <v>1</v>
      </c>
      <c r="AI27" s="59">
        <f t="shared" si="23"/>
        <v>4.1758461800000006E-3</v>
      </c>
      <c r="AJ27" s="59">
        <f t="shared" si="24"/>
        <v>0</v>
      </c>
      <c r="AK27" s="59">
        <f t="shared" si="25"/>
        <v>0</v>
      </c>
      <c r="AL27" s="59">
        <f t="shared" si="26"/>
        <v>0</v>
      </c>
      <c r="AM27" s="12">
        <f t="shared" si="121"/>
        <v>0.82648706404422778</v>
      </c>
      <c r="AN27" s="12">
        <f t="shared" si="122"/>
        <v>0</v>
      </c>
      <c r="AO27" s="66">
        <f t="shared" si="27"/>
        <v>2.5495522747325477E-4</v>
      </c>
      <c r="AP27" s="66">
        <f t="shared" si="28"/>
        <v>1.037999385378931E-4</v>
      </c>
      <c r="AQ27" s="59">
        <f t="shared" si="29"/>
        <v>4.0544352068381737E-3</v>
      </c>
      <c r="AR27" s="59">
        <f t="shared" si="30"/>
        <v>3.4512828492085043E-3</v>
      </c>
      <c r="AS27" s="59">
        <f t="shared" si="31"/>
        <v>0</v>
      </c>
      <c r="AT27" s="12">
        <f t="shared" si="32"/>
        <v>0.81862259082217004</v>
      </c>
      <c r="AU27" s="59">
        <f t="shared" si="123"/>
        <v>8.1965684239904135E-17</v>
      </c>
      <c r="AV27" s="59">
        <f t="shared" si="124"/>
        <v>0</v>
      </c>
      <c r="AW27" s="70">
        <f t="shared" si="33"/>
        <v>0</v>
      </c>
      <c r="AX27" s="20">
        <f t="shared" si="34"/>
        <v>200000</v>
      </c>
      <c r="AY27" s="20">
        <f t="shared" si="35"/>
        <v>0</v>
      </c>
      <c r="AZ27" s="20">
        <f t="shared" si="36"/>
        <v>0</v>
      </c>
      <c r="BA27" s="20">
        <f t="shared" si="37"/>
        <v>200000</v>
      </c>
      <c r="BB27" s="36">
        <f t="shared" si="38"/>
        <v>1</v>
      </c>
      <c r="BC27" s="36">
        <f t="shared" si="39"/>
        <v>0</v>
      </c>
      <c r="BD27" s="80">
        <f t="shared" si="40"/>
        <v>50.991045494650955</v>
      </c>
      <c r="BE27" s="36">
        <f t="shared" si="41"/>
        <v>0</v>
      </c>
      <c r="BF27" s="36">
        <f t="shared" si="42"/>
        <v>0</v>
      </c>
      <c r="BG27" s="36">
        <f t="shared" si="43"/>
        <v>50.991045494650955</v>
      </c>
      <c r="BH27" s="36">
        <f t="shared" si="44"/>
        <v>20.75998770757862</v>
      </c>
      <c r="BI27" s="36">
        <f t="shared" si="45"/>
        <v>0</v>
      </c>
      <c r="BJ27" s="36">
        <f t="shared" si="46"/>
        <v>0</v>
      </c>
      <c r="BK27" s="36">
        <f t="shared" si="47"/>
        <v>20.75998770757862</v>
      </c>
      <c r="BL27" s="68">
        <f ca="1">IF(OR(AT27=0,E27&gt;ProjTerm),0,VLOOKUP(D27,'Life Events'!$AE$5:$AI$1206,5,FALSE))</f>
        <v>3.5484402230881514E-2</v>
      </c>
      <c r="BM27" s="93">
        <f t="shared" ca="1" si="48"/>
        <v>3.5484402230881514E-2</v>
      </c>
      <c r="BN27" s="93">
        <f t="shared" ca="1" si="49"/>
        <v>2.9048333288020214E-2</v>
      </c>
      <c r="BO27" s="36">
        <f t="shared" ca="1" si="50"/>
        <v>4.4198752568100392</v>
      </c>
      <c r="BP27" s="36">
        <f t="shared" si="51"/>
        <v>2.9995369084195575E-2</v>
      </c>
      <c r="BQ27" s="36">
        <f t="shared" si="149"/>
        <v>98.303926440248262</v>
      </c>
      <c r="BR27" s="36">
        <f t="shared" si="150"/>
        <v>154.78110000000001</v>
      </c>
      <c r="BS27" s="36">
        <f t="shared" si="52"/>
        <v>152.1558986874071</v>
      </c>
      <c r="BT27" s="36">
        <f t="shared" si="53"/>
        <v>124.55825599236083</v>
      </c>
      <c r="BU27" s="70" cm="1">
        <f t="array" ref="BU27">IF(AND(ActInt=1,$J27=0),INDEX(Tbl_FwdNom,$B27-IVP,MATCH(ValnDt,Tbl_FwdNom_Cols)),INDEX(Tbl_FwdNom,$B27,MATCH(StartDt,Tbl_FwdNom_Cols)))</f>
        <v>10.086193026</v>
      </c>
      <c r="BV27" s="70" cm="1">
        <f t="array" ref="BV27">INDEX(Tbl_FwdReal,$B27,MATCH(StartDt,Tbl_FwdReal_Cols))</f>
        <v>4.3297972060000003</v>
      </c>
      <c r="BW27" s="70" cm="1">
        <f t="array" ref="BW27">IF(RunType&lt;&gt;"OPN",INDEX(Tbl_FwdReal,$B27,MATCH(ValnDt,Tbl_FwdReal_Cols)),IF(AND($J27=0,ActInt=1),INDEX(Tbl_FwdReal,$B27-IVP,MATCH(ValnDt,Tbl_FwdReal_Cols)),-999))*$K27</f>
        <v>4.3297972060000003</v>
      </c>
      <c r="BX27" s="70">
        <f t="shared" si="54"/>
        <v>4.3297972060000002E-2</v>
      </c>
      <c r="BY27" s="70">
        <f t="shared" si="125"/>
        <v>5.5174992899046371E-2</v>
      </c>
      <c r="BZ27" s="64">
        <f t="shared" si="151"/>
        <v>4.4855821755667158E-3</v>
      </c>
      <c r="CA27" s="70" cm="1">
        <f t="array" ref="CA27">IF($J27=1,CA26*(1+INDEX(Tbl_CPI,$B27,MATCH(IF(RunType="OPN",StartDt,ValnDt),Tbl_CPI_Cols))),0)</f>
        <v>0</v>
      </c>
      <c r="CB27" s="70">
        <f t="shared" si="126"/>
        <v>1.0653517667026164</v>
      </c>
      <c r="CC27" s="70">
        <f t="shared" si="127"/>
        <v>1.0354176325062443</v>
      </c>
      <c r="CD27" s="36">
        <f t="shared" si="55"/>
        <v>7.4165178309405153</v>
      </c>
      <c r="CE27" s="36">
        <f t="shared" si="56"/>
        <v>1.5748135514146633</v>
      </c>
      <c r="CF27" s="36">
        <f t="shared" si="57"/>
        <v>0</v>
      </c>
      <c r="CG27" s="36">
        <f t="shared" si="58"/>
        <v>7.4312190760514598</v>
      </c>
      <c r="CH27" s="36">
        <f t="shared" si="59"/>
        <v>6.1296560475256907</v>
      </c>
      <c r="CI27" s="36">
        <f t="shared" si="60"/>
        <v>0</v>
      </c>
      <c r="CJ27" s="36">
        <f t="shared" si="61"/>
        <v>0</v>
      </c>
      <c r="CK27" s="36">
        <f t="shared" si="62"/>
        <v>0</v>
      </c>
      <c r="CL27" s="36">
        <f t="shared" si="63"/>
        <v>1.3015630285257687</v>
      </c>
      <c r="CM27" s="36">
        <f t="shared" si="64"/>
        <v>7.4312190760514598</v>
      </c>
      <c r="CN27" s="36">
        <f t="shared" ca="1" si="65"/>
        <v>-48.417342902405416</v>
      </c>
      <c r="CO27" s="20">
        <f t="shared" si="66"/>
        <v>120000</v>
      </c>
      <c r="CP27" s="20">
        <f t="shared" si="128"/>
        <v>2</v>
      </c>
      <c r="CQ27" s="64">
        <f t="shared" si="67"/>
        <v>1.3114367100000002E-3</v>
      </c>
      <c r="CR27" s="64">
        <f t="shared" si="68"/>
        <v>5.9014651950000004E-3</v>
      </c>
      <c r="CS27" s="36">
        <f t="shared" si="69"/>
        <v>48.907274063691908</v>
      </c>
      <c r="CT27" s="36">
        <f t="shared" si="70"/>
        <v>30.594627296790573</v>
      </c>
      <c r="CU27" s="36">
        <f t="shared" si="71"/>
        <v>12.455992624547171</v>
      </c>
      <c r="CV27" s="36">
        <f t="shared" si="129"/>
        <v>43.050619921337741</v>
      </c>
      <c r="CW27" s="36">
        <f t="shared" si="72"/>
        <v>43.050619921337741</v>
      </c>
      <c r="CX27" s="36">
        <f t="shared" si="73"/>
        <v>0</v>
      </c>
      <c r="CY27" s="36">
        <f t="shared" si="74"/>
        <v>48.907274063691908</v>
      </c>
      <c r="CZ27" s="36">
        <f t="shared" si="130"/>
        <v>5.8566541423541665</v>
      </c>
      <c r="DA27" s="64">
        <f t="shared" si="75"/>
        <v>8.0399352432269922E-3</v>
      </c>
      <c r="DB27" s="70">
        <f t="shared" si="131"/>
        <v>0.99202418975465778</v>
      </c>
      <c r="DC27" s="70">
        <f>PRODUCT($DB$8:DB27)</f>
        <v>0.88221078025510369</v>
      </c>
      <c r="DD27" s="36">
        <f t="shared" si="76"/>
        <v>6567.1324883779471</v>
      </c>
      <c r="DE27" s="36">
        <f t="shared" si="77"/>
        <v>3832.9975990899138</v>
      </c>
      <c r="DF27" s="36">
        <f t="shared" si="78"/>
        <v>1177.2599086457462</v>
      </c>
      <c r="DG27" s="36">
        <f t="shared" si="132"/>
        <v>2.0945276526934111</v>
      </c>
      <c r="DH27" s="36">
        <f t="shared" ca="1" si="152"/>
        <v>138.62003882541538</v>
      </c>
      <c r="DI27" s="36">
        <f t="shared" si="133"/>
        <v>475.02975614543232</v>
      </c>
      <c r="DJ27" s="36">
        <f t="shared" ca="1" si="79"/>
        <v>-945.31971332413264</v>
      </c>
      <c r="DK27" s="36">
        <f t="shared" si="134"/>
        <v>2053.9175400210165</v>
      </c>
      <c r="DL27" s="36">
        <f t="shared" si="135"/>
        <v>2332.0712795643162</v>
      </c>
      <c r="DM27" s="36">
        <f t="shared" ca="1" si="80"/>
        <v>-667.16597378083293</v>
      </c>
      <c r="DN27" s="36">
        <f t="shared" ca="1" si="136"/>
        <v>-667.16597378083168</v>
      </c>
      <c r="DO27" s="64" cm="1">
        <f t="array" ref="DO27">IFERROR(INDEX(Tbl_FwdNom,$B27,MATCH(LIDt,Tbl_FwdNom_Cols,0)),0)</f>
        <v>7.1198051050000002</v>
      </c>
      <c r="DP27" s="64">
        <f t="shared" ca="1" si="137"/>
        <v>11.198611250000001</v>
      </c>
      <c r="DQ27" s="64">
        <f t="shared" ca="1" si="81"/>
        <v>8.8848805533516817E-3</v>
      </c>
      <c r="DR27" s="70">
        <f t="shared" ca="1" si="82"/>
        <v>0.99119336534364699</v>
      </c>
      <c r="DS27" s="70">
        <f ca="1">PRODUCT($DR$8:DR27)</f>
        <v>0.85779860247912953</v>
      </c>
      <c r="DT27" s="36">
        <f t="shared" ca="1" si="83"/>
        <v>3648.1792884904953</v>
      </c>
      <c r="DU27" s="36">
        <f t="shared" ca="1" si="84"/>
        <v>1111.8243737650339</v>
      </c>
      <c r="DV27" s="36">
        <f t="shared" ca="1" si="85"/>
        <v>1.9899095569684497</v>
      </c>
      <c r="DW27" s="36">
        <f t="shared" ca="1" si="86"/>
        <v>132.355427389033</v>
      </c>
      <c r="DX27" s="36">
        <f t="shared" ca="1" si="87"/>
        <v>6203.5252244113199</v>
      </c>
      <c r="DY27" s="36">
        <f t="shared" ca="1" si="88"/>
        <v>65.495668366729305</v>
      </c>
      <c r="DZ27" s="36">
        <f t="shared" ca="1" si="89"/>
        <v>385.19968281454339</v>
      </c>
      <c r="EA27" s="36">
        <f t="shared" ca="1" si="90"/>
        <v>0</v>
      </c>
      <c r="EB27" s="36">
        <f t="shared" ca="1" si="91"/>
        <v>-862.46069314245358</v>
      </c>
      <c r="EC27" s="36">
        <f t="shared" ca="1" si="92"/>
        <v>1938.8493822810144</v>
      </c>
      <c r="ED27" s="36">
        <f t="shared" ca="1" si="93"/>
        <v>2201.4443501594242</v>
      </c>
      <c r="EE27" s="36">
        <f t="shared" ca="1" si="138"/>
        <v>262.59496787840976</v>
      </c>
      <c r="EF27" s="36">
        <f t="shared" ca="1" si="94"/>
        <v>-599.86572526404382</v>
      </c>
      <c r="EG27" s="64"/>
      <c r="EH27" s="64"/>
      <c r="EI27" s="64"/>
      <c r="EJ27" s="70"/>
      <c r="EK27" s="70"/>
      <c r="EL27" s="70"/>
      <c r="EM27" s="70"/>
      <c r="EN27" s="70"/>
      <c r="EO27" s="36">
        <f t="shared" ca="1" si="96"/>
        <v>-5.6606451864860974</v>
      </c>
      <c r="EP27" s="36">
        <f t="shared" ca="1" si="97"/>
        <v>0</v>
      </c>
      <c r="EQ27" s="36">
        <f t="shared" si="98"/>
        <v>133.73090563921082</v>
      </c>
      <c r="ER27" s="36">
        <f t="shared" si="99"/>
        <v>39.365296603759049</v>
      </c>
      <c r="ES27" s="36">
        <f t="shared" si="100"/>
        <v>-35.94959965390391</v>
      </c>
      <c r="ET27" s="36">
        <f t="shared" ca="1" si="101"/>
        <v>71.914195152237269</v>
      </c>
      <c r="EU27" s="36">
        <f t="shared" ca="1" si="139"/>
        <v>111.27949175599632</v>
      </c>
      <c r="EV27" s="36">
        <f t="shared" si="102"/>
        <v>7.8413541870731427</v>
      </c>
      <c r="EW27" s="36">
        <f t="shared" si="103"/>
        <v>174.8087345218697</v>
      </c>
      <c r="EX27" s="36">
        <f t="shared" ca="1" si="140"/>
        <v>427.66048610414998</v>
      </c>
      <c r="EY27" s="36">
        <f t="shared" si="104"/>
        <v>56.850260355189313</v>
      </c>
      <c r="EZ27" s="36">
        <f t="shared" si="105"/>
        <v>8.6710607902504506</v>
      </c>
      <c r="FA27" s="36">
        <f t="shared" si="106"/>
        <v>-10.154841141873247</v>
      </c>
      <c r="FB27" s="36">
        <f t="shared" si="107"/>
        <v>20.419672124333363</v>
      </c>
      <c r="FC27" s="36">
        <f t="shared" si="141"/>
        <v>29.090732914583814</v>
      </c>
      <c r="FD27" s="36">
        <f t="shared" si="108"/>
        <v>2.3320712795643162E-5</v>
      </c>
      <c r="FE27" s="36">
        <f t="shared" si="109"/>
        <v>90.515796822744392</v>
      </c>
      <c r="FF27" s="36">
        <f t="shared" si="142"/>
        <v>176.45681341323032</v>
      </c>
      <c r="FG27" s="36">
        <f t="shared" ca="1" si="110"/>
        <v>251.20367269091966</v>
      </c>
      <c r="FH27" s="36">
        <f t="shared" ca="1" si="111"/>
        <v>3.4383626143643427</v>
      </c>
      <c r="FI27" s="36">
        <f t="shared" ca="1" si="112"/>
        <v>-8.2618829885639169</v>
      </c>
      <c r="FJ27" s="36">
        <f t="shared" ca="1" si="113"/>
        <v>403.18906433151949</v>
      </c>
      <c r="FK27" s="36">
        <f t="shared" si="114"/>
        <v>1.4187013530685599</v>
      </c>
      <c r="FL27" s="36">
        <f t="shared" si="115"/>
        <v>-3.6383005303585669</v>
      </c>
      <c r="FM27" s="36">
        <f t="shared" ca="1" si="116"/>
        <v>164.53658494851135</v>
      </c>
      <c r="FN27" s="36">
        <f t="shared" ca="1" si="154"/>
        <v>238.65247938300814</v>
      </c>
    </row>
    <row r="28" spans="2:170" x14ac:dyDescent="0.25">
      <c r="B28" s="2">
        <v>20</v>
      </c>
      <c r="C28" s="2">
        <f t="shared" si="117"/>
        <v>2</v>
      </c>
      <c r="D28" s="2">
        <f t="shared" si="144"/>
        <v>44</v>
      </c>
      <c r="E28" s="2">
        <f t="shared" si="118"/>
        <v>4</v>
      </c>
      <c r="F28" s="189">
        <f t="shared" si="145"/>
        <v>46326</v>
      </c>
      <c r="G28" s="2">
        <f t="shared" si="146"/>
        <v>10</v>
      </c>
      <c r="H28" s="187">
        <f t="shared" si="0"/>
        <v>36.25</v>
      </c>
      <c r="I28" s="186">
        <f t="shared" si="147"/>
        <v>36</v>
      </c>
      <c r="J28" s="2">
        <f t="shared" si="1"/>
        <v>0</v>
      </c>
      <c r="K28" s="2">
        <f t="shared" si="2"/>
        <v>1</v>
      </c>
      <c r="L28">
        <f t="shared" si="3"/>
        <v>2</v>
      </c>
      <c r="M28" s="190">
        <f t="shared" si="148"/>
        <v>8.2122069000000006E-4</v>
      </c>
      <c r="N28">
        <f t="shared" si="4"/>
        <v>1</v>
      </c>
      <c r="O28">
        <f t="shared" si="5"/>
        <v>100</v>
      </c>
      <c r="P28" s="58">
        <f t="shared" si="6"/>
        <v>3.6954931050000002E-3</v>
      </c>
      <c r="Q28" s="106">
        <f t="shared" si="7"/>
        <v>3.6954931050000002E-3</v>
      </c>
      <c r="R28" s="59">
        <f t="shared" si="8"/>
        <v>3.6954931050000002E-3</v>
      </c>
      <c r="S28" s="32">
        <f t="shared" si="119"/>
        <v>3.0848060249810683E-4</v>
      </c>
      <c r="T28">
        <f t="shared" si="9"/>
        <v>1</v>
      </c>
      <c r="U28" s="32">
        <f t="shared" si="120"/>
        <v>3.3468003E-4</v>
      </c>
      <c r="V28">
        <f t="shared" si="10"/>
        <v>1</v>
      </c>
      <c r="W28">
        <f t="shared" si="11"/>
        <v>100</v>
      </c>
      <c r="X28" s="58">
        <f t="shared" si="12"/>
        <v>1.5060601350000004E-3</v>
      </c>
      <c r="Y28" s="58">
        <f t="shared" si="13"/>
        <v>1.5060601350000004E-3</v>
      </c>
      <c r="Z28" s="32">
        <f t="shared" si="14"/>
        <v>1.5060601350000004E-3</v>
      </c>
      <c r="AA28" s="32">
        <f t="shared" si="15"/>
        <v>1.2559172799386786E-4</v>
      </c>
      <c r="AB28" s="59">
        <f t="shared" si="16"/>
        <v>4.9056245199999996E-3</v>
      </c>
      <c r="AC28" s="59">
        <f t="shared" si="17"/>
        <v>4.9056245199999996E-3</v>
      </c>
      <c r="AD28">
        <f t="shared" si="18"/>
        <v>1</v>
      </c>
      <c r="AE28" s="59">
        <f t="shared" si="19"/>
        <v>4.9056245199999996E-3</v>
      </c>
      <c r="AF28" s="59">
        <f t="shared" si="20"/>
        <v>4.1758461800000006E-3</v>
      </c>
      <c r="AG28" s="59">
        <f t="shared" si="21"/>
        <v>4.1758461800000006E-3</v>
      </c>
      <c r="AH28">
        <f t="shared" si="22"/>
        <v>1</v>
      </c>
      <c r="AI28" s="59">
        <f t="shared" si="23"/>
        <v>4.1758461800000006E-3</v>
      </c>
      <c r="AJ28" s="59">
        <f t="shared" si="24"/>
        <v>0</v>
      </c>
      <c r="AK28" s="59">
        <f t="shared" si="25"/>
        <v>0</v>
      </c>
      <c r="AL28" s="59">
        <f t="shared" si="26"/>
        <v>0</v>
      </c>
      <c r="AM28" s="12">
        <f t="shared" si="121"/>
        <v>0.81862259082217004</v>
      </c>
      <c r="AN28" s="12">
        <f t="shared" si="122"/>
        <v>0</v>
      </c>
      <c r="AO28" s="66">
        <f t="shared" si="27"/>
        <v>2.5252919003538416E-4</v>
      </c>
      <c r="AP28" s="66">
        <f t="shared" si="28"/>
        <v>1.0281222575617338E-4</v>
      </c>
      <c r="AQ28" s="59">
        <f t="shared" si="29"/>
        <v>4.015855054163164E-3</v>
      </c>
      <c r="AR28" s="59">
        <f t="shared" si="30"/>
        <v>3.4184420187464621E-3</v>
      </c>
      <c r="AS28" s="59">
        <f t="shared" si="31"/>
        <v>0</v>
      </c>
      <c r="AT28" s="12">
        <f t="shared" si="32"/>
        <v>0.81083295233346897</v>
      </c>
      <c r="AU28" s="59">
        <f t="shared" si="123"/>
        <v>1.1666015375944028E-16</v>
      </c>
      <c r="AV28" s="59">
        <f t="shared" si="124"/>
        <v>0</v>
      </c>
      <c r="AW28" s="70">
        <f t="shared" si="33"/>
        <v>0</v>
      </c>
      <c r="AX28" s="20">
        <f t="shared" si="34"/>
        <v>200000</v>
      </c>
      <c r="AY28" s="20">
        <f t="shared" si="35"/>
        <v>0</v>
      </c>
      <c r="AZ28" s="20">
        <f t="shared" si="36"/>
        <v>0</v>
      </c>
      <c r="BA28" s="20">
        <f t="shared" si="37"/>
        <v>200000</v>
      </c>
      <c r="BB28" s="36">
        <f t="shared" si="38"/>
        <v>1</v>
      </c>
      <c r="BC28" s="36">
        <f t="shared" si="39"/>
        <v>0</v>
      </c>
      <c r="BD28" s="80">
        <f t="shared" si="40"/>
        <v>50.505838007076832</v>
      </c>
      <c r="BE28" s="36">
        <f t="shared" si="41"/>
        <v>0</v>
      </c>
      <c r="BF28" s="36">
        <f t="shared" si="42"/>
        <v>0</v>
      </c>
      <c r="BG28" s="36">
        <f t="shared" si="43"/>
        <v>50.505838007076832</v>
      </c>
      <c r="BH28" s="36">
        <f t="shared" si="44"/>
        <v>20.562445151234677</v>
      </c>
      <c r="BI28" s="36">
        <f t="shared" si="45"/>
        <v>0</v>
      </c>
      <c r="BJ28" s="36">
        <f t="shared" si="46"/>
        <v>0</v>
      </c>
      <c r="BK28" s="36">
        <f t="shared" si="47"/>
        <v>20.562445151234677</v>
      </c>
      <c r="BL28" s="68">
        <f ca="1">IF(OR(AT28=0,E28&gt;ProjTerm),0,VLOOKUP(D28,'Life Events'!$AE$5:$AI$1206,5,FALSE))</f>
        <v>3.4916150220583808E-2</v>
      </c>
      <c r="BM28" s="93">
        <f t="shared" ca="1" si="48"/>
        <v>3.4916150220583808E-2</v>
      </c>
      <c r="BN28" s="93">
        <f t="shared" ca="1" si="49"/>
        <v>2.8311165167474873E-2</v>
      </c>
      <c r="BO28" s="36">
        <f t="shared" ca="1" si="50"/>
        <v>4.307710778944756</v>
      </c>
      <c r="BP28" s="36">
        <f t="shared" si="51"/>
        <v>2.9709946858959432E-2</v>
      </c>
      <c r="BQ28" s="36">
        <f t="shared" si="149"/>
        <v>98.303926440248262</v>
      </c>
      <c r="BR28" s="36">
        <f t="shared" si="150"/>
        <v>154.78110000000001</v>
      </c>
      <c r="BS28" s="36">
        <f t="shared" si="52"/>
        <v>152.1558986874071</v>
      </c>
      <c r="BT28" s="36">
        <f t="shared" si="53"/>
        <v>123.3730165476625</v>
      </c>
      <c r="BU28" s="70" cm="1">
        <f t="array" ref="BU28">IF(AND(ActInt=1,$J28=0),INDEX(Tbl_FwdNom,$B28-IVP,MATCH(ValnDt,Tbl_FwdNom_Cols)),INDEX(Tbl_FwdNom,$B28,MATCH(StartDt,Tbl_FwdNom_Cols)))</f>
        <v>10.287679441</v>
      </c>
      <c r="BV28" s="70" cm="1">
        <f t="array" ref="BV28">INDEX(Tbl_FwdReal,$B28,MATCH(StartDt,Tbl_FwdReal_Cols))</f>
        <v>4.3663949449999997</v>
      </c>
      <c r="BW28" s="70" cm="1">
        <f t="array" ref="BW28">IF(RunType&lt;&gt;"OPN",INDEX(Tbl_FwdReal,$B28,MATCH(ValnDt,Tbl_FwdReal_Cols)),IF(AND($J28=0,ActInt=1),INDEX(Tbl_FwdReal,$B28-IVP,MATCH(ValnDt,Tbl_FwdReal_Cols)),-999))*$K28</f>
        <v>4.3663949449999997</v>
      </c>
      <c r="BX28" s="70">
        <f t="shared" si="54"/>
        <v>4.3663949449999996E-2</v>
      </c>
      <c r="BY28" s="70">
        <f t="shared" si="125"/>
        <v>5.6735546907799694E-2</v>
      </c>
      <c r="BZ28" s="64">
        <f t="shared" si="151"/>
        <v>4.6092972341835736E-3</v>
      </c>
      <c r="CA28" s="70" cm="1">
        <f t="array" ref="CA28">IF($J28=1,CA27*(1+INDEX(Tbl_CPI,$B28,MATCH(IF(RunType="OPN",StartDt,ValnDt),Tbl_CPI_Cols))),0)</f>
        <v>0</v>
      </c>
      <c r="CB28" s="70">
        <f t="shared" si="126"/>
        <v>1.0702622896543115</v>
      </c>
      <c r="CC28" s="70">
        <f t="shared" si="127"/>
        <v>1.0354176325062443</v>
      </c>
      <c r="CD28" s="36">
        <f t="shared" si="55"/>
        <v>7.4165178309405153</v>
      </c>
      <c r="CE28" s="36">
        <f t="shared" si="56"/>
        <v>1.5748135514146633</v>
      </c>
      <c r="CF28" s="36">
        <f t="shared" si="57"/>
        <v>0</v>
      </c>
      <c r="CG28" s="36">
        <f t="shared" si="58"/>
        <v>7.3605069911642804</v>
      </c>
      <c r="CH28" s="36">
        <f t="shared" si="59"/>
        <v>6.0713290416433452</v>
      </c>
      <c r="CI28" s="36">
        <f t="shared" si="60"/>
        <v>0</v>
      </c>
      <c r="CJ28" s="36">
        <f t="shared" si="61"/>
        <v>0</v>
      </c>
      <c r="CK28" s="36">
        <f t="shared" si="62"/>
        <v>0</v>
      </c>
      <c r="CL28" s="36">
        <f t="shared" si="63"/>
        <v>1.2891779495209343</v>
      </c>
      <c r="CM28" s="36">
        <f t="shared" si="64"/>
        <v>7.3605069911642804</v>
      </c>
      <c r="CN28" s="36">
        <f t="shared" ca="1" si="65"/>
        <v>-48.026732557265198</v>
      </c>
      <c r="CO28" s="20">
        <f t="shared" si="66"/>
        <v>120000</v>
      </c>
      <c r="CP28" s="20">
        <f t="shared" si="128"/>
        <v>2</v>
      </c>
      <c r="CQ28" s="64">
        <f t="shared" si="67"/>
        <v>1.3114367100000002E-3</v>
      </c>
      <c r="CR28" s="64">
        <f t="shared" si="68"/>
        <v>5.9014651950000004E-3</v>
      </c>
      <c r="CS28" s="36">
        <f t="shared" si="69"/>
        <v>48.441894792834788</v>
      </c>
      <c r="CT28" s="36">
        <f t="shared" si="70"/>
        <v>30.303502804246101</v>
      </c>
      <c r="CU28" s="36">
        <f t="shared" si="71"/>
        <v>12.337467090740805</v>
      </c>
      <c r="CV28" s="36">
        <f t="shared" si="129"/>
        <v>42.64096989498691</v>
      </c>
      <c r="CW28" s="36">
        <f t="shared" si="72"/>
        <v>42.64096989498691</v>
      </c>
      <c r="CX28" s="36">
        <f t="shared" si="73"/>
        <v>0</v>
      </c>
      <c r="CY28" s="36">
        <f t="shared" si="74"/>
        <v>48.441894792834788</v>
      </c>
      <c r="CZ28" s="36">
        <f t="shared" si="130"/>
        <v>5.800924897847878</v>
      </c>
      <c r="DA28" s="64">
        <f t="shared" si="75"/>
        <v>8.193554395645064E-3</v>
      </c>
      <c r="DB28" s="70">
        <f t="shared" si="131"/>
        <v>0.9918730343395652</v>
      </c>
      <c r="DC28" s="70">
        <f>PRODUCT($DB$8:DB28)</f>
        <v>0.87504108353870502</v>
      </c>
      <c r="DD28" s="36">
        <f t="shared" si="76"/>
        <v>6497.5676290972169</v>
      </c>
      <c r="DE28" s="36">
        <f t="shared" si="77"/>
        <v>3813.897635409357</v>
      </c>
      <c r="DF28" s="36">
        <f t="shared" si="78"/>
        <v>1166.3434065938127</v>
      </c>
      <c r="DG28" s="36">
        <f t="shared" si="132"/>
        <v>2.0819793320899782</v>
      </c>
      <c r="DH28" s="36">
        <f t="shared" ca="1" si="152"/>
        <v>135.44811887491309</v>
      </c>
      <c r="DI28" s="36">
        <f t="shared" si="133"/>
        <v>471.50112258638399</v>
      </c>
      <c r="DJ28" s="36">
        <f t="shared" ca="1" si="79"/>
        <v>-912.45932496483988</v>
      </c>
      <c r="DK28" s="36">
        <f t="shared" si="134"/>
        <v>2028.1054552143617</v>
      </c>
      <c r="DL28" s="36">
        <f t="shared" si="135"/>
        <v>2302.7373376551132</v>
      </c>
      <c r="DM28" s="36">
        <f t="shared" ca="1" si="80"/>
        <v>-637.82744252408838</v>
      </c>
      <c r="DN28" s="36">
        <f t="shared" ca="1" si="136"/>
        <v>-637.82744252408702</v>
      </c>
      <c r="DO28" s="64" cm="1">
        <f t="array" ref="DO28">IFERROR(INDEX(Tbl_FwdNom,$B28,MATCH(LIDt,Tbl_FwdNom_Cols,0)),0)</f>
        <v>7.2327511639999997</v>
      </c>
      <c r="DP28" s="64">
        <f t="shared" ca="1" si="137"/>
        <v>11.310728259999999</v>
      </c>
      <c r="DQ28" s="64">
        <f t="shared" ca="1" si="81"/>
        <v>8.9696095178202206E-3</v>
      </c>
      <c r="DR28" s="70">
        <f t="shared" ca="1" si="82"/>
        <v>0.99111012915234709</v>
      </c>
      <c r="DS28" s="70">
        <f ca="1">PRODUCT($DR$8:DR28)</f>
        <v>0.85017288368979294</v>
      </c>
      <c r="DT28" s="36">
        <f t="shared" ca="1" si="83"/>
        <v>3630.3961941521775</v>
      </c>
      <c r="DU28" s="36">
        <f t="shared" ca="1" si="84"/>
        <v>1101.2345590988666</v>
      </c>
      <c r="DV28" s="36">
        <f t="shared" ca="1" si="85"/>
        <v>1.9780483218112759</v>
      </c>
      <c r="DW28" s="36">
        <f t="shared" ca="1" si="86"/>
        <v>129.23489311133207</v>
      </c>
      <c r="DX28" s="36">
        <f t="shared" ca="1" si="87"/>
        <v>6135.7954067605751</v>
      </c>
      <c r="DY28" s="36">
        <f t="shared" ca="1" si="88"/>
        <v>64.782397564760402</v>
      </c>
      <c r="DZ28" s="36">
        <f t="shared" ca="1" si="89"/>
        <v>382.52898706337692</v>
      </c>
      <c r="EA28" s="36">
        <f t="shared" ca="1" si="90"/>
        <v>0</v>
      </c>
      <c r="EB28" s="36">
        <f t="shared" ca="1" si="91"/>
        <v>-829.59642409187336</v>
      </c>
      <c r="EC28" s="36">
        <f t="shared" ca="1" si="92"/>
        <v>1913.599134258955</v>
      </c>
      <c r="ED28" s="36">
        <f t="shared" ca="1" si="93"/>
        <v>2172.7485515627309</v>
      </c>
      <c r="EE28" s="36">
        <f t="shared" ca="1" si="138"/>
        <v>259.14941730377586</v>
      </c>
      <c r="EF28" s="36">
        <f t="shared" ca="1" si="94"/>
        <v>-570.4470067880975</v>
      </c>
      <c r="EG28" s="64"/>
      <c r="EH28" s="64"/>
      <c r="EI28" s="64"/>
      <c r="EJ28" s="70"/>
      <c r="EK28" s="70"/>
      <c r="EL28" s="70"/>
      <c r="EM28" s="70"/>
      <c r="EN28" s="70"/>
      <c r="EO28" s="36">
        <f t="shared" ca="1" si="96"/>
        <v>-5.5267694115083934</v>
      </c>
      <c r="EP28" s="36">
        <f t="shared" ca="1" si="97"/>
        <v>0</v>
      </c>
      <c r="EQ28" s="36">
        <f t="shared" si="98"/>
        <v>132.9297234364405</v>
      </c>
      <c r="ER28" s="36">
        <f t="shared" si="99"/>
        <v>38.948304663421155</v>
      </c>
      <c r="ES28" s="36">
        <f t="shared" si="100"/>
        <v>-35.568789788175117</v>
      </c>
      <c r="ET28" s="36">
        <f t="shared" ca="1" si="101"/>
        <v>69.414375939815741</v>
      </c>
      <c r="EU28" s="36">
        <f t="shared" ca="1" si="139"/>
        <v>108.3626806032369</v>
      </c>
      <c r="EV28" s="36">
        <f t="shared" si="102"/>
        <v>7.7831067506232472</v>
      </c>
      <c r="EW28" s="36">
        <f t="shared" si="103"/>
        <v>173.76145493964978</v>
      </c>
      <c r="EX28" s="36">
        <f t="shared" ca="1" si="140"/>
        <v>422.83696572995041</v>
      </c>
      <c r="EY28" s="36">
        <f t="shared" si="104"/>
        <v>56.135809208551002</v>
      </c>
      <c r="EZ28" s="36">
        <f t="shared" si="105"/>
        <v>8.5619919141224887</v>
      </c>
      <c r="FA28" s="36">
        <f t="shared" si="106"/>
        <v>-10.027108545205556</v>
      </c>
      <c r="FB28" s="36">
        <f t="shared" si="107"/>
        <v>20.161127452523932</v>
      </c>
      <c r="FC28" s="36">
        <f t="shared" si="141"/>
        <v>28.723119366646422</v>
      </c>
      <c r="FD28" s="36">
        <f t="shared" si="108"/>
        <v>2.3027373376551131E-5</v>
      </c>
      <c r="FE28" s="36">
        <f t="shared" si="109"/>
        <v>89.37826263336953</v>
      </c>
      <c r="FF28" s="36">
        <f t="shared" si="142"/>
        <v>174.23721423594031</v>
      </c>
      <c r="FG28" s="36">
        <f t="shared" ca="1" si="110"/>
        <v>248.59975149401009</v>
      </c>
      <c r="FH28" s="36">
        <f t="shared" ca="1" si="111"/>
        <v>3.4645376791978566</v>
      </c>
      <c r="FI28" s="36">
        <f t="shared" ca="1" si="112"/>
        <v>-8.1876485116172226</v>
      </c>
      <c r="FJ28" s="36">
        <f t="shared" ca="1" si="113"/>
        <v>398.61786428881129</v>
      </c>
      <c r="FK28" s="36">
        <f t="shared" si="114"/>
        <v>1.4276220925878396</v>
      </c>
      <c r="FL28" s="36">
        <f t="shared" si="115"/>
        <v>-3.6033507954825414</v>
      </c>
      <c r="FM28" s="36">
        <f t="shared" ca="1" si="116"/>
        <v>162.40906307141259</v>
      </c>
      <c r="FN28" s="36">
        <f t="shared" ca="1" si="154"/>
        <v>236.2088012173987</v>
      </c>
    </row>
    <row r="29" spans="2:170" x14ac:dyDescent="0.25">
      <c r="B29" s="2">
        <v>21</v>
      </c>
      <c r="C29" s="2">
        <f t="shared" si="117"/>
        <v>2</v>
      </c>
      <c r="D29" s="2">
        <f t="shared" si="144"/>
        <v>45</v>
      </c>
      <c r="E29" s="2">
        <f t="shared" si="118"/>
        <v>4</v>
      </c>
      <c r="F29" s="189">
        <f t="shared" si="145"/>
        <v>46356</v>
      </c>
      <c r="G29" s="2">
        <f t="shared" si="146"/>
        <v>11</v>
      </c>
      <c r="H29" s="187">
        <f t="shared" si="0"/>
        <v>36.333333333333336</v>
      </c>
      <c r="I29" s="186">
        <f t="shared" si="147"/>
        <v>36</v>
      </c>
      <c r="J29" s="2">
        <f t="shared" si="1"/>
        <v>0</v>
      </c>
      <c r="K29" s="2">
        <f t="shared" si="2"/>
        <v>1</v>
      </c>
      <c r="L29">
        <f t="shared" si="3"/>
        <v>2</v>
      </c>
      <c r="M29" s="190">
        <f t="shared" si="148"/>
        <v>8.2122069000000006E-4</v>
      </c>
      <c r="N29">
        <f t="shared" si="4"/>
        <v>1</v>
      </c>
      <c r="O29">
        <f t="shared" si="5"/>
        <v>100</v>
      </c>
      <c r="P29" s="58">
        <f t="shared" si="6"/>
        <v>3.6954931050000002E-3</v>
      </c>
      <c r="Q29" s="106">
        <f t="shared" si="7"/>
        <v>3.6954931050000002E-3</v>
      </c>
      <c r="R29" s="59">
        <f t="shared" si="8"/>
        <v>3.6954931050000002E-3</v>
      </c>
      <c r="S29" s="32">
        <f t="shared" si="119"/>
        <v>3.0848060249810683E-4</v>
      </c>
      <c r="T29">
        <f t="shared" si="9"/>
        <v>1</v>
      </c>
      <c r="U29" s="32">
        <f t="shared" si="120"/>
        <v>3.3468003E-4</v>
      </c>
      <c r="V29">
        <f t="shared" si="10"/>
        <v>1</v>
      </c>
      <c r="W29">
        <f t="shared" si="11"/>
        <v>100</v>
      </c>
      <c r="X29" s="58">
        <f t="shared" si="12"/>
        <v>1.5060601350000004E-3</v>
      </c>
      <c r="Y29" s="58">
        <f t="shared" si="13"/>
        <v>1.5060601350000004E-3</v>
      </c>
      <c r="Z29" s="32">
        <f t="shared" si="14"/>
        <v>1.5060601350000004E-3</v>
      </c>
      <c r="AA29" s="32">
        <f t="shared" si="15"/>
        <v>1.2559172799386786E-4</v>
      </c>
      <c r="AB29" s="59">
        <f t="shared" si="16"/>
        <v>4.9056245199999996E-3</v>
      </c>
      <c r="AC29" s="59">
        <f t="shared" si="17"/>
        <v>4.9056245199999996E-3</v>
      </c>
      <c r="AD29">
        <f t="shared" si="18"/>
        <v>1</v>
      </c>
      <c r="AE29" s="59">
        <f t="shared" si="19"/>
        <v>4.9056245199999996E-3</v>
      </c>
      <c r="AF29" s="59">
        <f t="shared" si="20"/>
        <v>4.1758461800000006E-3</v>
      </c>
      <c r="AG29" s="59">
        <f t="shared" si="21"/>
        <v>4.1758461800000006E-3</v>
      </c>
      <c r="AH29">
        <f t="shared" si="22"/>
        <v>1</v>
      </c>
      <c r="AI29" s="59">
        <f t="shared" si="23"/>
        <v>4.1758461800000006E-3</v>
      </c>
      <c r="AJ29" s="59">
        <f t="shared" si="24"/>
        <v>0</v>
      </c>
      <c r="AK29" s="59">
        <f t="shared" si="25"/>
        <v>0</v>
      </c>
      <c r="AL29" s="59">
        <f t="shared" si="26"/>
        <v>0</v>
      </c>
      <c r="AM29" s="12">
        <f t="shared" si="121"/>
        <v>0.81083295233346897</v>
      </c>
      <c r="AN29" s="12">
        <f t="shared" si="122"/>
        <v>0</v>
      </c>
      <c r="AO29" s="66">
        <f t="shared" si="27"/>
        <v>2.5012623766114726E-4</v>
      </c>
      <c r="AP29" s="66">
        <f t="shared" si="28"/>
        <v>1.0183391159792986E-4</v>
      </c>
      <c r="AQ29" s="59">
        <f t="shared" si="29"/>
        <v>3.9776420125910567E-3</v>
      </c>
      <c r="AR29" s="59">
        <f t="shared" si="30"/>
        <v>3.3859136866198391E-3</v>
      </c>
      <c r="AS29" s="59">
        <f t="shared" si="31"/>
        <v>0</v>
      </c>
      <c r="AT29" s="12">
        <f t="shared" si="32"/>
        <v>0.80311743648499889</v>
      </c>
      <c r="AU29" s="59">
        <f t="shared" si="123"/>
        <v>0</v>
      </c>
      <c r="AV29" s="59">
        <f t="shared" si="124"/>
        <v>-1.0495077029659683E-16</v>
      </c>
      <c r="AW29" s="70">
        <f t="shared" si="33"/>
        <v>0</v>
      </c>
      <c r="AX29" s="20">
        <f t="shared" si="34"/>
        <v>200000</v>
      </c>
      <c r="AY29" s="20">
        <f t="shared" si="35"/>
        <v>0</v>
      </c>
      <c r="AZ29" s="20">
        <f t="shared" si="36"/>
        <v>0</v>
      </c>
      <c r="BA29" s="20">
        <f t="shared" si="37"/>
        <v>200000</v>
      </c>
      <c r="BB29" s="36">
        <f t="shared" si="38"/>
        <v>1</v>
      </c>
      <c r="BC29" s="36">
        <f t="shared" si="39"/>
        <v>0</v>
      </c>
      <c r="BD29" s="80">
        <f t="shared" si="40"/>
        <v>50.02524753222945</v>
      </c>
      <c r="BE29" s="36">
        <f t="shared" si="41"/>
        <v>0</v>
      </c>
      <c r="BF29" s="36">
        <f t="shared" si="42"/>
        <v>0</v>
      </c>
      <c r="BG29" s="36">
        <f t="shared" si="43"/>
        <v>50.02524753222945</v>
      </c>
      <c r="BH29" s="36">
        <f t="shared" si="44"/>
        <v>20.366782319585973</v>
      </c>
      <c r="BI29" s="36">
        <f t="shared" si="45"/>
        <v>0</v>
      </c>
      <c r="BJ29" s="36">
        <f t="shared" si="46"/>
        <v>0</v>
      </c>
      <c r="BK29" s="36">
        <f t="shared" si="47"/>
        <v>20.366782319585973</v>
      </c>
      <c r="BL29" s="68">
        <f ca="1">IF(OR(AT29=0,E29&gt;ProjTerm),0,VLOOKUP(D29,'Life Events'!$AE$5:$AI$1206,5,FALSE))</f>
        <v>3.4342317695645011E-2</v>
      </c>
      <c r="BM29" s="93">
        <f t="shared" ca="1" si="48"/>
        <v>3.4342317695645011E-2</v>
      </c>
      <c r="BN29" s="93">
        <f t="shared" ca="1" si="49"/>
        <v>2.7580914150679835E-2</v>
      </c>
      <c r="BO29" s="36">
        <f t="shared" ca="1" si="50"/>
        <v>4.1965987792169139</v>
      </c>
      <c r="BP29" s="36">
        <f t="shared" si="51"/>
        <v>2.9427240581189378E-2</v>
      </c>
      <c r="BQ29" s="36">
        <f t="shared" si="149"/>
        <v>98.303926440248262</v>
      </c>
      <c r="BR29" s="36">
        <f t="shared" si="150"/>
        <v>154.78110000000001</v>
      </c>
      <c r="BS29" s="36">
        <f t="shared" si="52"/>
        <v>152.1558986874071</v>
      </c>
      <c r="BT29" s="36">
        <f t="shared" si="53"/>
        <v>122.1990552999016</v>
      </c>
      <c r="BU29" s="70" cm="1">
        <f t="array" ref="BU29">IF(AND(ActInt=1,$J29=0),INDEX(Tbl_FwdNom,$B29-IVP,MATCH(ValnDt,Tbl_FwdNom_Cols)),INDEX(Tbl_FwdNom,$B29,MATCH(StartDt,Tbl_FwdNom_Cols)))</f>
        <v>10.492615827</v>
      </c>
      <c r="BV29" s="70" cm="1">
        <f t="array" ref="BV29">INDEX(Tbl_FwdReal,$B29,MATCH(StartDt,Tbl_FwdReal_Cols))</f>
        <v>4.4036058980000004</v>
      </c>
      <c r="BW29" s="70" cm="1">
        <f t="array" ref="BW29">IF(RunType&lt;&gt;"OPN",INDEX(Tbl_FwdReal,$B29,MATCH(ValnDt,Tbl_FwdReal_Cols)),IF(AND($J29=0,ActInt=1),INDEX(Tbl_FwdReal,$B29-IVP,MATCH(ValnDt,Tbl_FwdReal_Cols)),-999))*$K29</f>
        <v>4.4036058980000004</v>
      </c>
      <c r="BX29" s="70">
        <f t="shared" si="54"/>
        <v>4.4036058980000001E-2</v>
      </c>
      <c r="BY29" s="70">
        <f t="shared" si="125"/>
        <v>5.8321835502011643E-2</v>
      </c>
      <c r="BZ29" s="64">
        <f t="shared" si="151"/>
        <v>4.7348809169889261E-3</v>
      </c>
      <c r="CA29" s="70" cm="1">
        <f t="array" ref="CA29">IF($J29=1,CA28*(1+INDEX(Tbl_CPI,$B29,MATCH(IF(RunType="OPN",StartDt,ValnDt),Tbl_CPI_Cols))),0)</f>
        <v>0</v>
      </c>
      <c r="CB29" s="70">
        <f t="shared" si="126"/>
        <v>1.0753298541457685</v>
      </c>
      <c r="CC29" s="70">
        <f t="shared" si="127"/>
        <v>1.0354176325062443</v>
      </c>
      <c r="CD29" s="36">
        <f t="shared" si="55"/>
        <v>7.4165178309405153</v>
      </c>
      <c r="CE29" s="36">
        <f t="shared" si="56"/>
        <v>1.5748135514146633</v>
      </c>
      <c r="CF29" s="36">
        <f t="shared" si="57"/>
        <v>0</v>
      </c>
      <c r="CG29" s="36">
        <f t="shared" si="58"/>
        <v>7.2904677701636205</v>
      </c>
      <c r="CH29" s="36">
        <f t="shared" si="59"/>
        <v>6.0135570488953132</v>
      </c>
      <c r="CI29" s="36">
        <f t="shared" si="60"/>
        <v>0</v>
      </c>
      <c r="CJ29" s="36">
        <f t="shared" si="61"/>
        <v>0</v>
      </c>
      <c r="CK29" s="36">
        <f t="shared" si="62"/>
        <v>0</v>
      </c>
      <c r="CL29" s="36">
        <f t="shared" si="63"/>
        <v>1.2769107212683066</v>
      </c>
      <c r="CM29" s="36">
        <f t="shared" si="64"/>
        <v>7.2904677701636205</v>
      </c>
      <c r="CN29" s="36">
        <f t="shared" ca="1" si="65"/>
        <v>-47.639853909450451</v>
      </c>
      <c r="CO29" s="20">
        <f t="shared" si="66"/>
        <v>120000</v>
      </c>
      <c r="CP29" s="20">
        <f t="shared" si="128"/>
        <v>2</v>
      </c>
      <c r="CQ29" s="64">
        <f t="shared" si="67"/>
        <v>1.3114367100000002E-3</v>
      </c>
      <c r="CR29" s="64">
        <f t="shared" si="68"/>
        <v>5.9014651950000004E-3</v>
      </c>
      <c r="CS29" s="36">
        <f t="shared" si="69"/>
        <v>47.980943858455014</v>
      </c>
      <c r="CT29" s="36">
        <f t="shared" si="70"/>
        <v>30.015148519337671</v>
      </c>
      <c r="CU29" s="36">
        <f t="shared" si="71"/>
        <v>12.220069391751583</v>
      </c>
      <c r="CV29" s="36">
        <f t="shared" si="129"/>
        <v>42.235217911089251</v>
      </c>
      <c r="CW29" s="36">
        <f t="shared" si="72"/>
        <v>42.235217911089251</v>
      </c>
      <c r="CX29" s="36">
        <f t="shared" si="73"/>
        <v>0</v>
      </c>
      <c r="CY29" s="36">
        <f t="shared" si="74"/>
        <v>47.980943858455014</v>
      </c>
      <c r="CZ29" s="36">
        <f t="shared" si="130"/>
        <v>5.7457259473657629</v>
      </c>
      <c r="DA29" s="64">
        <f t="shared" si="75"/>
        <v>8.3495402258839668E-3</v>
      </c>
      <c r="DB29" s="70">
        <f t="shared" si="131"/>
        <v>0.99171959732930159</v>
      </c>
      <c r="DC29" s="70">
        <f>PRODUCT($DB$8:DB29)</f>
        <v>0.86779539101360026</v>
      </c>
      <c r="DD29" s="36">
        <f t="shared" si="76"/>
        <v>6429.6202760868646</v>
      </c>
      <c r="DE29" s="36">
        <f t="shared" si="77"/>
        <v>3795.7166796013817</v>
      </c>
      <c r="DF29" s="36">
        <f t="shared" si="78"/>
        <v>1155.7150554647762</v>
      </c>
      <c r="DG29" s="36">
        <f t="shared" si="132"/>
        <v>2.0699356616915332</v>
      </c>
      <c r="DH29" s="36">
        <f t="shared" ca="1" si="152"/>
        <v>132.38244961276257</v>
      </c>
      <c r="DI29" s="36">
        <f t="shared" si="133"/>
        <v>468.08660035189234</v>
      </c>
      <c r="DJ29" s="36">
        <f t="shared" ca="1" si="79"/>
        <v>-879.78942671774348</v>
      </c>
      <c r="DK29" s="36">
        <f t="shared" si="134"/>
        <v>2002.8039853839196</v>
      </c>
      <c r="DL29" s="36">
        <f t="shared" si="135"/>
        <v>2273.9831918270547</v>
      </c>
      <c r="DM29" s="36">
        <f t="shared" ca="1" si="80"/>
        <v>-608.61022027460831</v>
      </c>
      <c r="DN29" s="36">
        <f t="shared" ca="1" si="136"/>
        <v>-608.61022027460592</v>
      </c>
      <c r="DO29" s="64" cm="1">
        <f t="array" ref="DO29">IFERROR(INDEX(Tbl_FwdNom,$B29,MATCH(LIDt,Tbl_FwdNom_Cols,0)),0)</f>
        <v>7.3475802110000004</v>
      </c>
      <c r="DP29" s="64">
        <f t="shared" ca="1" si="137"/>
        <v>11.424741750000001</v>
      </c>
      <c r="DQ29" s="64">
        <f t="shared" ca="1" si="81"/>
        <v>9.0556914993678017E-3</v>
      </c>
      <c r="DR29" s="70">
        <f t="shared" ca="1" si="82"/>
        <v>0.99102557809677294</v>
      </c>
      <c r="DS29" s="70">
        <f ca="1">PRODUCT($DR$8:DR29)</f>
        <v>0.84254307354087754</v>
      </c>
      <c r="DT29" s="36">
        <f t="shared" ca="1" si="83"/>
        <v>3613.2466945746692</v>
      </c>
      <c r="DU29" s="36">
        <f t="shared" ca="1" si="84"/>
        <v>1090.8402172149222</v>
      </c>
      <c r="DV29" s="36">
        <f t="shared" ca="1" si="85"/>
        <v>1.9665336766032517</v>
      </c>
      <c r="DW29" s="36">
        <f t="shared" ca="1" si="86"/>
        <v>126.20860565508517</v>
      </c>
      <c r="DX29" s="36">
        <f t="shared" ca="1" si="87"/>
        <v>6069.1602217675354</v>
      </c>
      <c r="DY29" s="36">
        <f t="shared" ca="1" si="88"/>
        <v>64.080572940863917</v>
      </c>
      <c r="DZ29" s="36">
        <f t="shared" ca="1" si="89"/>
        <v>379.92503759344453</v>
      </c>
      <c r="EA29" s="36">
        <f t="shared" ca="1" si="90"/>
        <v>0</v>
      </c>
      <c r="EB29" s="36">
        <f t="shared" ca="1" si="91"/>
        <v>-796.82562746515407</v>
      </c>
      <c r="EC29" s="36">
        <f t="shared" ca="1" si="92"/>
        <v>1888.6928797611722</v>
      </c>
      <c r="ED29" s="36">
        <f t="shared" ca="1" si="93"/>
        <v>2144.4433482929262</v>
      </c>
      <c r="EE29" s="36">
        <f t="shared" ca="1" si="138"/>
        <v>255.750468531754</v>
      </c>
      <c r="EF29" s="36">
        <f t="shared" ca="1" si="94"/>
        <v>-541.07515893340008</v>
      </c>
      <c r="EG29" s="64"/>
      <c r="EH29" s="64"/>
      <c r="EI29" s="64"/>
      <c r="EJ29" s="70"/>
      <c r="EK29" s="70"/>
      <c r="EL29" s="70"/>
      <c r="EM29" s="70"/>
      <c r="EN29" s="70"/>
      <c r="EO29" s="36">
        <f t="shared" ca="1" si="96"/>
        <v>-5.3864379424400619</v>
      </c>
      <c r="EP29" s="36">
        <f t="shared" ca="1" si="97"/>
        <v>0</v>
      </c>
      <c r="EQ29" s="36">
        <f t="shared" si="98"/>
        <v>132.16076202047012</v>
      </c>
      <c r="ER29" s="36">
        <f t="shared" si="99"/>
        <v>38.541008524744733</v>
      </c>
      <c r="ES29" s="36">
        <f t="shared" si="100"/>
        <v>-35.196834426746435</v>
      </c>
      <c r="ET29" s="36">
        <f t="shared" ca="1" si="101"/>
        <v>66.929048060760024</v>
      </c>
      <c r="EU29" s="36">
        <f t="shared" ca="1" si="139"/>
        <v>105.47005658550475</v>
      </c>
      <c r="EV29" s="36">
        <f t="shared" si="102"/>
        <v>7.7267429589367156</v>
      </c>
      <c r="EW29" s="36">
        <f t="shared" si="103"/>
        <v>172.75629333261946</v>
      </c>
      <c r="EX29" s="36">
        <f t="shared" ca="1" si="140"/>
        <v>418.11385489753104</v>
      </c>
      <c r="EY29" s="36">
        <f t="shared" si="104"/>
        <v>55.435491343202386</v>
      </c>
      <c r="EZ29" s="36">
        <f t="shared" si="105"/>
        <v>8.4550788241875185</v>
      </c>
      <c r="FA29" s="36">
        <f t="shared" si="106"/>
        <v>-9.9019006299874821</v>
      </c>
      <c r="FB29" s="36">
        <f t="shared" si="107"/>
        <v>19.907661466631961</v>
      </c>
      <c r="FC29" s="36">
        <f t="shared" si="141"/>
        <v>28.362740290819481</v>
      </c>
      <c r="FD29" s="36">
        <f t="shared" si="108"/>
        <v>2.2739831918270546E-5</v>
      </c>
      <c r="FE29" s="36">
        <f t="shared" si="109"/>
        <v>88.263231159191818</v>
      </c>
      <c r="FF29" s="36">
        <f t="shared" si="142"/>
        <v>172.06148553304561</v>
      </c>
      <c r="FG29" s="36">
        <f t="shared" ca="1" si="110"/>
        <v>246.05236936448543</v>
      </c>
      <c r="FH29" s="36">
        <f t="shared" ca="1" si="111"/>
        <v>3.4910584504663476</v>
      </c>
      <c r="FI29" s="36">
        <f t="shared" ca="1" si="112"/>
        <v>-8.2911259104010711</v>
      </c>
      <c r="FJ29" s="36">
        <f t="shared" ca="1" si="113"/>
        <v>393.93649878354654</v>
      </c>
      <c r="FK29" s="36">
        <f t="shared" si="114"/>
        <v>1.4366342947835165</v>
      </c>
      <c r="FL29" s="36">
        <f t="shared" si="115"/>
        <v>-3.6415005010229891</v>
      </c>
      <c r="FM29" s="36">
        <f t="shared" ca="1" si="116"/>
        <v>160.23828894226568</v>
      </c>
      <c r="FN29" s="36">
        <f t="shared" ca="1" si="154"/>
        <v>233.69820984128086</v>
      </c>
    </row>
    <row r="30" spans="2:170" x14ac:dyDescent="0.25">
      <c r="B30" s="2">
        <v>22</v>
      </c>
      <c r="C30" s="2">
        <f t="shared" si="117"/>
        <v>2</v>
      </c>
      <c r="D30" s="2">
        <f t="shared" si="144"/>
        <v>46</v>
      </c>
      <c r="E30" s="2">
        <f t="shared" si="118"/>
        <v>4</v>
      </c>
      <c r="F30" s="189">
        <f t="shared" si="145"/>
        <v>46387</v>
      </c>
      <c r="G30" s="2">
        <f t="shared" si="146"/>
        <v>12</v>
      </c>
      <c r="H30" s="187">
        <f t="shared" si="0"/>
        <v>36.416666666666671</v>
      </c>
      <c r="I30" s="186">
        <f t="shared" si="147"/>
        <v>36</v>
      </c>
      <c r="J30" s="2">
        <f t="shared" si="1"/>
        <v>0</v>
      </c>
      <c r="K30" s="2">
        <f t="shared" si="2"/>
        <v>1</v>
      </c>
      <c r="L30">
        <f t="shared" si="3"/>
        <v>2</v>
      </c>
      <c r="M30" s="190">
        <f t="shared" si="148"/>
        <v>8.2122069000000006E-4</v>
      </c>
      <c r="N30">
        <f t="shared" si="4"/>
        <v>1</v>
      </c>
      <c r="O30">
        <f t="shared" si="5"/>
        <v>100</v>
      </c>
      <c r="P30" s="58">
        <f t="shared" si="6"/>
        <v>3.6954931050000002E-3</v>
      </c>
      <c r="Q30" s="106">
        <f t="shared" si="7"/>
        <v>3.6954931050000002E-3</v>
      </c>
      <c r="R30" s="59">
        <f t="shared" si="8"/>
        <v>3.6954931050000002E-3</v>
      </c>
      <c r="S30" s="32">
        <f t="shared" si="119"/>
        <v>3.0848060249810683E-4</v>
      </c>
      <c r="T30">
        <f t="shared" si="9"/>
        <v>1</v>
      </c>
      <c r="U30" s="32">
        <f t="shared" si="120"/>
        <v>3.3468003E-4</v>
      </c>
      <c r="V30">
        <f t="shared" si="10"/>
        <v>1</v>
      </c>
      <c r="W30">
        <f t="shared" si="11"/>
        <v>100</v>
      </c>
      <c r="X30" s="58">
        <f t="shared" si="12"/>
        <v>1.5060601350000004E-3</v>
      </c>
      <c r="Y30" s="58">
        <f t="shared" si="13"/>
        <v>1.5060601350000004E-3</v>
      </c>
      <c r="Z30" s="32">
        <f t="shared" si="14"/>
        <v>1.5060601350000004E-3</v>
      </c>
      <c r="AA30" s="32">
        <f t="shared" si="15"/>
        <v>1.2559172799386786E-4</v>
      </c>
      <c r="AB30" s="59">
        <f t="shared" si="16"/>
        <v>4.9056245199999996E-3</v>
      </c>
      <c r="AC30" s="59">
        <f t="shared" si="17"/>
        <v>4.9056245199999996E-3</v>
      </c>
      <c r="AD30">
        <f t="shared" si="18"/>
        <v>1</v>
      </c>
      <c r="AE30" s="59">
        <f t="shared" si="19"/>
        <v>4.9056245199999996E-3</v>
      </c>
      <c r="AF30" s="59">
        <f t="shared" si="20"/>
        <v>4.1758461800000006E-3</v>
      </c>
      <c r="AG30" s="59">
        <f t="shared" si="21"/>
        <v>4.1758461800000006E-3</v>
      </c>
      <c r="AH30">
        <f t="shared" si="22"/>
        <v>1</v>
      </c>
      <c r="AI30" s="59">
        <f t="shared" si="23"/>
        <v>4.1758461800000006E-3</v>
      </c>
      <c r="AJ30" s="59">
        <f t="shared" si="24"/>
        <v>0</v>
      </c>
      <c r="AK30" s="59">
        <f t="shared" si="25"/>
        <v>0</v>
      </c>
      <c r="AL30" s="59">
        <f t="shared" si="26"/>
        <v>0</v>
      </c>
      <c r="AM30" s="12">
        <f t="shared" si="121"/>
        <v>0.80311743648499889</v>
      </c>
      <c r="AN30" s="12">
        <f t="shared" si="122"/>
        <v>0</v>
      </c>
      <c r="AO30" s="66">
        <f t="shared" si="27"/>
        <v>2.4774615068362749E-4</v>
      </c>
      <c r="AP30" s="66">
        <f t="shared" si="28"/>
        <v>1.0086490663015644E-4</v>
      </c>
      <c r="AQ30" s="59">
        <f t="shared" si="29"/>
        <v>3.939792588860353E-3</v>
      </c>
      <c r="AR30" s="59">
        <f t="shared" si="30"/>
        <v>3.3536948792372758E-3</v>
      </c>
      <c r="AS30" s="59">
        <f t="shared" si="31"/>
        <v>0</v>
      </c>
      <c r="AT30" s="12">
        <f t="shared" si="32"/>
        <v>0.79547533795958736</v>
      </c>
      <c r="AU30" s="59">
        <f t="shared" si="123"/>
        <v>0</v>
      </c>
      <c r="AV30" s="59">
        <f t="shared" si="124"/>
        <v>-1.214306433183765E-16</v>
      </c>
      <c r="AW30" s="70">
        <f t="shared" si="33"/>
        <v>0</v>
      </c>
      <c r="AX30" s="20">
        <f t="shared" si="34"/>
        <v>200000</v>
      </c>
      <c r="AY30" s="20">
        <f t="shared" si="35"/>
        <v>0</v>
      </c>
      <c r="AZ30" s="20">
        <f t="shared" si="36"/>
        <v>0</v>
      </c>
      <c r="BA30" s="20">
        <f t="shared" si="37"/>
        <v>200000</v>
      </c>
      <c r="BB30" s="36">
        <f t="shared" si="38"/>
        <v>1</v>
      </c>
      <c r="BC30" s="36">
        <f t="shared" si="39"/>
        <v>0</v>
      </c>
      <c r="BD30" s="80">
        <f t="shared" si="40"/>
        <v>49.549230136725498</v>
      </c>
      <c r="BE30" s="36">
        <f t="shared" si="41"/>
        <v>0</v>
      </c>
      <c r="BF30" s="36">
        <f t="shared" si="42"/>
        <v>0</v>
      </c>
      <c r="BG30" s="36">
        <f t="shared" si="43"/>
        <v>49.549230136725498</v>
      </c>
      <c r="BH30" s="36">
        <f t="shared" si="44"/>
        <v>20.172981326031287</v>
      </c>
      <c r="BI30" s="36">
        <f t="shared" si="45"/>
        <v>0</v>
      </c>
      <c r="BJ30" s="36">
        <f t="shared" si="46"/>
        <v>0</v>
      </c>
      <c r="BK30" s="36">
        <f t="shared" si="47"/>
        <v>20.172981326031287</v>
      </c>
      <c r="BL30" s="68">
        <f ca="1">IF(OR(AT30=0,E30&gt;ProjTerm),0,VLOOKUP(D30,'Life Events'!$AE$5:$AI$1206,5,FALSE))</f>
        <v>3.3762851041993155E-2</v>
      </c>
      <c r="BM30" s="93">
        <f t="shared" ca="1" si="48"/>
        <v>3.3762851041993155E-2</v>
      </c>
      <c r="BN30" s="93">
        <f t="shared" ca="1" si="49"/>
        <v>2.685751534310871E-2</v>
      </c>
      <c r="BO30" s="36">
        <f t="shared" ca="1" si="50"/>
        <v>4.0865293835415306</v>
      </c>
      <c r="BP30" s="36">
        <f t="shared" si="51"/>
        <v>2.9147224407170422E-2</v>
      </c>
      <c r="BQ30" s="36">
        <f t="shared" si="149"/>
        <v>98.303926440248262</v>
      </c>
      <c r="BR30" s="36">
        <f t="shared" si="150"/>
        <v>154.78110000000001</v>
      </c>
      <c r="BS30" s="36">
        <f t="shared" si="52"/>
        <v>152.1558986874071</v>
      </c>
      <c r="BT30" s="36">
        <f t="shared" si="53"/>
        <v>121.03626493090989</v>
      </c>
      <c r="BU30" s="70" cm="1">
        <f t="array" ref="BU30">IF(AND(ActInt=1,$J30=0),INDEX(Tbl_FwdNom,$B30-IVP,MATCH(ValnDt,Tbl_FwdNom_Cols)),INDEX(Tbl_FwdNom,$B30,MATCH(StartDt,Tbl_FwdNom_Cols)))</f>
        <v>10.145261447999999</v>
      </c>
      <c r="BV30" s="70" cm="1">
        <f t="array" ref="BV30">INDEX(Tbl_FwdReal,$B30,MATCH(StartDt,Tbl_FwdReal_Cols))</f>
        <v>4.4414302790000004</v>
      </c>
      <c r="BW30" s="70" cm="1">
        <f t="array" ref="BW30">IF(RunType&lt;&gt;"OPN",INDEX(Tbl_FwdReal,$B30,MATCH(ValnDt,Tbl_FwdReal_Cols)),IF(AND($J30=0,ActInt=1),INDEX(Tbl_FwdReal,$B30-IVP,MATCH(ValnDt,Tbl_FwdReal_Cols)),-999))*$K30</f>
        <v>4.4414302790000004</v>
      </c>
      <c r="BX30" s="70">
        <f t="shared" si="54"/>
        <v>4.4414302790000006E-2</v>
      </c>
      <c r="BY30" s="70">
        <f t="shared" si="125"/>
        <v>5.461272556075758E-2</v>
      </c>
      <c r="BZ30" s="64">
        <f t="shared" si="151"/>
        <v>4.4409665569729029E-3</v>
      </c>
      <c r="CA30" s="70" cm="1">
        <f t="array" ref="CA30">IF($J30=1,CA29*(1+INDEX(Tbl_CPI,$B30,MATCH(IF(RunType="OPN",StartDt,ValnDt),Tbl_CPI_Cols))),0)</f>
        <v>0</v>
      </c>
      <c r="CB30" s="70">
        <f t="shared" si="126"/>
        <v>1.0801053580657445</v>
      </c>
      <c r="CC30" s="70">
        <f t="shared" si="127"/>
        <v>1.0354176325062443</v>
      </c>
      <c r="CD30" s="36">
        <f t="shared" si="55"/>
        <v>7.4165178309405153</v>
      </c>
      <c r="CE30" s="36">
        <f t="shared" si="56"/>
        <v>1.5748135514146633</v>
      </c>
      <c r="CF30" s="36">
        <f t="shared" si="57"/>
        <v>0</v>
      </c>
      <c r="CG30" s="36">
        <f t="shared" si="58"/>
        <v>7.2210950103842126</v>
      </c>
      <c r="CH30" s="36">
        <f t="shared" si="59"/>
        <v>5.9563347880302313</v>
      </c>
      <c r="CI30" s="36">
        <f t="shared" si="60"/>
        <v>0</v>
      </c>
      <c r="CJ30" s="36">
        <f t="shared" si="61"/>
        <v>0</v>
      </c>
      <c r="CK30" s="36">
        <f t="shared" si="62"/>
        <v>0</v>
      </c>
      <c r="CL30" s="36">
        <f t="shared" si="63"/>
        <v>1.2647602223539813</v>
      </c>
      <c r="CM30" s="36">
        <f t="shared" si="64"/>
        <v>7.2210950103842126</v>
      </c>
      <c r="CN30" s="36">
        <f t="shared" ca="1" si="65"/>
        <v>-47.256671309018742</v>
      </c>
      <c r="CO30" s="20">
        <f t="shared" si="66"/>
        <v>120000</v>
      </c>
      <c r="CP30" s="20">
        <f t="shared" si="128"/>
        <v>2</v>
      </c>
      <c r="CQ30" s="64">
        <f t="shared" si="67"/>
        <v>1.3114367100000002E-3</v>
      </c>
      <c r="CR30" s="64">
        <f t="shared" si="68"/>
        <v>5.9014651950000004E-3</v>
      </c>
      <c r="CS30" s="36">
        <f t="shared" si="69"/>
        <v>47.524379122526256</v>
      </c>
      <c r="CT30" s="36">
        <f t="shared" si="70"/>
        <v>29.729538082035297</v>
      </c>
      <c r="CU30" s="36">
        <f t="shared" si="71"/>
        <v>12.103788795618772</v>
      </c>
      <c r="CV30" s="36">
        <f t="shared" si="129"/>
        <v>41.833326877654073</v>
      </c>
      <c r="CW30" s="36">
        <f t="shared" si="72"/>
        <v>41.833326877654073</v>
      </c>
      <c r="CX30" s="36">
        <f t="shared" si="73"/>
        <v>0</v>
      </c>
      <c r="CY30" s="36">
        <f t="shared" si="74"/>
        <v>47.524379122526256</v>
      </c>
      <c r="CZ30" s="36">
        <f t="shared" si="130"/>
        <v>5.6910522448721821</v>
      </c>
      <c r="DA30" s="64">
        <f t="shared" si="75"/>
        <v>8.084997426195617E-3</v>
      </c>
      <c r="DB30" s="70">
        <f t="shared" si="131"/>
        <v>0.99197984550227614</v>
      </c>
      <c r="DC30" s="70">
        <f>PRODUCT($DB$8:DB30)</f>
        <v>0.86083553790525846</v>
      </c>
      <c r="DD30" s="36">
        <f t="shared" si="76"/>
        <v>6360.5674745395318</v>
      </c>
      <c r="DE30" s="36">
        <f t="shared" si="77"/>
        <v>3776.8558090498013</v>
      </c>
      <c r="DF30" s="36">
        <f t="shared" si="78"/>
        <v>1144.8860273875932</v>
      </c>
      <c r="DG30" s="36">
        <f t="shared" si="132"/>
        <v>2.0575238617815295</v>
      </c>
      <c r="DH30" s="36">
        <f t="shared" ca="1" si="152"/>
        <v>129.36623199361372</v>
      </c>
      <c r="DI30" s="36">
        <f t="shared" si="133"/>
        <v>464.59160176601659</v>
      </c>
      <c r="DJ30" s="36">
        <f t="shared" ca="1" si="79"/>
        <v>-846.92532820428858</v>
      </c>
      <c r="DK30" s="36">
        <f t="shared" si="134"/>
        <v>1977.1633235732688</v>
      </c>
      <c r="DL30" s="36">
        <f t="shared" si="135"/>
        <v>2244.8439609576626</v>
      </c>
      <c r="DM30" s="36">
        <f t="shared" ca="1" si="80"/>
        <v>-579.24469081989491</v>
      </c>
      <c r="DN30" s="36">
        <f t="shared" ca="1" si="136"/>
        <v>-579.24469081989332</v>
      </c>
      <c r="DO30" s="64" cm="1">
        <f t="array" ref="DO30">IFERROR(INDEX(Tbl_FwdNom,$B30,MATCH(LIDt,Tbl_FwdNom_Cols,0)),0)</f>
        <v>7.4568809900000002</v>
      </c>
      <c r="DP30" s="64">
        <f t="shared" ca="1" si="137"/>
        <v>11.437760859999999</v>
      </c>
      <c r="DQ30" s="64">
        <f t="shared" ca="1" si="81"/>
        <v>9.0655159956811726E-3</v>
      </c>
      <c r="DR30" s="70">
        <f t="shared" ca="1" si="82"/>
        <v>0.99101592924148652</v>
      </c>
      <c r="DS30" s="70">
        <f ca="1">PRODUCT($DR$8:DR30)</f>
        <v>0.83497360695109091</v>
      </c>
      <c r="DT30" s="36">
        <f t="shared" ca="1" si="83"/>
        <v>3596.4534101439526</v>
      </c>
      <c r="DU30" s="36">
        <f t="shared" ca="1" si="84"/>
        <v>1080.556265326785</v>
      </c>
      <c r="DV30" s="36">
        <f t="shared" ca="1" si="85"/>
        <v>1.9552140946973737</v>
      </c>
      <c r="DW30" s="36">
        <f t="shared" ca="1" si="86"/>
        <v>123.26622240490242</v>
      </c>
      <c r="DX30" s="36">
        <f t="shared" ca="1" si="87"/>
        <v>6003.1440259074107</v>
      </c>
      <c r="DY30" s="36">
        <f t="shared" ca="1" si="88"/>
        <v>63.385270473491296</v>
      </c>
      <c r="DZ30" s="36">
        <f t="shared" ca="1" si="89"/>
        <v>377.35892206258092</v>
      </c>
      <c r="EA30" s="36">
        <f t="shared" ca="1" si="90"/>
        <v>0</v>
      </c>
      <c r="EB30" s="36">
        <f t="shared" ca="1" si="91"/>
        <v>-764.07914959039567</v>
      </c>
      <c r="EC30" s="36">
        <f t="shared" ca="1" si="92"/>
        <v>1863.9815283959222</v>
      </c>
      <c r="ED30" s="36">
        <f t="shared" ca="1" si="93"/>
        <v>2116.3594546461818</v>
      </c>
      <c r="EE30" s="36">
        <f t="shared" ca="1" si="138"/>
        <v>252.37792625025963</v>
      </c>
      <c r="EF30" s="36">
        <f t="shared" ca="1" si="94"/>
        <v>-511.70122334013604</v>
      </c>
      <c r="EG30" s="64"/>
      <c r="EH30" s="64"/>
      <c r="EI30" s="64"/>
      <c r="EJ30" s="70"/>
      <c r="EK30" s="70"/>
      <c r="EL30" s="70"/>
      <c r="EM30" s="70"/>
      <c r="EN30" s="70"/>
      <c r="EO30" s="36">
        <f t="shared" ca="1" si="96"/>
        <v>-4.9789945990498268</v>
      </c>
      <c r="EP30" s="36">
        <f t="shared" ca="1" si="97"/>
        <v>0</v>
      </c>
      <c r="EQ30" s="36">
        <f t="shared" si="98"/>
        <v>131.36829635860929</v>
      </c>
      <c r="ER30" s="36">
        <f t="shared" si="99"/>
        <v>38.127086006957569</v>
      </c>
      <c r="ES30" s="36">
        <f t="shared" si="100"/>
        <v>-34.818827652100069</v>
      </c>
      <c r="ET30" s="36">
        <f t="shared" ca="1" si="101"/>
        <v>64.428946602293365</v>
      </c>
      <c r="EU30" s="36">
        <f t="shared" ca="1" si="139"/>
        <v>102.55603260925093</v>
      </c>
      <c r="EV30" s="36">
        <f t="shared" si="102"/>
        <v>7.6690507376797772</v>
      </c>
      <c r="EW30" s="36">
        <f t="shared" si="103"/>
        <v>171.72040773205632</v>
      </c>
      <c r="EX30" s="36">
        <f t="shared" ca="1" si="140"/>
        <v>413.31378743759632</v>
      </c>
      <c r="EY30" s="36">
        <f t="shared" si="104"/>
        <v>54.725785003385091</v>
      </c>
      <c r="EZ30" s="36">
        <f t="shared" si="105"/>
        <v>8.3467339187535625</v>
      </c>
      <c r="FA30" s="36">
        <f t="shared" si="106"/>
        <v>-9.7750158889128755</v>
      </c>
      <c r="FB30" s="36">
        <f t="shared" si="107"/>
        <v>19.650826404118927</v>
      </c>
      <c r="FC30" s="36">
        <f t="shared" si="141"/>
        <v>27.997560322872488</v>
      </c>
      <c r="FD30" s="36">
        <f t="shared" si="108"/>
        <v>2.2448439609576625E-5</v>
      </c>
      <c r="FE30" s="36">
        <f t="shared" si="109"/>
        <v>87.133251552108945</v>
      </c>
      <c r="FF30" s="36">
        <f t="shared" si="142"/>
        <v>169.85661932680614</v>
      </c>
      <c r="FG30" s="36">
        <f t="shared" ca="1" si="110"/>
        <v>243.45716811079018</v>
      </c>
      <c r="FH30" s="36">
        <f t="shared" ca="1" si="111"/>
        <v>3.3416409076441287</v>
      </c>
      <c r="FI30" s="36">
        <f t="shared" ca="1" si="112"/>
        <v>-8.4376986325398011</v>
      </c>
      <c r="FJ30" s="36">
        <f t="shared" ca="1" si="113"/>
        <v>389.07003778201158</v>
      </c>
      <c r="FK30" s="36">
        <f t="shared" si="114"/>
        <v>1.3732903300795163</v>
      </c>
      <c r="FL30" s="36">
        <f t="shared" si="115"/>
        <v>-3.6993057054597394</v>
      </c>
      <c r="FM30" s="36">
        <f t="shared" ca="1" si="116"/>
        <v>157.99162600833262</v>
      </c>
      <c r="FN30" s="36">
        <f t="shared" ca="1" si="154"/>
        <v>231.07841177367897</v>
      </c>
    </row>
    <row r="31" spans="2:170" x14ac:dyDescent="0.25">
      <c r="B31" s="2">
        <v>23</v>
      </c>
      <c r="C31" s="2">
        <f t="shared" si="117"/>
        <v>2</v>
      </c>
      <c r="D31" s="2">
        <f t="shared" si="144"/>
        <v>47</v>
      </c>
      <c r="E31" s="2">
        <f t="shared" si="118"/>
        <v>4</v>
      </c>
      <c r="F31" s="189">
        <f t="shared" si="145"/>
        <v>46418</v>
      </c>
      <c r="G31" s="2">
        <f t="shared" si="146"/>
        <v>1</v>
      </c>
      <c r="H31" s="187">
        <f t="shared" si="0"/>
        <v>36.5</v>
      </c>
      <c r="I31" s="186">
        <f t="shared" si="147"/>
        <v>36</v>
      </c>
      <c r="J31" s="2">
        <f t="shared" si="1"/>
        <v>0</v>
      </c>
      <c r="K31" s="2">
        <f t="shared" si="2"/>
        <v>1</v>
      </c>
      <c r="L31">
        <f t="shared" si="3"/>
        <v>2</v>
      </c>
      <c r="M31" s="190">
        <f t="shared" si="148"/>
        <v>8.2122069000000006E-4</v>
      </c>
      <c r="N31">
        <f t="shared" si="4"/>
        <v>1</v>
      </c>
      <c r="O31">
        <f t="shared" si="5"/>
        <v>100</v>
      </c>
      <c r="P31" s="58">
        <f t="shared" si="6"/>
        <v>3.6954931050000002E-3</v>
      </c>
      <c r="Q31" s="106">
        <f t="shared" si="7"/>
        <v>3.6954931050000002E-3</v>
      </c>
      <c r="R31" s="59">
        <f t="shared" si="8"/>
        <v>3.6954931050000002E-3</v>
      </c>
      <c r="S31" s="32">
        <f t="shared" si="119"/>
        <v>3.0848060249810683E-4</v>
      </c>
      <c r="T31">
        <f t="shared" si="9"/>
        <v>1</v>
      </c>
      <c r="U31" s="32">
        <f t="shared" si="120"/>
        <v>3.3468003E-4</v>
      </c>
      <c r="V31">
        <f t="shared" si="10"/>
        <v>1</v>
      </c>
      <c r="W31">
        <f t="shared" si="11"/>
        <v>100</v>
      </c>
      <c r="X31" s="58">
        <f t="shared" si="12"/>
        <v>1.5060601350000004E-3</v>
      </c>
      <c r="Y31" s="58">
        <f t="shared" si="13"/>
        <v>1.5060601350000004E-3</v>
      </c>
      <c r="Z31" s="32">
        <f t="shared" si="14"/>
        <v>1.5060601350000004E-3</v>
      </c>
      <c r="AA31" s="32">
        <f t="shared" si="15"/>
        <v>1.2559172799386786E-4</v>
      </c>
      <c r="AB31" s="59">
        <f t="shared" si="16"/>
        <v>4.9056245199999996E-3</v>
      </c>
      <c r="AC31" s="59">
        <f t="shared" si="17"/>
        <v>4.9056245199999996E-3</v>
      </c>
      <c r="AD31">
        <f t="shared" si="18"/>
        <v>1</v>
      </c>
      <c r="AE31" s="59">
        <f t="shared" si="19"/>
        <v>4.9056245199999996E-3</v>
      </c>
      <c r="AF31" s="59">
        <f t="shared" si="20"/>
        <v>4.1758461800000006E-3</v>
      </c>
      <c r="AG31" s="59">
        <f t="shared" si="21"/>
        <v>4.1758461800000006E-3</v>
      </c>
      <c r="AH31">
        <f t="shared" si="22"/>
        <v>1</v>
      </c>
      <c r="AI31" s="59">
        <f t="shared" si="23"/>
        <v>4.1758461800000006E-3</v>
      </c>
      <c r="AJ31" s="59">
        <f t="shared" si="24"/>
        <v>0</v>
      </c>
      <c r="AK31" s="59">
        <f t="shared" si="25"/>
        <v>0</v>
      </c>
      <c r="AL31" s="59">
        <f t="shared" si="26"/>
        <v>0</v>
      </c>
      <c r="AM31" s="12">
        <f t="shared" si="121"/>
        <v>0.79547533795958736</v>
      </c>
      <c r="AN31" s="12">
        <f t="shared" si="122"/>
        <v>0</v>
      </c>
      <c r="AO31" s="66">
        <f t="shared" si="27"/>
        <v>2.4538871152615866E-4</v>
      </c>
      <c r="AP31" s="66">
        <f t="shared" si="28"/>
        <v>9.9905122270850603E-5</v>
      </c>
      <c r="AQ31" s="59">
        <f t="shared" si="29"/>
        <v>3.9023033229498381E-3</v>
      </c>
      <c r="AR31" s="59">
        <f t="shared" si="30"/>
        <v>3.3217826513027523E-3</v>
      </c>
      <c r="AS31" s="59">
        <f t="shared" si="31"/>
        <v>0</v>
      </c>
      <c r="AT31" s="12">
        <f t="shared" si="32"/>
        <v>0.78790595815153774</v>
      </c>
      <c r="AU31" s="59">
        <f t="shared" si="123"/>
        <v>0</v>
      </c>
      <c r="AV31" s="59">
        <f t="shared" si="124"/>
        <v>-1.5178830414797062E-17</v>
      </c>
      <c r="AW31" s="70">
        <f t="shared" si="33"/>
        <v>0</v>
      </c>
      <c r="AX31" s="20">
        <f t="shared" si="34"/>
        <v>200000</v>
      </c>
      <c r="AY31" s="20">
        <f t="shared" si="35"/>
        <v>0</v>
      </c>
      <c r="AZ31" s="20">
        <f t="shared" si="36"/>
        <v>0</v>
      </c>
      <c r="BA31" s="20">
        <f t="shared" si="37"/>
        <v>200000</v>
      </c>
      <c r="BB31" s="36">
        <f t="shared" si="38"/>
        <v>1</v>
      </c>
      <c r="BC31" s="36">
        <f t="shared" si="39"/>
        <v>0</v>
      </c>
      <c r="BD31" s="80">
        <f t="shared" si="40"/>
        <v>49.07774230523173</v>
      </c>
      <c r="BE31" s="36">
        <f t="shared" si="41"/>
        <v>0</v>
      </c>
      <c r="BF31" s="36">
        <f t="shared" si="42"/>
        <v>0</v>
      </c>
      <c r="BG31" s="36">
        <f t="shared" si="43"/>
        <v>49.07774230523173</v>
      </c>
      <c r="BH31" s="36">
        <f t="shared" si="44"/>
        <v>19.981024454170122</v>
      </c>
      <c r="BI31" s="36">
        <f t="shared" si="45"/>
        <v>0</v>
      </c>
      <c r="BJ31" s="36">
        <f t="shared" si="46"/>
        <v>0</v>
      </c>
      <c r="BK31" s="36">
        <f t="shared" si="47"/>
        <v>19.981024454170122</v>
      </c>
      <c r="BL31" s="68">
        <f ca="1">IF(OR(AT31=0,E31&gt;ProjTerm),0,VLOOKUP(D31,'Life Events'!$AE$5:$AI$1206,5,FALSE))</f>
        <v>3.3762851041993155E-2</v>
      </c>
      <c r="BM31" s="93">
        <f t="shared" ca="1" si="48"/>
        <v>3.3762851041993155E-2</v>
      </c>
      <c r="BN31" s="93">
        <f t="shared" ca="1" si="49"/>
        <v>2.6601951500169262E-2</v>
      </c>
      <c r="BO31" s="36">
        <f t="shared" ca="1" si="50"/>
        <v>4.0476438373470716</v>
      </c>
      <c r="BP31" s="36">
        <f t="shared" si="51"/>
        <v>2.8869872739104588E-2</v>
      </c>
      <c r="BQ31" s="36">
        <f t="shared" si="149"/>
        <v>98.303926440248262</v>
      </c>
      <c r="BR31" s="36">
        <f t="shared" si="150"/>
        <v>154.78110000000001</v>
      </c>
      <c r="BS31" s="36">
        <f t="shared" si="52"/>
        <v>152.1558986874071</v>
      </c>
      <c r="BT31" s="36">
        <f t="shared" si="53"/>
        <v>119.8845391437098</v>
      </c>
      <c r="BU31" s="70" cm="1">
        <f t="array" ref="BU31">IF(AND(ActInt=1,$J31=0),INDEX(Tbl_FwdNom,$B31-IVP,MATCH(ValnDt,Tbl_FwdNom_Cols)),INDEX(Tbl_FwdNom,$B31,MATCH(StartDt,Tbl_FwdNom_Cols)))</f>
        <v>9.0882481080000002</v>
      </c>
      <c r="BV31" s="70" cm="1">
        <f t="array" ref="BV31">INDEX(Tbl_FwdReal,$B31,MATCH(StartDt,Tbl_FwdReal_Cols))</f>
        <v>4.4780378199999999</v>
      </c>
      <c r="BW31" s="70" cm="1">
        <f t="array" ref="BW31">IF(RunType&lt;&gt;"OPN",INDEX(Tbl_FwdReal,$B31,MATCH(ValnDt,Tbl_FwdReal_Cols)),IF(AND($J31=0,ActInt=1),INDEX(Tbl_FwdReal,$B31-IVP,MATCH(ValnDt,Tbl_FwdReal_Cols)),-999))*$K31</f>
        <v>4.4780378199999999</v>
      </c>
      <c r="BX31" s="70">
        <f t="shared" si="54"/>
        <v>4.4780378199999998E-2</v>
      </c>
      <c r="BY31" s="70">
        <f t="shared" si="125"/>
        <v>4.4126118600568365E-2</v>
      </c>
      <c r="BZ31" s="64">
        <f t="shared" si="151"/>
        <v>3.6048389777898482E-3</v>
      </c>
      <c r="CA31" s="70" cm="1">
        <f t="array" ref="CA31">IF($J31=1,CA30*(1+INDEX(Tbl_CPI,$B31,MATCH(IF(RunType="OPN",StartDt,ValnDt),Tbl_CPI_Cols))),0)</f>
        <v>0</v>
      </c>
      <c r="CB31" s="70">
        <f t="shared" si="126"/>
        <v>1.0839989639606196</v>
      </c>
      <c r="CC31" s="70">
        <f t="shared" si="127"/>
        <v>1.0354176325062443</v>
      </c>
      <c r="CD31" s="36">
        <f t="shared" si="55"/>
        <v>7.4165178309405153</v>
      </c>
      <c r="CE31" s="36">
        <f t="shared" si="56"/>
        <v>1.5748135514146633</v>
      </c>
      <c r="CF31" s="36">
        <f t="shared" si="57"/>
        <v>0</v>
      </c>
      <c r="CG31" s="36">
        <f t="shared" si="58"/>
        <v>7.1523823700856299</v>
      </c>
      <c r="CH31" s="36">
        <f t="shared" si="59"/>
        <v>5.8996570280507123</v>
      </c>
      <c r="CI31" s="36">
        <f t="shared" si="60"/>
        <v>0</v>
      </c>
      <c r="CJ31" s="36">
        <f t="shared" si="61"/>
        <v>0</v>
      </c>
      <c r="CK31" s="36">
        <f t="shared" si="62"/>
        <v>0</v>
      </c>
      <c r="CL31" s="36">
        <f t="shared" si="63"/>
        <v>1.2527253420349174</v>
      </c>
      <c r="CM31" s="36">
        <f t="shared" si="64"/>
        <v>7.1523823700856299</v>
      </c>
      <c r="CN31" s="36">
        <f t="shared" ca="1" si="65"/>
        <v>-46.806998419699994</v>
      </c>
      <c r="CO31" s="20">
        <f t="shared" si="66"/>
        <v>120000</v>
      </c>
      <c r="CP31" s="20">
        <f t="shared" si="128"/>
        <v>2</v>
      </c>
      <c r="CQ31" s="64">
        <f t="shared" si="67"/>
        <v>1.3114367100000002E-3</v>
      </c>
      <c r="CR31" s="64">
        <f t="shared" si="68"/>
        <v>5.9014651950000004E-3</v>
      </c>
      <c r="CS31" s="36">
        <f t="shared" si="69"/>
        <v>47.072158847988433</v>
      </c>
      <c r="CT31" s="36">
        <f t="shared" si="70"/>
        <v>29.446645383139039</v>
      </c>
      <c r="CU31" s="36">
        <f t="shared" si="71"/>
        <v>11.988614672502072</v>
      </c>
      <c r="CV31" s="36">
        <f t="shared" si="129"/>
        <v>41.435260055641109</v>
      </c>
      <c r="CW31" s="36">
        <f t="shared" si="72"/>
        <v>41.435260055641109</v>
      </c>
      <c r="CX31" s="36">
        <f t="shared" si="73"/>
        <v>0</v>
      </c>
      <c r="CY31" s="36">
        <f t="shared" si="74"/>
        <v>47.072158847988433</v>
      </c>
      <c r="CZ31" s="36">
        <f t="shared" si="130"/>
        <v>5.6368987923473242</v>
      </c>
      <c r="DA31" s="64">
        <f t="shared" si="75"/>
        <v>7.2752523491004251E-3</v>
      </c>
      <c r="DB31" s="70">
        <f t="shared" si="131"/>
        <v>0.99277729465492814</v>
      </c>
      <c r="DC31" s="70">
        <f>PRODUCT($DB$8:DB31)</f>
        <v>0.8546179764644023</v>
      </c>
      <c r="DD31" s="36">
        <f t="shared" si="76"/>
        <v>6286.9576688565776</v>
      </c>
      <c r="DE31" s="36">
        <f t="shared" si="77"/>
        <v>3755.2556458415725</v>
      </c>
      <c r="DF31" s="36">
        <f t="shared" si="78"/>
        <v>1133.2343376936269</v>
      </c>
      <c r="DG31" s="36">
        <f t="shared" si="132"/>
        <v>2.043622994351181</v>
      </c>
      <c r="DH31" s="36">
        <f t="shared" ca="1" si="152"/>
        <v>126.25976013947246</v>
      </c>
      <c r="DI31" s="36">
        <f t="shared" si="133"/>
        <v>460.76720515141193</v>
      </c>
      <c r="DJ31" s="36">
        <f t="shared" ca="1" si="79"/>
        <v>-813.4843430248452</v>
      </c>
      <c r="DK31" s="36">
        <f t="shared" si="134"/>
        <v>1950.1124256320095</v>
      </c>
      <c r="DL31" s="36">
        <f t="shared" si="135"/>
        <v>2214.1036084099956</v>
      </c>
      <c r="DM31" s="36">
        <f t="shared" ca="1" si="80"/>
        <v>-549.49316024685913</v>
      </c>
      <c r="DN31" s="36">
        <f t="shared" ca="1" si="136"/>
        <v>-549.49316024685731</v>
      </c>
      <c r="DO31" s="64" cm="1">
        <f t="array" ref="DO31">IFERROR(INDEX(Tbl_FwdNom,$B31,MATCH(LIDt,Tbl_FwdNom_Cols,0)),0)</f>
        <v>7.5717678079999997</v>
      </c>
      <c r="DP31" s="64">
        <f t="shared" ca="1" si="137"/>
        <v>11.32704996</v>
      </c>
      <c r="DQ31" s="64">
        <f t="shared" ca="1" si="81"/>
        <v>8.9819376141899721E-3</v>
      </c>
      <c r="DR31" s="70">
        <f t="shared" ca="1" si="82"/>
        <v>0.99109801942002207</v>
      </c>
      <c r="DS31" s="70">
        <f ca="1">PRODUCT($DR$8:DR31)</f>
        <v>0.82754068811721815</v>
      </c>
      <c r="DT31" s="36">
        <f t="shared" ca="1" si="83"/>
        <v>3579.6787880009747</v>
      </c>
      <c r="DU31" s="36">
        <f t="shared" ca="1" si="84"/>
        <v>1070.2807298364021</v>
      </c>
      <c r="DV31" s="36">
        <f t="shared" ca="1" si="85"/>
        <v>1.9439058329792258</v>
      </c>
      <c r="DW31" s="36">
        <f t="shared" ca="1" si="86"/>
        <v>120.32574808713305</v>
      </c>
      <c r="DX31" s="36">
        <f t="shared" ca="1" si="87"/>
        <v>5937.1793518933982</v>
      </c>
      <c r="DY31" s="36">
        <f t="shared" ca="1" si="88"/>
        <v>62.690615775637966</v>
      </c>
      <c r="DZ31" s="36">
        <f t="shared" ca="1" si="89"/>
        <v>374.79568897928317</v>
      </c>
      <c r="EA31" s="36">
        <f t="shared" ca="1" si="90"/>
        <v>0</v>
      </c>
      <c r="EB31" s="36">
        <f t="shared" ca="1" si="91"/>
        <v>-731.35168704694638</v>
      </c>
      <c r="EC31" s="36">
        <f t="shared" ca="1" si="92"/>
        <v>1839.2884341423357</v>
      </c>
      <c r="ED31" s="36">
        <f t="shared" ca="1" si="93"/>
        <v>2088.2963043890268</v>
      </c>
      <c r="EE31" s="36">
        <f t="shared" ca="1" si="138"/>
        <v>249.00787024669103</v>
      </c>
      <c r="EF31" s="36">
        <f t="shared" ca="1" si="94"/>
        <v>-482.34381680025535</v>
      </c>
      <c r="EG31" s="64"/>
      <c r="EH31" s="64"/>
      <c r="EI31" s="64"/>
      <c r="EJ31" s="70"/>
      <c r="EK31" s="70"/>
      <c r="EL31" s="70"/>
      <c r="EM31" s="70"/>
      <c r="EN31" s="70"/>
      <c r="EO31" s="36">
        <f t="shared" ca="1" si="96"/>
        <v>-4.2661866842310197</v>
      </c>
      <c r="EP31" s="36">
        <f t="shared" ca="1" si="97"/>
        <v>0</v>
      </c>
      <c r="EQ31" s="36">
        <f t="shared" si="98"/>
        <v>130.48075706628217</v>
      </c>
      <c r="ER31" s="36">
        <f t="shared" si="99"/>
        <v>37.685847484850292</v>
      </c>
      <c r="ES31" s="36">
        <f t="shared" si="100"/>
        <v>-34.415875062124613</v>
      </c>
      <c r="ET31" s="36">
        <f t="shared" ca="1" si="101"/>
        <v>61.884959102211496</v>
      </c>
      <c r="EU31" s="36">
        <f t="shared" ca="1" si="139"/>
        <v>99.570806587061782</v>
      </c>
      <c r="EV31" s="36">
        <f t="shared" si="102"/>
        <v>7.6059211168107694</v>
      </c>
      <c r="EW31" s="36">
        <f t="shared" si="103"/>
        <v>170.56024494254592</v>
      </c>
      <c r="EX31" s="36">
        <f t="shared" ca="1" si="140"/>
        <v>408.21772971270065</v>
      </c>
      <c r="EY31" s="36">
        <f t="shared" si="104"/>
        <v>53.977044822322853</v>
      </c>
      <c r="EZ31" s="36">
        <f t="shared" si="105"/>
        <v>8.2324357547178781</v>
      </c>
      <c r="FA31" s="36">
        <f t="shared" si="106"/>
        <v>-9.6411591755687382</v>
      </c>
      <c r="FB31" s="36">
        <f t="shared" si="107"/>
        <v>19.379978154858811</v>
      </c>
      <c r="FC31" s="36">
        <f t="shared" si="141"/>
        <v>27.612413909576688</v>
      </c>
      <c r="FD31" s="36">
        <f t="shared" si="108"/>
        <v>2.2141036084099955E-5</v>
      </c>
      <c r="FE31" s="36">
        <f t="shared" si="109"/>
        <v>85.941123078490293</v>
      </c>
      <c r="FF31" s="36">
        <f t="shared" si="142"/>
        <v>167.53060395142592</v>
      </c>
      <c r="FG31" s="36">
        <f t="shared" ca="1" si="110"/>
        <v>240.68712576127473</v>
      </c>
      <c r="FH31" s="36">
        <f t="shared" ca="1" si="111"/>
        <v>2.9698869970367676</v>
      </c>
      <c r="FI31" s="36">
        <f t="shared" ca="1" si="112"/>
        <v>-8.0114560431958211</v>
      </c>
      <c r="FJ31" s="36">
        <f t="shared" ca="1" si="113"/>
        <v>384.55318454572432</v>
      </c>
      <c r="FK31" s="36">
        <f t="shared" si="114"/>
        <v>1.2188274199438243</v>
      </c>
      <c r="FL31" s="36">
        <f t="shared" si="115"/>
        <v>-3.5219451761510814</v>
      </c>
      <c r="FM31" s="36">
        <f t="shared" ca="1" si="116"/>
        <v>155.88875176055279</v>
      </c>
      <c r="FN31" s="36">
        <f t="shared" ca="1" si="154"/>
        <v>228.66443278517153</v>
      </c>
    </row>
    <row r="32" spans="2:170" x14ac:dyDescent="0.25">
      <c r="B32" s="2">
        <v>24</v>
      </c>
      <c r="C32" s="2">
        <f t="shared" si="117"/>
        <v>2</v>
      </c>
      <c r="D32" s="2">
        <f t="shared" si="144"/>
        <v>48</v>
      </c>
      <c r="E32" s="2">
        <f t="shared" si="118"/>
        <v>4</v>
      </c>
      <c r="F32" s="189">
        <f t="shared" si="145"/>
        <v>46446</v>
      </c>
      <c r="G32" s="2">
        <f t="shared" si="146"/>
        <v>2</v>
      </c>
      <c r="H32" s="187">
        <f t="shared" si="0"/>
        <v>36.583333333333336</v>
      </c>
      <c r="I32" s="186">
        <f t="shared" si="147"/>
        <v>36</v>
      </c>
      <c r="J32" s="2">
        <f t="shared" si="1"/>
        <v>0</v>
      </c>
      <c r="K32" s="2">
        <f t="shared" si="2"/>
        <v>1</v>
      </c>
      <c r="L32">
        <f t="shared" si="3"/>
        <v>2</v>
      </c>
      <c r="M32" s="190">
        <f t="shared" si="148"/>
        <v>8.2122069000000006E-4</v>
      </c>
      <c r="N32">
        <f t="shared" si="4"/>
        <v>1</v>
      </c>
      <c r="O32">
        <f t="shared" si="5"/>
        <v>100</v>
      </c>
      <c r="P32" s="58">
        <f t="shared" si="6"/>
        <v>3.6954931050000002E-3</v>
      </c>
      <c r="Q32" s="106">
        <f t="shared" si="7"/>
        <v>3.6954931050000002E-3</v>
      </c>
      <c r="R32" s="59">
        <f t="shared" si="8"/>
        <v>3.6954931050000002E-3</v>
      </c>
      <c r="S32" s="32">
        <f t="shared" si="119"/>
        <v>3.0848060249810683E-4</v>
      </c>
      <c r="T32">
        <f t="shared" si="9"/>
        <v>1</v>
      </c>
      <c r="U32" s="32">
        <f t="shared" si="120"/>
        <v>3.3468003E-4</v>
      </c>
      <c r="V32">
        <f t="shared" si="10"/>
        <v>1</v>
      </c>
      <c r="W32">
        <f t="shared" si="11"/>
        <v>100</v>
      </c>
      <c r="X32" s="58">
        <f t="shared" si="12"/>
        <v>1.5060601350000004E-3</v>
      </c>
      <c r="Y32" s="58">
        <f t="shared" si="13"/>
        <v>1.5060601350000004E-3</v>
      </c>
      <c r="Z32" s="32">
        <f t="shared" si="14"/>
        <v>1.5060601350000004E-3</v>
      </c>
      <c r="AA32" s="32">
        <f t="shared" si="15"/>
        <v>1.2559172799386786E-4</v>
      </c>
      <c r="AB32" s="59">
        <f t="shared" si="16"/>
        <v>4.9056245199999996E-3</v>
      </c>
      <c r="AC32" s="59">
        <f t="shared" si="17"/>
        <v>4.9056245199999996E-3</v>
      </c>
      <c r="AD32">
        <f t="shared" si="18"/>
        <v>1</v>
      </c>
      <c r="AE32" s="59">
        <f t="shared" si="19"/>
        <v>4.9056245199999996E-3</v>
      </c>
      <c r="AF32" s="59">
        <f t="shared" si="20"/>
        <v>4.1758461800000006E-3</v>
      </c>
      <c r="AG32" s="59">
        <f t="shared" si="21"/>
        <v>4.1758461800000006E-3</v>
      </c>
      <c r="AH32">
        <f t="shared" si="22"/>
        <v>1</v>
      </c>
      <c r="AI32" s="59">
        <f t="shared" si="23"/>
        <v>4.1758461800000006E-3</v>
      </c>
      <c r="AJ32" s="59">
        <f t="shared" si="24"/>
        <v>0</v>
      </c>
      <c r="AK32" s="59">
        <f t="shared" si="25"/>
        <v>0</v>
      </c>
      <c r="AL32" s="59">
        <f t="shared" si="26"/>
        <v>0</v>
      </c>
      <c r="AM32" s="12">
        <f t="shared" si="121"/>
        <v>0.78790595815153774</v>
      </c>
      <c r="AN32" s="12">
        <f t="shared" si="122"/>
        <v>0</v>
      </c>
      <c r="AO32" s="66">
        <f t="shared" si="27"/>
        <v>2.4305370468243449E-4</v>
      </c>
      <c r="AP32" s="66">
        <f t="shared" si="28"/>
        <v>9.8954470780915758E-5</v>
      </c>
      <c r="AQ32" s="59">
        <f t="shared" si="29"/>
        <v>3.8651707877622771E-3</v>
      </c>
      <c r="AR32" s="59">
        <f t="shared" si="30"/>
        <v>3.290174085546339E-3</v>
      </c>
      <c r="AS32" s="59">
        <f t="shared" si="31"/>
        <v>0</v>
      </c>
      <c r="AT32" s="12">
        <f t="shared" si="32"/>
        <v>0.78040860510276577</v>
      </c>
      <c r="AU32" s="59">
        <f t="shared" si="123"/>
        <v>0</v>
      </c>
      <c r="AV32" s="59">
        <f t="shared" si="124"/>
        <v>-3.903127820947816E-18</v>
      </c>
      <c r="AW32" s="70">
        <f t="shared" si="33"/>
        <v>0</v>
      </c>
      <c r="AX32" s="20">
        <f t="shared" si="34"/>
        <v>200000</v>
      </c>
      <c r="AY32" s="20">
        <f t="shared" si="35"/>
        <v>0</v>
      </c>
      <c r="AZ32" s="20">
        <f t="shared" si="36"/>
        <v>0</v>
      </c>
      <c r="BA32" s="20">
        <f t="shared" si="37"/>
        <v>200000</v>
      </c>
      <c r="BB32" s="36">
        <f t="shared" si="38"/>
        <v>1</v>
      </c>
      <c r="BC32" s="36">
        <f t="shared" si="39"/>
        <v>0</v>
      </c>
      <c r="BD32" s="80">
        <f t="shared" si="40"/>
        <v>48.610740936486899</v>
      </c>
      <c r="BE32" s="36">
        <f t="shared" si="41"/>
        <v>0</v>
      </c>
      <c r="BF32" s="36">
        <f t="shared" si="42"/>
        <v>0</v>
      </c>
      <c r="BG32" s="36">
        <f t="shared" si="43"/>
        <v>48.610740936486899</v>
      </c>
      <c r="BH32" s="36">
        <f t="shared" si="44"/>
        <v>19.790894156183153</v>
      </c>
      <c r="BI32" s="36">
        <f t="shared" si="45"/>
        <v>0</v>
      </c>
      <c r="BJ32" s="36">
        <f t="shared" si="46"/>
        <v>0</v>
      </c>
      <c r="BK32" s="36">
        <f t="shared" si="47"/>
        <v>19.790894156183153</v>
      </c>
      <c r="BL32" s="68">
        <f ca="1">IF(OR(AT32=0,E32&gt;ProjTerm),0,VLOOKUP(D32,'Life Events'!$AE$5:$AI$1206,5,FALSE))</f>
        <v>3.3762851041993155E-2</v>
      </c>
      <c r="BM32" s="93">
        <f t="shared" ca="1" si="48"/>
        <v>3.3762851041993155E-2</v>
      </c>
      <c r="BN32" s="93">
        <f t="shared" ca="1" si="49"/>
        <v>2.634881948597434E-2</v>
      </c>
      <c r="BO32" s="36">
        <f t="shared" ca="1" si="50"/>
        <v>4.0091283082406894</v>
      </c>
      <c r="BP32" s="36">
        <f t="shared" si="51"/>
        <v>2.8595160222770807E-2</v>
      </c>
      <c r="BQ32" s="36">
        <f t="shared" si="149"/>
        <v>98.303926440248262</v>
      </c>
      <c r="BR32" s="36">
        <f t="shared" si="150"/>
        <v>154.78110000000001</v>
      </c>
      <c r="BS32" s="36">
        <f t="shared" si="52"/>
        <v>152.1558986874071</v>
      </c>
      <c r="BT32" s="36">
        <f t="shared" si="53"/>
        <v>118.74377265279713</v>
      </c>
      <c r="BU32" s="70" cm="1">
        <f t="array" ref="BU32">IF(AND(ActInt=1,$J32=0),INDEX(Tbl_FwdNom,$B32-IVP,MATCH(ValnDt,Tbl_FwdNom_Cols)),INDEX(Tbl_FwdNom,$B32,MATCH(StartDt,Tbl_FwdNom_Cols)))</f>
        <v>9.1342416830000008</v>
      </c>
      <c r="BV32" s="70" cm="1">
        <f t="array" ref="BV32">INDEX(Tbl_FwdReal,$B32,MATCH(StartDt,Tbl_FwdReal_Cols))</f>
        <v>4.5128179179999997</v>
      </c>
      <c r="BW32" s="70" cm="1">
        <f t="array" ref="BW32">IF(RunType&lt;&gt;"OPN",INDEX(Tbl_FwdReal,$B32,MATCH(ValnDt,Tbl_FwdReal_Cols)),IF(AND($J32=0,ActInt=1),INDEX(Tbl_FwdReal,$B32-IVP,MATCH(ValnDt,Tbl_FwdReal_Cols)),-999))*$K32</f>
        <v>4.5128179179999997</v>
      </c>
      <c r="BX32" s="70">
        <f t="shared" si="54"/>
        <v>4.5128179179999998E-2</v>
      </c>
      <c r="BY32" s="70">
        <f t="shared" si="125"/>
        <v>4.421872701419205E-2</v>
      </c>
      <c r="BZ32" s="64">
        <f t="shared" si="151"/>
        <v>3.6122565422918029E-3</v>
      </c>
      <c r="CA32" s="70" cm="1">
        <f t="array" ref="CA32">IF($J32=1,CA31*(1+INDEX(Tbl_CPI,$B32,MATCH(IF(RunType="OPN",StartDt,ValnDt),Tbl_CPI_Cols))),0)</f>
        <v>0</v>
      </c>
      <c r="CB32" s="70">
        <f t="shared" si="126"/>
        <v>1.0879146463100238</v>
      </c>
      <c r="CC32" s="70">
        <f t="shared" si="127"/>
        <v>1.0879146463100238</v>
      </c>
      <c r="CD32" s="36">
        <f t="shared" si="55"/>
        <v>7.4165178309405153</v>
      </c>
      <c r="CE32" s="36">
        <f t="shared" si="56"/>
        <v>1.5748135514146633</v>
      </c>
      <c r="CF32" s="36">
        <f t="shared" si="57"/>
        <v>0</v>
      </c>
      <c r="CG32" s="36">
        <f t="shared" si="58"/>
        <v>7.0843235678725476</v>
      </c>
      <c r="CH32" s="36">
        <f t="shared" si="59"/>
        <v>5.8435185877351508</v>
      </c>
      <c r="CI32" s="36">
        <f t="shared" si="60"/>
        <v>0</v>
      </c>
      <c r="CJ32" s="36">
        <f t="shared" si="61"/>
        <v>0</v>
      </c>
      <c r="CK32" s="36">
        <f t="shared" si="62"/>
        <v>0</v>
      </c>
      <c r="CL32" s="36">
        <f t="shared" si="63"/>
        <v>1.2408049801373962</v>
      </c>
      <c r="CM32" s="36">
        <f t="shared" si="64"/>
        <v>7.0843235678725476</v>
      </c>
      <c r="CN32" s="36">
        <f t="shared" ca="1" si="65"/>
        <v>-46.361604412109152</v>
      </c>
      <c r="CO32" s="20">
        <f t="shared" si="66"/>
        <v>120000</v>
      </c>
      <c r="CP32" s="20">
        <f t="shared" si="128"/>
        <v>2</v>
      </c>
      <c r="CQ32" s="64">
        <f t="shared" si="67"/>
        <v>1.3114367100000002E-3</v>
      </c>
      <c r="CR32" s="64">
        <f t="shared" si="68"/>
        <v>5.9014651950000004E-3</v>
      </c>
      <c r="CS32" s="36">
        <f t="shared" si="69"/>
        <v>46.624241694932245</v>
      </c>
      <c r="CT32" s="36">
        <f t="shared" si="70"/>
        <v>29.166444561892138</v>
      </c>
      <c r="CU32" s="36">
        <f t="shared" si="71"/>
        <v>11.874536493709892</v>
      </c>
      <c r="CV32" s="36">
        <f t="shared" si="129"/>
        <v>41.040981055602032</v>
      </c>
      <c r="CW32" s="36">
        <f t="shared" si="72"/>
        <v>41.040981055602032</v>
      </c>
      <c r="CX32" s="36">
        <f t="shared" si="73"/>
        <v>0</v>
      </c>
      <c r="CY32" s="36">
        <f t="shared" si="74"/>
        <v>46.624241694932245</v>
      </c>
      <c r="CZ32" s="36">
        <f t="shared" si="130"/>
        <v>5.5832606393302129</v>
      </c>
      <c r="DA32" s="64">
        <f t="shared" si="75"/>
        <v>7.3106359647698849E-3</v>
      </c>
      <c r="DB32" s="70">
        <f t="shared" si="131"/>
        <v>0.99274242154926917</v>
      </c>
      <c r="DC32" s="70">
        <f>PRODUCT($DB$8:DB32)</f>
        <v>0.84841551945480709</v>
      </c>
      <c r="DD32" s="36">
        <f t="shared" si="76"/>
        <v>6214.1755550467096</v>
      </c>
      <c r="DE32" s="36">
        <f t="shared" si="77"/>
        <v>3734.0982118864804</v>
      </c>
      <c r="DF32" s="36">
        <f t="shared" si="78"/>
        <v>1121.728107243099</v>
      </c>
      <c r="DG32" s="36">
        <f t="shared" si="132"/>
        <v>2.0299680178893449</v>
      </c>
      <c r="DH32" s="36">
        <f t="shared" ca="1" si="152"/>
        <v>123.17367097461062</v>
      </c>
      <c r="DI32" s="36">
        <f t="shared" si="133"/>
        <v>456.99959197424442</v>
      </c>
      <c r="DJ32" s="36">
        <f t="shared" ca="1" si="79"/>
        <v>-780.20594098616471</v>
      </c>
      <c r="DK32" s="36">
        <f t="shared" si="134"/>
        <v>1923.3280066105774</v>
      </c>
      <c r="DL32" s="36">
        <f t="shared" si="135"/>
        <v>2183.6658721844324</v>
      </c>
      <c r="DM32" s="36">
        <f t="shared" ca="1" si="80"/>
        <v>-519.86807541230974</v>
      </c>
      <c r="DN32" s="36">
        <f t="shared" ca="1" si="136"/>
        <v>-519.86807541230792</v>
      </c>
      <c r="DO32" s="64" cm="1">
        <f t="array" ref="DO32">IFERROR(INDEX(Tbl_FwdNom,$B32,MATCH(LIDt,Tbl_FwdNom_Cols,0)),0)</f>
        <v>7.6866869319999998</v>
      </c>
      <c r="DP32" s="64">
        <f t="shared" ca="1" si="137"/>
        <v>11.423381210000001</v>
      </c>
      <c r="DQ32" s="64">
        <f t="shared" ca="1" si="81"/>
        <v>9.0546647463234375E-3</v>
      </c>
      <c r="DR32" s="70">
        <f t="shared" ca="1" si="82"/>
        <v>0.99102658650450837</v>
      </c>
      <c r="DS32" s="70">
        <f ca="1">PRODUCT($DR$8:DR32)</f>
        <v>0.82011482333839869</v>
      </c>
      <c r="DT32" s="36">
        <f t="shared" ca="1" si="83"/>
        <v>3563.4808383893624</v>
      </c>
      <c r="DU32" s="36">
        <f t="shared" ca="1" si="84"/>
        <v>1060.1808688733379</v>
      </c>
      <c r="DV32" s="36">
        <f t="shared" ca="1" si="85"/>
        <v>1.9329120883725046</v>
      </c>
      <c r="DW32" s="36">
        <f t="shared" ca="1" si="86"/>
        <v>117.40612908817192</v>
      </c>
      <c r="DX32" s="36">
        <f t="shared" ca="1" si="87"/>
        <v>5872.1947478107895</v>
      </c>
      <c r="DY32" s="36">
        <f t="shared" ca="1" si="88"/>
        <v>62.006218230978831</v>
      </c>
      <c r="DZ32" s="36">
        <f t="shared" ca="1" si="89"/>
        <v>372.29290860187189</v>
      </c>
      <c r="EA32" s="36">
        <f t="shared" ca="1" si="90"/>
        <v>0</v>
      </c>
      <c r="EB32" s="36">
        <f t="shared" ca="1" si="91"/>
        <v>-698.76069671543894</v>
      </c>
      <c r="EC32" s="36">
        <f t="shared" ca="1" si="92"/>
        <v>1814.9015932296827</v>
      </c>
      <c r="ED32" s="36">
        <f t="shared" ca="1" si="93"/>
        <v>2060.5808856213234</v>
      </c>
      <c r="EE32" s="36">
        <f t="shared" ca="1" si="138"/>
        <v>245.67929239164073</v>
      </c>
      <c r="EF32" s="36">
        <f t="shared" ca="1" si="94"/>
        <v>-453.08140432379821</v>
      </c>
      <c r="EG32" s="64"/>
      <c r="EH32" s="64"/>
      <c r="EI32" s="64"/>
      <c r="EJ32" s="70"/>
      <c r="EK32" s="70"/>
      <c r="EL32" s="70"/>
      <c r="EM32" s="70"/>
      <c r="EN32" s="70"/>
      <c r="EO32" s="36">
        <f t="shared" ca="1" si="96"/>
        <v>-4.0689353703571056</v>
      </c>
      <c r="EP32" s="36">
        <f t="shared" ca="1" si="97"/>
        <v>0</v>
      </c>
      <c r="EQ32" s="36">
        <f t="shared" si="98"/>
        <v>129.608917362292</v>
      </c>
      <c r="ER32" s="36">
        <f t="shared" si="99"/>
        <v>37.249570387860942</v>
      </c>
      <c r="ES32" s="36">
        <f t="shared" si="100"/>
        <v>-34.017453398170048</v>
      </c>
      <c r="ET32" s="36">
        <f t="shared" ca="1" si="101"/>
        <v>59.353339942225041</v>
      </c>
      <c r="EU32" s="36">
        <f t="shared" ca="1" si="139"/>
        <v>96.60291033008599</v>
      </c>
      <c r="EV32" s="36">
        <f t="shared" si="102"/>
        <v>7.5437288246862106</v>
      </c>
      <c r="EW32" s="36">
        <f t="shared" si="103"/>
        <v>169.42060414947738</v>
      </c>
      <c r="EX32" s="36">
        <f t="shared" ca="1" si="140"/>
        <v>403.17616066654159</v>
      </c>
      <c r="EY32" s="36">
        <f t="shared" si="104"/>
        <v>53.235680495293771</v>
      </c>
      <c r="EZ32" s="36">
        <f t="shared" si="105"/>
        <v>8.119262772638713</v>
      </c>
      <c r="FA32" s="36">
        <f t="shared" si="106"/>
        <v>-9.508620183816058</v>
      </c>
      <c r="FB32" s="36">
        <f t="shared" si="107"/>
        <v>19.111782805060429</v>
      </c>
      <c r="FC32" s="36">
        <f t="shared" si="141"/>
        <v>27.231045577699142</v>
      </c>
      <c r="FD32" s="36">
        <f t="shared" si="108"/>
        <v>2.1836658721844323E-5</v>
      </c>
      <c r="FE32" s="36">
        <f t="shared" si="109"/>
        <v>84.760738285567015</v>
      </c>
      <c r="FF32" s="36">
        <f t="shared" si="142"/>
        <v>165.22748619521866</v>
      </c>
      <c r="FG32" s="36">
        <f t="shared" ca="1" si="110"/>
        <v>237.94867447132293</v>
      </c>
      <c r="FH32" s="36">
        <f t="shared" ca="1" si="111"/>
        <v>2.9474741403066602</v>
      </c>
      <c r="FI32" s="36">
        <f t="shared" ca="1" si="112"/>
        <v>-7.9217977156445087</v>
      </c>
      <c r="FJ32" s="36">
        <f t="shared" ca="1" si="113"/>
        <v>380.1133869932724</v>
      </c>
      <c r="FK32" s="36">
        <f t="shared" si="114"/>
        <v>1.2079180029472851</v>
      </c>
      <c r="FL32" s="36">
        <f t="shared" si="115"/>
        <v>-3.4880486289823169</v>
      </c>
      <c r="FM32" s="36">
        <f t="shared" ca="1" si="116"/>
        <v>153.81222351648512</v>
      </c>
      <c r="FN32" s="36">
        <f t="shared" ca="1" si="154"/>
        <v>226.30116347678728</v>
      </c>
    </row>
    <row r="33" spans="2:170" x14ac:dyDescent="0.25">
      <c r="B33" s="2">
        <v>25</v>
      </c>
      <c r="C33" s="2">
        <f t="shared" si="117"/>
        <v>3</v>
      </c>
      <c r="D33" s="2">
        <f t="shared" si="144"/>
        <v>49</v>
      </c>
      <c r="E33" s="2">
        <f t="shared" si="118"/>
        <v>5</v>
      </c>
      <c r="F33" s="189">
        <f t="shared" si="145"/>
        <v>46477</v>
      </c>
      <c r="G33" s="2">
        <f t="shared" si="146"/>
        <v>3</v>
      </c>
      <c r="H33" s="187">
        <f t="shared" si="0"/>
        <v>36.666666666666671</v>
      </c>
      <c r="I33" s="186">
        <f t="shared" si="147"/>
        <v>36</v>
      </c>
      <c r="J33" s="2">
        <f t="shared" si="1"/>
        <v>0</v>
      </c>
      <c r="K33" s="2">
        <f t="shared" si="2"/>
        <v>1</v>
      </c>
      <c r="L33">
        <f t="shared" si="3"/>
        <v>2</v>
      </c>
      <c r="M33" s="190">
        <f t="shared" si="148"/>
        <v>8.2122069000000006E-4</v>
      </c>
      <c r="N33">
        <f t="shared" si="4"/>
        <v>1</v>
      </c>
      <c r="O33">
        <f t="shared" si="5"/>
        <v>100</v>
      </c>
      <c r="P33" s="58">
        <f t="shared" si="6"/>
        <v>3.6954931050000002E-3</v>
      </c>
      <c r="Q33" s="106">
        <f t="shared" si="7"/>
        <v>3.6954931050000002E-3</v>
      </c>
      <c r="R33" s="59">
        <f t="shared" si="8"/>
        <v>3.6954931050000002E-3</v>
      </c>
      <c r="S33" s="32">
        <f t="shared" si="119"/>
        <v>3.0848060249810683E-4</v>
      </c>
      <c r="T33">
        <f t="shared" si="9"/>
        <v>1</v>
      </c>
      <c r="U33" s="32">
        <f t="shared" si="120"/>
        <v>3.3468003E-4</v>
      </c>
      <c r="V33">
        <f t="shared" si="10"/>
        <v>1</v>
      </c>
      <c r="W33">
        <f t="shared" si="11"/>
        <v>100</v>
      </c>
      <c r="X33" s="58">
        <f t="shared" si="12"/>
        <v>1.5060601350000004E-3</v>
      </c>
      <c r="Y33" s="58">
        <f t="shared" si="13"/>
        <v>1.5060601350000004E-3</v>
      </c>
      <c r="Z33" s="32">
        <f t="shared" si="14"/>
        <v>1.5060601350000004E-3</v>
      </c>
      <c r="AA33" s="32">
        <f t="shared" si="15"/>
        <v>1.2559172799386786E-4</v>
      </c>
      <c r="AB33" s="59">
        <f t="shared" si="16"/>
        <v>4.9056245199999996E-3</v>
      </c>
      <c r="AC33" s="59">
        <f t="shared" si="17"/>
        <v>4.9056245199999996E-3</v>
      </c>
      <c r="AD33">
        <f t="shared" si="18"/>
        <v>1</v>
      </c>
      <c r="AE33" s="59">
        <f t="shared" si="19"/>
        <v>4.9056245199999996E-3</v>
      </c>
      <c r="AF33" s="59">
        <f t="shared" si="20"/>
        <v>4.1758461800000006E-3</v>
      </c>
      <c r="AG33" s="59">
        <f t="shared" si="21"/>
        <v>4.1758461800000006E-3</v>
      </c>
      <c r="AH33">
        <f t="shared" si="22"/>
        <v>1</v>
      </c>
      <c r="AI33" s="59">
        <f t="shared" si="23"/>
        <v>4.1758461800000006E-3</v>
      </c>
      <c r="AJ33" s="59">
        <f t="shared" si="24"/>
        <v>0</v>
      </c>
      <c r="AK33" s="59">
        <f t="shared" si="25"/>
        <v>0</v>
      </c>
      <c r="AL33" s="59">
        <f t="shared" si="26"/>
        <v>0</v>
      </c>
      <c r="AM33" s="12">
        <f t="shared" si="121"/>
        <v>0.78040860510276577</v>
      </c>
      <c r="AN33" s="12">
        <f t="shared" si="122"/>
        <v>0</v>
      </c>
      <c r="AO33" s="66">
        <f t="shared" si="27"/>
        <v>2.4074091669680831E-4</v>
      </c>
      <c r="AP33" s="66">
        <f t="shared" si="28"/>
        <v>9.8012865256140401E-5</v>
      </c>
      <c r="AQ33" s="59">
        <f t="shared" si="29"/>
        <v>3.8283915888111244E-3</v>
      </c>
      <c r="AR33" s="59">
        <f t="shared" si="30"/>
        <v>3.2588662924575135E-3</v>
      </c>
      <c r="AS33" s="59">
        <f t="shared" si="31"/>
        <v>0</v>
      </c>
      <c r="AT33" s="12">
        <f t="shared" si="32"/>
        <v>0.77298259343954423</v>
      </c>
      <c r="AU33" s="59">
        <f t="shared" si="123"/>
        <v>4.3801767768414379E-17</v>
      </c>
      <c r="AV33" s="59">
        <f t="shared" si="124"/>
        <v>0</v>
      </c>
      <c r="AW33" s="70">
        <f t="shared" si="33"/>
        <v>0</v>
      </c>
      <c r="AX33" s="20">
        <f t="shared" si="34"/>
        <v>200000</v>
      </c>
      <c r="AY33" s="20">
        <f t="shared" si="35"/>
        <v>0</v>
      </c>
      <c r="AZ33" s="20">
        <f t="shared" si="36"/>
        <v>0</v>
      </c>
      <c r="BA33" s="20">
        <f t="shared" si="37"/>
        <v>200000</v>
      </c>
      <c r="BB33" s="36">
        <f t="shared" si="38"/>
        <v>1</v>
      </c>
      <c r="BC33" s="36">
        <f t="shared" si="39"/>
        <v>0</v>
      </c>
      <c r="BD33" s="80">
        <f t="shared" si="40"/>
        <v>48.148183339361658</v>
      </c>
      <c r="BE33" s="36">
        <f t="shared" si="41"/>
        <v>0</v>
      </c>
      <c r="BF33" s="36">
        <f t="shared" si="42"/>
        <v>0</v>
      </c>
      <c r="BG33" s="36">
        <f t="shared" si="43"/>
        <v>48.148183339361658</v>
      </c>
      <c r="BH33" s="36">
        <f t="shared" si="44"/>
        <v>19.602573051228081</v>
      </c>
      <c r="BI33" s="36">
        <f t="shared" si="45"/>
        <v>0</v>
      </c>
      <c r="BJ33" s="36">
        <f t="shared" si="46"/>
        <v>0</v>
      </c>
      <c r="BK33" s="36">
        <f t="shared" si="47"/>
        <v>19.602573051228081</v>
      </c>
      <c r="BL33" s="68">
        <f ca="1">IF(OR(AT33=0,E33&gt;ProjTerm),0,VLOOKUP(D33,'Life Events'!$AE$5:$AI$1206,5,FALSE))</f>
        <v>3.3762851041993155E-2</v>
      </c>
      <c r="BM33" s="93">
        <f t="shared" ca="1" si="48"/>
        <v>3.3762851041993155E-2</v>
      </c>
      <c r="BN33" s="93">
        <f t="shared" ca="1" si="49"/>
        <v>2.6098096160352888E-2</v>
      </c>
      <c r="BO33" s="36">
        <f t="shared" ca="1" si="50"/>
        <v>3.9709792753088622</v>
      </c>
      <c r="BP33" s="36">
        <f t="shared" si="51"/>
        <v>2.8323061745207219E-2</v>
      </c>
      <c r="BQ33" s="36">
        <f t="shared" si="149"/>
        <v>98.303926440248262</v>
      </c>
      <c r="BR33" s="36">
        <f t="shared" si="150"/>
        <v>154.78110000000001</v>
      </c>
      <c r="BS33" s="36">
        <f t="shared" si="52"/>
        <v>152.1558986874071</v>
      </c>
      <c r="BT33" s="36">
        <f t="shared" si="53"/>
        <v>117.61386117451649</v>
      </c>
      <c r="BU33" s="70" cm="1">
        <f t="array" ref="BU33">IF(AND(ActInt=1,$J33=0),INDEX(Tbl_FwdNom,$B33-IVP,MATCH(ValnDt,Tbl_FwdNom_Cols)),INDEX(Tbl_FwdNom,$B33,MATCH(StartDt,Tbl_FwdNom_Cols)))</f>
        <v>9.1834679450000003</v>
      </c>
      <c r="BV33" s="70" cm="1">
        <f t="array" ref="BV33">INDEX(Tbl_FwdReal,$B33,MATCH(StartDt,Tbl_FwdReal_Cols))</f>
        <v>4.5500417530000004</v>
      </c>
      <c r="BW33" s="70" cm="1">
        <f t="array" ref="BW33">IF(RunType&lt;&gt;"OPN",INDEX(Tbl_FwdReal,$B33,MATCH(ValnDt,Tbl_FwdReal_Cols)),IF(AND($J33=0,ActInt=1),INDEX(Tbl_FwdReal,$B33-IVP,MATCH(ValnDt,Tbl_FwdReal_Cols)),-999))*$K33</f>
        <v>4.5500417530000004</v>
      </c>
      <c r="BX33" s="70">
        <f t="shared" si="54"/>
        <v>4.5500417530000004E-2</v>
      </c>
      <c r="BY33" s="70">
        <f t="shared" si="125"/>
        <v>4.4317784233376845E-2</v>
      </c>
      <c r="BZ33" s="64">
        <f t="shared" si="151"/>
        <v>3.6201899629544343E-3</v>
      </c>
      <c r="CA33" s="70" cm="1">
        <f t="array" ref="CA33">IF($J33=1,CA32*(1+INDEX(Tbl_CPI,$B33,MATCH(IF(RunType="OPN",StartDt,ValnDt),Tbl_CPI_Cols))),0)</f>
        <v>0</v>
      </c>
      <c r="CB33" s="70">
        <f t="shared" si="126"/>
        <v>1.0918531039931465</v>
      </c>
      <c r="CC33" s="70">
        <f t="shared" si="127"/>
        <v>1.0879146463100238</v>
      </c>
      <c r="CD33" s="36">
        <f t="shared" si="55"/>
        <v>7.6824589533681618</v>
      </c>
      <c r="CE33" s="36">
        <f t="shared" si="56"/>
        <v>1.5748135514146633</v>
      </c>
      <c r="CF33" s="36">
        <f t="shared" si="57"/>
        <v>0</v>
      </c>
      <c r="CG33" s="36">
        <f t="shared" si="58"/>
        <v>7.2244551225137519</v>
      </c>
      <c r="CH33" s="36">
        <f t="shared" si="59"/>
        <v>5.9954570755573009</v>
      </c>
      <c r="CI33" s="36">
        <f t="shared" si="60"/>
        <v>0</v>
      </c>
      <c r="CJ33" s="36">
        <f t="shared" si="61"/>
        <v>0</v>
      </c>
      <c r="CK33" s="36">
        <f t="shared" si="62"/>
        <v>0</v>
      </c>
      <c r="CL33" s="36">
        <f t="shared" si="63"/>
        <v>1.2289980469564501</v>
      </c>
      <c r="CM33" s="36">
        <f t="shared" si="64"/>
        <v>7.2244551225137519</v>
      </c>
      <c r="CN33" s="36">
        <f t="shared" ca="1" si="65"/>
        <v>-45.920448570363085</v>
      </c>
      <c r="CO33" s="20">
        <f t="shared" si="66"/>
        <v>120000</v>
      </c>
      <c r="CP33" s="20">
        <f t="shared" si="128"/>
        <v>2</v>
      </c>
      <c r="CQ33" s="64">
        <f t="shared" si="67"/>
        <v>1.3114367100000002E-3</v>
      </c>
      <c r="CR33" s="64">
        <f t="shared" si="68"/>
        <v>5.9014651950000004E-3</v>
      </c>
      <c r="CS33" s="36">
        <f t="shared" si="69"/>
        <v>46.180586716820059</v>
      </c>
      <c r="CT33" s="36">
        <f t="shared" si="70"/>
        <v>28.888910003616996</v>
      </c>
      <c r="CU33" s="36">
        <f t="shared" si="71"/>
        <v>11.761543830736848</v>
      </c>
      <c r="CV33" s="36">
        <f t="shared" si="129"/>
        <v>40.65045383435384</v>
      </c>
      <c r="CW33" s="36">
        <f t="shared" si="72"/>
        <v>40.65045383435384</v>
      </c>
      <c r="CX33" s="36">
        <f t="shared" si="73"/>
        <v>0</v>
      </c>
      <c r="CY33" s="36">
        <f t="shared" si="74"/>
        <v>46.180586716820059</v>
      </c>
      <c r="CZ33" s="36">
        <f t="shared" si="130"/>
        <v>5.5301328824662193</v>
      </c>
      <c r="DA33" s="64">
        <f t="shared" si="75"/>
        <v>7.3484913987467149E-3</v>
      </c>
      <c r="DB33" s="70">
        <f t="shared" si="131"/>
        <v>0.99270511500092384</v>
      </c>
      <c r="DC33" s="70">
        <f>PRODUCT($DB$8:DB33)</f>
        <v>0.84222642580895279</v>
      </c>
      <c r="DD33" s="36">
        <f t="shared" si="76"/>
        <v>6142.2265094887562</v>
      </c>
      <c r="DE33" s="36">
        <f t="shared" si="77"/>
        <v>3713.390017139242</v>
      </c>
      <c r="DF33" s="36">
        <f t="shared" si="78"/>
        <v>1110.3685435396792</v>
      </c>
      <c r="DG33" s="36">
        <f t="shared" si="132"/>
        <v>2.0165621586633287</v>
      </c>
      <c r="DH33" s="36">
        <f t="shared" ca="1" si="152"/>
        <v>120.10783236101074</v>
      </c>
      <c r="DI33" s="36">
        <f t="shared" si="133"/>
        <v>453.08030557625574</v>
      </c>
      <c r="DJ33" s="36">
        <f t="shared" ca="1" si="79"/>
        <v>-747.29637303123161</v>
      </c>
      <c r="DK33" s="36">
        <f t="shared" si="134"/>
        <v>1896.8111120897702</v>
      </c>
      <c r="DL33" s="36">
        <f t="shared" si="135"/>
        <v>2153.5319353470964</v>
      </c>
      <c r="DM33" s="36">
        <f t="shared" ca="1" si="80"/>
        <v>-490.57554977390555</v>
      </c>
      <c r="DN33" s="36">
        <f t="shared" ca="1" si="136"/>
        <v>-490.57554977390362</v>
      </c>
      <c r="DO33" s="64" cm="1">
        <f t="array" ref="DO33">IFERROR(INDEX(Tbl_FwdNom,$B33,MATCH(LIDt,Tbl_FwdNom_Cols,0)),0)</f>
        <v>7.7923644200000002</v>
      </c>
      <c r="DP33" s="64">
        <f t="shared" ca="1" si="137"/>
        <v>11.52649379</v>
      </c>
      <c r="DQ33" s="64">
        <f t="shared" ca="1" si="81"/>
        <v>9.1324477363436962E-3</v>
      </c>
      <c r="DR33" s="70">
        <f t="shared" ca="1" si="82"/>
        <v>0.99095019909742343</v>
      </c>
      <c r="DS33" s="70">
        <f ca="1">PRODUCT($DR$8:DR33)</f>
        <v>0.81269294746993448</v>
      </c>
      <c r="DT33" s="36">
        <f t="shared" ca="1" si="83"/>
        <v>3547.8759575660538</v>
      </c>
      <c r="DU33" s="36">
        <f t="shared" ca="1" si="84"/>
        <v>1050.2603421981671</v>
      </c>
      <c r="DV33" s="36">
        <f t="shared" ca="1" si="85"/>
        <v>1.9222412452533062</v>
      </c>
      <c r="DW33" s="36">
        <f t="shared" ca="1" si="86"/>
        <v>114.50735515068722</v>
      </c>
      <c r="DX33" s="36">
        <f t="shared" ca="1" si="87"/>
        <v>5808.2083982682871</v>
      </c>
      <c r="DY33" s="36">
        <f t="shared" ca="1" si="88"/>
        <v>61.332264970913222</v>
      </c>
      <c r="DZ33" s="36">
        <f t="shared" ca="1" si="89"/>
        <v>369.64264385833457</v>
      </c>
      <c r="EA33" s="36">
        <f t="shared" ca="1" si="90"/>
        <v>0</v>
      </c>
      <c r="EB33" s="36">
        <f t="shared" ca="1" si="91"/>
        <v>-666.51207576938407</v>
      </c>
      <c r="EC33" s="36">
        <f t="shared" ca="1" si="92"/>
        <v>1790.8256333421059</v>
      </c>
      <c r="ED33" s="36">
        <f t="shared" ca="1" si="93"/>
        <v>2033.2184461489492</v>
      </c>
      <c r="EE33" s="36">
        <f t="shared" ca="1" si="138"/>
        <v>242.39281280684327</v>
      </c>
      <c r="EF33" s="36">
        <f t="shared" ca="1" si="94"/>
        <v>-424.1192629625408</v>
      </c>
      <c r="EG33" s="64"/>
      <c r="EH33" s="64"/>
      <c r="EI33" s="64"/>
      <c r="EJ33" s="70"/>
      <c r="EK33" s="70"/>
      <c r="EL33" s="70"/>
      <c r="EM33" s="70"/>
      <c r="EN33" s="70"/>
      <c r="EO33" s="36">
        <f t="shared" ca="1" si="96"/>
        <v>-3.8733349269787904</v>
      </c>
      <c r="EP33" s="36">
        <f t="shared" ca="1" si="97"/>
        <v>0</v>
      </c>
      <c r="EQ33" s="36">
        <f t="shared" si="98"/>
        <v>128.75298323658993</v>
      </c>
      <c r="ER33" s="36">
        <f t="shared" si="99"/>
        <v>36.818286943563358</v>
      </c>
      <c r="ES33" s="36">
        <f t="shared" si="100"/>
        <v>-33.623592091448067</v>
      </c>
      <c r="ET33" s="36">
        <f t="shared" ca="1" si="101"/>
        <v>56.849779444195534</v>
      </c>
      <c r="EU33" s="36">
        <f t="shared" ca="1" si="139"/>
        <v>93.668066387758898</v>
      </c>
      <c r="EV33" s="36">
        <f t="shared" si="102"/>
        <v>7.4790328505716994</v>
      </c>
      <c r="EW33" s="36">
        <f t="shared" si="103"/>
        <v>168.30175461628323</v>
      </c>
      <c r="EX33" s="36">
        <f t="shared" ca="1" si="140"/>
        <v>398.20183709120374</v>
      </c>
      <c r="EY33" s="36">
        <f t="shared" si="104"/>
        <v>52.501720962866024</v>
      </c>
      <c r="EZ33" s="36">
        <f t="shared" si="105"/>
        <v>8.0072193713688673</v>
      </c>
      <c r="FA33" s="36">
        <f t="shared" si="106"/>
        <v>-9.377404065233458</v>
      </c>
      <c r="FB33" s="36">
        <f t="shared" si="107"/>
        <v>18.846250447722269</v>
      </c>
      <c r="FC33" s="36">
        <f t="shared" si="141"/>
        <v>26.853469819091139</v>
      </c>
      <c r="FD33" s="36">
        <f t="shared" si="108"/>
        <v>2.1535319353470964E-5</v>
      </c>
      <c r="FE33" s="36">
        <f t="shared" si="109"/>
        <v>83.592143251907117</v>
      </c>
      <c r="FF33" s="36">
        <f t="shared" si="142"/>
        <v>162.94735556918363</v>
      </c>
      <c r="FG33" s="36">
        <f t="shared" ca="1" si="110"/>
        <v>235.25448152202011</v>
      </c>
      <c r="FH33" s="36">
        <f t="shared" ca="1" si="111"/>
        <v>2.9261827748298512</v>
      </c>
      <c r="FI33" s="36">
        <f t="shared" ca="1" si="112"/>
        <v>-7.8459547910289409</v>
      </c>
      <c r="FJ33" s="36">
        <f t="shared" ca="1" si="113"/>
        <v>375.73879784284412</v>
      </c>
      <c r="FK33" s="36">
        <f t="shared" si="114"/>
        <v>1.1974172408486685</v>
      </c>
      <c r="FL33" s="36">
        <f t="shared" si="115"/>
        <v>-3.4546844089908895</v>
      </c>
      <c r="FM33" s="36">
        <f t="shared" ca="1" si="116"/>
        <v>151.76222119996936</v>
      </c>
      <c r="FN33" s="36">
        <f t="shared" ca="1" si="154"/>
        <v>223.97657664287476</v>
      </c>
    </row>
    <row r="34" spans="2:170" x14ac:dyDescent="0.25">
      <c r="B34" s="2">
        <v>26</v>
      </c>
      <c r="C34" s="2">
        <f t="shared" si="117"/>
        <v>3</v>
      </c>
      <c r="D34" s="2">
        <f t="shared" si="144"/>
        <v>50</v>
      </c>
      <c r="E34" s="2">
        <f t="shared" si="118"/>
        <v>5</v>
      </c>
      <c r="F34" s="189">
        <f t="shared" si="145"/>
        <v>46507</v>
      </c>
      <c r="G34" s="2">
        <f t="shared" si="146"/>
        <v>4</v>
      </c>
      <c r="H34" s="187">
        <f t="shared" si="0"/>
        <v>36.75</v>
      </c>
      <c r="I34" s="186">
        <f t="shared" si="147"/>
        <v>36</v>
      </c>
      <c r="J34" s="2">
        <f t="shared" si="1"/>
        <v>0</v>
      </c>
      <c r="K34" s="2">
        <f t="shared" si="2"/>
        <v>1</v>
      </c>
      <c r="L34">
        <f t="shared" si="3"/>
        <v>2</v>
      </c>
      <c r="M34" s="190">
        <f t="shared" si="148"/>
        <v>8.2122069000000006E-4</v>
      </c>
      <c r="N34">
        <f t="shared" si="4"/>
        <v>1</v>
      </c>
      <c r="O34">
        <f t="shared" si="5"/>
        <v>100</v>
      </c>
      <c r="P34" s="58">
        <f t="shared" si="6"/>
        <v>3.6954931050000002E-3</v>
      </c>
      <c r="Q34" s="106">
        <f t="shared" si="7"/>
        <v>3.6954931050000002E-3</v>
      </c>
      <c r="R34" s="59">
        <f t="shared" si="8"/>
        <v>3.6954931050000002E-3</v>
      </c>
      <c r="S34" s="32">
        <f t="shared" si="119"/>
        <v>3.0848060249810683E-4</v>
      </c>
      <c r="T34">
        <f t="shared" si="9"/>
        <v>1</v>
      </c>
      <c r="U34" s="32">
        <f t="shared" si="120"/>
        <v>3.3468003E-4</v>
      </c>
      <c r="V34">
        <f t="shared" si="10"/>
        <v>1</v>
      </c>
      <c r="W34">
        <f t="shared" si="11"/>
        <v>100</v>
      </c>
      <c r="X34" s="58">
        <f t="shared" si="12"/>
        <v>1.5060601350000004E-3</v>
      </c>
      <c r="Y34" s="58">
        <f t="shared" si="13"/>
        <v>1.5060601350000004E-3</v>
      </c>
      <c r="Z34" s="32">
        <f t="shared" si="14"/>
        <v>1.5060601350000004E-3</v>
      </c>
      <c r="AA34" s="32">
        <f t="shared" si="15"/>
        <v>1.2559172799386786E-4</v>
      </c>
      <c r="AB34" s="59">
        <f t="shared" si="16"/>
        <v>4.9056245199999996E-3</v>
      </c>
      <c r="AC34" s="59">
        <f t="shared" si="17"/>
        <v>4.9056245199999996E-3</v>
      </c>
      <c r="AD34">
        <f t="shared" si="18"/>
        <v>1</v>
      </c>
      <c r="AE34" s="59">
        <f t="shared" si="19"/>
        <v>4.9056245199999996E-3</v>
      </c>
      <c r="AF34" s="59">
        <f t="shared" si="20"/>
        <v>4.1758461800000006E-3</v>
      </c>
      <c r="AG34" s="59">
        <f t="shared" si="21"/>
        <v>4.1758461800000006E-3</v>
      </c>
      <c r="AH34">
        <f t="shared" si="22"/>
        <v>1</v>
      </c>
      <c r="AI34" s="59">
        <f t="shared" si="23"/>
        <v>4.1758461800000006E-3</v>
      </c>
      <c r="AJ34" s="59">
        <f t="shared" si="24"/>
        <v>0</v>
      </c>
      <c r="AK34" s="59">
        <f t="shared" si="25"/>
        <v>0</v>
      </c>
      <c r="AL34" s="59">
        <f t="shared" si="26"/>
        <v>0</v>
      </c>
      <c r="AM34" s="12">
        <f t="shared" si="121"/>
        <v>0.77298259343954423</v>
      </c>
      <c r="AN34" s="12">
        <f t="shared" si="122"/>
        <v>0</v>
      </c>
      <c r="AO34" s="66">
        <f t="shared" si="27"/>
        <v>2.3845013614477977E-4</v>
      </c>
      <c r="AP34" s="66">
        <f t="shared" si="28"/>
        <v>9.7080219619253785E-5</v>
      </c>
      <c r="AQ34" s="59">
        <f t="shared" si="29"/>
        <v>3.7919623639102191E-3</v>
      </c>
      <c r="AR34" s="59">
        <f t="shared" si="30"/>
        <v>3.2278564100210144E-3</v>
      </c>
      <c r="AS34" s="59">
        <f t="shared" si="31"/>
        <v>0</v>
      </c>
      <c r="AT34" s="12">
        <f t="shared" si="32"/>
        <v>0.76562724430984896</v>
      </c>
      <c r="AU34" s="59">
        <f t="shared" si="123"/>
        <v>1.3010426069826053E-18</v>
      </c>
      <c r="AV34" s="59">
        <f t="shared" si="124"/>
        <v>0</v>
      </c>
      <c r="AW34" s="70">
        <f t="shared" si="33"/>
        <v>0</v>
      </c>
      <c r="AX34" s="20">
        <f t="shared" si="34"/>
        <v>200000</v>
      </c>
      <c r="AY34" s="20">
        <f t="shared" si="35"/>
        <v>0</v>
      </c>
      <c r="AZ34" s="20">
        <f t="shared" si="36"/>
        <v>0</v>
      </c>
      <c r="BA34" s="20">
        <f t="shared" si="37"/>
        <v>200000</v>
      </c>
      <c r="BB34" s="36">
        <f t="shared" si="38"/>
        <v>1</v>
      </c>
      <c r="BC34" s="36">
        <f t="shared" si="39"/>
        <v>0</v>
      </c>
      <c r="BD34" s="80">
        <f t="shared" si="40"/>
        <v>47.690027228955955</v>
      </c>
      <c r="BE34" s="36">
        <f t="shared" si="41"/>
        <v>0</v>
      </c>
      <c r="BF34" s="36">
        <f t="shared" si="42"/>
        <v>0</v>
      </c>
      <c r="BG34" s="36">
        <f t="shared" si="43"/>
        <v>47.690027228955955</v>
      </c>
      <c r="BH34" s="36">
        <f t="shared" si="44"/>
        <v>19.416043923850758</v>
      </c>
      <c r="BI34" s="36">
        <f t="shared" si="45"/>
        <v>0</v>
      </c>
      <c r="BJ34" s="36">
        <f t="shared" si="46"/>
        <v>0</v>
      </c>
      <c r="BK34" s="36">
        <f t="shared" si="47"/>
        <v>19.416043923850758</v>
      </c>
      <c r="BL34" s="68">
        <f ca="1">IF(OR(AT34=0,E34&gt;ProjTerm),0,VLOOKUP(D34,'Life Events'!$AE$5:$AI$1206,5,FALSE))</f>
        <v>3.3762851041993149E-2</v>
      </c>
      <c r="BM34" s="93">
        <f t="shared" ca="1" si="48"/>
        <v>3.3762851041993149E-2</v>
      </c>
      <c r="BN34" s="93">
        <f t="shared" ca="1" si="49"/>
        <v>2.5849758603325126E-2</v>
      </c>
      <c r="BO34" s="36">
        <f t="shared" ca="1" si="50"/>
        <v>3.9331934457418933</v>
      </c>
      <c r="BP34" s="36">
        <f t="shared" si="51"/>
        <v>2.8053552432415425E-2</v>
      </c>
      <c r="BQ34" s="36">
        <f t="shared" si="149"/>
        <v>98.303931303977208</v>
      </c>
      <c r="BR34" s="36">
        <f t="shared" si="150"/>
        <v>154.78110000000001</v>
      </c>
      <c r="BS34" s="36">
        <f t="shared" si="52"/>
        <v>152.15590621554028</v>
      </c>
      <c r="BT34" s="36">
        <f t="shared" si="53"/>
        <v>116.49470718127193</v>
      </c>
      <c r="BU34" s="70" cm="1">
        <f t="array" ref="BU34">IF(AND(ActInt=1,$J34=0),INDEX(Tbl_FwdNom,$B34-IVP,MATCH(ValnDt,Tbl_FwdNom_Cols)),INDEX(Tbl_FwdNom,$B34,MATCH(StartDt,Tbl_FwdNom_Cols)))</f>
        <v>9.2343143520000002</v>
      </c>
      <c r="BV34" s="70" cm="1">
        <f t="array" ref="BV34">INDEX(Tbl_FwdReal,$B34,MATCH(StartDt,Tbl_FwdReal_Cols))</f>
        <v>4.58848973</v>
      </c>
      <c r="BW34" s="70" cm="1">
        <f t="array" ref="BW34">IF(RunType&lt;&gt;"OPN",INDEX(Tbl_FwdReal,$B34,MATCH(ValnDt,Tbl_FwdReal_Cols)),IF(AND($J34=0,ActInt=1),INDEX(Tbl_FwdReal,$B34-IVP,MATCH(ValnDt,Tbl_FwdReal_Cols)),-999))*$K34</f>
        <v>4.58848973</v>
      </c>
      <c r="BX34" s="70">
        <f t="shared" si="54"/>
        <v>4.5884897299999998E-2</v>
      </c>
      <c r="BY34" s="70">
        <f t="shared" si="125"/>
        <v>4.4420037367337573E-2</v>
      </c>
      <c r="BZ34" s="64">
        <f t="shared" si="151"/>
        <v>3.6283786185951072E-3</v>
      </c>
      <c r="CA34" s="70" cm="1">
        <f t="array" ref="CA34">IF($J34=1,CA33*(1+INDEX(Tbl_CPI,$B34,MATCH(IF(RunType="OPN",StartDt,ValnDt),Tbl_CPI_Cols))),0)</f>
        <v>0</v>
      </c>
      <c r="CB34" s="70">
        <f t="shared" si="126"/>
        <v>1.0958147604503219</v>
      </c>
      <c r="CC34" s="70">
        <f t="shared" si="127"/>
        <v>1.0879146463100238</v>
      </c>
      <c r="CD34" s="36">
        <f t="shared" si="55"/>
        <v>7.6824590607946224</v>
      </c>
      <c r="CE34" s="36">
        <f t="shared" si="56"/>
        <v>1.5748136293308417</v>
      </c>
      <c r="CF34" s="36">
        <f t="shared" si="57"/>
        <v>0</v>
      </c>
      <c r="CG34" s="36">
        <f t="shared" si="58"/>
        <v>7.1557106521902476</v>
      </c>
      <c r="CH34" s="36">
        <f t="shared" si="59"/>
        <v>5.9384071288061522</v>
      </c>
      <c r="CI34" s="36">
        <f t="shared" si="60"/>
        <v>0</v>
      </c>
      <c r="CJ34" s="36">
        <f t="shared" si="61"/>
        <v>0</v>
      </c>
      <c r="CK34" s="36">
        <f t="shared" si="62"/>
        <v>0</v>
      </c>
      <c r="CL34" s="36">
        <f t="shared" si="63"/>
        <v>1.2173035233840952</v>
      </c>
      <c r="CM34" s="36">
        <f t="shared" si="64"/>
        <v>7.1557106521902476</v>
      </c>
      <c r="CN34" s="36">
        <f t="shared" ca="1" si="65"/>
        <v>-45.483496135155747</v>
      </c>
      <c r="CO34" s="20">
        <f t="shared" si="66"/>
        <v>120000</v>
      </c>
      <c r="CP34" s="20">
        <f t="shared" si="128"/>
        <v>2</v>
      </c>
      <c r="CQ34" s="64">
        <f t="shared" si="67"/>
        <v>1.3114367100000002E-3</v>
      </c>
      <c r="CR34" s="64">
        <f t="shared" si="68"/>
        <v>5.9014651950000004E-3</v>
      </c>
      <c r="CS34" s="36">
        <f t="shared" si="69"/>
        <v>45.741153356742799</v>
      </c>
      <c r="CT34" s="36">
        <f t="shared" si="70"/>
        <v>28.614016337373574</v>
      </c>
      <c r="CU34" s="36">
        <f t="shared" si="71"/>
        <v>11.649626354310454</v>
      </c>
      <c r="CV34" s="36">
        <f t="shared" si="129"/>
        <v>40.263642691684026</v>
      </c>
      <c r="CW34" s="36">
        <f t="shared" si="72"/>
        <v>40.263642691684026</v>
      </c>
      <c r="CX34" s="36">
        <f t="shared" si="73"/>
        <v>0</v>
      </c>
      <c r="CY34" s="36">
        <f t="shared" si="74"/>
        <v>45.741153356742799</v>
      </c>
      <c r="CZ34" s="36">
        <f t="shared" si="130"/>
        <v>5.477510665058773</v>
      </c>
      <c r="DA34" s="64">
        <f t="shared" si="75"/>
        <v>7.3875763162143393E-3</v>
      </c>
      <c r="DB34" s="70">
        <f t="shared" si="131"/>
        <v>0.99266659973787941</v>
      </c>
      <c r="DC34" s="70">
        <f>PRODUCT($DB$8:DB34)</f>
        <v>0.83605004231716051</v>
      </c>
      <c r="DD34" s="36">
        <f t="shared" si="76"/>
        <v>6071.1079693978072</v>
      </c>
      <c r="DE34" s="36">
        <f t="shared" si="77"/>
        <v>3693.1329420537709</v>
      </c>
      <c r="DF34" s="36">
        <f t="shared" si="78"/>
        <v>1099.1554319703516</v>
      </c>
      <c r="DG34" s="36">
        <f t="shared" si="132"/>
        <v>2.0034061130744285</v>
      </c>
      <c r="DH34" s="36">
        <f t="shared" ca="1" si="152"/>
        <v>117.06194469301089</v>
      </c>
      <c r="DI34" s="36">
        <f t="shared" si="133"/>
        <v>449.21889690034402</v>
      </c>
      <c r="DJ34" s="36">
        <f t="shared" ca="1" si="79"/>
        <v>-714.54215989340526</v>
      </c>
      <c r="DK34" s="36">
        <f t="shared" si="134"/>
        <v>1870.5603062460928</v>
      </c>
      <c r="DL34" s="36">
        <f t="shared" si="135"/>
        <v>2123.7001635121351</v>
      </c>
      <c r="DM34" s="36">
        <f t="shared" ca="1" si="80"/>
        <v>-461.40230262736304</v>
      </c>
      <c r="DN34" s="36">
        <f t="shared" ca="1" si="136"/>
        <v>-461.40230262736026</v>
      </c>
      <c r="DO34" s="64" cm="1">
        <f t="array" ref="DO34">IFERROR(INDEX(Tbl_FwdNom,$B34,MATCH(LIDt,Tbl_FwdNom_Cols,0)),0)</f>
        <v>7.9054847339999998</v>
      </c>
      <c r="DP34" s="64">
        <f t="shared" ca="1" si="137"/>
        <v>11.633013050000001</v>
      </c>
      <c r="DQ34" s="64">
        <f t="shared" ca="1" si="81"/>
        <v>9.2127313617800244E-3</v>
      </c>
      <c r="DR34" s="70">
        <f t="shared" ca="1" si="82"/>
        <v>0.99087136827004862</v>
      </c>
      <c r="DS34" s="70">
        <f ca="1">PRODUCT($DR$8:DR34)</f>
        <v>0.80527417284295277</v>
      </c>
      <c r="DT34" s="36">
        <f t="shared" ca="1" si="83"/>
        <v>3532.871558439072</v>
      </c>
      <c r="DU34" s="36">
        <f t="shared" ca="1" si="84"/>
        <v>1040.5200646669191</v>
      </c>
      <c r="DV34" s="36">
        <f t="shared" ca="1" si="85"/>
        <v>1.911896785025943</v>
      </c>
      <c r="DW34" s="36">
        <f t="shared" ca="1" si="86"/>
        <v>111.62908720689654</v>
      </c>
      <c r="DX34" s="36">
        <f t="shared" ca="1" si="87"/>
        <v>5745.2231547534957</v>
      </c>
      <c r="DY34" s="36">
        <f t="shared" ca="1" si="88"/>
        <v>60.668784438168977</v>
      </c>
      <c r="DZ34" s="36">
        <f t="shared" ca="1" si="89"/>
        <v>367.05494615765883</v>
      </c>
      <c r="EA34" s="36">
        <f t="shared" ca="1" si="90"/>
        <v>0</v>
      </c>
      <c r="EB34" s="36">
        <f t="shared" ca="1" si="91"/>
        <v>-634.39061062980613</v>
      </c>
      <c r="EC34" s="36">
        <f t="shared" ca="1" si="92"/>
        <v>1767.0603861261923</v>
      </c>
      <c r="ED34" s="36">
        <f t="shared" ca="1" si="93"/>
        <v>2006.2087881363925</v>
      </c>
      <c r="EE34" s="36">
        <f t="shared" ca="1" si="138"/>
        <v>239.14840201020024</v>
      </c>
      <c r="EF34" s="36">
        <f t="shared" ca="1" si="94"/>
        <v>-395.24220861960589</v>
      </c>
      <c r="EG34" s="64"/>
      <c r="EH34" s="64"/>
      <c r="EI34" s="64"/>
      <c r="EJ34" s="70"/>
      <c r="EK34" s="70"/>
      <c r="EL34" s="70"/>
      <c r="EM34" s="70"/>
      <c r="EN34" s="70"/>
      <c r="EO34" s="36">
        <f t="shared" ca="1" si="96"/>
        <v>-3.6770276713633367</v>
      </c>
      <c r="EP34" s="36">
        <f t="shared" ca="1" si="97"/>
        <v>0</v>
      </c>
      <c r="EQ34" s="36">
        <f t="shared" si="98"/>
        <v>127.91299915284104</v>
      </c>
      <c r="ER34" s="36">
        <f t="shared" si="99"/>
        <v>36.391981789881584</v>
      </c>
      <c r="ES34" s="36">
        <f t="shared" si="100"/>
        <v>-33.234277112838399</v>
      </c>
      <c r="ET34" s="36">
        <f t="shared" ca="1" si="101"/>
        <v>54.358037399201322</v>
      </c>
      <c r="EU34" s="36">
        <f t="shared" ca="1" si="139"/>
        <v>90.750019189082906</v>
      </c>
      <c r="EV34" s="36">
        <f t="shared" si="102"/>
        <v>7.4152922686457305</v>
      </c>
      <c r="EW34" s="36">
        <f t="shared" si="103"/>
        <v>167.20375446443501</v>
      </c>
      <c r="EX34" s="36">
        <f t="shared" ca="1" si="140"/>
        <v>393.28206507500465</v>
      </c>
      <c r="EY34" s="36">
        <f t="shared" si="104"/>
        <v>51.775126482967224</v>
      </c>
      <c r="EZ34" s="36">
        <f t="shared" si="105"/>
        <v>7.8962994739675505</v>
      </c>
      <c r="FA34" s="36">
        <f t="shared" si="106"/>
        <v>-9.2475037030021472</v>
      </c>
      <c r="FB34" s="36">
        <f t="shared" si="107"/>
        <v>18.583366506091775</v>
      </c>
      <c r="FC34" s="36">
        <f t="shared" si="141"/>
        <v>26.479665980059323</v>
      </c>
      <c r="FD34" s="36">
        <f t="shared" si="108"/>
        <v>2.123700163512135E-5</v>
      </c>
      <c r="FE34" s="36">
        <f t="shared" si="109"/>
        <v>82.435274701013242</v>
      </c>
      <c r="FF34" s="36">
        <f t="shared" si="142"/>
        <v>160.69008840104141</v>
      </c>
      <c r="FG34" s="36">
        <f t="shared" ca="1" si="110"/>
        <v>232.59197667396325</v>
      </c>
      <c r="FH34" s="36">
        <f t="shared" ca="1" si="111"/>
        <v>2.9054012695399711</v>
      </c>
      <c r="FI34" s="36">
        <f t="shared" ca="1" si="112"/>
        <v>-7.7718184255586271</v>
      </c>
      <c r="FJ34" s="36">
        <f t="shared" ca="1" si="113"/>
        <v>371.42856002400976</v>
      </c>
      <c r="FK34" s="36">
        <f t="shared" si="114"/>
        <v>1.187110291321922</v>
      </c>
      <c r="FL34" s="36">
        <f t="shared" si="115"/>
        <v>-3.4220400998835956</v>
      </c>
      <c r="FM34" s="36">
        <f t="shared" ca="1" si="116"/>
        <v>149.73832567486812</v>
      </c>
      <c r="FN34" s="36">
        <f t="shared" ca="1" si="154"/>
        <v>221.69023434914163</v>
      </c>
    </row>
    <row r="35" spans="2:170" x14ac:dyDescent="0.25">
      <c r="B35" s="2">
        <v>27</v>
      </c>
      <c r="C35" s="2">
        <f t="shared" si="117"/>
        <v>3</v>
      </c>
      <c r="D35" s="2">
        <f t="shared" si="144"/>
        <v>51</v>
      </c>
      <c r="E35" s="2">
        <f t="shared" si="118"/>
        <v>5</v>
      </c>
      <c r="F35" s="189">
        <f t="shared" si="145"/>
        <v>46538</v>
      </c>
      <c r="G35" s="2">
        <f t="shared" si="146"/>
        <v>5</v>
      </c>
      <c r="H35" s="187">
        <f t="shared" si="0"/>
        <v>36.833333333333336</v>
      </c>
      <c r="I35" s="186">
        <f t="shared" si="147"/>
        <v>36</v>
      </c>
      <c r="J35" s="2">
        <f t="shared" si="1"/>
        <v>0</v>
      </c>
      <c r="K35" s="2">
        <f t="shared" si="2"/>
        <v>1</v>
      </c>
      <c r="L35">
        <f t="shared" si="3"/>
        <v>2</v>
      </c>
      <c r="M35" s="190">
        <f t="shared" si="148"/>
        <v>8.2122069000000006E-4</v>
      </c>
      <c r="N35">
        <f t="shared" si="4"/>
        <v>1</v>
      </c>
      <c r="O35">
        <f t="shared" si="5"/>
        <v>100</v>
      </c>
      <c r="P35" s="58">
        <f t="shared" si="6"/>
        <v>3.6954931050000002E-3</v>
      </c>
      <c r="Q35" s="106">
        <f t="shared" si="7"/>
        <v>3.6954931050000002E-3</v>
      </c>
      <c r="R35" s="59">
        <f t="shared" si="8"/>
        <v>3.6954931050000002E-3</v>
      </c>
      <c r="S35" s="32">
        <f t="shared" si="119"/>
        <v>3.0848060249810683E-4</v>
      </c>
      <c r="T35">
        <f t="shared" si="9"/>
        <v>1</v>
      </c>
      <c r="U35" s="32">
        <f t="shared" si="120"/>
        <v>3.3468003E-4</v>
      </c>
      <c r="V35">
        <f t="shared" si="10"/>
        <v>1</v>
      </c>
      <c r="W35">
        <f t="shared" si="11"/>
        <v>100</v>
      </c>
      <c r="X35" s="58">
        <f t="shared" si="12"/>
        <v>1.5060601350000004E-3</v>
      </c>
      <c r="Y35" s="58">
        <f t="shared" si="13"/>
        <v>1.5060601350000004E-3</v>
      </c>
      <c r="Z35" s="32">
        <f t="shared" si="14"/>
        <v>1.5060601350000004E-3</v>
      </c>
      <c r="AA35" s="32">
        <f t="shared" si="15"/>
        <v>1.2559172799386786E-4</v>
      </c>
      <c r="AB35" s="59">
        <f t="shared" si="16"/>
        <v>4.9056245199999996E-3</v>
      </c>
      <c r="AC35" s="59">
        <f t="shared" si="17"/>
        <v>4.9056245199999996E-3</v>
      </c>
      <c r="AD35">
        <f t="shared" si="18"/>
        <v>1</v>
      </c>
      <c r="AE35" s="59">
        <f t="shared" si="19"/>
        <v>4.9056245199999996E-3</v>
      </c>
      <c r="AF35" s="59">
        <f t="shared" si="20"/>
        <v>4.1758461800000006E-3</v>
      </c>
      <c r="AG35" s="59">
        <f t="shared" si="21"/>
        <v>4.1758461800000006E-3</v>
      </c>
      <c r="AH35">
        <f t="shared" si="22"/>
        <v>1</v>
      </c>
      <c r="AI35" s="59">
        <f t="shared" si="23"/>
        <v>4.1758461800000006E-3</v>
      </c>
      <c r="AJ35" s="59">
        <f t="shared" si="24"/>
        <v>0</v>
      </c>
      <c r="AK35" s="59">
        <f t="shared" si="25"/>
        <v>0</v>
      </c>
      <c r="AL35" s="59">
        <f t="shared" si="26"/>
        <v>0</v>
      </c>
      <c r="AM35" s="12">
        <f t="shared" si="121"/>
        <v>0.76562724430984896</v>
      </c>
      <c r="AN35" s="12">
        <f t="shared" si="122"/>
        <v>0</v>
      </c>
      <c r="AO35" s="66">
        <f t="shared" si="27"/>
        <v>2.3618115361366743E-4</v>
      </c>
      <c r="AP35" s="66">
        <f t="shared" si="28"/>
        <v>9.6156448612057162E-5</v>
      </c>
      <c r="AQ35" s="59">
        <f t="shared" si="29"/>
        <v>3.7558797828664251E-3</v>
      </c>
      <c r="AR35" s="59">
        <f t="shared" si="30"/>
        <v>3.19714160345521E-3</v>
      </c>
      <c r="AS35" s="59">
        <f t="shared" si="31"/>
        <v>0</v>
      </c>
      <c r="AT35" s="12">
        <f t="shared" si="32"/>
        <v>0.75834188532130165</v>
      </c>
      <c r="AU35" s="59">
        <f t="shared" si="123"/>
        <v>4.0332320816460765E-17</v>
      </c>
      <c r="AV35" s="59">
        <f t="shared" si="124"/>
        <v>0</v>
      </c>
      <c r="AW35" s="70">
        <f t="shared" si="33"/>
        <v>0</v>
      </c>
      <c r="AX35" s="20">
        <f t="shared" si="34"/>
        <v>200000</v>
      </c>
      <c r="AY35" s="20">
        <f t="shared" si="35"/>
        <v>0</v>
      </c>
      <c r="AZ35" s="20">
        <f t="shared" si="36"/>
        <v>0</v>
      </c>
      <c r="BA35" s="20">
        <f t="shared" si="37"/>
        <v>200000</v>
      </c>
      <c r="BB35" s="36">
        <f t="shared" si="38"/>
        <v>1</v>
      </c>
      <c r="BC35" s="36">
        <f t="shared" si="39"/>
        <v>0</v>
      </c>
      <c r="BD35" s="80">
        <f t="shared" si="40"/>
        <v>47.236230722733488</v>
      </c>
      <c r="BE35" s="36">
        <f t="shared" si="41"/>
        <v>0</v>
      </c>
      <c r="BF35" s="36">
        <f t="shared" si="42"/>
        <v>0</v>
      </c>
      <c r="BG35" s="36">
        <f t="shared" si="43"/>
        <v>47.236230722733488</v>
      </c>
      <c r="BH35" s="36">
        <f t="shared" si="44"/>
        <v>19.231289722411432</v>
      </c>
      <c r="BI35" s="36">
        <f t="shared" si="45"/>
        <v>0</v>
      </c>
      <c r="BJ35" s="36">
        <f t="shared" si="46"/>
        <v>0</v>
      </c>
      <c r="BK35" s="36">
        <f t="shared" si="47"/>
        <v>19.231289722411432</v>
      </c>
      <c r="BL35" s="68">
        <f ca="1">IF(OR(AT35=0,E35&gt;ProjTerm),0,VLOOKUP(D35,'Life Events'!$AE$5:$AI$1206,5,FALSE))</f>
        <v>3.3762851041993149E-2</v>
      </c>
      <c r="BM35" s="93">
        <f t="shared" ca="1" si="48"/>
        <v>3.3762851041993149E-2</v>
      </c>
      <c r="BN35" s="93">
        <f t="shared" ca="1" si="49"/>
        <v>2.5603784113007358E-2</v>
      </c>
      <c r="BO35" s="36">
        <f t="shared" ca="1" si="50"/>
        <v>3.8957675562073004</v>
      </c>
      <c r="BP35" s="36">
        <f t="shared" si="51"/>
        <v>2.7786607647086608E-2</v>
      </c>
      <c r="BQ35" s="36">
        <f t="shared" si="149"/>
        <v>98.303945988516062</v>
      </c>
      <c r="BR35" s="36">
        <f t="shared" si="150"/>
        <v>154.78110000000001</v>
      </c>
      <c r="BS35" s="36">
        <f t="shared" si="52"/>
        <v>152.15592894443105</v>
      </c>
      <c r="BT35" s="36">
        <f t="shared" si="53"/>
        <v>115.38621401853385</v>
      </c>
      <c r="BU35" s="70" cm="1">
        <f t="array" ref="BU35">IF(AND(ActInt=1,$J35=0),INDEX(Tbl_FwdNom,$B35-IVP,MATCH(ValnDt,Tbl_FwdNom_Cols)),INDEX(Tbl_FwdNom,$B35,MATCH(StartDt,Tbl_FwdNom_Cols)))</f>
        <v>9.2835520109999994</v>
      </c>
      <c r="BV35" s="70" cm="1">
        <f t="array" ref="BV35">INDEX(Tbl_FwdReal,$B35,MATCH(StartDt,Tbl_FwdReal_Cols))</f>
        <v>4.6257203789999997</v>
      </c>
      <c r="BW35" s="70" cm="1">
        <f t="array" ref="BW35">IF(RunType&lt;&gt;"OPN",INDEX(Tbl_FwdReal,$B35,MATCH(ValnDt,Tbl_FwdReal_Cols)),IF(AND($J35=0,ActInt=1),INDEX(Tbl_FwdReal,$B35-IVP,MATCH(ValnDt,Tbl_FwdReal_Cols)),-999))*$K35</f>
        <v>4.6257203789999997</v>
      </c>
      <c r="BX35" s="70">
        <f t="shared" si="54"/>
        <v>4.625720379E-2</v>
      </c>
      <c r="BY35" s="70">
        <f t="shared" si="125"/>
        <v>4.4518992224161558E-2</v>
      </c>
      <c r="BZ35" s="64">
        <f t="shared" si="151"/>
        <v>3.6363024412653377E-3</v>
      </c>
      <c r="CA35" s="70" cm="1">
        <f t="array" ref="CA35">IF($J35=1,CA34*(1+INDEX(Tbl_CPI,$B35,MATCH(IF(RunType="OPN",StartDt,ValnDt),Tbl_CPI_Cols))),0)</f>
        <v>0</v>
      </c>
      <c r="CB35" s="70">
        <f t="shared" si="126"/>
        <v>1.0997994743389219</v>
      </c>
      <c r="CC35" s="70">
        <f t="shared" si="127"/>
        <v>1.0879146463100238</v>
      </c>
      <c r="CD35" s="36">
        <f t="shared" si="55"/>
        <v>7.6824593851358927</v>
      </c>
      <c r="CE35" s="36">
        <f t="shared" si="56"/>
        <v>1.5748138645748613</v>
      </c>
      <c r="CF35" s="36">
        <f t="shared" si="57"/>
        <v>0</v>
      </c>
      <c r="CG35" s="36">
        <f t="shared" si="58"/>
        <v>7.087620607999324</v>
      </c>
      <c r="CH35" s="36">
        <f t="shared" si="59"/>
        <v>5.8819002085639305</v>
      </c>
      <c r="CI35" s="36">
        <f t="shared" si="60"/>
        <v>0</v>
      </c>
      <c r="CJ35" s="36">
        <f t="shared" si="61"/>
        <v>0</v>
      </c>
      <c r="CK35" s="36">
        <f t="shared" si="62"/>
        <v>0</v>
      </c>
      <c r="CL35" s="36">
        <f t="shared" si="63"/>
        <v>1.2057203994353947</v>
      </c>
      <c r="CM35" s="36">
        <f t="shared" si="64"/>
        <v>7.087620607999324</v>
      </c>
      <c r="CN35" s="36">
        <f t="shared" ca="1" si="65"/>
        <v>-45.050712624828705</v>
      </c>
      <c r="CO35" s="20">
        <f t="shared" si="66"/>
        <v>120000</v>
      </c>
      <c r="CP35" s="20">
        <f t="shared" si="128"/>
        <v>2</v>
      </c>
      <c r="CQ35" s="64">
        <f t="shared" si="67"/>
        <v>1.3114367100000002E-3</v>
      </c>
      <c r="CR35" s="64">
        <f t="shared" si="68"/>
        <v>5.9014651950000004E-3</v>
      </c>
      <c r="CS35" s="36">
        <f t="shared" si="69"/>
        <v>45.305901443712379</v>
      </c>
      <c r="CT35" s="36">
        <f t="shared" si="70"/>
        <v>28.341738433640092</v>
      </c>
      <c r="CU35" s="36">
        <f t="shared" si="71"/>
        <v>11.538773833446859</v>
      </c>
      <c r="CV35" s="36">
        <f t="shared" si="129"/>
        <v>39.880512267086949</v>
      </c>
      <c r="CW35" s="36">
        <f t="shared" si="72"/>
        <v>39.880512267086949</v>
      </c>
      <c r="CX35" s="36">
        <f t="shared" si="73"/>
        <v>0</v>
      </c>
      <c r="CY35" s="36">
        <f t="shared" si="74"/>
        <v>45.305901443712379</v>
      </c>
      <c r="CZ35" s="36">
        <f t="shared" si="130"/>
        <v>5.4253891766254299</v>
      </c>
      <c r="DA35" s="64">
        <f t="shared" si="75"/>
        <v>7.4254087209602027E-3</v>
      </c>
      <c r="DB35" s="70">
        <f t="shared" si="131"/>
        <v>0.99262932157886752</v>
      </c>
      <c r="DC35" s="70">
        <f>PRODUCT($DB$8:DB35)</f>
        <v>0.82988778631126647</v>
      </c>
      <c r="DD35" s="36">
        <f t="shared" si="76"/>
        <v>6000.8022134411312</v>
      </c>
      <c r="DE35" s="36">
        <f t="shared" si="77"/>
        <v>3673.3197328866286</v>
      </c>
      <c r="DF35" s="36">
        <f t="shared" si="78"/>
        <v>1088.0858205781835</v>
      </c>
      <c r="DG35" s="36">
        <f t="shared" si="132"/>
        <v>1.9904956146509898</v>
      </c>
      <c r="DH35" s="36">
        <f t="shared" ca="1" si="152"/>
        <v>114.03540992181962</v>
      </c>
      <c r="DI35" s="36">
        <f t="shared" si="133"/>
        <v>445.41428172713512</v>
      </c>
      <c r="DJ35" s="36">
        <f t="shared" ca="1" si="79"/>
        <v>-681.9374639420156</v>
      </c>
      <c r="DK35" s="36">
        <f t="shared" si="134"/>
        <v>1844.5694687900875</v>
      </c>
      <c r="DL35" s="36">
        <f t="shared" si="135"/>
        <v>2094.1636037832704</v>
      </c>
      <c r="DM35" s="36">
        <f t="shared" ca="1" si="80"/>
        <v>-432.34332894883278</v>
      </c>
      <c r="DN35" s="36">
        <f t="shared" ca="1" si="136"/>
        <v>-432.34332894883016</v>
      </c>
      <c r="DO35" s="64" cm="1">
        <f t="array" ref="DO35">IFERROR(INDEX(Tbl_FwdNom,$B35,MATCH(LIDt,Tbl_FwdNom_Cols,0)),0)</f>
        <v>8.024201583</v>
      </c>
      <c r="DP35" s="64">
        <f t="shared" ca="1" si="137"/>
        <v>11.736173470000001</v>
      </c>
      <c r="DQ35" s="64">
        <f t="shared" ca="1" si="81"/>
        <v>9.2904165200200506E-3</v>
      </c>
      <c r="DR35" s="70">
        <f t="shared" ca="1" si="82"/>
        <v>0.99079510082731892</v>
      </c>
      <c r="DS35" s="70">
        <f ca="1">PRODUCT($DR$8:DR35)</f>
        <v>0.79786170527556921</v>
      </c>
      <c r="DT35" s="36">
        <f t="shared" ca="1" si="83"/>
        <v>3518.4571760059698</v>
      </c>
      <c r="DU35" s="36">
        <f t="shared" ca="1" si="84"/>
        <v>1030.9556397427016</v>
      </c>
      <c r="DV35" s="36">
        <f t="shared" ca="1" si="85"/>
        <v>1.9018724948550347</v>
      </c>
      <c r="DW35" s="36">
        <f t="shared" ca="1" si="86"/>
        <v>108.77040036659095</v>
      </c>
      <c r="DX35" s="36">
        <f t="shared" ca="1" si="87"/>
        <v>5683.2124568430854</v>
      </c>
      <c r="DY35" s="36">
        <f t="shared" ca="1" si="88"/>
        <v>60.015500671210049</v>
      </c>
      <c r="DZ35" s="36">
        <f t="shared" ca="1" si="89"/>
        <v>364.5284939817663</v>
      </c>
      <c r="EA35" s="36">
        <f t="shared" ca="1" si="90"/>
        <v>0</v>
      </c>
      <c r="EB35" s="36">
        <f t="shared" ca="1" si="91"/>
        <v>-602.38711856970167</v>
      </c>
      <c r="EC35" s="36">
        <f t="shared" ca="1" si="92"/>
        <v>1743.5966008622452</v>
      </c>
      <c r="ED35" s="36">
        <f t="shared" ca="1" si="93"/>
        <v>1979.5414019605919</v>
      </c>
      <c r="EE35" s="36">
        <f t="shared" ca="1" si="138"/>
        <v>235.94480109834672</v>
      </c>
      <c r="EF35" s="36">
        <f t="shared" ca="1" si="94"/>
        <v>-366.44231747135495</v>
      </c>
      <c r="EG35" s="64"/>
      <c r="EH35" s="64"/>
      <c r="EI35" s="64"/>
      <c r="EJ35" s="70"/>
      <c r="EK35" s="70"/>
      <c r="EL35" s="70"/>
      <c r="EM35" s="70"/>
      <c r="EN35" s="70"/>
      <c r="EO35" s="36">
        <f t="shared" ca="1" si="96"/>
        <v>-3.4787291616738356</v>
      </c>
      <c r="EP35" s="36">
        <f t="shared" ca="1" si="97"/>
        <v>0</v>
      </c>
      <c r="EQ35" s="36">
        <f t="shared" si="98"/>
        <v>127.08869270637334</v>
      </c>
      <c r="ER35" s="36">
        <f t="shared" si="99"/>
        <v>35.970548700008038</v>
      </c>
      <c r="ES35" s="36">
        <f t="shared" si="100"/>
        <v>-32.849411452753039</v>
      </c>
      <c r="ET35" s="36">
        <f t="shared" ca="1" si="101"/>
        <v>51.877669715677065</v>
      </c>
      <c r="EU35" s="36">
        <f t="shared" ca="1" si="139"/>
        <v>87.848218415685096</v>
      </c>
      <c r="EV35" s="36">
        <f t="shared" si="102"/>
        <v>7.3524891816123574</v>
      </c>
      <c r="EW35" s="36">
        <f t="shared" si="103"/>
        <v>166.12624761531524</v>
      </c>
      <c r="EX35" s="36">
        <f t="shared" ca="1" si="140"/>
        <v>388.415647918986</v>
      </c>
      <c r="EY35" s="36">
        <f t="shared" si="104"/>
        <v>51.055727652472704</v>
      </c>
      <c r="EZ35" s="36">
        <f t="shared" si="105"/>
        <v>7.7864772283148813</v>
      </c>
      <c r="FA35" s="36">
        <f t="shared" si="106"/>
        <v>-9.1188888212219865</v>
      </c>
      <c r="FB35" s="36">
        <f t="shared" si="107"/>
        <v>18.323069857286647</v>
      </c>
      <c r="FC35" s="36">
        <f t="shared" si="141"/>
        <v>26.109547085601527</v>
      </c>
      <c r="FD35" s="36">
        <f t="shared" si="108"/>
        <v>2.0941636037832704E-5</v>
      </c>
      <c r="FE35" s="36">
        <f t="shared" si="109"/>
        <v>81.289862912769451</v>
      </c>
      <c r="FF35" s="36">
        <f t="shared" si="142"/>
        <v>158.45515859247973</v>
      </c>
      <c r="FG35" s="36">
        <f t="shared" ca="1" si="110"/>
        <v>229.96048932650626</v>
      </c>
      <c r="FH35" s="36">
        <f t="shared" ca="1" si="111"/>
        <v>2.8841449394150462</v>
      </c>
      <c r="FI35" s="36">
        <f t="shared" ca="1" si="112"/>
        <v>-7.6978986925577377</v>
      </c>
      <c r="FJ35" s="36">
        <f t="shared" ca="1" si="113"/>
        <v>367.18138736150638</v>
      </c>
      <c r="FK35" s="36">
        <f t="shared" si="114"/>
        <v>1.1765943164937309</v>
      </c>
      <c r="FL35" s="36">
        <f t="shared" si="115"/>
        <v>-3.3895060284079759</v>
      </c>
      <c r="FM35" s="36">
        <f t="shared" ca="1" si="116"/>
        <v>147.73995106099011</v>
      </c>
      <c r="FN35" s="36">
        <f t="shared" ca="1" si="154"/>
        <v>219.44143630051627</v>
      </c>
    </row>
    <row r="36" spans="2:170" x14ac:dyDescent="0.25">
      <c r="B36" s="2">
        <v>28</v>
      </c>
      <c r="C36" s="2">
        <f t="shared" si="117"/>
        <v>3</v>
      </c>
      <c r="D36" s="2">
        <f t="shared" si="144"/>
        <v>52</v>
      </c>
      <c r="E36" s="2">
        <f t="shared" si="118"/>
        <v>5</v>
      </c>
      <c r="F36" s="189">
        <f t="shared" si="145"/>
        <v>46568</v>
      </c>
      <c r="G36" s="2">
        <f t="shared" si="146"/>
        <v>6</v>
      </c>
      <c r="H36" s="187">
        <f t="shared" si="0"/>
        <v>36.916666666666671</v>
      </c>
      <c r="I36" s="186">
        <f t="shared" si="147"/>
        <v>36</v>
      </c>
      <c r="J36" s="2">
        <f t="shared" si="1"/>
        <v>0</v>
      </c>
      <c r="K36" s="2">
        <f t="shared" si="2"/>
        <v>1</v>
      </c>
      <c r="L36">
        <f t="shared" si="3"/>
        <v>2</v>
      </c>
      <c r="M36" s="190">
        <f t="shared" si="148"/>
        <v>8.2122069000000006E-4</v>
      </c>
      <c r="N36">
        <f t="shared" si="4"/>
        <v>1</v>
      </c>
      <c r="O36">
        <f t="shared" si="5"/>
        <v>100</v>
      </c>
      <c r="P36" s="58">
        <f t="shared" si="6"/>
        <v>3.6954931050000002E-3</v>
      </c>
      <c r="Q36" s="106">
        <f t="shared" si="7"/>
        <v>3.6954931050000002E-3</v>
      </c>
      <c r="R36" s="59">
        <f t="shared" si="8"/>
        <v>3.6954931050000002E-3</v>
      </c>
      <c r="S36" s="32">
        <f t="shared" si="119"/>
        <v>3.0848060249810683E-4</v>
      </c>
      <c r="T36">
        <f t="shared" si="9"/>
        <v>1</v>
      </c>
      <c r="U36" s="32">
        <f t="shared" si="120"/>
        <v>3.3468003E-4</v>
      </c>
      <c r="V36">
        <f t="shared" si="10"/>
        <v>1</v>
      </c>
      <c r="W36">
        <f t="shared" si="11"/>
        <v>100</v>
      </c>
      <c r="X36" s="58">
        <f t="shared" si="12"/>
        <v>1.5060601350000004E-3</v>
      </c>
      <c r="Y36" s="58">
        <f t="shared" si="13"/>
        <v>1.5060601350000004E-3</v>
      </c>
      <c r="Z36" s="32">
        <f t="shared" si="14"/>
        <v>1.5060601350000004E-3</v>
      </c>
      <c r="AA36" s="32">
        <f t="shared" si="15"/>
        <v>1.2559172799386786E-4</v>
      </c>
      <c r="AB36" s="59">
        <f t="shared" si="16"/>
        <v>4.9056245199999996E-3</v>
      </c>
      <c r="AC36" s="59">
        <f t="shared" si="17"/>
        <v>4.9056245199999996E-3</v>
      </c>
      <c r="AD36">
        <f t="shared" si="18"/>
        <v>1</v>
      </c>
      <c r="AE36" s="59">
        <f t="shared" si="19"/>
        <v>4.9056245199999996E-3</v>
      </c>
      <c r="AF36" s="59">
        <f t="shared" si="20"/>
        <v>4.1758461800000006E-3</v>
      </c>
      <c r="AG36" s="59">
        <f t="shared" si="21"/>
        <v>4.1758461800000006E-3</v>
      </c>
      <c r="AH36">
        <f t="shared" si="22"/>
        <v>1</v>
      </c>
      <c r="AI36" s="59">
        <f t="shared" si="23"/>
        <v>4.1758461800000006E-3</v>
      </c>
      <c r="AJ36" s="59">
        <f t="shared" si="24"/>
        <v>0</v>
      </c>
      <c r="AK36" s="59">
        <f t="shared" si="25"/>
        <v>0</v>
      </c>
      <c r="AL36" s="59">
        <f t="shared" si="26"/>
        <v>0</v>
      </c>
      <c r="AM36" s="12">
        <f t="shared" si="121"/>
        <v>0.75834188532130165</v>
      </c>
      <c r="AN36" s="12">
        <f t="shared" si="122"/>
        <v>0</v>
      </c>
      <c r="AO36" s="66">
        <f t="shared" si="27"/>
        <v>2.3393376168346538E-4</v>
      </c>
      <c r="AP36" s="66">
        <f t="shared" si="28"/>
        <v>9.5241467787629858E-5</v>
      </c>
      <c r="AQ36" s="59">
        <f t="shared" si="29"/>
        <v>3.7201405471752051E-3</v>
      </c>
      <c r="AR36" s="59">
        <f t="shared" si="30"/>
        <v>3.1667190649529559E-3</v>
      </c>
      <c r="AS36" s="59">
        <f t="shared" si="31"/>
        <v>0</v>
      </c>
      <c r="AT36" s="12">
        <f t="shared" si="32"/>
        <v>0.75112585047970248</v>
      </c>
      <c r="AU36" s="59">
        <f t="shared" si="123"/>
        <v>9.4542429440735987E-17</v>
      </c>
      <c r="AV36" s="59">
        <f t="shared" si="124"/>
        <v>0</v>
      </c>
      <c r="AW36" s="70">
        <f t="shared" si="33"/>
        <v>0</v>
      </c>
      <c r="AX36" s="20">
        <f t="shared" si="34"/>
        <v>200000</v>
      </c>
      <c r="AY36" s="20">
        <f t="shared" si="35"/>
        <v>0</v>
      </c>
      <c r="AZ36" s="20">
        <f t="shared" si="36"/>
        <v>0</v>
      </c>
      <c r="BA36" s="20">
        <f t="shared" si="37"/>
        <v>200000</v>
      </c>
      <c r="BB36" s="36">
        <f t="shared" si="38"/>
        <v>1</v>
      </c>
      <c r="BC36" s="36">
        <f t="shared" si="39"/>
        <v>0</v>
      </c>
      <c r="BD36" s="80">
        <f t="shared" si="40"/>
        <v>46.786752336693077</v>
      </c>
      <c r="BE36" s="36">
        <f t="shared" si="41"/>
        <v>0</v>
      </c>
      <c r="BF36" s="36">
        <f t="shared" si="42"/>
        <v>0</v>
      </c>
      <c r="BG36" s="36">
        <f t="shared" si="43"/>
        <v>46.786752336693077</v>
      </c>
      <c r="BH36" s="36">
        <f t="shared" si="44"/>
        <v>19.048293557525973</v>
      </c>
      <c r="BI36" s="36">
        <f t="shared" si="45"/>
        <v>0</v>
      </c>
      <c r="BJ36" s="36">
        <f t="shared" si="46"/>
        <v>0</v>
      </c>
      <c r="BK36" s="36">
        <f t="shared" si="47"/>
        <v>19.048293557525973</v>
      </c>
      <c r="BL36" s="68">
        <f ca="1">IF(OR(AT36=0,E36&gt;ProjTerm),0,VLOOKUP(D36,'Life Events'!$AE$5:$AI$1206,5,FALSE))</f>
        <v>3.3762851041993149E-2</v>
      </c>
      <c r="BM36" s="93">
        <f t="shared" ca="1" si="48"/>
        <v>3.3762851041993149E-2</v>
      </c>
      <c r="BN36" s="93">
        <f t="shared" ca="1" si="49"/>
        <v>2.5360150203536613E-2</v>
      </c>
      <c r="BO36" s="36">
        <f t="shared" ca="1" si="50"/>
        <v>3.8586981779865868</v>
      </c>
      <c r="BP36" s="36">
        <f t="shared" si="51"/>
        <v>2.7522202986349366E-2</v>
      </c>
      <c r="BQ36" s="36">
        <f t="shared" si="149"/>
        <v>98.303970588013485</v>
      </c>
      <c r="BR36" s="36">
        <f t="shared" si="150"/>
        <v>154.78110000000001</v>
      </c>
      <c r="BS36" s="36">
        <f t="shared" si="52"/>
        <v>152.15596701980377</v>
      </c>
      <c r="BT36" s="36">
        <f t="shared" si="53"/>
        <v>114.28828013331167</v>
      </c>
      <c r="BU36" s="70" cm="1">
        <f t="array" ref="BU36">IF(AND(ActInt=1,$J36=0),INDEX(Tbl_FwdNom,$B36-IVP,MATCH(ValnDt,Tbl_FwdNom_Cols)),INDEX(Tbl_FwdNom,$B36,MATCH(StartDt,Tbl_FwdNom_Cols)))</f>
        <v>9.3327952750000005</v>
      </c>
      <c r="BV36" s="70" cm="1">
        <f t="array" ref="BV36">INDEX(Tbl_FwdReal,$B36,MATCH(StartDt,Tbl_FwdReal_Cols))</f>
        <v>4.6629543800000004</v>
      </c>
      <c r="BW36" s="70" cm="1">
        <f t="array" ref="BW36">IF(RunType&lt;&gt;"OPN",INDEX(Tbl_FwdReal,$B36,MATCH(ValnDt,Tbl_FwdReal_Cols)),IF(AND($J36=0,ActInt=1),INDEX(Tbl_FwdReal,$B36-IVP,MATCH(ValnDt,Tbl_FwdReal_Cols)),-999))*$K36</f>
        <v>4.6629543800000004</v>
      </c>
      <c r="BX36" s="70">
        <f t="shared" si="54"/>
        <v>4.6629543800000006E-2</v>
      </c>
      <c r="BY36" s="70">
        <f t="shared" si="125"/>
        <v>4.46178967779296E-2</v>
      </c>
      <c r="BZ36" s="64">
        <f t="shared" si="151"/>
        <v>3.6442215483418749E-3</v>
      </c>
      <c r="CA36" s="70" cm="1">
        <f t="array" ref="CA36">IF($J36=1,CA35*(1+INDEX(Tbl_CPI,$B36,MATCH(IF(RunType="OPN",StartDt,ValnDt),Tbl_CPI_Cols))),0)</f>
        <v>0</v>
      </c>
      <c r="CB36" s="70">
        <f t="shared" si="126"/>
        <v>1.1038073872821628</v>
      </c>
      <c r="CC36" s="70">
        <f t="shared" si="127"/>
        <v>1.0879146463100238</v>
      </c>
      <c r="CD36" s="36">
        <f t="shared" si="55"/>
        <v>7.6824599284714612</v>
      </c>
      <c r="CE36" s="36">
        <f t="shared" si="56"/>
        <v>1.5748142586549687</v>
      </c>
      <c r="CF36" s="36">
        <f t="shared" si="57"/>
        <v>0</v>
      </c>
      <c r="CG36" s="36">
        <f t="shared" si="58"/>
        <v>7.0201787600016772</v>
      </c>
      <c r="CH36" s="36">
        <f t="shared" si="59"/>
        <v>5.8259311460624001</v>
      </c>
      <c r="CI36" s="36">
        <f t="shared" si="60"/>
        <v>0</v>
      </c>
      <c r="CJ36" s="36">
        <f t="shared" si="61"/>
        <v>0</v>
      </c>
      <c r="CK36" s="36">
        <f t="shared" si="62"/>
        <v>0</v>
      </c>
      <c r="CL36" s="36">
        <f t="shared" si="63"/>
        <v>1.194247613939277</v>
      </c>
      <c r="CM36" s="36">
        <f t="shared" si="64"/>
        <v>7.0201787600016772</v>
      </c>
      <c r="CN36" s="36">
        <f t="shared" ca="1" si="65"/>
        <v>-44.622058264092388</v>
      </c>
      <c r="CO36" s="20">
        <f t="shared" si="66"/>
        <v>120000</v>
      </c>
      <c r="CP36" s="20">
        <f t="shared" si="128"/>
        <v>2</v>
      </c>
      <c r="CQ36" s="64">
        <f t="shared" si="67"/>
        <v>1.3114367100000002E-3</v>
      </c>
      <c r="CR36" s="64">
        <f t="shared" si="68"/>
        <v>5.9014651950000004E-3</v>
      </c>
      <c r="CS36" s="36">
        <f t="shared" si="69"/>
        <v>44.874791188989505</v>
      </c>
      <c r="CT36" s="36">
        <f t="shared" si="70"/>
        <v>28.072051402015845</v>
      </c>
      <c r="CU36" s="36">
        <f t="shared" si="71"/>
        <v>11.428976134515583</v>
      </c>
      <c r="CV36" s="36">
        <f t="shared" si="129"/>
        <v>39.501027536531424</v>
      </c>
      <c r="CW36" s="36">
        <f t="shared" si="72"/>
        <v>39.501027536531424</v>
      </c>
      <c r="CX36" s="36">
        <f t="shared" si="73"/>
        <v>0</v>
      </c>
      <c r="CY36" s="36">
        <f t="shared" si="74"/>
        <v>44.874791188989505</v>
      </c>
      <c r="CZ36" s="36">
        <f t="shared" si="130"/>
        <v>5.3737636524580807</v>
      </c>
      <c r="DA36" s="64">
        <f t="shared" si="75"/>
        <v>7.4632298080135051E-3</v>
      </c>
      <c r="DB36" s="70">
        <f t="shared" si="131"/>
        <v>0.99259205737023704</v>
      </c>
      <c r="DC36" s="70">
        <f>PRODUCT($DB$8:DB36)</f>
        <v>0.82374002520113165</v>
      </c>
      <c r="DD36" s="36">
        <f t="shared" si="76"/>
        <v>5931.2992992591671</v>
      </c>
      <c r="DE36" s="36">
        <f t="shared" si="77"/>
        <v>3653.9478098747791</v>
      </c>
      <c r="DF36" s="36">
        <f t="shared" si="78"/>
        <v>1077.1581615504736</v>
      </c>
      <c r="DG36" s="36">
        <f t="shared" si="132"/>
        <v>1.9778289378686236</v>
      </c>
      <c r="DH36" s="36">
        <f t="shared" ca="1" si="152"/>
        <v>111.02778421433061</v>
      </c>
      <c r="DI36" s="36">
        <f t="shared" si="133"/>
        <v>441.66593890405511</v>
      </c>
      <c r="DJ36" s="36">
        <f t="shared" ca="1" si="79"/>
        <v>-649.47743365339772</v>
      </c>
      <c r="DK36" s="36">
        <f t="shared" si="134"/>
        <v>1818.8348870959819</v>
      </c>
      <c r="DL36" s="36">
        <f t="shared" si="135"/>
        <v>2064.9180368248931</v>
      </c>
      <c r="DM36" s="36">
        <f t="shared" ca="1" si="80"/>
        <v>-403.39428392448667</v>
      </c>
      <c r="DN36" s="36">
        <f t="shared" ca="1" si="136"/>
        <v>-403.39428392448343</v>
      </c>
      <c r="DO36" s="64" cm="1">
        <f t="array" ref="DO36">IFERROR(INDEX(Tbl_FwdNom,$B36,MATCH(LIDt,Tbl_FwdNom_Cols,0)),0)</f>
        <v>8.1336724119999992</v>
      </c>
      <c r="DP36" s="64">
        <f t="shared" ca="1" si="137"/>
        <v>11.839357400000001</v>
      </c>
      <c r="DQ36" s="64">
        <f t="shared" ca="1" si="81"/>
        <v>9.3680536419336047E-3</v>
      </c>
      <c r="DR36" s="70">
        <f t="shared" ca="1" si="82"/>
        <v>0.9907188922731085</v>
      </c>
      <c r="DS36" s="70">
        <f ca="1">PRODUCT($DR$8:DR36)</f>
        <v>0.79045666483774535</v>
      </c>
      <c r="DT36" s="36">
        <f t="shared" ca="1" si="83"/>
        <v>3504.6315192309467</v>
      </c>
      <c r="DU36" s="36">
        <f t="shared" ca="1" si="84"/>
        <v>1021.5653939207392</v>
      </c>
      <c r="DV36" s="36">
        <f t="shared" ca="1" si="85"/>
        <v>1.8921671354206056</v>
      </c>
      <c r="DW36" s="36">
        <f t="shared" ca="1" si="86"/>
        <v>105.93066913389319</v>
      </c>
      <c r="DX36" s="36">
        <f t="shared" ca="1" si="87"/>
        <v>5622.1648158639846</v>
      </c>
      <c r="DY36" s="36">
        <f t="shared" ca="1" si="88"/>
        <v>59.372293711197038</v>
      </c>
      <c r="DZ36" s="36">
        <f t="shared" ca="1" si="89"/>
        <v>362.06290768584785</v>
      </c>
      <c r="EA36" s="36">
        <f t="shared" ca="1" si="90"/>
        <v>0</v>
      </c>
      <c r="EB36" s="36">
        <f t="shared" ca="1" si="91"/>
        <v>-570.49419931678062</v>
      </c>
      <c r="EC36" s="36">
        <f t="shared" ca="1" si="92"/>
        <v>1720.4296798124844</v>
      </c>
      <c r="ED36" s="36">
        <f t="shared" ca="1" si="93"/>
        <v>1953.2110608115977</v>
      </c>
      <c r="EE36" s="36">
        <f t="shared" ca="1" si="138"/>
        <v>232.78138099911325</v>
      </c>
      <c r="EF36" s="36">
        <f t="shared" ca="1" si="94"/>
        <v>-337.71281831766737</v>
      </c>
      <c r="EG36" s="64"/>
      <c r="EH36" s="64"/>
      <c r="EI36" s="64"/>
      <c r="EJ36" s="70"/>
      <c r="EK36" s="70"/>
      <c r="EL36" s="70"/>
      <c r="EM36" s="70"/>
      <c r="EN36" s="70"/>
      <c r="EO36" s="36">
        <f t="shared" ca="1" si="96"/>
        <v>-3.2790708272859446</v>
      </c>
      <c r="EP36" s="36">
        <f t="shared" ca="1" si="97"/>
        <v>0</v>
      </c>
      <c r="EQ36" s="36">
        <f t="shared" si="98"/>
        <v>126.27995372631415</v>
      </c>
      <c r="ER36" s="36">
        <f t="shared" si="99"/>
        <v>35.553928076556232</v>
      </c>
      <c r="ES36" s="36">
        <f t="shared" si="100"/>
        <v>-32.468940685025558</v>
      </c>
      <c r="ET36" s="36">
        <f t="shared" ca="1" si="101"/>
        <v>49.408307319102562</v>
      </c>
      <c r="EU36" s="36">
        <f t="shared" ca="1" si="139"/>
        <v>84.962235395658794</v>
      </c>
      <c r="EV36" s="36">
        <f t="shared" si="102"/>
        <v>7.2906149867643499</v>
      </c>
      <c r="EW36" s="36">
        <f t="shared" si="103"/>
        <v>165.06909005710602</v>
      </c>
      <c r="EX36" s="36">
        <f t="shared" ca="1" si="140"/>
        <v>383.60189416584331</v>
      </c>
      <c r="EY36" s="36">
        <f t="shared" si="104"/>
        <v>50.343421709836456</v>
      </c>
      <c r="EZ36" s="36">
        <f t="shared" si="105"/>
        <v>7.6777369461615814</v>
      </c>
      <c r="FA36" s="36">
        <f t="shared" si="106"/>
        <v>-8.9915410470914203</v>
      </c>
      <c r="FB36" s="36">
        <f t="shared" si="107"/>
        <v>18.065323302997971</v>
      </c>
      <c r="FC36" s="36">
        <f t="shared" si="141"/>
        <v>25.743060249159551</v>
      </c>
      <c r="FD36" s="36">
        <f t="shared" si="108"/>
        <v>2.064918036824893E-5</v>
      </c>
      <c r="FE36" s="36">
        <f t="shared" si="109"/>
        <v>80.155744272389114</v>
      </c>
      <c r="FF36" s="36">
        <f t="shared" si="142"/>
        <v>156.24224688056549</v>
      </c>
      <c r="FG36" s="36">
        <f t="shared" ca="1" si="110"/>
        <v>227.35964728527782</v>
      </c>
      <c r="FH36" s="36">
        <f t="shared" ca="1" si="111"/>
        <v>2.8629090909489636</v>
      </c>
      <c r="FI36" s="36">
        <f t="shared" ca="1" si="112"/>
        <v>-7.5858654854109808</v>
      </c>
      <c r="FJ36" s="36">
        <f t="shared" ca="1" si="113"/>
        <v>363.03529680921758</v>
      </c>
      <c r="FK36" s="36">
        <f t="shared" si="114"/>
        <v>1.1660717941900414</v>
      </c>
      <c r="FL36" s="36">
        <f t="shared" si="115"/>
        <v>-3.5141383463187692</v>
      </c>
      <c r="FM36" s="36">
        <f t="shared" ca="1" si="116"/>
        <v>145.60984850126735</v>
      </c>
      <c r="FN36" s="36">
        <f t="shared" ca="1" si="154"/>
        <v>217.42544830795023</v>
      </c>
    </row>
    <row r="37" spans="2:170" x14ac:dyDescent="0.25">
      <c r="B37" s="2">
        <v>29</v>
      </c>
      <c r="C37" s="2">
        <f t="shared" si="117"/>
        <v>3</v>
      </c>
      <c r="D37" s="2">
        <f t="shared" si="144"/>
        <v>53</v>
      </c>
      <c r="E37" s="2">
        <f t="shared" si="118"/>
        <v>5</v>
      </c>
      <c r="F37" s="189">
        <f t="shared" si="145"/>
        <v>46599</v>
      </c>
      <c r="G37" s="2">
        <f t="shared" si="146"/>
        <v>7</v>
      </c>
      <c r="H37" s="187">
        <f t="shared" si="0"/>
        <v>37</v>
      </c>
      <c r="I37" s="186">
        <f t="shared" si="147"/>
        <v>37</v>
      </c>
      <c r="J37" s="2">
        <f t="shared" si="1"/>
        <v>0</v>
      </c>
      <c r="K37" s="2">
        <f t="shared" si="2"/>
        <v>1</v>
      </c>
      <c r="L37">
        <f t="shared" si="3"/>
        <v>2</v>
      </c>
      <c r="M37" s="190">
        <f t="shared" si="148"/>
        <v>8.6897619000000004E-4</v>
      </c>
      <c r="N37">
        <f t="shared" si="4"/>
        <v>1</v>
      </c>
      <c r="O37">
        <f t="shared" si="5"/>
        <v>100</v>
      </c>
      <c r="P37" s="58">
        <f t="shared" si="6"/>
        <v>3.9103928550000009E-3</v>
      </c>
      <c r="Q37" s="106">
        <f t="shared" si="7"/>
        <v>3.9103928550000009E-3</v>
      </c>
      <c r="R37" s="59">
        <f t="shared" si="8"/>
        <v>3.9103928550000009E-3</v>
      </c>
      <c r="S37" s="32">
        <f t="shared" si="119"/>
        <v>3.2645157235888789E-4</v>
      </c>
      <c r="T37">
        <f t="shared" si="9"/>
        <v>1</v>
      </c>
      <c r="U37" s="32">
        <f t="shared" si="120"/>
        <v>3.4064784000000002E-4</v>
      </c>
      <c r="V37">
        <f t="shared" si="10"/>
        <v>1</v>
      </c>
      <c r="W37">
        <f t="shared" si="11"/>
        <v>100</v>
      </c>
      <c r="X37" s="58">
        <f t="shared" si="12"/>
        <v>1.5329152800000001E-3</v>
      </c>
      <c r="Y37" s="58">
        <f t="shared" si="13"/>
        <v>1.5329152800000001E-3</v>
      </c>
      <c r="Z37" s="32">
        <f t="shared" si="14"/>
        <v>1.5329152800000001E-3</v>
      </c>
      <c r="AA37" s="32">
        <f t="shared" si="15"/>
        <v>1.2783277841954543E-4</v>
      </c>
      <c r="AB37" s="59">
        <f t="shared" si="16"/>
        <v>4.9056245199999996E-3</v>
      </c>
      <c r="AC37" s="59">
        <f t="shared" si="17"/>
        <v>4.9056245199999996E-3</v>
      </c>
      <c r="AD37">
        <f t="shared" si="18"/>
        <v>1</v>
      </c>
      <c r="AE37" s="59">
        <f t="shared" si="19"/>
        <v>4.9056245199999996E-3</v>
      </c>
      <c r="AF37" s="59">
        <f t="shared" si="20"/>
        <v>4.1758461800000006E-3</v>
      </c>
      <c r="AG37" s="59">
        <f t="shared" si="21"/>
        <v>4.1758461800000006E-3</v>
      </c>
      <c r="AH37">
        <f t="shared" si="22"/>
        <v>1</v>
      </c>
      <c r="AI37" s="59">
        <f t="shared" si="23"/>
        <v>4.1758461800000006E-3</v>
      </c>
      <c r="AJ37" s="59">
        <f t="shared" si="24"/>
        <v>0</v>
      </c>
      <c r="AK37" s="59">
        <f t="shared" si="25"/>
        <v>0</v>
      </c>
      <c r="AL37" s="59">
        <f t="shared" si="26"/>
        <v>0</v>
      </c>
      <c r="AM37" s="12">
        <f t="shared" si="121"/>
        <v>0.75112585047970248</v>
      </c>
      <c r="AN37" s="12">
        <f t="shared" si="122"/>
        <v>0</v>
      </c>
      <c r="AO37" s="66">
        <f t="shared" si="27"/>
        <v>2.452062149285058E-4</v>
      </c>
      <c r="AP37" s="66">
        <f t="shared" si="28"/>
        <v>9.6018504409564425E-5</v>
      </c>
      <c r="AQ37" s="59">
        <f t="shared" si="29"/>
        <v>3.6847413897190822E-3</v>
      </c>
      <c r="AR37" s="59">
        <f t="shared" si="30"/>
        <v>3.1365860134249172E-3</v>
      </c>
      <c r="AS37" s="59">
        <f t="shared" si="31"/>
        <v>0</v>
      </c>
      <c r="AT37" s="12">
        <f t="shared" si="32"/>
        <v>0.74396329835722042</v>
      </c>
      <c r="AU37" s="59">
        <f t="shared" si="123"/>
        <v>8.6736173798840355E-19</v>
      </c>
      <c r="AV37" s="59">
        <f t="shared" si="124"/>
        <v>0</v>
      </c>
      <c r="AW37" s="70">
        <f t="shared" si="33"/>
        <v>0</v>
      </c>
      <c r="AX37" s="20">
        <f t="shared" si="34"/>
        <v>200000</v>
      </c>
      <c r="AY37" s="20">
        <f t="shared" si="35"/>
        <v>0</v>
      </c>
      <c r="AZ37" s="20">
        <f t="shared" si="36"/>
        <v>0</v>
      </c>
      <c r="BA37" s="20">
        <f t="shared" si="37"/>
        <v>200000</v>
      </c>
      <c r="BB37" s="36">
        <f t="shared" si="38"/>
        <v>1</v>
      </c>
      <c r="BC37" s="36">
        <f t="shared" si="39"/>
        <v>0</v>
      </c>
      <c r="BD37" s="80">
        <f t="shared" si="40"/>
        <v>49.04124298570116</v>
      </c>
      <c r="BE37" s="36">
        <f t="shared" si="41"/>
        <v>0</v>
      </c>
      <c r="BF37" s="36">
        <f t="shared" si="42"/>
        <v>0</v>
      </c>
      <c r="BG37" s="36">
        <f t="shared" si="43"/>
        <v>49.04124298570116</v>
      </c>
      <c r="BH37" s="36">
        <f t="shared" si="44"/>
        <v>19.203700881912884</v>
      </c>
      <c r="BI37" s="36">
        <f t="shared" si="45"/>
        <v>0</v>
      </c>
      <c r="BJ37" s="36">
        <f t="shared" si="46"/>
        <v>0</v>
      </c>
      <c r="BK37" s="36">
        <f t="shared" si="47"/>
        <v>19.203700881912884</v>
      </c>
      <c r="BL37" s="68">
        <f ca="1">IF(OR(AT37=0,E37&gt;ProjTerm),0,VLOOKUP(D37,'Life Events'!$AE$5:$AI$1206,5,FALSE))</f>
        <v>3.317776125702581E-2</v>
      </c>
      <c r="BM37" s="93">
        <f t="shared" ca="1" si="48"/>
        <v>3.317776125702581E-2</v>
      </c>
      <c r="BN37" s="93">
        <f t="shared" ca="1" si="49"/>
        <v>2.4683036696885322E-2</v>
      </c>
      <c r="BO37" s="36">
        <f t="shared" ca="1" si="50"/>
        <v>3.755671317599889</v>
      </c>
      <c r="BP37" s="36">
        <f t="shared" si="51"/>
        <v>2.8529655784464491E-2</v>
      </c>
      <c r="BQ37" s="36">
        <f t="shared" si="149"/>
        <v>98.303970588013485</v>
      </c>
      <c r="BR37" s="36">
        <f t="shared" si="150"/>
        <v>154.78110000000001</v>
      </c>
      <c r="BS37" s="36">
        <f t="shared" si="52"/>
        <v>152.15596701980377</v>
      </c>
      <c r="BT37" s="36">
        <f t="shared" si="53"/>
        <v>113.19845508878566</v>
      </c>
      <c r="BU37" s="70" cm="1">
        <f t="array" ref="BU37">IF(AND(ActInt=1,$J37=0),INDEX(Tbl_FwdNom,$B37-IVP,MATCH(ValnDt,Tbl_FwdNom_Cols)),INDEX(Tbl_FwdNom,$B37,MATCH(StartDt,Tbl_FwdNom_Cols)))</f>
        <v>9.3812366029999996</v>
      </c>
      <c r="BV37" s="70" cm="1">
        <f t="array" ref="BV37">INDEX(Tbl_FwdReal,$B37,MATCH(StartDt,Tbl_FwdReal_Cols))</f>
        <v>4.6995811749999996</v>
      </c>
      <c r="BW37" s="70" cm="1">
        <f t="array" ref="BW37">IF(RunType&lt;&gt;"OPN",INDEX(Tbl_FwdReal,$B37,MATCH(ValnDt,Tbl_FwdReal_Cols)),IF(AND($J37=0,ActInt=1),INDEX(Tbl_FwdReal,$B37-IVP,MATCH(ValnDt,Tbl_FwdReal_Cols)),-999))*$K37</f>
        <v>4.6995811749999996</v>
      </c>
      <c r="BX37" s="70">
        <f t="shared" si="54"/>
        <v>4.6995811749999998E-2</v>
      </c>
      <c r="BY37" s="70">
        <f t="shared" si="125"/>
        <v>4.4715130428027772E-2</v>
      </c>
      <c r="BZ37" s="64">
        <f t="shared" si="151"/>
        <v>3.6520061992588726E-3</v>
      </c>
      <c r="CA37" s="70" cm="1">
        <f t="array" ref="CA37">IF($J37=1,CA36*(1+INDEX(Tbl_CPI,$B37,MATCH(IF(RunType="OPN",StartDt,ValnDt),Tbl_CPI_Cols))),0)</f>
        <v>0</v>
      </c>
      <c r="CB37" s="70">
        <f t="shared" si="126"/>
        <v>1.107838498703305</v>
      </c>
      <c r="CC37" s="70">
        <f t="shared" si="127"/>
        <v>1.0879146463100238</v>
      </c>
      <c r="CD37" s="36">
        <f t="shared" si="55"/>
        <v>7.6824599284714612</v>
      </c>
      <c r="CE37" s="36">
        <f t="shared" si="56"/>
        <v>1.5748142586549687</v>
      </c>
      <c r="CF37" s="36">
        <f t="shared" si="57"/>
        <v>0</v>
      </c>
      <c r="CG37" s="36">
        <f t="shared" si="58"/>
        <v>6.9533779469291366</v>
      </c>
      <c r="CH37" s="36">
        <f t="shared" si="59"/>
        <v>5.7704942475493608</v>
      </c>
      <c r="CI37" s="36">
        <f t="shared" si="60"/>
        <v>0</v>
      </c>
      <c r="CJ37" s="36">
        <f t="shared" si="61"/>
        <v>0</v>
      </c>
      <c r="CK37" s="36">
        <f t="shared" si="62"/>
        <v>0</v>
      </c>
      <c r="CL37" s="36">
        <f t="shared" si="63"/>
        <v>1.1828836993797756</v>
      </c>
      <c r="CM37" s="36">
        <f t="shared" si="64"/>
        <v>6.9533779469291366</v>
      </c>
      <c r="CN37" s="36">
        <f t="shared" ca="1" si="65"/>
        <v>-41.226369559356201</v>
      </c>
      <c r="CO37" s="20">
        <f t="shared" si="66"/>
        <v>120000</v>
      </c>
      <c r="CP37" s="20">
        <f t="shared" si="128"/>
        <v>2</v>
      </c>
      <c r="CQ37" s="64">
        <f t="shared" si="67"/>
        <v>1.37238891E-3</v>
      </c>
      <c r="CR37" s="64">
        <f t="shared" si="68"/>
        <v>6.1757500949999999E-3</v>
      </c>
      <c r="CS37" s="36">
        <f t="shared" si="69"/>
        <v>46.519478515806092</v>
      </c>
      <c r="CT37" s="36">
        <f t="shared" si="70"/>
        <v>29.424745791420698</v>
      </c>
      <c r="CU37" s="36">
        <f t="shared" si="71"/>
        <v>11.522220529147731</v>
      </c>
      <c r="CV37" s="36">
        <f t="shared" si="129"/>
        <v>40.946966320568428</v>
      </c>
      <c r="CW37" s="36">
        <f t="shared" si="72"/>
        <v>40.946966320568428</v>
      </c>
      <c r="CX37" s="36">
        <f t="shared" si="73"/>
        <v>0</v>
      </c>
      <c r="CY37" s="36">
        <f t="shared" si="74"/>
        <v>46.519478515806092</v>
      </c>
      <c r="CZ37" s="36">
        <f t="shared" si="130"/>
        <v>5.5725121952376639</v>
      </c>
      <c r="DA37" s="64">
        <f t="shared" si="75"/>
        <v>7.500419738857067E-3</v>
      </c>
      <c r="DB37" s="70">
        <f t="shared" si="131"/>
        <v>0.99255541775277756</v>
      </c>
      <c r="DC37" s="70">
        <f>PRODUCT($DB$8:DB37)</f>
        <v>0.81760762483319271</v>
      </c>
      <c r="DD37" s="36">
        <f t="shared" si="76"/>
        <v>5862.5880785116142</v>
      </c>
      <c r="DE37" s="36">
        <f t="shared" si="77"/>
        <v>3632.3127091670162</v>
      </c>
      <c r="DF37" s="36">
        <f t="shared" si="78"/>
        <v>1066.0335990053247</v>
      </c>
      <c r="DG37" s="36">
        <f t="shared" si="132"/>
        <v>1.9641338292898316</v>
      </c>
      <c r="DH37" s="36">
        <f t="shared" ca="1" si="152"/>
        <v>108.10486788101345</v>
      </c>
      <c r="DI37" s="36">
        <f t="shared" si="133"/>
        <v>437.97308763005788</v>
      </c>
      <c r="DJ37" s="36">
        <f t="shared" ca="1" si="79"/>
        <v>-620.12794865749072</v>
      </c>
      <c r="DK37" s="36">
        <f t="shared" si="134"/>
        <v>1791.5299458643101</v>
      </c>
      <c r="DL37" s="36">
        <f t="shared" si="135"/>
        <v>2033.8863103116103</v>
      </c>
      <c r="DM37" s="36">
        <f t="shared" ca="1" si="80"/>
        <v>-377.77158421019044</v>
      </c>
      <c r="DN37" s="36">
        <f t="shared" ca="1" si="136"/>
        <v>-377.77158421018822</v>
      </c>
      <c r="DO37" s="64" cm="1">
        <f t="array" ref="DO37">IFERROR(INDEX(Tbl_FwdNom,$B37,MATCH(LIDt,Tbl_FwdNom_Cols,0)),0)</f>
        <v>8.2468808790000008</v>
      </c>
      <c r="DP37" s="64">
        <f t="shared" ca="1" si="137"/>
        <v>11.940872130000001</v>
      </c>
      <c r="DQ37" s="64">
        <f t="shared" ca="1" si="81"/>
        <v>9.4443707844924507E-3</v>
      </c>
      <c r="DR37" s="70">
        <f t="shared" ca="1" si="82"/>
        <v>0.99064399083512378</v>
      </c>
      <c r="DS37" s="70">
        <f ca="1">PRODUCT($DR$8:DR37)</f>
        <v>0.7830611450370859</v>
      </c>
      <c r="DT37" s="36">
        <f t="shared" ca="1" si="83"/>
        <v>3488.6893157758818</v>
      </c>
      <c r="DU37" s="36">
        <f t="shared" ca="1" si="84"/>
        <v>1012.0097353996199</v>
      </c>
      <c r="DV37" s="36">
        <f t="shared" ca="1" si="85"/>
        <v>1.8815078076492842</v>
      </c>
      <c r="DW37" s="36">
        <f t="shared" ca="1" si="86"/>
        <v>103.17544633304317</v>
      </c>
      <c r="DX37" s="36">
        <f t="shared" ca="1" si="87"/>
        <v>5562.064169907746</v>
      </c>
      <c r="DY37" s="36">
        <f t="shared" ca="1" si="88"/>
        <v>58.738972375699724</v>
      </c>
      <c r="DZ37" s="36">
        <f t="shared" ca="1" si="89"/>
        <v>359.65737109851142</v>
      </c>
      <c r="EA37" s="36">
        <f t="shared" ca="1" si="90"/>
        <v>0</v>
      </c>
      <c r="EB37" s="36">
        <f t="shared" ca="1" si="91"/>
        <v>-541.6748367326386</v>
      </c>
      <c r="EC37" s="36">
        <f t="shared" ca="1" si="92"/>
        <v>1695.7310892967107</v>
      </c>
      <c r="ED37" s="36">
        <f t="shared" ca="1" si="93"/>
        <v>1925.1384317744682</v>
      </c>
      <c r="EE37" s="36">
        <f t="shared" ca="1" si="138"/>
        <v>229.40734247775754</v>
      </c>
      <c r="EF37" s="36">
        <f t="shared" ca="1" si="94"/>
        <v>-312.26749425488106</v>
      </c>
      <c r="EG37" s="64"/>
      <c r="EH37" s="64"/>
      <c r="EI37" s="64"/>
      <c r="EJ37" s="70"/>
      <c r="EK37" s="70"/>
      <c r="EL37" s="70"/>
      <c r="EM37" s="70"/>
      <c r="EN37" s="70"/>
      <c r="EO37" s="36">
        <f t="shared" ca="1" si="96"/>
        <v>-3.0777797028942127</v>
      </c>
      <c r="EP37" s="36">
        <f t="shared" ca="1" si="97"/>
        <v>0</v>
      </c>
      <c r="EQ37" s="36">
        <f t="shared" si="98"/>
        <v>125.40555167642285</v>
      </c>
      <c r="ER37" s="36">
        <f t="shared" si="99"/>
        <v>35.142053093141385</v>
      </c>
      <c r="ES37" s="36">
        <f t="shared" si="100"/>
        <v>-32.092803781745928</v>
      </c>
      <c r="ET37" s="36">
        <f t="shared" ca="1" si="101"/>
        <v>47.175576358493032</v>
      </c>
      <c r="EU37" s="36">
        <f t="shared" ca="1" si="139"/>
        <v>82.317629451634417</v>
      </c>
      <c r="EV37" s="36">
        <f t="shared" si="102"/>
        <v>7.2296567953563757</v>
      </c>
      <c r="EW37" s="36">
        <f t="shared" si="103"/>
        <v>163.92609984796763</v>
      </c>
      <c r="EX37" s="36">
        <f t="shared" ca="1" si="140"/>
        <v>378.87893777138129</v>
      </c>
      <c r="EY37" s="36">
        <f t="shared" si="104"/>
        <v>49.587649879781488</v>
      </c>
      <c r="EZ37" s="36">
        <f t="shared" si="105"/>
        <v>7.5623554012744236</v>
      </c>
      <c r="FA37" s="36">
        <f t="shared" si="106"/>
        <v>-8.8564155662101864</v>
      </c>
      <c r="FB37" s="36">
        <f t="shared" si="107"/>
        <v>17.791734554368396</v>
      </c>
      <c r="FC37" s="36">
        <f t="shared" si="141"/>
        <v>25.35408995564282</v>
      </c>
      <c r="FD37" s="36">
        <f t="shared" si="108"/>
        <v>2.0338863103116102E-5</v>
      </c>
      <c r="FE37" s="36">
        <f t="shared" si="109"/>
        <v>78.952420154149351</v>
      </c>
      <c r="FF37" s="36">
        <f t="shared" si="142"/>
        <v>153.89418032843676</v>
      </c>
      <c r="FG37" s="36">
        <f t="shared" ca="1" si="110"/>
        <v>224.98475744294453</v>
      </c>
      <c r="FH37" s="36">
        <f t="shared" ca="1" si="111"/>
        <v>2.8417510634976666</v>
      </c>
      <c r="FI37" s="36">
        <f t="shared" ca="1" si="112"/>
        <v>-7.5181265878091477</v>
      </c>
      <c r="FJ37" s="36">
        <f t="shared" ca="1" si="113"/>
        <v>358.94581017233298</v>
      </c>
      <c r="FK37" s="36">
        <f t="shared" si="114"/>
        <v>1.1542709478306361</v>
      </c>
      <c r="FL37" s="36">
        <f t="shared" si="115"/>
        <v>-3.4804713124485684</v>
      </c>
      <c r="FM37" s="36">
        <f t="shared" ca="1" si="116"/>
        <v>143.50457058793853</v>
      </c>
      <c r="FN37" s="36">
        <f t="shared" ca="1" si="154"/>
        <v>215.44123958439445</v>
      </c>
    </row>
    <row r="38" spans="2:170" x14ac:dyDescent="0.25">
      <c r="B38" s="2">
        <v>30</v>
      </c>
      <c r="C38" s="2">
        <f t="shared" si="117"/>
        <v>3</v>
      </c>
      <c r="D38" s="2">
        <f t="shared" si="144"/>
        <v>54</v>
      </c>
      <c r="E38" s="2">
        <f t="shared" si="118"/>
        <v>5</v>
      </c>
      <c r="F38" s="189">
        <f t="shared" si="145"/>
        <v>46630</v>
      </c>
      <c r="G38" s="2">
        <f t="shared" si="146"/>
        <v>8</v>
      </c>
      <c r="H38" s="187">
        <f t="shared" si="0"/>
        <v>37.083333333333336</v>
      </c>
      <c r="I38" s="186">
        <f t="shared" si="147"/>
        <v>37</v>
      </c>
      <c r="J38" s="2">
        <f t="shared" si="1"/>
        <v>0</v>
      </c>
      <c r="K38" s="2">
        <f t="shared" si="2"/>
        <v>1</v>
      </c>
      <c r="L38">
        <f t="shared" si="3"/>
        <v>2</v>
      </c>
      <c r="M38" s="190">
        <f t="shared" si="148"/>
        <v>8.6897619000000004E-4</v>
      </c>
      <c r="N38">
        <f t="shared" si="4"/>
        <v>1</v>
      </c>
      <c r="O38">
        <f t="shared" si="5"/>
        <v>100</v>
      </c>
      <c r="P38" s="58">
        <f t="shared" si="6"/>
        <v>3.9103928550000009E-3</v>
      </c>
      <c r="Q38" s="106">
        <f t="shared" si="7"/>
        <v>3.9103928550000009E-3</v>
      </c>
      <c r="R38" s="59">
        <f t="shared" si="8"/>
        <v>3.9103928550000009E-3</v>
      </c>
      <c r="S38" s="32">
        <f t="shared" si="119"/>
        <v>3.2645157235888789E-4</v>
      </c>
      <c r="T38">
        <f t="shared" si="9"/>
        <v>1</v>
      </c>
      <c r="U38" s="32">
        <f t="shared" si="120"/>
        <v>3.4064784000000002E-4</v>
      </c>
      <c r="V38">
        <f t="shared" si="10"/>
        <v>1</v>
      </c>
      <c r="W38">
        <f t="shared" si="11"/>
        <v>100</v>
      </c>
      <c r="X38" s="58">
        <f t="shared" si="12"/>
        <v>1.5329152800000001E-3</v>
      </c>
      <c r="Y38" s="58">
        <f t="shared" si="13"/>
        <v>1.5329152800000001E-3</v>
      </c>
      <c r="Z38" s="32">
        <f t="shared" si="14"/>
        <v>1.5329152800000001E-3</v>
      </c>
      <c r="AA38" s="32">
        <f t="shared" si="15"/>
        <v>1.2783277841954543E-4</v>
      </c>
      <c r="AB38" s="59">
        <f t="shared" si="16"/>
        <v>4.9056245199999996E-3</v>
      </c>
      <c r="AC38" s="59">
        <f t="shared" si="17"/>
        <v>4.9056245199999996E-3</v>
      </c>
      <c r="AD38">
        <f t="shared" si="18"/>
        <v>1</v>
      </c>
      <c r="AE38" s="59">
        <f t="shared" si="19"/>
        <v>4.9056245199999996E-3</v>
      </c>
      <c r="AF38" s="59">
        <f t="shared" si="20"/>
        <v>4.1758461800000006E-3</v>
      </c>
      <c r="AG38" s="59">
        <f t="shared" si="21"/>
        <v>4.1758461800000006E-3</v>
      </c>
      <c r="AH38">
        <f t="shared" si="22"/>
        <v>1</v>
      </c>
      <c r="AI38" s="59">
        <f t="shared" si="23"/>
        <v>4.1758461800000006E-3</v>
      </c>
      <c r="AJ38" s="59">
        <f t="shared" si="24"/>
        <v>0</v>
      </c>
      <c r="AK38" s="59">
        <f t="shared" si="25"/>
        <v>0</v>
      </c>
      <c r="AL38" s="59">
        <f t="shared" si="26"/>
        <v>0</v>
      </c>
      <c r="AM38" s="12">
        <f t="shared" si="121"/>
        <v>0.74396329835722042</v>
      </c>
      <c r="AN38" s="12">
        <f t="shared" si="122"/>
        <v>0</v>
      </c>
      <c r="AO38" s="66">
        <f t="shared" si="27"/>
        <v>2.4286798852601903E-4</v>
      </c>
      <c r="AP38" s="66">
        <f t="shared" si="28"/>
        <v>9.5102895471172729E-5</v>
      </c>
      <c r="AQ38" s="59">
        <f t="shared" si="29"/>
        <v>3.6496045984012559E-3</v>
      </c>
      <c r="AR38" s="59">
        <f t="shared" si="30"/>
        <v>3.1066762975051994E-3</v>
      </c>
      <c r="AS38" s="59">
        <f t="shared" si="31"/>
        <v>0</v>
      </c>
      <c r="AT38" s="12">
        <f t="shared" si="32"/>
        <v>0.73686904657731678</v>
      </c>
      <c r="AU38" s="59">
        <f t="shared" si="123"/>
        <v>9.1072982488782372E-18</v>
      </c>
      <c r="AV38" s="59">
        <f t="shared" si="124"/>
        <v>0</v>
      </c>
      <c r="AW38" s="70">
        <f t="shared" si="33"/>
        <v>0</v>
      </c>
      <c r="AX38" s="20">
        <f t="shared" si="34"/>
        <v>200000</v>
      </c>
      <c r="AY38" s="20">
        <f t="shared" si="35"/>
        <v>0</v>
      </c>
      <c r="AZ38" s="20">
        <f t="shared" si="36"/>
        <v>0</v>
      </c>
      <c r="BA38" s="20">
        <f t="shared" si="37"/>
        <v>200000</v>
      </c>
      <c r="BB38" s="36">
        <f t="shared" si="38"/>
        <v>1</v>
      </c>
      <c r="BC38" s="36">
        <f t="shared" si="39"/>
        <v>0</v>
      </c>
      <c r="BD38" s="80">
        <f t="shared" si="40"/>
        <v>48.573597705203809</v>
      </c>
      <c r="BE38" s="36">
        <f t="shared" si="41"/>
        <v>0</v>
      </c>
      <c r="BF38" s="36">
        <f t="shared" si="42"/>
        <v>0</v>
      </c>
      <c r="BG38" s="36">
        <f t="shared" si="43"/>
        <v>48.573597705203809</v>
      </c>
      <c r="BH38" s="36">
        <f t="shared" si="44"/>
        <v>19.020579094234545</v>
      </c>
      <c r="BI38" s="36">
        <f t="shared" si="45"/>
        <v>0</v>
      </c>
      <c r="BJ38" s="36">
        <f t="shared" si="46"/>
        <v>0</v>
      </c>
      <c r="BK38" s="36">
        <f t="shared" si="47"/>
        <v>19.020579094234545</v>
      </c>
      <c r="BL38" s="68">
        <f ca="1">IF(OR(AT38=0,E38&gt;ProjTerm),0,VLOOKUP(D38,'Life Events'!$AE$5:$AI$1206,5,FALSE))</f>
        <v>3.2586919759191535E-2</v>
      </c>
      <c r="BM38" s="93">
        <f t="shared" ca="1" si="48"/>
        <v>3.2586919759191535E-2</v>
      </c>
      <c r="BN38" s="93">
        <f t="shared" ca="1" si="49"/>
        <v>2.4012292493846992E-2</v>
      </c>
      <c r="BO38" s="36">
        <f t="shared" ca="1" si="50"/>
        <v>3.6536135847636646</v>
      </c>
      <c r="BP38" s="36">
        <f t="shared" si="51"/>
        <v>2.825760397522082E-2</v>
      </c>
      <c r="BQ38" s="36">
        <f t="shared" si="149"/>
        <v>98.303970588013485</v>
      </c>
      <c r="BR38" s="36">
        <f t="shared" si="150"/>
        <v>154.78110000000001</v>
      </c>
      <c r="BS38" s="36">
        <f t="shared" si="52"/>
        <v>152.15596701980377</v>
      </c>
      <c r="BT38" s="36">
        <f t="shared" si="53"/>
        <v>112.11902234893246</v>
      </c>
      <c r="BU38" s="70" cm="1">
        <f t="array" ref="BU38">IF(AND(ActInt=1,$J38=0),INDEX(Tbl_FwdNom,$B38-IVP,MATCH(ValnDt,Tbl_FwdNom_Cols)),INDEX(Tbl_FwdNom,$B38,MATCH(StartDt,Tbl_FwdNom_Cols)))</f>
        <v>9.4312981489999999</v>
      </c>
      <c r="BV38" s="70" cm="1">
        <f t="array" ref="BV38">INDEX(Tbl_FwdReal,$B38,MATCH(StartDt,Tbl_FwdReal_Cols))</f>
        <v>4.7374321559999997</v>
      </c>
      <c r="BW38" s="70" cm="1">
        <f t="array" ref="BW38">IF(RunType&lt;&gt;"OPN",INDEX(Tbl_FwdReal,$B38,MATCH(ValnDt,Tbl_FwdReal_Cols)),IF(AND($J38=0,ActInt=1),INDEX(Tbl_FwdReal,$B38-IVP,MATCH(ValnDt,Tbl_FwdReal_Cols)),-999))*$K38</f>
        <v>4.7374321559999997</v>
      </c>
      <c r="BX38" s="70">
        <f t="shared" si="54"/>
        <v>4.7374321559999995E-2</v>
      </c>
      <c r="BY38" s="70">
        <f t="shared" si="125"/>
        <v>4.4815553488162241E-2</v>
      </c>
      <c r="BZ38" s="64">
        <f t="shared" si="151"/>
        <v>3.6600455012809618E-3</v>
      </c>
      <c r="CA38" s="70" cm="1">
        <f t="array" ref="CA38">IF($J38=1,CA37*(1+INDEX(Tbl_CPI,$B38,MATCH(IF(RunType="OPN",StartDt,ValnDt),Tbl_CPI_Cols))),0)</f>
        <v>0</v>
      </c>
      <c r="CB38" s="70">
        <f t="shared" si="126"/>
        <v>1.1118932380166298</v>
      </c>
      <c r="CC38" s="70">
        <f t="shared" si="127"/>
        <v>1.0879146463100238</v>
      </c>
      <c r="CD38" s="36">
        <f t="shared" si="55"/>
        <v>7.6824599284714612</v>
      </c>
      <c r="CE38" s="36">
        <f t="shared" si="56"/>
        <v>1.5748142586549687</v>
      </c>
      <c r="CF38" s="36">
        <f t="shared" si="57"/>
        <v>0</v>
      </c>
      <c r="CG38" s="36">
        <f t="shared" si="58"/>
        <v>6.8870722380517355</v>
      </c>
      <c r="CH38" s="36">
        <f t="shared" si="59"/>
        <v>5.7154682278828037</v>
      </c>
      <c r="CI38" s="36">
        <f t="shared" si="60"/>
        <v>0</v>
      </c>
      <c r="CJ38" s="36">
        <f t="shared" si="61"/>
        <v>0</v>
      </c>
      <c r="CK38" s="36">
        <f t="shared" si="62"/>
        <v>0</v>
      </c>
      <c r="CL38" s="36">
        <f t="shared" si="63"/>
        <v>1.1716040101689313</v>
      </c>
      <c r="CM38" s="36">
        <f t="shared" si="64"/>
        <v>6.8870722380517355</v>
      </c>
      <c r="CN38" s="36">
        <f t="shared" ca="1" si="65"/>
        <v>-40.899489568705661</v>
      </c>
      <c r="CO38" s="20">
        <f t="shared" si="66"/>
        <v>120000</v>
      </c>
      <c r="CP38" s="20">
        <f t="shared" si="128"/>
        <v>2</v>
      </c>
      <c r="CQ38" s="64">
        <f t="shared" si="67"/>
        <v>1.37238891E-3</v>
      </c>
      <c r="CR38" s="64">
        <f t="shared" si="68"/>
        <v>6.1757500949999999E-3</v>
      </c>
      <c r="CS38" s="36">
        <f t="shared" si="69"/>
        <v>46.075880163589417</v>
      </c>
      <c r="CT38" s="36">
        <f t="shared" si="70"/>
        <v>29.144158623122284</v>
      </c>
      <c r="CU38" s="36">
        <f t="shared" si="71"/>
        <v>11.412347456540727</v>
      </c>
      <c r="CV38" s="36">
        <f t="shared" si="129"/>
        <v>40.556506079663009</v>
      </c>
      <c r="CW38" s="36">
        <f t="shared" si="72"/>
        <v>40.556506079663009</v>
      </c>
      <c r="CX38" s="36">
        <f t="shared" si="73"/>
        <v>0</v>
      </c>
      <c r="CY38" s="36">
        <f t="shared" si="74"/>
        <v>46.075880163589417</v>
      </c>
      <c r="CZ38" s="36">
        <f t="shared" si="130"/>
        <v>5.519374083926408</v>
      </c>
      <c r="DA38" s="64">
        <f t="shared" si="75"/>
        <v>7.5388377018028585E-3</v>
      </c>
      <c r="DB38" s="70">
        <f t="shared" si="131"/>
        <v>0.99251757111517513</v>
      </c>
      <c r="DC38" s="70">
        <f>PRODUCT($DB$8:DB38)</f>
        <v>0.81148993392468782</v>
      </c>
      <c r="DD38" s="36">
        <f t="shared" si="76"/>
        <v>5794.6661561991059</v>
      </c>
      <c r="DE38" s="36">
        <f t="shared" si="77"/>
        <v>3611.1225274584185</v>
      </c>
      <c r="DF38" s="36">
        <f t="shared" si="78"/>
        <v>1055.0496741986601</v>
      </c>
      <c r="DG38" s="36">
        <f t="shared" si="132"/>
        <v>1.9506835114782473</v>
      </c>
      <c r="DH38" s="36">
        <f t="shared" ca="1" si="152"/>
        <v>105.26623934997959</v>
      </c>
      <c r="DI38" s="36">
        <f t="shared" si="133"/>
        <v>434.33590289756336</v>
      </c>
      <c r="DJ38" s="36">
        <f t="shared" ca="1" si="79"/>
        <v>-590.84249580596247</v>
      </c>
      <c r="DK38" s="36">
        <f t="shared" si="134"/>
        <v>1764.4794932844377</v>
      </c>
      <c r="DL38" s="36">
        <f t="shared" si="135"/>
        <v>2003.1435689453788</v>
      </c>
      <c r="DM38" s="36">
        <f t="shared" ca="1" si="80"/>
        <v>-352.17842014502139</v>
      </c>
      <c r="DN38" s="36">
        <f t="shared" ca="1" si="136"/>
        <v>-352.17842014501758</v>
      </c>
      <c r="DO38" s="64" cm="1">
        <f t="array" ref="DO38">IFERROR(INDEX(Tbl_FwdNom,$B38,MATCH(LIDt,Tbl_FwdNom_Cols,0)),0)</f>
        <v>8.3638337259999993</v>
      </c>
      <c r="DP38" s="64">
        <f t="shared" ca="1" si="137"/>
        <v>12.04579373</v>
      </c>
      <c r="DQ38" s="64">
        <f t="shared" ca="1" si="81"/>
        <v>9.5231825151720351E-3</v>
      </c>
      <c r="DR38" s="70">
        <f t="shared" ca="1" si="82"/>
        <v>0.99056665297032054</v>
      </c>
      <c r="DS38" s="70">
        <f ca="1">PRODUCT($DR$8:DR38)</f>
        <v>0.7756742575104929</v>
      </c>
      <c r="DT38" s="36">
        <f t="shared" ca="1" si="83"/>
        <v>3473.3391431635428</v>
      </c>
      <c r="DU38" s="36">
        <f t="shared" ca="1" si="84"/>
        <v>1002.6267097227269</v>
      </c>
      <c r="DV38" s="36">
        <f t="shared" ca="1" si="85"/>
        <v>1.8711681459300287</v>
      </c>
      <c r="DW38" s="36">
        <f t="shared" ca="1" si="86"/>
        <v>100.50439135479341</v>
      </c>
      <c r="DX38" s="36">
        <f t="shared" ca="1" si="87"/>
        <v>5502.9136998099439</v>
      </c>
      <c r="DY38" s="36">
        <f t="shared" ca="1" si="88"/>
        <v>58.115592921393883</v>
      </c>
      <c r="DZ38" s="36">
        <f t="shared" ca="1" si="89"/>
        <v>357.31255621143288</v>
      </c>
      <c r="EA38" s="36">
        <f t="shared" ca="1" si="90"/>
        <v>0</v>
      </c>
      <c r="EB38" s="36">
        <f t="shared" ca="1" si="91"/>
        <v>-512.88647458198466</v>
      </c>
      <c r="EC38" s="36">
        <f t="shared" ca="1" si="92"/>
        <v>1671.3233398770717</v>
      </c>
      <c r="ED38" s="36">
        <f t="shared" ca="1" si="93"/>
        <v>1897.3959962636393</v>
      </c>
      <c r="EE38" s="36">
        <f t="shared" ca="1" si="138"/>
        <v>226.07265638656759</v>
      </c>
      <c r="EF38" s="36">
        <f t="shared" ca="1" si="94"/>
        <v>-286.81381819541707</v>
      </c>
      <c r="EG38" s="64"/>
      <c r="EH38" s="64"/>
      <c r="EI38" s="64"/>
      <c r="EJ38" s="70"/>
      <c r="EK38" s="70"/>
      <c r="EL38" s="70"/>
      <c r="EM38" s="70"/>
      <c r="EN38" s="70"/>
      <c r="EO38" s="36">
        <f t="shared" ca="1" si="96"/>
        <v>-2.8998791815568414</v>
      </c>
      <c r="EP38" s="36">
        <f t="shared" ca="1" si="97"/>
        <v>0</v>
      </c>
      <c r="EQ38" s="36">
        <f t="shared" si="98"/>
        <v>124.54677896947608</v>
      </c>
      <c r="ER38" s="36">
        <f t="shared" si="99"/>
        <v>34.734909393442742</v>
      </c>
      <c r="ES38" s="36">
        <f t="shared" si="100"/>
        <v>-31.720987632280462</v>
      </c>
      <c r="ET38" s="36">
        <f t="shared" ca="1" si="101"/>
        <v>44.947716575393045</v>
      </c>
      <c r="EU38" s="36">
        <f t="shared" ca="1" si="139"/>
        <v>79.682625968835794</v>
      </c>
      <c r="EV38" s="36">
        <f t="shared" si="102"/>
        <v>7.16961749600231</v>
      </c>
      <c r="EW38" s="36">
        <f t="shared" si="103"/>
        <v>162.80353981275564</v>
      </c>
      <c r="EX38" s="36">
        <f t="shared" ca="1" si="140"/>
        <v>374.20256224706981</v>
      </c>
      <c r="EY38" s="36">
        <f t="shared" si="104"/>
        <v>48.838922025850351</v>
      </c>
      <c r="EZ38" s="36">
        <f t="shared" si="105"/>
        <v>7.4480483551813288</v>
      </c>
      <c r="FA38" s="36">
        <f t="shared" si="106"/>
        <v>-8.7225484509228259</v>
      </c>
      <c r="FB38" s="36">
        <f t="shared" si="107"/>
        <v>17.52067824382015</v>
      </c>
      <c r="FC38" s="36">
        <f t="shared" si="141"/>
        <v>24.968726599001478</v>
      </c>
      <c r="FD38" s="36">
        <f t="shared" si="108"/>
        <v>2.0031435689453789E-5</v>
      </c>
      <c r="FE38" s="36">
        <f t="shared" si="109"/>
        <v>77.76031130753131</v>
      </c>
      <c r="FF38" s="36">
        <f t="shared" si="142"/>
        <v>151.56797996381883</v>
      </c>
      <c r="FG38" s="36">
        <f t="shared" ca="1" si="110"/>
        <v>222.63458228325098</v>
      </c>
      <c r="FH38" s="36">
        <f t="shared" ca="1" si="111"/>
        <v>2.8210523843794411</v>
      </c>
      <c r="FI38" s="36">
        <f t="shared" ca="1" si="112"/>
        <v>-7.4515056556633388</v>
      </c>
      <c r="FJ38" s="36">
        <f t="shared" ca="1" si="113"/>
        <v>354.91261097999711</v>
      </c>
      <c r="FK38" s="36">
        <f t="shared" si="114"/>
        <v>1.1426464017373377</v>
      </c>
      <c r="FL38" s="36">
        <f t="shared" si="115"/>
        <v>-3.4473171388076622</v>
      </c>
      <c r="FM38" s="36">
        <f t="shared" ca="1" si="116"/>
        <v>141.42387366660117</v>
      </c>
      <c r="FN38" s="36">
        <f t="shared" ca="1" si="154"/>
        <v>213.48873731339594</v>
      </c>
    </row>
    <row r="39" spans="2:170" x14ac:dyDescent="0.25">
      <c r="B39" s="2">
        <v>31</v>
      </c>
      <c r="C39" s="2">
        <f t="shared" si="117"/>
        <v>3</v>
      </c>
      <c r="D39" s="2">
        <f t="shared" si="144"/>
        <v>55</v>
      </c>
      <c r="E39" s="2">
        <f t="shared" si="118"/>
        <v>5</v>
      </c>
      <c r="F39" s="189">
        <f t="shared" si="145"/>
        <v>46660</v>
      </c>
      <c r="G39" s="2">
        <f t="shared" si="146"/>
        <v>9</v>
      </c>
      <c r="H39" s="187">
        <f t="shared" si="0"/>
        <v>37.166666666666671</v>
      </c>
      <c r="I39" s="186">
        <f t="shared" si="147"/>
        <v>37</v>
      </c>
      <c r="J39" s="2">
        <f t="shared" si="1"/>
        <v>0</v>
      </c>
      <c r="K39" s="2">
        <f t="shared" si="2"/>
        <v>1</v>
      </c>
      <c r="L39">
        <f t="shared" si="3"/>
        <v>2</v>
      </c>
      <c r="M39" s="190">
        <f t="shared" si="148"/>
        <v>8.6897619000000004E-4</v>
      </c>
      <c r="N39">
        <f t="shared" si="4"/>
        <v>1</v>
      </c>
      <c r="O39">
        <f t="shared" si="5"/>
        <v>100</v>
      </c>
      <c r="P39" s="58">
        <f t="shared" si="6"/>
        <v>3.9103928550000009E-3</v>
      </c>
      <c r="Q39" s="106">
        <f t="shared" si="7"/>
        <v>3.9103928550000009E-3</v>
      </c>
      <c r="R39" s="59">
        <f t="shared" si="8"/>
        <v>3.9103928550000009E-3</v>
      </c>
      <c r="S39" s="32">
        <f t="shared" si="119"/>
        <v>3.2645157235888789E-4</v>
      </c>
      <c r="T39">
        <f t="shared" si="9"/>
        <v>1</v>
      </c>
      <c r="U39" s="32">
        <f t="shared" si="120"/>
        <v>3.4064784000000002E-4</v>
      </c>
      <c r="V39">
        <f t="shared" si="10"/>
        <v>1</v>
      </c>
      <c r="W39">
        <f t="shared" si="11"/>
        <v>100</v>
      </c>
      <c r="X39" s="58">
        <f t="shared" si="12"/>
        <v>1.5329152800000001E-3</v>
      </c>
      <c r="Y39" s="58">
        <f t="shared" si="13"/>
        <v>1.5329152800000001E-3</v>
      </c>
      <c r="Z39" s="32">
        <f t="shared" si="14"/>
        <v>1.5329152800000001E-3</v>
      </c>
      <c r="AA39" s="32">
        <f t="shared" si="15"/>
        <v>1.2783277841954543E-4</v>
      </c>
      <c r="AB39" s="59">
        <f t="shared" si="16"/>
        <v>4.9056245199999996E-3</v>
      </c>
      <c r="AC39" s="59">
        <f t="shared" si="17"/>
        <v>4.9056245199999996E-3</v>
      </c>
      <c r="AD39">
        <f t="shared" si="18"/>
        <v>1</v>
      </c>
      <c r="AE39" s="59">
        <f t="shared" si="19"/>
        <v>4.9056245199999996E-3</v>
      </c>
      <c r="AF39" s="59">
        <f t="shared" si="20"/>
        <v>4.1758461800000006E-3</v>
      </c>
      <c r="AG39" s="59">
        <f t="shared" si="21"/>
        <v>4.1758461800000006E-3</v>
      </c>
      <c r="AH39">
        <f t="shared" si="22"/>
        <v>1</v>
      </c>
      <c r="AI39" s="59">
        <f t="shared" si="23"/>
        <v>4.1758461800000006E-3</v>
      </c>
      <c r="AJ39" s="59">
        <f t="shared" si="24"/>
        <v>0</v>
      </c>
      <c r="AK39" s="59">
        <f t="shared" si="25"/>
        <v>0</v>
      </c>
      <c r="AL39" s="59">
        <f t="shared" si="26"/>
        <v>0</v>
      </c>
      <c r="AM39" s="12">
        <f t="shared" si="121"/>
        <v>0.73686904657731678</v>
      </c>
      <c r="AN39" s="12">
        <f t="shared" si="122"/>
        <v>0</v>
      </c>
      <c r="AO39" s="66">
        <f t="shared" si="27"/>
        <v>2.4055205887775965E-4</v>
      </c>
      <c r="AP39" s="66">
        <f t="shared" si="28"/>
        <v>9.4196017555339836E-5</v>
      </c>
      <c r="AQ39" s="59">
        <f t="shared" si="29"/>
        <v>3.6148028629187068E-3</v>
      </c>
      <c r="AR39" s="59">
        <f t="shared" si="30"/>
        <v>3.0770517933101306E-3</v>
      </c>
      <c r="AS39" s="59">
        <f t="shared" si="31"/>
        <v>0</v>
      </c>
      <c r="AT39" s="12">
        <f t="shared" si="32"/>
        <v>0.72984244384465491</v>
      </c>
      <c r="AU39" s="59">
        <f t="shared" si="123"/>
        <v>6.852157730108388E-17</v>
      </c>
      <c r="AV39" s="59">
        <f t="shared" si="124"/>
        <v>0</v>
      </c>
      <c r="AW39" s="70">
        <f t="shared" si="33"/>
        <v>0</v>
      </c>
      <c r="AX39" s="20">
        <f t="shared" si="34"/>
        <v>200000</v>
      </c>
      <c r="AY39" s="20">
        <f t="shared" si="35"/>
        <v>0</v>
      </c>
      <c r="AZ39" s="20">
        <f t="shared" si="36"/>
        <v>0</v>
      </c>
      <c r="BA39" s="20">
        <f t="shared" si="37"/>
        <v>200000</v>
      </c>
      <c r="BB39" s="36">
        <f t="shared" si="38"/>
        <v>1</v>
      </c>
      <c r="BC39" s="36">
        <f t="shared" si="39"/>
        <v>0</v>
      </c>
      <c r="BD39" s="80">
        <f t="shared" si="40"/>
        <v>48.110411775551931</v>
      </c>
      <c r="BE39" s="36">
        <f t="shared" si="41"/>
        <v>0</v>
      </c>
      <c r="BF39" s="36">
        <f t="shared" si="42"/>
        <v>0</v>
      </c>
      <c r="BG39" s="36">
        <f t="shared" si="43"/>
        <v>48.110411775551931</v>
      </c>
      <c r="BH39" s="36">
        <f t="shared" si="44"/>
        <v>18.839203511067968</v>
      </c>
      <c r="BI39" s="36">
        <f t="shared" si="45"/>
        <v>0</v>
      </c>
      <c r="BJ39" s="36">
        <f t="shared" si="46"/>
        <v>0</v>
      </c>
      <c r="BK39" s="36">
        <f t="shared" si="47"/>
        <v>18.839203511067968</v>
      </c>
      <c r="BL39" s="68">
        <f ca="1">IF(OR(AT39=0,E39&gt;ProjTerm),0,VLOOKUP(D39,'Life Events'!$AE$5:$AI$1206,5,FALSE))</f>
        <v>3.1990271171100385E-2</v>
      </c>
      <c r="BM39" s="93">
        <f t="shared" ca="1" si="48"/>
        <v>3.1990271171100385E-2</v>
      </c>
      <c r="BN39" s="93">
        <f t="shared" ca="1" si="49"/>
        <v>2.3347857690769115E-2</v>
      </c>
      <c r="BO39" s="36">
        <f t="shared" ca="1" si="50"/>
        <v>3.5525158647797372</v>
      </c>
      <c r="BP39" s="36">
        <f t="shared" si="51"/>
        <v>2.7988146385391207E-2</v>
      </c>
      <c r="BQ39" s="36">
        <f t="shared" si="149"/>
        <v>98.303970588013485</v>
      </c>
      <c r="BR39" s="36">
        <f t="shared" si="150"/>
        <v>154.78110000000001</v>
      </c>
      <c r="BS39" s="36">
        <f t="shared" si="52"/>
        <v>152.15596701980377</v>
      </c>
      <c r="BT39" s="36">
        <f t="shared" si="53"/>
        <v>111.0498828152803</v>
      </c>
      <c r="BU39" s="70" cm="1">
        <f t="array" ref="BU39">IF(AND(ActInt=1,$J39=0),INDEX(Tbl_FwdNom,$B39-IVP,MATCH(ValnDt,Tbl_FwdNom_Cols)),INDEX(Tbl_FwdNom,$B39,MATCH(StartDt,Tbl_FwdNom_Cols)))</f>
        <v>9.4813655679999993</v>
      </c>
      <c r="BV39" s="70" cm="1">
        <f t="array" ref="BV39">INDEX(Tbl_FwdReal,$B39,MATCH(StartDt,Tbl_FwdReal_Cols))</f>
        <v>4.77528665</v>
      </c>
      <c r="BW39" s="70" cm="1">
        <f t="array" ref="BW39">IF(RunType&lt;&gt;"OPN",INDEX(Tbl_FwdReal,$B39,MATCH(ValnDt,Tbl_FwdReal_Cols)),IF(AND($J39=0,ActInt=1),INDEX(Tbl_FwdReal,$B39-IVP,MATCH(ValnDt,Tbl_FwdReal_Cols)),-999))*$K39</f>
        <v>4.77528665</v>
      </c>
      <c r="BX39" s="70">
        <f t="shared" si="54"/>
        <v>4.7752866499999998E-2</v>
      </c>
      <c r="BY39" s="70">
        <f t="shared" si="125"/>
        <v>4.4915925009306523E-2</v>
      </c>
      <c r="BZ39" s="64">
        <f t="shared" si="151"/>
        <v>3.6680799696491295E-3</v>
      </c>
      <c r="CA39" s="70" cm="1">
        <f t="array" ref="CA39">IF($J39=1,CA38*(1+INDEX(Tbl_CPI,$B39,MATCH(IF(RunType="OPN",StartDt,ValnDt),Tbl_CPI_Cols))),0)</f>
        <v>0</v>
      </c>
      <c r="CB39" s="70">
        <f t="shared" si="126"/>
        <v>1.1159717513313869</v>
      </c>
      <c r="CC39" s="70">
        <f t="shared" si="127"/>
        <v>1.0879146463100238</v>
      </c>
      <c r="CD39" s="36">
        <f t="shared" si="55"/>
        <v>7.6824599284714612</v>
      </c>
      <c r="CE39" s="36">
        <f t="shared" si="56"/>
        <v>1.5748142586549687</v>
      </c>
      <c r="CF39" s="36">
        <f t="shared" si="57"/>
        <v>0</v>
      </c>
      <c r="CG39" s="36">
        <f t="shared" si="58"/>
        <v>6.8213988041726576</v>
      </c>
      <c r="CH39" s="36">
        <f t="shared" si="59"/>
        <v>5.6609669228612072</v>
      </c>
      <c r="CI39" s="36">
        <f t="shared" si="60"/>
        <v>0</v>
      </c>
      <c r="CJ39" s="36">
        <f t="shared" si="61"/>
        <v>0</v>
      </c>
      <c r="CK39" s="36">
        <f t="shared" si="62"/>
        <v>0</v>
      </c>
      <c r="CL39" s="36">
        <f t="shared" si="63"/>
        <v>1.1604318813114507</v>
      </c>
      <c r="CM39" s="36">
        <f t="shared" si="64"/>
        <v>6.8213988041726576</v>
      </c>
      <c r="CN39" s="36">
        <f t="shared" ca="1" si="65"/>
        <v>-40.57573981026605</v>
      </c>
      <c r="CO39" s="20">
        <f t="shared" si="66"/>
        <v>120000</v>
      </c>
      <c r="CP39" s="20">
        <f t="shared" si="128"/>
        <v>2</v>
      </c>
      <c r="CQ39" s="64">
        <f t="shared" si="67"/>
        <v>1.37238891E-3</v>
      </c>
      <c r="CR39" s="64">
        <f t="shared" si="68"/>
        <v>6.1757500949999999E-3</v>
      </c>
      <c r="CS39" s="36">
        <f t="shared" si="69"/>
        <v>45.636511856600407</v>
      </c>
      <c r="CT39" s="36">
        <f t="shared" si="70"/>
        <v>28.866247065331159</v>
      </c>
      <c r="CU39" s="36">
        <f t="shared" si="71"/>
        <v>11.303522106640781</v>
      </c>
      <c r="CV39" s="36">
        <f t="shared" si="129"/>
        <v>40.169769171971936</v>
      </c>
      <c r="CW39" s="36">
        <f t="shared" si="72"/>
        <v>40.169769171971936</v>
      </c>
      <c r="CX39" s="36">
        <f t="shared" si="73"/>
        <v>0</v>
      </c>
      <c r="CY39" s="36">
        <f t="shared" si="74"/>
        <v>45.636511856600407</v>
      </c>
      <c r="CZ39" s="36">
        <f t="shared" si="130"/>
        <v>5.4667426846284712</v>
      </c>
      <c r="DA39" s="64">
        <f t="shared" si="75"/>
        <v>7.5772440618375736E-3</v>
      </c>
      <c r="DB39" s="70">
        <f t="shared" si="131"/>
        <v>0.99247973879273865</v>
      </c>
      <c r="DC39" s="70">
        <f>PRODUCT($DB$8:DB39)</f>
        <v>0.80538731765451088</v>
      </c>
      <c r="DD39" s="36">
        <f t="shared" si="76"/>
        <v>5727.5238731062163</v>
      </c>
      <c r="DE39" s="36">
        <f t="shared" si="77"/>
        <v>3590.3744724106191</v>
      </c>
      <c r="DF39" s="36">
        <f t="shared" si="78"/>
        <v>1044.2048395663576</v>
      </c>
      <c r="DG39" s="36">
        <f t="shared" si="132"/>
        <v>1.9374761701467289</v>
      </c>
      <c r="DH39" s="36">
        <f t="shared" ca="1" si="152"/>
        <v>102.51135147222645</v>
      </c>
      <c r="DI39" s="36">
        <f t="shared" si="133"/>
        <v>430.75388583088181</v>
      </c>
      <c r="DJ39" s="36">
        <f t="shared" ca="1" si="79"/>
        <v>-561.61679999627836</v>
      </c>
      <c r="DK39" s="36">
        <f t="shared" si="134"/>
        <v>1737.6796158751895</v>
      </c>
      <c r="DL39" s="36">
        <f t="shared" si="135"/>
        <v>1972.6853648015779</v>
      </c>
      <c r="DM39" s="36">
        <f t="shared" ca="1" si="80"/>
        <v>-326.61105106988998</v>
      </c>
      <c r="DN39" s="36">
        <f t="shared" ca="1" si="136"/>
        <v>-326.61105106988617</v>
      </c>
      <c r="DO39" s="64" cm="1">
        <f t="array" ref="DO39">IFERROR(INDEX(Tbl_FwdNom,$B39,MATCH(LIDt,Tbl_FwdNom_Cols,0)),0)</f>
        <v>8.4771024169999993</v>
      </c>
      <c r="DP39" s="64">
        <f t="shared" ca="1" si="137"/>
        <v>12.150739939999999</v>
      </c>
      <c r="DQ39" s="64">
        <f t="shared" ca="1" si="81"/>
        <v>9.601945086251229E-3</v>
      </c>
      <c r="DR39" s="70">
        <f t="shared" ca="1" si="82"/>
        <v>0.99048937540880932</v>
      </c>
      <c r="DS39" s="70">
        <f ca="1">PRODUCT($DR$8:DR39)</f>
        <v>0.76829711084226004</v>
      </c>
      <c r="DT39" s="36">
        <f t="shared" ca="1" si="83"/>
        <v>3458.5795431065744</v>
      </c>
      <c r="DU39" s="36">
        <f t="shared" ca="1" si="84"/>
        <v>993.41467282042538</v>
      </c>
      <c r="DV39" s="36">
        <f t="shared" ca="1" si="85"/>
        <v>1.8611468533290001</v>
      </c>
      <c r="DW39" s="36">
        <f t="shared" ca="1" si="86"/>
        <v>97.916913136729505</v>
      </c>
      <c r="DX39" s="36">
        <f t="shared" ca="1" si="87"/>
        <v>5444.7024921546181</v>
      </c>
      <c r="DY39" s="36">
        <f t="shared" ca="1" si="88"/>
        <v>57.502041368767898</v>
      </c>
      <c r="DZ39" s="36">
        <f t="shared" ca="1" si="89"/>
        <v>355.02812853841345</v>
      </c>
      <c r="EA39" s="36">
        <f t="shared" ca="1" si="90"/>
        <v>0</v>
      </c>
      <c r="EB39" s="36">
        <f t="shared" ca="1" si="91"/>
        <v>-484.12234003703645</v>
      </c>
      <c r="EC39" s="36">
        <f t="shared" ca="1" si="92"/>
        <v>1647.2015256359693</v>
      </c>
      <c r="ED39" s="36">
        <f t="shared" ca="1" si="93"/>
        <v>1869.9781765700352</v>
      </c>
      <c r="EE39" s="36">
        <f t="shared" ca="1" si="138"/>
        <v>222.77665093406586</v>
      </c>
      <c r="EF39" s="36">
        <f t="shared" ca="1" si="94"/>
        <v>-261.3456891029706</v>
      </c>
      <c r="EG39" s="64"/>
      <c r="EH39" s="64"/>
      <c r="EI39" s="64"/>
      <c r="EJ39" s="70"/>
      <c r="EK39" s="70"/>
      <c r="EL39" s="70"/>
      <c r="EM39" s="70"/>
      <c r="EN39" s="70"/>
      <c r="EO39" s="36">
        <f t="shared" ca="1" si="96"/>
        <v>-2.7202292463335445</v>
      </c>
      <c r="EP39" s="36">
        <f t="shared" ca="1" si="97"/>
        <v>0</v>
      </c>
      <c r="EQ39" s="36">
        <f t="shared" si="98"/>
        <v>123.70351976729805</v>
      </c>
      <c r="ER39" s="36">
        <f t="shared" si="99"/>
        <v>34.332439077321865</v>
      </c>
      <c r="ES39" s="36">
        <f t="shared" si="100"/>
        <v>-31.353439360441858</v>
      </c>
      <c r="ET39" s="36">
        <f t="shared" ca="1" si="101"/>
        <v>42.724402745908883</v>
      </c>
      <c r="EU39" s="36">
        <f t="shared" ca="1" si="139"/>
        <v>77.056841823230741</v>
      </c>
      <c r="EV39" s="36">
        <f t="shared" si="102"/>
        <v>7.1104888537212325</v>
      </c>
      <c r="EW39" s="36">
        <f t="shared" si="103"/>
        <v>161.70125853153593</v>
      </c>
      <c r="EX39" s="36">
        <f t="shared" ca="1" si="140"/>
        <v>369.57210897578591</v>
      </c>
      <c r="EY39" s="36">
        <f t="shared" si="104"/>
        <v>48.097129827032418</v>
      </c>
      <c r="EZ39" s="36">
        <f t="shared" si="105"/>
        <v>7.3347992696979309</v>
      </c>
      <c r="FA39" s="36">
        <f t="shared" si="106"/>
        <v>-8.5899203330529357</v>
      </c>
      <c r="FB39" s="36">
        <f t="shared" si="107"/>
        <v>17.252115137079603</v>
      </c>
      <c r="FC39" s="36">
        <f t="shared" si="141"/>
        <v>24.586914406777534</v>
      </c>
      <c r="FD39" s="36">
        <f t="shared" si="108"/>
        <v>1.9726853648015781E-5</v>
      </c>
      <c r="FE39" s="36">
        <f t="shared" si="109"/>
        <v>76.579245266084897</v>
      </c>
      <c r="FF39" s="36">
        <f t="shared" si="142"/>
        <v>149.2633092267485</v>
      </c>
      <c r="FG39" s="36">
        <f t="shared" ca="1" si="110"/>
        <v>220.30879974903741</v>
      </c>
      <c r="FH39" s="36">
        <f t="shared" ca="1" si="111"/>
        <v>2.8003380681575623</v>
      </c>
      <c r="FI39" s="36">
        <f t="shared" ca="1" si="112"/>
        <v>-7.3862083372814782</v>
      </c>
      <c r="FJ39" s="36">
        <f t="shared" ca="1" si="113"/>
        <v>350.93425404376364</v>
      </c>
      <c r="FK39" s="36">
        <f t="shared" si="114"/>
        <v>1.1310045234886057</v>
      </c>
      <c r="FL39" s="36">
        <f t="shared" si="115"/>
        <v>-3.4147563905756964</v>
      </c>
      <c r="FM39" s="36">
        <f t="shared" ca="1" si="116"/>
        <v>139.36706154485711</v>
      </c>
      <c r="FN39" s="36">
        <f t="shared" ca="1" si="154"/>
        <v>211.56719249890654</v>
      </c>
    </row>
    <row r="40" spans="2:170" x14ac:dyDescent="0.25">
      <c r="B40" s="2">
        <v>32</v>
      </c>
      <c r="C40" s="2">
        <f t="shared" si="117"/>
        <v>3</v>
      </c>
      <c r="D40" s="2">
        <f t="shared" si="144"/>
        <v>56</v>
      </c>
      <c r="E40" s="2">
        <f t="shared" si="118"/>
        <v>5</v>
      </c>
      <c r="F40" s="189">
        <f t="shared" si="145"/>
        <v>46691</v>
      </c>
      <c r="G40" s="2">
        <f t="shared" si="146"/>
        <v>10</v>
      </c>
      <c r="H40" s="187">
        <f t="shared" si="0"/>
        <v>37.25</v>
      </c>
      <c r="I40" s="186">
        <f t="shared" si="147"/>
        <v>37</v>
      </c>
      <c r="J40" s="2">
        <f t="shared" si="1"/>
        <v>0</v>
      </c>
      <c r="K40" s="2">
        <f t="shared" si="2"/>
        <v>1</v>
      </c>
      <c r="L40">
        <f t="shared" si="3"/>
        <v>2</v>
      </c>
      <c r="M40" s="190">
        <f t="shared" si="148"/>
        <v>8.6897619000000004E-4</v>
      </c>
      <c r="N40">
        <f t="shared" si="4"/>
        <v>1</v>
      </c>
      <c r="O40">
        <f t="shared" si="5"/>
        <v>100</v>
      </c>
      <c r="P40" s="58">
        <f t="shared" si="6"/>
        <v>3.9103928550000009E-3</v>
      </c>
      <c r="Q40" s="106">
        <f t="shared" si="7"/>
        <v>3.9103928550000009E-3</v>
      </c>
      <c r="R40" s="59">
        <f t="shared" si="8"/>
        <v>3.9103928550000009E-3</v>
      </c>
      <c r="S40" s="32">
        <f t="shared" si="119"/>
        <v>3.2645157235888789E-4</v>
      </c>
      <c r="T40">
        <f t="shared" si="9"/>
        <v>1</v>
      </c>
      <c r="U40" s="32">
        <f t="shared" si="120"/>
        <v>3.4064784000000002E-4</v>
      </c>
      <c r="V40">
        <f t="shared" si="10"/>
        <v>1</v>
      </c>
      <c r="W40">
        <f t="shared" si="11"/>
        <v>100</v>
      </c>
      <c r="X40" s="58">
        <f t="shared" si="12"/>
        <v>1.5329152800000001E-3</v>
      </c>
      <c r="Y40" s="58">
        <f t="shared" si="13"/>
        <v>1.5329152800000001E-3</v>
      </c>
      <c r="Z40" s="32">
        <f t="shared" si="14"/>
        <v>1.5329152800000001E-3</v>
      </c>
      <c r="AA40" s="32">
        <f t="shared" si="15"/>
        <v>1.2783277841954543E-4</v>
      </c>
      <c r="AB40" s="59">
        <f t="shared" si="16"/>
        <v>4.9056245199999996E-3</v>
      </c>
      <c r="AC40" s="59">
        <f t="shared" si="17"/>
        <v>4.9056245199999996E-3</v>
      </c>
      <c r="AD40">
        <f t="shared" si="18"/>
        <v>1</v>
      </c>
      <c r="AE40" s="59">
        <f t="shared" si="19"/>
        <v>4.9056245199999996E-3</v>
      </c>
      <c r="AF40" s="59">
        <f t="shared" si="20"/>
        <v>4.1758461800000006E-3</v>
      </c>
      <c r="AG40" s="59">
        <f t="shared" si="21"/>
        <v>4.1758461800000006E-3</v>
      </c>
      <c r="AH40">
        <f t="shared" si="22"/>
        <v>1</v>
      </c>
      <c r="AI40" s="59">
        <f t="shared" si="23"/>
        <v>4.1758461800000006E-3</v>
      </c>
      <c r="AJ40" s="59">
        <f t="shared" si="24"/>
        <v>0</v>
      </c>
      <c r="AK40" s="59">
        <f t="shared" si="25"/>
        <v>0</v>
      </c>
      <c r="AL40" s="59">
        <f t="shared" si="26"/>
        <v>0</v>
      </c>
      <c r="AM40" s="12">
        <f t="shared" si="121"/>
        <v>0.72984244384465491</v>
      </c>
      <c r="AN40" s="12">
        <f t="shared" si="122"/>
        <v>0</v>
      </c>
      <c r="AO40" s="66">
        <f t="shared" si="27"/>
        <v>2.3825821336734092E-4</v>
      </c>
      <c r="AP40" s="66">
        <f t="shared" si="28"/>
        <v>9.3297787405173302E-5</v>
      </c>
      <c r="AQ40" s="59">
        <f t="shared" si="29"/>
        <v>3.5803329882610618E-3</v>
      </c>
      <c r="AR40" s="59">
        <f t="shared" si="30"/>
        <v>3.0477097811305669E-3</v>
      </c>
      <c r="AS40" s="59">
        <f t="shared" si="31"/>
        <v>0</v>
      </c>
      <c r="AT40" s="12">
        <f t="shared" si="32"/>
        <v>0.72288284507449074</v>
      </c>
      <c r="AU40" s="59">
        <f t="shared" si="123"/>
        <v>0</v>
      </c>
      <c r="AV40" s="59">
        <f t="shared" si="124"/>
        <v>-2.2985086056692694E-17</v>
      </c>
      <c r="AW40" s="70">
        <f t="shared" si="33"/>
        <v>0</v>
      </c>
      <c r="AX40" s="20">
        <f t="shared" si="34"/>
        <v>200000</v>
      </c>
      <c r="AY40" s="20">
        <f t="shared" si="35"/>
        <v>0</v>
      </c>
      <c r="AZ40" s="20">
        <f t="shared" si="36"/>
        <v>0</v>
      </c>
      <c r="BA40" s="20">
        <f t="shared" si="37"/>
        <v>200000</v>
      </c>
      <c r="BB40" s="36">
        <f t="shared" si="38"/>
        <v>1</v>
      </c>
      <c r="BC40" s="36">
        <f t="shared" si="39"/>
        <v>0</v>
      </c>
      <c r="BD40" s="80">
        <f t="shared" si="40"/>
        <v>47.651642673468181</v>
      </c>
      <c r="BE40" s="36">
        <f t="shared" si="41"/>
        <v>0</v>
      </c>
      <c r="BF40" s="36">
        <f t="shared" si="42"/>
        <v>0</v>
      </c>
      <c r="BG40" s="36">
        <f t="shared" si="43"/>
        <v>47.651642673468181</v>
      </c>
      <c r="BH40" s="36">
        <f t="shared" si="44"/>
        <v>18.65955748103466</v>
      </c>
      <c r="BI40" s="36">
        <f t="shared" si="45"/>
        <v>0</v>
      </c>
      <c r="BJ40" s="36">
        <f t="shared" si="46"/>
        <v>0</v>
      </c>
      <c r="BK40" s="36">
        <f t="shared" si="47"/>
        <v>18.65955748103466</v>
      </c>
      <c r="BL40" s="68">
        <f ca="1">IF(OR(AT40=0,E40&gt;ProjTerm),0,VLOOKUP(D40,'Life Events'!$AE$5:$AI$1206,5,FALSE))</f>
        <v>3.1387759582213196E-2</v>
      </c>
      <c r="BM40" s="93">
        <f t="shared" ca="1" si="48"/>
        <v>3.1387759582213196E-2</v>
      </c>
      <c r="BN40" s="93">
        <f t="shared" ca="1" si="49"/>
        <v>2.2689672947304385E-2</v>
      </c>
      <c r="BO40" s="36">
        <f t="shared" ca="1" si="50"/>
        <v>3.4523691286601799</v>
      </c>
      <c r="BP40" s="36">
        <f t="shared" si="51"/>
        <v>2.7721258277134786E-2</v>
      </c>
      <c r="BQ40" s="36">
        <f t="shared" si="149"/>
        <v>98.303970588013485</v>
      </c>
      <c r="BR40" s="36">
        <f t="shared" si="150"/>
        <v>154.78110000000001</v>
      </c>
      <c r="BS40" s="36">
        <f t="shared" si="52"/>
        <v>152.15596701980377</v>
      </c>
      <c r="BT40" s="36">
        <f t="shared" si="53"/>
        <v>109.99093833433614</v>
      </c>
      <c r="BU40" s="70" cm="1">
        <f t="array" ref="BU40">IF(AND(ActInt=1,$J40=0),INDEX(Tbl_FwdNom,$B40-IVP,MATCH(ValnDt,Tbl_FwdNom_Cols)),INDEX(Tbl_FwdNom,$B40,MATCH(StartDt,Tbl_FwdNom_Cols)))</f>
        <v>9.5290156049999997</v>
      </c>
      <c r="BV40" s="70" cm="1">
        <f t="array" ref="BV40">INDEX(Tbl_FwdReal,$B40,MATCH(StartDt,Tbl_FwdReal_Cols))</f>
        <v>4.8113126069999996</v>
      </c>
      <c r="BW40" s="70" cm="1">
        <f t="array" ref="BW40">IF(RunType&lt;&gt;"OPN",INDEX(Tbl_FwdReal,$B40,MATCH(ValnDt,Tbl_FwdReal_Cols)),IF(AND($J40=0,ActInt=1),INDEX(Tbl_FwdReal,$B40-IVP,MATCH(ValnDt,Tbl_FwdReal_Cols)),-999))*$K40</f>
        <v>4.8113126069999996</v>
      </c>
      <c r="BX40" s="70">
        <f t="shared" si="54"/>
        <v>4.8113126069999998E-2</v>
      </c>
      <c r="BY40" s="70">
        <f t="shared" si="125"/>
        <v>4.5011391238743981E-2</v>
      </c>
      <c r="BZ40" s="64">
        <f t="shared" si="151"/>
        <v>3.675721126294329E-3</v>
      </c>
      <c r="CA40" s="70" cm="1">
        <f t="array" ref="CA40">IF($J40=1,CA39*(1+INDEX(Tbl_CPI,$B40,MATCH(IF(RunType="OPN",StartDt,ValnDt),Tbl_CPI_Cols))),0)</f>
        <v>0</v>
      </c>
      <c r="CB40" s="70">
        <f t="shared" si="126"/>
        <v>1.1200737522741033</v>
      </c>
      <c r="CC40" s="70">
        <f t="shared" si="127"/>
        <v>1.0879146463100238</v>
      </c>
      <c r="CD40" s="36">
        <f t="shared" si="55"/>
        <v>7.6824599284714612</v>
      </c>
      <c r="CE40" s="36">
        <f t="shared" si="56"/>
        <v>1.5748142586549687</v>
      </c>
      <c r="CF40" s="36">
        <f t="shared" si="57"/>
        <v>0</v>
      </c>
      <c r="CG40" s="36">
        <f t="shared" si="58"/>
        <v>6.7563516160723953</v>
      </c>
      <c r="CH40" s="36">
        <f t="shared" si="59"/>
        <v>5.6069853289342442</v>
      </c>
      <c r="CI40" s="36">
        <f t="shared" si="60"/>
        <v>0</v>
      </c>
      <c r="CJ40" s="36">
        <f t="shared" si="61"/>
        <v>0</v>
      </c>
      <c r="CK40" s="36">
        <f t="shared" si="62"/>
        <v>0</v>
      </c>
      <c r="CL40" s="36">
        <f t="shared" si="63"/>
        <v>1.1493662871381509</v>
      </c>
      <c r="CM40" s="36">
        <f t="shared" si="64"/>
        <v>6.7563516160723953</v>
      </c>
      <c r="CN40" s="36">
        <f t="shared" ca="1" si="65"/>
        <v>-40.255090309450246</v>
      </c>
      <c r="CO40" s="20">
        <f t="shared" si="66"/>
        <v>120000</v>
      </c>
      <c r="CP40" s="20">
        <f t="shared" si="128"/>
        <v>2</v>
      </c>
      <c r="CQ40" s="64">
        <f t="shared" si="67"/>
        <v>1.37238891E-3</v>
      </c>
      <c r="CR40" s="64">
        <f t="shared" si="68"/>
        <v>6.1757500949999999E-3</v>
      </c>
      <c r="CS40" s="36">
        <f t="shared" si="69"/>
        <v>45.201333258163928</v>
      </c>
      <c r="CT40" s="36">
        <f t="shared" si="70"/>
        <v>28.59098560408091</v>
      </c>
      <c r="CU40" s="36">
        <f t="shared" si="71"/>
        <v>11.195734488620797</v>
      </c>
      <c r="CV40" s="36">
        <f t="shared" si="129"/>
        <v>39.786720092701707</v>
      </c>
      <c r="CW40" s="36">
        <f t="shared" si="72"/>
        <v>39.786720092701707</v>
      </c>
      <c r="CX40" s="36">
        <f t="shared" si="73"/>
        <v>0</v>
      </c>
      <c r="CY40" s="36">
        <f t="shared" si="74"/>
        <v>45.201333258163928</v>
      </c>
      <c r="CZ40" s="36">
        <f t="shared" si="130"/>
        <v>5.4146131654622209</v>
      </c>
      <c r="DA40" s="64">
        <f t="shared" si="75"/>
        <v>7.6137811154322055E-3</v>
      </c>
      <c r="DB40" s="70">
        <f t="shared" si="131"/>
        <v>0.99244375051420619</v>
      </c>
      <c r="DC40" s="70">
        <f>PRODUCT($DB$8:DB40)</f>
        <v>0.79930161014961909</v>
      </c>
      <c r="DD40" s="36">
        <f t="shared" si="76"/>
        <v>5661.1410478751231</v>
      </c>
      <c r="DE40" s="36">
        <f t="shared" si="77"/>
        <v>3570.0591550925205</v>
      </c>
      <c r="DF40" s="36">
        <f t="shared" si="78"/>
        <v>1033.4956291734561</v>
      </c>
      <c r="DG40" s="36">
        <f t="shared" si="132"/>
        <v>1.9245064313454572</v>
      </c>
      <c r="DH40" s="36">
        <f t="shared" ca="1" si="152"/>
        <v>99.839481335522947</v>
      </c>
      <c r="DI40" s="36">
        <f t="shared" si="133"/>
        <v>427.22575863380399</v>
      </c>
      <c r="DJ40" s="36">
        <f t="shared" ca="1" si="79"/>
        <v>-532.4455300711661</v>
      </c>
      <c r="DK40" s="36">
        <f t="shared" si="134"/>
        <v>1711.1232080265099</v>
      </c>
      <c r="DL40" s="36">
        <f t="shared" si="135"/>
        <v>1942.5036261206296</v>
      </c>
      <c r="DM40" s="36">
        <f t="shared" ca="1" si="80"/>
        <v>-301.0651119770464</v>
      </c>
      <c r="DN40" s="36">
        <f t="shared" ca="1" si="136"/>
        <v>-301.06511197704162</v>
      </c>
      <c r="DO40" s="64" cm="1">
        <f t="array" ref="DO40">IFERROR(INDEX(Tbl_FwdNom,$B40,MATCH(LIDt,Tbl_FwdNom_Cols,0)),0)</f>
        <v>8.5922580390000007</v>
      </c>
      <c r="DP40" s="64">
        <f t="shared" ca="1" si="137"/>
        <v>12.25063001</v>
      </c>
      <c r="DQ40" s="64">
        <f t="shared" ca="1" si="81"/>
        <v>9.6768502712079041E-3</v>
      </c>
      <c r="DR40" s="70">
        <f t="shared" ca="1" si="82"/>
        <v>0.99041589369053218</v>
      </c>
      <c r="DS40" s="70">
        <f ca="1">PRODUCT($DR$8:DR40)</f>
        <v>0.76093366965469089</v>
      </c>
      <c r="DT40" s="36">
        <f t="shared" ca="1" si="83"/>
        <v>3444.3960568228108</v>
      </c>
      <c r="DU40" s="36">
        <f t="shared" ca="1" si="84"/>
        <v>984.36824038549491</v>
      </c>
      <c r="DV40" s="36">
        <f t="shared" ca="1" si="85"/>
        <v>1.8514356344842597</v>
      </c>
      <c r="DW40" s="36">
        <f t="shared" ca="1" si="86"/>
        <v>95.412071315512321</v>
      </c>
      <c r="DX40" s="36">
        <f t="shared" ca="1" si="87"/>
        <v>5387.3991246081341</v>
      </c>
      <c r="DY40" s="36">
        <f t="shared" ca="1" si="88"/>
        <v>56.89799148077671</v>
      </c>
      <c r="DZ40" s="36">
        <f t="shared" ca="1" si="89"/>
        <v>352.80243929391168</v>
      </c>
      <c r="EA40" s="36">
        <f t="shared" ca="1" si="90"/>
        <v>0</v>
      </c>
      <c r="EB40" s="36">
        <f t="shared" ca="1" si="91"/>
        <v>-455.37376094411161</v>
      </c>
      <c r="EC40" s="36">
        <f t="shared" ca="1" si="92"/>
        <v>1623.3545280733522</v>
      </c>
      <c r="ED40" s="36">
        <f t="shared" ca="1" si="93"/>
        <v>1842.8723421369659</v>
      </c>
      <c r="EE40" s="36">
        <f t="shared" ca="1" si="138"/>
        <v>219.51781406361374</v>
      </c>
      <c r="EF40" s="36">
        <f t="shared" ca="1" si="94"/>
        <v>-235.85594688049787</v>
      </c>
      <c r="EG40" s="64"/>
      <c r="EH40" s="64"/>
      <c r="EI40" s="64"/>
      <c r="EJ40" s="70"/>
      <c r="EK40" s="70"/>
      <c r="EL40" s="70"/>
      <c r="EM40" s="70"/>
      <c r="EN40" s="70"/>
      <c r="EO40" s="36">
        <f t="shared" ca="1" si="96"/>
        <v>-2.5381864350710637</v>
      </c>
      <c r="EP40" s="36">
        <f t="shared" ca="1" si="97"/>
        <v>0</v>
      </c>
      <c r="EQ40" s="36">
        <f t="shared" si="98"/>
        <v>122.87543095521302</v>
      </c>
      <c r="ER40" s="36">
        <f t="shared" si="99"/>
        <v>33.934521171867374</v>
      </c>
      <c r="ES40" s="36">
        <f t="shared" si="100"/>
        <v>-30.990048490046565</v>
      </c>
      <c r="ET40" s="36">
        <f t="shared" ca="1" si="101"/>
        <v>40.505229307902091</v>
      </c>
      <c r="EU40" s="36">
        <f t="shared" ca="1" si="139"/>
        <v>74.439750479769458</v>
      </c>
      <c r="EV40" s="36">
        <f t="shared" si="102"/>
        <v>7.0522497758288933</v>
      </c>
      <c r="EW40" s="36">
        <f t="shared" si="103"/>
        <v>160.6188074958506</v>
      </c>
      <c r="EX40" s="36">
        <f t="shared" ca="1" si="140"/>
        <v>364.98623870666199</v>
      </c>
      <c r="EY40" s="36">
        <f t="shared" si="104"/>
        <v>47.362076607573286</v>
      </c>
      <c r="EZ40" s="36">
        <f t="shared" si="105"/>
        <v>7.2225781325692031</v>
      </c>
      <c r="FA40" s="36">
        <f t="shared" si="106"/>
        <v>-8.4584960646884539</v>
      </c>
      <c r="FB40" s="36">
        <f t="shared" si="107"/>
        <v>16.985974307699745</v>
      </c>
      <c r="FC40" s="36">
        <f t="shared" si="141"/>
        <v>24.208552440268949</v>
      </c>
      <c r="FD40" s="36">
        <f t="shared" si="108"/>
        <v>1.9425036261206295E-5</v>
      </c>
      <c r="FE40" s="36">
        <f t="shared" si="109"/>
        <v>75.408908886782925</v>
      </c>
      <c r="FF40" s="36">
        <f t="shared" si="142"/>
        <v>146.97955735966141</v>
      </c>
      <c r="FG40" s="36">
        <f t="shared" ca="1" si="110"/>
        <v>218.00668134700058</v>
      </c>
      <c r="FH40" s="36">
        <f t="shared" ca="1" si="111"/>
        <v>2.7789253316574141</v>
      </c>
      <c r="FI40" s="36">
        <f t="shared" ca="1" si="112"/>
        <v>-7.3203935449472315</v>
      </c>
      <c r="FJ40" s="36">
        <f t="shared" ca="1" si="113"/>
        <v>347.00979873023596</v>
      </c>
      <c r="FK40" s="36">
        <f t="shared" si="114"/>
        <v>1.1190701781795747</v>
      </c>
      <c r="FL40" s="36">
        <f t="shared" si="115"/>
        <v>-3.3820451687206994</v>
      </c>
      <c r="FM40" s="36">
        <f t="shared" ca="1" si="116"/>
        <v>137.33365056344419</v>
      </c>
      <c r="FN40" s="36">
        <f t="shared" ca="1" si="154"/>
        <v>209.67614816679176</v>
      </c>
    </row>
    <row r="41" spans="2:170" x14ac:dyDescent="0.25">
      <c r="B41" s="2">
        <v>33</v>
      </c>
      <c r="C41" s="2">
        <f t="shared" si="117"/>
        <v>3</v>
      </c>
      <c r="D41" s="2">
        <f t="shared" si="144"/>
        <v>57</v>
      </c>
      <c r="E41" s="2">
        <f t="shared" si="118"/>
        <v>5</v>
      </c>
      <c r="F41" s="189">
        <f t="shared" si="145"/>
        <v>46721</v>
      </c>
      <c r="G41" s="2">
        <f t="shared" si="146"/>
        <v>11</v>
      </c>
      <c r="H41" s="187">
        <f t="shared" si="0"/>
        <v>37.333333333333336</v>
      </c>
      <c r="I41" s="186">
        <f t="shared" si="147"/>
        <v>37</v>
      </c>
      <c r="J41" s="2">
        <f t="shared" si="1"/>
        <v>0</v>
      </c>
      <c r="K41" s="2">
        <f t="shared" si="2"/>
        <v>1</v>
      </c>
      <c r="L41">
        <f t="shared" si="3"/>
        <v>2</v>
      </c>
      <c r="M41" s="190">
        <f t="shared" si="148"/>
        <v>8.6897619000000004E-4</v>
      </c>
      <c r="N41">
        <f t="shared" si="4"/>
        <v>1</v>
      </c>
      <c r="O41">
        <f t="shared" si="5"/>
        <v>100</v>
      </c>
      <c r="P41" s="58">
        <f t="shared" si="6"/>
        <v>3.9103928550000009E-3</v>
      </c>
      <c r="Q41" s="106">
        <f t="shared" si="7"/>
        <v>3.9103928550000009E-3</v>
      </c>
      <c r="R41" s="59">
        <f t="shared" si="8"/>
        <v>3.9103928550000009E-3</v>
      </c>
      <c r="S41" s="32">
        <f t="shared" si="119"/>
        <v>3.2645157235888789E-4</v>
      </c>
      <c r="T41">
        <f t="shared" si="9"/>
        <v>1</v>
      </c>
      <c r="U41" s="32">
        <f t="shared" si="120"/>
        <v>3.4064784000000002E-4</v>
      </c>
      <c r="V41">
        <f t="shared" si="10"/>
        <v>1</v>
      </c>
      <c r="W41">
        <f t="shared" si="11"/>
        <v>100</v>
      </c>
      <c r="X41" s="58">
        <f t="shared" si="12"/>
        <v>1.5329152800000001E-3</v>
      </c>
      <c r="Y41" s="58">
        <f t="shared" si="13"/>
        <v>1.5329152800000001E-3</v>
      </c>
      <c r="Z41" s="32">
        <f t="shared" si="14"/>
        <v>1.5329152800000001E-3</v>
      </c>
      <c r="AA41" s="32">
        <f t="shared" si="15"/>
        <v>1.2783277841954543E-4</v>
      </c>
      <c r="AB41" s="59">
        <f t="shared" si="16"/>
        <v>4.9056245199999996E-3</v>
      </c>
      <c r="AC41" s="59">
        <f t="shared" si="17"/>
        <v>4.9056245199999996E-3</v>
      </c>
      <c r="AD41">
        <f t="shared" si="18"/>
        <v>1</v>
      </c>
      <c r="AE41" s="59">
        <f t="shared" si="19"/>
        <v>4.9056245199999996E-3</v>
      </c>
      <c r="AF41" s="59">
        <f t="shared" si="20"/>
        <v>4.1758461800000006E-3</v>
      </c>
      <c r="AG41" s="59">
        <f t="shared" si="21"/>
        <v>4.1758461800000006E-3</v>
      </c>
      <c r="AH41">
        <f t="shared" si="22"/>
        <v>1</v>
      </c>
      <c r="AI41" s="59">
        <f t="shared" si="23"/>
        <v>4.1758461800000006E-3</v>
      </c>
      <c r="AJ41" s="59">
        <f t="shared" si="24"/>
        <v>0</v>
      </c>
      <c r="AK41" s="59">
        <f t="shared" si="25"/>
        <v>0</v>
      </c>
      <c r="AL41" s="59">
        <f t="shared" si="26"/>
        <v>0</v>
      </c>
      <c r="AM41" s="12">
        <f t="shared" si="121"/>
        <v>0.72288284507449074</v>
      </c>
      <c r="AN41" s="12">
        <f t="shared" si="122"/>
        <v>0</v>
      </c>
      <c r="AO41" s="66">
        <f t="shared" si="27"/>
        <v>2.3598624140583387E-4</v>
      </c>
      <c r="AP41" s="66">
        <f t="shared" si="28"/>
        <v>9.2408122557697972E-5</v>
      </c>
      <c r="AQ41" s="59">
        <f t="shared" si="29"/>
        <v>3.5461918098847827E-3</v>
      </c>
      <c r="AR41" s="59">
        <f t="shared" si="30"/>
        <v>3.0186475671918444E-3</v>
      </c>
      <c r="AS41" s="59">
        <f t="shared" si="31"/>
        <v>0</v>
      </c>
      <c r="AT41" s="12">
        <f t="shared" si="32"/>
        <v>0.71598961133345052</v>
      </c>
      <c r="AU41" s="59">
        <f t="shared" si="123"/>
        <v>0</v>
      </c>
      <c r="AV41" s="59">
        <f t="shared" si="124"/>
        <v>-6.852157730108388E-17</v>
      </c>
      <c r="AW41" s="70">
        <f t="shared" si="33"/>
        <v>0</v>
      </c>
      <c r="AX41" s="20">
        <f t="shared" si="34"/>
        <v>200000</v>
      </c>
      <c r="AY41" s="20">
        <f t="shared" si="35"/>
        <v>0</v>
      </c>
      <c r="AZ41" s="20">
        <f t="shared" si="36"/>
        <v>0</v>
      </c>
      <c r="BA41" s="20">
        <f t="shared" si="37"/>
        <v>200000</v>
      </c>
      <c r="BB41" s="36">
        <f t="shared" si="38"/>
        <v>1</v>
      </c>
      <c r="BC41" s="36">
        <f t="shared" si="39"/>
        <v>0</v>
      </c>
      <c r="BD41" s="80">
        <f t="shared" si="40"/>
        <v>47.197248281166772</v>
      </c>
      <c r="BE41" s="36">
        <f t="shared" si="41"/>
        <v>0</v>
      </c>
      <c r="BF41" s="36">
        <f t="shared" si="42"/>
        <v>0</v>
      </c>
      <c r="BG41" s="36">
        <f t="shared" si="43"/>
        <v>47.197248281166772</v>
      </c>
      <c r="BH41" s="36">
        <f t="shared" si="44"/>
        <v>18.481624511539593</v>
      </c>
      <c r="BI41" s="36">
        <f t="shared" si="45"/>
        <v>0</v>
      </c>
      <c r="BJ41" s="36">
        <f t="shared" si="46"/>
        <v>0</v>
      </c>
      <c r="BK41" s="36">
        <f t="shared" si="47"/>
        <v>18.481624511539593</v>
      </c>
      <c r="BL41" s="68">
        <f ca="1">IF(OR(AT41=0,E41&gt;ProjTerm),0,VLOOKUP(D41,'Life Events'!$AE$5:$AI$1206,5,FALSE))</f>
        <v>3.0779328543708604E-2</v>
      </c>
      <c r="BM41" s="93">
        <f t="shared" ca="1" si="48"/>
        <v>3.0779328543708604E-2</v>
      </c>
      <c r="BN41" s="93">
        <f t="shared" ca="1" si="49"/>
        <v>2.2037679481114503E-2</v>
      </c>
      <c r="BO41" s="36">
        <f t="shared" ca="1" si="50"/>
        <v>3.3531644323214644</v>
      </c>
      <c r="BP41" s="36">
        <f t="shared" si="51"/>
        <v>2.7456915148504669E-2</v>
      </c>
      <c r="BQ41" s="36">
        <f t="shared" si="149"/>
        <v>98.303970588013485</v>
      </c>
      <c r="BR41" s="36">
        <f t="shared" si="150"/>
        <v>154.78110000000001</v>
      </c>
      <c r="BS41" s="36">
        <f t="shared" si="52"/>
        <v>152.15596701980377</v>
      </c>
      <c r="BT41" s="36">
        <f t="shared" si="53"/>
        <v>108.94209168857462</v>
      </c>
      <c r="BU41" s="70" cm="1">
        <f t="array" ref="BU41">IF(AND(ActInt=1,$J41=0),INDEX(Tbl_FwdNom,$B41-IVP,MATCH(ValnDt,Tbl_FwdNom_Cols)),INDEX(Tbl_FwdNom,$B41,MATCH(StartDt,Tbl_FwdNom_Cols)))</f>
        <v>9.5782861260000001</v>
      </c>
      <c r="BV41" s="70" cm="1">
        <f t="array" ref="BV41">INDEX(Tbl_FwdReal,$B41,MATCH(StartDt,Tbl_FwdReal_Cols))</f>
        <v>4.8485629110000001</v>
      </c>
      <c r="BW41" s="70" cm="1">
        <f t="array" ref="BW41">IF(RunType&lt;&gt;"OPN",INDEX(Tbl_FwdReal,$B41,MATCH(ValnDt,Tbl_FwdReal_Cols)),IF(AND($J41=0,ActInt=1),INDEX(Tbl_FwdReal,$B41-IVP,MATCH(ValnDt,Tbl_FwdReal_Cols)),-999))*$K41</f>
        <v>4.8485629110000001</v>
      </c>
      <c r="BX41" s="70">
        <f t="shared" si="54"/>
        <v>4.8485629110000004E-2</v>
      </c>
      <c r="BY41" s="70">
        <f t="shared" si="125"/>
        <v>4.5110043320429671E-2</v>
      </c>
      <c r="BZ41" s="64">
        <f t="shared" si="151"/>
        <v>3.6836166076377186E-3</v>
      </c>
      <c r="CA41" s="70" cm="1">
        <f t="array" ref="CA41">IF($J41=1,CA40*(1+INDEX(Tbl_CPI,$B41,MATCH(IF(RunType="OPN",StartDt,ValnDt),Tbl_CPI_Cols))),0)</f>
        <v>0</v>
      </c>
      <c r="CB41" s="70">
        <f t="shared" si="126"/>
        <v>1.1241996745497593</v>
      </c>
      <c r="CC41" s="70">
        <f t="shared" si="127"/>
        <v>1.0879146463100238</v>
      </c>
      <c r="CD41" s="36">
        <f t="shared" si="55"/>
        <v>7.6824599284714612</v>
      </c>
      <c r="CE41" s="36">
        <f t="shared" si="56"/>
        <v>1.5748142586549687</v>
      </c>
      <c r="CF41" s="36">
        <f t="shared" si="57"/>
        <v>0</v>
      </c>
      <c r="CG41" s="36">
        <f t="shared" si="58"/>
        <v>6.6919247020245978</v>
      </c>
      <c r="CH41" s="36">
        <f t="shared" si="59"/>
        <v>5.553518490264219</v>
      </c>
      <c r="CI41" s="36">
        <f t="shared" si="60"/>
        <v>0</v>
      </c>
      <c r="CJ41" s="36">
        <f t="shared" si="61"/>
        <v>0</v>
      </c>
      <c r="CK41" s="36">
        <f t="shared" si="62"/>
        <v>0</v>
      </c>
      <c r="CL41" s="36">
        <f t="shared" si="63"/>
        <v>1.1384062117603788</v>
      </c>
      <c r="CM41" s="36">
        <f t="shared" si="64"/>
        <v>6.6919247020245978</v>
      </c>
      <c r="CN41" s="36">
        <f t="shared" ca="1" si="65"/>
        <v>-39.937511378695298</v>
      </c>
      <c r="CO41" s="20">
        <f t="shared" si="66"/>
        <v>120000</v>
      </c>
      <c r="CP41" s="20">
        <f t="shared" si="128"/>
        <v>2</v>
      </c>
      <c r="CQ41" s="64">
        <f t="shared" si="67"/>
        <v>1.37238891E-3</v>
      </c>
      <c r="CR41" s="64">
        <f t="shared" si="68"/>
        <v>6.1757500949999999E-3</v>
      </c>
      <c r="CS41" s="36">
        <f t="shared" si="69"/>
        <v>44.770304416245466</v>
      </c>
      <c r="CT41" s="36">
        <f t="shared" si="70"/>
        <v>28.318348968700064</v>
      </c>
      <c r="CU41" s="36">
        <f t="shared" si="71"/>
        <v>11.088974706923757</v>
      </c>
      <c r="CV41" s="36">
        <f t="shared" si="129"/>
        <v>39.407323675623822</v>
      </c>
      <c r="CW41" s="36">
        <f t="shared" si="72"/>
        <v>39.407323675623822</v>
      </c>
      <c r="CX41" s="36">
        <f t="shared" si="73"/>
        <v>0</v>
      </c>
      <c r="CY41" s="36">
        <f t="shared" si="74"/>
        <v>44.770304416245466</v>
      </c>
      <c r="CZ41" s="36">
        <f t="shared" si="130"/>
        <v>5.3629807406216443</v>
      </c>
      <c r="DA41" s="64">
        <f t="shared" si="75"/>
        <v>7.6515454031687025E-3</v>
      </c>
      <c r="DB41" s="70">
        <f t="shared" si="131"/>
        <v>0.99240655617700935</v>
      </c>
      <c r="DC41" s="70">
        <f>PRODUCT($DB$8:DB41)</f>
        <v>0.79323215827532201</v>
      </c>
      <c r="DD41" s="36">
        <f t="shared" si="76"/>
        <v>5595.5154339481069</v>
      </c>
      <c r="DE41" s="36">
        <f t="shared" si="77"/>
        <v>3550.1783765285427</v>
      </c>
      <c r="DF41" s="36">
        <f t="shared" si="78"/>
        <v>1022.9218433925138</v>
      </c>
      <c r="DG41" s="36">
        <f t="shared" si="132"/>
        <v>1.9117749645350823</v>
      </c>
      <c r="DH41" s="36">
        <f t="shared" ca="1" si="152"/>
        <v>97.250243227669046</v>
      </c>
      <c r="DI41" s="36">
        <f t="shared" si="133"/>
        <v>423.75156765567698</v>
      </c>
      <c r="DJ41" s="36">
        <f t="shared" ca="1" si="79"/>
        <v>-503.32517810824027</v>
      </c>
      <c r="DK41" s="36">
        <f t="shared" si="134"/>
        <v>1684.8086212675166</v>
      </c>
      <c r="DL41" s="36">
        <f t="shared" si="135"/>
        <v>1912.5964763954662</v>
      </c>
      <c r="DM41" s="36">
        <f t="shared" ca="1" si="80"/>
        <v>-275.53732298029081</v>
      </c>
      <c r="DN41" s="36">
        <f t="shared" ca="1" si="136"/>
        <v>-275.53732298028712</v>
      </c>
      <c r="DO41" s="64" cm="1">
        <f t="array" ref="DO41">IFERROR(INDEX(Tbl_FwdNom,$B41,MATCH(LIDt,Tbl_FwdNom_Cols,0)),0)</f>
        <v>8.7037280339999992</v>
      </c>
      <c r="DP41" s="64">
        <f t="shared" ca="1" si="137"/>
        <v>12.35392802</v>
      </c>
      <c r="DQ41" s="64">
        <f t="shared" ca="1" si="81"/>
        <v>9.7542467519717846E-3</v>
      </c>
      <c r="DR41" s="70">
        <f t="shared" ca="1" si="82"/>
        <v>0.99033997947188857</v>
      </c>
      <c r="DS41" s="70">
        <f ca="1">PRODUCT($DR$8:DR41)</f>
        <v>0.75358303478529542</v>
      </c>
      <c r="DT41" s="36">
        <f t="shared" ca="1" si="83"/>
        <v>3430.7962975914124</v>
      </c>
      <c r="DU41" s="36">
        <f t="shared" ca="1" si="84"/>
        <v>975.4883865854797</v>
      </c>
      <c r="DV41" s="36">
        <f t="shared" ca="1" si="85"/>
        <v>1.842038079359908</v>
      </c>
      <c r="DW41" s="36">
        <f t="shared" ca="1" si="86"/>
        <v>92.989579769919089</v>
      </c>
      <c r="DX41" s="36">
        <f t="shared" ca="1" si="87"/>
        <v>5331.0070533323442</v>
      </c>
      <c r="DY41" s="36">
        <f t="shared" ca="1" si="88"/>
        <v>56.303478022517929</v>
      </c>
      <c r="DZ41" s="36">
        <f t="shared" ca="1" si="89"/>
        <v>350.63607246152219</v>
      </c>
      <c r="EA41" s="36">
        <f t="shared" ca="1" si="90"/>
        <v>0</v>
      </c>
      <c r="EB41" s="36">
        <f t="shared" ca="1" si="91"/>
        <v>-426.6352769808525</v>
      </c>
      <c r="EC41" s="36">
        <f t="shared" ca="1" si="92"/>
        <v>1599.7818050304866</v>
      </c>
      <c r="ED41" s="36">
        <f t="shared" ca="1" si="93"/>
        <v>1816.0778692783088</v>
      </c>
      <c r="EE41" s="36">
        <f t="shared" ca="1" si="138"/>
        <v>216.29606424782219</v>
      </c>
      <c r="EF41" s="36">
        <f t="shared" ca="1" si="94"/>
        <v>-210.33921273303031</v>
      </c>
      <c r="EG41" s="64"/>
      <c r="EH41" s="64"/>
      <c r="EI41" s="64"/>
      <c r="EJ41" s="70"/>
      <c r="EK41" s="70"/>
      <c r="EL41" s="70"/>
      <c r="EM41" s="70"/>
      <c r="EN41" s="70"/>
      <c r="EO41" s="36">
        <f t="shared" ca="1" si="96"/>
        <v>-2.3548169392945675</v>
      </c>
      <c r="EP41" s="36">
        <f t="shared" ca="1" si="97"/>
        <v>0</v>
      </c>
      <c r="EQ41" s="36">
        <f t="shared" si="98"/>
        <v>122.06255527678618</v>
      </c>
      <c r="ER41" s="36">
        <f t="shared" si="99"/>
        <v>33.5411422105608</v>
      </c>
      <c r="ES41" s="36">
        <f t="shared" si="100"/>
        <v>-30.630802723055712</v>
      </c>
      <c r="ET41" s="36">
        <f t="shared" ca="1" si="101"/>
        <v>38.289929399895584</v>
      </c>
      <c r="EU41" s="36">
        <f t="shared" ca="1" si="139"/>
        <v>71.831071610456377</v>
      </c>
      <c r="EV41" s="36">
        <f t="shared" si="102"/>
        <v>6.9949010274176722</v>
      </c>
      <c r="EW41" s="36">
        <f t="shared" si="103"/>
        <v>159.55624257871196</v>
      </c>
      <c r="EX41" s="36">
        <f t="shared" ca="1" si="140"/>
        <v>360.44477049337218</v>
      </c>
      <c r="EY41" s="36">
        <f t="shared" si="104"/>
        <v>46.633716739546315</v>
      </c>
      <c r="EZ41" s="36">
        <f t="shared" si="105"/>
        <v>7.1113779666040946</v>
      </c>
      <c r="FA41" s="36">
        <f t="shared" si="106"/>
        <v>-8.3282674747107102</v>
      </c>
      <c r="FB41" s="36">
        <f t="shared" si="107"/>
        <v>16.722239015211265</v>
      </c>
      <c r="FC41" s="36">
        <f t="shared" si="141"/>
        <v>23.833616981815361</v>
      </c>
      <c r="FD41" s="36">
        <f t="shared" si="108"/>
        <v>1.9125964763954663E-5</v>
      </c>
      <c r="FE41" s="36">
        <f t="shared" si="109"/>
        <v>74.249229521793836</v>
      </c>
      <c r="FF41" s="36">
        <f t="shared" si="142"/>
        <v>144.71658236912029</v>
      </c>
      <c r="FG41" s="36">
        <f t="shared" ca="1" si="110"/>
        <v>215.72818812425189</v>
      </c>
      <c r="FH41" s="36">
        <f t="shared" ca="1" si="111"/>
        <v>2.7579595267647599</v>
      </c>
      <c r="FI41" s="36">
        <f t="shared" ca="1" si="112"/>
        <v>-7.2552141309163947</v>
      </c>
      <c r="FJ41" s="36">
        <f t="shared" ca="1" si="113"/>
        <v>343.13940380148637</v>
      </c>
      <c r="FK41" s="36">
        <f t="shared" si="114"/>
        <v>1.1073055005887273</v>
      </c>
      <c r="FL41" s="36">
        <f t="shared" si="115"/>
        <v>-3.3496498642362313</v>
      </c>
      <c r="FM41" s="36">
        <f t="shared" ca="1" si="116"/>
        <v>135.32358701415288</v>
      </c>
      <c r="FN41" s="36">
        <f t="shared" ca="1" si="154"/>
        <v>207.81581678733349</v>
      </c>
    </row>
    <row r="42" spans="2:170" x14ac:dyDescent="0.25">
      <c r="B42" s="2">
        <v>34</v>
      </c>
      <c r="C42" s="2">
        <f t="shared" si="117"/>
        <v>3</v>
      </c>
      <c r="D42" s="2">
        <f t="shared" si="144"/>
        <v>58</v>
      </c>
      <c r="E42" s="2">
        <f t="shared" si="118"/>
        <v>5</v>
      </c>
      <c r="F42" s="189">
        <f t="shared" si="145"/>
        <v>46752</v>
      </c>
      <c r="G42" s="2">
        <f t="shared" si="146"/>
        <v>12</v>
      </c>
      <c r="H42" s="187">
        <f t="shared" si="0"/>
        <v>37.416666666666671</v>
      </c>
      <c r="I42" s="186">
        <f t="shared" si="147"/>
        <v>37</v>
      </c>
      <c r="J42" s="2">
        <f t="shared" si="1"/>
        <v>0</v>
      </c>
      <c r="K42" s="2">
        <f t="shared" si="2"/>
        <v>1</v>
      </c>
      <c r="L42">
        <f t="shared" si="3"/>
        <v>2</v>
      </c>
      <c r="M42" s="190">
        <f t="shared" si="148"/>
        <v>8.6897619000000004E-4</v>
      </c>
      <c r="N42">
        <f t="shared" si="4"/>
        <v>1</v>
      </c>
      <c r="O42">
        <f t="shared" si="5"/>
        <v>100</v>
      </c>
      <c r="P42" s="58">
        <f t="shared" si="6"/>
        <v>3.9103928550000009E-3</v>
      </c>
      <c r="Q42" s="106">
        <f t="shared" si="7"/>
        <v>3.9103928550000009E-3</v>
      </c>
      <c r="R42" s="59">
        <f t="shared" si="8"/>
        <v>3.9103928550000009E-3</v>
      </c>
      <c r="S42" s="32">
        <f t="shared" si="119"/>
        <v>3.2645157235888789E-4</v>
      </c>
      <c r="T42">
        <f t="shared" si="9"/>
        <v>1</v>
      </c>
      <c r="U42" s="32">
        <f t="shared" si="120"/>
        <v>3.4064784000000002E-4</v>
      </c>
      <c r="V42">
        <f t="shared" si="10"/>
        <v>1</v>
      </c>
      <c r="W42">
        <f t="shared" si="11"/>
        <v>100</v>
      </c>
      <c r="X42" s="58">
        <f t="shared" si="12"/>
        <v>1.5329152800000001E-3</v>
      </c>
      <c r="Y42" s="58">
        <f t="shared" si="13"/>
        <v>1.5329152800000001E-3</v>
      </c>
      <c r="Z42" s="32">
        <f t="shared" si="14"/>
        <v>1.5329152800000001E-3</v>
      </c>
      <c r="AA42" s="32">
        <f t="shared" si="15"/>
        <v>1.2783277841954543E-4</v>
      </c>
      <c r="AB42" s="59">
        <f t="shared" si="16"/>
        <v>4.9056245199999996E-3</v>
      </c>
      <c r="AC42" s="59">
        <f t="shared" si="17"/>
        <v>4.9056245199999996E-3</v>
      </c>
      <c r="AD42">
        <f t="shared" si="18"/>
        <v>1</v>
      </c>
      <c r="AE42" s="59">
        <f t="shared" si="19"/>
        <v>4.9056245199999996E-3</v>
      </c>
      <c r="AF42" s="59">
        <f t="shared" si="20"/>
        <v>4.1758461800000006E-3</v>
      </c>
      <c r="AG42" s="59">
        <f t="shared" si="21"/>
        <v>4.1758461800000006E-3</v>
      </c>
      <c r="AH42">
        <f t="shared" si="22"/>
        <v>1</v>
      </c>
      <c r="AI42" s="59">
        <f t="shared" si="23"/>
        <v>4.1758461800000006E-3</v>
      </c>
      <c r="AJ42" s="59">
        <f t="shared" si="24"/>
        <v>0</v>
      </c>
      <c r="AK42" s="59">
        <f t="shared" si="25"/>
        <v>0</v>
      </c>
      <c r="AL42" s="59">
        <f t="shared" si="26"/>
        <v>0</v>
      </c>
      <c r="AM42" s="12">
        <f t="shared" si="121"/>
        <v>0.71598961133345052</v>
      </c>
      <c r="AN42" s="12">
        <f t="shared" si="122"/>
        <v>0</v>
      </c>
      <c r="AO42" s="66">
        <f t="shared" si="27"/>
        <v>2.3373593441243393E-4</v>
      </c>
      <c r="AP42" s="66">
        <f t="shared" si="28"/>
        <v>9.1526941336285441E-5</v>
      </c>
      <c r="AQ42" s="59">
        <f t="shared" si="29"/>
        <v>3.5123761934226444E-3</v>
      </c>
      <c r="AR42" s="59">
        <f t="shared" si="30"/>
        <v>2.9898624834064744E-3</v>
      </c>
      <c r="AS42" s="59">
        <f t="shared" si="31"/>
        <v>0</v>
      </c>
      <c r="AT42" s="12">
        <f t="shared" si="32"/>
        <v>0.70916210978087268</v>
      </c>
      <c r="AU42" s="59">
        <f t="shared" si="123"/>
        <v>8.2399365108898337E-18</v>
      </c>
      <c r="AV42" s="59">
        <f t="shared" si="124"/>
        <v>0</v>
      </c>
      <c r="AW42" s="70">
        <f t="shared" si="33"/>
        <v>0</v>
      </c>
      <c r="AX42" s="20">
        <f t="shared" si="34"/>
        <v>200000</v>
      </c>
      <c r="AY42" s="20">
        <f t="shared" si="35"/>
        <v>0</v>
      </c>
      <c r="AZ42" s="20">
        <f t="shared" si="36"/>
        <v>0</v>
      </c>
      <c r="BA42" s="20">
        <f t="shared" si="37"/>
        <v>200000</v>
      </c>
      <c r="BB42" s="36">
        <f t="shared" si="38"/>
        <v>1</v>
      </c>
      <c r="BC42" s="36">
        <f t="shared" si="39"/>
        <v>0</v>
      </c>
      <c r="BD42" s="80">
        <f t="shared" si="40"/>
        <v>46.747186882486787</v>
      </c>
      <c r="BE42" s="36">
        <f t="shared" si="41"/>
        <v>0</v>
      </c>
      <c r="BF42" s="36">
        <f t="shared" si="42"/>
        <v>0</v>
      </c>
      <c r="BG42" s="36">
        <f t="shared" si="43"/>
        <v>46.747186882486787</v>
      </c>
      <c r="BH42" s="36">
        <f t="shared" si="44"/>
        <v>18.305388267257086</v>
      </c>
      <c r="BI42" s="36">
        <f t="shared" si="45"/>
        <v>0</v>
      </c>
      <c r="BJ42" s="36">
        <f t="shared" si="46"/>
        <v>0</v>
      </c>
      <c r="BK42" s="36">
        <f t="shared" si="47"/>
        <v>18.305388267257086</v>
      </c>
      <c r="BL42" s="68">
        <f ca="1">IF(OR(AT42=0,E42&gt;ProjTerm),0,VLOOKUP(D42,'Life Events'!$AE$5:$AI$1206,5,FALSE))</f>
        <v>3.0164921063300709E-2</v>
      </c>
      <c r="BM42" s="93">
        <f t="shared" ca="1" si="48"/>
        <v>3.0164921063300709E-2</v>
      </c>
      <c r="BN42" s="93">
        <f t="shared" ca="1" si="49"/>
        <v>2.1391819062623815E-2</v>
      </c>
      <c r="BO42" s="36">
        <f t="shared" ca="1" si="50"/>
        <v>3.2548929157861988</v>
      </c>
      <c r="BP42" s="36">
        <f t="shared" si="51"/>
        <v>2.7195092731198516E-2</v>
      </c>
      <c r="BQ42" s="36">
        <f t="shared" si="149"/>
        <v>98.303970588013485</v>
      </c>
      <c r="BR42" s="36">
        <f t="shared" si="150"/>
        <v>154.78110000000001</v>
      </c>
      <c r="BS42" s="36">
        <f t="shared" si="52"/>
        <v>152.15596701980377</v>
      </c>
      <c r="BT42" s="36">
        <f t="shared" si="53"/>
        <v>107.90324658751292</v>
      </c>
      <c r="BU42" s="70" cm="1">
        <f t="array" ref="BU42">IF(AND(ActInt=1,$J42=0),INDEX(Tbl_FwdNom,$B42-IVP,MATCH(ValnDt,Tbl_FwdNom_Cols)),INDEX(Tbl_FwdNom,$B42,MATCH(StartDt,Tbl_FwdNom_Cols)))</f>
        <v>9.6291780340000006</v>
      </c>
      <c r="BV42" s="70" cm="1">
        <f t="array" ref="BV42">INDEX(Tbl_FwdReal,$B42,MATCH(StartDt,Tbl_FwdReal_Cols))</f>
        <v>4.887038102</v>
      </c>
      <c r="BW42" s="70" cm="1">
        <f t="array" ref="BW42">IF(RunType&lt;&gt;"OPN",INDEX(Tbl_FwdReal,$B42,MATCH(ValnDt,Tbl_FwdReal_Cols)),IF(AND($J42=0,ActInt=1),INDEX(Tbl_FwdReal,$B42-IVP,MATCH(ValnDt,Tbl_FwdReal_Cols)),-999))*$K42</f>
        <v>4.887038102</v>
      </c>
      <c r="BX42" s="70">
        <f t="shared" si="54"/>
        <v>4.8870381019999999E-2</v>
      </c>
      <c r="BY42" s="70">
        <f t="shared" si="125"/>
        <v>4.5211877633424935E-2</v>
      </c>
      <c r="BZ42" s="64">
        <f t="shared" si="151"/>
        <v>3.6917660578543732E-3</v>
      </c>
      <c r="CA42" s="70" cm="1">
        <f t="array" ref="CA42">IF($J42=1,CA41*(1+INDEX(Tbl_CPI,$B42,MATCH(IF(RunType="OPN",StartDt,ValnDt),Tbl_CPI_Cols))),0)</f>
        <v>0</v>
      </c>
      <c r="CB42" s="70">
        <f t="shared" si="126"/>
        <v>1.1283499567505131</v>
      </c>
      <c r="CC42" s="70">
        <f t="shared" si="127"/>
        <v>1.0879146463100238</v>
      </c>
      <c r="CD42" s="36">
        <f t="shared" si="55"/>
        <v>7.6824599284714612</v>
      </c>
      <c r="CE42" s="36">
        <f t="shared" si="56"/>
        <v>1.5748142586549687</v>
      </c>
      <c r="CF42" s="36">
        <f t="shared" si="57"/>
        <v>0</v>
      </c>
      <c r="CG42" s="36">
        <f t="shared" si="58"/>
        <v>6.6281121472478368</v>
      </c>
      <c r="CH42" s="36">
        <f t="shared" si="59"/>
        <v>5.5005614982710895</v>
      </c>
      <c r="CI42" s="36">
        <f t="shared" si="60"/>
        <v>0</v>
      </c>
      <c r="CJ42" s="36">
        <f t="shared" si="61"/>
        <v>0</v>
      </c>
      <c r="CK42" s="36">
        <f t="shared" si="62"/>
        <v>0</v>
      </c>
      <c r="CL42" s="36">
        <f t="shared" si="63"/>
        <v>1.1275506489767471</v>
      </c>
      <c r="CM42" s="36">
        <f t="shared" si="64"/>
        <v>6.6281121472478368</v>
      </c>
      <c r="CN42" s="36">
        <f t="shared" ca="1" si="65"/>
        <v>-39.622973614714049</v>
      </c>
      <c r="CO42" s="20">
        <f t="shared" si="66"/>
        <v>120000</v>
      </c>
      <c r="CP42" s="20">
        <f t="shared" si="128"/>
        <v>2</v>
      </c>
      <c r="CQ42" s="64">
        <f t="shared" si="67"/>
        <v>1.37238891E-3</v>
      </c>
      <c r="CR42" s="64">
        <f t="shared" si="68"/>
        <v>6.1757500949999999E-3</v>
      </c>
      <c r="CS42" s="36">
        <f t="shared" si="69"/>
        <v>44.343385759783359</v>
      </c>
      <c r="CT42" s="36">
        <f t="shared" si="70"/>
        <v>28.048312129492071</v>
      </c>
      <c r="CU42" s="36">
        <f t="shared" si="71"/>
        <v>10.983232960354252</v>
      </c>
      <c r="CV42" s="36">
        <f t="shared" si="129"/>
        <v>39.031545089846325</v>
      </c>
      <c r="CW42" s="36">
        <f t="shared" si="72"/>
        <v>39.031545089846325</v>
      </c>
      <c r="CX42" s="36">
        <f t="shared" si="73"/>
        <v>0</v>
      </c>
      <c r="CY42" s="36">
        <f t="shared" si="74"/>
        <v>44.343385759783359</v>
      </c>
      <c r="CZ42" s="36">
        <f t="shared" si="130"/>
        <v>5.311840669937034</v>
      </c>
      <c r="DA42" s="64">
        <f t="shared" si="75"/>
        <v>7.6905360940282552E-3</v>
      </c>
      <c r="DB42" s="70">
        <f t="shared" si="131"/>
        <v>0.99236815687101909</v>
      </c>
      <c r="DC42" s="70">
        <f>PRODUCT($DB$8:DB42)</f>
        <v>0.78717833487850175</v>
      </c>
      <c r="DD42" s="36">
        <f t="shared" si="76"/>
        <v>5530.6447007700644</v>
      </c>
      <c r="DE42" s="36">
        <f t="shared" si="77"/>
        <v>3530.7339645909874</v>
      </c>
      <c r="DF42" s="36">
        <f t="shared" si="78"/>
        <v>1012.4832724832368</v>
      </c>
      <c r="DG42" s="36">
        <f t="shared" si="132"/>
        <v>1.8992824461723004</v>
      </c>
      <c r="DH42" s="36">
        <f t="shared" ca="1" si="152"/>
        <v>94.743256817578256</v>
      </c>
      <c r="DI42" s="36">
        <f t="shared" si="133"/>
        <v>420.3313584986825</v>
      </c>
      <c r="DJ42" s="36">
        <f t="shared" ca="1" si="79"/>
        <v>-474.25213082575129</v>
      </c>
      <c r="DK42" s="36">
        <f t="shared" si="134"/>
        <v>1658.734157691058</v>
      </c>
      <c r="DL42" s="36">
        <f t="shared" si="135"/>
        <v>1882.9619828707134</v>
      </c>
      <c r="DM42" s="36">
        <f t="shared" ca="1" si="80"/>
        <v>-250.02430564609585</v>
      </c>
      <c r="DN42" s="36">
        <f t="shared" ca="1" si="136"/>
        <v>-250.0243056460935</v>
      </c>
      <c r="DO42" s="64" cm="1">
        <f t="array" ref="DO42">IFERROR(INDEX(Tbl_FwdNom,$B42,MATCH(LIDt,Tbl_FwdNom_Cols,0)),0)</f>
        <v>8.8170834429999996</v>
      </c>
      <c r="DP42" s="64">
        <f t="shared" ca="1" si="137"/>
        <v>12.460637800000001</v>
      </c>
      <c r="DQ42" s="64">
        <f t="shared" ca="1" si="81"/>
        <v>9.8341310508278656E-3</v>
      </c>
      <c r="DR42" s="70">
        <f t="shared" ca="1" si="82"/>
        <v>0.99026163728433847</v>
      </c>
      <c r="DS42" s="70">
        <f ca="1">PRODUCT($DR$8:DR42)</f>
        <v>0.74624436985618725</v>
      </c>
      <c r="DT42" s="36">
        <f t="shared" ca="1" si="83"/>
        <v>3417.7880111081345</v>
      </c>
      <c r="DU42" s="36">
        <f t="shared" ca="1" si="84"/>
        <v>966.77607895046492</v>
      </c>
      <c r="DV42" s="36">
        <f t="shared" ca="1" si="85"/>
        <v>1.83295783050175</v>
      </c>
      <c r="DW42" s="36">
        <f t="shared" ca="1" si="86"/>
        <v>90.649158567951687</v>
      </c>
      <c r="DX42" s="36">
        <f t="shared" ca="1" si="87"/>
        <v>5275.5296287401898</v>
      </c>
      <c r="DY42" s="36">
        <f t="shared" ca="1" si="88"/>
        <v>55.718534674183552</v>
      </c>
      <c r="DZ42" s="36">
        <f t="shared" ca="1" si="89"/>
        <v>348.52961880835812</v>
      </c>
      <c r="EA42" s="36">
        <f t="shared" ca="1" si="90"/>
        <v>0</v>
      </c>
      <c r="EB42" s="36">
        <f t="shared" ca="1" si="91"/>
        <v>-397.90118446159897</v>
      </c>
      <c r="EC42" s="36">
        <f t="shared" ca="1" si="92"/>
        <v>1576.4827238640401</v>
      </c>
      <c r="ED42" s="36">
        <f t="shared" ca="1" si="93"/>
        <v>1789.5940312835164</v>
      </c>
      <c r="EE42" s="36">
        <f t="shared" ca="1" si="138"/>
        <v>213.11130741947636</v>
      </c>
      <c r="EF42" s="36">
        <f t="shared" ca="1" si="94"/>
        <v>-184.78987704212261</v>
      </c>
      <c r="EG42" s="64"/>
      <c r="EH42" s="64"/>
      <c r="EI42" s="64"/>
      <c r="EJ42" s="70"/>
      <c r="EK42" s="70"/>
      <c r="EL42" s="70"/>
      <c r="EM42" s="70"/>
      <c r="EN42" s="70"/>
      <c r="EO42" s="36">
        <f t="shared" ca="1" si="96"/>
        <v>-2.1700034633355241</v>
      </c>
      <c r="EP42" s="36">
        <f t="shared" ca="1" si="97"/>
        <v>0</v>
      </c>
      <c r="EQ42" s="36">
        <f t="shared" si="98"/>
        <v>121.26493592226444</v>
      </c>
      <c r="ER42" s="36">
        <f t="shared" si="99"/>
        <v>33.152288223378989</v>
      </c>
      <c r="ES42" s="36">
        <f t="shared" si="100"/>
        <v>-30.275689301614467</v>
      </c>
      <c r="ET42" s="36">
        <f t="shared" ca="1" si="101"/>
        <v>36.078228145310355</v>
      </c>
      <c r="EU42" s="36">
        <f t="shared" ca="1" si="139"/>
        <v>69.230516368689337</v>
      </c>
      <c r="EV42" s="36">
        <f t="shared" si="102"/>
        <v>6.9384433612464322</v>
      </c>
      <c r="EW42" s="36">
        <f t="shared" si="103"/>
        <v>158.51362023702035</v>
      </c>
      <c r="EX42" s="36">
        <f t="shared" ca="1" si="140"/>
        <v>355.94751588922054</v>
      </c>
      <c r="EY42" s="36">
        <f t="shared" si="104"/>
        <v>45.912003226681335</v>
      </c>
      <c r="EZ42" s="36">
        <f t="shared" si="105"/>
        <v>7.00119158547023</v>
      </c>
      <c r="FA42" s="36">
        <f t="shared" si="106"/>
        <v>-8.1992261470717214</v>
      </c>
      <c r="FB42" s="36">
        <f t="shared" si="107"/>
        <v>16.460892019063262</v>
      </c>
      <c r="FC42" s="36">
        <f t="shared" si="141"/>
        <v>23.462083604533493</v>
      </c>
      <c r="FD42" s="36">
        <f t="shared" si="108"/>
        <v>1.8829619828707134E-5</v>
      </c>
      <c r="FE42" s="36">
        <f t="shared" si="109"/>
        <v>73.100132344638112</v>
      </c>
      <c r="FF42" s="36">
        <f t="shared" si="142"/>
        <v>142.47423800547278</v>
      </c>
      <c r="FG42" s="36">
        <f t="shared" ca="1" si="110"/>
        <v>213.47327788374776</v>
      </c>
      <c r="FH42" s="36">
        <f t="shared" ca="1" si="111"/>
        <v>2.7374272185257467</v>
      </c>
      <c r="FI42" s="36">
        <f t="shared" ca="1" si="112"/>
        <v>-7.186281034503688</v>
      </c>
      <c r="FJ42" s="36">
        <f t="shared" ca="1" si="113"/>
        <v>339.32760063266943</v>
      </c>
      <c r="FK42" s="36">
        <f t="shared" si="114"/>
        <v>1.0957032698502607</v>
      </c>
      <c r="FL42" s="36">
        <f t="shared" si="115"/>
        <v>-3.317831913169683</v>
      </c>
      <c r="FM42" s="36">
        <f t="shared" ca="1" si="116"/>
        <v>133.33654498994849</v>
      </c>
      <c r="FN42" s="36">
        <f t="shared" ca="1" si="154"/>
        <v>205.99105564272094</v>
      </c>
    </row>
    <row r="43" spans="2:170" x14ac:dyDescent="0.25">
      <c r="B43" s="2">
        <v>35</v>
      </c>
      <c r="C43" s="2">
        <f t="shared" si="117"/>
        <v>3</v>
      </c>
      <c r="D43" s="2">
        <f t="shared" si="144"/>
        <v>59</v>
      </c>
      <c r="E43" s="2">
        <f t="shared" si="118"/>
        <v>5</v>
      </c>
      <c r="F43" s="189">
        <f t="shared" si="145"/>
        <v>46783</v>
      </c>
      <c r="G43" s="2">
        <f t="shared" si="146"/>
        <v>1</v>
      </c>
      <c r="H43" s="187">
        <f t="shared" si="0"/>
        <v>37.5</v>
      </c>
      <c r="I43" s="186">
        <f t="shared" si="147"/>
        <v>37</v>
      </c>
      <c r="J43" s="2">
        <f t="shared" si="1"/>
        <v>0</v>
      </c>
      <c r="K43" s="2">
        <f t="shared" si="2"/>
        <v>1</v>
      </c>
      <c r="L43">
        <f t="shared" si="3"/>
        <v>2</v>
      </c>
      <c r="M43" s="190">
        <f t="shared" si="148"/>
        <v>8.6897619000000004E-4</v>
      </c>
      <c r="N43">
        <f t="shared" si="4"/>
        <v>1</v>
      </c>
      <c r="O43">
        <f t="shared" si="5"/>
        <v>100</v>
      </c>
      <c r="P43" s="58">
        <f t="shared" si="6"/>
        <v>3.9103928550000009E-3</v>
      </c>
      <c r="Q43" s="106">
        <f t="shared" si="7"/>
        <v>3.9103928550000009E-3</v>
      </c>
      <c r="R43" s="59">
        <f t="shared" si="8"/>
        <v>3.9103928550000009E-3</v>
      </c>
      <c r="S43" s="32">
        <f t="shared" si="119"/>
        <v>3.2645157235888789E-4</v>
      </c>
      <c r="T43">
        <f t="shared" si="9"/>
        <v>1</v>
      </c>
      <c r="U43" s="32">
        <f t="shared" si="120"/>
        <v>3.4064784000000002E-4</v>
      </c>
      <c r="V43">
        <f t="shared" si="10"/>
        <v>1</v>
      </c>
      <c r="W43">
        <f t="shared" si="11"/>
        <v>100</v>
      </c>
      <c r="X43" s="58">
        <f t="shared" si="12"/>
        <v>1.5329152800000001E-3</v>
      </c>
      <c r="Y43" s="58">
        <f t="shared" si="13"/>
        <v>1.5329152800000001E-3</v>
      </c>
      <c r="Z43" s="32">
        <f t="shared" si="14"/>
        <v>1.5329152800000001E-3</v>
      </c>
      <c r="AA43" s="32">
        <f t="shared" si="15"/>
        <v>1.2783277841954543E-4</v>
      </c>
      <c r="AB43" s="59">
        <f t="shared" si="16"/>
        <v>4.9056245199999996E-3</v>
      </c>
      <c r="AC43" s="59">
        <f t="shared" si="17"/>
        <v>4.9056245199999996E-3</v>
      </c>
      <c r="AD43">
        <f t="shared" si="18"/>
        <v>1</v>
      </c>
      <c r="AE43" s="59">
        <f t="shared" si="19"/>
        <v>4.9056245199999996E-3</v>
      </c>
      <c r="AF43" s="59">
        <f t="shared" si="20"/>
        <v>4.1758461800000006E-3</v>
      </c>
      <c r="AG43" s="59">
        <f t="shared" si="21"/>
        <v>4.1758461800000006E-3</v>
      </c>
      <c r="AH43">
        <f t="shared" si="22"/>
        <v>1</v>
      </c>
      <c r="AI43" s="59">
        <f t="shared" si="23"/>
        <v>4.1758461800000006E-3</v>
      </c>
      <c r="AJ43" s="59">
        <f t="shared" si="24"/>
        <v>0</v>
      </c>
      <c r="AK43" s="59">
        <f t="shared" si="25"/>
        <v>0</v>
      </c>
      <c r="AL43" s="59">
        <f t="shared" si="26"/>
        <v>0</v>
      </c>
      <c r="AM43" s="12">
        <f t="shared" si="121"/>
        <v>0.70916210978087268</v>
      </c>
      <c r="AN43" s="12">
        <f t="shared" si="122"/>
        <v>0</v>
      </c>
      <c r="AO43" s="66">
        <f t="shared" si="27"/>
        <v>2.3150708579531214E-4</v>
      </c>
      <c r="AP43" s="66">
        <f t="shared" si="28"/>
        <v>9.0654162843155657E-5</v>
      </c>
      <c r="AQ43" s="59">
        <f t="shared" si="29"/>
        <v>3.4788830343959807E-3</v>
      </c>
      <c r="AR43" s="59">
        <f t="shared" si="30"/>
        <v>2.9613518871291983E-3</v>
      </c>
      <c r="AS43" s="59">
        <f t="shared" si="31"/>
        <v>0</v>
      </c>
      <c r="AT43" s="12">
        <f t="shared" si="32"/>
        <v>0.70239971361070896</v>
      </c>
      <c r="AU43" s="59">
        <f t="shared" si="123"/>
        <v>0</v>
      </c>
      <c r="AV43" s="59">
        <f t="shared" si="124"/>
        <v>-7.32920668600201E-17</v>
      </c>
      <c r="AW43" s="70">
        <f t="shared" si="33"/>
        <v>0</v>
      </c>
      <c r="AX43" s="20">
        <f t="shared" si="34"/>
        <v>200000</v>
      </c>
      <c r="AY43" s="20">
        <f t="shared" si="35"/>
        <v>0</v>
      </c>
      <c r="AZ43" s="20">
        <f t="shared" si="36"/>
        <v>0</v>
      </c>
      <c r="BA43" s="20">
        <f t="shared" si="37"/>
        <v>200000</v>
      </c>
      <c r="BB43" s="36">
        <f t="shared" si="38"/>
        <v>1</v>
      </c>
      <c r="BC43" s="36">
        <f t="shared" si="39"/>
        <v>0</v>
      </c>
      <c r="BD43" s="80">
        <f t="shared" si="40"/>
        <v>46.301417159062431</v>
      </c>
      <c r="BE43" s="36">
        <f t="shared" si="41"/>
        <v>0</v>
      </c>
      <c r="BF43" s="36">
        <f t="shared" si="42"/>
        <v>0</v>
      </c>
      <c r="BG43" s="36">
        <f t="shared" si="43"/>
        <v>46.301417159062431</v>
      </c>
      <c r="BH43" s="36">
        <f t="shared" si="44"/>
        <v>18.130832568631131</v>
      </c>
      <c r="BI43" s="36">
        <f t="shared" si="45"/>
        <v>0</v>
      </c>
      <c r="BJ43" s="36">
        <f t="shared" si="46"/>
        <v>0</v>
      </c>
      <c r="BK43" s="36">
        <f t="shared" si="47"/>
        <v>18.130832568631131</v>
      </c>
      <c r="BL43" s="68">
        <f ca="1">IF(OR(AT43=0,E43&gt;ProjTerm),0,VLOOKUP(D43,'Life Events'!$AE$5:$AI$1206,5,FALSE))</f>
        <v>3.0164921063300709E-2</v>
      </c>
      <c r="BM43" s="93">
        <f t="shared" ca="1" si="48"/>
        <v>3.0164921063300709E-2</v>
      </c>
      <c r="BN43" s="93">
        <f t="shared" ca="1" si="49"/>
        <v>2.1187831915952061E-2</v>
      </c>
      <c r="BO43" s="36">
        <f t="shared" ca="1" si="50"/>
        <v>3.2238550542247477</v>
      </c>
      <c r="BP43" s="36">
        <f t="shared" si="51"/>
        <v>2.6935766988330601E-2</v>
      </c>
      <c r="BQ43" s="36">
        <f t="shared" si="149"/>
        <v>98.303970588013485</v>
      </c>
      <c r="BR43" s="36">
        <f t="shared" si="150"/>
        <v>154.78110000000001</v>
      </c>
      <c r="BS43" s="36">
        <f t="shared" si="52"/>
        <v>152.15596701980377</v>
      </c>
      <c r="BT43" s="36">
        <f t="shared" si="53"/>
        <v>106.87430765887065</v>
      </c>
      <c r="BU43" s="70" cm="1">
        <f t="array" ref="BU43">IF(AND(ActInt=1,$J43=0),INDEX(Tbl_FwdNom,$B43-IVP,MATCH(ValnDt,Tbl_FwdNom_Cols)),INDEX(Tbl_FwdNom,$B43,MATCH(StartDt,Tbl_FwdNom_Cols)))</f>
        <v>9.6792678110000008</v>
      </c>
      <c r="BV43" s="70" cm="1">
        <f t="array" ref="BV43">INDEX(Tbl_FwdReal,$B43,MATCH(StartDt,Tbl_FwdReal_Cols))</f>
        <v>4.9249059720000004</v>
      </c>
      <c r="BW43" s="70" cm="1">
        <f t="array" ref="BW43">IF(RunType&lt;&gt;"OPN",INDEX(Tbl_FwdReal,$B43,MATCH(ValnDt,Tbl_FwdReal_Cols)),IF(AND($J43=0,ActInt=1),INDEX(Tbl_FwdReal,$B43-IVP,MATCH(ValnDt,Tbl_FwdReal_Cols)),-999))*$K43</f>
        <v>4.9249059720000004</v>
      </c>
      <c r="BX43" s="70">
        <f t="shared" si="54"/>
        <v>4.9249059720000002E-2</v>
      </c>
      <c r="BY43" s="70">
        <f t="shared" si="125"/>
        <v>4.5312042883971948E-2</v>
      </c>
      <c r="BZ43" s="64">
        <f t="shared" si="151"/>
        <v>3.699781228734933E-3</v>
      </c>
      <c r="CA43" s="70" cm="1">
        <f t="array" ref="CA43">IF($J43=1,CA42*(1+INDEX(Tbl_CPI,$B43,MATCH(IF(RunType="OPN",StartDt,ValnDt),Tbl_CPI_Cols))),0)</f>
        <v>0</v>
      </c>
      <c r="CB43" s="70">
        <f t="shared" si="126"/>
        <v>1.1325246047399424</v>
      </c>
      <c r="CC43" s="70">
        <f t="shared" si="127"/>
        <v>1.0879146463100238</v>
      </c>
      <c r="CD43" s="36">
        <f t="shared" si="55"/>
        <v>7.6824599284714612</v>
      </c>
      <c r="CE43" s="36">
        <f t="shared" si="56"/>
        <v>1.5748142586549687</v>
      </c>
      <c r="CF43" s="36">
        <f t="shared" si="57"/>
        <v>0</v>
      </c>
      <c r="CG43" s="36">
        <f t="shared" si="58"/>
        <v>6.5649080933625923</v>
      </c>
      <c r="CH43" s="36">
        <f t="shared" si="59"/>
        <v>5.4481094911818335</v>
      </c>
      <c r="CI43" s="36">
        <f t="shared" si="60"/>
        <v>0</v>
      </c>
      <c r="CJ43" s="36">
        <f t="shared" si="61"/>
        <v>0</v>
      </c>
      <c r="CK43" s="36">
        <f t="shared" si="62"/>
        <v>0</v>
      </c>
      <c r="CL43" s="36">
        <f t="shared" si="63"/>
        <v>1.1167986021807585</v>
      </c>
      <c r="CM43" s="36">
        <f t="shared" si="64"/>
        <v>6.5649080933625923</v>
      </c>
      <c r="CN43" s="36">
        <f t="shared" ca="1" si="65"/>
        <v>-39.245138643940663</v>
      </c>
      <c r="CO43" s="20">
        <f t="shared" si="66"/>
        <v>120000</v>
      </c>
      <c r="CP43" s="20">
        <f t="shared" si="128"/>
        <v>2</v>
      </c>
      <c r="CQ43" s="64">
        <f t="shared" si="67"/>
        <v>1.37238891E-3</v>
      </c>
      <c r="CR43" s="64">
        <f t="shared" si="68"/>
        <v>6.1757500949999999E-3</v>
      </c>
      <c r="CS43" s="36">
        <f t="shared" si="69"/>
        <v>43.920538095055889</v>
      </c>
      <c r="CT43" s="36">
        <f t="shared" si="70"/>
        <v>27.780850295437457</v>
      </c>
      <c r="CU43" s="36">
        <f t="shared" si="71"/>
        <v>10.878499541178678</v>
      </c>
      <c r="CV43" s="36">
        <f t="shared" si="129"/>
        <v>38.659349836616137</v>
      </c>
      <c r="CW43" s="36">
        <f t="shared" si="72"/>
        <v>38.659349836616137</v>
      </c>
      <c r="CX43" s="36">
        <f t="shared" si="73"/>
        <v>0</v>
      </c>
      <c r="CY43" s="36">
        <f t="shared" si="74"/>
        <v>43.920538095055889</v>
      </c>
      <c r="CZ43" s="36">
        <f t="shared" si="130"/>
        <v>5.261188258439752</v>
      </c>
      <c r="DA43" s="64">
        <f t="shared" si="75"/>
        <v>7.7288960362209558E-3</v>
      </c>
      <c r="DB43" s="70">
        <f t="shared" si="131"/>
        <v>0.99233038164666942</v>
      </c>
      <c r="DC43" s="70">
        <f>PRODUCT($DB$8:DB43)</f>
        <v>0.78114097747397337</v>
      </c>
      <c r="DD43" s="36">
        <f t="shared" si="76"/>
        <v>5466.5161710167222</v>
      </c>
      <c r="DE43" s="36">
        <f t="shared" si="77"/>
        <v>3511.7212231758026</v>
      </c>
      <c r="DF43" s="36">
        <f t="shared" si="78"/>
        <v>1002.1778178660413</v>
      </c>
      <c r="DG43" s="36">
        <f t="shared" si="132"/>
        <v>1.8870260357538549</v>
      </c>
      <c r="DH43" s="36">
        <f t="shared" ca="1" si="152"/>
        <v>92.251662545429554</v>
      </c>
      <c r="DI43" s="36">
        <f t="shared" si="133"/>
        <v>416.96440828377882</v>
      </c>
      <c r="DJ43" s="36">
        <f t="shared" ca="1" si="79"/>
        <v>-445.28808518142472</v>
      </c>
      <c r="DK43" s="36">
        <f t="shared" si="134"/>
        <v>1632.8949917109646</v>
      </c>
      <c r="DL43" s="36">
        <f t="shared" si="135"/>
        <v>1853.5946621814217</v>
      </c>
      <c r="DM43" s="36">
        <f t="shared" ca="1" si="80"/>
        <v>-224.58841471096775</v>
      </c>
      <c r="DN43" s="36">
        <f t="shared" ca="1" si="136"/>
        <v>-224.58841471096315</v>
      </c>
      <c r="DO43" s="64" cm="1">
        <f t="array" ref="DO43">IFERROR(INDEX(Tbl_FwdNom,$B43,MATCH(LIDt,Tbl_FwdNom_Cols,0)),0)</f>
        <v>8.9341868790000003</v>
      </c>
      <c r="DP43" s="64">
        <f t="shared" ca="1" si="137"/>
        <v>12.56567748</v>
      </c>
      <c r="DQ43" s="64">
        <f t="shared" ca="1" si="81"/>
        <v>9.9126972604304253E-3</v>
      </c>
      <c r="DR43" s="70">
        <f t="shared" ca="1" si="82"/>
        <v>0.99018459982994533</v>
      </c>
      <c r="DS43" s="70">
        <f ca="1">PRODUCT($DR$8:DR43)</f>
        <v>0.73891968274139852</v>
      </c>
      <c r="DT43" s="36">
        <f t="shared" ca="1" si="83"/>
        <v>3405.3660918035152</v>
      </c>
      <c r="DU43" s="36">
        <f t="shared" ca="1" si="84"/>
        <v>958.22860497109571</v>
      </c>
      <c r="DV43" s="36">
        <f t="shared" ca="1" si="85"/>
        <v>1.8241916195783185</v>
      </c>
      <c r="DW43" s="36">
        <f t="shared" ca="1" si="86"/>
        <v>88.323881179523809</v>
      </c>
      <c r="DX43" s="36">
        <f t="shared" ca="1" si="87"/>
        <v>5220.9500491794515</v>
      </c>
      <c r="DY43" s="36">
        <f t="shared" ca="1" si="88"/>
        <v>55.142986551578481</v>
      </c>
      <c r="DZ43" s="36">
        <f t="shared" ca="1" si="89"/>
        <v>346.48237245468903</v>
      </c>
      <c r="EA43" s="36">
        <f t="shared" ca="1" si="90"/>
        <v>0</v>
      </c>
      <c r="EB43" s="36">
        <f t="shared" ca="1" si="91"/>
        <v>-369.23030383862744</v>
      </c>
      <c r="EC43" s="36">
        <f t="shared" ca="1" si="92"/>
        <v>1553.4505700053867</v>
      </c>
      <c r="ED43" s="36">
        <f t="shared" ca="1" si="93"/>
        <v>1763.4131970396472</v>
      </c>
      <c r="EE43" s="36">
        <f t="shared" ca="1" si="138"/>
        <v>209.96262703426055</v>
      </c>
      <c r="EF43" s="36">
        <f t="shared" ca="1" si="94"/>
        <v>-159.26767680436689</v>
      </c>
      <c r="EG43" s="64"/>
      <c r="EH43" s="64"/>
      <c r="EI43" s="64"/>
      <c r="EJ43" s="70"/>
      <c r="EK43" s="70"/>
      <c r="EL43" s="70"/>
      <c r="EM43" s="70"/>
      <c r="EN43" s="70"/>
      <c r="EO43" s="36">
        <f t="shared" ca="1" si="96"/>
        <v>-1.983151357007952</v>
      </c>
      <c r="EP43" s="36">
        <f t="shared" ca="1" si="97"/>
        <v>0</v>
      </c>
      <c r="EQ43" s="36">
        <f t="shared" si="98"/>
        <v>120.4823915318684</v>
      </c>
      <c r="ER43" s="36">
        <f t="shared" si="99"/>
        <v>32.767883218763828</v>
      </c>
      <c r="ES43" s="36">
        <f t="shared" si="100"/>
        <v>-29.924638827894611</v>
      </c>
      <c r="ET43" s="36">
        <f t="shared" ca="1" si="101"/>
        <v>33.874819074806595</v>
      </c>
      <c r="EU43" s="36">
        <f t="shared" ca="1" si="139"/>
        <v>66.642702293570423</v>
      </c>
      <c r="EV43" s="36">
        <f t="shared" si="102"/>
        <v>6.8828648446929996</v>
      </c>
      <c r="EW43" s="36">
        <f t="shared" si="103"/>
        <v>157.49070340311076</v>
      </c>
      <c r="EX43" s="36">
        <f t="shared" ca="1" si="140"/>
        <v>351.4986620732426</v>
      </c>
      <c r="EY43" s="36">
        <f t="shared" si="104"/>
        <v>45.196802501868284</v>
      </c>
      <c r="EZ43" s="36">
        <f t="shared" si="105"/>
        <v>6.8919986010297185</v>
      </c>
      <c r="FA43" s="36">
        <f t="shared" si="106"/>
        <v>-8.0713482048426481</v>
      </c>
      <c r="FB43" s="36">
        <f t="shared" si="107"/>
        <v>16.201885030755136</v>
      </c>
      <c r="FC43" s="36">
        <f t="shared" si="141"/>
        <v>23.093883631784855</v>
      </c>
      <c r="FD43" s="36">
        <f t="shared" si="108"/>
        <v>1.8535946621814217E-5</v>
      </c>
      <c r="FE43" s="36">
        <f t="shared" si="109"/>
        <v>71.961404692553614</v>
      </c>
      <c r="FF43" s="36">
        <f t="shared" si="142"/>
        <v>140.25210936215336</v>
      </c>
      <c r="FG43" s="36">
        <f t="shared" ca="1" si="110"/>
        <v>211.24655271108924</v>
      </c>
      <c r="FH43" s="36">
        <f t="shared" ca="1" si="111"/>
        <v>2.716696616034854</v>
      </c>
      <c r="FI43" s="36">
        <f t="shared" ca="1" si="112"/>
        <v>-7.1182193463121468</v>
      </c>
      <c r="FJ43" s="36">
        <f t="shared" ca="1" si="113"/>
        <v>335.57303306353714</v>
      </c>
      <c r="FK43" s="36">
        <f t="shared" si="114"/>
        <v>1.0839939721207752</v>
      </c>
      <c r="FL43" s="36">
        <f t="shared" si="115"/>
        <v>-3.2864021104767387</v>
      </c>
      <c r="FM43" s="36">
        <f t="shared" ca="1" si="116"/>
        <v>131.37186768370887</v>
      </c>
      <c r="FN43" s="36">
        <f t="shared" ca="1" si="154"/>
        <v>204.20116537982827</v>
      </c>
    </row>
    <row r="44" spans="2:170" x14ac:dyDescent="0.25">
      <c r="B44" s="2">
        <v>36</v>
      </c>
      <c r="C44" s="2">
        <f t="shared" si="117"/>
        <v>3</v>
      </c>
      <c r="D44" s="2">
        <f t="shared" si="144"/>
        <v>60</v>
      </c>
      <c r="E44" s="2">
        <f t="shared" si="118"/>
        <v>5</v>
      </c>
      <c r="F44" s="189">
        <f t="shared" si="145"/>
        <v>46812</v>
      </c>
      <c r="G44" s="2">
        <f t="shared" si="146"/>
        <v>2</v>
      </c>
      <c r="H44" s="187">
        <f t="shared" si="0"/>
        <v>37.583333333333336</v>
      </c>
      <c r="I44" s="186">
        <f t="shared" si="147"/>
        <v>37</v>
      </c>
      <c r="J44" s="2">
        <f t="shared" si="1"/>
        <v>0</v>
      </c>
      <c r="K44" s="2">
        <f t="shared" si="2"/>
        <v>1</v>
      </c>
      <c r="L44">
        <f t="shared" si="3"/>
        <v>2</v>
      </c>
      <c r="M44" s="190">
        <f t="shared" si="148"/>
        <v>8.6897619000000004E-4</v>
      </c>
      <c r="N44">
        <f t="shared" si="4"/>
        <v>1</v>
      </c>
      <c r="O44">
        <f t="shared" si="5"/>
        <v>100</v>
      </c>
      <c r="P44" s="58">
        <f t="shared" si="6"/>
        <v>3.9103928550000009E-3</v>
      </c>
      <c r="Q44" s="106">
        <f t="shared" si="7"/>
        <v>3.9103928550000009E-3</v>
      </c>
      <c r="R44" s="59">
        <f t="shared" si="8"/>
        <v>3.9103928550000009E-3</v>
      </c>
      <c r="S44" s="32">
        <f t="shared" si="119"/>
        <v>3.2645157235888789E-4</v>
      </c>
      <c r="T44">
        <f t="shared" si="9"/>
        <v>1</v>
      </c>
      <c r="U44" s="32">
        <f t="shared" si="120"/>
        <v>3.4064784000000002E-4</v>
      </c>
      <c r="V44">
        <f t="shared" si="10"/>
        <v>1</v>
      </c>
      <c r="W44">
        <f t="shared" si="11"/>
        <v>100</v>
      </c>
      <c r="X44" s="58">
        <f t="shared" si="12"/>
        <v>1.5329152800000001E-3</v>
      </c>
      <c r="Y44" s="58">
        <f t="shared" si="13"/>
        <v>1.5329152800000001E-3</v>
      </c>
      <c r="Z44" s="32">
        <f t="shared" si="14"/>
        <v>1.5329152800000001E-3</v>
      </c>
      <c r="AA44" s="32">
        <f t="shared" si="15"/>
        <v>1.2783277841954543E-4</v>
      </c>
      <c r="AB44" s="59">
        <f t="shared" si="16"/>
        <v>4.9056245199999996E-3</v>
      </c>
      <c r="AC44" s="59">
        <f t="shared" si="17"/>
        <v>4.9056245199999996E-3</v>
      </c>
      <c r="AD44">
        <f t="shared" si="18"/>
        <v>1</v>
      </c>
      <c r="AE44" s="59">
        <f t="shared" si="19"/>
        <v>4.9056245199999996E-3</v>
      </c>
      <c r="AF44" s="59">
        <f t="shared" si="20"/>
        <v>4.1758461800000006E-3</v>
      </c>
      <c r="AG44" s="59">
        <f t="shared" si="21"/>
        <v>4.1758461800000006E-3</v>
      </c>
      <c r="AH44">
        <f t="shared" si="22"/>
        <v>1</v>
      </c>
      <c r="AI44" s="59">
        <f t="shared" si="23"/>
        <v>4.1758461800000006E-3</v>
      </c>
      <c r="AJ44" s="59">
        <f t="shared" si="24"/>
        <v>0</v>
      </c>
      <c r="AK44" s="59">
        <f t="shared" si="25"/>
        <v>0</v>
      </c>
      <c r="AL44" s="59">
        <f t="shared" si="26"/>
        <v>0</v>
      </c>
      <c r="AM44" s="12">
        <f t="shared" si="121"/>
        <v>0.70239971361070896</v>
      </c>
      <c r="AN44" s="12">
        <f t="shared" si="122"/>
        <v>0</v>
      </c>
      <c r="AO44" s="66">
        <f t="shared" si="27"/>
        <v>2.2929949093264848E-4</v>
      </c>
      <c r="AP44" s="66">
        <f t="shared" si="28"/>
        <v>8.9789706951949933E-5</v>
      </c>
      <c r="AQ44" s="59">
        <f t="shared" si="29"/>
        <v>3.4457092579296715E-3</v>
      </c>
      <c r="AR44" s="59">
        <f t="shared" si="30"/>
        <v>2.9331131609143736E-3</v>
      </c>
      <c r="AS44" s="59">
        <f t="shared" si="31"/>
        <v>0</v>
      </c>
      <c r="AT44" s="12">
        <f t="shared" si="32"/>
        <v>0.69570180199398035</v>
      </c>
      <c r="AU44" s="59">
        <f t="shared" si="123"/>
        <v>2.9923979960599922E-17</v>
      </c>
      <c r="AV44" s="59">
        <f t="shared" si="124"/>
        <v>0</v>
      </c>
      <c r="AW44" s="70">
        <f t="shared" si="33"/>
        <v>0</v>
      </c>
      <c r="AX44" s="20">
        <f t="shared" si="34"/>
        <v>200000</v>
      </c>
      <c r="AY44" s="20">
        <f t="shared" si="35"/>
        <v>0</v>
      </c>
      <c r="AZ44" s="20">
        <f t="shared" si="36"/>
        <v>0</v>
      </c>
      <c r="BA44" s="20">
        <f t="shared" si="37"/>
        <v>200000</v>
      </c>
      <c r="BB44" s="36">
        <f t="shared" si="38"/>
        <v>1</v>
      </c>
      <c r="BC44" s="36">
        <f t="shared" si="39"/>
        <v>0</v>
      </c>
      <c r="BD44" s="80">
        <f t="shared" si="40"/>
        <v>45.859898186529698</v>
      </c>
      <c r="BE44" s="36">
        <f t="shared" si="41"/>
        <v>0</v>
      </c>
      <c r="BF44" s="36">
        <f t="shared" si="42"/>
        <v>0</v>
      </c>
      <c r="BG44" s="36">
        <f t="shared" si="43"/>
        <v>45.859898186529698</v>
      </c>
      <c r="BH44" s="36">
        <f t="shared" si="44"/>
        <v>17.957941390389987</v>
      </c>
      <c r="BI44" s="36">
        <f t="shared" si="45"/>
        <v>0</v>
      </c>
      <c r="BJ44" s="36">
        <f t="shared" si="46"/>
        <v>0</v>
      </c>
      <c r="BK44" s="36">
        <f t="shared" si="47"/>
        <v>17.957941390389987</v>
      </c>
      <c r="BL44" s="68">
        <f ca="1">IF(OR(AT44=0,E44&gt;ProjTerm),0,VLOOKUP(D44,'Life Events'!$AE$5:$AI$1206,5,FALSE))</f>
        <v>3.0164921063300709E-2</v>
      </c>
      <c r="BM44" s="93">
        <f t="shared" ca="1" si="48"/>
        <v>3.0164921063300709E-2</v>
      </c>
      <c r="BN44" s="93">
        <f t="shared" ca="1" si="49"/>
        <v>2.0985789940744477E-2</v>
      </c>
      <c r="BO44" s="36">
        <f t="shared" ca="1" si="50"/>
        <v>3.1931131621084461</v>
      </c>
      <c r="BP44" s="36">
        <f t="shared" si="51"/>
        <v>2.6678914112225033E-2</v>
      </c>
      <c r="BQ44" s="36">
        <f t="shared" si="149"/>
        <v>98.303970588013485</v>
      </c>
      <c r="BR44" s="36">
        <f t="shared" si="150"/>
        <v>154.78110000000001</v>
      </c>
      <c r="BS44" s="36">
        <f t="shared" si="52"/>
        <v>152.15596701980377</v>
      </c>
      <c r="BT44" s="36">
        <f t="shared" si="53"/>
        <v>105.85518043981412</v>
      </c>
      <c r="BU44" s="70" cm="1">
        <f t="array" ref="BU44">IF(AND(ActInt=1,$J44=0),INDEX(Tbl_FwdNom,$B44-IVP,MATCH(ValnDt,Tbl_FwdNom_Cols)),INDEX(Tbl_FwdNom,$B44,MATCH(StartDt,Tbl_FwdNom_Cols)))</f>
        <v>9.7277472819999993</v>
      </c>
      <c r="BV44" s="70" cm="1">
        <f t="array" ref="BV44">INDEX(Tbl_FwdReal,$B44,MATCH(StartDt,Tbl_FwdReal_Cols))</f>
        <v>4.9615555850000002</v>
      </c>
      <c r="BW44" s="70" cm="1">
        <f t="array" ref="BW44">IF(RunType&lt;&gt;"OPN",INDEX(Tbl_FwdReal,$B44,MATCH(ValnDt,Tbl_FwdReal_Cols)),IF(AND($J44=0,ActInt=1),INDEX(Tbl_FwdReal,$B44-IVP,MATCH(ValnDt,Tbl_FwdReal_Cols)),-999))*$K44</f>
        <v>4.9615555850000002</v>
      </c>
      <c r="BX44" s="70">
        <f t="shared" si="54"/>
        <v>4.961555585E-2</v>
      </c>
      <c r="BY44" s="70">
        <f t="shared" si="125"/>
        <v>4.5408927777754293E-2</v>
      </c>
      <c r="BZ44" s="64">
        <f t="shared" si="151"/>
        <v>3.707533237384375E-3</v>
      </c>
      <c r="CA44" s="70" cm="1">
        <f t="array" ref="CA44">IF($J44=1,CA43*(1+INDEX(Tbl_CPI,$B44,MATCH(IF(RunType="OPN",StartDt,ValnDt),Tbl_CPI_Cols))),0)</f>
        <v>0</v>
      </c>
      <c r="CB44" s="70">
        <f t="shared" si="126"/>
        <v>1.1367234773541715</v>
      </c>
      <c r="CC44" s="70">
        <f t="shared" si="127"/>
        <v>1.1367234773541715</v>
      </c>
      <c r="CD44" s="36">
        <f t="shared" si="55"/>
        <v>7.6824599284714612</v>
      </c>
      <c r="CE44" s="36">
        <f t="shared" si="56"/>
        <v>1.5748142586549687</v>
      </c>
      <c r="CF44" s="36">
        <f t="shared" si="57"/>
        <v>0</v>
      </c>
      <c r="CG44" s="36">
        <f t="shared" si="58"/>
        <v>6.5023067378534138</v>
      </c>
      <c r="CH44" s="36">
        <f t="shared" si="59"/>
        <v>5.396157653584102</v>
      </c>
      <c r="CI44" s="36">
        <f t="shared" si="60"/>
        <v>0</v>
      </c>
      <c r="CJ44" s="36">
        <f t="shared" si="61"/>
        <v>0</v>
      </c>
      <c r="CK44" s="36">
        <f t="shared" si="62"/>
        <v>0</v>
      </c>
      <c r="CL44" s="36">
        <f t="shared" si="63"/>
        <v>1.1061490842693109</v>
      </c>
      <c r="CM44" s="36">
        <f t="shared" si="64"/>
        <v>6.5023067378534138</v>
      </c>
      <c r="CN44" s="36">
        <f t="shared" ca="1" si="65"/>
        <v>-38.870906614898217</v>
      </c>
      <c r="CO44" s="20">
        <f t="shared" si="66"/>
        <v>120000</v>
      </c>
      <c r="CP44" s="20">
        <f t="shared" si="128"/>
        <v>2</v>
      </c>
      <c r="CQ44" s="64">
        <f t="shared" si="67"/>
        <v>1.37238891E-3</v>
      </c>
      <c r="CR44" s="64">
        <f t="shared" si="68"/>
        <v>6.1757500949999999E-3</v>
      </c>
      <c r="CS44" s="36">
        <f t="shared" si="69"/>
        <v>43.501722602083049</v>
      </c>
      <c r="CT44" s="36">
        <f t="shared" si="70"/>
        <v>27.515938911917818</v>
      </c>
      <c r="CU44" s="36">
        <f t="shared" si="71"/>
        <v>10.774764834233991</v>
      </c>
      <c r="CV44" s="36">
        <f t="shared" si="129"/>
        <v>38.290703746151806</v>
      </c>
      <c r="CW44" s="36">
        <f t="shared" si="72"/>
        <v>38.290703746151806</v>
      </c>
      <c r="CX44" s="36">
        <f t="shared" si="73"/>
        <v>0</v>
      </c>
      <c r="CY44" s="36">
        <f t="shared" si="74"/>
        <v>43.501722602083049</v>
      </c>
      <c r="CZ44" s="36">
        <f t="shared" si="130"/>
        <v>5.2110188559312434</v>
      </c>
      <c r="DA44" s="64">
        <f t="shared" si="75"/>
        <v>7.766007478116288E-3</v>
      </c>
      <c r="DB44" s="70">
        <f t="shared" si="131"/>
        <v>0.99229383862872067</v>
      </c>
      <c r="DC44" s="70">
        <f>PRODUCT($DB$8:DB44)</f>
        <v>0.77512137904784006</v>
      </c>
      <c r="DD44" s="36">
        <f t="shared" si="76"/>
        <v>5403.1139960402679</v>
      </c>
      <c r="DE44" s="36">
        <f t="shared" si="77"/>
        <v>3493.1333782695156</v>
      </c>
      <c r="DF44" s="36">
        <f t="shared" si="78"/>
        <v>992.00279690360128</v>
      </c>
      <c r="DG44" s="36">
        <f t="shared" si="132"/>
        <v>1.8750017799466945</v>
      </c>
      <c r="DH44" s="36">
        <f t="shared" ca="1" si="152"/>
        <v>89.77497648451758</v>
      </c>
      <c r="DI44" s="36">
        <f t="shared" si="133"/>
        <v>413.64975329601441</v>
      </c>
      <c r="DJ44" s="36">
        <f t="shared" ca="1" si="79"/>
        <v>-416.42809286656581</v>
      </c>
      <c r="DK44" s="36">
        <f t="shared" si="134"/>
        <v>1607.2853626814187</v>
      </c>
      <c r="DL44" s="36">
        <f t="shared" si="135"/>
        <v>1824.487969587236</v>
      </c>
      <c r="DM44" s="36">
        <f t="shared" ca="1" si="80"/>
        <v>-199.22548596074853</v>
      </c>
      <c r="DN44" s="36">
        <f t="shared" ca="1" si="136"/>
        <v>-199.22548596074444</v>
      </c>
      <c r="DO44" s="64" cm="1">
        <f t="array" ref="DO44">IFERROR(INDEX(Tbl_FwdNom,$B44,MATCH(LIDt,Tbl_FwdNom_Cols,0)),0)</f>
        <v>9.0438836719999998</v>
      </c>
      <c r="DP44" s="64">
        <f t="shared" ca="1" si="137"/>
        <v>12.66735173</v>
      </c>
      <c r="DQ44" s="64">
        <f t="shared" ca="1" si="81"/>
        <v>9.9886822570989242E-3</v>
      </c>
      <c r="DR44" s="70">
        <f t="shared" ca="1" si="82"/>
        <v>0.99011010476396977</v>
      </c>
      <c r="DS44" s="70">
        <f ca="1">PRODUCT($DR$8:DR44)</f>
        <v>0.73161184449124539</v>
      </c>
      <c r="DT44" s="36">
        <f t="shared" ca="1" si="83"/>
        <v>3393.5213134771097</v>
      </c>
      <c r="DU44" s="36">
        <f t="shared" ca="1" si="84"/>
        <v>949.84210464542514</v>
      </c>
      <c r="DV44" s="36">
        <f t="shared" ca="1" si="85"/>
        <v>1.8157339759301241</v>
      </c>
      <c r="DW44" s="36">
        <f t="shared" ca="1" si="86"/>
        <v>86.013007202231393</v>
      </c>
      <c r="DX44" s="36">
        <f t="shared" ca="1" si="87"/>
        <v>5167.2452798610766</v>
      </c>
      <c r="DY44" s="36">
        <f t="shared" ca="1" si="88"/>
        <v>54.576594266948618</v>
      </c>
      <c r="DZ44" s="36">
        <f t="shared" ca="1" si="89"/>
        <v>344.49321662302975</v>
      </c>
      <c r="EA44" s="36">
        <f t="shared" ca="1" si="90"/>
        <v>0</v>
      </c>
      <c r="EB44" s="36">
        <f t="shared" ca="1" si="91"/>
        <v>-340.61477762226195</v>
      </c>
      <c r="EC44" s="36">
        <f t="shared" ca="1" si="92"/>
        <v>1530.6767904051278</v>
      </c>
      <c r="ED44" s="36">
        <f t="shared" ca="1" si="93"/>
        <v>1737.5256485507682</v>
      </c>
      <c r="EE44" s="36">
        <f t="shared" ca="1" si="138"/>
        <v>206.84885814564041</v>
      </c>
      <c r="EF44" s="36">
        <f t="shared" ca="1" si="94"/>
        <v>-133.76591947662155</v>
      </c>
      <c r="EG44" s="64"/>
      <c r="EH44" s="64"/>
      <c r="EI44" s="64"/>
      <c r="EJ44" s="70"/>
      <c r="EK44" s="70"/>
      <c r="EL44" s="70"/>
      <c r="EM44" s="70"/>
      <c r="EN44" s="70"/>
      <c r="EO44" s="36">
        <f t="shared" ca="1" si="96"/>
        <v>-1.7946522708948334</v>
      </c>
      <c r="EP44" s="36">
        <f t="shared" ca="1" si="97"/>
        <v>0</v>
      </c>
      <c r="EQ44" s="36">
        <f t="shared" si="98"/>
        <v>119.71466969412549</v>
      </c>
      <c r="ER44" s="36">
        <f t="shared" si="99"/>
        <v>32.387832195324222</v>
      </c>
      <c r="ES44" s="36">
        <f t="shared" si="100"/>
        <v>-29.577564543703755</v>
      </c>
      <c r="ET44" s="36">
        <f t="shared" ca="1" si="101"/>
        <v>31.679325751045557</v>
      </c>
      <c r="EU44" s="36">
        <f t="shared" ca="1" si="139"/>
        <v>64.067157946369775</v>
      </c>
      <c r="EV44" s="36">
        <f t="shared" si="102"/>
        <v>6.8281495696375734</v>
      </c>
      <c r="EW44" s="36">
        <f t="shared" si="103"/>
        <v>156.48716213283248</v>
      </c>
      <c r="EX44" s="36">
        <f t="shared" ca="1" si="140"/>
        <v>347.09713934296531</v>
      </c>
      <c r="EY44" s="36">
        <f t="shared" si="104"/>
        <v>44.487955116537229</v>
      </c>
      <c r="EZ44" s="36">
        <f t="shared" si="105"/>
        <v>6.7837746787598689</v>
      </c>
      <c r="FA44" s="36">
        <f t="shared" si="106"/>
        <v>-7.9446051494097487</v>
      </c>
      <c r="FB44" s="36">
        <f t="shared" si="107"/>
        <v>15.945160488762124</v>
      </c>
      <c r="FC44" s="36">
        <f t="shared" si="141"/>
        <v>22.728935167521993</v>
      </c>
      <c r="FD44" s="36">
        <f t="shared" si="108"/>
        <v>1.824487969587236E-5</v>
      </c>
      <c r="FE44" s="36">
        <f t="shared" si="109"/>
        <v>70.832792694858469</v>
      </c>
      <c r="FF44" s="36">
        <f t="shared" si="142"/>
        <v>138.0497012237974</v>
      </c>
      <c r="FG44" s="36">
        <f t="shared" ca="1" si="110"/>
        <v>209.04743811916791</v>
      </c>
      <c r="FH44" s="36">
        <f t="shared" ca="1" si="111"/>
        <v>2.6955589797702397</v>
      </c>
      <c r="FI44" s="36">
        <f t="shared" ca="1" si="112"/>
        <v>-7.0400438343315415</v>
      </c>
      <c r="FJ44" s="36">
        <f t="shared" ca="1" si="113"/>
        <v>331.88492163052825</v>
      </c>
      <c r="FK44" s="36">
        <f t="shared" si="114"/>
        <v>1.0720950120557298</v>
      </c>
      <c r="FL44" s="36">
        <f t="shared" si="115"/>
        <v>-3.2521344011165816</v>
      </c>
      <c r="FM44" s="36">
        <f t="shared" ca="1" si="116"/>
        <v>129.43196512640648</v>
      </c>
      <c r="FN44" s="36">
        <f t="shared" ca="1" si="154"/>
        <v>202.45295650412177</v>
      </c>
    </row>
    <row r="45" spans="2:170" x14ac:dyDescent="0.25">
      <c r="B45" s="2">
        <v>37</v>
      </c>
      <c r="C45" s="2">
        <f t="shared" si="117"/>
        <v>4</v>
      </c>
      <c r="D45" s="2">
        <f t="shared" si="144"/>
        <v>61</v>
      </c>
      <c r="E45" s="2">
        <f t="shared" si="118"/>
        <v>6</v>
      </c>
      <c r="F45" s="189">
        <f t="shared" si="145"/>
        <v>46843</v>
      </c>
      <c r="G45" s="2">
        <f t="shared" si="146"/>
        <v>3</v>
      </c>
      <c r="H45" s="187">
        <f t="shared" si="0"/>
        <v>37.666666666666671</v>
      </c>
      <c r="I45" s="186">
        <f t="shared" si="147"/>
        <v>37</v>
      </c>
      <c r="J45" s="2">
        <f t="shared" si="1"/>
        <v>0</v>
      </c>
      <c r="K45" s="2">
        <f t="shared" si="2"/>
        <v>1</v>
      </c>
      <c r="L45">
        <f t="shared" si="3"/>
        <v>2</v>
      </c>
      <c r="M45" s="190">
        <f t="shared" si="148"/>
        <v>8.6897619000000004E-4</v>
      </c>
      <c r="N45">
        <f t="shared" si="4"/>
        <v>1</v>
      </c>
      <c r="O45">
        <f t="shared" si="5"/>
        <v>100</v>
      </c>
      <c r="P45" s="58">
        <f t="shared" si="6"/>
        <v>3.9103928550000009E-3</v>
      </c>
      <c r="Q45" s="106">
        <f t="shared" si="7"/>
        <v>3.9103928550000009E-3</v>
      </c>
      <c r="R45" s="59">
        <f t="shared" si="8"/>
        <v>3.9103928550000009E-3</v>
      </c>
      <c r="S45" s="32">
        <f t="shared" si="119"/>
        <v>3.2645157235888789E-4</v>
      </c>
      <c r="T45">
        <f t="shared" si="9"/>
        <v>1</v>
      </c>
      <c r="U45" s="32">
        <f t="shared" si="120"/>
        <v>3.4064784000000002E-4</v>
      </c>
      <c r="V45">
        <f t="shared" si="10"/>
        <v>1</v>
      </c>
      <c r="W45">
        <f t="shared" si="11"/>
        <v>100</v>
      </c>
      <c r="X45" s="58">
        <f t="shared" si="12"/>
        <v>1.5329152800000001E-3</v>
      </c>
      <c r="Y45" s="58">
        <f t="shared" si="13"/>
        <v>1.5329152800000001E-3</v>
      </c>
      <c r="Z45" s="32">
        <f t="shared" si="14"/>
        <v>1.5329152800000001E-3</v>
      </c>
      <c r="AA45" s="32">
        <f t="shared" si="15"/>
        <v>1.2783277841954543E-4</v>
      </c>
      <c r="AB45" s="59">
        <f t="shared" si="16"/>
        <v>4.9056245199999996E-3</v>
      </c>
      <c r="AC45" s="59">
        <f t="shared" si="17"/>
        <v>4.9056245199999996E-3</v>
      </c>
      <c r="AD45">
        <f t="shared" si="18"/>
        <v>1</v>
      </c>
      <c r="AE45" s="59">
        <f t="shared" si="19"/>
        <v>4.9056245199999996E-3</v>
      </c>
      <c r="AF45" s="59">
        <f t="shared" si="20"/>
        <v>4.1758461800000006E-3</v>
      </c>
      <c r="AG45" s="59">
        <f t="shared" si="21"/>
        <v>4.1758461800000006E-3</v>
      </c>
      <c r="AH45">
        <f t="shared" si="22"/>
        <v>1</v>
      </c>
      <c r="AI45" s="59">
        <f t="shared" si="23"/>
        <v>4.1758461800000006E-3</v>
      </c>
      <c r="AJ45" s="59">
        <f t="shared" si="24"/>
        <v>0</v>
      </c>
      <c r="AK45" s="59">
        <f t="shared" si="25"/>
        <v>0</v>
      </c>
      <c r="AL45" s="59">
        <f t="shared" si="26"/>
        <v>0</v>
      </c>
      <c r="AM45" s="12">
        <f t="shared" si="121"/>
        <v>0.69570180199398035</v>
      </c>
      <c r="AN45" s="12">
        <f t="shared" si="122"/>
        <v>0</v>
      </c>
      <c r="AO45" s="66">
        <f t="shared" si="27"/>
        <v>2.2711294715384658E-4</v>
      </c>
      <c r="AP45" s="66">
        <f t="shared" si="28"/>
        <v>8.8933494300374961E-5</v>
      </c>
      <c r="AQ45" s="59">
        <f t="shared" si="29"/>
        <v>3.4128518184698546E-3</v>
      </c>
      <c r="AR45" s="59">
        <f t="shared" si="30"/>
        <v>2.9051437122756796E-3</v>
      </c>
      <c r="AS45" s="59">
        <f t="shared" si="31"/>
        <v>0</v>
      </c>
      <c r="AT45" s="12">
        <f t="shared" si="32"/>
        <v>0.68906776002178061</v>
      </c>
      <c r="AU45" s="59">
        <f t="shared" si="123"/>
        <v>1.1275702593849246E-17</v>
      </c>
      <c r="AV45" s="59">
        <f t="shared" si="124"/>
        <v>0</v>
      </c>
      <c r="AW45" s="70">
        <f t="shared" si="33"/>
        <v>0</v>
      </c>
      <c r="AX45" s="20">
        <f t="shared" si="34"/>
        <v>200000</v>
      </c>
      <c r="AY45" s="20">
        <f t="shared" si="35"/>
        <v>0</v>
      </c>
      <c r="AZ45" s="20">
        <f t="shared" si="36"/>
        <v>0</v>
      </c>
      <c r="BA45" s="20">
        <f t="shared" si="37"/>
        <v>200000</v>
      </c>
      <c r="BB45" s="36">
        <f t="shared" si="38"/>
        <v>1</v>
      </c>
      <c r="BC45" s="36">
        <f t="shared" si="39"/>
        <v>0</v>
      </c>
      <c r="BD45" s="80">
        <f t="shared" si="40"/>
        <v>45.422589430769314</v>
      </c>
      <c r="BE45" s="36">
        <f t="shared" si="41"/>
        <v>0</v>
      </c>
      <c r="BF45" s="36">
        <f t="shared" si="42"/>
        <v>0</v>
      </c>
      <c r="BG45" s="36">
        <f t="shared" si="43"/>
        <v>45.422589430769314</v>
      </c>
      <c r="BH45" s="36">
        <f t="shared" si="44"/>
        <v>17.786698860074992</v>
      </c>
      <c r="BI45" s="36">
        <f t="shared" si="45"/>
        <v>0</v>
      </c>
      <c r="BJ45" s="36">
        <f t="shared" si="46"/>
        <v>0</v>
      </c>
      <c r="BK45" s="36">
        <f t="shared" si="47"/>
        <v>17.786698860074992</v>
      </c>
      <c r="BL45" s="68">
        <f ca="1">IF(OR(AT45=0,E45&gt;ProjTerm),0,VLOOKUP(D45,'Life Events'!$AE$5:$AI$1206,5,FALSE))</f>
        <v>3.0164921063300709E-2</v>
      </c>
      <c r="BM45" s="93">
        <f t="shared" ca="1" si="48"/>
        <v>3.0164921063300709E-2</v>
      </c>
      <c r="BN45" s="93">
        <f t="shared" ca="1" si="49"/>
        <v>2.0785674588322447E-2</v>
      </c>
      <c r="BO45" s="36">
        <f t="shared" ca="1" si="50"/>
        <v>3.1626644171451637</v>
      </c>
      <c r="BP45" s="36">
        <f t="shared" si="51"/>
        <v>2.6424510522230105E-2</v>
      </c>
      <c r="BQ45" s="36">
        <f t="shared" si="149"/>
        <v>98.303970588013485</v>
      </c>
      <c r="BR45" s="36">
        <f t="shared" si="150"/>
        <v>154.78110000000001</v>
      </c>
      <c r="BS45" s="36">
        <f t="shared" si="52"/>
        <v>152.15596701980377</v>
      </c>
      <c r="BT45" s="36">
        <f t="shared" si="53"/>
        <v>104.8457713682841</v>
      </c>
      <c r="BU45" s="70" cm="1">
        <f t="array" ref="BU45">IF(AND(ActInt=1,$J45=0),INDEX(Tbl_FwdNom,$B45-IVP,MATCH(ValnDt,Tbl_FwdNom_Cols)),INDEX(Tbl_FwdNom,$B45,MATCH(StartDt,Tbl_FwdNom_Cols)))</f>
        <v>9.7762318859999997</v>
      </c>
      <c r="BV45" s="70" cm="1">
        <f t="array" ref="BV45">INDEX(Tbl_FwdReal,$B45,MATCH(StartDt,Tbl_FwdReal_Cols))</f>
        <v>4.9982082710000002</v>
      </c>
      <c r="BW45" s="70" cm="1">
        <f t="array" ref="BW45">IF(RunType&lt;&gt;"OPN",INDEX(Tbl_FwdReal,$B45,MATCH(ValnDt,Tbl_FwdReal_Cols)),IF(AND($J45=0,ActInt=1),INDEX(Tbl_FwdReal,$B45-IVP,MATCH(ValnDt,Tbl_FwdReal_Cols)),-999))*$K45</f>
        <v>4.9982082710000002</v>
      </c>
      <c r="BX45" s="70">
        <f t="shared" si="54"/>
        <v>4.998208271E-2</v>
      </c>
      <c r="BY45" s="70">
        <f t="shared" si="125"/>
        <v>4.5505763323769877E-2</v>
      </c>
      <c r="BZ45" s="64">
        <f t="shared" si="151"/>
        <v>3.7152806395632787E-3</v>
      </c>
      <c r="CA45" s="70" cm="1">
        <f t="array" ref="CA45">IF($J45=1,CA44*(1+INDEX(Tbl_CPI,$B45,MATCH(IF(RunType="OPN",StartDt,ValnDt),Tbl_CPI_Cols))),0)</f>
        <v>0</v>
      </c>
      <c r="CB45" s="70">
        <f t="shared" si="126"/>
        <v>1.1409467240821225</v>
      </c>
      <c r="CC45" s="70">
        <f t="shared" si="127"/>
        <v>1.1367234773541715</v>
      </c>
      <c r="CD45" s="36">
        <f t="shared" si="55"/>
        <v>7.9297173317359402</v>
      </c>
      <c r="CE45" s="36">
        <f t="shared" si="56"/>
        <v>1.5748142586549687</v>
      </c>
      <c r="CF45" s="36">
        <f t="shared" si="57"/>
        <v>0</v>
      </c>
      <c r="CG45" s="36">
        <f t="shared" si="58"/>
        <v>6.6123197545436678</v>
      </c>
      <c r="CH45" s="36">
        <f t="shared" si="59"/>
        <v>5.516718636991591</v>
      </c>
      <c r="CI45" s="36">
        <f t="shared" si="60"/>
        <v>0</v>
      </c>
      <c r="CJ45" s="36">
        <f t="shared" si="61"/>
        <v>0</v>
      </c>
      <c r="CK45" s="36">
        <f t="shared" si="62"/>
        <v>0</v>
      </c>
      <c r="CL45" s="36">
        <f t="shared" si="63"/>
        <v>1.0956011175520759</v>
      </c>
      <c r="CM45" s="36">
        <f t="shared" si="64"/>
        <v>6.6123197545436678</v>
      </c>
      <c r="CN45" s="36">
        <f t="shared" ca="1" si="65"/>
        <v>-38.500243170816866</v>
      </c>
      <c r="CO45" s="20">
        <f t="shared" si="66"/>
        <v>120000</v>
      </c>
      <c r="CP45" s="20">
        <f t="shared" si="128"/>
        <v>2</v>
      </c>
      <c r="CQ45" s="64">
        <f t="shared" si="67"/>
        <v>1.37238891E-3</v>
      </c>
      <c r="CR45" s="64">
        <f t="shared" si="68"/>
        <v>6.1757500949999999E-3</v>
      </c>
      <c r="CS45" s="36">
        <f t="shared" si="69"/>
        <v>43.086900831062678</v>
      </c>
      <c r="CT45" s="36">
        <f t="shared" si="70"/>
        <v>27.253553658461591</v>
      </c>
      <c r="CU45" s="36">
        <f t="shared" si="71"/>
        <v>10.672019316044995</v>
      </c>
      <c r="CV45" s="36">
        <f t="shared" si="129"/>
        <v>37.925572974506586</v>
      </c>
      <c r="CW45" s="36">
        <f t="shared" si="72"/>
        <v>37.925572974506586</v>
      </c>
      <c r="CX45" s="36">
        <f t="shared" si="73"/>
        <v>3.8416063494040031E-2</v>
      </c>
      <c r="CY45" s="36">
        <f t="shared" si="74"/>
        <v>43.048484767568638</v>
      </c>
      <c r="CZ45" s="36">
        <f t="shared" si="130"/>
        <v>5.1229117930620518</v>
      </c>
      <c r="DA45" s="64">
        <f t="shared" si="75"/>
        <v>7.8031078199638504E-3</v>
      </c>
      <c r="DB45" s="70">
        <f t="shared" si="131"/>
        <v>0.99225730923092392</v>
      </c>
      <c r="DC45" s="70">
        <f>PRODUCT($DB$8:DB45)</f>
        <v>0.76911985390137283</v>
      </c>
      <c r="DD45" s="36">
        <f t="shared" si="76"/>
        <v>5340.4293057466421</v>
      </c>
      <c r="DE45" s="36">
        <f t="shared" si="77"/>
        <v>3474.9680852188981</v>
      </c>
      <c r="DF45" s="36">
        <f t="shared" si="78"/>
        <v>981.95680282547073</v>
      </c>
      <c r="DG45" s="36">
        <f t="shared" si="132"/>
        <v>1.8632081104760125</v>
      </c>
      <c r="DH45" s="36">
        <f t="shared" ca="1" si="152"/>
        <v>87.312835888415819</v>
      </c>
      <c r="DI45" s="36">
        <f t="shared" si="133"/>
        <v>410.21359052215621</v>
      </c>
      <c r="DJ45" s="36">
        <f t="shared" ca="1" si="79"/>
        <v>-387.84119940217801</v>
      </c>
      <c r="DK45" s="36">
        <f t="shared" si="134"/>
        <v>1581.901610689365</v>
      </c>
      <c r="DL45" s="36">
        <f t="shared" si="135"/>
        <v>1795.6761611625834</v>
      </c>
      <c r="DM45" s="36">
        <f t="shared" ca="1" si="80"/>
        <v>-174.06664892895969</v>
      </c>
      <c r="DN45" s="36">
        <f t="shared" ca="1" si="136"/>
        <v>-174.06664892895449</v>
      </c>
      <c r="DO45" s="64" cm="1">
        <f t="array" ref="DO45">IFERROR(INDEX(Tbl_FwdNom,$B45,MATCH(LIDt,Tbl_FwdNom_Cols,0)),0)</f>
        <v>9.1536061310000001</v>
      </c>
      <c r="DP45" s="64">
        <f t="shared" ca="1" si="137"/>
        <v>12.76904738</v>
      </c>
      <c r="DQ45" s="64">
        <f t="shared" ca="1" si="81"/>
        <v>1.0064620396154522E-2</v>
      </c>
      <c r="DR45" s="70">
        <f t="shared" ca="1" si="82"/>
        <v>0.99003566683465549</v>
      </c>
      <c r="DS45" s="70">
        <f ca="1">PRODUCT($DR$8:DR45)</f>
        <v>0.72432182032502246</v>
      </c>
      <c r="DT45" s="36">
        <f t="shared" ca="1" si="83"/>
        <v>3382.2532278727472</v>
      </c>
      <c r="DU45" s="36">
        <f t="shared" ca="1" si="84"/>
        <v>941.61520600489075</v>
      </c>
      <c r="DV45" s="36">
        <f t="shared" ca="1" si="85"/>
        <v>1.8075841386160312</v>
      </c>
      <c r="DW45" s="36">
        <f t="shared" ca="1" si="86"/>
        <v>83.716031051708384</v>
      </c>
      <c r="DX45" s="36">
        <f t="shared" ca="1" si="87"/>
        <v>5114.4058707284157</v>
      </c>
      <c r="DY45" s="36">
        <f t="shared" ca="1" si="88"/>
        <v>54.019259043854554</v>
      </c>
      <c r="DZ45" s="36">
        <f t="shared" ca="1" si="89"/>
        <v>342.38816776148548</v>
      </c>
      <c r="EA45" s="36">
        <f t="shared" ca="1" si="90"/>
        <v>0</v>
      </c>
      <c r="EB45" s="36">
        <f t="shared" ca="1" si="91"/>
        <v>-312.22156313234507</v>
      </c>
      <c r="EC45" s="36">
        <f t="shared" ca="1" si="92"/>
        <v>1508.1568982752531</v>
      </c>
      <c r="ED45" s="36">
        <f t="shared" ca="1" si="93"/>
        <v>1711.9646998644453</v>
      </c>
      <c r="EE45" s="36">
        <f t="shared" ca="1" si="138"/>
        <v>203.8078015891922</v>
      </c>
      <c r="EF45" s="36">
        <f t="shared" ca="1" si="94"/>
        <v>-108.41376154315287</v>
      </c>
      <c r="EG45" s="64"/>
      <c r="EH45" s="64"/>
      <c r="EI45" s="64"/>
      <c r="EJ45" s="70"/>
      <c r="EK45" s="70"/>
      <c r="EL45" s="70"/>
      <c r="EM45" s="70"/>
      <c r="EN45" s="70"/>
      <c r="EO45" s="36">
        <f t="shared" ca="1" si="96"/>
        <v>-1.6061745914211965</v>
      </c>
      <c r="EP45" s="36">
        <f t="shared" ca="1" si="97"/>
        <v>0</v>
      </c>
      <c r="EQ45" s="36">
        <f t="shared" si="98"/>
        <v>118.9616702781972</v>
      </c>
      <c r="ER45" s="36">
        <f t="shared" si="99"/>
        <v>32.012081983144043</v>
      </c>
      <c r="ES45" s="36">
        <f t="shared" si="100"/>
        <v>-29.234417892639097</v>
      </c>
      <c r="ET45" s="36">
        <f t="shared" ca="1" si="101"/>
        <v>29.504608132849327</v>
      </c>
      <c r="EU45" s="36">
        <f t="shared" ca="1" si="139"/>
        <v>61.51669011599337</v>
      </c>
      <c r="EV45" s="36">
        <f t="shared" si="102"/>
        <v>6.7714285558364748</v>
      </c>
      <c r="EW45" s="36">
        <f t="shared" si="103"/>
        <v>155.50286553837691</v>
      </c>
      <c r="EX45" s="36">
        <f t="shared" ca="1" si="140"/>
        <v>342.752654488404</v>
      </c>
      <c r="EY45" s="36">
        <f t="shared" si="104"/>
        <v>43.785359768174295</v>
      </c>
      <c r="EZ45" s="36">
        <f t="shared" si="105"/>
        <v>6.6766471889114944</v>
      </c>
      <c r="FA45" s="36">
        <f t="shared" si="106"/>
        <v>-7.8191461464511889</v>
      </c>
      <c r="FB45" s="36">
        <f t="shared" si="107"/>
        <v>15.693501861082652</v>
      </c>
      <c r="FC45" s="36">
        <f t="shared" si="141"/>
        <v>22.370149049994147</v>
      </c>
      <c r="FD45" s="36">
        <f t="shared" si="108"/>
        <v>1.7956761611625836E-5</v>
      </c>
      <c r="FE45" s="36">
        <f t="shared" si="109"/>
        <v>69.714135059806495</v>
      </c>
      <c r="FF45" s="36">
        <f t="shared" si="142"/>
        <v>135.86966183473655</v>
      </c>
      <c r="FG45" s="36">
        <f t="shared" ca="1" si="110"/>
        <v>206.88299265366746</v>
      </c>
      <c r="FH45" s="36">
        <f t="shared" ca="1" si="111"/>
        <v>2.6745359185518329</v>
      </c>
      <c r="FI45" s="36">
        <f t="shared" ca="1" si="112"/>
        <v>-6.9731520865513446</v>
      </c>
      <c r="FJ45" s="36">
        <f t="shared" ca="1" si="113"/>
        <v>328.25206529539565</v>
      </c>
      <c r="FK45" s="36">
        <f t="shared" si="114"/>
        <v>1.0602056207584767</v>
      </c>
      <c r="FL45" s="36">
        <f t="shared" si="115"/>
        <v>-3.2212403274563242</v>
      </c>
      <c r="FM45" s="36">
        <f t="shared" ca="1" si="116"/>
        <v>127.51340839507577</v>
      </c>
      <c r="FN45" s="36">
        <f t="shared" ca="1" si="154"/>
        <v>200.73865690031988</v>
      </c>
    </row>
    <row r="46" spans="2:170" x14ac:dyDescent="0.25">
      <c r="B46" s="2">
        <v>38</v>
      </c>
      <c r="C46" s="2">
        <f t="shared" si="117"/>
        <v>4</v>
      </c>
      <c r="D46" s="2">
        <f t="shared" si="144"/>
        <v>62</v>
      </c>
      <c r="E46" s="2">
        <f t="shared" si="118"/>
        <v>6</v>
      </c>
      <c r="F46" s="189">
        <f t="shared" si="145"/>
        <v>46873</v>
      </c>
      <c r="G46" s="2">
        <f t="shared" si="146"/>
        <v>4</v>
      </c>
      <c r="H46" s="187">
        <f t="shared" si="0"/>
        <v>37.75</v>
      </c>
      <c r="I46" s="186">
        <f t="shared" si="147"/>
        <v>37</v>
      </c>
      <c r="J46" s="2">
        <f t="shared" si="1"/>
        <v>0</v>
      </c>
      <c r="K46" s="2">
        <f t="shared" si="2"/>
        <v>1</v>
      </c>
      <c r="L46">
        <f t="shared" si="3"/>
        <v>2</v>
      </c>
      <c r="M46" s="190">
        <f t="shared" si="148"/>
        <v>8.6897619000000004E-4</v>
      </c>
      <c r="N46">
        <f t="shared" si="4"/>
        <v>1</v>
      </c>
      <c r="O46">
        <f t="shared" si="5"/>
        <v>100</v>
      </c>
      <c r="P46" s="58">
        <f t="shared" si="6"/>
        <v>3.9103928550000009E-3</v>
      </c>
      <c r="Q46" s="106">
        <f t="shared" si="7"/>
        <v>3.9103928550000009E-3</v>
      </c>
      <c r="R46" s="59">
        <f t="shared" si="8"/>
        <v>3.9103928550000009E-3</v>
      </c>
      <c r="S46" s="32">
        <f t="shared" si="119"/>
        <v>3.2645157235888789E-4</v>
      </c>
      <c r="T46">
        <f t="shared" si="9"/>
        <v>1</v>
      </c>
      <c r="U46" s="32">
        <f t="shared" si="120"/>
        <v>3.4064784000000002E-4</v>
      </c>
      <c r="V46">
        <f t="shared" si="10"/>
        <v>1</v>
      </c>
      <c r="W46">
        <f t="shared" si="11"/>
        <v>100</v>
      </c>
      <c r="X46" s="58">
        <f t="shared" si="12"/>
        <v>1.5329152800000001E-3</v>
      </c>
      <c r="Y46" s="58">
        <f t="shared" si="13"/>
        <v>1.5329152800000001E-3</v>
      </c>
      <c r="Z46" s="32">
        <f t="shared" si="14"/>
        <v>1.5329152800000001E-3</v>
      </c>
      <c r="AA46" s="32">
        <f t="shared" si="15"/>
        <v>1.2783277841954543E-4</v>
      </c>
      <c r="AB46" s="59">
        <f t="shared" si="16"/>
        <v>4.9056245199999996E-3</v>
      </c>
      <c r="AC46" s="59">
        <f t="shared" si="17"/>
        <v>4.9056245199999996E-3</v>
      </c>
      <c r="AD46">
        <f t="shared" si="18"/>
        <v>1</v>
      </c>
      <c r="AE46" s="59">
        <f t="shared" si="19"/>
        <v>4.9056245199999996E-3</v>
      </c>
      <c r="AF46" s="59">
        <f t="shared" si="20"/>
        <v>4.1758461800000006E-3</v>
      </c>
      <c r="AG46" s="59">
        <f t="shared" si="21"/>
        <v>4.1758461800000006E-3</v>
      </c>
      <c r="AH46">
        <f t="shared" si="22"/>
        <v>1</v>
      </c>
      <c r="AI46" s="59">
        <f t="shared" si="23"/>
        <v>4.1758461800000006E-3</v>
      </c>
      <c r="AJ46" s="59">
        <f t="shared" si="24"/>
        <v>0</v>
      </c>
      <c r="AK46" s="59">
        <f t="shared" si="25"/>
        <v>0</v>
      </c>
      <c r="AL46" s="59">
        <f t="shared" si="26"/>
        <v>0</v>
      </c>
      <c r="AM46" s="12">
        <f t="shared" si="121"/>
        <v>0.68906776002178061</v>
      </c>
      <c r="AN46" s="12">
        <f t="shared" si="122"/>
        <v>0</v>
      </c>
      <c r="AO46" s="66">
        <f t="shared" si="27"/>
        <v>2.2494725372092711E-4</v>
      </c>
      <c r="AP46" s="66">
        <f t="shared" si="28"/>
        <v>8.8085446282916785E-5</v>
      </c>
      <c r="AQ46" s="59">
        <f t="shared" si="29"/>
        <v>3.3803076995043225E-3</v>
      </c>
      <c r="AR46" s="59">
        <f t="shared" si="30"/>
        <v>2.8774409734481097E-3</v>
      </c>
      <c r="AS46" s="59">
        <f t="shared" si="31"/>
        <v>0</v>
      </c>
      <c r="AT46" s="12">
        <f t="shared" si="32"/>
        <v>0.6824969786488243</v>
      </c>
      <c r="AU46" s="59">
        <f t="shared" si="123"/>
        <v>0</v>
      </c>
      <c r="AV46" s="59">
        <f t="shared" si="124"/>
        <v>-2.688821387764051E-17</v>
      </c>
      <c r="AW46" s="70">
        <f t="shared" si="33"/>
        <v>0</v>
      </c>
      <c r="AX46" s="20">
        <f t="shared" si="34"/>
        <v>200000</v>
      </c>
      <c r="AY46" s="20">
        <f t="shared" si="35"/>
        <v>0</v>
      </c>
      <c r="AZ46" s="20">
        <f t="shared" si="36"/>
        <v>0</v>
      </c>
      <c r="BA46" s="20">
        <f t="shared" si="37"/>
        <v>200000</v>
      </c>
      <c r="BB46" s="36">
        <f t="shared" si="38"/>
        <v>1</v>
      </c>
      <c r="BC46" s="36">
        <f t="shared" si="39"/>
        <v>0</v>
      </c>
      <c r="BD46" s="80">
        <f t="shared" si="40"/>
        <v>44.989450744185419</v>
      </c>
      <c r="BE46" s="36">
        <f t="shared" si="41"/>
        <v>0</v>
      </c>
      <c r="BF46" s="36">
        <f t="shared" si="42"/>
        <v>0</v>
      </c>
      <c r="BG46" s="36">
        <f t="shared" si="43"/>
        <v>44.989450744185419</v>
      </c>
      <c r="BH46" s="36">
        <f t="shared" si="44"/>
        <v>17.617089256583355</v>
      </c>
      <c r="BI46" s="36">
        <f t="shared" si="45"/>
        <v>0</v>
      </c>
      <c r="BJ46" s="36">
        <f t="shared" si="46"/>
        <v>0</v>
      </c>
      <c r="BK46" s="36">
        <f t="shared" si="47"/>
        <v>17.617089256583355</v>
      </c>
      <c r="BL46" s="68">
        <f ca="1">IF(OR(AT46=0,E46&gt;ProjTerm),0,VLOOKUP(D46,'Life Events'!$AE$5:$AI$1206,5,FALSE))</f>
        <v>3.0164921063300709E-2</v>
      </c>
      <c r="BM46" s="93">
        <f t="shared" ca="1" si="48"/>
        <v>3.0164921063300709E-2</v>
      </c>
      <c r="BN46" s="93">
        <f t="shared" ca="1" si="49"/>
        <v>2.0587467486883015E-2</v>
      </c>
      <c r="BO46" s="36">
        <f t="shared" ca="1" si="50"/>
        <v>3.1325062883858932</v>
      </c>
      <c r="BP46" s="36">
        <f t="shared" si="51"/>
        <v>2.6172532862553399E-2</v>
      </c>
      <c r="BQ46" s="36">
        <f t="shared" si="149"/>
        <v>98.303978886341383</v>
      </c>
      <c r="BR46" s="36">
        <f t="shared" si="150"/>
        <v>154.78110000000001</v>
      </c>
      <c r="BS46" s="36">
        <f t="shared" si="52"/>
        <v>152.15597986404694</v>
      </c>
      <c r="BT46" s="36">
        <f t="shared" si="53"/>
        <v>103.84599654056339</v>
      </c>
      <c r="BU46" s="70" cm="1">
        <f t="array" ref="BU46">IF(AND(ActInt=1,$J46=0),INDEX(Tbl_FwdNom,$B46-IVP,MATCH(ValnDt,Tbl_FwdNom_Cols)),INDEX(Tbl_FwdNom,$B46,MATCH(StartDt,Tbl_FwdNom_Cols)))</f>
        <v>9.8239138110000006</v>
      </c>
      <c r="BV46" s="70" cm="1">
        <f t="array" ref="BV46">INDEX(Tbl_FwdReal,$B46,MATCH(StartDt,Tbl_FwdReal_Cols))</f>
        <v>4.8365506500000004</v>
      </c>
      <c r="BW46" s="70" cm="1">
        <f t="array" ref="BW46">IF(RunType&lt;&gt;"OPN",INDEX(Tbl_FwdReal,$B46,MATCH(ValnDt,Tbl_FwdReal_Cols)),IF(AND($J46=0,ActInt=1),INDEX(Tbl_FwdReal,$B46-IVP,MATCH(ValnDt,Tbl_FwdReal_Cols)),-999))*$K46</f>
        <v>4.8365506500000004</v>
      </c>
      <c r="BX46" s="70">
        <f t="shared" si="54"/>
        <v>4.8365506500000002E-2</v>
      </c>
      <c r="BY46" s="70">
        <f t="shared" si="125"/>
        <v>4.7572751393266222E-2</v>
      </c>
      <c r="BZ46" s="64">
        <f t="shared" si="151"/>
        <v>3.8804949330426552E-3</v>
      </c>
      <c r="CA46" s="70" cm="1">
        <f t="array" ref="CA46">IF($J46=1,CA45*(1+INDEX(Tbl_CPI,$B46,MATCH(IF(RunType="OPN",StartDt,ValnDt),Tbl_CPI_Cols))),0)</f>
        <v>0</v>
      </c>
      <c r="CB46" s="70">
        <f t="shared" si="126"/>
        <v>1.1453741620637947</v>
      </c>
      <c r="CC46" s="70">
        <f t="shared" si="127"/>
        <v>1.1367234773541715</v>
      </c>
      <c r="CD46" s="36">
        <f t="shared" si="55"/>
        <v>7.9297175150232899</v>
      </c>
      <c r="CE46" s="36">
        <f t="shared" si="56"/>
        <v>1.5748143915928858</v>
      </c>
      <c r="CF46" s="36">
        <f t="shared" si="57"/>
        <v>0</v>
      </c>
      <c r="CG46" s="36">
        <f t="shared" si="58"/>
        <v>6.5492665109475521</v>
      </c>
      <c r="CH46" s="36">
        <f t="shared" si="59"/>
        <v>5.4641126856825784</v>
      </c>
      <c r="CI46" s="36">
        <f t="shared" si="60"/>
        <v>0</v>
      </c>
      <c r="CJ46" s="36">
        <f t="shared" si="61"/>
        <v>0</v>
      </c>
      <c r="CK46" s="36">
        <f t="shared" si="62"/>
        <v>0</v>
      </c>
      <c r="CL46" s="36">
        <f t="shared" si="63"/>
        <v>1.0851538252649731</v>
      </c>
      <c r="CM46" s="36">
        <f t="shared" si="64"/>
        <v>6.5492665109475521</v>
      </c>
      <c r="CN46" s="36">
        <f t="shared" ca="1" si="65"/>
        <v>-38.133122784271279</v>
      </c>
      <c r="CO46" s="20">
        <f t="shared" si="66"/>
        <v>120000</v>
      </c>
      <c r="CP46" s="20">
        <f t="shared" si="128"/>
        <v>2</v>
      </c>
      <c r="CQ46" s="64">
        <f t="shared" si="67"/>
        <v>1.37238891E-3</v>
      </c>
      <c r="CR46" s="64">
        <f t="shared" si="68"/>
        <v>6.1757500949999999E-3</v>
      </c>
      <c r="CS46" s="36">
        <f t="shared" si="69"/>
        <v>42.676034698840482</v>
      </c>
      <c r="CT46" s="36">
        <f t="shared" si="70"/>
        <v>26.993670446511253</v>
      </c>
      <c r="CU46" s="36">
        <f t="shared" si="71"/>
        <v>10.570253553950014</v>
      </c>
      <c r="CV46" s="36">
        <f t="shared" si="129"/>
        <v>37.56392400046127</v>
      </c>
      <c r="CW46" s="36">
        <f t="shared" si="72"/>
        <v>37.56392400046127</v>
      </c>
      <c r="CX46" s="36">
        <f t="shared" si="73"/>
        <v>3.8049737322547017E-2</v>
      </c>
      <c r="CY46" s="36">
        <f t="shared" si="74"/>
        <v>42.637984961517937</v>
      </c>
      <c r="CZ46" s="36">
        <f t="shared" si="130"/>
        <v>5.0740609610566665</v>
      </c>
      <c r="DA46" s="64">
        <f t="shared" si="75"/>
        <v>7.8395793064425234E-3</v>
      </c>
      <c r="DB46" s="70">
        <f t="shared" si="131"/>
        <v>0.99222140163235362</v>
      </c>
      <c r="DC46" s="70">
        <f>PRODUCT($DB$8:DB46)</f>
        <v>0.76313717946129123</v>
      </c>
      <c r="DD46" s="36">
        <f t="shared" si="76"/>
        <v>5278.4500282789286</v>
      </c>
      <c r="DE46" s="36">
        <f t="shared" si="77"/>
        <v>3457.220922366143</v>
      </c>
      <c r="DF46" s="36">
        <f t="shared" si="78"/>
        <v>972.03784180013849</v>
      </c>
      <c r="DG46" s="36">
        <f t="shared" si="132"/>
        <v>1.8516423453599427</v>
      </c>
      <c r="DH46" s="36">
        <f t="shared" ca="1" si="152"/>
        <v>84.864825501447555</v>
      </c>
      <c r="DI46" s="36">
        <f t="shared" si="133"/>
        <v>406.828882492476</v>
      </c>
      <c r="DJ46" s="36">
        <f t="shared" ca="1" si="79"/>
        <v>-359.34919846408383</v>
      </c>
      <c r="DK46" s="36">
        <f t="shared" si="134"/>
        <v>1556.7391298208922</v>
      </c>
      <c r="DL46" s="36">
        <f t="shared" si="135"/>
        <v>1767.1155218751878</v>
      </c>
      <c r="DM46" s="36">
        <f t="shared" ca="1" si="80"/>
        <v>-148.97280640978829</v>
      </c>
      <c r="DN46" s="36">
        <f t="shared" ca="1" si="136"/>
        <v>-148.97280640978428</v>
      </c>
      <c r="DO46" s="64" cm="1">
        <f t="array" ref="DO46">IFERROR(INDEX(Tbl_FwdNom,$B46,MATCH(LIDt,Tbl_FwdNom_Cols,0)),0)</f>
        <v>9.2670774110000007</v>
      </c>
      <c r="DP46" s="64">
        <f t="shared" ca="1" si="137"/>
        <v>12.86907066</v>
      </c>
      <c r="DQ46" s="64">
        <f t="shared" ca="1" si="81"/>
        <v>1.0139248533803435E-2</v>
      </c>
      <c r="DR46" s="70">
        <f t="shared" ca="1" si="82"/>
        <v>0.98996252393071515</v>
      </c>
      <c r="DS46" s="70">
        <f ca="1">PRODUCT($DR$8:DR46)</f>
        <v>0.71705145738704923</v>
      </c>
      <c r="DT46" s="36">
        <f t="shared" ca="1" si="83"/>
        <v>3371.5572832102225</v>
      </c>
      <c r="DU46" s="36">
        <f t="shared" ca="1" si="84"/>
        <v>933.54538734519952</v>
      </c>
      <c r="DV46" s="36">
        <f t="shared" ca="1" si="85"/>
        <v>1.7997391505806666</v>
      </c>
      <c r="DW46" s="36">
        <f t="shared" ca="1" si="86"/>
        <v>81.432342408419359</v>
      </c>
      <c r="DX46" s="36">
        <f t="shared" ca="1" si="87"/>
        <v>5062.4161064139107</v>
      </c>
      <c r="DY46" s="36">
        <f t="shared" ca="1" si="88"/>
        <v>53.470817267315361</v>
      </c>
      <c r="DZ46" s="36">
        <f t="shared" ca="1" si="89"/>
        <v>340.34021180723335</v>
      </c>
      <c r="EA46" s="36">
        <f t="shared" ca="1" si="90"/>
        <v>0</v>
      </c>
      <c r="EB46" s="36">
        <f t="shared" ca="1" si="91"/>
        <v>-283.86980352610078</v>
      </c>
      <c r="EC46" s="36">
        <f t="shared" ca="1" si="92"/>
        <v>1485.8845518943749</v>
      </c>
      <c r="ED46" s="36">
        <f t="shared" ca="1" si="93"/>
        <v>1686.6847504759512</v>
      </c>
      <c r="EE46" s="36">
        <f t="shared" ca="1" si="138"/>
        <v>200.8001985815763</v>
      </c>
      <c r="EF46" s="36">
        <f t="shared" ca="1" si="94"/>
        <v>-83.069604944524485</v>
      </c>
      <c r="EG46" s="64"/>
      <c r="EH46" s="64"/>
      <c r="EI46" s="64"/>
      <c r="EJ46" s="70"/>
      <c r="EK46" s="70"/>
      <c r="EL46" s="70"/>
      <c r="EM46" s="70"/>
      <c r="EN46" s="70"/>
      <c r="EO46" s="36">
        <f t="shared" ca="1" si="96"/>
        <v>-1.4159527930968694</v>
      </c>
      <c r="EP46" s="36">
        <f t="shared" ca="1" si="97"/>
        <v>0</v>
      </c>
      <c r="EQ46" s="36">
        <f t="shared" si="98"/>
        <v>118.22322204554035</v>
      </c>
      <c r="ER46" s="36">
        <f t="shared" si="99"/>
        <v>31.640560220012102</v>
      </c>
      <c r="ES46" s="36">
        <f t="shared" si="100"/>
        <v>-28.895132791303666</v>
      </c>
      <c r="ET46" s="36">
        <f t="shared" ca="1" si="101"/>
        <v>27.337109363004807</v>
      </c>
      <c r="EU46" s="36">
        <f t="shared" ca="1" si="139"/>
        <v>58.977669583016905</v>
      </c>
      <c r="EV46" s="36">
        <f t="shared" si="102"/>
        <v>6.7155569096139009</v>
      </c>
      <c r="EW46" s="36">
        <f t="shared" si="103"/>
        <v>154.53758978223334</v>
      </c>
      <c r="EX46" s="36">
        <f t="shared" ca="1" si="140"/>
        <v>338.45403832040449</v>
      </c>
      <c r="EY46" s="36">
        <f t="shared" si="104"/>
        <v>43.088888969964685</v>
      </c>
      <c r="EZ46" s="36">
        <f t="shared" si="105"/>
        <v>6.5704535911258866</v>
      </c>
      <c r="FA46" s="36">
        <f t="shared" si="106"/>
        <v>-7.6947808419189743</v>
      </c>
      <c r="FB46" s="36">
        <f t="shared" si="107"/>
        <v>15.444038090238239</v>
      </c>
      <c r="FC46" s="36">
        <f t="shared" si="141"/>
        <v>22.014491681364127</v>
      </c>
      <c r="FD46" s="36">
        <f t="shared" si="108"/>
        <v>1.7671155218751878E-5</v>
      </c>
      <c r="FE46" s="36">
        <f t="shared" si="109"/>
        <v>68.605228805554646</v>
      </c>
      <c r="FF46" s="36">
        <f t="shared" si="142"/>
        <v>133.7086271280387</v>
      </c>
      <c r="FG46" s="36">
        <f t="shared" ca="1" si="110"/>
        <v>204.74541119236579</v>
      </c>
      <c r="FH46" s="36">
        <f t="shared" ca="1" si="111"/>
        <v>2.653337274998548</v>
      </c>
      <c r="FI46" s="36">
        <f t="shared" ca="1" si="112"/>
        <v>-6.9062682998269471</v>
      </c>
      <c r="FJ46" s="36">
        <f t="shared" ca="1" si="113"/>
        <v>324.67402626733303</v>
      </c>
      <c r="FK46" s="36">
        <f t="shared" si="114"/>
        <v>1.0482193863258116</v>
      </c>
      <c r="FL46" s="36">
        <f t="shared" si="115"/>
        <v>-3.1903911505369109</v>
      </c>
      <c r="FM46" s="36">
        <f t="shared" ca="1" si="116"/>
        <v>125.6159073836489</v>
      </c>
      <c r="FN46" s="36">
        <f t="shared" ca="1" si="154"/>
        <v>199.05811888368413</v>
      </c>
    </row>
    <row r="47" spans="2:170" x14ac:dyDescent="0.25">
      <c r="B47" s="2">
        <v>39</v>
      </c>
      <c r="C47" s="2">
        <f t="shared" si="117"/>
        <v>4</v>
      </c>
      <c r="D47" s="2">
        <f t="shared" si="144"/>
        <v>63</v>
      </c>
      <c r="E47" s="2">
        <f t="shared" si="118"/>
        <v>6</v>
      </c>
      <c r="F47" s="189">
        <f t="shared" si="145"/>
        <v>46904</v>
      </c>
      <c r="G47" s="2">
        <f t="shared" si="146"/>
        <v>5</v>
      </c>
      <c r="H47" s="187">
        <f t="shared" si="0"/>
        <v>37.833333333333336</v>
      </c>
      <c r="I47" s="186">
        <f t="shared" si="147"/>
        <v>37</v>
      </c>
      <c r="J47" s="2">
        <f t="shared" si="1"/>
        <v>0</v>
      </c>
      <c r="K47" s="2">
        <f t="shared" si="2"/>
        <v>1</v>
      </c>
      <c r="L47">
        <f t="shared" si="3"/>
        <v>2</v>
      </c>
      <c r="M47" s="190">
        <f t="shared" si="148"/>
        <v>8.6897619000000004E-4</v>
      </c>
      <c r="N47">
        <f t="shared" si="4"/>
        <v>1</v>
      </c>
      <c r="O47">
        <f t="shared" si="5"/>
        <v>100</v>
      </c>
      <c r="P47" s="58">
        <f t="shared" si="6"/>
        <v>3.9103928550000009E-3</v>
      </c>
      <c r="Q47" s="106">
        <f t="shared" si="7"/>
        <v>3.9103928550000009E-3</v>
      </c>
      <c r="R47" s="59">
        <f t="shared" si="8"/>
        <v>3.9103928550000009E-3</v>
      </c>
      <c r="S47" s="32">
        <f t="shared" si="119"/>
        <v>3.2645157235888789E-4</v>
      </c>
      <c r="T47">
        <f t="shared" si="9"/>
        <v>1</v>
      </c>
      <c r="U47" s="32">
        <f t="shared" si="120"/>
        <v>3.4064784000000002E-4</v>
      </c>
      <c r="V47">
        <f t="shared" si="10"/>
        <v>1</v>
      </c>
      <c r="W47">
        <f t="shared" si="11"/>
        <v>100</v>
      </c>
      <c r="X47" s="58">
        <f t="shared" si="12"/>
        <v>1.5329152800000001E-3</v>
      </c>
      <c r="Y47" s="58">
        <f t="shared" si="13"/>
        <v>1.5329152800000001E-3</v>
      </c>
      <c r="Z47" s="32">
        <f t="shared" si="14"/>
        <v>1.5329152800000001E-3</v>
      </c>
      <c r="AA47" s="32">
        <f t="shared" si="15"/>
        <v>1.2783277841954543E-4</v>
      </c>
      <c r="AB47" s="59">
        <f t="shared" si="16"/>
        <v>4.9056245199999996E-3</v>
      </c>
      <c r="AC47" s="59">
        <f t="shared" si="17"/>
        <v>4.9056245199999996E-3</v>
      </c>
      <c r="AD47">
        <f t="shared" si="18"/>
        <v>1</v>
      </c>
      <c r="AE47" s="59">
        <f t="shared" si="19"/>
        <v>4.9056245199999996E-3</v>
      </c>
      <c r="AF47" s="59">
        <f t="shared" si="20"/>
        <v>4.1758461800000006E-3</v>
      </c>
      <c r="AG47" s="59">
        <f t="shared" si="21"/>
        <v>4.1758461800000006E-3</v>
      </c>
      <c r="AH47">
        <f t="shared" si="22"/>
        <v>1</v>
      </c>
      <c r="AI47" s="59">
        <f t="shared" si="23"/>
        <v>4.1758461800000006E-3</v>
      </c>
      <c r="AJ47" s="59">
        <f t="shared" si="24"/>
        <v>0</v>
      </c>
      <c r="AK47" s="59">
        <f t="shared" si="25"/>
        <v>0</v>
      </c>
      <c r="AL47" s="59">
        <f t="shared" si="26"/>
        <v>0</v>
      </c>
      <c r="AM47" s="12">
        <f t="shared" si="121"/>
        <v>0.6824969786488243</v>
      </c>
      <c r="AN47" s="12">
        <f t="shared" si="122"/>
        <v>0</v>
      </c>
      <c r="AO47" s="66">
        <f t="shared" si="27"/>
        <v>2.2280221181009903E-4</v>
      </c>
      <c r="AP47" s="66">
        <f t="shared" si="28"/>
        <v>8.7245485043624388E-5</v>
      </c>
      <c r="AQ47" s="59">
        <f t="shared" si="29"/>
        <v>3.3480739132855887E-3</v>
      </c>
      <c r="AR47" s="59">
        <f t="shared" si="30"/>
        <v>2.850002401152235E-3</v>
      </c>
      <c r="AS47" s="59">
        <f t="shared" si="31"/>
        <v>0</v>
      </c>
      <c r="AT47" s="12">
        <f t="shared" si="32"/>
        <v>0.67598885463753278</v>
      </c>
      <c r="AU47" s="59">
        <f t="shared" si="123"/>
        <v>2.0383000842727483E-17</v>
      </c>
      <c r="AV47" s="59">
        <f t="shared" si="124"/>
        <v>0</v>
      </c>
      <c r="AW47" s="70">
        <f t="shared" si="33"/>
        <v>0</v>
      </c>
      <c r="AX47" s="20">
        <f t="shared" si="34"/>
        <v>200000</v>
      </c>
      <c r="AY47" s="20">
        <f t="shared" si="35"/>
        <v>0</v>
      </c>
      <c r="AZ47" s="20">
        <f t="shared" si="36"/>
        <v>0</v>
      </c>
      <c r="BA47" s="20">
        <f t="shared" si="37"/>
        <v>200000</v>
      </c>
      <c r="BB47" s="36">
        <f t="shared" si="38"/>
        <v>1</v>
      </c>
      <c r="BC47" s="36">
        <f t="shared" si="39"/>
        <v>0</v>
      </c>
      <c r="BD47" s="80">
        <f t="shared" si="40"/>
        <v>44.560442362019806</v>
      </c>
      <c r="BE47" s="36">
        <f t="shared" si="41"/>
        <v>0</v>
      </c>
      <c r="BF47" s="36">
        <f t="shared" si="42"/>
        <v>0</v>
      </c>
      <c r="BG47" s="36">
        <f t="shared" si="43"/>
        <v>44.560442362019806</v>
      </c>
      <c r="BH47" s="36">
        <f t="shared" si="44"/>
        <v>17.449097008724877</v>
      </c>
      <c r="BI47" s="36">
        <f t="shared" si="45"/>
        <v>0</v>
      </c>
      <c r="BJ47" s="36">
        <f t="shared" si="46"/>
        <v>0</v>
      </c>
      <c r="BK47" s="36">
        <f t="shared" si="47"/>
        <v>17.449097008724877</v>
      </c>
      <c r="BL47" s="68">
        <f ca="1">IF(OR(AT47=0,E47&gt;ProjTerm),0,VLOOKUP(D47,'Life Events'!$AE$5:$AI$1206,5,FALSE))</f>
        <v>3.0164921063300709E-2</v>
      </c>
      <c r="BM47" s="93">
        <f t="shared" ca="1" si="48"/>
        <v>3.0164921063300709E-2</v>
      </c>
      <c r="BN47" s="93">
        <f t="shared" ca="1" si="49"/>
        <v>2.0391150439812235E-2</v>
      </c>
      <c r="BO47" s="36">
        <f t="shared" ca="1" si="50"/>
        <v>3.1026362664854776</v>
      </c>
      <c r="BP47" s="36">
        <f t="shared" si="51"/>
        <v>2.5922958000117641E-2</v>
      </c>
      <c r="BQ47" s="36">
        <f t="shared" si="149"/>
        <v>98.30400394082146</v>
      </c>
      <c r="BR47" s="36">
        <f t="shared" si="150"/>
        <v>154.78110000000001</v>
      </c>
      <c r="BS47" s="36">
        <f t="shared" si="52"/>
        <v>152.15601864364683</v>
      </c>
      <c r="BT47" s="36">
        <f t="shared" si="53"/>
        <v>102.85577276912591</v>
      </c>
      <c r="BU47" s="70" cm="1">
        <f t="array" ref="BU47">IF(AND(ActInt=1,$J47=0),INDEX(Tbl_FwdNom,$B47-IVP,MATCH(ValnDt,Tbl_FwdNom_Cols)),INDEX(Tbl_FwdNom,$B47,MATCH(StartDt,Tbl_FwdNom_Cols)))</f>
        <v>9.8732171060000002</v>
      </c>
      <c r="BV47" s="70" cm="1">
        <f t="array" ref="BV47">INDEX(Tbl_FwdReal,$B47,MATCH(StartDt,Tbl_FwdReal_Cols))</f>
        <v>4.8633778459999997</v>
      </c>
      <c r="BW47" s="70" cm="1">
        <f t="array" ref="BW47">IF(RunType&lt;&gt;"OPN",INDEX(Tbl_FwdReal,$B47,MATCH(ValnDt,Tbl_FwdReal_Cols)),IF(AND($J47=0,ActInt=1),INDEX(Tbl_FwdReal,$B47-IVP,MATCH(ValnDt,Tbl_FwdReal_Cols)),-999))*$K47</f>
        <v>4.8633778459999997</v>
      </c>
      <c r="BX47" s="70">
        <f t="shared" si="54"/>
        <v>4.8633778459999999E-2</v>
      </c>
      <c r="BY47" s="70">
        <f t="shared" si="125"/>
        <v>4.7774917830296637E-2</v>
      </c>
      <c r="BZ47" s="64">
        <f t="shared" si="151"/>
        <v>3.8966380436640247E-3</v>
      </c>
      <c r="CA47" s="70" cm="1">
        <f t="array" ref="CA47">IF($J47=1,CA46*(1+INDEX(Tbl_CPI,$B47,MATCH(IF(RunType="OPN",StartDt,ValnDt),Tbl_CPI_Cols))),0)</f>
        <v>0</v>
      </c>
      <c r="CB47" s="70">
        <f t="shared" si="126"/>
        <v>1.1498372705979223</v>
      </c>
      <c r="CC47" s="70">
        <f t="shared" si="127"/>
        <v>1.1367234773541715</v>
      </c>
      <c r="CD47" s="36">
        <f t="shared" si="55"/>
        <v>7.9297180684081798</v>
      </c>
      <c r="CE47" s="36">
        <f t="shared" si="56"/>
        <v>1.5748147929617446</v>
      </c>
      <c r="CF47" s="36">
        <f t="shared" si="57"/>
        <v>0</v>
      </c>
      <c r="CG47" s="36">
        <f t="shared" si="58"/>
        <v>6.4868149613534376</v>
      </c>
      <c r="CH47" s="36">
        <f t="shared" si="59"/>
        <v>5.4120086232255735</v>
      </c>
      <c r="CI47" s="36">
        <f t="shared" si="60"/>
        <v>0</v>
      </c>
      <c r="CJ47" s="36">
        <f t="shared" si="61"/>
        <v>0</v>
      </c>
      <c r="CK47" s="36">
        <f t="shared" si="62"/>
        <v>0</v>
      </c>
      <c r="CL47" s="36">
        <f t="shared" si="63"/>
        <v>1.0748063381278645</v>
      </c>
      <c r="CM47" s="36">
        <f t="shared" si="64"/>
        <v>6.4868149613534376</v>
      </c>
      <c r="CN47" s="36">
        <f t="shared" ca="1" si="65"/>
        <v>-37.769520089895863</v>
      </c>
      <c r="CO47" s="20">
        <f t="shared" si="66"/>
        <v>120000</v>
      </c>
      <c r="CP47" s="20">
        <f t="shared" si="128"/>
        <v>2</v>
      </c>
      <c r="CQ47" s="64">
        <f t="shared" si="67"/>
        <v>1.37238891E-3</v>
      </c>
      <c r="CR47" s="64">
        <f t="shared" si="68"/>
        <v>6.1757500949999999E-3</v>
      </c>
      <c r="CS47" s="36">
        <f t="shared" si="69"/>
        <v>42.269086485413816</v>
      </c>
      <c r="CT47" s="36">
        <f t="shared" si="70"/>
        <v>26.736265417211882</v>
      </c>
      <c r="CU47" s="36">
        <f t="shared" si="71"/>
        <v>10.469458205234927</v>
      </c>
      <c r="CV47" s="36">
        <f t="shared" si="129"/>
        <v>37.205723622446811</v>
      </c>
      <c r="CW47" s="36">
        <f t="shared" si="72"/>
        <v>37.205723622446811</v>
      </c>
      <c r="CX47" s="36">
        <f t="shared" si="73"/>
        <v>3.7686904347692618E-2</v>
      </c>
      <c r="CY47" s="36">
        <f t="shared" si="74"/>
        <v>42.231399581066121</v>
      </c>
      <c r="CZ47" s="36">
        <f t="shared" si="130"/>
        <v>5.0256759586193098</v>
      </c>
      <c r="DA47" s="64">
        <f t="shared" si="75"/>
        <v>7.8772757038954033E-3</v>
      </c>
      <c r="DB47" s="70">
        <f t="shared" si="131"/>
        <v>0.99218429079235471</v>
      </c>
      <c r="DC47" s="70">
        <f>PRODUCT($DB$8:DB47)</f>
        <v>0.75717272118107914</v>
      </c>
      <c r="DD47" s="36">
        <f t="shared" si="76"/>
        <v>5217.1740616717907</v>
      </c>
      <c r="DE47" s="36">
        <f t="shared" si="77"/>
        <v>3439.8939623788769</v>
      </c>
      <c r="DF47" s="36">
        <f t="shared" si="78"/>
        <v>962.24575486589276</v>
      </c>
      <c r="DG47" s="36">
        <f t="shared" si="132"/>
        <v>1.8403052846192327</v>
      </c>
      <c r="DH47" s="36">
        <f t="shared" ca="1" si="152"/>
        <v>82.430692862999962</v>
      </c>
      <c r="DI47" s="36">
        <f t="shared" si="133"/>
        <v>403.49567237293269</v>
      </c>
      <c r="DJ47" s="36">
        <f t="shared" ca="1" si="79"/>
        <v>-330.94828447570711</v>
      </c>
      <c r="DK47" s="36">
        <f t="shared" si="134"/>
        <v>1531.7962695230867</v>
      </c>
      <c r="DL47" s="36">
        <f t="shared" si="135"/>
        <v>1738.8041784605655</v>
      </c>
      <c r="DM47" s="36">
        <f t="shared" ca="1" si="80"/>
        <v>-123.94037553822841</v>
      </c>
      <c r="DN47" s="36">
        <f t="shared" ca="1" si="136"/>
        <v>-123.94037553822483</v>
      </c>
      <c r="DO47" s="64" cm="1">
        <f t="array" ref="DO47">IFERROR(INDEX(Tbl_FwdNom,$B47,MATCH(LIDt,Tbl_FwdNom_Cols,0)),0)</f>
        <v>9.3787164450000002</v>
      </c>
      <c r="DP47" s="64">
        <f t="shared" ca="1" si="137"/>
        <v>12.972505480000001</v>
      </c>
      <c r="DQ47" s="64">
        <f t="shared" ca="1" si="81"/>
        <v>1.0216358314552032E-2</v>
      </c>
      <c r="DR47" s="70">
        <f t="shared" ca="1" si="82"/>
        <v>0.98988696012446575</v>
      </c>
      <c r="DS47" s="70">
        <f ca="1">PRODUCT($DR$8:DR47)</f>
        <v>0.709799887405684</v>
      </c>
      <c r="DT47" s="36">
        <f t="shared" ca="1" si="83"/>
        <v>3361.4418781315158</v>
      </c>
      <c r="DU47" s="36">
        <f t="shared" ca="1" si="84"/>
        <v>925.63372451649047</v>
      </c>
      <c r="DV47" s="36">
        <f t="shared" ca="1" si="85"/>
        <v>1.7922029726156086</v>
      </c>
      <c r="DW47" s="36">
        <f t="shared" ca="1" si="86"/>
        <v>79.161648130371589</v>
      </c>
      <c r="DX47" s="36">
        <f t="shared" ca="1" si="87"/>
        <v>5011.2797905252683</v>
      </c>
      <c r="DY47" s="36">
        <f t="shared" ca="1" si="88"/>
        <v>52.93130735109326</v>
      </c>
      <c r="DZ47" s="36">
        <f t="shared" ca="1" si="89"/>
        <v>338.34994971738467</v>
      </c>
      <c r="EA47" s="36">
        <f t="shared" ca="1" si="90"/>
        <v>0</v>
      </c>
      <c r="EB47" s="36">
        <f t="shared" ca="1" si="91"/>
        <v>-255.55348565102753</v>
      </c>
      <c r="EC47" s="36">
        <f t="shared" ca="1" si="92"/>
        <v>1463.8591572681387</v>
      </c>
      <c r="ED47" s="36">
        <f t="shared" ca="1" si="93"/>
        <v>1661.6851266694382</v>
      </c>
      <c r="EE47" s="36">
        <f t="shared" ca="1" si="138"/>
        <v>197.82596940129952</v>
      </c>
      <c r="EF47" s="36">
        <f t="shared" ca="1" si="94"/>
        <v>-57.727516249728012</v>
      </c>
      <c r="EG47" s="64"/>
      <c r="EH47" s="64"/>
      <c r="EI47" s="64"/>
      <c r="EJ47" s="70"/>
      <c r="EK47" s="70"/>
      <c r="EL47" s="70"/>
      <c r="EM47" s="70"/>
      <c r="EN47" s="70"/>
      <c r="EO47" s="36">
        <f t="shared" ca="1" si="96"/>
        <v>-1.2245982983636734</v>
      </c>
      <c r="EP47" s="36">
        <f t="shared" ca="1" si="97"/>
        <v>0</v>
      </c>
      <c r="EQ47" s="36">
        <f t="shared" si="98"/>
        <v>117.49937607569017</v>
      </c>
      <c r="ER47" s="36">
        <f t="shared" si="99"/>
        <v>31.2732543061386</v>
      </c>
      <c r="ES47" s="36">
        <f t="shared" si="100"/>
        <v>-28.559697733181867</v>
      </c>
      <c r="ET47" s="36">
        <f t="shared" ca="1" si="101"/>
        <v>25.176539936307876</v>
      </c>
      <c r="EU47" s="36">
        <f t="shared" ca="1" si="139"/>
        <v>56.449794242446472</v>
      </c>
      <c r="EV47" s="36">
        <f t="shared" si="102"/>
        <v>6.6605353435137902</v>
      </c>
      <c r="EW47" s="36">
        <f t="shared" si="103"/>
        <v>153.5914016339257</v>
      </c>
      <c r="EX47" s="36">
        <f t="shared" ca="1" si="140"/>
        <v>334.20110729557609</v>
      </c>
      <c r="EY47" s="36">
        <f t="shared" si="104"/>
        <v>42.398497036353348</v>
      </c>
      <c r="EZ47" s="36">
        <f t="shared" si="105"/>
        <v>6.4651869202685059</v>
      </c>
      <c r="FA47" s="36">
        <f t="shared" si="106"/>
        <v>-7.5715010788140402</v>
      </c>
      <c r="FB47" s="36">
        <f t="shared" si="107"/>
        <v>15.196752826647364</v>
      </c>
      <c r="FC47" s="36">
        <f t="shared" si="141"/>
        <v>21.66193974691587</v>
      </c>
      <c r="FD47" s="36">
        <f t="shared" si="108"/>
        <v>1.7388041784605656E-5</v>
      </c>
      <c r="FE47" s="36">
        <f t="shared" si="109"/>
        <v>67.506001192516607</v>
      </c>
      <c r="FF47" s="36">
        <f t="shared" si="142"/>
        <v>131.5664553638276</v>
      </c>
      <c r="FG47" s="36">
        <f t="shared" ca="1" si="110"/>
        <v>202.63465193174849</v>
      </c>
      <c r="FH47" s="36">
        <f t="shared" ca="1" si="111"/>
        <v>2.6325942627143823</v>
      </c>
      <c r="FI47" s="36">
        <f t="shared" ca="1" si="112"/>
        <v>-6.840029802669255</v>
      </c>
      <c r="FJ47" s="36">
        <f t="shared" ca="1" si="113"/>
        <v>321.1509826524391</v>
      </c>
      <c r="FK47" s="36">
        <f t="shared" si="114"/>
        <v>1.0363852422851183</v>
      </c>
      <c r="FL47" s="36">
        <f t="shared" si="115"/>
        <v>-3.1598399662694563</v>
      </c>
      <c r="FM47" s="36">
        <f t="shared" ca="1" si="116"/>
        <v>123.73940453721838</v>
      </c>
      <c r="FN47" s="36">
        <f t="shared" ca="1" si="154"/>
        <v>197.41157811522072</v>
      </c>
    </row>
    <row r="48" spans="2:170" x14ac:dyDescent="0.25">
      <c r="B48" s="2">
        <v>40</v>
      </c>
      <c r="C48" s="2">
        <f t="shared" si="117"/>
        <v>4</v>
      </c>
      <c r="D48" s="2">
        <f t="shared" si="144"/>
        <v>64</v>
      </c>
      <c r="E48" s="2">
        <f t="shared" si="118"/>
        <v>6</v>
      </c>
      <c r="F48" s="189">
        <f t="shared" si="145"/>
        <v>46934</v>
      </c>
      <c r="G48" s="2">
        <f t="shared" si="146"/>
        <v>6</v>
      </c>
      <c r="H48" s="187">
        <f t="shared" si="0"/>
        <v>37.916666666666671</v>
      </c>
      <c r="I48" s="186">
        <f t="shared" si="147"/>
        <v>37</v>
      </c>
      <c r="J48" s="2">
        <f t="shared" si="1"/>
        <v>0</v>
      </c>
      <c r="K48" s="2">
        <f t="shared" si="2"/>
        <v>1</v>
      </c>
      <c r="L48">
        <f t="shared" si="3"/>
        <v>2</v>
      </c>
      <c r="M48" s="190">
        <f t="shared" si="148"/>
        <v>8.6897619000000004E-4</v>
      </c>
      <c r="N48">
        <f t="shared" si="4"/>
        <v>1</v>
      </c>
      <c r="O48">
        <f t="shared" si="5"/>
        <v>100</v>
      </c>
      <c r="P48" s="58">
        <f t="shared" si="6"/>
        <v>3.9103928550000009E-3</v>
      </c>
      <c r="Q48" s="106">
        <f t="shared" si="7"/>
        <v>3.9103928550000009E-3</v>
      </c>
      <c r="R48" s="59">
        <f t="shared" si="8"/>
        <v>3.9103928550000009E-3</v>
      </c>
      <c r="S48" s="32">
        <f t="shared" si="119"/>
        <v>3.2645157235888789E-4</v>
      </c>
      <c r="T48">
        <f t="shared" si="9"/>
        <v>1</v>
      </c>
      <c r="U48" s="32">
        <f t="shared" si="120"/>
        <v>3.4064784000000002E-4</v>
      </c>
      <c r="V48">
        <f t="shared" si="10"/>
        <v>1</v>
      </c>
      <c r="W48">
        <f t="shared" si="11"/>
        <v>100</v>
      </c>
      <c r="X48" s="58">
        <f t="shared" si="12"/>
        <v>1.5329152800000001E-3</v>
      </c>
      <c r="Y48" s="58">
        <f t="shared" si="13"/>
        <v>1.5329152800000001E-3</v>
      </c>
      <c r="Z48" s="32">
        <f t="shared" si="14"/>
        <v>1.5329152800000001E-3</v>
      </c>
      <c r="AA48" s="32">
        <f t="shared" si="15"/>
        <v>1.2783277841954543E-4</v>
      </c>
      <c r="AB48" s="59">
        <f t="shared" si="16"/>
        <v>4.9056245199999996E-3</v>
      </c>
      <c r="AC48" s="59">
        <f t="shared" si="17"/>
        <v>4.9056245199999996E-3</v>
      </c>
      <c r="AD48">
        <f t="shared" si="18"/>
        <v>1</v>
      </c>
      <c r="AE48" s="59">
        <f t="shared" si="19"/>
        <v>4.9056245199999996E-3</v>
      </c>
      <c r="AF48" s="59">
        <f t="shared" si="20"/>
        <v>4.1758461800000006E-3</v>
      </c>
      <c r="AG48" s="59">
        <f t="shared" si="21"/>
        <v>4.1758461800000006E-3</v>
      </c>
      <c r="AH48">
        <f t="shared" si="22"/>
        <v>1</v>
      </c>
      <c r="AI48" s="59">
        <f t="shared" si="23"/>
        <v>4.1758461800000006E-3</v>
      </c>
      <c r="AJ48" s="59">
        <f t="shared" si="24"/>
        <v>0</v>
      </c>
      <c r="AK48" s="59">
        <f t="shared" si="25"/>
        <v>0</v>
      </c>
      <c r="AL48" s="59">
        <f t="shared" si="26"/>
        <v>0</v>
      </c>
      <c r="AM48" s="12">
        <f t="shared" si="121"/>
        <v>0.67598885463753278</v>
      </c>
      <c r="AN48" s="12">
        <f t="shared" si="122"/>
        <v>0</v>
      </c>
      <c r="AO48" s="66">
        <f t="shared" si="27"/>
        <v>2.2067762449350627E-4</v>
      </c>
      <c r="AP48" s="66">
        <f t="shared" si="28"/>
        <v>8.641353346896204E-5</v>
      </c>
      <c r="AQ48" s="59">
        <f t="shared" si="29"/>
        <v>3.3161475005565964E-3</v>
      </c>
      <c r="AR48" s="59">
        <f t="shared" si="30"/>
        <v>2.8228254763607171E-3</v>
      </c>
      <c r="AS48" s="59">
        <f t="shared" si="31"/>
        <v>0</v>
      </c>
      <c r="AT48" s="12">
        <f t="shared" si="32"/>
        <v>0.66954279050265297</v>
      </c>
      <c r="AU48" s="59">
        <f t="shared" si="123"/>
        <v>0</v>
      </c>
      <c r="AV48" s="59">
        <f t="shared" si="124"/>
        <v>-2.1250362580715887E-17</v>
      </c>
      <c r="AW48" s="70">
        <f t="shared" si="33"/>
        <v>0</v>
      </c>
      <c r="AX48" s="20">
        <f t="shared" si="34"/>
        <v>200000</v>
      </c>
      <c r="AY48" s="20">
        <f t="shared" si="35"/>
        <v>0</v>
      </c>
      <c r="AZ48" s="20">
        <f t="shared" si="36"/>
        <v>0</v>
      </c>
      <c r="BA48" s="20">
        <f t="shared" si="37"/>
        <v>200000</v>
      </c>
      <c r="BB48" s="36">
        <f t="shared" si="38"/>
        <v>1</v>
      </c>
      <c r="BC48" s="36">
        <f t="shared" si="39"/>
        <v>0</v>
      </c>
      <c r="BD48" s="80">
        <f t="shared" si="40"/>
        <v>44.135524898701256</v>
      </c>
      <c r="BE48" s="36">
        <f t="shared" si="41"/>
        <v>0</v>
      </c>
      <c r="BF48" s="36">
        <f t="shared" si="42"/>
        <v>0</v>
      </c>
      <c r="BG48" s="36">
        <f t="shared" si="43"/>
        <v>44.135524898701256</v>
      </c>
      <c r="BH48" s="36">
        <f t="shared" si="44"/>
        <v>17.282706693792409</v>
      </c>
      <c r="BI48" s="36">
        <f t="shared" si="45"/>
        <v>0</v>
      </c>
      <c r="BJ48" s="36">
        <f t="shared" si="46"/>
        <v>0</v>
      </c>
      <c r="BK48" s="36">
        <f t="shared" si="47"/>
        <v>17.282706693792409</v>
      </c>
      <c r="BL48" s="68">
        <f ca="1">IF(OR(AT48=0,E48&gt;ProjTerm),0,VLOOKUP(D48,'Life Events'!$AE$5:$AI$1206,5,FALSE))</f>
        <v>3.0164921063300709E-2</v>
      </c>
      <c r="BM48" s="93">
        <f t="shared" ca="1" si="48"/>
        <v>3.0164921063300709E-2</v>
      </c>
      <c r="BN48" s="93">
        <f t="shared" ca="1" si="49"/>
        <v>2.019670542401461E-2</v>
      </c>
      <c r="BO48" s="36">
        <f t="shared" ca="1" si="50"/>
        <v>3.0730515990903728</v>
      </c>
      <c r="BP48" s="36">
        <f t="shared" si="51"/>
        <v>2.56757630224369E-2</v>
      </c>
      <c r="BQ48" s="36">
        <f t="shared" si="149"/>
        <v>98.304045912193956</v>
      </c>
      <c r="BR48" s="36">
        <f t="shared" si="150"/>
        <v>154.78110000000001</v>
      </c>
      <c r="BS48" s="36">
        <f t="shared" si="52"/>
        <v>152.15608360739884</v>
      </c>
      <c r="BT48" s="36">
        <f t="shared" si="53"/>
        <v>101.8750088104528</v>
      </c>
      <c r="BU48" s="70" cm="1">
        <f t="array" ref="BU48">IF(AND(ActInt=1,$J48=0),INDEX(Tbl_FwdNom,$B48-IVP,MATCH(ValnDt,Tbl_FwdNom_Cols)),INDEX(Tbl_FwdNom,$B48,MATCH(StartDt,Tbl_FwdNom_Cols)))</f>
        <v>9.924143033</v>
      </c>
      <c r="BV48" s="70" cm="1">
        <f t="array" ref="BV48">INDEX(Tbl_FwdReal,$B48,MATCH(StartDt,Tbl_FwdReal_Cols))</f>
        <v>4.8910865299999999</v>
      </c>
      <c r="BW48" s="70" cm="1">
        <f t="array" ref="BW48">IF(RunType&lt;&gt;"OPN",INDEX(Tbl_FwdReal,$B48,MATCH(ValnDt,Tbl_FwdReal_Cols)),IF(AND($J48=0,ActInt=1),INDEX(Tbl_FwdReal,$B48-IVP,MATCH(ValnDt,Tbl_FwdReal_Cols)),-999))*$K48</f>
        <v>4.8910865299999999</v>
      </c>
      <c r="BX48" s="70">
        <f t="shared" si="54"/>
        <v>4.8910865300000002E-2</v>
      </c>
      <c r="BY48" s="70">
        <f t="shared" si="125"/>
        <v>4.7983643505880469E-2</v>
      </c>
      <c r="BZ48" s="64">
        <f t="shared" si="151"/>
        <v>3.9133019179953266E-3</v>
      </c>
      <c r="CA48" s="70" cm="1">
        <f t="array" ref="CA48">IF($J48=1,CA47*(1+INDEX(Tbl_CPI,$B48,MATCH(IF(RunType="OPN",StartDt,ValnDt),Tbl_CPI_Cols))),0)</f>
        <v>0</v>
      </c>
      <c r="CB48" s="70">
        <f t="shared" si="126"/>
        <v>1.1543369309943357</v>
      </c>
      <c r="CC48" s="70">
        <f t="shared" si="127"/>
        <v>1.1367234773541715</v>
      </c>
      <c r="CD48" s="36">
        <f t="shared" si="55"/>
        <v>7.929718995440922</v>
      </c>
      <c r="CE48" s="36">
        <f t="shared" si="56"/>
        <v>1.574815465336578</v>
      </c>
      <c r="CF48" s="36">
        <f t="shared" si="57"/>
        <v>0</v>
      </c>
      <c r="CG48" s="36">
        <f t="shared" si="58"/>
        <v>6.424959364003942</v>
      </c>
      <c r="CH48" s="36">
        <f t="shared" si="59"/>
        <v>5.3604016613255956</v>
      </c>
      <c r="CI48" s="36">
        <f t="shared" si="60"/>
        <v>0</v>
      </c>
      <c r="CJ48" s="36">
        <f t="shared" si="61"/>
        <v>0</v>
      </c>
      <c r="CK48" s="36">
        <f t="shared" si="62"/>
        <v>0</v>
      </c>
      <c r="CL48" s="36">
        <f t="shared" si="63"/>
        <v>1.0645577026783466</v>
      </c>
      <c r="CM48" s="36">
        <f t="shared" si="64"/>
        <v>6.424959364003942</v>
      </c>
      <c r="CN48" s="36">
        <f t="shared" ca="1" si="65"/>
        <v>-37.4094013818912</v>
      </c>
      <c r="CO48" s="20">
        <f t="shared" si="66"/>
        <v>120000</v>
      </c>
      <c r="CP48" s="20">
        <f t="shared" si="128"/>
        <v>2</v>
      </c>
      <c r="CQ48" s="64">
        <f t="shared" si="67"/>
        <v>1.37238891E-3</v>
      </c>
      <c r="CR48" s="64">
        <f t="shared" si="68"/>
        <v>6.1757500949999999E-3</v>
      </c>
      <c r="CS48" s="36">
        <f t="shared" si="69"/>
        <v>41.866018830468747</v>
      </c>
      <c r="CT48" s="36">
        <f t="shared" si="70"/>
        <v>26.481314939220752</v>
      </c>
      <c r="CU48" s="36">
        <f t="shared" si="71"/>
        <v>10.369624016275445</v>
      </c>
      <c r="CV48" s="36">
        <f t="shared" si="129"/>
        <v>36.850938955496197</v>
      </c>
      <c r="CW48" s="36">
        <f t="shared" si="72"/>
        <v>36.850938955496197</v>
      </c>
      <c r="CX48" s="36">
        <f t="shared" si="73"/>
        <v>3.7327531259215618E-2</v>
      </c>
      <c r="CY48" s="36">
        <f t="shared" si="74"/>
        <v>41.828691299209531</v>
      </c>
      <c r="CZ48" s="36">
        <f t="shared" si="130"/>
        <v>4.977752343713334</v>
      </c>
      <c r="DA48" s="64">
        <f t="shared" si="75"/>
        <v>7.9161964598779555E-3</v>
      </c>
      <c r="DB48" s="70">
        <f t="shared" si="131"/>
        <v>0.9921459775250342</v>
      </c>
      <c r="DC48" s="70">
        <f>PRODUCT($DB$8:DB48)</f>
        <v>0.75122586961149196</v>
      </c>
      <c r="DD48" s="36">
        <f t="shared" si="76"/>
        <v>5156.5992276989118</v>
      </c>
      <c r="DE48" s="36">
        <f t="shared" si="77"/>
        <v>3422.989313887515</v>
      </c>
      <c r="DF48" s="36">
        <f t="shared" si="78"/>
        <v>952.58037461030233</v>
      </c>
      <c r="DG48" s="36">
        <f t="shared" si="132"/>
        <v>1.8291977397759933</v>
      </c>
      <c r="DH48" s="36">
        <f t="shared" ca="1" si="152"/>
        <v>80.01017882293695</v>
      </c>
      <c r="DI48" s="36">
        <f t="shared" si="133"/>
        <v>400.21400278157125</v>
      </c>
      <c r="DJ48" s="36">
        <f t="shared" ca="1" si="79"/>
        <v>-302.63455533636289</v>
      </c>
      <c r="DK48" s="36">
        <f t="shared" si="134"/>
        <v>1507.0713307736432</v>
      </c>
      <c r="DL48" s="36">
        <f t="shared" si="135"/>
        <v>1710.7402026433065</v>
      </c>
      <c r="DM48" s="36">
        <f t="shared" ca="1" si="80"/>
        <v>-98.965683466699602</v>
      </c>
      <c r="DN48" s="36">
        <f t="shared" ca="1" si="136"/>
        <v>-98.96568346669477</v>
      </c>
      <c r="DO48" s="64" cm="1">
        <f t="array" ref="DO48">IFERROR(INDEX(Tbl_FwdNom,$B48,MATCH(LIDt,Tbl_FwdNom_Cols,0)),0)</f>
        <v>9.4922445060000005</v>
      </c>
      <c r="DP48" s="64">
        <f t="shared" ca="1" si="137"/>
        <v>13.079357229999999</v>
      </c>
      <c r="DQ48" s="64">
        <f t="shared" ca="1" si="81"/>
        <v>1.029594745881135E-2</v>
      </c>
      <c r="DR48" s="70">
        <f t="shared" ca="1" si="82"/>
        <v>0.98980897876042295</v>
      </c>
      <c r="DS48" s="70">
        <f ca="1">PRODUCT($DR$8:DR48)</f>
        <v>0.70256630167728329</v>
      </c>
      <c r="DT48" s="36">
        <f t="shared" ca="1" si="83"/>
        <v>3351.9155821959048</v>
      </c>
      <c r="DU48" s="36">
        <f t="shared" ca="1" si="84"/>
        <v>917.88129401642368</v>
      </c>
      <c r="DV48" s="36">
        <f t="shared" ca="1" si="85"/>
        <v>1.7849796372347475</v>
      </c>
      <c r="DW48" s="36">
        <f t="shared" ca="1" si="86"/>
        <v>76.903640701184429</v>
      </c>
      <c r="DX48" s="36">
        <f t="shared" ca="1" si="87"/>
        <v>4961.0006551394672</v>
      </c>
      <c r="DY48" s="36">
        <f t="shared" ca="1" si="88"/>
        <v>52.400766977654314</v>
      </c>
      <c r="DZ48" s="36">
        <f t="shared" ca="1" si="89"/>
        <v>336.4179909471776</v>
      </c>
      <c r="EA48" s="36">
        <f t="shared" ca="1" si="90"/>
        <v>0</v>
      </c>
      <c r="EB48" s="36">
        <f t="shared" ca="1" si="91"/>
        <v>-227.26635993835737</v>
      </c>
      <c r="EC48" s="36">
        <f t="shared" ca="1" si="92"/>
        <v>1442.0800352829749</v>
      </c>
      <c r="ED48" s="36">
        <f t="shared" ca="1" si="93"/>
        <v>1636.9650581275055</v>
      </c>
      <c r="EE48" s="36">
        <f t="shared" ca="1" si="138"/>
        <v>194.88502284453057</v>
      </c>
      <c r="EF48" s="36">
        <f t="shared" ca="1" si="94"/>
        <v>-32.381337093826801</v>
      </c>
      <c r="EG48" s="64"/>
      <c r="EH48" s="64"/>
      <c r="EI48" s="64"/>
      <c r="EJ48" s="70"/>
      <c r="EK48" s="70"/>
      <c r="EL48" s="70"/>
      <c r="EM48" s="70"/>
      <c r="EN48" s="70"/>
      <c r="EO48" s="36">
        <f t="shared" ca="1" si="96"/>
        <v>-1.0319976026438558</v>
      </c>
      <c r="EP48" s="36">
        <f t="shared" ca="1" si="97"/>
        <v>0</v>
      </c>
      <c r="EQ48" s="36">
        <f t="shared" si="98"/>
        <v>116.79018418251826</v>
      </c>
      <c r="ER48" s="36">
        <f t="shared" si="99"/>
        <v>30.910151184603311</v>
      </c>
      <c r="ES48" s="36">
        <f t="shared" si="100"/>
        <v>-28.228100794292555</v>
      </c>
      <c r="ET48" s="36">
        <f t="shared" ca="1" si="101"/>
        <v>23.022603004585154</v>
      </c>
      <c r="EU48" s="36">
        <f t="shared" ca="1" si="139"/>
        <v>53.932754189188465</v>
      </c>
      <c r="EV48" s="36">
        <f t="shared" si="102"/>
        <v>6.606364561035619</v>
      </c>
      <c r="EW48" s="36">
        <f t="shared" si="103"/>
        <v>152.66436882287891</v>
      </c>
      <c r="EX48" s="36">
        <f t="shared" ca="1" si="140"/>
        <v>329.99367175562122</v>
      </c>
      <c r="EY48" s="36">
        <f t="shared" si="104"/>
        <v>41.714136940203822</v>
      </c>
      <c r="EZ48" s="36">
        <f t="shared" si="105"/>
        <v>6.3608400066642892</v>
      </c>
      <c r="FA48" s="36">
        <f t="shared" si="106"/>
        <v>-7.4492984605960935</v>
      </c>
      <c r="FB48" s="36">
        <f t="shared" si="107"/>
        <v>14.951629240504907</v>
      </c>
      <c r="FC48" s="36">
        <f t="shared" si="141"/>
        <v>21.312469247169197</v>
      </c>
      <c r="FD48" s="36">
        <f t="shared" si="108"/>
        <v>1.7107402026433066E-5</v>
      </c>
      <c r="FE48" s="36">
        <f t="shared" si="109"/>
        <v>66.416377345068227</v>
      </c>
      <c r="FF48" s="36">
        <f t="shared" si="142"/>
        <v>129.44300063984326</v>
      </c>
      <c r="FG48" s="36">
        <f t="shared" ca="1" si="110"/>
        <v>200.55067111577796</v>
      </c>
      <c r="FH48" s="36">
        <f t="shared" ca="1" si="111"/>
        <v>2.6122947361339768</v>
      </c>
      <c r="FI48" s="36">
        <f t="shared" ca="1" si="112"/>
        <v>-6.7129366340837766</v>
      </c>
      <c r="FJ48" s="36">
        <f t="shared" ca="1" si="113"/>
        <v>317.74459966209042</v>
      </c>
      <c r="FK48" s="36">
        <f t="shared" si="114"/>
        <v>1.0246962234211072</v>
      </c>
      <c r="FL48" s="36">
        <f t="shared" si="115"/>
        <v>-3.3679564221318161</v>
      </c>
      <c r="FM48" s="36">
        <f t="shared" ca="1" si="116"/>
        <v>121.64546252278637</v>
      </c>
      <c r="FN48" s="36">
        <f t="shared" ca="1" si="154"/>
        <v>196.09913713930405</v>
      </c>
    </row>
    <row r="49" spans="2:170" x14ac:dyDescent="0.25">
      <c r="B49" s="2">
        <v>41</v>
      </c>
      <c r="C49" s="2">
        <f t="shared" si="117"/>
        <v>4</v>
      </c>
      <c r="D49" s="2">
        <f t="shared" si="144"/>
        <v>65</v>
      </c>
      <c r="E49" s="2">
        <f t="shared" si="118"/>
        <v>6</v>
      </c>
      <c r="F49" s="189">
        <f t="shared" si="145"/>
        <v>46965</v>
      </c>
      <c r="G49" s="2">
        <f t="shared" si="146"/>
        <v>7</v>
      </c>
      <c r="H49" s="187">
        <f t="shared" si="0"/>
        <v>38</v>
      </c>
      <c r="I49" s="186">
        <f t="shared" si="147"/>
        <v>38</v>
      </c>
      <c r="J49" s="2">
        <f t="shared" si="1"/>
        <v>0</v>
      </c>
      <c r="K49" s="2">
        <f t="shared" si="2"/>
        <v>1</v>
      </c>
      <c r="L49">
        <f t="shared" si="3"/>
        <v>2</v>
      </c>
      <c r="M49" s="190">
        <f t="shared" si="148"/>
        <v>9.5389728000000007E-4</v>
      </c>
      <c r="N49">
        <f t="shared" si="4"/>
        <v>1</v>
      </c>
      <c r="O49">
        <f t="shared" si="5"/>
        <v>100</v>
      </c>
      <c r="P49" s="58">
        <f t="shared" si="6"/>
        <v>4.2925377600000003E-3</v>
      </c>
      <c r="Q49" s="106">
        <f t="shared" si="7"/>
        <v>4.2925377600000003E-3</v>
      </c>
      <c r="R49" s="59">
        <f t="shared" si="8"/>
        <v>4.2925377600000003E-3</v>
      </c>
      <c r="S49" s="32">
        <f t="shared" si="119"/>
        <v>3.5841718237450415E-4</v>
      </c>
      <c r="T49">
        <f t="shared" si="9"/>
        <v>1</v>
      </c>
      <c r="U49" s="32">
        <f t="shared" si="120"/>
        <v>3.4736058000000002E-4</v>
      </c>
      <c r="V49">
        <f t="shared" si="10"/>
        <v>1</v>
      </c>
      <c r="W49">
        <f t="shared" si="11"/>
        <v>100</v>
      </c>
      <c r="X49" s="58">
        <f t="shared" si="12"/>
        <v>1.5631226100000001E-3</v>
      </c>
      <c r="Y49" s="58">
        <f t="shared" si="13"/>
        <v>1.5631226100000001E-3</v>
      </c>
      <c r="Z49" s="32">
        <f t="shared" si="14"/>
        <v>1.5631226100000001E-3</v>
      </c>
      <c r="AA49" s="32">
        <f t="shared" si="15"/>
        <v>1.3035363328739447E-4</v>
      </c>
      <c r="AB49" s="59">
        <f t="shared" si="16"/>
        <v>4.9056245199999996E-3</v>
      </c>
      <c r="AC49" s="59">
        <f t="shared" si="17"/>
        <v>4.9056245199999996E-3</v>
      </c>
      <c r="AD49">
        <f t="shared" si="18"/>
        <v>1</v>
      </c>
      <c r="AE49" s="59">
        <f t="shared" si="19"/>
        <v>4.9056245199999996E-3</v>
      </c>
      <c r="AF49" s="59">
        <f t="shared" si="20"/>
        <v>4.1758461800000006E-3</v>
      </c>
      <c r="AG49" s="59">
        <f t="shared" si="21"/>
        <v>4.1758461800000006E-3</v>
      </c>
      <c r="AH49">
        <f t="shared" si="22"/>
        <v>1</v>
      </c>
      <c r="AI49" s="59">
        <f t="shared" si="23"/>
        <v>4.1758461800000006E-3</v>
      </c>
      <c r="AJ49" s="59">
        <f t="shared" si="24"/>
        <v>0</v>
      </c>
      <c r="AK49" s="59">
        <f t="shared" si="25"/>
        <v>0</v>
      </c>
      <c r="AL49" s="59">
        <f t="shared" si="26"/>
        <v>0</v>
      </c>
      <c r="AM49" s="12">
        <f t="shared" si="121"/>
        <v>0.66954279050265297</v>
      </c>
      <c r="AN49" s="12">
        <f t="shared" si="122"/>
        <v>0</v>
      </c>
      <c r="AO49" s="66">
        <f t="shared" si="27"/>
        <v>2.3997564045112379E-4</v>
      </c>
      <c r="AP49" s="66">
        <f t="shared" si="28"/>
        <v>8.7277335383401604E-5</v>
      </c>
      <c r="AQ49" s="59">
        <f t="shared" si="29"/>
        <v>3.2845255302790372E-3</v>
      </c>
      <c r="AR49" s="59">
        <f t="shared" si="30"/>
        <v>2.7959077040670441E-3</v>
      </c>
      <c r="AS49" s="59">
        <f t="shared" si="31"/>
        <v>0</v>
      </c>
      <c r="AT49" s="12">
        <f t="shared" si="32"/>
        <v>0.66313510429247247</v>
      </c>
      <c r="AU49" s="59">
        <f t="shared" si="123"/>
        <v>9.8879238130678004E-17</v>
      </c>
      <c r="AV49" s="59">
        <f t="shared" si="124"/>
        <v>0</v>
      </c>
      <c r="AW49" s="70">
        <f t="shared" si="33"/>
        <v>0</v>
      </c>
      <c r="AX49" s="20">
        <f t="shared" si="34"/>
        <v>200000</v>
      </c>
      <c r="AY49" s="20">
        <f t="shared" si="35"/>
        <v>0</v>
      </c>
      <c r="AZ49" s="20">
        <f t="shared" si="36"/>
        <v>0</v>
      </c>
      <c r="BA49" s="20">
        <f t="shared" si="37"/>
        <v>200000</v>
      </c>
      <c r="BB49" s="36">
        <f t="shared" si="38"/>
        <v>1</v>
      </c>
      <c r="BC49" s="36">
        <f t="shared" si="39"/>
        <v>0</v>
      </c>
      <c r="BD49" s="80">
        <f t="shared" si="40"/>
        <v>47.99512809022476</v>
      </c>
      <c r="BE49" s="36">
        <f t="shared" si="41"/>
        <v>0</v>
      </c>
      <c r="BF49" s="36">
        <f t="shared" si="42"/>
        <v>0</v>
      </c>
      <c r="BG49" s="36">
        <f t="shared" si="43"/>
        <v>47.99512809022476</v>
      </c>
      <c r="BH49" s="36">
        <f t="shared" si="44"/>
        <v>17.455467076680321</v>
      </c>
      <c r="BI49" s="36">
        <f t="shared" si="45"/>
        <v>0</v>
      </c>
      <c r="BJ49" s="36">
        <f t="shared" si="46"/>
        <v>0</v>
      </c>
      <c r="BK49" s="36">
        <f t="shared" si="47"/>
        <v>17.455467076680321</v>
      </c>
      <c r="BL49" s="68">
        <f ca="1">IF(OR(AT49=0,E49&gt;ProjTerm),0,VLOOKUP(D49,'Life Events'!$AE$5:$AI$1206,5,FALSE))</f>
        <v>2.9545550507462791E-2</v>
      </c>
      <c r="BM49" s="93">
        <f t="shared" ca="1" si="48"/>
        <v>2.9545550507462791E-2</v>
      </c>
      <c r="BN49" s="93">
        <f t="shared" ca="1" si="49"/>
        <v>1.9592691717144849E-2</v>
      </c>
      <c r="BO49" s="36">
        <f t="shared" ca="1" si="50"/>
        <v>2.9811472390078824</v>
      </c>
      <c r="BP49" s="36">
        <f t="shared" si="51"/>
        <v>2.7361484165367819E-2</v>
      </c>
      <c r="BQ49" s="36">
        <f t="shared" si="149"/>
        <v>98.304045912193956</v>
      </c>
      <c r="BR49" s="36">
        <f t="shared" si="150"/>
        <v>154.78110000000001</v>
      </c>
      <c r="BS49" s="36">
        <f t="shared" si="52"/>
        <v>152.15608360739884</v>
      </c>
      <c r="BT49" s="36">
        <f t="shared" si="53"/>
        <v>100.90004037172659</v>
      </c>
      <c r="BU49" s="70" cm="1">
        <f t="array" ref="BU49">IF(AND(ActInt=1,$J49=0),INDEX(Tbl_FwdNom,$B49-IVP,MATCH(ValnDt,Tbl_FwdNom_Cols)),INDEX(Tbl_FwdNom,$B49,MATCH(StartDt,Tbl_FwdNom_Cols)))</f>
        <v>9.9734576540000006</v>
      </c>
      <c r="BV49" s="70" cm="1">
        <f t="array" ref="BV49">INDEX(Tbl_FwdReal,$B49,MATCH(StartDt,Tbl_FwdReal_Cols))</f>
        <v>4.9179172529999997</v>
      </c>
      <c r="BW49" s="70" cm="1">
        <f t="array" ref="BW49">IF(RunType&lt;&gt;"OPN",INDEX(Tbl_FwdReal,$B49,MATCH(ValnDt,Tbl_FwdReal_Cols)),IF(AND($J49=0,ActInt=1),INDEX(Tbl_FwdReal,$B49-IVP,MATCH(ValnDt,Tbl_FwdReal_Cols)),-999))*$K49</f>
        <v>4.9179172529999997</v>
      </c>
      <c r="BX49" s="70">
        <f t="shared" si="54"/>
        <v>4.9179172529999995E-2</v>
      </c>
      <c r="BY49" s="70">
        <f t="shared" si="125"/>
        <v>4.8185672508243016E-2</v>
      </c>
      <c r="BZ49" s="64">
        <f t="shared" si="151"/>
        <v>3.9294282578312689E-3</v>
      </c>
      <c r="CA49" s="70" cm="1">
        <f t="array" ref="CA49">IF($J49=1,CA48*(1+INDEX(Tbl_CPI,$B49,MATCH(IF(RunType="OPN",StartDt,ValnDt),Tbl_CPI_Cols))),0)</f>
        <v>0</v>
      </c>
      <c r="CB49" s="70">
        <f t="shared" si="126"/>
        <v>1.1588728151500429</v>
      </c>
      <c r="CC49" s="70">
        <f t="shared" si="127"/>
        <v>1.1367234773541715</v>
      </c>
      <c r="CD49" s="36">
        <f t="shared" si="55"/>
        <v>7.929718995440922</v>
      </c>
      <c r="CE49" s="36">
        <f t="shared" si="56"/>
        <v>1.574815465336578</v>
      </c>
      <c r="CF49" s="36">
        <f t="shared" si="57"/>
        <v>0</v>
      </c>
      <c r="CG49" s="36">
        <f t="shared" si="58"/>
        <v>6.3636925252975951</v>
      </c>
      <c r="CH49" s="36">
        <f t="shared" si="59"/>
        <v>5.3092861841094088</v>
      </c>
      <c r="CI49" s="36">
        <f t="shared" si="60"/>
        <v>0</v>
      </c>
      <c r="CJ49" s="36">
        <f t="shared" si="61"/>
        <v>0</v>
      </c>
      <c r="CK49" s="36">
        <f t="shared" si="62"/>
        <v>0</v>
      </c>
      <c r="CL49" s="36">
        <f t="shared" si="63"/>
        <v>1.0544063411881863</v>
      </c>
      <c r="CM49" s="36">
        <f t="shared" si="64"/>
        <v>6.3636925252975951</v>
      </c>
      <c r="CN49" s="36">
        <f t="shared" ca="1" si="65"/>
        <v>-32.495659449978994</v>
      </c>
      <c r="CO49" s="20">
        <f t="shared" si="66"/>
        <v>120000</v>
      </c>
      <c r="CP49" s="20">
        <f t="shared" si="128"/>
        <v>2</v>
      </c>
      <c r="CQ49" s="64">
        <f t="shared" si="67"/>
        <v>1.47635454E-3</v>
      </c>
      <c r="CR49" s="64">
        <f t="shared" si="68"/>
        <v>6.6435954299999996E-3</v>
      </c>
      <c r="CS49" s="36">
        <f t="shared" si="69"/>
        <v>44.617737919700545</v>
      </c>
      <c r="CT49" s="36">
        <f t="shared" si="70"/>
        <v>28.797076854134854</v>
      </c>
      <c r="CU49" s="36">
        <f t="shared" si="71"/>
        <v>10.473280246008192</v>
      </c>
      <c r="CV49" s="36">
        <f t="shared" si="129"/>
        <v>39.270357100143045</v>
      </c>
      <c r="CW49" s="36">
        <f t="shared" si="72"/>
        <v>39.270357100143045</v>
      </c>
      <c r="CX49" s="36">
        <f t="shared" si="73"/>
        <v>4.1787826710761422E-2</v>
      </c>
      <c r="CY49" s="36">
        <f t="shared" si="74"/>
        <v>44.575950092989785</v>
      </c>
      <c r="CZ49" s="36">
        <f t="shared" si="130"/>
        <v>5.3055929928467407</v>
      </c>
      <c r="DA49" s="64">
        <f t="shared" si="75"/>
        <v>7.9538700064352152E-3</v>
      </c>
      <c r="DB49" s="70">
        <f t="shared" si="131"/>
        <v>0.99210889481838649</v>
      </c>
      <c r="DC49" s="70">
        <f>PRODUCT($DB$8:DB49)</f>
        <v>0.74529786725923863</v>
      </c>
      <c r="DD49" s="36">
        <f t="shared" si="76"/>
        <v>5096.7141072595869</v>
      </c>
      <c r="DE49" s="36">
        <f t="shared" si="77"/>
        <v>3402.2201978333687</v>
      </c>
      <c r="DF49" s="36">
        <f t="shared" si="78"/>
        <v>942.70160800395377</v>
      </c>
      <c r="DG49" s="36">
        <f t="shared" si="132"/>
        <v>1.8163854566488689</v>
      </c>
      <c r="DH49" s="36">
        <f t="shared" ca="1" si="152"/>
        <v>77.665422145478345</v>
      </c>
      <c r="DI49" s="36">
        <f t="shared" si="133"/>
        <v>396.98294442604623</v>
      </c>
      <c r="DJ49" s="36">
        <f t="shared" ca="1" si="79"/>
        <v>-278.960320307389</v>
      </c>
      <c r="DK49" s="36">
        <f t="shared" si="134"/>
        <v>1479.7880231288991</v>
      </c>
      <c r="DL49" s="36">
        <f t="shared" si="135"/>
        <v>1679.7712577369241</v>
      </c>
      <c r="DM49" s="36">
        <f t="shared" ca="1" si="80"/>
        <v>-78.977085699364125</v>
      </c>
      <c r="DN49" s="36">
        <f t="shared" ca="1" si="136"/>
        <v>-78.977085699359392</v>
      </c>
      <c r="DO49" s="64" cm="1">
        <f t="array" ref="DO49">IFERROR(INDEX(Tbl_FwdNom,$B49,MATCH(LIDt,Tbl_FwdNom_Cols,0)),0)</f>
        <v>9.607663466</v>
      </c>
      <c r="DP49" s="64">
        <f t="shared" ca="1" si="137"/>
        <v>13.182839270000001</v>
      </c>
      <c r="DQ49" s="64">
        <f t="shared" ca="1" si="81"/>
        <v>1.0372960970319145E-2</v>
      </c>
      <c r="DR49" s="70">
        <f t="shared" ca="1" si="82"/>
        <v>0.9897335326943455</v>
      </c>
      <c r="DS49" s="70">
        <f ca="1">PRODUCT($DR$8:DR49)</f>
        <v>0.6953534277110589</v>
      </c>
      <c r="DT49" s="36">
        <f t="shared" ca="1" si="83"/>
        <v>3338.6897436156028</v>
      </c>
      <c r="DU49" s="36">
        <f t="shared" ca="1" si="84"/>
        <v>909.94697377796183</v>
      </c>
      <c r="DV49" s="36">
        <f t="shared" ca="1" si="85"/>
        <v>1.7761336771792302</v>
      </c>
      <c r="DW49" s="36">
        <f t="shared" ca="1" si="86"/>
        <v>74.720211925645387</v>
      </c>
      <c r="DX49" s="36">
        <f t="shared" ca="1" si="87"/>
        <v>4911.5608809372306</v>
      </c>
      <c r="DY49" s="36">
        <f t="shared" ca="1" si="88"/>
        <v>51.878974431316124</v>
      </c>
      <c r="DZ49" s="36">
        <f t="shared" ca="1" si="89"/>
        <v>334.54328243450846</v>
      </c>
      <c r="EA49" s="36">
        <f t="shared" ca="1" si="90"/>
        <v>0</v>
      </c>
      <c r="EB49" s="36">
        <f t="shared" ca="1" si="91"/>
        <v>-203.55782842937489</v>
      </c>
      <c r="EC49" s="36">
        <f t="shared" ca="1" si="92"/>
        <v>1417.7683181048988</v>
      </c>
      <c r="ED49" s="36">
        <f t="shared" ca="1" si="93"/>
        <v>1609.3692826922484</v>
      </c>
      <c r="EE49" s="36">
        <f t="shared" ca="1" si="138"/>
        <v>191.60096458734961</v>
      </c>
      <c r="EF49" s="36">
        <f t="shared" ca="1" si="94"/>
        <v>-11.956863842025285</v>
      </c>
      <c r="EG49" s="64"/>
      <c r="EH49" s="64"/>
      <c r="EI49" s="64"/>
      <c r="EJ49" s="70"/>
      <c r="EK49" s="70"/>
      <c r="EL49" s="70"/>
      <c r="EM49" s="70"/>
      <c r="EN49" s="70"/>
      <c r="EO49" s="36">
        <f t="shared" ca="1" si="96"/>
        <v>-0.83777616449928394</v>
      </c>
      <c r="EP49" s="36">
        <f t="shared" ca="1" si="97"/>
        <v>0</v>
      </c>
      <c r="EQ49" s="36">
        <f t="shared" si="98"/>
        <v>115.97214856303481</v>
      </c>
      <c r="ER49" s="36">
        <f t="shared" si="99"/>
        <v>30.551182406005069</v>
      </c>
      <c r="ES49" s="36">
        <f t="shared" si="100"/>
        <v>-27.900279464537213</v>
      </c>
      <c r="ET49" s="36">
        <f t="shared" ca="1" si="101"/>
        <v>21.221610669445095</v>
      </c>
      <c r="EU49" s="36">
        <f t="shared" ca="1" si="139"/>
        <v>51.772793075450167</v>
      </c>
      <c r="EV49" s="36">
        <f t="shared" si="102"/>
        <v>6.5530292222762991</v>
      </c>
      <c r="EW49" s="36">
        <f t="shared" si="103"/>
        <v>151.59505899691013</v>
      </c>
      <c r="EX49" s="36">
        <f t="shared" ca="1" si="140"/>
        <v>325.89302985767142</v>
      </c>
      <c r="EY49" s="36">
        <f t="shared" si="104"/>
        <v>40.958963904903406</v>
      </c>
      <c r="EZ49" s="36">
        <f t="shared" si="105"/>
        <v>6.2456918950922766</v>
      </c>
      <c r="FA49" s="36">
        <f t="shared" si="106"/>
        <v>-7.3144463578273946</v>
      </c>
      <c r="FB49" s="36">
        <f t="shared" si="107"/>
        <v>14.681061228097642</v>
      </c>
      <c r="FC49" s="36">
        <f t="shared" si="141"/>
        <v>20.926753123189918</v>
      </c>
      <c r="FD49" s="36">
        <f t="shared" si="108"/>
        <v>1.6797712577369241E-5</v>
      </c>
      <c r="FE49" s="36">
        <f t="shared" si="109"/>
        <v>65.214006615326653</v>
      </c>
      <c r="FF49" s="36">
        <f t="shared" si="142"/>
        <v>127.09974044113255</v>
      </c>
      <c r="FG49" s="36">
        <f t="shared" ca="1" si="110"/>
        <v>198.79328941653887</v>
      </c>
      <c r="FH49" s="36">
        <f t="shared" ca="1" si="111"/>
        <v>2.5921107954912288</v>
      </c>
      <c r="FI49" s="36">
        <f t="shared" ca="1" si="112"/>
        <v>-6.6532714168317195</v>
      </c>
      <c r="FJ49" s="36">
        <f t="shared" ca="1" si="113"/>
        <v>314.38728057608324</v>
      </c>
      <c r="FK49" s="36">
        <f t="shared" si="114"/>
        <v>1.0109348133204252</v>
      </c>
      <c r="FL49" s="36">
        <f t="shared" si="115"/>
        <v>-3.3356888452774243</v>
      </c>
      <c r="FM49" s="36">
        <f t="shared" ca="1" si="116"/>
        <v>119.57159731247424</v>
      </c>
      <c r="FN49" s="36">
        <f t="shared" ca="1" si="154"/>
        <v>194.815683263609</v>
      </c>
    </row>
    <row r="50" spans="2:170" x14ac:dyDescent="0.25">
      <c r="B50" s="2">
        <v>42</v>
      </c>
      <c r="C50" s="2">
        <f t="shared" si="117"/>
        <v>4</v>
      </c>
      <c r="D50" s="2">
        <f t="shared" si="144"/>
        <v>66</v>
      </c>
      <c r="E50" s="2">
        <f t="shared" si="118"/>
        <v>6</v>
      </c>
      <c r="F50" s="189">
        <f t="shared" si="145"/>
        <v>46996</v>
      </c>
      <c r="G50" s="2">
        <f t="shared" si="146"/>
        <v>8</v>
      </c>
      <c r="H50" s="187">
        <f t="shared" si="0"/>
        <v>38.083333333333336</v>
      </c>
      <c r="I50" s="186">
        <f t="shared" si="147"/>
        <v>38</v>
      </c>
      <c r="J50" s="2">
        <f t="shared" si="1"/>
        <v>0</v>
      </c>
      <c r="K50" s="2">
        <f t="shared" si="2"/>
        <v>1</v>
      </c>
      <c r="L50">
        <f t="shared" si="3"/>
        <v>2</v>
      </c>
      <c r="M50" s="190">
        <f t="shared" si="148"/>
        <v>9.5389728000000007E-4</v>
      </c>
      <c r="N50">
        <f t="shared" si="4"/>
        <v>1</v>
      </c>
      <c r="O50">
        <f t="shared" si="5"/>
        <v>100</v>
      </c>
      <c r="P50" s="58">
        <f t="shared" si="6"/>
        <v>4.2925377600000003E-3</v>
      </c>
      <c r="Q50" s="106">
        <f t="shared" si="7"/>
        <v>4.2925377600000003E-3</v>
      </c>
      <c r="R50" s="59">
        <f t="shared" si="8"/>
        <v>4.2925377600000003E-3</v>
      </c>
      <c r="S50" s="32">
        <f t="shared" si="119"/>
        <v>3.5841718237450415E-4</v>
      </c>
      <c r="T50">
        <f t="shared" si="9"/>
        <v>1</v>
      </c>
      <c r="U50" s="32">
        <f t="shared" si="120"/>
        <v>3.4736058000000002E-4</v>
      </c>
      <c r="V50">
        <f t="shared" si="10"/>
        <v>1</v>
      </c>
      <c r="W50">
        <f t="shared" si="11"/>
        <v>100</v>
      </c>
      <c r="X50" s="58">
        <f t="shared" si="12"/>
        <v>1.5631226100000001E-3</v>
      </c>
      <c r="Y50" s="58">
        <f t="shared" si="13"/>
        <v>1.5631226100000001E-3</v>
      </c>
      <c r="Z50" s="32">
        <f t="shared" si="14"/>
        <v>1.5631226100000001E-3</v>
      </c>
      <c r="AA50" s="32">
        <f t="shared" si="15"/>
        <v>1.3035363328739447E-4</v>
      </c>
      <c r="AB50" s="59">
        <f t="shared" si="16"/>
        <v>4.9056245199999996E-3</v>
      </c>
      <c r="AC50" s="59">
        <f t="shared" si="17"/>
        <v>4.9056245199999996E-3</v>
      </c>
      <c r="AD50">
        <f t="shared" si="18"/>
        <v>1</v>
      </c>
      <c r="AE50" s="59">
        <f t="shared" si="19"/>
        <v>4.9056245199999996E-3</v>
      </c>
      <c r="AF50" s="59">
        <f t="shared" si="20"/>
        <v>4.1758461800000006E-3</v>
      </c>
      <c r="AG50" s="59">
        <f t="shared" si="21"/>
        <v>4.1758461800000006E-3</v>
      </c>
      <c r="AH50">
        <f t="shared" si="22"/>
        <v>1</v>
      </c>
      <c r="AI50" s="59">
        <f t="shared" si="23"/>
        <v>4.1758461800000006E-3</v>
      </c>
      <c r="AJ50" s="59">
        <f t="shared" si="24"/>
        <v>0</v>
      </c>
      <c r="AK50" s="59">
        <f t="shared" si="25"/>
        <v>0</v>
      </c>
      <c r="AL50" s="59">
        <f t="shared" si="26"/>
        <v>0</v>
      </c>
      <c r="AM50" s="12">
        <f t="shared" si="121"/>
        <v>0.66313510429247247</v>
      </c>
      <c r="AN50" s="12">
        <f t="shared" si="122"/>
        <v>0</v>
      </c>
      <c r="AO50" s="66">
        <f t="shared" si="27"/>
        <v>2.3767901561413095E-4</v>
      </c>
      <c r="AP50" s="66">
        <f t="shared" si="28"/>
        <v>8.644207020493904E-5</v>
      </c>
      <c r="AQ50" s="59">
        <f t="shared" si="29"/>
        <v>3.2530918276899097E-3</v>
      </c>
      <c r="AR50" s="59">
        <f t="shared" si="30"/>
        <v>2.769150192083623E-3</v>
      </c>
      <c r="AS50" s="59">
        <f t="shared" si="31"/>
        <v>0</v>
      </c>
      <c r="AT50" s="12">
        <f t="shared" si="32"/>
        <v>0.65678874118687991</v>
      </c>
      <c r="AU50" s="59">
        <f t="shared" si="123"/>
        <v>4.640385298237959E-17</v>
      </c>
      <c r="AV50" s="59">
        <f t="shared" si="124"/>
        <v>0</v>
      </c>
      <c r="AW50" s="70">
        <f t="shared" si="33"/>
        <v>0</v>
      </c>
      <c r="AX50" s="20">
        <f t="shared" si="34"/>
        <v>200000</v>
      </c>
      <c r="AY50" s="20">
        <f t="shared" si="35"/>
        <v>0</v>
      </c>
      <c r="AZ50" s="20">
        <f t="shared" si="36"/>
        <v>0</v>
      </c>
      <c r="BA50" s="20">
        <f t="shared" si="37"/>
        <v>200000</v>
      </c>
      <c r="BB50" s="36">
        <f t="shared" si="38"/>
        <v>1</v>
      </c>
      <c r="BC50" s="36">
        <f t="shared" si="39"/>
        <v>0</v>
      </c>
      <c r="BD50" s="80">
        <f t="shared" si="40"/>
        <v>47.535803122826188</v>
      </c>
      <c r="BE50" s="36">
        <f t="shared" si="41"/>
        <v>0</v>
      </c>
      <c r="BF50" s="36">
        <f t="shared" si="42"/>
        <v>0</v>
      </c>
      <c r="BG50" s="36">
        <f t="shared" si="43"/>
        <v>47.535803122826188</v>
      </c>
      <c r="BH50" s="36">
        <f t="shared" si="44"/>
        <v>17.288414040987806</v>
      </c>
      <c r="BI50" s="36">
        <f t="shared" si="45"/>
        <v>0</v>
      </c>
      <c r="BJ50" s="36">
        <f t="shared" si="46"/>
        <v>0</v>
      </c>
      <c r="BK50" s="36">
        <f t="shared" si="47"/>
        <v>17.288414040987806</v>
      </c>
      <c r="BL50" s="68">
        <f ca="1">IF(OR(AT50=0,E50&gt;ProjTerm),0,VLOOKUP(D50,'Life Events'!$AE$5:$AI$1206,5,FALSE))</f>
        <v>2.8920014142093831E-2</v>
      </c>
      <c r="BM50" s="93">
        <f t="shared" ca="1" si="48"/>
        <v>2.8920014142093831E-2</v>
      </c>
      <c r="BN50" s="93">
        <f t="shared" ca="1" si="49"/>
        <v>1.8994339683492571E-2</v>
      </c>
      <c r="BO50" s="36">
        <f t="shared" ca="1" si="50"/>
        <v>2.8901043369488293</v>
      </c>
      <c r="BP50" s="36">
        <f t="shared" si="51"/>
        <v>2.7099628153678296E-2</v>
      </c>
      <c r="BQ50" s="36">
        <f t="shared" si="149"/>
        <v>98.304045912193956</v>
      </c>
      <c r="BR50" s="36">
        <f t="shared" si="150"/>
        <v>154.78110000000001</v>
      </c>
      <c r="BS50" s="36">
        <f t="shared" si="52"/>
        <v>152.15608360739884</v>
      </c>
      <c r="BT50" s="36">
        <f t="shared" si="53"/>
        <v>99.934402616429139</v>
      </c>
      <c r="BU50" s="70" cm="1">
        <f t="array" ref="BU50">IF(AND(ActInt=1,$J50=0),INDEX(Tbl_FwdNom,$B50-IVP,MATCH(ValnDt,Tbl_FwdNom_Cols)),INDEX(Tbl_FwdNom,$B50,MATCH(StartDt,Tbl_FwdNom_Cols)))</f>
        <v>10.023586371</v>
      </c>
      <c r="BV50" s="70" cm="1">
        <f t="array" ref="BV50">INDEX(Tbl_FwdReal,$B50,MATCH(StartDt,Tbl_FwdReal_Cols))</f>
        <v>4.9451895859999997</v>
      </c>
      <c r="BW50" s="70" cm="1">
        <f t="array" ref="BW50">IF(RunType&lt;&gt;"OPN",INDEX(Tbl_FwdReal,$B50,MATCH(ValnDt,Tbl_FwdReal_Cols)),IF(AND($J50=0,ActInt=1),INDEX(Tbl_FwdReal,$B50-IVP,MATCH(ValnDt,Tbl_FwdReal_Cols)),-999))*$K50</f>
        <v>4.9451895859999997</v>
      </c>
      <c r="BX50" s="70">
        <f t="shared" si="54"/>
        <v>4.9451895859999997E-2</v>
      </c>
      <c r="BY50" s="70">
        <f t="shared" si="125"/>
        <v>4.8390943930196828E-2</v>
      </c>
      <c r="BZ50" s="64">
        <f t="shared" si="151"/>
        <v>3.9458104958822737E-3</v>
      </c>
      <c r="CA50" s="70" cm="1">
        <f t="array" ref="CA50">IF($J50=1,CA49*(1+INDEX(Tbl_CPI,$B50,MATCH(IF(RunType="OPN",StartDt,ValnDt),Tbl_CPI_Cols))),0)</f>
        <v>0</v>
      </c>
      <c r="CB50" s="70">
        <f t="shared" si="126"/>
        <v>1.1634455076674546</v>
      </c>
      <c r="CC50" s="70">
        <f t="shared" si="127"/>
        <v>1.1367234773541715</v>
      </c>
      <c r="CD50" s="36">
        <f t="shared" si="55"/>
        <v>7.929718995440922</v>
      </c>
      <c r="CE50" s="36">
        <f t="shared" si="56"/>
        <v>1.574815465336578</v>
      </c>
      <c r="CF50" s="36">
        <f t="shared" si="57"/>
        <v>0</v>
      </c>
      <c r="CG50" s="36">
        <f t="shared" si="58"/>
        <v>6.302790450899086</v>
      </c>
      <c r="CH50" s="36">
        <f t="shared" si="59"/>
        <v>5.2584750330517158</v>
      </c>
      <c r="CI50" s="36">
        <f t="shared" si="60"/>
        <v>0</v>
      </c>
      <c r="CJ50" s="36">
        <f t="shared" si="61"/>
        <v>0</v>
      </c>
      <c r="CK50" s="36">
        <f t="shared" si="62"/>
        <v>0</v>
      </c>
      <c r="CL50" s="36">
        <f t="shared" si="63"/>
        <v>1.0443154178473701</v>
      </c>
      <c r="CM50" s="36">
        <f t="shared" si="64"/>
        <v>6.302790450899086</v>
      </c>
      <c r="CN50" s="36">
        <f t="shared" ca="1" si="65"/>
        <v>-32.247180743819996</v>
      </c>
      <c r="CO50" s="20">
        <f t="shared" si="66"/>
        <v>120000</v>
      </c>
      <c r="CP50" s="20">
        <f t="shared" si="128"/>
        <v>2</v>
      </c>
      <c r="CQ50" s="64">
        <f t="shared" si="67"/>
        <v>1.47635454E-3</v>
      </c>
      <c r="CR50" s="64">
        <f t="shared" si="68"/>
        <v>6.6435954299999996E-3</v>
      </c>
      <c r="CS50" s="36">
        <f t="shared" si="69"/>
        <v>44.190735391926509</v>
      </c>
      <c r="CT50" s="36">
        <f t="shared" si="70"/>
        <v>28.521481873695713</v>
      </c>
      <c r="CU50" s="36">
        <f t="shared" si="71"/>
        <v>10.373048424592685</v>
      </c>
      <c r="CV50" s="36">
        <f t="shared" si="129"/>
        <v>38.894530298288402</v>
      </c>
      <c r="CW50" s="36">
        <f t="shared" si="72"/>
        <v>38.894530298288402</v>
      </c>
      <c r="CX50" s="36">
        <f t="shared" si="73"/>
        <v>4.1387907116718026E-2</v>
      </c>
      <c r="CY50" s="36">
        <f t="shared" si="74"/>
        <v>44.149347484809795</v>
      </c>
      <c r="CZ50" s="36">
        <f t="shared" si="130"/>
        <v>5.2548171865213931</v>
      </c>
      <c r="DA50" s="64">
        <f t="shared" si="75"/>
        <v>7.992149607603416E-3</v>
      </c>
      <c r="DB50" s="70">
        <f t="shared" si="131"/>
        <v>0.99207121840114065</v>
      </c>
      <c r="DC50" s="70">
        <f>PRODUCT($DB$8:DB50)</f>
        <v>0.73938856324364444</v>
      </c>
      <c r="DD50" s="36">
        <f t="shared" si="76"/>
        <v>5037.5134062955594</v>
      </c>
      <c r="DE50" s="36">
        <f t="shared" si="77"/>
        <v>3381.8754475296369</v>
      </c>
      <c r="DF50" s="36">
        <f t="shared" si="78"/>
        <v>932.94740624946178</v>
      </c>
      <c r="DG50" s="36">
        <f t="shared" si="132"/>
        <v>1.8038026528098032</v>
      </c>
      <c r="DH50" s="36">
        <f t="shared" ca="1" si="152"/>
        <v>75.396031481653864</v>
      </c>
      <c r="DI50" s="36">
        <f t="shared" si="133"/>
        <v>393.8025282144381</v>
      </c>
      <c r="DJ50" s="36">
        <f t="shared" ca="1" si="79"/>
        <v>-255.29579547317877</v>
      </c>
      <c r="DK50" s="36">
        <f t="shared" si="134"/>
        <v>1452.7201800989967</v>
      </c>
      <c r="DL50" s="36">
        <f t="shared" si="135"/>
        <v>1649.0468934505</v>
      </c>
      <c r="DM50" s="36">
        <f t="shared" ca="1" si="80"/>
        <v>-58.969082121675456</v>
      </c>
      <c r="DN50" s="36">
        <f t="shared" ca="1" si="136"/>
        <v>-58.969082121670674</v>
      </c>
      <c r="DO50" s="64" cm="1">
        <f t="array" ref="DO50">IFERROR(INDEX(Tbl_FwdNom,$B50,MATCH(LIDt,Tbl_FwdNom_Cols,0)),0)</f>
        <v>9.7193880329999995</v>
      </c>
      <c r="DP50" s="64">
        <f t="shared" ca="1" si="137"/>
        <v>13.28804132</v>
      </c>
      <c r="DQ50" s="64">
        <f t="shared" ca="1" si="81"/>
        <v>1.045118841462922E-2</v>
      </c>
      <c r="DR50" s="70">
        <f t="shared" ca="1" si="82"/>
        <v>0.98965690917635829</v>
      </c>
      <c r="DS50" s="70">
        <f ca="1">PRODUCT($DR$8:DR50)</f>
        <v>0.68816132405371289</v>
      </c>
      <c r="DT50" s="36">
        <f t="shared" ca="1" si="83"/>
        <v>3326.0472160612935</v>
      </c>
      <c r="DU50" s="36">
        <f t="shared" ca="1" si="84"/>
        <v>902.16858700724913</v>
      </c>
      <c r="DV50" s="36">
        <f t="shared" ca="1" si="85"/>
        <v>1.7675967567353201</v>
      </c>
      <c r="DW50" s="36">
        <f t="shared" ca="1" si="86"/>
        <v>72.611022601912509</v>
      </c>
      <c r="DX50" s="36">
        <f t="shared" ca="1" si="87"/>
        <v>4862.9581264973986</v>
      </c>
      <c r="DY50" s="36">
        <f t="shared" ca="1" si="88"/>
        <v>51.365941612811945</v>
      </c>
      <c r="DZ50" s="36">
        <f t="shared" ca="1" si="89"/>
        <v>332.72622496568425</v>
      </c>
      <c r="EA50" s="36">
        <f t="shared" ca="1" si="90"/>
        <v>0</v>
      </c>
      <c r="EB50" s="36">
        <f t="shared" ca="1" si="91"/>
        <v>-179.80673100518266</v>
      </c>
      <c r="EC50" s="36">
        <f t="shared" ca="1" si="92"/>
        <v>1393.6911516274167</v>
      </c>
      <c r="ED50" s="36">
        <f t="shared" ca="1" si="93"/>
        <v>1582.0397568095718</v>
      </c>
      <c r="EE50" s="36">
        <f t="shared" ca="1" si="138"/>
        <v>188.3486051821551</v>
      </c>
      <c r="EF50" s="36">
        <f t="shared" ca="1" si="94"/>
        <v>8.541874176972442</v>
      </c>
      <c r="EG50" s="64"/>
      <c r="EH50" s="64"/>
      <c r="EI50" s="64"/>
      <c r="EJ50" s="70"/>
      <c r="EK50" s="70"/>
      <c r="EL50" s="70"/>
      <c r="EM50" s="70"/>
      <c r="EN50" s="70"/>
      <c r="EO50" s="36">
        <f t="shared" ca="1" si="96"/>
        <v>-0.68156952871079401</v>
      </c>
      <c r="EP50" s="36">
        <f t="shared" ca="1" si="97"/>
        <v>0</v>
      </c>
      <c r="EQ50" s="36">
        <f t="shared" si="98"/>
        <v>115.16876468280056</v>
      </c>
      <c r="ER50" s="36">
        <f t="shared" si="99"/>
        <v>30.19631623622341</v>
      </c>
      <c r="ES50" s="36">
        <f t="shared" si="100"/>
        <v>-27.576204763340964</v>
      </c>
      <c r="ET50" s="36">
        <f t="shared" ca="1" si="101"/>
        <v>19.421357027078876</v>
      </c>
      <c r="EU50" s="36">
        <f t="shared" ca="1" si="139"/>
        <v>49.617673263302287</v>
      </c>
      <c r="EV50" s="36">
        <f t="shared" si="102"/>
        <v>6.5005298374379867</v>
      </c>
      <c r="EW50" s="36">
        <f t="shared" si="103"/>
        <v>150.5449014527901</v>
      </c>
      <c r="EX50" s="36">
        <f t="shared" ca="1" si="140"/>
        <v>321.83186923633093</v>
      </c>
      <c r="EY50" s="36">
        <f t="shared" si="104"/>
        <v>40.209754701749326</v>
      </c>
      <c r="EZ50" s="36">
        <f t="shared" si="105"/>
        <v>6.1314531782897799</v>
      </c>
      <c r="FA50" s="36">
        <f t="shared" si="106"/>
        <v>-7.1806592642476614</v>
      </c>
      <c r="FB50" s="36">
        <f t="shared" si="107"/>
        <v>14.412630664135348</v>
      </c>
      <c r="FC50" s="36">
        <f t="shared" si="141"/>
        <v>20.544083842425128</v>
      </c>
      <c r="FD50" s="36">
        <f t="shared" si="108"/>
        <v>1.6490468934504999E-5</v>
      </c>
      <c r="FE50" s="36">
        <f t="shared" si="109"/>
        <v>64.02113137453216</v>
      </c>
      <c r="FF50" s="36">
        <f t="shared" si="142"/>
        <v>124.77498640917555</v>
      </c>
      <c r="FG50" s="36">
        <f t="shared" ca="1" si="110"/>
        <v>197.05688282715539</v>
      </c>
      <c r="FH50" s="36">
        <f t="shared" ca="1" si="111"/>
        <v>2.5721284474314161</v>
      </c>
      <c r="FI50" s="36">
        <f t="shared" ca="1" si="112"/>
        <v>-6.5947782042872145</v>
      </c>
      <c r="FJ50" s="36">
        <f t="shared" ca="1" si="113"/>
        <v>311.07822307625958</v>
      </c>
      <c r="FK50" s="36">
        <f t="shared" si="114"/>
        <v>0.99722035866881398</v>
      </c>
      <c r="FL50" s="36">
        <f t="shared" si="115"/>
        <v>-3.3039633785765563</v>
      </c>
      <c r="FM50" s="36">
        <f t="shared" ca="1" si="116"/>
        <v>117.51729922644853</v>
      </c>
      <c r="FN50" s="36">
        <f t="shared" ca="1" si="154"/>
        <v>193.56092384981105</v>
      </c>
    </row>
    <row r="51" spans="2:170" x14ac:dyDescent="0.25">
      <c r="B51" s="2">
        <v>43</v>
      </c>
      <c r="C51" s="2">
        <f t="shared" si="117"/>
        <v>4</v>
      </c>
      <c r="D51" s="2">
        <f t="shared" si="144"/>
        <v>67</v>
      </c>
      <c r="E51" s="2">
        <f t="shared" si="118"/>
        <v>6</v>
      </c>
      <c r="F51" s="189">
        <f t="shared" si="145"/>
        <v>47026</v>
      </c>
      <c r="G51" s="2">
        <f t="shared" si="146"/>
        <v>9</v>
      </c>
      <c r="H51" s="187">
        <f t="shared" si="0"/>
        <v>38.166666666666671</v>
      </c>
      <c r="I51" s="186">
        <f t="shared" si="147"/>
        <v>38</v>
      </c>
      <c r="J51" s="2">
        <f t="shared" si="1"/>
        <v>0</v>
      </c>
      <c r="K51" s="2">
        <f t="shared" si="2"/>
        <v>1</v>
      </c>
      <c r="L51">
        <f t="shared" si="3"/>
        <v>2</v>
      </c>
      <c r="M51" s="190">
        <f t="shared" si="148"/>
        <v>9.5389728000000007E-4</v>
      </c>
      <c r="N51">
        <f t="shared" si="4"/>
        <v>1</v>
      </c>
      <c r="O51">
        <f t="shared" si="5"/>
        <v>100</v>
      </c>
      <c r="P51" s="58">
        <f t="shared" si="6"/>
        <v>4.2925377600000003E-3</v>
      </c>
      <c r="Q51" s="106">
        <f t="shared" si="7"/>
        <v>4.2925377600000003E-3</v>
      </c>
      <c r="R51" s="59">
        <f t="shared" si="8"/>
        <v>4.2925377600000003E-3</v>
      </c>
      <c r="S51" s="32">
        <f t="shared" si="119"/>
        <v>3.5841718237450415E-4</v>
      </c>
      <c r="T51">
        <f t="shared" si="9"/>
        <v>1</v>
      </c>
      <c r="U51" s="32">
        <f t="shared" si="120"/>
        <v>3.4736058000000002E-4</v>
      </c>
      <c r="V51">
        <f t="shared" si="10"/>
        <v>1</v>
      </c>
      <c r="W51">
        <f t="shared" si="11"/>
        <v>100</v>
      </c>
      <c r="X51" s="58">
        <f t="shared" si="12"/>
        <v>1.5631226100000001E-3</v>
      </c>
      <c r="Y51" s="58">
        <f t="shared" si="13"/>
        <v>1.5631226100000001E-3</v>
      </c>
      <c r="Z51" s="32">
        <f t="shared" si="14"/>
        <v>1.5631226100000001E-3</v>
      </c>
      <c r="AA51" s="32">
        <f t="shared" si="15"/>
        <v>1.3035363328739447E-4</v>
      </c>
      <c r="AB51" s="59">
        <f t="shared" si="16"/>
        <v>4.9056245199999996E-3</v>
      </c>
      <c r="AC51" s="59">
        <f t="shared" si="17"/>
        <v>4.9056245199999996E-3</v>
      </c>
      <c r="AD51">
        <f t="shared" si="18"/>
        <v>1</v>
      </c>
      <c r="AE51" s="59">
        <f t="shared" si="19"/>
        <v>4.9056245199999996E-3</v>
      </c>
      <c r="AF51" s="59">
        <f t="shared" si="20"/>
        <v>4.1758461800000006E-3</v>
      </c>
      <c r="AG51" s="59">
        <f t="shared" si="21"/>
        <v>4.1758461800000006E-3</v>
      </c>
      <c r="AH51">
        <f t="shared" si="22"/>
        <v>1</v>
      </c>
      <c r="AI51" s="59">
        <f t="shared" si="23"/>
        <v>4.1758461800000006E-3</v>
      </c>
      <c r="AJ51" s="59">
        <f t="shared" si="24"/>
        <v>0</v>
      </c>
      <c r="AK51" s="59">
        <f t="shared" si="25"/>
        <v>0</v>
      </c>
      <c r="AL51" s="59">
        <f t="shared" si="26"/>
        <v>0</v>
      </c>
      <c r="AM51" s="12">
        <f t="shared" si="121"/>
        <v>0.65678874118687991</v>
      </c>
      <c r="AN51" s="12">
        <f t="shared" si="122"/>
        <v>0</v>
      </c>
      <c r="AO51" s="66">
        <f t="shared" si="27"/>
        <v>2.3540437003149894E-4</v>
      </c>
      <c r="AP51" s="66">
        <f t="shared" si="28"/>
        <v>8.5614798715963984E-5</v>
      </c>
      <c r="AQ51" s="59">
        <f t="shared" si="29"/>
        <v>3.2219589532262918E-3</v>
      </c>
      <c r="AR51" s="59">
        <f t="shared" si="30"/>
        <v>2.7426487559522417E-3</v>
      </c>
      <c r="AS51" s="59">
        <f t="shared" si="31"/>
        <v>0</v>
      </c>
      <c r="AT51" s="12">
        <f t="shared" si="32"/>
        <v>0.65050311430895402</v>
      </c>
      <c r="AU51" s="59">
        <f t="shared" si="123"/>
        <v>1.0972125985553305E-16</v>
      </c>
      <c r="AV51" s="59">
        <f t="shared" si="124"/>
        <v>0</v>
      </c>
      <c r="AW51" s="70">
        <f t="shared" si="33"/>
        <v>0</v>
      </c>
      <c r="AX51" s="20">
        <f t="shared" si="34"/>
        <v>200000</v>
      </c>
      <c r="AY51" s="20">
        <f t="shared" si="35"/>
        <v>0</v>
      </c>
      <c r="AZ51" s="20">
        <f t="shared" si="36"/>
        <v>0</v>
      </c>
      <c r="BA51" s="20">
        <f t="shared" si="37"/>
        <v>200000</v>
      </c>
      <c r="BB51" s="36">
        <f t="shared" si="38"/>
        <v>1</v>
      </c>
      <c r="BC51" s="36">
        <f t="shared" si="39"/>
        <v>0</v>
      </c>
      <c r="BD51" s="80">
        <f t="shared" si="40"/>
        <v>47.080874006299787</v>
      </c>
      <c r="BE51" s="36">
        <f t="shared" si="41"/>
        <v>0</v>
      </c>
      <c r="BF51" s="36">
        <f t="shared" si="42"/>
        <v>0</v>
      </c>
      <c r="BG51" s="36">
        <f t="shared" si="43"/>
        <v>47.080874006299787</v>
      </c>
      <c r="BH51" s="36">
        <f t="shared" si="44"/>
        <v>17.122959743192798</v>
      </c>
      <c r="BI51" s="36">
        <f t="shared" si="45"/>
        <v>0</v>
      </c>
      <c r="BJ51" s="36">
        <f t="shared" si="46"/>
        <v>0</v>
      </c>
      <c r="BK51" s="36">
        <f t="shared" si="47"/>
        <v>17.122959743192798</v>
      </c>
      <c r="BL51" s="68">
        <f ca="1">IF(OR(AT51=0,E51&gt;ProjTerm),0,VLOOKUP(D51,'Life Events'!$AE$5:$AI$1206,5,FALSE))</f>
        <v>2.8288252382424526E-2</v>
      </c>
      <c r="BM51" s="93">
        <f t="shared" ca="1" si="48"/>
        <v>2.8288252382424526E-2</v>
      </c>
      <c r="BN51" s="93">
        <f t="shared" ca="1" si="49"/>
        <v>1.8401596273124841E-2</v>
      </c>
      <c r="BO51" s="36">
        <f t="shared" ca="1" si="50"/>
        <v>2.7999148210431821</v>
      </c>
      <c r="BP51" s="36">
        <f t="shared" si="51"/>
        <v>2.6840278167262963E-2</v>
      </c>
      <c r="BQ51" s="36">
        <f t="shared" si="149"/>
        <v>98.304045912193956</v>
      </c>
      <c r="BR51" s="36">
        <f t="shared" si="150"/>
        <v>154.78110000000001</v>
      </c>
      <c r="BS51" s="36">
        <f t="shared" si="52"/>
        <v>152.15608360739884</v>
      </c>
      <c r="BT51" s="36">
        <f t="shared" si="53"/>
        <v>98.978006247666528</v>
      </c>
      <c r="BU51" s="70" cm="1">
        <f t="array" ref="BU51">IF(AND(ActInt=1,$J51=0),INDEX(Tbl_FwdNom,$B51-IVP,MATCH(ValnDt,Tbl_FwdNom_Cols)),INDEX(Tbl_FwdNom,$B51,MATCH(StartDt,Tbl_FwdNom_Cols)))</f>
        <v>10.072103509</v>
      </c>
      <c r="BV51" s="70" cm="1">
        <f t="array" ref="BV51">INDEX(Tbl_FwdReal,$B51,MATCH(StartDt,Tbl_FwdReal_Cols))</f>
        <v>4.9715838730000002</v>
      </c>
      <c r="BW51" s="70" cm="1">
        <f t="array" ref="BW51">IF(RunType&lt;&gt;"OPN",INDEX(Tbl_FwdReal,$B51,MATCH(ValnDt,Tbl_FwdReal_Cols)),IF(AND($J51=0,ActInt=1),INDEX(Tbl_FwdReal,$B51-IVP,MATCH(ValnDt,Tbl_FwdReal_Cols)),-999))*$K51</f>
        <v>4.9715838730000002</v>
      </c>
      <c r="BX51" s="70">
        <f t="shared" si="54"/>
        <v>4.9715838730000003E-2</v>
      </c>
      <c r="BY51" s="70">
        <f t="shared" si="125"/>
        <v>4.8589527258833032E-2</v>
      </c>
      <c r="BZ51" s="64">
        <f t="shared" si="151"/>
        <v>3.9616561747439771E-3</v>
      </c>
      <c r="CA51" s="70" cm="1">
        <f t="array" ref="CA51">IF($J51=1,CA50*(1+INDEX(Tbl_CPI,$B51,MATCH(IF(RunType="OPN",StartDt,ValnDt),Tbl_CPI_Cols))),0)</f>
        <v>0</v>
      </c>
      <c r="CB51" s="70">
        <f t="shared" si="126"/>
        <v>1.1680546787468835</v>
      </c>
      <c r="CC51" s="70">
        <f t="shared" si="127"/>
        <v>1.1367234773541715</v>
      </c>
      <c r="CD51" s="36">
        <f t="shared" si="55"/>
        <v>7.929718995440922</v>
      </c>
      <c r="CE51" s="36">
        <f t="shared" si="56"/>
        <v>1.574815465336578</v>
      </c>
      <c r="CF51" s="36">
        <f t="shared" si="57"/>
        <v>0</v>
      </c>
      <c r="CG51" s="36">
        <f t="shared" si="58"/>
        <v>6.242471224061374</v>
      </c>
      <c r="CH51" s="36">
        <f t="shared" si="59"/>
        <v>5.2081501569813327</v>
      </c>
      <c r="CI51" s="36">
        <f t="shared" si="60"/>
        <v>0</v>
      </c>
      <c r="CJ51" s="36">
        <f t="shared" si="61"/>
        <v>0</v>
      </c>
      <c r="CK51" s="36">
        <f t="shared" si="62"/>
        <v>0</v>
      </c>
      <c r="CL51" s="36">
        <f t="shared" si="63"/>
        <v>1.0343210670800416</v>
      </c>
      <c r="CM51" s="36">
        <f t="shared" si="64"/>
        <v>6.242471224061374</v>
      </c>
      <c r="CN51" s="36">
        <f t="shared" ca="1" si="65"/>
        <v>-32.001097955298022</v>
      </c>
      <c r="CO51" s="20">
        <f t="shared" si="66"/>
        <v>120000</v>
      </c>
      <c r="CP51" s="20">
        <f t="shared" si="128"/>
        <v>2</v>
      </c>
      <c r="CQ51" s="64">
        <f t="shared" si="67"/>
        <v>1.47635454E-3</v>
      </c>
      <c r="CR51" s="64">
        <f t="shared" si="68"/>
        <v>6.6435954299999996E-3</v>
      </c>
      <c r="CS51" s="36">
        <f t="shared" si="69"/>
        <v>43.767819381471071</v>
      </c>
      <c r="CT51" s="36">
        <f t="shared" si="70"/>
        <v>28.248524403779872</v>
      </c>
      <c r="CU51" s="36">
        <f t="shared" si="71"/>
        <v>10.273775845915678</v>
      </c>
      <c r="CV51" s="36">
        <f t="shared" si="129"/>
        <v>38.522300249695547</v>
      </c>
      <c r="CW51" s="36">
        <f t="shared" si="72"/>
        <v>38.522300249695547</v>
      </c>
      <c r="CX51" s="36">
        <f t="shared" si="73"/>
        <v>4.0991814849791197E-2</v>
      </c>
      <c r="CY51" s="36">
        <f t="shared" si="74"/>
        <v>43.726827566621282</v>
      </c>
      <c r="CZ51" s="36">
        <f t="shared" si="130"/>
        <v>5.2045273169257342</v>
      </c>
      <c r="DA51" s="64">
        <f t="shared" si="75"/>
        <v>8.0291833431149762E-3</v>
      </c>
      <c r="DB51" s="70">
        <f t="shared" si="131"/>
        <v>0.99203477094136672</v>
      </c>
      <c r="DC51" s="70">
        <f>PRODUCT($DB$8:DB51)</f>
        <v>0.733499163974075</v>
      </c>
      <c r="DD51" s="36">
        <f t="shared" si="76"/>
        <v>4978.9825187804399</v>
      </c>
      <c r="DE51" s="36">
        <f t="shared" si="77"/>
        <v>3361.9482715351314</v>
      </c>
      <c r="DF51" s="36">
        <f t="shared" si="78"/>
        <v>923.31525228052942</v>
      </c>
      <c r="DG51" s="36">
        <f t="shared" si="132"/>
        <v>1.7914454368567474</v>
      </c>
      <c r="DH51" s="36">
        <f t="shared" ca="1" si="152"/>
        <v>73.201485220720144</v>
      </c>
      <c r="DI51" s="36">
        <f t="shared" si="133"/>
        <v>390.67184774442052</v>
      </c>
      <c r="DJ51" s="36">
        <f t="shared" ca="1" si="79"/>
        <v>-231.6371074364954</v>
      </c>
      <c r="DK51" s="36">
        <f t="shared" si="134"/>
        <v>1425.862036521559</v>
      </c>
      <c r="DL51" s="36">
        <f t="shared" si="135"/>
        <v>1618.5605657327869</v>
      </c>
      <c r="DM51" s="36">
        <f t="shared" ca="1" si="80"/>
        <v>-38.93857822526752</v>
      </c>
      <c r="DN51" s="36">
        <f t="shared" ca="1" si="136"/>
        <v>-38.938578225262006</v>
      </c>
      <c r="DO51" s="64" cm="1">
        <f t="array" ref="DO51">IFERROR(INDEX(Tbl_FwdNom,$B51,MATCH(LIDt,Tbl_FwdNom_Cols,0)),0)</f>
        <v>9.8330019909999997</v>
      </c>
      <c r="DP51" s="64">
        <f t="shared" ca="1" si="137"/>
        <v>13.38987255</v>
      </c>
      <c r="DQ51" s="64">
        <f t="shared" ca="1" si="81"/>
        <v>1.0526845944615282E-2</v>
      </c>
      <c r="DR51" s="70">
        <f t="shared" ca="1" si="82"/>
        <v>0.98958281416583738</v>
      </c>
      <c r="DS51" s="70">
        <f ca="1">PRODUCT($DR$8:DR51)</f>
        <v>0.68099261965716196</v>
      </c>
      <c r="DT51" s="36">
        <f t="shared" ca="1" si="83"/>
        <v>3313.9791287029875</v>
      </c>
      <c r="DU51" s="36">
        <f t="shared" ca="1" si="84"/>
        <v>894.54261699555286</v>
      </c>
      <c r="DV51" s="36">
        <f t="shared" ca="1" si="85"/>
        <v>1.7593636973184115</v>
      </c>
      <c r="DW51" s="36">
        <f t="shared" ca="1" si="86"/>
        <v>70.575472829680635</v>
      </c>
      <c r="DX51" s="36">
        <f t="shared" ca="1" si="87"/>
        <v>4815.1717312824849</v>
      </c>
      <c r="DY51" s="36">
        <f t="shared" ca="1" si="88"/>
        <v>50.861453761359655</v>
      </c>
      <c r="DZ51" s="36">
        <f t="shared" ca="1" si="89"/>
        <v>330.96580712629111</v>
      </c>
      <c r="EA51" s="36">
        <f t="shared" ca="1" si="90"/>
        <v>0</v>
      </c>
      <c r="EB51" s="36">
        <f t="shared" ca="1" si="91"/>
        <v>-156.00661556393175</v>
      </c>
      <c r="EC51" s="36">
        <f t="shared" ca="1" si="92"/>
        <v>1369.8400234252765</v>
      </c>
      <c r="ED51" s="36">
        <f t="shared" ca="1" si="93"/>
        <v>1554.9668180411416</v>
      </c>
      <c r="EE51" s="36">
        <f t="shared" ca="1" si="138"/>
        <v>185.12679461586504</v>
      </c>
      <c r="EF51" s="36">
        <f t="shared" ca="1" si="94"/>
        <v>29.120179051933292</v>
      </c>
      <c r="EG51" s="64"/>
      <c r="EH51" s="64"/>
      <c r="EI51" s="64"/>
      <c r="EJ51" s="70"/>
      <c r="EK51" s="70"/>
      <c r="EL51" s="70"/>
      <c r="EM51" s="70"/>
      <c r="EN51" s="70"/>
      <c r="EO51" s="36">
        <f t="shared" ca="1" si="96"/>
        <v>-0.5235955179022439</v>
      </c>
      <c r="EP51" s="36">
        <f t="shared" ca="1" si="97"/>
        <v>0</v>
      </c>
      <c r="EQ51" s="36">
        <f t="shared" si="98"/>
        <v>114.37978408449885</v>
      </c>
      <c r="ER51" s="36">
        <f t="shared" si="99"/>
        <v>29.845465122500404</v>
      </c>
      <c r="ES51" s="36">
        <f t="shared" si="100"/>
        <v>-27.255796734832323</v>
      </c>
      <c r="ET51" s="36">
        <f t="shared" ca="1" si="101"/>
        <v>17.621547412897506</v>
      </c>
      <c r="EU51" s="36">
        <f t="shared" ca="1" si="139"/>
        <v>47.467012535397913</v>
      </c>
      <c r="EV51" s="36">
        <f t="shared" si="102"/>
        <v>6.4488514444649692</v>
      </c>
      <c r="EW51" s="36">
        <f t="shared" si="103"/>
        <v>149.5135714151134</v>
      </c>
      <c r="EX51" s="36">
        <f t="shared" ca="1" si="140"/>
        <v>317.80921947947513</v>
      </c>
      <c r="EY51" s="36">
        <f t="shared" si="104"/>
        <v>39.466349757158042</v>
      </c>
      <c r="EZ51" s="36">
        <f t="shared" si="105"/>
        <v>6.0180995242963338</v>
      </c>
      <c r="FA51" s="36">
        <f t="shared" si="106"/>
        <v>-7.0479086842438194</v>
      </c>
      <c r="FB51" s="36">
        <f t="shared" si="107"/>
        <v>14.146280369248887</v>
      </c>
      <c r="FC51" s="36">
        <f t="shared" si="141"/>
        <v>20.16437989354522</v>
      </c>
      <c r="FD51" s="36">
        <f t="shared" si="108"/>
        <v>1.6185605657327871E-5</v>
      </c>
      <c r="FE51" s="36">
        <f t="shared" si="109"/>
        <v>62.837497552958894</v>
      </c>
      <c r="FF51" s="36">
        <f t="shared" si="142"/>
        <v>122.46824338926781</v>
      </c>
      <c r="FG51" s="36">
        <f t="shared" ca="1" si="110"/>
        <v>195.34097609020733</v>
      </c>
      <c r="FH51" s="36">
        <f t="shared" ca="1" si="111"/>
        <v>2.5517484913329733</v>
      </c>
      <c r="FI51" s="36">
        <f t="shared" ca="1" si="112"/>
        <v>-6.5362513765088304</v>
      </c>
      <c r="FJ51" s="36">
        <f t="shared" ca="1" si="113"/>
        <v>307.81664423079917</v>
      </c>
      <c r="FK51" s="36">
        <f t="shared" si="114"/>
        <v>0.98331997988165987</v>
      </c>
      <c r="FL51" s="36">
        <f t="shared" si="115"/>
        <v>-3.2723106567825546</v>
      </c>
      <c r="FM51" s="36">
        <f t="shared" ca="1" si="116"/>
        <v>115.48207507445005</v>
      </c>
      <c r="FN51" s="36">
        <f t="shared" ca="1" si="154"/>
        <v>192.33456915634912</v>
      </c>
    </row>
    <row r="52" spans="2:170" x14ac:dyDescent="0.25">
      <c r="B52" s="2">
        <v>44</v>
      </c>
      <c r="C52" s="2">
        <f t="shared" si="117"/>
        <v>4</v>
      </c>
      <c r="D52" s="2">
        <f t="shared" si="144"/>
        <v>68</v>
      </c>
      <c r="E52" s="2">
        <f t="shared" si="118"/>
        <v>6</v>
      </c>
      <c r="F52" s="189">
        <f t="shared" si="145"/>
        <v>47057</v>
      </c>
      <c r="G52" s="2">
        <f t="shared" si="146"/>
        <v>10</v>
      </c>
      <c r="H52" s="187">
        <f t="shared" si="0"/>
        <v>38.25</v>
      </c>
      <c r="I52" s="186">
        <f t="shared" si="147"/>
        <v>38</v>
      </c>
      <c r="J52" s="2">
        <f t="shared" si="1"/>
        <v>0</v>
      </c>
      <c r="K52" s="2">
        <f t="shared" si="2"/>
        <v>1</v>
      </c>
      <c r="L52">
        <f t="shared" si="3"/>
        <v>2</v>
      </c>
      <c r="M52" s="190">
        <f t="shared" si="148"/>
        <v>9.5389728000000007E-4</v>
      </c>
      <c r="N52">
        <f t="shared" si="4"/>
        <v>1</v>
      </c>
      <c r="O52">
        <f t="shared" si="5"/>
        <v>100</v>
      </c>
      <c r="P52" s="58">
        <f t="shared" si="6"/>
        <v>4.2925377600000003E-3</v>
      </c>
      <c r="Q52" s="106">
        <f t="shared" si="7"/>
        <v>4.2925377600000003E-3</v>
      </c>
      <c r="R52" s="59">
        <f t="shared" si="8"/>
        <v>4.2925377600000003E-3</v>
      </c>
      <c r="S52" s="32">
        <f t="shared" si="119"/>
        <v>3.5841718237450415E-4</v>
      </c>
      <c r="T52">
        <f t="shared" si="9"/>
        <v>1</v>
      </c>
      <c r="U52" s="32">
        <f t="shared" si="120"/>
        <v>3.4736058000000002E-4</v>
      </c>
      <c r="V52">
        <f t="shared" si="10"/>
        <v>1</v>
      </c>
      <c r="W52">
        <f t="shared" si="11"/>
        <v>100</v>
      </c>
      <c r="X52" s="58">
        <f t="shared" si="12"/>
        <v>1.5631226100000001E-3</v>
      </c>
      <c r="Y52" s="58">
        <f t="shared" si="13"/>
        <v>1.5631226100000001E-3</v>
      </c>
      <c r="Z52" s="32">
        <f t="shared" si="14"/>
        <v>1.5631226100000001E-3</v>
      </c>
      <c r="AA52" s="32">
        <f t="shared" si="15"/>
        <v>1.3035363328739447E-4</v>
      </c>
      <c r="AB52" s="59">
        <f t="shared" si="16"/>
        <v>4.9056245199999996E-3</v>
      </c>
      <c r="AC52" s="59">
        <f t="shared" si="17"/>
        <v>4.9056245199999996E-3</v>
      </c>
      <c r="AD52">
        <f t="shared" si="18"/>
        <v>1</v>
      </c>
      <c r="AE52" s="59">
        <f t="shared" si="19"/>
        <v>4.9056245199999996E-3</v>
      </c>
      <c r="AF52" s="59">
        <f t="shared" si="20"/>
        <v>4.1758461800000006E-3</v>
      </c>
      <c r="AG52" s="59">
        <f t="shared" si="21"/>
        <v>4.1758461800000006E-3</v>
      </c>
      <c r="AH52">
        <f t="shared" si="22"/>
        <v>1</v>
      </c>
      <c r="AI52" s="59">
        <f t="shared" si="23"/>
        <v>4.1758461800000006E-3</v>
      </c>
      <c r="AJ52" s="59">
        <f t="shared" si="24"/>
        <v>0</v>
      </c>
      <c r="AK52" s="59">
        <f t="shared" si="25"/>
        <v>0</v>
      </c>
      <c r="AL52" s="59">
        <f t="shared" si="26"/>
        <v>0</v>
      </c>
      <c r="AM52" s="12">
        <f t="shared" si="121"/>
        <v>0.65050311430895402</v>
      </c>
      <c r="AN52" s="12">
        <f t="shared" si="122"/>
        <v>0</v>
      </c>
      <c r="AO52" s="66">
        <f t="shared" si="27"/>
        <v>2.3315149335645529E-4</v>
      </c>
      <c r="AP52" s="66">
        <f t="shared" si="28"/>
        <v>8.4795444414937431E-5</v>
      </c>
      <c r="AQ52" s="59">
        <f t="shared" si="29"/>
        <v>3.1911240278903676E-3</v>
      </c>
      <c r="AR52" s="59">
        <f t="shared" si="30"/>
        <v>2.7164009449651494E-3</v>
      </c>
      <c r="AS52" s="59">
        <f t="shared" si="31"/>
        <v>0</v>
      </c>
      <c r="AT52" s="12">
        <f t="shared" si="32"/>
        <v>0.64427764239832708</v>
      </c>
      <c r="AU52" s="59">
        <f t="shared" si="123"/>
        <v>0</v>
      </c>
      <c r="AV52" s="59">
        <f t="shared" si="124"/>
        <v>-3.5128150388530344E-17</v>
      </c>
      <c r="AW52" s="70">
        <f t="shared" si="33"/>
        <v>0</v>
      </c>
      <c r="AX52" s="20">
        <f t="shared" si="34"/>
        <v>200000</v>
      </c>
      <c r="AY52" s="20">
        <f t="shared" si="35"/>
        <v>0</v>
      </c>
      <c r="AZ52" s="20">
        <f t="shared" si="36"/>
        <v>0</v>
      </c>
      <c r="BA52" s="20">
        <f t="shared" si="37"/>
        <v>200000</v>
      </c>
      <c r="BB52" s="36">
        <f t="shared" si="38"/>
        <v>1</v>
      </c>
      <c r="BC52" s="36">
        <f t="shared" si="39"/>
        <v>0</v>
      </c>
      <c r="BD52" s="80">
        <f t="shared" si="40"/>
        <v>46.630298671291058</v>
      </c>
      <c r="BE52" s="36">
        <f t="shared" si="41"/>
        <v>0</v>
      </c>
      <c r="BF52" s="36">
        <f t="shared" si="42"/>
        <v>0</v>
      </c>
      <c r="BG52" s="36">
        <f t="shared" si="43"/>
        <v>46.630298671291058</v>
      </c>
      <c r="BH52" s="36">
        <f t="shared" si="44"/>
        <v>16.959088882987487</v>
      </c>
      <c r="BI52" s="36">
        <f t="shared" si="45"/>
        <v>0</v>
      </c>
      <c r="BJ52" s="36">
        <f t="shared" si="46"/>
        <v>0</v>
      </c>
      <c r="BK52" s="36">
        <f t="shared" si="47"/>
        <v>16.959088882987487</v>
      </c>
      <c r="BL52" s="68">
        <f ca="1">IF(OR(AT52=0,E52&gt;ProjTerm),0,VLOOKUP(D52,'Life Events'!$AE$5:$AI$1206,5,FALSE))</f>
        <v>2.7650205067934655E-2</v>
      </c>
      <c r="BM52" s="93">
        <f t="shared" ca="1" si="48"/>
        <v>2.7650205067934655E-2</v>
      </c>
      <c r="BN52" s="93">
        <f t="shared" ca="1" si="49"/>
        <v>1.7814408932999216E-2</v>
      </c>
      <c r="BO52" s="36">
        <f t="shared" ca="1" si="50"/>
        <v>2.7105706950258215</v>
      </c>
      <c r="BP52" s="36">
        <f t="shared" si="51"/>
        <v>2.6583410222854712E-2</v>
      </c>
      <c r="BQ52" s="36">
        <f t="shared" si="149"/>
        <v>98.304045912193956</v>
      </c>
      <c r="BR52" s="36">
        <f t="shared" si="150"/>
        <v>154.78110000000001</v>
      </c>
      <c r="BS52" s="36">
        <f t="shared" si="52"/>
        <v>152.15608360739884</v>
      </c>
      <c r="BT52" s="36">
        <f t="shared" si="53"/>
        <v>98.030762823137664</v>
      </c>
      <c r="BU52" s="70" cm="1">
        <f t="array" ref="BU52">IF(AND(ActInt=1,$J52=0),INDEX(Tbl_FwdNom,$B52-IVP,MATCH(ValnDt,Tbl_FwdNom_Cols)),INDEX(Tbl_FwdNom,$B52,MATCH(StartDt,Tbl_FwdNom_Cols)))</f>
        <v>10.121434467</v>
      </c>
      <c r="BV52" s="70" cm="1">
        <f t="array" ref="BV52">INDEX(Tbl_FwdReal,$B52,MATCH(StartDt,Tbl_FwdReal_Cols))</f>
        <v>4.9984196860000001</v>
      </c>
      <c r="BW52" s="70" cm="1">
        <f t="array" ref="BW52">IF(RunType&lt;&gt;"OPN",INDEX(Tbl_FwdReal,$B52,MATCH(ValnDt,Tbl_FwdReal_Cols)),IF(AND($J52=0,ActInt=1),INDEX(Tbl_FwdReal,$B52-IVP,MATCH(ValnDt,Tbl_FwdReal_Cols)),-999))*$K52</f>
        <v>4.9984196860000001</v>
      </c>
      <c r="BX52" s="70">
        <f t="shared" si="54"/>
        <v>4.9984196860000003E-2</v>
      </c>
      <c r="BY52" s="70">
        <f t="shared" si="125"/>
        <v>4.8791351301481267E-2</v>
      </c>
      <c r="BZ52" s="64">
        <f t="shared" si="151"/>
        <v>3.9777576235902057E-3</v>
      </c>
      <c r="CA52" s="70" cm="1">
        <f t="array" ref="CA52">IF($J52=1,CA51*(1+INDEX(Tbl_CPI,$B52,MATCH(IF(RunType="OPN",StartDt,ValnDt),Tbl_CPI_Cols))),0)</f>
        <v>0</v>
      </c>
      <c r="CB52" s="70">
        <f t="shared" si="126"/>
        <v>1.1727009171500391</v>
      </c>
      <c r="CC52" s="70">
        <f t="shared" si="127"/>
        <v>1.1367234773541715</v>
      </c>
      <c r="CD52" s="36">
        <f t="shared" si="55"/>
        <v>7.929718995440922</v>
      </c>
      <c r="CE52" s="36">
        <f t="shared" si="56"/>
        <v>1.574815465336578</v>
      </c>
      <c r="CF52" s="36">
        <f t="shared" si="57"/>
        <v>0</v>
      </c>
      <c r="CG52" s="36">
        <f t="shared" si="58"/>
        <v>6.1827292667925384</v>
      </c>
      <c r="CH52" s="36">
        <f t="shared" si="59"/>
        <v>5.1583069021291905</v>
      </c>
      <c r="CI52" s="36">
        <f t="shared" si="60"/>
        <v>0</v>
      </c>
      <c r="CJ52" s="36">
        <f t="shared" si="61"/>
        <v>0</v>
      </c>
      <c r="CK52" s="36">
        <f t="shared" si="62"/>
        <v>0</v>
      </c>
      <c r="CL52" s="36">
        <f t="shared" si="63"/>
        <v>1.0244223646633486</v>
      </c>
      <c r="CM52" s="36">
        <f t="shared" si="64"/>
        <v>6.1827292667925384</v>
      </c>
      <c r="CN52" s="36">
        <f t="shared" ca="1" si="65"/>
        <v>-31.757387984056152</v>
      </c>
      <c r="CO52" s="20">
        <f t="shared" si="66"/>
        <v>120000</v>
      </c>
      <c r="CP52" s="20">
        <f t="shared" si="128"/>
        <v>2</v>
      </c>
      <c r="CQ52" s="64">
        <f t="shared" si="67"/>
        <v>1.47635454E-3</v>
      </c>
      <c r="CR52" s="64">
        <f t="shared" si="68"/>
        <v>6.6435954299999996E-3</v>
      </c>
      <c r="CS52" s="36">
        <f t="shared" si="69"/>
        <v>43.34895077937653</v>
      </c>
      <c r="CT52" s="36">
        <f t="shared" si="70"/>
        <v>27.978179202774633</v>
      </c>
      <c r="CU52" s="36">
        <f t="shared" si="71"/>
        <v>10.175453329792491</v>
      </c>
      <c r="CV52" s="36">
        <f t="shared" si="129"/>
        <v>38.153632532567123</v>
      </c>
      <c r="CW52" s="36">
        <f t="shared" si="72"/>
        <v>38.153632532567123</v>
      </c>
      <c r="CX52" s="36">
        <f t="shared" si="73"/>
        <v>4.0599513281510013E-2</v>
      </c>
      <c r="CY52" s="36">
        <f t="shared" si="74"/>
        <v>43.308351266095016</v>
      </c>
      <c r="CZ52" s="36">
        <f t="shared" si="130"/>
        <v>5.1547187335278934</v>
      </c>
      <c r="DA52" s="64">
        <f t="shared" si="75"/>
        <v>8.0668229388605184E-3</v>
      </c>
      <c r="DB52" s="70">
        <f t="shared" si="131"/>
        <v>0.99199772995668778</v>
      </c>
      <c r="DC52" s="70">
        <f>PRODUCT($DB$8:DB52)</f>
        <v>0.72762950558741069</v>
      </c>
      <c r="DD52" s="36">
        <f t="shared" si="76"/>
        <v>4921.1163263519857</v>
      </c>
      <c r="DE52" s="36">
        <f t="shared" si="77"/>
        <v>3342.438214299922</v>
      </c>
      <c r="DF52" s="36">
        <f t="shared" si="78"/>
        <v>913.80438405443829</v>
      </c>
      <c r="DG52" s="36">
        <f t="shared" si="132"/>
        <v>1.7793132997776455</v>
      </c>
      <c r="DH52" s="36">
        <f t="shared" ca="1" si="152"/>
        <v>71.08141794583149</v>
      </c>
      <c r="DI52" s="36">
        <f t="shared" si="133"/>
        <v>387.59072411830556</v>
      </c>
      <c r="DJ52" s="36">
        <f t="shared" ca="1" si="79"/>
        <v>-207.98089923326643</v>
      </c>
      <c r="DK52" s="36">
        <f t="shared" si="134"/>
        <v>1399.2105805728545</v>
      </c>
      <c r="DL52" s="36">
        <f t="shared" si="135"/>
        <v>1588.3088559662801</v>
      </c>
      <c r="DM52" s="36">
        <f t="shared" ca="1" si="80"/>
        <v>-18.88262383984079</v>
      </c>
      <c r="DN52" s="36">
        <f t="shared" ca="1" si="136"/>
        <v>-18.882623839834618</v>
      </c>
      <c r="DO52" s="64" cm="1">
        <f t="array" ref="DO52">IFERROR(INDEX(Tbl_FwdNom,$B52,MATCH(LIDt,Tbl_FwdNom_Cols,0)),0)</f>
        <v>9.9503721600000006</v>
      </c>
      <c r="DP52" s="64">
        <f t="shared" ca="1" si="137"/>
        <v>13.49342257</v>
      </c>
      <c r="DQ52" s="64">
        <f t="shared" ca="1" si="81"/>
        <v>1.0603716641691241E-2</v>
      </c>
      <c r="DR52" s="70">
        <f t="shared" ca="1" si="82"/>
        <v>0.98950754240551564</v>
      </c>
      <c r="DS52" s="70">
        <f ca="1">PRODUCT($DR$8:DR52)</f>
        <v>0.67384733347325232</v>
      </c>
      <c r="DT52" s="36">
        <f t="shared" ca="1" si="83"/>
        <v>3302.4893256689415</v>
      </c>
      <c r="DU52" s="36">
        <f t="shared" ca="1" si="84"/>
        <v>887.06900454710319</v>
      </c>
      <c r="DV52" s="36">
        <f t="shared" ca="1" si="85"/>
        <v>1.7514360812115992</v>
      </c>
      <c r="DW52" s="36">
        <f t="shared" ca="1" si="86"/>
        <v>68.613264450394126</v>
      </c>
      <c r="DX52" s="36">
        <f t="shared" ca="1" si="87"/>
        <v>4768.1996850789483</v>
      </c>
      <c r="DY52" s="36">
        <f t="shared" ca="1" si="88"/>
        <v>50.365489155889939</v>
      </c>
      <c r="DZ52" s="36">
        <f t="shared" ca="1" si="89"/>
        <v>329.2622706362767</v>
      </c>
      <c r="EA52" s="36">
        <f t="shared" ca="1" si="90"/>
        <v>0</v>
      </c>
      <c r="EB52" s="36">
        <f t="shared" ca="1" si="91"/>
        <v>-132.15176670155429</v>
      </c>
      <c r="EC52" s="36">
        <f t="shared" ca="1" si="92"/>
        <v>1346.2117863455587</v>
      </c>
      <c r="ED52" s="36">
        <f t="shared" ca="1" si="93"/>
        <v>1528.1468943007869</v>
      </c>
      <c r="EE52" s="36">
        <f t="shared" ca="1" si="138"/>
        <v>181.9351079552282</v>
      </c>
      <c r="EF52" s="36">
        <f t="shared" ca="1" si="94"/>
        <v>49.78334125367391</v>
      </c>
      <c r="EG52" s="64"/>
      <c r="EH52" s="64"/>
      <c r="EI52" s="64"/>
      <c r="EJ52" s="70"/>
      <c r="EK52" s="70"/>
      <c r="EL52" s="70"/>
      <c r="EM52" s="70"/>
      <c r="EN52" s="70"/>
      <c r="EO52" s="36">
        <f t="shared" ca="1" si="96"/>
        <v>-0.36398559830832899</v>
      </c>
      <c r="EP52" s="36">
        <f t="shared" ca="1" si="97"/>
        <v>0</v>
      </c>
      <c r="EQ52" s="36">
        <f t="shared" si="98"/>
        <v>113.60517426884853</v>
      </c>
      <c r="ER52" s="36">
        <f t="shared" si="99"/>
        <v>29.498598383888446</v>
      </c>
      <c r="ES52" s="36">
        <f t="shared" si="100"/>
        <v>-26.939027360226252</v>
      </c>
      <c r="ET52" s="36">
        <f t="shared" ca="1" si="101"/>
        <v>15.821926449417557</v>
      </c>
      <c r="EU52" s="36">
        <f t="shared" ca="1" si="139"/>
        <v>45.320524833306003</v>
      </c>
      <c r="EV52" s="36">
        <f t="shared" si="102"/>
        <v>6.3979910902787998</v>
      </c>
      <c r="EW52" s="36">
        <f t="shared" si="103"/>
        <v>148.50102640186591</v>
      </c>
      <c r="EX52" s="36">
        <f t="shared" ca="1" si="140"/>
        <v>313.82471659429928</v>
      </c>
      <c r="EY52" s="36">
        <f t="shared" si="104"/>
        <v>38.728665707041202</v>
      </c>
      <c r="EZ52" s="36">
        <f t="shared" si="105"/>
        <v>5.9056182220767042</v>
      </c>
      <c r="FA52" s="36">
        <f t="shared" si="106"/>
        <v>-6.9161797316852498</v>
      </c>
      <c r="FB52" s="36">
        <f t="shared" si="107"/>
        <v>13.88198048011345</v>
      </c>
      <c r="FC52" s="36">
        <f t="shared" si="141"/>
        <v>19.787598702190152</v>
      </c>
      <c r="FD52" s="36">
        <f t="shared" si="108"/>
        <v>1.5883088559662801E-5</v>
      </c>
      <c r="FE52" s="36">
        <f t="shared" si="109"/>
        <v>61.662972420046998</v>
      </c>
      <c r="FF52" s="36">
        <f t="shared" si="142"/>
        <v>120.17925271236692</v>
      </c>
      <c r="FG52" s="36">
        <f t="shared" ca="1" si="110"/>
        <v>193.64546388193236</v>
      </c>
      <c r="FH52" s="36">
        <f t="shared" ca="1" si="111"/>
        <v>2.5315684226042947</v>
      </c>
      <c r="FI52" s="36">
        <f t="shared" ca="1" si="112"/>
        <v>-6.4782889749911021</v>
      </c>
      <c r="FJ52" s="36">
        <f t="shared" ca="1" si="113"/>
        <v>304.60235572882772</v>
      </c>
      <c r="FK52" s="36">
        <f t="shared" si="114"/>
        <v>0.96946475255523668</v>
      </c>
      <c r="FL52" s="36">
        <f t="shared" si="115"/>
        <v>-3.240963107014903</v>
      </c>
      <c r="FM52" s="36">
        <f t="shared" ca="1" si="116"/>
        <v>113.46565116871913</v>
      </c>
      <c r="FN52" s="36">
        <f t="shared" ca="1" si="154"/>
        <v>191.13670456010857</v>
      </c>
    </row>
    <row r="53" spans="2:170" x14ac:dyDescent="0.25">
      <c r="B53" s="2">
        <v>45</v>
      </c>
      <c r="C53" s="2">
        <f t="shared" si="117"/>
        <v>4</v>
      </c>
      <c r="D53" s="2">
        <f t="shared" si="144"/>
        <v>69</v>
      </c>
      <c r="E53" s="2">
        <f t="shared" si="118"/>
        <v>6</v>
      </c>
      <c r="F53" s="189">
        <f t="shared" si="145"/>
        <v>47087</v>
      </c>
      <c r="G53" s="2">
        <f t="shared" si="146"/>
        <v>11</v>
      </c>
      <c r="H53" s="187">
        <f t="shared" si="0"/>
        <v>38.333333333333336</v>
      </c>
      <c r="I53" s="186">
        <f t="shared" si="147"/>
        <v>38</v>
      </c>
      <c r="J53" s="2">
        <f t="shared" si="1"/>
        <v>0</v>
      </c>
      <c r="K53" s="2">
        <f t="shared" si="2"/>
        <v>1</v>
      </c>
      <c r="L53">
        <f t="shared" si="3"/>
        <v>2</v>
      </c>
      <c r="M53" s="190">
        <f t="shared" si="148"/>
        <v>9.5389728000000007E-4</v>
      </c>
      <c r="N53">
        <f t="shared" si="4"/>
        <v>1</v>
      </c>
      <c r="O53">
        <f t="shared" si="5"/>
        <v>100</v>
      </c>
      <c r="P53" s="58">
        <f t="shared" si="6"/>
        <v>4.2925377600000003E-3</v>
      </c>
      <c r="Q53" s="106">
        <f t="shared" si="7"/>
        <v>4.2925377600000003E-3</v>
      </c>
      <c r="R53" s="59">
        <f t="shared" si="8"/>
        <v>4.2925377600000003E-3</v>
      </c>
      <c r="S53" s="32">
        <f t="shared" si="119"/>
        <v>3.5841718237450415E-4</v>
      </c>
      <c r="T53">
        <f t="shared" si="9"/>
        <v>1</v>
      </c>
      <c r="U53" s="32">
        <f t="shared" si="120"/>
        <v>3.4736058000000002E-4</v>
      </c>
      <c r="V53">
        <f t="shared" si="10"/>
        <v>1</v>
      </c>
      <c r="W53">
        <f t="shared" si="11"/>
        <v>100</v>
      </c>
      <c r="X53" s="58">
        <f t="shared" si="12"/>
        <v>1.5631226100000001E-3</v>
      </c>
      <c r="Y53" s="58">
        <f t="shared" si="13"/>
        <v>1.5631226100000001E-3</v>
      </c>
      <c r="Z53" s="32">
        <f t="shared" si="14"/>
        <v>1.5631226100000001E-3</v>
      </c>
      <c r="AA53" s="32">
        <f t="shared" si="15"/>
        <v>1.3035363328739447E-4</v>
      </c>
      <c r="AB53" s="59">
        <f t="shared" si="16"/>
        <v>4.9056245199999996E-3</v>
      </c>
      <c r="AC53" s="59">
        <f t="shared" si="17"/>
        <v>4.9056245199999996E-3</v>
      </c>
      <c r="AD53">
        <f t="shared" si="18"/>
        <v>1</v>
      </c>
      <c r="AE53" s="59">
        <f t="shared" si="19"/>
        <v>4.9056245199999996E-3</v>
      </c>
      <c r="AF53" s="59">
        <f t="shared" si="20"/>
        <v>4.1758461800000006E-3</v>
      </c>
      <c r="AG53" s="59">
        <f t="shared" si="21"/>
        <v>4.1758461800000006E-3</v>
      </c>
      <c r="AH53">
        <f t="shared" si="22"/>
        <v>1</v>
      </c>
      <c r="AI53" s="59">
        <f t="shared" si="23"/>
        <v>4.1758461800000006E-3</v>
      </c>
      <c r="AJ53" s="59">
        <f t="shared" si="24"/>
        <v>0</v>
      </c>
      <c r="AK53" s="59">
        <f t="shared" si="25"/>
        <v>0</v>
      </c>
      <c r="AL53" s="59">
        <f t="shared" si="26"/>
        <v>0</v>
      </c>
      <c r="AM53" s="12">
        <f t="shared" si="121"/>
        <v>0.64427764239832708</v>
      </c>
      <c r="AN53" s="12">
        <f t="shared" si="122"/>
        <v>0</v>
      </c>
      <c r="AO53" s="66">
        <f t="shared" si="27"/>
        <v>2.3092017725529678E-4</v>
      </c>
      <c r="AP53" s="66">
        <f t="shared" si="28"/>
        <v>8.3983931532458591E-5</v>
      </c>
      <c r="AQ53" s="59">
        <f t="shared" si="29"/>
        <v>3.1605842002370246E-3</v>
      </c>
      <c r="AR53" s="59">
        <f t="shared" si="30"/>
        <v>2.6904043318684606E-3</v>
      </c>
      <c r="AS53" s="59">
        <f t="shared" si="31"/>
        <v>0</v>
      </c>
      <c r="AT53" s="12">
        <f t="shared" si="32"/>
        <v>0.63811174975743379</v>
      </c>
      <c r="AU53" s="59">
        <f t="shared" si="123"/>
        <v>0</v>
      </c>
      <c r="AV53" s="59">
        <f t="shared" si="124"/>
        <v>-4.7704895589362195E-17</v>
      </c>
      <c r="AW53" s="70">
        <f t="shared" si="33"/>
        <v>0</v>
      </c>
      <c r="AX53" s="20">
        <f t="shared" si="34"/>
        <v>200000</v>
      </c>
      <c r="AY53" s="20">
        <f t="shared" si="35"/>
        <v>0</v>
      </c>
      <c r="AZ53" s="20">
        <f t="shared" si="36"/>
        <v>0</v>
      </c>
      <c r="BA53" s="20">
        <f t="shared" si="37"/>
        <v>200000</v>
      </c>
      <c r="BB53" s="36">
        <f t="shared" si="38"/>
        <v>1</v>
      </c>
      <c r="BC53" s="36">
        <f t="shared" si="39"/>
        <v>0</v>
      </c>
      <c r="BD53" s="80">
        <f t="shared" si="40"/>
        <v>46.184035451059358</v>
      </c>
      <c r="BE53" s="36">
        <f t="shared" si="41"/>
        <v>0</v>
      </c>
      <c r="BF53" s="36">
        <f t="shared" si="42"/>
        <v>0</v>
      </c>
      <c r="BG53" s="36">
        <f t="shared" si="43"/>
        <v>46.184035451059358</v>
      </c>
      <c r="BH53" s="36">
        <f t="shared" si="44"/>
        <v>16.796786306491718</v>
      </c>
      <c r="BI53" s="36">
        <f t="shared" si="45"/>
        <v>0</v>
      </c>
      <c r="BJ53" s="36">
        <f t="shared" si="46"/>
        <v>0</v>
      </c>
      <c r="BK53" s="36">
        <f t="shared" si="47"/>
        <v>16.796786306491718</v>
      </c>
      <c r="BL53" s="68">
        <f ca="1">IF(OR(AT53=0,E53&gt;ProjTerm),0,VLOOKUP(D53,'Life Events'!$AE$5:$AI$1206,5,FALSE))</f>
        <v>2.7005811456789743E-2</v>
      </c>
      <c r="BM53" s="93">
        <f t="shared" ca="1" si="48"/>
        <v>2.7005811456789743E-2</v>
      </c>
      <c r="BN53" s="93">
        <f t="shared" ca="1" si="49"/>
        <v>1.7232725602311455E-2</v>
      </c>
      <c r="BO53" s="36">
        <f t="shared" ca="1" si="50"/>
        <v>2.6220640375286641</v>
      </c>
      <c r="BP53" s="36">
        <f t="shared" si="51"/>
        <v>2.6329000566712082E-2</v>
      </c>
      <c r="BQ53" s="36">
        <f t="shared" si="149"/>
        <v>98.304045912193956</v>
      </c>
      <c r="BR53" s="36">
        <f t="shared" si="150"/>
        <v>154.78110000000001</v>
      </c>
      <c r="BS53" s="36">
        <f t="shared" si="52"/>
        <v>152.15608360739884</v>
      </c>
      <c r="BT53" s="36">
        <f t="shared" si="53"/>
        <v>97.092584746955666</v>
      </c>
      <c r="BU53" s="70" cm="1">
        <f t="array" ref="BU53">IF(AND(ActInt=1,$J53=0),INDEX(Tbl_FwdNom,$B53-IVP,MATCH(ValnDt,Tbl_FwdNom_Cols)),INDEX(Tbl_FwdNom,$B53,MATCH(StartDt,Tbl_FwdNom_Cols)))</f>
        <v>10.171579967</v>
      </c>
      <c r="BV53" s="70" cm="1">
        <f t="array" ref="BV53">INDEX(Tbl_FwdReal,$B53,MATCH(StartDt,Tbl_FwdReal_Cols))</f>
        <v>5.0256972490000003</v>
      </c>
      <c r="BW53" s="70" cm="1">
        <f t="array" ref="BW53">IF(RunType&lt;&gt;"OPN",INDEX(Tbl_FwdReal,$B53,MATCH(ValnDt,Tbl_FwdReal_Cols)),IF(AND($J53=0,ActInt=1),INDEX(Tbl_FwdReal,$B53-IVP,MATCH(ValnDt,Tbl_FwdReal_Cols)),-999))*$K53</f>
        <v>5.0256972490000003</v>
      </c>
      <c r="BX53" s="70">
        <f t="shared" si="54"/>
        <v>5.0256972490000003E-2</v>
      </c>
      <c r="BY53" s="70">
        <f t="shared" si="125"/>
        <v>4.8996415665776505E-2</v>
      </c>
      <c r="BZ53" s="64">
        <f t="shared" si="151"/>
        <v>3.9941146753419421E-3</v>
      </c>
      <c r="CA53" s="70" cm="1">
        <f t="array" ref="CA53">IF($J53=1,CA52*(1+INDEX(Tbl_CPI,$B53,MATCH(IF(RunType="OPN",StartDt,ValnDt),Tbl_CPI_Cols))),0)</f>
        <v>0</v>
      </c>
      <c r="CB53" s="70">
        <f t="shared" si="126"/>
        <v>1.177384819093015</v>
      </c>
      <c r="CC53" s="70">
        <f t="shared" si="127"/>
        <v>1.1367234773541715</v>
      </c>
      <c r="CD53" s="36">
        <f t="shared" si="55"/>
        <v>7.929718995440922</v>
      </c>
      <c r="CE53" s="36">
        <f t="shared" si="56"/>
        <v>1.574815465336578</v>
      </c>
      <c r="CF53" s="36">
        <f t="shared" si="57"/>
        <v>0</v>
      </c>
      <c r="CG53" s="36">
        <f t="shared" si="58"/>
        <v>6.1235590544833824</v>
      </c>
      <c r="CH53" s="36">
        <f t="shared" si="59"/>
        <v>5.1089406592639079</v>
      </c>
      <c r="CI53" s="36">
        <f t="shared" si="60"/>
        <v>0</v>
      </c>
      <c r="CJ53" s="36">
        <f t="shared" si="61"/>
        <v>0</v>
      </c>
      <c r="CK53" s="36">
        <f t="shared" si="62"/>
        <v>0</v>
      </c>
      <c r="CL53" s="36">
        <f t="shared" si="63"/>
        <v>1.0146183952194749</v>
      </c>
      <c r="CM53" s="36">
        <f t="shared" si="64"/>
        <v>6.1235590544833824</v>
      </c>
      <c r="CN53" s="36">
        <f t="shared" ca="1" si="65"/>
        <v>-31.516027952442634</v>
      </c>
      <c r="CO53" s="20">
        <f t="shared" si="66"/>
        <v>120000</v>
      </c>
      <c r="CP53" s="20">
        <f t="shared" si="128"/>
        <v>2</v>
      </c>
      <c r="CQ53" s="64">
        <f t="shared" si="67"/>
        <v>1.47635454E-3</v>
      </c>
      <c r="CR53" s="64">
        <f t="shared" si="68"/>
        <v>6.6435954299999996E-3</v>
      </c>
      <c r="CS53" s="36">
        <f t="shared" si="69"/>
        <v>42.934090850967351</v>
      </c>
      <c r="CT53" s="36">
        <f t="shared" si="70"/>
        <v>27.710421270635614</v>
      </c>
      <c r="CU53" s="36">
        <f t="shared" si="71"/>
        <v>10.07807178389503</v>
      </c>
      <c r="CV53" s="36">
        <f t="shared" si="129"/>
        <v>37.788493054530647</v>
      </c>
      <c r="CW53" s="36">
        <f t="shared" si="72"/>
        <v>37.788493054530647</v>
      </c>
      <c r="CX53" s="36">
        <f t="shared" si="73"/>
        <v>4.0210966133981785E-2</v>
      </c>
      <c r="CY53" s="36">
        <f t="shared" si="74"/>
        <v>42.893879884833368</v>
      </c>
      <c r="CZ53" s="36">
        <f t="shared" si="130"/>
        <v>5.1053868303027201</v>
      </c>
      <c r="DA53" s="64">
        <f t="shared" si="75"/>
        <v>8.1050681935426194E-3</v>
      </c>
      <c r="DB53" s="70">
        <f t="shared" si="131"/>
        <v>0.99196009577844269</v>
      </c>
      <c r="DC53" s="70">
        <f>PRODUCT($DB$8:DB53)</f>
        <v>0.72177943405370881</v>
      </c>
      <c r="DD53" s="36">
        <f t="shared" si="76"/>
        <v>4863.9097250184695</v>
      </c>
      <c r="DE53" s="36">
        <f t="shared" si="77"/>
        <v>3323.3448685084663</v>
      </c>
      <c r="DF53" s="36">
        <f t="shared" si="78"/>
        <v>904.41404459626597</v>
      </c>
      <c r="DG53" s="36">
        <f t="shared" si="132"/>
        <v>1.7674057548433086</v>
      </c>
      <c r="DH53" s="36">
        <f t="shared" ca="1" si="152"/>
        <v>69.0354736480475</v>
      </c>
      <c r="DI53" s="36">
        <f t="shared" si="133"/>
        <v>384.55898245026179</v>
      </c>
      <c r="DJ53" s="36">
        <f t="shared" ca="1" si="79"/>
        <v>-184.32376157027051</v>
      </c>
      <c r="DK53" s="36">
        <f t="shared" si="134"/>
        <v>1372.7627846909932</v>
      </c>
      <c r="DL53" s="36">
        <f t="shared" si="135"/>
        <v>1558.2883276714613</v>
      </c>
      <c r="DM53" s="36">
        <f t="shared" ca="1" si="80"/>
        <v>1.2017814101975546</v>
      </c>
      <c r="DN53" s="36">
        <f t="shared" ca="1" si="136"/>
        <v>1.2017814102032185</v>
      </c>
      <c r="DO53" s="64" cm="1">
        <f t="array" ref="DO53">IFERROR(INDEX(Tbl_FwdNom,$B53,MATCH(LIDt,Tbl_FwdNom_Cols,0)),0)</f>
        <v>10.06031849</v>
      </c>
      <c r="DP53" s="64">
        <f t="shared" ca="1" si="137"/>
        <v>13.59869443</v>
      </c>
      <c r="DQ53" s="64">
        <f t="shared" ca="1" si="81"/>
        <v>1.0681799676834691E-2</v>
      </c>
      <c r="DR53" s="70">
        <f t="shared" ca="1" si="82"/>
        <v>0.98943109524654527</v>
      </c>
      <c r="DS53" s="70">
        <f ca="1">PRODUCT($DR$8:DR53)</f>
        <v>0.66672550518740403</v>
      </c>
      <c r="DT53" s="36">
        <f t="shared" ca="1" si="83"/>
        <v>3291.5818196295627</v>
      </c>
      <c r="DU53" s="36">
        <f t="shared" ca="1" si="84"/>
        <v>879.74771164671279</v>
      </c>
      <c r="DV53" s="36">
        <f t="shared" ca="1" si="85"/>
        <v>1.7438155700111699</v>
      </c>
      <c r="DW53" s="36">
        <f t="shared" ca="1" si="86"/>
        <v>66.724113558898267</v>
      </c>
      <c r="DX53" s="36">
        <f t="shared" ca="1" si="87"/>
        <v>4722.0400541871522</v>
      </c>
      <c r="DY53" s="36">
        <f t="shared" ca="1" si="88"/>
        <v>49.878026876013308</v>
      </c>
      <c r="DZ53" s="36">
        <f t="shared" ca="1" si="89"/>
        <v>327.61587091240614</v>
      </c>
      <c r="EA53" s="36">
        <f t="shared" ca="1" si="90"/>
        <v>0</v>
      </c>
      <c r="EB53" s="36">
        <f t="shared" ca="1" si="91"/>
        <v>-108.23632713356987</v>
      </c>
      <c r="EC53" s="36">
        <f t="shared" ca="1" si="92"/>
        <v>1322.8032579153651</v>
      </c>
      <c r="ED53" s="36">
        <f t="shared" ca="1" si="93"/>
        <v>1501.5763734176517</v>
      </c>
      <c r="EE53" s="36">
        <f t="shared" ca="1" si="138"/>
        <v>178.7731155022866</v>
      </c>
      <c r="EF53" s="36">
        <f t="shared" ca="1" si="94"/>
        <v>70.536788368716728</v>
      </c>
      <c r="EG53" s="64"/>
      <c r="EH53" s="64"/>
      <c r="EI53" s="64"/>
      <c r="EJ53" s="70"/>
      <c r="EK53" s="70"/>
      <c r="EL53" s="70"/>
      <c r="EM53" s="70"/>
      <c r="EN53" s="70"/>
      <c r="EO53" s="36">
        <f t="shared" ca="1" si="96"/>
        <v>-0.20267681761869638</v>
      </c>
      <c r="EP53" s="36">
        <f t="shared" ca="1" si="97"/>
        <v>0</v>
      </c>
      <c r="EQ53" s="36">
        <f t="shared" si="98"/>
        <v>112.84490415927957</v>
      </c>
      <c r="ER53" s="36">
        <f t="shared" si="99"/>
        <v>29.155685425580963</v>
      </c>
      <c r="ES53" s="36">
        <f t="shared" si="100"/>
        <v>-26.625868699404357</v>
      </c>
      <c r="ET53" s="36">
        <f t="shared" ca="1" si="101"/>
        <v>14.022234778271065</v>
      </c>
      <c r="EU53" s="36">
        <f t="shared" ca="1" si="139"/>
        <v>43.177920203852025</v>
      </c>
      <c r="EV53" s="36">
        <f t="shared" si="102"/>
        <v>6.3479458880250679</v>
      </c>
      <c r="EW53" s="36">
        <f t="shared" si="103"/>
        <v>147.50722579075583</v>
      </c>
      <c r="EX53" s="36">
        <f t="shared" ca="1" si="140"/>
        <v>309.87799604191247</v>
      </c>
      <c r="EY53" s="36">
        <f t="shared" si="104"/>
        <v>37.996618751694918</v>
      </c>
      <c r="EZ53" s="36">
        <f t="shared" si="105"/>
        <v>5.7939964941814743</v>
      </c>
      <c r="FA53" s="36">
        <f t="shared" si="106"/>
        <v>-6.7854574426624419</v>
      </c>
      <c r="FB53" s="36">
        <f t="shared" si="107"/>
        <v>13.619700977488916</v>
      </c>
      <c r="FC53" s="36">
        <f t="shared" si="141"/>
        <v>19.413697471670389</v>
      </c>
      <c r="FD53" s="36">
        <f t="shared" si="108"/>
        <v>1.5582883276714611E-5</v>
      </c>
      <c r="FE53" s="36">
        <f t="shared" si="109"/>
        <v>60.497422551658666</v>
      </c>
      <c r="FF53" s="36">
        <f t="shared" si="142"/>
        <v>117.90775435790725</v>
      </c>
      <c r="FG53" s="36">
        <f t="shared" ca="1" si="110"/>
        <v>191.9702416840052</v>
      </c>
      <c r="FH53" s="36">
        <f t="shared" ca="1" si="111"/>
        <v>2.5115822895980306</v>
      </c>
      <c r="FI53" s="36">
        <f t="shared" ca="1" si="112"/>
        <v>-6.421650888542664</v>
      </c>
      <c r="FJ53" s="36">
        <f t="shared" ca="1" si="113"/>
        <v>301.43440618527234</v>
      </c>
      <c r="FK53" s="36">
        <f t="shared" si="114"/>
        <v>0.95565038961831028</v>
      </c>
      <c r="FL53" s="36">
        <f t="shared" si="115"/>
        <v>-3.210208670482456</v>
      </c>
      <c r="FM53" s="36">
        <f t="shared" ca="1" si="116"/>
        <v>111.46745985422254</v>
      </c>
      <c r="FN53" s="36">
        <f t="shared" ca="1" si="154"/>
        <v>189.9669463310498</v>
      </c>
    </row>
    <row r="54" spans="2:170" x14ac:dyDescent="0.25">
      <c r="B54" s="2">
        <v>46</v>
      </c>
      <c r="C54" s="2">
        <f t="shared" si="117"/>
        <v>4</v>
      </c>
      <c r="D54" s="2">
        <f t="shared" si="144"/>
        <v>70</v>
      </c>
      <c r="E54" s="2">
        <f t="shared" si="118"/>
        <v>6</v>
      </c>
      <c r="F54" s="189">
        <f t="shared" si="145"/>
        <v>47118</v>
      </c>
      <c r="G54" s="2">
        <f t="shared" si="146"/>
        <v>12</v>
      </c>
      <c r="H54" s="187">
        <f t="shared" si="0"/>
        <v>38.416666666666671</v>
      </c>
      <c r="I54" s="186">
        <f t="shared" si="147"/>
        <v>38</v>
      </c>
      <c r="J54" s="2">
        <f t="shared" si="1"/>
        <v>0</v>
      </c>
      <c r="K54" s="2">
        <f t="shared" si="2"/>
        <v>1</v>
      </c>
      <c r="L54">
        <f t="shared" si="3"/>
        <v>2</v>
      </c>
      <c r="M54" s="190">
        <f t="shared" si="148"/>
        <v>9.5389728000000007E-4</v>
      </c>
      <c r="N54">
        <f t="shared" si="4"/>
        <v>1</v>
      </c>
      <c r="O54">
        <f t="shared" si="5"/>
        <v>100</v>
      </c>
      <c r="P54" s="58">
        <f t="shared" si="6"/>
        <v>4.2925377600000003E-3</v>
      </c>
      <c r="Q54" s="106">
        <f t="shared" si="7"/>
        <v>4.2925377600000003E-3</v>
      </c>
      <c r="R54" s="59">
        <f t="shared" si="8"/>
        <v>4.2925377600000003E-3</v>
      </c>
      <c r="S54" s="32">
        <f t="shared" si="119"/>
        <v>3.5841718237450415E-4</v>
      </c>
      <c r="T54">
        <f t="shared" si="9"/>
        <v>1</v>
      </c>
      <c r="U54" s="32">
        <f t="shared" si="120"/>
        <v>3.4736058000000002E-4</v>
      </c>
      <c r="V54">
        <f t="shared" si="10"/>
        <v>1</v>
      </c>
      <c r="W54">
        <f t="shared" si="11"/>
        <v>100</v>
      </c>
      <c r="X54" s="58">
        <f t="shared" si="12"/>
        <v>1.5631226100000001E-3</v>
      </c>
      <c r="Y54" s="58">
        <f t="shared" si="13"/>
        <v>1.5631226100000001E-3</v>
      </c>
      <c r="Z54" s="32">
        <f t="shared" si="14"/>
        <v>1.5631226100000001E-3</v>
      </c>
      <c r="AA54" s="32">
        <f t="shared" si="15"/>
        <v>1.3035363328739447E-4</v>
      </c>
      <c r="AB54" s="59">
        <f t="shared" si="16"/>
        <v>4.9056245199999996E-3</v>
      </c>
      <c r="AC54" s="59">
        <f t="shared" si="17"/>
        <v>4.9056245199999996E-3</v>
      </c>
      <c r="AD54">
        <f t="shared" si="18"/>
        <v>1</v>
      </c>
      <c r="AE54" s="59">
        <f t="shared" si="19"/>
        <v>4.9056245199999996E-3</v>
      </c>
      <c r="AF54" s="59">
        <f t="shared" si="20"/>
        <v>4.1758461800000006E-3</v>
      </c>
      <c r="AG54" s="59">
        <f t="shared" si="21"/>
        <v>4.1758461800000006E-3</v>
      </c>
      <c r="AH54">
        <f t="shared" si="22"/>
        <v>1</v>
      </c>
      <c r="AI54" s="59">
        <f t="shared" si="23"/>
        <v>4.1758461800000006E-3</v>
      </c>
      <c r="AJ54" s="59">
        <f t="shared" si="24"/>
        <v>0</v>
      </c>
      <c r="AK54" s="59">
        <f t="shared" si="25"/>
        <v>0</v>
      </c>
      <c r="AL54" s="59">
        <f t="shared" si="26"/>
        <v>0</v>
      </c>
      <c r="AM54" s="12">
        <f t="shared" si="121"/>
        <v>0.63811174975743379</v>
      </c>
      <c r="AN54" s="12">
        <f t="shared" si="122"/>
        <v>0</v>
      </c>
      <c r="AO54" s="66">
        <f t="shared" si="27"/>
        <v>2.2871021538812411E-4</v>
      </c>
      <c r="AP54" s="66">
        <f t="shared" si="28"/>
        <v>8.3180185024258149E-5</v>
      </c>
      <c r="AQ54" s="59">
        <f t="shared" si="29"/>
        <v>3.1303366461101711E-3</v>
      </c>
      <c r="AR54" s="59">
        <f t="shared" si="30"/>
        <v>2.6646565126376962E-3</v>
      </c>
      <c r="AS54" s="59">
        <f t="shared" si="31"/>
        <v>0</v>
      </c>
      <c r="AT54" s="12">
        <f t="shared" si="32"/>
        <v>0.63200486619827345</v>
      </c>
      <c r="AU54" s="59">
        <f t="shared" si="123"/>
        <v>0</v>
      </c>
      <c r="AV54" s="59">
        <f t="shared" si="124"/>
        <v>-8.6736173798840355E-17</v>
      </c>
      <c r="AW54" s="70">
        <f t="shared" si="33"/>
        <v>0</v>
      </c>
      <c r="AX54" s="20">
        <f t="shared" si="34"/>
        <v>200000</v>
      </c>
      <c r="AY54" s="20">
        <f t="shared" si="35"/>
        <v>0</v>
      </c>
      <c r="AZ54" s="20">
        <f t="shared" si="36"/>
        <v>0</v>
      </c>
      <c r="BA54" s="20">
        <f t="shared" si="37"/>
        <v>200000</v>
      </c>
      <c r="BB54" s="36">
        <f t="shared" si="38"/>
        <v>1</v>
      </c>
      <c r="BC54" s="36">
        <f t="shared" si="39"/>
        <v>0</v>
      </c>
      <c r="BD54" s="80">
        <f t="shared" si="40"/>
        <v>45.742043077624821</v>
      </c>
      <c r="BE54" s="36">
        <f t="shared" si="41"/>
        <v>0</v>
      </c>
      <c r="BF54" s="36">
        <f t="shared" si="42"/>
        <v>0</v>
      </c>
      <c r="BG54" s="36">
        <f t="shared" si="43"/>
        <v>45.742043077624821</v>
      </c>
      <c r="BH54" s="36">
        <f t="shared" si="44"/>
        <v>16.63603700485163</v>
      </c>
      <c r="BI54" s="36">
        <f t="shared" si="45"/>
        <v>0</v>
      </c>
      <c r="BJ54" s="36">
        <f t="shared" si="46"/>
        <v>0</v>
      </c>
      <c r="BK54" s="36">
        <f t="shared" si="47"/>
        <v>16.63603700485163</v>
      </c>
      <c r="BL54" s="68">
        <f ca="1">IF(OR(AT54=0,E54&gt;ProjTerm),0,VLOOKUP(D54,'Life Events'!$AE$5:$AI$1206,5,FALSE))</f>
        <v>2.6355010220224E-2</v>
      </c>
      <c r="BM54" s="93">
        <f t="shared" ca="1" si="48"/>
        <v>2.6355010220224E-2</v>
      </c>
      <c r="BN54" s="93">
        <f t="shared" ca="1" si="49"/>
        <v>1.6656494707886799E-2</v>
      </c>
      <c r="BO54" s="36">
        <f t="shared" ca="1" si="50"/>
        <v>2.5343870013794199</v>
      </c>
      <c r="BP54" s="36">
        <f t="shared" si="51"/>
        <v>2.6077025672422646E-2</v>
      </c>
      <c r="BQ54" s="36">
        <f t="shared" si="149"/>
        <v>98.304045912193956</v>
      </c>
      <c r="BR54" s="36">
        <f t="shared" si="150"/>
        <v>154.78110000000001</v>
      </c>
      <c r="BS54" s="36">
        <f t="shared" si="52"/>
        <v>152.15608360739884</v>
      </c>
      <c r="BT54" s="36">
        <f t="shared" si="53"/>
        <v>96.163385261547418</v>
      </c>
      <c r="BU54" s="70" cm="1">
        <f t="array" ref="BU54">IF(AND(ActInt=1,$J54=0),INDEX(Tbl_FwdNom,$B54-IVP,MATCH(ValnDt,Tbl_FwdNom_Cols)),INDEX(Tbl_FwdNom,$B54,MATCH(StartDt,Tbl_FwdNom_Cols)))</f>
        <v>10.219304273000001</v>
      </c>
      <c r="BV54" s="70" cm="1">
        <f t="array" ref="BV54">INDEX(Tbl_FwdReal,$B54,MATCH(StartDt,Tbl_FwdReal_Cols))</f>
        <v>5.0516565519999999</v>
      </c>
      <c r="BW54" s="70" cm="1">
        <f t="array" ref="BW54">IF(RunType&lt;&gt;"OPN",INDEX(Tbl_FwdReal,$B54,MATCH(ValnDt,Tbl_FwdReal_Cols)),IF(AND($J54=0,ActInt=1),INDEX(Tbl_FwdReal,$B54-IVP,MATCH(ValnDt,Tbl_FwdReal_Cols)),-999))*$K54</f>
        <v>5.0516565519999999</v>
      </c>
      <c r="BX54" s="70">
        <f t="shared" si="54"/>
        <v>5.0516565520000001E-2</v>
      </c>
      <c r="BY54" s="70">
        <f t="shared" si="125"/>
        <v>4.9191491982252034E-2</v>
      </c>
      <c r="BZ54" s="64">
        <f t="shared" si="151"/>
        <v>4.009672305727241E-3</v>
      </c>
      <c r="CA54" s="70" cm="1">
        <f t="array" ref="CA54">IF($J54=1,CA53*(1+INDEX(Tbl_CPI,$B54,MATCH(IF(RunType="OPN",StartDt,ValnDt),Tbl_CPI_Cols))),0)</f>
        <v>0</v>
      </c>
      <c r="CB54" s="70">
        <f t="shared" si="126"/>
        <v>1.182105746395316</v>
      </c>
      <c r="CC54" s="70">
        <f t="shared" si="127"/>
        <v>1.1367234773541715</v>
      </c>
      <c r="CD54" s="36">
        <f t="shared" si="55"/>
        <v>7.929718995440922</v>
      </c>
      <c r="CE54" s="36">
        <f t="shared" si="56"/>
        <v>1.574815465336578</v>
      </c>
      <c r="CF54" s="36">
        <f t="shared" si="57"/>
        <v>0</v>
      </c>
      <c r="CG54" s="36">
        <f t="shared" si="58"/>
        <v>6.0649551153965575</v>
      </c>
      <c r="CH54" s="36">
        <f t="shared" si="59"/>
        <v>5.0600468632655664</v>
      </c>
      <c r="CI54" s="36">
        <f t="shared" si="60"/>
        <v>0</v>
      </c>
      <c r="CJ54" s="36">
        <f t="shared" si="61"/>
        <v>0</v>
      </c>
      <c r="CK54" s="36">
        <f t="shared" si="62"/>
        <v>0</v>
      </c>
      <c r="CL54" s="36">
        <f t="shared" si="63"/>
        <v>1.0049082521309911</v>
      </c>
      <c r="CM54" s="36">
        <f t="shared" si="64"/>
        <v>6.0649551153965575</v>
      </c>
      <c r="CN54" s="36">
        <f t="shared" ca="1" si="65"/>
        <v>-31.276995203363967</v>
      </c>
      <c r="CO54" s="20">
        <f t="shared" si="66"/>
        <v>120000</v>
      </c>
      <c r="CP54" s="20">
        <f t="shared" si="128"/>
        <v>2</v>
      </c>
      <c r="CQ54" s="64">
        <f t="shared" si="67"/>
        <v>1.47635454E-3</v>
      </c>
      <c r="CR54" s="64">
        <f t="shared" si="68"/>
        <v>6.6435954299999996E-3</v>
      </c>
      <c r="CS54" s="36">
        <f t="shared" si="69"/>
        <v>42.523201232268221</v>
      </c>
      <c r="CT54" s="36">
        <f t="shared" si="70"/>
        <v>27.445225846574893</v>
      </c>
      <c r="CU54" s="36">
        <f t="shared" si="71"/>
        <v>9.9816222029109785</v>
      </c>
      <c r="CV54" s="36">
        <f t="shared" si="129"/>
        <v>37.426848049485869</v>
      </c>
      <c r="CW54" s="36">
        <f t="shared" si="72"/>
        <v>37.426848049485869</v>
      </c>
      <c r="CX54" s="36">
        <f t="shared" si="73"/>
        <v>3.9826137476502765E-2</v>
      </c>
      <c r="CY54" s="36">
        <f t="shared" si="74"/>
        <v>42.483375094791718</v>
      </c>
      <c r="CZ54" s="36">
        <f t="shared" si="130"/>
        <v>5.0565270453058488</v>
      </c>
      <c r="DA54" s="64">
        <f t="shared" si="75"/>
        <v>8.1414520212008679E-3</v>
      </c>
      <c r="DB54" s="70">
        <f t="shared" si="131"/>
        <v>0.99192429593597387</v>
      </c>
      <c r="DC54" s="70">
        <f>PRODUCT($DB$8:DB54)</f>
        <v>0.71595055694479082</v>
      </c>
      <c r="DD54" s="36">
        <f t="shared" si="76"/>
        <v>4807.3456274186119</v>
      </c>
      <c r="DE54" s="36">
        <f t="shared" si="77"/>
        <v>3304.6596782277074</v>
      </c>
      <c r="DF54" s="36">
        <f t="shared" si="78"/>
        <v>895.141251142795</v>
      </c>
      <c r="DG54" s="36">
        <f t="shared" si="132"/>
        <v>1.7557179783259371</v>
      </c>
      <c r="DH54" s="36">
        <f t="shared" ca="1" si="152"/>
        <v>67.063135643134544</v>
      </c>
      <c r="DI54" s="36">
        <f t="shared" si="133"/>
        <v>381.57551829872313</v>
      </c>
      <c r="DJ54" s="36">
        <f t="shared" ca="1" si="79"/>
        <v>-160.66176208457705</v>
      </c>
      <c r="DK54" s="36">
        <f t="shared" si="134"/>
        <v>1346.5122189895592</v>
      </c>
      <c r="DL54" s="36">
        <f t="shared" si="135"/>
        <v>1528.4916822316043</v>
      </c>
      <c r="DM54" s="36">
        <f t="shared" ca="1" si="80"/>
        <v>21.317701157468036</v>
      </c>
      <c r="DN54" s="36">
        <f t="shared" ca="1" si="136"/>
        <v>21.317701157473135</v>
      </c>
      <c r="DO54" s="64" cm="1">
        <f t="array" ref="DO54">IFERROR(INDEX(Tbl_FwdNom,$B54,MATCH(LIDt,Tbl_FwdNom_Cols,0)),0)</f>
        <v>10.174018070000001</v>
      </c>
      <c r="DP54" s="64">
        <f t="shared" ca="1" si="137"/>
        <v>13.6988941</v>
      </c>
      <c r="DQ54" s="64">
        <f t="shared" ca="1" si="81"/>
        <v>1.0756058940757596E-2</v>
      </c>
      <c r="DR54" s="70">
        <f t="shared" ca="1" si="82"/>
        <v>0.9893584027069503</v>
      </c>
      <c r="DS54" s="70">
        <f ca="1">PRODUCT($DR$8:DR54)</f>
        <v>0.65963048085619458</v>
      </c>
      <c r="DT54" s="36">
        <f t="shared" ca="1" si="83"/>
        <v>3281.2442246121996</v>
      </c>
      <c r="DU54" s="36">
        <f t="shared" ca="1" si="84"/>
        <v>872.57429288132982</v>
      </c>
      <c r="DV54" s="36">
        <f t="shared" ca="1" si="85"/>
        <v>1.7364951273915983</v>
      </c>
      <c r="DW54" s="36">
        <f t="shared" ca="1" si="86"/>
        <v>64.907415055728165</v>
      </c>
      <c r="DX54" s="36">
        <f t="shared" ca="1" si="87"/>
        <v>4676.6672100690594</v>
      </c>
      <c r="DY54" s="36">
        <f t="shared" ca="1" si="88"/>
        <v>49.398800768419434</v>
      </c>
      <c r="DZ54" s="36">
        <f t="shared" ca="1" si="89"/>
        <v>326.02525350429778</v>
      </c>
      <c r="EA54" s="36">
        <f t="shared" ca="1" si="90"/>
        <v>0</v>
      </c>
      <c r="EB54" s="36">
        <f t="shared" ca="1" si="91"/>
        <v>-84.253718374475952</v>
      </c>
      <c r="EC54" s="36">
        <f t="shared" ca="1" si="92"/>
        <v>1299.604559675043</v>
      </c>
      <c r="ED54" s="36">
        <f t="shared" ca="1" si="93"/>
        <v>1475.2440422993893</v>
      </c>
      <c r="EE54" s="36">
        <f t="shared" ca="1" si="138"/>
        <v>175.63948262434633</v>
      </c>
      <c r="EF54" s="36">
        <f t="shared" ca="1" si="94"/>
        <v>91.385764249870377</v>
      </c>
      <c r="EG54" s="64"/>
      <c r="EH54" s="64"/>
      <c r="EI54" s="64"/>
      <c r="EJ54" s="70"/>
      <c r="EK54" s="70"/>
      <c r="EL54" s="70"/>
      <c r="EM54" s="70"/>
      <c r="EN54" s="70"/>
      <c r="EO54" s="36">
        <f t="shared" ca="1" si="96"/>
        <v>-3.9593295391643336E-2</v>
      </c>
      <c r="EP54" s="36">
        <f t="shared" ca="1" si="97"/>
        <v>0</v>
      </c>
      <c r="EQ54" s="36">
        <f t="shared" si="98"/>
        <v>112.09866577156153</v>
      </c>
      <c r="ER54" s="36">
        <f t="shared" si="99"/>
        <v>28.816623820979114</v>
      </c>
      <c r="ES54" s="36">
        <f t="shared" si="100"/>
        <v>-26.316227213246144</v>
      </c>
      <c r="ET54" s="36">
        <f t="shared" ca="1" si="101"/>
        <v>12.222173249116391</v>
      </c>
      <c r="EU54" s="36">
        <f t="shared" ca="1" si="139"/>
        <v>41.038797070095505</v>
      </c>
      <c r="EV54" s="36">
        <f t="shared" si="102"/>
        <v>6.2986976065984868</v>
      </c>
      <c r="EW54" s="36">
        <f t="shared" si="103"/>
        <v>146.53176699471234</v>
      </c>
      <c r="EX54" s="36">
        <f t="shared" ca="1" si="140"/>
        <v>305.96792744296783</v>
      </c>
      <c r="EY54" s="36">
        <f t="shared" si="104"/>
        <v>37.27003091867887</v>
      </c>
      <c r="EZ54" s="36">
        <f t="shared" si="105"/>
        <v>5.683207203039907</v>
      </c>
      <c r="FA54" s="36">
        <f t="shared" si="106"/>
        <v>-6.655710035859765</v>
      </c>
      <c r="FB54" s="36">
        <f t="shared" si="107"/>
        <v>13.359378086614862</v>
      </c>
      <c r="FC54" s="36">
        <f t="shared" si="141"/>
        <v>19.04258528965477</v>
      </c>
      <c r="FD54" s="36">
        <f t="shared" si="108"/>
        <v>1.5284916822316042E-5</v>
      </c>
      <c r="FE54" s="36">
        <f t="shared" si="109"/>
        <v>59.340564583792641</v>
      </c>
      <c r="FF54" s="36">
        <f t="shared" si="142"/>
        <v>115.65319607704311</v>
      </c>
      <c r="FG54" s="36">
        <f t="shared" ca="1" si="110"/>
        <v>190.31473136592473</v>
      </c>
      <c r="FH54" s="36">
        <f t="shared" ca="1" si="111"/>
        <v>2.4910232013031908</v>
      </c>
      <c r="FI54" s="36">
        <f t="shared" ca="1" si="112"/>
        <v>-6.3596523062155068</v>
      </c>
      <c r="FJ54" s="36">
        <f t="shared" ca="1" si="113"/>
        <v>298.3170001187579</v>
      </c>
      <c r="FK54" s="36">
        <f t="shared" si="114"/>
        <v>0.9415849469597829</v>
      </c>
      <c r="FL54" s="36">
        <f t="shared" si="115"/>
        <v>-3.1793145446499165</v>
      </c>
      <c r="FM54" s="36">
        <f t="shared" ca="1" si="116"/>
        <v>109.48709587774118</v>
      </c>
      <c r="FN54" s="36">
        <f t="shared" ca="1" si="154"/>
        <v>188.82990424101672</v>
      </c>
    </row>
    <row r="55" spans="2:170" x14ac:dyDescent="0.25">
      <c r="B55" s="2">
        <v>47</v>
      </c>
      <c r="C55" s="2">
        <f t="shared" si="117"/>
        <v>4</v>
      </c>
      <c r="D55" s="2">
        <f t="shared" si="144"/>
        <v>71</v>
      </c>
      <c r="E55" s="2">
        <f t="shared" si="118"/>
        <v>6</v>
      </c>
      <c r="F55" s="189">
        <f t="shared" si="145"/>
        <v>47149</v>
      </c>
      <c r="G55" s="2">
        <f t="shared" si="146"/>
        <v>1</v>
      </c>
      <c r="H55" s="187">
        <f t="shared" si="0"/>
        <v>38.5</v>
      </c>
      <c r="I55" s="186">
        <f t="shared" si="147"/>
        <v>38</v>
      </c>
      <c r="J55" s="2">
        <f t="shared" si="1"/>
        <v>0</v>
      </c>
      <c r="K55" s="2">
        <f t="shared" si="2"/>
        <v>1</v>
      </c>
      <c r="L55">
        <f t="shared" si="3"/>
        <v>2</v>
      </c>
      <c r="M55" s="190">
        <f t="shared" si="148"/>
        <v>9.5389728000000007E-4</v>
      </c>
      <c r="N55">
        <f t="shared" si="4"/>
        <v>1</v>
      </c>
      <c r="O55">
        <f t="shared" si="5"/>
        <v>100</v>
      </c>
      <c r="P55" s="58">
        <f t="shared" si="6"/>
        <v>4.2925377600000003E-3</v>
      </c>
      <c r="Q55" s="106">
        <f t="shared" si="7"/>
        <v>4.2925377600000003E-3</v>
      </c>
      <c r="R55" s="59">
        <f t="shared" si="8"/>
        <v>4.2925377600000003E-3</v>
      </c>
      <c r="S55" s="32">
        <f t="shared" si="119"/>
        <v>3.5841718237450415E-4</v>
      </c>
      <c r="T55">
        <f t="shared" si="9"/>
        <v>1</v>
      </c>
      <c r="U55" s="32">
        <f t="shared" si="120"/>
        <v>3.4736058000000002E-4</v>
      </c>
      <c r="V55">
        <f t="shared" si="10"/>
        <v>1</v>
      </c>
      <c r="W55">
        <f t="shared" si="11"/>
        <v>100</v>
      </c>
      <c r="X55" s="58">
        <f t="shared" si="12"/>
        <v>1.5631226100000001E-3</v>
      </c>
      <c r="Y55" s="58">
        <f t="shared" si="13"/>
        <v>1.5631226100000001E-3</v>
      </c>
      <c r="Z55" s="32">
        <f t="shared" si="14"/>
        <v>1.5631226100000001E-3</v>
      </c>
      <c r="AA55" s="32">
        <f t="shared" si="15"/>
        <v>1.3035363328739447E-4</v>
      </c>
      <c r="AB55" s="59">
        <f t="shared" si="16"/>
        <v>4.9056245199999996E-3</v>
      </c>
      <c r="AC55" s="59">
        <f t="shared" si="17"/>
        <v>4.9056245199999996E-3</v>
      </c>
      <c r="AD55">
        <f t="shared" si="18"/>
        <v>1</v>
      </c>
      <c r="AE55" s="59">
        <f t="shared" si="19"/>
        <v>4.9056245199999996E-3</v>
      </c>
      <c r="AF55" s="59">
        <f t="shared" si="20"/>
        <v>4.1758461800000006E-3</v>
      </c>
      <c r="AG55" s="59">
        <f t="shared" si="21"/>
        <v>4.1758461800000006E-3</v>
      </c>
      <c r="AH55">
        <f t="shared" si="22"/>
        <v>1</v>
      </c>
      <c r="AI55" s="59">
        <f t="shared" si="23"/>
        <v>4.1758461800000006E-3</v>
      </c>
      <c r="AJ55" s="59">
        <f t="shared" si="24"/>
        <v>0</v>
      </c>
      <c r="AK55" s="59">
        <f t="shared" si="25"/>
        <v>0</v>
      </c>
      <c r="AL55" s="59">
        <f t="shared" si="26"/>
        <v>0</v>
      </c>
      <c r="AM55" s="12">
        <f t="shared" si="121"/>
        <v>0.63200486619827345</v>
      </c>
      <c r="AN55" s="12">
        <f t="shared" si="122"/>
        <v>0</v>
      </c>
      <c r="AO55" s="66">
        <f t="shared" si="27"/>
        <v>2.2652140338976068E-4</v>
      </c>
      <c r="AP55" s="66">
        <f t="shared" si="28"/>
        <v>8.2384130564258545E-5</v>
      </c>
      <c r="AQ55" s="59">
        <f t="shared" si="29"/>
        <v>3.1003785683815692E-3</v>
      </c>
      <c r="AR55" s="59">
        <f t="shared" si="30"/>
        <v>2.6391551062554717E-3</v>
      </c>
      <c r="AS55" s="59">
        <f t="shared" si="31"/>
        <v>0</v>
      </c>
      <c r="AT55" s="12">
        <f t="shared" si="32"/>
        <v>0.62595642698968246</v>
      </c>
      <c r="AU55" s="59">
        <f t="shared" si="123"/>
        <v>6.5485811218124468E-17</v>
      </c>
      <c r="AV55" s="59">
        <f t="shared" si="124"/>
        <v>0</v>
      </c>
      <c r="AW55" s="70">
        <f t="shared" si="33"/>
        <v>0</v>
      </c>
      <c r="AX55" s="20">
        <f t="shared" si="34"/>
        <v>200000</v>
      </c>
      <c r="AY55" s="20">
        <f t="shared" si="35"/>
        <v>0</v>
      </c>
      <c r="AZ55" s="20">
        <f t="shared" si="36"/>
        <v>0</v>
      </c>
      <c r="BA55" s="20">
        <f t="shared" si="37"/>
        <v>200000</v>
      </c>
      <c r="BB55" s="36">
        <f t="shared" si="38"/>
        <v>1</v>
      </c>
      <c r="BC55" s="36">
        <f t="shared" si="39"/>
        <v>0</v>
      </c>
      <c r="BD55" s="80">
        <f t="shared" si="40"/>
        <v>45.304280677952136</v>
      </c>
      <c r="BE55" s="36">
        <f t="shared" si="41"/>
        <v>0</v>
      </c>
      <c r="BF55" s="36">
        <f t="shared" si="42"/>
        <v>0</v>
      </c>
      <c r="BG55" s="36">
        <f t="shared" si="43"/>
        <v>45.304280677952136</v>
      </c>
      <c r="BH55" s="36">
        <f t="shared" si="44"/>
        <v>16.476826112851708</v>
      </c>
      <c r="BI55" s="36">
        <f t="shared" si="45"/>
        <v>0</v>
      </c>
      <c r="BJ55" s="36">
        <f t="shared" si="46"/>
        <v>0</v>
      </c>
      <c r="BK55" s="36">
        <f t="shared" si="47"/>
        <v>16.476826112851708</v>
      </c>
      <c r="BL55" s="68">
        <f ca="1">IF(OR(AT55=0,E55&gt;ProjTerm),0,VLOOKUP(D55,'Life Events'!$AE$5:$AI$1206,5,FALSE))</f>
        <v>2.6355010220224E-2</v>
      </c>
      <c r="BM55" s="93">
        <f t="shared" ca="1" si="48"/>
        <v>2.6355010220224E-2</v>
      </c>
      <c r="BN55" s="93">
        <f t="shared" ca="1" si="49"/>
        <v>1.6497088030727979E-2</v>
      </c>
      <c r="BO55" s="36">
        <f t="shared" ca="1" si="50"/>
        <v>2.510132305682065</v>
      </c>
      <c r="BP55" s="36">
        <f t="shared" si="51"/>
        <v>2.582746223872744E-2</v>
      </c>
      <c r="BQ55" s="36">
        <f t="shared" si="149"/>
        <v>98.304045912193956</v>
      </c>
      <c r="BR55" s="36">
        <f t="shared" si="150"/>
        <v>154.78110000000001</v>
      </c>
      <c r="BS55" s="36">
        <f t="shared" si="52"/>
        <v>152.15608360739884</v>
      </c>
      <c r="BT55" s="36">
        <f t="shared" si="53"/>
        <v>95.243078439630779</v>
      </c>
      <c r="BU55" s="70" cm="1">
        <f t="array" ref="BU55">IF(AND(ActInt=1,$J55=0),INDEX(Tbl_FwdNom,$B55-IVP,MATCH(ValnDt,Tbl_FwdNom_Cols)),INDEX(Tbl_FwdNom,$B55,MATCH(StartDt,Tbl_FwdNom_Cols)))</f>
        <v>10.269460519000001</v>
      </c>
      <c r="BV55" s="70" cm="1">
        <f t="array" ref="BV55">INDEX(Tbl_FwdReal,$B55,MATCH(StartDt,Tbl_FwdReal_Cols))</f>
        <v>5.0789374650000001</v>
      </c>
      <c r="BW55" s="70" cm="1">
        <f t="array" ref="BW55">IF(RunType&lt;&gt;"OPN",INDEX(Tbl_FwdReal,$B55,MATCH(ValnDt,Tbl_FwdReal_Cols)),IF(AND($J55=0,ActInt=1),INDEX(Tbl_FwdReal,$B55-IVP,MATCH(ValnDt,Tbl_FwdReal_Cols)),-999))*$K55</f>
        <v>5.0789374650000001</v>
      </c>
      <c r="BX55" s="70">
        <f t="shared" si="54"/>
        <v>5.0789374650000003E-2</v>
      </c>
      <c r="BY55" s="70">
        <f t="shared" si="125"/>
        <v>4.9396417390772163E-2</v>
      </c>
      <c r="BZ55" s="64">
        <f t="shared" si="151"/>
        <v>4.0260125605442454E-3</v>
      </c>
      <c r="CA55" s="70" cm="1">
        <f t="array" ref="CA55">IF($J55=1,CA54*(1+INDEX(Tbl_CPI,$B55,MATCH(IF(RunType="OPN",StartDt,ValnDt),Tbl_CPI_Cols))),0)</f>
        <v>0</v>
      </c>
      <c r="CB55" s="70">
        <f t="shared" si="126"/>
        <v>1.186864918978195</v>
      </c>
      <c r="CC55" s="70">
        <f t="shared" si="127"/>
        <v>1.1367234773541715</v>
      </c>
      <c r="CD55" s="36">
        <f t="shared" si="55"/>
        <v>7.929718995440922</v>
      </c>
      <c r="CE55" s="36">
        <f t="shared" si="56"/>
        <v>1.574815465336578</v>
      </c>
      <c r="CF55" s="36">
        <f t="shared" si="57"/>
        <v>0</v>
      </c>
      <c r="CG55" s="36">
        <f t="shared" si="58"/>
        <v>6.0069120301605627</v>
      </c>
      <c r="CH55" s="36">
        <f t="shared" si="59"/>
        <v>5.0116209927035476</v>
      </c>
      <c r="CI55" s="36">
        <f t="shared" si="60"/>
        <v>0</v>
      </c>
      <c r="CJ55" s="36">
        <f t="shared" si="61"/>
        <v>0</v>
      </c>
      <c r="CK55" s="36">
        <f t="shared" si="62"/>
        <v>0</v>
      </c>
      <c r="CL55" s="36">
        <f t="shared" si="63"/>
        <v>0.99529103745701575</v>
      </c>
      <c r="CM55" s="36">
        <f t="shared" si="64"/>
        <v>6.0069120301605627</v>
      </c>
      <c r="CN55" s="36">
        <f t="shared" ca="1" si="65"/>
        <v>-30.977666805383599</v>
      </c>
      <c r="CO55" s="20">
        <f t="shared" si="66"/>
        <v>120000</v>
      </c>
      <c r="CP55" s="20">
        <f t="shared" si="128"/>
        <v>2</v>
      </c>
      <c r="CQ55" s="64">
        <f t="shared" si="67"/>
        <v>1.47635454E-3</v>
      </c>
      <c r="CR55" s="64">
        <f t="shared" si="68"/>
        <v>6.6435954299999996E-3</v>
      </c>
      <c r="CS55" s="36">
        <f t="shared" si="69"/>
        <v>42.11624392645632</v>
      </c>
      <c r="CT55" s="36">
        <f t="shared" si="70"/>
        <v>27.182568406771281</v>
      </c>
      <c r="CU55" s="36">
        <f t="shared" si="71"/>
        <v>9.8860956677110252</v>
      </c>
      <c r="CV55" s="36">
        <f t="shared" si="129"/>
        <v>37.068664074482307</v>
      </c>
      <c r="CW55" s="36">
        <f t="shared" si="72"/>
        <v>37.068664074482307</v>
      </c>
      <c r="CX55" s="36">
        <f t="shared" si="73"/>
        <v>3.9444991722216827E-2</v>
      </c>
      <c r="CY55" s="36">
        <f t="shared" si="74"/>
        <v>42.0767989347341</v>
      </c>
      <c r="CZ55" s="36">
        <f t="shared" si="130"/>
        <v>5.0081348602517934</v>
      </c>
      <c r="DA55" s="64">
        <f t="shared" si="75"/>
        <v>8.1796743391864268E-3</v>
      </c>
      <c r="DB55" s="70">
        <f t="shared" si="131"/>
        <v>0.99188668989528295</v>
      </c>
      <c r="DC55" s="70">
        <f>PRODUCT($DB$8:DB55)</f>
        <v>0.71014182805665282</v>
      </c>
      <c r="DD55" s="36">
        <f t="shared" si="76"/>
        <v>4751.4250706471767</v>
      </c>
      <c r="DE55" s="36">
        <f t="shared" si="77"/>
        <v>3286.3864375194985</v>
      </c>
      <c r="DF55" s="36">
        <f t="shared" si="78"/>
        <v>885.98638895186332</v>
      </c>
      <c r="DG55" s="36">
        <f t="shared" si="132"/>
        <v>1.7442517173813707</v>
      </c>
      <c r="DH55" s="36">
        <f t="shared" ca="1" si="152"/>
        <v>65.101557947178009</v>
      </c>
      <c r="DI55" s="36">
        <f t="shared" si="133"/>
        <v>378.64063515986157</v>
      </c>
      <c r="DJ55" s="36">
        <f t="shared" ca="1" si="79"/>
        <v>-137.05430278615682</v>
      </c>
      <c r="DK55" s="36">
        <f t="shared" si="134"/>
        <v>1320.4575863601467</v>
      </c>
      <c r="DL55" s="36">
        <f t="shared" si="135"/>
        <v>1498.91744748768</v>
      </c>
      <c r="DM55" s="36">
        <f t="shared" ca="1" si="80"/>
        <v>41.405558341376491</v>
      </c>
      <c r="DN55" s="36">
        <f t="shared" ca="1" si="136"/>
        <v>41.405558341381706</v>
      </c>
      <c r="DO55" s="64" cm="1">
        <f t="array" ref="DO55">IFERROR(INDEX(Tbl_FwdNom,$B55,MATCH(LIDt,Tbl_FwdNom_Cols,0)),0)</f>
        <v>10.29147757</v>
      </c>
      <c r="DP55" s="64">
        <f t="shared" ca="1" si="137"/>
        <v>13.80421056</v>
      </c>
      <c r="DQ55" s="64">
        <f t="shared" ca="1" si="81"/>
        <v>1.0834045689118499E-2</v>
      </c>
      <c r="DR55" s="70">
        <f t="shared" ca="1" si="82"/>
        <v>0.98928207282360325</v>
      </c>
      <c r="DS55" s="70">
        <f ca="1">PRODUCT($DR$8:DR55)</f>
        <v>0.65256060939904637</v>
      </c>
      <c r="DT55" s="36">
        <f t="shared" ca="1" si="83"/>
        <v>3271.4890937808523</v>
      </c>
      <c r="DU55" s="36">
        <f t="shared" ca="1" si="84"/>
        <v>865.55097652470477</v>
      </c>
      <c r="DV55" s="36">
        <f t="shared" ca="1" si="85"/>
        <v>1.7294809327019631</v>
      </c>
      <c r="DW55" s="36">
        <f t="shared" ca="1" si="86"/>
        <v>63.100492650322437</v>
      </c>
      <c r="DX55" s="36">
        <f t="shared" ca="1" si="87"/>
        <v>4632.0913578561185</v>
      </c>
      <c r="DY55" s="36">
        <f t="shared" ca="1" si="88"/>
        <v>48.927915566901355</v>
      </c>
      <c r="DZ55" s="36">
        <f t="shared" ca="1" si="89"/>
        <v>324.49150887305473</v>
      </c>
      <c r="EA55" s="36">
        <f t="shared" ca="1" si="90"/>
        <v>0</v>
      </c>
      <c r="EB55" s="36">
        <f t="shared" ca="1" si="91"/>
        <v>-60.260851392984989</v>
      </c>
      <c r="EC55" s="36">
        <f t="shared" ca="1" si="92"/>
        <v>1276.6158707778668</v>
      </c>
      <c r="ED55" s="36">
        <f t="shared" ca="1" si="93"/>
        <v>1449.1501047215265</v>
      </c>
      <c r="EE55" s="36">
        <f t="shared" ca="1" si="138"/>
        <v>172.53423394365973</v>
      </c>
      <c r="EF55" s="36">
        <f t="shared" ca="1" si="94"/>
        <v>112.27338255067474</v>
      </c>
      <c r="EG55" s="64"/>
      <c r="EH55" s="64"/>
      <c r="EI55" s="64"/>
      <c r="EJ55" s="70"/>
      <c r="EK55" s="70"/>
      <c r="EL55" s="70"/>
      <c r="EM55" s="70"/>
      <c r="EN55" s="70"/>
      <c r="EO55" s="36">
        <f t="shared" ca="1" si="96"/>
        <v>0.12523726893733148</v>
      </c>
      <c r="EP55" s="36">
        <f t="shared" ca="1" si="97"/>
        <v>0</v>
      </c>
      <c r="EQ55" s="36">
        <f t="shared" si="98"/>
        <v>111.36657065768678</v>
      </c>
      <c r="ER55" s="36">
        <f t="shared" si="99"/>
        <v>28.481419786729667</v>
      </c>
      <c r="ES55" s="36">
        <f t="shared" si="100"/>
        <v>-26.010108578984656</v>
      </c>
      <c r="ET55" s="36">
        <f t="shared" ca="1" si="101"/>
        <v>10.426260806895929</v>
      </c>
      <c r="EU55" s="36">
        <f t="shared" ca="1" si="139"/>
        <v>38.907680593625599</v>
      </c>
      <c r="EV55" s="36">
        <f t="shared" si="102"/>
        <v>6.2502512558346481</v>
      </c>
      <c r="EW55" s="36">
        <f t="shared" si="103"/>
        <v>145.57479583090853</v>
      </c>
      <c r="EX55" s="36">
        <f t="shared" ca="1" si="140"/>
        <v>302.09929833805552</v>
      </c>
      <c r="EY55" s="36">
        <f t="shared" si="104"/>
        <v>36.548866305407316</v>
      </c>
      <c r="EZ55" s="36">
        <f t="shared" si="105"/>
        <v>5.5732448748997419</v>
      </c>
      <c r="FA55" s="36">
        <f t="shared" si="106"/>
        <v>-6.5269311008637789</v>
      </c>
      <c r="FB55" s="36">
        <f t="shared" si="107"/>
        <v>13.100998956769462</v>
      </c>
      <c r="FC55" s="36">
        <f t="shared" si="141"/>
        <v>18.674243831669205</v>
      </c>
      <c r="FD55" s="36">
        <f t="shared" si="108"/>
        <v>1.49891744748768E-5</v>
      </c>
      <c r="FE55" s="36">
        <f t="shared" si="109"/>
        <v>58.19234135310198</v>
      </c>
      <c r="FF55" s="36">
        <f t="shared" si="142"/>
        <v>113.41546647935297</v>
      </c>
      <c r="FG55" s="36">
        <f t="shared" ca="1" si="110"/>
        <v>188.68383185870255</v>
      </c>
      <c r="FH55" s="36">
        <f t="shared" ca="1" si="111"/>
        <v>2.4710738785020174</v>
      </c>
      <c r="FI55" s="36">
        <f t="shared" ca="1" si="112"/>
        <v>-6.2990010974271575</v>
      </c>
      <c r="FJ55" s="36">
        <f t="shared" ca="1" si="113"/>
        <v>295.24997903045812</v>
      </c>
      <c r="FK55" s="36">
        <f t="shared" si="114"/>
        <v>0.9277015808280219</v>
      </c>
      <c r="FL55" s="36">
        <f t="shared" si="115"/>
        <v>-3.1490021340956611</v>
      </c>
      <c r="FM55" s="36">
        <f t="shared" ca="1" si="116"/>
        <v>107.52428194275386</v>
      </c>
      <c r="FN55" s="36">
        <f t="shared" ca="1" si="154"/>
        <v>187.72569708770425</v>
      </c>
    </row>
    <row r="56" spans="2:170" x14ac:dyDescent="0.25">
      <c r="B56" s="2">
        <v>48</v>
      </c>
      <c r="C56" s="2">
        <f t="shared" si="117"/>
        <v>4</v>
      </c>
      <c r="D56" s="2">
        <f t="shared" si="144"/>
        <v>72</v>
      </c>
      <c r="E56" s="2">
        <f t="shared" si="118"/>
        <v>6</v>
      </c>
      <c r="F56" s="189">
        <f t="shared" si="145"/>
        <v>47177</v>
      </c>
      <c r="G56" s="2">
        <f t="shared" si="146"/>
        <v>2</v>
      </c>
      <c r="H56" s="187">
        <f t="shared" si="0"/>
        <v>38.583333333333336</v>
      </c>
      <c r="I56" s="186">
        <f t="shared" si="147"/>
        <v>38</v>
      </c>
      <c r="J56" s="2">
        <f t="shared" si="1"/>
        <v>0</v>
      </c>
      <c r="K56" s="2">
        <f t="shared" si="2"/>
        <v>1</v>
      </c>
      <c r="L56">
        <f t="shared" si="3"/>
        <v>2</v>
      </c>
      <c r="M56" s="190">
        <f t="shared" si="148"/>
        <v>9.5389728000000007E-4</v>
      </c>
      <c r="N56">
        <f t="shared" si="4"/>
        <v>1</v>
      </c>
      <c r="O56">
        <f t="shared" si="5"/>
        <v>100</v>
      </c>
      <c r="P56" s="58">
        <f t="shared" si="6"/>
        <v>4.2925377600000003E-3</v>
      </c>
      <c r="Q56" s="106">
        <f t="shared" si="7"/>
        <v>4.2925377600000003E-3</v>
      </c>
      <c r="R56" s="59">
        <f t="shared" si="8"/>
        <v>4.2925377600000003E-3</v>
      </c>
      <c r="S56" s="32">
        <f t="shared" si="119"/>
        <v>3.5841718237450415E-4</v>
      </c>
      <c r="T56">
        <f t="shared" si="9"/>
        <v>1</v>
      </c>
      <c r="U56" s="32">
        <f t="shared" si="120"/>
        <v>3.4736058000000002E-4</v>
      </c>
      <c r="V56">
        <f t="shared" si="10"/>
        <v>1</v>
      </c>
      <c r="W56">
        <f t="shared" si="11"/>
        <v>100</v>
      </c>
      <c r="X56" s="58">
        <f t="shared" si="12"/>
        <v>1.5631226100000001E-3</v>
      </c>
      <c r="Y56" s="58">
        <f t="shared" si="13"/>
        <v>1.5631226100000001E-3</v>
      </c>
      <c r="Z56" s="32">
        <f t="shared" si="14"/>
        <v>1.5631226100000001E-3</v>
      </c>
      <c r="AA56" s="32">
        <f t="shared" si="15"/>
        <v>1.3035363328739447E-4</v>
      </c>
      <c r="AB56" s="59">
        <f t="shared" si="16"/>
        <v>4.9056245199999996E-3</v>
      </c>
      <c r="AC56" s="59">
        <f t="shared" si="17"/>
        <v>4.9056245199999996E-3</v>
      </c>
      <c r="AD56">
        <f t="shared" si="18"/>
        <v>1</v>
      </c>
      <c r="AE56" s="59">
        <f t="shared" si="19"/>
        <v>4.9056245199999996E-3</v>
      </c>
      <c r="AF56" s="59">
        <f t="shared" si="20"/>
        <v>4.1758461800000006E-3</v>
      </c>
      <c r="AG56" s="59">
        <f t="shared" si="21"/>
        <v>4.1758461800000006E-3</v>
      </c>
      <c r="AH56">
        <f t="shared" si="22"/>
        <v>1</v>
      </c>
      <c r="AI56" s="59">
        <f t="shared" si="23"/>
        <v>4.1758461800000006E-3</v>
      </c>
      <c r="AJ56" s="59">
        <f t="shared" si="24"/>
        <v>0</v>
      </c>
      <c r="AK56" s="59">
        <f t="shared" si="25"/>
        <v>0</v>
      </c>
      <c r="AL56" s="59">
        <f t="shared" si="26"/>
        <v>0</v>
      </c>
      <c r="AM56" s="12">
        <f t="shared" si="121"/>
        <v>0.62595642698968246</v>
      </c>
      <c r="AN56" s="12">
        <f t="shared" si="122"/>
        <v>0</v>
      </c>
      <c r="AO56" s="66">
        <f t="shared" si="27"/>
        <v>2.2435353885085402E-4</v>
      </c>
      <c r="AP56" s="66">
        <f t="shared" si="28"/>
        <v>8.1595694537700769E-5</v>
      </c>
      <c r="AQ56" s="59">
        <f t="shared" si="29"/>
        <v>3.0707071966921758E-3</v>
      </c>
      <c r="AR56" s="59">
        <f t="shared" si="30"/>
        <v>2.6138977544913149E-3</v>
      </c>
      <c r="AS56" s="59">
        <f t="shared" si="31"/>
        <v>0</v>
      </c>
      <c r="AT56" s="12">
        <f t="shared" si="32"/>
        <v>0.6199658728051104</v>
      </c>
      <c r="AU56" s="59">
        <f t="shared" si="123"/>
        <v>0</v>
      </c>
      <c r="AV56" s="59">
        <f t="shared" si="124"/>
        <v>-1.5612511283791264E-17</v>
      </c>
      <c r="AW56" s="70">
        <f t="shared" si="33"/>
        <v>0</v>
      </c>
      <c r="AX56" s="20">
        <f t="shared" si="34"/>
        <v>200000</v>
      </c>
      <c r="AY56" s="20">
        <f t="shared" si="35"/>
        <v>0</v>
      </c>
      <c r="AZ56" s="20">
        <f t="shared" si="36"/>
        <v>0</v>
      </c>
      <c r="BA56" s="20">
        <f t="shared" si="37"/>
        <v>200000</v>
      </c>
      <c r="BB56" s="36">
        <f t="shared" si="38"/>
        <v>1</v>
      </c>
      <c r="BC56" s="36">
        <f t="shared" si="39"/>
        <v>0</v>
      </c>
      <c r="BD56" s="80">
        <f t="shared" si="40"/>
        <v>44.870707770170803</v>
      </c>
      <c r="BE56" s="36">
        <f t="shared" si="41"/>
        <v>0</v>
      </c>
      <c r="BF56" s="36">
        <f t="shared" si="42"/>
        <v>0</v>
      </c>
      <c r="BG56" s="36">
        <f t="shared" si="43"/>
        <v>44.870707770170803</v>
      </c>
      <c r="BH56" s="36">
        <f t="shared" si="44"/>
        <v>16.319138907540154</v>
      </c>
      <c r="BI56" s="36">
        <f t="shared" si="45"/>
        <v>0</v>
      </c>
      <c r="BJ56" s="36">
        <f t="shared" si="46"/>
        <v>0</v>
      </c>
      <c r="BK56" s="36">
        <f t="shared" si="47"/>
        <v>16.319138907540154</v>
      </c>
      <c r="BL56" s="68">
        <f ca="1">IF(OR(AT56=0,E56&gt;ProjTerm),0,VLOOKUP(D56,'Life Events'!$AE$5:$AI$1206,5,FALSE))</f>
        <v>2.6355010220224004E-2</v>
      </c>
      <c r="BM56" s="93">
        <f t="shared" ca="1" si="48"/>
        <v>2.6355010220224004E-2</v>
      </c>
      <c r="BN56" s="93">
        <f t="shared" ca="1" si="49"/>
        <v>1.6339206913968778E-2</v>
      </c>
      <c r="BO56" s="36">
        <f t="shared" ca="1" si="50"/>
        <v>2.4861097332804225</v>
      </c>
      <c r="BP56" s="36">
        <f t="shared" si="51"/>
        <v>2.5580287187366182E-2</v>
      </c>
      <c r="BQ56" s="36">
        <f t="shared" si="149"/>
        <v>98.304045912193956</v>
      </c>
      <c r="BR56" s="36">
        <f t="shared" si="150"/>
        <v>154.78110000000001</v>
      </c>
      <c r="BS56" s="36">
        <f t="shared" si="52"/>
        <v>152.15608360739884</v>
      </c>
      <c r="BT56" s="36">
        <f t="shared" si="53"/>
        <v>94.331579176268377</v>
      </c>
      <c r="BU56" s="70" cm="1">
        <f t="array" ref="BU56">IF(AND(ActInt=1,$J56=0),INDEX(Tbl_FwdNom,$B56-IVP,MATCH(ValnDt,Tbl_FwdNom_Cols)),INDEX(Tbl_FwdNom,$B56,MATCH(StartDt,Tbl_FwdNom_Cols)))</f>
        <v>10.318813711000001</v>
      </c>
      <c r="BV56" s="70" cm="1">
        <f t="array" ref="BV56">INDEX(Tbl_FwdReal,$B56,MATCH(StartDt,Tbl_FwdReal_Cols))</f>
        <v>5.1057802089999997</v>
      </c>
      <c r="BW56" s="70" cm="1">
        <f t="array" ref="BW56">IF(RunType&lt;&gt;"OPN",INDEX(Tbl_FwdReal,$B56,MATCH(ValnDt,Tbl_FwdReal_Cols)),IF(AND($J56=0,ActInt=1),INDEX(Tbl_FwdReal,$B56-IVP,MATCH(ValnDt,Tbl_FwdReal_Cols)),-999))*$K56</f>
        <v>5.1057802089999997</v>
      </c>
      <c r="BX56" s="70">
        <f t="shared" si="54"/>
        <v>5.105780209E-2</v>
      </c>
      <c r="BY56" s="70">
        <f t="shared" si="125"/>
        <v>4.9597971601885504E-2</v>
      </c>
      <c r="BZ56" s="64">
        <f t="shared" si="151"/>
        <v>4.0420811512882349E-3</v>
      </c>
      <c r="CA56" s="70" cm="1">
        <f t="array" ref="CA56">IF($J56=1,CA55*(1+INDEX(Tbl_CPI,$B56,MATCH(IF(RunType="OPN",StartDt,ValnDt),Tbl_CPI_Cols))),0)</f>
        <v>0</v>
      </c>
      <c r="CB56" s="70">
        <f t="shared" si="126"/>
        <v>1.1916623232963219</v>
      </c>
      <c r="CC56" s="70">
        <f t="shared" si="127"/>
        <v>1.1916623232963219</v>
      </c>
      <c r="CD56" s="36">
        <f t="shared" si="55"/>
        <v>7.929718995440922</v>
      </c>
      <c r="CE56" s="36">
        <f t="shared" si="56"/>
        <v>1.574815465336578</v>
      </c>
      <c r="CF56" s="36">
        <f t="shared" si="57"/>
        <v>0</v>
      </c>
      <c r="CG56" s="36">
        <f t="shared" si="58"/>
        <v>5.949424431268592</v>
      </c>
      <c r="CH56" s="36">
        <f t="shared" si="59"/>
        <v>4.9636585694184134</v>
      </c>
      <c r="CI56" s="36">
        <f t="shared" si="60"/>
        <v>0</v>
      </c>
      <c r="CJ56" s="36">
        <f t="shared" si="61"/>
        <v>0</v>
      </c>
      <c r="CK56" s="36">
        <f t="shared" si="62"/>
        <v>0</v>
      </c>
      <c r="CL56" s="36">
        <f t="shared" si="63"/>
        <v>0.98576586185017845</v>
      </c>
      <c r="CM56" s="36">
        <f t="shared" si="64"/>
        <v>5.949424431268592</v>
      </c>
      <c r="CN56" s="36">
        <f t="shared" ca="1" si="65"/>
        <v>-30.681203052464365</v>
      </c>
      <c r="CO56" s="20">
        <f t="shared" si="66"/>
        <v>120000</v>
      </c>
      <c r="CP56" s="20">
        <f t="shared" si="128"/>
        <v>2</v>
      </c>
      <c r="CQ56" s="64">
        <f t="shared" si="67"/>
        <v>1.47635454E-3</v>
      </c>
      <c r="CR56" s="64">
        <f t="shared" si="68"/>
        <v>6.6435954299999996E-3</v>
      </c>
      <c r="CS56" s="36">
        <f t="shared" si="69"/>
        <v>41.713181300347607</v>
      </c>
      <c r="CT56" s="36">
        <f t="shared" si="70"/>
        <v>26.922424662102483</v>
      </c>
      <c r="CU56" s="36">
        <f t="shared" si="71"/>
        <v>9.7914833445240923</v>
      </c>
      <c r="CV56" s="36">
        <f t="shared" si="129"/>
        <v>36.713908006626575</v>
      </c>
      <c r="CW56" s="36">
        <f t="shared" si="72"/>
        <v>36.713908006626575</v>
      </c>
      <c r="CX56" s="36">
        <f t="shared" si="73"/>
        <v>3.9067493624854066E-2</v>
      </c>
      <c r="CY56" s="36">
        <f t="shared" si="74"/>
        <v>41.674113806722751</v>
      </c>
      <c r="CZ56" s="36">
        <f t="shared" si="130"/>
        <v>4.9602058000961762</v>
      </c>
      <c r="DA56" s="64">
        <f t="shared" si="75"/>
        <v>8.2172691250286256E-3</v>
      </c>
      <c r="DB56" s="70">
        <f t="shared" si="131"/>
        <v>0.9918497040502392</v>
      </c>
      <c r="DC56" s="70">
        <f>PRODUCT($DB$8:DB56)</f>
        <v>0.70435396199168698</v>
      </c>
      <c r="DD56" s="36">
        <f t="shared" si="76"/>
        <v>4696.1372300038247</v>
      </c>
      <c r="DE56" s="36">
        <f t="shared" si="77"/>
        <v>3268.5208515552695</v>
      </c>
      <c r="DF56" s="36">
        <f t="shared" si="78"/>
        <v>876.94763864345293</v>
      </c>
      <c r="DG56" s="36">
        <f t="shared" si="132"/>
        <v>1.7330044159775206</v>
      </c>
      <c r="DH56" s="36">
        <f t="shared" ca="1" si="152"/>
        <v>63.150405236008183</v>
      </c>
      <c r="DI56" s="36">
        <f t="shared" si="133"/>
        <v>375.7537147076826</v>
      </c>
      <c r="DJ56" s="36">
        <f t="shared" ca="1" si="79"/>
        <v>-113.49762427738955</v>
      </c>
      <c r="DK56" s="36">
        <f t="shared" si="134"/>
        <v>1294.5942337088272</v>
      </c>
      <c r="DL56" s="36">
        <f t="shared" si="135"/>
        <v>1469.5603417431644</v>
      </c>
      <c r="DM56" s="36">
        <f t="shared" ca="1" si="80"/>
        <v>61.468483756947535</v>
      </c>
      <c r="DN56" s="36">
        <f t="shared" ca="1" si="136"/>
        <v>61.468483756953709</v>
      </c>
      <c r="DO56" s="64" cm="1">
        <f t="array" ref="DO56">IFERROR(INDEX(Tbl_FwdNom,$B56,MATCH(LIDt,Tbl_FwdNom_Cols,0)),0)</f>
        <v>10.39964165</v>
      </c>
      <c r="DP56" s="64">
        <f t="shared" ca="1" si="137"/>
        <v>13.907852999999999</v>
      </c>
      <c r="DQ56" s="64">
        <f t="shared" ca="1" si="81"/>
        <v>1.0910728266713576E-2</v>
      </c>
      <c r="DR56" s="70">
        <f t="shared" ca="1" si="82"/>
        <v>0.9892070308864751</v>
      </c>
      <c r="DS56" s="70">
        <f ca="1">PRODUCT($DR$8:DR56)</f>
        <v>0.64551754289709951</v>
      </c>
      <c r="DT56" s="36">
        <f t="shared" ca="1" si="83"/>
        <v>3262.3127145404414</v>
      </c>
      <c r="DU56" s="36">
        <f t="shared" ca="1" si="84"/>
        <v>858.67562912301423</v>
      </c>
      <c r="DV56" s="36">
        <f t="shared" ca="1" si="85"/>
        <v>1.7227705420137702</v>
      </c>
      <c r="DW56" s="36">
        <f t="shared" ca="1" si="86"/>
        <v>61.302855245845443</v>
      </c>
      <c r="DX56" s="36">
        <f t="shared" ca="1" si="87"/>
        <v>4588.2992687920114</v>
      </c>
      <c r="DY56" s="36">
        <f t="shared" ca="1" si="88"/>
        <v>48.465233473005092</v>
      </c>
      <c r="DZ56" s="36">
        <f t="shared" ca="1" si="89"/>
        <v>323.01413185194644</v>
      </c>
      <c r="EA56" s="36">
        <f t="shared" ca="1" si="90"/>
        <v>0</v>
      </c>
      <c r="EB56" s="36">
        <f t="shared" ca="1" si="91"/>
        <v>-36.251475099772769</v>
      </c>
      <c r="EC56" s="36">
        <f t="shared" ca="1" si="92"/>
        <v>1253.8307716382715</v>
      </c>
      <c r="ED56" s="36">
        <f t="shared" ca="1" si="93"/>
        <v>1423.2872739251</v>
      </c>
      <c r="EE56" s="36">
        <f t="shared" ca="1" si="138"/>
        <v>169.45650228682848</v>
      </c>
      <c r="EF56" s="36">
        <f t="shared" ca="1" si="94"/>
        <v>133.20502718705572</v>
      </c>
      <c r="EG56" s="64"/>
      <c r="EH56" s="64"/>
      <c r="EI56" s="64"/>
      <c r="EJ56" s="70"/>
      <c r="EK56" s="70"/>
      <c r="EL56" s="70"/>
      <c r="EM56" s="70"/>
      <c r="EN56" s="70"/>
      <c r="EO56" s="36">
        <f t="shared" ca="1" si="96"/>
        <v>0.29135259447241013</v>
      </c>
      <c r="EP56" s="36">
        <f t="shared" ca="1" si="97"/>
        <v>0</v>
      </c>
      <c r="EQ56" s="36">
        <f t="shared" si="98"/>
        <v>110.64845562072371</v>
      </c>
      <c r="ER56" s="36">
        <f t="shared" si="99"/>
        <v>28.150008436439627</v>
      </c>
      <c r="ES56" s="36">
        <f t="shared" si="100"/>
        <v>-25.707453540370039</v>
      </c>
      <c r="ET56" s="36">
        <f t="shared" ca="1" si="101"/>
        <v>8.6342114594206762</v>
      </c>
      <c r="EU56" s="36">
        <f t="shared" ca="1" si="139"/>
        <v>36.784219895860303</v>
      </c>
      <c r="EV56" s="36">
        <f t="shared" si="102"/>
        <v>6.2025966289768935</v>
      </c>
      <c r="EW56" s="36">
        <f t="shared" si="103"/>
        <v>144.63609897356946</v>
      </c>
      <c r="EX56" s="36">
        <f t="shared" ca="1" si="140"/>
        <v>298.27137111913038</v>
      </c>
      <c r="EY56" s="36">
        <f t="shared" si="104"/>
        <v>35.832996119172606</v>
      </c>
      <c r="EZ56" s="36">
        <f t="shared" si="105"/>
        <v>5.4640898714625994</v>
      </c>
      <c r="FA56" s="36">
        <f t="shared" si="106"/>
        <v>-6.3990976388966878</v>
      </c>
      <c r="FB56" s="36">
        <f t="shared" si="107"/>
        <v>12.84451744131842</v>
      </c>
      <c r="FC56" s="36">
        <f t="shared" si="141"/>
        <v>18.308607312781021</v>
      </c>
      <c r="FD56" s="36">
        <f t="shared" si="108"/>
        <v>1.4695603417431643E-5</v>
      </c>
      <c r="FE56" s="36">
        <f t="shared" si="109"/>
        <v>57.052547798528281</v>
      </c>
      <c r="FF56" s="36">
        <f t="shared" si="142"/>
        <v>111.19416592608533</v>
      </c>
      <c r="FG56" s="36">
        <f t="shared" ca="1" si="110"/>
        <v>187.07720519304505</v>
      </c>
      <c r="FH56" s="36">
        <f t="shared" ca="1" si="111"/>
        <v>2.4509761287771847</v>
      </c>
      <c r="FI56" s="36">
        <f t="shared" ca="1" si="112"/>
        <v>-6.2291167448258733</v>
      </c>
      <c r="FJ56" s="36">
        <f t="shared" ca="1" si="113"/>
        <v>292.24225457758644</v>
      </c>
      <c r="FK56" s="36">
        <f t="shared" si="114"/>
        <v>0.91371238654773101</v>
      </c>
      <c r="FL56" s="36">
        <f t="shared" si="115"/>
        <v>-3.1191833988873174</v>
      </c>
      <c r="FM56" s="36">
        <f t="shared" ca="1" si="116"/>
        <v>105.57826676621742</v>
      </c>
      <c r="FN56" s="36">
        <f t="shared" ca="1" si="154"/>
        <v>186.663987811369</v>
      </c>
    </row>
    <row r="57" spans="2:170" x14ac:dyDescent="0.25">
      <c r="B57" s="2">
        <v>49</v>
      </c>
      <c r="C57" s="2">
        <f t="shared" si="117"/>
        <v>5</v>
      </c>
      <c r="D57" s="2">
        <f t="shared" si="144"/>
        <v>73</v>
      </c>
      <c r="E57" s="2">
        <f t="shared" si="118"/>
        <v>7</v>
      </c>
      <c r="F57" s="189">
        <f t="shared" si="145"/>
        <v>47208</v>
      </c>
      <c r="G57" s="2">
        <f t="shared" si="146"/>
        <v>3</v>
      </c>
      <c r="H57" s="187">
        <f t="shared" si="0"/>
        <v>38.666666666666671</v>
      </c>
      <c r="I57" s="186">
        <f t="shared" si="147"/>
        <v>38</v>
      </c>
      <c r="J57" s="2">
        <f t="shared" si="1"/>
        <v>0</v>
      </c>
      <c r="K57" s="2">
        <f t="shared" si="2"/>
        <v>1</v>
      </c>
      <c r="L57">
        <f t="shared" si="3"/>
        <v>2</v>
      </c>
      <c r="M57" s="190">
        <f t="shared" si="148"/>
        <v>9.5389728000000007E-4</v>
      </c>
      <c r="N57">
        <f t="shared" si="4"/>
        <v>1</v>
      </c>
      <c r="O57">
        <f t="shared" si="5"/>
        <v>100</v>
      </c>
      <c r="P57" s="58">
        <f t="shared" si="6"/>
        <v>4.2925377600000003E-3</v>
      </c>
      <c r="Q57" s="106">
        <f t="shared" si="7"/>
        <v>4.2925377600000003E-3</v>
      </c>
      <c r="R57" s="59">
        <f t="shared" si="8"/>
        <v>4.2925377600000003E-3</v>
      </c>
      <c r="S57" s="32">
        <f t="shared" si="119"/>
        <v>3.5841718237450415E-4</v>
      </c>
      <c r="T57">
        <f t="shared" si="9"/>
        <v>1</v>
      </c>
      <c r="U57" s="32">
        <f t="shared" si="120"/>
        <v>3.4736058000000002E-4</v>
      </c>
      <c r="V57">
        <f t="shared" si="10"/>
        <v>1</v>
      </c>
      <c r="W57">
        <f t="shared" si="11"/>
        <v>100</v>
      </c>
      <c r="X57" s="58">
        <f t="shared" si="12"/>
        <v>1.5631226100000001E-3</v>
      </c>
      <c r="Y57" s="58">
        <f t="shared" si="13"/>
        <v>1.5631226100000001E-3</v>
      </c>
      <c r="Z57" s="32">
        <f t="shared" si="14"/>
        <v>1.5631226100000001E-3</v>
      </c>
      <c r="AA57" s="32">
        <f t="shared" si="15"/>
        <v>1.3035363328739447E-4</v>
      </c>
      <c r="AB57" s="59">
        <f t="shared" si="16"/>
        <v>4.9056245199999996E-3</v>
      </c>
      <c r="AC57" s="59">
        <f t="shared" si="17"/>
        <v>4.9056245199999996E-3</v>
      </c>
      <c r="AD57">
        <f t="shared" si="18"/>
        <v>1</v>
      </c>
      <c r="AE57" s="59">
        <f t="shared" si="19"/>
        <v>4.9056245199999996E-3</v>
      </c>
      <c r="AF57" s="59">
        <f t="shared" si="20"/>
        <v>4.1758461800000006E-3</v>
      </c>
      <c r="AG57" s="59">
        <f t="shared" si="21"/>
        <v>4.1758461800000006E-3</v>
      </c>
      <c r="AH57">
        <f t="shared" si="22"/>
        <v>1</v>
      </c>
      <c r="AI57" s="59">
        <f t="shared" si="23"/>
        <v>4.1758461800000006E-3</v>
      </c>
      <c r="AJ57" s="59">
        <f t="shared" si="24"/>
        <v>0</v>
      </c>
      <c r="AK57" s="59">
        <f t="shared" si="25"/>
        <v>0</v>
      </c>
      <c r="AL57" s="59">
        <f t="shared" si="26"/>
        <v>0</v>
      </c>
      <c r="AM57" s="12">
        <f t="shared" si="121"/>
        <v>0.6199658728051104</v>
      </c>
      <c r="AN57" s="12">
        <f t="shared" si="122"/>
        <v>0</v>
      </c>
      <c r="AO57" s="66">
        <f t="shared" si="27"/>
        <v>2.2220642129915791E-4</v>
      </c>
      <c r="AP57" s="66">
        <f t="shared" si="28"/>
        <v>8.0814804034336807E-5</v>
      </c>
      <c r="AQ57" s="59">
        <f t="shared" si="29"/>
        <v>3.0413197871959506E-3</v>
      </c>
      <c r="AR57" s="59">
        <f t="shared" si="30"/>
        <v>2.5888821216835866E-3</v>
      </c>
      <c r="AS57" s="59">
        <f t="shared" si="31"/>
        <v>0</v>
      </c>
      <c r="AT57" s="12">
        <f t="shared" si="32"/>
        <v>0.61403264967089743</v>
      </c>
      <c r="AU57" s="59">
        <f t="shared" si="123"/>
        <v>7.0256300777060687E-17</v>
      </c>
      <c r="AV57" s="59">
        <f t="shared" si="124"/>
        <v>0</v>
      </c>
      <c r="AW57" s="70">
        <f t="shared" si="33"/>
        <v>0</v>
      </c>
      <c r="AX57" s="20">
        <f t="shared" si="34"/>
        <v>200000</v>
      </c>
      <c r="AY57" s="20">
        <f t="shared" si="35"/>
        <v>0</v>
      </c>
      <c r="AZ57" s="20">
        <f t="shared" si="36"/>
        <v>0</v>
      </c>
      <c r="BA57" s="20">
        <f t="shared" si="37"/>
        <v>200000</v>
      </c>
      <c r="BB57" s="36">
        <f t="shared" si="38"/>
        <v>1</v>
      </c>
      <c r="BC57" s="36">
        <f t="shared" si="39"/>
        <v>0</v>
      </c>
      <c r="BD57" s="80">
        <f t="shared" si="40"/>
        <v>44.441284259831583</v>
      </c>
      <c r="BE57" s="36">
        <f t="shared" si="41"/>
        <v>0</v>
      </c>
      <c r="BF57" s="36">
        <f t="shared" si="42"/>
        <v>0</v>
      </c>
      <c r="BG57" s="36">
        <f t="shared" si="43"/>
        <v>44.441284259831583</v>
      </c>
      <c r="BH57" s="36">
        <f t="shared" si="44"/>
        <v>16.16296080686736</v>
      </c>
      <c r="BI57" s="36">
        <f t="shared" si="45"/>
        <v>0</v>
      </c>
      <c r="BJ57" s="36">
        <f t="shared" si="46"/>
        <v>0</v>
      </c>
      <c r="BK57" s="36">
        <f t="shared" si="47"/>
        <v>16.16296080686736</v>
      </c>
      <c r="BL57" s="68">
        <f ca="1">IF(OR(AT57=0,E57&gt;ProjTerm),0,VLOOKUP(D57,'Life Events'!$AE$5:$AI$1206,5,FALSE))</f>
        <v>2.6355010220223997E-2</v>
      </c>
      <c r="BM57" s="93">
        <f t="shared" ca="1" si="48"/>
        <v>2.6355010220223997E-2</v>
      </c>
      <c r="BN57" s="93">
        <f t="shared" ca="1" si="49"/>
        <v>1.6182836757627724E-2</v>
      </c>
      <c r="BO57" s="36">
        <f t="shared" ca="1" si="50"/>
        <v>2.4623170626984909</v>
      </c>
      <c r="BP57" s="36">
        <f t="shared" si="51"/>
        <v>2.5335477660943097E-2</v>
      </c>
      <c r="BQ57" s="36">
        <f t="shared" si="149"/>
        <v>98.304045912193956</v>
      </c>
      <c r="BR57" s="36">
        <f t="shared" si="150"/>
        <v>154.78110000000001</v>
      </c>
      <c r="BS57" s="36">
        <f t="shared" si="52"/>
        <v>152.15608360739884</v>
      </c>
      <c r="BT57" s="36">
        <f t="shared" si="53"/>
        <v>93.428803180997718</v>
      </c>
      <c r="BU57" s="70" cm="1">
        <f t="array" ref="BU57">IF(AND(ActInt=1,$J57=0),INDEX(Tbl_FwdNom,$B57-IVP,MATCH(ValnDt,Tbl_FwdNom_Cols)),INDEX(Tbl_FwdNom,$B57,MATCH(StartDt,Tbl_FwdNom_Cols)))</f>
        <v>10.364935308</v>
      </c>
      <c r="BV57" s="70" cm="1">
        <f t="array" ref="BV57">INDEX(Tbl_FwdReal,$B57,MATCH(StartDt,Tbl_FwdReal_Cols))</f>
        <v>5.1308642339999997</v>
      </c>
      <c r="BW57" s="70" cm="1">
        <f t="array" ref="BW57">IF(RunType&lt;&gt;"OPN",INDEX(Tbl_FwdReal,$B57,MATCH(ValnDt,Tbl_FwdReal_Cols)),IF(AND($J57=0,ActInt=1),INDEX(Tbl_FwdReal,$B57-IVP,MATCH(ValnDt,Tbl_FwdReal_Cols)),-999))*$K57</f>
        <v>5.1308642339999997</v>
      </c>
      <c r="BX57" s="70">
        <f t="shared" si="54"/>
        <v>5.1308642339999995E-2</v>
      </c>
      <c r="BY57" s="70">
        <f t="shared" si="125"/>
        <v>4.9786246048068472E-2</v>
      </c>
      <c r="BZ57" s="64">
        <f t="shared" si="151"/>
        <v>4.0570884788684314E-3</v>
      </c>
      <c r="CA57" s="70" cm="1">
        <f t="array" ref="CA57">IF($J57=1,CA56*(1+INDEX(Tbl_CPI,$B57,MATCH(IF(RunType="OPN",StartDt,ValnDt),Tbl_CPI_Cols))),0)</f>
        <v>0</v>
      </c>
      <c r="CB57" s="70">
        <f t="shared" si="126"/>
        <v>1.1964970027788691</v>
      </c>
      <c r="CC57" s="70">
        <f t="shared" si="127"/>
        <v>1.1916623232963219</v>
      </c>
      <c r="CD57" s="36">
        <f t="shared" si="55"/>
        <v>8.2080300325095319</v>
      </c>
      <c r="CE57" s="36">
        <f t="shared" si="56"/>
        <v>1.574815465336578</v>
      </c>
      <c r="CF57" s="36">
        <f t="shared" si="57"/>
        <v>0</v>
      </c>
      <c r="CG57" s="36">
        <f t="shared" si="58"/>
        <v>6.0650303475897083</v>
      </c>
      <c r="CH57" s="36">
        <f t="shared" si="59"/>
        <v>5.0886985031153307</v>
      </c>
      <c r="CI57" s="36">
        <f t="shared" si="60"/>
        <v>0</v>
      </c>
      <c r="CJ57" s="36">
        <f t="shared" si="61"/>
        <v>0</v>
      </c>
      <c r="CK57" s="36">
        <f t="shared" si="62"/>
        <v>0</v>
      </c>
      <c r="CL57" s="36">
        <f t="shared" si="63"/>
        <v>0.97633184447437771</v>
      </c>
      <c r="CM57" s="36">
        <f t="shared" si="64"/>
        <v>6.0650303475897083</v>
      </c>
      <c r="CN57" s="36">
        <f t="shared" ca="1" si="65"/>
        <v>-30.387576529261228</v>
      </c>
      <c r="CO57" s="20">
        <f t="shared" si="66"/>
        <v>120000</v>
      </c>
      <c r="CP57" s="20">
        <f t="shared" si="128"/>
        <v>2</v>
      </c>
      <c r="CQ57" s="64">
        <f t="shared" si="67"/>
        <v>1.47635454E-3</v>
      </c>
      <c r="CR57" s="64">
        <f t="shared" si="68"/>
        <v>6.6435954299999996E-3</v>
      </c>
      <c r="CS57" s="36">
        <f t="shared" si="69"/>
        <v>41.313976080916689</v>
      </c>
      <c r="CT57" s="36">
        <f t="shared" si="70"/>
        <v>26.664770555898947</v>
      </c>
      <c r="CU57" s="36">
        <f t="shared" si="71"/>
        <v>9.6977764841204159</v>
      </c>
      <c r="CV57" s="36">
        <f t="shared" si="129"/>
        <v>36.362547040019365</v>
      </c>
      <c r="CW57" s="36">
        <f t="shared" si="72"/>
        <v>36.362547040019365</v>
      </c>
      <c r="CX57" s="36">
        <f t="shared" si="73"/>
        <v>3.8693608275453428E-2</v>
      </c>
      <c r="CY57" s="36">
        <f t="shared" si="74"/>
        <v>41.275282472641237</v>
      </c>
      <c r="CZ57" s="36">
        <f t="shared" si="130"/>
        <v>4.9127354326218722</v>
      </c>
      <c r="DA57" s="64">
        <f t="shared" si="75"/>
        <v>8.2523883105376505E-3</v>
      </c>
      <c r="DB57" s="70">
        <f t="shared" si="131"/>
        <v>0.99181515619877114</v>
      </c>
      <c r="DC57" s="70">
        <f>PRODUCT($DB$8:DB57)</f>
        <v>0.69858893483200835</v>
      </c>
      <c r="DD57" s="36">
        <f t="shared" si="76"/>
        <v>4641.4627748043913</v>
      </c>
      <c r="DE57" s="36">
        <f t="shared" si="77"/>
        <v>3251.0526705635612</v>
      </c>
      <c r="DF57" s="36">
        <f t="shared" si="78"/>
        <v>868.02159027868049</v>
      </c>
      <c r="DG57" s="36">
        <f t="shared" si="132"/>
        <v>1.7219703637011006</v>
      </c>
      <c r="DH57" s="36">
        <f t="shared" ca="1" si="152"/>
        <v>61.209229839285044</v>
      </c>
      <c r="DI57" s="36">
        <f t="shared" si="133"/>
        <v>372.73949893744418</v>
      </c>
      <c r="DJ57" s="36">
        <f t="shared" ca="1" si="79"/>
        <v>-90.161755549121182</v>
      </c>
      <c r="DK57" s="36">
        <f t="shared" si="134"/>
        <v>1268.9151809899561</v>
      </c>
      <c r="DL57" s="36">
        <f t="shared" si="135"/>
        <v>1440.412441856354</v>
      </c>
      <c r="DM57" s="36">
        <f t="shared" ca="1" si="80"/>
        <v>81.335505317276784</v>
      </c>
      <c r="DN57" s="36">
        <f t="shared" ca="1" si="136"/>
        <v>81.335505317282156</v>
      </c>
      <c r="DO57" s="64" cm="1">
        <f t="array" ref="DO57">IFERROR(INDEX(Tbl_FwdNom,$B57,MATCH(LIDt,Tbl_FwdNom_Cols,0)),0)</f>
        <v>10.51156128</v>
      </c>
      <c r="DP57" s="64">
        <f t="shared" ca="1" si="137"/>
        <v>14.00471859</v>
      </c>
      <c r="DQ57" s="64">
        <f t="shared" ca="1" si="81"/>
        <v>1.0982339014650622E-2</v>
      </c>
      <c r="DR57" s="70">
        <f t="shared" ca="1" si="82"/>
        <v>0.98913696254540462</v>
      </c>
      <c r="DS57" s="70">
        <f ca="1">PRODUCT($DR$8:DR57)</f>
        <v>0.63850526165100996</v>
      </c>
      <c r="DT57" s="36">
        <f t="shared" ca="1" si="83"/>
        <v>3253.699254483498</v>
      </c>
      <c r="DU57" s="36">
        <f t="shared" ca="1" si="84"/>
        <v>851.9429351787943</v>
      </c>
      <c r="DV57" s="36">
        <f t="shared" ca="1" si="85"/>
        <v>1.7163551144896758</v>
      </c>
      <c r="DW57" s="36">
        <f t="shared" ca="1" si="86"/>
        <v>59.513786922022881</v>
      </c>
      <c r="DX57" s="36">
        <f t="shared" ca="1" si="87"/>
        <v>4545.2607236815611</v>
      </c>
      <c r="DY57" s="36">
        <f t="shared" ca="1" si="88"/>
        <v>48.010440845648631</v>
      </c>
      <c r="DZ57" s="36">
        <f t="shared" ca="1" si="89"/>
        <v>321.41699823924768</v>
      </c>
      <c r="EA57" s="36">
        <f t="shared" ca="1" si="90"/>
        <v>0</v>
      </c>
      <c r="EB57" s="36">
        <f t="shared" ca="1" si="91"/>
        <v>-12.393663126839574</v>
      </c>
      <c r="EC57" s="36">
        <f t="shared" ca="1" si="92"/>
        <v>1231.2382191993847</v>
      </c>
      <c r="ED57" s="36">
        <f t="shared" ca="1" si="93"/>
        <v>1397.6430148099421</v>
      </c>
      <c r="EE57" s="36">
        <f t="shared" ca="1" si="138"/>
        <v>166.40479561055736</v>
      </c>
      <c r="EF57" s="36">
        <f t="shared" ca="1" si="94"/>
        <v>154.01113248371777</v>
      </c>
      <c r="EG57" s="64"/>
      <c r="EH57" s="64"/>
      <c r="EI57" s="64"/>
      <c r="EJ57" s="70"/>
      <c r="EK57" s="70"/>
      <c r="EL57" s="70"/>
      <c r="EM57" s="70"/>
      <c r="EN57" s="70"/>
      <c r="EO57" s="36">
        <f t="shared" ca="1" si="96"/>
        <v>0.45721081127880187</v>
      </c>
      <c r="EP57" s="36">
        <f t="shared" ca="1" si="97"/>
        <v>0</v>
      </c>
      <c r="EQ57" s="36">
        <f t="shared" si="98"/>
        <v>109.94395606355697</v>
      </c>
      <c r="ER57" s="36">
        <f t="shared" si="99"/>
        <v>27.822273896382217</v>
      </c>
      <c r="ES57" s="36">
        <f t="shared" si="100"/>
        <v>-25.408156277950958</v>
      </c>
      <c r="ET57" s="36">
        <f t="shared" ca="1" si="101"/>
        <v>6.8589599819385123</v>
      </c>
      <c r="EU57" s="36">
        <f t="shared" ca="1" si="139"/>
        <v>34.681233878320732</v>
      </c>
      <c r="EV57" s="36">
        <f t="shared" si="102"/>
        <v>6.1528407281203066</v>
      </c>
      <c r="EW57" s="36">
        <f t="shared" si="103"/>
        <v>143.71519983308366</v>
      </c>
      <c r="EX57" s="36">
        <f t="shared" ca="1" si="140"/>
        <v>294.49323050308169</v>
      </c>
      <c r="EY57" s="36">
        <f t="shared" si="104"/>
        <v>35.122227159710135</v>
      </c>
      <c r="EZ57" s="36">
        <f t="shared" si="105"/>
        <v>5.3557127330614582</v>
      </c>
      <c r="FA57" s="36">
        <f t="shared" si="106"/>
        <v>-6.2721751491925639</v>
      </c>
      <c r="FB57" s="36">
        <f t="shared" si="107"/>
        <v>12.589864306203138</v>
      </c>
      <c r="FC57" s="36">
        <f t="shared" si="141"/>
        <v>17.945577039264595</v>
      </c>
      <c r="FD57" s="36">
        <f t="shared" si="108"/>
        <v>1.440412441856354E-5</v>
      </c>
      <c r="FE57" s="36">
        <f t="shared" si="109"/>
        <v>55.920876310646591</v>
      </c>
      <c r="FF57" s="36">
        <f t="shared" si="142"/>
        <v>108.98869491374575</v>
      </c>
      <c r="FG57" s="36">
        <f t="shared" ca="1" si="110"/>
        <v>185.50453558933594</v>
      </c>
      <c r="FH57" s="36">
        <f t="shared" ca="1" si="111"/>
        <v>2.4302724929361013</v>
      </c>
      <c r="FI57" s="36">
        <f t="shared" ca="1" si="112"/>
        <v>-6.1687995306445238</v>
      </c>
      <c r="FJ57" s="36">
        <f t="shared" ca="1" si="113"/>
        <v>289.28295856111879</v>
      </c>
      <c r="FK57" s="36">
        <f t="shared" si="114"/>
        <v>0.89941703188694966</v>
      </c>
      <c r="FL57" s="36">
        <f t="shared" si="115"/>
        <v>-3.0891047327721939</v>
      </c>
      <c r="FM57" s="36">
        <f t="shared" ca="1" si="116"/>
        <v>103.64865835165105</v>
      </c>
      <c r="FN57" s="36">
        <f t="shared" ca="1" si="154"/>
        <v>185.63430020946774</v>
      </c>
    </row>
    <row r="58" spans="2:170" x14ac:dyDescent="0.25">
      <c r="B58" s="2">
        <v>50</v>
      </c>
      <c r="C58" s="2">
        <f t="shared" si="117"/>
        <v>5</v>
      </c>
      <c r="D58" s="2">
        <f t="shared" si="144"/>
        <v>74</v>
      </c>
      <c r="E58" s="2">
        <f t="shared" si="118"/>
        <v>7</v>
      </c>
      <c r="F58" s="189">
        <f t="shared" si="145"/>
        <v>47238</v>
      </c>
      <c r="G58" s="2">
        <f t="shared" si="146"/>
        <v>4</v>
      </c>
      <c r="H58" s="187">
        <f t="shared" si="0"/>
        <v>38.75</v>
      </c>
      <c r="I58" s="186">
        <f t="shared" si="147"/>
        <v>38</v>
      </c>
      <c r="J58" s="2">
        <f t="shared" si="1"/>
        <v>0</v>
      </c>
      <c r="K58" s="2">
        <f t="shared" si="2"/>
        <v>1</v>
      </c>
      <c r="L58">
        <f t="shared" si="3"/>
        <v>2</v>
      </c>
      <c r="M58" s="190">
        <f t="shared" si="148"/>
        <v>9.5389728000000007E-4</v>
      </c>
      <c r="N58">
        <f t="shared" si="4"/>
        <v>1</v>
      </c>
      <c r="O58">
        <f t="shared" si="5"/>
        <v>100</v>
      </c>
      <c r="P58" s="58">
        <f t="shared" si="6"/>
        <v>4.2925377600000003E-3</v>
      </c>
      <c r="Q58" s="106">
        <f t="shared" si="7"/>
        <v>4.2925377600000003E-3</v>
      </c>
      <c r="R58" s="59">
        <f t="shared" si="8"/>
        <v>4.2925377600000003E-3</v>
      </c>
      <c r="S58" s="32">
        <f t="shared" si="119"/>
        <v>3.5841718237450415E-4</v>
      </c>
      <c r="T58">
        <f t="shared" si="9"/>
        <v>1</v>
      </c>
      <c r="U58" s="32">
        <f t="shared" si="120"/>
        <v>3.4736058000000002E-4</v>
      </c>
      <c r="V58">
        <f t="shared" si="10"/>
        <v>1</v>
      </c>
      <c r="W58">
        <f t="shared" si="11"/>
        <v>100</v>
      </c>
      <c r="X58" s="58">
        <f t="shared" si="12"/>
        <v>1.5631226100000001E-3</v>
      </c>
      <c r="Y58" s="58">
        <f t="shared" si="13"/>
        <v>1.5631226100000001E-3</v>
      </c>
      <c r="Z58" s="32">
        <f t="shared" si="14"/>
        <v>1.5631226100000001E-3</v>
      </c>
      <c r="AA58" s="32">
        <f t="shared" si="15"/>
        <v>1.3035363328739447E-4</v>
      </c>
      <c r="AB58" s="59">
        <f t="shared" si="16"/>
        <v>4.9056245199999996E-3</v>
      </c>
      <c r="AC58" s="59">
        <f t="shared" si="17"/>
        <v>4.9056245199999996E-3</v>
      </c>
      <c r="AD58">
        <f t="shared" si="18"/>
        <v>1</v>
      </c>
      <c r="AE58" s="59">
        <f t="shared" si="19"/>
        <v>4.9056245199999996E-3</v>
      </c>
      <c r="AF58" s="59">
        <f t="shared" si="20"/>
        <v>4.1758461800000006E-3</v>
      </c>
      <c r="AG58" s="59">
        <f t="shared" si="21"/>
        <v>4.1758461800000006E-3</v>
      </c>
      <c r="AH58">
        <f t="shared" si="22"/>
        <v>1</v>
      </c>
      <c r="AI58" s="59">
        <f t="shared" si="23"/>
        <v>4.1758461800000006E-3</v>
      </c>
      <c r="AJ58" s="59">
        <f t="shared" si="24"/>
        <v>0</v>
      </c>
      <c r="AK58" s="59">
        <f t="shared" si="25"/>
        <v>0</v>
      </c>
      <c r="AL58" s="59">
        <f t="shared" si="26"/>
        <v>0</v>
      </c>
      <c r="AM58" s="12">
        <f t="shared" si="121"/>
        <v>0.61403264967089743</v>
      </c>
      <c r="AN58" s="12">
        <f t="shared" si="122"/>
        <v>0</v>
      </c>
      <c r="AO58" s="66">
        <f t="shared" si="27"/>
        <v>2.2007985218099407E-4</v>
      </c>
      <c r="AP58" s="66">
        <f t="shared" si="28"/>
        <v>8.004138684168732E-5</v>
      </c>
      <c r="AQ58" s="59">
        <f t="shared" si="29"/>
        <v>3.0122136223061243E-3</v>
      </c>
      <c r="AR58" s="59">
        <f t="shared" si="30"/>
        <v>2.5641058945234958E-3</v>
      </c>
      <c r="AS58" s="59">
        <f t="shared" si="31"/>
        <v>0</v>
      </c>
      <c r="AT58" s="12">
        <f t="shared" si="32"/>
        <v>0.60815620891504518</v>
      </c>
      <c r="AU58" s="59">
        <f t="shared" si="123"/>
        <v>4.90059381963448E-17</v>
      </c>
      <c r="AV58" s="59">
        <f t="shared" si="124"/>
        <v>0</v>
      </c>
      <c r="AW58" s="70">
        <f t="shared" si="33"/>
        <v>0</v>
      </c>
      <c r="AX58" s="20">
        <f t="shared" si="34"/>
        <v>200000</v>
      </c>
      <c r="AY58" s="20">
        <f t="shared" si="35"/>
        <v>0</v>
      </c>
      <c r="AZ58" s="20">
        <f t="shared" si="36"/>
        <v>0</v>
      </c>
      <c r="BA58" s="20">
        <f t="shared" si="37"/>
        <v>200000</v>
      </c>
      <c r="BB58" s="36">
        <f t="shared" si="38"/>
        <v>1</v>
      </c>
      <c r="BC58" s="36">
        <f t="shared" si="39"/>
        <v>0</v>
      </c>
      <c r="BD58" s="80">
        <f t="shared" si="40"/>
        <v>44.015970436198813</v>
      </c>
      <c r="BE58" s="36">
        <f t="shared" si="41"/>
        <v>0</v>
      </c>
      <c r="BF58" s="36">
        <f t="shared" si="42"/>
        <v>0</v>
      </c>
      <c r="BG58" s="36">
        <f t="shared" si="43"/>
        <v>44.015970436198813</v>
      </c>
      <c r="BH58" s="36">
        <f t="shared" si="44"/>
        <v>16.008277368337463</v>
      </c>
      <c r="BI58" s="36">
        <f t="shared" si="45"/>
        <v>0</v>
      </c>
      <c r="BJ58" s="36">
        <f t="shared" si="46"/>
        <v>0</v>
      </c>
      <c r="BK58" s="36">
        <f t="shared" si="47"/>
        <v>16.008277368337463</v>
      </c>
      <c r="BL58" s="68">
        <f ca="1">IF(OR(AT58=0,E58&gt;ProjTerm),0,VLOOKUP(D58,'Life Events'!$AE$5:$AI$1206,5,FALSE))</f>
        <v>2.6355010220223997E-2</v>
      </c>
      <c r="BM58" s="93">
        <f t="shared" ca="1" si="48"/>
        <v>2.6355010220223997E-2</v>
      </c>
      <c r="BN58" s="93">
        <f t="shared" ca="1" si="49"/>
        <v>1.6027963101448696E-2</v>
      </c>
      <c r="BO58" s="36">
        <f t="shared" ca="1" si="50"/>
        <v>2.4387522616007997</v>
      </c>
      <c r="BP58" s="36">
        <f t="shared" si="51"/>
        <v>2.5093011020813218E-2</v>
      </c>
      <c r="BQ58" s="36">
        <f t="shared" si="149"/>
        <v>98.304052679314438</v>
      </c>
      <c r="BR58" s="36">
        <f t="shared" si="150"/>
        <v>154.78110000000001</v>
      </c>
      <c r="BS58" s="36">
        <f t="shared" si="52"/>
        <v>152.15609408162237</v>
      </c>
      <c r="BT58" s="36">
        <f t="shared" si="53"/>
        <v>92.53467334000041</v>
      </c>
      <c r="BU58" s="70" cm="1">
        <f t="array" ref="BU58">IF(AND(ActInt=1,$J58=0),INDEX(Tbl_FwdNom,$B58-IVP,MATCH(ValnDt,Tbl_FwdNom_Cols)),INDEX(Tbl_FwdNom,$B58,MATCH(StartDt,Tbl_FwdNom_Cols)))</f>
        <v>10.414298699</v>
      </c>
      <c r="BV58" s="70" cm="1">
        <f t="array" ref="BV58">INDEX(Tbl_FwdReal,$B58,MATCH(StartDt,Tbl_FwdReal_Cols))</f>
        <v>5.0249971059999998</v>
      </c>
      <c r="BW58" s="70" cm="1">
        <f t="array" ref="BW58">IF(RunType&lt;&gt;"OPN",INDEX(Tbl_FwdReal,$B58,MATCH(ValnDt,Tbl_FwdReal_Cols)),IF(AND($J58=0,ActInt=1),INDEX(Tbl_FwdReal,$B58-IVP,MATCH(ValnDt,Tbl_FwdReal_Cols)),-999))*$K58</f>
        <v>5.0249971059999998</v>
      </c>
      <c r="BX58" s="70">
        <f t="shared" si="54"/>
        <v>5.0249971059999995E-2</v>
      </c>
      <c r="BY58" s="70">
        <f t="shared" si="125"/>
        <v>5.131446552253327E-2</v>
      </c>
      <c r="BZ58" s="64">
        <f t="shared" si="151"/>
        <v>4.1788114140610677E-3</v>
      </c>
      <c r="CA58" s="70" cm="1">
        <f t="array" ref="CA58">IF($J58=1,CA57*(1+INDEX(Tbl_CPI,$B58,MATCH(IF(RunType="OPN",StartDt,ValnDt),Tbl_CPI_Cols))),0)</f>
        <v>0</v>
      </c>
      <c r="CB58" s="70">
        <f t="shared" si="126"/>
        <v>1.2014969381109712</v>
      </c>
      <c r="CC58" s="70">
        <f t="shared" si="127"/>
        <v>1.1916623232963219</v>
      </c>
      <c r="CD58" s="36">
        <f t="shared" si="55"/>
        <v>8.208030181976703</v>
      </c>
      <c r="CE58" s="36">
        <f t="shared" si="56"/>
        <v>1.5748155737447913</v>
      </c>
      <c r="CF58" s="36">
        <f t="shared" si="57"/>
        <v>0</v>
      </c>
      <c r="CG58" s="36">
        <f t="shared" si="58"/>
        <v>6.0069867007073618</v>
      </c>
      <c r="CH58" s="36">
        <f t="shared" si="59"/>
        <v>5.0399985212178535</v>
      </c>
      <c r="CI58" s="36">
        <f t="shared" si="60"/>
        <v>0</v>
      </c>
      <c r="CJ58" s="36">
        <f t="shared" si="61"/>
        <v>0</v>
      </c>
      <c r="CK58" s="36">
        <f t="shared" si="62"/>
        <v>0</v>
      </c>
      <c r="CL58" s="36">
        <f t="shared" si="63"/>
        <v>0.96698817948950877</v>
      </c>
      <c r="CM58" s="36">
        <f t="shared" si="64"/>
        <v>6.0069867007073618</v>
      </c>
      <c r="CN58" s="36">
        <f t="shared" ca="1" si="65"/>
        <v>-30.096766284884151</v>
      </c>
      <c r="CO58" s="20">
        <f t="shared" si="66"/>
        <v>120000</v>
      </c>
      <c r="CP58" s="20">
        <f t="shared" si="128"/>
        <v>2</v>
      </c>
      <c r="CQ58" s="64">
        <f t="shared" si="67"/>
        <v>1.47635454E-3</v>
      </c>
      <c r="CR58" s="64">
        <f t="shared" si="68"/>
        <v>6.6435954299999996E-3</v>
      </c>
      <c r="CS58" s="36">
        <f t="shared" si="69"/>
        <v>40.91859135185004</v>
      </c>
      <c r="CT58" s="36">
        <f t="shared" si="70"/>
        <v>26.40958226171929</v>
      </c>
      <c r="CU58" s="36">
        <f t="shared" si="71"/>
        <v>9.6049664210024783</v>
      </c>
      <c r="CV58" s="36">
        <f t="shared" si="129"/>
        <v>36.014548682721767</v>
      </c>
      <c r="CW58" s="36">
        <f t="shared" si="72"/>
        <v>36.014548682721767</v>
      </c>
      <c r="CX58" s="36">
        <f t="shared" si="73"/>
        <v>3.8323301099143947E-2</v>
      </c>
      <c r="CY58" s="36">
        <f t="shared" si="74"/>
        <v>40.8802680507509</v>
      </c>
      <c r="CZ58" s="36">
        <f t="shared" si="130"/>
        <v>4.8657193680291329</v>
      </c>
      <c r="DA58" s="64">
        <f t="shared" si="75"/>
        <v>8.2899610509248323E-3</v>
      </c>
      <c r="DB58" s="70">
        <f t="shared" si="131"/>
        <v>0.99177819737262451</v>
      </c>
      <c r="DC58" s="70">
        <f>PRODUCT($DB$8:DB58)</f>
        <v>0.69284527449215105</v>
      </c>
      <c r="DD58" s="36">
        <f t="shared" si="76"/>
        <v>4587.4056470868372</v>
      </c>
      <c r="DE58" s="36">
        <f t="shared" si="77"/>
        <v>3233.9878001408392</v>
      </c>
      <c r="DF58" s="36">
        <f t="shared" si="78"/>
        <v>859.20917808511513</v>
      </c>
      <c r="DG58" s="36">
        <f t="shared" si="132"/>
        <v>1.7111524199262165</v>
      </c>
      <c r="DH58" s="36">
        <f t="shared" ca="1" si="152"/>
        <v>59.277899709009027</v>
      </c>
      <c r="DI58" s="36">
        <f t="shared" si="133"/>
        <v>369.77271047928718</v>
      </c>
      <c r="DJ58" s="36">
        <f t="shared" ca="1" si="79"/>
        <v>-66.869211092512998</v>
      </c>
      <c r="DK58" s="36">
        <f t="shared" si="134"/>
        <v>1243.4198897345682</v>
      </c>
      <c r="DL58" s="36">
        <f t="shared" si="135"/>
        <v>1411.4731368458599</v>
      </c>
      <c r="DM58" s="36">
        <f t="shared" ca="1" si="80"/>
        <v>101.18403601877867</v>
      </c>
      <c r="DN58" s="36">
        <f t="shared" ca="1" si="136"/>
        <v>101.18403601878505</v>
      </c>
      <c r="DO58" s="64" cm="1">
        <f t="array" ref="DO58">IFERROR(INDEX(Tbl_FwdNom,$B58,MATCH(LIDt,Tbl_FwdNom_Cols,0)),0)</f>
        <v>10.62724206</v>
      </c>
      <c r="DP58" s="64">
        <f t="shared" ca="1" si="137"/>
        <v>14.108403279999999</v>
      </c>
      <c r="DQ58" s="64">
        <f t="shared" ca="1" si="81"/>
        <v>1.1058929207666157E-2</v>
      </c>
      <c r="DR58" s="70">
        <f t="shared" ca="1" si="82"/>
        <v>0.98906203299511664</v>
      </c>
      <c r="DS58" s="70">
        <f ca="1">PRODUCT($DR$8:DR58)</f>
        <v>0.63152131216662677</v>
      </c>
      <c r="DT58" s="36">
        <f t="shared" ca="1" si="83"/>
        <v>3245.665713765668</v>
      </c>
      <c r="DU58" s="36">
        <f t="shared" ca="1" si="84"/>
        <v>845.35623441957046</v>
      </c>
      <c r="DV58" s="36">
        <f t="shared" ca="1" si="85"/>
        <v>1.7102431531752198</v>
      </c>
      <c r="DW58" s="36">
        <f t="shared" ca="1" si="86"/>
        <v>57.733193416872865</v>
      </c>
      <c r="DX58" s="36">
        <f t="shared" ca="1" si="87"/>
        <v>4502.9917669151409</v>
      </c>
      <c r="DY58" s="36">
        <f t="shared" ca="1" si="88"/>
        <v>47.563702878878367</v>
      </c>
      <c r="DZ58" s="36">
        <f t="shared" ca="1" si="89"/>
        <v>319.8757905608453</v>
      </c>
      <c r="EA58" s="36">
        <f t="shared" ca="1" si="90"/>
        <v>0</v>
      </c>
      <c r="EB58" s="36">
        <f t="shared" ca="1" si="91"/>
        <v>11.492624973519007</v>
      </c>
      <c r="EC58" s="36">
        <f t="shared" ca="1" si="92"/>
        <v>1208.8398468205619</v>
      </c>
      <c r="ED58" s="36">
        <f t="shared" ca="1" si="93"/>
        <v>1372.2191819175634</v>
      </c>
      <c r="EE58" s="36">
        <f t="shared" ca="1" si="138"/>
        <v>163.37933509700156</v>
      </c>
      <c r="EF58" s="36">
        <f t="shared" ca="1" si="94"/>
        <v>174.87196007052057</v>
      </c>
      <c r="EG58" s="64"/>
      <c r="EH58" s="64"/>
      <c r="EI58" s="64"/>
      <c r="EJ58" s="70"/>
      <c r="EK58" s="70"/>
      <c r="EL58" s="70"/>
      <c r="EM58" s="70"/>
      <c r="EN58" s="70"/>
      <c r="EO58" s="36">
        <f t="shared" ca="1" si="96"/>
        <v>0.62447048535522665</v>
      </c>
      <c r="EP58" s="36">
        <f t="shared" ca="1" si="97"/>
        <v>0</v>
      </c>
      <c r="EQ58" s="36">
        <f t="shared" si="98"/>
        <v>109.25325455082736</v>
      </c>
      <c r="ER58" s="36">
        <f t="shared" si="99"/>
        <v>27.49823979627616</v>
      </c>
      <c r="ES58" s="36">
        <f t="shared" si="100"/>
        <v>-25.112238371113353</v>
      </c>
      <c r="ET58" s="36">
        <f t="shared" ca="1" si="101"/>
        <v>5.0870043524991688</v>
      </c>
      <c r="EU58" s="36">
        <f t="shared" ca="1" si="139"/>
        <v>32.585244148775331</v>
      </c>
      <c r="EV58" s="36">
        <f t="shared" si="102"/>
        <v>6.1038677136984321</v>
      </c>
      <c r="EW58" s="36">
        <f t="shared" si="103"/>
        <v>142.81233705207217</v>
      </c>
      <c r="EX58" s="36">
        <f t="shared" ca="1" si="140"/>
        <v>290.75470346537327</v>
      </c>
      <c r="EY58" s="36">
        <f t="shared" si="104"/>
        <v>34.416544522769726</v>
      </c>
      <c r="EZ58" s="36">
        <f t="shared" si="105"/>
        <v>5.2481111879575399</v>
      </c>
      <c r="FA58" s="36">
        <f t="shared" si="106"/>
        <v>-6.1461609712757186</v>
      </c>
      <c r="FB58" s="36">
        <f t="shared" si="107"/>
        <v>12.337034228180709</v>
      </c>
      <c r="FC58" s="36">
        <f t="shared" si="141"/>
        <v>17.58514541613825</v>
      </c>
      <c r="FD58" s="36">
        <f t="shared" si="108"/>
        <v>1.4114731368458599E-5</v>
      </c>
      <c r="FE58" s="36">
        <f t="shared" si="109"/>
        <v>54.797303159221158</v>
      </c>
      <c r="FF58" s="36">
        <f t="shared" si="142"/>
        <v>106.7990072128605</v>
      </c>
      <c r="FG58" s="36">
        <f t="shared" ca="1" si="110"/>
        <v>183.95569625251278</v>
      </c>
      <c r="FH58" s="36">
        <f t="shared" ca="1" si="111"/>
        <v>2.4103451671011435</v>
      </c>
      <c r="FI58" s="36">
        <f t="shared" ca="1" si="112"/>
        <v>-6.1094301626315133</v>
      </c>
      <c r="FJ58" s="36">
        <f t="shared" ca="1" si="113"/>
        <v>286.37268815819891</v>
      </c>
      <c r="FK58" s="36">
        <f t="shared" si="114"/>
        <v>0.88535961007205377</v>
      </c>
      <c r="FL58" s="36">
        <f t="shared" si="115"/>
        <v>-3.0594540172624205</v>
      </c>
      <c r="FM58" s="36">
        <f t="shared" ca="1" si="116"/>
        <v>101.73544750956911</v>
      </c>
      <c r="FN58" s="36">
        <f t="shared" ca="1" si="154"/>
        <v>184.63724064862981</v>
      </c>
    </row>
    <row r="59" spans="2:170" x14ac:dyDescent="0.25">
      <c r="B59" s="2">
        <v>51</v>
      </c>
      <c r="C59" s="2">
        <f t="shared" si="117"/>
        <v>5</v>
      </c>
      <c r="D59" s="2">
        <f t="shared" si="144"/>
        <v>75</v>
      </c>
      <c r="E59" s="2">
        <f t="shared" si="118"/>
        <v>7</v>
      </c>
      <c r="F59" s="189">
        <f t="shared" si="145"/>
        <v>47269</v>
      </c>
      <c r="G59" s="2">
        <f t="shared" si="146"/>
        <v>5</v>
      </c>
      <c r="H59" s="187">
        <f t="shared" si="0"/>
        <v>38.833333333333336</v>
      </c>
      <c r="I59" s="186">
        <f t="shared" si="147"/>
        <v>38</v>
      </c>
      <c r="J59" s="2">
        <f t="shared" si="1"/>
        <v>0</v>
      </c>
      <c r="K59" s="2">
        <f t="shared" si="2"/>
        <v>1</v>
      </c>
      <c r="L59">
        <f t="shared" si="3"/>
        <v>2</v>
      </c>
      <c r="M59" s="190">
        <f t="shared" si="148"/>
        <v>9.5389728000000007E-4</v>
      </c>
      <c r="N59">
        <f t="shared" si="4"/>
        <v>1</v>
      </c>
      <c r="O59">
        <f t="shared" si="5"/>
        <v>100</v>
      </c>
      <c r="P59" s="58">
        <f t="shared" si="6"/>
        <v>4.2925377600000003E-3</v>
      </c>
      <c r="Q59" s="106">
        <f t="shared" si="7"/>
        <v>4.2925377600000003E-3</v>
      </c>
      <c r="R59" s="59">
        <f t="shared" si="8"/>
        <v>4.2925377600000003E-3</v>
      </c>
      <c r="S59" s="32">
        <f t="shared" si="119"/>
        <v>3.5841718237450415E-4</v>
      </c>
      <c r="T59">
        <f t="shared" si="9"/>
        <v>1</v>
      </c>
      <c r="U59" s="32">
        <f t="shared" si="120"/>
        <v>3.4736058000000002E-4</v>
      </c>
      <c r="V59">
        <f t="shared" si="10"/>
        <v>1</v>
      </c>
      <c r="W59">
        <f t="shared" si="11"/>
        <v>100</v>
      </c>
      <c r="X59" s="58">
        <f t="shared" si="12"/>
        <v>1.5631226100000001E-3</v>
      </c>
      <c r="Y59" s="58">
        <f t="shared" si="13"/>
        <v>1.5631226100000001E-3</v>
      </c>
      <c r="Z59" s="32">
        <f t="shared" si="14"/>
        <v>1.5631226100000001E-3</v>
      </c>
      <c r="AA59" s="32">
        <f t="shared" si="15"/>
        <v>1.3035363328739447E-4</v>
      </c>
      <c r="AB59" s="59">
        <f t="shared" si="16"/>
        <v>4.9056245199999996E-3</v>
      </c>
      <c r="AC59" s="59">
        <f t="shared" si="17"/>
        <v>4.9056245199999996E-3</v>
      </c>
      <c r="AD59">
        <f t="shared" si="18"/>
        <v>1</v>
      </c>
      <c r="AE59" s="59">
        <f t="shared" si="19"/>
        <v>4.9056245199999996E-3</v>
      </c>
      <c r="AF59" s="59">
        <f t="shared" si="20"/>
        <v>4.1758461800000006E-3</v>
      </c>
      <c r="AG59" s="59">
        <f t="shared" si="21"/>
        <v>4.1758461800000006E-3</v>
      </c>
      <c r="AH59">
        <f t="shared" si="22"/>
        <v>1</v>
      </c>
      <c r="AI59" s="59">
        <f t="shared" si="23"/>
        <v>4.1758461800000006E-3</v>
      </c>
      <c r="AJ59" s="59">
        <f t="shared" si="24"/>
        <v>0</v>
      </c>
      <c r="AK59" s="59">
        <f t="shared" si="25"/>
        <v>0</v>
      </c>
      <c r="AL59" s="59">
        <f t="shared" si="26"/>
        <v>0</v>
      </c>
      <c r="AM59" s="12">
        <f t="shared" si="121"/>
        <v>0.60815620891504518</v>
      </c>
      <c r="AN59" s="12">
        <f t="shared" si="122"/>
        <v>0</v>
      </c>
      <c r="AO59" s="66">
        <f t="shared" si="27"/>
        <v>2.1797363484289079E-4</v>
      </c>
      <c r="AP59" s="66">
        <f t="shared" si="28"/>
        <v>7.9275371438363861E-5</v>
      </c>
      <c r="AQ59" s="59">
        <f t="shared" si="29"/>
        <v>2.9833860104438881E-3</v>
      </c>
      <c r="AR59" s="59">
        <f t="shared" si="30"/>
        <v>2.5395667818411739E-3</v>
      </c>
      <c r="AS59" s="59">
        <f t="shared" si="31"/>
        <v>0</v>
      </c>
      <c r="AT59" s="12">
        <f t="shared" si="32"/>
        <v>0.60233600711647883</v>
      </c>
      <c r="AU59" s="59">
        <f t="shared" si="123"/>
        <v>0</v>
      </c>
      <c r="AV59" s="59">
        <f t="shared" si="124"/>
        <v>-3.2526065174565133E-17</v>
      </c>
      <c r="AW59" s="70">
        <f t="shared" si="33"/>
        <v>0</v>
      </c>
      <c r="AX59" s="20">
        <f t="shared" si="34"/>
        <v>200000</v>
      </c>
      <c r="AY59" s="20">
        <f t="shared" si="35"/>
        <v>0</v>
      </c>
      <c r="AZ59" s="20">
        <f t="shared" si="36"/>
        <v>0</v>
      </c>
      <c r="BA59" s="20">
        <f t="shared" si="37"/>
        <v>200000</v>
      </c>
      <c r="BB59" s="36">
        <f t="shared" si="38"/>
        <v>1</v>
      </c>
      <c r="BC59" s="36">
        <f t="shared" si="39"/>
        <v>0</v>
      </c>
      <c r="BD59" s="80">
        <f t="shared" si="40"/>
        <v>43.594726968578158</v>
      </c>
      <c r="BE59" s="36">
        <f t="shared" si="41"/>
        <v>0</v>
      </c>
      <c r="BF59" s="36">
        <f t="shared" si="42"/>
        <v>0</v>
      </c>
      <c r="BG59" s="36">
        <f t="shared" si="43"/>
        <v>43.594726968578158</v>
      </c>
      <c r="BH59" s="36">
        <f t="shared" si="44"/>
        <v>15.855074287672773</v>
      </c>
      <c r="BI59" s="36">
        <f t="shared" si="45"/>
        <v>0</v>
      </c>
      <c r="BJ59" s="36">
        <f t="shared" si="46"/>
        <v>0</v>
      </c>
      <c r="BK59" s="36">
        <f t="shared" si="47"/>
        <v>15.855074287672773</v>
      </c>
      <c r="BL59" s="68">
        <f ca="1">IF(OR(AT59=0,E59&gt;ProjTerm),0,VLOOKUP(D59,'Life Events'!$AE$5:$AI$1206,5,FALSE))</f>
        <v>2.6355010220224E-2</v>
      </c>
      <c r="BM59" s="93">
        <f t="shared" ca="1" si="48"/>
        <v>2.6355010220224E-2</v>
      </c>
      <c r="BN59" s="93">
        <f t="shared" ca="1" si="49"/>
        <v>1.5874571623563715E-2</v>
      </c>
      <c r="BO59" s="36">
        <f t="shared" ca="1" si="50"/>
        <v>2.4154133154904391</v>
      </c>
      <c r="BP59" s="36">
        <f t="shared" si="51"/>
        <v>2.4852864844988873E-2</v>
      </c>
      <c r="BQ59" s="36">
        <f t="shared" si="149"/>
        <v>98.304073111261232</v>
      </c>
      <c r="BR59" s="36">
        <f t="shared" si="150"/>
        <v>154.78110000000001</v>
      </c>
      <c r="BS59" s="36">
        <f t="shared" si="52"/>
        <v>152.15612570641437</v>
      </c>
      <c r="BT59" s="36">
        <f t="shared" si="53"/>
        <v>91.64911321631466</v>
      </c>
      <c r="BU59" s="70" cm="1">
        <f t="array" ref="BU59">IF(AND(ActInt=1,$J59=0),INDEX(Tbl_FwdNom,$B59-IVP,MATCH(ValnDt,Tbl_FwdNom_Cols)),INDEX(Tbl_FwdNom,$B59,MATCH(StartDt,Tbl_FwdNom_Cols)))</f>
        <v>10.465286475999999</v>
      </c>
      <c r="BV59" s="70" cm="1">
        <f t="array" ref="BV59">INDEX(Tbl_FwdReal,$B59,MATCH(StartDt,Tbl_FwdReal_Cols))</f>
        <v>5.0221697990000003</v>
      </c>
      <c r="BW59" s="70" cm="1">
        <f t="array" ref="BW59">IF(RunType&lt;&gt;"OPN",INDEX(Tbl_FwdReal,$B59,MATCH(ValnDt,Tbl_FwdReal_Cols)),IF(AND($J59=0,ActInt=1),INDEX(Tbl_FwdReal,$B59-IVP,MATCH(ValnDt,Tbl_FwdReal_Cols)),-999))*$K59</f>
        <v>5.0221697990000003</v>
      </c>
      <c r="BX59" s="70">
        <f t="shared" si="54"/>
        <v>5.0221697990000001E-2</v>
      </c>
      <c r="BY59" s="70">
        <f t="shared" si="125"/>
        <v>5.1828263379222417E-2</v>
      </c>
      <c r="BZ59" s="64">
        <f t="shared" si="151"/>
        <v>4.2196990682159541E-3</v>
      </c>
      <c r="CA59" s="70" cm="1">
        <f t="array" ref="CA59">IF($J59=1,CA58*(1+INDEX(Tbl_CPI,$B59,MATCH(IF(RunType="OPN",StartDt,ValnDt),Tbl_CPI_Cols))),0)</f>
        <v>0</v>
      </c>
      <c r="CB59" s="70">
        <f t="shared" si="126"/>
        <v>1.2065668936211824</v>
      </c>
      <c r="CC59" s="70">
        <f t="shared" si="127"/>
        <v>1.1916623232963219</v>
      </c>
      <c r="CD59" s="36">
        <f t="shared" si="55"/>
        <v>8.2080306332624833</v>
      </c>
      <c r="CE59" s="36">
        <f t="shared" si="56"/>
        <v>1.5748159010613887</v>
      </c>
      <c r="CF59" s="36">
        <f t="shared" si="57"/>
        <v>0</v>
      </c>
      <c r="CG59" s="36">
        <f t="shared" si="58"/>
        <v>5.9494988607120938</v>
      </c>
      <c r="CH59" s="36">
        <f t="shared" si="59"/>
        <v>4.9917647925834689</v>
      </c>
      <c r="CI59" s="36">
        <f t="shared" si="60"/>
        <v>0</v>
      </c>
      <c r="CJ59" s="36">
        <f t="shared" si="61"/>
        <v>0</v>
      </c>
      <c r="CK59" s="36">
        <f t="shared" si="62"/>
        <v>0</v>
      </c>
      <c r="CL59" s="36">
        <f t="shared" si="63"/>
        <v>0.95773406812862505</v>
      </c>
      <c r="CM59" s="36">
        <f t="shared" si="64"/>
        <v>5.9494988607120938</v>
      </c>
      <c r="CN59" s="36">
        <f t="shared" ca="1" si="65"/>
        <v>-29.808751509418279</v>
      </c>
      <c r="CO59" s="20">
        <f t="shared" si="66"/>
        <v>120000</v>
      </c>
      <c r="CP59" s="20">
        <f t="shared" si="128"/>
        <v>2</v>
      </c>
      <c r="CQ59" s="64">
        <f t="shared" si="67"/>
        <v>1.47635454E-3</v>
      </c>
      <c r="CR59" s="64">
        <f t="shared" si="68"/>
        <v>6.6435954299999996E-3</v>
      </c>
      <c r="CS59" s="36">
        <f t="shared" si="69"/>
        <v>40.526990550132162</v>
      </c>
      <c r="CT59" s="36">
        <f t="shared" si="70"/>
        <v>26.156836181146893</v>
      </c>
      <c r="CU59" s="36">
        <f t="shared" si="71"/>
        <v>9.513044572603663</v>
      </c>
      <c r="CV59" s="36">
        <f t="shared" si="129"/>
        <v>35.669880753750554</v>
      </c>
      <c r="CW59" s="36">
        <f t="shared" si="72"/>
        <v>35.669880753750554</v>
      </c>
      <c r="CX59" s="36">
        <f t="shared" si="73"/>
        <v>3.7956537851947303E-2</v>
      </c>
      <c r="CY59" s="36">
        <f t="shared" si="74"/>
        <v>40.489034012280214</v>
      </c>
      <c r="CZ59" s="36">
        <f t="shared" si="130"/>
        <v>4.8191532585296599</v>
      </c>
      <c r="DA59" s="64">
        <f t="shared" si="75"/>
        <v>8.328754023074092E-3</v>
      </c>
      <c r="DB59" s="70">
        <f t="shared" si="131"/>
        <v>0.99174004114249081</v>
      </c>
      <c r="DC59" s="70">
        <f>PRODUCT($DB$8:DB59)</f>
        <v>0.68712240103022626</v>
      </c>
      <c r="DD59" s="36">
        <f t="shared" si="76"/>
        <v>4533.9639071091697</v>
      </c>
      <c r="DE59" s="36">
        <f t="shared" si="77"/>
        <v>3217.3281620732569</v>
      </c>
      <c r="DF59" s="36">
        <f t="shared" si="78"/>
        <v>850.51024569608091</v>
      </c>
      <c r="DG59" s="36">
        <f t="shared" si="132"/>
        <v>1.7005513226827811</v>
      </c>
      <c r="DH59" s="36">
        <f t="shared" ca="1" si="152"/>
        <v>57.356197439199377</v>
      </c>
      <c r="DI59" s="36">
        <f t="shared" si="133"/>
        <v>366.85340565603104</v>
      </c>
      <c r="DJ59" s="36">
        <f t="shared" ca="1" si="79"/>
        <v>-43.616447567284538</v>
      </c>
      <c r="DK59" s="36">
        <f t="shared" si="134"/>
        <v>1218.1061473898149</v>
      </c>
      <c r="DL59" s="36">
        <f t="shared" si="135"/>
        <v>1382.7399154005457</v>
      </c>
      <c r="DM59" s="36">
        <f t="shared" ca="1" si="80"/>
        <v>121.01732044344635</v>
      </c>
      <c r="DN59" s="36">
        <f t="shared" ca="1" si="136"/>
        <v>121.01732044345242</v>
      </c>
      <c r="DO59" s="64" cm="1">
        <f t="array" ref="DO59">IFERROR(INDEX(Tbl_FwdNom,$B59,MATCH(LIDt,Tbl_FwdNom_Cols,0)),0)</f>
        <v>10.73735252</v>
      </c>
      <c r="DP59" s="64">
        <f t="shared" ca="1" si="137"/>
        <v>14.215512009999999</v>
      </c>
      <c r="DQ59" s="64">
        <f t="shared" ca="1" si="81"/>
        <v>1.1137981723344126E-2</v>
      </c>
      <c r="DR59" s="70">
        <f t="shared" ca="1" si="82"/>
        <v>0.9889847064152798</v>
      </c>
      <c r="DS59" s="70">
        <f ca="1">PRODUCT($DR$8:DR59)</f>
        <v>0.62456491950810367</v>
      </c>
      <c r="DT59" s="36">
        <f t="shared" ca="1" si="83"/>
        <v>3238.2211521970967</v>
      </c>
      <c r="DU59" s="36">
        <f t="shared" ca="1" si="84"/>
        <v>838.91672242057791</v>
      </c>
      <c r="DV59" s="36">
        <f t="shared" ca="1" si="85"/>
        <v>1.7044389453127711</v>
      </c>
      <c r="DW59" s="36">
        <f t="shared" ca="1" si="86"/>
        <v>55.960811354489849</v>
      </c>
      <c r="DX59" s="36">
        <f t="shared" ca="1" si="87"/>
        <v>4461.4968936990963</v>
      </c>
      <c r="DY59" s="36">
        <f t="shared" ca="1" si="88"/>
        <v>47.125065239562623</v>
      </c>
      <c r="DZ59" s="36">
        <f t="shared" ca="1" si="89"/>
        <v>318.39119829224177</v>
      </c>
      <c r="EA59" s="36">
        <f t="shared" ca="1" si="90"/>
        <v>0</v>
      </c>
      <c r="EB59" s="36">
        <f t="shared" ca="1" si="91"/>
        <v>35.413616859559596</v>
      </c>
      <c r="EC59" s="36">
        <f t="shared" ca="1" si="92"/>
        <v>1186.634002187149</v>
      </c>
      <c r="ED59" s="36">
        <f t="shared" ca="1" si="93"/>
        <v>1347.0139000739034</v>
      </c>
      <c r="EE59" s="36">
        <f t="shared" ca="1" si="138"/>
        <v>160.37989788675441</v>
      </c>
      <c r="EF59" s="36">
        <f t="shared" ca="1" si="94"/>
        <v>195.793514746314</v>
      </c>
      <c r="EG59" s="64"/>
      <c r="EH59" s="64"/>
      <c r="EI59" s="64"/>
      <c r="EJ59" s="70"/>
      <c r="EK59" s="70"/>
      <c r="EL59" s="70"/>
      <c r="EM59" s="70"/>
      <c r="EN59" s="70"/>
      <c r="EO59" s="36">
        <f t="shared" ca="1" si="96"/>
        <v>0.7931850344908461</v>
      </c>
      <c r="EP59" s="36">
        <f t="shared" ca="1" si="97"/>
        <v>0</v>
      </c>
      <c r="EQ59" s="36">
        <f t="shared" si="98"/>
        <v>108.57639820409405</v>
      </c>
      <c r="ER59" s="36">
        <f t="shared" si="99"/>
        <v>27.177894508745425</v>
      </c>
      <c r="ES59" s="36">
        <f t="shared" si="100"/>
        <v>-24.819689201379806</v>
      </c>
      <c r="ET59" s="36">
        <f t="shared" ca="1" si="101"/>
        <v>3.3180750152467504</v>
      </c>
      <c r="EU59" s="36">
        <f t="shared" ca="1" si="139"/>
        <v>30.495969523992176</v>
      </c>
      <c r="EV59" s="36">
        <f t="shared" si="102"/>
        <v>6.0556785154365569</v>
      </c>
      <c r="EW59" s="36">
        <f t="shared" si="103"/>
        <v>141.92757222632008</v>
      </c>
      <c r="EX59" s="36">
        <f t="shared" ca="1" si="140"/>
        <v>287.0556184698429</v>
      </c>
      <c r="EY59" s="36">
        <f t="shared" si="104"/>
        <v>33.715886967233843</v>
      </c>
      <c r="EZ59" s="36">
        <f t="shared" si="105"/>
        <v>5.1412758986440013</v>
      </c>
      <c r="FA59" s="36">
        <f t="shared" si="106"/>
        <v>-6.021044169817598</v>
      </c>
      <c r="FB59" s="36">
        <f t="shared" si="107"/>
        <v>12.086005274969045</v>
      </c>
      <c r="FC59" s="36">
        <f t="shared" si="141"/>
        <v>17.227281173613047</v>
      </c>
      <c r="FD59" s="36">
        <f t="shared" si="108"/>
        <v>1.3827399154005457E-5</v>
      </c>
      <c r="FE59" s="36">
        <f t="shared" si="109"/>
        <v>53.681730837424084</v>
      </c>
      <c r="FF59" s="36">
        <f t="shared" si="142"/>
        <v>104.62491280567014</v>
      </c>
      <c r="FG59" s="36">
        <f t="shared" ca="1" si="110"/>
        <v>182.43070566417276</v>
      </c>
      <c r="FH59" s="36">
        <f t="shared" ca="1" si="111"/>
        <v>2.3908156371767255</v>
      </c>
      <c r="FI59" s="36">
        <f t="shared" ca="1" si="112"/>
        <v>-6.051519975735399</v>
      </c>
      <c r="FJ59" s="36">
        <f t="shared" ca="1" si="113"/>
        <v>283.51078194923446</v>
      </c>
      <c r="FK59" s="36">
        <f t="shared" si="114"/>
        <v>0.87139516344400125</v>
      </c>
      <c r="FL59" s="36">
        <f t="shared" si="115"/>
        <v>-3.0304134273780594</v>
      </c>
      <c r="FM59" s="36">
        <f t="shared" ca="1" si="116"/>
        <v>99.838161637168866</v>
      </c>
      <c r="FN59" s="36">
        <f t="shared" ca="1" si="154"/>
        <v>183.67262031206559</v>
      </c>
    </row>
    <row r="60" spans="2:170" x14ac:dyDescent="0.25">
      <c r="B60" s="2">
        <v>52</v>
      </c>
      <c r="C60" s="2">
        <f t="shared" si="117"/>
        <v>5</v>
      </c>
      <c r="D60" s="2">
        <f t="shared" si="144"/>
        <v>76</v>
      </c>
      <c r="E60" s="2">
        <f t="shared" si="118"/>
        <v>7</v>
      </c>
      <c r="F60" s="189">
        <f t="shared" si="145"/>
        <v>47299</v>
      </c>
      <c r="G60" s="2">
        <f t="shared" si="146"/>
        <v>6</v>
      </c>
      <c r="H60" s="187">
        <f t="shared" si="0"/>
        <v>38.916666666666671</v>
      </c>
      <c r="I60" s="186">
        <f t="shared" si="147"/>
        <v>38</v>
      </c>
      <c r="J60" s="2">
        <f t="shared" si="1"/>
        <v>0</v>
      </c>
      <c r="K60" s="2">
        <f t="shared" si="2"/>
        <v>1</v>
      </c>
      <c r="L60">
        <f t="shared" si="3"/>
        <v>2</v>
      </c>
      <c r="M60" s="190">
        <f t="shared" si="148"/>
        <v>9.5389728000000007E-4</v>
      </c>
      <c r="N60">
        <f t="shared" si="4"/>
        <v>1</v>
      </c>
      <c r="O60">
        <f t="shared" si="5"/>
        <v>100</v>
      </c>
      <c r="P60" s="58">
        <f t="shared" si="6"/>
        <v>4.2925377600000003E-3</v>
      </c>
      <c r="Q60" s="106">
        <f t="shared" si="7"/>
        <v>4.2925377600000003E-3</v>
      </c>
      <c r="R60" s="59">
        <f t="shared" si="8"/>
        <v>4.2925377600000003E-3</v>
      </c>
      <c r="S60" s="32">
        <f t="shared" si="119"/>
        <v>3.5841718237450415E-4</v>
      </c>
      <c r="T60">
        <f t="shared" si="9"/>
        <v>1</v>
      </c>
      <c r="U60" s="32">
        <f t="shared" si="120"/>
        <v>3.4736058000000002E-4</v>
      </c>
      <c r="V60">
        <f t="shared" si="10"/>
        <v>1</v>
      </c>
      <c r="W60">
        <f t="shared" si="11"/>
        <v>100</v>
      </c>
      <c r="X60" s="58">
        <f t="shared" si="12"/>
        <v>1.5631226100000001E-3</v>
      </c>
      <c r="Y60" s="58">
        <f t="shared" si="13"/>
        <v>1.5631226100000001E-3</v>
      </c>
      <c r="Z60" s="32">
        <f t="shared" si="14"/>
        <v>1.5631226100000001E-3</v>
      </c>
      <c r="AA60" s="32">
        <f t="shared" si="15"/>
        <v>1.3035363328739447E-4</v>
      </c>
      <c r="AB60" s="59">
        <f t="shared" si="16"/>
        <v>4.9056245199999996E-3</v>
      </c>
      <c r="AC60" s="59">
        <f t="shared" si="17"/>
        <v>4.9056245199999996E-3</v>
      </c>
      <c r="AD60">
        <f t="shared" si="18"/>
        <v>1</v>
      </c>
      <c r="AE60" s="59">
        <f t="shared" si="19"/>
        <v>4.9056245199999996E-3</v>
      </c>
      <c r="AF60" s="59">
        <f t="shared" si="20"/>
        <v>4.1758461800000006E-3</v>
      </c>
      <c r="AG60" s="59">
        <f t="shared" si="21"/>
        <v>4.1758461800000006E-3</v>
      </c>
      <c r="AH60">
        <f t="shared" si="22"/>
        <v>1</v>
      </c>
      <c r="AI60" s="59">
        <f t="shared" si="23"/>
        <v>4.1758461800000006E-3</v>
      </c>
      <c r="AJ60" s="59">
        <f t="shared" si="24"/>
        <v>0</v>
      </c>
      <c r="AK60" s="59">
        <f t="shared" si="25"/>
        <v>0</v>
      </c>
      <c r="AL60" s="59">
        <f t="shared" si="26"/>
        <v>0</v>
      </c>
      <c r="AM60" s="12">
        <f t="shared" si="121"/>
        <v>0.60233600711647883</v>
      </c>
      <c r="AN60" s="12">
        <f t="shared" si="122"/>
        <v>0</v>
      </c>
      <c r="AO60" s="66">
        <f t="shared" si="27"/>
        <v>2.1588757451339763E-4</v>
      </c>
      <c r="AP60" s="66">
        <f t="shared" si="28"/>
        <v>7.8516686987454911E-5</v>
      </c>
      <c r="AQ60" s="59">
        <f t="shared" si="29"/>
        <v>2.9548342857894927E-3</v>
      </c>
      <c r="AR60" s="59">
        <f t="shared" si="30"/>
        <v>2.5152625143938013E-3</v>
      </c>
      <c r="AS60" s="59">
        <f t="shared" si="31"/>
        <v>0</v>
      </c>
      <c r="AT60" s="12">
        <f t="shared" si="32"/>
        <v>0.5965715060547947</v>
      </c>
      <c r="AU60" s="59">
        <f t="shared" si="123"/>
        <v>1.0842021724855044E-17</v>
      </c>
      <c r="AV60" s="59">
        <f t="shared" si="124"/>
        <v>0</v>
      </c>
      <c r="AW60" s="70">
        <f t="shared" si="33"/>
        <v>0</v>
      </c>
      <c r="AX60" s="20">
        <f t="shared" si="34"/>
        <v>200000</v>
      </c>
      <c r="AY60" s="20">
        <f t="shared" si="35"/>
        <v>0</v>
      </c>
      <c r="AZ60" s="20">
        <f t="shared" si="36"/>
        <v>0</v>
      </c>
      <c r="BA60" s="20">
        <f t="shared" si="37"/>
        <v>200000</v>
      </c>
      <c r="BB60" s="36">
        <f t="shared" si="38"/>
        <v>1</v>
      </c>
      <c r="BC60" s="36">
        <f t="shared" si="39"/>
        <v>0</v>
      </c>
      <c r="BD60" s="80">
        <f t="shared" si="40"/>
        <v>43.177514902679526</v>
      </c>
      <c r="BE60" s="36">
        <f t="shared" si="41"/>
        <v>0</v>
      </c>
      <c r="BF60" s="36">
        <f t="shared" si="42"/>
        <v>0</v>
      </c>
      <c r="BG60" s="36">
        <f t="shared" si="43"/>
        <v>43.177514902679526</v>
      </c>
      <c r="BH60" s="36">
        <f t="shared" si="44"/>
        <v>15.703337397490982</v>
      </c>
      <c r="BI60" s="36">
        <f t="shared" si="45"/>
        <v>0</v>
      </c>
      <c r="BJ60" s="36">
        <f t="shared" si="46"/>
        <v>0</v>
      </c>
      <c r="BK60" s="36">
        <f t="shared" si="47"/>
        <v>15.703337397490982</v>
      </c>
      <c r="BL60" s="68">
        <f ca="1">IF(OR(AT60=0,E60&gt;ProjTerm),0,VLOOKUP(D60,'Life Events'!$AE$5:$AI$1206,5,FALSE))</f>
        <v>2.6355010220224E-2</v>
      </c>
      <c r="BM60" s="93">
        <f t="shared" ca="1" si="48"/>
        <v>2.6355010220224E-2</v>
      </c>
      <c r="BN60" s="93">
        <f t="shared" ca="1" si="49"/>
        <v>1.572264813916854E-2</v>
      </c>
      <c r="BO60" s="36">
        <f t="shared" ca="1" si="50"/>
        <v>2.3922980596733443</v>
      </c>
      <c r="BP60" s="36">
        <f t="shared" si="51"/>
        <v>2.4615016926066224E-2</v>
      </c>
      <c r="BQ60" s="36">
        <f t="shared" si="149"/>
        <v>98.304107339687519</v>
      </c>
      <c r="BR60" s="36">
        <f t="shared" si="150"/>
        <v>154.78110000000001</v>
      </c>
      <c r="BS60" s="36">
        <f t="shared" si="52"/>
        <v>152.15617868554909</v>
      </c>
      <c r="BT60" s="36">
        <f t="shared" si="53"/>
        <v>90.77204067398047</v>
      </c>
      <c r="BU60" s="70" cm="1">
        <f t="array" ref="BU60">IF(AND(ActInt=1,$J60=0),INDEX(Tbl_FwdNom,$B60-IVP,MATCH(ValnDt,Tbl_FwdNom_Cols)),INDEX(Tbl_FwdNom,$B60,MATCH(StartDt,Tbl_FwdNom_Cols)))</f>
        <v>10.513851717</v>
      </c>
      <c r="BV60" s="70" cm="1">
        <f t="array" ref="BV60">INDEX(Tbl_FwdReal,$B60,MATCH(StartDt,Tbl_FwdReal_Cols))</f>
        <v>5.0423778229999998</v>
      </c>
      <c r="BW60" s="70" cm="1">
        <f t="array" ref="BW60">IF(RunType&lt;&gt;"OPN",INDEX(Tbl_FwdReal,$B60,MATCH(ValnDt,Tbl_FwdReal_Cols)),IF(AND($J60=0,ActInt=1),INDEX(Tbl_FwdReal,$B60-IVP,MATCH(ValnDt,Tbl_FwdReal_Cols)),-999))*$K60</f>
        <v>5.0423778229999998</v>
      </c>
      <c r="BX60" s="70">
        <f t="shared" si="54"/>
        <v>5.0423778230000001E-2</v>
      </c>
      <c r="BY60" s="70">
        <f t="shared" si="125"/>
        <v>5.2088252450069206E-2</v>
      </c>
      <c r="BZ60" s="64">
        <f t="shared" si="151"/>
        <v>4.2403818309340036E-3</v>
      </c>
      <c r="CA60" s="70" cm="1">
        <f t="array" ref="CA60">IF($J60=1,CA59*(1+INDEX(Tbl_CPI,$B60,MATCH(IF(RunType="OPN",StartDt,ValnDt),Tbl_CPI_Cols))),0)</f>
        <v>0</v>
      </c>
      <c r="CB60" s="70">
        <f t="shared" si="126"/>
        <v>1.2116831979547003</v>
      </c>
      <c r="CC60" s="70">
        <f t="shared" si="127"/>
        <v>1.1916623232963219</v>
      </c>
      <c r="CD60" s="36">
        <f t="shared" si="55"/>
        <v>8.208031389274737</v>
      </c>
      <c r="CE60" s="36">
        <f t="shared" si="56"/>
        <v>1.5748164493954329</v>
      </c>
      <c r="CF60" s="36">
        <f t="shared" si="57"/>
        <v>0</v>
      </c>
      <c r="CG60" s="36">
        <f t="shared" si="58"/>
        <v>5.8925615053726652</v>
      </c>
      <c r="CH60" s="36">
        <f t="shared" si="59"/>
        <v>4.9439928533024693</v>
      </c>
      <c r="CI60" s="36">
        <f t="shared" si="60"/>
        <v>0</v>
      </c>
      <c r="CJ60" s="36">
        <f t="shared" si="61"/>
        <v>0</v>
      </c>
      <c r="CK60" s="36">
        <f t="shared" si="62"/>
        <v>0</v>
      </c>
      <c r="CL60" s="36">
        <f t="shared" si="63"/>
        <v>0.94856865207019536</v>
      </c>
      <c r="CM60" s="36">
        <f t="shared" si="64"/>
        <v>5.8925615053726652</v>
      </c>
      <c r="CN60" s="36">
        <f t="shared" ca="1" si="65"/>
        <v>-29.523505331062683</v>
      </c>
      <c r="CO60" s="20">
        <f t="shared" si="66"/>
        <v>120000</v>
      </c>
      <c r="CP60" s="20">
        <f t="shared" si="128"/>
        <v>2</v>
      </c>
      <c r="CQ60" s="64">
        <f t="shared" si="67"/>
        <v>1.47635454E-3</v>
      </c>
      <c r="CR60" s="64">
        <f t="shared" si="68"/>
        <v>6.6435954299999996E-3</v>
      </c>
      <c r="CS60" s="36">
        <f t="shared" si="69"/>
        <v>40.139137462664451</v>
      </c>
      <c r="CT60" s="36">
        <f t="shared" si="70"/>
        <v>25.906508941607715</v>
      </c>
      <c r="CU60" s="36">
        <f t="shared" si="71"/>
        <v>9.4220024384945891</v>
      </c>
      <c r="CV60" s="36">
        <f t="shared" si="129"/>
        <v>35.328511380102306</v>
      </c>
      <c r="CW60" s="36">
        <f t="shared" si="72"/>
        <v>35.328511380102306</v>
      </c>
      <c r="CX60" s="36">
        <f t="shared" si="73"/>
        <v>3.7593284617607026E-2</v>
      </c>
      <c r="CY60" s="36">
        <f t="shared" si="74"/>
        <v>40.101544178046844</v>
      </c>
      <c r="CZ60" s="36">
        <f t="shared" si="130"/>
        <v>4.7730327979445377</v>
      </c>
      <c r="DA60" s="64">
        <f t="shared" si="75"/>
        <v>8.3656886005474274E-3</v>
      </c>
      <c r="DB60" s="70">
        <f t="shared" si="131"/>
        <v>0.99170371553185466</v>
      </c>
      <c r="DC60" s="70">
        <f>PRODUCT($DB$8:DB60)</f>
        <v>0.68142183812684443</v>
      </c>
      <c r="DD60" s="36">
        <f t="shared" si="76"/>
        <v>4481.1215966081854</v>
      </c>
      <c r="DE60" s="36">
        <f t="shared" si="77"/>
        <v>3201.0658127002539</v>
      </c>
      <c r="DF60" s="36">
        <f t="shared" si="78"/>
        <v>841.92201216565843</v>
      </c>
      <c r="DG60" s="36">
        <f t="shared" si="132"/>
        <v>1.6901625885715281</v>
      </c>
      <c r="DH60" s="36">
        <f t="shared" ca="1" si="152"/>
        <v>55.443723466613889</v>
      </c>
      <c r="DI60" s="36">
        <f t="shared" si="133"/>
        <v>363.98053016981351</v>
      </c>
      <c r="DJ60" s="36">
        <f t="shared" ca="1" si="79"/>
        <v>-20.399680694417274</v>
      </c>
      <c r="DK60" s="36">
        <f t="shared" si="134"/>
        <v>1192.9679327211882</v>
      </c>
      <c r="DL60" s="36">
        <f t="shared" si="135"/>
        <v>1354.205942770287</v>
      </c>
      <c r="DM60" s="36">
        <f t="shared" ca="1" si="80"/>
        <v>140.83832935468149</v>
      </c>
      <c r="DN60" s="36">
        <f t="shared" ca="1" si="136"/>
        <v>140.83832935468692</v>
      </c>
      <c r="DO60" s="64" cm="1">
        <f t="array" ref="DO60">IFERROR(INDEX(Tbl_FwdNom,$B60,MATCH(LIDt,Tbl_FwdNom_Cols,0)),0)</f>
        <v>10.851222590000001</v>
      </c>
      <c r="DP60" s="64">
        <f t="shared" ca="1" si="137"/>
        <v>14.31754293</v>
      </c>
      <c r="DQ60" s="64">
        <f t="shared" ca="1" si="81"/>
        <v>1.1213223343454981E-2</v>
      </c>
      <c r="DR60" s="70">
        <f t="shared" ca="1" si="82"/>
        <v>0.98891111875853466</v>
      </c>
      <c r="DS60" s="70">
        <f ca="1">PRODUCT($DR$8:DR60)</f>
        <v>0.61763919328809291</v>
      </c>
      <c r="DT60" s="36">
        <f t="shared" ca="1" si="83"/>
        <v>3231.3545343095034</v>
      </c>
      <c r="DU60" s="36">
        <f t="shared" ca="1" si="84"/>
        <v>832.62034559814811</v>
      </c>
      <c r="DV60" s="36">
        <f t="shared" ca="1" si="85"/>
        <v>1.6989361829557799</v>
      </c>
      <c r="DW60" s="36">
        <f t="shared" ca="1" si="86"/>
        <v>54.196014371015352</v>
      </c>
      <c r="DX60" s="36">
        <f t="shared" ca="1" si="87"/>
        <v>4420.7526141402941</v>
      </c>
      <c r="DY60" s="36">
        <f t="shared" ca="1" si="88"/>
        <v>46.694283956946272</v>
      </c>
      <c r="DZ60" s="36">
        <f t="shared" ca="1" si="89"/>
        <v>316.96195895990797</v>
      </c>
      <c r="EA60" s="36">
        <f t="shared" ca="1" si="90"/>
        <v>0</v>
      </c>
      <c r="EB60" s="36">
        <f t="shared" ca="1" si="91"/>
        <v>59.375586872271583</v>
      </c>
      <c r="EC60" s="36">
        <f t="shared" ca="1" si="92"/>
        <v>1164.6114829005089</v>
      </c>
      <c r="ED60" s="36">
        <f t="shared" ca="1" si="93"/>
        <v>1322.0167236041236</v>
      </c>
      <c r="EE60" s="36">
        <f t="shared" ca="1" si="138"/>
        <v>157.40524070361471</v>
      </c>
      <c r="EF60" s="36">
        <f t="shared" ca="1" si="94"/>
        <v>216.78082757588629</v>
      </c>
      <c r="EG60" s="64"/>
      <c r="EH60" s="64"/>
      <c r="EI60" s="64"/>
      <c r="EJ60" s="70"/>
      <c r="EK60" s="70"/>
      <c r="EL60" s="70"/>
      <c r="EM60" s="70"/>
      <c r="EN60" s="70"/>
      <c r="EO60" s="36">
        <f t="shared" ca="1" si="96"/>
        <v>0.9630978834890136</v>
      </c>
      <c r="EP60" s="36">
        <f t="shared" ca="1" si="97"/>
        <v>0</v>
      </c>
      <c r="EQ60" s="36">
        <f t="shared" si="98"/>
        <v>107.91310076834225</v>
      </c>
      <c r="ER60" s="36">
        <f t="shared" si="99"/>
        <v>26.861142375332481</v>
      </c>
      <c r="ES60" s="36">
        <f t="shared" si="100"/>
        <v>-24.530421410504633</v>
      </c>
      <c r="ET60" s="36">
        <f t="shared" ca="1" si="101"/>
        <v>1.5518840851662581</v>
      </c>
      <c r="EU60" s="36">
        <f t="shared" ca="1" si="139"/>
        <v>28.413026460498738</v>
      </c>
      <c r="EV60" s="36">
        <f t="shared" si="102"/>
        <v>6.0082557299555255</v>
      </c>
      <c r="EW60" s="36">
        <f t="shared" si="103"/>
        <v>141.06053117248771</v>
      </c>
      <c r="EX60" s="36">
        <f t="shared" ca="1" si="140"/>
        <v>283.39491413128422</v>
      </c>
      <c r="EY60" s="36">
        <f t="shared" si="104"/>
        <v>33.020087831713802</v>
      </c>
      <c r="EZ60" s="36">
        <f t="shared" si="105"/>
        <v>5.0351814522896259</v>
      </c>
      <c r="FA60" s="36">
        <f t="shared" si="106"/>
        <v>-5.8967949833772213</v>
      </c>
      <c r="FB60" s="36">
        <f t="shared" si="107"/>
        <v>11.836717725199019</v>
      </c>
      <c r="FC60" s="36">
        <f t="shared" si="141"/>
        <v>16.871899177488643</v>
      </c>
      <c r="FD60" s="36">
        <f t="shared" si="108"/>
        <v>1.3542059427702871E-5</v>
      </c>
      <c r="FE60" s="36">
        <f t="shared" si="109"/>
        <v>52.573893990474197</v>
      </c>
      <c r="FF60" s="36">
        <f t="shared" si="142"/>
        <v>102.46589454173608</v>
      </c>
      <c r="FG60" s="36">
        <f t="shared" ca="1" si="110"/>
        <v>180.92901958954815</v>
      </c>
      <c r="FH60" s="36">
        <f t="shared" ca="1" si="111"/>
        <v>2.3707936026012013</v>
      </c>
      <c r="FI60" s="36">
        <f t="shared" ca="1" si="112"/>
        <v>-5.9495378106601375</v>
      </c>
      <c r="FJ60" s="36">
        <f t="shared" ca="1" si="113"/>
        <v>280.74031385684862</v>
      </c>
      <c r="FK60" s="36">
        <f t="shared" si="114"/>
        <v>0.85719776591269636</v>
      </c>
      <c r="FL60" s="36">
        <f t="shared" si="115"/>
        <v>-3.1743823323027502</v>
      </c>
      <c r="FM60" s="36">
        <f t="shared" ca="1" si="116"/>
        <v>97.783286909503644</v>
      </c>
      <c r="FN60" s="36">
        <f t="shared" ca="1" si="154"/>
        <v>182.95702694734496</v>
      </c>
    </row>
    <row r="61" spans="2:170" x14ac:dyDescent="0.25">
      <c r="B61" s="2">
        <v>53</v>
      </c>
      <c r="C61" s="2">
        <f t="shared" si="117"/>
        <v>5</v>
      </c>
      <c r="D61" s="2">
        <f t="shared" si="144"/>
        <v>77</v>
      </c>
      <c r="E61" s="2">
        <f t="shared" si="118"/>
        <v>7</v>
      </c>
      <c r="F61" s="189">
        <f t="shared" si="145"/>
        <v>47330</v>
      </c>
      <c r="G61" s="2">
        <f t="shared" si="146"/>
        <v>7</v>
      </c>
      <c r="H61" s="187">
        <f t="shared" si="0"/>
        <v>39</v>
      </c>
      <c r="I61" s="186">
        <f t="shared" si="147"/>
        <v>39</v>
      </c>
      <c r="J61" s="2">
        <f t="shared" si="1"/>
        <v>0</v>
      </c>
      <c r="K61" s="2">
        <f t="shared" si="2"/>
        <v>1</v>
      </c>
      <c r="L61">
        <f t="shared" si="3"/>
        <v>2</v>
      </c>
      <c r="M61" s="190">
        <f t="shared" si="148"/>
        <v>1.0213632E-3</v>
      </c>
      <c r="N61">
        <f t="shared" si="4"/>
        <v>1</v>
      </c>
      <c r="O61">
        <f t="shared" si="5"/>
        <v>100</v>
      </c>
      <c r="P61" s="58">
        <f t="shared" si="6"/>
        <v>4.5961344000000001E-3</v>
      </c>
      <c r="Q61" s="106">
        <f t="shared" si="7"/>
        <v>4.5961344000000001E-3</v>
      </c>
      <c r="R61" s="59">
        <f t="shared" si="8"/>
        <v>4.5961344000000001E-3</v>
      </c>
      <c r="S61" s="32">
        <f t="shared" si="119"/>
        <v>3.8382041386575416E-4</v>
      </c>
      <c r="T61">
        <f t="shared" si="9"/>
        <v>1</v>
      </c>
      <c r="U61" s="32">
        <f t="shared" si="120"/>
        <v>3.5460807000000001E-4</v>
      </c>
      <c r="V61">
        <f t="shared" si="10"/>
        <v>1</v>
      </c>
      <c r="W61">
        <f t="shared" si="11"/>
        <v>100</v>
      </c>
      <c r="X61" s="58">
        <f t="shared" si="12"/>
        <v>1.5957363150000002E-3</v>
      </c>
      <c r="Y61" s="58">
        <f t="shared" si="13"/>
        <v>1.5957363150000002E-3</v>
      </c>
      <c r="Z61" s="32">
        <f t="shared" si="14"/>
        <v>1.5957363150000002E-3</v>
      </c>
      <c r="AA61" s="32">
        <f t="shared" si="15"/>
        <v>1.3307538287432585E-4</v>
      </c>
      <c r="AB61" s="59">
        <f t="shared" si="16"/>
        <v>4.9056245199999996E-3</v>
      </c>
      <c r="AC61" s="59">
        <f t="shared" si="17"/>
        <v>4.9056245199999996E-3</v>
      </c>
      <c r="AD61">
        <f t="shared" si="18"/>
        <v>1</v>
      </c>
      <c r="AE61" s="59">
        <f t="shared" si="19"/>
        <v>4.9056245199999996E-3</v>
      </c>
      <c r="AF61" s="59">
        <f t="shared" si="20"/>
        <v>4.1758461800000006E-3</v>
      </c>
      <c r="AG61" s="59">
        <f t="shared" si="21"/>
        <v>4.1758461800000006E-3</v>
      </c>
      <c r="AH61">
        <f t="shared" si="22"/>
        <v>1</v>
      </c>
      <c r="AI61" s="59">
        <f t="shared" si="23"/>
        <v>4.1758461800000006E-3</v>
      </c>
      <c r="AJ61" s="59">
        <f t="shared" si="24"/>
        <v>0</v>
      </c>
      <c r="AK61" s="59">
        <f t="shared" si="25"/>
        <v>0</v>
      </c>
      <c r="AL61" s="59">
        <f t="shared" si="26"/>
        <v>0</v>
      </c>
      <c r="AM61" s="12">
        <f t="shared" si="121"/>
        <v>0.5965715060547947</v>
      </c>
      <c r="AN61" s="12">
        <f t="shared" si="122"/>
        <v>0</v>
      </c>
      <c r="AO61" s="66">
        <f t="shared" si="27"/>
        <v>2.2897632235446757E-4</v>
      </c>
      <c r="AP61" s="66">
        <f t="shared" si="28"/>
        <v>7.9388981580155014E-5</v>
      </c>
      <c r="AQ61" s="59">
        <f t="shared" si="29"/>
        <v>2.926555808035729E-3</v>
      </c>
      <c r="AR61" s="59">
        <f t="shared" si="30"/>
        <v>2.4911908446557615E-3</v>
      </c>
      <c r="AS61" s="59">
        <f t="shared" si="31"/>
        <v>0</v>
      </c>
      <c r="AT61" s="12">
        <f t="shared" si="32"/>
        <v>0.59084539409816872</v>
      </c>
      <c r="AU61" s="59">
        <f t="shared" si="123"/>
        <v>1.3444106938820255E-16</v>
      </c>
      <c r="AV61" s="59">
        <f t="shared" si="124"/>
        <v>0</v>
      </c>
      <c r="AW61" s="70">
        <f t="shared" si="33"/>
        <v>0</v>
      </c>
      <c r="AX61" s="20">
        <f t="shared" si="34"/>
        <v>200000</v>
      </c>
      <c r="AY61" s="20">
        <f t="shared" si="35"/>
        <v>0</v>
      </c>
      <c r="AZ61" s="20">
        <f t="shared" si="36"/>
        <v>0</v>
      </c>
      <c r="BA61" s="20">
        <f t="shared" si="37"/>
        <v>200000</v>
      </c>
      <c r="BB61" s="36">
        <f t="shared" si="38"/>
        <v>1</v>
      </c>
      <c r="BC61" s="36">
        <f t="shared" si="39"/>
        <v>0</v>
      </c>
      <c r="BD61" s="80">
        <f t="shared" si="40"/>
        <v>45.795264470893514</v>
      </c>
      <c r="BE61" s="36">
        <f t="shared" si="41"/>
        <v>0</v>
      </c>
      <c r="BF61" s="36">
        <f t="shared" si="42"/>
        <v>0</v>
      </c>
      <c r="BG61" s="36">
        <f t="shared" si="43"/>
        <v>45.795264470893514</v>
      </c>
      <c r="BH61" s="36">
        <f t="shared" si="44"/>
        <v>15.877796316031002</v>
      </c>
      <c r="BI61" s="36">
        <f t="shared" si="45"/>
        <v>0</v>
      </c>
      <c r="BJ61" s="36">
        <f t="shared" si="46"/>
        <v>0</v>
      </c>
      <c r="BK61" s="36">
        <f t="shared" si="47"/>
        <v>15.877796316031002</v>
      </c>
      <c r="BL61" s="68">
        <f ca="1">IF(OR(AT61=0,E61&gt;ProjTerm),0,VLOOKUP(D61,'Life Events'!$AE$5:$AI$1206,5,FALSE))</f>
        <v>2.5651303547775142E-2</v>
      </c>
      <c r="BM61" s="93">
        <f t="shared" ca="1" si="48"/>
        <v>2.5651303547775142E-2</v>
      </c>
      <c r="BN61" s="93">
        <f t="shared" ca="1" si="49"/>
        <v>1.5155954553816957E-2</v>
      </c>
      <c r="BO61" s="36">
        <f t="shared" ca="1" si="50"/>
        <v>2.3060721292406345</v>
      </c>
      <c r="BP61" s="36">
        <f t="shared" si="51"/>
        <v>2.5782293833203601E-2</v>
      </c>
      <c r="BQ61" s="36">
        <f t="shared" si="149"/>
        <v>98.304107339687519</v>
      </c>
      <c r="BR61" s="36">
        <f t="shared" si="150"/>
        <v>154.78110000000001</v>
      </c>
      <c r="BS61" s="36">
        <f t="shared" si="52"/>
        <v>152.15617868554909</v>
      </c>
      <c r="BT61" s="36">
        <f t="shared" si="53"/>
        <v>89.900777359934636</v>
      </c>
      <c r="BU61" s="70" cm="1">
        <f t="array" ref="BU61">IF(AND(ActInt=1,$J61=0),INDEX(Tbl_FwdNom,$B61-IVP,MATCH(ValnDt,Tbl_FwdNom_Cols)),INDEX(Tbl_FwdNom,$B61,MATCH(StartDt,Tbl_FwdNom_Cols)))</f>
        <v>10.563231559</v>
      </c>
      <c r="BV61" s="70" cm="1">
        <f t="array" ref="BV61">INDEX(Tbl_FwdReal,$B61,MATCH(StartDt,Tbl_FwdReal_Cols))</f>
        <v>5.0629235970000002</v>
      </c>
      <c r="BW61" s="70" cm="1">
        <f t="array" ref="BW61">IF(RunType&lt;&gt;"OPN",INDEX(Tbl_FwdReal,$B61,MATCH(ValnDt,Tbl_FwdReal_Cols)),IF(AND($J61=0,ActInt=1),INDEX(Tbl_FwdReal,$B61-IVP,MATCH(ValnDt,Tbl_FwdReal_Cols)),-999))*$K61</f>
        <v>5.0629235970000002</v>
      </c>
      <c r="BX61" s="70">
        <f t="shared" si="54"/>
        <v>5.0629235969999999E-2</v>
      </c>
      <c r="BY61" s="70">
        <f t="shared" si="125"/>
        <v>5.2352511939397939E-2</v>
      </c>
      <c r="BZ61" s="64">
        <f t="shared" si="151"/>
        <v>4.2613995151727924E-3</v>
      </c>
      <c r="CA61" s="70" cm="1">
        <f t="array" ref="CA61">IF($J61=1,CA60*(1+INDEX(Tbl_CPI,$B61,MATCH(IF(RunType="OPN",StartDt,ValnDt),Tbl_CPI_Cols))),0)</f>
        <v>0</v>
      </c>
      <c r="CB61" s="70">
        <f t="shared" si="126"/>
        <v>1.2168466641470075</v>
      </c>
      <c r="CC61" s="70">
        <f t="shared" si="127"/>
        <v>1.1916623232963219</v>
      </c>
      <c r="CD61" s="36">
        <f t="shared" si="55"/>
        <v>8.208031389274737</v>
      </c>
      <c r="CE61" s="36">
        <f t="shared" si="56"/>
        <v>1.5748164493954329</v>
      </c>
      <c r="CF61" s="36">
        <f t="shared" si="57"/>
        <v>0</v>
      </c>
      <c r="CG61" s="36">
        <f t="shared" si="58"/>
        <v>5.8361682686203569</v>
      </c>
      <c r="CH61" s="36">
        <f t="shared" si="59"/>
        <v>4.8966776476446583</v>
      </c>
      <c r="CI61" s="36">
        <f t="shared" si="60"/>
        <v>0</v>
      </c>
      <c r="CJ61" s="36">
        <f t="shared" si="61"/>
        <v>0</v>
      </c>
      <c r="CK61" s="36">
        <f t="shared" si="62"/>
        <v>0</v>
      </c>
      <c r="CL61" s="36">
        <f t="shared" si="63"/>
        <v>0.9394906209756978</v>
      </c>
      <c r="CM61" s="36">
        <f t="shared" si="64"/>
        <v>5.8361682686203569</v>
      </c>
      <c r="CN61" s="36">
        <f t="shared" ca="1" si="65"/>
        <v>-25.94742673760269</v>
      </c>
      <c r="CO61" s="20">
        <f t="shared" si="66"/>
        <v>120000</v>
      </c>
      <c r="CP61" s="20">
        <f t="shared" si="128"/>
        <v>2</v>
      </c>
      <c r="CQ61" s="64">
        <f t="shared" si="67"/>
        <v>1.5611203200000001E-3</v>
      </c>
      <c r="CR61" s="64">
        <f t="shared" si="68"/>
        <v>7.0250414400000009E-3</v>
      </c>
      <c r="CS61" s="36">
        <f t="shared" si="69"/>
        <v>42.044944599520932</v>
      </c>
      <c r="CT61" s="36">
        <f t="shared" si="70"/>
        <v>27.477158682536107</v>
      </c>
      <c r="CU61" s="36">
        <f t="shared" si="71"/>
        <v>9.526677789618601</v>
      </c>
      <c r="CV61" s="36">
        <f t="shared" si="129"/>
        <v>37.00383647215471</v>
      </c>
      <c r="CW61" s="36">
        <f t="shared" si="72"/>
        <v>37.00383647215471</v>
      </c>
      <c r="CX61" s="36">
        <f t="shared" si="73"/>
        <v>4.0933273397278924E-2</v>
      </c>
      <c r="CY61" s="36">
        <f t="shared" si="74"/>
        <v>42.004011326123653</v>
      </c>
      <c r="CZ61" s="36">
        <f t="shared" si="130"/>
        <v>5.000174853968943</v>
      </c>
      <c r="DA61" s="64">
        <f t="shared" si="75"/>
        <v>8.4032274424277187E-3</v>
      </c>
      <c r="DB61" s="70">
        <f t="shared" si="131"/>
        <v>0.99166679834639115</v>
      </c>
      <c r="DC61" s="70">
        <f>PRODUCT($DB$8:DB61)</f>
        <v>0.67574341253856063</v>
      </c>
      <c r="DD61" s="36">
        <f t="shared" si="76"/>
        <v>4428.8767032217238</v>
      </c>
      <c r="DE61" s="36">
        <f t="shared" si="77"/>
        <v>3182.1698323116602</v>
      </c>
      <c r="DF61" s="36">
        <f t="shared" si="78"/>
        <v>833.11907800664187</v>
      </c>
      <c r="DG61" s="36">
        <f t="shared" si="132"/>
        <v>1.6785831153847734</v>
      </c>
      <c r="DH61" s="36">
        <f t="shared" ca="1" si="152"/>
        <v>53.603557555918279</v>
      </c>
      <c r="DI61" s="36">
        <f t="shared" si="133"/>
        <v>361.15393043147202</v>
      </c>
      <c r="DJ61" s="36">
        <f t="shared" ca="1" si="79"/>
        <v>-0.50888803141608285</v>
      </c>
      <c r="DK61" s="36">
        <f t="shared" si="134"/>
        <v>1165.9888771192125</v>
      </c>
      <c r="DL61" s="36">
        <f t="shared" si="135"/>
        <v>1323.5816319851494</v>
      </c>
      <c r="DM61" s="36">
        <f t="shared" ca="1" si="80"/>
        <v>157.0838668345209</v>
      </c>
      <c r="DN61" s="36">
        <f t="shared" ca="1" si="136"/>
        <v>157.08386683452574</v>
      </c>
      <c r="DO61" s="64" cm="1">
        <f t="array" ref="DO61">IFERROR(INDEX(Tbl_FwdNom,$B61,MATCH(LIDt,Tbl_FwdNom_Cols,0)),0)</f>
        <v>10.96885698</v>
      </c>
      <c r="DP61" s="64">
        <f t="shared" ca="1" si="137"/>
        <v>14.42129577</v>
      </c>
      <c r="DQ61" s="64">
        <f t="shared" ca="1" si="81"/>
        <v>1.1289671675954294E-2</v>
      </c>
      <c r="DR61" s="70">
        <f t="shared" ca="1" si="82"/>
        <v>0.98883636213030379</v>
      </c>
      <c r="DS61" s="70">
        <f ca="1">PRODUCT($DR$8:DR61)</f>
        <v>0.61074409300009336</v>
      </c>
      <c r="DT61" s="36">
        <f t="shared" ca="1" si="83"/>
        <v>3222.0402015995705</v>
      </c>
      <c r="DU61" s="36">
        <f t="shared" ca="1" si="84"/>
        <v>826.14255961463982</v>
      </c>
      <c r="DV61" s="36">
        <f t="shared" ca="1" si="85"/>
        <v>1.6923343208265462</v>
      </c>
      <c r="DW61" s="36">
        <f t="shared" ca="1" si="86"/>
        <v>52.50179745016878</v>
      </c>
      <c r="DX61" s="36">
        <f t="shared" ca="1" si="87"/>
        <v>4380.7606823546203</v>
      </c>
      <c r="DY61" s="36">
        <f t="shared" ca="1" si="88"/>
        <v>46.271349930334821</v>
      </c>
      <c r="DZ61" s="36">
        <f t="shared" ca="1" si="89"/>
        <v>315.58839587974308</v>
      </c>
      <c r="EA61" s="36">
        <f t="shared" ca="1" si="90"/>
        <v>0</v>
      </c>
      <c r="EB61" s="36">
        <f t="shared" ca="1" si="91"/>
        <v>80.09128779901053</v>
      </c>
      <c r="EC61" s="36">
        <f t="shared" ca="1" si="92"/>
        <v>1140.7557277003473</v>
      </c>
      <c r="ED61" s="36">
        <f t="shared" ca="1" si="93"/>
        <v>1294.9378470376114</v>
      </c>
      <c r="EE61" s="36">
        <f t="shared" ca="1" si="138"/>
        <v>154.18211933726411</v>
      </c>
      <c r="EF61" s="36">
        <f t="shared" ca="1" si="94"/>
        <v>234.27340713627464</v>
      </c>
      <c r="EG61" s="64"/>
      <c r="EH61" s="64"/>
      <c r="EI61" s="64"/>
      <c r="EJ61" s="70"/>
      <c r="EK61" s="70"/>
      <c r="EL61" s="70"/>
      <c r="EM61" s="70"/>
      <c r="EN61" s="70"/>
      <c r="EO61" s="36">
        <f t="shared" ca="1" si="96"/>
        <v>1.1344538648254363</v>
      </c>
      <c r="EP61" s="36">
        <f t="shared" ca="1" si="97"/>
        <v>0</v>
      </c>
      <c r="EQ61" s="36">
        <f t="shared" si="98"/>
        <v>107.17377730603398</v>
      </c>
      <c r="ER61" s="36">
        <f t="shared" si="99"/>
        <v>26.547971333354948</v>
      </c>
      <c r="ES61" s="36">
        <f t="shared" si="100"/>
        <v>-24.244423982475265</v>
      </c>
      <c r="ET61" s="36">
        <f t="shared" ca="1" si="101"/>
        <v>3.8713117568665203E-2</v>
      </c>
      <c r="EU61" s="36">
        <f t="shared" ca="1" si="139"/>
        <v>26.586684450923613</v>
      </c>
      <c r="EV61" s="36">
        <f t="shared" si="102"/>
        <v>5.9615968219467437</v>
      </c>
      <c r="EW61" s="36">
        <f t="shared" si="103"/>
        <v>140.09411134432094</v>
      </c>
      <c r="EX61" s="36">
        <f t="shared" ca="1" si="140"/>
        <v>279.81616992322529</v>
      </c>
      <c r="EY61" s="36">
        <f t="shared" si="104"/>
        <v>32.273336170450051</v>
      </c>
      <c r="EZ61" s="36">
        <f t="shared" si="105"/>
        <v>4.9213147524145429</v>
      </c>
      <c r="FA61" s="36">
        <f t="shared" si="106"/>
        <v>-5.7634435657650949</v>
      </c>
      <c r="FB61" s="36">
        <f t="shared" si="107"/>
        <v>11.569114220130537</v>
      </c>
      <c r="FC61" s="36">
        <f t="shared" si="141"/>
        <v>16.490428972545079</v>
      </c>
      <c r="FD61" s="36">
        <f t="shared" si="108"/>
        <v>1.3235816319851494E-5</v>
      </c>
      <c r="FE61" s="36">
        <f t="shared" si="109"/>
        <v>51.384931596534578</v>
      </c>
      <c r="FF61" s="36">
        <f t="shared" si="142"/>
        <v>100.14870997534602</v>
      </c>
      <c r="FG61" s="36">
        <f t="shared" ca="1" si="110"/>
        <v>179.66745994787925</v>
      </c>
      <c r="FH61" s="36">
        <f t="shared" ca="1" si="111"/>
        <v>2.3513589179338643</v>
      </c>
      <c r="FI61" s="36">
        <f t="shared" ca="1" si="112"/>
        <v>-4.4196040314713647</v>
      </c>
      <c r="FJ61" s="36">
        <f t="shared" ca="1" si="113"/>
        <v>279.49017579502544</v>
      </c>
      <c r="FK61" s="36">
        <f t="shared" si="114"/>
        <v>0.84157238798856226</v>
      </c>
      <c r="FL61" s="36">
        <f t="shared" si="115"/>
        <v>-3.1438414167438387</v>
      </c>
      <c r="FM61" s="36">
        <f t="shared" ca="1" si="116"/>
        <v>95.743386697363746</v>
      </c>
      <c r="FN61" s="36">
        <f t="shared" ca="1" si="154"/>
        <v>183.74678909766169</v>
      </c>
    </row>
    <row r="62" spans="2:170" x14ac:dyDescent="0.25">
      <c r="B62" s="2">
        <v>54</v>
      </c>
      <c r="C62" s="2">
        <f t="shared" si="117"/>
        <v>5</v>
      </c>
      <c r="D62" s="2">
        <f t="shared" si="144"/>
        <v>78</v>
      </c>
      <c r="E62" s="2">
        <f t="shared" si="118"/>
        <v>7</v>
      </c>
      <c r="F62" s="189">
        <f t="shared" si="145"/>
        <v>47361</v>
      </c>
      <c r="G62" s="2">
        <f t="shared" si="146"/>
        <v>8</v>
      </c>
      <c r="H62" s="187">
        <f t="shared" si="0"/>
        <v>39.083333333333336</v>
      </c>
      <c r="I62" s="186">
        <f t="shared" si="147"/>
        <v>39</v>
      </c>
      <c r="J62" s="2">
        <f t="shared" si="1"/>
        <v>0</v>
      </c>
      <c r="K62" s="2">
        <f t="shared" si="2"/>
        <v>1</v>
      </c>
      <c r="L62">
        <f t="shared" si="3"/>
        <v>2</v>
      </c>
      <c r="M62" s="190">
        <f t="shared" si="148"/>
        <v>1.0213632E-3</v>
      </c>
      <c r="N62">
        <f t="shared" si="4"/>
        <v>1</v>
      </c>
      <c r="O62">
        <f t="shared" si="5"/>
        <v>100</v>
      </c>
      <c r="P62" s="58">
        <f t="shared" si="6"/>
        <v>4.5961344000000001E-3</v>
      </c>
      <c r="Q62" s="106">
        <f t="shared" si="7"/>
        <v>4.5961344000000001E-3</v>
      </c>
      <c r="R62" s="59">
        <f t="shared" si="8"/>
        <v>4.5961344000000001E-3</v>
      </c>
      <c r="S62" s="32">
        <f t="shared" si="119"/>
        <v>3.8382041386575416E-4</v>
      </c>
      <c r="T62">
        <f t="shared" si="9"/>
        <v>1</v>
      </c>
      <c r="U62" s="32">
        <f t="shared" si="120"/>
        <v>3.5460807000000001E-4</v>
      </c>
      <c r="V62">
        <f t="shared" si="10"/>
        <v>1</v>
      </c>
      <c r="W62">
        <f t="shared" si="11"/>
        <v>100</v>
      </c>
      <c r="X62" s="58">
        <f t="shared" si="12"/>
        <v>1.5957363150000002E-3</v>
      </c>
      <c r="Y62" s="58">
        <f t="shared" si="13"/>
        <v>1.5957363150000002E-3</v>
      </c>
      <c r="Z62" s="32">
        <f t="shared" si="14"/>
        <v>1.5957363150000002E-3</v>
      </c>
      <c r="AA62" s="32">
        <f t="shared" si="15"/>
        <v>1.3307538287432585E-4</v>
      </c>
      <c r="AB62" s="59">
        <f t="shared" si="16"/>
        <v>4.9056245199999996E-3</v>
      </c>
      <c r="AC62" s="59">
        <f t="shared" si="17"/>
        <v>4.9056245199999996E-3</v>
      </c>
      <c r="AD62">
        <f t="shared" si="18"/>
        <v>1</v>
      </c>
      <c r="AE62" s="59">
        <f t="shared" si="19"/>
        <v>4.9056245199999996E-3</v>
      </c>
      <c r="AF62" s="59">
        <f t="shared" si="20"/>
        <v>4.1758461800000006E-3</v>
      </c>
      <c r="AG62" s="59">
        <f t="shared" si="21"/>
        <v>4.1758461800000006E-3</v>
      </c>
      <c r="AH62">
        <f t="shared" si="22"/>
        <v>1</v>
      </c>
      <c r="AI62" s="59">
        <f t="shared" si="23"/>
        <v>4.1758461800000006E-3</v>
      </c>
      <c r="AJ62" s="59">
        <f t="shared" si="24"/>
        <v>0</v>
      </c>
      <c r="AK62" s="59">
        <f t="shared" si="25"/>
        <v>0</v>
      </c>
      <c r="AL62" s="59">
        <f t="shared" si="26"/>
        <v>0</v>
      </c>
      <c r="AM62" s="12">
        <f t="shared" si="121"/>
        <v>0.59084539409816872</v>
      </c>
      <c r="AN62" s="12">
        <f t="shared" si="122"/>
        <v>0</v>
      </c>
      <c r="AO62" s="66">
        <f t="shared" si="27"/>
        <v>2.2677852369343374E-4</v>
      </c>
      <c r="AP62" s="66">
        <f t="shared" si="28"/>
        <v>7.8626977039145758E-5</v>
      </c>
      <c r="AQ62" s="59">
        <f t="shared" si="29"/>
        <v>2.8984656528170394E-3</v>
      </c>
      <c r="AR62" s="59">
        <f t="shared" si="30"/>
        <v>2.4672794819154326E-3</v>
      </c>
      <c r="AS62" s="59">
        <f t="shared" si="31"/>
        <v>0</v>
      </c>
      <c r="AT62" s="12">
        <f t="shared" si="32"/>
        <v>0.58517424346270364</v>
      </c>
      <c r="AU62" s="59">
        <f t="shared" si="123"/>
        <v>0</v>
      </c>
      <c r="AV62" s="59">
        <f t="shared" si="124"/>
        <v>-3.1658703436576729E-17</v>
      </c>
      <c r="AW62" s="70">
        <f t="shared" si="33"/>
        <v>0</v>
      </c>
      <c r="AX62" s="20">
        <f t="shared" si="34"/>
        <v>200000</v>
      </c>
      <c r="AY62" s="20">
        <f t="shared" si="35"/>
        <v>0</v>
      </c>
      <c r="AZ62" s="20">
        <f t="shared" si="36"/>
        <v>0</v>
      </c>
      <c r="BA62" s="20">
        <f t="shared" si="37"/>
        <v>200000</v>
      </c>
      <c r="BB62" s="36">
        <f t="shared" si="38"/>
        <v>1</v>
      </c>
      <c r="BC62" s="36">
        <f t="shared" si="39"/>
        <v>0</v>
      </c>
      <c r="BD62" s="80">
        <f t="shared" si="40"/>
        <v>45.355704738686747</v>
      </c>
      <c r="BE62" s="36">
        <f t="shared" si="41"/>
        <v>0</v>
      </c>
      <c r="BF62" s="36">
        <f t="shared" si="42"/>
        <v>0</v>
      </c>
      <c r="BG62" s="36">
        <f t="shared" si="43"/>
        <v>45.355704738686747</v>
      </c>
      <c r="BH62" s="36">
        <f t="shared" si="44"/>
        <v>15.725395407829152</v>
      </c>
      <c r="BI62" s="36">
        <f t="shared" si="45"/>
        <v>0</v>
      </c>
      <c r="BJ62" s="36">
        <f t="shared" si="46"/>
        <v>0</v>
      </c>
      <c r="BK62" s="36">
        <f t="shared" si="47"/>
        <v>15.725395407829152</v>
      </c>
      <c r="BL62" s="68">
        <f ca="1">IF(OR(AT62=0,E62&gt;ProjTerm),0,VLOOKUP(D62,'Life Events'!$AE$5:$AI$1206,5,FALSE))</f>
        <v>2.4940647988653725E-2</v>
      </c>
      <c r="BM62" s="93">
        <f t="shared" ca="1" si="48"/>
        <v>2.4940647988653725E-2</v>
      </c>
      <c r="BN62" s="93">
        <f t="shared" ca="1" si="49"/>
        <v>1.4594624818230045E-2</v>
      </c>
      <c r="BO62" s="36">
        <f t="shared" ca="1" si="50"/>
        <v>2.2206623416911602</v>
      </c>
      <c r="BP62" s="36">
        <f t="shared" si="51"/>
        <v>2.5534825927865875E-2</v>
      </c>
      <c r="BQ62" s="36">
        <f t="shared" si="149"/>
        <v>98.304107339687519</v>
      </c>
      <c r="BR62" s="36">
        <f t="shared" si="150"/>
        <v>154.78110000000001</v>
      </c>
      <c r="BS62" s="36">
        <f t="shared" si="52"/>
        <v>152.15617868554909</v>
      </c>
      <c r="BT62" s="36">
        <f t="shared" si="53"/>
        <v>89.037876750492146</v>
      </c>
      <c r="BU62" s="70" cm="1">
        <f t="array" ref="BU62">IF(AND(ActInt=1,$J62=0),INDEX(Tbl_FwdNom,$B62-IVP,MATCH(ValnDt,Tbl_FwdNom_Cols)),INDEX(Tbl_FwdNom,$B62,MATCH(StartDt,Tbl_FwdNom_Cols)))</f>
        <v>10.614236319</v>
      </c>
      <c r="BV62" s="70" cm="1">
        <f t="array" ref="BV62">INDEX(Tbl_FwdReal,$B62,MATCH(StartDt,Tbl_FwdReal_Cols))</f>
        <v>5.0841440870000003</v>
      </c>
      <c r="BW62" s="70" cm="1">
        <f t="array" ref="BW62">IF(RunType&lt;&gt;"OPN",INDEX(Tbl_FwdReal,$B62,MATCH(ValnDt,Tbl_FwdReal_Cols)),IF(AND($J62=0,ActInt=1),INDEX(Tbl_FwdReal,$B62-IVP,MATCH(ValnDt,Tbl_FwdReal_Cols)),-999))*$K62</f>
        <v>5.0841440870000003</v>
      </c>
      <c r="BX62" s="70">
        <f t="shared" si="54"/>
        <v>5.0841440870000004E-2</v>
      </c>
      <c r="BY62" s="70">
        <f t="shared" si="125"/>
        <v>5.2625372553080974E-2</v>
      </c>
      <c r="BZ62" s="64">
        <f t="shared" si="151"/>
        <v>4.2830962073645562E-3</v>
      </c>
      <c r="CA62" s="70" cm="1">
        <f t="array" ref="CA62">IF($J62=1,CA61*(1+INDEX(Tbl_CPI,$B62,MATCH(IF(RunType="OPN",StartDt,ValnDt),Tbl_CPI_Cols))),0)</f>
        <v>0</v>
      </c>
      <c r="CB62" s="70">
        <f t="shared" si="126"/>
        <v>1.2220585354791598</v>
      </c>
      <c r="CC62" s="70">
        <f t="shared" si="127"/>
        <v>1.1916623232963219</v>
      </c>
      <c r="CD62" s="36">
        <f t="shared" si="55"/>
        <v>8.208031389274737</v>
      </c>
      <c r="CE62" s="36">
        <f t="shared" si="56"/>
        <v>1.5748164493954329</v>
      </c>
      <c r="CF62" s="36">
        <f t="shared" si="57"/>
        <v>0</v>
      </c>
      <c r="CG62" s="36">
        <f t="shared" si="58"/>
        <v>5.7801505866414944</v>
      </c>
      <c r="CH62" s="36">
        <f t="shared" si="59"/>
        <v>4.8496775409661712</v>
      </c>
      <c r="CI62" s="36">
        <f t="shared" si="60"/>
        <v>0</v>
      </c>
      <c r="CJ62" s="36">
        <f t="shared" si="61"/>
        <v>0</v>
      </c>
      <c r="CK62" s="36">
        <f t="shared" si="62"/>
        <v>0</v>
      </c>
      <c r="CL62" s="36">
        <f t="shared" si="63"/>
        <v>0.9304730456753233</v>
      </c>
      <c r="CM62" s="36">
        <f t="shared" si="64"/>
        <v>5.7801505866414944</v>
      </c>
      <c r="CN62" s="36">
        <f t="shared" ca="1" si="65"/>
        <v>-25.761649088212952</v>
      </c>
      <c r="CO62" s="20">
        <f t="shared" si="66"/>
        <v>120000</v>
      </c>
      <c r="CP62" s="20">
        <f t="shared" si="128"/>
        <v>2</v>
      </c>
      <c r="CQ62" s="64">
        <f t="shared" si="67"/>
        <v>1.5611203200000001E-3</v>
      </c>
      <c r="CR62" s="64">
        <f t="shared" si="68"/>
        <v>7.0250414400000009E-3</v>
      </c>
      <c r="CS62" s="36">
        <f t="shared" si="69"/>
        <v>41.641381811919608</v>
      </c>
      <c r="CT62" s="36">
        <f t="shared" si="70"/>
        <v>27.213422843212047</v>
      </c>
      <c r="CU62" s="36">
        <f t="shared" si="71"/>
        <v>9.4352372446974915</v>
      </c>
      <c r="CV62" s="36">
        <f t="shared" si="129"/>
        <v>36.648660087909541</v>
      </c>
      <c r="CW62" s="36">
        <f t="shared" si="72"/>
        <v>36.648660087909541</v>
      </c>
      <c r="CX62" s="36">
        <f t="shared" si="73"/>
        <v>4.0540380837299494E-2</v>
      </c>
      <c r="CY62" s="36">
        <f t="shared" si="74"/>
        <v>41.600841431082308</v>
      </c>
      <c r="CZ62" s="36">
        <f t="shared" si="130"/>
        <v>4.9521813431727679</v>
      </c>
      <c r="DA62" s="64">
        <f t="shared" si="75"/>
        <v>8.4419854244368597E-3</v>
      </c>
      <c r="DB62" s="70">
        <f t="shared" si="131"/>
        <v>0.99162868509398305</v>
      </c>
      <c r="DC62" s="70">
        <f>PRODUCT($DB$8:DB62)</f>
        <v>0.67008655163653386</v>
      </c>
      <c r="DD62" s="36">
        <f t="shared" si="76"/>
        <v>4377.2273390464579</v>
      </c>
      <c r="DE62" s="36">
        <f t="shared" si="77"/>
        <v>3163.6779589154312</v>
      </c>
      <c r="DF62" s="36">
        <f t="shared" si="78"/>
        <v>824.42686171216508</v>
      </c>
      <c r="DG62" s="36">
        <f t="shared" si="132"/>
        <v>1.6672188636506917</v>
      </c>
      <c r="DH62" s="36">
        <f t="shared" ca="1" si="152"/>
        <v>51.835415665812143</v>
      </c>
      <c r="DI62" s="36">
        <f t="shared" si="133"/>
        <v>358.37384011450763</v>
      </c>
      <c r="DJ62" s="36">
        <f t="shared" ca="1" si="79"/>
        <v>19.419518497807598</v>
      </c>
      <c r="DK62" s="36">
        <f t="shared" si="134"/>
        <v>1139.1834781369989</v>
      </c>
      <c r="DL62" s="36">
        <f t="shared" si="135"/>
        <v>1293.1544473993381</v>
      </c>
      <c r="DM62" s="36">
        <f t="shared" ca="1" si="80"/>
        <v>173.3904877601467</v>
      </c>
      <c r="DN62" s="36">
        <f t="shared" ca="1" si="136"/>
        <v>173.39048776015213</v>
      </c>
      <c r="DO62" s="64" cm="1">
        <f t="array" ref="DO62">IFERROR(INDEX(Tbl_FwdNom,$B62,MATCH(LIDt,Tbl_FwdNom_Cols,0)),0)</f>
        <v>11.08465352</v>
      </c>
      <c r="DP62" s="64">
        <f t="shared" ca="1" si="137"/>
        <v>14.52847483</v>
      </c>
      <c r="DQ62" s="64">
        <f t="shared" ca="1" si="81"/>
        <v>1.1368577857371331E-2</v>
      </c>
      <c r="DR62" s="70">
        <f t="shared" ca="1" si="82"/>
        <v>0.98875921389464549</v>
      </c>
      <c r="DS62" s="70">
        <f ca="1">PRODUCT($DR$8:DR62)</f>
        <v>0.60387884928557056</v>
      </c>
      <c r="DT62" s="36">
        <f t="shared" ca="1" si="83"/>
        <v>3213.3145117523491</v>
      </c>
      <c r="DU62" s="36">
        <f t="shared" ca="1" si="84"/>
        <v>819.8092302170777</v>
      </c>
      <c r="DV62" s="36">
        <f t="shared" ca="1" si="85"/>
        <v>1.6860389293856985</v>
      </c>
      <c r="DW62" s="36">
        <f t="shared" ca="1" si="86"/>
        <v>50.878005880441805</v>
      </c>
      <c r="DX62" s="36">
        <f t="shared" ca="1" si="87"/>
        <v>4341.5258244959887</v>
      </c>
      <c r="DY62" s="36">
        <f t="shared" ca="1" si="88"/>
        <v>45.856338173644239</v>
      </c>
      <c r="DZ62" s="36">
        <f t="shared" ca="1" si="89"/>
        <v>314.27137565151105</v>
      </c>
      <c r="EA62" s="36">
        <f t="shared" ca="1" si="90"/>
        <v>0</v>
      </c>
      <c r="EB62" s="36">
        <f t="shared" ca="1" si="91"/>
        <v>100.9175982496494</v>
      </c>
      <c r="EC62" s="36">
        <f t="shared" ca="1" si="92"/>
        <v>1117.0758379190413</v>
      </c>
      <c r="ED62" s="36">
        <f t="shared" ca="1" si="93"/>
        <v>1268.0586073410329</v>
      </c>
      <c r="EE62" s="36">
        <f t="shared" ca="1" si="138"/>
        <v>150.98276942199163</v>
      </c>
      <c r="EF62" s="36">
        <f t="shared" ca="1" si="94"/>
        <v>251.90036767164105</v>
      </c>
      <c r="EG62" s="64"/>
      <c r="EH62" s="64"/>
      <c r="EI62" s="64"/>
      <c r="EJ62" s="70"/>
      <c r="EK62" s="70"/>
      <c r="EL62" s="70"/>
      <c r="EM62" s="70"/>
      <c r="EN62" s="70"/>
      <c r="EO62" s="36">
        <f t="shared" ca="1" si="96"/>
        <v>1.2773037672277285</v>
      </c>
      <c r="EP62" s="36">
        <f t="shared" ca="1" si="97"/>
        <v>0</v>
      </c>
      <c r="EQ62" s="36">
        <f t="shared" si="98"/>
        <v>106.44819525207713</v>
      </c>
      <c r="ER62" s="36">
        <f t="shared" si="99"/>
        <v>26.238370066172791</v>
      </c>
      <c r="ES62" s="36">
        <f t="shared" si="100"/>
        <v>-23.961686582587951</v>
      </c>
      <c r="ET62" s="36">
        <f t="shared" ca="1" si="101"/>
        <v>0</v>
      </c>
      <c r="EU62" s="36">
        <f t="shared" ca="1" si="139"/>
        <v>26.238370066172791</v>
      </c>
      <c r="EV62" s="36">
        <f t="shared" si="102"/>
        <v>5.9157056486773865</v>
      </c>
      <c r="EW62" s="36">
        <f t="shared" si="103"/>
        <v>139.14565384276054</v>
      </c>
      <c r="EX62" s="36">
        <f t="shared" ca="1" si="140"/>
        <v>277.74792480968779</v>
      </c>
      <c r="EY62" s="36">
        <f t="shared" si="104"/>
        <v>31.531391140345303</v>
      </c>
      <c r="EZ62" s="36">
        <f t="shared" si="105"/>
        <v>4.8081810032312715</v>
      </c>
      <c r="FA62" s="36">
        <f t="shared" si="106"/>
        <v>-5.6309505203891002</v>
      </c>
      <c r="FB62" s="36">
        <f t="shared" si="107"/>
        <v>11.30323365116344</v>
      </c>
      <c r="FC62" s="36">
        <f t="shared" si="141"/>
        <v>16.111414654394711</v>
      </c>
      <c r="FD62" s="36">
        <f t="shared" si="108"/>
        <v>1.2931544473993381E-5</v>
      </c>
      <c r="FE62" s="36">
        <f t="shared" si="109"/>
        <v>50.203622220306258</v>
      </c>
      <c r="FF62" s="36">
        <f t="shared" si="142"/>
        <v>97.846440946590747</v>
      </c>
      <c r="FG62" s="36">
        <f t="shared" ca="1" si="110"/>
        <v>179.90148386309704</v>
      </c>
      <c r="FH62" s="36">
        <f t="shared" ca="1" si="111"/>
        <v>2.3447439329109692</v>
      </c>
      <c r="FI62" s="36">
        <f t="shared" ca="1" si="112"/>
        <v>-4.3391838174390749</v>
      </c>
      <c r="FJ62" s="36">
        <f t="shared" ca="1" si="113"/>
        <v>278.32839780148254</v>
      </c>
      <c r="FK62" s="36">
        <f t="shared" si="114"/>
        <v>0.82601822830414107</v>
      </c>
      <c r="FL62" s="36">
        <f t="shared" si="115"/>
        <v>-3.1139594873671452</v>
      </c>
      <c r="FM62" s="36">
        <f t="shared" ca="1" si="116"/>
        <v>93.717893355993994</v>
      </c>
      <c r="FN62" s="36">
        <f t="shared" ca="1" si="154"/>
        <v>184.61050444548854</v>
      </c>
    </row>
    <row r="63" spans="2:170" x14ac:dyDescent="0.25">
      <c r="B63" s="2">
        <v>55</v>
      </c>
      <c r="C63" s="2">
        <f t="shared" si="117"/>
        <v>5</v>
      </c>
      <c r="D63" s="2">
        <f t="shared" si="144"/>
        <v>79</v>
      </c>
      <c r="E63" s="2">
        <f t="shared" si="118"/>
        <v>7</v>
      </c>
      <c r="F63" s="189">
        <f t="shared" si="145"/>
        <v>47391</v>
      </c>
      <c r="G63" s="2">
        <f t="shared" si="146"/>
        <v>9</v>
      </c>
      <c r="H63" s="187">
        <f t="shared" si="0"/>
        <v>39.166666666666671</v>
      </c>
      <c r="I63" s="186">
        <f t="shared" si="147"/>
        <v>39</v>
      </c>
      <c r="J63" s="2">
        <f t="shared" si="1"/>
        <v>0</v>
      </c>
      <c r="K63" s="2">
        <f t="shared" si="2"/>
        <v>1</v>
      </c>
      <c r="L63">
        <f t="shared" si="3"/>
        <v>2</v>
      </c>
      <c r="M63" s="190">
        <f t="shared" si="148"/>
        <v>1.0213632E-3</v>
      </c>
      <c r="N63">
        <f t="shared" si="4"/>
        <v>1</v>
      </c>
      <c r="O63">
        <f t="shared" si="5"/>
        <v>100</v>
      </c>
      <c r="P63" s="58">
        <f t="shared" si="6"/>
        <v>4.5961344000000001E-3</v>
      </c>
      <c r="Q63" s="106">
        <f t="shared" si="7"/>
        <v>4.5961344000000001E-3</v>
      </c>
      <c r="R63" s="59">
        <f t="shared" si="8"/>
        <v>4.5961344000000001E-3</v>
      </c>
      <c r="S63" s="32">
        <f t="shared" si="119"/>
        <v>3.8382041386575416E-4</v>
      </c>
      <c r="T63">
        <f t="shared" si="9"/>
        <v>1</v>
      </c>
      <c r="U63" s="32">
        <f t="shared" si="120"/>
        <v>3.5460807000000001E-4</v>
      </c>
      <c r="V63">
        <f t="shared" si="10"/>
        <v>1</v>
      </c>
      <c r="W63">
        <f t="shared" si="11"/>
        <v>100</v>
      </c>
      <c r="X63" s="58">
        <f t="shared" si="12"/>
        <v>1.5957363150000002E-3</v>
      </c>
      <c r="Y63" s="58">
        <f t="shared" si="13"/>
        <v>1.5957363150000002E-3</v>
      </c>
      <c r="Z63" s="32">
        <f t="shared" si="14"/>
        <v>1.5957363150000002E-3</v>
      </c>
      <c r="AA63" s="32">
        <f t="shared" si="15"/>
        <v>1.3307538287432585E-4</v>
      </c>
      <c r="AB63" s="59">
        <f t="shared" si="16"/>
        <v>4.9056245199999996E-3</v>
      </c>
      <c r="AC63" s="59">
        <f t="shared" si="17"/>
        <v>4.9056245199999996E-3</v>
      </c>
      <c r="AD63">
        <f t="shared" si="18"/>
        <v>1</v>
      </c>
      <c r="AE63" s="59">
        <f t="shared" si="19"/>
        <v>4.9056245199999996E-3</v>
      </c>
      <c r="AF63" s="59">
        <f t="shared" si="20"/>
        <v>4.1758461800000006E-3</v>
      </c>
      <c r="AG63" s="59">
        <f t="shared" si="21"/>
        <v>4.1758461800000006E-3</v>
      </c>
      <c r="AH63">
        <f t="shared" si="22"/>
        <v>1</v>
      </c>
      <c r="AI63" s="59">
        <f t="shared" si="23"/>
        <v>4.1758461800000006E-3</v>
      </c>
      <c r="AJ63" s="59">
        <f t="shared" si="24"/>
        <v>0</v>
      </c>
      <c r="AK63" s="59">
        <f t="shared" si="25"/>
        <v>0</v>
      </c>
      <c r="AL63" s="59">
        <f t="shared" si="26"/>
        <v>0</v>
      </c>
      <c r="AM63" s="12">
        <f t="shared" si="121"/>
        <v>0.58517424346270364</v>
      </c>
      <c r="AN63" s="12">
        <f t="shared" si="122"/>
        <v>0</v>
      </c>
      <c r="AO63" s="66">
        <f t="shared" si="27"/>
        <v>2.246018203094345E-4</v>
      </c>
      <c r="AP63" s="66">
        <f t="shared" si="28"/>
        <v>7.787228649699326E-5</v>
      </c>
      <c r="AQ63" s="59">
        <f t="shared" si="29"/>
        <v>2.8706451172030886E-3</v>
      </c>
      <c r="AR63" s="59">
        <f t="shared" si="30"/>
        <v>2.4435976291981212E-3</v>
      </c>
      <c r="AS63" s="59">
        <f t="shared" si="31"/>
        <v>0</v>
      </c>
      <c r="AT63" s="12">
        <f t="shared" si="32"/>
        <v>0.57955752660949589</v>
      </c>
      <c r="AU63" s="59">
        <f t="shared" si="123"/>
        <v>0</v>
      </c>
      <c r="AV63" s="59">
        <f t="shared" si="124"/>
        <v>-1.1058862159352145E-16</v>
      </c>
      <c r="AW63" s="70">
        <f t="shared" si="33"/>
        <v>0</v>
      </c>
      <c r="AX63" s="20">
        <f t="shared" si="34"/>
        <v>200000</v>
      </c>
      <c r="AY63" s="20">
        <f t="shared" si="35"/>
        <v>0</v>
      </c>
      <c r="AZ63" s="20">
        <f t="shared" si="36"/>
        <v>0</v>
      </c>
      <c r="BA63" s="20">
        <f t="shared" si="37"/>
        <v>200000</v>
      </c>
      <c r="BB63" s="36">
        <f t="shared" si="38"/>
        <v>1</v>
      </c>
      <c r="BC63" s="36">
        <f t="shared" si="39"/>
        <v>0</v>
      </c>
      <c r="BD63" s="80">
        <f t="shared" si="40"/>
        <v>44.9203640618869</v>
      </c>
      <c r="BE63" s="36">
        <f t="shared" si="41"/>
        <v>0</v>
      </c>
      <c r="BF63" s="36">
        <f t="shared" si="42"/>
        <v>0</v>
      </c>
      <c r="BG63" s="36">
        <f t="shared" si="43"/>
        <v>44.9203640618869</v>
      </c>
      <c r="BH63" s="36">
        <f t="shared" si="44"/>
        <v>15.574457299398652</v>
      </c>
      <c r="BI63" s="36">
        <f t="shared" si="45"/>
        <v>0</v>
      </c>
      <c r="BJ63" s="36">
        <f t="shared" si="46"/>
        <v>0</v>
      </c>
      <c r="BK63" s="36">
        <f t="shared" si="47"/>
        <v>15.574457299398652</v>
      </c>
      <c r="BL63" s="68">
        <f ca="1">IF(OR(AT63=0,E63&gt;ProjTerm),0,VLOOKUP(D63,'Life Events'!$AE$5:$AI$1206,5,FALSE))</f>
        <v>2.4222976194839839E-2</v>
      </c>
      <c r="BM63" s="93">
        <f t="shared" ca="1" si="48"/>
        <v>2.4222976194839839E-2</v>
      </c>
      <c r="BN63" s="93">
        <f t="shared" ca="1" si="49"/>
        <v>1.4038608170602075E-2</v>
      </c>
      <c r="BO63" s="36">
        <f t="shared" ca="1" si="50"/>
        <v>2.1360609733025386</v>
      </c>
      <c r="BP63" s="36">
        <f t="shared" si="51"/>
        <v>2.5289733310179759E-2</v>
      </c>
      <c r="BQ63" s="36">
        <f t="shared" si="149"/>
        <v>98.304107339687519</v>
      </c>
      <c r="BR63" s="36">
        <f t="shared" si="150"/>
        <v>154.78110000000001</v>
      </c>
      <c r="BS63" s="36">
        <f t="shared" si="52"/>
        <v>152.15617868554909</v>
      </c>
      <c r="BT63" s="36">
        <f t="shared" si="53"/>
        <v>88.183258577349335</v>
      </c>
      <c r="BU63" s="70" cm="1">
        <f t="array" ref="BU63">IF(AND(ActInt=1,$J63=0),INDEX(Tbl_FwdNom,$B63-IVP,MATCH(ValnDt,Tbl_FwdNom_Cols)),INDEX(Tbl_FwdNom,$B63,MATCH(StartDt,Tbl_FwdNom_Cols)))</f>
        <v>10.662008038</v>
      </c>
      <c r="BV63" s="70" cm="1">
        <f t="array" ref="BV63">INDEX(Tbl_FwdReal,$B63,MATCH(StartDt,Tbl_FwdReal_Cols))</f>
        <v>5.104018226</v>
      </c>
      <c r="BW63" s="70" cm="1">
        <f t="array" ref="BW63">IF(RunType&lt;&gt;"OPN",INDEX(Tbl_FwdReal,$B63,MATCH(ValnDt,Tbl_FwdReal_Cols)),IF(AND($J63=0,ActInt=1),INDEX(Tbl_FwdReal,$B63-IVP,MATCH(ValnDt,Tbl_FwdReal_Cols)),-999))*$K63</f>
        <v>5.104018226</v>
      </c>
      <c r="BX63" s="70">
        <f t="shared" si="54"/>
        <v>5.1040182259999997E-2</v>
      </c>
      <c r="BY63" s="70">
        <f t="shared" si="125"/>
        <v>5.2880849902892546E-2</v>
      </c>
      <c r="BZ63" s="64">
        <f t="shared" si="151"/>
        <v>4.3034059850273199E-3</v>
      </c>
      <c r="CA63" s="70" cm="1">
        <f t="array" ref="CA63">IF($J63=1,CA62*(1+INDEX(Tbl_CPI,$B63,MATCH(IF(RunType="OPN",StartDt,ValnDt),Tbl_CPI_Cols))),0)</f>
        <v>0</v>
      </c>
      <c r="CB63" s="70">
        <f t="shared" si="126"/>
        <v>1.2273175494947945</v>
      </c>
      <c r="CC63" s="70">
        <f t="shared" si="127"/>
        <v>1.1916623232963219</v>
      </c>
      <c r="CD63" s="36">
        <f t="shared" si="55"/>
        <v>8.208031389274737</v>
      </c>
      <c r="CE63" s="36">
        <f t="shared" si="56"/>
        <v>1.5748164493954329</v>
      </c>
      <c r="CF63" s="36">
        <f t="shared" si="57"/>
        <v>0</v>
      </c>
      <c r="CG63" s="36">
        <f t="shared" si="58"/>
        <v>5.7246705829045625</v>
      </c>
      <c r="CH63" s="36">
        <f t="shared" si="59"/>
        <v>4.8031285585369687</v>
      </c>
      <c r="CI63" s="36">
        <f t="shared" si="60"/>
        <v>0</v>
      </c>
      <c r="CJ63" s="36">
        <f t="shared" si="61"/>
        <v>0</v>
      </c>
      <c r="CK63" s="36">
        <f t="shared" si="62"/>
        <v>0</v>
      </c>
      <c r="CL63" s="36">
        <f t="shared" si="63"/>
        <v>0.92154202436759358</v>
      </c>
      <c r="CM63" s="36">
        <f t="shared" si="64"/>
        <v>5.7246705829045625</v>
      </c>
      <c r="CN63" s="36">
        <f t="shared" ca="1" si="65"/>
        <v>-25.577665976071422</v>
      </c>
      <c r="CO63" s="20">
        <f t="shared" si="66"/>
        <v>120000</v>
      </c>
      <c r="CP63" s="20">
        <f t="shared" si="128"/>
        <v>2</v>
      </c>
      <c r="CQ63" s="64">
        <f t="shared" si="67"/>
        <v>1.5611203200000001E-3</v>
      </c>
      <c r="CR63" s="64">
        <f t="shared" si="68"/>
        <v>7.0250414400000009E-3</v>
      </c>
      <c r="CS63" s="36">
        <f t="shared" si="69"/>
        <v>41.241692567858109</v>
      </c>
      <c r="CT63" s="36">
        <f t="shared" si="70"/>
        <v>26.952218437132139</v>
      </c>
      <c r="CU63" s="36">
        <f t="shared" si="71"/>
        <v>9.3446743796391907</v>
      </c>
      <c r="CV63" s="36">
        <f t="shared" si="129"/>
        <v>36.296892816771333</v>
      </c>
      <c r="CW63" s="36">
        <f t="shared" si="72"/>
        <v>36.296892816771333</v>
      </c>
      <c r="CX63" s="36">
        <f t="shared" si="73"/>
        <v>4.015125940410158E-2</v>
      </c>
      <c r="CY63" s="36">
        <f t="shared" si="74"/>
        <v>41.201541308454011</v>
      </c>
      <c r="CZ63" s="36">
        <f t="shared" si="130"/>
        <v>4.9046484916826785</v>
      </c>
      <c r="DA63" s="64">
        <f t="shared" si="75"/>
        <v>8.4782717978868494E-3</v>
      </c>
      <c r="DB63" s="70">
        <f t="shared" si="131"/>
        <v>0.99159300499080461</v>
      </c>
      <c r="DC63" s="70">
        <f>PRODUCT($DB$8:DB63)</f>
        <v>0.6644531373411966</v>
      </c>
      <c r="DD63" s="36">
        <f t="shared" si="76"/>
        <v>4326.1554035706858</v>
      </c>
      <c r="DE63" s="36">
        <f t="shared" si="77"/>
        <v>3145.5801164702129</v>
      </c>
      <c r="DF63" s="36">
        <f t="shared" si="78"/>
        <v>815.84211942384104</v>
      </c>
      <c r="DG63" s="36">
        <f t="shared" si="132"/>
        <v>1.6560642650131066</v>
      </c>
      <c r="DH63" s="36">
        <f t="shared" ca="1" si="152"/>
        <v>50.138829435280797</v>
      </c>
      <c r="DI63" s="36">
        <f t="shared" si="133"/>
        <v>355.63902504019109</v>
      </c>
      <c r="DJ63" s="36">
        <f t="shared" ca="1" si="79"/>
        <v>39.388622533827196</v>
      </c>
      <c r="DK63" s="36">
        <f t="shared" si="134"/>
        <v>1112.5448924755351</v>
      </c>
      <c r="DL63" s="36">
        <f t="shared" si="135"/>
        <v>1262.9166209725818</v>
      </c>
      <c r="DM63" s="36">
        <f t="shared" ca="1" si="80"/>
        <v>189.76035103087384</v>
      </c>
      <c r="DN63" s="36">
        <f t="shared" ca="1" si="136"/>
        <v>189.76035103087978</v>
      </c>
      <c r="DO63" s="64" cm="1">
        <f t="array" ref="DO63">IFERROR(INDEX(Tbl_FwdNom,$B63,MATCH(LIDt,Tbl_FwdNom_Cols,0)),0)</f>
        <v>11.198611250000001</v>
      </c>
      <c r="DP63" s="64">
        <f t="shared" ca="1" si="137"/>
        <v>14.62887104</v>
      </c>
      <c r="DQ63" s="64">
        <f t="shared" ca="1" si="81"/>
        <v>1.144242906892412E-2</v>
      </c>
      <c r="DR63" s="70">
        <f t="shared" ca="1" si="82"/>
        <v>0.98868701891470245</v>
      </c>
      <c r="DS63" s="70">
        <f ca="1">PRODUCT($DR$8:DR63)</f>
        <v>0.59704717928579165</v>
      </c>
      <c r="DT63" s="36">
        <f t="shared" ca="1" si="83"/>
        <v>3205.1622710673328</v>
      </c>
      <c r="DU63" s="36">
        <f t="shared" ca="1" si="84"/>
        <v>813.61538188448719</v>
      </c>
      <c r="DV63" s="36">
        <f t="shared" ca="1" si="85"/>
        <v>1.6800415769324593</v>
      </c>
      <c r="DW63" s="36">
        <f t="shared" ca="1" si="86"/>
        <v>49.324112880594519</v>
      </c>
      <c r="DX63" s="36">
        <f t="shared" ca="1" si="87"/>
        <v>4303.0201672163375</v>
      </c>
      <c r="DY63" s="36">
        <f t="shared" ca="1" si="88"/>
        <v>45.448959366941303</v>
      </c>
      <c r="DZ63" s="36">
        <f t="shared" ca="1" si="89"/>
        <v>313.00931555941975</v>
      </c>
      <c r="EA63" s="36">
        <f t="shared" ca="1" si="90"/>
        <v>0</v>
      </c>
      <c r="EB63" s="36">
        <f t="shared" ca="1" si="91"/>
        <v>121.85983196550551</v>
      </c>
      <c r="EC63" s="36">
        <f t="shared" ca="1" si="92"/>
        <v>1093.5610061422676</v>
      </c>
      <c r="ED63" s="36">
        <f t="shared" ca="1" si="93"/>
        <v>1241.3667367023172</v>
      </c>
      <c r="EE63" s="36">
        <f t="shared" ca="1" si="138"/>
        <v>147.8057305600496</v>
      </c>
      <c r="EF63" s="36">
        <f t="shared" ca="1" si="94"/>
        <v>269.66556252555512</v>
      </c>
      <c r="EG63" s="64"/>
      <c r="EH63" s="64"/>
      <c r="EI63" s="64"/>
      <c r="EJ63" s="70"/>
      <c r="EK63" s="70"/>
      <c r="EL63" s="70"/>
      <c r="EM63" s="70"/>
      <c r="EN63" s="70"/>
      <c r="EO63" s="36">
        <f t="shared" ca="1" si="96"/>
        <v>1.4215163692434645</v>
      </c>
      <c r="EP63" s="36">
        <f t="shared" ca="1" si="97"/>
        <v>0</v>
      </c>
      <c r="EQ63" s="36">
        <f t="shared" si="98"/>
        <v>105.73599907938495</v>
      </c>
      <c r="ER63" s="36">
        <f t="shared" si="99"/>
        <v>25.932230074069729</v>
      </c>
      <c r="ES63" s="36">
        <f t="shared" si="100"/>
        <v>-23.682110125564542</v>
      </c>
      <c r="ET63" s="36">
        <f t="shared" ca="1" si="101"/>
        <v>0</v>
      </c>
      <c r="EU63" s="36">
        <f t="shared" ca="1" si="139"/>
        <v>25.932230074069729</v>
      </c>
      <c r="EV63" s="36">
        <f t="shared" si="102"/>
        <v>5.8705618374604374</v>
      </c>
      <c r="EW63" s="36">
        <f t="shared" si="103"/>
        <v>138.21469393424456</v>
      </c>
      <c r="EX63" s="36">
        <f t="shared" ca="1" si="140"/>
        <v>275.75348492515968</v>
      </c>
      <c r="EY63" s="36">
        <f t="shared" si="104"/>
        <v>30.794063326136786</v>
      </c>
      <c r="EZ63" s="36">
        <f t="shared" si="105"/>
        <v>4.6957513217678342</v>
      </c>
      <c r="FA63" s="36">
        <f t="shared" si="106"/>
        <v>-5.4992820218616396</v>
      </c>
      <c r="FB63" s="36">
        <f t="shared" si="107"/>
        <v>11.039008131691801</v>
      </c>
      <c r="FC63" s="36">
        <f t="shared" si="141"/>
        <v>15.734759453459635</v>
      </c>
      <c r="FD63" s="36">
        <f t="shared" si="108"/>
        <v>1.2629166209725818E-5</v>
      </c>
      <c r="FE63" s="36">
        <f t="shared" si="109"/>
        <v>49.029664278765111</v>
      </c>
      <c r="FF63" s="36">
        <f t="shared" si="142"/>
        <v>95.558499687527743</v>
      </c>
      <c r="FG63" s="36">
        <f t="shared" ca="1" si="110"/>
        <v>180.19498523763195</v>
      </c>
      <c r="FH63" s="36">
        <f t="shared" ca="1" si="111"/>
        <v>2.3379129944099977</v>
      </c>
      <c r="FI63" s="36">
        <f t="shared" ca="1" si="112"/>
        <v>-4.2971778129648541</v>
      </c>
      <c r="FJ63" s="36">
        <f t="shared" ca="1" si="113"/>
        <v>277.21597293822845</v>
      </c>
      <c r="FK63" s="36">
        <f t="shared" si="114"/>
        <v>0.81017093294914577</v>
      </c>
      <c r="FL63" s="36">
        <f t="shared" si="115"/>
        <v>-3.0840030440057378</v>
      </c>
      <c r="FM63" s="36">
        <f t="shared" ca="1" si="116"/>
        <v>91.706250659203207</v>
      </c>
      <c r="FN63" s="36">
        <f t="shared" ca="1" si="154"/>
        <v>185.50972227902525</v>
      </c>
    </row>
    <row r="64" spans="2:170" x14ac:dyDescent="0.25">
      <c r="B64" s="2">
        <v>56</v>
      </c>
      <c r="C64" s="2">
        <f t="shared" si="117"/>
        <v>5</v>
      </c>
      <c r="D64" s="2">
        <f t="shared" si="144"/>
        <v>80</v>
      </c>
      <c r="E64" s="2">
        <f t="shared" si="118"/>
        <v>7</v>
      </c>
      <c r="F64" s="189">
        <f t="shared" si="145"/>
        <v>47422</v>
      </c>
      <c r="G64" s="2">
        <f t="shared" si="146"/>
        <v>10</v>
      </c>
      <c r="H64" s="187">
        <f t="shared" si="0"/>
        <v>39.25</v>
      </c>
      <c r="I64" s="186">
        <f t="shared" si="147"/>
        <v>39</v>
      </c>
      <c r="J64" s="2">
        <f t="shared" si="1"/>
        <v>0</v>
      </c>
      <c r="K64" s="2">
        <f t="shared" si="2"/>
        <v>1</v>
      </c>
      <c r="L64">
        <f t="shared" si="3"/>
        <v>2</v>
      </c>
      <c r="M64" s="190">
        <f t="shared" si="148"/>
        <v>1.0213632E-3</v>
      </c>
      <c r="N64">
        <f t="shared" si="4"/>
        <v>1</v>
      </c>
      <c r="O64">
        <f t="shared" si="5"/>
        <v>100</v>
      </c>
      <c r="P64" s="58">
        <f t="shared" si="6"/>
        <v>4.5961344000000001E-3</v>
      </c>
      <c r="Q64" s="106">
        <f t="shared" si="7"/>
        <v>4.5961344000000001E-3</v>
      </c>
      <c r="R64" s="59">
        <f t="shared" si="8"/>
        <v>4.5961344000000001E-3</v>
      </c>
      <c r="S64" s="32">
        <f t="shared" si="119"/>
        <v>3.8382041386575416E-4</v>
      </c>
      <c r="T64">
        <f t="shared" si="9"/>
        <v>1</v>
      </c>
      <c r="U64" s="32">
        <f t="shared" si="120"/>
        <v>3.5460807000000001E-4</v>
      </c>
      <c r="V64">
        <f t="shared" si="10"/>
        <v>1</v>
      </c>
      <c r="W64">
        <f t="shared" si="11"/>
        <v>100</v>
      </c>
      <c r="X64" s="58">
        <f t="shared" si="12"/>
        <v>1.5957363150000002E-3</v>
      </c>
      <c r="Y64" s="58">
        <f t="shared" si="13"/>
        <v>1.5957363150000002E-3</v>
      </c>
      <c r="Z64" s="32">
        <f t="shared" si="14"/>
        <v>1.5957363150000002E-3</v>
      </c>
      <c r="AA64" s="32">
        <f t="shared" si="15"/>
        <v>1.3307538287432585E-4</v>
      </c>
      <c r="AB64" s="59">
        <f t="shared" si="16"/>
        <v>4.9056245199999996E-3</v>
      </c>
      <c r="AC64" s="59">
        <f t="shared" si="17"/>
        <v>4.9056245199999996E-3</v>
      </c>
      <c r="AD64">
        <f t="shared" si="18"/>
        <v>1</v>
      </c>
      <c r="AE64" s="59">
        <f t="shared" si="19"/>
        <v>4.9056245199999996E-3</v>
      </c>
      <c r="AF64" s="59">
        <f t="shared" si="20"/>
        <v>4.1758461800000006E-3</v>
      </c>
      <c r="AG64" s="59">
        <f t="shared" si="21"/>
        <v>4.1758461800000006E-3</v>
      </c>
      <c r="AH64">
        <f t="shared" si="22"/>
        <v>1</v>
      </c>
      <c r="AI64" s="59">
        <f t="shared" si="23"/>
        <v>4.1758461800000006E-3</v>
      </c>
      <c r="AJ64" s="59">
        <f t="shared" si="24"/>
        <v>0</v>
      </c>
      <c r="AK64" s="59">
        <f t="shared" si="25"/>
        <v>0</v>
      </c>
      <c r="AL64" s="59">
        <f t="shared" si="26"/>
        <v>0</v>
      </c>
      <c r="AM64" s="12">
        <f t="shared" si="121"/>
        <v>0.57955752660949589</v>
      </c>
      <c r="AN64" s="12">
        <f t="shared" si="122"/>
        <v>0</v>
      </c>
      <c r="AO64" s="66">
        <f t="shared" si="27"/>
        <v>2.2244600972226954E-4</v>
      </c>
      <c r="AP64" s="66">
        <f t="shared" si="28"/>
        <v>7.7124839751255961E-5</v>
      </c>
      <c r="AQ64" s="59">
        <f t="shared" si="29"/>
        <v>2.8430916132860954E-3</v>
      </c>
      <c r="AR64" s="59">
        <f t="shared" si="30"/>
        <v>2.420143083582512E-3</v>
      </c>
      <c r="AS64" s="59">
        <f t="shared" si="31"/>
        <v>0</v>
      </c>
      <c r="AT64" s="12">
        <f t="shared" si="32"/>
        <v>0.57399472106315363</v>
      </c>
      <c r="AU64" s="59">
        <f t="shared" si="123"/>
        <v>0</v>
      </c>
      <c r="AV64" s="59">
        <f t="shared" si="124"/>
        <v>-1.2056328158038809E-16</v>
      </c>
      <c r="AW64" s="70">
        <f t="shared" si="33"/>
        <v>0</v>
      </c>
      <c r="AX64" s="20">
        <f t="shared" si="34"/>
        <v>200000</v>
      </c>
      <c r="AY64" s="20">
        <f t="shared" si="35"/>
        <v>0</v>
      </c>
      <c r="AZ64" s="20">
        <f t="shared" si="36"/>
        <v>0</v>
      </c>
      <c r="BA64" s="20">
        <f t="shared" si="37"/>
        <v>200000</v>
      </c>
      <c r="BB64" s="36">
        <f t="shared" si="38"/>
        <v>1</v>
      </c>
      <c r="BC64" s="36">
        <f t="shared" si="39"/>
        <v>0</v>
      </c>
      <c r="BD64" s="80">
        <f t="shared" si="40"/>
        <v>44.48920194445391</v>
      </c>
      <c r="BE64" s="36">
        <f t="shared" si="41"/>
        <v>0</v>
      </c>
      <c r="BF64" s="36">
        <f t="shared" si="42"/>
        <v>0</v>
      </c>
      <c r="BG64" s="36">
        <f t="shared" si="43"/>
        <v>44.48920194445391</v>
      </c>
      <c r="BH64" s="36">
        <f t="shared" si="44"/>
        <v>15.424967950251192</v>
      </c>
      <c r="BI64" s="36">
        <f t="shared" si="45"/>
        <v>0</v>
      </c>
      <c r="BJ64" s="36">
        <f t="shared" si="46"/>
        <v>0</v>
      </c>
      <c r="BK64" s="36">
        <f t="shared" si="47"/>
        <v>15.424967950251192</v>
      </c>
      <c r="BL64" s="68">
        <f ca="1">IF(OR(AT64=0,E64&gt;ProjTerm),0,VLOOKUP(D64,'Life Events'!$AE$5:$AI$1206,5,FALSE))</f>
        <v>2.3498220165617673E-2</v>
      </c>
      <c r="BM64" s="93">
        <f t="shared" ca="1" si="48"/>
        <v>2.3498220165617673E-2</v>
      </c>
      <c r="BN64" s="93">
        <f t="shared" ca="1" si="49"/>
        <v>1.3487854329444288E-2</v>
      </c>
      <c r="BO64" s="36">
        <f t="shared" ca="1" si="50"/>
        <v>2.052260373435582</v>
      </c>
      <c r="BP64" s="36">
        <f t="shared" si="51"/>
        <v>2.504699318126383E-2</v>
      </c>
      <c r="BQ64" s="36">
        <f t="shared" si="149"/>
        <v>98.304107339687519</v>
      </c>
      <c r="BR64" s="36">
        <f t="shared" si="150"/>
        <v>154.78110000000001</v>
      </c>
      <c r="BS64" s="36">
        <f t="shared" si="52"/>
        <v>152.15617868554909</v>
      </c>
      <c r="BT64" s="36">
        <f t="shared" si="53"/>
        <v>87.336843342647114</v>
      </c>
      <c r="BU64" s="70" cm="1">
        <f t="array" ref="BU64">IF(AND(ActInt=1,$J64=0),INDEX(Tbl_FwdNom,$B64-IVP,MATCH(ValnDt,Tbl_FwdNom_Cols)),INDEX(Tbl_FwdNom,$B64,MATCH(StartDt,Tbl_FwdNom_Cols)))</f>
        <v>10.711404129</v>
      </c>
      <c r="BV64" s="70" cm="1">
        <f t="array" ref="BV64">INDEX(Tbl_FwdReal,$B64,MATCH(StartDt,Tbl_FwdReal_Cols))</f>
        <v>5.1245669820000002</v>
      </c>
      <c r="BW64" s="70" cm="1">
        <f t="array" ref="BW64">IF(RunType&lt;&gt;"OPN",INDEX(Tbl_FwdReal,$B64,MATCH(ValnDt,Tbl_FwdReal_Cols)),IF(AND($J64=0,ActInt=1),INDEX(Tbl_FwdReal,$B64-IVP,MATCH(ValnDt,Tbl_FwdReal_Cols)),-999))*$K64</f>
        <v>5.1245669820000002</v>
      </c>
      <c r="BX64" s="70">
        <f t="shared" si="54"/>
        <v>5.1245669819999999E-2</v>
      </c>
      <c r="BY64" s="70">
        <f t="shared" si="125"/>
        <v>5.3144924230285939E-2</v>
      </c>
      <c r="BZ64" s="64">
        <f t="shared" si="151"/>
        <v>4.3243944523678746E-3</v>
      </c>
      <c r="CA64" s="70" cm="1">
        <f t="array" ref="CA64">IF($J64=1,CA63*(1+INDEX(Tbl_CPI,$B64,MATCH(IF(RunType="OPN",StartDt,ValnDt),Tbl_CPI_Cols))),0)</f>
        <v>0</v>
      </c>
      <c r="CB64" s="70">
        <f t="shared" si="126"/>
        <v>1.2326249546971235</v>
      </c>
      <c r="CC64" s="70">
        <f t="shared" si="127"/>
        <v>1.1916623232963219</v>
      </c>
      <c r="CD64" s="36">
        <f t="shared" si="55"/>
        <v>8.208031389274737</v>
      </c>
      <c r="CE64" s="36">
        <f t="shared" si="56"/>
        <v>1.5748164493954329</v>
      </c>
      <c r="CF64" s="36">
        <f t="shared" si="57"/>
        <v>0</v>
      </c>
      <c r="CG64" s="36">
        <f t="shared" si="58"/>
        <v>5.6697230965767362</v>
      </c>
      <c r="CH64" s="36">
        <f t="shared" si="59"/>
        <v>4.7570263703011708</v>
      </c>
      <c r="CI64" s="36">
        <f t="shared" si="60"/>
        <v>0</v>
      </c>
      <c r="CJ64" s="36">
        <f t="shared" si="61"/>
        <v>0</v>
      </c>
      <c r="CK64" s="36">
        <f t="shared" si="62"/>
        <v>0</v>
      </c>
      <c r="CL64" s="36">
        <f t="shared" si="63"/>
        <v>0.91269672627556542</v>
      </c>
      <c r="CM64" s="36">
        <f t="shared" si="64"/>
        <v>5.6697230965767362</v>
      </c>
      <c r="CN64" s="36">
        <f t="shared" ca="1" si="65"/>
        <v>-25.395460067687694</v>
      </c>
      <c r="CO64" s="20">
        <f t="shared" si="66"/>
        <v>120000</v>
      </c>
      <c r="CP64" s="20">
        <f t="shared" si="128"/>
        <v>2</v>
      </c>
      <c r="CQ64" s="64">
        <f t="shared" si="67"/>
        <v>1.5611203200000001E-3</v>
      </c>
      <c r="CR64" s="64">
        <f t="shared" si="68"/>
        <v>7.0250414400000009E-3</v>
      </c>
      <c r="CS64" s="36">
        <f t="shared" si="69"/>
        <v>40.84583968764592</v>
      </c>
      <c r="CT64" s="36">
        <f t="shared" si="70"/>
        <v>26.693521166672344</v>
      </c>
      <c r="CU64" s="36">
        <f t="shared" si="71"/>
        <v>9.2549807701507145</v>
      </c>
      <c r="CV64" s="36">
        <f t="shared" si="129"/>
        <v>35.948501936823057</v>
      </c>
      <c r="CW64" s="36">
        <f t="shared" si="72"/>
        <v>35.948501936823057</v>
      </c>
      <c r="CX64" s="36">
        <f t="shared" si="73"/>
        <v>3.9765872901039501E-2</v>
      </c>
      <c r="CY64" s="36">
        <f t="shared" si="74"/>
        <v>40.806073814744877</v>
      </c>
      <c r="CZ64" s="36">
        <f t="shared" si="130"/>
        <v>4.8575718779218207</v>
      </c>
      <c r="DA64" s="64">
        <f t="shared" si="75"/>
        <v>8.5157769128278993E-3</v>
      </c>
      <c r="DB64" s="70">
        <f t="shared" si="131"/>
        <v>0.99155612920712499</v>
      </c>
      <c r="DC64" s="70">
        <f>PRODUCT($DB$8:DB64)</f>
        <v>0.65884258090156711</v>
      </c>
      <c r="DD64" s="36">
        <f t="shared" si="76"/>
        <v>4275.6591345350716</v>
      </c>
      <c r="DE64" s="36">
        <f t="shared" si="77"/>
        <v>3127.8779730590468</v>
      </c>
      <c r="DF64" s="36">
        <f t="shared" si="78"/>
        <v>807.36468095869191</v>
      </c>
      <c r="DG64" s="36">
        <f t="shared" si="132"/>
        <v>1.6451199456660006</v>
      </c>
      <c r="DH64" s="36">
        <f t="shared" ca="1" si="152"/>
        <v>48.513540147986397</v>
      </c>
      <c r="DI64" s="36">
        <f t="shared" si="133"/>
        <v>352.94956244530431</v>
      </c>
      <c r="DJ64" s="36">
        <f t="shared" ca="1" si="79"/>
        <v>59.401502130291199</v>
      </c>
      <c r="DK64" s="36">
        <f t="shared" si="134"/>
        <v>1086.0705746485398</v>
      </c>
      <c r="DL64" s="36">
        <f t="shared" si="135"/>
        <v>1232.8652633615418</v>
      </c>
      <c r="DM64" s="36">
        <f t="shared" ca="1" si="80"/>
        <v>206.19619084329315</v>
      </c>
      <c r="DN64" s="36">
        <f t="shared" ca="1" si="136"/>
        <v>206.19619084329977</v>
      </c>
      <c r="DO64" s="64" cm="1">
        <f t="array" ref="DO64">IFERROR(INDEX(Tbl_FwdNom,$B64,MATCH(LIDt,Tbl_FwdNom_Cols,0)),0)</f>
        <v>11.310728259999999</v>
      </c>
      <c r="DP64" s="64">
        <f t="shared" ca="1" si="137"/>
        <v>14.732691089999999</v>
      </c>
      <c r="DQ64" s="64">
        <f t="shared" ca="1" si="81"/>
        <v>1.1518736516160644E-2</v>
      </c>
      <c r="DR64" s="70">
        <f t="shared" ca="1" si="82"/>
        <v>0.98861243385779185</v>
      </c>
      <c r="DS64" s="70">
        <f ca="1">PRODUCT($DR$8:DR64)</f>
        <v>0.59024826504165584</v>
      </c>
      <c r="DT64" s="36">
        <f t="shared" ca="1" si="83"/>
        <v>3197.5924888148429</v>
      </c>
      <c r="DU64" s="36">
        <f t="shared" ca="1" si="84"/>
        <v>807.56223514365877</v>
      </c>
      <c r="DV64" s="36">
        <f t="shared" ca="1" si="85"/>
        <v>1.6743465400120754</v>
      </c>
      <c r="DW64" s="36">
        <f t="shared" ca="1" si="86"/>
        <v>47.840003967323874</v>
      </c>
      <c r="DX64" s="36">
        <f t="shared" ca="1" si="87"/>
        <v>4265.2486794035813</v>
      </c>
      <c r="DY64" s="36">
        <f t="shared" ca="1" si="88"/>
        <v>45.049264115438099</v>
      </c>
      <c r="DZ64" s="36">
        <f t="shared" ca="1" si="89"/>
        <v>311.80296608879138</v>
      </c>
      <c r="EA64" s="36">
        <f t="shared" ca="1" si="90"/>
        <v>0</v>
      </c>
      <c r="EB64" s="36">
        <f t="shared" ca="1" si="91"/>
        <v>142.92393218646151</v>
      </c>
      <c r="EC64" s="36">
        <f t="shared" ca="1" si="92"/>
        <v>1070.2089452995449</v>
      </c>
      <c r="ED64" s="36">
        <f t="shared" ca="1" si="93"/>
        <v>1214.8596392475724</v>
      </c>
      <c r="EE64" s="36">
        <f t="shared" ca="1" si="138"/>
        <v>144.65069394802754</v>
      </c>
      <c r="EF64" s="36">
        <f t="shared" ca="1" si="94"/>
        <v>287.57462613448905</v>
      </c>
      <c r="EG64" s="64"/>
      <c r="EH64" s="64"/>
      <c r="EI64" s="64"/>
      <c r="EJ64" s="70"/>
      <c r="EK64" s="70"/>
      <c r="EL64" s="70"/>
      <c r="EM64" s="70"/>
      <c r="EN64" s="70"/>
      <c r="EO64" s="36">
        <f t="shared" ca="1" si="96"/>
        <v>1.567674719230878</v>
      </c>
      <c r="EP64" s="36">
        <f t="shared" ca="1" si="97"/>
        <v>0</v>
      </c>
      <c r="EQ64" s="36">
        <f t="shared" si="98"/>
        <v>105.0372287690426</v>
      </c>
      <c r="ER64" s="36">
        <f t="shared" si="99"/>
        <v>25.629540793552234</v>
      </c>
      <c r="ES64" s="36">
        <f t="shared" si="100"/>
        <v>-23.405684964497855</v>
      </c>
      <c r="ET64" s="36">
        <f t="shared" ca="1" si="101"/>
        <v>0</v>
      </c>
      <c r="EU64" s="36">
        <f t="shared" ca="1" si="139"/>
        <v>25.629540793552234</v>
      </c>
      <c r="EV64" s="36">
        <f t="shared" si="102"/>
        <v>5.8261666632496336</v>
      </c>
      <c r="EW64" s="36">
        <f t="shared" si="103"/>
        <v>137.30128388076037</v>
      </c>
      <c r="EX64" s="36">
        <f t="shared" ca="1" si="140"/>
        <v>273.79422010660483</v>
      </c>
      <c r="EY64" s="36">
        <f t="shared" si="104"/>
        <v>30.061282271462453</v>
      </c>
      <c r="EZ64" s="36">
        <f t="shared" si="105"/>
        <v>4.5840149649256174</v>
      </c>
      <c r="FA64" s="36">
        <f t="shared" si="106"/>
        <v>-5.3684254887393985</v>
      </c>
      <c r="FB64" s="36">
        <f t="shared" si="107"/>
        <v>10.776412418666995</v>
      </c>
      <c r="FC64" s="36">
        <f t="shared" si="141"/>
        <v>15.360427383592612</v>
      </c>
      <c r="FD64" s="36">
        <f t="shared" si="108"/>
        <v>1.2328652633615418E-5</v>
      </c>
      <c r="FE64" s="36">
        <f t="shared" si="109"/>
        <v>47.86294559276346</v>
      </c>
      <c r="FF64" s="36">
        <f t="shared" si="142"/>
        <v>93.284667576471151</v>
      </c>
      <c r="FG64" s="36">
        <f t="shared" ca="1" si="110"/>
        <v>180.50955253013367</v>
      </c>
      <c r="FH64" s="36">
        <f t="shared" ca="1" si="111"/>
        <v>2.3315704984495458</v>
      </c>
      <c r="FI64" s="36">
        <f t="shared" ca="1" si="112"/>
        <v>-4.2555761941960188</v>
      </c>
      <c r="FJ64" s="36">
        <f t="shared" ca="1" si="113"/>
        <v>276.15357449437903</v>
      </c>
      <c r="FK64" s="36">
        <f t="shared" si="114"/>
        <v>0.79439141846853834</v>
      </c>
      <c r="FL64" s="36">
        <f t="shared" si="115"/>
        <v>-3.0543388939073308</v>
      </c>
      <c r="FM64" s="36">
        <f t="shared" ca="1" si="116"/>
        <v>89.708251903524229</v>
      </c>
      <c r="FN64" s="36">
        <f t="shared" ca="1" si="154"/>
        <v>186.4453225908548</v>
      </c>
    </row>
    <row r="65" spans="2:170" x14ac:dyDescent="0.25">
      <c r="B65" s="2">
        <v>57</v>
      </c>
      <c r="C65" s="2">
        <f t="shared" si="117"/>
        <v>5</v>
      </c>
      <c r="D65" s="2">
        <f t="shared" si="144"/>
        <v>81</v>
      </c>
      <c r="E65" s="2">
        <f t="shared" si="118"/>
        <v>7</v>
      </c>
      <c r="F65" s="189">
        <f t="shared" si="145"/>
        <v>47452</v>
      </c>
      <c r="G65" s="2">
        <f t="shared" si="146"/>
        <v>11</v>
      </c>
      <c r="H65" s="187">
        <f t="shared" si="0"/>
        <v>39.333333333333336</v>
      </c>
      <c r="I65" s="186">
        <f t="shared" si="147"/>
        <v>39</v>
      </c>
      <c r="J65" s="2">
        <f t="shared" si="1"/>
        <v>0</v>
      </c>
      <c r="K65" s="2">
        <f t="shared" si="2"/>
        <v>1</v>
      </c>
      <c r="L65">
        <f t="shared" si="3"/>
        <v>2</v>
      </c>
      <c r="M65" s="190">
        <f t="shared" si="148"/>
        <v>1.0213632E-3</v>
      </c>
      <c r="N65">
        <f t="shared" si="4"/>
        <v>1</v>
      </c>
      <c r="O65">
        <f t="shared" si="5"/>
        <v>100</v>
      </c>
      <c r="P65" s="58">
        <f t="shared" si="6"/>
        <v>4.5961344000000001E-3</v>
      </c>
      <c r="Q65" s="106">
        <f t="shared" si="7"/>
        <v>4.5961344000000001E-3</v>
      </c>
      <c r="R65" s="59">
        <f t="shared" si="8"/>
        <v>4.5961344000000001E-3</v>
      </c>
      <c r="S65" s="32">
        <f t="shared" si="119"/>
        <v>3.8382041386575416E-4</v>
      </c>
      <c r="T65">
        <f t="shared" si="9"/>
        <v>1</v>
      </c>
      <c r="U65" s="32">
        <f t="shared" si="120"/>
        <v>3.5460807000000001E-4</v>
      </c>
      <c r="V65">
        <f t="shared" si="10"/>
        <v>1</v>
      </c>
      <c r="W65">
        <f t="shared" si="11"/>
        <v>100</v>
      </c>
      <c r="X65" s="58">
        <f t="shared" si="12"/>
        <v>1.5957363150000002E-3</v>
      </c>
      <c r="Y65" s="58">
        <f t="shared" si="13"/>
        <v>1.5957363150000002E-3</v>
      </c>
      <c r="Z65" s="32">
        <f t="shared" si="14"/>
        <v>1.5957363150000002E-3</v>
      </c>
      <c r="AA65" s="32">
        <f t="shared" si="15"/>
        <v>1.3307538287432585E-4</v>
      </c>
      <c r="AB65" s="59">
        <f t="shared" si="16"/>
        <v>4.9056245199999996E-3</v>
      </c>
      <c r="AC65" s="59">
        <f t="shared" si="17"/>
        <v>4.9056245199999996E-3</v>
      </c>
      <c r="AD65">
        <f t="shared" si="18"/>
        <v>1</v>
      </c>
      <c r="AE65" s="59">
        <f t="shared" si="19"/>
        <v>4.9056245199999996E-3</v>
      </c>
      <c r="AF65" s="59">
        <f t="shared" si="20"/>
        <v>4.1758461800000006E-3</v>
      </c>
      <c r="AG65" s="59">
        <f t="shared" si="21"/>
        <v>4.1758461800000006E-3</v>
      </c>
      <c r="AH65">
        <f t="shared" si="22"/>
        <v>1</v>
      </c>
      <c r="AI65" s="59">
        <f t="shared" si="23"/>
        <v>4.1758461800000006E-3</v>
      </c>
      <c r="AJ65" s="59">
        <f t="shared" si="24"/>
        <v>0</v>
      </c>
      <c r="AK65" s="59">
        <f t="shared" si="25"/>
        <v>0</v>
      </c>
      <c r="AL65" s="59">
        <f t="shared" si="26"/>
        <v>0</v>
      </c>
      <c r="AM65" s="12">
        <f t="shared" si="121"/>
        <v>0.57399472106315363</v>
      </c>
      <c r="AN65" s="12">
        <f t="shared" si="122"/>
        <v>0</v>
      </c>
      <c r="AO65" s="66">
        <f t="shared" si="27"/>
        <v>2.2031089139521774E-4</v>
      </c>
      <c r="AP65" s="66">
        <f t="shared" si="28"/>
        <v>7.6384567273321042E-5</v>
      </c>
      <c r="AQ65" s="59">
        <f t="shared" si="29"/>
        <v>2.8158025779979668E-3</v>
      </c>
      <c r="AR65" s="59">
        <f t="shared" si="30"/>
        <v>2.3969136632917359E-3</v>
      </c>
      <c r="AS65" s="59">
        <f t="shared" si="31"/>
        <v>0</v>
      </c>
      <c r="AT65" s="12">
        <f t="shared" si="32"/>
        <v>0.56848530936319541</v>
      </c>
      <c r="AU65" s="59">
        <f t="shared" si="123"/>
        <v>1.9081958235744878E-17</v>
      </c>
      <c r="AV65" s="59">
        <f t="shared" si="124"/>
        <v>0</v>
      </c>
      <c r="AW65" s="70">
        <f t="shared" si="33"/>
        <v>0</v>
      </c>
      <c r="AX65" s="20">
        <f t="shared" si="34"/>
        <v>200000</v>
      </c>
      <c r="AY65" s="20">
        <f t="shared" si="35"/>
        <v>0</v>
      </c>
      <c r="AZ65" s="20">
        <f t="shared" si="36"/>
        <v>0</v>
      </c>
      <c r="BA65" s="20">
        <f t="shared" si="37"/>
        <v>200000</v>
      </c>
      <c r="BB65" s="36">
        <f t="shared" si="38"/>
        <v>1</v>
      </c>
      <c r="BC65" s="36">
        <f t="shared" si="39"/>
        <v>0</v>
      </c>
      <c r="BD65" s="80">
        <f t="shared" si="40"/>
        <v>44.06217827904355</v>
      </c>
      <c r="BE65" s="36">
        <f t="shared" si="41"/>
        <v>0</v>
      </c>
      <c r="BF65" s="36">
        <f t="shared" si="42"/>
        <v>0</v>
      </c>
      <c r="BG65" s="36">
        <f t="shared" si="43"/>
        <v>44.06217827904355</v>
      </c>
      <c r="BH65" s="36">
        <f t="shared" si="44"/>
        <v>15.276913454664209</v>
      </c>
      <c r="BI65" s="36">
        <f t="shared" si="45"/>
        <v>0</v>
      </c>
      <c r="BJ65" s="36">
        <f t="shared" si="46"/>
        <v>0</v>
      </c>
      <c r="BK65" s="36">
        <f t="shared" si="47"/>
        <v>15.276913454664209</v>
      </c>
      <c r="BL65" s="68">
        <f ca="1">IF(OR(AT65=0,E65&gt;ProjTerm),0,VLOOKUP(D65,'Life Events'!$AE$5:$AI$1206,5,FALSE))</f>
        <v>2.276631124124999E-2</v>
      </c>
      <c r="BM65" s="93">
        <f t="shared" ca="1" si="48"/>
        <v>2.276631124124999E-2</v>
      </c>
      <c r="BN65" s="93">
        <f t="shared" ca="1" si="49"/>
        <v>1.2942313489040794E-2</v>
      </c>
      <c r="BO65" s="36">
        <f t="shared" ca="1" si="50"/>
        <v>1.9692529638428835</v>
      </c>
      <c r="BP65" s="36">
        <f t="shared" si="51"/>
        <v>2.4806582961068704E-2</v>
      </c>
      <c r="BQ65" s="36">
        <f t="shared" si="149"/>
        <v>98.304107339687519</v>
      </c>
      <c r="BR65" s="36">
        <f t="shared" si="150"/>
        <v>154.78110000000001</v>
      </c>
      <c r="BS65" s="36">
        <f t="shared" si="52"/>
        <v>152.15617868554909</v>
      </c>
      <c r="BT65" s="36">
        <f t="shared" si="53"/>
        <v>86.49855231157602</v>
      </c>
      <c r="BU65" s="70" cm="1">
        <f t="array" ref="BU65">IF(AND(ActInt=1,$J65=0),INDEX(Tbl_FwdNom,$B65-IVP,MATCH(ValnDt,Tbl_FwdNom_Cols)),INDEX(Tbl_FwdNom,$B65,MATCH(StartDt,Tbl_FwdNom_Cols)))</f>
        <v>10.762425851</v>
      </c>
      <c r="BV65" s="70" cm="1">
        <f t="array" ref="BV65">INDEX(Tbl_FwdReal,$B65,MATCH(StartDt,Tbl_FwdReal_Cols))</f>
        <v>5.1457905840000002</v>
      </c>
      <c r="BW65" s="70" cm="1">
        <f t="array" ref="BW65">IF(RunType&lt;&gt;"OPN",INDEX(Tbl_FwdReal,$B65,MATCH(ValnDt,Tbl_FwdReal_Cols)),IF(AND($J65=0,ActInt=1),INDEX(Tbl_FwdReal,$B65-IVP,MATCH(ValnDt,Tbl_FwdReal_Cols)),-999))*$K65</f>
        <v>5.1457905840000002</v>
      </c>
      <c r="BX65" s="70">
        <f t="shared" si="54"/>
        <v>5.1457905840000005E-2</v>
      </c>
      <c r="BY65" s="70">
        <f t="shared" si="125"/>
        <v>5.3417595091578285E-2</v>
      </c>
      <c r="BZ65" s="64">
        <f t="shared" si="151"/>
        <v>4.3460611052357212E-3</v>
      </c>
      <c r="CA65" s="70" cm="1">
        <f t="array" ref="CA65">IF($J65=1,CA64*(1+INDEX(Tbl_CPI,$B65,MATCH(IF(RunType="OPN",StartDt,ValnDt),Tbl_CPI_Cols))),0)</f>
        <v>0</v>
      </c>
      <c r="CB65" s="70">
        <f t="shared" si="126"/>
        <v>1.2379820180700756</v>
      </c>
      <c r="CC65" s="70">
        <f t="shared" si="127"/>
        <v>1.1916623232963219</v>
      </c>
      <c r="CD65" s="36">
        <f t="shared" si="55"/>
        <v>8.208031389274737</v>
      </c>
      <c r="CE65" s="36">
        <f t="shared" si="56"/>
        <v>1.5748164493954329</v>
      </c>
      <c r="CF65" s="36">
        <f t="shared" si="57"/>
        <v>0</v>
      </c>
      <c r="CG65" s="36">
        <f t="shared" si="58"/>
        <v>5.6153030163607598</v>
      </c>
      <c r="CH65" s="36">
        <f t="shared" si="59"/>
        <v>4.7113666877643618</v>
      </c>
      <c r="CI65" s="36">
        <f t="shared" si="60"/>
        <v>0</v>
      </c>
      <c r="CJ65" s="36">
        <f t="shared" si="61"/>
        <v>0</v>
      </c>
      <c r="CK65" s="36">
        <f t="shared" si="62"/>
        <v>0</v>
      </c>
      <c r="CL65" s="36">
        <f t="shared" si="63"/>
        <v>0.9039363285963975</v>
      </c>
      <c r="CM65" s="36">
        <f t="shared" si="64"/>
        <v>5.6153030163607598</v>
      </c>
      <c r="CN65" s="36">
        <f t="shared" ca="1" si="65"/>
        <v>-25.215014196986445</v>
      </c>
      <c r="CO65" s="20">
        <f t="shared" si="66"/>
        <v>120000</v>
      </c>
      <c r="CP65" s="20">
        <f t="shared" si="128"/>
        <v>2</v>
      </c>
      <c r="CQ65" s="64">
        <f t="shared" si="67"/>
        <v>1.5611203200000001E-3</v>
      </c>
      <c r="CR65" s="64">
        <f t="shared" si="68"/>
        <v>7.0250414400000009E-3</v>
      </c>
      <c r="CS65" s="36">
        <f t="shared" si="69"/>
        <v>40.453786348456795</v>
      </c>
      <c r="CT65" s="36">
        <f t="shared" si="70"/>
        <v>26.437306967426128</v>
      </c>
      <c r="CU65" s="36">
        <f t="shared" si="71"/>
        <v>9.1661480727985243</v>
      </c>
      <c r="CV65" s="36">
        <f t="shared" si="129"/>
        <v>35.603455040224652</v>
      </c>
      <c r="CW65" s="36">
        <f t="shared" si="72"/>
        <v>35.603455040224652</v>
      </c>
      <c r="CX65" s="36">
        <f t="shared" si="73"/>
        <v>3.9384185478875011E-2</v>
      </c>
      <c r="CY65" s="36">
        <f t="shared" si="74"/>
        <v>40.414402162977922</v>
      </c>
      <c r="CZ65" s="36">
        <f t="shared" si="130"/>
        <v>4.8109471227532694</v>
      </c>
      <c r="DA65" s="64">
        <f t="shared" si="75"/>
        <v>8.5545002241222967E-3</v>
      </c>
      <c r="DB65" s="70">
        <f t="shared" si="131"/>
        <v>0.99151805854594743</v>
      </c>
      <c r="DC65" s="70">
        <f>PRODUCT($DB$8:DB65)</f>
        <v>0.65325431670292311</v>
      </c>
      <c r="DD65" s="36">
        <f t="shared" si="76"/>
        <v>4225.7367092481472</v>
      </c>
      <c r="DE65" s="36">
        <f t="shared" si="77"/>
        <v>3110.5732276015642</v>
      </c>
      <c r="DF65" s="36">
        <f t="shared" si="78"/>
        <v>798.99436884823729</v>
      </c>
      <c r="DG65" s="36">
        <f t="shared" si="132"/>
        <v>1.6343865416488399</v>
      </c>
      <c r="DH65" s="36">
        <f t="shared" ca="1" si="152"/>
        <v>46.959296274212427</v>
      </c>
      <c r="DI65" s="36">
        <f t="shared" si="133"/>
        <v>350.30553042907377</v>
      </c>
      <c r="DJ65" s="36">
        <f t="shared" ca="1" si="79"/>
        <v>79.46132736329173</v>
      </c>
      <c r="DK65" s="36">
        <f t="shared" si="134"/>
        <v>1059.7579105825587</v>
      </c>
      <c r="DL65" s="36">
        <f t="shared" si="135"/>
        <v>1202.9974073703029</v>
      </c>
      <c r="DM65" s="36">
        <f t="shared" ca="1" si="80"/>
        <v>222.70082415103593</v>
      </c>
      <c r="DN65" s="36">
        <f t="shared" ca="1" si="136"/>
        <v>222.7008241510423</v>
      </c>
      <c r="DO65" s="64" cm="1">
        <f t="array" ref="DO65">IFERROR(INDEX(Tbl_FwdNom,$B65,MATCH(LIDt,Tbl_FwdNom_Cols,0)),0)</f>
        <v>11.424741750000001</v>
      </c>
      <c r="DP65" s="64">
        <f t="shared" ca="1" si="137"/>
        <v>14.8399403</v>
      </c>
      <c r="DQ65" s="64">
        <f t="shared" ca="1" si="81"/>
        <v>1.1597497949323854E-2</v>
      </c>
      <c r="DR65" s="70">
        <f t="shared" ca="1" si="82"/>
        <v>0.98853546200654518</v>
      </c>
      <c r="DS65" s="70">
        <f ca="1">PRODUCT($DR$8:DR65)</f>
        <v>0.58348134138151497</v>
      </c>
      <c r="DT65" s="36">
        <f t="shared" ca="1" si="83"/>
        <v>3190.6143828676027</v>
      </c>
      <c r="DU65" s="36">
        <f t="shared" ca="1" si="84"/>
        <v>801.65102305502455</v>
      </c>
      <c r="DV65" s="36">
        <f t="shared" ca="1" si="85"/>
        <v>1.6689581876152544</v>
      </c>
      <c r="DW65" s="36">
        <f t="shared" ca="1" si="86"/>
        <v>46.425575351387671</v>
      </c>
      <c r="DX65" s="36">
        <f t="shared" ca="1" si="87"/>
        <v>4228.2163399047449</v>
      </c>
      <c r="DY65" s="36">
        <f t="shared" ca="1" si="88"/>
        <v>44.657303135321833</v>
      </c>
      <c r="DZ65" s="36">
        <f t="shared" ca="1" si="89"/>
        <v>310.65309359533501</v>
      </c>
      <c r="EA65" s="36">
        <f t="shared" ca="1" si="90"/>
        <v>0</v>
      </c>
      <c r="EB65" s="36">
        <f t="shared" ca="1" si="91"/>
        <v>164.11607991231122</v>
      </c>
      <c r="EC65" s="36">
        <f t="shared" ca="1" si="92"/>
        <v>1047.0172363077797</v>
      </c>
      <c r="ED65" s="36">
        <f t="shared" ca="1" si="93"/>
        <v>1188.5345692594844</v>
      </c>
      <c r="EE65" s="36">
        <f t="shared" ca="1" si="138"/>
        <v>141.5173329517047</v>
      </c>
      <c r="EF65" s="36">
        <f t="shared" ca="1" si="94"/>
        <v>305.6334128640159</v>
      </c>
      <c r="EG65" s="64"/>
      <c r="EH65" s="64"/>
      <c r="EI65" s="64"/>
      <c r="EJ65" s="70"/>
      <c r="EK65" s="70"/>
      <c r="EL65" s="70"/>
      <c r="EM65" s="70"/>
      <c r="EN65" s="70"/>
      <c r="EO65" s="36">
        <f t="shared" ca="1" si="96"/>
        <v>1.7158692498701422</v>
      </c>
      <c r="EP65" s="36">
        <f t="shared" ca="1" si="97"/>
        <v>0</v>
      </c>
      <c r="EQ65" s="36">
        <f t="shared" si="98"/>
        <v>104.3519249307473</v>
      </c>
      <c r="ER65" s="36">
        <f t="shared" si="99"/>
        <v>25.330291298879079</v>
      </c>
      <c r="ES65" s="36">
        <f t="shared" si="100"/>
        <v>-23.13240112166493</v>
      </c>
      <c r="ET65" s="36">
        <f t="shared" ca="1" si="101"/>
        <v>0</v>
      </c>
      <c r="EU65" s="36">
        <f t="shared" ca="1" si="139"/>
        <v>25.330291298879079</v>
      </c>
      <c r="EV65" s="36">
        <f t="shared" si="102"/>
        <v>5.7825214152351547</v>
      </c>
      <c r="EW65" s="36">
        <f t="shared" si="103"/>
        <v>136.40547676599678</v>
      </c>
      <c r="EX65" s="36">
        <f t="shared" ca="1" si="140"/>
        <v>271.87021441085835</v>
      </c>
      <c r="EY65" s="36">
        <f t="shared" si="104"/>
        <v>29.332975621540005</v>
      </c>
      <c r="EZ65" s="36">
        <f t="shared" si="105"/>
        <v>4.4729609001361128</v>
      </c>
      <c r="FA65" s="36">
        <f t="shared" si="106"/>
        <v>-5.238368000575468</v>
      </c>
      <c r="FB65" s="36">
        <f t="shared" si="107"/>
        <v>10.515420588853612</v>
      </c>
      <c r="FC65" s="36">
        <f t="shared" si="141"/>
        <v>14.988381488989724</v>
      </c>
      <c r="FD65" s="36">
        <f t="shared" si="108"/>
        <v>1.2029974073703029E-5</v>
      </c>
      <c r="FE65" s="36">
        <f t="shared" si="109"/>
        <v>46.70335096052856</v>
      </c>
      <c r="FF65" s="36">
        <f t="shared" si="142"/>
        <v>91.024720101032358</v>
      </c>
      <c r="FG65" s="36">
        <f t="shared" ca="1" si="110"/>
        <v>180.84549430982599</v>
      </c>
      <c r="FH65" s="36">
        <f t="shared" ca="1" si="111"/>
        <v>2.3257138101098644</v>
      </c>
      <c r="FI65" s="36">
        <f t="shared" ca="1" si="112"/>
        <v>-4.2150431409122753</v>
      </c>
      <c r="FJ65" s="36">
        <f t="shared" ca="1" si="113"/>
        <v>275.14122186736381</v>
      </c>
      <c r="FK65" s="36">
        <f t="shared" si="114"/>
        <v>0.77867098850495065</v>
      </c>
      <c r="FL65" s="36">
        <f t="shared" si="115"/>
        <v>-3.0251880169205041</v>
      </c>
      <c r="FM65" s="36">
        <f t="shared" ca="1" si="116"/>
        <v>87.723455154092264</v>
      </c>
      <c r="FN65" s="36">
        <f t="shared" ca="1" si="154"/>
        <v>187.41776671327153</v>
      </c>
    </row>
    <row r="66" spans="2:170" x14ac:dyDescent="0.25">
      <c r="B66" s="2">
        <v>58</v>
      </c>
      <c r="C66" s="2">
        <f t="shared" si="117"/>
        <v>5</v>
      </c>
      <c r="D66" s="2">
        <f t="shared" si="144"/>
        <v>82</v>
      </c>
      <c r="E66" s="2">
        <f t="shared" si="118"/>
        <v>7</v>
      </c>
      <c r="F66" s="189">
        <f t="shared" si="145"/>
        <v>47483</v>
      </c>
      <c r="G66" s="2">
        <f t="shared" si="146"/>
        <v>12</v>
      </c>
      <c r="H66" s="187">
        <f t="shared" si="0"/>
        <v>39.416666666666671</v>
      </c>
      <c r="I66" s="186">
        <f t="shared" si="147"/>
        <v>39</v>
      </c>
      <c r="J66" s="2">
        <f t="shared" si="1"/>
        <v>0</v>
      </c>
      <c r="K66" s="2">
        <f t="shared" si="2"/>
        <v>1</v>
      </c>
      <c r="L66">
        <f t="shared" si="3"/>
        <v>2</v>
      </c>
      <c r="M66" s="190">
        <f t="shared" si="148"/>
        <v>1.0213632E-3</v>
      </c>
      <c r="N66">
        <f t="shared" si="4"/>
        <v>1</v>
      </c>
      <c r="O66">
        <f t="shared" si="5"/>
        <v>100</v>
      </c>
      <c r="P66" s="58">
        <f t="shared" si="6"/>
        <v>4.5961344000000001E-3</v>
      </c>
      <c r="Q66" s="106">
        <f t="shared" si="7"/>
        <v>4.5961344000000001E-3</v>
      </c>
      <c r="R66" s="59">
        <f t="shared" si="8"/>
        <v>4.5961344000000001E-3</v>
      </c>
      <c r="S66" s="32">
        <f t="shared" si="119"/>
        <v>3.8382041386575416E-4</v>
      </c>
      <c r="T66">
        <f t="shared" si="9"/>
        <v>1</v>
      </c>
      <c r="U66" s="32">
        <f t="shared" si="120"/>
        <v>3.5460807000000001E-4</v>
      </c>
      <c r="V66">
        <f t="shared" si="10"/>
        <v>1</v>
      </c>
      <c r="W66">
        <f t="shared" si="11"/>
        <v>100</v>
      </c>
      <c r="X66" s="58">
        <f t="shared" si="12"/>
        <v>1.5957363150000002E-3</v>
      </c>
      <c r="Y66" s="58">
        <f t="shared" si="13"/>
        <v>1.5957363150000002E-3</v>
      </c>
      <c r="Z66" s="32">
        <f t="shared" si="14"/>
        <v>1.5957363150000002E-3</v>
      </c>
      <c r="AA66" s="32">
        <f t="shared" si="15"/>
        <v>1.3307538287432585E-4</v>
      </c>
      <c r="AB66" s="59">
        <f t="shared" si="16"/>
        <v>4.9056245199999996E-3</v>
      </c>
      <c r="AC66" s="59">
        <f t="shared" si="17"/>
        <v>4.9056245199999996E-3</v>
      </c>
      <c r="AD66">
        <f t="shared" si="18"/>
        <v>1</v>
      </c>
      <c r="AE66" s="59">
        <f t="shared" si="19"/>
        <v>4.9056245199999996E-3</v>
      </c>
      <c r="AF66" s="59">
        <f t="shared" si="20"/>
        <v>4.1758461800000006E-3</v>
      </c>
      <c r="AG66" s="59">
        <f t="shared" si="21"/>
        <v>4.1758461800000006E-3</v>
      </c>
      <c r="AH66">
        <f t="shared" si="22"/>
        <v>1</v>
      </c>
      <c r="AI66" s="59">
        <f t="shared" si="23"/>
        <v>4.1758461800000006E-3</v>
      </c>
      <c r="AJ66" s="59">
        <f t="shared" si="24"/>
        <v>0</v>
      </c>
      <c r="AK66" s="59">
        <f t="shared" si="25"/>
        <v>0</v>
      </c>
      <c r="AL66" s="59">
        <f t="shared" si="26"/>
        <v>0</v>
      </c>
      <c r="AM66" s="12">
        <f t="shared" si="121"/>
        <v>0.56848530936319541</v>
      </c>
      <c r="AN66" s="12">
        <f t="shared" si="122"/>
        <v>0</v>
      </c>
      <c r="AO66" s="66">
        <f t="shared" si="27"/>
        <v>2.1819626671638296E-4</v>
      </c>
      <c r="AP66" s="66">
        <f t="shared" si="28"/>
        <v>7.5651400201936814E-5</v>
      </c>
      <c r="AQ66" s="59">
        <f t="shared" si="29"/>
        <v>2.7887754728718769E-3</v>
      </c>
      <c r="AR66" s="59">
        <f t="shared" si="30"/>
        <v>2.3739072074904183E-3</v>
      </c>
      <c r="AS66" s="59">
        <f t="shared" si="31"/>
        <v>0</v>
      </c>
      <c r="AT66" s="12">
        <f t="shared" si="32"/>
        <v>0.56302877901591475</v>
      </c>
      <c r="AU66" s="59">
        <f t="shared" si="123"/>
        <v>0</v>
      </c>
      <c r="AV66" s="59">
        <f t="shared" si="124"/>
        <v>-4.8572257327350599E-17</v>
      </c>
      <c r="AW66" s="70">
        <f t="shared" si="33"/>
        <v>0</v>
      </c>
      <c r="AX66" s="20">
        <f t="shared" si="34"/>
        <v>200000</v>
      </c>
      <c r="AY66" s="20">
        <f t="shared" si="35"/>
        <v>0</v>
      </c>
      <c r="AZ66" s="20">
        <f t="shared" si="36"/>
        <v>0</v>
      </c>
      <c r="BA66" s="20">
        <f t="shared" si="37"/>
        <v>200000</v>
      </c>
      <c r="BB66" s="36">
        <f t="shared" si="38"/>
        <v>1</v>
      </c>
      <c r="BC66" s="36">
        <f t="shared" si="39"/>
        <v>0</v>
      </c>
      <c r="BD66" s="80">
        <f t="shared" si="40"/>
        <v>43.639253343276593</v>
      </c>
      <c r="BE66" s="36">
        <f t="shared" si="41"/>
        <v>0</v>
      </c>
      <c r="BF66" s="36">
        <f t="shared" si="42"/>
        <v>0</v>
      </c>
      <c r="BG66" s="36">
        <f t="shared" si="43"/>
        <v>43.639253343276593</v>
      </c>
      <c r="BH66" s="36">
        <f t="shared" si="44"/>
        <v>15.130280040387364</v>
      </c>
      <c r="BI66" s="36">
        <f t="shared" si="45"/>
        <v>0</v>
      </c>
      <c r="BJ66" s="36">
        <f t="shared" si="46"/>
        <v>0</v>
      </c>
      <c r="BK66" s="36">
        <f t="shared" si="47"/>
        <v>15.130280040387364</v>
      </c>
      <c r="BL66" s="68">
        <f ca="1">IF(OR(AT66=0,E66&gt;ProjTerm),0,VLOOKUP(D66,'Life Events'!$AE$5:$AI$1206,5,FALSE))</f>
        <v>2.2027180096591315E-2</v>
      </c>
      <c r="BM66" s="93">
        <f t="shared" ca="1" si="48"/>
        <v>2.2027180096591315E-2</v>
      </c>
      <c r="BN66" s="93">
        <f t="shared" ca="1" si="49"/>
        <v>1.2401936314947468E-2</v>
      </c>
      <c r="BO66" s="36">
        <f t="shared" ca="1" si="50"/>
        <v>1.8870312379839471</v>
      </c>
      <c r="BP66" s="36">
        <f t="shared" si="51"/>
        <v>2.4568480286276579E-2</v>
      </c>
      <c r="BQ66" s="36">
        <f t="shared" si="149"/>
        <v>98.304107339687519</v>
      </c>
      <c r="BR66" s="36">
        <f t="shared" si="150"/>
        <v>154.78110000000001</v>
      </c>
      <c r="BS66" s="36">
        <f t="shared" si="52"/>
        <v>152.15617868554909</v>
      </c>
      <c r="BT66" s="36">
        <f t="shared" si="53"/>
        <v>85.668307505052056</v>
      </c>
      <c r="BU66" s="70" cm="1">
        <f t="array" ref="BU66">IF(AND(ActInt=1,$J66=0),INDEX(Tbl_FwdNom,$B66-IVP,MATCH(ValnDt,Tbl_FwdNom_Cols)),INDEX(Tbl_FwdNom,$B66,MATCH(StartDt,Tbl_FwdNom_Cols)))</f>
        <v>10.811833182000001</v>
      </c>
      <c r="BV66" s="70" cm="1">
        <f t="array" ref="BV66">INDEX(Tbl_FwdReal,$B66,MATCH(StartDt,Tbl_FwdReal_Cols))</f>
        <v>5.1663414019999996</v>
      </c>
      <c r="BW66" s="70" cm="1">
        <f t="array" ref="BW66">IF(RunType&lt;&gt;"OPN",INDEX(Tbl_FwdReal,$B66,MATCH(ValnDt,Tbl_FwdReal_Cols)),IF(AND($J66=0,ActInt=1),INDEX(Tbl_FwdReal,$B66-IVP,MATCH(ValnDt,Tbl_FwdReal_Cols)),-999))*$K66</f>
        <v>5.1663414019999996</v>
      </c>
      <c r="BX66" s="70">
        <f t="shared" si="54"/>
        <v>5.1663414019999992E-2</v>
      </c>
      <c r="BY66" s="70">
        <f t="shared" si="125"/>
        <v>5.3681545870460701E-2</v>
      </c>
      <c r="BZ66" s="64">
        <f t="shared" si="151"/>
        <v>4.3670299567317716E-3</v>
      </c>
      <c r="CA66" s="70" cm="1">
        <f t="array" ref="CA66">IF($J66=1,CA65*(1+INDEX(Tbl_CPI,$B66,MATCH(IF(RunType="OPN",StartDt,ValnDt),Tbl_CPI_Cols))),0)</f>
        <v>0</v>
      </c>
      <c r="CB66" s="70">
        <f t="shared" si="126"/>
        <v>1.2433883226288829</v>
      </c>
      <c r="CC66" s="70">
        <f t="shared" si="127"/>
        <v>1.1916623232963219</v>
      </c>
      <c r="CD66" s="36">
        <f t="shared" si="55"/>
        <v>8.208031389274737</v>
      </c>
      <c r="CE66" s="36">
        <f t="shared" si="56"/>
        <v>1.5748164493954329</v>
      </c>
      <c r="CF66" s="36">
        <f t="shared" si="57"/>
        <v>0</v>
      </c>
      <c r="CG66" s="36">
        <f t="shared" si="58"/>
        <v>5.5614052800194793</v>
      </c>
      <c r="CH66" s="36">
        <f t="shared" si="59"/>
        <v>4.6661452635946672</v>
      </c>
      <c r="CI66" s="36">
        <f t="shared" si="60"/>
        <v>0</v>
      </c>
      <c r="CJ66" s="36">
        <f t="shared" si="61"/>
        <v>0</v>
      </c>
      <c r="CK66" s="36">
        <f t="shared" si="62"/>
        <v>0</v>
      </c>
      <c r="CL66" s="36">
        <f t="shared" si="63"/>
        <v>0.89526001642481168</v>
      </c>
      <c r="CM66" s="36">
        <f t="shared" si="64"/>
        <v>5.5614052800194793</v>
      </c>
      <c r="CN66" s="36">
        <f t="shared" ca="1" si="65"/>
        <v>-25.03631136369043</v>
      </c>
      <c r="CO66" s="20">
        <f t="shared" si="66"/>
        <v>120000</v>
      </c>
      <c r="CP66" s="20">
        <f t="shared" si="128"/>
        <v>2</v>
      </c>
      <c r="CQ66" s="64">
        <f t="shared" si="67"/>
        <v>1.5611203200000001E-3</v>
      </c>
      <c r="CR66" s="64">
        <f t="shared" si="68"/>
        <v>7.0250414400000009E-3</v>
      </c>
      <c r="CS66" s="36">
        <f t="shared" si="69"/>
        <v>40.065496080903486</v>
      </c>
      <c r="CT66" s="36">
        <f t="shared" si="70"/>
        <v>26.183552005965954</v>
      </c>
      <c r="CU66" s="36">
        <f t="shared" si="71"/>
        <v>9.0781680242324185</v>
      </c>
      <c r="CV66" s="36">
        <f t="shared" si="129"/>
        <v>35.261720030198376</v>
      </c>
      <c r="CW66" s="36">
        <f t="shared" si="72"/>
        <v>35.261720030198376</v>
      </c>
      <c r="CX66" s="36">
        <f t="shared" si="73"/>
        <v>3.9006161632467951E-2</v>
      </c>
      <c r="CY66" s="36">
        <f t="shared" si="74"/>
        <v>40.026489919271015</v>
      </c>
      <c r="CZ66" s="36">
        <f t="shared" si="130"/>
        <v>4.7647698890726389</v>
      </c>
      <c r="DA66" s="64">
        <f t="shared" si="75"/>
        <v>8.5919827014162564E-3</v>
      </c>
      <c r="DB66" s="70">
        <f t="shared" si="131"/>
        <v>0.99148121058983296</v>
      </c>
      <c r="DC66" s="70">
        <f>PRODUCT($DB$8:DB66)</f>
        <v>0.64768938074764837</v>
      </c>
      <c r="DD66" s="36">
        <f t="shared" si="76"/>
        <v>4176.3758584496945</v>
      </c>
      <c r="DE66" s="36">
        <f t="shared" si="77"/>
        <v>3093.6599656213284</v>
      </c>
      <c r="DF66" s="36">
        <f t="shared" si="78"/>
        <v>790.72903460352302</v>
      </c>
      <c r="DG66" s="36">
        <f t="shared" si="132"/>
        <v>1.6238606822558377</v>
      </c>
      <c r="DH66" s="36">
        <f t="shared" ca="1" si="152"/>
        <v>45.475738497487193</v>
      </c>
      <c r="DI66" s="36">
        <f t="shared" si="133"/>
        <v>347.70616070874985</v>
      </c>
      <c r="DJ66" s="36">
        <f t="shared" ca="1" si="79"/>
        <v>99.571180299137666</v>
      </c>
      <c r="DK66" s="36">
        <f t="shared" si="134"/>
        <v>1033.6016121877747</v>
      </c>
      <c r="DL66" s="36">
        <f t="shared" si="135"/>
        <v>1173.3070503650063</v>
      </c>
      <c r="DM66" s="36">
        <f t="shared" ca="1" si="80"/>
        <v>239.27661847636932</v>
      </c>
      <c r="DN66" s="36">
        <f t="shared" ca="1" si="136"/>
        <v>239.27661847637594</v>
      </c>
      <c r="DO66" s="64" cm="1">
        <f t="array" ref="DO66">IFERROR(INDEX(Tbl_FwdNom,$B66,MATCH(LIDt,Tbl_FwdNom_Cols,0)),0)</f>
        <v>11.437760859999999</v>
      </c>
      <c r="DP66" s="64">
        <f t="shared" ca="1" si="137"/>
        <v>14.943806820000001</v>
      </c>
      <c r="DQ66" s="64">
        <f t="shared" ca="1" si="81"/>
        <v>1.1673710967119E-2</v>
      </c>
      <c r="DR66" s="70">
        <f t="shared" ca="1" si="82"/>
        <v>0.98846099207623039</v>
      </c>
      <c r="DS66" s="70">
        <f ca="1">PRODUCT($DR$8:DR66)</f>
        <v>0.57674854555994193</v>
      </c>
      <c r="DT66" s="36">
        <f t="shared" ca="1" si="83"/>
        <v>3184.2214396374552</v>
      </c>
      <c r="DU66" s="36">
        <f t="shared" ca="1" si="84"/>
        <v>795.87898535427678</v>
      </c>
      <c r="DV66" s="36">
        <f t="shared" ca="1" si="85"/>
        <v>1.6638726428274049</v>
      </c>
      <c r="DW66" s="36">
        <f t="shared" ca="1" si="86"/>
        <v>45.080502861538029</v>
      </c>
      <c r="DX66" s="36">
        <f t="shared" ca="1" si="87"/>
        <v>4191.9070078581908</v>
      </c>
      <c r="DY66" s="36">
        <f t="shared" ca="1" si="88"/>
        <v>44.272908561597625</v>
      </c>
      <c r="DZ66" s="36">
        <f t="shared" ca="1" si="89"/>
        <v>309.55895152627585</v>
      </c>
      <c r="EA66" s="36">
        <f t="shared" ca="1" si="90"/>
        <v>0</v>
      </c>
      <c r="EB66" s="36">
        <f t="shared" ca="1" si="91"/>
        <v>185.44190744012533</v>
      </c>
      <c r="EC66" s="36">
        <f t="shared" ca="1" si="92"/>
        <v>1023.97809287183</v>
      </c>
      <c r="ED66" s="36">
        <f t="shared" ca="1" si="93"/>
        <v>1162.3826883761781</v>
      </c>
      <c r="EE66" s="36">
        <f t="shared" ca="1" si="138"/>
        <v>138.40459550434809</v>
      </c>
      <c r="EF66" s="36">
        <f t="shared" ca="1" si="94"/>
        <v>323.8465029444734</v>
      </c>
      <c r="EG66" s="64"/>
      <c r="EH66" s="64"/>
      <c r="EI66" s="64"/>
      <c r="EJ66" s="70"/>
      <c r="EK66" s="70"/>
      <c r="EL66" s="70"/>
      <c r="EM66" s="70"/>
      <c r="EN66" s="70"/>
      <c r="EO66" s="36">
        <f t="shared" ca="1" si="96"/>
        <v>1.8656581307353521</v>
      </c>
      <c r="EP66" s="36">
        <f t="shared" ca="1" si="97"/>
        <v>0</v>
      </c>
      <c r="EQ66" s="36">
        <f t="shared" si="98"/>
        <v>103.67987235247406</v>
      </c>
      <c r="ER66" s="36">
        <f t="shared" si="99"/>
        <v>25.034408044546421</v>
      </c>
      <c r="ES66" s="36">
        <f t="shared" si="100"/>
        <v>-22.862191433049567</v>
      </c>
      <c r="ET66" s="36">
        <f t="shared" ca="1" si="101"/>
        <v>0</v>
      </c>
      <c r="EU66" s="36">
        <f t="shared" ca="1" si="139"/>
        <v>25.034408044546421</v>
      </c>
      <c r="EV66" s="36">
        <f t="shared" si="102"/>
        <v>5.7396134113121908</v>
      </c>
      <c r="EW66" s="36">
        <f t="shared" si="103"/>
        <v>135.52699127172329</v>
      </c>
      <c r="EX66" s="36">
        <f t="shared" ca="1" si="140"/>
        <v>269.98088508005594</v>
      </c>
      <c r="EY66" s="36">
        <f t="shared" si="104"/>
        <v>28.608997007648682</v>
      </c>
      <c r="EZ66" s="36">
        <f t="shared" si="105"/>
        <v>4.3625668085261591</v>
      </c>
      <c r="FA66" s="36">
        <f t="shared" si="106"/>
        <v>-5.1090834193208945</v>
      </c>
      <c r="FB66" s="36">
        <f t="shared" si="107"/>
        <v>10.25598018653031</v>
      </c>
      <c r="FC66" s="36">
        <f t="shared" si="141"/>
        <v>14.618546995056469</v>
      </c>
      <c r="FD66" s="36">
        <f t="shared" si="108"/>
        <v>1.1733070503650064E-5</v>
      </c>
      <c r="FE66" s="36">
        <f t="shared" si="109"/>
        <v>45.550647336841152</v>
      </c>
      <c r="FF66" s="36">
        <f t="shared" si="142"/>
        <v>88.778203072616805</v>
      </c>
      <c r="FG66" s="36">
        <f t="shared" ca="1" si="110"/>
        <v>181.20268200743914</v>
      </c>
      <c r="FH66" s="36">
        <f t="shared" ca="1" si="111"/>
        <v>2.3196710943208911</v>
      </c>
      <c r="FI66" s="36">
        <f t="shared" ca="1" si="112"/>
        <v>-4.1743992738199251</v>
      </c>
      <c r="FJ66" s="36">
        <f t="shared" ca="1" si="113"/>
        <v>274.17874169276348</v>
      </c>
      <c r="FK66" s="36">
        <f t="shared" si="114"/>
        <v>0.76278078506274316</v>
      </c>
      <c r="FL66" s="36">
        <f t="shared" si="115"/>
        <v>-2.9961490746078692</v>
      </c>
      <c r="FM66" s="36">
        <f t="shared" ca="1" si="116"/>
        <v>85.751364339990289</v>
      </c>
      <c r="FN66" s="36">
        <f t="shared" ca="1" si="154"/>
        <v>188.42737735277319</v>
      </c>
    </row>
    <row r="67" spans="2:170" x14ac:dyDescent="0.25">
      <c r="B67" s="2">
        <v>59</v>
      </c>
      <c r="C67" s="2">
        <f t="shared" si="117"/>
        <v>5</v>
      </c>
      <c r="D67" s="2">
        <f t="shared" si="144"/>
        <v>83</v>
      </c>
      <c r="E67" s="2">
        <f t="shared" si="118"/>
        <v>7</v>
      </c>
      <c r="F67" s="189">
        <f t="shared" si="145"/>
        <v>47514</v>
      </c>
      <c r="G67" s="2">
        <f t="shared" si="146"/>
        <v>1</v>
      </c>
      <c r="H67" s="187">
        <f t="shared" si="0"/>
        <v>39.5</v>
      </c>
      <c r="I67" s="186">
        <f t="shared" si="147"/>
        <v>39</v>
      </c>
      <c r="J67" s="2">
        <f t="shared" si="1"/>
        <v>0</v>
      </c>
      <c r="K67" s="2">
        <f t="shared" si="2"/>
        <v>1</v>
      </c>
      <c r="L67">
        <f t="shared" si="3"/>
        <v>2</v>
      </c>
      <c r="M67" s="190">
        <f t="shared" si="148"/>
        <v>1.0213632E-3</v>
      </c>
      <c r="N67">
        <f t="shared" si="4"/>
        <v>1</v>
      </c>
      <c r="O67">
        <f t="shared" si="5"/>
        <v>100</v>
      </c>
      <c r="P67" s="58">
        <f t="shared" si="6"/>
        <v>4.5961344000000001E-3</v>
      </c>
      <c r="Q67" s="106">
        <f t="shared" si="7"/>
        <v>4.5961344000000001E-3</v>
      </c>
      <c r="R67" s="59">
        <f t="shared" si="8"/>
        <v>4.5961344000000001E-3</v>
      </c>
      <c r="S67" s="32">
        <f t="shared" si="119"/>
        <v>3.8382041386575416E-4</v>
      </c>
      <c r="T67">
        <f t="shared" si="9"/>
        <v>1</v>
      </c>
      <c r="U67" s="32">
        <f t="shared" si="120"/>
        <v>3.5460807000000001E-4</v>
      </c>
      <c r="V67">
        <f t="shared" si="10"/>
        <v>1</v>
      </c>
      <c r="W67">
        <f t="shared" si="11"/>
        <v>100</v>
      </c>
      <c r="X67" s="58">
        <f t="shared" si="12"/>
        <v>1.5957363150000002E-3</v>
      </c>
      <c r="Y67" s="58">
        <f t="shared" si="13"/>
        <v>1.5957363150000002E-3</v>
      </c>
      <c r="Z67" s="32">
        <f t="shared" si="14"/>
        <v>1.5957363150000002E-3</v>
      </c>
      <c r="AA67" s="32">
        <f t="shared" si="15"/>
        <v>1.3307538287432585E-4</v>
      </c>
      <c r="AB67" s="59">
        <f t="shared" si="16"/>
        <v>4.9056245199999996E-3</v>
      </c>
      <c r="AC67" s="59">
        <f t="shared" si="17"/>
        <v>4.9056245199999996E-3</v>
      </c>
      <c r="AD67">
        <f t="shared" si="18"/>
        <v>1</v>
      </c>
      <c r="AE67" s="59">
        <f t="shared" si="19"/>
        <v>4.9056245199999996E-3</v>
      </c>
      <c r="AF67" s="59">
        <f t="shared" si="20"/>
        <v>4.1758461800000006E-3</v>
      </c>
      <c r="AG67" s="59">
        <f t="shared" si="21"/>
        <v>4.1758461800000006E-3</v>
      </c>
      <c r="AH67">
        <f t="shared" si="22"/>
        <v>1</v>
      </c>
      <c r="AI67" s="59">
        <f t="shared" si="23"/>
        <v>4.1758461800000006E-3</v>
      </c>
      <c r="AJ67" s="59">
        <f t="shared" si="24"/>
        <v>0</v>
      </c>
      <c r="AK67" s="59">
        <f t="shared" si="25"/>
        <v>0</v>
      </c>
      <c r="AL67" s="59">
        <f t="shared" si="26"/>
        <v>0</v>
      </c>
      <c r="AM67" s="12">
        <f t="shared" si="121"/>
        <v>0.56302877901591475</v>
      </c>
      <c r="AN67" s="12">
        <f t="shared" si="122"/>
        <v>0</v>
      </c>
      <c r="AO67" s="66">
        <f t="shared" si="27"/>
        <v>2.1610193898021865E-4</v>
      </c>
      <c r="AP67" s="66">
        <f t="shared" si="28"/>
        <v>7.4925270336807063E-5</v>
      </c>
      <c r="AQ67" s="59">
        <f t="shared" si="29"/>
        <v>2.7620077838061328E-3</v>
      </c>
      <c r="AR67" s="59">
        <f t="shared" si="30"/>
        <v>2.3511215760836719E-3</v>
      </c>
      <c r="AS67" s="59">
        <f t="shared" si="31"/>
        <v>0</v>
      </c>
      <c r="AT67" s="12">
        <f t="shared" si="32"/>
        <v>0.55762462244670796</v>
      </c>
      <c r="AU67" s="59">
        <f t="shared" si="123"/>
        <v>4.4235448637408581E-17</v>
      </c>
      <c r="AV67" s="59">
        <f t="shared" si="124"/>
        <v>0</v>
      </c>
      <c r="AW67" s="70">
        <f t="shared" si="33"/>
        <v>0</v>
      </c>
      <c r="AX67" s="20">
        <f t="shared" si="34"/>
        <v>200000</v>
      </c>
      <c r="AY67" s="20">
        <f t="shared" si="35"/>
        <v>0</v>
      </c>
      <c r="AZ67" s="20">
        <f t="shared" si="36"/>
        <v>0</v>
      </c>
      <c r="BA67" s="20">
        <f t="shared" si="37"/>
        <v>200000</v>
      </c>
      <c r="BB67" s="36">
        <f t="shared" si="38"/>
        <v>1</v>
      </c>
      <c r="BC67" s="36">
        <f t="shared" si="39"/>
        <v>0</v>
      </c>
      <c r="BD67" s="80">
        <f t="shared" si="40"/>
        <v>43.220387796043731</v>
      </c>
      <c r="BE67" s="36">
        <f t="shared" si="41"/>
        <v>0</v>
      </c>
      <c r="BF67" s="36">
        <f t="shared" si="42"/>
        <v>0</v>
      </c>
      <c r="BG67" s="36">
        <f t="shared" si="43"/>
        <v>43.220387796043731</v>
      </c>
      <c r="BH67" s="36">
        <f t="shared" si="44"/>
        <v>14.985054067361412</v>
      </c>
      <c r="BI67" s="36">
        <f t="shared" si="45"/>
        <v>0</v>
      </c>
      <c r="BJ67" s="36">
        <f t="shared" si="46"/>
        <v>0</v>
      </c>
      <c r="BK67" s="36">
        <f t="shared" si="47"/>
        <v>14.985054067361412</v>
      </c>
      <c r="BL67" s="68">
        <f ca="1">IF(OR(AT67=0,E67&gt;ProjTerm),0,VLOOKUP(D67,'Life Events'!$AE$5:$AI$1206,5,FALSE))</f>
        <v>2.2027180096591312E-2</v>
      </c>
      <c r="BM67" s="93">
        <f t="shared" ca="1" si="48"/>
        <v>2.2027180096591312E-2</v>
      </c>
      <c r="BN67" s="93">
        <f t="shared" ca="1" si="49"/>
        <v>1.228289798492737E-2</v>
      </c>
      <c r="BO67" s="36">
        <f t="shared" ca="1" si="50"/>
        <v>1.8689188205709797</v>
      </c>
      <c r="BP67" s="36">
        <f t="shared" si="51"/>
        <v>2.433266300822096E-2</v>
      </c>
      <c r="BQ67" s="36">
        <f t="shared" si="149"/>
        <v>98.304107339687519</v>
      </c>
      <c r="BR67" s="36">
        <f t="shared" si="150"/>
        <v>154.78110000000001</v>
      </c>
      <c r="BS67" s="36">
        <f t="shared" si="52"/>
        <v>152.15617868554909</v>
      </c>
      <c r="BT67" s="36">
        <f t="shared" si="53"/>
        <v>84.846031692463143</v>
      </c>
      <c r="BU67" s="70" cm="1">
        <f t="array" ref="BU67">IF(AND(ActInt=1,$J67=0),INDEX(Tbl_FwdNom,$B67-IVP,MATCH(ValnDt,Tbl_FwdNom_Cols)),INDEX(Tbl_FwdNom,$B67,MATCH(StartDt,Tbl_FwdNom_Cols)))</f>
        <v>10.862056086999999</v>
      </c>
      <c r="BV67" s="70" cm="1">
        <f t="array" ref="BV67">INDEX(Tbl_FwdReal,$B67,MATCH(StartDt,Tbl_FwdReal_Cols))</f>
        <v>5.1872301509999996</v>
      </c>
      <c r="BW67" s="70" cm="1">
        <f t="array" ref="BW67">IF(RunType&lt;&gt;"OPN",INDEX(Tbl_FwdReal,$B67,MATCH(ValnDt,Tbl_FwdReal_Cols)),IF(AND($J67=0,ActInt=1),INDEX(Tbl_FwdReal,$B67-IVP,MATCH(ValnDt,Tbl_FwdReal_Cols)),-999))*$K67</f>
        <v>5.1872301509999996</v>
      </c>
      <c r="BX67" s="70">
        <f t="shared" si="54"/>
        <v>5.1872301509999996E-2</v>
      </c>
      <c r="BY67" s="70">
        <f t="shared" si="125"/>
        <v>5.3949761086527159E-2</v>
      </c>
      <c r="BZ67" s="64">
        <f t="shared" si="151"/>
        <v>4.3883326530618216E-3</v>
      </c>
      <c r="CA67" s="70" cm="1">
        <f t="array" ref="CA67">IF($J67=1,CA66*(1+INDEX(Tbl_CPI,$B67,MATCH(IF(RunType="OPN",StartDt,ValnDt),Tbl_CPI_Cols))),0)</f>
        <v>0</v>
      </c>
      <c r="CB67" s="70">
        <f t="shared" si="126"/>
        <v>1.248844724205511</v>
      </c>
      <c r="CC67" s="70">
        <f t="shared" si="127"/>
        <v>1.1916623232963219</v>
      </c>
      <c r="CD67" s="36">
        <f t="shared" si="55"/>
        <v>8.208031389274737</v>
      </c>
      <c r="CE67" s="36">
        <f t="shared" si="56"/>
        <v>1.5748164493954329</v>
      </c>
      <c r="CF67" s="36">
        <f t="shared" si="57"/>
        <v>0</v>
      </c>
      <c r="CG67" s="36">
        <f t="shared" si="58"/>
        <v>5.5080248739049464</v>
      </c>
      <c r="CH67" s="36">
        <f t="shared" si="59"/>
        <v>4.6213578912276576</v>
      </c>
      <c r="CI67" s="36">
        <f t="shared" si="60"/>
        <v>0</v>
      </c>
      <c r="CJ67" s="36">
        <f t="shared" si="61"/>
        <v>0</v>
      </c>
      <c r="CK67" s="36">
        <f t="shared" si="62"/>
        <v>0</v>
      </c>
      <c r="CL67" s="36">
        <f t="shared" si="63"/>
        <v>0.88666698267728861</v>
      </c>
      <c r="CM67" s="36">
        <f t="shared" si="64"/>
        <v>5.5080248739049464</v>
      </c>
      <c r="CN67" s="36">
        <f t="shared" ca="1" si="65"/>
        <v>-24.796003671495239</v>
      </c>
      <c r="CO67" s="20">
        <f t="shared" si="66"/>
        <v>120000</v>
      </c>
      <c r="CP67" s="20">
        <f t="shared" si="128"/>
        <v>2</v>
      </c>
      <c r="CQ67" s="64">
        <f t="shared" si="67"/>
        <v>1.5611203200000001E-3</v>
      </c>
      <c r="CR67" s="64">
        <f t="shared" si="68"/>
        <v>7.0250414400000009E-3</v>
      </c>
      <c r="CS67" s="36">
        <f t="shared" si="69"/>
        <v>39.680932765645267</v>
      </c>
      <c r="CT67" s="36">
        <f t="shared" si="70"/>
        <v>25.932232677626239</v>
      </c>
      <c r="CU67" s="36">
        <f t="shared" si="71"/>
        <v>8.9910324404168467</v>
      </c>
      <c r="CV67" s="36">
        <f t="shared" si="129"/>
        <v>34.923265118043084</v>
      </c>
      <c r="CW67" s="36">
        <f t="shared" si="72"/>
        <v>34.923265118043084</v>
      </c>
      <c r="CX67" s="36">
        <f t="shared" si="73"/>
        <v>3.8631766197488204E-2</v>
      </c>
      <c r="CY67" s="36">
        <f t="shared" si="74"/>
        <v>39.642300999447777</v>
      </c>
      <c r="CZ67" s="36">
        <f t="shared" si="130"/>
        <v>4.7190358814046931</v>
      </c>
      <c r="DA67" s="64">
        <f t="shared" si="75"/>
        <v>8.6300682097735226E-3</v>
      </c>
      <c r="DB67" s="70">
        <f t="shared" si="131"/>
        <v>0.99144377261616734</v>
      </c>
      <c r="DC67" s="70">
        <f>PRODUCT($DB$8:DB67)</f>
        <v>0.64214760313187769</v>
      </c>
      <c r="DD67" s="36">
        <f t="shared" si="76"/>
        <v>4127.5722352853036</v>
      </c>
      <c r="DE67" s="36">
        <f t="shared" si="77"/>
        <v>3077.1380743464424</v>
      </c>
      <c r="DF67" s="36">
        <f t="shared" si="78"/>
        <v>782.56802604023846</v>
      </c>
      <c r="DG67" s="36">
        <f t="shared" si="132"/>
        <v>1.6135420476986539</v>
      </c>
      <c r="DH67" s="36">
        <f t="shared" ca="1" si="152"/>
        <v>43.999278402039351</v>
      </c>
      <c r="DI67" s="36">
        <f t="shared" si="133"/>
        <v>345.15132908835693</v>
      </c>
      <c r="DJ67" s="36">
        <f t="shared" ca="1" si="79"/>
        <v>119.67093054407526</v>
      </c>
      <c r="DK67" s="36">
        <f t="shared" si="134"/>
        <v>1007.5983994846439</v>
      </c>
      <c r="DL67" s="36">
        <f t="shared" si="135"/>
        <v>1143.7904692412167</v>
      </c>
      <c r="DM67" s="36">
        <f t="shared" ca="1" si="80"/>
        <v>255.86300030064797</v>
      </c>
      <c r="DN67" s="36">
        <f t="shared" ca="1" si="136"/>
        <v>255.8630003006536</v>
      </c>
      <c r="DO67" s="64" cm="1">
        <f t="array" ref="DO67">IFERROR(INDEX(Tbl_FwdNom,$B67,MATCH(LIDt,Tbl_FwdNom_Cols,0)),0)</f>
        <v>11.32704996</v>
      </c>
      <c r="DP67" s="64">
        <f t="shared" ca="1" si="137"/>
        <v>15.049399279999999</v>
      </c>
      <c r="DQ67" s="64">
        <f t="shared" ca="1" si="81"/>
        <v>1.1751125725240952E-2</v>
      </c>
      <c r="DR67" s="70">
        <f t="shared" ca="1" si="82"/>
        <v>0.98838535937697369</v>
      </c>
      <c r="DS67" s="70">
        <f ca="1">PRODUCT($DR$8:DR67)</f>
        <v>0.57004981847341007</v>
      </c>
      <c r="DT67" s="36">
        <f t="shared" ca="1" si="83"/>
        <v>3178.4192383155992</v>
      </c>
      <c r="DU67" s="36">
        <f t="shared" ca="1" si="84"/>
        <v>790.24640530589068</v>
      </c>
      <c r="DV67" s="36">
        <f t="shared" ca="1" si="85"/>
        <v>1.6590923564358375</v>
      </c>
      <c r="DW67" s="36">
        <f t="shared" ca="1" si="86"/>
        <v>43.741330697850067</v>
      </c>
      <c r="DX67" s="36">
        <f t="shared" ca="1" si="87"/>
        <v>4156.3206024435876</v>
      </c>
      <c r="DY67" s="36">
        <f t="shared" ca="1" si="88"/>
        <v>43.8960787584599</v>
      </c>
      <c r="DZ67" s="36">
        <f t="shared" ca="1" si="89"/>
        <v>308.52095363620606</v>
      </c>
      <c r="EA67" s="36">
        <f t="shared" ca="1" si="90"/>
        <v>0</v>
      </c>
      <c r="EB67" s="36">
        <f t="shared" ca="1" si="91"/>
        <v>206.84431191398244</v>
      </c>
      <c r="EC67" s="36">
        <f t="shared" ca="1" si="92"/>
        <v>1001.0877230630161</v>
      </c>
      <c r="ED67" s="36">
        <f t="shared" ca="1" si="93"/>
        <v>1136.3996924886824</v>
      </c>
      <c r="EE67" s="36">
        <f t="shared" ca="1" si="138"/>
        <v>135.31196942566623</v>
      </c>
      <c r="EF67" s="36">
        <f t="shared" ca="1" si="94"/>
        <v>342.15628133964867</v>
      </c>
      <c r="EG67" s="64"/>
      <c r="EH67" s="64"/>
      <c r="EI67" s="64"/>
      <c r="EJ67" s="70"/>
      <c r="EK67" s="70"/>
      <c r="EL67" s="70"/>
      <c r="EM67" s="70"/>
      <c r="EN67" s="70"/>
      <c r="EO67" s="36">
        <f t="shared" ca="1" si="96"/>
        <v>2.0174389080920938</v>
      </c>
      <c r="EP67" s="36">
        <f t="shared" ca="1" si="97"/>
        <v>0</v>
      </c>
      <c r="EQ67" s="36">
        <f t="shared" si="98"/>
        <v>103.0210506164527</v>
      </c>
      <c r="ER67" s="36">
        <f t="shared" si="99"/>
        <v>24.741864974248344</v>
      </c>
      <c r="ES67" s="36">
        <f t="shared" si="100"/>
        <v>-22.595032103231752</v>
      </c>
      <c r="ET67" s="36">
        <f t="shared" ca="1" si="101"/>
        <v>0</v>
      </c>
      <c r="EU67" s="36">
        <f t="shared" ca="1" si="139"/>
        <v>24.741864974248344</v>
      </c>
      <c r="EV67" s="36">
        <f t="shared" si="102"/>
        <v>5.6974406013678349</v>
      </c>
      <c r="EW67" s="36">
        <f t="shared" si="103"/>
        <v>134.66580070848801</v>
      </c>
      <c r="EX67" s="36">
        <f t="shared" ca="1" si="140"/>
        <v>268.12615690055691</v>
      </c>
      <c r="EY67" s="36">
        <f t="shared" si="104"/>
        <v>27.88925564343149</v>
      </c>
      <c r="EZ67" s="36">
        <f t="shared" si="105"/>
        <v>4.252818846923307</v>
      </c>
      <c r="FA67" s="36">
        <f t="shared" si="106"/>
        <v>-4.9805555329780313</v>
      </c>
      <c r="FB67" s="36">
        <f t="shared" si="107"/>
        <v>9.9980586812518517</v>
      </c>
      <c r="FC67" s="36">
        <f t="shared" si="141"/>
        <v>14.25087752817516</v>
      </c>
      <c r="FD67" s="36">
        <f t="shared" si="108"/>
        <v>1.1437904692412167E-5</v>
      </c>
      <c r="FE67" s="36">
        <f t="shared" si="109"/>
        <v>44.40469017356034</v>
      </c>
      <c r="FF67" s="36">
        <f t="shared" si="142"/>
        <v>86.544834783071678</v>
      </c>
      <c r="FG67" s="36">
        <f t="shared" ca="1" si="110"/>
        <v>181.58132211748523</v>
      </c>
      <c r="FH67" s="36">
        <f t="shared" ca="1" si="111"/>
        <v>2.3139470228762438</v>
      </c>
      <c r="FI67" s="36">
        <f t="shared" ca="1" si="112"/>
        <v>-3.9719501882447847</v>
      </c>
      <c r="FJ67" s="36">
        <f t="shared" ca="1" si="113"/>
        <v>273.42870036933874</v>
      </c>
      <c r="FK67" s="36">
        <f t="shared" si="114"/>
        <v>0.74688782738148873</v>
      </c>
      <c r="FL67" s="36">
        <f t="shared" si="115"/>
        <v>-2.9150208908592568</v>
      </c>
      <c r="FM67" s="36">
        <f t="shared" ca="1" si="116"/>
        <v>83.84401851260121</v>
      </c>
      <c r="FN67" s="36">
        <f t="shared" ca="1" si="154"/>
        <v>189.58468185673752</v>
      </c>
    </row>
    <row r="68" spans="2:170" x14ac:dyDescent="0.25">
      <c r="B68" s="2">
        <v>60</v>
      </c>
      <c r="C68" s="2">
        <f t="shared" si="117"/>
        <v>5</v>
      </c>
      <c r="D68" s="2">
        <f t="shared" si="144"/>
        <v>84</v>
      </c>
      <c r="E68" s="2">
        <f t="shared" si="118"/>
        <v>7</v>
      </c>
      <c r="F68" s="189">
        <f t="shared" si="145"/>
        <v>47542</v>
      </c>
      <c r="G68" s="2">
        <f t="shared" si="146"/>
        <v>2</v>
      </c>
      <c r="H68" s="187">
        <f t="shared" si="0"/>
        <v>39.583333333333336</v>
      </c>
      <c r="I68" s="186">
        <f t="shared" si="147"/>
        <v>39</v>
      </c>
      <c r="J68" s="2">
        <f t="shared" si="1"/>
        <v>0</v>
      </c>
      <c r="K68" s="2">
        <f t="shared" si="2"/>
        <v>1</v>
      </c>
      <c r="L68">
        <f t="shared" si="3"/>
        <v>2</v>
      </c>
      <c r="M68" s="190">
        <f t="shared" si="148"/>
        <v>1.0213632E-3</v>
      </c>
      <c r="N68">
        <f t="shared" si="4"/>
        <v>1</v>
      </c>
      <c r="O68">
        <f t="shared" si="5"/>
        <v>100</v>
      </c>
      <c r="P68" s="58">
        <f t="shared" si="6"/>
        <v>4.5961344000000001E-3</v>
      </c>
      <c r="Q68" s="106">
        <f t="shared" si="7"/>
        <v>4.5961344000000001E-3</v>
      </c>
      <c r="R68" s="59">
        <f t="shared" si="8"/>
        <v>4.5961344000000001E-3</v>
      </c>
      <c r="S68" s="32">
        <f t="shared" si="119"/>
        <v>3.8382041386575416E-4</v>
      </c>
      <c r="T68">
        <f t="shared" si="9"/>
        <v>1</v>
      </c>
      <c r="U68" s="32">
        <f t="shared" si="120"/>
        <v>3.5460807000000001E-4</v>
      </c>
      <c r="V68">
        <f t="shared" si="10"/>
        <v>1</v>
      </c>
      <c r="W68">
        <f t="shared" si="11"/>
        <v>100</v>
      </c>
      <c r="X68" s="58">
        <f t="shared" si="12"/>
        <v>1.5957363150000002E-3</v>
      </c>
      <c r="Y68" s="58">
        <f t="shared" si="13"/>
        <v>1.5957363150000002E-3</v>
      </c>
      <c r="Z68" s="32">
        <f t="shared" si="14"/>
        <v>1.5957363150000002E-3</v>
      </c>
      <c r="AA68" s="32">
        <f t="shared" si="15"/>
        <v>1.3307538287432585E-4</v>
      </c>
      <c r="AB68" s="59">
        <f>IF($K68=0,0,MIN(100-AF68,INDEX(Tbl_Lps,MATCH(MIN($D68,MAX(Tbl_Lps_Rows)),Tbl_Lps_Rows,0),MATCH(RFRsk,Tbl_Lps_Cols,0)))/100)</f>
        <v>4.9056245199999996E-3</v>
      </c>
      <c r="AC68" s="59">
        <f t="shared" si="17"/>
        <v>4.9056245199999996E-3</v>
      </c>
      <c r="AD68">
        <f t="shared" si="18"/>
        <v>1</v>
      </c>
      <c r="AE68" s="59">
        <f t="shared" si="19"/>
        <v>4.9056245199999996E-3</v>
      </c>
      <c r="AF68" s="59">
        <f t="shared" si="20"/>
        <v>4.1758461800000006E-3</v>
      </c>
      <c r="AG68" s="59">
        <f t="shared" si="21"/>
        <v>4.1758461800000006E-3</v>
      </c>
      <c r="AH68">
        <f t="shared" si="22"/>
        <v>1</v>
      </c>
      <c r="AI68" s="59">
        <f t="shared" si="23"/>
        <v>4.1758461800000006E-3</v>
      </c>
      <c r="AJ68" s="59">
        <f t="shared" si="24"/>
        <v>0</v>
      </c>
      <c r="AK68" s="59">
        <f t="shared" si="25"/>
        <v>0</v>
      </c>
      <c r="AL68" s="59">
        <f t="shared" si="26"/>
        <v>0</v>
      </c>
      <c r="AM68" s="12">
        <f t="shared" si="121"/>
        <v>0.55762462244670796</v>
      </c>
      <c r="AN68" s="12">
        <f t="shared" si="122"/>
        <v>0</v>
      </c>
      <c r="AO68" s="66">
        <f t="shared" si="27"/>
        <v>2.1402771336923035E-4</v>
      </c>
      <c r="AP68" s="66">
        <f t="shared" si="28"/>
        <v>7.4206110132247059E-5</v>
      </c>
      <c r="AQ68" s="59">
        <f t="shared" si="29"/>
        <v>2.7354970208303127E-3</v>
      </c>
      <c r="AR68" s="59">
        <f t="shared" si="30"/>
        <v>2.3285546495180279E-3</v>
      </c>
      <c r="AS68" s="59">
        <f t="shared" si="31"/>
        <v>0</v>
      </c>
      <c r="AT68" s="12">
        <f t="shared" si="32"/>
        <v>0.55227233695285827</v>
      </c>
      <c r="AU68" s="59">
        <f t="shared" si="123"/>
        <v>1.227316859253591E-16</v>
      </c>
      <c r="AV68" s="59">
        <f t="shared" si="124"/>
        <v>0</v>
      </c>
      <c r="AW68" s="70">
        <f t="shared" si="33"/>
        <v>0</v>
      </c>
      <c r="AX68" s="20">
        <f t="shared" si="34"/>
        <v>200000</v>
      </c>
      <c r="AY68" s="20">
        <f t="shared" si="35"/>
        <v>0</v>
      </c>
      <c r="AZ68" s="20">
        <f t="shared" si="36"/>
        <v>0</v>
      </c>
      <c r="BA68" s="20">
        <f t="shared" si="37"/>
        <v>200000</v>
      </c>
      <c r="BB68" s="36">
        <f t="shared" si="38"/>
        <v>1</v>
      </c>
      <c r="BC68" s="36">
        <f t="shared" si="39"/>
        <v>0</v>
      </c>
      <c r="BD68" s="80">
        <f t="shared" si="40"/>
        <v>42.80554267384607</v>
      </c>
      <c r="BE68" s="36">
        <f t="shared" si="41"/>
        <v>0</v>
      </c>
      <c r="BF68" s="36">
        <f t="shared" si="42"/>
        <v>0</v>
      </c>
      <c r="BG68" s="36">
        <f t="shared" si="43"/>
        <v>42.80554267384607</v>
      </c>
      <c r="BH68" s="36">
        <f t="shared" si="44"/>
        <v>14.841222026449412</v>
      </c>
      <c r="BI68" s="36">
        <f t="shared" si="45"/>
        <v>0</v>
      </c>
      <c r="BJ68" s="36">
        <f t="shared" si="46"/>
        <v>0</v>
      </c>
      <c r="BK68" s="36">
        <f t="shared" si="47"/>
        <v>14.841222026449412</v>
      </c>
      <c r="BL68" s="68">
        <f ca="1">IF(OR(AT68=0,E68&gt;ProjTerm),0,VLOOKUP(D68,'Life Events'!$AE$5:$AI$1206,5,FALSE))</f>
        <v>2.2027180096591305E-2</v>
      </c>
      <c r="BM68" s="93">
        <f t="shared" ca="1" si="48"/>
        <v>2.2027180096591305E-2</v>
      </c>
      <c r="BN68" s="93">
        <f t="shared" ca="1" si="49"/>
        <v>1.2165002228425967E-2</v>
      </c>
      <c r="BO68" s="36">
        <f t="shared" ca="1" si="50"/>
        <v>1.8509802527784842</v>
      </c>
      <c r="BP68" s="36">
        <f t="shared" si="51"/>
        <v>2.4099109190826386E-2</v>
      </c>
      <c r="BQ68" s="36">
        <f t="shared" si="149"/>
        <v>98.304107339687519</v>
      </c>
      <c r="BR68" s="36">
        <f t="shared" si="150"/>
        <v>154.78110000000001</v>
      </c>
      <c r="BS68" s="36">
        <f t="shared" si="52"/>
        <v>152.15617868554909</v>
      </c>
      <c r="BT68" s="36">
        <f t="shared" si="53"/>
        <v>84.031648384484882</v>
      </c>
      <c r="BU68" s="70" cm="1">
        <f t="array" ref="BU68">IF(AND(ActInt=1,$J68=0),INDEX(Tbl_FwdNom,$B68-IVP,MATCH(ValnDt,Tbl_FwdNom_Cols)),INDEX(Tbl_FwdNom,$B68,MATCH(StartDt,Tbl_FwdNom_Cols)))</f>
        <v>11.714209445</v>
      </c>
      <c r="BV68" s="70" cm="1">
        <f t="array" ref="BV68">INDEX(Tbl_FwdReal,$B68,MATCH(StartDt,Tbl_FwdReal_Cols))</f>
        <v>5.2071091349999996</v>
      </c>
      <c r="BW68" s="70" cm="1">
        <f t="array" ref="BW68">IF(RunType&lt;&gt;"OPN",INDEX(Tbl_FwdReal,$B68,MATCH(ValnDt,Tbl_FwdReal_Cols)),IF(AND($J68=0,ActInt=1),INDEX(Tbl_FwdReal,$B68-IVP,MATCH(ValnDt,Tbl_FwdReal_Cols)),-999))*$K68</f>
        <v>5.2071091349999996</v>
      </c>
      <c r="BX68" s="70">
        <f t="shared" si="54"/>
        <v>5.2071091349999994E-2</v>
      </c>
      <c r="BY68" s="70">
        <f t="shared" si="125"/>
        <v>6.1850386000533275E-2</v>
      </c>
      <c r="BZ68" s="64">
        <f t="shared" si="151"/>
        <v>5.013612422778646E-3</v>
      </c>
      <c r="CA68" s="70" cm="1">
        <f t="array" ref="CA68">IF($J68=1,CA67*(1+INDEX(Tbl_CPI,$B68,MATCH(IF(RunType="OPN",StartDt,ValnDt),Tbl_CPI_Cols))),0)</f>
        <v>0</v>
      </c>
      <c r="CB68" s="70">
        <f t="shared" si="126"/>
        <v>1.2551059476289093</v>
      </c>
      <c r="CC68" s="70">
        <f t="shared" si="127"/>
        <v>1.2551059476289093</v>
      </c>
      <c r="CD68" s="36">
        <f t="shared" si="55"/>
        <v>8.208031389274737</v>
      </c>
      <c r="CE68" s="36">
        <f t="shared" si="56"/>
        <v>1.5748164493954329</v>
      </c>
      <c r="CF68" s="36">
        <f t="shared" si="57"/>
        <v>0</v>
      </c>
      <c r="CG68" s="36">
        <f t="shared" si="58"/>
        <v>5.4551568324920465</v>
      </c>
      <c r="CH68" s="36">
        <f t="shared" si="59"/>
        <v>4.5770004044750534</v>
      </c>
      <c r="CI68" s="36">
        <f t="shared" si="60"/>
        <v>0</v>
      </c>
      <c r="CJ68" s="36">
        <f t="shared" si="61"/>
        <v>0</v>
      </c>
      <c r="CK68" s="36">
        <f t="shared" si="62"/>
        <v>0</v>
      </c>
      <c r="CL68" s="36">
        <f t="shared" si="63"/>
        <v>0.87815642801699345</v>
      </c>
      <c r="CM68" s="36">
        <f t="shared" si="64"/>
        <v>5.4551568324920465</v>
      </c>
      <c r="CN68" s="36">
        <f t="shared" ca="1" si="65"/>
        <v>-24.558002540601741</v>
      </c>
      <c r="CO68" s="20">
        <f t="shared" si="66"/>
        <v>120000</v>
      </c>
      <c r="CP68" s="20">
        <f t="shared" si="128"/>
        <v>2</v>
      </c>
      <c r="CQ68" s="64">
        <f t="shared" si="67"/>
        <v>1.5611203200000001E-3</v>
      </c>
      <c r="CR68" s="64">
        <f t="shared" si="68"/>
        <v>7.0250414400000009E-3</v>
      </c>
      <c r="CS68" s="36">
        <f t="shared" si="69"/>
        <v>39.300060630028106</v>
      </c>
      <c r="CT68" s="36">
        <f t="shared" si="70"/>
        <v>25.68332560430764</v>
      </c>
      <c r="CU68" s="36">
        <f t="shared" si="71"/>
        <v>8.9047332158696477</v>
      </c>
      <c r="CV68" s="36">
        <f t="shared" si="129"/>
        <v>34.588058820177288</v>
      </c>
      <c r="CW68" s="36">
        <f t="shared" si="72"/>
        <v>34.588058820177288</v>
      </c>
      <c r="CX68" s="36">
        <f t="shared" si="73"/>
        <v>3.8260964347111681E-2</v>
      </c>
      <c r="CY68" s="36">
        <f t="shared" si="74"/>
        <v>39.261799665680996</v>
      </c>
      <c r="CZ68" s="36">
        <f t="shared" si="130"/>
        <v>4.6737408455037084</v>
      </c>
      <c r="DA68" s="64">
        <f t="shared" si="75"/>
        <v>9.2738819780335824E-3</v>
      </c>
      <c r="DB68" s="70">
        <f t="shared" si="131"/>
        <v>0.99081133263861132</v>
      </c>
      <c r="DC68" s="70">
        <f>PRODUCT($DB$8:DB68)</f>
        <v>0.63624712240978587</v>
      </c>
      <c r="DD68" s="36">
        <f t="shared" si="76"/>
        <v>4081.8192046666632</v>
      </c>
      <c r="DE68" s="36">
        <f t="shared" si="77"/>
        <v>3062.8695470041989</v>
      </c>
      <c r="DF68" s="36">
        <f t="shared" si="78"/>
        <v>774.98424752706899</v>
      </c>
      <c r="DG68" s="36">
        <f t="shared" si="132"/>
        <v>1.6044067370247794</v>
      </c>
      <c r="DH68" s="36">
        <f t="shared" ca="1" si="152"/>
        <v>42.556342264280019</v>
      </c>
      <c r="DI68" s="36">
        <f t="shared" si="133"/>
        <v>342.84647446575553</v>
      </c>
      <c r="DJ68" s="36">
        <f t="shared" ca="1" si="79"/>
        <v>139.83299985761514</v>
      </c>
      <c r="DK68" s="36">
        <f t="shared" si="134"/>
        <v>982.35468930254274</v>
      </c>
      <c r="DL68" s="36">
        <f t="shared" si="135"/>
        <v>1115.1360473948782</v>
      </c>
      <c r="DM68" s="36">
        <f t="shared" ca="1" si="80"/>
        <v>272.61435794995054</v>
      </c>
      <c r="DN68" s="36">
        <f t="shared" ca="1" si="136"/>
        <v>272.61435794995714</v>
      </c>
      <c r="DO68" s="64" cm="1">
        <f t="array" ref="DO68">IFERROR(INDEX(Tbl_FwdNom,$B68,MATCH(LIDt,Tbl_FwdNom_Cols,0)),0)</f>
        <v>11.423381210000001</v>
      </c>
      <c r="DP68" s="64">
        <f t="shared" ca="1" si="137"/>
        <v>12.39485182</v>
      </c>
      <c r="DQ68" s="64">
        <f t="shared" ca="1" si="81"/>
        <v>9.784891047621036E-3</v>
      </c>
      <c r="DR68" s="70">
        <f t="shared" ca="1" si="82"/>
        <v>0.99030992527777917</v>
      </c>
      <c r="DS68" s="70">
        <f ca="1">PRODUCT($DR$8:DR68)</f>
        <v>0.56452599313701435</v>
      </c>
      <c r="DT68" s="36">
        <f t="shared" ca="1" si="83"/>
        <v>3166.7141815923337</v>
      </c>
      <c r="DU68" s="36">
        <f t="shared" ca="1" si="84"/>
        <v>783.13765825613359</v>
      </c>
      <c r="DV68" s="36">
        <f t="shared" ca="1" si="85"/>
        <v>1.6512272851906766</v>
      </c>
      <c r="DW68" s="36">
        <f t="shared" ca="1" si="86"/>
        <v>42.318354600228005</v>
      </c>
      <c r="DX68" s="36">
        <f t="shared" ca="1" si="87"/>
        <v>4112.9580983129963</v>
      </c>
      <c r="DY68" s="36">
        <f t="shared" ca="1" si="88"/>
        <v>43.438848013541318</v>
      </c>
      <c r="DZ68" s="36">
        <f t="shared" ca="1" si="89"/>
        <v>306.91801169868677</v>
      </c>
      <c r="EA68" s="36">
        <f t="shared" ca="1" si="90"/>
        <v>0</v>
      </c>
      <c r="EB68" s="36">
        <f t="shared" ca="1" si="91"/>
        <v>227.91772856273647</v>
      </c>
      <c r="EC68" s="36">
        <f t="shared" ca="1" si="92"/>
        <v>976.29519854212151</v>
      </c>
      <c r="ED68" s="36">
        <f t="shared" ca="1" si="93"/>
        <v>1108.2574400005533</v>
      </c>
      <c r="EE68" s="36">
        <f t="shared" ca="1" si="138"/>
        <v>131.96224145843178</v>
      </c>
      <c r="EF68" s="36">
        <f t="shared" ca="1" si="94"/>
        <v>359.87997002116822</v>
      </c>
      <c r="EG68" s="64"/>
      <c r="EH68" s="64"/>
      <c r="EI68" s="64"/>
      <c r="EJ68" s="70"/>
      <c r="EK68" s="70"/>
      <c r="EL68" s="70"/>
      <c r="EM68" s="70"/>
      <c r="EN68" s="70"/>
      <c r="EO68" s="36">
        <f t="shared" ca="1" si="96"/>
        <v>2.3222527866975855</v>
      </c>
      <c r="EP68" s="36">
        <f t="shared" ca="1" si="97"/>
        <v>0</v>
      </c>
      <c r="EQ68" s="36">
        <f t="shared" si="98"/>
        <v>102.43778146355238</v>
      </c>
      <c r="ER68" s="36">
        <f t="shared" si="99"/>
        <v>24.467608040341332</v>
      </c>
      <c r="ES68" s="36">
        <f t="shared" si="100"/>
        <v>-22.344572235610109</v>
      </c>
      <c r="ET68" s="36">
        <f t="shared" ca="1" si="101"/>
        <v>0</v>
      </c>
      <c r="EU68" s="36">
        <f t="shared" ca="1" si="139"/>
        <v>24.467608040341332</v>
      </c>
      <c r="EV68" s="36">
        <f t="shared" si="102"/>
        <v>5.659394181724184</v>
      </c>
      <c r="EW68" s="36">
        <f t="shared" si="103"/>
        <v>133.90337004957044</v>
      </c>
      <c r="EX68" s="36">
        <f t="shared" ca="1" si="140"/>
        <v>266.46815373518837</v>
      </c>
      <c r="EY68" s="36">
        <f t="shared" si="104"/>
        <v>27.19053650392372</v>
      </c>
      <c r="EZ68" s="36">
        <f t="shared" si="105"/>
        <v>4.1462765487026889</v>
      </c>
      <c r="FA68" s="36">
        <f t="shared" si="106"/>
        <v>-4.8557818588576795</v>
      </c>
      <c r="FB68" s="36">
        <f t="shared" si="107"/>
        <v>9.7476733583411637</v>
      </c>
      <c r="FC68" s="36">
        <f t="shared" si="141"/>
        <v>13.893949907043853</v>
      </c>
      <c r="FD68" s="36">
        <f t="shared" si="108"/>
        <v>1.1151360473948783E-5</v>
      </c>
      <c r="FE68" s="36">
        <f t="shared" si="109"/>
        <v>43.292204157265871</v>
      </c>
      <c r="FF68" s="36">
        <f t="shared" si="142"/>
        <v>84.37670171959391</v>
      </c>
      <c r="FG68" s="36">
        <f t="shared" ca="1" si="110"/>
        <v>182.09145201559446</v>
      </c>
      <c r="FH68" s="36">
        <f t="shared" ca="1" si="111"/>
        <v>2.4711942086446452</v>
      </c>
      <c r="FI68" s="36">
        <f t="shared" ca="1" si="112"/>
        <v>-4.0934559766403691</v>
      </c>
      <c r="FJ68" s="36">
        <f t="shared" ca="1" si="113"/>
        <v>272.01071443510494</v>
      </c>
      <c r="FK68" s="36">
        <f t="shared" si="114"/>
        <v>0.78249957344325716</v>
      </c>
      <c r="FL68" s="36">
        <f t="shared" si="115"/>
        <v>-2.9376978129872917</v>
      </c>
      <c r="FM68" s="36">
        <f t="shared" ca="1" si="116"/>
        <v>81.726725285754441</v>
      </c>
      <c r="FN68" s="36">
        <f t="shared" ca="1" si="154"/>
        <v>190.2839891493505</v>
      </c>
    </row>
    <row r="69" spans="2:170" x14ac:dyDescent="0.25">
      <c r="B69" s="2">
        <v>61</v>
      </c>
      <c r="C69" s="2">
        <f t="shared" si="117"/>
        <v>6</v>
      </c>
      <c r="D69" s="2">
        <f t="shared" si="144"/>
        <v>85</v>
      </c>
      <c r="E69" s="2">
        <f t="shared" si="118"/>
        <v>8</v>
      </c>
      <c r="F69" s="189">
        <f t="shared" si="145"/>
        <v>47573</v>
      </c>
      <c r="G69" s="2">
        <f t="shared" si="146"/>
        <v>3</v>
      </c>
      <c r="H69" s="187">
        <f t="shared" si="0"/>
        <v>39.666666666666671</v>
      </c>
      <c r="I69" s="186">
        <f t="shared" si="147"/>
        <v>39</v>
      </c>
      <c r="J69" s="2">
        <f t="shared" si="1"/>
        <v>0</v>
      </c>
      <c r="K69" s="2">
        <f t="shared" si="2"/>
        <v>1</v>
      </c>
      <c r="L69">
        <f t="shared" si="3"/>
        <v>2</v>
      </c>
      <c r="M69" s="190">
        <f t="shared" si="148"/>
        <v>1.0213632E-3</v>
      </c>
      <c r="N69">
        <f t="shared" si="4"/>
        <v>1</v>
      </c>
      <c r="O69">
        <f t="shared" si="5"/>
        <v>100</v>
      </c>
      <c r="P69" s="58">
        <f t="shared" si="6"/>
        <v>4.5961344000000001E-3</v>
      </c>
      <c r="Q69" s="106">
        <f t="shared" si="7"/>
        <v>4.5961344000000001E-3</v>
      </c>
      <c r="R69" s="59">
        <f t="shared" si="8"/>
        <v>4.5961344000000001E-3</v>
      </c>
      <c r="S69" s="32">
        <f t="shared" si="119"/>
        <v>3.8382041386575416E-4</v>
      </c>
      <c r="T69">
        <f t="shared" si="9"/>
        <v>1</v>
      </c>
      <c r="U69" s="32">
        <f t="shared" si="120"/>
        <v>3.5460807000000001E-4</v>
      </c>
      <c r="V69">
        <f t="shared" si="10"/>
        <v>1</v>
      </c>
      <c r="W69">
        <f t="shared" si="11"/>
        <v>100</v>
      </c>
      <c r="X69" s="58">
        <f t="shared" si="12"/>
        <v>1.5957363150000002E-3</v>
      </c>
      <c r="Y69" s="58">
        <f t="shared" si="13"/>
        <v>1.5957363150000002E-3</v>
      </c>
      <c r="Z69" s="32">
        <f t="shared" si="14"/>
        <v>1.5957363150000002E-3</v>
      </c>
      <c r="AA69" s="32">
        <f t="shared" si="15"/>
        <v>1.3307538287432585E-4</v>
      </c>
      <c r="AB69" s="59">
        <f t="shared" si="16"/>
        <v>4.9056245199999996E-3</v>
      </c>
      <c r="AC69" s="59">
        <f t="shared" si="17"/>
        <v>4.9056245199999996E-3</v>
      </c>
      <c r="AD69">
        <f t="shared" si="18"/>
        <v>1</v>
      </c>
      <c r="AE69" s="59">
        <f t="shared" si="19"/>
        <v>4.9056245199999996E-3</v>
      </c>
      <c r="AF69" s="59">
        <f t="shared" si="20"/>
        <v>4.1758461800000006E-3</v>
      </c>
      <c r="AG69" s="59">
        <f t="shared" si="21"/>
        <v>4.1758461800000006E-3</v>
      </c>
      <c r="AH69">
        <f t="shared" si="22"/>
        <v>1</v>
      </c>
      <c r="AI69" s="59">
        <f t="shared" si="23"/>
        <v>4.1758461800000006E-3</v>
      </c>
      <c r="AJ69" s="59">
        <f t="shared" si="24"/>
        <v>0</v>
      </c>
      <c r="AK69" s="59">
        <f t="shared" si="25"/>
        <v>0</v>
      </c>
      <c r="AL69" s="59">
        <f t="shared" si="26"/>
        <v>0</v>
      </c>
      <c r="AM69" s="12">
        <f t="shared" si="121"/>
        <v>0.55227233695285827</v>
      </c>
      <c r="AN69" s="12">
        <f t="shared" si="122"/>
        <v>0</v>
      </c>
      <c r="AO69" s="66">
        <f t="shared" si="27"/>
        <v>2.1197339693585328E-4</v>
      </c>
      <c r="AP69" s="66">
        <f t="shared" si="28"/>
        <v>7.3493852690900306E-5</v>
      </c>
      <c r="AQ69" s="59">
        <f t="shared" si="29"/>
        <v>2.7092407178736433E-3</v>
      </c>
      <c r="AR69" s="59">
        <f t="shared" si="30"/>
        <v>2.3062043285842662E-3</v>
      </c>
      <c r="AS69" s="59">
        <f t="shared" si="31"/>
        <v>0</v>
      </c>
      <c r="AT69" s="12">
        <f t="shared" si="32"/>
        <v>0.54697142465677351</v>
      </c>
      <c r="AU69" s="59">
        <f t="shared" si="123"/>
        <v>0</v>
      </c>
      <c r="AV69" s="59">
        <f t="shared" si="124"/>
        <v>-9.5843472047718592E-17</v>
      </c>
      <c r="AW69" s="70">
        <f t="shared" si="33"/>
        <v>0</v>
      </c>
      <c r="AX69" s="20">
        <f t="shared" si="34"/>
        <v>200000</v>
      </c>
      <c r="AY69" s="20">
        <f t="shared" si="35"/>
        <v>0</v>
      </c>
      <c r="AZ69" s="20">
        <f t="shared" si="36"/>
        <v>0</v>
      </c>
      <c r="BA69" s="20">
        <f t="shared" si="37"/>
        <v>200000</v>
      </c>
      <c r="BB69" s="36">
        <f t="shared" si="38"/>
        <v>1</v>
      </c>
      <c r="BC69" s="36">
        <f t="shared" si="39"/>
        <v>0</v>
      </c>
      <c r="BD69" s="80">
        <f t="shared" si="40"/>
        <v>42.394679387170655</v>
      </c>
      <c r="BE69" s="36">
        <f t="shared" si="41"/>
        <v>0</v>
      </c>
      <c r="BF69" s="36">
        <f t="shared" si="42"/>
        <v>0</v>
      </c>
      <c r="BG69" s="36">
        <f t="shared" si="43"/>
        <v>42.394679387170655</v>
      </c>
      <c r="BH69" s="36">
        <f t="shared" si="44"/>
        <v>14.698770538180062</v>
      </c>
      <c r="BI69" s="36">
        <f t="shared" si="45"/>
        <v>0</v>
      </c>
      <c r="BJ69" s="36">
        <f t="shared" si="46"/>
        <v>0</v>
      </c>
      <c r="BK69" s="36">
        <f t="shared" si="47"/>
        <v>14.698770538180062</v>
      </c>
      <c r="BL69" s="68">
        <f ca="1">IF(OR(AT69=0,E69&gt;ProjTerm),0,VLOOKUP(D69,'Life Events'!$AE$5:$AI$1206,5,FALSE))</f>
        <v>2.2027180096591312E-2</v>
      </c>
      <c r="BM69" s="93">
        <f t="shared" ca="1" si="48"/>
        <v>2.2027180096591312E-2</v>
      </c>
      <c r="BN69" s="93">
        <f t="shared" ca="1" si="49"/>
        <v>1.2048238078603876E-2</v>
      </c>
      <c r="BO69" s="36">
        <f t="shared" ca="1" si="50"/>
        <v>1.833213865934088</v>
      </c>
      <c r="BP69" s="36">
        <f t="shared" si="51"/>
        <v>2.3867797108567887E-2</v>
      </c>
      <c r="BQ69" s="36">
        <f t="shared" si="149"/>
        <v>98.304107339687519</v>
      </c>
      <c r="BR69" s="36">
        <f t="shared" si="150"/>
        <v>154.78110000000001</v>
      </c>
      <c r="BS69" s="36">
        <f t="shared" si="52"/>
        <v>152.15617868554909</v>
      </c>
      <c r="BT69" s="36">
        <f t="shared" si="53"/>
        <v>83.22508182596539</v>
      </c>
      <c r="BU69" s="70" cm="1">
        <f t="array" ref="BU69">IF(AND(ActInt=1,$J69=0),INDEX(Tbl_FwdNom,$B69-IVP,MATCH(ValnDt,Tbl_FwdNom_Cols)),INDEX(Tbl_FwdNom,$B69,MATCH(StartDt,Tbl_FwdNom_Cols)))</f>
        <v>11.785503252</v>
      </c>
      <c r="BV69" s="70" cm="1">
        <f t="array" ref="BV69">INDEX(Tbl_FwdReal,$B69,MATCH(StartDt,Tbl_FwdReal_Cols))</f>
        <v>5.2263151109999999</v>
      </c>
      <c r="BW69" s="70" cm="1">
        <f t="array" ref="BW69">IF(RunType&lt;&gt;"OPN",INDEX(Tbl_FwdReal,$B69,MATCH(ValnDt,Tbl_FwdReal_Cols)),IF(AND($J69=0,ActInt=1),INDEX(Tbl_FwdReal,$B69-IVP,MATCH(ValnDt,Tbl_FwdReal_Cols)),-999))*$K69</f>
        <v>5.2263151109999999</v>
      </c>
      <c r="BX69" s="70">
        <f t="shared" si="54"/>
        <v>5.2263151109999996E-2</v>
      </c>
      <c r="BY69" s="70">
        <f t="shared" si="125"/>
        <v>6.2334104677911784E-2</v>
      </c>
      <c r="BZ69" s="64">
        <f t="shared" si="151"/>
        <v>5.0517567154377829E-3</v>
      </c>
      <c r="CA69" s="70" cm="1">
        <f t="array" ref="CA69">IF($J69=1,CA68*(1+INDEX(Tbl_CPI,$B69,MATCH(IF(RunType="OPN",StartDt,ValnDt),Tbl_CPI_Cols))),0)</f>
        <v>0</v>
      </c>
      <c r="CB69" s="70">
        <f t="shared" si="126"/>
        <v>1.2614464375284296</v>
      </c>
      <c r="CC69" s="70">
        <f t="shared" si="127"/>
        <v>1.2551059476289093</v>
      </c>
      <c r="CD69" s="36">
        <f t="shared" si="55"/>
        <v>8.5294262162062342</v>
      </c>
      <c r="CE69" s="36">
        <f t="shared" si="56"/>
        <v>1.5748164493954329</v>
      </c>
      <c r="CF69" s="36">
        <f t="shared" si="57"/>
        <v>0</v>
      </c>
      <c r="CG69" s="36">
        <f t="shared" si="58"/>
        <v>5.5802937100706105</v>
      </c>
      <c r="CH69" s="36">
        <f t="shared" si="59"/>
        <v>4.7105661492911919</v>
      </c>
      <c r="CI69" s="36">
        <f t="shared" si="60"/>
        <v>0</v>
      </c>
      <c r="CJ69" s="36">
        <f t="shared" si="61"/>
        <v>0</v>
      </c>
      <c r="CK69" s="36">
        <f t="shared" si="62"/>
        <v>0</v>
      </c>
      <c r="CL69" s="36">
        <f t="shared" si="63"/>
        <v>0.86972756077941837</v>
      </c>
      <c r="CM69" s="36">
        <f t="shared" si="64"/>
        <v>5.5802937100706105</v>
      </c>
      <c r="CN69" s="36">
        <f t="shared" ca="1" si="65"/>
        <v>-24.322285831789149</v>
      </c>
      <c r="CO69" s="20">
        <f t="shared" si="66"/>
        <v>120000</v>
      </c>
      <c r="CP69" s="20">
        <f t="shared" si="128"/>
        <v>2</v>
      </c>
      <c r="CQ69" s="64">
        <f t="shared" si="67"/>
        <v>1.5611203200000001E-3</v>
      </c>
      <c r="CR69" s="64">
        <f t="shared" si="68"/>
        <v>7.0250414400000009E-3</v>
      </c>
      <c r="CS69" s="36">
        <f t="shared" si="69"/>
        <v>38.922844244757002</v>
      </c>
      <c r="CT69" s="36">
        <f t="shared" si="70"/>
        <v>25.436807632302394</v>
      </c>
      <c r="CU69" s="36">
        <f t="shared" si="71"/>
        <v>8.8192623229080365</v>
      </c>
      <c r="CV69" s="36">
        <f t="shared" si="129"/>
        <v>34.256069955210428</v>
      </c>
      <c r="CW69" s="36">
        <f t="shared" si="72"/>
        <v>34.256069955210428</v>
      </c>
      <c r="CX69" s="36">
        <f t="shared" si="73"/>
        <v>3.7893721588796225E-2</v>
      </c>
      <c r="CY69" s="36">
        <f t="shared" si="74"/>
        <v>38.884950523168207</v>
      </c>
      <c r="CZ69" s="36">
        <f t="shared" si="130"/>
        <v>4.6288805679577791</v>
      </c>
      <c r="DA69" s="64">
        <f t="shared" si="75"/>
        <v>9.3275411764366378E-3</v>
      </c>
      <c r="DB69" s="70">
        <f t="shared" si="131"/>
        <v>0.99075865782324257</v>
      </c>
      <c r="DC69" s="70">
        <f>PRODUCT($DB$8:DB69)</f>
        <v>0.63036734504261982</v>
      </c>
      <c r="DD69" s="36">
        <f t="shared" si="76"/>
        <v>4036.6674595469954</v>
      </c>
      <c r="DE69" s="36">
        <f t="shared" si="77"/>
        <v>3049.0439094347639</v>
      </c>
      <c r="DF69" s="36">
        <f t="shared" si="78"/>
        <v>767.51417446878747</v>
      </c>
      <c r="DG69" s="36">
        <f t="shared" si="132"/>
        <v>1.5955041098195626</v>
      </c>
      <c r="DH69" s="36">
        <f t="shared" ca="1" si="152"/>
        <v>41.120074433134533</v>
      </c>
      <c r="DI69" s="36">
        <f t="shared" si="133"/>
        <v>340.41204494410306</v>
      </c>
      <c r="DJ69" s="36">
        <f t="shared" ca="1" si="79"/>
        <v>159.82723962397404</v>
      </c>
      <c r="DK69" s="36">
        <f t="shared" si="134"/>
        <v>957.26157316166734</v>
      </c>
      <c r="DL69" s="36">
        <f t="shared" si="135"/>
        <v>1086.6525742711144</v>
      </c>
      <c r="DM69" s="36">
        <f t="shared" ca="1" si="80"/>
        <v>289.21824073342111</v>
      </c>
      <c r="DN69" s="36">
        <f t="shared" ca="1" si="136"/>
        <v>289.21824073342657</v>
      </c>
      <c r="DO69" s="64" cm="1">
        <f t="array" ref="DO69">IFERROR(INDEX(Tbl_FwdNom,$B69,MATCH(LIDt,Tbl_FwdNom_Cols,0)),0)</f>
        <v>11.52649379</v>
      </c>
      <c r="DP69" s="64">
        <f t="shared" ca="1" si="137"/>
        <v>12.438239019999999</v>
      </c>
      <c r="DQ69" s="64">
        <f t="shared" ca="1" si="81"/>
        <v>9.8173688025342543E-3</v>
      </c>
      <c r="DR69" s="70">
        <f t="shared" ca="1" si="82"/>
        <v>0.99027807492143261</v>
      </c>
      <c r="DS69" s="70">
        <f ca="1">PRODUCT($DR$8:DR69)</f>
        <v>0.55903771372683242</v>
      </c>
      <c r="DT69" s="36">
        <f t="shared" ca="1" si="83"/>
        <v>3155.4083032180706</v>
      </c>
      <c r="DU69" s="36">
        <f t="shared" ca="1" si="84"/>
        <v>776.12723893220709</v>
      </c>
      <c r="DV69" s="36">
        <f t="shared" ca="1" si="85"/>
        <v>1.6435701953176329</v>
      </c>
      <c r="DW69" s="36">
        <f t="shared" ca="1" si="86"/>
        <v>40.900595628520776</v>
      </c>
      <c r="DX69" s="36">
        <f t="shared" ca="1" si="87"/>
        <v>4070.1114430075399</v>
      </c>
      <c r="DY69" s="36">
        <f t="shared" ca="1" si="88"/>
        <v>42.987037207846171</v>
      </c>
      <c r="DZ69" s="36">
        <f t="shared" ca="1" si="89"/>
        <v>305.17432749722576</v>
      </c>
      <c r="EA69" s="36">
        <f t="shared" ca="1" si="90"/>
        <v>0</v>
      </c>
      <c r="EB69" s="36">
        <f t="shared" ca="1" si="91"/>
        <v>248.842489281013</v>
      </c>
      <c r="EC69" s="36">
        <f t="shared" ca="1" si="92"/>
        <v>951.62377861114248</v>
      </c>
      <c r="ED69" s="36">
        <f t="shared" ca="1" si="93"/>
        <v>1080.252661494023</v>
      </c>
      <c r="EE69" s="36">
        <f t="shared" ca="1" si="138"/>
        <v>128.62888288288048</v>
      </c>
      <c r="EF69" s="36">
        <f t="shared" ca="1" si="94"/>
        <v>377.47137216389348</v>
      </c>
      <c r="EG69" s="64"/>
      <c r="EH69" s="64"/>
      <c r="EI69" s="64"/>
      <c r="EJ69" s="70"/>
      <c r="EK69" s="70"/>
      <c r="EL69" s="70"/>
      <c r="EM69" s="70"/>
      <c r="EN69" s="70"/>
      <c r="EO69" s="36">
        <f t="shared" ca="1" si="96"/>
        <v>2.4907712297087063</v>
      </c>
      <c r="EP69" s="36">
        <f t="shared" ca="1" si="97"/>
        <v>0</v>
      </c>
      <c r="EQ69" s="36">
        <f t="shared" si="98"/>
        <v>101.8693686296655</v>
      </c>
      <c r="ER69" s="36">
        <f t="shared" si="99"/>
        <v>24.196955386087961</v>
      </c>
      <c r="ES69" s="36">
        <f t="shared" si="100"/>
        <v>-22.097403907028376</v>
      </c>
      <c r="ET69" s="36">
        <f t="shared" ca="1" si="101"/>
        <v>0</v>
      </c>
      <c r="EU69" s="36">
        <f t="shared" ca="1" si="139"/>
        <v>24.196955386087961</v>
      </c>
      <c r="EV69" s="36">
        <f t="shared" si="102"/>
        <v>5.619208858855905</v>
      </c>
      <c r="EW69" s="36">
        <f t="shared" si="103"/>
        <v>133.16035909258323</v>
      </c>
      <c r="EX69" s="36">
        <f t="shared" ca="1" si="140"/>
        <v>264.84589196719264</v>
      </c>
      <c r="EY69" s="36">
        <f t="shared" si="104"/>
        <v>26.495985647847398</v>
      </c>
      <c r="EZ69" s="36">
        <f t="shared" si="105"/>
        <v>4.0403698686033724</v>
      </c>
      <c r="FA69" s="36">
        <f t="shared" si="106"/>
        <v>-4.731752568983369</v>
      </c>
      <c r="FB69" s="36">
        <f t="shared" si="107"/>
        <v>9.4987823023061289</v>
      </c>
      <c r="FC69" s="36">
        <f t="shared" si="141"/>
        <v>13.539152170909501</v>
      </c>
      <c r="FD69" s="36">
        <f t="shared" si="108"/>
        <v>1.0866525742711145E-5</v>
      </c>
      <c r="FE69" s="36">
        <f t="shared" si="109"/>
        <v>42.18635479476724</v>
      </c>
      <c r="FF69" s="36">
        <f t="shared" si="142"/>
        <v>82.221503480049876</v>
      </c>
      <c r="FG69" s="36">
        <f t="shared" ca="1" si="110"/>
        <v>182.62438848714277</v>
      </c>
      <c r="FH69" s="36">
        <f t="shared" ca="1" si="111"/>
        <v>2.4703609627340786</v>
      </c>
      <c r="FI69" s="36">
        <f t="shared" ca="1" si="112"/>
        <v>-4.053130073923997</v>
      </c>
      <c r="FJ69" s="36">
        <f t="shared" ca="1" si="113"/>
        <v>270.62801386303119</v>
      </c>
      <c r="FK69" s="36">
        <f t="shared" si="114"/>
        <v>0.76692445929869357</v>
      </c>
      <c r="FL69" s="36">
        <f t="shared" si="115"/>
        <v>-2.9092653988051049</v>
      </c>
      <c r="FM69" s="36">
        <f t="shared" ca="1" si="116"/>
        <v>79.619801290102984</v>
      </c>
      <c r="FN69" s="36">
        <f t="shared" ca="1" si="154"/>
        <v>191.00821257292819</v>
      </c>
    </row>
    <row r="70" spans="2:170" x14ac:dyDescent="0.25">
      <c r="B70" s="2">
        <v>62</v>
      </c>
      <c r="C70" s="2">
        <f t="shared" si="117"/>
        <v>6</v>
      </c>
      <c r="D70" s="2">
        <f t="shared" si="144"/>
        <v>86</v>
      </c>
      <c r="E70" s="2">
        <f t="shared" si="118"/>
        <v>8</v>
      </c>
      <c r="F70" s="189">
        <f t="shared" si="145"/>
        <v>47603</v>
      </c>
      <c r="G70" s="2">
        <f t="shared" si="146"/>
        <v>4</v>
      </c>
      <c r="H70" s="187">
        <f t="shared" si="0"/>
        <v>39.75</v>
      </c>
      <c r="I70" s="186">
        <f t="shared" si="147"/>
        <v>39</v>
      </c>
      <c r="J70" s="2">
        <f t="shared" si="1"/>
        <v>0</v>
      </c>
      <c r="K70" s="2">
        <f t="shared" si="2"/>
        <v>1</v>
      </c>
      <c r="L70">
        <f t="shared" si="3"/>
        <v>2</v>
      </c>
      <c r="M70" s="190">
        <f t="shared" si="148"/>
        <v>1.0213632E-3</v>
      </c>
      <c r="N70">
        <f t="shared" si="4"/>
        <v>1</v>
      </c>
      <c r="O70">
        <f t="shared" si="5"/>
        <v>100</v>
      </c>
      <c r="P70" s="58">
        <f t="shared" si="6"/>
        <v>4.5961344000000001E-3</v>
      </c>
      <c r="Q70" s="106">
        <f t="shared" si="7"/>
        <v>4.5961344000000001E-3</v>
      </c>
      <c r="R70" s="59">
        <f t="shared" si="8"/>
        <v>4.5961344000000001E-3</v>
      </c>
      <c r="S70" s="32">
        <f t="shared" si="119"/>
        <v>3.8382041386575416E-4</v>
      </c>
      <c r="T70">
        <f t="shared" si="9"/>
        <v>1</v>
      </c>
      <c r="U70" s="32">
        <f t="shared" si="120"/>
        <v>3.5460807000000001E-4</v>
      </c>
      <c r="V70">
        <f t="shared" si="10"/>
        <v>1</v>
      </c>
      <c r="W70">
        <f t="shared" si="11"/>
        <v>100</v>
      </c>
      <c r="X70" s="58">
        <f t="shared" si="12"/>
        <v>1.5957363150000002E-3</v>
      </c>
      <c r="Y70" s="58">
        <f t="shared" si="13"/>
        <v>1.5957363150000002E-3</v>
      </c>
      <c r="Z70" s="32">
        <f t="shared" si="14"/>
        <v>1.5957363150000002E-3</v>
      </c>
      <c r="AA70" s="32">
        <f t="shared" si="15"/>
        <v>1.3307538287432585E-4</v>
      </c>
      <c r="AB70" s="59">
        <f t="shared" si="16"/>
        <v>4.9056245199999996E-3</v>
      </c>
      <c r="AC70" s="59">
        <f t="shared" si="17"/>
        <v>4.9056245199999996E-3</v>
      </c>
      <c r="AD70">
        <f t="shared" si="18"/>
        <v>1</v>
      </c>
      <c r="AE70" s="59">
        <f t="shared" si="19"/>
        <v>4.9056245199999996E-3</v>
      </c>
      <c r="AF70" s="59">
        <f t="shared" si="20"/>
        <v>4.1758461800000006E-3</v>
      </c>
      <c r="AG70" s="59">
        <f t="shared" si="21"/>
        <v>4.1758461800000006E-3</v>
      </c>
      <c r="AH70">
        <f t="shared" si="22"/>
        <v>1</v>
      </c>
      <c r="AI70" s="59">
        <f t="shared" si="23"/>
        <v>4.1758461800000006E-3</v>
      </c>
      <c r="AJ70" s="59">
        <f t="shared" si="24"/>
        <v>0</v>
      </c>
      <c r="AK70" s="59">
        <f t="shared" si="25"/>
        <v>0</v>
      </c>
      <c r="AL70" s="59">
        <f t="shared" si="26"/>
        <v>0</v>
      </c>
      <c r="AM70" s="12">
        <f t="shared" si="121"/>
        <v>0.54697142465677351</v>
      </c>
      <c r="AN70" s="12">
        <f t="shared" si="122"/>
        <v>0</v>
      </c>
      <c r="AO70" s="66">
        <f t="shared" si="27"/>
        <v>2.0993879858450398E-4</v>
      </c>
      <c r="AP70" s="66">
        <f t="shared" si="28"/>
        <v>7.2788431757515613E-5</v>
      </c>
      <c r="AQ70" s="59">
        <f t="shared" si="29"/>
        <v>2.6832364325356005E-3</v>
      </c>
      <c r="AR70" s="59">
        <f t="shared" si="30"/>
        <v>2.2840685342221459E-3</v>
      </c>
      <c r="AS70" s="59">
        <f t="shared" si="31"/>
        <v>0</v>
      </c>
      <c r="AT70" s="12">
        <f t="shared" si="32"/>
        <v>0.54172139245967366</v>
      </c>
      <c r="AU70" s="59">
        <f t="shared" si="123"/>
        <v>0</v>
      </c>
      <c r="AV70" s="59">
        <f t="shared" si="124"/>
        <v>-8.5868812060851951E-17</v>
      </c>
      <c r="AW70" s="70">
        <f t="shared" si="33"/>
        <v>0</v>
      </c>
      <c r="AX70" s="20">
        <f t="shared" si="34"/>
        <v>200000</v>
      </c>
      <c r="AY70" s="20">
        <f t="shared" si="35"/>
        <v>0</v>
      </c>
      <c r="AZ70" s="20">
        <f t="shared" si="36"/>
        <v>0</v>
      </c>
      <c r="BA70" s="20">
        <f t="shared" si="37"/>
        <v>200000</v>
      </c>
      <c r="BB70" s="36">
        <f t="shared" si="38"/>
        <v>1</v>
      </c>
      <c r="BC70" s="36">
        <f t="shared" si="39"/>
        <v>0</v>
      </c>
      <c r="BD70" s="80">
        <f t="shared" si="40"/>
        <v>41.987759716900797</v>
      </c>
      <c r="BE70" s="36">
        <f t="shared" si="41"/>
        <v>0</v>
      </c>
      <c r="BF70" s="36">
        <f t="shared" si="42"/>
        <v>0</v>
      </c>
      <c r="BG70" s="36">
        <f t="shared" si="43"/>
        <v>41.987759716900797</v>
      </c>
      <c r="BH70" s="36">
        <f t="shared" si="44"/>
        <v>14.557686351503122</v>
      </c>
      <c r="BI70" s="36">
        <f t="shared" si="45"/>
        <v>0</v>
      </c>
      <c r="BJ70" s="36">
        <f t="shared" si="46"/>
        <v>0</v>
      </c>
      <c r="BK70" s="36">
        <f t="shared" si="47"/>
        <v>14.557686351503122</v>
      </c>
      <c r="BL70" s="68">
        <f ca="1">IF(OR(AT70=0,E70&gt;ProjTerm),0,VLOOKUP(D70,'Life Events'!$AE$5:$AI$1206,5,FALSE))</f>
        <v>2.2027180096591315E-2</v>
      </c>
      <c r="BM70" s="93">
        <f t="shared" ca="1" si="48"/>
        <v>2.2027180096591315E-2</v>
      </c>
      <c r="BN70" s="93">
        <f t="shared" ca="1" si="49"/>
        <v>1.1932594673885456E-2</v>
      </c>
      <c r="BO70" s="36">
        <f t="shared" ca="1" si="50"/>
        <v>1.8156181768416726</v>
      </c>
      <c r="BP70" s="36">
        <f t="shared" si="51"/>
        <v>2.3638705244450012E-2</v>
      </c>
      <c r="BQ70" s="36">
        <f t="shared" si="149"/>
        <v>98.304116514848261</v>
      </c>
      <c r="BR70" s="36">
        <f t="shared" si="150"/>
        <v>154.78110000000001</v>
      </c>
      <c r="BS70" s="36">
        <f t="shared" si="52"/>
        <v>152.15619288696382</v>
      </c>
      <c r="BT70" s="36">
        <f t="shared" si="53"/>
        <v>82.426264682088728</v>
      </c>
      <c r="BU70" s="70" cm="1">
        <f t="array" ref="BU70">IF(AND(ActInt=1,$J70=0),INDEX(Tbl_FwdNom,$B70-IVP,MATCH(ValnDt,Tbl_FwdNom_Cols)),INDEX(Tbl_FwdNom,$B70,MATCH(StartDt,Tbl_FwdNom_Cols)))</f>
        <v>11.86181225</v>
      </c>
      <c r="BV70" s="70" cm="1">
        <f t="array" ref="BV70">INDEX(Tbl_FwdReal,$B70,MATCH(StartDt,Tbl_FwdReal_Cols))</f>
        <v>5.246869824</v>
      </c>
      <c r="BW70" s="70" cm="1">
        <f t="array" ref="BW70">IF(RunType&lt;&gt;"OPN",INDEX(Tbl_FwdReal,$B70,MATCH(ValnDt,Tbl_FwdReal_Cols)),IF(AND($J70=0,ActInt=1),INDEX(Tbl_FwdReal,$B70-IVP,MATCH(ValnDt,Tbl_FwdReal_Cols)),-999))*$K70</f>
        <v>5.246869824</v>
      </c>
      <c r="BX70" s="70">
        <f t="shared" si="54"/>
        <v>5.246869824E-2</v>
      </c>
      <c r="BY70" s="70">
        <f t="shared" si="125"/>
        <v>6.2851678506561814E-2</v>
      </c>
      <c r="BZ70" s="64">
        <f t="shared" si="151"/>
        <v>5.092553074482975E-3</v>
      </c>
      <c r="CA70" s="70" cm="1">
        <f t="array" ref="CA70">IF($J70=1,CA69*(1+INDEX(Tbl_CPI,$B70,MATCH(IF(RunType="OPN",StartDt,ValnDt),Tbl_CPI_Cols))),0)</f>
        <v>0</v>
      </c>
      <c r="CB70" s="70">
        <f t="shared" si="126"/>
        <v>1.2678704204621605</v>
      </c>
      <c r="CC70" s="70">
        <f t="shared" si="127"/>
        <v>1.2551059476289093</v>
      </c>
      <c r="CD70" s="36">
        <f t="shared" si="55"/>
        <v>8.5294264188604227</v>
      </c>
      <c r="CE70" s="36">
        <f t="shared" si="56"/>
        <v>1.5748165963800755</v>
      </c>
      <c r="CF70" s="36">
        <f t="shared" si="57"/>
        <v>0</v>
      </c>
      <c r="CG70" s="36">
        <f t="shared" si="58"/>
        <v>5.5267321971243488</v>
      </c>
      <c r="CH70" s="36">
        <f t="shared" si="59"/>
        <v>4.6653525198292076</v>
      </c>
      <c r="CI70" s="36">
        <f t="shared" si="60"/>
        <v>0</v>
      </c>
      <c r="CJ70" s="36">
        <f t="shared" si="61"/>
        <v>0</v>
      </c>
      <c r="CK70" s="36">
        <f t="shared" si="62"/>
        <v>0</v>
      </c>
      <c r="CL70" s="36">
        <f t="shared" si="63"/>
        <v>0.86137967729514098</v>
      </c>
      <c r="CM70" s="36">
        <f t="shared" si="64"/>
        <v>5.5267321971243488</v>
      </c>
      <c r="CN70" s="36">
        <f t="shared" ca="1" si="65"/>
        <v>-24.088839142087586</v>
      </c>
      <c r="CO70" s="20">
        <f t="shared" si="66"/>
        <v>120000</v>
      </c>
      <c r="CP70" s="20">
        <f t="shared" si="128"/>
        <v>2</v>
      </c>
      <c r="CQ70" s="64">
        <f t="shared" si="67"/>
        <v>1.5611203200000001E-3</v>
      </c>
      <c r="CR70" s="64">
        <f t="shared" si="68"/>
        <v>7.0250414400000009E-3</v>
      </c>
      <c r="CS70" s="36">
        <f t="shared" si="69"/>
        <v>38.549248520600287</v>
      </c>
      <c r="CT70" s="36">
        <f t="shared" si="70"/>
        <v>25.192655830140477</v>
      </c>
      <c r="CU70" s="36">
        <f t="shared" si="71"/>
        <v>8.7346118109018729</v>
      </c>
      <c r="CV70" s="36">
        <f t="shared" si="129"/>
        <v>33.927267641042349</v>
      </c>
      <c r="CW70" s="36">
        <f t="shared" si="72"/>
        <v>33.927267641042349</v>
      </c>
      <c r="CX70" s="36">
        <f t="shared" si="73"/>
        <v>3.7530003761057529E-2</v>
      </c>
      <c r="CY70" s="36">
        <f t="shared" si="74"/>
        <v>38.511718516839231</v>
      </c>
      <c r="CZ70" s="36">
        <f t="shared" si="130"/>
        <v>4.5844508757968825</v>
      </c>
      <c r="DA70" s="64">
        <f t="shared" si="75"/>
        <v>9.3849403051728952E-3</v>
      </c>
      <c r="DB70" s="70">
        <f t="shared" si="131"/>
        <v>0.99070231788643937</v>
      </c>
      <c r="DC70" s="70">
        <f>PRODUCT($DB$8:DB70)</f>
        <v>0.62450638985364437</v>
      </c>
      <c r="DD70" s="36">
        <f t="shared" si="76"/>
        <v>3992.1250780045889</v>
      </c>
      <c r="DE70" s="36">
        <f t="shared" si="77"/>
        <v>3035.6712447957593</v>
      </c>
      <c r="DF70" s="36">
        <f t="shared" si="78"/>
        <v>760.15956282804802</v>
      </c>
      <c r="DG70" s="36">
        <f t="shared" si="132"/>
        <v>1.5868391154024273</v>
      </c>
      <c r="DH70" s="36">
        <f t="shared" ca="1" si="152"/>
        <v>39.690365700192096</v>
      </c>
      <c r="DI70" s="36">
        <f t="shared" si="133"/>
        <v>338.02819141618824</v>
      </c>
      <c r="DJ70" s="36">
        <f t="shared" ca="1" si="79"/>
        <v>179.83744762019592</v>
      </c>
      <c r="DK70" s="36">
        <f t="shared" si="134"/>
        <v>932.31814824118317</v>
      </c>
      <c r="DL70" s="36">
        <f t="shared" si="135"/>
        <v>1058.339025296272</v>
      </c>
      <c r="DM70" s="36">
        <f t="shared" ca="1" si="80"/>
        <v>305.85832467528473</v>
      </c>
      <c r="DN70" s="36">
        <f t="shared" ca="1" si="136"/>
        <v>305.85832467529048</v>
      </c>
      <c r="DO70" s="64" cm="1">
        <f t="array" ref="DO70">IFERROR(INDEX(Tbl_FwdNom,$B70,MATCH(LIDt,Tbl_FwdNom_Cols,0)),0)</f>
        <v>11.633013050000001</v>
      </c>
      <c r="DP70" s="64">
        <f t="shared" ca="1" si="137"/>
        <v>12.48467539</v>
      </c>
      <c r="DQ70" s="64">
        <f t="shared" ca="1" si="81"/>
        <v>9.8521163074212215E-3</v>
      </c>
      <c r="DR70" s="70">
        <f t="shared" ca="1" si="82"/>
        <v>0.99024400093011045</v>
      </c>
      <c r="DS70" s="70">
        <f ca="1">PRODUCT($DR$8:DR70)</f>
        <v>0.55358374231168028</v>
      </c>
      <c r="DT70" s="36">
        <f t="shared" ca="1" si="83"/>
        <v>3144.5079931018772</v>
      </c>
      <c r="DU70" s="36">
        <f t="shared" ca="1" si="84"/>
        <v>769.21604840802183</v>
      </c>
      <c r="DV70" s="36">
        <f t="shared" ca="1" si="85"/>
        <v>1.6361241347968634</v>
      </c>
      <c r="DW70" s="36">
        <f t="shared" ca="1" si="86"/>
        <v>39.487934876854091</v>
      </c>
      <c r="DX70" s="36">
        <f t="shared" ca="1" si="87"/>
        <v>4027.7843896461272</v>
      </c>
      <c r="DY70" s="36">
        <f t="shared" ca="1" si="88"/>
        <v>42.540684408068614</v>
      </c>
      <c r="DZ70" s="36">
        <f t="shared" ca="1" si="89"/>
        <v>303.46962435029781</v>
      </c>
      <c r="EA70" s="36">
        <f t="shared" ca="1" si="90"/>
        <v>0</v>
      </c>
      <c r="EB70" s="36">
        <f t="shared" ca="1" si="91"/>
        <v>269.80177136419542</v>
      </c>
      <c r="EC70" s="36">
        <f t="shared" ca="1" si="92"/>
        <v>927.07201911788479</v>
      </c>
      <c r="ED70" s="36">
        <f t="shared" ca="1" si="93"/>
        <v>1052.3837178396243</v>
      </c>
      <c r="EE70" s="36">
        <f t="shared" ca="1" si="138"/>
        <v>125.3116987217395</v>
      </c>
      <c r="EF70" s="36">
        <f t="shared" ca="1" si="94"/>
        <v>395.11347008593492</v>
      </c>
      <c r="EG70" s="64"/>
      <c r="EH70" s="64"/>
      <c r="EI70" s="64"/>
      <c r="EJ70" s="70"/>
      <c r="EK70" s="70"/>
      <c r="EL70" s="70"/>
      <c r="EM70" s="70"/>
      <c r="EN70" s="70"/>
      <c r="EO70" s="36">
        <f t="shared" ca="1" si="96"/>
        <v>2.6624278726975916</v>
      </c>
      <c r="EP70" s="36">
        <f t="shared" ca="1" si="97"/>
        <v>0</v>
      </c>
      <c r="EQ70" s="36">
        <f t="shared" si="98"/>
        <v>101.31612811776674</v>
      </c>
      <c r="ER70" s="36">
        <f t="shared" si="99"/>
        <v>23.929955433832127</v>
      </c>
      <c r="ES70" s="36">
        <f t="shared" si="100"/>
        <v>-21.853571338260384</v>
      </c>
      <c r="ET70" s="36">
        <f t="shared" ca="1" si="101"/>
        <v>0</v>
      </c>
      <c r="EU70" s="36">
        <f t="shared" ca="1" si="139"/>
        <v>23.929955433832127</v>
      </c>
      <c r="EV70" s="36">
        <f t="shared" si="102"/>
        <v>5.5798583979623322</v>
      </c>
      <c r="EW70" s="36">
        <f t="shared" si="103"/>
        <v>132.43718090644151</v>
      </c>
      <c r="EX70" s="36">
        <f t="shared" ca="1" si="140"/>
        <v>263.26312285600272</v>
      </c>
      <c r="EY70" s="36">
        <f t="shared" si="104"/>
        <v>25.805578086078814</v>
      </c>
      <c r="EZ70" s="36">
        <f t="shared" si="105"/>
        <v>3.9350949970760927</v>
      </c>
      <c r="FA70" s="36">
        <f t="shared" si="106"/>
        <v>-4.6084632019208458</v>
      </c>
      <c r="FB70" s="36">
        <f t="shared" si="107"/>
        <v>9.2513765750945698</v>
      </c>
      <c r="FC70" s="36">
        <f t="shared" si="141"/>
        <v>13.186471572170662</v>
      </c>
      <c r="FD70" s="36">
        <f t="shared" si="108"/>
        <v>1.0583390252962721E-5</v>
      </c>
      <c r="FE70" s="36">
        <f t="shared" si="109"/>
        <v>41.087102298903737</v>
      </c>
      <c r="FF70" s="36">
        <f t="shared" si="142"/>
        <v>80.079162540543464</v>
      </c>
      <c r="FG70" s="36">
        <f t="shared" ca="1" si="110"/>
        <v>183.18396031545927</v>
      </c>
      <c r="FH70" s="36">
        <f t="shared" ca="1" si="111"/>
        <v>2.4707086925569834</v>
      </c>
      <c r="FI70" s="36">
        <f t="shared" ca="1" si="112"/>
        <v>-4.0136888208479187</v>
      </c>
      <c r="FJ70" s="36">
        <f t="shared" ca="1" si="113"/>
        <v>269.28058371080829</v>
      </c>
      <c r="FK70" s="36">
        <f t="shared" si="114"/>
        <v>0.75153816013123786</v>
      </c>
      <c r="FL70" s="36">
        <f t="shared" si="115"/>
        <v>-2.8812703535797421</v>
      </c>
      <c r="FM70" s="36">
        <f t="shared" ca="1" si="116"/>
        <v>77.522954479207101</v>
      </c>
      <c r="FN70" s="36">
        <f t="shared" ca="1" si="154"/>
        <v>191.75762923160119</v>
      </c>
    </row>
    <row r="71" spans="2:170" x14ac:dyDescent="0.25">
      <c r="B71" s="2">
        <v>63</v>
      </c>
      <c r="C71" s="2">
        <f t="shared" si="117"/>
        <v>6</v>
      </c>
      <c r="D71" s="2">
        <f t="shared" si="144"/>
        <v>87</v>
      </c>
      <c r="E71" s="2">
        <f t="shared" si="118"/>
        <v>8</v>
      </c>
      <c r="F71" s="189">
        <f t="shared" si="145"/>
        <v>47634</v>
      </c>
      <c r="G71" s="2">
        <f t="shared" si="146"/>
        <v>5</v>
      </c>
      <c r="H71" s="187">
        <f t="shared" si="0"/>
        <v>39.833333333333336</v>
      </c>
      <c r="I71" s="186">
        <f t="shared" si="147"/>
        <v>39</v>
      </c>
      <c r="J71" s="2">
        <f t="shared" si="1"/>
        <v>0</v>
      </c>
      <c r="K71" s="2">
        <f t="shared" si="2"/>
        <v>1</v>
      </c>
      <c r="L71">
        <f t="shared" si="3"/>
        <v>2</v>
      </c>
      <c r="M71" s="190">
        <f t="shared" si="148"/>
        <v>1.0213632E-3</v>
      </c>
      <c r="N71">
        <f t="shared" si="4"/>
        <v>1</v>
      </c>
      <c r="O71">
        <f t="shared" si="5"/>
        <v>100</v>
      </c>
      <c r="P71" s="58">
        <f t="shared" si="6"/>
        <v>4.5961344000000001E-3</v>
      </c>
      <c r="Q71" s="106">
        <f t="shared" si="7"/>
        <v>4.5961344000000001E-3</v>
      </c>
      <c r="R71" s="59">
        <f t="shared" si="8"/>
        <v>4.5961344000000001E-3</v>
      </c>
      <c r="S71" s="32">
        <f t="shared" si="119"/>
        <v>3.8382041386575416E-4</v>
      </c>
      <c r="T71">
        <f t="shared" si="9"/>
        <v>1</v>
      </c>
      <c r="U71" s="32">
        <f t="shared" si="120"/>
        <v>3.5460807000000001E-4</v>
      </c>
      <c r="V71">
        <f t="shared" si="10"/>
        <v>1</v>
      </c>
      <c r="W71">
        <f t="shared" si="11"/>
        <v>100</v>
      </c>
      <c r="X71" s="58">
        <f t="shared" si="12"/>
        <v>1.5957363150000002E-3</v>
      </c>
      <c r="Y71" s="58">
        <f t="shared" si="13"/>
        <v>1.5957363150000002E-3</v>
      </c>
      <c r="Z71" s="32">
        <f t="shared" si="14"/>
        <v>1.5957363150000002E-3</v>
      </c>
      <c r="AA71" s="32">
        <f t="shared" si="15"/>
        <v>1.3307538287432585E-4</v>
      </c>
      <c r="AB71" s="59">
        <f t="shared" si="16"/>
        <v>4.9056245199999996E-3</v>
      </c>
      <c r="AC71" s="59">
        <f t="shared" si="17"/>
        <v>4.9056245199999996E-3</v>
      </c>
      <c r="AD71">
        <f t="shared" si="18"/>
        <v>1</v>
      </c>
      <c r="AE71" s="59">
        <f t="shared" si="19"/>
        <v>4.9056245199999996E-3</v>
      </c>
      <c r="AF71" s="59">
        <f t="shared" si="20"/>
        <v>4.1758461800000006E-3</v>
      </c>
      <c r="AG71" s="59">
        <f t="shared" si="21"/>
        <v>4.1758461800000006E-3</v>
      </c>
      <c r="AH71">
        <f t="shared" si="22"/>
        <v>1</v>
      </c>
      <c r="AI71" s="59">
        <f t="shared" si="23"/>
        <v>4.1758461800000006E-3</v>
      </c>
      <c r="AJ71" s="59">
        <f t="shared" si="24"/>
        <v>0</v>
      </c>
      <c r="AK71" s="59">
        <f t="shared" si="25"/>
        <v>0</v>
      </c>
      <c r="AL71" s="59">
        <f t="shared" si="26"/>
        <v>0</v>
      </c>
      <c r="AM71" s="12">
        <f t="shared" si="121"/>
        <v>0.54172139245967366</v>
      </c>
      <c r="AN71" s="12">
        <f t="shared" si="122"/>
        <v>0</v>
      </c>
      <c r="AO71" s="66">
        <f t="shared" si="27"/>
        <v>2.0792372905380457E-4</v>
      </c>
      <c r="AP71" s="66">
        <f t="shared" si="28"/>
        <v>7.2089781712784016E-5</v>
      </c>
      <c r="AQ71" s="59">
        <f t="shared" si="29"/>
        <v>2.6574817458587178E-3</v>
      </c>
      <c r="AR71" s="59">
        <f t="shared" si="30"/>
        <v>2.2621452073270094E-3</v>
      </c>
      <c r="AS71" s="59">
        <f t="shared" si="31"/>
        <v>0</v>
      </c>
      <c r="AT71" s="12">
        <f t="shared" si="32"/>
        <v>0.53652175199572139</v>
      </c>
      <c r="AU71" s="59">
        <f t="shared" si="123"/>
        <v>4.5102810375396984E-17</v>
      </c>
      <c r="AV71" s="59">
        <f t="shared" si="124"/>
        <v>0</v>
      </c>
      <c r="AW71" s="70">
        <f t="shared" si="33"/>
        <v>0</v>
      </c>
      <c r="AX71" s="20">
        <f t="shared" si="34"/>
        <v>200000</v>
      </c>
      <c r="AY71" s="20">
        <f t="shared" si="35"/>
        <v>0</v>
      </c>
      <c r="AZ71" s="20">
        <f t="shared" si="36"/>
        <v>0</v>
      </c>
      <c r="BA71" s="20">
        <f t="shared" si="37"/>
        <v>200000</v>
      </c>
      <c r="BB71" s="36">
        <f t="shared" si="38"/>
        <v>1</v>
      </c>
      <c r="BC71" s="36">
        <f t="shared" si="39"/>
        <v>0</v>
      </c>
      <c r="BD71" s="80">
        <f t="shared" si="40"/>
        <v>41.584745810760914</v>
      </c>
      <c r="BE71" s="36">
        <f t="shared" si="41"/>
        <v>0</v>
      </c>
      <c r="BF71" s="36">
        <f t="shared" si="42"/>
        <v>0</v>
      </c>
      <c r="BG71" s="36">
        <f t="shared" si="43"/>
        <v>41.584745810760914</v>
      </c>
      <c r="BH71" s="36">
        <f t="shared" si="44"/>
        <v>14.417956342556803</v>
      </c>
      <c r="BI71" s="36">
        <f t="shared" si="45"/>
        <v>0</v>
      </c>
      <c r="BJ71" s="36">
        <f t="shared" si="46"/>
        <v>0</v>
      </c>
      <c r="BK71" s="36">
        <f t="shared" si="47"/>
        <v>14.417956342556803</v>
      </c>
      <c r="BL71" s="68">
        <f ca="1">IF(OR(AT71=0,E71&gt;ProjTerm),0,VLOOKUP(D71,'Life Events'!$AE$5:$AI$1206,5,FALSE))</f>
        <v>2.2027180096591312E-2</v>
      </c>
      <c r="BM71" s="93">
        <f t="shared" ca="1" si="48"/>
        <v>2.2027180096591312E-2</v>
      </c>
      <c r="BN71" s="93">
        <f t="shared" ca="1" si="49"/>
        <v>1.1818061256948453E-2</v>
      </c>
      <c r="BO71" s="36">
        <f t="shared" ca="1" si="50"/>
        <v>1.7981917149083815</v>
      </c>
      <c r="BP71" s="36">
        <f t="shared" si="51"/>
        <v>2.3411812288005367E-2</v>
      </c>
      <c r="BQ71" s="36">
        <f t="shared" si="149"/>
        <v>98.30414421781731</v>
      </c>
      <c r="BR71" s="36">
        <f t="shared" si="150"/>
        <v>154.78110000000001</v>
      </c>
      <c r="BS71" s="36">
        <f t="shared" si="52"/>
        <v>152.15623576592404</v>
      </c>
      <c r="BT71" s="36">
        <f t="shared" si="53"/>
        <v>81.635130190207605</v>
      </c>
      <c r="BU71" s="70" cm="1">
        <f t="array" ref="BU71">IF(AND(ActInt=1,$J71=0),INDEX(Tbl_FwdNom,$B71-IVP,MATCH(ValnDt,Tbl_FwdNom_Cols)),INDEX(Tbl_FwdNom,$B71,MATCH(StartDt,Tbl_FwdNom_Cols)))</f>
        <v>11.940636998</v>
      </c>
      <c r="BV71" s="70" cm="1">
        <f t="array" ref="BV71">INDEX(Tbl_FwdReal,$B71,MATCH(StartDt,Tbl_FwdReal_Cols))</f>
        <v>5.2680995429999999</v>
      </c>
      <c r="BW71" s="70" cm="1">
        <f t="array" ref="BW71">IF(RunType&lt;&gt;"OPN",INDEX(Tbl_FwdReal,$B71,MATCH(ValnDt,Tbl_FwdReal_Cols)),IF(AND($J71=0,ActInt=1),INDEX(Tbl_FwdReal,$B71-IVP,MATCH(ValnDt,Tbl_FwdReal_Cols)),-999))*$K71</f>
        <v>5.2680995429999999</v>
      </c>
      <c r="BX71" s="70">
        <f t="shared" si="54"/>
        <v>5.2680995430000002E-2</v>
      </c>
      <c r="BY71" s="70">
        <f t="shared" si="125"/>
        <v>6.3386130118881834E-2</v>
      </c>
      <c r="BZ71" s="64">
        <f t="shared" si="151"/>
        <v>5.1346606722952881E-3</v>
      </c>
      <c r="CA71" s="70" cm="1">
        <f t="array" ref="CA71">IF($J71=1,CA70*(1+INDEX(Tbl_CPI,$B71,MATCH(IF(RunType="OPN",StartDt,ValnDt),Tbl_CPI_Cols))),0)</f>
        <v>0</v>
      </c>
      <c r="CB71" s="70">
        <f t="shared" si="126"/>
        <v>1.274380504847674</v>
      </c>
      <c r="CC71" s="70">
        <f t="shared" si="127"/>
        <v>1.2551059476289093</v>
      </c>
      <c r="CD71" s="36">
        <f t="shared" si="55"/>
        <v>8.5294270307431859</v>
      </c>
      <c r="CE71" s="36">
        <f t="shared" si="56"/>
        <v>1.5748170401773138</v>
      </c>
      <c r="CF71" s="36">
        <f t="shared" si="57"/>
        <v>0</v>
      </c>
      <c r="CG71" s="36">
        <f t="shared" si="58"/>
        <v>5.4736851678514542</v>
      </c>
      <c r="CH71" s="36">
        <f t="shared" si="59"/>
        <v>4.6205730879773785</v>
      </c>
      <c r="CI71" s="36">
        <f t="shared" si="60"/>
        <v>0</v>
      </c>
      <c r="CJ71" s="36">
        <f t="shared" si="61"/>
        <v>0</v>
      </c>
      <c r="CK71" s="36">
        <f t="shared" si="62"/>
        <v>0</v>
      </c>
      <c r="CL71" s="36">
        <f t="shared" si="63"/>
        <v>0.85311207987407633</v>
      </c>
      <c r="CM71" s="36">
        <f t="shared" si="64"/>
        <v>5.4736851678514542</v>
      </c>
      <c r="CN71" s="36">
        <f t="shared" ca="1" si="65"/>
        <v>-23.85764813426951</v>
      </c>
      <c r="CO71" s="20">
        <f t="shared" si="66"/>
        <v>120000</v>
      </c>
      <c r="CP71" s="20">
        <f t="shared" si="128"/>
        <v>2</v>
      </c>
      <c r="CQ71" s="64">
        <f t="shared" si="67"/>
        <v>1.5611203200000001E-3</v>
      </c>
      <c r="CR71" s="64">
        <f t="shared" si="68"/>
        <v>7.0250414400000009E-3</v>
      </c>
      <c r="CS71" s="36">
        <f t="shared" si="69"/>
        <v>38.179238705125641</v>
      </c>
      <c r="CT71" s="36">
        <f t="shared" si="70"/>
        <v>24.950847486456549</v>
      </c>
      <c r="CU71" s="36">
        <f t="shared" si="71"/>
        <v>8.6507738055340813</v>
      </c>
      <c r="CV71" s="36">
        <f t="shared" si="129"/>
        <v>33.601621291990632</v>
      </c>
      <c r="CW71" s="36">
        <f t="shared" si="72"/>
        <v>33.601621291990632</v>
      </c>
      <c r="CX71" s="36">
        <f t="shared" si="73"/>
        <v>3.7169777030330309E-2</v>
      </c>
      <c r="CY71" s="36">
        <f t="shared" si="74"/>
        <v>38.142068928095313</v>
      </c>
      <c r="CZ71" s="36">
        <f t="shared" si="130"/>
        <v>4.5404476361046804</v>
      </c>
      <c r="DA71" s="64">
        <f t="shared" si="75"/>
        <v>9.4441940893483789E-3</v>
      </c>
      <c r="DB71" s="70">
        <f t="shared" si="131"/>
        <v>0.99064416423944235</v>
      </c>
      <c r="DC71" s="70">
        <f>PRODUCT($DB$8:DB71)</f>
        <v>0.61866361063875486</v>
      </c>
      <c r="DD71" s="36">
        <f t="shared" si="76"/>
        <v>3948.1923518800113</v>
      </c>
      <c r="DE71" s="36">
        <f t="shared" si="77"/>
        <v>3022.7559674123031</v>
      </c>
      <c r="DF71" s="36">
        <f t="shared" si="78"/>
        <v>752.92070093571363</v>
      </c>
      <c r="DG71" s="36">
        <f t="shared" si="132"/>
        <v>1.5784137197088524</v>
      </c>
      <c r="DH71" s="36">
        <f t="shared" ca="1" si="152"/>
        <v>38.267017502433539</v>
      </c>
      <c r="DI71" s="36">
        <f t="shared" si="133"/>
        <v>335.69521555063352</v>
      </c>
      <c r="DJ71" s="36">
        <f t="shared" ca="1" si="79"/>
        <v>199.86813580136362</v>
      </c>
      <c r="DK71" s="36">
        <f t="shared" si="134"/>
        <v>907.52152049420408</v>
      </c>
      <c r="DL71" s="36">
        <f t="shared" si="135"/>
        <v>1030.1921155354064</v>
      </c>
      <c r="DM71" s="36">
        <f t="shared" ca="1" si="80"/>
        <v>322.538730842566</v>
      </c>
      <c r="DN71" s="36">
        <f t="shared" ca="1" si="136"/>
        <v>322.53873084257106</v>
      </c>
      <c r="DO71" s="64" cm="1">
        <f t="array" ref="DO71">IFERROR(INDEX(Tbl_FwdNom,$B71,MATCH(LIDt,Tbl_FwdNom_Cols,0)),0)</f>
        <v>11.736173470000001</v>
      </c>
      <c r="DP71" s="64">
        <f t="shared" ca="1" si="137"/>
        <v>12.532639359999999</v>
      </c>
      <c r="DQ71" s="64">
        <f t="shared" ca="1" si="81"/>
        <v>9.8879930856072829E-3</v>
      </c>
      <c r="DR71" s="70">
        <f t="shared" ca="1" si="82"/>
        <v>0.99020882201461213</v>
      </c>
      <c r="DS71" s="70">
        <f ca="1">PRODUCT($DR$8:DR71)</f>
        <v>0.54816350536088954</v>
      </c>
      <c r="DT71" s="36">
        <f t="shared" ca="1" si="83"/>
        <v>3134.0161205845443</v>
      </c>
      <c r="DU71" s="36">
        <f t="shared" ca="1" si="84"/>
        <v>762.40409503346177</v>
      </c>
      <c r="DV71" s="36">
        <f t="shared" ca="1" si="85"/>
        <v>1.6288903066409246</v>
      </c>
      <c r="DW71" s="36">
        <f t="shared" ca="1" si="86"/>
        <v>38.080199588972953</v>
      </c>
      <c r="DX71" s="36">
        <f t="shared" ca="1" si="87"/>
        <v>3985.9759636510576</v>
      </c>
      <c r="DY71" s="36">
        <f t="shared" ca="1" si="88"/>
        <v>42.099778755131481</v>
      </c>
      <c r="DZ71" s="36">
        <f t="shared" ca="1" si="89"/>
        <v>301.80406861484255</v>
      </c>
      <c r="EA71" s="36">
        <f t="shared" ca="1" si="90"/>
        <v>0</v>
      </c>
      <c r="EB71" s="36">
        <f t="shared" ca="1" si="91"/>
        <v>290.79940861925468</v>
      </c>
      <c r="EC71" s="36">
        <f t="shared" ca="1" si="92"/>
        <v>902.63727954079172</v>
      </c>
      <c r="ED71" s="36">
        <f t="shared" ca="1" si="93"/>
        <v>1024.6476118369328</v>
      </c>
      <c r="EE71" s="36">
        <f t="shared" ca="1" si="138"/>
        <v>122.01033229614109</v>
      </c>
      <c r="EF71" s="36">
        <f t="shared" ca="1" si="94"/>
        <v>412.80974091539576</v>
      </c>
      <c r="EG71" s="64"/>
      <c r="EH71" s="64"/>
      <c r="EI71" s="64"/>
      <c r="EJ71" s="70"/>
      <c r="EK71" s="70"/>
      <c r="EL71" s="70"/>
      <c r="EM71" s="70"/>
      <c r="EN71" s="70"/>
      <c r="EO71" s="36">
        <f t="shared" ca="1" si="96"/>
        <v>2.8368908369671448</v>
      </c>
      <c r="EP71" s="36">
        <f t="shared" ca="1" si="97"/>
        <v>0</v>
      </c>
      <c r="EQ71" s="36">
        <f t="shared" si="98"/>
        <v>100.77818544843907</v>
      </c>
      <c r="ER71" s="36">
        <f t="shared" si="99"/>
        <v>23.666609932950834</v>
      </c>
      <c r="ES71" s="36">
        <f t="shared" si="100"/>
        <v>-21.613076126891002</v>
      </c>
      <c r="ET71" s="36">
        <f t="shared" ca="1" si="101"/>
        <v>0</v>
      </c>
      <c r="EU71" s="36">
        <f t="shared" ca="1" si="139"/>
        <v>23.666609932950834</v>
      </c>
      <c r="EV71" s="36">
        <f t="shared" si="102"/>
        <v>5.5413477787115513</v>
      </c>
      <c r="EW71" s="36">
        <f t="shared" si="103"/>
        <v>131.73399956761034</v>
      </c>
      <c r="EX71" s="36">
        <f t="shared" ca="1" si="140"/>
        <v>261.72014272771179</v>
      </c>
      <c r="EY71" s="36">
        <f t="shared" si="104"/>
        <v>25.119233714467843</v>
      </c>
      <c r="EZ71" s="36">
        <f t="shared" si="105"/>
        <v>3.8304397201414377</v>
      </c>
      <c r="FA71" s="36">
        <f t="shared" si="106"/>
        <v>-4.4858994536508403</v>
      </c>
      <c r="FB71" s="36">
        <f t="shared" si="107"/>
        <v>9.0054274810434229</v>
      </c>
      <c r="FC71" s="36">
        <f t="shared" si="141"/>
        <v>12.835867201184861</v>
      </c>
      <c r="FD71" s="36">
        <f t="shared" si="108"/>
        <v>1.0301921155354065E-5</v>
      </c>
      <c r="FE71" s="36">
        <f t="shared" si="109"/>
        <v>39.994319129521088</v>
      </c>
      <c r="FF71" s="36">
        <f t="shared" si="142"/>
        <v>77.94943034709496</v>
      </c>
      <c r="FG71" s="36">
        <f t="shared" ca="1" si="110"/>
        <v>183.77071238061683</v>
      </c>
      <c r="FH71" s="36">
        <f t="shared" ca="1" si="111"/>
        <v>2.4717358250124697</v>
      </c>
      <c r="FI71" s="36">
        <f t="shared" ca="1" si="112"/>
        <v>-3.9761021143100059</v>
      </c>
      <c r="FJ71" s="36">
        <f t="shared" ca="1" si="113"/>
        <v>267.96712614631906</v>
      </c>
      <c r="FK71" s="36">
        <f t="shared" si="114"/>
        <v>0.73616954935210743</v>
      </c>
      <c r="FL71" s="36">
        <f t="shared" si="115"/>
        <v>-2.8539907419659816</v>
      </c>
      <c r="FM71" s="36">
        <f t="shared" ca="1" si="116"/>
        <v>75.435510175107368</v>
      </c>
      <c r="FN71" s="36">
        <f t="shared" ca="1" si="154"/>
        <v>192.53161597121169</v>
      </c>
    </row>
    <row r="72" spans="2:170" x14ac:dyDescent="0.25">
      <c r="B72" s="2">
        <v>64</v>
      </c>
      <c r="C72" s="2">
        <f t="shared" si="117"/>
        <v>6</v>
      </c>
      <c r="D72" s="2">
        <f t="shared" si="144"/>
        <v>88</v>
      </c>
      <c r="E72" s="2">
        <f t="shared" si="118"/>
        <v>8</v>
      </c>
      <c r="F72" s="189">
        <f t="shared" si="145"/>
        <v>47664</v>
      </c>
      <c r="G72" s="2">
        <f t="shared" si="146"/>
        <v>6</v>
      </c>
      <c r="H72" s="187">
        <f t="shared" ref="H72:H135" si="155">AgeAtEntry+D72/12</f>
        <v>39.916666666666671</v>
      </c>
      <c r="I72" s="186">
        <f t="shared" si="147"/>
        <v>39</v>
      </c>
      <c r="J72" s="2">
        <f t="shared" ref="J72:J135" si="156">IF(OR($B72&gt;IVP,IVP=0),0,1)</f>
        <v>0</v>
      </c>
      <c r="K72" s="2">
        <f t="shared" ref="K72:K135" si="157">IF(AND(E72&lt;=ProjTerm,D72&gt;0),1,0)</f>
        <v>1</v>
      </c>
      <c r="L72">
        <f t="shared" ref="L72:L135" si="158">IF($D72&lt;=VLOOKUP("Nat"&amp;Sex&amp;Smk,Tbl_MrtSelBands,2,FALSE),1,IF($D72&lt;=VLOOKUP("Nat"&amp;Sex&amp;Smk,Tbl_MrtSelBands,3,FALSE),2,3))</f>
        <v>2</v>
      </c>
      <c r="M72" s="190">
        <f t="shared" si="148"/>
        <v>1.0213632E-3</v>
      </c>
      <c r="N72">
        <f t="shared" ref="N72:N135" si="159">VLOOKUP(G72,Tbl_MrtSeasonAdj,MATCH("DTH_NAT",Tbl_MrtSeasonAdj_Cols)+1,FALSE)</f>
        <v>1</v>
      </c>
      <c r="O72">
        <f t="shared" ref="O72:O135" si="160">IF(F72&lt;=ProjStart,100,VLOOKUP(MIN(B72,Tbl_TmpScl_Rows),Tbl_TmpScl,2,FALSE))</f>
        <v>100</v>
      </c>
      <c r="P72" s="58">
        <f t="shared" ref="P72:P135" si="161">IF(D72&lt;=DthNatWP,0,MIN(1,M72*N72*O72/100*DthAdjPC/100)*(1+UWLoadPC/100))</f>
        <v>4.5961344000000001E-3</v>
      </c>
      <c r="Q72" s="106">
        <f t="shared" ref="Q72:Q135" si="162">MIN(1,P72*(1+DthStressPC/100))*$K72</f>
        <v>4.5961344000000001E-3</v>
      </c>
      <c r="R72" s="59">
        <f t="shared" ref="R72:R135" si="163">IF(AND(ActDthNat=1,$B72=ActDthNatMth),1,IF(OR(AND($B72&lt;=IVP,ExpDthNat=0),AND(ActDthNat=1,$B72&lt;IVP)),0,Q72))</f>
        <v>4.5961344000000001E-3</v>
      </c>
      <c r="S72" s="32">
        <f t="shared" si="119"/>
        <v>3.8382041386575416E-4</v>
      </c>
      <c r="T72">
        <f t="shared" ref="T72:T135" si="164">IF($D72&lt;=VLOOKUP("Acc"&amp;Sex&amp;Smk,Tbl_MrtSelBands,2,FALSE),1,IF($D72&lt;=VLOOKUP("Acc"&amp;Sex&amp;Smk,Tbl_MrtSelBands,3,FALSE),2,3))</f>
        <v>1</v>
      </c>
      <c r="U72" s="32">
        <f t="shared" si="120"/>
        <v>3.5460807000000001E-4</v>
      </c>
      <c r="V72">
        <f t="shared" ref="V72:V135" si="165">VLOOKUP(G72,Tbl_MrtSeasonAdj,MATCH("DTH_ACC",Tbl_MrtSeasonAdj_Cols)+1,FALSE)</f>
        <v>1</v>
      </c>
      <c r="W72">
        <f t="shared" ref="W72:W135" si="166">IF(F72&lt;=ProjStart,100,VLOOKUP(MIN(B72,MAX(Tbl_TmpScl_Rows)),Tbl_TmpScl,2,FALSE))</f>
        <v>100</v>
      </c>
      <c r="X72" s="58">
        <f t="shared" ref="X72:X135" si="167">MIN(1,U72*V72*W72/100*DthAdjPC/100*(1+UWLoadPC/100))</f>
        <v>1.5957363150000002E-3</v>
      </c>
      <c r="Y72" s="58">
        <f t="shared" ref="Y72:Y135" si="168">IF(F72&gt;ProjStart,MIN(1,X72*(1+DthStressPC/100)),0)</f>
        <v>1.5957363150000002E-3</v>
      </c>
      <c r="Z72" s="32">
        <f t="shared" ref="Z72:Z135" si="169">IF(AND(ActDthAcc=1,$B72=ActDthAccMth),1,IF(OR(AND($B72&lt;=IVP,ExpDthAcc=0),AND(ActDthAcc=1,$B72&lt;IVP)),0,Y72))</f>
        <v>1.5957363150000002E-3</v>
      </c>
      <c r="AA72" s="32">
        <f t="shared" ref="AA72:AA135" si="170">IF(F72&lt;=ProjStart,0,IF(Z72=1,1,1-(1-MIN(1-Q72,Z72))^(1/12)))</f>
        <v>1.3307538287432585E-4</v>
      </c>
      <c r="AB72" s="59">
        <f t="shared" ref="AB72:AB135" si="171">IF($K72=0,0,MIN(100-AF72,INDEX(Tbl_Lps,MATCH(MIN($D72,MAX(Tbl_Lps_Rows)),Tbl_Lps_Rows,0),MATCH(RFRsk,Tbl_Lps_Cols,0)))/100)</f>
        <v>4.9056245199999996E-3</v>
      </c>
      <c r="AC72" s="59">
        <f t="shared" ref="AC72:AC135" si="172">IF(AND(ActLps=1,$B72=ActLpsMth),1,IF(OR(AND($B72&lt;=IVP,ExpLps=0),AND(ActLps=1,$B72&lt;IVP)),0,AB72))</f>
        <v>4.9056245199999996E-3</v>
      </c>
      <c r="AD72">
        <f t="shared" ref="AD72:AD135" si="173">VLOOKUP(G72,Tbl_ExitSeasonAdj,MATCH("LPS",Tbl_ExitSeasonAdj_Cols)+1,FALSE)</f>
        <v>1</v>
      </c>
      <c r="AE72" s="59">
        <f t="shared" ref="AE72:AE135" si="174">IF(F72&gt;ProjStart,IF(E72&lt;ProjTerm,MIN(100,AC72*(1+LpsStressPC/100)*AD72),0),0)</f>
        <v>4.9056245199999996E-3</v>
      </c>
      <c r="AF72" s="59">
        <f t="shared" ref="AF72:AF135" si="175">IF($K72=0,0,INDEX(Tbl_Cnl,MATCH(MIN($D72,MAX(Tbl_Cnl_Rows)),Tbl_Cnl_Rows,0),MATCH(RFRsk,Tbl_Cnl_Cols,0))/100)</f>
        <v>4.1758461800000006E-3</v>
      </c>
      <c r="AG72" s="59">
        <f t="shared" ref="AG72:AG135" si="176">IF(AND(ActCnl=1,$B72=ActCnlMth),1,IF(OR(AND($B72&lt;=IVP,ExpCnl=0),AND(ActCnl=1,$B72&lt;IVP)),0,AF72))</f>
        <v>4.1758461800000006E-3</v>
      </c>
      <c r="AH72">
        <f t="shared" ref="AH72:AH135" si="177">VLOOKUP(G72,Tbl_ExitSeasonAdj,MATCH("CNL",Tbl_ExitSeasonAdj_Cols,0)+1,FALSE)</f>
        <v>1</v>
      </c>
      <c r="AI72" s="59">
        <f t="shared" ref="AI72:AI135" si="178">IF($F72&gt;ProjStart,IF($E72&lt;ProjTerm,MIN(100,1-AL72-AE72,AG72*(1+LpsStressPC/100)*AH72),0),0)</f>
        <v>4.1758461800000006E-3</v>
      </c>
      <c r="AJ72" s="59">
        <f t="shared" ref="AJ72:AJ135" si="179">IF($K72=0,0,INDEX(Tbl_NTU,MATCH(MIN($D72,MAX(Tbl_NTU_Rows)),Tbl_NTU_Rows,0),MATCH(RFRsk,Tbl_NTU_Cols,0))/100)</f>
        <v>0</v>
      </c>
      <c r="AK72" s="59">
        <f t="shared" ref="AK72:AK135" si="180">IF(AND(ActNTU=1,$B72=ActNTUMth),1,IF(OR(AND($B72&lt;=IVP,ExpNTU=0),AND(ActNTU=1,$B72&lt;IVP)),0,AJ72))</f>
        <v>0</v>
      </c>
      <c r="AL72" s="59">
        <f t="shared" ref="AL72:AL135" si="181">IF($F72&gt;ProjStart,IF($E72&lt;ProjTerm,MIN(100,AK72*(1+LpsStressPC/100)*AH72),0),0)</f>
        <v>0</v>
      </c>
      <c r="AM72" s="12">
        <f t="shared" si="121"/>
        <v>0.53652175199572139</v>
      </c>
      <c r="AN72" s="12">
        <f t="shared" si="122"/>
        <v>0</v>
      </c>
      <c r="AO72" s="66">
        <f t="shared" ref="AO72:AO135" si="182">AM72*S72</f>
        <v>2.0592800089897729E-4</v>
      </c>
      <c r="AP72" s="66">
        <f t="shared" ref="AP72:AP135" si="183">AM72*AA72</f>
        <v>7.1397837567234719E-5</v>
      </c>
      <c r="AQ72" s="59">
        <f t="shared" ref="AQ72:AQ135" si="184">AM72*AE72</f>
        <v>2.6319742621035693E-3</v>
      </c>
      <c r="AR72" s="59">
        <f t="shared" ref="AR72:AR135" si="185">AM72*AI72</f>
        <v>2.2404323085582407E-3</v>
      </c>
      <c r="AS72" s="59">
        <f t="shared" ref="AS72:AS135" si="186">AL72*AM72</f>
        <v>0</v>
      </c>
      <c r="AT72" s="12">
        <f t="shared" ref="AT72:AT135" si="187">IF(AND($B72=IVP,ActIVPOn=1,ExtrCls="Y"),1,IF(AND($B72=IVP,ActIVPOff=1,ExtrCls="N"),0,IF($K73=0,0,IF(AND(OR(D72=0,F72=ProjStart),InitPols&lt;&gt;0),1,MAX(0,AM72-AO72-AP72-AQ72-AR72-AS72)))))</f>
        <v>0.5313720195865933</v>
      </c>
      <c r="AU72" s="59">
        <f t="shared" si="123"/>
        <v>0</v>
      </c>
      <c r="AV72" s="59">
        <f t="shared" si="124"/>
        <v>-6.0281640790194047E-17</v>
      </c>
      <c r="AW72" s="70">
        <f t="shared" ref="AW72:AW135" si="188">IF(AND(ActWOPBrth=1,$B72&gt;ActWOPBrthMth,$B72&lt;=IVP,$B72&lt;=ActWOPBrthMth+WOPBrthPer),1,IF(OR($D72&lt;=WOPBrthWP,AND($B72&lt;=IVP,ExpWOPBrth=0),AND(ActWOPBrth=1,$B72&lt;IVP)),0,AM72*VLOOKUP($I72,Tbl_Births,2,FALSE)/12*$J72))</f>
        <v>0</v>
      </c>
      <c r="AX72" s="20">
        <f t="shared" ref="AX72:AX135" si="189">IF(AND(B72&lt;IVP,ExpSA=0),0,IF(AND(OR(RunType="CLS",AND(ActSADecr=1,SAChng&lt;0),AND(ActSAIncr=1,SAChng&gt;0)),$B72&gt;=ActSAMth),SALSCLS,SALSOPN))</f>
        <v>200000</v>
      </c>
      <c r="AY72" s="20">
        <f t="shared" ref="AY72:AY135" si="190">IF(AND(B72&lt;IVP,ExpSA=0),0,IF(AND(OR(RunType="CLS",AND(ActSADecr=1,SAChng&lt;0),AND(ActSAIncr=1,SAChng&gt;0)),$B72&gt;=ActSAMth),SATrCLS,SATrOPN))</f>
        <v>0</v>
      </c>
      <c r="AZ72" s="20">
        <f t="shared" ref="AZ72:AZ135" si="191">IF(AND(B72&lt;IVP,ExpSA=0),0,IF(AND(OR(RunType="CLS",AND(ActSADecr=1,SAChng&lt;0),AND(ActSAIncr=1,SAChng&gt;0)),$B72&gt;=ActSAMth),SAInstCLS,SAInstOPN))*$K72</f>
        <v>0</v>
      </c>
      <c r="BA72" s="20">
        <f t="shared" ref="BA72:BA135" si="192">IF(K72=0,0,AZ72+AY72+AX72)</f>
        <v>200000</v>
      </c>
      <c r="BB72" s="36">
        <f t="shared" ref="BB72:BB135" si="193">IF(D72=1,ExGrat+1,1)*$K72</f>
        <v>1</v>
      </c>
      <c r="BC72" s="36">
        <f t="shared" ref="BC72:BC135" si="194">ROUNDUP(AZ72/AnnPayM*$K72,2)</f>
        <v>0</v>
      </c>
      <c r="BD72" s="80">
        <f t="shared" ref="BD72:BD135" si="195">IF(AND(DthRepdt="Y",ActDthNat=1,B72&lt;IVP),0,AO72*BB72*AX72*$K72)</f>
        <v>41.185600179795458</v>
      </c>
      <c r="BE72" s="36">
        <f t="shared" ref="BE72:BE135" si="196">IF(AND(DthRepdt="Y",ActDthNat=1,B72&lt;IVP),0,BB72*AO72*AY72*$K72)</f>
        <v>0</v>
      </c>
      <c r="BF72" s="36">
        <f t="shared" ref="BF72:BF135" si="197">IF(AND(DthRepdt="Y",ActDthNat=1,B72&lt;IVP),0,BC72*AnnPayM*BB72*AO72)</f>
        <v>0</v>
      </c>
      <c r="BG72" s="36">
        <f t="shared" ref="BG72:BG135" si="198">BF72+BE72+BD72</f>
        <v>41.185600179795458</v>
      </c>
      <c r="BH72" s="36">
        <f t="shared" ref="BH72:BH135" si="199">IF(AND(DthRepdt="Y",ActDthAcc=1,B72&lt;IVP),0,AP72*BB72*AX72*$K72)</f>
        <v>14.279567513446944</v>
      </c>
      <c r="BI72" s="36">
        <f t="shared" ref="BI72:BI135" si="200">IF(AND(DthRepdt="Y",ActDthAcc=1,B72&lt;IVP),0,BB72*AP72*AY72*$K72)</f>
        <v>0</v>
      </c>
      <c r="BJ72" s="36">
        <f t="shared" ref="BJ72:BJ135" si="201">IF(AND(DthRepdt="Y",ActDthAcc=1,B72&lt;IVP),0,BC72*AnnPayM*AP72*BB72)</f>
        <v>0</v>
      </c>
      <c r="BK72" s="36">
        <f t="shared" ref="BK72:BK135" si="202">BJ72+BI72+BH72</f>
        <v>14.279567513446944</v>
      </c>
      <c r="BL72" s="68">
        <f ca="1">IF(OR(AT72=0,E72&gt;ProjTerm),0,VLOOKUP(D72,'Life Events'!$AE$5:$AI$1206,5,FALSE))</f>
        <v>2.2027180096591315E-2</v>
      </c>
      <c r="BM72" s="93">
        <f t="shared" ref="BM72:BM135" ca="1" si="203">IF(AND(ActWOPBrth=1,$B72&gt;ActWOPBrthMth,$B72&lt;=IVP,$B72&lt;=ActWOPBrthMth+WOPBrthPer),1,IF(OR(AND($B72&lt;=IVP,ExpWOPBrth=0),AND(ActWOPBrth=1,$B72&lt;IVP)),0,BL72))</f>
        <v>2.2027180096591315E-2</v>
      </c>
      <c r="BN72" s="93">
        <f t="shared" ref="BN72:BN135" ca="1" si="204">AT72*BM72</f>
        <v>1.1704627173723338E-2</v>
      </c>
      <c r="BO72" s="36">
        <f t="shared" ref="BO72:BO135" ca="1" si="205">BS72*BN72</f>
        <v>1.7809328525796588</v>
      </c>
      <c r="BP72" s="36">
        <f t="shared" ref="BP72:BP135" si="206">IF(AE72+AI72+AL72=0,0,(AP72+AO72)*AE72/(AE72+AI72+AL72)*BR72)</f>
        <v>2.3187097133312209E-2</v>
      </c>
      <c r="BQ72" s="36">
        <f t="shared" ref="BQ72:BQ135" si="207">IFERROR(IF(OR(F72&lt;=ProjStart,D72&lt;=0),0,100-(AM73*AE73+AM74*AE74+AM75*AE75+AM76*AE76*Prm4PC/100-IF(D72=1,AM72*AI72,0))*100/AT72),0)</f>
        <v>98.304190627444825</v>
      </c>
      <c r="BR72" s="36">
        <f t="shared" ref="BR72:BR135" si="208">IF(AND($B72&lt;IVP,ExpSA=0),0,IF(AND(OR(RunType="CLS",AND(ActSADecr=1,SAChng&lt;0),AND(ActSAIncr=1,SAChng&gt;0),AND(ActPrm=1,SAChng=0,$B72&gt;=IVP/2)),$B72&gt;=ActSAMth),PrmCls,PrmOpn))/12</f>
        <v>154.78110000000001</v>
      </c>
      <c r="BS72" s="36">
        <f t="shared" ref="BS72:BS135" si="209">IF(F72&gt;=ProjStart,BR72,0)*BQ72/100</f>
        <v>152.15630759925602</v>
      </c>
      <c r="BT72" s="36">
        <f t="shared" ref="BT72:BT135" si="210">IF(AND(ActPS=1,$B72&gt;=PSStartMth,$B72&lt;=PSEndMth,$B72&lt;IVP),0,BS72*AT72)</f>
        <v>80.851604461855587</v>
      </c>
      <c r="BU72" s="70" cm="1">
        <f t="array" ref="BU72">IF(AND(ActInt=1,$J72=0),INDEX(Tbl_FwdNom,$B72-IVP,MATCH(ValnDt,Tbl_FwdNom_Cols)),INDEX(Tbl_FwdNom,$B72,MATCH(StartDt,Tbl_FwdNom_Cols)))</f>
        <v>12.014469521000001</v>
      </c>
      <c r="BV72" s="70" cm="1">
        <f t="array" ref="BV72">INDEX(Tbl_FwdReal,$B72,MATCH(StartDt,Tbl_FwdReal_Cols))</f>
        <v>5.2879823239999997</v>
      </c>
      <c r="BW72" s="70" cm="1">
        <f t="array" ref="BW72">IF(RunType&lt;&gt;"OPN",INDEX(Tbl_FwdReal,$B72,MATCH(ValnDt,Tbl_FwdReal_Cols)),IF(AND($J72=0,ActInt=1),INDEX(Tbl_FwdReal,$B72-IVP,MATCH(ValnDt,Tbl_FwdReal_Cols)),-999))*$K72</f>
        <v>5.2879823239999997</v>
      </c>
      <c r="BX72" s="70">
        <f t="shared" ref="BX72:BX135" si="211">IF(OR(NBExpMth&gt;0,AND(RunType="OPN",ActInt=0)),BV72,BW72)/100</f>
        <v>5.2879823239999998E-2</v>
      </c>
      <c r="BY72" s="70">
        <f t="shared" si="125"/>
        <v>6.3886561870857728E-2</v>
      </c>
      <c r="BZ72" s="64">
        <f t="shared" si="151"/>
        <v>5.174070379950102E-3</v>
      </c>
      <c r="CA72" s="70" cm="1">
        <f t="array" ref="CA72">IF($J72=1,CA71*(1+INDEX(Tbl_CPI,$B72,MATCH(IF(RunType="OPN",StartDt,ValnDt),Tbl_CPI_Cols))),0)</f>
        <v>0</v>
      </c>
      <c r="CB72" s="70">
        <f t="shared" si="126"/>
        <v>1.2809742392705921</v>
      </c>
      <c r="CC72" s="70">
        <f t="shared" si="127"/>
        <v>1.2551059476289093</v>
      </c>
      <c r="CD72" s="36">
        <f t="shared" ref="CD72:CD135" si="212">IF($B72=0,0,REFixed/12*CC71+BS72*REMPrmPC/100)</f>
        <v>8.5294280558048321</v>
      </c>
      <c r="CE72" s="36">
        <f t="shared" ref="CE72:CE135" si="213">IF($B72=0,0,BS72*REAPrmPC/100)</f>
        <v>1.5748177836522999</v>
      </c>
      <c r="CF72" s="36">
        <f t="shared" ref="CF72:CF135" si="214">IF($B72=0,0,BS72*RECPrmPC/100)</f>
        <v>0</v>
      </c>
      <c r="CG72" s="36">
        <f t="shared" ref="CG72:CG135" si="215">IF(F72&lt;=ProjStart,0,(CD72+CE72+CF72)*AM72)</f>
        <v>5.4211476803810186</v>
      </c>
      <c r="CH72" s="36">
        <f t="shared" ref="CH72:CH135" si="216">IF(F72&lt;=ProjStart,0,CD72*AM72)</f>
        <v>4.5762236840218682</v>
      </c>
      <c r="CI72" s="36">
        <f t="shared" ref="CI72:CI135" si="217">IFERROR((CEFixed*CC72+CEClmPC*BA72)*BB72,0)*(AP72+AO72)</f>
        <v>0</v>
      </c>
      <c r="CJ72" s="36">
        <f t="shared" ref="CJ72:CJ135" si="218">(CI72+CF72)*(AP72+AO72)</f>
        <v>0</v>
      </c>
      <c r="CK72" s="36">
        <f t="shared" ref="CK72:CK135" si="219">IF(D72=1,IEFixed*CC72+BS72*IEPrmPC/100,0)*AM72</f>
        <v>0</v>
      </c>
      <c r="CL72" s="36">
        <f t="shared" ref="CL72:CL135" si="220">(CK72+CE72)*AM72</f>
        <v>0.84492399635915083</v>
      </c>
      <c r="CM72" s="36">
        <f t="shared" ref="CM72:CM135" si="221">CG72+CK72+CI72</f>
        <v>5.4211476803810186</v>
      </c>
      <c r="CN72" s="36">
        <f t="shared" ref="CN72:CN135" ca="1" si="222">BG72-BT72+BO72+BK72-BP72</f>
        <v>-23.62869101316684</v>
      </c>
      <c r="CO72" s="20">
        <f t="shared" ref="CO72:CO135" si="223">IF(AND($B72&lt;IVP,ExpSA=0),0,IF(AND(OR(RunType="CLS",AND(ActSADecr=1,SAChng&lt;0),AND(ActSAIncr=1,SAChng&gt;0)),$B72&gt;=ActSAMth),RI1SACls+RI2SACls,RI1SAOpn+RI2SAOpn))</f>
        <v>120000</v>
      </c>
      <c r="CP72" s="20">
        <f t="shared" ref="CP72:CP135" si="224">IF(D72&lt;=VLOOKUP(Sex&amp;Smk,Tbl_RISelBands,2,FALSE),1,2)</f>
        <v>2</v>
      </c>
      <c r="CQ72" s="64">
        <f t="shared" ref="CQ72:CQ135" si="225">IF(B72=0,0,VLOOKUP(Sex&amp;Smk&amp;I72,Tbl_RIPrm,CP72+1,FALSE)*VLOOKUP(RFRsk,Tbl_RIRFRskScl,2,FALSE)/100)</f>
        <v>1.5611203200000001E-3</v>
      </c>
      <c r="CR72" s="64">
        <f t="shared" ref="CR72:CR135" si="226">IF(F72&gt;ProjStart,MIN(1,CQ72*(1+UWLoadPC/100)*RIAdjPC/100),0)</f>
        <v>7.0250414400000009E-3</v>
      </c>
      <c r="CS72" s="36">
        <f t="shared" ref="CS72:CS135" si="227">CO72*(1-(1-CR72)^(1/12))*AM72</f>
        <v>37.812780379467327</v>
      </c>
      <c r="CT72" s="36">
        <f t="shared" ref="CT72:CT135" si="228">IF(AND(DthRepdt="Y",$B72&lt;IVP,AND(ActDthNat=1,$B72=ActDthNatMth)),0,CO72*AO72)</f>
        <v>24.711360107877276</v>
      </c>
      <c r="CU72" s="36">
        <f t="shared" ref="CU72:CU135" si="229">IF(AND(DthRepdt="Y",$B72&lt;IVP,AND(ActDthAcc=1,$B72=ActDthAccMth)),0,CO72*AP72)</f>
        <v>8.5677405080681659</v>
      </c>
      <c r="CV72" s="36">
        <f t="shared" si="129"/>
        <v>33.279100615945438</v>
      </c>
      <c r="CW72" s="36">
        <f t="shared" ref="CW72:CW135" si="230">IF(E72&gt;RIBnd1,0,CV72)</f>
        <v>33.279100615945438</v>
      </c>
      <c r="CX72" s="36">
        <f t="shared" ref="CX72:CX135" si="231">IF(OR(E72&gt;RIBnd1,E72&lt;=RIBnd),0,MAX((CS72*(1-RIProfExp/100)-CV72)*RIProfPC/100,0))</f>
        <v>3.6813007887797511E-2</v>
      </c>
      <c r="CY72" s="36">
        <f t="shared" ref="CY72:CY135" si="232">IF(OR(AND(ActPS=1,$B72&gt;=PSStartMth,$B72&lt;=PSEndMth,$B72&lt;IVP),E72&gt;RIBnd1),0,IF(D72&lt;=DurIFProj,0,CS72-CX72))</f>
        <v>37.775967371579526</v>
      </c>
      <c r="CZ72" s="36">
        <f t="shared" si="130"/>
        <v>4.4968667556340876</v>
      </c>
      <c r="DA72" s="64">
        <f t="shared" ref="DA72:DA135" si="233">(1+BU72/100)^(1/12)-1</f>
        <v>9.4996604602120005E-3</v>
      </c>
      <c r="DB72" s="70">
        <f t="shared" si="131"/>
        <v>0.99058973387283633</v>
      </c>
      <c r="DC72" s="70">
        <f>PRODUCT($DB$8:DB72)</f>
        <v>0.6128418214194522</v>
      </c>
      <c r="DD72" s="36">
        <f t="shared" ref="DD72:DD135" si="234">IF($D72&lt;0,0,(DD73+BT73)/(1+$DA73))</f>
        <v>3904.8472341926217</v>
      </c>
      <c r="DE72" s="36">
        <f t="shared" ref="DE72:DE135" si="235">IF($D72&lt;0,0,(DE73+BG73)/(1+$DA73))</f>
        <v>3010.285522577004</v>
      </c>
      <c r="DF72" s="36">
        <f t="shared" ref="DF72:DF135" si="236">IF($D72&lt;0,0,(DF73+BK73)/(1+$DA73))</f>
        <v>745.79362443462071</v>
      </c>
      <c r="DG72" s="36">
        <f t="shared" ref="DG72:DG135" si="237">IF($D72&lt;0,0,(DG73+BP73)/(1+$DA73))</f>
        <v>1.5702210169785145</v>
      </c>
      <c r="DH72" s="36">
        <f t="shared" ref="DH72:DH135" ca="1" si="238">IF($D72&lt;0,0,(DH73+BO73)/(1+$DA73))</f>
        <v>36.849608322951987</v>
      </c>
      <c r="DI72" s="36">
        <f t="shared" ref="DI72:DI135" si="239">IF($D72&lt;0,0,DI73/(1+$DA73)+CM73)</f>
        <v>333.41155937383292</v>
      </c>
      <c r="DJ72" s="36">
        <f t="shared" ref="DJ72:DJ135" ca="1" si="240">DE72+DF72+DH72+DI72-DD72-DG72</f>
        <v>219.92285949880977</v>
      </c>
      <c r="DK72" s="36">
        <f t="shared" ref="DK72:DK135" si="241">IF($D72&lt;0,0,(DK73+$CW73)/(1+$DA73))</f>
        <v>882.86356618328887</v>
      </c>
      <c r="DL72" s="36">
        <f t="shared" ref="DL72:DL135" si="242">IF($D72&lt;0,0,(DL73+$CY73)/(1+$DA73))</f>
        <v>1002.2026234702008</v>
      </c>
      <c r="DM72" s="36">
        <f t="shared" ref="DM72:DM135" ca="1" si="243">DJ72+DL72-DK72</f>
        <v>339.26191678572172</v>
      </c>
      <c r="DN72" s="36">
        <f t="shared" ca="1" si="136"/>
        <v>339.26191678572661</v>
      </c>
      <c r="DO72" s="64" cm="1">
        <f t="array" ref="DO72">IFERROR(INDEX(Tbl_FwdNom,$B72,MATCH(LIDt,Tbl_FwdNom_Cols,0)),0)</f>
        <v>11.839357400000001</v>
      </c>
      <c r="DP72" s="64">
        <f t="shared" ca="1" si="137"/>
        <v>12.577562609999999</v>
      </c>
      <c r="DQ72" s="64">
        <f t="shared" ref="DQ72:DQ135" ca="1" si="244">(1+DP72/100)^(1/12)-1</f>
        <v>9.9215827122760558E-3</v>
      </c>
      <c r="DR72" s="70">
        <f t="shared" ref="DR72:DR135" ca="1" si="245">(1+DQ72)^(-1)</f>
        <v>0.99017588802723633</v>
      </c>
      <c r="DS72" s="70">
        <f ca="1">PRODUCT($DR$8:DR72)</f>
        <v>0.54277828570484155</v>
      </c>
      <c r="DT72" s="36">
        <f t="shared" ref="DT72:DT135" ca="1" si="246">IF($D72&lt;0,0,(DT73+BG73)/(1+$DQ73))</f>
        <v>3123.9249205667347</v>
      </c>
      <c r="DU72" s="36">
        <f t="shared" ref="DU72:DU135" ca="1" si="247">IF($D72&lt;0,0,(DU73+BK73)/(1+$DQ73))</f>
        <v>755.68878280906722</v>
      </c>
      <c r="DV72" s="36">
        <f t="shared" ref="DV72:DV135" ca="1" si="248">IF($D72&lt;0,0,(DV73+BP73)/(1+$DQ73))</f>
        <v>1.6218643794141752</v>
      </c>
      <c r="DW72" s="36">
        <f t="shared" ref="DW72:DW135" ca="1" si="249">IF($D72&lt;0,0,(DW73+BO73)/(1+$DQ73))</f>
        <v>36.677082586315265</v>
      </c>
      <c r="DX72" s="36">
        <f t="shared" ref="DX72:DX135" ca="1" si="250">IF($D72&lt;0,0,(DX73+BT73)/(1+$DQ73))</f>
        <v>3944.6715494017103</v>
      </c>
      <c r="DY72" s="36">
        <f t="shared" ref="DY72:DY135" ca="1" si="251">IF($D72&lt;0,0,DY73/(1+$DQ73)+CL73)</f>
        <v>41.664168212544425</v>
      </c>
      <c r="DZ72" s="36">
        <f t="shared" ref="DZ72:DZ135" ca="1" si="252">IF($D72&lt;0,0,DZ73/(1+$DQ73)+CH73)</f>
        <v>300.17681557869344</v>
      </c>
      <c r="EA72" s="36">
        <f t="shared" ref="EA72:EA135" ca="1" si="253">IF($D72&lt;0,0,EA73/(1+$DQ73)+CJ73)</f>
        <v>0</v>
      </c>
      <c r="EB72" s="36">
        <f t="shared" ref="EB72:EB135" ca="1" si="254">DT72+DU72+DW72-DX72+DY72+DZ72+EA72-DV72</f>
        <v>311.83835597223072</v>
      </c>
      <c r="EC72" s="36">
        <f t="shared" ref="EC72:EC135" ca="1" si="255">IF($D72&lt;0,0,(EC73+CW73)/(1+DQ73))</f>
        <v>878.31376935299409</v>
      </c>
      <c r="ED72" s="36">
        <f t="shared" ref="ED72:ED135" ca="1" si="256">IF($D72&lt;0,0,(ED73+CY73)/(1+DQ73))</f>
        <v>997.03777049712949</v>
      </c>
      <c r="EE72" s="36">
        <f t="shared" ca="1" si="138"/>
        <v>118.7240011441354</v>
      </c>
      <c r="EF72" s="36">
        <f t="shared" ref="EF72:EF135" ca="1" si="257">EB72+EE72</f>
        <v>430.56235711636612</v>
      </c>
      <c r="EG72" s="64"/>
      <c r="EH72" s="64"/>
      <c r="EI72" s="64"/>
      <c r="EJ72" s="70"/>
      <c r="EK72" s="70"/>
      <c r="EL72" s="70"/>
      <c r="EM72" s="70"/>
      <c r="EN72" s="70"/>
      <c r="EO72" s="36">
        <f t="shared" ref="EO72:EO135" ca="1" si="258">(IF(B72=0,0,DM71)-CM72)*DA72</f>
        <v>3.0125093660037994</v>
      </c>
      <c r="EP72" s="36">
        <f t="shared" ref="EP72:EP135" ca="1" si="259">(-CM72-CN72-CZ72+EO72)*J72</f>
        <v>0</v>
      </c>
      <c r="EQ72" s="36">
        <f t="shared" ref="EQ72:EQ135" si="260">(DE72+DF72+DG72)*VLOOKUP("mort",Tbl_RA_Scl,2,FALSE)</f>
        <v>100.25509970433249</v>
      </c>
      <c r="ER72" s="36">
        <f t="shared" ref="ER72:ER135" si="261">DD72*VLOOKUP("lpsup",Tbl_RA_Scl,2,FALSE)</f>
        <v>23.406786727448491</v>
      </c>
      <c r="ES72" s="36">
        <f t="shared" ref="ES72:ES135" si="262">DD72*VLOOKUP("lpsdown",Tbl_RA_Scl,2,FALSE)</f>
        <v>-21.375797584000225</v>
      </c>
      <c r="ET72" s="36">
        <f t="shared" ref="ET72:ET135" ca="1" si="263">MAX(0,-DJ72)*VLOOKUP("masslps",Tbl_RA_Scl,2,FALSE)</f>
        <v>0</v>
      </c>
      <c r="EU72" s="36">
        <f t="shared" ca="1" si="139"/>
        <v>23.406786727448491</v>
      </c>
      <c r="EV72" s="36">
        <f t="shared" ref="EV72:EV135" si="264">DI72*VLOOKUP("exp",Tbl_RA_Scl,2,FALSE)</f>
        <v>5.50365128350861</v>
      </c>
      <c r="EW72" s="36">
        <f t="shared" ref="EW72:EW135" si="265">(DE72+DF72+DG72)*VLOOKUP("mortcat",Tbl_RA_Scl,2,FALSE)</f>
        <v>131.05023872312466</v>
      </c>
      <c r="EX72" s="36">
        <f t="shared" ca="1" si="140"/>
        <v>260.21577643841425</v>
      </c>
      <c r="EY72" s="36">
        <f t="shared" ref="EY72:EY135" si="266">DK72*VLOOKUP("mort",Tbl_RA_Scl_RI,2,FALSE)</f>
        <v>24.43672767657328</v>
      </c>
      <c r="EZ72" s="36">
        <f t="shared" ref="EZ72:EZ135" si="267">DL72*VLOOKUP("lpsup",Tbl_RA_Scl_RI,2,FALSE)</f>
        <v>3.7263697505344315</v>
      </c>
      <c r="FA72" s="36">
        <f t="shared" ref="FA72:FA135" si="268">DL72*VLOOKUP("lpsdown",Tbl_RA_Scl_RI,2,FALSE)</f>
        <v>-4.364021169717347</v>
      </c>
      <c r="FB72" s="36">
        <f t="shared" ref="FB72:FB135" si="269">MAX(0,DL72-DK72)*VLOOKUP("masslps",Tbl_RA_Scl_RI,2,FALSE)</f>
        <v>8.7608544304558453</v>
      </c>
      <c r="FC72" s="36">
        <f t="shared" si="141"/>
        <v>12.487224180990276</v>
      </c>
      <c r="FD72" s="36">
        <f t="shared" ref="FD72:FD135" si="270">DL72*VLOOKUP("exp",Tbl_RA_Scl_RI,2,FALSE)</f>
        <v>1.0022026234702009E-5</v>
      </c>
      <c r="FE72" s="36">
        <f t="shared" ref="FE72:FE135" si="271">DK72*VLOOKUP("mortcat",Tbl_RA_Scl_RI,2,FALSE)</f>
        <v>38.907647274891289</v>
      </c>
      <c r="FF72" s="36">
        <f t="shared" si="142"/>
        <v>75.831609154481086</v>
      </c>
      <c r="FG72" s="36">
        <f t="shared" ref="FG72:FG135" ca="1" si="272">EX72-FF72</f>
        <v>184.38416728393315</v>
      </c>
      <c r="FH72" s="36">
        <f t="shared" ref="FH72:FH135" ca="1" si="273">EX72*DA72</f>
        <v>2.4719615225553695</v>
      </c>
      <c r="FI72" s="36">
        <f t="shared" ref="FI72:FI135" ca="1" si="274">IF($D72&lt;0,0,EX73-EX72-FH72)</f>
        <v>-4.186964346950214</v>
      </c>
      <c r="FJ72" s="36">
        <f t="shared" ref="FJ72:FJ135" ca="1" si="275">(FJ73-FI73)/(1+$DQ73)*$K73</f>
        <v>266.43881980560047</v>
      </c>
      <c r="FK72" s="36">
        <f t="shared" ref="FK72:FK135" si="276">FF72*DA72</f>
        <v>0.72037453911907434</v>
      </c>
      <c r="FL72" s="36">
        <f t="shared" ref="FL72:FL135" si="277">IF($D72&lt;0,0,FF73-FF72-FK72)</f>
        <v>-3.0354616639580136</v>
      </c>
      <c r="FM72" s="36">
        <f t="shared" ref="FM72:FM135" ca="1" si="278">(FM73-FL73)/(1+$DQ73)*$K73</f>
        <v>73.148488164794415</v>
      </c>
      <c r="FN72" s="36">
        <f t="shared" ca="1" si="154"/>
        <v>193.29033164080607</v>
      </c>
    </row>
    <row r="73" spans="2:170" x14ac:dyDescent="0.25">
      <c r="B73" s="2">
        <v>65</v>
      </c>
      <c r="C73" s="2">
        <f t="shared" ref="C73:C127" si="279">IF(B73&lt;=0,0,ROUNDUP(B73/12,0))</f>
        <v>6</v>
      </c>
      <c r="D73" s="2">
        <f t="shared" si="144"/>
        <v>89</v>
      </c>
      <c r="E73" s="2">
        <f t="shared" ref="E73:E128" si="280">IF(D73&lt;=0,0,ROUNDUP(D73/12,0))</f>
        <v>8</v>
      </c>
      <c r="F73" s="189">
        <f t="shared" si="145"/>
        <v>47695</v>
      </c>
      <c r="G73" s="2">
        <f t="shared" ref="G73:G128" si="281">MONTH(F73)</f>
        <v>7</v>
      </c>
      <c r="H73" s="187">
        <f t="shared" si="155"/>
        <v>40</v>
      </c>
      <c r="I73" s="186">
        <f t="shared" ref="I73:I128" si="282">ROUNDDOWN(H73,0)</f>
        <v>40</v>
      </c>
      <c r="J73" s="2">
        <f t="shared" si="156"/>
        <v>0</v>
      </c>
      <c r="K73" s="2">
        <f t="shared" si="157"/>
        <v>1</v>
      </c>
      <c r="L73">
        <f t="shared" si="158"/>
        <v>2</v>
      </c>
      <c r="M73" s="190">
        <f t="shared" ref="M73:M136" si="283">MIN(1,VLOOKUP(RFRsk,Tbl_MrtRFRskScl,2,FALSE)/100*IFERROR(VLOOKUP("Nat"&amp;Sex&amp;Smk&amp;I73,Tbl_Mort,L73+1,FALSE),1))*$K73</f>
        <v>1.1151667200000001E-3</v>
      </c>
      <c r="N73">
        <f t="shared" si="159"/>
        <v>1</v>
      </c>
      <c r="O73">
        <f t="shared" si="160"/>
        <v>100</v>
      </c>
      <c r="P73" s="58">
        <f t="shared" si="161"/>
        <v>5.01825024E-3</v>
      </c>
      <c r="Q73" s="106">
        <f t="shared" si="162"/>
        <v>5.01825024E-3</v>
      </c>
      <c r="R73" s="59">
        <f t="shared" si="163"/>
        <v>5.01825024E-3</v>
      </c>
      <c r="S73" s="32">
        <f t="shared" ref="S73:S136" si="284">IF(R73=1,1,(1-(1-R73)^(1/12))*$K73)</f>
        <v>4.1915245951240632E-4</v>
      </c>
      <c r="T73">
        <f t="shared" si="164"/>
        <v>1</v>
      </c>
      <c r="U73" s="32">
        <f t="shared" ref="U73:U136" si="285">IF($K73=0,0,MIN(1,VLOOKUP(RFRsk,Tbl_MrtRFRskScl,2,FALSE)/100*IFERROR(VLOOKUP("Acc"&amp;Sex&amp;Smk&amp;I73,Tbl_Mort,T73+1,FALSE),1)))</f>
        <v>3.6207224999999999E-4</v>
      </c>
      <c r="V73">
        <f t="shared" si="165"/>
        <v>1</v>
      </c>
      <c r="W73">
        <f t="shared" si="166"/>
        <v>100</v>
      </c>
      <c r="X73" s="58">
        <f t="shared" si="167"/>
        <v>1.6293251249999998E-3</v>
      </c>
      <c r="Y73" s="58">
        <f t="shared" si="168"/>
        <v>1.6293251249999998E-3</v>
      </c>
      <c r="Z73" s="32">
        <f t="shared" si="169"/>
        <v>1.6293251249999998E-3</v>
      </c>
      <c r="AA73" s="32">
        <f t="shared" si="170"/>
        <v>1.3587859422881099E-4</v>
      </c>
      <c r="AB73" s="59">
        <f t="shared" si="171"/>
        <v>4.9056245199999996E-3</v>
      </c>
      <c r="AC73" s="59">
        <f t="shared" si="172"/>
        <v>4.9056245199999996E-3</v>
      </c>
      <c r="AD73">
        <f t="shared" si="173"/>
        <v>1</v>
      </c>
      <c r="AE73" s="59">
        <f t="shared" si="174"/>
        <v>4.9056245199999996E-3</v>
      </c>
      <c r="AF73" s="59">
        <f t="shared" si="175"/>
        <v>4.1758461800000006E-3</v>
      </c>
      <c r="AG73" s="59">
        <f t="shared" si="176"/>
        <v>4.1758461800000006E-3</v>
      </c>
      <c r="AH73">
        <f t="shared" si="177"/>
        <v>1</v>
      </c>
      <c r="AI73" s="59">
        <f t="shared" si="178"/>
        <v>4.1758461800000006E-3</v>
      </c>
      <c r="AJ73" s="59">
        <f t="shared" si="179"/>
        <v>0</v>
      </c>
      <c r="AK73" s="59">
        <f t="shared" si="180"/>
        <v>0</v>
      </c>
      <c r="AL73" s="59">
        <f t="shared" si="181"/>
        <v>0</v>
      </c>
      <c r="AM73" s="12">
        <f t="shared" ref="AM73:AM136" si="286">AT72</f>
        <v>0.5313720195865933</v>
      </c>
      <c r="AN73" s="12">
        <f t="shared" ref="AN73:AN136" si="287">IF(AND($B73=IVP,OR(AND(ActIVPOff=1,ExtrCls="N"),AND(ActIVPOn=1,ExtrCls="Y"))),0,AT73+AS73+AR73+AQ73+AP73+AO73-AM73)</f>
        <v>0</v>
      </c>
      <c r="AO73" s="66">
        <f t="shared" si="182"/>
        <v>2.2272588892579512E-4</v>
      </c>
      <c r="AP73" s="66">
        <f t="shared" si="183"/>
        <v>7.2202083033950522E-5</v>
      </c>
      <c r="AQ73" s="59">
        <f t="shared" si="184"/>
        <v>2.6067116085259122E-3</v>
      </c>
      <c r="AR73" s="59">
        <f t="shared" si="185"/>
        <v>2.218927818149561E-3</v>
      </c>
      <c r="AS73" s="59">
        <f t="shared" si="186"/>
        <v>0</v>
      </c>
      <c r="AT73" s="12">
        <f t="shared" si="187"/>
        <v>0.5262514521879581</v>
      </c>
      <c r="AU73" s="59">
        <f t="shared" ref="AU73:AU136" si="288">MAX(0,AT73-AM73-AN73+AO73+AP73+AQ73+AR73+AS73)</f>
        <v>1.8214596497756474E-17</v>
      </c>
      <c r="AV73" s="59">
        <f t="shared" ref="AV73:AV136" si="289">MIN(0,AT73-AM73-AN73+AO73+AP73+AQ73+AR73+AS73)</f>
        <v>0</v>
      </c>
      <c r="AW73" s="70">
        <f t="shared" si="188"/>
        <v>0</v>
      </c>
      <c r="AX73" s="20">
        <f t="shared" si="189"/>
        <v>200000</v>
      </c>
      <c r="AY73" s="20">
        <f t="shared" si="190"/>
        <v>0</v>
      </c>
      <c r="AZ73" s="20">
        <f t="shared" si="191"/>
        <v>0</v>
      </c>
      <c r="BA73" s="20">
        <f t="shared" si="192"/>
        <v>200000</v>
      </c>
      <c r="BB73" s="36">
        <f t="shared" si="193"/>
        <v>1</v>
      </c>
      <c r="BC73" s="36">
        <f t="shared" si="194"/>
        <v>0</v>
      </c>
      <c r="BD73" s="80">
        <f t="shared" si="195"/>
        <v>44.545177785159026</v>
      </c>
      <c r="BE73" s="36">
        <f t="shared" si="196"/>
        <v>0</v>
      </c>
      <c r="BF73" s="36">
        <f t="shared" si="197"/>
        <v>0</v>
      </c>
      <c r="BG73" s="36">
        <f t="shared" si="198"/>
        <v>44.545177785159026</v>
      </c>
      <c r="BH73" s="36">
        <f t="shared" si="199"/>
        <v>14.440416606790105</v>
      </c>
      <c r="BI73" s="36">
        <f t="shared" si="200"/>
        <v>0</v>
      </c>
      <c r="BJ73" s="36">
        <f t="shared" si="201"/>
        <v>0</v>
      </c>
      <c r="BK73" s="36">
        <f t="shared" si="202"/>
        <v>14.440416606790105</v>
      </c>
      <c r="BL73" s="68">
        <f ca="1">IF(OR(AT73=0,E73&gt;ProjTerm),0,VLOOKUP(D73,'Life Events'!$AE$5:$AI$1206,5,FALSE))</f>
        <v>2.125930697119233E-2</v>
      </c>
      <c r="BM73" s="93">
        <f t="shared" ca="1" si="203"/>
        <v>2.125930697119233E-2</v>
      </c>
      <c r="BN73" s="93">
        <f t="shared" ca="1" si="204"/>
        <v>1.1187741166099545E-2</v>
      </c>
      <c r="BO73" s="36">
        <f t="shared" ca="1" si="205"/>
        <v>1.7022853862099017</v>
      </c>
      <c r="BP73" s="36">
        <f t="shared" si="206"/>
        <v>2.4658804138059327E-2</v>
      </c>
      <c r="BQ73" s="36">
        <f t="shared" si="207"/>
        <v>98.304190627444825</v>
      </c>
      <c r="BR73" s="36">
        <f t="shared" si="208"/>
        <v>154.78110000000001</v>
      </c>
      <c r="BS73" s="36">
        <f t="shared" si="209"/>
        <v>152.15630759925602</v>
      </c>
      <c r="BT73" s="36">
        <f t="shared" si="210"/>
        <v>80.072477833666127</v>
      </c>
      <c r="BU73" s="70" cm="1">
        <f t="array" ref="BU73">IF(AND(ActInt=1,$J73=0),INDEX(Tbl_FwdNom,$B73-IVP,MATCH(ValnDt,Tbl_FwdNom_Cols)),INDEX(Tbl_FwdNom,$B73,MATCH(StartDt,Tbl_FwdNom_Cols)))</f>
        <v>12.090816496</v>
      </c>
      <c r="BV73" s="70" cm="1">
        <f t="array" ref="BV73">INDEX(Tbl_FwdReal,$B73,MATCH(StartDt,Tbl_FwdReal_Cols))</f>
        <v>5.3085400119999999</v>
      </c>
      <c r="BW73" s="70" cm="1">
        <f t="array" ref="BW73">IF(RunType&lt;&gt;"OPN",INDEX(Tbl_FwdReal,$B73,MATCH(ValnDt,Tbl_FwdReal_Cols)),IF(AND($J73=0,ActInt=1),INDEX(Tbl_FwdReal,$B73-IVP,MATCH(ValnDt,Tbl_FwdReal_Cols)),-999))*$K73</f>
        <v>5.3085400119999999</v>
      </c>
      <c r="BX73" s="70">
        <f t="shared" si="211"/>
        <v>5.3085400120000001E-2</v>
      </c>
      <c r="BY73" s="70">
        <f t="shared" ref="BY73:BY136" si="290">((1+BU73/100)/(1+BX73)-1)</f>
        <v>6.4403860154429449E-2</v>
      </c>
      <c r="BZ73" s="64">
        <f t="shared" si="151"/>
        <v>5.2147904933259603E-3</v>
      </c>
      <c r="CA73" s="70" cm="1">
        <f t="array" ref="CA73">IF($J73=1,CA72*(1+INDEX(Tbl_CPI,$B73,MATCH(IF(RunType="OPN",StartDt,ValnDt),Tbl_CPI_Cols))),0)</f>
        <v>0</v>
      </c>
      <c r="CB73" s="70">
        <f t="shared" ref="CB73:CB136" si="291">IF(AND(ActInfl=1,$J73=1),IF(AND(RunType="OPN",IVP=12),CA73/CA$20,CA73),CB72*(1+BZ73))</f>
        <v>1.2876542515557359</v>
      </c>
      <c r="CC73" s="70">
        <f t="shared" ref="CC73:CC136" si="292">IF($F73&lt;ProjStart,1,IF($G73&lt;&gt;2,CC72,CB73))</f>
        <v>1.2551059476289093</v>
      </c>
      <c r="CD73" s="36">
        <f t="shared" si="212"/>
        <v>8.5294280558048321</v>
      </c>
      <c r="CE73" s="36">
        <f t="shared" si="213"/>
        <v>1.5748177836522999</v>
      </c>
      <c r="CF73" s="36">
        <f t="shared" si="214"/>
        <v>0</v>
      </c>
      <c r="CG73" s="36">
        <f t="shared" si="215"/>
        <v>5.3691135181117691</v>
      </c>
      <c r="CH73" s="36">
        <f t="shared" si="216"/>
        <v>4.5322994119315636</v>
      </c>
      <c r="CI73" s="36">
        <f t="shared" si="217"/>
        <v>0</v>
      </c>
      <c r="CJ73" s="36">
        <f t="shared" si="218"/>
        <v>0</v>
      </c>
      <c r="CK73" s="36">
        <f t="shared" si="219"/>
        <v>0</v>
      </c>
      <c r="CL73" s="36">
        <f t="shared" si="220"/>
        <v>0.83681410618020535</v>
      </c>
      <c r="CM73" s="36">
        <f t="shared" si="221"/>
        <v>5.3691135181117691</v>
      </c>
      <c r="CN73" s="36">
        <f t="shared" ca="1" si="222"/>
        <v>-19.409256859645154</v>
      </c>
      <c r="CO73" s="20">
        <f t="shared" si="223"/>
        <v>120000</v>
      </c>
      <c r="CP73" s="20">
        <f t="shared" si="224"/>
        <v>2</v>
      </c>
      <c r="CQ73" s="64">
        <f t="shared" si="225"/>
        <v>1.67601438E-3</v>
      </c>
      <c r="CR73" s="64">
        <f t="shared" si="226"/>
        <v>7.5420647100000009E-3</v>
      </c>
      <c r="CS73" s="36">
        <f t="shared" si="227"/>
        <v>40.215628158177829</v>
      </c>
      <c r="CT73" s="36">
        <f t="shared" si="228"/>
        <v>26.727106671095413</v>
      </c>
      <c r="CU73" s="36">
        <f t="shared" si="229"/>
        <v>8.6642499640740631</v>
      </c>
      <c r="CV73" s="36">
        <f t="shared" ref="CV73:CV136" si="293">CU73+CT73</f>
        <v>35.391356635169473</v>
      </c>
      <c r="CW73" s="36">
        <f t="shared" si="230"/>
        <v>35.391356635169473</v>
      </c>
      <c r="CX73" s="36">
        <f t="shared" si="231"/>
        <v>4.1023517586349811E-2</v>
      </c>
      <c r="CY73" s="36">
        <f t="shared" si="232"/>
        <v>40.174604640591483</v>
      </c>
      <c r="CZ73" s="36">
        <f t="shared" ref="CZ73:CZ136" si="294">CY73-CW73</f>
        <v>4.7832480054220099</v>
      </c>
      <c r="DA73" s="64">
        <f t="shared" si="233"/>
        <v>9.5569805691206877E-3</v>
      </c>
      <c r="DB73" s="70">
        <f t="shared" ref="DB73:DB136" si="295">(1+DA73)^(-1)</f>
        <v>0.99053349067654106</v>
      </c>
      <c r="DC73" s="70">
        <f>PRODUCT($DB$8:DB73)</f>
        <v>0.60704034860317935</v>
      </c>
      <c r="DD73" s="36">
        <f t="shared" si="234"/>
        <v>3862.0933055015189</v>
      </c>
      <c r="DE73" s="36">
        <f t="shared" si="235"/>
        <v>2994.5095850386188</v>
      </c>
      <c r="DF73" s="36">
        <f t="shared" si="236"/>
        <v>738.48074300512633</v>
      </c>
      <c r="DG73" s="36">
        <f t="shared" si="237"/>
        <v>1.5605687845889438</v>
      </c>
      <c r="DH73" s="36">
        <f t="shared" ca="1" si="238"/>
        <v>35.499493927464243</v>
      </c>
      <c r="DI73" s="36">
        <f t="shared" si="239"/>
        <v>331.17754113661113</v>
      </c>
      <c r="DJ73" s="36">
        <f t="shared" ca="1" si="240"/>
        <v>236.01348882171322</v>
      </c>
      <c r="DK73" s="36">
        <f t="shared" si="241"/>
        <v>855.90971949531763</v>
      </c>
      <c r="DL73" s="36">
        <f t="shared" si="242"/>
        <v>971.60604982843586</v>
      </c>
      <c r="DM73" s="36">
        <f t="shared" ca="1" si="243"/>
        <v>351.70981915483139</v>
      </c>
      <c r="DN73" s="36">
        <f t="shared" ref="DN73:DN136" ca="1" si="296">IF($D73=0,DM73,DN72+EO73-CZ73-CN73-CM73)</f>
        <v>351.70981915483577</v>
      </c>
      <c r="DO73" s="64" cm="1">
        <f t="array" ref="DO73">IFERROR(INDEX(Tbl_FwdNom,$B73,MATCH(LIDt,Tbl_FwdNom_Cols,0)),0)</f>
        <v>11.940872130000001</v>
      </c>
      <c r="DP73" s="64">
        <f t="shared" ref="DP73:DP136" ca="1" si="297">IF(OR($E73&gt;ProjTerm+1,$B73+LIOffset&lt;0),0,OFFSET($DO73,LIOffset,0))</f>
        <v>12.624012990000001</v>
      </c>
      <c r="DQ73" s="64">
        <f t="shared" ca="1" si="244"/>
        <v>9.9563012736123557E-3</v>
      </c>
      <c r="DR73" s="70">
        <f t="shared" ca="1" si="245"/>
        <v>0.9901418494433305</v>
      </c>
      <c r="DS73" s="70">
        <f ca="1">PRODUCT($DR$8:DR73)</f>
        <v>0.53742749564547221</v>
      </c>
      <c r="DT73" s="36">
        <f t="shared" ca="1" si="246"/>
        <v>3110.4824804468835</v>
      </c>
      <c r="DU73" s="36">
        <f t="shared" ca="1" si="247"/>
        <v>748.77223139301361</v>
      </c>
      <c r="DV73" s="36">
        <f t="shared" ca="1" si="248"/>
        <v>1.6133533456625038</v>
      </c>
      <c r="DW73" s="36">
        <f t="shared" ca="1" si="249"/>
        <v>35.339965284171882</v>
      </c>
      <c r="DX73" s="36">
        <f t="shared" ca="1" si="250"/>
        <v>3903.8734099393346</v>
      </c>
      <c r="DY73" s="36">
        <f t="shared" ca="1" si="251"/>
        <v>41.233843544051638</v>
      </c>
      <c r="DZ73" s="36">
        <f t="shared" ca="1" si="252"/>
        <v>298.58804203960955</v>
      </c>
      <c r="EA73" s="36">
        <f t="shared" ca="1" si="253"/>
        <v>0</v>
      </c>
      <c r="EB73" s="36">
        <f t="shared" ca="1" si="254"/>
        <v>328.92979942273286</v>
      </c>
      <c r="EC73" s="36">
        <f t="shared" ca="1" si="255"/>
        <v>851.66716921826514</v>
      </c>
      <c r="ED73" s="36">
        <f t="shared" ca="1" si="256"/>
        <v>966.78997428077821</v>
      </c>
      <c r="EE73" s="36">
        <f t="shared" ref="EE73:EE136" ca="1" si="298">ED73-EC73</f>
        <v>115.12280506251307</v>
      </c>
      <c r="EF73" s="36">
        <f t="shared" ca="1" si="257"/>
        <v>444.05260448524592</v>
      </c>
      <c r="EG73" s="64"/>
      <c r="EH73" s="64"/>
      <c r="EI73" s="64"/>
      <c r="EJ73" s="70"/>
      <c r="EK73" s="70"/>
      <c r="EL73" s="70"/>
      <c r="EM73" s="70"/>
      <c r="EN73" s="70"/>
      <c r="EO73" s="36">
        <f t="shared" ca="1" si="258"/>
        <v>3.1910070329977849</v>
      </c>
      <c r="EP73" s="36">
        <f t="shared" ca="1" si="259"/>
        <v>0</v>
      </c>
      <c r="EQ73" s="36">
        <f t="shared" si="260"/>
        <v>99.638826256122101</v>
      </c>
      <c r="ER73" s="36">
        <f t="shared" si="261"/>
        <v>23.150507280234702</v>
      </c>
      <c r="ES73" s="36">
        <f t="shared" si="262"/>
        <v>-21.141755310177253</v>
      </c>
      <c r="ET73" s="36">
        <f t="shared" ca="1" si="263"/>
        <v>0</v>
      </c>
      <c r="EU73" s="36">
        <f t="shared" ref="EU73:EU136" ca="1" si="299">ET73+MAX(ER73,ES73)</f>
        <v>23.150507280234702</v>
      </c>
      <c r="EV73" s="36">
        <f t="shared" si="264"/>
        <v>5.4667741657453313</v>
      </c>
      <c r="EW73" s="36">
        <f t="shared" si="265"/>
        <v>130.24466591191728</v>
      </c>
      <c r="EX73" s="36">
        <f t="shared" ref="EX73:EX136" ca="1" si="300">EQ73+EU73+EV73+EW73</f>
        <v>258.50077361401941</v>
      </c>
      <c r="EY73" s="36">
        <f t="shared" si="266"/>
        <v>23.690673771327727</v>
      </c>
      <c r="EZ73" s="36">
        <f t="shared" si="267"/>
        <v>3.6126061823510938</v>
      </c>
      <c r="FA73" s="36">
        <f t="shared" si="268"/>
        <v>-4.2307905315544359</v>
      </c>
      <c r="FB73" s="36">
        <f t="shared" si="269"/>
        <v>8.4934365263964953</v>
      </c>
      <c r="FC73" s="36">
        <f t="shared" ref="FC73:FC136" si="301">FB73+MAX(EZ73,FA73)</f>
        <v>12.106042708747589</v>
      </c>
      <c r="FD73" s="36">
        <f t="shared" si="270"/>
        <v>9.7160604982843588E-6</v>
      </c>
      <c r="FE73" s="36">
        <f t="shared" si="271"/>
        <v>37.719795833506332</v>
      </c>
      <c r="FF73" s="36">
        <f t="shared" ref="FF73:FF136" si="302">EY73+FC73+FD73+FE73</f>
        <v>73.516522029642147</v>
      </c>
      <c r="FG73" s="36">
        <f t="shared" ca="1" si="272"/>
        <v>184.98425158437726</v>
      </c>
      <c r="FH73" s="36">
        <f t="shared" ca="1" si="273"/>
        <v>2.4704868705318495</v>
      </c>
      <c r="FI73" s="36">
        <f t="shared" ca="1" si="274"/>
        <v>-4.1460975573061978</v>
      </c>
      <c r="FJ73" s="36">
        <f t="shared" ca="1" si="275"/>
        <v>264.94546740926455</v>
      </c>
      <c r="FK73" s="36">
        <f t="shared" si="276"/>
        <v>0.70259597254662298</v>
      </c>
      <c r="FL73" s="36">
        <f t="shared" si="277"/>
        <v>-3.0061650596653968</v>
      </c>
      <c r="FM73" s="36">
        <f t="shared" ca="1" si="278"/>
        <v>70.870611491006983</v>
      </c>
      <c r="FN73" s="36">
        <f t="shared" ca="1" si="154"/>
        <v>194.07485591825758</v>
      </c>
    </row>
    <row r="74" spans="2:170" x14ac:dyDescent="0.25">
      <c r="B74" s="2">
        <v>66</v>
      </c>
      <c r="C74" s="2">
        <f t="shared" si="279"/>
        <v>6</v>
      </c>
      <c r="D74" s="2">
        <f t="shared" ref="D74:D281" si="303">D73+1</f>
        <v>90</v>
      </c>
      <c r="E74" s="2">
        <f t="shared" si="280"/>
        <v>8</v>
      </c>
      <c r="F74" s="189">
        <f t="shared" ref="F74:F283" si="304">EOMONTH(F73,1)</f>
        <v>47726</v>
      </c>
      <c r="G74" s="2">
        <f t="shared" si="281"/>
        <v>8</v>
      </c>
      <c r="H74" s="187">
        <f t="shared" si="155"/>
        <v>40.083333333333336</v>
      </c>
      <c r="I74" s="186">
        <f t="shared" si="282"/>
        <v>40</v>
      </c>
      <c r="J74" s="2">
        <f t="shared" si="156"/>
        <v>0</v>
      </c>
      <c r="K74" s="2">
        <f t="shared" si="157"/>
        <v>1</v>
      </c>
      <c r="L74">
        <f t="shared" si="158"/>
        <v>2</v>
      </c>
      <c r="M74" s="190">
        <f t="shared" si="283"/>
        <v>1.1151667200000001E-3</v>
      </c>
      <c r="N74">
        <f t="shared" si="159"/>
        <v>1</v>
      </c>
      <c r="O74">
        <f t="shared" si="160"/>
        <v>100</v>
      </c>
      <c r="P74" s="58">
        <f t="shared" si="161"/>
        <v>5.01825024E-3</v>
      </c>
      <c r="Q74" s="106">
        <f t="shared" si="162"/>
        <v>5.01825024E-3</v>
      </c>
      <c r="R74" s="59">
        <f t="shared" si="163"/>
        <v>5.01825024E-3</v>
      </c>
      <c r="S74" s="32">
        <f t="shared" si="284"/>
        <v>4.1915245951240632E-4</v>
      </c>
      <c r="T74">
        <f t="shared" si="164"/>
        <v>1</v>
      </c>
      <c r="U74" s="32">
        <f t="shared" si="285"/>
        <v>3.6207224999999999E-4</v>
      </c>
      <c r="V74">
        <f t="shared" si="165"/>
        <v>1</v>
      </c>
      <c r="W74">
        <f t="shared" si="166"/>
        <v>100</v>
      </c>
      <c r="X74" s="58">
        <f t="shared" si="167"/>
        <v>1.6293251249999998E-3</v>
      </c>
      <c r="Y74" s="58">
        <f t="shared" si="168"/>
        <v>1.6293251249999998E-3</v>
      </c>
      <c r="Z74" s="32">
        <f t="shared" si="169"/>
        <v>1.6293251249999998E-3</v>
      </c>
      <c r="AA74" s="32">
        <f t="shared" si="170"/>
        <v>1.3587859422881099E-4</v>
      </c>
      <c r="AB74" s="59">
        <f t="shared" si="171"/>
        <v>4.9056245199999996E-3</v>
      </c>
      <c r="AC74" s="59">
        <f t="shared" si="172"/>
        <v>4.9056245199999996E-3</v>
      </c>
      <c r="AD74">
        <f t="shared" si="173"/>
        <v>1</v>
      </c>
      <c r="AE74" s="59">
        <f t="shared" si="174"/>
        <v>4.9056245199999996E-3</v>
      </c>
      <c r="AF74" s="59">
        <f t="shared" si="175"/>
        <v>4.1758461800000006E-3</v>
      </c>
      <c r="AG74" s="59">
        <f t="shared" si="176"/>
        <v>4.1758461800000006E-3</v>
      </c>
      <c r="AH74">
        <f t="shared" si="177"/>
        <v>1</v>
      </c>
      <c r="AI74" s="59">
        <f t="shared" si="178"/>
        <v>4.1758461800000006E-3</v>
      </c>
      <c r="AJ74" s="59">
        <f t="shared" si="179"/>
        <v>0</v>
      </c>
      <c r="AK74" s="59">
        <f t="shared" si="180"/>
        <v>0</v>
      </c>
      <c r="AL74" s="59">
        <f t="shared" si="181"/>
        <v>0</v>
      </c>
      <c r="AM74" s="12">
        <f t="shared" si="286"/>
        <v>0.5262514521879581</v>
      </c>
      <c r="AN74" s="12">
        <f t="shared" si="287"/>
        <v>0</v>
      </c>
      <c r="AO74" s="66">
        <f t="shared" si="182"/>
        <v>2.2057959050655814E-4</v>
      </c>
      <c r="AP74" s="66">
        <f t="shared" si="183"/>
        <v>7.1506307534170089E-5</v>
      </c>
      <c r="AQ74" s="59">
        <f t="shared" si="184"/>
        <v>2.5815920275388546E-3</v>
      </c>
      <c r="AR74" s="59">
        <f t="shared" si="185"/>
        <v>2.1975451163385377E-3</v>
      </c>
      <c r="AS74" s="59">
        <f t="shared" si="186"/>
        <v>0</v>
      </c>
      <c r="AT74" s="12">
        <f t="shared" si="187"/>
        <v>0.52118022914604001</v>
      </c>
      <c r="AU74" s="59">
        <f t="shared" si="288"/>
        <v>2.6454533008646308E-17</v>
      </c>
      <c r="AV74" s="59">
        <f t="shared" si="289"/>
        <v>0</v>
      </c>
      <c r="AW74" s="70">
        <f t="shared" si="188"/>
        <v>0</v>
      </c>
      <c r="AX74" s="20">
        <f t="shared" si="189"/>
        <v>200000</v>
      </c>
      <c r="AY74" s="20">
        <f t="shared" si="190"/>
        <v>0</v>
      </c>
      <c r="AZ74" s="20">
        <f t="shared" si="191"/>
        <v>0</v>
      </c>
      <c r="BA74" s="20">
        <f t="shared" si="192"/>
        <v>200000</v>
      </c>
      <c r="BB74" s="36">
        <f t="shared" si="193"/>
        <v>1</v>
      </c>
      <c r="BC74" s="36">
        <f t="shared" si="194"/>
        <v>0</v>
      </c>
      <c r="BD74" s="80">
        <f t="shared" si="195"/>
        <v>44.115918101311628</v>
      </c>
      <c r="BE74" s="36">
        <f t="shared" si="196"/>
        <v>0</v>
      </c>
      <c r="BF74" s="36">
        <f t="shared" si="197"/>
        <v>0</v>
      </c>
      <c r="BG74" s="36">
        <f t="shared" si="198"/>
        <v>44.115918101311628</v>
      </c>
      <c r="BH74" s="36">
        <f t="shared" si="199"/>
        <v>14.301261506834019</v>
      </c>
      <c r="BI74" s="36">
        <f t="shared" si="200"/>
        <v>0</v>
      </c>
      <c r="BJ74" s="36">
        <f t="shared" si="201"/>
        <v>0</v>
      </c>
      <c r="BK74" s="36">
        <f t="shared" si="202"/>
        <v>14.301261506834019</v>
      </c>
      <c r="BL74" s="68">
        <f ca="1">IF(OR(AT74=0,E74&gt;ProjTerm),0,VLOOKUP(D74,'Life Events'!$AE$5:$AI$1206,5,FALSE))</f>
        <v>2.0483816031372927E-2</v>
      </c>
      <c r="BM74" s="93">
        <f t="shared" ca="1" si="203"/>
        <v>2.0483816031372927E-2</v>
      </c>
      <c r="BN74" s="93">
        <f t="shared" ca="1" si="204"/>
        <v>1.067575993301627E-2</v>
      </c>
      <c r="BO74" s="36">
        <f t="shared" ca="1" si="205"/>
        <v>1.6243842122238366</v>
      </c>
      <c r="BP74" s="36">
        <f t="shared" si="206"/>
        <v>2.4421179528737763E-2</v>
      </c>
      <c r="BQ74" s="36">
        <f t="shared" si="207"/>
        <v>98.304190627444825</v>
      </c>
      <c r="BR74" s="36">
        <f t="shared" si="208"/>
        <v>154.78110000000001</v>
      </c>
      <c r="BS74" s="36">
        <f t="shared" si="209"/>
        <v>152.15630759925602</v>
      </c>
      <c r="BT74" s="36">
        <f t="shared" si="210"/>
        <v>79.300859260595601</v>
      </c>
      <c r="BU74" s="70" cm="1">
        <f t="array" ref="BU74">IF(AND(ActInt=1,$J74=0),INDEX(Tbl_FwdNom,$B74-IVP,MATCH(ValnDt,Tbl_FwdNom_Cols)),INDEX(Tbl_FwdNom,$B74,MATCH(StartDt,Tbl_FwdNom_Cols)))</f>
        <v>12.169680882</v>
      </c>
      <c r="BV74" s="70" cm="1">
        <f t="array" ref="BV74">INDEX(Tbl_FwdReal,$B74,MATCH(StartDt,Tbl_FwdReal_Cols))</f>
        <v>5.3297728370000002</v>
      </c>
      <c r="BW74" s="70" cm="1">
        <f t="array" ref="BW74">IF(RunType&lt;&gt;"OPN",INDEX(Tbl_FwdReal,$B74,MATCH(ValnDt,Tbl_FwdReal_Cols)),IF(AND($J74=0,ActInt=1),INDEX(Tbl_FwdReal,$B74-IVP,MATCH(ValnDt,Tbl_FwdReal_Cols)),-999))*$K74</f>
        <v>5.3297728370000002</v>
      </c>
      <c r="BX74" s="70">
        <f t="shared" si="211"/>
        <v>5.3297728369999998E-2</v>
      </c>
      <c r="BY74" s="70">
        <f t="shared" si="290"/>
        <v>6.4938030917287559E-2</v>
      </c>
      <c r="BZ74" s="64">
        <f t="shared" ref="BZ74:BZ137" si="305">IF(BY74&lt;&gt;BY73,(1+BY74)^(1/12)-1,BZ73)</f>
        <v>5.2568197223492596E-3</v>
      </c>
      <c r="CA74" s="70" cm="1">
        <f t="array" ref="CA74">IF($J74=1,CA73*(1+INDEX(Tbl_CPI,$B74,MATCH(IF(RunType="OPN",StartDt,ValnDt),Tbl_CPI_Cols))),0)</f>
        <v>0</v>
      </c>
      <c r="CB74" s="70">
        <f t="shared" si="291"/>
        <v>1.294423217820881</v>
      </c>
      <c r="CC74" s="70">
        <f t="shared" si="292"/>
        <v>1.2551059476289093</v>
      </c>
      <c r="CD74" s="36">
        <f t="shared" si="212"/>
        <v>8.5294280558048321</v>
      </c>
      <c r="CE74" s="36">
        <f t="shared" si="213"/>
        <v>1.5748177836522999</v>
      </c>
      <c r="CF74" s="36">
        <f t="shared" si="214"/>
        <v>0</v>
      </c>
      <c r="CG74" s="36">
        <f t="shared" si="215"/>
        <v>5.3173740462784496</v>
      </c>
      <c r="CH74" s="36">
        <f t="shared" si="216"/>
        <v>4.4886239007000048</v>
      </c>
      <c r="CI74" s="36">
        <f t="shared" si="217"/>
        <v>0</v>
      </c>
      <c r="CJ74" s="36">
        <f t="shared" si="218"/>
        <v>0</v>
      </c>
      <c r="CK74" s="36">
        <f t="shared" si="219"/>
        <v>0</v>
      </c>
      <c r="CL74" s="36">
        <f t="shared" si="220"/>
        <v>0.8287501455784444</v>
      </c>
      <c r="CM74" s="36">
        <f t="shared" si="221"/>
        <v>5.3173740462784496</v>
      </c>
      <c r="CN74" s="36">
        <f t="shared" ca="1" si="222"/>
        <v>-19.283716619754856</v>
      </c>
      <c r="CO74" s="20">
        <f t="shared" si="223"/>
        <v>120000</v>
      </c>
      <c r="CP74" s="20">
        <f t="shared" si="224"/>
        <v>2</v>
      </c>
      <c r="CQ74" s="64">
        <f t="shared" si="225"/>
        <v>1.67601438E-3</v>
      </c>
      <c r="CR74" s="64">
        <f t="shared" si="226"/>
        <v>7.5420647100000009E-3</v>
      </c>
      <c r="CS74" s="36">
        <f t="shared" si="227"/>
        <v>39.828090186903751</v>
      </c>
      <c r="CT74" s="36">
        <f t="shared" si="228"/>
        <v>26.469550860786978</v>
      </c>
      <c r="CU74" s="36">
        <f t="shared" si="229"/>
        <v>8.5807569041004115</v>
      </c>
      <c r="CV74" s="36">
        <f t="shared" si="293"/>
        <v>35.050307764887393</v>
      </c>
      <c r="CW74" s="36">
        <f t="shared" si="230"/>
        <v>35.050307764887393</v>
      </c>
      <c r="CX74" s="36">
        <f t="shared" si="231"/>
        <v>4.0628194387176464E-2</v>
      </c>
      <c r="CY74" s="36">
        <f t="shared" si="232"/>
        <v>39.787461992516576</v>
      </c>
      <c r="CZ74" s="36">
        <f t="shared" si="294"/>
        <v>4.7371542276291834</v>
      </c>
      <c r="DA74" s="64">
        <f t="shared" si="233"/>
        <v>9.6161531451348647E-3</v>
      </c>
      <c r="DB74" s="70">
        <f t="shared" si="295"/>
        <v>0.99047543651596814</v>
      </c>
      <c r="DC74" s="70">
        <f>PRODUCT($DB$8:DB74)</f>
        <v>0.60125855426553954</v>
      </c>
      <c r="DD74" s="36">
        <f t="shared" si="234"/>
        <v>3819.9309269274258</v>
      </c>
      <c r="DE74" s="36">
        <f t="shared" si="235"/>
        <v>2979.1893297016127</v>
      </c>
      <c r="DF74" s="36">
        <f t="shared" si="236"/>
        <v>731.28082541776257</v>
      </c>
      <c r="DG74" s="36">
        <f t="shared" si="237"/>
        <v>1.5511542734863304</v>
      </c>
      <c r="DH74" s="36">
        <f t="shared" ca="1" si="238"/>
        <v>34.216478285421687</v>
      </c>
      <c r="DI74" s="36">
        <f t="shared" si="239"/>
        <v>328.99368836097256</v>
      </c>
      <c r="DJ74" s="36">
        <f t="shared" ca="1" si="240"/>
        <v>252.19824056485717</v>
      </c>
      <c r="DK74" s="36">
        <f t="shared" si="241"/>
        <v>829.08997067150665</v>
      </c>
      <c r="DL74" s="36">
        <f t="shared" si="242"/>
        <v>941.16170040780912</v>
      </c>
      <c r="DM74" s="36">
        <f t="shared" ca="1" si="243"/>
        <v>364.26997030115956</v>
      </c>
      <c r="DN74" s="36">
        <f t="shared" ca="1" si="296"/>
        <v>364.26997030116456</v>
      </c>
      <c r="DO74" s="64" cm="1">
        <f t="array" ref="DO74">IFERROR(INDEX(Tbl_FwdNom,$B74,MATCH(LIDt,Tbl_FwdNom_Cols,0)),0)</f>
        <v>12.04579373</v>
      </c>
      <c r="DP74" s="64">
        <f t="shared" ca="1" si="297"/>
        <v>12.671991569999999</v>
      </c>
      <c r="DQ74" s="64">
        <f t="shared" ca="1" si="244"/>
        <v>9.9921482844249621E-3</v>
      </c>
      <c r="DR74" s="70">
        <f t="shared" ca="1" si="245"/>
        <v>0.9901067069665862</v>
      </c>
      <c r="DS74" s="70">
        <f ca="1">PRODUCT($DR$8:DR74)</f>
        <v>0.53211056794683786</v>
      </c>
      <c r="DT74" s="36">
        <f t="shared" ca="1" si="246"/>
        <v>3097.446964526303</v>
      </c>
      <c r="DU74" s="36">
        <f t="shared" ca="1" si="247"/>
        <v>741.9528130535183</v>
      </c>
      <c r="DV74" s="36">
        <f t="shared" ca="1" si="248"/>
        <v>1.605053031998799</v>
      </c>
      <c r="DW74" s="36">
        <f t="shared" ca="1" si="249"/>
        <v>34.068703245433923</v>
      </c>
      <c r="DX74" s="36">
        <f t="shared" ca="1" si="250"/>
        <v>3863.5806326744764</v>
      </c>
      <c r="DY74" s="36">
        <f t="shared" ca="1" si="251"/>
        <v>40.808827083156778</v>
      </c>
      <c r="DZ74" s="36">
        <f t="shared" ca="1" si="252"/>
        <v>297.03810313531659</v>
      </c>
      <c r="EA74" s="36">
        <f t="shared" ca="1" si="253"/>
        <v>0</v>
      </c>
      <c r="EB74" s="36">
        <f t="shared" ca="1" si="254"/>
        <v>346.12972533725315</v>
      </c>
      <c r="EC74" s="36">
        <f t="shared" ca="1" si="255"/>
        <v>825.12684609718303</v>
      </c>
      <c r="ED74" s="36">
        <f t="shared" ca="1" si="256"/>
        <v>936.66282107117058</v>
      </c>
      <c r="EE74" s="36">
        <f t="shared" ca="1" si="298"/>
        <v>111.53597497398755</v>
      </c>
      <c r="EF74" s="36">
        <f t="shared" ca="1" si="257"/>
        <v>457.6657003112407</v>
      </c>
      <c r="EG74" s="64"/>
      <c r="EH74" s="64"/>
      <c r="EI74" s="64"/>
      <c r="EJ74" s="70"/>
      <c r="EK74" s="70"/>
      <c r="EL74" s="70"/>
      <c r="EM74" s="70"/>
      <c r="EN74" s="70"/>
      <c r="EO74" s="36">
        <f t="shared" ca="1" si="258"/>
        <v>3.3309628004815672</v>
      </c>
      <c r="EP74" s="36">
        <f t="shared" ca="1" si="259"/>
        <v>0</v>
      </c>
      <c r="EQ74" s="36">
        <f t="shared" si="260"/>
        <v>99.037730780355076</v>
      </c>
      <c r="ER74" s="36">
        <f t="shared" si="261"/>
        <v>22.897773755971802</v>
      </c>
      <c r="ES74" s="36">
        <f t="shared" si="262"/>
        <v>-20.91095128225831</v>
      </c>
      <c r="ET74" s="36">
        <f t="shared" ca="1" si="263"/>
        <v>0</v>
      </c>
      <c r="EU74" s="36">
        <f t="shared" ca="1" si="299"/>
        <v>22.897773755971802</v>
      </c>
      <c r="EV74" s="36">
        <f t="shared" si="264"/>
        <v>5.4307251332696431</v>
      </c>
      <c r="EW74" s="36">
        <f t="shared" si="265"/>
        <v>129.45893325764857</v>
      </c>
      <c r="EX74" s="36">
        <f t="shared" ca="1" si="300"/>
        <v>256.82516292724506</v>
      </c>
      <c r="EY74" s="36">
        <f t="shared" si="266"/>
        <v>22.948331552818392</v>
      </c>
      <c r="EZ74" s="36">
        <f t="shared" si="267"/>
        <v>3.4994086112223077</v>
      </c>
      <c r="FA74" s="36">
        <f t="shared" si="268"/>
        <v>-4.0982227431067768</v>
      </c>
      <c r="FB74" s="36">
        <f t="shared" si="269"/>
        <v>8.2273493046673796</v>
      </c>
      <c r="FC74" s="36">
        <f t="shared" si="301"/>
        <v>11.726757915889687</v>
      </c>
      <c r="FD74" s="36">
        <f t="shared" si="270"/>
        <v>9.4116170040780906E-6</v>
      </c>
      <c r="FE74" s="36">
        <f t="shared" si="271"/>
        <v>36.537854062198285</v>
      </c>
      <c r="FF74" s="36">
        <f t="shared" si="302"/>
        <v>71.212952942523373</v>
      </c>
      <c r="FG74" s="36">
        <f t="shared" ca="1" si="272"/>
        <v>185.61220998472169</v>
      </c>
      <c r="FH74" s="36">
        <f t="shared" ca="1" si="273"/>
        <v>2.4696700982326019</v>
      </c>
      <c r="FI74" s="36">
        <f t="shared" ca="1" si="274"/>
        <v>-4.1065897792455281</v>
      </c>
      <c r="FJ74" s="36">
        <f t="shared" ca="1" si="275"/>
        <v>263.48625202765868</v>
      </c>
      <c r="FK74" s="36">
        <f t="shared" si="276"/>
        <v>0.68479466141258727</v>
      </c>
      <c r="FL74" s="36">
        <f t="shared" si="277"/>
        <v>-2.9774262263750639</v>
      </c>
      <c r="FM74" s="36">
        <f t="shared" ca="1" si="278"/>
        <v>68.601334923657944</v>
      </c>
      <c r="FN74" s="36">
        <f t="shared" ca="1" si="154"/>
        <v>194.88491710400075</v>
      </c>
    </row>
    <row r="75" spans="2:170" x14ac:dyDescent="0.25">
      <c r="B75" s="2">
        <v>67</v>
      </c>
      <c r="C75" s="2">
        <f t="shared" si="279"/>
        <v>6</v>
      </c>
      <c r="D75" s="2">
        <f t="shared" si="303"/>
        <v>91</v>
      </c>
      <c r="E75" s="2">
        <f t="shared" si="280"/>
        <v>8</v>
      </c>
      <c r="F75" s="189">
        <f t="shared" si="304"/>
        <v>47756</v>
      </c>
      <c r="G75" s="2">
        <f t="shared" si="281"/>
        <v>9</v>
      </c>
      <c r="H75" s="187">
        <f t="shared" si="155"/>
        <v>40.166666666666671</v>
      </c>
      <c r="I75" s="186">
        <f t="shared" si="282"/>
        <v>40</v>
      </c>
      <c r="J75" s="2">
        <f t="shared" si="156"/>
        <v>0</v>
      </c>
      <c r="K75" s="2">
        <f t="shared" si="157"/>
        <v>1</v>
      </c>
      <c r="L75">
        <f t="shared" si="158"/>
        <v>2</v>
      </c>
      <c r="M75" s="190">
        <f t="shared" si="283"/>
        <v>1.1151667200000001E-3</v>
      </c>
      <c r="N75">
        <f t="shared" si="159"/>
        <v>1</v>
      </c>
      <c r="O75">
        <f t="shared" si="160"/>
        <v>100</v>
      </c>
      <c r="P75" s="58">
        <f t="shared" si="161"/>
        <v>5.01825024E-3</v>
      </c>
      <c r="Q75" s="106">
        <f t="shared" si="162"/>
        <v>5.01825024E-3</v>
      </c>
      <c r="R75" s="59">
        <f t="shared" si="163"/>
        <v>5.01825024E-3</v>
      </c>
      <c r="S75" s="32">
        <f t="shared" si="284"/>
        <v>4.1915245951240632E-4</v>
      </c>
      <c r="T75">
        <f t="shared" si="164"/>
        <v>1</v>
      </c>
      <c r="U75" s="32">
        <f t="shared" si="285"/>
        <v>3.6207224999999999E-4</v>
      </c>
      <c r="V75">
        <f t="shared" si="165"/>
        <v>1</v>
      </c>
      <c r="W75">
        <f t="shared" si="166"/>
        <v>100</v>
      </c>
      <c r="X75" s="58">
        <f t="shared" si="167"/>
        <v>1.6293251249999998E-3</v>
      </c>
      <c r="Y75" s="58">
        <f t="shared" si="168"/>
        <v>1.6293251249999998E-3</v>
      </c>
      <c r="Z75" s="32">
        <f t="shared" si="169"/>
        <v>1.6293251249999998E-3</v>
      </c>
      <c r="AA75" s="32">
        <f t="shared" si="170"/>
        <v>1.3587859422881099E-4</v>
      </c>
      <c r="AB75" s="59">
        <f t="shared" si="171"/>
        <v>4.9056245199999996E-3</v>
      </c>
      <c r="AC75" s="59">
        <f t="shared" si="172"/>
        <v>4.9056245199999996E-3</v>
      </c>
      <c r="AD75">
        <f t="shared" si="173"/>
        <v>1</v>
      </c>
      <c r="AE75" s="59">
        <f t="shared" si="174"/>
        <v>4.9056245199999996E-3</v>
      </c>
      <c r="AF75" s="59">
        <f t="shared" si="175"/>
        <v>4.1758461800000006E-3</v>
      </c>
      <c r="AG75" s="59">
        <f t="shared" si="176"/>
        <v>4.1758461800000006E-3</v>
      </c>
      <c r="AH75">
        <f t="shared" si="177"/>
        <v>1</v>
      </c>
      <c r="AI75" s="59">
        <f t="shared" si="178"/>
        <v>4.1758461800000006E-3</v>
      </c>
      <c r="AJ75" s="59">
        <f t="shared" si="179"/>
        <v>0</v>
      </c>
      <c r="AK75" s="59">
        <f t="shared" si="180"/>
        <v>0</v>
      </c>
      <c r="AL75" s="59">
        <f t="shared" si="181"/>
        <v>0</v>
      </c>
      <c r="AM75" s="12">
        <f t="shared" si="286"/>
        <v>0.52118022914604001</v>
      </c>
      <c r="AN75" s="12">
        <f t="shared" si="287"/>
        <v>0</v>
      </c>
      <c r="AO75" s="66">
        <f t="shared" si="182"/>
        <v>2.1845397489580218E-4</v>
      </c>
      <c r="AP75" s="66">
        <f t="shared" si="183"/>
        <v>7.0817236876213505E-5</v>
      </c>
      <c r="AQ75" s="59">
        <f t="shared" si="184"/>
        <v>2.5567145114380324E-3</v>
      </c>
      <c r="AR75" s="59">
        <f t="shared" si="185"/>
        <v>2.1763684689710162E-3</v>
      </c>
      <c r="AS75" s="59">
        <f t="shared" si="186"/>
        <v>0</v>
      </c>
      <c r="AT75" s="12">
        <f t="shared" si="187"/>
        <v>0.5161578749538589</v>
      </c>
      <c r="AU75" s="59">
        <f t="shared" si="288"/>
        <v>0</v>
      </c>
      <c r="AV75" s="59">
        <f t="shared" si="289"/>
        <v>-4.5970172113385388E-17</v>
      </c>
      <c r="AW75" s="70">
        <f t="shared" si="188"/>
        <v>0</v>
      </c>
      <c r="AX75" s="20">
        <f t="shared" si="189"/>
        <v>200000</v>
      </c>
      <c r="AY75" s="20">
        <f t="shared" si="190"/>
        <v>0</v>
      </c>
      <c r="AZ75" s="20">
        <f t="shared" si="191"/>
        <v>0</v>
      </c>
      <c r="BA75" s="20">
        <f t="shared" si="192"/>
        <v>200000</v>
      </c>
      <c r="BB75" s="36">
        <f t="shared" si="193"/>
        <v>1</v>
      </c>
      <c r="BC75" s="36">
        <f t="shared" si="194"/>
        <v>0</v>
      </c>
      <c r="BD75" s="80">
        <f t="shared" si="195"/>
        <v>43.690794979160437</v>
      </c>
      <c r="BE75" s="36">
        <f t="shared" si="196"/>
        <v>0</v>
      </c>
      <c r="BF75" s="36">
        <f t="shared" si="197"/>
        <v>0</v>
      </c>
      <c r="BG75" s="36">
        <f t="shared" si="198"/>
        <v>43.690794979160437</v>
      </c>
      <c r="BH75" s="36">
        <f t="shared" si="199"/>
        <v>14.163447375242701</v>
      </c>
      <c r="BI75" s="36">
        <f t="shared" si="200"/>
        <v>0</v>
      </c>
      <c r="BJ75" s="36">
        <f t="shared" si="201"/>
        <v>0</v>
      </c>
      <c r="BK75" s="36">
        <f t="shared" si="202"/>
        <v>14.163447375242701</v>
      </c>
      <c r="BL75" s="68">
        <f ca="1">IF(OR(AT75=0,E75&gt;ProjTerm),0,VLOOKUP(D75,'Life Events'!$AE$5:$AI$1206,5,FALSE))</f>
        <v>1.9700633148131322E-2</v>
      </c>
      <c r="BM75" s="93">
        <f t="shared" ca="1" si="203"/>
        <v>1.9700633148131322E-2</v>
      </c>
      <c r="BN75" s="93">
        <f t="shared" ca="1" si="204"/>
        <v>1.0168636940985014E-2</v>
      </c>
      <c r="BO75" s="36">
        <f t="shared" ca="1" si="205"/>
        <v>1.5472222502576736</v>
      </c>
      <c r="BP75" s="36">
        <f t="shared" si="206"/>
        <v>2.4185844789380653E-2</v>
      </c>
      <c r="BQ75" s="36">
        <f t="shared" si="207"/>
        <v>98.304190627444825</v>
      </c>
      <c r="BR75" s="36">
        <f t="shared" si="208"/>
        <v>154.78110000000001</v>
      </c>
      <c r="BS75" s="36">
        <f t="shared" si="209"/>
        <v>152.15630759925602</v>
      </c>
      <c r="BT75" s="36">
        <f t="shared" si="210"/>
        <v>78.536676391257686</v>
      </c>
      <c r="BU75" s="70" cm="1">
        <f t="array" ref="BU75">IF(AND(ActInt=1,$J75=0),INDEX(Tbl_FwdNom,$B75-IVP,MATCH(ValnDt,Tbl_FwdNom_Cols)),INDEX(Tbl_FwdNom,$B75,MATCH(StartDt,Tbl_FwdNom_Cols)))</f>
        <v>12.24605412</v>
      </c>
      <c r="BV75" s="70" cm="1">
        <f t="array" ref="BV75">INDEX(Tbl_FwdReal,$B75,MATCH(StartDt,Tbl_FwdReal_Cols))</f>
        <v>5.3503325850000003</v>
      </c>
      <c r="BW75" s="70" cm="1">
        <f t="array" ref="BW75">IF(RunType&lt;&gt;"OPN",INDEX(Tbl_FwdReal,$B75,MATCH(ValnDt,Tbl_FwdReal_Cols)),IF(AND($J75=0,ActInt=1),INDEX(Tbl_FwdReal,$B75-IVP,MATCH(ValnDt,Tbl_FwdReal_Cols)),-999))*$K75</f>
        <v>5.3503325850000003</v>
      </c>
      <c r="BX75" s="70">
        <f t="shared" si="211"/>
        <v>5.3503325850000005E-2</v>
      </c>
      <c r="BY75" s="70">
        <f t="shared" si="290"/>
        <v>6.5455147276695325E-2</v>
      </c>
      <c r="BZ75" s="64">
        <f t="shared" si="305"/>
        <v>5.2974886841195001E-3</v>
      </c>
      <c r="CA75" s="70" cm="1">
        <f t="array" ref="CA75">IF($J75=1,CA74*(1+INDEX(Tbl_CPI,$B75,MATCH(IF(RunType="OPN",StartDt,ValnDt),Tbl_CPI_Cols))),0)</f>
        <v>0</v>
      </c>
      <c r="CB75" s="70">
        <f t="shared" si="291"/>
        <v>1.3012804101697486</v>
      </c>
      <c r="CC75" s="70">
        <f t="shared" si="292"/>
        <v>1.2551059476289093</v>
      </c>
      <c r="CD75" s="36">
        <f t="shared" si="212"/>
        <v>8.5294280558048321</v>
      </c>
      <c r="CE75" s="36">
        <f t="shared" si="213"/>
        <v>1.5748177836522999</v>
      </c>
      <c r="CF75" s="36">
        <f t="shared" si="214"/>
        <v>0</v>
      </c>
      <c r="CG75" s="36">
        <f t="shared" si="215"/>
        <v>5.2661331619561897</v>
      </c>
      <c r="CH75" s="36">
        <f t="shared" si="216"/>
        <v>4.4453692686090251</v>
      </c>
      <c r="CI75" s="36">
        <f t="shared" si="217"/>
        <v>0</v>
      </c>
      <c r="CJ75" s="36">
        <f t="shared" si="218"/>
        <v>0</v>
      </c>
      <c r="CK75" s="36">
        <f t="shared" si="219"/>
        <v>0</v>
      </c>
      <c r="CL75" s="36">
        <f t="shared" si="220"/>
        <v>0.82076389334716449</v>
      </c>
      <c r="CM75" s="36">
        <f t="shared" si="221"/>
        <v>5.2661331619561897</v>
      </c>
      <c r="CN75" s="36">
        <f t="shared" ca="1" si="222"/>
        <v>-19.159397631386252</v>
      </c>
      <c r="CO75" s="20">
        <f t="shared" si="223"/>
        <v>120000</v>
      </c>
      <c r="CP75" s="20">
        <f t="shared" si="224"/>
        <v>2</v>
      </c>
      <c r="CQ75" s="64">
        <f t="shared" si="225"/>
        <v>1.67601438E-3</v>
      </c>
      <c r="CR75" s="64">
        <f t="shared" si="226"/>
        <v>7.5420647100000009E-3</v>
      </c>
      <c r="CS75" s="36">
        <f t="shared" si="227"/>
        <v>39.444286725969491</v>
      </c>
      <c r="CT75" s="36">
        <f t="shared" si="228"/>
        <v>26.214476987496262</v>
      </c>
      <c r="CU75" s="36">
        <f t="shared" si="229"/>
        <v>8.49806842514562</v>
      </c>
      <c r="CV75" s="36">
        <f t="shared" si="293"/>
        <v>34.71254541264188</v>
      </c>
      <c r="CW75" s="36">
        <f t="shared" si="230"/>
        <v>34.71254541264188</v>
      </c>
      <c r="CX75" s="36">
        <f t="shared" si="231"/>
        <v>4.0236680720719065E-2</v>
      </c>
      <c r="CY75" s="36">
        <f t="shared" si="232"/>
        <v>39.404050045248773</v>
      </c>
      <c r="CZ75" s="36">
        <f t="shared" si="294"/>
        <v>4.6915046326068932</v>
      </c>
      <c r="DA75" s="64">
        <f t="shared" si="233"/>
        <v>9.673420255917442E-3</v>
      </c>
      <c r="DB75" s="70">
        <f t="shared" si="295"/>
        <v>0.99041925828505462</v>
      </c>
      <c r="DC75" s="70">
        <f>PRODUCT($DB$8:DB75)</f>
        <v>0.59549805135321998</v>
      </c>
      <c r="DD75" s="36">
        <f t="shared" si="234"/>
        <v>3778.3460477409135</v>
      </c>
      <c r="DE75" s="36">
        <f t="shared" si="235"/>
        <v>2964.3174851306012</v>
      </c>
      <c r="DF75" s="36">
        <f t="shared" si="236"/>
        <v>724.19136479188001</v>
      </c>
      <c r="DG75" s="36">
        <f t="shared" si="237"/>
        <v>1.5419733958661455</v>
      </c>
      <c r="DH75" s="36">
        <f t="shared" ca="1" si="238"/>
        <v>33.000246409296366</v>
      </c>
      <c r="DI75" s="36">
        <f t="shared" si="239"/>
        <v>326.85910788887713</v>
      </c>
      <c r="DJ75" s="36">
        <f t="shared" ca="1" si="240"/>
        <v>268.48018308387503</v>
      </c>
      <c r="DK75" s="36">
        <f t="shared" si="241"/>
        <v>802.39756097513646</v>
      </c>
      <c r="DL75" s="36">
        <f t="shared" si="242"/>
        <v>910.86190301937893</v>
      </c>
      <c r="DM75" s="36">
        <f t="shared" ca="1" si="243"/>
        <v>376.94452512811745</v>
      </c>
      <c r="DN75" s="36">
        <f t="shared" ca="1" si="296"/>
        <v>376.94452512812217</v>
      </c>
      <c r="DO75" s="64" cm="1">
        <f t="array" ref="DO75">IFERROR(INDEX(Tbl_FwdNom,$B75,MATCH(LIDt,Tbl_FwdNom_Cols,0)),0)</f>
        <v>12.150739939999999</v>
      </c>
      <c r="DP75" s="64">
        <f t="shared" ca="1" si="297"/>
        <v>12.718451630000001</v>
      </c>
      <c r="DQ75" s="64">
        <f t="shared" ca="1" si="244"/>
        <v>1.0026847406138906E-2</v>
      </c>
      <c r="DR75" s="70">
        <f t="shared" ca="1" si="245"/>
        <v>0.99007269219438176</v>
      </c>
      <c r="DS75" s="70">
        <f ca="1">PRODUCT($DR$8:DR75)</f>
        <v>0.52682814255220722</v>
      </c>
      <c r="DT75" s="36">
        <f t="shared" ca="1" si="246"/>
        <v>3084.8137976090561</v>
      </c>
      <c r="DU75" s="36">
        <f t="shared" ca="1" si="247"/>
        <v>735.22881331731867</v>
      </c>
      <c r="DV75" s="36">
        <f t="shared" ca="1" si="248"/>
        <v>1.5969608090400309</v>
      </c>
      <c r="DW75" s="36">
        <f t="shared" ca="1" si="249"/>
        <v>32.86308268394324</v>
      </c>
      <c r="DX75" s="36">
        <f t="shared" ca="1" si="250"/>
        <v>3823.7834897283597</v>
      </c>
      <c r="DY75" s="36">
        <f t="shared" ca="1" si="251"/>
        <v>40.389017397480877</v>
      </c>
      <c r="DZ75" s="36">
        <f t="shared" ca="1" si="252"/>
        <v>295.52651656133406</v>
      </c>
      <c r="EA75" s="36">
        <f t="shared" ca="1" si="253"/>
        <v>0</v>
      </c>
      <c r="EB75" s="36">
        <f t="shared" ca="1" si="254"/>
        <v>363.44077703173321</v>
      </c>
      <c r="EC75" s="36">
        <f t="shared" ca="1" si="255"/>
        <v>798.68772166106623</v>
      </c>
      <c r="ED75" s="36">
        <f t="shared" ca="1" si="256"/>
        <v>906.65054620380602</v>
      </c>
      <c r="EE75" s="36">
        <f t="shared" ca="1" si="298"/>
        <v>107.96282454273978</v>
      </c>
      <c r="EF75" s="36">
        <f t="shared" ca="1" si="257"/>
        <v>471.40360157447299</v>
      </c>
      <c r="EG75" s="64"/>
      <c r="EH75" s="64"/>
      <c r="EI75" s="64"/>
      <c r="EJ75" s="70"/>
      <c r="EK75" s="70"/>
      <c r="EL75" s="70"/>
      <c r="EM75" s="70"/>
      <c r="EN75" s="70"/>
      <c r="EO75" s="36">
        <f t="shared" ca="1" si="258"/>
        <v>3.4727949901344561</v>
      </c>
      <c r="EP75" s="36">
        <f t="shared" ca="1" si="259"/>
        <v>0</v>
      </c>
      <c r="EQ75" s="36">
        <f t="shared" si="260"/>
        <v>98.451552279855804</v>
      </c>
      <c r="ER75" s="36">
        <f t="shared" si="261"/>
        <v>22.648501930512882</v>
      </c>
      <c r="ES75" s="36">
        <f t="shared" si="262"/>
        <v>-20.683308584161878</v>
      </c>
      <c r="ET75" s="36">
        <f t="shared" ca="1" si="263"/>
        <v>0</v>
      </c>
      <c r="EU75" s="36">
        <f t="shared" ca="1" si="299"/>
        <v>22.648501930512882</v>
      </c>
      <c r="EV75" s="36">
        <f t="shared" si="264"/>
        <v>5.3954894426503257</v>
      </c>
      <c r="EW75" s="36">
        <f t="shared" si="265"/>
        <v>128.69269959321312</v>
      </c>
      <c r="EX75" s="36">
        <f t="shared" ca="1" si="300"/>
        <v>255.18824324623213</v>
      </c>
      <c r="EY75" s="36">
        <f t="shared" si="266"/>
        <v>22.209513946377143</v>
      </c>
      <c r="EZ75" s="36">
        <f t="shared" si="267"/>
        <v>3.3867485105685944</v>
      </c>
      <c r="FA75" s="36">
        <f t="shared" si="268"/>
        <v>-3.9662843963646743</v>
      </c>
      <c r="FB75" s="36">
        <f t="shared" si="269"/>
        <v>7.9625257074072238</v>
      </c>
      <c r="FC75" s="36">
        <f t="shared" si="301"/>
        <v>11.349274217975818</v>
      </c>
      <c r="FD75" s="36">
        <f t="shared" si="270"/>
        <v>9.1086190301937903E-6</v>
      </c>
      <c r="FE75" s="36">
        <f t="shared" si="271"/>
        <v>35.361524104588895</v>
      </c>
      <c r="FF75" s="36">
        <f t="shared" si="302"/>
        <v>68.920321377560896</v>
      </c>
      <c r="FG75" s="36">
        <f t="shared" ca="1" si="272"/>
        <v>186.26792186867124</v>
      </c>
      <c r="FH75" s="36">
        <f t="shared" ca="1" si="273"/>
        <v>2.4685431212900895</v>
      </c>
      <c r="FI75" s="36">
        <f t="shared" ca="1" si="274"/>
        <v>-4.066740897322866</v>
      </c>
      <c r="FJ75" s="36">
        <f t="shared" ca="1" si="275"/>
        <v>262.06144757303264</v>
      </c>
      <c r="FK75" s="36">
        <f t="shared" si="276"/>
        <v>0.66669523285803745</v>
      </c>
      <c r="FL75" s="36">
        <f t="shared" si="277"/>
        <v>-2.9487633882529192</v>
      </c>
      <c r="FM75" s="36">
        <f t="shared" ca="1" si="278"/>
        <v>66.340426652541979</v>
      </c>
      <c r="FN75" s="36">
        <f t="shared" ca="1" si="154"/>
        <v>195.72102092049067</v>
      </c>
    </row>
    <row r="76" spans="2:170" x14ac:dyDescent="0.25">
      <c r="B76" s="2">
        <v>68</v>
      </c>
      <c r="C76" s="2">
        <f t="shared" si="279"/>
        <v>6</v>
      </c>
      <c r="D76" s="2">
        <f t="shared" si="303"/>
        <v>92</v>
      </c>
      <c r="E76" s="2">
        <f t="shared" si="280"/>
        <v>8</v>
      </c>
      <c r="F76" s="189">
        <f t="shared" si="304"/>
        <v>47787</v>
      </c>
      <c r="G76" s="2">
        <f t="shared" si="281"/>
        <v>10</v>
      </c>
      <c r="H76" s="187">
        <f t="shared" si="155"/>
        <v>40.25</v>
      </c>
      <c r="I76" s="186">
        <f t="shared" si="282"/>
        <v>40</v>
      </c>
      <c r="J76" s="2">
        <f t="shared" si="156"/>
        <v>0</v>
      </c>
      <c r="K76" s="2">
        <f t="shared" si="157"/>
        <v>1</v>
      </c>
      <c r="L76">
        <f t="shared" si="158"/>
        <v>2</v>
      </c>
      <c r="M76" s="190">
        <f t="shared" si="283"/>
        <v>1.1151667200000001E-3</v>
      </c>
      <c r="N76">
        <f t="shared" si="159"/>
        <v>1</v>
      </c>
      <c r="O76">
        <f t="shared" si="160"/>
        <v>100</v>
      </c>
      <c r="P76" s="58">
        <f t="shared" si="161"/>
        <v>5.01825024E-3</v>
      </c>
      <c r="Q76" s="106">
        <f t="shared" si="162"/>
        <v>5.01825024E-3</v>
      </c>
      <c r="R76" s="59">
        <f t="shared" si="163"/>
        <v>5.01825024E-3</v>
      </c>
      <c r="S76" s="32">
        <f t="shared" si="284"/>
        <v>4.1915245951240632E-4</v>
      </c>
      <c r="T76">
        <f t="shared" si="164"/>
        <v>1</v>
      </c>
      <c r="U76" s="32">
        <f t="shared" si="285"/>
        <v>3.6207224999999999E-4</v>
      </c>
      <c r="V76">
        <f t="shared" si="165"/>
        <v>1</v>
      </c>
      <c r="W76">
        <f t="shared" si="166"/>
        <v>100</v>
      </c>
      <c r="X76" s="58">
        <f t="shared" si="167"/>
        <v>1.6293251249999998E-3</v>
      </c>
      <c r="Y76" s="58">
        <f t="shared" si="168"/>
        <v>1.6293251249999998E-3</v>
      </c>
      <c r="Z76" s="32">
        <f t="shared" si="169"/>
        <v>1.6293251249999998E-3</v>
      </c>
      <c r="AA76" s="32">
        <f t="shared" si="170"/>
        <v>1.3587859422881099E-4</v>
      </c>
      <c r="AB76" s="59">
        <f t="shared" si="171"/>
        <v>4.9056245199999996E-3</v>
      </c>
      <c r="AC76" s="59">
        <f t="shared" si="172"/>
        <v>4.9056245199999996E-3</v>
      </c>
      <c r="AD76">
        <f t="shared" si="173"/>
        <v>1</v>
      </c>
      <c r="AE76" s="59">
        <f t="shared" si="174"/>
        <v>4.9056245199999996E-3</v>
      </c>
      <c r="AF76" s="59">
        <f t="shared" si="175"/>
        <v>4.1758461800000006E-3</v>
      </c>
      <c r="AG76" s="59">
        <f t="shared" si="176"/>
        <v>4.1758461800000006E-3</v>
      </c>
      <c r="AH76">
        <f t="shared" si="177"/>
        <v>1</v>
      </c>
      <c r="AI76" s="59">
        <f t="shared" si="178"/>
        <v>4.1758461800000006E-3</v>
      </c>
      <c r="AJ76" s="59">
        <f t="shared" si="179"/>
        <v>0</v>
      </c>
      <c r="AK76" s="59">
        <f t="shared" si="180"/>
        <v>0</v>
      </c>
      <c r="AL76" s="59">
        <f t="shared" si="181"/>
        <v>0</v>
      </c>
      <c r="AM76" s="12">
        <f t="shared" si="286"/>
        <v>0.5161578749538589</v>
      </c>
      <c r="AN76" s="12">
        <f t="shared" si="287"/>
        <v>0</v>
      </c>
      <c r="AO76" s="66">
        <f t="shared" si="182"/>
        <v>2.1634884278360703E-4</v>
      </c>
      <c r="AP76" s="66">
        <f t="shared" si="183"/>
        <v>7.0134806448860751E-5</v>
      </c>
      <c r="AQ76" s="59">
        <f t="shared" si="184"/>
        <v>2.532076727564744E-3</v>
      </c>
      <c r="AR76" s="59">
        <f t="shared" si="185"/>
        <v>2.1553958904029897E-3</v>
      </c>
      <c r="AS76" s="59">
        <f t="shared" si="186"/>
        <v>0</v>
      </c>
      <c r="AT76" s="12">
        <f t="shared" si="187"/>
        <v>0.51118391868665858</v>
      </c>
      <c r="AU76" s="59">
        <f t="shared" si="288"/>
        <v>0</v>
      </c>
      <c r="AV76" s="59">
        <f t="shared" si="289"/>
        <v>-1.1752751549742868E-16</v>
      </c>
      <c r="AW76" s="70">
        <f t="shared" si="188"/>
        <v>0</v>
      </c>
      <c r="AX76" s="20">
        <f t="shared" si="189"/>
        <v>200000</v>
      </c>
      <c r="AY76" s="20">
        <f t="shared" si="190"/>
        <v>0</v>
      </c>
      <c r="AZ76" s="20">
        <f t="shared" si="191"/>
        <v>0</v>
      </c>
      <c r="BA76" s="20">
        <f t="shared" si="192"/>
        <v>200000</v>
      </c>
      <c r="BB76" s="36">
        <f t="shared" si="193"/>
        <v>1</v>
      </c>
      <c r="BC76" s="36">
        <f t="shared" si="194"/>
        <v>0</v>
      </c>
      <c r="BD76" s="80">
        <f t="shared" si="195"/>
        <v>43.269768556721409</v>
      </c>
      <c r="BE76" s="36">
        <f t="shared" si="196"/>
        <v>0</v>
      </c>
      <c r="BF76" s="36">
        <f t="shared" si="197"/>
        <v>0</v>
      </c>
      <c r="BG76" s="36">
        <f t="shared" si="198"/>
        <v>43.269768556721409</v>
      </c>
      <c r="BH76" s="36">
        <f t="shared" si="199"/>
        <v>14.026961289772149</v>
      </c>
      <c r="BI76" s="36">
        <f t="shared" si="200"/>
        <v>0</v>
      </c>
      <c r="BJ76" s="36">
        <f t="shared" si="201"/>
        <v>0</v>
      </c>
      <c r="BK76" s="36">
        <f t="shared" si="202"/>
        <v>14.026961289772149</v>
      </c>
      <c r="BL76" s="68">
        <f ca="1">IF(OR(AT76=0,E76&gt;ProjTerm),0,VLOOKUP(D76,'Life Events'!$AE$5:$AI$1206,5,FALSE))</f>
        <v>1.8909683471170495E-2</v>
      </c>
      <c r="BM76" s="93">
        <f t="shared" ca="1" si="203"/>
        <v>1.8909683471170495E-2</v>
      </c>
      <c r="BN76" s="93">
        <f t="shared" ca="1" si="204"/>
        <v>9.6663260979172709E-3</v>
      </c>
      <c r="BO76" s="36">
        <f t="shared" ca="1" si="205"/>
        <v>1.4707924871094165</v>
      </c>
      <c r="BP76" s="36">
        <f t="shared" si="206"/>
        <v>2.3952777853652071E-2</v>
      </c>
      <c r="BQ76" s="36">
        <f t="shared" si="207"/>
        <v>98.304190627444825</v>
      </c>
      <c r="BR76" s="36">
        <f t="shared" si="208"/>
        <v>154.78110000000001</v>
      </c>
      <c r="BS76" s="36">
        <f t="shared" si="209"/>
        <v>152.15630759925602</v>
      </c>
      <c r="BT76" s="36">
        <f t="shared" si="210"/>
        <v>77.779857571480306</v>
      </c>
      <c r="BU76" s="70" cm="1">
        <f t="array" ref="BU76">IF(AND(ActInt=1,$J76=0),INDEX(Tbl_FwdNom,$B76-IVP,MATCH(ValnDt,Tbl_FwdNom_Cols)),INDEX(Tbl_FwdNom,$B76,MATCH(StartDt,Tbl_FwdNom_Cols)))</f>
        <v>12.323692496</v>
      </c>
      <c r="BV76" s="70" cm="1">
        <f t="array" ref="BV76">INDEX(Tbl_FwdReal,$B76,MATCH(StartDt,Tbl_FwdReal_Cols))</f>
        <v>5.3712304079999997</v>
      </c>
      <c r="BW76" s="70" cm="1">
        <f t="array" ref="BW76">IF(RunType&lt;&gt;"OPN",INDEX(Tbl_FwdReal,$B76,MATCH(ValnDt,Tbl_FwdReal_Cols)),IF(AND($J76=0,ActInt=1),INDEX(Tbl_FwdReal,$B76-IVP,MATCH(ValnDt,Tbl_FwdReal_Cols)),-999))*$K76</f>
        <v>5.3712304079999997</v>
      </c>
      <c r="BX76" s="70">
        <f t="shared" si="211"/>
        <v>5.3712304079999995E-2</v>
      </c>
      <c r="BY76" s="70">
        <f t="shared" si="290"/>
        <v>6.5980648238422424E-2</v>
      </c>
      <c r="BZ76" s="64">
        <f t="shared" si="305"/>
        <v>5.3387985266089011E-3</v>
      </c>
      <c r="CA76" s="70" cm="1">
        <f t="array" ref="CA76">IF($J76=1,CA75*(1+INDEX(Tbl_CPI,$B76,MATCH(IF(RunType="OPN",StartDt,ValnDt),Tbl_CPI_Cols))),0)</f>
        <v>0</v>
      </c>
      <c r="CB76" s="70">
        <f t="shared" si="291"/>
        <v>1.3082276841062679</v>
      </c>
      <c r="CC76" s="70">
        <f t="shared" si="292"/>
        <v>1.2551059476289093</v>
      </c>
      <c r="CD76" s="36">
        <f t="shared" si="212"/>
        <v>8.5294280558048321</v>
      </c>
      <c r="CE76" s="36">
        <f t="shared" si="213"/>
        <v>1.5748177836522999</v>
      </c>
      <c r="CF76" s="36">
        <f t="shared" si="214"/>
        <v>0</v>
      </c>
      <c r="CG76" s="36">
        <f t="shared" si="215"/>
        <v>5.2153860605055637</v>
      </c>
      <c r="CH76" s="36">
        <f t="shared" si="216"/>
        <v>4.4025314598560463</v>
      </c>
      <c r="CI76" s="36">
        <f t="shared" si="217"/>
        <v>0</v>
      </c>
      <c r="CJ76" s="36">
        <f t="shared" si="218"/>
        <v>0</v>
      </c>
      <c r="CK76" s="36">
        <f t="shared" si="219"/>
        <v>0</v>
      </c>
      <c r="CL76" s="36">
        <f t="shared" si="220"/>
        <v>0.81285460064951698</v>
      </c>
      <c r="CM76" s="36">
        <f t="shared" si="221"/>
        <v>5.2153860605055637</v>
      </c>
      <c r="CN76" s="36">
        <f t="shared" ca="1" si="222"/>
        <v>-19.036288015730985</v>
      </c>
      <c r="CO76" s="20">
        <f t="shared" si="223"/>
        <v>120000</v>
      </c>
      <c r="CP76" s="20">
        <f t="shared" si="224"/>
        <v>2</v>
      </c>
      <c r="CQ76" s="64">
        <f t="shared" si="225"/>
        <v>1.67601438E-3</v>
      </c>
      <c r="CR76" s="64">
        <f t="shared" si="226"/>
        <v>7.5420647100000009E-3</v>
      </c>
      <c r="CS76" s="36">
        <f t="shared" si="227"/>
        <v>39.064181787759608</v>
      </c>
      <c r="CT76" s="36">
        <f t="shared" si="228"/>
        <v>25.961861134032844</v>
      </c>
      <c r="CU76" s="36">
        <f t="shared" si="229"/>
        <v>8.41617677386329</v>
      </c>
      <c r="CV76" s="36">
        <f t="shared" si="293"/>
        <v>34.378037907896136</v>
      </c>
      <c r="CW76" s="36">
        <f t="shared" si="230"/>
        <v>34.378037907896136</v>
      </c>
      <c r="CX76" s="36">
        <f t="shared" si="231"/>
        <v>3.9848939876385714E-2</v>
      </c>
      <c r="CY76" s="36">
        <f t="shared" si="232"/>
        <v>39.024332847883223</v>
      </c>
      <c r="CZ76" s="36">
        <f t="shared" si="294"/>
        <v>4.6462949399870865</v>
      </c>
      <c r="DA76" s="64">
        <f t="shared" si="233"/>
        <v>9.7315994091571323E-3</v>
      </c>
      <c r="DB76" s="70">
        <f t="shared" si="295"/>
        <v>0.99036219187866203</v>
      </c>
      <c r="DC76" s="70">
        <f>PRODUCT($DB$8:DB76)</f>
        <v>0.58975875539764699</v>
      </c>
      <c r="DD76" s="36">
        <f t="shared" si="234"/>
        <v>3737.3355403352202</v>
      </c>
      <c r="DE76" s="36">
        <f t="shared" si="235"/>
        <v>2949.8952668607308</v>
      </c>
      <c r="DF76" s="36">
        <f t="shared" si="236"/>
        <v>717.21194375983316</v>
      </c>
      <c r="DG76" s="36">
        <f t="shared" si="237"/>
        <v>1.5330264854006403</v>
      </c>
      <c r="DH76" s="36">
        <f t="shared" ca="1" si="238"/>
        <v>31.850599100645699</v>
      </c>
      <c r="DI76" s="36">
        <f t="shared" si="239"/>
        <v>324.77382968167564</v>
      </c>
      <c r="DJ76" s="36">
        <f t="shared" ca="1" si="240"/>
        <v>284.86307258226446</v>
      </c>
      <c r="DK76" s="36">
        <f t="shared" si="241"/>
        <v>775.82813469753512</v>
      </c>
      <c r="DL76" s="36">
        <f t="shared" si="242"/>
        <v>880.70171332874281</v>
      </c>
      <c r="DM76" s="36">
        <f t="shared" ca="1" si="243"/>
        <v>389.7366512134721</v>
      </c>
      <c r="DN76" s="36">
        <f t="shared" ca="1" si="296"/>
        <v>389.73665121347733</v>
      </c>
      <c r="DO76" s="64" cm="1">
        <f t="array" ref="DO76">IFERROR(INDEX(Tbl_FwdNom,$B76,MATCH(LIDt,Tbl_FwdNom_Cols,0)),0)</f>
        <v>12.25063001</v>
      </c>
      <c r="DP76" s="64">
        <f t="shared" ca="1" si="297"/>
        <v>12.76567818</v>
      </c>
      <c r="DQ76" s="64">
        <f t="shared" ca="1" si="244"/>
        <v>1.0062105553946932E-2</v>
      </c>
      <c r="DR76" s="70">
        <f t="shared" ca="1" si="245"/>
        <v>0.99003813181524258</v>
      </c>
      <c r="DS76" s="70">
        <f ca="1">PRODUCT($DR$8:DR76)</f>
        <v>0.52157995004008151</v>
      </c>
      <c r="DT76" s="36">
        <f t="shared" ca="1" si="246"/>
        <v>3072.5837510981492</v>
      </c>
      <c r="DU76" s="36">
        <f t="shared" ca="1" si="247"/>
        <v>728.59980195344849</v>
      </c>
      <c r="DV76" s="36">
        <f t="shared" ca="1" si="248"/>
        <v>1.589076819412456</v>
      </c>
      <c r="DW76" s="36">
        <f t="shared" ca="1" si="249"/>
        <v>31.72296200362775</v>
      </c>
      <c r="DX76" s="36">
        <f t="shared" ca="1" si="250"/>
        <v>3784.4789452459654</v>
      </c>
      <c r="DY76" s="36">
        <f t="shared" ca="1" si="251"/>
        <v>39.974382324313268</v>
      </c>
      <c r="DZ76" s="36">
        <f t="shared" ca="1" si="252"/>
        <v>294.05330536885475</v>
      </c>
      <c r="EA76" s="36">
        <f t="shared" ca="1" si="253"/>
        <v>0</v>
      </c>
      <c r="EB76" s="36">
        <f t="shared" ca="1" si="254"/>
        <v>380.86618068301567</v>
      </c>
      <c r="EC76" s="36">
        <f t="shared" ca="1" si="255"/>
        <v>772.34616391316513</v>
      </c>
      <c r="ED76" s="36">
        <f t="shared" ca="1" si="256"/>
        <v>876.74902685236918</v>
      </c>
      <c r="EE76" s="36">
        <f t="shared" ca="1" si="298"/>
        <v>104.40286293920406</v>
      </c>
      <c r="EF76" s="36">
        <f t="shared" ca="1" si="257"/>
        <v>485.26904362221973</v>
      </c>
      <c r="EG76" s="64"/>
      <c r="EH76" s="64"/>
      <c r="EI76" s="64"/>
      <c r="EJ76" s="70"/>
      <c r="EK76" s="70"/>
      <c r="EL76" s="70"/>
      <c r="EM76" s="70"/>
      <c r="EN76" s="70"/>
      <c r="EO76" s="36">
        <f t="shared" ca="1" si="258"/>
        <v>3.6175190701168609</v>
      </c>
      <c r="EP76" s="36">
        <f t="shared" ca="1" si="259"/>
        <v>0</v>
      </c>
      <c r="EQ76" s="36">
        <f t="shared" si="260"/>
        <v>97.880312058851146</v>
      </c>
      <c r="ER76" s="36">
        <f t="shared" si="261"/>
        <v>22.402673056076008</v>
      </c>
      <c r="ES76" s="36">
        <f t="shared" si="262"/>
        <v>-20.458810094836853</v>
      </c>
      <c r="ET76" s="36">
        <f t="shared" ca="1" si="263"/>
        <v>0</v>
      </c>
      <c r="EU76" s="36">
        <f t="shared" ca="1" si="299"/>
        <v>22.402673056076008</v>
      </c>
      <c r="EV76" s="36">
        <f t="shared" si="264"/>
        <v>5.3610675884617942</v>
      </c>
      <c r="EW76" s="36">
        <f t="shared" si="265"/>
        <v>127.94599276681039</v>
      </c>
      <c r="EX76" s="36">
        <f t="shared" ca="1" si="300"/>
        <v>253.59004547019936</v>
      </c>
      <c r="EY76" s="36">
        <f t="shared" si="266"/>
        <v>21.474100390604992</v>
      </c>
      <c r="EZ76" s="36">
        <f t="shared" si="267"/>
        <v>3.274607496464665</v>
      </c>
      <c r="FA76" s="36">
        <f t="shared" si="268"/>
        <v>-3.8349539615700778</v>
      </c>
      <c r="FB76" s="36">
        <f t="shared" si="269"/>
        <v>7.6989225227417579</v>
      </c>
      <c r="FC76" s="36">
        <f t="shared" si="301"/>
        <v>10.973530019206423</v>
      </c>
      <c r="FD76" s="36">
        <f t="shared" si="270"/>
        <v>8.8070171332874278E-6</v>
      </c>
      <c r="FE76" s="36">
        <f t="shared" si="271"/>
        <v>34.190614005337473</v>
      </c>
      <c r="FF76" s="36">
        <f t="shared" si="302"/>
        <v>66.638253222166014</v>
      </c>
      <c r="FG76" s="36">
        <f t="shared" ca="1" si="272"/>
        <v>186.95179224803334</v>
      </c>
      <c r="FH76" s="36">
        <f t="shared" ca="1" si="273"/>
        <v>2.4678367366659222</v>
      </c>
      <c r="FI76" s="36">
        <f t="shared" ca="1" si="274"/>
        <v>-4.0279888650391262</v>
      </c>
      <c r="FJ76" s="36">
        <f t="shared" ca="1" si="275"/>
        <v>260.67034865509351</v>
      </c>
      <c r="FK76" s="36">
        <f t="shared" si="276"/>
        <v>0.64849678568409419</v>
      </c>
      <c r="FL76" s="36">
        <f t="shared" si="277"/>
        <v>-2.9205685220070938</v>
      </c>
      <c r="FM76" s="36">
        <f t="shared" ca="1" si="278"/>
        <v>64.087382506006648</v>
      </c>
      <c r="FN76" s="36">
        <f t="shared" ref="FN76:FN139" ca="1" si="306">FJ76-FM76</f>
        <v>196.58296614908687</v>
      </c>
    </row>
    <row r="77" spans="2:170" x14ac:dyDescent="0.25">
      <c r="B77" s="2">
        <v>69</v>
      </c>
      <c r="C77" s="2">
        <f t="shared" si="279"/>
        <v>6</v>
      </c>
      <c r="D77" s="2">
        <f t="shared" si="303"/>
        <v>93</v>
      </c>
      <c r="E77" s="2">
        <f t="shared" si="280"/>
        <v>8</v>
      </c>
      <c r="F77" s="189">
        <f t="shared" si="304"/>
        <v>47817</v>
      </c>
      <c r="G77" s="2">
        <f t="shared" si="281"/>
        <v>11</v>
      </c>
      <c r="H77" s="187">
        <f t="shared" si="155"/>
        <v>40.333333333333336</v>
      </c>
      <c r="I77" s="186">
        <f t="shared" si="282"/>
        <v>40</v>
      </c>
      <c r="J77" s="2">
        <f t="shared" si="156"/>
        <v>0</v>
      </c>
      <c r="K77" s="2">
        <f t="shared" si="157"/>
        <v>1</v>
      </c>
      <c r="L77">
        <f t="shared" si="158"/>
        <v>2</v>
      </c>
      <c r="M77" s="190">
        <f t="shared" si="283"/>
        <v>1.1151667200000001E-3</v>
      </c>
      <c r="N77">
        <f t="shared" si="159"/>
        <v>1</v>
      </c>
      <c r="O77">
        <f t="shared" si="160"/>
        <v>100</v>
      </c>
      <c r="P77" s="58">
        <f t="shared" si="161"/>
        <v>5.01825024E-3</v>
      </c>
      <c r="Q77" s="106">
        <f t="shared" si="162"/>
        <v>5.01825024E-3</v>
      </c>
      <c r="R77" s="59">
        <f t="shared" si="163"/>
        <v>5.01825024E-3</v>
      </c>
      <c r="S77" s="32">
        <f t="shared" si="284"/>
        <v>4.1915245951240632E-4</v>
      </c>
      <c r="T77">
        <f t="shared" si="164"/>
        <v>1</v>
      </c>
      <c r="U77" s="32">
        <f t="shared" si="285"/>
        <v>3.6207224999999999E-4</v>
      </c>
      <c r="V77">
        <f t="shared" si="165"/>
        <v>1</v>
      </c>
      <c r="W77">
        <f t="shared" si="166"/>
        <v>100</v>
      </c>
      <c r="X77" s="58">
        <f t="shared" si="167"/>
        <v>1.6293251249999998E-3</v>
      </c>
      <c r="Y77" s="58">
        <f t="shared" si="168"/>
        <v>1.6293251249999998E-3</v>
      </c>
      <c r="Z77" s="32">
        <f t="shared" si="169"/>
        <v>1.6293251249999998E-3</v>
      </c>
      <c r="AA77" s="32">
        <f t="shared" si="170"/>
        <v>1.3587859422881099E-4</v>
      </c>
      <c r="AB77" s="59">
        <f t="shared" si="171"/>
        <v>4.9056245199999996E-3</v>
      </c>
      <c r="AC77" s="59">
        <f t="shared" si="172"/>
        <v>4.9056245199999996E-3</v>
      </c>
      <c r="AD77">
        <f t="shared" si="173"/>
        <v>1</v>
      </c>
      <c r="AE77" s="59">
        <f t="shared" si="174"/>
        <v>4.9056245199999996E-3</v>
      </c>
      <c r="AF77" s="59">
        <f t="shared" si="175"/>
        <v>4.1758461800000006E-3</v>
      </c>
      <c r="AG77" s="59">
        <f t="shared" si="176"/>
        <v>4.1758461800000006E-3</v>
      </c>
      <c r="AH77">
        <f t="shared" si="177"/>
        <v>1</v>
      </c>
      <c r="AI77" s="59">
        <f t="shared" si="178"/>
        <v>4.1758461800000006E-3</v>
      </c>
      <c r="AJ77" s="59">
        <f t="shared" si="179"/>
        <v>0</v>
      </c>
      <c r="AK77" s="59">
        <f t="shared" si="180"/>
        <v>0</v>
      </c>
      <c r="AL77" s="59">
        <f t="shared" si="181"/>
        <v>0</v>
      </c>
      <c r="AM77" s="12">
        <f t="shared" si="286"/>
        <v>0.51118391868665858</v>
      </c>
      <c r="AN77" s="12">
        <f t="shared" si="287"/>
        <v>0</v>
      </c>
      <c r="AO77" s="66">
        <f t="shared" si="182"/>
        <v>2.1426399678070286E-4</v>
      </c>
      <c r="AP77" s="66">
        <f t="shared" si="183"/>
        <v>6.9458952263517997E-5</v>
      </c>
      <c r="AQ77" s="59">
        <f t="shared" si="184"/>
        <v>2.5076763657389581E-3</v>
      </c>
      <c r="AR77" s="59">
        <f t="shared" si="185"/>
        <v>2.1346254141251142E-3</v>
      </c>
      <c r="AS77" s="59">
        <f t="shared" si="186"/>
        <v>0</v>
      </c>
      <c r="AT77" s="12">
        <f t="shared" si="187"/>
        <v>0.50625789395775023</v>
      </c>
      <c r="AU77" s="59">
        <f t="shared" si="288"/>
        <v>0</v>
      </c>
      <c r="AV77" s="59">
        <f t="shared" si="289"/>
        <v>-5.8113236445223038E-17</v>
      </c>
      <c r="AW77" s="70">
        <f t="shared" si="188"/>
        <v>0</v>
      </c>
      <c r="AX77" s="20">
        <f t="shared" si="189"/>
        <v>200000</v>
      </c>
      <c r="AY77" s="20">
        <f t="shared" si="190"/>
        <v>0</v>
      </c>
      <c r="AZ77" s="20">
        <f t="shared" si="191"/>
        <v>0</v>
      </c>
      <c r="BA77" s="20">
        <f t="shared" si="192"/>
        <v>200000</v>
      </c>
      <c r="BB77" s="36">
        <f t="shared" si="193"/>
        <v>1</v>
      </c>
      <c r="BC77" s="36">
        <f t="shared" si="194"/>
        <v>0</v>
      </c>
      <c r="BD77" s="80">
        <f t="shared" si="195"/>
        <v>42.852799356140572</v>
      </c>
      <c r="BE77" s="36">
        <f t="shared" si="196"/>
        <v>0</v>
      </c>
      <c r="BF77" s="36">
        <f t="shared" si="197"/>
        <v>0</v>
      </c>
      <c r="BG77" s="36">
        <f t="shared" si="198"/>
        <v>42.852799356140572</v>
      </c>
      <c r="BH77" s="36">
        <f t="shared" si="199"/>
        <v>13.891790452703599</v>
      </c>
      <c r="BI77" s="36">
        <f t="shared" si="200"/>
        <v>0</v>
      </c>
      <c r="BJ77" s="36">
        <f t="shared" si="201"/>
        <v>0</v>
      </c>
      <c r="BK77" s="36">
        <f t="shared" si="202"/>
        <v>13.891790452703599</v>
      </c>
      <c r="BL77" s="68">
        <f ca="1">IF(OR(AT77=0,E77&gt;ProjTerm),0,VLOOKUP(D77,'Life Events'!$AE$5:$AI$1206,5,FALSE))</f>
        <v>1.8110891421879795E-2</v>
      </c>
      <c r="BM77" s="93">
        <f t="shared" ca="1" si="203"/>
        <v>1.8110891421879795E-2</v>
      </c>
      <c r="BN77" s="93">
        <f t="shared" ca="1" si="204"/>
        <v>9.1687817489383497E-3</v>
      </c>
      <c r="BO77" s="36">
        <f t="shared" ca="1" si="205"/>
        <v>1.3950879761019082</v>
      </c>
      <c r="BP77" s="36">
        <f t="shared" si="206"/>
        <v>2.3721956867858374E-2</v>
      </c>
      <c r="BQ77" s="36">
        <f t="shared" si="207"/>
        <v>98.304190627444825</v>
      </c>
      <c r="BR77" s="36">
        <f t="shared" si="208"/>
        <v>154.78110000000001</v>
      </c>
      <c r="BS77" s="36">
        <f t="shared" si="209"/>
        <v>152.15630759925602</v>
      </c>
      <c r="BT77" s="36">
        <f t="shared" si="210"/>
        <v>77.030331837586985</v>
      </c>
      <c r="BU77" s="70" cm="1">
        <f t="array" ref="BU77">IF(AND(ActInt=1,$J77=0),INDEX(Tbl_FwdNom,$B77-IVP,MATCH(ValnDt,Tbl_FwdNom_Cols)),INDEX(Tbl_FwdNom,$B77,MATCH(StartDt,Tbl_FwdNom_Cols)))</f>
        <v>12.398839097</v>
      </c>
      <c r="BV77" s="70" cm="1">
        <f t="array" ref="BV77">INDEX(Tbl_FwdReal,$B77,MATCH(StartDt,Tbl_FwdReal_Cols))</f>
        <v>5.3914551030000002</v>
      </c>
      <c r="BW77" s="70" cm="1">
        <f t="array" ref="BW77">IF(RunType&lt;&gt;"OPN",INDEX(Tbl_FwdReal,$B77,MATCH(ValnDt,Tbl_FwdReal_Cols)),IF(AND($J77=0,ActInt=1),INDEX(Tbl_FwdReal,$B77-IVP,MATCH(ValnDt,Tbl_FwdReal_Cols)),-999))*$K77</f>
        <v>5.3914551030000002</v>
      </c>
      <c r="BX77" s="70">
        <f t="shared" si="211"/>
        <v>5.3914551030000001E-2</v>
      </c>
      <c r="BY77" s="70">
        <f t="shared" si="290"/>
        <v>6.6489109455331041E-2</v>
      </c>
      <c r="BZ77" s="64">
        <f t="shared" si="305"/>
        <v>5.3787511022431733E-3</v>
      </c>
      <c r="CA77" s="70" cm="1">
        <f t="array" ref="CA77">IF($J77=1,CA76*(1+INDEX(Tbl_CPI,$B77,MATCH(IF(RunType="OPN",StartDt,ValnDt),Tbl_CPI_Cols))),0)</f>
        <v>0</v>
      </c>
      <c r="CB77" s="70">
        <f t="shared" si="291"/>
        <v>1.3152643152041394</v>
      </c>
      <c r="CC77" s="70">
        <f t="shared" si="292"/>
        <v>1.2551059476289093</v>
      </c>
      <c r="CD77" s="36">
        <f t="shared" si="212"/>
        <v>8.5294280558048321</v>
      </c>
      <c r="CE77" s="36">
        <f t="shared" si="213"/>
        <v>1.5748177836522999</v>
      </c>
      <c r="CF77" s="36">
        <f t="shared" si="214"/>
        <v>0</v>
      </c>
      <c r="CG77" s="36">
        <f t="shared" si="215"/>
        <v>5.1651279835870625</v>
      </c>
      <c r="CH77" s="36">
        <f t="shared" si="216"/>
        <v>4.3601064577222415</v>
      </c>
      <c r="CI77" s="36">
        <f t="shared" si="217"/>
        <v>0</v>
      </c>
      <c r="CJ77" s="36">
        <f t="shared" si="218"/>
        <v>0</v>
      </c>
      <c r="CK77" s="36">
        <f t="shared" si="219"/>
        <v>0</v>
      </c>
      <c r="CL77" s="36">
        <f t="shared" si="220"/>
        <v>0.80502152586482112</v>
      </c>
      <c r="CM77" s="36">
        <f t="shared" si="221"/>
        <v>5.1651279835870625</v>
      </c>
      <c r="CN77" s="36">
        <f t="shared" ca="1" si="222"/>
        <v>-18.914376009508768</v>
      </c>
      <c r="CO77" s="20">
        <f t="shared" si="223"/>
        <v>120000</v>
      </c>
      <c r="CP77" s="20">
        <f t="shared" si="224"/>
        <v>2</v>
      </c>
      <c r="CQ77" s="64">
        <f t="shared" si="225"/>
        <v>1.67601438E-3</v>
      </c>
      <c r="CR77" s="64">
        <f t="shared" si="226"/>
        <v>7.5420647100000009E-3</v>
      </c>
      <c r="CS77" s="36">
        <f t="shared" si="227"/>
        <v>38.687739731453391</v>
      </c>
      <c r="CT77" s="36">
        <f t="shared" si="228"/>
        <v>25.711679613684343</v>
      </c>
      <c r="CU77" s="36">
        <f t="shared" si="229"/>
        <v>8.33507427162216</v>
      </c>
      <c r="CV77" s="36">
        <f t="shared" si="293"/>
        <v>34.046753885306501</v>
      </c>
      <c r="CW77" s="36">
        <f t="shared" si="230"/>
        <v>34.046753885306501</v>
      </c>
      <c r="CX77" s="36">
        <f t="shared" si="231"/>
        <v>3.9464935497386833E-2</v>
      </c>
      <c r="CY77" s="36">
        <f t="shared" si="232"/>
        <v>38.648274795956006</v>
      </c>
      <c r="CZ77" s="36">
        <f t="shared" si="294"/>
        <v>4.601520910649505</v>
      </c>
      <c r="DA77" s="64">
        <f t="shared" si="233"/>
        <v>9.7878762277998632E-3</v>
      </c>
      <c r="DB77" s="70">
        <f t="shared" si="295"/>
        <v>0.99030699767919195</v>
      </c>
      <c r="DC77" s="70">
        <f>PRODUCT($DB$8:DB77)</f>
        <v>0.58404222241286075</v>
      </c>
      <c r="DD77" s="36">
        <f t="shared" si="234"/>
        <v>3696.885786188192</v>
      </c>
      <c r="DE77" s="36">
        <f t="shared" si="235"/>
        <v>2935.9156772615956</v>
      </c>
      <c r="DF77" s="36">
        <f t="shared" si="236"/>
        <v>710.3401350417505</v>
      </c>
      <c r="DG77" s="36">
        <f t="shared" si="237"/>
        <v>1.5243096020258224</v>
      </c>
      <c r="DH77" s="36">
        <f t="shared" ca="1" si="238"/>
        <v>30.767260846322184</v>
      </c>
      <c r="DI77" s="36">
        <f t="shared" si="239"/>
        <v>322.73699211163728</v>
      </c>
      <c r="DJ77" s="36">
        <f t="shared" ca="1" si="240"/>
        <v>301.34996947108766</v>
      </c>
      <c r="DK77" s="36">
        <f t="shared" si="241"/>
        <v>749.37509056869294</v>
      </c>
      <c r="DL77" s="36">
        <f t="shared" si="242"/>
        <v>850.67363789645981</v>
      </c>
      <c r="DM77" s="36">
        <f t="shared" ca="1" si="243"/>
        <v>402.64851679885442</v>
      </c>
      <c r="DN77" s="36">
        <f t="shared" ca="1" si="296"/>
        <v>402.6485167988601</v>
      </c>
      <c r="DO77" s="64" cm="1">
        <f t="array" ref="DO77">IFERROR(INDEX(Tbl_FwdNom,$B77,MATCH(LIDt,Tbl_FwdNom_Cols,0)),0)</f>
        <v>12.35392802</v>
      </c>
      <c r="DP77" s="64">
        <f t="shared" ca="1" si="297"/>
        <v>12.81138597</v>
      </c>
      <c r="DQ77" s="64">
        <f t="shared" ca="1" si="244"/>
        <v>1.0096216946571035E-2</v>
      </c>
      <c r="DR77" s="70">
        <f t="shared" ca="1" si="245"/>
        <v>0.99000469779295786</v>
      </c>
      <c r="DS77" s="70">
        <f ca="1">PRODUCT($DR$8:DR77)</f>
        <v>0.51636660081429697</v>
      </c>
      <c r="DT77" s="36">
        <f t="shared" ca="1" si="246"/>
        <v>3060.7524238796045</v>
      </c>
      <c r="DU77" s="36">
        <f t="shared" ca="1" si="247"/>
        <v>722.06411316849562</v>
      </c>
      <c r="DV77" s="36">
        <f t="shared" ca="1" si="248"/>
        <v>1.581398526858153</v>
      </c>
      <c r="DW77" s="36">
        <f t="shared" ca="1" si="249"/>
        <v>30.648155934102295</v>
      </c>
      <c r="DX77" s="36">
        <f t="shared" ca="1" si="250"/>
        <v>3745.6575338693124</v>
      </c>
      <c r="DY77" s="36">
        <f t="shared" ca="1" si="251"/>
        <v>39.564823162728096</v>
      </c>
      <c r="DZ77" s="36">
        <f t="shared" ca="1" si="252"/>
        <v>292.61800429528546</v>
      </c>
      <c r="EA77" s="36">
        <f t="shared" ca="1" si="253"/>
        <v>0</v>
      </c>
      <c r="EB77" s="36">
        <f t="shared" ca="1" si="254"/>
        <v>398.40858804404547</v>
      </c>
      <c r="EC77" s="36">
        <f t="shared" ca="1" si="255"/>
        <v>746.09718445657779</v>
      </c>
      <c r="ED77" s="36">
        <f t="shared" ca="1" si="256"/>
        <v>846.95260043920973</v>
      </c>
      <c r="EE77" s="36">
        <f t="shared" ca="1" si="298"/>
        <v>100.85541598263194</v>
      </c>
      <c r="EF77" s="36">
        <f t="shared" ca="1" si="257"/>
        <v>499.26400402667741</v>
      </c>
      <c r="EG77" s="64"/>
      <c r="EH77" s="64"/>
      <c r="EI77" s="64"/>
      <c r="EJ77" s="70"/>
      <c r="EK77" s="70"/>
      <c r="EL77" s="70"/>
      <c r="EM77" s="70"/>
      <c r="EN77" s="70"/>
      <c r="EO77" s="36">
        <f t="shared" ca="1" si="258"/>
        <v>3.7641384701105745</v>
      </c>
      <c r="EP77" s="36">
        <f t="shared" ca="1" si="259"/>
        <v>0</v>
      </c>
      <c r="EQ77" s="36">
        <f t="shared" si="260"/>
        <v>97.323758553068231</v>
      </c>
      <c r="ER77" s="36">
        <f t="shared" si="261"/>
        <v>22.160205499290019</v>
      </c>
      <c r="ES77" s="36">
        <f t="shared" si="262"/>
        <v>-20.237381264177817</v>
      </c>
      <c r="ET77" s="36">
        <f t="shared" ca="1" si="263"/>
        <v>0</v>
      </c>
      <c r="EU77" s="36">
        <f t="shared" ca="1" si="299"/>
        <v>22.160205499290019</v>
      </c>
      <c r="EV77" s="36">
        <f t="shared" si="264"/>
        <v>5.3274453477461652</v>
      </c>
      <c r="EW77" s="36">
        <f t="shared" si="265"/>
        <v>127.21848394172176</v>
      </c>
      <c r="EX77" s="36">
        <f t="shared" ca="1" si="300"/>
        <v>252.02989334182615</v>
      </c>
      <c r="EY77" s="36">
        <f t="shared" si="266"/>
        <v>20.741908169345418</v>
      </c>
      <c r="EZ77" s="36">
        <f t="shared" si="267"/>
        <v>3.162957706953859</v>
      </c>
      <c r="FA77" s="36">
        <f t="shared" si="268"/>
        <v>-3.7041988090654816</v>
      </c>
      <c r="FB77" s="36">
        <f t="shared" si="269"/>
        <v>7.4364742552104639</v>
      </c>
      <c r="FC77" s="36">
        <f t="shared" si="301"/>
        <v>10.599431962164322</v>
      </c>
      <c r="FD77" s="36">
        <f t="shared" si="270"/>
        <v>8.5067363789645984E-6</v>
      </c>
      <c r="FE77" s="36">
        <f t="shared" si="271"/>
        <v>33.024832847596898</v>
      </c>
      <c r="FF77" s="36">
        <f t="shared" si="302"/>
        <v>64.366181485843015</v>
      </c>
      <c r="FG77" s="36">
        <f t="shared" ca="1" si="272"/>
        <v>187.66371185598314</v>
      </c>
      <c r="FH77" s="36">
        <f t="shared" ca="1" si="273"/>
        <v>2.4668374017353951</v>
      </c>
      <c r="FI77" s="36">
        <f t="shared" ca="1" si="274"/>
        <v>-3.9888984955374465</v>
      </c>
      <c r="FJ77" s="36">
        <f t="shared" ca="1" si="275"/>
        <v>259.31323455111618</v>
      </c>
      <c r="FK77" s="36">
        <f t="shared" si="276"/>
        <v>0.63000821763953452</v>
      </c>
      <c r="FL77" s="36">
        <f t="shared" si="277"/>
        <v>-2.8924575079157644</v>
      </c>
      <c r="FM77" s="36">
        <f t="shared" ca="1" si="278"/>
        <v>61.841965115409415</v>
      </c>
      <c r="FN77" s="36">
        <f t="shared" ca="1" si="306"/>
        <v>197.47126943570677</v>
      </c>
    </row>
    <row r="78" spans="2:170" x14ac:dyDescent="0.25">
      <c r="B78" s="2">
        <v>70</v>
      </c>
      <c r="C78" s="2">
        <f t="shared" si="279"/>
        <v>6</v>
      </c>
      <c r="D78" s="2">
        <f t="shared" si="303"/>
        <v>94</v>
      </c>
      <c r="E78" s="2">
        <f t="shared" si="280"/>
        <v>8</v>
      </c>
      <c r="F78" s="189">
        <f t="shared" si="304"/>
        <v>47848</v>
      </c>
      <c r="G78" s="2">
        <f t="shared" si="281"/>
        <v>12</v>
      </c>
      <c r="H78" s="187">
        <f t="shared" si="155"/>
        <v>40.416666666666671</v>
      </c>
      <c r="I78" s="186">
        <f t="shared" si="282"/>
        <v>40</v>
      </c>
      <c r="J78" s="2">
        <f t="shared" si="156"/>
        <v>0</v>
      </c>
      <c r="K78" s="2">
        <f t="shared" si="157"/>
        <v>1</v>
      </c>
      <c r="L78">
        <f t="shared" si="158"/>
        <v>2</v>
      </c>
      <c r="M78" s="190">
        <f t="shared" si="283"/>
        <v>1.1151667200000001E-3</v>
      </c>
      <c r="N78">
        <f t="shared" si="159"/>
        <v>1</v>
      </c>
      <c r="O78">
        <f t="shared" si="160"/>
        <v>100</v>
      </c>
      <c r="P78" s="58">
        <f t="shared" si="161"/>
        <v>5.01825024E-3</v>
      </c>
      <c r="Q78" s="106">
        <f t="shared" si="162"/>
        <v>5.01825024E-3</v>
      </c>
      <c r="R78" s="59">
        <f t="shared" si="163"/>
        <v>5.01825024E-3</v>
      </c>
      <c r="S78" s="32">
        <f t="shared" si="284"/>
        <v>4.1915245951240632E-4</v>
      </c>
      <c r="T78">
        <f t="shared" si="164"/>
        <v>1</v>
      </c>
      <c r="U78" s="32">
        <f t="shared" si="285"/>
        <v>3.6207224999999999E-4</v>
      </c>
      <c r="V78">
        <f t="shared" si="165"/>
        <v>1</v>
      </c>
      <c r="W78">
        <f t="shared" si="166"/>
        <v>100</v>
      </c>
      <c r="X78" s="58">
        <f t="shared" si="167"/>
        <v>1.6293251249999998E-3</v>
      </c>
      <c r="Y78" s="58">
        <f t="shared" si="168"/>
        <v>1.6293251249999998E-3</v>
      </c>
      <c r="Z78" s="32">
        <f t="shared" si="169"/>
        <v>1.6293251249999998E-3</v>
      </c>
      <c r="AA78" s="32">
        <f t="shared" si="170"/>
        <v>1.3587859422881099E-4</v>
      </c>
      <c r="AB78" s="59">
        <f t="shared" si="171"/>
        <v>4.9056245199999996E-3</v>
      </c>
      <c r="AC78" s="59">
        <f t="shared" si="172"/>
        <v>4.9056245199999996E-3</v>
      </c>
      <c r="AD78">
        <f t="shared" si="173"/>
        <v>1</v>
      </c>
      <c r="AE78" s="59">
        <f t="shared" si="174"/>
        <v>4.9056245199999996E-3</v>
      </c>
      <c r="AF78" s="59">
        <f t="shared" si="175"/>
        <v>4.1758461800000006E-3</v>
      </c>
      <c r="AG78" s="59">
        <f t="shared" si="176"/>
        <v>4.1758461800000006E-3</v>
      </c>
      <c r="AH78">
        <f t="shared" si="177"/>
        <v>1</v>
      </c>
      <c r="AI78" s="59">
        <f t="shared" si="178"/>
        <v>4.1758461800000006E-3</v>
      </c>
      <c r="AJ78" s="59">
        <f t="shared" si="179"/>
        <v>0</v>
      </c>
      <c r="AK78" s="59">
        <f t="shared" si="180"/>
        <v>0</v>
      </c>
      <c r="AL78" s="59">
        <f t="shared" si="181"/>
        <v>0</v>
      </c>
      <c r="AM78" s="12">
        <f t="shared" si="286"/>
        <v>0.50625789395775023</v>
      </c>
      <c r="AN78" s="12">
        <f t="shared" si="287"/>
        <v>0</v>
      </c>
      <c r="AO78" s="66">
        <f t="shared" si="182"/>
        <v>2.12199241399962E-4</v>
      </c>
      <c r="AP78" s="66">
        <f t="shared" si="183"/>
        <v>6.8789610948217562E-5</v>
      </c>
      <c r="AQ78" s="59">
        <f t="shared" si="184"/>
        <v>2.4835111380426991E-3</v>
      </c>
      <c r="AR78" s="59">
        <f t="shared" si="185"/>
        <v>2.1140550925783166E-3</v>
      </c>
      <c r="AS78" s="59">
        <f t="shared" si="186"/>
        <v>0</v>
      </c>
      <c r="AT78" s="12">
        <f t="shared" si="187"/>
        <v>0.50137933887478103</v>
      </c>
      <c r="AU78" s="59">
        <f t="shared" si="288"/>
        <v>2.1684043449710089E-18</v>
      </c>
      <c r="AV78" s="59">
        <f t="shared" si="289"/>
        <v>0</v>
      </c>
      <c r="AW78" s="70">
        <f t="shared" si="188"/>
        <v>0</v>
      </c>
      <c r="AX78" s="20">
        <f t="shared" si="189"/>
        <v>200000</v>
      </c>
      <c r="AY78" s="20">
        <f t="shared" si="190"/>
        <v>0</v>
      </c>
      <c r="AZ78" s="20">
        <f t="shared" si="191"/>
        <v>0</v>
      </c>
      <c r="BA78" s="20">
        <f t="shared" si="192"/>
        <v>200000</v>
      </c>
      <c r="BB78" s="36">
        <f t="shared" si="193"/>
        <v>1</v>
      </c>
      <c r="BC78" s="36">
        <f t="shared" si="194"/>
        <v>0</v>
      </c>
      <c r="BD78" s="80">
        <f t="shared" si="195"/>
        <v>42.439848279992397</v>
      </c>
      <c r="BE78" s="36">
        <f t="shared" si="196"/>
        <v>0</v>
      </c>
      <c r="BF78" s="36">
        <f t="shared" si="197"/>
        <v>0</v>
      </c>
      <c r="BG78" s="36">
        <f t="shared" si="198"/>
        <v>42.439848279992397</v>
      </c>
      <c r="BH78" s="36">
        <f t="shared" si="199"/>
        <v>13.757922189643512</v>
      </c>
      <c r="BI78" s="36">
        <f t="shared" si="200"/>
        <v>0</v>
      </c>
      <c r="BJ78" s="36">
        <f t="shared" si="201"/>
        <v>0</v>
      </c>
      <c r="BK78" s="36">
        <f t="shared" si="202"/>
        <v>13.757922189643512</v>
      </c>
      <c r="BL78" s="68">
        <f ca="1">IF(OR(AT78=0,E78&gt;ProjTerm),0,VLOOKUP(D78,'Life Events'!$AE$5:$AI$1206,5,FALSE))</f>
        <v>1.7304180686248258E-2</v>
      </c>
      <c r="BM78" s="93">
        <f t="shared" ca="1" si="203"/>
        <v>1.7304180686248258E-2</v>
      </c>
      <c r="BN78" s="93">
        <f t="shared" ca="1" si="204"/>
        <v>8.6759586722409063E-3</v>
      </c>
      <c r="BO78" s="36">
        <f t="shared" ca="1" si="205"/>
        <v>1.3201018364519201</v>
      </c>
      <c r="BP78" s="36">
        <f t="shared" si="206"/>
        <v>2.3493360188899082E-2</v>
      </c>
      <c r="BQ78" s="36">
        <f t="shared" si="207"/>
        <v>98.304190627444825</v>
      </c>
      <c r="BR78" s="36">
        <f t="shared" si="208"/>
        <v>154.78110000000001</v>
      </c>
      <c r="BS78" s="36">
        <f t="shared" si="209"/>
        <v>152.15630759925602</v>
      </c>
      <c r="BT78" s="36">
        <f t="shared" si="210"/>
        <v>76.288028909742806</v>
      </c>
      <c r="BU78" s="70" cm="1">
        <f t="array" ref="BU78">IF(AND(ActInt=1,$J78=0),INDEX(Tbl_FwdNom,$B78-IVP,MATCH(ValnDt,Tbl_FwdNom_Cols)),INDEX(Tbl_FwdNom,$B78,MATCH(StartDt,Tbl_FwdNom_Cols)))</f>
        <v>12.475250178</v>
      </c>
      <c r="BV78" s="70" cm="1">
        <f t="array" ref="BV78">INDEX(Tbl_FwdReal,$B78,MATCH(StartDt,Tbl_FwdReal_Cols))</f>
        <v>5.4120178240000003</v>
      </c>
      <c r="BW78" s="70" cm="1">
        <f t="array" ref="BW78">IF(RunType&lt;&gt;"OPN",INDEX(Tbl_FwdReal,$B78,MATCH(ValnDt,Tbl_FwdReal_Cols)),IF(AND($J78=0,ActInt=1),INDEX(Tbl_FwdReal,$B78-IVP,MATCH(ValnDt,Tbl_FwdReal_Cols)),-999))*$K78</f>
        <v>5.4120178240000003</v>
      </c>
      <c r="BX78" s="70">
        <f t="shared" si="211"/>
        <v>5.4120178240000004E-2</v>
      </c>
      <c r="BY78" s="70">
        <f t="shared" si="290"/>
        <v>6.7005949604276083E-2</v>
      </c>
      <c r="BZ78" s="64">
        <f t="shared" si="305"/>
        <v>5.4193441658343389E-3</v>
      </c>
      <c r="CA78" s="70" cm="1">
        <f t="array" ref="CA78">IF($J78=1,CA77*(1+INDEX(Tbl_CPI,$B78,MATCH(IF(RunType="OPN",StartDt,ValnDt),Tbl_CPI_Cols))),0)</f>
        <v>0</v>
      </c>
      <c r="CB78" s="70">
        <f t="shared" si="291"/>
        <v>1.3223921851972711</v>
      </c>
      <c r="CC78" s="70">
        <f t="shared" si="292"/>
        <v>1.2551059476289093</v>
      </c>
      <c r="CD78" s="36">
        <f t="shared" si="212"/>
        <v>8.5294280558048321</v>
      </c>
      <c r="CE78" s="36">
        <f t="shared" si="213"/>
        <v>1.5748177836522999</v>
      </c>
      <c r="CF78" s="36">
        <f t="shared" si="214"/>
        <v>0</v>
      </c>
      <c r="CG78" s="36">
        <f t="shared" si="215"/>
        <v>5.1153542187149279</v>
      </c>
      <c r="CH78" s="36">
        <f t="shared" si="216"/>
        <v>4.3180902841959021</v>
      </c>
      <c r="CI78" s="36">
        <f t="shared" si="217"/>
        <v>0</v>
      </c>
      <c r="CJ78" s="36">
        <f t="shared" si="218"/>
        <v>0</v>
      </c>
      <c r="CK78" s="36">
        <f t="shared" si="219"/>
        <v>0</v>
      </c>
      <c r="CL78" s="36">
        <f t="shared" si="220"/>
        <v>0.79726393451902522</v>
      </c>
      <c r="CM78" s="36">
        <f t="shared" si="221"/>
        <v>5.1153542187149279</v>
      </c>
      <c r="CN78" s="36">
        <f t="shared" ca="1" si="222"/>
        <v>-18.793649963843876</v>
      </c>
      <c r="CO78" s="20">
        <f t="shared" si="223"/>
        <v>120000</v>
      </c>
      <c r="CP78" s="20">
        <f t="shared" si="224"/>
        <v>2</v>
      </c>
      <c r="CQ78" s="64">
        <f t="shared" si="225"/>
        <v>1.67601438E-3</v>
      </c>
      <c r="CR78" s="64">
        <f t="shared" si="226"/>
        <v>7.5420647100000009E-3</v>
      </c>
      <c r="CS78" s="36">
        <f t="shared" si="227"/>
        <v>38.314925259682951</v>
      </c>
      <c r="CT78" s="36">
        <f t="shared" si="228"/>
        <v>25.46390896799544</v>
      </c>
      <c r="CU78" s="36">
        <f t="shared" si="229"/>
        <v>8.2547533137861073</v>
      </c>
      <c r="CV78" s="36">
        <f t="shared" si="293"/>
        <v>33.718662281781548</v>
      </c>
      <c r="CW78" s="36">
        <f t="shared" si="230"/>
        <v>33.718662281781548</v>
      </c>
      <c r="CX78" s="36">
        <f t="shared" si="231"/>
        <v>3.908463157725528E-2</v>
      </c>
      <c r="CY78" s="36">
        <f t="shared" si="232"/>
        <v>38.275840628105698</v>
      </c>
      <c r="CZ78" s="36">
        <f t="shared" si="294"/>
        <v>4.5571783463241502</v>
      </c>
      <c r="DA78" s="64">
        <f t="shared" si="233"/>
        <v>9.8450646536398789E-3</v>
      </c>
      <c r="DB78" s="70">
        <f t="shared" si="295"/>
        <v>0.99025091571149426</v>
      </c>
      <c r="DC78" s="70">
        <f>PRODUCT($DB$8:DB78)</f>
        <v>0.57834834555851156</v>
      </c>
      <c r="DD78" s="36">
        <f t="shared" si="234"/>
        <v>3656.993836860594</v>
      </c>
      <c r="DE78" s="36">
        <f t="shared" si="235"/>
        <v>2922.3801086418785</v>
      </c>
      <c r="DF78" s="36">
        <f t="shared" si="236"/>
        <v>703.57555740766827</v>
      </c>
      <c r="DG78" s="36">
        <f t="shared" si="237"/>
        <v>1.5158231684210317</v>
      </c>
      <c r="DH78" s="36">
        <f t="shared" ca="1" si="238"/>
        <v>29.75006468211771</v>
      </c>
      <c r="DI78" s="36">
        <f t="shared" si="239"/>
        <v>320.74864345337318</v>
      </c>
      <c r="DJ78" s="36">
        <f t="shared" ca="1" si="240"/>
        <v>317.94471415602248</v>
      </c>
      <c r="DK78" s="36">
        <f t="shared" si="241"/>
        <v>723.03407450338739</v>
      </c>
      <c r="DL78" s="36">
        <f t="shared" si="242"/>
        <v>820.7727342325918</v>
      </c>
      <c r="DM78" s="36">
        <f t="shared" ca="1" si="243"/>
        <v>415.68337388522684</v>
      </c>
      <c r="DN78" s="36">
        <f t="shared" ca="1" si="296"/>
        <v>415.68337388523236</v>
      </c>
      <c r="DO78" s="64" cm="1">
        <f t="array" ref="DO78">IFERROR(INDEX(Tbl_FwdNom,$B78,MATCH(LIDt,Tbl_FwdNom_Cols,0)),0)</f>
        <v>12.460637800000001</v>
      </c>
      <c r="DP78" s="64">
        <f t="shared" ca="1" si="297"/>
        <v>12.857860000000001</v>
      </c>
      <c r="DQ78" s="64">
        <f t="shared" ca="1" si="244"/>
        <v>1.0130887191497795E-2</v>
      </c>
      <c r="DR78" s="70">
        <f t="shared" ca="1" si="245"/>
        <v>0.98997071832971562</v>
      </c>
      <c r="DS78" s="70">
        <f ca="1">PRODUCT($DR$8:DR78)</f>
        <v>0.51118781472960306</v>
      </c>
      <c r="DT78" s="36">
        <f t="shared" ca="1" si="246"/>
        <v>3049.3207131270397</v>
      </c>
      <c r="DU78" s="36">
        <f t="shared" ca="1" si="247"/>
        <v>715.621341054391</v>
      </c>
      <c r="DV78" s="36">
        <f t="shared" ca="1" si="248"/>
        <v>1.5739261367496546</v>
      </c>
      <c r="DW78" s="36">
        <f t="shared" ca="1" si="249"/>
        <v>29.6385471080462</v>
      </c>
      <c r="DX78" s="36">
        <f t="shared" ca="1" si="250"/>
        <v>3707.3163388931835</v>
      </c>
      <c r="DY78" s="36">
        <f t="shared" ca="1" si="251"/>
        <v>39.16030899743977</v>
      </c>
      <c r="DZ78" s="36">
        <f t="shared" ca="1" si="252"/>
        <v>291.22064791725444</v>
      </c>
      <c r="EA78" s="36">
        <f t="shared" ca="1" si="253"/>
        <v>0</v>
      </c>
      <c r="EB78" s="36">
        <f t="shared" ca="1" si="254"/>
        <v>416.07129317423789</v>
      </c>
      <c r="EC78" s="36">
        <f t="shared" ca="1" si="255"/>
        <v>719.9371485844199</v>
      </c>
      <c r="ED78" s="36">
        <f t="shared" ca="1" si="256"/>
        <v>817.25714106269936</v>
      </c>
      <c r="EE78" s="36">
        <f t="shared" ca="1" si="298"/>
        <v>97.31999247827946</v>
      </c>
      <c r="EF78" s="36">
        <f t="shared" ca="1" si="257"/>
        <v>513.39128565251735</v>
      </c>
      <c r="EG78" s="64"/>
      <c r="EH78" s="64"/>
      <c r="EI78" s="64"/>
      <c r="EJ78" s="70"/>
      <c r="EK78" s="70"/>
      <c r="EL78" s="70"/>
      <c r="EM78" s="70"/>
      <c r="EN78" s="70"/>
      <c r="EO78" s="36">
        <f t="shared" ca="1" si="258"/>
        <v>3.9137396875674066</v>
      </c>
      <c r="EP78" s="36">
        <f t="shared" ca="1" si="259"/>
        <v>0</v>
      </c>
      <c r="EQ78" s="36">
        <f t="shared" si="260"/>
        <v>96.78191874963747</v>
      </c>
      <c r="ER78" s="36">
        <f t="shared" si="261"/>
        <v>21.92108158635509</v>
      </c>
      <c r="ES78" s="36">
        <f t="shared" si="262"/>
        <v>-20.019005951927159</v>
      </c>
      <c r="ET78" s="36">
        <f t="shared" ca="1" si="263"/>
        <v>0</v>
      </c>
      <c r="EU78" s="36">
        <f t="shared" ca="1" si="299"/>
        <v>21.92108158635509</v>
      </c>
      <c r="EV78" s="36">
        <f t="shared" si="264"/>
        <v>5.2946235173763077</v>
      </c>
      <c r="EW78" s="36">
        <f t="shared" si="265"/>
        <v>126.51020839465525</v>
      </c>
      <c r="EX78" s="36">
        <f t="shared" ca="1" si="300"/>
        <v>250.5078322480241</v>
      </c>
      <c r="EY78" s="36">
        <f t="shared" si="266"/>
        <v>20.01281676613479</v>
      </c>
      <c r="EZ78" s="36">
        <f t="shared" si="267"/>
        <v>3.0517807649689384</v>
      </c>
      <c r="FA78" s="36">
        <f t="shared" si="268"/>
        <v>-3.5739974171244251</v>
      </c>
      <c r="FB78" s="36">
        <f t="shared" si="269"/>
        <v>7.1751377091641002</v>
      </c>
      <c r="FC78" s="36">
        <f t="shared" si="301"/>
        <v>10.226918474133038</v>
      </c>
      <c r="FD78" s="36">
        <f t="shared" si="270"/>
        <v>8.2077273423259176E-6</v>
      </c>
      <c r="FE78" s="36">
        <f t="shared" si="271"/>
        <v>31.863988747571614</v>
      </c>
      <c r="FF78" s="36">
        <f t="shared" si="302"/>
        <v>62.103732195566785</v>
      </c>
      <c r="FG78" s="36">
        <f t="shared" ca="1" si="272"/>
        <v>188.40410005245732</v>
      </c>
      <c r="FH78" s="36">
        <f t="shared" ca="1" si="273"/>
        <v>2.4662658047249701</v>
      </c>
      <c r="FI78" s="36">
        <f t="shared" ca="1" si="274"/>
        <v>-3.9499496350118202</v>
      </c>
      <c r="FJ78" s="36">
        <f t="shared" ca="1" si="275"/>
        <v>257.99035804260416</v>
      </c>
      <c r="FK78" s="36">
        <f t="shared" si="276"/>
        <v>0.61141525869769153</v>
      </c>
      <c r="FL78" s="36">
        <f t="shared" si="277"/>
        <v>-2.8645634864832221</v>
      </c>
      <c r="FM78" s="36">
        <f t="shared" ca="1" si="278"/>
        <v>59.60391560121095</v>
      </c>
      <c r="FN78" s="36">
        <f t="shared" ca="1" si="306"/>
        <v>198.3864424413932</v>
      </c>
    </row>
    <row r="79" spans="2:170" x14ac:dyDescent="0.25">
      <c r="B79" s="2">
        <v>71</v>
      </c>
      <c r="C79" s="2">
        <f t="shared" si="279"/>
        <v>6</v>
      </c>
      <c r="D79" s="2">
        <f t="shared" si="303"/>
        <v>95</v>
      </c>
      <c r="E79" s="2">
        <f t="shared" si="280"/>
        <v>8</v>
      </c>
      <c r="F79" s="189">
        <f t="shared" si="304"/>
        <v>47879</v>
      </c>
      <c r="G79" s="2">
        <f t="shared" si="281"/>
        <v>1</v>
      </c>
      <c r="H79" s="187">
        <f t="shared" si="155"/>
        <v>40.5</v>
      </c>
      <c r="I79" s="186">
        <f t="shared" si="282"/>
        <v>40</v>
      </c>
      <c r="J79" s="2">
        <f t="shared" si="156"/>
        <v>0</v>
      </c>
      <c r="K79" s="2">
        <f t="shared" si="157"/>
        <v>1</v>
      </c>
      <c r="L79">
        <f t="shared" si="158"/>
        <v>2</v>
      </c>
      <c r="M79" s="190">
        <f t="shared" si="283"/>
        <v>1.1151667200000001E-3</v>
      </c>
      <c r="N79">
        <f t="shared" si="159"/>
        <v>1</v>
      </c>
      <c r="O79">
        <f t="shared" si="160"/>
        <v>100</v>
      </c>
      <c r="P79" s="58">
        <f t="shared" si="161"/>
        <v>5.01825024E-3</v>
      </c>
      <c r="Q79" s="106">
        <f t="shared" si="162"/>
        <v>5.01825024E-3</v>
      </c>
      <c r="R79" s="59">
        <f t="shared" si="163"/>
        <v>5.01825024E-3</v>
      </c>
      <c r="S79" s="32">
        <f t="shared" si="284"/>
        <v>4.1915245951240632E-4</v>
      </c>
      <c r="T79">
        <f t="shared" si="164"/>
        <v>1</v>
      </c>
      <c r="U79" s="32">
        <f t="shared" si="285"/>
        <v>3.6207224999999999E-4</v>
      </c>
      <c r="V79">
        <f t="shared" si="165"/>
        <v>1</v>
      </c>
      <c r="W79">
        <f t="shared" si="166"/>
        <v>100</v>
      </c>
      <c r="X79" s="58">
        <f t="shared" si="167"/>
        <v>1.6293251249999998E-3</v>
      </c>
      <c r="Y79" s="58">
        <f t="shared" si="168"/>
        <v>1.6293251249999998E-3</v>
      </c>
      <c r="Z79" s="32">
        <f t="shared" si="169"/>
        <v>1.6293251249999998E-3</v>
      </c>
      <c r="AA79" s="32">
        <f t="shared" si="170"/>
        <v>1.3587859422881099E-4</v>
      </c>
      <c r="AB79" s="59">
        <f t="shared" si="171"/>
        <v>4.9056245199999996E-3</v>
      </c>
      <c r="AC79" s="59">
        <f t="shared" si="172"/>
        <v>4.9056245199999996E-3</v>
      </c>
      <c r="AD79">
        <f t="shared" si="173"/>
        <v>1</v>
      </c>
      <c r="AE79" s="59">
        <f t="shared" si="174"/>
        <v>4.9056245199999996E-3</v>
      </c>
      <c r="AF79" s="59">
        <f t="shared" si="175"/>
        <v>4.1758461800000006E-3</v>
      </c>
      <c r="AG79" s="59">
        <f t="shared" si="176"/>
        <v>4.1758461800000006E-3</v>
      </c>
      <c r="AH79">
        <f t="shared" si="177"/>
        <v>1</v>
      </c>
      <c r="AI79" s="59">
        <f t="shared" si="178"/>
        <v>4.1758461800000006E-3</v>
      </c>
      <c r="AJ79" s="59">
        <f t="shared" si="179"/>
        <v>0</v>
      </c>
      <c r="AK79" s="59">
        <f t="shared" si="180"/>
        <v>0</v>
      </c>
      <c r="AL79" s="59">
        <f t="shared" si="181"/>
        <v>0</v>
      </c>
      <c r="AM79" s="12">
        <f t="shared" si="286"/>
        <v>0.50137933887478103</v>
      </c>
      <c r="AN79" s="12">
        <f t="shared" si="287"/>
        <v>0</v>
      </c>
      <c r="AO79" s="66">
        <f t="shared" si="182"/>
        <v>2.1015438303806871E-4</v>
      </c>
      <c r="AP79" s="66">
        <f t="shared" si="183"/>
        <v>6.8126719741675891E-5</v>
      </c>
      <c r="AQ79" s="59">
        <f t="shared" si="184"/>
        <v>2.4595787786055147E-3</v>
      </c>
      <c r="AR79" s="59">
        <f t="shared" si="185"/>
        <v>2.09368299697118E-3</v>
      </c>
      <c r="AS79" s="59">
        <f t="shared" si="186"/>
        <v>0</v>
      </c>
      <c r="AT79" s="12">
        <f t="shared" si="187"/>
        <v>0.49654779599642462</v>
      </c>
      <c r="AU79" s="59">
        <f t="shared" si="288"/>
        <v>2.9923979960599922E-17</v>
      </c>
      <c r="AV79" s="59">
        <f t="shared" si="289"/>
        <v>0</v>
      </c>
      <c r="AW79" s="70">
        <f t="shared" si="188"/>
        <v>0</v>
      </c>
      <c r="AX79" s="20">
        <f t="shared" si="189"/>
        <v>200000</v>
      </c>
      <c r="AY79" s="20">
        <f t="shared" si="190"/>
        <v>0</v>
      </c>
      <c r="AZ79" s="20">
        <f t="shared" si="191"/>
        <v>0</v>
      </c>
      <c r="BA79" s="20">
        <f t="shared" si="192"/>
        <v>200000</v>
      </c>
      <c r="BB79" s="36">
        <f t="shared" si="193"/>
        <v>1</v>
      </c>
      <c r="BC79" s="36">
        <f t="shared" si="194"/>
        <v>0</v>
      </c>
      <c r="BD79" s="80">
        <f t="shared" si="195"/>
        <v>42.030876607613742</v>
      </c>
      <c r="BE79" s="36">
        <f t="shared" si="196"/>
        <v>0</v>
      </c>
      <c r="BF79" s="36">
        <f t="shared" si="197"/>
        <v>0</v>
      </c>
      <c r="BG79" s="36">
        <f t="shared" si="198"/>
        <v>42.030876607613742</v>
      </c>
      <c r="BH79" s="36">
        <f t="shared" si="199"/>
        <v>13.625343948335178</v>
      </c>
      <c r="BI79" s="36">
        <f t="shared" si="200"/>
        <v>0</v>
      </c>
      <c r="BJ79" s="36">
        <f t="shared" si="201"/>
        <v>0</v>
      </c>
      <c r="BK79" s="36">
        <f t="shared" si="202"/>
        <v>13.625343948335178</v>
      </c>
      <c r="BL79" s="68">
        <f ca="1">IF(OR(AT79=0,E79&gt;ProjTerm),0,VLOOKUP(D79,'Life Events'!$AE$5:$AI$1206,5,FALSE))</f>
        <v>1.7304180686248258E-2</v>
      </c>
      <c r="BM79" s="93">
        <f t="shared" ca="1" si="203"/>
        <v>1.7304180686248258E-2</v>
      </c>
      <c r="BN79" s="93">
        <f t="shared" ca="1" si="204"/>
        <v>8.5923527812804719E-3</v>
      </c>
      <c r="BO79" s="36">
        <f t="shared" ca="1" si="205"/>
        <v>1.3073806727898345</v>
      </c>
      <c r="BP79" s="36">
        <f t="shared" si="206"/>
        <v>2.3266966382237474E-2</v>
      </c>
      <c r="BQ79" s="36">
        <f t="shared" si="207"/>
        <v>98.304190627444825</v>
      </c>
      <c r="BR79" s="36">
        <f t="shared" si="208"/>
        <v>154.78110000000001</v>
      </c>
      <c r="BS79" s="36">
        <f t="shared" si="209"/>
        <v>152.15630759925602</v>
      </c>
      <c r="BT79" s="36">
        <f t="shared" si="210"/>
        <v>75.552879185364617</v>
      </c>
      <c r="BU79" s="70" cm="1">
        <f t="array" ref="BU79">IF(AND(ActInt=1,$J79=0),INDEX(Tbl_FwdNom,$B79-IVP,MATCH(ValnDt,Tbl_FwdNom_Cols)),INDEX(Tbl_FwdNom,$B79,MATCH(StartDt,Tbl_FwdNom_Cols)))</f>
        <v>12.554180282000001</v>
      </c>
      <c r="BV79" s="70" cm="1">
        <f t="array" ref="BV79">INDEX(Tbl_FwdReal,$B79,MATCH(StartDt,Tbl_FwdReal_Cols))</f>
        <v>5.4332558110000004</v>
      </c>
      <c r="BW79" s="70" cm="1">
        <f t="array" ref="BW79">IF(RunType&lt;&gt;"OPN",INDEX(Tbl_FwdReal,$B79,MATCH(ValnDt,Tbl_FwdReal_Cols)),IF(AND($J79=0,ActInt=1),INDEX(Tbl_FwdReal,$B79-IVP,MATCH(ValnDt,Tbl_FwdReal_Cols)),-999))*$K79</f>
        <v>5.4332558110000004</v>
      </c>
      <c r="BX79" s="70">
        <f t="shared" si="211"/>
        <v>5.4332558110000005E-2</v>
      </c>
      <c r="BY79" s="70">
        <f t="shared" si="290"/>
        <v>6.7539643125172688E-2</v>
      </c>
      <c r="BZ79" s="64">
        <f t="shared" si="305"/>
        <v>5.4612419966886261E-3</v>
      </c>
      <c r="CA79" s="70" cm="1">
        <f t="array" ref="CA79">IF($J79=1,CA78*(1+INDEX(Tbl_CPI,$B79,MATCH(IF(RunType="OPN",StartDt,ValnDt),Tbl_CPI_Cols))),0)</f>
        <v>0</v>
      </c>
      <c r="CB79" s="70">
        <f t="shared" si="291"/>
        <v>1.3296140889351633</v>
      </c>
      <c r="CC79" s="70">
        <f t="shared" si="292"/>
        <v>1.2551059476289093</v>
      </c>
      <c r="CD79" s="36">
        <f t="shared" si="212"/>
        <v>8.5294280558048321</v>
      </c>
      <c r="CE79" s="36">
        <f t="shared" si="213"/>
        <v>1.5748177836522999</v>
      </c>
      <c r="CF79" s="36">
        <f t="shared" si="214"/>
        <v>0</v>
      </c>
      <c r="CG79" s="36">
        <f t="shared" si="215"/>
        <v>5.0660600988152735</v>
      </c>
      <c r="CH79" s="36">
        <f t="shared" si="216"/>
        <v>4.2764789995994352</v>
      </c>
      <c r="CI79" s="36">
        <f t="shared" si="217"/>
        <v>0</v>
      </c>
      <c r="CJ79" s="36">
        <f t="shared" si="218"/>
        <v>0</v>
      </c>
      <c r="CK79" s="36">
        <f t="shared" si="219"/>
        <v>0</v>
      </c>
      <c r="CL79" s="36">
        <f t="shared" si="220"/>
        <v>0.78958109921583808</v>
      </c>
      <c r="CM79" s="36">
        <f t="shared" si="221"/>
        <v>5.0660600988152735</v>
      </c>
      <c r="CN79" s="36">
        <f t="shared" ca="1" si="222"/>
        <v>-18.612544923008102</v>
      </c>
      <c r="CO79" s="20">
        <f t="shared" si="223"/>
        <v>120000</v>
      </c>
      <c r="CP79" s="20">
        <f t="shared" si="224"/>
        <v>2</v>
      </c>
      <c r="CQ79" s="64">
        <f t="shared" si="225"/>
        <v>1.67601438E-3</v>
      </c>
      <c r="CR79" s="64">
        <f t="shared" si="226"/>
        <v>7.5420647100000009E-3</v>
      </c>
      <c r="CS79" s="36">
        <f t="shared" si="227"/>
        <v>37.945703415223555</v>
      </c>
      <c r="CT79" s="36">
        <f t="shared" si="228"/>
        <v>25.218525964568244</v>
      </c>
      <c r="CU79" s="36">
        <f t="shared" si="229"/>
        <v>8.1752063690011063</v>
      </c>
      <c r="CV79" s="36">
        <f t="shared" si="293"/>
        <v>33.393732333569346</v>
      </c>
      <c r="CW79" s="36">
        <f t="shared" si="230"/>
        <v>33.393732333569346</v>
      </c>
      <c r="CX79" s="36">
        <f t="shared" si="231"/>
        <v>3.8707992456521012E-2</v>
      </c>
      <c r="CY79" s="36">
        <f t="shared" si="232"/>
        <v>37.906995422767032</v>
      </c>
      <c r="CZ79" s="36">
        <f t="shared" si="294"/>
        <v>4.5132630891976859</v>
      </c>
      <c r="DA79" s="64">
        <f t="shared" si="233"/>
        <v>9.904101012375266E-3</v>
      </c>
      <c r="DB79" s="70">
        <f t="shared" si="295"/>
        <v>0.99019302822669308</v>
      </c>
      <c r="DC79" s="70">
        <f>PRODUCT($DB$8:DB79)</f>
        <v>0.57267649965848044</v>
      </c>
      <c r="DD79" s="36">
        <f t="shared" si="234"/>
        <v>3617.6601940371306</v>
      </c>
      <c r="DE79" s="36">
        <f t="shared" si="235"/>
        <v>2909.2927798268101</v>
      </c>
      <c r="DF79" s="36">
        <f t="shared" si="236"/>
        <v>696.91849684973693</v>
      </c>
      <c r="DG79" s="36">
        <f t="shared" si="237"/>
        <v>1.5075690678157347</v>
      </c>
      <c r="DH79" s="36">
        <f t="shared" ca="1" si="238"/>
        <v>28.737331655064267</v>
      </c>
      <c r="DI79" s="36">
        <f t="shared" si="239"/>
        <v>318.80913554794898</v>
      </c>
      <c r="DJ79" s="36">
        <f t="shared" ca="1" si="240"/>
        <v>334.58998077461428</v>
      </c>
      <c r="DK79" s="36">
        <f t="shared" si="241"/>
        <v>696.80134467908886</v>
      </c>
      <c r="DL79" s="36">
        <f t="shared" si="242"/>
        <v>790.99475487786776</v>
      </c>
      <c r="DM79" s="36">
        <f t="shared" ca="1" si="243"/>
        <v>428.78339097339324</v>
      </c>
      <c r="DN79" s="36">
        <f t="shared" ca="1" si="296"/>
        <v>428.7833909733983</v>
      </c>
      <c r="DO79" s="64" cm="1">
        <f t="array" ref="DO79">IFERROR(INDEX(Tbl_FwdNom,$B79,MATCH(LIDt,Tbl_FwdNom_Cols,0)),0)</f>
        <v>12.56567748</v>
      </c>
      <c r="DP79" s="64">
        <f t="shared" ca="1" si="297"/>
        <v>12.90586285</v>
      </c>
      <c r="DQ79" s="64">
        <f t="shared" ca="1" si="244"/>
        <v>1.0166684219139022E-2</v>
      </c>
      <c r="DR79" s="70">
        <f t="shared" ca="1" si="245"/>
        <v>0.98993563698153653</v>
      </c>
      <c r="DS79" s="70">
        <f ca="1">PRODUCT($DR$8:DR79)</f>
        <v>0.50604303499154923</v>
      </c>
      <c r="DT79" s="36">
        <f t="shared" ca="1" si="246"/>
        <v>3038.2913172926683</v>
      </c>
      <c r="DU79" s="36">
        <f t="shared" ca="1" si="247"/>
        <v>709.27149330103259</v>
      </c>
      <c r="DV79" s="36">
        <f t="shared" ca="1" si="248"/>
        <v>1.5666607803840003</v>
      </c>
      <c r="DW79" s="36">
        <f t="shared" ca="1" si="249"/>
        <v>28.632492184417949</v>
      </c>
      <c r="DX79" s="36">
        <f t="shared" ca="1" si="250"/>
        <v>3669.4545742258006</v>
      </c>
      <c r="DY79" s="36">
        <f t="shared" ca="1" si="251"/>
        <v>38.760830972023683</v>
      </c>
      <c r="DZ79" s="36">
        <f t="shared" ca="1" si="252"/>
        <v>289.86143967156409</v>
      </c>
      <c r="EA79" s="36">
        <f t="shared" ca="1" si="253"/>
        <v>0</v>
      </c>
      <c r="EB79" s="36">
        <f t="shared" ca="1" si="254"/>
        <v>433.79633841552192</v>
      </c>
      <c r="EC79" s="36">
        <f t="shared" ca="1" si="255"/>
        <v>693.8627898981357</v>
      </c>
      <c r="ED79" s="36">
        <f t="shared" ca="1" si="256"/>
        <v>787.65894091895314</v>
      </c>
      <c r="EE79" s="36">
        <f t="shared" ca="1" si="298"/>
        <v>93.796151020817433</v>
      </c>
      <c r="EF79" s="36">
        <f t="shared" ca="1" si="257"/>
        <v>527.59248943633929</v>
      </c>
      <c r="EG79" s="64"/>
      <c r="EH79" s="64"/>
      <c r="EI79" s="64"/>
      <c r="EJ79" s="70"/>
      <c r="EK79" s="70"/>
      <c r="EL79" s="70"/>
      <c r="EM79" s="70"/>
      <c r="EN79" s="70"/>
      <c r="EO79" s="36">
        <f t="shared" ca="1" si="258"/>
        <v>4.0667953531708108</v>
      </c>
      <c r="EP79" s="36">
        <f t="shared" ca="1" si="259"/>
        <v>0</v>
      </c>
      <c r="EQ79" s="36">
        <f t="shared" si="260"/>
        <v>96.254912888547949</v>
      </c>
      <c r="ER79" s="36">
        <f t="shared" si="261"/>
        <v>21.685304324514831</v>
      </c>
      <c r="ES79" s="36">
        <f t="shared" si="262"/>
        <v>-19.80368690439224</v>
      </c>
      <c r="ET79" s="36">
        <f t="shared" ca="1" si="263"/>
        <v>0</v>
      </c>
      <c r="EU79" s="36">
        <f t="shared" ca="1" si="299"/>
        <v>21.685304324514831</v>
      </c>
      <c r="EV79" s="36">
        <f t="shared" si="264"/>
        <v>5.2626079052208379</v>
      </c>
      <c r="EW79" s="36">
        <f t="shared" si="265"/>
        <v>125.82132329945364</v>
      </c>
      <c r="EX79" s="36">
        <f t="shared" ca="1" si="300"/>
        <v>249.02414841773725</v>
      </c>
      <c r="EY79" s="36">
        <f t="shared" si="266"/>
        <v>19.286722611291818</v>
      </c>
      <c r="EZ79" s="36">
        <f t="shared" si="267"/>
        <v>2.9410608776917906</v>
      </c>
      <c r="FA79" s="36">
        <f t="shared" si="268"/>
        <v>-3.4443312904828338</v>
      </c>
      <c r="FB79" s="36">
        <f t="shared" si="269"/>
        <v>6.9148757650712493</v>
      </c>
      <c r="FC79" s="36">
        <f t="shared" si="301"/>
        <v>9.8559366427630408</v>
      </c>
      <c r="FD79" s="36">
        <f t="shared" si="270"/>
        <v>7.9099475487786778E-6</v>
      </c>
      <c r="FE79" s="36">
        <f t="shared" si="271"/>
        <v>30.707916803778847</v>
      </c>
      <c r="FF79" s="36">
        <f t="shared" si="302"/>
        <v>59.850583967781255</v>
      </c>
      <c r="FG79" s="36">
        <f t="shared" ca="1" si="272"/>
        <v>189.17356444995599</v>
      </c>
      <c r="FH79" s="36">
        <f t="shared" ca="1" si="273"/>
        <v>2.4663603204500002</v>
      </c>
      <c r="FI79" s="36">
        <f t="shared" ca="1" si="274"/>
        <v>-3.912775268698844</v>
      </c>
      <c r="FJ79" s="36">
        <f t="shared" ca="1" si="275"/>
        <v>256.70048927570707</v>
      </c>
      <c r="FK79" s="36">
        <f t="shared" si="276"/>
        <v>0.5927662292665532</v>
      </c>
      <c r="FL79" s="36">
        <f t="shared" si="277"/>
        <v>-2.8372826444542856</v>
      </c>
      <c r="FM79" s="36">
        <f t="shared" ca="1" si="278"/>
        <v>57.372607144898389</v>
      </c>
      <c r="FN79" s="36">
        <f t="shared" ca="1" si="306"/>
        <v>199.32788213080869</v>
      </c>
    </row>
    <row r="80" spans="2:170" x14ac:dyDescent="0.25">
      <c r="B80" s="2">
        <v>72</v>
      </c>
      <c r="C80" s="2">
        <f t="shared" si="279"/>
        <v>6</v>
      </c>
      <c r="D80" s="2">
        <f t="shared" si="303"/>
        <v>96</v>
      </c>
      <c r="E80" s="2">
        <f t="shared" si="280"/>
        <v>8</v>
      </c>
      <c r="F80" s="189">
        <f t="shared" si="304"/>
        <v>47907</v>
      </c>
      <c r="G80" s="2">
        <f t="shared" si="281"/>
        <v>2</v>
      </c>
      <c r="H80" s="187">
        <f t="shared" si="155"/>
        <v>40.583333333333336</v>
      </c>
      <c r="I80" s="186">
        <f t="shared" si="282"/>
        <v>40</v>
      </c>
      <c r="J80" s="2">
        <f t="shared" si="156"/>
        <v>0</v>
      </c>
      <c r="K80" s="2">
        <f t="shared" si="157"/>
        <v>1</v>
      </c>
      <c r="L80">
        <f t="shared" si="158"/>
        <v>2</v>
      </c>
      <c r="M80" s="190">
        <f t="shared" si="283"/>
        <v>1.1151667200000001E-3</v>
      </c>
      <c r="N80">
        <f t="shared" si="159"/>
        <v>1</v>
      </c>
      <c r="O80">
        <f t="shared" si="160"/>
        <v>100</v>
      </c>
      <c r="P80" s="58">
        <f t="shared" si="161"/>
        <v>5.01825024E-3</v>
      </c>
      <c r="Q80" s="106">
        <f t="shared" si="162"/>
        <v>5.01825024E-3</v>
      </c>
      <c r="R80" s="59">
        <f t="shared" si="163"/>
        <v>5.01825024E-3</v>
      </c>
      <c r="S80" s="32">
        <f t="shared" si="284"/>
        <v>4.1915245951240632E-4</v>
      </c>
      <c r="T80">
        <f t="shared" si="164"/>
        <v>1</v>
      </c>
      <c r="U80" s="32">
        <f t="shared" si="285"/>
        <v>3.6207224999999999E-4</v>
      </c>
      <c r="V80">
        <f t="shared" si="165"/>
        <v>1</v>
      </c>
      <c r="W80">
        <f t="shared" si="166"/>
        <v>100</v>
      </c>
      <c r="X80" s="58">
        <f t="shared" si="167"/>
        <v>1.6293251249999998E-3</v>
      </c>
      <c r="Y80" s="58">
        <f t="shared" si="168"/>
        <v>1.6293251249999998E-3</v>
      </c>
      <c r="Z80" s="32">
        <f t="shared" si="169"/>
        <v>1.6293251249999998E-3</v>
      </c>
      <c r="AA80" s="32">
        <f t="shared" si="170"/>
        <v>1.3587859422881099E-4</v>
      </c>
      <c r="AB80" s="59">
        <f t="shared" si="171"/>
        <v>4.9056245199999996E-3</v>
      </c>
      <c r="AC80" s="59">
        <f t="shared" si="172"/>
        <v>4.9056245199999996E-3</v>
      </c>
      <c r="AD80">
        <f t="shared" si="173"/>
        <v>1</v>
      </c>
      <c r="AE80" s="59">
        <f t="shared" si="174"/>
        <v>4.9056245199999996E-3</v>
      </c>
      <c r="AF80" s="59">
        <f t="shared" si="175"/>
        <v>4.1758461800000006E-3</v>
      </c>
      <c r="AG80" s="59">
        <f t="shared" si="176"/>
        <v>4.1758461800000006E-3</v>
      </c>
      <c r="AH80">
        <f t="shared" si="177"/>
        <v>1</v>
      </c>
      <c r="AI80" s="59">
        <f t="shared" si="178"/>
        <v>4.1758461800000006E-3</v>
      </c>
      <c r="AJ80" s="59">
        <f t="shared" si="179"/>
        <v>0</v>
      </c>
      <c r="AK80" s="59">
        <f t="shared" si="180"/>
        <v>0</v>
      </c>
      <c r="AL80" s="59">
        <f t="shared" si="181"/>
        <v>0</v>
      </c>
      <c r="AM80" s="12">
        <f t="shared" si="286"/>
        <v>0.49654779599642462</v>
      </c>
      <c r="AN80" s="12">
        <f t="shared" si="287"/>
        <v>0</v>
      </c>
      <c r="AO80" s="66">
        <f t="shared" si="182"/>
        <v>2.0812922995736596E-4</v>
      </c>
      <c r="AP80" s="66">
        <f t="shared" si="183"/>
        <v>6.7470216487408596E-5</v>
      </c>
      <c r="AQ80" s="59">
        <f t="shared" si="184"/>
        <v>2.4358770433920182E-3</v>
      </c>
      <c r="AR80" s="59">
        <f t="shared" si="185"/>
        <v>2.0735072170990892E-3</v>
      </c>
      <c r="AS80" s="59">
        <f t="shared" si="186"/>
        <v>0</v>
      </c>
      <c r="AT80" s="12">
        <f t="shared" si="187"/>
        <v>0.4917628122894887</v>
      </c>
      <c r="AU80" s="59">
        <f t="shared" si="288"/>
        <v>0</v>
      </c>
      <c r="AV80" s="59">
        <f t="shared" si="289"/>
        <v>-3.6862873864507151E-17</v>
      </c>
      <c r="AW80" s="70">
        <f t="shared" si="188"/>
        <v>0</v>
      </c>
      <c r="AX80" s="20">
        <f t="shared" si="189"/>
        <v>200000</v>
      </c>
      <c r="AY80" s="20">
        <f t="shared" si="190"/>
        <v>0</v>
      </c>
      <c r="AZ80" s="20">
        <f t="shared" si="191"/>
        <v>0</v>
      </c>
      <c r="BA80" s="20">
        <f t="shared" si="192"/>
        <v>200000</v>
      </c>
      <c r="BB80" s="36">
        <f t="shared" si="193"/>
        <v>1</v>
      </c>
      <c r="BC80" s="36">
        <f t="shared" si="194"/>
        <v>0</v>
      </c>
      <c r="BD80" s="80">
        <f t="shared" si="195"/>
        <v>41.625845991473192</v>
      </c>
      <c r="BE80" s="36">
        <f t="shared" si="196"/>
        <v>0</v>
      </c>
      <c r="BF80" s="36">
        <f t="shared" si="197"/>
        <v>0</v>
      </c>
      <c r="BG80" s="36">
        <f t="shared" si="198"/>
        <v>41.625845991473192</v>
      </c>
      <c r="BH80" s="36">
        <f t="shared" si="199"/>
        <v>13.494043297481719</v>
      </c>
      <c r="BI80" s="36">
        <f t="shared" si="200"/>
        <v>0</v>
      </c>
      <c r="BJ80" s="36">
        <f t="shared" si="201"/>
        <v>0</v>
      </c>
      <c r="BK80" s="36">
        <f t="shared" si="202"/>
        <v>13.494043297481719</v>
      </c>
      <c r="BL80" s="68">
        <f ca="1">IF(OR(AT80=0,E80&gt;ProjTerm),0,VLOOKUP(D80,'Life Events'!$AE$5:$AI$1206,5,FALSE))</f>
        <v>1.7304180686248262E-2</v>
      </c>
      <c r="BM80" s="93">
        <f t="shared" ca="1" si="203"/>
        <v>1.7304180686248262E-2</v>
      </c>
      <c r="BN80" s="93">
        <f t="shared" ca="1" si="204"/>
        <v>8.5095525586349006E-3</v>
      </c>
      <c r="BO80" s="36">
        <f t="shared" ca="1" si="205"/>
        <v>1.294782096643688</v>
      </c>
      <c r="BP80" s="36">
        <f t="shared" si="206"/>
        <v>2.3042754219890806E-2</v>
      </c>
      <c r="BQ80" s="36">
        <f t="shared" si="207"/>
        <v>98.304190627444825</v>
      </c>
      <c r="BR80" s="36">
        <f t="shared" si="208"/>
        <v>154.78110000000001</v>
      </c>
      <c r="BS80" s="36">
        <f t="shared" si="209"/>
        <v>152.15630759925602</v>
      </c>
      <c r="BT80" s="36">
        <f t="shared" si="210"/>
        <v>74.824813732594649</v>
      </c>
      <c r="BU80" s="70" cm="1">
        <f t="array" ref="BU80">IF(AND(ActInt=1,$J80=0),INDEX(Tbl_FwdNom,$B80-IVP,MATCH(ValnDt,Tbl_FwdNom_Cols)),INDEX(Tbl_FwdNom,$B80,MATCH(StartDt,Tbl_FwdNom_Cols)))</f>
        <v>12.628111403</v>
      </c>
      <c r="BV80" s="70" cm="1">
        <f t="array" ref="BV80">INDEX(Tbl_FwdReal,$B80,MATCH(StartDt,Tbl_FwdReal_Cols))</f>
        <v>5.3388292159999997</v>
      </c>
      <c r="BW80" s="70" cm="1">
        <f t="array" ref="BW80">IF(RunType&lt;&gt;"OPN",INDEX(Tbl_FwdReal,$B80,MATCH(ValnDt,Tbl_FwdReal_Cols)),IF(AND($J80=0,ActInt=1),INDEX(Tbl_FwdReal,$B80-IVP,MATCH(ValnDt,Tbl_FwdReal_Cols)),-999))*$K80</f>
        <v>5.3388292159999997</v>
      </c>
      <c r="BX80" s="70">
        <f t="shared" si="211"/>
        <v>5.3388292159999996E-2</v>
      </c>
      <c r="BY80" s="70">
        <f t="shared" si="290"/>
        <v>6.9198435574531869E-2</v>
      </c>
      <c r="BZ80" s="64">
        <f t="shared" si="305"/>
        <v>5.5913437135375332E-3</v>
      </c>
      <c r="CA80" s="70" cm="1">
        <f t="array" ref="CA80">IF($J80=1,CA79*(1+INDEX(Tbl_CPI,$B80,MATCH(IF(RunType="OPN",StartDt,ValnDt),Tbl_CPI_Cols))),0)</f>
        <v>0</v>
      </c>
      <c r="CB80" s="70">
        <f t="shared" si="291"/>
        <v>1.3370484183127618</v>
      </c>
      <c r="CC80" s="70">
        <f t="shared" si="292"/>
        <v>1.3370484183127618</v>
      </c>
      <c r="CD80" s="36">
        <f t="shared" si="212"/>
        <v>8.5294280558048321</v>
      </c>
      <c r="CE80" s="36">
        <f t="shared" si="213"/>
        <v>1.5748177836522999</v>
      </c>
      <c r="CF80" s="36">
        <f t="shared" si="214"/>
        <v>0</v>
      </c>
      <c r="CG80" s="36">
        <f t="shared" si="215"/>
        <v>5.0172410017884825</v>
      </c>
      <c r="CH80" s="36">
        <f t="shared" si="216"/>
        <v>4.2352687022199582</v>
      </c>
      <c r="CI80" s="36">
        <f t="shared" si="217"/>
        <v>0</v>
      </c>
      <c r="CJ80" s="36">
        <f t="shared" si="218"/>
        <v>0</v>
      </c>
      <c r="CK80" s="36">
        <f t="shared" si="219"/>
        <v>0</v>
      </c>
      <c r="CL80" s="36">
        <f t="shared" si="220"/>
        <v>0.78197229956852377</v>
      </c>
      <c r="CM80" s="36">
        <f t="shared" si="221"/>
        <v>5.0172410017884825</v>
      </c>
      <c r="CN80" s="36">
        <f t="shared" ca="1" si="222"/>
        <v>-18.433185101215944</v>
      </c>
      <c r="CO80" s="20">
        <f t="shared" si="223"/>
        <v>120000</v>
      </c>
      <c r="CP80" s="20">
        <f t="shared" si="224"/>
        <v>2</v>
      </c>
      <c r="CQ80" s="64">
        <f t="shared" si="225"/>
        <v>1.67601438E-3</v>
      </c>
      <c r="CR80" s="64">
        <f t="shared" si="226"/>
        <v>7.5420647100000009E-3</v>
      </c>
      <c r="CS80" s="36">
        <f t="shared" si="227"/>
        <v>37.580039577715809</v>
      </c>
      <c r="CT80" s="36">
        <f t="shared" si="228"/>
        <v>24.975507594883915</v>
      </c>
      <c r="CU80" s="36">
        <f t="shared" si="229"/>
        <v>8.096425978489032</v>
      </c>
      <c r="CV80" s="36">
        <f t="shared" si="293"/>
        <v>33.071933573372945</v>
      </c>
      <c r="CW80" s="36">
        <f t="shared" si="230"/>
        <v>33.071933573372945</v>
      </c>
      <c r="CX80" s="36">
        <f t="shared" si="231"/>
        <v>3.8334982819327124E-2</v>
      </c>
      <c r="CY80" s="36">
        <f t="shared" si="232"/>
        <v>37.54170459489648</v>
      </c>
      <c r="CZ80" s="36">
        <f t="shared" si="294"/>
        <v>4.4697710215235347</v>
      </c>
      <c r="DA80" s="64">
        <f t="shared" si="233"/>
        <v>9.9593639338220186E-3</v>
      </c>
      <c r="DB80" s="70">
        <f t="shared" si="295"/>
        <v>0.99013884687891796</v>
      </c>
      <c r="DC80" s="70">
        <f>PRODUCT($DB$8:DB80)</f>
        <v>0.56702924900650287</v>
      </c>
      <c r="DD80" s="36">
        <f t="shared" si="234"/>
        <v>3578.8649747658533</v>
      </c>
      <c r="DE80" s="36">
        <f t="shared" si="235"/>
        <v>2896.6416394196726</v>
      </c>
      <c r="DF80" s="36">
        <f t="shared" si="236"/>
        <v>690.36531849459391</v>
      </c>
      <c r="DG80" s="36">
        <f t="shared" si="237"/>
        <v>1.4995407425975937</v>
      </c>
      <c r="DH80" s="36">
        <f t="shared" ca="1" si="238"/>
        <v>27.728755102860308</v>
      </c>
      <c r="DI80" s="36">
        <f t="shared" si="239"/>
        <v>316.91706222342924</v>
      </c>
      <c r="DJ80" s="36">
        <f t="shared" ca="1" si="240"/>
        <v>351.28825973210502</v>
      </c>
      <c r="DK80" s="36">
        <f t="shared" si="241"/>
        <v>670.66910928695154</v>
      </c>
      <c r="DL80" s="36">
        <f t="shared" si="242"/>
        <v>761.33085491654435</v>
      </c>
      <c r="DM80" s="36">
        <f t="shared" ca="1" si="243"/>
        <v>441.95000536169789</v>
      </c>
      <c r="DN80" s="36">
        <f t="shared" ca="1" si="296"/>
        <v>441.95000536170409</v>
      </c>
      <c r="DO80" s="64" cm="1">
        <f t="array" ref="DO80">IFERROR(INDEX(Tbl_FwdNom,$B80,MATCH(LIDt,Tbl_FwdNom_Cols,0)),0)</f>
        <v>12.66735173</v>
      </c>
      <c r="DP80" s="64">
        <f t="shared" ca="1" si="297"/>
        <v>12.950822499999999</v>
      </c>
      <c r="DQ80" s="64">
        <f t="shared" ca="1" si="244"/>
        <v>1.0200199199741578E-2</v>
      </c>
      <c r="DR80" s="70">
        <f t="shared" ca="1" si="245"/>
        <v>0.98990279430966066</v>
      </c>
      <c r="DS80" s="70">
        <f ca="1">PRODUCT($DR$8:DR80)</f>
        <v>0.50093341437907601</v>
      </c>
      <c r="DT80" s="36">
        <f t="shared" ca="1" si="246"/>
        <v>3027.6566479644252</v>
      </c>
      <c r="DU80" s="36">
        <f t="shared" ca="1" si="247"/>
        <v>703.01216052191955</v>
      </c>
      <c r="DV80" s="36">
        <f t="shared" ca="1" si="248"/>
        <v>1.5595982782024489</v>
      </c>
      <c r="DW80" s="36">
        <f t="shared" ca="1" si="249"/>
        <v>27.62976721164037</v>
      </c>
      <c r="DX80" s="36">
        <f t="shared" ca="1" si="250"/>
        <v>3632.0589281047123</v>
      </c>
      <c r="DY80" s="36">
        <f t="shared" ca="1" si="251"/>
        <v>38.366250596293035</v>
      </c>
      <c r="DZ80" s="36">
        <f t="shared" ca="1" si="252"/>
        <v>288.53961480989085</v>
      </c>
      <c r="EA80" s="36">
        <f t="shared" ca="1" si="253"/>
        <v>0</v>
      </c>
      <c r="EB80" s="36">
        <f t="shared" ca="1" si="254"/>
        <v>451.58591472125431</v>
      </c>
      <c r="EC80" s="36">
        <f t="shared" ca="1" si="255"/>
        <v>667.86839499901225</v>
      </c>
      <c r="ED80" s="36">
        <f t="shared" ca="1" si="256"/>
        <v>758.15151442288743</v>
      </c>
      <c r="EE80" s="36">
        <f t="shared" ca="1" si="298"/>
        <v>90.283119423875178</v>
      </c>
      <c r="EF80" s="36">
        <f t="shared" ca="1" si="257"/>
        <v>541.86903414512949</v>
      </c>
      <c r="EG80" s="64"/>
      <c r="EH80" s="64"/>
      <c r="EI80" s="64"/>
      <c r="EJ80" s="70"/>
      <c r="EK80" s="70"/>
      <c r="EL80" s="70"/>
      <c r="EM80" s="70"/>
      <c r="EN80" s="70"/>
      <c r="EO80" s="36">
        <f t="shared" ca="1" si="258"/>
        <v>4.2204413104018128</v>
      </c>
      <c r="EP80" s="36">
        <f t="shared" ca="1" si="259"/>
        <v>0</v>
      </c>
      <c r="EQ80" s="36">
        <f t="shared" si="260"/>
        <v>95.742322280919765</v>
      </c>
      <c r="ER80" s="36">
        <f t="shared" si="261"/>
        <v>21.452754529589207</v>
      </c>
      <c r="ES80" s="36">
        <f t="shared" si="262"/>
        <v>-19.591315278913992</v>
      </c>
      <c r="ET80" s="36">
        <f t="shared" ca="1" si="263"/>
        <v>0</v>
      </c>
      <c r="EU80" s="36">
        <f t="shared" ca="1" si="299"/>
        <v>21.452754529589207</v>
      </c>
      <c r="EV80" s="36">
        <f t="shared" si="264"/>
        <v>5.2313752994871248</v>
      </c>
      <c r="EW80" s="36">
        <f t="shared" si="265"/>
        <v>125.15128135949233</v>
      </c>
      <c r="EX80" s="36">
        <f t="shared" ca="1" si="300"/>
        <v>247.57773346948841</v>
      </c>
      <c r="EY80" s="36">
        <f t="shared" si="266"/>
        <v>18.563410035806974</v>
      </c>
      <c r="EZ80" s="36">
        <f t="shared" si="267"/>
        <v>2.8307651581335969</v>
      </c>
      <c r="FA80" s="36">
        <f t="shared" si="268"/>
        <v>-3.3151619145742486</v>
      </c>
      <c r="FB80" s="36">
        <f t="shared" si="269"/>
        <v>6.6556111128170272</v>
      </c>
      <c r="FC80" s="36">
        <f t="shared" si="301"/>
        <v>9.4863762709506236</v>
      </c>
      <c r="FD80" s="36">
        <f t="shared" si="270"/>
        <v>7.6133085491654433E-6</v>
      </c>
      <c r="FE80" s="36">
        <f t="shared" si="271"/>
        <v>29.556273632527375</v>
      </c>
      <c r="FF80" s="36">
        <f t="shared" si="302"/>
        <v>57.606067552593522</v>
      </c>
      <c r="FG80" s="36">
        <f t="shared" ca="1" si="272"/>
        <v>189.97166591689489</v>
      </c>
      <c r="FH80" s="36">
        <f t="shared" ca="1" si="273"/>
        <v>2.4657167495334233</v>
      </c>
      <c r="FI80" s="36">
        <f t="shared" ca="1" si="274"/>
        <v>-3.9462872231466788</v>
      </c>
      <c r="FJ80" s="36">
        <f t="shared" ca="1" si="275"/>
        <v>255.37259817784368</v>
      </c>
      <c r="FK80" s="36">
        <f t="shared" si="276"/>
        <v>0.57371979155261477</v>
      </c>
      <c r="FL80" s="36">
        <f t="shared" si="277"/>
        <v>-2.8258288600202115</v>
      </c>
      <c r="FM80" s="36">
        <f t="shared" ca="1" si="278"/>
        <v>55.131990306364656</v>
      </c>
      <c r="FN80" s="36">
        <f t="shared" ca="1" si="306"/>
        <v>200.24060787147903</v>
      </c>
    </row>
    <row r="81" spans="2:170" x14ac:dyDescent="0.25">
      <c r="B81" s="2">
        <v>73</v>
      </c>
      <c r="C81" s="2">
        <f t="shared" si="279"/>
        <v>7</v>
      </c>
      <c r="D81" s="2">
        <f t="shared" si="303"/>
        <v>97</v>
      </c>
      <c r="E81" s="2">
        <f t="shared" si="280"/>
        <v>9</v>
      </c>
      <c r="F81" s="189">
        <f t="shared" si="304"/>
        <v>47938</v>
      </c>
      <c r="G81" s="2">
        <f t="shared" si="281"/>
        <v>3</v>
      </c>
      <c r="H81" s="187">
        <f t="shared" si="155"/>
        <v>40.666666666666671</v>
      </c>
      <c r="I81" s="186">
        <f t="shared" si="282"/>
        <v>40</v>
      </c>
      <c r="J81" s="2">
        <f t="shared" si="156"/>
        <v>0</v>
      </c>
      <c r="K81" s="2">
        <f t="shared" si="157"/>
        <v>1</v>
      </c>
      <c r="L81">
        <f t="shared" si="158"/>
        <v>2</v>
      </c>
      <c r="M81" s="190">
        <f t="shared" si="283"/>
        <v>1.1151667200000001E-3</v>
      </c>
      <c r="N81">
        <f t="shared" si="159"/>
        <v>1</v>
      </c>
      <c r="O81">
        <f t="shared" si="160"/>
        <v>100</v>
      </c>
      <c r="P81" s="58">
        <f t="shared" si="161"/>
        <v>5.01825024E-3</v>
      </c>
      <c r="Q81" s="106">
        <f t="shared" si="162"/>
        <v>5.01825024E-3</v>
      </c>
      <c r="R81" s="59">
        <f t="shared" si="163"/>
        <v>5.01825024E-3</v>
      </c>
      <c r="S81" s="32">
        <f t="shared" si="284"/>
        <v>4.1915245951240632E-4</v>
      </c>
      <c r="T81">
        <f t="shared" si="164"/>
        <v>1</v>
      </c>
      <c r="U81" s="32">
        <f t="shared" si="285"/>
        <v>3.6207224999999999E-4</v>
      </c>
      <c r="V81">
        <f t="shared" si="165"/>
        <v>1</v>
      </c>
      <c r="W81">
        <f t="shared" si="166"/>
        <v>100</v>
      </c>
      <c r="X81" s="58">
        <f t="shared" si="167"/>
        <v>1.6293251249999998E-3</v>
      </c>
      <c r="Y81" s="58">
        <f t="shared" si="168"/>
        <v>1.6293251249999998E-3</v>
      </c>
      <c r="Z81" s="32">
        <f t="shared" si="169"/>
        <v>1.6293251249999998E-3</v>
      </c>
      <c r="AA81" s="32">
        <f t="shared" si="170"/>
        <v>1.3587859422881099E-4</v>
      </c>
      <c r="AB81" s="59">
        <f t="shared" si="171"/>
        <v>4.9056245199999996E-3</v>
      </c>
      <c r="AC81" s="59">
        <f t="shared" si="172"/>
        <v>4.9056245199999996E-3</v>
      </c>
      <c r="AD81">
        <f t="shared" si="173"/>
        <v>1</v>
      </c>
      <c r="AE81" s="59">
        <f t="shared" si="174"/>
        <v>4.9056245199999996E-3</v>
      </c>
      <c r="AF81" s="59">
        <f t="shared" si="175"/>
        <v>4.1758461800000006E-3</v>
      </c>
      <c r="AG81" s="59">
        <f t="shared" si="176"/>
        <v>4.1758461800000006E-3</v>
      </c>
      <c r="AH81">
        <f t="shared" si="177"/>
        <v>1</v>
      </c>
      <c r="AI81" s="59">
        <f t="shared" si="178"/>
        <v>4.1758461800000006E-3</v>
      </c>
      <c r="AJ81" s="59">
        <f t="shared" si="179"/>
        <v>0</v>
      </c>
      <c r="AK81" s="59">
        <f t="shared" si="180"/>
        <v>0</v>
      </c>
      <c r="AL81" s="59">
        <f t="shared" si="181"/>
        <v>0</v>
      </c>
      <c r="AM81" s="12">
        <f t="shared" si="286"/>
        <v>0.4917628122894887</v>
      </c>
      <c r="AN81" s="12">
        <f t="shared" si="287"/>
        <v>0</v>
      </c>
      <c r="AO81" s="66">
        <f t="shared" si="182"/>
        <v>2.0612359226787697E-4</v>
      </c>
      <c r="AP81" s="66">
        <f t="shared" si="183"/>
        <v>6.6820039627902387E-5</v>
      </c>
      <c r="AQ81" s="59">
        <f t="shared" si="184"/>
        <v>2.4124037099914728E-3</v>
      </c>
      <c r="AR81" s="59">
        <f t="shared" si="185"/>
        <v>2.0535258611651189E-3</v>
      </c>
      <c r="AS81" s="59">
        <f t="shared" si="186"/>
        <v>0</v>
      </c>
      <c r="AT81" s="12">
        <f t="shared" si="187"/>
        <v>0.48702393908643632</v>
      </c>
      <c r="AU81" s="59">
        <f t="shared" si="288"/>
        <v>0</v>
      </c>
      <c r="AV81" s="59">
        <f t="shared" si="289"/>
        <v>-1.4311468676808659E-17</v>
      </c>
      <c r="AW81" s="70">
        <f t="shared" si="188"/>
        <v>0</v>
      </c>
      <c r="AX81" s="20">
        <f t="shared" si="189"/>
        <v>200000</v>
      </c>
      <c r="AY81" s="20">
        <f t="shared" si="190"/>
        <v>0</v>
      </c>
      <c r="AZ81" s="20">
        <f t="shared" si="191"/>
        <v>0</v>
      </c>
      <c r="BA81" s="20">
        <f t="shared" si="192"/>
        <v>200000</v>
      </c>
      <c r="BB81" s="36">
        <f t="shared" si="193"/>
        <v>1</v>
      </c>
      <c r="BC81" s="36">
        <f t="shared" si="194"/>
        <v>0</v>
      </c>
      <c r="BD81" s="80">
        <f t="shared" si="195"/>
        <v>41.224718453575392</v>
      </c>
      <c r="BE81" s="36">
        <f t="shared" si="196"/>
        <v>0</v>
      </c>
      <c r="BF81" s="36">
        <f t="shared" si="197"/>
        <v>0</v>
      </c>
      <c r="BG81" s="36">
        <f t="shared" si="198"/>
        <v>41.224718453575392</v>
      </c>
      <c r="BH81" s="36">
        <f t="shared" si="199"/>
        <v>13.364007925580477</v>
      </c>
      <c r="BI81" s="36">
        <f t="shared" si="200"/>
        <v>0</v>
      </c>
      <c r="BJ81" s="36">
        <f t="shared" si="201"/>
        <v>0</v>
      </c>
      <c r="BK81" s="36">
        <f t="shared" si="202"/>
        <v>13.364007925580477</v>
      </c>
      <c r="BL81" s="68">
        <f ca="1">IF(OR(AT81=0,E81&gt;ProjTerm),0,VLOOKUP(D81,'Life Events'!$AE$5:$AI$1206,5,FALSE))</f>
        <v>1.7304180686248265E-2</v>
      </c>
      <c r="BM81" s="93">
        <f t="shared" ca="1" si="203"/>
        <v>1.7304180686248265E-2</v>
      </c>
      <c r="BN81" s="93">
        <f t="shared" ca="1" si="204"/>
        <v>8.4275502404800636E-3</v>
      </c>
      <c r="BO81" s="36">
        <f t="shared" ca="1" si="205"/>
        <v>1.2823049266986686</v>
      </c>
      <c r="BP81" s="36">
        <f t="shared" si="206"/>
        <v>2.2820702678439799E-2</v>
      </c>
      <c r="BQ81" s="36">
        <f t="shared" si="207"/>
        <v>98.304190627444825</v>
      </c>
      <c r="BR81" s="36">
        <f t="shared" si="208"/>
        <v>154.78110000000001</v>
      </c>
      <c r="BS81" s="36">
        <f t="shared" si="209"/>
        <v>152.15630759925602</v>
      </c>
      <c r="BT81" s="36">
        <f t="shared" si="210"/>
        <v>74.103764283837137</v>
      </c>
      <c r="BU81" s="70" cm="1">
        <f t="array" ref="BU81">IF(AND(ActInt=1,$J81=0),INDEX(Tbl_FwdNom,$B81-IVP,MATCH(ValnDt,Tbl_FwdNom_Cols)),INDEX(Tbl_FwdNom,$B81,MATCH(StartDt,Tbl_FwdNom_Cols)))</f>
        <v>12.335478030000001</v>
      </c>
      <c r="BV81" s="70" cm="1">
        <f t="array" ref="BV81">INDEX(Tbl_FwdReal,$B81,MATCH(StartDt,Tbl_FwdReal_Cols))</f>
        <v>5.3556420630000003</v>
      </c>
      <c r="BW81" s="70" cm="1">
        <f t="array" ref="BW81">IF(RunType&lt;&gt;"OPN",INDEX(Tbl_FwdReal,$B81,MATCH(ValnDt,Tbl_FwdReal_Cols)),IF(AND($J81=0,ActInt=1),INDEX(Tbl_FwdReal,$B81-IVP,MATCH(ValnDt,Tbl_FwdReal_Cols)),-999))*$K81</f>
        <v>5.3556420630000003</v>
      </c>
      <c r="BX81" s="70">
        <f t="shared" si="211"/>
        <v>5.3556420630000004E-2</v>
      </c>
      <c r="BY81" s="70">
        <f t="shared" si="290"/>
        <v>6.6250234257280827E-2</v>
      </c>
      <c r="BZ81" s="64">
        <f t="shared" si="305"/>
        <v>5.3599835480147018E-3</v>
      </c>
      <c r="CA81" s="70" cm="1">
        <f t="array" ref="CA81">IF($J81=1,CA80*(1+INDEX(Tbl_CPI,$B81,MATCH(IF(RunType="OPN",StartDt,ValnDt),Tbl_CPI_Cols))),0)</f>
        <v>0</v>
      </c>
      <c r="CB81" s="70">
        <f t="shared" si="291"/>
        <v>1.3442149758378172</v>
      </c>
      <c r="CC81" s="70">
        <f t="shared" si="292"/>
        <v>1.3370484183127618</v>
      </c>
      <c r="CD81" s="36">
        <f t="shared" si="212"/>
        <v>8.9445349552107825</v>
      </c>
      <c r="CE81" s="36">
        <f t="shared" si="213"/>
        <v>1.5748177836522999</v>
      </c>
      <c r="CF81" s="36">
        <f t="shared" si="214"/>
        <v>0</v>
      </c>
      <c r="CG81" s="36">
        <f t="shared" si="215"/>
        <v>5.1730264863284452</v>
      </c>
      <c r="CH81" s="36">
        <f t="shared" si="216"/>
        <v>4.3985896641960904</v>
      </c>
      <c r="CI81" s="36">
        <f t="shared" si="217"/>
        <v>0</v>
      </c>
      <c r="CJ81" s="36">
        <f t="shared" si="218"/>
        <v>0</v>
      </c>
      <c r="CK81" s="36">
        <f t="shared" si="219"/>
        <v>0</v>
      </c>
      <c r="CL81" s="36">
        <f t="shared" si="220"/>
        <v>0.77443682213235454</v>
      </c>
      <c r="CM81" s="36">
        <f t="shared" si="221"/>
        <v>5.1730264863284452</v>
      </c>
      <c r="CN81" s="36">
        <f t="shared" ca="1" si="222"/>
        <v>-18.255553680661041</v>
      </c>
      <c r="CO81" s="20">
        <f t="shared" si="223"/>
        <v>120000</v>
      </c>
      <c r="CP81" s="20">
        <f t="shared" si="224"/>
        <v>2</v>
      </c>
      <c r="CQ81" s="64">
        <f t="shared" si="225"/>
        <v>1.67601438E-3</v>
      </c>
      <c r="CR81" s="64">
        <f t="shared" si="226"/>
        <v>7.5420647100000009E-3</v>
      </c>
      <c r="CS81" s="36">
        <f t="shared" si="227"/>
        <v>37.217899460419481</v>
      </c>
      <c r="CT81" s="36">
        <f t="shared" si="228"/>
        <v>24.734831072145237</v>
      </c>
      <c r="CU81" s="36">
        <f t="shared" si="229"/>
        <v>8.0184047553482856</v>
      </c>
      <c r="CV81" s="36">
        <f t="shared" si="293"/>
        <v>32.753235827493526</v>
      </c>
      <c r="CW81" s="36">
        <f t="shared" si="230"/>
        <v>32.753235827493526</v>
      </c>
      <c r="CX81" s="36">
        <f t="shared" si="231"/>
        <v>3.7965567690152469E-2</v>
      </c>
      <c r="CY81" s="36">
        <f t="shared" si="232"/>
        <v>37.179933892729331</v>
      </c>
      <c r="CZ81" s="36">
        <f t="shared" si="294"/>
        <v>4.4266980652358043</v>
      </c>
      <c r="DA81" s="64">
        <f t="shared" si="233"/>
        <v>9.740427803224927E-3</v>
      </c>
      <c r="DB81" s="70">
        <f t="shared" si="295"/>
        <v>0.99035353291299222</v>
      </c>
      <c r="DC81" s="70">
        <f>PRODUCT($DB$8:DB81)</f>
        <v>0.56155942001859094</v>
      </c>
      <c r="DD81" s="36">
        <f t="shared" si="234"/>
        <v>3539.620886386213</v>
      </c>
      <c r="DE81" s="36">
        <f t="shared" si="235"/>
        <v>2883.6314497266794</v>
      </c>
      <c r="DF81" s="36">
        <f t="shared" si="236"/>
        <v>683.7257641116604</v>
      </c>
      <c r="DG81" s="36">
        <f t="shared" si="237"/>
        <v>1.4913262082604202</v>
      </c>
      <c r="DH81" s="36">
        <f t="shared" ca="1" si="238"/>
        <v>26.716540113314355</v>
      </c>
      <c r="DI81" s="36">
        <f t="shared" si="239"/>
        <v>314.78055601028399</v>
      </c>
      <c r="DJ81" s="36">
        <f t="shared" ca="1" si="240"/>
        <v>367.7420973674644</v>
      </c>
      <c r="DK81" s="36">
        <f t="shared" si="241"/>
        <v>644.4484774983207</v>
      </c>
      <c r="DL81" s="36">
        <f t="shared" si="242"/>
        <v>731.56660925049721</v>
      </c>
      <c r="DM81" s="36">
        <f t="shared" ca="1" si="243"/>
        <v>454.86022911964096</v>
      </c>
      <c r="DN81" s="36">
        <f t="shared" ca="1" si="296"/>
        <v>454.86022911964704</v>
      </c>
      <c r="DO81" s="64" cm="1">
        <f t="array" ref="DO81">IFERROR(INDEX(Tbl_FwdNom,$B81,MATCH(LIDt,Tbl_FwdNom_Cols,0)),0)</f>
        <v>12.76904738</v>
      </c>
      <c r="DP81" s="64">
        <f t="shared" ca="1" si="297"/>
        <v>12.900097560000001</v>
      </c>
      <c r="DQ81" s="64">
        <f t="shared" ca="1" si="244"/>
        <v>1.0162385623210257E-2</v>
      </c>
      <c r="DR81" s="70">
        <f t="shared" ca="1" si="245"/>
        <v>0.98993984950554192</v>
      </c>
      <c r="DS81" s="70">
        <f ca="1">PRODUCT($DR$8:DR81)</f>
        <v>0.49589394884271976</v>
      </c>
      <c r="DT81" s="36">
        <f t="shared" ca="1" si="246"/>
        <v>3017.2001439021406</v>
      </c>
      <c r="DU81" s="36">
        <f t="shared" ca="1" si="247"/>
        <v>696.79243326936898</v>
      </c>
      <c r="DV81" s="36">
        <f t="shared" ca="1" si="248"/>
        <v>1.5526268146443971</v>
      </c>
      <c r="DW81" s="36">
        <f t="shared" ca="1" si="249"/>
        <v>26.628246634025924</v>
      </c>
      <c r="DX81" s="36">
        <f t="shared" ca="1" si="250"/>
        <v>3594.8655472544988</v>
      </c>
      <c r="DY81" s="36">
        <f t="shared" ca="1" si="251"/>
        <v>37.973836282009614</v>
      </c>
      <c r="DZ81" s="36">
        <f t="shared" ca="1" si="252"/>
        <v>287.02857581459961</v>
      </c>
      <c r="EA81" s="36">
        <f t="shared" ca="1" si="253"/>
        <v>0</v>
      </c>
      <c r="EB81" s="36">
        <f t="shared" ca="1" si="254"/>
        <v>469.20506183300159</v>
      </c>
      <c r="EC81" s="36">
        <f t="shared" ca="1" si="255"/>
        <v>641.90229534705315</v>
      </c>
      <c r="ED81" s="36">
        <f t="shared" ca="1" si="256"/>
        <v>728.67620858054431</v>
      </c>
      <c r="EE81" s="36">
        <f t="shared" ca="1" si="298"/>
        <v>86.773913233491157</v>
      </c>
      <c r="EF81" s="36">
        <f t="shared" ca="1" si="257"/>
        <v>555.97897506649269</v>
      </c>
      <c r="EG81" s="64"/>
      <c r="EH81" s="64"/>
      <c r="EI81" s="64"/>
      <c r="EJ81" s="70"/>
      <c r="EK81" s="70"/>
      <c r="EL81" s="70"/>
      <c r="EM81" s="70"/>
      <c r="EN81" s="70"/>
      <c r="EO81" s="36">
        <f t="shared" ca="1" si="258"/>
        <v>4.2543946288462351</v>
      </c>
      <c r="EP81" s="36">
        <f t="shared" ca="1" si="259"/>
        <v>0</v>
      </c>
      <c r="EQ81" s="36">
        <f t="shared" si="260"/>
        <v>95.217842637549097</v>
      </c>
      <c r="ER81" s="36">
        <f t="shared" si="261"/>
        <v>21.217514083056013</v>
      </c>
      <c r="ES81" s="36">
        <f t="shared" si="262"/>
        <v>-19.376486467628816</v>
      </c>
      <c r="ET81" s="36">
        <f t="shared" ca="1" si="263"/>
        <v>0</v>
      </c>
      <c r="EU81" s="36">
        <f t="shared" ca="1" si="299"/>
        <v>21.217514083056013</v>
      </c>
      <c r="EV81" s="36">
        <f t="shared" si="264"/>
        <v>5.1961078205062385</v>
      </c>
      <c r="EW81" s="36">
        <f t="shared" si="265"/>
        <v>124.4656984547638</v>
      </c>
      <c r="EX81" s="36">
        <f t="shared" ca="1" si="300"/>
        <v>246.09716299587515</v>
      </c>
      <c r="EY81" s="36">
        <f t="shared" si="266"/>
        <v>17.837650741767369</v>
      </c>
      <c r="EZ81" s="36">
        <f t="shared" si="267"/>
        <v>2.7200963351830136</v>
      </c>
      <c r="FA81" s="36">
        <f t="shared" si="268"/>
        <v>-3.1855555903186428</v>
      </c>
      <c r="FB81" s="36">
        <f t="shared" si="269"/>
        <v>6.3954692443996359</v>
      </c>
      <c r="FC81" s="36">
        <f t="shared" si="301"/>
        <v>9.1155655795826505</v>
      </c>
      <c r="FD81" s="36">
        <f t="shared" si="270"/>
        <v>7.3156660925049726E-6</v>
      </c>
      <c r="FE81" s="36">
        <f t="shared" si="271"/>
        <v>28.400734847109817</v>
      </c>
      <c r="FF81" s="36">
        <f t="shared" si="302"/>
        <v>55.353958484125926</v>
      </c>
      <c r="FG81" s="36">
        <f t="shared" ca="1" si="272"/>
        <v>190.74320451174924</v>
      </c>
      <c r="FH81" s="36">
        <f t="shared" ca="1" si="273"/>
        <v>2.3970916487397989</v>
      </c>
      <c r="FI81" s="36">
        <f t="shared" ca="1" si="274"/>
        <v>-3.8423452864973586</v>
      </c>
      <c r="FJ81" s="36">
        <f t="shared" ca="1" si="275"/>
        <v>254.1254477116307</v>
      </c>
      <c r="FK81" s="36">
        <f t="shared" si="276"/>
        <v>0.53917123623733854</v>
      </c>
      <c r="FL81" s="36">
        <f t="shared" si="277"/>
        <v>-2.7833549402056423</v>
      </c>
      <c r="FM81" s="36">
        <f t="shared" ca="1" si="278"/>
        <v>52.908907911827384</v>
      </c>
      <c r="FN81" s="36">
        <f t="shared" ca="1" si="306"/>
        <v>201.21653979980331</v>
      </c>
    </row>
    <row r="82" spans="2:170" x14ac:dyDescent="0.25">
      <c r="B82" s="2">
        <v>74</v>
      </c>
      <c r="C82" s="2">
        <f t="shared" si="279"/>
        <v>7</v>
      </c>
      <c r="D82" s="2">
        <f t="shared" si="303"/>
        <v>98</v>
      </c>
      <c r="E82" s="2">
        <f t="shared" si="280"/>
        <v>9</v>
      </c>
      <c r="F82" s="189">
        <f t="shared" si="304"/>
        <v>47968</v>
      </c>
      <c r="G82" s="2">
        <f t="shared" si="281"/>
        <v>4</v>
      </c>
      <c r="H82" s="187">
        <f t="shared" si="155"/>
        <v>40.75</v>
      </c>
      <c r="I82" s="186">
        <f t="shared" si="282"/>
        <v>40</v>
      </c>
      <c r="J82" s="2">
        <f t="shared" si="156"/>
        <v>0</v>
      </c>
      <c r="K82" s="2">
        <f t="shared" si="157"/>
        <v>1</v>
      </c>
      <c r="L82">
        <f t="shared" si="158"/>
        <v>2</v>
      </c>
      <c r="M82" s="190">
        <f t="shared" si="283"/>
        <v>1.1151667200000001E-3</v>
      </c>
      <c r="N82">
        <f t="shared" si="159"/>
        <v>1</v>
      </c>
      <c r="O82">
        <f t="shared" si="160"/>
        <v>100</v>
      </c>
      <c r="P82" s="58">
        <f t="shared" si="161"/>
        <v>5.01825024E-3</v>
      </c>
      <c r="Q82" s="106">
        <f t="shared" si="162"/>
        <v>5.01825024E-3</v>
      </c>
      <c r="R82" s="59">
        <f t="shared" si="163"/>
        <v>5.01825024E-3</v>
      </c>
      <c r="S82" s="32">
        <f t="shared" si="284"/>
        <v>4.1915245951240632E-4</v>
      </c>
      <c r="T82">
        <f t="shared" si="164"/>
        <v>1</v>
      </c>
      <c r="U82" s="32">
        <f t="shared" si="285"/>
        <v>3.6207224999999999E-4</v>
      </c>
      <c r="V82">
        <f t="shared" si="165"/>
        <v>1</v>
      </c>
      <c r="W82">
        <f t="shared" si="166"/>
        <v>100</v>
      </c>
      <c r="X82" s="58">
        <f t="shared" si="167"/>
        <v>1.6293251249999998E-3</v>
      </c>
      <c r="Y82" s="58">
        <f t="shared" si="168"/>
        <v>1.6293251249999998E-3</v>
      </c>
      <c r="Z82" s="32">
        <f t="shared" si="169"/>
        <v>1.6293251249999998E-3</v>
      </c>
      <c r="AA82" s="32">
        <f t="shared" si="170"/>
        <v>1.3587859422881099E-4</v>
      </c>
      <c r="AB82" s="59">
        <f t="shared" si="171"/>
        <v>4.9056245199999996E-3</v>
      </c>
      <c r="AC82" s="59">
        <f t="shared" si="172"/>
        <v>4.9056245199999996E-3</v>
      </c>
      <c r="AD82">
        <f t="shared" si="173"/>
        <v>1</v>
      </c>
      <c r="AE82" s="59">
        <f t="shared" si="174"/>
        <v>4.9056245199999996E-3</v>
      </c>
      <c r="AF82" s="59">
        <f t="shared" si="175"/>
        <v>4.1758461800000006E-3</v>
      </c>
      <c r="AG82" s="59">
        <f t="shared" si="176"/>
        <v>4.1758461800000006E-3</v>
      </c>
      <c r="AH82">
        <f t="shared" si="177"/>
        <v>1</v>
      </c>
      <c r="AI82" s="59">
        <f t="shared" si="178"/>
        <v>4.1758461800000006E-3</v>
      </c>
      <c r="AJ82" s="59">
        <f t="shared" si="179"/>
        <v>0</v>
      </c>
      <c r="AK82" s="59">
        <f t="shared" si="180"/>
        <v>0</v>
      </c>
      <c r="AL82" s="59">
        <f t="shared" si="181"/>
        <v>0</v>
      </c>
      <c r="AM82" s="12">
        <f t="shared" si="286"/>
        <v>0.48702393908643632</v>
      </c>
      <c r="AN82" s="12">
        <f t="shared" si="287"/>
        <v>0</v>
      </c>
      <c r="AO82" s="66">
        <f t="shared" si="182"/>
        <v>2.0413728190950015E-4</v>
      </c>
      <c r="AP82" s="66">
        <f t="shared" si="183"/>
        <v>6.6176128198843046E-5</v>
      </c>
      <c r="AQ82" s="59">
        <f t="shared" si="184"/>
        <v>2.3891565774094084E-3</v>
      </c>
      <c r="AR82" s="59">
        <f t="shared" si="185"/>
        <v>2.0337370556026482E-3</v>
      </c>
      <c r="AS82" s="59">
        <f t="shared" si="186"/>
        <v>0</v>
      </c>
      <c r="AT82" s="12">
        <f t="shared" si="187"/>
        <v>0.48233073204331589</v>
      </c>
      <c r="AU82" s="59">
        <f t="shared" si="288"/>
        <v>0</v>
      </c>
      <c r="AV82" s="59">
        <f t="shared" si="289"/>
        <v>-2.8622937353617317E-17</v>
      </c>
      <c r="AW82" s="70">
        <f t="shared" si="188"/>
        <v>0</v>
      </c>
      <c r="AX82" s="20">
        <f t="shared" si="189"/>
        <v>200000</v>
      </c>
      <c r="AY82" s="20">
        <f t="shared" si="190"/>
        <v>0</v>
      </c>
      <c r="AZ82" s="20">
        <f t="shared" si="191"/>
        <v>0</v>
      </c>
      <c r="BA82" s="20">
        <f t="shared" si="192"/>
        <v>200000</v>
      </c>
      <c r="BB82" s="36">
        <f t="shared" si="193"/>
        <v>1</v>
      </c>
      <c r="BC82" s="36">
        <f t="shared" si="194"/>
        <v>0</v>
      </c>
      <c r="BD82" s="80">
        <f t="shared" si="195"/>
        <v>40.827456381900028</v>
      </c>
      <c r="BE82" s="36">
        <f t="shared" si="196"/>
        <v>0</v>
      </c>
      <c r="BF82" s="36">
        <f t="shared" si="197"/>
        <v>0</v>
      </c>
      <c r="BG82" s="36">
        <f t="shared" si="198"/>
        <v>40.827456381900028</v>
      </c>
      <c r="BH82" s="36">
        <f t="shared" si="199"/>
        <v>13.235225639768609</v>
      </c>
      <c r="BI82" s="36">
        <f t="shared" si="200"/>
        <v>0</v>
      </c>
      <c r="BJ82" s="36">
        <f t="shared" si="201"/>
        <v>0</v>
      </c>
      <c r="BK82" s="36">
        <f t="shared" si="202"/>
        <v>13.235225639768609</v>
      </c>
      <c r="BL82" s="68">
        <f ca="1">IF(OR(AT82=0,E82&gt;ProjTerm),0,VLOOKUP(D82,'Life Events'!$AE$5:$AI$1206,5,FALSE))</f>
        <v>1.7304180686248269E-2</v>
      </c>
      <c r="BM82" s="93">
        <f t="shared" ca="1" si="203"/>
        <v>1.7304180686248269E-2</v>
      </c>
      <c r="BN82" s="93">
        <f t="shared" ca="1" si="204"/>
        <v>8.3463381378079352E-3</v>
      </c>
      <c r="BO82" s="36">
        <f t="shared" ca="1" si="205"/>
        <v>1.269948119226288</v>
      </c>
      <c r="BP82" s="36">
        <f t="shared" si="206"/>
        <v>2.260079093705741E-2</v>
      </c>
      <c r="BQ82" s="36">
        <f t="shared" si="207"/>
        <v>98.304200396539898</v>
      </c>
      <c r="BR82" s="36">
        <f t="shared" si="208"/>
        <v>154.78110000000001</v>
      </c>
      <c r="BS82" s="36">
        <f t="shared" si="209"/>
        <v>152.15632271996884</v>
      </c>
      <c r="BT82" s="36">
        <f t="shared" si="210"/>
        <v>73.389670522541593</v>
      </c>
      <c r="BU82" s="70" cm="1">
        <f t="array" ref="BU82">IF(AND(ActInt=1,$J82=0),INDEX(Tbl_FwdNom,$B82-IVP,MATCH(ValnDt,Tbl_FwdNom_Cols)),INDEX(Tbl_FwdNom,$B82,MATCH(StartDt,Tbl_FwdNom_Cols)))</f>
        <v>12.401875785</v>
      </c>
      <c r="BV82" s="70" cm="1">
        <f t="array" ref="BV82">INDEX(Tbl_FwdReal,$B82,MATCH(StartDt,Tbl_FwdReal_Cols))</f>
        <v>5.3730255619999996</v>
      </c>
      <c r="BW82" s="70" cm="1">
        <f t="array" ref="BW82">IF(RunType&lt;&gt;"OPN",INDEX(Tbl_FwdReal,$B82,MATCH(ValnDt,Tbl_FwdReal_Cols)),IF(AND($J82=0,ActInt=1),INDEX(Tbl_FwdReal,$B82-IVP,MATCH(ValnDt,Tbl_FwdReal_Cols)),-999))*$K82</f>
        <v>5.3730255619999996</v>
      </c>
      <c r="BX82" s="70">
        <f t="shared" si="211"/>
        <v>5.3730255619999993E-2</v>
      </c>
      <c r="BY82" s="70">
        <f t="shared" si="290"/>
        <v>6.670445482145082E-2</v>
      </c>
      <c r="BZ82" s="64">
        <f t="shared" si="305"/>
        <v>5.3956667009140702E-3</v>
      </c>
      <c r="CA82" s="70" cm="1">
        <f t="array" ref="CA82">IF($J82=1,CA81*(1+INDEX(Tbl_CPI,$B82,MATCH(IF(RunType="OPN",StartDt,ValnDt),Tbl_CPI_Cols))),0)</f>
        <v>0</v>
      </c>
      <c r="CB82" s="70">
        <f t="shared" si="291"/>
        <v>1.3514679118218154</v>
      </c>
      <c r="CC82" s="70">
        <f t="shared" si="292"/>
        <v>1.3370484183127618</v>
      </c>
      <c r="CD82" s="36">
        <f t="shared" si="212"/>
        <v>8.9445351709833538</v>
      </c>
      <c r="CE82" s="36">
        <f t="shared" si="213"/>
        <v>1.5748179401516773</v>
      </c>
      <c r="CF82" s="36">
        <f t="shared" si="214"/>
        <v>0</v>
      </c>
      <c r="CG82" s="36">
        <f t="shared" si="215"/>
        <v>5.1231767888261412</v>
      </c>
      <c r="CH82" s="36">
        <f t="shared" si="216"/>
        <v>4.3562027522694846</v>
      </c>
      <c r="CI82" s="36">
        <f t="shared" si="217"/>
        <v>0</v>
      </c>
      <c r="CJ82" s="36">
        <f t="shared" si="218"/>
        <v>0</v>
      </c>
      <c r="CK82" s="36">
        <f t="shared" si="219"/>
        <v>0</v>
      </c>
      <c r="CL82" s="36">
        <f t="shared" si="220"/>
        <v>0.76697403655665763</v>
      </c>
      <c r="CM82" s="36">
        <f t="shared" si="221"/>
        <v>5.1231767888261412</v>
      </c>
      <c r="CN82" s="36">
        <f t="shared" ca="1" si="222"/>
        <v>-18.079641172583724</v>
      </c>
      <c r="CO82" s="20">
        <f t="shared" si="223"/>
        <v>120000</v>
      </c>
      <c r="CP82" s="20">
        <f t="shared" si="224"/>
        <v>2</v>
      </c>
      <c r="CQ82" s="64">
        <f t="shared" si="225"/>
        <v>1.67601438E-3</v>
      </c>
      <c r="CR82" s="64">
        <f t="shared" si="226"/>
        <v>7.5420647100000009E-3</v>
      </c>
      <c r="CS82" s="36">
        <f t="shared" si="227"/>
        <v>36.859249106998583</v>
      </c>
      <c r="CT82" s="36">
        <f t="shared" si="228"/>
        <v>24.496473829140019</v>
      </c>
      <c r="CU82" s="36">
        <f t="shared" si="229"/>
        <v>7.9411353838611651</v>
      </c>
      <c r="CV82" s="36">
        <f t="shared" si="293"/>
        <v>32.437609213001181</v>
      </c>
      <c r="CW82" s="36">
        <f t="shared" si="230"/>
        <v>32.437609213001181</v>
      </c>
      <c r="CX82" s="36">
        <f t="shared" si="231"/>
        <v>3.7599712430523624E-2</v>
      </c>
      <c r="CY82" s="36">
        <f t="shared" si="232"/>
        <v>36.821649394568055</v>
      </c>
      <c r="CZ82" s="36">
        <f t="shared" si="294"/>
        <v>4.3840401815668741</v>
      </c>
      <c r="DA82" s="64">
        <f t="shared" si="233"/>
        <v>9.7901496593144621E-3</v>
      </c>
      <c r="DB82" s="70">
        <f t="shared" si="295"/>
        <v>0.99030476811185231</v>
      </c>
      <c r="DC82" s="70">
        <f>PRODUCT($DB$8:DB82)</f>
        <v>0.55611497122253695</v>
      </c>
      <c r="DD82" s="36">
        <f t="shared" si="234"/>
        <v>3500.8846340786276</v>
      </c>
      <c r="DE82" s="36">
        <f t="shared" si="235"/>
        <v>2871.0351767999096</v>
      </c>
      <c r="DF82" s="36">
        <f t="shared" si="236"/>
        <v>677.18431602847409</v>
      </c>
      <c r="DG82" s="36">
        <f t="shared" si="237"/>
        <v>1.4833257240930904</v>
      </c>
      <c r="DH82" s="36">
        <f t="shared" ca="1" si="238"/>
        <v>25.708150920176493</v>
      </c>
      <c r="DI82" s="36">
        <f t="shared" si="239"/>
        <v>312.68897130714703</v>
      </c>
      <c r="DJ82" s="36">
        <f t="shared" ca="1" si="240"/>
        <v>384.24865525298617</v>
      </c>
      <c r="DK82" s="36">
        <f t="shared" si="241"/>
        <v>618.32011532774538</v>
      </c>
      <c r="DL82" s="36">
        <f t="shared" si="242"/>
        <v>701.9071064462488</v>
      </c>
      <c r="DM82" s="36">
        <f t="shared" ca="1" si="243"/>
        <v>467.83564637148959</v>
      </c>
      <c r="DN82" s="36">
        <f t="shared" ca="1" si="296"/>
        <v>467.83564637149533</v>
      </c>
      <c r="DO82" s="64" cm="1">
        <f t="array" ref="DO82">IFERROR(INDEX(Tbl_FwdNom,$B82,MATCH(LIDt,Tbl_FwdNom_Cols,0)),0)</f>
        <v>12.86907066</v>
      </c>
      <c r="DP82" s="64">
        <f t="shared" ca="1" si="297"/>
        <v>12.94483119</v>
      </c>
      <c r="DQ82" s="64">
        <f t="shared" ca="1" si="244"/>
        <v>1.0195733709384314E-2</v>
      </c>
      <c r="DR82" s="70">
        <f t="shared" ca="1" si="245"/>
        <v>0.98990717009668405</v>
      </c>
      <c r="DS82" s="70">
        <f ca="1">PRODUCT($DR$8:DR82)</f>
        <v>0.49088897556696653</v>
      </c>
      <c r="DT82" s="36">
        <f t="shared" ca="1" si="246"/>
        <v>3007.1352567353829</v>
      </c>
      <c r="DU82" s="36">
        <f t="shared" ca="1" si="247"/>
        <v>690.66151772992885</v>
      </c>
      <c r="DV82" s="36">
        <f t="shared" ca="1" si="248"/>
        <v>1.5458561932595036</v>
      </c>
      <c r="DW82" s="36">
        <f t="shared" ca="1" si="249"/>
        <v>25.629793026627972</v>
      </c>
      <c r="DX82" s="36">
        <f t="shared" ca="1" si="250"/>
        <v>3558.128168572804</v>
      </c>
      <c r="DY82" s="36">
        <f t="shared" ca="1" si="251"/>
        <v>37.586213505069338</v>
      </c>
      <c r="DZ82" s="36">
        <f t="shared" ca="1" si="252"/>
        <v>285.55442530507338</v>
      </c>
      <c r="EA82" s="36">
        <f t="shared" ca="1" si="253"/>
        <v>0</v>
      </c>
      <c r="EB82" s="36">
        <f t="shared" ca="1" si="254"/>
        <v>486.89318153601846</v>
      </c>
      <c r="EC82" s="36">
        <f t="shared" ca="1" si="255"/>
        <v>616.0093510048531</v>
      </c>
      <c r="ED82" s="36">
        <f t="shared" ca="1" si="256"/>
        <v>699.28394776902735</v>
      </c>
      <c r="EE82" s="36">
        <f t="shared" ca="1" si="298"/>
        <v>83.274596764174248</v>
      </c>
      <c r="EF82" s="36">
        <f t="shared" ca="1" si="257"/>
        <v>570.16777830019271</v>
      </c>
      <c r="EG82" s="64"/>
      <c r="EH82" s="64"/>
      <c r="EI82" s="64"/>
      <c r="EJ82" s="70"/>
      <c r="EK82" s="70"/>
      <c r="EL82" s="70"/>
      <c r="EM82" s="70"/>
      <c r="EN82" s="70"/>
      <c r="EO82" s="36">
        <f t="shared" ca="1" si="258"/>
        <v>4.4029930496576171</v>
      </c>
      <c r="EP82" s="36">
        <f t="shared" ca="1" si="259"/>
        <v>0</v>
      </c>
      <c r="EQ82" s="36">
        <f t="shared" si="260"/>
        <v>94.707029618741075</v>
      </c>
      <c r="ER82" s="36">
        <f t="shared" si="261"/>
        <v>20.985317753211177</v>
      </c>
      <c r="ES82" s="36">
        <f t="shared" si="262"/>
        <v>-19.164437637334203</v>
      </c>
      <c r="ET82" s="36">
        <f t="shared" ca="1" si="263"/>
        <v>0</v>
      </c>
      <c r="EU82" s="36">
        <f t="shared" ca="1" si="299"/>
        <v>20.985317753211177</v>
      </c>
      <c r="EV82" s="36">
        <f t="shared" si="264"/>
        <v>5.1615818644847806</v>
      </c>
      <c r="EW82" s="36">
        <f t="shared" si="265"/>
        <v>123.79798012168055</v>
      </c>
      <c r="EX82" s="36">
        <f t="shared" ca="1" si="300"/>
        <v>244.65190935811759</v>
      </c>
      <c r="EY82" s="36">
        <f t="shared" si="266"/>
        <v>17.114445372949746</v>
      </c>
      <c r="EZ82" s="36">
        <f t="shared" si="267"/>
        <v>2.6098169650463134</v>
      </c>
      <c r="FA82" s="36">
        <f t="shared" si="268"/>
        <v>-3.0564053615227396</v>
      </c>
      <c r="FB82" s="36">
        <f t="shared" si="269"/>
        <v>6.1362430550163687</v>
      </c>
      <c r="FC82" s="36">
        <f t="shared" si="301"/>
        <v>8.7460600200626821</v>
      </c>
      <c r="FD82" s="36">
        <f t="shared" si="270"/>
        <v>7.019071064462488E-6</v>
      </c>
      <c r="FE82" s="36">
        <f t="shared" si="271"/>
        <v>27.249262368074131</v>
      </c>
      <c r="FF82" s="36">
        <f t="shared" si="302"/>
        <v>53.109774780157622</v>
      </c>
      <c r="FG82" s="36">
        <f t="shared" ca="1" si="272"/>
        <v>191.54213457795998</v>
      </c>
      <c r="FH82" s="36">
        <f t="shared" ca="1" si="273"/>
        <v>2.3951788070530076</v>
      </c>
      <c r="FI82" s="36">
        <f t="shared" ca="1" si="274"/>
        <v>-3.8054808428215314</v>
      </c>
      <c r="FJ82" s="36">
        <f t="shared" ca="1" si="275"/>
        <v>252.910962262455</v>
      </c>
      <c r="FK82" s="36">
        <f t="shared" si="276"/>
        <v>0.51995264347022796</v>
      </c>
      <c r="FL82" s="36">
        <f t="shared" si="277"/>
        <v>-2.7566625141925574</v>
      </c>
      <c r="FM82" s="36">
        <f t="shared" ca="1" si="278"/>
        <v>50.691690533558159</v>
      </c>
      <c r="FN82" s="36">
        <f t="shared" ca="1" si="306"/>
        <v>202.21927172889684</v>
      </c>
    </row>
    <row r="83" spans="2:170" x14ac:dyDescent="0.25">
      <c r="B83" s="2">
        <v>75</v>
      </c>
      <c r="C83" s="2">
        <f t="shared" si="279"/>
        <v>7</v>
      </c>
      <c r="D83" s="2">
        <f t="shared" si="303"/>
        <v>99</v>
      </c>
      <c r="E83" s="2">
        <f t="shared" si="280"/>
        <v>9</v>
      </c>
      <c r="F83" s="189">
        <f t="shared" si="304"/>
        <v>47999</v>
      </c>
      <c r="G83" s="2">
        <f t="shared" si="281"/>
        <v>5</v>
      </c>
      <c r="H83" s="187">
        <f t="shared" si="155"/>
        <v>40.833333333333336</v>
      </c>
      <c r="I83" s="186">
        <f t="shared" si="282"/>
        <v>40</v>
      </c>
      <c r="J83" s="2">
        <f t="shared" si="156"/>
        <v>0</v>
      </c>
      <c r="K83" s="2">
        <f t="shared" si="157"/>
        <v>1</v>
      </c>
      <c r="L83">
        <f t="shared" si="158"/>
        <v>2</v>
      </c>
      <c r="M83" s="190">
        <f t="shared" si="283"/>
        <v>1.1151667200000001E-3</v>
      </c>
      <c r="N83">
        <f t="shared" si="159"/>
        <v>1</v>
      </c>
      <c r="O83">
        <f t="shared" si="160"/>
        <v>100</v>
      </c>
      <c r="P83" s="58">
        <f t="shared" si="161"/>
        <v>5.01825024E-3</v>
      </c>
      <c r="Q83" s="106">
        <f t="shared" si="162"/>
        <v>5.01825024E-3</v>
      </c>
      <c r="R83" s="59">
        <f t="shared" si="163"/>
        <v>5.01825024E-3</v>
      </c>
      <c r="S83" s="32">
        <f t="shared" si="284"/>
        <v>4.1915245951240632E-4</v>
      </c>
      <c r="T83">
        <f t="shared" si="164"/>
        <v>1</v>
      </c>
      <c r="U83" s="32">
        <f t="shared" si="285"/>
        <v>3.6207224999999999E-4</v>
      </c>
      <c r="V83">
        <f t="shared" si="165"/>
        <v>1</v>
      </c>
      <c r="W83">
        <f t="shared" si="166"/>
        <v>100</v>
      </c>
      <c r="X83" s="58">
        <f t="shared" si="167"/>
        <v>1.6293251249999998E-3</v>
      </c>
      <c r="Y83" s="58">
        <f t="shared" si="168"/>
        <v>1.6293251249999998E-3</v>
      </c>
      <c r="Z83" s="32">
        <f t="shared" si="169"/>
        <v>1.6293251249999998E-3</v>
      </c>
      <c r="AA83" s="32">
        <f t="shared" si="170"/>
        <v>1.3587859422881099E-4</v>
      </c>
      <c r="AB83" s="59">
        <f t="shared" si="171"/>
        <v>4.9056245199999996E-3</v>
      </c>
      <c r="AC83" s="59">
        <f t="shared" si="172"/>
        <v>4.9056245199999996E-3</v>
      </c>
      <c r="AD83">
        <f t="shared" si="173"/>
        <v>1</v>
      </c>
      <c r="AE83" s="59">
        <f t="shared" si="174"/>
        <v>4.9056245199999996E-3</v>
      </c>
      <c r="AF83" s="59">
        <f t="shared" si="175"/>
        <v>4.1758461800000006E-3</v>
      </c>
      <c r="AG83" s="59">
        <f t="shared" si="176"/>
        <v>4.1758461800000006E-3</v>
      </c>
      <c r="AH83">
        <f t="shared" si="177"/>
        <v>1</v>
      </c>
      <c r="AI83" s="59">
        <f t="shared" si="178"/>
        <v>4.1758461800000006E-3</v>
      </c>
      <c r="AJ83" s="59">
        <f t="shared" si="179"/>
        <v>0</v>
      </c>
      <c r="AK83" s="59">
        <f t="shared" si="180"/>
        <v>0</v>
      </c>
      <c r="AL83" s="59">
        <f t="shared" si="181"/>
        <v>0</v>
      </c>
      <c r="AM83" s="12">
        <f t="shared" si="286"/>
        <v>0.48233073204331589</v>
      </c>
      <c r="AN83" s="12">
        <f t="shared" si="287"/>
        <v>0</v>
      </c>
      <c r="AO83" s="66">
        <f t="shared" si="182"/>
        <v>2.0217011263437527E-4</v>
      </c>
      <c r="AP83" s="66">
        <f t="shared" si="183"/>
        <v>6.5538421823399081E-5</v>
      </c>
      <c r="AQ83" s="59">
        <f t="shared" si="184"/>
        <v>2.3661334658612401E-3</v>
      </c>
      <c r="AR83" s="59">
        <f t="shared" si="185"/>
        <v>2.0141389448996845E-3</v>
      </c>
      <c r="AS83" s="59">
        <f t="shared" si="186"/>
        <v>0</v>
      </c>
      <c r="AT83" s="12">
        <f t="shared" si="187"/>
        <v>0.47768275109809727</v>
      </c>
      <c r="AU83" s="59">
        <f t="shared" si="288"/>
        <v>7.7195194680967916E-17</v>
      </c>
      <c r="AV83" s="59">
        <f t="shared" si="289"/>
        <v>0</v>
      </c>
      <c r="AW83" s="70">
        <f t="shared" si="188"/>
        <v>0</v>
      </c>
      <c r="AX83" s="20">
        <f t="shared" si="189"/>
        <v>200000</v>
      </c>
      <c r="AY83" s="20">
        <f t="shared" si="190"/>
        <v>0</v>
      </c>
      <c r="AZ83" s="20">
        <f t="shared" si="191"/>
        <v>0</v>
      </c>
      <c r="BA83" s="20">
        <f t="shared" si="192"/>
        <v>200000</v>
      </c>
      <c r="BB83" s="36">
        <f t="shared" si="193"/>
        <v>1</v>
      </c>
      <c r="BC83" s="36">
        <f t="shared" si="194"/>
        <v>0</v>
      </c>
      <c r="BD83" s="80">
        <f t="shared" si="195"/>
        <v>40.434022526875054</v>
      </c>
      <c r="BE83" s="36">
        <f t="shared" si="196"/>
        <v>0</v>
      </c>
      <c r="BF83" s="36">
        <f t="shared" si="197"/>
        <v>0</v>
      </c>
      <c r="BG83" s="36">
        <f t="shared" si="198"/>
        <v>40.434022526875054</v>
      </c>
      <c r="BH83" s="36">
        <f t="shared" si="199"/>
        <v>13.107684364679816</v>
      </c>
      <c r="BI83" s="36">
        <f t="shared" si="200"/>
        <v>0</v>
      </c>
      <c r="BJ83" s="36">
        <f t="shared" si="201"/>
        <v>0</v>
      </c>
      <c r="BK83" s="36">
        <f t="shared" si="202"/>
        <v>13.107684364679816</v>
      </c>
      <c r="BL83" s="68">
        <f ca="1">IF(OR(AT83=0,E83&gt;ProjTerm),0,VLOOKUP(D83,'Life Events'!$AE$5:$AI$1206,5,FALSE))</f>
        <v>1.7304180686248265E-2</v>
      </c>
      <c r="BM83" s="93">
        <f t="shared" ca="1" si="203"/>
        <v>1.7304180686248265E-2</v>
      </c>
      <c r="BN83" s="93">
        <f t="shared" ca="1" si="204"/>
        <v>8.2659086357056329E-3</v>
      </c>
      <c r="BO83" s="36">
        <f t="shared" ca="1" si="205"/>
        <v>1.2577106393346733</v>
      </c>
      <c r="BP83" s="36">
        <f t="shared" si="206"/>
        <v>2.2382998375556518E-2</v>
      </c>
      <c r="BQ83" s="36">
        <f t="shared" si="207"/>
        <v>98.304229893536359</v>
      </c>
      <c r="BR83" s="36">
        <f t="shared" si="208"/>
        <v>154.78110000000001</v>
      </c>
      <c r="BS83" s="36">
        <f t="shared" si="209"/>
        <v>152.15636837574442</v>
      </c>
      <c r="BT83" s="36">
        <f t="shared" si="210"/>
        <v>72.682472642821125</v>
      </c>
      <c r="BU83" s="70" cm="1">
        <f t="array" ref="BU83">IF(AND(ActInt=1,$J83=0),INDEX(Tbl_FwdNom,$B83-IVP,MATCH(ValnDt,Tbl_FwdNom_Cols)),INDEX(Tbl_FwdNom,$B83,MATCH(StartDt,Tbl_FwdNom_Cols)))</f>
        <v>12.46719433</v>
      </c>
      <c r="BV83" s="70" cm="1">
        <f t="array" ref="BV83">INDEX(Tbl_FwdReal,$B83,MATCH(StartDt,Tbl_FwdReal_Cols))</f>
        <v>5.3901247760000004</v>
      </c>
      <c r="BW83" s="70" cm="1">
        <f t="array" ref="BW83">IF(RunType&lt;&gt;"OPN",INDEX(Tbl_FwdReal,$B83,MATCH(ValnDt,Tbl_FwdReal_Cols)),IF(AND($J83=0,ActInt=1),INDEX(Tbl_FwdReal,$B83-IVP,MATCH(ValnDt,Tbl_FwdReal_Cols)),-999))*$K83</f>
        <v>5.3901247760000004</v>
      </c>
      <c r="BX83" s="70">
        <f t="shared" si="211"/>
        <v>5.3901247760000007E-2</v>
      </c>
      <c r="BY83" s="70">
        <f t="shared" si="290"/>
        <v>6.7151164011256981E-2</v>
      </c>
      <c r="BZ83" s="64">
        <f t="shared" si="305"/>
        <v>5.4307461850040539E-3</v>
      </c>
      <c r="CA83" s="70" cm="1">
        <f t="array" ref="CA83">IF($J83=1,CA82*(1+INDEX(Tbl_CPI,$B83,MATCH(IF(RunType="OPN",StartDt,ValnDt),Tbl_CPI_Cols))),0)</f>
        <v>0</v>
      </c>
      <c r="CB83" s="70">
        <f t="shared" si="291"/>
        <v>1.3588073910280971</v>
      </c>
      <c r="CC83" s="70">
        <f t="shared" si="292"/>
        <v>1.3370484183127618</v>
      </c>
      <c r="CD83" s="36">
        <f t="shared" si="212"/>
        <v>8.9445358224912717</v>
      </c>
      <c r="CE83" s="36">
        <f t="shared" si="213"/>
        <v>1.5748184126889546</v>
      </c>
      <c r="CF83" s="36">
        <f t="shared" si="214"/>
        <v>0</v>
      </c>
      <c r="CG83" s="36">
        <f t="shared" si="215"/>
        <v>5.0738078288774346</v>
      </c>
      <c r="CH83" s="36">
        <f t="shared" si="216"/>
        <v>4.3142245110498774</v>
      </c>
      <c r="CI83" s="36">
        <f t="shared" si="217"/>
        <v>0</v>
      </c>
      <c r="CJ83" s="36">
        <f t="shared" si="218"/>
        <v>0</v>
      </c>
      <c r="CK83" s="36">
        <f t="shared" si="219"/>
        <v>0</v>
      </c>
      <c r="CL83" s="36">
        <f t="shared" si="220"/>
        <v>0.75958331782755628</v>
      </c>
      <c r="CM83" s="36">
        <f t="shared" si="221"/>
        <v>5.0738078288774346</v>
      </c>
      <c r="CN83" s="36">
        <f t="shared" ca="1" si="222"/>
        <v>-17.905438110307138</v>
      </c>
      <c r="CO83" s="20">
        <f t="shared" si="223"/>
        <v>120000</v>
      </c>
      <c r="CP83" s="20">
        <f t="shared" si="224"/>
        <v>2</v>
      </c>
      <c r="CQ83" s="64">
        <f t="shared" si="225"/>
        <v>1.67601438E-3</v>
      </c>
      <c r="CR83" s="64">
        <f t="shared" si="226"/>
        <v>7.5420647100000009E-3</v>
      </c>
      <c r="CS83" s="36">
        <f t="shared" si="227"/>
        <v>36.504054888337407</v>
      </c>
      <c r="CT83" s="36">
        <f t="shared" si="228"/>
        <v>24.26041351612503</v>
      </c>
      <c r="CU83" s="36">
        <f t="shared" si="229"/>
        <v>7.8646106188078901</v>
      </c>
      <c r="CV83" s="36">
        <f t="shared" si="293"/>
        <v>32.125024134932922</v>
      </c>
      <c r="CW83" s="36">
        <f t="shared" si="230"/>
        <v>32.125024134932922</v>
      </c>
      <c r="CX83" s="36">
        <f t="shared" si="231"/>
        <v>3.723738273574817E-2</v>
      </c>
      <c r="CY83" s="36">
        <f t="shared" si="232"/>
        <v>36.466817505601661</v>
      </c>
      <c r="CZ83" s="36">
        <f t="shared" si="294"/>
        <v>4.3417933706687393</v>
      </c>
      <c r="DA83" s="64">
        <f t="shared" si="233"/>
        <v>9.839037086538438E-3</v>
      </c>
      <c r="DB83" s="70">
        <f t="shared" si="295"/>
        <v>0.9902568263602437</v>
      </c>
      <c r="DC83" s="70">
        <f>PRODUCT($DB$8:DB83)</f>
        <v>0.55069664649424765</v>
      </c>
      <c r="DD83" s="36">
        <f t="shared" si="234"/>
        <v>3462.6474951861987</v>
      </c>
      <c r="DE83" s="36">
        <f t="shared" si="235"/>
        <v>2858.849375854325</v>
      </c>
      <c r="DF83" s="36">
        <f t="shared" si="236"/>
        <v>670.73947326362054</v>
      </c>
      <c r="DG83" s="36">
        <f t="shared" si="237"/>
        <v>1.4755372225283021</v>
      </c>
      <c r="DH83" s="36">
        <f t="shared" ca="1" si="238"/>
        <v>24.703383731171765</v>
      </c>
      <c r="DI83" s="36">
        <f t="shared" si="239"/>
        <v>310.64180048011389</v>
      </c>
      <c r="DJ83" s="36">
        <f t="shared" ca="1" si="240"/>
        <v>400.81100092050457</v>
      </c>
      <c r="DK83" s="36">
        <f t="shared" si="241"/>
        <v>592.27876573887488</v>
      </c>
      <c r="DL83" s="36">
        <f t="shared" si="242"/>
        <v>672.34637899227675</v>
      </c>
      <c r="DM83" s="36">
        <f t="shared" ca="1" si="243"/>
        <v>480.8786141739065</v>
      </c>
      <c r="DN83" s="36">
        <f t="shared" ca="1" si="296"/>
        <v>480.87861417391184</v>
      </c>
      <c r="DO83" s="64" cm="1">
        <f t="array" ref="DO83">IFERROR(INDEX(Tbl_FwdNom,$B83,MATCH(LIDt,Tbl_FwdNom_Cols,0)),0)</f>
        <v>12.972505480000001</v>
      </c>
      <c r="DP83" s="64">
        <f t="shared" ca="1" si="297"/>
        <v>12.988835659999999</v>
      </c>
      <c r="DQ83" s="64">
        <f t="shared" ca="1" si="244"/>
        <v>1.0228526409522765E-2</v>
      </c>
      <c r="DR83" s="70">
        <f t="shared" ca="1" si="245"/>
        <v>0.98987503704149371</v>
      </c>
      <c r="DS83" s="70">
        <f ca="1">PRODUCT($DR$8:DR83)</f>
        <v>0.48591874287261189</v>
      </c>
      <c r="DT83" s="36">
        <f t="shared" ca="1" si="246"/>
        <v>2997.4597965990324</v>
      </c>
      <c r="DU83" s="36">
        <f t="shared" ca="1" si="247"/>
        <v>684.61828293939072</v>
      </c>
      <c r="DV83" s="36">
        <f t="shared" ca="1" si="248"/>
        <v>1.5392850257820263</v>
      </c>
      <c r="DW83" s="36">
        <f t="shared" ca="1" si="249"/>
        <v>24.634237402136765</v>
      </c>
      <c r="DX83" s="36">
        <f t="shared" ca="1" si="250"/>
        <v>3521.8401038706966</v>
      </c>
      <c r="DY83" s="36">
        <f t="shared" ca="1" si="251"/>
        <v>37.203312346685713</v>
      </c>
      <c r="DZ83" s="36">
        <f t="shared" ca="1" si="252"/>
        <v>284.11687361526464</v>
      </c>
      <c r="EA83" s="36">
        <f t="shared" ca="1" si="253"/>
        <v>0</v>
      </c>
      <c r="EB83" s="36">
        <f t="shared" ca="1" si="254"/>
        <v>504.65311400603173</v>
      </c>
      <c r="EC83" s="36">
        <f t="shared" ca="1" si="255"/>
        <v>590.18519478518635</v>
      </c>
      <c r="ED83" s="36">
        <f t="shared" ca="1" si="256"/>
        <v>669.96977459093659</v>
      </c>
      <c r="EE83" s="36">
        <f t="shared" ca="1" si="298"/>
        <v>79.784579805750241</v>
      </c>
      <c r="EF83" s="36">
        <f t="shared" ca="1" si="257"/>
        <v>584.43769381178197</v>
      </c>
      <c r="EG83" s="64"/>
      <c r="EH83" s="64"/>
      <c r="EI83" s="64"/>
      <c r="EJ83" s="70"/>
      <c r="EK83" s="70"/>
      <c r="EL83" s="70"/>
      <c r="EM83" s="70"/>
      <c r="EN83" s="70"/>
      <c r="EO83" s="36">
        <f t="shared" ca="1" si="258"/>
        <v>4.5531308916554742</v>
      </c>
      <c r="EP83" s="36">
        <f t="shared" ca="1" si="259"/>
        <v>0</v>
      </c>
      <c r="EQ83" s="36">
        <f t="shared" si="260"/>
        <v>94.209751214948156</v>
      </c>
      <c r="ER83" s="36">
        <f t="shared" si="261"/>
        <v>20.756113253919679</v>
      </c>
      <c r="ES83" s="36">
        <f t="shared" si="262"/>
        <v>-18.955121038723433</v>
      </c>
      <c r="ET83" s="36">
        <f t="shared" ca="1" si="263"/>
        <v>0</v>
      </c>
      <c r="EU83" s="36">
        <f t="shared" ca="1" si="299"/>
        <v>20.756113253919679</v>
      </c>
      <c r="EV83" s="36">
        <f t="shared" si="264"/>
        <v>5.1277890518692786</v>
      </c>
      <c r="EW83" s="36">
        <f t="shared" si="265"/>
        <v>123.14795380161196</v>
      </c>
      <c r="EX83" s="36">
        <f t="shared" ca="1" si="300"/>
        <v>243.24160732234907</v>
      </c>
      <c r="EY83" s="36">
        <f t="shared" si="266"/>
        <v>16.393648420160375</v>
      </c>
      <c r="EZ83" s="36">
        <f t="shared" si="267"/>
        <v>2.4999048594415036</v>
      </c>
      <c r="FA83" s="36">
        <f t="shared" si="268"/>
        <v>-2.9276852430753397</v>
      </c>
      <c r="FB83" s="36">
        <f t="shared" si="269"/>
        <v>5.8778803876475809</v>
      </c>
      <c r="FC83" s="36">
        <f t="shared" si="301"/>
        <v>8.3777852470890846</v>
      </c>
      <c r="FD83" s="36">
        <f t="shared" si="270"/>
        <v>6.7234637899227678E-6</v>
      </c>
      <c r="FE83" s="36">
        <f t="shared" si="271"/>
        <v>26.101624518722041</v>
      </c>
      <c r="FF83" s="36">
        <f t="shared" si="302"/>
        <v>50.873064909435293</v>
      </c>
      <c r="FG83" s="36">
        <f t="shared" ca="1" si="272"/>
        <v>192.36854241291377</v>
      </c>
      <c r="FH83" s="36">
        <f t="shared" ca="1" si="273"/>
        <v>2.3932631954338124</v>
      </c>
      <c r="FI83" s="36">
        <f t="shared" ca="1" si="274"/>
        <v>-3.7685739453338929</v>
      </c>
      <c r="FJ83" s="36">
        <f t="shared" ca="1" si="275"/>
        <v>251.72929477388044</v>
      </c>
      <c r="FK83" s="36">
        <f t="shared" si="276"/>
        <v>0.50054197234981102</v>
      </c>
      <c r="FL83" s="36">
        <f t="shared" si="277"/>
        <v>-2.7301418053436595</v>
      </c>
      <c r="FM83" s="36">
        <f t="shared" ca="1" si="278"/>
        <v>48.480050023580354</v>
      </c>
      <c r="FN83" s="36">
        <f t="shared" ca="1" si="306"/>
        <v>203.24924475030008</v>
      </c>
    </row>
    <row r="84" spans="2:170" x14ac:dyDescent="0.25">
      <c r="B84" s="2">
        <v>76</v>
      </c>
      <c r="C84" s="2">
        <f t="shared" si="279"/>
        <v>7</v>
      </c>
      <c r="D84" s="2">
        <f t="shared" si="303"/>
        <v>100</v>
      </c>
      <c r="E84" s="2">
        <f t="shared" si="280"/>
        <v>9</v>
      </c>
      <c r="F84" s="189">
        <f t="shared" si="304"/>
        <v>48029</v>
      </c>
      <c r="G84" s="2">
        <f t="shared" si="281"/>
        <v>6</v>
      </c>
      <c r="H84" s="187">
        <f t="shared" si="155"/>
        <v>40.916666666666671</v>
      </c>
      <c r="I84" s="186">
        <f t="shared" si="282"/>
        <v>40</v>
      </c>
      <c r="J84" s="2">
        <f t="shared" si="156"/>
        <v>0</v>
      </c>
      <c r="K84" s="2">
        <f t="shared" si="157"/>
        <v>1</v>
      </c>
      <c r="L84">
        <f t="shared" si="158"/>
        <v>2</v>
      </c>
      <c r="M84" s="190">
        <f t="shared" si="283"/>
        <v>1.1151667200000001E-3</v>
      </c>
      <c r="N84">
        <f t="shared" si="159"/>
        <v>1</v>
      </c>
      <c r="O84">
        <f t="shared" si="160"/>
        <v>100</v>
      </c>
      <c r="P84" s="58">
        <f t="shared" si="161"/>
        <v>5.01825024E-3</v>
      </c>
      <c r="Q84" s="106">
        <f t="shared" si="162"/>
        <v>5.01825024E-3</v>
      </c>
      <c r="R84" s="59">
        <f t="shared" si="163"/>
        <v>5.01825024E-3</v>
      </c>
      <c r="S84" s="32">
        <f t="shared" si="284"/>
        <v>4.1915245951240632E-4</v>
      </c>
      <c r="T84">
        <f t="shared" si="164"/>
        <v>1</v>
      </c>
      <c r="U84" s="32">
        <f t="shared" si="285"/>
        <v>3.6207224999999999E-4</v>
      </c>
      <c r="V84">
        <f t="shared" si="165"/>
        <v>1</v>
      </c>
      <c r="W84">
        <f t="shared" si="166"/>
        <v>100</v>
      </c>
      <c r="X84" s="58">
        <f t="shared" si="167"/>
        <v>1.6293251249999998E-3</v>
      </c>
      <c r="Y84" s="58">
        <f t="shared" si="168"/>
        <v>1.6293251249999998E-3</v>
      </c>
      <c r="Z84" s="32">
        <f t="shared" si="169"/>
        <v>1.6293251249999998E-3</v>
      </c>
      <c r="AA84" s="32">
        <f t="shared" si="170"/>
        <v>1.3587859422881099E-4</v>
      </c>
      <c r="AB84" s="59">
        <f t="shared" si="171"/>
        <v>4.9056245199999996E-3</v>
      </c>
      <c r="AC84" s="59">
        <f t="shared" si="172"/>
        <v>4.9056245199999996E-3</v>
      </c>
      <c r="AD84">
        <f t="shared" si="173"/>
        <v>1</v>
      </c>
      <c r="AE84" s="59">
        <f t="shared" si="174"/>
        <v>4.9056245199999996E-3</v>
      </c>
      <c r="AF84" s="59">
        <f t="shared" si="175"/>
        <v>4.1758461800000006E-3</v>
      </c>
      <c r="AG84" s="59">
        <f t="shared" si="176"/>
        <v>4.1758461800000006E-3</v>
      </c>
      <c r="AH84">
        <f t="shared" si="177"/>
        <v>1</v>
      </c>
      <c r="AI84" s="59">
        <f t="shared" si="178"/>
        <v>4.1758461800000006E-3</v>
      </c>
      <c r="AJ84" s="59">
        <f t="shared" si="179"/>
        <v>0</v>
      </c>
      <c r="AK84" s="59">
        <f t="shared" si="180"/>
        <v>0</v>
      </c>
      <c r="AL84" s="59">
        <f t="shared" si="181"/>
        <v>0</v>
      </c>
      <c r="AM84" s="12">
        <f t="shared" si="286"/>
        <v>0.47768275109809727</v>
      </c>
      <c r="AN84" s="12">
        <f t="shared" si="287"/>
        <v>0</v>
      </c>
      <c r="AO84" s="66">
        <f t="shared" si="182"/>
        <v>2.0022189998942009E-4</v>
      </c>
      <c r="AP84" s="66">
        <f t="shared" si="183"/>
        <v>6.4906860706560472E-5</v>
      </c>
      <c r="AQ84" s="59">
        <f t="shared" si="184"/>
        <v>2.3433322165678826E-3</v>
      </c>
      <c r="AR84" s="59">
        <f t="shared" si="185"/>
        <v>1.9947296914248807E-3</v>
      </c>
      <c r="AS84" s="59">
        <f t="shared" si="186"/>
        <v>0</v>
      </c>
      <c r="AT84" s="12">
        <f t="shared" si="187"/>
        <v>0.47307956042940852</v>
      </c>
      <c r="AU84" s="59">
        <f t="shared" si="288"/>
        <v>0</v>
      </c>
      <c r="AV84" s="59">
        <f t="shared" si="289"/>
        <v>-6.0715321659188248E-18</v>
      </c>
      <c r="AW84" s="70">
        <f t="shared" si="188"/>
        <v>0</v>
      </c>
      <c r="AX84" s="20">
        <f t="shared" si="189"/>
        <v>200000</v>
      </c>
      <c r="AY84" s="20">
        <f t="shared" si="190"/>
        <v>0</v>
      </c>
      <c r="AZ84" s="20">
        <f t="shared" si="191"/>
        <v>0</v>
      </c>
      <c r="BA84" s="20">
        <f t="shared" si="192"/>
        <v>200000</v>
      </c>
      <c r="BB84" s="36">
        <f t="shared" si="193"/>
        <v>1</v>
      </c>
      <c r="BC84" s="36">
        <f t="shared" si="194"/>
        <v>0</v>
      </c>
      <c r="BD84" s="80">
        <f t="shared" si="195"/>
        <v>40.044379997884015</v>
      </c>
      <c r="BE84" s="36">
        <f t="shared" si="196"/>
        <v>0</v>
      </c>
      <c r="BF84" s="36">
        <f t="shared" si="197"/>
        <v>0</v>
      </c>
      <c r="BG84" s="36">
        <f t="shared" si="198"/>
        <v>40.044379997884015</v>
      </c>
      <c r="BH84" s="36">
        <f t="shared" si="199"/>
        <v>12.981372141312095</v>
      </c>
      <c r="BI84" s="36">
        <f t="shared" si="200"/>
        <v>0</v>
      </c>
      <c r="BJ84" s="36">
        <f t="shared" si="201"/>
        <v>0</v>
      </c>
      <c r="BK84" s="36">
        <f t="shared" si="202"/>
        <v>12.981372141312095</v>
      </c>
      <c r="BL84" s="68">
        <f ca="1">IF(OR(AT84=0,E84&gt;ProjTerm),0,VLOOKUP(D84,'Life Events'!$AE$5:$AI$1206,5,FALSE))</f>
        <v>1.7304180686248269E-2</v>
      </c>
      <c r="BM84" s="93">
        <f t="shared" ca="1" si="203"/>
        <v>1.7304180686248269E-2</v>
      </c>
      <c r="BN84" s="93">
        <f t="shared" ca="1" si="204"/>
        <v>8.1862541926413911E-3</v>
      </c>
      <c r="BO84" s="36">
        <f t="shared" ca="1" si="205"/>
        <v>1.2455913346926495</v>
      </c>
      <c r="BP84" s="36">
        <f t="shared" si="206"/>
        <v>2.216730457245648E-2</v>
      </c>
      <c r="BQ84" s="36">
        <f t="shared" si="207"/>
        <v>98.304279309587002</v>
      </c>
      <c r="BR84" s="36">
        <f t="shared" si="208"/>
        <v>154.78110000000001</v>
      </c>
      <c r="BS84" s="36">
        <f t="shared" si="209"/>
        <v>152.15644486245117</v>
      </c>
      <c r="BT84" s="36">
        <f t="shared" si="210"/>
        <v>71.982104052029939</v>
      </c>
      <c r="BU84" s="70" cm="1">
        <f t="array" ref="BU84">IF(AND(ActInt=1,$J84=0),INDEX(Tbl_FwdNom,$B84-IVP,MATCH(ValnDt,Tbl_FwdNom_Cols)),INDEX(Tbl_FwdNom,$B84,MATCH(StartDt,Tbl_FwdNom_Cols)))</f>
        <v>12.533610941999999</v>
      </c>
      <c r="BV84" s="70" cm="1">
        <f t="array" ref="BV84">INDEX(Tbl_FwdReal,$B84,MATCH(StartDt,Tbl_FwdReal_Cols))</f>
        <v>5.4075096760000001</v>
      </c>
      <c r="BW84" s="70" cm="1">
        <f t="array" ref="BW84">IF(RunType&lt;&gt;"OPN",INDEX(Tbl_FwdReal,$B84,MATCH(ValnDt,Tbl_FwdReal_Cols)),IF(AND($J84=0,ActInt=1),INDEX(Tbl_FwdReal,$B84-IVP,MATCH(ValnDt,Tbl_FwdReal_Cols)),-999))*$K84</f>
        <v>5.4075096760000001</v>
      </c>
      <c r="BX84" s="70">
        <f t="shared" si="211"/>
        <v>5.4075096760000003E-2</v>
      </c>
      <c r="BY84" s="70">
        <f t="shared" si="290"/>
        <v>6.7605252110633174E-2</v>
      </c>
      <c r="BZ84" s="64">
        <f t="shared" si="305"/>
        <v>5.4663913319161761E-3</v>
      </c>
      <c r="CA84" s="70" cm="1">
        <f t="array" ref="CA84">IF($J84=1,CA83*(1+INDEX(Tbl_CPI,$B84,MATCH(IF(RunType="OPN",StartDt,ValnDt),Tbl_CPI_Cols))),0)</f>
        <v>0</v>
      </c>
      <c r="CB84" s="70">
        <f t="shared" si="291"/>
        <v>1.3662351639721568</v>
      </c>
      <c r="CC84" s="70">
        <f t="shared" si="292"/>
        <v>1.3370484183127618</v>
      </c>
      <c r="CD84" s="36">
        <f t="shared" si="212"/>
        <v>8.9445369139565756</v>
      </c>
      <c r="CE84" s="36">
        <f t="shared" si="213"/>
        <v>1.5748192043263693</v>
      </c>
      <c r="CF84" s="36">
        <f t="shared" si="214"/>
        <v>0</v>
      </c>
      <c r="CG84" s="36">
        <f t="shared" si="215"/>
        <v>5.0249149703619986</v>
      </c>
      <c r="CH84" s="36">
        <f t="shared" si="216"/>
        <v>4.2726510003572615</v>
      </c>
      <c r="CI84" s="36">
        <f t="shared" si="217"/>
        <v>0</v>
      </c>
      <c r="CJ84" s="36">
        <f t="shared" si="218"/>
        <v>0</v>
      </c>
      <c r="CK84" s="36">
        <f t="shared" si="219"/>
        <v>0</v>
      </c>
      <c r="CL84" s="36">
        <f t="shared" si="220"/>
        <v>0.75226397000473666</v>
      </c>
      <c r="CM84" s="36">
        <f t="shared" si="221"/>
        <v>5.0249149703619986</v>
      </c>
      <c r="CN84" s="36">
        <f t="shared" ca="1" si="222"/>
        <v>-17.732927882713639</v>
      </c>
      <c r="CO84" s="20">
        <f t="shared" si="223"/>
        <v>120000</v>
      </c>
      <c r="CP84" s="20">
        <f t="shared" si="224"/>
        <v>2</v>
      </c>
      <c r="CQ84" s="64">
        <f t="shared" si="225"/>
        <v>1.67601438E-3</v>
      </c>
      <c r="CR84" s="64">
        <f t="shared" si="226"/>
        <v>7.5420647100000009E-3</v>
      </c>
      <c r="CS84" s="36">
        <f t="shared" si="227"/>
        <v>36.152283499387281</v>
      </c>
      <c r="CT84" s="36">
        <f t="shared" si="228"/>
        <v>24.026627998730412</v>
      </c>
      <c r="CU84" s="36">
        <f t="shared" si="229"/>
        <v>7.7888232847872567</v>
      </c>
      <c r="CV84" s="36">
        <f t="shared" si="293"/>
        <v>31.815451283517667</v>
      </c>
      <c r="CW84" s="36">
        <f t="shared" si="230"/>
        <v>31.815451283517667</v>
      </c>
      <c r="CX84" s="36">
        <f t="shared" si="231"/>
        <v>3.6878544631709254E-2</v>
      </c>
      <c r="CY84" s="36">
        <f t="shared" si="232"/>
        <v>36.115404954755569</v>
      </c>
      <c r="CZ84" s="36">
        <f t="shared" si="294"/>
        <v>4.2999536712379012</v>
      </c>
      <c r="DA84" s="64">
        <f t="shared" si="233"/>
        <v>9.8887196785901743E-3</v>
      </c>
      <c r="DB84" s="70">
        <f t="shared" si="295"/>
        <v>0.9902081095808879</v>
      </c>
      <c r="DC84" s="70">
        <f>PRODUCT($DB$8:DB84)</f>
        <v>0.54530428527760344</v>
      </c>
      <c r="DD84" s="36">
        <f t="shared" si="234"/>
        <v>3424.9065415598375</v>
      </c>
      <c r="DE84" s="36">
        <f t="shared" si="235"/>
        <v>2847.0753559375771</v>
      </c>
      <c r="DF84" s="36">
        <f t="shared" si="236"/>
        <v>664.39085575077763</v>
      </c>
      <c r="DG84" s="36">
        <f t="shared" si="237"/>
        <v>1.4679610919247537</v>
      </c>
      <c r="DH84" s="36">
        <f t="shared" ca="1" si="238"/>
        <v>23.702077233309321</v>
      </c>
      <c r="DI84" s="36">
        <f t="shared" si="239"/>
        <v>308.63904521960166</v>
      </c>
      <c r="DJ84" s="36">
        <f t="shared" ca="1" si="240"/>
        <v>417.43283148950331</v>
      </c>
      <c r="DK84" s="36">
        <f t="shared" si="241"/>
        <v>566.32019314133038</v>
      </c>
      <c r="DL84" s="36">
        <f t="shared" si="242"/>
        <v>642.87961890629094</v>
      </c>
      <c r="DM84" s="36">
        <f t="shared" ca="1" si="243"/>
        <v>493.99225725446388</v>
      </c>
      <c r="DN84" s="36">
        <f t="shared" ca="1" si="296"/>
        <v>493.99225725446962</v>
      </c>
      <c r="DO84" s="64" cm="1">
        <f t="array" ref="DO84">IFERROR(INDEX(Tbl_FwdNom,$B84,MATCH(LIDt,Tbl_FwdNom_Cols,0)),0)</f>
        <v>13.079357229999999</v>
      </c>
      <c r="DP84" s="64">
        <f t="shared" ca="1" si="297"/>
        <v>13.033577810000001</v>
      </c>
      <c r="DQ84" s="64">
        <f t="shared" ca="1" si="244"/>
        <v>1.0261856837386674E-2</v>
      </c>
      <c r="DR84" s="70">
        <f t="shared" ca="1" si="245"/>
        <v>0.98984237921293861</v>
      </c>
      <c r="DS84" s="70">
        <f ca="1">PRODUCT($DR$8:DR84)</f>
        <v>0.48098296454918632</v>
      </c>
      <c r="DT84" s="36">
        <f t="shared" ca="1" si="246"/>
        <v>2988.1749199096698</v>
      </c>
      <c r="DU84" s="36">
        <f t="shared" ca="1" si="247"/>
        <v>678.66236560586015</v>
      </c>
      <c r="DV84" s="36">
        <f t="shared" ca="1" si="248"/>
        <v>1.5329136437760782</v>
      </c>
      <c r="DW84" s="36">
        <f t="shared" ca="1" si="249"/>
        <v>23.641439084963043</v>
      </c>
      <c r="DX84" s="36">
        <f t="shared" ca="1" si="250"/>
        <v>3485.9986187687546</v>
      </c>
      <c r="DY84" s="36">
        <f t="shared" ca="1" si="251"/>
        <v>36.825103816695133</v>
      </c>
      <c r="DZ84" s="36">
        <f t="shared" ca="1" si="252"/>
        <v>282.71594396415134</v>
      </c>
      <c r="EA84" s="36">
        <f t="shared" ca="1" si="253"/>
        <v>0</v>
      </c>
      <c r="EB84" s="36">
        <f t="shared" ca="1" si="254"/>
        <v>522.4882399688089</v>
      </c>
      <c r="EC84" s="36">
        <f t="shared" ca="1" si="255"/>
        <v>564.42613947809946</v>
      </c>
      <c r="ED84" s="36">
        <f t="shared" ca="1" si="256"/>
        <v>640.72950354840941</v>
      </c>
      <c r="EE84" s="36">
        <f t="shared" ca="1" si="298"/>
        <v>76.303364070309954</v>
      </c>
      <c r="EF84" s="36">
        <f t="shared" ca="1" si="257"/>
        <v>598.79160403911885</v>
      </c>
      <c r="EG84" s="64"/>
      <c r="EH84" s="64"/>
      <c r="EI84" s="64"/>
      <c r="EJ84" s="70"/>
      <c r="EK84" s="70"/>
      <c r="EL84" s="70"/>
      <c r="EM84" s="70"/>
      <c r="EN84" s="70"/>
      <c r="EO84" s="36">
        <f t="shared" ca="1" si="258"/>
        <v>4.7055838394440199</v>
      </c>
      <c r="EP84" s="36">
        <f t="shared" ca="1" si="259"/>
        <v>0</v>
      </c>
      <c r="EQ84" s="36">
        <f t="shared" si="260"/>
        <v>93.726032222004505</v>
      </c>
      <c r="ER84" s="36">
        <f t="shared" si="261"/>
        <v>20.529883033006719</v>
      </c>
      <c r="ES84" s="36">
        <f t="shared" si="262"/>
        <v>-18.748520642610618</v>
      </c>
      <c r="ET84" s="36">
        <f t="shared" ca="1" si="263"/>
        <v>0</v>
      </c>
      <c r="EU84" s="36">
        <f t="shared" ca="1" si="299"/>
        <v>20.529883033006719</v>
      </c>
      <c r="EV84" s="36">
        <f t="shared" si="264"/>
        <v>5.0947294105635823</v>
      </c>
      <c r="EW84" s="36">
        <f t="shared" si="265"/>
        <v>122.51565190687418</v>
      </c>
      <c r="EX84" s="36">
        <f t="shared" ca="1" si="300"/>
        <v>241.86629657244899</v>
      </c>
      <c r="EY84" s="36">
        <f t="shared" si="266"/>
        <v>15.675142646747295</v>
      </c>
      <c r="EZ84" s="36">
        <f t="shared" si="267"/>
        <v>2.390342141424993</v>
      </c>
      <c r="FA84" s="36">
        <f t="shared" si="268"/>
        <v>-2.7993742989541208</v>
      </c>
      <c r="FB84" s="36">
        <f t="shared" si="269"/>
        <v>5.620339222167372</v>
      </c>
      <c r="FC84" s="36">
        <f t="shared" si="301"/>
        <v>8.010681363592365</v>
      </c>
      <c r="FD84" s="36">
        <f t="shared" si="270"/>
        <v>6.4287961890629098E-6</v>
      </c>
      <c r="FE84" s="36">
        <f t="shared" si="271"/>
        <v>24.957634637305596</v>
      </c>
      <c r="FF84" s="36">
        <f t="shared" si="302"/>
        <v>48.643465076441444</v>
      </c>
      <c r="FG84" s="36">
        <f t="shared" ca="1" si="272"/>
        <v>193.22283149600753</v>
      </c>
      <c r="FH84" s="36">
        <f t="shared" ca="1" si="273"/>
        <v>2.3917480065037036</v>
      </c>
      <c r="FI84" s="36">
        <f t="shared" ca="1" si="274"/>
        <v>-3.9686050723481823</v>
      </c>
      <c r="FJ84" s="36">
        <f t="shared" ca="1" si="275"/>
        <v>250.34389968627815</v>
      </c>
      <c r="FK84" s="36">
        <f t="shared" si="276"/>
        <v>0.48102159033622038</v>
      </c>
      <c r="FL84" s="36">
        <f t="shared" si="277"/>
        <v>-2.9019530232097508</v>
      </c>
      <c r="FM84" s="36">
        <f t="shared" ca="1" si="278"/>
        <v>46.07559233318193</v>
      </c>
      <c r="FN84" s="36">
        <f t="shared" ca="1" si="306"/>
        <v>204.26830735309622</v>
      </c>
    </row>
    <row r="85" spans="2:170" x14ac:dyDescent="0.25">
      <c r="B85" s="2">
        <v>77</v>
      </c>
      <c r="C85" s="2">
        <f t="shared" si="279"/>
        <v>7</v>
      </c>
      <c r="D85" s="2">
        <f t="shared" si="303"/>
        <v>101</v>
      </c>
      <c r="E85" s="2">
        <f t="shared" si="280"/>
        <v>9</v>
      </c>
      <c r="F85" s="189">
        <f t="shared" si="304"/>
        <v>48060</v>
      </c>
      <c r="G85" s="2">
        <f t="shared" si="281"/>
        <v>7</v>
      </c>
      <c r="H85" s="187">
        <f t="shared" si="155"/>
        <v>41</v>
      </c>
      <c r="I85" s="186">
        <f t="shared" si="282"/>
        <v>41</v>
      </c>
      <c r="J85" s="2">
        <f t="shared" si="156"/>
        <v>0</v>
      </c>
      <c r="K85" s="2">
        <f t="shared" si="157"/>
        <v>1</v>
      </c>
      <c r="L85">
        <f t="shared" si="158"/>
        <v>2</v>
      </c>
      <c r="M85" s="190">
        <f t="shared" si="283"/>
        <v>1.21562346E-3</v>
      </c>
      <c r="N85">
        <f t="shared" si="159"/>
        <v>1</v>
      </c>
      <c r="O85">
        <f t="shared" si="160"/>
        <v>100</v>
      </c>
      <c r="P85" s="58">
        <f t="shared" si="161"/>
        <v>5.4703055700000003E-3</v>
      </c>
      <c r="Q85" s="106">
        <f t="shared" si="162"/>
        <v>5.4703055700000003E-3</v>
      </c>
      <c r="R85" s="59">
        <f t="shared" si="163"/>
        <v>5.4703055700000003E-3</v>
      </c>
      <c r="S85" s="32">
        <f t="shared" si="284"/>
        <v>4.5700574781992742E-4</v>
      </c>
      <c r="T85">
        <f t="shared" si="164"/>
        <v>1</v>
      </c>
      <c r="U85" s="32">
        <f t="shared" si="285"/>
        <v>3.6940437000000003E-4</v>
      </c>
      <c r="V85">
        <f t="shared" si="165"/>
        <v>1</v>
      </c>
      <c r="W85">
        <f t="shared" si="166"/>
        <v>100</v>
      </c>
      <c r="X85" s="58">
        <f t="shared" si="167"/>
        <v>1.6623196649999999E-3</v>
      </c>
      <c r="Y85" s="58">
        <f t="shared" si="168"/>
        <v>1.6623196649999999E-3</v>
      </c>
      <c r="Z85" s="32">
        <f t="shared" si="169"/>
        <v>1.6623196649999999E-3</v>
      </c>
      <c r="AA85" s="32">
        <f t="shared" si="170"/>
        <v>1.3863229393962229E-4</v>
      </c>
      <c r="AB85" s="59">
        <f t="shared" si="171"/>
        <v>4.9056245199999996E-3</v>
      </c>
      <c r="AC85" s="59">
        <f t="shared" si="172"/>
        <v>4.9056245199999996E-3</v>
      </c>
      <c r="AD85">
        <f t="shared" si="173"/>
        <v>1</v>
      </c>
      <c r="AE85" s="59">
        <f t="shared" si="174"/>
        <v>4.9056245199999996E-3</v>
      </c>
      <c r="AF85" s="59">
        <f t="shared" si="175"/>
        <v>4.1758461800000006E-3</v>
      </c>
      <c r="AG85" s="59">
        <f t="shared" si="176"/>
        <v>4.1758461800000006E-3</v>
      </c>
      <c r="AH85">
        <f t="shared" si="177"/>
        <v>1</v>
      </c>
      <c r="AI85" s="59">
        <f t="shared" si="178"/>
        <v>4.1758461800000006E-3</v>
      </c>
      <c r="AJ85" s="59">
        <f t="shared" si="179"/>
        <v>0</v>
      </c>
      <c r="AK85" s="59">
        <f t="shared" si="180"/>
        <v>0</v>
      </c>
      <c r="AL85" s="59">
        <f t="shared" si="181"/>
        <v>0</v>
      </c>
      <c r="AM85" s="12">
        <f t="shared" si="286"/>
        <v>0.47307956042940852</v>
      </c>
      <c r="AN85" s="12">
        <f t="shared" si="287"/>
        <v>0</v>
      </c>
      <c r="AO85" s="66">
        <f t="shared" si="182"/>
        <v>2.162000782923644E-4</v>
      </c>
      <c r="AP85" s="66">
        <f t="shared" si="183"/>
        <v>6.5584104678277061E-5</v>
      </c>
      <c r="AQ85" s="59">
        <f t="shared" si="184"/>
        <v>2.320750691553328E-3</v>
      </c>
      <c r="AR85" s="59">
        <f t="shared" si="185"/>
        <v>1.975507475255225E-3</v>
      </c>
      <c r="AS85" s="59">
        <f t="shared" si="186"/>
        <v>0</v>
      </c>
      <c r="AT85" s="12">
        <f t="shared" si="187"/>
        <v>0.46850151807962931</v>
      </c>
      <c r="AU85" s="59">
        <f t="shared" si="288"/>
        <v>0</v>
      </c>
      <c r="AV85" s="59">
        <f t="shared" si="289"/>
        <v>-1.5612511283791264E-17</v>
      </c>
      <c r="AW85" s="70">
        <f t="shared" si="188"/>
        <v>0</v>
      </c>
      <c r="AX85" s="20">
        <f t="shared" si="189"/>
        <v>200000</v>
      </c>
      <c r="AY85" s="20">
        <f t="shared" si="190"/>
        <v>0</v>
      </c>
      <c r="AZ85" s="20">
        <f t="shared" si="191"/>
        <v>0</v>
      </c>
      <c r="BA85" s="20">
        <f t="shared" si="192"/>
        <v>200000</v>
      </c>
      <c r="BB85" s="36">
        <f t="shared" si="193"/>
        <v>1</v>
      </c>
      <c r="BC85" s="36">
        <f t="shared" si="194"/>
        <v>0</v>
      </c>
      <c r="BD85" s="80">
        <f t="shared" si="195"/>
        <v>43.240015658472878</v>
      </c>
      <c r="BE85" s="36">
        <f t="shared" si="196"/>
        <v>0</v>
      </c>
      <c r="BF85" s="36">
        <f t="shared" si="197"/>
        <v>0</v>
      </c>
      <c r="BG85" s="36">
        <f t="shared" si="198"/>
        <v>43.240015658472878</v>
      </c>
      <c r="BH85" s="36">
        <f t="shared" si="199"/>
        <v>13.116820935655412</v>
      </c>
      <c r="BI85" s="36">
        <f t="shared" si="200"/>
        <v>0</v>
      </c>
      <c r="BJ85" s="36">
        <f t="shared" si="201"/>
        <v>0</v>
      </c>
      <c r="BK85" s="36">
        <f t="shared" si="202"/>
        <v>13.116820935655412</v>
      </c>
      <c r="BL85" s="68">
        <f ca="1">IF(OR(AT85=0,E85&gt;ProjTerm),0,VLOOKUP(D85,'Life Events'!$AE$5:$AI$1206,5,FALSE))</f>
        <v>1.6608774811182045E-2</v>
      </c>
      <c r="BM85" s="93">
        <f t="shared" ca="1" si="203"/>
        <v>1.6608774811182045E-2</v>
      </c>
      <c r="BN85" s="93">
        <f t="shared" ca="1" si="204"/>
        <v>7.7812362124814963E-3</v>
      </c>
      <c r="BO85" s="36">
        <f t="shared" ca="1" si="205"/>
        <v>1.1839652387261492</v>
      </c>
      <c r="BP85" s="36">
        <f t="shared" si="206"/>
        <v>2.3559857448938442E-2</v>
      </c>
      <c r="BQ85" s="36">
        <f t="shared" si="207"/>
        <v>98.304279309587002</v>
      </c>
      <c r="BR85" s="36">
        <f t="shared" si="208"/>
        <v>154.78110000000001</v>
      </c>
      <c r="BS85" s="36">
        <f t="shared" si="209"/>
        <v>152.15644486245117</v>
      </c>
      <c r="BT85" s="36">
        <f t="shared" si="210"/>
        <v>71.285525403657786</v>
      </c>
      <c r="BU85" s="70" cm="1">
        <f t="array" ref="BU85">IF(AND(ActInt=1,$J85=0),INDEX(Tbl_FwdNom,$B85-IVP,MATCH(ValnDt,Tbl_FwdNom_Cols)),INDEX(Tbl_FwdNom,$B85,MATCH(StartDt,Tbl_FwdNom_Cols)))</f>
        <v>12.601126251</v>
      </c>
      <c r="BV85" s="70" cm="1">
        <f t="array" ref="BV85">INDEX(Tbl_FwdReal,$B85,MATCH(StartDt,Tbl_FwdReal_Cols))</f>
        <v>5.4251803120000002</v>
      </c>
      <c r="BW85" s="70" cm="1">
        <f t="array" ref="BW85">IF(RunType&lt;&gt;"OPN",INDEX(Tbl_FwdReal,$B85,MATCH(ValnDt,Tbl_FwdReal_Cols)),IF(AND($J85=0,ActInt=1),INDEX(Tbl_FwdReal,$B85-IVP,MATCH(ValnDt,Tbl_FwdReal_Cols)),-999))*$K85</f>
        <v>5.4251803120000002</v>
      </c>
      <c r="BX85" s="70">
        <f t="shared" si="211"/>
        <v>5.4251803120000004E-2</v>
      </c>
      <c r="BY85" s="70">
        <f t="shared" si="290"/>
        <v>6.8066717246896502E-2</v>
      </c>
      <c r="BZ85" s="64">
        <f t="shared" si="305"/>
        <v>5.502601328421397E-3</v>
      </c>
      <c r="CA85" s="70" cm="1">
        <f t="array" ref="CA85">IF($J85=1,CA84*(1+INDEX(Tbl_CPI,$B85,MATCH(IF(RunType="OPN",StartDt,ValnDt),Tbl_CPI_Cols))),0)</f>
        <v>0</v>
      </c>
      <c r="CB85" s="70">
        <f t="shared" si="291"/>
        <v>1.373753011400366</v>
      </c>
      <c r="CC85" s="70">
        <f t="shared" si="292"/>
        <v>1.3370484183127618</v>
      </c>
      <c r="CD85" s="36">
        <f t="shared" si="212"/>
        <v>8.9445369139565756</v>
      </c>
      <c r="CE85" s="36">
        <f t="shared" si="213"/>
        <v>1.5748192043263693</v>
      </c>
      <c r="CF85" s="36">
        <f t="shared" si="214"/>
        <v>0</v>
      </c>
      <c r="CG85" s="36">
        <f t="shared" si="215"/>
        <v>4.9764923684377047</v>
      </c>
      <c r="CH85" s="36">
        <f t="shared" si="216"/>
        <v>4.2314775914991953</v>
      </c>
      <c r="CI85" s="36">
        <f t="shared" si="217"/>
        <v>0</v>
      </c>
      <c r="CJ85" s="36">
        <f t="shared" si="218"/>
        <v>0</v>
      </c>
      <c r="CK85" s="36">
        <f t="shared" si="219"/>
        <v>0</v>
      </c>
      <c r="CL85" s="36">
        <f t="shared" si="220"/>
        <v>0.7450147769385097</v>
      </c>
      <c r="CM85" s="36">
        <f t="shared" si="221"/>
        <v>4.9764923684377047</v>
      </c>
      <c r="CN85" s="36">
        <f t="shared" ca="1" si="222"/>
        <v>-13.768283428252287</v>
      </c>
      <c r="CO85" s="20">
        <f t="shared" si="223"/>
        <v>120000</v>
      </c>
      <c r="CP85" s="20">
        <f t="shared" si="224"/>
        <v>2</v>
      </c>
      <c r="CQ85" s="64">
        <f t="shared" si="225"/>
        <v>1.7983075200000002E-3</v>
      </c>
      <c r="CR85" s="64">
        <f t="shared" si="226"/>
        <v>8.09238384E-3</v>
      </c>
      <c r="CS85" s="36">
        <f t="shared" si="227"/>
        <v>38.426145920309807</v>
      </c>
      <c r="CT85" s="36">
        <f t="shared" si="228"/>
        <v>25.944009395083729</v>
      </c>
      <c r="CU85" s="36">
        <f t="shared" si="229"/>
        <v>7.8700925613932471</v>
      </c>
      <c r="CV85" s="36">
        <f t="shared" si="293"/>
        <v>33.814101956476975</v>
      </c>
      <c r="CW85" s="36">
        <f t="shared" si="230"/>
        <v>33.814101956476975</v>
      </c>
      <c r="CX85" s="36">
        <f t="shared" si="231"/>
        <v>4.102729326306509E-2</v>
      </c>
      <c r="CY85" s="36">
        <f t="shared" si="232"/>
        <v>38.385118627046744</v>
      </c>
      <c r="CZ85" s="36">
        <f t="shared" si="294"/>
        <v>4.5710166705697688</v>
      </c>
      <c r="DA85" s="64">
        <f t="shared" si="233"/>
        <v>9.9391966032289503E-3</v>
      </c>
      <c r="DB85" s="70">
        <f t="shared" si="295"/>
        <v>0.99015861881917455</v>
      </c>
      <c r="DC85" s="70">
        <f>PRODUCT($DB$8:DB85)</f>
        <v>0.53993773794664901</v>
      </c>
      <c r="DD85" s="36">
        <f t="shared" si="234"/>
        <v>3387.6618356204281</v>
      </c>
      <c r="DE85" s="36">
        <f t="shared" si="235"/>
        <v>2832.1329819859761</v>
      </c>
      <c r="DF85" s="36">
        <f t="shared" si="236"/>
        <v>657.87754615181677</v>
      </c>
      <c r="DG85" s="36">
        <f t="shared" si="237"/>
        <v>1.4589915883743461</v>
      </c>
      <c r="DH85" s="36">
        <f t="shared" ca="1" si="238"/>
        <v>22.753691600109949</v>
      </c>
      <c r="DI85" s="36">
        <f t="shared" si="239"/>
        <v>306.68071466499003</v>
      </c>
      <c r="DJ85" s="36">
        <f t="shared" ca="1" si="240"/>
        <v>430.32410719409017</v>
      </c>
      <c r="DK85" s="36">
        <f t="shared" si="241"/>
        <v>538.13485892486369</v>
      </c>
      <c r="DL85" s="36">
        <f t="shared" si="242"/>
        <v>610.8842072037628</v>
      </c>
      <c r="DM85" s="36">
        <f t="shared" ca="1" si="243"/>
        <v>503.07345547298928</v>
      </c>
      <c r="DN85" s="36">
        <f t="shared" ca="1" si="296"/>
        <v>503.07345547299502</v>
      </c>
      <c r="DO85" s="64" cm="1">
        <f t="array" ref="DO85">IFERROR(INDEX(Tbl_FwdNom,$B85,MATCH(LIDt,Tbl_FwdNom_Cols,0)),0)</f>
        <v>13.182839270000001</v>
      </c>
      <c r="DP85" s="64">
        <f t="shared" ca="1" si="297"/>
        <v>13.0790579</v>
      </c>
      <c r="DQ85" s="64">
        <f t="shared" ca="1" si="244"/>
        <v>1.0295724597435996E-2</v>
      </c>
      <c r="DR85" s="70">
        <f t="shared" ca="1" si="245"/>
        <v>0.98980919710262216</v>
      </c>
      <c r="DS85" s="70">
        <f ca="1">PRODUCT($DR$8:DR85)</f>
        <v>0.47608136196046907</v>
      </c>
      <c r="DT85" s="36">
        <f t="shared" ca="1" si="246"/>
        <v>2975.7003302755525</v>
      </c>
      <c r="DU85" s="36">
        <f t="shared" ca="1" si="247"/>
        <v>672.53286548112715</v>
      </c>
      <c r="DV85" s="36">
        <f t="shared" ca="1" si="248"/>
        <v>1.5251362430351103</v>
      </c>
      <c r="DW85" s="36">
        <f t="shared" ca="1" si="249"/>
        <v>22.700879592142734</v>
      </c>
      <c r="DX85" s="36">
        <f t="shared" ca="1" si="250"/>
        <v>3450.6039750909822</v>
      </c>
      <c r="DY85" s="36">
        <f t="shared" ca="1" si="251"/>
        <v>36.451559699960924</v>
      </c>
      <c r="DZ85" s="36">
        <f t="shared" ca="1" si="252"/>
        <v>281.35166574308892</v>
      </c>
      <c r="EA85" s="36">
        <f t="shared" ca="1" si="253"/>
        <v>0</v>
      </c>
      <c r="EB85" s="36">
        <f t="shared" ca="1" si="254"/>
        <v>536.60818945785468</v>
      </c>
      <c r="EC85" s="36">
        <f t="shared" ca="1" si="255"/>
        <v>536.42321360928304</v>
      </c>
      <c r="ED85" s="36">
        <f t="shared" ca="1" si="256"/>
        <v>608.94115943134898</v>
      </c>
      <c r="EE85" s="36">
        <f t="shared" ca="1" si="298"/>
        <v>72.51794582206594</v>
      </c>
      <c r="EF85" s="36">
        <f t="shared" ca="1" si="257"/>
        <v>609.12613527992062</v>
      </c>
      <c r="EG85" s="64"/>
      <c r="EH85" s="64"/>
      <c r="EI85" s="64"/>
      <c r="EJ85" s="70"/>
      <c r="EK85" s="70"/>
      <c r="EL85" s="70"/>
      <c r="EM85" s="70"/>
      <c r="EN85" s="70"/>
      <c r="EO85" s="36">
        <f t="shared" ca="1" si="258"/>
        <v>4.8604238292805979</v>
      </c>
      <c r="EP85" s="36">
        <f t="shared" ca="1" si="259"/>
        <v>0</v>
      </c>
      <c r="EQ85" s="36">
        <f t="shared" si="260"/>
        <v>93.15334948306446</v>
      </c>
      <c r="ER85" s="36">
        <f t="shared" si="261"/>
        <v>20.306627464641178</v>
      </c>
      <c r="ES85" s="36">
        <f t="shared" si="262"/>
        <v>-18.544636790698281</v>
      </c>
      <c r="ET85" s="36">
        <f t="shared" ca="1" si="263"/>
        <v>0</v>
      </c>
      <c r="EU85" s="36">
        <f t="shared" ca="1" si="299"/>
        <v>20.306627464641178</v>
      </c>
      <c r="EV85" s="36">
        <f t="shared" si="264"/>
        <v>5.0624030914321638</v>
      </c>
      <c r="EW85" s="36">
        <f t="shared" si="265"/>
        <v>121.76705946746671</v>
      </c>
      <c r="EX85" s="36">
        <f t="shared" ca="1" si="300"/>
        <v>240.28943950660451</v>
      </c>
      <c r="EY85" s="36">
        <f t="shared" si="266"/>
        <v>14.895002472089766</v>
      </c>
      <c r="EZ85" s="36">
        <f t="shared" si="267"/>
        <v>2.2713774415408867</v>
      </c>
      <c r="FA85" s="36">
        <f t="shared" si="268"/>
        <v>-2.6600525183742811</v>
      </c>
      <c r="FB85" s="36">
        <f t="shared" si="269"/>
        <v>5.34063587120247</v>
      </c>
      <c r="FC85" s="36">
        <f t="shared" si="301"/>
        <v>7.6120133127433567</v>
      </c>
      <c r="FD85" s="36">
        <f t="shared" si="270"/>
        <v>6.1088420720376278E-6</v>
      </c>
      <c r="FE85" s="36">
        <f t="shared" si="271"/>
        <v>23.715511749892723</v>
      </c>
      <c r="FF85" s="36">
        <f t="shared" si="302"/>
        <v>46.222533643567914</v>
      </c>
      <c r="FG85" s="36">
        <f t="shared" ca="1" si="272"/>
        <v>194.0669058630366</v>
      </c>
      <c r="FH85" s="36">
        <f t="shared" ca="1" si="273"/>
        <v>2.3882839809358321</v>
      </c>
      <c r="FI85" s="36">
        <f t="shared" ca="1" si="274"/>
        <v>-3.9305617595328006</v>
      </c>
      <c r="FJ85" s="36">
        <f t="shared" ca="1" si="275"/>
        <v>248.99080977256341</v>
      </c>
      <c r="FK85" s="36">
        <f t="shared" si="276"/>
        <v>0.45941484938278609</v>
      </c>
      <c r="FL85" s="36">
        <f t="shared" si="277"/>
        <v>-2.8740451021482913</v>
      </c>
      <c r="FM85" s="36">
        <f t="shared" ca="1" si="278"/>
        <v>43.675928840359809</v>
      </c>
      <c r="FN85" s="36">
        <f t="shared" ca="1" si="306"/>
        <v>205.31488093220361</v>
      </c>
    </row>
    <row r="86" spans="2:170" x14ac:dyDescent="0.25">
      <c r="B86" s="2">
        <v>78</v>
      </c>
      <c r="C86" s="2">
        <f t="shared" si="279"/>
        <v>7</v>
      </c>
      <c r="D86" s="2">
        <f t="shared" si="303"/>
        <v>102</v>
      </c>
      <c r="E86" s="2">
        <f t="shared" si="280"/>
        <v>9</v>
      </c>
      <c r="F86" s="189">
        <f t="shared" si="304"/>
        <v>48091</v>
      </c>
      <c r="G86" s="2">
        <f t="shared" si="281"/>
        <v>8</v>
      </c>
      <c r="H86" s="187">
        <f t="shared" si="155"/>
        <v>41.083333333333336</v>
      </c>
      <c r="I86" s="186">
        <f t="shared" si="282"/>
        <v>41</v>
      </c>
      <c r="J86" s="2">
        <f t="shared" si="156"/>
        <v>0</v>
      </c>
      <c r="K86" s="2">
        <f t="shared" si="157"/>
        <v>1</v>
      </c>
      <c r="L86">
        <f t="shared" si="158"/>
        <v>2</v>
      </c>
      <c r="M86" s="190">
        <f t="shared" si="283"/>
        <v>1.21562346E-3</v>
      </c>
      <c r="N86">
        <f t="shared" si="159"/>
        <v>1</v>
      </c>
      <c r="O86">
        <f t="shared" si="160"/>
        <v>100</v>
      </c>
      <c r="P86" s="58">
        <f t="shared" si="161"/>
        <v>5.4703055700000003E-3</v>
      </c>
      <c r="Q86" s="106">
        <f t="shared" si="162"/>
        <v>5.4703055700000003E-3</v>
      </c>
      <c r="R86" s="59">
        <f t="shared" si="163"/>
        <v>5.4703055700000003E-3</v>
      </c>
      <c r="S86" s="32">
        <f t="shared" si="284"/>
        <v>4.5700574781992742E-4</v>
      </c>
      <c r="T86">
        <f t="shared" si="164"/>
        <v>1</v>
      </c>
      <c r="U86" s="32">
        <f t="shared" si="285"/>
        <v>3.6940437000000003E-4</v>
      </c>
      <c r="V86">
        <f t="shared" si="165"/>
        <v>1</v>
      </c>
      <c r="W86">
        <f t="shared" si="166"/>
        <v>100</v>
      </c>
      <c r="X86" s="58">
        <f t="shared" si="167"/>
        <v>1.6623196649999999E-3</v>
      </c>
      <c r="Y86" s="58">
        <f t="shared" si="168"/>
        <v>1.6623196649999999E-3</v>
      </c>
      <c r="Z86" s="32">
        <f t="shared" si="169"/>
        <v>1.6623196649999999E-3</v>
      </c>
      <c r="AA86" s="32">
        <f t="shared" si="170"/>
        <v>1.3863229393962229E-4</v>
      </c>
      <c r="AB86" s="59">
        <f t="shared" si="171"/>
        <v>4.9056245199999996E-3</v>
      </c>
      <c r="AC86" s="59">
        <f t="shared" si="172"/>
        <v>4.9056245199999996E-3</v>
      </c>
      <c r="AD86">
        <f t="shared" si="173"/>
        <v>1</v>
      </c>
      <c r="AE86" s="59">
        <f t="shared" si="174"/>
        <v>4.9056245199999996E-3</v>
      </c>
      <c r="AF86" s="59">
        <f t="shared" si="175"/>
        <v>4.1758461800000006E-3</v>
      </c>
      <c r="AG86" s="59">
        <f t="shared" si="176"/>
        <v>4.1758461800000006E-3</v>
      </c>
      <c r="AH86">
        <f t="shared" si="177"/>
        <v>1</v>
      </c>
      <c r="AI86" s="59">
        <f t="shared" si="178"/>
        <v>4.1758461800000006E-3</v>
      </c>
      <c r="AJ86" s="59">
        <f t="shared" si="179"/>
        <v>0</v>
      </c>
      <c r="AK86" s="59">
        <f t="shared" si="180"/>
        <v>0</v>
      </c>
      <c r="AL86" s="59">
        <f t="shared" si="181"/>
        <v>0</v>
      </c>
      <c r="AM86" s="12">
        <f t="shared" si="286"/>
        <v>0.46850151807962931</v>
      </c>
      <c r="AN86" s="12">
        <f t="shared" si="287"/>
        <v>0</v>
      </c>
      <c r="AO86" s="66">
        <f t="shared" si="182"/>
        <v>2.1410788662475224E-4</v>
      </c>
      <c r="AP86" s="66">
        <f t="shared" si="183"/>
        <v>6.4949440165574431E-5</v>
      </c>
      <c r="AQ86" s="59">
        <f t="shared" si="184"/>
        <v>2.2982925347486529E-3</v>
      </c>
      <c r="AR86" s="59">
        <f t="shared" si="185"/>
        <v>1.9563902745970215E-3</v>
      </c>
      <c r="AS86" s="59">
        <f t="shared" si="186"/>
        <v>0</v>
      </c>
      <c r="AT86" s="12">
        <f t="shared" si="187"/>
        <v>0.46396777794349331</v>
      </c>
      <c r="AU86" s="59">
        <f t="shared" si="288"/>
        <v>1.3010426069826053E-18</v>
      </c>
      <c r="AV86" s="59">
        <f t="shared" si="289"/>
        <v>0</v>
      </c>
      <c r="AW86" s="70">
        <f t="shared" si="188"/>
        <v>0</v>
      </c>
      <c r="AX86" s="20">
        <f t="shared" si="189"/>
        <v>200000</v>
      </c>
      <c r="AY86" s="20">
        <f t="shared" si="190"/>
        <v>0</v>
      </c>
      <c r="AZ86" s="20">
        <f t="shared" si="191"/>
        <v>0</v>
      </c>
      <c r="BA86" s="20">
        <f t="shared" si="192"/>
        <v>200000</v>
      </c>
      <c r="BB86" s="36">
        <f t="shared" si="193"/>
        <v>1</v>
      </c>
      <c r="BC86" s="36">
        <f t="shared" si="194"/>
        <v>0</v>
      </c>
      <c r="BD86" s="80">
        <f t="shared" si="195"/>
        <v>42.821577324950447</v>
      </c>
      <c r="BE86" s="36">
        <f t="shared" si="196"/>
        <v>0</v>
      </c>
      <c r="BF86" s="36">
        <f t="shared" si="197"/>
        <v>0</v>
      </c>
      <c r="BG86" s="36">
        <f t="shared" si="198"/>
        <v>42.821577324950447</v>
      </c>
      <c r="BH86" s="36">
        <f t="shared" si="199"/>
        <v>12.989888033114886</v>
      </c>
      <c r="BI86" s="36">
        <f t="shared" si="200"/>
        <v>0</v>
      </c>
      <c r="BJ86" s="36">
        <f t="shared" si="201"/>
        <v>0</v>
      </c>
      <c r="BK86" s="36">
        <f t="shared" si="202"/>
        <v>12.989888033114886</v>
      </c>
      <c r="BL86" s="68">
        <f ca="1">IF(OR(AT86=0,E86&gt;ProjTerm),0,VLOOKUP(D86,'Life Events'!$AE$5:$AI$1206,5,FALSE))</f>
        <v>1.5906451338220124E-2</v>
      </c>
      <c r="BM86" s="93">
        <f t="shared" ca="1" si="203"/>
        <v>1.5906451338220124E-2</v>
      </c>
      <c r="BN86" s="93">
        <f t="shared" ca="1" si="204"/>
        <v>7.3800808823602966E-3</v>
      </c>
      <c r="BO86" s="36">
        <f t="shared" ca="1" si="205"/>
        <v>1.1229268698572845</v>
      </c>
      <c r="BP86" s="36">
        <f t="shared" si="206"/>
        <v>2.3331866146464705E-2</v>
      </c>
      <c r="BQ86" s="36">
        <f t="shared" si="207"/>
        <v>98.304279309587002</v>
      </c>
      <c r="BR86" s="36">
        <f t="shared" si="208"/>
        <v>154.78110000000001</v>
      </c>
      <c r="BS86" s="36">
        <f t="shared" si="209"/>
        <v>152.15644486245117</v>
      </c>
      <c r="BT86" s="36">
        <f t="shared" si="210"/>
        <v>70.595687622613127</v>
      </c>
      <c r="BU86" s="70" cm="1">
        <f t="array" ref="BU86">IF(AND(ActInt=1,$J86=0),INDEX(Tbl_FwdNom,$B86-IVP,MATCH(ValnDt,Tbl_FwdNom_Cols)),INDEX(Tbl_FwdNom,$B86,MATCH(StartDt,Tbl_FwdNom_Cols)))</f>
        <v>12.666473222</v>
      </c>
      <c r="BV86" s="70" cm="1">
        <f t="array" ref="BV86">INDEX(Tbl_FwdReal,$B86,MATCH(StartDt,Tbl_FwdReal_Cols))</f>
        <v>5.4422816389999999</v>
      </c>
      <c r="BW86" s="70" cm="1">
        <f t="array" ref="BW86">IF(RunType&lt;&gt;"OPN",INDEX(Tbl_FwdReal,$B86,MATCH(ValnDt,Tbl_FwdReal_Cols)),IF(AND($J86=0,ActInt=1),INDEX(Tbl_FwdReal,$B86-IVP,MATCH(ValnDt,Tbl_FwdReal_Cols)),-999))*$K86</f>
        <v>5.4422816389999999</v>
      </c>
      <c r="BX86" s="70">
        <f t="shared" si="211"/>
        <v>5.4422816389999996E-2</v>
      </c>
      <c r="BY86" s="70">
        <f t="shared" si="290"/>
        <v>6.8513232744083385E-2</v>
      </c>
      <c r="BZ86" s="64">
        <f t="shared" si="305"/>
        <v>5.5376246156511044E-3</v>
      </c>
      <c r="CA86" s="70" cm="1">
        <f t="array" ref="CA86">IF($J86=1,CA85*(1+INDEX(Tbl_CPI,$B86,MATCH(IF(RunType="OPN",StartDt,ValnDt),Tbl_CPI_Cols))),0)</f>
        <v>0</v>
      </c>
      <c r="CB86" s="70">
        <f t="shared" si="291"/>
        <v>1.3813603398921215</v>
      </c>
      <c r="CC86" s="70">
        <f t="shared" si="292"/>
        <v>1.3370484183127618</v>
      </c>
      <c r="CD86" s="36">
        <f t="shared" si="212"/>
        <v>8.9445369139565756</v>
      </c>
      <c r="CE86" s="36">
        <f t="shared" si="213"/>
        <v>1.5748192043263693</v>
      </c>
      <c r="CF86" s="36">
        <f t="shared" si="214"/>
        <v>0</v>
      </c>
      <c r="CG86" s="36">
        <f t="shared" si="215"/>
        <v>4.9283343106357957</v>
      </c>
      <c r="CH86" s="36">
        <f t="shared" si="216"/>
        <v>4.1905291227079386</v>
      </c>
      <c r="CI86" s="36">
        <f t="shared" si="217"/>
        <v>0</v>
      </c>
      <c r="CJ86" s="36">
        <f t="shared" si="218"/>
        <v>0</v>
      </c>
      <c r="CK86" s="36">
        <f t="shared" si="219"/>
        <v>0</v>
      </c>
      <c r="CL86" s="36">
        <f t="shared" si="220"/>
        <v>0.73780518792785799</v>
      </c>
      <c r="CM86" s="36">
        <f t="shared" si="221"/>
        <v>4.9283343106357957</v>
      </c>
      <c r="CN86" s="36">
        <f t="shared" ca="1" si="222"/>
        <v>-13.684627260836976</v>
      </c>
      <c r="CO86" s="20">
        <f t="shared" si="223"/>
        <v>120000</v>
      </c>
      <c r="CP86" s="20">
        <f t="shared" si="224"/>
        <v>2</v>
      </c>
      <c r="CQ86" s="64">
        <f t="shared" si="225"/>
        <v>1.7983075200000002E-3</v>
      </c>
      <c r="CR86" s="64">
        <f t="shared" si="226"/>
        <v>8.09238384E-3</v>
      </c>
      <c r="CS86" s="36">
        <f t="shared" si="227"/>
        <v>38.054291927712249</v>
      </c>
      <c r="CT86" s="36">
        <f t="shared" si="228"/>
        <v>25.692946394970271</v>
      </c>
      <c r="CU86" s="36">
        <f t="shared" si="229"/>
        <v>7.7939328198689317</v>
      </c>
      <c r="CV86" s="36">
        <f t="shared" si="293"/>
        <v>33.486879214839206</v>
      </c>
      <c r="CW86" s="36">
        <f t="shared" si="230"/>
        <v>33.486879214839206</v>
      </c>
      <c r="CX86" s="36">
        <f t="shared" si="231"/>
        <v>4.0630267684779398E-2</v>
      </c>
      <c r="CY86" s="36">
        <f t="shared" si="232"/>
        <v>38.013661660027466</v>
      </c>
      <c r="CZ86" s="36">
        <f t="shared" si="294"/>
        <v>4.5267824451882603</v>
      </c>
      <c r="DA86" s="64">
        <f t="shared" si="233"/>
        <v>9.9880259842342056E-3</v>
      </c>
      <c r="DB86" s="70">
        <f t="shared" si="295"/>
        <v>0.99011074812050281</v>
      </c>
      <c r="DC86" s="70">
        <f>PRODUCT($DB$8:DB86)</f>
        <v>0.5345981576568487</v>
      </c>
      <c r="DD86" s="36">
        <f t="shared" si="234"/>
        <v>3350.90220243779</v>
      </c>
      <c r="DE86" s="36">
        <f t="shared" si="235"/>
        <v>2817.5988224759085</v>
      </c>
      <c r="DF86" s="36">
        <f t="shared" si="236"/>
        <v>651.4585561441105</v>
      </c>
      <c r="DG86" s="36">
        <f t="shared" si="237"/>
        <v>1.4502321681233434</v>
      </c>
      <c r="DH86" s="36">
        <f t="shared" ca="1" si="238"/>
        <v>21.858029193191815</v>
      </c>
      <c r="DI86" s="36">
        <f t="shared" si="239"/>
        <v>304.76629097013802</v>
      </c>
      <c r="DJ86" s="36">
        <f t="shared" ca="1" si="240"/>
        <v>443.32926417743516</v>
      </c>
      <c r="DK86" s="36">
        <f t="shared" si="241"/>
        <v>510.02288466398829</v>
      </c>
      <c r="DL86" s="36">
        <f t="shared" si="242"/>
        <v>578.97207287864489</v>
      </c>
      <c r="DM86" s="36">
        <f t="shared" ca="1" si="243"/>
        <v>512.27845239209171</v>
      </c>
      <c r="DN86" s="36">
        <f t="shared" ca="1" si="296"/>
        <v>512.27845239209705</v>
      </c>
      <c r="DO86" s="64" cm="1">
        <f t="array" ref="DO86">IFERROR(INDEX(Tbl_FwdNom,$B86,MATCH(LIDt,Tbl_FwdNom_Cols,0)),0)</f>
        <v>13.28804132</v>
      </c>
      <c r="DP86" s="64">
        <f t="shared" ca="1" si="297"/>
        <v>13.12307523</v>
      </c>
      <c r="DQ86" s="64">
        <f t="shared" ca="1" si="244"/>
        <v>1.0328491192367784E-2</v>
      </c>
      <c r="DR86" s="70">
        <f t="shared" ca="1" si="245"/>
        <v>0.98977709598174524</v>
      </c>
      <c r="DS86" s="70">
        <f ca="1">PRODUCT($DR$8:DR86)</f>
        <v>0.4712144278922672</v>
      </c>
      <c r="DT86" s="36">
        <f t="shared" ca="1" si="246"/>
        <v>2963.6132476029788</v>
      </c>
      <c r="DU86" s="36">
        <f t="shared" ca="1" si="247"/>
        <v>666.48922722571194</v>
      </c>
      <c r="DV86" s="36">
        <f t="shared" ca="1" si="248"/>
        <v>1.5175567331419946</v>
      </c>
      <c r="DW86" s="36">
        <f t="shared" ca="1" si="249"/>
        <v>21.812418557211895</v>
      </c>
      <c r="DX86" s="36">
        <f t="shared" ca="1" si="250"/>
        <v>3415.6478202334456</v>
      </c>
      <c r="DY86" s="36">
        <f t="shared" ca="1" si="251"/>
        <v>36.082623710956987</v>
      </c>
      <c r="DZ86" s="36">
        <f t="shared" ca="1" si="252"/>
        <v>280.02379297883124</v>
      </c>
      <c r="EA86" s="36">
        <f t="shared" ca="1" si="253"/>
        <v>0</v>
      </c>
      <c r="EB86" s="36">
        <f t="shared" ca="1" si="254"/>
        <v>550.85593310910338</v>
      </c>
      <c r="EC86" s="36">
        <f t="shared" ca="1" si="255"/>
        <v>508.47677683158895</v>
      </c>
      <c r="ED86" s="36">
        <f t="shared" ca="1" si="256"/>
        <v>577.2169411731785</v>
      </c>
      <c r="EE86" s="36">
        <f t="shared" ca="1" si="298"/>
        <v>68.740164341589548</v>
      </c>
      <c r="EF86" s="36">
        <f t="shared" ca="1" si="257"/>
        <v>619.59609745069292</v>
      </c>
      <c r="EG86" s="64"/>
      <c r="EH86" s="64"/>
      <c r="EI86" s="64"/>
      <c r="EJ86" s="70"/>
      <c r="EK86" s="70"/>
      <c r="EL86" s="70"/>
      <c r="EM86" s="70"/>
      <c r="EN86" s="70"/>
      <c r="EO86" s="36">
        <f t="shared" ca="1" si="258"/>
        <v>4.9754864140890831</v>
      </c>
      <c r="EP86" s="36">
        <f t="shared" ca="1" si="259"/>
        <v>0</v>
      </c>
      <c r="EQ86" s="36">
        <f t="shared" si="260"/>
        <v>92.59408009288255</v>
      </c>
      <c r="ER86" s="36">
        <f t="shared" si="261"/>
        <v>20.08627956305082</v>
      </c>
      <c r="ES86" s="36">
        <f t="shared" si="262"/>
        <v>-18.343408309518878</v>
      </c>
      <c r="ET86" s="36">
        <f t="shared" ca="1" si="263"/>
        <v>0</v>
      </c>
      <c r="EU86" s="36">
        <f t="shared" ca="1" si="299"/>
        <v>20.08627956305082</v>
      </c>
      <c r="EV86" s="36">
        <f t="shared" si="264"/>
        <v>5.0308015463473463</v>
      </c>
      <c r="EW86" s="36">
        <f t="shared" si="265"/>
        <v>121.03600052572682</v>
      </c>
      <c r="EX86" s="36">
        <f t="shared" ca="1" si="300"/>
        <v>238.74716172800754</v>
      </c>
      <c r="EY86" s="36">
        <f t="shared" si="266"/>
        <v>14.116892823241452</v>
      </c>
      <c r="EZ86" s="36">
        <f t="shared" si="267"/>
        <v>2.15272238193592</v>
      </c>
      <c r="FA86" s="36">
        <f t="shared" si="268"/>
        <v>-2.5210933633049577</v>
      </c>
      <c r="FB86" s="36">
        <f t="shared" si="269"/>
        <v>5.0616605726527339</v>
      </c>
      <c r="FC86" s="36">
        <f t="shared" si="301"/>
        <v>7.214382954588654</v>
      </c>
      <c r="FD86" s="36">
        <f t="shared" si="270"/>
        <v>5.7897207287864494E-6</v>
      </c>
      <c r="FE86" s="36">
        <f t="shared" si="271"/>
        <v>22.47662182325157</v>
      </c>
      <c r="FF86" s="36">
        <f t="shared" si="302"/>
        <v>43.807903390802409</v>
      </c>
      <c r="FG86" s="36">
        <f t="shared" ca="1" si="272"/>
        <v>194.93925833720513</v>
      </c>
      <c r="FH86" s="36">
        <f t="shared" ca="1" si="273"/>
        <v>2.3846128550015058</v>
      </c>
      <c r="FI86" s="36">
        <f t="shared" ca="1" si="274"/>
        <v>-3.8923014839244265</v>
      </c>
      <c r="FJ86" s="36">
        <f t="shared" ca="1" si="275"/>
        <v>247.67020767435542</v>
      </c>
      <c r="FK86" s="36">
        <f t="shared" si="276"/>
        <v>0.43755447738215625</v>
      </c>
      <c r="FL86" s="36">
        <f t="shared" si="277"/>
        <v>-2.8462939352076324</v>
      </c>
      <c r="FM86" s="36">
        <f t="shared" ca="1" si="278"/>
        <v>41.280741351498314</v>
      </c>
      <c r="FN86" s="36">
        <f t="shared" ca="1" si="306"/>
        <v>206.38946632285712</v>
      </c>
    </row>
    <row r="87" spans="2:170" x14ac:dyDescent="0.25">
      <c r="B87" s="2">
        <v>79</v>
      </c>
      <c r="C87" s="2">
        <f t="shared" si="279"/>
        <v>7</v>
      </c>
      <c r="D87" s="2">
        <f t="shared" si="303"/>
        <v>103</v>
      </c>
      <c r="E87" s="2">
        <f t="shared" si="280"/>
        <v>9</v>
      </c>
      <c r="F87" s="189">
        <f t="shared" si="304"/>
        <v>48121</v>
      </c>
      <c r="G87" s="2">
        <f t="shared" si="281"/>
        <v>9</v>
      </c>
      <c r="H87" s="187">
        <f t="shared" si="155"/>
        <v>41.166666666666671</v>
      </c>
      <c r="I87" s="186">
        <f t="shared" si="282"/>
        <v>41</v>
      </c>
      <c r="J87" s="2">
        <f t="shared" si="156"/>
        <v>0</v>
      </c>
      <c r="K87" s="2">
        <f t="shared" si="157"/>
        <v>1</v>
      </c>
      <c r="L87">
        <f t="shared" si="158"/>
        <v>2</v>
      </c>
      <c r="M87" s="190">
        <f t="shared" si="283"/>
        <v>1.21562346E-3</v>
      </c>
      <c r="N87">
        <f t="shared" si="159"/>
        <v>1</v>
      </c>
      <c r="O87">
        <f t="shared" si="160"/>
        <v>100</v>
      </c>
      <c r="P87" s="58">
        <f t="shared" si="161"/>
        <v>5.4703055700000003E-3</v>
      </c>
      <c r="Q87" s="106">
        <f t="shared" si="162"/>
        <v>5.4703055700000003E-3</v>
      </c>
      <c r="R87" s="59">
        <f t="shared" si="163"/>
        <v>5.4703055700000003E-3</v>
      </c>
      <c r="S87" s="32">
        <f t="shared" si="284"/>
        <v>4.5700574781992742E-4</v>
      </c>
      <c r="T87">
        <f t="shared" si="164"/>
        <v>1</v>
      </c>
      <c r="U87" s="32">
        <f t="shared" si="285"/>
        <v>3.6940437000000003E-4</v>
      </c>
      <c r="V87">
        <f t="shared" si="165"/>
        <v>1</v>
      </c>
      <c r="W87">
        <f t="shared" si="166"/>
        <v>100</v>
      </c>
      <c r="X87" s="58">
        <f t="shared" si="167"/>
        <v>1.6623196649999999E-3</v>
      </c>
      <c r="Y87" s="58">
        <f t="shared" si="168"/>
        <v>1.6623196649999999E-3</v>
      </c>
      <c r="Z87" s="32">
        <f t="shared" si="169"/>
        <v>1.6623196649999999E-3</v>
      </c>
      <c r="AA87" s="32">
        <f t="shared" si="170"/>
        <v>1.3863229393962229E-4</v>
      </c>
      <c r="AB87" s="59">
        <f t="shared" si="171"/>
        <v>4.9056245199999996E-3</v>
      </c>
      <c r="AC87" s="59">
        <f t="shared" si="172"/>
        <v>4.9056245199999996E-3</v>
      </c>
      <c r="AD87">
        <f t="shared" si="173"/>
        <v>1</v>
      </c>
      <c r="AE87" s="59">
        <f t="shared" si="174"/>
        <v>4.9056245199999996E-3</v>
      </c>
      <c r="AF87" s="59">
        <f t="shared" si="175"/>
        <v>4.1758461800000006E-3</v>
      </c>
      <c r="AG87" s="59">
        <f t="shared" si="176"/>
        <v>4.1758461800000006E-3</v>
      </c>
      <c r="AH87">
        <f t="shared" si="177"/>
        <v>1</v>
      </c>
      <c r="AI87" s="59">
        <f t="shared" si="178"/>
        <v>4.1758461800000006E-3</v>
      </c>
      <c r="AJ87" s="59">
        <f t="shared" si="179"/>
        <v>0</v>
      </c>
      <c r="AK87" s="59">
        <f t="shared" si="180"/>
        <v>0</v>
      </c>
      <c r="AL87" s="59">
        <f t="shared" si="181"/>
        <v>0</v>
      </c>
      <c r="AM87" s="12">
        <f t="shared" si="286"/>
        <v>0.46396777794349331</v>
      </c>
      <c r="AN87" s="12">
        <f t="shared" si="287"/>
        <v>0</v>
      </c>
      <c r="AO87" s="66">
        <f t="shared" si="182"/>
        <v>2.120359413234162E-4</v>
      </c>
      <c r="AP87" s="66">
        <f t="shared" si="183"/>
        <v>6.432091737037577E-5</v>
      </c>
      <c r="AQ87" s="59">
        <f t="shared" si="184"/>
        <v>2.2760517079695158E-3</v>
      </c>
      <c r="AR87" s="59">
        <f t="shared" si="185"/>
        <v>1.9374580731684251E-3</v>
      </c>
      <c r="AS87" s="59">
        <f t="shared" si="186"/>
        <v>0</v>
      </c>
      <c r="AT87" s="12">
        <f t="shared" si="187"/>
        <v>0.45947791130366161</v>
      </c>
      <c r="AU87" s="59">
        <f t="shared" si="288"/>
        <v>3.5778671692021646E-17</v>
      </c>
      <c r="AV87" s="59">
        <f t="shared" si="289"/>
        <v>0</v>
      </c>
      <c r="AW87" s="70">
        <f t="shared" si="188"/>
        <v>0</v>
      </c>
      <c r="AX87" s="20">
        <f t="shared" si="189"/>
        <v>200000</v>
      </c>
      <c r="AY87" s="20">
        <f t="shared" si="190"/>
        <v>0</v>
      </c>
      <c r="AZ87" s="20">
        <f t="shared" si="191"/>
        <v>0</v>
      </c>
      <c r="BA87" s="20">
        <f t="shared" si="192"/>
        <v>200000</v>
      </c>
      <c r="BB87" s="36">
        <f t="shared" si="193"/>
        <v>1</v>
      </c>
      <c r="BC87" s="36">
        <f t="shared" si="194"/>
        <v>0</v>
      </c>
      <c r="BD87" s="80">
        <f t="shared" si="195"/>
        <v>42.407188264683242</v>
      </c>
      <c r="BE87" s="36">
        <f t="shared" si="196"/>
        <v>0</v>
      </c>
      <c r="BF87" s="36">
        <f t="shared" si="197"/>
        <v>0</v>
      </c>
      <c r="BG87" s="36">
        <f t="shared" si="198"/>
        <v>42.407188264683242</v>
      </c>
      <c r="BH87" s="36">
        <f t="shared" si="199"/>
        <v>12.864183474075155</v>
      </c>
      <c r="BI87" s="36">
        <f t="shared" si="200"/>
        <v>0</v>
      </c>
      <c r="BJ87" s="36">
        <f t="shared" si="201"/>
        <v>0</v>
      </c>
      <c r="BK87" s="36">
        <f t="shared" si="202"/>
        <v>12.864183474075155</v>
      </c>
      <c r="BL87" s="68">
        <f ca="1">IF(OR(AT87=0,E87&gt;ProjTerm),0,VLOOKUP(D87,'Life Events'!$AE$5:$AI$1206,5,FALSE))</f>
        <v>1.5197142665861276E-2</v>
      </c>
      <c r="BM87" s="93">
        <f t="shared" ca="1" si="203"/>
        <v>1.5197142665861276E-2</v>
      </c>
      <c r="BN87" s="93">
        <f t="shared" ca="1" si="204"/>
        <v>6.9827513698936987E-3</v>
      </c>
      <c r="BO87" s="36">
        <f t="shared" ca="1" si="205"/>
        <v>1.0624706238014359</v>
      </c>
      <c r="BP87" s="36">
        <f t="shared" si="206"/>
        <v>2.3106081140617192E-2</v>
      </c>
      <c r="BQ87" s="36">
        <f t="shared" si="207"/>
        <v>98.304279309587002</v>
      </c>
      <c r="BR87" s="36">
        <f t="shared" si="208"/>
        <v>154.78110000000001</v>
      </c>
      <c r="BS87" s="36">
        <f t="shared" si="209"/>
        <v>152.15644486245117</v>
      </c>
      <c r="BT87" s="36">
        <f t="shared" si="210"/>
        <v>69.91252547678981</v>
      </c>
      <c r="BU87" s="70" cm="1">
        <f t="array" ref="BU87">IF(AND(ActInt=1,$J87=0),INDEX(Tbl_FwdNom,$B87-IVP,MATCH(ValnDt,Tbl_FwdNom_Cols)),INDEX(Tbl_FwdNom,$B87,MATCH(StartDt,Tbl_FwdNom_Cols)))</f>
        <v>12.732918394</v>
      </c>
      <c r="BV87" s="70" cm="1">
        <f t="array" ref="BV87">INDEX(Tbl_FwdReal,$B87,MATCH(StartDt,Tbl_FwdReal_Cols))</f>
        <v>5.4596686649999997</v>
      </c>
      <c r="BW87" s="70" cm="1">
        <f t="array" ref="BW87">IF(RunType&lt;&gt;"OPN",INDEX(Tbl_FwdReal,$B87,MATCH(ValnDt,Tbl_FwdReal_Cols)),IF(AND($J87=0,ActInt=1),INDEX(Tbl_FwdReal,$B87-IVP,MATCH(ValnDt,Tbl_FwdReal_Cols)),-999))*$K87</f>
        <v>5.4596686649999997</v>
      </c>
      <c r="BX87" s="70">
        <f t="shared" si="211"/>
        <v>5.4596686649999997E-2</v>
      </c>
      <c r="BY87" s="70">
        <f t="shared" si="290"/>
        <v>6.8967120995837572E-2</v>
      </c>
      <c r="BZ87" s="64">
        <f t="shared" si="305"/>
        <v>5.5732124513454551E-3</v>
      </c>
      <c r="CA87" s="70" cm="1">
        <f t="array" ref="CA87">IF($J87=1,CA86*(1+INDEX(Tbl_CPI,$B87,MATCH(IF(RunType="OPN",StartDt,ValnDt),Tbl_CPI_Cols))),0)</f>
        <v>0</v>
      </c>
      <c r="CB87" s="70">
        <f t="shared" si="291"/>
        <v>1.3890589545382031</v>
      </c>
      <c r="CC87" s="70">
        <f t="shared" si="292"/>
        <v>1.3370484183127618</v>
      </c>
      <c r="CD87" s="36">
        <f t="shared" si="212"/>
        <v>8.9445369139565756</v>
      </c>
      <c r="CE87" s="36">
        <f t="shared" si="213"/>
        <v>1.5748192043263693</v>
      </c>
      <c r="CF87" s="36">
        <f t="shared" si="214"/>
        <v>0</v>
      </c>
      <c r="CG87" s="36">
        <f t="shared" si="215"/>
        <v>4.8806422835960293</v>
      </c>
      <c r="CH87" s="36">
        <f t="shared" si="216"/>
        <v>4.1499769167019833</v>
      </c>
      <c r="CI87" s="36">
        <f t="shared" si="217"/>
        <v>0</v>
      </c>
      <c r="CJ87" s="36">
        <f t="shared" si="218"/>
        <v>0</v>
      </c>
      <c r="CK87" s="36">
        <f t="shared" si="219"/>
        <v>0</v>
      </c>
      <c r="CL87" s="36">
        <f t="shared" si="220"/>
        <v>0.73066536689404571</v>
      </c>
      <c r="CM87" s="36">
        <f t="shared" si="221"/>
        <v>4.8806422835960293</v>
      </c>
      <c r="CN87" s="36">
        <f t="shared" ca="1" si="222"/>
        <v>-13.601789195370596</v>
      </c>
      <c r="CO87" s="20">
        <f t="shared" si="223"/>
        <v>120000</v>
      </c>
      <c r="CP87" s="20">
        <f t="shared" si="224"/>
        <v>2</v>
      </c>
      <c r="CQ87" s="64">
        <f t="shared" si="225"/>
        <v>1.7983075200000002E-3</v>
      </c>
      <c r="CR87" s="64">
        <f t="shared" si="226"/>
        <v>8.09238384E-3</v>
      </c>
      <c r="CS87" s="36">
        <f t="shared" si="227"/>
        <v>37.686036406637115</v>
      </c>
      <c r="CT87" s="36">
        <f t="shared" si="228"/>
        <v>25.444312958809945</v>
      </c>
      <c r="CU87" s="36">
        <f t="shared" si="229"/>
        <v>7.718510084445092</v>
      </c>
      <c r="CV87" s="36">
        <f t="shared" si="293"/>
        <v>33.162823043255038</v>
      </c>
      <c r="CW87" s="36">
        <f t="shared" si="230"/>
        <v>33.162823043255038</v>
      </c>
      <c r="CX87" s="36">
        <f t="shared" si="231"/>
        <v>4.0237084166182768E-2</v>
      </c>
      <c r="CY87" s="36">
        <f t="shared" si="232"/>
        <v>37.645799322470936</v>
      </c>
      <c r="CZ87" s="36">
        <f t="shared" si="294"/>
        <v>4.4829762792158974</v>
      </c>
      <c r="DA87" s="64">
        <f t="shared" si="233"/>
        <v>1.0037649364737167E-2</v>
      </c>
      <c r="DB87" s="70">
        <f t="shared" si="295"/>
        <v>0.99006210375321124</v>
      </c>
      <c r="DC87" s="70">
        <f>PRODUCT($DB$8:DB87)</f>
        <v>0.52928537663233055</v>
      </c>
      <c r="DD87" s="36">
        <f t="shared" si="234"/>
        <v>3314.6248583245965</v>
      </c>
      <c r="DE87" s="36">
        <f t="shared" si="235"/>
        <v>2803.4737032417347</v>
      </c>
      <c r="DF87" s="36">
        <f t="shared" si="236"/>
        <v>645.13348523226784</v>
      </c>
      <c r="DG87" s="36">
        <f t="shared" si="237"/>
        <v>1.4416830089838109</v>
      </c>
      <c r="DH87" s="36">
        <f t="shared" ca="1" si="238"/>
        <v>21.014961802235828</v>
      </c>
      <c r="DI87" s="36">
        <f t="shared" si="239"/>
        <v>302.89579567757426</v>
      </c>
      <c r="DJ87" s="36">
        <f t="shared" ca="1" si="240"/>
        <v>456.45140462023272</v>
      </c>
      <c r="DK87" s="36">
        <f t="shared" si="241"/>
        <v>481.9794925049822</v>
      </c>
      <c r="DL87" s="36">
        <f t="shared" si="242"/>
        <v>547.13779221570485</v>
      </c>
      <c r="DM87" s="36">
        <f t="shared" ca="1" si="243"/>
        <v>521.60970433095542</v>
      </c>
      <c r="DN87" s="36">
        <f t="shared" ca="1" si="296"/>
        <v>521.60970433096031</v>
      </c>
      <c r="DO87" s="64" cm="1">
        <f t="array" ref="DO87">IFERROR(INDEX(Tbl_FwdNom,$B87,MATCH(LIDt,Tbl_FwdNom_Cols,0)),0)</f>
        <v>13.38987255</v>
      </c>
      <c r="DP87" s="64">
        <f t="shared" ca="1" si="297"/>
        <v>13.16783028</v>
      </c>
      <c r="DQ87" s="64">
        <f t="shared" ca="1" si="244"/>
        <v>1.0361794967052029E-2</v>
      </c>
      <c r="DR87" s="70">
        <f t="shared" ca="1" si="245"/>
        <v>0.9897444707245785</v>
      </c>
      <c r="DS87" s="70">
        <f ca="1">PRODUCT($DR$8:DR87)</f>
        <v>0.46638187453201707</v>
      </c>
      <c r="DT87" s="36">
        <f t="shared" ca="1" si="246"/>
        <v>2951.9144121715972</v>
      </c>
      <c r="DU87" s="36">
        <f t="shared" ca="1" si="247"/>
        <v>660.53106847189861</v>
      </c>
      <c r="DV87" s="36">
        <f t="shared" ca="1" si="248"/>
        <v>1.5101752637210639</v>
      </c>
      <c r="DW87" s="36">
        <f t="shared" ca="1" si="249"/>
        <v>20.975963742235813</v>
      </c>
      <c r="DX87" s="36">
        <f t="shared" ca="1" si="250"/>
        <v>3381.1275371495731</v>
      </c>
      <c r="DY87" s="36">
        <f t="shared" ca="1" si="251"/>
        <v>35.718268088107891</v>
      </c>
      <c r="DZ87" s="36">
        <f t="shared" ca="1" si="252"/>
        <v>278.73236398094326</v>
      </c>
      <c r="EA87" s="36">
        <f t="shared" ca="1" si="253"/>
        <v>0</v>
      </c>
      <c r="EB87" s="36">
        <f t="shared" ca="1" si="254"/>
        <v>565.23436404148879</v>
      </c>
      <c r="EC87" s="36">
        <f t="shared" ca="1" si="255"/>
        <v>480.58268589537028</v>
      </c>
      <c r="ED87" s="36">
        <f t="shared" ca="1" si="256"/>
        <v>545.55214544665296</v>
      </c>
      <c r="EE87" s="36">
        <f t="shared" ca="1" si="298"/>
        <v>64.969459551282682</v>
      </c>
      <c r="EF87" s="36">
        <f t="shared" ca="1" si="257"/>
        <v>630.20382359277141</v>
      </c>
      <c r="EG87" s="64"/>
      <c r="EH87" s="64"/>
      <c r="EI87" s="64"/>
      <c r="EJ87" s="70"/>
      <c r="EK87" s="70"/>
      <c r="EL87" s="70"/>
      <c r="EM87" s="70"/>
      <c r="EN87" s="70"/>
      <c r="EO87" s="36">
        <f t="shared" ca="1" si="258"/>
        <v>5.0930813063045708</v>
      </c>
      <c r="EP87" s="36">
        <f t="shared" ca="1" si="259"/>
        <v>0</v>
      </c>
      <c r="EQ87" s="36">
        <f t="shared" si="260"/>
        <v>92.048235404361378</v>
      </c>
      <c r="ER87" s="36">
        <f t="shared" si="261"/>
        <v>19.868822642006545</v>
      </c>
      <c r="ES87" s="36">
        <f t="shared" si="262"/>
        <v>-18.144819960694758</v>
      </c>
      <c r="ET87" s="36">
        <f t="shared" ca="1" si="263"/>
        <v>0</v>
      </c>
      <c r="EU87" s="36">
        <f t="shared" ca="1" si="299"/>
        <v>19.868822642006545</v>
      </c>
      <c r="EV87" s="36">
        <f t="shared" si="264"/>
        <v>4.9999251309133728</v>
      </c>
      <c r="EW87" s="36">
        <f t="shared" si="265"/>
        <v>120.32248992180332</v>
      </c>
      <c r="EX87" s="36">
        <f t="shared" ca="1" si="300"/>
        <v>237.23947309908462</v>
      </c>
      <c r="EY87" s="36">
        <f t="shared" si="266"/>
        <v>13.340681454275853</v>
      </c>
      <c r="EZ87" s="36">
        <f t="shared" si="267"/>
        <v>2.0343567962605897</v>
      </c>
      <c r="FA87" s="36">
        <f t="shared" si="268"/>
        <v>-2.3824732165578317</v>
      </c>
      <c r="FB87" s="36">
        <f t="shared" si="269"/>
        <v>4.7833659128817265</v>
      </c>
      <c r="FC87" s="36">
        <f t="shared" si="301"/>
        <v>6.8177227091423163</v>
      </c>
      <c r="FD87" s="36">
        <f t="shared" si="270"/>
        <v>5.4713779221570484E-6</v>
      </c>
      <c r="FE87" s="36">
        <f t="shared" si="271"/>
        <v>21.240754298180839</v>
      </c>
      <c r="FF87" s="36">
        <f t="shared" si="302"/>
        <v>41.399163932976933</v>
      </c>
      <c r="FG87" s="36">
        <f t="shared" ca="1" si="272"/>
        <v>195.84030916610769</v>
      </c>
      <c r="FH87" s="36">
        <f t="shared" ca="1" si="273"/>
        <v>2.3813266464436067</v>
      </c>
      <c r="FI87" s="36">
        <f t="shared" ca="1" si="274"/>
        <v>-3.8542183653660045</v>
      </c>
      <c r="FJ87" s="36">
        <f t="shared" ca="1" si="275"/>
        <v>246.38229722035831</v>
      </c>
      <c r="FK87" s="36">
        <f t="shared" si="276"/>
        <v>0.41555029155249573</v>
      </c>
      <c r="FL87" s="36">
        <f t="shared" si="277"/>
        <v>-2.8187820201626188</v>
      </c>
      <c r="FM87" s="36">
        <f t="shared" ca="1" si="278"/>
        <v>38.889701909307831</v>
      </c>
      <c r="FN87" s="36">
        <f t="shared" ca="1" si="306"/>
        <v>207.49259531105048</v>
      </c>
    </row>
    <row r="88" spans="2:170" x14ac:dyDescent="0.25">
      <c r="B88" s="2">
        <v>80</v>
      </c>
      <c r="C88" s="2">
        <f t="shared" si="279"/>
        <v>7</v>
      </c>
      <c r="D88" s="2">
        <f t="shared" si="303"/>
        <v>104</v>
      </c>
      <c r="E88" s="2">
        <f t="shared" si="280"/>
        <v>9</v>
      </c>
      <c r="F88" s="189">
        <f t="shared" si="304"/>
        <v>48152</v>
      </c>
      <c r="G88" s="2">
        <f t="shared" si="281"/>
        <v>10</v>
      </c>
      <c r="H88" s="187">
        <f t="shared" si="155"/>
        <v>41.25</v>
      </c>
      <c r="I88" s="186">
        <f t="shared" si="282"/>
        <v>41</v>
      </c>
      <c r="J88" s="2">
        <f t="shared" si="156"/>
        <v>0</v>
      </c>
      <c r="K88" s="2">
        <f t="shared" si="157"/>
        <v>1</v>
      </c>
      <c r="L88">
        <f t="shared" si="158"/>
        <v>2</v>
      </c>
      <c r="M88" s="190">
        <f t="shared" si="283"/>
        <v>1.21562346E-3</v>
      </c>
      <c r="N88">
        <f t="shared" si="159"/>
        <v>1</v>
      </c>
      <c r="O88">
        <f t="shared" si="160"/>
        <v>100</v>
      </c>
      <c r="P88" s="58">
        <f t="shared" si="161"/>
        <v>5.4703055700000003E-3</v>
      </c>
      <c r="Q88" s="106">
        <f t="shared" si="162"/>
        <v>5.4703055700000003E-3</v>
      </c>
      <c r="R88" s="59">
        <f t="shared" si="163"/>
        <v>5.4703055700000003E-3</v>
      </c>
      <c r="S88" s="32">
        <f t="shared" si="284"/>
        <v>4.5700574781992742E-4</v>
      </c>
      <c r="T88">
        <f t="shared" si="164"/>
        <v>1</v>
      </c>
      <c r="U88" s="32">
        <f t="shared" si="285"/>
        <v>3.6940437000000003E-4</v>
      </c>
      <c r="V88">
        <f t="shared" si="165"/>
        <v>1</v>
      </c>
      <c r="W88">
        <f t="shared" si="166"/>
        <v>100</v>
      </c>
      <c r="X88" s="58">
        <f t="shared" si="167"/>
        <v>1.6623196649999999E-3</v>
      </c>
      <c r="Y88" s="58">
        <f t="shared" si="168"/>
        <v>1.6623196649999999E-3</v>
      </c>
      <c r="Z88" s="32">
        <f t="shared" si="169"/>
        <v>1.6623196649999999E-3</v>
      </c>
      <c r="AA88" s="32">
        <f t="shared" si="170"/>
        <v>1.3863229393962229E-4</v>
      </c>
      <c r="AB88" s="59">
        <f t="shared" si="171"/>
        <v>4.9056245199999996E-3</v>
      </c>
      <c r="AC88" s="59">
        <f t="shared" si="172"/>
        <v>4.9056245199999996E-3</v>
      </c>
      <c r="AD88">
        <f t="shared" si="173"/>
        <v>1</v>
      </c>
      <c r="AE88" s="59">
        <f t="shared" si="174"/>
        <v>4.9056245199999996E-3</v>
      </c>
      <c r="AF88" s="59">
        <f t="shared" si="175"/>
        <v>4.1758461800000006E-3</v>
      </c>
      <c r="AG88" s="59">
        <f t="shared" si="176"/>
        <v>4.1758461800000006E-3</v>
      </c>
      <c r="AH88">
        <f t="shared" si="177"/>
        <v>1</v>
      </c>
      <c r="AI88" s="59">
        <f t="shared" si="178"/>
        <v>4.1758461800000006E-3</v>
      </c>
      <c r="AJ88" s="59">
        <f t="shared" si="179"/>
        <v>0</v>
      </c>
      <c r="AK88" s="59">
        <f t="shared" si="180"/>
        <v>0</v>
      </c>
      <c r="AL88" s="59">
        <f t="shared" si="181"/>
        <v>0</v>
      </c>
      <c r="AM88" s="12">
        <f t="shared" si="286"/>
        <v>0.45947791130366161</v>
      </c>
      <c r="AN88" s="12">
        <f t="shared" si="287"/>
        <v>0</v>
      </c>
      <c r="AO88" s="66">
        <f t="shared" si="182"/>
        <v>2.0998404646206816E-4</v>
      </c>
      <c r="AP88" s="66">
        <f t="shared" si="183"/>
        <v>6.3698476858612912E-5</v>
      </c>
      <c r="AQ88" s="59">
        <f t="shared" si="184"/>
        <v>2.2540261080896272E-3</v>
      </c>
      <c r="AR88" s="59">
        <f t="shared" si="185"/>
        <v>1.9187090807117745E-3</v>
      </c>
      <c r="AS88" s="59">
        <f t="shared" si="186"/>
        <v>0</v>
      </c>
      <c r="AT88" s="12">
        <f t="shared" si="187"/>
        <v>0.45503149359153955</v>
      </c>
      <c r="AU88" s="59">
        <f t="shared" si="288"/>
        <v>1.8865117801247777E-17</v>
      </c>
      <c r="AV88" s="59">
        <f t="shared" si="289"/>
        <v>0</v>
      </c>
      <c r="AW88" s="70">
        <f t="shared" si="188"/>
        <v>0</v>
      </c>
      <c r="AX88" s="20">
        <f t="shared" si="189"/>
        <v>200000</v>
      </c>
      <c r="AY88" s="20">
        <f t="shared" si="190"/>
        <v>0</v>
      </c>
      <c r="AZ88" s="20">
        <f t="shared" si="191"/>
        <v>0</v>
      </c>
      <c r="BA88" s="20">
        <f t="shared" si="192"/>
        <v>200000</v>
      </c>
      <c r="BB88" s="36">
        <f t="shared" si="193"/>
        <v>1</v>
      </c>
      <c r="BC88" s="36">
        <f t="shared" si="194"/>
        <v>0</v>
      </c>
      <c r="BD88" s="80">
        <f t="shared" si="195"/>
        <v>41.99680929241363</v>
      </c>
      <c r="BE88" s="36">
        <f t="shared" si="196"/>
        <v>0</v>
      </c>
      <c r="BF88" s="36">
        <f t="shared" si="197"/>
        <v>0</v>
      </c>
      <c r="BG88" s="36">
        <f t="shared" si="198"/>
        <v>41.99680929241363</v>
      </c>
      <c r="BH88" s="36">
        <f t="shared" si="199"/>
        <v>12.739695371722583</v>
      </c>
      <c r="BI88" s="36">
        <f t="shared" si="200"/>
        <v>0</v>
      </c>
      <c r="BJ88" s="36">
        <f t="shared" si="201"/>
        <v>0</v>
      </c>
      <c r="BK88" s="36">
        <f t="shared" si="202"/>
        <v>12.739695371722583</v>
      </c>
      <c r="BL88" s="68">
        <f ca="1">IF(OR(AT88=0,E88&gt;ProjTerm),0,VLOOKUP(D88,'Life Events'!$AE$5:$AI$1206,5,FALSE))</f>
        <v>1.4480780532024479E-2</v>
      </c>
      <c r="BM88" s="93">
        <f t="shared" ca="1" si="203"/>
        <v>1.4480780532024479E-2</v>
      </c>
      <c r="BN88" s="93">
        <f t="shared" ca="1" si="204"/>
        <v>6.589211193858387E-3</v>
      </c>
      <c r="BO88" s="36">
        <f t="shared" ca="1" si="205"/>
        <v>1.0025909497053598</v>
      </c>
      <c r="BP88" s="36">
        <f t="shared" si="206"/>
        <v>2.2882481080823521E-2</v>
      </c>
      <c r="BQ88" s="36">
        <f t="shared" si="207"/>
        <v>98.304279309587002</v>
      </c>
      <c r="BR88" s="36">
        <f t="shared" si="208"/>
        <v>154.78110000000001</v>
      </c>
      <c r="BS88" s="36">
        <f t="shared" si="209"/>
        <v>152.15644486245117</v>
      </c>
      <c r="BT88" s="36">
        <f t="shared" si="210"/>
        <v>69.235974365339885</v>
      </c>
      <c r="BU88" s="70" cm="1">
        <f t="array" ref="BU88">IF(AND(ActInt=1,$J88=0),INDEX(Tbl_FwdNom,$B88-IVP,MATCH(ValnDt,Tbl_FwdNom_Cols)),INDEX(Tbl_FwdNom,$B88,MATCH(StartDt,Tbl_FwdNom_Cols)))</f>
        <v>12.801552468000001</v>
      </c>
      <c r="BV88" s="70" cm="1">
        <f t="array" ref="BV88">INDEX(Tbl_FwdReal,$B88,MATCH(StartDt,Tbl_FwdReal_Cols))</f>
        <v>5.4776265290000001</v>
      </c>
      <c r="BW88" s="70" cm="1">
        <f t="array" ref="BW88">IF(RunType&lt;&gt;"OPN",INDEX(Tbl_FwdReal,$B88,MATCH(ValnDt,Tbl_FwdReal_Cols)),IF(AND($J88=0,ActInt=1),INDEX(Tbl_FwdReal,$B88-IVP,MATCH(ValnDt,Tbl_FwdReal_Cols)),-999))*$K88</f>
        <v>5.4776265290000001</v>
      </c>
      <c r="BX88" s="70">
        <f t="shared" si="211"/>
        <v>5.4776265290000001E-2</v>
      </c>
      <c r="BY88" s="70">
        <f t="shared" si="290"/>
        <v>6.9435824259719725E-2</v>
      </c>
      <c r="BZ88" s="64">
        <f t="shared" si="305"/>
        <v>5.6099473476824979E-3</v>
      </c>
      <c r="CA88" s="70" cm="1">
        <f t="array" ref="CA88">IF($J88=1,CA87*(1+INDEX(Tbl_CPI,$B88,MATCH(IF(RunType="OPN",StartDt,ValnDt),Tbl_CPI_Cols))),0)</f>
        <v>0</v>
      </c>
      <c r="CB88" s="70">
        <f t="shared" si="291"/>
        <v>1.3968515021359893</v>
      </c>
      <c r="CC88" s="70">
        <f t="shared" si="292"/>
        <v>1.3370484183127618</v>
      </c>
      <c r="CD88" s="36">
        <f t="shared" si="212"/>
        <v>8.9445369139565756</v>
      </c>
      <c r="CE88" s="36">
        <f t="shared" si="213"/>
        <v>1.5748192043263693</v>
      </c>
      <c r="CF88" s="36">
        <f t="shared" si="214"/>
        <v>0</v>
      </c>
      <c r="CG88" s="36">
        <f t="shared" si="215"/>
        <v>4.833411777488041</v>
      </c>
      <c r="CH88" s="36">
        <f t="shared" si="216"/>
        <v>4.1098171388032663</v>
      </c>
      <c r="CI88" s="36">
        <f t="shared" si="217"/>
        <v>0</v>
      </c>
      <c r="CJ88" s="36">
        <f t="shared" si="218"/>
        <v>0</v>
      </c>
      <c r="CK88" s="36">
        <f t="shared" si="219"/>
        <v>0</v>
      </c>
      <c r="CL88" s="36">
        <f t="shared" si="220"/>
        <v>0.72359463868477447</v>
      </c>
      <c r="CM88" s="36">
        <f t="shared" si="221"/>
        <v>4.833411777488041</v>
      </c>
      <c r="CN88" s="36">
        <f t="shared" ca="1" si="222"/>
        <v>-13.519761232579135</v>
      </c>
      <c r="CO88" s="20">
        <f t="shared" si="223"/>
        <v>120000</v>
      </c>
      <c r="CP88" s="20">
        <f t="shared" si="224"/>
        <v>2</v>
      </c>
      <c r="CQ88" s="64">
        <f t="shared" si="225"/>
        <v>1.7983075200000002E-3</v>
      </c>
      <c r="CR88" s="64">
        <f t="shared" si="226"/>
        <v>8.09238384E-3</v>
      </c>
      <c r="CS88" s="36">
        <f t="shared" si="227"/>
        <v>37.321344534284179</v>
      </c>
      <c r="CT88" s="36">
        <f t="shared" si="228"/>
        <v>25.198085575448179</v>
      </c>
      <c r="CU88" s="36">
        <f t="shared" si="229"/>
        <v>7.6438172230335493</v>
      </c>
      <c r="CV88" s="36">
        <f t="shared" si="293"/>
        <v>32.841902798481726</v>
      </c>
      <c r="CW88" s="36">
        <f t="shared" si="230"/>
        <v>32.841902798481726</v>
      </c>
      <c r="CX88" s="36">
        <f t="shared" si="231"/>
        <v>3.9847705527261468E-2</v>
      </c>
      <c r="CY88" s="36">
        <f t="shared" si="232"/>
        <v>37.281496828756914</v>
      </c>
      <c r="CZ88" s="36">
        <f t="shared" si="294"/>
        <v>4.4395940302751882</v>
      </c>
      <c r="DA88" s="64">
        <f t="shared" si="233"/>
        <v>1.0088879345007795E-2</v>
      </c>
      <c r="DB88" s="70">
        <f t="shared" si="295"/>
        <v>0.99001188949674412</v>
      </c>
      <c r="DC88" s="70">
        <f>PRODUCT($DB$8:DB88)</f>
        <v>0.52399881580276941</v>
      </c>
      <c r="DD88" s="36">
        <f t="shared" si="234"/>
        <v>3278.829734228857</v>
      </c>
      <c r="DE88" s="36">
        <f t="shared" si="235"/>
        <v>2789.7608018882293</v>
      </c>
      <c r="DF88" s="36">
        <f t="shared" si="236"/>
        <v>638.90246375447794</v>
      </c>
      <c r="DG88" s="36">
        <f t="shared" si="237"/>
        <v>1.4333454938343728</v>
      </c>
      <c r="DH88" s="36">
        <f t="shared" ca="1" si="238"/>
        <v>20.22438826659317</v>
      </c>
      <c r="DI88" s="36">
        <f t="shared" si="239"/>
        <v>301.06949932853956</v>
      </c>
      <c r="DJ88" s="36">
        <f t="shared" ca="1" si="240"/>
        <v>469.6940735151486</v>
      </c>
      <c r="DK88" s="36">
        <f t="shared" si="241"/>
        <v>454.00022265315135</v>
      </c>
      <c r="DL88" s="36">
        <f t="shared" si="242"/>
        <v>515.37630255770614</v>
      </c>
      <c r="DM88" s="36">
        <f t="shared" ca="1" si="243"/>
        <v>531.07015341970339</v>
      </c>
      <c r="DN88" s="36">
        <f t="shared" ca="1" si="296"/>
        <v>531.07015341970862</v>
      </c>
      <c r="DO88" s="64" cm="1">
        <f t="array" ref="DO88">IFERROR(INDEX(Tbl_FwdNom,$B88,MATCH(LIDt,Tbl_FwdNom_Cols,0)),0)</f>
        <v>13.49342257</v>
      </c>
      <c r="DP88" s="64">
        <f t="shared" ca="1" si="297"/>
        <v>13.2140574</v>
      </c>
      <c r="DQ88" s="64">
        <f t="shared" ca="1" si="244"/>
        <v>1.0396181486705069E-2</v>
      </c>
      <c r="DR88" s="70">
        <f t="shared" ca="1" si="245"/>
        <v>0.98971078703859705</v>
      </c>
      <c r="DS88" s="70">
        <f ca="1">PRODUCT($DR$8:DR88)</f>
        <v>0.46158317210361882</v>
      </c>
      <c r="DT88" s="36">
        <f t="shared" ca="1" si="246"/>
        <v>2940.60624084134</v>
      </c>
      <c r="DU88" s="36">
        <f t="shared" ca="1" si="247"/>
        <v>654.65837396561699</v>
      </c>
      <c r="DV88" s="36">
        <f t="shared" ca="1" si="248"/>
        <v>1.5029928387586173</v>
      </c>
      <c r="DW88" s="36">
        <f t="shared" ca="1" si="249"/>
        <v>20.191442718453281</v>
      </c>
      <c r="DX88" s="36">
        <f t="shared" ca="1" si="250"/>
        <v>3347.0423782901362</v>
      </c>
      <c r="DY88" s="36">
        <f t="shared" ca="1" si="251"/>
        <v>35.3584844256713</v>
      </c>
      <c r="DZ88" s="36">
        <f t="shared" ca="1" si="252"/>
        <v>277.47757267945201</v>
      </c>
      <c r="EA88" s="36">
        <f t="shared" ca="1" si="253"/>
        <v>0</v>
      </c>
      <c r="EB88" s="36">
        <f t="shared" ca="1" si="254"/>
        <v>579.74674350163889</v>
      </c>
      <c r="EC88" s="36">
        <f t="shared" ca="1" si="255"/>
        <v>452.73700791882499</v>
      </c>
      <c r="ED88" s="36">
        <f t="shared" ca="1" si="256"/>
        <v>513.94230773242077</v>
      </c>
      <c r="EE88" s="36">
        <f t="shared" ca="1" si="298"/>
        <v>61.205299813595786</v>
      </c>
      <c r="EF88" s="36">
        <f t="shared" ca="1" si="257"/>
        <v>640.95204331523473</v>
      </c>
      <c r="EG88" s="64"/>
      <c r="EH88" s="64"/>
      <c r="EI88" s="64"/>
      <c r="EJ88" s="70"/>
      <c r="EK88" s="70"/>
      <c r="EL88" s="70"/>
      <c r="EM88" s="70"/>
      <c r="EN88" s="70"/>
      <c r="EO88" s="36">
        <f t="shared" ca="1" si="258"/>
        <v>5.2136936639323821</v>
      </c>
      <c r="EP88" s="36">
        <f t="shared" ca="1" si="259"/>
        <v>0</v>
      </c>
      <c r="EQ88" s="36">
        <f t="shared" si="260"/>
        <v>91.515903711207926</v>
      </c>
      <c r="ER88" s="36">
        <f t="shared" si="261"/>
        <v>19.654256287590695</v>
      </c>
      <c r="ES88" s="36">
        <f t="shared" si="262"/>
        <v>-17.948871366223582</v>
      </c>
      <c r="ET88" s="36">
        <f t="shared" ca="1" si="263"/>
        <v>0</v>
      </c>
      <c r="EU88" s="36">
        <f t="shared" ca="1" si="299"/>
        <v>19.654256287590695</v>
      </c>
      <c r="EV88" s="36">
        <f t="shared" si="264"/>
        <v>4.9697783109761486</v>
      </c>
      <c r="EW88" s="36">
        <f t="shared" si="265"/>
        <v>119.62664307038744</v>
      </c>
      <c r="EX88" s="36">
        <f t="shared" ca="1" si="300"/>
        <v>235.76658138016222</v>
      </c>
      <c r="EY88" s="36">
        <f t="shared" si="266"/>
        <v>12.566244922803216</v>
      </c>
      <c r="EZ88" s="36">
        <f t="shared" si="267"/>
        <v>1.9162618606440118</v>
      </c>
      <c r="FA88" s="36">
        <f t="shared" si="268"/>
        <v>-2.2441700331463523</v>
      </c>
      <c r="FB88" s="36">
        <f t="shared" si="269"/>
        <v>4.5057076348700269</v>
      </c>
      <c r="FC88" s="36">
        <f t="shared" si="301"/>
        <v>6.4219694955140385</v>
      </c>
      <c r="FD88" s="36">
        <f t="shared" si="270"/>
        <v>5.1537630255770612E-6</v>
      </c>
      <c r="FE88" s="36">
        <f t="shared" si="271"/>
        <v>20.007712632286527</v>
      </c>
      <c r="FF88" s="36">
        <f t="shared" si="302"/>
        <v>38.99593220436681</v>
      </c>
      <c r="FG88" s="36">
        <f t="shared" ca="1" si="272"/>
        <v>196.77064917579543</v>
      </c>
      <c r="FH88" s="36">
        <f t="shared" ca="1" si="273"/>
        <v>2.3786205931294182</v>
      </c>
      <c r="FI88" s="36">
        <f t="shared" ca="1" si="274"/>
        <v>-3.8176536389513762</v>
      </c>
      <c r="FJ88" s="36">
        <f t="shared" ca="1" si="275"/>
        <v>245.12607865842108</v>
      </c>
      <c r="FK88" s="36">
        <f t="shared" si="276"/>
        <v>0.39342525495596059</v>
      </c>
      <c r="FL88" s="36">
        <f t="shared" si="277"/>
        <v>-2.7917345322877938</v>
      </c>
      <c r="FM88" s="36">
        <f t="shared" ca="1" si="278"/>
        <v>36.502271776033062</v>
      </c>
      <c r="FN88" s="36">
        <f t="shared" ca="1" si="306"/>
        <v>208.62380688238801</v>
      </c>
    </row>
    <row r="89" spans="2:170" x14ac:dyDescent="0.25">
      <c r="B89" s="2">
        <v>81</v>
      </c>
      <c r="C89" s="2">
        <f t="shared" si="279"/>
        <v>7</v>
      </c>
      <c r="D89" s="2">
        <f t="shared" si="303"/>
        <v>105</v>
      </c>
      <c r="E89" s="2">
        <f t="shared" si="280"/>
        <v>9</v>
      </c>
      <c r="F89" s="189">
        <f t="shared" si="304"/>
        <v>48182</v>
      </c>
      <c r="G89" s="2">
        <f t="shared" si="281"/>
        <v>11</v>
      </c>
      <c r="H89" s="187">
        <f t="shared" si="155"/>
        <v>41.333333333333336</v>
      </c>
      <c r="I89" s="186">
        <f t="shared" si="282"/>
        <v>41</v>
      </c>
      <c r="J89" s="2">
        <f t="shared" si="156"/>
        <v>0</v>
      </c>
      <c r="K89" s="2">
        <f t="shared" si="157"/>
        <v>1</v>
      </c>
      <c r="L89">
        <f t="shared" si="158"/>
        <v>2</v>
      </c>
      <c r="M89" s="190">
        <f t="shared" si="283"/>
        <v>1.21562346E-3</v>
      </c>
      <c r="N89">
        <f t="shared" si="159"/>
        <v>1</v>
      </c>
      <c r="O89">
        <f t="shared" si="160"/>
        <v>100</v>
      </c>
      <c r="P89" s="58">
        <f t="shared" si="161"/>
        <v>5.4703055700000003E-3</v>
      </c>
      <c r="Q89" s="106">
        <f t="shared" si="162"/>
        <v>5.4703055700000003E-3</v>
      </c>
      <c r="R89" s="59">
        <f t="shared" si="163"/>
        <v>5.4703055700000003E-3</v>
      </c>
      <c r="S89" s="32">
        <f t="shared" si="284"/>
        <v>4.5700574781992742E-4</v>
      </c>
      <c r="T89">
        <f t="shared" si="164"/>
        <v>1</v>
      </c>
      <c r="U89" s="32">
        <f t="shared" si="285"/>
        <v>3.6940437000000003E-4</v>
      </c>
      <c r="V89">
        <f t="shared" si="165"/>
        <v>1</v>
      </c>
      <c r="W89">
        <f t="shared" si="166"/>
        <v>100</v>
      </c>
      <c r="X89" s="58">
        <f t="shared" si="167"/>
        <v>1.6623196649999999E-3</v>
      </c>
      <c r="Y89" s="58">
        <f t="shared" si="168"/>
        <v>1.6623196649999999E-3</v>
      </c>
      <c r="Z89" s="32">
        <f t="shared" si="169"/>
        <v>1.6623196649999999E-3</v>
      </c>
      <c r="AA89" s="32">
        <f t="shared" si="170"/>
        <v>1.3863229393962229E-4</v>
      </c>
      <c r="AB89" s="59">
        <f t="shared" si="171"/>
        <v>4.9056245199999996E-3</v>
      </c>
      <c r="AC89" s="59">
        <f t="shared" si="172"/>
        <v>4.9056245199999996E-3</v>
      </c>
      <c r="AD89">
        <f t="shared" si="173"/>
        <v>1</v>
      </c>
      <c r="AE89" s="59">
        <f t="shared" si="174"/>
        <v>4.9056245199999996E-3</v>
      </c>
      <c r="AF89" s="59">
        <f t="shared" si="175"/>
        <v>4.1758461800000006E-3</v>
      </c>
      <c r="AG89" s="59">
        <f t="shared" si="176"/>
        <v>4.1758461800000006E-3</v>
      </c>
      <c r="AH89">
        <f t="shared" si="177"/>
        <v>1</v>
      </c>
      <c r="AI89" s="59">
        <f t="shared" si="178"/>
        <v>4.1758461800000006E-3</v>
      </c>
      <c r="AJ89" s="59">
        <f t="shared" si="179"/>
        <v>0</v>
      </c>
      <c r="AK89" s="59">
        <f t="shared" si="180"/>
        <v>0</v>
      </c>
      <c r="AL89" s="59">
        <f t="shared" si="181"/>
        <v>0</v>
      </c>
      <c r="AM89" s="12">
        <f t="shared" si="286"/>
        <v>0.45503149359153955</v>
      </c>
      <c r="AN89" s="12">
        <f t="shared" si="287"/>
        <v>0</v>
      </c>
      <c r="AO89" s="66">
        <f t="shared" si="182"/>
        <v>2.0795200801042004E-4</v>
      </c>
      <c r="AP89" s="66">
        <f t="shared" si="183"/>
        <v>6.3082059771367668E-5</v>
      </c>
      <c r="AQ89" s="59">
        <f t="shared" si="184"/>
        <v>2.2322136523348791E-3</v>
      </c>
      <c r="AR89" s="59">
        <f t="shared" si="185"/>
        <v>1.9001415242939251E-3</v>
      </c>
      <c r="AS89" s="59">
        <f t="shared" si="186"/>
        <v>0</v>
      </c>
      <c r="AT89" s="12">
        <f t="shared" si="187"/>
        <v>0.45062810434712897</v>
      </c>
      <c r="AU89" s="59">
        <f t="shared" si="288"/>
        <v>9.3241386833753381E-18</v>
      </c>
      <c r="AV89" s="59">
        <f t="shared" si="289"/>
        <v>0</v>
      </c>
      <c r="AW89" s="70">
        <f t="shared" si="188"/>
        <v>0</v>
      </c>
      <c r="AX89" s="20">
        <f t="shared" si="189"/>
        <v>200000</v>
      </c>
      <c r="AY89" s="20">
        <f t="shared" si="190"/>
        <v>0</v>
      </c>
      <c r="AZ89" s="20">
        <f t="shared" si="191"/>
        <v>0</v>
      </c>
      <c r="BA89" s="20">
        <f t="shared" si="192"/>
        <v>200000</v>
      </c>
      <c r="BB89" s="36">
        <f t="shared" si="193"/>
        <v>1</v>
      </c>
      <c r="BC89" s="36">
        <f t="shared" si="194"/>
        <v>0</v>
      </c>
      <c r="BD89" s="80">
        <f t="shared" si="195"/>
        <v>41.590401602084007</v>
      </c>
      <c r="BE89" s="36">
        <f t="shared" si="196"/>
        <v>0</v>
      </c>
      <c r="BF89" s="36">
        <f t="shared" si="197"/>
        <v>0</v>
      </c>
      <c r="BG89" s="36">
        <f t="shared" si="198"/>
        <v>41.590401602084007</v>
      </c>
      <c r="BH89" s="36">
        <f t="shared" si="199"/>
        <v>12.616411954273534</v>
      </c>
      <c r="BI89" s="36">
        <f t="shared" si="200"/>
        <v>0</v>
      </c>
      <c r="BJ89" s="36">
        <f t="shared" si="201"/>
        <v>0</v>
      </c>
      <c r="BK89" s="36">
        <f t="shared" si="202"/>
        <v>12.616411954273534</v>
      </c>
      <c r="BL89" s="68">
        <f ca="1">IF(OR(AT89=0,E89&gt;ProjTerm),0,VLOOKUP(D89,'Life Events'!$AE$5:$AI$1206,5,FALSE))</f>
        <v>1.3757296007593962E-2</v>
      </c>
      <c r="BM89" s="93">
        <f t="shared" ca="1" si="203"/>
        <v>1.3757296007593962E-2</v>
      </c>
      <c r="BN89" s="93">
        <f t="shared" ca="1" si="204"/>
        <v>6.1994242208443925E-3</v>
      </c>
      <c r="BO89" s="36">
        <f t="shared" ca="1" si="205"/>
        <v>0.94328234963785407</v>
      </c>
      <c r="BP89" s="36">
        <f t="shared" si="206"/>
        <v>2.2661044823123134E-2</v>
      </c>
      <c r="BQ89" s="36">
        <f t="shared" si="207"/>
        <v>98.304279309587002</v>
      </c>
      <c r="BR89" s="36">
        <f t="shared" si="208"/>
        <v>154.78110000000001</v>
      </c>
      <c r="BS89" s="36">
        <f t="shared" si="209"/>
        <v>152.15644486245117</v>
      </c>
      <c r="BT89" s="36">
        <f t="shared" si="210"/>
        <v>68.565970312564815</v>
      </c>
      <c r="BU89" s="70" cm="1">
        <f t="array" ref="BU89">IF(AND(ActInt=1,$J89=0),INDEX(Tbl_FwdNom,$B89-IVP,MATCH(ValnDt,Tbl_FwdNom_Cols)),INDEX(Tbl_FwdNom,$B89,MATCH(StartDt,Tbl_FwdNom_Cols)))</f>
        <v>12.865838222000001</v>
      </c>
      <c r="BV89" s="70" cm="1">
        <f t="array" ref="BV89">INDEX(Tbl_FwdReal,$B89,MATCH(StartDt,Tbl_FwdReal_Cols))</f>
        <v>5.4944449110000004</v>
      </c>
      <c r="BW89" s="70" cm="1">
        <f t="array" ref="BW89">IF(RunType&lt;&gt;"OPN",INDEX(Tbl_FwdReal,$B89,MATCH(ValnDt,Tbl_FwdReal_Cols)),IF(AND($J89=0,ActInt=1),INDEX(Tbl_FwdReal,$B89-IVP,MATCH(ValnDt,Tbl_FwdReal_Cols)),-999))*$K89</f>
        <v>5.4944449110000004</v>
      </c>
      <c r="BX89" s="70">
        <f t="shared" si="211"/>
        <v>5.4944449110000002E-2</v>
      </c>
      <c r="BY89" s="70">
        <f t="shared" si="290"/>
        <v>6.9874705888246957E-2</v>
      </c>
      <c r="BZ89" s="64">
        <f t="shared" si="305"/>
        <v>5.6443315785354997E-3</v>
      </c>
      <c r="CA89" s="70" cm="1">
        <f t="array" ref="CA89">IF($J89=1,CA88*(1+INDEX(Tbl_CPI,$B89,MATCH(IF(RunType="OPN",StartDt,ValnDt),Tbl_CPI_Cols))),0)</f>
        <v>0</v>
      </c>
      <c r="CB89" s="70">
        <f t="shared" si="291"/>
        <v>1.4047357951800201</v>
      </c>
      <c r="CC89" s="70">
        <f t="shared" si="292"/>
        <v>1.3370484183127618</v>
      </c>
      <c r="CD89" s="36">
        <f t="shared" si="212"/>
        <v>8.9445369139565756</v>
      </c>
      <c r="CE89" s="36">
        <f t="shared" si="213"/>
        <v>1.5748192043263693</v>
      </c>
      <c r="CF89" s="36">
        <f t="shared" si="214"/>
        <v>0</v>
      </c>
      <c r="CG89" s="36">
        <f t="shared" si="215"/>
        <v>4.7866383261235876</v>
      </c>
      <c r="CH89" s="36">
        <f t="shared" si="216"/>
        <v>4.0700459914423206</v>
      </c>
      <c r="CI89" s="36">
        <f t="shared" si="217"/>
        <v>0</v>
      </c>
      <c r="CJ89" s="36">
        <f t="shared" si="218"/>
        <v>0</v>
      </c>
      <c r="CK89" s="36">
        <f t="shared" si="219"/>
        <v>0</v>
      </c>
      <c r="CL89" s="36">
        <f t="shared" si="220"/>
        <v>0.71659233468126771</v>
      </c>
      <c r="CM89" s="36">
        <f t="shared" si="221"/>
        <v>4.7866383261235876</v>
      </c>
      <c r="CN89" s="36">
        <f t="shared" ca="1" si="222"/>
        <v>-13.438535451392541</v>
      </c>
      <c r="CO89" s="20">
        <f t="shared" si="223"/>
        <v>120000</v>
      </c>
      <c r="CP89" s="20">
        <f t="shared" si="224"/>
        <v>2</v>
      </c>
      <c r="CQ89" s="64">
        <f t="shared" si="225"/>
        <v>1.7983075200000002E-3</v>
      </c>
      <c r="CR89" s="64">
        <f t="shared" si="226"/>
        <v>8.09238384E-3</v>
      </c>
      <c r="CS89" s="36">
        <f t="shared" si="227"/>
        <v>36.960181824837242</v>
      </c>
      <c r="CT89" s="36">
        <f t="shared" si="228"/>
        <v>24.954240961250406</v>
      </c>
      <c r="CU89" s="36">
        <f t="shared" si="229"/>
        <v>7.5698471725641205</v>
      </c>
      <c r="CV89" s="36">
        <f t="shared" si="293"/>
        <v>32.52408813381453</v>
      </c>
      <c r="CW89" s="36">
        <f t="shared" si="230"/>
        <v>32.52408813381453</v>
      </c>
      <c r="CX89" s="36">
        <f t="shared" si="231"/>
        <v>3.9462094947761983E-2</v>
      </c>
      <c r="CY89" s="36">
        <f t="shared" si="232"/>
        <v>36.920719729889484</v>
      </c>
      <c r="CZ89" s="36">
        <f t="shared" si="294"/>
        <v>4.396631596074954</v>
      </c>
      <c r="DA89" s="64">
        <f t="shared" si="233"/>
        <v>1.0136837735069015E-2</v>
      </c>
      <c r="DB89" s="70">
        <f t="shared" si="295"/>
        <v>0.98996488658130921</v>
      </c>
      <c r="DC89" s="70">
        <f>PRODUCT($DB$8:DB89)</f>
        <v>0.51874042825492894</v>
      </c>
      <c r="DD89" s="36">
        <f t="shared" si="234"/>
        <v>3243.5007288930897</v>
      </c>
      <c r="DE89" s="36">
        <f t="shared" si="235"/>
        <v>2776.4497528545421</v>
      </c>
      <c r="DF89" s="36">
        <f t="shared" si="236"/>
        <v>632.76250240381933</v>
      </c>
      <c r="DG89" s="36">
        <f t="shared" si="237"/>
        <v>1.4252140397005413</v>
      </c>
      <c r="DH89" s="36">
        <f t="shared" ca="1" si="238"/>
        <v>19.486117259104805</v>
      </c>
      <c r="DI89" s="36">
        <f t="shared" si="239"/>
        <v>299.28623228807947</v>
      </c>
      <c r="DJ89" s="36">
        <f t="shared" ca="1" si="240"/>
        <v>483.05866187275581</v>
      </c>
      <c r="DK89" s="36">
        <f t="shared" si="241"/>
        <v>426.07826110805701</v>
      </c>
      <c r="DL89" s="36">
        <f t="shared" si="242"/>
        <v>483.67986877934402</v>
      </c>
      <c r="DM89" s="36">
        <f t="shared" ca="1" si="243"/>
        <v>540.66026954404288</v>
      </c>
      <c r="DN89" s="36">
        <f t="shared" ca="1" si="296"/>
        <v>540.66026954404799</v>
      </c>
      <c r="DO89" s="64" cm="1">
        <f t="array" ref="DO89">IFERROR(INDEX(Tbl_FwdNom,$B89,MATCH(LIDt,Tbl_FwdNom_Cols,0)),0)</f>
        <v>13.59869443</v>
      </c>
      <c r="DP89" s="64">
        <f t="shared" ca="1" si="297"/>
        <v>13.25735371</v>
      </c>
      <c r="DQ89" s="64">
        <f t="shared" ca="1" si="244"/>
        <v>1.042837622272641E-2</v>
      </c>
      <c r="DR89" s="70">
        <f t="shared" ca="1" si="245"/>
        <v>0.98967925241597954</v>
      </c>
      <c r="DS89" s="70">
        <f ca="1">PRODUCT($DR$8:DR89)</f>
        <v>0.45681928869530591</v>
      </c>
      <c r="DT89" s="36">
        <f t="shared" ca="1" si="246"/>
        <v>2929.6815874416466</v>
      </c>
      <c r="DU89" s="36">
        <f t="shared" ca="1" si="247"/>
        <v>648.86898583241521</v>
      </c>
      <c r="DV89" s="36">
        <f t="shared" ca="1" si="248"/>
        <v>1.4960055687181328</v>
      </c>
      <c r="DW89" s="36">
        <f t="shared" ca="1" si="249"/>
        <v>19.458724329963086</v>
      </c>
      <c r="DX89" s="36">
        <f t="shared" ca="1" si="250"/>
        <v>3313.3806251317901</v>
      </c>
      <c r="DY89" s="36">
        <f t="shared" ca="1" si="251"/>
        <v>35.003150774781972</v>
      </c>
      <c r="DZ89" s="36">
        <f t="shared" ca="1" si="252"/>
        <v>276.25872323843737</v>
      </c>
      <c r="EA89" s="36">
        <f t="shared" ca="1" si="253"/>
        <v>0</v>
      </c>
      <c r="EB89" s="36">
        <f t="shared" ca="1" si="254"/>
        <v>594.39454091673565</v>
      </c>
      <c r="EC89" s="36">
        <f t="shared" ca="1" si="255"/>
        <v>424.93423163353941</v>
      </c>
      <c r="ED89" s="36">
        <f t="shared" ca="1" si="256"/>
        <v>482.38117174434126</v>
      </c>
      <c r="EE89" s="36">
        <f t="shared" ca="1" si="298"/>
        <v>57.446940110801847</v>
      </c>
      <c r="EF89" s="36">
        <f t="shared" ca="1" si="257"/>
        <v>651.8414810275375</v>
      </c>
      <c r="EG89" s="64"/>
      <c r="EH89" s="64"/>
      <c r="EI89" s="64"/>
      <c r="EJ89" s="70"/>
      <c r="EK89" s="70"/>
      <c r="EL89" s="70"/>
      <c r="EM89" s="70"/>
      <c r="EN89" s="70"/>
      <c r="EO89" s="36">
        <f t="shared" ca="1" si="258"/>
        <v>5.3348505951453635</v>
      </c>
      <c r="EP89" s="36">
        <f t="shared" ca="1" si="259"/>
        <v>0</v>
      </c>
      <c r="EQ89" s="36">
        <f t="shared" si="260"/>
        <v>90.996728552988998</v>
      </c>
      <c r="ER89" s="36">
        <f t="shared" si="261"/>
        <v>19.44248398419656</v>
      </c>
      <c r="ES89" s="36">
        <f t="shared" si="262"/>
        <v>-17.755474385084685</v>
      </c>
      <c r="ET89" s="36">
        <f t="shared" ca="1" si="263"/>
        <v>0</v>
      </c>
      <c r="EU89" s="36">
        <f t="shared" ca="1" si="299"/>
        <v>19.44248398419656</v>
      </c>
      <c r="EV89" s="36">
        <f t="shared" si="264"/>
        <v>4.9403417792779107</v>
      </c>
      <c r="EW89" s="36">
        <f t="shared" si="265"/>
        <v>118.94799401787679</v>
      </c>
      <c r="EX89" s="36">
        <f t="shared" ca="1" si="300"/>
        <v>234.32754833434026</v>
      </c>
      <c r="EY89" s="36">
        <f t="shared" si="266"/>
        <v>11.793394624514242</v>
      </c>
      <c r="EZ89" s="36">
        <f t="shared" si="267"/>
        <v>1.7984088144979815</v>
      </c>
      <c r="FA89" s="36">
        <f t="shared" si="268"/>
        <v>-2.1061501310088393</v>
      </c>
      <c r="FB89" s="36">
        <f t="shared" si="269"/>
        <v>4.2286181174963797</v>
      </c>
      <c r="FC89" s="36">
        <f t="shared" si="301"/>
        <v>6.027026931994361</v>
      </c>
      <c r="FD89" s="36">
        <f t="shared" si="270"/>
        <v>4.8367986877934403E-6</v>
      </c>
      <c r="FE89" s="36">
        <f t="shared" si="271"/>
        <v>18.777196533727682</v>
      </c>
      <c r="FF89" s="36">
        <f t="shared" si="302"/>
        <v>36.597622927034976</v>
      </c>
      <c r="FG89" s="36">
        <f t="shared" ca="1" si="272"/>
        <v>197.7299254073053</v>
      </c>
      <c r="FH89" s="36">
        <f t="shared" ca="1" si="273"/>
        <v>2.375340334321749</v>
      </c>
      <c r="FI89" s="36">
        <f t="shared" ca="1" si="274"/>
        <v>-3.7802969539632731</v>
      </c>
      <c r="FJ89" s="36">
        <f t="shared" ca="1" si="275"/>
        <v>243.90204867470945</v>
      </c>
      <c r="FK89" s="36">
        <f t="shared" si="276"/>
        <v>0.37098416510059512</v>
      </c>
      <c r="FL89" s="36">
        <f t="shared" si="277"/>
        <v>-2.7647567622859417</v>
      </c>
      <c r="FM89" s="36">
        <f t="shared" ca="1" si="278"/>
        <v>34.118174436811799</v>
      </c>
      <c r="FN89" s="36">
        <f t="shared" ca="1" si="306"/>
        <v>209.78387423789763</v>
      </c>
    </row>
    <row r="90" spans="2:170" x14ac:dyDescent="0.25">
      <c r="B90" s="2">
        <v>82</v>
      </c>
      <c r="C90" s="2">
        <f t="shared" si="279"/>
        <v>7</v>
      </c>
      <c r="D90" s="2">
        <f t="shared" si="303"/>
        <v>106</v>
      </c>
      <c r="E90" s="2">
        <f t="shared" si="280"/>
        <v>9</v>
      </c>
      <c r="F90" s="189">
        <f t="shared" si="304"/>
        <v>48213</v>
      </c>
      <c r="G90" s="2">
        <f t="shared" si="281"/>
        <v>12</v>
      </c>
      <c r="H90" s="187">
        <f t="shared" si="155"/>
        <v>41.416666666666671</v>
      </c>
      <c r="I90" s="186">
        <f t="shared" si="282"/>
        <v>41</v>
      </c>
      <c r="J90" s="2">
        <f t="shared" si="156"/>
        <v>0</v>
      </c>
      <c r="K90" s="2">
        <f t="shared" si="157"/>
        <v>1</v>
      </c>
      <c r="L90">
        <f t="shared" si="158"/>
        <v>2</v>
      </c>
      <c r="M90" s="190">
        <f t="shared" si="283"/>
        <v>1.21562346E-3</v>
      </c>
      <c r="N90">
        <f t="shared" si="159"/>
        <v>1</v>
      </c>
      <c r="O90">
        <f t="shared" si="160"/>
        <v>100</v>
      </c>
      <c r="P90" s="58">
        <f t="shared" si="161"/>
        <v>5.4703055700000003E-3</v>
      </c>
      <c r="Q90" s="106">
        <f t="shared" si="162"/>
        <v>5.4703055700000003E-3</v>
      </c>
      <c r="R90" s="59">
        <f t="shared" si="163"/>
        <v>5.4703055700000003E-3</v>
      </c>
      <c r="S90" s="32">
        <f t="shared" si="284"/>
        <v>4.5700574781992742E-4</v>
      </c>
      <c r="T90">
        <f t="shared" si="164"/>
        <v>1</v>
      </c>
      <c r="U90" s="32">
        <f t="shared" si="285"/>
        <v>3.6940437000000003E-4</v>
      </c>
      <c r="V90">
        <f t="shared" si="165"/>
        <v>1</v>
      </c>
      <c r="W90">
        <f t="shared" si="166"/>
        <v>100</v>
      </c>
      <c r="X90" s="58">
        <f t="shared" si="167"/>
        <v>1.6623196649999999E-3</v>
      </c>
      <c r="Y90" s="58">
        <f t="shared" si="168"/>
        <v>1.6623196649999999E-3</v>
      </c>
      <c r="Z90" s="32">
        <f t="shared" si="169"/>
        <v>1.6623196649999999E-3</v>
      </c>
      <c r="AA90" s="32">
        <f t="shared" si="170"/>
        <v>1.3863229393962229E-4</v>
      </c>
      <c r="AB90" s="59">
        <f t="shared" si="171"/>
        <v>4.9056245199999996E-3</v>
      </c>
      <c r="AC90" s="59">
        <f t="shared" si="172"/>
        <v>4.9056245199999996E-3</v>
      </c>
      <c r="AD90">
        <f t="shared" si="173"/>
        <v>1</v>
      </c>
      <c r="AE90" s="59">
        <f t="shared" si="174"/>
        <v>4.9056245199999996E-3</v>
      </c>
      <c r="AF90" s="59">
        <f t="shared" si="175"/>
        <v>4.1758461800000006E-3</v>
      </c>
      <c r="AG90" s="59">
        <f t="shared" si="176"/>
        <v>4.1758461800000006E-3</v>
      </c>
      <c r="AH90">
        <f t="shared" si="177"/>
        <v>1</v>
      </c>
      <c r="AI90" s="59">
        <f t="shared" si="178"/>
        <v>4.1758461800000006E-3</v>
      </c>
      <c r="AJ90" s="59">
        <f t="shared" si="179"/>
        <v>0</v>
      </c>
      <c r="AK90" s="59">
        <f t="shared" si="180"/>
        <v>0</v>
      </c>
      <c r="AL90" s="59">
        <f t="shared" si="181"/>
        <v>0</v>
      </c>
      <c r="AM90" s="12">
        <f t="shared" si="286"/>
        <v>0.45062810434712897</v>
      </c>
      <c r="AN90" s="12">
        <f t="shared" si="287"/>
        <v>0</v>
      </c>
      <c r="AO90" s="66">
        <f t="shared" si="182"/>
        <v>2.0593963381583595E-4</v>
      </c>
      <c r="AP90" s="66">
        <f t="shared" si="183"/>
        <v>6.247160781930596E-5</v>
      </c>
      <c r="AQ90" s="59">
        <f t="shared" si="184"/>
        <v>2.2106122780863944E-3</v>
      </c>
      <c r="AR90" s="59">
        <f t="shared" si="185"/>
        <v>1.8817536481386002E-3</v>
      </c>
      <c r="AS90" s="59">
        <f t="shared" si="186"/>
        <v>0</v>
      </c>
      <c r="AT90" s="12">
        <f t="shared" si="187"/>
        <v>0.44626732717926887</v>
      </c>
      <c r="AU90" s="59">
        <f t="shared" si="288"/>
        <v>3.9681799512969462E-17</v>
      </c>
      <c r="AV90" s="59">
        <f t="shared" si="289"/>
        <v>0</v>
      </c>
      <c r="AW90" s="70">
        <f t="shared" si="188"/>
        <v>0</v>
      </c>
      <c r="AX90" s="20">
        <f t="shared" si="189"/>
        <v>200000</v>
      </c>
      <c r="AY90" s="20">
        <f t="shared" si="190"/>
        <v>0</v>
      </c>
      <c r="AZ90" s="20">
        <f t="shared" si="191"/>
        <v>0</v>
      </c>
      <c r="BA90" s="20">
        <f t="shared" si="192"/>
        <v>200000</v>
      </c>
      <c r="BB90" s="36">
        <f t="shared" si="193"/>
        <v>1</v>
      </c>
      <c r="BC90" s="36">
        <f t="shared" si="194"/>
        <v>0</v>
      </c>
      <c r="BD90" s="80">
        <f t="shared" si="195"/>
        <v>41.187926763167191</v>
      </c>
      <c r="BE90" s="36">
        <f t="shared" si="196"/>
        <v>0</v>
      </c>
      <c r="BF90" s="36">
        <f t="shared" si="197"/>
        <v>0</v>
      </c>
      <c r="BG90" s="36">
        <f t="shared" si="198"/>
        <v>41.187926763167191</v>
      </c>
      <c r="BH90" s="36">
        <f t="shared" si="199"/>
        <v>12.494321563861192</v>
      </c>
      <c r="BI90" s="36">
        <f t="shared" si="200"/>
        <v>0</v>
      </c>
      <c r="BJ90" s="36">
        <f t="shared" si="201"/>
        <v>0</v>
      </c>
      <c r="BK90" s="36">
        <f t="shared" si="202"/>
        <v>12.494321563861192</v>
      </c>
      <c r="BL90" s="68">
        <f ca="1">IF(OR(AT90=0,E90&gt;ProjTerm),0,VLOOKUP(D90,'Life Events'!$AE$5:$AI$1206,5,FALSE))</f>
        <v>1.3026619489901161E-2</v>
      </c>
      <c r="BM90" s="93">
        <f t="shared" ca="1" si="203"/>
        <v>1.3026619489901161E-2</v>
      </c>
      <c r="BN90" s="93">
        <f t="shared" ca="1" si="204"/>
        <v>5.8133546619395619E-3</v>
      </c>
      <c r="BO90" s="36">
        <f t="shared" ca="1" si="205"/>
        <v>0.88453937808528038</v>
      </c>
      <c r="BP90" s="36">
        <f t="shared" si="206"/>
        <v>2.2441751428167882E-2</v>
      </c>
      <c r="BQ90" s="36">
        <f t="shared" si="207"/>
        <v>98.304279309587002</v>
      </c>
      <c r="BR90" s="36">
        <f t="shared" si="208"/>
        <v>154.78110000000001</v>
      </c>
      <c r="BS90" s="36">
        <f t="shared" si="209"/>
        <v>152.15644486245117</v>
      </c>
      <c r="BT90" s="36">
        <f t="shared" si="210"/>
        <v>67.902449961865884</v>
      </c>
      <c r="BU90" s="70" cm="1">
        <f t="array" ref="BU90">IF(AND(ActInt=1,$J90=0),INDEX(Tbl_FwdNom,$B90-IVP,MATCH(ValnDt,Tbl_FwdNom_Cols)),INDEX(Tbl_FwdNom,$B90,MATCH(StartDt,Tbl_FwdNom_Cols)))</f>
        <v>12.932311902</v>
      </c>
      <c r="BV90" s="70" cm="1">
        <f t="array" ref="BV90">INDEX(Tbl_FwdReal,$B90,MATCH(StartDt,Tbl_FwdReal_Cols))</f>
        <v>5.5118340610000001</v>
      </c>
      <c r="BW90" s="70" cm="1">
        <f t="array" ref="BW90">IF(RunType&lt;&gt;"OPN",INDEX(Tbl_FwdReal,$B90,MATCH(ValnDt,Tbl_FwdReal_Cols)),IF(AND($J90=0,ActInt=1),INDEX(Tbl_FwdReal,$B90-IVP,MATCH(ValnDt,Tbl_FwdReal_Cols)),-999))*$K90</f>
        <v>5.5118340610000001</v>
      </c>
      <c r="BX90" s="70">
        <f t="shared" si="211"/>
        <v>5.5118340610000004E-2</v>
      </c>
      <c r="BY90" s="70">
        <f t="shared" si="290"/>
        <v>7.0328394033127628E-2</v>
      </c>
      <c r="BZ90" s="64">
        <f t="shared" si="305"/>
        <v>5.6798622389921949E-3</v>
      </c>
      <c r="CA90" s="70" cm="1">
        <f t="array" ref="CA90">IF($J90=1,CA89*(1+INDEX(Tbl_CPI,$B90,MATCH(IF(RunType="OPN",StartDt,ValnDt),Tbl_CPI_Cols))),0)</f>
        <v>0</v>
      </c>
      <c r="CB90" s="70">
        <f t="shared" si="291"/>
        <v>1.4127145009788238</v>
      </c>
      <c r="CC90" s="70">
        <f t="shared" si="292"/>
        <v>1.3370484183127618</v>
      </c>
      <c r="CD90" s="36">
        <f t="shared" si="212"/>
        <v>8.9445369139565756</v>
      </c>
      <c r="CE90" s="36">
        <f t="shared" si="213"/>
        <v>1.5748192043263693</v>
      </c>
      <c r="CF90" s="36">
        <f t="shared" si="214"/>
        <v>0</v>
      </c>
      <c r="CG90" s="36">
        <f t="shared" si="215"/>
        <v>4.7403175065342165</v>
      </c>
      <c r="CH90" s="36">
        <f t="shared" si="216"/>
        <v>4.0306597137991709</v>
      </c>
      <c r="CI90" s="36">
        <f t="shared" si="217"/>
        <v>0</v>
      </c>
      <c r="CJ90" s="36">
        <f t="shared" si="218"/>
        <v>0</v>
      </c>
      <c r="CK90" s="36">
        <f t="shared" si="219"/>
        <v>0</v>
      </c>
      <c r="CL90" s="36">
        <f t="shared" si="220"/>
        <v>0.70965779273504581</v>
      </c>
      <c r="CM90" s="36">
        <f t="shared" si="221"/>
        <v>4.7403175065342165</v>
      </c>
      <c r="CN90" s="36">
        <f t="shared" ca="1" si="222"/>
        <v>-13.358104008180391</v>
      </c>
      <c r="CO90" s="20">
        <f t="shared" si="223"/>
        <v>120000</v>
      </c>
      <c r="CP90" s="20">
        <f t="shared" si="224"/>
        <v>2</v>
      </c>
      <c r="CQ90" s="64">
        <f t="shared" si="225"/>
        <v>1.7983075200000002E-3</v>
      </c>
      <c r="CR90" s="64">
        <f t="shared" si="226"/>
        <v>8.09238384E-3</v>
      </c>
      <c r="CS90" s="36">
        <f t="shared" si="227"/>
        <v>36.60251412620309</v>
      </c>
      <c r="CT90" s="36">
        <f t="shared" si="228"/>
        <v>24.712756057900314</v>
      </c>
      <c r="CU90" s="36">
        <f t="shared" si="229"/>
        <v>7.4965929383167156</v>
      </c>
      <c r="CV90" s="36">
        <f t="shared" si="293"/>
        <v>32.209348996217031</v>
      </c>
      <c r="CW90" s="36">
        <f t="shared" si="230"/>
        <v>32.209348996217031</v>
      </c>
      <c r="CX90" s="36">
        <f t="shared" si="231"/>
        <v>3.9080215963780418E-2</v>
      </c>
      <c r="CY90" s="36">
        <f t="shared" si="232"/>
        <v>36.563433910239311</v>
      </c>
      <c r="CZ90" s="36">
        <f t="shared" si="294"/>
        <v>4.3540849140222804</v>
      </c>
      <c r="DA90" s="64">
        <f t="shared" si="233"/>
        <v>1.0186402034095821E-2</v>
      </c>
      <c r="DB90" s="70">
        <f t="shared" si="295"/>
        <v>0.98991631444099359</v>
      </c>
      <c r="DC90" s="70">
        <f>PRODUCT($DB$8:DB90)</f>
        <v>0.5135096128896619</v>
      </c>
      <c r="DD90" s="36">
        <f t="shared" si="234"/>
        <v>3208.6378813536116</v>
      </c>
      <c r="DE90" s="36">
        <f t="shared" si="235"/>
        <v>2763.5438595014175</v>
      </c>
      <c r="DF90" s="36">
        <f t="shared" si="236"/>
        <v>626.71375408154404</v>
      </c>
      <c r="DG90" s="36">
        <f t="shared" si="237"/>
        <v>1.417290091465401</v>
      </c>
      <c r="DH90" s="36">
        <f t="shared" ca="1" si="238"/>
        <v>18.8000713055043</v>
      </c>
      <c r="DI90" s="36">
        <f t="shared" si="239"/>
        <v>297.5462778870106</v>
      </c>
      <c r="DJ90" s="36">
        <f t="shared" ca="1" si="240"/>
        <v>496.54879133039918</v>
      </c>
      <c r="DK90" s="36">
        <f t="shared" si="241"/>
        <v>398.20911657747507</v>
      </c>
      <c r="DL90" s="36">
        <f t="shared" si="242"/>
        <v>452.04339246828982</v>
      </c>
      <c r="DM90" s="36">
        <f t="shared" ca="1" si="243"/>
        <v>550.38306722121388</v>
      </c>
      <c r="DN90" s="36">
        <f t="shared" ca="1" si="296"/>
        <v>550.38306722121933</v>
      </c>
      <c r="DO90" s="64" cm="1">
        <f t="array" ref="DO90">IFERROR(INDEX(Tbl_FwdNom,$B90,MATCH(LIDt,Tbl_FwdNom_Cols,0)),0)</f>
        <v>13.6988941</v>
      </c>
      <c r="DP90" s="64">
        <f t="shared" ca="1" si="297"/>
        <v>13.302121659999999</v>
      </c>
      <c r="DQ90" s="64">
        <f t="shared" ca="1" si="244"/>
        <v>1.0461653395244852E-2</v>
      </c>
      <c r="DR90" s="70">
        <f t="shared" ca="1" si="245"/>
        <v>0.98964665966284548</v>
      </c>
      <c r="DS90" s="70">
        <f ca="1">PRODUCT($DR$8:DR90)</f>
        <v>0.45208968312686659</v>
      </c>
      <c r="DT90" s="36">
        <f t="shared" ca="1" si="246"/>
        <v>2919.1429740047247</v>
      </c>
      <c r="DU90" s="36">
        <f t="shared" ca="1" si="247"/>
        <v>643.16290669725686</v>
      </c>
      <c r="DV90" s="36">
        <f t="shared" ca="1" si="248"/>
        <v>1.4892145090272502</v>
      </c>
      <c r="DW90" s="36">
        <f t="shared" ca="1" si="249"/>
        <v>18.777755381331499</v>
      </c>
      <c r="DX90" s="36">
        <f t="shared" ca="1" si="250"/>
        <v>3280.1416148365729</v>
      </c>
      <c r="DY90" s="36">
        <f t="shared" ca="1" si="251"/>
        <v>34.652259619337364</v>
      </c>
      <c r="DZ90" s="36">
        <f t="shared" ca="1" si="252"/>
        <v>275.07601916969162</v>
      </c>
      <c r="EA90" s="36">
        <f t="shared" ca="1" si="253"/>
        <v>0</v>
      </c>
      <c r="EB90" s="36">
        <f t="shared" ca="1" si="254"/>
        <v>609.18108552674198</v>
      </c>
      <c r="EC90" s="36">
        <f t="shared" ca="1" si="255"/>
        <v>397.17039728444712</v>
      </c>
      <c r="ED90" s="36">
        <f t="shared" ca="1" si="256"/>
        <v>450.8642424572833</v>
      </c>
      <c r="EE90" s="36">
        <f t="shared" ca="1" si="298"/>
        <v>53.693845172836177</v>
      </c>
      <c r="EF90" s="36">
        <f t="shared" ca="1" si="257"/>
        <v>662.87493069957816</v>
      </c>
      <c r="EG90" s="64"/>
      <c r="EH90" s="64"/>
      <c r="EI90" s="64"/>
      <c r="EJ90" s="70"/>
      <c r="EK90" s="70"/>
      <c r="EL90" s="70"/>
      <c r="EM90" s="70"/>
      <c r="EN90" s="70"/>
      <c r="EO90" s="36">
        <f t="shared" ca="1" si="258"/>
        <v>5.4590960895474128</v>
      </c>
      <c r="EP90" s="36">
        <f t="shared" ca="1" si="259"/>
        <v>0</v>
      </c>
      <c r="EQ90" s="36">
        <f t="shared" si="260"/>
        <v>90.490802182257696</v>
      </c>
      <c r="ER90" s="36">
        <f t="shared" si="261"/>
        <v>19.233505965819141</v>
      </c>
      <c r="ES90" s="36">
        <f t="shared" si="262"/>
        <v>-17.564629230969501</v>
      </c>
      <c r="ET90" s="36">
        <f t="shared" ca="1" si="263"/>
        <v>0</v>
      </c>
      <c r="EU90" s="36">
        <f t="shared" ca="1" si="299"/>
        <v>19.233505965819141</v>
      </c>
      <c r="EV90" s="36">
        <f t="shared" si="264"/>
        <v>4.9116202127831148</v>
      </c>
      <c r="EW90" s="36">
        <f t="shared" si="265"/>
        <v>118.28666335383879</v>
      </c>
      <c r="EX90" s="36">
        <f t="shared" ca="1" si="300"/>
        <v>232.92259171469874</v>
      </c>
      <c r="EY90" s="36">
        <f t="shared" si="266"/>
        <v>11.022006245200938</v>
      </c>
      <c r="EZ90" s="36">
        <f t="shared" si="267"/>
        <v>1.680778701007746</v>
      </c>
      <c r="FA90" s="36">
        <f t="shared" si="268"/>
        <v>-1.9683913094656953</v>
      </c>
      <c r="FB90" s="36">
        <f t="shared" si="269"/>
        <v>3.9520527911875112</v>
      </c>
      <c r="FC90" s="36">
        <f t="shared" si="301"/>
        <v>5.6328314921952574</v>
      </c>
      <c r="FD90" s="36">
        <f t="shared" si="270"/>
        <v>4.5204339246828981E-6</v>
      </c>
      <c r="FE90" s="36">
        <f t="shared" si="271"/>
        <v>17.549008072019507</v>
      </c>
      <c r="FF90" s="36">
        <f t="shared" si="302"/>
        <v>34.203850329849629</v>
      </c>
      <c r="FG90" s="36">
        <f t="shared" ca="1" si="272"/>
        <v>198.71874138484912</v>
      </c>
      <c r="FH90" s="36">
        <f t="shared" ca="1" si="273"/>
        <v>2.3726431620294774</v>
      </c>
      <c r="FI90" s="36">
        <f t="shared" ca="1" si="274"/>
        <v>-3.7433019869420732</v>
      </c>
      <c r="FJ90" s="36">
        <f t="shared" ca="1" si="275"/>
        <v>242.71036538339231</v>
      </c>
      <c r="FK90" s="36">
        <f t="shared" si="276"/>
        <v>0.34841417057388929</v>
      </c>
      <c r="FL90" s="36">
        <f t="shared" si="277"/>
        <v>-2.7380481067830864</v>
      </c>
      <c r="FM90" s="36">
        <f t="shared" ca="1" si="278"/>
        <v>31.737058845465143</v>
      </c>
      <c r="FN90" s="36">
        <f t="shared" ca="1" si="306"/>
        <v>210.97330653792716</v>
      </c>
    </row>
    <row r="91" spans="2:170" x14ac:dyDescent="0.25">
      <c r="B91" s="2">
        <v>83</v>
      </c>
      <c r="C91" s="2">
        <f t="shared" si="279"/>
        <v>7</v>
      </c>
      <c r="D91" s="2">
        <f t="shared" si="303"/>
        <v>107</v>
      </c>
      <c r="E91" s="2">
        <f t="shared" si="280"/>
        <v>9</v>
      </c>
      <c r="F91" s="189">
        <f t="shared" si="304"/>
        <v>48244</v>
      </c>
      <c r="G91" s="2">
        <f t="shared" si="281"/>
        <v>1</v>
      </c>
      <c r="H91" s="187">
        <f t="shared" si="155"/>
        <v>41.5</v>
      </c>
      <c r="I91" s="186">
        <f t="shared" si="282"/>
        <v>41</v>
      </c>
      <c r="J91" s="2">
        <f t="shared" si="156"/>
        <v>0</v>
      </c>
      <c r="K91" s="2">
        <f t="shared" si="157"/>
        <v>1</v>
      </c>
      <c r="L91">
        <f t="shared" si="158"/>
        <v>2</v>
      </c>
      <c r="M91" s="190">
        <f t="shared" si="283"/>
        <v>1.21562346E-3</v>
      </c>
      <c r="N91">
        <f t="shared" si="159"/>
        <v>1</v>
      </c>
      <c r="O91">
        <f t="shared" si="160"/>
        <v>100</v>
      </c>
      <c r="P91" s="58">
        <f t="shared" si="161"/>
        <v>5.4703055700000003E-3</v>
      </c>
      <c r="Q91" s="106">
        <f t="shared" si="162"/>
        <v>5.4703055700000003E-3</v>
      </c>
      <c r="R91" s="59">
        <f t="shared" si="163"/>
        <v>5.4703055700000003E-3</v>
      </c>
      <c r="S91" s="32">
        <f t="shared" si="284"/>
        <v>4.5700574781992742E-4</v>
      </c>
      <c r="T91">
        <f t="shared" si="164"/>
        <v>1</v>
      </c>
      <c r="U91" s="32">
        <f t="shared" si="285"/>
        <v>3.6940437000000003E-4</v>
      </c>
      <c r="V91">
        <f t="shared" si="165"/>
        <v>1</v>
      </c>
      <c r="W91">
        <f t="shared" si="166"/>
        <v>100</v>
      </c>
      <c r="X91" s="58">
        <f t="shared" si="167"/>
        <v>1.6623196649999999E-3</v>
      </c>
      <c r="Y91" s="58">
        <f t="shared" si="168"/>
        <v>1.6623196649999999E-3</v>
      </c>
      <c r="Z91" s="32">
        <f t="shared" si="169"/>
        <v>1.6623196649999999E-3</v>
      </c>
      <c r="AA91" s="32">
        <f t="shared" si="170"/>
        <v>1.3863229393962229E-4</v>
      </c>
      <c r="AB91" s="59">
        <f t="shared" si="171"/>
        <v>4.9056245199999996E-3</v>
      </c>
      <c r="AC91" s="59">
        <f t="shared" si="172"/>
        <v>4.9056245199999996E-3</v>
      </c>
      <c r="AD91">
        <f t="shared" si="173"/>
        <v>1</v>
      </c>
      <c r="AE91" s="59">
        <f t="shared" si="174"/>
        <v>4.9056245199999996E-3</v>
      </c>
      <c r="AF91" s="59">
        <f t="shared" si="175"/>
        <v>4.1758461800000006E-3</v>
      </c>
      <c r="AG91" s="59">
        <f t="shared" si="176"/>
        <v>4.1758461800000006E-3</v>
      </c>
      <c r="AH91">
        <f t="shared" si="177"/>
        <v>1</v>
      </c>
      <c r="AI91" s="59">
        <f t="shared" si="178"/>
        <v>4.1758461800000006E-3</v>
      </c>
      <c r="AJ91" s="59">
        <f t="shared" si="179"/>
        <v>0</v>
      </c>
      <c r="AK91" s="59">
        <f t="shared" si="180"/>
        <v>0</v>
      </c>
      <c r="AL91" s="59">
        <f t="shared" si="181"/>
        <v>0</v>
      </c>
      <c r="AM91" s="12">
        <f t="shared" si="286"/>
        <v>0.44626732717926887</v>
      </c>
      <c r="AN91" s="12">
        <f t="shared" si="287"/>
        <v>0</v>
      </c>
      <c r="AO91" s="66">
        <f t="shared" si="182"/>
        <v>2.0394673358516198E-4</v>
      </c>
      <c r="AP91" s="66">
        <f t="shared" si="183"/>
        <v>6.1867063277165987E-5</v>
      </c>
      <c r="AQ91" s="59">
        <f t="shared" si="184"/>
        <v>2.1892199426854836E-3</v>
      </c>
      <c r="AR91" s="59">
        <f t="shared" si="185"/>
        <v>1.8635437134603603E-3</v>
      </c>
      <c r="AS91" s="59">
        <f t="shared" si="186"/>
        <v>0</v>
      </c>
      <c r="AT91" s="12">
        <f t="shared" si="187"/>
        <v>0.44194874972626069</v>
      </c>
      <c r="AU91" s="59">
        <f t="shared" si="288"/>
        <v>0</v>
      </c>
      <c r="AV91" s="59">
        <f t="shared" si="289"/>
        <v>-4.7704895589362195E-18</v>
      </c>
      <c r="AW91" s="70">
        <f t="shared" si="188"/>
        <v>0</v>
      </c>
      <c r="AX91" s="20">
        <f t="shared" si="189"/>
        <v>200000</v>
      </c>
      <c r="AY91" s="20">
        <f t="shared" si="190"/>
        <v>0</v>
      </c>
      <c r="AZ91" s="20">
        <f t="shared" si="191"/>
        <v>0</v>
      </c>
      <c r="BA91" s="20">
        <f t="shared" si="192"/>
        <v>200000</v>
      </c>
      <c r="BB91" s="36">
        <f t="shared" si="193"/>
        <v>1</v>
      </c>
      <c r="BC91" s="36">
        <f t="shared" si="194"/>
        <v>0</v>
      </c>
      <c r="BD91" s="80">
        <f t="shared" si="195"/>
        <v>40.789346717032394</v>
      </c>
      <c r="BE91" s="36">
        <f t="shared" si="196"/>
        <v>0</v>
      </c>
      <c r="BF91" s="36">
        <f t="shared" si="197"/>
        <v>0</v>
      </c>
      <c r="BG91" s="36">
        <f t="shared" si="198"/>
        <v>40.789346717032394</v>
      </c>
      <c r="BH91" s="36">
        <f t="shared" si="199"/>
        <v>12.373412655433198</v>
      </c>
      <c r="BI91" s="36">
        <f t="shared" si="200"/>
        <v>0</v>
      </c>
      <c r="BJ91" s="36">
        <f t="shared" si="201"/>
        <v>0</v>
      </c>
      <c r="BK91" s="36">
        <f t="shared" si="202"/>
        <v>12.373412655433198</v>
      </c>
      <c r="BL91" s="68">
        <f ca="1">IF(OR(AT91=0,E91&gt;ProjTerm),0,VLOOKUP(D91,'Life Events'!$AE$5:$AI$1206,5,FALSE))</f>
        <v>1.3026619489901161E-2</v>
      </c>
      <c r="BM91" s="93">
        <f t="shared" ca="1" si="203"/>
        <v>1.3026619489901161E-2</v>
      </c>
      <c r="BN91" s="93">
        <f t="shared" ca="1" si="204"/>
        <v>5.7570981967215579E-3</v>
      </c>
      <c r="BO91" s="36">
        <f t="shared" ca="1" si="205"/>
        <v>0.87597959433718076</v>
      </c>
      <c r="BP91" s="36">
        <f t="shared" si="206"/>
        <v>2.2224580159241968E-2</v>
      </c>
      <c r="BQ91" s="36">
        <f t="shared" si="207"/>
        <v>98.304279309587002</v>
      </c>
      <c r="BR91" s="36">
        <f t="shared" si="208"/>
        <v>154.78110000000001</v>
      </c>
      <c r="BS91" s="36">
        <f t="shared" si="209"/>
        <v>152.15644486245117</v>
      </c>
      <c r="BT91" s="36">
        <f t="shared" si="210"/>
        <v>67.245350569753015</v>
      </c>
      <c r="BU91" s="70" cm="1">
        <f t="array" ref="BU91">IF(AND(ActInt=1,$J91=0),INDEX(Tbl_FwdNom,$B91-IVP,MATCH(ValnDt,Tbl_FwdNom_Cols)),INDEX(Tbl_FwdNom,$B91,MATCH(StartDt,Tbl_FwdNom_Cols)))</f>
        <v>13.000975734000001</v>
      </c>
      <c r="BV91" s="70" cm="1">
        <f t="array" ref="BV91">INDEX(Tbl_FwdReal,$B91,MATCH(StartDt,Tbl_FwdReal_Cols))</f>
        <v>5.5297941420000001</v>
      </c>
      <c r="BW91" s="70" cm="1">
        <f t="array" ref="BW91">IF(RunType&lt;&gt;"OPN",INDEX(Tbl_FwdReal,$B91,MATCH(ValnDt,Tbl_FwdReal_Cols)),IF(AND($J91=0,ActInt=1),INDEX(Tbl_FwdReal,$B91-IVP,MATCH(ValnDt,Tbl_FwdReal_Cols)),-999))*$K91</f>
        <v>5.5297941420000001</v>
      </c>
      <c r="BX91" s="70">
        <f t="shared" si="211"/>
        <v>5.5297941420000003E-2</v>
      </c>
      <c r="BY91" s="70">
        <f t="shared" si="290"/>
        <v>7.0796893453111798E-2</v>
      </c>
      <c r="BZ91" s="64">
        <f t="shared" si="305"/>
        <v>5.7165383607913345E-3</v>
      </c>
      <c r="CA91" s="70" cm="1">
        <f t="array" ref="CA91">IF($J91=1,CA90*(1+INDEX(Tbl_CPI,$B91,MATCH(IF(RunType="OPN",StartDt,ValnDt),Tbl_CPI_Cols))),0)</f>
        <v>0</v>
      </c>
      <c r="CB91" s="70">
        <f t="shared" si="291"/>
        <v>1.4207903376165154</v>
      </c>
      <c r="CC91" s="70">
        <f t="shared" si="292"/>
        <v>1.3370484183127618</v>
      </c>
      <c r="CD91" s="36">
        <f t="shared" si="212"/>
        <v>8.9445369139565756</v>
      </c>
      <c r="CE91" s="36">
        <f t="shared" si="213"/>
        <v>1.5748192043263693</v>
      </c>
      <c r="CF91" s="36">
        <f t="shared" si="214"/>
        <v>0</v>
      </c>
      <c r="CG91" s="36">
        <f t="shared" si="215"/>
        <v>4.6944449385530183</v>
      </c>
      <c r="CH91" s="36">
        <f t="shared" si="216"/>
        <v>3.9916545814477069</v>
      </c>
      <c r="CI91" s="36">
        <f t="shared" si="217"/>
        <v>0</v>
      </c>
      <c r="CJ91" s="36">
        <f t="shared" si="218"/>
        <v>0</v>
      </c>
      <c r="CK91" s="36">
        <f t="shared" si="219"/>
        <v>0</v>
      </c>
      <c r="CL91" s="36">
        <f t="shared" si="220"/>
        <v>0.70279035710531179</v>
      </c>
      <c r="CM91" s="36">
        <f t="shared" si="221"/>
        <v>4.6944449385530183</v>
      </c>
      <c r="CN91" s="36">
        <f t="shared" ca="1" si="222"/>
        <v>-13.228836183109483</v>
      </c>
      <c r="CO91" s="20">
        <f t="shared" si="223"/>
        <v>120000</v>
      </c>
      <c r="CP91" s="20">
        <f t="shared" si="224"/>
        <v>2</v>
      </c>
      <c r="CQ91" s="64">
        <f t="shared" si="225"/>
        <v>1.7983075200000002E-3</v>
      </c>
      <c r="CR91" s="64">
        <f t="shared" si="226"/>
        <v>8.09238384E-3</v>
      </c>
      <c r="CS91" s="36">
        <f t="shared" si="227"/>
        <v>36.248307616782036</v>
      </c>
      <c r="CT91" s="36">
        <f t="shared" si="228"/>
        <v>24.473608030219438</v>
      </c>
      <c r="CU91" s="36">
        <f t="shared" si="229"/>
        <v>7.4240475932599184</v>
      </c>
      <c r="CV91" s="36">
        <f t="shared" si="293"/>
        <v>31.897655623479356</v>
      </c>
      <c r="CW91" s="36">
        <f t="shared" si="230"/>
        <v>31.897655623479356</v>
      </c>
      <c r="CX91" s="36">
        <f t="shared" si="231"/>
        <v>3.8702032464247971E-2</v>
      </c>
      <c r="CY91" s="36">
        <f t="shared" si="232"/>
        <v>36.209605584317785</v>
      </c>
      <c r="CZ91" s="36">
        <f t="shared" si="294"/>
        <v>4.3119499608384295</v>
      </c>
      <c r="DA91" s="64">
        <f t="shared" si="233"/>
        <v>1.023757128925018E-2</v>
      </c>
      <c r="DB91" s="70">
        <f t="shared" si="295"/>
        <v>0.9898661744720253</v>
      </c>
      <c r="DC91" s="70">
        <f>PRODUCT($DB$8:DB91)</f>
        <v>0.50830579606570025</v>
      </c>
      <c r="DD91" s="36">
        <f t="shared" si="234"/>
        <v>3174.2411898356049</v>
      </c>
      <c r="DE91" s="36">
        <f t="shared" si="235"/>
        <v>2751.0464900570005</v>
      </c>
      <c r="DF91" s="36">
        <f t="shared" si="236"/>
        <v>620.75636816147426</v>
      </c>
      <c r="DG91" s="36">
        <f t="shared" si="237"/>
        <v>1.4095751196550839</v>
      </c>
      <c r="DH91" s="36">
        <f t="shared" ca="1" si="238"/>
        <v>18.116558781400204</v>
      </c>
      <c r="DI91" s="36">
        <f t="shared" si="239"/>
        <v>295.84992446545499</v>
      </c>
      <c r="DJ91" s="36">
        <f t="shared" ca="1" si="240"/>
        <v>510.11857651006994</v>
      </c>
      <c r="DK91" s="36">
        <f t="shared" si="241"/>
        <v>370.38815517298696</v>
      </c>
      <c r="DL91" s="36">
        <f t="shared" si="242"/>
        <v>420.46161334020064</v>
      </c>
      <c r="DM91" s="36">
        <f t="shared" ca="1" si="243"/>
        <v>560.19203467728357</v>
      </c>
      <c r="DN91" s="36">
        <f t="shared" ca="1" si="296"/>
        <v>560.1920346772888</v>
      </c>
      <c r="DO91" s="64" cm="1">
        <f t="array" ref="DO91">IFERROR(INDEX(Tbl_FwdNom,$B91,MATCH(LIDt,Tbl_FwdNom_Cols,0)),0)</f>
        <v>13.80421056</v>
      </c>
      <c r="DP91" s="64">
        <f t="shared" ca="1" si="297"/>
        <v>13.34836224</v>
      </c>
      <c r="DQ91" s="64">
        <f t="shared" ca="1" si="244"/>
        <v>1.0496012560036405E-2</v>
      </c>
      <c r="DR91" s="70">
        <f t="shared" ca="1" si="245"/>
        <v>0.98961300942351538</v>
      </c>
      <c r="DS91" s="70">
        <f ca="1">PRODUCT($DR$8:DR91)</f>
        <v>0.4473938318485019</v>
      </c>
      <c r="DT91" s="36">
        <f t="shared" ca="1" si="246"/>
        <v>2908.9929886073878</v>
      </c>
      <c r="DU91" s="36">
        <f t="shared" ca="1" si="247"/>
        <v>637.54013998866765</v>
      </c>
      <c r="DV91" s="36">
        <f t="shared" ca="1" si="248"/>
        <v>1.4826207430593465</v>
      </c>
      <c r="DW91" s="36">
        <f t="shared" ca="1" si="249"/>
        <v>18.098867343326063</v>
      </c>
      <c r="DX91" s="36">
        <f t="shared" ca="1" si="250"/>
        <v>3247.3246718548426</v>
      </c>
      <c r="DY91" s="36">
        <f t="shared" ca="1" si="251"/>
        <v>34.305803318015009</v>
      </c>
      <c r="DZ91" s="36">
        <f t="shared" ca="1" si="252"/>
        <v>273.9296694837916</v>
      </c>
      <c r="EA91" s="36">
        <f t="shared" ca="1" si="253"/>
        <v>0</v>
      </c>
      <c r="EB91" s="36">
        <f t="shared" ca="1" si="254"/>
        <v>624.06017614328653</v>
      </c>
      <c r="EC91" s="36">
        <f t="shared" ca="1" si="255"/>
        <v>369.44144713933997</v>
      </c>
      <c r="ED91" s="36">
        <f t="shared" ca="1" si="256"/>
        <v>419.38691362466847</v>
      </c>
      <c r="EE91" s="36">
        <f t="shared" ca="1" si="298"/>
        <v>49.945466485328495</v>
      </c>
      <c r="EF91" s="36">
        <f t="shared" ca="1" si="257"/>
        <v>674.00564262861508</v>
      </c>
      <c r="EG91" s="64"/>
      <c r="EH91" s="64"/>
      <c r="EI91" s="64"/>
      <c r="EJ91" s="70"/>
      <c r="EK91" s="70"/>
      <c r="EL91" s="70"/>
      <c r="EM91" s="70"/>
      <c r="EN91" s="70"/>
      <c r="EO91" s="36">
        <f t="shared" ca="1" si="258"/>
        <v>5.586526172351455</v>
      </c>
      <c r="EP91" s="36">
        <f t="shared" ca="1" si="259"/>
        <v>0</v>
      </c>
      <c r="EQ91" s="36">
        <f t="shared" si="260"/>
        <v>89.998218488818296</v>
      </c>
      <c r="ER91" s="36">
        <f t="shared" si="261"/>
        <v>19.02732222181967</v>
      </c>
      <c r="ES91" s="36">
        <f t="shared" si="262"/>
        <v>-17.376335894162374</v>
      </c>
      <c r="ET91" s="36">
        <f t="shared" ca="1" si="263"/>
        <v>0</v>
      </c>
      <c r="EU91" s="36">
        <f t="shared" ca="1" si="299"/>
        <v>19.02732222181967</v>
      </c>
      <c r="EV91" s="36">
        <f t="shared" si="264"/>
        <v>4.8836183711452232</v>
      </c>
      <c r="EW91" s="36">
        <f t="shared" si="265"/>
        <v>117.64277380800294</v>
      </c>
      <c r="EX91" s="36">
        <f t="shared" ca="1" si="300"/>
        <v>231.55193288978614</v>
      </c>
      <c r="EY91" s="36">
        <f t="shared" si="266"/>
        <v>10.251951523743795</v>
      </c>
      <c r="EZ91" s="36">
        <f t="shared" si="267"/>
        <v>1.5633519614892673</v>
      </c>
      <c r="FA91" s="36">
        <f t="shared" si="268"/>
        <v>-1.83087066297697</v>
      </c>
      <c r="FB91" s="36">
        <f t="shared" si="269"/>
        <v>3.6759656713040809</v>
      </c>
      <c r="FC91" s="36">
        <f t="shared" si="301"/>
        <v>5.2393176327933482</v>
      </c>
      <c r="FD91" s="36">
        <f t="shared" si="270"/>
        <v>4.2046161334020064E-6</v>
      </c>
      <c r="FE91" s="36">
        <f t="shared" si="271"/>
        <v>16.322943032487157</v>
      </c>
      <c r="FF91" s="36">
        <f t="shared" si="302"/>
        <v>31.814216393640432</v>
      </c>
      <c r="FG91" s="36">
        <f t="shared" ca="1" si="272"/>
        <v>199.73771649614571</v>
      </c>
      <c r="FH91" s="36">
        <f t="shared" ca="1" si="273"/>
        <v>2.3705294201228591</v>
      </c>
      <c r="FI91" s="36">
        <f t="shared" ca="1" si="274"/>
        <v>-3.7079806994656743</v>
      </c>
      <c r="FJ91" s="36">
        <f t="shared" ca="1" si="275"/>
        <v>241.54987572744176</v>
      </c>
      <c r="FK91" s="36">
        <f t="shared" si="276"/>
        <v>0.32570030834152569</v>
      </c>
      <c r="FL91" s="36">
        <f t="shared" si="277"/>
        <v>-2.7117868459386876</v>
      </c>
      <c r="FM91" s="36">
        <f t="shared" ca="1" si="278"/>
        <v>29.358384567787073</v>
      </c>
      <c r="FN91" s="36">
        <f t="shared" ca="1" si="306"/>
        <v>212.19149115965467</v>
      </c>
    </row>
    <row r="92" spans="2:170" x14ac:dyDescent="0.25">
      <c r="B92" s="2">
        <v>84</v>
      </c>
      <c r="C92" s="2">
        <f t="shared" si="279"/>
        <v>7</v>
      </c>
      <c r="D92" s="2">
        <f t="shared" si="303"/>
        <v>108</v>
      </c>
      <c r="E92" s="2">
        <f t="shared" si="280"/>
        <v>9</v>
      </c>
      <c r="F92" s="189">
        <f t="shared" si="304"/>
        <v>48273</v>
      </c>
      <c r="G92" s="2">
        <f t="shared" si="281"/>
        <v>2</v>
      </c>
      <c r="H92" s="187">
        <f t="shared" si="155"/>
        <v>41.583333333333336</v>
      </c>
      <c r="I92" s="186">
        <f t="shared" si="282"/>
        <v>41</v>
      </c>
      <c r="J92" s="2">
        <f t="shared" si="156"/>
        <v>0</v>
      </c>
      <c r="K92" s="2">
        <f t="shared" si="157"/>
        <v>1</v>
      </c>
      <c r="L92">
        <f t="shared" si="158"/>
        <v>2</v>
      </c>
      <c r="M92" s="190">
        <f t="shared" si="283"/>
        <v>1.21562346E-3</v>
      </c>
      <c r="N92">
        <f t="shared" si="159"/>
        <v>1</v>
      </c>
      <c r="O92">
        <f t="shared" si="160"/>
        <v>100</v>
      </c>
      <c r="P92" s="58">
        <f t="shared" si="161"/>
        <v>5.4703055700000003E-3</v>
      </c>
      <c r="Q92" s="106">
        <f t="shared" si="162"/>
        <v>5.4703055700000003E-3</v>
      </c>
      <c r="R92" s="59">
        <f t="shared" si="163"/>
        <v>5.4703055700000003E-3</v>
      </c>
      <c r="S92" s="32">
        <f t="shared" si="284"/>
        <v>4.5700574781992742E-4</v>
      </c>
      <c r="T92">
        <f t="shared" si="164"/>
        <v>1</v>
      </c>
      <c r="U92" s="32">
        <f t="shared" si="285"/>
        <v>3.6940437000000003E-4</v>
      </c>
      <c r="V92">
        <f t="shared" si="165"/>
        <v>1</v>
      </c>
      <c r="W92">
        <f t="shared" si="166"/>
        <v>100</v>
      </c>
      <c r="X92" s="58">
        <f t="shared" si="167"/>
        <v>1.6623196649999999E-3</v>
      </c>
      <c r="Y92" s="58">
        <f t="shared" si="168"/>
        <v>1.6623196649999999E-3</v>
      </c>
      <c r="Z92" s="32">
        <f t="shared" si="169"/>
        <v>1.6623196649999999E-3</v>
      </c>
      <c r="AA92" s="32">
        <f t="shared" si="170"/>
        <v>1.3863229393962229E-4</v>
      </c>
      <c r="AB92" s="59">
        <f t="shared" si="171"/>
        <v>4.9056245199999996E-3</v>
      </c>
      <c r="AC92" s="59">
        <f t="shared" si="172"/>
        <v>4.9056245199999996E-3</v>
      </c>
      <c r="AD92">
        <f t="shared" si="173"/>
        <v>1</v>
      </c>
      <c r="AE92" s="59">
        <f t="shared" si="174"/>
        <v>4.9056245199999996E-3</v>
      </c>
      <c r="AF92" s="59">
        <f t="shared" si="175"/>
        <v>4.1758461800000006E-3</v>
      </c>
      <c r="AG92" s="59">
        <f t="shared" si="176"/>
        <v>4.1758461800000006E-3</v>
      </c>
      <c r="AH92">
        <f t="shared" si="177"/>
        <v>1</v>
      </c>
      <c r="AI92" s="59">
        <f t="shared" si="178"/>
        <v>4.1758461800000006E-3</v>
      </c>
      <c r="AJ92" s="59">
        <f t="shared" si="179"/>
        <v>0</v>
      </c>
      <c r="AK92" s="59">
        <f t="shared" si="180"/>
        <v>0</v>
      </c>
      <c r="AL92" s="59">
        <f t="shared" si="181"/>
        <v>0</v>
      </c>
      <c r="AM92" s="12">
        <f t="shared" si="286"/>
        <v>0.44194874972626069</v>
      </c>
      <c r="AN92" s="12">
        <f t="shared" si="287"/>
        <v>0</v>
      </c>
      <c r="AO92" s="66">
        <f t="shared" si="182"/>
        <v>2.0197311886673171E-4</v>
      </c>
      <c r="AP92" s="66">
        <f t="shared" si="183"/>
        <v>6.126836897829953E-5</v>
      </c>
      <c r="AQ92" s="59">
        <f t="shared" si="184"/>
        <v>2.1680346232404875E-3</v>
      </c>
      <c r="AR92" s="59">
        <f t="shared" si="185"/>
        <v>1.8455099983001821E-3</v>
      </c>
      <c r="AS92" s="59">
        <f t="shared" si="186"/>
        <v>0</v>
      </c>
      <c r="AT92" s="12">
        <f t="shared" si="187"/>
        <v>0.43767196361687499</v>
      </c>
      <c r="AU92" s="59">
        <f t="shared" si="288"/>
        <v>1.7347234759768071E-18</v>
      </c>
      <c r="AV92" s="59">
        <f t="shared" si="289"/>
        <v>0</v>
      </c>
      <c r="AW92" s="70">
        <f t="shared" si="188"/>
        <v>0</v>
      </c>
      <c r="AX92" s="20">
        <f t="shared" si="189"/>
        <v>200000</v>
      </c>
      <c r="AY92" s="20">
        <f t="shared" si="190"/>
        <v>0</v>
      </c>
      <c r="AZ92" s="20">
        <f t="shared" si="191"/>
        <v>0</v>
      </c>
      <c r="BA92" s="20">
        <f t="shared" si="192"/>
        <v>200000</v>
      </c>
      <c r="BB92" s="36">
        <f t="shared" si="193"/>
        <v>1</v>
      </c>
      <c r="BC92" s="36">
        <f t="shared" si="194"/>
        <v>0</v>
      </c>
      <c r="BD92" s="80">
        <f t="shared" si="195"/>
        <v>40.394623773346339</v>
      </c>
      <c r="BE92" s="36">
        <f t="shared" si="196"/>
        <v>0</v>
      </c>
      <c r="BF92" s="36">
        <f t="shared" si="197"/>
        <v>0</v>
      </c>
      <c r="BG92" s="36">
        <f t="shared" si="198"/>
        <v>40.394623773346339</v>
      </c>
      <c r="BH92" s="36">
        <f t="shared" si="199"/>
        <v>12.253673795659907</v>
      </c>
      <c r="BI92" s="36">
        <f t="shared" si="200"/>
        <v>0</v>
      </c>
      <c r="BJ92" s="36">
        <f t="shared" si="201"/>
        <v>0</v>
      </c>
      <c r="BK92" s="36">
        <f t="shared" si="202"/>
        <v>12.253673795659907</v>
      </c>
      <c r="BL92" s="68">
        <f ca="1">IF(OR(AT92=0,E92&gt;ProjTerm),0,VLOOKUP(D92,'Life Events'!$AE$5:$AI$1206,5,FALSE))</f>
        <v>1.3026619489901161E-2</v>
      </c>
      <c r="BM92" s="93">
        <f t="shared" ca="1" si="203"/>
        <v>1.3026619489901161E-2</v>
      </c>
      <c r="BN92" s="93">
        <f t="shared" ca="1" si="204"/>
        <v>5.7013861314348952E-3</v>
      </c>
      <c r="BO92" s="36">
        <f t="shared" ca="1" si="205"/>
        <v>0.86750264454721737</v>
      </c>
      <c r="BP92" s="36">
        <f t="shared" si="206"/>
        <v>2.2009510480301035E-2</v>
      </c>
      <c r="BQ92" s="36">
        <f t="shared" si="207"/>
        <v>98.304279309587002</v>
      </c>
      <c r="BR92" s="36">
        <f t="shared" si="208"/>
        <v>154.78110000000001</v>
      </c>
      <c r="BS92" s="36">
        <f t="shared" si="209"/>
        <v>152.15644486245117</v>
      </c>
      <c r="BT92" s="36">
        <f t="shared" si="210"/>
        <v>66.594609999911768</v>
      </c>
      <c r="BU92" s="70" cm="1">
        <f t="array" ref="BU92">IF(AND(ActInt=1,$J92=0),INDEX(Tbl_FwdNom,$B92-IVP,MATCH(ValnDt,Tbl_FwdNom_Cols)),INDEX(Tbl_FwdNom,$B92,MATCH(StartDt,Tbl_FwdNom_Cols)))</f>
        <v>13.064198974</v>
      </c>
      <c r="BV92" s="70" cm="1">
        <f t="array" ref="BV92">INDEX(Tbl_FwdReal,$B92,MATCH(StartDt,Tbl_FwdReal_Cols))</f>
        <v>5.5463294860000003</v>
      </c>
      <c r="BW92" s="70" cm="1">
        <f t="array" ref="BW92">IF(RunType&lt;&gt;"OPN",INDEX(Tbl_FwdReal,$B92,MATCH(ValnDt,Tbl_FwdReal_Cols)),IF(AND($J92=0,ActInt=1),INDEX(Tbl_FwdReal,$B92-IVP,MATCH(ValnDt,Tbl_FwdReal_Cols)),-999))*$K92</f>
        <v>5.5463294860000003</v>
      </c>
      <c r="BX92" s="70">
        <f t="shared" si="211"/>
        <v>5.5463294860000005E-2</v>
      </c>
      <c r="BY92" s="70">
        <f t="shared" si="290"/>
        <v>7.1228147152167853E-2</v>
      </c>
      <c r="BZ92" s="64">
        <f t="shared" si="305"/>
        <v>5.7502857300490984E-3</v>
      </c>
      <c r="CA92" s="70" cm="1">
        <f t="array" ref="CA92">IF($J92=1,CA91*(1+INDEX(Tbl_CPI,$B92,MATCH(IF(RunType="OPN",StartDt,ValnDt),Tbl_CPI_Cols))),0)</f>
        <v>0</v>
      </c>
      <c r="CB92" s="70">
        <f t="shared" si="291"/>
        <v>1.4289602880203034</v>
      </c>
      <c r="CC92" s="70">
        <f t="shared" si="292"/>
        <v>1.4289602880203034</v>
      </c>
      <c r="CD92" s="36">
        <f t="shared" si="212"/>
        <v>8.9445369139565756</v>
      </c>
      <c r="CE92" s="36">
        <f t="shared" si="213"/>
        <v>1.5748192043263693</v>
      </c>
      <c r="CF92" s="36">
        <f t="shared" si="214"/>
        <v>0</v>
      </c>
      <c r="CG92" s="36">
        <f t="shared" si="215"/>
        <v>4.6490162844004379</v>
      </c>
      <c r="CH92" s="36">
        <f t="shared" si="216"/>
        <v>3.9530269060034948</v>
      </c>
      <c r="CI92" s="36">
        <f t="shared" si="217"/>
        <v>0</v>
      </c>
      <c r="CJ92" s="36">
        <f t="shared" si="218"/>
        <v>0</v>
      </c>
      <c r="CK92" s="36">
        <f t="shared" si="219"/>
        <v>0</v>
      </c>
      <c r="CL92" s="36">
        <f t="shared" si="220"/>
        <v>0.69598937839694364</v>
      </c>
      <c r="CM92" s="36">
        <f t="shared" si="221"/>
        <v>4.6490162844004379</v>
      </c>
      <c r="CN92" s="36">
        <f t="shared" ca="1" si="222"/>
        <v>-13.100819296838607</v>
      </c>
      <c r="CO92" s="20">
        <f t="shared" si="223"/>
        <v>120000</v>
      </c>
      <c r="CP92" s="20">
        <f t="shared" si="224"/>
        <v>2</v>
      </c>
      <c r="CQ92" s="64">
        <f t="shared" si="225"/>
        <v>1.7983075200000002E-3</v>
      </c>
      <c r="CR92" s="64">
        <f t="shared" si="226"/>
        <v>8.09238384E-3</v>
      </c>
      <c r="CS92" s="36">
        <f t="shared" si="227"/>
        <v>35.897528802269683</v>
      </c>
      <c r="CT92" s="36">
        <f t="shared" si="228"/>
        <v>24.236774264007806</v>
      </c>
      <c r="CU92" s="36">
        <f t="shared" si="229"/>
        <v>7.352204277395944</v>
      </c>
      <c r="CV92" s="36">
        <f t="shared" si="293"/>
        <v>31.588978541403751</v>
      </c>
      <c r="CW92" s="36">
        <f t="shared" si="230"/>
        <v>31.588978541403751</v>
      </c>
      <c r="CX92" s="36">
        <f t="shared" si="231"/>
        <v>3.8327508687560297E-2</v>
      </c>
      <c r="CY92" s="36">
        <f t="shared" si="232"/>
        <v>35.859201293582124</v>
      </c>
      <c r="CZ92" s="36">
        <f t="shared" si="294"/>
        <v>4.2702227521783733</v>
      </c>
      <c r="DA92" s="64">
        <f t="shared" si="233"/>
        <v>1.0284660941414225E-2</v>
      </c>
      <c r="DB92" s="70">
        <f t="shared" si="295"/>
        <v>0.98982003653125772</v>
      </c>
      <c r="DC92" s="70">
        <f>PRODUCT($DB$8:DB92)</f>
        <v>0.50313126163080146</v>
      </c>
      <c r="DD92" s="36">
        <f t="shared" si="234"/>
        <v>3140.2925742194234</v>
      </c>
      <c r="DE92" s="36">
        <f t="shared" si="235"/>
        <v>2738.9454466679581</v>
      </c>
      <c r="DF92" s="36">
        <f t="shared" si="236"/>
        <v>614.88696313957882</v>
      </c>
      <c r="DG92" s="36">
        <f t="shared" si="237"/>
        <v>1.4020626113518888</v>
      </c>
      <c r="DH92" s="36">
        <f t="shared" ca="1" si="238"/>
        <v>17.435378801344886</v>
      </c>
      <c r="DI92" s="36">
        <f t="shared" si="239"/>
        <v>294.19581078752861</v>
      </c>
      <c r="DJ92" s="36">
        <f t="shared" ca="1" si="240"/>
        <v>523.76896256563498</v>
      </c>
      <c r="DK92" s="36">
        <f t="shared" si="241"/>
        <v>342.60849322425327</v>
      </c>
      <c r="DL92" s="36">
        <f t="shared" si="242"/>
        <v>388.92671717870246</v>
      </c>
      <c r="DM92" s="36">
        <f t="shared" ca="1" si="243"/>
        <v>570.08718652008417</v>
      </c>
      <c r="DN92" s="36">
        <f t="shared" ca="1" si="296"/>
        <v>570.08718652008929</v>
      </c>
      <c r="DO92" s="64" cm="1">
        <f t="array" ref="DO92">IFERROR(INDEX(Tbl_FwdNom,$B92,MATCH(LIDt,Tbl_FwdNom_Cols,0)),0)</f>
        <v>13.907852999999999</v>
      </c>
      <c r="DP92" s="64">
        <f t="shared" ca="1" si="297"/>
        <v>13.39093697</v>
      </c>
      <c r="DQ92" s="64">
        <f t="shared" ca="1" si="244"/>
        <v>1.0527636447574595E-2</v>
      </c>
      <c r="DR92" s="70">
        <f t="shared" ca="1" si="245"/>
        <v>0.98958204004733252</v>
      </c>
      <c r="DS92" s="70">
        <f ca="1">PRODUCT($DR$8:DR92)</f>
        <v>0.44273290082523375</v>
      </c>
      <c r="DT92" s="36">
        <f t="shared" ca="1" si="246"/>
        <v>2899.2231854466436</v>
      </c>
      <c r="DU92" s="36">
        <f t="shared" ca="1" si="247"/>
        <v>631.99825700754423</v>
      </c>
      <c r="DV92" s="36">
        <f t="shared" ca="1" si="248"/>
        <v>1.4762197247516071</v>
      </c>
      <c r="DW92" s="36">
        <f t="shared" ca="1" si="249"/>
        <v>17.421902994282259</v>
      </c>
      <c r="DX92" s="36">
        <f t="shared" ca="1" si="250"/>
        <v>3214.9167154274578</v>
      </c>
      <c r="DY92" s="36">
        <f t="shared" ca="1" si="251"/>
        <v>33.963645841844986</v>
      </c>
      <c r="DZ92" s="36">
        <f t="shared" ca="1" si="252"/>
        <v>272.81885852018382</v>
      </c>
      <c r="EA92" s="36">
        <f t="shared" ca="1" si="253"/>
        <v>0</v>
      </c>
      <c r="EB92" s="36">
        <f t="shared" ca="1" si="254"/>
        <v>639.03291465828988</v>
      </c>
      <c r="EC92" s="36">
        <f t="shared" ca="1" si="255"/>
        <v>341.74181384208504</v>
      </c>
      <c r="ED92" s="36">
        <f t="shared" ca="1" si="256"/>
        <v>387.9428652885972</v>
      </c>
      <c r="EE92" s="36">
        <f t="shared" ca="1" si="298"/>
        <v>46.201051446512167</v>
      </c>
      <c r="EF92" s="36">
        <f t="shared" ca="1" si="257"/>
        <v>685.23396610480199</v>
      </c>
      <c r="EG92" s="64"/>
      <c r="EH92" s="64"/>
      <c r="EI92" s="64"/>
      <c r="EJ92" s="70"/>
      <c r="EK92" s="70"/>
      <c r="EL92" s="70"/>
      <c r="EM92" s="70"/>
      <c r="EN92" s="70"/>
      <c r="EO92" s="36">
        <f t="shared" ca="1" si="258"/>
        <v>5.7135715825406495</v>
      </c>
      <c r="EP92" s="36">
        <f t="shared" ca="1" si="259"/>
        <v>0</v>
      </c>
      <c r="EQ92" s="36">
        <f t="shared" si="260"/>
        <v>89.518561637443497</v>
      </c>
      <c r="ER92" s="36">
        <f t="shared" si="261"/>
        <v>18.823824374717748</v>
      </c>
      <c r="ES92" s="36">
        <f t="shared" si="262"/>
        <v>-17.190495401014743</v>
      </c>
      <c r="ET92" s="36">
        <f t="shared" ca="1" si="263"/>
        <v>0</v>
      </c>
      <c r="EU92" s="36">
        <f t="shared" ca="1" si="299"/>
        <v>18.823824374717748</v>
      </c>
      <c r="EV92" s="36">
        <f t="shared" si="264"/>
        <v>4.8563137843345983</v>
      </c>
      <c r="EW92" s="36">
        <f t="shared" si="265"/>
        <v>117.01578181394747</v>
      </c>
      <c r="EX92" s="36">
        <f t="shared" ca="1" si="300"/>
        <v>230.21448161044333</v>
      </c>
      <c r="EY92" s="36">
        <f t="shared" si="266"/>
        <v>9.4830399274445121</v>
      </c>
      <c r="EZ92" s="36">
        <f t="shared" si="267"/>
        <v>1.4460995412795079</v>
      </c>
      <c r="FA92" s="36">
        <f t="shared" si="268"/>
        <v>-1.6935541650844574</v>
      </c>
      <c r="FB92" s="36">
        <f t="shared" si="269"/>
        <v>3.4002884451030888</v>
      </c>
      <c r="FC92" s="36">
        <f t="shared" si="301"/>
        <v>4.8463879863825969</v>
      </c>
      <c r="FD92" s="36">
        <f t="shared" si="270"/>
        <v>3.8892671717870247E-6</v>
      </c>
      <c r="FE92" s="36">
        <f t="shared" si="271"/>
        <v>15.098698052948992</v>
      </c>
      <c r="FF92" s="36">
        <f t="shared" si="302"/>
        <v>29.42812985604327</v>
      </c>
      <c r="FG92" s="36">
        <f t="shared" ca="1" si="272"/>
        <v>200.78635175440007</v>
      </c>
      <c r="FH92" s="36">
        <f t="shared" ca="1" si="273"/>
        <v>2.3676778871668498</v>
      </c>
      <c r="FI92" s="36">
        <f t="shared" ca="1" si="274"/>
        <v>-3.6749018143367502</v>
      </c>
      <c r="FJ92" s="36">
        <f t="shared" ca="1" si="275"/>
        <v>240.41792318872035</v>
      </c>
      <c r="FK92" s="36">
        <f t="shared" si="276"/>
        <v>0.30265833770931405</v>
      </c>
      <c r="FL92" s="36">
        <f t="shared" si="277"/>
        <v>-2.6855713498896527</v>
      </c>
      <c r="FM92" s="36">
        <f t="shared" ca="1" si="278"/>
        <v>26.981887617315166</v>
      </c>
      <c r="FN92" s="36">
        <f t="shared" ca="1" si="306"/>
        <v>213.43603557140517</v>
      </c>
    </row>
    <row r="93" spans="2:170" x14ac:dyDescent="0.25">
      <c r="B93" s="2">
        <v>85</v>
      </c>
      <c r="C93" s="2">
        <f t="shared" si="279"/>
        <v>8</v>
      </c>
      <c r="D93" s="2">
        <f t="shared" si="303"/>
        <v>109</v>
      </c>
      <c r="E93" s="2">
        <f t="shared" si="280"/>
        <v>10</v>
      </c>
      <c r="F93" s="189">
        <f t="shared" si="304"/>
        <v>48304</v>
      </c>
      <c r="G93" s="2">
        <f t="shared" si="281"/>
        <v>3</v>
      </c>
      <c r="H93" s="187">
        <f t="shared" si="155"/>
        <v>41.666666666666671</v>
      </c>
      <c r="I93" s="186">
        <f t="shared" si="282"/>
        <v>41</v>
      </c>
      <c r="J93" s="2">
        <f t="shared" si="156"/>
        <v>0</v>
      </c>
      <c r="K93" s="2">
        <f t="shared" si="157"/>
        <v>1</v>
      </c>
      <c r="L93">
        <f t="shared" si="158"/>
        <v>2</v>
      </c>
      <c r="M93" s="190">
        <f t="shared" si="283"/>
        <v>1.21562346E-3</v>
      </c>
      <c r="N93">
        <f t="shared" si="159"/>
        <v>1</v>
      </c>
      <c r="O93">
        <f t="shared" si="160"/>
        <v>100</v>
      </c>
      <c r="P93" s="58">
        <f t="shared" si="161"/>
        <v>5.4703055700000003E-3</v>
      </c>
      <c r="Q93" s="106">
        <f t="shared" si="162"/>
        <v>5.4703055700000003E-3</v>
      </c>
      <c r="R93" s="59">
        <f t="shared" si="163"/>
        <v>5.4703055700000003E-3</v>
      </c>
      <c r="S93" s="32">
        <f t="shared" si="284"/>
        <v>4.5700574781992742E-4</v>
      </c>
      <c r="T93">
        <f t="shared" si="164"/>
        <v>1</v>
      </c>
      <c r="U93" s="32">
        <f t="shared" si="285"/>
        <v>3.6940437000000003E-4</v>
      </c>
      <c r="V93">
        <f t="shared" si="165"/>
        <v>1</v>
      </c>
      <c r="W93">
        <f t="shared" si="166"/>
        <v>100</v>
      </c>
      <c r="X93" s="58">
        <f t="shared" si="167"/>
        <v>1.6623196649999999E-3</v>
      </c>
      <c r="Y93" s="58">
        <f t="shared" si="168"/>
        <v>1.6623196649999999E-3</v>
      </c>
      <c r="Z93" s="32">
        <f t="shared" si="169"/>
        <v>1.6623196649999999E-3</v>
      </c>
      <c r="AA93" s="32">
        <f t="shared" si="170"/>
        <v>1.3863229393962229E-4</v>
      </c>
      <c r="AB93" s="59">
        <f t="shared" si="171"/>
        <v>4.9056245199999996E-3</v>
      </c>
      <c r="AC93" s="59">
        <f t="shared" si="172"/>
        <v>4.9056245199999996E-3</v>
      </c>
      <c r="AD93">
        <f t="shared" si="173"/>
        <v>1</v>
      </c>
      <c r="AE93" s="59">
        <f t="shared" si="174"/>
        <v>4.9056245199999996E-3</v>
      </c>
      <c r="AF93" s="59">
        <f t="shared" si="175"/>
        <v>4.1758461800000006E-3</v>
      </c>
      <c r="AG93" s="59">
        <f t="shared" si="176"/>
        <v>4.1758461800000006E-3</v>
      </c>
      <c r="AH93">
        <f t="shared" si="177"/>
        <v>1</v>
      </c>
      <c r="AI93" s="59">
        <f t="shared" si="178"/>
        <v>4.1758461800000006E-3</v>
      </c>
      <c r="AJ93" s="59">
        <f t="shared" si="179"/>
        <v>0</v>
      </c>
      <c r="AK93" s="59">
        <f t="shared" si="180"/>
        <v>0</v>
      </c>
      <c r="AL93" s="59">
        <f t="shared" si="181"/>
        <v>0</v>
      </c>
      <c r="AM93" s="12">
        <f t="shared" si="286"/>
        <v>0.43767196361687499</v>
      </c>
      <c r="AN93" s="12">
        <f t="shared" si="287"/>
        <v>0</v>
      </c>
      <c r="AO93" s="66">
        <f t="shared" si="182"/>
        <v>2.0001860303254601E-4</v>
      </c>
      <c r="AP93" s="66">
        <f t="shared" si="183"/>
        <v>6.0675468309266282E-5</v>
      </c>
      <c r="AQ93" s="59">
        <f t="shared" si="184"/>
        <v>2.1470543164354896E-3</v>
      </c>
      <c r="AR93" s="59">
        <f t="shared" si="185"/>
        <v>1.8276507973626268E-3</v>
      </c>
      <c r="AS93" s="59">
        <f t="shared" si="186"/>
        <v>0</v>
      </c>
      <c r="AT93" s="12">
        <f t="shared" si="187"/>
        <v>0.43343656443173506</v>
      </c>
      <c r="AU93" s="59">
        <f t="shared" si="288"/>
        <v>0</v>
      </c>
      <c r="AV93" s="59">
        <f t="shared" si="289"/>
        <v>-3.2526065174565133E-18</v>
      </c>
      <c r="AW93" s="70">
        <f t="shared" si="188"/>
        <v>0</v>
      </c>
      <c r="AX93" s="20">
        <f t="shared" si="189"/>
        <v>200000</v>
      </c>
      <c r="AY93" s="20">
        <f t="shared" si="190"/>
        <v>0</v>
      </c>
      <c r="AZ93" s="20">
        <f t="shared" si="191"/>
        <v>0</v>
      </c>
      <c r="BA93" s="20">
        <f t="shared" si="192"/>
        <v>200000</v>
      </c>
      <c r="BB93" s="36">
        <f t="shared" si="193"/>
        <v>1</v>
      </c>
      <c r="BC93" s="36">
        <f t="shared" si="194"/>
        <v>0</v>
      </c>
      <c r="BD93" s="80">
        <f t="shared" si="195"/>
        <v>40.003720606509205</v>
      </c>
      <c r="BE93" s="36">
        <f t="shared" si="196"/>
        <v>0</v>
      </c>
      <c r="BF93" s="36">
        <f t="shared" si="197"/>
        <v>0</v>
      </c>
      <c r="BG93" s="36">
        <f t="shared" si="198"/>
        <v>40.003720606509205</v>
      </c>
      <c r="BH93" s="36">
        <f t="shared" si="199"/>
        <v>12.135093661853256</v>
      </c>
      <c r="BI93" s="36">
        <f t="shared" si="200"/>
        <v>0</v>
      </c>
      <c r="BJ93" s="36">
        <f t="shared" si="201"/>
        <v>0</v>
      </c>
      <c r="BK93" s="36">
        <f t="shared" si="202"/>
        <v>12.135093661853256</v>
      </c>
      <c r="BL93" s="68">
        <f ca="1">IF(OR(AT93=0,E93&gt;ProjTerm),0,VLOOKUP(D93,'Life Events'!$AE$5:$AI$1206,5,FALSE))</f>
        <v>1.3026619489901159E-2</v>
      </c>
      <c r="BM93" s="93">
        <f t="shared" ca="1" si="203"/>
        <v>1.3026619489901159E-2</v>
      </c>
      <c r="BN93" s="93">
        <f t="shared" ca="1" si="204"/>
        <v>5.6462131978622394E-3</v>
      </c>
      <c r="BO93" s="36">
        <f t="shared" ca="1" si="205"/>
        <v>0.85910772712216987</v>
      </c>
      <c r="BP93" s="36">
        <f t="shared" si="206"/>
        <v>2.1796522054030262E-2</v>
      </c>
      <c r="BQ93" s="36">
        <f t="shared" si="207"/>
        <v>98.304279309587002</v>
      </c>
      <c r="BR93" s="36">
        <f t="shared" si="208"/>
        <v>154.78110000000001</v>
      </c>
      <c r="BS93" s="36">
        <f t="shared" si="209"/>
        <v>152.15644486245117</v>
      </c>
      <c r="BT93" s="36">
        <f t="shared" si="210"/>
        <v>65.950166717327562</v>
      </c>
      <c r="BU93" s="70" cm="1">
        <f t="array" ref="BU93">IF(AND(ActInt=1,$J93=0),INDEX(Tbl_FwdNom,$B93-IVP,MATCH(ValnDt,Tbl_FwdNom_Cols)),INDEX(Tbl_FwdNom,$B93,MATCH(StartDt,Tbl_FwdNom_Cols)))</f>
        <v>13.130701115000001</v>
      </c>
      <c r="BV93" s="70" cm="1">
        <f t="array" ref="BV93">INDEX(Tbl_FwdReal,$B93,MATCH(StartDt,Tbl_FwdReal_Cols))</f>
        <v>5.5637207589999997</v>
      </c>
      <c r="BW93" s="70" cm="1">
        <f t="array" ref="BW93">IF(RunType&lt;&gt;"OPN",INDEX(Tbl_FwdReal,$B93,MATCH(ValnDt,Tbl_FwdReal_Cols)),IF(AND($J93=0,ActInt=1),INDEX(Tbl_FwdReal,$B93-IVP,MATCH(ValnDt,Tbl_FwdReal_Cols)),-999))*$K93</f>
        <v>5.5637207589999997</v>
      </c>
      <c r="BX93" s="70">
        <f t="shared" si="211"/>
        <v>5.5637207589999994E-2</v>
      </c>
      <c r="BY93" s="70">
        <f t="shared" si="290"/>
        <v>7.1681637418552935E-2</v>
      </c>
      <c r="BZ93" s="64">
        <f t="shared" si="305"/>
        <v>5.7857597708919073E-3</v>
      </c>
      <c r="CA93" s="70" cm="1">
        <f t="array" ref="CA93">IF($J93=1,CA92*(1+INDEX(Tbl_CPI,$B93,MATCH(IF(RunType="OPN",StartDt,ValnDt),Tbl_CPI_Cols))),0)</f>
        <v>0</v>
      </c>
      <c r="CB93" s="70">
        <f t="shared" si="291"/>
        <v>1.4372279089689335</v>
      </c>
      <c r="CC93" s="70">
        <f t="shared" si="292"/>
        <v>1.4289602880203034</v>
      </c>
      <c r="CD93" s="36">
        <f t="shared" si="212"/>
        <v>9.4101471272500312</v>
      </c>
      <c r="CE93" s="36">
        <f t="shared" si="213"/>
        <v>1.5748192043263693</v>
      </c>
      <c r="CF93" s="36">
        <f t="shared" si="214"/>
        <v>0</v>
      </c>
      <c r="CG93" s="36">
        <f t="shared" si="215"/>
        <v>4.8078117846063027</v>
      </c>
      <c r="CH93" s="36">
        <f t="shared" si="216"/>
        <v>4.1185575711072167</v>
      </c>
      <c r="CI93" s="36">
        <f t="shared" si="217"/>
        <v>0</v>
      </c>
      <c r="CJ93" s="36">
        <f t="shared" si="218"/>
        <v>0</v>
      </c>
      <c r="CK93" s="36">
        <f t="shared" si="219"/>
        <v>0</v>
      </c>
      <c r="CL93" s="36">
        <f t="shared" si="220"/>
        <v>0.68925421349908678</v>
      </c>
      <c r="CM93" s="36">
        <f t="shared" si="221"/>
        <v>4.8078117846063027</v>
      </c>
      <c r="CN93" s="36">
        <f t="shared" ca="1" si="222"/>
        <v>-12.974041243896963</v>
      </c>
      <c r="CO93" s="20">
        <f t="shared" si="223"/>
        <v>120000</v>
      </c>
      <c r="CP93" s="20">
        <f t="shared" si="224"/>
        <v>2</v>
      </c>
      <c r="CQ93" s="64">
        <f t="shared" si="225"/>
        <v>1.7983075200000002E-3</v>
      </c>
      <c r="CR93" s="64">
        <f t="shared" si="226"/>
        <v>8.09238384E-3</v>
      </c>
      <c r="CS93" s="36">
        <f t="shared" si="227"/>
        <v>35.550144512489673</v>
      </c>
      <c r="CT93" s="36">
        <f t="shared" si="228"/>
        <v>24.00223236390552</v>
      </c>
      <c r="CU93" s="36">
        <f t="shared" si="229"/>
        <v>7.2810561971119538</v>
      </c>
      <c r="CV93" s="36">
        <f t="shared" si="293"/>
        <v>31.283288561017475</v>
      </c>
      <c r="CW93" s="36">
        <f t="shared" si="230"/>
        <v>31.283288561017475</v>
      </c>
      <c r="CX93" s="36">
        <f t="shared" si="231"/>
        <v>3.7956609218190884E-2</v>
      </c>
      <c r="CY93" s="36">
        <f t="shared" si="232"/>
        <v>35.512187903271482</v>
      </c>
      <c r="CZ93" s="36">
        <f t="shared" si="294"/>
        <v>4.2288993422540067</v>
      </c>
      <c r="DA93" s="64">
        <f t="shared" si="233"/>
        <v>1.0334166729702998E-2</v>
      </c>
      <c r="DB93" s="70">
        <f t="shared" si="295"/>
        <v>0.98977153592345279</v>
      </c>
      <c r="DC93" s="70">
        <f>PRODUCT($DB$8:DB93)</f>
        <v>0.49798500159542292</v>
      </c>
      <c r="DD93" s="36">
        <f t="shared" si="234"/>
        <v>3106.7947145441276</v>
      </c>
      <c r="DE93" s="36">
        <f t="shared" si="235"/>
        <v>2727.2464449708768</v>
      </c>
      <c r="DF93" s="36">
        <f t="shared" si="236"/>
        <v>609.10621387473066</v>
      </c>
      <c r="DG93" s="36">
        <f t="shared" si="237"/>
        <v>1.3947552380890518</v>
      </c>
      <c r="DH93" s="36">
        <f t="shared" ca="1" si="238"/>
        <v>16.756451185751345</v>
      </c>
      <c r="DI93" s="36">
        <f t="shared" si="239"/>
        <v>292.37858283419365</v>
      </c>
      <c r="DJ93" s="36">
        <f t="shared" ca="1" si="240"/>
        <v>537.29822308333598</v>
      </c>
      <c r="DK93" s="36">
        <f t="shared" si="241"/>
        <v>314.86577795522754</v>
      </c>
      <c r="DL93" s="36">
        <f t="shared" si="242"/>
        <v>357.43376281639172</v>
      </c>
      <c r="DM93" s="36">
        <f t="shared" ca="1" si="243"/>
        <v>579.86620794450027</v>
      </c>
      <c r="DN93" s="36">
        <f t="shared" ca="1" si="296"/>
        <v>579.86620794450471</v>
      </c>
      <c r="DO93" s="64" cm="1">
        <f t="array" ref="DO93">IFERROR(INDEX(Tbl_FwdNom,$B93,MATCH(LIDt,Tbl_FwdNom_Cols,0)),0)</f>
        <v>14.00471859</v>
      </c>
      <c r="DP93" s="64">
        <f t="shared" ca="1" si="297"/>
        <v>13.43571779</v>
      </c>
      <c r="DQ93" s="64">
        <f t="shared" ca="1" si="244"/>
        <v>1.0560887243814765E-2</v>
      </c>
      <c r="DR93" s="70">
        <f t="shared" ca="1" si="245"/>
        <v>0.98954947952456551</v>
      </c>
      <c r="DS93" s="70">
        <f ca="1">PRODUCT($DR$8:DR93)</f>
        <v>0.43810611158001117</v>
      </c>
      <c r="DT93" s="36">
        <f t="shared" ca="1" si="246"/>
        <v>2889.8378339962896</v>
      </c>
      <c r="DU93" s="36">
        <f t="shared" ca="1" si="247"/>
        <v>626.53762567623505</v>
      </c>
      <c r="DV93" s="36">
        <f t="shared" ca="1" si="248"/>
        <v>1.4700133927577739</v>
      </c>
      <c r="DW93" s="36">
        <f t="shared" ca="1" si="249"/>
        <v>16.746786020255385</v>
      </c>
      <c r="DX93" s="36">
        <f t="shared" ca="1" si="250"/>
        <v>3182.918921640015</v>
      </c>
      <c r="DY93" s="36">
        <f t="shared" ca="1" si="251"/>
        <v>33.625798726439399</v>
      </c>
      <c r="DZ93" s="36">
        <f t="shared" ca="1" si="252"/>
        <v>271.53801452977893</v>
      </c>
      <c r="EA93" s="36">
        <f t="shared" ca="1" si="253"/>
        <v>0</v>
      </c>
      <c r="EB93" s="36">
        <f t="shared" ca="1" si="254"/>
        <v>653.89712391622584</v>
      </c>
      <c r="EC93" s="36">
        <f t="shared" ca="1" si="255"/>
        <v>314.06762204355056</v>
      </c>
      <c r="ED93" s="36">
        <f t="shared" ca="1" si="256"/>
        <v>356.52769824268103</v>
      </c>
      <c r="EE93" s="36">
        <f t="shared" ca="1" si="298"/>
        <v>42.460076199130469</v>
      </c>
      <c r="EF93" s="36">
        <f t="shared" ca="1" si="257"/>
        <v>696.35720011535636</v>
      </c>
      <c r="EG93" s="64"/>
      <c r="EH93" s="64"/>
      <c r="EI93" s="64"/>
      <c r="EJ93" s="70"/>
      <c r="EK93" s="70"/>
      <c r="EL93" s="70"/>
      <c r="EM93" s="70"/>
      <c r="EN93" s="70"/>
      <c r="EO93" s="36">
        <f t="shared" ca="1" si="258"/>
        <v>5.8416913073786887</v>
      </c>
      <c r="EP93" s="36">
        <f t="shared" ca="1" si="259"/>
        <v>0</v>
      </c>
      <c r="EQ93" s="36">
        <f t="shared" si="260"/>
        <v>89.052002199554821</v>
      </c>
      <c r="ER93" s="36">
        <f t="shared" si="261"/>
        <v>18.623028489444721</v>
      </c>
      <c r="ES93" s="36">
        <f t="shared" si="262"/>
        <v>-17.00712242251603</v>
      </c>
      <c r="ET93" s="36">
        <f t="shared" ca="1" si="263"/>
        <v>0</v>
      </c>
      <c r="EU93" s="36">
        <f t="shared" ca="1" si="299"/>
        <v>18.623028489444721</v>
      </c>
      <c r="EV93" s="36">
        <f t="shared" si="264"/>
        <v>4.8263166571306613</v>
      </c>
      <c r="EW93" s="36">
        <f t="shared" si="265"/>
        <v>116.40591033714323</v>
      </c>
      <c r="EX93" s="36">
        <f t="shared" ca="1" si="300"/>
        <v>228.90725768327343</v>
      </c>
      <c r="EY93" s="36">
        <f t="shared" si="266"/>
        <v>8.7151509760760657</v>
      </c>
      <c r="EZ93" s="36">
        <f t="shared" si="267"/>
        <v>1.3290030682286513</v>
      </c>
      <c r="FA93" s="36">
        <f t="shared" si="268"/>
        <v>-1.5564202998205807</v>
      </c>
      <c r="FB93" s="36">
        <f t="shared" si="269"/>
        <v>3.1249779179159596</v>
      </c>
      <c r="FC93" s="36">
        <f t="shared" si="301"/>
        <v>4.4539809861446109</v>
      </c>
      <c r="FD93" s="36">
        <f t="shared" si="270"/>
        <v>3.5743376281639173E-6</v>
      </c>
      <c r="FE93" s="36">
        <f t="shared" si="271"/>
        <v>13.876081307304625</v>
      </c>
      <c r="FF93" s="36">
        <f t="shared" si="302"/>
        <v>27.045216843862931</v>
      </c>
      <c r="FG93" s="36">
        <f t="shared" ca="1" si="272"/>
        <v>201.8620408394105</v>
      </c>
      <c r="FH93" s="36">
        <f t="shared" ca="1" si="273"/>
        <v>2.3655657665380354</v>
      </c>
      <c r="FI93" s="36">
        <f t="shared" ca="1" si="274"/>
        <v>-3.6901523110944461</v>
      </c>
      <c r="FJ93" s="36">
        <f t="shared" ca="1" si="275"/>
        <v>239.2667974558141</v>
      </c>
      <c r="FK93" s="36">
        <f t="shared" si="276"/>
        <v>0.27948978010545145</v>
      </c>
      <c r="FL93" s="36">
        <f t="shared" si="277"/>
        <v>-2.6656971468665462</v>
      </c>
      <c r="FM93" s="36">
        <f t="shared" ca="1" si="278"/>
        <v>24.601143143200368</v>
      </c>
      <c r="FN93" s="36">
        <f t="shared" ca="1" si="306"/>
        <v>214.66565431261373</v>
      </c>
    </row>
    <row r="94" spans="2:170" x14ac:dyDescent="0.25">
      <c r="B94" s="2">
        <v>86</v>
      </c>
      <c r="C94" s="2">
        <f t="shared" si="279"/>
        <v>8</v>
      </c>
      <c r="D94" s="2">
        <f t="shared" si="303"/>
        <v>110</v>
      </c>
      <c r="E94" s="2">
        <f t="shared" si="280"/>
        <v>10</v>
      </c>
      <c r="F94" s="189">
        <f t="shared" si="304"/>
        <v>48334</v>
      </c>
      <c r="G94" s="2">
        <f t="shared" si="281"/>
        <v>4</v>
      </c>
      <c r="H94" s="187">
        <f t="shared" si="155"/>
        <v>41.75</v>
      </c>
      <c r="I94" s="186">
        <f t="shared" si="282"/>
        <v>41</v>
      </c>
      <c r="J94" s="2">
        <f t="shared" si="156"/>
        <v>0</v>
      </c>
      <c r="K94" s="2">
        <f t="shared" si="157"/>
        <v>1</v>
      </c>
      <c r="L94">
        <f t="shared" si="158"/>
        <v>2</v>
      </c>
      <c r="M94" s="190">
        <f t="shared" si="283"/>
        <v>1.21562346E-3</v>
      </c>
      <c r="N94">
        <f t="shared" si="159"/>
        <v>1</v>
      </c>
      <c r="O94">
        <f t="shared" si="160"/>
        <v>100</v>
      </c>
      <c r="P94" s="58">
        <f t="shared" si="161"/>
        <v>5.4703055700000003E-3</v>
      </c>
      <c r="Q94" s="106">
        <f t="shared" si="162"/>
        <v>5.4703055700000003E-3</v>
      </c>
      <c r="R94" s="59">
        <f t="shared" si="163"/>
        <v>5.4703055700000003E-3</v>
      </c>
      <c r="S94" s="32">
        <f t="shared" si="284"/>
        <v>4.5700574781992742E-4</v>
      </c>
      <c r="T94">
        <f t="shared" si="164"/>
        <v>1</v>
      </c>
      <c r="U94" s="32">
        <f t="shared" si="285"/>
        <v>3.6940437000000003E-4</v>
      </c>
      <c r="V94">
        <f t="shared" si="165"/>
        <v>1</v>
      </c>
      <c r="W94">
        <f t="shared" si="166"/>
        <v>100</v>
      </c>
      <c r="X94" s="58">
        <f t="shared" si="167"/>
        <v>1.6623196649999999E-3</v>
      </c>
      <c r="Y94" s="58">
        <f t="shared" si="168"/>
        <v>1.6623196649999999E-3</v>
      </c>
      <c r="Z94" s="32">
        <f t="shared" si="169"/>
        <v>1.6623196649999999E-3</v>
      </c>
      <c r="AA94" s="32">
        <f t="shared" si="170"/>
        <v>1.3863229393962229E-4</v>
      </c>
      <c r="AB94" s="59">
        <f t="shared" si="171"/>
        <v>4.9056245199999996E-3</v>
      </c>
      <c r="AC94" s="59">
        <f t="shared" si="172"/>
        <v>4.9056245199999996E-3</v>
      </c>
      <c r="AD94">
        <f t="shared" si="173"/>
        <v>1</v>
      </c>
      <c r="AE94" s="59">
        <f t="shared" si="174"/>
        <v>4.9056245199999996E-3</v>
      </c>
      <c r="AF94" s="59">
        <f t="shared" si="175"/>
        <v>4.1758461800000006E-3</v>
      </c>
      <c r="AG94" s="59">
        <f t="shared" si="176"/>
        <v>4.1758461800000006E-3</v>
      </c>
      <c r="AH94">
        <f t="shared" si="177"/>
        <v>1</v>
      </c>
      <c r="AI94" s="59">
        <f t="shared" si="178"/>
        <v>4.1758461800000006E-3</v>
      </c>
      <c r="AJ94" s="59">
        <f t="shared" si="179"/>
        <v>0</v>
      </c>
      <c r="AK94" s="59">
        <f t="shared" si="180"/>
        <v>0</v>
      </c>
      <c r="AL94" s="59">
        <f t="shared" si="181"/>
        <v>0</v>
      </c>
      <c r="AM94" s="12">
        <f t="shared" si="286"/>
        <v>0.43343656443173506</v>
      </c>
      <c r="AN94" s="12">
        <f t="shared" si="287"/>
        <v>0</v>
      </c>
      <c r="AO94" s="66">
        <f t="shared" si="182"/>
        <v>1.9808300126062522E-4</v>
      </c>
      <c r="AP94" s="66">
        <f t="shared" si="183"/>
        <v>6.0088305204480332E-5</v>
      </c>
      <c r="AQ94" s="59">
        <f t="shared" si="184"/>
        <v>2.1262770383408793E-3</v>
      </c>
      <c r="AR94" s="59">
        <f t="shared" si="185"/>
        <v>1.809964421854585E-3</v>
      </c>
      <c r="AS94" s="59">
        <f t="shared" si="186"/>
        <v>0</v>
      </c>
      <c r="AT94" s="12">
        <f t="shared" si="187"/>
        <v>0.42924215166507446</v>
      </c>
      <c r="AU94" s="59">
        <f t="shared" si="288"/>
        <v>0</v>
      </c>
      <c r="AV94" s="59">
        <f t="shared" si="289"/>
        <v>-3.4694469519536142E-17</v>
      </c>
      <c r="AW94" s="70">
        <f t="shared" si="188"/>
        <v>0</v>
      </c>
      <c r="AX94" s="20">
        <f t="shared" si="189"/>
        <v>200000</v>
      </c>
      <c r="AY94" s="20">
        <f t="shared" si="190"/>
        <v>0</v>
      </c>
      <c r="AZ94" s="20">
        <f t="shared" si="191"/>
        <v>0</v>
      </c>
      <c r="BA94" s="20">
        <f t="shared" si="192"/>
        <v>200000</v>
      </c>
      <c r="BB94" s="36">
        <f t="shared" si="193"/>
        <v>1</v>
      </c>
      <c r="BC94" s="36">
        <f t="shared" si="194"/>
        <v>0</v>
      </c>
      <c r="BD94" s="80">
        <f t="shared" si="195"/>
        <v>39.616600252125046</v>
      </c>
      <c r="BE94" s="36">
        <f t="shared" si="196"/>
        <v>0</v>
      </c>
      <c r="BF94" s="36">
        <f t="shared" si="197"/>
        <v>0</v>
      </c>
      <c r="BG94" s="36">
        <f t="shared" si="198"/>
        <v>39.616600252125046</v>
      </c>
      <c r="BH94" s="36">
        <f t="shared" si="199"/>
        <v>12.017661040896066</v>
      </c>
      <c r="BI94" s="36">
        <f t="shared" si="200"/>
        <v>0</v>
      </c>
      <c r="BJ94" s="36">
        <f t="shared" si="201"/>
        <v>0</v>
      </c>
      <c r="BK94" s="36">
        <f t="shared" si="202"/>
        <v>12.017661040896066</v>
      </c>
      <c r="BL94" s="68">
        <f ca="1">IF(OR(AT94=0,E94&gt;ProjTerm),0,VLOOKUP(D94,'Life Events'!$AE$5:$AI$1206,5,FALSE))</f>
        <v>1.3026619489901159E-2</v>
      </c>
      <c r="BM94" s="93">
        <f t="shared" ca="1" si="203"/>
        <v>1.3026619489901159E-2</v>
      </c>
      <c r="BN94" s="93">
        <f t="shared" ca="1" si="204"/>
        <v>5.5915741787673683E-3</v>
      </c>
      <c r="BO94" s="36">
        <f t="shared" ca="1" si="205"/>
        <v>0.85079410015562895</v>
      </c>
      <c r="BP94" s="36">
        <f t="shared" si="206"/>
        <v>2.1585594739921252E-2</v>
      </c>
      <c r="BQ94" s="36">
        <f t="shared" si="207"/>
        <v>98.304285309761028</v>
      </c>
      <c r="BR94" s="36">
        <f t="shared" si="208"/>
        <v>154.78110000000001</v>
      </c>
      <c r="BS94" s="36">
        <f t="shared" si="209"/>
        <v>152.15645414958652</v>
      </c>
      <c r="BT94" s="36">
        <f t="shared" si="210"/>
        <v>65.31196376889676</v>
      </c>
      <c r="BU94" s="70" cm="1">
        <f t="array" ref="BU94">IF(AND(ActInt=1,$J94=0),INDEX(Tbl_FwdNom,$B94-IVP,MATCH(ValnDt,Tbl_FwdNom_Cols)),INDEX(Tbl_FwdNom,$B94,MATCH(StartDt,Tbl_FwdNom_Cols)))</f>
        <v>12.898821064</v>
      </c>
      <c r="BV94" s="70" cm="1">
        <f t="array" ref="BV94">INDEX(Tbl_FwdReal,$B94,MATCH(StartDt,Tbl_FwdReal_Cols))</f>
        <v>5.581683033</v>
      </c>
      <c r="BW94" s="70" cm="1">
        <f t="array" ref="BW94">IF(RunType&lt;&gt;"OPN",INDEX(Tbl_FwdReal,$B94,MATCH(ValnDt,Tbl_FwdReal_Cols)),IF(AND($J94=0,ActInt=1),INDEX(Tbl_FwdReal,$B94-IVP,MATCH(ValnDt,Tbl_FwdReal_Cols)),-999))*$K94</f>
        <v>5.581683033</v>
      </c>
      <c r="BX94" s="70">
        <f t="shared" si="211"/>
        <v>5.5816830329999997E-2</v>
      </c>
      <c r="BY94" s="70">
        <f t="shared" si="290"/>
        <v>6.9303100886476621E-2</v>
      </c>
      <c r="BZ94" s="64">
        <f t="shared" si="305"/>
        <v>5.5995465726614846E-3</v>
      </c>
      <c r="CA94" s="70" cm="1">
        <f t="array" ref="CA94">IF($J94=1,CA93*(1+INDEX(Tbl_CPI,$B94,MATCH(IF(RunType="OPN",StartDt,ValnDt),Tbl_CPI_Cols))),0)</f>
        <v>0</v>
      </c>
      <c r="CB94" s="70">
        <f t="shared" si="291"/>
        <v>1.4452757335807338</v>
      </c>
      <c r="CC94" s="70">
        <f t="shared" si="292"/>
        <v>1.4289602880203034</v>
      </c>
      <c r="CD94" s="36">
        <f t="shared" si="212"/>
        <v>9.4101472597774531</v>
      </c>
      <c r="CE94" s="36">
        <f t="shared" si="213"/>
        <v>1.5748193004482203</v>
      </c>
      <c r="CF94" s="36">
        <f t="shared" si="214"/>
        <v>0</v>
      </c>
      <c r="CG94" s="36">
        <f t="shared" si="215"/>
        <v>4.7612861662617103</v>
      </c>
      <c r="CH94" s="36">
        <f t="shared" si="216"/>
        <v>4.0787018990746455</v>
      </c>
      <c r="CI94" s="36">
        <f t="shared" si="217"/>
        <v>0</v>
      </c>
      <c r="CJ94" s="36">
        <f t="shared" si="218"/>
        <v>0</v>
      </c>
      <c r="CK94" s="36">
        <f t="shared" si="219"/>
        <v>0</v>
      </c>
      <c r="CL94" s="36">
        <f t="shared" si="220"/>
        <v>0.682584267187065</v>
      </c>
      <c r="CM94" s="36">
        <f t="shared" si="221"/>
        <v>4.7612861662617103</v>
      </c>
      <c r="CN94" s="36">
        <f t="shared" ca="1" si="222"/>
        <v>-12.848493970459941</v>
      </c>
      <c r="CO94" s="20">
        <f t="shared" si="223"/>
        <v>120000</v>
      </c>
      <c r="CP94" s="20">
        <f t="shared" si="224"/>
        <v>2</v>
      </c>
      <c r="CQ94" s="64">
        <f t="shared" si="225"/>
        <v>1.7983075200000002E-3</v>
      </c>
      <c r="CR94" s="64">
        <f t="shared" si="226"/>
        <v>8.09238384E-3</v>
      </c>
      <c r="CS94" s="36">
        <f t="shared" si="227"/>
        <v>35.206121898257045</v>
      </c>
      <c r="CT94" s="36">
        <f t="shared" si="228"/>
        <v>23.769960151275026</v>
      </c>
      <c r="CU94" s="36">
        <f t="shared" si="229"/>
        <v>7.2105966245376401</v>
      </c>
      <c r="CV94" s="36">
        <f t="shared" si="293"/>
        <v>30.980556775812666</v>
      </c>
      <c r="CW94" s="36">
        <f t="shared" si="230"/>
        <v>30.980556775812666</v>
      </c>
      <c r="CX94" s="36">
        <f t="shared" si="231"/>
        <v>3.7589298983320418E-2</v>
      </c>
      <c r="CY94" s="36">
        <f t="shared" si="232"/>
        <v>35.168532599273725</v>
      </c>
      <c r="CZ94" s="36">
        <f t="shared" si="294"/>
        <v>4.1879758234610591</v>
      </c>
      <c r="DA94" s="64">
        <f t="shared" si="233"/>
        <v>1.0161433841535672E-2</v>
      </c>
      <c r="DB94" s="70">
        <f t="shared" si="295"/>
        <v>0.98994078223428816</v>
      </c>
      <c r="DC94" s="70">
        <f>PRODUCT($DB$8:DB94)</f>
        <v>0.49297566202031617</v>
      </c>
      <c r="DD94" s="36">
        <f t="shared" si="234"/>
        <v>3073.0522397263035</v>
      </c>
      <c r="DE94" s="36">
        <f t="shared" si="235"/>
        <v>2715.3425790388869</v>
      </c>
      <c r="DF94" s="36">
        <f t="shared" si="236"/>
        <v>603.27794532859093</v>
      </c>
      <c r="DG94" s="36">
        <f t="shared" si="237"/>
        <v>1.3873423564261078</v>
      </c>
      <c r="DH94" s="36">
        <f t="shared" ca="1" si="238"/>
        <v>16.075926655738652</v>
      </c>
      <c r="DI94" s="36">
        <f t="shared" si="239"/>
        <v>290.53990079970447</v>
      </c>
      <c r="DJ94" s="36">
        <f t="shared" ca="1" si="240"/>
        <v>550.79676974019128</v>
      </c>
      <c r="DK94" s="36">
        <f t="shared" si="241"/>
        <v>287.08470895107058</v>
      </c>
      <c r="DL94" s="36">
        <f t="shared" si="242"/>
        <v>325.89726975070795</v>
      </c>
      <c r="DM94" s="36">
        <f t="shared" ca="1" si="243"/>
        <v>589.60933053982876</v>
      </c>
      <c r="DN94" s="36">
        <f t="shared" ca="1" si="296"/>
        <v>589.60933053983297</v>
      </c>
      <c r="DO94" s="64" cm="1">
        <f t="array" ref="DO94">IFERROR(INDEX(Tbl_FwdNom,$B94,MATCH(LIDt,Tbl_FwdNom_Cols,0)),0)</f>
        <v>14.108403279999999</v>
      </c>
      <c r="DP94" s="64">
        <f t="shared" ca="1" si="297"/>
        <v>13.53514283</v>
      </c>
      <c r="DQ94" s="64">
        <f t="shared" ca="1" si="244"/>
        <v>1.0634669645260164E-2</v>
      </c>
      <c r="DR94" s="70">
        <f t="shared" ca="1" si="245"/>
        <v>0.98947723646865093</v>
      </c>
      <c r="DS94" s="70">
        <f ca="1">PRODUCT($DR$8:DR94)</f>
        <v>0.43349602456621589</v>
      </c>
      <c r="DT94" s="36">
        <f t="shared" ca="1" si="246"/>
        <v>2880.9537044370895</v>
      </c>
      <c r="DU94" s="36">
        <f t="shared" ca="1" si="247"/>
        <v>621.18298530473135</v>
      </c>
      <c r="DV94" s="36">
        <f t="shared" ca="1" si="248"/>
        <v>1.4640609048239397</v>
      </c>
      <c r="DW94" s="36">
        <f t="shared" ca="1" si="249"/>
        <v>16.074088457045033</v>
      </c>
      <c r="DX94" s="36">
        <f t="shared" ca="1" si="250"/>
        <v>3151.4562491104075</v>
      </c>
      <c r="DY94" s="36">
        <f t="shared" ca="1" si="251"/>
        <v>33.293554662079437</v>
      </c>
      <c r="DZ94" s="36">
        <f t="shared" ca="1" si="252"/>
        <v>270.30365406408021</v>
      </c>
      <c r="EA94" s="36">
        <f t="shared" ca="1" si="253"/>
        <v>0</v>
      </c>
      <c r="EB94" s="36">
        <f t="shared" ca="1" si="254"/>
        <v>668.88767690979432</v>
      </c>
      <c r="EC94" s="36">
        <f t="shared" ca="1" si="255"/>
        <v>286.42707067444348</v>
      </c>
      <c r="ED94" s="36">
        <f t="shared" ca="1" si="256"/>
        <v>325.15071993360323</v>
      </c>
      <c r="EE94" s="36">
        <f t="shared" ca="1" si="298"/>
        <v>38.723649259159743</v>
      </c>
      <c r="EF94" s="36">
        <f t="shared" ca="1" si="257"/>
        <v>707.61132616895406</v>
      </c>
      <c r="EG94" s="64"/>
      <c r="EH94" s="64"/>
      <c r="EI94" s="64"/>
      <c r="EJ94" s="70"/>
      <c r="EK94" s="70"/>
      <c r="EL94" s="70"/>
      <c r="EM94" s="70"/>
      <c r="EN94" s="70"/>
      <c r="EO94" s="36">
        <f t="shared" ca="1" si="258"/>
        <v>5.8438906145911194</v>
      </c>
      <c r="EP94" s="36">
        <f t="shared" ca="1" si="259"/>
        <v>0</v>
      </c>
      <c r="EQ94" s="36">
        <f t="shared" si="260"/>
        <v>88.578706286317754</v>
      </c>
      <c r="ER94" s="36">
        <f t="shared" si="261"/>
        <v>18.420766310068984</v>
      </c>
      <c r="ES94" s="36">
        <f t="shared" si="262"/>
        <v>-16.822410379142539</v>
      </c>
      <c r="ET94" s="36">
        <f t="shared" ca="1" si="263"/>
        <v>0</v>
      </c>
      <c r="EU94" s="36">
        <f t="shared" ca="1" si="299"/>
        <v>18.420766310068984</v>
      </c>
      <c r="EV94" s="36">
        <f t="shared" si="264"/>
        <v>4.795965385692786</v>
      </c>
      <c r="EW94" s="36">
        <f t="shared" si="265"/>
        <v>115.7872331566375</v>
      </c>
      <c r="EX94" s="36">
        <f t="shared" ca="1" si="300"/>
        <v>227.58267113871702</v>
      </c>
      <c r="EY94" s="36">
        <f t="shared" si="266"/>
        <v>7.9462004339741457</v>
      </c>
      <c r="EZ94" s="36">
        <f t="shared" si="267"/>
        <v>1.2117447104416874</v>
      </c>
      <c r="FA94" s="36">
        <f t="shared" si="268"/>
        <v>-1.4190968483205753</v>
      </c>
      <c r="FB94" s="36">
        <f t="shared" si="269"/>
        <v>2.8492867546401466</v>
      </c>
      <c r="FC94" s="36">
        <f t="shared" si="301"/>
        <v>4.0610314650818342</v>
      </c>
      <c r="FD94" s="36">
        <f t="shared" si="270"/>
        <v>3.2589726975070797E-6</v>
      </c>
      <c r="FE94" s="36">
        <f t="shared" si="271"/>
        <v>12.651774319073159</v>
      </c>
      <c r="FF94" s="36">
        <f t="shared" si="302"/>
        <v>24.659009477101836</v>
      </c>
      <c r="FG94" s="36">
        <f t="shared" ca="1" si="272"/>
        <v>202.92366166161517</v>
      </c>
      <c r="FH94" s="36">
        <f t="shared" ca="1" si="273"/>
        <v>2.312566256256043</v>
      </c>
      <c r="FI94" s="36">
        <f t="shared" ca="1" si="274"/>
        <v>-3.6051913187958129</v>
      </c>
      <c r="FJ94" s="36">
        <f t="shared" ca="1" si="275"/>
        <v>238.20612948504024</v>
      </c>
      <c r="FK94" s="36">
        <f t="shared" si="276"/>
        <v>0.25057089339937144</v>
      </c>
      <c r="FL94" s="36">
        <f t="shared" si="277"/>
        <v>-2.6341804495323564</v>
      </c>
      <c r="FM94" s="36">
        <f t="shared" ca="1" si="278"/>
        <v>22.228587723891707</v>
      </c>
      <c r="FN94" s="36">
        <f t="shared" ca="1" si="306"/>
        <v>215.97754176114853</v>
      </c>
    </row>
    <row r="95" spans="2:170" x14ac:dyDescent="0.25">
      <c r="B95" s="2">
        <v>87</v>
      </c>
      <c r="C95" s="2">
        <f t="shared" si="279"/>
        <v>8</v>
      </c>
      <c r="D95" s="2">
        <f t="shared" si="303"/>
        <v>111</v>
      </c>
      <c r="E95" s="2">
        <f t="shared" si="280"/>
        <v>10</v>
      </c>
      <c r="F95" s="189">
        <f t="shared" si="304"/>
        <v>48365</v>
      </c>
      <c r="G95" s="2">
        <f t="shared" si="281"/>
        <v>5</v>
      </c>
      <c r="H95" s="187">
        <f t="shared" si="155"/>
        <v>41.833333333333336</v>
      </c>
      <c r="I95" s="186">
        <f t="shared" si="282"/>
        <v>41</v>
      </c>
      <c r="J95" s="2">
        <f t="shared" si="156"/>
        <v>0</v>
      </c>
      <c r="K95" s="2">
        <f t="shared" si="157"/>
        <v>1</v>
      </c>
      <c r="L95">
        <f t="shared" si="158"/>
        <v>2</v>
      </c>
      <c r="M95" s="190">
        <f t="shared" si="283"/>
        <v>1.21562346E-3</v>
      </c>
      <c r="N95">
        <f t="shared" si="159"/>
        <v>1</v>
      </c>
      <c r="O95">
        <f t="shared" si="160"/>
        <v>100</v>
      </c>
      <c r="P95" s="58">
        <f t="shared" si="161"/>
        <v>5.4703055700000003E-3</v>
      </c>
      <c r="Q95" s="106">
        <f t="shared" si="162"/>
        <v>5.4703055700000003E-3</v>
      </c>
      <c r="R95" s="59">
        <f t="shared" si="163"/>
        <v>5.4703055700000003E-3</v>
      </c>
      <c r="S95" s="32">
        <f t="shared" si="284"/>
        <v>4.5700574781992742E-4</v>
      </c>
      <c r="T95">
        <f t="shared" si="164"/>
        <v>1</v>
      </c>
      <c r="U95" s="32">
        <f t="shared" si="285"/>
        <v>3.6940437000000003E-4</v>
      </c>
      <c r="V95">
        <f t="shared" si="165"/>
        <v>1</v>
      </c>
      <c r="W95">
        <f t="shared" si="166"/>
        <v>100</v>
      </c>
      <c r="X95" s="58">
        <f t="shared" si="167"/>
        <v>1.6623196649999999E-3</v>
      </c>
      <c r="Y95" s="58">
        <f t="shared" si="168"/>
        <v>1.6623196649999999E-3</v>
      </c>
      <c r="Z95" s="32">
        <f t="shared" si="169"/>
        <v>1.6623196649999999E-3</v>
      </c>
      <c r="AA95" s="32">
        <f t="shared" si="170"/>
        <v>1.3863229393962229E-4</v>
      </c>
      <c r="AB95" s="59">
        <f t="shared" si="171"/>
        <v>4.9056245199999996E-3</v>
      </c>
      <c r="AC95" s="59">
        <f t="shared" si="172"/>
        <v>4.9056245199999996E-3</v>
      </c>
      <c r="AD95">
        <f t="shared" si="173"/>
        <v>1</v>
      </c>
      <c r="AE95" s="59">
        <f t="shared" si="174"/>
        <v>4.9056245199999996E-3</v>
      </c>
      <c r="AF95" s="59">
        <f t="shared" si="175"/>
        <v>4.1758461800000006E-3</v>
      </c>
      <c r="AG95" s="59">
        <f t="shared" si="176"/>
        <v>4.1758461800000006E-3</v>
      </c>
      <c r="AH95">
        <f t="shared" si="177"/>
        <v>1</v>
      </c>
      <c r="AI95" s="59">
        <f t="shared" si="178"/>
        <v>4.1758461800000006E-3</v>
      </c>
      <c r="AJ95" s="59">
        <f t="shared" si="179"/>
        <v>0</v>
      </c>
      <c r="AK95" s="59">
        <f t="shared" si="180"/>
        <v>0</v>
      </c>
      <c r="AL95" s="59">
        <f t="shared" si="181"/>
        <v>0</v>
      </c>
      <c r="AM95" s="12">
        <f t="shared" si="286"/>
        <v>0.42924215166507446</v>
      </c>
      <c r="AN95" s="12">
        <f t="shared" si="287"/>
        <v>0</v>
      </c>
      <c r="AO95" s="66">
        <f t="shared" si="182"/>
        <v>1.9616613051753206E-4</v>
      </c>
      <c r="AP95" s="66">
        <f t="shared" si="183"/>
        <v>5.9506824140908535E-5</v>
      </c>
      <c r="AQ95" s="59">
        <f t="shared" si="184"/>
        <v>2.1057008242257478E-3</v>
      </c>
      <c r="AR95" s="59">
        <f t="shared" si="185"/>
        <v>1.7924491993255821E-3</v>
      </c>
      <c r="AS95" s="59">
        <f t="shared" si="186"/>
        <v>0</v>
      </c>
      <c r="AT95" s="12">
        <f t="shared" si="187"/>
        <v>0.42508832868686469</v>
      </c>
      <c r="AU95" s="59">
        <f t="shared" si="288"/>
        <v>5.8546917314217239E-18</v>
      </c>
      <c r="AV95" s="59">
        <f t="shared" si="289"/>
        <v>0</v>
      </c>
      <c r="AW95" s="70">
        <f t="shared" si="188"/>
        <v>0</v>
      </c>
      <c r="AX95" s="20">
        <f t="shared" si="189"/>
        <v>200000</v>
      </c>
      <c r="AY95" s="20">
        <f t="shared" si="190"/>
        <v>0</v>
      </c>
      <c r="AZ95" s="20">
        <f t="shared" si="191"/>
        <v>0</v>
      </c>
      <c r="BA95" s="20">
        <f t="shared" si="192"/>
        <v>200000</v>
      </c>
      <c r="BB95" s="36">
        <f t="shared" si="193"/>
        <v>1</v>
      </c>
      <c r="BC95" s="36">
        <f t="shared" si="194"/>
        <v>0</v>
      </c>
      <c r="BD95" s="80">
        <f t="shared" si="195"/>
        <v>39.233226103506411</v>
      </c>
      <c r="BE95" s="36">
        <f t="shared" si="196"/>
        <v>0</v>
      </c>
      <c r="BF95" s="36">
        <f t="shared" si="197"/>
        <v>0</v>
      </c>
      <c r="BG95" s="36">
        <f t="shared" si="198"/>
        <v>39.233226103506411</v>
      </c>
      <c r="BH95" s="36">
        <f t="shared" si="199"/>
        <v>11.901364828181707</v>
      </c>
      <c r="BI95" s="36">
        <f t="shared" si="200"/>
        <v>0</v>
      </c>
      <c r="BJ95" s="36">
        <f t="shared" si="201"/>
        <v>0</v>
      </c>
      <c r="BK95" s="36">
        <f t="shared" si="202"/>
        <v>11.901364828181707</v>
      </c>
      <c r="BL95" s="68">
        <f ca="1">IF(OR(AT95=0,E95&gt;ProjTerm),0,VLOOKUP(D95,'Life Events'!$AE$5:$AI$1206,5,FALSE))</f>
        <v>1.3026619489901159E-2</v>
      </c>
      <c r="BM95" s="93">
        <f t="shared" ca="1" si="203"/>
        <v>1.3026619489901159E-2</v>
      </c>
      <c r="BN95" s="93">
        <f t="shared" ca="1" si="204"/>
        <v>5.5374639074018215E-3</v>
      </c>
      <c r="BO95" s="36">
        <f t="shared" ca="1" si="205"/>
        <v>0.84256102841686964</v>
      </c>
      <c r="BP95" s="36">
        <f t="shared" si="206"/>
        <v>2.1376708592367483E-2</v>
      </c>
      <c r="BQ95" s="36">
        <f t="shared" si="207"/>
        <v>98.304303427395425</v>
      </c>
      <c r="BR95" s="36">
        <f t="shared" si="208"/>
        <v>154.78110000000001</v>
      </c>
      <c r="BS95" s="36">
        <f t="shared" si="209"/>
        <v>152.15648219226034</v>
      </c>
      <c r="BT95" s="36">
        <f t="shared" si="210"/>
        <v>64.679944713980632</v>
      </c>
      <c r="BU95" s="70" cm="1">
        <f t="array" ref="BU95">IF(AND(ActInt=1,$J95=0),INDEX(Tbl_FwdNom,$B95-IVP,MATCH(ValnDt,Tbl_FwdNom_Cols)),INDEX(Tbl_FwdNom,$B95,MATCH(StartDt,Tbl_FwdNom_Cols)))</f>
        <v>12.958339623000001</v>
      </c>
      <c r="BV95" s="70" cm="1">
        <f t="array" ref="BV95">INDEX(Tbl_FwdReal,$B95,MATCH(StartDt,Tbl_FwdReal_Cols))</f>
        <v>5.5990757750000002</v>
      </c>
      <c r="BW95" s="70" cm="1">
        <f t="array" ref="BW95">IF(RunType&lt;&gt;"OPN",INDEX(Tbl_FwdReal,$B95,MATCH(ValnDt,Tbl_FwdReal_Cols)),IF(AND($J95=0,ActInt=1),INDEX(Tbl_FwdReal,$B95-IVP,MATCH(ValnDt,Tbl_FwdReal_Cols)),-999))*$K95</f>
        <v>5.5990757750000002</v>
      </c>
      <c r="BX95" s="70">
        <f t="shared" si="211"/>
        <v>5.5990757750000002E-2</v>
      </c>
      <c r="BY95" s="70">
        <f t="shared" si="290"/>
        <v>6.9690608501918883E-2</v>
      </c>
      <c r="BZ95" s="64">
        <f t="shared" si="305"/>
        <v>5.6299100225349896E-3</v>
      </c>
      <c r="CA95" s="70" cm="1">
        <f t="array" ref="CA95">IF($J95=1,CA94*(1+INDEX(Tbl_CPI,$B95,MATCH(IF(RunType="OPN",StartDt,ValnDt),Tbl_CPI_Cols))),0)</f>
        <v>0</v>
      </c>
      <c r="CB95" s="70">
        <f t="shared" si="291"/>
        <v>1.4534125059185465</v>
      </c>
      <c r="CC95" s="70">
        <f t="shared" si="292"/>
        <v>1.4289602880203034</v>
      </c>
      <c r="CD95" s="36">
        <f t="shared" si="212"/>
        <v>9.4101476599464089</v>
      </c>
      <c r="CE95" s="36">
        <f t="shared" si="213"/>
        <v>1.5748195906898945</v>
      </c>
      <c r="CF95" s="36">
        <f t="shared" si="214"/>
        <v>0</v>
      </c>
      <c r="CG95" s="36">
        <f t="shared" si="215"/>
        <v>4.7152109786335039</v>
      </c>
      <c r="CH95" s="36">
        <f t="shared" si="216"/>
        <v>4.0392320290414618</v>
      </c>
      <c r="CI95" s="36">
        <f t="shared" si="217"/>
        <v>0</v>
      </c>
      <c r="CJ95" s="36">
        <f t="shared" si="218"/>
        <v>0</v>
      </c>
      <c r="CK95" s="36">
        <f t="shared" si="219"/>
        <v>0</v>
      </c>
      <c r="CL95" s="36">
        <f t="shared" si="220"/>
        <v>0.67597894959204219</v>
      </c>
      <c r="CM95" s="36">
        <f t="shared" si="221"/>
        <v>4.7152109786335039</v>
      </c>
      <c r="CN95" s="36">
        <f t="shared" ca="1" si="222"/>
        <v>-12.72416946246801</v>
      </c>
      <c r="CO95" s="20">
        <f t="shared" si="223"/>
        <v>120000</v>
      </c>
      <c r="CP95" s="20">
        <f t="shared" si="224"/>
        <v>2</v>
      </c>
      <c r="CQ95" s="64">
        <f t="shared" si="225"/>
        <v>1.7983075200000002E-3</v>
      </c>
      <c r="CR95" s="64">
        <f t="shared" si="226"/>
        <v>8.09238384E-3</v>
      </c>
      <c r="CS95" s="36">
        <f t="shared" si="227"/>
        <v>34.865428428271962</v>
      </c>
      <c r="CT95" s="36">
        <f t="shared" si="228"/>
        <v>23.539935662103847</v>
      </c>
      <c r="CU95" s="36">
        <f t="shared" si="229"/>
        <v>7.1408188969090238</v>
      </c>
      <c r="CV95" s="36">
        <f t="shared" si="293"/>
        <v>30.680754559012872</v>
      </c>
      <c r="CW95" s="36">
        <f t="shared" si="230"/>
        <v>30.680754559012872</v>
      </c>
      <c r="CX95" s="36">
        <f t="shared" si="231"/>
        <v>3.7225543249524762E-2</v>
      </c>
      <c r="CY95" s="36">
        <f t="shared" si="232"/>
        <v>34.828202885022435</v>
      </c>
      <c r="CZ95" s="36">
        <f t="shared" si="294"/>
        <v>4.1474483260095631</v>
      </c>
      <c r="DA95" s="64">
        <f t="shared" si="233"/>
        <v>1.0205801613960119E-2</v>
      </c>
      <c r="DB95" s="70">
        <f t="shared" si="295"/>
        <v>0.98989730449215918</v>
      </c>
      <c r="DC95" s="70">
        <f>PRODUCT($DB$8:DB95)</f>
        <v>0.48799527901414869</v>
      </c>
      <c r="DD95" s="36">
        <f t="shared" si="234"/>
        <v>3039.7352565203055</v>
      </c>
      <c r="DE95" s="36">
        <f t="shared" si="235"/>
        <v>2703.8216006109906</v>
      </c>
      <c r="DF95" s="36">
        <f t="shared" si="236"/>
        <v>597.53351552851029</v>
      </c>
      <c r="DG95" s="36">
        <f t="shared" si="237"/>
        <v>1.3801245886940692</v>
      </c>
      <c r="DH95" s="36">
        <f t="shared" ca="1" si="238"/>
        <v>15.397433345530825</v>
      </c>
      <c r="DI95" s="36">
        <f t="shared" si="239"/>
        <v>288.74175990175655</v>
      </c>
      <c r="DJ95" s="36">
        <f t="shared" ca="1" si="240"/>
        <v>564.37892827778865</v>
      </c>
      <c r="DK95" s="36">
        <f t="shared" si="241"/>
        <v>259.33388397801383</v>
      </c>
      <c r="DL95" s="36">
        <f t="shared" si="242"/>
        <v>294.39510974729245</v>
      </c>
      <c r="DM95" s="36">
        <f t="shared" ca="1" si="243"/>
        <v>599.44015404706738</v>
      </c>
      <c r="DN95" s="36">
        <f t="shared" ca="1" si="296"/>
        <v>599.44015404707136</v>
      </c>
      <c r="DO95" s="64" cm="1">
        <f t="array" ref="DO95">IFERROR(INDEX(Tbl_FwdNom,$B95,MATCH(LIDt,Tbl_FwdNom_Cols,0)),0)</f>
        <v>14.215512009999999</v>
      </c>
      <c r="DP95" s="64">
        <f t="shared" ca="1" si="297"/>
        <v>13.58080577</v>
      </c>
      <c r="DQ95" s="64">
        <f t="shared" ca="1" si="244"/>
        <v>1.0668535844734484E-2</v>
      </c>
      <c r="DR95" s="70">
        <f t="shared" ca="1" si="245"/>
        <v>0.98944408036229448</v>
      </c>
      <c r="DS95" s="70">
        <f ca="1">PRODUCT($DR$8:DR95)</f>
        <v>0.4289200753676301</v>
      </c>
      <c r="DT95" s="36">
        <f t="shared" ca="1" si="246"/>
        <v>2872.4560361963909</v>
      </c>
      <c r="DU95" s="36">
        <f t="shared" ca="1" si="247"/>
        <v>615.90873342141231</v>
      </c>
      <c r="DV95" s="36">
        <f t="shared" ca="1" si="248"/>
        <v>1.4583035824735608</v>
      </c>
      <c r="DW95" s="36">
        <f t="shared" ca="1" si="249"/>
        <v>15.403014417503583</v>
      </c>
      <c r="DX95" s="36">
        <f t="shared" ca="1" si="250"/>
        <v>3120.397728353174</v>
      </c>
      <c r="DY95" s="36">
        <f t="shared" ca="1" si="251"/>
        <v>32.965557488144405</v>
      </c>
      <c r="DZ95" s="36">
        <f t="shared" ca="1" si="252"/>
        <v>269.10507356569707</v>
      </c>
      <c r="EA95" s="36">
        <f t="shared" ca="1" si="253"/>
        <v>0</v>
      </c>
      <c r="EB95" s="36">
        <f t="shared" ca="1" si="254"/>
        <v>683.98238315350056</v>
      </c>
      <c r="EC95" s="36">
        <f t="shared" ca="1" si="255"/>
        <v>258.80207358582322</v>
      </c>
      <c r="ED95" s="36">
        <f t="shared" ca="1" si="256"/>
        <v>293.79139915913368</v>
      </c>
      <c r="EE95" s="36">
        <f t="shared" ca="1" si="298"/>
        <v>34.989325573310452</v>
      </c>
      <c r="EF95" s="36">
        <f t="shared" ca="1" si="257"/>
        <v>718.97170872681102</v>
      </c>
      <c r="EG95" s="64"/>
      <c r="EH95" s="64"/>
      <c r="EI95" s="64"/>
      <c r="EJ95" s="70"/>
      <c r="EK95" s="70"/>
      <c r="EL95" s="70"/>
      <c r="EM95" s="70"/>
      <c r="EN95" s="70"/>
      <c r="EO95" s="36">
        <f t="shared" ca="1" si="258"/>
        <v>5.9693133494134294</v>
      </c>
      <c r="EP95" s="36">
        <f t="shared" ca="1" si="259"/>
        <v>0</v>
      </c>
      <c r="EQ95" s="36">
        <f t="shared" si="260"/>
        <v>88.117867961143233</v>
      </c>
      <c r="ER95" s="36">
        <f t="shared" si="261"/>
        <v>18.221054650807101</v>
      </c>
      <c r="ES95" s="36">
        <f t="shared" si="262"/>
        <v>-16.640027549185763</v>
      </c>
      <c r="ET95" s="36">
        <f t="shared" ca="1" si="263"/>
        <v>0</v>
      </c>
      <c r="EU95" s="36">
        <f t="shared" ca="1" si="299"/>
        <v>18.221054650807101</v>
      </c>
      <c r="EV95" s="36">
        <f t="shared" si="264"/>
        <v>4.7662833300390872</v>
      </c>
      <c r="EW95" s="36">
        <f t="shared" si="265"/>
        <v>115.18484013418781</v>
      </c>
      <c r="EX95" s="36">
        <f t="shared" ca="1" si="300"/>
        <v>226.29004607617725</v>
      </c>
      <c r="EY95" s="36">
        <f t="shared" si="266"/>
        <v>7.1780870145944062</v>
      </c>
      <c r="EZ95" s="36">
        <f t="shared" si="267"/>
        <v>1.0946140091601879</v>
      </c>
      <c r="FA95" s="36">
        <f t="shared" si="268"/>
        <v>-1.2819228977369028</v>
      </c>
      <c r="FB95" s="36">
        <f t="shared" si="269"/>
        <v>2.5738957731123668</v>
      </c>
      <c r="FC95" s="36">
        <f t="shared" si="301"/>
        <v>3.6685097822725545</v>
      </c>
      <c r="FD95" s="36">
        <f t="shared" si="270"/>
        <v>2.9439510974729244E-6</v>
      </c>
      <c r="FE95" s="36">
        <f t="shared" si="271"/>
        <v>11.428800180150793</v>
      </c>
      <c r="FF95" s="36">
        <f t="shared" si="302"/>
        <v>22.275399920968852</v>
      </c>
      <c r="FG95" s="36">
        <f t="shared" ca="1" si="272"/>
        <v>204.0146461552084</v>
      </c>
      <c r="FH95" s="36">
        <f t="shared" ca="1" si="273"/>
        <v>2.3094713174673593</v>
      </c>
      <c r="FI95" s="36">
        <f t="shared" ca="1" si="274"/>
        <v>-3.5702702087194389</v>
      </c>
      <c r="FJ95" s="36">
        <f t="shared" ca="1" si="275"/>
        <v>237.17716990716741</v>
      </c>
      <c r="FK95" s="36">
        <f t="shared" si="276"/>
        <v>0.22733831246503103</v>
      </c>
      <c r="FL95" s="36">
        <f t="shared" si="277"/>
        <v>-2.6087847149109447</v>
      </c>
      <c r="FM95" s="36">
        <f t="shared" ca="1" si="278"/>
        <v>19.856949493890927</v>
      </c>
      <c r="FN95" s="36">
        <f t="shared" ca="1" si="306"/>
        <v>217.32022041327647</v>
      </c>
    </row>
    <row r="96" spans="2:170" x14ac:dyDescent="0.25">
      <c r="B96" s="2">
        <v>88</v>
      </c>
      <c r="C96" s="2">
        <f t="shared" si="279"/>
        <v>8</v>
      </c>
      <c r="D96" s="2">
        <f t="shared" si="303"/>
        <v>112</v>
      </c>
      <c r="E96" s="2">
        <f t="shared" si="280"/>
        <v>10</v>
      </c>
      <c r="F96" s="189">
        <f t="shared" si="304"/>
        <v>48395</v>
      </c>
      <c r="G96" s="2">
        <f t="shared" si="281"/>
        <v>6</v>
      </c>
      <c r="H96" s="187">
        <f t="shared" si="155"/>
        <v>41.916666666666671</v>
      </c>
      <c r="I96" s="186">
        <f t="shared" si="282"/>
        <v>41</v>
      </c>
      <c r="J96" s="2">
        <f t="shared" si="156"/>
        <v>0</v>
      </c>
      <c r="K96" s="2">
        <f t="shared" si="157"/>
        <v>1</v>
      </c>
      <c r="L96">
        <f t="shared" si="158"/>
        <v>2</v>
      </c>
      <c r="M96" s="190">
        <f t="shared" si="283"/>
        <v>1.21562346E-3</v>
      </c>
      <c r="N96">
        <f t="shared" si="159"/>
        <v>1</v>
      </c>
      <c r="O96">
        <f t="shared" si="160"/>
        <v>100</v>
      </c>
      <c r="P96" s="58">
        <f t="shared" si="161"/>
        <v>5.4703055700000003E-3</v>
      </c>
      <c r="Q96" s="106">
        <f t="shared" si="162"/>
        <v>5.4703055700000003E-3</v>
      </c>
      <c r="R96" s="59">
        <f t="shared" si="163"/>
        <v>5.4703055700000003E-3</v>
      </c>
      <c r="S96" s="32">
        <f t="shared" si="284"/>
        <v>4.5700574781992742E-4</v>
      </c>
      <c r="T96">
        <f t="shared" si="164"/>
        <v>1</v>
      </c>
      <c r="U96" s="32">
        <f t="shared" si="285"/>
        <v>3.6940437000000003E-4</v>
      </c>
      <c r="V96">
        <f t="shared" si="165"/>
        <v>1</v>
      </c>
      <c r="W96">
        <f t="shared" si="166"/>
        <v>100</v>
      </c>
      <c r="X96" s="58">
        <f t="shared" si="167"/>
        <v>1.6623196649999999E-3</v>
      </c>
      <c r="Y96" s="58">
        <f t="shared" si="168"/>
        <v>1.6623196649999999E-3</v>
      </c>
      <c r="Z96" s="32">
        <f t="shared" si="169"/>
        <v>1.6623196649999999E-3</v>
      </c>
      <c r="AA96" s="32">
        <f t="shared" si="170"/>
        <v>1.3863229393962229E-4</v>
      </c>
      <c r="AB96" s="59">
        <f t="shared" si="171"/>
        <v>4.9056245199999996E-3</v>
      </c>
      <c r="AC96" s="59">
        <f t="shared" si="172"/>
        <v>4.9056245199999996E-3</v>
      </c>
      <c r="AD96">
        <f t="shared" si="173"/>
        <v>1</v>
      </c>
      <c r="AE96" s="59">
        <f t="shared" si="174"/>
        <v>4.9056245199999996E-3</v>
      </c>
      <c r="AF96" s="59">
        <f t="shared" si="175"/>
        <v>4.1758461800000006E-3</v>
      </c>
      <c r="AG96" s="59">
        <f t="shared" si="176"/>
        <v>4.1758461800000006E-3</v>
      </c>
      <c r="AH96">
        <f t="shared" si="177"/>
        <v>1</v>
      </c>
      <c r="AI96" s="59">
        <f t="shared" si="178"/>
        <v>4.1758461800000006E-3</v>
      </c>
      <c r="AJ96" s="59">
        <f t="shared" si="179"/>
        <v>0</v>
      </c>
      <c r="AK96" s="59">
        <f t="shared" si="180"/>
        <v>0</v>
      </c>
      <c r="AL96" s="59">
        <f t="shared" si="181"/>
        <v>0</v>
      </c>
      <c r="AM96" s="12">
        <f t="shared" si="286"/>
        <v>0.42508832868686469</v>
      </c>
      <c r="AN96" s="12">
        <f t="shared" si="287"/>
        <v>0</v>
      </c>
      <c r="AO96" s="66">
        <f t="shared" si="182"/>
        <v>1.9426780954106372E-4</v>
      </c>
      <c r="AP96" s="66">
        <f t="shared" si="183"/>
        <v>5.8930970132820201E-5</v>
      </c>
      <c r="AQ96" s="59">
        <f t="shared" si="184"/>
        <v>2.0853237283721027E-3</v>
      </c>
      <c r="AR96" s="59">
        <f t="shared" si="185"/>
        <v>1.7751034735096285E-3</v>
      </c>
      <c r="AS96" s="59">
        <f t="shared" si="186"/>
        <v>0</v>
      </c>
      <c r="AT96" s="12">
        <f t="shared" si="187"/>
        <v>0.42097470270530907</v>
      </c>
      <c r="AU96" s="59">
        <f t="shared" si="288"/>
        <v>0</v>
      </c>
      <c r="AV96" s="59">
        <f t="shared" si="289"/>
        <v>-8.8904578143811364E-18</v>
      </c>
      <c r="AW96" s="70">
        <f t="shared" si="188"/>
        <v>0</v>
      </c>
      <c r="AX96" s="20">
        <f t="shared" si="189"/>
        <v>200000</v>
      </c>
      <c r="AY96" s="20">
        <f t="shared" si="190"/>
        <v>0</v>
      </c>
      <c r="AZ96" s="20">
        <f t="shared" si="191"/>
        <v>0</v>
      </c>
      <c r="BA96" s="20">
        <f t="shared" si="192"/>
        <v>200000</v>
      </c>
      <c r="BB96" s="36">
        <f t="shared" si="193"/>
        <v>1</v>
      </c>
      <c r="BC96" s="36">
        <f t="shared" si="194"/>
        <v>0</v>
      </c>
      <c r="BD96" s="80">
        <f t="shared" si="195"/>
        <v>38.853561908212747</v>
      </c>
      <c r="BE96" s="36">
        <f t="shared" si="196"/>
        <v>0</v>
      </c>
      <c r="BF96" s="36">
        <f t="shared" si="197"/>
        <v>0</v>
      </c>
      <c r="BG96" s="36">
        <f t="shared" si="198"/>
        <v>38.853561908212747</v>
      </c>
      <c r="BH96" s="36">
        <f t="shared" si="199"/>
        <v>11.78619402656404</v>
      </c>
      <c r="BI96" s="36">
        <f t="shared" si="200"/>
        <v>0</v>
      </c>
      <c r="BJ96" s="36">
        <f t="shared" si="201"/>
        <v>0</v>
      </c>
      <c r="BK96" s="36">
        <f t="shared" si="202"/>
        <v>11.78619402656404</v>
      </c>
      <c r="BL96" s="68">
        <f ca="1">IF(OR(AT96=0,E96&gt;ProjTerm),0,VLOOKUP(D96,'Life Events'!$AE$5:$AI$1206,5,FALSE))</f>
        <v>1.3026619489901159E-2</v>
      </c>
      <c r="BM96" s="93">
        <f t="shared" ca="1" si="203"/>
        <v>1.3026619489901159E-2</v>
      </c>
      <c r="BN96" s="93">
        <f t="shared" ca="1" si="204"/>
        <v>5.4838772670163256E-3</v>
      </c>
      <c r="BO96" s="36">
        <f t="shared" ca="1" si="205"/>
        <v>0.83440773136143165</v>
      </c>
      <c r="BP96" s="36">
        <f t="shared" si="206"/>
        <v>2.1169843858778237E-2</v>
      </c>
      <c r="BQ96" s="36">
        <f t="shared" si="207"/>
        <v>98.304333780594291</v>
      </c>
      <c r="BR96" s="36">
        <f t="shared" si="208"/>
        <v>154.78110000000001</v>
      </c>
      <c r="BS96" s="36">
        <f t="shared" si="209"/>
        <v>152.15652917327546</v>
      </c>
      <c r="BT96" s="36">
        <f t="shared" si="210"/>
        <v>64.054049633391315</v>
      </c>
      <c r="BU96" s="70" cm="1">
        <f t="array" ref="BU96">IF(AND(ActInt=1,$J96=0),INDEX(Tbl_FwdNom,$B96-IVP,MATCH(ValnDt,Tbl_FwdNom_Cols)),INDEX(Tbl_FwdNom,$B96,MATCH(StartDt,Tbl_FwdNom_Cols)))</f>
        <v>13.017865971999999</v>
      </c>
      <c r="BV96" s="70" cm="1">
        <f t="array" ref="BV96">INDEX(Tbl_FwdReal,$B96,MATCH(StartDt,Tbl_FwdReal_Cols))</f>
        <v>5.6164692399999998</v>
      </c>
      <c r="BW96" s="70" cm="1">
        <f t="array" ref="BW96">IF(RunType&lt;&gt;"OPN",INDEX(Tbl_FwdReal,$B96,MATCH(ValnDt,Tbl_FwdReal_Cols)),IF(AND($J96=0,ActInt=1),INDEX(Tbl_FwdReal,$B96-IVP,MATCH(ValnDt,Tbl_FwdReal_Cols)),-999))*$K96</f>
        <v>5.6164692399999998</v>
      </c>
      <c r="BX96" s="70">
        <f t="shared" si="211"/>
        <v>5.6164692400000001E-2</v>
      </c>
      <c r="BY96" s="70">
        <f t="shared" si="290"/>
        <v>7.0078054921351773E-2</v>
      </c>
      <c r="BZ96" s="64">
        <f t="shared" si="305"/>
        <v>5.6602585985303655E-3</v>
      </c>
      <c r="CA96" s="70" cm="1">
        <f t="array" ref="CA96">IF($J96=1,CA95*(1+INDEX(Tbl_CPI,$B96,MATCH(IF(RunType="OPN",StartDt,ValnDt),Tbl_CPI_Cols))),0)</f>
        <v>0</v>
      </c>
      <c r="CB96" s="70">
        <f t="shared" si="291"/>
        <v>1.4616391965523836</v>
      </c>
      <c r="CC96" s="70">
        <f t="shared" si="292"/>
        <v>1.4289602880203034</v>
      </c>
      <c r="CD96" s="36">
        <f t="shared" si="212"/>
        <v>9.4101483303654945</v>
      </c>
      <c r="CE96" s="36">
        <f t="shared" si="213"/>
        <v>1.5748200769434009</v>
      </c>
      <c r="CF96" s="36">
        <f t="shared" si="214"/>
        <v>0</v>
      </c>
      <c r="CG96" s="36">
        <f t="shared" si="215"/>
        <v>4.6695818609409478</v>
      </c>
      <c r="CH96" s="36">
        <f t="shared" si="216"/>
        <v>4.0001442264505584</v>
      </c>
      <c r="CI96" s="36">
        <f t="shared" si="217"/>
        <v>0</v>
      </c>
      <c r="CJ96" s="36">
        <f t="shared" si="218"/>
        <v>0</v>
      </c>
      <c r="CK96" s="36">
        <f t="shared" si="219"/>
        <v>0</v>
      </c>
      <c r="CL96" s="36">
        <f t="shared" si="220"/>
        <v>0.66943763449038995</v>
      </c>
      <c r="CM96" s="36">
        <f t="shared" si="221"/>
        <v>4.6695818609409478</v>
      </c>
      <c r="CN96" s="36">
        <f t="shared" ca="1" si="222"/>
        <v>-12.601055811111877</v>
      </c>
      <c r="CO96" s="20">
        <f t="shared" si="223"/>
        <v>120000</v>
      </c>
      <c r="CP96" s="20">
        <f t="shared" si="224"/>
        <v>2</v>
      </c>
      <c r="CQ96" s="64">
        <f t="shared" si="225"/>
        <v>1.7983075200000002E-3</v>
      </c>
      <c r="CR96" s="64">
        <f t="shared" si="226"/>
        <v>8.09238384E-3</v>
      </c>
      <c r="CS96" s="36">
        <f t="shared" si="227"/>
        <v>34.528031886043543</v>
      </c>
      <c r="CT96" s="36">
        <f t="shared" si="228"/>
        <v>23.312137144927647</v>
      </c>
      <c r="CU96" s="36">
        <f t="shared" si="229"/>
        <v>7.0717164159384245</v>
      </c>
      <c r="CV96" s="36">
        <f t="shared" si="293"/>
        <v>30.383853560866072</v>
      </c>
      <c r="CW96" s="36">
        <f t="shared" si="230"/>
        <v>30.383853560866072</v>
      </c>
      <c r="CX96" s="36">
        <f t="shared" si="231"/>
        <v>3.6865307619529553E-2</v>
      </c>
      <c r="CY96" s="36">
        <f t="shared" si="232"/>
        <v>34.491166578424014</v>
      </c>
      <c r="CZ96" s="36">
        <f t="shared" si="294"/>
        <v>4.1073130175579422</v>
      </c>
      <c r="DA96" s="64">
        <f t="shared" si="233"/>
        <v>1.0250153764807424E-2</v>
      </c>
      <c r="DB96" s="70">
        <f t="shared" si="295"/>
        <v>0.98985384587509428</v>
      </c>
      <c r="DC96" s="70">
        <f>PRODUCT($DB$8:DB96)</f>
        <v>0.48304400370104478</v>
      </c>
      <c r="DD96" s="36">
        <f t="shared" si="234"/>
        <v>3006.8389606705537</v>
      </c>
      <c r="DE96" s="36">
        <f t="shared" si="235"/>
        <v>2692.6826258616484</v>
      </c>
      <c r="DF96" s="36">
        <f t="shared" si="236"/>
        <v>591.87213191573937</v>
      </c>
      <c r="DG96" s="36">
        <f t="shared" si="237"/>
        <v>1.3731012340839968</v>
      </c>
      <c r="DH96" s="36">
        <f t="shared" ca="1" si="238"/>
        <v>14.720851673544457</v>
      </c>
      <c r="DI96" s="36">
        <f t="shared" si="239"/>
        <v>286.98396154603773</v>
      </c>
      <c r="DJ96" s="36">
        <f t="shared" ca="1" si="240"/>
        <v>578.04750909233246</v>
      </c>
      <c r="DK96" s="36">
        <f t="shared" si="241"/>
        <v>231.60824260434711</v>
      </c>
      <c r="DL96" s="36">
        <f t="shared" si="242"/>
        <v>262.92153831138558</v>
      </c>
      <c r="DM96" s="36">
        <f t="shared" ca="1" si="243"/>
        <v>609.36080479937095</v>
      </c>
      <c r="DN96" s="36">
        <f t="shared" ca="1" si="296"/>
        <v>609.3608047993747</v>
      </c>
      <c r="DO96" s="64" cm="1">
        <f t="array" ref="DO96">IFERROR(INDEX(Tbl_FwdNom,$B96,MATCH(LIDt,Tbl_FwdNom_Cols,0)),0)</f>
        <v>14.31754293</v>
      </c>
      <c r="DP96" s="64">
        <f t="shared" ca="1" si="297"/>
        <v>13.626473259999999</v>
      </c>
      <c r="DQ96" s="64">
        <f t="shared" ca="1" si="244"/>
        <v>1.0702392938539251E-2</v>
      </c>
      <c r="DR96" s="70">
        <f t="shared" ca="1" si="245"/>
        <v>0.98941093539174985</v>
      </c>
      <c r="DS96" s="70">
        <f ca="1">PRODUCT($DR$8:DR96)</f>
        <v>0.42437821297778672</v>
      </c>
      <c r="DT96" s="36">
        <f t="shared" ca="1" si="246"/>
        <v>2864.3446274862308</v>
      </c>
      <c r="DU96" s="36">
        <f t="shared" ca="1" si="247"/>
        <v>610.7142366742022</v>
      </c>
      <c r="DV96" s="36">
        <f t="shared" ca="1" si="248"/>
        <v>1.4527410765780941</v>
      </c>
      <c r="DW96" s="36">
        <f t="shared" ca="1" si="249"/>
        <v>14.733455798876259</v>
      </c>
      <c r="DX96" s="36">
        <f t="shared" ca="1" si="250"/>
        <v>3089.7394013331436</v>
      </c>
      <c r="DY96" s="36">
        <f t="shared" ca="1" si="251"/>
        <v>32.641765618717976</v>
      </c>
      <c r="DZ96" s="36">
        <f t="shared" ca="1" si="252"/>
        <v>267.94218646297878</v>
      </c>
      <c r="EA96" s="36">
        <f t="shared" ca="1" si="253"/>
        <v>0</v>
      </c>
      <c r="EB96" s="36">
        <f t="shared" ca="1" si="254"/>
        <v>699.18412963128412</v>
      </c>
      <c r="EC96" s="36">
        <f t="shared" ca="1" si="255"/>
        <v>231.18802150978141</v>
      </c>
      <c r="ED96" s="36">
        <f t="shared" ca="1" si="256"/>
        <v>262.44450357647389</v>
      </c>
      <c r="EE96" s="36">
        <f t="shared" ca="1" si="298"/>
        <v>31.256482066692485</v>
      </c>
      <c r="EF96" s="36">
        <f t="shared" ca="1" si="257"/>
        <v>730.44061169797658</v>
      </c>
      <c r="EG96" s="64"/>
      <c r="EH96" s="64"/>
      <c r="EI96" s="64"/>
      <c r="EJ96" s="70"/>
      <c r="EK96" s="70"/>
      <c r="EL96" s="70"/>
      <c r="EM96" s="70"/>
      <c r="EN96" s="70"/>
      <c r="EO96" s="36">
        <f t="shared" ca="1" si="258"/>
        <v>6.096489819690289</v>
      </c>
      <c r="EP96" s="36">
        <f t="shared" ca="1" si="259"/>
        <v>0</v>
      </c>
      <c r="EQ96" s="36">
        <f t="shared" si="260"/>
        <v>87.669442478948</v>
      </c>
      <c r="ER96" s="36">
        <f t="shared" si="261"/>
        <v>18.023864713557895</v>
      </c>
      <c r="ES96" s="36">
        <f t="shared" si="262"/>
        <v>-16.459947633333925</v>
      </c>
      <c r="ET96" s="36">
        <f t="shared" ca="1" si="263"/>
        <v>0</v>
      </c>
      <c r="EU96" s="36">
        <f t="shared" ca="1" si="299"/>
        <v>18.023864713557895</v>
      </c>
      <c r="EV96" s="36">
        <f t="shared" si="264"/>
        <v>4.7372672119573682</v>
      </c>
      <c r="EW96" s="36">
        <f t="shared" si="265"/>
        <v>114.5986727804619</v>
      </c>
      <c r="EX96" s="36">
        <f t="shared" ca="1" si="300"/>
        <v>225.02924718492517</v>
      </c>
      <c r="EY96" s="36">
        <f t="shared" si="266"/>
        <v>6.4106706505511672</v>
      </c>
      <c r="EZ96" s="36">
        <f t="shared" si="267"/>
        <v>0.97758960531862771</v>
      </c>
      <c r="FA96" s="36">
        <f t="shared" si="268"/>
        <v>-1.1448734340692468</v>
      </c>
      <c r="FB96" s="36">
        <f t="shared" si="269"/>
        <v>2.2987547552654259</v>
      </c>
      <c r="FC96" s="36">
        <f t="shared" si="301"/>
        <v>3.2763443605840536</v>
      </c>
      <c r="FD96" s="36">
        <f t="shared" si="270"/>
        <v>2.6292153831138558E-6</v>
      </c>
      <c r="FE96" s="36">
        <f t="shared" si="271"/>
        <v>10.206935878172334</v>
      </c>
      <c r="FF96" s="36">
        <f t="shared" si="302"/>
        <v>19.893953518522938</v>
      </c>
      <c r="FG96" s="36">
        <f t="shared" ca="1" si="272"/>
        <v>205.13529366640222</v>
      </c>
      <c r="FH96" s="36">
        <f t="shared" ca="1" si="273"/>
        <v>2.3065843852243413</v>
      </c>
      <c r="FI96" s="36">
        <f t="shared" ca="1" si="274"/>
        <v>-3.6651650359018229</v>
      </c>
      <c r="FJ96" s="36">
        <f t="shared" ca="1" si="275"/>
        <v>236.05036813966279</v>
      </c>
      <c r="FK96" s="36">
        <f t="shared" si="276"/>
        <v>0.20391608255479179</v>
      </c>
      <c r="FL96" s="36">
        <f t="shared" si="277"/>
        <v>-2.691923912539008</v>
      </c>
      <c r="FM96" s="36">
        <f t="shared" ca="1" si="278"/>
        <v>17.377542457396267</v>
      </c>
      <c r="FN96" s="36">
        <f t="shared" ca="1" si="306"/>
        <v>218.67282568226653</v>
      </c>
    </row>
    <row r="97" spans="2:170" x14ac:dyDescent="0.25">
      <c r="B97" s="2">
        <v>89</v>
      </c>
      <c r="C97" s="2">
        <f t="shared" si="279"/>
        <v>8</v>
      </c>
      <c r="D97" s="2">
        <f t="shared" si="303"/>
        <v>113</v>
      </c>
      <c r="E97" s="2">
        <f t="shared" si="280"/>
        <v>10</v>
      </c>
      <c r="F97" s="189">
        <f t="shared" si="304"/>
        <v>48426</v>
      </c>
      <c r="G97" s="2">
        <f t="shared" si="281"/>
        <v>7</v>
      </c>
      <c r="H97" s="187">
        <f t="shared" si="155"/>
        <v>42</v>
      </c>
      <c r="I97" s="186">
        <f t="shared" si="282"/>
        <v>42</v>
      </c>
      <c r="J97" s="2">
        <f t="shared" si="156"/>
        <v>0</v>
      </c>
      <c r="K97" s="2">
        <f t="shared" si="157"/>
        <v>1</v>
      </c>
      <c r="L97">
        <f t="shared" si="158"/>
        <v>2</v>
      </c>
      <c r="M97" s="190">
        <f t="shared" si="283"/>
        <v>1.27491282E-3</v>
      </c>
      <c r="N97">
        <f t="shared" si="159"/>
        <v>1</v>
      </c>
      <c r="O97">
        <f t="shared" si="160"/>
        <v>100</v>
      </c>
      <c r="P97" s="58">
        <f t="shared" si="161"/>
        <v>5.7371076900000007E-3</v>
      </c>
      <c r="Q97" s="106">
        <f t="shared" si="162"/>
        <v>5.7371076900000007E-3</v>
      </c>
      <c r="R97" s="59">
        <f t="shared" si="163"/>
        <v>5.7371076900000007E-3</v>
      </c>
      <c r="S97" s="32">
        <f t="shared" si="284"/>
        <v>4.7935408217891773E-4</v>
      </c>
      <c r="T97">
        <f t="shared" si="164"/>
        <v>1</v>
      </c>
      <c r="U97" s="32">
        <f t="shared" si="285"/>
        <v>3.7631241000000005E-4</v>
      </c>
      <c r="V97">
        <f t="shared" si="165"/>
        <v>1</v>
      </c>
      <c r="W97">
        <f t="shared" si="166"/>
        <v>100</v>
      </c>
      <c r="X97" s="58">
        <f t="shared" si="167"/>
        <v>1.6934058450000004E-3</v>
      </c>
      <c r="Y97" s="58">
        <f t="shared" si="168"/>
        <v>1.6934058450000004E-3</v>
      </c>
      <c r="Z97" s="32">
        <f t="shared" si="169"/>
        <v>1.6934058450000004E-3</v>
      </c>
      <c r="AA97" s="32">
        <f t="shared" si="170"/>
        <v>1.4122679967487617E-4</v>
      </c>
      <c r="AB97" s="59">
        <f t="shared" si="171"/>
        <v>4.9056245199999996E-3</v>
      </c>
      <c r="AC97" s="59">
        <f t="shared" si="172"/>
        <v>4.9056245199999996E-3</v>
      </c>
      <c r="AD97">
        <f t="shared" si="173"/>
        <v>1</v>
      </c>
      <c r="AE97" s="59">
        <f t="shared" si="174"/>
        <v>4.9056245199999996E-3</v>
      </c>
      <c r="AF97" s="59">
        <f t="shared" si="175"/>
        <v>4.1758461800000006E-3</v>
      </c>
      <c r="AG97" s="59">
        <f t="shared" si="176"/>
        <v>4.1758461800000006E-3</v>
      </c>
      <c r="AH97">
        <f t="shared" si="177"/>
        <v>1</v>
      </c>
      <c r="AI97" s="59">
        <f t="shared" si="178"/>
        <v>4.1758461800000006E-3</v>
      </c>
      <c r="AJ97" s="59">
        <f t="shared" si="179"/>
        <v>0</v>
      </c>
      <c r="AK97" s="59">
        <f t="shared" si="180"/>
        <v>0</v>
      </c>
      <c r="AL97" s="59">
        <f t="shared" si="181"/>
        <v>0</v>
      </c>
      <c r="AM97" s="12">
        <f t="shared" si="286"/>
        <v>0.42097470270530907</v>
      </c>
      <c r="AN97" s="12">
        <f t="shared" si="287"/>
        <v>0</v>
      </c>
      <c r="AO97" s="66">
        <f t="shared" si="182"/>
        <v>2.0179594223584618E-4</v>
      </c>
      <c r="AP97" s="66">
        <f t="shared" si="183"/>
        <v>5.9452910007153236E-5</v>
      </c>
      <c r="AQ97" s="59">
        <f t="shared" si="184"/>
        <v>2.0651438238908741E-3</v>
      </c>
      <c r="AR97" s="59">
        <f t="shared" si="185"/>
        <v>1.7579256041686008E-3</v>
      </c>
      <c r="AS97" s="59">
        <f t="shared" si="186"/>
        <v>0</v>
      </c>
      <c r="AT97" s="12">
        <f t="shared" si="187"/>
        <v>0.41689038442500659</v>
      </c>
      <c r="AU97" s="59">
        <f t="shared" si="288"/>
        <v>0</v>
      </c>
      <c r="AV97" s="59">
        <f t="shared" si="289"/>
        <v>-4.9873299934333204E-18</v>
      </c>
      <c r="AW97" s="70">
        <f t="shared" si="188"/>
        <v>0</v>
      </c>
      <c r="AX97" s="20">
        <f t="shared" si="189"/>
        <v>200000</v>
      </c>
      <c r="AY97" s="20">
        <f t="shared" si="190"/>
        <v>0</v>
      </c>
      <c r="AZ97" s="20">
        <f t="shared" si="191"/>
        <v>0</v>
      </c>
      <c r="BA97" s="20">
        <f t="shared" si="192"/>
        <v>200000</v>
      </c>
      <c r="BB97" s="36">
        <f t="shared" si="193"/>
        <v>1</v>
      </c>
      <c r="BC97" s="36">
        <f t="shared" si="194"/>
        <v>0</v>
      </c>
      <c r="BD97" s="80">
        <f t="shared" si="195"/>
        <v>40.359188447169238</v>
      </c>
      <c r="BE97" s="36">
        <f t="shared" si="196"/>
        <v>0</v>
      </c>
      <c r="BF97" s="36">
        <f t="shared" si="197"/>
        <v>0</v>
      </c>
      <c r="BG97" s="36">
        <f t="shared" si="198"/>
        <v>40.359188447169238</v>
      </c>
      <c r="BH97" s="36">
        <f t="shared" si="199"/>
        <v>11.890582001430648</v>
      </c>
      <c r="BI97" s="36">
        <f t="shared" si="200"/>
        <v>0</v>
      </c>
      <c r="BJ97" s="36">
        <f t="shared" si="201"/>
        <v>0</v>
      </c>
      <c r="BK97" s="36">
        <f t="shared" si="202"/>
        <v>11.890582001430648</v>
      </c>
      <c r="BL97" s="68">
        <f ca="1">IF(OR(AT97=0,E97&gt;ProjTerm),0,VLOOKUP(D97,'Life Events'!$AE$5:$AI$1206,5,FALSE))</f>
        <v>1.2436727564107642E-2</v>
      </c>
      <c r="BM97" s="93">
        <f t="shared" ca="1" si="203"/>
        <v>1.2436727564107642E-2</v>
      </c>
      <c r="BN97" s="93">
        <f t="shared" ca="1" si="204"/>
        <v>5.1847521351899104E-3</v>
      </c>
      <c r="BO97" s="36">
        <f t="shared" ca="1" si="205"/>
        <v>0.78889388951422579</v>
      </c>
      <c r="BP97" s="36">
        <f t="shared" si="206"/>
        <v>2.1842907052682672E-2</v>
      </c>
      <c r="BQ97" s="36">
        <f t="shared" si="207"/>
        <v>98.304333780594291</v>
      </c>
      <c r="BR97" s="36">
        <f t="shared" si="208"/>
        <v>154.78110000000001</v>
      </c>
      <c r="BS97" s="36">
        <f t="shared" si="209"/>
        <v>152.15652917327546</v>
      </c>
      <c r="BT97" s="36">
        <f t="shared" si="210"/>
        <v>63.432593939821537</v>
      </c>
      <c r="BU97" s="70" cm="1">
        <f t="array" ref="BU97">IF(AND(ActInt=1,$J97=0),INDEX(Tbl_FwdNom,$B97-IVP,MATCH(ValnDt,Tbl_FwdNom_Cols)),INDEX(Tbl_FwdNom,$B97,MATCH(StartDt,Tbl_FwdNom_Cols)))</f>
        <v>13.076423884</v>
      </c>
      <c r="BV97" s="70" cm="1">
        <f t="array" ref="BV97">INDEX(Tbl_FwdReal,$B97,MATCH(StartDt,Tbl_FwdReal_Cols))</f>
        <v>5.6335782539999997</v>
      </c>
      <c r="BW97" s="70" cm="1">
        <f t="array" ref="BW97">IF(RunType&lt;&gt;"OPN",INDEX(Tbl_FwdReal,$B97,MATCH(ValnDt,Tbl_FwdReal_Cols)),IF(AND($J97=0,ActInt=1),INDEX(Tbl_FwdReal,$B97-IVP,MATCH(ValnDt,Tbl_FwdReal_Cols)),-999))*$K97</f>
        <v>5.6335782539999997</v>
      </c>
      <c r="BX97" s="70">
        <f t="shared" si="211"/>
        <v>5.6335782539999997E-2</v>
      </c>
      <c r="BY97" s="70">
        <f t="shared" si="290"/>
        <v>7.045908841697468E-2</v>
      </c>
      <c r="BZ97" s="64">
        <f t="shared" si="305"/>
        <v>5.6900950294851427E-3</v>
      </c>
      <c r="CA97" s="70" cm="1">
        <f t="array" ref="CA97">IF($J97=1,CA96*(1+INDEX(Tbl_CPI,$B97,MATCH(IF(RunType="OPN",StartDt,ValnDt),Tbl_CPI_Cols))),0)</f>
        <v>0</v>
      </c>
      <c r="CB97" s="70">
        <f t="shared" si="291"/>
        <v>1.4699560624795869</v>
      </c>
      <c r="CC97" s="70">
        <f t="shared" si="292"/>
        <v>1.4289602880203034</v>
      </c>
      <c r="CD97" s="36">
        <f t="shared" si="212"/>
        <v>9.4101483303654945</v>
      </c>
      <c r="CE97" s="36">
        <f t="shared" si="213"/>
        <v>1.5748200769434009</v>
      </c>
      <c r="CF97" s="36">
        <f t="shared" si="214"/>
        <v>0</v>
      </c>
      <c r="CG97" s="36">
        <f t="shared" si="215"/>
        <v>4.624393809494074</v>
      </c>
      <c r="CH97" s="36">
        <f t="shared" si="216"/>
        <v>3.9614343957884746</v>
      </c>
      <c r="CI97" s="36">
        <f t="shared" si="217"/>
        <v>0</v>
      </c>
      <c r="CJ97" s="36">
        <f t="shared" si="218"/>
        <v>0</v>
      </c>
      <c r="CK97" s="36">
        <f t="shared" si="219"/>
        <v>0</v>
      </c>
      <c r="CL97" s="36">
        <f t="shared" si="220"/>
        <v>0.66295941370560019</v>
      </c>
      <c r="CM97" s="36">
        <f t="shared" si="221"/>
        <v>4.624393809494074</v>
      </c>
      <c r="CN97" s="36">
        <f t="shared" ca="1" si="222"/>
        <v>-10.415772508760107</v>
      </c>
      <c r="CO97" s="20">
        <f t="shared" si="223"/>
        <v>120000</v>
      </c>
      <c r="CP97" s="20">
        <f t="shared" si="224"/>
        <v>2</v>
      </c>
      <c r="CQ97" s="64">
        <f t="shared" si="225"/>
        <v>1.87341153E-3</v>
      </c>
      <c r="CR97" s="64">
        <f t="shared" si="226"/>
        <v>8.4303518849999995E-3</v>
      </c>
      <c r="CS97" s="36">
        <f t="shared" si="227"/>
        <v>35.627520793519636</v>
      </c>
      <c r="CT97" s="36">
        <f t="shared" si="228"/>
        <v>24.21551306830154</v>
      </c>
      <c r="CU97" s="36">
        <f t="shared" si="229"/>
        <v>7.134349200858388</v>
      </c>
      <c r="CV97" s="36">
        <f t="shared" si="293"/>
        <v>31.349862269159928</v>
      </c>
      <c r="CW97" s="36">
        <f t="shared" si="230"/>
        <v>31.349862269159928</v>
      </c>
      <c r="CX97" s="36">
        <f t="shared" si="231"/>
        <v>3.9175918686207289E-2</v>
      </c>
      <c r="CY97" s="36">
        <f t="shared" si="232"/>
        <v>35.588344874833432</v>
      </c>
      <c r="CZ97" s="36">
        <f t="shared" si="294"/>
        <v>4.2384826056735037</v>
      </c>
      <c r="DA97" s="64">
        <f t="shared" si="233"/>
        <v>1.0293763459535477E-2</v>
      </c>
      <c r="DB97" s="70">
        <f t="shared" si="295"/>
        <v>0.98981111847678172</v>
      </c>
      <c r="DC97" s="70">
        <f>PRODUCT($DB$8:DB97)</f>
        <v>0.47812232557683382</v>
      </c>
      <c r="DD97" s="36">
        <f t="shared" si="234"/>
        <v>2974.3580557527903</v>
      </c>
      <c r="DE97" s="36">
        <f t="shared" si="235"/>
        <v>2680.0412754366998</v>
      </c>
      <c r="DF97" s="36">
        <f t="shared" si="236"/>
        <v>586.07414163854037</v>
      </c>
      <c r="DG97" s="36">
        <f t="shared" si="237"/>
        <v>1.365392706340971</v>
      </c>
      <c r="DH97" s="36">
        <f t="shared" ca="1" si="238"/>
        <v>14.083490749080605</v>
      </c>
      <c r="DI97" s="36">
        <f t="shared" si="239"/>
        <v>285.26611033736037</v>
      </c>
      <c r="DJ97" s="36">
        <f t="shared" ca="1" si="240"/>
        <v>589.7415697025499</v>
      </c>
      <c r="DK97" s="36">
        <f t="shared" si="241"/>
        <v>202.64250079983503</v>
      </c>
      <c r="DL97" s="36">
        <f t="shared" si="242"/>
        <v>230.03964556034674</v>
      </c>
      <c r="DM97" s="36">
        <f t="shared" ca="1" si="243"/>
        <v>617.13871446306166</v>
      </c>
      <c r="DN97" s="36">
        <f t="shared" ca="1" si="296"/>
        <v>617.13871446306541</v>
      </c>
      <c r="DO97" s="64" cm="1">
        <f t="array" ref="DO97">IFERROR(INDEX(Tbl_FwdNom,$B97,MATCH(LIDt,Tbl_FwdNom_Cols,0)),0)</f>
        <v>14.42129577</v>
      </c>
      <c r="DP97" s="64">
        <f t="shared" ca="1" si="297"/>
        <v>13.67139643</v>
      </c>
      <c r="DQ97" s="64">
        <f t="shared" ca="1" si="244"/>
        <v>1.0735686038237047E-2</v>
      </c>
      <c r="DR97" s="70">
        <f t="shared" ca="1" si="245"/>
        <v>0.98937834471807606</v>
      </c>
      <c r="DS97" s="70">
        <f ca="1">PRODUCT($DR$8:DR97)</f>
        <v>0.41987061389037778</v>
      </c>
      <c r="DT97" s="36">
        <f t="shared" ca="1" si="246"/>
        <v>2854.7361436650649</v>
      </c>
      <c r="DU97" s="36">
        <f t="shared" ca="1" si="247"/>
        <v>605.38009097678741</v>
      </c>
      <c r="DV97" s="36">
        <f t="shared" ca="1" si="248"/>
        <v>1.4464943416184044</v>
      </c>
      <c r="DW97" s="36">
        <f t="shared" ca="1" si="249"/>
        <v>14.102735665077011</v>
      </c>
      <c r="DX97" s="36">
        <f t="shared" ca="1" si="250"/>
        <v>3059.4772795460053</v>
      </c>
      <c r="DY97" s="36">
        <f t="shared" ca="1" si="251"/>
        <v>32.322120628307019</v>
      </c>
      <c r="DZ97" s="36">
        <f t="shared" ca="1" si="252"/>
        <v>266.81476654152135</v>
      </c>
      <c r="EA97" s="36">
        <f t="shared" ca="1" si="253"/>
        <v>0</v>
      </c>
      <c r="EB97" s="36">
        <f t="shared" ca="1" si="254"/>
        <v>712.43208358913398</v>
      </c>
      <c r="EC97" s="36">
        <f t="shared" ca="1" si="255"/>
        <v>202.32012125535169</v>
      </c>
      <c r="ED97" s="36">
        <f t="shared" ca="1" si="256"/>
        <v>229.67368049449851</v>
      </c>
      <c r="EE97" s="36">
        <f t="shared" ca="1" si="298"/>
        <v>27.353559239146819</v>
      </c>
      <c r="EF97" s="36">
        <f t="shared" ca="1" si="257"/>
        <v>739.78564282828074</v>
      </c>
      <c r="EG97" s="64"/>
      <c r="EH97" s="64"/>
      <c r="EI97" s="64"/>
      <c r="EJ97" s="70"/>
      <c r="EK97" s="70"/>
      <c r="EL97" s="70"/>
      <c r="EM97" s="70"/>
      <c r="EN97" s="70"/>
      <c r="EO97" s="36">
        <f t="shared" ca="1" si="258"/>
        <v>6.2250135700982225</v>
      </c>
      <c r="EP97" s="36">
        <f t="shared" ca="1" si="259"/>
        <v>0</v>
      </c>
      <c r="EQ97" s="36">
        <f t="shared" si="260"/>
        <v>87.177270224791229</v>
      </c>
      <c r="ER97" s="36">
        <f t="shared" si="261"/>
        <v>17.829164750018393</v>
      </c>
      <c r="ES97" s="36">
        <f t="shared" si="262"/>
        <v>-16.282141638060253</v>
      </c>
      <c r="ET97" s="36">
        <f t="shared" ca="1" si="263"/>
        <v>0</v>
      </c>
      <c r="EU97" s="36">
        <f t="shared" ca="1" si="299"/>
        <v>17.829164750018393</v>
      </c>
      <c r="EV97" s="36">
        <f t="shared" si="264"/>
        <v>4.7089105046276352</v>
      </c>
      <c r="EW97" s="36">
        <f t="shared" si="265"/>
        <v>113.95532105481041</v>
      </c>
      <c r="EX97" s="36">
        <f t="shared" ca="1" si="300"/>
        <v>223.67066653424769</v>
      </c>
      <c r="EY97" s="36">
        <f t="shared" si="266"/>
        <v>5.6089296210885857</v>
      </c>
      <c r="EZ97" s="36">
        <f t="shared" si="267"/>
        <v>0.85532880932957012</v>
      </c>
      <c r="FA97" s="36">
        <f t="shared" si="268"/>
        <v>-1.0016915338173407</v>
      </c>
      <c r="FB97" s="36">
        <f t="shared" si="269"/>
        <v>2.0112643967005148</v>
      </c>
      <c r="FC97" s="36">
        <f t="shared" si="301"/>
        <v>2.8665932060300849</v>
      </c>
      <c r="FD97" s="36">
        <f t="shared" si="270"/>
        <v>2.3003964556034673E-6</v>
      </c>
      <c r="FE97" s="36">
        <f t="shared" si="271"/>
        <v>8.9304205610235936</v>
      </c>
      <c r="FF97" s="36">
        <f t="shared" si="302"/>
        <v>17.405945688538722</v>
      </c>
      <c r="FG97" s="36">
        <f t="shared" ca="1" si="272"/>
        <v>206.26472084570895</v>
      </c>
      <c r="FH97" s="36">
        <f t="shared" ca="1" si="273"/>
        <v>2.3024129341401833</v>
      </c>
      <c r="FI97" s="36">
        <f t="shared" ca="1" si="274"/>
        <v>-3.629251308113898</v>
      </c>
      <c r="FJ97" s="36">
        <f t="shared" ca="1" si="275"/>
        <v>234.95527947310657</v>
      </c>
      <c r="FK97" s="36">
        <f t="shared" si="276"/>
        <v>0.17917268770733896</v>
      </c>
      <c r="FL97" s="36">
        <f t="shared" si="277"/>
        <v>-2.6658817891144024</v>
      </c>
      <c r="FM97" s="36">
        <f t="shared" ca="1" si="278"/>
        <v>14.898220508220605</v>
      </c>
      <c r="FN97" s="36">
        <f t="shared" ca="1" si="306"/>
        <v>220.05705896488595</v>
      </c>
    </row>
    <row r="98" spans="2:170" x14ac:dyDescent="0.25">
      <c r="B98" s="2">
        <v>90</v>
      </c>
      <c r="C98" s="2">
        <f t="shared" si="279"/>
        <v>8</v>
      </c>
      <c r="D98" s="2">
        <f t="shared" si="303"/>
        <v>114</v>
      </c>
      <c r="E98" s="2">
        <f t="shared" si="280"/>
        <v>10</v>
      </c>
      <c r="F98" s="189">
        <f t="shared" si="304"/>
        <v>48457</v>
      </c>
      <c r="G98" s="2">
        <f t="shared" si="281"/>
        <v>8</v>
      </c>
      <c r="H98" s="187">
        <f t="shared" si="155"/>
        <v>42.083333333333336</v>
      </c>
      <c r="I98" s="186">
        <f t="shared" si="282"/>
        <v>42</v>
      </c>
      <c r="J98" s="2">
        <f t="shared" si="156"/>
        <v>0</v>
      </c>
      <c r="K98" s="2">
        <f t="shared" si="157"/>
        <v>1</v>
      </c>
      <c r="L98">
        <f t="shared" si="158"/>
        <v>2</v>
      </c>
      <c r="M98" s="190">
        <f t="shared" si="283"/>
        <v>1.27491282E-3</v>
      </c>
      <c r="N98">
        <f t="shared" si="159"/>
        <v>1</v>
      </c>
      <c r="O98">
        <f t="shared" si="160"/>
        <v>100</v>
      </c>
      <c r="P98" s="58">
        <f t="shared" si="161"/>
        <v>5.7371076900000007E-3</v>
      </c>
      <c r="Q98" s="106">
        <f t="shared" si="162"/>
        <v>5.7371076900000007E-3</v>
      </c>
      <c r="R98" s="59">
        <f t="shared" si="163"/>
        <v>5.7371076900000007E-3</v>
      </c>
      <c r="S98" s="32">
        <f t="shared" si="284"/>
        <v>4.7935408217891773E-4</v>
      </c>
      <c r="T98">
        <f t="shared" si="164"/>
        <v>1</v>
      </c>
      <c r="U98" s="32">
        <f t="shared" si="285"/>
        <v>3.7631241000000005E-4</v>
      </c>
      <c r="V98">
        <f t="shared" si="165"/>
        <v>1</v>
      </c>
      <c r="W98">
        <f t="shared" si="166"/>
        <v>100</v>
      </c>
      <c r="X98" s="58">
        <f t="shared" si="167"/>
        <v>1.6934058450000004E-3</v>
      </c>
      <c r="Y98" s="58">
        <f t="shared" si="168"/>
        <v>1.6934058450000004E-3</v>
      </c>
      <c r="Z98" s="32">
        <f t="shared" si="169"/>
        <v>1.6934058450000004E-3</v>
      </c>
      <c r="AA98" s="32">
        <f t="shared" si="170"/>
        <v>1.4122679967487617E-4</v>
      </c>
      <c r="AB98" s="59">
        <f t="shared" si="171"/>
        <v>4.9056245199999996E-3</v>
      </c>
      <c r="AC98" s="59">
        <f t="shared" si="172"/>
        <v>4.9056245199999996E-3</v>
      </c>
      <c r="AD98">
        <f t="shared" si="173"/>
        <v>1</v>
      </c>
      <c r="AE98" s="59">
        <f t="shared" si="174"/>
        <v>4.9056245199999996E-3</v>
      </c>
      <c r="AF98" s="59">
        <f t="shared" si="175"/>
        <v>4.1758461800000006E-3</v>
      </c>
      <c r="AG98" s="59">
        <f t="shared" si="176"/>
        <v>4.1758461800000006E-3</v>
      </c>
      <c r="AH98">
        <f t="shared" si="177"/>
        <v>1</v>
      </c>
      <c r="AI98" s="59">
        <f t="shared" si="178"/>
        <v>4.1758461800000006E-3</v>
      </c>
      <c r="AJ98" s="59">
        <f t="shared" si="179"/>
        <v>0</v>
      </c>
      <c r="AK98" s="59">
        <f t="shared" si="180"/>
        <v>0</v>
      </c>
      <c r="AL98" s="59">
        <f t="shared" si="181"/>
        <v>0</v>
      </c>
      <c r="AM98" s="12">
        <f t="shared" si="286"/>
        <v>0.41689038442500659</v>
      </c>
      <c r="AN98" s="12">
        <f t="shared" si="287"/>
        <v>0</v>
      </c>
      <c r="AO98" s="66">
        <f t="shared" si="182"/>
        <v>1.9983810759526522E-4</v>
      </c>
      <c r="AP98" s="66">
        <f t="shared" si="183"/>
        <v>5.8876094807572522E-5</v>
      </c>
      <c r="AQ98" s="59">
        <f t="shared" si="184"/>
        <v>2.0451076919875385E-3</v>
      </c>
      <c r="AR98" s="59">
        <f t="shared" si="185"/>
        <v>1.7408701192798955E-3</v>
      </c>
      <c r="AS98" s="59">
        <f t="shared" si="186"/>
        <v>0</v>
      </c>
      <c r="AT98" s="12">
        <f t="shared" si="187"/>
        <v>0.41284569241133634</v>
      </c>
      <c r="AU98" s="59">
        <f t="shared" si="288"/>
        <v>2.3635607360183997E-17</v>
      </c>
      <c r="AV98" s="59">
        <f t="shared" si="289"/>
        <v>0</v>
      </c>
      <c r="AW98" s="70">
        <f t="shared" si="188"/>
        <v>0</v>
      </c>
      <c r="AX98" s="20">
        <f t="shared" si="189"/>
        <v>200000</v>
      </c>
      <c r="AY98" s="20">
        <f t="shared" si="190"/>
        <v>0</v>
      </c>
      <c r="AZ98" s="20">
        <f t="shared" si="191"/>
        <v>0</v>
      </c>
      <c r="BA98" s="20">
        <f t="shared" si="192"/>
        <v>200000</v>
      </c>
      <c r="BB98" s="36">
        <f t="shared" si="193"/>
        <v>1</v>
      </c>
      <c r="BC98" s="36">
        <f t="shared" si="194"/>
        <v>0</v>
      </c>
      <c r="BD98" s="80">
        <f t="shared" si="195"/>
        <v>39.967621519053047</v>
      </c>
      <c r="BE98" s="36">
        <f t="shared" si="196"/>
        <v>0</v>
      </c>
      <c r="BF98" s="36">
        <f t="shared" si="197"/>
        <v>0</v>
      </c>
      <c r="BG98" s="36">
        <f t="shared" si="198"/>
        <v>39.967621519053047</v>
      </c>
      <c r="BH98" s="36">
        <f t="shared" si="199"/>
        <v>11.775218961514504</v>
      </c>
      <c r="BI98" s="36">
        <f t="shared" si="200"/>
        <v>0</v>
      </c>
      <c r="BJ98" s="36">
        <f t="shared" si="201"/>
        <v>0</v>
      </c>
      <c r="BK98" s="36">
        <f t="shared" si="202"/>
        <v>11.775218961514504</v>
      </c>
      <c r="BL98" s="68">
        <f ca="1">IF(OR(AT98=0,E98&gt;ProjTerm),0,VLOOKUP(D98,'Life Events'!$AE$5:$AI$1206,5,FALSE))</f>
        <v>1.1840999835164527E-2</v>
      </c>
      <c r="BM98" s="93">
        <f t="shared" ca="1" si="203"/>
        <v>1.1840999835164527E-2</v>
      </c>
      <c r="BN98" s="93">
        <f t="shared" ca="1" si="204"/>
        <v>4.8885057757910187E-3</v>
      </c>
      <c r="BO98" s="36">
        <f t="shared" ca="1" si="205"/>
        <v>0.74381807168787173</v>
      </c>
      <c r="BP98" s="36">
        <f t="shared" si="206"/>
        <v>2.1630986041759906E-2</v>
      </c>
      <c r="BQ98" s="36">
        <f t="shared" si="207"/>
        <v>98.304333780594291</v>
      </c>
      <c r="BR98" s="36">
        <f t="shared" si="208"/>
        <v>154.78110000000001</v>
      </c>
      <c r="BS98" s="36">
        <f t="shared" si="209"/>
        <v>152.15652917327546</v>
      </c>
      <c r="BT98" s="36">
        <f t="shared" si="210"/>
        <v>62.817167641446602</v>
      </c>
      <c r="BU98" s="70" cm="1">
        <f t="array" ref="BU98">IF(AND(ActInt=1,$J98=0),INDEX(Tbl_FwdNom,$B98-IVP,MATCH(ValnDt,Tbl_FwdNom_Cols)),INDEX(Tbl_FwdNom,$B98,MATCH(StartDt,Tbl_FwdNom_Cols)))</f>
        <v>13.136941371000001</v>
      </c>
      <c r="BV98" s="70" cm="1">
        <f t="array" ref="BV98">INDEX(Tbl_FwdReal,$B98,MATCH(StartDt,Tbl_FwdReal_Cols))</f>
        <v>5.6512582790000003</v>
      </c>
      <c r="BW98" s="70" cm="1">
        <f t="array" ref="BW98">IF(RunType&lt;&gt;"OPN",INDEX(Tbl_FwdReal,$B98,MATCH(ValnDt,Tbl_FwdReal_Cols)),IF(AND($J98=0,ActInt=1),INDEX(Tbl_FwdReal,$B98-IVP,MATCH(ValnDt,Tbl_FwdReal_Cols)),-999))*$K98</f>
        <v>5.6512582790000003</v>
      </c>
      <c r="BX98" s="70">
        <f t="shared" si="211"/>
        <v>5.6512582790000002E-2</v>
      </c>
      <c r="BY98" s="70">
        <f t="shared" si="290"/>
        <v>7.0852758537262917E-2</v>
      </c>
      <c r="BZ98" s="64">
        <f t="shared" si="305"/>
        <v>5.7209107349205368E-3</v>
      </c>
      <c r="CA98" s="70" cm="1">
        <f t="array" ref="CA98">IF($J98=1,CA97*(1+INDEX(Tbl_CPI,$B98,MATCH(IF(RunType="OPN",StartDt,ValnDt),Tbl_CPI_Cols))),0)</f>
        <v>0</v>
      </c>
      <c r="CB98" s="70">
        <f t="shared" si="291"/>
        <v>1.4783655498972879</v>
      </c>
      <c r="CC98" s="70">
        <f t="shared" si="292"/>
        <v>1.4289602880203034</v>
      </c>
      <c r="CD98" s="36">
        <f t="shared" si="212"/>
        <v>9.4101483303654945</v>
      </c>
      <c r="CE98" s="36">
        <f t="shared" si="213"/>
        <v>1.5748200769434009</v>
      </c>
      <c r="CF98" s="36">
        <f t="shared" si="214"/>
        <v>0</v>
      </c>
      <c r="CG98" s="36">
        <f t="shared" si="215"/>
        <v>4.5795277022195577</v>
      </c>
      <c r="CH98" s="36">
        <f t="shared" si="216"/>
        <v>3.9230003549424048</v>
      </c>
      <c r="CI98" s="36">
        <f t="shared" si="217"/>
        <v>0</v>
      </c>
      <c r="CJ98" s="36">
        <f t="shared" si="218"/>
        <v>0</v>
      </c>
      <c r="CK98" s="36">
        <f t="shared" si="219"/>
        <v>0</v>
      </c>
      <c r="CL98" s="36">
        <f t="shared" si="220"/>
        <v>0.6565273472771529</v>
      </c>
      <c r="CM98" s="36">
        <f t="shared" si="221"/>
        <v>4.5795277022195577</v>
      </c>
      <c r="CN98" s="36">
        <f t="shared" ca="1" si="222"/>
        <v>-10.352140075232938</v>
      </c>
      <c r="CO98" s="20">
        <f t="shared" si="223"/>
        <v>120000</v>
      </c>
      <c r="CP98" s="20">
        <f t="shared" si="224"/>
        <v>2</v>
      </c>
      <c r="CQ98" s="64">
        <f t="shared" si="225"/>
        <v>1.87341153E-3</v>
      </c>
      <c r="CR98" s="64">
        <f t="shared" si="226"/>
        <v>8.4303518849999995E-3</v>
      </c>
      <c r="CS98" s="36">
        <f t="shared" si="227"/>
        <v>35.28186074904734</v>
      </c>
      <c r="CT98" s="36">
        <f t="shared" si="228"/>
        <v>23.980572911431828</v>
      </c>
      <c r="CU98" s="36">
        <f t="shared" si="229"/>
        <v>7.0651313769087025</v>
      </c>
      <c r="CV98" s="36">
        <f t="shared" si="293"/>
        <v>31.045704288340531</v>
      </c>
      <c r="CW98" s="36">
        <f t="shared" si="230"/>
        <v>31.045704288340531</v>
      </c>
      <c r="CX98" s="36">
        <f t="shared" si="231"/>
        <v>3.8795831902344702E-2</v>
      </c>
      <c r="CY98" s="36">
        <f t="shared" si="232"/>
        <v>35.243064917144991</v>
      </c>
      <c r="CZ98" s="36">
        <f t="shared" si="294"/>
        <v>4.1973606288044607</v>
      </c>
      <c r="DA98" s="64">
        <f t="shared" si="233"/>
        <v>1.0338810756770789E-2</v>
      </c>
      <c r="DB98" s="70">
        <f t="shared" si="295"/>
        <v>0.98976698643395999</v>
      </c>
      <c r="DC98" s="70">
        <f>PRODUCT($DB$8:DB98)</f>
        <v>0.47322969333297948</v>
      </c>
      <c r="DD98" s="36">
        <f t="shared" si="234"/>
        <v>2942.2922131726482</v>
      </c>
      <c r="DE98" s="36">
        <f t="shared" si="235"/>
        <v>2667.7820934847214</v>
      </c>
      <c r="DF98" s="36">
        <f t="shared" si="236"/>
        <v>580.35823231686356</v>
      </c>
      <c r="DG98" s="36">
        <f t="shared" si="237"/>
        <v>1.3578782570987455</v>
      </c>
      <c r="DH98" s="36">
        <f t="shared" ca="1" si="238"/>
        <v>13.485279223042211</v>
      </c>
      <c r="DI98" s="36">
        <f t="shared" si="239"/>
        <v>283.58854809497029</v>
      </c>
      <c r="DJ98" s="36">
        <f t="shared" ca="1" si="240"/>
        <v>601.56406168985063</v>
      </c>
      <c r="DK98" s="36">
        <f t="shared" si="241"/>
        <v>173.69187897854275</v>
      </c>
      <c r="DL98" s="36">
        <f t="shared" si="242"/>
        <v>197.17491700520478</v>
      </c>
      <c r="DM98" s="36">
        <f t="shared" ca="1" si="243"/>
        <v>625.04709971651266</v>
      </c>
      <c r="DN98" s="36">
        <f t="shared" ca="1" si="296"/>
        <v>625.04709971651596</v>
      </c>
      <c r="DO98" s="64" cm="1">
        <f t="array" ref="DO98">IFERROR(INDEX(Tbl_FwdNom,$B98,MATCH(LIDt,Tbl_FwdNom_Cols,0)),0)</f>
        <v>14.52847483</v>
      </c>
      <c r="DP98" s="64">
        <f t="shared" ca="1" si="297"/>
        <v>13.71782151</v>
      </c>
      <c r="DQ98" s="64">
        <f t="shared" ca="1" si="244"/>
        <v>1.0770079551201794E-2</v>
      </c>
      <c r="DR98" s="70">
        <f t="shared" ca="1" si="245"/>
        <v>0.98934467910250778</v>
      </c>
      <c r="DS98" s="70">
        <f ca="1">PRODUCT($DR$8:DR98)</f>
        <v>0.41539675776394874</v>
      </c>
      <c r="DT98" s="36">
        <f t="shared" ca="1" si="246"/>
        <v>2845.5142575109758</v>
      </c>
      <c r="DU98" s="36">
        <f t="shared" ca="1" si="247"/>
        <v>600.12486375380672</v>
      </c>
      <c r="DV98" s="36">
        <f t="shared" ca="1" si="248"/>
        <v>1.4404422147062381</v>
      </c>
      <c r="DW98" s="36">
        <f t="shared" ca="1" si="249"/>
        <v>13.510805178391591</v>
      </c>
      <c r="DX98" s="36">
        <f t="shared" ca="1" si="250"/>
        <v>3029.6109255903634</v>
      </c>
      <c r="DY98" s="36">
        <f t="shared" ca="1" si="251"/>
        <v>32.006634239702556</v>
      </c>
      <c r="DZ98" s="36">
        <f t="shared" ca="1" si="252"/>
        <v>265.72313142176432</v>
      </c>
      <c r="EA98" s="36">
        <f t="shared" ca="1" si="253"/>
        <v>0</v>
      </c>
      <c r="EB98" s="36">
        <f t="shared" ca="1" si="254"/>
        <v>725.82832429957091</v>
      </c>
      <c r="EC98" s="36">
        <f t="shared" ca="1" si="255"/>
        <v>173.45342076774011</v>
      </c>
      <c r="ED98" s="36">
        <f t="shared" ca="1" si="256"/>
        <v>196.90421938709659</v>
      </c>
      <c r="EE98" s="36">
        <f t="shared" ca="1" si="298"/>
        <v>23.450798619356476</v>
      </c>
      <c r="EF98" s="36">
        <f t="shared" ca="1" si="257"/>
        <v>749.27912291892744</v>
      </c>
      <c r="EG98" s="64"/>
      <c r="EH98" s="64"/>
      <c r="EI98" s="64"/>
      <c r="EJ98" s="70"/>
      <c r="EK98" s="70"/>
      <c r="EL98" s="70"/>
      <c r="EM98" s="70"/>
      <c r="EN98" s="70"/>
      <c r="EO98" s="36">
        <f t="shared" ca="1" si="258"/>
        <v>6.3331335092417609</v>
      </c>
      <c r="EP98" s="36">
        <f t="shared" ca="1" si="259"/>
        <v>0</v>
      </c>
      <c r="EQ98" s="36">
        <f t="shared" si="260"/>
        <v>86.697489448800781</v>
      </c>
      <c r="ER98" s="36">
        <f t="shared" si="261"/>
        <v>17.636952790498675</v>
      </c>
      <c r="ES98" s="36">
        <f t="shared" si="262"/>
        <v>-16.106607764583316</v>
      </c>
      <c r="ET98" s="36">
        <f t="shared" ca="1" si="263"/>
        <v>0</v>
      </c>
      <c r="EU98" s="36">
        <f t="shared" ca="1" si="299"/>
        <v>17.636952790498675</v>
      </c>
      <c r="EV98" s="36">
        <f t="shared" si="264"/>
        <v>4.6812188504875225</v>
      </c>
      <c r="EW98" s="36">
        <f t="shared" si="265"/>
        <v>113.32816707048698</v>
      </c>
      <c r="EX98" s="36">
        <f t="shared" ca="1" si="300"/>
        <v>222.34382816027397</v>
      </c>
      <c r="EY98" s="36">
        <f t="shared" si="266"/>
        <v>4.8076070967343458</v>
      </c>
      <c r="EZ98" s="36">
        <f t="shared" si="267"/>
        <v>0.73313183291041228</v>
      </c>
      <c r="FA98" s="36">
        <f t="shared" si="268"/>
        <v>-0.85858437385497388</v>
      </c>
      <c r="FB98" s="36">
        <f t="shared" si="269"/>
        <v>1.7239241067727784</v>
      </c>
      <c r="FC98" s="36">
        <f t="shared" si="301"/>
        <v>2.4570559396831908</v>
      </c>
      <c r="FD98" s="36">
        <f t="shared" si="270"/>
        <v>1.9717491700520476E-6</v>
      </c>
      <c r="FE98" s="36">
        <f t="shared" si="271"/>
        <v>7.6545715789649522</v>
      </c>
      <c r="FF98" s="36">
        <f t="shared" si="302"/>
        <v>14.919236587131659</v>
      </c>
      <c r="FG98" s="36">
        <f t="shared" ca="1" si="272"/>
        <v>207.42459157314232</v>
      </c>
      <c r="FH98" s="36">
        <f t="shared" ca="1" si="273"/>
        <v>2.2987707622850362</v>
      </c>
      <c r="FI98" s="36">
        <f t="shared" ca="1" si="274"/>
        <v>-3.594009070664546</v>
      </c>
      <c r="FJ98" s="36">
        <f t="shared" ca="1" si="275"/>
        <v>233.89175745334222</v>
      </c>
      <c r="FK98" s="36">
        <f t="shared" si="276"/>
        <v>0.15424716370984509</v>
      </c>
      <c r="FL98" s="36">
        <f t="shared" si="277"/>
        <v>-2.6401219175885777</v>
      </c>
      <c r="FM98" s="36">
        <f t="shared" ca="1" si="278"/>
        <v>12.418553610676909</v>
      </c>
      <c r="FN98" s="36">
        <f t="shared" ca="1" si="306"/>
        <v>221.47320384266533</v>
      </c>
    </row>
    <row r="99" spans="2:170" x14ac:dyDescent="0.25">
      <c r="B99" s="2">
        <v>91</v>
      </c>
      <c r="C99" s="2">
        <f t="shared" si="279"/>
        <v>8</v>
      </c>
      <c r="D99" s="2">
        <f t="shared" si="303"/>
        <v>115</v>
      </c>
      <c r="E99" s="2">
        <f t="shared" si="280"/>
        <v>10</v>
      </c>
      <c r="F99" s="189">
        <f t="shared" si="304"/>
        <v>48487</v>
      </c>
      <c r="G99" s="2">
        <f t="shared" si="281"/>
        <v>9</v>
      </c>
      <c r="H99" s="187">
        <f t="shared" si="155"/>
        <v>42.166666666666671</v>
      </c>
      <c r="I99" s="186">
        <f t="shared" si="282"/>
        <v>42</v>
      </c>
      <c r="J99" s="2">
        <f t="shared" si="156"/>
        <v>0</v>
      </c>
      <c r="K99" s="2">
        <f t="shared" si="157"/>
        <v>1</v>
      </c>
      <c r="L99">
        <f t="shared" si="158"/>
        <v>2</v>
      </c>
      <c r="M99" s="190">
        <f t="shared" si="283"/>
        <v>1.27491282E-3</v>
      </c>
      <c r="N99">
        <f t="shared" si="159"/>
        <v>1</v>
      </c>
      <c r="O99">
        <f t="shared" si="160"/>
        <v>100</v>
      </c>
      <c r="P99" s="58">
        <f t="shared" si="161"/>
        <v>5.7371076900000007E-3</v>
      </c>
      <c r="Q99" s="106">
        <f t="shared" si="162"/>
        <v>5.7371076900000007E-3</v>
      </c>
      <c r="R99" s="59">
        <f t="shared" si="163"/>
        <v>5.7371076900000007E-3</v>
      </c>
      <c r="S99" s="32">
        <f t="shared" si="284"/>
        <v>4.7935408217891773E-4</v>
      </c>
      <c r="T99">
        <f t="shared" si="164"/>
        <v>1</v>
      </c>
      <c r="U99" s="32">
        <f t="shared" si="285"/>
        <v>3.7631241000000005E-4</v>
      </c>
      <c r="V99">
        <f t="shared" si="165"/>
        <v>1</v>
      </c>
      <c r="W99">
        <f t="shared" si="166"/>
        <v>100</v>
      </c>
      <c r="X99" s="58">
        <f t="shared" si="167"/>
        <v>1.6934058450000004E-3</v>
      </c>
      <c r="Y99" s="58">
        <f t="shared" si="168"/>
        <v>1.6934058450000004E-3</v>
      </c>
      <c r="Z99" s="32">
        <f t="shared" si="169"/>
        <v>1.6934058450000004E-3</v>
      </c>
      <c r="AA99" s="32">
        <f t="shared" si="170"/>
        <v>1.4122679967487617E-4</v>
      </c>
      <c r="AB99" s="59">
        <f t="shared" si="171"/>
        <v>4.9056245199999996E-3</v>
      </c>
      <c r="AC99" s="59">
        <f t="shared" si="172"/>
        <v>4.9056245199999996E-3</v>
      </c>
      <c r="AD99">
        <f t="shared" si="173"/>
        <v>1</v>
      </c>
      <c r="AE99" s="59">
        <f t="shared" si="174"/>
        <v>4.9056245199999996E-3</v>
      </c>
      <c r="AF99" s="59">
        <f t="shared" si="175"/>
        <v>4.1758461800000006E-3</v>
      </c>
      <c r="AG99" s="59">
        <f t="shared" si="176"/>
        <v>4.1758461800000006E-3</v>
      </c>
      <c r="AH99">
        <f t="shared" si="177"/>
        <v>1</v>
      </c>
      <c r="AI99" s="59">
        <f t="shared" si="178"/>
        <v>4.1758461800000006E-3</v>
      </c>
      <c r="AJ99" s="59">
        <f t="shared" si="179"/>
        <v>0</v>
      </c>
      <c r="AK99" s="59">
        <f t="shared" si="180"/>
        <v>0</v>
      </c>
      <c r="AL99" s="59">
        <f t="shared" si="181"/>
        <v>0</v>
      </c>
      <c r="AM99" s="12">
        <f t="shared" si="286"/>
        <v>0.41284569241133634</v>
      </c>
      <c r="AN99" s="12">
        <f t="shared" si="287"/>
        <v>0</v>
      </c>
      <c r="AO99" s="66">
        <f t="shared" si="182"/>
        <v>1.978992679673559E-4</v>
      </c>
      <c r="AP99" s="66">
        <f t="shared" si="183"/>
        <v>5.8304875898811343E-5</v>
      </c>
      <c r="AQ99" s="59">
        <f t="shared" si="184"/>
        <v>2.0252659516694295E-3</v>
      </c>
      <c r="AR99" s="59">
        <f t="shared" si="185"/>
        <v>1.723980107585334E-3</v>
      </c>
      <c r="AS99" s="59">
        <f t="shared" si="186"/>
        <v>0</v>
      </c>
      <c r="AT99" s="12">
        <f t="shared" si="187"/>
        <v>0.40884024220821541</v>
      </c>
      <c r="AU99" s="59">
        <f t="shared" si="288"/>
        <v>2.1684043449710089E-19</v>
      </c>
      <c r="AV99" s="59">
        <f t="shared" si="289"/>
        <v>0</v>
      </c>
      <c r="AW99" s="70">
        <f t="shared" si="188"/>
        <v>0</v>
      </c>
      <c r="AX99" s="20">
        <f t="shared" si="189"/>
        <v>200000</v>
      </c>
      <c r="AY99" s="20">
        <f t="shared" si="190"/>
        <v>0</v>
      </c>
      <c r="AZ99" s="20">
        <f t="shared" si="191"/>
        <v>0</v>
      </c>
      <c r="BA99" s="20">
        <f t="shared" si="192"/>
        <v>200000</v>
      </c>
      <c r="BB99" s="36">
        <f t="shared" si="193"/>
        <v>1</v>
      </c>
      <c r="BC99" s="36">
        <f t="shared" si="194"/>
        <v>0</v>
      </c>
      <c r="BD99" s="80">
        <f t="shared" si="195"/>
        <v>39.579853593471178</v>
      </c>
      <c r="BE99" s="36">
        <f t="shared" si="196"/>
        <v>0</v>
      </c>
      <c r="BF99" s="36">
        <f t="shared" si="197"/>
        <v>0</v>
      </c>
      <c r="BG99" s="36">
        <f t="shared" si="198"/>
        <v>39.579853593471178</v>
      </c>
      <c r="BH99" s="36">
        <f t="shared" si="199"/>
        <v>11.660975179762268</v>
      </c>
      <c r="BI99" s="36">
        <f t="shared" si="200"/>
        <v>0</v>
      </c>
      <c r="BJ99" s="36">
        <f t="shared" si="201"/>
        <v>0</v>
      </c>
      <c r="BK99" s="36">
        <f t="shared" si="202"/>
        <v>11.660975179762268</v>
      </c>
      <c r="BL99" s="68">
        <f ca="1">IF(OR(AT99=0,E99&gt;ProjTerm),0,VLOOKUP(D99,'Life Events'!$AE$5:$AI$1206,5,FALSE))</f>
        <v>1.1239379127678993E-2</v>
      </c>
      <c r="BM99" s="93">
        <f t="shared" ca="1" si="203"/>
        <v>1.1239379127678993E-2</v>
      </c>
      <c r="BN99" s="93">
        <f t="shared" ca="1" si="204"/>
        <v>4.5951104848302405E-3</v>
      </c>
      <c r="BO99" s="36">
        <f t="shared" ca="1" si="205"/>
        <v>0.69917606253949638</v>
      </c>
      <c r="BP99" s="36">
        <f t="shared" si="206"/>
        <v>2.142112109941639E-2</v>
      </c>
      <c r="BQ99" s="36">
        <f t="shared" si="207"/>
        <v>98.304333780594291</v>
      </c>
      <c r="BR99" s="36">
        <f t="shared" si="208"/>
        <v>154.78110000000001</v>
      </c>
      <c r="BS99" s="36">
        <f t="shared" si="209"/>
        <v>152.15652917327546</v>
      </c>
      <c r="BT99" s="36">
        <f t="shared" si="210"/>
        <v>62.207712240763335</v>
      </c>
      <c r="BU99" s="70" cm="1">
        <f t="array" ref="BU99">IF(AND(ActInt=1,$J99=0),INDEX(Tbl_FwdNom,$B99-IVP,MATCH(ValnDt,Tbl_FwdNom_Cols)),INDEX(Tbl_FwdNom,$B99,MATCH(StartDt,Tbl_FwdNom_Cols)))</f>
        <v>13.197467021</v>
      </c>
      <c r="BV99" s="70" cm="1">
        <f t="array" ref="BV99">INDEX(Tbl_FwdReal,$B99,MATCH(StartDt,Tbl_FwdReal_Cols))</f>
        <v>5.6689390619999998</v>
      </c>
      <c r="BW99" s="70" cm="1">
        <f t="array" ref="BW99">IF(RunType&lt;&gt;"OPN",INDEX(Tbl_FwdReal,$B99,MATCH(ValnDt,Tbl_FwdReal_Cols)),IF(AND($J99=0,ActInt=1),INDEX(Tbl_FwdReal,$B99-IVP,MATCH(ValnDt,Tbl_FwdReal_Cols)),-999))*$K99</f>
        <v>5.6689390619999998</v>
      </c>
      <c r="BX99" s="70">
        <f t="shared" si="211"/>
        <v>5.6689390619999995E-2</v>
      </c>
      <c r="BY99" s="70">
        <f t="shared" si="290"/>
        <v>7.1246366489803981E-2</v>
      </c>
      <c r="BZ99" s="64">
        <f t="shared" si="305"/>
        <v>5.7517111936817855E-3</v>
      </c>
      <c r="CA99" s="70" cm="1">
        <f t="array" ref="CA99">IF($J99=1,CA98*(1+INDEX(Tbl_CPI,$B99,MATCH(IF(RunType="OPN",StartDt,ValnDt),Tbl_CPI_Cols))),0)</f>
        <v>0</v>
      </c>
      <c r="CB99" s="70">
        <f t="shared" si="291"/>
        <v>1.4868686815789856</v>
      </c>
      <c r="CC99" s="70">
        <f t="shared" si="292"/>
        <v>1.4289602880203034</v>
      </c>
      <c r="CD99" s="36">
        <f t="shared" si="212"/>
        <v>9.4101483303654945</v>
      </c>
      <c r="CE99" s="36">
        <f t="shared" si="213"/>
        <v>1.5748200769434009</v>
      </c>
      <c r="CF99" s="36">
        <f t="shared" si="214"/>
        <v>0</v>
      </c>
      <c r="CG99" s="36">
        <f t="shared" si="215"/>
        <v>4.5350968882320952</v>
      </c>
      <c r="CH99" s="36">
        <f t="shared" si="216"/>
        <v>3.8849392031431234</v>
      </c>
      <c r="CI99" s="36">
        <f t="shared" si="217"/>
        <v>0</v>
      </c>
      <c r="CJ99" s="36">
        <f t="shared" si="218"/>
        <v>0</v>
      </c>
      <c r="CK99" s="36">
        <f t="shared" si="219"/>
        <v>0</v>
      </c>
      <c r="CL99" s="36">
        <f t="shared" si="220"/>
        <v>0.65015768508897231</v>
      </c>
      <c r="CM99" s="36">
        <f t="shared" si="221"/>
        <v>4.5350968882320952</v>
      </c>
      <c r="CN99" s="36">
        <f t="shared" ca="1" si="222"/>
        <v>-10.28912852608981</v>
      </c>
      <c r="CO99" s="20">
        <f t="shared" si="223"/>
        <v>120000</v>
      </c>
      <c r="CP99" s="20">
        <f t="shared" si="224"/>
        <v>2</v>
      </c>
      <c r="CQ99" s="64">
        <f t="shared" si="225"/>
        <v>1.87341153E-3</v>
      </c>
      <c r="CR99" s="64">
        <f t="shared" si="226"/>
        <v>8.4303518849999995E-3</v>
      </c>
      <c r="CS99" s="36">
        <f t="shared" si="227"/>
        <v>34.939554316156304</v>
      </c>
      <c r="CT99" s="36">
        <f t="shared" si="228"/>
        <v>23.747912156082709</v>
      </c>
      <c r="CU99" s="36">
        <f t="shared" si="229"/>
        <v>6.9965851078573609</v>
      </c>
      <c r="CV99" s="36">
        <f t="shared" si="293"/>
        <v>30.744497263940069</v>
      </c>
      <c r="CW99" s="36">
        <f t="shared" si="230"/>
        <v>30.744497263940069</v>
      </c>
      <c r="CX99" s="36">
        <f t="shared" si="231"/>
        <v>3.8419432740071535E-2</v>
      </c>
      <c r="CY99" s="36">
        <f t="shared" si="232"/>
        <v>34.901134883416233</v>
      </c>
      <c r="CZ99" s="36">
        <f t="shared" si="294"/>
        <v>4.1566376194761645</v>
      </c>
      <c r="DA99" s="64">
        <f t="shared" si="233"/>
        <v>1.038384204321785E-2</v>
      </c>
      <c r="DB99" s="70">
        <f t="shared" si="295"/>
        <v>0.98972287400972347</v>
      </c>
      <c r="DC99" s="70">
        <f>PRODUCT($DB$8:DB99)</f>
        <v>0.46836625215225652</v>
      </c>
      <c r="DD99" s="36">
        <f t="shared" si="234"/>
        <v>2910.6367985184597</v>
      </c>
      <c r="DE99" s="36">
        <f t="shared" si="235"/>
        <v>2655.9040677557205</v>
      </c>
      <c r="DF99" s="36">
        <f t="shared" si="236"/>
        <v>574.72360534996074</v>
      </c>
      <c r="DG99" s="36">
        <f t="shared" si="237"/>
        <v>1.3505571293349625</v>
      </c>
      <c r="DH99" s="36">
        <f t="shared" ca="1" si="238"/>
        <v>12.926132169863472</v>
      </c>
      <c r="DI99" s="36">
        <f t="shared" si="239"/>
        <v>281.95109816568379</v>
      </c>
      <c r="DJ99" s="36">
        <f t="shared" ca="1" si="240"/>
        <v>613.51754779343389</v>
      </c>
      <c r="DK99" s="36">
        <f t="shared" si="241"/>
        <v>144.75097075010558</v>
      </c>
      <c r="DL99" s="36">
        <f t="shared" si="242"/>
        <v>164.32121531485518</v>
      </c>
      <c r="DM99" s="36">
        <f t="shared" ca="1" si="243"/>
        <v>633.08779235818349</v>
      </c>
      <c r="DN99" s="36">
        <f t="shared" ca="1" si="296"/>
        <v>633.08779235818702</v>
      </c>
      <c r="DO99" s="64" cm="1">
        <f t="array" ref="DO99">IFERROR(INDEX(Tbl_FwdNom,$B99,MATCH(LIDt,Tbl_FwdNom_Cols,0)),0)</f>
        <v>14.62887104</v>
      </c>
      <c r="DP99" s="64">
        <f t="shared" ca="1" si="297"/>
        <v>13.764251359999999</v>
      </c>
      <c r="DQ99" s="64">
        <f t="shared" ca="1" si="244"/>
        <v>1.0804463727398739E-2</v>
      </c>
      <c r="DR99" s="70">
        <f t="shared" ca="1" si="245"/>
        <v>0.98931102491617751</v>
      </c>
      <c r="DS99" s="70">
        <f ca="1">PRODUCT($DR$8:DR99)</f>
        <v>0.41095659217030922</v>
      </c>
      <c r="DT99" s="36">
        <f t="shared" ca="1" si="246"/>
        <v>2836.6786594985779</v>
      </c>
      <c r="DU99" s="36">
        <f t="shared" ca="1" si="247"/>
        <v>594.94791589638248</v>
      </c>
      <c r="DV99" s="36">
        <f t="shared" ca="1" si="248"/>
        <v>1.4345842992670292</v>
      </c>
      <c r="DW99" s="36">
        <f t="shared" ca="1" si="249"/>
        <v>12.957606120329977</v>
      </c>
      <c r="DX99" s="36">
        <f t="shared" ca="1" si="250"/>
        <v>3000.1365347032724</v>
      </c>
      <c r="DY99" s="36">
        <f t="shared" ca="1" si="251"/>
        <v>31.695266468166938</v>
      </c>
      <c r="DZ99" s="36">
        <f t="shared" ca="1" si="252"/>
        <v>264.66721346889494</v>
      </c>
      <c r="EA99" s="36">
        <f t="shared" ca="1" si="253"/>
        <v>0</v>
      </c>
      <c r="EB99" s="36">
        <f t="shared" ca="1" si="254"/>
        <v>739.37554244981266</v>
      </c>
      <c r="EC99" s="36">
        <f t="shared" ca="1" si="255"/>
        <v>144.5829946968783</v>
      </c>
      <c r="ED99" s="36">
        <f t="shared" ca="1" si="256"/>
        <v>164.13052899982</v>
      </c>
      <c r="EE99" s="36">
        <f t="shared" ca="1" si="298"/>
        <v>19.547534302941699</v>
      </c>
      <c r="EF99" s="36">
        <f t="shared" ca="1" si="257"/>
        <v>758.92307675275435</v>
      </c>
      <c r="EG99" s="64"/>
      <c r="EH99" s="64"/>
      <c r="EI99" s="64"/>
      <c r="EJ99" s="70"/>
      <c r="EK99" s="70"/>
      <c r="EL99" s="70"/>
      <c r="EM99" s="70"/>
      <c r="EN99" s="70"/>
      <c r="EO99" s="36">
        <f t="shared" ca="1" si="258"/>
        <v>6.4432986232896132</v>
      </c>
      <c r="EP99" s="36">
        <f t="shared" ca="1" si="259"/>
        <v>0</v>
      </c>
      <c r="EQ99" s="36">
        <f t="shared" si="260"/>
        <v>86.230051816792397</v>
      </c>
      <c r="ER99" s="36">
        <f t="shared" si="261"/>
        <v>17.447201054991218</v>
      </c>
      <c r="ES99" s="36">
        <f t="shared" si="262"/>
        <v>-15.933320643345798</v>
      </c>
      <c r="ET99" s="36">
        <f t="shared" ca="1" si="263"/>
        <v>0</v>
      </c>
      <c r="EU99" s="36">
        <f t="shared" ca="1" si="299"/>
        <v>17.447201054991218</v>
      </c>
      <c r="EV99" s="36">
        <f t="shared" si="264"/>
        <v>4.6541893335087954</v>
      </c>
      <c r="EW99" s="36">
        <f t="shared" si="265"/>
        <v>112.71714764660203</v>
      </c>
      <c r="EX99" s="36">
        <f t="shared" ca="1" si="300"/>
        <v>221.04858985189446</v>
      </c>
      <c r="EY99" s="36">
        <f t="shared" si="266"/>
        <v>4.0065534343339273</v>
      </c>
      <c r="EZ99" s="36">
        <f t="shared" si="267"/>
        <v>0.61097585635938823</v>
      </c>
      <c r="FA99" s="36">
        <f t="shared" si="268"/>
        <v>-0.71552522960346487</v>
      </c>
      <c r="FB99" s="36">
        <f t="shared" si="269"/>
        <v>1.4366802260553326</v>
      </c>
      <c r="FC99" s="36">
        <f t="shared" si="301"/>
        <v>2.0476560824147207</v>
      </c>
      <c r="FD99" s="36">
        <f t="shared" si="270"/>
        <v>1.6432121531485519E-6</v>
      </c>
      <c r="FE99" s="36">
        <f t="shared" si="271"/>
        <v>6.3791506732921253</v>
      </c>
      <c r="FF99" s="36">
        <f t="shared" si="302"/>
        <v>12.433361833252926</v>
      </c>
      <c r="FG99" s="36">
        <f t="shared" ca="1" si="272"/>
        <v>208.61522801864155</v>
      </c>
      <c r="FH99" s="36">
        <f t="shared" ca="1" si="273"/>
        <v>2.2953336408981202</v>
      </c>
      <c r="FI99" s="36">
        <f t="shared" ca="1" si="274"/>
        <v>-3.5595891548192911</v>
      </c>
      <c r="FJ99" s="36">
        <f t="shared" ca="1" si="275"/>
        <v>232.85924330806512</v>
      </c>
      <c r="FK99" s="36">
        <f t="shared" si="276"/>
        <v>0.12910606534267191</v>
      </c>
      <c r="FL99" s="36">
        <f t="shared" si="277"/>
        <v>-2.6146400215709296</v>
      </c>
      <c r="FM99" s="36">
        <f t="shared" ca="1" si="278"/>
        <v>9.9380894011392957</v>
      </c>
      <c r="FN99" s="36">
        <f t="shared" ca="1" si="306"/>
        <v>222.92115390692581</v>
      </c>
    </row>
    <row r="100" spans="2:170" x14ac:dyDescent="0.25">
      <c r="B100" s="2">
        <v>92</v>
      </c>
      <c r="C100" s="2">
        <f t="shared" si="279"/>
        <v>8</v>
      </c>
      <c r="D100" s="2">
        <f t="shared" si="303"/>
        <v>116</v>
      </c>
      <c r="E100" s="2">
        <f t="shared" si="280"/>
        <v>10</v>
      </c>
      <c r="F100" s="189">
        <f t="shared" si="304"/>
        <v>48518</v>
      </c>
      <c r="G100" s="2">
        <f t="shared" si="281"/>
        <v>10</v>
      </c>
      <c r="H100" s="187">
        <f t="shared" si="155"/>
        <v>42.25</v>
      </c>
      <c r="I100" s="186">
        <f t="shared" si="282"/>
        <v>42</v>
      </c>
      <c r="J100" s="2">
        <f t="shared" si="156"/>
        <v>0</v>
      </c>
      <c r="K100" s="2">
        <f t="shared" si="157"/>
        <v>1</v>
      </c>
      <c r="L100">
        <f t="shared" si="158"/>
        <v>2</v>
      </c>
      <c r="M100" s="190">
        <f t="shared" si="283"/>
        <v>1.27491282E-3</v>
      </c>
      <c r="N100">
        <f t="shared" si="159"/>
        <v>1</v>
      </c>
      <c r="O100">
        <f t="shared" si="160"/>
        <v>100</v>
      </c>
      <c r="P100" s="58">
        <f t="shared" si="161"/>
        <v>5.7371076900000007E-3</v>
      </c>
      <c r="Q100" s="106">
        <f t="shared" si="162"/>
        <v>5.7371076900000007E-3</v>
      </c>
      <c r="R100" s="59">
        <f t="shared" si="163"/>
        <v>5.7371076900000007E-3</v>
      </c>
      <c r="S100" s="32">
        <f t="shared" si="284"/>
        <v>4.7935408217891773E-4</v>
      </c>
      <c r="T100">
        <f t="shared" si="164"/>
        <v>1</v>
      </c>
      <c r="U100" s="32">
        <f t="shared" si="285"/>
        <v>3.7631241000000005E-4</v>
      </c>
      <c r="V100">
        <f t="shared" si="165"/>
        <v>1</v>
      </c>
      <c r="W100">
        <f t="shared" si="166"/>
        <v>100</v>
      </c>
      <c r="X100" s="58">
        <f t="shared" si="167"/>
        <v>1.6934058450000004E-3</v>
      </c>
      <c r="Y100" s="58">
        <f t="shared" si="168"/>
        <v>1.6934058450000004E-3</v>
      </c>
      <c r="Z100" s="32">
        <f t="shared" si="169"/>
        <v>1.6934058450000004E-3</v>
      </c>
      <c r="AA100" s="32">
        <f t="shared" si="170"/>
        <v>1.4122679967487617E-4</v>
      </c>
      <c r="AB100" s="59">
        <f t="shared" si="171"/>
        <v>4.9056245199999996E-3</v>
      </c>
      <c r="AC100" s="59">
        <f t="shared" si="172"/>
        <v>4.9056245199999996E-3</v>
      </c>
      <c r="AD100">
        <f t="shared" si="173"/>
        <v>1</v>
      </c>
      <c r="AE100" s="59">
        <f t="shared" si="174"/>
        <v>4.9056245199999996E-3</v>
      </c>
      <c r="AF100" s="59">
        <f t="shared" si="175"/>
        <v>4.1758461800000006E-3</v>
      </c>
      <c r="AG100" s="59">
        <f t="shared" si="176"/>
        <v>4.1758461800000006E-3</v>
      </c>
      <c r="AH100">
        <f t="shared" si="177"/>
        <v>1</v>
      </c>
      <c r="AI100" s="59">
        <f t="shared" si="178"/>
        <v>4.1758461800000006E-3</v>
      </c>
      <c r="AJ100" s="59">
        <f t="shared" si="179"/>
        <v>0</v>
      </c>
      <c r="AK100" s="59">
        <f t="shared" si="180"/>
        <v>0</v>
      </c>
      <c r="AL100" s="59">
        <f t="shared" si="181"/>
        <v>0</v>
      </c>
      <c r="AM100" s="12">
        <f t="shared" si="286"/>
        <v>0.40884024220821541</v>
      </c>
      <c r="AN100" s="12">
        <f t="shared" si="287"/>
        <v>0</v>
      </c>
      <c r="AO100" s="66">
        <f t="shared" si="182"/>
        <v>1.9597923906152553E-4</v>
      </c>
      <c r="AP100" s="66">
        <f t="shared" si="183"/>
        <v>5.7739198985367487E-5</v>
      </c>
      <c r="AQ100" s="59">
        <f t="shared" si="184"/>
        <v>2.0056167169393603E-3</v>
      </c>
      <c r="AR100" s="59">
        <f t="shared" si="185"/>
        <v>1.7072539636554514E-3</v>
      </c>
      <c r="AS100" s="59">
        <f t="shared" si="186"/>
        <v>0</v>
      </c>
      <c r="AT100" s="12">
        <f t="shared" si="187"/>
        <v>0.40487365308957368</v>
      </c>
      <c r="AU100" s="59">
        <f t="shared" si="288"/>
        <v>0</v>
      </c>
      <c r="AV100" s="59">
        <f t="shared" si="289"/>
        <v>-2.3201926491189795E-17</v>
      </c>
      <c r="AW100" s="70">
        <f t="shared" si="188"/>
        <v>0</v>
      </c>
      <c r="AX100" s="20">
        <f t="shared" si="189"/>
        <v>200000</v>
      </c>
      <c r="AY100" s="20">
        <f t="shared" si="190"/>
        <v>0</v>
      </c>
      <c r="AZ100" s="20">
        <f t="shared" si="191"/>
        <v>0</v>
      </c>
      <c r="BA100" s="20">
        <f t="shared" si="192"/>
        <v>200000</v>
      </c>
      <c r="BB100" s="36">
        <f t="shared" si="193"/>
        <v>1</v>
      </c>
      <c r="BC100" s="36">
        <f t="shared" si="194"/>
        <v>0</v>
      </c>
      <c r="BD100" s="80">
        <f t="shared" si="195"/>
        <v>39.195847812305104</v>
      </c>
      <c r="BE100" s="36">
        <f t="shared" si="196"/>
        <v>0</v>
      </c>
      <c r="BF100" s="36">
        <f t="shared" si="197"/>
        <v>0</v>
      </c>
      <c r="BG100" s="36">
        <f t="shared" si="198"/>
        <v>39.195847812305104</v>
      </c>
      <c r="BH100" s="36">
        <f t="shared" si="199"/>
        <v>11.547839797073497</v>
      </c>
      <c r="BI100" s="36">
        <f t="shared" si="200"/>
        <v>0</v>
      </c>
      <c r="BJ100" s="36">
        <f t="shared" si="201"/>
        <v>0</v>
      </c>
      <c r="BK100" s="36">
        <f t="shared" si="202"/>
        <v>11.547839797073497</v>
      </c>
      <c r="BL100" s="68">
        <f ca="1">IF(OR(AT100=0,E100&gt;ProjTerm),0,VLOOKUP(D100,'Life Events'!$AE$5:$AI$1206,5,FALSE))</f>
        <v>1.0631807706104928E-2</v>
      </c>
      <c r="BM100" s="93">
        <f t="shared" ca="1" si="203"/>
        <v>1.0631807706104928E-2</v>
      </c>
      <c r="BN100" s="93">
        <f t="shared" ca="1" si="204"/>
        <v>4.3045388249165831E-3</v>
      </c>
      <c r="BO100" s="36">
        <f t="shared" ca="1" si="205"/>
        <v>0.65496368729091692</v>
      </c>
      <c r="BP100" s="36">
        <f t="shared" si="206"/>
        <v>2.1213292277568716E-2</v>
      </c>
      <c r="BQ100" s="36">
        <f t="shared" si="207"/>
        <v>98.304333780594291</v>
      </c>
      <c r="BR100" s="36">
        <f t="shared" si="208"/>
        <v>154.78110000000001</v>
      </c>
      <c r="BS100" s="36">
        <f t="shared" si="209"/>
        <v>152.15652917327546</v>
      </c>
      <c r="BT100" s="36">
        <f t="shared" si="210"/>
        <v>61.604169807814323</v>
      </c>
      <c r="BU100" s="70" cm="1">
        <f t="array" ref="BU100">IF(AND(ActInt=1,$J100=0),INDEX(Tbl_FwdNom,$B100-IVP,MATCH(ValnDt,Tbl_FwdNom_Cols)),INDEX(Tbl_FwdNom,$B100,MATCH(StartDt,Tbl_FwdNom_Cols)))</f>
        <v>13.255071280999999</v>
      </c>
      <c r="BV100" s="70" cm="1">
        <f t="array" ref="BV100">INDEX(Tbl_FwdReal,$B100,MATCH(StartDt,Tbl_FwdReal_Cols))</f>
        <v>5.685765</v>
      </c>
      <c r="BW100" s="70" cm="1">
        <f t="array" ref="BW100">IF(RunType&lt;&gt;"OPN",INDEX(Tbl_FwdReal,$B100,MATCH(ValnDt,Tbl_FwdReal_Cols)),IF(AND($J100=0,ActInt=1),INDEX(Tbl_FwdReal,$B100-IVP,MATCH(ValnDt,Tbl_FwdReal_Cols)),-999))*$K100</f>
        <v>5.685765</v>
      </c>
      <c r="BX100" s="70">
        <f t="shared" si="211"/>
        <v>5.6857650000000003E-2</v>
      </c>
      <c r="BY100" s="70">
        <f t="shared" si="290"/>
        <v>7.1620868534187254E-2</v>
      </c>
      <c r="BZ100" s="64">
        <f t="shared" si="305"/>
        <v>5.7810069549324439E-3</v>
      </c>
      <c r="CA100" s="70" cm="1">
        <f t="array" ref="CA100">IF($J100=1,CA99*(1+INDEX(Tbl_CPI,$B100,MATCH(IF(RunType="OPN",StartDt,ValnDt),Tbl_CPI_Cols))),0)</f>
        <v>0</v>
      </c>
      <c r="CB100" s="70">
        <f t="shared" si="291"/>
        <v>1.4954642797682649</v>
      </c>
      <c r="CC100" s="70">
        <f t="shared" si="292"/>
        <v>1.4289602880203034</v>
      </c>
      <c r="CD100" s="36">
        <f t="shared" si="212"/>
        <v>9.4101483303654945</v>
      </c>
      <c r="CE100" s="36">
        <f t="shared" si="213"/>
        <v>1.5748200769434009</v>
      </c>
      <c r="CF100" s="36">
        <f t="shared" si="214"/>
        <v>0</v>
      </c>
      <c r="CG100" s="36">
        <f t="shared" si="215"/>
        <v>4.4910971442937626</v>
      </c>
      <c r="CH100" s="36">
        <f t="shared" si="216"/>
        <v>3.8472473226018624</v>
      </c>
      <c r="CI100" s="36">
        <f t="shared" si="217"/>
        <v>0</v>
      </c>
      <c r="CJ100" s="36">
        <f t="shared" si="218"/>
        <v>0</v>
      </c>
      <c r="CK100" s="36">
        <f t="shared" si="219"/>
        <v>0</v>
      </c>
      <c r="CL100" s="36">
        <f t="shared" si="220"/>
        <v>0.64384982169190041</v>
      </c>
      <c r="CM100" s="36">
        <f t="shared" si="221"/>
        <v>4.4910971442937626</v>
      </c>
      <c r="CN100" s="36">
        <f t="shared" ca="1" si="222"/>
        <v>-10.226731803422375</v>
      </c>
      <c r="CO100" s="20">
        <f t="shared" si="223"/>
        <v>120000</v>
      </c>
      <c r="CP100" s="20">
        <f t="shared" si="224"/>
        <v>2</v>
      </c>
      <c r="CQ100" s="64">
        <f t="shared" si="225"/>
        <v>1.87341153E-3</v>
      </c>
      <c r="CR100" s="64">
        <f t="shared" si="226"/>
        <v>8.4303518849999995E-3</v>
      </c>
      <c r="CS100" s="36">
        <f t="shared" si="227"/>
        <v>34.600568957933973</v>
      </c>
      <c r="CT100" s="36">
        <f t="shared" si="228"/>
        <v>23.517508687383064</v>
      </c>
      <c r="CU100" s="36">
        <f t="shared" si="229"/>
        <v>6.9287038782440984</v>
      </c>
      <c r="CV100" s="36">
        <f t="shared" si="293"/>
        <v>30.446212565627164</v>
      </c>
      <c r="CW100" s="36">
        <f t="shared" si="230"/>
        <v>30.446212565627164</v>
      </c>
      <c r="CX100" s="36">
        <f t="shared" si="231"/>
        <v>3.8046685421878834E-2</v>
      </c>
      <c r="CY100" s="36">
        <f t="shared" si="232"/>
        <v>34.562522272512098</v>
      </c>
      <c r="CZ100" s="36">
        <f t="shared" si="294"/>
        <v>4.1163097068849339</v>
      </c>
      <c r="DA100" s="64">
        <f t="shared" si="233"/>
        <v>1.0426679311330345E-2</v>
      </c>
      <c r="DB100" s="70">
        <f t="shared" si="295"/>
        <v>0.98968091448412987</v>
      </c>
      <c r="DC100" s="70">
        <f>PRODUCT($DB$8:DB100)</f>
        <v>0.46353314074354979</v>
      </c>
      <c r="DD100" s="36">
        <f t="shared" si="234"/>
        <v>2879.3809052005545</v>
      </c>
      <c r="DE100" s="36">
        <f t="shared" si="235"/>
        <v>2644.400479939562</v>
      </c>
      <c r="DF100" s="36">
        <f t="shared" si="236"/>
        <v>569.16822427852287</v>
      </c>
      <c r="DG100" s="36">
        <f t="shared" si="237"/>
        <v>1.3434256631366004</v>
      </c>
      <c r="DH100" s="36">
        <f t="shared" ca="1" si="238"/>
        <v>12.405945117443594</v>
      </c>
      <c r="DI100" s="36">
        <f t="shared" si="239"/>
        <v>280.35298747376146</v>
      </c>
      <c r="DJ100" s="36">
        <f t="shared" ca="1" si="240"/>
        <v>625.60330594559866</v>
      </c>
      <c r="DK100" s="36">
        <f t="shared" si="241"/>
        <v>115.81403013649351</v>
      </c>
      <c r="DL100" s="36">
        <f t="shared" si="242"/>
        <v>131.47201765847913</v>
      </c>
      <c r="DM100" s="36">
        <f t="shared" ca="1" si="243"/>
        <v>641.26129346758421</v>
      </c>
      <c r="DN100" s="36">
        <f t="shared" ca="1" si="296"/>
        <v>641.26129346758785</v>
      </c>
      <c r="DO100" s="64" cm="1">
        <f t="array" ref="DO100">IFERROR(INDEX(Tbl_FwdNom,$B100,MATCH(LIDt,Tbl_FwdNom_Cols,0)),0)</f>
        <v>14.732691089999999</v>
      </c>
      <c r="DP100" s="64">
        <f t="shared" ca="1" si="297"/>
        <v>13.808438860000001</v>
      </c>
      <c r="DQ100" s="64">
        <f t="shared" ca="1" si="244"/>
        <v>1.0837175360091988E-2</v>
      </c>
      <c r="DR100" s="70">
        <f t="shared" ca="1" si="245"/>
        <v>0.98927900988976647</v>
      </c>
      <c r="DS100" s="70">
        <f ca="1">PRODUCT($DR$8:DR100)</f>
        <v>0.40655073060991609</v>
      </c>
      <c r="DT100" s="36">
        <f t="shared" ca="1" si="246"/>
        <v>2828.2243957594897</v>
      </c>
      <c r="DU100" s="36">
        <f t="shared" ca="1" si="247"/>
        <v>589.84763099399936</v>
      </c>
      <c r="DV100" s="36">
        <f t="shared" ca="1" si="248"/>
        <v>1.428917848609452</v>
      </c>
      <c r="DW100" s="36">
        <f t="shared" ca="1" si="249"/>
        <v>12.443066282812078</v>
      </c>
      <c r="DX100" s="36">
        <f t="shared" ca="1" si="250"/>
        <v>2971.045370626256</v>
      </c>
      <c r="DY100" s="36">
        <f t="shared" ca="1" si="251"/>
        <v>31.387926293852168</v>
      </c>
      <c r="DZ100" s="36">
        <f t="shared" ca="1" si="252"/>
        <v>263.64651785683373</v>
      </c>
      <c r="EA100" s="36">
        <f t="shared" ca="1" si="253"/>
        <v>0</v>
      </c>
      <c r="EB100" s="36">
        <f t="shared" ca="1" si="254"/>
        <v>753.07524871212149</v>
      </c>
      <c r="EC100" s="36">
        <f t="shared" ca="1" si="255"/>
        <v>115.70365339886847</v>
      </c>
      <c r="ED100" s="36">
        <f t="shared" ca="1" si="256"/>
        <v>131.34671805202362</v>
      </c>
      <c r="EE100" s="36">
        <f t="shared" ca="1" si="298"/>
        <v>15.64306465315515</v>
      </c>
      <c r="EF100" s="36">
        <f t="shared" ca="1" si="257"/>
        <v>768.71831336527669</v>
      </c>
      <c r="EG100" s="64"/>
      <c r="EH100" s="64"/>
      <c r="EI100" s="64"/>
      <c r="EJ100" s="70"/>
      <c r="EK100" s="70"/>
      <c r="EL100" s="70"/>
      <c r="EM100" s="70"/>
      <c r="EN100" s="70"/>
      <c r="EO100" s="36">
        <f t="shared" ca="1" si="258"/>
        <v>6.5541761571572899</v>
      </c>
      <c r="EP100" s="36">
        <f t="shared" ca="1" si="259"/>
        <v>0</v>
      </c>
      <c r="EQ100" s="36">
        <f t="shared" si="260"/>
        <v>85.774723651506051</v>
      </c>
      <c r="ER100" s="36">
        <f t="shared" si="261"/>
        <v>17.259844166234632</v>
      </c>
      <c r="ES100" s="36">
        <f t="shared" si="262"/>
        <v>-15.76222056982172</v>
      </c>
      <c r="ET100" s="36">
        <f t="shared" ca="1" si="263"/>
        <v>0</v>
      </c>
      <c r="EU100" s="36">
        <f t="shared" ca="1" si="299"/>
        <v>17.259844166234632</v>
      </c>
      <c r="EV100" s="36">
        <f t="shared" si="264"/>
        <v>4.6278091924683782</v>
      </c>
      <c r="EW100" s="36">
        <f t="shared" si="265"/>
        <v>112.12195732776422</v>
      </c>
      <c r="EX100" s="36">
        <f t="shared" ca="1" si="300"/>
        <v>219.78433433797329</v>
      </c>
      <c r="EY100" s="36">
        <f t="shared" si="266"/>
        <v>3.2056095913061955</v>
      </c>
      <c r="EZ100" s="36">
        <f t="shared" si="267"/>
        <v>0.48883662661740396</v>
      </c>
      <c r="FA100" s="36">
        <f t="shared" si="268"/>
        <v>-0.57248569785261127</v>
      </c>
      <c r="FB100" s="36">
        <f t="shared" si="269"/>
        <v>1.1494757246507463</v>
      </c>
      <c r="FC100" s="36">
        <f t="shared" si="301"/>
        <v>1.6383123512681503</v>
      </c>
      <c r="FD100" s="36">
        <f t="shared" si="270"/>
        <v>1.3147201765847913E-6</v>
      </c>
      <c r="FE100" s="36">
        <f t="shared" si="271"/>
        <v>5.1039046197301454</v>
      </c>
      <c r="FF100" s="36">
        <f t="shared" si="302"/>
        <v>9.9478278770246682</v>
      </c>
      <c r="FG100" s="36">
        <f t="shared" ca="1" si="272"/>
        <v>209.83650646094861</v>
      </c>
      <c r="FH100" s="36">
        <f t="shared" ca="1" si="273"/>
        <v>2.2916207717962576</v>
      </c>
      <c r="FI100" s="36">
        <f t="shared" ca="1" si="274"/>
        <v>-3.5247036532174971</v>
      </c>
      <c r="FJ100" s="36">
        <f t="shared" ca="1" si="275"/>
        <v>231.85807610879544</v>
      </c>
      <c r="FK100" s="36">
        <f t="shared" si="276"/>
        <v>0.10372281111804837</v>
      </c>
      <c r="FL100" s="36">
        <f t="shared" si="277"/>
        <v>-2.589359665149729</v>
      </c>
      <c r="FM100" s="36">
        <f t="shared" ca="1" si="278"/>
        <v>7.456430553573985</v>
      </c>
      <c r="FN100" s="36">
        <f t="shared" ca="1" si="306"/>
        <v>224.40164555522145</v>
      </c>
    </row>
    <row r="101" spans="2:170" x14ac:dyDescent="0.25">
      <c r="B101" s="2">
        <v>93</v>
      </c>
      <c r="C101" s="2">
        <f t="shared" si="279"/>
        <v>8</v>
      </c>
      <c r="D101" s="2">
        <f t="shared" si="303"/>
        <v>117</v>
      </c>
      <c r="E101" s="2">
        <f t="shared" si="280"/>
        <v>10</v>
      </c>
      <c r="F101" s="189">
        <f t="shared" si="304"/>
        <v>48548</v>
      </c>
      <c r="G101" s="2">
        <f t="shared" si="281"/>
        <v>11</v>
      </c>
      <c r="H101" s="187">
        <f t="shared" si="155"/>
        <v>42.333333333333336</v>
      </c>
      <c r="I101" s="186">
        <f t="shared" si="282"/>
        <v>42</v>
      </c>
      <c r="J101" s="2">
        <f t="shared" si="156"/>
        <v>0</v>
      </c>
      <c r="K101" s="2">
        <f t="shared" si="157"/>
        <v>1</v>
      </c>
      <c r="L101">
        <f t="shared" si="158"/>
        <v>2</v>
      </c>
      <c r="M101" s="190">
        <f t="shared" si="283"/>
        <v>1.27491282E-3</v>
      </c>
      <c r="N101">
        <f t="shared" si="159"/>
        <v>1</v>
      </c>
      <c r="O101">
        <f t="shared" si="160"/>
        <v>100</v>
      </c>
      <c r="P101" s="58">
        <f t="shared" si="161"/>
        <v>5.7371076900000007E-3</v>
      </c>
      <c r="Q101" s="106">
        <f t="shared" si="162"/>
        <v>5.7371076900000007E-3</v>
      </c>
      <c r="R101" s="59">
        <f t="shared" si="163"/>
        <v>5.7371076900000007E-3</v>
      </c>
      <c r="S101" s="32">
        <f t="shared" si="284"/>
        <v>4.7935408217891773E-4</v>
      </c>
      <c r="T101">
        <f t="shared" si="164"/>
        <v>1</v>
      </c>
      <c r="U101" s="32">
        <f t="shared" si="285"/>
        <v>3.7631241000000005E-4</v>
      </c>
      <c r="V101">
        <f t="shared" si="165"/>
        <v>1</v>
      </c>
      <c r="W101">
        <f t="shared" si="166"/>
        <v>100</v>
      </c>
      <c r="X101" s="58">
        <f t="shared" si="167"/>
        <v>1.6934058450000004E-3</v>
      </c>
      <c r="Y101" s="58">
        <f t="shared" si="168"/>
        <v>1.6934058450000004E-3</v>
      </c>
      <c r="Z101" s="32">
        <f t="shared" si="169"/>
        <v>1.6934058450000004E-3</v>
      </c>
      <c r="AA101" s="32">
        <f t="shared" si="170"/>
        <v>1.4122679967487617E-4</v>
      </c>
      <c r="AB101" s="59">
        <f t="shared" si="171"/>
        <v>4.9056245199999996E-3</v>
      </c>
      <c r="AC101" s="59">
        <f t="shared" si="172"/>
        <v>4.9056245199999996E-3</v>
      </c>
      <c r="AD101">
        <f t="shared" si="173"/>
        <v>1</v>
      </c>
      <c r="AE101" s="59">
        <f t="shared" si="174"/>
        <v>4.9056245199999996E-3</v>
      </c>
      <c r="AF101" s="59">
        <f t="shared" si="175"/>
        <v>4.1758461800000006E-3</v>
      </c>
      <c r="AG101" s="59">
        <f t="shared" si="176"/>
        <v>4.1758461800000006E-3</v>
      </c>
      <c r="AH101">
        <f t="shared" si="177"/>
        <v>1</v>
      </c>
      <c r="AI101" s="59">
        <f t="shared" si="178"/>
        <v>4.1758461800000006E-3</v>
      </c>
      <c r="AJ101" s="59">
        <f t="shared" si="179"/>
        <v>0</v>
      </c>
      <c r="AK101" s="59">
        <f t="shared" si="180"/>
        <v>0</v>
      </c>
      <c r="AL101" s="59">
        <f t="shared" si="181"/>
        <v>0</v>
      </c>
      <c r="AM101" s="12">
        <f t="shared" si="286"/>
        <v>0.40487365308957368</v>
      </c>
      <c r="AN101" s="12">
        <f t="shared" si="287"/>
        <v>0</v>
      </c>
      <c r="AO101" s="66">
        <f t="shared" si="182"/>
        <v>1.9407783837517814E-4</v>
      </c>
      <c r="AP101" s="66">
        <f t="shared" si="183"/>
        <v>5.7179010298516532E-5</v>
      </c>
      <c r="AQ101" s="59">
        <f t="shared" si="184"/>
        <v>1.9861581200981862E-3</v>
      </c>
      <c r="AR101" s="59">
        <f t="shared" si="185"/>
        <v>1.6906900976367417E-3</v>
      </c>
      <c r="AS101" s="59">
        <f t="shared" si="186"/>
        <v>0</v>
      </c>
      <c r="AT101" s="12">
        <f t="shared" si="187"/>
        <v>0.40094554802316512</v>
      </c>
      <c r="AU101" s="59">
        <f t="shared" si="288"/>
        <v>6.2233204700667955E-17</v>
      </c>
      <c r="AV101" s="59">
        <f t="shared" si="289"/>
        <v>0</v>
      </c>
      <c r="AW101" s="70">
        <f t="shared" si="188"/>
        <v>0</v>
      </c>
      <c r="AX101" s="20">
        <f t="shared" si="189"/>
        <v>200000</v>
      </c>
      <c r="AY101" s="20">
        <f t="shared" si="190"/>
        <v>0</v>
      </c>
      <c r="AZ101" s="20">
        <f t="shared" si="191"/>
        <v>0</v>
      </c>
      <c r="BA101" s="20">
        <f t="shared" si="192"/>
        <v>200000</v>
      </c>
      <c r="BB101" s="36">
        <f t="shared" si="193"/>
        <v>1</v>
      </c>
      <c r="BC101" s="36">
        <f t="shared" si="194"/>
        <v>0</v>
      </c>
      <c r="BD101" s="80">
        <f t="shared" si="195"/>
        <v>38.815567675035631</v>
      </c>
      <c r="BE101" s="36">
        <f t="shared" si="196"/>
        <v>0</v>
      </c>
      <c r="BF101" s="36">
        <f t="shared" si="197"/>
        <v>0</v>
      </c>
      <c r="BG101" s="36">
        <f t="shared" si="198"/>
        <v>38.815567675035631</v>
      </c>
      <c r="BH101" s="36">
        <f t="shared" si="199"/>
        <v>11.435802059703306</v>
      </c>
      <c r="BI101" s="36">
        <f t="shared" si="200"/>
        <v>0</v>
      </c>
      <c r="BJ101" s="36">
        <f t="shared" si="201"/>
        <v>0</v>
      </c>
      <c r="BK101" s="36">
        <f t="shared" si="202"/>
        <v>11.435802059703306</v>
      </c>
      <c r="BL101" s="68">
        <f ca="1">IF(OR(AT101=0,E101&gt;ProjTerm),0,VLOOKUP(D101,'Life Events'!$AE$5:$AI$1206,5,FALSE))</f>
        <v>1.001822726925506E-2</v>
      </c>
      <c r="BM101" s="93">
        <f t="shared" ca="1" si="203"/>
        <v>1.001822726925506E-2</v>
      </c>
      <c r="BN101" s="93">
        <f t="shared" ca="1" si="204"/>
        <v>4.0167636226920876E-3</v>
      </c>
      <c r="BO101" s="36">
        <f t="shared" ca="1" si="205"/>
        <v>0.61117681133830026</v>
      </c>
      <c r="BP101" s="36">
        <f t="shared" si="206"/>
        <v>2.1007479821670803E-2</v>
      </c>
      <c r="BQ101" s="36">
        <f t="shared" si="207"/>
        <v>98.304333780594291</v>
      </c>
      <c r="BR101" s="36">
        <f t="shared" si="208"/>
        <v>154.78110000000001</v>
      </c>
      <c r="BS101" s="36">
        <f t="shared" si="209"/>
        <v>152.15652917327546</v>
      </c>
      <c r="BT101" s="36">
        <f t="shared" si="210"/>
        <v>61.006482974681639</v>
      </c>
      <c r="BU101" s="70" cm="1">
        <f t="array" ref="BU101">IF(AND(ActInt=1,$J101=0),INDEX(Tbl_FwdNom,$B101-IVP,MATCH(ValnDt,Tbl_FwdNom_Cols)),INDEX(Tbl_FwdNom,$B101,MATCH(StartDt,Tbl_FwdNom_Cols)))</f>
        <v>13.314635482</v>
      </c>
      <c r="BV101" s="70" cm="1">
        <f t="array" ref="BV101">INDEX(Tbl_FwdReal,$B101,MATCH(StartDt,Tbl_FwdReal_Cols))</f>
        <v>5.7031619830000002</v>
      </c>
      <c r="BW101" s="70" cm="1">
        <f t="array" ref="BW101">IF(RunType&lt;&gt;"OPN",INDEX(Tbl_FwdReal,$B101,MATCH(ValnDt,Tbl_FwdReal_Cols)),IF(AND($J101=0,ActInt=1),INDEX(Tbl_FwdReal,$B101-IVP,MATCH(ValnDt,Tbl_FwdReal_Cols)),-999))*$K101</f>
        <v>5.7031619830000002</v>
      </c>
      <c r="BX101" s="70">
        <f t="shared" si="211"/>
        <v>5.7031619830000005E-2</v>
      </c>
      <c r="BY101" s="70">
        <f t="shared" si="290"/>
        <v>7.2008001995476079E-2</v>
      </c>
      <c r="BZ101" s="64">
        <f t="shared" si="305"/>
        <v>5.8112809568144908E-3</v>
      </c>
      <c r="CA101" s="70" cm="1">
        <f t="array" ref="CA101">IF($J101=1,CA100*(1+INDEX(Tbl_CPI,$B101,MATCH(IF(RunType="OPN",StartDt,ValnDt),Tbl_CPI_Cols))),0)</f>
        <v>0</v>
      </c>
      <c r="CB101" s="70">
        <f t="shared" si="291"/>
        <v>1.5041548428588785</v>
      </c>
      <c r="CC101" s="70">
        <f t="shared" si="292"/>
        <v>1.4289602880203034</v>
      </c>
      <c r="CD101" s="36">
        <f t="shared" si="212"/>
        <v>9.4101483303654945</v>
      </c>
      <c r="CE101" s="36">
        <f t="shared" si="213"/>
        <v>1.5748200769434009</v>
      </c>
      <c r="CF101" s="36">
        <f t="shared" si="214"/>
        <v>0</v>
      </c>
      <c r="CG101" s="36">
        <f t="shared" si="215"/>
        <v>4.4475242881407082</v>
      </c>
      <c r="CH101" s="36">
        <f t="shared" si="216"/>
        <v>3.8099211306298302</v>
      </c>
      <c r="CI101" s="36">
        <f t="shared" si="217"/>
        <v>0</v>
      </c>
      <c r="CJ101" s="36">
        <f t="shared" si="218"/>
        <v>0</v>
      </c>
      <c r="CK101" s="36">
        <f t="shared" si="219"/>
        <v>0</v>
      </c>
      <c r="CL101" s="36">
        <f t="shared" si="220"/>
        <v>0.63760315751087826</v>
      </c>
      <c r="CM101" s="36">
        <f t="shared" si="221"/>
        <v>4.4475242881407082</v>
      </c>
      <c r="CN101" s="36">
        <f t="shared" ca="1" si="222"/>
        <v>-10.164943908426073</v>
      </c>
      <c r="CO101" s="20">
        <f t="shared" si="223"/>
        <v>120000</v>
      </c>
      <c r="CP101" s="20">
        <f t="shared" si="224"/>
        <v>2</v>
      </c>
      <c r="CQ101" s="64">
        <f t="shared" si="225"/>
        <v>1.87341153E-3</v>
      </c>
      <c r="CR101" s="64">
        <f t="shared" si="226"/>
        <v>8.4303518849999995E-3</v>
      </c>
      <c r="CS101" s="36">
        <f t="shared" si="227"/>
        <v>34.264872453142601</v>
      </c>
      <c r="CT101" s="36">
        <f t="shared" si="228"/>
        <v>23.289340605021376</v>
      </c>
      <c r="CU101" s="36">
        <f t="shared" si="229"/>
        <v>6.8614812358219837</v>
      </c>
      <c r="CV101" s="36">
        <f t="shared" si="293"/>
        <v>30.15082184084336</v>
      </c>
      <c r="CW101" s="36">
        <f t="shared" si="230"/>
        <v>30.15082184084336</v>
      </c>
      <c r="CX101" s="36">
        <f t="shared" si="231"/>
        <v>3.7677554517395961E-2</v>
      </c>
      <c r="CY101" s="36">
        <f t="shared" si="232"/>
        <v>34.227194898625207</v>
      </c>
      <c r="CZ101" s="36">
        <f t="shared" si="294"/>
        <v>4.0763730577818471</v>
      </c>
      <c r="DA101" s="64">
        <f t="shared" si="233"/>
        <v>1.0470953086662238E-2</v>
      </c>
      <c r="DB101" s="70">
        <f t="shared" si="295"/>
        <v>0.98963755162414435</v>
      </c>
      <c r="DC101" s="70">
        <f>PRODUCT($DB$8:DB101)</f>
        <v>0.4587298025020965</v>
      </c>
      <c r="DD101" s="36">
        <f t="shared" si="234"/>
        <v>2848.5242846028591</v>
      </c>
      <c r="DE101" s="36">
        <f t="shared" si="235"/>
        <v>2633.2743056323206</v>
      </c>
      <c r="DF101" s="36">
        <f t="shared" si="236"/>
        <v>563.69215599365884</v>
      </c>
      <c r="DG101" s="36">
        <f t="shared" si="237"/>
        <v>1.336485130409051</v>
      </c>
      <c r="DH101" s="36">
        <f t="shared" ca="1" si="238"/>
        <v>11.924670375425752</v>
      </c>
      <c r="DI101" s="36">
        <f t="shared" si="239"/>
        <v>278.79445634699118</v>
      </c>
      <c r="DJ101" s="36">
        <f t="shared" ca="1" si="240"/>
        <v>637.82481861512861</v>
      </c>
      <c r="DK101" s="36">
        <f t="shared" si="241"/>
        <v>86.875891571986656</v>
      </c>
      <c r="DL101" s="36">
        <f t="shared" si="242"/>
        <v>98.621460088964682</v>
      </c>
      <c r="DM101" s="36">
        <f t="shared" ca="1" si="243"/>
        <v>649.57038713210659</v>
      </c>
      <c r="DN101" s="36">
        <f t="shared" ca="1" si="296"/>
        <v>649.57038713210977</v>
      </c>
      <c r="DO101" s="64" cm="1">
        <f t="array" ref="DO101">IFERROR(INDEX(Tbl_FwdNom,$B101,MATCH(LIDt,Tbl_FwdNom_Cols,0)),0)</f>
        <v>14.8399403</v>
      </c>
      <c r="DP101" s="64">
        <f t="shared" ca="1" si="297"/>
        <v>13.854128469999999</v>
      </c>
      <c r="DQ101" s="64">
        <f t="shared" ca="1" si="244"/>
        <v>1.087098675172582E-2</v>
      </c>
      <c r="DR101" s="70">
        <f t="shared" ca="1" si="245"/>
        <v>0.98924592070185136</v>
      </c>
      <c r="DS101" s="70">
        <f ca="1">PRODUCT($DR$8:DR101)</f>
        <v>0.4021786518142168</v>
      </c>
      <c r="DT101" s="36">
        <f t="shared" ca="1" si="246"/>
        <v>2820.1544180216633</v>
      </c>
      <c r="DU101" s="36">
        <f t="shared" ca="1" si="247"/>
        <v>584.82405471636866</v>
      </c>
      <c r="DV101" s="36">
        <f t="shared" ca="1" si="248"/>
        <v>1.4234441157893192</v>
      </c>
      <c r="DW101" s="36">
        <f t="shared" ca="1" si="249"/>
        <v>11.967157880185074</v>
      </c>
      <c r="DX101" s="36">
        <f t="shared" ca="1" si="250"/>
        <v>2942.3370825144289</v>
      </c>
      <c r="DY101" s="36">
        <f t="shared" ca="1" si="251"/>
        <v>31.084609491767743</v>
      </c>
      <c r="DZ101" s="36">
        <f t="shared" ca="1" si="252"/>
        <v>262.66127692682795</v>
      </c>
      <c r="EA101" s="36">
        <f t="shared" ca="1" si="253"/>
        <v>0</v>
      </c>
      <c r="EB101" s="36">
        <f t="shared" ca="1" si="254"/>
        <v>766.93099040659456</v>
      </c>
      <c r="EC101" s="36">
        <f t="shared" ca="1" si="255"/>
        <v>86.810644441250474</v>
      </c>
      <c r="ED101" s="36">
        <f t="shared" ca="1" si="256"/>
        <v>98.547391585224645</v>
      </c>
      <c r="EE101" s="36">
        <f t="shared" ca="1" si="298"/>
        <v>11.736747143974171</v>
      </c>
      <c r="EF101" s="36">
        <f t="shared" ca="1" si="257"/>
        <v>778.66773755056875</v>
      </c>
      <c r="EG101" s="64"/>
      <c r="EH101" s="64"/>
      <c r="EI101" s="64"/>
      <c r="EJ101" s="70"/>
      <c r="EK101" s="70"/>
      <c r="EL101" s="70"/>
      <c r="EM101" s="70"/>
      <c r="EN101" s="70"/>
      <c r="EO101" s="36">
        <f t="shared" ca="1" si="258"/>
        <v>6.6680471020185079</v>
      </c>
      <c r="EP101" s="36">
        <f t="shared" ca="1" si="259"/>
        <v>0</v>
      </c>
      <c r="EQ101" s="36">
        <f t="shared" si="260"/>
        <v>85.33158616125607</v>
      </c>
      <c r="ER101" s="36">
        <f t="shared" si="261"/>
        <v>17.074880633952073</v>
      </c>
      <c r="ES101" s="36">
        <f t="shared" si="262"/>
        <v>-15.593306183044435</v>
      </c>
      <c r="ET101" s="36">
        <f t="shared" ca="1" si="263"/>
        <v>0</v>
      </c>
      <c r="EU101" s="36">
        <f t="shared" ca="1" si="299"/>
        <v>17.074880633952073</v>
      </c>
      <c r="EV101" s="36">
        <f t="shared" si="264"/>
        <v>4.602082394476291</v>
      </c>
      <c r="EW101" s="36">
        <f t="shared" si="265"/>
        <v>111.54270226686764</v>
      </c>
      <c r="EX101" s="36">
        <f t="shared" ca="1" si="300"/>
        <v>218.55125145655205</v>
      </c>
      <c r="EY101" s="36">
        <f t="shared" si="266"/>
        <v>2.4046325902675241</v>
      </c>
      <c r="EZ101" s="36">
        <f t="shared" si="267"/>
        <v>0.36669234047358673</v>
      </c>
      <c r="FA101" s="36">
        <f t="shared" si="268"/>
        <v>-0.42944024445519052</v>
      </c>
      <c r="FB101" s="36">
        <f t="shared" si="269"/>
        <v>0.8622593333613916</v>
      </c>
      <c r="FC101" s="36">
        <f t="shared" si="301"/>
        <v>1.2289516738349784</v>
      </c>
      <c r="FD101" s="36">
        <f t="shared" si="270"/>
        <v>9.8621460088964675E-7</v>
      </c>
      <c r="FE101" s="36">
        <f t="shared" si="271"/>
        <v>3.8286057726758846</v>
      </c>
      <c r="FF101" s="36">
        <f t="shared" si="302"/>
        <v>7.4621910229929878</v>
      </c>
      <c r="FG101" s="36">
        <f t="shared" ca="1" si="272"/>
        <v>211.08906043355907</v>
      </c>
      <c r="FH101" s="36">
        <f t="shared" ca="1" si="273"/>
        <v>2.2884399010328789</v>
      </c>
      <c r="FI101" s="36">
        <f t="shared" ca="1" si="274"/>
        <v>-3.4901566051257955</v>
      </c>
      <c r="FJ101" s="36">
        <f t="shared" ca="1" si="275"/>
        <v>230.88844557732898</v>
      </c>
      <c r="FK101" s="36">
        <f t="shared" si="276"/>
        <v>7.8136252125471664E-2</v>
      </c>
      <c r="FL101" s="36">
        <f t="shared" si="277"/>
        <v>-2.5643326286378199</v>
      </c>
      <c r="FM101" s="36">
        <f t="shared" ca="1" si="278"/>
        <v>4.9731566826992308</v>
      </c>
      <c r="FN101" s="36">
        <f t="shared" ca="1" si="306"/>
        <v>225.91528889462975</v>
      </c>
    </row>
    <row r="102" spans="2:170" x14ac:dyDescent="0.25">
      <c r="B102" s="2">
        <v>94</v>
      </c>
      <c r="C102" s="2">
        <f t="shared" si="279"/>
        <v>8</v>
      </c>
      <c r="D102" s="2">
        <f t="shared" si="303"/>
        <v>118</v>
      </c>
      <c r="E102" s="2">
        <f t="shared" si="280"/>
        <v>10</v>
      </c>
      <c r="F102" s="189">
        <f t="shared" si="304"/>
        <v>48579</v>
      </c>
      <c r="G102" s="2">
        <f t="shared" si="281"/>
        <v>12</v>
      </c>
      <c r="H102" s="187">
        <f t="shared" si="155"/>
        <v>42.416666666666671</v>
      </c>
      <c r="I102" s="186">
        <f t="shared" si="282"/>
        <v>42</v>
      </c>
      <c r="J102" s="2">
        <f t="shared" si="156"/>
        <v>0</v>
      </c>
      <c r="K102" s="2">
        <f t="shared" si="157"/>
        <v>1</v>
      </c>
      <c r="L102">
        <f t="shared" si="158"/>
        <v>2</v>
      </c>
      <c r="M102" s="190">
        <f t="shared" si="283"/>
        <v>1.27491282E-3</v>
      </c>
      <c r="N102">
        <f t="shared" si="159"/>
        <v>1</v>
      </c>
      <c r="O102">
        <f t="shared" si="160"/>
        <v>100</v>
      </c>
      <c r="P102" s="58">
        <f t="shared" si="161"/>
        <v>5.7371076900000007E-3</v>
      </c>
      <c r="Q102" s="106">
        <f t="shared" si="162"/>
        <v>5.7371076900000007E-3</v>
      </c>
      <c r="R102" s="59">
        <f t="shared" si="163"/>
        <v>5.7371076900000007E-3</v>
      </c>
      <c r="S102" s="32">
        <f t="shared" si="284"/>
        <v>4.7935408217891773E-4</v>
      </c>
      <c r="T102">
        <f t="shared" si="164"/>
        <v>1</v>
      </c>
      <c r="U102" s="32">
        <f t="shared" si="285"/>
        <v>3.7631241000000005E-4</v>
      </c>
      <c r="V102">
        <f t="shared" si="165"/>
        <v>1</v>
      </c>
      <c r="W102">
        <f t="shared" si="166"/>
        <v>100</v>
      </c>
      <c r="X102" s="58">
        <f t="shared" si="167"/>
        <v>1.6934058450000004E-3</v>
      </c>
      <c r="Y102" s="58">
        <f t="shared" si="168"/>
        <v>1.6934058450000004E-3</v>
      </c>
      <c r="Z102" s="32">
        <f t="shared" si="169"/>
        <v>1.6934058450000004E-3</v>
      </c>
      <c r="AA102" s="32">
        <f t="shared" si="170"/>
        <v>1.4122679967487617E-4</v>
      </c>
      <c r="AB102" s="59">
        <f t="shared" si="171"/>
        <v>4.9056245199999996E-3</v>
      </c>
      <c r="AC102" s="59">
        <f t="shared" si="172"/>
        <v>4.9056245199999996E-3</v>
      </c>
      <c r="AD102">
        <f t="shared" si="173"/>
        <v>1</v>
      </c>
      <c r="AE102" s="59">
        <f t="shared" si="174"/>
        <v>4.9056245199999996E-3</v>
      </c>
      <c r="AF102" s="59">
        <f t="shared" si="175"/>
        <v>4.1758461800000006E-3</v>
      </c>
      <c r="AG102" s="59">
        <f t="shared" si="176"/>
        <v>4.1758461800000006E-3</v>
      </c>
      <c r="AH102">
        <f t="shared" si="177"/>
        <v>1</v>
      </c>
      <c r="AI102" s="59">
        <f t="shared" si="178"/>
        <v>4.1758461800000006E-3</v>
      </c>
      <c r="AJ102" s="59">
        <f t="shared" si="179"/>
        <v>0</v>
      </c>
      <c r="AK102" s="59">
        <f t="shared" si="180"/>
        <v>0</v>
      </c>
      <c r="AL102" s="59">
        <f t="shared" si="181"/>
        <v>0</v>
      </c>
      <c r="AM102" s="12">
        <f t="shared" si="286"/>
        <v>0.40094554802316512</v>
      </c>
      <c r="AN102" s="12">
        <f t="shared" si="287"/>
        <v>0</v>
      </c>
      <c r="AO102" s="66">
        <f t="shared" si="182"/>
        <v>1.921948851763675E-4</v>
      </c>
      <c r="AP102" s="66">
        <f t="shared" si="183"/>
        <v>5.6624256591200983E-5</v>
      </c>
      <c r="AQ102" s="59">
        <f t="shared" si="184"/>
        <v>1.9668883115672763E-3</v>
      </c>
      <c r="AR102" s="59">
        <f t="shared" si="185"/>
        <v>1.6742869351005409E-3</v>
      </c>
      <c r="AS102" s="59">
        <f t="shared" si="186"/>
        <v>0</v>
      </c>
      <c r="AT102" s="12">
        <f t="shared" si="187"/>
        <v>0.39705555363472977</v>
      </c>
      <c r="AU102" s="59">
        <f t="shared" si="288"/>
        <v>3.8597597340483958E-17</v>
      </c>
      <c r="AV102" s="59">
        <f t="shared" si="289"/>
        <v>0</v>
      </c>
      <c r="AW102" s="70">
        <f t="shared" si="188"/>
        <v>0</v>
      </c>
      <c r="AX102" s="20">
        <f t="shared" si="189"/>
        <v>200000</v>
      </c>
      <c r="AY102" s="20">
        <f t="shared" si="190"/>
        <v>0</v>
      </c>
      <c r="AZ102" s="20">
        <f t="shared" si="191"/>
        <v>0</v>
      </c>
      <c r="BA102" s="20">
        <f t="shared" si="192"/>
        <v>200000</v>
      </c>
      <c r="BB102" s="36">
        <f t="shared" si="193"/>
        <v>1</v>
      </c>
      <c r="BC102" s="36">
        <f t="shared" si="194"/>
        <v>0</v>
      </c>
      <c r="BD102" s="80">
        <f t="shared" si="195"/>
        <v>38.438977035273503</v>
      </c>
      <c r="BE102" s="36">
        <f t="shared" si="196"/>
        <v>0</v>
      </c>
      <c r="BF102" s="36">
        <f t="shared" si="197"/>
        <v>0</v>
      </c>
      <c r="BG102" s="36">
        <f t="shared" si="198"/>
        <v>38.438977035273503</v>
      </c>
      <c r="BH102" s="36">
        <f t="shared" si="199"/>
        <v>11.324851318240196</v>
      </c>
      <c r="BI102" s="36">
        <f t="shared" si="200"/>
        <v>0</v>
      </c>
      <c r="BJ102" s="36">
        <f t="shared" si="201"/>
        <v>0</v>
      </c>
      <c r="BK102" s="36">
        <f t="shared" si="202"/>
        <v>11.324851318240196</v>
      </c>
      <c r="BL102" s="68">
        <f ca="1">IF(OR(AT102=0,E102&gt;ProjTerm),0,VLOOKUP(D102,'Life Events'!$AE$5:$AI$1206,5,FALSE))</f>
        <v>9.3985789447593154E-3</v>
      </c>
      <c r="BM102" s="93">
        <f t="shared" ca="1" si="203"/>
        <v>9.3985789447593154E-3</v>
      </c>
      <c r="BN102" s="93">
        <f t="shared" ca="1" si="204"/>
        <v>3.7317579662911244E-3</v>
      </c>
      <c r="BO102" s="36">
        <f t="shared" ca="1" si="205"/>
        <v>0.56781133986557852</v>
      </c>
      <c r="BP102" s="36">
        <f t="shared" si="206"/>
        <v>2.0803664168836201E-2</v>
      </c>
      <c r="BQ102" s="36">
        <f t="shared" si="207"/>
        <v>98.304333780594291</v>
      </c>
      <c r="BR102" s="36">
        <f t="shared" si="208"/>
        <v>154.78110000000001</v>
      </c>
      <c r="BS102" s="36">
        <f t="shared" si="209"/>
        <v>152.15652917327546</v>
      </c>
      <c r="BT102" s="36">
        <f t="shared" si="210"/>
        <v>60.4145949300338</v>
      </c>
      <c r="BU102" s="70" cm="1">
        <f t="array" ref="BU102">IF(AND(ActInt=1,$J102=0),INDEX(Tbl_FwdNom,$B102-IVP,MATCH(ValnDt,Tbl_FwdNom_Cols)),INDEX(Tbl_FwdNom,$B102,MATCH(StartDt,Tbl_FwdNom_Cols)))</f>
        <v>13.37616089</v>
      </c>
      <c r="BV102" s="70" cm="1">
        <f t="array" ref="BV102">INDEX(Tbl_FwdReal,$B102,MATCH(StartDt,Tbl_FwdReal_Cols))</f>
        <v>5.7211301299999997</v>
      </c>
      <c r="BW102" s="70" cm="1">
        <f t="array" ref="BW102">IF(RunType&lt;&gt;"OPN",INDEX(Tbl_FwdReal,$B102,MATCH(ValnDt,Tbl_FwdReal_Cols)),IF(AND($J102=0,ActInt=1),INDEX(Tbl_FwdReal,$B102-IVP,MATCH(ValnDt,Tbl_FwdReal_Cols)),-999))*$K102</f>
        <v>5.7211301299999997</v>
      </c>
      <c r="BX102" s="70">
        <f t="shared" si="211"/>
        <v>5.7211301299999996E-2</v>
      </c>
      <c r="BY102" s="70">
        <f t="shared" si="290"/>
        <v>7.2407765132542545E-2</v>
      </c>
      <c r="BZ102" s="64">
        <f t="shared" si="305"/>
        <v>5.8425320890409527E-3</v>
      </c>
      <c r="CA102" s="70" cm="1">
        <f t="array" ref="CA102">IF($J102=1,CA101*(1+INDEX(Tbl_CPI,$B102,MATCH(IF(RunType="OPN",StartDt,ValnDt),Tbl_CPI_Cols))),0)</f>
        <v>0</v>
      </c>
      <c r="CB102" s="70">
        <f t="shared" si="291"/>
        <v>1.5129429157951677</v>
      </c>
      <c r="CC102" s="70">
        <f t="shared" si="292"/>
        <v>1.4289602880203034</v>
      </c>
      <c r="CD102" s="36">
        <f t="shared" si="212"/>
        <v>9.4101483303654945</v>
      </c>
      <c r="CE102" s="36">
        <f t="shared" si="213"/>
        <v>1.5748200769434009</v>
      </c>
      <c r="CF102" s="36">
        <f t="shared" si="214"/>
        <v>0</v>
      </c>
      <c r="CG102" s="36">
        <f t="shared" si="215"/>
        <v>4.4043741780856198</v>
      </c>
      <c r="CH102" s="36">
        <f t="shared" si="216"/>
        <v>3.7729570792976657</v>
      </c>
      <c r="CI102" s="36">
        <f t="shared" si="217"/>
        <v>0</v>
      </c>
      <c r="CJ102" s="36">
        <f t="shared" si="218"/>
        <v>0</v>
      </c>
      <c r="CK102" s="36">
        <f t="shared" si="219"/>
        <v>0</v>
      </c>
      <c r="CL102" s="36">
        <f t="shared" si="220"/>
        <v>0.63141709878795493</v>
      </c>
      <c r="CM102" s="36">
        <f t="shared" si="221"/>
        <v>4.4043741780856198</v>
      </c>
      <c r="CN102" s="36">
        <f t="shared" ca="1" si="222"/>
        <v>-10.10375890082336</v>
      </c>
      <c r="CO102" s="20">
        <f t="shared" si="223"/>
        <v>120000</v>
      </c>
      <c r="CP102" s="20">
        <f t="shared" si="224"/>
        <v>2</v>
      </c>
      <c r="CQ102" s="64">
        <f t="shared" si="225"/>
        <v>1.87341153E-3</v>
      </c>
      <c r="CR102" s="64">
        <f t="shared" si="226"/>
        <v>8.4303518849999995E-3</v>
      </c>
      <c r="CS102" s="36">
        <f t="shared" si="227"/>
        <v>33.93243289315658</v>
      </c>
      <c r="CT102" s="36">
        <f t="shared" si="228"/>
        <v>23.063386221164102</v>
      </c>
      <c r="CU102" s="36">
        <f t="shared" si="229"/>
        <v>6.794910790944118</v>
      </c>
      <c r="CV102" s="36">
        <f t="shared" si="293"/>
        <v>29.858297012108221</v>
      </c>
      <c r="CW102" s="36">
        <f t="shared" si="230"/>
        <v>29.858297012108221</v>
      </c>
      <c r="CX102" s="36">
        <f t="shared" si="231"/>
        <v>3.7312004939990651E-2</v>
      </c>
      <c r="CY102" s="36">
        <f t="shared" si="232"/>
        <v>33.895120888216589</v>
      </c>
      <c r="CZ102" s="36">
        <f t="shared" si="294"/>
        <v>4.0368238761083681</v>
      </c>
      <c r="DA102" s="64">
        <f t="shared" si="233"/>
        <v>1.0516662224621998E-2</v>
      </c>
      <c r="DB102" s="70">
        <f t="shared" si="295"/>
        <v>0.9895927869200396</v>
      </c>
      <c r="DC102" s="70">
        <f>PRODUCT($DB$8:DB102)</f>
        <v>0.45395570370132904</v>
      </c>
      <c r="DD102" s="36">
        <f t="shared" si="234"/>
        <v>2818.0666574126267</v>
      </c>
      <c r="DE102" s="36">
        <f t="shared" si="235"/>
        <v>2622.5285850141581</v>
      </c>
      <c r="DF102" s="36">
        <f t="shared" si="236"/>
        <v>558.29546467867283</v>
      </c>
      <c r="DG102" s="36">
        <f t="shared" si="237"/>
        <v>1.3297368289249567</v>
      </c>
      <c r="DH102" s="36">
        <f t="shared" ca="1" si="238"/>
        <v>11.482266766038483</v>
      </c>
      <c r="DI102" s="36">
        <f t="shared" si="239"/>
        <v>277.2757499808622</v>
      </c>
      <c r="DJ102" s="36">
        <f t="shared" ca="1" si="240"/>
        <v>650.18567219817987</v>
      </c>
      <c r="DK102" s="36">
        <f t="shared" si="241"/>
        <v>57.931238967003914</v>
      </c>
      <c r="DL102" s="36">
        <f t="shared" si="242"/>
        <v>65.76350778460278</v>
      </c>
      <c r="DM102" s="36">
        <f t="shared" ca="1" si="243"/>
        <v>658.01794101577877</v>
      </c>
      <c r="DN102" s="36">
        <f t="shared" ca="1" si="296"/>
        <v>658.01794101578275</v>
      </c>
      <c r="DO102" s="64" cm="1">
        <f t="array" ref="DO102">IFERROR(INDEX(Tbl_FwdNom,$B102,MATCH(LIDt,Tbl_FwdNom_Cols,0)),0)</f>
        <v>14.943806820000001</v>
      </c>
      <c r="DP102" s="64">
        <f t="shared" ca="1" si="297"/>
        <v>13.901320950000001</v>
      </c>
      <c r="DQ102" s="64">
        <f t="shared" ca="1" si="244"/>
        <v>1.0905897247011298E-2</v>
      </c>
      <c r="DR102" s="70">
        <f t="shared" ca="1" si="245"/>
        <v>0.98921175820943252</v>
      </c>
      <c r="DS102" s="70">
        <f ca="1">PRODUCT($DR$8:DR102)</f>
        <v>0.39783985127544058</v>
      </c>
      <c r="DT102" s="36">
        <f t="shared" ca="1" si="246"/>
        <v>2812.4717552900388</v>
      </c>
      <c r="DU102" s="36">
        <f t="shared" ca="1" si="247"/>
        <v>579.87723444644564</v>
      </c>
      <c r="DV102" s="36">
        <f t="shared" ca="1" si="248"/>
        <v>1.418164386884144</v>
      </c>
      <c r="DW102" s="36">
        <f t="shared" ca="1" si="249"/>
        <v>11.529859134499555</v>
      </c>
      <c r="DX102" s="36">
        <f t="shared" ca="1" si="250"/>
        <v>2914.0113134723683</v>
      </c>
      <c r="DY102" s="36">
        <f t="shared" ca="1" si="251"/>
        <v>30.78531178006109</v>
      </c>
      <c r="DZ102" s="36">
        <f t="shared" ca="1" si="252"/>
        <v>261.71172926223886</v>
      </c>
      <c r="EA102" s="36">
        <f t="shared" ca="1" si="253"/>
        <v>0</v>
      </c>
      <c r="EB102" s="36">
        <f t="shared" ca="1" si="254"/>
        <v>780.94641205403127</v>
      </c>
      <c r="EC102" s="36">
        <f t="shared" ca="1" si="255"/>
        <v>57.899095397365365</v>
      </c>
      <c r="ED102" s="36">
        <f t="shared" ca="1" si="256"/>
        <v>65.727018423597514</v>
      </c>
      <c r="EE102" s="36">
        <f t="shared" ca="1" si="298"/>
        <v>7.8279230262321491</v>
      </c>
      <c r="EF102" s="36">
        <f t="shared" ca="1" si="257"/>
        <v>788.77433508026343</v>
      </c>
      <c r="EG102" s="64"/>
      <c r="EH102" s="64"/>
      <c r="EI102" s="64"/>
      <c r="EJ102" s="70"/>
      <c r="EK102" s="70"/>
      <c r="EL102" s="70"/>
      <c r="EM102" s="70"/>
      <c r="EN102" s="70"/>
      <c r="EO102" s="36">
        <f t="shared" ca="1" si="258"/>
        <v>6.784993037043539</v>
      </c>
      <c r="EP102" s="36">
        <f t="shared" ca="1" si="259"/>
        <v>0</v>
      </c>
      <c r="EQ102" s="36">
        <f t="shared" si="260"/>
        <v>84.900722205922804</v>
      </c>
      <c r="ER102" s="36">
        <f t="shared" si="261"/>
        <v>16.892308783861935</v>
      </c>
      <c r="ES102" s="36">
        <f t="shared" si="262"/>
        <v>-15.426575954008479</v>
      </c>
      <c r="ET102" s="36">
        <f t="shared" ca="1" si="263"/>
        <v>0</v>
      </c>
      <c r="EU102" s="36">
        <f t="shared" ca="1" si="299"/>
        <v>16.892308783861935</v>
      </c>
      <c r="EV102" s="36">
        <f t="shared" si="264"/>
        <v>4.5770129869940908</v>
      </c>
      <c r="EW102" s="36">
        <f t="shared" si="265"/>
        <v>110.97949077568029</v>
      </c>
      <c r="EX102" s="36">
        <f t="shared" ca="1" si="300"/>
        <v>217.34953475245914</v>
      </c>
      <c r="EY102" s="36">
        <f t="shared" si="266"/>
        <v>1.6034752874933633</v>
      </c>
      <c r="EZ102" s="36">
        <f t="shared" si="267"/>
        <v>0.24452055937455439</v>
      </c>
      <c r="FA102" s="36">
        <f t="shared" si="268"/>
        <v>-0.2863625912025079</v>
      </c>
      <c r="FB102" s="36">
        <f t="shared" si="269"/>
        <v>0.57497828901240644</v>
      </c>
      <c r="FC102" s="36">
        <f t="shared" si="301"/>
        <v>0.81949884838696085</v>
      </c>
      <c r="FD102" s="36">
        <f t="shared" si="270"/>
        <v>6.5763507784602777E-7</v>
      </c>
      <c r="FE102" s="36">
        <f t="shared" si="271"/>
        <v>2.5530198529652379</v>
      </c>
      <c r="FF102" s="36">
        <f t="shared" si="302"/>
        <v>4.9759946464806397</v>
      </c>
      <c r="FG102" s="36">
        <f t="shared" ca="1" si="272"/>
        <v>212.37354010597849</v>
      </c>
      <c r="FH102" s="36">
        <f t="shared" ca="1" si="273"/>
        <v>2.285791641670353</v>
      </c>
      <c r="FI102" s="36">
        <f t="shared" ca="1" si="274"/>
        <v>-3.4564174196408954</v>
      </c>
      <c r="FJ102" s="36">
        <f t="shared" ca="1" si="275"/>
        <v>229.95007382067658</v>
      </c>
      <c r="FK102" s="36">
        <f t="shared" si="276"/>
        <v>5.2330854928564235E-2</v>
      </c>
      <c r="FL102" s="36">
        <f t="shared" si="277"/>
        <v>-2.5395673654355675</v>
      </c>
      <c r="FM102" s="36">
        <f t="shared" ca="1" si="278"/>
        <v>2.4878260530384684</v>
      </c>
      <c r="FN102" s="36">
        <f t="shared" ca="1" si="306"/>
        <v>227.4622477676381</v>
      </c>
    </row>
    <row r="103" spans="2:170" x14ac:dyDescent="0.25">
      <c r="B103" s="2">
        <v>95</v>
      </c>
      <c r="C103" s="2">
        <f t="shared" si="279"/>
        <v>8</v>
      </c>
      <c r="D103" s="2">
        <f t="shared" si="303"/>
        <v>119</v>
      </c>
      <c r="E103" s="2">
        <f t="shared" si="280"/>
        <v>10</v>
      </c>
      <c r="F103" s="189">
        <f t="shared" si="304"/>
        <v>48610</v>
      </c>
      <c r="G103" s="2">
        <f t="shared" si="281"/>
        <v>1</v>
      </c>
      <c r="H103" s="187">
        <f t="shared" si="155"/>
        <v>42.5</v>
      </c>
      <c r="I103" s="186">
        <f t="shared" si="282"/>
        <v>42</v>
      </c>
      <c r="J103" s="2">
        <f t="shared" si="156"/>
        <v>0</v>
      </c>
      <c r="K103" s="2">
        <f t="shared" si="157"/>
        <v>1</v>
      </c>
      <c r="L103">
        <f t="shared" si="158"/>
        <v>2</v>
      </c>
      <c r="M103" s="190">
        <f t="shared" si="283"/>
        <v>1.27491282E-3</v>
      </c>
      <c r="N103">
        <f t="shared" si="159"/>
        <v>1</v>
      </c>
      <c r="O103">
        <f t="shared" si="160"/>
        <v>100</v>
      </c>
      <c r="P103" s="58">
        <f t="shared" si="161"/>
        <v>5.7371076900000007E-3</v>
      </c>
      <c r="Q103" s="106">
        <f t="shared" si="162"/>
        <v>5.7371076900000007E-3</v>
      </c>
      <c r="R103" s="59">
        <f t="shared" si="163"/>
        <v>5.7371076900000007E-3</v>
      </c>
      <c r="S103" s="32">
        <f t="shared" si="284"/>
        <v>4.7935408217891773E-4</v>
      </c>
      <c r="T103">
        <f t="shared" si="164"/>
        <v>1</v>
      </c>
      <c r="U103" s="32">
        <f t="shared" si="285"/>
        <v>3.7631241000000005E-4</v>
      </c>
      <c r="V103">
        <f t="shared" si="165"/>
        <v>1</v>
      </c>
      <c r="W103">
        <f t="shared" si="166"/>
        <v>100</v>
      </c>
      <c r="X103" s="58">
        <f t="shared" si="167"/>
        <v>1.6934058450000004E-3</v>
      </c>
      <c r="Y103" s="58">
        <f t="shared" si="168"/>
        <v>1.6934058450000004E-3</v>
      </c>
      <c r="Z103" s="32">
        <f t="shared" si="169"/>
        <v>1.6934058450000004E-3</v>
      </c>
      <c r="AA103" s="32">
        <f t="shared" si="170"/>
        <v>1.4122679967487617E-4</v>
      </c>
      <c r="AB103" s="59">
        <f t="shared" si="171"/>
        <v>4.9056245199999996E-3</v>
      </c>
      <c r="AC103" s="59">
        <f t="shared" si="172"/>
        <v>4.9056245199999996E-3</v>
      </c>
      <c r="AD103">
        <f t="shared" si="173"/>
        <v>1</v>
      </c>
      <c r="AE103" s="59">
        <f t="shared" si="174"/>
        <v>4.9056245199999996E-3</v>
      </c>
      <c r="AF103" s="59">
        <f t="shared" si="175"/>
        <v>4.1758461800000006E-3</v>
      </c>
      <c r="AG103" s="59">
        <f t="shared" si="176"/>
        <v>4.1758461800000006E-3</v>
      </c>
      <c r="AH103">
        <f t="shared" si="177"/>
        <v>1</v>
      </c>
      <c r="AI103" s="59">
        <f t="shared" si="178"/>
        <v>4.1758461800000006E-3</v>
      </c>
      <c r="AJ103" s="59">
        <f t="shared" si="179"/>
        <v>0</v>
      </c>
      <c r="AK103" s="59">
        <f t="shared" si="180"/>
        <v>0</v>
      </c>
      <c r="AL103" s="59">
        <f t="shared" si="181"/>
        <v>0</v>
      </c>
      <c r="AM103" s="12">
        <f t="shared" si="286"/>
        <v>0.39705555363472977</v>
      </c>
      <c r="AN103" s="12">
        <f t="shared" si="287"/>
        <v>0</v>
      </c>
      <c r="AO103" s="66">
        <f t="shared" si="182"/>
        <v>1.9033020048661792E-4</v>
      </c>
      <c r="AP103" s="66">
        <f t="shared" si="183"/>
        <v>5.6074885132969034E-5</v>
      </c>
      <c r="AQ103" s="59">
        <f t="shared" si="184"/>
        <v>1.9478054597127053E-3</v>
      </c>
      <c r="AR103" s="59">
        <f t="shared" si="185"/>
        <v>1.6580429168933718E-3</v>
      </c>
      <c r="AS103" s="59">
        <f t="shared" si="186"/>
        <v>0</v>
      </c>
      <c r="AT103" s="12">
        <f t="shared" si="187"/>
        <v>0.3932033001725041</v>
      </c>
      <c r="AU103" s="59">
        <f t="shared" si="288"/>
        <v>0</v>
      </c>
      <c r="AV103" s="59">
        <f t="shared" si="289"/>
        <v>-9.9746599868666408E-18</v>
      </c>
      <c r="AW103" s="70">
        <f t="shared" si="188"/>
        <v>0</v>
      </c>
      <c r="AX103" s="20">
        <f t="shared" si="189"/>
        <v>200000</v>
      </c>
      <c r="AY103" s="20">
        <f t="shared" si="190"/>
        <v>0</v>
      </c>
      <c r="AZ103" s="20">
        <f t="shared" si="191"/>
        <v>0</v>
      </c>
      <c r="BA103" s="20">
        <f t="shared" si="192"/>
        <v>200000</v>
      </c>
      <c r="BB103" s="36">
        <f t="shared" si="193"/>
        <v>1</v>
      </c>
      <c r="BC103" s="36">
        <f t="shared" si="194"/>
        <v>0</v>
      </c>
      <c r="BD103" s="80">
        <f t="shared" si="195"/>
        <v>38.066040097323587</v>
      </c>
      <c r="BE103" s="36">
        <f t="shared" si="196"/>
        <v>0</v>
      </c>
      <c r="BF103" s="36">
        <f t="shared" si="197"/>
        <v>0</v>
      </c>
      <c r="BG103" s="36">
        <f t="shared" si="198"/>
        <v>38.066040097323587</v>
      </c>
      <c r="BH103" s="36">
        <f t="shared" si="199"/>
        <v>11.214977026593807</v>
      </c>
      <c r="BI103" s="36">
        <f t="shared" si="200"/>
        <v>0</v>
      </c>
      <c r="BJ103" s="36">
        <f t="shared" si="201"/>
        <v>0</v>
      </c>
      <c r="BK103" s="36">
        <f t="shared" si="202"/>
        <v>11.214977026593807</v>
      </c>
      <c r="BL103" s="68">
        <f ca="1">IF(OR(AT103=0,E103&gt;ProjTerm),0,VLOOKUP(D103,'Life Events'!$AE$5:$AI$1206,5,FALSE))</f>
        <v>9.3985789447593171E-3</v>
      </c>
      <c r="BM103" s="93">
        <f t="shared" ca="1" si="203"/>
        <v>9.3985789447593171E-3</v>
      </c>
      <c r="BN103" s="93">
        <f t="shared" ca="1" si="204"/>
        <v>3.6955522580111744E-3</v>
      </c>
      <c r="BO103" s="36">
        <f t="shared" ca="1" si="205"/>
        <v>0.56230240495744122</v>
      </c>
      <c r="BP103" s="36">
        <f t="shared" si="206"/>
        <v>2.0601825945978588E-2</v>
      </c>
      <c r="BQ103" s="36">
        <f t="shared" si="207"/>
        <v>98.304333780594291</v>
      </c>
      <c r="BR103" s="36">
        <f t="shared" si="208"/>
        <v>154.78110000000001</v>
      </c>
      <c r="BS103" s="36">
        <f t="shared" si="209"/>
        <v>152.15652917327546</v>
      </c>
      <c r="BT103" s="36">
        <f t="shared" si="210"/>
        <v>59.828449413725806</v>
      </c>
      <c r="BU103" s="70" cm="1">
        <f t="array" ref="BU103">IF(AND(ActInt=1,$J103=0),INDEX(Tbl_FwdNom,$B103-IVP,MATCH(ValnDt,Tbl_FwdNom_Cols)),INDEX(Tbl_FwdNom,$B103,MATCH(StartDt,Tbl_FwdNom_Cols)))</f>
        <v>13.436717585</v>
      </c>
      <c r="BV103" s="70" cm="1">
        <f t="array" ref="BV103">INDEX(Tbl_FwdReal,$B103,MATCH(StartDt,Tbl_FwdReal_Cols))</f>
        <v>5.738813801</v>
      </c>
      <c r="BW103" s="70" cm="1">
        <f t="array" ref="BW103">IF(RunType&lt;&gt;"OPN",INDEX(Tbl_FwdReal,$B103,MATCH(ValnDt,Tbl_FwdReal_Cols)),IF(AND($J103=0,ActInt=1),INDEX(Tbl_FwdReal,$B103-IVP,MATCH(ValnDt,Tbl_FwdReal_Cols)),-999))*$K103</f>
        <v>5.738813801</v>
      </c>
      <c r="BX103" s="70">
        <f t="shared" si="211"/>
        <v>5.7388138009999999E-2</v>
      </c>
      <c r="BY103" s="70">
        <f t="shared" si="290"/>
        <v>7.2801117274565064E-2</v>
      </c>
      <c r="BZ103" s="64">
        <f t="shared" si="305"/>
        <v>5.8732716258691475E-3</v>
      </c>
      <c r="CA103" s="70" cm="1">
        <f t="array" ref="CA103">IF($J103=1,CA102*(1+INDEX(Tbl_CPI,$B103,MATCH(IF(RunType="OPN",StartDt,ValnDt),Tbl_CPI_Cols))),0)</f>
        <v>0</v>
      </c>
      <c r="CB103" s="70">
        <f t="shared" si="291"/>
        <v>1.5218288404940672</v>
      </c>
      <c r="CC103" s="70">
        <f t="shared" si="292"/>
        <v>1.4289602880203034</v>
      </c>
      <c r="CD103" s="36">
        <f t="shared" si="212"/>
        <v>9.4101483303654945</v>
      </c>
      <c r="CE103" s="36">
        <f t="shared" si="213"/>
        <v>1.5748200769434009</v>
      </c>
      <c r="CF103" s="36">
        <f t="shared" si="214"/>
        <v>0</v>
      </c>
      <c r="CG103" s="36">
        <f t="shared" si="215"/>
        <v>4.3616427126240485</v>
      </c>
      <c r="CH103" s="36">
        <f t="shared" si="216"/>
        <v>3.7363516550981992</v>
      </c>
      <c r="CI103" s="36">
        <f t="shared" si="217"/>
        <v>0</v>
      </c>
      <c r="CJ103" s="36">
        <f t="shared" si="218"/>
        <v>0</v>
      </c>
      <c r="CK103" s="36">
        <f t="shared" si="219"/>
        <v>0</v>
      </c>
      <c r="CL103" s="36">
        <f t="shared" si="220"/>
        <v>0.62529105752584979</v>
      </c>
      <c r="CM103" s="36">
        <f t="shared" si="221"/>
        <v>4.3616427126240485</v>
      </c>
      <c r="CN103" s="36">
        <f t="shared" ca="1" si="222"/>
        <v>-10.005731710796949</v>
      </c>
      <c r="CO103" s="20">
        <f t="shared" si="223"/>
        <v>120000</v>
      </c>
      <c r="CP103" s="20">
        <f t="shared" si="224"/>
        <v>2</v>
      </c>
      <c r="CQ103" s="64">
        <f t="shared" si="225"/>
        <v>1.87341153E-3</v>
      </c>
      <c r="CR103" s="64">
        <f t="shared" si="226"/>
        <v>8.4303518849999995E-3</v>
      </c>
      <c r="CS103" s="36">
        <f t="shared" si="227"/>
        <v>33.603218678929387</v>
      </c>
      <c r="CT103" s="36">
        <f t="shared" si="228"/>
        <v>22.839624058394151</v>
      </c>
      <c r="CU103" s="36">
        <f t="shared" si="229"/>
        <v>6.7289862159562839</v>
      </c>
      <c r="CV103" s="36">
        <f t="shared" si="293"/>
        <v>29.568610274350434</v>
      </c>
      <c r="CW103" s="36">
        <f t="shared" si="230"/>
        <v>29.568610274350434</v>
      </c>
      <c r="CX103" s="36">
        <f t="shared" si="231"/>
        <v>3.6950001943446331E-2</v>
      </c>
      <c r="CY103" s="36">
        <f t="shared" si="232"/>
        <v>33.566268676985942</v>
      </c>
      <c r="CZ103" s="36">
        <f t="shared" si="294"/>
        <v>3.9976584026355084</v>
      </c>
      <c r="DA103" s="64">
        <f t="shared" si="233"/>
        <v>1.056162947743422E-2</v>
      </c>
      <c r="DB103" s="70">
        <f t="shared" si="295"/>
        <v>0.98954875272387333</v>
      </c>
      <c r="DC103" s="70">
        <f>PRODUCT($DB$8:DB103)</f>
        <v>0.44921130038953838</v>
      </c>
      <c r="DD103" s="36">
        <f t="shared" si="234"/>
        <v>2788.0015838772047</v>
      </c>
      <c r="DE103" s="36">
        <f t="shared" si="235"/>
        <v>2612.1607201257343</v>
      </c>
      <c r="DF103" s="36">
        <f t="shared" si="236"/>
        <v>552.97699748894706</v>
      </c>
      <c r="DG103" s="36">
        <f t="shared" si="237"/>
        <v>1.3231791906685819</v>
      </c>
      <c r="DH103" s="36">
        <f t="shared" ca="1" si="238"/>
        <v>11.041235808224998</v>
      </c>
      <c r="DI103" s="36">
        <f t="shared" si="239"/>
        <v>275.79652494837001</v>
      </c>
      <c r="DJ103" s="36">
        <f t="shared" ca="1" si="240"/>
        <v>662.65071530340322</v>
      </c>
      <c r="DK103" s="36">
        <f t="shared" si="241"/>
        <v>28.974476973791674</v>
      </c>
      <c r="DL103" s="36">
        <f t="shared" si="242"/>
        <v>32.891808909974181</v>
      </c>
      <c r="DM103" s="36">
        <f t="shared" ca="1" si="243"/>
        <v>666.56804723958578</v>
      </c>
      <c r="DN103" s="36">
        <f t="shared" ca="1" si="296"/>
        <v>666.5680472395893</v>
      </c>
      <c r="DO103" s="64" cm="1">
        <f t="array" ref="DO103">IFERROR(INDEX(Tbl_FwdNom,$B103,MATCH(LIDt,Tbl_FwdNom_Cols,0)),0)</f>
        <v>15.049399279999999</v>
      </c>
      <c r="DP103" s="64">
        <f t="shared" ca="1" si="297"/>
        <v>13.94776895</v>
      </c>
      <c r="DQ103" s="64">
        <f t="shared" ca="1" si="244"/>
        <v>1.0940244070934968E-2</v>
      </c>
      <c r="DR103" s="70">
        <f t="shared" ca="1" si="245"/>
        <v>0.98917814961359152</v>
      </c>
      <c r="DS103" s="70">
        <f ca="1">PRODUCT($DR$8:DR103)</f>
        <v>0.39353448792718676</v>
      </c>
      <c r="DT103" s="36">
        <f t="shared" ca="1" si="246"/>
        <v>2805.1748426381992</v>
      </c>
      <c r="DU103" s="36">
        <f t="shared" ca="1" si="247"/>
        <v>575.00625589587469</v>
      </c>
      <c r="DV103" s="36">
        <f t="shared" ca="1" si="248"/>
        <v>1.4130776254633859</v>
      </c>
      <c r="DW103" s="36">
        <f t="shared" ca="1" si="249"/>
        <v>11.093696202577037</v>
      </c>
      <c r="DX103" s="36">
        <f t="shared" ca="1" si="250"/>
        <v>2886.0628590534961</v>
      </c>
      <c r="DY103" s="36">
        <f t="shared" ca="1" si="251"/>
        <v>30.489978710424232</v>
      </c>
      <c r="DZ103" s="36">
        <f t="shared" ca="1" si="252"/>
        <v>260.79769120245442</v>
      </c>
      <c r="EA103" s="36">
        <f t="shared" ca="1" si="253"/>
        <v>0</v>
      </c>
      <c r="EB103" s="36">
        <f t="shared" ca="1" si="254"/>
        <v>795.08652797057016</v>
      </c>
      <c r="EC103" s="36">
        <f t="shared" ca="1" si="255"/>
        <v>28.963915358148455</v>
      </c>
      <c r="ED103" s="36">
        <f t="shared" ca="1" si="256"/>
        <v>32.879819370220574</v>
      </c>
      <c r="EE103" s="36">
        <f t="shared" ca="1" si="298"/>
        <v>3.9159040120721187</v>
      </c>
      <c r="EF103" s="36">
        <f t="shared" ca="1" si="257"/>
        <v>799.00243198264229</v>
      </c>
      <c r="EG103" s="64"/>
      <c r="EH103" s="64"/>
      <c r="EI103" s="64"/>
      <c r="EJ103" s="70"/>
      <c r="EK103" s="70"/>
      <c r="EL103" s="70"/>
      <c r="EM103" s="70"/>
      <c r="EN103" s="70"/>
      <c r="EO103" s="36">
        <f t="shared" ca="1" si="258"/>
        <v>6.9036756282691343</v>
      </c>
      <c r="EP103" s="36">
        <f t="shared" ca="1" si="259"/>
        <v>0</v>
      </c>
      <c r="EQ103" s="36">
        <f t="shared" si="260"/>
        <v>84.482031671208887</v>
      </c>
      <c r="ER103" s="36">
        <f t="shared" si="261"/>
        <v>16.712090014219289</v>
      </c>
      <c r="ES103" s="36">
        <f t="shared" si="262"/>
        <v>-15.261994630413078</v>
      </c>
      <c r="ET103" s="36">
        <f t="shared" ca="1" si="263"/>
        <v>0</v>
      </c>
      <c r="EU103" s="36">
        <f t="shared" ca="1" si="299"/>
        <v>16.712090014219289</v>
      </c>
      <c r="EV103" s="36">
        <f t="shared" si="264"/>
        <v>4.5525953010447395</v>
      </c>
      <c r="EW103" s="36">
        <f t="shared" si="265"/>
        <v>110.4321919880157</v>
      </c>
      <c r="EX103" s="36">
        <f t="shared" ca="1" si="300"/>
        <v>216.17890897448859</v>
      </c>
      <c r="EY103" s="36">
        <f t="shared" si="266"/>
        <v>0.8019828096889613</v>
      </c>
      <c r="EZ103" s="36">
        <f t="shared" si="267"/>
        <v>0.1222976660528878</v>
      </c>
      <c r="FA103" s="36">
        <f t="shared" si="268"/>
        <v>-0.14322507947185889</v>
      </c>
      <c r="FB103" s="36">
        <f t="shared" si="269"/>
        <v>0.28757705673978462</v>
      </c>
      <c r="FC103" s="36">
        <f t="shared" si="301"/>
        <v>0.40987472279267245</v>
      </c>
      <c r="FD103" s="36">
        <f t="shared" si="270"/>
        <v>3.289180890997418E-7</v>
      </c>
      <c r="FE103" s="36">
        <f t="shared" si="271"/>
        <v>1.2769002745739135</v>
      </c>
      <c r="FF103" s="36">
        <f t="shared" si="302"/>
        <v>2.4887581359736366</v>
      </c>
      <c r="FG103" s="36">
        <f t="shared" ca="1" si="272"/>
        <v>213.69015083851497</v>
      </c>
      <c r="FH103" s="36">
        <f t="shared" ca="1" si="273"/>
        <v>2.2832015374245276</v>
      </c>
      <c r="FI103" s="36">
        <f t="shared" ca="1" si="274"/>
        <v>-3.4233175274071885</v>
      </c>
      <c r="FJ103" s="36">
        <f t="shared" ca="1" si="275"/>
        <v>229.0424662249971</v>
      </c>
      <c r="FK103" s="36">
        <f t="shared" si="276"/>
        <v>2.6285341291103402E-2</v>
      </c>
      <c r="FL103" s="36">
        <f t="shared" si="277"/>
        <v>-2.5150434772647401</v>
      </c>
      <c r="FM103" s="36">
        <f t="shared" ca="1" si="278"/>
        <v>0</v>
      </c>
      <c r="FN103" s="36">
        <f t="shared" ca="1" si="306"/>
        <v>229.0424662249971</v>
      </c>
    </row>
    <row r="104" spans="2:170" x14ac:dyDescent="0.25">
      <c r="B104" s="2">
        <v>96</v>
      </c>
      <c r="C104" s="2">
        <f t="shared" si="279"/>
        <v>8</v>
      </c>
      <c r="D104" s="2">
        <f t="shared" si="303"/>
        <v>120</v>
      </c>
      <c r="E104" s="2">
        <f t="shared" si="280"/>
        <v>10</v>
      </c>
      <c r="F104" s="189">
        <f t="shared" si="304"/>
        <v>48638</v>
      </c>
      <c r="G104" s="2">
        <f t="shared" si="281"/>
        <v>2</v>
      </c>
      <c r="H104" s="187">
        <f t="shared" si="155"/>
        <v>42.583333333333336</v>
      </c>
      <c r="I104" s="186">
        <f t="shared" si="282"/>
        <v>42</v>
      </c>
      <c r="J104" s="2">
        <f t="shared" si="156"/>
        <v>0</v>
      </c>
      <c r="K104" s="2">
        <f t="shared" si="157"/>
        <v>1</v>
      </c>
      <c r="L104">
        <f t="shared" si="158"/>
        <v>2</v>
      </c>
      <c r="M104" s="190">
        <f t="shared" si="283"/>
        <v>1.27491282E-3</v>
      </c>
      <c r="N104">
        <f t="shared" si="159"/>
        <v>1</v>
      </c>
      <c r="O104">
        <f t="shared" si="160"/>
        <v>100</v>
      </c>
      <c r="P104" s="58">
        <f t="shared" si="161"/>
        <v>5.7371076900000007E-3</v>
      </c>
      <c r="Q104" s="106">
        <f t="shared" si="162"/>
        <v>5.7371076900000007E-3</v>
      </c>
      <c r="R104" s="59">
        <f t="shared" si="163"/>
        <v>5.7371076900000007E-3</v>
      </c>
      <c r="S104" s="32">
        <f t="shared" si="284"/>
        <v>4.7935408217891773E-4</v>
      </c>
      <c r="T104">
        <f t="shared" si="164"/>
        <v>1</v>
      </c>
      <c r="U104" s="32">
        <f t="shared" si="285"/>
        <v>3.7631241000000005E-4</v>
      </c>
      <c r="V104">
        <f t="shared" si="165"/>
        <v>1</v>
      </c>
      <c r="W104">
        <f t="shared" si="166"/>
        <v>100</v>
      </c>
      <c r="X104" s="58">
        <f t="shared" si="167"/>
        <v>1.6934058450000004E-3</v>
      </c>
      <c r="Y104" s="58">
        <f t="shared" si="168"/>
        <v>1.6934058450000004E-3</v>
      </c>
      <c r="Z104" s="32">
        <f t="shared" si="169"/>
        <v>1.6934058450000004E-3</v>
      </c>
      <c r="AA104" s="32">
        <f t="shared" si="170"/>
        <v>1.4122679967487617E-4</v>
      </c>
      <c r="AB104" s="59">
        <f t="shared" si="171"/>
        <v>4.9056245199999996E-3</v>
      </c>
      <c r="AC104" s="59">
        <f t="shared" si="172"/>
        <v>4.9056245199999996E-3</v>
      </c>
      <c r="AD104">
        <f t="shared" si="173"/>
        <v>1</v>
      </c>
      <c r="AE104" s="59">
        <f t="shared" si="174"/>
        <v>4.9056245199999996E-3</v>
      </c>
      <c r="AF104" s="59">
        <f t="shared" si="175"/>
        <v>4.1758461800000006E-3</v>
      </c>
      <c r="AG104" s="59">
        <f t="shared" si="176"/>
        <v>4.1758461800000006E-3</v>
      </c>
      <c r="AH104">
        <f t="shared" si="177"/>
        <v>1</v>
      </c>
      <c r="AI104" s="59">
        <f t="shared" si="178"/>
        <v>4.1758461800000006E-3</v>
      </c>
      <c r="AJ104" s="59">
        <f t="shared" si="179"/>
        <v>0</v>
      </c>
      <c r="AK104" s="59">
        <f t="shared" si="180"/>
        <v>0</v>
      </c>
      <c r="AL104" s="59">
        <f t="shared" si="181"/>
        <v>0</v>
      </c>
      <c r="AM104" s="12">
        <f t="shared" si="286"/>
        <v>0.3932033001725041</v>
      </c>
      <c r="AN104" s="12">
        <f t="shared" si="287"/>
        <v>0</v>
      </c>
      <c r="AO104" s="66">
        <f t="shared" si="182"/>
        <v>1.8848360706391219E-4</v>
      </c>
      <c r="AP104" s="66">
        <f t="shared" si="183"/>
        <v>5.553084370496244E-5</v>
      </c>
      <c r="AQ104" s="59">
        <f t="shared" si="184"/>
        <v>1.9289077506711562E-3</v>
      </c>
      <c r="AR104" s="59">
        <f t="shared" si="185"/>
        <v>1.6419564989887448E-3</v>
      </c>
      <c r="AS104" s="59">
        <f t="shared" si="186"/>
        <v>0</v>
      </c>
      <c r="AT104" s="12">
        <f t="shared" si="187"/>
        <v>0.38938842147207531</v>
      </c>
      <c r="AU104" s="59">
        <f t="shared" si="288"/>
        <v>0</v>
      </c>
      <c r="AV104" s="59">
        <f t="shared" si="289"/>
        <v>-1.6263032587282567E-17</v>
      </c>
      <c r="AW104" s="70">
        <f t="shared" si="188"/>
        <v>0</v>
      </c>
      <c r="AX104" s="20">
        <f t="shared" si="189"/>
        <v>200000</v>
      </c>
      <c r="AY104" s="20">
        <f t="shared" si="190"/>
        <v>0</v>
      </c>
      <c r="AZ104" s="20">
        <f t="shared" si="191"/>
        <v>0</v>
      </c>
      <c r="BA104" s="20">
        <f t="shared" si="192"/>
        <v>200000</v>
      </c>
      <c r="BB104" s="36">
        <f t="shared" si="193"/>
        <v>1</v>
      </c>
      <c r="BC104" s="36">
        <f t="shared" si="194"/>
        <v>0</v>
      </c>
      <c r="BD104" s="80">
        <f t="shared" si="195"/>
        <v>37.696721412782438</v>
      </c>
      <c r="BE104" s="36">
        <f t="shared" si="196"/>
        <v>0</v>
      </c>
      <c r="BF104" s="36">
        <f t="shared" si="197"/>
        <v>0</v>
      </c>
      <c r="BG104" s="36">
        <f t="shared" si="198"/>
        <v>37.696721412782438</v>
      </c>
      <c r="BH104" s="36">
        <f t="shared" si="199"/>
        <v>11.106168740992487</v>
      </c>
      <c r="BI104" s="36">
        <f t="shared" si="200"/>
        <v>0</v>
      </c>
      <c r="BJ104" s="36">
        <f t="shared" si="201"/>
        <v>0</v>
      </c>
      <c r="BK104" s="36">
        <f t="shared" si="202"/>
        <v>11.106168740992487</v>
      </c>
      <c r="BL104" s="68">
        <f ca="1">IF(OR(AT104=0,E104&gt;ProjTerm),0,VLOOKUP(D104,'Life Events'!$AE$5:$AI$1206,5,FALSE))</f>
        <v>9.3985789447593188E-3</v>
      </c>
      <c r="BM104" s="93">
        <f t="shared" ca="1" si="203"/>
        <v>9.3985789447593188E-3</v>
      </c>
      <c r="BN104" s="93">
        <f t="shared" ca="1" si="204"/>
        <v>3.6596978193805143E-3</v>
      </c>
      <c r="BO104" s="36">
        <f t="shared" ca="1" si="205"/>
        <v>0.55684691801994379</v>
      </c>
      <c r="BP104" s="36">
        <f t="shared" si="206"/>
        <v>2.0401945967970334E-2</v>
      </c>
      <c r="BQ104" s="36">
        <f t="shared" si="207"/>
        <v>98.304333780594291</v>
      </c>
      <c r="BR104" s="36">
        <f t="shared" si="208"/>
        <v>154.78110000000001</v>
      </c>
      <c r="BS104" s="36">
        <f t="shared" si="209"/>
        <v>152.15652917327546</v>
      </c>
      <c r="BT104" s="36">
        <f t="shared" si="210"/>
        <v>59.247990711451507</v>
      </c>
      <c r="BU104" s="70" cm="1">
        <f t="array" ref="BU104">IF(AND(ActInt=1,$J104=0),INDEX(Tbl_FwdNom,$B104-IVP,MATCH(ValnDt,Tbl_FwdNom_Cols)),INDEX(Tbl_FwdNom,$B104,MATCH(StartDt,Tbl_FwdNom_Cols)))</f>
        <v>13.494351621</v>
      </c>
      <c r="BV104" s="70" cm="1">
        <f t="array" ref="BV104">INDEX(Tbl_FwdReal,$B104,MATCH(StartDt,Tbl_FwdReal_Cols))</f>
        <v>5.7556425090000003</v>
      </c>
      <c r="BW104" s="70" cm="1">
        <f t="array" ref="BW104">IF(RunType&lt;&gt;"OPN",INDEX(Tbl_FwdReal,$B104,MATCH(ValnDt,Tbl_FwdReal_Cols)),IF(AND($J104=0,ActInt=1),INDEX(Tbl_FwdReal,$B104-IVP,MATCH(ValnDt,Tbl_FwdReal_Cols)),-999))*$K104</f>
        <v>5.7556425090000003</v>
      </c>
      <c r="BX104" s="70">
        <f t="shared" si="211"/>
        <v>5.7556425090000002E-2</v>
      </c>
      <c r="BY104" s="70">
        <f t="shared" si="290"/>
        <v>7.3175377960011945E-2</v>
      </c>
      <c r="BZ104" s="64">
        <f t="shared" si="305"/>
        <v>5.902509620480112E-3</v>
      </c>
      <c r="CA104" s="70" cm="1">
        <f t="array" ref="CA104">IF($J104=1,CA103*(1+INDEX(Tbl_CPI,$B104,MATCH(IF(RunType="OPN",StartDt,ValnDt),Tbl_CPI_Cols))),0)</f>
        <v>0</v>
      </c>
      <c r="CB104" s="70">
        <f t="shared" si="291"/>
        <v>1.5308114498658074</v>
      </c>
      <c r="CC104" s="70">
        <f t="shared" si="292"/>
        <v>1.5308114498658074</v>
      </c>
      <c r="CD104" s="36">
        <f t="shared" si="212"/>
        <v>9.4101483303654945</v>
      </c>
      <c r="CE104" s="36">
        <f t="shared" si="213"/>
        <v>1.5748200769434009</v>
      </c>
      <c r="CF104" s="36">
        <f t="shared" si="214"/>
        <v>0</v>
      </c>
      <c r="CG104" s="36">
        <f t="shared" si="215"/>
        <v>4.3193258300445532</v>
      </c>
      <c r="CH104" s="36">
        <f t="shared" si="216"/>
        <v>3.7001013786124917</v>
      </c>
      <c r="CI104" s="36">
        <f t="shared" si="217"/>
        <v>0</v>
      </c>
      <c r="CJ104" s="36">
        <f t="shared" si="218"/>
        <v>0</v>
      </c>
      <c r="CK104" s="36">
        <f t="shared" si="219"/>
        <v>0</v>
      </c>
      <c r="CL104" s="36">
        <f t="shared" si="220"/>
        <v>0.61922445143206206</v>
      </c>
      <c r="CM104" s="36">
        <f t="shared" si="221"/>
        <v>4.3193258300445532</v>
      </c>
      <c r="CN104" s="36">
        <f t="shared" ca="1" si="222"/>
        <v>-9.9086555856246097</v>
      </c>
      <c r="CO104" s="20">
        <f t="shared" si="223"/>
        <v>120000</v>
      </c>
      <c r="CP104" s="20">
        <f t="shared" si="224"/>
        <v>2</v>
      </c>
      <c r="CQ104" s="64">
        <f t="shared" si="225"/>
        <v>1.87341153E-3</v>
      </c>
      <c r="CR104" s="64">
        <f t="shared" si="226"/>
        <v>8.4303518849999995E-3</v>
      </c>
      <c r="CS104" s="36">
        <f t="shared" si="227"/>
        <v>33.277198517990101</v>
      </c>
      <c r="CT104" s="36">
        <f t="shared" si="228"/>
        <v>22.618032847669465</v>
      </c>
      <c r="CU104" s="36">
        <f t="shared" si="229"/>
        <v>6.6637012445954928</v>
      </c>
      <c r="CV104" s="36">
        <f t="shared" si="293"/>
        <v>29.281734092264958</v>
      </c>
      <c r="CW104" s="36">
        <f t="shared" si="230"/>
        <v>29.281734092264958</v>
      </c>
      <c r="CX104" s="36">
        <f t="shared" si="231"/>
        <v>3.6591511118636788E-2</v>
      </c>
      <c r="CY104" s="36">
        <f t="shared" si="232"/>
        <v>33.240607006871464</v>
      </c>
      <c r="CZ104" s="36">
        <f t="shared" si="294"/>
        <v>3.9588729146065056</v>
      </c>
      <c r="DA104" s="64">
        <f t="shared" si="233"/>
        <v>1.0604406034704583E-2</v>
      </c>
      <c r="DB104" s="70">
        <f t="shared" si="295"/>
        <v>0.98950686740392024</v>
      </c>
      <c r="DC104" s="70">
        <f>PRODUCT($DB$8:DB104)</f>
        <v>0.44449766665089352</v>
      </c>
      <c r="DD104" s="36">
        <f t="shared" si="234"/>
        <v>2758.3186939865864</v>
      </c>
      <c r="DE104" s="36">
        <f t="shared" si="235"/>
        <v>2602.1644116170714</v>
      </c>
      <c r="DF104" s="36">
        <f t="shared" si="236"/>
        <v>547.73482135717916</v>
      </c>
      <c r="DG104" s="36">
        <f t="shared" si="237"/>
        <v>1.3168087740951331</v>
      </c>
      <c r="DH104" s="36">
        <f t="shared" ca="1" si="238"/>
        <v>10.601474637840393</v>
      </c>
      <c r="DI104" s="36">
        <f t="shared" si="239"/>
        <v>274.35605356694055</v>
      </c>
      <c r="DJ104" s="36">
        <f t="shared" ca="1" si="240"/>
        <v>675.22125841834986</v>
      </c>
      <c r="DK104" s="36">
        <f t="shared" si="241"/>
        <v>0</v>
      </c>
      <c r="DL104" s="36">
        <f t="shared" si="242"/>
        <v>0</v>
      </c>
      <c r="DM104" s="36">
        <f t="shared" ca="1" si="243"/>
        <v>675.22125841834986</v>
      </c>
      <c r="DN104" s="36">
        <f t="shared" ca="1" si="296"/>
        <v>675.2212584183535</v>
      </c>
      <c r="DO104" s="64" cm="1">
        <f t="array" ref="DO104">IFERROR(INDEX(Tbl_FwdNom,$B104,MATCH(LIDt,Tbl_FwdNom_Cols,0)),0)</f>
        <v>12.39485182</v>
      </c>
      <c r="DP104" s="64">
        <f t="shared" ca="1" si="297"/>
        <v>13.991973850000001</v>
      </c>
      <c r="DQ104" s="64">
        <f t="shared" ca="1" si="244"/>
        <v>1.0972920276370424E-2</v>
      </c>
      <c r="DR104" s="70">
        <f t="shared" ca="1" si="245"/>
        <v>0.98914617784878867</v>
      </c>
      <c r="DS104" s="70">
        <f ca="1">PRODUCT($DR$8:DR104)</f>
        <v>0.38926313458485706</v>
      </c>
      <c r="DT104" s="36">
        <f t="shared" ca="1" si="246"/>
        <v>2798.2590811349655</v>
      </c>
      <c r="DU104" s="36">
        <f t="shared" ca="1" si="247"/>
        <v>570.20958495924185</v>
      </c>
      <c r="DV104" s="36">
        <f t="shared" ca="1" si="248"/>
        <v>1.4081812676239482</v>
      </c>
      <c r="DW104" s="36">
        <f t="shared" ca="1" si="249"/>
        <v>10.658579528558246</v>
      </c>
      <c r="DX104" s="36">
        <f t="shared" ca="1" si="250"/>
        <v>2858.483406007032</v>
      </c>
      <c r="DY104" s="36">
        <f t="shared" ca="1" si="251"/>
        <v>30.198523664071146</v>
      </c>
      <c r="DZ104" s="36">
        <f t="shared" ca="1" si="252"/>
        <v>259.91870118022592</v>
      </c>
      <c r="EA104" s="36">
        <f t="shared" ca="1" si="253"/>
        <v>0</v>
      </c>
      <c r="EB104" s="36">
        <f t="shared" ca="1" si="254"/>
        <v>809.35288319240669</v>
      </c>
      <c r="EC104" s="36">
        <f t="shared" ca="1" si="255"/>
        <v>0</v>
      </c>
      <c r="ED104" s="36">
        <f t="shared" ca="1" si="256"/>
        <v>0</v>
      </c>
      <c r="EE104" s="36">
        <f t="shared" ca="1" si="298"/>
        <v>0</v>
      </c>
      <c r="EF104" s="36">
        <f t="shared" ca="1" si="257"/>
        <v>809.35288319240669</v>
      </c>
      <c r="EG104" s="64"/>
      <c r="EH104" s="64"/>
      <c r="EI104" s="64"/>
      <c r="EJ104" s="70"/>
      <c r="EK104" s="70"/>
      <c r="EL104" s="70"/>
      <c r="EM104" s="70"/>
      <c r="EN104" s="70"/>
      <c r="EO104" s="36">
        <f t="shared" ca="1" si="258"/>
        <v>7.0227543377907331</v>
      </c>
      <c r="EP104" s="36">
        <f t="shared" ca="1" si="259"/>
        <v>0</v>
      </c>
      <c r="EQ104" s="36">
        <f t="shared" si="260"/>
        <v>84.075294822177128</v>
      </c>
      <c r="ER104" s="36">
        <f t="shared" si="261"/>
        <v>16.534162164176855</v>
      </c>
      <c r="ES104" s="36">
        <f t="shared" si="262"/>
        <v>-15.099505445060553</v>
      </c>
      <c r="ET104" s="36">
        <f t="shared" ca="1" si="263"/>
        <v>0</v>
      </c>
      <c r="EU104" s="36">
        <f t="shared" ca="1" si="299"/>
        <v>16.534162164176855</v>
      </c>
      <c r="EV104" s="36">
        <f t="shared" si="264"/>
        <v>4.5288173247137733</v>
      </c>
      <c r="EW104" s="36">
        <f t="shared" si="265"/>
        <v>109.90051867343817</v>
      </c>
      <c r="EX104" s="36">
        <f t="shared" ca="1" si="300"/>
        <v>215.03879298450593</v>
      </c>
      <c r="EY104" s="36">
        <f t="shared" si="266"/>
        <v>0</v>
      </c>
      <c r="EZ104" s="36">
        <f t="shared" si="267"/>
        <v>0</v>
      </c>
      <c r="FA104" s="36">
        <f t="shared" si="268"/>
        <v>0</v>
      </c>
      <c r="FB104" s="36">
        <f t="shared" si="269"/>
        <v>0</v>
      </c>
      <c r="FC104" s="36">
        <f t="shared" si="301"/>
        <v>0</v>
      </c>
      <c r="FD104" s="36">
        <f t="shared" si="270"/>
        <v>0</v>
      </c>
      <c r="FE104" s="36">
        <f t="shared" si="271"/>
        <v>0</v>
      </c>
      <c r="FF104" s="36">
        <f t="shared" si="302"/>
        <v>0</v>
      </c>
      <c r="FG104" s="36">
        <f t="shared" ca="1" si="272"/>
        <v>215.03879298450593</v>
      </c>
      <c r="FH104" s="36">
        <f t="shared" ca="1" si="273"/>
        <v>2.2803586740204844</v>
      </c>
      <c r="FI104" s="36">
        <f t="shared" ca="1" si="274"/>
        <v>-3.3934213339484041</v>
      </c>
      <c r="FJ104" s="36">
        <f t="shared" ca="1" si="275"/>
        <v>228.16230961283887</v>
      </c>
      <c r="FK104" s="36">
        <f t="shared" si="276"/>
        <v>0</v>
      </c>
      <c r="FL104" s="36">
        <f t="shared" si="277"/>
        <v>0</v>
      </c>
      <c r="FM104" s="36">
        <f t="shared" ca="1" si="278"/>
        <v>0</v>
      </c>
      <c r="FN104" s="36">
        <f t="shared" ca="1" si="306"/>
        <v>228.16230961283887</v>
      </c>
    </row>
    <row r="105" spans="2:170" x14ac:dyDescent="0.25">
      <c r="B105" s="2">
        <v>97</v>
      </c>
      <c r="C105" s="2">
        <f t="shared" si="279"/>
        <v>9</v>
      </c>
      <c r="D105" s="2">
        <f t="shared" si="303"/>
        <v>121</v>
      </c>
      <c r="E105" s="2">
        <f t="shared" si="280"/>
        <v>11</v>
      </c>
      <c r="F105" s="189">
        <f t="shared" si="304"/>
        <v>48669</v>
      </c>
      <c r="G105" s="2">
        <f t="shared" si="281"/>
        <v>3</v>
      </c>
      <c r="H105" s="187">
        <f t="shared" si="155"/>
        <v>42.666666666666671</v>
      </c>
      <c r="I105" s="186">
        <f t="shared" si="282"/>
        <v>42</v>
      </c>
      <c r="J105" s="2">
        <f t="shared" si="156"/>
        <v>0</v>
      </c>
      <c r="K105" s="2">
        <f t="shared" si="157"/>
        <v>1</v>
      </c>
      <c r="L105">
        <f t="shared" si="158"/>
        <v>2</v>
      </c>
      <c r="M105" s="190">
        <f t="shared" si="283"/>
        <v>1.27491282E-3</v>
      </c>
      <c r="N105">
        <f t="shared" si="159"/>
        <v>1</v>
      </c>
      <c r="O105">
        <f t="shared" si="160"/>
        <v>100</v>
      </c>
      <c r="P105" s="58">
        <f t="shared" si="161"/>
        <v>5.7371076900000007E-3</v>
      </c>
      <c r="Q105" s="106">
        <f t="shared" si="162"/>
        <v>5.7371076900000007E-3</v>
      </c>
      <c r="R105" s="59">
        <f t="shared" si="163"/>
        <v>5.7371076900000007E-3</v>
      </c>
      <c r="S105" s="32">
        <f t="shared" si="284"/>
        <v>4.7935408217891773E-4</v>
      </c>
      <c r="T105">
        <f t="shared" si="164"/>
        <v>1</v>
      </c>
      <c r="U105" s="32">
        <f t="shared" si="285"/>
        <v>3.7631241000000005E-4</v>
      </c>
      <c r="V105">
        <f t="shared" si="165"/>
        <v>1</v>
      </c>
      <c r="W105">
        <f t="shared" si="166"/>
        <v>100</v>
      </c>
      <c r="X105" s="58">
        <f t="shared" si="167"/>
        <v>1.6934058450000004E-3</v>
      </c>
      <c r="Y105" s="58">
        <f t="shared" si="168"/>
        <v>1.6934058450000004E-3</v>
      </c>
      <c r="Z105" s="32">
        <f t="shared" si="169"/>
        <v>1.6934058450000004E-3</v>
      </c>
      <c r="AA105" s="32">
        <f t="shared" si="170"/>
        <v>1.4122679967487617E-4</v>
      </c>
      <c r="AB105" s="59">
        <f t="shared" si="171"/>
        <v>4.9056245199999996E-3</v>
      </c>
      <c r="AC105" s="59">
        <f t="shared" si="172"/>
        <v>4.9056245199999996E-3</v>
      </c>
      <c r="AD105">
        <f t="shared" si="173"/>
        <v>1</v>
      </c>
      <c r="AE105" s="59">
        <f t="shared" si="174"/>
        <v>4.9056245199999996E-3</v>
      </c>
      <c r="AF105" s="59">
        <f t="shared" si="175"/>
        <v>4.1758461800000006E-3</v>
      </c>
      <c r="AG105" s="59">
        <f t="shared" si="176"/>
        <v>4.1758461800000006E-3</v>
      </c>
      <c r="AH105">
        <f t="shared" si="177"/>
        <v>1</v>
      </c>
      <c r="AI105" s="59">
        <f t="shared" si="178"/>
        <v>4.1758461800000006E-3</v>
      </c>
      <c r="AJ105" s="59">
        <f t="shared" si="179"/>
        <v>0</v>
      </c>
      <c r="AK105" s="59">
        <f t="shared" si="180"/>
        <v>0</v>
      </c>
      <c r="AL105" s="59">
        <f t="shared" si="181"/>
        <v>0</v>
      </c>
      <c r="AM105" s="12">
        <f t="shared" si="286"/>
        <v>0.38938842147207531</v>
      </c>
      <c r="AN105" s="12">
        <f t="shared" si="287"/>
        <v>0</v>
      </c>
      <c r="AO105" s="66">
        <f t="shared" si="182"/>
        <v>1.8665492938584424E-4</v>
      </c>
      <c r="AP105" s="66">
        <f t="shared" si="183"/>
        <v>5.4992080594953032E-5</v>
      </c>
      <c r="AQ105" s="59">
        <f t="shared" si="184"/>
        <v>1.910193388177507E-3</v>
      </c>
      <c r="AR105" s="59">
        <f t="shared" si="185"/>
        <v>1.626026152340396E-3</v>
      </c>
      <c r="AS105" s="59">
        <f t="shared" si="186"/>
        <v>0</v>
      </c>
      <c r="AT105" s="12">
        <f t="shared" si="187"/>
        <v>0.38561055492157659</v>
      </c>
      <c r="AU105" s="59">
        <f t="shared" si="288"/>
        <v>0</v>
      </c>
      <c r="AV105" s="59">
        <f t="shared" si="289"/>
        <v>-2.0599841277224584E-17</v>
      </c>
      <c r="AW105" s="70">
        <f t="shared" si="188"/>
        <v>0</v>
      </c>
      <c r="AX105" s="20">
        <f t="shared" si="189"/>
        <v>200000</v>
      </c>
      <c r="AY105" s="20">
        <f t="shared" si="190"/>
        <v>0</v>
      </c>
      <c r="AZ105" s="20">
        <f t="shared" si="191"/>
        <v>0</v>
      </c>
      <c r="BA105" s="20">
        <f t="shared" si="192"/>
        <v>200000</v>
      </c>
      <c r="BB105" s="36">
        <f t="shared" si="193"/>
        <v>1</v>
      </c>
      <c r="BC105" s="36">
        <f t="shared" si="194"/>
        <v>0</v>
      </c>
      <c r="BD105" s="80">
        <f t="shared" si="195"/>
        <v>37.33098587716885</v>
      </c>
      <c r="BE105" s="36">
        <f t="shared" si="196"/>
        <v>0</v>
      </c>
      <c r="BF105" s="36">
        <f t="shared" si="197"/>
        <v>0</v>
      </c>
      <c r="BG105" s="36">
        <f t="shared" si="198"/>
        <v>37.33098587716885</v>
      </c>
      <c r="BH105" s="36">
        <f t="shared" si="199"/>
        <v>10.998416118990606</v>
      </c>
      <c r="BI105" s="36">
        <f t="shared" si="200"/>
        <v>0</v>
      </c>
      <c r="BJ105" s="36">
        <f t="shared" si="201"/>
        <v>0</v>
      </c>
      <c r="BK105" s="36">
        <f t="shared" si="202"/>
        <v>10.998416118990606</v>
      </c>
      <c r="BL105" s="68">
        <f ca="1">IF(OR(AT105=0,E105&gt;ProjTerm),0,VLOOKUP(D105,'Life Events'!$AE$5:$AI$1206,5,FALSE))</f>
        <v>9.3985789447593206E-3</v>
      </c>
      <c r="BM105" s="93">
        <f t="shared" ca="1" si="203"/>
        <v>9.3985789447593206E-3</v>
      </c>
      <c r="BN105" s="93">
        <f t="shared" ca="1" si="204"/>
        <v>3.6241912423628873E-3</v>
      </c>
      <c r="BO105" s="36">
        <f t="shared" ca="1" si="205"/>
        <v>0.55144436049811807</v>
      </c>
      <c r="BP105" s="36">
        <f t="shared" si="206"/>
        <v>2.0204005235818889E-2</v>
      </c>
      <c r="BQ105" s="36">
        <f t="shared" si="207"/>
        <v>98.304333780594291</v>
      </c>
      <c r="BR105" s="36">
        <f t="shared" si="208"/>
        <v>154.78110000000001</v>
      </c>
      <c r="BS105" s="36">
        <f t="shared" si="209"/>
        <v>152.15652917327546</v>
      </c>
      <c r="BT105" s="36">
        <f t="shared" si="210"/>
        <v>58.673163649447808</v>
      </c>
      <c r="BU105" s="70" cm="1">
        <f t="array" ref="BU105">IF(AND(ActInt=1,$J105=0),INDEX(Tbl_FwdNom,$B105-IVP,MATCH(ValnDt,Tbl_FwdNom_Cols)),INDEX(Tbl_FwdNom,$B105,MATCH(StartDt,Tbl_FwdNom_Cols)))</f>
        <v>13.551992413000001</v>
      </c>
      <c r="BV105" s="70" cm="1">
        <f t="array" ref="BV105">INDEX(Tbl_FwdReal,$B105,MATCH(StartDt,Tbl_FwdReal_Cols))</f>
        <v>5.6338473699999998</v>
      </c>
      <c r="BW105" s="70" cm="1">
        <f t="array" ref="BW105">IF(RunType&lt;&gt;"OPN",INDEX(Tbl_FwdReal,$B105,MATCH(ValnDt,Tbl_FwdReal_Cols)),IF(AND($J105=0,ActInt=1),INDEX(Tbl_FwdReal,$B105-IVP,MATCH(ValnDt,Tbl_FwdReal_Cols)),-999))*$K105</f>
        <v>5.6338473699999998</v>
      </c>
      <c r="BX105" s="70">
        <f t="shared" si="211"/>
        <v>5.6338473699999995E-2</v>
      </c>
      <c r="BY105" s="70">
        <f t="shared" si="290"/>
        <v>7.4958408125242348E-2</v>
      </c>
      <c r="BZ105" s="64">
        <f t="shared" si="305"/>
        <v>6.0416753005476664E-3</v>
      </c>
      <c r="CA105" s="70" cm="1">
        <f t="array" ref="CA105">IF($J105=1,CA104*(1+INDEX(Tbl_CPI,$B105,MATCH(IF(RunType="OPN",StartDt,ValnDt),Tbl_CPI_Cols))),0)</f>
        <v>0</v>
      </c>
      <c r="CB105" s="70">
        <f t="shared" si="291"/>
        <v>1.5400601155922573</v>
      </c>
      <c r="CC105" s="70">
        <f t="shared" si="292"/>
        <v>1.5308114498658074</v>
      </c>
      <c r="CD105" s="36">
        <f t="shared" si="212"/>
        <v>9.926109341081176</v>
      </c>
      <c r="CE105" s="36">
        <f t="shared" si="213"/>
        <v>1.5748200769434009</v>
      </c>
      <c r="CF105" s="36">
        <f t="shared" si="214"/>
        <v>0</v>
      </c>
      <c r="CG105" s="36">
        <f t="shared" si="215"/>
        <v>4.4783287515463437</v>
      </c>
      <c r="CH105" s="36">
        <f t="shared" si="216"/>
        <v>3.8651120476828207</v>
      </c>
      <c r="CI105" s="36">
        <f t="shared" si="217"/>
        <v>0</v>
      </c>
      <c r="CJ105" s="36">
        <f t="shared" si="218"/>
        <v>0</v>
      </c>
      <c r="CK105" s="36">
        <f t="shared" si="219"/>
        <v>0</v>
      </c>
      <c r="CL105" s="36">
        <f t="shared" si="220"/>
        <v>0.613216703863523</v>
      </c>
      <c r="CM105" s="36">
        <f t="shared" si="221"/>
        <v>4.4783287515463437</v>
      </c>
      <c r="CN105" s="36">
        <f t="shared" ca="1" si="222"/>
        <v>-9.8125212980260539</v>
      </c>
      <c r="CO105" s="20">
        <f t="shared" si="223"/>
        <v>120000</v>
      </c>
      <c r="CP105" s="20">
        <f t="shared" si="224"/>
        <v>2</v>
      </c>
      <c r="CQ105" s="64">
        <f t="shared" si="225"/>
        <v>1.87341153E-3</v>
      </c>
      <c r="CR105" s="64">
        <f t="shared" si="226"/>
        <v>8.4303518849999995E-3</v>
      </c>
      <c r="CS105" s="36">
        <f t="shared" si="227"/>
        <v>32.954341421468968</v>
      </c>
      <c r="CT105" s="36">
        <f t="shared" si="228"/>
        <v>22.39859152630131</v>
      </c>
      <c r="CU105" s="36">
        <f t="shared" si="229"/>
        <v>6.599049671394364</v>
      </c>
      <c r="CV105" s="36">
        <f t="shared" si="293"/>
        <v>28.997641197695675</v>
      </c>
      <c r="CW105" s="36">
        <f t="shared" si="230"/>
        <v>0</v>
      </c>
      <c r="CX105" s="36">
        <f t="shared" si="231"/>
        <v>0</v>
      </c>
      <c r="CY105" s="36">
        <f t="shared" si="232"/>
        <v>0</v>
      </c>
      <c r="CZ105" s="36">
        <f t="shared" si="294"/>
        <v>0</v>
      </c>
      <c r="DA105" s="64">
        <f t="shared" si="233"/>
        <v>1.064716769514984E-2</v>
      </c>
      <c r="DB105" s="70">
        <f t="shared" si="295"/>
        <v>0.98946500021423756</v>
      </c>
      <c r="DC105" s="70">
        <f>PRODUCT($DB$8:DB105)</f>
        <v>0.43981488382795447</v>
      </c>
      <c r="DD105" s="36">
        <f t="shared" si="234"/>
        <v>2729.0138120286806</v>
      </c>
      <c r="DE105" s="36">
        <f t="shared" si="235"/>
        <v>2592.5391066007401</v>
      </c>
      <c r="DF105" s="36">
        <f t="shared" si="236"/>
        <v>542.56822973365138</v>
      </c>
      <c r="DG105" s="36">
        <f t="shared" si="237"/>
        <v>1.3106250526995498</v>
      </c>
      <c r="DH105" s="36">
        <f t="shared" ca="1" si="238"/>
        <v>10.16290595562724</v>
      </c>
      <c r="DI105" s="36">
        <f t="shared" si="239"/>
        <v>272.75115820868916</v>
      </c>
      <c r="DJ105" s="36">
        <f t="shared" ca="1" si="240"/>
        <v>687.6969634173272</v>
      </c>
      <c r="DK105" s="36">
        <f t="shared" si="241"/>
        <v>0</v>
      </c>
      <c r="DL105" s="36">
        <f t="shared" si="242"/>
        <v>0</v>
      </c>
      <c r="DM105" s="36">
        <f t="shared" ca="1" si="243"/>
        <v>687.6969634173272</v>
      </c>
      <c r="DN105" s="36">
        <f t="shared" ca="1" si="296"/>
        <v>687.69696341733174</v>
      </c>
      <c r="DO105" s="64" cm="1">
        <f t="array" ref="DO105">IFERROR(INDEX(Tbl_FwdNom,$B105,MATCH(LIDt,Tbl_FwdNom_Cols,0)),0)</f>
        <v>12.438239019999999</v>
      </c>
      <c r="DP105" s="64">
        <f t="shared" ca="1" si="297"/>
        <v>14.03618271</v>
      </c>
      <c r="DQ105" s="64">
        <f t="shared" ca="1" si="244"/>
        <v>1.1005587794001848E-2</v>
      </c>
      <c r="DR105" s="70">
        <f t="shared" ca="1" si="245"/>
        <v>0.98911421665035915</v>
      </c>
      <c r="DS105" s="70">
        <f ca="1">PRODUCT($DR$8:DR105)</f>
        <v>0.38502570043576423</v>
      </c>
      <c r="DT105" s="36">
        <f t="shared" ca="1" si="246"/>
        <v>2791.7245812455903</v>
      </c>
      <c r="DU105" s="36">
        <f t="shared" ca="1" si="247"/>
        <v>565.48666048850157</v>
      </c>
      <c r="DV105" s="36">
        <f t="shared" ca="1" si="248"/>
        <v>1.4034751249588333</v>
      </c>
      <c r="DW105" s="36">
        <f t="shared" ca="1" si="249"/>
        <v>10.224439100821026</v>
      </c>
      <c r="DX105" s="36">
        <f t="shared" ca="1" si="250"/>
        <v>2831.269532440092</v>
      </c>
      <c r="DY105" s="36">
        <f t="shared" ca="1" si="251"/>
        <v>29.910910653370685</v>
      </c>
      <c r="DZ105" s="36">
        <f t="shared" ca="1" si="252"/>
        <v>258.87160938771058</v>
      </c>
      <c r="EA105" s="36">
        <f t="shared" ca="1" si="253"/>
        <v>0</v>
      </c>
      <c r="EB105" s="36">
        <f t="shared" ca="1" si="254"/>
        <v>823.54519331094343</v>
      </c>
      <c r="EC105" s="36">
        <f t="shared" ca="1" si="255"/>
        <v>0</v>
      </c>
      <c r="ED105" s="36">
        <f t="shared" ca="1" si="256"/>
        <v>0</v>
      </c>
      <c r="EE105" s="36">
        <f t="shared" ca="1" si="298"/>
        <v>0</v>
      </c>
      <c r="EF105" s="36">
        <f t="shared" ca="1" si="257"/>
        <v>823.54519331094343</v>
      </c>
      <c r="EG105" s="64"/>
      <c r="EH105" s="64"/>
      <c r="EI105" s="64"/>
      <c r="EJ105" s="70"/>
      <c r="EK105" s="70"/>
      <c r="EL105" s="70"/>
      <c r="EM105" s="70"/>
      <c r="EN105" s="70"/>
      <c r="EO105" s="36">
        <f t="shared" ca="1" si="258"/>
        <v>7.141512452498552</v>
      </c>
      <c r="EP105" s="36">
        <f t="shared" ca="1" si="259"/>
        <v>0</v>
      </c>
      <c r="EQ105" s="36">
        <f t="shared" si="260"/>
        <v>83.680478042657143</v>
      </c>
      <c r="ER105" s="36">
        <f t="shared" si="261"/>
        <v>16.3585002033054</v>
      </c>
      <c r="ES105" s="36">
        <f t="shared" si="262"/>
        <v>-14.939085539393044</v>
      </c>
      <c r="ET105" s="36">
        <f t="shared" ca="1" si="263"/>
        <v>0</v>
      </c>
      <c r="EU105" s="36">
        <f t="shared" ca="1" si="299"/>
        <v>16.3585002033054</v>
      </c>
      <c r="EV105" s="36">
        <f t="shared" si="264"/>
        <v>4.5023251886434892</v>
      </c>
      <c r="EW105" s="36">
        <f t="shared" si="265"/>
        <v>109.38442688997199</v>
      </c>
      <c r="EX105" s="36">
        <f t="shared" ca="1" si="300"/>
        <v>213.92573032457801</v>
      </c>
      <c r="EY105" s="36">
        <f t="shared" si="266"/>
        <v>0</v>
      </c>
      <c r="EZ105" s="36">
        <f t="shared" si="267"/>
        <v>0</v>
      </c>
      <c r="FA105" s="36">
        <f t="shared" si="268"/>
        <v>0</v>
      </c>
      <c r="FB105" s="36">
        <f t="shared" si="269"/>
        <v>0</v>
      </c>
      <c r="FC105" s="36">
        <f t="shared" si="301"/>
        <v>0</v>
      </c>
      <c r="FD105" s="36">
        <f t="shared" si="270"/>
        <v>0</v>
      </c>
      <c r="FE105" s="36">
        <f t="shared" si="271"/>
        <v>0</v>
      </c>
      <c r="FF105" s="36">
        <f t="shared" si="302"/>
        <v>0</v>
      </c>
      <c r="FG105" s="36">
        <f t="shared" ca="1" si="272"/>
        <v>213.92573032457801</v>
      </c>
      <c r="FH105" s="36">
        <f t="shared" ca="1" si="273"/>
        <v>2.2777031250731836</v>
      </c>
      <c r="FI105" s="36">
        <f t="shared" ca="1" si="274"/>
        <v>-3.3603078923433811</v>
      </c>
      <c r="FJ105" s="36">
        <f t="shared" ca="1" si="275"/>
        <v>227.31306205022182</v>
      </c>
      <c r="FK105" s="36">
        <f t="shared" si="276"/>
        <v>0</v>
      </c>
      <c r="FL105" s="36">
        <f t="shared" si="277"/>
        <v>0</v>
      </c>
      <c r="FM105" s="36">
        <f t="shared" ca="1" si="278"/>
        <v>0</v>
      </c>
      <c r="FN105" s="36">
        <f t="shared" ca="1" si="306"/>
        <v>227.31306205022182</v>
      </c>
    </row>
    <row r="106" spans="2:170" x14ac:dyDescent="0.25">
      <c r="B106" s="2">
        <v>98</v>
      </c>
      <c r="C106" s="2">
        <f t="shared" si="279"/>
        <v>9</v>
      </c>
      <c r="D106" s="2">
        <f t="shared" si="303"/>
        <v>122</v>
      </c>
      <c r="E106" s="2">
        <f t="shared" si="280"/>
        <v>11</v>
      </c>
      <c r="F106" s="189">
        <f t="shared" si="304"/>
        <v>48699</v>
      </c>
      <c r="G106" s="2">
        <f t="shared" si="281"/>
        <v>4</v>
      </c>
      <c r="H106" s="187">
        <f t="shared" si="155"/>
        <v>42.75</v>
      </c>
      <c r="I106" s="186">
        <f t="shared" si="282"/>
        <v>42</v>
      </c>
      <c r="J106" s="2">
        <f t="shared" si="156"/>
        <v>0</v>
      </c>
      <c r="K106" s="2">
        <f t="shared" si="157"/>
        <v>1</v>
      </c>
      <c r="L106">
        <f t="shared" si="158"/>
        <v>2</v>
      </c>
      <c r="M106" s="190">
        <f t="shared" si="283"/>
        <v>1.27491282E-3</v>
      </c>
      <c r="N106">
        <f t="shared" si="159"/>
        <v>1</v>
      </c>
      <c r="O106">
        <f t="shared" si="160"/>
        <v>100</v>
      </c>
      <c r="P106" s="58">
        <f t="shared" si="161"/>
        <v>5.7371076900000007E-3</v>
      </c>
      <c r="Q106" s="106">
        <f t="shared" si="162"/>
        <v>5.7371076900000007E-3</v>
      </c>
      <c r="R106" s="59">
        <f t="shared" si="163"/>
        <v>5.7371076900000007E-3</v>
      </c>
      <c r="S106" s="32">
        <f t="shared" si="284"/>
        <v>4.7935408217891773E-4</v>
      </c>
      <c r="T106">
        <f t="shared" si="164"/>
        <v>1</v>
      </c>
      <c r="U106" s="32">
        <f t="shared" si="285"/>
        <v>3.7631241000000005E-4</v>
      </c>
      <c r="V106">
        <f t="shared" si="165"/>
        <v>1</v>
      </c>
      <c r="W106">
        <f t="shared" si="166"/>
        <v>100</v>
      </c>
      <c r="X106" s="58">
        <f t="shared" si="167"/>
        <v>1.6934058450000004E-3</v>
      </c>
      <c r="Y106" s="58">
        <f t="shared" si="168"/>
        <v>1.6934058450000004E-3</v>
      </c>
      <c r="Z106" s="32">
        <f t="shared" si="169"/>
        <v>1.6934058450000004E-3</v>
      </c>
      <c r="AA106" s="32">
        <f t="shared" si="170"/>
        <v>1.4122679967487617E-4</v>
      </c>
      <c r="AB106" s="59">
        <f t="shared" si="171"/>
        <v>4.9056245199999996E-3</v>
      </c>
      <c r="AC106" s="59">
        <f t="shared" si="172"/>
        <v>4.9056245199999996E-3</v>
      </c>
      <c r="AD106">
        <f t="shared" si="173"/>
        <v>1</v>
      </c>
      <c r="AE106" s="59">
        <f t="shared" si="174"/>
        <v>4.9056245199999996E-3</v>
      </c>
      <c r="AF106" s="59">
        <f t="shared" si="175"/>
        <v>4.1758461800000006E-3</v>
      </c>
      <c r="AG106" s="59">
        <f t="shared" si="176"/>
        <v>4.1758461800000006E-3</v>
      </c>
      <c r="AH106">
        <f t="shared" si="177"/>
        <v>1</v>
      </c>
      <c r="AI106" s="59">
        <f t="shared" si="178"/>
        <v>4.1758461800000006E-3</v>
      </c>
      <c r="AJ106" s="59">
        <f t="shared" si="179"/>
        <v>0</v>
      </c>
      <c r="AK106" s="59">
        <f t="shared" si="180"/>
        <v>0</v>
      </c>
      <c r="AL106" s="59">
        <f t="shared" si="181"/>
        <v>0</v>
      </c>
      <c r="AM106" s="12">
        <f t="shared" si="286"/>
        <v>0.38561055492157659</v>
      </c>
      <c r="AN106" s="12">
        <f t="shared" si="287"/>
        <v>0</v>
      </c>
      <c r="AO106" s="66">
        <f t="shared" si="182"/>
        <v>1.848439936329355E-4</v>
      </c>
      <c r="AP106" s="66">
        <f t="shared" si="183"/>
        <v>5.4458544592427333E-5</v>
      </c>
      <c r="AQ106" s="59">
        <f t="shared" si="184"/>
        <v>1.8916605933940926E-3</v>
      </c>
      <c r="AR106" s="59">
        <f t="shared" si="185"/>
        <v>1.6102503627369461E-3</v>
      </c>
      <c r="AS106" s="59">
        <f t="shared" si="186"/>
        <v>0</v>
      </c>
      <c r="AT106" s="12">
        <f t="shared" si="187"/>
        <v>0.38186934142722023</v>
      </c>
      <c r="AU106" s="59">
        <f t="shared" si="288"/>
        <v>4.7054374285870892E-17</v>
      </c>
      <c r="AV106" s="59">
        <f t="shared" si="289"/>
        <v>0</v>
      </c>
      <c r="AW106" s="70">
        <f t="shared" si="188"/>
        <v>0</v>
      </c>
      <c r="AX106" s="20">
        <f t="shared" si="189"/>
        <v>200000</v>
      </c>
      <c r="AY106" s="20">
        <f t="shared" si="190"/>
        <v>0</v>
      </c>
      <c r="AZ106" s="20">
        <f t="shared" si="191"/>
        <v>0</v>
      </c>
      <c r="BA106" s="20">
        <f t="shared" si="192"/>
        <v>200000</v>
      </c>
      <c r="BB106" s="36">
        <f t="shared" si="193"/>
        <v>1</v>
      </c>
      <c r="BC106" s="36">
        <f t="shared" si="194"/>
        <v>0</v>
      </c>
      <c r="BD106" s="80">
        <f t="shared" si="195"/>
        <v>36.968798726587103</v>
      </c>
      <c r="BE106" s="36">
        <f t="shared" si="196"/>
        <v>0</v>
      </c>
      <c r="BF106" s="36">
        <f t="shared" si="197"/>
        <v>0</v>
      </c>
      <c r="BG106" s="36">
        <f t="shared" si="198"/>
        <v>36.968798726587103</v>
      </c>
      <c r="BH106" s="36">
        <f t="shared" si="199"/>
        <v>10.891708918485467</v>
      </c>
      <c r="BI106" s="36">
        <f t="shared" si="200"/>
        <v>0</v>
      </c>
      <c r="BJ106" s="36">
        <f t="shared" si="201"/>
        <v>0</v>
      </c>
      <c r="BK106" s="36">
        <f t="shared" si="202"/>
        <v>10.891708918485467</v>
      </c>
      <c r="BL106" s="68">
        <f ca="1">IF(OR(AT106=0,E106&gt;ProjTerm),0,VLOOKUP(D106,'Life Events'!$AE$5:$AI$1206,5,FALSE))</f>
        <v>9.3985789447593206E-3</v>
      </c>
      <c r="BM106" s="93">
        <f t="shared" ca="1" si="203"/>
        <v>9.3985789447593206E-3</v>
      </c>
      <c r="BN106" s="93">
        <f t="shared" ca="1" si="204"/>
        <v>3.5890291519869804E-3</v>
      </c>
      <c r="BO106" s="36">
        <f t="shared" ca="1" si="205"/>
        <v>0.54609427138112998</v>
      </c>
      <c r="BP106" s="36">
        <f t="shared" si="206"/>
        <v>2.0007984934860931E-2</v>
      </c>
      <c r="BQ106" s="36">
        <f t="shared" si="207"/>
        <v>98.304343233659068</v>
      </c>
      <c r="BR106" s="36">
        <f t="shared" si="208"/>
        <v>154.78110000000001</v>
      </c>
      <c r="BS106" s="36">
        <f t="shared" si="209"/>
        <v>152.15654380483309</v>
      </c>
      <c r="BT106" s="36">
        <f t="shared" si="210"/>
        <v>58.1039191765936</v>
      </c>
      <c r="BU106" s="70" cm="1">
        <f t="array" ref="BU106">IF(AND(ActInt=1,$J106=0),INDEX(Tbl_FwdNom,$B106-IVP,MATCH(ValnDt,Tbl_FwdNom_Cols)),INDEX(Tbl_FwdNom,$B106,MATCH(StartDt,Tbl_FwdNom_Cols)))</f>
        <v>13.610617795</v>
      </c>
      <c r="BV106" s="70" cm="1">
        <f t="array" ref="BV106">INDEX(Tbl_FwdReal,$B106,MATCH(StartDt,Tbl_FwdReal_Cols))</f>
        <v>5.6481459049999998</v>
      </c>
      <c r="BW106" s="70" cm="1">
        <f t="array" ref="BW106">IF(RunType&lt;&gt;"OPN",INDEX(Tbl_FwdReal,$B106,MATCH(ValnDt,Tbl_FwdReal_Cols)),IF(AND($J106=0,ActInt=1),INDEX(Tbl_FwdReal,$B106-IVP,MATCH(ValnDt,Tbl_FwdReal_Cols)),-999))*$K106</f>
        <v>5.6481459049999998</v>
      </c>
      <c r="BX106" s="70">
        <f t="shared" si="211"/>
        <v>5.6481459049999995E-2</v>
      </c>
      <c r="BY106" s="70">
        <f t="shared" si="290"/>
        <v>7.5367833687871144E-2</v>
      </c>
      <c r="BZ106" s="64">
        <f t="shared" si="305"/>
        <v>6.0736011320408068E-3</v>
      </c>
      <c r="CA106" s="70" cm="1">
        <f t="array" ref="CA106">IF($J106=1,CA105*(1+INDEX(Tbl_CPI,$B106,MATCH(IF(RunType="OPN",StartDt,ValnDt),Tbl_CPI_Cols))),0)</f>
        <v>0</v>
      </c>
      <c r="CB106" s="70">
        <f t="shared" si="291"/>
        <v>1.5494138264537294</v>
      </c>
      <c r="CC106" s="70">
        <f t="shared" si="292"/>
        <v>1.5308114498658074</v>
      </c>
      <c r="CD106" s="36">
        <f t="shared" si="212"/>
        <v>9.9261095498735035</v>
      </c>
      <c r="CE106" s="36">
        <f t="shared" si="213"/>
        <v>1.5748202283800226</v>
      </c>
      <c r="CF106" s="36">
        <f t="shared" si="214"/>
        <v>0</v>
      </c>
      <c r="CG106" s="36">
        <f t="shared" si="215"/>
        <v>4.4348799139064274</v>
      </c>
      <c r="CH106" s="36">
        <f t="shared" si="216"/>
        <v>3.8276126117390823</v>
      </c>
      <c r="CI106" s="36">
        <f t="shared" si="217"/>
        <v>0</v>
      </c>
      <c r="CJ106" s="36">
        <f t="shared" si="218"/>
        <v>0</v>
      </c>
      <c r="CK106" s="36">
        <f t="shared" si="219"/>
        <v>0</v>
      </c>
      <c r="CL106" s="36">
        <f t="shared" si="220"/>
        <v>0.60726730216734448</v>
      </c>
      <c r="CM106" s="36">
        <f t="shared" si="221"/>
        <v>4.4348799139064274</v>
      </c>
      <c r="CN106" s="36">
        <f t="shared" ca="1" si="222"/>
        <v>-9.7173252450747611</v>
      </c>
      <c r="CO106" s="20">
        <f t="shared" si="223"/>
        <v>120000</v>
      </c>
      <c r="CP106" s="20">
        <f t="shared" si="224"/>
        <v>2</v>
      </c>
      <c r="CQ106" s="64">
        <f t="shared" si="225"/>
        <v>1.87341153E-3</v>
      </c>
      <c r="CR106" s="64">
        <f t="shared" si="226"/>
        <v>8.4303518849999995E-3</v>
      </c>
      <c r="CS106" s="36">
        <f t="shared" si="227"/>
        <v>32.634616701151856</v>
      </c>
      <c r="CT106" s="36">
        <f t="shared" si="228"/>
        <v>22.18127923595226</v>
      </c>
      <c r="CU106" s="36">
        <f t="shared" si="229"/>
        <v>6.5350253510912797</v>
      </c>
      <c r="CV106" s="36">
        <f t="shared" si="293"/>
        <v>28.716304587043538</v>
      </c>
      <c r="CW106" s="36">
        <f t="shared" si="230"/>
        <v>0</v>
      </c>
      <c r="CX106" s="36">
        <f t="shared" si="231"/>
        <v>0</v>
      </c>
      <c r="CY106" s="36">
        <f t="shared" si="232"/>
        <v>0</v>
      </c>
      <c r="CZ106" s="36">
        <f t="shared" si="294"/>
        <v>0</v>
      </c>
      <c r="DA106" s="64">
        <f t="shared" si="233"/>
        <v>1.0690639382529232E-2</v>
      </c>
      <c r="DB106" s="70">
        <f t="shared" si="295"/>
        <v>0.98942244148114344</v>
      </c>
      <c r="DC106" s="70">
        <f>PRODUCT($DB$8:DB106)</f>
        <v>0.43516271615680019</v>
      </c>
      <c r="DD106" s="36">
        <f t="shared" si="234"/>
        <v>2700.0847953864272</v>
      </c>
      <c r="DE106" s="36">
        <f t="shared" si="235"/>
        <v>2583.286208547926</v>
      </c>
      <c r="DF106" s="36">
        <f t="shared" si="236"/>
        <v>537.47692209966556</v>
      </c>
      <c r="DG106" s="36">
        <f t="shared" si="237"/>
        <v>1.3046284875688081</v>
      </c>
      <c r="DH106" s="36">
        <f t="shared" ca="1" si="238"/>
        <v>9.7254596468962795</v>
      </c>
      <c r="DI106" s="36">
        <f t="shared" si="239"/>
        <v>271.18475086649465</v>
      </c>
      <c r="DJ106" s="36">
        <f t="shared" ca="1" si="240"/>
        <v>700.28391728698602</v>
      </c>
      <c r="DK106" s="36">
        <f t="shared" si="241"/>
        <v>0</v>
      </c>
      <c r="DL106" s="36">
        <f t="shared" si="242"/>
        <v>0</v>
      </c>
      <c r="DM106" s="36">
        <f t="shared" ca="1" si="243"/>
        <v>700.28391728698602</v>
      </c>
      <c r="DN106" s="36">
        <f t="shared" ca="1" si="296"/>
        <v>700.28391728699069</v>
      </c>
      <c r="DO106" s="64" cm="1">
        <f t="array" ref="DO106">IFERROR(INDEX(Tbl_FwdNom,$B106,MATCH(LIDt,Tbl_FwdNom_Cols,0)),0)</f>
        <v>12.48467539</v>
      </c>
      <c r="DP106" s="64">
        <f t="shared" ca="1" si="297"/>
        <v>14.08114533</v>
      </c>
      <c r="DQ106" s="64">
        <f t="shared" ca="1" si="244"/>
        <v>1.1038800386617753E-2</v>
      </c>
      <c r="DR106" s="70">
        <f t="shared" ca="1" si="245"/>
        <v>0.98908172427962548</v>
      </c>
      <c r="DS106" s="70">
        <f ca="1">PRODUCT($DR$8:DR106)</f>
        <v>0.38082188367897624</v>
      </c>
      <c r="DT106" s="36">
        <f t="shared" ca="1" si="246"/>
        <v>2785.5730729057873</v>
      </c>
      <c r="DU106" s="36">
        <f t="shared" ca="1" si="247"/>
        <v>560.83724593644376</v>
      </c>
      <c r="DV106" s="36">
        <f t="shared" ca="1" si="248"/>
        <v>1.3989598217759764</v>
      </c>
      <c r="DW106" s="36">
        <f t="shared" ca="1" si="249"/>
        <v>9.7912103717389893</v>
      </c>
      <c r="DX106" s="36">
        <f t="shared" ca="1" si="250"/>
        <v>2804.4194324728173</v>
      </c>
      <c r="DY106" s="36">
        <f t="shared" ca="1" si="251"/>
        <v>29.627120420757912</v>
      </c>
      <c r="DZ106" s="36">
        <f t="shared" ca="1" si="252"/>
        <v>257.85937654618664</v>
      </c>
      <c r="EA106" s="36">
        <f t="shared" ca="1" si="253"/>
        <v>0</v>
      </c>
      <c r="EB106" s="36">
        <f t="shared" ca="1" si="254"/>
        <v>837.86963388632114</v>
      </c>
      <c r="EC106" s="36">
        <f t="shared" ca="1" si="255"/>
        <v>0</v>
      </c>
      <c r="ED106" s="36">
        <f t="shared" ca="1" si="256"/>
        <v>0</v>
      </c>
      <c r="EE106" s="36">
        <f t="shared" ca="1" si="298"/>
        <v>0</v>
      </c>
      <c r="EF106" s="36">
        <f t="shared" ca="1" si="257"/>
        <v>837.86963388632114</v>
      </c>
      <c r="EG106" s="64"/>
      <c r="EH106" s="64"/>
      <c r="EI106" s="64"/>
      <c r="EJ106" s="70"/>
      <c r="EK106" s="70"/>
      <c r="EL106" s="70"/>
      <c r="EM106" s="70"/>
      <c r="EN106" s="70"/>
      <c r="EO106" s="36">
        <f t="shared" ca="1" si="258"/>
        <v>7.304508538490647</v>
      </c>
      <c r="EP106" s="36">
        <f t="shared" ca="1" si="259"/>
        <v>0</v>
      </c>
      <c r="EQ106" s="36">
        <f t="shared" si="260"/>
        <v>83.297610772021031</v>
      </c>
      <c r="ER106" s="36">
        <f t="shared" si="261"/>
        <v>16.185091288136906</v>
      </c>
      <c r="ES106" s="36">
        <f t="shared" si="262"/>
        <v>-14.78072318436052</v>
      </c>
      <c r="ET106" s="36">
        <f t="shared" ca="1" si="263"/>
        <v>0</v>
      </c>
      <c r="EU106" s="36">
        <f t="shared" ca="1" si="299"/>
        <v>16.185091288136906</v>
      </c>
      <c r="EV106" s="36">
        <f t="shared" si="264"/>
        <v>4.4764683773332967</v>
      </c>
      <c r="EW106" s="36">
        <f t="shared" si="265"/>
        <v>108.88395511981659</v>
      </c>
      <c r="EX106" s="36">
        <f t="shared" ca="1" si="300"/>
        <v>212.84312555730781</v>
      </c>
      <c r="EY106" s="36">
        <f t="shared" si="266"/>
        <v>0</v>
      </c>
      <c r="EZ106" s="36">
        <f t="shared" si="267"/>
        <v>0</v>
      </c>
      <c r="FA106" s="36">
        <f t="shared" si="268"/>
        <v>0</v>
      </c>
      <c r="FB106" s="36">
        <f t="shared" si="269"/>
        <v>0</v>
      </c>
      <c r="FC106" s="36">
        <f t="shared" si="301"/>
        <v>0</v>
      </c>
      <c r="FD106" s="36">
        <f t="shared" si="270"/>
        <v>0</v>
      </c>
      <c r="FE106" s="36">
        <f t="shared" si="271"/>
        <v>0</v>
      </c>
      <c r="FF106" s="36">
        <f t="shared" si="302"/>
        <v>0</v>
      </c>
      <c r="FG106" s="36">
        <f t="shared" ca="1" si="272"/>
        <v>212.84312555730781</v>
      </c>
      <c r="FH106" s="36">
        <f t="shared" ca="1" si="273"/>
        <v>2.2754291003835689</v>
      </c>
      <c r="FI106" s="36">
        <f t="shared" ca="1" si="274"/>
        <v>-3.3275152930095189</v>
      </c>
      <c r="FJ106" s="36">
        <f t="shared" ca="1" si="275"/>
        <v>226.49481027445555</v>
      </c>
      <c r="FK106" s="36">
        <f t="shared" si="276"/>
        <v>0</v>
      </c>
      <c r="FL106" s="36">
        <f t="shared" si="277"/>
        <v>0</v>
      </c>
      <c r="FM106" s="36">
        <f t="shared" ca="1" si="278"/>
        <v>0</v>
      </c>
      <c r="FN106" s="36">
        <f t="shared" ca="1" si="306"/>
        <v>226.49481027445555</v>
      </c>
    </row>
    <row r="107" spans="2:170" x14ac:dyDescent="0.25">
      <c r="B107" s="2">
        <v>99</v>
      </c>
      <c r="C107" s="2">
        <f t="shared" si="279"/>
        <v>9</v>
      </c>
      <c r="D107" s="2">
        <f t="shared" si="303"/>
        <v>123</v>
      </c>
      <c r="E107" s="2">
        <f t="shared" si="280"/>
        <v>11</v>
      </c>
      <c r="F107" s="189">
        <f t="shared" si="304"/>
        <v>48730</v>
      </c>
      <c r="G107" s="2">
        <f t="shared" si="281"/>
        <v>5</v>
      </c>
      <c r="H107" s="187">
        <f t="shared" si="155"/>
        <v>42.833333333333336</v>
      </c>
      <c r="I107" s="186">
        <f t="shared" si="282"/>
        <v>42</v>
      </c>
      <c r="J107" s="2">
        <f t="shared" si="156"/>
        <v>0</v>
      </c>
      <c r="K107" s="2">
        <f t="shared" si="157"/>
        <v>1</v>
      </c>
      <c r="L107">
        <f t="shared" si="158"/>
        <v>2</v>
      </c>
      <c r="M107" s="190">
        <f t="shared" si="283"/>
        <v>1.27491282E-3</v>
      </c>
      <c r="N107">
        <f t="shared" si="159"/>
        <v>1</v>
      </c>
      <c r="O107">
        <f t="shared" si="160"/>
        <v>100</v>
      </c>
      <c r="P107" s="58">
        <f t="shared" si="161"/>
        <v>5.7371076900000007E-3</v>
      </c>
      <c r="Q107" s="106">
        <f t="shared" si="162"/>
        <v>5.7371076900000007E-3</v>
      </c>
      <c r="R107" s="59">
        <f t="shared" si="163"/>
        <v>5.7371076900000007E-3</v>
      </c>
      <c r="S107" s="32">
        <f t="shared" si="284"/>
        <v>4.7935408217891773E-4</v>
      </c>
      <c r="T107">
        <f t="shared" si="164"/>
        <v>1</v>
      </c>
      <c r="U107" s="32">
        <f t="shared" si="285"/>
        <v>3.7631241000000005E-4</v>
      </c>
      <c r="V107">
        <f t="shared" si="165"/>
        <v>1</v>
      </c>
      <c r="W107">
        <f t="shared" si="166"/>
        <v>100</v>
      </c>
      <c r="X107" s="58">
        <f t="shared" si="167"/>
        <v>1.6934058450000004E-3</v>
      </c>
      <c r="Y107" s="58">
        <f t="shared" si="168"/>
        <v>1.6934058450000004E-3</v>
      </c>
      <c r="Z107" s="32">
        <f t="shared" si="169"/>
        <v>1.6934058450000004E-3</v>
      </c>
      <c r="AA107" s="32">
        <f t="shared" si="170"/>
        <v>1.4122679967487617E-4</v>
      </c>
      <c r="AB107" s="59">
        <f t="shared" si="171"/>
        <v>4.9056245199999996E-3</v>
      </c>
      <c r="AC107" s="59">
        <f t="shared" si="172"/>
        <v>4.9056245199999996E-3</v>
      </c>
      <c r="AD107">
        <f t="shared" si="173"/>
        <v>1</v>
      </c>
      <c r="AE107" s="59">
        <f t="shared" si="174"/>
        <v>4.9056245199999996E-3</v>
      </c>
      <c r="AF107" s="59">
        <f t="shared" si="175"/>
        <v>4.1758461800000006E-3</v>
      </c>
      <c r="AG107" s="59">
        <f t="shared" si="176"/>
        <v>4.1758461800000006E-3</v>
      </c>
      <c r="AH107">
        <f t="shared" si="177"/>
        <v>1</v>
      </c>
      <c r="AI107" s="59">
        <f t="shared" si="178"/>
        <v>4.1758461800000006E-3</v>
      </c>
      <c r="AJ107" s="59">
        <f t="shared" si="179"/>
        <v>0</v>
      </c>
      <c r="AK107" s="59">
        <f t="shared" si="180"/>
        <v>0</v>
      </c>
      <c r="AL107" s="59">
        <f t="shared" si="181"/>
        <v>0</v>
      </c>
      <c r="AM107" s="12">
        <f t="shared" si="286"/>
        <v>0.38186934142722023</v>
      </c>
      <c r="AN107" s="12">
        <f t="shared" si="287"/>
        <v>0</v>
      </c>
      <c r="AO107" s="66">
        <f t="shared" si="182"/>
        <v>1.8305062767211291E-4</v>
      </c>
      <c r="AP107" s="66">
        <f t="shared" si="183"/>
        <v>5.3930184983718922E-5</v>
      </c>
      <c r="AQ107" s="59">
        <f t="shared" si="184"/>
        <v>1.8733076047416232E-3</v>
      </c>
      <c r="AR107" s="59">
        <f t="shared" si="185"/>
        <v>1.5946276306579735E-3</v>
      </c>
      <c r="AS107" s="59">
        <f t="shared" si="186"/>
        <v>0</v>
      </c>
      <c r="AT107" s="12">
        <f t="shared" si="187"/>
        <v>0.37816442537916478</v>
      </c>
      <c r="AU107" s="59">
        <f t="shared" si="288"/>
        <v>0</v>
      </c>
      <c r="AV107" s="59">
        <f t="shared" si="289"/>
        <v>-2.2551405187698492E-17</v>
      </c>
      <c r="AW107" s="70">
        <f t="shared" si="188"/>
        <v>0</v>
      </c>
      <c r="AX107" s="20">
        <f t="shared" si="189"/>
        <v>200000</v>
      </c>
      <c r="AY107" s="20">
        <f t="shared" si="190"/>
        <v>0</v>
      </c>
      <c r="AZ107" s="20">
        <f t="shared" si="191"/>
        <v>0</v>
      </c>
      <c r="BA107" s="20">
        <f t="shared" si="192"/>
        <v>200000</v>
      </c>
      <c r="BB107" s="36">
        <f t="shared" si="193"/>
        <v>1</v>
      </c>
      <c r="BC107" s="36">
        <f t="shared" si="194"/>
        <v>0</v>
      </c>
      <c r="BD107" s="80">
        <f t="shared" si="195"/>
        <v>36.610125534422579</v>
      </c>
      <c r="BE107" s="36">
        <f t="shared" si="196"/>
        <v>0</v>
      </c>
      <c r="BF107" s="36">
        <f t="shared" si="197"/>
        <v>0</v>
      </c>
      <c r="BG107" s="36">
        <f t="shared" si="198"/>
        <v>36.610125534422579</v>
      </c>
      <c r="BH107" s="36">
        <f t="shared" si="199"/>
        <v>10.786036996743784</v>
      </c>
      <c r="BI107" s="36">
        <f t="shared" si="200"/>
        <v>0</v>
      </c>
      <c r="BJ107" s="36">
        <f t="shared" si="201"/>
        <v>0</v>
      </c>
      <c r="BK107" s="36">
        <f t="shared" si="202"/>
        <v>10.786036996743784</v>
      </c>
      <c r="BL107" s="68">
        <f ca="1">IF(OR(AT107=0,E107&gt;ProjTerm),0,VLOOKUP(D107,'Life Events'!$AE$5:$AI$1206,5,FALSE))</f>
        <v>9.3985789447593223E-3</v>
      </c>
      <c r="BM107" s="93">
        <f t="shared" ca="1" si="203"/>
        <v>9.3985789447593223E-3</v>
      </c>
      <c r="BN107" s="93">
        <f t="shared" ca="1" si="204"/>
        <v>3.5542082060256259E-3</v>
      </c>
      <c r="BO107" s="36">
        <f t="shared" ca="1" si="205"/>
        <v>0.54079619361934783</v>
      </c>
      <c r="BP107" s="36">
        <f t="shared" si="206"/>
        <v>1.9813866432973958E-2</v>
      </c>
      <c r="BQ107" s="36">
        <f t="shared" si="207"/>
        <v>98.304371777703579</v>
      </c>
      <c r="BR107" s="36">
        <f t="shared" si="208"/>
        <v>154.78110000000001</v>
      </c>
      <c r="BS107" s="36">
        <f t="shared" si="209"/>
        <v>152.15658798561918</v>
      </c>
      <c r="BT107" s="36">
        <f t="shared" si="210"/>
        <v>57.540208663236008</v>
      </c>
      <c r="BU107" s="70" cm="1">
        <f t="array" ref="BU107">IF(AND(ActInt=1,$J107=0),INDEX(Tbl_FwdNom,$B107-IVP,MATCH(ValnDt,Tbl_FwdNom_Cols)),INDEX(Tbl_FwdNom,$B107,MATCH(StartDt,Tbl_FwdNom_Cols)))</f>
        <v>13.670227495000001</v>
      </c>
      <c r="BV107" s="70" cm="1">
        <f t="array" ref="BV107">INDEX(Tbl_FwdReal,$B107,MATCH(StartDt,Tbl_FwdReal_Cols))</f>
        <v>5.6626832220000001</v>
      </c>
      <c r="BW107" s="70" cm="1">
        <f t="array" ref="BW107">IF(RunType&lt;&gt;"OPN",INDEX(Tbl_FwdReal,$B107,MATCH(ValnDt,Tbl_FwdReal_Cols)),IF(AND($J107=0,ActInt=1),INDEX(Tbl_FwdReal,$B107-IVP,MATCH(ValnDt,Tbl_FwdReal_Cols)),-999))*$K107</f>
        <v>5.6626832220000001</v>
      </c>
      <c r="BX107" s="70">
        <f t="shared" si="211"/>
        <v>5.6626832219999999E-2</v>
      </c>
      <c r="BY107" s="70">
        <f t="shared" si="290"/>
        <v>7.578403300790626E-2</v>
      </c>
      <c r="BZ107" s="64">
        <f t="shared" si="305"/>
        <v>6.1060437434981019E-3</v>
      </c>
      <c r="CA107" s="70" cm="1">
        <f t="array" ref="CA107">IF($J107=1,CA106*(1+INDEX(Tbl_CPI,$B107,MATCH(IF(RunType="OPN",StartDt,ValnDt),Tbl_CPI_Cols))),0)</f>
        <v>0</v>
      </c>
      <c r="CB107" s="70">
        <f t="shared" si="291"/>
        <v>1.5588746150548367</v>
      </c>
      <c r="CC107" s="70">
        <f t="shared" si="292"/>
        <v>1.5308114498658074</v>
      </c>
      <c r="CD107" s="36">
        <f t="shared" si="212"/>
        <v>9.9261101803333212</v>
      </c>
      <c r="CE107" s="36">
        <f t="shared" si="213"/>
        <v>1.5748206856511584</v>
      </c>
      <c r="CF107" s="36">
        <f t="shared" si="214"/>
        <v>0</v>
      </c>
      <c r="CG107" s="36">
        <f t="shared" si="215"/>
        <v>4.391852895593483</v>
      </c>
      <c r="CH107" s="36">
        <f t="shared" si="216"/>
        <v>3.7904771574979117</v>
      </c>
      <c r="CI107" s="36">
        <f t="shared" si="217"/>
        <v>0</v>
      </c>
      <c r="CJ107" s="36">
        <f t="shared" si="218"/>
        <v>0</v>
      </c>
      <c r="CK107" s="36">
        <f t="shared" si="219"/>
        <v>0</v>
      </c>
      <c r="CL107" s="36">
        <f t="shared" si="220"/>
        <v>0.60137573809557132</v>
      </c>
      <c r="CM107" s="36">
        <f t="shared" si="221"/>
        <v>4.391852895593483</v>
      </c>
      <c r="CN107" s="36">
        <f t="shared" ca="1" si="222"/>
        <v>-9.6230638048832731</v>
      </c>
      <c r="CO107" s="20">
        <f t="shared" si="223"/>
        <v>120000</v>
      </c>
      <c r="CP107" s="20">
        <f t="shared" si="224"/>
        <v>2</v>
      </c>
      <c r="CQ107" s="64">
        <f t="shared" si="225"/>
        <v>1.87341153E-3</v>
      </c>
      <c r="CR107" s="64">
        <f t="shared" si="226"/>
        <v>8.4303518849999995E-3</v>
      </c>
      <c r="CS107" s="36">
        <f t="shared" si="227"/>
        <v>32.317993966563257</v>
      </c>
      <c r="CT107" s="36">
        <f t="shared" si="228"/>
        <v>21.966075320653548</v>
      </c>
      <c r="CU107" s="36">
        <f t="shared" si="229"/>
        <v>6.4716221980462709</v>
      </c>
      <c r="CV107" s="36">
        <f t="shared" si="293"/>
        <v>28.437697518699821</v>
      </c>
      <c r="CW107" s="36">
        <f t="shared" si="230"/>
        <v>0</v>
      </c>
      <c r="CX107" s="36">
        <f t="shared" si="231"/>
        <v>0</v>
      </c>
      <c r="CY107" s="36">
        <f t="shared" si="232"/>
        <v>0</v>
      </c>
      <c r="CZ107" s="36">
        <f t="shared" si="294"/>
        <v>0</v>
      </c>
      <c r="DA107" s="64">
        <f t="shared" si="233"/>
        <v>1.0734819879346214E-2</v>
      </c>
      <c r="DB107" s="70">
        <f t="shared" si="295"/>
        <v>0.9893791925753308</v>
      </c>
      <c r="DC107" s="70">
        <f>PRODUCT($DB$8:DB107)</f>
        <v>0.43054093675010285</v>
      </c>
      <c r="DD107" s="36">
        <f t="shared" si="234"/>
        <v>2671.5295106606259</v>
      </c>
      <c r="DE107" s="36">
        <f t="shared" si="235"/>
        <v>2574.4071951590649</v>
      </c>
      <c r="DF107" s="36">
        <f t="shared" si="236"/>
        <v>532.46060305096717</v>
      </c>
      <c r="DG107" s="36">
        <f t="shared" si="237"/>
        <v>1.2988195729593492</v>
      </c>
      <c r="DH107" s="36">
        <f t="shared" ca="1" si="238"/>
        <v>9.2890645108302135</v>
      </c>
      <c r="DI107" s="36">
        <f t="shared" si="239"/>
        <v>269.65687167570758</v>
      </c>
      <c r="DJ107" s="36">
        <f t="shared" ca="1" si="240"/>
        <v>712.98540416298431</v>
      </c>
      <c r="DK107" s="36">
        <f t="shared" si="241"/>
        <v>0</v>
      </c>
      <c r="DL107" s="36">
        <f t="shared" si="242"/>
        <v>0</v>
      </c>
      <c r="DM107" s="36">
        <f t="shared" ca="1" si="243"/>
        <v>712.98540416298431</v>
      </c>
      <c r="DN107" s="36">
        <f t="shared" ca="1" si="296"/>
        <v>712.9854041629884</v>
      </c>
      <c r="DO107" s="64" cm="1">
        <f t="array" ref="DO107">IFERROR(INDEX(Tbl_FwdNom,$B107,MATCH(LIDt,Tbl_FwdNom_Cols,0)),0)</f>
        <v>12.532639359999999</v>
      </c>
      <c r="DP107" s="64">
        <f t="shared" ca="1" si="297"/>
        <v>14.12686156</v>
      </c>
      <c r="DQ107" s="64">
        <f t="shared" ca="1" si="244"/>
        <v>1.1072557348962286E-2</v>
      </c>
      <c r="DR107" s="70">
        <f t="shared" ca="1" si="245"/>
        <v>0.98904870153137714</v>
      </c>
      <c r="DS107" s="70">
        <f ca="1">PRODUCT($DR$8:DR107)</f>
        <v>0.37665138956742461</v>
      </c>
      <c r="DT107" s="36">
        <f t="shared" ca="1" si="246"/>
        <v>2779.8063649708392</v>
      </c>
      <c r="DU107" s="36">
        <f t="shared" ca="1" si="247"/>
        <v>556.26111150876534</v>
      </c>
      <c r="DV107" s="36">
        <f t="shared" ca="1" si="248"/>
        <v>1.3946360181985111</v>
      </c>
      <c r="DW107" s="36">
        <f t="shared" ca="1" si="249"/>
        <v>9.3588279164764749</v>
      </c>
      <c r="DX107" s="36">
        <f t="shared" ca="1" si="250"/>
        <v>2777.9313188061806</v>
      </c>
      <c r="DY107" s="36">
        <f t="shared" ca="1" si="251"/>
        <v>29.347133905257458</v>
      </c>
      <c r="DZ107" s="36">
        <f t="shared" ca="1" si="252"/>
        <v>256.88209184775769</v>
      </c>
      <c r="EA107" s="36">
        <f t="shared" ca="1" si="253"/>
        <v>0</v>
      </c>
      <c r="EB107" s="36">
        <f t="shared" ca="1" si="254"/>
        <v>852.32957532471698</v>
      </c>
      <c r="EC107" s="36">
        <f t="shared" ca="1" si="255"/>
        <v>0</v>
      </c>
      <c r="ED107" s="36">
        <f t="shared" ca="1" si="256"/>
        <v>0</v>
      </c>
      <c r="EE107" s="36">
        <f t="shared" ca="1" si="298"/>
        <v>0</v>
      </c>
      <c r="EF107" s="36">
        <f t="shared" ca="1" si="257"/>
        <v>852.32957532471698</v>
      </c>
      <c r="EG107" s="64"/>
      <c r="EH107" s="64"/>
      <c r="EI107" s="64"/>
      <c r="EJ107" s="70"/>
      <c r="EK107" s="70"/>
      <c r="EL107" s="70"/>
      <c r="EM107" s="70"/>
      <c r="EN107" s="70"/>
      <c r="EO107" s="36">
        <f t="shared" ca="1" si="258"/>
        <v>7.4702759667079954</v>
      </c>
      <c r="EP107" s="36">
        <f t="shared" ca="1" si="259"/>
        <v>0</v>
      </c>
      <c r="EQ107" s="36">
        <f t="shared" si="260"/>
        <v>82.92672456743702</v>
      </c>
      <c r="ER107" s="36">
        <f t="shared" si="261"/>
        <v>16.013922630457884</v>
      </c>
      <c r="ES107" s="36">
        <f t="shared" si="262"/>
        <v>-14.624406701373079</v>
      </c>
      <c r="ET107" s="36">
        <f t="shared" ca="1" si="263"/>
        <v>0</v>
      </c>
      <c r="EU107" s="36">
        <f t="shared" ca="1" si="299"/>
        <v>16.013922630457884</v>
      </c>
      <c r="EV107" s="36">
        <f t="shared" si="264"/>
        <v>4.4512475533006395</v>
      </c>
      <c r="EW107" s="36">
        <f t="shared" si="265"/>
        <v>108.39914461348631</v>
      </c>
      <c r="EX107" s="36">
        <f t="shared" ca="1" si="300"/>
        <v>211.79103936468186</v>
      </c>
      <c r="EY107" s="36">
        <f t="shared" si="266"/>
        <v>0</v>
      </c>
      <c r="EZ107" s="36">
        <f t="shared" si="267"/>
        <v>0</v>
      </c>
      <c r="FA107" s="36">
        <f t="shared" si="268"/>
        <v>0</v>
      </c>
      <c r="FB107" s="36">
        <f t="shared" si="269"/>
        <v>0</v>
      </c>
      <c r="FC107" s="36">
        <f t="shared" si="301"/>
        <v>0</v>
      </c>
      <c r="FD107" s="36">
        <f t="shared" si="270"/>
        <v>0</v>
      </c>
      <c r="FE107" s="36">
        <f t="shared" si="271"/>
        <v>0</v>
      </c>
      <c r="FF107" s="36">
        <f t="shared" si="302"/>
        <v>0</v>
      </c>
      <c r="FG107" s="36">
        <f t="shared" ca="1" si="272"/>
        <v>211.79103936468186</v>
      </c>
      <c r="FH107" s="36">
        <f t="shared" ca="1" si="273"/>
        <v>2.2735386596393834</v>
      </c>
      <c r="FI107" s="36">
        <f t="shared" ca="1" si="274"/>
        <v>-3.2950401558769737</v>
      </c>
      <c r="FJ107" s="36">
        <f t="shared" ca="1" si="275"/>
        <v>225.70764689458483</v>
      </c>
      <c r="FK107" s="36">
        <f t="shared" si="276"/>
        <v>0</v>
      </c>
      <c r="FL107" s="36">
        <f t="shared" si="277"/>
        <v>0</v>
      </c>
      <c r="FM107" s="36">
        <f t="shared" ca="1" si="278"/>
        <v>0</v>
      </c>
      <c r="FN107" s="36">
        <f t="shared" ca="1" si="306"/>
        <v>225.70764689458483</v>
      </c>
    </row>
    <row r="108" spans="2:170" x14ac:dyDescent="0.25">
      <c r="B108" s="2">
        <v>100</v>
      </c>
      <c r="C108" s="2">
        <f t="shared" si="279"/>
        <v>9</v>
      </c>
      <c r="D108" s="2">
        <f t="shared" si="303"/>
        <v>124</v>
      </c>
      <c r="E108" s="2">
        <f t="shared" si="280"/>
        <v>11</v>
      </c>
      <c r="F108" s="189">
        <f t="shared" si="304"/>
        <v>48760</v>
      </c>
      <c r="G108" s="2">
        <f t="shared" si="281"/>
        <v>6</v>
      </c>
      <c r="H108" s="187">
        <f t="shared" si="155"/>
        <v>42.916666666666671</v>
      </c>
      <c r="I108" s="186">
        <f t="shared" si="282"/>
        <v>42</v>
      </c>
      <c r="J108" s="2">
        <f t="shared" si="156"/>
        <v>0</v>
      </c>
      <c r="K108" s="2">
        <f t="shared" si="157"/>
        <v>1</v>
      </c>
      <c r="L108">
        <f t="shared" si="158"/>
        <v>2</v>
      </c>
      <c r="M108" s="190">
        <f t="shared" si="283"/>
        <v>1.27491282E-3</v>
      </c>
      <c r="N108">
        <f t="shared" si="159"/>
        <v>1</v>
      </c>
      <c r="O108">
        <f t="shared" si="160"/>
        <v>100</v>
      </c>
      <c r="P108" s="58">
        <f t="shared" si="161"/>
        <v>5.7371076900000007E-3</v>
      </c>
      <c r="Q108" s="106">
        <f t="shared" si="162"/>
        <v>5.7371076900000007E-3</v>
      </c>
      <c r="R108" s="59">
        <f t="shared" si="163"/>
        <v>5.7371076900000007E-3</v>
      </c>
      <c r="S108" s="32">
        <f t="shared" si="284"/>
        <v>4.7935408217891773E-4</v>
      </c>
      <c r="T108">
        <f t="shared" si="164"/>
        <v>1</v>
      </c>
      <c r="U108" s="32">
        <f t="shared" si="285"/>
        <v>3.7631241000000005E-4</v>
      </c>
      <c r="V108">
        <f t="shared" si="165"/>
        <v>1</v>
      </c>
      <c r="W108">
        <f t="shared" si="166"/>
        <v>100</v>
      </c>
      <c r="X108" s="58">
        <f t="shared" si="167"/>
        <v>1.6934058450000004E-3</v>
      </c>
      <c r="Y108" s="58">
        <f t="shared" si="168"/>
        <v>1.6934058450000004E-3</v>
      </c>
      <c r="Z108" s="32">
        <f t="shared" si="169"/>
        <v>1.6934058450000004E-3</v>
      </c>
      <c r="AA108" s="32">
        <f t="shared" si="170"/>
        <v>1.4122679967487617E-4</v>
      </c>
      <c r="AB108" s="59">
        <f t="shared" si="171"/>
        <v>4.9056245199999996E-3</v>
      </c>
      <c r="AC108" s="59">
        <f t="shared" si="172"/>
        <v>4.9056245199999996E-3</v>
      </c>
      <c r="AD108">
        <f t="shared" si="173"/>
        <v>1</v>
      </c>
      <c r="AE108" s="59">
        <f t="shared" si="174"/>
        <v>4.9056245199999996E-3</v>
      </c>
      <c r="AF108" s="59">
        <f t="shared" si="175"/>
        <v>4.1758461800000006E-3</v>
      </c>
      <c r="AG108" s="59">
        <f t="shared" si="176"/>
        <v>4.1758461800000006E-3</v>
      </c>
      <c r="AH108">
        <f t="shared" si="177"/>
        <v>1</v>
      </c>
      <c r="AI108" s="59">
        <f t="shared" si="178"/>
        <v>4.1758461800000006E-3</v>
      </c>
      <c r="AJ108" s="59">
        <f t="shared" si="179"/>
        <v>0</v>
      </c>
      <c r="AK108" s="59">
        <f t="shared" si="180"/>
        <v>0</v>
      </c>
      <c r="AL108" s="59">
        <f t="shared" si="181"/>
        <v>0</v>
      </c>
      <c r="AM108" s="12">
        <f t="shared" si="286"/>
        <v>0.37816442537916478</v>
      </c>
      <c r="AN108" s="12">
        <f t="shared" si="287"/>
        <v>0</v>
      </c>
      <c r="AO108" s="66">
        <f t="shared" si="182"/>
        <v>1.8127466104034737E-4</v>
      </c>
      <c r="AP108" s="66">
        <f t="shared" si="183"/>
        <v>5.3406951547187964E-5</v>
      </c>
      <c r="AQ108" s="59">
        <f t="shared" si="184"/>
        <v>1.855132677731741E-3</v>
      </c>
      <c r="AR108" s="59">
        <f t="shared" si="185"/>
        <v>1.5791564711314806E-3</v>
      </c>
      <c r="AS108" s="59">
        <f t="shared" si="186"/>
        <v>0</v>
      </c>
      <c r="AT108" s="12">
        <f t="shared" si="187"/>
        <v>0.374495454617714</v>
      </c>
      <c r="AU108" s="59">
        <f t="shared" si="288"/>
        <v>0</v>
      </c>
      <c r="AV108" s="59">
        <f t="shared" si="289"/>
        <v>-2.7972416050126014E-17</v>
      </c>
      <c r="AW108" s="70">
        <f t="shared" si="188"/>
        <v>0</v>
      </c>
      <c r="AX108" s="20">
        <f t="shared" si="189"/>
        <v>200000</v>
      </c>
      <c r="AY108" s="20">
        <f t="shared" si="190"/>
        <v>0</v>
      </c>
      <c r="AZ108" s="20">
        <f t="shared" si="191"/>
        <v>0</v>
      </c>
      <c r="BA108" s="20">
        <f t="shared" si="192"/>
        <v>200000</v>
      </c>
      <c r="BB108" s="36">
        <f t="shared" si="193"/>
        <v>1</v>
      </c>
      <c r="BC108" s="36">
        <f t="shared" si="194"/>
        <v>0</v>
      </c>
      <c r="BD108" s="80">
        <f t="shared" si="195"/>
        <v>36.254932208069476</v>
      </c>
      <c r="BE108" s="36">
        <f t="shared" si="196"/>
        <v>0</v>
      </c>
      <c r="BF108" s="36">
        <f t="shared" si="197"/>
        <v>0</v>
      </c>
      <c r="BG108" s="36">
        <f t="shared" si="198"/>
        <v>36.254932208069476</v>
      </c>
      <c r="BH108" s="36">
        <f t="shared" si="199"/>
        <v>10.681390309437592</v>
      </c>
      <c r="BI108" s="36">
        <f t="shared" si="200"/>
        <v>0</v>
      </c>
      <c r="BJ108" s="36">
        <f t="shared" si="201"/>
        <v>0</v>
      </c>
      <c r="BK108" s="36">
        <f t="shared" si="202"/>
        <v>10.681390309437592</v>
      </c>
      <c r="BL108" s="68">
        <f ca="1">IF(OR(AT108=0,E108&gt;ProjTerm),0,VLOOKUP(D108,'Life Events'!$AE$5:$AI$1206,5,FALSE))</f>
        <v>9.398578944759324E-3</v>
      </c>
      <c r="BM108" s="93">
        <f t="shared" ca="1" si="203"/>
        <v>9.398578944759324E-3</v>
      </c>
      <c r="BN108" s="93">
        <f t="shared" ca="1" si="204"/>
        <v>3.5197250946781178E-3</v>
      </c>
      <c r="BO108" s="36">
        <f t="shared" ca="1" si="205"/>
        <v>0.53554962157780717</v>
      </c>
      <c r="BP108" s="36">
        <f t="shared" si="206"/>
        <v>1.9621631278805285E-2</v>
      </c>
      <c r="BQ108" s="36">
        <f t="shared" si="207"/>
        <v>98.304419599010217</v>
      </c>
      <c r="BR108" s="36">
        <f t="shared" si="208"/>
        <v>154.78110000000001</v>
      </c>
      <c r="BS108" s="36">
        <f t="shared" si="209"/>
        <v>152.15666200396362</v>
      </c>
      <c r="BT108" s="36">
        <f t="shared" si="210"/>
        <v>56.981978310288206</v>
      </c>
      <c r="BU108" s="70" cm="1">
        <f t="array" ref="BU108">IF(AND(ActInt=1,$J108=0),INDEX(Tbl_FwdNom,$B108-IVP,MATCH(ValnDt,Tbl_FwdNom_Cols)),INDEX(Tbl_FwdNom,$B108,MATCH(StartDt,Tbl_FwdNom_Cols)))</f>
        <v>13.730822530999999</v>
      </c>
      <c r="BV108" s="70" cm="1">
        <f t="array" ref="BV108">INDEX(Tbl_FwdReal,$B108,MATCH(StartDt,Tbl_FwdReal_Cols))</f>
        <v>5.6774593849999997</v>
      </c>
      <c r="BW108" s="70" cm="1">
        <f t="array" ref="BW108">IF(RunType&lt;&gt;"OPN",INDEX(Tbl_FwdReal,$B108,MATCH(ValnDt,Tbl_FwdReal_Cols)),IF(AND($J108=0,ActInt=1),INDEX(Tbl_FwdReal,$B108-IVP,MATCH(ValnDt,Tbl_FwdReal_Cols)),-999))*$K108</f>
        <v>5.6774593849999997</v>
      </c>
      <c r="BX108" s="70">
        <f t="shared" si="211"/>
        <v>5.6774593849999999E-2</v>
      </c>
      <c r="BY108" s="70">
        <f t="shared" si="290"/>
        <v>7.6207009449955621E-2</v>
      </c>
      <c r="BZ108" s="64">
        <f t="shared" si="305"/>
        <v>6.1390028437153799E-3</v>
      </c>
      <c r="CA108" s="70" cm="1">
        <f t="array" ref="CA108">IF($J108=1,CA107*(1+INDEX(Tbl_CPI,$B108,MATCH(IF(RunType="OPN",StartDt,ValnDt),Tbl_CPI_Cols))),0)</f>
        <v>0</v>
      </c>
      <c r="CB108" s="70">
        <f t="shared" si="291"/>
        <v>1.5684445507496541</v>
      </c>
      <c r="CC108" s="70">
        <f t="shared" si="292"/>
        <v>1.5308114498658074</v>
      </c>
      <c r="CD108" s="36">
        <f t="shared" si="212"/>
        <v>9.9261112365750961</v>
      </c>
      <c r="CE108" s="36">
        <f t="shared" si="213"/>
        <v>1.5748214517410233</v>
      </c>
      <c r="CF108" s="36">
        <f t="shared" si="214"/>
        <v>0</v>
      </c>
      <c r="CG108" s="36">
        <f t="shared" si="215"/>
        <v>4.3492436014015183</v>
      </c>
      <c r="CH108" s="36">
        <f t="shared" si="216"/>
        <v>3.7537021520290921</v>
      </c>
      <c r="CI108" s="36">
        <f t="shared" si="217"/>
        <v>0</v>
      </c>
      <c r="CJ108" s="36">
        <f t="shared" si="218"/>
        <v>0</v>
      </c>
      <c r="CK108" s="36">
        <f t="shared" si="219"/>
        <v>0</v>
      </c>
      <c r="CL108" s="36">
        <f t="shared" si="220"/>
        <v>0.59554144937242615</v>
      </c>
      <c r="CM108" s="36">
        <f t="shared" si="221"/>
        <v>4.3492436014015183</v>
      </c>
      <c r="CN108" s="36">
        <f t="shared" ca="1" si="222"/>
        <v>-9.5297278024821352</v>
      </c>
      <c r="CO108" s="20">
        <f t="shared" si="223"/>
        <v>120000</v>
      </c>
      <c r="CP108" s="20">
        <f t="shared" si="224"/>
        <v>2</v>
      </c>
      <c r="CQ108" s="64">
        <f t="shared" si="225"/>
        <v>1.87341153E-3</v>
      </c>
      <c r="CR108" s="64">
        <f t="shared" si="226"/>
        <v>8.4303518849999995E-3</v>
      </c>
      <c r="CS108" s="36">
        <f t="shared" si="227"/>
        <v>32.004443122077618</v>
      </c>
      <c r="CT108" s="36">
        <f t="shared" si="228"/>
        <v>21.752959324841683</v>
      </c>
      <c r="CU108" s="36">
        <f t="shared" si="229"/>
        <v>6.4088341856625561</v>
      </c>
      <c r="CV108" s="36">
        <f t="shared" si="293"/>
        <v>28.161793510504239</v>
      </c>
      <c r="CW108" s="36">
        <f t="shared" si="230"/>
        <v>0</v>
      </c>
      <c r="CX108" s="36">
        <f t="shared" si="231"/>
        <v>0</v>
      </c>
      <c r="CY108" s="36">
        <f t="shared" si="232"/>
        <v>0</v>
      </c>
      <c r="CZ108" s="36">
        <f t="shared" si="294"/>
        <v>0</v>
      </c>
      <c r="DA108" s="64">
        <f t="shared" si="233"/>
        <v>1.077970890855684E-2</v>
      </c>
      <c r="DB108" s="70">
        <f t="shared" si="295"/>
        <v>0.98933525394945177</v>
      </c>
      <c r="DC108" s="70">
        <f>PRODUCT($DB$8:DB108)</f>
        <v>0.42594932699529786</v>
      </c>
      <c r="DD108" s="36">
        <f t="shared" si="234"/>
        <v>2643.3458428158788</v>
      </c>
      <c r="DE108" s="36">
        <f t="shared" si="235"/>
        <v>2565.9036231269047</v>
      </c>
      <c r="DF108" s="36">
        <f t="shared" si="236"/>
        <v>527.51898304769361</v>
      </c>
      <c r="DG108" s="36">
        <f t="shared" si="237"/>
        <v>1.2931988386017819</v>
      </c>
      <c r="DH108" s="36">
        <f t="shared" ca="1" si="238"/>
        <v>8.8536483007119617</v>
      </c>
      <c r="DI108" s="36">
        <f t="shared" si="239"/>
        <v>268.16756707616679</v>
      </c>
      <c r="DJ108" s="36">
        <f t="shared" ca="1" si="240"/>
        <v>725.80477989699682</v>
      </c>
      <c r="DK108" s="36">
        <f t="shared" si="241"/>
        <v>0</v>
      </c>
      <c r="DL108" s="36">
        <f t="shared" si="242"/>
        <v>0</v>
      </c>
      <c r="DM108" s="36">
        <f t="shared" ca="1" si="243"/>
        <v>725.80477989699682</v>
      </c>
      <c r="DN108" s="36">
        <f t="shared" ca="1" si="296"/>
        <v>725.80477989700023</v>
      </c>
      <c r="DO108" s="64" cm="1">
        <f t="array" ref="DO108">IFERROR(INDEX(Tbl_FwdNom,$B108,MATCH(LIDt,Tbl_FwdNom_Cols,0)),0)</f>
        <v>12.577562609999999</v>
      </c>
      <c r="DP108" s="64">
        <f t="shared" ca="1" si="297"/>
        <v>14.17333198</v>
      </c>
      <c r="DQ108" s="64">
        <f t="shared" ca="1" si="244"/>
        <v>1.1106858505479877E-2</v>
      </c>
      <c r="DR108" s="70">
        <f t="shared" ca="1" si="245"/>
        <v>0.98901514868379292</v>
      </c>
      <c r="DS108" s="70">
        <f ca="1">PRODUCT($DR$8:DR108)</f>
        <v>0.37251393005498368</v>
      </c>
      <c r="DT108" s="36">
        <f t="shared" ca="1" si="246"/>
        <v>2774.4263487311332</v>
      </c>
      <c r="DU108" s="36">
        <f t="shared" ca="1" si="247"/>
        <v>551.75803465695662</v>
      </c>
      <c r="DV108" s="36">
        <f t="shared" ca="1" si="248"/>
        <v>1.3905044118404826</v>
      </c>
      <c r="DW108" s="36">
        <f t="shared" ca="1" si="249"/>
        <v>8.9272254723441069</v>
      </c>
      <c r="DX108" s="36">
        <f t="shared" ca="1" si="250"/>
        <v>2751.803430591814</v>
      </c>
      <c r="DY108" s="36">
        <f t="shared" ca="1" si="251"/>
        <v>29.070932325099768</v>
      </c>
      <c r="DZ108" s="36">
        <f t="shared" ca="1" si="252"/>
        <v>255.93985090379903</v>
      </c>
      <c r="EA108" s="36">
        <f t="shared" ca="1" si="253"/>
        <v>0</v>
      </c>
      <c r="EB108" s="36">
        <f t="shared" ca="1" si="254"/>
        <v>866.92845708567825</v>
      </c>
      <c r="EC108" s="36">
        <f t="shared" ca="1" si="255"/>
        <v>0</v>
      </c>
      <c r="ED108" s="36">
        <f t="shared" ca="1" si="256"/>
        <v>0</v>
      </c>
      <c r="EE108" s="36">
        <f t="shared" ca="1" si="298"/>
        <v>0</v>
      </c>
      <c r="EF108" s="36">
        <f t="shared" ca="1" si="257"/>
        <v>866.92845708567825</v>
      </c>
      <c r="EG108" s="64"/>
      <c r="EH108" s="64"/>
      <c r="EI108" s="64"/>
      <c r="EJ108" s="70"/>
      <c r="EK108" s="70"/>
      <c r="EL108" s="70"/>
      <c r="EM108" s="70"/>
      <c r="EN108" s="70"/>
      <c r="EO108" s="36">
        <f t="shared" ca="1" si="258"/>
        <v>7.6388915329312086</v>
      </c>
      <c r="EP108" s="36">
        <f t="shared" ca="1" si="259"/>
        <v>0</v>
      </c>
      <c r="EQ108" s="36">
        <f t="shared" si="260"/>
        <v>82.567853251019528</v>
      </c>
      <c r="ER108" s="36">
        <f t="shared" si="261"/>
        <v>15.844981552132795</v>
      </c>
      <c r="ES108" s="36">
        <f t="shared" si="262"/>
        <v>-14.4701245123674</v>
      </c>
      <c r="ET108" s="36">
        <f t="shared" ca="1" si="263"/>
        <v>0</v>
      </c>
      <c r="EU108" s="36">
        <f t="shared" ca="1" si="299"/>
        <v>15.844981552132795</v>
      </c>
      <c r="EV108" s="36">
        <f t="shared" si="264"/>
        <v>4.4266634831316516</v>
      </c>
      <c r="EW108" s="36">
        <f t="shared" si="265"/>
        <v>107.9300395821603</v>
      </c>
      <c r="EX108" s="36">
        <f t="shared" ca="1" si="300"/>
        <v>210.76953786844427</v>
      </c>
      <c r="EY108" s="36">
        <f t="shared" si="266"/>
        <v>0</v>
      </c>
      <c r="EZ108" s="36">
        <f t="shared" si="267"/>
        <v>0</v>
      </c>
      <c r="FA108" s="36">
        <f t="shared" si="268"/>
        <v>0</v>
      </c>
      <c r="FB108" s="36">
        <f t="shared" si="269"/>
        <v>0</v>
      </c>
      <c r="FC108" s="36">
        <f t="shared" si="301"/>
        <v>0</v>
      </c>
      <c r="FD108" s="36">
        <f t="shared" si="270"/>
        <v>0</v>
      </c>
      <c r="FE108" s="36">
        <f t="shared" si="271"/>
        <v>0</v>
      </c>
      <c r="FF108" s="36">
        <f t="shared" si="302"/>
        <v>0</v>
      </c>
      <c r="FG108" s="36">
        <f t="shared" ca="1" si="272"/>
        <v>210.76953786844427</v>
      </c>
      <c r="FH108" s="36">
        <f t="shared" ca="1" si="273"/>
        <v>2.2720342650128771</v>
      </c>
      <c r="FI108" s="36">
        <f t="shared" ca="1" si="274"/>
        <v>-3.4447365574751529</v>
      </c>
      <c r="FJ108" s="36">
        <f t="shared" ca="1" si="275"/>
        <v>224.76981323477264</v>
      </c>
      <c r="FK108" s="36">
        <f t="shared" si="276"/>
        <v>0</v>
      </c>
      <c r="FL108" s="36">
        <f t="shared" si="277"/>
        <v>0</v>
      </c>
      <c r="FM108" s="36">
        <f t="shared" ca="1" si="278"/>
        <v>0</v>
      </c>
      <c r="FN108" s="36">
        <f t="shared" ca="1" si="306"/>
        <v>224.76981323477264</v>
      </c>
    </row>
    <row r="109" spans="2:170" x14ac:dyDescent="0.25">
      <c r="B109" s="2">
        <v>101</v>
      </c>
      <c r="C109" s="2">
        <f t="shared" si="279"/>
        <v>9</v>
      </c>
      <c r="D109" s="2">
        <f t="shared" si="303"/>
        <v>125</v>
      </c>
      <c r="E109" s="2">
        <f t="shared" si="280"/>
        <v>11</v>
      </c>
      <c r="F109" s="189">
        <f t="shared" si="304"/>
        <v>48791</v>
      </c>
      <c r="G109" s="2">
        <f t="shared" si="281"/>
        <v>7</v>
      </c>
      <c r="H109" s="187">
        <f t="shared" si="155"/>
        <v>43</v>
      </c>
      <c r="I109" s="186">
        <f t="shared" si="282"/>
        <v>43</v>
      </c>
      <c r="J109" s="2">
        <f t="shared" si="156"/>
        <v>0</v>
      </c>
      <c r="K109" s="2">
        <f t="shared" si="157"/>
        <v>1</v>
      </c>
      <c r="L109">
        <f t="shared" si="158"/>
        <v>2</v>
      </c>
      <c r="M109" s="190">
        <f t="shared" si="283"/>
        <v>1.3728473999999999E-3</v>
      </c>
      <c r="N109">
        <f t="shared" si="159"/>
        <v>1</v>
      </c>
      <c r="O109">
        <f t="shared" si="160"/>
        <v>100</v>
      </c>
      <c r="P109" s="58">
        <f t="shared" si="161"/>
        <v>6.1778132999999995E-3</v>
      </c>
      <c r="Q109" s="106">
        <f t="shared" si="162"/>
        <v>6.1778132999999995E-3</v>
      </c>
      <c r="R109" s="59">
        <f t="shared" si="163"/>
        <v>6.1778132999999995E-3</v>
      </c>
      <c r="S109" s="32">
        <f t="shared" si="284"/>
        <v>5.1628125989167106E-4</v>
      </c>
      <c r="T109">
        <f t="shared" si="164"/>
        <v>1</v>
      </c>
      <c r="U109" s="32">
        <f t="shared" si="285"/>
        <v>3.8262618000000005E-4</v>
      </c>
      <c r="V109">
        <f t="shared" si="165"/>
        <v>1</v>
      </c>
      <c r="W109">
        <f t="shared" si="166"/>
        <v>100</v>
      </c>
      <c r="X109" s="58">
        <f t="shared" si="167"/>
        <v>1.7218178100000003E-3</v>
      </c>
      <c r="Y109" s="58">
        <f t="shared" si="168"/>
        <v>1.7218178100000003E-3</v>
      </c>
      <c r="Z109" s="32">
        <f t="shared" si="169"/>
        <v>1.7218178100000003E-3</v>
      </c>
      <c r="AA109" s="32">
        <f t="shared" si="170"/>
        <v>1.4359817562970001E-4</v>
      </c>
      <c r="AB109" s="59">
        <f t="shared" si="171"/>
        <v>4.9056245199999996E-3</v>
      </c>
      <c r="AC109" s="59">
        <f t="shared" si="172"/>
        <v>4.9056245199999996E-3</v>
      </c>
      <c r="AD109">
        <f t="shared" si="173"/>
        <v>1</v>
      </c>
      <c r="AE109" s="59">
        <f t="shared" si="174"/>
        <v>4.9056245199999996E-3</v>
      </c>
      <c r="AF109" s="59">
        <f t="shared" si="175"/>
        <v>4.1758461800000006E-3</v>
      </c>
      <c r="AG109" s="59">
        <f t="shared" si="176"/>
        <v>4.1758461800000006E-3</v>
      </c>
      <c r="AH109">
        <f t="shared" si="177"/>
        <v>1</v>
      </c>
      <c r="AI109" s="59">
        <f t="shared" si="178"/>
        <v>4.1758461800000006E-3</v>
      </c>
      <c r="AJ109" s="59">
        <f t="shared" si="179"/>
        <v>0</v>
      </c>
      <c r="AK109" s="59">
        <f t="shared" si="180"/>
        <v>0</v>
      </c>
      <c r="AL109" s="59">
        <f t="shared" si="181"/>
        <v>0</v>
      </c>
      <c r="AM109" s="12">
        <f t="shared" si="286"/>
        <v>0.374495454617714</v>
      </c>
      <c r="AN109" s="12">
        <f t="shared" si="287"/>
        <v>0</v>
      </c>
      <c r="AO109" s="66">
        <f t="shared" si="182"/>
        <v>1.933449851337375E-4</v>
      </c>
      <c r="AP109" s="66">
        <f t="shared" si="183"/>
        <v>5.3776864064718845E-5</v>
      </c>
      <c r="AQ109" s="59">
        <f t="shared" si="184"/>
        <v>1.8371340848012049E-3</v>
      </c>
      <c r="AR109" s="59">
        <f t="shared" si="185"/>
        <v>1.5638354135927447E-3</v>
      </c>
      <c r="AS109" s="59">
        <f t="shared" si="186"/>
        <v>0</v>
      </c>
      <c r="AT109" s="12">
        <f t="shared" si="187"/>
        <v>0.37084736327012163</v>
      </c>
      <c r="AU109" s="59">
        <f t="shared" si="288"/>
        <v>4.2067044292437572E-17</v>
      </c>
      <c r="AV109" s="59">
        <f t="shared" si="289"/>
        <v>0</v>
      </c>
      <c r="AW109" s="70">
        <f t="shared" si="188"/>
        <v>0</v>
      </c>
      <c r="AX109" s="20">
        <f t="shared" si="189"/>
        <v>200000</v>
      </c>
      <c r="AY109" s="20">
        <f t="shared" si="190"/>
        <v>0</v>
      </c>
      <c r="AZ109" s="20">
        <f t="shared" si="191"/>
        <v>0</v>
      </c>
      <c r="BA109" s="20">
        <f t="shared" si="192"/>
        <v>200000</v>
      </c>
      <c r="BB109" s="36">
        <f t="shared" si="193"/>
        <v>1</v>
      </c>
      <c r="BC109" s="36">
        <f t="shared" si="194"/>
        <v>0</v>
      </c>
      <c r="BD109" s="80">
        <f t="shared" si="195"/>
        <v>38.668997026747498</v>
      </c>
      <c r="BE109" s="36">
        <f t="shared" si="196"/>
        <v>0</v>
      </c>
      <c r="BF109" s="36">
        <f t="shared" si="197"/>
        <v>0</v>
      </c>
      <c r="BG109" s="36">
        <f t="shared" si="198"/>
        <v>38.668997026747498</v>
      </c>
      <c r="BH109" s="36">
        <f t="shared" si="199"/>
        <v>10.755372812943769</v>
      </c>
      <c r="BI109" s="36">
        <f t="shared" si="200"/>
        <v>0</v>
      </c>
      <c r="BJ109" s="36">
        <f t="shared" si="201"/>
        <v>0</v>
      </c>
      <c r="BK109" s="36">
        <f t="shared" si="202"/>
        <v>10.755372812943769</v>
      </c>
      <c r="BL109" s="68">
        <f ca="1">IF(OR(AT109=0,E109&gt;ProjTerm),0,VLOOKUP(D109,'Life Events'!$AE$5:$AI$1206,5,FALSE))</f>
        <v>8.922724603281456E-3</v>
      </c>
      <c r="BM109" s="93">
        <f t="shared" ca="1" si="203"/>
        <v>8.922724603281456E-3</v>
      </c>
      <c r="BN109" s="93">
        <f t="shared" ca="1" si="204"/>
        <v>3.3089688923123701E-3</v>
      </c>
      <c r="BO109" s="36">
        <f t="shared" ca="1" si="205"/>
        <v>0.50348166132920313</v>
      </c>
      <c r="BP109" s="36">
        <f t="shared" si="206"/>
        <v>2.0661754248428813E-2</v>
      </c>
      <c r="BQ109" s="36">
        <f t="shared" si="207"/>
        <v>98.304419599010217</v>
      </c>
      <c r="BR109" s="36">
        <f t="shared" si="208"/>
        <v>154.78110000000001</v>
      </c>
      <c r="BS109" s="36">
        <f t="shared" si="209"/>
        <v>152.15666200396362</v>
      </c>
      <c r="BT109" s="36">
        <f t="shared" si="210"/>
        <v>56.426896908153012</v>
      </c>
      <c r="BU109" s="70" cm="1">
        <f t="array" ref="BU109">IF(AND(ActInt=1,$J109=0),INDEX(Tbl_FwdNom,$B109-IVP,MATCH(ValnDt,Tbl_FwdNom_Cols)),INDEX(Tbl_FwdNom,$B109,MATCH(StartDt,Tbl_FwdNom_Cols)))</f>
        <v>13.788492784000001</v>
      </c>
      <c r="BV109" s="70" cm="1">
        <f t="array" ref="BV109">INDEX(Tbl_FwdReal,$B109,MATCH(StartDt,Tbl_FwdReal_Cols))</f>
        <v>5.6915210439999999</v>
      </c>
      <c r="BW109" s="70" cm="1">
        <f t="array" ref="BW109">IF(RunType&lt;&gt;"OPN",INDEX(Tbl_FwdReal,$B109,MATCH(ValnDt,Tbl_FwdReal_Cols)),IF(AND($J109=0,ActInt=1),INDEX(Tbl_FwdReal,$B109-IVP,MATCH(ValnDt,Tbl_FwdReal_Cols)),-999))*$K109</f>
        <v>5.6915210439999999</v>
      </c>
      <c r="BX109" s="70">
        <f t="shared" si="211"/>
        <v>5.6915210440000003E-2</v>
      </c>
      <c r="BY109" s="70">
        <f t="shared" si="290"/>
        <v>7.6609473115910598E-2</v>
      </c>
      <c r="BZ109" s="64">
        <f t="shared" si="305"/>
        <v>6.1703525281917582E-3</v>
      </c>
      <c r="CA109" s="70" cm="1">
        <f t="array" ref="CA109">IF($J109=1,CA108*(1+INDEX(Tbl_CPI,$B109,MATCH(IF(RunType="OPN",StartDt,ValnDt),Tbl_CPI_Cols))),0)</f>
        <v>0</v>
      </c>
      <c r="CB109" s="70">
        <f t="shared" si="291"/>
        <v>1.5781224065487007</v>
      </c>
      <c r="CC109" s="70">
        <f t="shared" si="292"/>
        <v>1.5308114498658074</v>
      </c>
      <c r="CD109" s="36">
        <f t="shared" si="212"/>
        <v>9.9261112365750961</v>
      </c>
      <c r="CE109" s="36">
        <f t="shared" si="213"/>
        <v>1.5748214517410233</v>
      </c>
      <c r="CF109" s="36">
        <f t="shared" si="214"/>
        <v>0</v>
      </c>
      <c r="CG109" s="36">
        <f t="shared" si="215"/>
        <v>4.3070470156386724</v>
      </c>
      <c r="CH109" s="36">
        <f t="shared" si="216"/>
        <v>3.7172835401271898</v>
      </c>
      <c r="CI109" s="36">
        <f t="shared" si="217"/>
        <v>0</v>
      </c>
      <c r="CJ109" s="36">
        <f t="shared" si="218"/>
        <v>0</v>
      </c>
      <c r="CK109" s="36">
        <f t="shared" si="219"/>
        <v>0</v>
      </c>
      <c r="CL109" s="36">
        <f t="shared" si="220"/>
        <v>0.58976347551148289</v>
      </c>
      <c r="CM109" s="36">
        <f t="shared" si="221"/>
        <v>4.3070470156386724</v>
      </c>
      <c r="CN109" s="36">
        <f t="shared" ca="1" si="222"/>
        <v>-6.5197071613809703</v>
      </c>
      <c r="CO109" s="20">
        <f t="shared" si="223"/>
        <v>120000</v>
      </c>
      <c r="CP109" s="20">
        <f t="shared" si="224"/>
        <v>2</v>
      </c>
      <c r="CQ109" s="64">
        <f t="shared" si="225"/>
        <v>1.9916880000000001E-3</v>
      </c>
      <c r="CR109" s="64">
        <f t="shared" si="226"/>
        <v>8.9625959999999998E-3</v>
      </c>
      <c r="CS109" s="36">
        <f t="shared" si="227"/>
        <v>33.703187546280418</v>
      </c>
      <c r="CT109" s="36">
        <f t="shared" si="228"/>
        <v>23.201398216048499</v>
      </c>
      <c r="CU109" s="36">
        <f t="shared" si="229"/>
        <v>6.4532236877662612</v>
      </c>
      <c r="CV109" s="36">
        <f t="shared" si="293"/>
        <v>29.65462190381476</v>
      </c>
      <c r="CW109" s="36">
        <f t="shared" si="230"/>
        <v>0</v>
      </c>
      <c r="CX109" s="36">
        <f t="shared" si="231"/>
        <v>0</v>
      </c>
      <c r="CY109" s="36">
        <f t="shared" si="232"/>
        <v>0</v>
      </c>
      <c r="CZ109" s="36">
        <f t="shared" si="294"/>
        <v>0</v>
      </c>
      <c r="DA109" s="64">
        <f t="shared" si="233"/>
        <v>1.0822410890449552E-2</v>
      </c>
      <c r="DB109" s="70">
        <f t="shared" si="295"/>
        <v>0.98929345968802185</v>
      </c>
      <c r="DC109" s="70">
        <f>PRODUCT($DB$8:DB109)</f>
        <v>0.42138888335496272</v>
      </c>
      <c r="DD109" s="36">
        <f t="shared" si="234"/>
        <v>2615.5263207442408</v>
      </c>
      <c r="DE109" s="36">
        <f t="shared" si="235"/>
        <v>2555.0038894149297</v>
      </c>
      <c r="DF109" s="36">
        <f t="shared" si="236"/>
        <v>522.47263742180417</v>
      </c>
      <c r="DG109" s="36">
        <f t="shared" si="237"/>
        <v>1.2865326135477537</v>
      </c>
      <c r="DH109" s="36">
        <f t="shared" ca="1" si="238"/>
        <v>8.4459844591725926</v>
      </c>
      <c r="DI109" s="36">
        <f t="shared" si="239"/>
        <v>266.71612702639089</v>
      </c>
      <c r="DJ109" s="36">
        <f t="shared" ca="1" si="240"/>
        <v>735.82578496450856</v>
      </c>
      <c r="DK109" s="36">
        <f t="shared" si="241"/>
        <v>0</v>
      </c>
      <c r="DL109" s="36">
        <f t="shared" si="242"/>
        <v>0</v>
      </c>
      <c r="DM109" s="36">
        <f t="shared" ca="1" si="243"/>
        <v>735.82578496450856</v>
      </c>
      <c r="DN109" s="36">
        <f t="shared" ca="1" si="296"/>
        <v>735.82578496451242</v>
      </c>
      <c r="DO109" s="64" cm="1">
        <f t="array" ref="DO109">IFERROR(INDEX(Tbl_FwdNom,$B109,MATCH(LIDt,Tbl_FwdNom_Cols,0)),0)</f>
        <v>12.624012990000001</v>
      </c>
      <c r="DP109" s="64">
        <f t="shared" ca="1" si="297"/>
        <v>14.217558070000001</v>
      </c>
      <c r="DQ109" s="64">
        <f t="shared" ca="1" si="244"/>
        <v>1.1139491173882021E-2</v>
      </c>
      <c r="DR109" s="70">
        <f t="shared" ca="1" si="245"/>
        <v>0.9889832300378758</v>
      </c>
      <c r="DS109" s="70">
        <f ca="1">PRODUCT($DR$8:DR109)</f>
        <v>0.36841002977988108</v>
      </c>
      <c r="DT109" s="36">
        <f t="shared" ca="1" si="246"/>
        <v>2766.6630495286618</v>
      </c>
      <c r="DU109" s="36">
        <f t="shared" ca="1" si="247"/>
        <v>547.14896560119257</v>
      </c>
      <c r="DV109" s="36">
        <f t="shared" ca="1" si="248"/>
        <v>1.3853321692149947</v>
      </c>
      <c r="DW109" s="36">
        <f t="shared" ca="1" si="249"/>
        <v>8.5231885603713344</v>
      </c>
      <c r="DX109" s="36">
        <f t="shared" ca="1" si="250"/>
        <v>2726.0302237109968</v>
      </c>
      <c r="DY109" s="36">
        <f t="shared" ca="1" si="251"/>
        <v>28.79843457861012</v>
      </c>
      <c r="DZ109" s="36">
        <f t="shared" ca="1" si="252"/>
        <v>255.03219842667332</v>
      </c>
      <c r="EA109" s="36">
        <f t="shared" ca="1" si="253"/>
        <v>0</v>
      </c>
      <c r="EB109" s="36">
        <f t="shared" ca="1" si="254"/>
        <v>878.75028081529729</v>
      </c>
      <c r="EC109" s="36">
        <f t="shared" ca="1" si="255"/>
        <v>0</v>
      </c>
      <c r="ED109" s="36">
        <f t="shared" ca="1" si="256"/>
        <v>0</v>
      </c>
      <c r="EE109" s="36">
        <f t="shared" ca="1" si="298"/>
        <v>0</v>
      </c>
      <c r="EF109" s="36">
        <f t="shared" ca="1" si="257"/>
        <v>878.75028081529729</v>
      </c>
      <c r="EG109" s="64"/>
      <c r="EH109" s="64"/>
      <c r="EI109" s="64"/>
      <c r="EJ109" s="70"/>
      <c r="EK109" s="70"/>
      <c r="EL109" s="70"/>
      <c r="EM109" s="70"/>
      <c r="EN109" s="70"/>
      <c r="EO109" s="36">
        <f t="shared" ca="1" si="258"/>
        <v>7.8083449217698719</v>
      </c>
      <c r="EP109" s="36">
        <f t="shared" ca="1" si="259"/>
        <v>0</v>
      </c>
      <c r="EQ109" s="36">
        <f t="shared" si="260"/>
        <v>82.14222969215956</v>
      </c>
      <c r="ER109" s="36">
        <f t="shared" si="261"/>
        <v>15.678223269173996</v>
      </c>
      <c r="ES109" s="36">
        <f t="shared" si="262"/>
        <v>-14.317835719228501</v>
      </c>
      <c r="ET109" s="36">
        <f t="shared" ca="1" si="263"/>
        <v>0</v>
      </c>
      <c r="EU109" s="36">
        <f t="shared" ca="1" si="299"/>
        <v>15.678223269173996</v>
      </c>
      <c r="EV109" s="36">
        <f t="shared" si="264"/>
        <v>4.4027044461147966</v>
      </c>
      <c r="EW109" s="36">
        <f t="shared" si="265"/>
        <v>107.37367816853364</v>
      </c>
      <c r="EX109" s="36">
        <f t="shared" ca="1" si="300"/>
        <v>209.596835575982</v>
      </c>
      <c r="EY109" s="36">
        <f t="shared" si="266"/>
        <v>0</v>
      </c>
      <c r="EZ109" s="36">
        <f t="shared" si="267"/>
        <v>0</v>
      </c>
      <c r="FA109" s="36">
        <f t="shared" si="268"/>
        <v>0</v>
      </c>
      <c r="FB109" s="36">
        <f t="shared" si="269"/>
        <v>0</v>
      </c>
      <c r="FC109" s="36">
        <f t="shared" si="301"/>
        <v>0</v>
      </c>
      <c r="FD109" s="36">
        <f t="shared" si="270"/>
        <v>0</v>
      </c>
      <c r="FE109" s="36">
        <f t="shared" si="271"/>
        <v>0</v>
      </c>
      <c r="FF109" s="36">
        <f t="shared" si="302"/>
        <v>0</v>
      </c>
      <c r="FG109" s="36">
        <f t="shared" ca="1" si="272"/>
        <v>209.596835575982</v>
      </c>
      <c r="FH109" s="36">
        <f t="shared" ca="1" si="273"/>
        <v>2.2683430759412717</v>
      </c>
      <c r="FI109" s="36">
        <f t="shared" ca="1" si="274"/>
        <v>-3.4106939797258748</v>
      </c>
      <c r="FJ109" s="36">
        <f t="shared" ca="1" si="275"/>
        <v>223.86294060573064</v>
      </c>
      <c r="FK109" s="36">
        <f t="shared" si="276"/>
        <v>0</v>
      </c>
      <c r="FL109" s="36">
        <f t="shared" si="277"/>
        <v>0</v>
      </c>
      <c r="FM109" s="36">
        <f t="shared" ca="1" si="278"/>
        <v>0</v>
      </c>
      <c r="FN109" s="36">
        <f t="shared" ca="1" si="306"/>
        <v>223.86294060573064</v>
      </c>
    </row>
    <row r="110" spans="2:170" x14ac:dyDescent="0.25">
      <c r="B110" s="2">
        <v>102</v>
      </c>
      <c r="C110" s="2">
        <f t="shared" si="279"/>
        <v>9</v>
      </c>
      <c r="D110" s="2">
        <f t="shared" si="303"/>
        <v>126</v>
      </c>
      <c r="E110" s="2">
        <f t="shared" si="280"/>
        <v>11</v>
      </c>
      <c r="F110" s="189">
        <f t="shared" si="304"/>
        <v>48822</v>
      </c>
      <c r="G110" s="2">
        <f t="shared" si="281"/>
        <v>8</v>
      </c>
      <c r="H110" s="187">
        <f t="shared" si="155"/>
        <v>43.083333333333336</v>
      </c>
      <c r="I110" s="186">
        <f t="shared" si="282"/>
        <v>43</v>
      </c>
      <c r="J110" s="2">
        <f t="shared" si="156"/>
        <v>0</v>
      </c>
      <c r="K110" s="2">
        <f t="shared" si="157"/>
        <v>1</v>
      </c>
      <c r="L110">
        <f t="shared" si="158"/>
        <v>2</v>
      </c>
      <c r="M110" s="190">
        <f t="shared" si="283"/>
        <v>1.3728473999999999E-3</v>
      </c>
      <c r="N110">
        <f t="shared" si="159"/>
        <v>1</v>
      </c>
      <c r="O110">
        <f t="shared" si="160"/>
        <v>100</v>
      </c>
      <c r="P110" s="58">
        <f t="shared" si="161"/>
        <v>6.1778132999999995E-3</v>
      </c>
      <c r="Q110" s="106">
        <f t="shared" si="162"/>
        <v>6.1778132999999995E-3</v>
      </c>
      <c r="R110" s="59">
        <f t="shared" si="163"/>
        <v>6.1778132999999995E-3</v>
      </c>
      <c r="S110" s="32">
        <f t="shared" si="284"/>
        <v>5.1628125989167106E-4</v>
      </c>
      <c r="T110">
        <f t="shared" si="164"/>
        <v>1</v>
      </c>
      <c r="U110" s="32">
        <f t="shared" si="285"/>
        <v>3.8262618000000005E-4</v>
      </c>
      <c r="V110">
        <f t="shared" si="165"/>
        <v>1</v>
      </c>
      <c r="W110">
        <f t="shared" si="166"/>
        <v>100</v>
      </c>
      <c r="X110" s="58">
        <f t="shared" si="167"/>
        <v>1.7218178100000003E-3</v>
      </c>
      <c r="Y110" s="58">
        <f t="shared" si="168"/>
        <v>1.7218178100000003E-3</v>
      </c>
      <c r="Z110" s="32">
        <f t="shared" si="169"/>
        <v>1.7218178100000003E-3</v>
      </c>
      <c r="AA110" s="32">
        <f t="shared" si="170"/>
        <v>1.4359817562970001E-4</v>
      </c>
      <c r="AB110" s="59">
        <f t="shared" si="171"/>
        <v>4.9056245199999996E-3</v>
      </c>
      <c r="AC110" s="59">
        <f t="shared" si="172"/>
        <v>4.9056245199999996E-3</v>
      </c>
      <c r="AD110">
        <f t="shared" si="173"/>
        <v>1</v>
      </c>
      <c r="AE110" s="59">
        <f t="shared" si="174"/>
        <v>4.9056245199999996E-3</v>
      </c>
      <c r="AF110" s="59">
        <f t="shared" si="175"/>
        <v>4.1758461800000006E-3</v>
      </c>
      <c r="AG110" s="59">
        <f t="shared" si="176"/>
        <v>4.1758461800000006E-3</v>
      </c>
      <c r="AH110">
        <f t="shared" si="177"/>
        <v>1</v>
      </c>
      <c r="AI110" s="59">
        <f t="shared" si="178"/>
        <v>4.1758461800000006E-3</v>
      </c>
      <c r="AJ110" s="59">
        <f t="shared" si="179"/>
        <v>0</v>
      </c>
      <c r="AK110" s="59">
        <f t="shared" si="180"/>
        <v>0</v>
      </c>
      <c r="AL110" s="59">
        <f t="shared" si="181"/>
        <v>0</v>
      </c>
      <c r="AM110" s="12">
        <f t="shared" si="286"/>
        <v>0.37084736327012163</v>
      </c>
      <c r="AN110" s="12">
        <f t="shared" si="287"/>
        <v>0</v>
      </c>
      <c r="AO110" s="66">
        <f t="shared" si="182"/>
        <v>1.914615439366026E-4</v>
      </c>
      <c r="AP110" s="66">
        <f t="shared" si="183"/>
        <v>5.3253004802674087E-5</v>
      </c>
      <c r="AQ110" s="59">
        <f t="shared" si="184"/>
        <v>1.8192379184352558E-3</v>
      </c>
      <c r="AR110" s="59">
        <f t="shared" si="185"/>
        <v>1.5486015452746099E-3</v>
      </c>
      <c r="AS110" s="59">
        <f t="shared" si="186"/>
        <v>0</v>
      </c>
      <c r="AT110" s="12">
        <f t="shared" si="187"/>
        <v>0.36723480925767249</v>
      </c>
      <c r="AU110" s="59">
        <f t="shared" si="288"/>
        <v>0</v>
      </c>
      <c r="AV110" s="59">
        <f t="shared" si="289"/>
        <v>-4.3368086899420177E-19</v>
      </c>
      <c r="AW110" s="70">
        <f t="shared" si="188"/>
        <v>0</v>
      </c>
      <c r="AX110" s="20">
        <f t="shared" si="189"/>
        <v>200000</v>
      </c>
      <c r="AY110" s="20">
        <f t="shared" si="190"/>
        <v>0</v>
      </c>
      <c r="AZ110" s="20">
        <f t="shared" si="191"/>
        <v>0</v>
      </c>
      <c r="BA110" s="20">
        <f t="shared" si="192"/>
        <v>200000</v>
      </c>
      <c r="BB110" s="36">
        <f t="shared" si="193"/>
        <v>1</v>
      </c>
      <c r="BC110" s="36">
        <f t="shared" si="194"/>
        <v>0</v>
      </c>
      <c r="BD110" s="80">
        <f t="shared" si="195"/>
        <v>38.292308787320522</v>
      </c>
      <c r="BE110" s="36">
        <f t="shared" si="196"/>
        <v>0</v>
      </c>
      <c r="BF110" s="36">
        <f t="shared" si="197"/>
        <v>0</v>
      </c>
      <c r="BG110" s="36">
        <f t="shared" si="198"/>
        <v>38.292308787320522</v>
      </c>
      <c r="BH110" s="36">
        <f t="shared" si="199"/>
        <v>10.650600960534817</v>
      </c>
      <c r="BI110" s="36">
        <f t="shared" si="200"/>
        <v>0</v>
      </c>
      <c r="BJ110" s="36">
        <f t="shared" si="201"/>
        <v>0</v>
      </c>
      <c r="BK110" s="36">
        <f t="shared" si="202"/>
        <v>10.650600960534817</v>
      </c>
      <c r="BL110" s="68">
        <f ca="1">IF(OR(AT110=0,E110&gt;ProjTerm),0,VLOOKUP(D110,'Life Events'!$AE$5:$AI$1206,5,FALSE))</f>
        <v>8.4421248827181768E-3</v>
      </c>
      <c r="BM110" s="93">
        <f t="shared" ca="1" si="203"/>
        <v>8.4421248827181768E-3</v>
      </c>
      <c r="BN110" s="93">
        <f t="shared" ca="1" si="204"/>
        <v>3.1002421210344602E-3</v>
      </c>
      <c r="BO110" s="36">
        <f t="shared" ca="1" si="205"/>
        <v>0.47172249254069165</v>
      </c>
      <c r="BP110" s="36">
        <f t="shared" si="206"/>
        <v>2.0460480865880776E-2</v>
      </c>
      <c r="BQ110" s="36">
        <f t="shared" si="207"/>
        <v>98.304419599010217</v>
      </c>
      <c r="BR110" s="36">
        <f t="shared" si="208"/>
        <v>154.78110000000001</v>
      </c>
      <c r="BS110" s="36">
        <f t="shared" si="209"/>
        <v>152.15666200396362</v>
      </c>
      <c r="BT110" s="36">
        <f t="shared" si="210"/>
        <v>55.87722274830972</v>
      </c>
      <c r="BU110" s="70" cm="1">
        <f t="array" ref="BU110">IF(AND(ActInt=1,$J110=0),INDEX(Tbl_FwdNom,$B110-IVP,MATCH(ValnDt,Tbl_FwdNom_Cols)),INDEX(Tbl_FwdNom,$B110,MATCH(StartDt,Tbl_FwdNom_Cols)))</f>
        <v>13.849102757000001</v>
      </c>
      <c r="BV110" s="70" cm="1">
        <f t="array" ref="BV110">INDEX(Tbl_FwdReal,$B110,MATCH(StartDt,Tbl_FwdReal_Cols))</f>
        <v>5.7062981830000004</v>
      </c>
      <c r="BW110" s="70" cm="1">
        <f t="array" ref="BW110">IF(RunType&lt;&gt;"OPN",INDEX(Tbl_FwdReal,$B110,MATCH(ValnDt,Tbl_FwdReal_Cols)),IF(AND($J110=0,ActInt=1),INDEX(Tbl_FwdReal,$B110-IVP,MATCH(ValnDt,Tbl_FwdReal_Cols)),-999))*$K110</f>
        <v>5.7062981830000004</v>
      </c>
      <c r="BX110" s="70">
        <f t="shared" si="211"/>
        <v>5.7062981830000005E-2</v>
      </c>
      <c r="BY110" s="70">
        <f t="shared" si="290"/>
        <v>7.7032350143442674E-2</v>
      </c>
      <c r="BZ110" s="64">
        <f t="shared" si="305"/>
        <v>6.2032807284611025E-3</v>
      </c>
      <c r="CA110" s="70" cm="1">
        <f t="array" ref="CA110">IF($J110=1,CA109*(1+INDEX(Tbl_CPI,$B110,MATCH(IF(RunType="OPN",StartDt,ValnDt),Tbl_CPI_Cols))),0)</f>
        <v>0</v>
      </c>
      <c r="CB110" s="70">
        <f t="shared" si="291"/>
        <v>1.5879119428603969</v>
      </c>
      <c r="CC110" s="70">
        <f t="shared" si="292"/>
        <v>1.5308114498658074</v>
      </c>
      <c r="CD110" s="36">
        <f t="shared" si="212"/>
        <v>9.9261112365750961</v>
      </c>
      <c r="CE110" s="36">
        <f t="shared" si="213"/>
        <v>1.5748214517410233</v>
      </c>
      <c r="CF110" s="36">
        <f t="shared" si="214"/>
        <v>0</v>
      </c>
      <c r="CG110" s="36">
        <f t="shared" si="215"/>
        <v>4.2650905626091848</v>
      </c>
      <c r="CH110" s="36">
        <f t="shared" si="216"/>
        <v>3.6810721796098007</v>
      </c>
      <c r="CI110" s="36">
        <f t="shared" si="217"/>
        <v>0</v>
      </c>
      <c r="CJ110" s="36">
        <f t="shared" si="218"/>
        <v>0</v>
      </c>
      <c r="CK110" s="36">
        <f t="shared" si="219"/>
        <v>0</v>
      </c>
      <c r="CL110" s="36">
        <f t="shared" si="220"/>
        <v>0.58401838299938358</v>
      </c>
      <c r="CM110" s="36">
        <f t="shared" si="221"/>
        <v>4.2650905626091848</v>
      </c>
      <c r="CN110" s="36">
        <f t="shared" ca="1" si="222"/>
        <v>-6.4830509887795689</v>
      </c>
      <c r="CO110" s="20">
        <f t="shared" si="223"/>
        <v>120000</v>
      </c>
      <c r="CP110" s="20">
        <f t="shared" si="224"/>
        <v>2</v>
      </c>
      <c r="CQ110" s="64">
        <f t="shared" si="225"/>
        <v>1.9916880000000001E-3</v>
      </c>
      <c r="CR110" s="64">
        <f t="shared" si="226"/>
        <v>8.9625959999999998E-3</v>
      </c>
      <c r="CS110" s="36">
        <f t="shared" si="227"/>
        <v>33.374872995708962</v>
      </c>
      <c r="CT110" s="36">
        <f t="shared" si="228"/>
        <v>22.975385272392312</v>
      </c>
      <c r="CU110" s="36">
        <f t="shared" si="229"/>
        <v>6.3903605763208908</v>
      </c>
      <c r="CV110" s="36">
        <f t="shared" si="293"/>
        <v>29.365745848713203</v>
      </c>
      <c r="CW110" s="36">
        <f t="shared" si="230"/>
        <v>0</v>
      </c>
      <c r="CX110" s="36">
        <f t="shared" si="231"/>
        <v>0</v>
      </c>
      <c r="CY110" s="36">
        <f t="shared" si="232"/>
        <v>0</v>
      </c>
      <c r="CZ110" s="36">
        <f t="shared" si="294"/>
        <v>0</v>
      </c>
      <c r="DA110" s="64">
        <f t="shared" si="233"/>
        <v>1.0867268214159287E-2</v>
      </c>
      <c r="DB110" s="70">
        <f t="shared" si="295"/>
        <v>0.98924955970395811</v>
      </c>
      <c r="DC110" s="70">
        <f>PRODUCT($DB$8:DB110)</f>
        <v>0.41685876732303945</v>
      </c>
      <c r="DD110" s="36">
        <f t="shared" si="234"/>
        <v>2588.0727240446522</v>
      </c>
      <c r="DE110" s="36">
        <f t="shared" si="235"/>
        <v>2544.4774931821016</v>
      </c>
      <c r="DF110" s="36">
        <f t="shared" si="236"/>
        <v>517.49988674669135</v>
      </c>
      <c r="DG110" s="36">
        <f t="shared" si="237"/>
        <v>1.2800532276595598</v>
      </c>
      <c r="DH110" s="36">
        <f t="shared" ca="1" si="238"/>
        <v>8.0660467450823496</v>
      </c>
      <c r="DI110" s="36">
        <f t="shared" si="239"/>
        <v>265.3031622701177</v>
      </c>
      <c r="DJ110" s="36">
        <f t="shared" ca="1" si="240"/>
        <v>745.99381167168178</v>
      </c>
      <c r="DK110" s="36">
        <f t="shared" si="241"/>
        <v>0</v>
      </c>
      <c r="DL110" s="36">
        <f t="shared" si="242"/>
        <v>0</v>
      </c>
      <c r="DM110" s="36">
        <f t="shared" ca="1" si="243"/>
        <v>745.99381167168178</v>
      </c>
      <c r="DN110" s="36">
        <f t="shared" ca="1" si="296"/>
        <v>745.99381167168485</v>
      </c>
      <c r="DO110" s="64" cm="1">
        <f t="array" ref="DO110">IFERROR(INDEX(Tbl_FwdNom,$B110,MATCH(LIDt,Tbl_FwdNom_Cols,0)),0)</f>
        <v>12.671991569999999</v>
      </c>
      <c r="DP110" s="64">
        <f t="shared" ca="1" si="297"/>
        <v>14.26403724</v>
      </c>
      <c r="DQ110" s="64">
        <f t="shared" ca="1" si="244"/>
        <v>1.1173773819710631E-2</v>
      </c>
      <c r="DR110" s="70">
        <f t="shared" ca="1" si="245"/>
        <v>0.98894969973607827</v>
      </c>
      <c r="DS110" s="70">
        <f ca="1">PRODUCT($DR$8:DR110)</f>
        <v>0.36433898833057304</v>
      </c>
      <c r="DT110" s="36">
        <f t="shared" ca="1" si="246"/>
        <v>2759.2848078921252</v>
      </c>
      <c r="DU110" s="36">
        <f t="shared" ca="1" si="247"/>
        <v>542.61208342797408</v>
      </c>
      <c r="DV110" s="36">
        <f t="shared" ca="1" si="248"/>
        <v>1.3803510766730913</v>
      </c>
      <c r="DW110" s="36">
        <f t="shared" ca="1" si="249"/>
        <v>8.1467022490269763</v>
      </c>
      <c r="DX110" s="36">
        <f t="shared" ca="1" si="250"/>
        <v>2700.6130461081289</v>
      </c>
      <c r="DY110" s="36">
        <f t="shared" ca="1" si="251"/>
        <v>28.529677700635673</v>
      </c>
      <c r="DZ110" s="36">
        <f t="shared" ca="1" si="252"/>
        <v>254.15966688107773</v>
      </c>
      <c r="EA110" s="36">
        <f t="shared" ca="1" si="253"/>
        <v>0</v>
      </c>
      <c r="EB110" s="36">
        <f t="shared" ca="1" si="254"/>
        <v>890.73954096603768</v>
      </c>
      <c r="EC110" s="36">
        <f t="shared" ca="1" si="255"/>
        <v>0</v>
      </c>
      <c r="ED110" s="36">
        <f t="shared" ca="1" si="256"/>
        <v>0</v>
      </c>
      <c r="EE110" s="36">
        <f t="shared" ca="1" si="298"/>
        <v>0</v>
      </c>
      <c r="EF110" s="36">
        <f t="shared" ca="1" si="257"/>
        <v>890.73954096603768</v>
      </c>
      <c r="EG110" s="64"/>
      <c r="EH110" s="64"/>
      <c r="EI110" s="64"/>
      <c r="EJ110" s="70"/>
      <c r="EK110" s="70"/>
      <c r="EL110" s="70"/>
      <c r="EM110" s="70"/>
      <c r="EN110" s="70"/>
      <c r="EO110" s="36">
        <f t="shared" ca="1" si="258"/>
        <v>7.9500662810020568</v>
      </c>
      <c r="EP110" s="36">
        <f t="shared" ca="1" si="259"/>
        <v>0</v>
      </c>
      <c r="EQ110" s="36">
        <f t="shared" si="260"/>
        <v>81.728535396121117</v>
      </c>
      <c r="ER110" s="36">
        <f t="shared" si="261"/>
        <v>15.513658449013619</v>
      </c>
      <c r="ES110" s="36">
        <f t="shared" si="262"/>
        <v>-14.167550063783516</v>
      </c>
      <c r="ET110" s="36">
        <f t="shared" ca="1" si="263"/>
        <v>0</v>
      </c>
      <c r="EU110" s="36">
        <f t="shared" ca="1" si="299"/>
        <v>15.513658449013619</v>
      </c>
      <c r="EV110" s="36">
        <f t="shared" si="264"/>
        <v>4.3793805238458141</v>
      </c>
      <c r="EW110" s="36">
        <f t="shared" si="265"/>
        <v>106.83291030321685</v>
      </c>
      <c r="EX110" s="36">
        <f t="shared" ca="1" si="300"/>
        <v>208.4544846721974</v>
      </c>
      <c r="EY110" s="36">
        <f t="shared" si="266"/>
        <v>0</v>
      </c>
      <c r="EZ110" s="36">
        <f t="shared" si="267"/>
        <v>0</v>
      </c>
      <c r="FA110" s="36">
        <f t="shared" si="268"/>
        <v>0</v>
      </c>
      <c r="FB110" s="36">
        <f t="shared" si="269"/>
        <v>0</v>
      </c>
      <c r="FC110" s="36">
        <f t="shared" si="301"/>
        <v>0</v>
      </c>
      <c r="FD110" s="36">
        <f t="shared" si="270"/>
        <v>0</v>
      </c>
      <c r="FE110" s="36">
        <f t="shared" si="271"/>
        <v>0</v>
      </c>
      <c r="FF110" s="36">
        <f t="shared" si="302"/>
        <v>0</v>
      </c>
      <c r="FG110" s="36">
        <f t="shared" ca="1" si="272"/>
        <v>208.4544846721974</v>
      </c>
      <c r="FH110" s="36">
        <f t="shared" ca="1" si="273"/>
        <v>2.2653307953771251</v>
      </c>
      <c r="FI110" s="36">
        <f t="shared" ca="1" si="274"/>
        <v>-3.3772845907950146</v>
      </c>
      <c r="FJ110" s="36">
        <f t="shared" ca="1" si="275"/>
        <v>222.98704987987935</v>
      </c>
      <c r="FK110" s="36">
        <f t="shared" si="276"/>
        <v>0</v>
      </c>
      <c r="FL110" s="36">
        <f t="shared" si="277"/>
        <v>0</v>
      </c>
      <c r="FM110" s="36">
        <f t="shared" ca="1" si="278"/>
        <v>0</v>
      </c>
      <c r="FN110" s="36">
        <f t="shared" ca="1" si="306"/>
        <v>222.98704987987935</v>
      </c>
    </row>
    <row r="111" spans="2:170" x14ac:dyDescent="0.25">
      <c r="B111" s="2">
        <v>103</v>
      </c>
      <c r="C111" s="2">
        <f t="shared" si="279"/>
        <v>9</v>
      </c>
      <c r="D111" s="2">
        <f t="shared" si="303"/>
        <v>127</v>
      </c>
      <c r="E111" s="2">
        <f t="shared" si="280"/>
        <v>11</v>
      </c>
      <c r="F111" s="189">
        <f t="shared" si="304"/>
        <v>48852</v>
      </c>
      <c r="G111" s="2">
        <f t="shared" si="281"/>
        <v>9</v>
      </c>
      <c r="H111" s="187">
        <f t="shared" si="155"/>
        <v>43.166666666666671</v>
      </c>
      <c r="I111" s="186">
        <f t="shared" si="282"/>
        <v>43</v>
      </c>
      <c r="J111" s="2">
        <f t="shared" si="156"/>
        <v>0</v>
      </c>
      <c r="K111" s="2">
        <f t="shared" si="157"/>
        <v>1</v>
      </c>
      <c r="L111">
        <f t="shared" si="158"/>
        <v>2</v>
      </c>
      <c r="M111" s="190">
        <f t="shared" si="283"/>
        <v>1.3728473999999999E-3</v>
      </c>
      <c r="N111">
        <f t="shared" si="159"/>
        <v>1</v>
      </c>
      <c r="O111">
        <f t="shared" si="160"/>
        <v>100</v>
      </c>
      <c r="P111" s="58">
        <f t="shared" si="161"/>
        <v>6.1778132999999995E-3</v>
      </c>
      <c r="Q111" s="106">
        <f t="shared" si="162"/>
        <v>6.1778132999999995E-3</v>
      </c>
      <c r="R111" s="59">
        <f t="shared" si="163"/>
        <v>6.1778132999999995E-3</v>
      </c>
      <c r="S111" s="32">
        <f t="shared" si="284"/>
        <v>5.1628125989167106E-4</v>
      </c>
      <c r="T111">
        <f t="shared" si="164"/>
        <v>1</v>
      </c>
      <c r="U111" s="32">
        <f t="shared" si="285"/>
        <v>3.8262618000000005E-4</v>
      </c>
      <c r="V111">
        <f t="shared" si="165"/>
        <v>1</v>
      </c>
      <c r="W111">
        <f t="shared" si="166"/>
        <v>100</v>
      </c>
      <c r="X111" s="58">
        <f t="shared" si="167"/>
        <v>1.7218178100000003E-3</v>
      </c>
      <c r="Y111" s="58">
        <f t="shared" si="168"/>
        <v>1.7218178100000003E-3</v>
      </c>
      <c r="Z111" s="32">
        <f t="shared" si="169"/>
        <v>1.7218178100000003E-3</v>
      </c>
      <c r="AA111" s="32">
        <f t="shared" si="170"/>
        <v>1.4359817562970001E-4</v>
      </c>
      <c r="AB111" s="59">
        <f t="shared" si="171"/>
        <v>4.9056245199999996E-3</v>
      </c>
      <c r="AC111" s="59">
        <f t="shared" si="172"/>
        <v>4.9056245199999996E-3</v>
      </c>
      <c r="AD111">
        <f t="shared" si="173"/>
        <v>1</v>
      </c>
      <c r="AE111" s="59">
        <f t="shared" si="174"/>
        <v>4.9056245199999996E-3</v>
      </c>
      <c r="AF111" s="59">
        <f t="shared" si="175"/>
        <v>4.1758461800000006E-3</v>
      </c>
      <c r="AG111" s="59">
        <f t="shared" si="176"/>
        <v>4.1758461800000006E-3</v>
      </c>
      <c r="AH111">
        <f t="shared" si="177"/>
        <v>1</v>
      </c>
      <c r="AI111" s="59">
        <f t="shared" si="178"/>
        <v>4.1758461800000006E-3</v>
      </c>
      <c r="AJ111" s="59">
        <f t="shared" si="179"/>
        <v>0</v>
      </c>
      <c r="AK111" s="59">
        <f t="shared" si="180"/>
        <v>0</v>
      </c>
      <c r="AL111" s="59">
        <f t="shared" si="181"/>
        <v>0</v>
      </c>
      <c r="AM111" s="12">
        <f t="shared" si="286"/>
        <v>0.36723480925767249</v>
      </c>
      <c r="AN111" s="12">
        <f t="shared" si="287"/>
        <v>0</v>
      </c>
      <c r="AO111" s="66">
        <f t="shared" si="182"/>
        <v>1.8959644999962867E-4</v>
      </c>
      <c r="AP111" s="66">
        <f t="shared" si="183"/>
        <v>5.2734248637122637E-5</v>
      </c>
      <c r="AQ111" s="59">
        <f t="shared" si="184"/>
        <v>1.8015160848919611E-3</v>
      </c>
      <c r="AR111" s="59">
        <f t="shared" si="185"/>
        <v>1.5335160754016805E-3</v>
      </c>
      <c r="AS111" s="59">
        <f t="shared" si="186"/>
        <v>0</v>
      </c>
      <c r="AT111" s="12">
        <f t="shared" si="187"/>
        <v>0.36365744639874209</v>
      </c>
      <c r="AU111" s="59">
        <f t="shared" si="288"/>
        <v>0</v>
      </c>
      <c r="AV111" s="59">
        <f t="shared" si="289"/>
        <v>-6.9388939039072284E-18</v>
      </c>
      <c r="AW111" s="70">
        <f t="shared" si="188"/>
        <v>0</v>
      </c>
      <c r="AX111" s="20">
        <f t="shared" si="189"/>
        <v>200000</v>
      </c>
      <c r="AY111" s="20">
        <f t="shared" si="190"/>
        <v>0</v>
      </c>
      <c r="AZ111" s="20">
        <f t="shared" si="191"/>
        <v>0</v>
      </c>
      <c r="BA111" s="20">
        <f t="shared" si="192"/>
        <v>200000</v>
      </c>
      <c r="BB111" s="36">
        <f t="shared" si="193"/>
        <v>1</v>
      </c>
      <c r="BC111" s="36">
        <f t="shared" si="194"/>
        <v>0</v>
      </c>
      <c r="BD111" s="80">
        <f t="shared" si="195"/>
        <v>37.919289999925731</v>
      </c>
      <c r="BE111" s="36">
        <f t="shared" si="196"/>
        <v>0</v>
      </c>
      <c r="BF111" s="36">
        <f t="shared" si="197"/>
        <v>0</v>
      </c>
      <c r="BG111" s="36">
        <f t="shared" si="198"/>
        <v>37.919289999925731</v>
      </c>
      <c r="BH111" s="36">
        <f t="shared" si="199"/>
        <v>10.546849727424528</v>
      </c>
      <c r="BI111" s="36">
        <f t="shared" si="200"/>
        <v>0</v>
      </c>
      <c r="BJ111" s="36">
        <f t="shared" si="201"/>
        <v>0</v>
      </c>
      <c r="BK111" s="36">
        <f t="shared" si="202"/>
        <v>10.546849727424528</v>
      </c>
      <c r="BL111" s="68">
        <f ca="1">IF(OR(AT111=0,E111&gt;ProjTerm),0,VLOOKUP(D111,'Life Events'!$AE$5:$AI$1206,5,FALSE))</f>
        <v>7.9567330993806241E-3</v>
      </c>
      <c r="BM111" s="93">
        <f t="shared" ca="1" si="203"/>
        <v>7.9567330993806241E-3</v>
      </c>
      <c r="BN111" s="93">
        <f t="shared" ca="1" si="204"/>
        <v>2.8935252405971061E-3</v>
      </c>
      <c r="BO111" s="36">
        <f t="shared" ca="1" si="205"/>
        <v>0.44026914203347139</v>
      </c>
      <c r="BP111" s="36">
        <f t="shared" si="206"/>
        <v>2.0261168157825096E-2</v>
      </c>
      <c r="BQ111" s="36">
        <f t="shared" si="207"/>
        <v>98.304419599010217</v>
      </c>
      <c r="BR111" s="36">
        <f t="shared" si="208"/>
        <v>154.78110000000001</v>
      </c>
      <c r="BS111" s="36">
        <f t="shared" si="209"/>
        <v>152.15666200396362</v>
      </c>
      <c r="BT111" s="36">
        <f t="shared" si="210"/>
        <v>55.332903156917915</v>
      </c>
      <c r="BU111" s="70" cm="1">
        <f t="array" ref="BU111">IF(AND(ActInt=1,$J111=0),INDEX(Tbl_FwdNom,$B111-IVP,MATCH(ValnDt,Tbl_FwdNom_Cols)),INDEX(Tbl_FwdNom,$B111,MATCH(StartDt,Tbl_FwdNom_Cols)))</f>
        <v>13.910698818</v>
      </c>
      <c r="BV111" s="70" cm="1">
        <f t="array" ref="BV111">INDEX(Tbl_FwdReal,$B111,MATCH(StartDt,Tbl_FwdReal_Cols))</f>
        <v>5.7213142179999998</v>
      </c>
      <c r="BW111" s="70" cm="1">
        <f t="array" ref="BW111">IF(RunType&lt;&gt;"OPN",INDEX(Tbl_FwdReal,$B111,MATCH(ValnDt,Tbl_FwdReal_Cols)),IF(AND($J111=0,ActInt=1),INDEX(Tbl_FwdReal,$B111-IVP,MATCH(ValnDt,Tbl_FwdReal_Cols)),-999))*$K111</f>
        <v>5.7213142179999998</v>
      </c>
      <c r="BX111" s="70">
        <f t="shared" si="211"/>
        <v>5.7213142179999996E-2</v>
      </c>
      <c r="BY111" s="70">
        <f t="shared" si="290"/>
        <v>7.746200149492366E-2</v>
      </c>
      <c r="BZ111" s="64">
        <f t="shared" si="305"/>
        <v>6.2367242902361397E-3</v>
      </c>
      <c r="CA111" s="70" cm="1">
        <f t="array" ref="CA111">IF($J111=1,CA110*(1+INDEX(Tbl_CPI,$B111,MATCH(IF(RunType="OPN",StartDt,ValnDt),Tbl_CPI_Cols))),0)</f>
        <v>0</v>
      </c>
      <c r="CB111" s="70">
        <f t="shared" si="291"/>
        <v>1.5978153118451905</v>
      </c>
      <c r="CC111" s="70">
        <f t="shared" si="292"/>
        <v>1.5308114498658074</v>
      </c>
      <c r="CD111" s="36">
        <f t="shared" si="212"/>
        <v>9.9261112365750961</v>
      </c>
      <c r="CE111" s="36">
        <f t="shared" si="213"/>
        <v>1.5748214517410233</v>
      </c>
      <c r="CF111" s="36">
        <f t="shared" si="214"/>
        <v>0</v>
      </c>
      <c r="CG111" s="36">
        <f t="shared" si="215"/>
        <v>4.2235428220791009</v>
      </c>
      <c r="CH111" s="36">
        <f t="shared" si="216"/>
        <v>3.6452135666340952</v>
      </c>
      <c r="CI111" s="36">
        <f t="shared" si="217"/>
        <v>0</v>
      </c>
      <c r="CJ111" s="36">
        <f t="shared" si="218"/>
        <v>0</v>
      </c>
      <c r="CK111" s="36">
        <f t="shared" si="219"/>
        <v>0</v>
      </c>
      <c r="CL111" s="36">
        <f t="shared" si="220"/>
        <v>0.57832925544500557</v>
      </c>
      <c r="CM111" s="36">
        <f t="shared" si="221"/>
        <v>4.2235428220791009</v>
      </c>
      <c r="CN111" s="36">
        <f t="shared" ca="1" si="222"/>
        <v>-6.4467554556920099</v>
      </c>
      <c r="CO111" s="20">
        <f t="shared" si="223"/>
        <v>120000</v>
      </c>
      <c r="CP111" s="20">
        <f t="shared" si="224"/>
        <v>2</v>
      </c>
      <c r="CQ111" s="64">
        <f t="shared" si="225"/>
        <v>1.9916880000000001E-3</v>
      </c>
      <c r="CR111" s="64">
        <f t="shared" si="226"/>
        <v>8.9625959999999998E-3</v>
      </c>
      <c r="CS111" s="36">
        <f t="shared" si="227"/>
        <v>33.049756672129199</v>
      </c>
      <c r="CT111" s="36">
        <f t="shared" si="228"/>
        <v>22.75157399995544</v>
      </c>
      <c r="CU111" s="36">
        <f t="shared" si="229"/>
        <v>6.3281098364547166</v>
      </c>
      <c r="CV111" s="36">
        <f t="shared" si="293"/>
        <v>29.079683836410155</v>
      </c>
      <c r="CW111" s="36">
        <f t="shared" si="230"/>
        <v>0</v>
      </c>
      <c r="CX111" s="36">
        <f t="shared" si="231"/>
        <v>0</v>
      </c>
      <c r="CY111" s="36">
        <f t="shared" si="232"/>
        <v>0</v>
      </c>
      <c r="CZ111" s="36">
        <f t="shared" si="294"/>
        <v>0</v>
      </c>
      <c r="DA111" s="64">
        <f t="shared" si="233"/>
        <v>1.0912832917482573E-2</v>
      </c>
      <c r="DB111" s="70">
        <f t="shared" si="295"/>
        <v>0.98920497142568831</v>
      </c>
      <c r="DC111" s="70">
        <f>PRODUCT($DB$8:DB111)</f>
        <v>0.41235876501833491</v>
      </c>
      <c r="DD111" s="36">
        <f t="shared" si="234"/>
        <v>2560.9830261035277</v>
      </c>
      <c r="DE111" s="36">
        <f t="shared" si="235"/>
        <v>2534.3256609275672</v>
      </c>
      <c r="DF111" s="36">
        <f t="shared" si="236"/>
        <v>512.60042681814969</v>
      </c>
      <c r="DG111" s="36">
        <f t="shared" si="237"/>
        <v>1.2737610665006678</v>
      </c>
      <c r="DH111" s="36">
        <f t="shared" ca="1" si="238"/>
        <v>7.7138010234825662</v>
      </c>
      <c r="DI111" s="36">
        <f t="shared" si="239"/>
        <v>263.92873771323497</v>
      </c>
      <c r="DJ111" s="36">
        <f t="shared" ca="1" si="240"/>
        <v>756.31183931240605</v>
      </c>
      <c r="DK111" s="36">
        <f t="shared" si="241"/>
        <v>0</v>
      </c>
      <c r="DL111" s="36">
        <f t="shared" si="242"/>
        <v>0</v>
      </c>
      <c r="DM111" s="36">
        <f t="shared" ca="1" si="243"/>
        <v>756.31183931240605</v>
      </c>
      <c r="DN111" s="36">
        <f t="shared" ca="1" si="296"/>
        <v>756.31183931240957</v>
      </c>
      <c r="DO111" s="64" cm="1">
        <f t="array" ref="DO111">IFERROR(INDEX(Tbl_FwdNom,$B111,MATCH(LIDt,Tbl_FwdNom_Cols,0)),0)</f>
        <v>12.718451630000001</v>
      </c>
      <c r="DP111" s="64">
        <f t="shared" ca="1" si="297"/>
        <v>14.311271059999999</v>
      </c>
      <c r="DQ111" s="64">
        <f t="shared" ca="1" si="244"/>
        <v>1.1208599995482071E-2</v>
      </c>
      <c r="DR111" s="70">
        <f t="shared" ca="1" si="245"/>
        <v>0.98891564016016853</v>
      </c>
      <c r="DS111" s="70">
        <f ca="1">PRODUCT($DR$8:DR111)</f>
        <v>0.36030052388023681</v>
      </c>
      <c r="DT111" s="36">
        <f t="shared" ca="1" si="246"/>
        <v>2752.2932375774731</v>
      </c>
      <c r="DU111" s="36">
        <f t="shared" ca="1" si="247"/>
        <v>538.14715549640891</v>
      </c>
      <c r="DV111" s="36">
        <f t="shared" ca="1" si="248"/>
        <v>1.375561711587028</v>
      </c>
      <c r="DW111" s="36">
        <f t="shared" ca="1" si="249"/>
        <v>7.7977462337851424</v>
      </c>
      <c r="DX111" s="36">
        <f t="shared" ca="1" si="250"/>
        <v>2675.5502343276175</v>
      </c>
      <c r="DY111" s="36">
        <f t="shared" ca="1" si="251"/>
        <v>28.26464392924715</v>
      </c>
      <c r="DZ111" s="36">
        <f t="shared" ca="1" si="252"/>
        <v>253.32236961473211</v>
      </c>
      <c r="EA111" s="36">
        <f t="shared" ca="1" si="253"/>
        <v>0</v>
      </c>
      <c r="EB111" s="36">
        <f t="shared" ca="1" si="254"/>
        <v>902.89935681244185</v>
      </c>
      <c r="EC111" s="36">
        <f t="shared" ca="1" si="255"/>
        <v>0</v>
      </c>
      <c r="ED111" s="36">
        <f t="shared" ca="1" si="256"/>
        <v>0</v>
      </c>
      <c r="EE111" s="36">
        <f t="shared" ca="1" si="298"/>
        <v>0</v>
      </c>
      <c r="EF111" s="36">
        <f t="shared" ca="1" si="257"/>
        <v>902.89935681244185</v>
      </c>
      <c r="EG111" s="64"/>
      <c r="EH111" s="64"/>
      <c r="EI111" s="64"/>
      <c r="EJ111" s="70"/>
      <c r="EK111" s="70"/>
      <c r="EL111" s="70"/>
      <c r="EM111" s="70"/>
      <c r="EN111" s="70"/>
      <c r="EO111" s="36">
        <f t="shared" ca="1" si="258"/>
        <v>8.0948150071118423</v>
      </c>
      <c r="EP111" s="36">
        <f t="shared" ca="1" si="259"/>
        <v>0</v>
      </c>
      <c r="EQ111" s="36">
        <f t="shared" si="260"/>
        <v>81.326794980269142</v>
      </c>
      <c r="ER111" s="36">
        <f t="shared" si="261"/>
        <v>15.351274943542116</v>
      </c>
      <c r="ES111" s="36">
        <f t="shared" si="262"/>
        <v>-14.019256452005148</v>
      </c>
      <c r="ET111" s="36">
        <f t="shared" ca="1" si="263"/>
        <v>0</v>
      </c>
      <c r="EU111" s="36">
        <f t="shared" ca="1" si="299"/>
        <v>15.351274943542116</v>
      </c>
      <c r="EV111" s="36">
        <f t="shared" si="264"/>
        <v>4.3566927877313866</v>
      </c>
      <c r="EW111" s="36">
        <f t="shared" si="265"/>
        <v>106.30776816523688</v>
      </c>
      <c r="EX111" s="36">
        <f t="shared" ca="1" si="300"/>
        <v>207.34253087677951</v>
      </c>
      <c r="EY111" s="36">
        <f t="shared" si="266"/>
        <v>0</v>
      </c>
      <c r="EZ111" s="36">
        <f t="shared" si="267"/>
        <v>0</v>
      </c>
      <c r="FA111" s="36">
        <f t="shared" si="268"/>
        <v>0</v>
      </c>
      <c r="FB111" s="36">
        <f t="shared" si="269"/>
        <v>0</v>
      </c>
      <c r="FC111" s="36">
        <f t="shared" si="301"/>
        <v>0</v>
      </c>
      <c r="FD111" s="36">
        <f t="shared" si="270"/>
        <v>0</v>
      </c>
      <c r="FE111" s="36">
        <f t="shared" si="271"/>
        <v>0</v>
      </c>
      <c r="FF111" s="36">
        <f t="shared" si="302"/>
        <v>0</v>
      </c>
      <c r="FG111" s="36">
        <f t="shared" ca="1" si="272"/>
        <v>207.34253087677951</v>
      </c>
      <c r="FH111" s="36">
        <f t="shared" ca="1" si="273"/>
        <v>2.2626943961462662</v>
      </c>
      <c r="FI111" s="36">
        <f t="shared" ca="1" si="274"/>
        <v>-3.3446497031903637</v>
      </c>
      <c r="FJ111" s="36">
        <f t="shared" ca="1" si="275"/>
        <v>222.14177282296518</v>
      </c>
      <c r="FK111" s="36">
        <f t="shared" si="276"/>
        <v>0</v>
      </c>
      <c r="FL111" s="36">
        <f t="shared" si="277"/>
        <v>0</v>
      </c>
      <c r="FM111" s="36">
        <f t="shared" ca="1" si="278"/>
        <v>0</v>
      </c>
      <c r="FN111" s="36">
        <f t="shared" ca="1" si="306"/>
        <v>222.14177282296518</v>
      </c>
    </row>
    <row r="112" spans="2:170" x14ac:dyDescent="0.25">
      <c r="B112" s="2">
        <v>104</v>
      </c>
      <c r="C112" s="2">
        <f t="shared" si="279"/>
        <v>9</v>
      </c>
      <c r="D112" s="2">
        <f t="shared" si="303"/>
        <v>128</v>
      </c>
      <c r="E112" s="2">
        <f t="shared" si="280"/>
        <v>11</v>
      </c>
      <c r="F112" s="189">
        <f t="shared" si="304"/>
        <v>48883</v>
      </c>
      <c r="G112" s="2">
        <f t="shared" si="281"/>
        <v>10</v>
      </c>
      <c r="H112" s="187">
        <f t="shared" si="155"/>
        <v>43.25</v>
      </c>
      <c r="I112" s="186">
        <f t="shared" si="282"/>
        <v>43</v>
      </c>
      <c r="J112" s="2">
        <f t="shared" si="156"/>
        <v>0</v>
      </c>
      <c r="K112" s="2">
        <f t="shared" si="157"/>
        <v>1</v>
      </c>
      <c r="L112">
        <f t="shared" si="158"/>
        <v>2</v>
      </c>
      <c r="M112" s="190">
        <f t="shared" si="283"/>
        <v>1.3728473999999999E-3</v>
      </c>
      <c r="N112">
        <f t="shared" si="159"/>
        <v>1</v>
      </c>
      <c r="O112">
        <f t="shared" si="160"/>
        <v>100</v>
      </c>
      <c r="P112" s="58">
        <f t="shared" si="161"/>
        <v>6.1778132999999995E-3</v>
      </c>
      <c r="Q112" s="106">
        <f t="shared" si="162"/>
        <v>6.1778132999999995E-3</v>
      </c>
      <c r="R112" s="59">
        <f t="shared" si="163"/>
        <v>6.1778132999999995E-3</v>
      </c>
      <c r="S112" s="32">
        <f t="shared" si="284"/>
        <v>5.1628125989167106E-4</v>
      </c>
      <c r="T112">
        <f t="shared" si="164"/>
        <v>1</v>
      </c>
      <c r="U112" s="32">
        <f t="shared" si="285"/>
        <v>3.8262618000000005E-4</v>
      </c>
      <c r="V112">
        <f t="shared" si="165"/>
        <v>1</v>
      </c>
      <c r="W112">
        <f t="shared" si="166"/>
        <v>100</v>
      </c>
      <c r="X112" s="58">
        <f t="shared" si="167"/>
        <v>1.7218178100000003E-3</v>
      </c>
      <c r="Y112" s="58">
        <f t="shared" si="168"/>
        <v>1.7218178100000003E-3</v>
      </c>
      <c r="Z112" s="32">
        <f t="shared" si="169"/>
        <v>1.7218178100000003E-3</v>
      </c>
      <c r="AA112" s="32">
        <f t="shared" si="170"/>
        <v>1.4359817562970001E-4</v>
      </c>
      <c r="AB112" s="59">
        <f t="shared" si="171"/>
        <v>4.9056245199999996E-3</v>
      </c>
      <c r="AC112" s="59">
        <f t="shared" si="172"/>
        <v>4.9056245199999996E-3</v>
      </c>
      <c r="AD112">
        <f t="shared" si="173"/>
        <v>1</v>
      </c>
      <c r="AE112" s="59">
        <f t="shared" si="174"/>
        <v>4.9056245199999996E-3</v>
      </c>
      <c r="AF112" s="59">
        <f t="shared" si="175"/>
        <v>4.1758461800000006E-3</v>
      </c>
      <c r="AG112" s="59">
        <f t="shared" si="176"/>
        <v>4.1758461800000006E-3</v>
      </c>
      <c r="AH112">
        <f t="shared" si="177"/>
        <v>1</v>
      </c>
      <c r="AI112" s="59">
        <f t="shared" si="178"/>
        <v>4.1758461800000006E-3</v>
      </c>
      <c r="AJ112" s="59">
        <f t="shared" si="179"/>
        <v>0</v>
      </c>
      <c r="AK112" s="59">
        <f t="shared" si="180"/>
        <v>0</v>
      </c>
      <c r="AL112" s="59">
        <f t="shared" si="181"/>
        <v>0</v>
      </c>
      <c r="AM112" s="12">
        <f t="shared" si="286"/>
        <v>0.36365744639874209</v>
      </c>
      <c r="AN112" s="12">
        <f t="shared" si="287"/>
        <v>0</v>
      </c>
      <c r="AO112" s="66">
        <f t="shared" si="182"/>
        <v>1.877495245957304E-4</v>
      </c>
      <c r="AP112" s="66">
        <f t="shared" si="183"/>
        <v>5.2220545857014786E-5</v>
      </c>
      <c r="AQ112" s="59">
        <f t="shared" si="184"/>
        <v>1.7839668859342547E-3</v>
      </c>
      <c r="AR112" s="59">
        <f t="shared" si="185"/>
        <v>1.518577558372742E-3</v>
      </c>
      <c r="AS112" s="59">
        <f t="shared" si="186"/>
        <v>0</v>
      </c>
      <c r="AT112" s="12">
        <f t="shared" si="187"/>
        <v>0.36011493188398236</v>
      </c>
      <c r="AU112" s="59">
        <f t="shared" si="288"/>
        <v>1.0408340855860843E-17</v>
      </c>
      <c r="AV112" s="59">
        <f t="shared" si="289"/>
        <v>0</v>
      </c>
      <c r="AW112" s="70">
        <f t="shared" si="188"/>
        <v>0</v>
      </c>
      <c r="AX112" s="20">
        <f t="shared" si="189"/>
        <v>200000</v>
      </c>
      <c r="AY112" s="20">
        <f t="shared" si="190"/>
        <v>0</v>
      </c>
      <c r="AZ112" s="20">
        <f t="shared" si="191"/>
        <v>0</v>
      </c>
      <c r="BA112" s="20">
        <f t="shared" si="192"/>
        <v>200000</v>
      </c>
      <c r="BB112" s="36">
        <f t="shared" si="193"/>
        <v>1</v>
      </c>
      <c r="BC112" s="36">
        <f t="shared" si="194"/>
        <v>0</v>
      </c>
      <c r="BD112" s="80">
        <f t="shared" si="195"/>
        <v>37.54990491914608</v>
      </c>
      <c r="BE112" s="36">
        <f t="shared" si="196"/>
        <v>0</v>
      </c>
      <c r="BF112" s="36">
        <f t="shared" si="197"/>
        <v>0</v>
      </c>
      <c r="BG112" s="36">
        <f t="shared" si="198"/>
        <v>37.54990491914608</v>
      </c>
      <c r="BH112" s="36">
        <f t="shared" si="199"/>
        <v>10.444109171402957</v>
      </c>
      <c r="BI112" s="36">
        <f t="shared" si="200"/>
        <v>0</v>
      </c>
      <c r="BJ112" s="36">
        <f t="shared" si="201"/>
        <v>0</v>
      </c>
      <c r="BK112" s="36">
        <f t="shared" si="202"/>
        <v>10.444109171402957</v>
      </c>
      <c r="BL112" s="68">
        <f ca="1">IF(OR(AT112=0,E112&gt;ProjTerm),0,VLOOKUP(D112,'Life Events'!$AE$5:$AI$1206,5,FALSE))</f>
        <v>7.4665021103441035E-3</v>
      </c>
      <c r="BM112" s="93">
        <f t="shared" ca="1" si="203"/>
        <v>7.4665021103441035E-3</v>
      </c>
      <c r="BN112" s="93">
        <f t="shared" ca="1" si="204"/>
        <v>2.6887988988781772E-3</v>
      </c>
      <c r="BO112" s="36">
        <f t="shared" ca="1" si="205"/>
        <v>0.40911866525323637</v>
      </c>
      <c r="BP112" s="36">
        <f t="shared" si="206"/>
        <v>2.0063797024645044E-2</v>
      </c>
      <c r="BQ112" s="36">
        <f t="shared" si="207"/>
        <v>98.304419599010217</v>
      </c>
      <c r="BR112" s="36">
        <f t="shared" si="208"/>
        <v>154.78110000000001</v>
      </c>
      <c r="BS112" s="36">
        <f t="shared" si="209"/>
        <v>152.15666200396362</v>
      </c>
      <c r="BT112" s="36">
        <f t="shared" si="210"/>
        <v>54.793885973251484</v>
      </c>
      <c r="BU112" s="70" cm="1">
        <f t="array" ref="BU112">IF(AND(ActInt=1,$J112=0),INDEX(Tbl_FwdNom,$B112-IVP,MATCH(ValnDt,Tbl_FwdNom_Cols)),INDEX(Tbl_FwdNom,$B112,MATCH(StartDt,Tbl_FwdNom_Cols)))</f>
        <v>13.970346909</v>
      </c>
      <c r="BV112" s="70" cm="1">
        <f t="array" ref="BV112">INDEX(Tbl_FwdReal,$B112,MATCH(StartDt,Tbl_FwdReal_Cols))</f>
        <v>5.7358540409999996</v>
      </c>
      <c r="BW112" s="70" cm="1">
        <f t="array" ref="BW112">IF(RunType&lt;&gt;"OPN",INDEX(Tbl_FwdReal,$B112,MATCH(ValnDt,Tbl_FwdReal_Cols)),IF(AND($J112=0,ActInt=1),INDEX(Tbl_FwdReal,$B112-IVP,MATCH(ValnDt,Tbl_FwdReal_Cols)),-999))*$K112</f>
        <v>5.7358540409999996</v>
      </c>
      <c r="BX112" s="70">
        <f t="shared" si="211"/>
        <v>5.7358540409999999E-2</v>
      </c>
      <c r="BY112" s="70">
        <f t="shared" si="290"/>
        <v>7.7877962425186409E-2</v>
      </c>
      <c r="BZ112" s="64">
        <f t="shared" si="305"/>
        <v>6.2690905609574799E-3</v>
      </c>
      <c r="CA112" s="70" cm="1">
        <f t="array" ref="CA112">IF($J112=1,CA111*(1+INDEX(Tbl_CPI,$B112,MATCH(IF(RunType="OPN",StartDt,ValnDt),Tbl_CPI_Cols))),0)</f>
        <v>0</v>
      </c>
      <c r="CB112" s="70">
        <f t="shared" si="291"/>
        <v>1.6078321607348325</v>
      </c>
      <c r="CC112" s="70">
        <f t="shared" si="292"/>
        <v>1.5308114498658074</v>
      </c>
      <c r="CD112" s="36">
        <f t="shared" si="212"/>
        <v>9.9261112365750961</v>
      </c>
      <c r="CE112" s="36">
        <f t="shared" si="213"/>
        <v>1.5748214517410233</v>
      </c>
      <c r="CF112" s="36">
        <f t="shared" si="214"/>
        <v>0</v>
      </c>
      <c r="CG112" s="36">
        <f t="shared" si="215"/>
        <v>4.1823998126368602</v>
      </c>
      <c r="CH112" s="36">
        <f t="shared" si="216"/>
        <v>3.6097042649627595</v>
      </c>
      <c r="CI112" s="36">
        <f t="shared" si="217"/>
        <v>0</v>
      </c>
      <c r="CJ112" s="36">
        <f t="shared" si="218"/>
        <v>0</v>
      </c>
      <c r="CK112" s="36">
        <f t="shared" si="219"/>
        <v>0</v>
      </c>
      <c r="CL112" s="36">
        <f t="shared" si="220"/>
        <v>0.57269554767410036</v>
      </c>
      <c r="CM112" s="36">
        <f t="shared" si="221"/>
        <v>4.1823998126368602</v>
      </c>
      <c r="CN112" s="36">
        <f t="shared" ca="1" si="222"/>
        <v>-6.4108170144738574</v>
      </c>
      <c r="CO112" s="20">
        <f t="shared" si="223"/>
        <v>120000</v>
      </c>
      <c r="CP112" s="20">
        <f t="shared" si="224"/>
        <v>2</v>
      </c>
      <c r="CQ112" s="64">
        <f t="shared" si="225"/>
        <v>1.9916880000000001E-3</v>
      </c>
      <c r="CR112" s="64">
        <f t="shared" si="226"/>
        <v>8.9625959999999998E-3</v>
      </c>
      <c r="CS112" s="36">
        <f t="shared" si="227"/>
        <v>32.727807420492205</v>
      </c>
      <c r="CT112" s="36">
        <f t="shared" si="228"/>
        <v>22.529942951487648</v>
      </c>
      <c r="CU112" s="36">
        <f t="shared" si="229"/>
        <v>6.2664655028417746</v>
      </c>
      <c r="CV112" s="36">
        <f t="shared" si="293"/>
        <v>28.796408454329423</v>
      </c>
      <c r="CW112" s="36">
        <f t="shared" si="230"/>
        <v>0</v>
      </c>
      <c r="CX112" s="36">
        <f t="shared" si="231"/>
        <v>0</v>
      </c>
      <c r="CY112" s="36">
        <f t="shared" si="232"/>
        <v>0</v>
      </c>
      <c r="CZ112" s="36">
        <f t="shared" si="294"/>
        <v>0</v>
      </c>
      <c r="DA112" s="64">
        <f t="shared" si="233"/>
        <v>1.0956935120843614E-2</v>
      </c>
      <c r="DB112" s="70">
        <f t="shared" si="295"/>
        <v>0.98916181813468262</v>
      </c>
      <c r="DC112" s="70">
        <f>PRODUCT($DB$8:DB112)</f>
        <v>0.40788954572930852</v>
      </c>
      <c r="DD112" s="36">
        <f t="shared" si="234"/>
        <v>2534.2496649928739</v>
      </c>
      <c r="DE112" s="36">
        <f t="shared" si="235"/>
        <v>2524.5441978502936</v>
      </c>
      <c r="DF112" s="36">
        <f t="shared" si="236"/>
        <v>507.77284726630995</v>
      </c>
      <c r="DG112" s="36">
        <f t="shared" si="237"/>
        <v>1.2676537868411271</v>
      </c>
      <c r="DH112" s="36">
        <f t="shared" ca="1" si="238"/>
        <v>7.3892019755787253</v>
      </c>
      <c r="DI112" s="36">
        <f t="shared" si="239"/>
        <v>262.59236167285172</v>
      </c>
      <c r="DJ112" s="36">
        <f t="shared" ca="1" si="240"/>
        <v>766.78128998531872</v>
      </c>
      <c r="DK112" s="36">
        <f t="shared" si="241"/>
        <v>0</v>
      </c>
      <c r="DL112" s="36">
        <f t="shared" si="242"/>
        <v>0</v>
      </c>
      <c r="DM112" s="36">
        <f t="shared" ca="1" si="243"/>
        <v>766.78128998531872</v>
      </c>
      <c r="DN112" s="36">
        <f t="shared" ca="1" si="296"/>
        <v>766.78128998532202</v>
      </c>
      <c r="DO112" s="64" cm="1">
        <f t="array" ref="DO112">IFERROR(INDEX(Tbl_FwdNom,$B112,MATCH(LIDt,Tbl_FwdNom_Cols,0)),0)</f>
        <v>12.76567818</v>
      </c>
      <c r="DP112" s="64">
        <f t="shared" ca="1" si="297"/>
        <v>14.35700975</v>
      </c>
      <c r="DQ112" s="64">
        <f t="shared" ca="1" si="244"/>
        <v>1.1242311221253409E-2</v>
      </c>
      <c r="DR112" s="70">
        <f t="shared" ca="1" si="245"/>
        <v>0.98888267322628509</v>
      </c>
      <c r="DS112" s="70">
        <f ca="1">PRODUCT($DR$8:DR112)</f>
        <v>0.35629494521951954</v>
      </c>
      <c r="DT112" s="36">
        <f t="shared" ca="1" si="246"/>
        <v>2745.6854698073239</v>
      </c>
      <c r="DU112" s="36">
        <f t="shared" ca="1" si="247"/>
        <v>533.75306412992882</v>
      </c>
      <c r="DV112" s="36">
        <f t="shared" ca="1" si="248"/>
        <v>1.3709624074280842</v>
      </c>
      <c r="DW112" s="36">
        <f t="shared" ca="1" si="249"/>
        <v>7.4762922585164757</v>
      </c>
      <c r="DX112" s="36">
        <f t="shared" ca="1" si="250"/>
        <v>2650.8357167767745</v>
      </c>
      <c r="DY112" s="36">
        <f t="shared" ca="1" si="251"/>
        <v>28.003269883601579</v>
      </c>
      <c r="DZ112" s="36">
        <f t="shared" ca="1" si="252"/>
        <v>252.52001284952016</v>
      </c>
      <c r="EA112" s="36">
        <f t="shared" ca="1" si="253"/>
        <v>0</v>
      </c>
      <c r="EB112" s="36">
        <f t="shared" ca="1" si="254"/>
        <v>915.23142974468851</v>
      </c>
      <c r="EC112" s="36">
        <f t="shared" ca="1" si="255"/>
        <v>0</v>
      </c>
      <c r="ED112" s="36">
        <f t="shared" ca="1" si="256"/>
        <v>0</v>
      </c>
      <c r="EE112" s="36">
        <f t="shared" ca="1" si="298"/>
        <v>0</v>
      </c>
      <c r="EF112" s="36">
        <f t="shared" ca="1" si="257"/>
        <v>915.23142974468851</v>
      </c>
      <c r="EG112" s="64"/>
      <c r="EH112" s="64"/>
      <c r="EI112" s="64"/>
      <c r="EJ112" s="70"/>
      <c r="EK112" s="70"/>
      <c r="EL112" s="70"/>
      <c r="EM112" s="70"/>
      <c r="EN112" s="70"/>
      <c r="EO112" s="36">
        <f t="shared" ca="1" si="258"/>
        <v>8.2410334710754434</v>
      </c>
      <c r="EP112" s="36">
        <f t="shared" ca="1" si="259"/>
        <v>0</v>
      </c>
      <c r="EQ112" s="36">
        <f t="shared" si="260"/>
        <v>80.936858834612593</v>
      </c>
      <c r="ER112" s="36">
        <f t="shared" si="261"/>
        <v>15.191027424370136</v>
      </c>
      <c r="ES112" s="36">
        <f t="shared" si="262"/>
        <v>-13.872913488614042</v>
      </c>
      <c r="ET112" s="36">
        <f t="shared" ca="1" si="263"/>
        <v>0</v>
      </c>
      <c r="EU112" s="36">
        <f t="shared" ca="1" si="299"/>
        <v>15.191027424370136</v>
      </c>
      <c r="EV112" s="36">
        <f t="shared" si="264"/>
        <v>4.334633121522697</v>
      </c>
      <c r="EW112" s="36">
        <f t="shared" si="265"/>
        <v>105.79805618922997</v>
      </c>
      <c r="EX112" s="36">
        <f t="shared" ca="1" si="300"/>
        <v>206.26057556973541</v>
      </c>
      <c r="EY112" s="36">
        <f t="shared" si="266"/>
        <v>0</v>
      </c>
      <c r="EZ112" s="36">
        <f t="shared" si="267"/>
        <v>0</v>
      </c>
      <c r="FA112" s="36">
        <f t="shared" si="268"/>
        <v>0</v>
      </c>
      <c r="FB112" s="36">
        <f t="shared" si="269"/>
        <v>0</v>
      </c>
      <c r="FC112" s="36">
        <f t="shared" si="301"/>
        <v>0</v>
      </c>
      <c r="FD112" s="36">
        <f t="shared" si="270"/>
        <v>0</v>
      </c>
      <c r="FE112" s="36">
        <f t="shared" si="271"/>
        <v>0</v>
      </c>
      <c r="FF112" s="36">
        <f t="shared" si="302"/>
        <v>0</v>
      </c>
      <c r="FG112" s="36">
        <f t="shared" ca="1" si="272"/>
        <v>206.26057556973541</v>
      </c>
      <c r="FH112" s="36">
        <f t="shared" ca="1" si="273"/>
        <v>2.259983744505452</v>
      </c>
      <c r="FI112" s="36">
        <f t="shared" ca="1" si="274"/>
        <v>-3.3120331392709277</v>
      </c>
      <c r="FJ112" s="36">
        <f t="shared" ca="1" si="275"/>
        <v>221.32712662901099</v>
      </c>
      <c r="FK112" s="36">
        <f t="shared" si="276"/>
        <v>0</v>
      </c>
      <c r="FL112" s="36">
        <f t="shared" si="277"/>
        <v>0</v>
      </c>
      <c r="FM112" s="36">
        <f t="shared" ca="1" si="278"/>
        <v>0</v>
      </c>
      <c r="FN112" s="36">
        <f t="shared" ca="1" si="306"/>
        <v>221.32712662901099</v>
      </c>
    </row>
    <row r="113" spans="2:172" x14ac:dyDescent="0.25">
      <c r="B113" s="2">
        <v>105</v>
      </c>
      <c r="C113" s="2">
        <f t="shared" si="279"/>
        <v>9</v>
      </c>
      <c r="D113" s="2">
        <f t="shared" si="303"/>
        <v>129</v>
      </c>
      <c r="E113" s="2">
        <f t="shared" si="280"/>
        <v>11</v>
      </c>
      <c r="F113" s="189">
        <f t="shared" si="304"/>
        <v>48913</v>
      </c>
      <c r="G113" s="2">
        <f t="shared" si="281"/>
        <v>11</v>
      </c>
      <c r="H113" s="187">
        <f t="shared" si="155"/>
        <v>43.333333333333336</v>
      </c>
      <c r="I113" s="186">
        <f t="shared" si="282"/>
        <v>43</v>
      </c>
      <c r="J113" s="2">
        <f t="shared" si="156"/>
        <v>0</v>
      </c>
      <c r="K113" s="2">
        <f t="shared" si="157"/>
        <v>1</v>
      </c>
      <c r="L113">
        <f t="shared" si="158"/>
        <v>2</v>
      </c>
      <c r="M113" s="190">
        <f t="shared" si="283"/>
        <v>1.3728473999999999E-3</v>
      </c>
      <c r="N113">
        <f t="shared" si="159"/>
        <v>1</v>
      </c>
      <c r="O113">
        <f t="shared" si="160"/>
        <v>100</v>
      </c>
      <c r="P113" s="58">
        <f t="shared" si="161"/>
        <v>6.1778132999999995E-3</v>
      </c>
      <c r="Q113" s="106">
        <f t="shared" si="162"/>
        <v>6.1778132999999995E-3</v>
      </c>
      <c r="R113" s="59">
        <f t="shared" si="163"/>
        <v>6.1778132999999995E-3</v>
      </c>
      <c r="S113" s="32">
        <f t="shared" si="284"/>
        <v>5.1628125989167106E-4</v>
      </c>
      <c r="T113">
        <f t="shared" si="164"/>
        <v>1</v>
      </c>
      <c r="U113" s="32">
        <f t="shared" si="285"/>
        <v>3.8262618000000005E-4</v>
      </c>
      <c r="V113">
        <f t="shared" si="165"/>
        <v>1</v>
      </c>
      <c r="W113">
        <f t="shared" si="166"/>
        <v>100</v>
      </c>
      <c r="X113" s="58">
        <f t="shared" si="167"/>
        <v>1.7218178100000003E-3</v>
      </c>
      <c r="Y113" s="58">
        <f t="shared" si="168"/>
        <v>1.7218178100000003E-3</v>
      </c>
      <c r="Z113" s="32">
        <f t="shared" si="169"/>
        <v>1.7218178100000003E-3</v>
      </c>
      <c r="AA113" s="32">
        <f t="shared" si="170"/>
        <v>1.4359817562970001E-4</v>
      </c>
      <c r="AB113" s="59">
        <f t="shared" si="171"/>
        <v>4.9056245199999996E-3</v>
      </c>
      <c r="AC113" s="59">
        <f t="shared" si="172"/>
        <v>4.9056245199999996E-3</v>
      </c>
      <c r="AD113">
        <f t="shared" si="173"/>
        <v>1</v>
      </c>
      <c r="AE113" s="59">
        <f t="shared" si="174"/>
        <v>4.9056245199999996E-3</v>
      </c>
      <c r="AF113" s="59">
        <f t="shared" si="175"/>
        <v>4.1758461800000006E-3</v>
      </c>
      <c r="AG113" s="59">
        <f t="shared" si="176"/>
        <v>4.1758461800000006E-3</v>
      </c>
      <c r="AH113">
        <f t="shared" si="177"/>
        <v>1</v>
      </c>
      <c r="AI113" s="59">
        <f t="shared" si="178"/>
        <v>4.1758461800000006E-3</v>
      </c>
      <c r="AJ113" s="59">
        <f t="shared" si="179"/>
        <v>0</v>
      </c>
      <c r="AK113" s="59">
        <f t="shared" si="180"/>
        <v>0</v>
      </c>
      <c r="AL113" s="59">
        <f t="shared" si="181"/>
        <v>0</v>
      </c>
      <c r="AM113" s="12">
        <f t="shared" si="286"/>
        <v>0.36011493188398236</v>
      </c>
      <c r="AN113" s="12">
        <f t="shared" si="287"/>
        <v>0</v>
      </c>
      <c r="AO113" s="66">
        <f t="shared" si="182"/>
        <v>1.8592059073886571E-4</v>
      </c>
      <c r="AP113" s="66">
        <f t="shared" si="183"/>
        <v>5.1711847235553551E-5</v>
      </c>
      <c r="AQ113" s="59">
        <f t="shared" si="184"/>
        <v>1.7665886398681935E-3</v>
      </c>
      <c r="AR113" s="59">
        <f t="shared" si="185"/>
        <v>1.5037845626686881E-3</v>
      </c>
      <c r="AS113" s="59">
        <f t="shared" si="186"/>
        <v>0</v>
      </c>
      <c r="AT113" s="12">
        <f t="shared" si="187"/>
        <v>0.35660692624347107</v>
      </c>
      <c r="AU113" s="59">
        <f t="shared" si="288"/>
        <v>9.7578195523695399E-18</v>
      </c>
      <c r="AV113" s="59">
        <f t="shared" si="289"/>
        <v>0</v>
      </c>
      <c r="AW113" s="70">
        <f t="shared" si="188"/>
        <v>0</v>
      </c>
      <c r="AX113" s="20">
        <f t="shared" si="189"/>
        <v>200000</v>
      </c>
      <c r="AY113" s="20">
        <f t="shared" si="190"/>
        <v>0</v>
      </c>
      <c r="AZ113" s="20">
        <f t="shared" si="191"/>
        <v>0</v>
      </c>
      <c r="BA113" s="20">
        <f t="shared" si="192"/>
        <v>200000</v>
      </c>
      <c r="BB113" s="36">
        <f t="shared" si="193"/>
        <v>1</v>
      </c>
      <c r="BC113" s="36">
        <f t="shared" si="194"/>
        <v>0</v>
      </c>
      <c r="BD113" s="80">
        <f t="shared" si="195"/>
        <v>37.184118147773141</v>
      </c>
      <c r="BE113" s="36">
        <f t="shared" si="196"/>
        <v>0</v>
      </c>
      <c r="BF113" s="36">
        <f t="shared" si="197"/>
        <v>0</v>
      </c>
      <c r="BG113" s="36">
        <f t="shared" si="198"/>
        <v>37.184118147773141</v>
      </c>
      <c r="BH113" s="36">
        <f t="shared" si="199"/>
        <v>10.342369447110711</v>
      </c>
      <c r="BI113" s="36">
        <f t="shared" si="200"/>
        <v>0</v>
      </c>
      <c r="BJ113" s="36">
        <f t="shared" si="201"/>
        <v>0</v>
      </c>
      <c r="BK113" s="36">
        <f t="shared" si="202"/>
        <v>10.342369447110711</v>
      </c>
      <c r="BL113" s="68">
        <f ca="1">IF(OR(AT113=0,E113&gt;ProjTerm),0,VLOOKUP(D113,'Life Events'!$AE$5:$AI$1206,5,FALSE))</f>
        <v>6.971384308930499E-3</v>
      </c>
      <c r="BM113" s="93">
        <f t="shared" ca="1" si="203"/>
        <v>6.971384308930499E-3</v>
      </c>
      <c r="BN113" s="93">
        <f t="shared" ca="1" si="204"/>
        <v>2.48604393006967E-3</v>
      </c>
      <c r="BO113" s="36">
        <f t="shared" ca="1" si="205"/>
        <v>0.37826814599461617</v>
      </c>
      <c r="BP113" s="36">
        <f t="shared" si="206"/>
        <v>1.9868348552779948E-2</v>
      </c>
      <c r="BQ113" s="36">
        <f t="shared" si="207"/>
        <v>98.304419599010217</v>
      </c>
      <c r="BR113" s="36">
        <f t="shared" si="208"/>
        <v>154.78110000000001</v>
      </c>
      <c r="BS113" s="36">
        <f t="shared" si="209"/>
        <v>152.15666200396362</v>
      </c>
      <c r="BT113" s="36">
        <f t="shared" si="210"/>
        <v>54.26011954470021</v>
      </c>
      <c r="BU113" s="70" cm="1">
        <f t="array" ref="BU113">IF(AND(ActInt=1,$J113=0),INDEX(Tbl_FwdNom,$B113-IVP,MATCH(ValnDt,Tbl_FwdNom_Cols)),INDEX(Tbl_FwdNom,$B113,MATCH(StartDt,Tbl_FwdNom_Cols)))</f>
        <v>14.030002719000001</v>
      </c>
      <c r="BV113" s="70" cm="1">
        <f t="array" ref="BV113">INDEX(Tbl_FwdReal,$B113,MATCH(StartDt,Tbl_FwdReal_Cols))</f>
        <v>5.7503943690000003</v>
      </c>
      <c r="BW113" s="70" cm="1">
        <f t="array" ref="BW113">IF(RunType&lt;&gt;"OPN",INDEX(Tbl_FwdReal,$B113,MATCH(ValnDt,Tbl_FwdReal_Cols)),IF(AND($J113=0,ActInt=1),INDEX(Tbl_FwdReal,$B113-IVP,MATCH(ValnDt,Tbl_FwdReal_Cols)),-999))*$K113</f>
        <v>5.7503943690000003</v>
      </c>
      <c r="BX113" s="70">
        <f t="shared" si="211"/>
        <v>5.7503943690000003E-2</v>
      </c>
      <c r="BY113" s="70">
        <f t="shared" si="290"/>
        <v>7.8293876816284413E-2</v>
      </c>
      <c r="BZ113" s="64">
        <f t="shared" si="305"/>
        <v>6.301441764858362E-3</v>
      </c>
      <c r="CA113" s="70" cm="1">
        <f t="array" ref="CA113">IF($J113=1,CA112*(1+INDEX(Tbl_CPI,$B113,MATCH(IF(RunType="OPN",StartDt,ValnDt),Tbl_CPI_Cols))),0)</f>
        <v>0</v>
      </c>
      <c r="CB113" s="70">
        <f t="shared" si="291"/>
        <v>1.6179638214633694</v>
      </c>
      <c r="CC113" s="70">
        <f t="shared" si="292"/>
        <v>1.5308114498658074</v>
      </c>
      <c r="CD113" s="36">
        <f t="shared" si="212"/>
        <v>9.9261112365750961</v>
      </c>
      <c r="CE113" s="36">
        <f t="shared" si="213"/>
        <v>1.5748214517410233</v>
      </c>
      <c r="CF113" s="36">
        <f t="shared" si="214"/>
        <v>0</v>
      </c>
      <c r="CG113" s="36">
        <f t="shared" si="215"/>
        <v>4.1416575916552256</v>
      </c>
      <c r="CH113" s="36">
        <f t="shared" si="216"/>
        <v>3.5745408718320726</v>
      </c>
      <c r="CI113" s="36">
        <f t="shared" si="217"/>
        <v>0</v>
      </c>
      <c r="CJ113" s="36">
        <f t="shared" si="218"/>
        <v>0</v>
      </c>
      <c r="CK113" s="36">
        <f t="shared" si="219"/>
        <v>0</v>
      </c>
      <c r="CL113" s="36">
        <f t="shared" si="220"/>
        <v>0.56711671982315282</v>
      </c>
      <c r="CM113" s="36">
        <f t="shared" si="221"/>
        <v>4.1416575916552256</v>
      </c>
      <c r="CN113" s="36">
        <f t="shared" ca="1" si="222"/>
        <v>-6.3752321523745206</v>
      </c>
      <c r="CO113" s="20">
        <f t="shared" si="223"/>
        <v>120000</v>
      </c>
      <c r="CP113" s="20">
        <f t="shared" si="224"/>
        <v>2</v>
      </c>
      <c r="CQ113" s="64">
        <f t="shared" si="225"/>
        <v>1.9916880000000001E-3</v>
      </c>
      <c r="CR113" s="64">
        <f t="shared" si="226"/>
        <v>8.9625959999999998E-3</v>
      </c>
      <c r="CS113" s="36">
        <f t="shared" si="227"/>
        <v>32.408994389241279</v>
      </c>
      <c r="CT113" s="36">
        <f t="shared" si="228"/>
        <v>22.310470888663886</v>
      </c>
      <c r="CU113" s="36">
        <f t="shared" si="229"/>
        <v>6.2054216682664265</v>
      </c>
      <c r="CV113" s="36">
        <f t="shared" si="293"/>
        <v>28.515892556930311</v>
      </c>
      <c r="CW113" s="36">
        <f t="shared" si="230"/>
        <v>0</v>
      </c>
      <c r="CX113" s="36">
        <f t="shared" si="231"/>
        <v>0</v>
      </c>
      <c r="CY113" s="36">
        <f t="shared" si="232"/>
        <v>0</v>
      </c>
      <c r="CZ113" s="36">
        <f t="shared" si="294"/>
        <v>0</v>
      </c>
      <c r="DA113" s="64">
        <f t="shared" si="233"/>
        <v>1.1001021874307071E-2</v>
      </c>
      <c r="DB113" s="70">
        <f t="shared" si="295"/>
        <v>0.98911868372406575</v>
      </c>
      <c r="DC113" s="70">
        <f>PRODUCT($DB$8:DB113)</f>
        <v>0.40345117057658075</v>
      </c>
      <c r="DD113" s="36">
        <f t="shared" si="234"/>
        <v>2507.8688814477159</v>
      </c>
      <c r="DE113" s="36">
        <f t="shared" si="235"/>
        <v>2515.1326456457268</v>
      </c>
      <c r="DF113" s="36">
        <f t="shared" si="236"/>
        <v>503.01649801915505</v>
      </c>
      <c r="DG113" s="36">
        <f t="shared" si="237"/>
        <v>1.2617309253264346</v>
      </c>
      <c r="DH113" s="36">
        <f t="shared" ca="1" si="238"/>
        <v>7.0922226021511241</v>
      </c>
      <c r="DI113" s="36">
        <f t="shared" si="239"/>
        <v>261.29392593022379</v>
      </c>
      <c r="DJ113" s="36">
        <f t="shared" ca="1" si="240"/>
        <v>777.40467982421478</v>
      </c>
      <c r="DK113" s="36">
        <f t="shared" si="241"/>
        <v>0</v>
      </c>
      <c r="DL113" s="36">
        <f t="shared" si="242"/>
        <v>0</v>
      </c>
      <c r="DM113" s="36">
        <f t="shared" ca="1" si="243"/>
        <v>777.40467982421478</v>
      </c>
      <c r="DN113" s="36">
        <f t="shared" ca="1" si="296"/>
        <v>777.40467982421762</v>
      </c>
      <c r="DO113" s="64" cm="1">
        <f t="array" ref="DO113">IFERROR(INDEX(Tbl_FwdNom,$B113,MATCH(LIDt,Tbl_FwdNom_Cols,0)),0)</f>
        <v>12.81138597</v>
      </c>
      <c r="DP113" s="64">
        <f t="shared" ca="1" si="297"/>
        <v>14.402752960000001</v>
      </c>
      <c r="DQ113" s="64">
        <f t="shared" ca="1" si="244"/>
        <v>1.1276013419206032E-2</v>
      </c>
      <c r="DR113" s="70">
        <f t="shared" ca="1" si="245"/>
        <v>0.9888497173179448</v>
      </c>
      <c r="DS113" s="70">
        <f ca="1">PRODUCT($DR$8:DR113)</f>
        <v>0.3523221558621345</v>
      </c>
      <c r="DT113" s="36">
        <f t="shared" ca="1" si="246"/>
        <v>2739.4617378620173</v>
      </c>
      <c r="DU113" s="36">
        <f t="shared" ca="1" si="247"/>
        <v>529.42930139648945</v>
      </c>
      <c r="DV113" s="36">
        <f t="shared" ca="1" si="248"/>
        <v>1.3665530493786904</v>
      </c>
      <c r="DW113" s="36">
        <f t="shared" ca="1" si="249"/>
        <v>7.182326884354798</v>
      </c>
      <c r="DX113" s="36">
        <f t="shared" ca="1" si="250"/>
        <v>2626.4664563465599</v>
      </c>
      <c r="DY113" s="36">
        <f t="shared" ca="1" si="251"/>
        <v>27.745523595024583</v>
      </c>
      <c r="DZ113" s="36">
        <f t="shared" ca="1" si="252"/>
        <v>251.75258446035906</v>
      </c>
      <c r="EA113" s="36">
        <f t="shared" ca="1" si="253"/>
        <v>0</v>
      </c>
      <c r="EB113" s="36">
        <f t="shared" ca="1" si="254"/>
        <v>927.73846480230679</v>
      </c>
      <c r="EC113" s="36">
        <f t="shared" ca="1" si="255"/>
        <v>0</v>
      </c>
      <c r="ED113" s="36">
        <f t="shared" ca="1" si="256"/>
        <v>0</v>
      </c>
      <c r="EE113" s="36">
        <f t="shared" ca="1" si="298"/>
        <v>0</v>
      </c>
      <c r="EF113" s="36">
        <f t="shared" ca="1" si="257"/>
        <v>927.73846480230679</v>
      </c>
      <c r="EG113" s="64"/>
      <c r="EH113" s="64"/>
      <c r="EI113" s="64"/>
      <c r="EJ113" s="70"/>
      <c r="EK113" s="70"/>
      <c r="EL113" s="70"/>
      <c r="EM113" s="70"/>
      <c r="EN113" s="70"/>
      <c r="EO113" s="36">
        <f t="shared" ca="1" si="258"/>
        <v>8.3898152781761954</v>
      </c>
      <c r="EP113" s="36">
        <f t="shared" ca="1" si="259"/>
        <v>0</v>
      </c>
      <c r="EQ113" s="36">
        <f t="shared" si="260"/>
        <v>80.558697375002907</v>
      </c>
      <c r="ER113" s="36">
        <f t="shared" si="261"/>
        <v>15.032893357373229</v>
      </c>
      <c r="ES113" s="36">
        <f t="shared" si="262"/>
        <v>-13.728500594754644</v>
      </c>
      <c r="ET113" s="36">
        <f t="shared" ca="1" si="263"/>
        <v>0</v>
      </c>
      <c r="EU113" s="36">
        <f t="shared" ca="1" si="299"/>
        <v>15.032893357373229</v>
      </c>
      <c r="EV113" s="36">
        <f t="shared" si="264"/>
        <v>4.3131997388442791</v>
      </c>
      <c r="EW113" s="36">
        <f t="shared" si="265"/>
        <v>105.30373570374952</v>
      </c>
      <c r="EX113" s="36">
        <f t="shared" ca="1" si="300"/>
        <v>205.20852617496993</v>
      </c>
      <c r="EY113" s="36">
        <f t="shared" si="266"/>
        <v>0</v>
      </c>
      <c r="EZ113" s="36">
        <f t="shared" si="267"/>
        <v>0</v>
      </c>
      <c r="FA113" s="36">
        <f t="shared" si="268"/>
        <v>0</v>
      </c>
      <c r="FB113" s="36">
        <f t="shared" si="269"/>
        <v>0</v>
      </c>
      <c r="FC113" s="36">
        <f t="shared" si="301"/>
        <v>0</v>
      </c>
      <c r="FD113" s="36">
        <f t="shared" si="270"/>
        <v>0</v>
      </c>
      <c r="FE113" s="36">
        <f t="shared" si="271"/>
        <v>0</v>
      </c>
      <c r="FF113" s="36">
        <f t="shared" si="302"/>
        <v>0</v>
      </c>
      <c r="FG113" s="36">
        <f t="shared" ca="1" si="272"/>
        <v>205.20852617496993</v>
      </c>
      <c r="FH113" s="36">
        <f t="shared" ca="1" si="273"/>
        <v>2.2575034852451594</v>
      </c>
      <c r="FI113" s="36">
        <f t="shared" ca="1" si="274"/>
        <v>-3.2798816302476936</v>
      </c>
      <c r="FJ113" s="36">
        <f t="shared" ca="1" si="275"/>
        <v>220.54293264866632</v>
      </c>
      <c r="FK113" s="36">
        <f t="shared" si="276"/>
        <v>0</v>
      </c>
      <c r="FL113" s="36">
        <f t="shared" si="277"/>
        <v>0</v>
      </c>
      <c r="FM113" s="36">
        <f t="shared" ca="1" si="278"/>
        <v>0</v>
      </c>
      <c r="FN113" s="36">
        <f t="shared" ca="1" si="306"/>
        <v>220.54293264866632</v>
      </c>
    </row>
    <row r="114" spans="2:172" x14ac:dyDescent="0.25">
      <c r="B114" s="2">
        <v>106</v>
      </c>
      <c r="C114" s="2">
        <f t="shared" si="279"/>
        <v>9</v>
      </c>
      <c r="D114" s="2">
        <f t="shared" si="303"/>
        <v>130</v>
      </c>
      <c r="E114" s="2">
        <f t="shared" si="280"/>
        <v>11</v>
      </c>
      <c r="F114" s="189">
        <f t="shared" si="304"/>
        <v>48944</v>
      </c>
      <c r="G114" s="2">
        <f t="shared" si="281"/>
        <v>12</v>
      </c>
      <c r="H114" s="187">
        <f t="shared" si="155"/>
        <v>43.416666666666671</v>
      </c>
      <c r="I114" s="186">
        <f t="shared" si="282"/>
        <v>43</v>
      </c>
      <c r="J114" s="2">
        <f t="shared" si="156"/>
        <v>0</v>
      </c>
      <c r="K114" s="2">
        <f t="shared" si="157"/>
        <v>1</v>
      </c>
      <c r="L114">
        <f t="shared" si="158"/>
        <v>2</v>
      </c>
      <c r="M114" s="190">
        <f t="shared" si="283"/>
        <v>1.3728473999999999E-3</v>
      </c>
      <c r="N114">
        <f t="shared" si="159"/>
        <v>1</v>
      </c>
      <c r="O114">
        <f t="shared" si="160"/>
        <v>100</v>
      </c>
      <c r="P114" s="58">
        <f t="shared" si="161"/>
        <v>6.1778132999999995E-3</v>
      </c>
      <c r="Q114" s="106">
        <f t="shared" si="162"/>
        <v>6.1778132999999995E-3</v>
      </c>
      <c r="R114" s="59">
        <f t="shared" si="163"/>
        <v>6.1778132999999995E-3</v>
      </c>
      <c r="S114" s="32">
        <f t="shared" si="284"/>
        <v>5.1628125989167106E-4</v>
      </c>
      <c r="T114">
        <f t="shared" si="164"/>
        <v>1</v>
      </c>
      <c r="U114" s="32">
        <f t="shared" si="285"/>
        <v>3.8262618000000005E-4</v>
      </c>
      <c r="V114">
        <f t="shared" si="165"/>
        <v>1</v>
      </c>
      <c r="W114">
        <f t="shared" si="166"/>
        <v>100</v>
      </c>
      <c r="X114" s="58">
        <f t="shared" si="167"/>
        <v>1.7218178100000003E-3</v>
      </c>
      <c r="Y114" s="58">
        <f t="shared" si="168"/>
        <v>1.7218178100000003E-3</v>
      </c>
      <c r="Z114" s="32">
        <f t="shared" si="169"/>
        <v>1.7218178100000003E-3</v>
      </c>
      <c r="AA114" s="32">
        <f t="shared" si="170"/>
        <v>1.4359817562970001E-4</v>
      </c>
      <c r="AB114" s="59">
        <f t="shared" si="171"/>
        <v>4.9056245199999996E-3</v>
      </c>
      <c r="AC114" s="59">
        <f t="shared" si="172"/>
        <v>4.9056245199999996E-3</v>
      </c>
      <c r="AD114">
        <f t="shared" si="173"/>
        <v>1</v>
      </c>
      <c r="AE114" s="59">
        <f t="shared" si="174"/>
        <v>4.9056245199999996E-3</v>
      </c>
      <c r="AF114" s="59">
        <f t="shared" si="175"/>
        <v>4.1758461800000006E-3</v>
      </c>
      <c r="AG114" s="59">
        <f t="shared" si="176"/>
        <v>4.1758461800000006E-3</v>
      </c>
      <c r="AH114">
        <f t="shared" si="177"/>
        <v>1</v>
      </c>
      <c r="AI114" s="59">
        <f t="shared" si="178"/>
        <v>4.1758461800000006E-3</v>
      </c>
      <c r="AJ114" s="59">
        <f t="shared" si="179"/>
        <v>0</v>
      </c>
      <c r="AK114" s="59">
        <f t="shared" si="180"/>
        <v>0</v>
      </c>
      <c r="AL114" s="59">
        <f t="shared" si="181"/>
        <v>0</v>
      </c>
      <c r="AM114" s="12">
        <f t="shared" si="286"/>
        <v>0.35660692624347107</v>
      </c>
      <c r="AN114" s="12">
        <f t="shared" si="287"/>
        <v>0</v>
      </c>
      <c r="AO114" s="66">
        <f t="shared" si="182"/>
        <v>1.8410947316707546E-4</v>
      </c>
      <c r="AP114" s="66">
        <f t="shared" si="183"/>
        <v>5.1208104025477436E-5</v>
      </c>
      <c r="AQ114" s="59">
        <f t="shared" si="184"/>
        <v>1.7493796813818031E-3</v>
      </c>
      <c r="AR114" s="59">
        <f t="shared" si="185"/>
        <v>1.4891356707153406E-3</v>
      </c>
      <c r="AS114" s="59">
        <f t="shared" si="186"/>
        <v>0</v>
      </c>
      <c r="AT114" s="12">
        <f t="shared" si="187"/>
        <v>0.35313309331418141</v>
      </c>
      <c r="AU114" s="59">
        <f t="shared" si="288"/>
        <v>4.1416522988946269E-17</v>
      </c>
      <c r="AV114" s="59">
        <f t="shared" si="289"/>
        <v>0</v>
      </c>
      <c r="AW114" s="70">
        <f t="shared" si="188"/>
        <v>0</v>
      </c>
      <c r="AX114" s="20">
        <f t="shared" si="189"/>
        <v>200000</v>
      </c>
      <c r="AY114" s="20">
        <f t="shared" si="190"/>
        <v>0</v>
      </c>
      <c r="AZ114" s="20">
        <f t="shared" si="191"/>
        <v>0</v>
      </c>
      <c r="BA114" s="20">
        <f t="shared" si="192"/>
        <v>200000</v>
      </c>
      <c r="BB114" s="36">
        <f t="shared" si="193"/>
        <v>1</v>
      </c>
      <c r="BC114" s="36">
        <f t="shared" si="194"/>
        <v>0</v>
      </c>
      <c r="BD114" s="80">
        <f t="shared" si="195"/>
        <v>36.821894633415091</v>
      </c>
      <c r="BE114" s="36">
        <f t="shared" si="196"/>
        <v>0</v>
      </c>
      <c r="BF114" s="36">
        <f t="shared" si="197"/>
        <v>0</v>
      </c>
      <c r="BG114" s="36">
        <f t="shared" si="198"/>
        <v>36.821894633415091</v>
      </c>
      <c r="BH114" s="36">
        <f t="shared" si="199"/>
        <v>10.241620805095486</v>
      </c>
      <c r="BI114" s="36">
        <f t="shared" si="200"/>
        <v>0</v>
      </c>
      <c r="BJ114" s="36">
        <f t="shared" si="201"/>
        <v>0</v>
      </c>
      <c r="BK114" s="36">
        <f t="shared" si="202"/>
        <v>10.241620805095486</v>
      </c>
      <c r="BL114" s="68">
        <f ca="1">IF(OR(AT114=0,E114&gt;ProjTerm),0,VLOOKUP(D114,'Life Events'!$AE$5:$AI$1206,5,FALSE))</f>
        <v>6.4713316201462472E-3</v>
      </c>
      <c r="BM114" s="93">
        <f t="shared" ca="1" si="203"/>
        <v>6.4713316201462472E-3</v>
      </c>
      <c r="BN114" s="93">
        <f t="shared" ca="1" si="204"/>
        <v>2.2852413528841177E-3</v>
      </c>
      <c r="BO114" s="36">
        <f t="shared" ca="1" si="205"/>
        <v>0.34771469612826922</v>
      </c>
      <c r="BP114" s="36">
        <f t="shared" si="206"/>
        <v>1.9674804012912734E-2</v>
      </c>
      <c r="BQ114" s="36">
        <f t="shared" si="207"/>
        <v>98.304419599010217</v>
      </c>
      <c r="BR114" s="36">
        <f t="shared" si="208"/>
        <v>154.78110000000001</v>
      </c>
      <c r="BS114" s="36">
        <f t="shared" si="209"/>
        <v>152.15666200396362</v>
      </c>
      <c r="BT114" s="36">
        <f t="shared" si="210"/>
        <v>53.731552721820044</v>
      </c>
      <c r="BU114" s="70" cm="1">
        <f t="array" ref="BU114">IF(AND(ActInt=1,$J114=0),INDEX(Tbl_FwdNom,$B114-IVP,MATCH(ValnDt,Tbl_FwdNom_Cols)),INDEX(Tbl_FwdNom,$B114,MATCH(StartDt,Tbl_FwdNom_Cols)))</f>
        <v>14.088687901</v>
      </c>
      <c r="BV114" s="70" cm="1">
        <f t="array" ref="BV114">INDEX(Tbl_FwdReal,$B114,MATCH(StartDt,Tbl_FwdReal_Cols))</f>
        <v>5.2239470929999996</v>
      </c>
      <c r="BW114" s="70" cm="1">
        <f t="array" ref="BW114">IF(RunType&lt;&gt;"OPN",INDEX(Tbl_FwdReal,$B114,MATCH(ValnDt,Tbl_FwdReal_Cols)),IF(AND($J114=0,ActInt=1),INDEX(Tbl_FwdReal,$B114-IVP,MATCH(ValnDt,Tbl_FwdReal_Cols)),-999))*$K114</f>
        <v>5.2239470929999996</v>
      </c>
      <c r="BX114" s="70">
        <f t="shared" si="211"/>
        <v>5.2239470929999997E-2</v>
      </c>
      <c r="BY114" s="70">
        <f t="shared" si="290"/>
        <v>8.4246419687764362E-2</v>
      </c>
      <c r="BZ114" s="64">
        <f t="shared" si="305"/>
        <v>6.7632013161755822E-3</v>
      </c>
      <c r="CA114" s="70" cm="1">
        <f t="array" ref="CA114">IF($J114=1,CA113*(1+INDEX(Tbl_CPI,$B114,MATCH(IF(RunType="OPN",StartDt,ValnDt),Tbl_CPI_Cols))),0)</f>
        <v>0</v>
      </c>
      <c r="CB114" s="70">
        <f t="shared" si="291"/>
        <v>1.6289064365102148</v>
      </c>
      <c r="CC114" s="70">
        <f t="shared" si="292"/>
        <v>1.5308114498658074</v>
      </c>
      <c r="CD114" s="36">
        <f t="shared" si="212"/>
        <v>9.9261112365750961</v>
      </c>
      <c r="CE114" s="36">
        <f t="shared" si="213"/>
        <v>1.5748214517410233</v>
      </c>
      <c r="CF114" s="36">
        <f t="shared" si="214"/>
        <v>0</v>
      </c>
      <c r="CG114" s="36">
        <f t="shared" si="215"/>
        <v>4.1013122549134717</v>
      </c>
      <c r="CH114" s="36">
        <f t="shared" si="216"/>
        <v>3.5397200176258248</v>
      </c>
      <c r="CI114" s="36">
        <f t="shared" si="217"/>
        <v>0</v>
      </c>
      <c r="CJ114" s="36">
        <f t="shared" si="218"/>
        <v>0</v>
      </c>
      <c r="CK114" s="36">
        <f t="shared" si="219"/>
        <v>0</v>
      </c>
      <c r="CL114" s="36">
        <f t="shared" si="220"/>
        <v>0.56159223728764707</v>
      </c>
      <c r="CM114" s="36">
        <f t="shared" si="221"/>
        <v>4.1013122549134717</v>
      </c>
      <c r="CN114" s="36">
        <f t="shared" ca="1" si="222"/>
        <v>-6.3399973911941112</v>
      </c>
      <c r="CO114" s="20">
        <f t="shared" si="223"/>
        <v>120000</v>
      </c>
      <c r="CP114" s="20">
        <f t="shared" si="224"/>
        <v>2</v>
      </c>
      <c r="CQ114" s="64">
        <f t="shared" si="225"/>
        <v>1.9916880000000001E-3</v>
      </c>
      <c r="CR114" s="64">
        <f t="shared" si="226"/>
        <v>8.9625959999999998E-3</v>
      </c>
      <c r="CS114" s="36">
        <f t="shared" si="227"/>
        <v>32.09328702735553</v>
      </c>
      <c r="CT114" s="36">
        <f t="shared" si="228"/>
        <v>22.093136780049054</v>
      </c>
      <c r="CU114" s="36">
        <f t="shared" si="229"/>
        <v>6.144972483057292</v>
      </c>
      <c r="CV114" s="36">
        <f t="shared" si="293"/>
        <v>28.238109263106345</v>
      </c>
      <c r="CW114" s="36">
        <f t="shared" si="230"/>
        <v>0</v>
      </c>
      <c r="CX114" s="36">
        <f t="shared" si="231"/>
        <v>0</v>
      </c>
      <c r="CY114" s="36">
        <f t="shared" si="232"/>
        <v>0</v>
      </c>
      <c r="CZ114" s="36">
        <f t="shared" si="294"/>
        <v>0</v>
      </c>
      <c r="DA114" s="64">
        <f t="shared" si="233"/>
        <v>1.1044370691302374E-2</v>
      </c>
      <c r="DB114" s="70">
        <f t="shared" si="295"/>
        <v>0.98907627497717954</v>
      </c>
      <c r="DC114" s="70">
        <f>PRODUCT($DB$8:DB114)</f>
        <v>0.39904398092906718</v>
      </c>
      <c r="DD114" s="36">
        <f t="shared" si="234"/>
        <v>2481.8351622977862</v>
      </c>
      <c r="DE114" s="36">
        <f t="shared" si="235"/>
        <v>2506.0888082886195</v>
      </c>
      <c r="DF114" s="36">
        <f t="shared" si="236"/>
        <v>498.33037788202392</v>
      </c>
      <c r="DG114" s="36">
        <f t="shared" si="237"/>
        <v>1.255991145365507</v>
      </c>
      <c r="DH114" s="36">
        <f t="shared" ca="1" si="238"/>
        <v>6.8228370414662445</v>
      </c>
      <c r="DI114" s="36">
        <f t="shared" si="239"/>
        <v>260.03314423980538</v>
      </c>
      <c r="DJ114" s="36">
        <f t="shared" ca="1" si="240"/>
        <v>788.18401400876371</v>
      </c>
      <c r="DK114" s="36">
        <f t="shared" si="241"/>
        <v>0</v>
      </c>
      <c r="DL114" s="36">
        <f t="shared" si="242"/>
        <v>0</v>
      </c>
      <c r="DM114" s="36">
        <f t="shared" ca="1" si="243"/>
        <v>788.18401400876371</v>
      </c>
      <c r="DN114" s="36">
        <f t="shared" ca="1" si="296"/>
        <v>788.18401400876598</v>
      </c>
      <c r="DO114" s="64" cm="1">
        <f t="array" ref="DO114">IFERROR(INDEX(Tbl_FwdNom,$B114,MATCH(LIDt,Tbl_FwdNom_Cols,0)),0)</f>
        <v>12.857860000000001</v>
      </c>
      <c r="DP114" s="64">
        <f t="shared" ca="1" si="297"/>
        <v>14.44775059</v>
      </c>
      <c r="DQ114" s="64">
        <f t="shared" ca="1" si="244"/>
        <v>1.1309154246504027E-2</v>
      </c>
      <c r="DR114" s="70">
        <f t="shared" ca="1" si="245"/>
        <v>0.98881731249142091</v>
      </c>
      <c r="DS114" s="70">
        <f ca="1">PRODUCT($DR$8:DR114)</f>
        <v>0.34838224729077938</v>
      </c>
      <c r="DT114" s="36">
        <f t="shared" ca="1" si="246"/>
        <v>2733.6208385744799</v>
      </c>
      <c r="DU114" s="36">
        <f t="shared" ca="1" si="247"/>
        <v>525.17507822350569</v>
      </c>
      <c r="DV114" s="36">
        <f t="shared" ca="1" si="248"/>
        <v>1.3623328045872318</v>
      </c>
      <c r="DW114" s="36">
        <f t="shared" ca="1" si="249"/>
        <v>6.9158382308105093</v>
      </c>
      <c r="DX114" s="36">
        <f t="shared" ca="1" si="250"/>
        <v>2602.4380179028317</v>
      </c>
      <c r="DY114" s="36">
        <f t="shared" ca="1" si="251"/>
        <v>27.491358630487959</v>
      </c>
      <c r="DZ114" s="36">
        <f t="shared" ca="1" si="252"/>
        <v>251.01994201268269</v>
      </c>
      <c r="EA114" s="36">
        <f t="shared" ca="1" si="253"/>
        <v>0</v>
      </c>
      <c r="EB114" s="36">
        <f t="shared" ca="1" si="254"/>
        <v>940.42270496454796</v>
      </c>
      <c r="EC114" s="36">
        <f t="shared" ca="1" si="255"/>
        <v>0</v>
      </c>
      <c r="ED114" s="36">
        <f t="shared" ca="1" si="256"/>
        <v>0</v>
      </c>
      <c r="EE114" s="36">
        <f t="shared" ca="1" si="298"/>
        <v>0</v>
      </c>
      <c r="EF114" s="36">
        <f t="shared" ca="1" si="257"/>
        <v>940.42270496454796</v>
      </c>
      <c r="EG114" s="64"/>
      <c r="EH114" s="64"/>
      <c r="EI114" s="64"/>
      <c r="EJ114" s="70"/>
      <c r="EK114" s="70"/>
      <c r="EL114" s="70"/>
      <c r="EM114" s="70"/>
      <c r="EN114" s="70"/>
      <c r="EO114" s="36">
        <f t="shared" ca="1" si="258"/>
        <v>8.5406490482678183</v>
      </c>
      <c r="EP114" s="36">
        <f t="shared" ca="1" si="259"/>
        <v>0</v>
      </c>
      <c r="EQ114" s="36">
        <f t="shared" si="260"/>
        <v>80.192225263088986</v>
      </c>
      <c r="ER114" s="36">
        <f t="shared" si="261"/>
        <v>14.876839695009997</v>
      </c>
      <c r="ES114" s="36">
        <f t="shared" si="262"/>
        <v>-13.585987590395673</v>
      </c>
      <c r="ET114" s="36">
        <f t="shared" ca="1" si="263"/>
        <v>0</v>
      </c>
      <c r="EU114" s="36">
        <f t="shared" ca="1" si="299"/>
        <v>14.876839695009997</v>
      </c>
      <c r="EV114" s="36">
        <f t="shared" si="264"/>
        <v>4.2923879146180068</v>
      </c>
      <c r="EW114" s="36">
        <f t="shared" si="265"/>
        <v>104.82469515725043</v>
      </c>
      <c r="EX114" s="36">
        <f t="shared" ca="1" si="300"/>
        <v>204.1861480299674</v>
      </c>
      <c r="EY114" s="36">
        <f t="shared" si="266"/>
        <v>0</v>
      </c>
      <c r="EZ114" s="36">
        <f t="shared" si="267"/>
        <v>0</v>
      </c>
      <c r="FA114" s="36">
        <f t="shared" si="268"/>
        <v>0</v>
      </c>
      <c r="FB114" s="36">
        <f t="shared" si="269"/>
        <v>0</v>
      </c>
      <c r="FC114" s="36">
        <f t="shared" si="301"/>
        <v>0</v>
      </c>
      <c r="FD114" s="36">
        <f t="shared" si="270"/>
        <v>0</v>
      </c>
      <c r="FE114" s="36">
        <f t="shared" si="271"/>
        <v>0</v>
      </c>
      <c r="FF114" s="36">
        <f t="shared" si="302"/>
        <v>0</v>
      </c>
      <c r="FG114" s="36">
        <f t="shared" ca="1" si="272"/>
        <v>204.1861480299674</v>
      </c>
      <c r="FH114" s="36">
        <f t="shared" ca="1" si="273"/>
        <v>2.2551075088720998</v>
      </c>
      <c r="FI114" s="36">
        <f t="shared" ca="1" si="274"/>
        <v>-3.2476000217102685</v>
      </c>
      <c r="FJ114" s="36">
        <f t="shared" ca="1" si="275"/>
        <v>219.78948667025617</v>
      </c>
      <c r="FK114" s="36">
        <f t="shared" si="276"/>
        <v>0</v>
      </c>
      <c r="FL114" s="36">
        <f t="shared" si="277"/>
        <v>0</v>
      </c>
      <c r="FM114" s="36">
        <f t="shared" ca="1" si="278"/>
        <v>0</v>
      </c>
      <c r="FN114" s="36">
        <f t="shared" ca="1" si="306"/>
        <v>219.78948667025617</v>
      </c>
    </row>
    <row r="115" spans="2:172" x14ac:dyDescent="0.25">
      <c r="B115" s="2">
        <v>107</v>
      </c>
      <c r="C115" s="2">
        <f t="shared" si="279"/>
        <v>9</v>
      </c>
      <c r="D115" s="2">
        <f t="shared" si="303"/>
        <v>131</v>
      </c>
      <c r="E115" s="2">
        <f t="shared" si="280"/>
        <v>11</v>
      </c>
      <c r="F115" s="189">
        <f t="shared" si="304"/>
        <v>48975</v>
      </c>
      <c r="G115" s="2">
        <f t="shared" si="281"/>
        <v>1</v>
      </c>
      <c r="H115" s="187">
        <f t="shared" si="155"/>
        <v>43.5</v>
      </c>
      <c r="I115" s="186">
        <f t="shared" si="282"/>
        <v>43</v>
      </c>
      <c r="J115" s="2">
        <f t="shared" si="156"/>
        <v>0</v>
      </c>
      <c r="K115" s="2">
        <f t="shared" si="157"/>
        <v>1</v>
      </c>
      <c r="L115">
        <f t="shared" si="158"/>
        <v>2</v>
      </c>
      <c r="M115" s="190">
        <f t="shared" si="283"/>
        <v>1.3728473999999999E-3</v>
      </c>
      <c r="N115">
        <f t="shared" si="159"/>
        <v>1</v>
      </c>
      <c r="O115">
        <f t="shared" si="160"/>
        <v>100</v>
      </c>
      <c r="P115" s="58">
        <f t="shared" si="161"/>
        <v>6.1778132999999995E-3</v>
      </c>
      <c r="Q115" s="106">
        <f t="shared" si="162"/>
        <v>6.1778132999999995E-3</v>
      </c>
      <c r="R115" s="59">
        <f t="shared" si="163"/>
        <v>6.1778132999999995E-3</v>
      </c>
      <c r="S115" s="32">
        <f t="shared" si="284"/>
        <v>5.1628125989167106E-4</v>
      </c>
      <c r="T115">
        <f t="shared" si="164"/>
        <v>1</v>
      </c>
      <c r="U115" s="32">
        <f t="shared" si="285"/>
        <v>3.8262618000000005E-4</v>
      </c>
      <c r="V115">
        <f t="shared" si="165"/>
        <v>1</v>
      </c>
      <c r="W115">
        <f t="shared" si="166"/>
        <v>100</v>
      </c>
      <c r="X115" s="58">
        <f t="shared" si="167"/>
        <v>1.7218178100000003E-3</v>
      </c>
      <c r="Y115" s="58">
        <f t="shared" si="168"/>
        <v>1.7218178100000003E-3</v>
      </c>
      <c r="Z115" s="32">
        <f t="shared" si="169"/>
        <v>1.7218178100000003E-3</v>
      </c>
      <c r="AA115" s="32">
        <f t="shared" si="170"/>
        <v>1.4359817562970001E-4</v>
      </c>
      <c r="AB115" s="59">
        <f t="shared" si="171"/>
        <v>4.9056245199999996E-3</v>
      </c>
      <c r="AC115" s="59">
        <f t="shared" si="172"/>
        <v>4.9056245199999996E-3</v>
      </c>
      <c r="AD115">
        <f t="shared" si="173"/>
        <v>1</v>
      </c>
      <c r="AE115" s="59">
        <f t="shared" si="174"/>
        <v>4.9056245199999996E-3</v>
      </c>
      <c r="AF115" s="59">
        <f t="shared" si="175"/>
        <v>4.1758461800000006E-3</v>
      </c>
      <c r="AG115" s="59">
        <f t="shared" si="176"/>
        <v>4.1758461800000006E-3</v>
      </c>
      <c r="AH115">
        <f t="shared" si="177"/>
        <v>1</v>
      </c>
      <c r="AI115" s="59">
        <f t="shared" si="178"/>
        <v>4.1758461800000006E-3</v>
      </c>
      <c r="AJ115" s="59">
        <f t="shared" si="179"/>
        <v>0</v>
      </c>
      <c r="AK115" s="59">
        <f t="shared" si="180"/>
        <v>0</v>
      </c>
      <c r="AL115" s="59">
        <f t="shared" si="181"/>
        <v>0</v>
      </c>
      <c r="AM115" s="12">
        <f t="shared" si="286"/>
        <v>0.35313309331418141</v>
      </c>
      <c r="AN115" s="12">
        <f t="shared" si="287"/>
        <v>0</v>
      </c>
      <c r="AO115" s="66">
        <f t="shared" si="182"/>
        <v>1.8231599832568862E-4</v>
      </c>
      <c r="AP115" s="66">
        <f t="shared" si="183"/>
        <v>5.0709267954389063E-5</v>
      </c>
      <c r="AQ115" s="59">
        <f t="shared" si="184"/>
        <v>1.7323383613854963E-3</v>
      </c>
      <c r="AR115" s="59">
        <f t="shared" si="185"/>
        <v>1.4746294787476083E-3</v>
      </c>
      <c r="AS115" s="59">
        <f t="shared" si="186"/>
        <v>0</v>
      </c>
      <c r="AT115" s="12">
        <f t="shared" si="187"/>
        <v>0.34969310020776828</v>
      </c>
      <c r="AU115" s="59">
        <f t="shared" si="288"/>
        <v>5.1824863844807112E-17</v>
      </c>
      <c r="AV115" s="59">
        <f t="shared" si="289"/>
        <v>0</v>
      </c>
      <c r="AW115" s="70">
        <f t="shared" si="188"/>
        <v>0</v>
      </c>
      <c r="AX115" s="20">
        <f t="shared" si="189"/>
        <v>200000</v>
      </c>
      <c r="AY115" s="20">
        <f t="shared" si="190"/>
        <v>0</v>
      </c>
      <c r="AZ115" s="20">
        <f t="shared" si="191"/>
        <v>0</v>
      </c>
      <c r="BA115" s="20">
        <f t="shared" si="192"/>
        <v>200000</v>
      </c>
      <c r="BB115" s="36">
        <f t="shared" si="193"/>
        <v>1</v>
      </c>
      <c r="BC115" s="36">
        <f t="shared" si="194"/>
        <v>0</v>
      </c>
      <c r="BD115" s="80">
        <f t="shared" si="195"/>
        <v>36.463199665137722</v>
      </c>
      <c r="BE115" s="36">
        <f t="shared" si="196"/>
        <v>0</v>
      </c>
      <c r="BF115" s="36">
        <f t="shared" si="197"/>
        <v>0</v>
      </c>
      <c r="BG115" s="36">
        <f t="shared" si="198"/>
        <v>36.463199665137722</v>
      </c>
      <c r="BH115" s="36">
        <f t="shared" si="199"/>
        <v>10.141853590877812</v>
      </c>
      <c r="BI115" s="36">
        <f t="shared" si="200"/>
        <v>0</v>
      </c>
      <c r="BJ115" s="36">
        <f t="shared" si="201"/>
        <v>0</v>
      </c>
      <c r="BK115" s="36">
        <f t="shared" si="202"/>
        <v>10.141853590877812</v>
      </c>
      <c r="BL115" s="68">
        <f ca="1">IF(OR(AT115=0,E115&gt;ProjTerm),0,VLOOKUP(D115,'Life Events'!$AE$5:$AI$1206,5,FALSE))</f>
        <v>6.4713316201462472E-3</v>
      </c>
      <c r="BM115" s="93">
        <f t="shared" ca="1" si="203"/>
        <v>6.4713316201462472E-3</v>
      </c>
      <c r="BN115" s="93">
        <f t="shared" ca="1" si="204"/>
        <v>2.2629800167215009E-3</v>
      </c>
      <c r="BO115" s="36">
        <f t="shared" ca="1" si="205"/>
        <v>0.34432748552601733</v>
      </c>
      <c r="BP115" s="36">
        <f t="shared" si="206"/>
        <v>1.9483144858175195E-2</v>
      </c>
      <c r="BQ115" s="36">
        <f t="shared" si="207"/>
        <v>98.304419599010217</v>
      </c>
      <c r="BR115" s="36">
        <f t="shared" si="208"/>
        <v>154.78110000000001</v>
      </c>
      <c r="BS115" s="36">
        <f t="shared" si="209"/>
        <v>152.15666200396362</v>
      </c>
      <c r="BT115" s="36">
        <f t="shared" si="210"/>
        <v>53.208134853431581</v>
      </c>
      <c r="BU115" s="70" cm="1">
        <f t="array" ref="BU115">IF(AND(ActInt=1,$J115=0),INDEX(Tbl_FwdNom,$B115-IVP,MATCH(ValnDt,Tbl_FwdNom_Cols)),INDEX(Tbl_FwdNom,$B115,MATCH(StartDt,Tbl_FwdNom_Cols)))</f>
        <v>14.149336831999999</v>
      </c>
      <c r="BV115" s="70" cm="1">
        <f t="array" ref="BV115">INDEX(Tbl_FwdReal,$B115,MATCH(StartDt,Tbl_FwdReal_Cols))</f>
        <v>5.0626766730000003</v>
      </c>
      <c r="BW115" s="70" cm="1">
        <f t="array" ref="BW115">IF(RunType&lt;&gt;"OPN",INDEX(Tbl_FwdReal,$B115,MATCH(ValnDt,Tbl_FwdReal_Cols)),IF(AND($J115=0,ActInt=1),INDEX(Tbl_FwdReal,$B115-IVP,MATCH(ValnDt,Tbl_FwdReal_Cols)),-999))*$K115</f>
        <v>5.0626766730000003</v>
      </c>
      <c r="BX115" s="70">
        <f t="shared" si="211"/>
        <v>5.0626766730000002E-2</v>
      </c>
      <c r="BY115" s="70">
        <f t="shared" si="290"/>
        <v>8.6487994088343623E-2</v>
      </c>
      <c r="BZ115" s="64">
        <f t="shared" si="305"/>
        <v>6.9364859594622796E-3</v>
      </c>
      <c r="CA115" s="70" cm="1">
        <f t="array" ref="CA115">IF($J115=1,CA114*(1+INDEX(Tbl_CPI,$B115,MATCH(IF(RunType="OPN",StartDt,ValnDt),Tbl_CPI_Cols))),0)</f>
        <v>0</v>
      </c>
      <c r="CB115" s="70">
        <f t="shared" si="291"/>
        <v>1.6402053231363456</v>
      </c>
      <c r="CC115" s="70">
        <f t="shared" si="292"/>
        <v>1.5308114498658074</v>
      </c>
      <c r="CD115" s="36">
        <f t="shared" si="212"/>
        <v>9.9261112365750961</v>
      </c>
      <c r="CE115" s="36">
        <f t="shared" si="213"/>
        <v>1.5748214517410233</v>
      </c>
      <c r="CF115" s="36">
        <f t="shared" si="214"/>
        <v>0</v>
      </c>
      <c r="CG115" s="36">
        <f t="shared" si="215"/>
        <v>4.0613599362232558</v>
      </c>
      <c r="CH115" s="36">
        <f t="shared" si="216"/>
        <v>3.505238365552418</v>
      </c>
      <c r="CI115" s="36">
        <f t="shared" si="217"/>
        <v>0</v>
      </c>
      <c r="CJ115" s="36">
        <f t="shared" si="218"/>
        <v>0</v>
      </c>
      <c r="CK115" s="36">
        <f t="shared" si="219"/>
        <v>0</v>
      </c>
      <c r="CL115" s="36">
        <f t="shared" si="220"/>
        <v>0.55612157067083745</v>
      </c>
      <c r="CM115" s="36">
        <f t="shared" si="221"/>
        <v>4.0613599362232558</v>
      </c>
      <c r="CN115" s="36">
        <f t="shared" ca="1" si="222"/>
        <v>-6.2782372567482065</v>
      </c>
      <c r="CO115" s="20">
        <f t="shared" si="223"/>
        <v>120000</v>
      </c>
      <c r="CP115" s="20">
        <f t="shared" si="224"/>
        <v>2</v>
      </c>
      <c r="CQ115" s="64">
        <f t="shared" si="225"/>
        <v>1.9916880000000001E-3</v>
      </c>
      <c r="CR115" s="64">
        <f t="shared" si="226"/>
        <v>8.9625959999999998E-3</v>
      </c>
      <c r="CS115" s="36">
        <f t="shared" si="227"/>
        <v>31.780655081422282</v>
      </c>
      <c r="CT115" s="36">
        <f t="shared" si="228"/>
        <v>21.877919799082633</v>
      </c>
      <c r="CU115" s="36">
        <f t="shared" si="229"/>
        <v>6.085112154526688</v>
      </c>
      <c r="CV115" s="36">
        <f t="shared" si="293"/>
        <v>27.96303195360932</v>
      </c>
      <c r="CW115" s="36">
        <f t="shared" si="230"/>
        <v>0</v>
      </c>
      <c r="CX115" s="36">
        <f t="shared" si="231"/>
        <v>0</v>
      </c>
      <c r="CY115" s="36">
        <f t="shared" si="232"/>
        <v>0</v>
      </c>
      <c r="CZ115" s="36">
        <f t="shared" si="294"/>
        <v>0</v>
      </c>
      <c r="DA115" s="64">
        <f t="shared" si="233"/>
        <v>1.1089148593412146E-2</v>
      </c>
      <c r="DB115" s="70">
        <f t="shared" si="295"/>
        <v>0.98903247195478372</v>
      </c>
      <c r="DC115" s="70">
        <f>PRODUCT($DB$8:DB115)</f>
        <v>0.39466745487695287</v>
      </c>
      <c r="DD115" s="36">
        <f t="shared" si="234"/>
        <v>2456.1484663434298</v>
      </c>
      <c r="DE115" s="36">
        <f t="shared" si="235"/>
        <v>2497.4159998068812</v>
      </c>
      <c r="DF115" s="36">
        <f t="shared" si="236"/>
        <v>493.7145839000911</v>
      </c>
      <c r="DG115" s="36">
        <f t="shared" si="237"/>
        <v>1.2504358729503</v>
      </c>
      <c r="DH115" s="36">
        <f t="shared" ca="1" si="238"/>
        <v>6.5541690097216829</v>
      </c>
      <c r="DI115" s="36">
        <f t="shared" si="239"/>
        <v>258.81029345544539</v>
      </c>
      <c r="DJ115" s="36">
        <f t="shared" ca="1" si="240"/>
        <v>799.09614395575898</v>
      </c>
      <c r="DK115" s="36">
        <f t="shared" si="241"/>
        <v>0</v>
      </c>
      <c r="DL115" s="36">
        <f t="shared" si="242"/>
        <v>0</v>
      </c>
      <c r="DM115" s="36">
        <f t="shared" ca="1" si="243"/>
        <v>799.09614395575898</v>
      </c>
      <c r="DN115" s="36">
        <f t="shared" ca="1" si="296"/>
        <v>799.09614395576193</v>
      </c>
      <c r="DO115" s="64" cm="1">
        <f t="array" ref="DO115">IFERROR(INDEX(Tbl_FwdNom,$B115,MATCH(LIDt,Tbl_FwdNom_Cols,0)),0)</f>
        <v>12.90586285</v>
      </c>
      <c r="DP115" s="64">
        <f t="shared" ca="1" si="297"/>
        <v>14.49425256</v>
      </c>
      <c r="DQ115" s="64">
        <f t="shared" ca="1" si="244"/>
        <v>1.1343390475165194E-2</v>
      </c>
      <c r="DR115" s="70">
        <f t="shared" ca="1" si="245"/>
        <v>0.98878383882072374</v>
      </c>
      <c r="DS115" s="70">
        <f ca="1">PRODUCT($DR$8:DR115)</f>
        <v>0.34447473585316751</v>
      </c>
      <c r="DT115" s="36">
        <f t="shared" ca="1" si="246"/>
        <v>2728.1661674923407</v>
      </c>
      <c r="DU115" s="36">
        <f t="shared" ca="1" si="247"/>
        <v>520.99049061274263</v>
      </c>
      <c r="DV115" s="36">
        <f t="shared" ca="1" si="248"/>
        <v>1.3583031326886166</v>
      </c>
      <c r="DW115" s="36">
        <f t="shared" ca="1" si="249"/>
        <v>6.6499597987996513</v>
      </c>
      <c r="DX115" s="36">
        <f t="shared" ca="1" si="250"/>
        <v>2578.7503536738868</v>
      </c>
      <c r="DY115" s="36">
        <f t="shared" ca="1" si="251"/>
        <v>27.240773971327769</v>
      </c>
      <c r="DZ115" s="36">
        <f t="shared" ca="1" si="252"/>
        <v>250.32235957894446</v>
      </c>
      <c r="EA115" s="36">
        <f t="shared" ca="1" si="253"/>
        <v>0</v>
      </c>
      <c r="EB115" s="36">
        <f t="shared" ca="1" si="254"/>
        <v>953.26109464757963</v>
      </c>
      <c r="EC115" s="36">
        <f t="shared" ca="1" si="255"/>
        <v>0</v>
      </c>
      <c r="ED115" s="36">
        <f t="shared" ca="1" si="256"/>
        <v>0</v>
      </c>
      <c r="EE115" s="36">
        <f t="shared" ca="1" si="298"/>
        <v>0</v>
      </c>
      <c r="EF115" s="36">
        <f t="shared" ca="1" si="257"/>
        <v>953.26109464757963</v>
      </c>
      <c r="EG115" s="64"/>
      <c r="EH115" s="64"/>
      <c r="EI115" s="64"/>
      <c r="EJ115" s="70"/>
      <c r="EK115" s="70"/>
      <c r="EL115" s="70"/>
      <c r="EM115" s="70"/>
      <c r="EN115" s="70"/>
      <c r="EO115" s="36">
        <f t="shared" ca="1" si="258"/>
        <v>8.6952526264711096</v>
      </c>
      <c r="EP115" s="36">
        <f t="shared" ca="1" si="259"/>
        <v>0</v>
      </c>
      <c r="EQ115" s="36">
        <f t="shared" si="260"/>
        <v>79.837533545267618</v>
      </c>
      <c r="ER115" s="36">
        <f t="shared" si="261"/>
        <v>14.722866190317758</v>
      </c>
      <c r="ES115" s="36">
        <f t="shared" si="262"/>
        <v>-13.445374250003214</v>
      </c>
      <c r="ET115" s="36">
        <f t="shared" ca="1" si="263"/>
        <v>0</v>
      </c>
      <c r="EU115" s="36">
        <f t="shared" ca="1" si="299"/>
        <v>14.722866190317758</v>
      </c>
      <c r="EV115" s="36">
        <f t="shared" si="264"/>
        <v>4.2722022188925139</v>
      </c>
      <c r="EW115" s="36">
        <f t="shared" si="265"/>
        <v>104.36105356265134</v>
      </c>
      <c r="EX115" s="36">
        <f t="shared" ca="1" si="300"/>
        <v>203.19365551712923</v>
      </c>
      <c r="EY115" s="36">
        <f t="shared" si="266"/>
        <v>0</v>
      </c>
      <c r="EZ115" s="36">
        <f t="shared" si="267"/>
        <v>0</v>
      </c>
      <c r="FA115" s="36">
        <f t="shared" si="268"/>
        <v>0</v>
      </c>
      <c r="FB115" s="36">
        <f t="shared" si="269"/>
        <v>0</v>
      </c>
      <c r="FC115" s="36">
        <f t="shared" si="301"/>
        <v>0</v>
      </c>
      <c r="FD115" s="36">
        <f t="shared" si="270"/>
        <v>0</v>
      </c>
      <c r="FE115" s="36">
        <f t="shared" si="271"/>
        <v>0</v>
      </c>
      <c r="FF115" s="36">
        <f t="shared" si="302"/>
        <v>0</v>
      </c>
      <c r="FG115" s="36">
        <f t="shared" ca="1" si="272"/>
        <v>203.19365551712923</v>
      </c>
      <c r="FH115" s="36">
        <f t="shared" ca="1" si="273"/>
        <v>2.2532446392680456</v>
      </c>
      <c r="FI115" s="36">
        <f t="shared" ca="1" si="274"/>
        <v>-3.2162188116490129</v>
      </c>
      <c r="FJ115" s="36">
        <f t="shared" ca="1" si="275"/>
        <v>219.06642582824398</v>
      </c>
      <c r="FK115" s="36">
        <f t="shared" si="276"/>
        <v>0</v>
      </c>
      <c r="FL115" s="36">
        <f t="shared" si="277"/>
        <v>0</v>
      </c>
      <c r="FM115" s="36">
        <f t="shared" ca="1" si="278"/>
        <v>0</v>
      </c>
      <c r="FN115" s="36">
        <f t="shared" ca="1" si="306"/>
        <v>219.06642582824398</v>
      </c>
    </row>
    <row r="116" spans="2:172" x14ac:dyDescent="0.25">
      <c r="B116" s="2">
        <v>108</v>
      </c>
      <c r="C116" s="2">
        <f t="shared" si="279"/>
        <v>9</v>
      </c>
      <c r="D116" s="2">
        <f t="shared" si="303"/>
        <v>132</v>
      </c>
      <c r="E116" s="2">
        <f t="shared" si="280"/>
        <v>11</v>
      </c>
      <c r="F116" s="189">
        <f t="shared" si="304"/>
        <v>49003</v>
      </c>
      <c r="G116" s="2">
        <f t="shared" si="281"/>
        <v>2</v>
      </c>
      <c r="H116" s="187">
        <f t="shared" si="155"/>
        <v>43.583333333333336</v>
      </c>
      <c r="I116" s="186">
        <f t="shared" si="282"/>
        <v>43</v>
      </c>
      <c r="J116" s="2">
        <f t="shared" si="156"/>
        <v>0</v>
      </c>
      <c r="K116" s="2">
        <f t="shared" si="157"/>
        <v>1</v>
      </c>
      <c r="L116">
        <f t="shared" si="158"/>
        <v>2</v>
      </c>
      <c r="M116" s="190">
        <f t="shared" si="283"/>
        <v>1.3728473999999999E-3</v>
      </c>
      <c r="N116">
        <f t="shared" si="159"/>
        <v>1</v>
      </c>
      <c r="O116">
        <f t="shared" si="160"/>
        <v>100</v>
      </c>
      <c r="P116" s="58">
        <f t="shared" si="161"/>
        <v>6.1778132999999995E-3</v>
      </c>
      <c r="Q116" s="106">
        <f t="shared" si="162"/>
        <v>6.1778132999999995E-3</v>
      </c>
      <c r="R116" s="59">
        <f t="shared" si="163"/>
        <v>6.1778132999999995E-3</v>
      </c>
      <c r="S116" s="32">
        <f t="shared" si="284"/>
        <v>5.1628125989167106E-4</v>
      </c>
      <c r="T116">
        <f t="shared" si="164"/>
        <v>1</v>
      </c>
      <c r="U116" s="32">
        <f t="shared" si="285"/>
        <v>3.8262618000000005E-4</v>
      </c>
      <c r="V116">
        <f t="shared" si="165"/>
        <v>1</v>
      </c>
      <c r="W116">
        <f t="shared" si="166"/>
        <v>100</v>
      </c>
      <c r="X116" s="58">
        <f t="shared" si="167"/>
        <v>1.7218178100000003E-3</v>
      </c>
      <c r="Y116" s="58">
        <f t="shared" si="168"/>
        <v>1.7218178100000003E-3</v>
      </c>
      <c r="Z116" s="32">
        <f t="shared" si="169"/>
        <v>1.7218178100000003E-3</v>
      </c>
      <c r="AA116" s="32">
        <f t="shared" si="170"/>
        <v>1.4359817562970001E-4</v>
      </c>
      <c r="AB116" s="59">
        <f t="shared" si="171"/>
        <v>4.9056245199999996E-3</v>
      </c>
      <c r="AC116" s="59">
        <f t="shared" si="172"/>
        <v>4.9056245199999996E-3</v>
      </c>
      <c r="AD116">
        <f t="shared" si="173"/>
        <v>1</v>
      </c>
      <c r="AE116" s="59">
        <f t="shared" si="174"/>
        <v>4.9056245199999996E-3</v>
      </c>
      <c r="AF116" s="59">
        <f t="shared" si="175"/>
        <v>4.1758461800000006E-3</v>
      </c>
      <c r="AG116" s="59">
        <f t="shared" si="176"/>
        <v>4.1758461800000006E-3</v>
      </c>
      <c r="AH116">
        <f t="shared" si="177"/>
        <v>1</v>
      </c>
      <c r="AI116" s="59">
        <f t="shared" si="178"/>
        <v>4.1758461800000006E-3</v>
      </c>
      <c r="AJ116" s="59">
        <f t="shared" si="179"/>
        <v>0</v>
      </c>
      <c r="AK116" s="59">
        <f t="shared" si="180"/>
        <v>0</v>
      </c>
      <c r="AL116" s="59">
        <f t="shared" si="181"/>
        <v>0</v>
      </c>
      <c r="AM116" s="12">
        <f t="shared" si="286"/>
        <v>0.34969310020776828</v>
      </c>
      <c r="AN116" s="12">
        <f t="shared" si="287"/>
        <v>0</v>
      </c>
      <c r="AO116" s="66">
        <f t="shared" si="182"/>
        <v>1.8053999435069099E-4</v>
      </c>
      <c r="AP116" s="66">
        <f t="shared" si="183"/>
        <v>5.0215291220129391E-5</v>
      </c>
      <c r="AQ116" s="59">
        <f t="shared" si="184"/>
        <v>1.7154630468540451E-3</v>
      </c>
      <c r="AR116" s="59">
        <f t="shared" si="185"/>
        <v>1.4602645966749666E-3</v>
      </c>
      <c r="AS116" s="59">
        <f t="shared" si="186"/>
        <v>0</v>
      </c>
      <c r="AT116" s="12">
        <f t="shared" si="187"/>
        <v>0.34628661727866844</v>
      </c>
      <c r="AU116" s="59">
        <f t="shared" si="288"/>
        <v>0</v>
      </c>
      <c r="AV116" s="59">
        <f t="shared" si="289"/>
        <v>-8.8904578143811364E-18</v>
      </c>
      <c r="AW116" s="70">
        <f t="shared" si="188"/>
        <v>0</v>
      </c>
      <c r="AX116" s="20">
        <f t="shared" si="189"/>
        <v>200000</v>
      </c>
      <c r="AY116" s="20">
        <f t="shared" si="190"/>
        <v>0</v>
      </c>
      <c r="AZ116" s="20">
        <f t="shared" si="191"/>
        <v>0</v>
      </c>
      <c r="BA116" s="20">
        <f t="shared" si="192"/>
        <v>200000</v>
      </c>
      <c r="BB116" s="36">
        <f t="shared" si="193"/>
        <v>1</v>
      </c>
      <c r="BC116" s="36">
        <f t="shared" si="194"/>
        <v>0</v>
      </c>
      <c r="BD116" s="80">
        <f t="shared" si="195"/>
        <v>36.107998870138196</v>
      </c>
      <c r="BE116" s="36">
        <f t="shared" si="196"/>
        <v>0</v>
      </c>
      <c r="BF116" s="36">
        <f t="shared" si="197"/>
        <v>0</v>
      </c>
      <c r="BG116" s="36">
        <f t="shared" si="198"/>
        <v>36.107998870138196</v>
      </c>
      <c r="BH116" s="36">
        <f t="shared" si="199"/>
        <v>10.043058244025879</v>
      </c>
      <c r="BI116" s="36">
        <f t="shared" si="200"/>
        <v>0</v>
      </c>
      <c r="BJ116" s="36">
        <f t="shared" si="201"/>
        <v>0</v>
      </c>
      <c r="BK116" s="36">
        <f t="shared" si="202"/>
        <v>10.043058244025879</v>
      </c>
      <c r="BL116" s="68">
        <f ca="1">IF(OR(AT116=0,E116&gt;ProjTerm),0,VLOOKUP(D116,'Life Events'!$AE$5:$AI$1206,5,FALSE))</f>
        <v>6.4713316201462472E-3</v>
      </c>
      <c r="BM116" s="93">
        <f t="shared" ca="1" si="203"/>
        <v>6.4713316201462472E-3</v>
      </c>
      <c r="BN116" s="93">
        <f t="shared" ca="1" si="204"/>
        <v>2.240935536028929E-3</v>
      </c>
      <c r="BO116" s="36">
        <f t="shared" ca="1" si="205"/>
        <v>0.34097327092822477</v>
      </c>
      <c r="BP116" s="36">
        <f t="shared" si="206"/>
        <v>1.9293352722370632E-2</v>
      </c>
      <c r="BQ116" s="36">
        <f t="shared" si="207"/>
        <v>98.304419599010217</v>
      </c>
      <c r="BR116" s="36">
        <f t="shared" si="208"/>
        <v>154.78110000000001</v>
      </c>
      <c r="BS116" s="36">
        <f t="shared" si="209"/>
        <v>152.15666200396362</v>
      </c>
      <c r="BT116" s="36">
        <f t="shared" si="210"/>
        <v>52.689815781766264</v>
      </c>
      <c r="BU116" s="70" cm="1">
        <f t="array" ref="BU116">IF(AND(ActInt=1,$J116=0),INDEX(Tbl_FwdNom,$B116-IVP,MATCH(ValnDt,Tbl_FwdNom_Cols)),INDEX(Tbl_FwdNom,$B116,MATCH(StartDt,Tbl_FwdNom_Cols)))</f>
        <v>14.208037179</v>
      </c>
      <c r="BV116" s="70" cm="1">
        <f t="array" ref="BV116">INDEX(Tbl_FwdReal,$B116,MATCH(StartDt,Tbl_FwdReal_Cols))</f>
        <v>5.0638751600000003</v>
      </c>
      <c r="BW116" s="70" cm="1">
        <f t="array" ref="BW116">IF(RunType&lt;&gt;"OPN",INDEX(Tbl_FwdReal,$B116,MATCH(ValnDt,Tbl_FwdReal_Cols)),IF(AND($J116=0,ActInt=1),INDEX(Tbl_FwdReal,$B116-IVP,MATCH(ValnDt,Tbl_FwdReal_Cols)),-999))*$K116</f>
        <v>5.0638751600000003</v>
      </c>
      <c r="BX116" s="70">
        <f t="shared" si="211"/>
        <v>5.0638751600000004E-2</v>
      </c>
      <c r="BY116" s="70">
        <f t="shared" si="290"/>
        <v>8.7034311318467283E-2</v>
      </c>
      <c r="BZ116" s="64">
        <f t="shared" si="305"/>
        <v>6.9786692767435099E-3</v>
      </c>
      <c r="CA116" s="70" cm="1">
        <f t="array" ref="CA116">IF($J116=1,CA115*(1+INDEX(Tbl_CPI,$B116,MATCH(IF(RunType="OPN",StartDt,ValnDt),Tbl_CPI_Cols))),0)</f>
        <v>0</v>
      </c>
      <c r="CB116" s="70">
        <f t="shared" si="291"/>
        <v>1.6516517736324683</v>
      </c>
      <c r="CC116" s="70">
        <f t="shared" si="292"/>
        <v>1.6516517736324683</v>
      </c>
      <c r="CD116" s="36">
        <f t="shared" si="212"/>
        <v>9.9261112365750961</v>
      </c>
      <c r="CE116" s="36">
        <f t="shared" si="213"/>
        <v>1.5748214517410233</v>
      </c>
      <c r="CF116" s="36">
        <f t="shared" si="214"/>
        <v>0</v>
      </c>
      <c r="CG116" s="36">
        <f t="shared" si="215"/>
        <v>4.0217968070581263</v>
      </c>
      <c r="CH116" s="36">
        <f t="shared" si="216"/>
        <v>3.4710926113251097</v>
      </c>
      <c r="CI116" s="36">
        <f t="shared" si="217"/>
        <v>0</v>
      </c>
      <c r="CJ116" s="36">
        <f t="shared" si="218"/>
        <v>0</v>
      </c>
      <c r="CK116" s="36">
        <f t="shared" si="219"/>
        <v>0</v>
      </c>
      <c r="CL116" s="36">
        <f t="shared" si="220"/>
        <v>0.55070419573301677</v>
      </c>
      <c r="CM116" s="36">
        <f t="shared" si="221"/>
        <v>4.0217968070581263</v>
      </c>
      <c r="CN116" s="36">
        <f t="shared" ca="1" si="222"/>
        <v>-6.2170787493963351</v>
      </c>
      <c r="CO116" s="20">
        <f t="shared" si="223"/>
        <v>120000</v>
      </c>
      <c r="CP116" s="20">
        <f t="shared" si="224"/>
        <v>2</v>
      </c>
      <c r="CQ116" s="64">
        <f t="shared" si="225"/>
        <v>1.9916880000000001E-3</v>
      </c>
      <c r="CR116" s="64">
        <f t="shared" si="226"/>
        <v>8.9625959999999998E-3</v>
      </c>
      <c r="CS116" s="36">
        <f t="shared" si="227"/>
        <v>31.471068592737915</v>
      </c>
      <c r="CT116" s="36">
        <f t="shared" si="228"/>
        <v>21.664799322082921</v>
      </c>
      <c r="CU116" s="36">
        <f t="shared" si="229"/>
        <v>6.025834946415527</v>
      </c>
      <c r="CV116" s="36">
        <f t="shared" si="293"/>
        <v>27.690634268498449</v>
      </c>
      <c r="CW116" s="36">
        <f t="shared" si="230"/>
        <v>0</v>
      </c>
      <c r="CX116" s="36">
        <f t="shared" si="231"/>
        <v>0</v>
      </c>
      <c r="CY116" s="36">
        <f t="shared" si="232"/>
        <v>0</v>
      </c>
      <c r="CZ116" s="36">
        <f t="shared" si="294"/>
        <v>0</v>
      </c>
      <c r="DA116" s="64">
        <f t="shared" si="233"/>
        <v>1.113246706650739E-2</v>
      </c>
      <c r="DB116" s="70">
        <f t="shared" si="295"/>
        <v>0.98899010027953627</v>
      </c>
      <c r="DC116" s="70">
        <f>PRODUCT($DB$8:DB116)</f>
        <v>0.39032220577582699</v>
      </c>
      <c r="DD116" s="36">
        <f t="shared" si="234"/>
        <v>2430.8016424736843</v>
      </c>
      <c r="DE116" s="36">
        <f t="shared" si="235"/>
        <v>2489.110402305962</v>
      </c>
      <c r="DF116" s="36">
        <f t="shared" si="236"/>
        <v>489.16778700158739</v>
      </c>
      <c r="DG116" s="36">
        <f t="shared" si="237"/>
        <v>1.2450629564023279</v>
      </c>
      <c r="DH116" s="36">
        <f t="shared" ca="1" si="238"/>
        <v>6.2861598094425082</v>
      </c>
      <c r="DI116" s="36">
        <f t="shared" si="239"/>
        <v>257.62492119625034</v>
      </c>
      <c r="DJ116" s="36">
        <f t="shared" ca="1" si="240"/>
        <v>810.1425648831555</v>
      </c>
      <c r="DK116" s="36">
        <f t="shared" si="241"/>
        <v>0</v>
      </c>
      <c r="DL116" s="36">
        <f t="shared" si="242"/>
        <v>0</v>
      </c>
      <c r="DM116" s="36">
        <f t="shared" ca="1" si="243"/>
        <v>810.1425648831555</v>
      </c>
      <c r="DN116" s="36">
        <f t="shared" ca="1" si="296"/>
        <v>810.142564883158</v>
      </c>
      <c r="DO116" s="64" cm="1">
        <f t="array" ref="DO116">IFERROR(INDEX(Tbl_FwdNom,$B116,MATCH(LIDt,Tbl_FwdNom_Cols,0)),0)</f>
        <v>12.950822499999999</v>
      </c>
      <c r="DP116" s="64">
        <f t="shared" ca="1" si="297"/>
        <v>14.53925907</v>
      </c>
      <c r="DQ116" s="64">
        <f t="shared" ca="1" si="244"/>
        <v>1.1376513562737278E-2</v>
      </c>
      <c r="DR116" s="70">
        <f t="shared" ca="1" si="245"/>
        <v>0.98875145565456957</v>
      </c>
      <c r="DS116" s="70">
        <f ca="1">PRODUCT($DR$8:DR116)</f>
        <v>0.34059989651104272</v>
      </c>
      <c r="DT116" s="36">
        <f t="shared" ca="1" si="246"/>
        <v>2723.0951880280804</v>
      </c>
      <c r="DU116" s="36">
        <f t="shared" ca="1" si="247"/>
        <v>516.87448775122971</v>
      </c>
      <c r="DV116" s="36">
        <f t="shared" ca="1" si="248"/>
        <v>1.3544625339775864</v>
      </c>
      <c r="DW116" s="36">
        <f t="shared" ca="1" si="249"/>
        <v>6.3846398857141287</v>
      </c>
      <c r="DX116" s="36">
        <f t="shared" ca="1" si="250"/>
        <v>2555.3977262656049</v>
      </c>
      <c r="DY116" s="36">
        <f t="shared" ca="1" si="251"/>
        <v>26.993709716387212</v>
      </c>
      <c r="DZ116" s="36">
        <f t="shared" ca="1" si="252"/>
        <v>249.65957375425535</v>
      </c>
      <c r="EA116" s="36">
        <f t="shared" ca="1" si="253"/>
        <v>0</v>
      </c>
      <c r="EB116" s="36">
        <f t="shared" ca="1" si="254"/>
        <v>966.25541033608408</v>
      </c>
      <c r="EC116" s="36">
        <f t="shared" ca="1" si="255"/>
        <v>0</v>
      </c>
      <c r="ED116" s="36">
        <f t="shared" ca="1" si="256"/>
        <v>0</v>
      </c>
      <c r="EE116" s="36">
        <f t="shared" ca="1" si="298"/>
        <v>0</v>
      </c>
      <c r="EF116" s="36">
        <f t="shared" ca="1" si="257"/>
        <v>966.25541033608408</v>
      </c>
      <c r="EG116" s="64"/>
      <c r="EH116" s="64"/>
      <c r="EI116" s="64"/>
      <c r="EJ116" s="70"/>
      <c r="EK116" s="70"/>
      <c r="EL116" s="70"/>
      <c r="EM116" s="70"/>
      <c r="EN116" s="70"/>
      <c r="EO116" s="36">
        <f t="shared" ca="1" si="258"/>
        <v>8.8511389850577764</v>
      </c>
      <c r="EP116" s="36">
        <f t="shared" ca="1" si="259"/>
        <v>0</v>
      </c>
      <c r="EQ116" s="36">
        <f t="shared" si="260"/>
        <v>79.494484841680332</v>
      </c>
      <c r="ER116" s="36">
        <f t="shared" si="261"/>
        <v>14.570929977463582</v>
      </c>
      <c r="ES116" s="36">
        <f t="shared" si="262"/>
        <v>-13.30662142718017</v>
      </c>
      <c r="ET116" s="36">
        <f t="shared" ca="1" si="263"/>
        <v>0</v>
      </c>
      <c r="EU116" s="36">
        <f t="shared" ca="1" si="299"/>
        <v>14.570929977463582</v>
      </c>
      <c r="EV116" s="36">
        <f t="shared" si="264"/>
        <v>4.2526351841802006</v>
      </c>
      <c r="EW116" s="36">
        <f t="shared" si="265"/>
        <v>103.91263134142415</v>
      </c>
      <c r="EX116" s="36">
        <f t="shared" ca="1" si="300"/>
        <v>202.23068134474826</v>
      </c>
      <c r="EY116" s="36">
        <f t="shared" si="266"/>
        <v>0</v>
      </c>
      <c r="EZ116" s="36">
        <f t="shared" si="267"/>
        <v>0</v>
      </c>
      <c r="FA116" s="36">
        <f t="shared" si="268"/>
        <v>0</v>
      </c>
      <c r="FB116" s="36">
        <f t="shared" si="269"/>
        <v>0</v>
      </c>
      <c r="FC116" s="36">
        <f t="shared" si="301"/>
        <v>0</v>
      </c>
      <c r="FD116" s="36">
        <f t="shared" si="270"/>
        <v>0</v>
      </c>
      <c r="FE116" s="36">
        <f t="shared" si="271"/>
        <v>0</v>
      </c>
      <c r="FF116" s="36">
        <f t="shared" si="302"/>
        <v>0</v>
      </c>
      <c r="FG116" s="36">
        <f t="shared" ca="1" si="272"/>
        <v>202.23068134474826</v>
      </c>
      <c r="FH116" s="36">
        <f t="shared" ca="1" si="273"/>
        <v>2.2513263999077604</v>
      </c>
      <c r="FI116" s="36">
        <f t="shared" ca="1" si="274"/>
        <v>-3.1885346005283348</v>
      </c>
      <c r="FJ116" s="36">
        <f t="shared" ca="1" si="275"/>
        <v>218.37010339229104</v>
      </c>
      <c r="FK116" s="36">
        <f t="shared" si="276"/>
        <v>0</v>
      </c>
      <c r="FL116" s="36">
        <f t="shared" si="277"/>
        <v>0</v>
      </c>
      <c r="FM116" s="36">
        <f t="shared" ca="1" si="278"/>
        <v>0</v>
      </c>
      <c r="FN116" s="36">
        <f t="shared" ca="1" si="306"/>
        <v>218.37010339229104</v>
      </c>
    </row>
    <row r="117" spans="2:172" x14ac:dyDescent="0.25">
      <c r="B117" s="2">
        <v>109</v>
      </c>
      <c r="C117" s="2">
        <f t="shared" si="279"/>
        <v>10</v>
      </c>
      <c r="D117" s="2">
        <f t="shared" si="303"/>
        <v>133</v>
      </c>
      <c r="E117" s="2">
        <f t="shared" si="280"/>
        <v>12</v>
      </c>
      <c r="F117" s="189">
        <f t="shared" si="304"/>
        <v>49034</v>
      </c>
      <c r="G117" s="2">
        <f t="shared" si="281"/>
        <v>3</v>
      </c>
      <c r="H117" s="187">
        <f t="shared" si="155"/>
        <v>43.666666666666671</v>
      </c>
      <c r="I117" s="186">
        <f t="shared" si="282"/>
        <v>43</v>
      </c>
      <c r="J117" s="2">
        <f t="shared" si="156"/>
        <v>0</v>
      </c>
      <c r="K117" s="2">
        <f t="shared" si="157"/>
        <v>1</v>
      </c>
      <c r="L117">
        <f t="shared" si="158"/>
        <v>2</v>
      </c>
      <c r="M117" s="190">
        <f t="shared" si="283"/>
        <v>1.3728473999999999E-3</v>
      </c>
      <c r="N117">
        <f t="shared" si="159"/>
        <v>1</v>
      </c>
      <c r="O117">
        <f t="shared" si="160"/>
        <v>100</v>
      </c>
      <c r="P117" s="58">
        <f t="shared" si="161"/>
        <v>6.1778132999999995E-3</v>
      </c>
      <c r="Q117" s="106">
        <f t="shared" si="162"/>
        <v>6.1778132999999995E-3</v>
      </c>
      <c r="R117" s="59">
        <f t="shared" si="163"/>
        <v>6.1778132999999995E-3</v>
      </c>
      <c r="S117" s="32">
        <f t="shared" si="284"/>
        <v>5.1628125989167106E-4</v>
      </c>
      <c r="T117">
        <f t="shared" si="164"/>
        <v>1</v>
      </c>
      <c r="U117" s="32">
        <f t="shared" si="285"/>
        <v>3.8262618000000005E-4</v>
      </c>
      <c r="V117">
        <f t="shared" si="165"/>
        <v>1</v>
      </c>
      <c r="W117">
        <f t="shared" si="166"/>
        <v>100</v>
      </c>
      <c r="X117" s="58">
        <f t="shared" si="167"/>
        <v>1.7218178100000003E-3</v>
      </c>
      <c r="Y117" s="58">
        <f t="shared" si="168"/>
        <v>1.7218178100000003E-3</v>
      </c>
      <c r="Z117" s="32">
        <f t="shared" si="169"/>
        <v>1.7218178100000003E-3</v>
      </c>
      <c r="AA117" s="32">
        <f t="shared" si="170"/>
        <v>1.4359817562970001E-4</v>
      </c>
      <c r="AB117" s="59">
        <f t="shared" si="171"/>
        <v>4.9056245199999996E-3</v>
      </c>
      <c r="AC117" s="59">
        <f t="shared" si="172"/>
        <v>4.9056245199999996E-3</v>
      </c>
      <c r="AD117">
        <f t="shared" si="173"/>
        <v>1</v>
      </c>
      <c r="AE117" s="59">
        <f t="shared" si="174"/>
        <v>4.9056245199999996E-3</v>
      </c>
      <c r="AF117" s="59">
        <f t="shared" si="175"/>
        <v>4.1758461800000006E-3</v>
      </c>
      <c r="AG117" s="59">
        <f t="shared" si="176"/>
        <v>4.1758461800000006E-3</v>
      </c>
      <c r="AH117">
        <f t="shared" si="177"/>
        <v>1</v>
      </c>
      <c r="AI117" s="59">
        <f t="shared" si="178"/>
        <v>4.1758461800000006E-3</v>
      </c>
      <c r="AJ117" s="59">
        <f t="shared" si="179"/>
        <v>0</v>
      </c>
      <c r="AK117" s="59">
        <f t="shared" si="180"/>
        <v>0</v>
      </c>
      <c r="AL117" s="59">
        <f t="shared" si="181"/>
        <v>0</v>
      </c>
      <c r="AM117" s="12">
        <f t="shared" si="286"/>
        <v>0.34628661727866844</v>
      </c>
      <c r="AN117" s="12">
        <f t="shared" si="287"/>
        <v>0</v>
      </c>
      <c r="AO117" s="66">
        <f t="shared" si="182"/>
        <v>1.7878129105225585E-4</v>
      </c>
      <c r="AP117" s="66">
        <f t="shared" si="183"/>
        <v>4.9726126486196941E-5</v>
      </c>
      <c r="AQ117" s="59">
        <f t="shared" si="184"/>
        <v>1.6987521206700915E-3</v>
      </c>
      <c r="AR117" s="59">
        <f t="shared" si="185"/>
        <v>1.4460396479482498E-3</v>
      </c>
      <c r="AS117" s="59">
        <f t="shared" si="186"/>
        <v>0</v>
      </c>
      <c r="AT117" s="12">
        <f t="shared" si="187"/>
        <v>0.34291331809251163</v>
      </c>
      <c r="AU117" s="59">
        <f t="shared" si="288"/>
        <v>0</v>
      </c>
      <c r="AV117" s="59">
        <f t="shared" si="289"/>
        <v>-1.4311468676808659E-17</v>
      </c>
      <c r="AW117" s="70">
        <f t="shared" si="188"/>
        <v>0</v>
      </c>
      <c r="AX117" s="20">
        <f t="shared" si="189"/>
        <v>200000</v>
      </c>
      <c r="AY117" s="20">
        <f t="shared" si="190"/>
        <v>0</v>
      </c>
      <c r="AZ117" s="20">
        <f t="shared" si="191"/>
        <v>0</v>
      </c>
      <c r="BA117" s="20">
        <f t="shared" si="192"/>
        <v>200000</v>
      </c>
      <c r="BB117" s="36">
        <f t="shared" si="193"/>
        <v>1</v>
      </c>
      <c r="BC117" s="36">
        <f t="shared" si="194"/>
        <v>0</v>
      </c>
      <c r="BD117" s="80">
        <f t="shared" si="195"/>
        <v>35.756258210451172</v>
      </c>
      <c r="BE117" s="36">
        <f t="shared" si="196"/>
        <v>0</v>
      </c>
      <c r="BF117" s="36">
        <f t="shared" si="197"/>
        <v>0</v>
      </c>
      <c r="BG117" s="36">
        <f t="shared" si="198"/>
        <v>35.756258210451172</v>
      </c>
      <c r="BH117" s="36">
        <f t="shared" si="199"/>
        <v>9.9452252972393875</v>
      </c>
      <c r="BI117" s="36">
        <f t="shared" si="200"/>
        <v>0</v>
      </c>
      <c r="BJ117" s="36">
        <f t="shared" si="201"/>
        <v>0</v>
      </c>
      <c r="BK117" s="36">
        <f t="shared" si="202"/>
        <v>9.9452252972393875</v>
      </c>
      <c r="BL117" s="68">
        <f ca="1">IF(OR(AT117=0,E117&gt;ProjTerm),0,VLOOKUP(D117,'Life Events'!$AE$5:$AI$1206,5,FALSE))</f>
        <v>6.4713316201462489E-3</v>
      </c>
      <c r="BM117" s="93">
        <f t="shared" ca="1" si="203"/>
        <v>6.4713316201462489E-3</v>
      </c>
      <c r="BN117" s="93">
        <f t="shared" ca="1" si="204"/>
        <v>2.2191057983413395E-3</v>
      </c>
      <c r="BO117" s="36">
        <f t="shared" ca="1" si="205"/>
        <v>0.33765173090925904</v>
      </c>
      <c r="BP117" s="36">
        <f t="shared" si="206"/>
        <v>1.9105409418213905E-2</v>
      </c>
      <c r="BQ117" s="36">
        <f t="shared" si="207"/>
        <v>98.304419599010217</v>
      </c>
      <c r="BR117" s="36">
        <f t="shared" si="208"/>
        <v>154.78110000000001</v>
      </c>
      <c r="BS117" s="36">
        <f t="shared" si="209"/>
        <v>152.15666200396362</v>
      </c>
      <c r="BT117" s="36">
        <f t="shared" si="210"/>
        <v>52.176545837659951</v>
      </c>
      <c r="BU117" s="70" cm="1">
        <f t="array" ref="BU117">IF(AND(ActInt=1,$J117=0),INDEX(Tbl_FwdNom,$B117-IVP,MATCH(ValnDt,Tbl_FwdNom_Cols)),INDEX(Tbl_FwdNom,$B117,MATCH(StartDt,Tbl_FwdNom_Cols)))</f>
        <v>14.265765896</v>
      </c>
      <c r="BV117" s="70" cm="1">
        <f t="array" ref="BV117">INDEX(Tbl_FwdReal,$B117,MATCH(StartDt,Tbl_FwdReal_Cols))</f>
        <v>5.0650536749999997</v>
      </c>
      <c r="BW117" s="70" cm="1">
        <f t="array" ref="BW117">IF(RunType&lt;&gt;"OPN",INDEX(Tbl_FwdReal,$B117,MATCH(ValnDt,Tbl_FwdReal_Cols)),IF(AND($J117=0,ActInt=1),INDEX(Tbl_FwdReal,$B117-IVP,MATCH(ValnDt,Tbl_FwdReal_Cols)),-999))*$K117</f>
        <v>5.0650536749999997</v>
      </c>
      <c r="BX117" s="70">
        <f t="shared" si="211"/>
        <v>5.0650536749999996E-2</v>
      </c>
      <c r="BY117" s="70">
        <f t="shared" si="290"/>
        <v>8.7571574935475072E-2</v>
      </c>
      <c r="BZ117" s="64">
        <f t="shared" si="305"/>
        <v>7.0201345797482606E-3</v>
      </c>
      <c r="CA117" s="70" cm="1">
        <f t="array" ref="CA117">IF($J117=1,CA116*(1+INDEX(Tbl_CPI,$B117,MATCH(IF(RunType="OPN",StartDt,ValnDt),Tbl_CPI_Cols))),0)</f>
        <v>0</v>
      </c>
      <c r="CB117" s="70">
        <f t="shared" si="291"/>
        <v>1.6632465913622481</v>
      </c>
      <c r="CC117" s="70">
        <f t="shared" si="292"/>
        <v>1.6516517736324683</v>
      </c>
      <c r="CD117" s="36">
        <f t="shared" si="212"/>
        <v>10.53826817672304</v>
      </c>
      <c r="CE117" s="36">
        <f t="shared" si="213"/>
        <v>1.5748214517410233</v>
      </c>
      <c r="CF117" s="36">
        <f t="shared" si="214"/>
        <v>0</v>
      </c>
      <c r="CG117" s="36">
        <f t="shared" si="215"/>
        <v>4.1946008322341433</v>
      </c>
      <c r="CH117" s="36">
        <f t="shared" si="216"/>
        <v>3.6492612388928625</v>
      </c>
      <c r="CI117" s="36">
        <f t="shared" si="217"/>
        <v>0</v>
      </c>
      <c r="CJ117" s="36">
        <f t="shared" si="218"/>
        <v>0</v>
      </c>
      <c r="CK117" s="36">
        <f t="shared" si="219"/>
        <v>0</v>
      </c>
      <c r="CL117" s="36">
        <f t="shared" si="220"/>
        <v>0.54533959334128079</v>
      </c>
      <c r="CM117" s="36">
        <f t="shared" si="221"/>
        <v>4.1946008322341433</v>
      </c>
      <c r="CN117" s="36">
        <f t="shared" ca="1" si="222"/>
        <v>-6.1565160084783477</v>
      </c>
      <c r="CO117" s="20">
        <f t="shared" si="223"/>
        <v>120000</v>
      </c>
      <c r="CP117" s="20">
        <f t="shared" si="224"/>
        <v>2</v>
      </c>
      <c r="CQ117" s="64">
        <f t="shared" si="225"/>
        <v>1.9916880000000001E-3</v>
      </c>
      <c r="CR117" s="64">
        <f t="shared" si="226"/>
        <v>8.9625959999999998E-3</v>
      </c>
      <c r="CS117" s="36">
        <f t="shared" si="227"/>
        <v>31.164497894437044</v>
      </c>
      <c r="CT117" s="36">
        <f t="shared" si="228"/>
        <v>21.453754926270701</v>
      </c>
      <c r="CU117" s="36">
        <f t="shared" si="229"/>
        <v>5.9671351783436331</v>
      </c>
      <c r="CV117" s="36">
        <f t="shared" si="293"/>
        <v>27.420890104614333</v>
      </c>
      <c r="CW117" s="36">
        <f t="shared" si="230"/>
        <v>0</v>
      </c>
      <c r="CX117" s="36">
        <f t="shared" si="231"/>
        <v>0</v>
      </c>
      <c r="CY117" s="36">
        <f t="shared" si="232"/>
        <v>0</v>
      </c>
      <c r="CZ117" s="36">
        <f t="shared" si="294"/>
        <v>0</v>
      </c>
      <c r="DA117" s="64">
        <f t="shared" si="233"/>
        <v>1.1175048615301941E-2</v>
      </c>
      <c r="DB117" s="70">
        <f t="shared" si="295"/>
        <v>0.98894845296014278</v>
      </c>
      <c r="DC117" s="70">
        <f>PRODUCT($DB$8:DB117)</f>
        <v>0.38600854155799463</v>
      </c>
      <c r="DD117" s="36">
        <f t="shared" si="234"/>
        <v>2405.7894231648238</v>
      </c>
      <c r="DE117" s="36">
        <f t="shared" si="235"/>
        <v>2481.170073850134</v>
      </c>
      <c r="DF117" s="36">
        <f t="shared" si="236"/>
        <v>484.68903550513039</v>
      </c>
      <c r="DG117" s="36">
        <f t="shared" si="237"/>
        <v>1.2398711860510216</v>
      </c>
      <c r="DH117" s="36">
        <f t="shared" ca="1" si="238"/>
        <v>6.0187562200073268</v>
      </c>
      <c r="DI117" s="36">
        <f t="shared" si="239"/>
        <v>256.26241651467564</v>
      </c>
      <c r="DJ117" s="36">
        <f t="shared" ca="1" si="240"/>
        <v>821.1109877390727</v>
      </c>
      <c r="DK117" s="36">
        <f t="shared" si="241"/>
        <v>0</v>
      </c>
      <c r="DL117" s="36">
        <f t="shared" si="242"/>
        <v>0</v>
      </c>
      <c r="DM117" s="36">
        <f t="shared" ca="1" si="243"/>
        <v>821.1109877390727</v>
      </c>
      <c r="DN117" s="36">
        <f t="shared" ca="1" si="296"/>
        <v>821.11098773907486</v>
      </c>
      <c r="DO117" s="64" cm="1">
        <f t="array" ref="DO117">IFERROR(INDEX(Tbl_FwdNom,$B117,MATCH(LIDt,Tbl_FwdNom_Cols,0)),0)</f>
        <v>12.900097560000001</v>
      </c>
      <c r="DP117" s="64">
        <f t="shared" ca="1" si="297"/>
        <v>14.583519389999999</v>
      </c>
      <c r="DQ117" s="64">
        <f t="shared" ca="1" si="244"/>
        <v>1.140907584920603E-2</v>
      </c>
      <c r="DR117" s="70">
        <f t="shared" ca="1" si="245"/>
        <v>0.9887196228295394</v>
      </c>
      <c r="DS117" s="70">
        <f ca="1">PRODUCT($DR$8:DR117)</f>
        <v>0.33675780121417831</v>
      </c>
      <c r="DT117" s="36">
        <f t="shared" ca="1" si="246"/>
        <v>2718.4069293624498</v>
      </c>
      <c r="DU117" s="36">
        <f t="shared" ca="1" si="247"/>
        <v>512.82632268926363</v>
      </c>
      <c r="DV117" s="36">
        <f t="shared" ca="1" si="248"/>
        <v>1.3508102903444306</v>
      </c>
      <c r="DW117" s="36">
        <f t="shared" ca="1" si="249"/>
        <v>6.1198309955308483</v>
      </c>
      <c r="DX117" s="36">
        <f t="shared" ca="1" si="250"/>
        <v>2532.3759069117978</v>
      </c>
      <c r="DY117" s="36">
        <f t="shared" ca="1" si="251"/>
        <v>26.750121583867635</v>
      </c>
      <c r="DZ117" s="36">
        <f t="shared" ca="1" si="252"/>
        <v>248.81706283053711</v>
      </c>
      <c r="EA117" s="36">
        <f t="shared" ca="1" si="253"/>
        <v>0</v>
      </c>
      <c r="EB117" s="36">
        <f t="shared" ca="1" si="254"/>
        <v>979.19355025950676</v>
      </c>
      <c r="EC117" s="36">
        <f t="shared" ca="1" si="255"/>
        <v>0</v>
      </c>
      <c r="ED117" s="36">
        <f t="shared" ca="1" si="256"/>
        <v>0</v>
      </c>
      <c r="EE117" s="36">
        <f t="shared" ca="1" si="298"/>
        <v>0</v>
      </c>
      <c r="EF117" s="36">
        <f t="shared" ca="1" si="257"/>
        <v>979.19355025950676</v>
      </c>
      <c r="EG117" s="64"/>
      <c r="EH117" s="64"/>
      <c r="EI117" s="64"/>
      <c r="EJ117" s="70"/>
      <c r="EK117" s="70"/>
      <c r="EL117" s="70"/>
      <c r="EM117" s="70"/>
      <c r="EN117" s="70"/>
      <c r="EO117" s="36">
        <f t="shared" ca="1" si="258"/>
        <v>9.0065076796726675</v>
      </c>
      <c r="EP117" s="36">
        <f t="shared" ca="1" si="259"/>
        <v>0</v>
      </c>
      <c r="EQ117" s="36">
        <f t="shared" si="260"/>
        <v>79.163001917567044</v>
      </c>
      <c r="ER117" s="36">
        <f t="shared" si="261"/>
        <v>14.420999481382673</v>
      </c>
      <c r="ES117" s="36">
        <f t="shared" si="262"/>
        <v>-13.169700286606185</v>
      </c>
      <c r="ET117" s="36">
        <f t="shared" ca="1" si="263"/>
        <v>0</v>
      </c>
      <c r="EU117" s="36">
        <f t="shared" ca="1" si="299"/>
        <v>14.420999481382673</v>
      </c>
      <c r="EV117" s="36">
        <f t="shared" si="264"/>
        <v>4.2301442104010718</v>
      </c>
      <c r="EW117" s="36">
        <f t="shared" si="265"/>
        <v>103.4793275347769</v>
      </c>
      <c r="EX117" s="36">
        <f t="shared" ca="1" si="300"/>
        <v>201.29347314412769</v>
      </c>
      <c r="EY117" s="36">
        <f t="shared" si="266"/>
        <v>0</v>
      </c>
      <c r="EZ117" s="36">
        <f t="shared" si="267"/>
        <v>0</v>
      </c>
      <c r="FA117" s="36">
        <f t="shared" si="268"/>
        <v>0</v>
      </c>
      <c r="FB117" s="36">
        <f t="shared" si="269"/>
        <v>0</v>
      </c>
      <c r="FC117" s="36">
        <f t="shared" si="301"/>
        <v>0</v>
      </c>
      <c r="FD117" s="36">
        <f t="shared" si="270"/>
        <v>0</v>
      </c>
      <c r="FE117" s="36">
        <f t="shared" si="271"/>
        <v>0</v>
      </c>
      <c r="FF117" s="36">
        <f t="shared" si="302"/>
        <v>0</v>
      </c>
      <c r="FG117" s="36">
        <f t="shared" ca="1" si="272"/>
        <v>201.29347314412769</v>
      </c>
      <c r="FH117" s="36">
        <f t="shared" ca="1" si="273"/>
        <v>2.2494643483286025</v>
      </c>
      <c r="FI117" s="36">
        <f t="shared" ca="1" si="274"/>
        <v>-3.1574358065739587</v>
      </c>
      <c r="FJ117" s="36">
        <f t="shared" ca="1" si="275"/>
        <v>217.70406865851868</v>
      </c>
      <c r="FK117" s="36">
        <f t="shared" si="276"/>
        <v>0</v>
      </c>
      <c r="FL117" s="36">
        <f t="shared" si="277"/>
        <v>0</v>
      </c>
      <c r="FM117" s="36">
        <f t="shared" ca="1" si="278"/>
        <v>0</v>
      </c>
      <c r="FN117" s="36">
        <f t="shared" ca="1" si="306"/>
        <v>217.70406865851868</v>
      </c>
    </row>
    <row r="118" spans="2:172" x14ac:dyDescent="0.25">
      <c r="B118" s="2">
        <v>110</v>
      </c>
      <c r="C118" s="2">
        <f t="shared" si="279"/>
        <v>10</v>
      </c>
      <c r="D118" s="2">
        <f t="shared" si="303"/>
        <v>134</v>
      </c>
      <c r="E118" s="2">
        <f t="shared" si="280"/>
        <v>12</v>
      </c>
      <c r="F118" s="189">
        <f t="shared" si="304"/>
        <v>49064</v>
      </c>
      <c r="G118" s="2">
        <f t="shared" si="281"/>
        <v>4</v>
      </c>
      <c r="H118" s="187">
        <f t="shared" si="155"/>
        <v>43.75</v>
      </c>
      <c r="I118" s="186">
        <f t="shared" si="282"/>
        <v>43</v>
      </c>
      <c r="J118" s="2">
        <f t="shared" si="156"/>
        <v>0</v>
      </c>
      <c r="K118" s="2">
        <f t="shared" si="157"/>
        <v>1</v>
      </c>
      <c r="L118">
        <f t="shared" si="158"/>
        <v>2</v>
      </c>
      <c r="M118" s="190">
        <f t="shared" si="283"/>
        <v>1.3728473999999999E-3</v>
      </c>
      <c r="N118">
        <f t="shared" si="159"/>
        <v>1</v>
      </c>
      <c r="O118">
        <f t="shared" si="160"/>
        <v>100</v>
      </c>
      <c r="P118" s="58">
        <f t="shared" si="161"/>
        <v>6.1778132999999995E-3</v>
      </c>
      <c r="Q118" s="106">
        <f t="shared" si="162"/>
        <v>6.1778132999999995E-3</v>
      </c>
      <c r="R118" s="59">
        <f t="shared" si="163"/>
        <v>6.1778132999999995E-3</v>
      </c>
      <c r="S118" s="32">
        <f t="shared" si="284"/>
        <v>5.1628125989167106E-4</v>
      </c>
      <c r="T118">
        <f t="shared" si="164"/>
        <v>1</v>
      </c>
      <c r="U118" s="32">
        <f t="shared" si="285"/>
        <v>3.8262618000000005E-4</v>
      </c>
      <c r="V118">
        <f t="shared" si="165"/>
        <v>1</v>
      </c>
      <c r="W118">
        <f t="shared" si="166"/>
        <v>100</v>
      </c>
      <c r="X118" s="58">
        <f t="shared" si="167"/>
        <v>1.7218178100000003E-3</v>
      </c>
      <c r="Y118" s="58">
        <f t="shared" si="168"/>
        <v>1.7218178100000003E-3</v>
      </c>
      <c r="Z118" s="32">
        <f t="shared" si="169"/>
        <v>1.7218178100000003E-3</v>
      </c>
      <c r="AA118" s="32">
        <f t="shared" si="170"/>
        <v>1.4359817562970001E-4</v>
      </c>
      <c r="AB118" s="59">
        <f t="shared" si="171"/>
        <v>4.9056245199999996E-3</v>
      </c>
      <c r="AC118" s="59">
        <f t="shared" si="172"/>
        <v>4.9056245199999996E-3</v>
      </c>
      <c r="AD118">
        <f t="shared" si="173"/>
        <v>1</v>
      </c>
      <c r="AE118" s="59">
        <f t="shared" si="174"/>
        <v>4.9056245199999996E-3</v>
      </c>
      <c r="AF118" s="59">
        <f t="shared" si="175"/>
        <v>4.1758461800000006E-3</v>
      </c>
      <c r="AG118" s="59">
        <f t="shared" si="176"/>
        <v>4.1758461800000006E-3</v>
      </c>
      <c r="AH118">
        <f t="shared" si="177"/>
        <v>1</v>
      </c>
      <c r="AI118" s="59">
        <f t="shared" si="178"/>
        <v>4.1758461800000006E-3</v>
      </c>
      <c r="AJ118" s="59">
        <f t="shared" si="179"/>
        <v>0</v>
      </c>
      <c r="AK118" s="59">
        <f t="shared" si="180"/>
        <v>0</v>
      </c>
      <c r="AL118" s="59">
        <f t="shared" si="181"/>
        <v>0</v>
      </c>
      <c r="AM118" s="12">
        <f t="shared" si="286"/>
        <v>0.34291331809251163</v>
      </c>
      <c r="AN118" s="12">
        <f t="shared" si="287"/>
        <v>0</v>
      </c>
      <c r="AO118" s="66">
        <f t="shared" si="182"/>
        <v>1.7703971989843525E-4</v>
      </c>
      <c r="AP118" s="66">
        <f t="shared" si="183"/>
        <v>4.9241726877211672E-5</v>
      </c>
      <c r="AQ118" s="59">
        <f t="shared" si="184"/>
        <v>1.6822039814691845E-3</v>
      </c>
      <c r="AR118" s="59">
        <f t="shared" si="185"/>
        <v>1.4319532694277398E-3</v>
      </c>
      <c r="AS118" s="59">
        <f t="shared" si="186"/>
        <v>0</v>
      </c>
      <c r="AT118" s="12">
        <f t="shared" si="187"/>
        <v>0.3395728793948391</v>
      </c>
      <c r="AU118" s="59">
        <f t="shared" si="288"/>
        <v>3.9248118643975261E-17</v>
      </c>
      <c r="AV118" s="59">
        <f t="shared" si="289"/>
        <v>0</v>
      </c>
      <c r="AW118" s="70">
        <f t="shared" si="188"/>
        <v>0</v>
      </c>
      <c r="AX118" s="20">
        <f t="shared" si="189"/>
        <v>200000</v>
      </c>
      <c r="AY118" s="20">
        <f t="shared" si="190"/>
        <v>0</v>
      </c>
      <c r="AZ118" s="20">
        <f t="shared" si="191"/>
        <v>0</v>
      </c>
      <c r="BA118" s="20">
        <f t="shared" si="192"/>
        <v>200000</v>
      </c>
      <c r="BB118" s="36">
        <f t="shared" si="193"/>
        <v>1</v>
      </c>
      <c r="BC118" s="36">
        <f t="shared" si="194"/>
        <v>0</v>
      </c>
      <c r="BD118" s="80">
        <f t="shared" si="195"/>
        <v>35.407943979687047</v>
      </c>
      <c r="BE118" s="36">
        <f t="shared" si="196"/>
        <v>0</v>
      </c>
      <c r="BF118" s="36">
        <f t="shared" si="197"/>
        <v>0</v>
      </c>
      <c r="BG118" s="36">
        <f t="shared" si="198"/>
        <v>35.407943979687047</v>
      </c>
      <c r="BH118" s="36">
        <f t="shared" si="199"/>
        <v>9.8483453754423351</v>
      </c>
      <c r="BI118" s="36">
        <f t="shared" si="200"/>
        <v>0</v>
      </c>
      <c r="BJ118" s="36">
        <f t="shared" si="201"/>
        <v>0</v>
      </c>
      <c r="BK118" s="36">
        <f t="shared" si="202"/>
        <v>9.8483453754423351</v>
      </c>
      <c r="BL118" s="68">
        <f ca="1">IF(OR(AT118=0,E118&gt;ProjTerm),0,VLOOKUP(D118,'Life Events'!$AE$5:$AI$1206,5,FALSE))</f>
        <v>6.4713316201462498E-3</v>
      </c>
      <c r="BM118" s="93">
        <f t="shared" ca="1" si="203"/>
        <v>6.4713316201462498E-3</v>
      </c>
      <c r="BN118" s="93">
        <f t="shared" ca="1" si="204"/>
        <v>2.1974887117719314E-3</v>
      </c>
      <c r="BO118" s="36">
        <f t="shared" ca="1" si="205"/>
        <v>0.33436258238481559</v>
      </c>
      <c r="BP118" s="36">
        <f t="shared" si="206"/>
        <v>1.8919296935588595E-2</v>
      </c>
      <c r="BQ118" s="36">
        <f t="shared" si="207"/>
        <v>98.30442995100428</v>
      </c>
      <c r="BR118" s="36">
        <f t="shared" si="208"/>
        <v>154.78110000000001</v>
      </c>
      <c r="BS118" s="36">
        <f t="shared" si="209"/>
        <v>152.1566780268939</v>
      </c>
      <c r="BT118" s="36">
        <f t="shared" si="210"/>
        <v>51.668281276745809</v>
      </c>
      <c r="BU118" s="70" cm="1">
        <f t="array" ref="BU118">IF(AND(ActInt=1,$J118=0),INDEX(Tbl_FwdNom,$B118-IVP,MATCH(ValnDt,Tbl_FwdNom_Cols)),INDEX(Tbl_FwdNom,$B118,MATCH(StartDt,Tbl_FwdNom_Cols)))</f>
        <v>14.323502069</v>
      </c>
      <c r="BV118" s="70" cm="1">
        <f t="array" ref="BV118">INDEX(Tbl_FwdReal,$B118,MATCH(StartDt,Tbl_FwdReal_Cols))</f>
        <v>5.0662321940000004</v>
      </c>
      <c r="BW118" s="70" cm="1">
        <f t="array" ref="BW118">IF(RunType&lt;&gt;"OPN",INDEX(Tbl_FwdReal,$B118,MATCH(ValnDt,Tbl_FwdReal_Cols)),IF(AND($J118=0,ActInt=1),INDEX(Tbl_FwdReal,$B118-IVP,MATCH(ValnDt,Tbl_FwdReal_Cols)),-999))*$K118</f>
        <v>5.0662321940000004</v>
      </c>
      <c r="BX118" s="70">
        <f t="shared" si="211"/>
        <v>5.0662321940000005E-2</v>
      </c>
      <c r="BY118" s="70">
        <f t="shared" si="290"/>
        <v>8.8108897422978671E-2</v>
      </c>
      <c r="BZ118" s="64">
        <f t="shared" si="305"/>
        <v>7.0615856504803176E-3</v>
      </c>
      <c r="CA118" s="70" cm="1">
        <f t="array" ref="CA118">IF($J118=1,CA117*(1+INDEX(Tbl_CPI,$B118,MATCH(IF(RunType="OPN",StartDt,ValnDt),Tbl_CPI_Cols))),0)</f>
        <v>0</v>
      </c>
      <c r="CB118" s="70">
        <f t="shared" si="291"/>
        <v>1.674991749625022</v>
      </c>
      <c r="CC118" s="70">
        <f t="shared" si="292"/>
        <v>1.6516517736324683</v>
      </c>
      <c r="CD118" s="36">
        <f t="shared" si="212"/>
        <v>10.538268405370255</v>
      </c>
      <c r="CE118" s="36">
        <f t="shared" si="213"/>
        <v>1.5748216175783518</v>
      </c>
      <c r="CF118" s="36">
        <f t="shared" si="214"/>
        <v>0</v>
      </c>
      <c r="CG118" s="36">
        <f t="shared" si="215"/>
        <v>4.1537398921226041</v>
      </c>
      <c r="CH118" s="36">
        <f t="shared" si="216"/>
        <v>3.6137125858349957</v>
      </c>
      <c r="CI118" s="36">
        <f t="shared" si="217"/>
        <v>0</v>
      </c>
      <c r="CJ118" s="36">
        <f t="shared" si="218"/>
        <v>0</v>
      </c>
      <c r="CK118" s="36">
        <f t="shared" si="219"/>
        <v>0</v>
      </c>
      <c r="CL118" s="36">
        <f t="shared" si="220"/>
        <v>0.54002730628760909</v>
      </c>
      <c r="CM118" s="36">
        <f t="shared" si="221"/>
        <v>4.1537398921226041</v>
      </c>
      <c r="CN118" s="36">
        <f t="shared" ca="1" si="222"/>
        <v>-6.0965486361671983</v>
      </c>
      <c r="CO118" s="20">
        <f t="shared" si="223"/>
        <v>120000</v>
      </c>
      <c r="CP118" s="20">
        <f t="shared" si="224"/>
        <v>2</v>
      </c>
      <c r="CQ118" s="64">
        <f t="shared" si="225"/>
        <v>1.9916880000000001E-3</v>
      </c>
      <c r="CR118" s="64">
        <f t="shared" si="226"/>
        <v>8.9625959999999998E-3</v>
      </c>
      <c r="CS118" s="36">
        <f t="shared" si="227"/>
        <v>30.860913608649611</v>
      </c>
      <c r="CT118" s="36">
        <f t="shared" si="228"/>
        <v>21.244766387812231</v>
      </c>
      <c r="CU118" s="36">
        <f t="shared" si="229"/>
        <v>5.9090072252654009</v>
      </c>
      <c r="CV118" s="36">
        <f t="shared" si="293"/>
        <v>27.153773613077632</v>
      </c>
      <c r="CW118" s="36">
        <f t="shared" si="230"/>
        <v>0</v>
      </c>
      <c r="CX118" s="36">
        <f t="shared" si="231"/>
        <v>0</v>
      </c>
      <c r="CY118" s="36">
        <f t="shared" si="232"/>
        <v>0</v>
      </c>
      <c r="CZ118" s="36">
        <f t="shared" si="294"/>
        <v>0</v>
      </c>
      <c r="DA118" s="64">
        <f t="shared" si="233"/>
        <v>1.1217615944417281E-2</v>
      </c>
      <c r="DB118" s="70">
        <f t="shared" si="295"/>
        <v>0.98890682305416455</v>
      </c>
      <c r="DC118" s="70">
        <f>PRODUCT($DB$8:DB118)</f>
        <v>0.38172648050388791</v>
      </c>
      <c r="DD118" s="36">
        <f t="shared" si="234"/>
        <v>2381.1083636802823</v>
      </c>
      <c r="DE118" s="36">
        <f t="shared" si="235"/>
        <v>2473.5949428516792</v>
      </c>
      <c r="DF118" s="36">
        <f t="shared" si="236"/>
        <v>480.2777455824546</v>
      </c>
      <c r="DG118" s="36">
        <f t="shared" si="237"/>
        <v>1.2348602879011024</v>
      </c>
      <c r="DH118" s="36">
        <f t="shared" ca="1" si="238"/>
        <v>5.751909733361626</v>
      </c>
      <c r="DI118" s="36">
        <f t="shared" si="239"/>
        <v>254.93673493316012</v>
      </c>
      <c r="DJ118" s="36">
        <f t="shared" ca="1" si="240"/>
        <v>832.21810913247225</v>
      </c>
      <c r="DK118" s="36">
        <f t="shared" si="241"/>
        <v>0</v>
      </c>
      <c r="DL118" s="36">
        <f t="shared" si="242"/>
        <v>0</v>
      </c>
      <c r="DM118" s="36">
        <f t="shared" ca="1" si="243"/>
        <v>832.21810913247225</v>
      </c>
      <c r="DN118" s="36">
        <f t="shared" ca="1" si="296"/>
        <v>832.21810913247464</v>
      </c>
      <c r="DO118" s="64" cm="1">
        <f t="array" ref="DO118">IFERROR(INDEX(Tbl_FwdNom,$B118,MATCH(LIDt,Tbl_FwdNom_Cols,0)),0)</f>
        <v>12.94483119</v>
      </c>
      <c r="DP118" s="64">
        <f t="shared" ca="1" si="297"/>
        <v>14.62778408</v>
      </c>
      <c r="DQ118" s="64">
        <f t="shared" ca="1" si="244"/>
        <v>1.1441629821295152E-2</v>
      </c>
      <c r="DR118" s="70">
        <f t="shared" ca="1" si="245"/>
        <v>0.98868780018149272</v>
      </c>
      <c r="DS118" s="70">
        <f ca="1">PRODUCT($DR$8:DR118)</f>
        <v>0.33294832967640237</v>
      </c>
      <c r="DT118" s="36">
        <f t="shared" ca="1" si="246"/>
        <v>2714.1019911721714</v>
      </c>
      <c r="DU118" s="36">
        <f t="shared" ca="1" si="247"/>
        <v>508.84554626064789</v>
      </c>
      <c r="DV118" s="36">
        <f t="shared" ca="1" si="248"/>
        <v>1.3473464647097591</v>
      </c>
      <c r="DW118" s="36">
        <f t="shared" ca="1" si="249"/>
        <v>5.8554892539657848</v>
      </c>
      <c r="DX118" s="36">
        <f t="shared" ca="1" si="250"/>
        <v>2509.6821333303033</v>
      </c>
      <c r="DY118" s="36">
        <f t="shared" ca="1" si="251"/>
        <v>26.509980473885342</v>
      </c>
      <c r="DZ118" s="36">
        <f t="shared" ca="1" si="252"/>
        <v>248.00887620914338</v>
      </c>
      <c r="EA118" s="36">
        <f t="shared" ca="1" si="253"/>
        <v>0</v>
      </c>
      <c r="EB118" s="36">
        <f t="shared" ca="1" si="254"/>
        <v>992.29240357480114</v>
      </c>
      <c r="EC118" s="36">
        <f t="shared" ca="1" si="255"/>
        <v>0</v>
      </c>
      <c r="ED118" s="36">
        <f t="shared" ca="1" si="256"/>
        <v>0</v>
      </c>
      <c r="EE118" s="36">
        <f t="shared" ca="1" si="298"/>
        <v>0</v>
      </c>
      <c r="EF118" s="36">
        <f t="shared" ca="1" si="257"/>
        <v>992.29240357480114</v>
      </c>
      <c r="EG118" s="64"/>
      <c r="EH118" s="64"/>
      <c r="EI118" s="64"/>
      <c r="EJ118" s="70"/>
      <c r="EK118" s="70"/>
      <c r="EL118" s="70"/>
      <c r="EM118" s="70"/>
      <c r="EN118" s="70"/>
      <c r="EO118" s="36">
        <f t="shared" ca="1" si="258"/>
        <v>9.1643126493552067</v>
      </c>
      <c r="EP118" s="36">
        <f t="shared" ca="1" si="259"/>
        <v>0</v>
      </c>
      <c r="EQ118" s="36">
        <f t="shared" si="260"/>
        <v>78.843067278942044</v>
      </c>
      <c r="ER118" s="36">
        <f t="shared" si="261"/>
        <v>14.27305405332508</v>
      </c>
      <c r="ES118" s="36">
        <f t="shared" si="262"/>
        <v>-13.034591971207693</v>
      </c>
      <c r="ET118" s="36">
        <f t="shared" ca="1" si="263"/>
        <v>0</v>
      </c>
      <c r="EU118" s="36">
        <f t="shared" ca="1" si="299"/>
        <v>14.27305405332508</v>
      </c>
      <c r="EV118" s="36">
        <f t="shared" si="264"/>
        <v>4.2082610784804686</v>
      </c>
      <c r="EW118" s="36">
        <f t="shared" si="265"/>
        <v>103.06111927513471</v>
      </c>
      <c r="EX118" s="36">
        <f t="shared" ca="1" si="300"/>
        <v>200.38550168588233</v>
      </c>
      <c r="EY118" s="36">
        <f t="shared" si="266"/>
        <v>0</v>
      </c>
      <c r="EZ118" s="36">
        <f t="shared" si="267"/>
        <v>0</v>
      </c>
      <c r="FA118" s="36">
        <f t="shared" si="268"/>
        <v>0</v>
      </c>
      <c r="FB118" s="36">
        <f t="shared" si="269"/>
        <v>0</v>
      </c>
      <c r="FC118" s="36">
        <f t="shared" si="301"/>
        <v>0</v>
      </c>
      <c r="FD118" s="36">
        <f t="shared" si="270"/>
        <v>0</v>
      </c>
      <c r="FE118" s="36">
        <f t="shared" si="271"/>
        <v>0</v>
      </c>
      <c r="FF118" s="36">
        <f t="shared" si="302"/>
        <v>0</v>
      </c>
      <c r="FG118" s="36">
        <f t="shared" ca="1" si="272"/>
        <v>200.38550168588233</v>
      </c>
      <c r="FH118" s="36">
        <f t="shared" ca="1" si="273"/>
        <v>2.2478475987416093</v>
      </c>
      <c r="FI118" s="36">
        <f t="shared" ca="1" si="274"/>
        <v>-3.1263503712854206</v>
      </c>
      <c r="FJ118" s="36">
        <f t="shared" ca="1" si="275"/>
        <v>217.06860765141386</v>
      </c>
      <c r="FK118" s="36">
        <f t="shared" si="276"/>
        <v>0</v>
      </c>
      <c r="FL118" s="36">
        <f t="shared" si="277"/>
        <v>0</v>
      </c>
      <c r="FM118" s="36">
        <f t="shared" ca="1" si="278"/>
        <v>0</v>
      </c>
      <c r="FN118" s="36">
        <f t="shared" ca="1" si="306"/>
        <v>217.06860765141386</v>
      </c>
    </row>
    <row r="119" spans="2:172" x14ac:dyDescent="0.25">
      <c r="B119" s="2">
        <v>111</v>
      </c>
      <c r="C119" s="2">
        <f t="shared" si="279"/>
        <v>10</v>
      </c>
      <c r="D119" s="2">
        <f t="shared" si="303"/>
        <v>135</v>
      </c>
      <c r="E119" s="2">
        <f t="shared" si="280"/>
        <v>12</v>
      </c>
      <c r="F119" s="189">
        <f t="shared" si="304"/>
        <v>49095</v>
      </c>
      <c r="G119" s="2">
        <f t="shared" si="281"/>
        <v>5</v>
      </c>
      <c r="H119" s="187">
        <f t="shared" si="155"/>
        <v>43.833333333333336</v>
      </c>
      <c r="I119" s="186">
        <f t="shared" si="282"/>
        <v>43</v>
      </c>
      <c r="J119" s="2">
        <f t="shared" si="156"/>
        <v>0</v>
      </c>
      <c r="K119" s="2">
        <f t="shared" si="157"/>
        <v>1</v>
      </c>
      <c r="L119">
        <f t="shared" si="158"/>
        <v>2</v>
      </c>
      <c r="M119" s="190">
        <f t="shared" si="283"/>
        <v>1.3728473999999999E-3</v>
      </c>
      <c r="N119">
        <f t="shared" si="159"/>
        <v>1</v>
      </c>
      <c r="O119">
        <f t="shared" si="160"/>
        <v>100</v>
      </c>
      <c r="P119" s="58">
        <f t="shared" si="161"/>
        <v>6.1778132999999995E-3</v>
      </c>
      <c r="Q119" s="106">
        <f t="shared" si="162"/>
        <v>6.1778132999999995E-3</v>
      </c>
      <c r="R119" s="59">
        <f t="shared" si="163"/>
        <v>6.1778132999999995E-3</v>
      </c>
      <c r="S119" s="32">
        <f t="shared" si="284"/>
        <v>5.1628125989167106E-4</v>
      </c>
      <c r="T119">
        <f t="shared" si="164"/>
        <v>1</v>
      </c>
      <c r="U119" s="32">
        <f t="shared" si="285"/>
        <v>3.8262618000000005E-4</v>
      </c>
      <c r="V119">
        <f t="shared" si="165"/>
        <v>1</v>
      </c>
      <c r="W119">
        <f t="shared" si="166"/>
        <v>100</v>
      </c>
      <c r="X119" s="58">
        <f t="shared" si="167"/>
        <v>1.7218178100000003E-3</v>
      </c>
      <c r="Y119" s="58">
        <f t="shared" si="168"/>
        <v>1.7218178100000003E-3</v>
      </c>
      <c r="Z119" s="32">
        <f t="shared" si="169"/>
        <v>1.7218178100000003E-3</v>
      </c>
      <c r="AA119" s="32">
        <f t="shared" si="170"/>
        <v>1.4359817562970001E-4</v>
      </c>
      <c r="AB119" s="59">
        <f t="shared" si="171"/>
        <v>4.9056245199999996E-3</v>
      </c>
      <c r="AC119" s="59">
        <f t="shared" si="172"/>
        <v>4.9056245199999996E-3</v>
      </c>
      <c r="AD119">
        <f t="shared" si="173"/>
        <v>1</v>
      </c>
      <c r="AE119" s="59">
        <f t="shared" si="174"/>
        <v>4.9056245199999996E-3</v>
      </c>
      <c r="AF119" s="59">
        <f t="shared" si="175"/>
        <v>4.1758461800000006E-3</v>
      </c>
      <c r="AG119" s="59">
        <f t="shared" si="176"/>
        <v>4.1758461800000006E-3</v>
      </c>
      <c r="AH119">
        <f t="shared" si="177"/>
        <v>1</v>
      </c>
      <c r="AI119" s="59">
        <f t="shared" si="178"/>
        <v>4.1758461800000006E-3</v>
      </c>
      <c r="AJ119" s="59">
        <f t="shared" si="179"/>
        <v>0</v>
      </c>
      <c r="AK119" s="59">
        <f t="shared" si="180"/>
        <v>0</v>
      </c>
      <c r="AL119" s="59">
        <f t="shared" si="181"/>
        <v>0</v>
      </c>
      <c r="AM119" s="12">
        <f t="shared" si="286"/>
        <v>0.3395728793948391</v>
      </c>
      <c r="AN119" s="12">
        <f t="shared" si="287"/>
        <v>0</v>
      </c>
      <c r="AO119" s="66">
        <f t="shared" si="182"/>
        <v>1.7531511399900999E-4</v>
      </c>
      <c r="AP119" s="66">
        <f t="shared" si="183"/>
        <v>4.8762045974423045E-5</v>
      </c>
      <c r="AQ119" s="59">
        <f t="shared" si="184"/>
        <v>1.6658170434863252E-3</v>
      </c>
      <c r="AR119" s="59">
        <f t="shared" si="185"/>
        <v>1.4180041112525398E-3</v>
      </c>
      <c r="AS119" s="59">
        <f t="shared" si="186"/>
        <v>0</v>
      </c>
      <c r="AT119" s="12">
        <f t="shared" si="187"/>
        <v>0.33626498108012681</v>
      </c>
      <c r="AU119" s="59">
        <f t="shared" si="288"/>
        <v>1.0408340855860843E-17</v>
      </c>
      <c r="AV119" s="59">
        <f t="shared" si="289"/>
        <v>0</v>
      </c>
      <c r="AW119" s="70">
        <f t="shared" si="188"/>
        <v>0</v>
      </c>
      <c r="AX119" s="20">
        <f t="shared" si="189"/>
        <v>200000</v>
      </c>
      <c r="AY119" s="20">
        <f t="shared" si="190"/>
        <v>0</v>
      </c>
      <c r="AZ119" s="20">
        <f t="shared" si="191"/>
        <v>0</v>
      </c>
      <c r="BA119" s="20">
        <f t="shared" si="192"/>
        <v>200000</v>
      </c>
      <c r="BB119" s="36">
        <f t="shared" si="193"/>
        <v>1</v>
      </c>
      <c r="BC119" s="36">
        <f t="shared" si="194"/>
        <v>0</v>
      </c>
      <c r="BD119" s="80">
        <f t="shared" si="195"/>
        <v>35.063022799801999</v>
      </c>
      <c r="BE119" s="36">
        <f t="shared" si="196"/>
        <v>0</v>
      </c>
      <c r="BF119" s="36">
        <f t="shared" si="197"/>
        <v>0</v>
      </c>
      <c r="BG119" s="36">
        <f t="shared" si="198"/>
        <v>35.063022799801999</v>
      </c>
      <c r="BH119" s="36">
        <f t="shared" si="199"/>
        <v>9.7524091948846081</v>
      </c>
      <c r="BI119" s="36">
        <f t="shared" si="200"/>
        <v>0</v>
      </c>
      <c r="BJ119" s="36">
        <f t="shared" si="201"/>
        <v>0</v>
      </c>
      <c r="BK119" s="36">
        <f t="shared" si="202"/>
        <v>9.7524091948846081</v>
      </c>
      <c r="BL119" s="68">
        <f ca="1">IF(OR(AT119=0,E119&gt;ProjTerm),0,VLOOKUP(D119,'Life Events'!$AE$5:$AI$1206,5,FALSE))</f>
        <v>6.4713316201462506E-3</v>
      </c>
      <c r="BM119" s="93">
        <f t="shared" ca="1" si="203"/>
        <v>6.4713316201462506E-3</v>
      </c>
      <c r="BN119" s="93">
        <f t="shared" ca="1" si="204"/>
        <v>2.1760822048117055E-3</v>
      </c>
      <c r="BO119" s="36">
        <f t="shared" ca="1" si="205"/>
        <v>0.33110554468370301</v>
      </c>
      <c r="BP119" s="36">
        <f t="shared" si="206"/>
        <v>1.8734997439821131E-2</v>
      </c>
      <c r="BQ119" s="36">
        <f t="shared" si="207"/>
        <v>98.304461210205361</v>
      </c>
      <c r="BR119" s="36">
        <f t="shared" si="208"/>
        <v>154.78110000000001</v>
      </c>
      <c r="BS119" s="36">
        <f t="shared" si="209"/>
        <v>152.1567264102292</v>
      </c>
      <c r="BT119" s="36">
        <f t="shared" si="210"/>
        <v>51.164978727549752</v>
      </c>
      <c r="BU119" s="70" cm="1">
        <f t="array" ref="BU119">IF(AND(ActInt=1,$J119=0),INDEX(Tbl_FwdNom,$B119-IVP,MATCH(ValnDt,Tbl_FwdNom_Cols)),INDEX(Tbl_FwdNom,$B119,MATCH(StartDt,Tbl_FwdNom_Cols)))</f>
        <v>14.383202325999999</v>
      </c>
      <c r="BV119" s="70" cm="1">
        <f t="array" ref="BV119">INDEX(Tbl_FwdReal,$B119,MATCH(StartDt,Tbl_FwdReal_Cols))</f>
        <v>5.067450666</v>
      </c>
      <c r="BW119" s="70" cm="1">
        <f t="array" ref="BW119">IF(RunType&lt;&gt;"OPN",INDEX(Tbl_FwdReal,$B119,MATCH(ValnDt,Tbl_FwdReal_Cols)),IF(AND($J119=0,ActInt=1),INDEX(Tbl_FwdReal,$B119-IVP,MATCH(ValnDt,Tbl_FwdReal_Cols)),-999))*$K119</f>
        <v>5.067450666</v>
      </c>
      <c r="BX119" s="70">
        <f t="shared" si="211"/>
        <v>5.067450666E-2</v>
      </c>
      <c r="BY119" s="70">
        <f t="shared" si="290"/>
        <v>8.866448744068145E-2</v>
      </c>
      <c r="BZ119" s="64">
        <f t="shared" si="305"/>
        <v>7.1044262206143571E-3</v>
      </c>
      <c r="CA119" s="70" cm="1">
        <f t="array" ref="CA119">IF($J119=1,CA118*(1+INDEX(Tbl_CPI,$B119,MATCH(IF(RunType="OPN",StartDt,ValnDt),Tbl_CPI_Cols))),0)</f>
        <v>0</v>
      </c>
      <c r="CB119" s="70">
        <f t="shared" si="291"/>
        <v>1.6868916049303706</v>
      </c>
      <c r="CC119" s="70">
        <f t="shared" si="292"/>
        <v>1.6516517736324683</v>
      </c>
      <c r="CD119" s="36">
        <f t="shared" si="212"/>
        <v>10.53826909580045</v>
      </c>
      <c r="CE119" s="36">
        <f t="shared" si="213"/>
        <v>1.5748221183458722</v>
      </c>
      <c r="CF119" s="36">
        <f t="shared" si="214"/>
        <v>0</v>
      </c>
      <c r="CG119" s="36">
        <f t="shared" si="215"/>
        <v>4.1132772619599942</v>
      </c>
      <c r="CH119" s="36">
        <f t="shared" si="216"/>
        <v>3.5785103806986061</v>
      </c>
      <c r="CI119" s="36">
        <f t="shared" si="217"/>
        <v>0</v>
      </c>
      <c r="CJ119" s="36">
        <f t="shared" si="218"/>
        <v>0</v>
      </c>
      <c r="CK119" s="36">
        <f t="shared" si="219"/>
        <v>0</v>
      </c>
      <c r="CL119" s="36">
        <f t="shared" si="220"/>
        <v>0.53476688126138783</v>
      </c>
      <c r="CM119" s="36">
        <f t="shared" si="221"/>
        <v>4.1132772619599942</v>
      </c>
      <c r="CN119" s="36">
        <f t="shared" ca="1" si="222"/>
        <v>-6.0371761856192618</v>
      </c>
      <c r="CO119" s="20">
        <f t="shared" si="223"/>
        <v>120000</v>
      </c>
      <c r="CP119" s="20">
        <f t="shared" si="224"/>
        <v>2</v>
      </c>
      <c r="CQ119" s="64">
        <f t="shared" si="225"/>
        <v>1.9916880000000001E-3</v>
      </c>
      <c r="CR119" s="64">
        <f t="shared" si="226"/>
        <v>8.9625959999999998E-3</v>
      </c>
      <c r="CS119" s="36">
        <f t="shared" si="227"/>
        <v>30.560286643685682</v>
      </c>
      <c r="CT119" s="36">
        <f t="shared" si="228"/>
        <v>21.0378136798812</v>
      </c>
      <c r="CU119" s="36">
        <f t="shared" si="229"/>
        <v>5.8514455169307658</v>
      </c>
      <c r="CV119" s="36">
        <f t="shared" si="293"/>
        <v>26.889259196811967</v>
      </c>
      <c r="CW119" s="36">
        <f t="shared" si="230"/>
        <v>0</v>
      </c>
      <c r="CX119" s="36">
        <f t="shared" si="231"/>
        <v>0</v>
      </c>
      <c r="CY119" s="36">
        <f t="shared" si="232"/>
        <v>0</v>
      </c>
      <c r="CZ119" s="36">
        <f t="shared" si="294"/>
        <v>0</v>
      </c>
      <c r="DA119" s="64">
        <f t="shared" si="233"/>
        <v>1.1261610621882134E-2</v>
      </c>
      <c r="DB119" s="70">
        <f t="shared" si="295"/>
        <v>0.98886380091600956</v>
      </c>
      <c r="DC119" s="70">
        <f>PRODUCT($DB$8:DB119)</f>
        <v>0.37747549842136563</v>
      </c>
      <c r="DD119" s="36">
        <f t="shared" si="234"/>
        <v>2356.758500193007</v>
      </c>
      <c r="DE119" s="36">
        <f t="shared" si="235"/>
        <v>2466.3885831345292</v>
      </c>
      <c r="DF119" s="36">
        <f t="shared" si="236"/>
        <v>475.93403734867496</v>
      </c>
      <c r="DG119" s="36">
        <f t="shared" si="237"/>
        <v>1.2300318061960487</v>
      </c>
      <c r="DH119" s="36">
        <f t="shared" ca="1" si="238"/>
        <v>5.4855799564272552</v>
      </c>
      <c r="DI119" s="36">
        <f t="shared" si="239"/>
        <v>253.64813378632732</v>
      </c>
      <c r="DJ119" s="36">
        <f t="shared" ca="1" si="240"/>
        <v>843.46780222675545</v>
      </c>
      <c r="DK119" s="36">
        <f t="shared" si="241"/>
        <v>0</v>
      </c>
      <c r="DL119" s="36">
        <f t="shared" si="242"/>
        <v>0</v>
      </c>
      <c r="DM119" s="36">
        <f t="shared" ca="1" si="243"/>
        <v>843.46780222675545</v>
      </c>
      <c r="DN119" s="36">
        <f t="shared" ca="1" si="296"/>
        <v>843.46780222675886</v>
      </c>
      <c r="DO119" s="64" cm="1">
        <f t="array" ref="DO119">IFERROR(INDEX(Tbl_FwdNom,$B119,MATCH(LIDt,Tbl_FwdNom_Cols,0)),0)</f>
        <v>12.988835659999999</v>
      </c>
      <c r="DP119" s="64">
        <f t="shared" ca="1" si="297"/>
        <v>14.673553330000001</v>
      </c>
      <c r="DQ119" s="64">
        <f t="shared" ca="1" si="244"/>
        <v>1.1475278189841731E-2</v>
      </c>
      <c r="DR119" s="70">
        <f t="shared" ca="1" si="245"/>
        <v>0.98865490987542659</v>
      </c>
      <c r="DS119" s="70">
        <f ca="1">PRODUCT($DR$8:DR119)</f>
        <v>0.32917100086939738</v>
      </c>
      <c r="DT119" s="36">
        <f t="shared" ca="1" si="246"/>
        <v>2710.1840437566734</v>
      </c>
      <c r="DU119" s="36">
        <f t="shared" ca="1" si="247"/>
        <v>504.93228126476623</v>
      </c>
      <c r="DV119" s="36">
        <f t="shared" ca="1" si="248"/>
        <v>1.344072642770582</v>
      </c>
      <c r="DW119" s="36">
        <f t="shared" ca="1" si="249"/>
        <v>5.5915770774089673</v>
      </c>
      <c r="DX119" s="36">
        <f t="shared" ca="1" si="250"/>
        <v>2487.3164552507942</v>
      </c>
      <c r="DY119" s="36">
        <f t="shared" ca="1" si="251"/>
        <v>26.273286394639875</v>
      </c>
      <c r="DZ119" s="36">
        <f t="shared" ca="1" si="252"/>
        <v>247.23527227437094</v>
      </c>
      <c r="EA119" s="36">
        <f t="shared" ca="1" si="253"/>
        <v>0</v>
      </c>
      <c r="EB119" s="36">
        <f t="shared" ca="1" si="254"/>
        <v>1005.5559328742945</v>
      </c>
      <c r="EC119" s="36">
        <f t="shared" ca="1" si="255"/>
        <v>0</v>
      </c>
      <c r="ED119" s="36">
        <f t="shared" ca="1" si="256"/>
        <v>0</v>
      </c>
      <c r="EE119" s="36">
        <f t="shared" ca="1" si="298"/>
        <v>0</v>
      </c>
      <c r="EF119" s="36">
        <f t="shared" ca="1" si="257"/>
        <v>1005.5559328742945</v>
      </c>
      <c r="EG119" s="64"/>
      <c r="EH119" s="64"/>
      <c r="EI119" s="64"/>
      <c r="EJ119" s="70"/>
      <c r="EK119" s="70"/>
      <c r="EL119" s="70"/>
      <c r="EM119" s="70"/>
      <c r="EN119" s="70"/>
      <c r="EO119" s="36">
        <f t="shared" ca="1" si="258"/>
        <v>9.3257941706248797</v>
      </c>
      <c r="EP119" s="36">
        <f t="shared" ca="1" si="259"/>
        <v>0</v>
      </c>
      <c r="EQ119" s="36">
        <f t="shared" si="260"/>
        <v>78.534779522297313</v>
      </c>
      <c r="ER119" s="36">
        <f t="shared" si="261"/>
        <v>14.127093910121941</v>
      </c>
      <c r="ES119" s="36">
        <f t="shared" si="262"/>
        <v>-12.901296679001554</v>
      </c>
      <c r="ET119" s="36">
        <f t="shared" ca="1" si="263"/>
        <v>0</v>
      </c>
      <c r="EU119" s="36">
        <f t="shared" ca="1" si="299"/>
        <v>14.127093910121941</v>
      </c>
      <c r="EV119" s="36">
        <f t="shared" si="264"/>
        <v>4.1869900362616077</v>
      </c>
      <c r="EW119" s="36">
        <f t="shared" si="265"/>
        <v>102.65813544465767</v>
      </c>
      <c r="EX119" s="36">
        <f t="shared" ca="1" si="300"/>
        <v>199.50699891333852</v>
      </c>
      <c r="EY119" s="36">
        <f t="shared" si="266"/>
        <v>0</v>
      </c>
      <c r="EZ119" s="36">
        <f t="shared" si="267"/>
        <v>0</v>
      </c>
      <c r="FA119" s="36">
        <f t="shared" si="268"/>
        <v>0</v>
      </c>
      <c r="FB119" s="36">
        <f t="shared" si="269"/>
        <v>0</v>
      </c>
      <c r="FC119" s="36">
        <f t="shared" si="301"/>
        <v>0</v>
      </c>
      <c r="FD119" s="36">
        <f t="shared" si="270"/>
        <v>0</v>
      </c>
      <c r="FE119" s="36">
        <f t="shared" si="271"/>
        <v>0</v>
      </c>
      <c r="FF119" s="36">
        <f t="shared" si="302"/>
        <v>0</v>
      </c>
      <c r="FG119" s="36">
        <f t="shared" ca="1" si="272"/>
        <v>199.50699891333852</v>
      </c>
      <c r="FH119" s="36">
        <f t="shared" ca="1" si="273"/>
        <v>2.2467701381022804</v>
      </c>
      <c r="FI119" s="36">
        <f t="shared" ca="1" si="274"/>
        <v>-3.0955668794233899</v>
      </c>
      <c r="FJ119" s="36">
        <f t="shared" ca="1" si="275"/>
        <v>216.46396343107205</v>
      </c>
      <c r="FK119" s="36">
        <f t="shared" si="276"/>
        <v>0</v>
      </c>
      <c r="FL119" s="36">
        <f t="shared" si="277"/>
        <v>0</v>
      </c>
      <c r="FM119" s="36">
        <f t="shared" ca="1" si="278"/>
        <v>0</v>
      </c>
      <c r="FN119" s="36">
        <f t="shared" ca="1" si="306"/>
        <v>216.46396343107205</v>
      </c>
    </row>
    <row r="120" spans="2:172" x14ac:dyDescent="0.25">
      <c r="B120" s="2">
        <v>112</v>
      </c>
      <c r="C120" s="2">
        <f t="shared" si="279"/>
        <v>10</v>
      </c>
      <c r="D120" s="2">
        <f t="shared" si="303"/>
        <v>136</v>
      </c>
      <c r="E120" s="2">
        <f t="shared" si="280"/>
        <v>12</v>
      </c>
      <c r="F120" s="189">
        <f t="shared" si="304"/>
        <v>49125</v>
      </c>
      <c r="G120" s="2">
        <f t="shared" si="281"/>
        <v>6</v>
      </c>
      <c r="H120" s="187">
        <f t="shared" si="155"/>
        <v>43.916666666666671</v>
      </c>
      <c r="I120" s="186">
        <f t="shared" si="282"/>
        <v>43</v>
      </c>
      <c r="J120" s="2">
        <f t="shared" si="156"/>
        <v>0</v>
      </c>
      <c r="K120" s="2">
        <f t="shared" si="157"/>
        <v>1</v>
      </c>
      <c r="L120">
        <f t="shared" si="158"/>
        <v>2</v>
      </c>
      <c r="M120" s="190">
        <f t="shared" si="283"/>
        <v>1.3728473999999999E-3</v>
      </c>
      <c r="N120">
        <f t="shared" si="159"/>
        <v>1</v>
      </c>
      <c r="O120">
        <f t="shared" si="160"/>
        <v>100</v>
      </c>
      <c r="P120" s="58">
        <f t="shared" si="161"/>
        <v>6.1778132999999995E-3</v>
      </c>
      <c r="Q120" s="106">
        <f t="shared" si="162"/>
        <v>6.1778132999999995E-3</v>
      </c>
      <c r="R120" s="59">
        <f t="shared" si="163"/>
        <v>6.1778132999999995E-3</v>
      </c>
      <c r="S120" s="32">
        <f t="shared" si="284"/>
        <v>5.1628125989167106E-4</v>
      </c>
      <c r="T120">
        <f t="shared" si="164"/>
        <v>1</v>
      </c>
      <c r="U120" s="32">
        <f t="shared" si="285"/>
        <v>3.8262618000000005E-4</v>
      </c>
      <c r="V120">
        <f t="shared" si="165"/>
        <v>1</v>
      </c>
      <c r="W120">
        <f t="shared" si="166"/>
        <v>100</v>
      </c>
      <c r="X120" s="58">
        <f t="shared" si="167"/>
        <v>1.7218178100000003E-3</v>
      </c>
      <c r="Y120" s="58">
        <f t="shared" si="168"/>
        <v>1.7218178100000003E-3</v>
      </c>
      <c r="Z120" s="32">
        <f t="shared" si="169"/>
        <v>1.7218178100000003E-3</v>
      </c>
      <c r="AA120" s="32">
        <f t="shared" si="170"/>
        <v>1.4359817562970001E-4</v>
      </c>
      <c r="AB120" s="59">
        <f t="shared" si="171"/>
        <v>4.9056245199999996E-3</v>
      </c>
      <c r="AC120" s="59">
        <f t="shared" si="172"/>
        <v>4.9056245199999996E-3</v>
      </c>
      <c r="AD120">
        <f t="shared" si="173"/>
        <v>1</v>
      </c>
      <c r="AE120" s="59">
        <f t="shared" si="174"/>
        <v>4.9056245199999996E-3</v>
      </c>
      <c r="AF120" s="59">
        <f t="shared" si="175"/>
        <v>4.1758461800000006E-3</v>
      </c>
      <c r="AG120" s="59">
        <f t="shared" si="176"/>
        <v>4.1758461800000006E-3</v>
      </c>
      <c r="AH120">
        <f t="shared" si="177"/>
        <v>1</v>
      </c>
      <c r="AI120" s="59">
        <f t="shared" si="178"/>
        <v>4.1758461800000006E-3</v>
      </c>
      <c r="AJ120" s="59">
        <f t="shared" si="179"/>
        <v>0</v>
      </c>
      <c r="AK120" s="59">
        <f t="shared" si="180"/>
        <v>0</v>
      </c>
      <c r="AL120" s="59">
        <f t="shared" si="181"/>
        <v>0</v>
      </c>
      <c r="AM120" s="12">
        <f t="shared" si="286"/>
        <v>0.33626498108012681</v>
      </c>
      <c r="AN120" s="12">
        <f t="shared" si="287"/>
        <v>0</v>
      </c>
      <c r="AO120" s="66">
        <f t="shared" si="182"/>
        <v>1.7360730808949681E-4</v>
      </c>
      <c r="AP120" s="66">
        <f t="shared" si="183"/>
        <v>4.8287037811261799E-5</v>
      </c>
      <c r="AQ120" s="59">
        <f t="shared" si="184"/>
        <v>1.6495897364040061E-3</v>
      </c>
      <c r="AR120" s="59">
        <f t="shared" si="185"/>
        <v>1.4041908367112201E-3</v>
      </c>
      <c r="AS120" s="59">
        <f t="shared" si="186"/>
        <v>0</v>
      </c>
      <c r="AT120" s="12">
        <f t="shared" si="187"/>
        <v>0.33298930616111083</v>
      </c>
      <c r="AU120" s="59">
        <f t="shared" si="288"/>
        <v>3.903127820947816E-18</v>
      </c>
      <c r="AV120" s="59">
        <f t="shared" si="289"/>
        <v>0</v>
      </c>
      <c r="AW120" s="70">
        <f t="shared" si="188"/>
        <v>0</v>
      </c>
      <c r="AX120" s="20">
        <f t="shared" si="189"/>
        <v>200000</v>
      </c>
      <c r="AY120" s="20">
        <f t="shared" si="190"/>
        <v>0</v>
      </c>
      <c r="AZ120" s="20">
        <f t="shared" si="191"/>
        <v>0</v>
      </c>
      <c r="BA120" s="20">
        <f t="shared" si="192"/>
        <v>200000</v>
      </c>
      <c r="BB120" s="36">
        <f t="shared" si="193"/>
        <v>1</v>
      </c>
      <c r="BC120" s="36">
        <f t="shared" si="194"/>
        <v>0</v>
      </c>
      <c r="BD120" s="80">
        <f t="shared" si="195"/>
        <v>34.721461617899358</v>
      </c>
      <c r="BE120" s="36">
        <f t="shared" si="196"/>
        <v>0</v>
      </c>
      <c r="BF120" s="36">
        <f t="shared" si="197"/>
        <v>0</v>
      </c>
      <c r="BG120" s="36">
        <f t="shared" si="198"/>
        <v>34.721461617899358</v>
      </c>
      <c r="BH120" s="36">
        <f t="shared" si="199"/>
        <v>9.6574075622523594</v>
      </c>
      <c r="BI120" s="36">
        <f t="shared" si="200"/>
        <v>0</v>
      </c>
      <c r="BJ120" s="36">
        <f t="shared" si="201"/>
        <v>0</v>
      </c>
      <c r="BK120" s="36">
        <f t="shared" si="202"/>
        <v>9.6574075622523594</v>
      </c>
      <c r="BL120" s="68">
        <f ca="1">IF(OR(AT120=0,E120&gt;ProjTerm),0,VLOOKUP(D120,'Life Events'!$AE$5:$AI$1206,5,FALSE))</f>
        <v>6.4713316201462524E-3</v>
      </c>
      <c r="BM120" s="93">
        <f t="shared" ca="1" si="203"/>
        <v>6.4713316201462524E-3</v>
      </c>
      <c r="BN120" s="93">
        <f t="shared" ca="1" si="204"/>
        <v>2.1548842261309578E-3</v>
      </c>
      <c r="BO120" s="36">
        <f t="shared" ca="1" si="205"/>
        <v>0.32788030431749809</v>
      </c>
      <c r="BP120" s="36">
        <f t="shared" si="206"/>
        <v>1.8552493269971736E-2</v>
      </c>
      <c r="BQ120" s="36">
        <f t="shared" si="207"/>
        <v>98.304513581377108</v>
      </c>
      <c r="BR120" s="36">
        <f t="shared" si="208"/>
        <v>154.78110000000001</v>
      </c>
      <c r="BS120" s="36">
        <f t="shared" si="209"/>
        <v>152.15680747090491</v>
      </c>
      <c r="BT120" s="36">
        <f t="shared" si="210"/>
        <v>50.66658974742635</v>
      </c>
      <c r="BU120" s="70" cm="1">
        <f t="array" ref="BU120">IF(AND(ActInt=1,$J120=0),INDEX(Tbl_FwdNom,$B120-IVP,MATCH(ValnDt,Tbl_FwdNom_Cols)),INDEX(Tbl_FwdNom,$B120,MATCH(StartDt,Tbl_FwdNom_Cols)))</f>
        <v>14.444868439</v>
      </c>
      <c r="BV120" s="70" cm="1">
        <f t="array" ref="BV120">INDEX(Tbl_FwdReal,$B120,MATCH(StartDt,Tbl_FwdReal_Cols))</f>
        <v>5.0687090919999997</v>
      </c>
      <c r="BW120" s="70" cm="1">
        <f t="array" ref="BW120">IF(RunType&lt;&gt;"OPN",INDEX(Tbl_FwdReal,$B120,MATCH(ValnDt,Tbl_FwdReal_Cols)),IF(AND($J120=0,ActInt=1),INDEX(Tbl_FwdReal,$B120-IVP,MATCH(ValnDt,Tbl_FwdReal_Cols)),-999))*$K120</f>
        <v>5.0687090919999997</v>
      </c>
      <c r="BX120" s="70">
        <f t="shared" si="211"/>
        <v>5.0687090919999997E-2</v>
      </c>
      <c r="BY120" s="70">
        <f t="shared" si="290"/>
        <v>8.9238360574032338E-2</v>
      </c>
      <c r="BZ120" s="64">
        <f t="shared" si="305"/>
        <v>7.1486555333455382E-3</v>
      </c>
      <c r="CA120" s="70" cm="1">
        <f t="array" ref="CA120">IF($J120=1,CA119*(1+INDEX(Tbl_CPI,$B120,MATCH(IF(RunType="OPN",StartDt,ValnDt),Tbl_CPI_Cols))),0)</f>
        <v>0</v>
      </c>
      <c r="CB120" s="70">
        <f t="shared" si="291"/>
        <v>1.6989506119361102</v>
      </c>
      <c r="CC120" s="70">
        <f t="shared" si="292"/>
        <v>1.6516517736324683</v>
      </c>
      <c r="CD120" s="36">
        <f t="shared" si="212"/>
        <v>10.538270252536293</v>
      </c>
      <c r="CE120" s="36">
        <f t="shared" si="213"/>
        <v>1.5748229573238657</v>
      </c>
      <c r="CF120" s="36">
        <f t="shared" si="214"/>
        <v>0</v>
      </c>
      <c r="CG120" s="36">
        <f t="shared" si="215"/>
        <v>4.0732090590354391</v>
      </c>
      <c r="CH120" s="36">
        <f t="shared" si="216"/>
        <v>3.5436512470863799</v>
      </c>
      <c r="CI120" s="36">
        <f t="shared" si="217"/>
        <v>0</v>
      </c>
      <c r="CJ120" s="36">
        <f t="shared" si="218"/>
        <v>0</v>
      </c>
      <c r="CK120" s="36">
        <f t="shared" si="219"/>
        <v>0</v>
      </c>
      <c r="CL120" s="36">
        <f t="shared" si="220"/>
        <v>0.52955781194905904</v>
      </c>
      <c r="CM120" s="36">
        <f t="shared" si="221"/>
        <v>4.0732090590354391</v>
      </c>
      <c r="CN120" s="36">
        <f t="shared" ca="1" si="222"/>
        <v>-5.9783927562271071</v>
      </c>
      <c r="CO120" s="20">
        <f t="shared" si="223"/>
        <v>120000</v>
      </c>
      <c r="CP120" s="20">
        <f t="shared" si="224"/>
        <v>2</v>
      </c>
      <c r="CQ120" s="64">
        <f t="shared" si="225"/>
        <v>1.9916880000000001E-3</v>
      </c>
      <c r="CR120" s="64">
        <f t="shared" si="226"/>
        <v>8.9625959999999998E-3</v>
      </c>
      <c r="CS120" s="36">
        <f t="shared" si="227"/>
        <v>30.262588191247644</v>
      </c>
      <c r="CT120" s="36">
        <f t="shared" si="228"/>
        <v>20.832876970739616</v>
      </c>
      <c r="CU120" s="36">
        <f t="shared" si="229"/>
        <v>5.7944445373514162</v>
      </c>
      <c r="CV120" s="36">
        <f t="shared" si="293"/>
        <v>26.627321508091033</v>
      </c>
      <c r="CW120" s="36">
        <f t="shared" si="230"/>
        <v>0</v>
      </c>
      <c r="CX120" s="36">
        <f t="shared" si="231"/>
        <v>0</v>
      </c>
      <c r="CY120" s="36">
        <f t="shared" si="232"/>
        <v>0</v>
      </c>
      <c r="CZ120" s="36">
        <f t="shared" si="294"/>
        <v>0</v>
      </c>
      <c r="DA120" s="64">
        <f t="shared" si="233"/>
        <v>1.1307031895679831E-2</v>
      </c>
      <c r="DB120" s="70">
        <f t="shared" si="295"/>
        <v>0.98881938764483324</v>
      </c>
      <c r="DC120" s="70">
        <f>PRODUCT($DB$8:DB120)</f>
        <v>0.37325509119994299</v>
      </c>
      <c r="DD120" s="36">
        <f t="shared" si="234"/>
        <v>2332.7398539776777</v>
      </c>
      <c r="DE120" s="36">
        <f t="shared" si="235"/>
        <v>2459.5546558932724</v>
      </c>
      <c r="DF120" s="36">
        <f t="shared" si="236"/>
        <v>471.65803112696375</v>
      </c>
      <c r="DG120" s="36">
        <f t="shared" si="237"/>
        <v>1.2253873217914364</v>
      </c>
      <c r="DH120" s="36">
        <f t="shared" ca="1" si="238"/>
        <v>5.2197252796433826</v>
      </c>
      <c r="DI120" s="36">
        <f t="shared" si="239"/>
        <v>252.39687636154528</v>
      </c>
      <c r="DJ120" s="36">
        <f t="shared" ca="1" si="240"/>
        <v>854.86404736195527</v>
      </c>
      <c r="DK120" s="36">
        <f t="shared" si="241"/>
        <v>0</v>
      </c>
      <c r="DL120" s="36">
        <f t="shared" si="242"/>
        <v>0</v>
      </c>
      <c r="DM120" s="36">
        <f t="shared" ca="1" si="243"/>
        <v>854.86404736195527</v>
      </c>
      <c r="DN120" s="36">
        <f t="shared" ca="1" si="296"/>
        <v>854.86404736195914</v>
      </c>
      <c r="DO120" s="64" cm="1">
        <f t="array" ref="DO120">IFERROR(INDEX(Tbl_FwdNom,$B120,MATCH(LIDt,Tbl_FwdNom_Cols,0)),0)</f>
        <v>13.033577810000001</v>
      </c>
      <c r="DP120" s="64">
        <f t="shared" ca="1" si="297"/>
        <v>14.720828170000001</v>
      </c>
      <c r="DQ120" s="64">
        <f t="shared" ca="1" si="244"/>
        <v>1.1510020506777074E-2</v>
      </c>
      <c r="DR120" s="70">
        <f t="shared" ca="1" si="245"/>
        <v>0.98862095256257532</v>
      </c>
      <c r="DS120" s="70">
        <f ca="1">PRODUCT($DR$8:DR120)</f>
        <v>0.32542534843547993</v>
      </c>
      <c r="DT120" s="36">
        <f t="shared" ca="1" si="246"/>
        <v>2706.6568560595533</v>
      </c>
      <c r="DU120" s="36">
        <f t="shared" ca="1" si="247"/>
        <v>501.08665461440501</v>
      </c>
      <c r="DV120" s="36">
        <f t="shared" ca="1" si="248"/>
        <v>1.3409904531814978</v>
      </c>
      <c r="DW120" s="36">
        <f t="shared" ca="1" si="249"/>
        <v>5.3280559399176717</v>
      </c>
      <c r="DX120" s="36">
        <f t="shared" ca="1" si="250"/>
        <v>2465.2789289101488</v>
      </c>
      <c r="DY120" s="36">
        <f t="shared" ca="1" si="251"/>
        <v>26.04003942659849</v>
      </c>
      <c r="DZ120" s="36">
        <f t="shared" ca="1" si="252"/>
        <v>246.49651658263835</v>
      </c>
      <c r="EA120" s="36">
        <f t="shared" ca="1" si="253"/>
        <v>0</v>
      </c>
      <c r="EB120" s="36">
        <f t="shared" ca="1" si="254"/>
        <v>1018.9882032597828</v>
      </c>
      <c r="EC120" s="36">
        <f t="shared" ca="1" si="255"/>
        <v>0</v>
      </c>
      <c r="ED120" s="36">
        <f t="shared" ca="1" si="256"/>
        <v>0</v>
      </c>
      <c r="EE120" s="36">
        <f t="shared" ca="1" si="298"/>
        <v>0</v>
      </c>
      <c r="EF120" s="36">
        <f t="shared" ca="1" si="257"/>
        <v>1018.9882032597828</v>
      </c>
      <c r="EG120" s="64"/>
      <c r="EH120" s="64"/>
      <c r="EI120" s="64"/>
      <c r="EJ120" s="70"/>
      <c r="EK120" s="70"/>
      <c r="EL120" s="70"/>
      <c r="EM120" s="70"/>
      <c r="EN120" s="70"/>
      <c r="EO120" s="36">
        <f t="shared" ca="1" si="258"/>
        <v>9.4910614380086056</v>
      </c>
      <c r="EP120" s="36">
        <f t="shared" ca="1" si="259"/>
        <v>0</v>
      </c>
      <c r="EQ120" s="36">
        <f t="shared" si="260"/>
        <v>78.238239581725367</v>
      </c>
      <c r="ER120" s="36">
        <f t="shared" si="261"/>
        <v>13.983119179299855</v>
      </c>
      <c r="ES120" s="36">
        <f t="shared" si="262"/>
        <v>-12.769814526448986</v>
      </c>
      <c r="ET120" s="36">
        <f t="shared" ca="1" si="263"/>
        <v>0</v>
      </c>
      <c r="EU120" s="36">
        <f t="shared" ca="1" si="299"/>
        <v>13.983119179299855</v>
      </c>
      <c r="EV120" s="36">
        <f t="shared" si="264"/>
        <v>4.1663354298501369</v>
      </c>
      <c r="EW120" s="36">
        <f t="shared" si="265"/>
        <v>102.27050798114206</v>
      </c>
      <c r="EX120" s="36">
        <f t="shared" ca="1" si="300"/>
        <v>198.65820217201741</v>
      </c>
      <c r="EY120" s="36">
        <f t="shared" si="266"/>
        <v>0</v>
      </c>
      <c r="EZ120" s="36">
        <f t="shared" si="267"/>
        <v>0</v>
      </c>
      <c r="FA120" s="36">
        <f t="shared" si="268"/>
        <v>0</v>
      </c>
      <c r="FB120" s="36">
        <f t="shared" si="269"/>
        <v>0</v>
      </c>
      <c r="FC120" s="36">
        <f t="shared" si="301"/>
        <v>0</v>
      </c>
      <c r="FD120" s="36">
        <f t="shared" si="270"/>
        <v>0</v>
      </c>
      <c r="FE120" s="36">
        <f t="shared" si="271"/>
        <v>0</v>
      </c>
      <c r="FF120" s="36">
        <f t="shared" si="302"/>
        <v>0</v>
      </c>
      <c r="FG120" s="36">
        <f t="shared" ca="1" si="272"/>
        <v>198.65820217201741</v>
      </c>
      <c r="FH120" s="36">
        <f t="shared" ca="1" si="273"/>
        <v>2.246234628297413</v>
      </c>
      <c r="FI120" s="36">
        <f t="shared" ca="1" si="274"/>
        <v>-3.2421533773143785</v>
      </c>
      <c r="FJ120" s="36">
        <f t="shared" ca="1" si="275"/>
        <v>215.71331471182756</v>
      </c>
      <c r="FK120" s="36">
        <f t="shared" si="276"/>
        <v>0</v>
      </c>
      <c r="FL120" s="36">
        <f t="shared" si="277"/>
        <v>0</v>
      </c>
      <c r="FM120" s="36">
        <f t="shared" ca="1" si="278"/>
        <v>0</v>
      </c>
      <c r="FN120" s="36">
        <f t="shared" ca="1" si="306"/>
        <v>215.71331471182756</v>
      </c>
    </row>
    <row r="121" spans="2:172" x14ac:dyDescent="0.25">
      <c r="B121" s="2">
        <v>113</v>
      </c>
      <c r="C121" s="2">
        <f t="shared" si="279"/>
        <v>10</v>
      </c>
      <c r="D121" s="2">
        <f t="shared" si="303"/>
        <v>137</v>
      </c>
      <c r="E121" s="2">
        <f t="shared" si="280"/>
        <v>12</v>
      </c>
      <c r="F121" s="189">
        <f t="shared" si="304"/>
        <v>49156</v>
      </c>
      <c r="G121" s="2">
        <f t="shared" si="281"/>
        <v>7</v>
      </c>
      <c r="H121" s="187">
        <f t="shared" si="155"/>
        <v>44</v>
      </c>
      <c r="I121" s="186">
        <f t="shared" si="282"/>
        <v>44</v>
      </c>
      <c r="J121" s="2">
        <f t="shared" si="156"/>
        <v>0</v>
      </c>
      <c r="K121" s="2">
        <f t="shared" si="157"/>
        <v>1</v>
      </c>
      <c r="L121">
        <f t="shared" si="158"/>
        <v>2</v>
      </c>
      <c r="M121" s="190">
        <f t="shared" si="283"/>
        <v>1.4812900500000001E-3</v>
      </c>
      <c r="N121">
        <f t="shared" si="159"/>
        <v>1</v>
      </c>
      <c r="O121">
        <f t="shared" si="160"/>
        <v>100</v>
      </c>
      <c r="P121" s="58">
        <f t="shared" si="161"/>
        <v>6.6658052250000007E-3</v>
      </c>
      <c r="Q121" s="106">
        <f t="shared" si="162"/>
        <v>6.6658052250000007E-3</v>
      </c>
      <c r="R121" s="59">
        <f t="shared" si="163"/>
        <v>6.6658052250000007E-3</v>
      </c>
      <c r="S121" s="32">
        <f t="shared" si="284"/>
        <v>5.5718812368021897E-4</v>
      </c>
      <c r="T121">
        <f t="shared" si="164"/>
        <v>1</v>
      </c>
      <c r="U121" s="32">
        <f t="shared" si="285"/>
        <v>3.8830290000000002E-4</v>
      </c>
      <c r="V121">
        <f t="shared" si="165"/>
        <v>1</v>
      </c>
      <c r="W121">
        <f t="shared" si="166"/>
        <v>100</v>
      </c>
      <c r="X121" s="58">
        <f t="shared" si="167"/>
        <v>1.7473630500000001E-3</v>
      </c>
      <c r="Y121" s="58">
        <f t="shared" si="168"/>
        <v>1.7473630500000001E-3</v>
      </c>
      <c r="Z121" s="32">
        <f t="shared" si="169"/>
        <v>1.7473630500000001E-3</v>
      </c>
      <c r="AA121" s="32">
        <f t="shared" si="170"/>
        <v>1.4573033609810437E-4</v>
      </c>
      <c r="AB121" s="59">
        <f t="shared" si="171"/>
        <v>4.9056245199999996E-3</v>
      </c>
      <c r="AC121" s="59">
        <f t="shared" si="172"/>
        <v>4.9056245199999996E-3</v>
      </c>
      <c r="AD121">
        <f t="shared" si="173"/>
        <v>1</v>
      </c>
      <c r="AE121" s="59">
        <f t="shared" si="174"/>
        <v>4.9056245199999996E-3</v>
      </c>
      <c r="AF121" s="59">
        <f t="shared" si="175"/>
        <v>4.1758461800000006E-3</v>
      </c>
      <c r="AG121" s="59">
        <f t="shared" si="176"/>
        <v>4.1758461800000006E-3</v>
      </c>
      <c r="AH121">
        <f t="shared" si="177"/>
        <v>1</v>
      </c>
      <c r="AI121" s="59">
        <f t="shared" si="178"/>
        <v>4.1758461800000006E-3</v>
      </c>
      <c r="AJ121" s="59">
        <f t="shared" si="179"/>
        <v>0</v>
      </c>
      <c r="AK121" s="59">
        <f t="shared" si="180"/>
        <v>0</v>
      </c>
      <c r="AL121" s="59">
        <f t="shared" si="181"/>
        <v>0</v>
      </c>
      <c r="AM121" s="12">
        <f t="shared" si="286"/>
        <v>0.33298930616111083</v>
      </c>
      <c r="AN121" s="12">
        <f t="shared" si="287"/>
        <v>0</v>
      </c>
      <c r="AO121" s="66">
        <f t="shared" si="182"/>
        <v>1.8553768670548731E-4</v>
      </c>
      <c r="AP121" s="66">
        <f t="shared" si="183"/>
        <v>4.8526643503933261E-5</v>
      </c>
      <c r="AQ121" s="59">
        <f t="shared" si="184"/>
        <v>1.6335205052017323E-3</v>
      </c>
      <c r="AR121" s="59">
        <f t="shared" si="185"/>
        <v>1.3905121221137254E-3</v>
      </c>
      <c r="AS121" s="59">
        <f t="shared" si="186"/>
        <v>0</v>
      </c>
      <c r="AT121" s="12">
        <f t="shared" si="187"/>
        <v>0.32973120920358601</v>
      </c>
      <c r="AU121" s="59">
        <f t="shared" si="288"/>
        <v>5.2909066017292616E-17</v>
      </c>
      <c r="AV121" s="59">
        <f t="shared" si="289"/>
        <v>0</v>
      </c>
      <c r="AW121" s="70">
        <f t="shared" si="188"/>
        <v>0</v>
      </c>
      <c r="AX121" s="20">
        <f t="shared" si="189"/>
        <v>200000</v>
      </c>
      <c r="AY121" s="20">
        <f t="shared" si="190"/>
        <v>0</v>
      </c>
      <c r="AZ121" s="20">
        <f t="shared" si="191"/>
        <v>0</v>
      </c>
      <c r="BA121" s="20">
        <f t="shared" si="192"/>
        <v>200000</v>
      </c>
      <c r="BB121" s="36">
        <f t="shared" si="193"/>
        <v>1</v>
      </c>
      <c r="BC121" s="36">
        <f t="shared" si="194"/>
        <v>0</v>
      </c>
      <c r="BD121" s="80">
        <f t="shared" si="195"/>
        <v>37.107537341097462</v>
      </c>
      <c r="BE121" s="36">
        <f t="shared" si="196"/>
        <v>0</v>
      </c>
      <c r="BF121" s="36">
        <f t="shared" si="197"/>
        <v>0</v>
      </c>
      <c r="BG121" s="36">
        <f t="shared" si="198"/>
        <v>37.107537341097462</v>
      </c>
      <c r="BH121" s="36">
        <f t="shared" si="199"/>
        <v>9.7053287007866516</v>
      </c>
      <c r="BI121" s="36">
        <f t="shared" si="200"/>
        <v>0</v>
      </c>
      <c r="BJ121" s="36">
        <f t="shared" si="201"/>
        <v>0</v>
      </c>
      <c r="BK121" s="36">
        <f t="shared" si="202"/>
        <v>9.7053287007866516</v>
      </c>
      <c r="BL121" s="68">
        <f ca="1">IF(OR(AT121=0,E121&gt;ProjTerm),0,VLOOKUP(D121,'Life Events'!$AE$5:$AI$1206,5,FALSE))</f>
        <v>6.113817153090958E-3</v>
      </c>
      <c r="BM121" s="93">
        <f t="shared" ca="1" si="203"/>
        <v>6.113817153090958E-3</v>
      </c>
      <c r="BN121" s="93">
        <f t="shared" ca="1" si="204"/>
        <v>2.0159163227383074E-3</v>
      </c>
      <c r="BO121" s="36">
        <f t="shared" ca="1" si="205"/>
        <v>0.30673539179634723</v>
      </c>
      <c r="BP121" s="36">
        <f t="shared" si="206"/>
        <v>1.9570020557859887E-2</v>
      </c>
      <c r="BQ121" s="36">
        <f t="shared" si="207"/>
        <v>98.304513581377108</v>
      </c>
      <c r="BR121" s="36">
        <f t="shared" si="208"/>
        <v>154.78110000000001</v>
      </c>
      <c r="BS121" s="36">
        <f t="shared" si="209"/>
        <v>152.15680747090491</v>
      </c>
      <c r="BT121" s="36">
        <f t="shared" si="210"/>
        <v>50.170848115938703</v>
      </c>
      <c r="BU121" s="70" cm="1">
        <f t="array" ref="BU121">IF(AND(ActInt=1,$J121=0),INDEX(Tbl_FwdNom,$B121-IVP,MATCH(ValnDt,Tbl_FwdNom_Cols)),INDEX(Tbl_FwdNom,$B121,MATCH(StartDt,Tbl_FwdNom_Cols)))</f>
        <v>14.504584321999999</v>
      </c>
      <c r="BV121" s="70" cm="1">
        <f t="array" ref="BV121">INDEX(Tbl_FwdReal,$B121,MATCH(StartDt,Tbl_FwdReal_Cols))</f>
        <v>5.0699275720000001</v>
      </c>
      <c r="BW121" s="70" cm="1">
        <f t="array" ref="BW121">IF(RunType&lt;&gt;"OPN",INDEX(Tbl_FwdReal,$B121,MATCH(ValnDt,Tbl_FwdReal_Cols)),IF(AND($J121=0,ActInt=1),INDEX(Tbl_FwdReal,$B121-IVP,MATCH(ValnDt,Tbl_FwdReal_Cols)),-999))*$K121</f>
        <v>5.0699275720000001</v>
      </c>
      <c r="BX121" s="70">
        <f t="shared" si="211"/>
        <v>5.0699275719999999E-2</v>
      </c>
      <c r="BY121" s="70">
        <f t="shared" si="290"/>
        <v>8.9794073033264699E-2</v>
      </c>
      <c r="BZ121" s="64">
        <f t="shared" si="305"/>
        <v>7.1914648214210786E-3</v>
      </c>
      <c r="CA121" s="70" cm="1">
        <f t="array" ref="CA121">IF($J121=1,CA120*(1+INDEX(Tbl_CPI,$B121,MATCH(IF(RunType="OPN",StartDt,ValnDt),Tbl_CPI_Cols))),0)</f>
        <v>0</v>
      </c>
      <c r="CB121" s="70">
        <f t="shared" si="291"/>
        <v>1.7111685554951805</v>
      </c>
      <c r="CC121" s="70">
        <f t="shared" si="292"/>
        <v>1.6516517736324683</v>
      </c>
      <c r="CD121" s="36">
        <f t="shared" si="212"/>
        <v>10.538270252536293</v>
      </c>
      <c r="CE121" s="36">
        <f t="shared" si="213"/>
        <v>1.5748229573238657</v>
      </c>
      <c r="CF121" s="36">
        <f t="shared" si="214"/>
        <v>0</v>
      </c>
      <c r="CG121" s="36">
        <f t="shared" si="215"/>
        <v>4.0335305034161975</v>
      </c>
      <c r="CH121" s="36">
        <f t="shared" si="216"/>
        <v>3.5091312995303343</v>
      </c>
      <c r="CI121" s="36">
        <f t="shared" si="217"/>
        <v>0</v>
      </c>
      <c r="CJ121" s="36">
        <f t="shared" si="218"/>
        <v>0</v>
      </c>
      <c r="CK121" s="36">
        <f t="shared" si="219"/>
        <v>0</v>
      </c>
      <c r="CL121" s="36">
        <f t="shared" si="220"/>
        <v>0.5243992038858627</v>
      </c>
      <c r="CM121" s="36">
        <f t="shared" si="221"/>
        <v>4.0335305034161975</v>
      </c>
      <c r="CN121" s="36">
        <f t="shared" ca="1" si="222"/>
        <v>-3.0708167028161015</v>
      </c>
      <c r="CO121" s="20">
        <f t="shared" si="223"/>
        <v>120000</v>
      </c>
      <c r="CP121" s="20">
        <f t="shared" si="224"/>
        <v>2</v>
      </c>
      <c r="CQ121" s="64">
        <f t="shared" si="225"/>
        <v>2.1211625999999996E-3</v>
      </c>
      <c r="CR121" s="64">
        <f t="shared" si="226"/>
        <v>9.5452316999999984E-3</v>
      </c>
      <c r="CS121" s="36">
        <f t="shared" si="227"/>
        <v>31.924509139309244</v>
      </c>
      <c r="CT121" s="36">
        <f t="shared" si="228"/>
        <v>22.264522404658479</v>
      </c>
      <c r="CU121" s="36">
        <f t="shared" si="229"/>
        <v>5.8231972204719913</v>
      </c>
      <c r="CV121" s="36">
        <f t="shared" si="293"/>
        <v>28.087719625130468</v>
      </c>
      <c r="CW121" s="36">
        <f t="shared" si="230"/>
        <v>0</v>
      </c>
      <c r="CX121" s="36">
        <f t="shared" si="231"/>
        <v>0</v>
      </c>
      <c r="CY121" s="36">
        <f t="shared" si="232"/>
        <v>0</v>
      </c>
      <c r="CZ121" s="36">
        <f t="shared" si="294"/>
        <v>0</v>
      </c>
      <c r="DA121" s="64">
        <f t="shared" si="233"/>
        <v>1.1350995316195212E-2</v>
      </c>
      <c r="DB121" s="70">
        <f t="shared" si="295"/>
        <v>0.98877640367314179</v>
      </c>
      <c r="DC121" s="70">
        <f>PRODUCT($DB$8:DB121)</f>
        <v>0.36906582672937016</v>
      </c>
      <c r="DD121" s="36">
        <f t="shared" si="234"/>
        <v>2309.0479250181415</v>
      </c>
      <c r="DE121" s="36">
        <f t="shared" si="235"/>
        <v>2450.3655119311452</v>
      </c>
      <c r="DF121" s="36">
        <f t="shared" si="236"/>
        <v>467.30649052834514</v>
      </c>
      <c r="DG121" s="36">
        <f t="shared" si="237"/>
        <v>1.2197266669837561</v>
      </c>
      <c r="DH121" s="36">
        <f t="shared" ca="1" si="238"/>
        <v>4.9722389650480929</v>
      </c>
      <c r="DI121" s="36">
        <f t="shared" si="239"/>
        <v>251.18251703367929</v>
      </c>
      <c r="DJ121" s="36">
        <f t="shared" ca="1" si="240"/>
        <v>863.55910677309237</v>
      </c>
      <c r="DK121" s="36">
        <f t="shared" si="241"/>
        <v>0</v>
      </c>
      <c r="DL121" s="36">
        <f t="shared" si="242"/>
        <v>0</v>
      </c>
      <c r="DM121" s="36">
        <f t="shared" ca="1" si="243"/>
        <v>863.55910677309237</v>
      </c>
      <c r="DN121" s="36">
        <f t="shared" ca="1" si="296"/>
        <v>863.55910677309623</v>
      </c>
      <c r="DO121" s="64" cm="1">
        <f t="array" ref="DO121">IFERROR(INDEX(Tbl_FwdNom,$B121,MATCH(LIDt,Tbl_FwdNom_Cols,0)),0)</f>
        <v>13.0790579</v>
      </c>
      <c r="DP121" s="64">
        <f t="shared" ca="1" si="297"/>
        <v>14.766606579999999</v>
      </c>
      <c r="DQ121" s="64">
        <f t="shared" ca="1" si="244"/>
        <v>1.1543650591189669E-2</v>
      </c>
      <c r="DR121" s="70">
        <f t="shared" ca="1" si="245"/>
        <v>0.98858808457307501</v>
      </c>
      <c r="DS121" s="70">
        <f ca="1">PRODUCT($DR$8:DR121)</f>
        <v>0.32171162188135666</v>
      </c>
      <c r="DT121" s="36">
        <f t="shared" ca="1" si="246"/>
        <v>2700.7940197350549</v>
      </c>
      <c r="DU121" s="36">
        <f t="shared" ca="1" si="247"/>
        <v>497.16569517039517</v>
      </c>
      <c r="DV121" s="36">
        <f t="shared" ca="1" si="248"/>
        <v>1.3369003578612861</v>
      </c>
      <c r="DW121" s="36">
        <f t="shared" ca="1" si="249"/>
        <v>5.0828257642220471</v>
      </c>
      <c r="DX121" s="36">
        <f t="shared" ca="1" si="250"/>
        <v>2443.5663993593712</v>
      </c>
      <c r="DY121" s="36">
        <f t="shared" ca="1" si="251"/>
        <v>25.810183858054128</v>
      </c>
      <c r="DZ121" s="36">
        <f t="shared" ca="1" si="252"/>
        <v>245.79234675688301</v>
      </c>
      <c r="EA121" s="36">
        <f t="shared" ca="1" si="253"/>
        <v>0</v>
      </c>
      <c r="EB121" s="36">
        <f t="shared" ca="1" si="254"/>
        <v>1029.7417715673766</v>
      </c>
      <c r="EC121" s="36">
        <f t="shared" ca="1" si="255"/>
        <v>0</v>
      </c>
      <c r="ED121" s="36">
        <f t="shared" ca="1" si="256"/>
        <v>0</v>
      </c>
      <c r="EE121" s="36">
        <f t="shared" ca="1" si="298"/>
        <v>0</v>
      </c>
      <c r="EF121" s="36">
        <f t="shared" ca="1" si="257"/>
        <v>1029.7417715673766</v>
      </c>
      <c r="EG121" s="64"/>
      <c r="EH121" s="64"/>
      <c r="EI121" s="64"/>
      <c r="EJ121" s="70"/>
      <c r="EK121" s="70"/>
      <c r="EL121" s="70"/>
      <c r="EM121" s="70"/>
      <c r="EN121" s="70"/>
      <c r="EO121" s="36">
        <f t="shared" ca="1" si="258"/>
        <v>9.6577732117372292</v>
      </c>
      <c r="EP121" s="36">
        <f t="shared" ca="1" si="259"/>
        <v>0</v>
      </c>
      <c r="EQ121" s="36">
        <f t="shared" si="260"/>
        <v>77.876819433861186</v>
      </c>
      <c r="ER121" s="36">
        <f t="shared" si="261"/>
        <v>13.841102886456996</v>
      </c>
      <c r="ES121" s="36">
        <f t="shared" si="262"/>
        <v>-12.640120879696561</v>
      </c>
      <c r="ET121" s="36">
        <f t="shared" ca="1" si="263"/>
        <v>0</v>
      </c>
      <c r="EU121" s="36">
        <f t="shared" ca="1" si="299"/>
        <v>13.841102886456996</v>
      </c>
      <c r="EV121" s="36">
        <f t="shared" si="264"/>
        <v>4.1462899032763065</v>
      </c>
      <c r="EW121" s="36">
        <f t="shared" si="265"/>
        <v>101.79807119940595</v>
      </c>
      <c r="EX121" s="36">
        <f t="shared" ca="1" si="300"/>
        <v>197.66228342300045</v>
      </c>
      <c r="EY121" s="36">
        <f t="shared" si="266"/>
        <v>0</v>
      </c>
      <c r="EZ121" s="36">
        <f t="shared" si="267"/>
        <v>0</v>
      </c>
      <c r="FA121" s="36">
        <f t="shared" si="268"/>
        <v>0</v>
      </c>
      <c r="FB121" s="36">
        <f t="shared" si="269"/>
        <v>0</v>
      </c>
      <c r="FC121" s="36">
        <f t="shared" si="301"/>
        <v>0</v>
      </c>
      <c r="FD121" s="36">
        <f t="shared" si="270"/>
        <v>0</v>
      </c>
      <c r="FE121" s="36">
        <f t="shared" si="271"/>
        <v>0</v>
      </c>
      <c r="FF121" s="36">
        <f t="shared" si="302"/>
        <v>0</v>
      </c>
      <c r="FG121" s="36">
        <f t="shared" ca="1" si="272"/>
        <v>197.66228342300045</v>
      </c>
      <c r="FH121" s="36">
        <f t="shared" ca="1" si="273"/>
        <v>2.2436636533229284</v>
      </c>
      <c r="FI121" s="36">
        <f t="shared" ca="1" si="274"/>
        <v>-3.2102528254951914</v>
      </c>
      <c r="FJ121" s="36">
        <f t="shared" ca="1" si="275"/>
        <v>214.99318101923305</v>
      </c>
      <c r="FK121" s="36">
        <f t="shared" si="276"/>
        <v>0</v>
      </c>
      <c r="FL121" s="36">
        <f t="shared" si="277"/>
        <v>0</v>
      </c>
      <c r="FM121" s="36">
        <f t="shared" ca="1" si="278"/>
        <v>0</v>
      </c>
      <c r="FN121" s="36">
        <f t="shared" ca="1" si="306"/>
        <v>214.99318101923305</v>
      </c>
    </row>
    <row r="122" spans="2:172" x14ac:dyDescent="0.25">
      <c r="B122" s="2">
        <v>114</v>
      </c>
      <c r="C122" s="2">
        <f t="shared" si="279"/>
        <v>10</v>
      </c>
      <c r="D122" s="2">
        <f t="shared" si="303"/>
        <v>138</v>
      </c>
      <c r="E122" s="2">
        <f t="shared" si="280"/>
        <v>12</v>
      </c>
      <c r="F122" s="189">
        <f t="shared" si="304"/>
        <v>49187</v>
      </c>
      <c r="G122" s="2">
        <f t="shared" si="281"/>
        <v>8</v>
      </c>
      <c r="H122" s="187">
        <f t="shared" si="155"/>
        <v>44.083333333333336</v>
      </c>
      <c r="I122" s="186">
        <f t="shared" si="282"/>
        <v>44</v>
      </c>
      <c r="J122" s="2">
        <f t="shared" si="156"/>
        <v>0</v>
      </c>
      <c r="K122" s="2">
        <f t="shared" si="157"/>
        <v>1</v>
      </c>
      <c r="L122">
        <f t="shared" si="158"/>
        <v>2</v>
      </c>
      <c r="M122" s="190">
        <f t="shared" si="283"/>
        <v>1.4812900500000001E-3</v>
      </c>
      <c r="N122">
        <f t="shared" si="159"/>
        <v>1</v>
      </c>
      <c r="O122">
        <f t="shared" si="160"/>
        <v>100</v>
      </c>
      <c r="P122" s="58">
        <f t="shared" si="161"/>
        <v>6.6658052250000007E-3</v>
      </c>
      <c r="Q122" s="106">
        <f t="shared" si="162"/>
        <v>6.6658052250000007E-3</v>
      </c>
      <c r="R122" s="59">
        <f t="shared" si="163"/>
        <v>6.6658052250000007E-3</v>
      </c>
      <c r="S122" s="32">
        <f t="shared" si="284"/>
        <v>5.5718812368021897E-4</v>
      </c>
      <c r="T122">
        <f t="shared" si="164"/>
        <v>1</v>
      </c>
      <c r="U122" s="32">
        <f t="shared" si="285"/>
        <v>3.8830290000000002E-4</v>
      </c>
      <c r="V122">
        <f t="shared" si="165"/>
        <v>1</v>
      </c>
      <c r="W122">
        <f t="shared" si="166"/>
        <v>100</v>
      </c>
      <c r="X122" s="58">
        <f t="shared" si="167"/>
        <v>1.7473630500000001E-3</v>
      </c>
      <c r="Y122" s="58">
        <f t="shared" si="168"/>
        <v>1.7473630500000001E-3</v>
      </c>
      <c r="Z122" s="32">
        <f t="shared" si="169"/>
        <v>1.7473630500000001E-3</v>
      </c>
      <c r="AA122" s="32">
        <f t="shared" si="170"/>
        <v>1.4573033609810437E-4</v>
      </c>
      <c r="AB122" s="59">
        <f t="shared" si="171"/>
        <v>4.9056245199999996E-3</v>
      </c>
      <c r="AC122" s="59">
        <f t="shared" si="172"/>
        <v>4.9056245199999996E-3</v>
      </c>
      <c r="AD122">
        <f t="shared" si="173"/>
        <v>1</v>
      </c>
      <c r="AE122" s="59">
        <f t="shared" si="174"/>
        <v>4.9056245199999996E-3</v>
      </c>
      <c r="AF122" s="59">
        <f t="shared" si="175"/>
        <v>4.1758461800000006E-3</v>
      </c>
      <c r="AG122" s="59">
        <f t="shared" si="176"/>
        <v>4.1758461800000006E-3</v>
      </c>
      <c r="AH122">
        <f t="shared" si="177"/>
        <v>1</v>
      </c>
      <c r="AI122" s="59">
        <f t="shared" si="178"/>
        <v>4.1758461800000006E-3</v>
      </c>
      <c r="AJ122" s="59">
        <f t="shared" si="179"/>
        <v>0</v>
      </c>
      <c r="AK122" s="59">
        <f t="shared" si="180"/>
        <v>0</v>
      </c>
      <c r="AL122" s="59">
        <f t="shared" si="181"/>
        <v>0</v>
      </c>
      <c r="AM122" s="12">
        <f t="shared" si="286"/>
        <v>0.32973120920358601</v>
      </c>
      <c r="AN122" s="12">
        <f t="shared" si="287"/>
        <v>0</v>
      </c>
      <c r="AO122" s="66">
        <f t="shared" si="182"/>
        <v>1.8372231377495585E-4</v>
      </c>
      <c r="AP122" s="66">
        <f t="shared" si="183"/>
        <v>4.8051839939272958E-5</v>
      </c>
      <c r="AQ122" s="59">
        <f t="shared" si="184"/>
        <v>1.617537504878361E-3</v>
      </c>
      <c r="AR122" s="59">
        <f t="shared" si="185"/>
        <v>1.3769068103795757E-3</v>
      </c>
      <c r="AS122" s="59">
        <f t="shared" si="186"/>
        <v>0</v>
      </c>
      <c r="AT122" s="12">
        <f t="shared" si="187"/>
        <v>0.32650499073461386</v>
      </c>
      <c r="AU122" s="59">
        <f t="shared" si="288"/>
        <v>2.3852447794681098E-17</v>
      </c>
      <c r="AV122" s="59">
        <f t="shared" si="289"/>
        <v>0</v>
      </c>
      <c r="AW122" s="70">
        <f t="shared" si="188"/>
        <v>0</v>
      </c>
      <c r="AX122" s="20">
        <f t="shared" si="189"/>
        <v>200000</v>
      </c>
      <c r="AY122" s="20">
        <f t="shared" si="190"/>
        <v>0</v>
      </c>
      <c r="AZ122" s="20">
        <f t="shared" si="191"/>
        <v>0</v>
      </c>
      <c r="BA122" s="20">
        <f t="shared" si="192"/>
        <v>200000</v>
      </c>
      <c r="BB122" s="36">
        <f t="shared" si="193"/>
        <v>1</v>
      </c>
      <c r="BC122" s="36">
        <f t="shared" si="194"/>
        <v>0</v>
      </c>
      <c r="BD122" s="80">
        <f t="shared" si="195"/>
        <v>36.744462754991169</v>
      </c>
      <c r="BE122" s="36">
        <f t="shared" si="196"/>
        <v>0</v>
      </c>
      <c r="BF122" s="36">
        <f t="shared" si="197"/>
        <v>0</v>
      </c>
      <c r="BG122" s="36">
        <f t="shared" si="198"/>
        <v>36.744462754991169</v>
      </c>
      <c r="BH122" s="36">
        <f t="shared" si="199"/>
        <v>9.6103679878545911</v>
      </c>
      <c r="BI122" s="36">
        <f t="shared" si="200"/>
        <v>0</v>
      </c>
      <c r="BJ122" s="36">
        <f t="shared" si="201"/>
        <v>0</v>
      </c>
      <c r="BK122" s="36">
        <f t="shared" si="202"/>
        <v>9.6103679878545911</v>
      </c>
      <c r="BL122" s="68">
        <f ca="1">IF(OR(AT122=0,E122&gt;ProjTerm),0,VLOOKUP(D122,'Life Events'!$AE$5:$AI$1206,5,FALSE))</f>
        <v>5.752721552822547E-3</v>
      </c>
      <c r="BM122" s="93">
        <f t="shared" ca="1" si="203"/>
        <v>5.752721552822547E-3</v>
      </c>
      <c r="BN122" s="93">
        <f t="shared" ca="1" si="204"/>
        <v>1.8782922973031393E-3</v>
      </c>
      <c r="BO122" s="36">
        <f t="shared" ca="1" si="205"/>
        <v>0.28579495945483746</v>
      </c>
      <c r="BP122" s="36">
        <f t="shared" si="206"/>
        <v>1.9378539860856924E-2</v>
      </c>
      <c r="BQ122" s="36">
        <f t="shared" si="207"/>
        <v>98.304513581377122</v>
      </c>
      <c r="BR122" s="36">
        <f t="shared" si="208"/>
        <v>154.78110000000001</v>
      </c>
      <c r="BS122" s="36">
        <f t="shared" si="209"/>
        <v>152.15680747090491</v>
      </c>
      <c r="BT122" s="36">
        <f t="shared" si="210"/>
        <v>49.679957013496235</v>
      </c>
      <c r="BU122" s="70" cm="1">
        <f t="array" ref="BU122">IF(AND(ActInt=1,$J122=0),INDEX(Tbl_FwdNom,$B122-IVP,MATCH(ValnDt,Tbl_FwdNom_Cols)),INDEX(Tbl_FwdNom,$B122,MATCH(StartDt,Tbl_FwdNom_Cols)))</f>
        <v>14.565286959</v>
      </c>
      <c r="BV122" s="70" cm="1">
        <f t="array" ref="BV122">INDEX(Tbl_FwdReal,$B122,MATCH(StartDt,Tbl_FwdReal_Cols))</f>
        <v>5.0711660299999997</v>
      </c>
      <c r="BW122" s="70" cm="1">
        <f t="array" ref="BW122">IF(RunType&lt;&gt;"OPN",INDEX(Tbl_FwdReal,$B122,MATCH(ValnDt,Tbl_FwdReal_Cols)),IF(AND($J122=0,ActInt=1),INDEX(Tbl_FwdReal,$B122-IVP,MATCH(ValnDt,Tbl_FwdReal_Cols)),-999))*$K122</f>
        <v>5.0711660299999997</v>
      </c>
      <c r="BX122" s="70">
        <f t="shared" si="211"/>
        <v>5.0711660299999996E-2</v>
      </c>
      <c r="BY122" s="70">
        <f t="shared" si="290"/>
        <v>9.0358956578908023E-2</v>
      </c>
      <c r="BZ122" s="64">
        <f t="shared" si="305"/>
        <v>7.2349601002377195E-3</v>
      </c>
      <c r="CA122" s="70" cm="1">
        <f t="array" ref="CA122">IF($J122=1,CA121*(1+INDEX(Tbl_CPI,$B122,MATCH(IF(RunType="OPN",StartDt,ValnDt),Tbl_CPI_Cols))),0)</f>
        <v>0</v>
      </c>
      <c r="CB122" s="70">
        <f t="shared" si="291"/>
        <v>1.7235487917189696</v>
      </c>
      <c r="CC122" s="70">
        <f t="shared" si="292"/>
        <v>1.6516517736324683</v>
      </c>
      <c r="CD122" s="36">
        <f t="shared" si="212"/>
        <v>10.538270252536293</v>
      </c>
      <c r="CE122" s="36">
        <f t="shared" si="213"/>
        <v>1.5748229573238657</v>
      </c>
      <c r="CF122" s="36">
        <f t="shared" si="214"/>
        <v>0</v>
      </c>
      <c r="CG122" s="36">
        <f t="shared" si="215"/>
        <v>3.9940648712829372</v>
      </c>
      <c r="CH122" s="36">
        <f t="shared" si="216"/>
        <v>3.4747965932829716</v>
      </c>
      <c r="CI122" s="36">
        <f t="shared" si="217"/>
        <v>0</v>
      </c>
      <c r="CJ122" s="36">
        <f t="shared" si="218"/>
        <v>0</v>
      </c>
      <c r="CK122" s="36">
        <f t="shared" si="219"/>
        <v>0</v>
      </c>
      <c r="CL122" s="36">
        <f t="shared" si="220"/>
        <v>0.51926827799996556</v>
      </c>
      <c r="CM122" s="36">
        <f t="shared" si="221"/>
        <v>3.9940648712829372</v>
      </c>
      <c r="CN122" s="36">
        <f t="shared" ca="1" si="222"/>
        <v>-3.0587098510564958</v>
      </c>
      <c r="CO122" s="20">
        <f t="shared" si="223"/>
        <v>120000</v>
      </c>
      <c r="CP122" s="20">
        <f t="shared" si="224"/>
        <v>2</v>
      </c>
      <c r="CQ122" s="64">
        <f t="shared" si="225"/>
        <v>2.1211625999999996E-3</v>
      </c>
      <c r="CR122" s="64">
        <f t="shared" si="226"/>
        <v>9.5452316999999984E-3</v>
      </c>
      <c r="CS122" s="36">
        <f t="shared" si="227"/>
        <v>31.612147318155344</v>
      </c>
      <c r="CT122" s="36">
        <f t="shared" si="228"/>
        <v>22.046677652994703</v>
      </c>
      <c r="CU122" s="36">
        <f t="shared" si="229"/>
        <v>5.7662207927127547</v>
      </c>
      <c r="CV122" s="36">
        <f t="shared" si="293"/>
        <v>27.812898445707457</v>
      </c>
      <c r="CW122" s="36">
        <f t="shared" si="230"/>
        <v>0</v>
      </c>
      <c r="CX122" s="36">
        <f t="shared" si="231"/>
        <v>0</v>
      </c>
      <c r="CY122" s="36">
        <f t="shared" si="232"/>
        <v>0</v>
      </c>
      <c r="CZ122" s="36">
        <f t="shared" si="294"/>
        <v>0</v>
      </c>
      <c r="DA122" s="64">
        <f t="shared" si="233"/>
        <v>1.1395663659217403E-2</v>
      </c>
      <c r="DB122" s="70">
        <f t="shared" si="295"/>
        <v>0.98873273431093422</v>
      </c>
      <c r="DC122" s="70">
        <f>PRODUCT($DB$8:DB122)</f>
        <v>0.36490746400285562</v>
      </c>
      <c r="DD122" s="36">
        <f t="shared" si="234"/>
        <v>2285.681101531166</v>
      </c>
      <c r="DE122" s="36">
        <f t="shared" si="235"/>
        <v>2441.5445903922673</v>
      </c>
      <c r="DF122" s="36">
        <f t="shared" si="236"/>
        <v>463.02139013232085</v>
      </c>
      <c r="DG122" s="36">
        <f t="shared" si="237"/>
        <v>1.2142477219760242</v>
      </c>
      <c r="DH122" s="36">
        <f t="shared" ca="1" si="238"/>
        <v>4.7431059684721983</v>
      </c>
      <c r="DI122" s="36">
        <f t="shared" si="239"/>
        <v>250.00532862368158</v>
      </c>
      <c r="DJ122" s="36">
        <f t="shared" ca="1" si="240"/>
        <v>872.41906586360017</v>
      </c>
      <c r="DK122" s="36">
        <f t="shared" si="241"/>
        <v>0</v>
      </c>
      <c r="DL122" s="36">
        <f t="shared" si="242"/>
        <v>0</v>
      </c>
      <c r="DM122" s="36">
        <f t="shared" ca="1" si="243"/>
        <v>872.41906586360017</v>
      </c>
      <c r="DN122" s="36">
        <f t="shared" ca="1" si="296"/>
        <v>872.41906586360392</v>
      </c>
      <c r="DO122" s="64" cm="1">
        <f t="array" ref="DO122">IFERROR(INDEX(Tbl_FwdNom,$B122,MATCH(LIDt,Tbl_FwdNom_Cols,0)),0)</f>
        <v>13.12307523</v>
      </c>
      <c r="DP122" s="64">
        <f t="shared" ca="1" si="297"/>
        <v>14.813140020000001</v>
      </c>
      <c r="DQ122" s="64">
        <f t="shared" ca="1" si="244"/>
        <v>1.1577822741378085E-2</v>
      </c>
      <c r="DR122" s="70">
        <f t="shared" ca="1" si="245"/>
        <v>0.98855468904013521</v>
      </c>
      <c r="DS122" s="70">
        <f ca="1">PRODUCT($DR$8:DR122)</f>
        <v>0.31802953232952208</v>
      </c>
      <c r="DT122" s="36">
        <f t="shared" ca="1" si="246"/>
        <v>2695.31887140153</v>
      </c>
      <c r="DU122" s="36">
        <f t="shared" ca="1" si="247"/>
        <v>493.31142347431739</v>
      </c>
      <c r="DV122" s="36">
        <f t="shared" ca="1" si="248"/>
        <v>1.3330002133666321</v>
      </c>
      <c r="DW122" s="36">
        <f t="shared" ca="1" si="249"/>
        <v>4.855878860490682</v>
      </c>
      <c r="DX122" s="36">
        <f t="shared" ca="1" si="250"/>
        <v>2422.1776209744453</v>
      </c>
      <c r="DY122" s="36">
        <f t="shared" ca="1" si="251"/>
        <v>25.583729317607187</v>
      </c>
      <c r="DZ122" s="36">
        <f t="shared" ca="1" si="252"/>
        <v>245.12305980651919</v>
      </c>
      <c r="EA122" s="36">
        <f t="shared" ca="1" si="253"/>
        <v>0</v>
      </c>
      <c r="EB122" s="36">
        <f t="shared" ca="1" si="254"/>
        <v>1040.6823416726525</v>
      </c>
      <c r="EC122" s="36">
        <f t="shared" ca="1" si="255"/>
        <v>0</v>
      </c>
      <c r="ED122" s="36">
        <f t="shared" ca="1" si="256"/>
        <v>0</v>
      </c>
      <c r="EE122" s="36">
        <f t="shared" ca="1" si="298"/>
        <v>0</v>
      </c>
      <c r="EF122" s="36">
        <f t="shared" ca="1" si="257"/>
        <v>1040.6823416726525</v>
      </c>
      <c r="EG122" s="64"/>
      <c r="EH122" s="64"/>
      <c r="EI122" s="64"/>
      <c r="EJ122" s="70"/>
      <c r="EK122" s="70"/>
      <c r="EL122" s="70"/>
      <c r="EM122" s="70"/>
      <c r="EN122" s="70"/>
      <c r="EO122" s="36">
        <f t="shared" ca="1" si="258"/>
        <v>9.7953141107341342</v>
      </c>
      <c r="EP122" s="36">
        <f t="shared" ca="1" si="259"/>
        <v>0</v>
      </c>
      <c r="EQ122" s="36">
        <f t="shared" si="260"/>
        <v>77.527001050279949</v>
      </c>
      <c r="ER122" s="36">
        <f t="shared" si="261"/>
        <v>13.701035370097253</v>
      </c>
      <c r="ES122" s="36">
        <f t="shared" si="262"/>
        <v>-12.512206915568864</v>
      </c>
      <c r="ET122" s="36">
        <f t="shared" ca="1" si="263"/>
        <v>0</v>
      </c>
      <c r="EU122" s="36">
        <f t="shared" ca="1" si="299"/>
        <v>13.701035370097253</v>
      </c>
      <c r="EV122" s="36">
        <f t="shared" si="264"/>
        <v>4.1268579600174018</v>
      </c>
      <c r="EW122" s="36">
        <f t="shared" si="265"/>
        <v>101.34079987043359</v>
      </c>
      <c r="EX122" s="36">
        <f t="shared" ca="1" si="300"/>
        <v>196.69569425082818</v>
      </c>
      <c r="EY122" s="36">
        <f t="shared" si="266"/>
        <v>0</v>
      </c>
      <c r="EZ122" s="36">
        <f t="shared" si="267"/>
        <v>0</v>
      </c>
      <c r="FA122" s="36">
        <f t="shared" si="268"/>
        <v>0</v>
      </c>
      <c r="FB122" s="36">
        <f t="shared" si="269"/>
        <v>0</v>
      </c>
      <c r="FC122" s="36">
        <f t="shared" si="301"/>
        <v>0</v>
      </c>
      <c r="FD122" s="36">
        <f t="shared" si="270"/>
        <v>0</v>
      </c>
      <c r="FE122" s="36">
        <f t="shared" si="271"/>
        <v>0</v>
      </c>
      <c r="FF122" s="36">
        <f t="shared" si="302"/>
        <v>0</v>
      </c>
      <c r="FG122" s="36">
        <f t="shared" ca="1" si="272"/>
        <v>196.69569425082818</v>
      </c>
      <c r="FH122" s="36">
        <f t="shared" ca="1" si="273"/>
        <v>2.2414779748987002</v>
      </c>
      <c r="FI122" s="36">
        <f t="shared" ca="1" si="274"/>
        <v>-3.179088462253489</v>
      </c>
      <c r="FJ122" s="36">
        <f t="shared" ca="1" si="275"/>
        <v>214.30324549742525</v>
      </c>
      <c r="FK122" s="36">
        <f t="shared" si="276"/>
        <v>0</v>
      </c>
      <c r="FL122" s="36">
        <f t="shared" si="277"/>
        <v>0</v>
      </c>
      <c r="FM122" s="36">
        <f t="shared" ca="1" si="278"/>
        <v>0</v>
      </c>
      <c r="FN122" s="36">
        <f t="shared" ca="1" si="306"/>
        <v>214.30324549742525</v>
      </c>
    </row>
    <row r="123" spans="2:172" x14ac:dyDescent="0.25">
      <c r="B123" s="2">
        <v>115</v>
      </c>
      <c r="C123" s="2">
        <f t="shared" si="279"/>
        <v>10</v>
      </c>
      <c r="D123" s="2">
        <f t="shared" si="303"/>
        <v>139</v>
      </c>
      <c r="E123" s="2">
        <f t="shared" si="280"/>
        <v>12</v>
      </c>
      <c r="F123" s="189">
        <f t="shared" si="304"/>
        <v>49217</v>
      </c>
      <c r="G123" s="2">
        <f t="shared" si="281"/>
        <v>9</v>
      </c>
      <c r="H123" s="187">
        <f t="shared" si="155"/>
        <v>44.166666666666671</v>
      </c>
      <c r="I123" s="186">
        <f t="shared" si="282"/>
        <v>44</v>
      </c>
      <c r="J123" s="2">
        <f t="shared" si="156"/>
        <v>0</v>
      </c>
      <c r="K123" s="2">
        <f t="shared" si="157"/>
        <v>1</v>
      </c>
      <c r="L123">
        <f t="shared" si="158"/>
        <v>2</v>
      </c>
      <c r="M123" s="190">
        <f t="shared" si="283"/>
        <v>1.4812900500000001E-3</v>
      </c>
      <c r="N123">
        <f t="shared" si="159"/>
        <v>1</v>
      </c>
      <c r="O123">
        <f t="shared" si="160"/>
        <v>100</v>
      </c>
      <c r="P123" s="58">
        <f t="shared" si="161"/>
        <v>6.6658052250000007E-3</v>
      </c>
      <c r="Q123" s="106">
        <f t="shared" si="162"/>
        <v>6.6658052250000007E-3</v>
      </c>
      <c r="R123" s="59">
        <f t="shared" si="163"/>
        <v>6.6658052250000007E-3</v>
      </c>
      <c r="S123" s="32">
        <f t="shared" si="284"/>
        <v>5.5718812368021897E-4</v>
      </c>
      <c r="T123">
        <f t="shared" si="164"/>
        <v>1</v>
      </c>
      <c r="U123" s="32">
        <f t="shared" si="285"/>
        <v>3.8830290000000002E-4</v>
      </c>
      <c r="V123">
        <f t="shared" si="165"/>
        <v>1</v>
      </c>
      <c r="W123">
        <f t="shared" si="166"/>
        <v>100</v>
      </c>
      <c r="X123" s="58">
        <f t="shared" si="167"/>
        <v>1.7473630500000001E-3</v>
      </c>
      <c r="Y123" s="58">
        <f t="shared" si="168"/>
        <v>1.7473630500000001E-3</v>
      </c>
      <c r="Z123" s="32">
        <f t="shared" si="169"/>
        <v>1.7473630500000001E-3</v>
      </c>
      <c r="AA123" s="32">
        <f t="shared" si="170"/>
        <v>1.4573033609810437E-4</v>
      </c>
      <c r="AB123" s="59">
        <f t="shared" si="171"/>
        <v>4.9056245199999996E-3</v>
      </c>
      <c r="AC123" s="59">
        <f t="shared" si="172"/>
        <v>4.9056245199999996E-3</v>
      </c>
      <c r="AD123">
        <f t="shared" si="173"/>
        <v>1</v>
      </c>
      <c r="AE123" s="59">
        <f t="shared" si="174"/>
        <v>4.9056245199999996E-3</v>
      </c>
      <c r="AF123" s="59">
        <f t="shared" si="175"/>
        <v>4.1758461800000006E-3</v>
      </c>
      <c r="AG123" s="59">
        <f t="shared" si="176"/>
        <v>4.1758461800000006E-3</v>
      </c>
      <c r="AH123">
        <f t="shared" si="177"/>
        <v>1</v>
      </c>
      <c r="AI123" s="59">
        <f t="shared" si="178"/>
        <v>4.1758461800000006E-3</v>
      </c>
      <c r="AJ123" s="59">
        <f t="shared" si="179"/>
        <v>0</v>
      </c>
      <c r="AK123" s="59">
        <f t="shared" si="180"/>
        <v>0</v>
      </c>
      <c r="AL123" s="59">
        <f t="shared" si="181"/>
        <v>0</v>
      </c>
      <c r="AM123" s="12">
        <f t="shared" si="286"/>
        <v>0.32650499073461386</v>
      </c>
      <c r="AN123" s="12">
        <f t="shared" si="287"/>
        <v>0</v>
      </c>
      <c r="AO123" s="66">
        <f t="shared" si="182"/>
        <v>1.8192470315964678E-4</v>
      </c>
      <c r="AP123" s="66">
        <f t="shared" si="183"/>
        <v>4.7581682037463735E-5</v>
      </c>
      <c r="AQ123" s="59">
        <f t="shared" si="184"/>
        <v>1.6017108884500944E-3</v>
      </c>
      <c r="AR123" s="59">
        <f t="shared" si="185"/>
        <v>1.3634346183100728E-3</v>
      </c>
      <c r="AS123" s="59">
        <f t="shared" si="186"/>
        <v>0</v>
      </c>
      <c r="AT123" s="12">
        <f t="shared" si="187"/>
        <v>0.32331033884265664</v>
      </c>
      <c r="AU123" s="59">
        <f t="shared" si="288"/>
        <v>5.4860629927766524E-17</v>
      </c>
      <c r="AV123" s="59">
        <f t="shared" si="289"/>
        <v>0</v>
      </c>
      <c r="AW123" s="70">
        <f t="shared" si="188"/>
        <v>0</v>
      </c>
      <c r="AX123" s="20">
        <f t="shared" si="189"/>
        <v>200000</v>
      </c>
      <c r="AY123" s="20">
        <f t="shared" si="190"/>
        <v>0</v>
      </c>
      <c r="AZ123" s="20">
        <f t="shared" si="191"/>
        <v>0</v>
      </c>
      <c r="BA123" s="20">
        <f t="shared" si="192"/>
        <v>200000</v>
      </c>
      <c r="BB123" s="36">
        <f t="shared" si="193"/>
        <v>1</v>
      </c>
      <c r="BC123" s="36">
        <f t="shared" si="194"/>
        <v>0</v>
      </c>
      <c r="BD123" s="80">
        <f t="shared" si="195"/>
        <v>36.384940631929354</v>
      </c>
      <c r="BE123" s="36">
        <f t="shared" si="196"/>
        <v>0</v>
      </c>
      <c r="BF123" s="36">
        <f t="shared" si="197"/>
        <v>0</v>
      </c>
      <c r="BG123" s="36">
        <f t="shared" si="198"/>
        <v>36.384940631929354</v>
      </c>
      <c r="BH123" s="36">
        <f t="shared" si="199"/>
        <v>9.5163364074927461</v>
      </c>
      <c r="BI123" s="36">
        <f t="shared" si="200"/>
        <v>0</v>
      </c>
      <c r="BJ123" s="36">
        <f t="shared" si="201"/>
        <v>0</v>
      </c>
      <c r="BK123" s="36">
        <f t="shared" si="202"/>
        <v>9.5163364074927461</v>
      </c>
      <c r="BL123" s="68">
        <f ca="1">IF(OR(AT123=0,E123&gt;ProjTerm),0,VLOOKUP(D123,'Life Events'!$AE$5:$AI$1206,5,FALSE))</f>
        <v>5.388009431806888E-3</v>
      </c>
      <c r="BM123" s="93">
        <f t="shared" ca="1" si="203"/>
        <v>5.388009431806888E-3</v>
      </c>
      <c r="BN123" s="93">
        <f t="shared" ca="1" si="204"/>
        <v>1.7419991550849149E-3</v>
      </c>
      <c r="BO123" s="36">
        <f t="shared" ca="1" si="205"/>
        <v>0.26505703005473441</v>
      </c>
      <c r="BP123" s="36">
        <f t="shared" si="206"/>
        <v>1.9188932685510023E-2</v>
      </c>
      <c r="BQ123" s="36">
        <f t="shared" si="207"/>
        <v>98.304513581377122</v>
      </c>
      <c r="BR123" s="36">
        <f t="shared" si="208"/>
        <v>154.78110000000001</v>
      </c>
      <c r="BS123" s="36">
        <f t="shared" si="209"/>
        <v>152.15680747090491</v>
      </c>
      <c r="BT123" s="36">
        <f t="shared" si="210"/>
        <v>49.193868980635138</v>
      </c>
      <c r="BU123" s="70" cm="1">
        <f t="array" ref="BU123">IF(AND(ActInt=1,$J123=0),INDEX(Tbl_FwdNom,$B123-IVP,MATCH(ValnDt,Tbl_FwdNom_Cols)),INDEX(Tbl_FwdNom,$B123,MATCH(StartDt,Tbl_FwdNom_Cols)))</f>
        <v>14.624038999</v>
      </c>
      <c r="BV123" s="70" cm="1">
        <f t="array" ref="BV123">INDEX(Tbl_FwdReal,$B123,MATCH(StartDt,Tbl_FwdReal_Cols))</f>
        <v>5.0723645409999998</v>
      </c>
      <c r="BW123" s="70" cm="1">
        <f t="array" ref="BW123">IF(RunType&lt;&gt;"OPN",INDEX(Tbl_FwdReal,$B123,MATCH(ValnDt,Tbl_FwdReal_Cols)),IF(AND($J123=0,ActInt=1),INDEX(Tbl_FwdReal,$B123-IVP,MATCH(ValnDt,Tbl_FwdReal_Cols)),-999))*$K123</f>
        <v>5.0723645409999998</v>
      </c>
      <c r="BX123" s="70">
        <f t="shared" si="211"/>
        <v>5.0723645409999997E-2</v>
      </c>
      <c r="BY123" s="70">
        <f t="shared" si="290"/>
        <v>9.0905677241829519E-2</v>
      </c>
      <c r="BZ123" s="64">
        <f t="shared" si="305"/>
        <v>7.2770371955022117E-3</v>
      </c>
      <c r="CA123" s="70" cm="1">
        <f t="array" ref="CA123">IF($J123=1,CA122*(1+INDEX(Tbl_CPI,$B123,MATCH(IF(RunType="OPN",StartDt,ValnDt),Tbl_CPI_Cols))),0)</f>
        <v>0</v>
      </c>
      <c r="CB123" s="70">
        <f t="shared" si="291"/>
        <v>1.7360911203845715</v>
      </c>
      <c r="CC123" s="70">
        <f t="shared" si="292"/>
        <v>1.6516517736324683</v>
      </c>
      <c r="CD123" s="36">
        <f t="shared" si="212"/>
        <v>10.538270252536293</v>
      </c>
      <c r="CE123" s="36">
        <f t="shared" si="213"/>
        <v>1.5748229573238657</v>
      </c>
      <c r="CF123" s="36">
        <f t="shared" si="214"/>
        <v>0</v>
      </c>
      <c r="CG123" s="36">
        <f t="shared" si="215"/>
        <v>3.9549853862529054</v>
      </c>
      <c r="CH123" s="36">
        <f t="shared" si="216"/>
        <v>3.4407978311632195</v>
      </c>
      <c r="CI123" s="36">
        <f t="shared" si="217"/>
        <v>0</v>
      </c>
      <c r="CJ123" s="36">
        <f t="shared" si="218"/>
        <v>0</v>
      </c>
      <c r="CK123" s="36">
        <f t="shared" si="219"/>
        <v>0</v>
      </c>
      <c r="CL123" s="36">
        <f t="shared" si="220"/>
        <v>0.51418755508968594</v>
      </c>
      <c r="CM123" s="36">
        <f t="shared" si="221"/>
        <v>3.9549853862529054</v>
      </c>
      <c r="CN123" s="36">
        <f t="shared" ca="1" si="222"/>
        <v>-3.0467238438438136</v>
      </c>
      <c r="CO123" s="20">
        <f t="shared" si="223"/>
        <v>120000</v>
      </c>
      <c r="CP123" s="20">
        <f t="shared" si="224"/>
        <v>2</v>
      </c>
      <c r="CQ123" s="64">
        <f t="shared" si="225"/>
        <v>2.1211625999999996E-3</v>
      </c>
      <c r="CR123" s="64">
        <f t="shared" si="226"/>
        <v>9.5452316999999984E-3</v>
      </c>
      <c r="CS123" s="36">
        <f t="shared" si="227"/>
        <v>31.302841766618272</v>
      </c>
      <c r="CT123" s="36">
        <f t="shared" si="228"/>
        <v>21.830964379157614</v>
      </c>
      <c r="CU123" s="36">
        <f t="shared" si="229"/>
        <v>5.7098018444956482</v>
      </c>
      <c r="CV123" s="36">
        <f t="shared" si="293"/>
        <v>27.540766223653261</v>
      </c>
      <c r="CW123" s="36">
        <f t="shared" si="230"/>
        <v>0</v>
      </c>
      <c r="CX123" s="36">
        <f t="shared" si="231"/>
        <v>0</v>
      </c>
      <c r="CY123" s="36">
        <f t="shared" si="232"/>
        <v>0</v>
      </c>
      <c r="CZ123" s="36">
        <f t="shared" si="294"/>
        <v>0</v>
      </c>
      <c r="DA123" s="64">
        <f t="shared" si="233"/>
        <v>1.1438875989560282E-2</v>
      </c>
      <c r="DB123" s="70">
        <f t="shared" si="295"/>
        <v>0.98869049206916348</v>
      </c>
      <c r="DC123" s="70">
        <f>PRODUCT($DB$8:DB123)</f>
        <v>0.36078054014469391</v>
      </c>
      <c r="DD123" s="36">
        <f t="shared" si="234"/>
        <v>2262.6328552226273</v>
      </c>
      <c r="DE123" s="36">
        <f t="shared" si="235"/>
        <v>2433.0881755528167</v>
      </c>
      <c r="DF123" s="36">
        <f t="shared" si="236"/>
        <v>458.80149798706555</v>
      </c>
      <c r="DG123" s="36">
        <f t="shared" si="237"/>
        <v>1.2089484184028041</v>
      </c>
      <c r="DH123" s="36">
        <f t="shared" ca="1" si="238"/>
        <v>4.5323047393961611</v>
      </c>
      <c r="DI123" s="36">
        <f t="shared" si="239"/>
        <v>248.86488260091036</v>
      </c>
      <c r="DJ123" s="36">
        <f t="shared" ca="1" si="240"/>
        <v>881.44505723915859</v>
      </c>
      <c r="DK123" s="36">
        <f t="shared" si="241"/>
        <v>0</v>
      </c>
      <c r="DL123" s="36">
        <f t="shared" si="242"/>
        <v>0</v>
      </c>
      <c r="DM123" s="36">
        <f t="shared" ca="1" si="243"/>
        <v>881.44505723915859</v>
      </c>
      <c r="DN123" s="36">
        <f t="shared" ca="1" si="296"/>
        <v>881.44505723916268</v>
      </c>
      <c r="DO123" s="64" cm="1">
        <f t="array" ref="DO123">IFERROR(INDEX(Tbl_FwdNom,$B123,MATCH(LIDt,Tbl_FwdNom_Cols,0)),0)</f>
        <v>13.16783028</v>
      </c>
      <c r="DP123" s="64">
        <f t="shared" ca="1" si="297"/>
        <v>14.858176820000001</v>
      </c>
      <c r="DQ123" s="64">
        <f t="shared" ca="1" si="244"/>
        <v>1.1610883736089095E-2</v>
      </c>
      <c r="DR123" s="70">
        <f t="shared" ca="1" si="245"/>
        <v>0.98852238155721728</v>
      </c>
      <c r="DS123" s="70">
        <f ca="1">PRODUCT($DR$8:DR123)</f>
        <v>0.31437931070390718</v>
      </c>
      <c r="DT123" s="36">
        <f t="shared" ca="1" si="246"/>
        <v>2690.2289648171304</v>
      </c>
      <c r="DU123" s="36">
        <f t="shared" ca="1" si="247"/>
        <v>489.52286865046955</v>
      </c>
      <c r="DV123" s="36">
        <f t="shared" ca="1" si="248"/>
        <v>1.329288591178704</v>
      </c>
      <c r="DW123" s="36">
        <f t="shared" ca="1" si="249"/>
        <v>4.6472028753216374</v>
      </c>
      <c r="DX123" s="36">
        <f t="shared" ca="1" si="250"/>
        <v>2401.107374739101</v>
      </c>
      <c r="DY123" s="36">
        <f t="shared" ca="1" si="251"/>
        <v>25.360621297239121</v>
      </c>
      <c r="DZ123" s="36">
        <f t="shared" ca="1" si="252"/>
        <v>244.48840662022687</v>
      </c>
      <c r="EA123" s="36">
        <f t="shared" ca="1" si="253"/>
        <v>0</v>
      </c>
      <c r="EB123" s="36">
        <f t="shared" ca="1" si="254"/>
        <v>1051.8114009301078</v>
      </c>
      <c r="EC123" s="36">
        <f t="shared" ca="1" si="255"/>
        <v>0</v>
      </c>
      <c r="ED123" s="36">
        <f t="shared" ca="1" si="256"/>
        <v>0</v>
      </c>
      <c r="EE123" s="36">
        <f t="shared" ca="1" si="298"/>
        <v>0</v>
      </c>
      <c r="EF123" s="36">
        <f t="shared" ca="1" si="257"/>
        <v>1051.8114009301078</v>
      </c>
      <c r="EG123" s="64"/>
      <c r="EH123" s="64"/>
      <c r="EI123" s="64"/>
      <c r="EJ123" s="70"/>
      <c r="EK123" s="70"/>
      <c r="EL123" s="70"/>
      <c r="EM123" s="70"/>
      <c r="EN123" s="70"/>
      <c r="EO123" s="36">
        <f t="shared" ca="1" si="258"/>
        <v>9.9342529179678767</v>
      </c>
      <c r="EP123" s="36">
        <f t="shared" ca="1" si="259"/>
        <v>0</v>
      </c>
      <c r="EQ123" s="36">
        <f t="shared" si="260"/>
        <v>77.188652370474969</v>
      </c>
      <c r="ER123" s="36">
        <f t="shared" si="261"/>
        <v>13.562877497732444</v>
      </c>
      <c r="ES123" s="36">
        <f t="shared" si="262"/>
        <v>-12.386036897074051</v>
      </c>
      <c r="ET123" s="36">
        <f t="shared" ca="1" si="263"/>
        <v>0</v>
      </c>
      <c r="EU123" s="36">
        <f t="shared" ca="1" si="299"/>
        <v>13.562877497732444</v>
      </c>
      <c r="EV123" s="36">
        <f t="shared" si="264"/>
        <v>4.1080325262838358</v>
      </c>
      <c r="EW123" s="36">
        <f t="shared" si="265"/>
        <v>100.89852136898214</v>
      </c>
      <c r="EX123" s="36">
        <f t="shared" ca="1" si="300"/>
        <v>195.75808376347339</v>
      </c>
      <c r="EY123" s="36">
        <f t="shared" si="266"/>
        <v>0</v>
      </c>
      <c r="EZ123" s="36">
        <f t="shared" si="267"/>
        <v>0</v>
      </c>
      <c r="FA123" s="36">
        <f t="shared" si="268"/>
        <v>0</v>
      </c>
      <c r="FB123" s="36">
        <f t="shared" si="269"/>
        <v>0</v>
      </c>
      <c r="FC123" s="36">
        <f t="shared" si="301"/>
        <v>0</v>
      </c>
      <c r="FD123" s="36">
        <f t="shared" si="270"/>
        <v>0</v>
      </c>
      <c r="FE123" s="36">
        <f t="shared" si="271"/>
        <v>0</v>
      </c>
      <c r="FF123" s="36">
        <f t="shared" si="302"/>
        <v>0</v>
      </c>
      <c r="FG123" s="36">
        <f t="shared" ca="1" si="272"/>
        <v>195.75808376347339</v>
      </c>
      <c r="FH123" s="36">
        <f t="shared" ca="1" si="273"/>
        <v>2.2392524441243262</v>
      </c>
      <c r="FI123" s="36">
        <f t="shared" ca="1" si="274"/>
        <v>-3.1478052718680596</v>
      </c>
      <c r="FJ123" s="36">
        <f t="shared" ca="1" si="275"/>
        <v>213.64369029329436</v>
      </c>
      <c r="FK123" s="36">
        <f t="shared" si="276"/>
        <v>0</v>
      </c>
      <c r="FL123" s="36">
        <f t="shared" si="277"/>
        <v>0</v>
      </c>
      <c r="FM123" s="36">
        <f t="shared" ca="1" si="278"/>
        <v>0</v>
      </c>
      <c r="FN123" s="36">
        <f t="shared" ca="1" si="306"/>
        <v>213.64369029329436</v>
      </c>
    </row>
    <row r="124" spans="2:172" x14ac:dyDescent="0.25">
      <c r="B124" s="2">
        <v>116</v>
      </c>
      <c r="C124" s="2">
        <f t="shared" si="279"/>
        <v>10</v>
      </c>
      <c r="D124" s="2">
        <f t="shared" si="303"/>
        <v>140</v>
      </c>
      <c r="E124" s="2">
        <f t="shared" si="280"/>
        <v>12</v>
      </c>
      <c r="F124" s="189">
        <f t="shared" si="304"/>
        <v>49248</v>
      </c>
      <c r="G124" s="2">
        <f t="shared" si="281"/>
        <v>10</v>
      </c>
      <c r="H124" s="187">
        <f t="shared" si="155"/>
        <v>44.25</v>
      </c>
      <c r="I124" s="186">
        <f t="shared" si="282"/>
        <v>44</v>
      </c>
      <c r="J124" s="2">
        <f t="shared" si="156"/>
        <v>0</v>
      </c>
      <c r="K124" s="2">
        <f t="shared" si="157"/>
        <v>1</v>
      </c>
      <c r="L124">
        <f t="shared" si="158"/>
        <v>2</v>
      </c>
      <c r="M124" s="190">
        <f t="shared" si="283"/>
        <v>1.4812900500000001E-3</v>
      </c>
      <c r="N124">
        <f t="shared" si="159"/>
        <v>1</v>
      </c>
      <c r="O124">
        <f t="shared" si="160"/>
        <v>100</v>
      </c>
      <c r="P124" s="58">
        <f t="shared" si="161"/>
        <v>6.6658052250000007E-3</v>
      </c>
      <c r="Q124" s="106">
        <f t="shared" si="162"/>
        <v>6.6658052250000007E-3</v>
      </c>
      <c r="R124" s="59">
        <f t="shared" si="163"/>
        <v>6.6658052250000007E-3</v>
      </c>
      <c r="S124" s="32">
        <f t="shared" si="284"/>
        <v>5.5718812368021897E-4</v>
      </c>
      <c r="T124">
        <f t="shared" si="164"/>
        <v>1</v>
      </c>
      <c r="U124" s="32">
        <f t="shared" si="285"/>
        <v>3.8830290000000002E-4</v>
      </c>
      <c r="V124">
        <f t="shared" si="165"/>
        <v>1</v>
      </c>
      <c r="W124">
        <f t="shared" si="166"/>
        <v>100</v>
      </c>
      <c r="X124" s="58">
        <f t="shared" si="167"/>
        <v>1.7473630500000001E-3</v>
      </c>
      <c r="Y124" s="58">
        <f t="shared" si="168"/>
        <v>1.7473630500000001E-3</v>
      </c>
      <c r="Z124" s="32">
        <f t="shared" si="169"/>
        <v>1.7473630500000001E-3</v>
      </c>
      <c r="AA124" s="32">
        <f t="shared" si="170"/>
        <v>1.4573033609810437E-4</v>
      </c>
      <c r="AB124" s="59">
        <f t="shared" si="171"/>
        <v>4.9056245199999996E-3</v>
      </c>
      <c r="AC124" s="59">
        <f t="shared" si="172"/>
        <v>4.9056245199999996E-3</v>
      </c>
      <c r="AD124">
        <f t="shared" si="173"/>
        <v>1</v>
      </c>
      <c r="AE124" s="59">
        <f t="shared" si="174"/>
        <v>4.9056245199999996E-3</v>
      </c>
      <c r="AF124" s="59">
        <f t="shared" si="175"/>
        <v>4.1758461800000006E-3</v>
      </c>
      <c r="AG124" s="59">
        <f t="shared" si="176"/>
        <v>4.1758461800000006E-3</v>
      </c>
      <c r="AH124">
        <f t="shared" si="177"/>
        <v>1</v>
      </c>
      <c r="AI124" s="59">
        <f t="shared" si="178"/>
        <v>4.1758461800000006E-3</v>
      </c>
      <c r="AJ124" s="59">
        <f t="shared" si="179"/>
        <v>0</v>
      </c>
      <c r="AK124" s="59">
        <f t="shared" si="180"/>
        <v>0</v>
      </c>
      <c r="AL124" s="59">
        <f t="shared" si="181"/>
        <v>0</v>
      </c>
      <c r="AM124" s="12">
        <f t="shared" si="286"/>
        <v>0.32331033884265664</v>
      </c>
      <c r="AN124" s="12">
        <f t="shared" si="287"/>
        <v>0</v>
      </c>
      <c r="AO124" s="66">
        <f t="shared" si="182"/>
        <v>1.8014468106615568E-4</v>
      </c>
      <c r="AP124" s="66">
        <f t="shared" si="183"/>
        <v>4.7116124343532359E-5</v>
      </c>
      <c r="AQ124" s="59">
        <f t="shared" si="184"/>
        <v>1.5860391257960446E-3</v>
      </c>
      <c r="AR124" s="59">
        <f t="shared" si="185"/>
        <v>1.3500942434106135E-3</v>
      </c>
      <c r="AS124" s="59">
        <f t="shared" si="186"/>
        <v>0</v>
      </c>
      <c r="AT124" s="12">
        <f t="shared" si="187"/>
        <v>0.32014694466804033</v>
      </c>
      <c r="AU124" s="59">
        <f t="shared" si="288"/>
        <v>3.8814437774981059E-17</v>
      </c>
      <c r="AV124" s="59">
        <f t="shared" si="289"/>
        <v>0</v>
      </c>
      <c r="AW124" s="70">
        <f t="shared" si="188"/>
        <v>0</v>
      </c>
      <c r="AX124" s="20">
        <f t="shared" si="189"/>
        <v>200000</v>
      </c>
      <c r="AY124" s="20">
        <f t="shared" si="190"/>
        <v>0</v>
      </c>
      <c r="AZ124" s="20">
        <f t="shared" si="191"/>
        <v>0</v>
      </c>
      <c r="BA124" s="20">
        <f t="shared" si="192"/>
        <v>200000</v>
      </c>
      <c r="BB124" s="36">
        <f t="shared" si="193"/>
        <v>1</v>
      </c>
      <c r="BC124" s="36">
        <f t="shared" si="194"/>
        <v>0</v>
      </c>
      <c r="BD124" s="80">
        <f t="shared" si="195"/>
        <v>36.028936213231134</v>
      </c>
      <c r="BE124" s="36">
        <f t="shared" si="196"/>
        <v>0</v>
      </c>
      <c r="BF124" s="36">
        <f t="shared" si="197"/>
        <v>0</v>
      </c>
      <c r="BG124" s="36">
        <f t="shared" si="198"/>
        <v>36.028936213231134</v>
      </c>
      <c r="BH124" s="36">
        <f t="shared" si="199"/>
        <v>9.4232248687064715</v>
      </c>
      <c r="BI124" s="36">
        <f t="shared" si="200"/>
        <v>0</v>
      </c>
      <c r="BJ124" s="36">
        <f t="shared" si="201"/>
        <v>0</v>
      </c>
      <c r="BK124" s="36">
        <f t="shared" si="202"/>
        <v>9.4232248687064715</v>
      </c>
      <c r="BL124" s="68">
        <f ca="1">IF(OR(AT124=0,E124&gt;ProjTerm),0,VLOOKUP(D124,'Life Events'!$AE$5:$AI$1206,5,FALSE))</f>
        <v>5.0196450528430794E-3</v>
      </c>
      <c r="BM124" s="93">
        <f t="shared" ca="1" si="203"/>
        <v>5.0196450528430794E-3</v>
      </c>
      <c r="BN124" s="93">
        <f t="shared" ca="1" si="204"/>
        <v>1.6070240269857557E-3</v>
      </c>
      <c r="BO124" s="36">
        <f t="shared" ca="1" si="205"/>
        <v>0.24451964547518992</v>
      </c>
      <c r="BP124" s="36">
        <f t="shared" si="206"/>
        <v>1.9001180700554208E-2</v>
      </c>
      <c r="BQ124" s="36">
        <f t="shared" si="207"/>
        <v>98.304513581377122</v>
      </c>
      <c r="BR124" s="36">
        <f t="shared" si="208"/>
        <v>154.78110000000001</v>
      </c>
      <c r="BS124" s="36">
        <f t="shared" si="209"/>
        <v>152.15680747090491</v>
      </c>
      <c r="BT124" s="36">
        <f t="shared" si="210"/>
        <v>48.712537022253457</v>
      </c>
      <c r="BU124" s="70" cm="1">
        <f t="array" ref="BU124">IF(AND(ActInt=1,$J124=0),INDEX(Tbl_FwdNom,$B124-IVP,MATCH(ValnDt,Tbl_FwdNom_Cols)),INDEX(Tbl_FwdNom,$B124,MATCH(StartDt,Tbl_FwdNom_Cols)))</f>
        <v>14.683777401</v>
      </c>
      <c r="BV124" s="70" cm="1">
        <f t="array" ref="BV124">INDEX(Tbl_FwdReal,$B124,MATCH(StartDt,Tbl_FwdReal_Cols))</f>
        <v>5.0735830310000001</v>
      </c>
      <c r="BW124" s="70" cm="1">
        <f t="array" ref="BW124">IF(RunType&lt;&gt;"OPN",INDEX(Tbl_FwdReal,$B124,MATCH(ValnDt,Tbl_FwdReal_Cols)),IF(AND($J124=0,ActInt=1),INDEX(Tbl_FwdReal,$B124-IVP,MATCH(ValnDt,Tbl_FwdReal_Cols)),-999))*$K124</f>
        <v>5.0735830310000001</v>
      </c>
      <c r="BX124" s="70">
        <f t="shared" si="211"/>
        <v>5.073583031E-2</v>
      </c>
      <c r="BY124" s="70">
        <f t="shared" si="290"/>
        <v>9.1461565245801957E-2</v>
      </c>
      <c r="BZ124" s="64">
        <f t="shared" si="305"/>
        <v>7.3198000196232904E-3</v>
      </c>
      <c r="CA124" s="70" cm="1">
        <f t="array" ref="CA124">IF($J124=1,CA123*(1+INDEX(Tbl_CPI,$B124,MATCH(IF(RunType="OPN",StartDt,ValnDt),Tbl_CPI_Cols))),0)</f>
        <v>0</v>
      </c>
      <c r="CB124" s="70">
        <f t="shared" si="291"/>
        <v>1.7487989602016303</v>
      </c>
      <c r="CC124" s="70">
        <f t="shared" si="292"/>
        <v>1.6516517736324683</v>
      </c>
      <c r="CD124" s="36">
        <f t="shared" si="212"/>
        <v>10.538270252536293</v>
      </c>
      <c r="CE124" s="36">
        <f t="shared" si="213"/>
        <v>1.5748229573238657</v>
      </c>
      <c r="CF124" s="36">
        <f t="shared" si="214"/>
        <v>0</v>
      </c>
      <c r="CG124" s="36">
        <f t="shared" si="215"/>
        <v>3.9162882701125712</v>
      </c>
      <c r="CH124" s="36">
        <f t="shared" si="216"/>
        <v>3.4071317261629979</v>
      </c>
      <c r="CI124" s="36">
        <f t="shared" si="217"/>
        <v>0</v>
      </c>
      <c r="CJ124" s="36">
        <f t="shared" si="218"/>
        <v>0</v>
      </c>
      <c r="CK124" s="36">
        <f t="shared" si="219"/>
        <v>0</v>
      </c>
      <c r="CL124" s="36">
        <f t="shared" si="220"/>
        <v>0.50915654394957366</v>
      </c>
      <c r="CM124" s="36">
        <f t="shared" si="221"/>
        <v>3.9162882701125712</v>
      </c>
      <c r="CN124" s="36">
        <f t="shared" ca="1" si="222"/>
        <v>-3.0348574755412159</v>
      </c>
      <c r="CO124" s="20">
        <f t="shared" si="223"/>
        <v>120000</v>
      </c>
      <c r="CP124" s="20">
        <f t="shared" si="224"/>
        <v>2</v>
      </c>
      <c r="CQ124" s="64">
        <f t="shared" si="225"/>
        <v>2.1211625999999996E-3</v>
      </c>
      <c r="CR124" s="64">
        <f t="shared" si="226"/>
        <v>9.5452316999999984E-3</v>
      </c>
      <c r="CS124" s="36">
        <f t="shared" si="227"/>
        <v>30.996562580966724</v>
      </c>
      <c r="CT124" s="36">
        <f t="shared" si="228"/>
        <v>21.617361727938682</v>
      </c>
      <c r="CU124" s="36">
        <f t="shared" si="229"/>
        <v>5.6539349212238834</v>
      </c>
      <c r="CV124" s="36">
        <f t="shared" si="293"/>
        <v>27.271296649162565</v>
      </c>
      <c r="CW124" s="36">
        <f t="shared" si="230"/>
        <v>0</v>
      </c>
      <c r="CX124" s="36">
        <f t="shared" si="231"/>
        <v>0</v>
      </c>
      <c r="CY124" s="36">
        <f t="shared" si="232"/>
        <v>0</v>
      </c>
      <c r="CZ124" s="36">
        <f t="shared" si="294"/>
        <v>0</v>
      </c>
      <c r="DA124" s="64">
        <f t="shared" si="233"/>
        <v>1.1482792980153755E-2</v>
      </c>
      <c r="DB124" s="70">
        <f t="shared" si="295"/>
        <v>0.98864756468439596</v>
      </c>
      <c r="DC124" s="70">
        <f>PRODUCT($DB$8:DB124)</f>
        <v>0.35668480239957256</v>
      </c>
      <c r="DD124" s="36">
        <f t="shared" si="234"/>
        <v>2239.9016628669897</v>
      </c>
      <c r="DE124" s="36">
        <f t="shared" si="235"/>
        <v>2424.9978871619182</v>
      </c>
      <c r="DF124" s="36">
        <f t="shared" si="236"/>
        <v>454.64659573872899</v>
      </c>
      <c r="DG124" s="36">
        <f t="shared" si="237"/>
        <v>1.2038293421144537</v>
      </c>
      <c r="DH124" s="36">
        <f t="shared" ca="1" si="238"/>
        <v>4.3398286109664266</v>
      </c>
      <c r="DI124" s="36">
        <f t="shared" si="239"/>
        <v>247.76128833027801</v>
      </c>
      <c r="DJ124" s="36">
        <f t="shared" ca="1" si="240"/>
        <v>890.6401076327877</v>
      </c>
      <c r="DK124" s="36">
        <f t="shared" si="241"/>
        <v>0</v>
      </c>
      <c r="DL124" s="36">
        <f t="shared" si="242"/>
        <v>0</v>
      </c>
      <c r="DM124" s="36">
        <f t="shared" ca="1" si="243"/>
        <v>890.6401076327877</v>
      </c>
      <c r="DN124" s="36">
        <f t="shared" ca="1" si="296"/>
        <v>890.64010763279214</v>
      </c>
      <c r="DO124" s="64" cm="1">
        <f t="array" ref="DO124">IFERROR(INDEX(Tbl_FwdNom,$B124,MATCH(LIDt,Tbl_FwdNom_Cols,0)),0)</f>
        <v>13.2140574</v>
      </c>
      <c r="DP124" s="64">
        <f t="shared" ca="1" si="297"/>
        <v>14.90396842</v>
      </c>
      <c r="DQ124" s="64">
        <f t="shared" ca="1" si="244"/>
        <v>1.1644486639408758E-2</v>
      </c>
      <c r="DR124" s="70">
        <f t="shared" ca="1" si="245"/>
        <v>0.98848954668048383</v>
      </c>
      <c r="DS124" s="70">
        <f ca="1">PRODUCT($DR$8:DR124)</f>
        <v>0.31076066232342819</v>
      </c>
      <c r="DT124" s="36">
        <f t="shared" ca="1" si="246"/>
        <v>2685.5263638416627</v>
      </c>
      <c r="DU124" s="36">
        <f t="shared" ca="1" si="247"/>
        <v>485.79988628544851</v>
      </c>
      <c r="DV124" s="36">
        <f t="shared" ca="1" si="248"/>
        <v>1.3257662937180488</v>
      </c>
      <c r="DW124" s="36">
        <f t="shared" ca="1" si="249"/>
        <v>4.4567975216387525</v>
      </c>
      <c r="DX124" s="36">
        <f t="shared" ca="1" si="250"/>
        <v>2380.3545004617831</v>
      </c>
      <c r="DY124" s="36">
        <f t="shared" ca="1" si="251"/>
        <v>25.140847302578965</v>
      </c>
      <c r="DZ124" s="36">
        <f t="shared" ca="1" si="252"/>
        <v>243.88854257857943</v>
      </c>
      <c r="EA124" s="36">
        <f t="shared" ca="1" si="253"/>
        <v>0</v>
      </c>
      <c r="EB124" s="36">
        <f t="shared" ca="1" si="254"/>
        <v>1063.1321707744071</v>
      </c>
      <c r="EC124" s="36">
        <f t="shared" ca="1" si="255"/>
        <v>0</v>
      </c>
      <c r="ED124" s="36">
        <f t="shared" ca="1" si="256"/>
        <v>0</v>
      </c>
      <c r="EE124" s="36">
        <f t="shared" ca="1" si="298"/>
        <v>0</v>
      </c>
      <c r="EF124" s="36">
        <f t="shared" ca="1" si="257"/>
        <v>1063.1321707744071</v>
      </c>
      <c r="EG124" s="64"/>
      <c r="EH124" s="64"/>
      <c r="EI124" s="64"/>
      <c r="EJ124" s="70"/>
      <c r="EK124" s="70"/>
      <c r="EL124" s="70"/>
      <c r="EM124" s="70"/>
      <c r="EN124" s="70"/>
      <c r="EO124" s="36">
        <f t="shared" ca="1" si="258"/>
        <v>10.076481188200729</v>
      </c>
      <c r="EP124" s="36">
        <f t="shared" ca="1" si="259"/>
        <v>0</v>
      </c>
      <c r="EQ124" s="36">
        <f t="shared" si="260"/>
        <v>76.861810799681194</v>
      </c>
      <c r="ER124" s="36">
        <f t="shared" si="261"/>
        <v>13.426620138706967</v>
      </c>
      <c r="ES124" s="36">
        <f t="shared" si="262"/>
        <v>-12.26160248581659</v>
      </c>
      <c r="ET124" s="36">
        <f t="shared" ca="1" si="263"/>
        <v>0</v>
      </c>
      <c r="EU124" s="36">
        <f t="shared" ca="1" si="299"/>
        <v>13.426620138706967</v>
      </c>
      <c r="EV124" s="36">
        <f t="shared" si="264"/>
        <v>4.0898154073709652</v>
      </c>
      <c r="EW124" s="36">
        <f t="shared" si="265"/>
        <v>100.47128458997054</v>
      </c>
      <c r="EX124" s="36">
        <f t="shared" ca="1" si="300"/>
        <v>194.84953093572966</v>
      </c>
      <c r="EY124" s="36">
        <f t="shared" si="266"/>
        <v>0</v>
      </c>
      <c r="EZ124" s="36">
        <f t="shared" si="267"/>
        <v>0</v>
      </c>
      <c r="FA124" s="36">
        <f t="shared" si="268"/>
        <v>0</v>
      </c>
      <c r="FB124" s="36">
        <f t="shared" si="269"/>
        <v>0</v>
      </c>
      <c r="FC124" s="36">
        <f t="shared" si="301"/>
        <v>0</v>
      </c>
      <c r="FD124" s="36">
        <f t="shared" si="270"/>
        <v>0</v>
      </c>
      <c r="FE124" s="36">
        <f t="shared" si="271"/>
        <v>0</v>
      </c>
      <c r="FF124" s="36">
        <f t="shared" si="302"/>
        <v>0</v>
      </c>
      <c r="FG124" s="36">
        <f t="shared" ca="1" si="272"/>
        <v>194.84953093572966</v>
      </c>
      <c r="FH124" s="36">
        <f t="shared" ca="1" si="273"/>
        <v>2.2374168260150484</v>
      </c>
      <c r="FI124" s="36">
        <f t="shared" ca="1" si="274"/>
        <v>-3.1168273108851836</v>
      </c>
      <c r="FJ124" s="36">
        <f t="shared" ca="1" si="275"/>
        <v>213.01463407962342</v>
      </c>
      <c r="FK124" s="36">
        <f t="shared" si="276"/>
        <v>0</v>
      </c>
      <c r="FL124" s="36">
        <f t="shared" si="277"/>
        <v>0</v>
      </c>
      <c r="FM124" s="36">
        <f t="shared" ca="1" si="278"/>
        <v>0</v>
      </c>
      <c r="FN124" s="36">
        <f t="shared" ca="1" si="306"/>
        <v>213.01463407962342</v>
      </c>
    </row>
    <row r="125" spans="2:172" x14ac:dyDescent="0.25">
      <c r="B125" s="2">
        <v>117</v>
      </c>
      <c r="C125" s="2">
        <f t="shared" si="279"/>
        <v>10</v>
      </c>
      <c r="D125" s="2">
        <f t="shared" si="303"/>
        <v>141</v>
      </c>
      <c r="E125" s="2">
        <f t="shared" si="280"/>
        <v>12</v>
      </c>
      <c r="F125" s="189">
        <f t="shared" si="304"/>
        <v>49278</v>
      </c>
      <c r="G125" s="2">
        <f t="shared" si="281"/>
        <v>11</v>
      </c>
      <c r="H125" s="187">
        <f t="shared" si="155"/>
        <v>44.333333333333336</v>
      </c>
      <c r="I125" s="186">
        <f t="shared" si="282"/>
        <v>44</v>
      </c>
      <c r="J125" s="2">
        <f t="shared" si="156"/>
        <v>0</v>
      </c>
      <c r="K125" s="2">
        <f t="shared" si="157"/>
        <v>1</v>
      </c>
      <c r="L125">
        <f t="shared" si="158"/>
        <v>2</v>
      </c>
      <c r="M125" s="190">
        <f t="shared" si="283"/>
        <v>1.4812900500000001E-3</v>
      </c>
      <c r="N125">
        <f t="shared" si="159"/>
        <v>1</v>
      </c>
      <c r="O125">
        <f t="shared" si="160"/>
        <v>100</v>
      </c>
      <c r="P125" s="58">
        <f t="shared" si="161"/>
        <v>6.6658052250000007E-3</v>
      </c>
      <c r="Q125" s="106">
        <f t="shared" si="162"/>
        <v>6.6658052250000007E-3</v>
      </c>
      <c r="R125" s="59">
        <f t="shared" si="163"/>
        <v>6.6658052250000007E-3</v>
      </c>
      <c r="S125" s="32">
        <f t="shared" si="284"/>
        <v>5.5718812368021897E-4</v>
      </c>
      <c r="T125">
        <f t="shared" si="164"/>
        <v>1</v>
      </c>
      <c r="U125" s="32">
        <f t="shared" si="285"/>
        <v>3.8830290000000002E-4</v>
      </c>
      <c r="V125">
        <f t="shared" si="165"/>
        <v>1</v>
      </c>
      <c r="W125">
        <f t="shared" si="166"/>
        <v>100</v>
      </c>
      <c r="X125" s="58">
        <f t="shared" si="167"/>
        <v>1.7473630500000001E-3</v>
      </c>
      <c r="Y125" s="58">
        <f t="shared" si="168"/>
        <v>1.7473630500000001E-3</v>
      </c>
      <c r="Z125" s="32">
        <f t="shared" si="169"/>
        <v>1.7473630500000001E-3</v>
      </c>
      <c r="AA125" s="32">
        <f t="shared" si="170"/>
        <v>1.4573033609810437E-4</v>
      </c>
      <c r="AB125" s="59">
        <f t="shared" si="171"/>
        <v>4.9056245199999996E-3</v>
      </c>
      <c r="AC125" s="59">
        <f t="shared" si="172"/>
        <v>4.9056245199999996E-3</v>
      </c>
      <c r="AD125">
        <f t="shared" si="173"/>
        <v>1</v>
      </c>
      <c r="AE125" s="59">
        <f t="shared" si="174"/>
        <v>4.9056245199999996E-3</v>
      </c>
      <c r="AF125" s="59">
        <f t="shared" si="175"/>
        <v>4.1758461800000006E-3</v>
      </c>
      <c r="AG125" s="59">
        <f t="shared" si="176"/>
        <v>4.1758461800000006E-3</v>
      </c>
      <c r="AH125">
        <f t="shared" si="177"/>
        <v>1</v>
      </c>
      <c r="AI125" s="59">
        <f t="shared" si="178"/>
        <v>4.1758461800000006E-3</v>
      </c>
      <c r="AJ125" s="59">
        <f t="shared" si="179"/>
        <v>0</v>
      </c>
      <c r="AK125" s="59">
        <f t="shared" si="180"/>
        <v>0</v>
      </c>
      <c r="AL125" s="59">
        <f t="shared" si="181"/>
        <v>0</v>
      </c>
      <c r="AM125" s="12">
        <f t="shared" si="286"/>
        <v>0.32014694466804033</v>
      </c>
      <c r="AN125" s="12">
        <f t="shared" si="287"/>
        <v>0</v>
      </c>
      <c r="AO125" s="66">
        <f t="shared" si="182"/>
        <v>1.7838207540154028E-4</v>
      </c>
      <c r="AP125" s="66">
        <f t="shared" si="183"/>
        <v>4.6655121847254745E-5</v>
      </c>
      <c r="AQ125" s="59">
        <f t="shared" si="184"/>
        <v>1.5705207017666218E-3</v>
      </c>
      <c r="AR125" s="59">
        <f t="shared" si="185"/>
        <v>1.3368843959307077E-3</v>
      </c>
      <c r="AS125" s="59">
        <f t="shared" si="186"/>
        <v>0</v>
      </c>
      <c r="AT125" s="12">
        <f t="shared" si="187"/>
        <v>0.3170145023730942</v>
      </c>
      <c r="AU125" s="59">
        <f t="shared" si="288"/>
        <v>0</v>
      </c>
      <c r="AV125" s="59">
        <f t="shared" si="289"/>
        <v>-1.1709383462843448E-17</v>
      </c>
      <c r="AW125" s="70">
        <f t="shared" si="188"/>
        <v>0</v>
      </c>
      <c r="AX125" s="20">
        <f t="shared" si="189"/>
        <v>200000</v>
      </c>
      <c r="AY125" s="20">
        <f t="shared" si="190"/>
        <v>0</v>
      </c>
      <c r="AZ125" s="20">
        <f t="shared" si="191"/>
        <v>0</v>
      </c>
      <c r="BA125" s="20">
        <f t="shared" si="192"/>
        <v>200000</v>
      </c>
      <c r="BB125" s="36">
        <f t="shared" si="193"/>
        <v>1</v>
      </c>
      <c r="BC125" s="36">
        <f t="shared" si="194"/>
        <v>0</v>
      </c>
      <c r="BD125" s="80">
        <f t="shared" si="195"/>
        <v>35.676415080308054</v>
      </c>
      <c r="BE125" s="36">
        <f t="shared" si="196"/>
        <v>0</v>
      </c>
      <c r="BF125" s="36">
        <f t="shared" si="197"/>
        <v>0</v>
      </c>
      <c r="BG125" s="36">
        <f t="shared" si="198"/>
        <v>35.676415080308054</v>
      </c>
      <c r="BH125" s="36">
        <f t="shared" si="199"/>
        <v>9.3310243694509492</v>
      </c>
      <c r="BI125" s="36">
        <f t="shared" si="200"/>
        <v>0</v>
      </c>
      <c r="BJ125" s="36">
        <f t="shared" si="201"/>
        <v>0</v>
      </c>
      <c r="BK125" s="36">
        <f t="shared" si="202"/>
        <v>9.3310243694509492</v>
      </c>
      <c r="BL125" s="68">
        <f ca="1">IF(OR(AT125=0,E125&gt;ProjTerm),0,VLOOKUP(D125,'Life Events'!$AE$5:$AI$1206,5,FALSE))</f>
        <v>4.6475923256083657E-3</v>
      </c>
      <c r="BM125" s="93">
        <f t="shared" ca="1" si="203"/>
        <v>4.6475923256083657E-3</v>
      </c>
      <c r="BN125" s="93">
        <f t="shared" ca="1" si="204"/>
        <v>1.4733541683357475E-3</v>
      </c>
      <c r="BO125" s="36">
        <f t="shared" ca="1" si="205"/>
        <v>0.22418086652791755</v>
      </c>
      <c r="BP125" s="36">
        <f t="shared" si="206"/>
        <v>1.8815265754084719E-2</v>
      </c>
      <c r="BQ125" s="36">
        <f t="shared" si="207"/>
        <v>98.304513581377122</v>
      </c>
      <c r="BR125" s="36">
        <f t="shared" si="208"/>
        <v>154.78110000000001</v>
      </c>
      <c r="BS125" s="36">
        <f t="shared" si="209"/>
        <v>152.15680747090491</v>
      </c>
      <c r="BT125" s="36">
        <f t="shared" si="210"/>
        <v>48.23591460306762</v>
      </c>
      <c r="BU125" s="70" cm="1">
        <f t="array" ref="BU125">IF(AND(ActInt=1,$J125=0),INDEX(Tbl_FwdNom,$B125-IVP,MATCH(ValnDt,Tbl_FwdNom_Cols)),INDEX(Tbl_FwdNom,$B125,MATCH(StartDt,Tbl_FwdNom_Cols)))</f>
        <v>14.744503176</v>
      </c>
      <c r="BV125" s="70" cm="1">
        <f t="array" ref="BV125">INDEX(Tbl_FwdReal,$B125,MATCH(StartDt,Tbl_FwdReal_Cols))</f>
        <v>5.0748214989999996</v>
      </c>
      <c r="BW125" s="70" cm="1">
        <f t="array" ref="BW125">IF(RunType&lt;&gt;"OPN",INDEX(Tbl_FwdReal,$B125,MATCH(ValnDt,Tbl_FwdReal_Cols)),IF(AND($J125=0,ActInt=1),INDEX(Tbl_FwdReal,$B125-IVP,MATCH(ValnDt,Tbl_FwdReal_Cols)),-999))*$K125</f>
        <v>5.0748214989999996</v>
      </c>
      <c r="BX125" s="70">
        <f t="shared" si="211"/>
        <v>5.0748214989999998E-2</v>
      </c>
      <c r="BY125" s="70">
        <f t="shared" si="290"/>
        <v>9.2026629586917874E-2</v>
      </c>
      <c r="BZ125" s="64">
        <f t="shared" si="305"/>
        <v>7.3632482956886847E-3</v>
      </c>
      <c r="CA125" s="70" cm="1">
        <f t="array" ref="CA125">IF($J125=1,CA124*(1+INDEX(Tbl_CPI,$B125,MATCH(IF(RunType="OPN",StartDt,ValnDt),Tbl_CPI_Cols))),0)</f>
        <v>0</v>
      </c>
      <c r="CB125" s="70">
        <f t="shared" si="291"/>
        <v>1.761675801164837</v>
      </c>
      <c r="CC125" s="70">
        <f t="shared" si="292"/>
        <v>1.6516517736324683</v>
      </c>
      <c r="CD125" s="36">
        <f t="shared" si="212"/>
        <v>10.538270252536293</v>
      </c>
      <c r="CE125" s="36">
        <f t="shared" si="213"/>
        <v>1.5748229573238657</v>
      </c>
      <c r="CF125" s="36">
        <f t="shared" si="214"/>
        <v>0</v>
      </c>
      <c r="CG125" s="36">
        <f t="shared" si="215"/>
        <v>3.8779697816159153</v>
      </c>
      <c r="CH125" s="36">
        <f t="shared" si="216"/>
        <v>3.373795023435592</v>
      </c>
      <c r="CI125" s="36">
        <f t="shared" si="217"/>
        <v>0</v>
      </c>
      <c r="CJ125" s="36">
        <f t="shared" si="218"/>
        <v>0</v>
      </c>
      <c r="CK125" s="36">
        <f t="shared" si="219"/>
        <v>0</v>
      </c>
      <c r="CL125" s="36">
        <f t="shared" si="220"/>
        <v>0.50417475818032331</v>
      </c>
      <c r="CM125" s="36">
        <f t="shared" si="221"/>
        <v>3.8779697816159153</v>
      </c>
      <c r="CN125" s="36">
        <f t="shared" ca="1" si="222"/>
        <v>-3.0231095525347831</v>
      </c>
      <c r="CO125" s="20">
        <f t="shared" si="223"/>
        <v>120000</v>
      </c>
      <c r="CP125" s="20">
        <f t="shared" si="224"/>
        <v>2</v>
      </c>
      <c r="CQ125" s="64">
        <f t="shared" si="225"/>
        <v>2.1211625999999996E-3</v>
      </c>
      <c r="CR125" s="64">
        <f t="shared" si="226"/>
        <v>9.5452316999999984E-3</v>
      </c>
      <c r="CS125" s="36">
        <f t="shared" si="227"/>
        <v>30.693280150059124</v>
      </c>
      <c r="CT125" s="36">
        <f t="shared" si="228"/>
        <v>21.405849048184834</v>
      </c>
      <c r="CU125" s="36">
        <f t="shared" si="229"/>
        <v>5.5986146216705697</v>
      </c>
      <c r="CV125" s="36">
        <f t="shared" si="293"/>
        <v>27.004463669855404</v>
      </c>
      <c r="CW125" s="36">
        <f t="shared" si="230"/>
        <v>0</v>
      </c>
      <c r="CX125" s="36">
        <f t="shared" si="231"/>
        <v>0</v>
      </c>
      <c r="CY125" s="36">
        <f t="shared" si="232"/>
        <v>0</v>
      </c>
      <c r="CZ125" s="36">
        <f t="shared" si="294"/>
        <v>0</v>
      </c>
      <c r="DA125" s="64">
        <f t="shared" si="233"/>
        <v>1.1527414355663401E-2</v>
      </c>
      <c r="DB125" s="70">
        <f t="shared" si="295"/>
        <v>0.98860395260467926</v>
      </c>
      <c r="DC125" s="70">
        <f>PRODUCT($DB$8:DB125)</f>
        <v>0.3526200054862364</v>
      </c>
      <c r="DD125" s="36">
        <f t="shared" si="234"/>
        <v>2217.4860228477291</v>
      </c>
      <c r="DE125" s="36">
        <f t="shared" si="235"/>
        <v>2417.2754275385341</v>
      </c>
      <c r="DF125" s="36">
        <f t="shared" si="236"/>
        <v>450.55647106375011</v>
      </c>
      <c r="DG125" s="36">
        <f t="shared" si="237"/>
        <v>1.1988911160004279</v>
      </c>
      <c r="DH125" s="36">
        <f t="shared" ca="1" si="238"/>
        <v>4.1656747470696827</v>
      </c>
      <c r="DI125" s="36">
        <f t="shared" si="239"/>
        <v>246.69466261600678</v>
      </c>
      <c r="DJ125" s="36">
        <f t="shared" ca="1" si="240"/>
        <v>900.00732200163122</v>
      </c>
      <c r="DK125" s="36">
        <f t="shared" si="241"/>
        <v>0</v>
      </c>
      <c r="DL125" s="36">
        <f t="shared" si="242"/>
        <v>0</v>
      </c>
      <c r="DM125" s="36">
        <f t="shared" ca="1" si="243"/>
        <v>900.00732200163122</v>
      </c>
      <c r="DN125" s="36">
        <f t="shared" ca="1" si="296"/>
        <v>900.00732200163543</v>
      </c>
      <c r="DO125" s="64" cm="1">
        <f t="array" ref="DO125">IFERROR(INDEX(Tbl_FwdNom,$B125,MATCH(LIDt,Tbl_FwdNom_Cols,0)),0)</f>
        <v>13.25735371</v>
      </c>
      <c r="DP125" s="64">
        <f t="shared" ca="1" si="297"/>
        <v>14.950515429999999</v>
      </c>
      <c r="DQ125" s="64">
        <f t="shared" ca="1" si="244"/>
        <v>1.1678631300958919E-2</v>
      </c>
      <c r="DR125" s="70">
        <f t="shared" ca="1" si="245"/>
        <v>0.98845618466217788</v>
      </c>
      <c r="DS125" s="70">
        <f ca="1">PRODUCT($DR$8:DR125)</f>
        <v>0.30717329862330722</v>
      </c>
      <c r="DT125" s="36">
        <f t="shared" ca="1" si="246"/>
        <v>2681.2132210136665</v>
      </c>
      <c r="DU125" s="36">
        <f t="shared" ca="1" si="247"/>
        <v>482.14233967397308</v>
      </c>
      <c r="DV125" s="36">
        <f t="shared" ca="1" si="248"/>
        <v>1.3224341636995358</v>
      </c>
      <c r="DW125" s="36">
        <f t="shared" ca="1" si="249"/>
        <v>4.2846659501490816</v>
      </c>
      <c r="DX125" s="36">
        <f t="shared" ca="1" si="250"/>
        <v>2359.9178684351868</v>
      </c>
      <c r="DY125" s="36">
        <f t="shared" ca="1" si="251"/>
        <v>24.924395159527133</v>
      </c>
      <c r="DZ125" s="36">
        <f t="shared" ca="1" si="252"/>
        <v>243.32363061428356</v>
      </c>
      <c r="EA125" s="36">
        <f t="shared" ca="1" si="253"/>
        <v>0</v>
      </c>
      <c r="EB125" s="36">
        <f t="shared" ca="1" si="254"/>
        <v>1074.6479498127135</v>
      </c>
      <c r="EC125" s="36">
        <f t="shared" ca="1" si="255"/>
        <v>0</v>
      </c>
      <c r="ED125" s="36">
        <f t="shared" ca="1" si="256"/>
        <v>0</v>
      </c>
      <c r="EE125" s="36">
        <f t="shared" ca="1" si="298"/>
        <v>0</v>
      </c>
      <c r="EF125" s="36">
        <f t="shared" ca="1" si="257"/>
        <v>1074.6479498127135</v>
      </c>
      <c r="EG125" s="64"/>
      <c r="EH125" s="64"/>
      <c r="EI125" s="64"/>
      <c r="EJ125" s="70"/>
      <c r="EK125" s="70"/>
      <c r="EL125" s="70"/>
      <c r="EM125" s="70"/>
      <c r="EN125" s="70"/>
      <c r="EO125" s="36">
        <f t="shared" ca="1" si="258"/>
        <v>10.222074597924365</v>
      </c>
      <c r="EP125" s="36">
        <f t="shared" ca="1" si="259"/>
        <v>0</v>
      </c>
      <c r="EQ125" s="36">
        <f t="shared" si="260"/>
        <v>76.546516107997064</v>
      </c>
      <c r="ER125" s="36">
        <f t="shared" si="261"/>
        <v>13.292254291895915</v>
      </c>
      <c r="ES125" s="36">
        <f t="shared" si="262"/>
        <v>-12.138895461692355</v>
      </c>
      <c r="ET125" s="36">
        <f t="shared" ca="1" si="263"/>
        <v>0</v>
      </c>
      <c r="EU125" s="36">
        <f t="shared" ca="1" si="299"/>
        <v>13.292254291895915</v>
      </c>
      <c r="EV125" s="36">
        <f t="shared" si="264"/>
        <v>4.0722085313754333</v>
      </c>
      <c r="EW125" s="36">
        <f t="shared" si="265"/>
        <v>100.05914151959111</v>
      </c>
      <c r="EX125" s="36">
        <f t="shared" ca="1" si="300"/>
        <v>193.97012045085953</v>
      </c>
      <c r="EY125" s="36">
        <f t="shared" si="266"/>
        <v>0</v>
      </c>
      <c r="EZ125" s="36">
        <f t="shared" si="267"/>
        <v>0</v>
      </c>
      <c r="FA125" s="36">
        <f t="shared" si="268"/>
        <v>0</v>
      </c>
      <c r="FB125" s="36">
        <f t="shared" si="269"/>
        <v>0</v>
      </c>
      <c r="FC125" s="36">
        <f t="shared" si="301"/>
        <v>0</v>
      </c>
      <c r="FD125" s="36">
        <f t="shared" si="270"/>
        <v>0</v>
      </c>
      <c r="FE125" s="36">
        <f t="shared" si="271"/>
        <v>0</v>
      </c>
      <c r="FF125" s="36">
        <f t="shared" si="302"/>
        <v>0</v>
      </c>
      <c r="FG125" s="36">
        <f t="shared" ca="1" si="272"/>
        <v>193.97012045085953</v>
      </c>
      <c r="FH125" s="36">
        <f t="shared" ca="1" si="273"/>
        <v>2.235973951054997</v>
      </c>
      <c r="FI125" s="36">
        <f t="shared" ca="1" si="274"/>
        <v>-3.0867095986181381</v>
      </c>
      <c r="FJ125" s="36">
        <f t="shared" ca="1" si="275"/>
        <v>212.41564385412988</v>
      </c>
      <c r="FK125" s="36">
        <f t="shared" si="276"/>
        <v>0</v>
      </c>
      <c r="FL125" s="36">
        <f t="shared" si="277"/>
        <v>0</v>
      </c>
      <c r="FM125" s="36">
        <f t="shared" ca="1" si="278"/>
        <v>0</v>
      </c>
      <c r="FN125" s="36">
        <f t="shared" ca="1" si="306"/>
        <v>212.41564385412988</v>
      </c>
    </row>
    <row r="126" spans="2:172" x14ac:dyDescent="0.25">
      <c r="B126" s="2">
        <v>118</v>
      </c>
      <c r="C126" s="2">
        <f t="shared" si="279"/>
        <v>10</v>
      </c>
      <c r="D126" s="2">
        <f t="shared" si="303"/>
        <v>142</v>
      </c>
      <c r="E126" s="2">
        <f t="shared" si="280"/>
        <v>12</v>
      </c>
      <c r="F126" s="189">
        <f t="shared" si="304"/>
        <v>49309</v>
      </c>
      <c r="G126" s="2">
        <f t="shared" si="281"/>
        <v>12</v>
      </c>
      <c r="H126" s="187">
        <f t="shared" si="155"/>
        <v>44.416666666666671</v>
      </c>
      <c r="I126" s="186">
        <f t="shared" si="282"/>
        <v>44</v>
      </c>
      <c r="J126" s="2">
        <f t="shared" si="156"/>
        <v>0</v>
      </c>
      <c r="K126" s="2">
        <f t="shared" si="157"/>
        <v>1</v>
      </c>
      <c r="L126">
        <f t="shared" si="158"/>
        <v>2</v>
      </c>
      <c r="M126" s="190">
        <f t="shared" si="283"/>
        <v>1.4812900500000001E-3</v>
      </c>
      <c r="N126">
        <f t="shared" si="159"/>
        <v>1</v>
      </c>
      <c r="O126">
        <f t="shared" si="160"/>
        <v>100</v>
      </c>
      <c r="P126" s="58">
        <f t="shared" si="161"/>
        <v>6.6658052250000007E-3</v>
      </c>
      <c r="Q126" s="106">
        <f t="shared" si="162"/>
        <v>6.6658052250000007E-3</v>
      </c>
      <c r="R126" s="59">
        <f t="shared" si="163"/>
        <v>6.6658052250000007E-3</v>
      </c>
      <c r="S126" s="32">
        <f t="shared" si="284"/>
        <v>5.5718812368021897E-4</v>
      </c>
      <c r="T126">
        <f t="shared" si="164"/>
        <v>1</v>
      </c>
      <c r="U126" s="32">
        <f t="shared" si="285"/>
        <v>3.8830290000000002E-4</v>
      </c>
      <c r="V126">
        <f t="shared" si="165"/>
        <v>1</v>
      </c>
      <c r="W126">
        <f t="shared" si="166"/>
        <v>100</v>
      </c>
      <c r="X126" s="58">
        <f t="shared" si="167"/>
        <v>1.7473630500000001E-3</v>
      </c>
      <c r="Y126" s="58">
        <f t="shared" si="168"/>
        <v>1.7473630500000001E-3</v>
      </c>
      <c r="Z126" s="32">
        <f t="shared" si="169"/>
        <v>1.7473630500000001E-3</v>
      </c>
      <c r="AA126" s="32">
        <f t="shared" si="170"/>
        <v>1.4573033609810437E-4</v>
      </c>
      <c r="AB126" s="59">
        <f t="shared" si="171"/>
        <v>4.9056245199999996E-3</v>
      </c>
      <c r="AC126" s="59">
        <f t="shared" si="172"/>
        <v>4.9056245199999996E-3</v>
      </c>
      <c r="AD126">
        <f t="shared" si="173"/>
        <v>1</v>
      </c>
      <c r="AE126" s="59">
        <f t="shared" si="174"/>
        <v>4.9056245199999996E-3</v>
      </c>
      <c r="AF126" s="59">
        <f t="shared" si="175"/>
        <v>4.1758461800000006E-3</v>
      </c>
      <c r="AG126" s="59">
        <f t="shared" si="176"/>
        <v>4.1758461800000006E-3</v>
      </c>
      <c r="AH126">
        <f t="shared" si="177"/>
        <v>1</v>
      </c>
      <c r="AI126" s="59">
        <f t="shared" si="178"/>
        <v>4.1758461800000006E-3</v>
      </c>
      <c r="AJ126" s="59">
        <f t="shared" si="179"/>
        <v>0</v>
      </c>
      <c r="AK126" s="59">
        <f t="shared" si="180"/>
        <v>0</v>
      </c>
      <c r="AL126" s="59">
        <f t="shared" si="181"/>
        <v>0</v>
      </c>
      <c r="AM126" s="12">
        <f t="shared" si="286"/>
        <v>0.3170145023730942</v>
      </c>
      <c r="AN126" s="12">
        <f t="shared" si="287"/>
        <v>0</v>
      </c>
      <c r="AO126" s="66">
        <f t="shared" si="182"/>
        <v>1.7663671575668269E-4</v>
      </c>
      <c r="AP126" s="66">
        <f t="shared" si="183"/>
        <v>4.6198629978804326E-5</v>
      </c>
      <c r="AQ126" s="59">
        <f t="shared" si="184"/>
        <v>1.5551541160370489E-3</v>
      </c>
      <c r="AR126" s="59">
        <f t="shared" si="185"/>
        <v>1.3238037987392864E-3</v>
      </c>
      <c r="AS126" s="59">
        <f t="shared" si="186"/>
        <v>0</v>
      </c>
      <c r="AT126" s="12">
        <f t="shared" si="187"/>
        <v>0.31391270911258234</v>
      </c>
      <c r="AU126" s="59">
        <f t="shared" si="288"/>
        <v>0</v>
      </c>
      <c r="AV126" s="59">
        <f t="shared" si="289"/>
        <v>-3.1441863002079629E-17</v>
      </c>
      <c r="AW126" s="70">
        <f t="shared" si="188"/>
        <v>0</v>
      </c>
      <c r="AX126" s="20">
        <f t="shared" si="189"/>
        <v>200000</v>
      </c>
      <c r="AY126" s="20">
        <f t="shared" si="190"/>
        <v>0</v>
      </c>
      <c r="AZ126" s="20">
        <f t="shared" si="191"/>
        <v>0</v>
      </c>
      <c r="BA126" s="20">
        <f t="shared" si="192"/>
        <v>200000</v>
      </c>
      <c r="BB126" s="36">
        <f t="shared" si="193"/>
        <v>1</v>
      </c>
      <c r="BC126" s="36">
        <f t="shared" si="194"/>
        <v>0</v>
      </c>
      <c r="BD126" s="80">
        <f t="shared" si="195"/>
        <v>35.327343151336535</v>
      </c>
      <c r="BE126" s="36">
        <f t="shared" si="196"/>
        <v>0</v>
      </c>
      <c r="BF126" s="36">
        <f t="shared" si="197"/>
        <v>0</v>
      </c>
      <c r="BG126" s="36">
        <f t="shared" si="198"/>
        <v>35.327343151336535</v>
      </c>
      <c r="BH126" s="36">
        <f t="shared" si="199"/>
        <v>9.2397259957608657</v>
      </c>
      <c r="BI126" s="36">
        <f t="shared" si="200"/>
        <v>0</v>
      </c>
      <c r="BJ126" s="36">
        <f t="shared" si="201"/>
        <v>0</v>
      </c>
      <c r="BK126" s="36">
        <f t="shared" si="202"/>
        <v>9.2397259957608657</v>
      </c>
      <c r="BL126" s="68">
        <f ca="1">IF(OR(AT126=0,E126&gt;ProjTerm),0,VLOOKUP(D126,'Life Events'!$AE$5:$AI$1206,5,FALSE))</f>
        <v>4.2718148031689138E-3</v>
      </c>
      <c r="BM126" s="93">
        <f t="shared" ca="1" si="203"/>
        <v>4.2718148031689138E-3</v>
      </c>
      <c r="BN126" s="93">
        <f t="shared" ca="1" si="204"/>
        <v>1.3409769576899864E-3</v>
      </c>
      <c r="BO126" s="36">
        <f t="shared" ca="1" si="205"/>
        <v>0.20403877277415505</v>
      </c>
      <c r="BP126" s="36">
        <f t="shared" si="206"/>
        <v>1.8631169871802102E-2</v>
      </c>
      <c r="BQ126" s="36">
        <f t="shared" si="207"/>
        <v>98.304513581377122</v>
      </c>
      <c r="BR126" s="36">
        <f t="shared" si="208"/>
        <v>154.78110000000001</v>
      </c>
      <c r="BS126" s="36">
        <f t="shared" si="209"/>
        <v>152.15680747090491</v>
      </c>
      <c r="BT126" s="36">
        <f t="shared" si="210"/>
        <v>47.76395564311337</v>
      </c>
      <c r="BU126" s="70" cm="1">
        <f t="array" ref="BU126">IF(AND(ActInt=1,$J126=0),INDEX(Tbl_FwdNom,$B126-IVP,MATCH(ValnDt,Tbl_FwdNom_Cols)),INDEX(Tbl_FwdNom,$B126,MATCH(StartDt,Tbl_FwdNom_Cols)))</f>
        <v>14.802297775</v>
      </c>
      <c r="BV126" s="70" cm="1">
        <f t="array" ref="BV126">INDEX(Tbl_FwdReal,$B126,MATCH(StartDt,Tbl_FwdReal_Cols))</f>
        <v>5.0760000459999999</v>
      </c>
      <c r="BW126" s="70" cm="1">
        <f t="array" ref="BW126">IF(RunType&lt;&gt;"OPN",INDEX(Tbl_FwdReal,$B126,MATCH(ValnDt,Tbl_FwdReal_Cols)),IF(AND($J126=0,ActInt=1),INDEX(Tbl_FwdReal,$B126-IVP,MATCH(ValnDt,Tbl_FwdReal_Cols)),-999))*$K126</f>
        <v>5.0760000459999999</v>
      </c>
      <c r="BX126" s="70">
        <f t="shared" si="211"/>
        <v>5.0760000459999996E-2</v>
      </c>
      <c r="BY126" s="70">
        <f t="shared" si="290"/>
        <v>9.2564407902299584E-2</v>
      </c>
      <c r="BZ126" s="64">
        <f t="shared" si="305"/>
        <v>7.4045793904411461E-3</v>
      </c>
      <c r="CA126" s="70" cm="1">
        <f t="array" ref="CA126">IF($J126=1,CA125*(1+INDEX(Tbl_CPI,$B126,MATCH(IF(RunType="OPN",StartDt,ValnDt),Tbl_CPI_Cols))),0)</f>
        <v>0</v>
      </c>
      <c r="CB126" s="70">
        <f t="shared" si="291"/>
        <v>1.774720269494781</v>
      </c>
      <c r="CC126" s="70">
        <f t="shared" si="292"/>
        <v>1.6516517736324683</v>
      </c>
      <c r="CD126" s="36">
        <f t="shared" si="212"/>
        <v>10.538270252536293</v>
      </c>
      <c r="CE126" s="36">
        <f t="shared" si="213"/>
        <v>1.5748229573238657</v>
      </c>
      <c r="CF126" s="36">
        <f t="shared" si="214"/>
        <v>0</v>
      </c>
      <c r="CG126" s="36">
        <f t="shared" si="215"/>
        <v>3.8400262161227245</v>
      </c>
      <c r="CH126" s="36">
        <f t="shared" si="216"/>
        <v>3.3407844999809746</v>
      </c>
      <c r="CI126" s="36">
        <f t="shared" si="217"/>
        <v>0</v>
      </c>
      <c r="CJ126" s="36">
        <f t="shared" si="218"/>
        <v>0</v>
      </c>
      <c r="CK126" s="36">
        <f t="shared" si="219"/>
        <v>0</v>
      </c>
      <c r="CL126" s="36">
        <f t="shared" si="220"/>
        <v>0.49924171614174984</v>
      </c>
      <c r="CM126" s="36">
        <f t="shared" si="221"/>
        <v>3.8400262161227245</v>
      </c>
      <c r="CN126" s="36">
        <f t="shared" ca="1" si="222"/>
        <v>-3.0114788931136163</v>
      </c>
      <c r="CO126" s="20">
        <f t="shared" si="223"/>
        <v>120000</v>
      </c>
      <c r="CP126" s="20">
        <f t="shared" si="224"/>
        <v>2</v>
      </c>
      <c r="CQ126" s="64">
        <f t="shared" si="225"/>
        <v>2.1211625999999996E-3</v>
      </c>
      <c r="CR126" s="64">
        <f t="shared" si="226"/>
        <v>9.5452316999999984E-3</v>
      </c>
      <c r="CS126" s="36">
        <f t="shared" si="227"/>
        <v>30.392965152480848</v>
      </c>
      <c r="CT126" s="36">
        <f t="shared" si="228"/>
        <v>21.196405890801923</v>
      </c>
      <c r="CU126" s="36">
        <f t="shared" si="229"/>
        <v>5.5438355974565194</v>
      </c>
      <c r="CV126" s="36">
        <f t="shared" si="293"/>
        <v>26.740241488258441</v>
      </c>
      <c r="CW126" s="36">
        <f t="shared" si="230"/>
        <v>0</v>
      </c>
      <c r="CX126" s="36">
        <f t="shared" si="231"/>
        <v>0</v>
      </c>
      <c r="CY126" s="36">
        <f t="shared" si="232"/>
        <v>0</v>
      </c>
      <c r="CZ126" s="36">
        <f t="shared" si="294"/>
        <v>0</v>
      </c>
      <c r="DA126" s="64">
        <f t="shared" si="233"/>
        <v>1.156986179912689E-2</v>
      </c>
      <c r="DB126" s="70">
        <f t="shared" si="295"/>
        <v>0.98856246885553778</v>
      </c>
      <c r="DC126" s="70">
        <f>PRODUCT($DB$8:DB126)</f>
        <v>0.34858690319132712</v>
      </c>
      <c r="DD126" s="36">
        <f t="shared" si="234"/>
        <v>2195.3780740304596</v>
      </c>
      <c r="DE126" s="36">
        <f t="shared" si="235"/>
        <v>2409.9156270142435</v>
      </c>
      <c r="DF126" s="36">
        <f t="shared" si="236"/>
        <v>446.52962117089913</v>
      </c>
      <c r="DG126" s="36">
        <f t="shared" si="237"/>
        <v>1.1941309506529518</v>
      </c>
      <c r="DH126" s="36">
        <f t="shared" ca="1" si="238"/>
        <v>4.0098322554192363</v>
      </c>
      <c r="DI126" s="36">
        <f t="shared" si="239"/>
        <v>245.66443098030791</v>
      </c>
      <c r="DJ126" s="36">
        <f t="shared" ca="1" si="240"/>
        <v>909.54730643975688</v>
      </c>
      <c r="DK126" s="36">
        <f t="shared" si="241"/>
        <v>0</v>
      </c>
      <c r="DL126" s="36">
        <f t="shared" si="242"/>
        <v>0</v>
      </c>
      <c r="DM126" s="36">
        <f t="shared" ca="1" si="243"/>
        <v>909.54730643975688</v>
      </c>
      <c r="DN126" s="36">
        <f t="shared" ca="1" si="296"/>
        <v>909.54730643976188</v>
      </c>
      <c r="DO126" s="64" cm="1">
        <f t="array" ref="DO126">IFERROR(INDEX(Tbl_FwdNom,$B126,MATCH(LIDt,Tbl_FwdNom_Cols,0)),0)</f>
        <v>13.302121659999999</v>
      </c>
      <c r="DP126" s="64">
        <f t="shared" ca="1" si="297"/>
        <v>14.99481437</v>
      </c>
      <c r="DQ126" s="64">
        <f t="shared" ca="1" si="244"/>
        <v>1.1711115117203574E-2</v>
      </c>
      <c r="DR126" s="70">
        <f t="shared" ca="1" si="245"/>
        <v>0.9884244475105457</v>
      </c>
      <c r="DS126" s="70">
        <f ca="1">PRODUCT($DR$8:DR126)</f>
        <v>0.30361759798173432</v>
      </c>
      <c r="DT126" s="36">
        <f t="shared" ca="1" si="246"/>
        <v>2677.2858745473891</v>
      </c>
      <c r="DU126" s="36">
        <f t="shared" ca="1" si="247"/>
        <v>478.54903812101196</v>
      </c>
      <c r="DV126" s="36">
        <f t="shared" ca="1" si="248"/>
        <v>1.3192901725537418</v>
      </c>
      <c r="DW126" s="36">
        <f t="shared" ca="1" si="249"/>
        <v>4.1308053935558844</v>
      </c>
      <c r="DX126" s="36">
        <f t="shared" ca="1" si="250"/>
        <v>2339.7911826164636</v>
      </c>
      <c r="DY126" s="36">
        <f t="shared" ca="1" si="251"/>
        <v>24.711199227116232</v>
      </c>
      <c r="DZ126" s="36">
        <f t="shared" ca="1" si="252"/>
        <v>242.79331285130135</v>
      </c>
      <c r="EA126" s="36">
        <f t="shared" ca="1" si="253"/>
        <v>0</v>
      </c>
      <c r="EB126" s="36">
        <f t="shared" ca="1" si="254"/>
        <v>1086.3597573513571</v>
      </c>
      <c r="EC126" s="36">
        <f t="shared" ca="1" si="255"/>
        <v>0</v>
      </c>
      <c r="ED126" s="36">
        <f t="shared" ca="1" si="256"/>
        <v>0</v>
      </c>
      <c r="EE126" s="36">
        <f t="shared" ca="1" si="298"/>
        <v>0</v>
      </c>
      <c r="EF126" s="36">
        <f t="shared" ca="1" si="257"/>
        <v>1086.3597573513571</v>
      </c>
      <c r="EG126" s="64"/>
      <c r="EH126" s="64"/>
      <c r="EI126" s="64"/>
      <c r="EJ126" s="70"/>
      <c r="EK126" s="70"/>
      <c r="EL126" s="70"/>
      <c r="EM126" s="70"/>
      <c r="EN126" s="70"/>
      <c r="EO126" s="36">
        <f t="shared" ca="1" si="258"/>
        <v>10.368531761135603</v>
      </c>
      <c r="EP126" s="36">
        <f t="shared" ca="1" si="259"/>
        <v>0</v>
      </c>
      <c r="EQ126" s="36">
        <f t="shared" si="260"/>
        <v>76.242590197975389</v>
      </c>
      <c r="ER126" s="36">
        <f t="shared" si="261"/>
        <v>13.159732835380044</v>
      </c>
      <c r="ES126" s="36">
        <f t="shared" si="262"/>
        <v>-12.017872791515321</v>
      </c>
      <c r="ET126" s="36">
        <f t="shared" ca="1" si="263"/>
        <v>0</v>
      </c>
      <c r="EU126" s="36">
        <f t="shared" ca="1" si="299"/>
        <v>13.159732835380044</v>
      </c>
      <c r="EV126" s="36">
        <f t="shared" si="264"/>
        <v>4.0552024153464208</v>
      </c>
      <c r="EW126" s="36">
        <f t="shared" si="265"/>
        <v>99.661859354594554</v>
      </c>
      <c r="EX126" s="36">
        <f t="shared" ca="1" si="300"/>
        <v>193.11938480329638</v>
      </c>
      <c r="EY126" s="36">
        <f t="shared" si="266"/>
        <v>0</v>
      </c>
      <c r="EZ126" s="36">
        <f t="shared" si="267"/>
        <v>0</v>
      </c>
      <c r="FA126" s="36">
        <f t="shared" si="268"/>
        <v>0</v>
      </c>
      <c r="FB126" s="36">
        <f t="shared" si="269"/>
        <v>0</v>
      </c>
      <c r="FC126" s="36">
        <f t="shared" si="301"/>
        <v>0</v>
      </c>
      <c r="FD126" s="36">
        <f t="shared" si="270"/>
        <v>0</v>
      </c>
      <c r="FE126" s="36">
        <f t="shared" si="271"/>
        <v>0</v>
      </c>
      <c r="FF126" s="36">
        <f t="shared" si="302"/>
        <v>0</v>
      </c>
      <c r="FG126" s="36">
        <f t="shared" ca="1" si="272"/>
        <v>193.11938480329638</v>
      </c>
      <c r="FH126" s="36">
        <f t="shared" ca="1" si="273"/>
        <v>2.234364592906545</v>
      </c>
      <c r="FI126" s="36">
        <f t="shared" ca="1" si="274"/>
        <v>-3.0560526079802774</v>
      </c>
      <c r="FJ126" s="36">
        <f t="shared" ca="1" si="275"/>
        <v>211.84721530402021</v>
      </c>
      <c r="FK126" s="36">
        <f t="shared" si="276"/>
        <v>0</v>
      </c>
      <c r="FL126" s="36">
        <f t="shared" si="277"/>
        <v>0</v>
      </c>
      <c r="FM126" s="36">
        <f t="shared" ca="1" si="278"/>
        <v>0</v>
      </c>
      <c r="FN126" s="36">
        <f t="shared" ca="1" si="306"/>
        <v>211.84721530402021</v>
      </c>
    </row>
    <row r="127" spans="2:172" x14ac:dyDescent="0.25">
      <c r="B127" s="2">
        <v>119</v>
      </c>
      <c r="C127" s="2">
        <f t="shared" si="279"/>
        <v>10</v>
      </c>
      <c r="D127" s="2">
        <f t="shared" si="303"/>
        <v>143</v>
      </c>
      <c r="E127" s="2">
        <f t="shared" si="280"/>
        <v>12</v>
      </c>
      <c r="F127" s="189">
        <f t="shared" si="304"/>
        <v>49340</v>
      </c>
      <c r="G127" s="2">
        <f t="shared" si="281"/>
        <v>1</v>
      </c>
      <c r="H127" s="187">
        <f t="shared" si="155"/>
        <v>44.5</v>
      </c>
      <c r="I127" s="186">
        <f t="shared" si="282"/>
        <v>44</v>
      </c>
      <c r="J127" s="2">
        <f t="shared" si="156"/>
        <v>0</v>
      </c>
      <c r="K127" s="2">
        <f t="shared" si="157"/>
        <v>1</v>
      </c>
      <c r="L127">
        <f t="shared" si="158"/>
        <v>2</v>
      </c>
      <c r="M127" s="190">
        <f t="shared" si="283"/>
        <v>1.4812900500000001E-3</v>
      </c>
      <c r="N127">
        <f t="shared" si="159"/>
        <v>1</v>
      </c>
      <c r="O127">
        <f t="shared" si="160"/>
        <v>100</v>
      </c>
      <c r="P127" s="58">
        <f t="shared" si="161"/>
        <v>6.6658052250000007E-3</v>
      </c>
      <c r="Q127" s="106">
        <f t="shared" si="162"/>
        <v>6.6658052250000007E-3</v>
      </c>
      <c r="R127" s="59">
        <f t="shared" si="163"/>
        <v>6.6658052250000007E-3</v>
      </c>
      <c r="S127" s="32">
        <f t="shared" si="284"/>
        <v>5.5718812368021897E-4</v>
      </c>
      <c r="T127">
        <f t="shared" si="164"/>
        <v>1</v>
      </c>
      <c r="U127" s="32">
        <f t="shared" si="285"/>
        <v>3.8830290000000002E-4</v>
      </c>
      <c r="V127">
        <f t="shared" si="165"/>
        <v>1</v>
      </c>
      <c r="W127">
        <f t="shared" si="166"/>
        <v>100</v>
      </c>
      <c r="X127" s="58">
        <f t="shared" si="167"/>
        <v>1.7473630500000001E-3</v>
      </c>
      <c r="Y127" s="58">
        <f t="shared" si="168"/>
        <v>1.7473630500000001E-3</v>
      </c>
      <c r="Z127" s="32">
        <f t="shared" si="169"/>
        <v>1.7473630500000001E-3</v>
      </c>
      <c r="AA127" s="32">
        <f t="shared" si="170"/>
        <v>1.4573033609810437E-4</v>
      </c>
      <c r="AB127" s="59">
        <f t="shared" si="171"/>
        <v>4.9056245199999996E-3</v>
      </c>
      <c r="AC127" s="59">
        <f t="shared" si="172"/>
        <v>4.9056245199999996E-3</v>
      </c>
      <c r="AD127">
        <f t="shared" si="173"/>
        <v>1</v>
      </c>
      <c r="AE127" s="59">
        <f t="shared" si="174"/>
        <v>4.9056245199999996E-3</v>
      </c>
      <c r="AF127" s="59">
        <f t="shared" si="175"/>
        <v>4.1758461800000006E-3</v>
      </c>
      <c r="AG127" s="59">
        <f t="shared" si="176"/>
        <v>4.1758461800000006E-3</v>
      </c>
      <c r="AH127">
        <f t="shared" si="177"/>
        <v>1</v>
      </c>
      <c r="AI127" s="59">
        <f t="shared" si="178"/>
        <v>4.1758461800000006E-3</v>
      </c>
      <c r="AJ127" s="59">
        <f t="shared" si="179"/>
        <v>0</v>
      </c>
      <c r="AK127" s="59">
        <f t="shared" si="180"/>
        <v>0</v>
      </c>
      <c r="AL127" s="59">
        <f t="shared" si="181"/>
        <v>0</v>
      </c>
      <c r="AM127" s="12">
        <f t="shared" si="286"/>
        <v>0.31391270911258234</v>
      </c>
      <c r="AN127" s="12">
        <f t="shared" si="287"/>
        <v>0</v>
      </c>
      <c r="AO127" s="66">
        <f t="shared" si="182"/>
        <v>1.7490843338981412E-4</v>
      </c>
      <c r="AP127" s="66">
        <f t="shared" si="183"/>
        <v>4.5746604604443095E-5</v>
      </c>
      <c r="AQ127" s="59">
        <f t="shared" si="184"/>
        <v>1.5399378829623112E-3</v>
      </c>
      <c r="AR127" s="59">
        <f t="shared" si="185"/>
        <v>1.3108511872012283E-3</v>
      </c>
      <c r="AS127" s="59">
        <f t="shared" si="186"/>
        <v>0</v>
      </c>
      <c r="AT127" s="12">
        <f t="shared" si="187"/>
        <v>0.31084126500442461</v>
      </c>
      <c r="AU127" s="59">
        <f t="shared" si="288"/>
        <v>5.7462715141731735E-17</v>
      </c>
      <c r="AV127" s="59">
        <f t="shared" si="289"/>
        <v>0</v>
      </c>
      <c r="AW127" s="70">
        <f t="shared" si="188"/>
        <v>0</v>
      </c>
      <c r="AX127" s="20">
        <f t="shared" si="189"/>
        <v>200000</v>
      </c>
      <c r="AY127" s="20">
        <f t="shared" si="190"/>
        <v>0</v>
      </c>
      <c r="AZ127" s="20">
        <f t="shared" si="191"/>
        <v>0</v>
      </c>
      <c r="BA127" s="20">
        <f t="shared" si="192"/>
        <v>200000</v>
      </c>
      <c r="BB127" s="36">
        <f t="shared" si="193"/>
        <v>1</v>
      </c>
      <c r="BC127" s="36">
        <f t="shared" si="194"/>
        <v>0</v>
      </c>
      <c r="BD127" s="80">
        <f t="shared" si="195"/>
        <v>34.981686677962827</v>
      </c>
      <c r="BE127" s="36">
        <f t="shared" si="196"/>
        <v>0</v>
      </c>
      <c r="BF127" s="36">
        <f t="shared" si="197"/>
        <v>0</v>
      </c>
      <c r="BG127" s="36">
        <f t="shared" si="198"/>
        <v>34.981686677962827</v>
      </c>
      <c r="BH127" s="36">
        <f t="shared" si="199"/>
        <v>9.1493209208886181</v>
      </c>
      <c r="BI127" s="36">
        <f t="shared" si="200"/>
        <v>0</v>
      </c>
      <c r="BJ127" s="36">
        <f t="shared" si="201"/>
        <v>0</v>
      </c>
      <c r="BK127" s="36">
        <f t="shared" si="202"/>
        <v>9.1493209208886181</v>
      </c>
      <c r="BL127" s="68">
        <f ca="1">IF(OR(AT127=0,E127&gt;ProjTerm),0,VLOOKUP(D127,'Life Events'!$AE$5:$AI$1206,5,FALSE))</f>
        <v>4.2718148031689138E-3</v>
      </c>
      <c r="BM127" s="93">
        <f t="shared" ca="1" si="203"/>
        <v>4.2718148031689138E-3</v>
      </c>
      <c r="BN127" s="93">
        <f t="shared" ca="1" si="204"/>
        <v>1.3278563172816522E-3</v>
      </c>
      <c r="BO127" s="36">
        <f t="shared" ca="1" si="205"/>
        <v>0.20204237801764918</v>
      </c>
      <c r="BP127" s="36">
        <f t="shared" si="206"/>
        <v>1.8448875255274447E-2</v>
      </c>
      <c r="BQ127" s="36">
        <f t="shared" si="207"/>
        <v>98.304513581377122</v>
      </c>
      <c r="BR127" s="36">
        <f t="shared" si="208"/>
        <v>154.78110000000001</v>
      </c>
      <c r="BS127" s="36">
        <f t="shared" si="209"/>
        <v>152.15680747090491</v>
      </c>
      <c r="BT127" s="36">
        <f t="shared" si="210"/>
        <v>47.296614513290763</v>
      </c>
      <c r="BU127" s="70" cm="1">
        <f t="array" ref="BU127">IF(AND(ActInt=1,$J127=0),INDEX(Tbl_FwdNom,$B127-IVP,MATCH(ValnDt,Tbl_FwdNom_Cols)),INDEX(Tbl_FwdNom,$B127,MATCH(StartDt,Tbl_FwdNom_Cols)))</f>
        <v>14.86303835</v>
      </c>
      <c r="BV127" s="70" cm="1">
        <f t="array" ref="BV127">INDEX(Tbl_FwdReal,$B127,MATCH(StartDt,Tbl_FwdReal_Cols))</f>
        <v>5.077238522</v>
      </c>
      <c r="BW127" s="70" cm="1">
        <f t="array" ref="BW127">IF(RunType&lt;&gt;"OPN",INDEX(Tbl_FwdReal,$B127,MATCH(ValnDt,Tbl_FwdReal_Cols)),IF(AND($J127=0,ActInt=1),INDEX(Tbl_FwdReal,$B127-IVP,MATCH(ValnDt,Tbl_FwdReal_Cols)),-999))*$K127</f>
        <v>5.077238522</v>
      </c>
      <c r="BX127" s="70">
        <f t="shared" si="211"/>
        <v>5.0772385220000001E-2</v>
      </c>
      <c r="BY127" s="70">
        <f t="shared" si="290"/>
        <v>9.3129587012806381E-2</v>
      </c>
      <c r="BZ127" s="64">
        <f t="shared" si="305"/>
        <v>7.4479962874076655E-3</v>
      </c>
      <c r="CA127" s="70" cm="1">
        <f t="array" ref="CA127">IF($J127=1,CA126*(1+INDEX(Tbl_CPI,$B127,MATCH(IF(RunType="OPN",StartDt,ValnDt),Tbl_CPI_Cols))),0)</f>
        <v>0</v>
      </c>
      <c r="CB127" s="70">
        <f t="shared" si="291"/>
        <v>1.7879383794731654</v>
      </c>
      <c r="CC127" s="70">
        <f t="shared" si="292"/>
        <v>1.6516517736324683</v>
      </c>
      <c r="CD127" s="36">
        <f t="shared" si="212"/>
        <v>10.538270252536293</v>
      </c>
      <c r="CE127" s="36">
        <f t="shared" si="213"/>
        <v>1.5748229573238657</v>
      </c>
      <c r="CF127" s="36">
        <f t="shared" si="214"/>
        <v>0</v>
      </c>
      <c r="CG127" s="36">
        <f t="shared" si="215"/>
        <v>3.8024539052404283</v>
      </c>
      <c r="CH127" s="36">
        <f t="shared" si="216"/>
        <v>3.3080969643342049</v>
      </c>
      <c r="CI127" s="36">
        <f t="shared" si="217"/>
        <v>0</v>
      </c>
      <c r="CJ127" s="36">
        <f t="shared" si="218"/>
        <v>0</v>
      </c>
      <c r="CK127" s="36">
        <f t="shared" si="219"/>
        <v>0</v>
      </c>
      <c r="CL127" s="36">
        <f t="shared" si="220"/>
        <v>0.49435694090622334</v>
      </c>
      <c r="CM127" s="36">
        <f t="shared" si="221"/>
        <v>3.8024539052404283</v>
      </c>
      <c r="CN127" s="36">
        <f t="shared" ca="1" si="222"/>
        <v>-2.9820134116769421</v>
      </c>
      <c r="CO127" s="20">
        <f t="shared" si="223"/>
        <v>120000</v>
      </c>
      <c r="CP127" s="20">
        <f t="shared" si="224"/>
        <v>2</v>
      </c>
      <c r="CQ127" s="64">
        <f t="shared" si="225"/>
        <v>2.1211625999999996E-3</v>
      </c>
      <c r="CR127" s="64">
        <f t="shared" si="226"/>
        <v>9.5452316999999984E-3</v>
      </c>
      <c r="CS127" s="36">
        <f t="shared" si="227"/>
        <v>30.095588553709391</v>
      </c>
      <c r="CT127" s="36">
        <f t="shared" si="228"/>
        <v>20.989012006777696</v>
      </c>
      <c r="CU127" s="36">
        <f t="shared" si="229"/>
        <v>5.4895925525331712</v>
      </c>
      <c r="CV127" s="36">
        <f t="shared" si="293"/>
        <v>26.478604559310867</v>
      </c>
      <c r="CW127" s="36">
        <f t="shared" si="230"/>
        <v>0</v>
      </c>
      <c r="CX127" s="36">
        <f t="shared" si="231"/>
        <v>0</v>
      </c>
      <c r="CY127" s="36">
        <f t="shared" si="232"/>
        <v>0</v>
      </c>
      <c r="CZ127" s="36">
        <f t="shared" si="294"/>
        <v>0</v>
      </c>
      <c r="DA127" s="64">
        <f t="shared" si="233"/>
        <v>1.16144518184782E-2</v>
      </c>
      <c r="DB127" s="70">
        <f t="shared" si="295"/>
        <v>0.98851889492325851</v>
      </c>
      <c r="DC127" s="70">
        <f>PRODUCT($DB$8:DB127)</f>
        <v>0.3445847403274116</v>
      </c>
      <c r="DD127" s="36">
        <f t="shared" si="234"/>
        <v>2173.5795723813389</v>
      </c>
      <c r="DE127" s="36">
        <f t="shared" si="235"/>
        <v>2402.9237892728352</v>
      </c>
      <c r="DF127" s="36">
        <f t="shared" si="236"/>
        <v>442.56649702062327</v>
      </c>
      <c r="DG127" s="36">
        <f t="shared" si="237"/>
        <v>1.1895512517889897</v>
      </c>
      <c r="DH127" s="36">
        <f t="shared" ca="1" si="238"/>
        <v>3.8543618809323341</v>
      </c>
      <c r="DI127" s="36">
        <f t="shared" si="239"/>
        <v>244.67107135452773</v>
      </c>
      <c r="DJ127" s="36">
        <f t="shared" ca="1" si="240"/>
        <v>919.24659589579051</v>
      </c>
      <c r="DK127" s="36">
        <f t="shared" si="241"/>
        <v>0</v>
      </c>
      <c r="DL127" s="36">
        <f t="shared" si="242"/>
        <v>0</v>
      </c>
      <c r="DM127" s="36">
        <f t="shared" ca="1" si="243"/>
        <v>919.24659589579051</v>
      </c>
      <c r="DN127" s="36">
        <f t="shared" ca="1" si="296"/>
        <v>919.24659589579517</v>
      </c>
      <c r="DO127" s="64" cm="1">
        <f t="array" ref="DO127">IFERROR(INDEX(Tbl_FwdNom,$B127,MATCH(LIDt,Tbl_FwdNom_Cols,0)),0)</f>
        <v>13.34836224</v>
      </c>
      <c r="DP127" s="64">
        <f t="shared" ca="1" si="297"/>
        <v>15.04137006</v>
      </c>
      <c r="DQ127" s="64">
        <f t="shared" ca="1" si="244"/>
        <v>1.1745241417946861E-2</v>
      </c>
      <c r="DR127" s="70">
        <f t="shared" ca="1" si="245"/>
        <v>0.98839110782326378</v>
      </c>
      <c r="DS127" s="70">
        <f ca="1">PRODUCT($DR$8:DR127)</f>
        <v>0.30009293402380471</v>
      </c>
      <c r="DT127" s="36">
        <f t="shared" ca="1" si="246"/>
        <v>2673.7495568108443</v>
      </c>
      <c r="DU127" s="36">
        <f t="shared" ca="1" si="247"/>
        <v>475.02039118318089</v>
      </c>
      <c r="DV127" s="36">
        <f t="shared" ca="1" si="248"/>
        <v>1.3163366788754358</v>
      </c>
      <c r="DW127" s="36">
        <f t="shared" ca="1" si="249"/>
        <v>3.9772803221361062</v>
      </c>
      <c r="DX127" s="36">
        <f t="shared" ca="1" si="250"/>
        <v>2319.9759804105865</v>
      </c>
      <c r="DY127" s="36">
        <f t="shared" ca="1" si="251"/>
        <v>24.501274945241892</v>
      </c>
      <c r="DZ127" s="36">
        <f t="shared" ca="1" si="252"/>
        <v>242.2980275635887</v>
      </c>
      <c r="EA127" s="36">
        <f t="shared" ca="1" si="253"/>
        <v>0</v>
      </c>
      <c r="EB127" s="36">
        <f t="shared" ca="1" si="254"/>
        <v>1098.2542137355301</v>
      </c>
      <c r="EC127" s="36">
        <f t="shared" ca="1" si="255"/>
        <v>0</v>
      </c>
      <c r="ED127" s="36">
        <f t="shared" ca="1" si="256"/>
        <v>0</v>
      </c>
      <c r="EE127" s="36">
        <f t="shared" ca="1" si="298"/>
        <v>0</v>
      </c>
      <c r="EF127" s="36">
        <f t="shared" ca="1" si="257"/>
        <v>1098.2542137355301</v>
      </c>
      <c r="EG127" s="64"/>
      <c r="EH127" s="64"/>
      <c r="EI127" s="64"/>
      <c r="EJ127" s="70"/>
      <c r="EK127" s="70"/>
      <c r="EL127" s="70"/>
      <c r="EM127" s="70"/>
      <c r="EN127" s="70"/>
      <c r="EO127" s="36">
        <f t="shared" ca="1" si="258"/>
        <v>10.519729949596783</v>
      </c>
      <c r="EP127" s="36">
        <f t="shared" ca="1" si="259"/>
        <v>0</v>
      </c>
      <c r="EQ127" s="36">
        <f t="shared" si="260"/>
        <v>75.950186669263346</v>
      </c>
      <c r="ER127" s="36">
        <f t="shared" si="261"/>
        <v>13.029066294929736</v>
      </c>
      <c r="ES127" s="36">
        <f t="shared" si="262"/>
        <v>-11.898544087742755</v>
      </c>
      <c r="ET127" s="36">
        <f t="shared" ca="1" si="263"/>
        <v>0</v>
      </c>
      <c r="EU127" s="36">
        <f t="shared" ca="1" si="299"/>
        <v>13.029066294929736</v>
      </c>
      <c r="EV127" s="36">
        <f t="shared" si="264"/>
        <v>4.0388049485348976</v>
      </c>
      <c r="EW127" s="36">
        <f t="shared" si="265"/>
        <v>99.279638875494655</v>
      </c>
      <c r="EX127" s="36">
        <f t="shared" ca="1" si="300"/>
        <v>192.29769678822265</v>
      </c>
      <c r="EY127" s="36">
        <f t="shared" si="266"/>
        <v>0</v>
      </c>
      <c r="EZ127" s="36">
        <f t="shared" si="267"/>
        <v>0</v>
      </c>
      <c r="FA127" s="36">
        <f t="shared" si="268"/>
        <v>0</v>
      </c>
      <c r="FB127" s="36">
        <f t="shared" si="269"/>
        <v>0</v>
      </c>
      <c r="FC127" s="36">
        <f t="shared" si="301"/>
        <v>0</v>
      </c>
      <c r="FD127" s="36">
        <f t="shared" si="270"/>
        <v>0</v>
      </c>
      <c r="FE127" s="36">
        <f t="shared" si="271"/>
        <v>0</v>
      </c>
      <c r="FF127" s="36">
        <f t="shared" si="302"/>
        <v>0</v>
      </c>
      <c r="FG127" s="36">
        <f t="shared" ca="1" si="272"/>
        <v>192.29769678822265</v>
      </c>
      <c r="FH127" s="36">
        <f t="shared" ca="1" si="273"/>
        <v>2.233432334151142</v>
      </c>
      <c r="FI127" s="36">
        <f t="shared" ca="1" si="274"/>
        <v>-3.026247311854358</v>
      </c>
      <c r="FJ127" s="36">
        <f t="shared" ca="1" si="275"/>
        <v>211.30916467963135</v>
      </c>
      <c r="FK127" s="36">
        <f t="shared" si="276"/>
        <v>0</v>
      </c>
      <c r="FL127" s="36">
        <f t="shared" si="277"/>
        <v>0</v>
      </c>
      <c r="FM127" s="36">
        <f t="shared" ca="1" si="278"/>
        <v>0</v>
      </c>
      <c r="FN127" s="36">
        <f t="shared" ca="1" si="306"/>
        <v>211.30916467963135</v>
      </c>
    </row>
    <row r="128" spans="2:172" x14ac:dyDescent="0.25">
      <c r="B128" s="2">
        <v>120</v>
      </c>
      <c r="C128" s="2">
        <f>IF(B128&lt;=0,0,ROUNDUP(B128/12,0))</f>
        <v>10</v>
      </c>
      <c r="D128" s="2">
        <f t="shared" si="303"/>
        <v>144</v>
      </c>
      <c r="E128" s="2">
        <f t="shared" si="280"/>
        <v>12</v>
      </c>
      <c r="F128" s="189">
        <f t="shared" si="304"/>
        <v>49368</v>
      </c>
      <c r="G128" s="2">
        <f t="shared" si="281"/>
        <v>2</v>
      </c>
      <c r="H128" s="187">
        <f t="shared" si="155"/>
        <v>44.583333333333336</v>
      </c>
      <c r="I128" s="186">
        <f t="shared" si="282"/>
        <v>44</v>
      </c>
      <c r="J128" s="2">
        <f t="shared" si="156"/>
        <v>0</v>
      </c>
      <c r="K128" s="2">
        <f t="shared" si="157"/>
        <v>1</v>
      </c>
      <c r="L128">
        <f t="shared" si="158"/>
        <v>2</v>
      </c>
      <c r="M128" s="190">
        <f t="shared" si="283"/>
        <v>1.4812900500000001E-3</v>
      </c>
      <c r="N128">
        <f t="shared" si="159"/>
        <v>1</v>
      </c>
      <c r="O128">
        <f t="shared" si="160"/>
        <v>100</v>
      </c>
      <c r="P128" s="58">
        <f t="shared" si="161"/>
        <v>6.6658052250000007E-3</v>
      </c>
      <c r="Q128" s="106">
        <f t="shared" si="162"/>
        <v>6.6658052250000007E-3</v>
      </c>
      <c r="R128" s="59">
        <f t="shared" si="163"/>
        <v>6.6658052250000007E-3</v>
      </c>
      <c r="S128" s="32">
        <f t="shared" si="284"/>
        <v>5.5718812368021897E-4</v>
      </c>
      <c r="T128">
        <f t="shared" si="164"/>
        <v>1</v>
      </c>
      <c r="U128" s="32">
        <f t="shared" si="285"/>
        <v>3.8830290000000002E-4</v>
      </c>
      <c r="V128">
        <f t="shared" si="165"/>
        <v>1</v>
      </c>
      <c r="W128">
        <f t="shared" si="166"/>
        <v>100</v>
      </c>
      <c r="X128" s="58">
        <f t="shared" si="167"/>
        <v>1.7473630500000001E-3</v>
      </c>
      <c r="Y128" s="58">
        <f t="shared" si="168"/>
        <v>1.7473630500000001E-3</v>
      </c>
      <c r="Z128" s="32">
        <f t="shared" si="169"/>
        <v>1.7473630500000001E-3</v>
      </c>
      <c r="AA128" s="32">
        <f t="shared" si="170"/>
        <v>1.4573033609810437E-4</v>
      </c>
      <c r="AB128" s="59">
        <f t="shared" si="171"/>
        <v>4.9056245199999996E-3</v>
      </c>
      <c r="AC128" s="59">
        <f t="shared" si="172"/>
        <v>4.9056245199999996E-3</v>
      </c>
      <c r="AD128">
        <f t="shared" si="173"/>
        <v>1</v>
      </c>
      <c r="AE128" s="59">
        <f t="shared" si="174"/>
        <v>4.9056245199999996E-3</v>
      </c>
      <c r="AF128" s="59">
        <f t="shared" si="175"/>
        <v>4.1758461800000006E-3</v>
      </c>
      <c r="AG128" s="59">
        <f t="shared" si="176"/>
        <v>4.1758461800000006E-3</v>
      </c>
      <c r="AH128">
        <f t="shared" si="177"/>
        <v>1</v>
      </c>
      <c r="AI128" s="59">
        <f t="shared" si="178"/>
        <v>4.1758461800000006E-3</v>
      </c>
      <c r="AJ128" s="59">
        <f t="shared" si="179"/>
        <v>0</v>
      </c>
      <c r="AK128" s="59">
        <f t="shared" si="180"/>
        <v>0</v>
      </c>
      <c r="AL128" s="59">
        <f t="shared" si="181"/>
        <v>0</v>
      </c>
      <c r="AM128" s="12">
        <f t="shared" si="286"/>
        <v>0.31084126500442461</v>
      </c>
      <c r="AN128" s="12">
        <f t="shared" si="287"/>
        <v>0</v>
      </c>
      <c r="AO128" s="66">
        <f t="shared" si="182"/>
        <v>1.7319706121020107E-4</v>
      </c>
      <c r="AP128" s="66">
        <f t="shared" si="183"/>
        <v>4.5299002022254727E-5</v>
      </c>
      <c r="AQ128" s="59">
        <f t="shared" si="184"/>
        <v>1.5248705314335231E-3</v>
      </c>
      <c r="AR128" s="59">
        <f t="shared" si="185"/>
        <v>1.2980253090550944E-3</v>
      </c>
      <c r="AS128" s="59">
        <f t="shared" si="186"/>
        <v>0</v>
      </c>
      <c r="AT128" s="12">
        <f t="shared" si="187"/>
        <v>0.3077998731007035</v>
      </c>
      <c r="AU128" s="59">
        <f t="shared" si="288"/>
        <v>0</v>
      </c>
      <c r="AV128" s="59">
        <f t="shared" si="289"/>
        <v>-2.927345865710862E-17</v>
      </c>
      <c r="AW128" s="70">
        <f t="shared" si="188"/>
        <v>0</v>
      </c>
      <c r="AX128" s="20">
        <f t="shared" si="189"/>
        <v>200000</v>
      </c>
      <c r="AY128" s="20">
        <f t="shared" si="190"/>
        <v>0</v>
      </c>
      <c r="AZ128" s="20">
        <f t="shared" si="191"/>
        <v>0</v>
      </c>
      <c r="BA128" s="20">
        <f t="shared" si="192"/>
        <v>200000</v>
      </c>
      <c r="BB128" s="36">
        <f t="shared" si="193"/>
        <v>1</v>
      </c>
      <c r="BC128" s="36">
        <f t="shared" si="194"/>
        <v>0</v>
      </c>
      <c r="BD128" s="80">
        <f t="shared" si="195"/>
        <v>34.639412242040216</v>
      </c>
      <c r="BE128" s="36">
        <f t="shared" si="196"/>
        <v>0</v>
      </c>
      <c r="BF128" s="36">
        <f t="shared" si="197"/>
        <v>0</v>
      </c>
      <c r="BG128" s="36">
        <f t="shared" si="198"/>
        <v>34.639412242040216</v>
      </c>
      <c r="BH128" s="36">
        <f t="shared" si="199"/>
        <v>9.0598004044509448</v>
      </c>
      <c r="BI128" s="36">
        <f t="shared" si="200"/>
        <v>0</v>
      </c>
      <c r="BJ128" s="36">
        <f t="shared" si="201"/>
        <v>0</v>
      </c>
      <c r="BK128" s="36">
        <f t="shared" si="202"/>
        <v>9.0598004044509448</v>
      </c>
      <c r="BL128" s="68">
        <f ca="1">IF(OR(AT128=0,E128&gt;ProjTerm),0,VLOOKUP(D128,'Life Events'!$AE$5:$AI$1206,5,FALSE))</f>
        <v>4.2718148031689147E-3</v>
      </c>
      <c r="BM128" s="93">
        <f t="shared" ca="1" si="203"/>
        <v>4.2718148031689147E-3</v>
      </c>
      <c r="BN128" s="93">
        <f t="shared" ca="1" si="204"/>
        <v>1.3148640543250987E-3</v>
      </c>
      <c r="BO128" s="36">
        <f t="shared" ca="1" si="205"/>
        <v>0.20006551676435749</v>
      </c>
      <c r="BP128" s="36">
        <f t="shared" si="206"/>
        <v>1.8268364280216647E-2</v>
      </c>
      <c r="BQ128" s="36">
        <f t="shared" si="207"/>
        <v>98.304513581377122</v>
      </c>
      <c r="BR128" s="36">
        <f t="shared" si="208"/>
        <v>154.78110000000001</v>
      </c>
      <c r="BS128" s="36">
        <f t="shared" si="209"/>
        <v>152.15680747090491</v>
      </c>
      <c r="BT128" s="36">
        <f t="shared" si="210"/>
        <v>46.833846030952706</v>
      </c>
      <c r="BU128" s="70" cm="1">
        <f t="array" ref="BU128">IF(AND(ActInt=1,$J128=0),INDEX(Tbl_FwdNom,$B128-IVP,MATCH(ValnDt,Tbl_FwdNom_Cols)),INDEX(Tbl_FwdNom,$B128,MATCH(StartDt,Tbl_FwdNom_Cols)))</f>
        <v>14.922807408000001</v>
      </c>
      <c r="BV128" s="70" cm="1">
        <f t="array" ref="BV128">INDEX(Tbl_FwdReal,$B128,MATCH(StartDt,Tbl_FwdReal_Cols))</f>
        <v>5.0784570259999997</v>
      </c>
      <c r="BW128" s="70" cm="1">
        <f t="array" ref="BW128">IF(RunType&lt;&gt;"OPN",INDEX(Tbl_FwdReal,$B128,MATCH(ValnDt,Tbl_FwdReal_Cols)),IF(AND($J128=0,ActInt=1),INDEX(Tbl_FwdReal,$B128-IVP,MATCH(ValnDt,Tbl_FwdReal_Cols)),-999))*$K128</f>
        <v>5.0784570259999997</v>
      </c>
      <c r="BX128" s="70">
        <f t="shared" si="211"/>
        <v>5.0784570259999995E-2</v>
      </c>
      <c r="BY128" s="70">
        <f t="shared" si="290"/>
        <v>9.3685715042086892E-2</v>
      </c>
      <c r="BZ128" s="64">
        <f t="shared" si="305"/>
        <v>7.4906978021018755E-3</v>
      </c>
      <c r="CA128" s="70" cm="1">
        <f t="array" ref="CA128">IF($J128=1,CA127*(1+INDEX(Tbl_CPI,$B128,MATCH(IF(RunType="OPN",StartDt,ValnDt),Tbl_CPI_Cols))),0)</f>
        <v>0</v>
      </c>
      <c r="CB128" s="70">
        <f t="shared" si="291"/>
        <v>1.8013312855625785</v>
      </c>
      <c r="CC128" s="70">
        <f t="shared" si="292"/>
        <v>1.8013312855625785</v>
      </c>
      <c r="CD128" s="36">
        <f t="shared" si="212"/>
        <v>10.538270252536293</v>
      </c>
      <c r="CE128" s="36">
        <f t="shared" si="213"/>
        <v>1.5748229573238657</v>
      </c>
      <c r="CF128" s="36">
        <f t="shared" si="214"/>
        <v>0</v>
      </c>
      <c r="CG128" s="36">
        <f t="shared" si="215"/>
        <v>3.7652492164694378</v>
      </c>
      <c r="CH128" s="36">
        <f t="shared" si="216"/>
        <v>3.2757292562568785</v>
      </c>
      <c r="CI128" s="36">
        <f t="shared" si="217"/>
        <v>0</v>
      </c>
      <c r="CJ128" s="36">
        <f t="shared" si="218"/>
        <v>0</v>
      </c>
      <c r="CK128" s="36">
        <f t="shared" si="219"/>
        <v>0</v>
      </c>
      <c r="CL128" s="36">
        <f t="shared" si="220"/>
        <v>0.48951996021255939</v>
      </c>
      <c r="CM128" s="36">
        <f t="shared" si="221"/>
        <v>3.7652492164694378</v>
      </c>
      <c r="CN128" s="36">
        <f t="shared" ca="1" si="222"/>
        <v>-2.9528362319774049</v>
      </c>
      <c r="CO128" s="20">
        <f t="shared" si="223"/>
        <v>120000</v>
      </c>
      <c r="CP128" s="20">
        <f t="shared" si="224"/>
        <v>2</v>
      </c>
      <c r="CQ128" s="64">
        <f t="shared" si="225"/>
        <v>2.1211625999999996E-3</v>
      </c>
      <c r="CR128" s="64">
        <f t="shared" si="226"/>
        <v>9.5452316999999984E-3</v>
      </c>
      <c r="CS128" s="36">
        <f t="shared" si="227"/>
        <v>29.801121603307333</v>
      </c>
      <c r="CT128" s="36">
        <f t="shared" si="228"/>
        <v>20.783647345224129</v>
      </c>
      <c r="CU128" s="36">
        <f t="shared" si="229"/>
        <v>5.4358802426705672</v>
      </c>
      <c r="CV128" s="36">
        <f t="shared" si="293"/>
        <v>26.219527587894696</v>
      </c>
      <c r="CW128" s="36">
        <f t="shared" si="230"/>
        <v>0</v>
      </c>
      <c r="CX128" s="36">
        <f t="shared" si="231"/>
        <v>0</v>
      </c>
      <c r="CY128" s="36">
        <f t="shared" si="232"/>
        <v>0</v>
      </c>
      <c r="CZ128" s="36">
        <f t="shared" si="294"/>
        <v>0</v>
      </c>
      <c r="DA128" s="64">
        <f t="shared" si="233"/>
        <v>1.1658307547571578E-2</v>
      </c>
      <c r="DB128" s="70">
        <f t="shared" si="295"/>
        <v>0.98847604229551256</v>
      </c>
      <c r="DC128" s="70">
        <f>PRODUCT($DB$8:DB128)</f>
        <v>0.34061376035426671</v>
      </c>
      <c r="DD128" s="36">
        <f t="shared" si="234"/>
        <v>2152.085985484327</v>
      </c>
      <c r="DE128" s="36">
        <f t="shared" si="235"/>
        <v>2396.2984015795137</v>
      </c>
      <c r="DF128" s="36">
        <f t="shared" si="236"/>
        <v>438.66627294869022</v>
      </c>
      <c r="DG128" s="36">
        <f t="shared" si="237"/>
        <v>1.1851510418457278</v>
      </c>
      <c r="DH128" s="36">
        <f t="shared" ca="1" si="238"/>
        <v>3.6992317003755222</v>
      </c>
      <c r="DI128" s="36">
        <f t="shared" si="239"/>
        <v>243.71437630254434</v>
      </c>
      <c r="DJ128" s="36">
        <f t="shared" ca="1" si="240"/>
        <v>929.10714600495089</v>
      </c>
      <c r="DK128" s="36">
        <f t="shared" si="241"/>
        <v>0</v>
      </c>
      <c r="DL128" s="36">
        <f t="shared" si="242"/>
        <v>0</v>
      </c>
      <c r="DM128" s="36">
        <f t="shared" ca="1" si="243"/>
        <v>929.10714600495089</v>
      </c>
      <c r="DN128" s="36">
        <f t="shared" ca="1" si="296"/>
        <v>929.10714600495555</v>
      </c>
      <c r="DO128" s="64" cm="1">
        <f t="array" ref="DO128">IFERROR(INDEX(Tbl_FwdNom,$B128,MATCH(LIDt,Tbl_FwdNom_Cols,0)),0)</f>
        <v>13.39093697</v>
      </c>
      <c r="DP128" s="64">
        <f t="shared" ca="1" si="297"/>
        <v>15.087179649999999</v>
      </c>
      <c r="DQ128" s="64">
        <f t="shared" ca="1" si="244"/>
        <v>1.1778808457040491E-2</v>
      </c>
      <c r="DR128" s="70">
        <f t="shared" ca="1" si="245"/>
        <v>0.98835831670065999</v>
      </c>
      <c r="DS128" s="70">
        <f ca="1">PRODUCT($DR$8:DR128)</f>
        <v>0.29659934712552982</v>
      </c>
      <c r="DT128" s="36">
        <f t="shared" ca="1" si="246"/>
        <v>2670.6037284605759</v>
      </c>
      <c r="DU128" s="36">
        <f t="shared" ca="1" si="247"/>
        <v>471.55576497966507</v>
      </c>
      <c r="DV128" s="36">
        <f t="shared" ca="1" si="248"/>
        <v>1.3135731922006697</v>
      </c>
      <c r="DW128" s="36">
        <f t="shared" ca="1" si="249"/>
        <v>3.8240624284661462</v>
      </c>
      <c r="DX128" s="36">
        <f t="shared" ca="1" si="250"/>
        <v>2300.4686870778246</v>
      </c>
      <c r="DY128" s="36">
        <f t="shared" ca="1" si="251"/>
        <v>24.294584847715381</v>
      </c>
      <c r="DZ128" s="36">
        <f t="shared" ca="1" si="252"/>
        <v>241.83769617605549</v>
      </c>
      <c r="EA128" s="36">
        <f t="shared" ca="1" si="253"/>
        <v>0</v>
      </c>
      <c r="EB128" s="36">
        <f t="shared" ca="1" si="254"/>
        <v>1110.3335766224527</v>
      </c>
      <c r="EC128" s="36">
        <f t="shared" ca="1" si="255"/>
        <v>0</v>
      </c>
      <c r="ED128" s="36">
        <f t="shared" ca="1" si="256"/>
        <v>0</v>
      </c>
      <c r="EE128" s="36">
        <f t="shared" ca="1" si="298"/>
        <v>0</v>
      </c>
      <c r="EF128" s="36">
        <f t="shared" ca="1" si="257"/>
        <v>1110.3335766224527</v>
      </c>
      <c r="EG128" s="64"/>
      <c r="EH128" s="64"/>
      <c r="EI128" s="64"/>
      <c r="EJ128" s="70"/>
      <c r="EK128" s="70"/>
      <c r="EL128" s="70"/>
      <c r="EM128" s="70"/>
      <c r="EN128" s="70"/>
      <c r="EO128" s="36">
        <f t="shared" ca="1" si="258"/>
        <v>10.672963093652521</v>
      </c>
      <c r="EP128" s="36">
        <f t="shared" ca="1" si="259"/>
        <v>0</v>
      </c>
      <c r="EQ128" s="36">
        <f t="shared" si="260"/>
        <v>75.669243106661824</v>
      </c>
      <c r="ER128" s="36">
        <f t="shared" si="261"/>
        <v>12.900227501928846</v>
      </c>
      <c r="ES128" s="36">
        <f t="shared" si="262"/>
        <v>-11.780884539158739</v>
      </c>
      <c r="ET128" s="36">
        <f t="shared" ca="1" si="263"/>
        <v>0</v>
      </c>
      <c r="EU128" s="36">
        <f t="shared" ca="1" si="299"/>
        <v>12.900227501928846</v>
      </c>
      <c r="EV128" s="36">
        <f t="shared" si="264"/>
        <v>4.0230127067762034</v>
      </c>
      <c r="EW128" s="36">
        <f t="shared" si="265"/>
        <v>98.912398495152559</v>
      </c>
      <c r="EX128" s="36">
        <f t="shared" ca="1" si="300"/>
        <v>191.50488181051944</v>
      </c>
      <c r="EY128" s="36">
        <f t="shared" si="266"/>
        <v>0</v>
      </c>
      <c r="EZ128" s="36">
        <f t="shared" si="267"/>
        <v>0</v>
      </c>
      <c r="FA128" s="36">
        <f t="shared" si="268"/>
        <v>0</v>
      </c>
      <c r="FB128" s="36">
        <f t="shared" si="269"/>
        <v>0</v>
      </c>
      <c r="FC128" s="36">
        <f t="shared" si="301"/>
        <v>0</v>
      </c>
      <c r="FD128" s="36">
        <f t="shared" si="270"/>
        <v>0</v>
      </c>
      <c r="FE128" s="36">
        <f t="shared" si="271"/>
        <v>0</v>
      </c>
      <c r="FF128" s="36">
        <f t="shared" si="302"/>
        <v>0</v>
      </c>
      <c r="FG128" s="36">
        <f t="shared" ca="1" si="272"/>
        <v>191.50488181051944</v>
      </c>
      <c r="FH128" s="36">
        <f t="shared" ca="1" si="273"/>
        <v>2.2326228090083817</v>
      </c>
      <c r="FI128" s="36">
        <f t="shared" ca="1" si="274"/>
        <v>-3.3108639850014812</v>
      </c>
      <c r="FJ128" s="80">
        <f t="shared" ca="1" si="275"/>
        <v>210.48727087060848</v>
      </c>
      <c r="FK128" s="80">
        <f t="shared" si="276"/>
        <v>0</v>
      </c>
      <c r="FL128" s="80">
        <f t="shared" si="277"/>
        <v>0</v>
      </c>
      <c r="FM128" s="80">
        <f t="shared" ca="1" si="278"/>
        <v>0</v>
      </c>
      <c r="FN128" s="36">
        <f ca="1">FJ128-FM128</f>
        <v>210.48727087060848</v>
      </c>
      <c r="FO128" s="77" t="s">
        <v>560</v>
      </c>
      <c r="FP128" s="77" t="s">
        <v>560</v>
      </c>
    </row>
    <row r="129" spans="2:170" x14ac:dyDescent="0.25">
      <c r="B129" s="2">
        <v>121</v>
      </c>
      <c r="C129" s="2">
        <f>IF(B129&lt;=0,0,ROUNDUP(B129/12,0))</f>
        <v>11</v>
      </c>
      <c r="D129" s="2">
        <f t="shared" si="303"/>
        <v>145</v>
      </c>
      <c r="E129" s="2">
        <f>IF(D129&lt;=0,0,ROUNDUP(D129/12,0))</f>
        <v>13</v>
      </c>
      <c r="F129" s="189">
        <f t="shared" si="304"/>
        <v>49399</v>
      </c>
      <c r="G129" s="2">
        <f>MONTH(F129)</f>
        <v>3</v>
      </c>
      <c r="H129" s="187">
        <f t="shared" si="155"/>
        <v>44.666666666666671</v>
      </c>
      <c r="I129" s="186">
        <f>ROUNDDOWN(H129,0)</f>
        <v>44</v>
      </c>
      <c r="J129" s="2">
        <f t="shared" si="156"/>
        <v>0</v>
      </c>
      <c r="K129" s="2">
        <f t="shared" si="157"/>
        <v>1</v>
      </c>
      <c r="L129">
        <f t="shared" si="158"/>
        <v>2</v>
      </c>
      <c r="M129" s="190">
        <f t="shared" si="283"/>
        <v>1.4812900500000001E-3</v>
      </c>
      <c r="N129">
        <f t="shared" si="159"/>
        <v>1</v>
      </c>
      <c r="O129">
        <f t="shared" si="160"/>
        <v>100</v>
      </c>
      <c r="P129" s="58">
        <f t="shared" si="161"/>
        <v>6.6658052250000007E-3</v>
      </c>
      <c r="Q129" s="106">
        <f t="shared" si="162"/>
        <v>6.6658052250000007E-3</v>
      </c>
      <c r="R129" s="59">
        <f t="shared" si="163"/>
        <v>6.6658052250000007E-3</v>
      </c>
      <c r="S129" s="32">
        <f t="shared" si="284"/>
        <v>5.5718812368021897E-4</v>
      </c>
      <c r="T129">
        <f t="shared" si="164"/>
        <v>1</v>
      </c>
      <c r="U129" s="32">
        <f t="shared" si="285"/>
        <v>3.8830290000000002E-4</v>
      </c>
      <c r="V129">
        <f t="shared" si="165"/>
        <v>1</v>
      </c>
      <c r="W129">
        <f t="shared" si="166"/>
        <v>100</v>
      </c>
      <c r="X129" s="58">
        <f t="shared" si="167"/>
        <v>1.7473630500000001E-3</v>
      </c>
      <c r="Y129" s="58">
        <f t="shared" si="168"/>
        <v>1.7473630500000001E-3</v>
      </c>
      <c r="Z129" s="32">
        <f t="shared" si="169"/>
        <v>1.7473630500000001E-3</v>
      </c>
      <c r="AA129" s="32">
        <f t="shared" si="170"/>
        <v>1.4573033609810437E-4</v>
      </c>
      <c r="AB129" s="59">
        <f t="shared" si="171"/>
        <v>4.9056245199999996E-3</v>
      </c>
      <c r="AC129" s="59">
        <f t="shared" si="172"/>
        <v>4.9056245199999996E-3</v>
      </c>
      <c r="AD129">
        <f t="shared" si="173"/>
        <v>1</v>
      </c>
      <c r="AE129" s="59">
        <f t="shared" si="174"/>
        <v>4.9056245199999996E-3</v>
      </c>
      <c r="AF129" s="59">
        <f t="shared" si="175"/>
        <v>4.1758461800000006E-3</v>
      </c>
      <c r="AG129" s="59">
        <f t="shared" si="176"/>
        <v>4.1758461800000006E-3</v>
      </c>
      <c r="AH129">
        <f t="shared" si="177"/>
        <v>1</v>
      </c>
      <c r="AI129" s="59">
        <f t="shared" si="178"/>
        <v>4.1758461800000006E-3</v>
      </c>
      <c r="AJ129" s="59">
        <f t="shared" si="179"/>
        <v>0</v>
      </c>
      <c r="AK129" s="59">
        <f t="shared" si="180"/>
        <v>0</v>
      </c>
      <c r="AL129" s="59">
        <f t="shared" si="181"/>
        <v>0</v>
      </c>
      <c r="AM129" s="12">
        <f t="shared" si="286"/>
        <v>0.3077998731007035</v>
      </c>
      <c r="AN129" s="12">
        <f t="shared" si="287"/>
        <v>0</v>
      </c>
      <c r="AO129" s="66">
        <f t="shared" si="182"/>
        <v>1.7150243376199049E-4</v>
      </c>
      <c r="AP129" s="66">
        <f t="shared" si="183"/>
        <v>4.4855778957919397E-5</v>
      </c>
      <c r="AQ129" s="59">
        <f t="shared" si="184"/>
        <v>1.5099506047356994E-3</v>
      </c>
      <c r="AR129" s="59">
        <f t="shared" si="185"/>
        <v>1.2853249242920576E-3</v>
      </c>
      <c r="AS129" s="59">
        <f t="shared" si="186"/>
        <v>0</v>
      </c>
      <c r="AT129" s="12">
        <f t="shared" si="187"/>
        <v>0.30478823935895583</v>
      </c>
      <c r="AU129" s="59">
        <f t="shared" si="288"/>
        <v>0</v>
      </c>
      <c r="AV129" s="59">
        <f t="shared" si="289"/>
        <v>-1.0191500421363742E-17</v>
      </c>
      <c r="AW129" s="70">
        <f t="shared" si="188"/>
        <v>0</v>
      </c>
      <c r="AX129" s="20">
        <f t="shared" si="189"/>
        <v>200000</v>
      </c>
      <c r="AY129" s="20">
        <f t="shared" si="190"/>
        <v>0</v>
      </c>
      <c r="AZ129" s="20">
        <f t="shared" si="191"/>
        <v>0</v>
      </c>
      <c r="BA129" s="20">
        <f t="shared" si="192"/>
        <v>200000</v>
      </c>
      <c r="BB129" s="36">
        <f t="shared" si="193"/>
        <v>1</v>
      </c>
      <c r="BC129" s="36">
        <f t="shared" si="194"/>
        <v>0</v>
      </c>
      <c r="BD129" s="80">
        <f t="shared" si="195"/>
        <v>34.300486752398101</v>
      </c>
      <c r="BE129" s="36">
        <f t="shared" si="196"/>
        <v>0</v>
      </c>
      <c r="BF129" s="36">
        <f t="shared" si="197"/>
        <v>0</v>
      </c>
      <c r="BG129" s="36">
        <f t="shared" si="198"/>
        <v>34.300486752398101</v>
      </c>
      <c r="BH129" s="36">
        <f t="shared" si="199"/>
        <v>8.9711557915838789</v>
      </c>
      <c r="BI129" s="36">
        <f t="shared" si="200"/>
        <v>0</v>
      </c>
      <c r="BJ129" s="36">
        <f t="shared" si="201"/>
        <v>0</v>
      </c>
      <c r="BK129" s="36">
        <f t="shared" si="202"/>
        <v>8.9711557915838789</v>
      </c>
      <c r="BL129" s="68">
        <f ca="1">IF(OR(AT129=0,E129&gt;ProjTerm),0,VLOOKUP(D129,'Life Events'!$AE$5:$AI$1206,5,FALSE))</f>
        <v>4.2718148031689156E-3</v>
      </c>
      <c r="BM129" s="93">
        <f t="shared" ca="1" si="203"/>
        <v>4.2718148031689156E-3</v>
      </c>
      <c r="BN129" s="93">
        <f t="shared" ca="1" si="204"/>
        <v>1.3019989127253783E-3</v>
      </c>
      <c r="BO129" s="36">
        <f t="shared" ca="1" si="205"/>
        <v>0.1981079978908829</v>
      </c>
      <c r="BP129" s="36">
        <f t="shared" si="206"/>
        <v>1.8089619494786408E-2</v>
      </c>
      <c r="BQ129" s="36">
        <f t="shared" si="207"/>
        <v>98.304513581377122</v>
      </c>
      <c r="BR129" s="36">
        <f t="shared" si="208"/>
        <v>154.78110000000001</v>
      </c>
      <c r="BS129" s="36">
        <f t="shared" si="209"/>
        <v>152.15680747090491</v>
      </c>
      <c r="BT129" s="36">
        <f t="shared" si="210"/>
        <v>46.375605455536721</v>
      </c>
      <c r="BU129" s="70" cm="1">
        <f t="array" ref="BU129">IF(AND(ActInt=1,$J129=0),INDEX(Tbl_FwdNom,$B129-IVP,MATCH(ValnDt,Tbl_FwdNom_Cols)),INDEX(Tbl_FwdNom,$B129,MATCH(StartDt,Tbl_FwdNom_Cols)))</f>
        <v>12.790858215</v>
      </c>
      <c r="BV129" s="70" cm="1">
        <f t="array" ref="BV129">INDEX(Tbl_FwdReal,$B129,MATCH(StartDt,Tbl_FwdReal_Cols))</f>
        <v>5.0796156059999999</v>
      </c>
      <c r="BW129" s="70" cm="1">
        <f t="array" ref="BW129">IF(RunType&lt;&gt;"OPN",INDEX(Tbl_FwdReal,$B129,MATCH(ValnDt,Tbl_FwdReal_Cols)),IF(AND($J129=0,ActInt=1),INDEX(Tbl_FwdReal,$B129-IVP,MATCH(ValnDt,Tbl_FwdReal_Cols)),-999))*$K129</f>
        <v>5.0796156059999999</v>
      </c>
      <c r="BX129" s="70">
        <f t="shared" si="211"/>
        <v>5.079615606E-2</v>
      </c>
      <c r="BY129" s="70">
        <f t="shared" si="290"/>
        <v>7.3384762254113722E-2</v>
      </c>
      <c r="BZ129" s="64">
        <f t="shared" si="305"/>
        <v>5.9188630639659401E-3</v>
      </c>
      <c r="CA129" s="70" cm="1">
        <f t="array" ref="CA129">IF($J129=1,CA128*(1+INDEX(Tbl_CPI,$B129,MATCH(IF(RunType="OPN",StartDt,ValnDt),Tbl_CPI_Cols))),0)</f>
        <v>0</v>
      </c>
      <c r="CB129" s="70">
        <f t="shared" si="291"/>
        <v>1.8119931187746612</v>
      </c>
      <c r="CC129" s="70">
        <f t="shared" si="292"/>
        <v>1.8013312855625785</v>
      </c>
      <c r="CD129" s="36">
        <f t="shared" si="212"/>
        <v>11.296521713388909</v>
      </c>
      <c r="CE129" s="36">
        <f t="shared" si="213"/>
        <v>1.5748229573238657</v>
      </c>
      <c r="CF129" s="36">
        <f t="shared" si="214"/>
        <v>0</v>
      </c>
      <c r="CG129" s="36">
        <f t="shared" si="215"/>
        <v>3.9617982562808085</v>
      </c>
      <c r="CH129" s="36">
        <f t="shared" si="216"/>
        <v>3.477067949860448</v>
      </c>
      <c r="CI129" s="36">
        <f t="shared" si="217"/>
        <v>0</v>
      </c>
      <c r="CJ129" s="36">
        <f t="shared" si="218"/>
        <v>0</v>
      </c>
      <c r="CK129" s="36">
        <f t="shared" si="219"/>
        <v>0</v>
      </c>
      <c r="CL129" s="36">
        <f t="shared" si="220"/>
        <v>0.48473030642036047</v>
      </c>
      <c r="CM129" s="36">
        <f t="shared" si="221"/>
        <v>3.9617982562808085</v>
      </c>
      <c r="CN129" s="36">
        <f t="shared" ca="1" si="222"/>
        <v>-2.9239445331586453</v>
      </c>
      <c r="CO129" s="20">
        <f t="shared" si="223"/>
        <v>120000</v>
      </c>
      <c r="CP129" s="20">
        <f t="shared" si="224"/>
        <v>2</v>
      </c>
      <c r="CQ129" s="64">
        <f t="shared" si="225"/>
        <v>2.1211625999999996E-3</v>
      </c>
      <c r="CR129" s="64">
        <f t="shared" si="226"/>
        <v>9.5452316999999984E-3</v>
      </c>
      <c r="CS129" s="36">
        <f t="shared" si="227"/>
        <v>29.509535832142692</v>
      </c>
      <c r="CT129" s="36">
        <f t="shared" si="228"/>
        <v>20.58029205143886</v>
      </c>
      <c r="CU129" s="36">
        <f t="shared" si="229"/>
        <v>5.3826934749503277</v>
      </c>
      <c r="CV129" s="36">
        <f t="shared" si="293"/>
        <v>25.96298552638919</v>
      </c>
      <c r="CW129" s="36">
        <f t="shared" si="230"/>
        <v>0</v>
      </c>
      <c r="CX129" s="36">
        <f t="shared" si="231"/>
        <v>0</v>
      </c>
      <c r="CY129" s="36">
        <f t="shared" si="232"/>
        <v>0</v>
      </c>
      <c r="CZ129" s="36">
        <f t="shared" si="294"/>
        <v>0</v>
      </c>
      <c r="DA129" s="64">
        <f t="shared" si="233"/>
        <v>1.0080898799230242E-2</v>
      </c>
      <c r="DB129" s="70">
        <f t="shared" si="295"/>
        <v>0.99001971147933376</v>
      </c>
      <c r="DC129" s="70">
        <f>PRODUCT($DB$8:DB129)</f>
        <v>0.33721433675182205</v>
      </c>
      <c r="DD129" s="36">
        <f t="shared" si="234"/>
        <v>2127.4053410556999</v>
      </c>
      <c r="DE129" s="36">
        <f t="shared" si="235"/>
        <v>2386.1547565061956</v>
      </c>
      <c r="DF129" s="36">
        <f t="shared" si="236"/>
        <v>434.11726746133758</v>
      </c>
      <c r="DG129" s="36">
        <f t="shared" si="237"/>
        <v>1.1790088100655904</v>
      </c>
      <c r="DH129" s="36">
        <f t="shared" ca="1" si="238"/>
        <v>3.5384152828910294</v>
      </c>
      <c r="DI129" s="36">
        <f t="shared" si="239"/>
        <v>242.16949952240245</v>
      </c>
      <c r="DJ129" s="36">
        <f t="shared" ca="1" si="240"/>
        <v>937.39558890706121</v>
      </c>
      <c r="DK129" s="36">
        <f t="shared" si="241"/>
        <v>0</v>
      </c>
      <c r="DL129" s="36">
        <f t="shared" si="242"/>
        <v>0</v>
      </c>
      <c r="DM129" s="36">
        <f t="shared" ca="1" si="243"/>
        <v>937.39558890706121</v>
      </c>
      <c r="DN129" s="36">
        <f t="shared" ca="1" si="296"/>
        <v>937.39558890706644</v>
      </c>
      <c r="DO129" s="64" cm="1">
        <f t="array" ref="DO129">IFERROR(INDEX(Tbl_FwdNom,$B129,MATCH(LIDt,Tbl_FwdNom_Cols,0)),0)</f>
        <v>13.43571779</v>
      </c>
      <c r="DP129" s="64">
        <f t="shared" ca="1" si="297"/>
        <v>7.4427852740000002</v>
      </c>
      <c r="DQ129" s="64">
        <f t="shared" ca="1" si="244"/>
        <v>6.0002875278426515E-3</v>
      </c>
      <c r="DR129" s="70">
        <f t="shared" ca="1" si="245"/>
        <v>0.99403550118003658</v>
      </c>
      <c r="DS129" s="70">
        <f ca="1">PRODUCT($DR$8:DR129)</f>
        <v>0.29483028066959766</v>
      </c>
      <c r="DT129" s="36">
        <f t="shared" ca="1" si="246"/>
        <v>2652.3276319518695</v>
      </c>
      <c r="DU129" s="36">
        <f t="shared" ca="1" si="247"/>
        <v>465.41407936337094</v>
      </c>
      <c r="DV129" s="36">
        <f t="shared" ca="1" si="248"/>
        <v>1.3033653895479536</v>
      </c>
      <c r="DW129" s="36">
        <f t="shared" ca="1" si="249"/>
        <v>3.6488999046704804</v>
      </c>
      <c r="DX129" s="36">
        <f t="shared" ca="1" si="250"/>
        <v>2267.8965551935539</v>
      </c>
      <c r="DY129" s="36">
        <f t="shared" ca="1" si="251"/>
        <v>23.9527205145389</v>
      </c>
      <c r="DZ129" s="36">
        <f t="shared" ca="1" si="252"/>
        <v>239.79086053086942</v>
      </c>
      <c r="EA129" s="36">
        <f t="shared" ca="1" si="253"/>
        <v>0</v>
      </c>
      <c r="EB129" s="36">
        <f t="shared" ca="1" si="254"/>
        <v>1115.9342716822175</v>
      </c>
      <c r="EC129" s="36">
        <f t="shared" ca="1" si="255"/>
        <v>0</v>
      </c>
      <c r="ED129" s="36">
        <f t="shared" ca="1" si="256"/>
        <v>0</v>
      </c>
      <c r="EE129" s="36">
        <f t="shared" ca="1" si="298"/>
        <v>0</v>
      </c>
      <c r="EF129" s="36">
        <f t="shared" ca="1" si="257"/>
        <v>1115.9342716822175</v>
      </c>
      <c r="EG129" s="64"/>
      <c r="EH129" s="64"/>
      <c r="EI129" s="64"/>
      <c r="EJ129" s="70"/>
      <c r="EK129" s="70"/>
      <c r="EL129" s="70"/>
      <c r="EM129" s="70"/>
      <c r="EN129" s="70"/>
      <c r="EO129" s="36">
        <f t="shared" ca="1" si="258"/>
        <v>9.3262966252330131</v>
      </c>
      <c r="EP129" s="36">
        <f t="shared" ca="1" si="259"/>
        <v>0</v>
      </c>
      <c r="EQ129" s="36">
        <f t="shared" si="260"/>
        <v>75.277075346285187</v>
      </c>
      <c r="ER129" s="36">
        <f t="shared" si="261"/>
        <v>12.752284561836772</v>
      </c>
      <c r="ES129" s="36">
        <f t="shared" si="262"/>
        <v>-11.645778495846882</v>
      </c>
      <c r="ET129" s="36">
        <f t="shared" ca="1" si="263"/>
        <v>0</v>
      </c>
      <c r="EU129" s="36">
        <f t="shared" ca="1" si="299"/>
        <v>12.752284561836772</v>
      </c>
      <c r="EV129" s="36">
        <f t="shared" si="264"/>
        <v>3.9975113021762589</v>
      </c>
      <c r="EW129" s="36">
        <f t="shared" si="265"/>
        <v>98.399769424228097</v>
      </c>
      <c r="EX129" s="36">
        <f t="shared" ca="1" si="300"/>
        <v>190.42664063452634</v>
      </c>
      <c r="EY129" s="36">
        <f t="shared" si="266"/>
        <v>0</v>
      </c>
      <c r="EZ129" s="36">
        <f t="shared" si="267"/>
        <v>0</v>
      </c>
      <c r="FA129" s="36">
        <f t="shared" si="268"/>
        <v>0</v>
      </c>
      <c r="FB129" s="36">
        <f t="shared" si="269"/>
        <v>0</v>
      </c>
      <c r="FC129" s="36">
        <f t="shared" si="301"/>
        <v>0</v>
      </c>
      <c r="FD129" s="36">
        <f t="shared" si="270"/>
        <v>0</v>
      </c>
      <c r="FE129" s="36">
        <f t="shared" si="271"/>
        <v>0</v>
      </c>
      <c r="FF129" s="36">
        <f t="shared" si="302"/>
        <v>0</v>
      </c>
      <c r="FG129" s="36">
        <f t="shared" ca="1" si="272"/>
        <v>190.42664063452634</v>
      </c>
      <c r="FH129" s="36">
        <f t="shared" ca="1" si="273"/>
        <v>1.9196716929140454</v>
      </c>
      <c r="FI129" s="36">
        <f t="shared" ca="1" si="274"/>
        <v>-2.9760017728802612</v>
      </c>
      <c r="FJ129" s="36">
        <f t="shared" ca="1" si="275"/>
        <v>208.77425324390276</v>
      </c>
      <c r="FK129" s="36">
        <f t="shared" si="276"/>
        <v>0</v>
      </c>
      <c r="FL129" s="36">
        <f t="shared" si="277"/>
        <v>0</v>
      </c>
      <c r="FM129" s="36">
        <f t="shared" ca="1" si="278"/>
        <v>0</v>
      </c>
      <c r="FN129" s="36">
        <f t="shared" ca="1" si="306"/>
        <v>208.77425324390276</v>
      </c>
    </row>
    <row r="130" spans="2:170" x14ac:dyDescent="0.25">
      <c r="B130" s="2">
        <v>122</v>
      </c>
      <c r="C130" s="2">
        <f>IF(B130&lt;=0,0,ROUNDUP(B130/12,0))</f>
        <v>11</v>
      </c>
      <c r="D130" s="2">
        <f t="shared" si="303"/>
        <v>146</v>
      </c>
      <c r="E130" s="2">
        <f>IF(D130&lt;=0,0,ROUNDUP(D130/12,0))</f>
        <v>13</v>
      </c>
      <c r="F130" s="189">
        <f t="shared" si="304"/>
        <v>49429</v>
      </c>
      <c r="G130" s="2">
        <f>MONTH(F130)</f>
        <v>4</v>
      </c>
      <c r="H130" s="187">
        <f t="shared" si="155"/>
        <v>44.75</v>
      </c>
      <c r="I130" s="186">
        <f>ROUNDDOWN(H130,0)</f>
        <v>44</v>
      </c>
      <c r="J130" s="2">
        <f t="shared" si="156"/>
        <v>0</v>
      </c>
      <c r="K130" s="2">
        <f t="shared" si="157"/>
        <v>1</v>
      </c>
      <c r="L130">
        <f t="shared" si="158"/>
        <v>2</v>
      </c>
      <c r="M130" s="190">
        <f t="shared" si="283"/>
        <v>1.4812900500000001E-3</v>
      </c>
      <c r="N130">
        <f t="shared" si="159"/>
        <v>1</v>
      </c>
      <c r="O130">
        <f t="shared" si="160"/>
        <v>100</v>
      </c>
      <c r="P130" s="58">
        <f t="shared" si="161"/>
        <v>6.6658052250000007E-3</v>
      </c>
      <c r="Q130" s="106">
        <f t="shared" si="162"/>
        <v>6.6658052250000007E-3</v>
      </c>
      <c r="R130" s="59">
        <f t="shared" si="163"/>
        <v>6.6658052250000007E-3</v>
      </c>
      <c r="S130" s="32">
        <f t="shared" si="284"/>
        <v>5.5718812368021897E-4</v>
      </c>
      <c r="T130">
        <f t="shared" si="164"/>
        <v>1</v>
      </c>
      <c r="U130" s="32">
        <f t="shared" si="285"/>
        <v>3.8830290000000002E-4</v>
      </c>
      <c r="V130">
        <f t="shared" si="165"/>
        <v>1</v>
      </c>
      <c r="W130">
        <f t="shared" si="166"/>
        <v>100</v>
      </c>
      <c r="X130" s="58">
        <f t="shared" si="167"/>
        <v>1.7473630500000001E-3</v>
      </c>
      <c r="Y130" s="58">
        <f t="shared" si="168"/>
        <v>1.7473630500000001E-3</v>
      </c>
      <c r="Z130" s="32">
        <f t="shared" si="169"/>
        <v>1.7473630500000001E-3</v>
      </c>
      <c r="AA130" s="32">
        <f t="shared" si="170"/>
        <v>1.4573033609810437E-4</v>
      </c>
      <c r="AB130" s="59">
        <f t="shared" si="171"/>
        <v>4.9056245199999996E-3</v>
      </c>
      <c r="AC130" s="59">
        <f t="shared" si="172"/>
        <v>4.9056245199999996E-3</v>
      </c>
      <c r="AD130">
        <f t="shared" si="173"/>
        <v>1</v>
      </c>
      <c r="AE130" s="59">
        <f t="shared" si="174"/>
        <v>4.9056245199999996E-3</v>
      </c>
      <c r="AF130" s="59">
        <f t="shared" si="175"/>
        <v>4.1758461800000006E-3</v>
      </c>
      <c r="AG130" s="59">
        <f t="shared" si="176"/>
        <v>4.1758461800000006E-3</v>
      </c>
      <c r="AH130">
        <f t="shared" si="177"/>
        <v>1</v>
      </c>
      <c r="AI130" s="59">
        <f t="shared" si="178"/>
        <v>4.1758461800000006E-3</v>
      </c>
      <c r="AJ130" s="59">
        <f t="shared" si="179"/>
        <v>0</v>
      </c>
      <c r="AK130" s="59">
        <f t="shared" si="180"/>
        <v>0</v>
      </c>
      <c r="AL130" s="59">
        <f t="shared" si="181"/>
        <v>0</v>
      </c>
      <c r="AM130" s="12">
        <f t="shared" si="286"/>
        <v>0.30478823935895583</v>
      </c>
      <c r="AN130" s="12">
        <f t="shared" si="287"/>
        <v>0</v>
      </c>
      <c r="AO130" s="66">
        <f t="shared" si="182"/>
        <v>1.6982438720821407E-4</v>
      </c>
      <c r="AP130" s="66">
        <f t="shared" si="183"/>
        <v>4.4416892560530114E-5</v>
      </c>
      <c r="AQ130" s="59">
        <f t="shared" si="184"/>
        <v>1.4951766604069227E-3</v>
      </c>
      <c r="AR130" s="59">
        <f t="shared" si="185"/>
        <v>1.2727488050360215E-3</v>
      </c>
      <c r="AS130" s="59">
        <f t="shared" si="186"/>
        <v>0</v>
      </c>
      <c r="AT130" s="12">
        <f t="shared" si="187"/>
        <v>0.30180607261374415</v>
      </c>
      <c r="AU130" s="59">
        <f t="shared" si="288"/>
        <v>9.9746599868666408E-18</v>
      </c>
      <c r="AV130" s="59">
        <f t="shared" si="289"/>
        <v>0</v>
      </c>
      <c r="AW130" s="70">
        <f t="shared" si="188"/>
        <v>0</v>
      </c>
      <c r="AX130" s="20">
        <f t="shared" si="189"/>
        <v>200000</v>
      </c>
      <c r="AY130" s="20">
        <f t="shared" si="190"/>
        <v>0</v>
      </c>
      <c r="AZ130" s="20">
        <f t="shared" si="191"/>
        <v>0</v>
      </c>
      <c r="BA130" s="20">
        <f t="shared" si="192"/>
        <v>200000</v>
      </c>
      <c r="BB130" s="36">
        <f t="shared" si="193"/>
        <v>1</v>
      </c>
      <c r="BC130" s="36">
        <f t="shared" si="194"/>
        <v>0</v>
      </c>
      <c r="BD130" s="80">
        <f t="shared" si="195"/>
        <v>33.964877441642813</v>
      </c>
      <c r="BE130" s="36">
        <f t="shared" si="196"/>
        <v>0</v>
      </c>
      <c r="BF130" s="36">
        <f t="shared" si="197"/>
        <v>0</v>
      </c>
      <c r="BG130" s="36">
        <f t="shared" si="198"/>
        <v>33.964877441642813</v>
      </c>
      <c r="BH130" s="36">
        <f t="shared" si="199"/>
        <v>8.883378512106022</v>
      </c>
      <c r="BI130" s="36">
        <f t="shared" si="200"/>
        <v>0</v>
      </c>
      <c r="BJ130" s="36">
        <f t="shared" si="201"/>
        <v>0</v>
      </c>
      <c r="BK130" s="36">
        <f t="shared" si="202"/>
        <v>8.883378512106022</v>
      </c>
      <c r="BL130" s="68">
        <f ca="1">IF(OR(AT130=0,E130&gt;ProjTerm),0,VLOOKUP(D130,'Life Events'!$AE$5:$AI$1206,5,FALSE))</f>
        <v>4.2718148031689164E-3</v>
      </c>
      <c r="BM130" s="93">
        <f t="shared" ca="1" si="203"/>
        <v>4.2718148031689164E-3</v>
      </c>
      <c r="BN130" s="93">
        <f t="shared" ca="1" si="204"/>
        <v>1.2892596486776652E-3</v>
      </c>
      <c r="BO130" s="36">
        <f t="shared" ca="1" si="205"/>
        <v>0.1961696547690242</v>
      </c>
      <c r="BP130" s="36">
        <f t="shared" si="206"/>
        <v>1.7912623617897108E-2</v>
      </c>
      <c r="BQ130" s="36">
        <f t="shared" si="207"/>
        <v>98.304524919300974</v>
      </c>
      <c r="BR130" s="36">
        <f t="shared" si="208"/>
        <v>154.78110000000001</v>
      </c>
      <c r="BS130" s="36">
        <f t="shared" si="209"/>
        <v>152.15682501986817</v>
      </c>
      <c r="BT130" s="36">
        <f t="shared" si="210"/>
        <v>45.921853780623096</v>
      </c>
      <c r="BU130" s="70" cm="1">
        <f t="array" ref="BU130">IF(AND(ActInt=1,$J130=0),INDEX(Tbl_FwdNom,$B130-IVP,MATCH(ValnDt,Tbl_FwdNom_Cols)),INDEX(Tbl_FwdNom,$B130,MATCH(StartDt,Tbl_FwdNom_Cols)))</f>
        <v>12.814382922</v>
      </c>
      <c r="BV130" s="70" cm="1">
        <f t="array" ref="BV130">INDEX(Tbl_FwdReal,$B130,MATCH(StartDt,Tbl_FwdReal_Cols))</f>
        <v>5.0808341170000002</v>
      </c>
      <c r="BW130" s="70" cm="1">
        <f t="array" ref="BW130">IF(RunType&lt;&gt;"OPN",INDEX(Tbl_FwdReal,$B130,MATCH(ValnDt,Tbl_FwdReal_Cols)),IF(AND($J130=0,ActInt=1),INDEX(Tbl_FwdReal,$B130-IVP,MATCH(ValnDt,Tbl_FwdReal_Cols)),-999))*$K130</f>
        <v>5.0808341170000002</v>
      </c>
      <c r="BX130" s="70">
        <f t="shared" si="211"/>
        <v>5.080834117E-2</v>
      </c>
      <c r="BY130" s="70">
        <f t="shared" si="290"/>
        <v>7.3596187829925608E-2</v>
      </c>
      <c r="BZ130" s="64">
        <f t="shared" si="305"/>
        <v>5.9353729698741198E-3</v>
      </c>
      <c r="CA130" s="70" cm="1">
        <f t="array" ref="CA130">IF($J130=1,CA129*(1+INDEX(Tbl_CPI,$B130,MATCH(IF(RunType="OPN",StartDt,ValnDt),Tbl_CPI_Cols))),0)</f>
        <v>0</v>
      </c>
      <c r="CB130" s="70">
        <f t="shared" si="291"/>
        <v>1.8227479737534342</v>
      </c>
      <c r="CC130" s="70">
        <f t="shared" si="292"/>
        <v>1.8013312855625785</v>
      </c>
      <c r="CD130" s="36">
        <f t="shared" si="212"/>
        <v>11.296521963812614</v>
      </c>
      <c r="CE130" s="36">
        <f t="shared" si="213"/>
        <v>1.5748231389556355</v>
      </c>
      <c r="CF130" s="36">
        <f t="shared" si="214"/>
        <v>0</v>
      </c>
      <c r="CG130" s="36">
        <f t="shared" si="215"/>
        <v>3.923034612054253</v>
      </c>
      <c r="CH130" s="36">
        <f t="shared" si="216"/>
        <v>3.4430470402302209</v>
      </c>
      <c r="CI130" s="36">
        <f t="shared" si="217"/>
        <v>0</v>
      </c>
      <c r="CJ130" s="36">
        <f t="shared" si="218"/>
        <v>0</v>
      </c>
      <c r="CK130" s="36">
        <f t="shared" si="219"/>
        <v>0</v>
      </c>
      <c r="CL130" s="36">
        <f t="shared" si="220"/>
        <v>0.4799875718240324</v>
      </c>
      <c r="CM130" s="36">
        <f t="shared" si="221"/>
        <v>3.923034612054253</v>
      </c>
      <c r="CN130" s="36">
        <f t="shared" ca="1" si="222"/>
        <v>-2.8953407957231341</v>
      </c>
      <c r="CO130" s="20">
        <f t="shared" si="223"/>
        <v>120000</v>
      </c>
      <c r="CP130" s="20">
        <f t="shared" si="224"/>
        <v>2</v>
      </c>
      <c r="CQ130" s="64">
        <f t="shared" si="225"/>
        <v>2.1211625999999996E-3</v>
      </c>
      <c r="CR130" s="64">
        <f t="shared" si="226"/>
        <v>9.5452316999999984E-3</v>
      </c>
      <c r="CS130" s="36">
        <f t="shared" si="227"/>
        <v>29.220803049636586</v>
      </c>
      <c r="CT130" s="36">
        <f t="shared" si="228"/>
        <v>20.378926464985689</v>
      </c>
      <c r="CU130" s="36">
        <f t="shared" si="229"/>
        <v>5.3300271072636134</v>
      </c>
      <c r="CV130" s="36">
        <f t="shared" si="293"/>
        <v>25.708953572249303</v>
      </c>
      <c r="CW130" s="36">
        <f t="shared" si="230"/>
        <v>0</v>
      </c>
      <c r="CX130" s="36">
        <f t="shared" si="231"/>
        <v>0</v>
      </c>
      <c r="CY130" s="36">
        <f t="shared" si="232"/>
        <v>0</v>
      </c>
      <c r="CZ130" s="36">
        <f t="shared" si="294"/>
        <v>0</v>
      </c>
      <c r="DA130" s="64">
        <f t="shared" si="233"/>
        <v>1.0098453107540539E-2</v>
      </c>
      <c r="DB130" s="70">
        <f t="shared" si="295"/>
        <v>0.99000250611564355</v>
      </c>
      <c r="DC130" s="70">
        <f>PRODUCT($DB$8:DB130)</f>
        <v>0.33384303848242841</v>
      </c>
      <c r="DD130" s="36">
        <f t="shared" si="234"/>
        <v>2102.9669903524591</v>
      </c>
      <c r="DE130" s="36">
        <f t="shared" si="235"/>
        <v>2376.2863509804656</v>
      </c>
      <c r="DF130" s="36">
        <f t="shared" si="236"/>
        <v>429.61780181786349</v>
      </c>
      <c r="DG130" s="36">
        <f t="shared" si="237"/>
        <v>1.173002351629518</v>
      </c>
      <c r="DH130" s="36">
        <f t="shared" ca="1" si="238"/>
        <v>3.3779781489312852</v>
      </c>
      <c r="DI130" s="36">
        <f t="shared" si="239"/>
        <v>240.65238566428263</v>
      </c>
      <c r="DJ130" s="36">
        <f t="shared" ca="1" si="240"/>
        <v>945.79452390745405</v>
      </c>
      <c r="DK130" s="36">
        <f t="shared" si="241"/>
        <v>0</v>
      </c>
      <c r="DL130" s="36">
        <f t="shared" si="242"/>
        <v>0</v>
      </c>
      <c r="DM130" s="36">
        <f t="shared" ca="1" si="243"/>
        <v>945.79452390745405</v>
      </c>
      <c r="DN130" s="36">
        <f t="shared" ca="1" si="296"/>
        <v>945.79452390745951</v>
      </c>
      <c r="DO130" s="64" cm="1">
        <f t="array" ref="DO130">IFERROR(INDEX(Tbl_FwdNom,$B130,MATCH(LIDt,Tbl_FwdNom_Cols,0)),0)</f>
        <v>13.53514283</v>
      </c>
      <c r="DP130" s="64">
        <f t="shared" ca="1" si="297"/>
        <v>7.3904739089999998</v>
      </c>
      <c r="DQ130" s="64">
        <f t="shared" ca="1" si="244"/>
        <v>5.9594619269072169E-3</v>
      </c>
      <c r="DR130" s="70">
        <f t="shared" ca="1" si="245"/>
        <v>0.99407584286200568</v>
      </c>
      <c r="DS130" s="70">
        <f ca="1">PRODUCT($DR$8:DR130)</f>
        <v>0.29308365975787198</v>
      </c>
      <c r="DT130" s="36">
        <f t="shared" ca="1" si="246"/>
        <v>2634.1692000505277</v>
      </c>
      <c r="DU130" s="36">
        <f t="shared" ca="1" si="247"/>
        <v>459.30431833747747</v>
      </c>
      <c r="DV130" s="36">
        <f t="shared" ca="1" si="248"/>
        <v>1.2932201223459161</v>
      </c>
      <c r="DW130" s="36">
        <f t="shared" ca="1" si="249"/>
        <v>3.4744757299584355</v>
      </c>
      <c r="DX130" s="36">
        <f t="shared" ca="1" si="250"/>
        <v>2235.4901445877708</v>
      </c>
      <c r="DY130" s="36">
        <f t="shared" ca="1" si="251"/>
        <v>23.612617801007438</v>
      </c>
      <c r="DZ130" s="36">
        <f t="shared" ca="1" si="252"/>
        <v>237.75631928664444</v>
      </c>
      <c r="EA130" s="36">
        <f t="shared" ca="1" si="253"/>
        <v>0</v>
      </c>
      <c r="EB130" s="36">
        <f t="shared" ca="1" si="254"/>
        <v>1121.5335664954989</v>
      </c>
      <c r="EC130" s="36">
        <f t="shared" ca="1" si="255"/>
        <v>0</v>
      </c>
      <c r="ED130" s="36">
        <f t="shared" ca="1" si="256"/>
        <v>0</v>
      </c>
      <c r="EE130" s="36">
        <f t="shared" ca="1" si="298"/>
        <v>0</v>
      </c>
      <c r="EF130" s="36">
        <f t="shared" ca="1" si="257"/>
        <v>1121.5335664954989</v>
      </c>
      <c r="EG130" s="64"/>
      <c r="EH130" s="64"/>
      <c r="EI130" s="64"/>
      <c r="EJ130" s="70"/>
      <c r="EK130" s="70"/>
      <c r="EL130" s="70"/>
      <c r="EM130" s="70"/>
      <c r="EN130" s="70"/>
      <c r="EO130" s="36">
        <f t="shared" ca="1" si="258"/>
        <v>9.426628816724218</v>
      </c>
      <c r="EP130" s="36">
        <f t="shared" ca="1" si="259"/>
        <v>0</v>
      </c>
      <c r="EQ130" s="36">
        <f t="shared" si="260"/>
        <v>74.893576410232782</v>
      </c>
      <c r="ER130" s="36">
        <f t="shared" si="261"/>
        <v>12.605794000599843</v>
      </c>
      <c r="ES130" s="36">
        <f t="shared" si="262"/>
        <v>-11.511998809577722</v>
      </c>
      <c r="ET130" s="36">
        <f t="shared" ca="1" si="263"/>
        <v>0</v>
      </c>
      <c r="EU130" s="36">
        <f t="shared" ca="1" si="299"/>
        <v>12.605794000599843</v>
      </c>
      <c r="EV130" s="36">
        <f t="shared" si="264"/>
        <v>3.9724681823511667</v>
      </c>
      <c r="EW130" s="36">
        <f t="shared" si="265"/>
        <v>97.89847196137633</v>
      </c>
      <c r="EX130" s="36">
        <f t="shared" ca="1" si="300"/>
        <v>189.37031055456012</v>
      </c>
      <c r="EY130" s="36">
        <f t="shared" si="266"/>
        <v>0</v>
      </c>
      <c r="EZ130" s="36">
        <f t="shared" si="267"/>
        <v>0</v>
      </c>
      <c r="FA130" s="36">
        <f t="shared" si="268"/>
        <v>0</v>
      </c>
      <c r="FB130" s="36">
        <f t="shared" si="269"/>
        <v>0</v>
      </c>
      <c r="FC130" s="36">
        <f t="shared" si="301"/>
        <v>0</v>
      </c>
      <c r="FD130" s="36">
        <f t="shared" si="270"/>
        <v>0</v>
      </c>
      <c r="FE130" s="36">
        <f t="shared" si="271"/>
        <v>0</v>
      </c>
      <c r="FF130" s="36">
        <f t="shared" si="302"/>
        <v>0</v>
      </c>
      <c r="FG130" s="36">
        <f t="shared" ca="1" si="272"/>
        <v>189.37031055456012</v>
      </c>
      <c r="FH130" s="36">
        <f t="shared" ca="1" si="273"/>
        <v>1.9123472010956146</v>
      </c>
      <c r="FI130" s="36">
        <f t="shared" ca="1" si="274"/>
        <v>-2.9468164728460104</v>
      </c>
      <c r="FJ130" s="36">
        <f t="shared" ca="1" si="275"/>
        <v>207.07161898458227</v>
      </c>
      <c r="FK130" s="36">
        <f t="shared" si="276"/>
        <v>0</v>
      </c>
      <c r="FL130" s="36">
        <f t="shared" si="277"/>
        <v>0</v>
      </c>
      <c r="FM130" s="36">
        <f t="shared" ca="1" si="278"/>
        <v>0</v>
      </c>
      <c r="FN130" s="36">
        <f t="shared" ca="1" si="306"/>
        <v>207.07161898458227</v>
      </c>
    </row>
    <row r="131" spans="2:170" x14ac:dyDescent="0.25">
      <c r="B131" s="2">
        <v>123</v>
      </c>
      <c r="C131" s="2">
        <f t="shared" ref="C131:C194" si="307">IF(B131&lt;=0,0,ROUNDUP(B131/12,0))</f>
        <v>11</v>
      </c>
      <c r="D131" s="2">
        <f t="shared" si="303"/>
        <v>147</v>
      </c>
      <c r="E131" s="2">
        <f t="shared" ref="E131:E194" si="308">IF(D131&lt;=0,0,ROUNDUP(D131/12,0))</f>
        <v>13</v>
      </c>
      <c r="F131" s="189">
        <f t="shared" si="304"/>
        <v>49460</v>
      </c>
      <c r="G131" s="2">
        <f t="shared" ref="G131:G194" si="309">MONTH(F131)</f>
        <v>5</v>
      </c>
      <c r="H131" s="187">
        <f t="shared" si="155"/>
        <v>44.833333333333336</v>
      </c>
      <c r="I131" s="186">
        <f t="shared" ref="I131:I194" si="310">ROUNDDOWN(H131,0)</f>
        <v>44</v>
      </c>
      <c r="J131" s="2">
        <f t="shared" si="156"/>
        <v>0</v>
      </c>
      <c r="K131" s="2">
        <f t="shared" si="157"/>
        <v>1</v>
      </c>
      <c r="L131">
        <f t="shared" si="158"/>
        <v>2</v>
      </c>
      <c r="M131" s="190">
        <f t="shared" si="283"/>
        <v>1.4812900500000001E-3</v>
      </c>
      <c r="N131">
        <f t="shared" si="159"/>
        <v>1</v>
      </c>
      <c r="O131">
        <f t="shared" si="160"/>
        <v>100</v>
      </c>
      <c r="P131" s="58">
        <f t="shared" si="161"/>
        <v>6.6658052250000007E-3</v>
      </c>
      <c r="Q131" s="106">
        <f t="shared" si="162"/>
        <v>6.6658052250000007E-3</v>
      </c>
      <c r="R131" s="59">
        <f t="shared" si="163"/>
        <v>6.6658052250000007E-3</v>
      </c>
      <c r="S131" s="32">
        <f t="shared" si="284"/>
        <v>5.5718812368021897E-4</v>
      </c>
      <c r="T131">
        <f t="shared" si="164"/>
        <v>1</v>
      </c>
      <c r="U131" s="32">
        <f t="shared" si="285"/>
        <v>3.8830290000000002E-4</v>
      </c>
      <c r="V131">
        <f t="shared" si="165"/>
        <v>1</v>
      </c>
      <c r="W131">
        <f t="shared" si="166"/>
        <v>100</v>
      </c>
      <c r="X131" s="58">
        <f t="shared" si="167"/>
        <v>1.7473630500000001E-3</v>
      </c>
      <c r="Y131" s="58">
        <f t="shared" si="168"/>
        <v>1.7473630500000001E-3</v>
      </c>
      <c r="Z131" s="32">
        <f t="shared" si="169"/>
        <v>1.7473630500000001E-3</v>
      </c>
      <c r="AA131" s="32">
        <f t="shared" si="170"/>
        <v>1.4573033609810437E-4</v>
      </c>
      <c r="AB131" s="59">
        <f t="shared" si="171"/>
        <v>4.9056245199999996E-3</v>
      </c>
      <c r="AC131" s="59">
        <f t="shared" si="172"/>
        <v>4.9056245199999996E-3</v>
      </c>
      <c r="AD131">
        <f t="shared" si="173"/>
        <v>1</v>
      </c>
      <c r="AE131" s="59">
        <f t="shared" si="174"/>
        <v>4.9056245199999996E-3</v>
      </c>
      <c r="AF131" s="59">
        <f t="shared" si="175"/>
        <v>4.1758461800000006E-3</v>
      </c>
      <c r="AG131" s="59">
        <f t="shared" si="176"/>
        <v>4.1758461800000006E-3</v>
      </c>
      <c r="AH131">
        <f t="shared" si="177"/>
        <v>1</v>
      </c>
      <c r="AI131" s="59">
        <f t="shared" si="178"/>
        <v>4.1758461800000006E-3</v>
      </c>
      <c r="AJ131" s="59">
        <f t="shared" si="179"/>
        <v>0</v>
      </c>
      <c r="AK131" s="59">
        <f t="shared" si="180"/>
        <v>0</v>
      </c>
      <c r="AL131" s="59">
        <f t="shared" si="181"/>
        <v>0</v>
      </c>
      <c r="AM131" s="12">
        <f t="shared" si="286"/>
        <v>0.30180607261374415</v>
      </c>
      <c r="AN131" s="12">
        <f t="shared" si="287"/>
        <v>0</v>
      </c>
      <c r="AO131" s="66">
        <f t="shared" si="182"/>
        <v>1.6816275931494802E-4</v>
      </c>
      <c r="AP131" s="66">
        <f t="shared" si="183"/>
        <v>4.3982300398449829E-5</v>
      </c>
      <c r="AQ131" s="59">
        <f t="shared" si="184"/>
        <v>1.4805472700988836E-3</v>
      </c>
      <c r="AR131" s="59">
        <f t="shared" si="185"/>
        <v>1.2602957354249063E-3</v>
      </c>
      <c r="AS131" s="59">
        <f t="shared" si="186"/>
        <v>0</v>
      </c>
      <c r="AT131" s="12">
        <f t="shared" si="187"/>
        <v>0.29885308454850695</v>
      </c>
      <c r="AU131" s="59">
        <f t="shared" si="288"/>
        <v>0</v>
      </c>
      <c r="AV131" s="59">
        <f t="shared" si="289"/>
        <v>-6.5052130349130266E-18</v>
      </c>
      <c r="AW131" s="70">
        <f t="shared" si="188"/>
        <v>0</v>
      </c>
      <c r="AX131" s="20">
        <f t="shared" si="189"/>
        <v>200000</v>
      </c>
      <c r="AY131" s="20">
        <f t="shared" si="190"/>
        <v>0</v>
      </c>
      <c r="AZ131" s="20">
        <f t="shared" si="191"/>
        <v>0</v>
      </c>
      <c r="BA131" s="20">
        <f t="shared" si="192"/>
        <v>200000</v>
      </c>
      <c r="BB131" s="36">
        <f t="shared" si="193"/>
        <v>1</v>
      </c>
      <c r="BC131" s="36">
        <f t="shared" si="194"/>
        <v>0</v>
      </c>
      <c r="BD131" s="80">
        <f t="shared" si="195"/>
        <v>33.632551862989601</v>
      </c>
      <c r="BE131" s="36">
        <f t="shared" si="196"/>
        <v>0</v>
      </c>
      <c r="BF131" s="36">
        <f t="shared" si="197"/>
        <v>0</v>
      </c>
      <c r="BG131" s="36">
        <f t="shared" si="198"/>
        <v>33.632551862989601</v>
      </c>
      <c r="BH131" s="36">
        <f t="shared" si="199"/>
        <v>8.7964600796899663</v>
      </c>
      <c r="BI131" s="36">
        <f t="shared" si="200"/>
        <v>0</v>
      </c>
      <c r="BJ131" s="36">
        <f t="shared" si="201"/>
        <v>0</v>
      </c>
      <c r="BK131" s="36">
        <f t="shared" si="202"/>
        <v>8.7964600796899663</v>
      </c>
      <c r="BL131" s="68">
        <f ca="1">IF(OR(AT131=0,E131&gt;ProjTerm),0,VLOOKUP(D131,'Life Events'!$AE$5:$AI$1206,5,FALSE))</f>
        <v>4.2718148031689182E-3</v>
      </c>
      <c r="BM131" s="93">
        <f t="shared" ca="1" si="203"/>
        <v>4.2718148031689182E-3</v>
      </c>
      <c r="BN131" s="93">
        <f t="shared" ca="1" si="204"/>
        <v>1.2766450305470042E-3</v>
      </c>
      <c r="BO131" s="36">
        <f t="shared" ca="1" si="205"/>
        <v>0.19425032217849533</v>
      </c>
      <c r="BP131" s="36">
        <f t="shared" si="206"/>
        <v>1.7737359537546966E-2</v>
      </c>
      <c r="BQ131" s="36">
        <f t="shared" si="207"/>
        <v>98.304559156594394</v>
      </c>
      <c r="BR131" s="36">
        <f t="shared" si="208"/>
        <v>154.78110000000001</v>
      </c>
      <c r="BS131" s="36">
        <f t="shared" si="209"/>
        <v>152.15687801272753</v>
      </c>
      <c r="BT131" s="36">
        <f t="shared" si="210"/>
        <v>45.472552329374523</v>
      </c>
      <c r="BU131" s="70" cm="1">
        <f t="array" ref="BU131">IF(AND(ActInt=1,$J131=0),INDEX(Tbl_FwdNom,$B131-IVP,MATCH(ValnDt,Tbl_FwdNom_Cols)),INDEX(Tbl_FwdNom,$B131,MATCH(StartDt,Tbl_FwdNom_Cols)))</f>
        <v>12.838294531000001</v>
      </c>
      <c r="BV131" s="70" cm="1">
        <f t="array" ref="BV131">INDEX(Tbl_FwdReal,$B131,MATCH(StartDt,Tbl_FwdReal_Cols))</f>
        <v>5.0820726069999997</v>
      </c>
      <c r="BW131" s="70" cm="1">
        <f t="array" ref="BW131">IF(RunType&lt;&gt;"OPN",INDEX(Tbl_FwdReal,$B131,MATCH(ValnDt,Tbl_FwdReal_Cols)),IF(AND($J131=0,ActInt=1),INDEX(Tbl_FwdReal,$B131-IVP,MATCH(ValnDt,Tbl_FwdReal_Cols)),-999))*$K131</f>
        <v>5.0820726069999997</v>
      </c>
      <c r="BX131" s="70">
        <f t="shared" si="211"/>
        <v>5.0820726069999995E-2</v>
      </c>
      <c r="BY131" s="70">
        <f t="shared" si="290"/>
        <v>7.3811086245013202E-2</v>
      </c>
      <c r="BZ131" s="64">
        <f t="shared" si="305"/>
        <v>5.9521510106494979E-3</v>
      </c>
      <c r="CA131" s="70" cm="1">
        <f t="array" ref="CA131">IF($J131=1,CA130*(1+INDEX(Tbl_CPI,$B131,MATCH(IF(RunType="OPN",StartDt,ValnDt),Tbl_CPI_Cols))),0)</f>
        <v>0</v>
      </c>
      <c r="CB131" s="70">
        <f t="shared" si="291"/>
        <v>1.8335972449475701</v>
      </c>
      <c r="CC131" s="70">
        <f t="shared" si="292"/>
        <v>1.8013312855625785</v>
      </c>
      <c r="CD131" s="36">
        <f t="shared" si="212"/>
        <v>11.296522720020716</v>
      </c>
      <c r="CE131" s="36">
        <f t="shared" si="213"/>
        <v>1.5748236874317296</v>
      </c>
      <c r="CF131" s="36">
        <f t="shared" si="214"/>
        <v>0</v>
      </c>
      <c r="CG131" s="36">
        <f t="shared" si="215"/>
        <v>3.8846505084842478</v>
      </c>
      <c r="CH131" s="36">
        <f t="shared" si="216"/>
        <v>3.4093591563213828</v>
      </c>
      <c r="CI131" s="36">
        <f t="shared" si="217"/>
        <v>0</v>
      </c>
      <c r="CJ131" s="36">
        <f t="shared" si="218"/>
        <v>0</v>
      </c>
      <c r="CK131" s="36">
        <f t="shared" si="219"/>
        <v>0</v>
      </c>
      <c r="CL131" s="36">
        <f t="shared" si="220"/>
        <v>0.47529135216286489</v>
      </c>
      <c r="CM131" s="36">
        <f t="shared" si="221"/>
        <v>3.8846505084842478</v>
      </c>
      <c r="CN131" s="36">
        <f t="shared" ca="1" si="222"/>
        <v>-2.8670274240540068</v>
      </c>
      <c r="CO131" s="20">
        <f t="shared" si="223"/>
        <v>120000</v>
      </c>
      <c r="CP131" s="20">
        <f t="shared" si="224"/>
        <v>2</v>
      </c>
      <c r="CQ131" s="64">
        <f t="shared" si="225"/>
        <v>2.1211625999999996E-3</v>
      </c>
      <c r="CR131" s="64">
        <f t="shared" si="226"/>
        <v>9.5452316999999984E-3</v>
      </c>
      <c r="CS131" s="36">
        <f t="shared" si="227"/>
        <v>28.934895341037706</v>
      </c>
      <c r="CT131" s="36">
        <f t="shared" si="228"/>
        <v>20.179531117793761</v>
      </c>
      <c r="CU131" s="36">
        <f t="shared" si="229"/>
        <v>5.2778760478139795</v>
      </c>
      <c r="CV131" s="36">
        <f t="shared" si="293"/>
        <v>25.457407165607741</v>
      </c>
      <c r="CW131" s="36">
        <f t="shared" si="230"/>
        <v>0</v>
      </c>
      <c r="CX131" s="36">
        <f t="shared" si="231"/>
        <v>0</v>
      </c>
      <c r="CY131" s="36">
        <f t="shared" si="232"/>
        <v>0</v>
      </c>
      <c r="CZ131" s="36">
        <f t="shared" si="294"/>
        <v>0</v>
      </c>
      <c r="DA131" s="64">
        <f t="shared" si="233"/>
        <v>1.0116292686571882E-2</v>
      </c>
      <c r="DB131" s="70">
        <f t="shared" si="295"/>
        <v>0.98998502176450798</v>
      </c>
      <c r="DC131" s="70">
        <f>PRODUCT($DB$8:DB131)</f>
        <v>0.33049960771795639</v>
      </c>
      <c r="DD131" s="36">
        <f t="shared" si="234"/>
        <v>2078.7686676076892</v>
      </c>
      <c r="DE131" s="36">
        <f t="shared" si="235"/>
        <v>2366.6930073511003</v>
      </c>
      <c r="DF131" s="36">
        <f t="shared" si="236"/>
        <v>425.16748116472468</v>
      </c>
      <c r="DG131" s="36">
        <f t="shared" si="237"/>
        <v>1.1671314272030924</v>
      </c>
      <c r="DH131" s="36">
        <f t="shared" ca="1" si="238"/>
        <v>3.217900442396223</v>
      </c>
      <c r="DI131" s="36">
        <f t="shared" si="239"/>
        <v>239.16294686337119</v>
      </c>
      <c r="DJ131" s="36">
        <f t="shared" ca="1" si="240"/>
        <v>954.30553678669946</v>
      </c>
      <c r="DK131" s="36">
        <f t="shared" si="241"/>
        <v>0</v>
      </c>
      <c r="DL131" s="36">
        <f t="shared" si="242"/>
        <v>0</v>
      </c>
      <c r="DM131" s="36">
        <f t="shared" ca="1" si="243"/>
        <v>954.30553678669946</v>
      </c>
      <c r="DN131" s="36">
        <f t="shared" ca="1" si="296"/>
        <v>954.30553678670503</v>
      </c>
      <c r="DO131" s="64" cm="1">
        <f t="array" ref="DO131">IFERROR(INDEX(Tbl_FwdNom,$B131,MATCH(LIDt,Tbl_FwdNom_Cols,0)),0)</f>
        <v>13.58080577</v>
      </c>
      <c r="DP131" s="64">
        <f t="shared" ca="1" si="297"/>
        <v>7.3373118030000004</v>
      </c>
      <c r="DQ131" s="64">
        <f t="shared" ca="1" si="244"/>
        <v>5.9179536973736901E-3</v>
      </c>
      <c r="DR131" s="70">
        <f t="shared" ca="1" si="245"/>
        <v>0.99411686243831165</v>
      </c>
      <c r="DS131" s="70">
        <f ca="1">PRODUCT($DR$8:DR131)</f>
        <v>0.29135940827043338</v>
      </c>
      <c r="DT131" s="36">
        <f t="shared" ca="1" si="246"/>
        <v>2616.125539544485</v>
      </c>
      <c r="DU131" s="36">
        <f t="shared" ca="1" si="247"/>
        <v>453.22599994671248</v>
      </c>
      <c r="DV131" s="36">
        <f t="shared" ca="1" si="248"/>
        <v>1.2831359796129242</v>
      </c>
      <c r="DW131" s="36">
        <f t="shared" ca="1" si="249"/>
        <v>3.3007871942724827</v>
      </c>
      <c r="DX131" s="36">
        <f t="shared" ca="1" si="250"/>
        <v>2203.247119425002</v>
      </c>
      <c r="DY131" s="36">
        <f t="shared" ca="1" si="251"/>
        <v>23.274252075449855</v>
      </c>
      <c r="DZ131" s="36">
        <f t="shared" ca="1" si="252"/>
        <v>235.73381458949459</v>
      </c>
      <c r="EA131" s="36">
        <f t="shared" ca="1" si="253"/>
        <v>0</v>
      </c>
      <c r="EB131" s="36">
        <f t="shared" ca="1" si="254"/>
        <v>1127.1301379457991</v>
      </c>
      <c r="EC131" s="36">
        <f t="shared" ca="1" si="255"/>
        <v>0</v>
      </c>
      <c r="ED131" s="36">
        <f t="shared" ca="1" si="256"/>
        <v>0</v>
      </c>
      <c r="EE131" s="36">
        <f t="shared" ca="1" si="298"/>
        <v>0</v>
      </c>
      <c r="EF131" s="36">
        <f t="shared" ca="1" si="257"/>
        <v>1127.1301379457991</v>
      </c>
      <c r="EG131" s="64"/>
      <c r="EH131" s="64"/>
      <c r="EI131" s="64"/>
      <c r="EJ131" s="70"/>
      <c r="EK131" s="70"/>
      <c r="EL131" s="70"/>
      <c r="EM131" s="70"/>
      <c r="EN131" s="70"/>
      <c r="EO131" s="36">
        <f t="shared" ca="1" si="258"/>
        <v>9.5286359636758444</v>
      </c>
      <c r="EP131" s="36">
        <f t="shared" ca="1" si="259"/>
        <v>0</v>
      </c>
      <c r="EQ131" s="36">
        <f t="shared" si="260"/>
        <v>74.518731017537363</v>
      </c>
      <c r="ER131" s="36">
        <f t="shared" si="261"/>
        <v>12.460742236554095</v>
      </c>
      <c r="ES131" s="36">
        <f t="shared" si="262"/>
        <v>-11.379533077157985</v>
      </c>
      <c r="ET131" s="36">
        <f t="shared" ca="1" si="263"/>
        <v>0</v>
      </c>
      <c r="EU131" s="36">
        <f t="shared" ca="1" si="299"/>
        <v>12.460742236554095</v>
      </c>
      <c r="EV131" s="36">
        <f t="shared" si="264"/>
        <v>3.9478818969094176</v>
      </c>
      <c r="EW131" s="36">
        <f t="shared" si="265"/>
        <v>97.408486131808857</v>
      </c>
      <c r="EX131" s="36">
        <f t="shared" ca="1" si="300"/>
        <v>188.33584128280972</v>
      </c>
      <c r="EY131" s="36">
        <f t="shared" si="266"/>
        <v>0</v>
      </c>
      <c r="EZ131" s="36">
        <f t="shared" si="267"/>
        <v>0</v>
      </c>
      <c r="FA131" s="36">
        <f t="shared" si="268"/>
        <v>0</v>
      </c>
      <c r="FB131" s="36">
        <f t="shared" si="269"/>
        <v>0</v>
      </c>
      <c r="FC131" s="36">
        <f t="shared" si="301"/>
        <v>0</v>
      </c>
      <c r="FD131" s="36">
        <f t="shared" si="270"/>
        <v>0</v>
      </c>
      <c r="FE131" s="36">
        <f t="shared" si="271"/>
        <v>0</v>
      </c>
      <c r="FF131" s="36">
        <f t="shared" si="302"/>
        <v>0</v>
      </c>
      <c r="FG131" s="36">
        <f t="shared" ca="1" si="272"/>
        <v>188.33584128280972</v>
      </c>
      <c r="FH131" s="36">
        <f t="shared" ca="1" si="273"/>
        <v>1.9052604937886506</v>
      </c>
      <c r="FI131" s="36">
        <f t="shared" ca="1" si="274"/>
        <v>-2.9180791712038761</v>
      </c>
      <c r="FJ131" s="36">
        <f t="shared" ca="1" si="275"/>
        <v>205.37898006656934</v>
      </c>
      <c r="FK131" s="36">
        <f t="shared" si="276"/>
        <v>0</v>
      </c>
      <c r="FL131" s="36">
        <f t="shared" si="277"/>
        <v>0</v>
      </c>
      <c r="FM131" s="36">
        <f t="shared" ca="1" si="278"/>
        <v>0</v>
      </c>
      <c r="FN131" s="36">
        <f t="shared" ca="1" si="306"/>
        <v>205.37898006656934</v>
      </c>
    </row>
    <row r="132" spans="2:170" x14ac:dyDescent="0.25">
      <c r="B132" s="2">
        <v>124</v>
      </c>
      <c r="C132" s="2">
        <f t="shared" si="307"/>
        <v>11</v>
      </c>
      <c r="D132" s="2">
        <f t="shared" si="303"/>
        <v>148</v>
      </c>
      <c r="E132" s="2">
        <f t="shared" si="308"/>
        <v>13</v>
      </c>
      <c r="F132" s="189">
        <f t="shared" si="304"/>
        <v>49490</v>
      </c>
      <c r="G132" s="2">
        <f t="shared" si="309"/>
        <v>6</v>
      </c>
      <c r="H132" s="187">
        <f t="shared" si="155"/>
        <v>44.916666666666671</v>
      </c>
      <c r="I132" s="186">
        <f t="shared" si="310"/>
        <v>44</v>
      </c>
      <c r="J132" s="2">
        <f t="shared" si="156"/>
        <v>0</v>
      </c>
      <c r="K132" s="2">
        <f t="shared" si="157"/>
        <v>1</v>
      </c>
      <c r="L132">
        <f t="shared" si="158"/>
        <v>2</v>
      </c>
      <c r="M132" s="190">
        <f t="shared" si="283"/>
        <v>1.4812900500000001E-3</v>
      </c>
      <c r="N132">
        <f t="shared" si="159"/>
        <v>1</v>
      </c>
      <c r="O132">
        <f t="shared" si="160"/>
        <v>100</v>
      </c>
      <c r="P132" s="58">
        <f t="shared" si="161"/>
        <v>6.6658052250000007E-3</v>
      </c>
      <c r="Q132" s="106">
        <f t="shared" si="162"/>
        <v>6.6658052250000007E-3</v>
      </c>
      <c r="R132" s="59">
        <f t="shared" si="163"/>
        <v>6.6658052250000007E-3</v>
      </c>
      <c r="S132" s="32">
        <f t="shared" si="284"/>
        <v>5.5718812368021897E-4</v>
      </c>
      <c r="T132">
        <f t="shared" si="164"/>
        <v>1</v>
      </c>
      <c r="U132" s="32">
        <f t="shared" si="285"/>
        <v>3.8830290000000002E-4</v>
      </c>
      <c r="V132">
        <f t="shared" si="165"/>
        <v>1</v>
      </c>
      <c r="W132">
        <f t="shared" si="166"/>
        <v>100</v>
      </c>
      <c r="X132" s="58">
        <f t="shared" si="167"/>
        <v>1.7473630500000001E-3</v>
      </c>
      <c r="Y132" s="58">
        <f t="shared" si="168"/>
        <v>1.7473630500000001E-3</v>
      </c>
      <c r="Z132" s="32">
        <f t="shared" si="169"/>
        <v>1.7473630500000001E-3</v>
      </c>
      <c r="AA132" s="32">
        <f t="shared" si="170"/>
        <v>1.4573033609810437E-4</v>
      </c>
      <c r="AB132" s="59">
        <f t="shared" si="171"/>
        <v>4.9056245199999996E-3</v>
      </c>
      <c r="AC132" s="59">
        <f t="shared" si="172"/>
        <v>4.9056245199999996E-3</v>
      </c>
      <c r="AD132">
        <f t="shared" si="173"/>
        <v>1</v>
      </c>
      <c r="AE132" s="59">
        <f t="shared" si="174"/>
        <v>4.9056245199999996E-3</v>
      </c>
      <c r="AF132" s="59">
        <f t="shared" si="175"/>
        <v>4.1758461800000006E-3</v>
      </c>
      <c r="AG132" s="59">
        <f t="shared" si="176"/>
        <v>4.1758461800000006E-3</v>
      </c>
      <c r="AH132">
        <f t="shared" si="177"/>
        <v>1</v>
      </c>
      <c r="AI132" s="59">
        <f t="shared" si="178"/>
        <v>4.1758461800000006E-3</v>
      </c>
      <c r="AJ132" s="59">
        <f t="shared" si="179"/>
        <v>0</v>
      </c>
      <c r="AK132" s="59">
        <f t="shared" si="180"/>
        <v>0</v>
      </c>
      <c r="AL132" s="59">
        <f t="shared" si="181"/>
        <v>0</v>
      </c>
      <c r="AM132" s="12">
        <f t="shared" si="286"/>
        <v>0.29885308454850695</v>
      </c>
      <c r="AN132" s="12">
        <f t="shared" si="287"/>
        <v>0</v>
      </c>
      <c r="AO132" s="66">
        <f t="shared" si="182"/>
        <v>1.6651738943562842E-4</v>
      </c>
      <c r="AP132" s="66">
        <f t="shared" si="183"/>
        <v>4.3551960455209122E-5</v>
      </c>
      <c r="AQ132" s="59">
        <f t="shared" si="184"/>
        <v>1.4660610194387887E-3</v>
      </c>
      <c r="AR132" s="59">
        <f t="shared" si="185"/>
        <v>1.2479645114930999E-3</v>
      </c>
      <c r="AS132" s="59">
        <f t="shared" si="186"/>
        <v>0</v>
      </c>
      <c r="AT132" s="12">
        <f t="shared" si="187"/>
        <v>0.29592898966768422</v>
      </c>
      <c r="AU132" s="59">
        <f t="shared" si="288"/>
        <v>0</v>
      </c>
      <c r="AV132" s="59">
        <f t="shared" si="289"/>
        <v>-1.0191500421363742E-17</v>
      </c>
      <c r="AW132" s="70">
        <f t="shared" si="188"/>
        <v>0</v>
      </c>
      <c r="AX132" s="20">
        <f t="shared" si="189"/>
        <v>200000</v>
      </c>
      <c r="AY132" s="20">
        <f t="shared" si="190"/>
        <v>0</v>
      </c>
      <c r="AZ132" s="20">
        <f t="shared" si="191"/>
        <v>0</v>
      </c>
      <c r="BA132" s="20">
        <f t="shared" si="192"/>
        <v>200000</v>
      </c>
      <c r="BB132" s="36">
        <f t="shared" si="193"/>
        <v>1</v>
      </c>
      <c r="BC132" s="36">
        <f t="shared" si="194"/>
        <v>0</v>
      </c>
      <c r="BD132" s="80">
        <f t="shared" si="195"/>
        <v>33.30347788712568</v>
      </c>
      <c r="BE132" s="36">
        <f t="shared" si="196"/>
        <v>0</v>
      </c>
      <c r="BF132" s="36">
        <f t="shared" si="197"/>
        <v>0</v>
      </c>
      <c r="BG132" s="36">
        <f t="shared" si="198"/>
        <v>33.30347788712568</v>
      </c>
      <c r="BH132" s="36">
        <f t="shared" si="199"/>
        <v>8.7103920910418253</v>
      </c>
      <c r="BI132" s="36">
        <f t="shared" si="200"/>
        <v>0</v>
      </c>
      <c r="BJ132" s="36">
        <f t="shared" si="201"/>
        <v>0</v>
      </c>
      <c r="BK132" s="36">
        <f t="shared" si="202"/>
        <v>8.7103920910418253</v>
      </c>
      <c r="BL132" s="68">
        <f ca="1">IF(OR(AT132=0,E132&gt;ProjTerm),0,VLOOKUP(D132,'Life Events'!$AE$5:$AI$1206,5,FALSE))</f>
        <v>4.271814803168919E-3</v>
      </c>
      <c r="BM132" s="93">
        <f t="shared" ca="1" si="203"/>
        <v>4.271814803168919E-3</v>
      </c>
      <c r="BN132" s="93">
        <f t="shared" ca="1" si="204"/>
        <v>1.2641538387492355E-3</v>
      </c>
      <c r="BO132" s="36">
        <f t="shared" ca="1" si="205"/>
        <v>0.19234981367016632</v>
      </c>
      <c r="BP132" s="36">
        <f t="shared" si="206"/>
        <v>1.7563810309164696E-2</v>
      </c>
      <c r="BQ132" s="36">
        <f t="shared" si="207"/>
        <v>98.304616518442757</v>
      </c>
      <c r="BR132" s="36">
        <f t="shared" si="208"/>
        <v>154.78110000000001</v>
      </c>
      <c r="BS132" s="36">
        <f t="shared" si="209"/>
        <v>152.15696679802741</v>
      </c>
      <c r="BT132" s="36">
        <f t="shared" si="210"/>
        <v>45.027657455439623</v>
      </c>
      <c r="BU132" s="70" cm="1">
        <f t="array" ref="BU132">IF(AND(ActInt=1,$J132=0),INDEX(Tbl_FwdNom,$B132-IVP,MATCH(ValnDt,Tbl_FwdNom_Cols)),INDEX(Tbl_FwdNom,$B132,MATCH(StartDt,Tbl_FwdNom_Cols)))</f>
        <v>12.861436008</v>
      </c>
      <c r="BV132" s="70" cm="1">
        <f t="array" ref="BV132">INDEX(Tbl_FwdReal,$B132,MATCH(StartDt,Tbl_FwdReal_Cols))</f>
        <v>5.0832711499999998</v>
      </c>
      <c r="BW132" s="70" cm="1">
        <f t="array" ref="BW132">IF(RunType&lt;&gt;"OPN",INDEX(Tbl_FwdReal,$B132,MATCH(ValnDt,Tbl_FwdReal_Cols)),IF(AND($J132=0,ActInt=1),INDEX(Tbl_FwdReal,$B132-IVP,MATCH(ValnDt,Tbl_FwdReal_Cols)),-999))*$K132</f>
        <v>5.0832711499999998</v>
      </c>
      <c r="BX132" s="70">
        <f t="shared" si="211"/>
        <v>5.0832711499999995E-2</v>
      </c>
      <c r="BY132" s="70">
        <f t="shared" si="290"/>
        <v>7.4019059103110241E-2</v>
      </c>
      <c r="BZ132" s="64">
        <f t="shared" si="305"/>
        <v>5.9683854130156977E-3</v>
      </c>
      <c r="CA132" s="70" cm="1">
        <f t="array" ref="CA132">IF($J132=1,CA131*(1+INDEX(Tbl_CPI,$B132,MATCH(IF(RunType="OPN",StartDt,ValnDt),Tbl_CPI_Cols))),0)</f>
        <v>0</v>
      </c>
      <c r="CB132" s="70">
        <f t="shared" si="291"/>
        <v>1.8445408599976609</v>
      </c>
      <c r="CC132" s="70">
        <f t="shared" si="292"/>
        <v>1.8013312855625785</v>
      </c>
      <c r="CD132" s="36">
        <f t="shared" si="212"/>
        <v>11.296523986986946</v>
      </c>
      <c r="CE132" s="36">
        <f t="shared" si="213"/>
        <v>1.5748246063595834</v>
      </c>
      <c r="CF132" s="36">
        <f t="shared" si="214"/>
        <v>0</v>
      </c>
      <c r="CG132" s="36">
        <f t="shared" si="215"/>
        <v>3.8466422294206963</v>
      </c>
      <c r="CH132" s="36">
        <f t="shared" si="216"/>
        <v>3.3760010381872467</v>
      </c>
      <c r="CI132" s="36">
        <f t="shared" si="217"/>
        <v>0</v>
      </c>
      <c r="CJ132" s="36">
        <f t="shared" si="218"/>
        <v>0</v>
      </c>
      <c r="CK132" s="36">
        <f t="shared" si="219"/>
        <v>0</v>
      </c>
      <c r="CL132" s="36">
        <f t="shared" si="220"/>
        <v>0.47064119123344977</v>
      </c>
      <c r="CM132" s="36">
        <f t="shared" si="221"/>
        <v>3.8466422294206963</v>
      </c>
      <c r="CN132" s="36">
        <f t="shared" ca="1" si="222"/>
        <v>-2.8390014739111162</v>
      </c>
      <c r="CO132" s="20">
        <f t="shared" si="223"/>
        <v>120000</v>
      </c>
      <c r="CP132" s="20">
        <f t="shared" si="224"/>
        <v>2</v>
      </c>
      <c r="CQ132" s="64">
        <f t="shared" si="225"/>
        <v>2.1211625999999996E-3</v>
      </c>
      <c r="CR132" s="64">
        <f t="shared" si="226"/>
        <v>9.5452316999999984E-3</v>
      </c>
      <c r="CS132" s="36">
        <f t="shared" si="227"/>
        <v>28.651785064723533</v>
      </c>
      <c r="CT132" s="36">
        <f t="shared" si="228"/>
        <v>19.982086732275409</v>
      </c>
      <c r="CU132" s="36">
        <f t="shared" si="229"/>
        <v>5.2262352546250943</v>
      </c>
      <c r="CV132" s="36">
        <f t="shared" si="293"/>
        <v>25.208321986900504</v>
      </c>
      <c r="CW132" s="36">
        <f t="shared" si="230"/>
        <v>0</v>
      </c>
      <c r="CX132" s="36">
        <f t="shared" si="231"/>
        <v>0</v>
      </c>
      <c r="CY132" s="36">
        <f t="shared" si="232"/>
        <v>0</v>
      </c>
      <c r="CZ132" s="36">
        <f t="shared" si="294"/>
        <v>0</v>
      </c>
      <c r="DA132" s="64">
        <f t="shared" si="233"/>
        <v>1.0133554398781941E-2</v>
      </c>
      <c r="DB132" s="70">
        <f t="shared" si="295"/>
        <v>0.98996810436139482</v>
      </c>
      <c r="DC132" s="70">
        <f>PRODUCT($DB$8:DB132)</f>
        <v>0.32718407014472989</v>
      </c>
      <c r="DD132" s="36">
        <f t="shared" si="234"/>
        <v>2054.8063255279358</v>
      </c>
      <c r="DE132" s="36">
        <f t="shared" si="235"/>
        <v>2357.3725417991841</v>
      </c>
      <c r="DF132" s="36">
        <f t="shared" si="236"/>
        <v>420.76554687265866</v>
      </c>
      <c r="DG132" s="36">
        <f t="shared" si="237"/>
        <v>1.1613948067020183</v>
      </c>
      <c r="DH132" s="36">
        <f t="shared" ca="1" si="238"/>
        <v>3.058159397908943</v>
      </c>
      <c r="DI132" s="36">
        <f t="shared" si="239"/>
        <v>237.70089520787897</v>
      </c>
      <c r="DJ132" s="36">
        <f t="shared" ca="1" si="240"/>
        <v>962.92942294299291</v>
      </c>
      <c r="DK132" s="36">
        <f t="shared" si="241"/>
        <v>0</v>
      </c>
      <c r="DL132" s="36">
        <f t="shared" si="242"/>
        <v>0</v>
      </c>
      <c r="DM132" s="36">
        <f t="shared" ca="1" si="243"/>
        <v>962.92942294299291</v>
      </c>
      <c r="DN132" s="36">
        <f t="shared" ca="1" si="296"/>
        <v>962.9294229429978</v>
      </c>
      <c r="DO132" s="64" cm="1">
        <f t="array" ref="DO132">IFERROR(INDEX(Tbl_FwdNom,$B132,MATCH(LIDt,Tbl_FwdNom_Cols,0)),0)</f>
        <v>13.626473259999999</v>
      </c>
      <c r="DP132" s="64">
        <f t="shared" ca="1" si="297"/>
        <v>7.2858712060000004</v>
      </c>
      <c r="DQ132" s="64">
        <f t="shared" ca="1" si="244"/>
        <v>5.8777716545677094E-3</v>
      </c>
      <c r="DR132" s="70">
        <f t="shared" ca="1" si="245"/>
        <v>0.99415657466523055</v>
      </c>
      <c r="DS132" s="70">
        <f ca="1">PRODUCT($DR$8:DR132)</f>
        <v>0.28965687132262252</v>
      </c>
      <c r="DT132" s="36">
        <f t="shared" ca="1" si="246"/>
        <v>2598.1990501984847</v>
      </c>
      <c r="DU132" s="36">
        <f t="shared" ca="1" si="247"/>
        <v>447.17956679127053</v>
      </c>
      <c r="DV132" s="36">
        <f t="shared" ca="1" si="248"/>
        <v>1.2731141495936844</v>
      </c>
      <c r="DW132" s="36">
        <f t="shared" ca="1" si="249"/>
        <v>3.1278386540105712</v>
      </c>
      <c r="DX132" s="36">
        <f t="shared" ca="1" si="250"/>
        <v>2171.1696454361268</v>
      </c>
      <c r="DY132" s="36">
        <f t="shared" ca="1" si="251"/>
        <v>22.937645301893443</v>
      </c>
      <c r="DZ132" s="36">
        <f t="shared" ca="1" si="252"/>
        <v>233.72355972151655</v>
      </c>
      <c r="EA132" s="36">
        <f t="shared" ca="1" si="253"/>
        <v>0</v>
      </c>
      <c r="EB132" s="36">
        <f t="shared" ca="1" si="254"/>
        <v>1132.7249010814555</v>
      </c>
      <c r="EC132" s="36">
        <f t="shared" ca="1" si="255"/>
        <v>0</v>
      </c>
      <c r="ED132" s="36">
        <f t="shared" ca="1" si="256"/>
        <v>0</v>
      </c>
      <c r="EE132" s="36">
        <f t="shared" ca="1" si="298"/>
        <v>0</v>
      </c>
      <c r="EF132" s="36">
        <f t="shared" ca="1" si="257"/>
        <v>1132.7249010814555</v>
      </c>
      <c r="EG132" s="64"/>
      <c r="EH132" s="64"/>
      <c r="EI132" s="64"/>
      <c r="EJ132" s="70"/>
      <c r="EK132" s="70"/>
      <c r="EL132" s="70"/>
      <c r="EM132" s="70"/>
      <c r="EN132" s="70"/>
      <c r="EO132" s="36">
        <f t="shared" ca="1" si="258"/>
        <v>9.6315269118023341</v>
      </c>
      <c r="EP132" s="36">
        <f t="shared" ca="1" si="259"/>
        <v>0</v>
      </c>
      <c r="EQ132" s="36">
        <f t="shared" si="260"/>
        <v>74.152460630068106</v>
      </c>
      <c r="ER132" s="36">
        <f t="shared" si="261"/>
        <v>12.31710500904885</v>
      </c>
      <c r="ES132" s="36">
        <f t="shared" si="262"/>
        <v>-11.248359143015261</v>
      </c>
      <c r="ET132" s="36">
        <f t="shared" ca="1" si="263"/>
        <v>0</v>
      </c>
      <c r="EU132" s="36">
        <f t="shared" ca="1" si="299"/>
        <v>12.31710500904885</v>
      </c>
      <c r="EV132" s="36">
        <f t="shared" si="264"/>
        <v>3.923747693268075</v>
      </c>
      <c r="EW132" s="36">
        <f t="shared" si="265"/>
        <v>96.929709273009493</v>
      </c>
      <c r="EX132" s="36">
        <f t="shared" ca="1" si="300"/>
        <v>187.3230226053945</v>
      </c>
      <c r="EY132" s="36">
        <f t="shared" si="266"/>
        <v>0</v>
      </c>
      <c r="EZ132" s="36">
        <f t="shared" si="267"/>
        <v>0</v>
      </c>
      <c r="FA132" s="36">
        <f t="shared" si="268"/>
        <v>0</v>
      </c>
      <c r="FB132" s="36">
        <f t="shared" si="269"/>
        <v>0</v>
      </c>
      <c r="FC132" s="36">
        <f t="shared" si="301"/>
        <v>0</v>
      </c>
      <c r="FD132" s="36">
        <f t="shared" si="270"/>
        <v>0</v>
      </c>
      <c r="FE132" s="36">
        <f t="shared" si="271"/>
        <v>0</v>
      </c>
      <c r="FF132" s="36">
        <f t="shared" si="302"/>
        <v>0</v>
      </c>
      <c r="FG132" s="36">
        <f t="shared" ca="1" si="272"/>
        <v>187.3230226053945</v>
      </c>
      <c r="FH132" s="36">
        <f t="shared" ca="1" si="273"/>
        <v>1.8982480397160244</v>
      </c>
      <c r="FI132" s="36">
        <f t="shared" ca="1" si="274"/>
        <v>-3.0612699148474163</v>
      </c>
      <c r="FJ132" s="36">
        <f t="shared" ca="1" si="275"/>
        <v>203.52488089920121</v>
      </c>
      <c r="FK132" s="36">
        <f t="shared" si="276"/>
        <v>0</v>
      </c>
      <c r="FL132" s="36">
        <f t="shared" si="277"/>
        <v>0</v>
      </c>
      <c r="FM132" s="36">
        <f t="shared" ca="1" si="278"/>
        <v>0</v>
      </c>
      <c r="FN132" s="36">
        <f t="shared" ca="1" si="306"/>
        <v>203.52488089920121</v>
      </c>
    </row>
    <row r="133" spans="2:170" x14ac:dyDescent="0.25">
      <c r="B133" s="2">
        <v>125</v>
      </c>
      <c r="C133" s="2">
        <f t="shared" si="307"/>
        <v>11</v>
      </c>
      <c r="D133" s="2">
        <f t="shared" si="303"/>
        <v>149</v>
      </c>
      <c r="E133" s="2">
        <f t="shared" si="308"/>
        <v>13</v>
      </c>
      <c r="F133" s="189">
        <f t="shared" si="304"/>
        <v>49521</v>
      </c>
      <c r="G133" s="2">
        <f t="shared" si="309"/>
        <v>7</v>
      </c>
      <c r="H133" s="187">
        <f t="shared" si="155"/>
        <v>45</v>
      </c>
      <c r="I133" s="186">
        <f t="shared" si="310"/>
        <v>45</v>
      </c>
      <c r="J133" s="2">
        <f t="shared" si="156"/>
        <v>0</v>
      </c>
      <c r="K133" s="2">
        <f t="shared" si="157"/>
        <v>1</v>
      </c>
      <c r="L133">
        <f t="shared" si="158"/>
        <v>2</v>
      </c>
      <c r="M133" s="190">
        <f t="shared" si="283"/>
        <v>1.60115868E-3</v>
      </c>
      <c r="N133">
        <f t="shared" si="159"/>
        <v>1</v>
      </c>
      <c r="O133">
        <f t="shared" si="160"/>
        <v>100</v>
      </c>
      <c r="P133" s="58">
        <f t="shared" si="161"/>
        <v>7.2052140599999995E-3</v>
      </c>
      <c r="Q133" s="106">
        <f t="shared" si="162"/>
        <v>7.2052140599999995E-3</v>
      </c>
      <c r="R133" s="59">
        <f t="shared" si="163"/>
        <v>7.2052140599999995E-3</v>
      </c>
      <c r="S133" s="32">
        <f t="shared" si="284"/>
        <v>6.0242654980102728E-4</v>
      </c>
      <c r="T133">
        <f t="shared" si="164"/>
        <v>1</v>
      </c>
      <c r="U133" s="32">
        <f t="shared" si="285"/>
        <v>3.9337140000000003E-4</v>
      </c>
      <c r="V133">
        <f t="shared" si="165"/>
        <v>1</v>
      </c>
      <c r="W133">
        <f t="shared" si="166"/>
        <v>100</v>
      </c>
      <c r="X133" s="58">
        <f t="shared" si="167"/>
        <v>1.7701713E-3</v>
      </c>
      <c r="Y133" s="58">
        <f t="shared" si="168"/>
        <v>1.7701713E-3</v>
      </c>
      <c r="Z133" s="32">
        <f t="shared" si="169"/>
        <v>1.7701713E-3</v>
      </c>
      <c r="AA133" s="32">
        <f t="shared" si="170"/>
        <v>1.4763409306639552E-4</v>
      </c>
      <c r="AB133" s="59">
        <f t="shared" si="171"/>
        <v>4.9056245199999996E-3</v>
      </c>
      <c r="AC133" s="59">
        <f t="shared" si="172"/>
        <v>4.9056245199999996E-3</v>
      </c>
      <c r="AD133">
        <f t="shared" si="173"/>
        <v>1</v>
      </c>
      <c r="AE133" s="59">
        <f t="shared" si="174"/>
        <v>4.9056245199999996E-3</v>
      </c>
      <c r="AF133" s="59">
        <f t="shared" si="175"/>
        <v>4.1758461800000006E-3</v>
      </c>
      <c r="AG133" s="59">
        <f t="shared" si="176"/>
        <v>4.1758461800000006E-3</v>
      </c>
      <c r="AH133">
        <f t="shared" si="177"/>
        <v>1</v>
      </c>
      <c r="AI133" s="59">
        <f t="shared" si="178"/>
        <v>4.1758461800000006E-3</v>
      </c>
      <c r="AJ133" s="59">
        <f t="shared" si="179"/>
        <v>0</v>
      </c>
      <c r="AK133" s="59">
        <f t="shared" si="180"/>
        <v>0</v>
      </c>
      <c r="AL133" s="59">
        <f t="shared" si="181"/>
        <v>0</v>
      </c>
      <c r="AM133" s="12">
        <f t="shared" si="286"/>
        <v>0.29592898966768422</v>
      </c>
      <c r="AN133" s="12">
        <f t="shared" si="287"/>
        <v>0</v>
      </c>
      <c r="AO133" s="66">
        <f t="shared" si="182"/>
        <v>1.7827548023160685E-4</v>
      </c>
      <c r="AP133" s="66">
        <f t="shared" si="183"/>
        <v>4.3689208001643288E-5</v>
      </c>
      <c r="AQ133" s="59">
        <f t="shared" si="184"/>
        <v>1.4517165078926182E-3</v>
      </c>
      <c r="AR133" s="59">
        <f t="shared" si="185"/>
        <v>1.2357539410550588E-3</v>
      </c>
      <c r="AS133" s="59">
        <f t="shared" si="186"/>
        <v>0</v>
      </c>
      <c r="AT133" s="12">
        <f t="shared" si="187"/>
        <v>0.29301955453050332</v>
      </c>
      <c r="AU133" s="59">
        <f t="shared" si="288"/>
        <v>3.3610267347050637E-17</v>
      </c>
      <c r="AV133" s="59">
        <f t="shared" si="289"/>
        <v>0</v>
      </c>
      <c r="AW133" s="70">
        <f t="shared" si="188"/>
        <v>0</v>
      </c>
      <c r="AX133" s="20">
        <f t="shared" si="189"/>
        <v>200000</v>
      </c>
      <c r="AY133" s="20">
        <f t="shared" si="190"/>
        <v>0</v>
      </c>
      <c r="AZ133" s="20">
        <f t="shared" si="191"/>
        <v>0</v>
      </c>
      <c r="BA133" s="20">
        <f t="shared" si="192"/>
        <v>200000</v>
      </c>
      <c r="BB133" s="36">
        <f t="shared" si="193"/>
        <v>1</v>
      </c>
      <c r="BC133" s="36">
        <f t="shared" si="194"/>
        <v>0</v>
      </c>
      <c r="BD133" s="80">
        <f t="shared" si="195"/>
        <v>35.655096046321368</v>
      </c>
      <c r="BE133" s="36">
        <f t="shared" si="196"/>
        <v>0</v>
      </c>
      <c r="BF133" s="36">
        <f t="shared" si="197"/>
        <v>0</v>
      </c>
      <c r="BG133" s="36">
        <f t="shared" si="198"/>
        <v>35.655096046321368</v>
      </c>
      <c r="BH133" s="36">
        <f t="shared" si="199"/>
        <v>8.7378416003286574</v>
      </c>
      <c r="BI133" s="36">
        <f t="shared" si="200"/>
        <v>0</v>
      </c>
      <c r="BJ133" s="36">
        <f t="shared" si="201"/>
        <v>0</v>
      </c>
      <c r="BK133" s="36">
        <f t="shared" si="202"/>
        <v>8.7378416003286574</v>
      </c>
      <c r="BL133" s="68">
        <f ca="1">IF(OR(AT133=0,E133&gt;ProjTerm),0,VLOOKUP(D133,'Life Events'!$AE$5:$AI$1206,5,FALSE))</f>
        <v>4.035568449440142E-3</v>
      </c>
      <c r="BM133" s="93">
        <f t="shared" ca="1" si="203"/>
        <v>4.035568449440142E-3</v>
      </c>
      <c r="BN133" s="93">
        <f t="shared" ca="1" si="204"/>
        <v>1.1825004693323045E-3</v>
      </c>
      <c r="BO133" s="36">
        <f t="shared" ca="1" si="205"/>
        <v>0.1799256846508473</v>
      </c>
      <c r="BP133" s="36">
        <f t="shared" si="206"/>
        <v>1.8558374562912507E-2</v>
      </c>
      <c r="BQ133" s="36">
        <f t="shared" si="207"/>
        <v>98.304616518442757</v>
      </c>
      <c r="BR133" s="36">
        <f t="shared" si="208"/>
        <v>154.78110000000001</v>
      </c>
      <c r="BS133" s="36">
        <f t="shared" si="209"/>
        <v>152.15696679802741</v>
      </c>
      <c r="BT133" s="36">
        <f t="shared" si="210"/>
        <v>44.584966629870578</v>
      </c>
      <c r="BU133" s="70" cm="1">
        <f t="array" ref="BU133">IF(AND(ActInt=1,$J133=0),INDEX(Tbl_FwdNom,$B133-IVP,MATCH(ValnDt,Tbl_FwdNom_Cols)),INDEX(Tbl_FwdNom,$B133,MATCH(StartDt,Tbl_FwdNom_Cols)))</f>
        <v>12.884964326</v>
      </c>
      <c r="BV133" s="70" cm="1">
        <f t="array" ref="BV133">INDEX(Tbl_FwdReal,$B133,MATCH(StartDt,Tbl_FwdReal_Cols))</f>
        <v>5.084489671</v>
      </c>
      <c r="BW133" s="70" cm="1">
        <f t="array" ref="BW133">IF(RunType&lt;&gt;"OPN",INDEX(Tbl_FwdReal,$B133,MATCH(ValnDt,Tbl_FwdReal_Cols)),IF(AND($J133=0,ActInt=1),INDEX(Tbl_FwdReal,$B133-IVP,MATCH(ValnDt,Tbl_FwdReal_Cols)),-999))*$K133</f>
        <v>5.084489671</v>
      </c>
      <c r="BX133" s="70">
        <f t="shared" si="211"/>
        <v>5.0844896710000004E-2</v>
      </c>
      <c r="BY133" s="70">
        <f t="shared" si="290"/>
        <v>7.4230504229709116E-2</v>
      </c>
      <c r="BZ133" s="64">
        <f t="shared" si="305"/>
        <v>5.9848879073880479E-3</v>
      </c>
      <c r="CA133" s="70" cm="1">
        <f t="array" ref="CA133">IF($J133=1,CA132*(1+INDEX(Tbl_CPI,$B133,MATCH(IF(RunType="OPN",StartDt,ValnDt),Tbl_CPI_Cols))),0)</f>
        <v>0</v>
      </c>
      <c r="CB133" s="70">
        <f t="shared" si="291"/>
        <v>1.8555802302853441</v>
      </c>
      <c r="CC133" s="70">
        <f t="shared" si="292"/>
        <v>1.8013312855625785</v>
      </c>
      <c r="CD133" s="36">
        <f t="shared" si="212"/>
        <v>11.296523986986946</v>
      </c>
      <c r="CE133" s="36">
        <f t="shared" si="213"/>
        <v>1.5748246063595834</v>
      </c>
      <c r="CF133" s="36">
        <f t="shared" si="214"/>
        <v>0</v>
      </c>
      <c r="CG133" s="36">
        <f t="shared" si="215"/>
        <v>3.8090051848896067</v>
      </c>
      <c r="CH133" s="36">
        <f t="shared" si="216"/>
        <v>3.342968930225807</v>
      </c>
      <c r="CI133" s="36">
        <f t="shared" si="217"/>
        <v>0</v>
      </c>
      <c r="CJ133" s="36">
        <f t="shared" si="218"/>
        <v>0</v>
      </c>
      <c r="CK133" s="36">
        <f t="shared" si="219"/>
        <v>0</v>
      </c>
      <c r="CL133" s="36">
        <f t="shared" si="220"/>
        <v>0.46603625466380005</v>
      </c>
      <c r="CM133" s="36">
        <f t="shared" si="221"/>
        <v>3.8090051848896067</v>
      </c>
      <c r="CN133" s="36">
        <f t="shared" ca="1" si="222"/>
        <v>-3.0661673132618108E-2</v>
      </c>
      <c r="CO133" s="20">
        <f t="shared" si="223"/>
        <v>120000</v>
      </c>
      <c r="CP133" s="20">
        <f t="shared" si="224"/>
        <v>2</v>
      </c>
      <c r="CQ133" s="64">
        <f t="shared" si="225"/>
        <v>2.2629113399999998E-3</v>
      </c>
      <c r="CR133" s="64">
        <f t="shared" si="226"/>
        <v>1.0183101029999999E-2</v>
      </c>
      <c r="CS133" s="36">
        <f t="shared" si="227"/>
        <v>30.276316414319922</v>
      </c>
      <c r="CT133" s="36">
        <f t="shared" si="228"/>
        <v>21.393057627792821</v>
      </c>
      <c r="CU133" s="36">
        <f t="shared" si="229"/>
        <v>5.2427049601971945</v>
      </c>
      <c r="CV133" s="36">
        <f t="shared" si="293"/>
        <v>26.635762587990016</v>
      </c>
      <c r="CW133" s="36">
        <f t="shared" si="230"/>
        <v>0</v>
      </c>
      <c r="CX133" s="36">
        <f t="shared" si="231"/>
        <v>0</v>
      </c>
      <c r="CY133" s="36">
        <f t="shared" si="232"/>
        <v>0</v>
      </c>
      <c r="CZ133" s="36">
        <f t="shared" si="294"/>
        <v>0</v>
      </c>
      <c r="DA133" s="64">
        <f t="shared" si="233"/>
        <v>1.0151101337858792E-2</v>
      </c>
      <c r="DB133" s="70">
        <f t="shared" si="295"/>
        <v>0.98995090801325214</v>
      </c>
      <c r="DC133" s="70">
        <f>PRODUCT($DB$8:DB133)</f>
        <v>0.32389616732724691</v>
      </c>
      <c r="DD133" s="36">
        <f t="shared" si="234"/>
        <v>2031.0799061381724</v>
      </c>
      <c r="DE133" s="36">
        <f t="shared" si="235"/>
        <v>2345.6473733157518</v>
      </c>
      <c r="DF133" s="36">
        <f t="shared" si="236"/>
        <v>416.29893897811394</v>
      </c>
      <c r="DG133" s="36">
        <f t="shared" si="237"/>
        <v>1.1546258685152009</v>
      </c>
      <c r="DH133" s="36">
        <f t="shared" ca="1" si="238"/>
        <v>2.9092773992135945</v>
      </c>
      <c r="DI133" s="36">
        <f t="shared" si="239"/>
        <v>236.26615030071605</v>
      </c>
      <c r="DJ133" s="36">
        <f t="shared" ca="1" si="240"/>
        <v>968.88720798710835</v>
      </c>
      <c r="DK133" s="36">
        <f t="shared" si="241"/>
        <v>0</v>
      </c>
      <c r="DL133" s="36">
        <f t="shared" si="242"/>
        <v>0</v>
      </c>
      <c r="DM133" s="36">
        <f t="shared" ca="1" si="243"/>
        <v>968.88720798710835</v>
      </c>
      <c r="DN133" s="36">
        <f t="shared" ca="1" si="296"/>
        <v>968.88720798711267</v>
      </c>
      <c r="DO133" s="64" cm="1">
        <f t="array" ref="DO133">IFERROR(INDEX(Tbl_FwdNom,$B133,MATCH(LIDt,Tbl_FwdNom_Cols,0)),0)</f>
        <v>13.67139643</v>
      </c>
      <c r="DP133" s="64">
        <f t="shared" ca="1" si="297"/>
        <v>7.2335795669999996</v>
      </c>
      <c r="DQ133" s="64">
        <f t="shared" ca="1" si="244"/>
        <v>5.8369067277810327E-3</v>
      </c>
      <c r="DR133" s="70">
        <f t="shared" ca="1" si="245"/>
        <v>0.99419696504598365</v>
      </c>
      <c r="DS133" s="70">
        <f ca="1">PRODUCT($DR$8:DR133)</f>
        <v>0.28797598237366634</v>
      </c>
      <c r="DT133" s="36">
        <f t="shared" ca="1" si="246"/>
        <v>2577.7093996683811</v>
      </c>
      <c r="DU133" s="36">
        <f t="shared" ca="1" si="247"/>
        <v>441.05187061287205</v>
      </c>
      <c r="DV133" s="36">
        <f t="shared" ca="1" si="248"/>
        <v>1.2619868235757685</v>
      </c>
      <c r="DW133" s="36">
        <f t="shared" ca="1" si="249"/>
        <v>2.9661698718427316</v>
      </c>
      <c r="DX133" s="36">
        <f t="shared" ca="1" si="250"/>
        <v>2139.2575935168566</v>
      </c>
      <c r="DY133" s="36">
        <f t="shared" ca="1" si="251"/>
        <v>22.602773733261486</v>
      </c>
      <c r="DZ133" s="36">
        <f t="shared" ca="1" si="252"/>
        <v>231.7253008116306</v>
      </c>
      <c r="EA133" s="36">
        <f t="shared" ca="1" si="253"/>
        <v>0</v>
      </c>
      <c r="EB133" s="36">
        <f t="shared" ca="1" si="254"/>
        <v>1135.5359343575556</v>
      </c>
      <c r="EC133" s="36">
        <f t="shared" ca="1" si="255"/>
        <v>0</v>
      </c>
      <c r="ED133" s="36">
        <f t="shared" ca="1" si="256"/>
        <v>0</v>
      </c>
      <c r="EE133" s="36">
        <f t="shared" ca="1" si="298"/>
        <v>0</v>
      </c>
      <c r="EF133" s="36">
        <f t="shared" ca="1" si="257"/>
        <v>1135.5359343575556</v>
      </c>
      <c r="EG133" s="64"/>
      <c r="EH133" s="64"/>
      <c r="EI133" s="64"/>
      <c r="EJ133" s="70"/>
      <c r="EK133" s="70"/>
      <c r="EL133" s="70"/>
      <c r="EM133" s="70"/>
      <c r="EN133" s="70"/>
      <c r="EO133" s="36">
        <f t="shared" ca="1" si="258"/>
        <v>9.7361285558719661</v>
      </c>
      <c r="EP133" s="36">
        <f t="shared" ca="1" si="259"/>
        <v>0</v>
      </c>
      <c r="EQ133" s="36">
        <f t="shared" si="260"/>
        <v>73.720279067425636</v>
      </c>
      <c r="ER133" s="36">
        <f t="shared" si="261"/>
        <v>12.174881970564986</v>
      </c>
      <c r="ES133" s="36">
        <f t="shared" si="262"/>
        <v>-11.1184766897844</v>
      </c>
      <c r="ET133" s="36">
        <f t="shared" ca="1" si="263"/>
        <v>0</v>
      </c>
      <c r="EU133" s="36">
        <f t="shared" ca="1" si="299"/>
        <v>12.174881970564986</v>
      </c>
      <c r="EV133" s="36">
        <f t="shared" si="264"/>
        <v>3.9000642443059439</v>
      </c>
      <c r="EW133" s="36">
        <f t="shared" si="265"/>
        <v>96.364775447966551</v>
      </c>
      <c r="EX133" s="36">
        <f t="shared" ca="1" si="300"/>
        <v>186.16000073026311</v>
      </c>
      <c r="EY133" s="36">
        <f t="shared" si="266"/>
        <v>0</v>
      </c>
      <c r="EZ133" s="36">
        <f t="shared" si="267"/>
        <v>0</v>
      </c>
      <c r="FA133" s="36">
        <f t="shared" si="268"/>
        <v>0</v>
      </c>
      <c r="FB133" s="36">
        <f t="shared" si="269"/>
        <v>0</v>
      </c>
      <c r="FC133" s="36">
        <f t="shared" si="301"/>
        <v>0</v>
      </c>
      <c r="FD133" s="36">
        <f t="shared" si="270"/>
        <v>0</v>
      </c>
      <c r="FE133" s="36">
        <f t="shared" si="271"/>
        <v>0</v>
      </c>
      <c r="FF133" s="36">
        <f t="shared" si="302"/>
        <v>0</v>
      </c>
      <c r="FG133" s="36">
        <f t="shared" ca="1" si="272"/>
        <v>186.16000073026311</v>
      </c>
      <c r="FH133" s="36">
        <f t="shared" ca="1" si="273"/>
        <v>1.8897290324687677</v>
      </c>
      <c r="FI133" s="36">
        <f t="shared" ca="1" si="274"/>
        <v>-3.03105553683169</v>
      </c>
      <c r="FJ133" s="36">
        <f t="shared" ca="1" si="275"/>
        <v>201.68178110896088</v>
      </c>
      <c r="FK133" s="36">
        <f t="shared" si="276"/>
        <v>0</v>
      </c>
      <c r="FL133" s="36">
        <f t="shared" si="277"/>
        <v>0</v>
      </c>
      <c r="FM133" s="36">
        <f t="shared" ca="1" si="278"/>
        <v>0</v>
      </c>
      <c r="FN133" s="36">
        <f t="shared" ca="1" si="306"/>
        <v>201.68178110896088</v>
      </c>
    </row>
    <row r="134" spans="2:170" x14ac:dyDescent="0.25">
      <c r="B134" s="2">
        <v>126</v>
      </c>
      <c r="C134" s="2">
        <f t="shared" si="307"/>
        <v>11</v>
      </c>
      <c r="D134" s="2">
        <f t="shared" si="303"/>
        <v>150</v>
      </c>
      <c r="E134" s="2">
        <f t="shared" si="308"/>
        <v>13</v>
      </c>
      <c r="F134" s="189">
        <f t="shared" si="304"/>
        <v>49552</v>
      </c>
      <c r="G134" s="2">
        <f t="shared" si="309"/>
        <v>8</v>
      </c>
      <c r="H134" s="187">
        <f t="shared" si="155"/>
        <v>45.083333333333336</v>
      </c>
      <c r="I134" s="186">
        <f t="shared" si="310"/>
        <v>45</v>
      </c>
      <c r="J134" s="2">
        <f t="shared" si="156"/>
        <v>0</v>
      </c>
      <c r="K134" s="2">
        <f t="shared" si="157"/>
        <v>1</v>
      </c>
      <c r="L134">
        <f t="shared" si="158"/>
        <v>2</v>
      </c>
      <c r="M134" s="190">
        <f t="shared" si="283"/>
        <v>1.60115868E-3</v>
      </c>
      <c r="N134">
        <f t="shared" si="159"/>
        <v>1</v>
      </c>
      <c r="O134">
        <f t="shared" si="160"/>
        <v>100</v>
      </c>
      <c r="P134" s="58">
        <f t="shared" si="161"/>
        <v>7.2052140599999995E-3</v>
      </c>
      <c r="Q134" s="106">
        <f t="shared" si="162"/>
        <v>7.2052140599999995E-3</v>
      </c>
      <c r="R134" s="59">
        <f t="shared" si="163"/>
        <v>7.2052140599999995E-3</v>
      </c>
      <c r="S134" s="32">
        <f t="shared" si="284"/>
        <v>6.0242654980102728E-4</v>
      </c>
      <c r="T134">
        <f t="shared" si="164"/>
        <v>1</v>
      </c>
      <c r="U134" s="32">
        <f t="shared" si="285"/>
        <v>3.9337140000000003E-4</v>
      </c>
      <c r="V134">
        <f t="shared" si="165"/>
        <v>1</v>
      </c>
      <c r="W134">
        <f t="shared" si="166"/>
        <v>100</v>
      </c>
      <c r="X134" s="58">
        <f t="shared" si="167"/>
        <v>1.7701713E-3</v>
      </c>
      <c r="Y134" s="58">
        <f t="shared" si="168"/>
        <v>1.7701713E-3</v>
      </c>
      <c r="Z134" s="32">
        <f t="shared" si="169"/>
        <v>1.7701713E-3</v>
      </c>
      <c r="AA134" s="32">
        <f t="shared" si="170"/>
        <v>1.4763409306639552E-4</v>
      </c>
      <c r="AB134" s="59">
        <f t="shared" si="171"/>
        <v>4.9056245199999996E-3</v>
      </c>
      <c r="AC134" s="59">
        <f t="shared" si="172"/>
        <v>4.9056245199999996E-3</v>
      </c>
      <c r="AD134">
        <f t="shared" si="173"/>
        <v>1</v>
      </c>
      <c r="AE134" s="59">
        <f t="shared" si="174"/>
        <v>4.9056245199999996E-3</v>
      </c>
      <c r="AF134" s="59">
        <f t="shared" si="175"/>
        <v>4.1758461800000006E-3</v>
      </c>
      <c r="AG134" s="59">
        <f t="shared" si="176"/>
        <v>4.1758461800000006E-3</v>
      </c>
      <c r="AH134">
        <f t="shared" si="177"/>
        <v>1</v>
      </c>
      <c r="AI134" s="59">
        <f t="shared" si="178"/>
        <v>4.1758461800000006E-3</v>
      </c>
      <c r="AJ134" s="59">
        <f t="shared" si="179"/>
        <v>0</v>
      </c>
      <c r="AK134" s="59">
        <f t="shared" si="180"/>
        <v>0</v>
      </c>
      <c r="AL134" s="59">
        <f t="shared" si="181"/>
        <v>0</v>
      </c>
      <c r="AM134" s="12">
        <f t="shared" si="286"/>
        <v>0.29301955453050332</v>
      </c>
      <c r="AN134" s="12">
        <f t="shared" si="287"/>
        <v>0</v>
      </c>
      <c r="AO134" s="66">
        <f t="shared" si="182"/>
        <v>1.7652275926004508E-4</v>
      </c>
      <c r="AP134" s="66">
        <f t="shared" si="183"/>
        <v>4.3259676183830086E-5</v>
      </c>
      <c r="AQ134" s="59">
        <f t="shared" si="184"/>
        <v>1.437443911544314E-3</v>
      </c>
      <c r="AR134" s="59">
        <f t="shared" si="185"/>
        <v>1.2236045874515042E-3</v>
      </c>
      <c r="AS134" s="59">
        <f t="shared" si="186"/>
        <v>0</v>
      </c>
      <c r="AT134" s="12">
        <f t="shared" si="187"/>
        <v>0.29013872359606357</v>
      </c>
      <c r="AU134" s="59">
        <f t="shared" si="288"/>
        <v>0</v>
      </c>
      <c r="AV134" s="59">
        <f t="shared" si="289"/>
        <v>-5.5077470362263625E-17</v>
      </c>
      <c r="AW134" s="70">
        <f t="shared" si="188"/>
        <v>0</v>
      </c>
      <c r="AX134" s="20">
        <f t="shared" si="189"/>
        <v>200000</v>
      </c>
      <c r="AY134" s="20">
        <f t="shared" si="190"/>
        <v>0</v>
      </c>
      <c r="AZ134" s="20">
        <f t="shared" si="191"/>
        <v>0</v>
      </c>
      <c r="BA134" s="20">
        <f t="shared" si="192"/>
        <v>200000</v>
      </c>
      <c r="BB134" s="36">
        <f t="shared" si="193"/>
        <v>1</v>
      </c>
      <c r="BC134" s="36">
        <f t="shared" si="194"/>
        <v>0</v>
      </c>
      <c r="BD134" s="80">
        <f t="shared" si="195"/>
        <v>35.30455185200902</v>
      </c>
      <c r="BE134" s="36">
        <f t="shared" si="196"/>
        <v>0</v>
      </c>
      <c r="BF134" s="36">
        <f t="shared" si="197"/>
        <v>0</v>
      </c>
      <c r="BG134" s="36">
        <f t="shared" si="198"/>
        <v>35.30455185200902</v>
      </c>
      <c r="BH134" s="36">
        <f t="shared" si="199"/>
        <v>8.6519352367660165</v>
      </c>
      <c r="BI134" s="36">
        <f t="shared" si="200"/>
        <v>0</v>
      </c>
      <c r="BJ134" s="36">
        <f t="shared" si="201"/>
        <v>0</v>
      </c>
      <c r="BK134" s="36">
        <f t="shared" si="202"/>
        <v>8.6519352367660165</v>
      </c>
      <c r="BL134" s="68">
        <f ca="1">IF(OR(AT134=0,E134&gt;ProjTerm),0,VLOOKUP(D134,'Life Events'!$AE$5:$AI$1206,5,FALSE))</f>
        <v>3.7969412896056353E-3</v>
      </c>
      <c r="BM134" s="93">
        <f t="shared" ca="1" si="203"/>
        <v>3.7969412896056353E-3</v>
      </c>
      <c r="BN134" s="93">
        <f t="shared" ca="1" si="204"/>
        <v>1.1016396993353706E-3</v>
      </c>
      <c r="BO134" s="36">
        <f t="shared" ca="1" si="205"/>
        <v>0.16762215515516088</v>
      </c>
      <c r="BP134" s="36">
        <f t="shared" si="206"/>
        <v>1.8375917321724566E-2</v>
      </c>
      <c r="BQ134" s="36">
        <f t="shared" si="207"/>
        <v>98.304616518442757</v>
      </c>
      <c r="BR134" s="36">
        <f t="shared" si="208"/>
        <v>154.78110000000001</v>
      </c>
      <c r="BS134" s="36">
        <f t="shared" si="209"/>
        <v>152.15696679802741</v>
      </c>
      <c r="BT134" s="36">
        <f t="shared" si="210"/>
        <v>44.146628133028301</v>
      </c>
      <c r="BU134" s="70" cm="1">
        <f t="array" ref="BU134">IF(AND(ActInt=1,$J134=0),INDEX(Tbl_FwdNom,$B134-IVP,MATCH(ValnDt,Tbl_FwdNom_Cols)),INDEX(Tbl_FwdNom,$B134,MATCH(StartDt,Tbl_FwdNom_Cols)))</f>
        <v>12.909265377000001</v>
      </c>
      <c r="BV134" s="70" cm="1">
        <f t="array" ref="BV134">INDEX(Tbl_FwdReal,$B134,MATCH(StartDt,Tbl_FwdReal_Cols))</f>
        <v>5.0857481480000004</v>
      </c>
      <c r="BW134" s="70" cm="1">
        <f t="array" ref="BW134">IF(RunType&lt;&gt;"OPN",INDEX(Tbl_FwdReal,$B134,MATCH(ValnDt,Tbl_FwdReal_Cols)),IF(AND($J134=0,ActInt=1),INDEX(Tbl_FwdReal,$B134-IVP,MATCH(ValnDt,Tbl_FwdReal_Cols)),-999))*$K134</f>
        <v>5.0857481480000004</v>
      </c>
      <c r="BX134" s="70">
        <f t="shared" si="211"/>
        <v>5.0857481480000001E-2</v>
      </c>
      <c r="BY134" s="70">
        <f t="shared" si="290"/>
        <v>7.4448889282127562E-2</v>
      </c>
      <c r="BZ134" s="64">
        <f t="shared" si="305"/>
        <v>6.0019289113213414E-3</v>
      </c>
      <c r="CA134" s="70" cm="1">
        <f t="array" ref="CA134">IF($J134=1,CA133*(1+INDEX(Tbl_CPI,$B134,MATCH(IF(RunType="OPN",StartDt,ValnDt),Tbl_CPI_Cols))),0)</f>
        <v>0</v>
      </c>
      <c r="CB134" s="70">
        <f t="shared" si="291"/>
        <v>1.86671729091677</v>
      </c>
      <c r="CC134" s="70">
        <f t="shared" si="292"/>
        <v>1.8013312855625785</v>
      </c>
      <c r="CD134" s="36">
        <f t="shared" si="212"/>
        <v>11.296523986986946</v>
      </c>
      <c r="CE134" s="36">
        <f t="shared" si="213"/>
        <v>1.5748246063595834</v>
      </c>
      <c r="CF134" s="36">
        <f t="shared" si="214"/>
        <v>0</v>
      </c>
      <c r="CG134" s="36">
        <f t="shared" si="215"/>
        <v>3.7715568310292205</v>
      </c>
      <c r="CH134" s="36">
        <f t="shared" si="216"/>
        <v>3.3101024264100603</v>
      </c>
      <c r="CI134" s="36">
        <f t="shared" si="217"/>
        <v>0</v>
      </c>
      <c r="CJ134" s="36">
        <f t="shared" si="218"/>
        <v>0</v>
      </c>
      <c r="CK134" s="36">
        <f t="shared" si="219"/>
        <v>0</v>
      </c>
      <c r="CL134" s="36">
        <f t="shared" si="220"/>
        <v>0.46145440461916037</v>
      </c>
      <c r="CM134" s="36">
        <f t="shared" si="221"/>
        <v>3.7715568310292205</v>
      </c>
      <c r="CN134" s="36">
        <f t="shared" ca="1" si="222"/>
        <v>-4.089480641982797E-2</v>
      </c>
      <c r="CO134" s="20">
        <f t="shared" si="223"/>
        <v>120000</v>
      </c>
      <c r="CP134" s="20">
        <f t="shared" si="224"/>
        <v>2</v>
      </c>
      <c r="CQ134" s="64">
        <f t="shared" si="225"/>
        <v>2.2629113399999998E-3</v>
      </c>
      <c r="CR134" s="64">
        <f t="shared" si="226"/>
        <v>1.0183101029999999E-2</v>
      </c>
      <c r="CS134" s="36">
        <f t="shared" si="227"/>
        <v>29.978653860545968</v>
      </c>
      <c r="CT134" s="36">
        <f t="shared" si="228"/>
        <v>21.18273111120541</v>
      </c>
      <c r="CU134" s="36">
        <f t="shared" si="229"/>
        <v>5.1911611420596104</v>
      </c>
      <c r="CV134" s="36">
        <f t="shared" si="293"/>
        <v>26.373892253265019</v>
      </c>
      <c r="CW134" s="36">
        <f t="shared" si="230"/>
        <v>0</v>
      </c>
      <c r="CX134" s="36">
        <f t="shared" si="231"/>
        <v>0</v>
      </c>
      <c r="CY134" s="36">
        <f t="shared" si="232"/>
        <v>0</v>
      </c>
      <c r="CZ134" s="36">
        <f t="shared" si="294"/>
        <v>0</v>
      </c>
      <c r="DA134" s="64">
        <f t="shared" si="233"/>
        <v>1.0169221046322008E-2</v>
      </c>
      <c r="DB134" s="70">
        <f t="shared" si="295"/>
        <v>0.98993315096673717</v>
      </c>
      <c r="DC134" s="70">
        <f>PRODUCT($DB$8:DB134)</f>
        <v>0.32063555350831108</v>
      </c>
      <c r="DD134" s="36">
        <f t="shared" si="234"/>
        <v>2007.5877785334062</v>
      </c>
      <c r="DE134" s="36">
        <f t="shared" si="235"/>
        <v>2334.1962280997154</v>
      </c>
      <c r="DF134" s="36">
        <f t="shared" si="236"/>
        <v>411.88043967316571</v>
      </c>
      <c r="DG134" s="36">
        <f t="shared" si="237"/>
        <v>1.1479915968762089</v>
      </c>
      <c r="DH134" s="36">
        <f t="shared" ca="1" si="238"/>
        <v>2.7712403290161056</v>
      </c>
      <c r="DI134" s="36">
        <f t="shared" si="239"/>
        <v>234.85888238275484</v>
      </c>
      <c r="DJ134" s="36">
        <f t="shared" ca="1" si="240"/>
        <v>974.97102035436978</v>
      </c>
      <c r="DK134" s="36">
        <f t="shared" si="241"/>
        <v>0</v>
      </c>
      <c r="DL134" s="36">
        <f t="shared" si="242"/>
        <v>0</v>
      </c>
      <c r="DM134" s="36">
        <f t="shared" ca="1" si="243"/>
        <v>974.97102035436978</v>
      </c>
      <c r="DN134" s="36">
        <f t="shared" ca="1" si="296"/>
        <v>974.97102035437445</v>
      </c>
      <c r="DO134" s="64" cm="1">
        <f t="array" ref="DO134">IFERROR(INDEX(Tbl_FwdNom,$B134,MATCH(LIDt,Tbl_FwdNom_Cols,0)),0)</f>
        <v>13.71782151</v>
      </c>
      <c r="DP134" s="64">
        <f t="shared" ca="1" si="297"/>
        <v>7.1795806070000001</v>
      </c>
      <c r="DQ134" s="64">
        <f t="shared" ca="1" si="244"/>
        <v>5.7946883862420862E-3</v>
      </c>
      <c r="DR134" s="70">
        <f t="shared" ca="1" si="245"/>
        <v>0.99423869657182284</v>
      </c>
      <c r="DS134" s="70">
        <f ca="1">PRODUCT($DR$8:DR134)</f>
        <v>0.28631686535918427</v>
      </c>
      <c r="DT134" s="36">
        <f t="shared" ca="1" si="246"/>
        <v>2557.3418705377376</v>
      </c>
      <c r="DU134" s="36">
        <f t="shared" ca="1" si="247"/>
        <v>434.95569352847679</v>
      </c>
      <c r="DV134" s="36">
        <f t="shared" ca="1" si="248"/>
        <v>1.250923726644209</v>
      </c>
      <c r="DW134" s="36">
        <f t="shared" ca="1" si="249"/>
        <v>2.8157357467955588</v>
      </c>
      <c r="DX134" s="36">
        <f t="shared" ca="1" si="250"/>
        <v>2107.5072965161607</v>
      </c>
      <c r="DY134" s="36">
        <f t="shared" ca="1" si="251"/>
        <v>22.269621374612086</v>
      </c>
      <c r="DZ134" s="36">
        <f t="shared" ca="1" si="252"/>
        <v>229.73879328254458</v>
      </c>
      <c r="EA134" s="36">
        <f t="shared" ca="1" si="253"/>
        <v>0</v>
      </c>
      <c r="EB134" s="36">
        <f t="shared" ca="1" si="254"/>
        <v>1138.3634942273618</v>
      </c>
      <c r="EC134" s="36">
        <f t="shared" ca="1" si="255"/>
        <v>0</v>
      </c>
      <c r="ED134" s="36">
        <f t="shared" ca="1" si="256"/>
        <v>0</v>
      </c>
      <c r="EE134" s="36">
        <f t="shared" ca="1" si="298"/>
        <v>0</v>
      </c>
      <c r="EF134" s="36">
        <f t="shared" ca="1" si="257"/>
        <v>1138.3634942273618</v>
      </c>
      <c r="EG134" s="64"/>
      <c r="EH134" s="64"/>
      <c r="EI134" s="64"/>
      <c r="EJ134" s="70"/>
      <c r="EK134" s="70"/>
      <c r="EL134" s="70"/>
      <c r="EM134" s="70"/>
      <c r="EN134" s="70"/>
      <c r="EO134" s="36">
        <f t="shared" ca="1" si="258"/>
        <v>9.814474391871169</v>
      </c>
      <c r="EP134" s="36">
        <f t="shared" ca="1" si="259"/>
        <v>0</v>
      </c>
      <c r="EQ134" s="36">
        <f t="shared" si="260"/>
        <v>73.296695662643145</v>
      </c>
      <c r="ER134" s="36">
        <f t="shared" si="261"/>
        <v>12.034063344985013</v>
      </c>
      <c r="ES134" s="36">
        <f t="shared" si="262"/>
        <v>-10.989876789614216</v>
      </c>
      <c r="ET134" s="36">
        <f t="shared" ca="1" si="263"/>
        <v>0</v>
      </c>
      <c r="EU134" s="36">
        <f t="shared" ca="1" si="299"/>
        <v>12.034063344985013</v>
      </c>
      <c r="EV134" s="36">
        <f t="shared" si="264"/>
        <v>3.8768343602027251</v>
      </c>
      <c r="EW134" s="36">
        <f t="shared" si="265"/>
        <v>95.811080858069303</v>
      </c>
      <c r="EX134" s="36">
        <f t="shared" ca="1" si="300"/>
        <v>185.01867422590018</v>
      </c>
      <c r="EY134" s="36">
        <f t="shared" si="266"/>
        <v>0</v>
      </c>
      <c r="EZ134" s="36">
        <f t="shared" si="267"/>
        <v>0</v>
      </c>
      <c r="FA134" s="36">
        <f t="shared" si="268"/>
        <v>0</v>
      </c>
      <c r="FB134" s="36">
        <f t="shared" si="269"/>
        <v>0</v>
      </c>
      <c r="FC134" s="36">
        <f t="shared" si="301"/>
        <v>0</v>
      </c>
      <c r="FD134" s="36">
        <f t="shared" si="270"/>
        <v>0</v>
      </c>
      <c r="FE134" s="36">
        <f t="shared" si="271"/>
        <v>0</v>
      </c>
      <c r="FF134" s="36">
        <f t="shared" si="302"/>
        <v>0</v>
      </c>
      <c r="FG134" s="36">
        <f t="shared" ca="1" si="272"/>
        <v>185.01867422590018</v>
      </c>
      <c r="FH134" s="36">
        <f t="shared" ca="1" si="273"/>
        <v>1.8814957959006193</v>
      </c>
      <c r="FI134" s="36">
        <f t="shared" ca="1" si="274"/>
        <v>-3.0014574742659903</v>
      </c>
      <c r="FJ134" s="36">
        <f t="shared" ca="1" si="275"/>
        <v>199.8490067094036</v>
      </c>
      <c r="FK134" s="36">
        <f t="shared" si="276"/>
        <v>0</v>
      </c>
      <c r="FL134" s="36">
        <f t="shared" si="277"/>
        <v>0</v>
      </c>
      <c r="FM134" s="36">
        <f t="shared" ca="1" si="278"/>
        <v>0</v>
      </c>
      <c r="FN134" s="36">
        <f t="shared" ca="1" si="306"/>
        <v>199.8490067094036</v>
      </c>
    </row>
    <row r="135" spans="2:170" x14ac:dyDescent="0.25">
      <c r="B135" s="2">
        <v>127</v>
      </c>
      <c r="C135" s="2">
        <f t="shared" si="307"/>
        <v>11</v>
      </c>
      <c r="D135" s="2">
        <f t="shared" si="303"/>
        <v>151</v>
      </c>
      <c r="E135" s="2">
        <f t="shared" si="308"/>
        <v>13</v>
      </c>
      <c r="F135" s="189">
        <f t="shared" si="304"/>
        <v>49582</v>
      </c>
      <c r="G135" s="2">
        <f t="shared" si="309"/>
        <v>9</v>
      </c>
      <c r="H135" s="187">
        <f t="shared" si="155"/>
        <v>45.166666666666671</v>
      </c>
      <c r="I135" s="186">
        <f t="shared" si="310"/>
        <v>45</v>
      </c>
      <c r="J135" s="2">
        <f t="shared" si="156"/>
        <v>0</v>
      </c>
      <c r="K135" s="2">
        <f t="shared" si="157"/>
        <v>1</v>
      </c>
      <c r="L135">
        <f t="shared" si="158"/>
        <v>2</v>
      </c>
      <c r="M135" s="190">
        <f t="shared" si="283"/>
        <v>1.60115868E-3</v>
      </c>
      <c r="N135">
        <f t="shared" si="159"/>
        <v>1</v>
      </c>
      <c r="O135">
        <f t="shared" si="160"/>
        <v>100</v>
      </c>
      <c r="P135" s="58">
        <f t="shared" si="161"/>
        <v>7.2052140599999995E-3</v>
      </c>
      <c r="Q135" s="106">
        <f t="shared" si="162"/>
        <v>7.2052140599999995E-3</v>
      </c>
      <c r="R135" s="59">
        <f t="shared" si="163"/>
        <v>7.2052140599999995E-3</v>
      </c>
      <c r="S135" s="32">
        <f t="shared" si="284"/>
        <v>6.0242654980102728E-4</v>
      </c>
      <c r="T135">
        <f t="shared" si="164"/>
        <v>1</v>
      </c>
      <c r="U135" s="32">
        <f t="shared" si="285"/>
        <v>3.9337140000000003E-4</v>
      </c>
      <c r="V135">
        <f t="shared" si="165"/>
        <v>1</v>
      </c>
      <c r="W135">
        <f t="shared" si="166"/>
        <v>100</v>
      </c>
      <c r="X135" s="58">
        <f t="shared" si="167"/>
        <v>1.7701713E-3</v>
      </c>
      <c r="Y135" s="58">
        <f t="shared" si="168"/>
        <v>1.7701713E-3</v>
      </c>
      <c r="Z135" s="32">
        <f t="shared" si="169"/>
        <v>1.7701713E-3</v>
      </c>
      <c r="AA135" s="32">
        <f t="shared" si="170"/>
        <v>1.4763409306639552E-4</v>
      </c>
      <c r="AB135" s="59">
        <f t="shared" si="171"/>
        <v>4.9056245199999996E-3</v>
      </c>
      <c r="AC135" s="59">
        <f t="shared" si="172"/>
        <v>4.9056245199999996E-3</v>
      </c>
      <c r="AD135">
        <f t="shared" si="173"/>
        <v>1</v>
      </c>
      <c r="AE135" s="59">
        <f t="shared" si="174"/>
        <v>4.9056245199999996E-3</v>
      </c>
      <c r="AF135" s="59">
        <f t="shared" si="175"/>
        <v>4.1758461800000006E-3</v>
      </c>
      <c r="AG135" s="59">
        <f t="shared" si="176"/>
        <v>4.1758461800000006E-3</v>
      </c>
      <c r="AH135">
        <f t="shared" si="177"/>
        <v>1</v>
      </c>
      <c r="AI135" s="59">
        <f t="shared" si="178"/>
        <v>4.1758461800000006E-3</v>
      </c>
      <c r="AJ135" s="59">
        <f t="shared" si="179"/>
        <v>0</v>
      </c>
      <c r="AK135" s="59">
        <f t="shared" si="180"/>
        <v>0</v>
      </c>
      <c r="AL135" s="59">
        <f t="shared" si="181"/>
        <v>0</v>
      </c>
      <c r="AM135" s="12">
        <f t="shared" si="286"/>
        <v>0.29013872359606357</v>
      </c>
      <c r="AN135" s="12">
        <f t="shared" si="287"/>
        <v>0</v>
      </c>
      <c r="AO135" s="66">
        <f t="shared" si="182"/>
        <v>1.7478727021965048E-4</v>
      </c>
      <c r="AP135" s="66">
        <f t="shared" si="183"/>
        <v>4.2834367321546454E-5</v>
      </c>
      <c r="AQ135" s="59">
        <f t="shared" si="184"/>
        <v>1.4233116366743519E-3</v>
      </c>
      <c r="AR135" s="59">
        <f t="shared" si="185"/>
        <v>1.211574680598698E-3</v>
      </c>
      <c r="AS135" s="59">
        <f t="shared" si="186"/>
        <v>0</v>
      </c>
      <c r="AT135" s="12">
        <f t="shared" si="187"/>
        <v>0.28728621564124934</v>
      </c>
      <c r="AU135" s="59">
        <f t="shared" si="288"/>
        <v>1.4961989980299961E-17</v>
      </c>
      <c r="AV135" s="59">
        <f t="shared" si="289"/>
        <v>0</v>
      </c>
      <c r="AW135" s="70">
        <f t="shared" si="188"/>
        <v>0</v>
      </c>
      <c r="AX135" s="20">
        <f t="shared" si="189"/>
        <v>200000</v>
      </c>
      <c r="AY135" s="20">
        <f t="shared" si="190"/>
        <v>0</v>
      </c>
      <c r="AZ135" s="20">
        <f t="shared" si="191"/>
        <v>0</v>
      </c>
      <c r="BA135" s="20">
        <f t="shared" si="192"/>
        <v>200000</v>
      </c>
      <c r="BB135" s="36">
        <f t="shared" si="193"/>
        <v>1</v>
      </c>
      <c r="BC135" s="36">
        <f t="shared" si="194"/>
        <v>0</v>
      </c>
      <c r="BD135" s="80">
        <f t="shared" si="195"/>
        <v>34.957454043930099</v>
      </c>
      <c r="BE135" s="36">
        <f t="shared" si="196"/>
        <v>0</v>
      </c>
      <c r="BF135" s="36">
        <f t="shared" si="197"/>
        <v>0</v>
      </c>
      <c r="BG135" s="36">
        <f t="shared" si="198"/>
        <v>34.957454043930099</v>
      </c>
      <c r="BH135" s="36">
        <f t="shared" si="199"/>
        <v>8.5668734643092908</v>
      </c>
      <c r="BI135" s="36">
        <f t="shared" si="200"/>
        <v>0</v>
      </c>
      <c r="BJ135" s="36">
        <f t="shared" si="201"/>
        <v>0</v>
      </c>
      <c r="BK135" s="36">
        <f t="shared" si="202"/>
        <v>8.5668734643092908</v>
      </c>
      <c r="BL135" s="68">
        <f ca="1">IF(OR(AT135=0,E135&gt;ProjTerm),0,VLOOKUP(D135,'Life Events'!$AE$5:$AI$1206,5,FALSE))</f>
        <v>3.5559096826140333E-3</v>
      </c>
      <c r="BM135" s="93">
        <f t="shared" ca="1" si="203"/>
        <v>3.5559096826140333E-3</v>
      </c>
      <c r="BN135" s="93">
        <f t="shared" ca="1" si="204"/>
        <v>1.0215638358802618E-3</v>
      </c>
      <c r="BO135" s="36">
        <f t="shared" ca="1" si="205"/>
        <v>0.15543805465809851</v>
      </c>
      <c r="BP135" s="36">
        <f t="shared" si="206"/>
        <v>1.8195253914622084E-2</v>
      </c>
      <c r="BQ135" s="36">
        <f t="shared" si="207"/>
        <v>98.304616518442757</v>
      </c>
      <c r="BR135" s="36">
        <f t="shared" si="208"/>
        <v>154.78110000000001</v>
      </c>
      <c r="BS135" s="36">
        <f t="shared" si="209"/>
        <v>152.15696679802741</v>
      </c>
      <c r="BT135" s="36">
        <f t="shared" si="210"/>
        <v>43.712599174856521</v>
      </c>
      <c r="BU135" s="70" cm="1">
        <f t="array" ref="BU135">IF(AND(ActInt=1,$J135=0),INDEX(Tbl_FwdNom,$B135-IVP,MATCH(ValnDt,Tbl_FwdNom_Cols)),INDEX(Tbl_FwdNom,$B135,MATCH(StartDt,Tbl_FwdNom_Cols)))</f>
        <v>12.932024693000001</v>
      </c>
      <c r="BV135" s="70" cm="1">
        <f t="array" ref="BV135">INDEX(Tbl_FwdReal,$B135,MATCH(StartDt,Tbl_FwdReal_Cols))</f>
        <v>5.0869267249999996</v>
      </c>
      <c r="BW135" s="70" cm="1">
        <f t="array" ref="BW135">IF(RunType&lt;&gt;"OPN",INDEX(Tbl_FwdReal,$B135,MATCH(ValnDt,Tbl_FwdReal_Cols)),IF(AND($J135=0,ActInt=1),INDEX(Tbl_FwdReal,$B135-IVP,MATCH(ValnDt,Tbl_FwdReal_Cols)),-999))*$K135</f>
        <v>5.0869267249999996</v>
      </c>
      <c r="BX135" s="70">
        <f t="shared" si="211"/>
        <v>5.0869267249999996E-2</v>
      </c>
      <c r="BY135" s="70">
        <f t="shared" si="290"/>
        <v>7.4653415153434599E-2</v>
      </c>
      <c r="BZ135" s="64">
        <f t="shared" si="305"/>
        <v>6.0178855778960649E-3</v>
      </c>
      <c r="CA135" s="70" cm="1">
        <f t="array" ref="CA135">IF($J135=1,CA134*(1+INDEX(Tbl_CPI,$B135,MATCH(IF(RunType="OPN",StartDt,ValnDt),Tbl_CPI_Cols))),0)</f>
        <v>0</v>
      </c>
      <c r="CB135" s="70">
        <f t="shared" si="291"/>
        <v>1.8779509819797873</v>
      </c>
      <c r="CC135" s="70">
        <f t="shared" si="292"/>
        <v>1.8013312855625785</v>
      </c>
      <c r="CD135" s="36">
        <f t="shared" si="212"/>
        <v>11.296523986986946</v>
      </c>
      <c r="CE135" s="36">
        <f t="shared" si="213"/>
        <v>1.5748246063595834</v>
      </c>
      <c r="CF135" s="36">
        <f t="shared" si="214"/>
        <v>0</v>
      </c>
      <c r="CG135" s="36">
        <f t="shared" si="215"/>
        <v>3.7344766518335502</v>
      </c>
      <c r="CH135" s="36">
        <f t="shared" si="216"/>
        <v>3.2775590506567078</v>
      </c>
      <c r="CI135" s="36">
        <f t="shared" si="217"/>
        <v>0</v>
      </c>
      <c r="CJ135" s="36">
        <f t="shared" si="218"/>
        <v>0</v>
      </c>
      <c r="CK135" s="36">
        <f t="shared" si="219"/>
        <v>0</v>
      </c>
      <c r="CL135" s="36">
        <f t="shared" si="220"/>
        <v>0.45691760117684282</v>
      </c>
      <c r="CM135" s="36">
        <f t="shared" si="221"/>
        <v>3.7344766518335502</v>
      </c>
      <c r="CN135" s="36">
        <f t="shared" ca="1" si="222"/>
        <v>-5.1028865873654974E-2</v>
      </c>
      <c r="CO135" s="20">
        <f t="shared" si="223"/>
        <v>120000</v>
      </c>
      <c r="CP135" s="20">
        <f t="shared" si="224"/>
        <v>2</v>
      </c>
      <c r="CQ135" s="64">
        <f t="shared" si="225"/>
        <v>2.2629113399999998E-3</v>
      </c>
      <c r="CR135" s="64">
        <f t="shared" si="226"/>
        <v>1.0183101029999999E-2</v>
      </c>
      <c r="CS135" s="36">
        <f t="shared" si="227"/>
        <v>29.683917785499034</v>
      </c>
      <c r="CT135" s="36">
        <f t="shared" si="228"/>
        <v>20.974472426358059</v>
      </c>
      <c r="CU135" s="36">
        <f t="shared" si="229"/>
        <v>5.1401240785855746</v>
      </c>
      <c r="CV135" s="36">
        <f t="shared" si="293"/>
        <v>26.114596504943634</v>
      </c>
      <c r="CW135" s="36">
        <f t="shared" si="230"/>
        <v>0</v>
      </c>
      <c r="CX135" s="36">
        <f t="shared" si="231"/>
        <v>0</v>
      </c>
      <c r="CY135" s="36">
        <f t="shared" si="232"/>
        <v>0</v>
      </c>
      <c r="CZ135" s="36">
        <f t="shared" si="294"/>
        <v>0</v>
      </c>
      <c r="DA135" s="64">
        <f t="shared" si="233"/>
        <v>1.0186187942014424E-2</v>
      </c>
      <c r="DB135" s="70">
        <f t="shared" si="295"/>
        <v>0.9899165242372141</v>
      </c>
      <c r="DC135" s="70">
        <f>PRODUCT($DB$8:DB135)</f>
        <v>0.31740243267582258</v>
      </c>
      <c r="DD135" s="36">
        <f t="shared" si="234"/>
        <v>1984.3248457807822</v>
      </c>
      <c r="DE135" s="36">
        <f t="shared" si="235"/>
        <v>2323.0153355287498</v>
      </c>
      <c r="DF135" s="36">
        <f t="shared" si="236"/>
        <v>407.50905777700677</v>
      </c>
      <c r="DG135" s="36">
        <f t="shared" si="237"/>
        <v>1.141490001123221</v>
      </c>
      <c r="DH135" s="36">
        <f t="shared" ca="1" si="238"/>
        <v>2.6440306491818548</v>
      </c>
      <c r="DI135" s="36">
        <f t="shared" si="239"/>
        <v>233.47868236568286</v>
      </c>
      <c r="DJ135" s="36">
        <f t="shared" ca="1" si="240"/>
        <v>981.18077053871548</v>
      </c>
      <c r="DK135" s="36">
        <f t="shared" si="241"/>
        <v>0</v>
      </c>
      <c r="DL135" s="36">
        <f t="shared" si="242"/>
        <v>0</v>
      </c>
      <c r="DM135" s="36">
        <f t="shared" ca="1" si="243"/>
        <v>981.18077053871548</v>
      </c>
      <c r="DN135" s="36">
        <f t="shared" ca="1" si="296"/>
        <v>981.18077053872105</v>
      </c>
      <c r="DO135" s="64" cm="1">
        <f t="array" ref="DO135">IFERROR(INDEX(Tbl_FwdNom,$B135,MATCH(LIDt,Tbl_FwdNom_Cols,0)),0)</f>
        <v>13.764251359999999</v>
      </c>
      <c r="DP135" s="64">
        <f t="shared" ca="1" si="297"/>
        <v>7.1290166529999999</v>
      </c>
      <c r="DQ135" s="64">
        <f t="shared" ca="1" si="244"/>
        <v>5.7551379762010857E-3</v>
      </c>
      <c r="DR135" s="70">
        <f t="shared" ca="1" si="245"/>
        <v>0.99427779410823425</v>
      </c>
      <c r="DS135" s="70">
        <f ca="1">PRODUCT($DR$8:DR135)</f>
        <v>0.28467850130531402</v>
      </c>
      <c r="DT135" s="36">
        <f t="shared" ca="1" si="246"/>
        <v>2537.102271811068</v>
      </c>
      <c r="DU135" s="36">
        <f t="shared" ca="1" si="247"/>
        <v>428.89205009395812</v>
      </c>
      <c r="DV135" s="36">
        <f t="shared" ca="1" si="248"/>
        <v>1.2399277113741278</v>
      </c>
      <c r="DW135" s="36">
        <f t="shared" ca="1" si="249"/>
        <v>2.6765026398647902</v>
      </c>
      <c r="DX135" s="36">
        <f t="shared" ca="1" si="250"/>
        <v>2075.9236926186049</v>
      </c>
      <c r="DY135" s="36">
        <f t="shared" ca="1" si="251"/>
        <v>21.938238893285362</v>
      </c>
      <c r="DZ135" s="36">
        <f t="shared" ca="1" si="252"/>
        <v>227.76454988115316</v>
      </c>
      <c r="EA135" s="36">
        <f t="shared" ca="1" si="253"/>
        <v>0</v>
      </c>
      <c r="EB135" s="36">
        <f t="shared" ca="1" si="254"/>
        <v>1141.2099929893504</v>
      </c>
      <c r="EC135" s="36">
        <f t="shared" ca="1" si="255"/>
        <v>0</v>
      </c>
      <c r="ED135" s="36">
        <f t="shared" ca="1" si="256"/>
        <v>0</v>
      </c>
      <c r="EE135" s="36">
        <f t="shared" ca="1" si="298"/>
        <v>0</v>
      </c>
      <c r="EF135" s="36">
        <f t="shared" ca="1" si="257"/>
        <v>1141.2099929893504</v>
      </c>
      <c r="EG135" s="64"/>
      <c r="EH135" s="64"/>
      <c r="EI135" s="64"/>
      <c r="EJ135" s="70"/>
      <c r="EK135" s="70"/>
      <c r="EL135" s="70"/>
      <c r="EM135" s="70"/>
      <c r="EN135" s="70"/>
      <c r="EO135" s="36">
        <f t="shared" ca="1" si="258"/>
        <v>9.8931979703065398</v>
      </c>
      <c r="EP135" s="36">
        <f t="shared" ca="1" si="259"/>
        <v>0</v>
      </c>
      <c r="EQ135" s="36">
        <f t="shared" si="260"/>
        <v>72.881583316416041</v>
      </c>
      <c r="ER135" s="36">
        <f t="shared" si="261"/>
        <v>11.894618579815285</v>
      </c>
      <c r="ES135" s="36">
        <f t="shared" si="262"/>
        <v>-10.862531541027785</v>
      </c>
      <c r="ET135" s="36">
        <f t="shared" ca="1" si="263"/>
        <v>0</v>
      </c>
      <c r="EU135" s="36">
        <f t="shared" ca="1" si="299"/>
        <v>11.894618579815285</v>
      </c>
      <c r="EV135" s="36">
        <f t="shared" si="264"/>
        <v>3.8540512881049165</v>
      </c>
      <c r="EW135" s="36">
        <f t="shared" si="265"/>
        <v>95.268459363198573</v>
      </c>
      <c r="EX135" s="36">
        <f t="shared" ca="1" si="300"/>
        <v>183.89871254753481</v>
      </c>
      <c r="EY135" s="36">
        <f t="shared" si="266"/>
        <v>0</v>
      </c>
      <c r="EZ135" s="36">
        <f t="shared" si="267"/>
        <v>0</v>
      </c>
      <c r="FA135" s="36">
        <f t="shared" si="268"/>
        <v>0</v>
      </c>
      <c r="FB135" s="36">
        <f t="shared" si="269"/>
        <v>0</v>
      </c>
      <c r="FC135" s="36">
        <f t="shared" si="301"/>
        <v>0</v>
      </c>
      <c r="FD135" s="36">
        <f t="shared" si="270"/>
        <v>0</v>
      </c>
      <c r="FE135" s="36">
        <f t="shared" si="271"/>
        <v>0</v>
      </c>
      <c r="FF135" s="36">
        <f t="shared" si="302"/>
        <v>0</v>
      </c>
      <c r="FG135" s="36">
        <f t="shared" ca="1" si="272"/>
        <v>183.89871254753481</v>
      </c>
      <c r="FH135" s="36">
        <f t="shared" ca="1" si="273"/>
        <v>1.8732268483036758</v>
      </c>
      <c r="FI135" s="36">
        <f t="shared" ca="1" si="274"/>
        <v>-2.9718324455729883</v>
      </c>
      <c r="FJ135" s="36">
        <f t="shared" ca="1" si="275"/>
        <v>198.02733287184995</v>
      </c>
      <c r="FK135" s="36">
        <f t="shared" si="276"/>
        <v>0</v>
      </c>
      <c r="FL135" s="36">
        <f t="shared" si="277"/>
        <v>0</v>
      </c>
      <c r="FM135" s="36">
        <f t="shared" ca="1" si="278"/>
        <v>0</v>
      </c>
      <c r="FN135" s="36">
        <f t="shared" ca="1" si="306"/>
        <v>198.02733287184995</v>
      </c>
    </row>
    <row r="136" spans="2:170" x14ac:dyDescent="0.25">
      <c r="B136" s="2">
        <v>128</v>
      </c>
      <c r="C136" s="2">
        <f t="shared" si="307"/>
        <v>11</v>
      </c>
      <c r="D136" s="2">
        <f t="shared" si="303"/>
        <v>152</v>
      </c>
      <c r="E136" s="2">
        <f t="shared" si="308"/>
        <v>13</v>
      </c>
      <c r="F136" s="189">
        <f t="shared" si="304"/>
        <v>49613</v>
      </c>
      <c r="G136" s="2">
        <f t="shared" si="309"/>
        <v>10</v>
      </c>
      <c r="H136" s="187">
        <f t="shared" ref="H136:H199" si="311">AgeAtEntry+D136/12</f>
        <v>45.25</v>
      </c>
      <c r="I136" s="186">
        <f t="shared" si="310"/>
        <v>45</v>
      </c>
      <c r="J136" s="2">
        <f t="shared" ref="J136:J199" si="312">IF(OR($B136&gt;IVP,IVP=0),0,1)</f>
        <v>0</v>
      </c>
      <c r="K136" s="2">
        <f t="shared" ref="K136:K199" si="313">IF(AND(E136&lt;=ProjTerm,D136&gt;0),1,0)</f>
        <v>1</v>
      </c>
      <c r="L136">
        <f t="shared" ref="L136:L199" si="314">IF($D136&lt;=VLOOKUP("Nat"&amp;Sex&amp;Smk,Tbl_MrtSelBands,2,FALSE),1,IF($D136&lt;=VLOOKUP("Nat"&amp;Sex&amp;Smk,Tbl_MrtSelBands,3,FALSE),2,3))</f>
        <v>2</v>
      </c>
      <c r="M136" s="190">
        <f t="shared" si="283"/>
        <v>1.60115868E-3</v>
      </c>
      <c r="N136">
        <f t="shared" ref="N136:N199" si="315">VLOOKUP(G136,Tbl_MrtSeasonAdj,MATCH("DTH_NAT",Tbl_MrtSeasonAdj_Cols)+1,FALSE)</f>
        <v>1</v>
      </c>
      <c r="O136">
        <f t="shared" ref="O136:O199" si="316">IF(F136&lt;=ProjStart,100,VLOOKUP(MIN(B136,Tbl_TmpScl_Rows),Tbl_TmpScl,2,FALSE))</f>
        <v>100</v>
      </c>
      <c r="P136" s="58">
        <f t="shared" ref="P136:P199" si="317">IF(D136&lt;=DthNatWP,0,MIN(1,M136*N136*O136/100*DthAdjPC/100)*(1+UWLoadPC/100))</f>
        <v>7.2052140599999995E-3</v>
      </c>
      <c r="Q136" s="106">
        <f t="shared" ref="Q136:Q199" si="318">MIN(1,P136*(1+DthStressPC/100))*$K136</f>
        <v>7.2052140599999995E-3</v>
      </c>
      <c r="R136" s="59">
        <f t="shared" ref="R136:R199" si="319">IF(AND(ActDthNat=1,$B136=ActDthNatMth),1,IF(OR(AND($B136&lt;=IVP,ExpDthNat=0),AND(ActDthNat=1,$B136&lt;IVP)),0,Q136))</f>
        <v>7.2052140599999995E-3</v>
      </c>
      <c r="S136" s="32">
        <f t="shared" si="284"/>
        <v>6.0242654980102728E-4</v>
      </c>
      <c r="T136">
        <f t="shared" ref="T136:T199" si="320">IF($D136&lt;=VLOOKUP("Acc"&amp;Sex&amp;Smk,Tbl_MrtSelBands,2,FALSE),1,IF($D136&lt;=VLOOKUP("Acc"&amp;Sex&amp;Smk,Tbl_MrtSelBands,3,FALSE),2,3))</f>
        <v>1</v>
      </c>
      <c r="U136" s="32">
        <f t="shared" si="285"/>
        <v>3.9337140000000003E-4</v>
      </c>
      <c r="V136">
        <f t="shared" ref="V136:V199" si="321">VLOOKUP(G136,Tbl_MrtSeasonAdj,MATCH("DTH_ACC",Tbl_MrtSeasonAdj_Cols)+1,FALSE)</f>
        <v>1</v>
      </c>
      <c r="W136">
        <f t="shared" ref="W136:W199" si="322">IF(F136&lt;=ProjStart,100,VLOOKUP(MIN(B136,MAX(Tbl_TmpScl_Rows)),Tbl_TmpScl,2,FALSE))</f>
        <v>100</v>
      </c>
      <c r="X136" s="58">
        <f t="shared" ref="X136:X199" si="323">MIN(1,U136*V136*W136/100*DthAdjPC/100*(1+UWLoadPC/100))</f>
        <v>1.7701713E-3</v>
      </c>
      <c r="Y136" s="58">
        <f t="shared" ref="Y136:Y199" si="324">IF(F136&gt;ProjStart,MIN(1,X136*(1+DthStressPC/100)),0)</f>
        <v>1.7701713E-3</v>
      </c>
      <c r="Z136" s="32">
        <f t="shared" ref="Z136:Z199" si="325">IF(AND(ActDthAcc=1,$B136=ActDthAccMth),1,IF(OR(AND($B136&lt;=IVP,ExpDthAcc=0),AND(ActDthAcc=1,$B136&lt;IVP)),0,Y136))</f>
        <v>1.7701713E-3</v>
      </c>
      <c r="AA136" s="32">
        <f t="shared" ref="AA136:AA199" si="326">IF(F136&lt;=ProjStart,0,IF(Z136=1,1,1-(1-MIN(1-Q136,Z136))^(1/12)))</f>
        <v>1.4763409306639552E-4</v>
      </c>
      <c r="AB136" s="59">
        <f t="shared" ref="AB136:AB199" si="327">IF($K136=0,0,MIN(100-AF136,INDEX(Tbl_Lps,MATCH(MIN($D136,MAX(Tbl_Lps_Rows)),Tbl_Lps_Rows,0),MATCH(RFRsk,Tbl_Lps_Cols,0)))/100)</f>
        <v>4.9056245199999996E-3</v>
      </c>
      <c r="AC136" s="59">
        <f t="shared" ref="AC136:AC199" si="328">IF(AND(ActLps=1,$B136=ActLpsMth),1,IF(OR(AND($B136&lt;=IVP,ExpLps=0),AND(ActLps=1,$B136&lt;IVP)),0,AB136))</f>
        <v>4.9056245199999996E-3</v>
      </c>
      <c r="AD136">
        <f t="shared" ref="AD136:AD199" si="329">VLOOKUP(G136,Tbl_ExitSeasonAdj,MATCH("LPS",Tbl_ExitSeasonAdj_Cols)+1,FALSE)</f>
        <v>1</v>
      </c>
      <c r="AE136" s="59">
        <f t="shared" ref="AE136:AE199" si="330">IF(F136&gt;ProjStart,IF(E136&lt;ProjTerm,MIN(100,AC136*(1+LpsStressPC/100)*AD136),0),0)</f>
        <v>4.9056245199999996E-3</v>
      </c>
      <c r="AF136" s="59">
        <f t="shared" ref="AF136:AF199" si="331">IF($K136=0,0,INDEX(Tbl_Cnl,MATCH(MIN($D136,MAX(Tbl_Cnl_Rows)),Tbl_Cnl_Rows,0),MATCH(RFRsk,Tbl_Cnl_Cols,0))/100)</f>
        <v>4.1758461800000006E-3</v>
      </c>
      <c r="AG136" s="59">
        <f t="shared" ref="AG136:AG199" si="332">IF(AND(ActCnl=1,$B136=ActCnlMth),1,IF(OR(AND($B136&lt;=IVP,ExpCnl=0),AND(ActCnl=1,$B136&lt;IVP)),0,AF136))</f>
        <v>4.1758461800000006E-3</v>
      </c>
      <c r="AH136">
        <f t="shared" ref="AH136:AH199" si="333">VLOOKUP(G136,Tbl_ExitSeasonAdj,MATCH("CNL",Tbl_ExitSeasonAdj_Cols,0)+1,FALSE)</f>
        <v>1</v>
      </c>
      <c r="AI136" s="59">
        <f t="shared" ref="AI136:AI199" si="334">IF($F136&gt;ProjStart,IF($E136&lt;ProjTerm,MIN(100,1-AL136-AE136,AG136*(1+LpsStressPC/100)*AH136),0),0)</f>
        <v>4.1758461800000006E-3</v>
      </c>
      <c r="AJ136" s="59">
        <f t="shared" ref="AJ136:AJ199" si="335">IF($K136=0,0,INDEX(Tbl_NTU,MATCH(MIN($D136,MAX(Tbl_NTU_Rows)),Tbl_NTU_Rows,0),MATCH(RFRsk,Tbl_NTU_Cols,0))/100)</f>
        <v>0</v>
      </c>
      <c r="AK136" s="59">
        <f t="shared" ref="AK136:AK199" si="336">IF(AND(ActNTU=1,$B136=ActNTUMth),1,IF(OR(AND($B136&lt;=IVP,ExpNTU=0),AND(ActNTU=1,$B136&lt;IVP)),0,AJ136))</f>
        <v>0</v>
      </c>
      <c r="AL136" s="59">
        <f t="shared" ref="AL136:AL199" si="337">IF($F136&gt;ProjStart,IF($E136&lt;ProjTerm,MIN(100,AK136*(1+LpsStressPC/100)*AH136),0),0)</f>
        <v>0</v>
      </c>
      <c r="AM136" s="12">
        <f t="shared" si="286"/>
        <v>0.28728621564124934</v>
      </c>
      <c r="AN136" s="12">
        <f t="shared" si="287"/>
        <v>0</v>
      </c>
      <c r="AO136" s="66">
        <f t="shared" ref="AO136:AO199" si="338">AM136*S136</f>
        <v>1.7306884369415175E-4</v>
      </c>
      <c r="AP136" s="66">
        <f t="shared" ref="AP136:AP199" si="339">AM136*AA136</f>
        <v>4.241323989667278E-5</v>
      </c>
      <c r="AQ136" s="59">
        <f t="shared" ref="AQ136:AQ199" si="340">AM136*AE136</f>
        <v>1.4093183037077201E-3</v>
      </c>
      <c r="AR136" s="59">
        <f t="shared" ref="AR136:AR199" si="341">AM136*AI136</f>
        <v>1.1996630461521675E-3</v>
      </c>
      <c r="AS136" s="59">
        <f t="shared" ref="AS136:AS199" si="342">AL136*AM136</f>
        <v>0</v>
      </c>
      <c r="AT136" s="12">
        <f t="shared" ref="AT136:AT199" si="343">IF(AND($B136=IVP,ActIVPOn=1,ExtrCls="Y"),1,IF(AND($B136=IVP,ActIVPOff=1,ExtrCls="N"),0,IF($K137=0,0,IF(AND(OR(D136=0,F136=ProjStart),InitPols&lt;&gt;0),1,MAX(0,AM136-AO136-AP136-AQ136-AR136-AS136)))))</f>
        <v>0.28446175220779862</v>
      </c>
      <c r="AU136" s="59">
        <f t="shared" si="288"/>
        <v>0</v>
      </c>
      <c r="AV136" s="59">
        <f t="shared" si="289"/>
        <v>-7.1557343384043293E-18</v>
      </c>
      <c r="AW136" s="70">
        <f t="shared" ref="AW136:AW199" si="344">IF(AND(ActWOPBrth=1,$B136&gt;ActWOPBrthMth,$B136&lt;=IVP,$B136&lt;=ActWOPBrthMth+WOPBrthPer),1,IF(OR($D136&lt;=WOPBrthWP,AND($B136&lt;=IVP,ExpWOPBrth=0),AND(ActWOPBrth=1,$B136&lt;IVP)),0,AM136*VLOOKUP($I136,Tbl_Births,2,FALSE)/12*$J136))</f>
        <v>0</v>
      </c>
      <c r="AX136" s="20">
        <f t="shared" ref="AX136:AX199" si="345">IF(AND(B136&lt;IVP,ExpSA=0),0,IF(AND(OR(RunType="CLS",AND(ActSADecr=1,SAChng&lt;0),AND(ActSAIncr=1,SAChng&gt;0)),$B136&gt;=ActSAMth),SALSCLS,SALSOPN))</f>
        <v>200000</v>
      </c>
      <c r="AY136" s="20">
        <f t="shared" ref="AY136:AY199" si="346">IF(AND(B136&lt;IVP,ExpSA=0),0,IF(AND(OR(RunType="CLS",AND(ActSADecr=1,SAChng&lt;0),AND(ActSAIncr=1,SAChng&gt;0)),$B136&gt;=ActSAMth),SATrCLS,SATrOPN))</f>
        <v>0</v>
      </c>
      <c r="AZ136" s="20">
        <f t="shared" ref="AZ136:AZ199" si="347">IF(AND(B136&lt;IVP,ExpSA=0),0,IF(AND(OR(RunType="CLS",AND(ActSADecr=1,SAChng&lt;0),AND(ActSAIncr=1,SAChng&gt;0)),$B136&gt;=ActSAMth),SAInstCLS,SAInstOPN))*$K136</f>
        <v>0</v>
      </c>
      <c r="BA136" s="20">
        <f t="shared" ref="BA136:BA199" si="348">IF(K136=0,0,AZ136+AY136+AX136)</f>
        <v>200000</v>
      </c>
      <c r="BB136" s="36">
        <f t="shared" ref="BB136:BB199" si="349">IF(D136=1,ExGrat+1,1)*$K136</f>
        <v>1</v>
      </c>
      <c r="BC136" s="36">
        <f t="shared" ref="BC136:BC199" si="350">ROUNDUP(AZ136/AnnPayM*$K136,2)</f>
        <v>0</v>
      </c>
      <c r="BD136" s="80">
        <f t="shared" ref="BD136:BD199" si="351">IF(AND(DthRepdt="Y",ActDthNat=1,B136&lt;IVP),0,AO136*BB136*AX136*$K136)</f>
        <v>34.613768738830352</v>
      </c>
      <c r="BE136" s="36">
        <f t="shared" ref="BE136:BE199" si="352">IF(AND(DthRepdt="Y",ActDthNat=1,B136&lt;IVP),0,BB136*AO136*AY136*$K136)</f>
        <v>0</v>
      </c>
      <c r="BF136" s="36">
        <f t="shared" ref="BF136:BF199" si="353">IF(AND(DthRepdt="Y",ActDthNat=1,B136&lt;IVP),0,BC136*AnnPayM*BB136*AO136)</f>
        <v>0</v>
      </c>
      <c r="BG136" s="36">
        <f t="shared" ref="BG136:BG199" si="354">BF136+BE136+BD136</f>
        <v>34.613768738830352</v>
      </c>
      <c r="BH136" s="36">
        <f t="shared" ref="BH136:BH199" si="355">IF(AND(DthRepdt="Y",ActDthAcc=1,B136&lt;IVP),0,AP136*BB136*AX136*$K136)</f>
        <v>8.4826479793345566</v>
      </c>
      <c r="BI136" s="36">
        <f t="shared" ref="BI136:BI199" si="356">IF(AND(DthRepdt="Y",ActDthAcc=1,B136&lt;IVP),0,BB136*AP136*AY136*$K136)</f>
        <v>0</v>
      </c>
      <c r="BJ136" s="36">
        <f t="shared" ref="BJ136:BJ199" si="357">IF(AND(DthRepdt="Y",ActDthAcc=1,B136&lt;IVP),0,BC136*AnnPayM*AP136*BB136)</f>
        <v>0</v>
      </c>
      <c r="BK136" s="36">
        <f t="shared" ref="BK136:BK199" si="358">BJ136+BI136+BH136</f>
        <v>8.4826479793345566</v>
      </c>
      <c r="BL136" s="68">
        <f ca="1">IF(OR(AT136=0,E136&gt;ProjTerm),0,VLOOKUP(D136,'Life Events'!$AE$5:$AI$1206,5,FALSE))</f>
        <v>3.312449752678347E-3</v>
      </c>
      <c r="BM136" s="93">
        <f t="shared" ref="BM136:BM199" ca="1" si="359">IF(AND(ActWOPBrth=1,$B136&gt;ActWOPBrthMth,$B136&lt;=IVP,$B136&lt;=ActWOPBrthMth+WOPBrthPer),1,IF(OR(AND($B136&lt;=IVP,ExpWOPBrth=0),AND(ActWOPBrth=1,$B136&lt;IVP)),0,BL136))</f>
        <v>3.312449752678347E-3</v>
      </c>
      <c r="BN136" s="93">
        <f t="shared" ref="BN136:BN199" ca="1" si="360">AT136*BM136</f>
        <v>9.4226526074717176E-4</v>
      </c>
      <c r="BO136" s="36">
        <f t="shared" ref="BO136:BO199" ca="1" si="361">BS136*BN136</f>
        <v>0.14337222399444205</v>
      </c>
      <c r="BP136" s="36">
        <f t="shared" ref="BP136:BP199" si="362">IF(AE136+AI136+AL136=0,0,(AP136+AO136)*AE136/(AE136+AI136+AL136)*BR136)</f>
        <v>1.8016366705469047E-2</v>
      </c>
      <c r="BQ136" s="36">
        <f t="shared" ref="BQ136:BQ199" si="363">IFERROR(IF(OR(F136&lt;=ProjStart,D136&lt;=0),0,100-(AM137*AE137+AM138*AE138+AM139*AE139+AM140*AE140*Prm4PC/100-IF(D136=1,AM136*AI136,0))*100/AT136),0)</f>
        <v>98.304616518442757</v>
      </c>
      <c r="BR136" s="36">
        <f t="shared" ref="BR136:BR199" si="364">IF(AND($B136&lt;IVP,ExpSA=0),0,IF(AND(OR(RunType="CLS",AND(ActSADecr=1,SAChng&lt;0),AND(ActSAIncr=1,SAChng&gt;0),AND(ActPrm=1,SAChng=0,$B136&gt;=IVP/2)),$B136&gt;=ActSAMth),PrmCls,PrmOpn))/12</f>
        <v>154.78110000000001</v>
      </c>
      <c r="BS136" s="36">
        <f t="shared" ref="BS136:BS199" si="365">IF(F136&gt;=ProjStart,BR136,0)*BQ136/100</f>
        <v>152.15696679802741</v>
      </c>
      <c r="BT136" s="36">
        <f t="shared" ref="BT136:BT199" si="366">IF(AND(ActPS=1,$B136&gt;=PSStartMth,$B136&lt;=PSEndMth,$B136&lt;IVP),0,BS136*AT136)</f>
        <v>43.282837385990717</v>
      </c>
      <c r="BU136" s="70" cm="1">
        <f t="array" ref="BU136">IF(AND(ActInt=1,$J136=0),INDEX(Tbl_FwdNom,$B136-IVP,MATCH(ValnDt,Tbl_FwdNom_Cols)),INDEX(Tbl_FwdNom,$B136,MATCH(StartDt,Tbl_FwdNom_Cols)))</f>
        <v>12.955556620999999</v>
      </c>
      <c r="BV136" s="70" cm="1">
        <f t="array" ref="BV136">INDEX(Tbl_FwdReal,$B136,MATCH(StartDt,Tbl_FwdReal_Cols))</f>
        <v>5.0881452569999999</v>
      </c>
      <c r="BW136" s="70" cm="1">
        <f t="array" ref="BW136">IF(RunType&lt;&gt;"OPN",INDEX(Tbl_FwdReal,$B136,MATCH(ValnDt,Tbl_FwdReal_Cols)),IF(AND($J136=0,ActInt=1),INDEX(Tbl_FwdReal,$B136-IVP,MATCH(ValnDt,Tbl_FwdReal_Cols)),-999))*$K136</f>
        <v>5.0881452569999999</v>
      </c>
      <c r="BX136" s="70">
        <f t="shared" ref="BX136:BX199" si="367">IF(OR(NBExpMth&gt;0,AND(RunType="OPN",ActInt=0)),BV136,BW136)/100</f>
        <v>5.0881452569999999E-2</v>
      </c>
      <c r="BY136" s="70">
        <f t="shared" si="290"/>
        <v>7.4864879808847373E-2</v>
      </c>
      <c r="BZ136" s="64">
        <f t="shared" si="305"/>
        <v>6.0343806666451894E-3</v>
      </c>
      <c r="CA136" s="70" cm="1">
        <f t="array" ref="CA136">IF($J136=1,CA135*(1+INDEX(Tbl_CPI,$B136,MATCH(IF(RunType="OPN",StartDt,ValnDt),Tbl_CPI_Cols))),0)</f>
        <v>0</v>
      </c>
      <c r="CB136" s="70">
        <f t="shared" si="291"/>
        <v>1.8892832530783534</v>
      </c>
      <c r="CC136" s="70">
        <f t="shared" si="292"/>
        <v>1.8013312855625785</v>
      </c>
      <c r="CD136" s="36">
        <f t="shared" ref="CD136:CD199" si="368">IF($B136=0,0,REFixed/12*CC135+BS136*REMPrmPC/100)</f>
        <v>11.296523986986946</v>
      </c>
      <c r="CE136" s="36">
        <f t="shared" ref="CE136:CE199" si="369">IF($B136=0,0,BS136*REAPrmPC/100)</f>
        <v>1.5748246063595834</v>
      </c>
      <c r="CF136" s="36">
        <f t="shared" ref="CF136:CF199" si="370">IF($B136=0,0,BS136*RECPrmPC/100)</f>
        <v>0</v>
      </c>
      <c r="CG136" s="36">
        <f t="shared" ref="CG136:CG199" si="371">IF(F136&lt;=ProjStart,0,(CD136+CE136+CF136)*AM136)</f>
        <v>3.697761027581842</v>
      </c>
      <c r="CH136" s="36">
        <f t="shared" ref="CH136:CH199" si="372">IF(F136&lt;=ProjStart,0,CD136*AM136)</f>
        <v>3.2453356261220776</v>
      </c>
      <c r="CI136" s="36">
        <f t="shared" ref="CI136:CI199" si="373">IFERROR((CEFixed*CC136+CEClmPC*BA136)*BB136,0)*(AP136+AO136)</f>
        <v>0</v>
      </c>
      <c r="CJ136" s="36">
        <f t="shared" ref="CJ136:CJ199" si="374">(CI136+CF136)*(AP136+AO136)</f>
        <v>0</v>
      </c>
      <c r="CK136" s="36">
        <f t="shared" ref="CK136:CK199" si="375">IF(D136=1,IEFixed*CC136+BS136*IEPrmPC/100,0)*AM136</f>
        <v>0</v>
      </c>
      <c r="CL136" s="36">
        <f t="shared" ref="CL136:CL199" si="376">(CK136+CE136)*AM136</f>
        <v>0.4524254014597649</v>
      </c>
      <c r="CM136" s="36">
        <f t="shared" ref="CM136:CM199" si="377">CG136+CK136+CI136</f>
        <v>3.697761027581842</v>
      </c>
      <c r="CN136" s="36">
        <f t="shared" ref="CN136:CN199" ca="1" si="378">BG136-BT136+BO136+BK136-BP136</f>
        <v>-6.1064810536836017E-2</v>
      </c>
      <c r="CO136" s="20">
        <f t="shared" ref="CO136:CO199" si="379">IF(AND($B136&lt;IVP,ExpSA=0),0,IF(AND(OR(RunType="CLS",AND(ActSADecr=1,SAChng&lt;0),AND(ActSAIncr=1,SAChng&gt;0)),$B136&gt;=ActSAMth),RI1SACls+RI2SACls,RI1SAOpn+RI2SAOpn))</f>
        <v>120000</v>
      </c>
      <c r="CP136" s="20">
        <f t="shared" ref="CP136:CP199" si="380">IF(D136&lt;=VLOOKUP(Sex&amp;Smk,Tbl_RISelBands,2,FALSE),1,2)</f>
        <v>2</v>
      </c>
      <c r="CQ136" s="64">
        <f t="shared" ref="CQ136:CQ199" si="381">IF(B136=0,0,VLOOKUP(Sex&amp;Smk&amp;I136,Tbl_RIPrm,CP136+1,FALSE)*VLOOKUP(RFRsk,Tbl_RIRFRskScl,2,FALSE)/100)</f>
        <v>2.2629113399999998E-3</v>
      </c>
      <c r="CR136" s="64">
        <f t="shared" ref="CR136:CR199" si="382">IF(F136&gt;ProjStart,MIN(1,CQ136*(1+UWLoadPC/100)*RIAdjPC/100),0)</f>
        <v>1.0183101029999999E-2</v>
      </c>
      <c r="CS136" s="36">
        <f t="shared" ref="CS136:CS199" si="383">CO136*(1-(1-CR136)^(1/12))*AM136</f>
        <v>29.3920794174118</v>
      </c>
      <c r="CT136" s="36">
        <f t="shared" ref="CT136:CT199" si="384">IF(AND(DthRepdt="Y",$B136&lt;IVP,AND(ActDthNat=1,$B136=ActDthNatMth)),0,CO136*AO136)</f>
        <v>20.768261243298209</v>
      </c>
      <c r="CU136" s="36">
        <f t="shared" ref="CU136:CU199" si="385">IF(AND(DthRepdt="Y",$B136&lt;IVP,AND(ActDthAcc=1,$B136=ActDthAccMth)),0,CO136*AP136)</f>
        <v>5.089588787600734</v>
      </c>
      <c r="CV136" s="36">
        <f t="shared" si="293"/>
        <v>25.857850030898945</v>
      </c>
      <c r="CW136" s="36">
        <f t="shared" ref="CW136:CW199" si="386">IF(E136&gt;RIBnd1,0,CV136)</f>
        <v>0</v>
      </c>
      <c r="CX136" s="36">
        <f t="shared" ref="CX136:CX199" si="387">IF(OR(E136&gt;RIBnd1,E136&lt;=RIBnd),0,MAX((CS136*(1-RIProfExp/100)-CV136)*RIProfPC/100,0))</f>
        <v>0</v>
      </c>
      <c r="CY136" s="36">
        <f t="shared" ref="CY136:CY199" si="388">IF(OR(AND(ActPS=1,$B136&gt;=PSStartMth,$B136&lt;=PSEndMth,$B136&lt;IVP),E136&gt;RIBnd1),0,IF(D136&lt;=DurIFProj,0,CS136-CX136))</f>
        <v>0</v>
      </c>
      <c r="CZ136" s="36">
        <f t="shared" si="294"/>
        <v>0</v>
      </c>
      <c r="DA136" s="64">
        <f t="shared" ref="DA136:DA199" si="389">(1+BU136/100)^(1/12)-1</f>
        <v>1.0203727518528938E-2</v>
      </c>
      <c r="DB136" s="70">
        <f t="shared" si="295"/>
        <v>0.98989933689554532</v>
      </c>
      <c r="DC136" s="70">
        <f>PRODUCT($DB$8:DB136)</f>
        <v>0.31419645763482973</v>
      </c>
      <c r="DD136" s="36">
        <f t="shared" ref="DD136:DD199" si="390">IF($D136&lt;0,0,(DD137+BT137)/(1+$DA137))</f>
        <v>1961.2895184293857</v>
      </c>
      <c r="DE136" s="36">
        <f t="shared" ref="DE136:DE199" si="391">IF($D136&lt;0,0,(DE137+BG137)/(1+$DA137))</f>
        <v>2312.104982295019</v>
      </c>
      <c r="DF136" s="36">
        <f t="shared" ref="DF136:DF199" si="392">IF($D136&lt;0,0,(DF137+BK137)/(1+$DA137))</f>
        <v>403.18452118456128</v>
      </c>
      <c r="DG136" s="36">
        <f t="shared" ref="DG136:DG199" si="393">IF($D136&lt;0,0,(DG137+BP137)/(1+$DA137))</f>
        <v>1.1351210873543385</v>
      </c>
      <c r="DH136" s="36">
        <f t="shared" ref="DH136:DH199" ca="1" si="394">IF($D136&lt;0,0,(DH137+BO137)/(1+$DA137))</f>
        <v>2.5276373934823035</v>
      </c>
      <c r="DI136" s="36">
        <f t="shared" ref="DI136:DI199" si="395">IF($D136&lt;0,0,DI137/(1+$DA137)+CM137)</f>
        <v>232.12554324839155</v>
      </c>
      <c r="DJ136" s="36">
        <f t="shared" ref="DJ136:DJ199" ca="1" si="396">DE136+DF136+DH136+DI136-DD136-DG136</f>
        <v>987.51804460471396</v>
      </c>
      <c r="DK136" s="36">
        <f t="shared" ref="DK136:DK199" si="397">IF($D136&lt;0,0,(DK137+$CW137)/(1+$DA137))</f>
        <v>0</v>
      </c>
      <c r="DL136" s="36">
        <f t="shared" ref="DL136:DL199" si="398">IF($D136&lt;0,0,(DL137+$CY137)/(1+$DA137))</f>
        <v>0</v>
      </c>
      <c r="DM136" s="36">
        <f t="shared" ref="DM136:DM199" ca="1" si="399">DJ136+DL136-DK136</f>
        <v>987.51804460471396</v>
      </c>
      <c r="DN136" s="36">
        <f t="shared" ca="1" si="296"/>
        <v>987.51804460471942</v>
      </c>
      <c r="DO136" s="64" cm="1">
        <f t="array" ref="DO136">IFERROR(INDEX(Tbl_FwdNom,$B136,MATCH(LIDt,Tbl_FwdNom_Cols,0)),0)</f>
        <v>13.808438860000001</v>
      </c>
      <c r="DP136" s="64">
        <f t="shared" ca="1" si="297"/>
        <v>7.0767447680000002</v>
      </c>
      <c r="DQ136" s="64">
        <f t="shared" ref="DQ136:DQ199" ca="1" si="400">(1+DP136/100)^(1/12)-1</f>
        <v>5.7142336540165761E-3</v>
      </c>
      <c r="DR136" s="70">
        <f t="shared" ref="DR136:DR199" ca="1" si="401">(1+DQ136)^(-1)</f>
        <v>0.9943182332885403</v>
      </c>
      <c r="DS136" s="70">
        <f ca="1">PRODUCT($DR$8:DR136)</f>
        <v>0.28306102447312925</v>
      </c>
      <c r="DT136" s="36">
        <f t="shared" ref="DT136:DT199" ca="1" si="402">IF($D136&lt;0,0,(DT137+BG137)/(1+$DQ137))</f>
        <v>2516.9860982575024</v>
      </c>
      <c r="DU136" s="36">
        <f t="shared" ref="DU136:DU199" ca="1" si="403">IF($D136&lt;0,0,(DU137+BK137)/(1+$DQ137))</f>
        <v>422.86019150121064</v>
      </c>
      <c r="DV136" s="36">
        <f t="shared" ref="DV136:DV199" ca="1" si="404">IF($D136&lt;0,0,(DV137+BP137)/(1+$DQ137))</f>
        <v>1.2289965813255406</v>
      </c>
      <c r="DW136" s="36">
        <f t="shared" ref="DW136:DW199" ca="1" si="405">IF($D136&lt;0,0,(DW137+BO137)/(1+$DQ137))</f>
        <v>2.5484245773301279</v>
      </c>
      <c r="DX136" s="36">
        <f t="shared" ref="DX136:DX199" ca="1" si="406">IF($D136&lt;0,0,(DX137+BT137)/(1+$DQ137))</f>
        <v>2044.5031682601455</v>
      </c>
      <c r="DY136" s="36">
        <f t="shared" ref="DY136:DY199" ca="1" si="407">IF($D136&lt;0,0,DY137/(1+$DQ137)+CL137)</f>
        <v>21.608588450364508</v>
      </c>
      <c r="DZ136" s="36">
        <f t="shared" ref="DZ136:DZ199" ca="1" si="408">IF($D136&lt;0,0,DZ137/(1+$DQ137)+CH137)</f>
        <v>225.80216950510052</v>
      </c>
      <c r="EA136" s="36">
        <f t="shared" ref="EA136:EA199" ca="1" si="409">IF($D136&lt;0,0,EA137/(1+$DQ137)+CJ137)</f>
        <v>0</v>
      </c>
      <c r="EB136" s="36">
        <f t="shared" ref="EB136:EB199" ca="1" si="410">DT136+DU136+DW136-DX136+DY136+DZ136+EA136-DV136</f>
        <v>1144.0733074500367</v>
      </c>
      <c r="EC136" s="36">
        <f t="shared" ref="EC136:EC199" ca="1" si="411">IF($D136&lt;0,0,(EC137+CW137)/(1+DQ137))</f>
        <v>0</v>
      </c>
      <c r="ED136" s="36">
        <f t="shared" ref="ED136:ED199" ca="1" si="412">IF($D136&lt;0,0,(ED137+CY137)/(1+DQ137))</f>
        <v>0</v>
      </c>
      <c r="EE136" s="36">
        <f t="shared" ca="1" si="298"/>
        <v>0</v>
      </c>
      <c r="EF136" s="36">
        <f t="shared" ref="EF136:EF199" ca="1" si="413">EB136+EE136</f>
        <v>1144.0733074500367</v>
      </c>
      <c r="EG136" s="64"/>
      <c r="EH136" s="64"/>
      <c r="EI136" s="64"/>
      <c r="EJ136" s="70"/>
      <c r="EK136" s="70"/>
      <c r="EL136" s="70"/>
      <c r="EM136" s="70"/>
      <c r="EN136" s="70"/>
      <c r="EO136" s="36">
        <f t="shared" ref="EO136:EO199" ca="1" si="414">(IF(B136=0,0,DM135)-CM136)*DA136</f>
        <v>9.9739702830432382</v>
      </c>
      <c r="EP136" s="36">
        <f t="shared" ref="EP136:EP199" ca="1" si="415">(-CM136-CN136-CZ136+EO136)*J136</f>
        <v>0</v>
      </c>
      <c r="EQ136" s="36">
        <f t="shared" ref="EQ136:EQ199" si="416">(DE136+DF136+DG136)*VLOOKUP("mort",Tbl_RA_Scl,2,FALSE)</f>
        <v>72.474942418094443</v>
      </c>
      <c r="ER136" s="36">
        <f t="shared" ref="ER136:ER199" si="417">DD136*VLOOKUP("lpsup",Tbl_RA_Scl,2,FALSE)</f>
        <v>11.756538147426083</v>
      </c>
      <c r="ES136" s="36">
        <f t="shared" ref="ES136:ES199" si="418">DD136*VLOOKUP("lpsdown",Tbl_RA_Scl,2,FALSE)</f>
        <v>-10.736432243100591</v>
      </c>
      <c r="ET136" s="36">
        <f t="shared" ref="ET136:ET199" ca="1" si="419">MAX(0,-DJ136)*VLOOKUP("masslps",Tbl_RA_Scl,2,FALSE)</f>
        <v>0</v>
      </c>
      <c r="EU136" s="36">
        <f t="shared" ca="1" si="299"/>
        <v>11.756538147426083</v>
      </c>
      <c r="EV136" s="36">
        <f t="shared" ref="EV136:EV199" si="420">DI136*VLOOKUP("exp",Tbl_RA_Scl,2,FALSE)</f>
        <v>3.8317149124446592</v>
      </c>
      <c r="EW136" s="36">
        <f t="shared" ref="EW136:EW199" si="421">(DE136+DF136+DG136)*VLOOKUP("mortcat",Tbl_RA_Scl,2,FALSE)</f>
        <v>94.736911472300335</v>
      </c>
      <c r="EX136" s="36">
        <f t="shared" ca="1" si="300"/>
        <v>182.8001069502655</v>
      </c>
      <c r="EY136" s="36">
        <f t="shared" ref="EY136:EY199" si="422">DK136*VLOOKUP("mort",Tbl_RA_Scl_RI,2,FALSE)</f>
        <v>0</v>
      </c>
      <c r="EZ136" s="36">
        <f t="shared" ref="EZ136:EZ199" si="423">DL136*VLOOKUP("lpsup",Tbl_RA_Scl_RI,2,FALSE)</f>
        <v>0</v>
      </c>
      <c r="FA136" s="36">
        <f t="shared" ref="FA136:FA199" si="424">DL136*VLOOKUP("lpsdown",Tbl_RA_Scl_RI,2,FALSE)</f>
        <v>0</v>
      </c>
      <c r="FB136" s="36">
        <f t="shared" ref="FB136:FB199" si="425">MAX(0,DL136-DK136)*VLOOKUP("masslps",Tbl_RA_Scl_RI,2,FALSE)</f>
        <v>0</v>
      </c>
      <c r="FC136" s="36">
        <f t="shared" si="301"/>
        <v>0</v>
      </c>
      <c r="FD136" s="36">
        <f t="shared" ref="FD136:FD199" si="426">DL136*VLOOKUP("exp",Tbl_RA_Scl_RI,2,FALSE)</f>
        <v>0</v>
      </c>
      <c r="FE136" s="36">
        <f t="shared" ref="FE136:FE199" si="427">DK136*VLOOKUP("mortcat",Tbl_RA_Scl_RI,2,FALSE)</f>
        <v>0</v>
      </c>
      <c r="FF136" s="36">
        <f t="shared" si="302"/>
        <v>0</v>
      </c>
      <c r="FG136" s="36">
        <f t="shared" ref="FG136:FG199" ca="1" si="428">EX136-FF136</f>
        <v>182.8001069502655</v>
      </c>
      <c r="FH136" s="36">
        <f t="shared" ref="FH136:FH199" ca="1" si="429">EX136*DA136</f>
        <v>1.865242481678457</v>
      </c>
      <c r="FI136" s="36">
        <f t="shared" ref="FI136:FI199" ca="1" si="430">IF($D136&lt;0,0,EX137-EX136-FH136)</f>
        <v>-2.9424987699266931</v>
      </c>
      <c r="FJ136" s="36">
        <f t="shared" ref="FJ136:FJ199" ca="1" si="431">(FJ137-FI137)/(1+$DQ137)*$K137</f>
        <v>196.21640855183472</v>
      </c>
      <c r="FK136" s="36">
        <f t="shared" ref="FK136:FK199" si="432">FF136*DA136</f>
        <v>0</v>
      </c>
      <c r="FL136" s="36">
        <f t="shared" ref="FL136:FL199" si="433">IF($D136&lt;0,0,FF137-FF136-FK136)</f>
        <v>0</v>
      </c>
      <c r="FM136" s="36">
        <f t="shared" ref="FM136:FM199" ca="1" si="434">(FM137-FL137)/(1+$DQ137)*$K137</f>
        <v>0</v>
      </c>
      <c r="FN136" s="36">
        <f t="shared" ca="1" si="306"/>
        <v>196.21640855183472</v>
      </c>
    </row>
    <row r="137" spans="2:170" x14ac:dyDescent="0.25">
      <c r="B137" s="2">
        <v>129</v>
      </c>
      <c r="C137" s="2">
        <f t="shared" si="307"/>
        <v>11</v>
      </c>
      <c r="D137" s="2">
        <f t="shared" si="303"/>
        <v>153</v>
      </c>
      <c r="E137" s="2">
        <f t="shared" si="308"/>
        <v>13</v>
      </c>
      <c r="F137" s="189">
        <f t="shared" si="304"/>
        <v>49643</v>
      </c>
      <c r="G137" s="2">
        <f t="shared" si="309"/>
        <v>11</v>
      </c>
      <c r="H137" s="187">
        <f t="shared" si="311"/>
        <v>45.333333333333336</v>
      </c>
      <c r="I137" s="186">
        <f t="shared" si="310"/>
        <v>45</v>
      </c>
      <c r="J137" s="2">
        <f t="shared" si="312"/>
        <v>0</v>
      </c>
      <c r="K137" s="2">
        <f t="shared" si="313"/>
        <v>1</v>
      </c>
      <c r="L137">
        <f t="shared" si="314"/>
        <v>2</v>
      </c>
      <c r="M137" s="190">
        <f t="shared" ref="M137:M200" si="435">MIN(1,VLOOKUP(RFRsk,Tbl_MrtRFRskScl,2,FALSE)/100*IFERROR(VLOOKUP("Nat"&amp;Sex&amp;Smk&amp;I137,Tbl_Mort,L137+1,FALSE),1))*$K137</f>
        <v>1.60115868E-3</v>
      </c>
      <c r="N137">
        <f t="shared" si="315"/>
        <v>1</v>
      </c>
      <c r="O137">
        <f t="shared" si="316"/>
        <v>100</v>
      </c>
      <c r="P137" s="58">
        <f t="shared" si="317"/>
        <v>7.2052140599999995E-3</v>
      </c>
      <c r="Q137" s="106">
        <f t="shared" si="318"/>
        <v>7.2052140599999995E-3</v>
      </c>
      <c r="R137" s="59">
        <f t="shared" si="319"/>
        <v>7.2052140599999995E-3</v>
      </c>
      <c r="S137" s="32">
        <f t="shared" ref="S137:S200" si="436">IF(R137=1,1,(1-(1-R137)^(1/12))*$K137)</f>
        <v>6.0242654980102728E-4</v>
      </c>
      <c r="T137">
        <f t="shared" si="320"/>
        <v>1</v>
      </c>
      <c r="U137" s="32">
        <f t="shared" ref="U137:U200" si="437">IF($K137=0,0,MIN(1,VLOOKUP(RFRsk,Tbl_MrtRFRskScl,2,FALSE)/100*IFERROR(VLOOKUP("Acc"&amp;Sex&amp;Smk&amp;I137,Tbl_Mort,T137+1,FALSE),1)))</f>
        <v>3.9337140000000003E-4</v>
      </c>
      <c r="V137">
        <f t="shared" si="321"/>
        <v>1</v>
      </c>
      <c r="W137">
        <f t="shared" si="322"/>
        <v>100</v>
      </c>
      <c r="X137" s="58">
        <f t="shared" si="323"/>
        <v>1.7701713E-3</v>
      </c>
      <c r="Y137" s="58">
        <f t="shared" si="324"/>
        <v>1.7701713E-3</v>
      </c>
      <c r="Z137" s="32">
        <f t="shared" si="325"/>
        <v>1.7701713E-3</v>
      </c>
      <c r="AA137" s="32">
        <f t="shared" si="326"/>
        <v>1.4763409306639552E-4</v>
      </c>
      <c r="AB137" s="59">
        <f t="shared" si="327"/>
        <v>4.9056245199999996E-3</v>
      </c>
      <c r="AC137" s="59">
        <f t="shared" si="328"/>
        <v>4.9056245199999996E-3</v>
      </c>
      <c r="AD137">
        <f t="shared" si="329"/>
        <v>1</v>
      </c>
      <c r="AE137" s="59">
        <f t="shared" si="330"/>
        <v>4.9056245199999996E-3</v>
      </c>
      <c r="AF137" s="59">
        <f t="shared" si="331"/>
        <v>4.1758461800000006E-3</v>
      </c>
      <c r="AG137" s="59">
        <f t="shared" si="332"/>
        <v>4.1758461800000006E-3</v>
      </c>
      <c r="AH137">
        <f t="shared" si="333"/>
        <v>1</v>
      </c>
      <c r="AI137" s="59">
        <f t="shared" si="334"/>
        <v>4.1758461800000006E-3</v>
      </c>
      <c r="AJ137" s="59">
        <f t="shared" si="335"/>
        <v>0</v>
      </c>
      <c r="AK137" s="59">
        <f t="shared" si="336"/>
        <v>0</v>
      </c>
      <c r="AL137" s="59">
        <f t="shared" si="337"/>
        <v>0</v>
      </c>
      <c r="AM137" s="12">
        <f t="shared" ref="AM137:AM200" si="438">AT136</f>
        <v>0.28446175220779862</v>
      </c>
      <c r="AN137" s="12">
        <f t="shared" ref="AN137:AN200" si="439">IF(AND($B137=IVP,OR(AND(ActIVPOff=1,ExtrCls="N"),AND(ActIVPOn=1,ExtrCls="Y"))),0,AT137+AS137+AR137+AQ137+AP137+AO137-AM137)</f>
        <v>0</v>
      </c>
      <c r="AO137" s="66">
        <f t="shared" si="338"/>
        <v>1.7136731193289888E-4</v>
      </c>
      <c r="AP137" s="66">
        <f t="shared" si="339"/>
        <v>4.1996252799276083E-5</v>
      </c>
      <c r="AQ137" s="59">
        <f t="shared" si="340"/>
        <v>1.3954625466327409E-3</v>
      </c>
      <c r="AR137" s="59">
        <f t="shared" si="341"/>
        <v>1.1878685213130426E-3</v>
      </c>
      <c r="AS137" s="59">
        <f t="shared" si="342"/>
        <v>0</v>
      </c>
      <c r="AT137" s="12">
        <f t="shared" si="343"/>
        <v>0.28166505757512067</v>
      </c>
      <c r="AU137" s="59">
        <f t="shared" ref="AU137:AU200" si="440">MAX(0,AT137-AM137-AN137+AO137+AP137+AQ137+AR137+AS137)</f>
        <v>4.3368086899420177E-18</v>
      </c>
      <c r="AV137" s="59">
        <f t="shared" ref="AV137:AV200" si="441">MIN(0,AT137-AM137-AN137+AO137+AP137+AQ137+AR137+AS137)</f>
        <v>0</v>
      </c>
      <c r="AW137" s="70">
        <f t="shared" si="344"/>
        <v>0</v>
      </c>
      <c r="AX137" s="20">
        <f t="shared" si="345"/>
        <v>200000</v>
      </c>
      <c r="AY137" s="20">
        <f t="shared" si="346"/>
        <v>0</v>
      </c>
      <c r="AZ137" s="20">
        <f t="shared" si="347"/>
        <v>0</v>
      </c>
      <c r="BA137" s="20">
        <f t="shared" si="348"/>
        <v>200000</v>
      </c>
      <c r="BB137" s="36">
        <f t="shared" si="349"/>
        <v>1</v>
      </c>
      <c r="BC137" s="36">
        <f t="shared" si="350"/>
        <v>0</v>
      </c>
      <c r="BD137" s="80">
        <f t="shared" si="351"/>
        <v>34.273462386579773</v>
      </c>
      <c r="BE137" s="36">
        <f t="shared" si="352"/>
        <v>0</v>
      </c>
      <c r="BF137" s="36">
        <f t="shared" si="353"/>
        <v>0</v>
      </c>
      <c r="BG137" s="36">
        <f t="shared" si="354"/>
        <v>34.273462386579773</v>
      </c>
      <c r="BH137" s="36">
        <f t="shared" si="355"/>
        <v>8.3992505598552167</v>
      </c>
      <c r="BI137" s="36">
        <f t="shared" si="356"/>
        <v>0</v>
      </c>
      <c r="BJ137" s="36">
        <f t="shared" si="357"/>
        <v>0</v>
      </c>
      <c r="BK137" s="36">
        <f t="shared" si="358"/>
        <v>8.3992505598552167</v>
      </c>
      <c r="BL137" s="68">
        <f ca="1">IF(OR(AT137=0,E137&gt;ProjTerm),0,VLOOKUP(D137,'Life Events'!$AE$5:$AI$1206,5,FALSE))</f>
        <v>3.0665373869452331E-3</v>
      </c>
      <c r="BM137" s="93">
        <f t="shared" ca="1" si="359"/>
        <v>3.0665373869452331E-3</v>
      </c>
      <c r="BN137" s="93">
        <f t="shared" ca="1" si="360"/>
        <v>8.6373642965018916E-4</v>
      </c>
      <c r="BO137" s="36">
        <f t="shared" ca="1" si="361"/>
        <v>0.13142351524853058</v>
      </c>
      <c r="BP137" s="36">
        <f t="shared" si="362"/>
        <v>1.7839238231519634E-2</v>
      </c>
      <c r="BQ137" s="36">
        <f t="shared" si="363"/>
        <v>98.304616518442757</v>
      </c>
      <c r="BR137" s="36">
        <f t="shared" si="364"/>
        <v>154.78110000000001</v>
      </c>
      <c r="BS137" s="36">
        <f t="shared" si="365"/>
        <v>152.15696679802741</v>
      </c>
      <c r="BT137" s="36">
        <f t="shared" si="366"/>
        <v>42.857300813622118</v>
      </c>
      <c r="BU137" s="70" cm="1">
        <f t="array" ref="BU137">IF(AND(ActInt=1,$J137=0),INDEX(Tbl_FwdNom,$B137-IVP,MATCH(ValnDt,Tbl_FwdNom_Cols)),INDEX(Tbl_FwdNom,$B137,MATCH(StartDt,Tbl_FwdNom_Cols)))</f>
        <v>12.979861439</v>
      </c>
      <c r="BV137" s="70" cm="1">
        <f t="array" ref="BV137">INDEX(Tbl_FwdReal,$B137,MATCH(StartDt,Tbl_FwdReal_Cols))</f>
        <v>5.0894037450000003</v>
      </c>
      <c r="BW137" s="70" cm="1">
        <f t="array" ref="BW137">IF(RunType&lt;&gt;"OPN",INDEX(Tbl_FwdReal,$B137,MATCH(ValnDt,Tbl_FwdReal_Cols)),IF(AND($J137=0,ActInt=1),INDEX(Tbl_FwdReal,$B137-IVP,MATCH(ValnDt,Tbl_FwdReal_Cols)),-999))*$K137</f>
        <v>5.0894037450000003</v>
      </c>
      <c r="BX137" s="70">
        <f t="shared" si="367"/>
        <v>5.0894037450000006E-2</v>
      </c>
      <c r="BY137" s="70">
        <f t="shared" ref="BY137:BY200" si="442">((1+BU137/100)/(1+BX137)-1)</f>
        <v>7.5083285400935784E-2</v>
      </c>
      <c r="BZ137" s="64">
        <f t="shared" si="305"/>
        <v>6.0514140536953587E-3</v>
      </c>
      <c r="CA137" s="70" cm="1">
        <f t="array" ref="CA137">IF($J137=1,CA136*(1+INDEX(Tbl_CPI,$B137,MATCH(IF(RunType="OPN",StartDt,ValnDt),Tbl_CPI_Cols))),0)</f>
        <v>0</v>
      </c>
      <c r="CB137" s="70">
        <f t="shared" ref="CB137:CB200" si="443">IF(AND(ActInfl=1,$J137=1),IF(AND(RunType="OPN",IVP=12),CA137/CA$20,CA137),CB136*(1+BZ137))</f>
        <v>1.900716088307443</v>
      </c>
      <c r="CC137" s="70">
        <f t="shared" ref="CC137:CC200" si="444">IF($F137&lt;ProjStart,1,IF($G137&lt;&gt;2,CC136,CB137))</f>
        <v>1.8013312855625785</v>
      </c>
      <c r="CD137" s="36">
        <f t="shared" si="368"/>
        <v>11.296523986986946</v>
      </c>
      <c r="CE137" s="36">
        <f t="shared" si="369"/>
        <v>1.5748246063595834</v>
      </c>
      <c r="CF137" s="36">
        <f t="shared" si="370"/>
        <v>0</v>
      </c>
      <c r="CG137" s="36">
        <f t="shared" si="371"/>
        <v>3.6614063741407374</v>
      </c>
      <c r="CH137" s="36">
        <f t="shared" si="372"/>
        <v>3.2134290071957339</v>
      </c>
      <c r="CI137" s="36">
        <f t="shared" si="373"/>
        <v>0</v>
      </c>
      <c r="CJ137" s="36">
        <f t="shared" si="374"/>
        <v>0</v>
      </c>
      <c r="CK137" s="36">
        <f t="shared" si="375"/>
        <v>0</v>
      </c>
      <c r="CL137" s="36">
        <f t="shared" si="376"/>
        <v>0.44797736694500384</v>
      </c>
      <c r="CM137" s="36">
        <f t="shared" si="377"/>
        <v>3.6614063741407374</v>
      </c>
      <c r="CN137" s="36">
        <f t="shared" ca="1" si="378"/>
        <v>-7.1003590170117661E-2</v>
      </c>
      <c r="CO137" s="20">
        <f t="shared" si="379"/>
        <v>120000</v>
      </c>
      <c r="CP137" s="20">
        <f t="shared" si="380"/>
        <v>2</v>
      </c>
      <c r="CQ137" s="64">
        <f t="shared" si="381"/>
        <v>2.2629113399999998E-3</v>
      </c>
      <c r="CR137" s="64">
        <f t="shared" si="382"/>
        <v>1.0183101029999999E-2</v>
      </c>
      <c r="CS137" s="36">
        <f t="shared" si="383"/>
        <v>29.103110267387468</v>
      </c>
      <c r="CT137" s="36">
        <f t="shared" si="384"/>
        <v>20.564077431947865</v>
      </c>
      <c r="CU137" s="36">
        <f t="shared" si="385"/>
        <v>5.0395503359131295</v>
      </c>
      <c r="CV137" s="36">
        <f t="shared" ref="CV137:CV200" si="445">CU137+CT137</f>
        <v>25.603627767860996</v>
      </c>
      <c r="CW137" s="36">
        <f t="shared" si="386"/>
        <v>0</v>
      </c>
      <c r="CX137" s="36">
        <f t="shared" si="387"/>
        <v>0</v>
      </c>
      <c r="CY137" s="36">
        <f t="shared" si="388"/>
        <v>0</v>
      </c>
      <c r="CZ137" s="36">
        <f t="shared" ref="CZ137:CZ200" si="446">CY137-CW137</f>
        <v>0</v>
      </c>
      <c r="DA137" s="64">
        <f t="shared" si="389"/>
        <v>1.0221839654400267E-2</v>
      </c>
      <c r="DB137" s="70">
        <f t="shared" ref="DB137:DB200" si="447">(1+DA137)^(-1)</f>
        <v>0.98988158911918078</v>
      </c>
      <c r="DC137" s="70">
        <f>PRODUCT($DB$8:DB137)</f>
        <v>0.31101728877918261</v>
      </c>
      <c r="DD137" s="36">
        <f t="shared" si="390"/>
        <v>1938.4802045890046</v>
      </c>
      <c r="DE137" s="36">
        <f t="shared" si="391"/>
        <v>2301.465486301599</v>
      </c>
      <c r="DF137" s="36">
        <f t="shared" si="392"/>
        <v>398.90655815139081</v>
      </c>
      <c r="DG137" s="36">
        <f t="shared" si="393"/>
        <v>1.1288848748660834</v>
      </c>
      <c r="DH137" s="36">
        <f t="shared" ca="1" si="394"/>
        <v>2.4220509823744156</v>
      </c>
      <c r="DI137" s="36">
        <f t="shared" si="395"/>
        <v>230.79946064816036</v>
      </c>
      <c r="DJ137" s="36">
        <f t="shared" ca="1" si="396"/>
        <v>993.98446661965386</v>
      </c>
      <c r="DK137" s="36">
        <f t="shared" si="397"/>
        <v>0</v>
      </c>
      <c r="DL137" s="36">
        <f t="shared" si="398"/>
        <v>0</v>
      </c>
      <c r="DM137" s="36">
        <f t="shared" ca="1" si="399"/>
        <v>993.98446661965386</v>
      </c>
      <c r="DN137" s="36">
        <f t="shared" ref="DN137:DN200" ca="1" si="448">IF($D137=0,DM137,DN136+EO137-CZ137-CN137-CM137)</f>
        <v>993.98446661965897</v>
      </c>
      <c r="DO137" s="64" cm="1">
        <f t="array" ref="DO137">IFERROR(INDEX(Tbl_FwdNom,$B137,MATCH(LIDt,Tbl_FwdNom_Cols,0)),0)</f>
        <v>13.854128469999999</v>
      </c>
      <c r="DP137" s="64">
        <f t="shared" ref="DP137:DP200" ca="1" si="449">IF(OR($E137&gt;ProjTerm+1,$B137+LIOffset&lt;0),0,OFFSET($DO137,LIOffset,0))</f>
        <v>7.0227664320000001</v>
      </c>
      <c r="DQ137" s="64">
        <f t="shared" ca="1" si="400"/>
        <v>5.6719747676932109E-3</v>
      </c>
      <c r="DR137" s="70">
        <f t="shared" ca="1" si="401"/>
        <v>0.99436001508443805</v>
      </c>
      <c r="DS137" s="70">
        <f ca="1">PRODUCT($DR$8:DR137)</f>
        <v>0.28146456456491731</v>
      </c>
      <c r="DT137" s="36">
        <f t="shared" ca="1" si="402"/>
        <v>2496.9889175108738</v>
      </c>
      <c r="DU137" s="36">
        <f t="shared" ca="1" si="403"/>
        <v>416.85939327781222</v>
      </c>
      <c r="DV137" s="36">
        <f t="shared" ca="1" si="404"/>
        <v>1.2181281806928808</v>
      </c>
      <c r="DW137" s="36">
        <f t="shared" ca="1" si="405"/>
        <v>2.431455661981583</v>
      </c>
      <c r="DX137" s="36">
        <f t="shared" ca="1" si="406"/>
        <v>2013.2422378293636</v>
      </c>
      <c r="DY137" s="36">
        <f t="shared" ca="1" si="407"/>
        <v>21.28063353555363</v>
      </c>
      <c r="DZ137" s="36">
        <f t="shared" ca="1" si="408"/>
        <v>223.85125821758152</v>
      </c>
      <c r="EA137" s="36">
        <f t="shared" ca="1" si="409"/>
        <v>0</v>
      </c>
      <c r="EB137" s="36">
        <f t="shared" ca="1" si="410"/>
        <v>1146.9512921937462</v>
      </c>
      <c r="EC137" s="36">
        <f t="shared" ca="1" si="411"/>
        <v>0</v>
      </c>
      <c r="ED137" s="36">
        <f t="shared" ca="1" si="412"/>
        <v>0</v>
      </c>
      <c r="EE137" s="36">
        <f t="shared" ref="EE137:EE200" ca="1" si="450">ED137-EC137</f>
        <v>0</v>
      </c>
      <c r="EF137" s="36">
        <f t="shared" ca="1" si="413"/>
        <v>1146.9512921937462</v>
      </c>
      <c r="EG137" s="64"/>
      <c r="EH137" s="64"/>
      <c r="EI137" s="64"/>
      <c r="EJ137" s="70"/>
      <c r="EK137" s="70"/>
      <c r="EL137" s="70"/>
      <c r="EM137" s="70"/>
      <c r="EN137" s="70"/>
      <c r="EO137" s="36">
        <f t="shared" ca="1" si="414"/>
        <v>10.056824798910212</v>
      </c>
      <c r="EP137" s="36">
        <f t="shared" ca="1" si="415"/>
        <v>0</v>
      </c>
      <c r="EQ137" s="36">
        <f t="shared" si="416"/>
        <v>72.076774199718116</v>
      </c>
      <c r="ER137" s="36">
        <f t="shared" si="417"/>
        <v>11.619812505565825</v>
      </c>
      <c r="ES137" s="36">
        <f t="shared" si="418"/>
        <v>-10.611570181554992</v>
      </c>
      <c r="ET137" s="36">
        <f t="shared" ca="1" si="419"/>
        <v>0</v>
      </c>
      <c r="EU137" s="36">
        <f t="shared" ref="EU137:EU200" ca="1" si="451">ET137+MAX(ER137,ES137)</f>
        <v>11.619812505565825</v>
      </c>
      <c r="EV137" s="36">
        <f t="shared" si="420"/>
        <v>3.8098251608760352</v>
      </c>
      <c r="EW137" s="36">
        <f t="shared" si="421"/>
        <v>94.216438795857272</v>
      </c>
      <c r="EX137" s="36">
        <f t="shared" ref="EX137:EX200" ca="1" si="452">EQ137+EU137+EV137+EW137</f>
        <v>181.72285066201727</v>
      </c>
      <c r="EY137" s="36">
        <f t="shared" si="422"/>
        <v>0</v>
      </c>
      <c r="EZ137" s="36">
        <f t="shared" si="423"/>
        <v>0</v>
      </c>
      <c r="FA137" s="36">
        <f t="shared" si="424"/>
        <v>0</v>
      </c>
      <c r="FB137" s="36">
        <f t="shared" si="425"/>
        <v>0</v>
      </c>
      <c r="FC137" s="36">
        <f t="shared" ref="FC137:FC200" si="453">FB137+MAX(EZ137,FA137)</f>
        <v>0</v>
      </c>
      <c r="FD137" s="36">
        <f t="shared" si="426"/>
        <v>0</v>
      </c>
      <c r="FE137" s="36">
        <f t="shared" si="427"/>
        <v>0</v>
      </c>
      <c r="FF137" s="36">
        <f t="shared" ref="FF137:FF200" si="454">EY137+FC137+FD137+FE137</f>
        <v>0</v>
      </c>
      <c r="FG137" s="36">
        <f t="shared" ca="1" si="428"/>
        <v>181.72285066201727</v>
      </c>
      <c r="FH137" s="36">
        <f t="shared" ca="1" si="429"/>
        <v>1.8575418410076658</v>
      </c>
      <c r="FI137" s="36">
        <f t="shared" ca="1" si="430"/>
        <v>-2.9136624565092211</v>
      </c>
      <c r="FJ137" s="36">
        <f t="shared" ca="1" si="431"/>
        <v>194.41568061363887</v>
      </c>
      <c r="FK137" s="36">
        <f t="shared" si="432"/>
        <v>0</v>
      </c>
      <c r="FL137" s="36">
        <f t="shared" si="433"/>
        <v>0</v>
      </c>
      <c r="FM137" s="36">
        <f t="shared" ca="1" si="434"/>
        <v>0</v>
      </c>
      <c r="FN137" s="36">
        <f t="shared" ca="1" si="306"/>
        <v>194.41568061363887</v>
      </c>
    </row>
    <row r="138" spans="2:170" x14ac:dyDescent="0.25">
      <c r="B138" s="2">
        <v>130</v>
      </c>
      <c r="C138" s="2">
        <f t="shared" si="307"/>
        <v>11</v>
      </c>
      <c r="D138" s="2">
        <f t="shared" si="303"/>
        <v>154</v>
      </c>
      <c r="E138" s="2">
        <f t="shared" si="308"/>
        <v>13</v>
      </c>
      <c r="F138" s="189">
        <f t="shared" si="304"/>
        <v>49674</v>
      </c>
      <c r="G138" s="2">
        <f t="shared" si="309"/>
        <v>12</v>
      </c>
      <c r="H138" s="187">
        <f t="shared" si="311"/>
        <v>45.416666666666671</v>
      </c>
      <c r="I138" s="186">
        <f t="shared" si="310"/>
        <v>45</v>
      </c>
      <c r="J138" s="2">
        <f t="shared" si="312"/>
        <v>0</v>
      </c>
      <c r="K138" s="2">
        <f t="shared" si="313"/>
        <v>1</v>
      </c>
      <c r="L138">
        <f t="shared" si="314"/>
        <v>2</v>
      </c>
      <c r="M138" s="190">
        <f t="shared" si="435"/>
        <v>1.60115868E-3</v>
      </c>
      <c r="N138">
        <f t="shared" si="315"/>
        <v>1</v>
      </c>
      <c r="O138">
        <f t="shared" si="316"/>
        <v>100</v>
      </c>
      <c r="P138" s="58">
        <f t="shared" si="317"/>
        <v>7.2052140599999995E-3</v>
      </c>
      <c r="Q138" s="106">
        <f t="shared" si="318"/>
        <v>7.2052140599999995E-3</v>
      </c>
      <c r="R138" s="59">
        <f t="shared" si="319"/>
        <v>7.2052140599999995E-3</v>
      </c>
      <c r="S138" s="32">
        <f t="shared" si="436"/>
        <v>6.0242654980102728E-4</v>
      </c>
      <c r="T138">
        <f t="shared" si="320"/>
        <v>1</v>
      </c>
      <c r="U138" s="32">
        <f t="shared" si="437"/>
        <v>3.9337140000000003E-4</v>
      </c>
      <c r="V138">
        <f t="shared" si="321"/>
        <v>1</v>
      </c>
      <c r="W138">
        <f t="shared" si="322"/>
        <v>100</v>
      </c>
      <c r="X138" s="58">
        <f t="shared" si="323"/>
        <v>1.7701713E-3</v>
      </c>
      <c r="Y138" s="58">
        <f t="shared" si="324"/>
        <v>1.7701713E-3</v>
      </c>
      <c r="Z138" s="32">
        <f t="shared" si="325"/>
        <v>1.7701713E-3</v>
      </c>
      <c r="AA138" s="32">
        <f t="shared" si="326"/>
        <v>1.4763409306639552E-4</v>
      </c>
      <c r="AB138" s="59">
        <f t="shared" si="327"/>
        <v>4.9056245199999996E-3</v>
      </c>
      <c r="AC138" s="59">
        <f t="shared" si="328"/>
        <v>4.9056245199999996E-3</v>
      </c>
      <c r="AD138">
        <f t="shared" si="329"/>
        <v>1</v>
      </c>
      <c r="AE138" s="59">
        <f t="shared" si="330"/>
        <v>4.9056245199999996E-3</v>
      </c>
      <c r="AF138" s="59">
        <f t="shared" si="331"/>
        <v>4.1758461800000006E-3</v>
      </c>
      <c r="AG138" s="59">
        <f t="shared" si="332"/>
        <v>4.1758461800000006E-3</v>
      </c>
      <c r="AH138">
        <f t="shared" si="333"/>
        <v>1</v>
      </c>
      <c r="AI138" s="59">
        <f t="shared" si="334"/>
        <v>4.1758461800000006E-3</v>
      </c>
      <c r="AJ138" s="59">
        <f t="shared" si="335"/>
        <v>0</v>
      </c>
      <c r="AK138" s="59">
        <f t="shared" si="336"/>
        <v>0</v>
      </c>
      <c r="AL138" s="59">
        <f t="shared" si="337"/>
        <v>0</v>
      </c>
      <c r="AM138" s="12">
        <f t="shared" si="438"/>
        <v>0.28166505757512067</v>
      </c>
      <c r="AN138" s="12">
        <f t="shared" si="439"/>
        <v>0</v>
      </c>
      <c r="AO138" s="66">
        <f t="shared" si="338"/>
        <v>1.6968250883448764E-4</v>
      </c>
      <c r="AP138" s="66">
        <f t="shared" si="339"/>
        <v>4.1583365323597015E-5</v>
      </c>
      <c r="AQ138" s="59">
        <f t="shared" si="340"/>
        <v>1.3817430128677235E-3</v>
      </c>
      <c r="AR138" s="59">
        <f t="shared" si="341"/>
        <v>1.1761899547145479E-3</v>
      </c>
      <c r="AS138" s="59">
        <f t="shared" si="342"/>
        <v>0</v>
      </c>
      <c r="AT138" s="12">
        <f t="shared" si="343"/>
        <v>0.27889585873338035</v>
      </c>
      <c r="AU138" s="59">
        <f t="shared" si="440"/>
        <v>3.903127820947816E-17</v>
      </c>
      <c r="AV138" s="59">
        <f t="shared" si="441"/>
        <v>0</v>
      </c>
      <c r="AW138" s="70">
        <f t="shared" si="344"/>
        <v>0</v>
      </c>
      <c r="AX138" s="20">
        <f t="shared" si="345"/>
        <v>200000</v>
      </c>
      <c r="AY138" s="20">
        <f t="shared" si="346"/>
        <v>0</v>
      </c>
      <c r="AZ138" s="20">
        <f t="shared" si="347"/>
        <v>0</v>
      </c>
      <c r="BA138" s="20">
        <f t="shared" si="348"/>
        <v>200000</v>
      </c>
      <c r="BB138" s="36">
        <f t="shared" si="349"/>
        <v>1</v>
      </c>
      <c r="BC138" s="36">
        <f t="shared" si="350"/>
        <v>0</v>
      </c>
      <c r="BD138" s="80">
        <f t="shared" si="351"/>
        <v>33.936501766897528</v>
      </c>
      <c r="BE138" s="36">
        <f t="shared" si="352"/>
        <v>0</v>
      </c>
      <c r="BF138" s="36">
        <f t="shared" si="353"/>
        <v>0</v>
      </c>
      <c r="BG138" s="36">
        <f t="shared" si="354"/>
        <v>33.936501766897528</v>
      </c>
      <c r="BH138" s="36">
        <f t="shared" si="355"/>
        <v>8.3166730647194029</v>
      </c>
      <c r="BI138" s="36">
        <f t="shared" si="356"/>
        <v>0</v>
      </c>
      <c r="BJ138" s="36">
        <f t="shared" si="357"/>
        <v>0</v>
      </c>
      <c r="BK138" s="36">
        <f t="shared" si="358"/>
        <v>8.3166730647194029</v>
      </c>
      <c r="BL138" s="68">
        <f ca="1">IF(OR(AT138=0,E138&gt;ProjTerm),0,VLOOKUP(D138,'Life Events'!$AE$5:$AI$1206,5,FALSE))</f>
        <v>2.8181482331411296E-3</v>
      </c>
      <c r="BM138" s="93">
        <f t="shared" ca="1" si="359"/>
        <v>2.8181482331411296E-3</v>
      </c>
      <c r="BN138" s="93">
        <f t="shared" ca="1" si="360"/>
        <v>7.8596987151985387E-4</v>
      </c>
      <c r="BO138" s="36">
        <f t="shared" ca="1" si="361"/>
        <v>0.11959079164509627</v>
      </c>
      <c r="BP138" s="36">
        <f t="shared" si="362"/>
        <v>1.7663851201713574E-2</v>
      </c>
      <c r="BQ138" s="36">
        <f t="shared" si="363"/>
        <v>98.304616518442757</v>
      </c>
      <c r="BR138" s="36">
        <f t="shared" si="364"/>
        <v>154.78110000000001</v>
      </c>
      <c r="BS138" s="36">
        <f t="shared" si="365"/>
        <v>152.15696679802741</v>
      </c>
      <c r="BT138" s="36">
        <f t="shared" si="366"/>
        <v>42.435947917402295</v>
      </c>
      <c r="BU138" s="70" cm="1">
        <f t="array" ref="BU138">IF(AND(ActInt=1,$J138=0),INDEX(Tbl_FwdNom,$B138-IVP,MATCH(ValnDt,Tbl_FwdNom_Cols)),INDEX(Tbl_FwdNom,$B138,MATCH(StartDt,Tbl_FwdNom_Cols)))</f>
        <v>13.003395865</v>
      </c>
      <c r="BV138" s="70" cm="1">
        <f t="array" ref="BV138">INDEX(Tbl_FwdReal,$B138,MATCH(StartDt,Tbl_FwdReal_Cols))</f>
        <v>5.0906222840000002</v>
      </c>
      <c r="BW138" s="70" cm="1">
        <f t="array" ref="BW138">IF(RunType&lt;&gt;"OPN",INDEX(Tbl_FwdReal,$B138,MATCH(ValnDt,Tbl_FwdReal_Cols)),IF(AND($J138=0,ActInt=1),INDEX(Tbl_FwdReal,$B138-IVP,MATCH(ValnDt,Tbl_FwdReal_Cols)),-999))*$K138</f>
        <v>5.0906222840000002</v>
      </c>
      <c r="BX138" s="70">
        <f t="shared" si="367"/>
        <v>5.0906222840000001E-2</v>
      </c>
      <c r="BY138" s="70">
        <f t="shared" si="442"/>
        <v>7.5294763786023511E-2</v>
      </c>
      <c r="BZ138" s="64">
        <f t="shared" ref="BZ138:BZ201" si="455">IF(BY138&lt;&gt;BY137,(1+BY138)^(1/12)-1,BZ137)</f>
        <v>6.0679041675129053E-3</v>
      </c>
      <c r="CA138" s="70" cm="1">
        <f t="array" ref="CA138">IF($J138=1,CA137*(1+INDEX(Tbl_CPI,$B138,MATCH(IF(RunType="OPN",StartDt,ValnDt),Tbl_CPI_Cols))),0)</f>
        <v>0</v>
      </c>
      <c r="CB138" s="70">
        <f t="shared" si="443"/>
        <v>1.9122494513809425</v>
      </c>
      <c r="CC138" s="70">
        <f t="shared" si="444"/>
        <v>1.8013312855625785</v>
      </c>
      <c r="CD138" s="36">
        <f t="shared" si="368"/>
        <v>11.296523986986946</v>
      </c>
      <c r="CE138" s="36">
        <f t="shared" si="369"/>
        <v>1.5748246063595834</v>
      </c>
      <c r="CF138" s="36">
        <f t="shared" si="370"/>
        <v>0</v>
      </c>
      <c r="CG138" s="36">
        <f t="shared" si="371"/>
        <v>3.6254091426143984</v>
      </c>
      <c r="CH138" s="36">
        <f t="shared" si="372"/>
        <v>3.1818360791934097</v>
      </c>
      <c r="CI138" s="36">
        <f t="shared" si="373"/>
        <v>0</v>
      </c>
      <c r="CJ138" s="36">
        <f t="shared" si="374"/>
        <v>0</v>
      </c>
      <c r="CK138" s="36">
        <f t="shared" si="375"/>
        <v>0</v>
      </c>
      <c r="CL138" s="36">
        <f t="shared" si="376"/>
        <v>0.44357306342098879</v>
      </c>
      <c r="CM138" s="36">
        <f t="shared" si="377"/>
        <v>3.6254091426143984</v>
      </c>
      <c r="CN138" s="36">
        <f t="shared" ca="1" si="378"/>
        <v>-8.0846145341980674E-2</v>
      </c>
      <c r="CO138" s="20">
        <f t="shared" si="379"/>
        <v>120000</v>
      </c>
      <c r="CP138" s="20">
        <f t="shared" si="380"/>
        <v>2</v>
      </c>
      <c r="CQ138" s="64">
        <f t="shared" si="381"/>
        <v>2.2629113399999998E-3</v>
      </c>
      <c r="CR138" s="64">
        <f t="shared" si="382"/>
        <v>1.0183101029999999E-2</v>
      </c>
      <c r="CS138" s="36">
        <f t="shared" si="383"/>
        <v>28.816982126618722</v>
      </c>
      <c r="CT138" s="36">
        <f t="shared" si="384"/>
        <v>20.361901060138518</v>
      </c>
      <c r="CU138" s="36">
        <f t="shared" si="385"/>
        <v>4.9900038388316421</v>
      </c>
      <c r="CV138" s="36">
        <f t="shared" si="445"/>
        <v>25.351904898970162</v>
      </c>
      <c r="CW138" s="36">
        <f t="shared" si="386"/>
        <v>0</v>
      </c>
      <c r="CX138" s="36">
        <f t="shared" si="387"/>
        <v>0</v>
      </c>
      <c r="CY138" s="36">
        <f t="shared" si="388"/>
        <v>0</v>
      </c>
      <c r="CZ138" s="36">
        <f t="shared" si="446"/>
        <v>0</v>
      </c>
      <c r="DA138" s="64">
        <f t="shared" si="389"/>
        <v>1.0239374284938707E-2</v>
      </c>
      <c r="DB138" s="70">
        <f t="shared" si="447"/>
        <v>0.98986440783681962</v>
      </c>
      <c r="DC138" s="70">
        <f>PRODUCT($DB$8:DB138)</f>
        <v>0.30786494438441869</v>
      </c>
      <c r="DD138" s="36">
        <f t="shared" si="390"/>
        <v>1915.8930810303339</v>
      </c>
      <c r="DE138" s="36">
        <f t="shared" si="391"/>
        <v>2291.0945510528122</v>
      </c>
      <c r="DF138" s="36">
        <f t="shared" si="392"/>
        <v>394.6744386403002</v>
      </c>
      <c r="DG138" s="36">
        <f t="shared" si="393"/>
        <v>1.1227800984227299</v>
      </c>
      <c r="DH138" s="36">
        <f t="shared" ca="1" si="394"/>
        <v>2.3272604772750545</v>
      </c>
      <c r="DI138" s="36">
        <f t="shared" si="395"/>
        <v>229.50017164673721</v>
      </c>
      <c r="DJ138" s="36">
        <f t="shared" ca="1" si="396"/>
        <v>1000.5805606883682</v>
      </c>
      <c r="DK138" s="36">
        <f t="shared" si="397"/>
        <v>0</v>
      </c>
      <c r="DL138" s="36">
        <f t="shared" si="398"/>
        <v>0</v>
      </c>
      <c r="DM138" s="36">
        <f t="shared" ca="1" si="399"/>
        <v>1000.5805606883682</v>
      </c>
      <c r="DN138" s="36">
        <f t="shared" ca="1" si="448"/>
        <v>1000.580560688373</v>
      </c>
      <c r="DO138" s="64" cm="1">
        <f t="array" ref="DO138">IFERROR(INDEX(Tbl_FwdNom,$B138,MATCH(LIDt,Tbl_FwdNom_Cols,0)),0)</f>
        <v>13.901320950000001</v>
      </c>
      <c r="DP138" s="64">
        <f t="shared" ca="1" si="449"/>
        <v>6.9705082239999996</v>
      </c>
      <c r="DQ138" s="64">
        <f t="shared" ca="1" si="400"/>
        <v>5.6310439277926783E-3</v>
      </c>
      <c r="DR138" s="70">
        <f t="shared" ca="1" si="401"/>
        <v>0.99440048717489971</v>
      </c>
      <c r="DS138" s="70">
        <f ca="1">PRODUCT($DR$8:DR138)</f>
        <v>0.27988850012582478</v>
      </c>
      <c r="DT138" s="36">
        <f t="shared" ca="1" si="402"/>
        <v>2477.1130700256917</v>
      </c>
      <c r="DU138" s="36">
        <f t="shared" ca="1" si="403"/>
        <v>410.8900737683532</v>
      </c>
      <c r="DV138" s="36">
        <f t="shared" ca="1" si="404"/>
        <v>1.2073236627863311</v>
      </c>
      <c r="DW138" s="36">
        <f t="shared" ca="1" si="405"/>
        <v>2.3255565039775852</v>
      </c>
      <c r="DX138" s="36">
        <f t="shared" ca="1" si="406"/>
        <v>1982.1429453904661</v>
      </c>
      <c r="DY138" s="36">
        <f t="shared" ca="1" si="407"/>
        <v>20.954394874977293</v>
      </c>
      <c r="DZ138" s="36">
        <f t="shared" ca="1" si="408"/>
        <v>221.91202134797001</v>
      </c>
      <c r="EA138" s="36">
        <f t="shared" ca="1" si="409"/>
        <v>0</v>
      </c>
      <c r="EB138" s="36">
        <f t="shared" ca="1" si="410"/>
        <v>1149.8448474677175</v>
      </c>
      <c r="EC138" s="36">
        <f t="shared" ca="1" si="411"/>
        <v>0</v>
      </c>
      <c r="ED138" s="36">
        <f t="shared" ca="1" si="412"/>
        <v>0</v>
      </c>
      <c r="EE138" s="36">
        <f t="shared" ca="1" si="450"/>
        <v>0</v>
      </c>
      <c r="EF138" s="36">
        <f t="shared" ca="1" si="413"/>
        <v>1149.8448474677175</v>
      </c>
      <c r="EG138" s="64"/>
      <c r="EH138" s="64"/>
      <c r="EI138" s="64"/>
      <c r="EJ138" s="70"/>
      <c r="EK138" s="70"/>
      <c r="EL138" s="70"/>
      <c r="EM138" s="70"/>
      <c r="EN138" s="70"/>
      <c r="EO138" s="36">
        <f t="shared" ca="1" si="414"/>
        <v>10.140657065986533</v>
      </c>
      <c r="EP138" s="36">
        <f t="shared" ca="1" si="415"/>
        <v>0</v>
      </c>
      <c r="EQ138" s="36">
        <f t="shared" si="416"/>
        <v>71.686997878816001</v>
      </c>
      <c r="ER138" s="36">
        <f t="shared" si="417"/>
        <v>11.484418736689321</v>
      </c>
      <c r="ES138" s="36">
        <f t="shared" si="418"/>
        <v>-10.487924427383824</v>
      </c>
      <c r="ET138" s="36">
        <f t="shared" ca="1" si="419"/>
        <v>0</v>
      </c>
      <c r="EU138" s="36">
        <f t="shared" ca="1" si="451"/>
        <v>11.484418736689321</v>
      </c>
      <c r="EV138" s="36">
        <f t="shared" si="420"/>
        <v>3.7883776933864231</v>
      </c>
      <c r="EW138" s="36">
        <f t="shared" si="421"/>
        <v>93.706935737623965</v>
      </c>
      <c r="EX138" s="36">
        <f t="shared" ca="1" si="452"/>
        <v>180.66673004651571</v>
      </c>
      <c r="EY138" s="36">
        <f t="shared" si="422"/>
        <v>0</v>
      </c>
      <c r="EZ138" s="36">
        <f t="shared" si="423"/>
        <v>0</v>
      </c>
      <c r="FA138" s="36">
        <f t="shared" si="424"/>
        <v>0</v>
      </c>
      <c r="FB138" s="36">
        <f t="shared" si="425"/>
        <v>0</v>
      </c>
      <c r="FC138" s="36">
        <f t="shared" si="453"/>
        <v>0</v>
      </c>
      <c r="FD138" s="36">
        <f t="shared" si="426"/>
        <v>0</v>
      </c>
      <c r="FE138" s="36">
        <f t="shared" si="427"/>
        <v>0</v>
      </c>
      <c r="FF138" s="36">
        <f t="shared" si="454"/>
        <v>0</v>
      </c>
      <c r="FG138" s="36">
        <f t="shared" ca="1" si="428"/>
        <v>180.66673004651571</v>
      </c>
      <c r="FH138" s="36">
        <f t="shared" ca="1" si="429"/>
        <v>1.8499142697822561</v>
      </c>
      <c r="FI138" s="36">
        <f t="shared" ca="1" si="430"/>
        <v>-2.8849534581886997</v>
      </c>
      <c r="FJ138" s="36">
        <f t="shared" ca="1" si="431"/>
        <v>192.62549039323727</v>
      </c>
      <c r="FK138" s="36">
        <f t="shared" si="432"/>
        <v>0</v>
      </c>
      <c r="FL138" s="36">
        <f t="shared" si="433"/>
        <v>0</v>
      </c>
      <c r="FM138" s="36">
        <f t="shared" ca="1" si="434"/>
        <v>0</v>
      </c>
      <c r="FN138" s="36">
        <f t="shared" ca="1" si="306"/>
        <v>192.62549039323727</v>
      </c>
    </row>
    <row r="139" spans="2:170" x14ac:dyDescent="0.25">
      <c r="B139" s="2">
        <v>131</v>
      </c>
      <c r="C139" s="2">
        <f t="shared" si="307"/>
        <v>11</v>
      </c>
      <c r="D139" s="2">
        <f t="shared" si="303"/>
        <v>155</v>
      </c>
      <c r="E139" s="2">
        <f t="shared" si="308"/>
        <v>13</v>
      </c>
      <c r="F139" s="189">
        <f t="shared" si="304"/>
        <v>49705</v>
      </c>
      <c r="G139" s="2">
        <f t="shared" si="309"/>
        <v>1</v>
      </c>
      <c r="H139" s="187">
        <f t="shared" si="311"/>
        <v>45.5</v>
      </c>
      <c r="I139" s="186">
        <f t="shared" si="310"/>
        <v>45</v>
      </c>
      <c r="J139" s="2">
        <f t="shared" si="312"/>
        <v>0</v>
      </c>
      <c r="K139" s="2">
        <f t="shared" si="313"/>
        <v>1</v>
      </c>
      <c r="L139">
        <f t="shared" si="314"/>
        <v>2</v>
      </c>
      <c r="M139" s="190">
        <f t="shared" si="435"/>
        <v>1.60115868E-3</v>
      </c>
      <c r="N139">
        <f t="shared" si="315"/>
        <v>1</v>
      </c>
      <c r="O139">
        <f t="shared" si="316"/>
        <v>100</v>
      </c>
      <c r="P139" s="58">
        <f t="shared" si="317"/>
        <v>7.2052140599999995E-3</v>
      </c>
      <c r="Q139" s="106">
        <f t="shared" si="318"/>
        <v>7.2052140599999995E-3</v>
      </c>
      <c r="R139" s="59">
        <f t="shared" si="319"/>
        <v>7.2052140599999995E-3</v>
      </c>
      <c r="S139" s="32">
        <f t="shared" si="436"/>
        <v>6.0242654980102728E-4</v>
      </c>
      <c r="T139">
        <f t="shared" si="320"/>
        <v>1</v>
      </c>
      <c r="U139" s="32">
        <f t="shared" si="437"/>
        <v>3.9337140000000003E-4</v>
      </c>
      <c r="V139">
        <f t="shared" si="321"/>
        <v>1</v>
      </c>
      <c r="W139">
        <f t="shared" si="322"/>
        <v>100</v>
      </c>
      <c r="X139" s="58">
        <f t="shared" si="323"/>
        <v>1.7701713E-3</v>
      </c>
      <c r="Y139" s="58">
        <f t="shared" si="324"/>
        <v>1.7701713E-3</v>
      </c>
      <c r="Z139" s="32">
        <f t="shared" si="325"/>
        <v>1.7701713E-3</v>
      </c>
      <c r="AA139" s="32">
        <f t="shared" si="326"/>
        <v>1.4763409306639552E-4</v>
      </c>
      <c r="AB139" s="59">
        <f t="shared" si="327"/>
        <v>4.9056245199999996E-3</v>
      </c>
      <c r="AC139" s="59">
        <f t="shared" si="328"/>
        <v>4.9056245199999996E-3</v>
      </c>
      <c r="AD139">
        <f t="shared" si="329"/>
        <v>1</v>
      </c>
      <c r="AE139" s="59">
        <f t="shared" si="330"/>
        <v>4.9056245199999996E-3</v>
      </c>
      <c r="AF139" s="59">
        <f t="shared" si="331"/>
        <v>4.1758461800000006E-3</v>
      </c>
      <c r="AG139" s="59">
        <f t="shared" si="332"/>
        <v>4.1758461800000006E-3</v>
      </c>
      <c r="AH139">
        <f t="shared" si="333"/>
        <v>1</v>
      </c>
      <c r="AI139" s="59">
        <f t="shared" si="334"/>
        <v>4.1758461800000006E-3</v>
      </c>
      <c r="AJ139" s="59">
        <f t="shared" si="335"/>
        <v>0</v>
      </c>
      <c r="AK139" s="59">
        <f t="shared" si="336"/>
        <v>0</v>
      </c>
      <c r="AL139" s="59">
        <f t="shared" si="337"/>
        <v>0</v>
      </c>
      <c r="AM139" s="12">
        <f t="shared" si="438"/>
        <v>0.27889585873338035</v>
      </c>
      <c r="AN139" s="12">
        <f t="shared" si="439"/>
        <v>0</v>
      </c>
      <c r="AO139" s="66">
        <f t="shared" si="338"/>
        <v>1.6801426993054503E-4</v>
      </c>
      <c r="AP139" s="66">
        <f t="shared" si="339"/>
        <v>4.1174537164076175E-5</v>
      </c>
      <c r="AQ139" s="59">
        <f t="shared" si="340"/>
        <v>1.3681583631289266E-3</v>
      </c>
      <c r="AR139" s="59">
        <f t="shared" si="341"/>
        <v>1.1646262063096061E-3</v>
      </c>
      <c r="AS139" s="59">
        <f t="shared" si="342"/>
        <v>0</v>
      </c>
      <c r="AT139" s="12">
        <f t="shared" si="343"/>
        <v>0.27615388535684721</v>
      </c>
      <c r="AU139" s="59">
        <f t="shared" si="440"/>
        <v>7.1557343384043293E-18</v>
      </c>
      <c r="AV139" s="59">
        <f t="shared" si="441"/>
        <v>0</v>
      </c>
      <c r="AW139" s="70">
        <f t="shared" si="344"/>
        <v>0</v>
      </c>
      <c r="AX139" s="20">
        <f t="shared" si="345"/>
        <v>200000</v>
      </c>
      <c r="AY139" s="20">
        <f t="shared" si="346"/>
        <v>0</v>
      </c>
      <c r="AZ139" s="20">
        <f t="shared" si="347"/>
        <v>0</v>
      </c>
      <c r="BA139" s="20">
        <f t="shared" si="348"/>
        <v>200000</v>
      </c>
      <c r="BB139" s="36">
        <f t="shared" si="349"/>
        <v>1</v>
      </c>
      <c r="BC139" s="36">
        <f t="shared" si="350"/>
        <v>0</v>
      </c>
      <c r="BD139" s="80">
        <f t="shared" si="351"/>
        <v>33.602853986109004</v>
      </c>
      <c r="BE139" s="36">
        <f t="shared" si="352"/>
        <v>0</v>
      </c>
      <c r="BF139" s="36">
        <f t="shared" si="353"/>
        <v>0</v>
      </c>
      <c r="BG139" s="36">
        <f t="shared" si="354"/>
        <v>33.602853986109004</v>
      </c>
      <c r="BH139" s="36">
        <f t="shared" si="355"/>
        <v>8.2349074328152359</v>
      </c>
      <c r="BI139" s="36">
        <f t="shared" si="356"/>
        <v>0</v>
      </c>
      <c r="BJ139" s="36">
        <f t="shared" si="357"/>
        <v>0</v>
      </c>
      <c r="BK139" s="36">
        <f t="shared" si="358"/>
        <v>8.2349074328152359</v>
      </c>
      <c r="BL139" s="68">
        <f ca="1">IF(OR(AT139=0,E139&gt;ProjTerm),0,VLOOKUP(D139,'Life Events'!$AE$5:$AI$1206,5,FALSE))</f>
        <v>2.8181482331411296E-3</v>
      </c>
      <c r="BM139" s="93">
        <f t="shared" ca="1" si="359"/>
        <v>2.8181482331411296E-3</v>
      </c>
      <c r="BN139" s="93">
        <f t="shared" ca="1" si="360"/>
        <v>7.7824258409345704E-4</v>
      </c>
      <c r="BO139" s="36">
        <f t="shared" ca="1" si="361"/>
        <v>0.1184150310287192</v>
      </c>
      <c r="BP139" s="36">
        <f t="shared" si="362"/>
        <v>1.7490188494988179E-2</v>
      </c>
      <c r="BQ139" s="36">
        <f t="shared" si="363"/>
        <v>98.304616518442757</v>
      </c>
      <c r="BR139" s="36">
        <f t="shared" si="364"/>
        <v>154.78110000000001</v>
      </c>
      <c r="BS139" s="36">
        <f t="shared" si="365"/>
        <v>152.15696679802741</v>
      </c>
      <c r="BT139" s="36">
        <f t="shared" si="366"/>
        <v>42.018737565388072</v>
      </c>
      <c r="BU139" s="70" cm="1">
        <f t="array" ref="BU139">IF(AND(ActInt=1,$J139=0),INDEX(Tbl_FwdNom,$B139-IVP,MATCH(ValnDt,Tbl_FwdNom_Cols)),INDEX(Tbl_FwdNom,$B139,MATCH(StartDt,Tbl_FwdNom_Cols)))</f>
        <v>13.027317350000001</v>
      </c>
      <c r="BV139" s="70" cm="1">
        <f t="array" ref="BV139">INDEX(Tbl_FwdReal,$B139,MATCH(StartDt,Tbl_FwdReal_Cols))</f>
        <v>5.0918608030000003</v>
      </c>
      <c r="BW139" s="70" cm="1">
        <f t="array" ref="BW139">IF(RunType&lt;&gt;"OPN",INDEX(Tbl_FwdReal,$B139,MATCH(ValnDt,Tbl_FwdReal_Cols)),IF(AND($J139=0,ActInt=1),INDEX(Tbl_FwdReal,$B139-IVP,MATCH(ValnDt,Tbl_FwdReal_Cols)),-999))*$K139</f>
        <v>5.0918608030000003</v>
      </c>
      <c r="BX139" s="70">
        <f t="shared" si="367"/>
        <v>5.0918608030000007E-2</v>
      </c>
      <c r="BY139" s="70">
        <f t="shared" si="442"/>
        <v>7.5509715846362457E-2</v>
      </c>
      <c r="BZ139" s="64">
        <f t="shared" si="455"/>
        <v>6.084662096362381E-3</v>
      </c>
      <c r="CA139" s="70" cm="1">
        <f t="array" ref="CA139">IF($J139=1,CA138*(1+INDEX(Tbl_CPI,$B139,MATCH(IF(RunType="OPN",StartDt,ValnDt),Tbl_CPI_Cols))),0)</f>
        <v>0</v>
      </c>
      <c r="CB139" s="70">
        <f t="shared" si="443"/>
        <v>1.9238848431365498</v>
      </c>
      <c r="CC139" s="70">
        <f t="shared" si="444"/>
        <v>1.8013312855625785</v>
      </c>
      <c r="CD139" s="36">
        <f t="shared" si="368"/>
        <v>11.296523986986946</v>
      </c>
      <c r="CE139" s="36">
        <f t="shared" si="369"/>
        <v>1.5748246063595834</v>
      </c>
      <c r="CF139" s="36">
        <f t="shared" si="370"/>
        <v>0</v>
      </c>
      <c r="CG139" s="36">
        <f t="shared" si="371"/>
        <v>3.5897658189980675</v>
      </c>
      <c r="CH139" s="36">
        <f t="shared" si="372"/>
        <v>3.1505537580529537</v>
      </c>
      <c r="CI139" s="36">
        <f t="shared" si="373"/>
        <v>0</v>
      </c>
      <c r="CJ139" s="36">
        <f t="shared" si="374"/>
        <v>0</v>
      </c>
      <c r="CK139" s="36">
        <f t="shared" si="375"/>
        <v>0</v>
      </c>
      <c r="CL139" s="36">
        <f t="shared" si="376"/>
        <v>0.43921206094511372</v>
      </c>
      <c r="CM139" s="36">
        <f t="shared" si="377"/>
        <v>3.5897658189980675</v>
      </c>
      <c r="CN139" s="36">
        <f t="shared" ca="1" si="378"/>
        <v>-8.0051303930100848E-2</v>
      </c>
      <c r="CO139" s="20">
        <f t="shared" si="379"/>
        <v>120000</v>
      </c>
      <c r="CP139" s="20">
        <f t="shared" si="380"/>
        <v>2</v>
      </c>
      <c r="CQ139" s="64">
        <f t="shared" si="381"/>
        <v>2.2629113399999998E-3</v>
      </c>
      <c r="CR139" s="64">
        <f t="shared" si="382"/>
        <v>1.0183101029999999E-2</v>
      </c>
      <c r="CS139" s="36">
        <f t="shared" si="383"/>
        <v>28.533667063634024</v>
      </c>
      <c r="CT139" s="36">
        <f t="shared" si="384"/>
        <v>20.161712391665404</v>
      </c>
      <c r="CU139" s="36">
        <f t="shared" si="385"/>
        <v>4.940944459689141</v>
      </c>
      <c r="CV139" s="36">
        <f t="shared" si="445"/>
        <v>25.102656851354546</v>
      </c>
      <c r="CW139" s="36">
        <f t="shared" si="386"/>
        <v>0</v>
      </c>
      <c r="CX139" s="36">
        <f t="shared" si="387"/>
        <v>0</v>
      </c>
      <c r="CY139" s="36">
        <f t="shared" si="388"/>
        <v>0</v>
      </c>
      <c r="CZ139" s="36">
        <f t="shared" si="446"/>
        <v>0</v>
      </c>
      <c r="DA139" s="64">
        <f t="shared" si="389"/>
        <v>1.0257193868628223E-2</v>
      </c>
      <c r="DB139" s="70">
        <f t="shared" si="447"/>
        <v>0.98984694795456007</v>
      </c>
      <c r="DC139" s="70">
        <f>PRODUCT($DB$8:DB139)</f>
        <v>0.30473917558111724</v>
      </c>
      <c r="DD139" s="36">
        <f t="shared" si="390"/>
        <v>1893.5260302286372</v>
      </c>
      <c r="DE139" s="36">
        <f t="shared" si="391"/>
        <v>2280.9918980482098</v>
      </c>
      <c r="DF139" s="36">
        <f t="shared" si="392"/>
        <v>390.4877834396105</v>
      </c>
      <c r="DG139" s="36">
        <f t="shared" si="393"/>
        <v>1.1168064830691009</v>
      </c>
      <c r="DH139" s="36">
        <f t="shared" ca="1" si="394"/>
        <v>2.2327166081445418</v>
      </c>
      <c r="DI139" s="36">
        <f t="shared" si="395"/>
        <v>228.22761265725475</v>
      </c>
      <c r="DJ139" s="36">
        <f t="shared" ca="1" si="396"/>
        <v>1007.2971740415134</v>
      </c>
      <c r="DK139" s="36">
        <f t="shared" si="397"/>
        <v>0</v>
      </c>
      <c r="DL139" s="36">
        <f t="shared" si="398"/>
        <v>0</v>
      </c>
      <c r="DM139" s="36">
        <f t="shared" ca="1" si="399"/>
        <v>1007.2971740415134</v>
      </c>
      <c r="DN139" s="36">
        <f t="shared" ca="1" si="448"/>
        <v>1007.2971740415179</v>
      </c>
      <c r="DO139" s="64" cm="1">
        <f t="array" ref="DO139">IFERROR(INDEX(Tbl_FwdNom,$B139,MATCH(LIDt,Tbl_FwdNom_Cols,0)),0)</f>
        <v>13.94776895</v>
      </c>
      <c r="DP139" s="64">
        <f t="shared" ca="1" si="449"/>
        <v>6.9174001729999999</v>
      </c>
      <c r="DQ139" s="64">
        <f t="shared" ca="1" si="400"/>
        <v>5.5894286714606167E-3</v>
      </c>
      <c r="DR139" s="70">
        <f t="shared" ca="1" si="401"/>
        <v>0.99444163938870644</v>
      </c>
      <c r="DS139" s="70">
        <f ca="1">PRODUCT($DR$8:DR139)</f>
        <v>0.27833277891117136</v>
      </c>
      <c r="DT139" s="36">
        <f t="shared" ca="1" si="402"/>
        <v>2457.3558628556343</v>
      </c>
      <c r="DU139" s="36">
        <f t="shared" ca="1" si="403"/>
        <v>404.95180709467735</v>
      </c>
      <c r="DV139" s="36">
        <f t="shared" ca="1" si="404"/>
        <v>1.1965817237878535</v>
      </c>
      <c r="DW139" s="36">
        <f t="shared" ca="1" si="405"/>
        <v>2.2201400051492999</v>
      </c>
      <c r="DX139" s="36">
        <f t="shared" ca="1" si="406"/>
        <v>1951.2032544349768</v>
      </c>
      <c r="DY139" s="36">
        <f t="shared" ca="1" si="407"/>
        <v>20.629850965053187</v>
      </c>
      <c r="DZ139" s="36">
        <f t="shared" ca="1" si="408"/>
        <v>219.98421920907495</v>
      </c>
      <c r="EA139" s="36">
        <f t="shared" ca="1" si="409"/>
        <v>0</v>
      </c>
      <c r="EB139" s="36">
        <f t="shared" ca="1" si="410"/>
        <v>1152.7420439708246</v>
      </c>
      <c r="EC139" s="36">
        <f t="shared" ca="1" si="411"/>
        <v>0</v>
      </c>
      <c r="ED139" s="36">
        <f t="shared" ca="1" si="412"/>
        <v>0</v>
      </c>
      <c r="EE139" s="36">
        <f t="shared" ca="1" si="450"/>
        <v>0</v>
      </c>
      <c r="EF139" s="36">
        <f t="shared" ca="1" si="413"/>
        <v>1152.7420439708246</v>
      </c>
      <c r="EG139" s="64"/>
      <c r="EH139" s="64"/>
      <c r="EI139" s="64"/>
      <c r="EJ139" s="70"/>
      <c r="EK139" s="70"/>
      <c r="EL139" s="70"/>
      <c r="EM139" s="70"/>
      <c r="EN139" s="70"/>
      <c r="EO139" s="36">
        <f t="shared" ca="1" si="414"/>
        <v>10.226327868212881</v>
      </c>
      <c r="EP139" s="36">
        <f t="shared" ca="1" si="415"/>
        <v>0</v>
      </c>
      <c r="EQ139" s="36">
        <f t="shared" si="416"/>
        <v>71.30559590011508</v>
      </c>
      <c r="ER139" s="36">
        <f t="shared" si="417"/>
        <v>11.350344147739218</v>
      </c>
      <c r="ES139" s="36">
        <f t="shared" si="418"/>
        <v>-10.365483388896699</v>
      </c>
      <c r="ET139" s="36">
        <f t="shared" ca="1" si="419"/>
        <v>0</v>
      </c>
      <c r="EU139" s="36">
        <f t="shared" ca="1" si="451"/>
        <v>11.350344147739218</v>
      </c>
      <c r="EV139" s="36">
        <f t="shared" si="420"/>
        <v>3.767371460342317</v>
      </c>
      <c r="EW139" s="36">
        <f t="shared" si="421"/>
        <v>93.208379349912661</v>
      </c>
      <c r="EX139" s="36">
        <f t="shared" ca="1" si="452"/>
        <v>179.63169085810927</v>
      </c>
      <c r="EY139" s="36">
        <f t="shared" si="422"/>
        <v>0</v>
      </c>
      <c r="EZ139" s="36">
        <f t="shared" si="423"/>
        <v>0</v>
      </c>
      <c r="FA139" s="36">
        <f t="shared" si="424"/>
        <v>0</v>
      </c>
      <c r="FB139" s="36">
        <f t="shared" si="425"/>
        <v>0</v>
      </c>
      <c r="FC139" s="36">
        <f t="shared" si="453"/>
        <v>0</v>
      </c>
      <c r="FD139" s="36">
        <f t="shared" si="426"/>
        <v>0</v>
      </c>
      <c r="FE139" s="36">
        <f t="shared" si="427"/>
        <v>0</v>
      </c>
      <c r="FF139" s="36">
        <f t="shared" si="454"/>
        <v>0</v>
      </c>
      <c r="FG139" s="36">
        <f t="shared" ca="1" si="428"/>
        <v>179.63169085810927</v>
      </c>
      <c r="FH139" s="36">
        <f t="shared" ca="1" si="429"/>
        <v>1.8425170780811186</v>
      </c>
      <c r="FI139" s="36">
        <f t="shared" ca="1" si="430"/>
        <v>-2.8566814381552659</v>
      </c>
      <c r="FJ139" s="36">
        <f t="shared" ca="1" si="431"/>
        <v>190.84547539394012</v>
      </c>
      <c r="FK139" s="36">
        <f t="shared" si="432"/>
        <v>0</v>
      </c>
      <c r="FL139" s="36">
        <f t="shared" si="433"/>
        <v>0</v>
      </c>
      <c r="FM139" s="36">
        <f t="shared" ca="1" si="434"/>
        <v>0</v>
      </c>
      <c r="FN139" s="36">
        <f t="shared" ca="1" si="306"/>
        <v>190.84547539394012</v>
      </c>
    </row>
    <row r="140" spans="2:170" x14ac:dyDescent="0.25">
      <c r="B140" s="2">
        <v>132</v>
      </c>
      <c r="C140" s="2">
        <f t="shared" si="307"/>
        <v>11</v>
      </c>
      <c r="D140" s="2">
        <f t="shared" si="303"/>
        <v>156</v>
      </c>
      <c r="E140" s="2">
        <f t="shared" si="308"/>
        <v>13</v>
      </c>
      <c r="F140" s="189">
        <f t="shared" si="304"/>
        <v>49734</v>
      </c>
      <c r="G140" s="2">
        <f t="shared" si="309"/>
        <v>2</v>
      </c>
      <c r="H140" s="187">
        <f t="shared" si="311"/>
        <v>45.583333333333336</v>
      </c>
      <c r="I140" s="186">
        <f t="shared" si="310"/>
        <v>45</v>
      </c>
      <c r="J140" s="2">
        <f t="shared" si="312"/>
        <v>0</v>
      </c>
      <c r="K140" s="2">
        <f t="shared" si="313"/>
        <v>1</v>
      </c>
      <c r="L140">
        <f t="shared" si="314"/>
        <v>2</v>
      </c>
      <c r="M140" s="190">
        <f t="shared" si="435"/>
        <v>1.60115868E-3</v>
      </c>
      <c r="N140">
        <f t="shared" si="315"/>
        <v>1</v>
      </c>
      <c r="O140">
        <f t="shared" si="316"/>
        <v>100</v>
      </c>
      <c r="P140" s="58">
        <f t="shared" si="317"/>
        <v>7.2052140599999995E-3</v>
      </c>
      <c r="Q140" s="106">
        <f t="shared" si="318"/>
        <v>7.2052140599999995E-3</v>
      </c>
      <c r="R140" s="59">
        <f t="shared" si="319"/>
        <v>7.2052140599999995E-3</v>
      </c>
      <c r="S140" s="32">
        <f t="shared" si="436"/>
        <v>6.0242654980102728E-4</v>
      </c>
      <c r="T140">
        <f t="shared" si="320"/>
        <v>1</v>
      </c>
      <c r="U140" s="32">
        <f t="shared" si="437"/>
        <v>3.9337140000000003E-4</v>
      </c>
      <c r="V140">
        <f t="shared" si="321"/>
        <v>1</v>
      </c>
      <c r="W140">
        <f t="shared" si="322"/>
        <v>100</v>
      </c>
      <c r="X140" s="58">
        <f t="shared" si="323"/>
        <v>1.7701713E-3</v>
      </c>
      <c r="Y140" s="58">
        <f t="shared" si="324"/>
        <v>1.7701713E-3</v>
      </c>
      <c r="Z140" s="32">
        <f t="shared" si="325"/>
        <v>1.7701713E-3</v>
      </c>
      <c r="AA140" s="32">
        <f t="shared" si="326"/>
        <v>1.4763409306639552E-4</v>
      </c>
      <c r="AB140" s="59">
        <f t="shared" si="327"/>
        <v>4.9056245199999996E-3</v>
      </c>
      <c r="AC140" s="59">
        <f t="shared" si="328"/>
        <v>4.9056245199999996E-3</v>
      </c>
      <c r="AD140">
        <f t="shared" si="329"/>
        <v>1</v>
      </c>
      <c r="AE140" s="59">
        <f t="shared" si="330"/>
        <v>4.9056245199999996E-3</v>
      </c>
      <c r="AF140" s="59">
        <f t="shared" si="331"/>
        <v>4.1758461800000006E-3</v>
      </c>
      <c r="AG140" s="59">
        <f t="shared" si="332"/>
        <v>4.1758461800000006E-3</v>
      </c>
      <c r="AH140">
        <f t="shared" si="333"/>
        <v>1</v>
      </c>
      <c r="AI140" s="59">
        <f t="shared" si="334"/>
        <v>4.1758461800000006E-3</v>
      </c>
      <c r="AJ140" s="59">
        <f t="shared" si="335"/>
        <v>0</v>
      </c>
      <c r="AK140" s="59">
        <f t="shared" si="336"/>
        <v>0</v>
      </c>
      <c r="AL140" s="59">
        <f t="shared" si="337"/>
        <v>0</v>
      </c>
      <c r="AM140" s="12">
        <f t="shared" si="438"/>
        <v>0.27615388535684721</v>
      </c>
      <c r="AN140" s="12">
        <f t="shared" si="439"/>
        <v>0</v>
      </c>
      <c r="AO140" s="66">
        <f t="shared" si="338"/>
        <v>1.6636243236967389E-4</v>
      </c>
      <c r="AP140" s="66">
        <f t="shared" si="339"/>
        <v>4.0769728411419502E-5</v>
      </c>
      <c r="AQ140" s="59">
        <f t="shared" si="340"/>
        <v>1.3547072712998185E-3</v>
      </c>
      <c r="AR140" s="59">
        <f t="shared" si="341"/>
        <v>1.1531761472595484E-3</v>
      </c>
      <c r="AS140" s="59">
        <f t="shared" si="342"/>
        <v>0</v>
      </c>
      <c r="AT140" s="12">
        <f t="shared" si="343"/>
        <v>0.2734388697775067</v>
      </c>
      <c r="AU140" s="59">
        <f t="shared" si="440"/>
        <v>0</v>
      </c>
      <c r="AV140" s="59">
        <f t="shared" si="441"/>
        <v>-4.7054374285870892E-17</v>
      </c>
      <c r="AW140" s="70">
        <f t="shared" si="344"/>
        <v>0</v>
      </c>
      <c r="AX140" s="20">
        <f t="shared" si="345"/>
        <v>200000</v>
      </c>
      <c r="AY140" s="20">
        <f t="shared" si="346"/>
        <v>0</v>
      </c>
      <c r="AZ140" s="20">
        <f t="shared" si="347"/>
        <v>0</v>
      </c>
      <c r="BA140" s="20">
        <f t="shared" si="348"/>
        <v>200000</v>
      </c>
      <c r="BB140" s="36">
        <f t="shared" si="349"/>
        <v>1</v>
      </c>
      <c r="BC140" s="36">
        <f t="shared" si="350"/>
        <v>0</v>
      </c>
      <c r="BD140" s="80">
        <f t="shared" si="351"/>
        <v>33.272486473934777</v>
      </c>
      <c r="BE140" s="36">
        <f t="shared" si="352"/>
        <v>0</v>
      </c>
      <c r="BF140" s="36">
        <f t="shared" si="353"/>
        <v>0</v>
      </c>
      <c r="BG140" s="36">
        <f t="shared" si="354"/>
        <v>33.272486473934777</v>
      </c>
      <c r="BH140" s="36">
        <f t="shared" si="355"/>
        <v>8.1539456822839007</v>
      </c>
      <c r="BI140" s="36">
        <f t="shared" si="356"/>
        <v>0</v>
      </c>
      <c r="BJ140" s="36">
        <f t="shared" si="357"/>
        <v>0</v>
      </c>
      <c r="BK140" s="36">
        <f t="shared" si="358"/>
        <v>8.1539456822839007</v>
      </c>
      <c r="BL140" s="68">
        <f ca="1">IF(OR(AT140=0,E140&gt;ProjTerm),0,VLOOKUP(D140,'Life Events'!$AE$5:$AI$1206,5,FALSE))</f>
        <v>2.8181482331411309E-3</v>
      </c>
      <c r="BM140" s="93">
        <f t="shared" ca="1" si="359"/>
        <v>2.8181482331411309E-3</v>
      </c>
      <c r="BN140" s="93">
        <f t="shared" ca="1" si="360"/>
        <v>7.7059126773558831E-4</v>
      </c>
      <c r="BO140" s="36">
        <f t="shared" ca="1" si="361"/>
        <v>0.11725082993969377</v>
      </c>
      <c r="BP140" s="36">
        <f t="shared" si="362"/>
        <v>1.7318233158607043E-2</v>
      </c>
      <c r="BQ140" s="36">
        <f t="shared" si="363"/>
        <v>98.304616518442757</v>
      </c>
      <c r="BR140" s="36">
        <f t="shared" si="364"/>
        <v>154.78110000000001</v>
      </c>
      <c r="BS140" s="36">
        <f t="shared" si="365"/>
        <v>152.15696679802741</v>
      </c>
      <c r="BT140" s="36">
        <f t="shared" si="366"/>
        <v>41.605629030026229</v>
      </c>
      <c r="BU140" s="70" cm="1">
        <f t="array" ref="BU140">IF(AND(ActInt=1,$J140=0),INDEX(Tbl_FwdNom,$B140-IVP,MATCH(ValnDt,Tbl_FwdNom_Cols)),INDEX(Tbl_FwdNom,$B140,MATCH(StartDt,Tbl_FwdNom_Cols)))</f>
        <v>13.050468383</v>
      </c>
      <c r="BV140" s="70" cm="1">
        <f t="array" ref="BV140">INDEX(Tbl_FwdReal,$B140,MATCH(StartDt,Tbl_FwdReal_Cols))</f>
        <v>5.093059373</v>
      </c>
      <c r="BW140" s="70" cm="1">
        <f t="array" ref="BW140">IF(RunType&lt;&gt;"OPN",INDEX(Tbl_FwdReal,$B140,MATCH(ValnDt,Tbl_FwdReal_Cols)),IF(AND($J140=0,ActInt=1),INDEX(Tbl_FwdReal,$B140-IVP,MATCH(ValnDt,Tbl_FwdReal_Cols)),-999))*$K140</f>
        <v>5.093059373</v>
      </c>
      <c r="BX140" s="70">
        <f t="shared" si="367"/>
        <v>5.0930593730000001E-2</v>
      </c>
      <c r="BY140" s="70">
        <f t="shared" si="442"/>
        <v>7.5717740614604123E-2</v>
      </c>
      <c r="BZ140" s="64">
        <f t="shared" si="455"/>
        <v>6.1008770418684577E-3</v>
      </c>
      <c r="CA140" s="70" cm="1">
        <f t="array" ref="CA140">IF($J140=1,CA139*(1+INDEX(Tbl_CPI,$B140,MATCH(IF(RunType="OPN",StartDt,ValnDt),Tbl_CPI_Cols))),0)</f>
        <v>0</v>
      </c>
      <c r="CB140" s="70">
        <f t="shared" si="443"/>
        <v>1.9356222280072404</v>
      </c>
      <c r="CC140" s="70">
        <f t="shared" si="444"/>
        <v>1.9356222280072404</v>
      </c>
      <c r="CD140" s="36">
        <f t="shared" si="368"/>
        <v>11.296523986986946</v>
      </c>
      <c r="CE140" s="36">
        <f t="shared" si="369"/>
        <v>1.5748246063595834</v>
      </c>
      <c r="CF140" s="36">
        <f t="shared" si="370"/>
        <v>0</v>
      </c>
      <c r="CG140" s="36">
        <f t="shared" si="371"/>
        <v>3.5544729238350339</v>
      </c>
      <c r="CH140" s="36">
        <f t="shared" si="372"/>
        <v>3.1195789900332676</v>
      </c>
      <c r="CI140" s="36">
        <f t="shared" si="373"/>
        <v>0</v>
      </c>
      <c r="CJ140" s="36">
        <f t="shared" si="374"/>
        <v>0</v>
      </c>
      <c r="CK140" s="36">
        <f t="shared" si="375"/>
        <v>0</v>
      </c>
      <c r="CL140" s="36">
        <f t="shared" si="376"/>
        <v>0.43489393380176644</v>
      </c>
      <c r="CM140" s="36">
        <f t="shared" si="377"/>
        <v>3.5544729238350339</v>
      </c>
      <c r="CN140" s="36">
        <f t="shared" ca="1" si="378"/>
        <v>-7.9264277026464672E-2</v>
      </c>
      <c r="CO140" s="20">
        <f t="shared" si="379"/>
        <v>120000</v>
      </c>
      <c r="CP140" s="20">
        <f t="shared" si="380"/>
        <v>2</v>
      </c>
      <c r="CQ140" s="64">
        <f t="shared" si="381"/>
        <v>2.2629113399999998E-3</v>
      </c>
      <c r="CR140" s="64">
        <f t="shared" si="382"/>
        <v>1.0183101029999999E-2</v>
      </c>
      <c r="CS140" s="36">
        <f t="shared" si="383"/>
        <v>28.253137421570962</v>
      </c>
      <c r="CT140" s="36">
        <f t="shared" si="384"/>
        <v>19.963491884360867</v>
      </c>
      <c r="CU140" s="36">
        <f t="shared" si="385"/>
        <v>4.8923674093703404</v>
      </c>
      <c r="CV140" s="36">
        <f t="shared" si="445"/>
        <v>24.855859293731207</v>
      </c>
      <c r="CW140" s="36">
        <f t="shared" si="386"/>
        <v>0</v>
      </c>
      <c r="CX140" s="36">
        <f t="shared" si="387"/>
        <v>0</v>
      </c>
      <c r="CY140" s="36">
        <f t="shared" si="388"/>
        <v>0</v>
      </c>
      <c r="CZ140" s="36">
        <f t="shared" si="446"/>
        <v>0</v>
      </c>
      <c r="DA140" s="64">
        <f t="shared" si="389"/>
        <v>1.027443623591684E-2</v>
      </c>
      <c r="DB140" s="70">
        <f t="shared" si="447"/>
        <v>0.98983005422348669</v>
      </c>
      <c r="DC140" s="70">
        <f>PRODUCT($DB$8:DB140)</f>
        <v>0.30163999468947789</v>
      </c>
      <c r="DD140" s="36">
        <f t="shared" si="390"/>
        <v>1871.3753136572439</v>
      </c>
      <c r="DE140" s="36">
        <f t="shared" si="391"/>
        <v>2271.155317385414</v>
      </c>
      <c r="DF140" s="36">
        <f t="shared" si="392"/>
        <v>386.34587958918138</v>
      </c>
      <c r="DG140" s="36">
        <f t="shared" si="393"/>
        <v>1.1109628069086459</v>
      </c>
      <c r="DH140" s="36">
        <f t="shared" ca="1" si="394"/>
        <v>2.1384056826281017</v>
      </c>
      <c r="DI140" s="36">
        <f t="shared" si="395"/>
        <v>226.98152958153398</v>
      </c>
      <c r="DJ140" s="36">
        <f t="shared" ca="1" si="396"/>
        <v>1014.1348557746051</v>
      </c>
      <c r="DK140" s="36">
        <f t="shared" si="397"/>
        <v>0</v>
      </c>
      <c r="DL140" s="36">
        <f t="shared" si="398"/>
        <v>0</v>
      </c>
      <c r="DM140" s="36">
        <f t="shared" ca="1" si="399"/>
        <v>1014.1348557746051</v>
      </c>
      <c r="DN140" s="36">
        <f t="shared" ca="1" si="448"/>
        <v>1014.1348557746098</v>
      </c>
      <c r="DO140" s="64" cm="1">
        <f t="array" ref="DO140">IFERROR(INDEX(Tbl_FwdNom,$B140,MATCH(LIDt,Tbl_FwdNom_Cols,0)),0)</f>
        <v>13.991973850000001</v>
      </c>
      <c r="DP140" s="64">
        <f t="shared" ca="1" si="449"/>
        <v>6.8660119120000003</v>
      </c>
      <c r="DQ140" s="64">
        <f t="shared" ca="1" si="400"/>
        <v>5.5491429936975756E-3</v>
      </c>
      <c r="DR140" s="70">
        <f t="shared" ca="1" si="401"/>
        <v>0.99448148006254888</v>
      </c>
      <c r="DS140" s="70">
        <f ca="1">PRODUCT($DR$8:DR140)</f>
        <v>0.27679679392150391</v>
      </c>
      <c r="DT140" s="36">
        <f t="shared" ca="1" si="402"/>
        <v>2437.7195954510867</v>
      </c>
      <c r="DU140" s="36">
        <f t="shared" ca="1" si="403"/>
        <v>399.04499689551807</v>
      </c>
      <c r="DV140" s="36">
        <f t="shared" ca="1" si="404"/>
        <v>1.1859034937181905</v>
      </c>
      <c r="DW140" s="36">
        <f t="shared" ca="1" si="405"/>
        <v>2.115209049564208</v>
      </c>
      <c r="DX140" s="36">
        <f t="shared" ca="1" si="406"/>
        <v>1920.4251312735782</v>
      </c>
      <c r="DY140" s="36">
        <f t="shared" ca="1" si="407"/>
        <v>20.30702173556941</v>
      </c>
      <c r="DZ140" s="36">
        <f t="shared" ca="1" si="408"/>
        <v>218.06805311789392</v>
      </c>
      <c r="EA140" s="36">
        <f t="shared" ca="1" si="409"/>
        <v>0</v>
      </c>
      <c r="EB140" s="36">
        <f t="shared" ca="1" si="410"/>
        <v>1155.643841482336</v>
      </c>
      <c r="EC140" s="36">
        <f t="shared" ca="1" si="411"/>
        <v>0</v>
      </c>
      <c r="ED140" s="36">
        <f t="shared" ca="1" si="412"/>
        <v>0</v>
      </c>
      <c r="EE140" s="36">
        <f t="shared" ca="1" si="450"/>
        <v>0</v>
      </c>
      <c r="EF140" s="36">
        <f t="shared" ca="1" si="413"/>
        <v>1155.643841482336</v>
      </c>
      <c r="EG140" s="64"/>
      <c r="EH140" s="64"/>
      <c r="EI140" s="64"/>
      <c r="EJ140" s="70"/>
      <c r="EK140" s="70"/>
      <c r="EL140" s="70"/>
      <c r="EM140" s="70"/>
      <c r="EN140" s="70"/>
      <c r="EO140" s="36">
        <f t="shared" ca="1" si="414"/>
        <v>10.312890379900519</v>
      </c>
      <c r="EP140" s="36">
        <f t="shared" ca="1" si="415"/>
        <v>0</v>
      </c>
      <c r="EQ140" s="36">
        <f t="shared" si="416"/>
        <v>70.932490248253671</v>
      </c>
      <c r="ER140" s="36">
        <f t="shared" si="417"/>
        <v>11.21756632890248</v>
      </c>
      <c r="ES140" s="36">
        <f t="shared" si="418"/>
        <v>-10.244226600763076</v>
      </c>
      <c r="ET140" s="36">
        <f t="shared" ca="1" si="419"/>
        <v>0</v>
      </c>
      <c r="EU140" s="36">
        <f t="shared" ca="1" si="451"/>
        <v>11.21756632890248</v>
      </c>
      <c r="EV140" s="36">
        <f t="shared" si="420"/>
        <v>3.7468022673247479</v>
      </c>
      <c r="EW140" s="36">
        <f t="shared" si="421"/>
        <v>92.720667653554216</v>
      </c>
      <c r="EX140" s="36">
        <f t="shared" ca="1" si="452"/>
        <v>178.61752649803512</v>
      </c>
      <c r="EY140" s="36">
        <f t="shared" si="422"/>
        <v>0</v>
      </c>
      <c r="EZ140" s="36">
        <f t="shared" si="423"/>
        <v>0</v>
      </c>
      <c r="FA140" s="36">
        <f t="shared" si="424"/>
        <v>0</v>
      </c>
      <c r="FB140" s="36">
        <f t="shared" si="425"/>
        <v>0</v>
      </c>
      <c r="FC140" s="36">
        <f t="shared" si="453"/>
        <v>0</v>
      </c>
      <c r="FD140" s="36">
        <f t="shared" si="426"/>
        <v>0</v>
      </c>
      <c r="FE140" s="36">
        <f t="shared" si="427"/>
        <v>0</v>
      </c>
      <c r="FF140" s="36">
        <f t="shared" si="454"/>
        <v>0</v>
      </c>
      <c r="FG140" s="36">
        <f t="shared" ca="1" si="428"/>
        <v>178.61752649803512</v>
      </c>
      <c r="FH140" s="36">
        <f t="shared" ca="1" si="429"/>
        <v>1.8351943866212483</v>
      </c>
      <c r="FI140" s="36">
        <f t="shared" ca="1" si="430"/>
        <v>-2.8316865866956054</v>
      </c>
      <c r="FJ140" s="36">
        <f t="shared" ca="1" si="431"/>
        <v>189.07281763990568</v>
      </c>
      <c r="FK140" s="36">
        <f t="shared" si="432"/>
        <v>0</v>
      </c>
      <c r="FL140" s="36">
        <f t="shared" si="433"/>
        <v>0</v>
      </c>
      <c r="FM140" s="36">
        <f t="shared" ca="1" si="434"/>
        <v>0</v>
      </c>
      <c r="FN140" s="36">
        <f t="shared" ref="FN140:FN203" ca="1" si="456">FJ140-FM140</f>
        <v>189.07281763990568</v>
      </c>
    </row>
    <row r="141" spans="2:170" x14ac:dyDescent="0.25">
      <c r="B141" s="2">
        <v>133</v>
      </c>
      <c r="C141" s="2">
        <f t="shared" si="307"/>
        <v>12</v>
      </c>
      <c r="D141" s="2">
        <f t="shared" si="303"/>
        <v>157</v>
      </c>
      <c r="E141" s="2">
        <f t="shared" si="308"/>
        <v>14</v>
      </c>
      <c r="F141" s="189">
        <f t="shared" si="304"/>
        <v>49765</v>
      </c>
      <c r="G141" s="2">
        <f t="shared" si="309"/>
        <v>3</v>
      </c>
      <c r="H141" s="187">
        <f t="shared" si="311"/>
        <v>45.666666666666671</v>
      </c>
      <c r="I141" s="186">
        <f t="shared" si="310"/>
        <v>45</v>
      </c>
      <c r="J141" s="2">
        <f t="shared" si="312"/>
        <v>0</v>
      </c>
      <c r="K141" s="2">
        <f t="shared" si="313"/>
        <v>1</v>
      </c>
      <c r="L141">
        <f t="shared" si="314"/>
        <v>2</v>
      </c>
      <c r="M141" s="190">
        <f t="shared" si="435"/>
        <v>1.60115868E-3</v>
      </c>
      <c r="N141">
        <f t="shared" si="315"/>
        <v>1</v>
      </c>
      <c r="O141">
        <f t="shared" si="316"/>
        <v>100</v>
      </c>
      <c r="P141" s="58">
        <f t="shared" si="317"/>
        <v>7.2052140599999995E-3</v>
      </c>
      <c r="Q141" s="106">
        <f t="shared" si="318"/>
        <v>7.2052140599999995E-3</v>
      </c>
      <c r="R141" s="59">
        <f t="shared" si="319"/>
        <v>7.2052140599999995E-3</v>
      </c>
      <c r="S141" s="32">
        <f t="shared" si="436"/>
        <v>6.0242654980102728E-4</v>
      </c>
      <c r="T141">
        <f t="shared" si="320"/>
        <v>1</v>
      </c>
      <c r="U141" s="32">
        <f t="shared" si="437"/>
        <v>3.9337140000000003E-4</v>
      </c>
      <c r="V141">
        <f t="shared" si="321"/>
        <v>1</v>
      </c>
      <c r="W141">
        <f t="shared" si="322"/>
        <v>100</v>
      </c>
      <c r="X141" s="58">
        <f t="shared" si="323"/>
        <v>1.7701713E-3</v>
      </c>
      <c r="Y141" s="58">
        <f t="shared" si="324"/>
        <v>1.7701713E-3</v>
      </c>
      <c r="Z141" s="32">
        <f t="shared" si="325"/>
        <v>1.7701713E-3</v>
      </c>
      <c r="AA141" s="32">
        <f t="shared" si="326"/>
        <v>1.4763409306639552E-4</v>
      </c>
      <c r="AB141" s="59">
        <f t="shared" si="327"/>
        <v>4.9056245199999996E-3</v>
      </c>
      <c r="AC141" s="59">
        <f t="shared" si="328"/>
        <v>4.9056245199999996E-3</v>
      </c>
      <c r="AD141">
        <f t="shared" si="329"/>
        <v>1</v>
      </c>
      <c r="AE141" s="59">
        <f t="shared" si="330"/>
        <v>4.9056245199999996E-3</v>
      </c>
      <c r="AF141" s="59">
        <f t="shared" si="331"/>
        <v>4.1758461800000006E-3</v>
      </c>
      <c r="AG141" s="59">
        <f t="shared" si="332"/>
        <v>4.1758461800000006E-3</v>
      </c>
      <c r="AH141">
        <f t="shared" si="333"/>
        <v>1</v>
      </c>
      <c r="AI141" s="59">
        <f t="shared" si="334"/>
        <v>4.1758461800000006E-3</v>
      </c>
      <c r="AJ141" s="59">
        <f t="shared" si="335"/>
        <v>0</v>
      </c>
      <c r="AK141" s="59">
        <f t="shared" si="336"/>
        <v>0</v>
      </c>
      <c r="AL141" s="59">
        <f t="shared" si="337"/>
        <v>0</v>
      </c>
      <c r="AM141" s="12">
        <f t="shared" si="438"/>
        <v>0.2734388697775067</v>
      </c>
      <c r="AN141" s="12">
        <f t="shared" si="439"/>
        <v>0</v>
      </c>
      <c r="AO141" s="66">
        <f t="shared" si="338"/>
        <v>1.6472683490155576E-4</v>
      </c>
      <c r="AP141" s="66">
        <f t="shared" si="339"/>
        <v>4.036889954870243E-5</v>
      </c>
      <c r="AQ141" s="59">
        <f t="shared" si="340"/>
        <v>1.3413884243016238E-3</v>
      </c>
      <c r="AR141" s="59">
        <f t="shared" si="341"/>
        <v>1.1418386598239189E-3</v>
      </c>
      <c r="AS141" s="59">
        <f t="shared" si="342"/>
        <v>0</v>
      </c>
      <c r="AT141" s="12">
        <f t="shared" si="343"/>
        <v>0.27075054695893086</v>
      </c>
      <c r="AU141" s="59">
        <f t="shared" si="440"/>
        <v>0</v>
      </c>
      <c r="AV141" s="59">
        <f t="shared" si="441"/>
        <v>-3.8163916471489756E-17</v>
      </c>
      <c r="AW141" s="70">
        <f t="shared" si="344"/>
        <v>0</v>
      </c>
      <c r="AX141" s="20">
        <f t="shared" si="345"/>
        <v>200000</v>
      </c>
      <c r="AY141" s="20">
        <f t="shared" si="346"/>
        <v>0</v>
      </c>
      <c r="AZ141" s="20">
        <f t="shared" si="347"/>
        <v>0</v>
      </c>
      <c r="BA141" s="20">
        <f t="shared" si="348"/>
        <v>200000</v>
      </c>
      <c r="BB141" s="36">
        <f t="shared" si="349"/>
        <v>1</v>
      </c>
      <c r="BC141" s="36">
        <f t="shared" si="350"/>
        <v>0</v>
      </c>
      <c r="BD141" s="80">
        <f t="shared" si="351"/>
        <v>32.94536698031115</v>
      </c>
      <c r="BE141" s="36">
        <f t="shared" si="352"/>
        <v>0</v>
      </c>
      <c r="BF141" s="36">
        <f t="shared" si="353"/>
        <v>0</v>
      </c>
      <c r="BG141" s="36">
        <f t="shared" si="354"/>
        <v>32.94536698031115</v>
      </c>
      <c r="BH141" s="36">
        <f t="shared" si="355"/>
        <v>8.0737799097404856</v>
      </c>
      <c r="BI141" s="36">
        <f t="shared" si="356"/>
        <v>0</v>
      </c>
      <c r="BJ141" s="36">
        <f t="shared" si="357"/>
        <v>0</v>
      </c>
      <c r="BK141" s="36">
        <f t="shared" si="358"/>
        <v>8.0737799097404856</v>
      </c>
      <c r="BL141" s="68">
        <f ca="1">IF(OR(AT141=0,E141&gt;ProjTerm),0,VLOOKUP(D141,'Life Events'!$AE$5:$AI$1206,5,FALSE))</f>
        <v>2.8181482331411318E-3</v>
      </c>
      <c r="BM141" s="93">
        <f t="shared" ca="1" si="359"/>
        <v>2.8181482331411318E-3</v>
      </c>
      <c r="BN141" s="93">
        <f t="shared" ca="1" si="360"/>
        <v>7.6301517553430597E-4</v>
      </c>
      <c r="BO141" s="36">
        <f t="shared" ca="1" si="361"/>
        <v>0.11609807473016445</v>
      </c>
      <c r="BP141" s="36">
        <f t="shared" si="362"/>
        <v>1.714796840650511E-2</v>
      </c>
      <c r="BQ141" s="36">
        <f t="shared" si="363"/>
        <v>98.304616518442757</v>
      </c>
      <c r="BR141" s="36">
        <f t="shared" si="364"/>
        <v>154.78110000000001</v>
      </c>
      <c r="BS141" s="36">
        <f t="shared" si="365"/>
        <v>152.15696679802741</v>
      </c>
      <c r="BT141" s="36">
        <f t="shared" si="366"/>
        <v>41.196581984177804</v>
      </c>
      <c r="BU141" s="70" cm="1">
        <f t="array" ref="BU141">IF(AND(ActInt=1,$J141=0),INDEX(Tbl_FwdNom,$B141-IVP,MATCH(ValnDt,Tbl_FwdNom_Cols)),INDEX(Tbl_FwdNom,$B141,MATCH(StartDt,Tbl_FwdNom_Cols)))</f>
        <v>13.073620545000001</v>
      </c>
      <c r="BV141" s="70" cm="1">
        <f t="array" ref="BV141">INDEX(Tbl_FwdReal,$B141,MATCH(StartDt,Tbl_FwdReal_Cols))</f>
        <v>5.094257947</v>
      </c>
      <c r="BW141" s="70" cm="1">
        <f t="array" ref="BW141">IF(RunType&lt;&gt;"OPN",INDEX(Tbl_FwdReal,$B141,MATCH(ValnDt,Tbl_FwdReal_Cols)),IF(AND($J141=0,ActInt=1),INDEX(Tbl_FwdReal,$B141-IVP,MATCH(ValnDt,Tbl_FwdReal_Cols)),-999))*$K141</f>
        <v>5.094257947</v>
      </c>
      <c r="BX141" s="70">
        <f t="shared" si="367"/>
        <v>5.0942579469999999E-2</v>
      </c>
      <c r="BY141" s="70">
        <f t="shared" si="442"/>
        <v>7.5925771339706127E-2</v>
      </c>
      <c r="BZ141" s="64">
        <f t="shared" si="455"/>
        <v>6.1170895774498302E-3</v>
      </c>
      <c r="CA141" s="70" cm="1">
        <f t="array" ref="CA141">IF($J141=1,CA140*(1+INDEX(Tbl_CPI,$B141,MATCH(IF(RunType="OPN",StartDt,ValnDt),Tbl_CPI_Cols))),0)</f>
        <v>0</v>
      </c>
      <c r="CB141" s="70">
        <f t="shared" si="443"/>
        <v>1.9474626025640638</v>
      </c>
      <c r="CC141" s="70">
        <f t="shared" si="444"/>
        <v>1.9356222280072404</v>
      </c>
      <c r="CD141" s="36">
        <f t="shared" si="368"/>
        <v>11.976819519587862</v>
      </c>
      <c r="CE141" s="36">
        <f t="shared" si="369"/>
        <v>1.5748246063595834</v>
      </c>
      <c r="CF141" s="36">
        <f t="shared" si="370"/>
        <v>0</v>
      </c>
      <c r="CG141" s="36">
        <f t="shared" si="371"/>
        <v>3.7055462534260566</v>
      </c>
      <c r="CH141" s="36">
        <f t="shared" si="372"/>
        <v>3.2749279929652855</v>
      </c>
      <c r="CI141" s="36">
        <f t="shared" si="373"/>
        <v>0</v>
      </c>
      <c r="CJ141" s="36">
        <f t="shared" si="374"/>
        <v>0</v>
      </c>
      <c r="CK141" s="36">
        <f t="shared" si="375"/>
        <v>0</v>
      </c>
      <c r="CL141" s="36">
        <f t="shared" si="376"/>
        <v>0.4306182604607714</v>
      </c>
      <c r="CM141" s="36">
        <f t="shared" si="377"/>
        <v>3.7055462534260566</v>
      </c>
      <c r="CN141" s="36">
        <f t="shared" ca="1" si="378"/>
        <v>-7.8484987802509884E-2</v>
      </c>
      <c r="CO141" s="20">
        <f t="shared" si="379"/>
        <v>120000</v>
      </c>
      <c r="CP141" s="20">
        <f t="shared" si="380"/>
        <v>2</v>
      </c>
      <c r="CQ141" s="64">
        <f t="shared" si="381"/>
        <v>2.2629113399999998E-3</v>
      </c>
      <c r="CR141" s="64">
        <f t="shared" si="382"/>
        <v>1.0183101029999999E-2</v>
      </c>
      <c r="CS141" s="36">
        <f t="shared" si="383"/>
        <v>27.97536581547644</v>
      </c>
      <c r="CT141" s="36">
        <f t="shared" si="384"/>
        <v>19.767220188186691</v>
      </c>
      <c r="CU141" s="36">
        <f t="shared" si="385"/>
        <v>4.8442679458442912</v>
      </c>
      <c r="CV141" s="36">
        <f t="shared" si="445"/>
        <v>24.611488134030981</v>
      </c>
      <c r="CW141" s="36">
        <f t="shared" si="386"/>
        <v>0</v>
      </c>
      <c r="CX141" s="36">
        <f t="shared" si="387"/>
        <v>0</v>
      </c>
      <c r="CY141" s="36">
        <f t="shared" si="388"/>
        <v>0</v>
      </c>
      <c r="CZ141" s="36">
        <f t="shared" si="446"/>
        <v>0</v>
      </c>
      <c r="DA141" s="64">
        <f t="shared" si="389"/>
        <v>1.0291676207397016E-2</v>
      </c>
      <c r="DB141" s="70">
        <f t="shared" si="447"/>
        <v>0.9898131634163001</v>
      </c>
      <c r="DC141" s="70">
        <f>PRODUCT($DB$8:DB141)</f>
        <v>0.29856723735646806</v>
      </c>
      <c r="DD141" s="36">
        <f t="shared" si="390"/>
        <v>1849.4383204637425</v>
      </c>
      <c r="DE141" s="36">
        <f t="shared" si="391"/>
        <v>2261.5839455483415</v>
      </c>
      <c r="DF141" s="36">
        <f t="shared" si="392"/>
        <v>382.24824637623476</v>
      </c>
      <c r="DG141" s="36">
        <f t="shared" si="393"/>
        <v>1.1052485079893055</v>
      </c>
      <c r="DH141" s="36">
        <f t="shared" ca="1" si="394"/>
        <v>2.0443153867836035</v>
      </c>
      <c r="DI141" s="36">
        <f t="shared" si="395"/>
        <v>225.57386745340898</v>
      </c>
      <c r="DJ141" s="36">
        <f t="shared" ca="1" si="396"/>
        <v>1020.9068057930373</v>
      </c>
      <c r="DK141" s="36">
        <f t="shared" si="397"/>
        <v>0</v>
      </c>
      <c r="DL141" s="36">
        <f t="shared" si="398"/>
        <v>0</v>
      </c>
      <c r="DM141" s="36">
        <f t="shared" ca="1" si="399"/>
        <v>1020.9068057930373</v>
      </c>
      <c r="DN141" s="36">
        <f t="shared" ca="1" si="448"/>
        <v>1020.9068057930419</v>
      </c>
      <c r="DO141" s="64" cm="1">
        <f t="array" ref="DO141">IFERROR(INDEX(Tbl_FwdNom,$B141,MATCH(LIDt,Tbl_FwdNom_Cols,0)),0)</f>
        <v>14.03618271</v>
      </c>
      <c r="DP141" s="64">
        <f t="shared" ca="1" si="449"/>
        <v>6.814629869</v>
      </c>
      <c r="DQ141" s="64">
        <f t="shared" ca="1" si="400"/>
        <v>5.5088444321378383E-3</v>
      </c>
      <c r="DR141" s="70">
        <f t="shared" ca="1" si="401"/>
        <v>0.99452133667183307</v>
      </c>
      <c r="DS141" s="70">
        <f ca="1">PRODUCT($DR$8:DR141)</f>
        <v>0.27528031747729198</v>
      </c>
      <c r="DT141" s="36">
        <f t="shared" ca="1" si="402"/>
        <v>2418.2032464912895</v>
      </c>
      <c r="DU141" s="36">
        <f t="shared" ca="1" si="403"/>
        <v>393.16949379509794</v>
      </c>
      <c r="DV141" s="36">
        <f t="shared" ca="1" si="404"/>
        <v>1.1752884831701078</v>
      </c>
      <c r="DW141" s="36">
        <f t="shared" ca="1" si="405"/>
        <v>2.0107633324295429</v>
      </c>
      <c r="DX141" s="36">
        <f t="shared" ca="1" si="406"/>
        <v>1889.8078725811545</v>
      </c>
      <c r="DY141" s="36">
        <f t="shared" ca="1" si="407"/>
        <v>19.985899489723415</v>
      </c>
      <c r="DZ141" s="36">
        <f t="shared" ca="1" si="408"/>
        <v>215.97638703633459</v>
      </c>
      <c r="EA141" s="36">
        <f t="shared" ca="1" si="409"/>
        <v>0</v>
      </c>
      <c r="EB141" s="36">
        <f t="shared" ca="1" si="410"/>
        <v>1158.3626290805505</v>
      </c>
      <c r="EC141" s="36">
        <f t="shared" ca="1" si="411"/>
        <v>0</v>
      </c>
      <c r="ED141" s="36">
        <f t="shared" ca="1" si="412"/>
        <v>0</v>
      </c>
      <c r="EE141" s="36">
        <f t="shared" ca="1" si="450"/>
        <v>0</v>
      </c>
      <c r="EF141" s="36">
        <f t="shared" ca="1" si="413"/>
        <v>1158.3626290805505</v>
      </c>
      <c r="EG141" s="64"/>
      <c r="EH141" s="64"/>
      <c r="EI141" s="64"/>
      <c r="EJ141" s="70"/>
      <c r="EK141" s="70"/>
      <c r="EL141" s="70"/>
      <c r="EM141" s="70"/>
      <c r="EN141" s="70"/>
      <c r="EO141" s="36">
        <f t="shared" ca="1" si="414"/>
        <v>10.399011284055712</v>
      </c>
      <c r="EP141" s="36">
        <f t="shared" ca="1" si="415"/>
        <v>0</v>
      </c>
      <c r="EQ141" s="36">
        <f t="shared" si="416"/>
        <v>70.567645043849765</v>
      </c>
      <c r="ER141" s="36">
        <f t="shared" si="417"/>
        <v>11.086069629972608</v>
      </c>
      <c r="ES141" s="36">
        <f t="shared" si="418"/>
        <v>-10.124139770733006</v>
      </c>
      <c r="ET141" s="36">
        <f t="shared" ca="1" si="419"/>
        <v>0</v>
      </c>
      <c r="EU141" s="36">
        <f t="shared" ca="1" si="451"/>
        <v>11.086069629972608</v>
      </c>
      <c r="EV141" s="36">
        <f t="shared" si="420"/>
        <v>3.7235658759628185</v>
      </c>
      <c r="EW141" s="36">
        <f t="shared" si="421"/>
        <v>92.243753748175578</v>
      </c>
      <c r="EX141" s="36">
        <f t="shared" ca="1" si="452"/>
        <v>177.62103429796076</v>
      </c>
      <c r="EY141" s="36">
        <f t="shared" si="422"/>
        <v>0</v>
      </c>
      <c r="EZ141" s="36">
        <f t="shared" si="423"/>
        <v>0</v>
      </c>
      <c r="FA141" s="36">
        <f t="shared" si="424"/>
        <v>0</v>
      </c>
      <c r="FB141" s="36">
        <f t="shared" si="425"/>
        <v>0</v>
      </c>
      <c r="FC141" s="36">
        <f t="shared" si="453"/>
        <v>0</v>
      </c>
      <c r="FD141" s="36">
        <f t="shared" si="426"/>
        <v>0</v>
      </c>
      <c r="FE141" s="36">
        <f t="shared" si="427"/>
        <v>0</v>
      </c>
      <c r="FF141" s="36">
        <f t="shared" si="454"/>
        <v>0</v>
      </c>
      <c r="FG141" s="36">
        <f t="shared" ca="1" si="428"/>
        <v>177.62103429796076</v>
      </c>
      <c r="FH141" s="36">
        <f t="shared" ca="1" si="429"/>
        <v>1.8280181726175722</v>
      </c>
      <c r="FI141" s="36">
        <f t="shared" ca="1" si="430"/>
        <v>-2.0272254915043213</v>
      </c>
      <c r="FJ141" s="36">
        <f t="shared" ca="1" si="431"/>
        <v>188.08716488712557</v>
      </c>
      <c r="FK141" s="36">
        <f t="shared" si="432"/>
        <v>0</v>
      </c>
      <c r="FL141" s="36">
        <f t="shared" si="433"/>
        <v>0</v>
      </c>
      <c r="FM141" s="36">
        <f t="shared" ca="1" si="434"/>
        <v>0</v>
      </c>
      <c r="FN141" s="36">
        <f t="shared" ca="1" si="456"/>
        <v>188.08716488712557</v>
      </c>
    </row>
    <row r="142" spans="2:170" x14ac:dyDescent="0.25">
      <c r="B142" s="2">
        <v>134</v>
      </c>
      <c r="C142" s="2">
        <f t="shared" si="307"/>
        <v>12</v>
      </c>
      <c r="D142" s="2">
        <f t="shared" si="303"/>
        <v>158</v>
      </c>
      <c r="E142" s="2">
        <f t="shared" si="308"/>
        <v>14</v>
      </c>
      <c r="F142" s="189">
        <f t="shared" si="304"/>
        <v>49795</v>
      </c>
      <c r="G142" s="2">
        <f t="shared" si="309"/>
        <v>4</v>
      </c>
      <c r="H142" s="187">
        <f t="shared" si="311"/>
        <v>45.75</v>
      </c>
      <c r="I142" s="186">
        <f t="shared" si="310"/>
        <v>45</v>
      </c>
      <c r="J142" s="2">
        <f t="shared" si="312"/>
        <v>0</v>
      </c>
      <c r="K142" s="2">
        <f t="shared" si="313"/>
        <v>1</v>
      </c>
      <c r="L142">
        <f t="shared" si="314"/>
        <v>2</v>
      </c>
      <c r="M142" s="190">
        <f t="shared" si="435"/>
        <v>1.60115868E-3</v>
      </c>
      <c r="N142">
        <f t="shared" si="315"/>
        <v>1</v>
      </c>
      <c r="O142">
        <f t="shared" si="316"/>
        <v>100</v>
      </c>
      <c r="P142" s="58">
        <f t="shared" si="317"/>
        <v>7.2052140599999995E-3</v>
      </c>
      <c r="Q142" s="106">
        <f t="shared" si="318"/>
        <v>7.2052140599999995E-3</v>
      </c>
      <c r="R142" s="59">
        <f t="shared" si="319"/>
        <v>7.2052140599999995E-3</v>
      </c>
      <c r="S142" s="32">
        <f t="shared" si="436"/>
        <v>6.0242654980102728E-4</v>
      </c>
      <c r="T142">
        <f t="shared" si="320"/>
        <v>1</v>
      </c>
      <c r="U142" s="32">
        <f t="shared" si="437"/>
        <v>3.9337140000000003E-4</v>
      </c>
      <c r="V142">
        <f t="shared" si="321"/>
        <v>1</v>
      </c>
      <c r="W142">
        <f t="shared" si="322"/>
        <v>100</v>
      </c>
      <c r="X142" s="58">
        <f t="shared" si="323"/>
        <v>1.7701713E-3</v>
      </c>
      <c r="Y142" s="58">
        <f t="shared" si="324"/>
        <v>1.7701713E-3</v>
      </c>
      <c r="Z142" s="32">
        <f t="shared" si="325"/>
        <v>1.7701713E-3</v>
      </c>
      <c r="AA142" s="32">
        <f t="shared" si="326"/>
        <v>1.4763409306639552E-4</v>
      </c>
      <c r="AB142" s="59">
        <f t="shared" si="327"/>
        <v>4.9056245199999996E-3</v>
      </c>
      <c r="AC142" s="59">
        <f t="shared" si="328"/>
        <v>4.9056245199999996E-3</v>
      </c>
      <c r="AD142">
        <f t="shared" si="329"/>
        <v>1</v>
      </c>
      <c r="AE142" s="59">
        <f t="shared" si="330"/>
        <v>4.9056245199999996E-3</v>
      </c>
      <c r="AF142" s="59">
        <f t="shared" si="331"/>
        <v>4.1758461800000006E-3</v>
      </c>
      <c r="AG142" s="59">
        <f t="shared" si="332"/>
        <v>4.1758461800000006E-3</v>
      </c>
      <c r="AH142">
        <f t="shared" si="333"/>
        <v>1</v>
      </c>
      <c r="AI142" s="59">
        <f t="shared" si="334"/>
        <v>4.1758461800000006E-3</v>
      </c>
      <c r="AJ142" s="59">
        <f t="shared" si="335"/>
        <v>0</v>
      </c>
      <c r="AK142" s="59">
        <f t="shared" si="336"/>
        <v>0</v>
      </c>
      <c r="AL142" s="59">
        <f t="shared" si="337"/>
        <v>0</v>
      </c>
      <c r="AM142" s="12">
        <f t="shared" si="438"/>
        <v>0.27075054695893086</v>
      </c>
      <c r="AN142" s="12">
        <f t="shared" si="439"/>
        <v>0</v>
      </c>
      <c r="AO142" s="66">
        <f t="shared" si="338"/>
        <v>1.6310731786120975E-4</v>
      </c>
      <c r="AP142" s="66">
        <f t="shared" si="339"/>
        <v>3.9972011447512286E-5</v>
      </c>
      <c r="AQ142" s="59">
        <f t="shared" si="340"/>
        <v>1.3282005219651426E-3</v>
      </c>
      <c r="AR142" s="59">
        <f t="shared" si="341"/>
        <v>1.1306126372513622E-3</v>
      </c>
      <c r="AS142" s="59">
        <f t="shared" si="342"/>
        <v>0</v>
      </c>
      <c r="AT142" s="12">
        <f t="shared" si="343"/>
        <v>0.26808865447040564</v>
      </c>
      <c r="AU142" s="59">
        <f t="shared" si="440"/>
        <v>7.3725747729014302E-18</v>
      </c>
      <c r="AV142" s="59">
        <f t="shared" si="441"/>
        <v>0</v>
      </c>
      <c r="AW142" s="70">
        <f t="shared" si="344"/>
        <v>0</v>
      </c>
      <c r="AX142" s="20">
        <f t="shared" si="345"/>
        <v>200000</v>
      </c>
      <c r="AY142" s="20">
        <f t="shared" si="346"/>
        <v>0</v>
      </c>
      <c r="AZ142" s="20">
        <f t="shared" si="347"/>
        <v>0</v>
      </c>
      <c r="BA142" s="20">
        <f t="shared" si="348"/>
        <v>200000</v>
      </c>
      <c r="BB142" s="36">
        <f t="shared" si="349"/>
        <v>1</v>
      </c>
      <c r="BC142" s="36">
        <f t="shared" si="350"/>
        <v>0</v>
      </c>
      <c r="BD142" s="80">
        <f t="shared" si="351"/>
        <v>32.62146357224195</v>
      </c>
      <c r="BE142" s="36">
        <f t="shared" si="352"/>
        <v>0</v>
      </c>
      <c r="BF142" s="36">
        <f t="shared" si="353"/>
        <v>0</v>
      </c>
      <c r="BG142" s="36">
        <f t="shared" si="354"/>
        <v>32.62146357224195</v>
      </c>
      <c r="BH142" s="36">
        <f t="shared" si="355"/>
        <v>7.9944022895024576</v>
      </c>
      <c r="BI142" s="36">
        <f t="shared" si="356"/>
        <v>0</v>
      </c>
      <c r="BJ142" s="36">
        <f t="shared" si="357"/>
        <v>0</v>
      </c>
      <c r="BK142" s="36">
        <f t="shared" si="358"/>
        <v>7.9944022895024576</v>
      </c>
      <c r="BL142" s="68">
        <f ca="1">IF(OR(AT142=0,E142&gt;ProjTerm),0,VLOOKUP(D142,'Life Events'!$AE$5:$AI$1206,5,FALSE))</f>
        <v>2.8181482331411318E-3</v>
      </c>
      <c r="BM142" s="93">
        <f t="shared" ca="1" si="359"/>
        <v>2.8181482331411318E-3</v>
      </c>
      <c r="BN142" s="93">
        <f t="shared" ca="1" si="360"/>
        <v>7.5551356792095698E-4</v>
      </c>
      <c r="BO142" s="36">
        <f t="shared" ca="1" si="361"/>
        <v>0.11495666838659167</v>
      </c>
      <c r="BP142" s="36">
        <f t="shared" si="362"/>
        <v>1.6979377617650056E-2</v>
      </c>
      <c r="BQ142" s="36">
        <f t="shared" si="363"/>
        <v>98.304629787714816</v>
      </c>
      <c r="BR142" s="36">
        <f t="shared" si="364"/>
        <v>154.78110000000001</v>
      </c>
      <c r="BS142" s="36">
        <f t="shared" si="365"/>
        <v>152.15698733635267</v>
      </c>
      <c r="BT142" s="36">
        <f t="shared" si="366"/>
        <v>40.791562003273341</v>
      </c>
      <c r="BU142" s="70" cm="1">
        <f t="array" ref="BU142">IF(AND(ActInt=1,$J142=0),INDEX(Tbl_FwdNom,$B142-IVP,MATCH(ValnDt,Tbl_FwdNom_Cols)),INDEX(Tbl_FwdNom,$B142,MATCH(StartDt,Tbl_FwdNom_Cols)))</f>
        <v>19.114057083999999</v>
      </c>
      <c r="BV142" s="70" cm="1">
        <f t="array" ref="BV142">INDEX(Tbl_FwdReal,$B142,MATCH(StartDt,Tbl_FwdReal_Cols))</f>
        <v>5.0954765000000002</v>
      </c>
      <c r="BW142" s="70" cm="1">
        <f t="array" ref="BW142">IF(RunType&lt;&gt;"OPN",INDEX(Tbl_FwdReal,$B142,MATCH(ValnDt,Tbl_FwdReal_Cols)),IF(AND($J142=0,ActInt=1),INDEX(Tbl_FwdReal,$B142-IVP,MATCH(ValnDt,Tbl_FwdReal_Cols)),-999))*$K142</f>
        <v>5.0954765000000002</v>
      </c>
      <c r="BX142" s="70">
        <f t="shared" si="367"/>
        <v>5.0954764999999999E-2</v>
      </c>
      <c r="BY142" s="70">
        <f t="shared" si="442"/>
        <v>0.13338900065789239</v>
      </c>
      <c r="BZ142" s="64">
        <f t="shared" si="455"/>
        <v>1.0488982716395201E-2</v>
      </c>
      <c r="CA142" s="70" cm="1">
        <f t="array" ref="CA142">IF($J142=1,CA141*(1+INDEX(Tbl_CPI,$B142,MATCH(IF(RunType="OPN",StartDt,ValnDt),Tbl_CPI_Cols))),0)</f>
        <v>0</v>
      </c>
      <c r="CB142" s="70">
        <f t="shared" si="443"/>
        <v>1.9678895041431843</v>
      </c>
      <c r="CC142" s="70">
        <f t="shared" si="444"/>
        <v>1.9356222280072404</v>
      </c>
      <c r="CD142" s="36">
        <f t="shared" si="368"/>
        <v>11.976819812669763</v>
      </c>
      <c r="CE142" s="36">
        <f t="shared" si="369"/>
        <v>1.5748248189312499</v>
      </c>
      <c r="CF142" s="36">
        <f t="shared" si="370"/>
        <v>0</v>
      </c>
      <c r="CG142" s="36">
        <f t="shared" si="371"/>
        <v>3.6691151961990331</v>
      </c>
      <c r="CH142" s="36">
        <f t="shared" si="372"/>
        <v>3.2427305151088981</v>
      </c>
      <c r="CI142" s="36">
        <f t="shared" si="373"/>
        <v>0</v>
      </c>
      <c r="CJ142" s="36">
        <f t="shared" si="374"/>
        <v>0</v>
      </c>
      <c r="CK142" s="36">
        <f t="shared" si="375"/>
        <v>0</v>
      </c>
      <c r="CL142" s="36">
        <f t="shared" si="376"/>
        <v>0.42638468109013516</v>
      </c>
      <c r="CM142" s="36">
        <f t="shared" si="377"/>
        <v>3.6691151961990331</v>
      </c>
      <c r="CN142" s="36">
        <f t="shared" ca="1" si="378"/>
        <v>-7.7718850759992131E-2</v>
      </c>
      <c r="CO142" s="20">
        <f t="shared" si="379"/>
        <v>120000</v>
      </c>
      <c r="CP142" s="20">
        <f t="shared" si="380"/>
        <v>2</v>
      </c>
      <c r="CQ142" s="64">
        <f t="shared" si="381"/>
        <v>2.2629113399999998E-3</v>
      </c>
      <c r="CR142" s="64">
        <f t="shared" si="382"/>
        <v>1.0183101029999999E-2</v>
      </c>
      <c r="CS142" s="36">
        <f t="shared" si="383"/>
        <v>27.700325129633399</v>
      </c>
      <c r="CT142" s="36">
        <f t="shared" si="384"/>
        <v>19.572878143345168</v>
      </c>
      <c r="CU142" s="36">
        <f t="shared" si="385"/>
        <v>4.7966413737014744</v>
      </c>
      <c r="CV142" s="36">
        <f t="shared" si="445"/>
        <v>24.369519517046641</v>
      </c>
      <c r="CW142" s="36">
        <f t="shared" si="386"/>
        <v>0</v>
      </c>
      <c r="CX142" s="36">
        <f t="shared" si="387"/>
        <v>0</v>
      </c>
      <c r="CY142" s="36">
        <f t="shared" si="388"/>
        <v>0</v>
      </c>
      <c r="CZ142" s="36">
        <f t="shared" si="446"/>
        <v>0</v>
      </c>
      <c r="DA142" s="64">
        <f t="shared" si="389"/>
        <v>1.4682689648682468E-2</v>
      </c>
      <c r="DB142" s="70">
        <f t="shared" si="447"/>
        <v>0.98552977221503002</v>
      </c>
      <c r="DC142" s="70">
        <f>PRODUCT($DB$8:DB142)</f>
        <v>0.29424690142279075</v>
      </c>
      <c r="DD142" s="36">
        <f t="shared" si="390"/>
        <v>1835.8014873442187</v>
      </c>
      <c r="DE142" s="36">
        <f t="shared" si="391"/>
        <v>2262.168617163029</v>
      </c>
      <c r="DF142" s="36">
        <f t="shared" si="392"/>
        <v>379.86627645702771</v>
      </c>
      <c r="DG142" s="36">
        <f t="shared" si="393"/>
        <v>1.1044971511991317</v>
      </c>
      <c r="DH142" s="36">
        <f t="shared" ca="1" si="394"/>
        <v>1.9593747667651815</v>
      </c>
      <c r="DI142" s="36">
        <f t="shared" si="395"/>
        <v>225.16291086617031</v>
      </c>
      <c r="DJ142" s="36">
        <f t="shared" ca="1" si="396"/>
        <v>1032.2511947575742</v>
      </c>
      <c r="DK142" s="36">
        <f t="shared" si="397"/>
        <v>0</v>
      </c>
      <c r="DL142" s="36">
        <f t="shared" si="398"/>
        <v>0</v>
      </c>
      <c r="DM142" s="36">
        <f t="shared" ca="1" si="399"/>
        <v>1032.2511947575742</v>
      </c>
      <c r="DN142" s="36">
        <f t="shared" ca="1" si="448"/>
        <v>1032.2511947575788</v>
      </c>
      <c r="DO142" s="64" cm="1">
        <f t="array" ref="DO142">IFERROR(INDEX(Tbl_FwdNom,$B142,MATCH(LIDt,Tbl_FwdNom_Cols,0)),0)</f>
        <v>14.08114533</v>
      </c>
      <c r="DP142" s="64">
        <f t="shared" ca="1" si="449"/>
        <v>24.015782560000002</v>
      </c>
      <c r="DQ142" s="64">
        <f t="shared" ca="1" si="400"/>
        <v>1.8098380259778279E-2</v>
      </c>
      <c r="DR142" s="70">
        <f t="shared" ca="1" si="401"/>
        <v>0.98222334834167957</v>
      </c>
      <c r="DS142" s="70">
        <f ca="1">PRODUCT($DR$8:DR142)</f>
        <v>0.2703867551651063</v>
      </c>
      <c r="DT142" s="36">
        <f t="shared" ca="1" si="402"/>
        <v>2429.3473448194777</v>
      </c>
      <c r="DU142" s="36">
        <f t="shared" ca="1" si="403"/>
        <v>392.29082251084373</v>
      </c>
      <c r="DV142" s="36">
        <f t="shared" ca="1" si="404"/>
        <v>1.1795799234358084</v>
      </c>
      <c r="DW142" s="36">
        <f t="shared" ca="1" si="405"/>
        <v>1.93219822344568</v>
      </c>
      <c r="DX142" s="36">
        <f t="shared" ca="1" si="406"/>
        <v>1883.2187720737775</v>
      </c>
      <c r="DY142" s="36">
        <f t="shared" ca="1" si="407"/>
        <v>19.91351034533669</v>
      </c>
      <c r="DZ142" s="36">
        <f t="shared" ca="1" si="408"/>
        <v>216.58379113099991</v>
      </c>
      <c r="EA142" s="36">
        <f t="shared" ca="1" si="409"/>
        <v>0</v>
      </c>
      <c r="EB142" s="36">
        <f t="shared" ca="1" si="410"/>
        <v>1175.6693150328902</v>
      </c>
      <c r="EC142" s="36">
        <f t="shared" ca="1" si="411"/>
        <v>0</v>
      </c>
      <c r="ED142" s="36">
        <f t="shared" ca="1" si="412"/>
        <v>0</v>
      </c>
      <c r="EE142" s="36">
        <f t="shared" ca="1" si="450"/>
        <v>0</v>
      </c>
      <c r="EF142" s="36">
        <f t="shared" ca="1" si="413"/>
        <v>1175.6693150328902</v>
      </c>
      <c r="EG142" s="64"/>
      <c r="EH142" s="64"/>
      <c r="EI142" s="64"/>
      <c r="EJ142" s="70"/>
      <c r="EK142" s="70"/>
      <c r="EL142" s="70"/>
      <c r="EM142" s="70"/>
      <c r="EN142" s="70"/>
      <c r="EO142" s="36">
        <f t="shared" ca="1" si="414"/>
        <v>14.935785309975856</v>
      </c>
      <c r="EP142" s="36">
        <f t="shared" ca="1" si="415"/>
        <v>0</v>
      </c>
      <c r="EQ142" s="36">
        <f t="shared" si="416"/>
        <v>70.519672593412608</v>
      </c>
      <c r="ER142" s="36">
        <f t="shared" si="417"/>
        <v>11.004326497572578</v>
      </c>
      <c r="ES142" s="36">
        <f t="shared" si="418"/>
        <v>-10.049489427975102</v>
      </c>
      <c r="ET142" s="36">
        <f t="shared" ca="1" si="419"/>
        <v>0</v>
      </c>
      <c r="EU142" s="36">
        <f t="shared" ca="1" si="451"/>
        <v>11.004326497572578</v>
      </c>
      <c r="EV142" s="36">
        <f t="shared" si="420"/>
        <v>3.7167821827007428</v>
      </c>
      <c r="EW142" s="36">
        <f t="shared" si="421"/>
        <v>92.181045705388101</v>
      </c>
      <c r="EX142" s="36">
        <f t="shared" ca="1" si="452"/>
        <v>177.42182697907401</v>
      </c>
      <c r="EY142" s="36">
        <f t="shared" si="422"/>
        <v>0</v>
      </c>
      <c r="EZ142" s="36">
        <f t="shared" si="423"/>
        <v>0</v>
      </c>
      <c r="FA142" s="36">
        <f t="shared" si="424"/>
        <v>0</v>
      </c>
      <c r="FB142" s="36">
        <f t="shared" si="425"/>
        <v>0</v>
      </c>
      <c r="FC142" s="36">
        <f t="shared" si="453"/>
        <v>0</v>
      </c>
      <c r="FD142" s="36">
        <f t="shared" si="426"/>
        <v>0</v>
      </c>
      <c r="FE142" s="36">
        <f t="shared" si="427"/>
        <v>0</v>
      </c>
      <c r="FF142" s="36">
        <f t="shared" si="454"/>
        <v>0</v>
      </c>
      <c r="FG142" s="36">
        <f t="shared" ca="1" si="428"/>
        <v>177.42182697907401</v>
      </c>
      <c r="FH142" s="36">
        <f t="shared" ca="1" si="429"/>
        <v>2.6050296224359819</v>
      </c>
      <c r="FI142" s="36">
        <f t="shared" ca="1" si="430"/>
        <v>-2.765517705295256</v>
      </c>
      <c r="FJ142" s="36">
        <f t="shared" ca="1" si="431"/>
        <v>188.72572021394114</v>
      </c>
      <c r="FK142" s="36">
        <f t="shared" si="432"/>
        <v>0</v>
      </c>
      <c r="FL142" s="36">
        <f t="shared" si="433"/>
        <v>0</v>
      </c>
      <c r="FM142" s="36">
        <f t="shared" ca="1" si="434"/>
        <v>0</v>
      </c>
      <c r="FN142" s="36">
        <f t="shared" ca="1" si="456"/>
        <v>188.72572021394114</v>
      </c>
    </row>
    <row r="143" spans="2:170" x14ac:dyDescent="0.25">
      <c r="B143" s="2">
        <v>135</v>
      </c>
      <c r="C143" s="2">
        <f t="shared" si="307"/>
        <v>12</v>
      </c>
      <c r="D143" s="2">
        <f t="shared" si="303"/>
        <v>159</v>
      </c>
      <c r="E143" s="2">
        <f t="shared" si="308"/>
        <v>14</v>
      </c>
      <c r="F143" s="189">
        <f t="shared" si="304"/>
        <v>49826</v>
      </c>
      <c r="G143" s="2">
        <f t="shared" si="309"/>
        <v>5</v>
      </c>
      <c r="H143" s="187">
        <f t="shared" si="311"/>
        <v>45.833333333333336</v>
      </c>
      <c r="I143" s="186">
        <f t="shared" si="310"/>
        <v>45</v>
      </c>
      <c r="J143" s="2">
        <f t="shared" si="312"/>
        <v>0</v>
      </c>
      <c r="K143" s="2">
        <f t="shared" si="313"/>
        <v>1</v>
      </c>
      <c r="L143">
        <f t="shared" si="314"/>
        <v>2</v>
      </c>
      <c r="M143" s="190">
        <f t="shared" si="435"/>
        <v>1.60115868E-3</v>
      </c>
      <c r="N143">
        <f t="shared" si="315"/>
        <v>1</v>
      </c>
      <c r="O143">
        <f t="shared" si="316"/>
        <v>100</v>
      </c>
      <c r="P143" s="58">
        <f t="shared" si="317"/>
        <v>7.2052140599999995E-3</v>
      </c>
      <c r="Q143" s="106">
        <f t="shared" si="318"/>
        <v>7.2052140599999995E-3</v>
      </c>
      <c r="R143" s="59">
        <f t="shared" si="319"/>
        <v>7.2052140599999995E-3</v>
      </c>
      <c r="S143" s="32">
        <f t="shared" si="436"/>
        <v>6.0242654980102728E-4</v>
      </c>
      <c r="T143">
        <f t="shared" si="320"/>
        <v>1</v>
      </c>
      <c r="U143" s="32">
        <f t="shared" si="437"/>
        <v>3.9337140000000003E-4</v>
      </c>
      <c r="V143">
        <f t="shared" si="321"/>
        <v>1</v>
      </c>
      <c r="W143">
        <f t="shared" si="322"/>
        <v>100</v>
      </c>
      <c r="X143" s="58">
        <f t="shared" si="323"/>
        <v>1.7701713E-3</v>
      </c>
      <c r="Y143" s="58">
        <f t="shared" si="324"/>
        <v>1.7701713E-3</v>
      </c>
      <c r="Z143" s="32">
        <f t="shared" si="325"/>
        <v>1.7701713E-3</v>
      </c>
      <c r="AA143" s="32">
        <f t="shared" si="326"/>
        <v>1.4763409306639552E-4</v>
      </c>
      <c r="AB143" s="59">
        <f t="shared" si="327"/>
        <v>4.9056245199999996E-3</v>
      </c>
      <c r="AC143" s="59">
        <f t="shared" si="328"/>
        <v>4.9056245199999996E-3</v>
      </c>
      <c r="AD143">
        <f t="shared" si="329"/>
        <v>1</v>
      </c>
      <c r="AE143" s="59">
        <f t="shared" si="330"/>
        <v>4.9056245199999996E-3</v>
      </c>
      <c r="AF143" s="59">
        <f t="shared" si="331"/>
        <v>4.1758461800000006E-3</v>
      </c>
      <c r="AG143" s="59">
        <f t="shared" si="332"/>
        <v>4.1758461800000006E-3</v>
      </c>
      <c r="AH143">
        <f t="shared" si="333"/>
        <v>1</v>
      </c>
      <c r="AI143" s="59">
        <f t="shared" si="334"/>
        <v>4.1758461800000006E-3</v>
      </c>
      <c r="AJ143" s="59">
        <f t="shared" si="335"/>
        <v>0</v>
      </c>
      <c r="AK143" s="59">
        <f t="shared" si="336"/>
        <v>0</v>
      </c>
      <c r="AL143" s="59">
        <f t="shared" si="337"/>
        <v>0</v>
      </c>
      <c r="AM143" s="12">
        <f t="shared" si="438"/>
        <v>0.26808865447040564</v>
      </c>
      <c r="AN143" s="12">
        <f t="shared" si="439"/>
        <v>0</v>
      </c>
      <c r="AO143" s="66">
        <f t="shared" si="338"/>
        <v>1.615037231534062E-4</v>
      </c>
      <c r="AP143" s="66">
        <f t="shared" si="339"/>
        <v>3.9579025364128619E-5</v>
      </c>
      <c r="AQ143" s="59">
        <f t="shared" si="340"/>
        <v>1.3151422769038293E-3</v>
      </c>
      <c r="AR143" s="59">
        <f t="shared" si="341"/>
        <v>1.1194969836715834E-3</v>
      </c>
      <c r="AS143" s="59">
        <f t="shared" si="342"/>
        <v>0</v>
      </c>
      <c r="AT143" s="12">
        <f t="shared" si="343"/>
        <v>0.26545293246131269</v>
      </c>
      <c r="AU143" s="59">
        <f t="shared" si="440"/>
        <v>0</v>
      </c>
      <c r="AV143" s="59">
        <f t="shared" si="441"/>
        <v>-8.0230960763927328E-18</v>
      </c>
      <c r="AW143" s="70">
        <f t="shared" si="344"/>
        <v>0</v>
      </c>
      <c r="AX143" s="20">
        <f t="shared" si="345"/>
        <v>200000</v>
      </c>
      <c r="AY143" s="20">
        <f t="shared" si="346"/>
        <v>0</v>
      </c>
      <c r="AZ143" s="20">
        <f t="shared" si="347"/>
        <v>0</v>
      </c>
      <c r="BA143" s="20">
        <f t="shared" si="348"/>
        <v>200000</v>
      </c>
      <c r="BB143" s="36">
        <f t="shared" si="349"/>
        <v>1</v>
      </c>
      <c r="BC143" s="36">
        <f t="shared" si="350"/>
        <v>0</v>
      </c>
      <c r="BD143" s="80">
        <f t="shared" si="351"/>
        <v>32.300744630681244</v>
      </c>
      <c r="BE143" s="36">
        <f t="shared" si="352"/>
        <v>0</v>
      </c>
      <c r="BF143" s="36">
        <f t="shared" si="353"/>
        <v>0</v>
      </c>
      <c r="BG143" s="36">
        <f t="shared" si="354"/>
        <v>32.300744630681244</v>
      </c>
      <c r="BH143" s="36">
        <f t="shared" si="355"/>
        <v>7.9158050728257239</v>
      </c>
      <c r="BI143" s="36">
        <f t="shared" si="356"/>
        <v>0</v>
      </c>
      <c r="BJ143" s="36">
        <f t="shared" si="357"/>
        <v>0</v>
      </c>
      <c r="BK143" s="36">
        <f t="shared" si="358"/>
        <v>7.9158050728257239</v>
      </c>
      <c r="BL143" s="68">
        <f ca="1">IF(OR(AT143=0,E143&gt;ProjTerm),0,VLOOKUP(D143,'Life Events'!$AE$5:$AI$1206,5,FALSE))</f>
        <v>2.8181482331411322E-3</v>
      </c>
      <c r="BM143" s="93">
        <f t="shared" ca="1" si="359"/>
        <v>2.8181482331411322E-3</v>
      </c>
      <c r="BN143" s="93">
        <f t="shared" ca="1" si="360"/>
        <v>7.4808571259798063E-4</v>
      </c>
      <c r="BO143" s="36">
        <f t="shared" ca="1" si="361"/>
        <v>0.11382651469581553</v>
      </c>
      <c r="BP143" s="36">
        <f t="shared" si="362"/>
        <v>1.6812444334419745E-2</v>
      </c>
      <c r="BQ143" s="36">
        <f t="shared" si="363"/>
        <v>98.304669858296705</v>
      </c>
      <c r="BR143" s="36">
        <f t="shared" si="364"/>
        <v>154.78110000000001</v>
      </c>
      <c r="BS143" s="36">
        <f t="shared" si="365"/>
        <v>152.1570493580401</v>
      </c>
      <c r="BT143" s="36">
        <f t="shared" si="366"/>
        <v>40.390534946752439</v>
      </c>
      <c r="BU143" s="70" cm="1">
        <f t="array" ref="BU143">IF(AND(ActInt=1,$J143=0),INDEX(Tbl_FwdNom,$B143-IVP,MATCH(ValnDt,Tbl_FwdNom_Cols)),INDEX(Tbl_FwdNom,$B143,MATCH(StartDt,Tbl_FwdNom_Cols)))</f>
        <v>19.225660810000001</v>
      </c>
      <c r="BV143" s="70" cm="1">
        <f t="array" ref="BV143">INDEX(Tbl_FwdReal,$B143,MATCH(StartDt,Tbl_FwdReal_Cols))</f>
        <v>5.0966750799999998</v>
      </c>
      <c r="BW143" s="70" cm="1">
        <f t="array" ref="BW143">IF(RunType&lt;&gt;"OPN",INDEX(Tbl_FwdReal,$B143,MATCH(ValnDt,Tbl_FwdReal_Cols)),IF(AND($J143=0,ActInt=1),INDEX(Tbl_FwdReal,$B143-IVP,MATCH(ValnDt,Tbl_FwdReal_Cols)),-999))*$K143</f>
        <v>5.0966750799999998</v>
      </c>
      <c r="BX143" s="70">
        <f t="shared" si="367"/>
        <v>5.0966750799999995E-2</v>
      </c>
      <c r="BY143" s="70">
        <f t="shared" si="442"/>
        <v>0.13443798977698362</v>
      </c>
      <c r="BZ143" s="64">
        <f t="shared" si="455"/>
        <v>1.0566886431232492E-2</v>
      </c>
      <c r="CA143" s="70" cm="1">
        <f t="array" ref="CA143">IF($J143=1,CA142*(1+INDEX(Tbl_CPI,$B143,MATCH(IF(RunType="OPN",StartDt,ValnDt),Tbl_CPI_Cols))),0)</f>
        <v>0</v>
      </c>
      <c r="CB143" s="70">
        <f t="shared" si="443"/>
        <v>1.9886839690426799</v>
      </c>
      <c r="CC143" s="70">
        <f t="shared" si="444"/>
        <v>1.9356222280072404</v>
      </c>
      <c r="CD143" s="36">
        <f t="shared" si="368"/>
        <v>11.976820697719242</v>
      </c>
      <c r="CE143" s="36">
        <f t="shared" si="369"/>
        <v>1.5748254608557151</v>
      </c>
      <c r="CF143" s="36">
        <f t="shared" si="370"/>
        <v>0</v>
      </c>
      <c r="CG143" s="36">
        <f t="shared" si="371"/>
        <v>3.6330425845114016</v>
      </c>
      <c r="CH143" s="36">
        <f t="shared" si="372"/>
        <v>3.2108497456848566</v>
      </c>
      <c r="CI143" s="36">
        <f t="shared" si="373"/>
        <v>0</v>
      </c>
      <c r="CJ143" s="36">
        <f t="shared" si="374"/>
        <v>0</v>
      </c>
      <c r="CK143" s="36">
        <f t="shared" si="375"/>
        <v>0</v>
      </c>
      <c r="CL143" s="36">
        <f t="shared" si="376"/>
        <v>0.42219283882654512</v>
      </c>
      <c r="CM143" s="36">
        <f t="shared" si="377"/>
        <v>3.6330425845114016</v>
      </c>
      <c r="CN143" s="36">
        <f t="shared" ca="1" si="378"/>
        <v>-7.6971172884075401E-2</v>
      </c>
      <c r="CO143" s="20">
        <f t="shared" si="379"/>
        <v>120000</v>
      </c>
      <c r="CP143" s="20">
        <f t="shared" si="380"/>
        <v>2</v>
      </c>
      <c r="CQ143" s="64">
        <f t="shared" si="381"/>
        <v>2.2629113399999998E-3</v>
      </c>
      <c r="CR143" s="64">
        <f t="shared" si="382"/>
        <v>1.0183101029999999E-2</v>
      </c>
      <c r="CS143" s="36">
        <f t="shared" si="383"/>
        <v>27.427988514913793</v>
      </c>
      <c r="CT143" s="36">
        <f t="shared" si="384"/>
        <v>19.380446778408743</v>
      </c>
      <c r="CU143" s="36">
        <f t="shared" si="385"/>
        <v>4.7494830436954345</v>
      </c>
      <c r="CV143" s="36">
        <f t="shared" si="445"/>
        <v>24.129929822104177</v>
      </c>
      <c r="CW143" s="36">
        <f t="shared" si="386"/>
        <v>0</v>
      </c>
      <c r="CX143" s="36">
        <f t="shared" si="387"/>
        <v>0</v>
      </c>
      <c r="CY143" s="36">
        <f t="shared" si="388"/>
        <v>0</v>
      </c>
      <c r="CZ143" s="36">
        <f t="shared" si="446"/>
        <v>0</v>
      </c>
      <c r="DA143" s="64">
        <f t="shared" si="389"/>
        <v>1.4761881090994633E-2</v>
      </c>
      <c r="DB143" s="70">
        <f t="shared" si="447"/>
        <v>0.98545286202993376</v>
      </c>
      <c r="DC143" s="70">
        <f>PRODUCT($DB$8:DB143)</f>
        <v>0.28996645115052894</v>
      </c>
      <c r="DD143" s="36">
        <f t="shared" si="390"/>
        <v>1822.5108356603125</v>
      </c>
      <c r="DE143" s="36">
        <f t="shared" si="391"/>
        <v>2263.2617366666882</v>
      </c>
      <c r="DF143" s="36">
        <f t="shared" si="392"/>
        <v>377.55801218773951</v>
      </c>
      <c r="DG143" s="36">
        <f t="shared" si="393"/>
        <v>1.1039891624760558</v>
      </c>
      <c r="DH143" s="36">
        <f t="shared" ca="1" si="394"/>
        <v>1.874472309389049</v>
      </c>
      <c r="DI143" s="36">
        <f t="shared" si="395"/>
        <v>224.80006585533647</v>
      </c>
      <c r="DJ143" s="36">
        <f t="shared" ca="1" si="396"/>
        <v>1043.879462196365</v>
      </c>
      <c r="DK143" s="36">
        <f t="shared" si="397"/>
        <v>0</v>
      </c>
      <c r="DL143" s="36">
        <f t="shared" si="398"/>
        <v>0</v>
      </c>
      <c r="DM143" s="36">
        <f t="shared" ca="1" si="399"/>
        <v>1043.879462196365</v>
      </c>
      <c r="DN143" s="36">
        <f t="shared" ca="1" si="448"/>
        <v>1043.8794621963686</v>
      </c>
      <c r="DO143" s="64" cm="1">
        <f t="array" ref="DO143">IFERROR(INDEX(Tbl_FwdNom,$B143,MATCH(LIDt,Tbl_FwdNom_Cols,0)),0)</f>
        <v>14.12686156</v>
      </c>
      <c r="DP143" s="64">
        <f t="shared" ca="1" si="449"/>
        <v>24.164174020000001</v>
      </c>
      <c r="DQ143" s="64">
        <f t="shared" ca="1" si="400"/>
        <v>1.8199842019664958E-2</v>
      </c>
      <c r="DR143" s="70">
        <f t="shared" ca="1" si="401"/>
        <v>0.98212547157386665</v>
      </c>
      <c r="DS143" s="70">
        <f ca="1">PRODUCT($DR$8:DR143)</f>
        <v>0.26555371942385764</v>
      </c>
      <c r="DT143" s="36">
        <f t="shared" ca="1" si="402"/>
        <v>2441.2603380754035</v>
      </c>
      <c r="DU143" s="36">
        <f t="shared" ca="1" si="403"/>
        <v>391.51464843347981</v>
      </c>
      <c r="DV143" s="36">
        <f t="shared" ca="1" si="404"/>
        <v>1.1842356473574889</v>
      </c>
      <c r="DW143" s="36">
        <f t="shared" ca="1" si="405"/>
        <v>1.8535374111672531</v>
      </c>
      <c r="DX143" s="36">
        <f t="shared" ca="1" si="406"/>
        <v>1877.1025212672353</v>
      </c>
      <c r="DY143" s="36">
        <f t="shared" ca="1" si="407"/>
        <v>19.846056405883758</v>
      </c>
      <c r="DZ143" s="36">
        <f t="shared" ca="1" si="408"/>
        <v>217.25629520979902</v>
      </c>
      <c r="EA143" s="36">
        <f t="shared" ca="1" si="409"/>
        <v>0</v>
      </c>
      <c r="EB143" s="36">
        <f t="shared" ca="1" si="410"/>
        <v>1193.4441186211404</v>
      </c>
      <c r="EC143" s="36">
        <f t="shared" ca="1" si="411"/>
        <v>0</v>
      </c>
      <c r="ED143" s="36">
        <f t="shared" ca="1" si="412"/>
        <v>0</v>
      </c>
      <c r="EE143" s="36">
        <f t="shared" ca="1" si="450"/>
        <v>0</v>
      </c>
      <c r="EF143" s="36">
        <f t="shared" ca="1" si="413"/>
        <v>1193.4441186211404</v>
      </c>
      <c r="EG143" s="64"/>
      <c r="EH143" s="64"/>
      <c r="EI143" s="64"/>
      <c r="EJ143" s="70"/>
      <c r="EK143" s="70"/>
      <c r="EL143" s="70"/>
      <c r="EM143" s="70"/>
      <c r="EN143" s="70"/>
      <c r="EO143" s="36">
        <f t="shared" ca="1" si="414"/>
        <v>15.184338850417374</v>
      </c>
      <c r="EP143" s="36">
        <f t="shared" ca="1" si="415"/>
        <v>0</v>
      </c>
      <c r="EQ143" s="36">
        <f t="shared" si="416"/>
        <v>70.487238649700259</v>
      </c>
      <c r="ER143" s="36">
        <f t="shared" si="417"/>
        <v>10.924658477090254</v>
      </c>
      <c r="ES143" s="36">
        <f t="shared" si="418"/>
        <v>-9.9767341412466131</v>
      </c>
      <c r="ET143" s="36">
        <f t="shared" ca="1" si="419"/>
        <v>0</v>
      </c>
      <c r="EU143" s="36">
        <f t="shared" ca="1" si="451"/>
        <v>10.924658477090254</v>
      </c>
      <c r="EV143" s="36">
        <f t="shared" si="420"/>
        <v>3.7107926710793078</v>
      </c>
      <c r="EW143" s="36">
        <f t="shared" si="421"/>
        <v>92.138649098344942</v>
      </c>
      <c r="EX143" s="36">
        <f t="shared" ca="1" si="452"/>
        <v>177.26133889621474</v>
      </c>
      <c r="EY143" s="36">
        <f t="shared" si="422"/>
        <v>0</v>
      </c>
      <c r="EZ143" s="36">
        <f t="shared" si="423"/>
        <v>0</v>
      </c>
      <c r="FA143" s="36">
        <f t="shared" si="424"/>
        <v>0</v>
      </c>
      <c r="FB143" s="36">
        <f t="shared" si="425"/>
        <v>0</v>
      </c>
      <c r="FC143" s="36">
        <f t="shared" si="453"/>
        <v>0</v>
      </c>
      <c r="FD143" s="36">
        <f t="shared" si="426"/>
        <v>0</v>
      </c>
      <c r="FE143" s="36">
        <f t="shared" si="427"/>
        <v>0</v>
      </c>
      <c r="FF143" s="36">
        <f t="shared" si="454"/>
        <v>0</v>
      </c>
      <c r="FG143" s="36">
        <f t="shared" ca="1" si="428"/>
        <v>177.26133889621474</v>
      </c>
      <c r="FH143" s="36">
        <f t="shared" ca="1" si="429"/>
        <v>2.6167108068164238</v>
      </c>
      <c r="FI143" s="36">
        <f t="shared" ca="1" si="430"/>
        <v>-2.7379832308102108</v>
      </c>
      <c r="FJ143" s="36">
        <f t="shared" ca="1" si="431"/>
        <v>189.42251527607215</v>
      </c>
      <c r="FK143" s="36">
        <f t="shared" si="432"/>
        <v>0</v>
      </c>
      <c r="FL143" s="36">
        <f t="shared" si="433"/>
        <v>0</v>
      </c>
      <c r="FM143" s="36">
        <f t="shared" ca="1" si="434"/>
        <v>0</v>
      </c>
      <c r="FN143" s="36">
        <f t="shared" ca="1" si="456"/>
        <v>189.42251527607215</v>
      </c>
    </row>
    <row r="144" spans="2:170" x14ac:dyDescent="0.25">
      <c r="B144" s="2">
        <v>136</v>
      </c>
      <c r="C144" s="2">
        <f t="shared" si="307"/>
        <v>12</v>
      </c>
      <c r="D144" s="2">
        <f t="shared" si="303"/>
        <v>160</v>
      </c>
      <c r="E144" s="2">
        <f t="shared" si="308"/>
        <v>14</v>
      </c>
      <c r="F144" s="189">
        <f t="shared" si="304"/>
        <v>49856</v>
      </c>
      <c r="G144" s="2">
        <f t="shared" si="309"/>
        <v>6</v>
      </c>
      <c r="H144" s="187">
        <f t="shared" si="311"/>
        <v>45.916666666666671</v>
      </c>
      <c r="I144" s="186">
        <f t="shared" si="310"/>
        <v>45</v>
      </c>
      <c r="J144" s="2">
        <f t="shared" si="312"/>
        <v>0</v>
      </c>
      <c r="K144" s="2">
        <f t="shared" si="313"/>
        <v>1</v>
      </c>
      <c r="L144">
        <f t="shared" si="314"/>
        <v>2</v>
      </c>
      <c r="M144" s="190">
        <f t="shared" si="435"/>
        <v>1.60115868E-3</v>
      </c>
      <c r="N144">
        <f t="shared" si="315"/>
        <v>1</v>
      </c>
      <c r="O144">
        <f t="shared" si="316"/>
        <v>100</v>
      </c>
      <c r="P144" s="58">
        <f t="shared" si="317"/>
        <v>7.2052140599999995E-3</v>
      </c>
      <c r="Q144" s="106">
        <f t="shared" si="318"/>
        <v>7.2052140599999995E-3</v>
      </c>
      <c r="R144" s="59">
        <f t="shared" si="319"/>
        <v>7.2052140599999995E-3</v>
      </c>
      <c r="S144" s="32">
        <f t="shared" si="436"/>
        <v>6.0242654980102728E-4</v>
      </c>
      <c r="T144">
        <f t="shared" si="320"/>
        <v>1</v>
      </c>
      <c r="U144" s="32">
        <f t="shared" si="437"/>
        <v>3.9337140000000003E-4</v>
      </c>
      <c r="V144">
        <f t="shared" si="321"/>
        <v>1</v>
      </c>
      <c r="W144">
        <f t="shared" si="322"/>
        <v>100</v>
      </c>
      <c r="X144" s="58">
        <f t="shared" si="323"/>
        <v>1.7701713E-3</v>
      </c>
      <c r="Y144" s="58">
        <f t="shared" si="324"/>
        <v>1.7701713E-3</v>
      </c>
      <c r="Z144" s="32">
        <f t="shared" si="325"/>
        <v>1.7701713E-3</v>
      </c>
      <c r="AA144" s="32">
        <f t="shared" si="326"/>
        <v>1.4763409306639552E-4</v>
      </c>
      <c r="AB144" s="59">
        <f t="shared" si="327"/>
        <v>4.9056245199999996E-3</v>
      </c>
      <c r="AC144" s="59">
        <f t="shared" si="328"/>
        <v>4.9056245199999996E-3</v>
      </c>
      <c r="AD144">
        <f t="shared" si="329"/>
        <v>1</v>
      </c>
      <c r="AE144" s="59">
        <f t="shared" si="330"/>
        <v>4.9056245199999996E-3</v>
      </c>
      <c r="AF144" s="59">
        <f t="shared" si="331"/>
        <v>4.1758461800000006E-3</v>
      </c>
      <c r="AG144" s="59">
        <f t="shared" si="332"/>
        <v>4.1758461800000006E-3</v>
      </c>
      <c r="AH144">
        <f t="shared" si="333"/>
        <v>1</v>
      </c>
      <c r="AI144" s="59">
        <f t="shared" si="334"/>
        <v>4.1758461800000006E-3</v>
      </c>
      <c r="AJ144" s="59">
        <f t="shared" si="335"/>
        <v>0</v>
      </c>
      <c r="AK144" s="59">
        <f t="shared" si="336"/>
        <v>0</v>
      </c>
      <c r="AL144" s="59">
        <f t="shared" si="337"/>
        <v>0</v>
      </c>
      <c r="AM144" s="12">
        <f t="shared" si="438"/>
        <v>0.26545293246131269</v>
      </c>
      <c r="AN144" s="12">
        <f t="shared" si="439"/>
        <v>0</v>
      </c>
      <c r="AO144" s="66">
        <f t="shared" si="338"/>
        <v>1.5991589423723372E-4</v>
      </c>
      <c r="AP144" s="66">
        <f t="shared" si="339"/>
        <v>3.9189902935741042E-5</v>
      </c>
      <c r="AQ144" s="59">
        <f t="shared" si="340"/>
        <v>1.3022124143881194E-3</v>
      </c>
      <c r="AR144" s="59">
        <f t="shared" si="341"/>
        <v>1.1084906139883707E-3</v>
      </c>
      <c r="AS144" s="59">
        <f t="shared" si="342"/>
        <v>0</v>
      </c>
      <c r="AT144" s="12">
        <f t="shared" si="343"/>
        <v>0.26284312363576323</v>
      </c>
      <c r="AU144" s="59">
        <f t="shared" si="440"/>
        <v>1.1709383462843448E-17</v>
      </c>
      <c r="AV144" s="59">
        <f t="shared" si="441"/>
        <v>0</v>
      </c>
      <c r="AW144" s="70">
        <f t="shared" si="344"/>
        <v>0</v>
      </c>
      <c r="AX144" s="20">
        <f t="shared" si="345"/>
        <v>200000</v>
      </c>
      <c r="AY144" s="20">
        <f t="shared" si="346"/>
        <v>0</v>
      </c>
      <c r="AZ144" s="20">
        <f t="shared" si="347"/>
        <v>0</v>
      </c>
      <c r="BA144" s="20">
        <f t="shared" si="348"/>
        <v>200000</v>
      </c>
      <c r="BB144" s="36">
        <f t="shared" si="349"/>
        <v>1</v>
      </c>
      <c r="BC144" s="36">
        <f t="shared" si="350"/>
        <v>0</v>
      </c>
      <c r="BD144" s="80">
        <f t="shared" si="351"/>
        <v>31.983178847446744</v>
      </c>
      <c r="BE144" s="36">
        <f t="shared" si="352"/>
        <v>0</v>
      </c>
      <c r="BF144" s="36">
        <f t="shared" si="353"/>
        <v>0</v>
      </c>
      <c r="BG144" s="36">
        <f t="shared" si="354"/>
        <v>31.983178847446744</v>
      </c>
      <c r="BH144" s="36">
        <f t="shared" si="355"/>
        <v>7.8379805871482082</v>
      </c>
      <c r="BI144" s="36">
        <f t="shared" si="356"/>
        <v>0</v>
      </c>
      <c r="BJ144" s="36">
        <f t="shared" si="357"/>
        <v>0</v>
      </c>
      <c r="BK144" s="36">
        <f t="shared" si="358"/>
        <v>7.8379805871482082</v>
      </c>
      <c r="BL144" s="68">
        <f ca="1">IF(OR(AT144=0,E144&gt;ProjTerm),0,VLOOKUP(D144,'Life Events'!$AE$5:$AI$1206,5,FALSE))</f>
        <v>2.8181482331411322E-3</v>
      </c>
      <c r="BM144" s="93">
        <f t="shared" ca="1" si="359"/>
        <v>2.8181482331411322E-3</v>
      </c>
      <c r="BN144" s="93">
        <f t="shared" ca="1" si="360"/>
        <v>7.4073088446742236E-4</v>
      </c>
      <c r="BO144" s="36">
        <f t="shared" ca="1" si="361"/>
        <v>0.11270750272172031</v>
      </c>
      <c r="BP144" s="36">
        <f t="shared" si="362"/>
        <v>1.6647152260995685E-2</v>
      </c>
      <c r="BQ144" s="36">
        <f t="shared" si="363"/>
        <v>98.304736994816508</v>
      </c>
      <c r="BR144" s="36">
        <f t="shared" si="364"/>
        <v>154.78110000000001</v>
      </c>
      <c r="BS144" s="36">
        <f t="shared" si="365"/>
        <v>152.15715327268393</v>
      </c>
      <c r="BT144" s="36">
        <f t="shared" si="366"/>
        <v>39.993461449717834</v>
      </c>
      <c r="BU144" s="70" cm="1">
        <f t="array" ref="BU144">IF(AND(ActInt=1,$J144=0),INDEX(Tbl_FwdNom,$B144-IVP,MATCH(ValnDt,Tbl_FwdNom_Cols)),INDEX(Tbl_FwdNom,$B144,MATCH(StartDt,Tbl_FwdNom_Cols)))</f>
        <v>19.339149353</v>
      </c>
      <c r="BV144" s="70" cm="1">
        <f t="array" ref="BV144">INDEX(Tbl_FwdReal,$B144,MATCH(StartDt,Tbl_FwdReal_Cols))</f>
        <v>5.0978936409999998</v>
      </c>
      <c r="BW144" s="70" cm="1">
        <f t="array" ref="BW144">IF(RunType&lt;&gt;"OPN",INDEX(Tbl_FwdReal,$B144,MATCH(ValnDt,Tbl_FwdReal_Cols)),IF(AND($J144=0,ActInt=1),INDEX(Tbl_FwdReal,$B144-IVP,MATCH(ValnDt,Tbl_FwdReal_Cols)),-999))*$K144</f>
        <v>5.0978936409999998</v>
      </c>
      <c r="BX144" s="70">
        <f t="shared" si="367"/>
        <v>5.0978936409999995E-2</v>
      </c>
      <c r="BY144" s="70">
        <f t="shared" si="442"/>
        <v>0.1355046730112992</v>
      </c>
      <c r="BZ144" s="64">
        <f t="shared" si="455"/>
        <v>1.064603652500784E-2</v>
      </c>
      <c r="CA144" s="70" cm="1">
        <f t="array" ref="CA144">IF($J144=1,CA143*(1+INDEX(Tbl_CPI,$B144,MATCH(IF(RunType="OPN",StartDt,ValnDt),Tbl_CPI_Cols))),0)</f>
        <v>0</v>
      </c>
      <c r="CB144" s="70">
        <f t="shared" si="443"/>
        <v>2.009855571213806</v>
      </c>
      <c r="CC144" s="70">
        <f t="shared" si="444"/>
        <v>1.9356222280072404</v>
      </c>
      <c r="CD144" s="36">
        <f t="shared" si="368"/>
        <v>11.976822180581209</v>
      </c>
      <c r="CE144" s="36">
        <f t="shared" si="369"/>
        <v>1.5748265363722787</v>
      </c>
      <c r="CF144" s="36">
        <f t="shared" si="370"/>
        <v>0</v>
      </c>
      <c r="CG144" s="36">
        <f t="shared" si="371"/>
        <v>3.5973248916008886</v>
      </c>
      <c r="CH144" s="36">
        <f t="shared" si="372"/>
        <v>3.1792825694029756</v>
      </c>
      <c r="CI144" s="36">
        <f t="shared" si="373"/>
        <v>0</v>
      </c>
      <c r="CJ144" s="36">
        <f t="shared" si="374"/>
        <v>0</v>
      </c>
      <c r="CK144" s="36">
        <f t="shared" si="375"/>
        <v>0</v>
      </c>
      <c r="CL144" s="36">
        <f t="shared" si="376"/>
        <v>0.41804232219791349</v>
      </c>
      <c r="CM144" s="36">
        <f t="shared" si="377"/>
        <v>3.5973248916008886</v>
      </c>
      <c r="CN144" s="36">
        <f t="shared" ca="1" si="378"/>
        <v>-7.6241664662156886E-2</v>
      </c>
      <c r="CO144" s="20">
        <f t="shared" si="379"/>
        <v>120000</v>
      </c>
      <c r="CP144" s="20">
        <f t="shared" si="380"/>
        <v>2</v>
      </c>
      <c r="CQ144" s="64">
        <f t="shared" si="381"/>
        <v>2.2629113399999998E-3</v>
      </c>
      <c r="CR144" s="64">
        <f t="shared" si="382"/>
        <v>1.0183101029999999E-2</v>
      </c>
      <c r="CS144" s="36">
        <f t="shared" si="383"/>
        <v>27.158329386157607</v>
      </c>
      <c r="CT144" s="36">
        <f t="shared" si="384"/>
        <v>19.189907308468047</v>
      </c>
      <c r="CU144" s="36">
        <f t="shared" si="385"/>
        <v>4.7027883522889251</v>
      </c>
      <c r="CV144" s="36">
        <f t="shared" si="445"/>
        <v>23.892695660756971</v>
      </c>
      <c r="CW144" s="36">
        <f t="shared" si="386"/>
        <v>0</v>
      </c>
      <c r="CX144" s="36">
        <f t="shared" si="387"/>
        <v>0</v>
      </c>
      <c r="CY144" s="36">
        <f t="shared" si="388"/>
        <v>0</v>
      </c>
      <c r="CZ144" s="36">
        <f t="shared" si="446"/>
        <v>0</v>
      </c>
      <c r="DA144" s="64">
        <f t="shared" si="389"/>
        <v>1.4842340304241031E-2</v>
      </c>
      <c r="DB144" s="70">
        <f t="shared" si="447"/>
        <v>0.98537473288728628</v>
      </c>
      <c r="DC144" s="70">
        <f>PRODUCT($DB$8:DB144)</f>
        <v>0.28572561434872679</v>
      </c>
      <c r="DD144" s="36">
        <f t="shared" si="390"/>
        <v>1809.5677002416317</v>
      </c>
      <c r="DE144" s="36">
        <f t="shared" si="391"/>
        <v>2264.8706587124161</v>
      </c>
      <c r="DF144" s="36">
        <f t="shared" si="392"/>
        <v>375.32387610207451</v>
      </c>
      <c r="DG144" s="36">
        <f t="shared" si="393"/>
        <v>1.1037277930567237</v>
      </c>
      <c r="DH144" s="36">
        <f t="shared" ca="1" si="394"/>
        <v>1.7895863625741575</v>
      </c>
      <c r="DI144" s="36">
        <f t="shared" si="395"/>
        <v>224.48590732135023</v>
      </c>
      <c r="DJ144" s="36">
        <f t="shared" ca="1" si="396"/>
        <v>1055.7986004637262</v>
      </c>
      <c r="DK144" s="36">
        <f t="shared" si="397"/>
        <v>0</v>
      </c>
      <c r="DL144" s="36">
        <f t="shared" si="398"/>
        <v>0</v>
      </c>
      <c r="DM144" s="36">
        <f t="shared" ca="1" si="399"/>
        <v>1055.7986004637262</v>
      </c>
      <c r="DN144" s="36">
        <f t="shared" ca="1" si="448"/>
        <v>1055.7986004637303</v>
      </c>
      <c r="DO144" s="64" cm="1">
        <f t="array" ref="DO144">IFERROR(INDEX(Tbl_FwdNom,$B144,MATCH(LIDt,Tbl_FwdNom_Cols,0)),0)</f>
        <v>14.17333198</v>
      </c>
      <c r="DP144" s="64">
        <f t="shared" ca="1" si="449"/>
        <v>24.315078629999999</v>
      </c>
      <c r="DQ144" s="64">
        <f t="shared" ca="1" si="400"/>
        <v>1.8302908200418688E-2</v>
      </c>
      <c r="DR144" s="70">
        <f t="shared" ca="1" si="401"/>
        <v>0.98202606704446693</v>
      </c>
      <c r="DS144" s="70">
        <f ca="1">PRODUCT($DR$8:DR144)</f>
        <v>0.26078067467484078</v>
      </c>
      <c r="DT144" s="36">
        <f t="shared" ca="1" si="402"/>
        <v>2453.9593230890741</v>
      </c>
      <c r="DU144" s="36">
        <f t="shared" ca="1" si="403"/>
        <v>390.84252451572877</v>
      </c>
      <c r="DV144" s="36">
        <f t="shared" ca="1" si="404"/>
        <v>1.1892634514377407</v>
      </c>
      <c r="DW144" s="36">
        <f t="shared" ca="1" si="405"/>
        <v>1.7747550335281688</v>
      </c>
      <c r="DX144" s="36">
        <f t="shared" ca="1" si="406"/>
        <v>1871.465494947046</v>
      </c>
      <c r="DY144" s="36">
        <f t="shared" ca="1" si="407"/>
        <v>19.783603241975989</v>
      </c>
      <c r="DZ144" s="36">
        <f t="shared" ca="1" si="408"/>
        <v>217.99524455057309</v>
      </c>
      <c r="EA144" s="36">
        <f t="shared" ca="1" si="409"/>
        <v>0</v>
      </c>
      <c r="EB144" s="36">
        <f t="shared" ca="1" si="410"/>
        <v>1211.7006920323963</v>
      </c>
      <c r="EC144" s="36">
        <f t="shared" ca="1" si="411"/>
        <v>0</v>
      </c>
      <c r="ED144" s="36">
        <f t="shared" ca="1" si="412"/>
        <v>0</v>
      </c>
      <c r="EE144" s="36">
        <f t="shared" ca="1" si="450"/>
        <v>0</v>
      </c>
      <c r="EF144" s="36">
        <f t="shared" ca="1" si="413"/>
        <v>1211.7006920323963</v>
      </c>
      <c r="EG144" s="64"/>
      <c r="EH144" s="64"/>
      <c r="EI144" s="64"/>
      <c r="EJ144" s="70"/>
      <c r="EK144" s="70"/>
      <c r="EL144" s="70"/>
      <c r="EM144" s="70"/>
      <c r="EN144" s="70"/>
      <c r="EO144" s="36">
        <f t="shared" ca="1" si="414"/>
        <v>15.440221494300502</v>
      </c>
      <c r="EP144" s="36">
        <f t="shared" ca="1" si="415"/>
        <v>0</v>
      </c>
      <c r="EQ144" s="36">
        <f t="shared" si="416"/>
        <v>70.470550796900255</v>
      </c>
      <c r="ER144" s="36">
        <f t="shared" si="417"/>
        <v>10.847073569881411</v>
      </c>
      <c r="ES144" s="36">
        <f t="shared" si="418"/>
        <v>-9.9058812176317339</v>
      </c>
      <c r="ET144" s="36">
        <f t="shared" ca="1" si="419"/>
        <v>0</v>
      </c>
      <c r="EU144" s="36">
        <f t="shared" ca="1" si="451"/>
        <v>10.847073569881411</v>
      </c>
      <c r="EV144" s="36">
        <f t="shared" si="420"/>
        <v>3.7056068310261141</v>
      </c>
      <c r="EW144" s="36">
        <f t="shared" si="421"/>
        <v>92.116835274413148</v>
      </c>
      <c r="EX144" s="36">
        <f t="shared" ca="1" si="452"/>
        <v>177.14006647222095</v>
      </c>
      <c r="EY144" s="36">
        <f t="shared" si="422"/>
        <v>0</v>
      </c>
      <c r="EZ144" s="36">
        <f t="shared" si="423"/>
        <v>0</v>
      </c>
      <c r="FA144" s="36">
        <f t="shared" si="424"/>
        <v>0</v>
      </c>
      <c r="FB144" s="36">
        <f t="shared" si="425"/>
        <v>0</v>
      </c>
      <c r="FC144" s="36">
        <f t="shared" si="453"/>
        <v>0</v>
      </c>
      <c r="FD144" s="36">
        <f t="shared" si="426"/>
        <v>0</v>
      </c>
      <c r="FE144" s="36">
        <f t="shared" si="427"/>
        <v>0</v>
      </c>
      <c r="FF144" s="36">
        <f t="shared" si="454"/>
        <v>0</v>
      </c>
      <c r="FG144" s="36">
        <f t="shared" ca="1" si="428"/>
        <v>177.14006647222095</v>
      </c>
      <c r="FH144" s="36">
        <f t="shared" ca="1" si="429"/>
        <v>2.6291731480965801</v>
      </c>
      <c r="FI144" s="36">
        <f t="shared" ca="1" si="430"/>
        <v>-2.8893265509784634</v>
      </c>
      <c r="FJ144" s="36">
        <f t="shared" ca="1" si="431"/>
        <v>190.00017163328403</v>
      </c>
      <c r="FK144" s="36">
        <f t="shared" si="432"/>
        <v>0</v>
      </c>
      <c r="FL144" s="36">
        <f t="shared" si="433"/>
        <v>0</v>
      </c>
      <c r="FM144" s="36">
        <f t="shared" ca="1" si="434"/>
        <v>0</v>
      </c>
      <c r="FN144" s="36">
        <f t="shared" ca="1" si="456"/>
        <v>190.00017163328403</v>
      </c>
    </row>
    <row r="145" spans="2:170" x14ac:dyDescent="0.25">
      <c r="B145" s="2">
        <v>137</v>
      </c>
      <c r="C145" s="2">
        <f t="shared" si="307"/>
        <v>12</v>
      </c>
      <c r="D145" s="2">
        <f t="shared" si="303"/>
        <v>161</v>
      </c>
      <c r="E145" s="2">
        <f t="shared" si="308"/>
        <v>14</v>
      </c>
      <c r="F145" s="189">
        <f t="shared" si="304"/>
        <v>49887</v>
      </c>
      <c r="G145" s="2">
        <f t="shared" si="309"/>
        <v>7</v>
      </c>
      <c r="H145" s="187">
        <f t="shared" si="311"/>
        <v>46</v>
      </c>
      <c r="I145" s="186">
        <f t="shared" si="310"/>
        <v>46</v>
      </c>
      <c r="J145" s="2">
        <f t="shared" si="312"/>
        <v>0</v>
      </c>
      <c r="K145" s="2">
        <f t="shared" si="313"/>
        <v>1</v>
      </c>
      <c r="L145">
        <f t="shared" si="314"/>
        <v>2</v>
      </c>
      <c r="M145" s="190">
        <f t="shared" si="435"/>
        <v>1.7428032600000001E-3</v>
      </c>
      <c r="N145">
        <f t="shared" si="315"/>
        <v>1</v>
      </c>
      <c r="O145">
        <f t="shared" si="316"/>
        <v>100</v>
      </c>
      <c r="P145" s="58">
        <f t="shared" si="317"/>
        <v>7.8426146700000011E-3</v>
      </c>
      <c r="Q145" s="106">
        <f t="shared" si="318"/>
        <v>7.8426146700000011E-3</v>
      </c>
      <c r="R145" s="59">
        <f t="shared" si="319"/>
        <v>7.8426146700000011E-3</v>
      </c>
      <c r="S145" s="32">
        <f t="shared" si="436"/>
        <v>6.5591227169026212E-4</v>
      </c>
      <c r="T145">
        <f t="shared" si="320"/>
        <v>1</v>
      </c>
      <c r="U145" s="32">
        <f t="shared" si="437"/>
        <v>3.9787631999999999E-4</v>
      </c>
      <c r="V145">
        <f t="shared" si="321"/>
        <v>1</v>
      </c>
      <c r="W145">
        <f t="shared" si="322"/>
        <v>100</v>
      </c>
      <c r="X145" s="58">
        <f t="shared" si="323"/>
        <v>1.7904434399999996E-3</v>
      </c>
      <c r="Y145" s="58">
        <f t="shared" si="324"/>
        <v>1.7904434399999996E-3</v>
      </c>
      <c r="Z145" s="32">
        <f t="shared" si="325"/>
        <v>1.7904434399999996E-3</v>
      </c>
      <c r="AA145" s="32">
        <f t="shared" si="326"/>
        <v>1.4932619970209338E-4</v>
      </c>
      <c r="AB145" s="59">
        <f t="shared" si="327"/>
        <v>4.9056245199999996E-3</v>
      </c>
      <c r="AC145" s="59">
        <f t="shared" si="328"/>
        <v>4.9056245199999996E-3</v>
      </c>
      <c r="AD145">
        <f t="shared" si="329"/>
        <v>1</v>
      </c>
      <c r="AE145" s="59">
        <f t="shared" si="330"/>
        <v>4.9056245199999996E-3</v>
      </c>
      <c r="AF145" s="59">
        <f t="shared" si="331"/>
        <v>4.1758461800000006E-3</v>
      </c>
      <c r="AG145" s="59">
        <f t="shared" si="332"/>
        <v>4.1758461800000006E-3</v>
      </c>
      <c r="AH145">
        <f t="shared" si="333"/>
        <v>1</v>
      </c>
      <c r="AI145" s="59">
        <f t="shared" si="334"/>
        <v>4.1758461800000006E-3</v>
      </c>
      <c r="AJ145" s="59">
        <f t="shared" si="335"/>
        <v>0</v>
      </c>
      <c r="AK145" s="59">
        <f t="shared" si="336"/>
        <v>0</v>
      </c>
      <c r="AL145" s="59">
        <f t="shared" si="337"/>
        <v>0</v>
      </c>
      <c r="AM145" s="12">
        <f t="shared" si="438"/>
        <v>0.26284312363576323</v>
      </c>
      <c r="AN145" s="12">
        <f t="shared" si="439"/>
        <v>0</v>
      </c>
      <c r="AO145" s="66">
        <f t="shared" si="338"/>
        <v>1.7240203032209788E-4</v>
      </c>
      <c r="AP145" s="66">
        <f t="shared" si="339"/>
        <v>3.9249364770356E-5</v>
      </c>
      <c r="AQ145" s="59">
        <f t="shared" si="340"/>
        <v>1.2894096722209916E-3</v>
      </c>
      <c r="AR145" s="59">
        <f t="shared" si="341"/>
        <v>1.0975924537736698E-3</v>
      </c>
      <c r="AS145" s="59">
        <f t="shared" si="342"/>
        <v>0</v>
      </c>
      <c r="AT145" s="12">
        <f t="shared" si="343"/>
        <v>0.26024447011467616</v>
      </c>
      <c r="AU145" s="59">
        <f t="shared" si="440"/>
        <v>4.6837533851373792E-17</v>
      </c>
      <c r="AV145" s="59">
        <f t="shared" si="441"/>
        <v>0</v>
      </c>
      <c r="AW145" s="70">
        <f t="shared" si="344"/>
        <v>0</v>
      </c>
      <c r="AX145" s="20">
        <f t="shared" si="345"/>
        <v>200000</v>
      </c>
      <c r="AY145" s="20">
        <f t="shared" si="346"/>
        <v>0</v>
      </c>
      <c r="AZ145" s="20">
        <f t="shared" si="347"/>
        <v>0</v>
      </c>
      <c r="BA145" s="20">
        <f t="shared" si="348"/>
        <v>200000</v>
      </c>
      <c r="BB145" s="36">
        <f t="shared" si="349"/>
        <v>1</v>
      </c>
      <c r="BC145" s="36">
        <f t="shared" si="350"/>
        <v>0</v>
      </c>
      <c r="BD145" s="80">
        <f t="shared" si="351"/>
        <v>34.480406064419576</v>
      </c>
      <c r="BE145" s="36">
        <f t="shared" si="352"/>
        <v>0</v>
      </c>
      <c r="BF145" s="36">
        <f t="shared" si="353"/>
        <v>0</v>
      </c>
      <c r="BG145" s="36">
        <f t="shared" si="354"/>
        <v>34.480406064419576</v>
      </c>
      <c r="BH145" s="36">
        <f t="shared" si="355"/>
        <v>7.8498729540712002</v>
      </c>
      <c r="BI145" s="36">
        <f t="shared" si="356"/>
        <v>0</v>
      </c>
      <c r="BJ145" s="36">
        <f t="shared" si="357"/>
        <v>0</v>
      </c>
      <c r="BK145" s="36">
        <f t="shared" si="358"/>
        <v>7.8498729540712002</v>
      </c>
      <c r="BL145" s="68">
        <f ca="1">IF(OR(AT145=0,E145&gt;ProjTerm),0,VLOOKUP(D145,'Life Events'!$AE$5:$AI$1206,5,FALSE))</f>
        <v>2.6851964187555835E-3</v>
      </c>
      <c r="BM145" s="93">
        <f t="shared" ca="1" si="359"/>
        <v>2.6851964187555835E-3</v>
      </c>
      <c r="BN145" s="93">
        <f t="shared" ca="1" si="360"/>
        <v>6.9880751915287289E-4</v>
      </c>
      <c r="BO145" s="36">
        <f t="shared" ca="1" si="361"/>
        <v>0.10632856279984769</v>
      </c>
      <c r="BP145" s="36">
        <f t="shared" si="362"/>
        <v>1.769608444547327E-2</v>
      </c>
      <c r="BQ145" s="36">
        <f t="shared" si="363"/>
        <v>98.304736994816508</v>
      </c>
      <c r="BR145" s="36">
        <f t="shared" si="364"/>
        <v>154.78110000000001</v>
      </c>
      <c r="BS145" s="36">
        <f t="shared" si="365"/>
        <v>152.15715327268393</v>
      </c>
      <c r="BT145" s="36">
        <f t="shared" si="366"/>
        <v>39.598057727607191</v>
      </c>
      <c r="BU145" s="70" cm="1">
        <f t="array" ref="BU145">IF(AND(ActInt=1,$J145=0),INDEX(Tbl_FwdNom,$B145-IVP,MATCH(ValnDt,Tbl_FwdNom_Cols)),INDEX(Tbl_FwdNom,$B145,MATCH(StartDt,Tbl_FwdNom_Cols)))</f>
        <v>19.454524377999999</v>
      </c>
      <c r="BV145" s="70" cm="1">
        <f t="array" ref="BV145">INDEX(Tbl_FwdReal,$B145,MATCH(StartDt,Tbl_FwdReal_Cols))</f>
        <v>5.0991321809999999</v>
      </c>
      <c r="BW145" s="70" cm="1">
        <f t="array" ref="BW145">IF(RunType&lt;&gt;"OPN",INDEX(Tbl_FwdReal,$B145,MATCH(ValnDt,Tbl_FwdReal_Cols)),IF(AND($J145=0,ActInt=1),INDEX(Tbl_FwdReal,$B145-IVP,MATCH(ValnDt,Tbl_FwdReal_Cols)),-999))*$K145</f>
        <v>5.0991321809999999</v>
      </c>
      <c r="BX145" s="70">
        <f t="shared" si="367"/>
        <v>5.0991321809999997E-2</v>
      </c>
      <c r="BY145" s="70">
        <f t="shared" si="442"/>
        <v>0.13658906500081636</v>
      </c>
      <c r="BZ145" s="64">
        <f t="shared" si="455"/>
        <v>1.07264308121513E-2</v>
      </c>
      <c r="CA145" s="70" cm="1">
        <f t="array" ref="CA145">IF($J145=1,CA144*(1+INDEX(Tbl_CPI,$B145,MATCH(IF(RunType="OPN",StartDt,ValnDt),Tbl_CPI_Cols))),0)</f>
        <v>0</v>
      </c>
      <c r="CB145" s="70">
        <f t="shared" si="443"/>
        <v>2.0314141479408478</v>
      </c>
      <c r="CC145" s="70">
        <f t="shared" si="444"/>
        <v>1.9356222280072404</v>
      </c>
      <c r="CD145" s="36">
        <f t="shared" si="368"/>
        <v>11.976822180581209</v>
      </c>
      <c r="CE145" s="36">
        <f t="shared" si="369"/>
        <v>1.5748265363722787</v>
      </c>
      <c r="CF145" s="36">
        <f t="shared" si="370"/>
        <v>0</v>
      </c>
      <c r="CG145" s="36">
        <f t="shared" si="371"/>
        <v>3.5619576791786374</v>
      </c>
      <c r="CH145" s="36">
        <f t="shared" si="372"/>
        <v>3.1480253531740581</v>
      </c>
      <c r="CI145" s="36">
        <f t="shared" si="373"/>
        <v>0</v>
      </c>
      <c r="CJ145" s="36">
        <f t="shared" si="374"/>
        <v>0</v>
      </c>
      <c r="CK145" s="36">
        <f t="shared" si="375"/>
        <v>0</v>
      </c>
      <c r="CL145" s="36">
        <f t="shared" si="376"/>
        <v>0.41393232600457963</v>
      </c>
      <c r="CM145" s="36">
        <f t="shared" si="377"/>
        <v>3.5619576791786374</v>
      </c>
      <c r="CN145" s="36">
        <f t="shared" ca="1" si="378"/>
        <v>2.8208537692379596</v>
      </c>
      <c r="CO145" s="20">
        <f t="shared" si="379"/>
        <v>120000</v>
      </c>
      <c r="CP145" s="20">
        <f t="shared" si="380"/>
        <v>2</v>
      </c>
      <c r="CQ145" s="64">
        <f t="shared" si="381"/>
        <v>2.4287256899999999E-3</v>
      </c>
      <c r="CR145" s="64">
        <f t="shared" si="382"/>
        <v>1.0929265605E-2</v>
      </c>
      <c r="CS145" s="36">
        <f t="shared" si="383"/>
        <v>28.871735720520558</v>
      </c>
      <c r="CT145" s="36">
        <f t="shared" si="384"/>
        <v>20.688243638651745</v>
      </c>
      <c r="CU145" s="36">
        <f t="shared" si="385"/>
        <v>4.7099237724427203</v>
      </c>
      <c r="CV145" s="36">
        <f t="shared" si="445"/>
        <v>25.398167411094466</v>
      </c>
      <c r="CW145" s="36">
        <f t="shared" si="386"/>
        <v>0</v>
      </c>
      <c r="CX145" s="36">
        <f t="shared" si="387"/>
        <v>0</v>
      </c>
      <c r="CY145" s="36">
        <f t="shared" si="388"/>
        <v>0</v>
      </c>
      <c r="CZ145" s="36">
        <f t="shared" si="446"/>
        <v>0</v>
      </c>
      <c r="DA145" s="64">
        <f t="shared" si="389"/>
        <v>1.4924065099055417E-2</v>
      </c>
      <c r="DB145" s="70">
        <f t="shared" si="447"/>
        <v>0.98529538749522227</v>
      </c>
      <c r="DC145" s="70">
        <f>PRODUCT($DB$8:DB145)</f>
        <v>0.28152412990703918</v>
      </c>
      <c r="DD145" s="36">
        <f t="shared" si="390"/>
        <v>1796.9757486735784</v>
      </c>
      <c r="DE145" s="36">
        <f t="shared" si="391"/>
        <v>2264.1913297995611</v>
      </c>
      <c r="DF145" s="36">
        <f t="shared" si="392"/>
        <v>373.07536110818046</v>
      </c>
      <c r="DG145" s="36">
        <f t="shared" si="393"/>
        <v>1.1025038140464658</v>
      </c>
      <c r="DH145" s="36">
        <f t="shared" ca="1" si="394"/>
        <v>1.7099657031497484</v>
      </c>
      <c r="DI145" s="36">
        <f t="shared" si="395"/>
        <v>224.2210330485718</v>
      </c>
      <c r="DJ145" s="36">
        <f t="shared" ca="1" si="396"/>
        <v>1065.1194371718384</v>
      </c>
      <c r="DK145" s="36">
        <f t="shared" si="397"/>
        <v>0</v>
      </c>
      <c r="DL145" s="36">
        <f t="shared" si="398"/>
        <v>0</v>
      </c>
      <c r="DM145" s="36">
        <f t="shared" ca="1" si="399"/>
        <v>1065.1194371718384</v>
      </c>
      <c r="DN145" s="36">
        <f t="shared" ca="1" si="448"/>
        <v>1065.1194371718416</v>
      </c>
      <c r="DO145" s="64" cm="1">
        <f t="array" ref="DO145">IFERROR(INDEX(Tbl_FwdNom,$B145,MATCH(LIDt,Tbl_FwdNom_Cols,0)),0)</f>
        <v>14.217558070000001</v>
      </c>
      <c r="DP145" s="64">
        <f t="shared" ca="1" si="449"/>
        <v>24.468499130000001</v>
      </c>
      <c r="DQ145" s="64">
        <f t="shared" ca="1" si="400"/>
        <v>1.8407575204188564E-2</v>
      </c>
      <c r="DR145" s="70">
        <f t="shared" ca="1" si="401"/>
        <v>0.9819251391561008</v>
      </c>
      <c r="DS145" s="70">
        <f ca="1">PRODUCT($DR$8:DR145)</f>
        <v>0.2560671002693149</v>
      </c>
      <c r="DT145" s="36">
        <f t="shared" ca="1" si="402"/>
        <v>2464.6503578124361</v>
      </c>
      <c r="DU145" s="36">
        <f t="shared" ca="1" si="403"/>
        <v>390.18711472467578</v>
      </c>
      <c r="DV145" s="36">
        <f t="shared" ca="1" si="404"/>
        <v>1.1934588234122006</v>
      </c>
      <c r="DW145" s="36">
        <f t="shared" ca="1" si="405"/>
        <v>1.7010954074770031</v>
      </c>
      <c r="DX145" s="36">
        <f t="shared" ca="1" si="406"/>
        <v>1866.3165790597204</v>
      </c>
      <c r="DY145" s="36">
        <f t="shared" ca="1" si="407"/>
        <v>19.726219590037537</v>
      </c>
      <c r="DZ145" s="36">
        <f t="shared" ca="1" si="408"/>
        <v>218.80203554218593</v>
      </c>
      <c r="EA145" s="36">
        <f t="shared" ca="1" si="409"/>
        <v>0</v>
      </c>
      <c r="EB145" s="36">
        <f t="shared" ca="1" si="410"/>
        <v>1227.5567851936798</v>
      </c>
      <c r="EC145" s="36">
        <f t="shared" ca="1" si="411"/>
        <v>0</v>
      </c>
      <c r="ED145" s="36">
        <f t="shared" ca="1" si="412"/>
        <v>0</v>
      </c>
      <c r="EE145" s="36">
        <f t="shared" ca="1" si="450"/>
        <v>0</v>
      </c>
      <c r="EF145" s="36">
        <f t="shared" ca="1" si="413"/>
        <v>1227.5567851936798</v>
      </c>
      <c r="EG145" s="64"/>
      <c r="EH145" s="64"/>
      <c r="EI145" s="64"/>
      <c r="EJ145" s="70"/>
      <c r="EK145" s="70"/>
      <c r="EL145" s="70"/>
      <c r="EM145" s="70"/>
      <c r="EN145" s="70"/>
      <c r="EO145" s="36">
        <f t="shared" ca="1" si="414"/>
        <v>15.703648156528107</v>
      </c>
      <c r="EP145" s="36">
        <f t="shared" ca="1" si="415"/>
        <v>0</v>
      </c>
      <c r="EQ145" s="36">
        <f t="shared" si="416"/>
        <v>70.392402474859878</v>
      </c>
      <c r="ER145" s="36">
        <f t="shared" si="417"/>
        <v>10.771593760516545</v>
      </c>
      <c r="ES145" s="36">
        <f t="shared" si="418"/>
        <v>-9.8369507341164439</v>
      </c>
      <c r="ET145" s="36">
        <f t="shared" ca="1" si="419"/>
        <v>0</v>
      </c>
      <c r="EU145" s="36">
        <f t="shared" ca="1" si="451"/>
        <v>10.771593760516545</v>
      </c>
      <c r="EV145" s="36">
        <f t="shared" si="420"/>
        <v>3.7012345302154186</v>
      </c>
      <c r="EW145" s="36">
        <f t="shared" si="421"/>
        <v>92.014682303747236</v>
      </c>
      <c r="EX145" s="36">
        <f t="shared" ca="1" si="452"/>
        <v>176.87991306933907</v>
      </c>
      <c r="EY145" s="36">
        <f t="shared" si="422"/>
        <v>0</v>
      </c>
      <c r="EZ145" s="36">
        <f t="shared" si="423"/>
        <v>0</v>
      </c>
      <c r="FA145" s="36">
        <f t="shared" si="424"/>
        <v>0</v>
      </c>
      <c r="FB145" s="36">
        <f t="shared" si="425"/>
        <v>0</v>
      </c>
      <c r="FC145" s="36">
        <f t="shared" si="453"/>
        <v>0</v>
      </c>
      <c r="FD145" s="36">
        <f t="shared" si="426"/>
        <v>0</v>
      </c>
      <c r="FE145" s="36">
        <f t="shared" si="427"/>
        <v>0</v>
      </c>
      <c r="FF145" s="36">
        <f t="shared" si="454"/>
        <v>0</v>
      </c>
      <c r="FG145" s="36">
        <f t="shared" ca="1" si="428"/>
        <v>176.87991306933907</v>
      </c>
      <c r="FH145" s="36">
        <f t="shared" ca="1" si="429"/>
        <v>2.6397673373620791</v>
      </c>
      <c r="FI145" s="36">
        <f t="shared" ca="1" si="430"/>
        <v>-2.8611186913439242</v>
      </c>
      <c r="FJ145" s="36">
        <f t="shared" ca="1" si="431"/>
        <v>190.6364953900885</v>
      </c>
      <c r="FK145" s="36">
        <f t="shared" si="432"/>
        <v>0</v>
      </c>
      <c r="FL145" s="36">
        <f t="shared" si="433"/>
        <v>0</v>
      </c>
      <c r="FM145" s="36">
        <f t="shared" ca="1" si="434"/>
        <v>0</v>
      </c>
      <c r="FN145" s="36">
        <f t="shared" ca="1" si="456"/>
        <v>190.6364953900885</v>
      </c>
    </row>
    <row r="146" spans="2:170" x14ac:dyDescent="0.25">
      <c r="B146" s="2">
        <v>138</v>
      </c>
      <c r="C146" s="2">
        <f t="shared" si="307"/>
        <v>12</v>
      </c>
      <c r="D146" s="2">
        <f t="shared" si="303"/>
        <v>162</v>
      </c>
      <c r="E146" s="2">
        <f t="shared" si="308"/>
        <v>14</v>
      </c>
      <c r="F146" s="189">
        <f t="shared" si="304"/>
        <v>49918</v>
      </c>
      <c r="G146" s="2">
        <f t="shared" si="309"/>
        <v>8</v>
      </c>
      <c r="H146" s="187">
        <f t="shared" si="311"/>
        <v>46.083333333333336</v>
      </c>
      <c r="I146" s="186">
        <f t="shared" si="310"/>
        <v>46</v>
      </c>
      <c r="J146" s="2">
        <f t="shared" si="312"/>
        <v>0</v>
      </c>
      <c r="K146" s="2">
        <f t="shared" si="313"/>
        <v>1</v>
      </c>
      <c r="L146">
        <f t="shared" si="314"/>
        <v>2</v>
      </c>
      <c r="M146" s="190">
        <f t="shared" si="435"/>
        <v>1.7428032600000001E-3</v>
      </c>
      <c r="N146">
        <f t="shared" si="315"/>
        <v>1</v>
      </c>
      <c r="O146">
        <f t="shared" si="316"/>
        <v>100</v>
      </c>
      <c r="P146" s="58">
        <f t="shared" si="317"/>
        <v>7.8426146700000011E-3</v>
      </c>
      <c r="Q146" s="106">
        <f t="shared" si="318"/>
        <v>7.8426146700000011E-3</v>
      </c>
      <c r="R146" s="59">
        <f t="shared" si="319"/>
        <v>7.8426146700000011E-3</v>
      </c>
      <c r="S146" s="32">
        <f t="shared" si="436"/>
        <v>6.5591227169026212E-4</v>
      </c>
      <c r="T146">
        <f t="shared" si="320"/>
        <v>1</v>
      </c>
      <c r="U146" s="32">
        <f t="shared" si="437"/>
        <v>3.9787631999999999E-4</v>
      </c>
      <c r="V146">
        <f t="shared" si="321"/>
        <v>1</v>
      </c>
      <c r="W146">
        <f t="shared" si="322"/>
        <v>100</v>
      </c>
      <c r="X146" s="58">
        <f t="shared" si="323"/>
        <v>1.7904434399999996E-3</v>
      </c>
      <c r="Y146" s="58">
        <f t="shared" si="324"/>
        <v>1.7904434399999996E-3</v>
      </c>
      <c r="Z146" s="32">
        <f t="shared" si="325"/>
        <v>1.7904434399999996E-3</v>
      </c>
      <c r="AA146" s="32">
        <f t="shared" si="326"/>
        <v>1.4932619970209338E-4</v>
      </c>
      <c r="AB146" s="59">
        <f t="shared" si="327"/>
        <v>4.9056245199999996E-3</v>
      </c>
      <c r="AC146" s="59">
        <f t="shared" si="328"/>
        <v>4.9056245199999996E-3</v>
      </c>
      <c r="AD146">
        <f t="shared" si="329"/>
        <v>1</v>
      </c>
      <c r="AE146" s="59">
        <f t="shared" si="330"/>
        <v>4.9056245199999996E-3</v>
      </c>
      <c r="AF146" s="59">
        <f t="shared" si="331"/>
        <v>4.1758461800000006E-3</v>
      </c>
      <c r="AG146" s="59">
        <f t="shared" si="332"/>
        <v>4.1758461800000006E-3</v>
      </c>
      <c r="AH146">
        <f t="shared" si="333"/>
        <v>1</v>
      </c>
      <c r="AI146" s="59">
        <f t="shared" si="334"/>
        <v>4.1758461800000006E-3</v>
      </c>
      <c r="AJ146" s="59">
        <f t="shared" si="335"/>
        <v>0</v>
      </c>
      <c r="AK146" s="59">
        <f t="shared" si="336"/>
        <v>0</v>
      </c>
      <c r="AL146" s="59">
        <f t="shared" si="337"/>
        <v>0</v>
      </c>
      <c r="AM146" s="12">
        <f t="shared" si="438"/>
        <v>0.26024447011467616</v>
      </c>
      <c r="AN146" s="12">
        <f t="shared" si="439"/>
        <v>0</v>
      </c>
      <c r="AO146" s="66">
        <f t="shared" si="338"/>
        <v>1.7069754158774577E-4</v>
      </c>
      <c r="AP146" s="66">
        <f t="shared" si="339"/>
        <v>3.8861317715709603E-5</v>
      </c>
      <c r="AQ146" s="59">
        <f t="shared" si="340"/>
        <v>1.2766616537889625E-3</v>
      </c>
      <c r="AR146" s="59">
        <f t="shared" si="341"/>
        <v>1.0867408763944948E-3</v>
      </c>
      <c r="AS146" s="59">
        <f t="shared" si="342"/>
        <v>0</v>
      </c>
      <c r="AT146" s="12">
        <f t="shared" si="343"/>
        <v>0.25767150872518924</v>
      </c>
      <c r="AU146" s="59">
        <f t="shared" si="440"/>
        <v>0</v>
      </c>
      <c r="AV146" s="59">
        <f t="shared" si="441"/>
        <v>-1.4961989980299961E-17</v>
      </c>
      <c r="AW146" s="70">
        <f t="shared" si="344"/>
        <v>0</v>
      </c>
      <c r="AX146" s="20">
        <f t="shared" si="345"/>
        <v>200000</v>
      </c>
      <c r="AY146" s="20">
        <f t="shared" si="346"/>
        <v>0</v>
      </c>
      <c r="AZ146" s="20">
        <f t="shared" si="347"/>
        <v>0</v>
      </c>
      <c r="BA146" s="20">
        <f t="shared" si="348"/>
        <v>200000</v>
      </c>
      <c r="BB146" s="36">
        <f t="shared" si="349"/>
        <v>1</v>
      </c>
      <c r="BC146" s="36">
        <f t="shared" si="350"/>
        <v>0</v>
      </c>
      <c r="BD146" s="80">
        <f t="shared" si="351"/>
        <v>34.139508317549151</v>
      </c>
      <c r="BE146" s="36">
        <f t="shared" si="352"/>
        <v>0</v>
      </c>
      <c r="BF146" s="36">
        <f t="shared" si="353"/>
        <v>0</v>
      </c>
      <c r="BG146" s="36">
        <f t="shared" si="354"/>
        <v>34.139508317549151</v>
      </c>
      <c r="BH146" s="36">
        <f t="shared" si="355"/>
        <v>7.7722635431419205</v>
      </c>
      <c r="BI146" s="36">
        <f t="shared" si="356"/>
        <v>0</v>
      </c>
      <c r="BJ146" s="36">
        <f t="shared" si="357"/>
        <v>0</v>
      </c>
      <c r="BK146" s="36">
        <f t="shared" si="358"/>
        <v>7.7722635431419205</v>
      </c>
      <c r="BL146" s="68">
        <f ca="1">IF(OR(AT146=0,E146&gt;ProjTerm),0,VLOOKUP(D146,'Life Events'!$AE$5:$AI$1206,5,FALSE))</f>
        <v>2.5508899290539629E-3</v>
      </c>
      <c r="BM146" s="93">
        <f t="shared" ca="1" si="359"/>
        <v>2.5508899290539629E-3</v>
      </c>
      <c r="BN146" s="93">
        <f t="shared" ca="1" si="360"/>
        <v>6.5729165661122552E-4</v>
      </c>
      <c r="BO146" s="36">
        <f t="shared" ca="1" si="361"/>
        <v>0.10001162733985057</v>
      </c>
      <c r="BP146" s="36">
        <f t="shared" si="362"/>
        <v>1.7521128405088477E-2</v>
      </c>
      <c r="BQ146" s="36">
        <f t="shared" si="363"/>
        <v>98.304736994816508</v>
      </c>
      <c r="BR146" s="36">
        <f t="shared" si="364"/>
        <v>154.78110000000001</v>
      </c>
      <c r="BS146" s="36">
        <f t="shared" si="365"/>
        <v>152.15715327268393</v>
      </c>
      <c r="BT146" s="36">
        <f t="shared" si="366"/>
        <v>39.206563247102331</v>
      </c>
      <c r="BU146" s="70" cm="1">
        <f t="array" ref="BU146">IF(AND(ActInt=1,$J146=0),INDEX(Tbl_FwdNom,$B146-IVP,MATCH(ValnDt,Tbl_FwdNom_Cols)),INDEX(Tbl_FwdNom,$B146,MATCH(StartDt,Tbl_FwdNom_Cols)))</f>
        <v>19.566202797999999</v>
      </c>
      <c r="BV146" s="70" cm="1">
        <f t="array" ref="BV146">INDEX(Tbl_FwdReal,$B146,MATCH(StartDt,Tbl_FwdReal_Cols))</f>
        <v>5.1003307720000004</v>
      </c>
      <c r="BW146" s="70" cm="1">
        <f t="array" ref="BW146">IF(RunType&lt;&gt;"OPN",INDEX(Tbl_FwdReal,$B146,MATCH(ValnDt,Tbl_FwdReal_Cols)),IF(AND($J146=0,ActInt=1),INDEX(Tbl_FwdReal,$B146-IVP,MATCH(ValnDt,Tbl_FwdReal_Cols)),-999))*$K146</f>
        <v>5.1003307720000004</v>
      </c>
      <c r="BX146" s="70">
        <f t="shared" si="367"/>
        <v>5.1003307720000002E-2</v>
      </c>
      <c r="BY146" s="70">
        <f t="shared" si="442"/>
        <v>0.1376386917124135</v>
      </c>
      <c r="BZ146" s="64">
        <f t="shared" si="455"/>
        <v>1.0804180745491276E-2</v>
      </c>
      <c r="CA146" s="70" cm="1">
        <f t="array" ref="CA146">IF($J146=1,CA145*(1+INDEX(Tbl_CPI,$B146,MATCH(IF(RunType="OPN",StartDt,ValnDt),Tbl_CPI_Cols))),0)</f>
        <v>0</v>
      </c>
      <c r="CB146" s="70">
        <f t="shared" si="443"/>
        <v>2.053361913564149</v>
      </c>
      <c r="CC146" s="70">
        <f t="shared" si="444"/>
        <v>1.9356222280072404</v>
      </c>
      <c r="CD146" s="36">
        <f t="shared" si="368"/>
        <v>11.976822180581209</v>
      </c>
      <c r="CE146" s="36">
        <f t="shared" si="369"/>
        <v>1.5748265363722787</v>
      </c>
      <c r="CF146" s="36">
        <f t="shared" si="370"/>
        <v>0</v>
      </c>
      <c r="CG146" s="36">
        <f t="shared" si="371"/>
        <v>3.5267416395237912</v>
      </c>
      <c r="CH146" s="36">
        <f t="shared" si="372"/>
        <v>3.1169017420430571</v>
      </c>
      <c r="CI146" s="36">
        <f t="shared" si="373"/>
        <v>0</v>
      </c>
      <c r="CJ146" s="36">
        <f t="shared" si="374"/>
        <v>0</v>
      </c>
      <c r="CK146" s="36">
        <f t="shared" si="375"/>
        <v>0</v>
      </c>
      <c r="CL146" s="36">
        <f t="shared" si="376"/>
        <v>0.40983989748073446</v>
      </c>
      <c r="CM146" s="36">
        <f t="shared" si="377"/>
        <v>3.5267416395237912</v>
      </c>
      <c r="CN146" s="36">
        <f t="shared" ca="1" si="378"/>
        <v>2.7876991125235024</v>
      </c>
      <c r="CO146" s="20">
        <f t="shared" si="379"/>
        <v>120000</v>
      </c>
      <c r="CP146" s="20">
        <f t="shared" si="380"/>
        <v>2</v>
      </c>
      <c r="CQ146" s="64">
        <f t="shared" si="381"/>
        <v>2.4287256899999999E-3</v>
      </c>
      <c r="CR146" s="64">
        <f t="shared" si="382"/>
        <v>1.0929265605E-2</v>
      </c>
      <c r="CS146" s="36">
        <f t="shared" si="383"/>
        <v>28.586289266178479</v>
      </c>
      <c r="CT146" s="36">
        <f t="shared" si="384"/>
        <v>20.483704990529493</v>
      </c>
      <c r="CU146" s="36">
        <f t="shared" si="385"/>
        <v>4.6633581258851526</v>
      </c>
      <c r="CV146" s="36">
        <f t="shared" si="445"/>
        <v>25.147063116414646</v>
      </c>
      <c r="CW146" s="36">
        <f t="shared" si="386"/>
        <v>0</v>
      </c>
      <c r="CX146" s="36">
        <f t="shared" si="387"/>
        <v>0</v>
      </c>
      <c r="CY146" s="36">
        <f t="shared" si="388"/>
        <v>0</v>
      </c>
      <c r="CZ146" s="36">
        <f t="shared" si="446"/>
        <v>0</v>
      </c>
      <c r="DA146" s="64">
        <f t="shared" si="389"/>
        <v>1.5003102552507919E-2</v>
      </c>
      <c r="DB146" s="70">
        <f t="shared" si="447"/>
        <v>0.98521866335701003</v>
      </c>
      <c r="DC146" s="70">
        <f>PRODUCT($DB$8:DB146)</f>
        <v>0.27736282696975839</v>
      </c>
      <c r="DD146" s="36">
        <f t="shared" si="390"/>
        <v>1784.7293968681954</v>
      </c>
      <c r="DE146" s="36">
        <f t="shared" si="391"/>
        <v>2264.0217162014937</v>
      </c>
      <c r="DF146" s="36">
        <f t="shared" si="392"/>
        <v>370.90038546755846</v>
      </c>
      <c r="DG146" s="36">
        <f t="shared" si="393"/>
        <v>1.1015236634280476</v>
      </c>
      <c r="DH146" s="36">
        <f t="shared" ca="1" si="394"/>
        <v>1.6356088666155248</v>
      </c>
      <c r="DI146" s="36">
        <f t="shared" si="395"/>
        <v>224.00539049581104</v>
      </c>
      <c r="DJ146" s="36">
        <f t="shared" ca="1" si="396"/>
        <v>1074.7321804998553</v>
      </c>
      <c r="DK146" s="36">
        <f t="shared" si="397"/>
        <v>0</v>
      </c>
      <c r="DL146" s="36">
        <f t="shared" si="398"/>
        <v>0</v>
      </c>
      <c r="DM146" s="36">
        <f t="shared" ca="1" si="399"/>
        <v>1074.7321804998553</v>
      </c>
      <c r="DN146" s="36">
        <f t="shared" ca="1" si="448"/>
        <v>1074.7321804998587</v>
      </c>
      <c r="DO146" s="64" cm="1">
        <f t="array" ref="DO146">IFERROR(INDEX(Tbl_FwdNom,$B146,MATCH(LIDt,Tbl_FwdNom_Cols,0)),0)</f>
        <v>14.26403724</v>
      </c>
      <c r="DP146" s="64">
        <f t="shared" ca="1" si="449"/>
        <v>24.617011260000002</v>
      </c>
      <c r="DQ146" s="64">
        <f t="shared" ca="1" si="400"/>
        <v>1.8508781018280906E-2</v>
      </c>
      <c r="DR146" s="70">
        <f t="shared" ca="1" si="401"/>
        <v>0.9818275685362513</v>
      </c>
      <c r="DS146" s="70">
        <f ca="1">PRODUCT($DR$8:DR146)</f>
        <v>0.25141373843954989</v>
      </c>
      <c r="DT146" s="36">
        <f t="shared" ca="1" si="402"/>
        <v>2476.128523254265</v>
      </c>
      <c r="DU146" s="36">
        <f t="shared" ca="1" si="403"/>
        <v>389.63673904412769</v>
      </c>
      <c r="DV146" s="36">
        <f t="shared" ca="1" si="404"/>
        <v>1.1980271630239836</v>
      </c>
      <c r="DW146" s="36">
        <f t="shared" ca="1" si="405"/>
        <v>1.6325689825253475</v>
      </c>
      <c r="DX146" s="36">
        <f t="shared" ca="1" si="406"/>
        <v>1861.6532606852215</v>
      </c>
      <c r="DY146" s="36">
        <f t="shared" ca="1" si="407"/>
        <v>19.673902334352306</v>
      </c>
      <c r="DZ146" s="36">
        <f t="shared" ca="1" si="408"/>
        <v>219.67720271054833</v>
      </c>
      <c r="EA146" s="36">
        <f t="shared" ca="1" si="409"/>
        <v>0</v>
      </c>
      <c r="EB146" s="36">
        <f t="shared" ca="1" si="410"/>
        <v>1243.8976484775733</v>
      </c>
      <c r="EC146" s="36">
        <f t="shared" ca="1" si="411"/>
        <v>0</v>
      </c>
      <c r="ED146" s="36">
        <f t="shared" ca="1" si="412"/>
        <v>0</v>
      </c>
      <c r="EE146" s="36">
        <f t="shared" ca="1" si="450"/>
        <v>0</v>
      </c>
      <c r="EF146" s="36">
        <f t="shared" ca="1" si="413"/>
        <v>1243.8976484775733</v>
      </c>
      <c r="EG146" s="64"/>
      <c r="EH146" s="64"/>
      <c r="EI146" s="64"/>
      <c r="EJ146" s="70"/>
      <c r="EK146" s="70"/>
      <c r="EL146" s="70"/>
      <c r="EM146" s="70"/>
      <c r="EN146" s="70"/>
      <c r="EO146" s="36">
        <f t="shared" ca="1" si="414"/>
        <v>15.927184080064631</v>
      </c>
      <c r="EP146" s="36">
        <f t="shared" ca="1" si="415"/>
        <v>0</v>
      </c>
      <c r="EQ146" s="36">
        <f t="shared" si="416"/>
        <v>70.329822050249405</v>
      </c>
      <c r="ER146" s="36">
        <f t="shared" si="417"/>
        <v>10.698185576353055</v>
      </c>
      <c r="ES146" s="36">
        <f t="shared" si="418"/>
        <v>-9.7699121224539702</v>
      </c>
      <c r="ET146" s="36">
        <f t="shared" ca="1" si="419"/>
        <v>0</v>
      </c>
      <c r="EU146" s="36">
        <f t="shared" ca="1" si="451"/>
        <v>10.698185576353055</v>
      </c>
      <c r="EV146" s="36">
        <f t="shared" si="420"/>
        <v>3.6976749013455925</v>
      </c>
      <c r="EW146" s="36">
        <f t="shared" si="421"/>
        <v>91.932879187409185</v>
      </c>
      <c r="EX146" s="36">
        <f t="shared" ca="1" si="452"/>
        <v>176.65856171535722</v>
      </c>
      <c r="EY146" s="36">
        <f t="shared" si="422"/>
        <v>0</v>
      </c>
      <c r="EZ146" s="36">
        <f t="shared" si="423"/>
        <v>0</v>
      </c>
      <c r="FA146" s="36">
        <f t="shared" si="424"/>
        <v>0</v>
      </c>
      <c r="FB146" s="36">
        <f t="shared" si="425"/>
        <v>0</v>
      </c>
      <c r="FC146" s="36">
        <f t="shared" si="453"/>
        <v>0</v>
      </c>
      <c r="FD146" s="36">
        <f t="shared" si="426"/>
        <v>0</v>
      </c>
      <c r="FE146" s="36">
        <f t="shared" si="427"/>
        <v>0</v>
      </c>
      <c r="FF146" s="36">
        <f t="shared" si="454"/>
        <v>0</v>
      </c>
      <c r="FG146" s="36">
        <f t="shared" ca="1" si="428"/>
        <v>176.65856171535722</v>
      </c>
      <c r="FH146" s="36">
        <f t="shared" ca="1" si="429"/>
        <v>2.6504265181940538</v>
      </c>
      <c r="FI146" s="36">
        <f t="shared" ca="1" si="430"/>
        <v>-2.8324921197839514</v>
      </c>
      <c r="FJ146" s="36">
        <f t="shared" ca="1" si="431"/>
        <v>191.33245241757223</v>
      </c>
      <c r="FK146" s="36">
        <f t="shared" si="432"/>
        <v>0</v>
      </c>
      <c r="FL146" s="36">
        <f t="shared" si="433"/>
        <v>0</v>
      </c>
      <c r="FM146" s="36">
        <f t="shared" ca="1" si="434"/>
        <v>0</v>
      </c>
      <c r="FN146" s="36">
        <f t="shared" ca="1" si="456"/>
        <v>191.33245241757223</v>
      </c>
    </row>
    <row r="147" spans="2:170" x14ac:dyDescent="0.25">
      <c r="B147" s="2">
        <v>139</v>
      </c>
      <c r="C147" s="2">
        <f t="shared" si="307"/>
        <v>12</v>
      </c>
      <c r="D147" s="2">
        <f t="shared" si="303"/>
        <v>163</v>
      </c>
      <c r="E147" s="2">
        <f t="shared" si="308"/>
        <v>14</v>
      </c>
      <c r="F147" s="189">
        <f t="shared" si="304"/>
        <v>49948</v>
      </c>
      <c r="G147" s="2">
        <f t="shared" si="309"/>
        <v>9</v>
      </c>
      <c r="H147" s="187">
        <f t="shared" si="311"/>
        <v>46.166666666666671</v>
      </c>
      <c r="I147" s="186">
        <f t="shared" si="310"/>
        <v>46</v>
      </c>
      <c r="J147" s="2">
        <f t="shared" si="312"/>
        <v>0</v>
      </c>
      <c r="K147" s="2">
        <f t="shared" si="313"/>
        <v>1</v>
      </c>
      <c r="L147">
        <f t="shared" si="314"/>
        <v>2</v>
      </c>
      <c r="M147" s="190">
        <f t="shared" si="435"/>
        <v>1.7428032600000001E-3</v>
      </c>
      <c r="N147">
        <f t="shared" si="315"/>
        <v>1</v>
      </c>
      <c r="O147">
        <f t="shared" si="316"/>
        <v>100</v>
      </c>
      <c r="P147" s="58">
        <f t="shared" si="317"/>
        <v>7.8426146700000011E-3</v>
      </c>
      <c r="Q147" s="106">
        <f t="shared" si="318"/>
        <v>7.8426146700000011E-3</v>
      </c>
      <c r="R147" s="59">
        <f t="shared" si="319"/>
        <v>7.8426146700000011E-3</v>
      </c>
      <c r="S147" s="32">
        <f t="shared" si="436"/>
        <v>6.5591227169026212E-4</v>
      </c>
      <c r="T147">
        <f t="shared" si="320"/>
        <v>1</v>
      </c>
      <c r="U147" s="32">
        <f t="shared" si="437"/>
        <v>3.9787631999999999E-4</v>
      </c>
      <c r="V147">
        <f t="shared" si="321"/>
        <v>1</v>
      </c>
      <c r="W147">
        <f t="shared" si="322"/>
        <v>100</v>
      </c>
      <c r="X147" s="58">
        <f t="shared" si="323"/>
        <v>1.7904434399999996E-3</v>
      </c>
      <c r="Y147" s="58">
        <f t="shared" si="324"/>
        <v>1.7904434399999996E-3</v>
      </c>
      <c r="Z147" s="32">
        <f t="shared" si="325"/>
        <v>1.7904434399999996E-3</v>
      </c>
      <c r="AA147" s="32">
        <f t="shared" si="326"/>
        <v>1.4932619970209338E-4</v>
      </c>
      <c r="AB147" s="59">
        <f t="shared" si="327"/>
        <v>4.9056245199999996E-3</v>
      </c>
      <c r="AC147" s="59">
        <f t="shared" si="328"/>
        <v>4.9056245199999996E-3</v>
      </c>
      <c r="AD147">
        <f t="shared" si="329"/>
        <v>1</v>
      </c>
      <c r="AE147" s="59">
        <f t="shared" si="330"/>
        <v>4.9056245199999996E-3</v>
      </c>
      <c r="AF147" s="59">
        <f t="shared" si="331"/>
        <v>4.1758461800000006E-3</v>
      </c>
      <c r="AG147" s="59">
        <f t="shared" si="332"/>
        <v>4.1758461800000006E-3</v>
      </c>
      <c r="AH147">
        <f t="shared" si="333"/>
        <v>1</v>
      </c>
      <c r="AI147" s="59">
        <f t="shared" si="334"/>
        <v>4.1758461800000006E-3</v>
      </c>
      <c r="AJ147" s="59">
        <f t="shared" si="335"/>
        <v>0</v>
      </c>
      <c r="AK147" s="59">
        <f t="shared" si="336"/>
        <v>0</v>
      </c>
      <c r="AL147" s="59">
        <f t="shared" si="337"/>
        <v>0</v>
      </c>
      <c r="AM147" s="12">
        <f t="shared" si="438"/>
        <v>0.25767150872518924</v>
      </c>
      <c r="AN147" s="12">
        <f t="shared" si="439"/>
        <v>0</v>
      </c>
      <c r="AO147" s="66">
        <f t="shared" si="338"/>
        <v>1.6900990463779606E-4</v>
      </c>
      <c r="AP147" s="66">
        <f t="shared" si="339"/>
        <v>3.8477107169437303E-5</v>
      </c>
      <c r="AQ147" s="59">
        <f t="shared" si="340"/>
        <v>1.2640396713076822E-3</v>
      </c>
      <c r="AR147" s="59">
        <f t="shared" si="341"/>
        <v>1.0759965854049182E-3</v>
      </c>
      <c r="AS147" s="59">
        <f t="shared" si="342"/>
        <v>0</v>
      </c>
      <c r="AT147" s="12">
        <f t="shared" si="343"/>
        <v>0.25512398545666942</v>
      </c>
      <c r="AU147" s="59">
        <f t="shared" si="440"/>
        <v>2.0166160408230382E-17</v>
      </c>
      <c r="AV147" s="59">
        <f t="shared" si="441"/>
        <v>0</v>
      </c>
      <c r="AW147" s="70">
        <f t="shared" si="344"/>
        <v>0</v>
      </c>
      <c r="AX147" s="20">
        <f t="shared" si="345"/>
        <v>200000</v>
      </c>
      <c r="AY147" s="20">
        <f t="shared" si="346"/>
        <v>0</v>
      </c>
      <c r="AZ147" s="20">
        <f t="shared" si="347"/>
        <v>0</v>
      </c>
      <c r="BA147" s="20">
        <f t="shared" si="348"/>
        <v>200000</v>
      </c>
      <c r="BB147" s="36">
        <f t="shared" si="349"/>
        <v>1</v>
      </c>
      <c r="BC147" s="36">
        <f t="shared" si="350"/>
        <v>0</v>
      </c>
      <c r="BD147" s="80">
        <f t="shared" si="351"/>
        <v>33.801980927559214</v>
      </c>
      <c r="BE147" s="36">
        <f t="shared" si="352"/>
        <v>0</v>
      </c>
      <c r="BF147" s="36">
        <f t="shared" si="353"/>
        <v>0</v>
      </c>
      <c r="BG147" s="36">
        <f t="shared" si="354"/>
        <v>33.801980927559214</v>
      </c>
      <c r="BH147" s="36">
        <f t="shared" si="355"/>
        <v>7.6954214338874607</v>
      </c>
      <c r="BI147" s="36">
        <f t="shared" si="356"/>
        <v>0</v>
      </c>
      <c r="BJ147" s="36">
        <f t="shared" si="357"/>
        <v>0</v>
      </c>
      <c r="BK147" s="36">
        <f t="shared" si="358"/>
        <v>7.6954214338874607</v>
      </c>
      <c r="BL147" s="68">
        <f ca="1">IF(OR(AT147=0,E147&gt;ProjTerm),0,VLOOKUP(D147,'Life Events'!$AE$5:$AI$1206,5,FALSE))</f>
        <v>2.4152152355077844E-3</v>
      </c>
      <c r="BM147" s="93">
        <f t="shared" ca="1" si="359"/>
        <v>2.4152152355077844E-3</v>
      </c>
      <c r="BN147" s="93">
        <f t="shared" ca="1" si="360"/>
        <v>6.1617933661841436E-4</v>
      </c>
      <c r="BO147" s="36">
        <f t="shared" ca="1" si="361"/>
        <v>9.3756093765308773E-2</v>
      </c>
      <c r="BP147" s="36">
        <f t="shared" si="362"/>
        <v>1.734790210419275E-2</v>
      </c>
      <c r="BQ147" s="36">
        <f t="shared" si="363"/>
        <v>98.304736994816508</v>
      </c>
      <c r="BR147" s="36">
        <f t="shared" si="364"/>
        <v>154.78110000000001</v>
      </c>
      <c r="BS147" s="36">
        <f t="shared" si="365"/>
        <v>152.15715327268393</v>
      </c>
      <c r="BT147" s="36">
        <f t="shared" si="366"/>
        <v>38.818939358668437</v>
      </c>
      <c r="BU147" s="70" cm="1">
        <f t="array" ref="BU147">IF(AND(ActInt=1,$J147=0),INDEX(Tbl_FwdNom,$B147-IVP,MATCH(ValnDt,Tbl_FwdNom_Cols)),INDEX(Tbl_FwdNom,$B147,MATCH(StartDt,Tbl_FwdNom_Cols)))</f>
        <v>19.679766299000001</v>
      </c>
      <c r="BV147" s="70" cm="1">
        <f t="array" ref="BV147">INDEX(Tbl_FwdReal,$B147,MATCH(StartDt,Tbl_FwdReal_Cols))</f>
        <v>5.1015493430000003</v>
      </c>
      <c r="BW147" s="70" cm="1">
        <f t="array" ref="BW147">IF(RunType&lt;&gt;"OPN",INDEX(Tbl_FwdReal,$B147,MATCH(ValnDt,Tbl_FwdReal_Cols)),IF(AND($J147=0,ActInt=1),INDEX(Tbl_FwdReal,$B147-IVP,MATCH(ValnDt,Tbl_FwdReal_Cols)),-999))*$K147</f>
        <v>5.1015493430000003</v>
      </c>
      <c r="BX147" s="70">
        <f t="shared" si="367"/>
        <v>5.1015493430000003E-2</v>
      </c>
      <c r="BY147" s="70">
        <f t="shared" si="442"/>
        <v>0.13870601382310577</v>
      </c>
      <c r="BZ147" s="64">
        <f t="shared" si="455"/>
        <v>1.0883174045819732E-2</v>
      </c>
      <c r="CA147" s="70" cm="1">
        <f t="array" ref="CA147">IF($J147=1,CA146*(1+INDEX(Tbl_CPI,$B147,MATCH(IF(RunType="OPN",StartDt,ValnDt),Tbl_CPI_Cols))),0)</f>
        <v>0</v>
      </c>
      <c r="CB147" s="70">
        <f t="shared" si="443"/>
        <v>2.0757090086485253</v>
      </c>
      <c r="CC147" s="70">
        <f t="shared" si="444"/>
        <v>1.9356222280072404</v>
      </c>
      <c r="CD147" s="36">
        <f t="shared" si="368"/>
        <v>11.976822180581209</v>
      </c>
      <c r="CE147" s="36">
        <f t="shared" si="369"/>
        <v>1.5748265363722787</v>
      </c>
      <c r="CF147" s="36">
        <f t="shared" si="370"/>
        <v>0</v>
      </c>
      <c r="CG147" s="36">
        <f t="shared" si="371"/>
        <v>3.4918737706111798</v>
      </c>
      <c r="CH147" s="36">
        <f t="shared" si="372"/>
        <v>3.0860858410036709</v>
      </c>
      <c r="CI147" s="36">
        <f t="shared" si="373"/>
        <v>0</v>
      </c>
      <c r="CJ147" s="36">
        <f t="shared" si="374"/>
        <v>0</v>
      </c>
      <c r="CK147" s="36">
        <f t="shared" si="375"/>
        <v>0</v>
      </c>
      <c r="CL147" s="36">
        <f t="shared" si="376"/>
        <v>0.40578792960750915</v>
      </c>
      <c r="CM147" s="36">
        <f t="shared" si="377"/>
        <v>3.4918737706111798</v>
      </c>
      <c r="CN147" s="36">
        <f t="shared" ca="1" si="378"/>
        <v>2.7548711944393527</v>
      </c>
      <c r="CO147" s="20">
        <f t="shared" si="379"/>
        <v>120000</v>
      </c>
      <c r="CP147" s="20">
        <f t="shared" si="380"/>
        <v>2</v>
      </c>
      <c r="CQ147" s="64">
        <f t="shared" si="381"/>
        <v>2.4287256899999999E-3</v>
      </c>
      <c r="CR147" s="64">
        <f t="shared" si="382"/>
        <v>1.0929265605E-2</v>
      </c>
      <c r="CS147" s="36">
        <f t="shared" si="383"/>
        <v>28.303664937914476</v>
      </c>
      <c r="CT147" s="36">
        <f t="shared" si="384"/>
        <v>20.281188556535529</v>
      </c>
      <c r="CU147" s="36">
        <f t="shared" si="385"/>
        <v>4.6172528603324761</v>
      </c>
      <c r="CV147" s="36">
        <f t="shared" si="445"/>
        <v>24.898441416868003</v>
      </c>
      <c r="CW147" s="36">
        <f t="shared" si="386"/>
        <v>0</v>
      </c>
      <c r="CX147" s="36">
        <f t="shared" si="387"/>
        <v>0</v>
      </c>
      <c r="CY147" s="36">
        <f t="shared" si="388"/>
        <v>0</v>
      </c>
      <c r="CZ147" s="36">
        <f t="shared" si="446"/>
        <v>0</v>
      </c>
      <c r="DA147" s="64">
        <f t="shared" si="389"/>
        <v>1.5083404758214236E-2</v>
      </c>
      <c r="DB147" s="70">
        <f t="shared" si="447"/>
        <v>0.98514072372032624</v>
      </c>
      <c r="DC147" s="70">
        <f>PRODUCT($DB$8:DB147)</f>
        <v>0.27324141609410341</v>
      </c>
      <c r="DD147" s="36">
        <f t="shared" si="390"/>
        <v>1772.8302533863737</v>
      </c>
      <c r="DE147" s="36">
        <f t="shared" si="391"/>
        <v>2264.3688912007883</v>
      </c>
      <c r="DF147" s="36">
        <f t="shared" si="392"/>
        <v>368.79940467265584</v>
      </c>
      <c r="DG147" s="36">
        <f t="shared" si="393"/>
        <v>1.1007904885900912</v>
      </c>
      <c r="DH147" s="36">
        <f t="shared" ca="1" si="394"/>
        <v>1.5665233234115021</v>
      </c>
      <c r="DI147" s="36">
        <f t="shared" si="395"/>
        <v>223.83961135262328</v>
      </c>
      <c r="DJ147" s="36">
        <f t="shared" ca="1" si="396"/>
        <v>1084.6433866745153</v>
      </c>
      <c r="DK147" s="36">
        <f t="shared" si="397"/>
        <v>0</v>
      </c>
      <c r="DL147" s="36">
        <f t="shared" si="398"/>
        <v>0</v>
      </c>
      <c r="DM147" s="36">
        <f t="shared" ca="1" si="399"/>
        <v>1084.6433866745153</v>
      </c>
      <c r="DN147" s="36">
        <f t="shared" ca="1" si="448"/>
        <v>1084.643386674519</v>
      </c>
      <c r="DO147" s="64" cm="1">
        <f t="array" ref="DO147">IFERROR(INDEX(Tbl_FwdNom,$B147,MATCH(LIDt,Tbl_FwdNom_Cols,0)),0)</f>
        <v>14.311271059999999</v>
      </c>
      <c r="DP147" s="64">
        <f t="shared" ca="1" si="449"/>
        <v>24.76803683</v>
      </c>
      <c r="DQ147" s="64">
        <f t="shared" ca="1" si="400"/>
        <v>1.8611586333576513E-2</v>
      </c>
      <c r="DR147" s="70">
        <f t="shared" ca="1" si="401"/>
        <v>0.98172847571804311</v>
      </c>
      <c r="DS147" s="70">
        <f ca="1">PRODUCT($DR$8:DR147)</f>
        <v>0.24682002621283411</v>
      </c>
      <c r="DT147" s="36">
        <f t="shared" ca="1" si="402"/>
        <v>2488.4112221102837</v>
      </c>
      <c r="DU147" s="36">
        <f t="shared" ca="1" si="403"/>
        <v>389.19307541769325</v>
      </c>
      <c r="DV147" s="36">
        <f t="shared" ca="1" si="404"/>
        <v>1.2029764468943815</v>
      </c>
      <c r="DW147" s="36">
        <f t="shared" ca="1" si="405"/>
        <v>1.5691975873238284</v>
      </c>
      <c r="DX147" s="36">
        <f t="shared" ca="1" si="406"/>
        <v>1857.4826417109805</v>
      </c>
      <c r="DY147" s="36">
        <f t="shared" ca="1" si="407"/>
        <v>19.626724579473933</v>
      </c>
      <c r="DZ147" s="36">
        <f t="shared" ca="1" si="408"/>
        <v>220.62222114024794</v>
      </c>
      <c r="EA147" s="36">
        <f t="shared" ca="1" si="409"/>
        <v>0</v>
      </c>
      <c r="EB147" s="36">
        <f t="shared" ca="1" si="410"/>
        <v>1260.7368226771478</v>
      </c>
      <c r="EC147" s="36">
        <f t="shared" ca="1" si="411"/>
        <v>0</v>
      </c>
      <c r="ED147" s="36">
        <f t="shared" ca="1" si="412"/>
        <v>0</v>
      </c>
      <c r="EE147" s="36">
        <f t="shared" ca="1" si="450"/>
        <v>0</v>
      </c>
      <c r="EF147" s="36">
        <f t="shared" ca="1" si="413"/>
        <v>1260.7368226771478</v>
      </c>
      <c r="EG147" s="64"/>
      <c r="EH147" s="64"/>
      <c r="EI147" s="64"/>
      <c r="EJ147" s="70"/>
      <c r="EK147" s="70"/>
      <c r="EL147" s="70"/>
      <c r="EM147" s="70"/>
      <c r="EN147" s="70"/>
      <c r="EO147" s="36">
        <f t="shared" ca="1" si="414"/>
        <v>16.157951139710757</v>
      </c>
      <c r="EP147" s="36">
        <f t="shared" ca="1" si="415"/>
        <v>0</v>
      </c>
      <c r="EQ147" s="36">
        <f t="shared" si="416"/>
        <v>70.283010476792384</v>
      </c>
      <c r="ER147" s="36">
        <f t="shared" si="417"/>
        <v>10.626858659571406</v>
      </c>
      <c r="ES147" s="36">
        <f t="shared" si="418"/>
        <v>-9.7047741881800853</v>
      </c>
      <c r="ET147" s="36">
        <f t="shared" ca="1" si="419"/>
        <v>0</v>
      </c>
      <c r="EU147" s="36">
        <f t="shared" ca="1" si="451"/>
        <v>10.626858659571406</v>
      </c>
      <c r="EV147" s="36">
        <f t="shared" si="420"/>
        <v>3.6949383717666606</v>
      </c>
      <c r="EW147" s="36">
        <f t="shared" si="421"/>
        <v>91.871688605636891</v>
      </c>
      <c r="EX147" s="36">
        <f t="shared" ca="1" si="452"/>
        <v>176.47649611376733</v>
      </c>
      <c r="EY147" s="36">
        <f t="shared" si="422"/>
        <v>0</v>
      </c>
      <c r="EZ147" s="36">
        <f t="shared" si="423"/>
        <v>0</v>
      </c>
      <c r="FA147" s="36">
        <f t="shared" si="424"/>
        <v>0</v>
      </c>
      <c r="FB147" s="36">
        <f t="shared" si="425"/>
        <v>0</v>
      </c>
      <c r="FC147" s="36">
        <f t="shared" si="453"/>
        <v>0</v>
      </c>
      <c r="FD147" s="36">
        <f t="shared" si="426"/>
        <v>0</v>
      </c>
      <c r="FE147" s="36">
        <f t="shared" si="427"/>
        <v>0</v>
      </c>
      <c r="FF147" s="36">
        <f t="shared" si="454"/>
        <v>0</v>
      </c>
      <c r="FG147" s="36">
        <f t="shared" ca="1" si="428"/>
        <v>176.47649611376733</v>
      </c>
      <c r="FH147" s="36">
        <f t="shared" ca="1" si="429"/>
        <v>2.6618664211953744</v>
      </c>
      <c r="FI147" s="36">
        <f t="shared" ca="1" si="430"/>
        <v>-2.8039120884207778</v>
      </c>
      <c r="FJ147" s="36">
        <f t="shared" ca="1" si="431"/>
        <v>192.08954078573601</v>
      </c>
      <c r="FK147" s="36">
        <f t="shared" si="432"/>
        <v>0</v>
      </c>
      <c r="FL147" s="36">
        <f t="shared" si="433"/>
        <v>0</v>
      </c>
      <c r="FM147" s="36">
        <f t="shared" ca="1" si="434"/>
        <v>0</v>
      </c>
      <c r="FN147" s="36">
        <f t="shared" ca="1" si="456"/>
        <v>192.08954078573601</v>
      </c>
    </row>
    <row r="148" spans="2:170" x14ac:dyDescent="0.25">
      <c r="B148" s="2">
        <v>140</v>
      </c>
      <c r="C148" s="2">
        <f t="shared" si="307"/>
        <v>12</v>
      </c>
      <c r="D148" s="2">
        <f t="shared" si="303"/>
        <v>164</v>
      </c>
      <c r="E148" s="2">
        <f t="shared" si="308"/>
        <v>14</v>
      </c>
      <c r="F148" s="189">
        <f t="shared" si="304"/>
        <v>49979</v>
      </c>
      <c r="G148" s="2">
        <f t="shared" si="309"/>
        <v>10</v>
      </c>
      <c r="H148" s="187">
        <f t="shared" si="311"/>
        <v>46.25</v>
      </c>
      <c r="I148" s="186">
        <f t="shared" si="310"/>
        <v>46</v>
      </c>
      <c r="J148" s="2">
        <f t="shared" si="312"/>
        <v>0</v>
      </c>
      <c r="K148" s="2">
        <f t="shared" si="313"/>
        <v>1</v>
      </c>
      <c r="L148">
        <f t="shared" si="314"/>
        <v>2</v>
      </c>
      <c r="M148" s="190">
        <f t="shared" si="435"/>
        <v>1.7428032600000001E-3</v>
      </c>
      <c r="N148">
        <f t="shared" si="315"/>
        <v>1</v>
      </c>
      <c r="O148">
        <f t="shared" si="316"/>
        <v>100</v>
      </c>
      <c r="P148" s="58">
        <f t="shared" si="317"/>
        <v>7.8426146700000011E-3</v>
      </c>
      <c r="Q148" s="106">
        <f t="shared" si="318"/>
        <v>7.8426146700000011E-3</v>
      </c>
      <c r="R148" s="59">
        <f t="shared" si="319"/>
        <v>7.8426146700000011E-3</v>
      </c>
      <c r="S148" s="32">
        <f t="shared" si="436"/>
        <v>6.5591227169026212E-4</v>
      </c>
      <c r="T148">
        <f t="shared" si="320"/>
        <v>1</v>
      </c>
      <c r="U148" s="32">
        <f t="shared" si="437"/>
        <v>3.9787631999999999E-4</v>
      </c>
      <c r="V148">
        <f t="shared" si="321"/>
        <v>1</v>
      </c>
      <c r="W148">
        <f t="shared" si="322"/>
        <v>100</v>
      </c>
      <c r="X148" s="58">
        <f t="shared" si="323"/>
        <v>1.7904434399999996E-3</v>
      </c>
      <c r="Y148" s="58">
        <f t="shared" si="324"/>
        <v>1.7904434399999996E-3</v>
      </c>
      <c r="Z148" s="32">
        <f t="shared" si="325"/>
        <v>1.7904434399999996E-3</v>
      </c>
      <c r="AA148" s="32">
        <f t="shared" si="326"/>
        <v>1.4932619970209338E-4</v>
      </c>
      <c r="AB148" s="59">
        <f t="shared" si="327"/>
        <v>4.9056245199999996E-3</v>
      </c>
      <c r="AC148" s="59">
        <f t="shared" si="328"/>
        <v>4.9056245199999996E-3</v>
      </c>
      <c r="AD148">
        <f t="shared" si="329"/>
        <v>1</v>
      </c>
      <c r="AE148" s="59">
        <f t="shared" si="330"/>
        <v>4.9056245199999996E-3</v>
      </c>
      <c r="AF148" s="59">
        <f t="shared" si="331"/>
        <v>4.1758461800000006E-3</v>
      </c>
      <c r="AG148" s="59">
        <f t="shared" si="332"/>
        <v>4.1758461800000006E-3</v>
      </c>
      <c r="AH148">
        <f t="shared" si="333"/>
        <v>1</v>
      </c>
      <c r="AI148" s="59">
        <f t="shared" si="334"/>
        <v>4.1758461800000006E-3</v>
      </c>
      <c r="AJ148" s="59">
        <f t="shared" si="335"/>
        <v>0</v>
      </c>
      <c r="AK148" s="59">
        <f t="shared" si="336"/>
        <v>0</v>
      </c>
      <c r="AL148" s="59">
        <f t="shared" si="337"/>
        <v>0</v>
      </c>
      <c r="AM148" s="12">
        <f t="shared" si="438"/>
        <v>0.25512398545666942</v>
      </c>
      <c r="AN148" s="12">
        <f t="shared" si="439"/>
        <v>0</v>
      </c>
      <c r="AO148" s="66">
        <f t="shared" si="338"/>
        <v>1.6733895286355743E-4</v>
      </c>
      <c r="AP148" s="66">
        <f t="shared" si="339"/>
        <v>3.8096695201096583E-5</v>
      </c>
      <c r="AQ148" s="59">
        <f t="shared" si="340"/>
        <v>1.2515424786963608E-3</v>
      </c>
      <c r="AR148" s="59">
        <f t="shared" si="341"/>
        <v>1.0653585200956087E-3</v>
      </c>
      <c r="AS148" s="59">
        <f t="shared" si="342"/>
        <v>0</v>
      </c>
      <c r="AT148" s="12">
        <f t="shared" si="343"/>
        <v>0.25260164880981278</v>
      </c>
      <c r="AU148" s="59">
        <f t="shared" si="440"/>
        <v>0</v>
      </c>
      <c r="AV148" s="59">
        <f t="shared" si="441"/>
        <v>-1.4311468676808659E-17</v>
      </c>
      <c r="AW148" s="70">
        <f t="shared" si="344"/>
        <v>0</v>
      </c>
      <c r="AX148" s="20">
        <f t="shared" si="345"/>
        <v>200000</v>
      </c>
      <c r="AY148" s="20">
        <f t="shared" si="346"/>
        <v>0</v>
      </c>
      <c r="AZ148" s="20">
        <f t="shared" si="347"/>
        <v>0</v>
      </c>
      <c r="BA148" s="20">
        <f t="shared" si="348"/>
        <v>200000</v>
      </c>
      <c r="BB148" s="36">
        <f t="shared" si="349"/>
        <v>1</v>
      </c>
      <c r="BC148" s="36">
        <f t="shared" si="350"/>
        <v>0</v>
      </c>
      <c r="BD148" s="80">
        <f t="shared" si="351"/>
        <v>33.467790572711486</v>
      </c>
      <c r="BE148" s="36">
        <f t="shared" si="352"/>
        <v>0</v>
      </c>
      <c r="BF148" s="36">
        <f t="shared" si="353"/>
        <v>0</v>
      </c>
      <c r="BG148" s="36">
        <f t="shared" si="354"/>
        <v>33.467790572711486</v>
      </c>
      <c r="BH148" s="36">
        <f t="shared" si="355"/>
        <v>7.6193390402193168</v>
      </c>
      <c r="BI148" s="36">
        <f t="shared" si="356"/>
        <v>0</v>
      </c>
      <c r="BJ148" s="36">
        <f t="shared" si="357"/>
        <v>0</v>
      </c>
      <c r="BK148" s="36">
        <f t="shared" si="358"/>
        <v>7.6193390402193168</v>
      </c>
      <c r="BL148" s="68">
        <f ca="1">IF(OR(AT148=0,E148&gt;ProjTerm),0,VLOOKUP(D148,'Life Events'!$AE$5:$AI$1206,5,FALSE))</f>
        <v>2.2781586745002744E-3</v>
      </c>
      <c r="BM148" s="93">
        <f t="shared" ca="1" si="359"/>
        <v>2.2781586745002744E-3</v>
      </c>
      <c r="BN148" s="93">
        <f t="shared" ca="1" si="360"/>
        <v>5.7546663742914686E-4</v>
      </c>
      <c r="BO148" s="36">
        <f t="shared" ca="1" si="361"/>
        <v>8.7561365354622722E-2</v>
      </c>
      <c r="BP148" s="36">
        <f t="shared" si="362"/>
        <v>1.7176388441354808E-2</v>
      </c>
      <c r="BQ148" s="36">
        <f t="shared" si="363"/>
        <v>98.304736994816508</v>
      </c>
      <c r="BR148" s="36">
        <f t="shared" si="364"/>
        <v>154.78110000000001</v>
      </c>
      <c r="BS148" s="36">
        <f t="shared" si="365"/>
        <v>152.15715327268393</v>
      </c>
      <c r="BT148" s="36">
        <f t="shared" si="366"/>
        <v>38.435147794887364</v>
      </c>
      <c r="BU148" s="70" cm="1">
        <f t="array" ref="BU148">IF(AND(ActInt=1,$J148=0),INDEX(Tbl_FwdNom,$B148-IVP,MATCH(ValnDt,Tbl_FwdNom_Cols)),INDEX(Tbl_FwdNom,$B148,MATCH(StartDt,Tbl_FwdNom_Cols)))</f>
        <v>19.797080461</v>
      </c>
      <c r="BV148" s="70" cm="1">
        <f t="array" ref="BV148">INDEX(Tbl_FwdReal,$B148,MATCH(StartDt,Tbl_FwdReal_Cols))</f>
        <v>5.1028078710000004</v>
      </c>
      <c r="BW148" s="70" cm="1">
        <f t="array" ref="BW148">IF(RunType&lt;&gt;"OPN",INDEX(Tbl_FwdReal,$B148,MATCH(ValnDt,Tbl_FwdReal_Cols)),IF(AND($J148=0,ActInt=1),INDEX(Tbl_FwdReal,$B148-IVP,MATCH(ValnDt,Tbl_FwdReal_Cols)),-999))*$K148</f>
        <v>5.1028078710000004</v>
      </c>
      <c r="BX148" s="70">
        <f t="shared" si="367"/>
        <v>5.1028078710000008E-2</v>
      </c>
      <c r="BY148" s="70">
        <f t="shared" si="442"/>
        <v>0.1398085635165458</v>
      </c>
      <c r="BZ148" s="64">
        <f t="shared" si="455"/>
        <v>1.0964703329281233E-2</v>
      </c>
      <c r="CA148" s="70" cm="1">
        <f t="array" ref="CA148">IF($J148=1,CA147*(1+INDEX(Tbl_CPI,$B148,MATCH(IF(RunType="OPN",StartDt,ValnDt),Tbl_CPI_Cols))),0)</f>
        <v>0</v>
      </c>
      <c r="CB148" s="70">
        <f t="shared" si="443"/>
        <v>2.0984685421262728</v>
      </c>
      <c r="CC148" s="70">
        <f t="shared" si="444"/>
        <v>1.9356222280072404</v>
      </c>
      <c r="CD148" s="36">
        <f t="shared" si="368"/>
        <v>11.976822180581209</v>
      </c>
      <c r="CE148" s="36">
        <f t="shared" si="369"/>
        <v>1.5748265363722787</v>
      </c>
      <c r="CF148" s="36">
        <f t="shared" si="370"/>
        <v>0</v>
      </c>
      <c r="CG148" s="36">
        <f t="shared" si="371"/>
        <v>3.4573506301779342</v>
      </c>
      <c r="CH148" s="36">
        <f t="shared" si="372"/>
        <v>3.055574607815716</v>
      </c>
      <c r="CI148" s="36">
        <f t="shared" si="373"/>
        <v>0</v>
      </c>
      <c r="CJ148" s="36">
        <f t="shared" si="374"/>
        <v>0</v>
      </c>
      <c r="CK148" s="36">
        <f t="shared" si="375"/>
        <v>0</v>
      </c>
      <c r="CL148" s="36">
        <f t="shared" si="376"/>
        <v>0.40177602236221832</v>
      </c>
      <c r="CM148" s="36">
        <f t="shared" si="377"/>
        <v>3.4573506301779342</v>
      </c>
      <c r="CN148" s="36">
        <f t="shared" ca="1" si="378"/>
        <v>2.7223667949567076</v>
      </c>
      <c r="CO148" s="20">
        <f t="shared" si="379"/>
        <v>120000</v>
      </c>
      <c r="CP148" s="20">
        <f t="shared" si="380"/>
        <v>2</v>
      </c>
      <c r="CQ148" s="64">
        <f t="shared" si="381"/>
        <v>2.4287256899999999E-3</v>
      </c>
      <c r="CR148" s="64">
        <f t="shared" si="382"/>
        <v>1.0929265605E-2</v>
      </c>
      <c r="CS148" s="36">
        <f t="shared" si="383"/>
        <v>28.023834834188783</v>
      </c>
      <c r="CT148" s="36">
        <f t="shared" si="384"/>
        <v>20.080674343626892</v>
      </c>
      <c r="CU148" s="36">
        <f t="shared" si="385"/>
        <v>4.5716034241315899</v>
      </c>
      <c r="CV148" s="36">
        <f t="shared" si="445"/>
        <v>24.652277767758484</v>
      </c>
      <c r="CW148" s="36">
        <f t="shared" si="386"/>
        <v>0</v>
      </c>
      <c r="CX148" s="36">
        <f t="shared" si="387"/>
        <v>0</v>
      </c>
      <c r="CY148" s="36">
        <f t="shared" si="388"/>
        <v>0</v>
      </c>
      <c r="CZ148" s="36">
        <f t="shared" si="446"/>
        <v>0</v>
      </c>
      <c r="DA148" s="64">
        <f t="shared" si="389"/>
        <v>1.5166285790778833E-2</v>
      </c>
      <c r="DB148" s="70">
        <f t="shared" si="447"/>
        <v>0.9850602940591503</v>
      </c>
      <c r="DC148" s="70">
        <f>PRODUCT($DB$8:DB148)</f>
        <v>0.26915926968679615</v>
      </c>
      <c r="DD148" s="36">
        <f t="shared" si="390"/>
        <v>1761.2823558728828</v>
      </c>
      <c r="DE148" s="36">
        <f t="shared" si="391"/>
        <v>2265.2431663677767</v>
      </c>
      <c r="DF148" s="36">
        <f t="shared" si="392"/>
        <v>366.7733828031711</v>
      </c>
      <c r="DG148" s="36">
        <f t="shared" si="393"/>
        <v>1.1003090032944649</v>
      </c>
      <c r="DH148" s="36">
        <f t="shared" ca="1" si="394"/>
        <v>1.5027202984776589</v>
      </c>
      <c r="DI148" s="36">
        <f t="shared" si="395"/>
        <v>223.7246410717799</v>
      </c>
      <c r="DJ148" s="36">
        <f t="shared" ca="1" si="396"/>
        <v>1094.8612456650276</v>
      </c>
      <c r="DK148" s="36">
        <f t="shared" si="397"/>
        <v>0</v>
      </c>
      <c r="DL148" s="36">
        <f t="shared" si="398"/>
        <v>0</v>
      </c>
      <c r="DM148" s="36">
        <f t="shared" ca="1" si="399"/>
        <v>1094.8612456650276</v>
      </c>
      <c r="DN148" s="36">
        <f t="shared" ca="1" si="448"/>
        <v>1094.8612456650321</v>
      </c>
      <c r="DO148" s="64" cm="1">
        <f t="array" ref="DO148">IFERROR(INDEX(Tbl_FwdNom,$B148,MATCH(LIDt,Tbl_FwdNom_Cols,0)),0)</f>
        <v>14.35700975</v>
      </c>
      <c r="DP148" s="64">
        <f t="shared" ca="1" si="449"/>
        <v>24.92405815</v>
      </c>
      <c r="DQ148" s="64">
        <f t="shared" ca="1" si="400"/>
        <v>1.8717672605337965E-2</v>
      </c>
      <c r="DR148" s="70">
        <f t="shared" ca="1" si="401"/>
        <v>0.98162624139280108</v>
      </c>
      <c r="DS148" s="70">
        <f ca="1">PRODUCT($DR$8:DR148)</f>
        <v>0.24228501463177698</v>
      </c>
      <c r="DT148" s="36">
        <f t="shared" ca="1" si="402"/>
        <v>2501.5206981004812</v>
      </c>
      <c r="DU148" s="36">
        <f t="shared" ca="1" si="403"/>
        <v>388.85852494340696</v>
      </c>
      <c r="DV148" s="36">
        <f t="shared" ca="1" si="404"/>
        <v>1.2083169777379286</v>
      </c>
      <c r="DW148" s="36">
        <f t="shared" ca="1" si="405"/>
        <v>1.5110079486618193</v>
      </c>
      <c r="DX148" s="36">
        <f t="shared" ca="1" si="406"/>
        <v>1853.8152458737375</v>
      </c>
      <c r="DY148" s="36">
        <f t="shared" ca="1" si="407"/>
        <v>19.584794850058199</v>
      </c>
      <c r="DZ148" s="36">
        <f t="shared" ca="1" si="408"/>
        <v>221.63898779206758</v>
      </c>
      <c r="EA148" s="36">
        <f t="shared" ca="1" si="409"/>
        <v>0</v>
      </c>
      <c r="EB148" s="36">
        <f t="shared" ca="1" si="410"/>
        <v>1278.0904507832001</v>
      </c>
      <c r="EC148" s="36">
        <f t="shared" ca="1" si="411"/>
        <v>0</v>
      </c>
      <c r="ED148" s="36">
        <f t="shared" ca="1" si="412"/>
        <v>0</v>
      </c>
      <c r="EE148" s="36">
        <f t="shared" ca="1" si="450"/>
        <v>0</v>
      </c>
      <c r="EF148" s="36">
        <f t="shared" ca="1" si="413"/>
        <v>1278.0904507832001</v>
      </c>
      <c r="EG148" s="64"/>
      <c r="EH148" s="64"/>
      <c r="EI148" s="64"/>
      <c r="EJ148" s="70"/>
      <c r="EK148" s="70"/>
      <c r="EL148" s="70"/>
      <c r="EM148" s="70"/>
      <c r="EN148" s="70"/>
      <c r="EO148" s="36">
        <f t="shared" ca="1" si="414"/>
        <v>16.397576415647727</v>
      </c>
      <c r="EP148" s="36">
        <f t="shared" ca="1" si="415"/>
        <v>0</v>
      </c>
      <c r="EQ148" s="36">
        <f t="shared" si="416"/>
        <v>70.25226871764049</v>
      </c>
      <c r="ER148" s="36">
        <f t="shared" si="417"/>
        <v>10.557637212985263</v>
      </c>
      <c r="ES148" s="36">
        <f t="shared" si="418"/>
        <v>-9.6415590340486599</v>
      </c>
      <c r="ET148" s="36">
        <f t="shared" ca="1" si="419"/>
        <v>0</v>
      </c>
      <c r="EU148" s="36">
        <f t="shared" ca="1" si="451"/>
        <v>10.557637212985263</v>
      </c>
      <c r="EV148" s="36">
        <f t="shared" si="420"/>
        <v>3.6930405481431565</v>
      </c>
      <c r="EW148" s="36">
        <f t="shared" si="421"/>
        <v>91.831503967773017</v>
      </c>
      <c r="EX148" s="36">
        <f t="shared" ca="1" si="452"/>
        <v>176.33445044654192</v>
      </c>
      <c r="EY148" s="36">
        <f t="shared" si="422"/>
        <v>0</v>
      </c>
      <c r="EZ148" s="36">
        <f t="shared" si="423"/>
        <v>0</v>
      </c>
      <c r="FA148" s="36">
        <f t="shared" si="424"/>
        <v>0</v>
      </c>
      <c r="FB148" s="36">
        <f t="shared" si="425"/>
        <v>0</v>
      </c>
      <c r="FC148" s="36">
        <f t="shared" si="453"/>
        <v>0</v>
      </c>
      <c r="FD148" s="36">
        <f t="shared" si="426"/>
        <v>0</v>
      </c>
      <c r="FE148" s="36">
        <f t="shared" si="427"/>
        <v>0</v>
      </c>
      <c r="FF148" s="36">
        <f t="shared" si="454"/>
        <v>0</v>
      </c>
      <c r="FG148" s="36">
        <f t="shared" ca="1" si="428"/>
        <v>176.33445044654192</v>
      </c>
      <c r="FH148" s="36">
        <f t="shared" ca="1" si="429"/>
        <v>2.6743386702321832</v>
      </c>
      <c r="FI148" s="36">
        <f t="shared" ca="1" si="430"/>
        <v>-2.7769989166681714</v>
      </c>
      <c r="FJ148" s="36">
        <f t="shared" ca="1" si="431"/>
        <v>192.90801100440495</v>
      </c>
      <c r="FK148" s="36">
        <f t="shared" si="432"/>
        <v>0</v>
      </c>
      <c r="FL148" s="36">
        <f t="shared" si="433"/>
        <v>0</v>
      </c>
      <c r="FM148" s="36">
        <f t="shared" ca="1" si="434"/>
        <v>0</v>
      </c>
      <c r="FN148" s="36">
        <f t="shared" ca="1" si="456"/>
        <v>192.90801100440495</v>
      </c>
    </row>
    <row r="149" spans="2:170" x14ac:dyDescent="0.25">
      <c r="B149" s="2">
        <v>141</v>
      </c>
      <c r="C149" s="2">
        <f t="shared" si="307"/>
        <v>12</v>
      </c>
      <c r="D149" s="2">
        <f t="shared" si="303"/>
        <v>165</v>
      </c>
      <c r="E149" s="2">
        <f t="shared" si="308"/>
        <v>14</v>
      </c>
      <c r="F149" s="189">
        <f t="shared" si="304"/>
        <v>50009</v>
      </c>
      <c r="G149" s="2">
        <f t="shared" si="309"/>
        <v>11</v>
      </c>
      <c r="H149" s="187">
        <f t="shared" si="311"/>
        <v>46.333333333333336</v>
      </c>
      <c r="I149" s="186">
        <f t="shared" si="310"/>
        <v>46</v>
      </c>
      <c r="J149" s="2">
        <f t="shared" si="312"/>
        <v>0</v>
      </c>
      <c r="K149" s="2">
        <f t="shared" si="313"/>
        <v>1</v>
      </c>
      <c r="L149">
        <f t="shared" si="314"/>
        <v>2</v>
      </c>
      <c r="M149" s="190">
        <f t="shared" si="435"/>
        <v>1.7428032600000001E-3</v>
      </c>
      <c r="N149">
        <f t="shared" si="315"/>
        <v>1</v>
      </c>
      <c r="O149">
        <f t="shared" si="316"/>
        <v>100</v>
      </c>
      <c r="P149" s="58">
        <f t="shared" si="317"/>
        <v>7.8426146700000011E-3</v>
      </c>
      <c r="Q149" s="106">
        <f t="shared" si="318"/>
        <v>7.8426146700000011E-3</v>
      </c>
      <c r="R149" s="59">
        <f t="shared" si="319"/>
        <v>7.8426146700000011E-3</v>
      </c>
      <c r="S149" s="32">
        <f t="shared" si="436"/>
        <v>6.5591227169026212E-4</v>
      </c>
      <c r="T149">
        <f t="shared" si="320"/>
        <v>1</v>
      </c>
      <c r="U149" s="32">
        <f t="shared" si="437"/>
        <v>3.9787631999999999E-4</v>
      </c>
      <c r="V149">
        <f t="shared" si="321"/>
        <v>1</v>
      </c>
      <c r="W149">
        <f t="shared" si="322"/>
        <v>100</v>
      </c>
      <c r="X149" s="58">
        <f t="shared" si="323"/>
        <v>1.7904434399999996E-3</v>
      </c>
      <c r="Y149" s="58">
        <f t="shared" si="324"/>
        <v>1.7904434399999996E-3</v>
      </c>
      <c r="Z149" s="32">
        <f t="shared" si="325"/>
        <v>1.7904434399999996E-3</v>
      </c>
      <c r="AA149" s="32">
        <f t="shared" si="326"/>
        <v>1.4932619970209338E-4</v>
      </c>
      <c r="AB149" s="59">
        <f t="shared" si="327"/>
        <v>4.9056245199999996E-3</v>
      </c>
      <c r="AC149" s="59">
        <f t="shared" si="328"/>
        <v>4.9056245199999996E-3</v>
      </c>
      <c r="AD149">
        <f t="shared" si="329"/>
        <v>1</v>
      </c>
      <c r="AE149" s="59">
        <f t="shared" si="330"/>
        <v>4.9056245199999996E-3</v>
      </c>
      <c r="AF149" s="59">
        <f t="shared" si="331"/>
        <v>4.1758461800000006E-3</v>
      </c>
      <c r="AG149" s="59">
        <f t="shared" si="332"/>
        <v>4.1758461800000006E-3</v>
      </c>
      <c r="AH149">
        <f t="shared" si="333"/>
        <v>1</v>
      </c>
      <c r="AI149" s="59">
        <f t="shared" si="334"/>
        <v>4.1758461800000006E-3</v>
      </c>
      <c r="AJ149" s="59">
        <f t="shared" si="335"/>
        <v>0</v>
      </c>
      <c r="AK149" s="59">
        <f t="shared" si="336"/>
        <v>0</v>
      </c>
      <c r="AL149" s="59">
        <f t="shared" si="337"/>
        <v>0</v>
      </c>
      <c r="AM149" s="12">
        <f t="shared" si="438"/>
        <v>0.25260164880981278</v>
      </c>
      <c r="AN149" s="12">
        <f t="shared" si="439"/>
        <v>0</v>
      </c>
      <c r="AO149" s="66">
        <f t="shared" si="338"/>
        <v>1.6568452130355009E-4</v>
      </c>
      <c r="AP149" s="66">
        <f t="shared" si="339"/>
        <v>3.7720044255252164E-5</v>
      </c>
      <c r="AQ149" s="59">
        <f t="shared" si="340"/>
        <v>1.2391688421938463E-3</v>
      </c>
      <c r="AR149" s="59">
        <f t="shared" si="341"/>
        <v>1.0548256302441584E-3</v>
      </c>
      <c r="AS149" s="59">
        <f t="shared" si="342"/>
        <v>0</v>
      </c>
      <c r="AT149" s="12">
        <f t="shared" si="343"/>
        <v>0.250104249771816</v>
      </c>
      <c r="AU149" s="59">
        <f t="shared" si="440"/>
        <v>2.2985086056692694E-17</v>
      </c>
      <c r="AV149" s="59">
        <f t="shared" si="441"/>
        <v>0</v>
      </c>
      <c r="AW149" s="70">
        <f t="shared" si="344"/>
        <v>0</v>
      </c>
      <c r="AX149" s="20">
        <f t="shared" si="345"/>
        <v>200000</v>
      </c>
      <c r="AY149" s="20">
        <f t="shared" si="346"/>
        <v>0</v>
      </c>
      <c r="AZ149" s="20">
        <f t="shared" si="347"/>
        <v>0</v>
      </c>
      <c r="BA149" s="20">
        <f t="shared" si="348"/>
        <v>200000</v>
      </c>
      <c r="BB149" s="36">
        <f t="shared" si="349"/>
        <v>1</v>
      </c>
      <c r="BC149" s="36">
        <f t="shared" si="350"/>
        <v>0</v>
      </c>
      <c r="BD149" s="80">
        <f t="shared" si="351"/>
        <v>33.136904260710018</v>
      </c>
      <c r="BE149" s="36">
        <f t="shared" si="352"/>
        <v>0</v>
      </c>
      <c r="BF149" s="36">
        <f t="shared" si="353"/>
        <v>0</v>
      </c>
      <c r="BG149" s="36">
        <f t="shared" si="354"/>
        <v>33.136904260710018</v>
      </c>
      <c r="BH149" s="36">
        <f t="shared" si="355"/>
        <v>7.5440088510504326</v>
      </c>
      <c r="BI149" s="36">
        <f t="shared" si="356"/>
        <v>0</v>
      </c>
      <c r="BJ149" s="36">
        <f t="shared" si="357"/>
        <v>0</v>
      </c>
      <c r="BK149" s="36">
        <f t="shared" si="358"/>
        <v>7.5440088510504326</v>
      </c>
      <c r="BL149" s="68">
        <f ca="1">IF(OR(AT149=0,E149&gt;ProjTerm),0,VLOOKUP(D149,'Life Events'!$AE$5:$AI$1206,5,FALSE))</f>
        <v>2.1397064459774541E-3</v>
      </c>
      <c r="BM149" s="93">
        <f t="shared" ca="1" si="359"/>
        <v>2.1397064459774541E-3</v>
      </c>
      <c r="BN149" s="93">
        <f t="shared" ca="1" si="360"/>
        <v>5.3514967540310991E-4</v>
      </c>
      <c r="BO149" s="36">
        <f t="shared" ca="1" si="361"/>
        <v>8.1426851184138047E-2</v>
      </c>
      <c r="BP149" s="36">
        <f t="shared" si="362"/>
        <v>1.7006570484220267E-2</v>
      </c>
      <c r="BQ149" s="36">
        <f t="shared" si="363"/>
        <v>98.304736994816508</v>
      </c>
      <c r="BR149" s="36">
        <f t="shared" si="364"/>
        <v>154.78110000000001</v>
      </c>
      <c r="BS149" s="36">
        <f t="shared" si="365"/>
        <v>152.15715327268393</v>
      </c>
      <c r="BT149" s="36">
        <f t="shared" si="366"/>
        <v>38.055150666679829</v>
      </c>
      <c r="BU149" s="70" cm="1">
        <f t="array" ref="BU149">IF(AND(ActInt=1,$J149=0),INDEX(Tbl_FwdNom,$B149-IVP,MATCH(ValnDt,Tbl_FwdNom_Cols)),INDEX(Tbl_FwdNom,$B149,MATCH(StartDt,Tbl_FwdNom_Cols)))</f>
        <v>19.906970779000002</v>
      </c>
      <c r="BV149" s="70" cm="1">
        <f t="array" ref="BV149">INDEX(Tbl_FwdReal,$B149,MATCH(StartDt,Tbl_FwdReal_Cols))</f>
        <v>5.103986495</v>
      </c>
      <c r="BW149" s="70" cm="1">
        <f t="array" ref="BW149">IF(RunType&lt;&gt;"OPN",INDEX(Tbl_FwdReal,$B149,MATCH(ValnDt,Tbl_FwdReal_Cols)),IF(AND($J149=0,ActInt=1),INDEX(Tbl_FwdReal,$B149-IVP,MATCH(ValnDt,Tbl_FwdReal_Cols)),-999))*$K149</f>
        <v>5.103986495</v>
      </c>
      <c r="BX149" s="70">
        <f t="shared" si="367"/>
        <v>5.103986495E-2</v>
      </c>
      <c r="BY149" s="70">
        <f t="shared" si="442"/>
        <v>0.1408413208447068</v>
      </c>
      <c r="BZ149" s="64">
        <f t="shared" si="455"/>
        <v>1.1041006191101266E-2</v>
      </c>
      <c r="CA149" s="70" cm="1">
        <f t="array" ref="CA149">IF($J149=1,CA148*(1+INDEX(Tbl_CPI,$B149,MATCH(IF(RunType="OPN",StartDt,ValnDt),Tbl_CPI_Cols))),0)</f>
        <v>0</v>
      </c>
      <c r="CB149" s="70">
        <f t="shared" si="443"/>
        <v>2.1216377462917202</v>
      </c>
      <c r="CC149" s="70">
        <f t="shared" si="444"/>
        <v>1.9356222280072404</v>
      </c>
      <c r="CD149" s="36">
        <f t="shared" si="368"/>
        <v>11.976822180581209</v>
      </c>
      <c r="CE149" s="36">
        <f t="shared" si="369"/>
        <v>1.5748265363722787</v>
      </c>
      <c r="CF149" s="36">
        <f t="shared" si="370"/>
        <v>0</v>
      </c>
      <c r="CG149" s="36">
        <f t="shared" si="371"/>
        <v>3.4231688099938347</v>
      </c>
      <c r="CH149" s="36">
        <f t="shared" si="372"/>
        <v>3.0253650303167507</v>
      </c>
      <c r="CI149" s="36">
        <f t="shared" si="373"/>
        <v>0</v>
      </c>
      <c r="CJ149" s="36">
        <f t="shared" si="374"/>
        <v>0</v>
      </c>
      <c r="CK149" s="36">
        <f t="shared" si="375"/>
        <v>0</v>
      </c>
      <c r="CL149" s="36">
        <f t="shared" si="376"/>
        <v>0.39780377967708419</v>
      </c>
      <c r="CM149" s="36">
        <f t="shared" si="377"/>
        <v>3.4231688099938347</v>
      </c>
      <c r="CN149" s="36">
        <f t="shared" ca="1" si="378"/>
        <v>2.6901827257805397</v>
      </c>
      <c r="CO149" s="20">
        <f t="shared" si="379"/>
        <v>120000</v>
      </c>
      <c r="CP149" s="20">
        <f t="shared" si="380"/>
        <v>2</v>
      </c>
      <c r="CQ149" s="64">
        <f t="shared" si="381"/>
        <v>2.4287256899999999E-3</v>
      </c>
      <c r="CR149" s="64">
        <f t="shared" si="382"/>
        <v>1.0929265605E-2</v>
      </c>
      <c r="CS149" s="36">
        <f t="shared" si="383"/>
        <v>27.746771329316022</v>
      </c>
      <c r="CT149" s="36">
        <f t="shared" si="384"/>
        <v>19.882142556426011</v>
      </c>
      <c r="CU149" s="36">
        <f t="shared" si="385"/>
        <v>4.5264053106302597</v>
      </c>
      <c r="CV149" s="36">
        <f t="shared" si="445"/>
        <v>24.408547867056271</v>
      </c>
      <c r="CW149" s="36">
        <f t="shared" si="386"/>
        <v>0</v>
      </c>
      <c r="CX149" s="36">
        <f t="shared" si="387"/>
        <v>0</v>
      </c>
      <c r="CY149" s="36">
        <f t="shared" si="388"/>
        <v>0</v>
      </c>
      <c r="CZ149" s="36">
        <f t="shared" si="446"/>
        <v>0</v>
      </c>
      <c r="DA149" s="64">
        <f t="shared" si="389"/>
        <v>1.5243854508800281E-2</v>
      </c>
      <c r="DB149" s="70">
        <f t="shared" si="447"/>
        <v>0.98498503148667116</v>
      </c>
      <c r="DC149" s="70">
        <f>PRODUCT($DB$8:DB149)</f>
        <v>0.26511785172737834</v>
      </c>
      <c r="DD149" s="36">
        <f t="shared" si="390"/>
        <v>1750.0759371880463</v>
      </c>
      <c r="DE149" s="36">
        <f t="shared" si="391"/>
        <v>2266.6372993622313</v>
      </c>
      <c r="DF149" s="36">
        <f t="shared" si="392"/>
        <v>364.82041403727271</v>
      </c>
      <c r="DG149" s="36">
        <f t="shared" si="393"/>
        <v>1.1000753831711887</v>
      </c>
      <c r="DH149" s="36">
        <f t="shared" ca="1" si="394"/>
        <v>1.4442006968909351</v>
      </c>
      <c r="DI149" s="36">
        <f t="shared" si="395"/>
        <v>223.65971585301924</v>
      </c>
      <c r="DJ149" s="36">
        <f t="shared" ca="1" si="396"/>
        <v>1105.3856173781971</v>
      </c>
      <c r="DK149" s="36">
        <f t="shared" si="397"/>
        <v>0</v>
      </c>
      <c r="DL149" s="36">
        <f t="shared" si="398"/>
        <v>0</v>
      </c>
      <c r="DM149" s="36">
        <f t="shared" ca="1" si="399"/>
        <v>1105.3856173781971</v>
      </c>
      <c r="DN149" s="36">
        <f t="shared" ca="1" si="448"/>
        <v>1105.3856173782008</v>
      </c>
      <c r="DO149" s="64" cm="1">
        <f t="array" ref="DO149">IFERROR(INDEX(Tbl_FwdNom,$B149,MATCH(LIDt,Tbl_FwdNom_Cols,0)),0)</f>
        <v>14.402752960000001</v>
      </c>
      <c r="DP149" s="64">
        <f t="shared" ca="1" si="449"/>
        <v>25.070213200000001</v>
      </c>
      <c r="DQ149" s="64">
        <f t="shared" ca="1" si="400"/>
        <v>1.8816940215651057E-2</v>
      </c>
      <c r="DR149" s="70">
        <f t="shared" ca="1" si="401"/>
        <v>0.98153059742835835</v>
      </c>
      <c r="DS149" s="70">
        <f ca="1">PRODUCT($DR$8:DR149)</f>
        <v>0.2378101551594666</v>
      </c>
      <c r="DT149" s="36">
        <f t="shared" ca="1" si="402"/>
        <v>2515.454759264142</v>
      </c>
      <c r="DU149" s="36">
        <f t="shared" ca="1" si="403"/>
        <v>388.63164370856288</v>
      </c>
      <c r="DV149" s="36">
        <f t="shared" ca="1" si="404"/>
        <v>1.2140472355853591</v>
      </c>
      <c r="DW149" s="36">
        <f t="shared" ca="1" si="405"/>
        <v>1.4580136437130242</v>
      </c>
      <c r="DX149" s="36">
        <f t="shared" ca="1" si="406"/>
        <v>1850.6432258595262</v>
      </c>
      <c r="DY149" s="36">
        <f t="shared" ca="1" si="407"/>
        <v>19.548031534270706</v>
      </c>
      <c r="DZ149" s="36">
        <f t="shared" ca="1" si="408"/>
        <v>222.7272622315856</v>
      </c>
      <c r="EA149" s="36">
        <f t="shared" ca="1" si="409"/>
        <v>0</v>
      </c>
      <c r="EB149" s="36">
        <f t="shared" ca="1" si="410"/>
        <v>1295.9624372871626</v>
      </c>
      <c r="EC149" s="36">
        <f t="shared" ca="1" si="411"/>
        <v>0</v>
      </c>
      <c r="ED149" s="36">
        <f t="shared" ca="1" si="412"/>
        <v>0</v>
      </c>
      <c r="EE149" s="36">
        <f t="shared" ca="1" si="450"/>
        <v>0</v>
      </c>
      <c r="EF149" s="36">
        <f t="shared" ca="1" si="413"/>
        <v>1295.9624372871626</v>
      </c>
      <c r="EG149" s="64"/>
      <c r="EH149" s="64"/>
      <c r="EI149" s="64"/>
      <c r="EJ149" s="70"/>
      <c r="EK149" s="70"/>
      <c r="EL149" s="70"/>
      <c r="EM149" s="70"/>
      <c r="EN149" s="70"/>
      <c r="EO149" s="36">
        <f t="shared" ca="1" si="414"/>
        <v>16.637723248942915</v>
      </c>
      <c r="EP149" s="36">
        <f t="shared" ca="1" si="415"/>
        <v>0</v>
      </c>
      <c r="EQ149" s="36">
        <f t="shared" si="416"/>
        <v>70.237352595324751</v>
      </c>
      <c r="ER149" s="36">
        <f t="shared" si="417"/>
        <v>10.490462689526934</v>
      </c>
      <c r="ES149" s="36">
        <f t="shared" si="418"/>
        <v>-9.5802131930766876</v>
      </c>
      <c r="ET149" s="36">
        <f t="shared" ca="1" si="419"/>
        <v>0</v>
      </c>
      <c r="EU149" s="36">
        <f t="shared" ca="1" si="451"/>
        <v>10.490462689526934</v>
      </c>
      <c r="EV149" s="36">
        <f t="shared" si="420"/>
        <v>3.6919688223630569</v>
      </c>
      <c r="EW149" s="36">
        <f t="shared" si="421"/>
        <v>91.812006092891181</v>
      </c>
      <c r="EX149" s="36">
        <f t="shared" ca="1" si="452"/>
        <v>176.23179020010593</v>
      </c>
      <c r="EY149" s="36">
        <f t="shared" si="422"/>
        <v>0</v>
      </c>
      <c r="EZ149" s="36">
        <f t="shared" si="423"/>
        <v>0</v>
      </c>
      <c r="FA149" s="36">
        <f t="shared" si="424"/>
        <v>0</v>
      </c>
      <c r="FB149" s="36">
        <f t="shared" si="425"/>
        <v>0</v>
      </c>
      <c r="FC149" s="36">
        <f t="shared" si="453"/>
        <v>0</v>
      </c>
      <c r="FD149" s="36">
        <f t="shared" si="426"/>
        <v>0</v>
      </c>
      <c r="FE149" s="36">
        <f t="shared" si="427"/>
        <v>0</v>
      </c>
      <c r="FF149" s="36">
        <f t="shared" si="454"/>
        <v>0</v>
      </c>
      <c r="FG149" s="36">
        <f t="shared" ca="1" si="428"/>
        <v>176.23179020010593</v>
      </c>
      <c r="FH149" s="36">
        <f t="shared" ca="1" si="429"/>
        <v>2.6864517696358301</v>
      </c>
      <c r="FI149" s="36">
        <f t="shared" ca="1" si="430"/>
        <v>-2.7489665946576234</v>
      </c>
      <c r="FJ149" s="36">
        <f t="shared" ca="1" si="431"/>
        <v>193.78898291993738</v>
      </c>
      <c r="FK149" s="36">
        <f t="shared" si="432"/>
        <v>0</v>
      </c>
      <c r="FL149" s="36">
        <f t="shared" si="433"/>
        <v>0</v>
      </c>
      <c r="FM149" s="36">
        <f t="shared" ca="1" si="434"/>
        <v>0</v>
      </c>
      <c r="FN149" s="36">
        <f t="shared" ca="1" si="456"/>
        <v>193.78898291993738</v>
      </c>
    </row>
    <row r="150" spans="2:170" x14ac:dyDescent="0.25">
      <c r="B150" s="2">
        <v>142</v>
      </c>
      <c r="C150" s="2">
        <f t="shared" si="307"/>
        <v>12</v>
      </c>
      <c r="D150" s="2">
        <f t="shared" si="303"/>
        <v>166</v>
      </c>
      <c r="E150" s="2">
        <f t="shared" si="308"/>
        <v>14</v>
      </c>
      <c r="F150" s="189">
        <f t="shared" si="304"/>
        <v>50040</v>
      </c>
      <c r="G150" s="2">
        <f t="shared" si="309"/>
        <v>12</v>
      </c>
      <c r="H150" s="187">
        <f t="shared" si="311"/>
        <v>46.416666666666671</v>
      </c>
      <c r="I150" s="186">
        <f t="shared" si="310"/>
        <v>46</v>
      </c>
      <c r="J150" s="2">
        <f t="shared" si="312"/>
        <v>0</v>
      </c>
      <c r="K150" s="2">
        <f t="shared" si="313"/>
        <v>1</v>
      </c>
      <c r="L150">
        <f t="shared" si="314"/>
        <v>2</v>
      </c>
      <c r="M150" s="190">
        <f t="shared" si="435"/>
        <v>1.7428032600000001E-3</v>
      </c>
      <c r="N150">
        <f t="shared" si="315"/>
        <v>1</v>
      </c>
      <c r="O150">
        <f t="shared" si="316"/>
        <v>100</v>
      </c>
      <c r="P150" s="58">
        <f t="shared" si="317"/>
        <v>7.8426146700000011E-3</v>
      </c>
      <c r="Q150" s="106">
        <f t="shared" si="318"/>
        <v>7.8426146700000011E-3</v>
      </c>
      <c r="R150" s="59">
        <f t="shared" si="319"/>
        <v>7.8426146700000011E-3</v>
      </c>
      <c r="S150" s="32">
        <f t="shared" si="436"/>
        <v>6.5591227169026212E-4</v>
      </c>
      <c r="T150">
        <f t="shared" si="320"/>
        <v>1</v>
      </c>
      <c r="U150" s="32">
        <f t="shared" si="437"/>
        <v>3.9787631999999999E-4</v>
      </c>
      <c r="V150">
        <f t="shared" si="321"/>
        <v>1</v>
      </c>
      <c r="W150">
        <f t="shared" si="322"/>
        <v>100</v>
      </c>
      <c r="X150" s="58">
        <f t="shared" si="323"/>
        <v>1.7904434399999996E-3</v>
      </c>
      <c r="Y150" s="58">
        <f t="shared" si="324"/>
        <v>1.7904434399999996E-3</v>
      </c>
      <c r="Z150" s="32">
        <f t="shared" si="325"/>
        <v>1.7904434399999996E-3</v>
      </c>
      <c r="AA150" s="32">
        <f t="shared" si="326"/>
        <v>1.4932619970209338E-4</v>
      </c>
      <c r="AB150" s="59">
        <f t="shared" si="327"/>
        <v>4.9056245199999996E-3</v>
      </c>
      <c r="AC150" s="59">
        <f t="shared" si="328"/>
        <v>4.9056245199999996E-3</v>
      </c>
      <c r="AD150">
        <f t="shared" si="329"/>
        <v>1</v>
      </c>
      <c r="AE150" s="59">
        <f t="shared" si="330"/>
        <v>4.9056245199999996E-3</v>
      </c>
      <c r="AF150" s="59">
        <f t="shared" si="331"/>
        <v>4.1758461800000006E-3</v>
      </c>
      <c r="AG150" s="59">
        <f t="shared" si="332"/>
        <v>4.1758461800000006E-3</v>
      </c>
      <c r="AH150">
        <f t="shared" si="333"/>
        <v>1</v>
      </c>
      <c r="AI150" s="59">
        <f t="shared" si="334"/>
        <v>4.1758461800000006E-3</v>
      </c>
      <c r="AJ150" s="59">
        <f t="shared" si="335"/>
        <v>0</v>
      </c>
      <c r="AK150" s="59">
        <f t="shared" si="336"/>
        <v>0</v>
      </c>
      <c r="AL150" s="59">
        <f t="shared" si="337"/>
        <v>0</v>
      </c>
      <c r="AM150" s="12">
        <f t="shared" si="438"/>
        <v>0.250104249771816</v>
      </c>
      <c r="AN150" s="12">
        <f t="shared" si="439"/>
        <v>0</v>
      </c>
      <c r="AO150" s="66">
        <f t="shared" si="338"/>
        <v>1.6404644662722055E-4</v>
      </c>
      <c r="AP150" s="66">
        <f t="shared" si="339"/>
        <v>3.7347117147768435E-5</v>
      </c>
      <c r="AQ150" s="59">
        <f t="shared" si="340"/>
        <v>1.2269175402368248E-3</v>
      </c>
      <c r="AR150" s="59">
        <f t="shared" si="341"/>
        <v>1.0443968760114038E-3</v>
      </c>
      <c r="AS150" s="59">
        <f t="shared" si="342"/>
        <v>0</v>
      </c>
      <c r="AT150" s="12">
        <f t="shared" si="343"/>
        <v>0.24763154179179281</v>
      </c>
      <c r="AU150" s="59">
        <f t="shared" si="440"/>
        <v>2.5587171270657905E-17</v>
      </c>
      <c r="AV150" s="59">
        <f t="shared" si="441"/>
        <v>0</v>
      </c>
      <c r="AW150" s="70">
        <f t="shared" si="344"/>
        <v>0</v>
      </c>
      <c r="AX150" s="20">
        <f t="shared" si="345"/>
        <v>200000</v>
      </c>
      <c r="AY150" s="20">
        <f t="shared" si="346"/>
        <v>0</v>
      </c>
      <c r="AZ150" s="20">
        <f t="shared" si="347"/>
        <v>0</v>
      </c>
      <c r="BA150" s="20">
        <f t="shared" si="348"/>
        <v>200000</v>
      </c>
      <c r="BB150" s="36">
        <f t="shared" si="349"/>
        <v>1</v>
      </c>
      <c r="BC150" s="36">
        <f t="shared" si="350"/>
        <v>0</v>
      </c>
      <c r="BD150" s="80">
        <f t="shared" si="351"/>
        <v>32.809289325444112</v>
      </c>
      <c r="BE150" s="36">
        <f t="shared" si="352"/>
        <v>0</v>
      </c>
      <c r="BF150" s="36">
        <f t="shared" si="353"/>
        <v>0</v>
      </c>
      <c r="BG150" s="36">
        <f t="shared" si="354"/>
        <v>32.809289325444112</v>
      </c>
      <c r="BH150" s="36">
        <f t="shared" si="355"/>
        <v>7.4694234295536868</v>
      </c>
      <c r="BI150" s="36">
        <f t="shared" si="356"/>
        <v>0</v>
      </c>
      <c r="BJ150" s="36">
        <f t="shared" si="357"/>
        <v>0</v>
      </c>
      <c r="BK150" s="36">
        <f t="shared" si="358"/>
        <v>7.4694234295536868</v>
      </c>
      <c r="BL150" s="68">
        <f ca="1">IF(OR(AT150=0,E150&gt;ProjTerm),0,VLOOKUP(D150,'Life Events'!$AE$5:$AI$1206,5,FALSE))</f>
        <v>1.9998446120857594E-3</v>
      </c>
      <c r="BM150" s="93">
        <f t="shared" ca="1" si="359"/>
        <v>1.9998446120857594E-3</v>
      </c>
      <c r="BN150" s="93">
        <f t="shared" ca="1" si="360"/>
        <v>4.9522460463480636E-4</v>
      </c>
      <c r="BO150" s="36">
        <f t="shared" ca="1" si="361"/>
        <v>7.5351966071822526E-2</v>
      </c>
      <c r="BP150" s="36">
        <f t="shared" si="362"/>
        <v>1.683843146784E-2</v>
      </c>
      <c r="BQ150" s="36">
        <f t="shared" si="363"/>
        <v>98.304736994816508</v>
      </c>
      <c r="BR150" s="36">
        <f t="shared" si="364"/>
        <v>154.78110000000001</v>
      </c>
      <c r="BS150" s="36">
        <f t="shared" si="365"/>
        <v>152.15715327268393</v>
      </c>
      <c r="BT150" s="36">
        <f t="shared" si="366"/>
        <v>37.678910459564854</v>
      </c>
      <c r="BU150" s="70" cm="1">
        <f t="array" ref="BU150">IF(AND(ActInt=1,$J150=0),INDEX(Tbl_FwdNom,$B150-IVP,MATCH(ValnDt,Tbl_FwdNom_Cols)),INDEX(Tbl_FwdNom,$B150,MATCH(StartDt,Tbl_FwdNom_Cols)))</f>
        <v>20.020609010000001</v>
      </c>
      <c r="BV150" s="70" cm="1">
        <f t="array" ref="BV150">INDEX(Tbl_FwdReal,$B150,MATCH(StartDt,Tbl_FwdReal_Cols))</f>
        <v>5.1052050769999999</v>
      </c>
      <c r="BW150" s="70" cm="1">
        <f t="array" ref="BW150">IF(RunType&lt;&gt;"OPN",INDEX(Tbl_FwdReal,$B150,MATCH(ValnDt,Tbl_FwdReal_Cols)),IF(AND($J150=0,ActInt=1),INDEX(Tbl_FwdReal,$B150-IVP,MATCH(ValnDt,Tbl_FwdReal_Cols)),-999))*$K150</f>
        <v>5.1052050769999999</v>
      </c>
      <c r="BX150" s="70">
        <f t="shared" si="367"/>
        <v>5.1052050769999996E-2</v>
      </c>
      <c r="BY150" s="70">
        <f t="shared" si="442"/>
        <v>0.14190927958394628</v>
      </c>
      <c r="BZ150" s="64">
        <f t="shared" si="455"/>
        <v>1.111984326406712E-2</v>
      </c>
      <c r="CA150" s="70" cm="1">
        <f t="array" ref="CA150">IF($J150=1,CA149*(1+INDEX(Tbl_CPI,$B150,MATCH(IF(RunType="OPN",StartDt,ValnDt),Tbl_CPI_Cols))),0)</f>
        <v>0</v>
      </c>
      <c r="CB150" s="70">
        <f t="shared" si="443"/>
        <v>2.1452300254936127</v>
      </c>
      <c r="CC150" s="70">
        <f t="shared" si="444"/>
        <v>1.9356222280072404</v>
      </c>
      <c r="CD150" s="36">
        <f t="shared" si="368"/>
        <v>11.976822180581209</v>
      </c>
      <c r="CE150" s="36">
        <f t="shared" si="369"/>
        <v>1.5748265363722787</v>
      </c>
      <c r="CF150" s="36">
        <f t="shared" si="370"/>
        <v>0</v>
      </c>
      <c r="CG150" s="36">
        <f t="shared" si="371"/>
        <v>3.3893249355248449</v>
      </c>
      <c r="CH150" s="36">
        <f t="shared" si="372"/>
        <v>2.9954541261247085</v>
      </c>
      <c r="CI150" s="36">
        <f t="shared" si="373"/>
        <v>0</v>
      </c>
      <c r="CJ150" s="36">
        <f t="shared" si="374"/>
        <v>0</v>
      </c>
      <c r="CK150" s="36">
        <f t="shared" si="375"/>
        <v>0</v>
      </c>
      <c r="CL150" s="36">
        <f t="shared" si="376"/>
        <v>0.39387080940013625</v>
      </c>
      <c r="CM150" s="36">
        <f t="shared" si="377"/>
        <v>3.3893249355248449</v>
      </c>
      <c r="CN150" s="36">
        <f t="shared" ca="1" si="378"/>
        <v>2.6583158300369281</v>
      </c>
      <c r="CO150" s="20">
        <f t="shared" si="379"/>
        <v>120000</v>
      </c>
      <c r="CP150" s="20">
        <f t="shared" si="380"/>
        <v>2</v>
      </c>
      <c r="CQ150" s="64">
        <f t="shared" si="381"/>
        <v>2.4287256899999999E-3</v>
      </c>
      <c r="CR150" s="64">
        <f t="shared" si="382"/>
        <v>1.0929265605E-2</v>
      </c>
      <c r="CS150" s="36">
        <f t="shared" si="383"/>
        <v>27.47244707073795</v>
      </c>
      <c r="CT150" s="36">
        <f t="shared" si="384"/>
        <v>19.685573595266465</v>
      </c>
      <c r="CU150" s="36">
        <f t="shared" si="385"/>
        <v>4.4816540577322126</v>
      </c>
      <c r="CV150" s="36">
        <f t="shared" si="445"/>
        <v>24.167227652998676</v>
      </c>
      <c r="CW150" s="36">
        <f t="shared" si="386"/>
        <v>0</v>
      </c>
      <c r="CX150" s="36">
        <f t="shared" si="387"/>
        <v>0</v>
      </c>
      <c r="CY150" s="36">
        <f t="shared" si="388"/>
        <v>0</v>
      </c>
      <c r="CZ150" s="36">
        <f t="shared" si="446"/>
        <v>0</v>
      </c>
      <c r="DA150" s="64">
        <f t="shared" si="389"/>
        <v>1.5324000274827165E-2</v>
      </c>
      <c r="DB150" s="70">
        <f t="shared" si="447"/>
        <v>0.98490728056198884</v>
      </c>
      <c r="DC150" s="70">
        <f>PRODUCT($DB$8:DB150)</f>
        <v>0.26111650237324879</v>
      </c>
      <c r="DD150" s="36">
        <f t="shared" si="390"/>
        <v>1739.2151908709195</v>
      </c>
      <c r="DE150" s="36">
        <f t="shared" si="391"/>
        <v>2268.5619606351474</v>
      </c>
      <c r="DF150" s="36">
        <f t="shared" si="392"/>
        <v>362.94149873268879</v>
      </c>
      <c r="DG150" s="36">
        <f t="shared" si="393"/>
        <v>1.1000945071773947</v>
      </c>
      <c r="DH150" s="36">
        <f t="shared" ca="1" si="394"/>
        <v>1.3909796626951749</v>
      </c>
      <c r="DI150" s="36">
        <f t="shared" si="395"/>
        <v>223.64581444845035</v>
      </c>
      <c r="DJ150" s="36">
        <f t="shared" ca="1" si="396"/>
        <v>1116.224968100885</v>
      </c>
      <c r="DK150" s="36">
        <f t="shared" si="397"/>
        <v>0</v>
      </c>
      <c r="DL150" s="36">
        <f t="shared" si="398"/>
        <v>0</v>
      </c>
      <c r="DM150" s="36">
        <f t="shared" ca="1" si="399"/>
        <v>1116.224968100885</v>
      </c>
      <c r="DN150" s="36">
        <f t="shared" ca="1" si="448"/>
        <v>1116.2249681008891</v>
      </c>
      <c r="DO150" s="64" cm="1">
        <f t="array" ref="DO150">IFERROR(INDEX(Tbl_FwdNom,$B150,MATCH(LIDt,Tbl_FwdNom_Cols,0)),0)</f>
        <v>14.44775059</v>
      </c>
      <c r="DP150" s="64">
        <f t="shared" ca="1" si="449"/>
        <v>25.221359240000002</v>
      </c>
      <c r="DQ150" s="64">
        <f t="shared" ca="1" si="400"/>
        <v>1.8919485893859722E-2</v>
      </c>
      <c r="DR150" s="70">
        <f t="shared" ca="1" si="401"/>
        <v>0.98143181462737228</v>
      </c>
      <c r="DS150" s="70">
        <f ca="1">PRODUCT($DR$8:DR150)</f>
        <v>0.23339445211497226</v>
      </c>
      <c r="DT150" s="36">
        <f t="shared" ca="1" si="402"/>
        <v>2530.2365807732381</v>
      </c>
      <c r="DU150" s="36">
        <f t="shared" ca="1" si="403"/>
        <v>388.5149311800609</v>
      </c>
      <c r="DV150" s="36">
        <f t="shared" ca="1" si="404"/>
        <v>1.2201779536656556</v>
      </c>
      <c r="DW150" s="36">
        <f t="shared" ca="1" si="405"/>
        <v>1.4102465462064853</v>
      </c>
      <c r="DX150" s="36">
        <f t="shared" ca="1" si="406"/>
        <v>1847.9775338061777</v>
      </c>
      <c r="DY150" s="36">
        <f t="shared" ca="1" si="407"/>
        <v>19.51654759851348</v>
      </c>
      <c r="DZ150" s="36">
        <f t="shared" ca="1" si="408"/>
        <v>223.88902094934446</v>
      </c>
      <c r="EA150" s="36">
        <f t="shared" ca="1" si="409"/>
        <v>0</v>
      </c>
      <c r="EB150" s="36">
        <f t="shared" ca="1" si="410"/>
        <v>1314.3696152875202</v>
      </c>
      <c r="EC150" s="36">
        <f t="shared" ca="1" si="411"/>
        <v>0</v>
      </c>
      <c r="ED150" s="36">
        <f t="shared" ca="1" si="412"/>
        <v>0</v>
      </c>
      <c r="EE150" s="36">
        <f t="shared" ca="1" si="450"/>
        <v>0</v>
      </c>
      <c r="EF150" s="36">
        <f t="shared" ca="1" si="413"/>
        <v>1314.3696152875202</v>
      </c>
      <c r="EG150" s="64"/>
      <c r="EH150" s="64"/>
      <c r="EI150" s="64"/>
      <c r="EJ150" s="70"/>
      <c r="EK150" s="70"/>
      <c r="EL150" s="70"/>
      <c r="EM150" s="70"/>
      <c r="EN150" s="70"/>
      <c r="EO150" s="36">
        <f t="shared" ca="1" si="414"/>
        <v>16.886991488250025</v>
      </c>
      <c r="EP150" s="36">
        <f t="shared" ca="1" si="415"/>
        <v>0</v>
      </c>
      <c r="EQ150" s="36">
        <f t="shared" si="416"/>
        <v>70.238573620344894</v>
      </c>
      <c r="ER150" s="36">
        <f t="shared" si="417"/>
        <v>10.425360226485644</v>
      </c>
      <c r="ES150" s="36">
        <f t="shared" si="418"/>
        <v>-9.5207596214098622</v>
      </c>
      <c r="ET150" s="36">
        <f t="shared" ca="1" si="419"/>
        <v>0</v>
      </c>
      <c r="EU150" s="36">
        <f t="shared" ca="1" si="451"/>
        <v>10.425360226485644</v>
      </c>
      <c r="EV150" s="36">
        <f t="shared" si="420"/>
        <v>3.6917393507657259</v>
      </c>
      <c r="EW150" s="36">
        <f t="shared" si="421"/>
        <v>91.81360217748788</v>
      </c>
      <c r="EX150" s="36">
        <f t="shared" ca="1" si="452"/>
        <v>176.16927537508414</v>
      </c>
      <c r="EY150" s="36">
        <f t="shared" si="422"/>
        <v>0</v>
      </c>
      <c r="EZ150" s="36">
        <f t="shared" si="423"/>
        <v>0</v>
      </c>
      <c r="FA150" s="36">
        <f t="shared" si="424"/>
        <v>0</v>
      </c>
      <c r="FB150" s="36">
        <f t="shared" si="425"/>
        <v>0</v>
      </c>
      <c r="FC150" s="36">
        <f t="shared" si="453"/>
        <v>0</v>
      </c>
      <c r="FD150" s="36">
        <f t="shared" si="426"/>
        <v>0</v>
      </c>
      <c r="FE150" s="36">
        <f t="shared" si="427"/>
        <v>0</v>
      </c>
      <c r="FF150" s="36">
        <f t="shared" si="454"/>
        <v>0</v>
      </c>
      <c r="FG150" s="36">
        <f t="shared" ca="1" si="428"/>
        <v>176.16927537508414</v>
      </c>
      <c r="FH150" s="36">
        <f t="shared" ca="1" si="429"/>
        <v>2.6996180242638919</v>
      </c>
      <c r="FI150" s="36">
        <f t="shared" ca="1" si="430"/>
        <v>-2.7212047553252678</v>
      </c>
      <c r="FJ150" s="36">
        <f t="shared" ca="1" si="431"/>
        <v>194.73416609335129</v>
      </c>
      <c r="FK150" s="36">
        <f t="shared" si="432"/>
        <v>0</v>
      </c>
      <c r="FL150" s="36">
        <f t="shared" si="433"/>
        <v>0</v>
      </c>
      <c r="FM150" s="36">
        <f t="shared" ca="1" si="434"/>
        <v>0</v>
      </c>
      <c r="FN150" s="36">
        <f t="shared" ca="1" si="456"/>
        <v>194.73416609335129</v>
      </c>
    </row>
    <row r="151" spans="2:170" x14ac:dyDescent="0.25">
      <c r="B151" s="2">
        <v>143</v>
      </c>
      <c r="C151" s="2">
        <f t="shared" si="307"/>
        <v>12</v>
      </c>
      <c r="D151" s="2">
        <f t="shared" si="303"/>
        <v>167</v>
      </c>
      <c r="E151" s="2">
        <f t="shared" si="308"/>
        <v>14</v>
      </c>
      <c r="F151" s="189">
        <f t="shared" si="304"/>
        <v>50071</v>
      </c>
      <c r="G151" s="2">
        <f t="shared" si="309"/>
        <v>1</v>
      </c>
      <c r="H151" s="187">
        <f t="shared" si="311"/>
        <v>46.5</v>
      </c>
      <c r="I151" s="186">
        <f t="shared" si="310"/>
        <v>46</v>
      </c>
      <c r="J151" s="2">
        <f t="shared" si="312"/>
        <v>0</v>
      </c>
      <c r="K151" s="2">
        <f t="shared" si="313"/>
        <v>1</v>
      </c>
      <c r="L151">
        <f t="shared" si="314"/>
        <v>2</v>
      </c>
      <c r="M151" s="190">
        <f t="shared" si="435"/>
        <v>1.7428032600000001E-3</v>
      </c>
      <c r="N151">
        <f t="shared" si="315"/>
        <v>1</v>
      </c>
      <c r="O151">
        <f t="shared" si="316"/>
        <v>100</v>
      </c>
      <c r="P151" s="58">
        <f t="shared" si="317"/>
        <v>7.8426146700000011E-3</v>
      </c>
      <c r="Q151" s="106">
        <f t="shared" si="318"/>
        <v>7.8426146700000011E-3</v>
      </c>
      <c r="R151" s="59">
        <f t="shared" si="319"/>
        <v>7.8426146700000011E-3</v>
      </c>
      <c r="S151" s="32">
        <f t="shared" si="436"/>
        <v>6.5591227169026212E-4</v>
      </c>
      <c r="T151">
        <f t="shared" si="320"/>
        <v>1</v>
      </c>
      <c r="U151" s="32">
        <f t="shared" si="437"/>
        <v>3.9787631999999999E-4</v>
      </c>
      <c r="V151">
        <f t="shared" si="321"/>
        <v>1</v>
      </c>
      <c r="W151">
        <f t="shared" si="322"/>
        <v>100</v>
      </c>
      <c r="X151" s="58">
        <f t="shared" si="323"/>
        <v>1.7904434399999996E-3</v>
      </c>
      <c r="Y151" s="58">
        <f t="shared" si="324"/>
        <v>1.7904434399999996E-3</v>
      </c>
      <c r="Z151" s="32">
        <f t="shared" si="325"/>
        <v>1.7904434399999996E-3</v>
      </c>
      <c r="AA151" s="32">
        <f t="shared" si="326"/>
        <v>1.4932619970209338E-4</v>
      </c>
      <c r="AB151" s="59">
        <f t="shared" si="327"/>
        <v>4.9056245199999996E-3</v>
      </c>
      <c r="AC151" s="59">
        <f t="shared" si="328"/>
        <v>4.9056245199999996E-3</v>
      </c>
      <c r="AD151">
        <f t="shared" si="329"/>
        <v>1</v>
      </c>
      <c r="AE151" s="59">
        <f t="shared" si="330"/>
        <v>4.9056245199999996E-3</v>
      </c>
      <c r="AF151" s="59">
        <f t="shared" si="331"/>
        <v>4.1758461800000006E-3</v>
      </c>
      <c r="AG151" s="59">
        <f t="shared" si="332"/>
        <v>4.1758461800000006E-3</v>
      </c>
      <c r="AH151">
        <f t="shared" si="333"/>
        <v>1</v>
      </c>
      <c r="AI151" s="59">
        <f t="shared" si="334"/>
        <v>4.1758461800000006E-3</v>
      </c>
      <c r="AJ151" s="59">
        <f t="shared" si="335"/>
        <v>0</v>
      </c>
      <c r="AK151" s="59">
        <f t="shared" si="336"/>
        <v>0</v>
      </c>
      <c r="AL151" s="59">
        <f t="shared" si="337"/>
        <v>0</v>
      </c>
      <c r="AM151" s="12">
        <f t="shared" si="438"/>
        <v>0.24763154179179281</v>
      </c>
      <c r="AN151" s="12">
        <f t="shared" si="439"/>
        <v>0</v>
      </c>
      <c r="AO151" s="66">
        <f t="shared" si="338"/>
        <v>1.624245671188169E-4</v>
      </c>
      <c r="AP151" s="66">
        <f t="shared" si="339"/>
        <v>3.6977877062138534E-5</v>
      </c>
      <c r="AQ151" s="59">
        <f t="shared" si="340"/>
        <v>1.2147873633392234E-3</v>
      </c>
      <c r="AR151" s="59">
        <f t="shared" si="341"/>
        <v>1.0340712278387686E-3</v>
      </c>
      <c r="AS151" s="59">
        <f t="shared" si="342"/>
        <v>0</v>
      </c>
      <c r="AT151" s="12">
        <f t="shared" si="343"/>
        <v>0.24518328075643386</v>
      </c>
      <c r="AU151" s="59">
        <f t="shared" si="440"/>
        <v>2.3852447794681098E-18</v>
      </c>
      <c r="AV151" s="59">
        <f t="shared" si="441"/>
        <v>0</v>
      </c>
      <c r="AW151" s="70">
        <f t="shared" si="344"/>
        <v>0</v>
      </c>
      <c r="AX151" s="20">
        <f t="shared" si="345"/>
        <v>200000</v>
      </c>
      <c r="AY151" s="20">
        <f t="shared" si="346"/>
        <v>0</v>
      </c>
      <c r="AZ151" s="20">
        <f t="shared" si="347"/>
        <v>0</v>
      </c>
      <c r="BA151" s="20">
        <f t="shared" si="348"/>
        <v>200000</v>
      </c>
      <c r="BB151" s="36">
        <f t="shared" si="349"/>
        <v>1</v>
      </c>
      <c r="BC151" s="36">
        <f t="shared" si="350"/>
        <v>0</v>
      </c>
      <c r="BD151" s="80">
        <f t="shared" si="351"/>
        <v>32.484913423763381</v>
      </c>
      <c r="BE151" s="36">
        <f t="shared" si="352"/>
        <v>0</v>
      </c>
      <c r="BF151" s="36">
        <f t="shared" si="353"/>
        <v>0</v>
      </c>
      <c r="BG151" s="36">
        <f t="shared" si="354"/>
        <v>32.484913423763381</v>
      </c>
      <c r="BH151" s="36">
        <f t="shared" si="355"/>
        <v>7.3955754124277071</v>
      </c>
      <c r="BI151" s="36">
        <f t="shared" si="356"/>
        <v>0</v>
      </c>
      <c r="BJ151" s="36">
        <f t="shared" si="357"/>
        <v>0</v>
      </c>
      <c r="BK151" s="36">
        <f t="shared" si="358"/>
        <v>7.3955754124277071</v>
      </c>
      <c r="BL151" s="68">
        <f ca="1">IF(OR(AT151=0,E151&gt;ProjTerm),0,VLOOKUP(D151,'Life Events'!$AE$5:$AI$1206,5,FALSE))</f>
        <v>1.9998446120857599E-3</v>
      </c>
      <c r="BM151" s="93">
        <f t="shared" ca="1" si="359"/>
        <v>1.9998446120857599E-3</v>
      </c>
      <c r="BN151" s="93">
        <f t="shared" ca="1" si="360"/>
        <v>4.903284629942644E-4</v>
      </c>
      <c r="BO151" s="36">
        <f t="shared" ca="1" si="361"/>
        <v>7.4606983097777815E-2</v>
      </c>
      <c r="BP151" s="36">
        <f t="shared" si="362"/>
        <v>1.6671954793015045E-2</v>
      </c>
      <c r="BQ151" s="36">
        <f t="shared" si="363"/>
        <v>98.304736994816508</v>
      </c>
      <c r="BR151" s="36">
        <f t="shared" si="364"/>
        <v>154.78110000000001</v>
      </c>
      <c r="BS151" s="36">
        <f t="shared" si="365"/>
        <v>152.15715327268393</v>
      </c>
      <c r="BT151" s="36">
        <f t="shared" si="366"/>
        <v>37.306390029956205</v>
      </c>
      <c r="BU151" s="70" cm="1">
        <f t="array" ref="BU151">IF(AND(ActInt=1,$J151=0),INDEX(Tbl_FwdNom,$B151-IVP,MATCH(ValnDt,Tbl_FwdNom_Cols)),INDEX(Tbl_FwdNom,$B151,MATCH(StartDt,Tbl_FwdNom_Cols)))</f>
        <v>20.138001203000002</v>
      </c>
      <c r="BV151" s="70" cm="1">
        <f t="array" ref="BV151">INDEX(Tbl_FwdReal,$B151,MATCH(StartDt,Tbl_FwdReal_Cols))</f>
        <v>5.1064636160000001</v>
      </c>
      <c r="BW151" s="70" cm="1">
        <f t="array" ref="BW151">IF(RunType&lt;&gt;"OPN",INDEX(Tbl_FwdReal,$B151,MATCH(ValnDt,Tbl_FwdReal_Cols)),IF(AND($J151=0,ActInt=1),INDEX(Tbl_FwdReal,$B151-IVP,MATCH(ValnDt,Tbl_FwdReal_Cols)),-999))*$K151</f>
        <v>5.1064636160000001</v>
      </c>
      <c r="BX151" s="70">
        <f t="shared" si="367"/>
        <v>5.1064636160000003E-2</v>
      </c>
      <c r="BY151" s="70">
        <f t="shared" si="442"/>
        <v>0.14301249485394929</v>
      </c>
      <c r="BZ151" s="64">
        <f t="shared" si="455"/>
        <v>1.1201212046804354E-2</v>
      </c>
      <c r="CA151" s="70" cm="1">
        <f t="array" ref="CA151">IF($J151=1,CA150*(1+INDEX(Tbl_CPI,$B151,MATCH(IF(RunType="OPN",StartDt,ValnDt),Tbl_CPI_Cols))),0)</f>
        <v>0</v>
      </c>
      <c r="CB151" s="70">
        <f t="shared" si="443"/>
        <v>2.1692592018983383</v>
      </c>
      <c r="CC151" s="70">
        <f t="shared" si="444"/>
        <v>1.9356222280072404</v>
      </c>
      <c r="CD151" s="36">
        <f t="shared" si="368"/>
        <v>11.976822180581209</v>
      </c>
      <c r="CE151" s="36">
        <f t="shared" si="369"/>
        <v>1.5748265363722787</v>
      </c>
      <c r="CF151" s="36">
        <f t="shared" si="370"/>
        <v>0</v>
      </c>
      <c r="CG151" s="36">
        <f t="shared" si="371"/>
        <v>3.3558156655999629</v>
      </c>
      <c r="CH151" s="36">
        <f t="shared" si="372"/>
        <v>2.9658389423434666</v>
      </c>
      <c r="CI151" s="36">
        <f t="shared" si="373"/>
        <v>0</v>
      </c>
      <c r="CJ151" s="36">
        <f t="shared" si="374"/>
        <v>0</v>
      </c>
      <c r="CK151" s="36">
        <f t="shared" si="375"/>
        <v>0</v>
      </c>
      <c r="CL151" s="36">
        <f t="shared" si="376"/>
        <v>0.38997672325649624</v>
      </c>
      <c r="CM151" s="36">
        <f t="shared" si="377"/>
        <v>3.3558156655999629</v>
      </c>
      <c r="CN151" s="36">
        <f t="shared" ca="1" si="378"/>
        <v>2.6320338345396452</v>
      </c>
      <c r="CO151" s="20">
        <f t="shared" si="379"/>
        <v>120000</v>
      </c>
      <c r="CP151" s="20">
        <f t="shared" si="380"/>
        <v>2</v>
      </c>
      <c r="CQ151" s="64">
        <f t="shared" si="381"/>
        <v>2.4287256899999999E-3</v>
      </c>
      <c r="CR151" s="64">
        <f t="shared" si="382"/>
        <v>1.0929265605E-2</v>
      </c>
      <c r="CS151" s="36">
        <f t="shared" si="383"/>
        <v>27.200834976323094</v>
      </c>
      <c r="CT151" s="36">
        <f t="shared" si="384"/>
        <v>19.490948054258027</v>
      </c>
      <c r="CU151" s="36">
        <f t="shared" si="385"/>
        <v>4.4373452474566237</v>
      </c>
      <c r="CV151" s="36">
        <f t="shared" si="445"/>
        <v>23.92829330171465</v>
      </c>
      <c r="CW151" s="36">
        <f t="shared" si="386"/>
        <v>0</v>
      </c>
      <c r="CX151" s="36">
        <f t="shared" si="387"/>
        <v>0</v>
      </c>
      <c r="CY151" s="36">
        <f t="shared" si="388"/>
        <v>0</v>
      </c>
      <c r="CZ151" s="36">
        <f t="shared" si="446"/>
        <v>0</v>
      </c>
      <c r="DA151" s="64">
        <f t="shared" si="389"/>
        <v>1.5406720590149359E-2</v>
      </c>
      <c r="DB151" s="70">
        <f t="shared" si="447"/>
        <v>0.98482704488976103</v>
      </c>
      <c r="DC151" s="70">
        <f>PRODUCT($DB$8:DB151)</f>
        <v>0.25715459340419689</v>
      </c>
      <c r="DD151" s="36">
        <f t="shared" si="390"/>
        <v>1728.7044033328548</v>
      </c>
      <c r="DE151" s="36">
        <f t="shared" si="391"/>
        <v>2271.028147480331</v>
      </c>
      <c r="DF151" s="36">
        <f t="shared" si="392"/>
        <v>361.13766158180567</v>
      </c>
      <c r="DG151" s="36">
        <f t="shared" si="393"/>
        <v>1.1003714010792198</v>
      </c>
      <c r="DH151" s="36">
        <f t="shared" ca="1" si="394"/>
        <v>1.3378031146071219</v>
      </c>
      <c r="DI151" s="36">
        <f t="shared" si="395"/>
        <v>223.6839452429021</v>
      </c>
      <c r="DJ151" s="36">
        <f t="shared" ca="1" si="396"/>
        <v>1127.3827826857121</v>
      </c>
      <c r="DK151" s="36">
        <f t="shared" si="397"/>
        <v>0</v>
      </c>
      <c r="DL151" s="36">
        <f t="shared" si="398"/>
        <v>0</v>
      </c>
      <c r="DM151" s="36">
        <f t="shared" ca="1" si="399"/>
        <v>1127.3827826857121</v>
      </c>
      <c r="DN151" s="36">
        <f t="shared" ca="1" si="448"/>
        <v>1127.3827826857162</v>
      </c>
      <c r="DO151" s="64" cm="1">
        <f t="array" ref="DO151">IFERROR(INDEX(Tbl_FwdNom,$B151,MATCH(LIDt,Tbl_FwdNom_Cols,0)),0)</f>
        <v>14.49425256</v>
      </c>
      <c r="DP151" s="64">
        <f t="shared" ca="1" si="449"/>
        <v>25.377506400000001</v>
      </c>
      <c r="DQ151" s="64">
        <f t="shared" ca="1" si="400"/>
        <v>1.9025305517683444E-2</v>
      </c>
      <c r="DR151" s="70">
        <f t="shared" ca="1" si="401"/>
        <v>0.98132989886054078</v>
      </c>
      <c r="DS151" s="70">
        <f ca="1">PRODUCT($DR$8:DR151)</f>
        <v>0.22903695408859706</v>
      </c>
      <c r="DT151" s="36">
        <f t="shared" ca="1" si="402"/>
        <v>2545.8901913307041</v>
      </c>
      <c r="DU151" s="36">
        <f t="shared" ca="1" si="403"/>
        <v>388.51097103151562</v>
      </c>
      <c r="DV151" s="36">
        <f t="shared" ca="1" si="404"/>
        <v>1.2267202572270715</v>
      </c>
      <c r="DW151" s="36">
        <f t="shared" ca="1" si="405"/>
        <v>1.3624699345055438</v>
      </c>
      <c r="DX151" s="36">
        <f t="shared" ca="1" si="406"/>
        <v>1845.8294809466993</v>
      </c>
      <c r="DY151" s="36">
        <f t="shared" ca="1" si="407"/>
        <v>19.490459729664373</v>
      </c>
      <c r="DZ151" s="36">
        <f t="shared" ca="1" si="408"/>
        <v>225.12631304062299</v>
      </c>
      <c r="EA151" s="36">
        <f t="shared" ca="1" si="409"/>
        <v>0</v>
      </c>
      <c r="EB151" s="36">
        <f t="shared" ca="1" si="410"/>
        <v>1333.324203863086</v>
      </c>
      <c r="EC151" s="36">
        <f t="shared" ca="1" si="411"/>
        <v>0</v>
      </c>
      <c r="ED151" s="36">
        <f t="shared" ca="1" si="412"/>
        <v>0</v>
      </c>
      <c r="EE151" s="36">
        <f t="shared" ca="1" si="450"/>
        <v>0</v>
      </c>
      <c r="EF151" s="36">
        <f t="shared" ca="1" si="413"/>
        <v>1333.324203863086</v>
      </c>
      <c r="EG151" s="64"/>
      <c r="EH151" s="64"/>
      <c r="EI151" s="64"/>
      <c r="EJ151" s="70"/>
      <c r="EK151" s="70"/>
      <c r="EL151" s="70"/>
      <c r="EM151" s="70"/>
      <c r="EN151" s="70"/>
      <c r="EO151" s="36">
        <f t="shared" ca="1" si="414"/>
        <v>17.145664084966771</v>
      </c>
      <c r="EP151" s="36">
        <f t="shared" ca="1" si="415"/>
        <v>0</v>
      </c>
      <c r="EQ151" s="36">
        <f t="shared" si="416"/>
        <v>70.256252676627327</v>
      </c>
      <c r="ER151" s="36">
        <f t="shared" si="417"/>
        <v>10.362355517854098</v>
      </c>
      <c r="ES151" s="36">
        <f t="shared" si="418"/>
        <v>-9.4632217835926138</v>
      </c>
      <c r="ET151" s="36">
        <f t="shared" ca="1" si="419"/>
        <v>0</v>
      </c>
      <c r="EU151" s="36">
        <f t="shared" ca="1" si="451"/>
        <v>10.362355517854098</v>
      </c>
      <c r="EV151" s="36">
        <f t="shared" si="420"/>
        <v>3.6923687788402044</v>
      </c>
      <c r="EW151" s="36">
        <f t="shared" si="421"/>
        <v>91.836711670701135</v>
      </c>
      <c r="EX151" s="36">
        <f t="shared" ca="1" si="452"/>
        <v>176.14768864402276</v>
      </c>
      <c r="EY151" s="36">
        <f t="shared" si="422"/>
        <v>0</v>
      </c>
      <c r="EZ151" s="36">
        <f t="shared" si="423"/>
        <v>0</v>
      </c>
      <c r="FA151" s="36">
        <f t="shared" si="424"/>
        <v>0</v>
      </c>
      <c r="FB151" s="36">
        <f t="shared" si="425"/>
        <v>0</v>
      </c>
      <c r="FC151" s="36">
        <f t="shared" si="453"/>
        <v>0</v>
      </c>
      <c r="FD151" s="36">
        <f t="shared" si="426"/>
        <v>0</v>
      </c>
      <c r="FE151" s="36">
        <f t="shared" si="427"/>
        <v>0</v>
      </c>
      <c r="FF151" s="36">
        <f t="shared" si="454"/>
        <v>0</v>
      </c>
      <c r="FG151" s="36">
        <f t="shared" ca="1" si="428"/>
        <v>176.14768864402276</v>
      </c>
      <c r="FH151" s="36">
        <f t="shared" ca="1" si="429"/>
        <v>2.7138582215390841</v>
      </c>
      <c r="FI151" s="36">
        <f t="shared" ca="1" si="430"/>
        <v>-3.3108529364910737</v>
      </c>
      <c r="FJ151" s="36">
        <f t="shared" ca="1" si="431"/>
        <v>195.12819016151755</v>
      </c>
      <c r="FK151" s="36">
        <f t="shared" si="432"/>
        <v>0</v>
      </c>
      <c r="FL151" s="36">
        <f t="shared" si="433"/>
        <v>0</v>
      </c>
      <c r="FM151" s="36">
        <f t="shared" ca="1" si="434"/>
        <v>0</v>
      </c>
      <c r="FN151" s="36">
        <f t="shared" ca="1" si="456"/>
        <v>195.12819016151755</v>
      </c>
    </row>
    <row r="152" spans="2:170" x14ac:dyDescent="0.25">
      <c r="B152" s="2">
        <v>144</v>
      </c>
      <c r="C152" s="2">
        <f t="shared" si="307"/>
        <v>12</v>
      </c>
      <c r="D152" s="2">
        <f t="shared" si="303"/>
        <v>168</v>
      </c>
      <c r="E152" s="2">
        <f t="shared" si="308"/>
        <v>14</v>
      </c>
      <c r="F152" s="189">
        <f t="shared" si="304"/>
        <v>50099</v>
      </c>
      <c r="G152" s="2">
        <f t="shared" si="309"/>
        <v>2</v>
      </c>
      <c r="H152" s="187">
        <f t="shared" si="311"/>
        <v>46.583333333333336</v>
      </c>
      <c r="I152" s="186">
        <f t="shared" si="310"/>
        <v>46</v>
      </c>
      <c r="J152" s="2">
        <f t="shared" si="312"/>
        <v>0</v>
      </c>
      <c r="K152" s="2">
        <f t="shared" si="313"/>
        <v>1</v>
      </c>
      <c r="L152">
        <f t="shared" si="314"/>
        <v>2</v>
      </c>
      <c r="M152" s="190">
        <f t="shared" si="435"/>
        <v>1.7428032600000001E-3</v>
      </c>
      <c r="N152">
        <f t="shared" si="315"/>
        <v>1</v>
      </c>
      <c r="O152">
        <f t="shared" si="316"/>
        <v>100</v>
      </c>
      <c r="P152" s="58">
        <f t="shared" si="317"/>
        <v>7.8426146700000011E-3</v>
      </c>
      <c r="Q152" s="106">
        <f t="shared" si="318"/>
        <v>7.8426146700000011E-3</v>
      </c>
      <c r="R152" s="59">
        <f t="shared" si="319"/>
        <v>7.8426146700000011E-3</v>
      </c>
      <c r="S152" s="32">
        <f t="shared" si="436"/>
        <v>6.5591227169026212E-4</v>
      </c>
      <c r="T152">
        <f t="shared" si="320"/>
        <v>1</v>
      </c>
      <c r="U152" s="32">
        <f t="shared" si="437"/>
        <v>3.9787631999999999E-4</v>
      </c>
      <c r="V152">
        <f t="shared" si="321"/>
        <v>1</v>
      </c>
      <c r="W152">
        <f t="shared" si="322"/>
        <v>100</v>
      </c>
      <c r="X152" s="58">
        <f t="shared" si="323"/>
        <v>1.7904434399999996E-3</v>
      </c>
      <c r="Y152" s="58">
        <f t="shared" si="324"/>
        <v>1.7904434399999996E-3</v>
      </c>
      <c r="Z152" s="32">
        <f t="shared" si="325"/>
        <v>1.7904434399999996E-3</v>
      </c>
      <c r="AA152" s="32">
        <f t="shared" si="326"/>
        <v>1.4932619970209338E-4</v>
      </c>
      <c r="AB152" s="59">
        <f t="shared" si="327"/>
        <v>4.9056245199999996E-3</v>
      </c>
      <c r="AC152" s="59">
        <f t="shared" si="328"/>
        <v>4.9056245199999996E-3</v>
      </c>
      <c r="AD152">
        <f t="shared" si="329"/>
        <v>1</v>
      </c>
      <c r="AE152" s="59">
        <f t="shared" si="330"/>
        <v>4.9056245199999996E-3</v>
      </c>
      <c r="AF152" s="59">
        <f t="shared" si="331"/>
        <v>4.1758461800000006E-3</v>
      </c>
      <c r="AG152" s="59">
        <f t="shared" si="332"/>
        <v>4.1758461800000006E-3</v>
      </c>
      <c r="AH152">
        <f t="shared" si="333"/>
        <v>1</v>
      </c>
      <c r="AI152" s="59">
        <f t="shared" si="334"/>
        <v>4.1758461800000006E-3</v>
      </c>
      <c r="AJ152" s="59">
        <f t="shared" si="335"/>
        <v>0</v>
      </c>
      <c r="AK152" s="59">
        <f t="shared" si="336"/>
        <v>0</v>
      </c>
      <c r="AL152" s="59">
        <f t="shared" si="337"/>
        <v>0</v>
      </c>
      <c r="AM152" s="12">
        <f t="shared" si="438"/>
        <v>0.24518328075643386</v>
      </c>
      <c r="AN152" s="12">
        <f t="shared" si="439"/>
        <v>0</v>
      </c>
      <c r="AO152" s="66">
        <f t="shared" si="338"/>
        <v>1.6081872266142386E-4</v>
      </c>
      <c r="AP152" s="66">
        <f t="shared" si="339"/>
        <v>3.6612287545849674E-5</v>
      </c>
      <c r="AQ152" s="59">
        <f t="shared" si="340"/>
        <v>1.2027771139728059E-3</v>
      </c>
      <c r="AR152" s="59">
        <f t="shared" si="341"/>
        <v>1.023847666346622E-3</v>
      </c>
      <c r="AS152" s="59">
        <f t="shared" si="342"/>
        <v>0</v>
      </c>
      <c r="AT152" s="12">
        <f t="shared" si="343"/>
        <v>0.24275922496590716</v>
      </c>
      <c r="AU152" s="59">
        <f t="shared" si="440"/>
        <v>0</v>
      </c>
      <c r="AV152" s="59">
        <f t="shared" si="441"/>
        <v>-6.5052130349130266E-18</v>
      </c>
      <c r="AW152" s="70">
        <f t="shared" si="344"/>
        <v>0</v>
      </c>
      <c r="AX152" s="20">
        <f t="shared" si="345"/>
        <v>200000</v>
      </c>
      <c r="AY152" s="20">
        <f t="shared" si="346"/>
        <v>0</v>
      </c>
      <c r="AZ152" s="20">
        <f t="shared" si="347"/>
        <v>0</v>
      </c>
      <c r="BA152" s="20">
        <f t="shared" si="348"/>
        <v>200000</v>
      </c>
      <c r="BB152" s="36">
        <f t="shared" si="349"/>
        <v>1</v>
      </c>
      <c r="BC152" s="36">
        <f t="shared" si="350"/>
        <v>0</v>
      </c>
      <c r="BD152" s="80">
        <f t="shared" si="351"/>
        <v>32.163744532284774</v>
      </c>
      <c r="BE152" s="36">
        <f t="shared" si="352"/>
        <v>0</v>
      </c>
      <c r="BF152" s="36">
        <f t="shared" si="353"/>
        <v>0</v>
      </c>
      <c r="BG152" s="36">
        <f t="shared" si="354"/>
        <v>32.163744532284774</v>
      </c>
      <c r="BH152" s="36">
        <f t="shared" si="355"/>
        <v>7.3224575091699347</v>
      </c>
      <c r="BI152" s="36">
        <f t="shared" si="356"/>
        <v>0</v>
      </c>
      <c r="BJ152" s="36">
        <f t="shared" si="357"/>
        <v>0</v>
      </c>
      <c r="BK152" s="36">
        <f t="shared" si="358"/>
        <v>7.3224575091699347</v>
      </c>
      <c r="BL152" s="68">
        <f ca="1">IF(OR(AT152=0,E152&gt;ProjTerm),0,VLOOKUP(D152,'Life Events'!$AE$5:$AI$1206,5,FALSE))</f>
        <v>1.9998446120857607E-3</v>
      </c>
      <c r="BM152" s="93">
        <f t="shared" ca="1" si="359"/>
        <v>1.9998446120857607E-3</v>
      </c>
      <c r="BN152" s="93">
        <f t="shared" ca="1" si="360"/>
        <v>4.8548072808218454E-4</v>
      </c>
      <c r="BO152" s="36">
        <f t="shared" ca="1" si="361"/>
        <v>7.3869365553735147E-2</v>
      </c>
      <c r="BP152" s="36">
        <f t="shared" si="362"/>
        <v>1.6507124024657906E-2</v>
      </c>
      <c r="BQ152" s="36">
        <f t="shared" si="363"/>
        <v>98.304736994816508</v>
      </c>
      <c r="BR152" s="36">
        <f t="shared" si="364"/>
        <v>154.78110000000001</v>
      </c>
      <c r="BS152" s="36">
        <f t="shared" si="365"/>
        <v>152.15715327268393</v>
      </c>
      <c r="BT152" s="36">
        <f t="shared" si="366"/>
        <v>36.937552601495497</v>
      </c>
      <c r="BU152" s="70" cm="1">
        <f t="array" ref="BU152">IF(AND(ActInt=1,$J152=0),INDEX(Tbl_FwdNom,$B152-IVP,MATCH(ValnDt,Tbl_FwdNom_Cols)),INDEX(Tbl_FwdNom,$B152,MATCH(StartDt,Tbl_FwdNom_Cols)))</f>
        <v>15.372181942999999</v>
      </c>
      <c r="BV152" s="70" cm="1">
        <f t="array" ref="BV152">INDEX(Tbl_FwdReal,$B152,MATCH(StartDt,Tbl_FwdReal_Cols))</f>
        <v>5.1076222739999997</v>
      </c>
      <c r="BW152" s="70" cm="1">
        <f t="array" ref="BW152">IF(RunType&lt;&gt;"OPN",INDEX(Tbl_FwdReal,$B152,MATCH(ValnDt,Tbl_FwdReal_Cols)),IF(AND($J152=0,ActInt=1),INDEX(Tbl_FwdReal,$B152-IVP,MATCH(ValnDt,Tbl_FwdReal_Cols)),-999))*$K152</f>
        <v>5.1076222739999997</v>
      </c>
      <c r="BX152" s="70">
        <f t="shared" si="367"/>
        <v>5.1076222739999996E-2</v>
      </c>
      <c r="BY152" s="70">
        <f t="shared" si="442"/>
        <v>9.7657614613732013E-2</v>
      </c>
      <c r="BZ152" s="64">
        <f t="shared" si="455"/>
        <v>7.7950971394946666E-3</v>
      </c>
      <c r="CA152" s="70" cm="1">
        <f t="array" ref="CA152">IF($J152=1,CA151*(1+INDEX(Tbl_CPI,$B152,MATCH(IF(RunType="OPN",StartDt,ValnDt),Tbl_CPI_Cols))),0)</f>
        <v>0</v>
      </c>
      <c r="CB152" s="70">
        <f t="shared" si="443"/>
        <v>2.1861687880978784</v>
      </c>
      <c r="CC152" s="70">
        <f t="shared" si="444"/>
        <v>2.1861687880978784</v>
      </c>
      <c r="CD152" s="36">
        <f t="shared" si="368"/>
        <v>11.976822180581209</v>
      </c>
      <c r="CE152" s="36">
        <f t="shared" si="369"/>
        <v>1.5748265363722787</v>
      </c>
      <c r="CF152" s="36">
        <f t="shared" si="370"/>
        <v>0</v>
      </c>
      <c r="CG152" s="36">
        <f t="shared" si="371"/>
        <v>3.3226376920813734</v>
      </c>
      <c r="CH152" s="36">
        <f t="shared" si="372"/>
        <v>2.9365165552713268</v>
      </c>
      <c r="CI152" s="36">
        <f t="shared" si="373"/>
        <v>0</v>
      </c>
      <c r="CJ152" s="36">
        <f t="shared" si="374"/>
        <v>0</v>
      </c>
      <c r="CK152" s="36">
        <f t="shared" si="375"/>
        <v>0</v>
      </c>
      <c r="CL152" s="36">
        <f t="shared" si="376"/>
        <v>0.38612113681004673</v>
      </c>
      <c r="CM152" s="36">
        <f t="shared" si="377"/>
        <v>3.3226376920813734</v>
      </c>
      <c r="CN152" s="36">
        <f t="shared" ca="1" si="378"/>
        <v>2.6060116814882885</v>
      </c>
      <c r="CO152" s="20">
        <f t="shared" si="379"/>
        <v>120000</v>
      </c>
      <c r="CP152" s="20">
        <f t="shared" si="380"/>
        <v>2</v>
      </c>
      <c r="CQ152" s="64">
        <f t="shared" si="381"/>
        <v>2.4287256899999999E-3</v>
      </c>
      <c r="CR152" s="64">
        <f t="shared" si="382"/>
        <v>1.0929265605E-2</v>
      </c>
      <c r="CS152" s="36">
        <f t="shared" si="383"/>
        <v>26.931908231693154</v>
      </c>
      <c r="CT152" s="36">
        <f t="shared" si="384"/>
        <v>19.298246719370862</v>
      </c>
      <c r="CU152" s="36">
        <f t="shared" si="385"/>
        <v>4.3934745055019606</v>
      </c>
      <c r="CV152" s="36">
        <f t="shared" si="445"/>
        <v>23.691721224872822</v>
      </c>
      <c r="CW152" s="36">
        <f t="shared" si="386"/>
        <v>0</v>
      </c>
      <c r="CX152" s="36">
        <f t="shared" si="387"/>
        <v>0</v>
      </c>
      <c r="CY152" s="36">
        <f t="shared" si="388"/>
        <v>0</v>
      </c>
      <c r="CZ152" s="36">
        <f t="shared" si="446"/>
        <v>0</v>
      </c>
      <c r="DA152" s="64">
        <f t="shared" si="389"/>
        <v>1.1987369556212712E-2</v>
      </c>
      <c r="DB152" s="70">
        <f t="shared" si="447"/>
        <v>0.98815462532751808</v>
      </c>
      <c r="DC152" s="70">
        <f>PRODUCT($DB$8:DB152)</f>
        <v>0.25410850089657444</v>
      </c>
      <c r="DD152" s="36">
        <f t="shared" si="390"/>
        <v>1712.4894692675623</v>
      </c>
      <c r="DE152" s="36">
        <f t="shared" si="391"/>
        <v>2266.0880566244541</v>
      </c>
      <c r="DF152" s="36">
        <f t="shared" si="392"/>
        <v>358.14429468268332</v>
      </c>
      <c r="DG152" s="36">
        <f t="shared" si="393"/>
        <v>1.097054835688386</v>
      </c>
      <c r="DH152" s="36">
        <f t="shared" ca="1" si="394"/>
        <v>1.2799704893816346</v>
      </c>
      <c r="DI152" s="36">
        <f t="shared" si="395"/>
        <v>223.00285998032265</v>
      </c>
      <c r="DJ152" s="36">
        <f t="shared" ca="1" si="396"/>
        <v>1134.9286576735908</v>
      </c>
      <c r="DK152" s="36">
        <f t="shared" si="397"/>
        <v>0</v>
      </c>
      <c r="DL152" s="36">
        <f t="shared" si="398"/>
        <v>0</v>
      </c>
      <c r="DM152" s="36">
        <f t="shared" ca="1" si="399"/>
        <v>1134.9286576735908</v>
      </c>
      <c r="DN152" s="36">
        <f t="shared" ca="1" si="448"/>
        <v>1134.9286576735951</v>
      </c>
      <c r="DO152" s="64" cm="1">
        <f t="array" ref="DO152">IFERROR(INDEX(Tbl_FwdNom,$B152,MATCH(LIDt,Tbl_FwdNom_Cols,0)),0)</f>
        <v>14.53925907</v>
      </c>
      <c r="DP152" s="64">
        <f t="shared" ca="1" si="449"/>
        <v>14.4919276</v>
      </c>
      <c r="DQ152" s="64">
        <f t="shared" ca="1" si="400"/>
        <v>1.1341679068434418E-2</v>
      </c>
      <c r="DR152" s="70">
        <f t="shared" ca="1" si="401"/>
        <v>0.9887855120547574</v>
      </c>
      <c r="DS152" s="70">
        <f ca="1">PRODUCT($DR$8:DR152)</f>
        <v>0.22646842192795541</v>
      </c>
      <c r="DT152" s="36">
        <f t="shared" ca="1" si="402"/>
        <v>2542.6011162919672</v>
      </c>
      <c r="DU152" s="36">
        <f t="shared" ca="1" si="403"/>
        <v>385.59488027035098</v>
      </c>
      <c r="DV152" s="36">
        <f t="shared" ca="1" si="404"/>
        <v>1.2241262006666302</v>
      </c>
      <c r="DW152" s="36">
        <f t="shared" ca="1" si="405"/>
        <v>1.3040532656893613</v>
      </c>
      <c r="DX152" s="36">
        <f t="shared" ca="1" si="406"/>
        <v>1829.826733933156</v>
      </c>
      <c r="DY152" s="36">
        <f t="shared" ca="1" si="407"/>
        <v>19.321013869989187</v>
      </c>
      <c r="DZ152" s="36">
        <f t="shared" ca="1" si="408"/>
        <v>224.70980184936926</v>
      </c>
      <c r="EA152" s="36">
        <f t="shared" ca="1" si="409"/>
        <v>0</v>
      </c>
      <c r="EB152" s="36">
        <f t="shared" ca="1" si="410"/>
        <v>1342.4800054135433</v>
      </c>
      <c r="EC152" s="36">
        <f t="shared" ca="1" si="411"/>
        <v>0</v>
      </c>
      <c r="ED152" s="36">
        <f t="shared" ca="1" si="412"/>
        <v>0</v>
      </c>
      <c r="EE152" s="36">
        <f t="shared" ca="1" si="450"/>
        <v>0</v>
      </c>
      <c r="EF152" s="36">
        <f t="shared" ca="1" si="413"/>
        <v>1342.4800054135433</v>
      </c>
      <c r="EG152" s="64"/>
      <c r="EH152" s="64"/>
      <c r="EI152" s="64"/>
      <c r="EJ152" s="70"/>
      <c r="EK152" s="70"/>
      <c r="EL152" s="70"/>
      <c r="EM152" s="70"/>
      <c r="EN152" s="70"/>
      <c r="EO152" s="36">
        <f t="shared" ca="1" si="414"/>
        <v>13.474524361448696</v>
      </c>
      <c r="EP152" s="36">
        <f t="shared" ca="1" si="415"/>
        <v>0</v>
      </c>
      <c r="EQ152" s="36">
        <f t="shared" si="416"/>
        <v>70.044497394830259</v>
      </c>
      <c r="ER152" s="36">
        <f t="shared" si="417"/>
        <v>10.265158500735856</v>
      </c>
      <c r="ES152" s="36">
        <f t="shared" si="418"/>
        <v>-9.3744584779804114</v>
      </c>
      <c r="ET152" s="36">
        <f t="shared" ca="1" si="419"/>
        <v>0</v>
      </c>
      <c r="EU152" s="36">
        <f t="shared" ca="1" si="451"/>
        <v>10.265158500735856</v>
      </c>
      <c r="EV152" s="36">
        <f t="shared" si="420"/>
        <v>3.6811260499239844</v>
      </c>
      <c r="EW152" s="36">
        <f t="shared" si="421"/>
        <v>91.559911983580676</v>
      </c>
      <c r="EX152" s="36">
        <f t="shared" ca="1" si="452"/>
        <v>175.55069392907077</v>
      </c>
      <c r="EY152" s="36">
        <f t="shared" si="422"/>
        <v>0</v>
      </c>
      <c r="EZ152" s="36">
        <f t="shared" si="423"/>
        <v>0</v>
      </c>
      <c r="FA152" s="36">
        <f t="shared" si="424"/>
        <v>0</v>
      </c>
      <c r="FB152" s="36">
        <f t="shared" si="425"/>
        <v>0</v>
      </c>
      <c r="FC152" s="36">
        <f t="shared" si="453"/>
        <v>0</v>
      </c>
      <c r="FD152" s="36">
        <f t="shared" si="426"/>
        <v>0</v>
      </c>
      <c r="FE152" s="36">
        <f t="shared" si="427"/>
        <v>0</v>
      </c>
      <c r="FF152" s="36">
        <f t="shared" si="454"/>
        <v>0</v>
      </c>
      <c r="FG152" s="36">
        <f t="shared" ca="1" si="428"/>
        <v>175.55069392907077</v>
      </c>
      <c r="FH152" s="36">
        <f t="shared" ca="1" si="429"/>
        <v>2.1043910439773588</v>
      </c>
      <c r="FI152" s="36">
        <f t="shared" ca="1" si="430"/>
        <v>-2.7551189664905285</v>
      </c>
      <c r="FJ152" s="36">
        <f t="shared" ca="1" si="431"/>
        <v>194.5861525050434</v>
      </c>
      <c r="FK152" s="36">
        <f t="shared" si="432"/>
        <v>0</v>
      </c>
      <c r="FL152" s="36">
        <f t="shared" si="433"/>
        <v>0</v>
      </c>
      <c r="FM152" s="36">
        <f t="shared" ca="1" si="434"/>
        <v>0</v>
      </c>
      <c r="FN152" s="36">
        <f t="shared" ca="1" si="456"/>
        <v>194.5861525050434</v>
      </c>
    </row>
    <row r="153" spans="2:170" x14ac:dyDescent="0.25">
      <c r="B153" s="2">
        <v>145</v>
      </c>
      <c r="C153" s="2">
        <f t="shared" si="307"/>
        <v>13</v>
      </c>
      <c r="D153" s="2">
        <f t="shared" si="303"/>
        <v>169</v>
      </c>
      <c r="E153" s="2">
        <f t="shared" si="308"/>
        <v>15</v>
      </c>
      <c r="F153" s="189">
        <f t="shared" si="304"/>
        <v>50130</v>
      </c>
      <c r="G153" s="2">
        <f t="shared" si="309"/>
        <v>3</v>
      </c>
      <c r="H153" s="187">
        <f t="shared" si="311"/>
        <v>46.666666666666671</v>
      </c>
      <c r="I153" s="186">
        <f t="shared" si="310"/>
        <v>46</v>
      </c>
      <c r="J153" s="2">
        <f t="shared" si="312"/>
        <v>0</v>
      </c>
      <c r="K153" s="2">
        <f t="shared" si="313"/>
        <v>1</v>
      </c>
      <c r="L153">
        <f t="shared" si="314"/>
        <v>2</v>
      </c>
      <c r="M153" s="190">
        <f t="shared" si="435"/>
        <v>1.7428032600000001E-3</v>
      </c>
      <c r="N153">
        <f t="shared" si="315"/>
        <v>1</v>
      </c>
      <c r="O153">
        <f t="shared" si="316"/>
        <v>100</v>
      </c>
      <c r="P153" s="58">
        <f t="shared" si="317"/>
        <v>7.8426146700000011E-3</v>
      </c>
      <c r="Q153" s="106">
        <f t="shared" si="318"/>
        <v>7.8426146700000011E-3</v>
      </c>
      <c r="R153" s="59">
        <f t="shared" si="319"/>
        <v>7.8426146700000011E-3</v>
      </c>
      <c r="S153" s="32">
        <f t="shared" si="436"/>
        <v>6.5591227169026212E-4</v>
      </c>
      <c r="T153">
        <f t="shared" si="320"/>
        <v>1</v>
      </c>
      <c r="U153" s="32">
        <f t="shared" si="437"/>
        <v>3.9787631999999999E-4</v>
      </c>
      <c r="V153">
        <f t="shared" si="321"/>
        <v>1</v>
      </c>
      <c r="W153">
        <f t="shared" si="322"/>
        <v>100</v>
      </c>
      <c r="X153" s="58">
        <f t="shared" si="323"/>
        <v>1.7904434399999996E-3</v>
      </c>
      <c r="Y153" s="58">
        <f t="shared" si="324"/>
        <v>1.7904434399999996E-3</v>
      </c>
      <c r="Z153" s="32">
        <f t="shared" si="325"/>
        <v>1.7904434399999996E-3</v>
      </c>
      <c r="AA153" s="32">
        <f t="shared" si="326"/>
        <v>1.4932619970209338E-4</v>
      </c>
      <c r="AB153" s="59">
        <f t="shared" si="327"/>
        <v>4.9056245199999996E-3</v>
      </c>
      <c r="AC153" s="59">
        <f t="shared" si="328"/>
        <v>4.9056245199999996E-3</v>
      </c>
      <c r="AD153">
        <f t="shared" si="329"/>
        <v>1</v>
      </c>
      <c r="AE153" s="59">
        <f t="shared" si="330"/>
        <v>4.9056245199999996E-3</v>
      </c>
      <c r="AF153" s="59">
        <f t="shared" si="331"/>
        <v>4.1758461800000006E-3</v>
      </c>
      <c r="AG153" s="59">
        <f t="shared" si="332"/>
        <v>4.1758461800000006E-3</v>
      </c>
      <c r="AH153">
        <f t="shared" si="333"/>
        <v>1</v>
      </c>
      <c r="AI153" s="59">
        <f t="shared" si="334"/>
        <v>4.1758461800000006E-3</v>
      </c>
      <c r="AJ153" s="59">
        <f t="shared" si="335"/>
        <v>0</v>
      </c>
      <c r="AK153" s="59">
        <f t="shared" si="336"/>
        <v>0</v>
      </c>
      <c r="AL153" s="59">
        <f t="shared" si="337"/>
        <v>0</v>
      </c>
      <c r="AM153" s="12">
        <f t="shared" si="438"/>
        <v>0.24275922496590716</v>
      </c>
      <c r="AN153" s="12">
        <f t="shared" si="439"/>
        <v>0</v>
      </c>
      <c r="AO153" s="66">
        <f t="shared" si="338"/>
        <v>1.5922875472115555E-4</v>
      </c>
      <c r="AP153" s="66">
        <f t="shared" si="339"/>
        <v>3.6250312506784461E-5</v>
      </c>
      <c r="AQ153" s="59">
        <f t="shared" si="340"/>
        <v>1.1908856064489501E-3</v>
      </c>
      <c r="AR153" s="59">
        <f t="shared" si="341"/>
        <v>1.0137251822336442E-3</v>
      </c>
      <c r="AS153" s="59">
        <f t="shared" si="342"/>
        <v>0</v>
      </c>
      <c r="AT153" s="12">
        <f t="shared" si="343"/>
        <v>0.24035913510999662</v>
      </c>
      <c r="AU153" s="59">
        <f t="shared" si="440"/>
        <v>3.2526065174565133E-18</v>
      </c>
      <c r="AV153" s="59">
        <f t="shared" si="441"/>
        <v>0</v>
      </c>
      <c r="AW153" s="70">
        <f t="shared" si="344"/>
        <v>0</v>
      </c>
      <c r="AX153" s="20">
        <f t="shared" si="345"/>
        <v>200000</v>
      </c>
      <c r="AY153" s="20">
        <f t="shared" si="346"/>
        <v>0</v>
      </c>
      <c r="AZ153" s="20">
        <f t="shared" si="347"/>
        <v>0</v>
      </c>
      <c r="BA153" s="20">
        <f t="shared" si="348"/>
        <v>200000</v>
      </c>
      <c r="BB153" s="36">
        <f t="shared" si="349"/>
        <v>1</v>
      </c>
      <c r="BC153" s="36">
        <f t="shared" si="350"/>
        <v>0</v>
      </c>
      <c r="BD153" s="80">
        <f t="shared" si="351"/>
        <v>31.84575094423111</v>
      </c>
      <c r="BE153" s="36">
        <f t="shared" si="352"/>
        <v>0</v>
      </c>
      <c r="BF153" s="36">
        <f t="shared" si="353"/>
        <v>0</v>
      </c>
      <c r="BG153" s="36">
        <f t="shared" si="354"/>
        <v>31.84575094423111</v>
      </c>
      <c r="BH153" s="36">
        <f t="shared" si="355"/>
        <v>7.2500625013568927</v>
      </c>
      <c r="BI153" s="36">
        <f t="shared" si="356"/>
        <v>0</v>
      </c>
      <c r="BJ153" s="36">
        <f t="shared" si="357"/>
        <v>0</v>
      </c>
      <c r="BK153" s="36">
        <f t="shared" si="358"/>
        <v>7.2500625013568927</v>
      </c>
      <c r="BL153" s="68">
        <f ca="1">IF(OR(AT153=0,E153&gt;ProjTerm),0,VLOOKUP(D153,'Life Events'!$AE$5:$AI$1206,5,FALSE))</f>
        <v>1.9998446120857616E-3</v>
      </c>
      <c r="BM153" s="93">
        <f t="shared" ca="1" si="359"/>
        <v>1.9998446120857616E-3</v>
      </c>
      <c r="BN153" s="93">
        <f t="shared" ca="1" si="360"/>
        <v>4.8068092131532035E-4</v>
      </c>
      <c r="BO153" s="36">
        <f t="shared" ca="1" si="361"/>
        <v>7.313904061983012E-2</v>
      </c>
      <c r="BP153" s="36">
        <f t="shared" si="362"/>
        <v>1.6343922890170007E-2</v>
      </c>
      <c r="BQ153" s="36">
        <f t="shared" si="363"/>
        <v>98.304736994816508</v>
      </c>
      <c r="BR153" s="36">
        <f t="shared" si="364"/>
        <v>154.78110000000001</v>
      </c>
      <c r="BS153" s="36">
        <f t="shared" si="365"/>
        <v>152.15715327268393</v>
      </c>
      <c r="BT153" s="36">
        <f t="shared" si="366"/>
        <v>36.572361761421504</v>
      </c>
      <c r="BU153" s="70" cm="1">
        <f t="array" ref="BU153">IF(AND(ActInt=1,$J153=0),INDEX(Tbl_FwdNom,$B153-IVP,MATCH(ValnDt,Tbl_FwdNom_Cols)),INDEX(Tbl_FwdNom,$B153,MATCH(StartDt,Tbl_FwdNom_Cols)))</f>
        <v>14.841576453</v>
      </c>
      <c r="BV153" s="70" cm="1">
        <f t="array" ref="BV153">INDEX(Tbl_FwdReal,$B153,MATCH(StartDt,Tbl_FwdReal_Cols))</f>
        <v>5.1088208890000004</v>
      </c>
      <c r="BW153" s="70" cm="1">
        <f t="array" ref="BW153">IF(RunType&lt;&gt;"OPN",INDEX(Tbl_FwdReal,$B153,MATCH(ValnDt,Tbl_FwdReal_Cols)),IF(AND($J153=0,ActInt=1),INDEX(Tbl_FwdReal,$B153-IVP,MATCH(ValnDt,Tbl_FwdReal_Cols)),-999))*$K153</f>
        <v>5.1088208890000004</v>
      </c>
      <c r="BX153" s="70">
        <f t="shared" si="367"/>
        <v>5.1088208890000007E-2</v>
      </c>
      <c r="BY153" s="70">
        <f t="shared" si="442"/>
        <v>9.2596943640707918E-2</v>
      </c>
      <c r="BZ153" s="64">
        <f t="shared" si="455"/>
        <v>7.4070793349352293E-3</v>
      </c>
      <c r="CA153" s="70" cm="1">
        <f t="array" ref="CA153">IF($J153=1,CA152*(1+INDEX(Tbl_CPI,$B153,MATCH(IF(RunType="OPN",StartDt,ValnDt),Tbl_CPI_Cols))),0)</f>
        <v>0</v>
      </c>
      <c r="CB153" s="70">
        <f t="shared" si="443"/>
        <v>2.2023619137508788</v>
      </c>
      <c r="CC153" s="70">
        <f t="shared" si="444"/>
        <v>2.1861687880978784</v>
      </c>
      <c r="CD153" s="36">
        <f t="shared" si="368"/>
        <v>13.246049296240368</v>
      </c>
      <c r="CE153" s="36">
        <f t="shared" si="369"/>
        <v>1.5748265363722787</v>
      </c>
      <c r="CF153" s="36">
        <f t="shared" si="370"/>
        <v>0</v>
      </c>
      <c r="CG153" s="36">
        <f t="shared" si="371"/>
        <v>3.5979043304409899</v>
      </c>
      <c r="CH153" s="36">
        <f t="shared" si="372"/>
        <v>3.2156006610155119</v>
      </c>
      <c r="CI153" s="36">
        <f t="shared" si="373"/>
        <v>0</v>
      </c>
      <c r="CJ153" s="36">
        <f t="shared" si="374"/>
        <v>0</v>
      </c>
      <c r="CK153" s="36">
        <f t="shared" si="375"/>
        <v>0</v>
      </c>
      <c r="CL153" s="36">
        <f t="shared" si="376"/>
        <v>0.38230366942547839</v>
      </c>
      <c r="CM153" s="36">
        <f t="shared" si="377"/>
        <v>3.5979043304409899</v>
      </c>
      <c r="CN153" s="36">
        <f t="shared" ca="1" si="378"/>
        <v>2.5802468018961586</v>
      </c>
      <c r="CO153" s="20">
        <f t="shared" si="379"/>
        <v>120000</v>
      </c>
      <c r="CP153" s="20">
        <f t="shared" si="380"/>
        <v>2</v>
      </c>
      <c r="CQ153" s="64">
        <f t="shared" si="381"/>
        <v>2.4287256899999999E-3</v>
      </c>
      <c r="CR153" s="64">
        <f t="shared" si="382"/>
        <v>1.0929265605E-2</v>
      </c>
      <c r="CS153" s="36">
        <f t="shared" si="383"/>
        <v>26.665640287575773</v>
      </c>
      <c r="CT153" s="36">
        <f t="shared" si="384"/>
        <v>19.107450566538667</v>
      </c>
      <c r="CU153" s="36">
        <f t="shared" si="385"/>
        <v>4.3500375008141354</v>
      </c>
      <c r="CV153" s="36">
        <f t="shared" si="445"/>
        <v>23.457488067352802</v>
      </c>
      <c r="CW153" s="36">
        <f t="shared" si="386"/>
        <v>0</v>
      </c>
      <c r="CX153" s="36">
        <f t="shared" si="387"/>
        <v>0</v>
      </c>
      <c r="CY153" s="36">
        <f t="shared" si="388"/>
        <v>0</v>
      </c>
      <c r="CZ153" s="36">
        <f t="shared" si="446"/>
        <v>0</v>
      </c>
      <c r="DA153" s="64">
        <f t="shared" si="389"/>
        <v>1.1598698981436284E-2</v>
      </c>
      <c r="DB153" s="70">
        <f t="shared" si="447"/>
        <v>0.98853428835652435</v>
      </c>
      <c r="DC153" s="70">
        <f>PRODUCT($DB$8:DB153)</f>
        <v>0.25119496609913844</v>
      </c>
      <c r="DD153" s="36">
        <f t="shared" si="390"/>
        <v>1695.7797573690548</v>
      </c>
      <c r="DE153" s="36">
        <f t="shared" si="391"/>
        <v>2260.5259789144379</v>
      </c>
      <c r="DF153" s="36">
        <f t="shared" si="392"/>
        <v>355.0482400472697</v>
      </c>
      <c r="DG153" s="36">
        <f t="shared" si="393"/>
        <v>1.0934353216034947</v>
      </c>
      <c r="DH153" s="36">
        <f t="shared" ca="1" si="394"/>
        <v>1.2216774411732636</v>
      </c>
      <c r="DI153" s="36">
        <f t="shared" si="395"/>
        <v>221.94976768550001</v>
      </c>
      <c r="DJ153" s="36">
        <f t="shared" ca="1" si="396"/>
        <v>1141.8724713977224</v>
      </c>
      <c r="DK153" s="36">
        <f t="shared" si="397"/>
        <v>0</v>
      </c>
      <c r="DL153" s="36">
        <f t="shared" si="398"/>
        <v>0</v>
      </c>
      <c r="DM153" s="36">
        <f t="shared" ca="1" si="399"/>
        <v>1141.8724713977224</v>
      </c>
      <c r="DN153" s="36">
        <f t="shared" ca="1" si="448"/>
        <v>1141.8724713977267</v>
      </c>
      <c r="DO153" s="64" cm="1">
        <f t="array" ref="DO153">IFERROR(INDEX(Tbl_FwdNom,$B153,MATCH(LIDt,Tbl_FwdNom_Cols,0)),0)</f>
        <v>14.583519389999999</v>
      </c>
      <c r="DP153" s="64">
        <f t="shared" ca="1" si="449"/>
        <v>13.25577739</v>
      </c>
      <c r="DQ153" s="64">
        <f t="shared" ca="1" si="400"/>
        <v>1.0427204283652625E-2</v>
      </c>
      <c r="DR153" s="70">
        <f t="shared" ca="1" si="401"/>
        <v>0.98968040029064241</v>
      </c>
      <c r="DS153" s="70">
        <f ca="1">PRODUCT($DR$8:DR153)</f>
        <v>0.22413135846684901</v>
      </c>
      <c r="DT153" s="36">
        <f t="shared" ca="1" si="402"/>
        <v>2537.2675865991559</v>
      </c>
      <c r="DU153" s="36">
        <f t="shared" ca="1" si="403"/>
        <v>382.36549435630366</v>
      </c>
      <c r="DV153" s="36">
        <f t="shared" ca="1" si="404"/>
        <v>1.2205464917397826</v>
      </c>
      <c r="DW153" s="36">
        <f t="shared" ca="1" si="405"/>
        <v>1.2445118548676384</v>
      </c>
      <c r="DX153" s="36">
        <f t="shared" ca="1" si="406"/>
        <v>1812.3343493301445</v>
      </c>
      <c r="DY153" s="36">
        <f t="shared" ca="1" si="407"/>
        <v>19.136188000693881</v>
      </c>
      <c r="DZ153" s="36">
        <f t="shared" ca="1" si="408"/>
        <v>223.80376647178915</v>
      </c>
      <c r="EA153" s="36">
        <f t="shared" ca="1" si="409"/>
        <v>0</v>
      </c>
      <c r="EB153" s="36">
        <f t="shared" ca="1" si="410"/>
        <v>1350.2626514609262</v>
      </c>
      <c r="EC153" s="36">
        <f t="shared" ca="1" si="411"/>
        <v>0</v>
      </c>
      <c r="ED153" s="36">
        <f t="shared" ca="1" si="412"/>
        <v>0</v>
      </c>
      <c r="EE153" s="36">
        <f t="shared" ca="1" si="450"/>
        <v>0</v>
      </c>
      <c r="EF153" s="36">
        <f t="shared" ca="1" si="413"/>
        <v>1350.2626514609262</v>
      </c>
      <c r="EG153" s="64"/>
      <c r="EH153" s="64"/>
      <c r="EI153" s="64"/>
      <c r="EJ153" s="70"/>
      <c r="EK153" s="70"/>
      <c r="EL153" s="70"/>
      <c r="EM153" s="70"/>
      <c r="EN153" s="70"/>
      <c r="EO153" s="36">
        <f t="shared" ca="1" si="414"/>
        <v>13.121964856468736</v>
      </c>
      <c r="EP153" s="36">
        <f t="shared" ca="1" si="415"/>
        <v>0</v>
      </c>
      <c r="EQ153" s="36">
        <f t="shared" si="416"/>
        <v>69.813399516545388</v>
      </c>
      <c r="ER153" s="36">
        <f t="shared" si="417"/>
        <v>10.164995641799752</v>
      </c>
      <c r="ES153" s="36">
        <f t="shared" si="418"/>
        <v>-9.2829866743969589</v>
      </c>
      <c r="ET153" s="36">
        <f t="shared" ca="1" si="419"/>
        <v>0</v>
      </c>
      <c r="EU153" s="36">
        <f t="shared" ca="1" si="451"/>
        <v>10.164995641799752</v>
      </c>
      <c r="EV153" s="36">
        <f t="shared" si="420"/>
        <v>3.6637425711659635</v>
      </c>
      <c r="EW153" s="36">
        <f t="shared" si="421"/>
        <v>91.257828277046499</v>
      </c>
      <c r="EX153" s="36">
        <f t="shared" ca="1" si="452"/>
        <v>174.89996600655761</v>
      </c>
      <c r="EY153" s="36">
        <f t="shared" si="422"/>
        <v>0</v>
      </c>
      <c r="EZ153" s="36">
        <f t="shared" si="423"/>
        <v>0</v>
      </c>
      <c r="FA153" s="36">
        <f t="shared" si="424"/>
        <v>0</v>
      </c>
      <c r="FB153" s="36">
        <f t="shared" si="425"/>
        <v>0</v>
      </c>
      <c r="FC153" s="36">
        <f t="shared" si="453"/>
        <v>0</v>
      </c>
      <c r="FD153" s="36">
        <f t="shared" si="426"/>
        <v>0</v>
      </c>
      <c r="FE153" s="36">
        <f t="shared" si="427"/>
        <v>0</v>
      </c>
      <c r="FF153" s="36">
        <f t="shared" si="454"/>
        <v>0</v>
      </c>
      <c r="FG153" s="36">
        <f t="shared" ca="1" si="428"/>
        <v>174.89996600655761</v>
      </c>
      <c r="FH153" s="36">
        <f t="shared" ca="1" si="429"/>
        <v>2.0286120575735005</v>
      </c>
      <c r="FI153" s="36">
        <f t="shared" ca="1" si="430"/>
        <v>-2.6553691980476835</v>
      </c>
      <c r="FJ153" s="36">
        <f t="shared" ca="1" si="431"/>
        <v>193.95977286993579</v>
      </c>
      <c r="FK153" s="36">
        <f t="shared" si="432"/>
        <v>0</v>
      </c>
      <c r="FL153" s="36">
        <f t="shared" si="433"/>
        <v>0</v>
      </c>
      <c r="FM153" s="36">
        <f t="shared" ca="1" si="434"/>
        <v>0</v>
      </c>
      <c r="FN153" s="36">
        <f t="shared" ca="1" si="456"/>
        <v>193.95977286993579</v>
      </c>
    </row>
    <row r="154" spans="2:170" x14ac:dyDescent="0.25">
      <c r="B154" s="2">
        <v>146</v>
      </c>
      <c r="C154" s="2">
        <f t="shared" si="307"/>
        <v>13</v>
      </c>
      <c r="D154" s="2">
        <f t="shared" si="303"/>
        <v>170</v>
      </c>
      <c r="E154" s="2">
        <f t="shared" si="308"/>
        <v>15</v>
      </c>
      <c r="F154" s="189">
        <f t="shared" si="304"/>
        <v>50160</v>
      </c>
      <c r="G154" s="2">
        <f t="shared" si="309"/>
        <v>4</v>
      </c>
      <c r="H154" s="187">
        <f t="shared" si="311"/>
        <v>46.75</v>
      </c>
      <c r="I154" s="186">
        <f t="shared" si="310"/>
        <v>46</v>
      </c>
      <c r="J154" s="2">
        <f t="shared" si="312"/>
        <v>0</v>
      </c>
      <c r="K154" s="2">
        <f t="shared" si="313"/>
        <v>1</v>
      </c>
      <c r="L154">
        <f t="shared" si="314"/>
        <v>2</v>
      </c>
      <c r="M154" s="190">
        <f t="shared" si="435"/>
        <v>1.7428032600000001E-3</v>
      </c>
      <c r="N154">
        <f t="shared" si="315"/>
        <v>1</v>
      </c>
      <c r="O154">
        <f t="shared" si="316"/>
        <v>100</v>
      </c>
      <c r="P154" s="58">
        <f t="shared" si="317"/>
        <v>7.8426146700000011E-3</v>
      </c>
      <c r="Q154" s="106">
        <f t="shared" si="318"/>
        <v>7.8426146700000011E-3</v>
      </c>
      <c r="R154" s="59">
        <f t="shared" si="319"/>
        <v>7.8426146700000011E-3</v>
      </c>
      <c r="S154" s="32">
        <f t="shared" si="436"/>
        <v>6.5591227169026212E-4</v>
      </c>
      <c r="T154">
        <f t="shared" si="320"/>
        <v>1</v>
      </c>
      <c r="U154" s="32">
        <f t="shared" si="437"/>
        <v>3.9787631999999999E-4</v>
      </c>
      <c r="V154">
        <f t="shared" si="321"/>
        <v>1</v>
      </c>
      <c r="W154">
        <f t="shared" si="322"/>
        <v>100</v>
      </c>
      <c r="X154" s="58">
        <f t="shared" si="323"/>
        <v>1.7904434399999996E-3</v>
      </c>
      <c r="Y154" s="58">
        <f t="shared" si="324"/>
        <v>1.7904434399999996E-3</v>
      </c>
      <c r="Z154" s="32">
        <f t="shared" si="325"/>
        <v>1.7904434399999996E-3</v>
      </c>
      <c r="AA154" s="32">
        <f t="shared" si="326"/>
        <v>1.4932619970209338E-4</v>
      </c>
      <c r="AB154" s="59">
        <f t="shared" si="327"/>
        <v>4.9056245199999996E-3</v>
      </c>
      <c r="AC154" s="59">
        <f t="shared" si="328"/>
        <v>4.9056245199999996E-3</v>
      </c>
      <c r="AD154">
        <f t="shared" si="329"/>
        <v>1</v>
      </c>
      <c r="AE154" s="59">
        <f t="shared" si="330"/>
        <v>4.9056245199999996E-3</v>
      </c>
      <c r="AF154" s="59">
        <f t="shared" si="331"/>
        <v>4.1758461800000006E-3</v>
      </c>
      <c r="AG154" s="59">
        <f t="shared" si="332"/>
        <v>4.1758461800000006E-3</v>
      </c>
      <c r="AH154">
        <f t="shared" si="333"/>
        <v>1</v>
      </c>
      <c r="AI154" s="59">
        <f t="shared" si="334"/>
        <v>4.1758461800000006E-3</v>
      </c>
      <c r="AJ154" s="59">
        <f t="shared" si="335"/>
        <v>0</v>
      </c>
      <c r="AK154" s="59">
        <f t="shared" si="336"/>
        <v>0</v>
      </c>
      <c r="AL154" s="59">
        <f t="shared" si="337"/>
        <v>0</v>
      </c>
      <c r="AM154" s="12">
        <f t="shared" si="438"/>
        <v>0.24035913510999662</v>
      </c>
      <c r="AN154" s="12">
        <f t="shared" si="439"/>
        <v>0</v>
      </c>
      <c r="AO154" s="66">
        <f t="shared" si="338"/>
        <v>1.5765450633150452E-4</v>
      </c>
      <c r="AP154" s="66">
        <f t="shared" si="339"/>
        <v>3.5891916209657796E-5</v>
      </c>
      <c r="AQ154" s="59">
        <f t="shared" si="340"/>
        <v>1.1791116668015923E-3</v>
      </c>
      <c r="AR154" s="59">
        <f t="shared" si="341"/>
        <v>1.0037027761771835E-3</v>
      </c>
      <c r="AS154" s="59">
        <f t="shared" si="342"/>
        <v>0</v>
      </c>
      <c r="AT154" s="12">
        <f t="shared" si="343"/>
        <v>0.2379827742444767</v>
      </c>
      <c r="AU154" s="59">
        <f t="shared" si="440"/>
        <v>1.0625181290357943E-17</v>
      </c>
      <c r="AV154" s="59">
        <f t="shared" si="441"/>
        <v>0</v>
      </c>
      <c r="AW154" s="70">
        <f t="shared" si="344"/>
        <v>0</v>
      </c>
      <c r="AX154" s="20">
        <f t="shared" si="345"/>
        <v>200000</v>
      </c>
      <c r="AY154" s="20">
        <f t="shared" si="346"/>
        <v>0</v>
      </c>
      <c r="AZ154" s="20">
        <f t="shared" si="347"/>
        <v>0</v>
      </c>
      <c r="BA154" s="20">
        <f t="shared" si="348"/>
        <v>200000</v>
      </c>
      <c r="BB154" s="36">
        <f t="shared" si="349"/>
        <v>1</v>
      </c>
      <c r="BC154" s="36">
        <f t="shared" si="350"/>
        <v>0</v>
      </c>
      <c r="BD154" s="80">
        <f t="shared" si="351"/>
        <v>31.530901266300905</v>
      </c>
      <c r="BE154" s="36">
        <f t="shared" si="352"/>
        <v>0</v>
      </c>
      <c r="BF154" s="36">
        <f t="shared" si="353"/>
        <v>0</v>
      </c>
      <c r="BG154" s="36">
        <f t="shared" si="354"/>
        <v>31.530901266300905</v>
      </c>
      <c r="BH154" s="36">
        <f t="shared" si="355"/>
        <v>7.1783832419315594</v>
      </c>
      <c r="BI154" s="36">
        <f t="shared" si="356"/>
        <v>0</v>
      </c>
      <c r="BJ154" s="36">
        <f t="shared" si="357"/>
        <v>0</v>
      </c>
      <c r="BK154" s="36">
        <f t="shared" si="358"/>
        <v>7.1783832419315594</v>
      </c>
      <c r="BL154" s="68">
        <f ca="1">IF(OR(AT154=0,E154&gt;ProjTerm),0,VLOOKUP(D154,'Life Events'!$AE$5:$AI$1206,5,FALSE))</f>
        <v>1.9998446120857625E-3</v>
      </c>
      <c r="BM154" s="93">
        <f t="shared" ca="1" si="359"/>
        <v>1.9998446120857625E-3</v>
      </c>
      <c r="BN154" s="93">
        <f t="shared" ca="1" si="360"/>
        <v>4.7592856884203909E-4</v>
      </c>
      <c r="BO154" s="36">
        <f t="shared" ca="1" si="361"/>
        <v>7.2415947723457941E-2</v>
      </c>
      <c r="BP154" s="36">
        <f t="shared" si="362"/>
        <v>1.6182335277835237E-2</v>
      </c>
      <c r="BQ154" s="36">
        <f t="shared" si="363"/>
        <v>98.304752643157272</v>
      </c>
      <c r="BR154" s="36">
        <f t="shared" si="364"/>
        <v>154.78110000000001</v>
      </c>
      <c r="BS154" s="36">
        <f t="shared" si="365"/>
        <v>152.15717749335789</v>
      </c>
      <c r="BT154" s="36">
        <f t="shared" si="366"/>
        <v>36.210787221078562</v>
      </c>
      <c r="BU154" s="70" cm="1">
        <f t="array" ref="BU154">IF(AND(ActInt=1,$J154=0),INDEX(Tbl_FwdNom,$B154-IVP,MATCH(ValnDt,Tbl_FwdNom_Cols)),INDEX(Tbl_FwdNom,$B154,MATCH(StartDt,Tbl_FwdNom_Cols)))</f>
        <v>14.88018168</v>
      </c>
      <c r="BV154" s="70" cm="1">
        <f t="array" ref="BV154">INDEX(Tbl_FwdReal,$B154,MATCH(StartDt,Tbl_FwdReal_Cols))</f>
        <v>5.1100594609999996</v>
      </c>
      <c r="BW154" s="70" cm="1">
        <f t="array" ref="BW154">IF(RunType&lt;&gt;"OPN",INDEX(Tbl_FwdReal,$B154,MATCH(ValnDt,Tbl_FwdReal_Cols)),IF(AND($J154=0,ActInt=1),INDEX(Tbl_FwdReal,$B154-IVP,MATCH(ValnDt,Tbl_FwdReal_Cols)),-999))*$K154</f>
        <v>5.1100594609999996</v>
      </c>
      <c r="BX154" s="70">
        <f t="shared" si="367"/>
        <v>5.1100594609999994E-2</v>
      </c>
      <c r="BY154" s="70">
        <f t="shared" si="442"/>
        <v>9.2951352792499442E-2</v>
      </c>
      <c r="BZ154" s="64">
        <f t="shared" si="455"/>
        <v>7.4343066076052455E-3</v>
      </c>
      <c r="CA154" s="70" cm="1">
        <f t="array" ref="CA154">IF($J154=1,CA153*(1+INDEX(Tbl_CPI,$B154,MATCH(IF(RunType="OPN",StartDt,ValnDt),Tbl_CPI_Cols))),0)</f>
        <v>0</v>
      </c>
      <c r="CB154" s="70">
        <f t="shared" si="443"/>
        <v>2.2187349474786151</v>
      </c>
      <c r="CC154" s="70">
        <f t="shared" si="444"/>
        <v>2.1861687880978784</v>
      </c>
      <c r="CD154" s="36">
        <f t="shared" si="368"/>
        <v>13.246049641869385</v>
      </c>
      <c r="CE154" s="36">
        <f t="shared" si="369"/>
        <v>1.574826787056254</v>
      </c>
      <c r="CF154" s="36">
        <f t="shared" si="370"/>
        <v>0</v>
      </c>
      <c r="CG154" s="36">
        <f t="shared" si="371"/>
        <v>3.5623330400287023</v>
      </c>
      <c r="CH154" s="36">
        <f t="shared" si="372"/>
        <v>3.1838090355438058</v>
      </c>
      <c r="CI154" s="36">
        <f t="shared" si="373"/>
        <v>0</v>
      </c>
      <c r="CJ154" s="36">
        <f t="shared" si="374"/>
        <v>0</v>
      </c>
      <c r="CK154" s="36">
        <f t="shared" si="375"/>
        <v>0</v>
      </c>
      <c r="CL154" s="36">
        <f t="shared" si="376"/>
        <v>0.37852400448489604</v>
      </c>
      <c r="CM154" s="36">
        <f t="shared" si="377"/>
        <v>3.5623330400287023</v>
      </c>
      <c r="CN154" s="36">
        <f t="shared" ca="1" si="378"/>
        <v>2.5547308995995257</v>
      </c>
      <c r="CO154" s="20">
        <f t="shared" si="379"/>
        <v>120000</v>
      </c>
      <c r="CP154" s="20">
        <f t="shared" si="380"/>
        <v>2</v>
      </c>
      <c r="CQ154" s="64">
        <f t="shared" si="381"/>
        <v>2.4287256899999999E-3</v>
      </c>
      <c r="CR154" s="64">
        <f t="shared" si="382"/>
        <v>1.0929265605E-2</v>
      </c>
      <c r="CS154" s="36">
        <f t="shared" si="383"/>
        <v>26.402004857183549</v>
      </c>
      <c r="CT154" s="36">
        <f t="shared" si="384"/>
        <v>18.918540759780541</v>
      </c>
      <c r="CU154" s="36">
        <f t="shared" si="385"/>
        <v>4.307029945158936</v>
      </c>
      <c r="CV154" s="36">
        <f t="shared" si="445"/>
        <v>23.225570704939479</v>
      </c>
      <c r="CW154" s="36">
        <f t="shared" si="386"/>
        <v>0</v>
      </c>
      <c r="CX154" s="36">
        <f t="shared" si="387"/>
        <v>0</v>
      </c>
      <c r="CY154" s="36">
        <f t="shared" si="388"/>
        <v>0</v>
      </c>
      <c r="CZ154" s="36">
        <f t="shared" si="446"/>
        <v>0</v>
      </c>
      <c r="DA154" s="64">
        <f t="shared" si="389"/>
        <v>1.1627032928416936E-2</v>
      </c>
      <c r="DB154" s="70">
        <f t="shared" si="447"/>
        <v>0.98850660119791434</v>
      </c>
      <c r="DC154" s="70">
        <f>PRODUCT($DB$8:DB154)</f>
        <v>0.24830788217668465</v>
      </c>
      <c r="DD154" s="36">
        <f t="shared" si="390"/>
        <v>1679.2858572262492</v>
      </c>
      <c r="DE154" s="36">
        <f t="shared" si="391"/>
        <v>2255.2782876405172</v>
      </c>
      <c r="DF154" s="36">
        <f t="shared" si="392"/>
        <v>351.99801438354422</v>
      </c>
      <c r="DG154" s="36">
        <f t="shared" si="393"/>
        <v>1.0899663948150375</v>
      </c>
      <c r="DH154" s="36">
        <f t="shared" ca="1" si="394"/>
        <v>1.1634659772862312</v>
      </c>
      <c r="DI154" s="36">
        <f t="shared" si="395"/>
        <v>220.9266325392467</v>
      </c>
      <c r="DJ154" s="36">
        <f t="shared" ca="1" si="396"/>
        <v>1148.9905769195302</v>
      </c>
      <c r="DK154" s="36">
        <f t="shared" si="397"/>
        <v>0</v>
      </c>
      <c r="DL154" s="36">
        <f t="shared" si="398"/>
        <v>0</v>
      </c>
      <c r="DM154" s="36">
        <f t="shared" ca="1" si="399"/>
        <v>1148.9905769195302</v>
      </c>
      <c r="DN154" s="36">
        <f t="shared" ca="1" si="448"/>
        <v>1148.9905769195343</v>
      </c>
      <c r="DO154" s="64" cm="1">
        <f t="array" ref="DO154">IFERROR(INDEX(Tbl_FwdNom,$B154,MATCH(LIDt,Tbl_FwdNom_Cols,0)),0)</f>
        <v>14.62778408</v>
      </c>
      <c r="DP154" s="64">
        <f t="shared" ca="1" si="449"/>
        <v>13.270772669999999</v>
      </c>
      <c r="DQ154" s="64">
        <f t="shared" ca="1" si="400"/>
        <v>1.0438352147224217E-2</v>
      </c>
      <c r="DR154" s="70">
        <f t="shared" ca="1" si="401"/>
        <v>0.98966948144333367</v>
      </c>
      <c r="DS154" s="70">
        <f ca="1">PRODUCT($DR$8:DR154)</f>
        <v>0.22181596530907638</v>
      </c>
      <c r="DT154" s="36">
        <f t="shared" ca="1" si="402"/>
        <v>2532.2215778935147</v>
      </c>
      <c r="DU154" s="36">
        <f t="shared" ca="1" si="403"/>
        <v>379.17837679341068</v>
      </c>
      <c r="DV154" s="36">
        <f t="shared" ca="1" si="404"/>
        <v>1.2171046505547862</v>
      </c>
      <c r="DW154" s="36">
        <f t="shared" ca="1" si="405"/>
        <v>1.185086560136684</v>
      </c>
      <c r="DX154" s="36">
        <f t="shared" ca="1" si="406"/>
        <v>1795.0413462558845</v>
      </c>
      <c r="DY154" s="36">
        <f t="shared" ca="1" si="407"/>
        <v>18.953463098460723</v>
      </c>
      <c r="DZ154" s="36">
        <f t="shared" ca="1" si="408"/>
        <v>222.92286624267047</v>
      </c>
      <c r="EA154" s="36">
        <f t="shared" ca="1" si="409"/>
        <v>0</v>
      </c>
      <c r="EB154" s="36">
        <f t="shared" ca="1" si="410"/>
        <v>1358.2029196817541</v>
      </c>
      <c r="EC154" s="36">
        <f t="shared" ca="1" si="411"/>
        <v>0</v>
      </c>
      <c r="ED154" s="36">
        <f t="shared" ca="1" si="412"/>
        <v>0</v>
      </c>
      <c r="EE154" s="36">
        <f t="shared" ca="1" si="450"/>
        <v>0</v>
      </c>
      <c r="EF154" s="36">
        <f t="shared" ca="1" si="413"/>
        <v>1358.2029196817541</v>
      </c>
      <c r="EG154" s="64"/>
      <c r="EH154" s="64"/>
      <c r="EI154" s="64"/>
      <c r="EJ154" s="70"/>
      <c r="EK154" s="70"/>
      <c r="EL154" s="70"/>
      <c r="EM154" s="70"/>
      <c r="EN154" s="70"/>
      <c r="EO154" s="36">
        <f t="shared" ca="1" si="414"/>
        <v>13.235169461435742</v>
      </c>
      <c r="EP154" s="36">
        <f t="shared" ca="1" si="415"/>
        <v>0</v>
      </c>
      <c r="EQ154" s="36">
        <f t="shared" si="416"/>
        <v>69.591916300308085</v>
      </c>
      <c r="ER154" s="36">
        <f t="shared" si="417"/>
        <v>10.066126421112733</v>
      </c>
      <c r="ES154" s="36">
        <f t="shared" si="418"/>
        <v>-9.1926962610522178</v>
      </c>
      <c r="ET154" s="36">
        <f t="shared" ca="1" si="419"/>
        <v>0</v>
      </c>
      <c r="EU154" s="36">
        <f t="shared" ca="1" si="451"/>
        <v>10.066126421112733</v>
      </c>
      <c r="EV154" s="36">
        <f t="shared" si="420"/>
        <v>3.6468535974559484</v>
      </c>
      <c r="EW154" s="36">
        <f t="shared" si="421"/>
        <v>90.968312547206665</v>
      </c>
      <c r="EX154" s="36">
        <f t="shared" ca="1" si="452"/>
        <v>174.27320886608342</v>
      </c>
      <c r="EY154" s="36">
        <f t="shared" si="422"/>
        <v>0</v>
      </c>
      <c r="EZ154" s="36">
        <f t="shared" si="423"/>
        <v>0</v>
      </c>
      <c r="FA154" s="36">
        <f t="shared" si="424"/>
        <v>0</v>
      </c>
      <c r="FB154" s="36">
        <f t="shared" si="425"/>
        <v>0</v>
      </c>
      <c r="FC154" s="36">
        <f t="shared" si="453"/>
        <v>0</v>
      </c>
      <c r="FD154" s="36">
        <f t="shared" si="426"/>
        <v>0</v>
      </c>
      <c r="FE154" s="36">
        <f t="shared" si="427"/>
        <v>0</v>
      </c>
      <c r="FF154" s="36">
        <f t="shared" si="454"/>
        <v>0</v>
      </c>
      <c r="FG154" s="36">
        <f t="shared" ca="1" si="428"/>
        <v>174.27320886608342</v>
      </c>
      <c r="FH154" s="36">
        <f t="shared" ca="1" si="429"/>
        <v>2.0262803380268344</v>
      </c>
      <c r="FI154" s="36">
        <f t="shared" ca="1" si="430"/>
        <v>-2.6293267467147081</v>
      </c>
      <c r="FJ154" s="36">
        <f t="shared" ca="1" si="431"/>
        <v>193.3550665348331</v>
      </c>
      <c r="FK154" s="36">
        <f t="shared" si="432"/>
        <v>0</v>
      </c>
      <c r="FL154" s="36">
        <f t="shared" si="433"/>
        <v>0</v>
      </c>
      <c r="FM154" s="36">
        <f t="shared" ca="1" si="434"/>
        <v>0</v>
      </c>
      <c r="FN154" s="36">
        <f t="shared" ca="1" si="456"/>
        <v>193.3550665348331</v>
      </c>
    </row>
    <row r="155" spans="2:170" x14ac:dyDescent="0.25">
      <c r="B155" s="2">
        <v>147</v>
      </c>
      <c r="C155" s="2">
        <f t="shared" si="307"/>
        <v>13</v>
      </c>
      <c r="D155" s="2">
        <f t="shared" si="303"/>
        <v>171</v>
      </c>
      <c r="E155" s="2">
        <f t="shared" si="308"/>
        <v>15</v>
      </c>
      <c r="F155" s="189">
        <f t="shared" si="304"/>
        <v>50191</v>
      </c>
      <c r="G155" s="2">
        <f t="shared" si="309"/>
        <v>5</v>
      </c>
      <c r="H155" s="187">
        <f t="shared" si="311"/>
        <v>46.833333333333336</v>
      </c>
      <c r="I155" s="186">
        <f t="shared" si="310"/>
        <v>46</v>
      </c>
      <c r="J155" s="2">
        <f t="shared" si="312"/>
        <v>0</v>
      </c>
      <c r="K155" s="2">
        <f t="shared" si="313"/>
        <v>1</v>
      </c>
      <c r="L155">
        <f t="shared" si="314"/>
        <v>2</v>
      </c>
      <c r="M155" s="190">
        <f t="shared" si="435"/>
        <v>1.7428032600000001E-3</v>
      </c>
      <c r="N155">
        <f t="shared" si="315"/>
        <v>1</v>
      </c>
      <c r="O155">
        <f t="shared" si="316"/>
        <v>100</v>
      </c>
      <c r="P155" s="58">
        <f t="shared" si="317"/>
        <v>7.8426146700000011E-3</v>
      </c>
      <c r="Q155" s="106">
        <f t="shared" si="318"/>
        <v>7.8426146700000011E-3</v>
      </c>
      <c r="R155" s="59">
        <f t="shared" si="319"/>
        <v>7.8426146700000011E-3</v>
      </c>
      <c r="S155" s="32">
        <f t="shared" si="436"/>
        <v>6.5591227169026212E-4</v>
      </c>
      <c r="T155">
        <f t="shared" si="320"/>
        <v>1</v>
      </c>
      <c r="U155" s="32">
        <f t="shared" si="437"/>
        <v>3.9787631999999999E-4</v>
      </c>
      <c r="V155">
        <f t="shared" si="321"/>
        <v>1</v>
      </c>
      <c r="W155">
        <f t="shared" si="322"/>
        <v>100</v>
      </c>
      <c r="X155" s="58">
        <f t="shared" si="323"/>
        <v>1.7904434399999996E-3</v>
      </c>
      <c r="Y155" s="58">
        <f t="shared" si="324"/>
        <v>1.7904434399999996E-3</v>
      </c>
      <c r="Z155" s="32">
        <f t="shared" si="325"/>
        <v>1.7904434399999996E-3</v>
      </c>
      <c r="AA155" s="32">
        <f t="shared" si="326"/>
        <v>1.4932619970209338E-4</v>
      </c>
      <c r="AB155" s="59">
        <f t="shared" si="327"/>
        <v>4.9056245199999996E-3</v>
      </c>
      <c r="AC155" s="59">
        <f t="shared" si="328"/>
        <v>4.9056245199999996E-3</v>
      </c>
      <c r="AD155">
        <f t="shared" si="329"/>
        <v>1</v>
      </c>
      <c r="AE155" s="59">
        <f t="shared" si="330"/>
        <v>4.9056245199999996E-3</v>
      </c>
      <c r="AF155" s="59">
        <f t="shared" si="331"/>
        <v>4.1758461800000006E-3</v>
      </c>
      <c r="AG155" s="59">
        <f t="shared" si="332"/>
        <v>4.1758461800000006E-3</v>
      </c>
      <c r="AH155">
        <f t="shared" si="333"/>
        <v>1</v>
      </c>
      <c r="AI155" s="59">
        <f t="shared" si="334"/>
        <v>4.1758461800000006E-3</v>
      </c>
      <c r="AJ155" s="59">
        <f t="shared" si="335"/>
        <v>0</v>
      </c>
      <c r="AK155" s="59">
        <f t="shared" si="336"/>
        <v>0</v>
      </c>
      <c r="AL155" s="59">
        <f t="shared" si="337"/>
        <v>0</v>
      </c>
      <c r="AM155" s="12">
        <f t="shared" si="438"/>
        <v>0.2379827742444767</v>
      </c>
      <c r="AN155" s="12">
        <f t="shared" si="439"/>
        <v>0</v>
      </c>
      <c r="AO155" s="66">
        <f t="shared" si="338"/>
        <v>1.5609582207784552E-4</v>
      </c>
      <c r="AP155" s="66">
        <f t="shared" si="339"/>
        <v>3.5537063272488928E-5</v>
      </c>
      <c r="AQ155" s="59">
        <f t="shared" si="340"/>
        <v>1.1674541326713293E-3</v>
      </c>
      <c r="AR155" s="59">
        <f t="shared" si="341"/>
        <v>9.9377945873460063E-4</v>
      </c>
      <c r="AS155" s="59">
        <f t="shared" si="342"/>
        <v>0</v>
      </c>
      <c r="AT155" s="12">
        <f t="shared" si="343"/>
        <v>0.23562990776772041</v>
      </c>
      <c r="AU155" s="59">
        <f t="shared" si="440"/>
        <v>0</v>
      </c>
      <c r="AV155" s="59">
        <f t="shared" si="441"/>
        <v>-1.7997756063259374E-17</v>
      </c>
      <c r="AW155" s="70">
        <f t="shared" si="344"/>
        <v>0</v>
      </c>
      <c r="AX155" s="20">
        <f t="shared" si="345"/>
        <v>200000</v>
      </c>
      <c r="AY155" s="20">
        <f t="shared" si="346"/>
        <v>0</v>
      </c>
      <c r="AZ155" s="20">
        <f t="shared" si="347"/>
        <v>0</v>
      </c>
      <c r="BA155" s="20">
        <f t="shared" si="348"/>
        <v>200000</v>
      </c>
      <c r="BB155" s="36">
        <f t="shared" si="349"/>
        <v>1</v>
      </c>
      <c r="BC155" s="36">
        <f t="shared" si="350"/>
        <v>0</v>
      </c>
      <c r="BD155" s="80">
        <f t="shared" si="351"/>
        <v>31.219164415569104</v>
      </c>
      <c r="BE155" s="36">
        <f t="shared" si="352"/>
        <v>0</v>
      </c>
      <c r="BF155" s="36">
        <f t="shared" si="353"/>
        <v>0</v>
      </c>
      <c r="BG155" s="36">
        <f t="shared" si="354"/>
        <v>31.219164415569104</v>
      </c>
      <c r="BH155" s="36">
        <f t="shared" si="355"/>
        <v>7.1074126544977858</v>
      </c>
      <c r="BI155" s="36">
        <f t="shared" si="356"/>
        <v>0</v>
      </c>
      <c r="BJ155" s="36">
        <f t="shared" si="357"/>
        <v>0</v>
      </c>
      <c r="BK155" s="36">
        <f t="shared" si="358"/>
        <v>7.1074126544977858</v>
      </c>
      <c r="BL155" s="68">
        <f ca="1">IF(OR(AT155=0,E155&gt;ProjTerm),0,VLOOKUP(D155,'Life Events'!$AE$5:$AI$1206,5,FALSE))</f>
        <v>1.9998446120857638E-3</v>
      </c>
      <c r="BM155" s="93">
        <f t="shared" ca="1" si="359"/>
        <v>1.9998446120857638E-3</v>
      </c>
      <c r="BN155" s="93">
        <f t="shared" ca="1" si="360"/>
        <v>4.7122320149554112E-4</v>
      </c>
      <c r="BO155" s="36">
        <f t="shared" ca="1" si="361"/>
        <v>7.1700026776160192E-2</v>
      </c>
      <c r="BP155" s="36">
        <f t="shared" si="362"/>
        <v>1.6022345235229316E-2</v>
      </c>
      <c r="BQ155" s="36">
        <f t="shared" si="363"/>
        <v>98.304799899661973</v>
      </c>
      <c r="BR155" s="36">
        <f t="shared" si="364"/>
        <v>154.78110000000001</v>
      </c>
      <c r="BS155" s="36">
        <f t="shared" si="365"/>
        <v>152.15725063749571</v>
      </c>
      <c r="BT155" s="36">
        <f t="shared" si="366"/>
        <v>35.852798933903031</v>
      </c>
      <c r="BU155" s="70" cm="1">
        <f t="array" ref="BU155">IF(AND(ActInt=1,$J155=0),INDEX(Tbl_FwdNom,$B155-IVP,MATCH(ValnDt,Tbl_FwdNom_Cols)),INDEX(Tbl_FwdNom,$B155,MATCH(StartDt,Tbl_FwdNom_Cols)))</f>
        <v>14.916921825999999</v>
      </c>
      <c r="BV155" s="70" cm="1">
        <f t="array" ref="BV155">INDEX(Tbl_FwdReal,$B155,MATCH(StartDt,Tbl_FwdReal_Cols))</f>
        <v>5.1112381060000001</v>
      </c>
      <c r="BW155" s="70" cm="1">
        <f t="array" ref="BW155">IF(RunType&lt;&gt;"OPN",INDEX(Tbl_FwdReal,$B155,MATCH(ValnDt,Tbl_FwdReal_Cols)),IF(AND($J155=0,ActInt=1),INDEX(Tbl_FwdReal,$B155-IVP,MATCH(ValnDt,Tbl_FwdReal_Cols)),-999))*$K155</f>
        <v>5.1112381060000001</v>
      </c>
      <c r="BX155" s="70">
        <f t="shared" si="367"/>
        <v>5.1112381060000003E-2</v>
      </c>
      <c r="BY155" s="70">
        <f t="shared" si="442"/>
        <v>9.328863303951751E-2</v>
      </c>
      <c r="BZ155" s="64">
        <f t="shared" si="455"/>
        <v>7.4602104474621456E-3</v>
      </c>
      <c r="CA155" s="70" cm="1">
        <f t="array" ref="CA155">IF($J155=1,CA154*(1+INDEX(Tbl_CPI,$B155,MATCH(IF(RunType="OPN",StartDt,ValnDt),Tbl_CPI_Cols))),0)</f>
        <v>0</v>
      </c>
      <c r="CB155" s="70">
        <f t="shared" si="443"/>
        <v>2.2352871771139444</v>
      </c>
      <c r="CC155" s="70">
        <f t="shared" si="444"/>
        <v>2.1861687880978784</v>
      </c>
      <c r="CD155" s="36">
        <f t="shared" si="368"/>
        <v>13.246050685636231</v>
      </c>
      <c r="CE155" s="36">
        <f t="shared" si="369"/>
        <v>1.5748275440980806</v>
      </c>
      <c r="CF155" s="36">
        <f t="shared" si="370"/>
        <v>0</v>
      </c>
      <c r="CG155" s="36">
        <f t="shared" si="371"/>
        <v>3.5271137178517402</v>
      </c>
      <c r="CH155" s="36">
        <f t="shared" si="372"/>
        <v>3.1523318899506627</v>
      </c>
      <c r="CI155" s="36">
        <f t="shared" si="373"/>
        <v>0</v>
      </c>
      <c r="CJ155" s="36">
        <f t="shared" si="374"/>
        <v>0</v>
      </c>
      <c r="CK155" s="36">
        <f t="shared" si="375"/>
        <v>0</v>
      </c>
      <c r="CL155" s="36">
        <f t="shared" si="376"/>
        <v>0.37478182790107717</v>
      </c>
      <c r="CM155" s="36">
        <f t="shared" si="377"/>
        <v>3.5271137178517402</v>
      </c>
      <c r="CN155" s="36">
        <f t="shared" ca="1" si="378"/>
        <v>2.5294558177047888</v>
      </c>
      <c r="CO155" s="20">
        <f t="shared" si="379"/>
        <v>120000</v>
      </c>
      <c r="CP155" s="20">
        <f t="shared" si="380"/>
        <v>2</v>
      </c>
      <c r="CQ155" s="64">
        <f t="shared" si="381"/>
        <v>2.4287256899999999E-3</v>
      </c>
      <c r="CR155" s="64">
        <f t="shared" si="382"/>
        <v>1.0929265605E-2</v>
      </c>
      <c r="CS155" s="36">
        <f t="shared" si="383"/>
        <v>26.140975913618888</v>
      </c>
      <c r="CT155" s="36">
        <f t="shared" si="384"/>
        <v>18.731498649341464</v>
      </c>
      <c r="CU155" s="36">
        <f t="shared" si="385"/>
        <v>4.2644475926986711</v>
      </c>
      <c r="CV155" s="36">
        <f t="shared" si="445"/>
        <v>22.995946242040134</v>
      </c>
      <c r="CW155" s="36">
        <f t="shared" si="386"/>
        <v>0</v>
      </c>
      <c r="CX155" s="36">
        <f t="shared" si="387"/>
        <v>0</v>
      </c>
      <c r="CY155" s="36">
        <f t="shared" si="388"/>
        <v>0</v>
      </c>
      <c r="CZ155" s="36">
        <f t="shared" si="446"/>
        <v>0</v>
      </c>
      <c r="DA155" s="64">
        <f t="shared" si="389"/>
        <v>1.1653989911944551E-2</v>
      </c>
      <c r="DB155" s="70">
        <f t="shared" si="447"/>
        <v>0.98848026101003272</v>
      </c>
      <c r="DC155" s="70">
        <f>PRODUCT($DB$8:DB155)</f>
        <v>0.2454474401848577</v>
      </c>
      <c r="DD155" s="36">
        <f t="shared" si="390"/>
        <v>1663.0034387317321</v>
      </c>
      <c r="DE155" s="36">
        <f t="shared" si="391"/>
        <v>2250.3421136377383</v>
      </c>
      <c r="DF155" s="36">
        <f t="shared" si="392"/>
        <v>348.99278303769677</v>
      </c>
      <c r="DG155" s="36">
        <f t="shared" si="393"/>
        <v>1.0866465069493414</v>
      </c>
      <c r="DH155" s="36">
        <f t="shared" ca="1" si="394"/>
        <v>1.1053249712722555</v>
      </c>
      <c r="DI155" s="36">
        <f t="shared" si="395"/>
        <v>219.93309062060109</v>
      </c>
      <c r="DJ155" s="36">
        <f t="shared" ca="1" si="396"/>
        <v>1156.2832270286269</v>
      </c>
      <c r="DK155" s="36">
        <f t="shared" si="397"/>
        <v>0</v>
      </c>
      <c r="DL155" s="36">
        <f t="shared" si="398"/>
        <v>0</v>
      </c>
      <c r="DM155" s="36">
        <f t="shared" ca="1" si="399"/>
        <v>1156.2832270286269</v>
      </c>
      <c r="DN155" s="36">
        <f t="shared" ca="1" si="448"/>
        <v>1156.2832270286312</v>
      </c>
      <c r="DO155" s="64" cm="1">
        <f t="array" ref="DO155">IFERROR(INDEX(Tbl_FwdNom,$B155,MATCH(LIDt,Tbl_FwdNom_Cols,0)),0)</f>
        <v>14.673553330000001</v>
      </c>
      <c r="DP155" s="64">
        <f t="shared" ca="1" si="449"/>
        <v>13.28504281</v>
      </c>
      <c r="DQ155" s="64">
        <f t="shared" ca="1" si="400"/>
        <v>1.0448959667509694E-2</v>
      </c>
      <c r="DR155" s="70">
        <f t="shared" ca="1" si="401"/>
        <v>0.98965909206245517</v>
      </c>
      <c r="DS155" s="70">
        <f ca="1">PRODUCT($DR$8:DR155)</f>
        <v>0.21952218683273758</v>
      </c>
      <c r="DT155" s="36">
        <f t="shared" ca="1" si="402"/>
        <v>2527.4614946145525</v>
      </c>
      <c r="DU155" s="36">
        <f t="shared" ca="1" si="403"/>
        <v>376.032983704819</v>
      </c>
      <c r="DV155" s="36">
        <f t="shared" ca="1" si="404"/>
        <v>1.2137997827243423</v>
      </c>
      <c r="DW155" s="36">
        <f t="shared" ca="1" si="405"/>
        <v>1.1257694550298998</v>
      </c>
      <c r="DX155" s="36">
        <f t="shared" ca="1" si="406"/>
        <v>1777.9448619505215</v>
      </c>
      <c r="DY155" s="36">
        <f t="shared" ca="1" si="407"/>
        <v>18.77280916183124</v>
      </c>
      <c r="DZ155" s="36">
        <f t="shared" ca="1" si="408"/>
        <v>222.06690780227842</v>
      </c>
      <c r="EA155" s="36">
        <f t="shared" ca="1" si="409"/>
        <v>0</v>
      </c>
      <c r="EB155" s="36">
        <f t="shared" ca="1" si="410"/>
        <v>1366.301303005265</v>
      </c>
      <c r="EC155" s="36">
        <f t="shared" ca="1" si="411"/>
        <v>0</v>
      </c>
      <c r="ED155" s="36">
        <f t="shared" ca="1" si="412"/>
        <v>0</v>
      </c>
      <c r="EE155" s="36">
        <f t="shared" ca="1" si="450"/>
        <v>0</v>
      </c>
      <c r="EF155" s="36">
        <f t="shared" ca="1" si="413"/>
        <v>1366.301303005265</v>
      </c>
      <c r="EG155" s="64"/>
      <c r="EH155" s="64"/>
      <c r="EI155" s="64"/>
      <c r="EJ155" s="70"/>
      <c r="EK155" s="70"/>
      <c r="EL155" s="70"/>
      <c r="EM155" s="70"/>
      <c r="EN155" s="70"/>
      <c r="EO155" s="36">
        <f t="shared" ca="1" si="414"/>
        <v>13.349219644653429</v>
      </c>
      <c r="EP155" s="36">
        <f t="shared" ca="1" si="415"/>
        <v>0</v>
      </c>
      <c r="EQ155" s="36">
        <f t="shared" si="416"/>
        <v>69.379948885922673</v>
      </c>
      <c r="ER155" s="36">
        <f t="shared" si="417"/>
        <v>9.9685248827552346</v>
      </c>
      <c r="ES155" s="36">
        <f t="shared" si="418"/>
        <v>-9.1035635342020864</v>
      </c>
      <c r="ET155" s="36">
        <f t="shared" ca="1" si="419"/>
        <v>0</v>
      </c>
      <c r="EU155" s="36">
        <f t="shared" ca="1" si="451"/>
        <v>9.9685248827552346</v>
      </c>
      <c r="EV155" s="36">
        <f t="shared" si="420"/>
        <v>3.6304531215215121</v>
      </c>
      <c r="EW155" s="36">
        <f t="shared" si="421"/>
        <v>90.691235567196131</v>
      </c>
      <c r="EX155" s="36">
        <f t="shared" ca="1" si="452"/>
        <v>173.67016245739555</v>
      </c>
      <c r="EY155" s="36">
        <f t="shared" si="422"/>
        <v>0</v>
      </c>
      <c r="EZ155" s="36">
        <f t="shared" si="423"/>
        <v>0</v>
      </c>
      <c r="FA155" s="36">
        <f t="shared" si="424"/>
        <v>0</v>
      </c>
      <c r="FB155" s="36">
        <f t="shared" si="425"/>
        <v>0</v>
      </c>
      <c r="FC155" s="36">
        <f t="shared" si="453"/>
        <v>0</v>
      </c>
      <c r="FD155" s="36">
        <f t="shared" si="426"/>
        <v>0</v>
      </c>
      <c r="FE155" s="36">
        <f t="shared" si="427"/>
        <v>0</v>
      </c>
      <c r="FF155" s="36">
        <f t="shared" si="454"/>
        <v>0</v>
      </c>
      <c r="FG155" s="36">
        <f t="shared" ca="1" si="428"/>
        <v>173.67016245739555</v>
      </c>
      <c r="FH155" s="36">
        <f t="shared" ca="1" si="429"/>
        <v>2.0239503212842589</v>
      </c>
      <c r="FI155" s="36">
        <f t="shared" ca="1" si="430"/>
        <v>-2.6031453301113014</v>
      </c>
      <c r="FJ155" s="36">
        <f t="shared" ca="1" si="431"/>
        <v>192.77228049645294</v>
      </c>
      <c r="FK155" s="36">
        <f t="shared" si="432"/>
        <v>0</v>
      </c>
      <c r="FL155" s="36">
        <f t="shared" si="433"/>
        <v>0</v>
      </c>
      <c r="FM155" s="36">
        <f t="shared" ca="1" si="434"/>
        <v>0</v>
      </c>
      <c r="FN155" s="36">
        <f t="shared" ca="1" si="456"/>
        <v>192.77228049645294</v>
      </c>
    </row>
    <row r="156" spans="2:170" x14ac:dyDescent="0.25">
      <c r="B156" s="2">
        <v>148</v>
      </c>
      <c r="C156" s="2">
        <f t="shared" si="307"/>
        <v>13</v>
      </c>
      <c r="D156" s="2">
        <f t="shared" si="303"/>
        <v>172</v>
      </c>
      <c r="E156" s="2">
        <f t="shared" si="308"/>
        <v>15</v>
      </c>
      <c r="F156" s="189">
        <f t="shared" si="304"/>
        <v>50221</v>
      </c>
      <c r="G156" s="2">
        <f t="shared" si="309"/>
        <v>6</v>
      </c>
      <c r="H156" s="187">
        <f t="shared" si="311"/>
        <v>46.916666666666671</v>
      </c>
      <c r="I156" s="186">
        <f t="shared" si="310"/>
        <v>46</v>
      </c>
      <c r="J156" s="2">
        <f t="shared" si="312"/>
        <v>0</v>
      </c>
      <c r="K156" s="2">
        <f t="shared" si="313"/>
        <v>1</v>
      </c>
      <c r="L156">
        <f t="shared" si="314"/>
        <v>2</v>
      </c>
      <c r="M156" s="190">
        <f t="shared" si="435"/>
        <v>1.7428032600000001E-3</v>
      </c>
      <c r="N156">
        <f t="shared" si="315"/>
        <v>1</v>
      </c>
      <c r="O156">
        <f t="shared" si="316"/>
        <v>100</v>
      </c>
      <c r="P156" s="58">
        <f t="shared" si="317"/>
        <v>7.8426146700000011E-3</v>
      </c>
      <c r="Q156" s="106">
        <f t="shared" si="318"/>
        <v>7.8426146700000011E-3</v>
      </c>
      <c r="R156" s="59">
        <f t="shared" si="319"/>
        <v>7.8426146700000011E-3</v>
      </c>
      <c r="S156" s="32">
        <f t="shared" si="436"/>
        <v>6.5591227169026212E-4</v>
      </c>
      <c r="T156">
        <f t="shared" si="320"/>
        <v>1</v>
      </c>
      <c r="U156" s="32">
        <f t="shared" si="437"/>
        <v>3.9787631999999999E-4</v>
      </c>
      <c r="V156">
        <f t="shared" si="321"/>
        <v>1</v>
      </c>
      <c r="W156">
        <f t="shared" si="322"/>
        <v>100</v>
      </c>
      <c r="X156" s="58">
        <f t="shared" si="323"/>
        <v>1.7904434399999996E-3</v>
      </c>
      <c r="Y156" s="58">
        <f t="shared" si="324"/>
        <v>1.7904434399999996E-3</v>
      </c>
      <c r="Z156" s="32">
        <f t="shared" si="325"/>
        <v>1.7904434399999996E-3</v>
      </c>
      <c r="AA156" s="32">
        <f t="shared" si="326"/>
        <v>1.4932619970209338E-4</v>
      </c>
      <c r="AB156" s="59">
        <f t="shared" si="327"/>
        <v>4.9056245199999996E-3</v>
      </c>
      <c r="AC156" s="59">
        <f t="shared" si="328"/>
        <v>4.9056245199999996E-3</v>
      </c>
      <c r="AD156">
        <f t="shared" si="329"/>
        <v>1</v>
      </c>
      <c r="AE156" s="59">
        <f t="shared" si="330"/>
        <v>4.9056245199999996E-3</v>
      </c>
      <c r="AF156" s="59">
        <f t="shared" si="331"/>
        <v>4.1758461800000006E-3</v>
      </c>
      <c r="AG156" s="59">
        <f t="shared" si="332"/>
        <v>4.1758461800000006E-3</v>
      </c>
      <c r="AH156">
        <f t="shared" si="333"/>
        <v>1</v>
      </c>
      <c r="AI156" s="59">
        <f t="shared" si="334"/>
        <v>4.1758461800000006E-3</v>
      </c>
      <c r="AJ156" s="59">
        <f t="shared" si="335"/>
        <v>0</v>
      </c>
      <c r="AK156" s="59">
        <f t="shared" si="336"/>
        <v>0</v>
      </c>
      <c r="AL156" s="59">
        <f t="shared" si="337"/>
        <v>0</v>
      </c>
      <c r="AM156" s="12">
        <f t="shared" si="438"/>
        <v>0.23562990776772041</v>
      </c>
      <c r="AN156" s="12">
        <f t="shared" si="439"/>
        <v>0</v>
      </c>
      <c r="AO156" s="66">
        <f t="shared" si="338"/>
        <v>1.5455254808209243E-4</v>
      </c>
      <c r="AP156" s="66">
        <f t="shared" si="339"/>
        <v>3.5185718663108464E-5</v>
      </c>
      <c r="AQ156" s="59">
        <f t="shared" si="340"/>
        <v>1.1559118531906676E-3</v>
      </c>
      <c r="AR156" s="59">
        <f t="shared" si="341"/>
        <v>9.839542502455877E-4</v>
      </c>
      <c r="AS156" s="59">
        <f t="shared" si="342"/>
        <v>0</v>
      </c>
      <c r="AT156" s="12">
        <f t="shared" si="343"/>
        <v>0.23330030339753896</v>
      </c>
      <c r="AU156" s="59">
        <f t="shared" si="440"/>
        <v>1.951563910473908E-18</v>
      </c>
      <c r="AV156" s="59">
        <f t="shared" si="441"/>
        <v>0</v>
      </c>
      <c r="AW156" s="70">
        <f t="shared" si="344"/>
        <v>0</v>
      </c>
      <c r="AX156" s="20">
        <f t="shared" si="345"/>
        <v>200000</v>
      </c>
      <c r="AY156" s="20">
        <f t="shared" si="346"/>
        <v>0</v>
      </c>
      <c r="AZ156" s="20">
        <f t="shared" si="347"/>
        <v>0</v>
      </c>
      <c r="BA156" s="20">
        <f t="shared" si="348"/>
        <v>200000</v>
      </c>
      <c r="BB156" s="36">
        <f t="shared" si="349"/>
        <v>1</v>
      </c>
      <c r="BC156" s="36">
        <f t="shared" si="350"/>
        <v>0</v>
      </c>
      <c r="BD156" s="80">
        <f t="shared" si="351"/>
        <v>30.910509616418484</v>
      </c>
      <c r="BE156" s="36">
        <f t="shared" si="352"/>
        <v>0</v>
      </c>
      <c r="BF156" s="36">
        <f t="shared" si="353"/>
        <v>0</v>
      </c>
      <c r="BG156" s="36">
        <f t="shared" si="354"/>
        <v>30.910509616418484</v>
      </c>
      <c r="BH156" s="36">
        <f t="shared" si="355"/>
        <v>7.0371437326216926</v>
      </c>
      <c r="BI156" s="36">
        <f t="shared" si="356"/>
        <v>0</v>
      </c>
      <c r="BJ156" s="36">
        <f t="shared" si="357"/>
        <v>0</v>
      </c>
      <c r="BK156" s="36">
        <f t="shared" si="358"/>
        <v>7.0371437326216926</v>
      </c>
      <c r="BL156" s="68">
        <f ca="1">IF(OR(AT156=0,E156&gt;ProjTerm),0,VLOOKUP(D156,'Life Events'!$AE$5:$AI$1206,5,FALSE))</f>
        <v>1.9998446120857646E-3</v>
      </c>
      <c r="BM156" s="93">
        <f t="shared" ca="1" si="359"/>
        <v>1.9998446120857646E-3</v>
      </c>
      <c r="BN156" s="93">
        <f t="shared" ca="1" si="360"/>
        <v>4.6656435474754253E-4</v>
      </c>
      <c r="BO156" s="36">
        <f t="shared" ca="1" si="361"/>
        <v>7.0991206642669086E-2</v>
      </c>
      <c r="BP156" s="36">
        <f t="shared" si="362"/>
        <v>1.5863936967644959E-2</v>
      </c>
      <c r="BQ156" s="36">
        <f t="shared" si="363"/>
        <v>98.304879077884479</v>
      </c>
      <c r="BR156" s="36">
        <f t="shared" si="364"/>
        <v>154.78110000000001</v>
      </c>
      <c r="BS156" s="36">
        <f t="shared" si="365"/>
        <v>152.15737319041946</v>
      </c>
      <c r="BT156" s="36">
        <f t="shared" si="366"/>
        <v>35.498361329497421</v>
      </c>
      <c r="BU156" s="70" cm="1">
        <f t="array" ref="BU156">IF(AND(ActInt=1,$J156=0),INDEX(Tbl_FwdNom,$B156-IVP,MATCH(ValnDt,Tbl_FwdNom_Cols)),INDEX(Tbl_FwdNom,$B156,MATCH(StartDt,Tbl_FwdNom_Cols)))</f>
        <v>14.954910308000001</v>
      </c>
      <c r="BV156" s="70" cm="1">
        <f t="array" ref="BV156">INDEX(Tbl_FwdReal,$B156,MATCH(StartDt,Tbl_FwdReal_Cols))</f>
        <v>5.1124567089999999</v>
      </c>
      <c r="BW156" s="70" cm="1">
        <f t="array" ref="BW156">IF(RunType&lt;&gt;"OPN",INDEX(Tbl_FwdReal,$B156,MATCH(ValnDt,Tbl_FwdReal_Cols)),IF(AND($J156=0,ActInt=1),INDEX(Tbl_FwdReal,$B156-IVP,MATCH(ValnDt,Tbl_FwdReal_Cols)),-999))*$K156</f>
        <v>5.1124567089999999</v>
      </c>
      <c r="BX156" s="70">
        <f t="shared" si="367"/>
        <v>5.1124567089999996E-2</v>
      </c>
      <c r="BY156" s="70">
        <f t="shared" si="442"/>
        <v>9.3637366180570503E-2</v>
      </c>
      <c r="BZ156" s="64">
        <f t="shared" si="455"/>
        <v>7.4869861923168024E-3</v>
      </c>
      <c r="CA156" s="70" cm="1">
        <f t="array" ref="CA156">IF($J156=1,CA155*(1+INDEX(Tbl_CPI,$B156,MATCH(IF(RunType="OPN",StartDt,ValnDt),Tbl_CPI_Cols))),0)</f>
        <v>0</v>
      </c>
      <c r="CB156" s="70">
        <f t="shared" si="443"/>
        <v>2.2520227413448595</v>
      </c>
      <c r="CC156" s="70">
        <f t="shared" si="444"/>
        <v>2.1861687880978784</v>
      </c>
      <c r="CD156" s="36">
        <f t="shared" si="368"/>
        <v>13.246052434466455</v>
      </c>
      <c r="CE156" s="36">
        <f t="shared" si="369"/>
        <v>1.5748288125208412</v>
      </c>
      <c r="CF156" s="36">
        <f t="shared" si="370"/>
        <v>0</v>
      </c>
      <c r="CG156" s="36">
        <f t="shared" si="371"/>
        <v>3.4922428812639539</v>
      </c>
      <c r="CH156" s="36">
        <f t="shared" si="372"/>
        <v>3.1211661134197191</v>
      </c>
      <c r="CI156" s="36">
        <f t="shared" si="373"/>
        <v>0</v>
      </c>
      <c r="CJ156" s="36">
        <f t="shared" si="374"/>
        <v>0</v>
      </c>
      <c r="CK156" s="36">
        <f t="shared" si="375"/>
        <v>0</v>
      </c>
      <c r="CL156" s="36">
        <f t="shared" si="376"/>
        <v>0.37107676784423449</v>
      </c>
      <c r="CM156" s="36">
        <f t="shared" si="377"/>
        <v>3.4922428812639539</v>
      </c>
      <c r="CN156" s="36">
        <f t="shared" ca="1" si="378"/>
        <v>2.5044192892177803</v>
      </c>
      <c r="CO156" s="20">
        <f t="shared" si="379"/>
        <v>120000</v>
      </c>
      <c r="CP156" s="20">
        <f t="shared" si="380"/>
        <v>2</v>
      </c>
      <c r="CQ156" s="64">
        <f t="shared" si="381"/>
        <v>2.4287256899999999E-3</v>
      </c>
      <c r="CR156" s="64">
        <f t="shared" si="382"/>
        <v>1.0929265605E-2</v>
      </c>
      <c r="CS156" s="36">
        <f t="shared" si="383"/>
        <v>25.882527687304563</v>
      </c>
      <c r="CT156" s="36">
        <f t="shared" si="384"/>
        <v>18.546305769851092</v>
      </c>
      <c r="CU156" s="36">
        <f t="shared" si="385"/>
        <v>4.2222862395730161</v>
      </c>
      <c r="CV156" s="36">
        <f t="shared" si="445"/>
        <v>22.768592009424108</v>
      </c>
      <c r="CW156" s="36">
        <f t="shared" si="386"/>
        <v>0</v>
      </c>
      <c r="CX156" s="36">
        <f t="shared" si="387"/>
        <v>0</v>
      </c>
      <c r="CY156" s="36">
        <f t="shared" si="388"/>
        <v>0</v>
      </c>
      <c r="CZ156" s="36">
        <f t="shared" si="446"/>
        <v>0</v>
      </c>
      <c r="DA156" s="64">
        <f t="shared" si="389"/>
        <v>1.168185451852688E-2</v>
      </c>
      <c r="DB156" s="70">
        <f t="shared" si="447"/>
        <v>0.98845303544157526</v>
      </c>
      <c r="DC156" s="70">
        <f>PRODUCT($DB$8:DB156)</f>
        <v>0.24261326729208707</v>
      </c>
      <c r="DD156" s="36">
        <f t="shared" si="390"/>
        <v>1646.9320416373087</v>
      </c>
      <c r="DE156" s="36">
        <f t="shared" si="391"/>
        <v>2245.7197732097502</v>
      </c>
      <c r="DF156" s="36">
        <f t="shared" si="392"/>
        <v>346.03252222453727</v>
      </c>
      <c r="DG156" s="36">
        <f t="shared" si="393"/>
        <v>1.083476616388944</v>
      </c>
      <c r="DH156" s="36">
        <f t="shared" ca="1" si="394"/>
        <v>1.0472460101396839</v>
      </c>
      <c r="DI156" s="36">
        <f t="shared" si="395"/>
        <v>218.96927823449468</v>
      </c>
      <c r="DJ156" s="36">
        <f t="shared" ca="1" si="396"/>
        <v>1163.7533014252242</v>
      </c>
      <c r="DK156" s="36">
        <f t="shared" si="397"/>
        <v>0</v>
      </c>
      <c r="DL156" s="36">
        <f t="shared" si="398"/>
        <v>0</v>
      </c>
      <c r="DM156" s="36">
        <f t="shared" ca="1" si="399"/>
        <v>1163.7533014252242</v>
      </c>
      <c r="DN156" s="36">
        <f t="shared" ca="1" si="448"/>
        <v>1163.7533014252283</v>
      </c>
      <c r="DO156" s="64" cm="1">
        <f t="array" ref="DO156">IFERROR(INDEX(Tbl_FwdNom,$B156,MATCH(LIDt,Tbl_FwdNom_Cols,0)),0)</f>
        <v>14.720828170000001</v>
      </c>
      <c r="DP156" s="64">
        <f t="shared" ca="1" si="449"/>
        <v>13.299797140000001</v>
      </c>
      <c r="DQ156" s="64">
        <f t="shared" ca="1" si="400"/>
        <v>1.0459925816232341E-2</v>
      </c>
      <c r="DR156" s="70">
        <f t="shared" ca="1" si="401"/>
        <v>0.98964835165750586</v>
      </c>
      <c r="DS156" s="70">
        <f ca="1">PRODUCT($DR$8:DR156)</f>
        <v>0.21724977035126977</v>
      </c>
      <c r="DT156" s="36">
        <f t="shared" ca="1" si="402"/>
        <v>2522.9880447351861</v>
      </c>
      <c r="DU156" s="36">
        <f t="shared" ca="1" si="403"/>
        <v>372.92911708620619</v>
      </c>
      <c r="DV156" s="36">
        <f t="shared" ca="1" si="404"/>
        <v>1.210632101439753</v>
      </c>
      <c r="DW156" s="36">
        <f t="shared" ca="1" si="405"/>
        <v>1.0665537133730238</v>
      </c>
      <c r="DX156" s="36">
        <f t="shared" ca="1" si="406"/>
        <v>1761.0436719823781</v>
      </c>
      <c r="DY156" s="36">
        <f t="shared" ca="1" si="407"/>
        <v>18.594213149718271</v>
      </c>
      <c r="DZ156" s="36">
        <f t="shared" ca="1" si="408"/>
        <v>221.23589790470413</v>
      </c>
      <c r="EA156" s="36">
        <f t="shared" ca="1" si="409"/>
        <v>0</v>
      </c>
      <c r="EB156" s="36">
        <f t="shared" ca="1" si="410"/>
        <v>1374.5595225053701</v>
      </c>
      <c r="EC156" s="36">
        <f t="shared" ca="1" si="411"/>
        <v>0</v>
      </c>
      <c r="ED156" s="36">
        <f t="shared" ca="1" si="412"/>
        <v>0</v>
      </c>
      <c r="EE156" s="36">
        <f t="shared" ca="1" si="450"/>
        <v>0</v>
      </c>
      <c r="EF156" s="36">
        <f t="shared" ca="1" si="413"/>
        <v>1374.5595225053701</v>
      </c>
      <c r="EG156" s="64"/>
      <c r="EH156" s="64"/>
      <c r="EI156" s="64"/>
      <c r="EJ156" s="70"/>
      <c r="EK156" s="70"/>
      <c r="EL156" s="70"/>
      <c r="EM156" s="70"/>
      <c r="EN156" s="70"/>
      <c r="EO156" s="36">
        <f t="shared" ca="1" si="414"/>
        <v>13.46673656707892</v>
      </c>
      <c r="EP156" s="36">
        <f t="shared" ca="1" si="415"/>
        <v>0</v>
      </c>
      <c r="EQ156" s="36">
        <f t="shared" si="416"/>
        <v>69.177558463970499</v>
      </c>
      <c r="ER156" s="36">
        <f t="shared" si="417"/>
        <v>9.8721882678661039</v>
      </c>
      <c r="ES156" s="36">
        <f t="shared" si="418"/>
        <v>-9.0155859743697064</v>
      </c>
      <c r="ET156" s="36">
        <f t="shared" ca="1" si="419"/>
        <v>0</v>
      </c>
      <c r="EU156" s="36">
        <f t="shared" ca="1" si="451"/>
        <v>9.8721882678661039</v>
      </c>
      <c r="EV156" s="36">
        <f t="shared" si="420"/>
        <v>3.6145433933590625</v>
      </c>
      <c r="EW156" s="36">
        <f t="shared" si="421"/>
        <v>90.426677323372843</v>
      </c>
      <c r="EX156" s="36">
        <f t="shared" ca="1" si="452"/>
        <v>173.09096744856851</v>
      </c>
      <c r="EY156" s="36">
        <f t="shared" si="422"/>
        <v>0</v>
      </c>
      <c r="EZ156" s="36">
        <f t="shared" si="423"/>
        <v>0</v>
      </c>
      <c r="FA156" s="36">
        <f t="shared" si="424"/>
        <v>0</v>
      </c>
      <c r="FB156" s="36">
        <f t="shared" si="425"/>
        <v>0</v>
      </c>
      <c r="FC156" s="36">
        <f t="shared" si="453"/>
        <v>0</v>
      </c>
      <c r="FD156" s="36">
        <f t="shared" si="426"/>
        <v>0</v>
      </c>
      <c r="FE156" s="36">
        <f t="shared" si="427"/>
        <v>0</v>
      </c>
      <c r="FF156" s="36">
        <f t="shared" si="454"/>
        <v>0</v>
      </c>
      <c r="FG156" s="36">
        <f t="shared" ca="1" si="428"/>
        <v>173.09096744856851</v>
      </c>
      <c r="FH156" s="36">
        <f t="shared" ca="1" si="429"/>
        <v>2.0220235002052491</v>
      </c>
      <c r="FI156" s="36">
        <f t="shared" ca="1" si="430"/>
        <v>-2.7642030419165153</v>
      </c>
      <c r="FJ156" s="36">
        <f t="shared" ca="1" si="431"/>
        <v>192.02446120795526</v>
      </c>
      <c r="FK156" s="36">
        <f t="shared" si="432"/>
        <v>0</v>
      </c>
      <c r="FL156" s="36">
        <f t="shared" si="433"/>
        <v>0</v>
      </c>
      <c r="FM156" s="36">
        <f t="shared" ca="1" si="434"/>
        <v>0</v>
      </c>
      <c r="FN156" s="36">
        <f t="shared" ca="1" si="456"/>
        <v>192.02446120795526</v>
      </c>
    </row>
    <row r="157" spans="2:170" x14ac:dyDescent="0.25">
      <c r="B157" s="2">
        <v>149</v>
      </c>
      <c r="C157" s="2">
        <f t="shared" si="307"/>
        <v>13</v>
      </c>
      <c r="D157" s="2">
        <f t="shared" si="303"/>
        <v>173</v>
      </c>
      <c r="E157" s="2">
        <f t="shared" si="308"/>
        <v>15</v>
      </c>
      <c r="F157" s="189">
        <f t="shared" si="304"/>
        <v>50252</v>
      </c>
      <c r="G157" s="2">
        <f t="shared" si="309"/>
        <v>7</v>
      </c>
      <c r="H157" s="187">
        <f t="shared" si="311"/>
        <v>47</v>
      </c>
      <c r="I157" s="186">
        <f t="shared" si="310"/>
        <v>47</v>
      </c>
      <c r="J157" s="2">
        <f t="shared" si="312"/>
        <v>0</v>
      </c>
      <c r="K157" s="2">
        <f t="shared" si="313"/>
        <v>1</v>
      </c>
      <c r="L157">
        <f t="shared" si="314"/>
        <v>2</v>
      </c>
      <c r="M157" s="190">
        <f t="shared" si="435"/>
        <v>1.9110904799999999E-3</v>
      </c>
      <c r="N157">
        <f t="shared" si="315"/>
        <v>1</v>
      </c>
      <c r="O157">
        <f t="shared" si="316"/>
        <v>100</v>
      </c>
      <c r="P157" s="58">
        <f t="shared" si="317"/>
        <v>8.599907159999998E-3</v>
      </c>
      <c r="Q157" s="106">
        <f t="shared" si="318"/>
        <v>8.599907159999998E-3</v>
      </c>
      <c r="R157" s="59">
        <f t="shared" si="319"/>
        <v>8.599907159999998E-3</v>
      </c>
      <c r="S157" s="32">
        <f t="shared" si="436"/>
        <v>7.1949934864645737E-4</v>
      </c>
      <c r="T157">
        <f t="shared" si="320"/>
        <v>1</v>
      </c>
      <c r="U157" s="32">
        <f t="shared" si="437"/>
        <v>4.0184556000000005E-4</v>
      </c>
      <c r="V157">
        <f t="shared" si="321"/>
        <v>1</v>
      </c>
      <c r="W157">
        <f t="shared" si="322"/>
        <v>100</v>
      </c>
      <c r="X157" s="58">
        <f t="shared" si="323"/>
        <v>1.8083050200000002E-3</v>
      </c>
      <c r="Y157" s="58">
        <f t="shared" si="324"/>
        <v>1.8083050200000002E-3</v>
      </c>
      <c r="Z157" s="32">
        <f t="shared" si="325"/>
        <v>1.8083050200000002E-3</v>
      </c>
      <c r="AA157" s="32">
        <f t="shared" si="326"/>
        <v>1.5081712405662362E-4</v>
      </c>
      <c r="AB157" s="59">
        <f t="shared" si="327"/>
        <v>4.9056245199999996E-3</v>
      </c>
      <c r="AC157" s="59">
        <f t="shared" si="328"/>
        <v>4.9056245199999996E-3</v>
      </c>
      <c r="AD157">
        <f t="shared" si="329"/>
        <v>1</v>
      </c>
      <c r="AE157" s="59">
        <f t="shared" si="330"/>
        <v>4.9056245199999996E-3</v>
      </c>
      <c r="AF157" s="59">
        <f t="shared" si="331"/>
        <v>4.1758461800000006E-3</v>
      </c>
      <c r="AG157" s="59">
        <f t="shared" si="332"/>
        <v>4.1758461800000006E-3</v>
      </c>
      <c r="AH157">
        <f t="shared" si="333"/>
        <v>1</v>
      </c>
      <c r="AI157" s="59">
        <f t="shared" si="334"/>
        <v>4.1758461800000006E-3</v>
      </c>
      <c r="AJ157" s="59">
        <f t="shared" si="335"/>
        <v>0</v>
      </c>
      <c r="AK157" s="59">
        <f t="shared" si="336"/>
        <v>0</v>
      </c>
      <c r="AL157" s="59">
        <f t="shared" si="337"/>
        <v>0</v>
      </c>
      <c r="AM157" s="12">
        <f t="shared" si="438"/>
        <v>0.23330030339753896</v>
      </c>
      <c r="AN157" s="12">
        <f t="shared" si="439"/>
        <v>0</v>
      </c>
      <c r="AO157" s="66">
        <f t="shared" si="338"/>
        <v>1.6785941633355017E-4</v>
      </c>
      <c r="AP157" s="66">
        <f t="shared" si="339"/>
        <v>3.5185680799954561E-5</v>
      </c>
      <c r="AQ157" s="59">
        <f t="shared" si="340"/>
        <v>1.1444836888704064E-3</v>
      </c>
      <c r="AR157" s="59">
        <f t="shared" si="341"/>
        <v>9.7422618073545418E-4</v>
      </c>
      <c r="AS157" s="59">
        <f t="shared" si="342"/>
        <v>0</v>
      </c>
      <c r="AT157" s="12">
        <f t="shared" si="343"/>
        <v>0.2309785484307996</v>
      </c>
      <c r="AU157" s="59">
        <f t="shared" si="440"/>
        <v>1.1926223897340549E-18</v>
      </c>
      <c r="AV157" s="59">
        <f t="shared" si="441"/>
        <v>0</v>
      </c>
      <c r="AW157" s="70">
        <f t="shared" si="344"/>
        <v>0</v>
      </c>
      <c r="AX157" s="20">
        <f t="shared" si="345"/>
        <v>200000</v>
      </c>
      <c r="AY157" s="20">
        <f t="shared" si="346"/>
        <v>0</v>
      </c>
      <c r="AZ157" s="20">
        <f t="shared" si="347"/>
        <v>0</v>
      </c>
      <c r="BA157" s="20">
        <f t="shared" si="348"/>
        <v>200000</v>
      </c>
      <c r="BB157" s="36">
        <f t="shared" si="349"/>
        <v>1</v>
      </c>
      <c r="BC157" s="36">
        <f t="shared" si="350"/>
        <v>0</v>
      </c>
      <c r="BD157" s="80">
        <f t="shared" si="351"/>
        <v>33.571883266710032</v>
      </c>
      <c r="BE157" s="36">
        <f t="shared" si="352"/>
        <v>0</v>
      </c>
      <c r="BF157" s="36">
        <f t="shared" si="353"/>
        <v>0</v>
      </c>
      <c r="BG157" s="36">
        <f t="shared" si="354"/>
        <v>33.571883266710032</v>
      </c>
      <c r="BH157" s="36">
        <f t="shared" si="355"/>
        <v>7.0371361599909124</v>
      </c>
      <c r="BI157" s="36">
        <f t="shared" si="356"/>
        <v>0</v>
      </c>
      <c r="BJ157" s="36">
        <f t="shared" si="357"/>
        <v>0</v>
      </c>
      <c r="BK157" s="36">
        <f t="shared" si="358"/>
        <v>7.0371361599909124</v>
      </c>
      <c r="BL157" s="68">
        <f ca="1">IF(OR(AT157=0,E157&gt;ProjTerm),0,VLOOKUP(D157,'Life Events'!$AE$5:$AI$1206,5,FALSE))</f>
        <v>1.9061213644182432E-3</v>
      </c>
      <c r="BM157" s="93">
        <f t="shared" ca="1" si="359"/>
        <v>1.9061213644182432E-3</v>
      </c>
      <c r="BN157" s="93">
        <f t="shared" ca="1" si="360"/>
        <v>4.40273145886261E-4</v>
      </c>
      <c r="BO157" s="36">
        <f t="shared" ca="1" si="361"/>
        <v>6.6990805364335812E-2</v>
      </c>
      <c r="BP157" s="36">
        <f t="shared" si="362"/>
        <v>1.6976515479826051E-2</v>
      </c>
      <c r="BQ157" s="36">
        <f t="shared" si="363"/>
        <v>98.304879077884479</v>
      </c>
      <c r="BR157" s="36">
        <f t="shared" si="364"/>
        <v>154.78110000000001</v>
      </c>
      <c r="BS157" s="36">
        <f t="shared" si="365"/>
        <v>152.15737319041946</v>
      </c>
      <c r="BT157" s="36">
        <f t="shared" si="366"/>
        <v>35.145089192566552</v>
      </c>
      <c r="BU157" s="70" cm="1">
        <f t="array" ref="BU157">IF(AND(ActInt=1,$J157=0),INDEX(Tbl_FwdNom,$B157-IVP,MATCH(ValnDt,Tbl_FwdNom_Cols)),INDEX(Tbl_FwdNom,$B157,MATCH(StartDt,Tbl_FwdNom_Cols)))</f>
        <v>14.994147634999999</v>
      </c>
      <c r="BV157" s="70" cm="1">
        <f t="array" ref="BV157">INDEX(Tbl_FwdReal,$B157,MATCH(StartDt,Tbl_FwdReal_Cols))</f>
        <v>5.1137152690000001</v>
      </c>
      <c r="BW157" s="70" cm="1">
        <f t="array" ref="BW157">IF(RunType&lt;&gt;"OPN",INDEX(Tbl_FwdReal,$B157,MATCH(ValnDt,Tbl_FwdReal_Cols)),IF(AND($J157=0,ActInt=1),INDEX(Tbl_FwdReal,$B157-IVP,MATCH(ValnDt,Tbl_FwdReal_Cols)),-999))*$K157</f>
        <v>5.1137152690000001</v>
      </c>
      <c r="BX157" s="70">
        <f t="shared" si="367"/>
        <v>5.113715269E-2</v>
      </c>
      <c r="BY157" s="70">
        <f t="shared" si="442"/>
        <v>9.3997556272410909E-2</v>
      </c>
      <c r="BZ157" s="64">
        <f t="shared" si="455"/>
        <v>7.5146333870672599E-3</v>
      </c>
      <c r="CA157" s="70" cm="1">
        <f t="array" ref="CA157">IF($J157=1,CA156*(1+INDEX(Tbl_CPI,$B157,MATCH(IF(RunType="OPN",StartDt,ValnDt),Tbl_CPI_Cols))),0)</f>
        <v>0</v>
      </c>
      <c r="CB157" s="70">
        <f t="shared" si="443"/>
        <v>2.2689458666254043</v>
      </c>
      <c r="CC157" s="70">
        <f t="shared" si="444"/>
        <v>2.1861687880978784</v>
      </c>
      <c r="CD157" s="36">
        <f t="shared" si="368"/>
        <v>13.246052434466455</v>
      </c>
      <c r="CE157" s="36">
        <f t="shared" si="369"/>
        <v>1.5748288125208412</v>
      </c>
      <c r="CF157" s="36">
        <f t="shared" si="370"/>
        <v>0</v>
      </c>
      <c r="CG157" s="36">
        <f t="shared" si="371"/>
        <v>3.4577160915410317</v>
      </c>
      <c r="CH157" s="36">
        <f t="shared" si="372"/>
        <v>3.0903080517807333</v>
      </c>
      <c r="CI157" s="36">
        <f t="shared" si="373"/>
        <v>0</v>
      </c>
      <c r="CJ157" s="36">
        <f t="shared" si="374"/>
        <v>0</v>
      </c>
      <c r="CK157" s="36">
        <f t="shared" si="375"/>
        <v>0</v>
      </c>
      <c r="CL157" s="36">
        <f t="shared" si="376"/>
        <v>0.36740803976029823</v>
      </c>
      <c r="CM157" s="36">
        <f t="shared" si="377"/>
        <v>3.4577160915410317</v>
      </c>
      <c r="CN157" s="36">
        <f t="shared" ca="1" si="378"/>
        <v>5.5139445240189016</v>
      </c>
      <c r="CO157" s="20">
        <f t="shared" si="379"/>
        <v>120000</v>
      </c>
      <c r="CP157" s="20">
        <f t="shared" si="380"/>
        <v>2</v>
      </c>
      <c r="CQ157" s="64">
        <f t="shared" si="381"/>
        <v>2.6241614699999997E-3</v>
      </c>
      <c r="CR157" s="64">
        <f t="shared" si="382"/>
        <v>1.1808726614999997E-2</v>
      </c>
      <c r="CS157" s="36">
        <f t="shared" si="383"/>
        <v>27.70003840763378</v>
      </c>
      <c r="CT157" s="36">
        <f t="shared" si="384"/>
        <v>20.14312996002602</v>
      </c>
      <c r="CU157" s="36">
        <f t="shared" si="385"/>
        <v>4.2222816959945471</v>
      </c>
      <c r="CV157" s="36">
        <f t="shared" si="445"/>
        <v>24.365411656020566</v>
      </c>
      <c r="CW157" s="36">
        <f t="shared" si="386"/>
        <v>0</v>
      </c>
      <c r="CX157" s="36">
        <f t="shared" si="387"/>
        <v>0</v>
      </c>
      <c r="CY157" s="36">
        <f t="shared" si="388"/>
        <v>0</v>
      </c>
      <c r="CZ157" s="36">
        <f t="shared" si="446"/>
        <v>0</v>
      </c>
      <c r="DA157" s="64">
        <f t="shared" si="389"/>
        <v>1.1710626294434645E-2</v>
      </c>
      <c r="DB157" s="70">
        <f t="shared" si="447"/>
        <v>0.9884249250822571</v>
      </c>
      <c r="DC157" s="70">
        <f>PRODUCT($DB$8:DB157)</f>
        <v>0.23980500054714277</v>
      </c>
      <c r="DD157" s="36">
        <f t="shared" si="390"/>
        <v>1631.0735581166869</v>
      </c>
      <c r="DE157" s="36">
        <f t="shared" si="391"/>
        <v>2238.4466749691223</v>
      </c>
      <c r="DF157" s="36">
        <f t="shared" si="392"/>
        <v>343.04764361803859</v>
      </c>
      <c r="DG157" s="36">
        <f t="shared" si="393"/>
        <v>1.0791882906624075</v>
      </c>
      <c r="DH157" s="36">
        <f t="shared" ca="1" si="394"/>
        <v>0.99251911143843174</v>
      </c>
      <c r="DI157" s="36">
        <f t="shared" si="395"/>
        <v>218.0353375093396</v>
      </c>
      <c r="DJ157" s="36">
        <f t="shared" ca="1" si="396"/>
        <v>1168.3694288005895</v>
      </c>
      <c r="DK157" s="36">
        <f t="shared" si="397"/>
        <v>0</v>
      </c>
      <c r="DL157" s="36">
        <f t="shared" si="398"/>
        <v>0</v>
      </c>
      <c r="DM157" s="36">
        <f t="shared" ca="1" si="399"/>
        <v>1168.3694288005895</v>
      </c>
      <c r="DN157" s="36">
        <f t="shared" ca="1" si="448"/>
        <v>1168.3694288005936</v>
      </c>
      <c r="DO157" s="64" cm="1">
        <f t="array" ref="DO157">IFERROR(INDEX(Tbl_FwdNom,$B157,MATCH(LIDt,Tbl_FwdNom_Cols,0)),0)</f>
        <v>14.766606579999999</v>
      </c>
      <c r="DP157" s="64">
        <f t="shared" ca="1" si="449"/>
        <v>13.315035740000001</v>
      </c>
      <c r="DQ157" s="64">
        <f t="shared" ca="1" si="400"/>
        <v>1.047125052428366E-2</v>
      </c>
      <c r="DR157" s="70">
        <f t="shared" ca="1" si="401"/>
        <v>0.98963726031903365</v>
      </c>
      <c r="DS157" s="70">
        <f ca="1">PRODUCT($DR$8:DR157)</f>
        <v>0.21499846753536983</v>
      </c>
      <c r="DT157" s="36">
        <f t="shared" ca="1" si="402"/>
        <v>2515.835001354671</v>
      </c>
      <c r="DU157" s="36">
        <f t="shared" ca="1" si="403"/>
        <v>369.79701513902489</v>
      </c>
      <c r="DV157" s="36">
        <f t="shared" ca="1" si="404"/>
        <v>1.2063324179868427</v>
      </c>
      <c r="DW157" s="36">
        <f t="shared" ca="1" si="405"/>
        <v>1.0107310591390219</v>
      </c>
      <c r="DX157" s="36">
        <f t="shared" ca="1" si="406"/>
        <v>1744.3389122633434</v>
      </c>
      <c r="DY157" s="36">
        <f t="shared" ca="1" si="407"/>
        <v>18.417662552521637</v>
      </c>
      <c r="DZ157" s="36">
        <f t="shared" ca="1" si="408"/>
        <v>220.42984697504099</v>
      </c>
      <c r="EA157" s="36">
        <f t="shared" ca="1" si="409"/>
        <v>0</v>
      </c>
      <c r="EB157" s="36">
        <f t="shared" ca="1" si="410"/>
        <v>1379.9450123990673</v>
      </c>
      <c r="EC157" s="36">
        <f t="shared" ca="1" si="411"/>
        <v>0</v>
      </c>
      <c r="ED157" s="36">
        <f t="shared" ca="1" si="412"/>
        <v>0</v>
      </c>
      <c r="EE157" s="36">
        <f t="shared" ca="1" si="450"/>
        <v>0</v>
      </c>
      <c r="EF157" s="36">
        <f t="shared" ca="1" si="413"/>
        <v>1379.9450123990673</v>
      </c>
      <c r="EG157" s="64"/>
      <c r="EH157" s="64"/>
      <c r="EI157" s="64"/>
      <c r="EJ157" s="70"/>
      <c r="EK157" s="70"/>
      <c r="EL157" s="70"/>
      <c r="EM157" s="70"/>
      <c r="EN157" s="70"/>
      <c r="EO157" s="36">
        <f t="shared" ca="1" si="414"/>
        <v>13.587787990925069</v>
      </c>
      <c r="EP157" s="36">
        <f t="shared" ca="1" si="415"/>
        <v>0</v>
      </c>
      <c r="EQ157" s="36">
        <f t="shared" si="416"/>
        <v>68.90375845834717</v>
      </c>
      <c r="ER157" s="36">
        <f t="shared" si="417"/>
        <v>9.7771279186832754</v>
      </c>
      <c r="ES157" s="36">
        <f t="shared" si="418"/>
        <v>-8.928773939635624</v>
      </c>
      <c r="ET157" s="36">
        <f t="shared" ca="1" si="419"/>
        <v>0</v>
      </c>
      <c r="EU157" s="36">
        <f t="shared" ca="1" si="451"/>
        <v>9.7771279186832754</v>
      </c>
      <c r="EV157" s="36">
        <f t="shared" si="420"/>
        <v>3.5991267590936697</v>
      </c>
      <c r="EW157" s="36">
        <f t="shared" si="421"/>
        <v>90.068774770733128</v>
      </c>
      <c r="EX157" s="36">
        <f t="shared" ca="1" si="452"/>
        <v>172.34878790685724</v>
      </c>
      <c r="EY157" s="36">
        <f t="shared" si="422"/>
        <v>0</v>
      </c>
      <c r="EZ157" s="36">
        <f t="shared" si="423"/>
        <v>0</v>
      </c>
      <c r="FA157" s="36">
        <f t="shared" si="424"/>
        <v>0</v>
      </c>
      <c r="FB157" s="36">
        <f t="shared" si="425"/>
        <v>0</v>
      </c>
      <c r="FC157" s="36">
        <f t="shared" si="453"/>
        <v>0</v>
      </c>
      <c r="FD157" s="36">
        <f t="shared" si="426"/>
        <v>0</v>
      </c>
      <c r="FE157" s="36">
        <f t="shared" si="427"/>
        <v>0</v>
      </c>
      <c r="FF157" s="36">
        <f t="shared" si="454"/>
        <v>0</v>
      </c>
      <c r="FG157" s="36">
        <f t="shared" ca="1" si="428"/>
        <v>172.34878790685724</v>
      </c>
      <c r="FH157" s="36">
        <f t="shared" ca="1" si="429"/>
        <v>2.0183122474759823</v>
      </c>
      <c r="FI157" s="36">
        <f t="shared" ca="1" si="430"/>
        <v>-2.7367474995080481</v>
      </c>
      <c r="FJ157" s="36">
        <f t="shared" ca="1" si="431"/>
        <v>191.29844994854628</v>
      </c>
      <c r="FK157" s="36">
        <f t="shared" si="432"/>
        <v>0</v>
      </c>
      <c r="FL157" s="36">
        <f t="shared" si="433"/>
        <v>0</v>
      </c>
      <c r="FM157" s="36">
        <f t="shared" ca="1" si="434"/>
        <v>0</v>
      </c>
      <c r="FN157" s="36">
        <f t="shared" ca="1" si="456"/>
        <v>191.29844994854628</v>
      </c>
    </row>
    <row r="158" spans="2:170" x14ac:dyDescent="0.25">
      <c r="B158" s="2">
        <v>150</v>
      </c>
      <c r="C158" s="2">
        <f t="shared" si="307"/>
        <v>13</v>
      </c>
      <c r="D158" s="2">
        <f t="shared" si="303"/>
        <v>174</v>
      </c>
      <c r="E158" s="2">
        <f t="shared" si="308"/>
        <v>15</v>
      </c>
      <c r="F158" s="189">
        <f t="shared" si="304"/>
        <v>50283</v>
      </c>
      <c r="G158" s="2">
        <f t="shared" si="309"/>
        <v>8</v>
      </c>
      <c r="H158" s="187">
        <f t="shared" si="311"/>
        <v>47.083333333333336</v>
      </c>
      <c r="I158" s="186">
        <f t="shared" si="310"/>
        <v>47</v>
      </c>
      <c r="J158" s="2">
        <f t="shared" si="312"/>
        <v>0</v>
      </c>
      <c r="K158" s="2">
        <f t="shared" si="313"/>
        <v>1</v>
      </c>
      <c r="L158">
        <f t="shared" si="314"/>
        <v>2</v>
      </c>
      <c r="M158" s="190">
        <f t="shared" si="435"/>
        <v>1.9110904799999999E-3</v>
      </c>
      <c r="N158">
        <f t="shared" si="315"/>
        <v>1</v>
      </c>
      <c r="O158">
        <f t="shared" si="316"/>
        <v>100</v>
      </c>
      <c r="P158" s="58">
        <f t="shared" si="317"/>
        <v>8.599907159999998E-3</v>
      </c>
      <c r="Q158" s="106">
        <f t="shared" si="318"/>
        <v>8.599907159999998E-3</v>
      </c>
      <c r="R158" s="59">
        <f t="shared" si="319"/>
        <v>8.599907159999998E-3</v>
      </c>
      <c r="S158" s="32">
        <f t="shared" si="436"/>
        <v>7.1949934864645737E-4</v>
      </c>
      <c r="T158">
        <f t="shared" si="320"/>
        <v>1</v>
      </c>
      <c r="U158" s="32">
        <f t="shared" si="437"/>
        <v>4.0184556000000005E-4</v>
      </c>
      <c r="V158">
        <f t="shared" si="321"/>
        <v>1</v>
      </c>
      <c r="W158">
        <f t="shared" si="322"/>
        <v>100</v>
      </c>
      <c r="X158" s="58">
        <f t="shared" si="323"/>
        <v>1.8083050200000002E-3</v>
      </c>
      <c r="Y158" s="58">
        <f t="shared" si="324"/>
        <v>1.8083050200000002E-3</v>
      </c>
      <c r="Z158" s="32">
        <f t="shared" si="325"/>
        <v>1.8083050200000002E-3</v>
      </c>
      <c r="AA158" s="32">
        <f t="shared" si="326"/>
        <v>1.5081712405662362E-4</v>
      </c>
      <c r="AB158" s="59">
        <f t="shared" si="327"/>
        <v>4.9056245199999996E-3</v>
      </c>
      <c r="AC158" s="59">
        <f t="shared" si="328"/>
        <v>4.9056245199999996E-3</v>
      </c>
      <c r="AD158">
        <f t="shared" si="329"/>
        <v>1</v>
      </c>
      <c r="AE158" s="59">
        <f t="shared" si="330"/>
        <v>4.9056245199999996E-3</v>
      </c>
      <c r="AF158" s="59">
        <f t="shared" si="331"/>
        <v>4.1758461800000006E-3</v>
      </c>
      <c r="AG158" s="59">
        <f t="shared" si="332"/>
        <v>4.1758461800000006E-3</v>
      </c>
      <c r="AH158">
        <f t="shared" si="333"/>
        <v>1</v>
      </c>
      <c r="AI158" s="59">
        <f t="shared" si="334"/>
        <v>4.1758461800000006E-3</v>
      </c>
      <c r="AJ158" s="59">
        <f t="shared" si="335"/>
        <v>0</v>
      </c>
      <c r="AK158" s="59">
        <f t="shared" si="336"/>
        <v>0</v>
      </c>
      <c r="AL158" s="59">
        <f t="shared" si="337"/>
        <v>0</v>
      </c>
      <c r="AM158" s="12">
        <f t="shared" si="438"/>
        <v>0.2309785484307996</v>
      </c>
      <c r="AN158" s="12">
        <f t="shared" si="439"/>
        <v>0</v>
      </c>
      <c r="AO158" s="66">
        <f t="shared" si="338"/>
        <v>1.6618891514726453E-4</v>
      </c>
      <c r="AP158" s="66">
        <f t="shared" si="339"/>
        <v>3.4835520393106748E-5</v>
      </c>
      <c r="AQ158" s="59">
        <f t="shared" si="340"/>
        <v>1.133094030776138E-3</v>
      </c>
      <c r="AR158" s="59">
        <f t="shared" si="341"/>
        <v>9.6453088912669958E-4</v>
      </c>
      <c r="AS158" s="59">
        <f t="shared" si="342"/>
        <v>0</v>
      </c>
      <c r="AT158" s="12">
        <f t="shared" si="343"/>
        <v>0.22867989907535638</v>
      </c>
      <c r="AU158" s="59">
        <f t="shared" si="440"/>
        <v>0</v>
      </c>
      <c r="AV158" s="59">
        <f t="shared" si="441"/>
        <v>-7.4809949901499806E-18</v>
      </c>
      <c r="AW158" s="70">
        <f t="shared" si="344"/>
        <v>0</v>
      </c>
      <c r="AX158" s="20">
        <f t="shared" si="345"/>
        <v>200000</v>
      </c>
      <c r="AY158" s="20">
        <f t="shared" si="346"/>
        <v>0</v>
      </c>
      <c r="AZ158" s="20">
        <f t="shared" si="347"/>
        <v>0</v>
      </c>
      <c r="BA158" s="20">
        <f t="shared" si="348"/>
        <v>200000</v>
      </c>
      <c r="BB158" s="36">
        <f t="shared" si="349"/>
        <v>1</v>
      </c>
      <c r="BC158" s="36">
        <f t="shared" si="350"/>
        <v>0</v>
      </c>
      <c r="BD158" s="80">
        <f t="shared" si="351"/>
        <v>33.237783029452906</v>
      </c>
      <c r="BE158" s="36">
        <f t="shared" si="352"/>
        <v>0</v>
      </c>
      <c r="BF158" s="36">
        <f t="shared" si="353"/>
        <v>0</v>
      </c>
      <c r="BG158" s="36">
        <f t="shared" si="354"/>
        <v>33.237783029452906</v>
      </c>
      <c r="BH158" s="36">
        <f t="shared" si="355"/>
        <v>6.9671040786213494</v>
      </c>
      <c r="BI158" s="36">
        <f t="shared" si="356"/>
        <v>0</v>
      </c>
      <c r="BJ158" s="36">
        <f t="shared" si="357"/>
        <v>0</v>
      </c>
      <c r="BK158" s="36">
        <f t="shared" si="358"/>
        <v>6.9671040786213494</v>
      </c>
      <c r="BL158" s="68">
        <f ca="1">IF(OR(AT158=0,E158&gt;ProjTerm),0,VLOOKUP(D158,'Life Events'!$AE$5:$AI$1206,5,FALSE))</f>
        <v>1.8114333449202743E-3</v>
      </c>
      <c r="BM158" s="93">
        <f t="shared" ca="1" si="359"/>
        <v>1.8114333449202743E-3</v>
      </c>
      <c r="BN158" s="93">
        <f t="shared" ca="1" si="360"/>
        <v>4.1423839449810355E-4</v>
      </c>
      <c r="BO158" s="36">
        <f t="shared" ca="1" si="361"/>
        <v>6.3029425981448145E-2</v>
      </c>
      <c r="BP158" s="36">
        <f t="shared" si="362"/>
        <v>1.6807568810836723E-2</v>
      </c>
      <c r="BQ158" s="36">
        <f t="shared" si="363"/>
        <v>98.304879077884479</v>
      </c>
      <c r="BR158" s="36">
        <f t="shared" si="364"/>
        <v>154.78110000000001</v>
      </c>
      <c r="BS158" s="36">
        <f t="shared" si="365"/>
        <v>152.15737319041946</v>
      </c>
      <c r="BT158" s="36">
        <f t="shared" si="366"/>
        <v>34.795332744756458</v>
      </c>
      <c r="BU158" s="70" cm="1">
        <f t="array" ref="BU158">IF(AND(ActInt=1,$J158=0),INDEX(Tbl_FwdNom,$B158-IVP,MATCH(ValnDt,Tbl_FwdNom_Cols)),INDEX(Tbl_FwdNom,$B158,MATCH(StartDt,Tbl_FwdNom_Cols)))</f>
        <v>15.032765307</v>
      </c>
      <c r="BV158" s="70" cm="1">
        <f t="array" ref="BV158">INDEX(Tbl_FwdReal,$B158,MATCH(StartDt,Tbl_FwdReal_Cols))</f>
        <v>5.1149538559999996</v>
      </c>
      <c r="BW158" s="70" cm="1">
        <f t="array" ref="BW158">IF(RunType&lt;&gt;"OPN",INDEX(Tbl_FwdReal,$B158,MATCH(ValnDt,Tbl_FwdReal_Cols)),IF(AND($J158=0,ActInt=1),INDEX(Tbl_FwdReal,$B158-IVP,MATCH(ValnDt,Tbl_FwdReal_Cols)),-999))*$K158</f>
        <v>5.1149538559999996</v>
      </c>
      <c r="BX158" s="70">
        <f t="shared" si="367"/>
        <v>5.1149538559999999E-2</v>
      </c>
      <c r="BY158" s="70">
        <f t="shared" si="442"/>
        <v>9.4352050656719033E-2</v>
      </c>
      <c r="BZ158" s="64">
        <f t="shared" si="455"/>
        <v>7.5418352490754792E-3</v>
      </c>
      <c r="CA158" s="70" cm="1">
        <f t="array" ref="CA158">IF($J158=1,CA157*(1+INDEX(Tbl_CPI,$B158,MATCH(IF(RunType="OPN",StartDt,ValnDt),Tbl_CPI_Cols))),0)</f>
        <v>0</v>
      </c>
      <c r="CB158" s="70">
        <f t="shared" si="443"/>
        <v>2.2860578825405637</v>
      </c>
      <c r="CC158" s="70">
        <f t="shared" si="444"/>
        <v>2.1861687880978784</v>
      </c>
      <c r="CD158" s="36">
        <f t="shared" si="368"/>
        <v>13.246052434466455</v>
      </c>
      <c r="CE158" s="36">
        <f t="shared" si="369"/>
        <v>1.5748288125208412</v>
      </c>
      <c r="CF158" s="36">
        <f t="shared" si="370"/>
        <v>0</v>
      </c>
      <c r="CG158" s="36">
        <f t="shared" si="371"/>
        <v>3.4233056368943848</v>
      </c>
      <c r="CH158" s="36">
        <f t="shared" si="372"/>
        <v>3.0595539637513207</v>
      </c>
      <c r="CI158" s="36">
        <f t="shared" si="373"/>
        <v>0</v>
      </c>
      <c r="CJ158" s="36">
        <f t="shared" si="374"/>
        <v>0</v>
      </c>
      <c r="CK158" s="36">
        <f t="shared" si="375"/>
        <v>0</v>
      </c>
      <c r="CL158" s="36">
        <f t="shared" si="376"/>
        <v>0.36375167314306373</v>
      </c>
      <c r="CM158" s="36">
        <f t="shared" si="377"/>
        <v>3.4233056368943848</v>
      </c>
      <c r="CN158" s="36">
        <f t="shared" ca="1" si="378"/>
        <v>5.4557762204884099</v>
      </c>
      <c r="CO158" s="20">
        <f t="shared" si="379"/>
        <v>120000</v>
      </c>
      <c r="CP158" s="20">
        <f t="shared" si="380"/>
        <v>2</v>
      </c>
      <c r="CQ158" s="64">
        <f t="shared" si="381"/>
        <v>2.6241614699999997E-3</v>
      </c>
      <c r="CR158" s="64">
        <f t="shared" si="382"/>
        <v>1.1808726614999997E-2</v>
      </c>
      <c r="CS158" s="36">
        <f t="shared" si="383"/>
        <v>27.424373520725307</v>
      </c>
      <c r="CT158" s="36">
        <f t="shared" si="384"/>
        <v>19.942669817671742</v>
      </c>
      <c r="CU158" s="36">
        <f t="shared" si="385"/>
        <v>4.1802624471728098</v>
      </c>
      <c r="CV158" s="36">
        <f t="shared" si="445"/>
        <v>24.12293226484455</v>
      </c>
      <c r="CW158" s="36">
        <f t="shared" si="386"/>
        <v>0</v>
      </c>
      <c r="CX158" s="36">
        <f t="shared" si="387"/>
        <v>0</v>
      </c>
      <c r="CY158" s="36">
        <f t="shared" si="388"/>
        <v>0</v>
      </c>
      <c r="CZ158" s="36">
        <f t="shared" si="446"/>
        <v>0</v>
      </c>
      <c r="DA158" s="64">
        <f t="shared" si="389"/>
        <v>1.1738934906672105E-2</v>
      </c>
      <c r="DB158" s="70">
        <f t="shared" si="447"/>
        <v>0.98839726879962864</v>
      </c>
      <c r="DC158" s="70">
        <f>PRODUCT($DB$8:DB158)</f>
        <v>0.23702260758528937</v>
      </c>
      <c r="DD158" s="36">
        <f t="shared" si="390"/>
        <v>1615.4252916986563</v>
      </c>
      <c r="DE158" s="36">
        <f t="shared" si="391"/>
        <v>2231.4858717491884</v>
      </c>
      <c r="DF158" s="36">
        <f t="shared" si="392"/>
        <v>340.10755349773666</v>
      </c>
      <c r="DG158" s="36">
        <f t="shared" si="393"/>
        <v>1.0750492429476997</v>
      </c>
      <c r="DH158" s="36">
        <f t="shared" ca="1" si="394"/>
        <v>0.94114080269978728</v>
      </c>
      <c r="DI158" s="36">
        <f t="shared" si="395"/>
        <v>217.13134854478449</v>
      </c>
      <c r="DJ158" s="36">
        <f t="shared" ca="1" si="396"/>
        <v>1173.1655736528055</v>
      </c>
      <c r="DK158" s="36">
        <f t="shared" si="397"/>
        <v>0</v>
      </c>
      <c r="DL158" s="36">
        <f t="shared" si="398"/>
        <v>0</v>
      </c>
      <c r="DM158" s="36">
        <f t="shared" ca="1" si="399"/>
        <v>1173.1655736528055</v>
      </c>
      <c r="DN158" s="36">
        <f t="shared" ca="1" si="448"/>
        <v>1173.1655736528096</v>
      </c>
      <c r="DO158" s="64" cm="1">
        <f t="array" ref="DO158">IFERROR(INDEX(Tbl_FwdNom,$B158,MATCH(LIDt,Tbl_FwdNom_Cols,0)),0)</f>
        <v>14.813140020000001</v>
      </c>
      <c r="DP158" s="64">
        <f t="shared" ca="1" si="449"/>
        <v>13.330032940000001</v>
      </c>
      <c r="DQ158" s="64">
        <f t="shared" ca="1" si="400"/>
        <v>1.0482394470713974E-2</v>
      </c>
      <c r="DR158" s="70">
        <f t="shared" ca="1" si="401"/>
        <v>0.98962634625989243</v>
      </c>
      <c r="DS158" s="70">
        <f ca="1">PRODUCT($DR$8:DR158)</f>
        <v>0.21276814787850415</v>
      </c>
      <c r="DT158" s="36">
        <f t="shared" ca="1" si="402"/>
        <v>2508.9691932326468</v>
      </c>
      <c r="DU158" s="36">
        <f t="shared" ca="1" si="403"/>
        <v>366.7062692471834</v>
      </c>
      <c r="DV158" s="36">
        <f t="shared" ca="1" si="404"/>
        <v>1.2021701014441544</v>
      </c>
      <c r="DW158" s="36">
        <f t="shared" ca="1" si="405"/>
        <v>0.95829651482327161</v>
      </c>
      <c r="DX158" s="36">
        <f t="shared" ca="1" si="406"/>
        <v>1727.8284280875475</v>
      </c>
      <c r="DY158" s="36">
        <f t="shared" ca="1" si="407"/>
        <v>18.243159094955335</v>
      </c>
      <c r="DZ158" s="36">
        <f t="shared" ca="1" si="408"/>
        <v>219.64885416884869</v>
      </c>
      <c r="EA158" s="36">
        <f t="shared" ca="1" si="409"/>
        <v>0</v>
      </c>
      <c r="EB158" s="36">
        <f t="shared" ca="1" si="410"/>
        <v>1385.4951740694662</v>
      </c>
      <c r="EC158" s="36">
        <f t="shared" ca="1" si="411"/>
        <v>0</v>
      </c>
      <c r="ED158" s="36">
        <f t="shared" ca="1" si="412"/>
        <v>0</v>
      </c>
      <c r="EE158" s="36">
        <f t="shared" ca="1" si="450"/>
        <v>0</v>
      </c>
      <c r="EF158" s="36">
        <f t="shared" ca="1" si="413"/>
        <v>1385.4951740694662</v>
      </c>
      <c r="EG158" s="64"/>
      <c r="EH158" s="64"/>
      <c r="EI158" s="64"/>
      <c r="EJ158" s="70"/>
      <c r="EK158" s="70"/>
      <c r="EL158" s="70"/>
      <c r="EM158" s="70"/>
      <c r="EN158" s="70"/>
      <c r="EO158" s="36">
        <f t="shared" ca="1" si="414"/>
        <v>13.675226709598642</v>
      </c>
      <c r="EP158" s="36">
        <f t="shared" ca="1" si="415"/>
        <v>0</v>
      </c>
      <c r="EQ158" s="36">
        <f t="shared" si="416"/>
        <v>68.639489519877927</v>
      </c>
      <c r="ER158" s="36">
        <f t="shared" si="417"/>
        <v>9.6833276717763397</v>
      </c>
      <c r="ES158" s="36">
        <f t="shared" si="418"/>
        <v>-8.8431126690580335</v>
      </c>
      <c r="ET158" s="36">
        <f t="shared" ca="1" si="419"/>
        <v>0</v>
      </c>
      <c r="EU158" s="36">
        <f t="shared" ca="1" si="451"/>
        <v>9.6833276717763397</v>
      </c>
      <c r="EV158" s="36">
        <f t="shared" si="420"/>
        <v>3.584204540936641</v>
      </c>
      <c r="EW158" s="36">
        <f t="shared" si="421"/>
        <v>89.723330922234268</v>
      </c>
      <c r="EX158" s="36">
        <f t="shared" ca="1" si="452"/>
        <v>171.63035265482517</v>
      </c>
      <c r="EY158" s="36">
        <f t="shared" si="422"/>
        <v>0</v>
      </c>
      <c r="EZ158" s="36">
        <f t="shared" si="423"/>
        <v>0</v>
      </c>
      <c r="FA158" s="36">
        <f t="shared" si="424"/>
        <v>0</v>
      </c>
      <c r="FB158" s="36">
        <f t="shared" si="425"/>
        <v>0</v>
      </c>
      <c r="FC158" s="36">
        <f t="shared" si="453"/>
        <v>0</v>
      </c>
      <c r="FD158" s="36">
        <f t="shared" si="426"/>
        <v>0</v>
      </c>
      <c r="FE158" s="36">
        <f t="shared" si="427"/>
        <v>0</v>
      </c>
      <c r="FF158" s="36">
        <f t="shared" si="454"/>
        <v>0</v>
      </c>
      <c r="FG158" s="36">
        <f t="shared" ca="1" si="428"/>
        <v>171.63035265482517</v>
      </c>
      <c r="FH158" s="36">
        <f t="shared" ca="1" si="429"/>
        <v>2.0147575378241704</v>
      </c>
      <c r="FI158" s="36">
        <f t="shared" ca="1" si="430"/>
        <v>-2.7095647450002396</v>
      </c>
      <c r="FJ158" s="36">
        <f t="shared" ca="1" si="431"/>
        <v>190.59415101754283</v>
      </c>
      <c r="FK158" s="36">
        <f t="shared" si="432"/>
        <v>0</v>
      </c>
      <c r="FL158" s="36">
        <f t="shared" si="433"/>
        <v>0</v>
      </c>
      <c r="FM158" s="36">
        <f t="shared" ca="1" si="434"/>
        <v>0</v>
      </c>
      <c r="FN158" s="36">
        <f t="shared" ca="1" si="456"/>
        <v>190.59415101754283</v>
      </c>
    </row>
    <row r="159" spans="2:170" x14ac:dyDescent="0.25">
      <c r="B159" s="2">
        <v>151</v>
      </c>
      <c r="C159" s="2">
        <f t="shared" si="307"/>
        <v>13</v>
      </c>
      <c r="D159" s="2">
        <f t="shared" si="303"/>
        <v>175</v>
      </c>
      <c r="E159" s="2">
        <f t="shared" si="308"/>
        <v>15</v>
      </c>
      <c r="F159" s="189">
        <f t="shared" si="304"/>
        <v>50313</v>
      </c>
      <c r="G159" s="2">
        <f t="shared" si="309"/>
        <v>9</v>
      </c>
      <c r="H159" s="187">
        <f t="shared" si="311"/>
        <v>47.166666666666671</v>
      </c>
      <c r="I159" s="186">
        <f t="shared" si="310"/>
        <v>47</v>
      </c>
      <c r="J159" s="2">
        <f t="shared" si="312"/>
        <v>0</v>
      </c>
      <c r="K159" s="2">
        <f t="shared" si="313"/>
        <v>1</v>
      </c>
      <c r="L159">
        <f t="shared" si="314"/>
        <v>2</v>
      </c>
      <c r="M159" s="190">
        <f t="shared" si="435"/>
        <v>1.9110904799999999E-3</v>
      </c>
      <c r="N159">
        <f t="shared" si="315"/>
        <v>1</v>
      </c>
      <c r="O159">
        <f t="shared" si="316"/>
        <v>100</v>
      </c>
      <c r="P159" s="58">
        <f t="shared" si="317"/>
        <v>8.599907159999998E-3</v>
      </c>
      <c r="Q159" s="106">
        <f t="shared" si="318"/>
        <v>8.599907159999998E-3</v>
      </c>
      <c r="R159" s="59">
        <f t="shared" si="319"/>
        <v>8.599907159999998E-3</v>
      </c>
      <c r="S159" s="32">
        <f t="shared" si="436"/>
        <v>7.1949934864645737E-4</v>
      </c>
      <c r="T159">
        <f t="shared" si="320"/>
        <v>1</v>
      </c>
      <c r="U159" s="32">
        <f t="shared" si="437"/>
        <v>4.0184556000000005E-4</v>
      </c>
      <c r="V159">
        <f t="shared" si="321"/>
        <v>1</v>
      </c>
      <c r="W159">
        <f t="shared" si="322"/>
        <v>100</v>
      </c>
      <c r="X159" s="58">
        <f t="shared" si="323"/>
        <v>1.8083050200000002E-3</v>
      </c>
      <c r="Y159" s="58">
        <f t="shared" si="324"/>
        <v>1.8083050200000002E-3</v>
      </c>
      <c r="Z159" s="32">
        <f t="shared" si="325"/>
        <v>1.8083050200000002E-3</v>
      </c>
      <c r="AA159" s="32">
        <f t="shared" si="326"/>
        <v>1.5081712405662362E-4</v>
      </c>
      <c r="AB159" s="59">
        <f t="shared" si="327"/>
        <v>4.9056245199999996E-3</v>
      </c>
      <c r="AC159" s="59">
        <f t="shared" si="328"/>
        <v>4.9056245199999996E-3</v>
      </c>
      <c r="AD159">
        <f t="shared" si="329"/>
        <v>1</v>
      </c>
      <c r="AE159" s="59">
        <f t="shared" si="330"/>
        <v>4.9056245199999996E-3</v>
      </c>
      <c r="AF159" s="59">
        <f t="shared" si="331"/>
        <v>4.1758461800000006E-3</v>
      </c>
      <c r="AG159" s="59">
        <f t="shared" si="332"/>
        <v>4.1758461800000006E-3</v>
      </c>
      <c r="AH159">
        <f t="shared" si="333"/>
        <v>1</v>
      </c>
      <c r="AI159" s="59">
        <f t="shared" si="334"/>
        <v>4.1758461800000006E-3</v>
      </c>
      <c r="AJ159" s="59">
        <f t="shared" si="335"/>
        <v>0</v>
      </c>
      <c r="AK159" s="59">
        <f t="shared" si="336"/>
        <v>0</v>
      </c>
      <c r="AL159" s="59">
        <f t="shared" si="337"/>
        <v>0</v>
      </c>
      <c r="AM159" s="12">
        <f t="shared" si="438"/>
        <v>0.22867989907535638</v>
      </c>
      <c r="AN159" s="12">
        <f t="shared" si="439"/>
        <v>0</v>
      </c>
      <c r="AO159" s="66">
        <f t="shared" si="338"/>
        <v>1.6453503843325652E-4</v>
      </c>
      <c r="AP159" s="66">
        <f t="shared" si="339"/>
        <v>3.448884470810419E-5</v>
      </c>
      <c r="AQ159" s="59">
        <f t="shared" si="340"/>
        <v>1.1218177201351934E-3</v>
      </c>
      <c r="AR159" s="59">
        <f t="shared" si="341"/>
        <v>9.5493208299661265E-4</v>
      </c>
      <c r="AS159" s="59">
        <f t="shared" si="342"/>
        <v>0</v>
      </c>
      <c r="AT159" s="12">
        <f t="shared" si="343"/>
        <v>0.22640412538908322</v>
      </c>
      <c r="AU159" s="59">
        <f t="shared" si="440"/>
        <v>8.7820375971325859E-18</v>
      </c>
      <c r="AV159" s="59">
        <f t="shared" si="441"/>
        <v>0</v>
      </c>
      <c r="AW159" s="70">
        <f t="shared" si="344"/>
        <v>0</v>
      </c>
      <c r="AX159" s="20">
        <f t="shared" si="345"/>
        <v>200000</v>
      </c>
      <c r="AY159" s="20">
        <f t="shared" si="346"/>
        <v>0</v>
      </c>
      <c r="AZ159" s="20">
        <f t="shared" si="347"/>
        <v>0</v>
      </c>
      <c r="BA159" s="20">
        <f t="shared" si="348"/>
        <v>200000</v>
      </c>
      <c r="BB159" s="36">
        <f t="shared" si="349"/>
        <v>1</v>
      </c>
      <c r="BC159" s="36">
        <f t="shared" si="350"/>
        <v>0</v>
      </c>
      <c r="BD159" s="80">
        <f t="shared" si="351"/>
        <v>32.907007686651305</v>
      </c>
      <c r="BE159" s="36">
        <f t="shared" si="352"/>
        <v>0</v>
      </c>
      <c r="BF159" s="36">
        <f t="shared" si="353"/>
        <v>0</v>
      </c>
      <c r="BG159" s="36">
        <f t="shared" si="354"/>
        <v>32.907007686651305</v>
      </c>
      <c r="BH159" s="36">
        <f t="shared" si="355"/>
        <v>6.8977689416208383</v>
      </c>
      <c r="BI159" s="36">
        <f t="shared" si="356"/>
        <v>0</v>
      </c>
      <c r="BJ159" s="36">
        <f t="shared" si="357"/>
        <v>0</v>
      </c>
      <c r="BK159" s="36">
        <f t="shared" si="358"/>
        <v>6.8977689416208383</v>
      </c>
      <c r="BL159" s="68">
        <f ca="1">IF(OR(AT159=0,E159&gt;ProjTerm),0,VLOOKUP(D159,'Life Events'!$AE$5:$AI$1206,5,FALSE))</f>
        <v>1.7157708543873776E-3</v>
      </c>
      <c r="BM159" s="93">
        <f t="shared" ca="1" si="359"/>
        <v>1.7157708543873776E-3</v>
      </c>
      <c r="BN159" s="93">
        <f t="shared" ca="1" si="360"/>
        <v>3.8845759965565427E-4</v>
      </c>
      <c r="BO159" s="36">
        <f t="shared" ca="1" si="361"/>
        <v>5.9106687959459947E-2</v>
      </c>
      <c r="BP159" s="36">
        <f t="shared" si="362"/>
        <v>1.6640303463140708E-2</v>
      </c>
      <c r="BQ159" s="36">
        <f t="shared" si="363"/>
        <v>98.304879077884479</v>
      </c>
      <c r="BR159" s="36">
        <f t="shared" si="364"/>
        <v>154.78110000000001</v>
      </c>
      <c r="BS159" s="36">
        <f t="shared" si="365"/>
        <v>152.15737319041946</v>
      </c>
      <c r="BT159" s="36">
        <f t="shared" si="366"/>
        <v>34.449056998677257</v>
      </c>
      <c r="BU159" s="70" cm="1">
        <f t="array" ref="BU159">IF(AND(ActInt=1,$J159=0),INDEX(Tbl_FwdNom,$B159-IVP,MATCH(ValnDt,Tbl_FwdNom_Cols)),INDEX(Tbl_FwdNom,$B159,MATCH(StartDt,Tbl_FwdNom_Cols)))</f>
        <v>15.070763223</v>
      </c>
      <c r="BV159" s="70" cm="1">
        <f t="array" ref="BV159">INDEX(Tbl_FwdReal,$B159,MATCH(StartDt,Tbl_FwdReal_Cols))</f>
        <v>5.1161724690000003</v>
      </c>
      <c r="BW159" s="70" cm="1">
        <f t="array" ref="BW159">IF(RunType&lt;&gt;"OPN",INDEX(Tbl_FwdReal,$B159,MATCH(ValnDt,Tbl_FwdReal_Cols)),IF(AND($J159=0,ActInt=1),INDEX(Tbl_FwdReal,$B159-IVP,MATCH(ValnDt,Tbl_FwdReal_Cols)),-999))*$K159</f>
        <v>5.1161724690000003</v>
      </c>
      <c r="BX159" s="70">
        <f t="shared" si="367"/>
        <v>5.116172469E-2</v>
      </c>
      <c r="BY159" s="70">
        <f t="shared" si="442"/>
        <v>9.4700848786476888E-2</v>
      </c>
      <c r="BZ159" s="64">
        <f t="shared" si="455"/>
        <v>7.5685921307999671E-3</v>
      </c>
      <c r="CA159" s="70" cm="1">
        <f t="array" ref="CA159">IF($J159=1,CA158*(1+INDEX(Tbl_CPI,$B159,MATCH(IF(RunType="OPN",StartDt,ValnDt),Tbl_CPI_Cols))),0)</f>
        <v>0</v>
      </c>
      <c r="CB159" s="70">
        <f t="shared" si="443"/>
        <v>2.3033601222409135</v>
      </c>
      <c r="CC159" s="70">
        <f t="shared" si="444"/>
        <v>2.1861687880978784</v>
      </c>
      <c r="CD159" s="36">
        <f t="shared" si="368"/>
        <v>13.246052434466455</v>
      </c>
      <c r="CE159" s="36">
        <f t="shared" si="369"/>
        <v>1.5748288125208412</v>
      </c>
      <c r="CF159" s="36">
        <f t="shared" si="370"/>
        <v>0</v>
      </c>
      <c r="CG159" s="36">
        <f t="shared" si="371"/>
        <v>3.3892376277688969</v>
      </c>
      <c r="CH159" s="36">
        <f t="shared" si="372"/>
        <v>3.0291059338606674</v>
      </c>
      <c r="CI159" s="36">
        <f t="shared" si="373"/>
        <v>0</v>
      </c>
      <c r="CJ159" s="36">
        <f t="shared" si="374"/>
        <v>0</v>
      </c>
      <c r="CK159" s="36">
        <f t="shared" si="375"/>
        <v>0</v>
      </c>
      <c r="CL159" s="36">
        <f t="shared" si="376"/>
        <v>0.3601316939082293</v>
      </c>
      <c r="CM159" s="36">
        <f t="shared" si="377"/>
        <v>3.3892376277688969</v>
      </c>
      <c r="CN159" s="36">
        <f t="shared" ca="1" si="378"/>
        <v>5.3981860140912055</v>
      </c>
      <c r="CO159" s="20">
        <f t="shared" si="379"/>
        <v>120000</v>
      </c>
      <c r="CP159" s="20">
        <f t="shared" si="380"/>
        <v>2</v>
      </c>
      <c r="CQ159" s="64">
        <f t="shared" si="381"/>
        <v>2.6241614699999997E-3</v>
      </c>
      <c r="CR159" s="64">
        <f t="shared" si="382"/>
        <v>1.1808726614999997E-2</v>
      </c>
      <c r="CS159" s="36">
        <f t="shared" si="383"/>
        <v>27.151451992102334</v>
      </c>
      <c r="CT159" s="36">
        <f t="shared" si="384"/>
        <v>19.744204611990781</v>
      </c>
      <c r="CU159" s="36">
        <f t="shared" si="385"/>
        <v>4.1386613649725028</v>
      </c>
      <c r="CV159" s="36">
        <f t="shared" si="445"/>
        <v>23.882865976963284</v>
      </c>
      <c r="CW159" s="36">
        <f t="shared" si="386"/>
        <v>0</v>
      </c>
      <c r="CX159" s="36">
        <f t="shared" si="387"/>
        <v>0</v>
      </c>
      <c r="CY159" s="36">
        <f t="shared" si="388"/>
        <v>0</v>
      </c>
      <c r="CZ159" s="36">
        <f t="shared" si="446"/>
        <v>0</v>
      </c>
      <c r="DA159" s="64">
        <f t="shared" si="389"/>
        <v>1.1766780706268243E-2</v>
      </c>
      <c r="DB159" s="70">
        <f t="shared" si="447"/>
        <v>0.9883700661746827</v>
      </c>
      <c r="DC159" s="70">
        <f>PRODUCT($DB$8:DB159)</f>
        <v>0.2342660503439683</v>
      </c>
      <c r="DD159" s="36">
        <f t="shared" si="390"/>
        <v>1599.9845898547567</v>
      </c>
      <c r="DE159" s="36">
        <f t="shared" si="391"/>
        <v>2224.8362689645455</v>
      </c>
      <c r="DF159" s="36">
        <f t="shared" si="392"/>
        <v>337.21175555466908</v>
      </c>
      <c r="DG159" s="36">
        <f t="shared" si="393"/>
        <v>1.0710588081747643</v>
      </c>
      <c r="DH159" s="36">
        <f t="shared" ca="1" si="394"/>
        <v>0.893108312179417</v>
      </c>
      <c r="DI159" s="36">
        <f t="shared" si="395"/>
        <v>216.25716746387099</v>
      </c>
      <c r="DJ159" s="36">
        <f t="shared" ca="1" si="396"/>
        <v>1178.1426516323338</v>
      </c>
      <c r="DK159" s="36">
        <f t="shared" si="397"/>
        <v>0</v>
      </c>
      <c r="DL159" s="36">
        <f t="shared" si="398"/>
        <v>0</v>
      </c>
      <c r="DM159" s="36">
        <f t="shared" ca="1" si="399"/>
        <v>1178.1426516323338</v>
      </c>
      <c r="DN159" s="36">
        <f t="shared" ca="1" si="448"/>
        <v>1178.1426516323381</v>
      </c>
      <c r="DO159" s="64" cm="1">
        <f t="array" ref="DO159">IFERROR(INDEX(Tbl_FwdNom,$B159,MATCH(LIDt,Tbl_FwdNom_Cols,0)),0)</f>
        <v>14.858176820000001</v>
      </c>
      <c r="DP159" s="64">
        <f t="shared" ca="1" si="449"/>
        <v>13.34478874</v>
      </c>
      <c r="DQ159" s="64">
        <f t="shared" ca="1" si="400"/>
        <v>1.0493357721148122E-2</v>
      </c>
      <c r="DR159" s="70">
        <f t="shared" ca="1" si="401"/>
        <v>0.98961560940409088</v>
      </c>
      <c r="DS159" s="70">
        <f ca="1">PRODUCT($DR$8:DR159)</f>
        <v>0.21055868032456562</v>
      </c>
      <c r="DT159" s="36">
        <f t="shared" ca="1" si="402"/>
        <v>2502.3896968019258</v>
      </c>
      <c r="DU159" s="36">
        <f t="shared" ca="1" si="403"/>
        <v>363.65648036736093</v>
      </c>
      <c r="DV159" s="36">
        <f t="shared" ca="1" si="404"/>
        <v>1.1981445988971362</v>
      </c>
      <c r="DW159" s="36">
        <f t="shared" ca="1" si="405"/>
        <v>0.90924557499678182</v>
      </c>
      <c r="DX159" s="36">
        <f t="shared" ca="1" si="406"/>
        <v>1711.510092865562</v>
      </c>
      <c r="DY159" s="36">
        <f t="shared" ca="1" si="407"/>
        <v>18.070680404703385</v>
      </c>
      <c r="DZ159" s="36">
        <f t="shared" ca="1" si="408"/>
        <v>218.89281674268278</v>
      </c>
      <c r="EA159" s="36">
        <f t="shared" ca="1" si="409"/>
        <v>0</v>
      </c>
      <c r="EB159" s="36">
        <f t="shared" ca="1" si="410"/>
        <v>1391.2106824272105</v>
      </c>
      <c r="EC159" s="36">
        <f t="shared" ca="1" si="411"/>
        <v>0</v>
      </c>
      <c r="ED159" s="36">
        <f t="shared" ca="1" si="412"/>
        <v>0</v>
      </c>
      <c r="EE159" s="36">
        <f t="shared" ca="1" si="450"/>
        <v>0</v>
      </c>
      <c r="EF159" s="36">
        <f t="shared" ca="1" si="413"/>
        <v>1391.2106824272105</v>
      </c>
      <c r="EG159" s="64"/>
      <c r="EH159" s="64"/>
      <c r="EI159" s="64"/>
      <c r="EJ159" s="70"/>
      <c r="EK159" s="70"/>
      <c r="EL159" s="70"/>
      <c r="EM159" s="70"/>
      <c r="EN159" s="70"/>
      <c r="EO159" s="36">
        <f t="shared" ca="1" si="414"/>
        <v>13.764501621388559</v>
      </c>
      <c r="EP159" s="36">
        <f t="shared" ca="1" si="415"/>
        <v>0</v>
      </c>
      <c r="EQ159" s="36">
        <f t="shared" si="416"/>
        <v>68.384709185327253</v>
      </c>
      <c r="ER159" s="36">
        <f t="shared" si="417"/>
        <v>9.5907716271204695</v>
      </c>
      <c r="ES159" s="36">
        <f t="shared" si="418"/>
        <v>-8.7585876422452138</v>
      </c>
      <c r="ET159" s="36">
        <f t="shared" ca="1" si="419"/>
        <v>0</v>
      </c>
      <c r="EU159" s="36">
        <f t="shared" ca="1" si="451"/>
        <v>9.5907716271204695</v>
      </c>
      <c r="EV159" s="36">
        <f t="shared" si="420"/>
        <v>3.5697743638995156</v>
      </c>
      <c r="EW159" s="36">
        <f t="shared" si="421"/>
        <v>89.390290271301865</v>
      </c>
      <c r="EX159" s="36">
        <f t="shared" ca="1" si="452"/>
        <v>170.9355454476491</v>
      </c>
      <c r="EY159" s="36">
        <f t="shared" si="422"/>
        <v>0</v>
      </c>
      <c r="EZ159" s="36">
        <f t="shared" si="423"/>
        <v>0</v>
      </c>
      <c r="FA159" s="36">
        <f t="shared" si="424"/>
        <v>0</v>
      </c>
      <c r="FB159" s="36">
        <f t="shared" si="425"/>
        <v>0</v>
      </c>
      <c r="FC159" s="36">
        <f t="shared" si="453"/>
        <v>0</v>
      </c>
      <c r="FD159" s="36">
        <f t="shared" si="426"/>
        <v>0</v>
      </c>
      <c r="FE159" s="36">
        <f t="shared" si="427"/>
        <v>0</v>
      </c>
      <c r="FF159" s="36">
        <f t="shared" si="454"/>
        <v>0</v>
      </c>
      <c r="FG159" s="36">
        <f t="shared" ca="1" si="428"/>
        <v>170.9355454476491</v>
      </c>
      <c r="FH159" s="36">
        <f t="shared" ca="1" si="429"/>
        <v>2.0113610781888358</v>
      </c>
      <c r="FI159" s="36">
        <f t="shared" ca="1" si="430"/>
        <v>-2.6826521012385545</v>
      </c>
      <c r="FJ159" s="36">
        <f t="shared" ca="1" si="431"/>
        <v>189.91147152248988</v>
      </c>
      <c r="FK159" s="36">
        <f t="shared" si="432"/>
        <v>0</v>
      </c>
      <c r="FL159" s="36">
        <f t="shared" si="433"/>
        <v>0</v>
      </c>
      <c r="FM159" s="36">
        <f t="shared" ca="1" si="434"/>
        <v>0</v>
      </c>
      <c r="FN159" s="36">
        <f t="shared" ca="1" si="456"/>
        <v>189.91147152248988</v>
      </c>
    </row>
    <row r="160" spans="2:170" x14ac:dyDescent="0.25">
      <c r="B160" s="2">
        <v>152</v>
      </c>
      <c r="C160" s="2">
        <f t="shared" si="307"/>
        <v>13</v>
      </c>
      <c r="D160" s="2">
        <f t="shared" si="303"/>
        <v>176</v>
      </c>
      <c r="E160" s="2">
        <f t="shared" si="308"/>
        <v>15</v>
      </c>
      <c r="F160" s="189">
        <f t="shared" si="304"/>
        <v>50344</v>
      </c>
      <c r="G160" s="2">
        <f t="shared" si="309"/>
        <v>10</v>
      </c>
      <c r="H160" s="187">
        <f t="shared" si="311"/>
        <v>47.25</v>
      </c>
      <c r="I160" s="186">
        <f t="shared" si="310"/>
        <v>47</v>
      </c>
      <c r="J160" s="2">
        <f t="shared" si="312"/>
        <v>0</v>
      </c>
      <c r="K160" s="2">
        <f t="shared" si="313"/>
        <v>1</v>
      </c>
      <c r="L160">
        <f t="shared" si="314"/>
        <v>2</v>
      </c>
      <c r="M160" s="190">
        <f t="shared" si="435"/>
        <v>1.9110904799999999E-3</v>
      </c>
      <c r="N160">
        <f t="shared" si="315"/>
        <v>1</v>
      </c>
      <c r="O160">
        <f t="shared" si="316"/>
        <v>100</v>
      </c>
      <c r="P160" s="58">
        <f t="shared" si="317"/>
        <v>8.599907159999998E-3</v>
      </c>
      <c r="Q160" s="106">
        <f t="shared" si="318"/>
        <v>8.599907159999998E-3</v>
      </c>
      <c r="R160" s="59">
        <f t="shared" si="319"/>
        <v>8.599907159999998E-3</v>
      </c>
      <c r="S160" s="32">
        <f t="shared" si="436"/>
        <v>7.1949934864645737E-4</v>
      </c>
      <c r="T160">
        <f t="shared" si="320"/>
        <v>1</v>
      </c>
      <c r="U160" s="32">
        <f t="shared" si="437"/>
        <v>4.0184556000000005E-4</v>
      </c>
      <c r="V160">
        <f t="shared" si="321"/>
        <v>1</v>
      </c>
      <c r="W160">
        <f t="shared" si="322"/>
        <v>100</v>
      </c>
      <c r="X160" s="58">
        <f t="shared" si="323"/>
        <v>1.8083050200000002E-3</v>
      </c>
      <c r="Y160" s="58">
        <f t="shared" si="324"/>
        <v>1.8083050200000002E-3</v>
      </c>
      <c r="Z160" s="32">
        <f t="shared" si="325"/>
        <v>1.8083050200000002E-3</v>
      </c>
      <c r="AA160" s="32">
        <f t="shared" si="326"/>
        <v>1.5081712405662362E-4</v>
      </c>
      <c r="AB160" s="59">
        <f t="shared" si="327"/>
        <v>4.9056245199999996E-3</v>
      </c>
      <c r="AC160" s="59">
        <f t="shared" si="328"/>
        <v>4.9056245199999996E-3</v>
      </c>
      <c r="AD160">
        <f t="shared" si="329"/>
        <v>1</v>
      </c>
      <c r="AE160" s="59">
        <f t="shared" si="330"/>
        <v>4.9056245199999996E-3</v>
      </c>
      <c r="AF160" s="59">
        <f t="shared" si="331"/>
        <v>4.1758461800000006E-3</v>
      </c>
      <c r="AG160" s="59">
        <f t="shared" si="332"/>
        <v>4.1758461800000006E-3</v>
      </c>
      <c r="AH160">
        <f t="shared" si="333"/>
        <v>1</v>
      </c>
      <c r="AI160" s="59">
        <f t="shared" si="334"/>
        <v>4.1758461800000006E-3</v>
      </c>
      <c r="AJ160" s="59">
        <f t="shared" si="335"/>
        <v>0</v>
      </c>
      <c r="AK160" s="59">
        <f t="shared" si="336"/>
        <v>0</v>
      </c>
      <c r="AL160" s="59">
        <f t="shared" si="337"/>
        <v>0</v>
      </c>
      <c r="AM160" s="12">
        <f t="shared" si="438"/>
        <v>0.22640412538908322</v>
      </c>
      <c r="AN160" s="12">
        <f t="shared" si="439"/>
        <v>0</v>
      </c>
      <c r="AO160" s="66">
        <f t="shared" si="338"/>
        <v>1.6289762074831623E-4</v>
      </c>
      <c r="AP160" s="66">
        <f t="shared" si="339"/>
        <v>3.4145619065736735E-5</v>
      </c>
      <c r="AQ160" s="59">
        <f t="shared" si="340"/>
        <v>1.1106536289378411E-3</v>
      </c>
      <c r="AR160" s="59">
        <f t="shared" si="341"/>
        <v>9.4542880214224434E-4</v>
      </c>
      <c r="AS160" s="59">
        <f t="shared" si="342"/>
        <v>0</v>
      </c>
      <c r="AT160" s="12">
        <f t="shared" si="343"/>
        <v>0.22415099971818911</v>
      </c>
      <c r="AU160" s="59">
        <f t="shared" si="440"/>
        <v>2.5912431922403556E-17</v>
      </c>
      <c r="AV160" s="59">
        <f t="shared" si="441"/>
        <v>0</v>
      </c>
      <c r="AW160" s="70">
        <f t="shared" si="344"/>
        <v>0</v>
      </c>
      <c r="AX160" s="20">
        <f t="shared" si="345"/>
        <v>200000</v>
      </c>
      <c r="AY160" s="20">
        <f t="shared" si="346"/>
        <v>0</v>
      </c>
      <c r="AZ160" s="20">
        <f t="shared" si="347"/>
        <v>0</v>
      </c>
      <c r="BA160" s="20">
        <f t="shared" si="348"/>
        <v>200000</v>
      </c>
      <c r="BB160" s="36">
        <f t="shared" si="349"/>
        <v>1</v>
      </c>
      <c r="BC160" s="36">
        <f t="shared" si="350"/>
        <v>0</v>
      </c>
      <c r="BD160" s="80">
        <f t="shared" si="351"/>
        <v>32.579524149663243</v>
      </c>
      <c r="BE160" s="36">
        <f t="shared" si="352"/>
        <v>0</v>
      </c>
      <c r="BF160" s="36">
        <f t="shared" si="353"/>
        <v>0</v>
      </c>
      <c r="BG160" s="36">
        <f t="shared" si="354"/>
        <v>32.579524149663243</v>
      </c>
      <c r="BH160" s="36">
        <f t="shared" si="355"/>
        <v>6.8291238131473468</v>
      </c>
      <c r="BI160" s="36">
        <f t="shared" si="356"/>
        <v>0</v>
      </c>
      <c r="BJ160" s="36">
        <f t="shared" si="357"/>
        <v>0</v>
      </c>
      <c r="BK160" s="36">
        <f t="shared" si="358"/>
        <v>6.8291238131473468</v>
      </c>
      <c r="BL160" s="68">
        <f ca="1">IF(OR(AT160=0,E160&gt;ProjTerm),0,VLOOKUP(D160,'Life Events'!$AE$5:$AI$1206,5,FALSE))</f>
        <v>1.6191240961203105E-3</v>
      </c>
      <c r="BM160" s="93">
        <f t="shared" ca="1" si="359"/>
        <v>1.6191240961203105E-3</v>
      </c>
      <c r="BN160" s="93">
        <f t="shared" ca="1" si="360"/>
        <v>3.6292828481317689E-4</v>
      </c>
      <c r="BO160" s="36">
        <f t="shared" ca="1" si="361"/>
        <v>5.5222214473677401E-2</v>
      </c>
      <c r="BP160" s="36">
        <f t="shared" si="362"/>
        <v>1.6474702704586341E-2</v>
      </c>
      <c r="BQ160" s="36">
        <f t="shared" si="363"/>
        <v>98.304879077884479</v>
      </c>
      <c r="BR160" s="36">
        <f t="shared" si="364"/>
        <v>154.78110000000001</v>
      </c>
      <c r="BS160" s="36">
        <f t="shared" si="365"/>
        <v>152.15737319041946</v>
      </c>
      <c r="BT160" s="36">
        <f t="shared" si="366"/>
        <v>34.106227315126105</v>
      </c>
      <c r="BU160" s="70" cm="1">
        <f t="array" ref="BU160">IF(AND(ActInt=1,$J160=0),INDEX(Tbl_FwdNom,$B160-IVP,MATCH(ValnDt,Tbl_FwdNom_Cols)),INDEX(Tbl_FwdNom,$B160,MATCH(StartDt,Tbl_FwdNom_Cols)))</f>
        <v>15.108141180000001</v>
      </c>
      <c r="BV160" s="70" cm="1">
        <f t="array" ref="BV160">INDEX(Tbl_FwdReal,$B160,MATCH(StartDt,Tbl_FwdReal_Cols))</f>
        <v>5.1173711089999996</v>
      </c>
      <c r="BW160" s="70" cm="1">
        <f t="array" ref="BW160">IF(RunType&lt;&gt;"OPN",INDEX(Tbl_FwdReal,$B160,MATCH(ValnDt,Tbl_FwdReal_Cols)),IF(AND($J160=0,ActInt=1),INDEX(Tbl_FwdReal,$B160-IVP,MATCH(ValnDt,Tbl_FwdReal_Cols)),-999))*$K160</f>
        <v>5.1173711089999996</v>
      </c>
      <c r="BX160" s="70">
        <f t="shared" si="367"/>
        <v>5.1173711089999997E-2</v>
      </c>
      <c r="BY160" s="70">
        <f t="shared" si="442"/>
        <v>9.5043949117032289E-2</v>
      </c>
      <c r="BZ160" s="64">
        <f t="shared" si="455"/>
        <v>7.5949043015162143E-3</v>
      </c>
      <c r="CA160" s="70" cm="1">
        <f t="array" ref="CA160">IF($J160=1,CA159*(1+INDEX(Tbl_CPI,$B160,MATCH(IF(RunType="OPN",StartDt,ValnDt),Tbl_CPI_Cols))),0)</f>
        <v>0</v>
      </c>
      <c r="CB160" s="70">
        <f t="shared" si="443"/>
        <v>2.3208539219412621</v>
      </c>
      <c r="CC160" s="70">
        <f t="shared" si="444"/>
        <v>2.1861687880978784</v>
      </c>
      <c r="CD160" s="36">
        <f t="shared" si="368"/>
        <v>13.246052434466455</v>
      </c>
      <c r="CE160" s="36">
        <f t="shared" si="369"/>
        <v>1.5748288125208412</v>
      </c>
      <c r="CF160" s="36">
        <f t="shared" si="370"/>
        <v>0</v>
      </c>
      <c r="CG160" s="36">
        <f t="shared" si="371"/>
        <v>3.3555086562196239</v>
      </c>
      <c r="CH160" s="36">
        <f t="shared" si="372"/>
        <v>2.9989609162833144</v>
      </c>
      <c r="CI160" s="36">
        <f t="shared" si="373"/>
        <v>0</v>
      </c>
      <c r="CJ160" s="36">
        <f t="shared" si="374"/>
        <v>0</v>
      </c>
      <c r="CK160" s="36">
        <f t="shared" si="375"/>
        <v>0</v>
      </c>
      <c r="CL160" s="36">
        <f t="shared" si="376"/>
        <v>0.35654773993630956</v>
      </c>
      <c r="CM160" s="36">
        <f t="shared" si="377"/>
        <v>3.3555086562196239</v>
      </c>
      <c r="CN160" s="36">
        <f t="shared" ca="1" si="378"/>
        <v>5.3411681594535754</v>
      </c>
      <c r="CO160" s="20">
        <f t="shared" si="379"/>
        <v>120000</v>
      </c>
      <c r="CP160" s="20">
        <f t="shared" si="380"/>
        <v>2</v>
      </c>
      <c r="CQ160" s="64">
        <f t="shared" si="381"/>
        <v>2.6241614699999997E-3</v>
      </c>
      <c r="CR160" s="64">
        <f t="shared" si="382"/>
        <v>1.1808726614999997E-2</v>
      </c>
      <c r="CS160" s="36">
        <f t="shared" si="383"/>
        <v>26.881246520447068</v>
      </c>
      <c r="CT160" s="36">
        <f t="shared" si="384"/>
        <v>19.547714489797947</v>
      </c>
      <c r="CU160" s="36">
        <f t="shared" si="385"/>
        <v>4.0974742878884083</v>
      </c>
      <c r="CV160" s="36">
        <f t="shared" si="445"/>
        <v>23.645188777686357</v>
      </c>
      <c r="CW160" s="36">
        <f t="shared" si="386"/>
        <v>0</v>
      </c>
      <c r="CX160" s="36">
        <f t="shared" si="387"/>
        <v>0</v>
      </c>
      <c r="CY160" s="36">
        <f t="shared" si="388"/>
        <v>0</v>
      </c>
      <c r="CZ160" s="36">
        <f t="shared" si="446"/>
        <v>0</v>
      </c>
      <c r="DA160" s="64">
        <f t="shared" si="389"/>
        <v>1.1794163962360882E-2</v>
      </c>
      <c r="DB160" s="70">
        <f t="shared" si="447"/>
        <v>0.98834331686973476</v>
      </c>
      <c r="DC160" s="70">
        <f>PRODUCT($DB$8:DB160)</f>
        <v>0.2315352852269299</v>
      </c>
      <c r="DD160" s="36">
        <f t="shared" si="390"/>
        <v>1584.7488431296283</v>
      </c>
      <c r="DE160" s="36">
        <f t="shared" si="391"/>
        <v>2218.4968285604577</v>
      </c>
      <c r="DF160" s="36">
        <f t="shared" si="392"/>
        <v>334.35976247656907</v>
      </c>
      <c r="DG160" s="36">
        <f t="shared" si="393"/>
        <v>1.0672163486671218</v>
      </c>
      <c r="DH160" s="36">
        <f t="shared" ca="1" si="394"/>
        <v>0.84841956357573101</v>
      </c>
      <c r="DI160" s="36">
        <f t="shared" si="395"/>
        <v>215.4126558794874</v>
      </c>
      <c r="DJ160" s="36">
        <f t="shared" ca="1" si="396"/>
        <v>1183.3016070017941</v>
      </c>
      <c r="DK160" s="36">
        <f t="shared" si="397"/>
        <v>0</v>
      </c>
      <c r="DL160" s="36">
        <f t="shared" si="398"/>
        <v>0</v>
      </c>
      <c r="DM160" s="36">
        <f t="shared" ca="1" si="399"/>
        <v>1183.3016070017941</v>
      </c>
      <c r="DN160" s="36">
        <f t="shared" ca="1" si="448"/>
        <v>1183.3016070017986</v>
      </c>
      <c r="DO160" s="64" cm="1">
        <f t="array" ref="DO160">IFERROR(INDEX(Tbl_FwdNom,$B160,MATCH(LIDt,Tbl_FwdNom_Cols,0)),0)</f>
        <v>14.90396842</v>
      </c>
      <c r="DP160" s="64">
        <f t="shared" ca="1" si="449"/>
        <v>13.359303089999999</v>
      </c>
      <c r="DQ160" s="64">
        <f t="shared" ca="1" si="400"/>
        <v>1.0504140302985077E-2</v>
      </c>
      <c r="DR160" s="70">
        <f t="shared" ca="1" si="401"/>
        <v>0.98960504971326935</v>
      </c>
      <c r="DS160" s="70">
        <f ca="1">PRODUCT($DR$8:DR160)</f>
        <v>0.20836993331015216</v>
      </c>
      <c r="DT160" s="36">
        <f t="shared" ca="1" si="402"/>
        <v>2496.0956251202147</v>
      </c>
      <c r="DU160" s="36">
        <f t="shared" ca="1" si="403"/>
        <v>360.64725524608207</v>
      </c>
      <c r="DV160" s="36">
        <f t="shared" ca="1" si="404"/>
        <v>1.194255375162629</v>
      </c>
      <c r="DW160" s="36">
        <f t="shared" ca="1" si="405"/>
        <v>0.86357420361273896</v>
      </c>
      <c r="DX160" s="36">
        <f t="shared" ca="1" si="406"/>
        <v>1695.3818076958707</v>
      </c>
      <c r="DY160" s="36">
        <f t="shared" ca="1" si="407"/>
        <v>17.90020439962348</v>
      </c>
      <c r="DZ160" s="36">
        <f t="shared" ca="1" si="408"/>
        <v>218.16163517855239</v>
      </c>
      <c r="EA160" s="36">
        <f t="shared" ca="1" si="409"/>
        <v>0</v>
      </c>
      <c r="EB160" s="36">
        <f t="shared" ca="1" si="410"/>
        <v>1397.0922310770522</v>
      </c>
      <c r="EC160" s="36">
        <f t="shared" ca="1" si="411"/>
        <v>0</v>
      </c>
      <c r="ED160" s="36">
        <f t="shared" ca="1" si="412"/>
        <v>0</v>
      </c>
      <c r="EE160" s="36">
        <f t="shared" ca="1" si="450"/>
        <v>0</v>
      </c>
      <c r="EF160" s="36">
        <f t="shared" ca="1" si="413"/>
        <v>1397.0922310770522</v>
      </c>
      <c r="EG160" s="64"/>
      <c r="EH160" s="64"/>
      <c r="EI160" s="64"/>
      <c r="EJ160" s="70"/>
      <c r="EK160" s="70"/>
      <c r="EL160" s="70"/>
      <c r="EM160" s="70"/>
      <c r="EN160" s="70"/>
      <c r="EO160" s="36">
        <f t="shared" ca="1" si="414"/>
        <v>13.855632185133787</v>
      </c>
      <c r="EP160" s="36">
        <f t="shared" ca="1" si="415"/>
        <v>0</v>
      </c>
      <c r="EQ160" s="36">
        <f t="shared" si="416"/>
        <v>68.139376740478298</v>
      </c>
      <c r="ER160" s="36">
        <f t="shared" si="417"/>
        <v>9.4994441428834993</v>
      </c>
      <c r="ES160" s="36">
        <f t="shared" si="418"/>
        <v>-8.6751845745949172</v>
      </c>
      <c r="ET160" s="36">
        <f t="shared" ca="1" si="419"/>
        <v>0</v>
      </c>
      <c r="EU160" s="36">
        <f t="shared" ca="1" si="451"/>
        <v>9.4994441428834993</v>
      </c>
      <c r="EV160" s="36">
        <f t="shared" si="420"/>
        <v>3.5558339436151689</v>
      </c>
      <c r="EW160" s="36">
        <f t="shared" si="421"/>
        <v>89.069599597622414</v>
      </c>
      <c r="EX160" s="36">
        <f t="shared" ca="1" si="452"/>
        <v>170.26425442459939</v>
      </c>
      <c r="EY160" s="36">
        <f t="shared" si="422"/>
        <v>0</v>
      </c>
      <c r="EZ160" s="36">
        <f t="shared" si="423"/>
        <v>0</v>
      </c>
      <c r="FA160" s="36">
        <f t="shared" si="424"/>
        <v>0</v>
      </c>
      <c r="FB160" s="36">
        <f t="shared" si="425"/>
        <v>0</v>
      </c>
      <c r="FC160" s="36">
        <f t="shared" si="453"/>
        <v>0</v>
      </c>
      <c r="FD160" s="36">
        <f t="shared" si="426"/>
        <v>0</v>
      </c>
      <c r="FE160" s="36">
        <f t="shared" si="427"/>
        <v>0</v>
      </c>
      <c r="FF160" s="36">
        <f t="shared" si="454"/>
        <v>0</v>
      </c>
      <c r="FG160" s="36">
        <f t="shared" ca="1" si="428"/>
        <v>170.26425442459939</v>
      </c>
      <c r="FH160" s="36">
        <f t="shared" ca="1" si="429"/>
        <v>2.0081245336128544</v>
      </c>
      <c r="FI160" s="36">
        <f t="shared" ca="1" si="430"/>
        <v>-2.6558515860930325</v>
      </c>
      <c r="FJ160" s="36">
        <f t="shared" ca="1" si="431"/>
        <v>189.25047667841542</v>
      </c>
      <c r="FK160" s="36">
        <f t="shared" si="432"/>
        <v>0</v>
      </c>
      <c r="FL160" s="36">
        <f t="shared" si="433"/>
        <v>0</v>
      </c>
      <c r="FM160" s="36">
        <f t="shared" ca="1" si="434"/>
        <v>0</v>
      </c>
      <c r="FN160" s="36">
        <f t="shared" ca="1" si="456"/>
        <v>189.25047667841542</v>
      </c>
    </row>
    <row r="161" spans="2:170" x14ac:dyDescent="0.25">
      <c r="B161" s="2">
        <v>153</v>
      </c>
      <c r="C161" s="2">
        <f t="shared" si="307"/>
        <v>13</v>
      </c>
      <c r="D161" s="2">
        <f t="shared" si="303"/>
        <v>177</v>
      </c>
      <c r="E161" s="2">
        <f t="shared" si="308"/>
        <v>15</v>
      </c>
      <c r="F161" s="189">
        <f t="shared" si="304"/>
        <v>50374</v>
      </c>
      <c r="G161" s="2">
        <f t="shared" si="309"/>
        <v>11</v>
      </c>
      <c r="H161" s="187">
        <f t="shared" si="311"/>
        <v>47.333333333333336</v>
      </c>
      <c r="I161" s="186">
        <f t="shared" si="310"/>
        <v>47</v>
      </c>
      <c r="J161" s="2">
        <f t="shared" si="312"/>
        <v>0</v>
      </c>
      <c r="K161" s="2">
        <f t="shared" si="313"/>
        <v>1</v>
      </c>
      <c r="L161">
        <f t="shared" si="314"/>
        <v>2</v>
      </c>
      <c r="M161" s="190">
        <f t="shared" si="435"/>
        <v>1.9110904799999999E-3</v>
      </c>
      <c r="N161">
        <f t="shared" si="315"/>
        <v>1</v>
      </c>
      <c r="O161">
        <f t="shared" si="316"/>
        <v>100</v>
      </c>
      <c r="P161" s="58">
        <f t="shared" si="317"/>
        <v>8.599907159999998E-3</v>
      </c>
      <c r="Q161" s="106">
        <f t="shared" si="318"/>
        <v>8.599907159999998E-3</v>
      </c>
      <c r="R161" s="59">
        <f t="shared" si="319"/>
        <v>8.599907159999998E-3</v>
      </c>
      <c r="S161" s="32">
        <f t="shared" si="436"/>
        <v>7.1949934864645737E-4</v>
      </c>
      <c r="T161">
        <f t="shared" si="320"/>
        <v>1</v>
      </c>
      <c r="U161" s="32">
        <f t="shared" si="437"/>
        <v>4.0184556000000005E-4</v>
      </c>
      <c r="V161">
        <f t="shared" si="321"/>
        <v>1</v>
      </c>
      <c r="W161">
        <f t="shared" si="322"/>
        <v>100</v>
      </c>
      <c r="X161" s="58">
        <f t="shared" si="323"/>
        <v>1.8083050200000002E-3</v>
      </c>
      <c r="Y161" s="58">
        <f t="shared" si="324"/>
        <v>1.8083050200000002E-3</v>
      </c>
      <c r="Z161" s="32">
        <f t="shared" si="325"/>
        <v>1.8083050200000002E-3</v>
      </c>
      <c r="AA161" s="32">
        <f t="shared" si="326"/>
        <v>1.5081712405662362E-4</v>
      </c>
      <c r="AB161" s="59">
        <f t="shared" si="327"/>
        <v>4.9056245199999996E-3</v>
      </c>
      <c r="AC161" s="59">
        <f t="shared" si="328"/>
        <v>4.9056245199999996E-3</v>
      </c>
      <c r="AD161">
        <f t="shared" si="329"/>
        <v>1</v>
      </c>
      <c r="AE161" s="59">
        <f t="shared" si="330"/>
        <v>4.9056245199999996E-3</v>
      </c>
      <c r="AF161" s="59">
        <f t="shared" si="331"/>
        <v>4.1758461800000006E-3</v>
      </c>
      <c r="AG161" s="59">
        <f t="shared" si="332"/>
        <v>4.1758461800000006E-3</v>
      </c>
      <c r="AH161">
        <f t="shared" si="333"/>
        <v>1</v>
      </c>
      <c r="AI161" s="59">
        <f t="shared" si="334"/>
        <v>4.1758461800000006E-3</v>
      </c>
      <c r="AJ161" s="59">
        <f t="shared" si="335"/>
        <v>0</v>
      </c>
      <c r="AK161" s="59">
        <f t="shared" si="336"/>
        <v>0</v>
      </c>
      <c r="AL161" s="59">
        <f t="shared" si="337"/>
        <v>0</v>
      </c>
      <c r="AM161" s="12">
        <f t="shared" si="438"/>
        <v>0.22415099971818911</v>
      </c>
      <c r="AN161" s="12">
        <f t="shared" si="439"/>
        <v>0</v>
      </c>
      <c r="AO161" s="66">
        <f t="shared" si="338"/>
        <v>1.6127649829568932E-4</v>
      </c>
      <c r="AP161" s="66">
        <f t="shared" si="339"/>
        <v>3.3805809131914335E-5</v>
      </c>
      <c r="AQ161" s="59">
        <f t="shared" si="340"/>
        <v>1.0996006404000616E-3</v>
      </c>
      <c r="AR161" s="59">
        <f t="shared" si="341"/>
        <v>9.3602009591638115E-4</v>
      </c>
      <c r="AS161" s="59">
        <f t="shared" si="342"/>
        <v>0</v>
      </c>
      <c r="AT161" s="12">
        <f t="shared" si="343"/>
        <v>0.22192029667444504</v>
      </c>
      <c r="AU161" s="59">
        <f t="shared" si="440"/>
        <v>0</v>
      </c>
      <c r="AV161" s="59">
        <f t="shared" si="441"/>
        <v>-1.8323016715005025E-17</v>
      </c>
      <c r="AW161" s="70">
        <f t="shared" si="344"/>
        <v>0</v>
      </c>
      <c r="AX161" s="20">
        <f t="shared" si="345"/>
        <v>200000</v>
      </c>
      <c r="AY161" s="20">
        <f t="shared" si="346"/>
        <v>0</v>
      </c>
      <c r="AZ161" s="20">
        <f t="shared" si="347"/>
        <v>0</v>
      </c>
      <c r="BA161" s="20">
        <f t="shared" si="348"/>
        <v>200000</v>
      </c>
      <c r="BB161" s="36">
        <f t="shared" si="349"/>
        <v>1</v>
      </c>
      <c r="BC161" s="36">
        <f t="shared" si="350"/>
        <v>0</v>
      </c>
      <c r="BD161" s="80">
        <f t="shared" si="351"/>
        <v>32.255299659137862</v>
      </c>
      <c r="BE161" s="36">
        <f t="shared" si="352"/>
        <v>0</v>
      </c>
      <c r="BF161" s="36">
        <f t="shared" si="353"/>
        <v>0</v>
      </c>
      <c r="BG161" s="36">
        <f t="shared" si="354"/>
        <v>32.255299659137862</v>
      </c>
      <c r="BH161" s="36">
        <f t="shared" si="355"/>
        <v>6.7611618263828666</v>
      </c>
      <c r="BI161" s="36">
        <f t="shared" si="356"/>
        <v>0</v>
      </c>
      <c r="BJ161" s="36">
        <f t="shared" si="357"/>
        <v>0</v>
      </c>
      <c r="BK161" s="36">
        <f t="shared" si="358"/>
        <v>6.7611618263828666</v>
      </c>
      <c r="BL161" s="68">
        <f ca="1">IF(OR(AT161=0,E161&gt;ProjTerm),0,VLOOKUP(D161,'Life Events'!$AE$5:$AI$1206,5,FALSE))</f>
        <v>1.5214831749450672E-3</v>
      </c>
      <c r="BM161" s="93">
        <f t="shared" ca="1" si="359"/>
        <v>1.5214831749450672E-3</v>
      </c>
      <c r="BN161" s="93">
        <f t="shared" ca="1" si="360"/>
        <v>3.3764799756898591E-4</v>
      </c>
      <c r="BO161" s="36">
        <f t="shared" ca="1" si="361"/>
        <v>5.1375632373102033E-2</v>
      </c>
      <c r="BP161" s="36">
        <f t="shared" si="362"/>
        <v>1.6310749969536745E-2</v>
      </c>
      <c r="BQ161" s="36">
        <f t="shared" si="363"/>
        <v>98.304879077884479</v>
      </c>
      <c r="BR161" s="36">
        <f t="shared" si="364"/>
        <v>154.78110000000001</v>
      </c>
      <c r="BS161" s="36">
        <f t="shared" si="365"/>
        <v>152.15737319041946</v>
      </c>
      <c r="BT161" s="36">
        <f t="shared" si="366"/>
        <v>33.76680939962214</v>
      </c>
      <c r="BU161" s="70" cm="1">
        <f t="array" ref="BU161">IF(AND(ActInt=1,$J161=0),INDEX(Tbl_FwdNom,$B161-IVP,MATCH(ValnDt,Tbl_FwdNom_Cols)),INDEX(Tbl_FwdNom,$B161,MATCH(StartDt,Tbl_FwdNom_Cols)))</f>
        <v>15.146145109000001</v>
      </c>
      <c r="BV161" s="70" cm="1">
        <f t="array" ref="BV161">INDEX(Tbl_FwdReal,$B161,MATCH(StartDt,Tbl_FwdReal_Cols))</f>
        <v>5.118589729</v>
      </c>
      <c r="BW161" s="70" cm="1">
        <f t="array" ref="BW161">IF(RunType&lt;&gt;"OPN",INDEX(Tbl_FwdReal,$B161,MATCH(ValnDt,Tbl_FwdReal_Cols)),IF(AND($J161=0,ActInt=1),INDEX(Tbl_FwdReal,$B161-IVP,MATCH(ValnDt,Tbl_FwdReal_Cols)),-999))*$K161</f>
        <v>5.118589729</v>
      </c>
      <c r="BX161" s="70">
        <f t="shared" si="367"/>
        <v>5.1185897289999997E-2</v>
      </c>
      <c r="BY161" s="70">
        <f t="shared" si="442"/>
        <v>9.5392788334123013E-2</v>
      </c>
      <c r="BZ161" s="64">
        <f t="shared" si="455"/>
        <v>7.6216488375315805E-3</v>
      </c>
      <c r="CA161" s="70" cm="1">
        <f t="array" ref="CA161">IF($J161=1,CA160*(1+INDEX(Tbl_CPI,$B161,MATCH(IF(RunType="OPN",StartDt,ValnDt),Tbl_CPI_Cols))),0)</f>
        <v>0</v>
      </c>
      <c r="CB161" s="70">
        <f t="shared" si="443"/>
        <v>2.3385426555375064</v>
      </c>
      <c r="CC161" s="70">
        <f t="shared" si="444"/>
        <v>2.1861687880978784</v>
      </c>
      <c r="CD161" s="36">
        <f t="shared" si="368"/>
        <v>13.246052434466455</v>
      </c>
      <c r="CE161" s="36">
        <f t="shared" si="369"/>
        <v>1.5748288125208412</v>
      </c>
      <c r="CF161" s="36">
        <f t="shared" si="370"/>
        <v>0</v>
      </c>
      <c r="CG161" s="36">
        <f t="shared" si="371"/>
        <v>3.3221153482167636</v>
      </c>
      <c r="CH161" s="36">
        <f t="shared" si="372"/>
        <v>2.9691158955052086</v>
      </c>
      <c r="CI161" s="36">
        <f t="shared" si="373"/>
        <v>0</v>
      </c>
      <c r="CJ161" s="36">
        <f t="shared" si="374"/>
        <v>0</v>
      </c>
      <c r="CK161" s="36">
        <f t="shared" si="375"/>
        <v>0</v>
      </c>
      <c r="CL161" s="36">
        <f t="shared" si="376"/>
        <v>0.35299945271155514</v>
      </c>
      <c r="CM161" s="36">
        <f t="shared" si="377"/>
        <v>3.3221153482167636</v>
      </c>
      <c r="CN161" s="36">
        <f t="shared" ca="1" si="378"/>
        <v>5.2847169683021535</v>
      </c>
      <c r="CO161" s="20">
        <f t="shared" si="379"/>
        <v>120000</v>
      </c>
      <c r="CP161" s="20">
        <f t="shared" si="380"/>
        <v>2</v>
      </c>
      <c r="CQ161" s="64">
        <f t="shared" si="381"/>
        <v>2.6241614699999997E-3</v>
      </c>
      <c r="CR161" s="64">
        <f t="shared" si="382"/>
        <v>1.1808726614999997E-2</v>
      </c>
      <c r="CS161" s="36">
        <f t="shared" si="383"/>
        <v>26.613730076138616</v>
      </c>
      <c r="CT161" s="36">
        <f t="shared" si="384"/>
        <v>19.353179795482717</v>
      </c>
      <c r="CU161" s="36">
        <f t="shared" si="385"/>
        <v>4.0566970958297199</v>
      </c>
      <c r="CV161" s="36">
        <f t="shared" si="445"/>
        <v>23.409876891312436</v>
      </c>
      <c r="CW161" s="36">
        <f t="shared" si="386"/>
        <v>0</v>
      </c>
      <c r="CX161" s="36">
        <f t="shared" si="387"/>
        <v>0</v>
      </c>
      <c r="CY161" s="36">
        <f t="shared" si="388"/>
        <v>0</v>
      </c>
      <c r="CZ161" s="36">
        <f t="shared" si="446"/>
        <v>0</v>
      </c>
      <c r="DA161" s="64">
        <f t="shared" si="389"/>
        <v>1.1821997452765132E-2</v>
      </c>
      <c r="DB161" s="70">
        <f t="shared" si="447"/>
        <v>0.98831612923762613</v>
      </c>
      <c r="DC161" s="70">
        <f>PRODUCT($DB$8:DB161)</f>
        <v>0.22883005687740907</v>
      </c>
      <c r="DD161" s="36">
        <f t="shared" si="390"/>
        <v>1569.7169305167572</v>
      </c>
      <c r="DE161" s="36">
        <f t="shared" si="391"/>
        <v>2212.4685927575288</v>
      </c>
      <c r="DF161" s="36">
        <f t="shared" si="392"/>
        <v>331.55140091049134</v>
      </c>
      <c r="DG161" s="36">
        <f t="shared" si="393"/>
        <v>1.0635222276530771</v>
      </c>
      <c r="DH161" s="36">
        <f t="shared" ca="1" si="394"/>
        <v>0.8070739451220974</v>
      </c>
      <c r="DI161" s="36">
        <f t="shared" si="395"/>
        <v>214.59787436118691</v>
      </c>
      <c r="DJ161" s="36">
        <f t="shared" ca="1" si="396"/>
        <v>1188.6444892299189</v>
      </c>
      <c r="DK161" s="36">
        <f t="shared" si="397"/>
        <v>0</v>
      </c>
      <c r="DL161" s="36">
        <f t="shared" si="398"/>
        <v>0</v>
      </c>
      <c r="DM161" s="36">
        <f t="shared" ca="1" si="399"/>
        <v>1188.6444892299189</v>
      </c>
      <c r="DN161" s="36">
        <f t="shared" ca="1" si="448"/>
        <v>1188.6444892299235</v>
      </c>
      <c r="DO161" s="64" cm="1">
        <f t="array" ref="DO161">IFERROR(INDEX(Tbl_FwdNom,$B161,MATCH(LIDt,Tbl_FwdNom_Cols,0)),0)</f>
        <v>14.950515429999999</v>
      </c>
      <c r="DP161" s="64">
        <f t="shared" ca="1" si="449"/>
        <v>13.374059819999999</v>
      </c>
      <c r="DQ161" s="64">
        <f t="shared" ca="1" si="400"/>
        <v>1.0515101649438252E-2</v>
      </c>
      <c r="DR161" s="70">
        <f t="shared" ca="1" si="401"/>
        <v>0.98959431518413266</v>
      </c>
      <c r="DS161" s="70">
        <f ca="1">PRODUCT($DR$8:DR161)</f>
        <v>0.20620170145902342</v>
      </c>
      <c r="DT161" s="36">
        <f t="shared" ca="1" si="402"/>
        <v>2490.087024685934</v>
      </c>
      <c r="DU161" s="36">
        <f t="shared" ca="1" si="403"/>
        <v>357.67833596820265</v>
      </c>
      <c r="DV161" s="36">
        <f t="shared" ca="1" si="404"/>
        <v>1.1905023418583154</v>
      </c>
      <c r="DW161" s="36">
        <f t="shared" ca="1" si="405"/>
        <v>0.82127914177245753</v>
      </c>
      <c r="DX161" s="36">
        <f t="shared" ca="1" si="406"/>
        <v>1679.442110338779</v>
      </c>
      <c r="DY161" s="36">
        <f t="shared" ca="1" si="407"/>
        <v>17.731715590592231</v>
      </c>
      <c r="DZ161" s="36">
        <f t="shared" ca="1" si="408"/>
        <v>217.45529049750712</v>
      </c>
      <c r="EA161" s="36">
        <f t="shared" ca="1" si="409"/>
        <v>0</v>
      </c>
      <c r="EB161" s="36">
        <f t="shared" ca="1" si="410"/>
        <v>1403.1410332033711</v>
      </c>
      <c r="EC161" s="36">
        <f t="shared" ca="1" si="411"/>
        <v>0</v>
      </c>
      <c r="ED161" s="36">
        <f t="shared" ca="1" si="412"/>
        <v>0</v>
      </c>
      <c r="EE161" s="36">
        <f t="shared" ca="1" si="450"/>
        <v>0</v>
      </c>
      <c r="EF161" s="36">
        <f t="shared" ca="1" si="413"/>
        <v>1403.1410332033711</v>
      </c>
      <c r="EG161" s="64"/>
      <c r="EH161" s="64"/>
      <c r="EI161" s="64"/>
      <c r="EJ161" s="70"/>
      <c r="EK161" s="70"/>
      <c r="EL161" s="70"/>
      <c r="EM161" s="70"/>
      <c r="EN161" s="70"/>
      <c r="EO161" s="36">
        <f t="shared" ca="1" si="414"/>
        <v>13.949714544643685</v>
      </c>
      <c r="EP161" s="36">
        <f t="shared" ca="1" si="415"/>
        <v>0</v>
      </c>
      <c r="EQ161" s="36">
        <f t="shared" si="416"/>
        <v>67.903515376645856</v>
      </c>
      <c r="ER161" s="36">
        <f t="shared" si="417"/>
        <v>9.4093384994272924</v>
      </c>
      <c r="ES161" s="36">
        <f t="shared" si="418"/>
        <v>-8.5928973295269166</v>
      </c>
      <c r="ET161" s="36">
        <f t="shared" ca="1" si="419"/>
        <v>0</v>
      </c>
      <c r="EU161" s="36">
        <f t="shared" ca="1" si="451"/>
        <v>9.4093384994272924</v>
      </c>
      <c r="EV161" s="36">
        <f t="shared" si="420"/>
        <v>3.5423842799100611</v>
      </c>
      <c r="EW161" s="36">
        <f t="shared" si="421"/>
        <v>88.761289216135978</v>
      </c>
      <c r="EX161" s="36">
        <f t="shared" ca="1" si="452"/>
        <v>169.61652737211921</v>
      </c>
      <c r="EY161" s="36">
        <f t="shared" si="422"/>
        <v>0</v>
      </c>
      <c r="EZ161" s="36">
        <f t="shared" si="423"/>
        <v>0</v>
      </c>
      <c r="FA161" s="36">
        <f t="shared" si="424"/>
        <v>0</v>
      </c>
      <c r="FB161" s="36">
        <f t="shared" si="425"/>
        <v>0</v>
      </c>
      <c r="FC161" s="36">
        <f t="shared" si="453"/>
        <v>0</v>
      </c>
      <c r="FD161" s="36">
        <f t="shared" si="426"/>
        <v>0</v>
      </c>
      <c r="FE161" s="36">
        <f t="shared" si="427"/>
        <v>0</v>
      </c>
      <c r="FF161" s="36">
        <f t="shared" si="454"/>
        <v>0</v>
      </c>
      <c r="FG161" s="36">
        <f t="shared" ca="1" si="428"/>
        <v>169.61652737211921</v>
      </c>
      <c r="FH161" s="36">
        <f t="shared" ca="1" si="429"/>
        <v>2.0052061545400606</v>
      </c>
      <c r="FI161" s="36">
        <f t="shared" ca="1" si="430"/>
        <v>-2.6293171959818964</v>
      </c>
      <c r="FJ161" s="36">
        <f t="shared" ca="1" si="431"/>
        <v>188.61114748191173</v>
      </c>
      <c r="FK161" s="36">
        <f t="shared" si="432"/>
        <v>0</v>
      </c>
      <c r="FL161" s="36">
        <f t="shared" si="433"/>
        <v>0</v>
      </c>
      <c r="FM161" s="36">
        <f t="shared" ca="1" si="434"/>
        <v>0</v>
      </c>
      <c r="FN161" s="36">
        <f t="shared" ca="1" si="456"/>
        <v>188.61114748191173</v>
      </c>
    </row>
    <row r="162" spans="2:170" x14ac:dyDescent="0.25">
      <c r="B162" s="2">
        <v>154</v>
      </c>
      <c r="C162" s="2">
        <f t="shared" si="307"/>
        <v>13</v>
      </c>
      <c r="D162" s="2">
        <f t="shared" si="303"/>
        <v>178</v>
      </c>
      <c r="E162" s="2">
        <f t="shared" si="308"/>
        <v>15</v>
      </c>
      <c r="F162" s="189">
        <f t="shared" si="304"/>
        <v>50405</v>
      </c>
      <c r="G162" s="2">
        <f t="shared" si="309"/>
        <v>12</v>
      </c>
      <c r="H162" s="187">
        <f t="shared" si="311"/>
        <v>47.416666666666671</v>
      </c>
      <c r="I162" s="186">
        <f t="shared" si="310"/>
        <v>47</v>
      </c>
      <c r="J162" s="2">
        <f t="shared" si="312"/>
        <v>0</v>
      </c>
      <c r="K162" s="2">
        <f t="shared" si="313"/>
        <v>1</v>
      </c>
      <c r="L162">
        <f t="shared" si="314"/>
        <v>2</v>
      </c>
      <c r="M162" s="190">
        <f t="shared" si="435"/>
        <v>1.9110904799999999E-3</v>
      </c>
      <c r="N162">
        <f t="shared" si="315"/>
        <v>1</v>
      </c>
      <c r="O162">
        <f t="shared" si="316"/>
        <v>100</v>
      </c>
      <c r="P162" s="58">
        <f t="shared" si="317"/>
        <v>8.599907159999998E-3</v>
      </c>
      <c r="Q162" s="106">
        <f t="shared" si="318"/>
        <v>8.599907159999998E-3</v>
      </c>
      <c r="R162" s="59">
        <f t="shared" si="319"/>
        <v>8.599907159999998E-3</v>
      </c>
      <c r="S162" s="32">
        <f t="shared" si="436"/>
        <v>7.1949934864645737E-4</v>
      </c>
      <c r="T162">
        <f t="shared" si="320"/>
        <v>1</v>
      </c>
      <c r="U162" s="32">
        <f t="shared" si="437"/>
        <v>4.0184556000000005E-4</v>
      </c>
      <c r="V162">
        <f t="shared" si="321"/>
        <v>1</v>
      </c>
      <c r="W162">
        <f t="shared" si="322"/>
        <v>100</v>
      </c>
      <c r="X162" s="58">
        <f t="shared" si="323"/>
        <v>1.8083050200000002E-3</v>
      </c>
      <c r="Y162" s="58">
        <f t="shared" si="324"/>
        <v>1.8083050200000002E-3</v>
      </c>
      <c r="Z162" s="32">
        <f t="shared" si="325"/>
        <v>1.8083050200000002E-3</v>
      </c>
      <c r="AA162" s="32">
        <f t="shared" si="326"/>
        <v>1.5081712405662362E-4</v>
      </c>
      <c r="AB162" s="59">
        <f t="shared" si="327"/>
        <v>4.9056245199999996E-3</v>
      </c>
      <c r="AC162" s="59">
        <f t="shared" si="328"/>
        <v>4.9056245199999996E-3</v>
      </c>
      <c r="AD162">
        <f t="shared" si="329"/>
        <v>1</v>
      </c>
      <c r="AE162" s="59">
        <f t="shared" si="330"/>
        <v>4.9056245199999996E-3</v>
      </c>
      <c r="AF162" s="59">
        <f t="shared" si="331"/>
        <v>4.1758461800000006E-3</v>
      </c>
      <c r="AG162" s="59">
        <f t="shared" si="332"/>
        <v>4.1758461800000006E-3</v>
      </c>
      <c r="AH162">
        <f t="shared" si="333"/>
        <v>1</v>
      </c>
      <c r="AI162" s="59">
        <f t="shared" si="334"/>
        <v>4.1758461800000006E-3</v>
      </c>
      <c r="AJ162" s="59">
        <f t="shared" si="335"/>
        <v>0</v>
      </c>
      <c r="AK162" s="59">
        <f t="shared" si="336"/>
        <v>0</v>
      </c>
      <c r="AL162" s="59">
        <f t="shared" si="337"/>
        <v>0</v>
      </c>
      <c r="AM162" s="12">
        <f t="shared" si="438"/>
        <v>0.22192029667444504</v>
      </c>
      <c r="AN162" s="12">
        <f t="shared" si="439"/>
        <v>0</v>
      </c>
      <c r="AO162" s="66">
        <f t="shared" si="338"/>
        <v>1.5967150890869178E-4</v>
      </c>
      <c r="AP162" s="66">
        <f t="shared" si="339"/>
        <v>3.3469380914232496E-5</v>
      </c>
      <c r="AQ162" s="59">
        <f t="shared" si="340"/>
        <v>1.0886576488518319E-3</v>
      </c>
      <c r="AR162" s="59">
        <f t="shared" si="341"/>
        <v>9.2670502313244821E-4</v>
      </c>
      <c r="AS162" s="59">
        <f t="shared" si="342"/>
        <v>0</v>
      </c>
      <c r="AT162" s="12">
        <f t="shared" si="343"/>
        <v>0.21971179311263786</v>
      </c>
      <c r="AU162" s="59">
        <f t="shared" si="440"/>
        <v>1.962405932198763E-17</v>
      </c>
      <c r="AV162" s="59">
        <f t="shared" si="441"/>
        <v>0</v>
      </c>
      <c r="AW162" s="70">
        <f t="shared" si="344"/>
        <v>0</v>
      </c>
      <c r="AX162" s="20">
        <f t="shared" si="345"/>
        <v>200000</v>
      </c>
      <c r="AY162" s="20">
        <f t="shared" si="346"/>
        <v>0</v>
      </c>
      <c r="AZ162" s="20">
        <f t="shared" si="347"/>
        <v>0</v>
      </c>
      <c r="BA162" s="20">
        <f t="shared" si="348"/>
        <v>200000</v>
      </c>
      <c r="BB162" s="36">
        <f t="shared" si="349"/>
        <v>1</v>
      </c>
      <c r="BC162" s="36">
        <f t="shared" si="350"/>
        <v>0</v>
      </c>
      <c r="BD162" s="80">
        <f t="shared" si="351"/>
        <v>31.934301781738355</v>
      </c>
      <c r="BE162" s="36">
        <f t="shared" si="352"/>
        <v>0</v>
      </c>
      <c r="BF162" s="36">
        <f t="shared" si="353"/>
        <v>0</v>
      </c>
      <c r="BG162" s="36">
        <f t="shared" si="354"/>
        <v>31.934301781738355</v>
      </c>
      <c r="BH162" s="36">
        <f t="shared" si="355"/>
        <v>6.6938761828464992</v>
      </c>
      <c r="BI162" s="36">
        <f t="shared" si="356"/>
        <v>0</v>
      </c>
      <c r="BJ162" s="36">
        <f t="shared" si="357"/>
        <v>0</v>
      </c>
      <c r="BK162" s="36">
        <f t="shared" si="358"/>
        <v>6.6938761828464992</v>
      </c>
      <c r="BL162" s="68">
        <f ca="1">IF(OR(AT162=0,E162&gt;ProjTerm),0,VLOOKUP(D162,'Life Events'!$AE$5:$AI$1206,5,FALSE))</f>
        <v>1.4228380962230283E-3</v>
      </c>
      <c r="BM162" s="93">
        <f t="shared" ca="1" si="359"/>
        <v>1.4228380962230283E-3</v>
      </c>
      <c r="BN162" s="93">
        <f t="shared" ca="1" si="360"/>
        <v>3.1261430943013349E-4</v>
      </c>
      <c r="BO162" s="36">
        <f t="shared" ca="1" si="361"/>
        <v>4.756657214462609E-2</v>
      </c>
      <c r="BP162" s="36">
        <f t="shared" si="362"/>
        <v>1.6148428857212741E-2</v>
      </c>
      <c r="BQ162" s="36">
        <f t="shared" si="363"/>
        <v>98.304879077884479</v>
      </c>
      <c r="BR162" s="36">
        <f t="shared" si="364"/>
        <v>154.78110000000001</v>
      </c>
      <c r="BS162" s="36">
        <f t="shared" si="365"/>
        <v>152.15737319041946</v>
      </c>
      <c r="BT162" s="36">
        <f t="shared" si="366"/>
        <v>33.430769298975875</v>
      </c>
      <c r="BU162" s="70" cm="1">
        <f t="array" ref="BU162">IF(AND(ActInt=1,$J162=0),INDEX(Tbl_FwdNom,$B162-IVP,MATCH(ValnDt,Tbl_FwdNom_Cols)),INDEX(Tbl_FwdNom,$B162,MATCH(StartDt,Tbl_FwdNom_Cols)))</f>
        <v>15.184775211</v>
      </c>
      <c r="BV162" s="70" cm="1">
        <f t="array" ref="BV162">INDEX(Tbl_FwdReal,$B162,MATCH(StartDt,Tbl_FwdReal_Cols))</f>
        <v>5.1198283299999998</v>
      </c>
      <c r="BW162" s="70" cm="1">
        <f t="array" ref="BW162">IF(RunType&lt;&gt;"OPN",INDEX(Tbl_FwdReal,$B162,MATCH(ValnDt,Tbl_FwdReal_Cols)),IF(AND($J162=0,ActInt=1),INDEX(Tbl_FwdReal,$B162-IVP,MATCH(ValnDt,Tbl_FwdReal_Cols)),-999))*$K162</f>
        <v>5.1198283299999998</v>
      </c>
      <c r="BX162" s="70">
        <f t="shared" si="367"/>
        <v>5.1198283300000001E-2</v>
      </c>
      <c r="BY162" s="70">
        <f t="shared" si="442"/>
        <v>9.5747367940931083E-2</v>
      </c>
      <c r="BZ162" s="64">
        <f t="shared" si="455"/>
        <v>7.6488254734237149E-3</v>
      </c>
      <c r="CA162" s="70" cm="1">
        <f t="array" ref="CA162">IF($J162=1,CA161*(1+INDEX(Tbl_CPI,$B162,MATCH(IF(RunType="OPN",StartDt,ValnDt),Tbl_CPI_Cols))),0)</f>
        <v>0</v>
      </c>
      <c r="CB162" s="70">
        <f t="shared" si="443"/>
        <v>2.3564297601718698</v>
      </c>
      <c r="CC162" s="70">
        <f t="shared" si="444"/>
        <v>2.1861687880978784</v>
      </c>
      <c r="CD162" s="36">
        <f t="shared" si="368"/>
        <v>13.246052434466455</v>
      </c>
      <c r="CE162" s="36">
        <f t="shared" si="369"/>
        <v>1.5748288125208412</v>
      </c>
      <c r="CF162" s="36">
        <f t="shared" si="370"/>
        <v>0</v>
      </c>
      <c r="CG162" s="36">
        <f t="shared" si="371"/>
        <v>3.2890543633081397</v>
      </c>
      <c r="CH162" s="36">
        <f t="shared" si="372"/>
        <v>2.9395678860220507</v>
      </c>
      <c r="CI162" s="36">
        <f t="shared" si="373"/>
        <v>0</v>
      </c>
      <c r="CJ162" s="36">
        <f t="shared" si="374"/>
        <v>0</v>
      </c>
      <c r="CK162" s="36">
        <f t="shared" si="375"/>
        <v>0</v>
      </c>
      <c r="CL162" s="36">
        <f t="shared" si="376"/>
        <v>0.34948647728608906</v>
      </c>
      <c r="CM162" s="36">
        <f t="shared" si="377"/>
        <v>3.2890543633081397</v>
      </c>
      <c r="CN162" s="36">
        <f t="shared" ca="1" si="378"/>
        <v>5.2288268088963923</v>
      </c>
      <c r="CO162" s="20">
        <f t="shared" si="379"/>
        <v>120000</v>
      </c>
      <c r="CP162" s="20">
        <f t="shared" si="380"/>
        <v>2</v>
      </c>
      <c r="CQ162" s="64">
        <f t="shared" si="381"/>
        <v>2.6241614699999997E-3</v>
      </c>
      <c r="CR162" s="64">
        <f t="shared" si="382"/>
        <v>1.1808726614999997E-2</v>
      </c>
      <c r="CS162" s="36">
        <f t="shared" si="383"/>
        <v>26.348875898549117</v>
      </c>
      <c r="CT162" s="36">
        <f t="shared" si="384"/>
        <v>19.160581069043015</v>
      </c>
      <c r="CU162" s="36">
        <f t="shared" si="385"/>
        <v>4.0163257097078997</v>
      </c>
      <c r="CV162" s="36">
        <f t="shared" si="445"/>
        <v>23.176906778750915</v>
      </c>
      <c r="CW162" s="36">
        <f t="shared" si="386"/>
        <v>0</v>
      </c>
      <c r="CX162" s="36">
        <f t="shared" si="387"/>
        <v>0</v>
      </c>
      <c r="CY162" s="36">
        <f t="shared" si="388"/>
        <v>0</v>
      </c>
      <c r="CZ162" s="36">
        <f t="shared" si="446"/>
        <v>0</v>
      </c>
      <c r="DA162" s="64">
        <f t="shared" si="389"/>
        <v>1.1850280913776601E-2</v>
      </c>
      <c r="DB162" s="70">
        <f t="shared" si="447"/>
        <v>0.98828850360838472</v>
      </c>
      <c r="DC162" s="70">
        <f>PRODUCT($DB$8:DB162)</f>
        <v>0.22615011449199618</v>
      </c>
      <c r="DD162" s="36">
        <f t="shared" si="390"/>
        <v>1554.8877477995159</v>
      </c>
      <c r="DE162" s="36">
        <f t="shared" si="391"/>
        <v>2206.7526653128753</v>
      </c>
      <c r="DF162" s="36">
        <f t="shared" si="392"/>
        <v>328.78650196579031</v>
      </c>
      <c r="DG162" s="36">
        <f t="shared" si="393"/>
        <v>1.0599768359515989</v>
      </c>
      <c r="DH162" s="36">
        <f t="shared" ca="1" si="394"/>
        <v>0.76907142594535804</v>
      </c>
      <c r="DI162" s="36">
        <f t="shared" si="395"/>
        <v>213.81288887441229</v>
      </c>
      <c r="DJ162" s="36">
        <f t="shared" ca="1" si="396"/>
        <v>1194.1734029435554</v>
      </c>
      <c r="DK162" s="36">
        <f t="shared" si="397"/>
        <v>0</v>
      </c>
      <c r="DL162" s="36">
        <f t="shared" si="398"/>
        <v>0</v>
      </c>
      <c r="DM162" s="36">
        <f t="shared" ca="1" si="399"/>
        <v>1194.1734029435554</v>
      </c>
      <c r="DN162" s="36">
        <f t="shared" ca="1" si="448"/>
        <v>1194.1734029435599</v>
      </c>
      <c r="DO162" s="64" cm="1">
        <f t="array" ref="DO162">IFERROR(INDEX(Tbl_FwdNom,$B162,MATCH(LIDt,Tbl_FwdNom_Cols,0)),0)</f>
        <v>14.99481437</v>
      </c>
      <c r="DP162" s="64">
        <f t="shared" ca="1" si="449"/>
        <v>13.389058950000001</v>
      </c>
      <c r="DQ162" s="64">
        <f t="shared" ca="1" si="400"/>
        <v>1.0526241711239503E-2</v>
      </c>
      <c r="DR162" s="70">
        <f t="shared" ca="1" si="401"/>
        <v>0.98958340587631433</v>
      </c>
      <c r="DS162" s="70">
        <f ca="1">PRODUCT($DR$8:DR162)</f>
        <v>0.20405378202731136</v>
      </c>
      <c r="DT162" s="36">
        <f t="shared" ca="1" si="402"/>
        <v>2484.3639808080611</v>
      </c>
      <c r="DU162" s="36">
        <f t="shared" ca="1" si="403"/>
        <v>354.74946840463139</v>
      </c>
      <c r="DV162" s="36">
        <f t="shared" ca="1" si="404"/>
        <v>1.1868854284093</v>
      </c>
      <c r="DW162" s="36">
        <f t="shared" ca="1" si="405"/>
        <v>0.7823575523865276</v>
      </c>
      <c r="DX162" s="36">
        <f t="shared" ca="1" si="406"/>
        <v>1663.6895546332632</v>
      </c>
      <c r="DY162" s="36">
        <f t="shared" ca="1" si="407"/>
        <v>17.565198658432948</v>
      </c>
      <c r="DZ162" s="36">
        <f t="shared" ca="1" si="408"/>
        <v>216.77376695855477</v>
      </c>
      <c r="EA162" s="36">
        <f t="shared" ca="1" si="409"/>
        <v>0</v>
      </c>
      <c r="EB162" s="36">
        <f t="shared" ca="1" si="410"/>
        <v>1409.3583323203943</v>
      </c>
      <c r="EC162" s="36">
        <f t="shared" ca="1" si="411"/>
        <v>0</v>
      </c>
      <c r="ED162" s="36">
        <f t="shared" ca="1" si="412"/>
        <v>0</v>
      </c>
      <c r="EE162" s="36">
        <f t="shared" ca="1" si="450"/>
        <v>0</v>
      </c>
      <c r="EF162" s="36">
        <f t="shared" ca="1" si="413"/>
        <v>1409.3583323203943</v>
      </c>
      <c r="EG162" s="64"/>
      <c r="EH162" s="64"/>
      <c r="EI162" s="64"/>
      <c r="EJ162" s="70"/>
      <c r="EK162" s="70"/>
      <c r="EL162" s="70"/>
      <c r="EM162" s="70"/>
      <c r="EN162" s="70"/>
      <c r="EO162" s="36">
        <f t="shared" ca="1" si="414"/>
        <v>14.046794885841159</v>
      </c>
      <c r="EP162" s="36">
        <f t="shared" ca="1" si="415"/>
        <v>0</v>
      </c>
      <c r="EQ162" s="36">
        <f t="shared" si="416"/>
        <v>67.677150046746888</v>
      </c>
      <c r="ER162" s="36">
        <f t="shared" si="417"/>
        <v>9.3204480777571597</v>
      </c>
      <c r="ES162" s="36">
        <f t="shared" si="418"/>
        <v>-8.5117198623716757</v>
      </c>
      <c r="ET162" s="36">
        <f t="shared" ca="1" si="419"/>
        <v>0</v>
      </c>
      <c r="EU162" s="36">
        <f t="shared" ca="1" si="451"/>
        <v>9.3204480777571597</v>
      </c>
      <c r="EV162" s="36">
        <f t="shared" si="420"/>
        <v>3.5294264616810338</v>
      </c>
      <c r="EW162" s="36">
        <f t="shared" si="421"/>
        <v>88.465391744492294</v>
      </c>
      <c r="EX162" s="36">
        <f t="shared" ca="1" si="452"/>
        <v>168.99241633067737</v>
      </c>
      <c r="EY162" s="36">
        <f t="shared" si="422"/>
        <v>0</v>
      </c>
      <c r="EZ162" s="36">
        <f t="shared" si="423"/>
        <v>0</v>
      </c>
      <c r="FA162" s="36">
        <f t="shared" si="424"/>
        <v>0</v>
      </c>
      <c r="FB162" s="36">
        <f t="shared" si="425"/>
        <v>0</v>
      </c>
      <c r="FC162" s="36">
        <f t="shared" si="453"/>
        <v>0</v>
      </c>
      <c r="FD162" s="36">
        <f t="shared" si="426"/>
        <v>0</v>
      </c>
      <c r="FE162" s="36">
        <f t="shared" si="427"/>
        <v>0</v>
      </c>
      <c r="FF162" s="36">
        <f t="shared" si="454"/>
        <v>0</v>
      </c>
      <c r="FG162" s="36">
        <f t="shared" ca="1" si="428"/>
        <v>168.99241633067737</v>
      </c>
      <c r="FH162" s="36">
        <f t="shared" ca="1" si="429"/>
        <v>2.0026076058164151</v>
      </c>
      <c r="FI162" s="36">
        <f t="shared" ca="1" si="430"/>
        <v>-2.6032773762274175</v>
      </c>
      <c r="FJ162" s="36">
        <f t="shared" ca="1" si="431"/>
        <v>187.99323663351316</v>
      </c>
      <c r="FK162" s="36">
        <f t="shared" si="432"/>
        <v>0</v>
      </c>
      <c r="FL162" s="36">
        <f t="shared" si="433"/>
        <v>0</v>
      </c>
      <c r="FM162" s="36">
        <f t="shared" ca="1" si="434"/>
        <v>0</v>
      </c>
      <c r="FN162" s="36">
        <f t="shared" ca="1" si="456"/>
        <v>187.99323663351316</v>
      </c>
    </row>
    <row r="163" spans="2:170" x14ac:dyDescent="0.25">
      <c r="B163" s="2">
        <v>155</v>
      </c>
      <c r="C163" s="2">
        <f t="shared" si="307"/>
        <v>13</v>
      </c>
      <c r="D163" s="2">
        <f t="shared" si="303"/>
        <v>179</v>
      </c>
      <c r="E163" s="2">
        <f t="shared" si="308"/>
        <v>15</v>
      </c>
      <c r="F163" s="189">
        <f t="shared" si="304"/>
        <v>50436</v>
      </c>
      <c r="G163" s="2">
        <f t="shared" si="309"/>
        <v>1</v>
      </c>
      <c r="H163" s="187">
        <f t="shared" si="311"/>
        <v>47.5</v>
      </c>
      <c r="I163" s="186">
        <f t="shared" si="310"/>
        <v>47</v>
      </c>
      <c r="J163" s="2">
        <f t="shared" si="312"/>
        <v>0</v>
      </c>
      <c r="K163" s="2">
        <f t="shared" si="313"/>
        <v>1</v>
      </c>
      <c r="L163">
        <f t="shared" si="314"/>
        <v>2</v>
      </c>
      <c r="M163" s="190">
        <f t="shared" si="435"/>
        <v>1.9110904799999999E-3</v>
      </c>
      <c r="N163">
        <f t="shared" si="315"/>
        <v>1</v>
      </c>
      <c r="O163">
        <f t="shared" si="316"/>
        <v>100</v>
      </c>
      <c r="P163" s="58">
        <f t="shared" si="317"/>
        <v>8.599907159999998E-3</v>
      </c>
      <c r="Q163" s="106">
        <f t="shared" si="318"/>
        <v>8.599907159999998E-3</v>
      </c>
      <c r="R163" s="59">
        <f t="shared" si="319"/>
        <v>8.599907159999998E-3</v>
      </c>
      <c r="S163" s="32">
        <f t="shared" si="436"/>
        <v>7.1949934864645737E-4</v>
      </c>
      <c r="T163">
        <f t="shared" si="320"/>
        <v>1</v>
      </c>
      <c r="U163" s="32">
        <f t="shared" si="437"/>
        <v>4.0184556000000005E-4</v>
      </c>
      <c r="V163">
        <f t="shared" si="321"/>
        <v>1</v>
      </c>
      <c r="W163">
        <f t="shared" si="322"/>
        <v>100</v>
      </c>
      <c r="X163" s="58">
        <f t="shared" si="323"/>
        <v>1.8083050200000002E-3</v>
      </c>
      <c r="Y163" s="58">
        <f t="shared" si="324"/>
        <v>1.8083050200000002E-3</v>
      </c>
      <c r="Z163" s="32">
        <f t="shared" si="325"/>
        <v>1.8083050200000002E-3</v>
      </c>
      <c r="AA163" s="32">
        <f t="shared" si="326"/>
        <v>1.5081712405662362E-4</v>
      </c>
      <c r="AB163" s="59">
        <f t="shared" si="327"/>
        <v>4.9056245199999996E-3</v>
      </c>
      <c r="AC163" s="59">
        <f t="shared" si="328"/>
        <v>4.9056245199999996E-3</v>
      </c>
      <c r="AD163">
        <f t="shared" si="329"/>
        <v>1</v>
      </c>
      <c r="AE163" s="59">
        <f t="shared" si="330"/>
        <v>4.9056245199999996E-3</v>
      </c>
      <c r="AF163" s="59">
        <f t="shared" si="331"/>
        <v>4.1758461800000006E-3</v>
      </c>
      <c r="AG163" s="59">
        <f t="shared" si="332"/>
        <v>4.1758461800000006E-3</v>
      </c>
      <c r="AH163">
        <f t="shared" si="333"/>
        <v>1</v>
      </c>
      <c r="AI163" s="59">
        <f t="shared" si="334"/>
        <v>4.1758461800000006E-3</v>
      </c>
      <c r="AJ163" s="59">
        <f t="shared" si="335"/>
        <v>0</v>
      </c>
      <c r="AK163" s="59">
        <f t="shared" si="336"/>
        <v>0</v>
      </c>
      <c r="AL163" s="59">
        <f t="shared" si="337"/>
        <v>0</v>
      </c>
      <c r="AM163" s="12">
        <f t="shared" si="438"/>
        <v>0.21971179311263786</v>
      </c>
      <c r="AN163" s="12">
        <f t="shared" si="439"/>
        <v>0</v>
      </c>
      <c r="AO163" s="66">
        <f t="shared" si="338"/>
        <v>1.5808249203448814E-4</v>
      </c>
      <c r="AP163" s="66">
        <f t="shared" si="339"/>
        <v>3.3136300758571926E-5</v>
      </c>
      <c r="AQ163" s="59">
        <f t="shared" si="340"/>
        <v>1.0778235596265234E-3</v>
      </c>
      <c r="AR163" s="59">
        <f t="shared" si="341"/>
        <v>9.1748265197035927E-4</v>
      </c>
      <c r="AS163" s="59">
        <f t="shared" si="342"/>
        <v>0</v>
      </c>
      <c r="AT163" s="12">
        <f t="shared" si="343"/>
        <v>0.2175252681082479</v>
      </c>
      <c r="AU163" s="59">
        <f t="shared" si="440"/>
        <v>0</v>
      </c>
      <c r="AV163" s="59">
        <f t="shared" si="441"/>
        <v>-1.2359904766334751E-17</v>
      </c>
      <c r="AW163" s="70">
        <f t="shared" si="344"/>
        <v>0</v>
      </c>
      <c r="AX163" s="20">
        <f t="shared" si="345"/>
        <v>200000</v>
      </c>
      <c r="AY163" s="20">
        <f t="shared" si="346"/>
        <v>0</v>
      </c>
      <c r="AZ163" s="20">
        <f t="shared" si="347"/>
        <v>0</v>
      </c>
      <c r="BA163" s="20">
        <f t="shared" si="348"/>
        <v>200000</v>
      </c>
      <c r="BB163" s="36">
        <f t="shared" si="349"/>
        <v>1</v>
      </c>
      <c r="BC163" s="36">
        <f t="shared" si="350"/>
        <v>0</v>
      </c>
      <c r="BD163" s="80">
        <f t="shared" si="351"/>
        <v>31.616498406897627</v>
      </c>
      <c r="BE163" s="36">
        <f t="shared" si="352"/>
        <v>0</v>
      </c>
      <c r="BF163" s="36">
        <f t="shared" si="353"/>
        <v>0</v>
      </c>
      <c r="BG163" s="36">
        <f t="shared" si="354"/>
        <v>31.616498406897627</v>
      </c>
      <c r="BH163" s="36">
        <f t="shared" si="355"/>
        <v>6.6272601517143856</v>
      </c>
      <c r="BI163" s="36">
        <f t="shared" si="356"/>
        <v>0</v>
      </c>
      <c r="BJ163" s="36">
        <f t="shared" si="357"/>
        <v>0</v>
      </c>
      <c r="BK163" s="36">
        <f t="shared" si="358"/>
        <v>6.6272601517143856</v>
      </c>
      <c r="BL163" s="68">
        <f ca="1">IF(OR(AT163=0,E163&gt;ProjTerm),0,VLOOKUP(D163,'Life Events'!$AE$5:$AI$1206,5,FALSE))</f>
        <v>1.4228380962230289E-3</v>
      </c>
      <c r="BM163" s="93">
        <f t="shared" ca="1" si="359"/>
        <v>1.4228380962230289E-3</v>
      </c>
      <c r="BN163" s="93">
        <f t="shared" ca="1" si="360"/>
        <v>3.095032383555434E-4</v>
      </c>
      <c r="BO163" s="36">
        <f t="shared" ca="1" si="361"/>
        <v>4.7093199742107766E-2</v>
      </c>
      <c r="BP163" s="36">
        <f t="shared" si="362"/>
        <v>1.5987723130052221E-2</v>
      </c>
      <c r="BQ163" s="36">
        <f t="shared" si="363"/>
        <v>98.304879077884479</v>
      </c>
      <c r="BR163" s="36">
        <f t="shared" si="364"/>
        <v>154.78110000000001</v>
      </c>
      <c r="BS163" s="36">
        <f t="shared" si="365"/>
        <v>152.15737319041946</v>
      </c>
      <c r="BT163" s="36">
        <f t="shared" si="366"/>
        <v>33.098073397892726</v>
      </c>
      <c r="BU163" s="70" cm="1">
        <f t="array" ref="BU163">IF(AND(ActInt=1,$J163=0),INDEX(Tbl_FwdNom,$B163-IVP,MATCH(ValnDt,Tbl_FwdNom_Cols)),INDEX(Tbl_FwdNom,$B163,MATCH(StartDt,Tbl_FwdNom_Cols)))</f>
        <v>15.222162236000001</v>
      </c>
      <c r="BV163" s="70" cm="1">
        <f t="array" ref="BV163">INDEX(Tbl_FwdReal,$B163,MATCH(StartDt,Tbl_FwdReal_Cols))</f>
        <v>5.1210269799999999</v>
      </c>
      <c r="BW163" s="70" cm="1">
        <f t="array" ref="BW163">IF(RunType&lt;&gt;"OPN",INDEX(Tbl_FwdReal,$B163,MATCH(ValnDt,Tbl_FwdReal_Cols)),IF(AND($J163=0,ActInt=1),INDEX(Tbl_FwdReal,$B163-IVP,MATCH(ValnDt,Tbl_FwdReal_Cols)),-999))*$K163</f>
        <v>5.1210269799999999</v>
      </c>
      <c r="BX163" s="70">
        <f t="shared" si="367"/>
        <v>5.12102698E-2</v>
      </c>
      <c r="BY163" s="70">
        <f t="shared" si="442"/>
        <v>9.6090530564563403E-2</v>
      </c>
      <c r="BZ163" s="64">
        <f t="shared" si="455"/>
        <v>7.6751193832997888E-3</v>
      </c>
      <c r="CA163" s="70" cm="1">
        <f t="array" ref="CA163">IF($J163=1,CA162*(1+INDEX(Tbl_CPI,$B163,MATCH(IF(RunType="OPN",StartDt,ValnDt),Tbl_CPI_Cols))),0)</f>
        <v>0</v>
      </c>
      <c r="CB163" s="70">
        <f t="shared" si="443"/>
        <v>2.3745156398995495</v>
      </c>
      <c r="CC163" s="70">
        <f t="shared" si="444"/>
        <v>2.1861687880978784</v>
      </c>
      <c r="CD163" s="36">
        <f t="shared" si="368"/>
        <v>13.246052434466455</v>
      </c>
      <c r="CE163" s="36">
        <f t="shared" si="369"/>
        <v>1.5748288125208412</v>
      </c>
      <c r="CF163" s="36">
        <f t="shared" si="370"/>
        <v>0</v>
      </c>
      <c r="CG163" s="36">
        <f t="shared" si="371"/>
        <v>3.2563223942850472</v>
      </c>
      <c r="CH163" s="36">
        <f t="shared" si="372"/>
        <v>2.9103139320406468</v>
      </c>
      <c r="CI163" s="36">
        <f t="shared" si="373"/>
        <v>0</v>
      </c>
      <c r="CJ163" s="36">
        <f t="shared" si="374"/>
        <v>0</v>
      </c>
      <c r="CK163" s="36">
        <f t="shared" si="375"/>
        <v>0</v>
      </c>
      <c r="CL163" s="36">
        <f t="shared" si="376"/>
        <v>0.34600846224440018</v>
      </c>
      <c r="CM163" s="36">
        <f t="shared" si="377"/>
        <v>3.2563223942850472</v>
      </c>
      <c r="CN163" s="36">
        <f t="shared" ca="1" si="378"/>
        <v>5.1767906373313419</v>
      </c>
      <c r="CO163" s="20">
        <f t="shared" si="379"/>
        <v>120000</v>
      </c>
      <c r="CP163" s="20">
        <f t="shared" si="380"/>
        <v>2</v>
      </c>
      <c r="CQ163" s="64">
        <f t="shared" si="381"/>
        <v>2.6241614699999997E-3</v>
      </c>
      <c r="CR163" s="64">
        <f t="shared" si="382"/>
        <v>1.1808726614999997E-2</v>
      </c>
      <c r="CS163" s="36">
        <f t="shared" si="383"/>
        <v>26.086657493366793</v>
      </c>
      <c r="CT163" s="36">
        <f t="shared" si="384"/>
        <v>18.969899044138575</v>
      </c>
      <c r="CU163" s="36">
        <f t="shared" si="385"/>
        <v>3.9763560910286313</v>
      </c>
      <c r="CV163" s="36">
        <f t="shared" si="445"/>
        <v>22.946255135167206</v>
      </c>
      <c r="CW163" s="36">
        <f t="shared" si="386"/>
        <v>0</v>
      </c>
      <c r="CX163" s="36">
        <f t="shared" si="387"/>
        <v>0</v>
      </c>
      <c r="CY163" s="36">
        <f t="shared" si="388"/>
        <v>0</v>
      </c>
      <c r="CZ163" s="36">
        <f t="shared" si="446"/>
        <v>0</v>
      </c>
      <c r="DA163" s="64">
        <f t="shared" si="389"/>
        <v>1.1877645963375816E-2</v>
      </c>
      <c r="DB163" s="70">
        <f t="shared" si="447"/>
        <v>0.9882617764996009</v>
      </c>
      <c r="DC163" s="70">
        <f>PRODUCT($DB$8:DB163)</f>
        <v>0.2234955139034483</v>
      </c>
      <c r="DD163" s="36">
        <f t="shared" si="390"/>
        <v>1540.2580805827765</v>
      </c>
      <c r="DE163" s="36">
        <f t="shared" si="391"/>
        <v>2201.3471937932995</v>
      </c>
      <c r="DF163" s="36">
        <f t="shared" si="392"/>
        <v>326.06445148196235</v>
      </c>
      <c r="DG163" s="36">
        <f t="shared" si="393"/>
        <v>1.056579142408359</v>
      </c>
      <c r="DH163" s="36">
        <f t="shared" ca="1" si="394"/>
        <v>0.73111298432117777</v>
      </c>
      <c r="DI163" s="36">
        <f t="shared" si="395"/>
        <v>213.05748283204221</v>
      </c>
      <c r="DJ163" s="36">
        <f t="shared" ca="1" si="396"/>
        <v>1199.8855813664404</v>
      </c>
      <c r="DK163" s="36">
        <f t="shared" si="397"/>
        <v>0</v>
      </c>
      <c r="DL163" s="36">
        <f t="shared" si="398"/>
        <v>0</v>
      </c>
      <c r="DM163" s="36">
        <f t="shared" ca="1" si="399"/>
        <v>1199.8855813664404</v>
      </c>
      <c r="DN163" s="36">
        <f t="shared" ca="1" si="448"/>
        <v>1199.885581366445</v>
      </c>
      <c r="DO163" s="64" cm="1">
        <f t="array" ref="DO163">IFERROR(INDEX(Tbl_FwdNom,$B163,MATCH(LIDt,Tbl_FwdNom_Cols,0)),0)</f>
        <v>15.04137006</v>
      </c>
      <c r="DP163" s="64">
        <f t="shared" ca="1" si="449"/>
        <v>13.403574709999999</v>
      </c>
      <c r="DQ163" s="64">
        <f t="shared" ca="1" si="400"/>
        <v>1.0537021481302089E-2</v>
      </c>
      <c r="DR163" s="70">
        <f t="shared" ca="1" si="401"/>
        <v>0.98957284962617564</v>
      </c>
      <c r="DS163" s="70">
        <f ca="1">PRODUCT($DR$8:DR163)</f>
        <v>0.20192608255776501</v>
      </c>
      <c r="DT163" s="36">
        <f t="shared" ca="1" si="402"/>
        <v>2478.9252790343112</v>
      </c>
      <c r="DU163" s="36">
        <f t="shared" ca="1" si="403"/>
        <v>351.86021102197708</v>
      </c>
      <c r="DV163" s="36">
        <f t="shared" ca="1" si="404"/>
        <v>1.1834039425342411</v>
      </c>
      <c r="DW163" s="36">
        <f t="shared" ca="1" si="405"/>
        <v>0.74350807097997562</v>
      </c>
      <c r="DX163" s="36">
        <f t="shared" ca="1" si="406"/>
        <v>1648.1218138107592</v>
      </c>
      <c r="DY163" s="36">
        <f t="shared" ca="1" si="407"/>
        <v>17.400629173176416</v>
      </c>
      <c r="DZ163" s="36">
        <f t="shared" ca="1" si="408"/>
        <v>216.11693682511995</v>
      </c>
      <c r="EA163" s="36">
        <f t="shared" ca="1" si="409"/>
        <v>0</v>
      </c>
      <c r="EB163" s="36">
        <f t="shared" ca="1" si="410"/>
        <v>1415.7413463722714</v>
      </c>
      <c r="EC163" s="36">
        <f t="shared" ca="1" si="411"/>
        <v>0</v>
      </c>
      <c r="ED163" s="36">
        <f t="shared" ca="1" si="412"/>
        <v>0</v>
      </c>
      <c r="EE163" s="36">
        <f t="shared" ca="1" si="450"/>
        <v>0</v>
      </c>
      <c r="EF163" s="36">
        <f t="shared" ca="1" si="413"/>
        <v>1415.7413463722714</v>
      </c>
      <c r="EG163" s="64"/>
      <c r="EH163" s="64"/>
      <c r="EI163" s="64"/>
      <c r="EJ163" s="70"/>
      <c r="EK163" s="70"/>
      <c r="EL163" s="70"/>
      <c r="EM163" s="70"/>
      <c r="EN163" s="70"/>
      <c r="EO163" s="36">
        <f t="shared" ca="1" si="414"/>
        <v>14.145291454501352</v>
      </c>
      <c r="EP163" s="36">
        <f t="shared" ca="1" si="415"/>
        <v>0</v>
      </c>
      <c r="EQ163" s="36">
        <f t="shared" si="416"/>
        <v>67.46021491388403</v>
      </c>
      <c r="ER163" s="36">
        <f t="shared" si="417"/>
        <v>9.2327536098565322</v>
      </c>
      <c r="ES163" s="36">
        <f t="shared" si="418"/>
        <v>-8.4316345769838179</v>
      </c>
      <c r="ET163" s="36">
        <f t="shared" ca="1" si="419"/>
        <v>0</v>
      </c>
      <c r="EU163" s="36">
        <f t="shared" ca="1" si="451"/>
        <v>9.2327536098565322</v>
      </c>
      <c r="EV163" s="36">
        <f t="shared" si="420"/>
        <v>3.5169569137071472</v>
      </c>
      <c r="EW163" s="36">
        <f t="shared" si="421"/>
        <v>88.181821122818647</v>
      </c>
      <c r="EX163" s="36">
        <f t="shared" ca="1" si="452"/>
        <v>168.39174656026637</v>
      </c>
      <c r="EY163" s="36">
        <f t="shared" si="422"/>
        <v>0</v>
      </c>
      <c r="EZ163" s="36">
        <f t="shared" si="423"/>
        <v>0</v>
      </c>
      <c r="FA163" s="36">
        <f t="shared" si="424"/>
        <v>0</v>
      </c>
      <c r="FB163" s="36">
        <f t="shared" si="425"/>
        <v>0</v>
      </c>
      <c r="FC163" s="36">
        <f t="shared" si="453"/>
        <v>0</v>
      </c>
      <c r="FD163" s="36">
        <f t="shared" si="426"/>
        <v>0</v>
      </c>
      <c r="FE163" s="36">
        <f t="shared" si="427"/>
        <v>0</v>
      </c>
      <c r="FF163" s="36">
        <f t="shared" si="454"/>
        <v>0</v>
      </c>
      <c r="FG163" s="36">
        <f t="shared" ca="1" si="428"/>
        <v>168.39174656026637</v>
      </c>
      <c r="FH163" s="36">
        <f t="shared" ca="1" si="429"/>
        <v>2.0000975487973514</v>
      </c>
      <c r="FI163" s="36">
        <f t="shared" ca="1" si="430"/>
        <v>-2.5775732501016599</v>
      </c>
      <c r="FJ163" s="36">
        <f t="shared" ca="1" si="431"/>
        <v>187.39655215615832</v>
      </c>
      <c r="FK163" s="36">
        <f t="shared" si="432"/>
        <v>0</v>
      </c>
      <c r="FL163" s="36">
        <f t="shared" si="433"/>
        <v>0</v>
      </c>
      <c r="FM163" s="36">
        <f t="shared" ca="1" si="434"/>
        <v>0</v>
      </c>
      <c r="FN163" s="36">
        <f t="shared" ca="1" si="456"/>
        <v>187.39655215615832</v>
      </c>
    </row>
    <row r="164" spans="2:170" x14ac:dyDescent="0.25">
      <c r="B164" s="2">
        <v>156</v>
      </c>
      <c r="C164" s="2">
        <f t="shared" si="307"/>
        <v>13</v>
      </c>
      <c r="D164" s="2">
        <f t="shared" si="303"/>
        <v>180</v>
      </c>
      <c r="E164" s="2">
        <f t="shared" si="308"/>
        <v>15</v>
      </c>
      <c r="F164" s="189">
        <f t="shared" si="304"/>
        <v>50464</v>
      </c>
      <c r="G164" s="2">
        <f t="shared" si="309"/>
        <v>2</v>
      </c>
      <c r="H164" s="187">
        <f t="shared" si="311"/>
        <v>47.583333333333336</v>
      </c>
      <c r="I164" s="186">
        <f t="shared" si="310"/>
        <v>47</v>
      </c>
      <c r="J164" s="2">
        <f t="shared" si="312"/>
        <v>0</v>
      </c>
      <c r="K164" s="2">
        <f t="shared" si="313"/>
        <v>1</v>
      </c>
      <c r="L164">
        <f t="shared" si="314"/>
        <v>2</v>
      </c>
      <c r="M164" s="190">
        <f t="shared" si="435"/>
        <v>1.9110904799999999E-3</v>
      </c>
      <c r="N164">
        <f t="shared" si="315"/>
        <v>1</v>
      </c>
      <c r="O164">
        <f t="shared" si="316"/>
        <v>100</v>
      </c>
      <c r="P164" s="58">
        <f t="shared" si="317"/>
        <v>8.599907159999998E-3</v>
      </c>
      <c r="Q164" s="106">
        <f t="shared" si="318"/>
        <v>8.599907159999998E-3</v>
      </c>
      <c r="R164" s="59">
        <f t="shared" si="319"/>
        <v>8.599907159999998E-3</v>
      </c>
      <c r="S164" s="32">
        <f t="shared" si="436"/>
        <v>7.1949934864645737E-4</v>
      </c>
      <c r="T164">
        <f t="shared" si="320"/>
        <v>1</v>
      </c>
      <c r="U164" s="32">
        <f t="shared" si="437"/>
        <v>4.0184556000000005E-4</v>
      </c>
      <c r="V164">
        <f t="shared" si="321"/>
        <v>1</v>
      </c>
      <c r="W164">
        <f t="shared" si="322"/>
        <v>100</v>
      </c>
      <c r="X164" s="58">
        <f t="shared" si="323"/>
        <v>1.8083050200000002E-3</v>
      </c>
      <c r="Y164" s="58">
        <f t="shared" si="324"/>
        <v>1.8083050200000002E-3</v>
      </c>
      <c r="Z164" s="32">
        <f t="shared" si="325"/>
        <v>1.8083050200000002E-3</v>
      </c>
      <c r="AA164" s="32">
        <f t="shared" si="326"/>
        <v>1.5081712405662362E-4</v>
      </c>
      <c r="AB164" s="59">
        <f t="shared" si="327"/>
        <v>4.9056245199999996E-3</v>
      </c>
      <c r="AC164" s="59">
        <f t="shared" si="328"/>
        <v>4.9056245199999996E-3</v>
      </c>
      <c r="AD164">
        <f t="shared" si="329"/>
        <v>1</v>
      </c>
      <c r="AE164" s="59">
        <f t="shared" si="330"/>
        <v>4.9056245199999996E-3</v>
      </c>
      <c r="AF164" s="59">
        <f t="shared" si="331"/>
        <v>4.1758461800000006E-3</v>
      </c>
      <c r="AG164" s="59">
        <f t="shared" si="332"/>
        <v>4.1758461800000006E-3</v>
      </c>
      <c r="AH164">
        <f t="shared" si="333"/>
        <v>1</v>
      </c>
      <c r="AI164" s="59">
        <f t="shared" si="334"/>
        <v>4.1758461800000006E-3</v>
      </c>
      <c r="AJ164" s="59">
        <f t="shared" si="335"/>
        <v>0</v>
      </c>
      <c r="AK164" s="59">
        <f t="shared" si="336"/>
        <v>0</v>
      </c>
      <c r="AL164" s="59">
        <f t="shared" si="337"/>
        <v>0</v>
      </c>
      <c r="AM164" s="12">
        <f t="shared" si="438"/>
        <v>0.2175252681082479</v>
      </c>
      <c r="AN164" s="12">
        <f t="shared" si="439"/>
        <v>0</v>
      </c>
      <c r="AO164" s="66">
        <f t="shared" si="338"/>
        <v>1.5650928871803037E-4</v>
      </c>
      <c r="AP164" s="66">
        <f t="shared" si="339"/>
        <v>3.2806535345731935E-5</v>
      </c>
      <c r="AQ164" s="59">
        <f t="shared" si="340"/>
        <v>1.0670972889513949E-3</v>
      </c>
      <c r="AR164" s="59">
        <f t="shared" si="341"/>
        <v>9.0835205988330293E-4</v>
      </c>
      <c r="AS164" s="59">
        <f t="shared" si="342"/>
        <v>0</v>
      </c>
      <c r="AT164" s="12">
        <f t="shared" si="343"/>
        <v>0.21536050293534945</v>
      </c>
      <c r="AU164" s="59">
        <f t="shared" si="440"/>
        <v>1.6263032587282567E-18</v>
      </c>
      <c r="AV164" s="59">
        <f t="shared" si="441"/>
        <v>0</v>
      </c>
      <c r="AW164" s="70">
        <f t="shared" si="344"/>
        <v>0</v>
      </c>
      <c r="AX164" s="20">
        <f t="shared" si="345"/>
        <v>200000</v>
      </c>
      <c r="AY164" s="20">
        <f t="shared" si="346"/>
        <v>0</v>
      </c>
      <c r="AZ164" s="20">
        <f t="shared" si="347"/>
        <v>0</v>
      </c>
      <c r="BA164" s="20">
        <f t="shared" si="348"/>
        <v>200000</v>
      </c>
      <c r="BB164" s="36">
        <f t="shared" si="349"/>
        <v>1</v>
      </c>
      <c r="BC164" s="36">
        <f t="shared" si="350"/>
        <v>0</v>
      </c>
      <c r="BD164" s="80">
        <f t="shared" si="351"/>
        <v>31.301857743606075</v>
      </c>
      <c r="BE164" s="36">
        <f t="shared" si="352"/>
        <v>0</v>
      </c>
      <c r="BF164" s="36">
        <f t="shared" si="353"/>
        <v>0</v>
      </c>
      <c r="BG164" s="36">
        <f t="shared" si="354"/>
        <v>31.301857743606075</v>
      </c>
      <c r="BH164" s="36">
        <f t="shared" si="355"/>
        <v>6.5613070691463866</v>
      </c>
      <c r="BI164" s="36">
        <f t="shared" si="356"/>
        <v>0</v>
      </c>
      <c r="BJ164" s="36">
        <f t="shared" si="357"/>
        <v>0</v>
      </c>
      <c r="BK164" s="36">
        <f t="shared" si="358"/>
        <v>6.5613070691463866</v>
      </c>
      <c r="BL164" s="68">
        <f ca="1">IF(OR(AT164=0,E164&gt;ProjTerm),0,VLOOKUP(D164,'Life Events'!$AE$5:$AI$1206,5,FALSE))</f>
        <v>1.4228380962230298E-3</v>
      </c>
      <c r="BM164" s="93">
        <f t="shared" ca="1" si="359"/>
        <v>1.4228380962230298E-3</v>
      </c>
      <c r="BN164" s="93">
        <f t="shared" ca="1" si="360"/>
        <v>3.0642312799816681E-4</v>
      </c>
      <c r="BO164" s="36">
        <f t="shared" ca="1" si="361"/>
        <v>4.662453824099274E-2</v>
      </c>
      <c r="BP164" s="36">
        <f t="shared" si="362"/>
        <v>1.5828616712085838E-2</v>
      </c>
      <c r="BQ164" s="36">
        <f t="shared" si="363"/>
        <v>98.304879077884479</v>
      </c>
      <c r="BR164" s="36">
        <f t="shared" si="364"/>
        <v>154.78110000000001</v>
      </c>
      <c r="BS164" s="36">
        <f t="shared" si="365"/>
        <v>152.15737319041946</v>
      </c>
      <c r="BT164" s="36">
        <f t="shared" si="366"/>
        <v>32.768688415610391</v>
      </c>
      <c r="BU164" s="70" cm="1">
        <f t="array" ref="BU164">IF(AND(ActInt=1,$J164=0),INDEX(Tbl_FwdNom,$B164-IVP,MATCH(ValnDt,Tbl_FwdNom_Cols)),INDEX(Tbl_FwdNom,$B164,MATCH(StartDt,Tbl_FwdNom_Cols)))</f>
        <v>15.257682622000001</v>
      </c>
      <c r="BV164" s="70" cm="1">
        <f t="array" ref="BV164">INDEX(Tbl_FwdReal,$B164,MATCH(StartDt,Tbl_FwdReal_Cols))</f>
        <v>4.7857487250000004</v>
      </c>
      <c r="BW164" s="70" cm="1">
        <f t="array" ref="BW164">IF(RunType&lt;&gt;"OPN",INDEX(Tbl_FwdReal,$B164,MATCH(ValnDt,Tbl_FwdReal_Cols)),IF(AND($J164=0,ActInt=1),INDEX(Tbl_FwdReal,$B164-IVP,MATCH(ValnDt,Tbl_FwdReal_Cols)),-999))*$K164</f>
        <v>4.7857487250000004</v>
      </c>
      <c r="BX164" s="70">
        <f t="shared" si="367"/>
        <v>4.7857487250000004E-2</v>
      </c>
      <c r="BY164" s="70">
        <f t="shared" si="442"/>
        <v>9.9936623294858418E-2</v>
      </c>
      <c r="BZ164" s="64">
        <f t="shared" si="455"/>
        <v>7.9693007495944546E-3</v>
      </c>
      <c r="CA164" s="70" cm="1">
        <f t="array" ref="CA164">IF($J164=1,CA163*(1+INDEX(Tbl_CPI,$B164,MATCH(IF(RunType="OPN",StartDt,ValnDt),Tbl_CPI_Cols))),0)</f>
        <v>0</v>
      </c>
      <c r="CB164" s="70">
        <f t="shared" si="443"/>
        <v>2.3934388691685249</v>
      </c>
      <c r="CC164" s="70">
        <f t="shared" si="444"/>
        <v>2.3934388691685249</v>
      </c>
      <c r="CD164" s="36">
        <f t="shared" si="368"/>
        <v>13.246052434466455</v>
      </c>
      <c r="CE164" s="36">
        <f t="shared" si="369"/>
        <v>1.5748288125208412</v>
      </c>
      <c r="CF164" s="36">
        <f t="shared" si="370"/>
        <v>0</v>
      </c>
      <c r="CG164" s="36">
        <f t="shared" si="371"/>
        <v>3.2239161668514154</v>
      </c>
      <c r="CH164" s="36">
        <f t="shared" si="372"/>
        <v>2.8813511071832254</v>
      </c>
      <c r="CI164" s="36">
        <f t="shared" si="373"/>
        <v>0</v>
      </c>
      <c r="CJ164" s="36">
        <f t="shared" si="374"/>
        <v>0</v>
      </c>
      <c r="CK164" s="36">
        <f t="shared" si="375"/>
        <v>0</v>
      </c>
      <c r="CL164" s="36">
        <f t="shared" si="376"/>
        <v>0.34256505966818968</v>
      </c>
      <c r="CM164" s="36">
        <f t="shared" si="377"/>
        <v>3.2239161668514154</v>
      </c>
      <c r="CN164" s="36">
        <f t="shared" ca="1" si="378"/>
        <v>5.1252723186709765</v>
      </c>
      <c r="CO164" s="20">
        <f t="shared" si="379"/>
        <v>120000</v>
      </c>
      <c r="CP164" s="20">
        <f t="shared" si="380"/>
        <v>2</v>
      </c>
      <c r="CQ164" s="64">
        <f t="shared" si="381"/>
        <v>2.6241614699999997E-3</v>
      </c>
      <c r="CR164" s="64">
        <f t="shared" si="382"/>
        <v>1.1808726614999997E-2</v>
      </c>
      <c r="CS164" s="36">
        <f t="shared" si="383"/>
        <v>25.827048629945605</v>
      </c>
      <c r="CT164" s="36">
        <f t="shared" si="384"/>
        <v>18.781114646163644</v>
      </c>
      <c r="CU164" s="36">
        <f t="shared" si="385"/>
        <v>3.9367842414878322</v>
      </c>
      <c r="CV164" s="36">
        <f t="shared" si="445"/>
        <v>22.717898887651476</v>
      </c>
      <c r="CW164" s="36">
        <f t="shared" si="386"/>
        <v>0</v>
      </c>
      <c r="CX164" s="36">
        <f t="shared" si="387"/>
        <v>0</v>
      </c>
      <c r="CY164" s="36">
        <f t="shared" si="388"/>
        <v>0</v>
      </c>
      <c r="CZ164" s="36">
        <f t="shared" si="446"/>
        <v>0</v>
      </c>
      <c r="DA164" s="64">
        <f t="shared" si="389"/>
        <v>1.1903637206763129E-2</v>
      </c>
      <c r="DB164" s="70">
        <f t="shared" si="447"/>
        <v>0.98823639250905193</v>
      </c>
      <c r="DC164" s="70">
        <f>PRODUCT($DB$8:DB164)</f>
        <v>0.22086640040190039</v>
      </c>
      <c r="DD164" s="36">
        <f t="shared" si="390"/>
        <v>1525.8240655632089</v>
      </c>
      <c r="DE164" s="36">
        <f t="shared" si="391"/>
        <v>2196.2493744107351</v>
      </c>
      <c r="DF164" s="36">
        <f t="shared" si="392"/>
        <v>323.38449734927946</v>
      </c>
      <c r="DG164" s="36">
        <f t="shared" si="393"/>
        <v>1.0533276604877353</v>
      </c>
      <c r="DH164" s="36">
        <f t="shared" ca="1" si="394"/>
        <v>0.69319134980269825</v>
      </c>
      <c r="DI164" s="36">
        <f t="shared" si="395"/>
        <v>212.33134931657438</v>
      </c>
      <c r="DJ164" s="36">
        <f t="shared" ca="1" si="396"/>
        <v>1205.7810192026952</v>
      </c>
      <c r="DK164" s="36">
        <f t="shared" si="397"/>
        <v>0</v>
      </c>
      <c r="DL164" s="36">
        <f t="shared" si="398"/>
        <v>0</v>
      </c>
      <c r="DM164" s="36">
        <f t="shared" ca="1" si="399"/>
        <v>1205.7810192026952</v>
      </c>
      <c r="DN164" s="36">
        <f t="shared" ca="1" si="448"/>
        <v>1205.7810192026993</v>
      </c>
      <c r="DO164" s="64" cm="1">
        <f t="array" ref="DO164">IFERROR(INDEX(Tbl_FwdNom,$B164,MATCH(LIDt,Tbl_FwdNom_Cols,0)),0)</f>
        <v>15.087179649999999</v>
      </c>
      <c r="DP164" s="64">
        <f t="shared" ca="1" si="449"/>
        <v>13.41736511</v>
      </c>
      <c r="DQ164" s="64">
        <f t="shared" ca="1" si="400"/>
        <v>1.0547261409161512E-2</v>
      </c>
      <c r="DR164" s="70">
        <f t="shared" ca="1" si="401"/>
        <v>0.98956282223311964</v>
      </c>
      <c r="DS164" s="70">
        <f ca="1">PRODUCT($DR$8:DR164)</f>
        <v>0.19981854413833985</v>
      </c>
      <c r="DT164" s="36">
        <f t="shared" ca="1" si="402"/>
        <v>2473.7692942224589</v>
      </c>
      <c r="DU164" s="36">
        <f t="shared" ca="1" si="403"/>
        <v>349.01006557796222</v>
      </c>
      <c r="DV164" s="36">
        <f t="shared" ca="1" si="404"/>
        <v>1.1800569965566963</v>
      </c>
      <c r="DW164" s="36">
        <f t="shared" ca="1" si="405"/>
        <v>0.70472550672343004</v>
      </c>
      <c r="DX164" s="36">
        <f t="shared" ca="1" si="406"/>
        <v>1632.7362969995525</v>
      </c>
      <c r="DY164" s="36">
        <f t="shared" ca="1" si="407"/>
        <v>17.237979974847637</v>
      </c>
      <c r="DZ164" s="36">
        <f t="shared" ca="1" si="408"/>
        <v>215.48463718223945</v>
      </c>
      <c r="EA164" s="36">
        <f t="shared" ca="1" si="409"/>
        <v>0</v>
      </c>
      <c r="EB164" s="36">
        <f t="shared" ca="1" si="410"/>
        <v>1422.2903484681219</v>
      </c>
      <c r="EC164" s="36">
        <f t="shared" ca="1" si="411"/>
        <v>0</v>
      </c>
      <c r="ED164" s="36">
        <f t="shared" ca="1" si="412"/>
        <v>0</v>
      </c>
      <c r="EE164" s="36">
        <f t="shared" ca="1" si="450"/>
        <v>0</v>
      </c>
      <c r="EF164" s="36">
        <f t="shared" ca="1" si="413"/>
        <v>1422.2903484681219</v>
      </c>
      <c r="EG164" s="64"/>
      <c r="EH164" s="64"/>
      <c r="EI164" s="64"/>
      <c r="EJ164" s="70"/>
      <c r="EK164" s="70"/>
      <c r="EL164" s="70"/>
      <c r="EM164" s="70"/>
      <c r="EN164" s="70"/>
      <c r="EO164" s="36">
        <f t="shared" ca="1" si="414"/>
        <v>14.24462632177695</v>
      </c>
      <c r="EP164" s="36">
        <f t="shared" ca="1" si="415"/>
        <v>0</v>
      </c>
      <c r="EQ164" s="36">
        <f t="shared" si="416"/>
        <v>67.252615066082853</v>
      </c>
      <c r="ER164" s="36">
        <f t="shared" si="417"/>
        <v>9.1462319379648882</v>
      </c>
      <c r="ES164" s="36">
        <f t="shared" si="418"/>
        <v>-8.3526203249841515</v>
      </c>
      <c r="ET164" s="36">
        <f t="shared" ca="1" si="419"/>
        <v>0</v>
      </c>
      <c r="EU164" s="36">
        <f t="shared" ca="1" si="451"/>
        <v>9.1462319379648882</v>
      </c>
      <c r="EV164" s="36">
        <f t="shared" si="420"/>
        <v>3.5049705696766384</v>
      </c>
      <c r="EW164" s="36">
        <f t="shared" si="421"/>
        <v>87.910453285237679</v>
      </c>
      <c r="EX164" s="36">
        <f t="shared" ca="1" si="452"/>
        <v>167.81427085896206</v>
      </c>
      <c r="EY164" s="36">
        <f t="shared" si="422"/>
        <v>0</v>
      </c>
      <c r="EZ164" s="36">
        <f t="shared" si="423"/>
        <v>0</v>
      </c>
      <c r="FA164" s="36">
        <f t="shared" si="424"/>
        <v>0</v>
      </c>
      <c r="FB164" s="36">
        <f t="shared" si="425"/>
        <v>0</v>
      </c>
      <c r="FC164" s="36">
        <f t="shared" si="453"/>
        <v>0</v>
      </c>
      <c r="FD164" s="36">
        <f t="shared" si="426"/>
        <v>0</v>
      </c>
      <c r="FE164" s="36">
        <f t="shared" si="427"/>
        <v>0</v>
      </c>
      <c r="FF164" s="36">
        <f t="shared" si="454"/>
        <v>0</v>
      </c>
      <c r="FG164" s="36">
        <f t="shared" ca="1" si="428"/>
        <v>167.81427085896206</v>
      </c>
      <c r="FH164" s="36">
        <f t="shared" ca="1" si="429"/>
        <v>1.9976001984225664</v>
      </c>
      <c r="FI164" s="36">
        <f t="shared" ca="1" si="430"/>
        <v>-2.5553668881087566</v>
      </c>
      <c r="FJ164" s="36">
        <f t="shared" ca="1" si="431"/>
        <v>186.81770569081615</v>
      </c>
      <c r="FK164" s="36">
        <f t="shared" si="432"/>
        <v>0</v>
      </c>
      <c r="FL164" s="36">
        <f t="shared" si="433"/>
        <v>0</v>
      </c>
      <c r="FM164" s="36">
        <f t="shared" ca="1" si="434"/>
        <v>0</v>
      </c>
      <c r="FN164" s="36">
        <f t="shared" ca="1" si="456"/>
        <v>186.81770569081615</v>
      </c>
    </row>
    <row r="165" spans="2:170" x14ac:dyDescent="0.25">
      <c r="B165" s="2">
        <v>157</v>
      </c>
      <c r="C165" s="2">
        <f t="shared" si="307"/>
        <v>14</v>
      </c>
      <c r="D165" s="2">
        <f t="shared" si="303"/>
        <v>181</v>
      </c>
      <c r="E165" s="2">
        <f t="shared" si="308"/>
        <v>16</v>
      </c>
      <c r="F165" s="189">
        <f t="shared" si="304"/>
        <v>50495</v>
      </c>
      <c r="G165" s="2">
        <f t="shared" si="309"/>
        <v>3</v>
      </c>
      <c r="H165" s="187">
        <f t="shared" si="311"/>
        <v>47.666666666666671</v>
      </c>
      <c r="I165" s="186">
        <f t="shared" si="310"/>
        <v>47</v>
      </c>
      <c r="J165" s="2">
        <f t="shared" si="312"/>
        <v>0</v>
      </c>
      <c r="K165" s="2">
        <f t="shared" si="313"/>
        <v>1</v>
      </c>
      <c r="L165">
        <f t="shared" si="314"/>
        <v>2</v>
      </c>
      <c r="M165" s="190">
        <f t="shared" si="435"/>
        <v>1.9110904799999999E-3</v>
      </c>
      <c r="N165">
        <f t="shared" si="315"/>
        <v>1</v>
      </c>
      <c r="O165">
        <f t="shared" si="316"/>
        <v>100</v>
      </c>
      <c r="P165" s="58">
        <f t="shared" si="317"/>
        <v>8.599907159999998E-3</v>
      </c>
      <c r="Q165" s="106">
        <f t="shared" si="318"/>
        <v>8.599907159999998E-3</v>
      </c>
      <c r="R165" s="59">
        <f t="shared" si="319"/>
        <v>8.599907159999998E-3</v>
      </c>
      <c r="S165" s="32">
        <f t="shared" si="436"/>
        <v>7.1949934864645737E-4</v>
      </c>
      <c r="T165">
        <f t="shared" si="320"/>
        <v>1</v>
      </c>
      <c r="U165" s="32">
        <f t="shared" si="437"/>
        <v>4.0184556000000005E-4</v>
      </c>
      <c r="V165">
        <f t="shared" si="321"/>
        <v>1</v>
      </c>
      <c r="W165">
        <f t="shared" si="322"/>
        <v>100</v>
      </c>
      <c r="X165" s="58">
        <f t="shared" si="323"/>
        <v>1.8083050200000002E-3</v>
      </c>
      <c r="Y165" s="58">
        <f t="shared" si="324"/>
        <v>1.8083050200000002E-3</v>
      </c>
      <c r="Z165" s="32">
        <f t="shared" si="325"/>
        <v>1.8083050200000002E-3</v>
      </c>
      <c r="AA165" s="32">
        <f t="shared" si="326"/>
        <v>1.5081712405662362E-4</v>
      </c>
      <c r="AB165" s="59">
        <f t="shared" si="327"/>
        <v>4.9056245199999996E-3</v>
      </c>
      <c r="AC165" s="59">
        <f t="shared" si="328"/>
        <v>4.9056245199999996E-3</v>
      </c>
      <c r="AD165">
        <f t="shared" si="329"/>
        <v>1</v>
      </c>
      <c r="AE165" s="59">
        <f t="shared" si="330"/>
        <v>4.9056245199999996E-3</v>
      </c>
      <c r="AF165" s="59">
        <f t="shared" si="331"/>
        <v>4.1758461800000006E-3</v>
      </c>
      <c r="AG165" s="59">
        <f t="shared" si="332"/>
        <v>4.1758461800000006E-3</v>
      </c>
      <c r="AH165">
        <f t="shared" si="333"/>
        <v>1</v>
      </c>
      <c r="AI165" s="59">
        <f t="shared" si="334"/>
        <v>4.1758461800000006E-3</v>
      </c>
      <c r="AJ165" s="59">
        <f t="shared" si="335"/>
        <v>0</v>
      </c>
      <c r="AK165" s="59">
        <f t="shared" si="336"/>
        <v>0</v>
      </c>
      <c r="AL165" s="59">
        <f t="shared" si="337"/>
        <v>0</v>
      </c>
      <c r="AM165" s="12">
        <f t="shared" si="438"/>
        <v>0.21536050293534945</v>
      </c>
      <c r="AN165" s="12">
        <f t="shared" si="439"/>
        <v>0</v>
      </c>
      <c r="AO165" s="66">
        <f t="shared" si="338"/>
        <v>1.5495174158615741E-4</v>
      </c>
      <c r="AP165" s="66">
        <f t="shared" si="339"/>
        <v>3.2480051688097454E-5</v>
      </c>
      <c r="AQ165" s="59">
        <f t="shared" si="340"/>
        <v>1.0564777638391821E-3</v>
      </c>
      <c r="AR165" s="59">
        <f t="shared" si="341"/>
        <v>8.9931233350545794E-4</v>
      </c>
      <c r="AS165" s="59">
        <f t="shared" si="342"/>
        <v>0</v>
      </c>
      <c r="AT165" s="12">
        <f t="shared" si="343"/>
        <v>0.21321728104473053</v>
      </c>
      <c r="AU165" s="59">
        <f t="shared" si="440"/>
        <v>0</v>
      </c>
      <c r="AV165" s="59">
        <f t="shared" si="441"/>
        <v>-1.7672495411513722E-17</v>
      </c>
      <c r="AW165" s="70">
        <f t="shared" si="344"/>
        <v>0</v>
      </c>
      <c r="AX165" s="20">
        <f t="shared" si="345"/>
        <v>200000</v>
      </c>
      <c r="AY165" s="20">
        <f t="shared" si="346"/>
        <v>0</v>
      </c>
      <c r="AZ165" s="20">
        <f t="shared" si="347"/>
        <v>0</v>
      </c>
      <c r="BA165" s="20">
        <f t="shared" si="348"/>
        <v>200000</v>
      </c>
      <c r="BB165" s="36">
        <f t="shared" si="349"/>
        <v>1</v>
      </c>
      <c r="BC165" s="36">
        <f t="shared" si="350"/>
        <v>0</v>
      </c>
      <c r="BD165" s="80">
        <f t="shared" si="351"/>
        <v>30.990348317231483</v>
      </c>
      <c r="BE165" s="36">
        <f t="shared" si="352"/>
        <v>0</v>
      </c>
      <c r="BF165" s="36">
        <f t="shared" si="353"/>
        <v>0</v>
      </c>
      <c r="BG165" s="36">
        <f t="shared" si="354"/>
        <v>30.990348317231483</v>
      </c>
      <c r="BH165" s="36">
        <f t="shared" si="355"/>
        <v>6.4960103376194906</v>
      </c>
      <c r="BI165" s="36">
        <f t="shared" si="356"/>
        <v>0</v>
      </c>
      <c r="BJ165" s="36">
        <f t="shared" si="357"/>
        <v>0</v>
      </c>
      <c r="BK165" s="36">
        <f t="shared" si="358"/>
        <v>6.4960103376194906</v>
      </c>
      <c r="BL165" s="68">
        <f ca="1">IF(OR(AT165=0,E165&gt;ProjTerm),0,VLOOKUP(D165,'Life Events'!$AE$5:$AI$1206,5,FALSE))</f>
        <v>1.4228380962230307E-3</v>
      </c>
      <c r="BM165" s="93">
        <f t="shared" ca="1" si="359"/>
        <v>1.4228380962230307E-3</v>
      </c>
      <c r="BN165" s="93">
        <f t="shared" ca="1" si="360"/>
        <v>3.0337367024353527E-4</v>
      </c>
      <c r="BO165" s="36">
        <f t="shared" ca="1" si="361"/>
        <v>4.6160540759392847E-2</v>
      </c>
      <c r="BP165" s="36">
        <f t="shared" si="362"/>
        <v>1.5671093687328871E-2</v>
      </c>
      <c r="BQ165" s="36">
        <f t="shared" si="363"/>
        <v>98.304879077884479</v>
      </c>
      <c r="BR165" s="36">
        <f t="shared" si="364"/>
        <v>154.78110000000001</v>
      </c>
      <c r="BS165" s="36">
        <f t="shared" si="365"/>
        <v>152.15737319041946</v>
      </c>
      <c r="BT165" s="36">
        <f t="shared" si="366"/>
        <v>32.442581402569616</v>
      </c>
      <c r="BU165" s="70" cm="1">
        <f t="array" ref="BU165">IF(AND(ActInt=1,$J165=0),INDEX(Tbl_FwdNom,$B165-IVP,MATCH(ValnDt,Tbl_FwdNom_Cols)),INDEX(Tbl_FwdNom,$B165,MATCH(StartDt,Tbl_FwdNom_Cols)))</f>
        <v>15.295698464000001</v>
      </c>
      <c r="BV165" s="70" cm="1">
        <f t="array" ref="BV165">INDEX(Tbl_FwdReal,$B165,MATCH(StartDt,Tbl_FwdReal_Cols))</f>
        <v>4.7420657869999996</v>
      </c>
      <c r="BW165" s="70" cm="1">
        <f t="array" ref="BW165">IF(RunType&lt;&gt;"OPN",INDEX(Tbl_FwdReal,$B165,MATCH(ValnDt,Tbl_FwdReal_Cols)),IF(AND($J165=0,ActInt=1),INDEX(Tbl_FwdReal,$B165-IVP,MATCH(ValnDt,Tbl_FwdReal_Cols)),-999))*$K165</f>
        <v>4.7420657869999996</v>
      </c>
      <c r="BX165" s="70">
        <f t="shared" si="367"/>
        <v>4.7420657869999994E-2</v>
      </c>
      <c r="BY165" s="70">
        <f t="shared" si="442"/>
        <v>0.10075830181220136</v>
      </c>
      <c r="BZ165" s="64">
        <f t="shared" si="455"/>
        <v>8.0320273395673158E-3</v>
      </c>
      <c r="CA165" s="70" cm="1">
        <f t="array" ref="CA165">IF($J165=1,CA164*(1+INDEX(Tbl_CPI,$B165,MATCH(IF(RunType="OPN",StartDt,ValnDt),Tbl_CPI_Cols))),0)</f>
        <v>0</v>
      </c>
      <c r="CB165" s="70">
        <f t="shared" si="443"/>
        <v>2.4126630356012697</v>
      </c>
      <c r="CC165" s="70">
        <f t="shared" si="444"/>
        <v>2.3934388691685249</v>
      </c>
      <c r="CD165" s="36">
        <f t="shared" si="368"/>
        <v>14.296048120156838</v>
      </c>
      <c r="CE165" s="36">
        <f t="shared" si="369"/>
        <v>1.5748288125208412</v>
      </c>
      <c r="CF165" s="36">
        <f t="shared" si="370"/>
        <v>0</v>
      </c>
      <c r="CG165" s="36">
        <f t="shared" si="371"/>
        <v>3.4179600382465014</v>
      </c>
      <c r="CH165" s="36">
        <f t="shared" si="372"/>
        <v>3.0788041131449337</v>
      </c>
      <c r="CI165" s="36">
        <f t="shared" si="373"/>
        <v>0</v>
      </c>
      <c r="CJ165" s="36">
        <f t="shared" si="374"/>
        <v>0</v>
      </c>
      <c r="CK165" s="36">
        <f t="shared" si="375"/>
        <v>0</v>
      </c>
      <c r="CL165" s="36">
        <f t="shared" si="376"/>
        <v>0.3391559251015675</v>
      </c>
      <c r="CM165" s="36">
        <f t="shared" si="377"/>
        <v>3.4179600382465014</v>
      </c>
      <c r="CN165" s="36">
        <f t="shared" ca="1" si="378"/>
        <v>5.0742666993534211</v>
      </c>
      <c r="CO165" s="20">
        <f t="shared" si="379"/>
        <v>120000</v>
      </c>
      <c r="CP165" s="20">
        <f t="shared" si="380"/>
        <v>2</v>
      </c>
      <c r="CQ165" s="64">
        <f t="shared" si="381"/>
        <v>2.6241614699999997E-3</v>
      </c>
      <c r="CR165" s="64">
        <f t="shared" si="382"/>
        <v>1.1808726614999997E-2</v>
      </c>
      <c r="CS165" s="36">
        <f t="shared" si="383"/>
        <v>25.570023338681334</v>
      </c>
      <c r="CT165" s="36">
        <f t="shared" si="384"/>
        <v>18.594208990338888</v>
      </c>
      <c r="CU165" s="36">
        <f t="shared" si="385"/>
        <v>3.8976062025716947</v>
      </c>
      <c r="CV165" s="36">
        <f t="shared" si="445"/>
        <v>22.491815192910583</v>
      </c>
      <c r="CW165" s="36">
        <f t="shared" si="386"/>
        <v>0</v>
      </c>
      <c r="CX165" s="36">
        <f t="shared" si="387"/>
        <v>0</v>
      </c>
      <c r="CY165" s="36">
        <f t="shared" si="388"/>
        <v>0</v>
      </c>
      <c r="CZ165" s="36">
        <f t="shared" si="446"/>
        <v>0</v>
      </c>
      <c r="DA165" s="64">
        <f t="shared" si="389"/>
        <v>1.1931446310776028E-2</v>
      </c>
      <c r="DB165" s="70">
        <f t="shared" si="447"/>
        <v>0.98820923457386878</v>
      </c>
      <c r="DC165" s="70">
        <f>PRODUCT($DB$8:DB165)</f>
        <v>0.21826221648424762</v>
      </c>
      <c r="DD165" s="36">
        <f t="shared" si="390"/>
        <v>1511.5867720785966</v>
      </c>
      <c r="DE165" s="36">
        <f t="shared" si="391"/>
        <v>2191.4634575893606</v>
      </c>
      <c r="DF165" s="36">
        <f t="shared" si="392"/>
        <v>320.7469317795202</v>
      </c>
      <c r="DG165" s="36">
        <f t="shared" si="393"/>
        <v>1.0502242892291713</v>
      </c>
      <c r="DH165" s="36">
        <f t="shared" ca="1" si="394"/>
        <v>0.65530158441657071</v>
      </c>
      <c r="DI165" s="36">
        <f t="shared" si="395"/>
        <v>211.40602816610451</v>
      </c>
      <c r="DJ165" s="36">
        <f t="shared" ca="1" si="396"/>
        <v>1211.6347227515762</v>
      </c>
      <c r="DK165" s="36">
        <f t="shared" si="397"/>
        <v>0</v>
      </c>
      <c r="DL165" s="36">
        <f t="shared" si="398"/>
        <v>0</v>
      </c>
      <c r="DM165" s="36">
        <f t="shared" ca="1" si="399"/>
        <v>1211.6347227515762</v>
      </c>
      <c r="DN165" s="36">
        <f t="shared" ca="1" si="448"/>
        <v>1211.6347227515803</v>
      </c>
      <c r="DO165" s="64" cm="1">
        <f t="array" ref="DO165">IFERROR(INDEX(Tbl_FwdNom,$B165,MATCH(LIDt,Tbl_FwdNom_Cols,0)),0)</f>
        <v>7.4427852740000002</v>
      </c>
      <c r="DP165" s="64">
        <f t="shared" ca="1" si="449"/>
        <v>13.432123689999999</v>
      </c>
      <c r="DQ165" s="64">
        <f t="shared" ca="1" si="400"/>
        <v>1.055821898545295E-2</v>
      </c>
      <c r="DR165" s="70">
        <f t="shared" ca="1" si="401"/>
        <v>0.98955209231185826</v>
      </c>
      <c r="DS165" s="70">
        <f ca="1">PRODUCT($DR$8:DR165)</f>
        <v>0.19773085843480359</v>
      </c>
      <c r="DT165" s="36">
        <f t="shared" ca="1" si="402"/>
        <v>2468.8975438331177</v>
      </c>
      <c r="DU165" s="36">
        <f t="shared" ca="1" si="403"/>
        <v>346.19897994084215</v>
      </c>
      <c r="DV165" s="36">
        <f t="shared" ca="1" si="404"/>
        <v>1.176845203054329</v>
      </c>
      <c r="DW165" s="36">
        <f t="shared" ca="1" si="405"/>
        <v>0.6660056121886575</v>
      </c>
      <c r="DX165" s="36">
        <f t="shared" ca="1" si="406"/>
        <v>1617.5325029662017</v>
      </c>
      <c r="DY165" s="36">
        <f t="shared" ca="1" si="407"/>
        <v>17.077245534659927</v>
      </c>
      <c r="DZ165" s="36">
        <f t="shared" ca="1" si="408"/>
        <v>214.64846036842559</v>
      </c>
      <c r="EA165" s="36">
        <f t="shared" ca="1" si="409"/>
        <v>0</v>
      </c>
      <c r="EB165" s="36">
        <f t="shared" ca="1" si="410"/>
        <v>1428.7788871199775</v>
      </c>
      <c r="EC165" s="36">
        <f t="shared" ca="1" si="411"/>
        <v>0</v>
      </c>
      <c r="ED165" s="36">
        <f t="shared" ca="1" si="412"/>
        <v>0</v>
      </c>
      <c r="EE165" s="36">
        <f t="shared" ca="1" si="450"/>
        <v>0</v>
      </c>
      <c r="EF165" s="36">
        <f t="shared" ca="1" si="413"/>
        <v>1428.7788871199775</v>
      </c>
      <c r="EG165" s="64"/>
      <c r="EH165" s="64"/>
      <c r="EI165" s="64"/>
      <c r="EJ165" s="70"/>
      <c r="EK165" s="70"/>
      <c r="EL165" s="70"/>
      <c r="EM165" s="70"/>
      <c r="EN165" s="70"/>
      <c r="EO165" s="36">
        <f t="shared" ca="1" si="414"/>
        <v>14.345930286481041</v>
      </c>
      <c r="EP165" s="36">
        <f t="shared" ca="1" si="415"/>
        <v>0</v>
      </c>
      <c r="EQ165" s="36">
        <f t="shared" si="416"/>
        <v>67.054471752764073</v>
      </c>
      <c r="ER165" s="36">
        <f t="shared" si="417"/>
        <v>9.0608894720030104</v>
      </c>
      <c r="ES165" s="36">
        <f t="shared" si="418"/>
        <v>-8.2746829601094909</v>
      </c>
      <c r="ET165" s="36">
        <f t="shared" ca="1" si="419"/>
        <v>0</v>
      </c>
      <c r="EU165" s="36">
        <f t="shared" ca="1" si="451"/>
        <v>9.0608894720030104</v>
      </c>
      <c r="EV165" s="36">
        <f t="shared" si="420"/>
        <v>3.4896962194201406</v>
      </c>
      <c r="EW165" s="36">
        <f t="shared" si="421"/>
        <v>87.651446725088647</v>
      </c>
      <c r="EX165" s="36">
        <f t="shared" ca="1" si="452"/>
        <v>167.25650416927587</v>
      </c>
      <c r="EY165" s="36">
        <f t="shared" si="422"/>
        <v>0</v>
      </c>
      <c r="EZ165" s="36">
        <f t="shared" si="423"/>
        <v>0</v>
      </c>
      <c r="FA165" s="36">
        <f t="shared" si="424"/>
        <v>0</v>
      </c>
      <c r="FB165" s="36">
        <f t="shared" si="425"/>
        <v>0</v>
      </c>
      <c r="FC165" s="36">
        <f t="shared" si="453"/>
        <v>0</v>
      </c>
      <c r="FD165" s="36">
        <f t="shared" si="426"/>
        <v>0</v>
      </c>
      <c r="FE165" s="36">
        <f t="shared" si="427"/>
        <v>0</v>
      </c>
      <c r="FF165" s="36">
        <f t="shared" si="454"/>
        <v>0</v>
      </c>
      <c r="FG165" s="36">
        <f t="shared" ca="1" si="428"/>
        <v>167.25650416927587</v>
      </c>
      <c r="FH165" s="36">
        <f t="shared" ca="1" si="429"/>
        <v>1.995611999623802</v>
      </c>
      <c r="FI165" s="36">
        <f t="shared" ca="1" si="430"/>
        <v>-2.5297556849459086</v>
      </c>
      <c r="FJ165" s="36">
        <f t="shared" ca="1" si="431"/>
        <v>186.26041225291377</v>
      </c>
      <c r="FK165" s="36">
        <f t="shared" si="432"/>
        <v>0</v>
      </c>
      <c r="FL165" s="36">
        <f t="shared" si="433"/>
        <v>0</v>
      </c>
      <c r="FM165" s="36">
        <f t="shared" ca="1" si="434"/>
        <v>0</v>
      </c>
      <c r="FN165" s="36">
        <f t="shared" ca="1" si="456"/>
        <v>186.26041225291377</v>
      </c>
    </row>
    <row r="166" spans="2:170" x14ac:dyDescent="0.25">
      <c r="B166" s="2">
        <v>158</v>
      </c>
      <c r="C166" s="2">
        <f t="shared" si="307"/>
        <v>14</v>
      </c>
      <c r="D166" s="2">
        <f t="shared" si="303"/>
        <v>182</v>
      </c>
      <c r="E166" s="2">
        <f t="shared" si="308"/>
        <v>16</v>
      </c>
      <c r="F166" s="189">
        <f t="shared" si="304"/>
        <v>50525</v>
      </c>
      <c r="G166" s="2">
        <f t="shared" si="309"/>
        <v>4</v>
      </c>
      <c r="H166" s="187">
        <f t="shared" si="311"/>
        <v>47.75</v>
      </c>
      <c r="I166" s="186">
        <f t="shared" si="310"/>
        <v>47</v>
      </c>
      <c r="J166" s="2">
        <f t="shared" si="312"/>
        <v>0</v>
      </c>
      <c r="K166" s="2">
        <f t="shared" si="313"/>
        <v>1</v>
      </c>
      <c r="L166">
        <f t="shared" si="314"/>
        <v>2</v>
      </c>
      <c r="M166" s="190">
        <f t="shared" si="435"/>
        <v>1.9110904799999999E-3</v>
      </c>
      <c r="N166">
        <f t="shared" si="315"/>
        <v>1</v>
      </c>
      <c r="O166">
        <f t="shared" si="316"/>
        <v>100</v>
      </c>
      <c r="P166" s="58">
        <f t="shared" si="317"/>
        <v>8.599907159999998E-3</v>
      </c>
      <c r="Q166" s="106">
        <f t="shared" si="318"/>
        <v>8.599907159999998E-3</v>
      </c>
      <c r="R166" s="59">
        <f t="shared" si="319"/>
        <v>8.599907159999998E-3</v>
      </c>
      <c r="S166" s="32">
        <f t="shared" si="436"/>
        <v>7.1949934864645737E-4</v>
      </c>
      <c r="T166">
        <f t="shared" si="320"/>
        <v>1</v>
      </c>
      <c r="U166" s="32">
        <f t="shared" si="437"/>
        <v>4.0184556000000005E-4</v>
      </c>
      <c r="V166">
        <f t="shared" si="321"/>
        <v>1</v>
      </c>
      <c r="W166">
        <f t="shared" si="322"/>
        <v>100</v>
      </c>
      <c r="X166" s="58">
        <f t="shared" si="323"/>
        <v>1.8083050200000002E-3</v>
      </c>
      <c r="Y166" s="58">
        <f t="shared" si="324"/>
        <v>1.8083050200000002E-3</v>
      </c>
      <c r="Z166" s="32">
        <f t="shared" si="325"/>
        <v>1.8083050200000002E-3</v>
      </c>
      <c r="AA166" s="32">
        <f t="shared" si="326"/>
        <v>1.5081712405662362E-4</v>
      </c>
      <c r="AB166" s="59">
        <f t="shared" si="327"/>
        <v>4.9056245199999996E-3</v>
      </c>
      <c r="AC166" s="59">
        <f t="shared" si="328"/>
        <v>4.9056245199999996E-3</v>
      </c>
      <c r="AD166">
        <f t="shared" si="329"/>
        <v>1</v>
      </c>
      <c r="AE166" s="59">
        <f t="shared" si="330"/>
        <v>4.9056245199999996E-3</v>
      </c>
      <c r="AF166" s="59">
        <f t="shared" si="331"/>
        <v>4.1758461800000006E-3</v>
      </c>
      <c r="AG166" s="59">
        <f t="shared" si="332"/>
        <v>4.1758461800000006E-3</v>
      </c>
      <c r="AH166">
        <f t="shared" si="333"/>
        <v>1</v>
      </c>
      <c r="AI166" s="59">
        <f t="shared" si="334"/>
        <v>4.1758461800000006E-3</v>
      </c>
      <c r="AJ166" s="59">
        <f t="shared" si="335"/>
        <v>0</v>
      </c>
      <c r="AK166" s="59">
        <f t="shared" si="336"/>
        <v>0</v>
      </c>
      <c r="AL166" s="59">
        <f t="shared" si="337"/>
        <v>0</v>
      </c>
      <c r="AM166" s="12">
        <f t="shared" si="438"/>
        <v>0.21321728104473053</v>
      </c>
      <c r="AN166" s="12">
        <f t="shared" si="439"/>
        <v>0</v>
      </c>
      <c r="AO166" s="66">
        <f t="shared" si="338"/>
        <v>1.5340969483185226E-4</v>
      </c>
      <c r="AP166" s="66">
        <f t="shared" si="339"/>
        <v>3.2156817126339108E-5</v>
      </c>
      <c r="AQ166" s="59">
        <f t="shared" si="340"/>
        <v>1.0459639219807613E-3</v>
      </c>
      <c r="AR166" s="59">
        <f t="shared" si="341"/>
        <v>8.9036256856062448E-4</v>
      </c>
      <c r="AS166" s="59">
        <f t="shared" si="342"/>
        <v>0</v>
      </c>
      <c r="AT166" s="12">
        <f t="shared" si="343"/>
        <v>0.21109538804223096</v>
      </c>
      <c r="AU166" s="59">
        <f t="shared" si="440"/>
        <v>7.4809949901499806E-18</v>
      </c>
      <c r="AV166" s="59">
        <f t="shared" si="441"/>
        <v>0</v>
      </c>
      <c r="AW166" s="70">
        <f t="shared" si="344"/>
        <v>0</v>
      </c>
      <c r="AX166" s="20">
        <f t="shared" si="345"/>
        <v>200000</v>
      </c>
      <c r="AY166" s="20">
        <f t="shared" si="346"/>
        <v>0</v>
      </c>
      <c r="AZ166" s="20">
        <f t="shared" si="347"/>
        <v>0</v>
      </c>
      <c r="BA166" s="20">
        <f t="shared" si="348"/>
        <v>200000</v>
      </c>
      <c r="BB166" s="36">
        <f t="shared" si="349"/>
        <v>1</v>
      </c>
      <c r="BC166" s="36">
        <f t="shared" si="350"/>
        <v>0</v>
      </c>
      <c r="BD166" s="80">
        <f t="shared" si="351"/>
        <v>30.681938966370453</v>
      </c>
      <c r="BE166" s="36">
        <f t="shared" si="352"/>
        <v>0</v>
      </c>
      <c r="BF166" s="36">
        <f t="shared" si="353"/>
        <v>0</v>
      </c>
      <c r="BG166" s="36">
        <f t="shared" si="354"/>
        <v>30.681938966370453</v>
      </c>
      <c r="BH166" s="36">
        <f t="shared" si="355"/>
        <v>6.4313634252678211</v>
      </c>
      <c r="BI166" s="36">
        <f t="shared" si="356"/>
        <v>0</v>
      </c>
      <c r="BJ166" s="36">
        <f t="shared" si="357"/>
        <v>0</v>
      </c>
      <c r="BK166" s="36">
        <f t="shared" si="358"/>
        <v>6.4313634252678211</v>
      </c>
      <c r="BL166" s="68">
        <f ca="1">IF(OR(AT166=0,E166&gt;ProjTerm),0,VLOOKUP(D166,'Life Events'!$AE$5:$AI$1206,5,FALSE))</f>
        <v>1.4228380962230315E-3</v>
      </c>
      <c r="BM166" s="93">
        <f t="shared" ca="1" si="359"/>
        <v>1.4228380962230315E-3</v>
      </c>
      <c r="BN166" s="93">
        <f t="shared" ca="1" si="360"/>
        <v>3.0035456004347E-4</v>
      </c>
      <c r="BO166" s="36">
        <f t="shared" ca="1" si="361"/>
        <v>4.5701168526638199E-2</v>
      </c>
      <c r="BP166" s="36">
        <f t="shared" si="362"/>
        <v>1.5515138298189079E-2</v>
      </c>
      <c r="BQ166" s="36">
        <f t="shared" si="363"/>
        <v>98.304895521828811</v>
      </c>
      <c r="BR166" s="36">
        <f t="shared" si="364"/>
        <v>154.78110000000001</v>
      </c>
      <c r="BS166" s="36">
        <f t="shared" si="365"/>
        <v>152.1573986425374</v>
      </c>
      <c r="BT166" s="36">
        <f t="shared" si="366"/>
        <v>32.119725109942863</v>
      </c>
      <c r="BU166" s="70" cm="1">
        <f t="array" ref="BU166">IF(AND(ActInt=1,$J166=0),INDEX(Tbl_FwdNom,$B166-IVP,MATCH(ValnDt,Tbl_FwdNom_Cols)),INDEX(Tbl_FwdNom,$B166,MATCH(StartDt,Tbl_FwdNom_Cols)))</f>
        <v>15.334964144000001</v>
      </c>
      <c r="BV166" s="70" cm="1">
        <f t="array" ref="BV166">INDEX(Tbl_FwdReal,$B166,MATCH(StartDt,Tbl_FwdReal_Cols))</f>
        <v>4.7383238009999999</v>
      </c>
      <c r="BW166" s="70" cm="1">
        <f t="array" ref="BW166">IF(RunType&lt;&gt;"OPN",INDEX(Tbl_FwdReal,$B166,MATCH(ValnDt,Tbl_FwdReal_Cols)),IF(AND($J166=0,ActInt=1),INDEX(Tbl_FwdReal,$B166-IVP,MATCH(ValnDt,Tbl_FwdReal_Cols)),-999))*$K166</f>
        <v>4.7383238009999999</v>
      </c>
      <c r="BX166" s="70">
        <f t="shared" si="367"/>
        <v>4.7383238010000002E-2</v>
      </c>
      <c r="BY166" s="70">
        <f t="shared" si="442"/>
        <v>0.10117252175176406</v>
      </c>
      <c r="BZ166" s="64">
        <f t="shared" si="455"/>
        <v>8.0636324435663376E-3</v>
      </c>
      <c r="CA166" s="70" cm="1">
        <f t="array" ref="CA166">IF($J166=1,CA165*(1+INDEX(Tbl_CPI,$B166,MATCH(IF(RunType="OPN",StartDt,ValnDt),Tbl_CPI_Cols))),0)</f>
        <v>0</v>
      </c>
      <c r="CB166" s="70">
        <f t="shared" si="443"/>
        <v>2.4321178635305372</v>
      </c>
      <c r="CC166" s="70">
        <f t="shared" si="444"/>
        <v>2.3934388691685249</v>
      </c>
      <c r="CD166" s="36">
        <f t="shared" si="368"/>
        <v>14.296048483358561</v>
      </c>
      <c r="CE166" s="36">
        <f t="shared" si="369"/>
        <v>1.5748290759502621</v>
      </c>
      <c r="CF166" s="36">
        <f t="shared" si="370"/>
        <v>0</v>
      </c>
      <c r="CG166" s="36">
        <f t="shared" si="371"/>
        <v>3.3839453609896566</v>
      </c>
      <c r="CH166" s="36">
        <f t="shared" si="372"/>
        <v>3.0481645873053562</v>
      </c>
      <c r="CI166" s="36">
        <f t="shared" si="373"/>
        <v>0</v>
      </c>
      <c r="CJ166" s="36">
        <f t="shared" si="374"/>
        <v>0</v>
      </c>
      <c r="CK166" s="36">
        <f t="shared" si="375"/>
        <v>0</v>
      </c>
      <c r="CL166" s="36">
        <f t="shared" si="376"/>
        <v>0.33578077368430032</v>
      </c>
      <c r="CM166" s="36">
        <f t="shared" si="377"/>
        <v>3.3839453609896566</v>
      </c>
      <c r="CN166" s="36">
        <f t="shared" ca="1" si="378"/>
        <v>5.0237633119238598</v>
      </c>
      <c r="CO166" s="20">
        <f t="shared" si="379"/>
        <v>120000</v>
      </c>
      <c r="CP166" s="20">
        <f t="shared" si="380"/>
        <v>2</v>
      </c>
      <c r="CQ166" s="64">
        <f t="shared" si="381"/>
        <v>2.6241614699999997E-3</v>
      </c>
      <c r="CR166" s="64">
        <f t="shared" si="382"/>
        <v>1.1808726614999997E-2</v>
      </c>
      <c r="CS166" s="36">
        <f t="shared" si="383"/>
        <v>25.315555908413724</v>
      </c>
      <c r="CT166" s="36">
        <f t="shared" si="384"/>
        <v>18.409163379822271</v>
      </c>
      <c r="CU166" s="36">
        <f t="shared" si="385"/>
        <v>3.8588180551606928</v>
      </c>
      <c r="CV166" s="36">
        <f t="shared" si="445"/>
        <v>22.267981434982964</v>
      </c>
      <c r="CW166" s="36">
        <f t="shared" si="386"/>
        <v>0</v>
      </c>
      <c r="CX166" s="36">
        <f t="shared" si="387"/>
        <v>0</v>
      </c>
      <c r="CY166" s="36">
        <f t="shared" si="388"/>
        <v>0</v>
      </c>
      <c r="CZ166" s="36">
        <f t="shared" si="446"/>
        <v>0</v>
      </c>
      <c r="DA166" s="64">
        <f t="shared" si="389"/>
        <v>1.1960160865346348E-2</v>
      </c>
      <c r="DB166" s="70">
        <f t="shared" si="447"/>
        <v>0.9881811939561741</v>
      </c>
      <c r="DC166" s="70">
        <f>PRODUCT($DB$8:DB166)</f>
        <v>0.21568261768092475</v>
      </c>
      <c r="DD166" s="36">
        <f t="shared" si="390"/>
        <v>1497.5458679246433</v>
      </c>
      <c r="DE166" s="36">
        <f t="shared" si="391"/>
        <v>2186.9917741062868</v>
      </c>
      <c r="DF166" s="36">
        <f t="shared" si="392"/>
        <v>318.15175325540173</v>
      </c>
      <c r="DG166" s="36">
        <f t="shared" si="393"/>
        <v>1.0472700023748571</v>
      </c>
      <c r="DH166" s="36">
        <f t="shared" ca="1" si="394"/>
        <v>0.61743792825487109</v>
      </c>
      <c r="DI166" s="36">
        <f t="shared" si="395"/>
        <v>210.51006037900842</v>
      </c>
      <c r="DJ166" s="36">
        <f t="shared" ca="1" si="396"/>
        <v>1217.6778877419333</v>
      </c>
      <c r="DK166" s="36">
        <f t="shared" si="397"/>
        <v>0</v>
      </c>
      <c r="DL166" s="36">
        <f t="shared" si="398"/>
        <v>0</v>
      </c>
      <c r="DM166" s="36">
        <f t="shared" ca="1" si="399"/>
        <v>1217.6778877419333</v>
      </c>
      <c r="DN166" s="36">
        <f t="shared" ca="1" si="448"/>
        <v>1217.6778877419381</v>
      </c>
      <c r="DO166" s="64" cm="1">
        <f t="array" ref="DO166">IFERROR(INDEX(Tbl_FwdNom,$B166,MATCH(LIDt,Tbl_FwdNom_Cols,0)),0)</f>
        <v>7.3904739089999998</v>
      </c>
      <c r="DP166" s="64">
        <f t="shared" ca="1" si="449"/>
        <v>13.44736668</v>
      </c>
      <c r="DQ166" s="64">
        <f t="shared" ca="1" si="400"/>
        <v>1.0569534842363115E-2</v>
      </c>
      <c r="DR166" s="70">
        <f t="shared" ca="1" si="401"/>
        <v>0.98954101179785536</v>
      </c>
      <c r="DS166" s="70">
        <f ca="1">PRODUCT($DR$8:DR166)</f>
        <v>0.19566279371923406</v>
      </c>
      <c r="DT166" s="36">
        <f t="shared" ca="1" si="402"/>
        <v>2464.3107034785157</v>
      </c>
      <c r="DU166" s="36">
        <f t="shared" ca="1" si="403"/>
        <v>343.42677869644962</v>
      </c>
      <c r="DV166" s="36">
        <f t="shared" ca="1" si="404"/>
        <v>1.1737687711338907</v>
      </c>
      <c r="DW166" s="36">
        <f t="shared" ca="1" si="405"/>
        <v>0.62734381318525667</v>
      </c>
      <c r="DX166" s="36">
        <f t="shared" ca="1" si="406"/>
        <v>1602.5093440050148</v>
      </c>
      <c r="DY166" s="36">
        <f t="shared" ca="1" si="407"/>
        <v>16.918414256078954</v>
      </c>
      <c r="DZ166" s="36">
        <f t="shared" ca="1" si="408"/>
        <v>213.8368124800331</v>
      </c>
      <c r="EA166" s="36">
        <f t="shared" ca="1" si="409"/>
        <v>0</v>
      </c>
      <c r="EB166" s="36">
        <f t="shared" ca="1" si="410"/>
        <v>1435.4369399481141</v>
      </c>
      <c r="EC166" s="36">
        <f t="shared" ca="1" si="411"/>
        <v>0</v>
      </c>
      <c r="ED166" s="36">
        <f t="shared" ca="1" si="412"/>
        <v>0</v>
      </c>
      <c r="EE166" s="36">
        <f t="shared" ca="1" si="450"/>
        <v>0</v>
      </c>
      <c r="EF166" s="36">
        <f t="shared" ca="1" si="413"/>
        <v>1435.4369399481141</v>
      </c>
      <c r="EG166" s="64"/>
      <c r="EH166" s="64"/>
      <c r="EI166" s="64"/>
      <c r="EJ166" s="70"/>
      <c r="EK166" s="70"/>
      <c r="EL166" s="70"/>
      <c r="EM166" s="70"/>
      <c r="EN166" s="70"/>
      <c r="EO166" s="36">
        <f t="shared" ca="1" si="414"/>
        <v>14.450873663271196</v>
      </c>
      <c r="EP166" s="36">
        <f t="shared" ca="1" si="415"/>
        <v>0</v>
      </c>
      <c r="EQ166" s="36">
        <f t="shared" si="416"/>
        <v>66.865847145188496</v>
      </c>
      <c r="ER166" s="36">
        <f t="shared" si="417"/>
        <v>8.9767242206420104</v>
      </c>
      <c r="ES166" s="36">
        <f t="shared" si="418"/>
        <v>-8.1978206638170459</v>
      </c>
      <c r="ET166" s="36">
        <f t="shared" ca="1" si="419"/>
        <v>0</v>
      </c>
      <c r="EU166" s="36">
        <f t="shared" ca="1" si="451"/>
        <v>8.9767242206420104</v>
      </c>
      <c r="EV166" s="36">
        <f t="shared" si="420"/>
        <v>3.4749064074811225</v>
      </c>
      <c r="EW166" s="36">
        <f t="shared" si="421"/>
        <v>87.404882710642141</v>
      </c>
      <c r="EX166" s="36">
        <f t="shared" ca="1" si="452"/>
        <v>166.72236048395376</v>
      </c>
      <c r="EY166" s="36">
        <f t="shared" si="422"/>
        <v>0</v>
      </c>
      <c r="EZ166" s="36">
        <f t="shared" si="423"/>
        <v>0</v>
      </c>
      <c r="FA166" s="36">
        <f t="shared" si="424"/>
        <v>0</v>
      </c>
      <c r="FB166" s="36">
        <f t="shared" si="425"/>
        <v>0</v>
      </c>
      <c r="FC166" s="36">
        <f t="shared" si="453"/>
        <v>0</v>
      </c>
      <c r="FD166" s="36">
        <f t="shared" si="426"/>
        <v>0</v>
      </c>
      <c r="FE166" s="36">
        <f t="shared" si="427"/>
        <v>0</v>
      </c>
      <c r="FF166" s="36">
        <f t="shared" si="454"/>
        <v>0</v>
      </c>
      <c r="FG166" s="36">
        <f t="shared" ca="1" si="428"/>
        <v>166.72236048395376</v>
      </c>
      <c r="FH166" s="36">
        <f t="shared" ca="1" si="429"/>
        <v>1.9940262512383502</v>
      </c>
      <c r="FI166" s="36">
        <f t="shared" ca="1" si="430"/>
        <v>-2.5047023150297294</v>
      </c>
      <c r="FJ166" s="36">
        <f t="shared" ca="1" si="431"/>
        <v>185.72439585494413</v>
      </c>
      <c r="FK166" s="36">
        <f t="shared" si="432"/>
        <v>0</v>
      </c>
      <c r="FL166" s="36">
        <f t="shared" si="433"/>
        <v>0</v>
      </c>
      <c r="FM166" s="36">
        <f t="shared" ca="1" si="434"/>
        <v>0</v>
      </c>
      <c r="FN166" s="36">
        <f t="shared" ca="1" si="456"/>
        <v>185.72439585494413</v>
      </c>
    </row>
    <row r="167" spans="2:170" x14ac:dyDescent="0.25">
      <c r="B167" s="2">
        <v>159</v>
      </c>
      <c r="C167" s="2">
        <f t="shared" si="307"/>
        <v>14</v>
      </c>
      <c r="D167" s="2">
        <f t="shared" si="303"/>
        <v>183</v>
      </c>
      <c r="E167" s="2">
        <f t="shared" si="308"/>
        <v>16</v>
      </c>
      <c r="F167" s="189">
        <f t="shared" si="304"/>
        <v>50556</v>
      </c>
      <c r="G167" s="2">
        <f t="shared" si="309"/>
        <v>5</v>
      </c>
      <c r="H167" s="187">
        <f t="shared" si="311"/>
        <v>47.833333333333336</v>
      </c>
      <c r="I167" s="186">
        <f t="shared" si="310"/>
        <v>47</v>
      </c>
      <c r="J167" s="2">
        <f t="shared" si="312"/>
        <v>0</v>
      </c>
      <c r="K167" s="2">
        <f t="shared" si="313"/>
        <v>1</v>
      </c>
      <c r="L167">
        <f t="shared" si="314"/>
        <v>2</v>
      </c>
      <c r="M167" s="190">
        <f t="shared" si="435"/>
        <v>1.9110904799999999E-3</v>
      </c>
      <c r="N167">
        <f t="shared" si="315"/>
        <v>1</v>
      </c>
      <c r="O167">
        <f t="shared" si="316"/>
        <v>100</v>
      </c>
      <c r="P167" s="58">
        <f t="shared" si="317"/>
        <v>8.599907159999998E-3</v>
      </c>
      <c r="Q167" s="106">
        <f t="shared" si="318"/>
        <v>8.599907159999998E-3</v>
      </c>
      <c r="R167" s="59">
        <f t="shared" si="319"/>
        <v>8.599907159999998E-3</v>
      </c>
      <c r="S167" s="32">
        <f t="shared" si="436"/>
        <v>7.1949934864645737E-4</v>
      </c>
      <c r="T167">
        <f t="shared" si="320"/>
        <v>1</v>
      </c>
      <c r="U167" s="32">
        <f t="shared" si="437"/>
        <v>4.0184556000000005E-4</v>
      </c>
      <c r="V167">
        <f t="shared" si="321"/>
        <v>1</v>
      </c>
      <c r="W167">
        <f t="shared" si="322"/>
        <v>100</v>
      </c>
      <c r="X167" s="58">
        <f t="shared" si="323"/>
        <v>1.8083050200000002E-3</v>
      </c>
      <c r="Y167" s="58">
        <f t="shared" si="324"/>
        <v>1.8083050200000002E-3</v>
      </c>
      <c r="Z167" s="32">
        <f t="shared" si="325"/>
        <v>1.8083050200000002E-3</v>
      </c>
      <c r="AA167" s="32">
        <f t="shared" si="326"/>
        <v>1.5081712405662362E-4</v>
      </c>
      <c r="AB167" s="59">
        <f t="shared" si="327"/>
        <v>4.9056245199999996E-3</v>
      </c>
      <c r="AC167" s="59">
        <f t="shared" si="328"/>
        <v>4.9056245199999996E-3</v>
      </c>
      <c r="AD167">
        <f t="shared" si="329"/>
        <v>1</v>
      </c>
      <c r="AE167" s="59">
        <f t="shared" si="330"/>
        <v>4.9056245199999996E-3</v>
      </c>
      <c r="AF167" s="59">
        <f t="shared" si="331"/>
        <v>4.1758461800000006E-3</v>
      </c>
      <c r="AG167" s="59">
        <f t="shared" si="332"/>
        <v>4.1758461800000006E-3</v>
      </c>
      <c r="AH167">
        <f t="shared" si="333"/>
        <v>1</v>
      </c>
      <c r="AI167" s="59">
        <f t="shared" si="334"/>
        <v>4.1758461800000006E-3</v>
      </c>
      <c r="AJ167" s="59">
        <f t="shared" si="335"/>
        <v>0</v>
      </c>
      <c r="AK167" s="59">
        <f t="shared" si="336"/>
        <v>0</v>
      </c>
      <c r="AL167" s="59">
        <f t="shared" si="337"/>
        <v>0</v>
      </c>
      <c r="AM167" s="12">
        <f t="shared" si="438"/>
        <v>0.21109538804223096</v>
      </c>
      <c r="AN167" s="12">
        <f t="shared" si="439"/>
        <v>0</v>
      </c>
      <c r="AO167" s="66">
        <f t="shared" si="338"/>
        <v>1.5188299419865634E-4</v>
      </c>
      <c r="AP167" s="66">
        <f t="shared" si="339"/>
        <v>3.1836799326146252E-5</v>
      </c>
      <c r="AQ167" s="59">
        <f t="shared" si="340"/>
        <v>1.035554711638883E-3</v>
      </c>
      <c r="AR167" s="59">
        <f t="shared" si="341"/>
        <v>8.8150186977176798E-4</v>
      </c>
      <c r="AS167" s="59">
        <f t="shared" si="342"/>
        <v>0</v>
      </c>
      <c r="AT167" s="12">
        <f t="shared" si="343"/>
        <v>0.20899461166729552</v>
      </c>
      <c r="AU167" s="59">
        <f t="shared" si="440"/>
        <v>1.1167282376600696E-17</v>
      </c>
      <c r="AV167" s="59">
        <f t="shared" si="441"/>
        <v>0</v>
      </c>
      <c r="AW167" s="70">
        <f t="shared" si="344"/>
        <v>0</v>
      </c>
      <c r="AX167" s="20">
        <f t="shared" si="345"/>
        <v>200000</v>
      </c>
      <c r="AY167" s="20">
        <f t="shared" si="346"/>
        <v>0</v>
      </c>
      <c r="AZ167" s="20">
        <f t="shared" si="347"/>
        <v>0</v>
      </c>
      <c r="BA167" s="20">
        <f t="shared" si="348"/>
        <v>200000</v>
      </c>
      <c r="BB167" s="36">
        <f t="shared" si="349"/>
        <v>1</v>
      </c>
      <c r="BC167" s="36">
        <f t="shared" si="350"/>
        <v>0</v>
      </c>
      <c r="BD167" s="80">
        <f t="shared" si="351"/>
        <v>30.376598839731269</v>
      </c>
      <c r="BE167" s="36">
        <f t="shared" si="352"/>
        <v>0</v>
      </c>
      <c r="BF167" s="36">
        <f t="shared" si="353"/>
        <v>0</v>
      </c>
      <c r="BG167" s="36">
        <f t="shared" si="354"/>
        <v>30.376598839731269</v>
      </c>
      <c r="BH167" s="36">
        <f t="shared" si="355"/>
        <v>6.3673598652292505</v>
      </c>
      <c r="BI167" s="36">
        <f t="shared" si="356"/>
        <v>0</v>
      </c>
      <c r="BJ167" s="36">
        <f t="shared" si="357"/>
        <v>0</v>
      </c>
      <c r="BK167" s="36">
        <f t="shared" si="358"/>
        <v>6.3673598652292505</v>
      </c>
      <c r="BL167" s="68">
        <f ca="1">IF(OR(AT167=0,E167&gt;ProjTerm),0,VLOOKUP(D167,'Life Events'!$AE$5:$AI$1206,5,FALSE))</f>
        <v>1.4228380962230324E-3</v>
      </c>
      <c r="BM167" s="93">
        <f t="shared" ca="1" si="359"/>
        <v>1.4228380962230324E-3</v>
      </c>
      <c r="BN167" s="93">
        <f t="shared" ca="1" si="360"/>
        <v>2.9736549538556672E-4</v>
      </c>
      <c r="BO167" s="36">
        <f t="shared" ca="1" si="361"/>
        <v>4.524638308129543E-2</v>
      </c>
      <c r="BP167" s="36">
        <f t="shared" si="362"/>
        <v>1.5360734943890448E-2</v>
      </c>
      <c r="BQ167" s="36">
        <f t="shared" si="363"/>
        <v>98.304945183108956</v>
      </c>
      <c r="BR167" s="36">
        <f t="shared" si="364"/>
        <v>154.78110000000001</v>
      </c>
      <c r="BS167" s="36">
        <f t="shared" si="365"/>
        <v>152.15747550881306</v>
      </c>
      <c r="BT167" s="36">
        <f t="shared" si="366"/>
        <v>31.800092506240414</v>
      </c>
      <c r="BU167" s="70" cm="1">
        <f t="array" ref="BU167">IF(AND(ActInt=1,$J167=0),INDEX(Tbl_FwdNom,$B167-IVP,MATCH(ValnDt,Tbl_FwdNom_Cols)),INDEX(Tbl_FwdNom,$B167,MATCH(StartDt,Tbl_FwdNom_Cols)))</f>
        <v>15.372986292</v>
      </c>
      <c r="BV167" s="70" cm="1">
        <f t="array" ref="BV167">INDEX(Tbl_FwdReal,$B167,MATCH(StartDt,Tbl_FwdReal_Cols))</f>
        <v>4.7347006379999996</v>
      </c>
      <c r="BW167" s="70" cm="1">
        <f t="array" ref="BW167">IF(RunType&lt;&gt;"OPN",INDEX(Tbl_FwdReal,$B167,MATCH(ValnDt,Tbl_FwdReal_Cols)),IF(AND($J167=0,ActInt=1),INDEX(Tbl_FwdReal,$B167-IVP,MATCH(ValnDt,Tbl_FwdReal_Cols)),-999))*$K167</f>
        <v>4.7347006379999996</v>
      </c>
      <c r="BX167" s="70">
        <f t="shared" si="367"/>
        <v>4.7347006379999994E-2</v>
      </c>
      <c r="BY167" s="70">
        <f t="shared" si="442"/>
        <v>0.10157364836292104</v>
      </c>
      <c r="BZ167" s="64">
        <f t="shared" si="455"/>
        <v>8.0942281377813785E-3</v>
      </c>
      <c r="CA167" s="70" cm="1">
        <f t="array" ref="CA167">IF($J167=1,CA166*(1+INDEX(Tbl_CPI,$B167,MATCH(IF(RunType="OPN",StartDt,ValnDt),Tbl_CPI_Cols))),0)</f>
        <v>0</v>
      </c>
      <c r="CB167" s="70">
        <f t="shared" si="443"/>
        <v>2.4518039803759266</v>
      </c>
      <c r="CC167" s="70">
        <f t="shared" si="444"/>
        <v>2.3934388691685249</v>
      </c>
      <c r="CD167" s="36">
        <f t="shared" si="368"/>
        <v>14.296049580240314</v>
      </c>
      <c r="CE167" s="36">
        <f t="shared" si="369"/>
        <v>1.574829871516215</v>
      </c>
      <c r="CF167" s="36">
        <f t="shared" si="370"/>
        <v>0</v>
      </c>
      <c r="CG167" s="36">
        <f t="shared" si="371"/>
        <v>3.3502694564400146</v>
      </c>
      <c r="CH167" s="36">
        <f t="shared" si="372"/>
        <v>3.0178301336118021</v>
      </c>
      <c r="CI167" s="36">
        <f t="shared" si="373"/>
        <v>0</v>
      </c>
      <c r="CJ167" s="36">
        <f t="shared" si="374"/>
        <v>0</v>
      </c>
      <c r="CK167" s="36">
        <f t="shared" si="375"/>
        <v>0</v>
      </c>
      <c r="CL167" s="36">
        <f t="shared" si="376"/>
        <v>0.33243932282821215</v>
      </c>
      <c r="CM167" s="36">
        <f t="shared" si="377"/>
        <v>3.3502694564400146</v>
      </c>
      <c r="CN167" s="36">
        <f t="shared" ca="1" si="378"/>
        <v>4.9737518468575104</v>
      </c>
      <c r="CO167" s="20">
        <f t="shared" si="379"/>
        <v>120000</v>
      </c>
      <c r="CP167" s="20">
        <f t="shared" si="380"/>
        <v>2</v>
      </c>
      <c r="CQ167" s="64">
        <f t="shared" si="381"/>
        <v>2.6241614699999997E-3</v>
      </c>
      <c r="CR167" s="64">
        <f t="shared" si="382"/>
        <v>1.1808726614999997E-2</v>
      </c>
      <c r="CS167" s="36">
        <f t="shared" si="383"/>
        <v>25.063620883854526</v>
      </c>
      <c r="CT167" s="36">
        <f t="shared" si="384"/>
        <v>18.22595930383876</v>
      </c>
      <c r="CU167" s="36">
        <f t="shared" si="385"/>
        <v>3.8204159191375502</v>
      </c>
      <c r="CV167" s="36">
        <f t="shared" si="445"/>
        <v>22.046375222976309</v>
      </c>
      <c r="CW167" s="36">
        <f t="shared" si="386"/>
        <v>0</v>
      </c>
      <c r="CX167" s="36">
        <f t="shared" si="387"/>
        <v>0</v>
      </c>
      <c r="CY167" s="36">
        <f t="shared" si="388"/>
        <v>0</v>
      </c>
      <c r="CZ167" s="36">
        <f t="shared" si="446"/>
        <v>0</v>
      </c>
      <c r="DA167" s="64">
        <f t="shared" si="389"/>
        <v>1.1987957500098734E-2</v>
      </c>
      <c r="DB167" s="70">
        <f t="shared" si="447"/>
        <v>0.98815405123030076</v>
      </c>
      <c r="DC167" s="70">
        <f>PRODUCT($DB$8:DB167)</f>
        <v>0.21312765244136189</v>
      </c>
      <c r="DD167" s="36">
        <f t="shared" si="390"/>
        <v>1483.6982916375321</v>
      </c>
      <c r="DE167" s="36">
        <f t="shared" si="391"/>
        <v>2182.8327397076073</v>
      </c>
      <c r="DF167" s="36">
        <f t="shared" si="392"/>
        <v>315.59838308678013</v>
      </c>
      <c r="DG167" s="36">
        <f t="shared" si="393"/>
        <v>1.0444638957105647</v>
      </c>
      <c r="DH167" s="36">
        <f t="shared" ca="1" si="394"/>
        <v>0.57959336481644408</v>
      </c>
      <c r="DI167" s="36">
        <f t="shared" si="395"/>
        <v>209.64321369187752</v>
      </c>
      <c r="DJ167" s="36">
        <f t="shared" ca="1" si="396"/>
        <v>1223.9111743178385</v>
      </c>
      <c r="DK167" s="36">
        <f t="shared" si="397"/>
        <v>0</v>
      </c>
      <c r="DL167" s="36">
        <f t="shared" si="398"/>
        <v>0</v>
      </c>
      <c r="DM167" s="36">
        <f t="shared" ca="1" si="399"/>
        <v>1223.9111743178385</v>
      </c>
      <c r="DN167" s="36">
        <f t="shared" ca="1" si="448"/>
        <v>1223.9111743178432</v>
      </c>
      <c r="DO167" s="64" cm="1">
        <f t="array" ref="DO167">IFERROR(INDEX(Tbl_FwdNom,$B167,MATCH(LIDt,Tbl_FwdNom_Cols,0)),0)</f>
        <v>7.3373118030000004</v>
      </c>
      <c r="DP167" s="64">
        <f t="shared" ca="1" si="449"/>
        <v>13.46212624</v>
      </c>
      <c r="DQ167" s="64">
        <f t="shared" ca="1" si="400"/>
        <v>1.0580490489893846E-2</v>
      </c>
      <c r="DR167" s="70">
        <f t="shared" ca="1" si="401"/>
        <v>0.98953028423815625</v>
      </c>
      <c r="DS167" s="70">
        <f ca="1">PRODUCT($DR$8:DR167)</f>
        <v>0.19361425988382541</v>
      </c>
      <c r="DT167" s="36">
        <f t="shared" ca="1" si="402"/>
        <v>2460.0077206010824</v>
      </c>
      <c r="DU167" s="36">
        <f t="shared" ca="1" si="403"/>
        <v>340.69304259719303</v>
      </c>
      <c r="DV167" s="36">
        <f t="shared" ca="1" si="404"/>
        <v>1.1708270855103167</v>
      </c>
      <c r="DW167" s="36">
        <f t="shared" ca="1" si="405"/>
        <v>0.58873503535326155</v>
      </c>
      <c r="DX167" s="36">
        <f t="shared" ca="1" si="406"/>
        <v>1587.6645863729855</v>
      </c>
      <c r="DY167" s="36">
        <f t="shared" ca="1" si="407"/>
        <v>16.761462683297619</v>
      </c>
      <c r="DZ167" s="36">
        <f t="shared" ca="1" si="408"/>
        <v>213.04955058422672</v>
      </c>
      <c r="EA167" s="36">
        <f t="shared" ca="1" si="409"/>
        <v>0</v>
      </c>
      <c r="EB167" s="36">
        <f t="shared" ca="1" si="410"/>
        <v>1442.2650980426572</v>
      </c>
      <c r="EC167" s="36">
        <f t="shared" ca="1" si="411"/>
        <v>0</v>
      </c>
      <c r="ED167" s="36">
        <f t="shared" ca="1" si="412"/>
        <v>0</v>
      </c>
      <c r="EE167" s="36">
        <f t="shared" ca="1" si="450"/>
        <v>0</v>
      </c>
      <c r="EF167" s="36">
        <f t="shared" ca="1" si="413"/>
        <v>1442.2650980426572</v>
      </c>
      <c r="EG167" s="64"/>
      <c r="EH167" s="64"/>
      <c r="EI167" s="64"/>
      <c r="EJ167" s="70"/>
      <c r="EK167" s="70"/>
      <c r="EL167" s="70"/>
      <c r="EM167" s="70"/>
      <c r="EN167" s="70"/>
      <c r="EO167" s="36">
        <f t="shared" ca="1" si="414"/>
        <v>14.557307879202613</v>
      </c>
      <c r="EP167" s="36">
        <f t="shared" ca="1" si="415"/>
        <v>0</v>
      </c>
      <c r="EQ167" s="36">
        <f t="shared" si="416"/>
        <v>66.686683511300217</v>
      </c>
      <c r="ER167" s="36">
        <f t="shared" si="417"/>
        <v>8.8937178325799415</v>
      </c>
      <c r="ES167" s="36">
        <f t="shared" si="418"/>
        <v>-8.1220166771334288</v>
      </c>
      <c r="ET167" s="36">
        <f t="shared" ca="1" si="419"/>
        <v>0</v>
      </c>
      <c r="EU167" s="36">
        <f t="shared" ca="1" si="451"/>
        <v>8.8937178325799415</v>
      </c>
      <c r="EV167" s="36">
        <f t="shared" si="420"/>
        <v>3.4605972998689176</v>
      </c>
      <c r="EW167" s="36">
        <f t="shared" si="421"/>
        <v>87.170685776413308</v>
      </c>
      <c r="EX167" s="36">
        <f t="shared" ca="1" si="452"/>
        <v>166.21168442016238</v>
      </c>
      <c r="EY167" s="36">
        <f t="shared" si="422"/>
        <v>0</v>
      </c>
      <c r="EZ167" s="36">
        <f t="shared" si="423"/>
        <v>0</v>
      </c>
      <c r="FA167" s="36">
        <f t="shared" si="424"/>
        <v>0</v>
      </c>
      <c r="FB167" s="36">
        <f t="shared" si="425"/>
        <v>0</v>
      </c>
      <c r="FC167" s="36">
        <f t="shared" si="453"/>
        <v>0</v>
      </c>
      <c r="FD167" s="36">
        <f t="shared" si="426"/>
        <v>0</v>
      </c>
      <c r="FE167" s="36">
        <f t="shared" si="427"/>
        <v>0</v>
      </c>
      <c r="FF167" s="36">
        <f t="shared" si="454"/>
        <v>0</v>
      </c>
      <c r="FG167" s="36">
        <f t="shared" ca="1" si="428"/>
        <v>166.21168442016238</v>
      </c>
      <c r="FH167" s="36">
        <f t="shared" ca="1" si="429"/>
        <v>1.9925386088487296</v>
      </c>
      <c r="FI167" s="36">
        <f t="shared" ca="1" si="430"/>
        <v>-2.4797468372573057</v>
      </c>
      <c r="FJ167" s="36">
        <f t="shared" ca="1" si="431"/>
        <v>185.20970422177135</v>
      </c>
      <c r="FK167" s="36">
        <f t="shared" si="432"/>
        <v>0</v>
      </c>
      <c r="FL167" s="36">
        <f t="shared" si="433"/>
        <v>0</v>
      </c>
      <c r="FM167" s="36">
        <f t="shared" ca="1" si="434"/>
        <v>0</v>
      </c>
      <c r="FN167" s="36">
        <f t="shared" ca="1" si="456"/>
        <v>185.20970422177135</v>
      </c>
    </row>
    <row r="168" spans="2:170" x14ac:dyDescent="0.25">
      <c r="B168" s="2">
        <v>160</v>
      </c>
      <c r="C168" s="2">
        <f t="shared" si="307"/>
        <v>14</v>
      </c>
      <c r="D168" s="2">
        <f t="shared" si="303"/>
        <v>184</v>
      </c>
      <c r="E168" s="2">
        <f t="shared" si="308"/>
        <v>16</v>
      </c>
      <c r="F168" s="189">
        <f t="shared" si="304"/>
        <v>50586</v>
      </c>
      <c r="G168" s="2">
        <f t="shared" si="309"/>
        <v>6</v>
      </c>
      <c r="H168" s="187">
        <f t="shared" si="311"/>
        <v>47.916666666666671</v>
      </c>
      <c r="I168" s="186">
        <f t="shared" si="310"/>
        <v>47</v>
      </c>
      <c r="J168" s="2">
        <f t="shared" si="312"/>
        <v>0</v>
      </c>
      <c r="K168" s="2">
        <f t="shared" si="313"/>
        <v>1</v>
      </c>
      <c r="L168">
        <f t="shared" si="314"/>
        <v>2</v>
      </c>
      <c r="M168" s="190">
        <f t="shared" si="435"/>
        <v>1.9110904799999999E-3</v>
      </c>
      <c r="N168">
        <f t="shared" si="315"/>
        <v>1</v>
      </c>
      <c r="O168">
        <f t="shared" si="316"/>
        <v>100</v>
      </c>
      <c r="P168" s="58">
        <f t="shared" si="317"/>
        <v>8.599907159999998E-3</v>
      </c>
      <c r="Q168" s="106">
        <f t="shared" si="318"/>
        <v>8.599907159999998E-3</v>
      </c>
      <c r="R168" s="59">
        <f t="shared" si="319"/>
        <v>8.599907159999998E-3</v>
      </c>
      <c r="S168" s="32">
        <f t="shared" si="436"/>
        <v>7.1949934864645737E-4</v>
      </c>
      <c r="T168">
        <f t="shared" si="320"/>
        <v>1</v>
      </c>
      <c r="U168" s="32">
        <f t="shared" si="437"/>
        <v>4.0184556000000005E-4</v>
      </c>
      <c r="V168">
        <f t="shared" si="321"/>
        <v>1</v>
      </c>
      <c r="W168">
        <f t="shared" si="322"/>
        <v>100</v>
      </c>
      <c r="X168" s="58">
        <f t="shared" si="323"/>
        <v>1.8083050200000002E-3</v>
      </c>
      <c r="Y168" s="58">
        <f t="shared" si="324"/>
        <v>1.8083050200000002E-3</v>
      </c>
      <c r="Z168" s="32">
        <f t="shared" si="325"/>
        <v>1.8083050200000002E-3</v>
      </c>
      <c r="AA168" s="32">
        <f t="shared" si="326"/>
        <v>1.5081712405662362E-4</v>
      </c>
      <c r="AB168" s="59">
        <f t="shared" si="327"/>
        <v>4.9056245199999996E-3</v>
      </c>
      <c r="AC168" s="59">
        <f t="shared" si="328"/>
        <v>4.9056245199999996E-3</v>
      </c>
      <c r="AD168">
        <f t="shared" si="329"/>
        <v>1</v>
      </c>
      <c r="AE168" s="59">
        <f t="shared" si="330"/>
        <v>4.9056245199999996E-3</v>
      </c>
      <c r="AF168" s="59">
        <f t="shared" si="331"/>
        <v>4.1758461800000006E-3</v>
      </c>
      <c r="AG168" s="59">
        <f t="shared" si="332"/>
        <v>4.1758461800000006E-3</v>
      </c>
      <c r="AH168">
        <f t="shared" si="333"/>
        <v>1</v>
      </c>
      <c r="AI168" s="59">
        <f t="shared" si="334"/>
        <v>4.1758461800000006E-3</v>
      </c>
      <c r="AJ168" s="59">
        <f t="shared" si="335"/>
        <v>0</v>
      </c>
      <c r="AK168" s="59">
        <f t="shared" si="336"/>
        <v>0</v>
      </c>
      <c r="AL168" s="59">
        <f t="shared" si="337"/>
        <v>0</v>
      </c>
      <c r="AM168" s="12">
        <f t="shared" si="438"/>
        <v>0.20899461166729552</v>
      </c>
      <c r="AN168" s="12">
        <f t="shared" si="439"/>
        <v>0</v>
      </c>
      <c r="AO168" s="66">
        <f t="shared" si="338"/>
        <v>1.5037148696523842E-4</v>
      </c>
      <c r="AP168" s="66">
        <f t="shared" si="339"/>
        <v>3.1519966274992387E-5</v>
      </c>
      <c r="AQ168" s="59">
        <f t="shared" si="340"/>
        <v>1.0252490915429629E-3</v>
      </c>
      <c r="AR168" s="59">
        <f t="shared" si="341"/>
        <v>8.7272935077145955E-4</v>
      </c>
      <c r="AS168" s="59">
        <f t="shared" si="342"/>
        <v>0</v>
      </c>
      <c r="AT168" s="12">
        <f t="shared" si="343"/>
        <v>0.20691474177174088</v>
      </c>
      <c r="AU168" s="59">
        <f t="shared" si="440"/>
        <v>1.0733601507606494E-17</v>
      </c>
      <c r="AV168" s="59">
        <f t="shared" si="441"/>
        <v>0</v>
      </c>
      <c r="AW168" s="70">
        <f t="shared" si="344"/>
        <v>0</v>
      </c>
      <c r="AX168" s="20">
        <f t="shared" si="345"/>
        <v>200000</v>
      </c>
      <c r="AY168" s="20">
        <f t="shared" si="346"/>
        <v>0</v>
      </c>
      <c r="AZ168" s="20">
        <f t="shared" si="347"/>
        <v>0</v>
      </c>
      <c r="BA168" s="20">
        <f t="shared" si="348"/>
        <v>200000</v>
      </c>
      <c r="BB168" s="36">
        <f t="shared" si="349"/>
        <v>1</v>
      </c>
      <c r="BC168" s="36">
        <f t="shared" si="350"/>
        <v>0</v>
      </c>
      <c r="BD168" s="80">
        <f t="shared" si="351"/>
        <v>30.074297393047686</v>
      </c>
      <c r="BE168" s="36">
        <f t="shared" si="352"/>
        <v>0</v>
      </c>
      <c r="BF168" s="36">
        <f t="shared" si="353"/>
        <v>0</v>
      </c>
      <c r="BG168" s="36">
        <f t="shared" si="354"/>
        <v>30.074297393047686</v>
      </c>
      <c r="BH168" s="36">
        <f t="shared" si="355"/>
        <v>6.3039932549984776</v>
      </c>
      <c r="BI168" s="36">
        <f t="shared" si="356"/>
        <v>0</v>
      </c>
      <c r="BJ168" s="36">
        <f t="shared" si="357"/>
        <v>0</v>
      </c>
      <c r="BK168" s="36">
        <f t="shared" si="358"/>
        <v>6.3039932549984776</v>
      </c>
      <c r="BL168" s="68">
        <f ca="1">IF(OR(AT168=0,E168&gt;ProjTerm),0,VLOOKUP(D168,'Life Events'!$AE$5:$AI$1206,5,FALSE))</f>
        <v>1.4228380962230333E-3</v>
      </c>
      <c r="BM168" s="93">
        <f t="shared" ca="1" si="359"/>
        <v>1.4228380962230333E-3</v>
      </c>
      <c r="BN168" s="93">
        <f t="shared" ca="1" si="360"/>
        <v>2.9440617726298433E-4</v>
      </c>
      <c r="BO168" s="36">
        <f t="shared" ca="1" si="361"/>
        <v>4.4796138624198206E-2</v>
      </c>
      <c r="BP168" s="36">
        <f t="shared" si="362"/>
        <v>1.5207868178912551E-2</v>
      </c>
      <c r="BQ168" s="36">
        <f t="shared" si="363"/>
        <v>98.305028393336272</v>
      </c>
      <c r="BR168" s="36">
        <f t="shared" si="364"/>
        <v>154.78110000000001</v>
      </c>
      <c r="BS168" s="36">
        <f t="shared" si="365"/>
        <v>152.15760430251822</v>
      </c>
      <c r="BT168" s="36">
        <f t="shared" si="366"/>
        <v>31.483651402862286</v>
      </c>
      <c r="BU168" s="70" cm="1">
        <f t="array" ref="BU168">IF(AND(ActInt=1,$J168=0),INDEX(Tbl_FwdNom,$B168-IVP,MATCH(ValnDt,Tbl_FwdNom_Cols)),INDEX(Tbl_FwdNom,$B168,MATCH(StartDt,Tbl_FwdNom_Cols)))</f>
        <v>15.411011541000001</v>
      </c>
      <c r="BV168" s="70" cm="1">
        <f t="array" ref="BV168">INDEX(Tbl_FwdReal,$B168,MATCH(StartDt,Tbl_FwdReal_Cols))</f>
        <v>4.7310775080000003</v>
      </c>
      <c r="BW168" s="70" cm="1">
        <f t="array" ref="BW168">IF(RunType&lt;&gt;"OPN",INDEX(Tbl_FwdReal,$B168,MATCH(ValnDt,Tbl_FwdReal_Cols)),IF(AND($J168=0,ActInt=1),INDEX(Tbl_FwdReal,$B168-IVP,MATCH(ValnDt,Tbl_FwdReal_Cols)),-999))*$K168</f>
        <v>4.7310775080000003</v>
      </c>
      <c r="BX168" s="70">
        <f t="shared" si="367"/>
        <v>4.7310775080000006E-2</v>
      </c>
      <c r="BY168" s="70">
        <f t="shared" si="442"/>
        <v>0.10197483198990498</v>
      </c>
      <c r="BZ168" s="64">
        <f t="shared" si="455"/>
        <v>8.1248179676927101E-3</v>
      </c>
      <c r="CA168" s="70" cm="1">
        <f t="array" ref="CA168">IF($J168=1,CA167*(1+INDEX(Tbl_CPI,$B168,MATCH(IF(RunType="OPN",StartDt,ValnDt),Tbl_CPI_Cols))),0)</f>
        <v>0</v>
      </c>
      <c r="CB168" s="70">
        <f t="shared" si="443"/>
        <v>2.4717244414089454</v>
      </c>
      <c r="CC168" s="70">
        <f t="shared" si="444"/>
        <v>2.3934388691685249</v>
      </c>
      <c r="CD168" s="36">
        <f t="shared" si="368"/>
        <v>14.296051418126487</v>
      </c>
      <c r="CE168" s="36">
        <f t="shared" si="369"/>
        <v>1.5748312045310635</v>
      </c>
      <c r="CF168" s="36">
        <f t="shared" si="370"/>
        <v>0</v>
      </c>
      <c r="CG168" s="36">
        <f t="shared" si="371"/>
        <v>3.3169289505395434</v>
      </c>
      <c r="CH168" s="36">
        <f t="shared" si="372"/>
        <v>2.9877977145070345</v>
      </c>
      <c r="CI168" s="36">
        <f t="shared" si="373"/>
        <v>0</v>
      </c>
      <c r="CJ168" s="36">
        <f t="shared" si="374"/>
        <v>0</v>
      </c>
      <c r="CK168" s="36">
        <f t="shared" si="375"/>
        <v>0</v>
      </c>
      <c r="CL168" s="36">
        <f t="shared" si="376"/>
        <v>0.32913123603250888</v>
      </c>
      <c r="CM168" s="36">
        <f t="shared" si="377"/>
        <v>3.3169289505395434</v>
      </c>
      <c r="CN168" s="36">
        <f t="shared" ca="1" si="378"/>
        <v>4.9242275156291635</v>
      </c>
      <c r="CO168" s="20">
        <f t="shared" si="379"/>
        <v>120000</v>
      </c>
      <c r="CP168" s="20">
        <f t="shared" si="380"/>
        <v>2</v>
      </c>
      <c r="CQ168" s="64">
        <f t="shared" si="381"/>
        <v>2.6241614699999997E-3</v>
      </c>
      <c r="CR168" s="64">
        <f t="shared" si="382"/>
        <v>1.1808726614999997E-2</v>
      </c>
      <c r="CS168" s="36">
        <f t="shared" si="383"/>
        <v>24.814193063041088</v>
      </c>
      <c r="CT168" s="36">
        <f t="shared" si="384"/>
        <v>18.044578435828612</v>
      </c>
      <c r="CU168" s="36">
        <f t="shared" si="385"/>
        <v>3.7823959529990865</v>
      </c>
      <c r="CV168" s="36">
        <f t="shared" si="445"/>
        <v>21.826974388827697</v>
      </c>
      <c r="CW168" s="36">
        <f t="shared" si="386"/>
        <v>0</v>
      </c>
      <c r="CX168" s="36">
        <f t="shared" si="387"/>
        <v>0</v>
      </c>
      <c r="CY168" s="36">
        <f t="shared" si="388"/>
        <v>0</v>
      </c>
      <c r="CZ168" s="36">
        <f t="shared" si="446"/>
        <v>0</v>
      </c>
      <c r="DA168" s="64">
        <f t="shared" si="389"/>
        <v>1.2015748004889915E-2</v>
      </c>
      <c r="DB168" s="70">
        <f t="shared" si="447"/>
        <v>0.98812691598072655</v>
      </c>
      <c r="DC168" s="70">
        <f>PRODUCT($DB$8:DB168)</f>
        <v>0.2105971699170951</v>
      </c>
      <c r="DD168" s="36">
        <f t="shared" si="390"/>
        <v>1470.0423850222721</v>
      </c>
      <c r="DE168" s="36">
        <f t="shared" si="391"/>
        <v>2178.9868104517095</v>
      </c>
      <c r="DF168" s="36">
        <f t="shared" si="392"/>
        <v>313.08654047370311</v>
      </c>
      <c r="DG168" s="36">
        <f t="shared" si="393"/>
        <v>1.041806042502716</v>
      </c>
      <c r="DH168" s="36">
        <f t="shared" ca="1" si="394"/>
        <v>0.54176147400918651</v>
      </c>
      <c r="DI168" s="36">
        <f t="shared" si="395"/>
        <v>208.80544938557506</v>
      </c>
      <c r="DJ168" s="36">
        <f t="shared" ca="1" si="396"/>
        <v>1230.3363707202222</v>
      </c>
      <c r="DK168" s="36">
        <f t="shared" si="397"/>
        <v>0</v>
      </c>
      <c r="DL168" s="36">
        <f t="shared" si="398"/>
        <v>0</v>
      </c>
      <c r="DM168" s="36">
        <f t="shared" ca="1" si="399"/>
        <v>1230.3363707202222</v>
      </c>
      <c r="DN168" s="36">
        <f t="shared" ca="1" si="448"/>
        <v>1230.3363707202268</v>
      </c>
      <c r="DO168" s="64" cm="1">
        <f t="array" ref="DO168">IFERROR(INDEX(Tbl_FwdNom,$B168,MATCH(LIDt,Tbl_FwdNom_Cols,0)),0)</f>
        <v>7.2858712060000004</v>
      </c>
      <c r="DP168" s="64">
        <f t="shared" ca="1" si="449"/>
        <v>13.47688628</v>
      </c>
      <c r="DQ168" s="64">
        <f t="shared" ca="1" si="400"/>
        <v>1.0591445187343229E-2</v>
      </c>
      <c r="DR168" s="70">
        <f t="shared" ca="1" si="401"/>
        <v>0.98951955784131951</v>
      </c>
      <c r="DS168" s="70">
        <f ca="1">PRODUCT($DR$8:DR168)</f>
        <v>0.19158509683201724</v>
      </c>
      <c r="DT168" s="36">
        <f t="shared" ca="1" si="402"/>
        <v>2455.9884601412223</v>
      </c>
      <c r="DU168" s="36">
        <f t="shared" ca="1" si="403"/>
        <v>337.99748102857188</v>
      </c>
      <c r="DV168" s="36">
        <f t="shared" ca="1" si="404"/>
        <v>1.1680199682314436</v>
      </c>
      <c r="DW168" s="36">
        <f t="shared" ca="1" si="405"/>
        <v>0.55017445158587597</v>
      </c>
      <c r="DX168" s="36">
        <f t="shared" ca="1" si="406"/>
        <v>1572.9965974125787</v>
      </c>
      <c r="DY168" s="36">
        <f t="shared" ca="1" si="407"/>
        <v>16.606373585089074</v>
      </c>
      <c r="DZ168" s="36">
        <f t="shared" ca="1" si="408"/>
        <v>212.28661041119656</v>
      </c>
      <c r="EA168" s="36">
        <f t="shared" ca="1" si="409"/>
        <v>0</v>
      </c>
      <c r="EB168" s="36">
        <f t="shared" ca="1" si="410"/>
        <v>1449.2644822368559</v>
      </c>
      <c r="EC168" s="36">
        <f t="shared" ca="1" si="411"/>
        <v>0</v>
      </c>
      <c r="ED168" s="36">
        <f t="shared" ca="1" si="412"/>
        <v>0</v>
      </c>
      <c r="EE168" s="36">
        <f t="shared" ca="1" si="450"/>
        <v>0</v>
      </c>
      <c r="EF168" s="36">
        <f t="shared" ca="1" si="413"/>
        <v>1449.2644822368559</v>
      </c>
      <c r="EG168" s="64"/>
      <c r="EH168" s="64"/>
      <c r="EI168" s="64"/>
      <c r="EJ168" s="70"/>
      <c r="EK168" s="70"/>
      <c r="EL168" s="70"/>
      <c r="EM168" s="70"/>
      <c r="EN168" s="70"/>
      <c r="EO168" s="36">
        <f t="shared" ca="1" si="414"/>
        <v>14.666352868552234</v>
      </c>
      <c r="EP168" s="36">
        <f t="shared" ca="1" si="415"/>
        <v>0</v>
      </c>
      <c r="EQ168" s="36">
        <f t="shared" si="416"/>
        <v>66.516985528996358</v>
      </c>
      <c r="ER168" s="36">
        <f t="shared" si="417"/>
        <v>8.8118603681151555</v>
      </c>
      <c r="ES168" s="36">
        <f t="shared" si="418"/>
        <v>-8.0472619228173716</v>
      </c>
      <c r="ET168" s="36">
        <f t="shared" ca="1" si="419"/>
        <v>0</v>
      </c>
      <c r="EU168" s="36">
        <f t="shared" ca="1" si="451"/>
        <v>8.8118603681151555</v>
      </c>
      <c r="EV168" s="36">
        <f t="shared" si="420"/>
        <v>3.4467682574436385</v>
      </c>
      <c r="EW168" s="36">
        <f t="shared" si="421"/>
        <v>86.948862037198651</v>
      </c>
      <c r="EX168" s="36">
        <f t="shared" ca="1" si="452"/>
        <v>165.72447619175381</v>
      </c>
      <c r="EY168" s="36">
        <f t="shared" si="422"/>
        <v>0</v>
      </c>
      <c r="EZ168" s="36">
        <f t="shared" si="423"/>
        <v>0</v>
      </c>
      <c r="FA168" s="36">
        <f t="shared" si="424"/>
        <v>0</v>
      </c>
      <c r="FB168" s="36">
        <f t="shared" si="425"/>
        <v>0</v>
      </c>
      <c r="FC168" s="36">
        <f t="shared" si="453"/>
        <v>0</v>
      </c>
      <c r="FD168" s="36">
        <f t="shared" si="426"/>
        <v>0</v>
      </c>
      <c r="FE168" s="36">
        <f t="shared" si="427"/>
        <v>0</v>
      </c>
      <c r="FF168" s="36">
        <f t="shared" si="454"/>
        <v>0</v>
      </c>
      <c r="FG168" s="36">
        <f t="shared" ca="1" si="428"/>
        <v>165.72447619175381</v>
      </c>
      <c r="FH168" s="36">
        <f t="shared" ca="1" si="429"/>
        <v>1.991303544162492</v>
      </c>
      <c r="FI168" s="36">
        <f t="shared" ca="1" si="430"/>
        <v>-2.6294031614485229</v>
      </c>
      <c r="FJ168" s="36">
        <f t="shared" ca="1" si="431"/>
        <v>184.54193949075176</v>
      </c>
      <c r="FK168" s="36">
        <f t="shared" si="432"/>
        <v>0</v>
      </c>
      <c r="FL168" s="36">
        <f t="shared" si="433"/>
        <v>0</v>
      </c>
      <c r="FM168" s="36">
        <f t="shared" ca="1" si="434"/>
        <v>0</v>
      </c>
      <c r="FN168" s="36">
        <f t="shared" ca="1" si="456"/>
        <v>184.54193949075176</v>
      </c>
    </row>
    <row r="169" spans="2:170" x14ac:dyDescent="0.25">
      <c r="B169" s="2">
        <v>161</v>
      </c>
      <c r="C169" s="2">
        <f t="shared" si="307"/>
        <v>14</v>
      </c>
      <c r="D169" s="2">
        <f t="shared" si="303"/>
        <v>185</v>
      </c>
      <c r="E169" s="2">
        <f t="shared" si="308"/>
        <v>16</v>
      </c>
      <c r="F169" s="189">
        <f t="shared" si="304"/>
        <v>50617</v>
      </c>
      <c r="G169" s="2">
        <f t="shared" si="309"/>
        <v>7</v>
      </c>
      <c r="H169" s="187">
        <f t="shared" si="311"/>
        <v>48</v>
      </c>
      <c r="I169" s="186">
        <f t="shared" si="310"/>
        <v>48</v>
      </c>
      <c r="J169" s="2">
        <f t="shared" si="312"/>
        <v>0</v>
      </c>
      <c r="K169" s="2">
        <f t="shared" si="313"/>
        <v>1</v>
      </c>
      <c r="L169">
        <f t="shared" si="314"/>
        <v>2</v>
      </c>
      <c r="M169" s="190">
        <f t="shared" si="435"/>
        <v>2.0885251800000001E-3</v>
      </c>
      <c r="N169">
        <f t="shared" si="315"/>
        <v>1</v>
      </c>
      <c r="O169">
        <f t="shared" si="316"/>
        <v>100</v>
      </c>
      <c r="P169" s="58">
        <f t="shared" si="317"/>
        <v>9.3983633100000012E-3</v>
      </c>
      <c r="Q169" s="106">
        <f t="shared" si="318"/>
        <v>9.3983633100000012E-3</v>
      </c>
      <c r="R169" s="59">
        <f t="shared" si="319"/>
        <v>9.3983633100000012E-3</v>
      </c>
      <c r="S169" s="32">
        <f t="shared" si="436"/>
        <v>7.8659102566280836E-4</v>
      </c>
      <c r="T169">
        <f t="shared" si="320"/>
        <v>1</v>
      </c>
      <c r="U169" s="32">
        <f t="shared" si="437"/>
        <v>4.0531725000000001E-4</v>
      </c>
      <c r="V169">
        <f t="shared" si="321"/>
        <v>1</v>
      </c>
      <c r="W169">
        <f t="shared" si="322"/>
        <v>100</v>
      </c>
      <c r="X169" s="58">
        <f t="shared" si="323"/>
        <v>1.8239276250000002E-3</v>
      </c>
      <c r="Y169" s="58">
        <f t="shared" si="324"/>
        <v>1.8239276250000002E-3</v>
      </c>
      <c r="Z169" s="32">
        <f t="shared" si="325"/>
        <v>1.8239276250000002E-3</v>
      </c>
      <c r="AA169" s="32">
        <f t="shared" si="326"/>
        <v>1.5212117892671184E-4</v>
      </c>
      <c r="AB169" s="59">
        <f t="shared" si="327"/>
        <v>4.9056245199999996E-3</v>
      </c>
      <c r="AC169" s="59">
        <f t="shared" si="328"/>
        <v>4.9056245199999996E-3</v>
      </c>
      <c r="AD169">
        <f t="shared" si="329"/>
        <v>1</v>
      </c>
      <c r="AE169" s="59">
        <f t="shared" si="330"/>
        <v>4.9056245199999996E-3</v>
      </c>
      <c r="AF169" s="59">
        <f t="shared" si="331"/>
        <v>4.1758461800000006E-3</v>
      </c>
      <c r="AG169" s="59">
        <f t="shared" si="332"/>
        <v>4.1758461800000006E-3</v>
      </c>
      <c r="AH169">
        <f t="shared" si="333"/>
        <v>1</v>
      </c>
      <c r="AI169" s="59">
        <f t="shared" si="334"/>
        <v>4.1758461800000006E-3</v>
      </c>
      <c r="AJ169" s="59">
        <f t="shared" si="335"/>
        <v>0</v>
      </c>
      <c r="AK169" s="59">
        <f t="shared" si="336"/>
        <v>0</v>
      </c>
      <c r="AL169" s="59">
        <f t="shared" si="337"/>
        <v>0</v>
      </c>
      <c r="AM169" s="12">
        <f t="shared" si="438"/>
        <v>0.20691474177174088</v>
      </c>
      <c r="AN169" s="12">
        <f t="shared" si="439"/>
        <v>0</v>
      </c>
      <c r="AO169" s="66">
        <f t="shared" si="338"/>
        <v>1.627572789549888E-4</v>
      </c>
      <c r="AP169" s="66">
        <f t="shared" si="339"/>
        <v>3.1476114455633368E-5</v>
      </c>
      <c r="AQ169" s="59">
        <f t="shared" si="340"/>
        <v>1.0150460307849201E-3</v>
      </c>
      <c r="AR169" s="59">
        <f t="shared" si="341"/>
        <v>8.6404413401321069E-4</v>
      </c>
      <c r="AS169" s="59">
        <f t="shared" si="342"/>
        <v>0</v>
      </c>
      <c r="AT169" s="12">
        <f t="shared" si="343"/>
        <v>0.20484141821353213</v>
      </c>
      <c r="AU169" s="59">
        <f t="shared" si="440"/>
        <v>8.0230960763927328E-18</v>
      </c>
      <c r="AV169" s="59">
        <f t="shared" si="441"/>
        <v>0</v>
      </c>
      <c r="AW169" s="70">
        <f t="shared" si="344"/>
        <v>0</v>
      </c>
      <c r="AX169" s="20">
        <f t="shared" si="345"/>
        <v>200000</v>
      </c>
      <c r="AY169" s="20">
        <f t="shared" si="346"/>
        <v>0</v>
      </c>
      <c r="AZ169" s="20">
        <f t="shared" si="347"/>
        <v>0</v>
      </c>
      <c r="BA169" s="20">
        <f t="shared" si="348"/>
        <v>200000</v>
      </c>
      <c r="BB169" s="36">
        <f t="shared" si="349"/>
        <v>1</v>
      </c>
      <c r="BC169" s="36">
        <f t="shared" si="350"/>
        <v>0</v>
      </c>
      <c r="BD169" s="80">
        <f t="shared" si="351"/>
        <v>32.551455790997757</v>
      </c>
      <c r="BE169" s="36">
        <f t="shared" si="352"/>
        <v>0</v>
      </c>
      <c r="BF169" s="36">
        <f t="shared" si="353"/>
        <v>0</v>
      </c>
      <c r="BG169" s="36">
        <f t="shared" si="354"/>
        <v>32.551455790997757</v>
      </c>
      <c r="BH169" s="36">
        <f t="shared" si="355"/>
        <v>6.2952228911266737</v>
      </c>
      <c r="BI169" s="36">
        <f t="shared" si="356"/>
        <v>0</v>
      </c>
      <c r="BJ169" s="36">
        <f t="shared" si="357"/>
        <v>0</v>
      </c>
      <c r="BK169" s="36">
        <f t="shared" si="358"/>
        <v>6.2952228911266737</v>
      </c>
      <c r="BL169" s="68">
        <f ca="1">IF(OR(AT169=0,E169&gt;ProjTerm),0,VLOOKUP(D169,'Life Events'!$AE$5:$AI$1206,5,FALSE))</f>
        <v>1.3499204206689883E-3</v>
      </c>
      <c r="BM169" s="93">
        <f t="shared" ca="1" si="359"/>
        <v>1.3499204206689883E-3</v>
      </c>
      <c r="BN169" s="93">
        <f t="shared" ca="1" si="360"/>
        <v>2.7651961344524347E-4</v>
      </c>
      <c r="BO169" s="36">
        <f t="shared" ca="1" si="361"/>
        <v>4.207456192448665E-2</v>
      </c>
      <c r="BP169" s="36">
        <f t="shared" si="362"/>
        <v>1.6239772624337161E-2</v>
      </c>
      <c r="BQ169" s="36">
        <f t="shared" si="363"/>
        <v>98.305028393336272</v>
      </c>
      <c r="BR169" s="36">
        <f t="shared" si="364"/>
        <v>154.78110000000001</v>
      </c>
      <c r="BS169" s="36">
        <f t="shared" si="365"/>
        <v>152.15760430251822</v>
      </c>
      <c r="BT169" s="36">
        <f t="shared" si="366"/>
        <v>31.168179457301271</v>
      </c>
      <c r="BU169" s="70" cm="1">
        <f t="array" ref="BU169">IF(AND(ActInt=1,$J169=0),INDEX(Tbl_FwdNom,$B169-IVP,MATCH(ValnDt,Tbl_FwdNom_Cols)),INDEX(Tbl_FwdNom,$B169,MATCH(StartDt,Tbl_FwdNom_Cols)))</f>
        <v>15.448416374000001</v>
      </c>
      <c r="BV169" s="70" cm="1">
        <f t="array" ref="BV169">INDEX(Tbl_FwdReal,$B169,MATCH(StartDt,Tbl_FwdReal_Cols))</f>
        <v>4.7275138029999999</v>
      </c>
      <c r="BW169" s="70" cm="1">
        <f t="array" ref="BW169">IF(RunType&lt;&gt;"OPN",INDEX(Tbl_FwdReal,$B169,MATCH(ValnDt,Tbl_FwdReal_Cols)),IF(AND($J169=0,ActInt=1),INDEX(Tbl_FwdReal,$B169-IVP,MATCH(ValnDt,Tbl_FwdReal_Cols)),-999))*$K169</f>
        <v>4.7275138029999999</v>
      </c>
      <c r="BX169" s="70">
        <f t="shared" si="367"/>
        <v>4.7275138029999997E-2</v>
      </c>
      <c r="BY169" s="70">
        <f t="shared" si="442"/>
        <v>0.10236949376232496</v>
      </c>
      <c r="BZ169" s="64">
        <f t="shared" si="455"/>
        <v>8.1549005537990826E-3</v>
      </c>
      <c r="CA169" s="70" cm="1">
        <f t="array" ref="CA169">IF($J169=1,CA168*(1+INDEX(Tbl_CPI,$B169,MATCH(IF(RunType="OPN",StartDt,ValnDt),Tbl_CPI_Cols))),0)</f>
        <v>0</v>
      </c>
      <c r="CB169" s="70">
        <f t="shared" si="443"/>
        <v>2.4918811084250301</v>
      </c>
      <c r="CC169" s="70">
        <f t="shared" si="444"/>
        <v>2.3934388691685249</v>
      </c>
      <c r="CD169" s="36">
        <f t="shared" si="368"/>
        <v>14.296051418126487</v>
      </c>
      <c r="CE169" s="36">
        <f t="shared" si="369"/>
        <v>1.5748312045310635</v>
      </c>
      <c r="CF169" s="36">
        <f t="shared" si="370"/>
        <v>0</v>
      </c>
      <c r="CG169" s="36">
        <f t="shared" si="371"/>
        <v>3.2839195795567968</v>
      </c>
      <c r="CH169" s="36">
        <f t="shared" si="372"/>
        <v>2.958063787537172</v>
      </c>
      <c r="CI169" s="36">
        <f t="shared" si="373"/>
        <v>0</v>
      </c>
      <c r="CJ169" s="36">
        <f t="shared" si="374"/>
        <v>0</v>
      </c>
      <c r="CK169" s="36">
        <f t="shared" si="375"/>
        <v>0</v>
      </c>
      <c r="CL169" s="36">
        <f t="shared" si="376"/>
        <v>0.32585579201962467</v>
      </c>
      <c r="CM169" s="36">
        <f t="shared" si="377"/>
        <v>3.2839195795567968</v>
      </c>
      <c r="CN169" s="36">
        <f t="shared" ca="1" si="378"/>
        <v>7.704334014123309</v>
      </c>
      <c r="CO169" s="20">
        <f t="shared" si="379"/>
        <v>120000</v>
      </c>
      <c r="CP169" s="20">
        <f t="shared" si="380"/>
        <v>2</v>
      </c>
      <c r="CQ169" s="64">
        <f t="shared" si="381"/>
        <v>2.8294106099999998E-3</v>
      </c>
      <c r="CR169" s="64">
        <f t="shared" si="382"/>
        <v>1.2732347744999999E-2</v>
      </c>
      <c r="CS169" s="36">
        <f t="shared" si="383"/>
        <v>26.500107856968498</v>
      </c>
      <c r="CT169" s="36">
        <f t="shared" si="384"/>
        <v>19.530873474598657</v>
      </c>
      <c r="CU169" s="36">
        <f t="shared" si="385"/>
        <v>3.7771337346760041</v>
      </c>
      <c r="CV169" s="36">
        <f t="shared" si="445"/>
        <v>23.30800720927466</v>
      </c>
      <c r="CW169" s="36">
        <f t="shared" si="386"/>
        <v>0</v>
      </c>
      <c r="CX169" s="36">
        <f t="shared" si="387"/>
        <v>0</v>
      </c>
      <c r="CY169" s="36">
        <f t="shared" si="388"/>
        <v>0</v>
      </c>
      <c r="CZ169" s="36">
        <f t="shared" si="446"/>
        <v>0</v>
      </c>
      <c r="DA169" s="64">
        <f t="shared" si="389"/>
        <v>1.2043076894909355E-2</v>
      </c>
      <c r="DB169" s="70">
        <f t="shared" si="447"/>
        <v>0.98810023291512528</v>
      </c>
      <c r="DC169" s="70">
        <f>PRODUCT($DB$8:DB169)</f>
        <v>0.20809111264634789</v>
      </c>
      <c r="DD169" s="36">
        <f t="shared" si="390"/>
        <v>1456.57803904657</v>
      </c>
      <c r="DE169" s="36">
        <f t="shared" si="391"/>
        <v>2172.6770603719751</v>
      </c>
      <c r="DF169" s="36">
        <f t="shared" si="392"/>
        <v>310.56184286426236</v>
      </c>
      <c r="DG169" s="36">
        <f t="shared" si="393"/>
        <v>1.0381128201578205</v>
      </c>
      <c r="DH169" s="36">
        <f t="shared" ca="1" si="394"/>
        <v>0.50621138717489189</v>
      </c>
      <c r="DI169" s="36">
        <f t="shared" si="395"/>
        <v>207.99664139303155</v>
      </c>
      <c r="DJ169" s="36">
        <f t="shared" ca="1" si="396"/>
        <v>1234.1256041497163</v>
      </c>
      <c r="DK169" s="36">
        <f t="shared" si="397"/>
        <v>0</v>
      </c>
      <c r="DL169" s="36">
        <f t="shared" si="398"/>
        <v>0</v>
      </c>
      <c r="DM169" s="36">
        <f t="shared" ca="1" si="399"/>
        <v>1234.1256041497163</v>
      </c>
      <c r="DN169" s="36">
        <f t="shared" ca="1" si="448"/>
        <v>1234.1256041497206</v>
      </c>
      <c r="DO169" s="64" cm="1">
        <f t="array" ref="DO169">IFERROR(INDEX(Tbl_FwdNom,$B169,MATCH(LIDt,Tbl_FwdNom_Cols,0)),0)</f>
        <v>7.2335795669999996</v>
      </c>
      <c r="DP169" s="64">
        <f t="shared" ca="1" si="449"/>
        <v>13.491404810000001</v>
      </c>
      <c r="DQ169" s="64">
        <f t="shared" ca="1" si="400"/>
        <v>1.0602219365222654E-2</v>
      </c>
      <c r="DR169" s="70">
        <f t="shared" ca="1" si="401"/>
        <v>0.98950900842877421</v>
      </c>
      <c r="DS169" s="70">
        <f ca="1">PRODUCT($DR$8:DR169)</f>
        <v>0.18957517919598008</v>
      </c>
      <c r="DT169" s="36">
        <f t="shared" ca="1" si="402"/>
        <v>2449.4759327630973</v>
      </c>
      <c r="DU169" s="36">
        <f t="shared" ca="1" si="403"/>
        <v>335.28578157620279</v>
      </c>
      <c r="DV169" s="36">
        <f t="shared" ca="1" si="404"/>
        <v>1.1641637995332568</v>
      </c>
      <c r="DW169" s="36">
        <f t="shared" ca="1" si="405"/>
        <v>0.51393295988624388</v>
      </c>
      <c r="DX169" s="36">
        <f t="shared" ca="1" si="406"/>
        <v>1558.5056729417945</v>
      </c>
      <c r="DY169" s="36">
        <f t="shared" ca="1" si="407"/>
        <v>16.453127414090982</v>
      </c>
      <c r="DZ169" s="36">
        <f t="shared" ca="1" si="408"/>
        <v>211.54789379436664</v>
      </c>
      <c r="EA169" s="36">
        <f t="shared" ca="1" si="409"/>
        <v>0</v>
      </c>
      <c r="EB169" s="36">
        <f t="shared" ca="1" si="410"/>
        <v>1453.6068317663162</v>
      </c>
      <c r="EC169" s="36">
        <f t="shared" ca="1" si="411"/>
        <v>0</v>
      </c>
      <c r="ED169" s="36">
        <f t="shared" ca="1" si="412"/>
        <v>0</v>
      </c>
      <c r="EE169" s="36">
        <f t="shared" ca="1" si="450"/>
        <v>0</v>
      </c>
      <c r="EF169" s="36">
        <f t="shared" ca="1" si="413"/>
        <v>1453.6068317663162</v>
      </c>
      <c r="EG169" s="64"/>
      <c r="EH169" s="64"/>
      <c r="EI169" s="64"/>
      <c r="EJ169" s="70"/>
      <c r="EK169" s="70"/>
      <c r="EL169" s="70"/>
      <c r="EM169" s="70"/>
      <c r="EN169" s="70"/>
      <c r="EO169" s="36">
        <f t="shared" ca="1" si="414"/>
        <v>14.777487023174038</v>
      </c>
      <c r="EP169" s="36">
        <f t="shared" ca="1" si="415"/>
        <v>0</v>
      </c>
      <c r="EQ169" s="36">
        <f t="shared" si="416"/>
        <v>66.28118154317896</v>
      </c>
      <c r="ER169" s="36">
        <f t="shared" si="417"/>
        <v>8.731151173676464</v>
      </c>
      <c r="ES169" s="36">
        <f t="shared" si="418"/>
        <v>-7.9735558040075629</v>
      </c>
      <c r="ET169" s="36">
        <f t="shared" ca="1" si="419"/>
        <v>0</v>
      </c>
      <c r="EU169" s="36">
        <f t="shared" ca="1" si="451"/>
        <v>8.731151173676464</v>
      </c>
      <c r="EV169" s="36">
        <f t="shared" si="420"/>
        <v>3.4334171992060836</v>
      </c>
      <c r="EW169" s="36">
        <f t="shared" si="421"/>
        <v>86.640626658406262</v>
      </c>
      <c r="EX169" s="36">
        <f t="shared" ca="1" si="452"/>
        <v>165.08637657446778</v>
      </c>
      <c r="EY169" s="36">
        <f t="shared" si="422"/>
        <v>0</v>
      </c>
      <c r="EZ169" s="36">
        <f t="shared" si="423"/>
        <v>0</v>
      </c>
      <c r="FA169" s="36">
        <f t="shared" si="424"/>
        <v>0</v>
      </c>
      <c r="FB169" s="36">
        <f t="shared" si="425"/>
        <v>0</v>
      </c>
      <c r="FC169" s="36">
        <f t="shared" si="453"/>
        <v>0</v>
      </c>
      <c r="FD169" s="36">
        <f t="shared" si="426"/>
        <v>0</v>
      </c>
      <c r="FE169" s="36">
        <f t="shared" si="427"/>
        <v>0</v>
      </c>
      <c r="FF169" s="36">
        <f t="shared" si="454"/>
        <v>0</v>
      </c>
      <c r="FG169" s="36">
        <f t="shared" ca="1" si="428"/>
        <v>165.08637657446778</v>
      </c>
      <c r="FH169" s="36">
        <f t="shared" ca="1" si="429"/>
        <v>1.9881479273882778</v>
      </c>
      <c r="FI169" s="36">
        <f t="shared" ca="1" si="430"/>
        <v>-2.6028802852136526</v>
      </c>
      <c r="FJ169" s="36">
        <f t="shared" ca="1" si="431"/>
        <v>183.89561333010272</v>
      </c>
      <c r="FK169" s="36">
        <f t="shared" si="432"/>
        <v>0</v>
      </c>
      <c r="FL169" s="36">
        <f t="shared" si="433"/>
        <v>0</v>
      </c>
      <c r="FM169" s="36">
        <f t="shared" ca="1" si="434"/>
        <v>0</v>
      </c>
      <c r="FN169" s="36">
        <f t="shared" ca="1" si="456"/>
        <v>183.89561333010272</v>
      </c>
    </row>
    <row r="170" spans="2:170" x14ac:dyDescent="0.25">
      <c r="B170" s="2">
        <v>162</v>
      </c>
      <c r="C170" s="2">
        <f t="shared" si="307"/>
        <v>14</v>
      </c>
      <c r="D170" s="2">
        <f t="shared" si="303"/>
        <v>186</v>
      </c>
      <c r="E170" s="2">
        <f t="shared" si="308"/>
        <v>16</v>
      </c>
      <c r="F170" s="189">
        <f t="shared" si="304"/>
        <v>50648</v>
      </c>
      <c r="G170" s="2">
        <f t="shared" si="309"/>
        <v>8</v>
      </c>
      <c r="H170" s="187">
        <f t="shared" si="311"/>
        <v>48.083333333333336</v>
      </c>
      <c r="I170" s="186">
        <f t="shared" si="310"/>
        <v>48</v>
      </c>
      <c r="J170" s="2">
        <f t="shared" si="312"/>
        <v>0</v>
      </c>
      <c r="K170" s="2">
        <f t="shared" si="313"/>
        <v>1</v>
      </c>
      <c r="L170">
        <f t="shared" si="314"/>
        <v>2</v>
      </c>
      <c r="M170" s="190">
        <f t="shared" si="435"/>
        <v>2.0885251800000001E-3</v>
      </c>
      <c r="N170">
        <f t="shared" si="315"/>
        <v>1</v>
      </c>
      <c r="O170">
        <f t="shared" si="316"/>
        <v>100</v>
      </c>
      <c r="P170" s="58">
        <f t="shared" si="317"/>
        <v>9.3983633100000012E-3</v>
      </c>
      <c r="Q170" s="106">
        <f t="shared" si="318"/>
        <v>9.3983633100000012E-3</v>
      </c>
      <c r="R170" s="59">
        <f t="shared" si="319"/>
        <v>9.3983633100000012E-3</v>
      </c>
      <c r="S170" s="32">
        <f t="shared" si="436"/>
        <v>7.8659102566280836E-4</v>
      </c>
      <c r="T170">
        <f t="shared" si="320"/>
        <v>1</v>
      </c>
      <c r="U170" s="32">
        <f t="shared" si="437"/>
        <v>4.0531725000000001E-4</v>
      </c>
      <c r="V170">
        <f t="shared" si="321"/>
        <v>1</v>
      </c>
      <c r="W170">
        <f t="shared" si="322"/>
        <v>100</v>
      </c>
      <c r="X170" s="58">
        <f t="shared" si="323"/>
        <v>1.8239276250000002E-3</v>
      </c>
      <c r="Y170" s="58">
        <f t="shared" si="324"/>
        <v>1.8239276250000002E-3</v>
      </c>
      <c r="Z170" s="32">
        <f t="shared" si="325"/>
        <v>1.8239276250000002E-3</v>
      </c>
      <c r="AA170" s="32">
        <f t="shared" si="326"/>
        <v>1.5212117892671184E-4</v>
      </c>
      <c r="AB170" s="59">
        <f t="shared" si="327"/>
        <v>4.9056245199999996E-3</v>
      </c>
      <c r="AC170" s="59">
        <f t="shared" si="328"/>
        <v>4.9056245199999996E-3</v>
      </c>
      <c r="AD170">
        <f t="shared" si="329"/>
        <v>1</v>
      </c>
      <c r="AE170" s="59">
        <f t="shared" si="330"/>
        <v>4.9056245199999996E-3</v>
      </c>
      <c r="AF170" s="59">
        <f t="shared" si="331"/>
        <v>4.1758461800000006E-3</v>
      </c>
      <c r="AG170" s="59">
        <f t="shared" si="332"/>
        <v>4.1758461800000006E-3</v>
      </c>
      <c r="AH170">
        <f t="shared" si="333"/>
        <v>1</v>
      </c>
      <c r="AI170" s="59">
        <f t="shared" si="334"/>
        <v>4.1758461800000006E-3</v>
      </c>
      <c r="AJ170" s="59">
        <f t="shared" si="335"/>
        <v>0</v>
      </c>
      <c r="AK170" s="59">
        <f t="shared" si="336"/>
        <v>0</v>
      </c>
      <c r="AL170" s="59">
        <f t="shared" si="337"/>
        <v>0</v>
      </c>
      <c r="AM170" s="12">
        <f t="shared" si="438"/>
        <v>0.20484141821353213</v>
      </c>
      <c r="AN170" s="12">
        <f t="shared" si="439"/>
        <v>0</v>
      </c>
      <c r="AO170" s="66">
        <f t="shared" si="338"/>
        <v>1.6112642125080652E-4</v>
      </c>
      <c r="AP170" s="66">
        <f t="shared" si="339"/>
        <v>3.1160718031662129E-5</v>
      </c>
      <c r="AQ170" s="59">
        <f t="shared" si="340"/>
        <v>1.0048750838998778E-3</v>
      </c>
      <c r="AR170" s="59">
        <f t="shared" si="341"/>
        <v>8.5538625375276075E-4</v>
      </c>
      <c r="AS170" s="59">
        <f t="shared" si="342"/>
        <v>0</v>
      </c>
      <c r="AT170" s="12">
        <f t="shared" si="343"/>
        <v>0.20278886973659704</v>
      </c>
      <c r="AU170" s="59">
        <f t="shared" si="440"/>
        <v>1.7238814542519521E-17</v>
      </c>
      <c r="AV170" s="59">
        <f t="shared" si="441"/>
        <v>0</v>
      </c>
      <c r="AW170" s="70">
        <f t="shared" si="344"/>
        <v>0</v>
      </c>
      <c r="AX170" s="20">
        <f t="shared" si="345"/>
        <v>200000</v>
      </c>
      <c r="AY170" s="20">
        <f t="shared" si="346"/>
        <v>0</v>
      </c>
      <c r="AZ170" s="20">
        <f t="shared" si="347"/>
        <v>0</v>
      </c>
      <c r="BA170" s="20">
        <f t="shared" si="348"/>
        <v>200000</v>
      </c>
      <c r="BB170" s="36">
        <f t="shared" si="349"/>
        <v>1</v>
      </c>
      <c r="BC170" s="36">
        <f t="shared" si="350"/>
        <v>0</v>
      </c>
      <c r="BD170" s="80">
        <f t="shared" si="351"/>
        <v>32.225284250161302</v>
      </c>
      <c r="BE170" s="36">
        <f t="shared" si="352"/>
        <v>0</v>
      </c>
      <c r="BF170" s="36">
        <f t="shared" si="353"/>
        <v>0</v>
      </c>
      <c r="BG170" s="36">
        <f t="shared" si="354"/>
        <v>32.225284250161302</v>
      </c>
      <c r="BH170" s="36">
        <f t="shared" si="355"/>
        <v>6.2321436063324258</v>
      </c>
      <c r="BI170" s="36">
        <f t="shared" si="356"/>
        <v>0</v>
      </c>
      <c r="BJ170" s="36">
        <f t="shared" si="357"/>
        <v>0</v>
      </c>
      <c r="BK170" s="36">
        <f t="shared" si="358"/>
        <v>6.2321436063324258</v>
      </c>
      <c r="BL170" s="68">
        <f ca="1">IF(OR(AT170=0,E170&gt;ProjTerm),0,VLOOKUP(D170,'Life Events'!$AE$5:$AI$1206,5,FALSE))</f>
        <v>1.2762477354572163E-3</v>
      </c>
      <c r="BM170" s="93">
        <f t="shared" ca="1" si="359"/>
        <v>1.2762477354572163E-3</v>
      </c>
      <c r="BN170" s="93">
        <f t="shared" ca="1" si="360"/>
        <v>2.5880883577726041E-4</v>
      </c>
      <c r="BO170" s="36">
        <f t="shared" ca="1" si="361"/>
        <v>3.9379732424191807E-2</v>
      </c>
      <c r="BP170" s="36">
        <f t="shared" si="362"/>
        <v>1.607704713231236E-2</v>
      </c>
      <c r="BQ170" s="36">
        <f t="shared" si="363"/>
        <v>98.305028393336272</v>
      </c>
      <c r="BR170" s="36">
        <f t="shared" si="364"/>
        <v>154.78110000000001</v>
      </c>
      <c r="BS170" s="36">
        <f t="shared" si="365"/>
        <v>152.15760430251822</v>
      </c>
      <c r="BT170" s="36">
        <f t="shared" si="366"/>
        <v>30.855868598336045</v>
      </c>
      <c r="BU170" s="70" cm="1">
        <f t="array" ref="BU170">IF(AND(ActInt=1,$J170=0),INDEX(Tbl_FwdNom,$B170-IVP,MATCH(ValnDt,Tbl_FwdNom_Cols)),INDEX(Tbl_FwdNom,$B170,MATCH(StartDt,Tbl_FwdNom_Cols)))</f>
        <v>15.48707108</v>
      </c>
      <c r="BV170" s="70" cm="1">
        <f t="array" ref="BV170">INDEX(Tbl_FwdReal,$B170,MATCH(StartDt,Tbl_FwdReal_Cols))</f>
        <v>4.7238313400000003</v>
      </c>
      <c r="BW170" s="70" cm="1">
        <f t="array" ref="BW170">IF(RunType&lt;&gt;"OPN",INDEX(Tbl_FwdReal,$B170,MATCH(ValnDt,Tbl_FwdReal_Cols)),IF(AND($J170=0,ActInt=1),INDEX(Tbl_FwdReal,$B170-IVP,MATCH(ValnDt,Tbl_FwdReal_Cols)),-999))*$K170</f>
        <v>4.7238313400000003</v>
      </c>
      <c r="BX170" s="70">
        <f t="shared" si="367"/>
        <v>4.7238313400000002E-2</v>
      </c>
      <c r="BY170" s="70">
        <f t="shared" si="442"/>
        <v>0.10277736788540226</v>
      </c>
      <c r="BZ170" s="64">
        <f t="shared" si="455"/>
        <v>8.1859798623946656E-3</v>
      </c>
      <c r="CA170" s="70" cm="1">
        <f t="array" ref="CA170">IF($J170=1,CA169*(1+INDEX(Tbl_CPI,$B170,MATCH(IF(RunType="OPN",StartDt,ValnDt),Tbl_CPI_Cols))),0)</f>
        <v>0</v>
      </c>
      <c r="CB170" s="70">
        <f t="shared" si="443"/>
        <v>2.5122795969980789</v>
      </c>
      <c r="CC170" s="70">
        <f t="shared" si="444"/>
        <v>2.3934388691685249</v>
      </c>
      <c r="CD170" s="36">
        <f t="shared" si="368"/>
        <v>14.296051418126487</v>
      </c>
      <c r="CE170" s="36">
        <f t="shared" si="369"/>
        <v>1.5748312045310635</v>
      </c>
      <c r="CF170" s="36">
        <f t="shared" si="370"/>
        <v>0</v>
      </c>
      <c r="CG170" s="36">
        <f t="shared" si="371"/>
        <v>3.2510141047256749</v>
      </c>
      <c r="CH170" s="36">
        <f t="shared" si="372"/>
        <v>2.928423447342607</v>
      </c>
      <c r="CI170" s="36">
        <f t="shared" si="373"/>
        <v>0</v>
      </c>
      <c r="CJ170" s="36">
        <f t="shared" si="374"/>
        <v>0</v>
      </c>
      <c r="CK170" s="36">
        <f t="shared" si="375"/>
        <v>0</v>
      </c>
      <c r="CL170" s="36">
        <f t="shared" si="376"/>
        <v>0.32259065738306814</v>
      </c>
      <c r="CM170" s="36">
        <f t="shared" si="377"/>
        <v>3.2510141047256749</v>
      </c>
      <c r="CN170" s="36">
        <f t="shared" ca="1" si="378"/>
        <v>7.6248619434495621</v>
      </c>
      <c r="CO170" s="20">
        <f t="shared" si="379"/>
        <v>120000</v>
      </c>
      <c r="CP170" s="20">
        <f t="shared" si="380"/>
        <v>2</v>
      </c>
      <c r="CQ170" s="64">
        <f t="shared" si="381"/>
        <v>2.8294106099999998E-3</v>
      </c>
      <c r="CR170" s="64">
        <f t="shared" si="382"/>
        <v>1.2732347744999999E-2</v>
      </c>
      <c r="CS170" s="36">
        <f t="shared" si="383"/>
        <v>26.234571929250322</v>
      </c>
      <c r="CT170" s="36">
        <f t="shared" si="384"/>
        <v>19.335170550096784</v>
      </c>
      <c r="CU170" s="36">
        <f t="shared" si="385"/>
        <v>3.7392861637994557</v>
      </c>
      <c r="CV170" s="36">
        <f t="shared" si="445"/>
        <v>23.07445671389624</v>
      </c>
      <c r="CW170" s="36">
        <f t="shared" si="386"/>
        <v>0</v>
      </c>
      <c r="CX170" s="36">
        <f t="shared" si="387"/>
        <v>0</v>
      </c>
      <c r="CY170" s="36">
        <f t="shared" si="388"/>
        <v>0</v>
      </c>
      <c r="CZ170" s="36">
        <f t="shared" si="446"/>
        <v>0</v>
      </c>
      <c r="DA170" s="64">
        <f t="shared" si="389"/>
        <v>1.2071310446243544E-2</v>
      </c>
      <c r="DB170" s="70">
        <f t="shared" si="447"/>
        <v>0.98807266808015626</v>
      </c>
      <c r="DC170" s="70">
        <f>PRODUCT($DB$8:DB170)</f>
        <v>0.20560914087624529</v>
      </c>
      <c r="DD170" s="36">
        <f t="shared" si="390"/>
        <v>1443.3049761467457</v>
      </c>
      <c r="DE170" s="36">
        <f t="shared" si="391"/>
        <v>2166.6788354169958</v>
      </c>
      <c r="DF170" s="36">
        <f t="shared" si="392"/>
        <v>308.07858767590193</v>
      </c>
      <c r="DG170" s="36">
        <f t="shared" si="393"/>
        <v>1.0345671551558586</v>
      </c>
      <c r="DH170" s="36">
        <f t="shared" ca="1" si="394"/>
        <v>0.47294228955671175</v>
      </c>
      <c r="DI170" s="36">
        <f t="shared" si="395"/>
        <v>207.21717531781388</v>
      </c>
      <c r="DJ170" s="36">
        <f t="shared" ca="1" si="396"/>
        <v>1238.1079973983667</v>
      </c>
      <c r="DK170" s="36">
        <f t="shared" si="397"/>
        <v>0</v>
      </c>
      <c r="DL170" s="36">
        <f t="shared" si="398"/>
        <v>0</v>
      </c>
      <c r="DM170" s="36">
        <f t="shared" ca="1" si="399"/>
        <v>1238.1079973983667</v>
      </c>
      <c r="DN170" s="36">
        <f t="shared" ca="1" si="448"/>
        <v>1238.1079973983713</v>
      </c>
      <c r="DO170" s="64" cm="1">
        <f t="array" ref="DO170">IFERROR(INDEX(Tbl_FwdNom,$B170,MATCH(LIDt,Tbl_FwdNom_Cols,0)),0)</f>
        <v>7.1795806070000001</v>
      </c>
      <c r="DP170" s="64">
        <f t="shared" ca="1" si="449"/>
        <v>13.50640776</v>
      </c>
      <c r="DQ170" s="64">
        <f t="shared" ca="1" si="400"/>
        <v>1.0613351703111729E-2</v>
      </c>
      <c r="DR170" s="70">
        <f t="shared" ca="1" si="401"/>
        <v>0.98949810856424381</v>
      </c>
      <c r="DS170" s="70">
        <f ca="1">PRODUCT($DR$8:DR170)</f>
        <v>0.18758428124514986</v>
      </c>
      <c r="DT170" s="36">
        <f t="shared" ca="1" si="402"/>
        <v>2443.2477980756585</v>
      </c>
      <c r="DU170" s="36">
        <f t="shared" ca="1" si="403"/>
        <v>332.61214389079129</v>
      </c>
      <c r="DV170" s="36">
        <f t="shared" ca="1" si="404"/>
        <v>1.1604424322454217</v>
      </c>
      <c r="DW170" s="36">
        <f t="shared" ca="1" si="405"/>
        <v>0.48000777871714589</v>
      </c>
      <c r="DX170" s="36">
        <f t="shared" ca="1" si="406"/>
        <v>1544.1907731816846</v>
      </c>
      <c r="DY170" s="36">
        <f t="shared" ca="1" si="407"/>
        <v>16.301735816466827</v>
      </c>
      <c r="DZ170" s="36">
        <f t="shared" ca="1" si="408"/>
        <v>210.83362215793392</v>
      </c>
      <c r="EA170" s="36">
        <f t="shared" ca="1" si="409"/>
        <v>0</v>
      </c>
      <c r="EB170" s="36">
        <f t="shared" ca="1" si="410"/>
        <v>1458.1240921056376</v>
      </c>
      <c r="EC170" s="36">
        <f t="shared" ca="1" si="411"/>
        <v>0</v>
      </c>
      <c r="ED170" s="36">
        <f t="shared" ca="1" si="412"/>
        <v>0</v>
      </c>
      <c r="EE170" s="36">
        <f t="shared" ca="1" si="450"/>
        <v>0</v>
      </c>
      <c r="EF170" s="36">
        <f t="shared" ca="1" si="413"/>
        <v>1458.1240921056376</v>
      </c>
      <c r="EG170" s="64"/>
      <c r="EH170" s="64"/>
      <c r="EI170" s="64"/>
      <c r="EJ170" s="70"/>
      <c r="EK170" s="70"/>
      <c r="EL170" s="70"/>
      <c r="EM170" s="70"/>
      <c r="EN170" s="70"/>
      <c r="EO170" s="36">
        <f t="shared" ca="1" si="414"/>
        <v>14.858269296825833</v>
      </c>
      <c r="EP170" s="36">
        <f t="shared" ca="1" si="415"/>
        <v>0</v>
      </c>
      <c r="EQ170" s="36">
        <f t="shared" si="416"/>
        <v>66.054798763655427</v>
      </c>
      <c r="ER170" s="36">
        <f t="shared" si="417"/>
        <v>8.6515885854666763</v>
      </c>
      <c r="ES170" s="36">
        <f t="shared" si="418"/>
        <v>-7.9008968012732321</v>
      </c>
      <c r="ET170" s="36">
        <f t="shared" ca="1" si="419"/>
        <v>0</v>
      </c>
      <c r="EU170" s="36">
        <f t="shared" ca="1" si="451"/>
        <v>8.6515885854666763</v>
      </c>
      <c r="EV170" s="36">
        <f t="shared" si="420"/>
        <v>3.4205504903451791</v>
      </c>
      <c r="EW170" s="36">
        <f t="shared" si="421"/>
        <v>86.3447063771751</v>
      </c>
      <c r="EX170" s="36">
        <f t="shared" ca="1" si="452"/>
        <v>164.4716442166424</v>
      </c>
      <c r="EY170" s="36">
        <f t="shared" si="422"/>
        <v>0</v>
      </c>
      <c r="EZ170" s="36">
        <f t="shared" si="423"/>
        <v>0</v>
      </c>
      <c r="FA170" s="36">
        <f t="shared" si="424"/>
        <v>0</v>
      </c>
      <c r="FB170" s="36">
        <f t="shared" si="425"/>
        <v>0</v>
      </c>
      <c r="FC170" s="36">
        <f t="shared" si="453"/>
        <v>0</v>
      </c>
      <c r="FD170" s="36">
        <f t="shared" si="426"/>
        <v>0</v>
      </c>
      <c r="FE170" s="36">
        <f t="shared" si="427"/>
        <v>0</v>
      </c>
      <c r="FF170" s="36">
        <f t="shared" si="454"/>
        <v>0</v>
      </c>
      <c r="FG170" s="36">
        <f t="shared" ca="1" si="428"/>
        <v>164.4716442166424</v>
      </c>
      <c r="FH170" s="36">
        <f t="shared" ca="1" si="429"/>
        <v>1.985388276943207</v>
      </c>
      <c r="FI170" s="36">
        <f t="shared" ca="1" si="430"/>
        <v>-2.5767721346067227</v>
      </c>
      <c r="FJ170" s="36">
        <f t="shared" ca="1" si="431"/>
        <v>183.2705900164278</v>
      </c>
      <c r="FK170" s="36">
        <f t="shared" si="432"/>
        <v>0</v>
      </c>
      <c r="FL170" s="36">
        <f t="shared" si="433"/>
        <v>0</v>
      </c>
      <c r="FM170" s="36">
        <f t="shared" ca="1" si="434"/>
        <v>0</v>
      </c>
      <c r="FN170" s="36">
        <f t="shared" ca="1" si="456"/>
        <v>183.2705900164278</v>
      </c>
    </row>
    <row r="171" spans="2:170" x14ac:dyDescent="0.25">
      <c r="B171" s="2">
        <v>163</v>
      </c>
      <c r="C171" s="2">
        <f t="shared" si="307"/>
        <v>14</v>
      </c>
      <c r="D171" s="2">
        <f t="shared" si="303"/>
        <v>187</v>
      </c>
      <c r="E171" s="2">
        <f t="shared" si="308"/>
        <v>16</v>
      </c>
      <c r="F171" s="189">
        <f t="shared" si="304"/>
        <v>50678</v>
      </c>
      <c r="G171" s="2">
        <f t="shared" si="309"/>
        <v>9</v>
      </c>
      <c r="H171" s="187">
        <f t="shared" si="311"/>
        <v>48.166666666666671</v>
      </c>
      <c r="I171" s="186">
        <f t="shared" si="310"/>
        <v>48</v>
      </c>
      <c r="J171" s="2">
        <f t="shared" si="312"/>
        <v>0</v>
      </c>
      <c r="K171" s="2">
        <f t="shared" si="313"/>
        <v>1</v>
      </c>
      <c r="L171">
        <f t="shared" si="314"/>
        <v>2</v>
      </c>
      <c r="M171" s="190">
        <f t="shared" si="435"/>
        <v>2.0885251800000001E-3</v>
      </c>
      <c r="N171">
        <f t="shared" si="315"/>
        <v>1</v>
      </c>
      <c r="O171">
        <f t="shared" si="316"/>
        <v>100</v>
      </c>
      <c r="P171" s="58">
        <f t="shared" si="317"/>
        <v>9.3983633100000012E-3</v>
      </c>
      <c r="Q171" s="106">
        <f t="shared" si="318"/>
        <v>9.3983633100000012E-3</v>
      </c>
      <c r="R171" s="59">
        <f t="shared" si="319"/>
        <v>9.3983633100000012E-3</v>
      </c>
      <c r="S171" s="32">
        <f t="shared" si="436"/>
        <v>7.8659102566280836E-4</v>
      </c>
      <c r="T171">
        <f t="shared" si="320"/>
        <v>1</v>
      </c>
      <c r="U171" s="32">
        <f t="shared" si="437"/>
        <v>4.0531725000000001E-4</v>
      </c>
      <c r="V171">
        <f t="shared" si="321"/>
        <v>1</v>
      </c>
      <c r="W171">
        <f t="shared" si="322"/>
        <v>100</v>
      </c>
      <c r="X171" s="58">
        <f t="shared" si="323"/>
        <v>1.8239276250000002E-3</v>
      </c>
      <c r="Y171" s="58">
        <f t="shared" si="324"/>
        <v>1.8239276250000002E-3</v>
      </c>
      <c r="Z171" s="32">
        <f t="shared" si="325"/>
        <v>1.8239276250000002E-3</v>
      </c>
      <c r="AA171" s="32">
        <f t="shared" si="326"/>
        <v>1.5212117892671184E-4</v>
      </c>
      <c r="AB171" s="59">
        <f t="shared" si="327"/>
        <v>4.9056245199999996E-3</v>
      </c>
      <c r="AC171" s="59">
        <f t="shared" si="328"/>
        <v>4.9056245199999996E-3</v>
      </c>
      <c r="AD171">
        <f t="shared" si="329"/>
        <v>1</v>
      </c>
      <c r="AE171" s="59">
        <f t="shared" si="330"/>
        <v>4.9056245199999996E-3</v>
      </c>
      <c r="AF171" s="59">
        <f t="shared" si="331"/>
        <v>4.1758461800000006E-3</v>
      </c>
      <c r="AG171" s="59">
        <f t="shared" si="332"/>
        <v>4.1758461800000006E-3</v>
      </c>
      <c r="AH171">
        <f t="shared" si="333"/>
        <v>1</v>
      </c>
      <c r="AI171" s="59">
        <f t="shared" si="334"/>
        <v>4.1758461800000006E-3</v>
      </c>
      <c r="AJ171" s="59">
        <f t="shared" si="335"/>
        <v>0</v>
      </c>
      <c r="AK171" s="59">
        <f t="shared" si="336"/>
        <v>0</v>
      </c>
      <c r="AL171" s="59">
        <f t="shared" si="337"/>
        <v>0</v>
      </c>
      <c r="AM171" s="12">
        <f t="shared" si="438"/>
        <v>0.20278886973659704</v>
      </c>
      <c r="AN171" s="12">
        <f t="shared" si="439"/>
        <v>0</v>
      </c>
      <c r="AO171" s="66">
        <f t="shared" si="338"/>
        <v>1.5951190503911151E-4</v>
      </c>
      <c r="AP171" s="66">
        <f t="shared" si="339"/>
        <v>3.0848481937546538E-5</v>
      </c>
      <c r="AQ171" s="59">
        <f t="shared" si="340"/>
        <v>9.9480605176293637E-4</v>
      </c>
      <c r="AR171" s="59">
        <f t="shared" si="341"/>
        <v>8.4681512703608651E-4</v>
      </c>
      <c r="AS171" s="59">
        <f t="shared" si="342"/>
        <v>0</v>
      </c>
      <c r="AT171" s="12">
        <f t="shared" si="343"/>
        <v>0.20075688817082138</v>
      </c>
      <c r="AU171" s="59">
        <f t="shared" si="440"/>
        <v>1.6371452804531117E-17</v>
      </c>
      <c r="AV171" s="59">
        <f t="shared" si="441"/>
        <v>0</v>
      </c>
      <c r="AW171" s="70">
        <f t="shared" si="344"/>
        <v>0</v>
      </c>
      <c r="AX171" s="20">
        <f t="shared" si="345"/>
        <v>200000</v>
      </c>
      <c r="AY171" s="20">
        <f t="shared" si="346"/>
        <v>0</v>
      </c>
      <c r="AZ171" s="20">
        <f t="shared" si="347"/>
        <v>0</v>
      </c>
      <c r="BA171" s="20">
        <f t="shared" si="348"/>
        <v>200000</v>
      </c>
      <c r="BB171" s="36">
        <f t="shared" si="349"/>
        <v>1</v>
      </c>
      <c r="BC171" s="36">
        <f t="shared" si="350"/>
        <v>0</v>
      </c>
      <c r="BD171" s="80">
        <f t="shared" si="351"/>
        <v>31.902381007822303</v>
      </c>
      <c r="BE171" s="36">
        <f t="shared" si="352"/>
        <v>0</v>
      </c>
      <c r="BF171" s="36">
        <f t="shared" si="353"/>
        <v>0</v>
      </c>
      <c r="BG171" s="36">
        <f t="shared" si="354"/>
        <v>31.902381007822303</v>
      </c>
      <c r="BH171" s="36">
        <f t="shared" si="355"/>
        <v>6.1696963875093074</v>
      </c>
      <c r="BI171" s="36">
        <f t="shared" si="356"/>
        <v>0</v>
      </c>
      <c r="BJ171" s="36">
        <f t="shared" si="357"/>
        <v>0</v>
      </c>
      <c r="BK171" s="36">
        <f t="shared" si="358"/>
        <v>6.1696963875093074</v>
      </c>
      <c r="BL171" s="68">
        <f ca="1">IF(OR(AT171=0,E171&gt;ProjTerm),0,VLOOKUP(D171,'Life Events'!$AE$5:$AI$1206,5,FALSE))</f>
        <v>1.2018123975073955E-3</v>
      </c>
      <c r="BM171" s="93">
        <f t="shared" ca="1" si="359"/>
        <v>1.2018123975073955E-3</v>
      </c>
      <c r="BN171" s="93">
        <f t="shared" ca="1" si="360"/>
        <v>2.4127211708869893E-4</v>
      </c>
      <c r="BO171" s="36">
        <f t="shared" ca="1" si="361"/>
        <v>3.6711387321213096E-2</v>
      </c>
      <c r="BP171" s="36">
        <f t="shared" si="362"/>
        <v>1.5915952179480886E-2</v>
      </c>
      <c r="BQ171" s="36">
        <f t="shared" si="363"/>
        <v>98.305028393336272</v>
      </c>
      <c r="BR171" s="36">
        <f t="shared" si="364"/>
        <v>154.78110000000001</v>
      </c>
      <c r="BS171" s="36">
        <f t="shared" si="365"/>
        <v>152.15760430251822</v>
      </c>
      <c r="BT171" s="36">
        <f t="shared" si="366"/>
        <v>30.546687151300741</v>
      </c>
      <c r="BU171" s="70" cm="1">
        <f t="array" ref="BU171">IF(AND(ActInt=1,$J171=0),INDEX(Tbl_FwdNom,$B171-IVP,MATCH(ValnDt,Tbl_FwdNom_Cols)),INDEX(Tbl_FwdNom,$B171,MATCH(StartDt,Tbl_FwdNom_Cols)))</f>
        <v>15.525729038</v>
      </c>
      <c r="BV171" s="70" cm="1">
        <f t="array" ref="BV171">INDEX(Tbl_FwdReal,$B171,MATCH(StartDt,Tbl_FwdReal_Cols))</f>
        <v>4.7201489099999998</v>
      </c>
      <c r="BW171" s="70" cm="1">
        <f t="array" ref="BW171">IF(RunType&lt;&gt;"OPN",INDEX(Tbl_FwdReal,$B171,MATCH(ValnDt,Tbl_FwdReal_Cols)),IF(AND($J171=0,ActInt=1),INDEX(Tbl_FwdReal,$B171-IVP,MATCH(ValnDt,Tbl_FwdReal_Cols)),-999))*$K171</f>
        <v>4.7201489099999998</v>
      </c>
      <c r="BX171" s="70">
        <f t="shared" si="367"/>
        <v>4.7201489100000001E-2</v>
      </c>
      <c r="BY171" s="70">
        <f t="shared" si="442"/>
        <v>0.10318530140065652</v>
      </c>
      <c r="BZ171" s="64">
        <f t="shared" si="455"/>
        <v>8.2170531589569329E-3</v>
      </c>
      <c r="CA171" s="70" cm="1">
        <f t="array" ref="CA171">IF($J171=1,CA170*(1+INDEX(Tbl_CPI,$B171,MATCH(IF(RunType="OPN",StartDt,ValnDt),Tbl_CPI_Cols))),0)</f>
        <v>0</v>
      </c>
      <c r="CB171" s="70">
        <f t="shared" si="443"/>
        <v>2.5329231319967751</v>
      </c>
      <c r="CC171" s="70">
        <f t="shared" si="444"/>
        <v>2.3934388691685249</v>
      </c>
      <c r="CD171" s="36">
        <f t="shared" si="368"/>
        <v>14.296051418126487</v>
      </c>
      <c r="CE171" s="36">
        <f t="shared" si="369"/>
        <v>1.5748312045310635</v>
      </c>
      <c r="CF171" s="36">
        <f t="shared" si="370"/>
        <v>0</v>
      </c>
      <c r="CG171" s="36">
        <f t="shared" si="371"/>
        <v>3.2184383487709236</v>
      </c>
      <c r="CH171" s="36">
        <f t="shared" si="372"/>
        <v>2.8990801087781457</v>
      </c>
      <c r="CI171" s="36">
        <f t="shared" si="373"/>
        <v>0</v>
      </c>
      <c r="CJ171" s="36">
        <f t="shared" si="374"/>
        <v>0</v>
      </c>
      <c r="CK171" s="36">
        <f t="shared" si="375"/>
        <v>0</v>
      </c>
      <c r="CL171" s="36">
        <f t="shared" si="376"/>
        <v>0.31935823999277807</v>
      </c>
      <c r="CM171" s="36">
        <f t="shared" si="377"/>
        <v>3.2184383487709236</v>
      </c>
      <c r="CN171" s="36">
        <f t="shared" ca="1" si="378"/>
        <v>7.5461856791726012</v>
      </c>
      <c r="CO171" s="20">
        <f t="shared" si="379"/>
        <v>120000</v>
      </c>
      <c r="CP171" s="20">
        <f t="shared" si="380"/>
        <v>2</v>
      </c>
      <c r="CQ171" s="64">
        <f t="shared" si="381"/>
        <v>2.8294106099999998E-3</v>
      </c>
      <c r="CR171" s="64">
        <f t="shared" si="382"/>
        <v>1.2732347744999999E-2</v>
      </c>
      <c r="CS171" s="36">
        <f t="shared" si="383"/>
        <v>25.971696720095625</v>
      </c>
      <c r="CT171" s="36">
        <f t="shared" si="384"/>
        <v>19.141428604693381</v>
      </c>
      <c r="CU171" s="36">
        <f t="shared" si="385"/>
        <v>3.7018178325055846</v>
      </c>
      <c r="CV171" s="36">
        <f t="shared" si="445"/>
        <v>22.843246437198964</v>
      </c>
      <c r="CW171" s="36">
        <f t="shared" si="386"/>
        <v>0</v>
      </c>
      <c r="CX171" s="36">
        <f t="shared" si="387"/>
        <v>0</v>
      </c>
      <c r="CY171" s="36">
        <f t="shared" si="388"/>
        <v>0</v>
      </c>
      <c r="CZ171" s="36">
        <f t="shared" si="446"/>
        <v>0</v>
      </c>
      <c r="DA171" s="64">
        <f t="shared" si="389"/>
        <v>1.209953771053307E-2</v>
      </c>
      <c r="DB171" s="70">
        <f t="shared" si="447"/>
        <v>0.98804511092070713</v>
      </c>
      <c r="DC171" s="70">
        <f>PRODUCT($DB$8:DB171)</f>
        <v>0.20315110640338108</v>
      </c>
      <c r="DD171" s="36">
        <f t="shared" si="390"/>
        <v>1430.2216119821326</v>
      </c>
      <c r="DE171" s="36">
        <f t="shared" si="391"/>
        <v>2160.9922666849152</v>
      </c>
      <c r="DF171" s="36">
        <f t="shared" si="392"/>
        <v>305.63649977778499</v>
      </c>
      <c r="DG171" s="36">
        <f t="shared" si="393"/>
        <v>1.0311689872842649</v>
      </c>
      <c r="DH171" s="36">
        <f t="shared" ca="1" si="394"/>
        <v>0.44195328530289596</v>
      </c>
      <c r="DI171" s="36">
        <f t="shared" si="395"/>
        <v>206.46702737990103</v>
      </c>
      <c r="DJ171" s="36">
        <f t="shared" ca="1" si="396"/>
        <v>1242.2849661584876</v>
      </c>
      <c r="DK171" s="36">
        <f t="shared" si="397"/>
        <v>0</v>
      </c>
      <c r="DL171" s="36">
        <f t="shared" si="398"/>
        <v>0</v>
      </c>
      <c r="DM171" s="36">
        <f t="shared" ca="1" si="399"/>
        <v>1242.2849661584876</v>
      </c>
      <c r="DN171" s="36">
        <f t="shared" ca="1" si="448"/>
        <v>1242.2849661584919</v>
      </c>
      <c r="DO171" s="64" cm="1">
        <f t="array" ref="DO171">IFERROR(INDEX(Tbl_FwdNom,$B171,MATCH(LIDt,Tbl_FwdNom_Cols,0)),0)</f>
        <v>7.1290166529999999</v>
      </c>
      <c r="DP171" s="64">
        <f t="shared" ca="1" si="449"/>
        <v>13.521411219999999</v>
      </c>
      <c r="DQ171" s="64">
        <f t="shared" ca="1" si="400"/>
        <v>1.0624483070618806E-2</v>
      </c>
      <c r="DR171" s="70">
        <f t="shared" ca="1" si="401"/>
        <v>0.98948720988993055</v>
      </c>
      <c r="DS171" s="70">
        <f ca="1">PRODUCT($DR$8:DR171)</f>
        <v>0.18561224706847138</v>
      </c>
      <c r="DT171" s="36">
        <f t="shared" ca="1" si="402"/>
        <v>2437.3036619358177</v>
      </c>
      <c r="DU171" s="36">
        <f t="shared" ca="1" si="403"/>
        <v>329.97627959513193</v>
      </c>
      <c r="DV171" s="36">
        <f t="shared" ca="1" si="404"/>
        <v>1.15685558104176</v>
      </c>
      <c r="DW171" s="36">
        <f t="shared" ca="1" si="405"/>
        <v>0.44839622591467843</v>
      </c>
      <c r="DX171" s="36">
        <f t="shared" ca="1" si="406"/>
        <v>1530.0503147578584</v>
      </c>
      <c r="DY171" s="36">
        <f t="shared" ca="1" si="407"/>
        <v>16.152182076463536</v>
      </c>
      <c r="DZ171" s="36">
        <f t="shared" ca="1" si="408"/>
        <v>210.1437390709539</v>
      </c>
      <c r="EA171" s="36">
        <f t="shared" ca="1" si="409"/>
        <v>0</v>
      </c>
      <c r="EB171" s="36">
        <f t="shared" ca="1" si="410"/>
        <v>1462.8170885653815</v>
      </c>
      <c r="EC171" s="36">
        <f t="shared" ca="1" si="411"/>
        <v>0</v>
      </c>
      <c r="ED171" s="36">
        <f t="shared" ca="1" si="412"/>
        <v>0</v>
      </c>
      <c r="EE171" s="36">
        <f t="shared" ca="1" si="450"/>
        <v>0</v>
      </c>
      <c r="EF171" s="36">
        <f t="shared" ca="1" si="413"/>
        <v>1462.8170885653815</v>
      </c>
      <c r="EG171" s="64"/>
      <c r="EH171" s="64"/>
      <c r="EI171" s="64"/>
      <c r="EJ171" s="70"/>
      <c r="EK171" s="70"/>
      <c r="EL171" s="70"/>
      <c r="EM171" s="70"/>
      <c r="EN171" s="70"/>
      <c r="EO171" s="36">
        <f t="shared" ca="1" si="414"/>
        <v>14.94159278806414</v>
      </c>
      <c r="EP171" s="36">
        <f t="shared" ca="1" si="415"/>
        <v>0</v>
      </c>
      <c r="EQ171" s="36">
        <f t="shared" si="416"/>
        <v>65.837833345988159</v>
      </c>
      <c r="ER171" s="36">
        <f t="shared" si="417"/>
        <v>8.5731631064883782</v>
      </c>
      <c r="ES171" s="36">
        <f t="shared" si="418"/>
        <v>-7.829276241664231</v>
      </c>
      <c r="ET171" s="36">
        <f t="shared" ca="1" si="419"/>
        <v>0</v>
      </c>
      <c r="EU171" s="36">
        <f t="shared" ca="1" si="451"/>
        <v>8.5731631064883782</v>
      </c>
      <c r="EV171" s="36">
        <f t="shared" si="420"/>
        <v>3.4081677383222169</v>
      </c>
      <c r="EW171" s="36">
        <f t="shared" si="421"/>
        <v>86.061096168180114</v>
      </c>
      <c r="EX171" s="36">
        <f t="shared" ca="1" si="452"/>
        <v>163.88026035897889</v>
      </c>
      <c r="EY171" s="36">
        <f t="shared" si="422"/>
        <v>0</v>
      </c>
      <c r="EZ171" s="36">
        <f t="shared" si="423"/>
        <v>0</v>
      </c>
      <c r="FA171" s="36">
        <f t="shared" si="424"/>
        <v>0</v>
      </c>
      <c r="FB171" s="36">
        <f t="shared" si="425"/>
        <v>0</v>
      </c>
      <c r="FC171" s="36">
        <f t="shared" si="453"/>
        <v>0</v>
      </c>
      <c r="FD171" s="36">
        <f t="shared" si="426"/>
        <v>0</v>
      </c>
      <c r="FE171" s="36">
        <f t="shared" si="427"/>
        <v>0</v>
      </c>
      <c r="FF171" s="36">
        <f t="shared" si="454"/>
        <v>0</v>
      </c>
      <c r="FG171" s="36">
        <f t="shared" ca="1" si="428"/>
        <v>163.88026035897889</v>
      </c>
      <c r="FH171" s="36">
        <f t="shared" ca="1" si="429"/>
        <v>1.9828753902254428</v>
      </c>
      <c r="FI171" s="36">
        <f t="shared" ca="1" si="430"/>
        <v>-2.5511487970336741</v>
      </c>
      <c r="FJ171" s="36">
        <f t="shared" ca="1" si="431"/>
        <v>182.66659650036598</v>
      </c>
      <c r="FK171" s="36">
        <f t="shared" si="432"/>
        <v>0</v>
      </c>
      <c r="FL171" s="36">
        <f t="shared" si="433"/>
        <v>0</v>
      </c>
      <c r="FM171" s="36">
        <f t="shared" ca="1" si="434"/>
        <v>0</v>
      </c>
      <c r="FN171" s="36">
        <f t="shared" ca="1" si="456"/>
        <v>182.66659650036598</v>
      </c>
    </row>
    <row r="172" spans="2:170" x14ac:dyDescent="0.25">
      <c r="B172" s="2">
        <v>164</v>
      </c>
      <c r="C172" s="2">
        <f t="shared" si="307"/>
        <v>14</v>
      </c>
      <c r="D172" s="2">
        <f t="shared" si="303"/>
        <v>188</v>
      </c>
      <c r="E172" s="2">
        <f t="shared" si="308"/>
        <v>16</v>
      </c>
      <c r="F172" s="189">
        <f t="shared" si="304"/>
        <v>50709</v>
      </c>
      <c r="G172" s="2">
        <f t="shared" si="309"/>
        <v>10</v>
      </c>
      <c r="H172" s="187">
        <f t="shared" si="311"/>
        <v>48.25</v>
      </c>
      <c r="I172" s="186">
        <f t="shared" si="310"/>
        <v>48</v>
      </c>
      <c r="J172" s="2">
        <f t="shared" si="312"/>
        <v>0</v>
      </c>
      <c r="K172" s="2">
        <f t="shared" si="313"/>
        <v>1</v>
      </c>
      <c r="L172">
        <f t="shared" si="314"/>
        <v>2</v>
      </c>
      <c r="M172" s="190">
        <f t="shared" si="435"/>
        <v>2.0885251800000001E-3</v>
      </c>
      <c r="N172">
        <f t="shared" si="315"/>
        <v>1</v>
      </c>
      <c r="O172">
        <f t="shared" si="316"/>
        <v>100</v>
      </c>
      <c r="P172" s="58">
        <f t="shared" si="317"/>
        <v>9.3983633100000012E-3</v>
      </c>
      <c r="Q172" s="106">
        <f t="shared" si="318"/>
        <v>9.3983633100000012E-3</v>
      </c>
      <c r="R172" s="59">
        <f t="shared" si="319"/>
        <v>9.3983633100000012E-3</v>
      </c>
      <c r="S172" s="32">
        <f t="shared" si="436"/>
        <v>7.8659102566280836E-4</v>
      </c>
      <c r="T172">
        <f t="shared" si="320"/>
        <v>1</v>
      </c>
      <c r="U172" s="32">
        <f t="shared" si="437"/>
        <v>4.0531725000000001E-4</v>
      </c>
      <c r="V172">
        <f t="shared" si="321"/>
        <v>1</v>
      </c>
      <c r="W172">
        <f t="shared" si="322"/>
        <v>100</v>
      </c>
      <c r="X172" s="58">
        <f t="shared" si="323"/>
        <v>1.8239276250000002E-3</v>
      </c>
      <c r="Y172" s="58">
        <f t="shared" si="324"/>
        <v>1.8239276250000002E-3</v>
      </c>
      <c r="Z172" s="32">
        <f t="shared" si="325"/>
        <v>1.8239276250000002E-3</v>
      </c>
      <c r="AA172" s="32">
        <f t="shared" si="326"/>
        <v>1.5212117892671184E-4</v>
      </c>
      <c r="AB172" s="59">
        <f t="shared" si="327"/>
        <v>4.9056245199999996E-3</v>
      </c>
      <c r="AC172" s="59">
        <f t="shared" si="328"/>
        <v>4.9056245199999996E-3</v>
      </c>
      <c r="AD172">
        <f t="shared" si="329"/>
        <v>1</v>
      </c>
      <c r="AE172" s="59">
        <f t="shared" si="330"/>
        <v>4.9056245199999996E-3</v>
      </c>
      <c r="AF172" s="59">
        <f t="shared" si="331"/>
        <v>4.1758461800000006E-3</v>
      </c>
      <c r="AG172" s="59">
        <f t="shared" si="332"/>
        <v>4.1758461800000006E-3</v>
      </c>
      <c r="AH172">
        <f t="shared" si="333"/>
        <v>1</v>
      </c>
      <c r="AI172" s="59">
        <f t="shared" si="334"/>
        <v>4.1758461800000006E-3</v>
      </c>
      <c r="AJ172" s="59">
        <f t="shared" si="335"/>
        <v>0</v>
      </c>
      <c r="AK172" s="59">
        <f t="shared" si="336"/>
        <v>0</v>
      </c>
      <c r="AL172" s="59">
        <f t="shared" si="337"/>
        <v>0</v>
      </c>
      <c r="AM172" s="12">
        <f t="shared" si="438"/>
        <v>0.20075688817082138</v>
      </c>
      <c r="AN172" s="12">
        <f t="shared" si="439"/>
        <v>0</v>
      </c>
      <c r="AO172" s="66">
        <f t="shared" si="338"/>
        <v>1.5791356657516011E-4</v>
      </c>
      <c r="AP172" s="66">
        <f t="shared" si="339"/>
        <v>3.05393745062034E-5</v>
      </c>
      <c r="AQ172" s="59">
        <f t="shared" si="340"/>
        <v>9.8483791316967932E-4</v>
      </c>
      <c r="AR172" s="59">
        <f t="shared" si="341"/>
        <v>8.3832988457681172E-4</v>
      </c>
      <c r="AS172" s="59">
        <f t="shared" si="342"/>
        <v>0</v>
      </c>
      <c r="AT172" s="12">
        <f t="shared" si="343"/>
        <v>0.19874526743199356</v>
      </c>
      <c r="AU172" s="59">
        <f t="shared" si="440"/>
        <v>3.0466081046842675E-17</v>
      </c>
      <c r="AV172" s="59">
        <f t="shared" si="441"/>
        <v>0</v>
      </c>
      <c r="AW172" s="70">
        <f t="shared" si="344"/>
        <v>0</v>
      </c>
      <c r="AX172" s="20">
        <f t="shared" si="345"/>
        <v>200000</v>
      </c>
      <c r="AY172" s="20">
        <f t="shared" si="346"/>
        <v>0</v>
      </c>
      <c r="AZ172" s="20">
        <f t="shared" si="347"/>
        <v>0</v>
      </c>
      <c r="BA172" s="20">
        <f t="shared" si="348"/>
        <v>200000</v>
      </c>
      <c r="BB172" s="36">
        <f t="shared" si="349"/>
        <v>1</v>
      </c>
      <c r="BC172" s="36">
        <f t="shared" si="350"/>
        <v>0</v>
      </c>
      <c r="BD172" s="80">
        <f t="shared" si="351"/>
        <v>31.582713315032024</v>
      </c>
      <c r="BE172" s="36">
        <f t="shared" si="352"/>
        <v>0</v>
      </c>
      <c r="BF172" s="36">
        <f t="shared" si="353"/>
        <v>0</v>
      </c>
      <c r="BG172" s="36">
        <f t="shared" si="354"/>
        <v>31.582713315032024</v>
      </c>
      <c r="BH172" s="36">
        <f t="shared" si="355"/>
        <v>6.1078749012406801</v>
      </c>
      <c r="BI172" s="36">
        <f t="shared" si="356"/>
        <v>0</v>
      </c>
      <c r="BJ172" s="36">
        <f t="shared" si="357"/>
        <v>0</v>
      </c>
      <c r="BK172" s="36">
        <f t="shared" si="358"/>
        <v>6.1078749012406801</v>
      </c>
      <c r="BL172" s="68">
        <f ca="1">IF(OR(AT172=0,E172&gt;ProjTerm),0,VLOOKUP(D172,'Life Events'!$AE$5:$AI$1206,5,FALSE))</f>
        <v>1.1266066863788971E-3</v>
      </c>
      <c r="BM172" s="93">
        <f t="shared" ca="1" si="359"/>
        <v>1.1266066863788971E-3</v>
      </c>
      <c r="BN172" s="93">
        <f t="shared" ca="1" si="360"/>
        <v>2.2390774717504601E-4</v>
      </c>
      <c r="BO172" s="36">
        <f t="shared" ca="1" si="361"/>
        <v>3.4069266394928945E-2</v>
      </c>
      <c r="BP172" s="36">
        <f t="shared" si="362"/>
        <v>1.5756471427541788E-2</v>
      </c>
      <c r="BQ172" s="36">
        <f t="shared" si="363"/>
        <v>98.305028393336272</v>
      </c>
      <c r="BR172" s="36">
        <f t="shared" si="364"/>
        <v>154.78110000000001</v>
      </c>
      <c r="BS172" s="36">
        <f t="shared" si="365"/>
        <v>152.15760430251822</v>
      </c>
      <c r="BT172" s="36">
        <f t="shared" si="366"/>
        <v>30.240603758915437</v>
      </c>
      <c r="BU172" s="70" cm="1">
        <f t="array" ref="BU172">IF(AND(ActInt=1,$J172=0),INDEX(Tbl_FwdNom,$B172-IVP,MATCH(ValnDt,Tbl_FwdNom_Cols)),INDEX(Tbl_FwdNom,$B172,MATCH(StartDt,Tbl_FwdNom_Cols)))</f>
        <v>15.562519346</v>
      </c>
      <c r="BV172" s="70" cm="1">
        <f t="array" ref="BV172">INDEX(Tbl_FwdReal,$B172,MATCH(StartDt,Tbl_FwdReal_Cols))</f>
        <v>4.7166446930000001</v>
      </c>
      <c r="BW172" s="70" cm="1">
        <f t="array" ref="BW172">IF(RunType&lt;&gt;"OPN",INDEX(Tbl_FwdReal,$B172,MATCH(ValnDt,Tbl_FwdReal_Cols)),IF(AND($J172=0,ActInt=1),INDEX(Tbl_FwdReal,$B172-IVP,MATCH(ValnDt,Tbl_FwdReal_Cols)),-999))*$K172</f>
        <v>4.7166446930000001</v>
      </c>
      <c r="BX172" s="70">
        <f t="shared" si="367"/>
        <v>4.7166446930000001E-2</v>
      </c>
      <c r="BY172" s="70">
        <f t="shared" si="442"/>
        <v>0.10357355017243997</v>
      </c>
      <c r="BZ172" s="64">
        <f t="shared" si="455"/>
        <v>8.2466172392838821E-3</v>
      </c>
      <c r="CA172" s="70" cm="1">
        <f t="array" ref="CA172">IF($J172=1,CA171*(1+INDEX(Tbl_CPI,$B172,MATCH(IF(RunType="OPN",StartDt,ValnDt),Tbl_CPI_Cols))),0)</f>
        <v>0</v>
      </c>
      <c r="CB172" s="70">
        <f t="shared" si="443"/>
        <v>2.5538111795628806</v>
      </c>
      <c r="CC172" s="70">
        <f t="shared" si="444"/>
        <v>2.3934388691685249</v>
      </c>
      <c r="CD172" s="36">
        <f t="shared" si="368"/>
        <v>14.296051418126487</v>
      </c>
      <c r="CE172" s="36">
        <f t="shared" si="369"/>
        <v>1.5748312045310635</v>
      </c>
      <c r="CF172" s="36">
        <f t="shared" si="370"/>
        <v>0</v>
      </c>
      <c r="CG172" s="36">
        <f t="shared" si="371"/>
        <v>3.186189007849094</v>
      </c>
      <c r="CH172" s="36">
        <f t="shared" si="372"/>
        <v>2.8700307958331313</v>
      </c>
      <c r="CI172" s="36">
        <f t="shared" si="373"/>
        <v>0</v>
      </c>
      <c r="CJ172" s="36">
        <f t="shared" si="374"/>
        <v>0</v>
      </c>
      <c r="CK172" s="36">
        <f t="shared" si="375"/>
        <v>0</v>
      </c>
      <c r="CL172" s="36">
        <f t="shared" si="376"/>
        <v>0.31615821201596267</v>
      </c>
      <c r="CM172" s="36">
        <f t="shared" si="377"/>
        <v>3.186189007849094</v>
      </c>
      <c r="CN172" s="36">
        <f t="shared" ca="1" si="378"/>
        <v>7.4682972523246534</v>
      </c>
      <c r="CO172" s="20">
        <f t="shared" si="379"/>
        <v>120000</v>
      </c>
      <c r="CP172" s="20">
        <f t="shared" si="380"/>
        <v>2</v>
      </c>
      <c r="CQ172" s="64">
        <f t="shared" si="381"/>
        <v>2.8294106099999998E-3</v>
      </c>
      <c r="CR172" s="64">
        <f t="shared" si="382"/>
        <v>1.2732347744999999E-2</v>
      </c>
      <c r="CS172" s="36">
        <f t="shared" si="383"/>
        <v>25.711455568617744</v>
      </c>
      <c r="CT172" s="36">
        <f t="shared" si="384"/>
        <v>18.949627989019213</v>
      </c>
      <c r="CU172" s="36">
        <f t="shared" si="385"/>
        <v>3.6647249407444078</v>
      </c>
      <c r="CV172" s="36">
        <f t="shared" si="445"/>
        <v>22.614352929763619</v>
      </c>
      <c r="CW172" s="36">
        <f t="shared" si="386"/>
        <v>0</v>
      </c>
      <c r="CX172" s="36">
        <f t="shared" si="387"/>
        <v>0</v>
      </c>
      <c r="CY172" s="36">
        <f t="shared" si="388"/>
        <v>0</v>
      </c>
      <c r="CZ172" s="36">
        <f t="shared" si="446"/>
        <v>0</v>
      </c>
      <c r="DA172" s="64">
        <f t="shared" si="389"/>
        <v>1.2126393214366704E-2</v>
      </c>
      <c r="DB172" s="70">
        <f t="shared" si="447"/>
        <v>0.988018894383482</v>
      </c>
      <c r="DC172" s="70">
        <f>PRODUCT($DB$8:DB172)</f>
        <v>0.20071713154144968</v>
      </c>
      <c r="DD172" s="36">
        <f t="shared" si="390"/>
        <v>1417.3244378737977</v>
      </c>
      <c r="DE172" s="36">
        <f t="shared" si="391"/>
        <v>2155.6145953289101</v>
      </c>
      <c r="DF172" s="36">
        <f t="shared" si="392"/>
        <v>303.23489325351244</v>
      </c>
      <c r="DG172" s="36">
        <f t="shared" si="393"/>
        <v>1.0279168764669924</v>
      </c>
      <c r="DH172" s="36">
        <f t="shared" ca="1" si="394"/>
        <v>0.41324331822793109</v>
      </c>
      <c r="DI172" s="36">
        <f t="shared" si="395"/>
        <v>205.74590175109756</v>
      </c>
      <c r="DJ172" s="36">
        <f t="shared" ca="1" si="396"/>
        <v>1246.6562789014831</v>
      </c>
      <c r="DK172" s="36">
        <f t="shared" si="397"/>
        <v>0</v>
      </c>
      <c r="DL172" s="36">
        <f t="shared" si="398"/>
        <v>0</v>
      </c>
      <c r="DM172" s="36">
        <f t="shared" ca="1" si="399"/>
        <v>1246.6562789014831</v>
      </c>
      <c r="DN172" s="36">
        <f t="shared" ca="1" si="448"/>
        <v>1246.6562789014877</v>
      </c>
      <c r="DO172" s="64" cm="1">
        <f t="array" ref="DO172">IFERROR(INDEX(Tbl_FwdNom,$B172,MATCH(LIDt,Tbl_FwdNom_Cols,0)),0)</f>
        <v>7.0767447680000002</v>
      </c>
      <c r="DP172" s="64">
        <f t="shared" ca="1" si="449"/>
        <v>13.53568916</v>
      </c>
      <c r="DQ172" s="64">
        <f t="shared" ca="1" si="400"/>
        <v>1.0635074908047493E-2</v>
      </c>
      <c r="DR172" s="70">
        <f t="shared" ca="1" si="401"/>
        <v>0.98947683969011746</v>
      </c>
      <c r="DS172" s="70">
        <f ca="1">PRODUCT($DR$8:DR172)</f>
        <v>0.18365901963709233</v>
      </c>
      <c r="DT172" s="36">
        <f t="shared" ca="1" si="402"/>
        <v>2431.6418556391318</v>
      </c>
      <c r="DU172" s="36">
        <f t="shared" ca="1" si="403"/>
        <v>327.37772714526432</v>
      </c>
      <c r="DV172" s="36">
        <f t="shared" ca="1" si="404"/>
        <v>1.1534023553763901</v>
      </c>
      <c r="DW172" s="36">
        <f t="shared" ca="1" si="405"/>
        <v>0.41909568697083788</v>
      </c>
      <c r="DX172" s="36">
        <f t="shared" ca="1" si="406"/>
        <v>1516.0819107094742</v>
      </c>
      <c r="DY172" s="36">
        <f t="shared" ca="1" si="407"/>
        <v>16.004441164491602</v>
      </c>
      <c r="DZ172" s="36">
        <f t="shared" ca="1" si="408"/>
        <v>209.47807968909544</v>
      </c>
      <c r="EA172" s="36">
        <f t="shared" ca="1" si="409"/>
        <v>0</v>
      </c>
      <c r="EB172" s="36">
        <f t="shared" ca="1" si="410"/>
        <v>1467.6858862601036</v>
      </c>
      <c r="EC172" s="36">
        <f t="shared" ca="1" si="411"/>
        <v>0</v>
      </c>
      <c r="ED172" s="36">
        <f t="shared" ca="1" si="412"/>
        <v>0</v>
      </c>
      <c r="EE172" s="36">
        <f t="shared" ca="1" si="450"/>
        <v>0</v>
      </c>
      <c r="EF172" s="36">
        <f t="shared" ca="1" si="413"/>
        <v>1467.6858862601036</v>
      </c>
      <c r="EG172" s="64"/>
      <c r="EH172" s="64"/>
      <c r="EI172" s="64"/>
      <c r="EJ172" s="70"/>
      <c r="EK172" s="70"/>
      <c r="EL172" s="70"/>
      <c r="EM172" s="70"/>
      <c r="EN172" s="70"/>
      <c r="EO172" s="36">
        <f t="shared" ca="1" si="414"/>
        <v>15.025799003169583</v>
      </c>
      <c r="EP172" s="36">
        <f t="shared" ca="1" si="415"/>
        <v>0</v>
      </c>
      <c r="EQ172" s="36">
        <f t="shared" si="416"/>
        <v>65.630193344542633</v>
      </c>
      <c r="ER172" s="36">
        <f t="shared" si="417"/>
        <v>8.4958537047025278</v>
      </c>
      <c r="ES172" s="36">
        <f t="shared" si="418"/>
        <v>-7.7586749180756076</v>
      </c>
      <c r="ET172" s="36">
        <f t="shared" ca="1" si="419"/>
        <v>0</v>
      </c>
      <c r="EU172" s="36">
        <f t="shared" ca="1" si="451"/>
        <v>8.4958537047025278</v>
      </c>
      <c r="EV172" s="36">
        <f t="shared" si="420"/>
        <v>3.3962640598775078</v>
      </c>
      <c r="EW172" s="36">
        <f t="shared" si="421"/>
        <v>85.789675843047988</v>
      </c>
      <c r="EX172" s="36">
        <f t="shared" ca="1" si="452"/>
        <v>163.31198695217066</v>
      </c>
      <c r="EY172" s="36">
        <f t="shared" si="422"/>
        <v>0</v>
      </c>
      <c r="EZ172" s="36">
        <f t="shared" si="423"/>
        <v>0</v>
      </c>
      <c r="FA172" s="36">
        <f t="shared" si="424"/>
        <v>0</v>
      </c>
      <c r="FB172" s="36">
        <f t="shared" si="425"/>
        <v>0</v>
      </c>
      <c r="FC172" s="36">
        <f t="shared" si="453"/>
        <v>0</v>
      </c>
      <c r="FD172" s="36">
        <f t="shared" si="426"/>
        <v>0</v>
      </c>
      <c r="FE172" s="36">
        <f t="shared" si="427"/>
        <v>0</v>
      </c>
      <c r="FF172" s="36">
        <f t="shared" si="454"/>
        <v>0</v>
      </c>
      <c r="FG172" s="36">
        <f t="shared" ca="1" si="428"/>
        <v>163.31198695217066</v>
      </c>
      <c r="FH172" s="36">
        <f t="shared" ca="1" si="429"/>
        <v>1.9803853704015459</v>
      </c>
      <c r="FI172" s="36">
        <f t="shared" ca="1" si="430"/>
        <v>-2.5254107552941711</v>
      </c>
      <c r="FJ172" s="36">
        <f t="shared" ca="1" si="431"/>
        <v>182.0838586820513</v>
      </c>
      <c r="FK172" s="36">
        <f t="shared" si="432"/>
        <v>0</v>
      </c>
      <c r="FL172" s="36">
        <f t="shared" si="433"/>
        <v>0</v>
      </c>
      <c r="FM172" s="36">
        <f t="shared" ca="1" si="434"/>
        <v>0</v>
      </c>
      <c r="FN172" s="36">
        <f t="shared" ca="1" si="456"/>
        <v>182.0838586820513</v>
      </c>
    </row>
    <row r="173" spans="2:170" x14ac:dyDescent="0.25">
      <c r="B173" s="2">
        <v>165</v>
      </c>
      <c r="C173" s="2">
        <f t="shared" si="307"/>
        <v>14</v>
      </c>
      <c r="D173" s="2">
        <f t="shared" si="303"/>
        <v>189</v>
      </c>
      <c r="E173" s="2">
        <f t="shared" si="308"/>
        <v>16</v>
      </c>
      <c r="F173" s="189">
        <f t="shared" si="304"/>
        <v>50739</v>
      </c>
      <c r="G173" s="2">
        <f t="shared" si="309"/>
        <v>11</v>
      </c>
      <c r="H173" s="187">
        <f t="shared" si="311"/>
        <v>48.333333333333336</v>
      </c>
      <c r="I173" s="186">
        <f t="shared" si="310"/>
        <v>48</v>
      </c>
      <c r="J173" s="2">
        <f t="shared" si="312"/>
        <v>0</v>
      </c>
      <c r="K173" s="2">
        <f t="shared" si="313"/>
        <v>1</v>
      </c>
      <c r="L173">
        <f t="shared" si="314"/>
        <v>2</v>
      </c>
      <c r="M173" s="190">
        <f t="shared" si="435"/>
        <v>2.0885251800000001E-3</v>
      </c>
      <c r="N173">
        <f t="shared" si="315"/>
        <v>1</v>
      </c>
      <c r="O173">
        <f t="shared" si="316"/>
        <v>100</v>
      </c>
      <c r="P173" s="58">
        <f t="shared" si="317"/>
        <v>9.3983633100000012E-3</v>
      </c>
      <c r="Q173" s="106">
        <f t="shared" si="318"/>
        <v>9.3983633100000012E-3</v>
      </c>
      <c r="R173" s="59">
        <f t="shared" si="319"/>
        <v>9.3983633100000012E-3</v>
      </c>
      <c r="S173" s="32">
        <f t="shared" si="436"/>
        <v>7.8659102566280836E-4</v>
      </c>
      <c r="T173">
        <f t="shared" si="320"/>
        <v>1</v>
      </c>
      <c r="U173" s="32">
        <f t="shared" si="437"/>
        <v>4.0531725000000001E-4</v>
      </c>
      <c r="V173">
        <f t="shared" si="321"/>
        <v>1</v>
      </c>
      <c r="W173">
        <f t="shared" si="322"/>
        <v>100</v>
      </c>
      <c r="X173" s="58">
        <f t="shared" si="323"/>
        <v>1.8239276250000002E-3</v>
      </c>
      <c r="Y173" s="58">
        <f t="shared" si="324"/>
        <v>1.8239276250000002E-3</v>
      </c>
      <c r="Z173" s="32">
        <f t="shared" si="325"/>
        <v>1.8239276250000002E-3</v>
      </c>
      <c r="AA173" s="32">
        <f t="shared" si="326"/>
        <v>1.5212117892671184E-4</v>
      </c>
      <c r="AB173" s="59">
        <f t="shared" si="327"/>
        <v>4.9056245199999996E-3</v>
      </c>
      <c r="AC173" s="59">
        <f t="shared" si="328"/>
        <v>4.9056245199999996E-3</v>
      </c>
      <c r="AD173">
        <f t="shared" si="329"/>
        <v>1</v>
      </c>
      <c r="AE173" s="59">
        <f t="shared" si="330"/>
        <v>4.9056245199999996E-3</v>
      </c>
      <c r="AF173" s="59">
        <f t="shared" si="331"/>
        <v>4.1758461800000006E-3</v>
      </c>
      <c r="AG173" s="59">
        <f t="shared" si="332"/>
        <v>4.1758461800000006E-3</v>
      </c>
      <c r="AH173">
        <f t="shared" si="333"/>
        <v>1</v>
      </c>
      <c r="AI173" s="59">
        <f t="shared" si="334"/>
        <v>4.1758461800000006E-3</v>
      </c>
      <c r="AJ173" s="59">
        <f t="shared" si="335"/>
        <v>0</v>
      </c>
      <c r="AK173" s="59">
        <f t="shared" si="336"/>
        <v>0</v>
      </c>
      <c r="AL173" s="59">
        <f t="shared" si="337"/>
        <v>0</v>
      </c>
      <c r="AM173" s="12">
        <f t="shared" si="438"/>
        <v>0.19874526743199356</v>
      </c>
      <c r="AN173" s="12">
        <f t="shared" si="439"/>
        <v>0</v>
      </c>
      <c r="AO173" s="66">
        <f t="shared" si="338"/>
        <v>1.5633124375496096E-4</v>
      </c>
      <c r="AP173" s="66">
        <f t="shared" si="339"/>
        <v>3.0233364387859486E-5</v>
      </c>
      <c r="AQ173" s="59">
        <f t="shared" si="340"/>
        <v>9.7496965714834497E-4</v>
      </c>
      <c r="AR173" s="59">
        <f t="shared" si="341"/>
        <v>8.2992966579896878E-4</v>
      </c>
      <c r="AS173" s="59">
        <f t="shared" si="342"/>
        <v>0</v>
      </c>
      <c r="AT173" s="12">
        <f t="shared" si="343"/>
        <v>0.19675380350090338</v>
      </c>
      <c r="AU173" s="59">
        <f t="shared" si="440"/>
        <v>0</v>
      </c>
      <c r="AV173" s="59">
        <f t="shared" si="441"/>
        <v>-4.1958624075189022E-17</v>
      </c>
      <c r="AW173" s="70">
        <f t="shared" si="344"/>
        <v>0</v>
      </c>
      <c r="AX173" s="20">
        <f t="shared" si="345"/>
        <v>200000</v>
      </c>
      <c r="AY173" s="20">
        <f t="shared" si="346"/>
        <v>0</v>
      </c>
      <c r="AZ173" s="20">
        <f t="shared" si="347"/>
        <v>0</v>
      </c>
      <c r="BA173" s="20">
        <f t="shared" si="348"/>
        <v>200000</v>
      </c>
      <c r="BB173" s="36">
        <f t="shared" si="349"/>
        <v>1</v>
      </c>
      <c r="BC173" s="36">
        <f t="shared" si="350"/>
        <v>0</v>
      </c>
      <c r="BD173" s="80">
        <f t="shared" si="351"/>
        <v>31.266248750992194</v>
      </c>
      <c r="BE173" s="36">
        <f t="shared" si="352"/>
        <v>0</v>
      </c>
      <c r="BF173" s="36">
        <f t="shared" si="353"/>
        <v>0</v>
      </c>
      <c r="BG173" s="36">
        <f t="shared" si="354"/>
        <v>31.266248750992194</v>
      </c>
      <c r="BH173" s="36">
        <f t="shared" si="355"/>
        <v>6.046672877571897</v>
      </c>
      <c r="BI173" s="36">
        <f t="shared" si="356"/>
        <v>0</v>
      </c>
      <c r="BJ173" s="36">
        <f t="shared" si="357"/>
        <v>0</v>
      </c>
      <c r="BK173" s="36">
        <f t="shared" si="358"/>
        <v>6.046672877571897</v>
      </c>
      <c r="BL173" s="68">
        <f ca="1">IF(OR(AT173=0,E173&gt;ProjTerm),0,VLOOKUP(D173,'Life Events'!$AE$5:$AI$1206,5,FALSE))</f>
        <v>1.0506228034877748E-3</v>
      </c>
      <c r="BM173" s="93">
        <f t="shared" ca="1" si="359"/>
        <v>1.0506228034877748E-3</v>
      </c>
      <c r="BN173" s="93">
        <f t="shared" ca="1" si="360"/>
        <v>2.0671403263100186E-4</v>
      </c>
      <c r="BO173" s="36">
        <f t="shared" ca="1" si="361"/>
        <v>3.145311198084582E-2</v>
      </c>
      <c r="BP173" s="36">
        <f t="shared" si="362"/>
        <v>1.5598588701906883E-2</v>
      </c>
      <c r="BQ173" s="36">
        <f t="shared" si="363"/>
        <v>98.305028393336272</v>
      </c>
      <c r="BR173" s="36">
        <f t="shared" si="364"/>
        <v>154.78110000000001</v>
      </c>
      <c r="BS173" s="36">
        <f t="shared" si="365"/>
        <v>152.15760430251822</v>
      </c>
      <c r="BT173" s="36">
        <f t="shared" si="366"/>
        <v>29.937587378105881</v>
      </c>
      <c r="BU173" s="70" cm="1">
        <f t="array" ref="BU173">IF(AND(ActInt=1,$J173=0),INDEX(Tbl_FwdNom,$B173-IVP,MATCH(ValnDt,Tbl_FwdNom_Cols)),INDEX(Tbl_FwdNom,$B173,MATCH(StartDt,Tbl_FwdNom_Cols)))</f>
        <v>15.600559675</v>
      </c>
      <c r="BV173" s="70" cm="1">
        <f t="array" ref="BV173">INDEX(Tbl_FwdReal,$B173,MATCH(StartDt,Tbl_FwdReal_Cols))</f>
        <v>4.7130217180000002</v>
      </c>
      <c r="BW173" s="70" cm="1">
        <f t="array" ref="BW173">IF(RunType&lt;&gt;"OPN",INDEX(Tbl_FwdReal,$B173,MATCH(ValnDt,Tbl_FwdReal_Cols)),IF(AND($J173=0,ActInt=1),INDEX(Tbl_FwdReal,$B173-IVP,MATCH(ValnDt,Tbl_FwdReal_Cols)),-999))*$K173</f>
        <v>4.7130217180000002</v>
      </c>
      <c r="BX173" s="70">
        <f t="shared" si="367"/>
        <v>4.7130217180000003E-2</v>
      </c>
      <c r="BY173" s="70">
        <f t="shared" si="442"/>
        <v>0.10397501455283131</v>
      </c>
      <c r="BZ173" s="64">
        <f t="shared" si="455"/>
        <v>8.2771776271597375E-3</v>
      </c>
      <c r="CA173" s="70" cm="1">
        <f t="array" ref="CA173">IF($J173=1,CA172*(1+INDEX(Tbl_CPI,$B173,MATCH(IF(RunType="OPN",StartDt,ValnDt),Tbl_CPI_Cols))),0)</f>
        <v>0</v>
      </c>
      <c r="CB173" s="70">
        <f t="shared" si="443"/>
        <v>2.5749495283223487</v>
      </c>
      <c r="CC173" s="70">
        <f t="shared" si="444"/>
        <v>2.3934388691685249</v>
      </c>
      <c r="CD173" s="36">
        <f t="shared" si="368"/>
        <v>14.296051418126487</v>
      </c>
      <c r="CE173" s="36">
        <f t="shared" si="369"/>
        <v>1.5748312045310635</v>
      </c>
      <c r="CF173" s="36">
        <f t="shared" si="370"/>
        <v>0</v>
      </c>
      <c r="CG173" s="36">
        <f t="shared" si="371"/>
        <v>3.1542628112218543</v>
      </c>
      <c r="CH173" s="36">
        <f t="shared" si="372"/>
        <v>2.8412725623170791</v>
      </c>
      <c r="CI173" s="36">
        <f t="shared" si="373"/>
        <v>0</v>
      </c>
      <c r="CJ173" s="36">
        <f t="shared" si="374"/>
        <v>0</v>
      </c>
      <c r="CK173" s="36">
        <f t="shared" si="375"/>
        <v>0</v>
      </c>
      <c r="CL173" s="36">
        <f t="shared" si="376"/>
        <v>0.31299024890477478</v>
      </c>
      <c r="CM173" s="36">
        <f t="shared" si="377"/>
        <v>3.1542628112218543</v>
      </c>
      <c r="CN173" s="36">
        <f t="shared" ca="1" si="378"/>
        <v>7.3911887737371487</v>
      </c>
      <c r="CO173" s="20">
        <f t="shared" si="379"/>
        <v>120000</v>
      </c>
      <c r="CP173" s="20">
        <f t="shared" si="380"/>
        <v>2</v>
      </c>
      <c r="CQ173" s="64">
        <f t="shared" si="381"/>
        <v>2.8294106099999998E-3</v>
      </c>
      <c r="CR173" s="64">
        <f t="shared" si="382"/>
        <v>1.2732347744999999E-2</v>
      </c>
      <c r="CS173" s="36">
        <f t="shared" si="383"/>
        <v>25.453822081076972</v>
      </c>
      <c r="CT173" s="36">
        <f t="shared" si="384"/>
        <v>18.759749250595316</v>
      </c>
      <c r="CU173" s="36">
        <f t="shared" si="385"/>
        <v>3.6280037265431382</v>
      </c>
      <c r="CV173" s="36">
        <f t="shared" si="445"/>
        <v>22.387752977138454</v>
      </c>
      <c r="CW173" s="36">
        <f t="shared" si="386"/>
        <v>0</v>
      </c>
      <c r="CX173" s="36">
        <f t="shared" si="387"/>
        <v>0</v>
      </c>
      <c r="CY173" s="36">
        <f t="shared" si="388"/>
        <v>0</v>
      </c>
      <c r="CZ173" s="36">
        <f t="shared" si="446"/>
        <v>0</v>
      </c>
      <c r="DA173" s="64">
        <f t="shared" si="389"/>
        <v>1.215415294535438E-2</v>
      </c>
      <c r="DB173" s="70">
        <f t="shared" si="447"/>
        <v>0.9879917965954238</v>
      </c>
      <c r="DC173" s="70">
        <f>PRODUCT($DB$8:DB173)</f>
        <v>0.19830687939911687</v>
      </c>
      <c r="DD173" s="36">
        <f t="shared" si="390"/>
        <v>1404.6132284867983</v>
      </c>
      <c r="DE173" s="36">
        <f t="shared" si="391"/>
        <v>2150.5480160607835</v>
      </c>
      <c r="DF173" s="36">
        <f t="shared" si="392"/>
        <v>300.87378364691193</v>
      </c>
      <c r="DG173" s="36">
        <f t="shared" si="393"/>
        <v>1.0248117466967763</v>
      </c>
      <c r="DH173" s="36">
        <f t="shared" ca="1" si="394"/>
        <v>0.38681282874047329</v>
      </c>
      <c r="DI173" s="36">
        <f t="shared" si="395"/>
        <v>205.05396870500098</v>
      </c>
      <c r="DJ173" s="36">
        <f t="shared" ca="1" si="396"/>
        <v>1251.2245410079415</v>
      </c>
      <c r="DK173" s="36">
        <f t="shared" si="397"/>
        <v>0</v>
      </c>
      <c r="DL173" s="36">
        <f t="shared" si="398"/>
        <v>0</v>
      </c>
      <c r="DM173" s="36">
        <f t="shared" ca="1" si="399"/>
        <v>1251.2245410079415</v>
      </c>
      <c r="DN173" s="36">
        <f t="shared" ca="1" si="448"/>
        <v>1251.2245410079463</v>
      </c>
      <c r="DO173" s="64" cm="1">
        <f t="array" ref="DO173">IFERROR(INDEX(Tbl_FwdNom,$B173,MATCH(LIDt,Tbl_FwdNom_Cols,0)),0)</f>
        <v>7.0227664320000001</v>
      </c>
      <c r="DP173" s="64">
        <f t="shared" ca="1" si="449"/>
        <v>13.550451539999999</v>
      </c>
      <c r="DQ173" s="64">
        <f t="shared" ca="1" si="400"/>
        <v>1.0646024834960244E-2</v>
      </c>
      <c r="DR173" s="70">
        <f t="shared" ca="1" si="401"/>
        <v>0.9894661191224704</v>
      </c>
      <c r="DS173" s="70">
        <f ca="1">PRODUCT($DR$8:DR173)</f>
        <v>0.18172437740215133</v>
      </c>
      <c r="DT173" s="36">
        <f t="shared" ca="1" si="402"/>
        <v>2426.2629264730022</v>
      </c>
      <c r="DU173" s="36">
        <f t="shared" ca="1" si="403"/>
        <v>324.81632568129373</v>
      </c>
      <c r="DV173" s="36">
        <f t="shared" ca="1" si="404"/>
        <v>1.1500829167945221</v>
      </c>
      <c r="DW173" s="36">
        <f t="shared" ca="1" si="405"/>
        <v>0.39210427808170834</v>
      </c>
      <c r="DX173" s="36">
        <f t="shared" ca="1" si="406"/>
        <v>1502.2845690046154</v>
      </c>
      <c r="DY173" s="36">
        <f t="shared" ca="1" si="407"/>
        <v>15.858502491730727</v>
      </c>
      <c r="DZ173" s="36">
        <f t="shared" ca="1" si="408"/>
        <v>208.83666770726694</v>
      </c>
      <c r="EA173" s="36">
        <f t="shared" ca="1" si="409"/>
        <v>0</v>
      </c>
      <c r="EB173" s="36">
        <f t="shared" ca="1" si="410"/>
        <v>1472.7318747099653</v>
      </c>
      <c r="EC173" s="36">
        <f t="shared" ca="1" si="411"/>
        <v>0</v>
      </c>
      <c r="ED173" s="36">
        <f t="shared" ca="1" si="412"/>
        <v>0</v>
      </c>
      <c r="EE173" s="36">
        <f t="shared" ca="1" si="450"/>
        <v>0</v>
      </c>
      <c r="EF173" s="36">
        <f t="shared" ca="1" si="413"/>
        <v>1472.7318747099653</v>
      </c>
      <c r="EG173" s="64"/>
      <c r="EH173" s="64"/>
      <c r="EI173" s="64"/>
      <c r="EJ173" s="70"/>
      <c r="EK173" s="70"/>
      <c r="EL173" s="70"/>
      <c r="EM173" s="70"/>
      <c r="EN173" s="70"/>
      <c r="EO173" s="36">
        <f t="shared" ca="1" si="414"/>
        <v>15.113713691417558</v>
      </c>
      <c r="EP173" s="36">
        <f t="shared" ca="1" si="415"/>
        <v>0</v>
      </c>
      <c r="EQ173" s="36">
        <f t="shared" si="416"/>
        <v>65.431937754188269</v>
      </c>
      <c r="ER173" s="36">
        <f t="shared" si="417"/>
        <v>8.4196590293861302</v>
      </c>
      <c r="ES173" s="36">
        <f t="shared" si="418"/>
        <v>-7.6890915969855778</v>
      </c>
      <c r="ET173" s="36">
        <f t="shared" ca="1" si="419"/>
        <v>0</v>
      </c>
      <c r="EU173" s="36">
        <f t="shared" ca="1" si="451"/>
        <v>8.4196590293861302</v>
      </c>
      <c r="EV173" s="36">
        <f t="shared" si="420"/>
        <v>3.3848422657309478</v>
      </c>
      <c r="EW173" s="36">
        <f t="shared" si="421"/>
        <v>85.53052251797267</v>
      </c>
      <c r="EX173" s="36">
        <f t="shared" ca="1" si="452"/>
        <v>162.76696156727803</v>
      </c>
      <c r="EY173" s="36">
        <f t="shared" si="422"/>
        <v>0</v>
      </c>
      <c r="EZ173" s="36">
        <f t="shared" si="423"/>
        <v>0</v>
      </c>
      <c r="FA173" s="36">
        <f t="shared" si="424"/>
        <v>0</v>
      </c>
      <c r="FB173" s="36">
        <f t="shared" si="425"/>
        <v>0</v>
      </c>
      <c r="FC173" s="36">
        <f t="shared" si="453"/>
        <v>0</v>
      </c>
      <c r="FD173" s="36">
        <f t="shared" si="426"/>
        <v>0</v>
      </c>
      <c r="FE173" s="36">
        <f t="shared" si="427"/>
        <v>0</v>
      </c>
      <c r="FF173" s="36">
        <f t="shared" si="454"/>
        <v>0</v>
      </c>
      <c r="FG173" s="36">
        <f t="shared" ca="1" si="428"/>
        <v>162.76696156727803</v>
      </c>
      <c r="FH173" s="36">
        <f t="shared" ca="1" si="429"/>
        <v>1.9782945453393155</v>
      </c>
      <c r="FI173" s="36">
        <f t="shared" ca="1" si="430"/>
        <v>-2.4999297537733356</v>
      </c>
      <c r="FJ173" s="36">
        <f t="shared" ca="1" si="431"/>
        <v>181.52239820985247</v>
      </c>
      <c r="FK173" s="36">
        <f t="shared" si="432"/>
        <v>0</v>
      </c>
      <c r="FL173" s="36">
        <f t="shared" si="433"/>
        <v>0</v>
      </c>
      <c r="FM173" s="36">
        <f t="shared" ca="1" si="434"/>
        <v>0</v>
      </c>
      <c r="FN173" s="36">
        <f t="shared" ca="1" si="456"/>
        <v>181.52239820985247</v>
      </c>
    </row>
    <row r="174" spans="2:170" x14ac:dyDescent="0.25">
      <c r="B174" s="2">
        <v>166</v>
      </c>
      <c r="C174" s="2">
        <f t="shared" si="307"/>
        <v>14</v>
      </c>
      <c r="D174" s="2">
        <f t="shared" si="303"/>
        <v>190</v>
      </c>
      <c r="E174" s="2">
        <f t="shared" si="308"/>
        <v>16</v>
      </c>
      <c r="F174" s="189">
        <f t="shared" si="304"/>
        <v>50770</v>
      </c>
      <c r="G174" s="2">
        <f t="shared" si="309"/>
        <v>12</v>
      </c>
      <c r="H174" s="187">
        <f t="shared" si="311"/>
        <v>48.416666666666671</v>
      </c>
      <c r="I174" s="186">
        <f t="shared" si="310"/>
        <v>48</v>
      </c>
      <c r="J174" s="2">
        <f t="shared" si="312"/>
        <v>0</v>
      </c>
      <c r="K174" s="2">
        <f t="shared" si="313"/>
        <v>1</v>
      </c>
      <c r="L174">
        <f t="shared" si="314"/>
        <v>2</v>
      </c>
      <c r="M174" s="190">
        <f t="shared" si="435"/>
        <v>2.0885251800000001E-3</v>
      </c>
      <c r="N174">
        <f t="shared" si="315"/>
        <v>1</v>
      </c>
      <c r="O174">
        <f t="shared" si="316"/>
        <v>100</v>
      </c>
      <c r="P174" s="58">
        <f t="shared" si="317"/>
        <v>9.3983633100000012E-3</v>
      </c>
      <c r="Q174" s="106">
        <f t="shared" si="318"/>
        <v>9.3983633100000012E-3</v>
      </c>
      <c r="R174" s="59">
        <f t="shared" si="319"/>
        <v>9.3983633100000012E-3</v>
      </c>
      <c r="S174" s="32">
        <f t="shared" si="436"/>
        <v>7.8659102566280836E-4</v>
      </c>
      <c r="T174">
        <f t="shared" si="320"/>
        <v>1</v>
      </c>
      <c r="U174" s="32">
        <f t="shared" si="437"/>
        <v>4.0531725000000001E-4</v>
      </c>
      <c r="V174">
        <f t="shared" si="321"/>
        <v>1</v>
      </c>
      <c r="W174">
        <f t="shared" si="322"/>
        <v>100</v>
      </c>
      <c r="X174" s="58">
        <f t="shared" si="323"/>
        <v>1.8239276250000002E-3</v>
      </c>
      <c r="Y174" s="58">
        <f t="shared" si="324"/>
        <v>1.8239276250000002E-3</v>
      </c>
      <c r="Z174" s="32">
        <f t="shared" si="325"/>
        <v>1.8239276250000002E-3</v>
      </c>
      <c r="AA174" s="32">
        <f t="shared" si="326"/>
        <v>1.5212117892671184E-4</v>
      </c>
      <c r="AB174" s="59">
        <f t="shared" si="327"/>
        <v>4.9056245199999996E-3</v>
      </c>
      <c r="AC174" s="59">
        <f t="shared" si="328"/>
        <v>4.9056245199999996E-3</v>
      </c>
      <c r="AD174">
        <f t="shared" si="329"/>
        <v>1</v>
      </c>
      <c r="AE174" s="59">
        <f t="shared" si="330"/>
        <v>4.9056245199999996E-3</v>
      </c>
      <c r="AF174" s="59">
        <f t="shared" si="331"/>
        <v>4.1758461800000006E-3</v>
      </c>
      <c r="AG174" s="59">
        <f t="shared" si="332"/>
        <v>4.1758461800000006E-3</v>
      </c>
      <c r="AH174">
        <f t="shared" si="333"/>
        <v>1</v>
      </c>
      <c r="AI174" s="59">
        <f t="shared" si="334"/>
        <v>4.1758461800000006E-3</v>
      </c>
      <c r="AJ174" s="59">
        <f t="shared" si="335"/>
        <v>0</v>
      </c>
      <c r="AK174" s="59">
        <f t="shared" si="336"/>
        <v>0</v>
      </c>
      <c r="AL174" s="59">
        <f t="shared" si="337"/>
        <v>0</v>
      </c>
      <c r="AM174" s="12">
        <f t="shared" si="438"/>
        <v>0.19675380350090338</v>
      </c>
      <c r="AN174" s="12">
        <f t="shared" si="439"/>
        <v>0</v>
      </c>
      <c r="AO174" s="66">
        <f t="shared" si="338"/>
        <v>1.5476477609883423E-4</v>
      </c>
      <c r="AP174" s="66">
        <f t="shared" si="339"/>
        <v>2.9930420546872025E-5</v>
      </c>
      <c r="AQ174" s="59">
        <f t="shared" si="340"/>
        <v>9.652002828572934E-4</v>
      </c>
      <c r="AR174" s="59">
        <f t="shared" si="341"/>
        <v>8.2161361874971814E-4</v>
      </c>
      <c r="AS174" s="59">
        <f t="shared" si="342"/>
        <v>0</v>
      </c>
      <c r="AT174" s="12">
        <f t="shared" si="343"/>
        <v>0.19478229440265069</v>
      </c>
      <c r="AU174" s="59">
        <f t="shared" si="440"/>
        <v>2.3960868011929648E-17</v>
      </c>
      <c r="AV174" s="59">
        <f t="shared" si="441"/>
        <v>0</v>
      </c>
      <c r="AW174" s="70">
        <f t="shared" si="344"/>
        <v>0</v>
      </c>
      <c r="AX174" s="20">
        <f t="shared" si="345"/>
        <v>200000</v>
      </c>
      <c r="AY174" s="20">
        <f t="shared" si="346"/>
        <v>0</v>
      </c>
      <c r="AZ174" s="20">
        <f t="shared" si="347"/>
        <v>0</v>
      </c>
      <c r="BA174" s="20">
        <f t="shared" si="348"/>
        <v>200000</v>
      </c>
      <c r="BB174" s="36">
        <f t="shared" si="349"/>
        <v>1</v>
      </c>
      <c r="BC174" s="36">
        <f t="shared" si="350"/>
        <v>0</v>
      </c>
      <c r="BD174" s="80">
        <f t="shared" si="351"/>
        <v>30.952955219766846</v>
      </c>
      <c r="BE174" s="36">
        <f t="shared" si="352"/>
        <v>0</v>
      </c>
      <c r="BF174" s="36">
        <f t="shared" si="353"/>
        <v>0</v>
      </c>
      <c r="BG174" s="36">
        <f t="shared" si="354"/>
        <v>30.952955219766846</v>
      </c>
      <c r="BH174" s="36">
        <f t="shared" si="355"/>
        <v>5.9860841093744046</v>
      </c>
      <c r="BI174" s="36">
        <f t="shared" si="356"/>
        <v>0</v>
      </c>
      <c r="BJ174" s="36">
        <f t="shared" si="357"/>
        <v>0</v>
      </c>
      <c r="BK174" s="36">
        <f t="shared" si="358"/>
        <v>5.9860841093744046</v>
      </c>
      <c r="BL174" s="68">
        <f ca="1">IF(OR(AT174=0,E174&gt;ProjTerm),0,VLOOKUP(D174,'Life Events'!$AE$5:$AI$1206,5,FALSE))</f>
        <v>9.7385287131582774E-4</v>
      </c>
      <c r="BM174" s="93">
        <f t="shared" ca="1" si="359"/>
        <v>9.7385287131582774E-4</v>
      </c>
      <c r="BN174" s="93">
        <f t="shared" ca="1" si="360"/>
        <v>1.8968929668550626E-4</v>
      </c>
      <c r="BO174" s="36">
        <f t="shared" ca="1" si="361"/>
        <v>2.8862668945496241E-2</v>
      </c>
      <c r="BP174" s="36">
        <f t="shared" si="362"/>
        <v>1.5442287990060307E-2</v>
      </c>
      <c r="BQ174" s="36">
        <f t="shared" si="363"/>
        <v>98.305028393336272</v>
      </c>
      <c r="BR174" s="36">
        <f t="shared" si="364"/>
        <v>154.78110000000001</v>
      </c>
      <c r="BS174" s="36">
        <f t="shared" si="365"/>
        <v>152.15760430251822</v>
      </c>
      <c r="BT174" s="36">
        <f t="shared" si="366"/>
        <v>29.637607276855132</v>
      </c>
      <c r="BU174" s="70" cm="1">
        <f t="array" ref="BU174">IF(AND(ActInt=1,$J174=0),INDEX(Tbl_FwdNom,$B174-IVP,MATCH(ValnDt,Tbl_FwdNom_Cols)),INDEX(Tbl_FwdNom,$B174,MATCH(StartDt,Tbl_FwdNom_Cols)))</f>
        <v>15.639850529</v>
      </c>
      <c r="BV174" s="70" cm="1">
        <f t="array" ref="BV174">INDEX(Tbl_FwdReal,$B174,MATCH(StartDt,Tbl_FwdReal_Cols))</f>
        <v>4.7092799909999998</v>
      </c>
      <c r="BW174" s="70" cm="1">
        <f t="array" ref="BW174">IF(RunType&lt;&gt;"OPN",INDEX(Tbl_FwdReal,$B174,MATCH(ValnDt,Tbl_FwdReal_Cols)),IF(AND($J174=0,ActInt=1),INDEX(Tbl_FwdReal,$B174-IVP,MATCH(ValnDt,Tbl_FwdReal_Cols)),-999))*$K174</f>
        <v>4.7092799909999998</v>
      </c>
      <c r="BX174" s="70">
        <f t="shared" si="367"/>
        <v>4.7092799909999997E-2</v>
      </c>
      <c r="BY174" s="70">
        <f t="shared" si="442"/>
        <v>0.10438970202965292</v>
      </c>
      <c r="BZ174" s="64">
        <f t="shared" si="455"/>
        <v>8.3087338931653321E-3</v>
      </c>
      <c r="CA174" s="70" cm="1">
        <f t="array" ref="CA174">IF($J174=1,CA173*(1+INDEX(Tbl_CPI,$B174,MATCH(IF(RunType="OPN",StartDt,ValnDt),Tbl_CPI_Cols))),0)</f>
        <v>0</v>
      </c>
      <c r="CB174" s="70">
        <f t="shared" si="443"/>
        <v>2.5963440987415107</v>
      </c>
      <c r="CC174" s="70">
        <f t="shared" si="444"/>
        <v>2.3934388691685249</v>
      </c>
      <c r="CD174" s="36">
        <f t="shared" si="368"/>
        <v>14.296051418126487</v>
      </c>
      <c r="CE174" s="36">
        <f t="shared" si="369"/>
        <v>1.5748312045310635</v>
      </c>
      <c r="CF174" s="36">
        <f t="shared" si="370"/>
        <v>0</v>
      </c>
      <c r="CG174" s="36">
        <f t="shared" si="371"/>
        <v>3.1226565209242656</v>
      </c>
      <c r="CH174" s="36">
        <f t="shared" si="372"/>
        <v>2.8128024915608698</v>
      </c>
      <c r="CI174" s="36">
        <f t="shared" si="373"/>
        <v>0</v>
      </c>
      <c r="CJ174" s="36">
        <f t="shared" si="374"/>
        <v>0</v>
      </c>
      <c r="CK174" s="36">
        <f t="shared" si="375"/>
        <v>0</v>
      </c>
      <c r="CL174" s="36">
        <f t="shared" si="376"/>
        <v>0.30985402936339584</v>
      </c>
      <c r="CM174" s="36">
        <f t="shared" si="377"/>
        <v>3.1226565209242656</v>
      </c>
      <c r="CN174" s="36">
        <f t="shared" ca="1" si="378"/>
        <v>7.3148524332415548</v>
      </c>
      <c r="CO174" s="20">
        <f t="shared" si="379"/>
        <v>120000</v>
      </c>
      <c r="CP174" s="20">
        <f t="shared" si="380"/>
        <v>2</v>
      </c>
      <c r="CQ174" s="64">
        <f t="shared" si="381"/>
        <v>2.8294106099999998E-3</v>
      </c>
      <c r="CR174" s="64">
        <f t="shared" si="382"/>
        <v>1.2732347744999999E-2</v>
      </c>
      <c r="CS174" s="36">
        <f t="shared" si="383"/>
        <v>25.198770128203694</v>
      </c>
      <c r="CT174" s="36">
        <f t="shared" si="384"/>
        <v>18.571773131860109</v>
      </c>
      <c r="CU174" s="36">
        <f t="shared" si="385"/>
        <v>3.5916504656246429</v>
      </c>
      <c r="CV174" s="36">
        <f t="shared" si="445"/>
        <v>22.163423597484751</v>
      </c>
      <c r="CW174" s="36">
        <f t="shared" si="386"/>
        <v>0</v>
      </c>
      <c r="CX174" s="36">
        <f t="shared" si="387"/>
        <v>0</v>
      </c>
      <c r="CY174" s="36">
        <f t="shared" si="388"/>
        <v>0</v>
      </c>
      <c r="CZ174" s="36">
        <f t="shared" si="446"/>
        <v>0</v>
      </c>
      <c r="DA174" s="64">
        <f t="shared" si="389"/>
        <v>1.2182816450794887E-2</v>
      </c>
      <c r="DB174" s="70">
        <f t="shared" si="447"/>
        <v>0.98796381814353085</v>
      </c>
      <c r="DC174" s="70">
        <f>PRODUCT($DB$8:DB174)</f>
        <v>0.1959200217352802</v>
      </c>
      <c r="DD174" s="36">
        <f t="shared" si="390"/>
        <v>1392.0877663569563</v>
      </c>
      <c r="DE174" s="36">
        <f t="shared" si="391"/>
        <v>2145.7947925893063</v>
      </c>
      <c r="DF174" s="36">
        <f t="shared" si="392"/>
        <v>298.55318961856403</v>
      </c>
      <c r="DG174" s="36">
        <f t="shared" si="393"/>
        <v>1.0218545521133415</v>
      </c>
      <c r="DH174" s="36">
        <f t="shared" ca="1" si="394"/>
        <v>0.362662629488335</v>
      </c>
      <c r="DI174" s="36">
        <f t="shared" si="395"/>
        <v>204.39140429608349</v>
      </c>
      <c r="DJ174" s="36">
        <f t="shared" ca="1" si="396"/>
        <v>1255.9924282243724</v>
      </c>
      <c r="DK174" s="36">
        <f t="shared" si="397"/>
        <v>0</v>
      </c>
      <c r="DL174" s="36">
        <f t="shared" si="398"/>
        <v>0</v>
      </c>
      <c r="DM174" s="36">
        <f t="shared" ca="1" si="399"/>
        <v>1255.9924282243724</v>
      </c>
      <c r="DN174" s="36">
        <f t="shared" ca="1" si="448"/>
        <v>1255.9924282243769</v>
      </c>
      <c r="DO174" s="64" cm="1">
        <f t="array" ref="DO174">IFERROR(INDEX(Tbl_FwdNom,$B174,MATCH(LIDt,Tbl_FwdNom_Cols,0)),0)</f>
        <v>6.9705082239999996</v>
      </c>
      <c r="DP174" s="64">
        <f t="shared" ca="1" si="449"/>
        <v>13.565698449999999</v>
      </c>
      <c r="DQ174" s="64">
        <f t="shared" ca="1" si="400"/>
        <v>1.0657332789951512E-2</v>
      </c>
      <c r="DR174" s="70">
        <f t="shared" ca="1" si="401"/>
        <v>0.98945504826989028</v>
      </c>
      <c r="DS174" s="70">
        <f ca="1">PRODUCT($DR$8:DR174)</f>
        <v>0.17980810261426142</v>
      </c>
      <c r="DT174" s="36">
        <f t="shared" ca="1" si="402"/>
        <v>2421.1674626965796</v>
      </c>
      <c r="DU174" s="36">
        <f t="shared" ca="1" si="403"/>
        <v>322.29191725031416</v>
      </c>
      <c r="DV174" s="36">
        <f t="shared" ca="1" si="404"/>
        <v>1.1468974451847793</v>
      </c>
      <c r="DW174" s="36">
        <f t="shared" ca="1" si="405"/>
        <v>0.36742039491609257</v>
      </c>
      <c r="DX174" s="36">
        <f t="shared" ca="1" si="406"/>
        <v>1488.6573083248513</v>
      </c>
      <c r="DY174" s="36">
        <f t="shared" ca="1" si="407"/>
        <v>15.714355583464746</v>
      </c>
      <c r="DZ174" s="36">
        <f t="shared" ca="1" si="408"/>
        <v>208.21953010998197</v>
      </c>
      <c r="EA174" s="36">
        <f t="shared" ca="1" si="409"/>
        <v>0</v>
      </c>
      <c r="EB174" s="36">
        <f t="shared" ca="1" si="410"/>
        <v>1477.956480265221</v>
      </c>
      <c r="EC174" s="36">
        <f t="shared" ca="1" si="411"/>
        <v>0</v>
      </c>
      <c r="ED174" s="36">
        <f t="shared" ca="1" si="412"/>
        <v>0</v>
      </c>
      <c r="EE174" s="36">
        <f t="shared" ca="1" si="450"/>
        <v>0</v>
      </c>
      <c r="EF174" s="36">
        <f t="shared" ca="1" si="413"/>
        <v>1477.956480265221</v>
      </c>
      <c r="EG174" s="64"/>
      <c r="EH174" s="64"/>
      <c r="EI174" s="64"/>
      <c r="EJ174" s="70"/>
      <c r="EK174" s="70"/>
      <c r="EL174" s="70"/>
      <c r="EM174" s="70"/>
      <c r="EN174" s="70"/>
      <c r="EO174" s="36">
        <f t="shared" ca="1" si="414"/>
        <v>15.205396170596533</v>
      </c>
      <c r="EP174" s="36">
        <f t="shared" ca="1" si="415"/>
        <v>0</v>
      </c>
      <c r="EQ174" s="36">
        <f t="shared" si="416"/>
        <v>65.243127494612281</v>
      </c>
      <c r="ER174" s="36">
        <f t="shared" si="417"/>
        <v>8.3445777769958394</v>
      </c>
      <c r="ES174" s="36">
        <f t="shared" si="418"/>
        <v>-7.62052508795826</v>
      </c>
      <c r="ET174" s="36">
        <f t="shared" ca="1" si="419"/>
        <v>0</v>
      </c>
      <c r="EU174" s="36">
        <f t="shared" ca="1" si="451"/>
        <v>8.3445777769958394</v>
      </c>
      <c r="EV174" s="36">
        <f t="shared" si="420"/>
        <v>3.3739052620277938</v>
      </c>
      <c r="EW174" s="36">
        <f t="shared" si="421"/>
        <v>85.28371582520812</v>
      </c>
      <c r="EX174" s="36">
        <f t="shared" ca="1" si="452"/>
        <v>162.24532635884401</v>
      </c>
      <c r="EY174" s="36">
        <f t="shared" si="422"/>
        <v>0</v>
      </c>
      <c r="EZ174" s="36">
        <f t="shared" si="423"/>
        <v>0</v>
      </c>
      <c r="FA174" s="36">
        <f t="shared" si="424"/>
        <v>0</v>
      </c>
      <c r="FB174" s="36">
        <f t="shared" si="425"/>
        <v>0</v>
      </c>
      <c r="FC174" s="36">
        <f t="shared" si="453"/>
        <v>0</v>
      </c>
      <c r="FD174" s="36">
        <f t="shared" si="426"/>
        <v>0</v>
      </c>
      <c r="FE174" s="36">
        <f t="shared" si="427"/>
        <v>0</v>
      </c>
      <c r="FF174" s="36">
        <f t="shared" si="454"/>
        <v>0</v>
      </c>
      <c r="FG174" s="36">
        <f t="shared" ca="1" si="428"/>
        <v>162.24532635884401</v>
      </c>
      <c r="FH174" s="36">
        <f t="shared" ca="1" si="429"/>
        <v>1.9766050310291101</v>
      </c>
      <c r="FI174" s="36">
        <f t="shared" ca="1" si="430"/>
        <v>-2.4749245025841029</v>
      </c>
      <c r="FJ174" s="36">
        <f t="shared" ca="1" si="431"/>
        <v>180.98201831382084</v>
      </c>
      <c r="FK174" s="36">
        <f t="shared" si="432"/>
        <v>0</v>
      </c>
      <c r="FL174" s="36">
        <f t="shared" si="433"/>
        <v>0</v>
      </c>
      <c r="FM174" s="36">
        <f t="shared" ca="1" si="434"/>
        <v>0</v>
      </c>
      <c r="FN174" s="36">
        <f t="shared" ca="1" si="456"/>
        <v>180.98201831382084</v>
      </c>
    </row>
    <row r="175" spans="2:170" x14ac:dyDescent="0.25">
      <c r="B175" s="2">
        <v>167</v>
      </c>
      <c r="C175" s="2">
        <f t="shared" si="307"/>
        <v>14</v>
      </c>
      <c r="D175" s="2">
        <f t="shared" si="303"/>
        <v>191</v>
      </c>
      <c r="E175" s="2">
        <f t="shared" si="308"/>
        <v>16</v>
      </c>
      <c r="F175" s="189">
        <f t="shared" si="304"/>
        <v>50801</v>
      </c>
      <c r="G175" s="2">
        <f t="shared" si="309"/>
        <v>1</v>
      </c>
      <c r="H175" s="187">
        <f t="shared" si="311"/>
        <v>48.5</v>
      </c>
      <c r="I175" s="186">
        <f t="shared" si="310"/>
        <v>48</v>
      </c>
      <c r="J175" s="2">
        <f t="shared" si="312"/>
        <v>0</v>
      </c>
      <c r="K175" s="2">
        <f t="shared" si="313"/>
        <v>1</v>
      </c>
      <c r="L175">
        <f t="shared" si="314"/>
        <v>2</v>
      </c>
      <c r="M175" s="190">
        <f t="shared" si="435"/>
        <v>2.0885251800000001E-3</v>
      </c>
      <c r="N175">
        <f t="shared" si="315"/>
        <v>1</v>
      </c>
      <c r="O175">
        <f t="shared" si="316"/>
        <v>100</v>
      </c>
      <c r="P175" s="58">
        <f t="shared" si="317"/>
        <v>9.3983633100000012E-3</v>
      </c>
      <c r="Q175" s="106">
        <f t="shared" si="318"/>
        <v>9.3983633100000012E-3</v>
      </c>
      <c r="R175" s="59">
        <f t="shared" si="319"/>
        <v>9.3983633100000012E-3</v>
      </c>
      <c r="S175" s="32">
        <f t="shared" si="436"/>
        <v>7.8659102566280836E-4</v>
      </c>
      <c r="T175">
        <f t="shared" si="320"/>
        <v>1</v>
      </c>
      <c r="U175" s="32">
        <f t="shared" si="437"/>
        <v>4.0531725000000001E-4</v>
      </c>
      <c r="V175">
        <f t="shared" si="321"/>
        <v>1</v>
      </c>
      <c r="W175">
        <f t="shared" si="322"/>
        <v>100</v>
      </c>
      <c r="X175" s="58">
        <f t="shared" si="323"/>
        <v>1.8239276250000002E-3</v>
      </c>
      <c r="Y175" s="58">
        <f t="shared" si="324"/>
        <v>1.8239276250000002E-3</v>
      </c>
      <c r="Z175" s="32">
        <f t="shared" si="325"/>
        <v>1.8239276250000002E-3</v>
      </c>
      <c r="AA175" s="32">
        <f t="shared" si="326"/>
        <v>1.5212117892671184E-4</v>
      </c>
      <c r="AB175" s="59">
        <f t="shared" si="327"/>
        <v>4.9056245199999996E-3</v>
      </c>
      <c r="AC175" s="59">
        <f t="shared" si="328"/>
        <v>4.9056245199999996E-3</v>
      </c>
      <c r="AD175">
        <f t="shared" si="329"/>
        <v>1</v>
      </c>
      <c r="AE175" s="59">
        <f t="shared" si="330"/>
        <v>4.9056245199999996E-3</v>
      </c>
      <c r="AF175" s="59">
        <f t="shared" si="331"/>
        <v>4.1758461800000006E-3</v>
      </c>
      <c r="AG175" s="59">
        <f t="shared" si="332"/>
        <v>4.1758461800000006E-3</v>
      </c>
      <c r="AH175">
        <f t="shared" si="333"/>
        <v>1</v>
      </c>
      <c r="AI175" s="59">
        <f t="shared" si="334"/>
        <v>4.1758461800000006E-3</v>
      </c>
      <c r="AJ175" s="59">
        <f t="shared" si="335"/>
        <v>0</v>
      </c>
      <c r="AK175" s="59">
        <f t="shared" si="336"/>
        <v>0</v>
      </c>
      <c r="AL175" s="59">
        <f t="shared" si="337"/>
        <v>0</v>
      </c>
      <c r="AM175" s="12">
        <f t="shared" si="438"/>
        <v>0.19478229440265069</v>
      </c>
      <c r="AN175" s="12">
        <f t="shared" si="439"/>
        <v>0</v>
      </c>
      <c r="AO175" s="66">
        <f t="shared" si="338"/>
        <v>1.532140047351361E-4</v>
      </c>
      <c r="AP175" s="66">
        <f t="shared" si="339"/>
        <v>2.9630512258581086E-5</v>
      </c>
      <c r="AQ175" s="59">
        <f t="shared" si="340"/>
        <v>9.5552879948350184E-4</v>
      </c>
      <c r="AR175" s="59">
        <f t="shared" si="341"/>
        <v>8.1338090001294432E-4</v>
      </c>
      <c r="AS175" s="59">
        <f t="shared" si="342"/>
        <v>0</v>
      </c>
      <c r="AT175" s="12">
        <f t="shared" si="343"/>
        <v>0.19283054018616053</v>
      </c>
      <c r="AU175" s="59">
        <f t="shared" si="440"/>
        <v>4.3368086899420177E-18</v>
      </c>
      <c r="AV175" s="59">
        <f t="shared" si="441"/>
        <v>0</v>
      </c>
      <c r="AW175" s="70">
        <f t="shared" si="344"/>
        <v>0</v>
      </c>
      <c r="AX175" s="20">
        <f t="shared" si="345"/>
        <v>200000</v>
      </c>
      <c r="AY175" s="20">
        <f t="shared" si="346"/>
        <v>0</v>
      </c>
      <c r="AZ175" s="20">
        <f t="shared" si="347"/>
        <v>0</v>
      </c>
      <c r="BA175" s="20">
        <f t="shared" si="348"/>
        <v>200000</v>
      </c>
      <c r="BB175" s="36">
        <f t="shared" si="349"/>
        <v>1</v>
      </c>
      <c r="BC175" s="36">
        <f t="shared" si="350"/>
        <v>0</v>
      </c>
      <c r="BD175" s="80">
        <f t="shared" si="351"/>
        <v>30.642800947027219</v>
      </c>
      <c r="BE175" s="36">
        <f t="shared" si="352"/>
        <v>0</v>
      </c>
      <c r="BF175" s="36">
        <f t="shared" si="353"/>
        <v>0</v>
      </c>
      <c r="BG175" s="36">
        <f t="shared" si="354"/>
        <v>30.642800947027219</v>
      </c>
      <c r="BH175" s="36">
        <f t="shared" si="355"/>
        <v>5.9261024517162175</v>
      </c>
      <c r="BI175" s="36">
        <f t="shared" si="356"/>
        <v>0</v>
      </c>
      <c r="BJ175" s="36">
        <f t="shared" si="357"/>
        <v>0</v>
      </c>
      <c r="BK175" s="36">
        <f t="shared" si="358"/>
        <v>5.9261024517162175</v>
      </c>
      <c r="BL175" s="68">
        <f ca="1">IF(OR(AT175=0,E175&gt;ProjTerm),0,VLOOKUP(D175,'Life Events'!$AE$5:$AI$1206,5,FALSE))</f>
        <v>9.738528713158285E-4</v>
      </c>
      <c r="BM175" s="93">
        <f t="shared" ca="1" si="359"/>
        <v>9.738528713158285E-4</v>
      </c>
      <c r="BN175" s="93">
        <f t="shared" ca="1" si="360"/>
        <v>1.8778857523767467E-4</v>
      </c>
      <c r="BO175" s="36">
        <f t="shared" ca="1" si="361"/>
        <v>2.8573459723547776E-2</v>
      </c>
      <c r="BP175" s="36">
        <f t="shared" si="362"/>
        <v>1.528755343993456E-2</v>
      </c>
      <c r="BQ175" s="36">
        <f t="shared" si="363"/>
        <v>98.305028393336272</v>
      </c>
      <c r="BR175" s="36">
        <f t="shared" si="364"/>
        <v>154.78110000000001</v>
      </c>
      <c r="BS175" s="36">
        <f t="shared" si="365"/>
        <v>152.15760430251822</v>
      </c>
      <c r="BT175" s="36">
        <f t="shared" si="366"/>
        <v>29.340633031086654</v>
      </c>
      <c r="BU175" s="70" cm="1">
        <f t="array" ref="BU175">IF(AND(ActInt=1,$J175=0),INDEX(Tbl_FwdNom,$B175-IVP,MATCH(ValnDt,Tbl_FwdNom_Cols)),INDEX(Tbl_FwdNom,$B175,MATCH(StartDt,Tbl_FwdNom_Cols)))</f>
        <v>15.678520860000001</v>
      </c>
      <c r="BV175" s="70" cm="1">
        <f t="array" ref="BV175">INDEX(Tbl_FwdReal,$B175,MATCH(StartDt,Tbl_FwdReal_Cols))</f>
        <v>4.7055976890000002</v>
      </c>
      <c r="BW175" s="70" cm="1">
        <f t="array" ref="BW175">IF(RunType&lt;&gt;"OPN",INDEX(Tbl_FwdReal,$B175,MATCH(ValnDt,Tbl_FwdReal_Cols)),IF(AND($J175=0,ActInt=1),INDEX(Tbl_FwdReal,$B175-IVP,MATCH(ValnDt,Tbl_FwdReal_Cols)),-999))*$K175</f>
        <v>4.7055976890000002</v>
      </c>
      <c r="BX175" s="70">
        <f t="shared" si="367"/>
        <v>4.7055976890000004E-2</v>
      </c>
      <c r="BY175" s="70">
        <f t="shared" si="442"/>
        <v>0.10479786576064587</v>
      </c>
      <c r="BZ175" s="64">
        <f t="shared" si="455"/>
        <v>8.3397831200433536E-3</v>
      </c>
      <c r="CA175" s="70" cm="1">
        <f t="array" ref="CA175">IF($J175=1,CA174*(1+INDEX(Tbl_CPI,$B175,MATCH(IF(RunType="OPN",StartDt,ValnDt),Tbl_CPI_Cols))),0)</f>
        <v>0</v>
      </c>
      <c r="CB175" s="70">
        <f t="shared" si="443"/>
        <v>2.6179970454300192</v>
      </c>
      <c r="CC175" s="70">
        <f t="shared" si="444"/>
        <v>2.3934388691685249</v>
      </c>
      <c r="CD175" s="36">
        <f t="shared" si="368"/>
        <v>14.296051418126487</v>
      </c>
      <c r="CE175" s="36">
        <f t="shared" si="369"/>
        <v>1.5748312045310635</v>
      </c>
      <c r="CF175" s="36">
        <f t="shared" si="370"/>
        <v>0</v>
      </c>
      <c r="CG175" s="36">
        <f t="shared" si="371"/>
        <v>3.0913669314363958</v>
      </c>
      <c r="CH175" s="36">
        <f t="shared" si="372"/>
        <v>2.7846176961209452</v>
      </c>
      <c r="CI175" s="36">
        <f t="shared" si="373"/>
        <v>0</v>
      </c>
      <c r="CJ175" s="36">
        <f t="shared" si="374"/>
        <v>0</v>
      </c>
      <c r="CK175" s="36">
        <f t="shared" si="375"/>
        <v>0</v>
      </c>
      <c r="CL175" s="36">
        <f t="shared" si="376"/>
        <v>0.30674923531545062</v>
      </c>
      <c r="CM175" s="36">
        <f t="shared" si="377"/>
        <v>3.0913669314363958</v>
      </c>
      <c r="CN175" s="36">
        <f t="shared" ca="1" si="378"/>
        <v>7.2415562739403958</v>
      </c>
      <c r="CO175" s="20">
        <f t="shared" si="379"/>
        <v>120000</v>
      </c>
      <c r="CP175" s="20">
        <f t="shared" si="380"/>
        <v>2</v>
      </c>
      <c r="CQ175" s="64">
        <f t="shared" si="381"/>
        <v>2.8294106099999998E-3</v>
      </c>
      <c r="CR175" s="64">
        <f t="shared" si="382"/>
        <v>1.2732347744999999E-2</v>
      </c>
      <c r="CS175" s="36">
        <f t="shared" si="383"/>
        <v>24.94627384254839</v>
      </c>
      <c r="CT175" s="36">
        <f t="shared" si="384"/>
        <v>18.385680568216333</v>
      </c>
      <c r="CU175" s="36">
        <f t="shared" si="385"/>
        <v>3.5556614710297305</v>
      </c>
      <c r="CV175" s="36">
        <f t="shared" si="445"/>
        <v>21.941342039246063</v>
      </c>
      <c r="CW175" s="36">
        <f t="shared" si="386"/>
        <v>0</v>
      </c>
      <c r="CX175" s="36">
        <f t="shared" si="387"/>
        <v>0</v>
      </c>
      <c r="CY175" s="36">
        <f t="shared" si="388"/>
        <v>0</v>
      </c>
      <c r="CZ175" s="36">
        <f t="shared" si="446"/>
        <v>0</v>
      </c>
      <c r="DA175" s="64">
        <f t="shared" si="389"/>
        <v>1.2211018555945641E-2</v>
      </c>
      <c r="DB175" s="70">
        <f t="shared" si="447"/>
        <v>0.98793629161104535</v>
      </c>
      <c r="DC175" s="70">
        <f>PRODUCT($DB$8:DB175)</f>
        <v>0.19355649972550812</v>
      </c>
      <c r="DD175" s="36">
        <f t="shared" si="390"/>
        <v>1379.7459428723594</v>
      </c>
      <c r="DE175" s="36">
        <f t="shared" si="391"/>
        <v>2141.3543316718387</v>
      </c>
      <c r="DF175" s="36">
        <f t="shared" si="392"/>
        <v>296.27272570521689</v>
      </c>
      <c r="DG175" s="36">
        <f t="shared" si="393"/>
        <v>1.0190448835707404</v>
      </c>
      <c r="DH175" s="36">
        <f t="shared" ca="1" si="394"/>
        <v>0.3385176498630173</v>
      </c>
      <c r="DI175" s="36">
        <f t="shared" si="395"/>
        <v>203.75811585621935</v>
      </c>
      <c r="DJ175" s="36">
        <f t="shared" ca="1" si="396"/>
        <v>1260.9587031272081</v>
      </c>
      <c r="DK175" s="36">
        <f t="shared" si="397"/>
        <v>0</v>
      </c>
      <c r="DL175" s="36">
        <f t="shared" si="398"/>
        <v>0</v>
      </c>
      <c r="DM175" s="36">
        <f t="shared" ca="1" si="399"/>
        <v>1260.9587031272081</v>
      </c>
      <c r="DN175" s="36">
        <f t="shared" ca="1" si="448"/>
        <v>1260.9587031272122</v>
      </c>
      <c r="DO175" s="64" cm="1">
        <f t="array" ref="DO175">IFERROR(INDEX(Tbl_FwdNom,$B175,MATCH(LIDt,Tbl_FwdNom_Cols,0)),0)</f>
        <v>6.9174001729999999</v>
      </c>
      <c r="DP175" s="64">
        <f t="shared" ca="1" si="449"/>
        <v>13.58070384</v>
      </c>
      <c r="DQ175" s="64">
        <f t="shared" ca="1" si="400"/>
        <v>1.0668460261624713E-2</v>
      </c>
      <c r="DR175" s="70">
        <f t="shared" ca="1" si="401"/>
        <v>0.98944415435813338</v>
      </c>
      <c r="DS175" s="70">
        <f ca="1">PRODUCT($DR$8:DR175)</f>
        <v>0.17791007603790837</v>
      </c>
      <c r="DT175" s="36">
        <f t="shared" ca="1" si="402"/>
        <v>2416.3547906120693</v>
      </c>
      <c r="DU175" s="36">
        <f t="shared" ca="1" si="403"/>
        <v>319.80417331042577</v>
      </c>
      <c r="DV175" s="36">
        <f t="shared" ca="1" si="404"/>
        <v>1.1438455215629575</v>
      </c>
      <c r="DW175" s="36">
        <f t="shared" ca="1" si="405"/>
        <v>0.34276674507501759</v>
      </c>
      <c r="DX175" s="36">
        <f t="shared" ca="1" si="406"/>
        <v>1475.1983566308056</v>
      </c>
      <c r="DY175" s="36">
        <f t="shared" ca="1" si="407"/>
        <v>15.571981784201283</v>
      </c>
      <c r="DZ175" s="36">
        <f t="shared" ca="1" si="408"/>
        <v>207.62658661329868</v>
      </c>
      <c r="EA175" s="36">
        <f t="shared" ca="1" si="409"/>
        <v>0</v>
      </c>
      <c r="EB175" s="36">
        <f t="shared" ca="1" si="410"/>
        <v>1483.3580969127013</v>
      </c>
      <c r="EC175" s="36">
        <f t="shared" ca="1" si="411"/>
        <v>0</v>
      </c>
      <c r="ED175" s="36">
        <f t="shared" ca="1" si="412"/>
        <v>0</v>
      </c>
      <c r="EE175" s="36">
        <f t="shared" ca="1" si="450"/>
        <v>0</v>
      </c>
      <c r="EF175" s="36">
        <f t="shared" ca="1" si="413"/>
        <v>1483.3580969127013</v>
      </c>
      <c r="EG175" s="64"/>
      <c r="EH175" s="64"/>
      <c r="EI175" s="64"/>
      <c r="EJ175" s="70"/>
      <c r="EK175" s="70"/>
      <c r="EL175" s="70"/>
      <c r="EM175" s="70"/>
      <c r="EN175" s="70"/>
      <c r="EO175" s="36">
        <f t="shared" ca="1" si="414"/>
        <v>15.299198108212028</v>
      </c>
      <c r="EP175" s="36">
        <f t="shared" ca="1" si="415"/>
        <v>0</v>
      </c>
      <c r="EQ175" s="36">
        <f t="shared" si="416"/>
        <v>65.063736442761112</v>
      </c>
      <c r="ER175" s="36">
        <f t="shared" si="417"/>
        <v>8.2705973079003545</v>
      </c>
      <c r="ES175" s="36">
        <f t="shared" si="418"/>
        <v>-7.5529638480935839</v>
      </c>
      <c r="ET175" s="36">
        <f t="shared" ca="1" si="419"/>
        <v>0</v>
      </c>
      <c r="EU175" s="36">
        <f t="shared" ca="1" si="451"/>
        <v>8.2705973079003545</v>
      </c>
      <c r="EV175" s="36">
        <f t="shared" si="420"/>
        <v>3.3634515190878815</v>
      </c>
      <c r="EW175" s="36">
        <f t="shared" si="421"/>
        <v>85.049221617539672</v>
      </c>
      <c r="EX175" s="36">
        <f t="shared" ca="1" si="452"/>
        <v>161.74700688728902</v>
      </c>
      <c r="EY175" s="36">
        <f t="shared" si="422"/>
        <v>0</v>
      </c>
      <c r="EZ175" s="36">
        <f t="shared" si="423"/>
        <v>0</v>
      </c>
      <c r="FA175" s="36">
        <f t="shared" si="424"/>
        <v>0</v>
      </c>
      <c r="FB175" s="36">
        <f t="shared" si="425"/>
        <v>0</v>
      </c>
      <c r="FC175" s="36">
        <f t="shared" si="453"/>
        <v>0</v>
      </c>
      <c r="FD175" s="36">
        <f t="shared" si="426"/>
        <v>0</v>
      </c>
      <c r="FE175" s="36">
        <f t="shared" si="427"/>
        <v>0</v>
      </c>
      <c r="FF175" s="36">
        <f t="shared" si="454"/>
        <v>0</v>
      </c>
      <c r="FG175" s="36">
        <f t="shared" ca="1" si="428"/>
        <v>161.74700688728902</v>
      </c>
      <c r="FH175" s="36">
        <f t="shared" ca="1" si="429"/>
        <v>1.9750957024693536</v>
      </c>
      <c r="FI175" s="36">
        <f t="shared" ca="1" si="430"/>
        <v>-2.4503165343820044</v>
      </c>
      <c r="FJ175" s="36">
        <f t="shared" ca="1" si="431"/>
        <v>180.46250124988848</v>
      </c>
      <c r="FK175" s="36">
        <f t="shared" si="432"/>
        <v>0</v>
      </c>
      <c r="FL175" s="36">
        <f t="shared" si="433"/>
        <v>0</v>
      </c>
      <c r="FM175" s="36">
        <f t="shared" ca="1" si="434"/>
        <v>0</v>
      </c>
      <c r="FN175" s="36">
        <f t="shared" ca="1" si="456"/>
        <v>180.46250124988848</v>
      </c>
    </row>
    <row r="176" spans="2:170" x14ac:dyDescent="0.25">
      <c r="B176" s="2">
        <v>168</v>
      </c>
      <c r="C176" s="2">
        <f t="shared" si="307"/>
        <v>14</v>
      </c>
      <c r="D176" s="2">
        <f t="shared" si="303"/>
        <v>192</v>
      </c>
      <c r="E176" s="2">
        <f t="shared" si="308"/>
        <v>16</v>
      </c>
      <c r="F176" s="189">
        <f t="shared" si="304"/>
        <v>50829</v>
      </c>
      <c r="G176" s="2">
        <f t="shared" si="309"/>
        <v>2</v>
      </c>
      <c r="H176" s="187">
        <f t="shared" si="311"/>
        <v>48.583333333333336</v>
      </c>
      <c r="I176" s="186">
        <f t="shared" si="310"/>
        <v>48</v>
      </c>
      <c r="J176" s="2">
        <f t="shared" si="312"/>
        <v>0</v>
      </c>
      <c r="K176" s="2">
        <f t="shared" si="313"/>
        <v>1</v>
      </c>
      <c r="L176">
        <f t="shared" si="314"/>
        <v>2</v>
      </c>
      <c r="M176" s="190">
        <f t="shared" si="435"/>
        <v>2.0885251800000001E-3</v>
      </c>
      <c r="N176">
        <f t="shared" si="315"/>
        <v>1</v>
      </c>
      <c r="O176">
        <f t="shared" si="316"/>
        <v>100</v>
      </c>
      <c r="P176" s="58">
        <f t="shared" si="317"/>
        <v>9.3983633100000012E-3</v>
      </c>
      <c r="Q176" s="106">
        <f t="shared" si="318"/>
        <v>9.3983633100000012E-3</v>
      </c>
      <c r="R176" s="59">
        <f t="shared" si="319"/>
        <v>9.3983633100000012E-3</v>
      </c>
      <c r="S176" s="32">
        <f t="shared" si="436"/>
        <v>7.8659102566280836E-4</v>
      </c>
      <c r="T176">
        <f t="shared" si="320"/>
        <v>1</v>
      </c>
      <c r="U176" s="32">
        <f t="shared" si="437"/>
        <v>4.0531725000000001E-4</v>
      </c>
      <c r="V176">
        <f t="shared" si="321"/>
        <v>1</v>
      </c>
      <c r="W176">
        <f t="shared" si="322"/>
        <v>100</v>
      </c>
      <c r="X176" s="58">
        <f t="shared" si="323"/>
        <v>1.8239276250000002E-3</v>
      </c>
      <c r="Y176" s="58">
        <f t="shared" si="324"/>
        <v>1.8239276250000002E-3</v>
      </c>
      <c r="Z176" s="32">
        <f t="shared" si="325"/>
        <v>1.8239276250000002E-3</v>
      </c>
      <c r="AA176" s="32">
        <f t="shared" si="326"/>
        <v>1.5212117892671184E-4</v>
      </c>
      <c r="AB176" s="59">
        <f t="shared" si="327"/>
        <v>4.9056245199999996E-3</v>
      </c>
      <c r="AC176" s="59">
        <f t="shared" si="328"/>
        <v>4.9056245199999996E-3</v>
      </c>
      <c r="AD176">
        <f t="shared" si="329"/>
        <v>1</v>
      </c>
      <c r="AE176" s="59">
        <f t="shared" si="330"/>
        <v>4.9056245199999996E-3</v>
      </c>
      <c r="AF176" s="59">
        <f t="shared" si="331"/>
        <v>4.1758461800000006E-3</v>
      </c>
      <c r="AG176" s="59">
        <f t="shared" si="332"/>
        <v>4.1758461800000006E-3</v>
      </c>
      <c r="AH176">
        <f t="shared" si="333"/>
        <v>1</v>
      </c>
      <c r="AI176" s="59">
        <f t="shared" si="334"/>
        <v>4.1758461800000006E-3</v>
      </c>
      <c r="AJ176" s="59">
        <f t="shared" si="335"/>
        <v>0</v>
      </c>
      <c r="AK176" s="59">
        <f t="shared" si="336"/>
        <v>0</v>
      </c>
      <c r="AL176" s="59">
        <f t="shared" si="337"/>
        <v>0</v>
      </c>
      <c r="AM176" s="12">
        <f t="shared" si="438"/>
        <v>0.19283054018616053</v>
      </c>
      <c r="AN176" s="12">
        <f t="shared" si="439"/>
        <v>0</v>
      </c>
      <c r="AO176" s="66">
        <f t="shared" si="338"/>
        <v>1.5167877238414539E-4</v>
      </c>
      <c r="AP176" s="66">
        <f t="shared" si="339"/>
        <v>2.9333609106193423E-5</v>
      </c>
      <c r="AQ176" s="59">
        <f t="shared" si="340"/>
        <v>9.459542261420744E-4</v>
      </c>
      <c r="AR176" s="59">
        <f t="shared" si="341"/>
        <v>8.0523067462371506E-4</v>
      </c>
      <c r="AS176" s="59">
        <f t="shared" si="342"/>
        <v>0</v>
      </c>
      <c r="AT176" s="12">
        <f t="shared" si="343"/>
        <v>0.19089834290390439</v>
      </c>
      <c r="AU176" s="59">
        <f t="shared" si="440"/>
        <v>0</v>
      </c>
      <c r="AV176" s="59">
        <f t="shared" si="441"/>
        <v>-3.2526065174565133E-18</v>
      </c>
      <c r="AW176" s="70">
        <f t="shared" si="344"/>
        <v>0</v>
      </c>
      <c r="AX176" s="20">
        <f t="shared" si="345"/>
        <v>200000</v>
      </c>
      <c r="AY176" s="20">
        <f t="shared" si="346"/>
        <v>0</v>
      </c>
      <c r="AZ176" s="20">
        <f t="shared" si="347"/>
        <v>0</v>
      </c>
      <c r="BA176" s="20">
        <f t="shared" si="348"/>
        <v>200000</v>
      </c>
      <c r="BB176" s="36">
        <f t="shared" si="349"/>
        <v>1</v>
      </c>
      <c r="BC176" s="36">
        <f t="shared" si="350"/>
        <v>0</v>
      </c>
      <c r="BD176" s="80">
        <f t="shared" si="351"/>
        <v>30.335754476829077</v>
      </c>
      <c r="BE176" s="36">
        <f t="shared" si="352"/>
        <v>0</v>
      </c>
      <c r="BF176" s="36">
        <f t="shared" si="353"/>
        <v>0</v>
      </c>
      <c r="BG176" s="36">
        <f t="shared" si="354"/>
        <v>30.335754476829077</v>
      </c>
      <c r="BH176" s="36">
        <f t="shared" si="355"/>
        <v>5.8667218212386842</v>
      </c>
      <c r="BI176" s="36">
        <f t="shared" si="356"/>
        <v>0</v>
      </c>
      <c r="BJ176" s="36">
        <f t="shared" si="357"/>
        <v>0</v>
      </c>
      <c r="BK176" s="36">
        <f t="shared" si="358"/>
        <v>5.8667218212386842</v>
      </c>
      <c r="BL176" s="68">
        <f ca="1">IF(OR(AT176=0,E176&gt;ProjTerm),0,VLOOKUP(D176,'Life Events'!$AE$5:$AI$1206,5,FALSE))</f>
        <v>9.7385287131582937E-4</v>
      </c>
      <c r="BM176" s="93">
        <f t="shared" ca="1" si="359"/>
        <v>9.7385287131582937E-4</v>
      </c>
      <c r="BN176" s="93">
        <f t="shared" ca="1" si="360"/>
        <v>1.8590689936640107E-4</v>
      </c>
      <c r="BO176" s="36">
        <f t="shared" ca="1" si="361"/>
        <v>2.8287148430900931E-2</v>
      </c>
      <c r="BP176" s="36">
        <f t="shared" si="362"/>
        <v>1.5134369358302729E-2</v>
      </c>
      <c r="BQ176" s="36">
        <f t="shared" si="363"/>
        <v>98.305028393336272</v>
      </c>
      <c r="BR176" s="36">
        <f t="shared" si="364"/>
        <v>154.78110000000001</v>
      </c>
      <c r="BS176" s="36">
        <f t="shared" si="365"/>
        <v>152.15760430251822</v>
      </c>
      <c r="BT176" s="36">
        <f t="shared" si="366"/>
        <v>29.046634521578721</v>
      </c>
      <c r="BU176" s="70" cm="1">
        <f t="array" ref="BU176">IF(AND(ActInt=1,$J176=0),INDEX(Tbl_FwdNom,$B176-IVP,MATCH(ValnDt,Tbl_FwdNom_Cols)),INDEX(Tbl_FwdNom,$B176,MATCH(StartDt,Tbl_FwdNom_Cols)))</f>
        <v>15.715323038999999</v>
      </c>
      <c r="BV176" s="70" cm="1">
        <f t="array" ref="BV176">INDEX(Tbl_FwdReal,$B176,MATCH(StartDt,Tbl_FwdReal_Cols))</f>
        <v>4.7020935939999999</v>
      </c>
      <c r="BW176" s="70" cm="1">
        <f t="array" ref="BW176">IF(RunType&lt;&gt;"OPN",INDEX(Tbl_FwdReal,$B176,MATCH(ValnDt,Tbl_FwdReal_Cols)),IF(AND($J176=0,ActInt=1),INDEX(Tbl_FwdReal,$B176-IVP,MATCH(ValnDt,Tbl_FwdReal_Cols)),-999))*$K176</f>
        <v>4.7020935939999999</v>
      </c>
      <c r="BX176" s="70">
        <f t="shared" si="367"/>
        <v>4.7020935940000001E-2</v>
      </c>
      <c r="BY176" s="70">
        <f t="shared" si="442"/>
        <v>0.1051863345513</v>
      </c>
      <c r="BZ176" s="64">
        <f t="shared" si="455"/>
        <v>8.3693243778495408E-3</v>
      </c>
      <c r="CA176" s="70" cm="1">
        <f t="array" ref="CA176">IF($J176=1,CA175*(1+INDEX(Tbl_CPI,$B176,MATCH(IF(RunType="OPN",StartDt,ValnDt),Tbl_CPI_Cols))),0)</f>
        <v>0</v>
      </c>
      <c r="CB176" s="70">
        <f t="shared" si="443"/>
        <v>2.639907911923475</v>
      </c>
      <c r="CC176" s="70">
        <f t="shared" si="444"/>
        <v>2.639907911923475</v>
      </c>
      <c r="CD176" s="36">
        <f t="shared" si="368"/>
        <v>14.296051418126487</v>
      </c>
      <c r="CE176" s="36">
        <f t="shared" si="369"/>
        <v>1.5748312045310635</v>
      </c>
      <c r="CF176" s="36">
        <f t="shared" si="370"/>
        <v>0</v>
      </c>
      <c r="CG176" s="36">
        <f t="shared" si="371"/>
        <v>3.0603908693582036</v>
      </c>
      <c r="CH176" s="36">
        <f t="shared" si="372"/>
        <v>2.7567153174864565</v>
      </c>
      <c r="CI176" s="36">
        <f t="shared" si="373"/>
        <v>0</v>
      </c>
      <c r="CJ176" s="36">
        <f t="shared" si="374"/>
        <v>0</v>
      </c>
      <c r="CK176" s="36">
        <f t="shared" si="375"/>
        <v>0</v>
      </c>
      <c r="CL176" s="36">
        <f t="shared" si="376"/>
        <v>0.30367555187174683</v>
      </c>
      <c r="CM176" s="36">
        <f t="shared" si="377"/>
        <v>3.0603908693582036</v>
      </c>
      <c r="CN176" s="36">
        <f t="shared" ca="1" si="378"/>
        <v>7.168994555561639</v>
      </c>
      <c r="CO176" s="20">
        <f t="shared" si="379"/>
        <v>120000</v>
      </c>
      <c r="CP176" s="20">
        <f t="shared" si="380"/>
        <v>2</v>
      </c>
      <c r="CQ176" s="64">
        <f t="shared" si="381"/>
        <v>2.8294106099999998E-3</v>
      </c>
      <c r="CR176" s="64">
        <f t="shared" si="382"/>
        <v>1.2732347744999999E-2</v>
      </c>
      <c r="CS176" s="36">
        <f t="shared" si="383"/>
        <v>24.696307615858078</v>
      </c>
      <c r="CT176" s="36">
        <f t="shared" si="384"/>
        <v>18.201452686097447</v>
      </c>
      <c r="CU176" s="36">
        <f t="shared" si="385"/>
        <v>3.5200330927432106</v>
      </c>
      <c r="CV176" s="36">
        <f t="shared" si="445"/>
        <v>21.721485778840659</v>
      </c>
      <c r="CW176" s="36">
        <f t="shared" si="386"/>
        <v>0</v>
      </c>
      <c r="CX176" s="36">
        <f t="shared" si="387"/>
        <v>0</v>
      </c>
      <c r="CY176" s="36">
        <f t="shared" si="388"/>
        <v>0</v>
      </c>
      <c r="CZ176" s="36">
        <f t="shared" si="446"/>
        <v>0</v>
      </c>
      <c r="DA176" s="64">
        <f t="shared" si="389"/>
        <v>1.2237850201151534E-2</v>
      </c>
      <c r="DB176" s="70">
        <f t="shared" si="447"/>
        <v>0.98791010413341129</v>
      </c>
      <c r="DC176" s="70">
        <f>PRODUCT($DB$8:DB176)</f>
        <v>0.19121642179952533</v>
      </c>
      <c r="DD176" s="36">
        <f t="shared" si="390"/>
        <v>1367.5844325152993</v>
      </c>
      <c r="DE176" s="36">
        <f t="shared" si="391"/>
        <v>2137.2241507335966</v>
      </c>
      <c r="DF176" s="36">
        <f t="shared" si="392"/>
        <v>294.03174511984548</v>
      </c>
      <c r="DG176" s="36">
        <f t="shared" si="393"/>
        <v>1.0163814328458263</v>
      </c>
      <c r="DH176" s="36">
        <f t="shared" ca="1" si="394"/>
        <v>0.31437322972158588</v>
      </c>
      <c r="DI176" s="36">
        <f t="shared" si="395"/>
        <v>203.15383368096226</v>
      </c>
      <c r="DJ176" s="36">
        <f t="shared" ca="1" si="396"/>
        <v>1266.1232888159807</v>
      </c>
      <c r="DK176" s="36">
        <f t="shared" si="397"/>
        <v>0</v>
      </c>
      <c r="DL176" s="36">
        <f t="shared" si="398"/>
        <v>0</v>
      </c>
      <c r="DM176" s="36">
        <f t="shared" ca="1" si="399"/>
        <v>1266.1232888159807</v>
      </c>
      <c r="DN176" s="36">
        <f t="shared" ca="1" si="448"/>
        <v>1266.1232888159855</v>
      </c>
      <c r="DO176" s="64" cm="1">
        <f t="array" ref="DO176">IFERROR(INDEX(Tbl_FwdNom,$B176,MATCH(LIDt,Tbl_FwdNom_Cols,0)),0)</f>
        <v>6.8660119120000003</v>
      </c>
      <c r="DP176" s="64">
        <f t="shared" ca="1" si="449"/>
        <v>13.594983620000001</v>
      </c>
      <c r="DQ176" s="64">
        <f t="shared" ca="1" si="400"/>
        <v>1.067904839500855E-2</v>
      </c>
      <c r="DR176" s="70">
        <f t="shared" ca="1" si="401"/>
        <v>0.98943378868695531</v>
      </c>
      <c r="DS176" s="70">
        <f ca="1">PRODUCT($DR$8:DR176)</f>
        <v>0.17603024057977198</v>
      </c>
      <c r="DT176" s="36">
        <f t="shared" ca="1" si="402"/>
        <v>2411.8234058836974</v>
      </c>
      <c r="DU176" s="36">
        <f t="shared" ca="1" si="403"/>
        <v>317.35265573289485</v>
      </c>
      <c r="DV176" s="36">
        <f t="shared" ca="1" si="404"/>
        <v>1.1409263338858393</v>
      </c>
      <c r="DW176" s="36">
        <f t="shared" ca="1" si="405"/>
        <v>0.31814001930297237</v>
      </c>
      <c r="DX176" s="36">
        <f t="shared" ca="1" si="406"/>
        <v>1461.9054367519245</v>
      </c>
      <c r="DY176" s="36">
        <f t="shared" ca="1" si="407"/>
        <v>15.431357213494394</v>
      </c>
      <c r="DZ176" s="36">
        <f t="shared" ca="1" si="408"/>
        <v>207.05768656605937</v>
      </c>
      <c r="EA176" s="36">
        <f t="shared" ca="1" si="409"/>
        <v>0</v>
      </c>
      <c r="EB176" s="36">
        <f t="shared" ca="1" si="410"/>
        <v>1488.9368823296386</v>
      </c>
      <c r="EC176" s="36">
        <f t="shared" ca="1" si="411"/>
        <v>0</v>
      </c>
      <c r="ED176" s="36">
        <f t="shared" ca="1" si="412"/>
        <v>0</v>
      </c>
      <c r="EE176" s="36">
        <f t="shared" ca="1" si="450"/>
        <v>0</v>
      </c>
      <c r="EF176" s="36">
        <f t="shared" ca="1" si="413"/>
        <v>1488.9368823296386</v>
      </c>
      <c r="EG176" s="64"/>
      <c r="EH176" s="64"/>
      <c r="EI176" s="64"/>
      <c r="EJ176" s="70"/>
      <c r="EK176" s="70"/>
      <c r="EL176" s="70"/>
      <c r="EM176" s="70"/>
      <c r="EN176" s="70"/>
      <c r="EO176" s="36">
        <f t="shared" ca="1" si="414"/>
        <v>15.393971113692904</v>
      </c>
      <c r="EP176" s="36">
        <f t="shared" ca="1" si="415"/>
        <v>0</v>
      </c>
      <c r="EQ176" s="36">
        <f t="shared" si="416"/>
        <v>64.893681071513015</v>
      </c>
      <c r="ER176" s="36">
        <f t="shared" si="417"/>
        <v>8.1976976879821333</v>
      </c>
      <c r="ES176" s="36">
        <f t="shared" si="418"/>
        <v>-7.486389672942277</v>
      </c>
      <c r="ET176" s="36">
        <f t="shared" ca="1" si="419"/>
        <v>0</v>
      </c>
      <c r="EU176" s="36">
        <f t="shared" ca="1" si="451"/>
        <v>8.1976976879821333</v>
      </c>
      <c r="EV176" s="36">
        <f t="shared" si="420"/>
        <v>3.3534765848783388</v>
      </c>
      <c r="EW176" s="36">
        <f t="shared" si="421"/>
        <v>84.826930711002873</v>
      </c>
      <c r="EX176" s="36">
        <f t="shared" ca="1" si="452"/>
        <v>161.27178605537637</v>
      </c>
      <c r="EY176" s="36">
        <f t="shared" si="422"/>
        <v>0</v>
      </c>
      <c r="EZ176" s="36">
        <f t="shared" si="423"/>
        <v>0</v>
      </c>
      <c r="FA176" s="36">
        <f t="shared" si="424"/>
        <v>0</v>
      </c>
      <c r="FB176" s="36">
        <f t="shared" si="425"/>
        <v>0</v>
      </c>
      <c r="FC176" s="36">
        <f t="shared" si="453"/>
        <v>0</v>
      </c>
      <c r="FD176" s="36">
        <f t="shared" si="426"/>
        <v>0</v>
      </c>
      <c r="FE176" s="36">
        <f t="shared" si="427"/>
        <v>0</v>
      </c>
      <c r="FF176" s="36">
        <f t="shared" si="454"/>
        <v>0</v>
      </c>
      <c r="FG176" s="36">
        <f t="shared" ca="1" si="428"/>
        <v>161.27178605537637</v>
      </c>
      <c r="FH176" s="36">
        <f t="shared" ca="1" si="429"/>
        <v>1.973619959417855</v>
      </c>
      <c r="FI176" s="36">
        <f t="shared" ca="1" si="430"/>
        <v>-2.429718184829861</v>
      </c>
      <c r="FJ176" s="36">
        <f t="shared" ca="1" si="431"/>
        <v>179.95995084939048</v>
      </c>
      <c r="FK176" s="36">
        <f t="shared" si="432"/>
        <v>0</v>
      </c>
      <c r="FL176" s="36">
        <f t="shared" si="433"/>
        <v>0</v>
      </c>
      <c r="FM176" s="36">
        <f t="shared" ca="1" si="434"/>
        <v>0</v>
      </c>
      <c r="FN176" s="36">
        <f t="shared" ca="1" si="456"/>
        <v>179.95995084939048</v>
      </c>
    </row>
    <row r="177" spans="2:170" x14ac:dyDescent="0.25">
      <c r="B177" s="2">
        <v>169</v>
      </c>
      <c r="C177" s="2">
        <f t="shared" si="307"/>
        <v>15</v>
      </c>
      <c r="D177" s="2">
        <f t="shared" si="303"/>
        <v>193</v>
      </c>
      <c r="E177" s="2">
        <f t="shared" si="308"/>
        <v>17</v>
      </c>
      <c r="F177" s="189">
        <f t="shared" si="304"/>
        <v>50860</v>
      </c>
      <c r="G177" s="2">
        <f t="shared" si="309"/>
        <v>3</v>
      </c>
      <c r="H177" s="187">
        <f t="shared" si="311"/>
        <v>48.666666666666671</v>
      </c>
      <c r="I177" s="186">
        <f t="shared" si="310"/>
        <v>48</v>
      </c>
      <c r="J177" s="2">
        <f t="shared" si="312"/>
        <v>0</v>
      </c>
      <c r="K177" s="2">
        <f t="shared" si="313"/>
        <v>1</v>
      </c>
      <c r="L177">
        <f t="shared" si="314"/>
        <v>2</v>
      </c>
      <c r="M177" s="190">
        <f t="shared" si="435"/>
        <v>2.0885251800000001E-3</v>
      </c>
      <c r="N177">
        <f t="shared" si="315"/>
        <v>1</v>
      </c>
      <c r="O177">
        <f t="shared" si="316"/>
        <v>100</v>
      </c>
      <c r="P177" s="58">
        <f t="shared" si="317"/>
        <v>9.3983633100000012E-3</v>
      </c>
      <c r="Q177" s="106">
        <f t="shared" si="318"/>
        <v>9.3983633100000012E-3</v>
      </c>
      <c r="R177" s="59">
        <f t="shared" si="319"/>
        <v>9.3983633100000012E-3</v>
      </c>
      <c r="S177" s="32">
        <f t="shared" si="436"/>
        <v>7.8659102566280836E-4</v>
      </c>
      <c r="T177">
        <f t="shared" si="320"/>
        <v>1</v>
      </c>
      <c r="U177" s="32">
        <f t="shared" si="437"/>
        <v>4.0531725000000001E-4</v>
      </c>
      <c r="V177">
        <f t="shared" si="321"/>
        <v>1</v>
      </c>
      <c r="W177">
        <f t="shared" si="322"/>
        <v>100</v>
      </c>
      <c r="X177" s="58">
        <f t="shared" si="323"/>
        <v>1.8239276250000002E-3</v>
      </c>
      <c r="Y177" s="58">
        <f t="shared" si="324"/>
        <v>1.8239276250000002E-3</v>
      </c>
      <c r="Z177" s="32">
        <f t="shared" si="325"/>
        <v>1.8239276250000002E-3</v>
      </c>
      <c r="AA177" s="32">
        <f t="shared" si="326"/>
        <v>1.5212117892671184E-4</v>
      </c>
      <c r="AB177" s="59">
        <f t="shared" si="327"/>
        <v>4.9056245199999996E-3</v>
      </c>
      <c r="AC177" s="59">
        <f t="shared" si="328"/>
        <v>4.9056245199999996E-3</v>
      </c>
      <c r="AD177">
        <f t="shared" si="329"/>
        <v>1</v>
      </c>
      <c r="AE177" s="59">
        <f t="shared" si="330"/>
        <v>4.9056245199999996E-3</v>
      </c>
      <c r="AF177" s="59">
        <f t="shared" si="331"/>
        <v>4.1758461800000006E-3</v>
      </c>
      <c r="AG177" s="59">
        <f t="shared" si="332"/>
        <v>4.1758461800000006E-3</v>
      </c>
      <c r="AH177">
        <f t="shared" si="333"/>
        <v>1</v>
      </c>
      <c r="AI177" s="59">
        <f t="shared" si="334"/>
        <v>4.1758461800000006E-3</v>
      </c>
      <c r="AJ177" s="59">
        <f t="shared" si="335"/>
        <v>0</v>
      </c>
      <c r="AK177" s="59">
        <f t="shared" si="336"/>
        <v>0</v>
      </c>
      <c r="AL177" s="59">
        <f t="shared" si="337"/>
        <v>0</v>
      </c>
      <c r="AM177" s="12">
        <f t="shared" si="438"/>
        <v>0.19089834290390439</v>
      </c>
      <c r="AN177" s="12">
        <f t="shared" si="439"/>
        <v>0</v>
      </c>
      <c r="AO177" s="66">
        <f t="shared" si="338"/>
        <v>1.5015892334211266E-4</v>
      </c>
      <c r="AP177" s="66">
        <f t="shared" si="339"/>
        <v>2.9039680977697633E-5</v>
      </c>
      <c r="AQ177" s="59">
        <f t="shared" si="340"/>
        <v>9.3647559177676136E-4</v>
      </c>
      <c r="AR177" s="59">
        <f t="shared" si="341"/>
        <v>7.9716211598359937E-4</v>
      </c>
      <c r="AS177" s="59">
        <f t="shared" si="342"/>
        <v>0</v>
      </c>
      <c r="AT177" s="12">
        <f t="shared" si="343"/>
        <v>0.18898550659182423</v>
      </c>
      <c r="AU177" s="59">
        <f t="shared" si="440"/>
        <v>2.7105054312137611E-18</v>
      </c>
      <c r="AV177" s="59">
        <f t="shared" si="441"/>
        <v>0</v>
      </c>
      <c r="AW177" s="70">
        <f t="shared" si="344"/>
        <v>0</v>
      </c>
      <c r="AX177" s="20">
        <f t="shared" si="345"/>
        <v>200000</v>
      </c>
      <c r="AY177" s="20">
        <f t="shared" si="346"/>
        <v>0</v>
      </c>
      <c r="AZ177" s="20">
        <f t="shared" si="347"/>
        <v>0</v>
      </c>
      <c r="BA177" s="20">
        <f t="shared" si="348"/>
        <v>200000</v>
      </c>
      <c r="BB177" s="36">
        <f t="shared" si="349"/>
        <v>1</v>
      </c>
      <c r="BC177" s="36">
        <f t="shared" si="350"/>
        <v>0</v>
      </c>
      <c r="BD177" s="80">
        <f t="shared" si="351"/>
        <v>30.031784668422532</v>
      </c>
      <c r="BE177" s="36">
        <f t="shared" si="352"/>
        <v>0</v>
      </c>
      <c r="BF177" s="36">
        <f t="shared" si="353"/>
        <v>0</v>
      </c>
      <c r="BG177" s="36">
        <f t="shared" si="354"/>
        <v>30.031784668422532</v>
      </c>
      <c r="BH177" s="36">
        <f t="shared" si="355"/>
        <v>5.8079361955395266</v>
      </c>
      <c r="BI177" s="36">
        <f t="shared" si="356"/>
        <v>0</v>
      </c>
      <c r="BJ177" s="36">
        <f t="shared" si="357"/>
        <v>0</v>
      </c>
      <c r="BK177" s="36">
        <f t="shared" si="358"/>
        <v>5.8079361955395266</v>
      </c>
      <c r="BL177" s="68">
        <f ca="1">IF(OR(AT177=0,E177&gt;ProjTerm),0,VLOOKUP(D177,'Life Events'!$AE$5:$AI$1206,5,FALSE))</f>
        <v>9.7385287131583013E-4</v>
      </c>
      <c r="BM177" s="93">
        <f t="shared" ca="1" si="359"/>
        <v>9.7385287131583013E-4</v>
      </c>
      <c r="BN177" s="93">
        <f t="shared" ca="1" si="360"/>
        <v>1.8404407823152476E-4</v>
      </c>
      <c r="BO177" s="36">
        <f t="shared" ca="1" si="361"/>
        <v>2.8003706029774051E-2</v>
      </c>
      <c r="BP177" s="36">
        <f t="shared" si="362"/>
        <v>1.4982720209186919E-2</v>
      </c>
      <c r="BQ177" s="36">
        <f t="shared" si="363"/>
        <v>98.305028393336272</v>
      </c>
      <c r="BR177" s="36">
        <f t="shared" si="364"/>
        <v>154.78110000000001</v>
      </c>
      <c r="BS177" s="36">
        <f t="shared" si="365"/>
        <v>152.15760430251822</v>
      </c>
      <c r="BT177" s="36">
        <f t="shared" si="366"/>
        <v>28.755581930909742</v>
      </c>
      <c r="BU177" s="70" cm="1">
        <f t="array" ref="BU177">IF(AND(ActInt=1,$J177=0),INDEX(Tbl_FwdNom,$B177-IVP,MATCH(ValnDt,Tbl_FwdNom_Cols)),INDEX(Tbl_FwdNom,$B177,MATCH(StartDt,Tbl_FwdNom_Cols)))</f>
        <v>15.752127912000001</v>
      </c>
      <c r="BV177" s="70" cm="1">
        <f t="array" ref="BV177">INDEX(Tbl_FwdReal,$B177,MATCH(StartDt,Tbl_FwdReal_Cols))</f>
        <v>4.6985895260000001</v>
      </c>
      <c r="BW177" s="70" cm="1">
        <f t="array" ref="BW177">IF(RunType&lt;&gt;"OPN",INDEX(Tbl_FwdReal,$B177,MATCH(ValnDt,Tbl_FwdReal_Cols)),IF(AND($J177=0,ActInt=1),INDEX(Tbl_FwdReal,$B177-IVP,MATCH(ValnDt,Tbl_FwdReal_Cols)),-999))*$K177</f>
        <v>4.6985895260000001</v>
      </c>
      <c r="BX177" s="70">
        <f t="shared" si="367"/>
        <v>4.698589526E-2</v>
      </c>
      <c r="BY177" s="70">
        <f t="shared" si="442"/>
        <v>0.10557485479071382</v>
      </c>
      <c r="BZ177" s="64">
        <f t="shared" si="455"/>
        <v>8.3988600294022664E-3</v>
      </c>
      <c r="CA177" s="70" cm="1">
        <f t="array" ref="CA177">IF($J177=1,CA176*(1+INDEX(Tbl_CPI,$B177,MATCH(IF(RunType="OPN",StartDt,ValnDt),Tbl_CPI_Cols))),0)</f>
        <v>0</v>
      </c>
      <c r="CB177" s="70">
        <f t="shared" si="443"/>
        <v>2.6620801289662319</v>
      </c>
      <c r="CC177" s="70">
        <f t="shared" si="444"/>
        <v>2.639907911923475</v>
      </c>
      <c r="CD177" s="36">
        <f t="shared" si="368"/>
        <v>15.544622510549271</v>
      </c>
      <c r="CE177" s="36">
        <f t="shared" si="369"/>
        <v>1.5748312045310635</v>
      </c>
      <c r="CF177" s="36">
        <f t="shared" si="370"/>
        <v>0</v>
      </c>
      <c r="CG177" s="36">
        <f t="shared" si="371"/>
        <v>3.2680753456289255</v>
      </c>
      <c r="CH177" s="36">
        <f t="shared" si="372"/>
        <v>2.9674426783305861</v>
      </c>
      <c r="CI177" s="36">
        <f t="shared" si="373"/>
        <v>0</v>
      </c>
      <c r="CJ177" s="36">
        <f t="shared" si="374"/>
        <v>0</v>
      </c>
      <c r="CK177" s="36">
        <f t="shared" si="375"/>
        <v>0</v>
      </c>
      <c r="CL177" s="36">
        <f t="shared" si="376"/>
        <v>0.30063266729833976</v>
      </c>
      <c r="CM177" s="36">
        <f t="shared" si="377"/>
        <v>3.2680753456289255</v>
      </c>
      <c r="CN177" s="36">
        <f t="shared" ca="1" si="378"/>
        <v>7.0971599188729035</v>
      </c>
      <c r="CO177" s="20">
        <f t="shared" si="379"/>
        <v>120000</v>
      </c>
      <c r="CP177" s="20">
        <f t="shared" si="380"/>
        <v>2</v>
      </c>
      <c r="CQ177" s="64">
        <f t="shared" si="381"/>
        <v>2.8294106099999998E-3</v>
      </c>
      <c r="CR177" s="64">
        <f t="shared" si="382"/>
        <v>1.2732347744999999E-2</v>
      </c>
      <c r="CS177" s="36">
        <f t="shared" si="383"/>
        <v>24.448846096479173</v>
      </c>
      <c r="CT177" s="36">
        <f t="shared" si="384"/>
        <v>18.01907080105352</v>
      </c>
      <c r="CU177" s="36">
        <f t="shared" si="385"/>
        <v>3.4847617173237162</v>
      </c>
      <c r="CV177" s="36">
        <f t="shared" si="445"/>
        <v>21.503832518377237</v>
      </c>
      <c r="CW177" s="36">
        <f t="shared" si="386"/>
        <v>0</v>
      </c>
      <c r="CX177" s="36">
        <f t="shared" si="387"/>
        <v>0</v>
      </c>
      <c r="CY177" s="36">
        <f t="shared" si="388"/>
        <v>0</v>
      </c>
      <c r="CZ177" s="36">
        <f t="shared" si="446"/>
        <v>0</v>
      </c>
      <c r="DA177" s="64">
        <f t="shared" si="389"/>
        <v>1.2264675988348905E-2</v>
      </c>
      <c r="DB177" s="70">
        <f t="shared" si="447"/>
        <v>0.98788392376097289</v>
      </c>
      <c r="DC177" s="70">
        <f>PRODUCT($DB$8:DB177)</f>
        <v>0.18889962905484831</v>
      </c>
      <c r="DD177" s="36">
        <f t="shared" si="390"/>
        <v>1355.6018305358998</v>
      </c>
      <c r="DE177" s="36">
        <f t="shared" si="391"/>
        <v>2133.404727788396</v>
      </c>
      <c r="DF177" s="36">
        <f t="shared" si="392"/>
        <v>291.83001300848963</v>
      </c>
      <c r="DG177" s="36">
        <f t="shared" si="393"/>
        <v>1.0138643015910671</v>
      </c>
      <c r="DH177" s="36">
        <f t="shared" ca="1" si="394"/>
        <v>0.29022520949375785</v>
      </c>
      <c r="DI177" s="36">
        <f t="shared" si="395"/>
        <v>202.33729239600163</v>
      </c>
      <c r="DJ177" s="36">
        <f t="shared" ca="1" si="396"/>
        <v>1271.2465635648898</v>
      </c>
      <c r="DK177" s="36">
        <f t="shared" si="397"/>
        <v>0</v>
      </c>
      <c r="DL177" s="36">
        <f t="shared" si="398"/>
        <v>0</v>
      </c>
      <c r="DM177" s="36">
        <f t="shared" ca="1" si="399"/>
        <v>1271.2465635648898</v>
      </c>
      <c r="DN177" s="36">
        <f t="shared" ca="1" si="448"/>
        <v>1271.2465635648948</v>
      </c>
      <c r="DO177" s="64" cm="1">
        <f t="array" ref="DO177">IFERROR(INDEX(Tbl_FwdNom,$B177,MATCH(LIDt,Tbl_FwdNom_Cols,0)),0)</f>
        <v>6.814629869</v>
      </c>
      <c r="DP177" s="64">
        <f t="shared" ca="1" si="449"/>
        <v>13.609263820000001</v>
      </c>
      <c r="DQ177" s="64">
        <f t="shared" ca="1" si="400"/>
        <v>1.0689635619735682E-2</v>
      </c>
      <c r="DR177" s="70">
        <f t="shared" ca="1" si="401"/>
        <v>0.98942342412249928</v>
      </c>
      <c r="DS177" s="70">
        <f ca="1">PRODUCT($DR$8:DR177)</f>
        <v>0.17416844338354531</v>
      </c>
      <c r="DT177" s="36">
        <f t="shared" ca="1" si="402"/>
        <v>2407.5731346033217</v>
      </c>
      <c r="DU177" s="36">
        <f t="shared" ca="1" si="403"/>
        <v>314.93710379009536</v>
      </c>
      <c r="DV177" s="36">
        <f t="shared" ca="1" si="404"/>
        <v>1.1381397004548528</v>
      </c>
      <c r="DW177" s="36">
        <f t="shared" ca="1" si="405"/>
        <v>0.2935371141556028</v>
      </c>
      <c r="DX177" s="36">
        <f t="shared" ca="1" si="406"/>
        <v>1448.7770912504034</v>
      </c>
      <c r="DY177" s="36">
        <f t="shared" ca="1" si="407"/>
        <v>15.292466478257481</v>
      </c>
      <c r="DZ177" s="36">
        <f t="shared" ca="1" si="408"/>
        <v>206.27189422843159</v>
      </c>
      <c r="EA177" s="36">
        <f t="shared" ca="1" si="409"/>
        <v>0</v>
      </c>
      <c r="EB177" s="36">
        <f t="shared" ca="1" si="410"/>
        <v>1494.4529052634039</v>
      </c>
      <c r="EC177" s="36">
        <f t="shared" ca="1" si="411"/>
        <v>0</v>
      </c>
      <c r="ED177" s="36">
        <f t="shared" ca="1" si="412"/>
        <v>0</v>
      </c>
      <c r="EE177" s="36">
        <f t="shared" ca="1" si="450"/>
        <v>0</v>
      </c>
      <c r="EF177" s="36">
        <f t="shared" ca="1" si="413"/>
        <v>1494.4529052634039</v>
      </c>
      <c r="EG177" s="64"/>
      <c r="EH177" s="64"/>
      <c r="EI177" s="64"/>
      <c r="EJ177" s="70"/>
      <c r="EK177" s="70"/>
      <c r="EL177" s="70"/>
      <c r="EM177" s="70"/>
      <c r="EN177" s="70"/>
      <c r="EO177" s="36">
        <f t="shared" ca="1" si="414"/>
        <v>15.488510013411055</v>
      </c>
      <c r="EP177" s="36">
        <f t="shared" ca="1" si="415"/>
        <v>0</v>
      </c>
      <c r="EQ177" s="36">
        <f t="shared" si="416"/>
        <v>64.732967871150734</v>
      </c>
      <c r="ER177" s="36">
        <f t="shared" si="417"/>
        <v>8.1258704967630386</v>
      </c>
      <c r="ES177" s="36">
        <f t="shared" si="418"/>
        <v>-7.4207948726647075</v>
      </c>
      <c r="ET177" s="36">
        <f t="shared" ca="1" si="419"/>
        <v>0</v>
      </c>
      <c r="EU177" s="36">
        <f t="shared" ca="1" si="451"/>
        <v>8.1258704967630386</v>
      </c>
      <c r="EV177" s="36">
        <f t="shared" si="420"/>
        <v>3.3399978725641906</v>
      </c>
      <c r="EW177" s="36">
        <f t="shared" si="421"/>
        <v>84.616851589486373</v>
      </c>
      <c r="EX177" s="36">
        <f t="shared" ca="1" si="452"/>
        <v>160.81568782996436</v>
      </c>
      <c r="EY177" s="36">
        <f t="shared" si="422"/>
        <v>0</v>
      </c>
      <c r="EZ177" s="36">
        <f t="shared" si="423"/>
        <v>0</v>
      </c>
      <c r="FA177" s="36">
        <f t="shared" si="424"/>
        <v>0</v>
      </c>
      <c r="FB177" s="36">
        <f t="shared" si="425"/>
        <v>0</v>
      </c>
      <c r="FC177" s="36">
        <f t="shared" si="453"/>
        <v>0</v>
      </c>
      <c r="FD177" s="36">
        <f t="shared" si="426"/>
        <v>0</v>
      </c>
      <c r="FE177" s="36">
        <f t="shared" si="427"/>
        <v>0</v>
      </c>
      <c r="FF177" s="36">
        <f t="shared" si="454"/>
        <v>0</v>
      </c>
      <c r="FG177" s="36">
        <f t="shared" ca="1" si="428"/>
        <v>160.81568782996436</v>
      </c>
      <c r="FH177" s="36">
        <f t="shared" ca="1" si="429"/>
        <v>1.9723523050779772</v>
      </c>
      <c r="FI177" s="36">
        <f t="shared" ca="1" si="430"/>
        <v>-2.4052701533803722</v>
      </c>
      <c r="FJ177" s="36">
        <f t="shared" ca="1" si="431"/>
        <v>179.47838699673565</v>
      </c>
      <c r="FK177" s="36">
        <f t="shared" si="432"/>
        <v>0</v>
      </c>
      <c r="FL177" s="36">
        <f t="shared" si="433"/>
        <v>0</v>
      </c>
      <c r="FM177" s="36">
        <f t="shared" ca="1" si="434"/>
        <v>0</v>
      </c>
      <c r="FN177" s="36">
        <f t="shared" ca="1" si="456"/>
        <v>179.47838699673565</v>
      </c>
    </row>
    <row r="178" spans="2:170" x14ac:dyDescent="0.25">
      <c r="B178" s="2">
        <v>170</v>
      </c>
      <c r="C178" s="2">
        <f t="shared" si="307"/>
        <v>15</v>
      </c>
      <c r="D178" s="2">
        <f t="shared" si="303"/>
        <v>194</v>
      </c>
      <c r="E178" s="2">
        <f t="shared" si="308"/>
        <v>17</v>
      </c>
      <c r="F178" s="189">
        <f t="shared" si="304"/>
        <v>50890</v>
      </c>
      <c r="G178" s="2">
        <f t="shared" si="309"/>
        <v>4</v>
      </c>
      <c r="H178" s="187">
        <f t="shared" si="311"/>
        <v>48.75</v>
      </c>
      <c r="I178" s="186">
        <f t="shared" si="310"/>
        <v>48</v>
      </c>
      <c r="J178" s="2">
        <f t="shared" si="312"/>
        <v>0</v>
      </c>
      <c r="K178" s="2">
        <f t="shared" si="313"/>
        <v>1</v>
      </c>
      <c r="L178">
        <f t="shared" si="314"/>
        <v>2</v>
      </c>
      <c r="M178" s="190">
        <f t="shared" si="435"/>
        <v>2.0885251800000001E-3</v>
      </c>
      <c r="N178">
        <f t="shared" si="315"/>
        <v>1</v>
      </c>
      <c r="O178">
        <f t="shared" si="316"/>
        <v>100</v>
      </c>
      <c r="P178" s="58">
        <f t="shared" si="317"/>
        <v>9.3983633100000012E-3</v>
      </c>
      <c r="Q178" s="106">
        <f t="shared" si="318"/>
        <v>9.3983633100000012E-3</v>
      </c>
      <c r="R178" s="59">
        <f t="shared" si="319"/>
        <v>9.3983633100000012E-3</v>
      </c>
      <c r="S178" s="32">
        <f t="shared" si="436"/>
        <v>7.8659102566280836E-4</v>
      </c>
      <c r="T178">
        <f t="shared" si="320"/>
        <v>1</v>
      </c>
      <c r="U178" s="32">
        <f t="shared" si="437"/>
        <v>4.0531725000000001E-4</v>
      </c>
      <c r="V178">
        <f t="shared" si="321"/>
        <v>1</v>
      </c>
      <c r="W178">
        <f t="shared" si="322"/>
        <v>100</v>
      </c>
      <c r="X178" s="58">
        <f t="shared" si="323"/>
        <v>1.8239276250000002E-3</v>
      </c>
      <c r="Y178" s="58">
        <f t="shared" si="324"/>
        <v>1.8239276250000002E-3</v>
      </c>
      <c r="Z178" s="32">
        <f t="shared" si="325"/>
        <v>1.8239276250000002E-3</v>
      </c>
      <c r="AA178" s="32">
        <f t="shared" si="326"/>
        <v>1.5212117892671184E-4</v>
      </c>
      <c r="AB178" s="59">
        <f t="shared" si="327"/>
        <v>4.9056245199999996E-3</v>
      </c>
      <c r="AC178" s="59">
        <f t="shared" si="328"/>
        <v>4.9056245199999996E-3</v>
      </c>
      <c r="AD178">
        <f t="shared" si="329"/>
        <v>1</v>
      </c>
      <c r="AE178" s="59">
        <f t="shared" si="330"/>
        <v>4.9056245199999996E-3</v>
      </c>
      <c r="AF178" s="59">
        <f t="shared" si="331"/>
        <v>4.1758461800000006E-3</v>
      </c>
      <c r="AG178" s="59">
        <f t="shared" si="332"/>
        <v>4.1758461800000006E-3</v>
      </c>
      <c r="AH178">
        <f t="shared" si="333"/>
        <v>1</v>
      </c>
      <c r="AI178" s="59">
        <f t="shared" si="334"/>
        <v>4.1758461800000006E-3</v>
      </c>
      <c r="AJ178" s="59">
        <f t="shared" si="335"/>
        <v>0</v>
      </c>
      <c r="AK178" s="59">
        <f t="shared" si="336"/>
        <v>0</v>
      </c>
      <c r="AL178" s="59">
        <f t="shared" si="337"/>
        <v>0</v>
      </c>
      <c r="AM178" s="12">
        <f t="shared" si="438"/>
        <v>0.18898550659182423</v>
      </c>
      <c r="AN178" s="12">
        <f t="shared" si="439"/>
        <v>0</v>
      </c>
      <c r="AO178" s="66">
        <f t="shared" si="338"/>
        <v>1.4865430346546846E-4</v>
      </c>
      <c r="AP178" s="66">
        <f t="shared" si="339"/>
        <v>2.8748698062810172E-5</v>
      </c>
      <c r="AQ178" s="59">
        <f t="shared" si="340"/>
        <v>9.2709193506147443E-4</v>
      </c>
      <c r="AR178" s="59">
        <f t="shared" si="341"/>
        <v>7.8917440577683413E-4</v>
      </c>
      <c r="AS178" s="59">
        <f t="shared" si="342"/>
        <v>0</v>
      </c>
      <c r="AT178" s="12">
        <f t="shared" si="343"/>
        <v>0.18709183724945766</v>
      </c>
      <c r="AU178" s="59">
        <f t="shared" si="440"/>
        <v>2.0925101928970236E-17</v>
      </c>
      <c r="AV178" s="59">
        <f t="shared" si="441"/>
        <v>0</v>
      </c>
      <c r="AW178" s="70">
        <f t="shared" si="344"/>
        <v>0</v>
      </c>
      <c r="AX178" s="20">
        <f t="shared" si="345"/>
        <v>200000</v>
      </c>
      <c r="AY178" s="20">
        <f t="shared" si="346"/>
        <v>0</v>
      </c>
      <c r="AZ178" s="20">
        <f t="shared" si="347"/>
        <v>0</v>
      </c>
      <c r="BA178" s="20">
        <f t="shared" si="348"/>
        <v>200000</v>
      </c>
      <c r="BB178" s="36">
        <f t="shared" si="349"/>
        <v>1</v>
      </c>
      <c r="BC178" s="36">
        <f t="shared" si="350"/>
        <v>0</v>
      </c>
      <c r="BD178" s="80">
        <f t="shared" si="351"/>
        <v>29.730860693093693</v>
      </c>
      <c r="BE178" s="36">
        <f t="shared" si="352"/>
        <v>0</v>
      </c>
      <c r="BF178" s="36">
        <f t="shared" si="353"/>
        <v>0</v>
      </c>
      <c r="BG178" s="36">
        <f t="shared" si="354"/>
        <v>29.730860693093693</v>
      </c>
      <c r="BH178" s="36">
        <f t="shared" si="355"/>
        <v>5.7497396125620348</v>
      </c>
      <c r="BI178" s="36">
        <f t="shared" si="356"/>
        <v>0</v>
      </c>
      <c r="BJ178" s="36">
        <f t="shared" si="357"/>
        <v>0</v>
      </c>
      <c r="BK178" s="36">
        <f t="shared" si="358"/>
        <v>5.7497396125620348</v>
      </c>
      <c r="BL178" s="68">
        <f ca="1">IF(OR(AT178=0,E178&gt;ProjTerm),0,VLOOKUP(D178,'Life Events'!$AE$5:$AI$1206,5,FALSE))</f>
        <v>9.7385287131583089E-4</v>
      </c>
      <c r="BM178" s="93">
        <f t="shared" ca="1" si="359"/>
        <v>9.7385287131583089E-4</v>
      </c>
      <c r="BN178" s="93">
        <f t="shared" ca="1" si="360"/>
        <v>1.8219992290513846E-4</v>
      </c>
      <c r="BO178" s="36">
        <f t="shared" ca="1" si="361"/>
        <v>2.7723108803813571E-2</v>
      </c>
      <c r="BP178" s="36">
        <f t="shared" si="362"/>
        <v>1.4832590612282577E-2</v>
      </c>
      <c r="BQ178" s="36">
        <f t="shared" si="363"/>
        <v>98.305046231163132</v>
      </c>
      <c r="BR178" s="36">
        <f t="shared" si="364"/>
        <v>154.78110000000001</v>
      </c>
      <c r="BS178" s="36">
        <f t="shared" si="365"/>
        <v>152.15763191210283</v>
      </c>
      <c r="BT178" s="36">
        <f t="shared" si="366"/>
        <v>28.467450905962028</v>
      </c>
      <c r="BU178" s="70" cm="1">
        <f t="array" ref="BU178">IF(AND(ActInt=1,$J178=0),INDEX(Tbl_FwdNom,$B178-IVP,MATCH(ValnDt,Tbl_FwdNom_Cols)),INDEX(Tbl_FwdNom,$B178,MATCH(StartDt,Tbl_FwdNom_Cols)))</f>
        <v>15.78955964</v>
      </c>
      <c r="BV178" s="70" cm="1">
        <f t="array" ref="BV178">INDEX(Tbl_FwdReal,$B178,MATCH(StartDt,Tbl_FwdReal_Cols))</f>
        <v>4.6950260999999998</v>
      </c>
      <c r="BW178" s="70" cm="1">
        <f t="array" ref="BW178">IF(RunType&lt;&gt;"OPN",INDEX(Tbl_FwdReal,$B178,MATCH(ValnDt,Tbl_FwdReal_Cols)),IF(AND($J178=0,ActInt=1),INDEX(Tbl_FwdReal,$B178-IVP,MATCH(ValnDt,Tbl_FwdReal_Cols)),-999))*$K178</f>
        <v>4.6950260999999998</v>
      </c>
      <c r="BX178" s="70">
        <f t="shared" si="367"/>
        <v>4.6950261E-2</v>
      </c>
      <c r="BY178" s="70">
        <f t="shared" si="442"/>
        <v>0.10597001551346841</v>
      </c>
      <c r="BZ178" s="64">
        <f t="shared" si="455"/>
        <v>8.4288907382064071E-3</v>
      </c>
      <c r="CA178" s="70" cm="1">
        <f t="array" ref="CA178">IF($J178=1,CA177*(1+INDEX(Tbl_CPI,$B178,MATCH(IF(RunType="OPN",StartDt,ValnDt),Tbl_CPI_Cols))),0)</f>
        <v>0</v>
      </c>
      <c r="CB178" s="70">
        <f t="shared" si="443"/>
        <v>2.6845185115096388</v>
      </c>
      <c r="CC178" s="70">
        <f t="shared" si="444"/>
        <v>2.639907911923475</v>
      </c>
      <c r="CD178" s="36">
        <f t="shared" si="368"/>
        <v>15.544622904538043</v>
      </c>
      <c r="CE178" s="36">
        <f t="shared" si="369"/>
        <v>1.574831490290264</v>
      </c>
      <c r="CF178" s="36">
        <f t="shared" si="370"/>
        <v>0</v>
      </c>
      <c r="CG178" s="36">
        <f t="shared" si="371"/>
        <v>3.235328761382259</v>
      </c>
      <c r="CH178" s="36">
        <f t="shared" si="372"/>
        <v>2.937708434392996</v>
      </c>
      <c r="CI178" s="36">
        <f t="shared" si="373"/>
        <v>0</v>
      </c>
      <c r="CJ178" s="36">
        <f t="shared" si="374"/>
        <v>0</v>
      </c>
      <c r="CK178" s="36">
        <f t="shared" si="375"/>
        <v>0</v>
      </c>
      <c r="CL178" s="36">
        <f t="shared" si="376"/>
        <v>0.29762032698926305</v>
      </c>
      <c r="CM178" s="36">
        <f t="shared" si="377"/>
        <v>3.235328761382259</v>
      </c>
      <c r="CN178" s="36">
        <f t="shared" ca="1" si="378"/>
        <v>7.02603991788523</v>
      </c>
      <c r="CO178" s="20">
        <f t="shared" si="379"/>
        <v>120000</v>
      </c>
      <c r="CP178" s="20">
        <f t="shared" si="380"/>
        <v>2</v>
      </c>
      <c r="CQ178" s="64">
        <f t="shared" si="381"/>
        <v>2.8294106099999998E-3</v>
      </c>
      <c r="CR178" s="64">
        <f t="shared" si="382"/>
        <v>1.2732347744999999E-2</v>
      </c>
      <c r="CS178" s="36">
        <f t="shared" si="383"/>
        <v>24.203864186786291</v>
      </c>
      <c r="CT178" s="36">
        <f t="shared" si="384"/>
        <v>17.838516415856216</v>
      </c>
      <c r="CU178" s="36">
        <f t="shared" si="385"/>
        <v>3.4498437675372209</v>
      </c>
      <c r="CV178" s="36">
        <f t="shared" si="445"/>
        <v>21.288360183393436</v>
      </c>
      <c r="CW178" s="36">
        <f t="shared" si="386"/>
        <v>0</v>
      </c>
      <c r="CX178" s="36">
        <f t="shared" si="387"/>
        <v>0</v>
      </c>
      <c r="CY178" s="36">
        <f t="shared" si="388"/>
        <v>0</v>
      </c>
      <c r="CZ178" s="36">
        <f t="shared" si="446"/>
        <v>0</v>
      </c>
      <c r="DA178" s="64">
        <f t="shared" si="389"/>
        <v>1.2291950649780947E-2</v>
      </c>
      <c r="DB178" s="70">
        <f t="shared" si="447"/>
        <v>0.98785730673656857</v>
      </c>
      <c r="DC178" s="70">
        <f>PRODUCT($DB$8:DB178)</f>
        <v>0.1866058788016593</v>
      </c>
      <c r="DD178" s="36">
        <f t="shared" si="390"/>
        <v>1343.7973704316378</v>
      </c>
      <c r="DE178" s="36">
        <f t="shared" si="391"/>
        <v>2129.8975727252864</v>
      </c>
      <c r="DF178" s="36">
        <f t="shared" si="392"/>
        <v>289.66743351395286</v>
      </c>
      <c r="DG178" s="36">
        <f t="shared" si="393"/>
        <v>1.0114940809395165</v>
      </c>
      <c r="DH178" s="36">
        <f t="shared" ca="1" si="394"/>
        <v>0.26606953464236388</v>
      </c>
      <c r="DI178" s="36">
        <f t="shared" si="395"/>
        <v>201.5493151458906</v>
      </c>
      <c r="DJ178" s="36">
        <f t="shared" ca="1" si="396"/>
        <v>1276.5715264071946</v>
      </c>
      <c r="DK178" s="36">
        <f t="shared" si="397"/>
        <v>0</v>
      </c>
      <c r="DL178" s="36">
        <f t="shared" si="398"/>
        <v>0</v>
      </c>
      <c r="DM178" s="36">
        <f t="shared" ca="1" si="399"/>
        <v>1276.5715264071946</v>
      </c>
      <c r="DN178" s="36">
        <f t="shared" ca="1" si="448"/>
        <v>1276.5715264071996</v>
      </c>
      <c r="DO178" s="64" cm="1">
        <f t="array" ref="DO178">IFERROR(INDEX(Tbl_FwdNom,$B178,MATCH(LIDt,Tbl_FwdNom_Cols,0)),0)</f>
        <v>24.015782560000002</v>
      </c>
      <c r="DP178" s="64">
        <f t="shared" ca="1" si="449"/>
        <v>13.62378653</v>
      </c>
      <c r="DQ178" s="64">
        <f t="shared" ca="1" si="400"/>
        <v>1.0700401388366476E-2</v>
      </c>
      <c r="DR178" s="70">
        <f t="shared" ca="1" si="401"/>
        <v>0.98941288499176638</v>
      </c>
      <c r="DS178" s="70">
        <f ca="1">PRODUCT($DR$8:DR178)</f>
        <v>0.17232450204263869</v>
      </c>
      <c r="DT178" s="36">
        <f t="shared" ca="1" si="402"/>
        <v>2403.604272822331</v>
      </c>
      <c r="DU178" s="36">
        <f t="shared" ca="1" si="403"/>
        <v>312.55731760017699</v>
      </c>
      <c r="DV178" s="36">
        <f t="shared" ca="1" si="404"/>
        <v>1.1354856614734723</v>
      </c>
      <c r="DW178" s="36">
        <f t="shared" ca="1" si="405"/>
        <v>0.26895497029563692</v>
      </c>
      <c r="DX178" s="36">
        <f t="shared" ca="1" si="406"/>
        <v>1435.8121367430906</v>
      </c>
      <c r="DY178" s="36">
        <f t="shared" ca="1" si="407"/>
        <v>15.155297023843591</v>
      </c>
      <c r="DZ178" s="36">
        <f t="shared" ca="1" si="408"/>
        <v>205.50994319801151</v>
      </c>
      <c r="EA178" s="36">
        <f t="shared" ca="1" si="409"/>
        <v>0</v>
      </c>
      <c r="EB178" s="36">
        <f t="shared" ca="1" si="410"/>
        <v>1500.1481632100947</v>
      </c>
      <c r="EC178" s="36">
        <f t="shared" ca="1" si="411"/>
        <v>0</v>
      </c>
      <c r="ED178" s="36">
        <f t="shared" ca="1" si="412"/>
        <v>0</v>
      </c>
      <c r="EE178" s="36">
        <f t="shared" ca="1" si="450"/>
        <v>0</v>
      </c>
      <c r="EF178" s="36">
        <f t="shared" ca="1" si="413"/>
        <v>1500.1481632100947</v>
      </c>
      <c r="EG178" s="64"/>
      <c r="EH178" s="64"/>
      <c r="EI178" s="64"/>
      <c r="EJ178" s="70"/>
      <c r="EK178" s="70"/>
      <c r="EL178" s="70"/>
      <c r="EM178" s="70"/>
      <c r="EN178" s="70"/>
      <c r="EO178" s="36">
        <f t="shared" ca="1" si="414"/>
        <v>15.586331521572514</v>
      </c>
      <c r="EP178" s="36">
        <f t="shared" ca="1" si="415"/>
        <v>0</v>
      </c>
      <c r="EQ178" s="36">
        <f t="shared" si="416"/>
        <v>64.581634584197445</v>
      </c>
      <c r="ER178" s="36">
        <f t="shared" si="417"/>
        <v>8.0551111396046622</v>
      </c>
      <c r="ES178" s="36">
        <f t="shared" si="418"/>
        <v>-7.3561752512957588</v>
      </c>
      <c r="ET178" s="36">
        <f t="shared" ca="1" si="419"/>
        <v>0</v>
      </c>
      <c r="EU178" s="36">
        <f t="shared" ca="1" si="451"/>
        <v>8.0551111396046622</v>
      </c>
      <c r="EV178" s="36">
        <f t="shared" si="420"/>
        <v>3.3269906690584281</v>
      </c>
      <c r="EW178" s="36">
        <f t="shared" si="421"/>
        <v>84.419033588801412</v>
      </c>
      <c r="EX178" s="36">
        <f t="shared" ca="1" si="452"/>
        <v>160.38276998166197</v>
      </c>
      <c r="EY178" s="36">
        <f t="shared" si="422"/>
        <v>0</v>
      </c>
      <c r="EZ178" s="36">
        <f t="shared" si="423"/>
        <v>0</v>
      </c>
      <c r="FA178" s="36">
        <f t="shared" si="424"/>
        <v>0</v>
      </c>
      <c r="FB178" s="36">
        <f t="shared" si="425"/>
        <v>0</v>
      </c>
      <c r="FC178" s="36">
        <f t="shared" si="453"/>
        <v>0</v>
      </c>
      <c r="FD178" s="36">
        <f t="shared" si="426"/>
        <v>0</v>
      </c>
      <c r="FE178" s="36">
        <f t="shared" si="427"/>
        <v>0</v>
      </c>
      <c r="FF178" s="36">
        <f t="shared" si="454"/>
        <v>0</v>
      </c>
      <c r="FG178" s="36">
        <f t="shared" ca="1" si="428"/>
        <v>160.38276998166197</v>
      </c>
      <c r="FH178" s="36">
        <f t="shared" ca="1" si="429"/>
        <v>1.9714170936897579</v>
      </c>
      <c r="FI178" s="36">
        <f t="shared" ca="1" si="430"/>
        <v>-2.3810664139574049</v>
      </c>
      <c r="FJ178" s="36">
        <f t="shared" ca="1" si="431"/>
        <v>179.01781136417989</v>
      </c>
      <c r="FK178" s="36">
        <f t="shared" si="432"/>
        <v>0</v>
      </c>
      <c r="FL178" s="36">
        <f t="shared" si="433"/>
        <v>0</v>
      </c>
      <c r="FM178" s="36">
        <f t="shared" ca="1" si="434"/>
        <v>0</v>
      </c>
      <c r="FN178" s="36">
        <f t="shared" ca="1" si="456"/>
        <v>179.01781136417989</v>
      </c>
    </row>
    <row r="179" spans="2:170" x14ac:dyDescent="0.25">
      <c r="B179" s="2">
        <v>171</v>
      </c>
      <c r="C179" s="2">
        <f t="shared" si="307"/>
        <v>15</v>
      </c>
      <c r="D179" s="2">
        <f t="shared" si="303"/>
        <v>195</v>
      </c>
      <c r="E179" s="2">
        <f t="shared" si="308"/>
        <v>17</v>
      </c>
      <c r="F179" s="189">
        <f t="shared" si="304"/>
        <v>50921</v>
      </c>
      <c r="G179" s="2">
        <f t="shared" si="309"/>
        <v>5</v>
      </c>
      <c r="H179" s="187">
        <f t="shared" si="311"/>
        <v>48.833333333333336</v>
      </c>
      <c r="I179" s="186">
        <f t="shared" si="310"/>
        <v>48</v>
      </c>
      <c r="J179" s="2">
        <f t="shared" si="312"/>
        <v>0</v>
      </c>
      <c r="K179" s="2">
        <f t="shared" si="313"/>
        <v>1</v>
      </c>
      <c r="L179">
        <f t="shared" si="314"/>
        <v>2</v>
      </c>
      <c r="M179" s="190">
        <f t="shared" si="435"/>
        <v>2.0885251800000001E-3</v>
      </c>
      <c r="N179">
        <f t="shared" si="315"/>
        <v>1</v>
      </c>
      <c r="O179">
        <f t="shared" si="316"/>
        <v>100</v>
      </c>
      <c r="P179" s="58">
        <f t="shared" si="317"/>
        <v>9.3983633100000012E-3</v>
      </c>
      <c r="Q179" s="106">
        <f t="shared" si="318"/>
        <v>9.3983633100000012E-3</v>
      </c>
      <c r="R179" s="59">
        <f t="shared" si="319"/>
        <v>9.3983633100000012E-3</v>
      </c>
      <c r="S179" s="32">
        <f t="shared" si="436"/>
        <v>7.8659102566280836E-4</v>
      </c>
      <c r="T179">
        <f t="shared" si="320"/>
        <v>1</v>
      </c>
      <c r="U179" s="32">
        <f t="shared" si="437"/>
        <v>4.0531725000000001E-4</v>
      </c>
      <c r="V179">
        <f t="shared" si="321"/>
        <v>1</v>
      </c>
      <c r="W179">
        <f t="shared" si="322"/>
        <v>100</v>
      </c>
      <c r="X179" s="58">
        <f t="shared" si="323"/>
        <v>1.8239276250000002E-3</v>
      </c>
      <c r="Y179" s="58">
        <f t="shared" si="324"/>
        <v>1.8239276250000002E-3</v>
      </c>
      <c r="Z179" s="32">
        <f t="shared" si="325"/>
        <v>1.8239276250000002E-3</v>
      </c>
      <c r="AA179" s="32">
        <f t="shared" si="326"/>
        <v>1.5212117892671184E-4</v>
      </c>
      <c r="AB179" s="59">
        <f t="shared" si="327"/>
        <v>4.9056245199999996E-3</v>
      </c>
      <c r="AC179" s="59">
        <f t="shared" si="328"/>
        <v>4.9056245199999996E-3</v>
      </c>
      <c r="AD179">
        <f t="shared" si="329"/>
        <v>1</v>
      </c>
      <c r="AE179" s="59">
        <f t="shared" si="330"/>
        <v>4.9056245199999996E-3</v>
      </c>
      <c r="AF179" s="59">
        <f t="shared" si="331"/>
        <v>4.1758461800000006E-3</v>
      </c>
      <c r="AG179" s="59">
        <f t="shared" si="332"/>
        <v>4.1758461800000006E-3</v>
      </c>
      <c r="AH179">
        <f t="shared" si="333"/>
        <v>1</v>
      </c>
      <c r="AI179" s="59">
        <f t="shared" si="334"/>
        <v>4.1758461800000006E-3</v>
      </c>
      <c r="AJ179" s="59">
        <f t="shared" si="335"/>
        <v>0</v>
      </c>
      <c r="AK179" s="59">
        <f t="shared" si="336"/>
        <v>0</v>
      </c>
      <c r="AL179" s="59">
        <f t="shared" si="337"/>
        <v>0</v>
      </c>
      <c r="AM179" s="12">
        <f t="shared" si="438"/>
        <v>0.18709183724945766</v>
      </c>
      <c r="AN179" s="12">
        <f t="shared" si="439"/>
        <v>0</v>
      </c>
      <c r="AO179" s="66">
        <f t="shared" si="338"/>
        <v>1.4716476015519013E-4</v>
      </c>
      <c r="AP179" s="66">
        <f t="shared" si="339"/>
        <v>2.8460630849952001E-5</v>
      </c>
      <c r="AQ179" s="59">
        <f t="shared" si="340"/>
        <v>9.1780230430278881E-4</v>
      </c>
      <c r="AR179" s="59">
        <f t="shared" si="341"/>
        <v>7.8126673388732957E-4</v>
      </c>
      <c r="AS179" s="59">
        <f t="shared" si="342"/>
        <v>0</v>
      </c>
      <c r="AT179" s="12">
        <f t="shared" si="343"/>
        <v>0.18521714282026236</v>
      </c>
      <c r="AU179" s="59">
        <f t="shared" si="440"/>
        <v>0</v>
      </c>
      <c r="AV179" s="59">
        <f t="shared" si="441"/>
        <v>-4.0007060164715114E-17</v>
      </c>
      <c r="AW179" s="70">
        <f t="shared" si="344"/>
        <v>0</v>
      </c>
      <c r="AX179" s="20">
        <f t="shared" si="345"/>
        <v>200000</v>
      </c>
      <c r="AY179" s="20">
        <f t="shared" si="346"/>
        <v>0</v>
      </c>
      <c r="AZ179" s="20">
        <f t="shared" si="347"/>
        <v>0</v>
      </c>
      <c r="BA179" s="20">
        <f t="shared" si="348"/>
        <v>200000</v>
      </c>
      <c r="BB179" s="36">
        <f t="shared" si="349"/>
        <v>1</v>
      </c>
      <c r="BC179" s="36">
        <f t="shared" si="350"/>
        <v>0</v>
      </c>
      <c r="BD179" s="80">
        <f t="shared" si="351"/>
        <v>29.432952031038024</v>
      </c>
      <c r="BE179" s="36">
        <f t="shared" si="352"/>
        <v>0</v>
      </c>
      <c r="BF179" s="36">
        <f t="shared" si="353"/>
        <v>0</v>
      </c>
      <c r="BG179" s="36">
        <f t="shared" si="354"/>
        <v>29.432952031038024</v>
      </c>
      <c r="BH179" s="36">
        <f t="shared" si="355"/>
        <v>5.6921261699904004</v>
      </c>
      <c r="BI179" s="36">
        <f t="shared" si="356"/>
        <v>0</v>
      </c>
      <c r="BJ179" s="36">
        <f t="shared" si="357"/>
        <v>0</v>
      </c>
      <c r="BK179" s="36">
        <f t="shared" si="358"/>
        <v>5.6921261699904004</v>
      </c>
      <c r="BL179" s="68">
        <f ca="1">IF(OR(AT179=0,E179&gt;ProjTerm),0,VLOOKUP(D179,'Life Events'!$AE$5:$AI$1206,5,FALSE))</f>
        <v>9.7385287131583197E-4</v>
      </c>
      <c r="BM179" s="93">
        <f t="shared" ca="1" si="359"/>
        <v>9.7385287131583197E-4</v>
      </c>
      <c r="BN179" s="93">
        <f t="shared" ca="1" si="360"/>
        <v>1.8037424635242703E-4</v>
      </c>
      <c r="BO179" s="36">
        <f t="shared" ca="1" si="361"/>
        <v>2.7445333223528663E-2</v>
      </c>
      <c r="BP179" s="36">
        <f t="shared" si="362"/>
        <v>1.4683965341398613E-2</v>
      </c>
      <c r="BQ179" s="36">
        <f t="shared" si="363"/>
        <v>98.305100104401461</v>
      </c>
      <c r="BR179" s="36">
        <f t="shared" si="364"/>
        <v>154.78110000000001</v>
      </c>
      <c r="BS179" s="36">
        <f t="shared" si="365"/>
        <v>152.15771529769373</v>
      </c>
      <c r="BT179" s="36">
        <f t="shared" si="366"/>
        <v>28.182217285497757</v>
      </c>
      <c r="BU179" s="70" cm="1">
        <f t="array" ref="BU179">IF(AND(ActInt=1,$J179=0),INDEX(Tbl_FwdNom,$B179-IVP,MATCH(ValnDt,Tbl_FwdNom_Cols)),INDEX(Tbl_FwdNom,$B179,MATCH(StartDt,Tbl_FwdNom_Cols)))</f>
        <v>15.827618113</v>
      </c>
      <c r="BV179" s="70" cm="1">
        <f t="array" ref="BV179">INDEX(Tbl_FwdReal,$B179,MATCH(StartDt,Tbl_FwdReal_Cols))</f>
        <v>4.6914033120000003</v>
      </c>
      <c r="BW179" s="70" cm="1">
        <f t="array" ref="BW179">IF(RunType&lt;&gt;"OPN",INDEX(Tbl_FwdReal,$B179,MATCH(ValnDt,Tbl_FwdReal_Cols)),IF(AND($J179=0,ActInt=1),INDEX(Tbl_FwdReal,$B179-IVP,MATCH(ValnDt,Tbl_FwdReal_Cols)),-999))*$K179</f>
        <v>4.6914033120000003</v>
      </c>
      <c r="BX179" s="70">
        <f t="shared" si="367"/>
        <v>4.6914033120000004E-2</v>
      </c>
      <c r="BY179" s="70">
        <f t="shared" si="442"/>
        <v>0.10637181706134924</v>
      </c>
      <c r="BZ179" s="64">
        <f t="shared" si="455"/>
        <v>8.4594160410205177E-3</v>
      </c>
      <c r="CA179" s="70" cm="1">
        <f t="array" ref="CA179">IF($J179=1,CA178*(1+INDEX(Tbl_CPI,$B179,MATCH(IF(RunType="OPN",StartDt,ValnDt),Tbl_CPI_Cols))),0)</f>
        <v>0</v>
      </c>
      <c r="CB179" s="70">
        <f t="shared" si="443"/>
        <v>2.70722797046832</v>
      </c>
      <c r="CC179" s="70">
        <f t="shared" si="444"/>
        <v>2.639907911923475</v>
      </c>
      <c r="CD179" s="36">
        <f t="shared" si="368"/>
        <v>15.544624094450425</v>
      </c>
      <c r="CE179" s="36">
        <f t="shared" si="369"/>
        <v>1.5748323533311299</v>
      </c>
      <c r="CF179" s="36">
        <f t="shared" si="370"/>
        <v>0</v>
      </c>
      <c r="CG179" s="36">
        <f t="shared" si="371"/>
        <v>3.2029105595275253</v>
      </c>
      <c r="CH179" s="36">
        <f t="shared" si="372"/>
        <v>2.9082722811829171</v>
      </c>
      <c r="CI179" s="36">
        <f t="shared" si="373"/>
        <v>0</v>
      </c>
      <c r="CJ179" s="36">
        <f t="shared" si="374"/>
        <v>0</v>
      </c>
      <c r="CK179" s="36">
        <f t="shared" si="375"/>
        <v>0</v>
      </c>
      <c r="CL179" s="36">
        <f t="shared" si="376"/>
        <v>0.29463827834460815</v>
      </c>
      <c r="CM179" s="36">
        <f t="shared" si="377"/>
        <v>3.2029105595275253</v>
      </c>
      <c r="CN179" s="36">
        <f t="shared" ca="1" si="378"/>
        <v>6.9556222834127981</v>
      </c>
      <c r="CO179" s="20">
        <f t="shared" si="379"/>
        <v>120000</v>
      </c>
      <c r="CP179" s="20">
        <f t="shared" si="380"/>
        <v>2</v>
      </c>
      <c r="CQ179" s="64">
        <f t="shared" si="381"/>
        <v>2.8294106099999998E-3</v>
      </c>
      <c r="CR179" s="64">
        <f t="shared" si="382"/>
        <v>1.2732347744999999E-2</v>
      </c>
      <c r="CS179" s="36">
        <f t="shared" si="383"/>
        <v>23.961337040636852</v>
      </c>
      <c r="CT179" s="36">
        <f t="shared" si="384"/>
        <v>17.659771218622815</v>
      </c>
      <c r="CU179" s="36">
        <f t="shared" si="385"/>
        <v>3.4152757019942399</v>
      </c>
      <c r="CV179" s="36">
        <f t="shared" si="445"/>
        <v>21.075046920617055</v>
      </c>
      <c r="CW179" s="36">
        <f t="shared" si="386"/>
        <v>0</v>
      </c>
      <c r="CX179" s="36">
        <f t="shared" si="387"/>
        <v>0</v>
      </c>
      <c r="CY179" s="36">
        <f t="shared" si="388"/>
        <v>0</v>
      </c>
      <c r="CZ179" s="36">
        <f t="shared" si="446"/>
        <v>0</v>
      </c>
      <c r="DA179" s="64">
        <f t="shared" si="389"/>
        <v>1.2319673704218381E-2</v>
      </c>
      <c r="DB179" s="70">
        <f t="shared" si="447"/>
        <v>0.98783025360048671</v>
      </c>
      <c r="DC179" s="70">
        <f>PRODUCT($DB$8:DB179)</f>
        <v>0.18433493257998479</v>
      </c>
      <c r="DD179" s="36">
        <f t="shared" si="390"/>
        <v>1332.1702982744446</v>
      </c>
      <c r="DE179" s="36">
        <f t="shared" si="391"/>
        <v>2126.7042638136309</v>
      </c>
      <c r="DF179" s="36">
        <f t="shared" si="392"/>
        <v>287.54391560759274</v>
      </c>
      <c r="DG179" s="36">
        <f t="shared" si="393"/>
        <v>1.0092713926290411</v>
      </c>
      <c r="DH179" s="36">
        <f t="shared" ca="1" si="394"/>
        <v>0.2419020912682624</v>
      </c>
      <c r="DI179" s="36">
        <f t="shared" si="395"/>
        <v>200.78996757127194</v>
      </c>
      <c r="DJ179" s="36">
        <f t="shared" ca="1" si="396"/>
        <v>1282.1004794166904</v>
      </c>
      <c r="DK179" s="36">
        <f t="shared" si="397"/>
        <v>0</v>
      </c>
      <c r="DL179" s="36">
        <f t="shared" si="398"/>
        <v>0</v>
      </c>
      <c r="DM179" s="36">
        <f t="shared" ca="1" si="399"/>
        <v>1282.1004794166904</v>
      </c>
      <c r="DN179" s="36">
        <f t="shared" ca="1" si="448"/>
        <v>1282.1004794166947</v>
      </c>
      <c r="DO179" s="64" cm="1">
        <f t="array" ref="DO179">IFERROR(INDEX(Tbl_FwdNom,$B179,MATCH(LIDt,Tbl_FwdNom_Cols,0)),0)</f>
        <v>24.164174020000001</v>
      </c>
      <c r="DP179" s="64">
        <f t="shared" ca="1" si="449"/>
        <v>13.63855174</v>
      </c>
      <c r="DQ179" s="64">
        <f t="shared" ca="1" si="400"/>
        <v>1.0711345630605829E-2</v>
      </c>
      <c r="DR179" s="70">
        <f t="shared" ca="1" si="401"/>
        <v>0.9894021713747333</v>
      </c>
      <c r="DS179" s="70">
        <f ca="1">PRODUCT($DR$8:DR179)</f>
        <v>0.17049823650205639</v>
      </c>
      <c r="DT179" s="36">
        <f t="shared" ca="1" si="402"/>
        <v>2399.9171569166942</v>
      </c>
      <c r="DU179" s="36">
        <f t="shared" ca="1" si="403"/>
        <v>310.21310088837714</v>
      </c>
      <c r="DV179" s="36">
        <f t="shared" ca="1" si="404"/>
        <v>1.1329642755107132</v>
      </c>
      <c r="DW179" s="36">
        <f t="shared" ca="1" si="405"/>
        <v>0.24439050671801416</v>
      </c>
      <c r="DX179" s="36">
        <f t="shared" ca="1" si="406"/>
        <v>1423.0093995148668</v>
      </c>
      <c r="DY179" s="36">
        <f t="shared" ca="1" si="407"/>
        <v>15.019836397620507</v>
      </c>
      <c r="DZ179" s="36">
        <f t="shared" ca="1" si="408"/>
        <v>204.77180743935702</v>
      </c>
      <c r="EA179" s="36">
        <f t="shared" ca="1" si="409"/>
        <v>0</v>
      </c>
      <c r="EB179" s="36">
        <f t="shared" ca="1" si="410"/>
        <v>1506.0239283583894</v>
      </c>
      <c r="EC179" s="36">
        <f t="shared" ca="1" si="411"/>
        <v>0</v>
      </c>
      <c r="ED179" s="36">
        <f t="shared" ca="1" si="412"/>
        <v>0</v>
      </c>
      <c r="EE179" s="36">
        <f t="shared" ca="1" si="450"/>
        <v>0</v>
      </c>
      <c r="EF179" s="36">
        <f t="shared" ca="1" si="413"/>
        <v>1506.0239283583894</v>
      </c>
      <c r="EG179" s="64"/>
      <c r="EH179" s="64"/>
      <c r="EI179" s="64"/>
      <c r="EJ179" s="70"/>
      <c r="EK179" s="70"/>
      <c r="EL179" s="70"/>
      <c r="EM179" s="70"/>
      <c r="EN179" s="70"/>
      <c r="EO179" s="36">
        <f t="shared" ca="1" si="414"/>
        <v>15.687485852435461</v>
      </c>
      <c r="EP179" s="36">
        <f t="shared" ca="1" si="415"/>
        <v>0</v>
      </c>
      <c r="EQ179" s="36">
        <f t="shared" si="416"/>
        <v>64.439720907225308</v>
      </c>
      <c r="ER179" s="36">
        <f t="shared" si="417"/>
        <v>7.9854150972435205</v>
      </c>
      <c r="ES179" s="36">
        <f t="shared" si="418"/>
        <v>-7.2925266817050165</v>
      </c>
      <c r="ET179" s="36">
        <f t="shared" ca="1" si="419"/>
        <v>0</v>
      </c>
      <c r="EU179" s="36">
        <f t="shared" ca="1" si="451"/>
        <v>7.9854150972435205</v>
      </c>
      <c r="EV179" s="36">
        <f t="shared" si="420"/>
        <v>3.314456057896392</v>
      </c>
      <c r="EW179" s="36">
        <f t="shared" si="421"/>
        <v>84.233528599029086</v>
      </c>
      <c r="EX179" s="36">
        <f t="shared" ca="1" si="452"/>
        <v>159.97312066139432</v>
      </c>
      <c r="EY179" s="36">
        <f t="shared" si="422"/>
        <v>0</v>
      </c>
      <c r="EZ179" s="36">
        <f t="shared" si="423"/>
        <v>0</v>
      </c>
      <c r="FA179" s="36">
        <f t="shared" si="424"/>
        <v>0</v>
      </c>
      <c r="FB179" s="36">
        <f t="shared" si="425"/>
        <v>0</v>
      </c>
      <c r="FC179" s="36">
        <f t="shared" si="453"/>
        <v>0</v>
      </c>
      <c r="FD179" s="36">
        <f t="shared" si="426"/>
        <v>0</v>
      </c>
      <c r="FE179" s="36">
        <f t="shared" si="427"/>
        <v>0</v>
      </c>
      <c r="FF179" s="36">
        <f t="shared" si="454"/>
        <v>0</v>
      </c>
      <c r="FG179" s="36">
        <f t="shared" ca="1" si="428"/>
        <v>159.97312066139432</v>
      </c>
      <c r="FH179" s="36">
        <f t="shared" ca="1" si="429"/>
        <v>1.9708166479939337</v>
      </c>
      <c r="FI179" s="36">
        <f t="shared" ca="1" si="430"/>
        <v>-2.3571044223975322</v>
      </c>
      <c r="FJ179" s="36">
        <f t="shared" ca="1" si="431"/>
        <v>178.57822859333868</v>
      </c>
      <c r="FK179" s="36">
        <f t="shared" si="432"/>
        <v>0</v>
      </c>
      <c r="FL179" s="36">
        <f t="shared" si="433"/>
        <v>0</v>
      </c>
      <c r="FM179" s="36">
        <f t="shared" ca="1" si="434"/>
        <v>0</v>
      </c>
      <c r="FN179" s="36">
        <f t="shared" ca="1" si="456"/>
        <v>178.57822859333868</v>
      </c>
    </row>
    <row r="180" spans="2:170" x14ac:dyDescent="0.25">
      <c r="B180" s="2">
        <v>172</v>
      </c>
      <c r="C180" s="2">
        <f t="shared" si="307"/>
        <v>15</v>
      </c>
      <c r="D180" s="2">
        <f t="shared" si="303"/>
        <v>196</v>
      </c>
      <c r="E180" s="2">
        <f t="shared" si="308"/>
        <v>17</v>
      </c>
      <c r="F180" s="189">
        <f t="shared" si="304"/>
        <v>50951</v>
      </c>
      <c r="G180" s="2">
        <f t="shared" si="309"/>
        <v>6</v>
      </c>
      <c r="H180" s="187">
        <f t="shared" si="311"/>
        <v>48.916666666666671</v>
      </c>
      <c r="I180" s="186">
        <f t="shared" si="310"/>
        <v>48</v>
      </c>
      <c r="J180" s="2">
        <f t="shared" si="312"/>
        <v>0</v>
      </c>
      <c r="K180" s="2">
        <f t="shared" si="313"/>
        <v>1</v>
      </c>
      <c r="L180">
        <f t="shared" si="314"/>
        <v>2</v>
      </c>
      <c r="M180" s="190">
        <f t="shared" si="435"/>
        <v>2.0885251800000001E-3</v>
      </c>
      <c r="N180">
        <f t="shared" si="315"/>
        <v>1</v>
      </c>
      <c r="O180">
        <f t="shared" si="316"/>
        <v>100</v>
      </c>
      <c r="P180" s="58">
        <f t="shared" si="317"/>
        <v>9.3983633100000012E-3</v>
      </c>
      <c r="Q180" s="106">
        <f t="shared" si="318"/>
        <v>9.3983633100000012E-3</v>
      </c>
      <c r="R180" s="59">
        <f t="shared" si="319"/>
        <v>9.3983633100000012E-3</v>
      </c>
      <c r="S180" s="32">
        <f t="shared" si="436"/>
        <v>7.8659102566280836E-4</v>
      </c>
      <c r="T180">
        <f t="shared" si="320"/>
        <v>1</v>
      </c>
      <c r="U180" s="32">
        <f t="shared" si="437"/>
        <v>4.0531725000000001E-4</v>
      </c>
      <c r="V180">
        <f t="shared" si="321"/>
        <v>1</v>
      </c>
      <c r="W180">
        <f t="shared" si="322"/>
        <v>100</v>
      </c>
      <c r="X180" s="58">
        <f t="shared" si="323"/>
        <v>1.8239276250000002E-3</v>
      </c>
      <c r="Y180" s="58">
        <f t="shared" si="324"/>
        <v>1.8239276250000002E-3</v>
      </c>
      <c r="Z180" s="32">
        <f t="shared" si="325"/>
        <v>1.8239276250000002E-3</v>
      </c>
      <c r="AA180" s="32">
        <f t="shared" si="326"/>
        <v>1.5212117892671184E-4</v>
      </c>
      <c r="AB180" s="59">
        <f t="shared" si="327"/>
        <v>4.9056245199999996E-3</v>
      </c>
      <c r="AC180" s="59">
        <f t="shared" si="328"/>
        <v>4.9056245199999996E-3</v>
      </c>
      <c r="AD180">
        <f t="shared" si="329"/>
        <v>1</v>
      </c>
      <c r="AE180" s="59">
        <f t="shared" si="330"/>
        <v>4.9056245199999996E-3</v>
      </c>
      <c r="AF180" s="59">
        <f t="shared" si="331"/>
        <v>4.1758461800000006E-3</v>
      </c>
      <c r="AG180" s="59">
        <f t="shared" si="332"/>
        <v>4.1758461800000006E-3</v>
      </c>
      <c r="AH180">
        <f t="shared" si="333"/>
        <v>1</v>
      </c>
      <c r="AI180" s="59">
        <f t="shared" si="334"/>
        <v>4.1758461800000006E-3</v>
      </c>
      <c r="AJ180" s="59">
        <f t="shared" si="335"/>
        <v>0</v>
      </c>
      <c r="AK180" s="59">
        <f t="shared" si="336"/>
        <v>0</v>
      </c>
      <c r="AL180" s="59">
        <f t="shared" si="337"/>
        <v>0</v>
      </c>
      <c r="AM180" s="12">
        <f t="shared" si="438"/>
        <v>0.18521714282026236</v>
      </c>
      <c r="AN180" s="12">
        <f t="shared" si="439"/>
        <v>0</v>
      </c>
      <c r="AO180" s="66">
        <f t="shared" si="338"/>
        <v>1.4569014234132503E-4</v>
      </c>
      <c r="AP180" s="66">
        <f t="shared" si="339"/>
        <v>2.8175450123255472E-5</v>
      </c>
      <c r="AQ180" s="59">
        <f t="shared" si="340"/>
        <v>9.0860575734342088E-4</v>
      </c>
      <c r="AR180" s="59">
        <f t="shared" si="341"/>
        <v>7.7343829831650712E-4</v>
      </c>
      <c r="AS180" s="59">
        <f t="shared" si="342"/>
        <v>0</v>
      </c>
      <c r="AT180" s="12">
        <f t="shared" si="343"/>
        <v>0.18336123317213784</v>
      </c>
      <c r="AU180" s="59">
        <f t="shared" si="440"/>
        <v>0</v>
      </c>
      <c r="AV180" s="59">
        <f t="shared" si="441"/>
        <v>-6.7220534694101275E-18</v>
      </c>
      <c r="AW180" s="70">
        <f t="shared" si="344"/>
        <v>0</v>
      </c>
      <c r="AX180" s="20">
        <f t="shared" si="345"/>
        <v>200000</v>
      </c>
      <c r="AY180" s="20">
        <f t="shared" si="346"/>
        <v>0</v>
      </c>
      <c r="AZ180" s="20">
        <f t="shared" si="347"/>
        <v>0</v>
      </c>
      <c r="BA180" s="20">
        <f t="shared" si="348"/>
        <v>200000</v>
      </c>
      <c r="BB180" s="36">
        <f t="shared" si="349"/>
        <v>1</v>
      </c>
      <c r="BC180" s="36">
        <f t="shared" si="350"/>
        <v>0</v>
      </c>
      <c r="BD180" s="80">
        <f t="shared" si="351"/>
        <v>29.138028468265006</v>
      </c>
      <c r="BE180" s="36">
        <f t="shared" si="352"/>
        <v>0</v>
      </c>
      <c r="BF180" s="36">
        <f t="shared" si="353"/>
        <v>0</v>
      </c>
      <c r="BG180" s="36">
        <f t="shared" si="354"/>
        <v>29.138028468265006</v>
      </c>
      <c r="BH180" s="36">
        <f t="shared" si="355"/>
        <v>5.6350900246510944</v>
      </c>
      <c r="BI180" s="36">
        <f t="shared" si="356"/>
        <v>0</v>
      </c>
      <c r="BJ180" s="36">
        <f t="shared" si="357"/>
        <v>0</v>
      </c>
      <c r="BK180" s="36">
        <f t="shared" si="358"/>
        <v>5.6350900246510944</v>
      </c>
      <c r="BL180" s="68">
        <f ca="1">IF(OR(AT180=0,E180&gt;ProjTerm),0,VLOOKUP(D180,'Life Events'!$AE$5:$AI$1206,5,FALSE))</f>
        <v>9.7385287131583273E-4</v>
      </c>
      <c r="BM180" s="93">
        <f t="shared" ca="1" si="359"/>
        <v>9.7385287131583273E-4</v>
      </c>
      <c r="BN180" s="93">
        <f t="shared" ca="1" si="360"/>
        <v>1.7856686341269836E-4</v>
      </c>
      <c r="BO180" s="36">
        <f t="shared" ca="1" si="361"/>
        <v>2.7170350914467258E-2</v>
      </c>
      <c r="BP180" s="36">
        <f t="shared" si="362"/>
        <v>1.4536829322913138E-2</v>
      </c>
      <c r="BQ180" s="36">
        <f t="shared" si="363"/>
        <v>98.30519037509994</v>
      </c>
      <c r="BR180" s="36">
        <f t="shared" si="364"/>
        <v>154.78110000000001</v>
      </c>
      <c r="BS180" s="36">
        <f t="shared" si="365"/>
        <v>152.15785501967383</v>
      </c>
      <c r="BT180" s="36">
        <f t="shared" si="366"/>
        <v>27.899851933234757</v>
      </c>
      <c r="BU180" s="70" cm="1">
        <f t="array" ref="BU180">IF(AND(ActInt=1,$J180=0),INDEX(Tbl_FwdNom,$B180-IVP,MATCH(ValnDt,Tbl_FwdNom_Cols)),INDEX(Tbl_FwdNom,$B180,MATCH(StartDt,Tbl_FwdNom_Cols)))</f>
        <v>15.866303739999999</v>
      </c>
      <c r="BV180" s="70" cm="1">
        <f t="array" ref="BV180">INDEX(Tbl_FwdReal,$B180,MATCH(StartDt,Tbl_FwdReal_Cols))</f>
        <v>4.6877211680000004</v>
      </c>
      <c r="BW180" s="70" cm="1">
        <f t="array" ref="BW180">IF(RunType&lt;&gt;"OPN",INDEX(Tbl_FwdReal,$B180,MATCH(ValnDt,Tbl_FwdReal_Cols)),IF(AND($J180=0,ActInt=1),INDEX(Tbl_FwdReal,$B180-IVP,MATCH(ValnDt,Tbl_FwdReal_Cols)),-999))*$K180</f>
        <v>4.6877211680000004</v>
      </c>
      <c r="BX180" s="70">
        <f t="shared" si="367"/>
        <v>4.6877211680000003E-2</v>
      </c>
      <c r="BY180" s="70">
        <f t="shared" si="442"/>
        <v>0.10678026465072166</v>
      </c>
      <c r="BZ180" s="64">
        <f t="shared" si="455"/>
        <v>8.4904358370609945E-3</v>
      </c>
      <c r="CA180" s="70" cm="1">
        <f t="array" ref="CA180">IF($J180=1,CA179*(1+INDEX(Tbl_CPI,$B180,MATCH(IF(RunType="OPN",StartDt,ValnDt),Tbl_CPI_Cols))),0)</f>
        <v>0</v>
      </c>
      <c r="CB180" s="70">
        <f t="shared" si="443"/>
        <v>2.7302135158478782</v>
      </c>
      <c r="CC180" s="70">
        <f t="shared" si="444"/>
        <v>2.639907911923475</v>
      </c>
      <c r="CD180" s="36">
        <f t="shared" si="368"/>
        <v>15.544626088283081</v>
      </c>
      <c r="CE180" s="36">
        <f t="shared" si="369"/>
        <v>1.5748337994536241</v>
      </c>
      <c r="CF180" s="36">
        <f t="shared" si="370"/>
        <v>0</v>
      </c>
      <c r="CG180" s="36">
        <f t="shared" si="371"/>
        <v>3.170817447032682</v>
      </c>
      <c r="CH180" s="36">
        <f t="shared" si="372"/>
        <v>2.8791312302811036</v>
      </c>
      <c r="CI180" s="36">
        <f t="shared" si="373"/>
        <v>0</v>
      </c>
      <c r="CJ180" s="36">
        <f t="shared" si="374"/>
        <v>0</v>
      </c>
      <c r="CK180" s="36">
        <f t="shared" si="375"/>
        <v>0</v>
      </c>
      <c r="CL180" s="36">
        <f t="shared" si="376"/>
        <v>0.2916862167515783</v>
      </c>
      <c r="CM180" s="36">
        <f t="shared" si="377"/>
        <v>3.170817447032682</v>
      </c>
      <c r="CN180" s="36">
        <f t="shared" ca="1" si="378"/>
        <v>6.8859000812728972</v>
      </c>
      <c r="CO180" s="20">
        <f t="shared" si="379"/>
        <v>120000</v>
      </c>
      <c r="CP180" s="20">
        <f t="shared" si="380"/>
        <v>2</v>
      </c>
      <c r="CQ180" s="64">
        <f t="shared" si="381"/>
        <v>2.8294106099999998E-3</v>
      </c>
      <c r="CR180" s="64">
        <f t="shared" si="382"/>
        <v>1.2732347744999999E-2</v>
      </c>
      <c r="CS180" s="36">
        <f t="shared" si="383"/>
        <v>23.721240060851152</v>
      </c>
      <c r="CT180" s="36">
        <f t="shared" si="384"/>
        <v>17.482817080959002</v>
      </c>
      <c r="CU180" s="36">
        <f t="shared" si="385"/>
        <v>3.3810540147906565</v>
      </c>
      <c r="CV180" s="36">
        <f t="shared" si="445"/>
        <v>20.863871095749658</v>
      </c>
      <c r="CW180" s="36">
        <f t="shared" si="386"/>
        <v>0</v>
      </c>
      <c r="CX180" s="36">
        <f t="shared" si="387"/>
        <v>0</v>
      </c>
      <c r="CY180" s="36">
        <f t="shared" si="388"/>
        <v>0</v>
      </c>
      <c r="CZ180" s="36">
        <f t="shared" si="446"/>
        <v>0</v>
      </c>
      <c r="DA180" s="64">
        <f t="shared" si="389"/>
        <v>1.2347845042121719E-2</v>
      </c>
      <c r="DB180" s="70">
        <f t="shared" si="447"/>
        <v>0.98780276453138693</v>
      </c>
      <c r="DC180" s="70">
        <f>PRODUCT($DB$8:DB180)</f>
        <v>0.18208655600221579</v>
      </c>
      <c r="DD180" s="36">
        <f t="shared" si="390"/>
        <v>1320.7198787540199</v>
      </c>
      <c r="DE180" s="36">
        <f t="shared" si="391"/>
        <v>2123.8264500453561</v>
      </c>
      <c r="DF180" s="36">
        <f t="shared" si="392"/>
        <v>285.45937329566914</v>
      </c>
      <c r="DG180" s="36">
        <f t="shared" si="393"/>
        <v>1.0071968900677577</v>
      </c>
      <c r="DH180" s="36">
        <f t="shared" ca="1" si="394"/>
        <v>0.21771870989214082</v>
      </c>
      <c r="DI180" s="36">
        <f t="shared" si="395"/>
        <v>200.05932076732915</v>
      </c>
      <c r="DJ180" s="36">
        <f t="shared" ca="1" si="396"/>
        <v>1287.8357871741591</v>
      </c>
      <c r="DK180" s="36">
        <f t="shared" si="397"/>
        <v>0</v>
      </c>
      <c r="DL180" s="36">
        <f t="shared" si="398"/>
        <v>0</v>
      </c>
      <c r="DM180" s="36">
        <f t="shared" ca="1" si="399"/>
        <v>1287.8357871741591</v>
      </c>
      <c r="DN180" s="36">
        <f t="shared" ca="1" si="448"/>
        <v>1287.8357871741634</v>
      </c>
      <c r="DO180" s="64" cm="1">
        <f t="array" ref="DO180">IFERROR(INDEX(Tbl_FwdNom,$B180,MATCH(LIDt,Tbl_FwdNom_Cols,0)),0)</f>
        <v>24.315078629999999</v>
      </c>
      <c r="DP180" s="64">
        <f t="shared" ca="1" si="449"/>
        <v>13.653559509999999</v>
      </c>
      <c r="DQ180" s="64">
        <f t="shared" ca="1" si="400"/>
        <v>1.0722468327014401E-2</v>
      </c>
      <c r="DR180" s="70">
        <f t="shared" ca="1" si="401"/>
        <v>0.98939128330177262</v>
      </c>
      <c r="DS180" s="70">
        <f ca="1">PRODUCT($DR$8:DR180)</f>
        <v>0.16868946901345871</v>
      </c>
      <c r="DT180" s="36">
        <f t="shared" ca="1" si="402"/>
        <v>2396.5121641509268</v>
      </c>
      <c r="DU180" s="36">
        <f t="shared" ca="1" si="403"/>
        <v>307.90426101262659</v>
      </c>
      <c r="DV180" s="36">
        <f t="shared" ca="1" si="404"/>
        <v>1.1305756197476025</v>
      </c>
      <c r="DW180" s="36">
        <f t="shared" ca="1" si="405"/>
        <v>0.21984062527125381</v>
      </c>
      <c r="DX180" s="36">
        <f t="shared" ca="1" si="406"/>
        <v>1410.367720796974</v>
      </c>
      <c r="DY180" s="36">
        <f t="shared" ca="1" si="407"/>
        <v>14.886072304698807</v>
      </c>
      <c r="DZ180" s="36">
        <f t="shared" ca="1" si="408"/>
        <v>204.0574640351839</v>
      </c>
      <c r="EA180" s="36">
        <f t="shared" ca="1" si="409"/>
        <v>0</v>
      </c>
      <c r="EB180" s="36">
        <f t="shared" ca="1" si="410"/>
        <v>1512.0815057119858</v>
      </c>
      <c r="EC180" s="36">
        <f t="shared" ca="1" si="411"/>
        <v>0</v>
      </c>
      <c r="ED180" s="36">
        <f t="shared" ca="1" si="412"/>
        <v>0</v>
      </c>
      <c r="EE180" s="36">
        <f t="shared" ca="1" si="450"/>
        <v>0</v>
      </c>
      <c r="EF180" s="36">
        <f t="shared" ca="1" si="413"/>
        <v>1512.0815057119858</v>
      </c>
      <c r="EG180" s="64"/>
      <c r="EH180" s="64"/>
      <c r="EI180" s="64"/>
      <c r="EJ180" s="70"/>
      <c r="EK180" s="70"/>
      <c r="EL180" s="70"/>
      <c r="EM180" s="70"/>
      <c r="EN180" s="70"/>
      <c r="EO180" s="36">
        <f t="shared" ca="1" si="414"/>
        <v>15.792025285774443</v>
      </c>
      <c r="EP180" s="36">
        <f t="shared" ca="1" si="415"/>
        <v>0</v>
      </c>
      <c r="EQ180" s="36">
        <f t="shared" si="416"/>
        <v>64.30726855888102</v>
      </c>
      <c r="ER180" s="36">
        <f t="shared" si="417"/>
        <v>7.9167779620164342</v>
      </c>
      <c r="ES180" s="36">
        <f t="shared" si="418"/>
        <v>-7.2298451386788933</v>
      </c>
      <c r="ET180" s="36">
        <f t="shared" ca="1" si="419"/>
        <v>0</v>
      </c>
      <c r="EU180" s="36">
        <f t="shared" ca="1" si="451"/>
        <v>7.9167779620164342</v>
      </c>
      <c r="EV180" s="36">
        <f t="shared" si="420"/>
        <v>3.3023952126519638</v>
      </c>
      <c r="EW180" s="36">
        <f t="shared" si="421"/>
        <v>84.060391153441302</v>
      </c>
      <c r="EX180" s="36">
        <f t="shared" ca="1" si="452"/>
        <v>159.58683288699072</v>
      </c>
      <c r="EY180" s="36">
        <f t="shared" si="422"/>
        <v>0</v>
      </c>
      <c r="EZ180" s="36">
        <f t="shared" si="423"/>
        <v>0</v>
      </c>
      <c r="FA180" s="36">
        <f t="shared" si="424"/>
        <v>0</v>
      </c>
      <c r="FB180" s="36">
        <f t="shared" si="425"/>
        <v>0</v>
      </c>
      <c r="FC180" s="36">
        <f t="shared" si="453"/>
        <v>0</v>
      </c>
      <c r="FD180" s="36">
        <f t="shared" si="426"/>
        <v>0</v>
      </c>
      <c r="FE180" s="36">
        <f t="shared" si="427"/>
        <v>0</v>
      </c>
      <c r="FF180" s="36">
        <f t="shared" si="454"/>
        <v>0</v>
      </c>
      <c r="FG180" s="36">
        <f t="shared" ca="1" si="428"/>
        <v>159.58683288699072</v>
      </c>
      <c r="FH180" s="36">
        <f t="shared" ca="1" si="429"/>
        <v>1.9705534832515357</v>
      </c>
      <c r="FI180" s="36">
        <f t="shared" ca="1" si="430"/>
        <v>-2.5012355950322842</v>
      </c>
      <c r="FJ180" s="36">
        <f t="shared" ca="1" si="431"/>
        <v>177.9917923982928</v>
      </c>
      <c r="FK180" s="36">
        <f t="shared" si="432"/>
        <v>0</v>
      </c>
      <c r="FL180" s="36">
        <f t="shared" si="433"/>
        <v>0</v>
      </c>
      <c r="FM180" s="36">
        <f t="shared" ca="1" si="434"/>
        <v>0</v>
      </c>
      <c r="FN180" s="36">
        <f t="shared" ca="1" si="456"/>
        <v>177.9917923982928</v>
      </c>
    </row>
    <row r="181" spans="2:170" x14ac:dyDescent="0.25">
      <c r="B181" s="2">
        <v>173</v>
      </c>
      <c r="C181" s="2">
        <f t="shared" si="307"/>
        <v>15</v>
      </c>
      <c r="D181" s="2">
        <f t="shared" si="303"/>
        <v>197</v>
      </c>
      <c r="E181" s="2">
        <f t="shared" si="308"/>
        <v>17</v>
      </c>
      <c r="F181" s="189">
        <f t="shared" si="304"/>
        <v>50982</v>
      </c>
      <c r="G181" s="2">
        <f t="shared" si="309"/>
        <v>7</v>
      </c>
      <c r="H181" s="187">
        <f t="shared" si="311"/>
        <v>49</v>
      </c>
      <c r="I181" s="186">
        <f t="shared" si="310"/>
        <v>49</v>
      </c>
      <c r="J181" s="2">
        <f t="shared" si="312"/>
        <v>0</v>
      </c>
      <c r="K181" s="2">
        <f t="shared" si="313"/>
        <v>1</v>
      </c>
      <c r="L181">
        <f t="shared" si="314"/>
        <v>2</v>
      </c>
      <c r="M181" s="190">
        <f t="shared" si="435"/>
        <v>2.2815541200000003E-3</v>
      </c>
      <c r="N181">
        <f t="shared" si="315"/>
        <v>1</v>
      </c>
      <c r="O181">
        <f t="shared" si="316"/>
        <v>100</v>
      </c>
      <c r="P181" s="58">
        <f t="shared" si="317"/>
        <v>1.0266993540000002E-2</v>
      </c>
      <c r="Q181" s="106">
        <f t="shared" si="318"/>
        <v>1.0266993540000002E-2</v>
      </c>
      <c r="R181" s="59">
        <f t="shared" si="319"/>
        <v>1.0266993540000002E-2</v>
      </c>
      <c r="S181" s="32">
        <f t="shared" si="436"/>
        <v>8.5963552407652966E-4</v>
      </c>
      <c r="T181">
        <f t="shared" si="320"/>
        <v>1</v>
      </c>
      <c r="U181" s="32">
        <f t="shared" si="437"/>
        <v>4.0840299000000004E-4</v>
      </c>
      <c r="V181">
        <f t="shared" si="321"/>
        <v>1</v>
      </c>
      <c r="W181">
        <f t="shared" si="322"/>
        <v>100</v>
      </c>
      <c r="X181" s="58">
        <f t="shared" si="323"/>
        <v>1.8378134550000001E-3</v>
      </c>
      <c r="Y181" s="58">
        <f t="shared" si="324"/>
        <v>1.8378134550000001E-3</v>
      </c>
      <c r="Z181" s="32">
        <f t="shared" si="325"/>
        <v>1.8378134550000001E-3</v>
      </c>
      <c r="AA181" s="32">
        <f t="shared" si="326"/>
        <v>1.5328027688710222E-4</v>
      </c>
      <c r="AB181" s="59">
        <f t="shared" si="327"/>
        <v>4.9056245199999996E-3</v>
      </c>
      <c r="AC181" s="59">
        <f t="shared" si="328"/>
        <v>4.9056245199999996E-3</v>
      </c>
      <c r="AD181">
        <f t="shared" si="329"/>
        <v>1</v>
      </c>
      <c r="AE181" s="59">
        <f t="shared" si="330"/>
        <v>4.9056245199999996E-3</v>
      </c>
      <c r="AF181" s="59">
        <f t="shared" si="331"/>
        <v>4.1758461800000006E-3</v>
      </c>
      <c r="AG181" s="59">
        <f t="shared" si="332"/>
        <v>4.1758461800000006E-3</v>
      </c>
      <c r="AH181">
        <f t="shared" si="333"/>
        <v>1</v>
      </c>
      <c r="AI181" s="59">
        <f t="shared" si="334"/>
        <v>4.1758461800000006E-3</v>
      </c>
      <c r="AJ181" s="59">
        <f t="shared" si="335"/>
        <v>0</v>
      </c>
      <c r="AK181" s="59">
        <f t="shared" si="336"/>
        <v>0</v>
      </c>
      <c r="AL181" s="59">
        <f t="shared" si="337"/>
        <v>0</v>
      </c>
      <c r="AM181" s="12">
        <f t="shared" si="438"/>
        <v>0.18336123317213784</v>
      </c>
      <c r="AN181" s="12">
        <f t="shared" si="439"/>
        <v>0</v>
      </c>
      <c r="AO181" s="66">
        <f t="shared" si="338"/>
        <v>1.5762382977324948E-4</v>
      </c>
      <c r="AP181" s="66">
        <f t="shared" si="339"/>
        <v>2.8105660590985802E-5</v>
      </c>
      <c r="AQ181" s="59">
        <f t="shared" si="340"/>
        <v>8.9950136146667672E-4</v>
      </c>
      <c r="AR181" s="59">
        <f t="shared" si="341"/>
        <v>7.6568830510196121E-4</v>
      </c>
      <c r="AS181" s="59">
        <f t="shared" si="342"/>
        <v>0</v>
      </c>
      <c r="AT181" s="12">
        <f t="shared" si="343"/>
        <v>0.18151031401520495</v>
      </c>
      <c r="AU181" s="59">
        <f t="shared" si="440"/>
        <v>0</v>
      </c>
      <c r="AV181" s="59">
        <f t="shared" si="441"/>
        <v>-1.6588293239028218E-17</v>
      </c>
      <c r="AW181" s="70">
        <f t="shared" si="344"/>
        <v>0</v>
      </c>
      <c r="AX181" s="20">
        <f t="shared" si="345"/>
        <v>200000</v>
      </c>
      <c r="AY181" s="20">
        <f t="shared" si="346"/>
        <v>0</v>
      </c>
      <c r="AZ181" s="20">
        <f t="shared" si="347"/>
        <v>0</v>
      </c>
      <c r="BA181" s="20">
        <f t="shared" si="348"/>
        <v>200000</v>
      </c>
      <c r="BB181" s="36">
        <f t="shared" si="349"/>
        <v>1</v>
      </c>
      <c r="BC181" s="36">
        <f t="shared" si="350"/>
        <v>0</v>
      </c>
      <c r="BD181" s="80">
        <f t="shared" si="351"/>
        <v>31.524765954649897</v>
      </c>
      <c r="BE181" s="36">
        <f t="shared" si="352"/>
        <v>0</v>
      </c>
      <c r="BF181" s="36">
        <f t="shared" si="353"/>
        <v>0</v>
      </c>
      <c r="BG181" s="36">
        <f t="shared" si="354"/>
        <v>31.524765954649897</v>
      </c>
      <c r="BH181" s="36">
        <f t="shared" si="355"/>
        <v>5.6211321181971607</v>
      </c>
      <c r="BI181" s="36">
        <f t="shared" si="356"/>
        <v>0</v>
      </c>
      <c r="BJ181" s="36">
        <f t="shared" si="357"/>
        <v>0</v>
      </c>
      <c r="BK181" s="36">
        <f t="shared" si="358"/>
        <v>5.6211321181971607</v>
      </c>
      <c r="BL181" s="68">
        <f ca="1">IF(OR(AT181=0,E181&gt;ProjTerm),0,VLOOKUP(D181,'Life Events'!$AE$5:$AI$1206,5,FALSE))</f>
        <v>9.0558067579749957E-4</v>
      </c>
      <c r="BM181" s="93">
        <f t="shared" ca="1" si="359"/>
        <v>9.0558067579749957E-4</v>
      </c>
      <c r="BN181" s="93">
        <f t="shared" ca="1" si="360"/>
        <v>1.6437223283010565E-4</v>
      </c>
      <c r="BO181" s="36">
        <f t="shared" ca="1" si="361"/>
        <v>2.5010526372223285E-2</v>
      </c>
      <c r="BP181" s="36">
        <f t="shared" si="362"/>
        <v>1.5528764854417931E-2</v>
      </c>
      <c r="BQ181" s="36">
        <f t="shared" si="363"/>
        <v>98.30519037509994</v>
      </c>
      <c r="BR181" s="36">
        <f t="shared" si="364"/>
        <v>154.78110000000001</v>
      </c>
      <c r="BS181" s="36">
        <f t="shared" si="365"/>
        <v>152.15785501967383</v>
      </c>
      <c r="BT181" s="36">
        <f t="shared" si="366"/>
        <v>27.618220044501026</v>
      </c>
      <c r="BU181" s="70" cm="1">
        <f t="array" ref="BU181">IF(AND(ActInt=1,$J181=0),INDEX(Tbl_FwdNom,$B181-IVP,MATCH(ValnDt,Tbl_FwdNom_Cols)),INDEX(Tbl_FwdNom,$B181,MATCH(StartDt,Tbl_FwdNom_Cols)))</f>
        <v>15.90312037</v>
      </c>
      <c r="BV181" s="70" cm="1">
        <f t="array" ref="BV181">INDEX(Tbl_FwdReal,$B181,MATCH(StartDt,Tbl_FwdReal_Cols))</f>
        <v>4.6842172230000001</v>
      </c>
      <c r="BW181" s="70" cm="1">
        <f t="array" ref="BW181">IF(RunType&lt;&gt;"OPN",INDEX(Tbl_FwdReal,$B181,MATCH(ValnDt,Tbl_FwdReal_Cols)),IF(AND($J181=0,ActInt=1),INDEX(Tbl_FwdReal,$B181-IVP,MATCH(ValnDt,Tbl_FwdReal_Cols)),-999))*$K181</f>
        <v>4.6842172230000001</v>
      </c>
      <c r="BX181" s="70">
        <f t="shared" si="367"/>
        <v>4.684217223E-2</v>
      </c>
      <c r="BY181" s="70">
        <f t="shared" si="442"/>
        <v>0.10716900259282935</v>
      </c>
      <c r="BZ181" s="64">
        <f t="shared" si="455"/>
        <v>8.5199490274272538E-3</v>
      </c>
      <c r="CA181" s="70" cm="1">
        <f t="array" ref="CA181">IF($J181=1,CA180*(1+INDEX(Tbl_CPI,$B181,MATCH(IF(RunType="OPN",StartDt,ValnDt),Tbl_CPI_Cols))),0)</f>
        <v>0</v>
      </c>
      <c r="CB181" s="70">
        <f t="shared" si="443"/>
        <v>2.7534747958368953</v>
      </c>
      <c r="CC181" s="70">
        <f t="shared" si="444"/>
        <v>2.639907911923475</v>
      </c>
      <c r="CD181" s="36">
        <f t="shared" si="368"/>
        <v>15.544626088283081</v>
      </c>
      <c r="CE181" s="36">
        <f t="shared" si="369"/>
        <v>1.5748337994536241</v>
      </c>
      <c r="CF181" s="36">
        <f t="shared" si="370"/>
        <v>0</v>
      </c>
      <c r="CG181" s="36">
        <f t="shared" si="371"/>
        <v>3.139045276256351</v>
      </c>
      <c r="CH181" s="36">
        <f t="shared" si="372"/>
        <v>2.8502818087473711</v>
      </c>
      <c r="CI181" s="36">
        <f t="shared" si="373"/>
        <v>0</v>
      </c>
      <c r="CJ181" s="36">
        <f t="shared" si="374"/>
        <v>0</v>
      </c>
      <c r="CK181" s="36">
        <f t="shared" si="375"/>
        <v>0</v>
      </c>
      <c r="CL181" s="36">
        <f t="shared" si="376"/>
        <v>0.28876346750897974</v>
      </c>
      <c r="CM181" s="36">
        <f t="shared" si="377"/>
        <v>3.139045276256351</v>
      </c>
      <c r="CN181" s="36">
        <f t="shared" ca="1" si="378"/>
        <v>9.5371597898638374</v>
      </c>
      <c r="CO181" s="20">
        <f t="shared" si="379"/>
        <v>120000</v>
      </c>
      <c r="CP181" s="20">
        <f t="shared" si="380"/>
        <v>2</v>
      </c>
      <c r="CQ181" s="64">
        <f t="shared" si="381"/>
        <v>3.0519131100000003E-3</v>
      </c>
      <c r="CR181" s="64">
        <f t="shared" si="382"/>
        <v>1.3733608995E-2</v>
      </c>
      <c r="CS181" s="36">
        <f t="shared" si="383"/>
        <v>25.34203030753871</v>
      </c>
      <c r="CT181" s="36">
        <f t="shared" si="384"/>
        <v>18.914859572789936</v>
      </c>
      <c r="CU181" s="36">
        <f t="shared" si="385"/>
        <v>3.3726792709182964</v>
      </c>
      <c r="CV181" s="36">
        <f t="shared" si="445"/>
        <v>22.287538843708234</v>
      </c>
      <c r="CW181" s="36">
        <f t="shared" si="386"/>
        <v>0</v>
      </c>
      <c r="CX181" s="36">
        <f t="shared" si="387"/>
        <v>0</v>
      </c>
      <c r="CY181" s="36">
        <f t="shared" si="388"/>
        <v>0</v>
      </c>
      <c r="CZ181" s="36">
        <f t="shared" si="446"/>
        <v>0</v>
      </c>
      <c r="DA181" s="64">
        <f t="shared" si="389"/>
        <v>1.23746473478199E-2</v>
      </c>
      <c r="DB181" s="70">
        <f t="shared" si="447"/>
        <v>0.98777661275868722</v>
      </c>
      <c r="DC181" s="70">
        <f>PRODUCT($DB$8:DB181)</f>
        <v>0.17986084151676374</v>
      </c>
      <c r="DD181" s="36">
        <f t="shared" si="390"/>
        <v>1309.4451014543554</v>
      </c>
      <c r="DE181" s="36">
        <f t="shared" si="391"/>
        <v>2118.5832874379898</v>
      </c>
      <c r="DF181" s="36">
        <f t="shared" si="392"/>
        <v>283.37070025413556</v>
      </c>
      <c r="DG181" s="36">
        <f t="shared" si="393"/>
        <v>1.0041318315377492</v>
      </c>
      <c r="DH181" s="36">
        <f t="shared" ca="1" si="394"/>
        <v>0.19540237577585509</v>
      </c>
      <c r="DI181" s="36">
        <f t="shared" si="395"/>
        <v>199.35709445591036</v>
      </c>
      <c r="DJ181" s="36">
        <f t="shared" ca="1" si="396"/>
        <v>1291.0572512379185</v>
      </c>
      <c r="DK181" s="36">
        <f t="shared" si="397"/>
        <v>0</v>
      </c>
      <c r="DL181" s="36">
        <f t="shared" si="398"/>
        <v>0</v>
      </c>
      <c r="DM181" s="36">
        <f t="shared" ca="1" si="399"/>
        <v>1291.0572512379185</v>
      </c>
      <c r="DN181" s="36">
        <f t="shared" ca="1" si="448"/>
        <v>1291.0572512379229</v>
      </c>
      <c r="DO181" s="64" cm="1">
        <f t="array" ref="DO181">IFERROR(INDEX(Tbl_FwdNom,$B181,MATCH(LIDt,Tbl_FwdNom_Cols,0)),0)</f>
        <v>24.468499130000001</v>
      </c>
      <c r="DP181" s="64">
        <f t="shared" ca="1" si="449"/>
        <v>13.66784154</v>
      </c>
      <c r="DQ181" s="64">
        <f t="shared" ca="1" si="400"/>
        <v>1.07330519061406E-2</v>
      </c>
      <c r="DR181" s="70">
        <f t="shared" ca="1" si="401"/>
        <v>0.98938092319638782</v>
      </c>
      <c r="DS181" s="70">
        <f ca="1">PRODUCT($DR$8:DR181)</f>
        <v>0.16689814258604424</v>
      </c>
      <c r="DT181" s="36">
        <f t="shared" ca="1" si="402"/>
        <v>2390.7092876478059</v>
      </c>
      <c r="DU181" s="36">
        <f t="shared" ca="1" si="403"/>
        <v>305.58788130999977</v>
      </c>
      <c r="DV181" s="36">
        <f t="shared" ca="1" si="404"/>
        <v>1.1271813817037526</v>
      </c>
      <c r="DW181" s="36">
        <f t="shared" ca="1" si="405"/>
        <v>0.1971896597411453</v>
      </c>
      <c r="DX181" s="36">
        <f t="shared" ca="1" si="406"/>
        <v>1397.8870507065321</v>
      </c>
      <c r="DY181" s="36">
        <f t="shared" ca="1" si="407"/>
        <v>14.753982510629349</v>
      </c>
      <c r="DZ181" s="36">
        <f t="shared" ca="1" si="408"/>
        <v>203.36674935716115</v>
      </c>
      <c r="EA181" s="36">
        <f t="shared" ca="1" si="409"/>
        <v>0</v>
      </c>
      <c r="EB181" s="36">
        <f t="shared" ca="1" si="410"/>
        <v>1515.6008583971013</v>
      </c>
      <c r="EC181" s="36">
        <f t="shared" ca="1" si="411"/>
        <v>0</v>
      </c>
      <c r="ED181" s="36">
        <f t="shared" ca="1" si="412"/>
        <v>0</v>
      </c>
      <c r="EE181" s="36">
        <f t="shared" ca="1" si="450"/>
        <v>0</v>
      </c>
      <c r="EF181" s="36">
        <f t="shared" ca="1" si="413"/>
        <v>1515.6008583971013</v>
      </c>
      <c r="EG181" s="64"/>
      <c r="EH181" s="64"/>
      <c r="EI181" s="64"/>
      <c r="EJ181" s="70"/>
      <c r="EK181" s="70"/>
      <c r="EL181" s="70"/>
      <c r="EM181" s="70"/>
      <c r="EN181" s="70"/>
      <c r="EO181" s="36">
        <f t="shared" ca="1" si="414"/>
        <v>15.897669129879748</v>
      </c>
      <c r="EP181" s="36">
        <f t="shared" ca="1" si="415"/>
        <v>0</v>
      </c>
      <c r="EQ181" s="36">
        <f t="shared" si="416"/>
        <v>64.111571427583613</v>
      </c>
      <c r="ER181" s="36">
        <f t="shared" si="417"/>
        <v>7.849193677196828</v>
      </c>
      <c r="ES181" s="36">
        <f t="shared" si="418"/>
        <v>-7.1681250910283891</v>
      </c>
      <c r="ET181" s="36">
        <f t="shared" ca="1" si="419"/>
        <v>0</v>
      </c>
      <c r="EU181" s="36">
        <f t="shared" ca="1" si="451"/>
        <v>7.849193677196828</v>
      </c>
      <c r="EV181" s="36">
        <f t="shared" si="420"/>
        <v>3.2908035067512689</v>
      </c>
      <c r="EW181" s="36">
        <f t="shared" si="421"/>
        <v>83.804582163678276</v>
      </c>
      <c r="EX181" s="36">
        <f t="shared" ca="1" si="452"/>
        <v>159.05615077520997</v>
      </c>
      <c r="EY181" s="36">
        <f t="shared" si="422"/>
        <v>0</v>
      </c>
      <c r="EZ181" s="36">
        <f t="shared" si="423"/>
        <v>0</v>
      </c>
      <c r="FA181" s="36">
        <f t="shared" si="424"/>
        <v>0</v>
      </c>
      <c r="FB181" s="36">
        <f t="shared" si="425"/>
        <v>0</v>
      </c>
      <c r="FC181" s="36">
        <f t="shared" si="453"/>
        <v>0</v>
      </c>
      <c r="FD181" s="36">
        <f t="shared" si="426"/>
        <v>0</v>
      </c>
      <c r="FE181" s="36">
        <f t="shared" si="427"/>
        <v>0</v>
      </c>
      <c r="FF181" s="36">
        <f t="shared" si="454"/>
        <v>0</v>
      </c>
      <c r="FG181" s="36">
        <f t="shared" ca="1" si="428"/>
        <v>159.05615077520997</v>
      </c>
      <c r="FH181" s="36">
        <f t="shared" ca="1" si="429"/>
        <v>1.9682637743448943</v>
      </c>
      <c r="FI181" s="36">
        <f t="shared" ca="1" si="430"/>
        <v>-2.4757438795619358</v>
      </c>
      <c r="FJ181" s="36">
        <f t="shared" ca="1" si="431"/>
        <v>177.42644366540873</v>
      </c>
      <c r="FK181" s="36">
        <f t="shared" si="432"/>
        <v>0</v>
      </c>
      <c r="FL181" s="36">
        <f t="shared" si="433"/>
        <v>0</v>
      </c>
      <c r="FM181" s="36">
        <f t="shared" ca="1" si="434"/>
        <v>0</v>
      </c>
      <c r="FN181" s="36">
        <f t="shared" ca="1" si="456"/>
        <v>177.42644366540873</v>
      </c>
    </row>
    <row r="182" spans="2:170" x14ac:dyDescent="0.25">
      <c r="B182" s="2">
        <v>174</v>
      </c>
      <c r="C182" s="2">
        <f t="shared" si="307"/>
        <v>15</v>
      </c>
      <c r="D182" s="2">
        <f t="shared" si="303"/>
        <v>198</v>
      </c>
      <c r="E182" s="2">
        <f t="shared" si="308"/>
        <v>17</v>
      </c>
      <c r="F182" s="189">
        <f t="shared" si="304"/>
        <v>51013</v>
      </c>
      <c r="G182" s="2">
        <f t="shared" si="309"/>
        <v>8</v>
      </c>
      <c r="H182" s="187">
        <f t="shared" si="311"/>
        <v>49.083333333333336</v>
      </c>
      <c r="I182" s="186">
        <f t="shared" si="310"/>
        <v>49</v>
      </c>
      <c r="J182" s="2">
        <f t="shared" si="312"/>
        <v>0</v>
      </c>
      <c r="K182" s="2">
        <f t="shared" si="313"/>
        <v>1</v>
      </c>
      <c r="L182">
        <f t="shared" si="314"/>
        <v>2</v>
      </c>
      <c r="M182" s="190">
        <f t="shared" si="435"/>
        <v>2.2815541200000003E-3</v>
      </c>
      <c r="N182">
        <f t="shared" si="315"/>
        <v>1</v>
      </c>
      <c r="O182">
        <f t="shared" si="316"/>
        <v>100</v>
      </c>
      <c r="P182" s="58">
        <f t="shared" si="317"/>
        <v>1.0266993540000002E-2</v>
      </c>
      <c r="Q182" s="106">
        <f t="shared" si="318"/>
        <v>1.0266993540000002E-2</v>
      </c>
      <c r="R182" s="59">
        <f t="shared" si="319"/>
        <v>1.0266993540000002E-2</v>
      </c>
      <c r="S182" s="32">
        <f t="shared" si="436"/>
        <v>8.5963552407652966E-4</v>
      </c>
      <c r="T182">
        <f t="shared" si="320"/>
        <v>1</v>
      </c>
      <c r="U182" s="32">
        <f t="shared" si="437"/>
        <v>4.0840299000000004E-4</v>
      </c>
      <c r="V182">
        <f t="shared" si="321"/>
        <v>1</v>
      </c>
      <c r="W182">
        <f t="shared" si="322"/>
        <v>100</v>
      </c>
      <c r="X182" s="58">
        <f t="shared" si="323"/>
        <v>1.8378134550000001E-3</v>
      </c>
      <c r="Y182" s="58">
        <f t="shared" si="324"/>
        <v>1.8378134550000001E-3</v>
      </c>
      <c r="Z182" s="32">
        <f t="shared" si="325"/>
        <v>1.8378134550000001E-3</v>
      </c>
      <c r="AA182" s="32">
        <f t="shared" si="326"/>
        <v>1.5328027688710222E-4</v>
      </c>
      <c r="AB182" s="59">
        <f t="shared" si="327"/>
        <v>4.9056245199999996E-3</v>
      </c>
      <c r="AC182" s="59">
        <f t="shared" si="328"/>
        <v>4.9056245199999996E-3</v>
      </c>
      <c r="AD182">
        <f t="shared" si="329"/>
        <v>1</v>
      </c>
      <c r="AE182" s="59">
        <f t="shared" si="330"/>
        <v>4.9056245199999996E-3</v>
      </c>
      <c r="AF182" s="59">
        <f t="shared" si="331"/>
        <v>4.1758461800000006E-3</v>
      </c>
      <c r="AG182" s="59">
        <f t="shared" si="332"/>
        <v>4.1758461800000006E-3</v>
      </c>
      <c r="AH182">
        <f t="shared" si="333"/>
        <v>1</v>
      </c>
      <c r="AI182" s="59">
        <f t="shared" si="334"/>
        <v>4.1758461800000006E-3</v>
      </c>
      <c r="AJ182" s="59">
        <f t="shared" si="335"/>
        <v>0</v>
      </c>
      <c r="AK182" s="59">
        <f t="shared" si="336"/>
        <v>0</v>
      </c>
      <c r="AL182" s="59">
        <f t="shared" si="337"/>
        <v>0</v>
      </c>
      <c r="AM182" s="12">
        <f t="shared" si="438"/>
        <v>0.18151031401520495</v>
      </c>
      <c r="AN182" s="12">
        <f t="shared" si="439"/>
        <v>0</v>
      </c>
      <c r="AO182" s="66">
        <f t="shared" si="338"/>
        <v>1.5603271391375617E-4</v>
      </c>
      <c r="AP182" s="66">
        <f t="shared" si="339"/>
        <v>2.7821951190115486E-5</v>
      </c>
      <c r="AQ182" s="59">
        <f t="shared" si="340"/>
        <v>8.9042144706588905E-4</v>
      </c>
      <c r="AR182" s="59">
        <f t="shared" si="341"/>
        <v>7.579591514109942E-4</v>
      </c>
      <c r="AS182" s="59">
        <f t="shared" si="342"/>
        <v>0</v>
      </c>
      <c r="AT182" s="12">
        <f t="shared" si="343"/>
        <v>0.1796780787516242</v>
      </c>
      <c r="AU182" s="59">
        <f t="shared" si="440"/>
        <v>0</v>
      </c>
      <c r="AV182" s="59">
        <f t="shared" si="441"/>
        <v>-9.7578195523695399E-19</v>
      </c>
      <c r="AW182" s="70">
        <f t="shared" si="344"/>
        <v>0</v>
      </c>
      <c r="AX182" s="20">
        <f t="shared" si="345"/>
        <v>200000</v>
      </c>
      <c r="AY182" s="20">
        <f t="shared" si="346"/>
        <v>0</v>
      </c>
      <c r="AZ182" s="20">
        <f t="shared" si="347"/>
        <v>0</v>
      </c>
      <c r="BA182" s="20">
        <f t="shared" si="348"/>
        <v>200000</v>
      </c>
      <c r="BB182" s="36">
        <f t="shared" si="349"/>
        <v>1</v>
      </c>
      <c r="BC182" s="36">
        <f t="shared" si="350"/>
        <v>0</v>
      </c>
      <c r="BD182" s="80">
        <f t="shared" si="351"/>
        <v>31.206542782751235</v>
      </c>
      <c r="BE182" s="36">
        <f t="shared" si="352"/>
        <v>0</v>
      </c>
      <c r="BF182" s="36">
        <f t="shared" si="353"/>
        <v>0</v>
      </c>
      <c r="BG182" s="36">
        <f t="shared" si="354"/>
        <v>31.206542782751235</v>
      </c>
      <c r="BH182" s="36">
        <f t="shared" si="355"/>
        <v>5.5643902380230976</v>
      </c>
      <c r="BI182" s="36">
        <f t="shared" si="356"/>
        <v>0</v>
      </c>
      <c r="BJ182" s="36">
        <f t="shared" si="357"/>
        <v>0</v>
      </c>
      <c r="BK182" s="36">
        <f t="shared" si="358"/>
        <v>5.5643902380230976</v>
      </c>
      <c r="BL182" s="68">
        <f ca="1">IF(OR(AT182=0,E182&gt;ProjTerm),0,VLOOKUP(D182,'Life Events'!$AE$5:$AI$1206,5,FALSE))</f>
        <v>8.3659968441543041E-4</v>
      </c>
      <c r="BM182" s="93">
        <f t="shared" ca="1" si="359"/>
        <v>8.3659968441543041E-4</v>
      </c>
      <c r="BN182" s="93">
        <f t="shared" ca="1" si="360"/>
        <v>1.5031862397997964E-4</v>
      </c>
      <c r="BO182" s="36">
        <f t="shared" ca="1" si="361"/>
        <v>2.2872159394302607E-2</v>
      </c>
      <c r="BP182" s="36">
        <f t="shared" si="362"/>
        <v>1.5372011500094854E-2</v>
      </c>
      <c r="BQ182" s="36">
        <f t="shared" si="363"/>
        <v>98.30519037509994</v>
      </c>
      <c r="BR182" s="36">
        <f t="shared" si="364"/>
        <v>154.78110000000001</v>
      </c>
      <c r="BS182" s="36">
        <f t="shared" si="365"/>
        <v>152.15785501967383</v>
      </c>
      <c r="BT182" s="36">
        <f t="shared" si="366"/>
        <v>27.339431056903173</v>
      </c>
      <c r="BU182" s="70" cm="1">
        <f t="array" ref="BU182">IF(AND(ActInt=1,$J182=0),INDEX(Tbl_FwdNom,$B182-IVP,MATCH(ValnDt,Tbl_FwdNom_Cols)),INDEX(Tbl_FwdNom,$B182,MATCH(StartDt,Tbl_FwdNom_Cols)))</f>
        <v>15.941811960000001</v>
      </c>
      <c r="BV182" s="70" cm="1">
        <f t="array" ref="BV182">INDEX(Tbl_FwdReal,$B182,MATCH(StartDt,Tbl_FwdReal_Cols))</f>
        <v>4.680535141</v>
      </c>
      <c r="BW182" s="70" cm="1">
        <f t="array" ref="BW182">IF(RunType&lt;&gt;"OPN",INDEX(Tbl_FwdReal,$B182,MATCH(ValnDt,Tbl_FwdReal_Cols)),IF(AND($J182=0,ActInt=1),INDEX(Tbl_FwdReal,$B182-IVP,MATCH(ValnDt,Tbl_FwdReal_Cols)),-999))*$K182</f>
        <v>4.680535141</v>
      </c>
      <c r="BX182" s="70">
        <f t="shared" si="367"/>
        <v>4.6805351410000001E-2</v>
      </c>
      <c r="BY182" s="70">
        <f t="shared" si="442"/>
        <v>0.10757756257007633</v>
      </c>
      <c r="BZ182" s="64">
        <f t="shared" si="455"/>
        <v>8.5509568812403014E-3</v>
      </c>
      <c r="CA182" s="70" cm="1">
        <f t="array" ref="CA182">IF($J182=1,CA181*(1+INDEX(Tbl_CPI,$B182,MATCH(IF(RunType="OPN",StartDt,ValnDt),Tbl_CPI_Cols))),0)</f>
        <v>0</v>
      </c>
      <c r="CB182" s="70">
        <f t="shared" si="443"/>
        <v>2.7770196400896783</v>
      </c>
      <c r="CC182" s="70">
        <f t="shared" si="444"/>
        <v>2.639907911923475</v>
      </c>
      <c r="CD182" s="36">
        <f t="shared" si="368"/>
        <v>15.544626088283081</v>
      </c>
      <c r="CE182" s="36">
        <f t="shared" si="369"/>
        <v>1.5748337994536241</v>
      </c>
      <c r="CF182" s="36">
        <f t="shared" si="370"/>
        <v>0</v>
      </c>
      <c r="CG182" s="36">
        <f t="shared" si="371"/>
        <v>3.1073585399937951</v>
      </c>
      <c r="CH182" s="36">
        <f t="shared" si="372"/>
        <v>2.821509962533209</v>
      </c>
      <c r="CI182" s="36">
        <f t="shared" si="373"/>
        <v>0</v>
      </c>
      <c r="CJ182" s="36">
        <f t="shared" si="374"/>
        <v>0</v>
      </c>
      <c r="CK182" s="36">
        <f t="shared" si="375"/>
        <v>0</v>
      </c>
      <c r="CL182" s="36">
        <f t="shared" si="376"/>
        <v>0.28584857746058562</v>
      </c>
      <c r="CM182" s="36">
        <f t="shared" si="377"/>
        <v>3.1073585399937951</v>
      </c>
      <c r="CN182" s="36">
        <f t="shared" ca="1" si="378"/>
        <v>9.4390021117653689</v>
      </c>
      <c r="CO182" s="20">
        <f t="shared" si="379"/>
        <v>120000</v>
      </c>
      <c r="CP182" s="20">
        <f t="shared" si="380"/>
        <v>2</v>
      </c>
      <c r="CQ182" s="64">
        <f t="shared" si="381"/>
        <v>3.0519131100000003E-3</v>
      </c>
      <c r="CR182" s="64">
        <f t="shared" si="382"/>
        <v>1.3733608995E-2</v>
      </c>
      <c r="CS182" s="36">
        <f t="shared" si="383"/>
        <v>25.08621805889528</v>
      </c>
      <c r="CT182" s="36">
        <f t="shared" si="384"/>
        <v>18.72392566965074</v>
      </c>
      <c r="CU182" s="36">
        <f t="shared" si="385"/>
        <v>3.3386341428138584</v>
      </c>
      <c r="CV182" s="36">
        <f t="shared" si="445"/>
        <v>22.062559812464599</v>
      </c>
      <c r="CW182" s="36">
        <f t="shared" si="386"/>
        <v>0</v>
      </c>
      <c r="CX182" s="36">
        <f t="shared" si="387"/>
        <v>0</v>
      </c>
      <c r="CY182" s="36">
        <f t="shared" si="388"/>
        <v>0</v>
      </c>
      <c r="CZ182" s="36">
        <f t="shared" si="446"/>
        <v>0</v>
      </c>
      <c r="DA182" s="64">
        <f t="shared" si="389"/>
        <v>1.2402806204909078E-2</v>
      </c>
      <c r="DB182" s="70">
        <f t="shared" si="447"/>
        <v>0.98774913885175586</v>
      </c>
      <c r="DC182" s="70">
        <f>PRODUCT($DB$8:DB182)</f>
        <v>0.17765739132133551</v>
      </c>
      <c r="DD182" s="36">
        <f t="shared" si="390"/>
        <v>1298.3464642267581</v>
      </c>
      <c r="DE182" s="36">
        <f t="shared" si="391"/>
        <v>2113.6531225982912</v>
      </c>
      <c r="DF182" s="36">
        <f t="shared" si="392"/>
        <v>281.32090189551388</v>
      </c>
      <c r="DG182" s="36">
        <f t="shared" si="393"/>
        <v>1.0012138725483974</v>
      </c>
      <c r="DH182" s="36">
        <f t="shared" ca="1" si="394"/>
        <v>0.17495375418027923</v>
      </c>
      <c r="DI182" s="36">
        <f t="shared" si="395"/>
        <v>198.68378335824627</v>
      </c>
      <c r="DJ182" s="36">
        <f t="shared" ca="1" si="396"/>
        <v>1294.4850835069255</v>
      </c>
      <c r="DK182" s="36">
        <f t="shared" si="397"/>
        <v>0</v>
      </c>
      <c r="DL182" s="36">
        <f t="shared" si="398"/>
        <v>0</v>
      </c>
      <c r="DM182" s="36">
        <f t="shared" ca="1" si="399"/>
        <v>1294.4850835069255</v>
      </c>
      <c r="DN182" s="36">
        <f t="shared" ca="1" si="448"/>
        <v>1294.4850835069294</v>
      </c>
      <c r="DO182" s="64" cm="1">
        <f t="array" ref="DO182">IFERROR(INDEX(Tbl_FwdNom,$B182,MATCH(LIDt,Tbl_FwdNom_Cols,0)),0)</f>
        <v>24.617011260000002</v>
      </c>
      <c r="DP182" s="64">
        <f t="shared" ca="1" si="449"/>
        <v>13.68285024</v>
      </c>
      <c r="DQ182" s="64">
        <f t="shared" ca="1" si="400"/>
        <v>1.0744172664496565E-2</v>
      </c>
      <c r="DR182" s="70">
        <f t="shared" ca="1" si="401"/>
        <v>0.98937003748814789</v>
      </c>
      <c r="DS182" s="70">
        <f ca="1">PRODUCT($DR$8:DR182)</f>
        <v>0.16512402158705683</v>
      </c>
      <c r="DT182" s="36">
        <f t="shared" ca="1" si="402"/>
        <v>2385.1889382421587</v>
      </c>
      <c r="DU182" s="36">
        <f t="shared" ca="1" si="403"/>
        <v>303.30678003294895</v>
      </c>
      <c r="DV182" s="36">
        <f t="shared" ca="1" si="404"/>
        <v>1.1239200015928887</v>
      </c>
      <c r="DW182" s="36">
        <f t="shared" ca="1" si="405"/>
        <v>0.17643614009875488</v>
      </c>
      <c r="DX182" s="36">
        <f t="shared" ca="1" si="406"/>
        <v>1385.5667594878839</v>
      </c>
      <c r="DY182" s="36">
        <f t="shared" ca="1" si="407"/>
        <v>14.623582062279791</v>
      </c>
      <c r="DZ182" s="36">
        <f t="shared" ca="1" si="408"/>
        <v>202.69993207372661</v>
      </c>
      <c r="EA182" s="36">
        <f t="shared" ca="1" si="409"/>
        <v>0</v>
      </c>
      <c r="EB182" s="36">
        <f t="shared" ca="1" si="410"/>
        <v>1519.304989061736</v>
      </c>
      <c r="EC182" s="36">
        <f t="shared" ca="1" si="411"/>
        <v>0</v>
      </c>
      <c r="ED182" s="36">
        <f t="shared" ca="1" si="412"/>
        <v>0</v>
      </c>
      <c r="EE182" s="36">
        <f t="shared" ca="1" si="450"/>
        <v>0</v>
      </c>
      <c r="EF182" s="36">
        <f t="shared" ca="1" si="413"/>
        <v>1519.304989061736</v>
      </c>
      <c r="EG182" s="64"/>
      <c r="EH182" s="64"/>
      <c r="EI182" s="64"/>
      <c r="EJ182" s="70"/>
      <c r="EK182" s="70"/>
      <c r="EL182" s="70"/>
      <c r="EM182" s="70"/>
      <c r="EN182" s="70"/>
      <c r="EO182" s="36">
        <f t="shared" ca="1" si="414"/>
        <v>15.974192920765802</v>
      </c>
      <c r="EP182" s="36">
        <f t="shared" ca="1" si="415"/>
        <v>0</v>
      </c>
      <c r="EQ182" s="36">
        <f t="shared" si="416"/>
        <v>63.925266272928667</v>
      </c>
      <c r="ER182" s="36">
        <f t="shared" si="417"/>
        <v>7.7826652270498142</v>
      </c>
      <c r="ES182" s="36">
        <f t="shared" si="418"/>
        <v>-7.1073692640761932</v>
      </c>
      <c r="ET182" s="36">
        <f t="shared" ca="1" si="419"/>
        <v>0</v>
      </c>
      <c r="EU182" s="36">
        <f t="shared" ca="1" si="451"/>
        <v>7.7826652270498142</v>
      </c>
      <c r="EV182" s="36">
        <f t="shared" si="420"/>
        <v>3.2796891065972398</v>
      </c>
      <c r="EW182" s="36">
        <f t="shared" si="421"/>
        <v>83.561050063417213</v>
      </c>
      <c r="EX182" s="36">
        <f t="shared" ca="1" si="452"/>
        <v>158.54867066999293</v>
      </c>
      <c r="EY182" s="36">
        <f t="shared" si="422"/>
        <v>0</v>
      </c>
      <c r="EZ182" s="36">
        <f t="shared" si="423"/>
        <v>0</v>
      </c>
      <c r="FA182" s="36">
        <f t="shared" si="424"/>
        <v>0</v>
      </c>
      <c r="FB182" s="36">
        <f t="shared" si="425"/>
        <v>0</v>
      </c>
      <c r="FC182" s="36">
        <f t="shared" si="453"/>
        <v>0</v>
      </c>
      <c r="FD182" s="36">
        <f t="shared" si="426"/>
        <v>0</v>
      </c>
      <c r="FE182" s="36">
        <f t="shared" si="427"/>
        <v>0</v>
      </c>
      <c r="FF182" s="36">
        <f t="shared" si="454"/>
        <v>0</v>
      </c>
      <c r="FG182" s="36">
        <f t="shared" ca="1" si="428"/>
        <v>158.54867066999293</v>
      </c>
      <c r="FH182" s="36">
        <f t="shared" ca="1" si="429"/>
        <v>1.9664484363658743</v>
      </c>
      <c r="FI182" s="36">
        <f t="shared" ca="1" si="430"/>
        <v>-2.4506522934799988</v>
      </c>
      <c r="FJ182" s="36">
        <f t="shared" ca="1" si="431"/>
        <v>176.88209171791743</v>
      </c>
      <c r="FK182" s="36">
        <f t="shared" si="432"/>
        <v>0</v>
      </c>
      <c r="FL182" s="36">
        <f t="shared" si="433"/>
        <v>0</v>
      </c>
      <c r="FM182" s="36">
        <f t="shared" ca="1" si="434"/>
        <v>0</v>
      </c>
      <c r="FN182" s="36">
        <f t="shared" ca="1" si="456"/>
        <v>176.88209171791743</v>
      </c>
    </row>
    <row r="183" spans="2:170" x14ac:dyDescent="0.25">
      <c r="B183" s="2">
        <v>175</v>
      </c>
      <c r="C183" s="2">
        <f t="shared" si="307"/>
        <v>15</v>
      </c>
      <c r="D183" s="2">
        <f t="shared" si="303"/>
        <v>199</v>
      </c>
      <c r="E183" s="2">
        <f t="shared" si="308"/>
        <v>17</v>
      </c>
      <c r="F183" s="189">
        <f t="shared" si="304"/>
        <v>51043</v>
      </c>
      <c r="G183" s="2">
        <f t="shared" si="309"/>
        <v>9</v>
      </c>
      <c r="H183" s="187">
        <f t="shared" si="311"/>
        <v>49.166666666666671</v>
      </c>
      <c r="I183" s="186">
        <f t="shared" si="310"/>
        <v>49</v>
      </c>
      <c r="J183" s="2">
        <f t="shared" si="312"/>
        <v>0</v>
      </c>
      <c r="K183" s="2">
        <f t="shared" si="313"/>
        <v>1</v>
      </c>
      <c r="L183">
        <f t="shared" si="314"/>
        <v>2</v>
      </c>
      <c r="M183" s="190">
        <f t="shared" si="435"/>
        <v>2.2815541200000003E-3</v>
      </c>
      <c r="N183">
        <f t="shared" si="315"/>
        <v>1</v>
      </c>
      <c r="O183">
        <f t="shared" si="316"/>
        <v>100</v>
      </c>
      <c r="P183" s="58">
        <f t="shared" si="317"/>
        <v>1.0266993540000002E-2</v>
      </c>
      <c r="Q183" s="106">
        <f t="shared" si="318"/>
        <v>1.0266993540000002E-2</v>
      </c>
      <c r="R183" s="59">
        <f t="shared" si="319"/>
        <v>1.0266993540000002E-2</v>
      </c>
      <c r="S183" s="32">
        <f t="shared" si="436"/>
        <v>8.5963552407652966E-4</v>
      </c>
      <c r="T183">
        <f t="shared" si="320"/>
        <v>1</v>
      </c>
      <c r="U183" s="32">
        <f t="shared" si="437"/>
        <v>4.0840299000000004E-4</v>
      </c>
      <c r="V183">
        <f t="shared" si="321"/>
        <v>1</v>
      </c>
      <c r="W183">
        <f t="shared" si="322"/>
        <v>100</v>
      </c>
      <c r="X183" s="58">
        <f t="shared" si="323"/>
        <v>1.8378134550000001E-3</v>
      </c>
      <c r="Y183" s="58">
        <f t="shared" si="324"/>
        <v>1.8378134550000001E-3</v>
      </c>
      <c r="Z183" s="32">
        <f t="shared" si="325"/>
        <v>1.8378134550000001E-3</v>
      </c>
      <c r="AA183" s="32">
        <f t="shared" si="326"/>
        <v>1.5328027688710222E-4</v>
      </c>
      <c r="AB183" s="59">
        <f t="shared" si="327"/>
        <v>4.9056245199999996E-3</v>
      </c>
      <c r="AC183" s="59">
        <f t="shared" si="328"/>
        <v>4.9056245199999996E-3</v>
      </c>
      <c r="AD183">
        <f t="shared" si="329"/>
        <v>1</v>
      </c>
      <c r="AE183" s="59">
        <f t="shared" si="330"/>
        <v>4.9056245199999996E-3</v>
      </c>
      <c r="AF183" s="59">
        <f t="shared" si="331"/>
        <v>4.1758461800000006E-3</v>
      </c>
      <c r="AG183" s="59">
        <f t="shared" si="332"/>
        <v>4.1758461800000006E-3</v>
      </c>
      <c r="AH183">
        <f t="shared" si="333"/>
        <v>1</v>
      </c>
      <c r="AI183" s="59">
        <f t="shared" si="334"/>
        <v>4.1758461800000006E-3</v>
      </c>
      <c r="AJ183" s="59">
        <f t="shared" si="335"/>
        <v>0</v>
      </c>
      <c r="AK183" s="59">
        <f t="shared" si="336"/>
        <v>0</v>
      </c>
      <c r="AL183" s="59">
        <f t="shared" si="337"/>
        <v>0</v>
      </c>
      <c r="AM183" s="12">
        <f t="shared" si="438"/>
        <v>0.1796780787516242</v>
      </c>
      <c r="AN183" s="12">
        <f t="shared" si="439"/>
        <v>0</v>
      </c>
      <c r="AO183" s="66">
        <f t="shared" si="338"/>
        <v>1.5445765939271644E-4</v>
      </c>
      <c r="AP183" s="66">
        <f t="shared" si="339"/>
        <v>2.7541105661591516E-5</v>
      </c>
      <c r="AQ183" s="59">
        <f t="shared" si="340"/>
        <v>8.8143318883045858E-4</v>
      </c>
      <c r="AR183" s="59">
        <f t="shared" si="341"/>
        <v>7.5030801878470913E-4</v>
      </c>
      <c r="AS183" s="59">
        <f t="shared" si="342"/>
        <v>0</v>
      </c>
      <c r="AT183" s="12">
        <f t="shared" si="343"/>
        <v>0.17786433877895474</v>
      </c>
      <c r="AU183" s="59">
        <f t="shared" si="440"/>
        <v>2.200930410145574E-17</v>
      </c>
      <c r="AV183" s="59">
        <f t="shared" si="441"/>
        <v>0</v>
      </c>
      <c r="AW183" s="70">
        <f t="shared" si="344"/>
        <v>0</v>
      </c>
      <c r="AX183" s="20">
        <f t="shared" si="345"/>
        <v>200000</v>
      </c>
      <c r="AY183" s="20">
        <f t="shared" si="346"/>
        <v>0</v>
      </c>
      <c r="AZ183" s="20">
        <f t="shared" si="347"/>
        <v>0</v>
      </c>
      <c r="BA183" s="20">
        <f t="shared" si="348"/>
        <v>200000</v>
      </c>
      <c r="BB183" s="36">
        <f t="shared" si="349"/>
        <v>1</v>
      </c>
      <c r="BC183" s="36">
        <f t="shared" si="350"/>
        <v>0</v>
      </c>
      <c r="BD183" s="80">
        <f t="shared" si="351"/>
        <v>30.89153187854329</v>
      </c>
      <c r="BE183" s="36">
        <f t="shared" si="352"/>
        <v>0</v>
      </c>
      <c r="BF183" s="36">
        <f t="shared" si="353"/>
        <v>0</v>
      </c>
      <c r="BG183" s="36">
        <f t="shared" si="354"/>
        <v>30.89153187854329</v>
      </c>
      <c r="BH183" s="36">
        <f t="shared" si="355"/>
        <v>5.5082211323183028</v>
      </c>
      <c r="BI183" s="36">
        <f t="shared" si="356"/>
        <v>0</v>
      </c>
      <c r="BJ183" s="36">
        <f t="shared" si="357"/>
        <v>0</v>
      </c>
      <c r="BK183" s="36">
        <f t="shared" si="358"/>
        <v>5.5082211323183028</v>
      </c>
      <c r="BL183" s="68">
        <f ca="1">IF(OR(AT183=0,E183&gt;ProjTerm),0,VLOOKUP(D183,'Life Events'!$AE$5:$AI$1206,5,FALSE))</f>
        <v>7.6690266840514891E-4</v>
      </c>
      <c r="BM183" s="93">
        <f t="shared" ca="1" si="359"/>
        <v>7.6690266840514891E-4</v>
      </c>
      <c r="BN183" s="93">
        <f t="shared" ca="1" si="360"/>
        <v>1.3640463602369781E-4</v>
      </c>
      <c r="BO183" s="36">
        <f t="shared" ca="1" si="361"/>
        <v>2.0755036832105191E-2</v>
      </c>
      <c r="BP183" s="36">
        <f t="shared" si="362"/>
        <v>1.5216840474715639E-2</v>
      </c>
      <c r="BQ183" s="36">
        <f t="shared" si="363"/>
        <v>98.30519037509994</v>
      </c>
      <c r="BR183" s="36">
        <f t="shared" si="364"/>
        <v>154.78110000000001</v>
      </c>
      <c r="BS183" s="36">
        <f t="shared" si="365"/>
        <v>152.15785501967383</v>
      </c>
      <c r="BT183" s="36">
        <f t="shared" si="366"/>
        <v>27.063456273098346</v>
      </c>
      <c r="BU183" s="70" cm="1">
        <f t="array" ref="BU183">IF(AND(ActInt=1,$J183=0),INDEX(Tbl_FwdNom,$B183-IVP,MATCH(ValnDt,Tbl_FwdNom_Cols)),INDEX(Tbl_FwdNom,$B183,MATCH(StartDt,Tbl_FwdNom_Cols)))</f>
        <v>15.981131005</v>
      </c>
      <c r="BV183" s="70" cm="1">
        <f t="array" ref="BV183">INDEX(Tbl_FwdReal,$B183,MATCH(StartDt,Tbl_FwdReal_Cols))</f>
        <v>4.6767937049999997</v>
      </c>
      <c r="BW183" s="70" cm="1">
        <f t="array" ref="BW183">IF(RunType&lt;&gt;"OPN",INDEX(Tbl_FwdReal,$B183,MATCH(ValnDt,Tbl_FwdReal_Cols)),IF(AND($J183=0,ActInt=1),INDEX(Tbl_FwdReal,$B183-IVP,MATCH(ValnDt,Tbl_FwdReal_Cols)),-999))*$K183</f>
        <v>4.6767937049999997</v>
      </c>
      <c r="BX183" s="70">
        <f t="shared" si="367"/>
        <v>4.676793705E-2</v>
      </c>
      <c r="BY183" s="70">
        <f t="shared" si="442"/>
        <v>0.10799277375516358</v>
      </c>
      <c r="BZ183" s="64">
        <f t="shared" si="455"/>
        <v>8.5824587911551564E-3</v>
      </c>
      <c r="CA183" s="70" cm="1">
        <f t="array" ref="CA183">IF($J183=1,CA182*(1+INDEX(Tbl_CPI,$B183,MATCH(IF(RunType="OPN",StartDt,ValnDt),Tbl_CPI_Cols))),0)</f>
        <v>0</v>
      </c>
      <c r="CB183" s="70">
        <f t="shared" si="443"/>
        <v>2.8008532967129764</v>
      </c>
      <c r="CC183" s="70">
        <f t="shared" si="444"/>
        <v>2.639907911923475</v>
      </c>
      <c r="CD183" s="36">
        <f t="shared" si="368"/>
        <v>15.544626088283081</v>
      </c>
      <c r="CE183" s="36">
        <f t="shared" si="369"/>
        <v>1.5748337994536241</v>
      </c>
      <c r="CF183" s="36">
        <f t="shared" si="370"/>
        <v>0</v>
      </c>
      <c r="CG183" s="36">
        <f t="shared" si="371"/>
        <v>3.0759916618940273</v>
      </c>
      <c r="CH183" s="36">
        <f t="shared" si="372"/>
        <v>2.7930285504550794</v>
      </c>
      <c r="CI183" s="36">
        <f t="shared" si="373"/>
        <v>0</v>
      </c>
      <c r="CJ183" s="36">
        <f t="shared" si="374"/>
        <v>0</v>
      </c>
      <c r="CK183" s="36">
        <f t="shared" si="375"/>
        <v>0</v>
      </c>
      <c r="CL183" s="36">
        <f t="shared" si="376"/>
        <v>0.28296311143894781</v>
      </c>
      <c r="CM183" s="36">
        <f t="shared" si="377"/>
        <v>3.0759916618940273</v>
      </c>
      <c r="CN183" s="36">
        <f t="shared" ca="1" si="378"/>
        <v>9.3418349341206355</v>
      </c>
      <c r="CO183" s="20">
        <f t="shared" si="379"/>
        <v>120000</v>
      </c>
      <c r="CP183" s="20">
        <f t="shared" si="380"/>
        <v>2</v>
      </c>
      <c r="CQ183" s="64">
        <f t="shared" si="381"/>
        <v>3.0519131100000003E-3</v>
      </c>
      <c r="CR183" s="64">
        <f t="shared" si="382"/>
        <v>1.3733608995E-2</v>
      </c>
      <c r="CS183" s="36">
        <f t="shared" si="383"/>
        <v>24.832988077961335</v>
      </c>
      <c r="CT183" s="36">
        <f t="shared" si="384"/>
        <v>18.534919127125974</v>
      </c>
      <c r="CU183" s="36">
        <f t="shared" si="385"/>
        <v>3.3049326793909821</v>
      </c>
      <c r="CV183" s="36">
        <f t="shared" si="445"/>
        <v>21.839851806516958</v>
      </c>
      <c r="CW183" s="36">
        <f t="shared" si="386"/>
        <v>0</v>
      </c>
      <c r="CX183" s="36">
        <f t="shared" si="387"/>
        <v>0</v>
      </c>
      <c r="CY183" s="36">
        <f t="shared" si="388"/>
        <v>0</v>
      </c>
      <c r="CZ183" s="36">
        <f t="shared" si="446"/>
        <v>0</v>
      </c>
      <c r="DA183" s="64">
        <f t="shared" si="389"/>
        <v>1.2431412886190651E-2</v>
      </c>
      <c r="DB183" s="70">
        <f t="shared" si="447"/>
        <v>0.98772122957865183</v>
      </c>
      <c r="DC183" s="70">
        <f>PRODUCT($DB$8:DB183)</f>
        <v>0.17547597699964521</v>
      </c>
      <c r="DD183" s="36">
        <f t="shared" si="390"/>
        <v>1287.4232889197883</v>
      </c>
      <c r="DE183" s="36">
        <f t="shared" si="391"/>
        <v>2109.0372853849535</v>
      </c>
      <c r="DF183" s="36">
        <f t="shared" si="392"/>
        <v>279.30989704817426</v>
      </c>
      <c r="DG183" s="36">
        <f t="shared" si="393"/>
        <v>0.99844353511071282</v>
      </c>
      <c r="DH183" s="36">
        <f t="shared" ca="1" si="394"/>
        <v>0.15637363970237819</v>
      </c>
      <c r="DI183" s="36">
        <f t="shared" si="395"/>
        <v>198.03947291868559</v>
      </c>
      <c r="DJ183" s="36">
        <f t="shared" ca="1" si="396"/>
        <v>1298.1212965366167</v>
      </c>
      <c r="DK183" s="36">
        <f t="shared" si="397"/>
        <v>0</v>
      </c>
      <c r="DL183" s="36">
        <f t="shared" si="398"/>
        <v>0</v>
      </c>
      <c r="DM183" s="36">
        <f t="shared" ca="1" si="399"/>
        <v>1298.1212965366167</v>
      </c>
      <c r="DN183" s="36">
        <f t="shared" ca="1" si="448"/>
        <v>1298.1212965366208</v>
      </c>
      <c r="DO183" s="64" cm="1">
        <f t="array" ref="DO183">IFERROR(INDEX(Tbl_FwdNom,$B183,MATCH(LIDt,Tbl_FwdNom_Cols,0)),0)</f>
        <v>24.76803683</v>
      </c>
      <c r="DP183" s="64">
        <f t="shared" ca="1" si="449"/>
        <v>13.69810154</v>
      </c>
      <c r="DQ183" s="64">
        <f t="shared" ca="1" si="400"/>
        <v>1.0755471799762883E-2</v>
      </c>
      <c r="DR183" s="70">
        <f t="shared" ca="1" si="401"/>
        <v>0.98935897741853274</v>
      </c>
      <c r="DS183" s="70">
        <f ca="1">PRODUCT($DR$8:DR183)</f>
        <v>0.16336693314460626</v>
      </c>
      <c r="DT183" s="36">
        <f t="shared" ca="1" si="402"/>
        <v>2379.9512387259851</v>
      </c>
      <c r="DU183" s="36">
        <f t="shared" ca="1" si="403"/>
        <v>301.06076641995196</v>
      </c>
      <c r="DV183" s="36">
        <f t="shared" ca="1" si="404"/>
        <v>1.1207914510004948</v>
      </c>
      <c r="DW183" s="36">
        <f t="shared" ca="1" si="405"/>
        <v>0.15757875719594086</v>
      </c>
      <c r="DX183" s="36">
        <f t="shared" ca="1" si="406"/>
        <v>1373.4057274231463</v>
      </c>
      <c r="DY183" s="36">
        <f t="shared" ca="1" si="407"/>
        <v>14.494859073557757</v>
      </c>
      <c r="DZ183" s="36">
        <f t="shared" ca="1" si="408"/>
        <v>202.056996586694</v>
      </c>
      <c r="EA183" s="36">
        <f t="shared" ca="1" si="409"/>
        <v>0</v>
      </c>
      <c r="EB183" s="36">
        <f t="shared" ca="1" si="410"/>
        <v>1523.194920689238</v>
      </c>
      <c r="EC183" s="36">
        <f t="shared" ca="1" si="411"/>
        <v>0</v>
      </c>
      <c r="ED183" s="36">
        <f t="shared" ca="1" si="412"/>
        <v>0</v>
      </c>
      <c r="EE183" s="36">
        <f t="shared" ca="1" si="450"/>
        <v>0</v>
      </c>
      <c r="EF183" s="36">
        <f t="shared" ca="1" si="413"/>
        <v>1523.194920689238</v>
      </c>
      <c r="EG183" s="64"/>
      <c r="EH183" s="64"/>
      <c r="EI183" s="64"/>
      <c r="EJ183" s="70"/>
      <c r="EK183" s="70"/>
      <c r="EL183" s="70"/>
      <c r="EM183" s="70"/>
      <c r="EN183" s="70"/>
      <c r="EO183" s="36">
        <f t="shared" ca="1" si="414"/>
        <v>16.054039625706093</v>
      </c>
      <c r="EP183" s="36">
        <f t="shared" ca="1" si="415"/>
        <v>0</v>
      </c>
      <c r="EQ183" s="36">
        <f t="shared" si="416"/>
        <v>63.748386424151612</v>
      </c>
      <c r="ER183" s="36">
        <f t="shared" si="417"/>
        <v>7.7171885465389982</v>
      </c>
      <c r="ES183" s="36">
        <f t="shared" si="418"/>
        <v>-7.0475739455060378</v>
      </c>
      <c r="ET183" s="36">
        <f t="shared" ca="1" si="419"/>
        <v>0</v>
      </c>
      <c r="EU183" s="36">
        <f t="shared" ca="1" si="451"/>
        <v>7.7171885465389982</v>
      </c>
      <c r="EV183" s="36">
        <f t="shared" si="420"/>
        <v>3.2690534226265764</v>
      </c>
      <c r="EW183" s="36">
        <f t="shared" si="421"/>
        <v>83.329838419561625</v>
      </c>
      <c r="EX183" s="36">
        <f t="shared" ca="1" si="452"/>
        <v>158.06446681287881</v>
      </c>
      <c r="EY183" s="36">
        <f t="shared" si="422"/>
        <v>0</v>
      </c>
      <c r="EZ183" s="36">
        <f t="shared" si="423"/>
        <v>0</v>
      </c>
      <c r="FA183" s="36">
        <f t="shared" si="424"/>
        <v>0</v>
      </c>
      <c r="FB183" s="36">
        <f t="shared" si="425"/>
        <v>0</v>
      </c>
      <c r="FC183" s="36">
        <f t="shared" si="453"/>
        <v>0</v>
      </c>
      <c r="FD183" s="36">
        <f t="shared" si="426"/>
        <v>0</v>
      </c>
      <c r="FE183" s="36">
        <f t="shared" si="427"/>
        <v>0</v>
      </c>
      <c r="FF183" s="36">
        <f t="shared" si="454"/>
        <v>0</v>
      </c>
      <c r="FG183" s="36">
        <f t="shared" ca="1" si="428"/>
        <v>158.06446681287881</v>
      </c>
      <c r="FH183" s="36">
        <f t="shared" ca="1" si="429"/>
        <v>1.9649646495864761</v>
      </c>
      <c r="FI183" s="36">
        <f t="shared" ca="1" si="430"/>
        <v>-2.4260284640929504</v>
      </c>
      <c r="FJ183" s="36">
        <f t="shared" ca="1" si="431"/>
        <v>176.3585136031796</v>
      </c>
      <c r="FK183" s="36">
        <f t="shared" si="432"/>
        <v>0</v>
      </c>
      <c r="FL183" s="36">
        <f t="shared" si="433"/>
        <v>0</v>
      </c>
      <c r="FM183" s="36">
        <f t="shared" ca="1" si="434"/>
        <v>0</v>
      </c>
      <c r="FN183" s="36">
        <f t="shared" ca="1" si="456"/>
        <v>176.3585136031796</v>
      </c>
    </row>
    <row r="184" spans="2:170" x14ac:dyDescent="0.25">
      <c r="B184" s="2">
        <v>176</v>
      </c>
      <c r="C184" s="2">
        <f t="shared" si="307"/>
        <v>15</v>
      </c>
      <c r="D184" s="2">
        <f t="shared" si="303"/>
        <v>200</v>
      </c>
      <c r="E184" s="2">
        <f t="shared" si="308"/>
        <v>17</v>
      </c>
      <c r="F184" s="189">
        <f t="shared" si="304"/>
        <v>51074</v>
      </c>
      <c r="G184" s="2">
        <f t="shared" si="309"/>
        <v>10</v>
      </c>
      <c r="H184" s="187">
        <f t="shared" si="311"/>
        <v>49.25</v>
      </c>
      <c r="I184" s="186">
        <f t="shared" si="310"/>
        <v>49</v>
      </c>
      <c r="J184" s="2">
        <f t="shared" si="312"/>
        <v>0</v>
      </c>
      <c r="K184" s="2">
        <f t="shared" si="313"/>
        <v>1</v>
      </c>
      <c r="L184">
        <f t="shared" si="314"/>
        <v>2</v>
      </c>
      <c r="M184" s="190">
        <f t="shared" si="435"/>
        <v>2.2815541200000003E-3</v>
      </c>
      <c r="N184">
        <f t="shared" si="315"/>
        <v>1</v>
      </c>
      <c r="O184">
        <f t="shared" si="316"/>
        <v>100</v>
      </c>
      <c r="P184" s="58">
        <f t="shared" si="317"/>
        <v>1.0266993540000002E-2</v>
      </c>
      <c r="Q184" s="106">
        <f t="shared" si="318"/>
        <v>1.0266993540000002E-2</v>
      </c>
      <c r="R184" s="59">
        <f t="shared" si="319"/>
        <v>1.0266993540000002E-2</v>
      </c>
      <c r="S184" s="32">
        <f t="shared" si="436"/>
        <v>8.5963552407652966E-4</v>
      </c>
      <c r="T184">
        <f t="shared" si="320"/>
        <v>1</v>
      </c>
      <c r="U184" s="32">
        <f t="shared" si="437"/>
        <v>4.0840299000000004E-4</v>
      </c>
      <c r="V184">
        <f t="shared" si="321"/>
        <v>1</v>
      </c>
      <c r="W184">
        <f t="shared" si="322"/>
        <v>100</v>
      </c>
      <c r="X184" s="58">
        <f t="shared" si="323"/>
        <v>1.8378134550000001E-3</v>
      </c>
      <c r="Y184" s="58">
        <f t="shared" si="324"/>
        <v>1.8378134550000001E-3</v>
      </c>
      <c r="Z184" s="32">
        <f t="shared" si="325"/>
        <v>1.8378134550000001E-3</v>
      </c>
      <c r="AA184" s="32">
        <f t="shared" si="326"/>
        <v>1.5328027688710222E-4</v>
      </c>
      <c r="AB184" s="59">
        <f t="shared" si="327"/>
        <v>4.9056245199999996E-3</v>
      </c>
      <c r="AC184" s="59">
        <f t="shared" si="328"/>
        <v>4.9056245199999996E-3</v>
      </c>
      <c r="AD184">
        <f t="shared" si="329"/>
        <v>1</v>
      </c>
      <c r="AE184" s="59">
        <f t="shared" si="330"/>
        <v>4.9056245199999996E-3</v>
      </c>
      <c r="AF184" s="59">
        <f t="shared" si="331"/>
        <v>4.1758461800000006E-3</v>
      </c>
      <c r="AG184" s="59">
        <f t="shared" si="332"/>
        <v>4.1758461800000006E-3</v>
      </c>
      <c r="AH184">
        <f t="shared" si="333"/>
        <v>1</v>
      </c>
      <c r="AI184" s="59">
        <f t="shared" si="334"/>
        <v>4.1758461800000006E-3</v>
      </c>
      <c r="AJ184" s="59">
        <f t="shared" si="335"/>
        <v>0</v>
      </c>
      <c r="AK184" s="59">
        <f t="shared" si="336"/>
        <v>0</v>
      </c>
      <c r="AL184" s="59">
        <f t="shared" si="337"/>
        <v>0</v>
      </c>
      <c r="AM184" s="12">
        <f t="shared" si="438"/>
        <v>0.17786433877895474</v>
      </c>
      <c r="AN184" s="12">
        <f t="shared" si="439"/>
        <v>0</v>
      </c>
      <c r="AO184" s="66">
        <f t="shared" si="338"/>
        <v>1.5289850408077219E-4</v>
      </c>
      <c r="AP184" s="66">
        <f t="shared" si="339"/>
        <v>2.7263095096379535E-5</v>
      </c>
      <c r="AQ184" s="59">
        <f t="shared" si="340"/>
        <v>8.7253566154762714E-4</v>
      </c>
      <c r="AR184" s="59">
        <f t="shared" si="341"/>
        <v>7.4273411964832412E-4</v>
      </c>
      <c r="AS184" s="59">
        <f t="shared" si="342"/>
        <v>0</v>
      </c>
      <c r="AT184" s="12">
        <f t="shared" si="343"/>
        <v>0.17606890739858166</v>
      </c>
      <c r="AU184" s="59">
        <f t="shared" si="440"/>
        <v>2.2659825404947043E-17</v>
      </c>
      <c r="AV184" s="59">
        <f t="shared" si="441"/>
        <v>0</v>
      </c>
      <c r="AW184" s="70">
        <f t="shared" si="344"/>
        <v>0</v>
      </c>
      <c r="AX184" s="20">
        <f t="shared" si="345"/>
        <v>200000</v>
      </c>
      <c r="AY184" s="20">
        <f t="shared" si="346"/>
        <v>0</v>
      </c>
      <c r="AZ184" s="20">
        <f t="shared" si="347"/>
        <v>0</v>
      </c>
      <c r="BA184" s="20">
        <f t="shared" si="348"/>
        <v>200000</v>
      </c>
      <c r="BB184" s="36">
        <f t="shared" si="349"/>
        <v>1</v>
      </c>
      <c r="BC184" s="36">
        <f t="shared" si="350"/>
        <v>0</v>
      </c>
      <c r="BD184" s="80">
        <f t="shared" si="351"/>
        <v>30.579700816154435</v>
      </c>
      <c r="BE184" s="36">
        <f t="shared" si="352"/>
        <v>0</v>
      </c>
      <c r="BF184" s="36">
        <f t="shared" si="353"/>
        <v>0</v>
      </c>
      <c r="BG184" s="36">
        <f t="shared" si="354"/>
        <v>30.579700816154435</v>
      </c>
      <c r="BH184" s="36">
        <f t="shared" si="355"/>
        <v>5.4526190192759074</v>
      </c>
      <c r="BI184" s="36">
        <f t="shared" si="356"/>
        <v>0</v>
      </c>
      <c r="BJ184" s="36">
        <f t="shared" si="357"/>
        <v>0</v>
      </c>
      <c r="BK184" s="36">
        <f t="shared" si="358"/>
        <v>5.4526190192759074</v>
      </c>
      <c r="BL184" s="68">
        <f ca="1">IF(OR(AT184=0,E184&gt;ProjTerm),0,VLOOKUP(D184,'Life Events'!$AE$5:$AI$1206,5,FALSE))</f>
        <v>6.9648232528806754E-4</v>
      </c>
      <c r="BM184" s="93">
        <f t="shared" ca="1" si="359"/>
        <v>6.9648232528806754E-4</v>
      </c>
      <c r="BN184" s="93">
        <f t="shared" ca="1" si="360"/>
        <v>1.226288820358936E-4</v>
      </c>
      <c r="BO184" s="36">
        <f t="shared" ca="1" si="361"/>
        <v>1.8658947654042184E-2</v>
      </c>
      <c r="BP184" s="36">
        <f t="shared" si="362"/>
        <v>1.5063235805640353E-2</v>
      </c>
      <c r="BQ184" s="36">
        <f t="shared" si="363"/>
        <v>98.30519037509994</v>
      </c>
      <c r="BR184" s="36">
        <f t="shared" si="364"/>
        <v>154.78110000000001</v>
      </c>
      <c r="BS184" s="36">
        <f t="shared" si="365"/>
        <v>152.15785501967383</v>
      </c>
      <c r="BT184" s="36">
        <f t="shared" si="366"/>
        <v>26.790267285425767</v>
      </c>
      <c r="BU184" s="70" cm="1">
        <f t="array" ref="BU184">IF(AND(ActInt=1,$J184=0),INDEX(Tbl_FwdNom,$B184-IVP,MATCH(ValnDt,Tbl_FwdNom_Cols)),INDEX(Tbl_FwdNom,$B184,MATCH(StartDt,Tbl_FwdNom_Cols)))</f>
        <v>16.019204806000001</v>
      </c>
      <c r="BV184" s="70" cm="1">
        <f t="array" ref="BV184">INDEX(Tbl_FwdReal,$B184,MATCH(StartDt,Tbl_FwdReal_Cols))</f>
        <v>4.6731710770000001</v>
      </c>
      <c r="BW184" s="70" cm="1">
        <f t="array" ref="BW184">IF(RunType&lt;&gt;"OPN",INDEX(Tbl_FwdReal,$B184,MATCH(ValnDt,Tbl_FwdReal_Cols)),IF(AND($J184=0,ActInt=1),INDEX(Tbl_FwdReal,$B184-IVP,MATCH(ValnDt,Tbl_FwdReal_Cols)),-999))*$K184</f>
        <v>4.6731710770000001</v>
      </c>
      <c r="BX184" s="70">
        <f t="shared" si="367"/>
        <v>4.6731710770000004E-2</v>
      </c>
      <c r="BY184" s="70">
        <f t="shared" si="442"/>
        <v>0.10839486004158227</v>
      </c>
      <c r="BZ184" s="64">
        <f t="shared" si="455"/>
        <v>8.612954608208323E-3</v>
      </c>
      <c r="CA184" s="70" cm="1">
        <f t="array" ref="CA184">IF($J184=1,CA183*(1+INDEX(Tbl_CPI,$B184,MATCH(IF(RunType="OPN",StartDt,ValnDt),Tbl_CPI_Cols))),0)</f>
        <v>0</v>
      </c>
      <c r="CB184" s="70">
        <f t="shared" si="443"/>
        <v>2.8249769190218159</v>
      </c>
      <c r="CC184" s="70">
        <f t="shared" si="444"/>
        <v>2.639907911923475</v>
      </c>
      <c r="CD184" s="36">
        <f t="shared" si="368"/>
        <v>15.544626088283081</v>
      </c>
      <c r="CE184" s="36">
        <f t="shared" si="369"/>
        <v>1.5748337994536241</v>
      </c>
      <c r="CF184" s="36">
        <f t="shared" si="370"/>
        <v>0</v>
      </c>
      <c r="CG184" s="36">
        <f t="shared" si="371"/>
        <v>3.044941413185128</v>
      </c>
      <c r="CH184" s="36">
        <f t="shared" si="372"/>
        <v>2.76483464075856</v>
      </c>
      <c r="CI184" s="36">
        <f t="shared" si="373"/>
        <v>0</v>
      </c>
      <c r="CJ184" s="36">
        <f t="shared" si="374"/>
        <v>0</v>
      </c>
      <c r="CK184" s="36">
        <f t="shared" si="375"/>
        <v>0</v>
      </c>
      <c r="CL184" s="36">
        <f t="shared" si="376"/>
        <v>0.2801067724265679</v>
      </c>
      <c r="CM184" s="36">
        <f t="shared" si="377"/>
        <v>3.044941413185128</v>
      </c>
      <c r="CN184" s="36">
        <f t="shared" ca="1" si="378"/>
        <v>9.2456482618529794</v>
      </c>
      <c r="CO184" s="20">
        <f t="shared" si="379"/>
        <v>120000</v>
      </c>
      <c r="CP184" s="20">
        <f t="shared" si="380"/>
        <v>2</v>
      </c>
      <c r="CQ184" s="64">
        <f t="shared" si="381"/>
        <v>3.0519131100000003E-3</v>
      </c>
      <c r="CR184" s="64">
        <f t="shared" si="382"/>
        <v>1.3733608995E-2</v>
      </c>
      <c r="CS184" s="36">
        <f t="shared" si="383"/>
        <v>24.582314298328576</v>
      </c>
      <c r="CT184" s="36">
        <f t="shared" si="384"/>
        <v>18.347820489692662</v>
      </c>
      <c r="CU184" s="36">
        <f t="shared" si="385"/>
        <v>3.2715714115655441</v>
      </c>
      <c r="CV184" s="36">
        <f t="shared" si="445"/>
        <v>21.619391901258204</v>
      </c>
      <c r="CW184" s="36">
        <f t="shared" si="386"/>
        <v>0</v>
      </c>
      <c r="CX184" s="36">
        <f t="shared" si="387"/>
        <v>0</v>
      </c>
      <c r="CY184" s="36">
        <f t="shared" si="388"/>
        <v>0</v>
      </c>
      <c r="CZ184" s="36">
        <f t="shared" si="446"/>
        <v>0</v>
      </c>
      <c r="DA184" s="64">
        <f t="shared" si="389"/>
        <v>1.245910511597681E-2</v>
      </c>
      <c r="DB184" s="70">
        <f t="shared" si="447"/>
        <v>0.98769421396575852</v>
      </c>
      <c r="DC184" s="70">
        <f>PRODUCT($DB$8:DB184)</f>
        <v>0.17331660717253808</v>
      </c>
      <c r="DD184" s="36">
        <f t="shared" si="390"/>
        <v>1276.6731637197709</v>
      </c>
      <c r="DE184" s="36">
        <f t="shared" si="391"/>
        <v>2104.7343018009246</v>
      </c>
      <c r="DF184" s="36">
        <f t="shared" si="392"/>
        <v>277.33722939615421</v>
      </c>
      <c r="DG184" s="36">
        <f t="shared" si="393"/>
        <v>0.99582001226138439</v>
      </c>
      <c r="DH184" s="36">
        <f t="shared" ca="1" si="394"/>
        <v>0.13966296766275582</v>
      </c>
      <c r="DI184" s="36">
        <f t="shared" si="395"/>
        <v>197.42398887056817</v>
      </c>
      <c r="DJ184" s="36">
        <f t="shared" ca="1" si="396"/>
        <v>1301.9661993032778</v>
      </c>
      <c r="DK184" s="36">
        <f t="shared" si="397"/>
        <v>0</v>
      </c>
      <c r="DL184" s="36">
        <f t="shared" si="398"/>
        <v>0</v>
      </c>
      <c r="DM184" s="36">
        <f t="shared" ca="1" si="399"/>
        <v>1301.9661993032778</v>
      </c>
      <c r="DN184" s="36">
        <f t="shared" ca="1" si="448"/>
        <v>1301.9661993032817</v>
      </c>
      <c r="DO184" s="64" cm="1">
        <f t="array" ref="DO184">IFERROR(INDEX(Tbl_FwdNom,$B184,MATCH(LIDt,Tbl_FwdNom_Cols,0)),0)</f>
        <v>24.92405815</v>
      </c>
      <c r="DP184" s="64">
        <f t="shared" ca="1" si="449"/>
        <v>13.71286914</v>
      </c>
      <c r="DQ184" s="64">
        <f t="shared" ca="1" si="400"/>
        <v>1.0766411255363373E-2</v>
      </c>
      <c r="DR184" s="70">
        <f t="shared" ca="1" si="401"/>
        <v>0.98934826965412159</v>
      </c>
      <c r="DS184" s="70">
        <f ca="1">PRODUCT($DR$8:DR184)</f>
        <v>0.16162679262531676</v>
      </c>
      <c r="DT184" s="36">
        <f t="shared" ca="1" si="402"/>
        <v>2374.9950717136662</v>
      </c>
      <c r="DU184" s="36">
        <f t="shared" ca="1" si="403"/>
        <v>298.84949142480815</v>
      </c>
      <c r="DV184" s="36">
        <f t="shared" ca="1" si="404"/>
        <v>1.1177951168878213</v>
      </c>
      <c r="DW184" s="36">
        <f t="shared" ca="1" si="405"/>
        <v>0.14061636724697921</v>
      </c>
      <c r="DX184" s="36">
        <f t="shared" ca="1" si="406"/>
        <v>1361.4021110196297</v>
      </c>
      <c r="DY184" s="36">
        <f t="shared" ca="1" si="407"/>
        <v>14.367794170298291</v>
      </c>
      <c r="DZ184" s="36">
        <f t="shared" ca="1" si="408"/>
        <v>201.43782332141586</v>
      </c>
      <c r="EA184" s="36">
        <f t="shared" ca="1" si="409"/>
        <v>0</v>
      </c>
      <c r="EB184" s="36">
        <f t="shared" ca="1" si="410"/>
        <v>1527.2708908609177</v>
      </c>
      <c r="EC184" s="36">
        <f t="shared" ca="1" si="411"/>
        <v>0</v>
      </c>
      <c r="ED184" s="36">
        <f t="shared" ca="1" si="412"/>
        <v>0</v>
      </c>
      <c r="EE184" s="36">
        <f t="shared" ca="1" si="450"/>
        <v>0</v>
      </c>
      <c r="EF184" s="36">
        <f t="shared" ca="1" si="413"/>
        <v>1527.2708908609177</v>
      </c>
      <c r="EG184" s="64"/>
      <c r="EH184" s="64"/>
      <c r="EI184" s="64"/>
      <c r="EJ184" s="70"/>
      <c r="EK184" s="70"/>
      <c r="EL184" s="70"/>
      <c r="EM184" s="70"/>
      <c r="EN184" s="70"/>
      <c r="EO184" s="36">
        <f t="shared" ca="1" si="414"/>
        <v>16.135492441698947</v>
      </c>
      <c r="EP184" s="36">
        <f t="shared" ca="1" si="415"/>
        <v>0</v>
      </c>
      <c r="EQ184" s="36">
        <f t="shared" si="416"/>
        <v>63.580880358450024</v>
      </c>
      <c r="ER184" s="36">
        <f t="shared" si="417"/>
        <v>7.6527491785537851</v>
      </c>
      <c r="ES184" s="36">
        <f t="shared" si="418"/>
        <v>-6.9887259326398583</v>
      </c>
      <c r="ET184" s="36">
        <f t="shared" ca="1" si="419"/>
        <v>0</v>
      </c>
      <c r="EU184" s="36">
        <f t="shared" ca="1" si="451"/>
        <v>7.6527491785537851</v>
      </c>
      <c r="EV184" s="36">
        <f t="shared" si="420"/>
        <v>3.2588935782055786</v>
      </c>
      <c r="EW184" s="36">
        <f t="shared" si="421"/>
        <v>83.110879883162951</v>
      </c>
      <c r="EX184" s="36">
        <f t="shared" ca="1" si="452"/>
        <v>157.60340299837233</v>
      </c>
      <c r="EY184" s="36">
        <f t="shared" si="422"/>
        <v>0</v>
      </c>
      <c r="EZ184" s="36">
        <f t="shared" si="423"/>
        <v>0</v>
      </c>
      <c r="FA184" s="36">
        <f t="shared" si="424"/>
        <v>0</v>
      </c>
      <c r="FB184" s="36">
        <f t="shared" si="425"/>
        <v>0</v>
      </c>
      <c r="FC184" s="36">
        <f t="shared" si="453"/>
        <v>0</v>
      </c>
      <c r="FD184" s="36">
        <f t="shared" si="426"/>
        <v>0</v>
      </c>
      <c r="FE184" s="36">
        <f t="shared" si="427"/>
        <v>0</v>
      </c>
      <c r="FF184" s="36">
        <f t="shared" si="454"/>
        <v>0</v>
      </c>
      <c r="FG184" s="36">
        <f t="shared" ca="1" si="428"/>
        <v>157.60340299837233</v>
      </c>
      <c r="FH184" s="36">
        <f t="shared" ca="1" si="429"/>
        <v>1.9635973645923757</v>
      </c>
      <c r="FI184" s="36">
        <f t="shared" ca="1" si="430"/>
        <v>-2.4015101151660776</v>
      </c>
      <c r="FJ184" s="36">
        <f t="shared" ca="1" si="431"/>
        <v>175.85575177384996</v>
      </c>
      <c r="FK184" s="36">
        <f t="shared" si="432"/>
        <v>0</v>
      </c>
      <c r="FL184" s="36">
        <f t="shared" si="433"/>
        <v>0</v>
      </c>
      <c r="FM184" s="36">
        <f t="shared" ca="1" si="434"/>
        <v>0</v>
      </c>
      <c r="FN184" s="36">
        <f t="shared" ca="1" si="456"/>
        <v>175.85575177384996</v>
      </c>
    </row>
    <row r="185" spans="2:170" x14ac:dyDescent="0.25">
      <c r="B185" s="2">
        <v>177</v>
      </c>
      <c r="C185" s="2">
        <f t="shared" si="307"/>
        <v>15</v>
      </c>
      <c r="D185" s="2">
        <f t="shared" si="303"/>
        <v>201</v>
      </c>
      <c r="E185" s="2">
        <f t="shared" si="308"/>
        <v>17</v>
      </c>
      <c r="F185" s="189">
        <f t="shared" si="304"/>
        <v>51104</v>
      </c>
      <c r="G185" s="2">
        <f t="shared" si="309"/>
        <v>11</v>
      </c>
      <c r="H185" s="187">
        <f t="shared" si="311"/>
        <v>49.333333333333336</v>
      </c>
      <c r="I185" s="186">
        <f t="shared" si="310"/>
        <v>49</v>
      </c>
      <c r="J185" s="2">
        <f t="shared" si="312"/>
        <v>0</v>
      </c>
      <c r="K185" s="2">
        <f t="shared" si="313"/>
        <v>1</v>
      </c>
      <c r="L185">
        <f t="shared" si="314"/>
        <v>2</v>
      </c>
      <c r="M185" s="190">
        <f t="shared" si="435"/>
        <v>2.2815541200000003E-3</v>
      </c>
      <c r="N185">
        <f t="shared" si="315"/>
        <v>1</v>
      </c>
      <c r="O185">
        <f t="shared" si="316"/>
        <v>100</v>
      </c>
      <c r="P185" s="58">
        <f t="shared" si="317"/>
        <v>1.0266993540000002E-2</v>
      </c>
      <c r="Q185" s="106">
        <f t="shared" si="318"/>
        <v>1.0266993540000002E-2</v>
      </c>
      <c r="R185" s="59">
        <f t="shared" si="319"/>
        <v>1.0266993540000002E-2</v>
      </c>
      <c r="S185" s="32">
        <f t="shared" si="436"/>
        <v>8.5963552407652966E-4</v>
      </c>
      <c r="T185">
        <f t="shared" si="320"/>
        <v>1</v>
      </c>
      <c r="U185" s="32">
        <f t="shared" si="437"/>
        <v>4.0840299000000004E-4</v>
      </c>
      <c r="V185">
        <f t="shared" si="321"/>
        <v>1</v>
      </c>
      <c r="W185">
        <f t="shared" si="322"/>
        <v>100</v>
      </c>
      <c r="X185" s="58">
        <f t="shared" si="323"/>
        <v>1.8378134550000001E-3</v>
      </c>
      <c r="Y185" s="58">
        <f t="shared" si="324"/>
        <v>1.8378134550000001E-3</v>
      </c>
      <c r="Z185" s="32">
        <f t="shared" si="325"/>
        <v>1.8378134550000001E-3</v>
      </c>
      <c r="AA185" s="32">
        <f t="shared" si="326"/>
        <v>1.5328027688710222E-4</v>
      </c>
      <c r="AB185" s="59">
        <f t="shared" si="327"/>
        <v>4.9056245199999996E-3</v>
      </c>
      <c r="AC185" s="59">
        <f t="shared" si="328"/>
        <v>4.9056245199999996E-3</v>
      </c>
      <c r="AD185">
        <f t="shared" si="329"/>
        <v>1</v>
      </c>
      <c r="AE185" s="59">
        <f t="shared" si="330"/>
        <v>4.9056245199999996E-3</v>
      </c>
      <c r="AF185" s="59">
        <f t="shared" si="331"/>
        <v>4.1758461800000006E-3</v>
      </c>
      <c r="AG185" s="59">
        <f t="shared" si="332"/>
        <v>4.1758461800000006E-3</v>
      </c>
      <c r="AH185">
        <f t="shared" si="333"/>
        <v>1</v>
      </c>
      <c r="AI185" s="59">
        <f t="shared" si="334"/>
        <v>4.1758461800000006E-3</v>
      </c>
      <c r="AJ185" s="59">
        <f t="shared" si="335"/>
        <v>0</v>
      </c>
      <c r="AK185" s="59">
        <f t="shared" si="336"/>
        <v>0</v>
      </c>
      <c r="AL185" s="59">
        <f t="shared" si="337"/>
        <v>0</v>
      </c>
      <c r="AM185" s="12">
        <f t="shared" si="438"/>
        <v>0.17606890739858166</v>
      </c>
      <c r="AN185" s="12">
        <f t="shared" si="439"/>
        <v>0</v>
      </c>
      <c r="AO185" s="66">
        <f t="shared" si="338"/>
        <v>1.5135508748516171E-4</v>
      </c>
      <c r="AP185" s="66">
        <f t="shared" si="339"/>
        <v>2.6987890877264158E-5</v>
      </c>
      <c r="AQ185" s="59">
        <f t="shared" si="340"/>
        <v>8.6372794934409152E-4</v>
      </c>
      <c r="AR185" s="59">
        <f t="shared" si="341"/>
        <v>7.3523667437714105E-4</v>
      </c>
      <c r="AS185" s="59">
        <f t="shared" si="342"/>
        <v>0</v>
      </c>
      <c r="AT185" s="12">
        <f t="shared" si="343"/>
        <v>0.17429159979649803</v>
      </c>
      <c r="AU185" s="59">
        <f t="shared" si="440"/>
        <v>1.962405932198763E-17</v>
      </c>
      <c r="AV185" s="59">
        <f t="shared" si="441"/>
        <v>0</v>
      </c>
      <c r="AW185" s="70">
        <f t="shared" si="344"/>
        <v>0</v>
      </c>
      <c r="AX185" s="20">
        <f t="shared" si="345"/>
        <v>200000</v>
      </c>
      <c r="AY185" s="20">
        <f t="shared" si="346"/>
        <v>0</v>
      </c>
      <c r="AZ185" s="20">
        <f t="shared" si="347"/>
        <v>0</v>
      </c>
      <c r="BA185" s="20">
        <f t="shared" si="348"/>
        <v>200000</v>
      </c>
      <c r="BB185" s="36">
        <f t="shared" si="349"/>
        <v>1</v>
      </c>
      <c r="BC185" s="36">
        <f t="shared" si="350"/>
        <v>0</v>
      </c>
      <c r="BD185" s="80">
        <f t="shared" si="351"/>
        <v>30.271017497032343</v>
      </c>
      <c r="BE185" s="36">
        <f t="shared" si="352"/>
        <v>0</v>
      </c>
      <c r="BF185" s="36">
        <f t="shared" si="353"/>
        <v>0</v>
      </c>
      <c r="BG185" s="36">
        <f t="shared" si="354"/>
        <v>30.271017497032343</v>
      </c>
      <c r="BH185" s="36">
        <f t="shared" si="355"/>
        <v>5.397578175452832</v>
      </c>
      <c r="BI185" s="36">
        <f t="shared" si="356"/>
        <v>0</v>
      </c>
      <c r="BJ185" s="36">
        <f t="shared" si="357"/>
        <v>0</v>
      </c>
      <c r="BK185" s="36">
        <f t="shared" si="358"/>
        <v>5.397578175452832</v>
      </c>
      <c r="BL185" s="68">
        <f ca="1">IF(OR(AT185=0,E185&gt;ProjTerm),0,VLOOKUP(D185,'Life Events'!$AE$5:$AI$1206,5,FALSE))</f>
        <v>6.2533127811980043E-4</v>
      </c>
      <c r="BM185" s="93">
        <f t="shared" ca="1" si="359"/>
        <v>6.2533127811980043E-4</v>
      </c>
      <c r="BN185" s="93">
        <f t="shared" ca="1" si="360"/>
        <v>1.0898998886628886E-4</v>
      </c>
      <c r="BO185" s="36">
        <f t="shared" ca="1" si="361"/>
        <v>1.6583682924512646E-2</v>
      </c>
      <c r="BP185" s="36">
        <f t="shared" si="362"/>
        <v>1.4911181681463066E-2</v>
      </c>
      <c r="BQ185" s="36">
        <f t="shared" si="363"/>
        <v>98.30519037509994</v>
      </c>
      <c r="BR185" s="36">
        <f t="shared" si="364"/>
        <v>154.78110000000001</v>
      </c>
      <c r="BS185" s="36">
        <f t="shared" si="365"/>
        <v>152.15785501967383</v>
      </c>
      <c r="BT185" s="36">
        <f t="shared" si="366"/>
        <v>26.519835972982559</v>
      </c>
      <c r="BU185" s="70" cm="1">
        <f t="array" ref="BU185">IF(AND(ActInt=1,$J185=0),INDEX(Tbl_FwdNom,$B185-IVP,MATCH(ValnDt,Tbl_FwdNom_Cols)),INDEX(Tbl_FwdNom,$B185,MATCH(StartDt,Tbl_FwdNom_Cols)))</f>
        <v>16.057281691</v>
      </c>
      <c r="BV185" s="70" cm="1">
        <f t="array" ref="BV185">INDEX(Tbl_FwdReal,$B185,MATCH(StartDt,Tbl_FwdReal_Cols))</f>
        <v>4.6695484799999996</v>
      </c>
      <c r="BW185" s="70" cm="1">
        <f t="array" ref="BW185">IF(RunType&lt;&gt;"OPN",INDEX(Tbl_FwdReal,$B185,MATCH(ValnDt,Tbl_FwdReal_Cols)),IF(AND($J185=0,ActInt=1),INDEX(Tbl_FwdReal,$B185-IVP,MATCH(ValnDt,Tbl_FwdReal_Cols)),-999))*$K185</f>
        <v>4.6695484799999996</v>
      </c>
      <c r="BX185" s="70">
        <f t="shared" si="367"/>
        <v>4.6695484799999992E-2</v>
      </c>
      <c r="BY185" s="70">
        <f t="shared" si="442"/>
        <v>0.10879700329629238</v>
      </c>
      <c r="BZ185" s="64">
        <f t="shared" si="455"/>
        <v>8.6434446045939861E-3</v>
      </c>
      <c r="CA185" s="70" cm="1">
        <f t="array" ref="CA185">IF($J185=1,CA184*(1+INDEX(Tbl_CPI,$B185,MATCH(IF(RunType="OPN",StartDt,ValnDt),Tbl_CPI_Cols))),0)</f>
        <v>0</v>
      </c>
      <c r="CB185" s="70">
        <f t="shared" si="443"/>
        <v>2.8493944505306374</v>
      </c>
      <c r="CC185" s="70">
        <f t="shared" si="444"/>
        <v>2.639907911923475</v>
      </c>
      <c r="CD185" s="36">
        <f t="shared" si="368"/>
        <v>15.544626088283081</v>
      </c>
      <c r="CE185" s="36">
        <f t="shared" si="369"/>
        <v>1.5748337994536241</v>
      </c>
      <c r="CF185" s="36">
        <f t="shared" si="370"/>
        <v>0</v>
      </c>
      <c r="CG185" s="36">
        <f t="shared" si="371"/>
        <v>3.0142045976876473</v>
      </c>
      <c r="CH185" s="36">
        <f t="shared" si="372"/>
        <v>2.7369253312834907</v>
      </c>
      <c r="CI185" s="36">
        <f t="shared" si="373"/>
        <v>0</v>
      </c>
      <c r="CJ185" s="36">
        <f t="shared" si="374"/>
        <v>0</v>
      </c>
      <c r="CK185" s="36">
        <f t="shared" si="375"/>
        <v>0</v>
      </c>
      <c r="CL185" s="36">
        <f t="shared" si="376"/>
        <v>0.27727926640415668</v>
      </c>
      <c r="CM185" s="36">
        <f t="shared" si="377"/>
        <v>3.0142045976876473</v>
      </c>
      <c r="CN185" s="36">
        <f t="shared" ca="1" si="378"/>
        <v>9.1504322007456658</v>
      </c>
      <c r="CO185" s="20">
        <f t="shared" si="379"/>
        <v>120000</v>
      </c>
      <c r="CP185" s="20">
        <f t="shared" si="380"/>
        <v>2</v>
      </c>
      <c r="CQ185" s="64">
        <f t="shared" si="381"/>
        <v>3.0519131100000003E-3</v>
      </c>
      <c r="CR185" s="64">
        <f t="shared" si="382"/>
        <v>1.3733608995E-2</v>
      </c>
      <c r="CS185" s="36">
        <f t="shared" si="383"/>
        <v>24.334170916713084</v>
      </c>
      <c r="CT185" s="36">
        <f t="shared" si="384"/>
        <v>18.162610498219404</v>
      </c>
      <c r="CU185" s="36">
        <f t="shared" si="385"/>
        <v>3.2385469052716989</v>
      </c>
      <c r="CV185" s="36">
        <f t="shared" si="445"/>
        <v>21.401157403491105</v>
      </c>
      <c r="CW185" s="36">
        <f t="shared" si="386"/>
        <v>0</v>
      </c>
      <c r="CX185" s="36">
        <f t="shared" si="387"/>
        <v>0</v>
      </c>
      <c r="CY185" s="36">
        <f t="shared" si="388"/>
        <v>0</v>
      </c>
      <c r="CZ185" s="36">
        <f t="shared" si="446"/>
        <v>0</v>
      </c>
      <c r="DA185" s="64">
        <f t="shared" si="389"/>
        <v>1.2486791258692786E-2</v>
      </c>
      <c r="DB185" s="70">
        <f t="shared" si="447"/>
        <v>0.98766720576851219</v>
      </c>
      <c r="DC185" s="70">
        <f>PRODUCT($DB$8:DB185)</f>
        <v>0.17117912911937957</v>
      </c>
      <c r="DD185" s="36">
        <f t="shared" si="390"/>
        <v>1266.0948790477321</v>
      </c>
      <c r="DE185" s="36">
        <f t="shared" si="391"/>
        <v>2100.7446621854906</v>
      </c>
      <c r="DF185" s="36">
        <f t="shared" si="392"/>
        <v>275.40270331243534</v>
      </c>
      <c r="DG185" s="36">
        <f t="shared" si="393"/>
        <v>0.99334342720425817</v>
      </c>
      <c r="DH185" s="36">
        <f t="shared" ca="1" si="394"/>
        <v>0.12482322706201757</v>
      </c>
      <c r="DI185" s="36">
        <f t="shared" si="395"/>
        <v>196.8373386677435</v>
      </c>
      <c r="DJ185" s="36">
        <f t="shared" ca="1" si="396"/>
        <v>1306.0213049177949</v>
      </c>
      <c r="DK185" s="36">
        <f t="shared" si="397"/>
        <v>0</v>
      </c>
      <c r="DL185" s="36">
        <f t="shared" si="398"/>
        <v>0</v>
      </c>
      <c r="DM185" s="36">
        <f t="shared" ca="1" si="399"/>
        <v>1306.0213049177949</v>
      </c>
      <c r="DN185" s="36">
        <f t="shared" ca="1" si="448"/>
        <v>1306.0213049177996</v>
      </c>
      <c r="DO185" s="64" cm="1">
        <f t="array" ref="DO185">IFERROR(INDEX(Tbl_FwdNom,$B185,MATCH(LIDt,Tbl_FwdNom_Cols,0)),0)</f>
        <v>25.070213200000001</v>
      </c>
      <c r="DP185" s="64">
        <f t="shared" ca="1" si="449"/>
        <v>13.727637209999999</v>
      </c>
      <c r="DQ185" s="64">
        <f t="shared" ca="1" si="400"/>
        <v>1.0777349756853738E-2</v>
      </c>
      <c r="DR185" s="70">
        <f t="shared" ca="1" si="401"/>
        <v>0.98933756305535903</v>
      </c>
      <c r="DS185" s="70">
        <f ca="1">PRODUCT($DR$8:DR185)</f>
        <v>0.15990345714038476</v>
      </c>
      <c r="DT185" s="36">
        <f t="shared" ca="1" si="402"/>
        <v>2370.3202067752959</v>
      </c>
      <c r="DU185" s="36">
        <f t="shared" ca="1" si="403"/>
        <v>296.6727187430983</v>
      </c>
      <c r="DV185" s="36">
        <f t="shared" ca="1" si="404"/>
        <v>1.1149308041375614</v>
      </c>
      <c r="DW185" s="36">
        <f t="shared" ca="1" si="405"/>
        <v>0.12554815609382544</v>
      </c>
      <c r="DX185" s="36">
        <f t="shared" ca="1" si="406"/>
        <v>1349.5545817568247</v>
      </c>
      <c r="DY185" s="36">
        <f t="shared" ca="1" si="407"/>
        <v>14.242373311267562</v>
      </c>
      <c r="DZ185" s="36">
        <f t="shared" ca="1" si="408"/>
        <v>200.84236706477296</v>
      </c>
      <c r="EA185" s="36">
        <f t="shared" ca="1" si="409"/>
        <v>0</v>
      </c>
      <c r="EB185" s="36">
        <f t="shared" ca="1" si="410"/>
        <v>1531.5337014895663</v>
      </c>
      <c r="EC185" s="36">
        <f t="shared" ca="1" si="411"/>
        <v>0</v>
      </c>
      <c r="ED185" s="36">
        <f t="shared" ca="1" si="412"/>
        <v>0</v>
      </c>
      <c r="EE185" s="36">
        <f t="shared" ca="1" si="450"/>
        <v>0</v>
      </c>
      <c r="EF185" s="36">
        <f t="shared" ca="1" si="413"/>
        <v>1531.5337014895663</v>
      </c>
      <c r="EG185" s="64"/>
      <c r="EH185" s="64"/>
      <c r="EI185" s="64"/>
      <c r="EJ185" s="70"/>
      <c r="EK185" s="70"/>
      <c r="EL185" s="70"/>
      <c r="EM185" s="70"/>
      <c r="EN185" s="70"/>
      <c r="EO185" s="36">
        <f t="shared" ca="1" si="414"/>
        <v>16.219742412951319</v>
      </c>
      <c r="EP185" s="36">
        <f t="shared" ca="1" si="415"/>
        <v>0</v>
      </c>
      <c r="EQ185" s="36">
        <f t="shared" si="416"/>
        <v>63.422755942113881</v>
      </c>
      <c r="ER185" s="36">
        <f t="shared" si="417"/>
        <v>7.58933987252703</v>
      </c>
      <c r="ES185" s="36">
        <f t="shared" si="418"/>
        <v>-6.9308186040367241</v>
      </c>
      <c r="ET185" s="36">
        <f t="shared" ca="1" si="419"/>
        <v>0</v>
      </c>
      <c r="EU185" s="36">
        <f t="shared" ca="1" si="451"/>
        <v>7.58933987252703</v>
      </c>
      <c r="EV185" s="36">
        <f t="shared" si="420"/>
        <v>3.2492096963755355</v>
      </c>
      <c r="EW185" s="36">
        <f t="shared" si="421"/>
        <v>82.90418473678217</v>
      </c>
      <c r="EX185" s="36">
        <f t="shared" ca="1" si="452"/>
        <v>157.16549024779863</v>
      </c>
      <c r="EY185" s="36">
        <f t="shared" si="422"/>
        <v>0</v>
      </c>
      <c r="EZ185" s="36">
        <f t="shared" si="423"/>
        <v>0</v>
      </c>
      <c r="FA185" s="36">
        <f t="shared" si="424"/>
        <v>0</v>
      </c>
      <c r="FB185" s="36">
        <f t="shared" si="425"/>
        <v>0</v>
      </c>
      <c r="FC185" s="36">
        <f t="shared" si="453"/>
        <v>0</v>
      </c>
      <c r="FD185" s="36">
        <f t="shared" si="426"/>
        <v>0</v>
      </c>
      <c r="FE185" s="36">
        <f t="shared" si="427"/>
        <v>0</v>
      </c>
      <c r="FF185" s="36">
        <f t="shared" si="454"/>
        <v>0</v>
      </c>
      <c r="FG185" s="36">
        <f t="shared" ca="1" si="428"/>
        <v>157.16549024779863</v>
      </c>
      <c r="FH185" s="36">
        <f t="shared" ca="1" si="429"/>
        <v>1.9624926697943783</v>
      </c>
      <c r="FI185" s="36">
        <f t="shared" ca="1" si="430"/>
        <v>-2.3773100373436398</v>
      </c>
      <c r="FJ185" s="36">
        <f t="shared" ca="1" si="431"/>
        <v>175.37370068012754</v>
      </c>
      <c r="FK185" s="36">
        <f t="shared" si="432"/>
        <v>0</v>
      </c>
      <c r="FL185" s="36">
        <f t="shared" si="433"/>
        <v>0</v>
      </c>
      <c r="FM185" s="36">
        <f t="shared" ca="1" si="434"/>
        <v>0</v>
      </c>
      <c r="FN185" s="36">
        <f t="shared" ca="1" si="456"/>
        <v>175.37370068012754</v>
      </c>
    </row>
    <row r="186" spans="2:170" x14ac:dyDescent="0.25">
      <c r="B186" s="2">
        <v>178</v>
      </c>
      <c r="C186" s="2">
        <f t="shared" si="307"/>
        <v>15</v>
      </c>
      <c r="D186" s="2">
        <f t="shared" si="303"/>
        <v>202</v>
      </c>
      <c r="E186" s="2">
        <f t="shared" si="308"/>
        <v>17</v>
      </c>
      <c r="F186" s="189">
        <f t="shared" si="304"/>
        <v>51135</v>
      </c>
      <c r="G186" s="2">
        <f t="shared" si="309"/>
        <v>12</v>
      </c>
      <c r="H186" s="187">
        <f t="shared" si="311"/>
        <v>49.416666666666671</v>
      </c>
      <c r="I186" s="186">
        <f t="shared" si="310"/>
        <v>49</v>
      </c>
      <c r="J186" s="2">
        <f t="shared" si="312"/>
        <v>0</v>
      </c>
      <c r="K186" s="2">
        <f t="shared" si="313"/>
        <v>1</v>
      </c>
      <c r="L186">
        <f t="shared" si="314"/>
        <v>2</v>
      </c>
      <c r="M186" s="190">
        <f t="shared" si="435"/>
        <v>2.2815541200000003E-3</v>
      </c>
      <c r="N186">
        <f t="shared" si="315"/>
        <v>1</v>
      </c>
      <c r="O186">
        <f t="shared" si="316"/>
        <v>100</v>
      </c>
      <c r="P186" s="58">
        <f t="shared" si="317"/>
        <v>1.0266993540000002E-2</v>
      </c>
      <c r="Q186" s="106">
        <f t="shared" si="318"/>
        <v>1.0266993540000002E-2</v>
      </c>
      <c r="R186" s="59">
        <f t="shared" si="319"/>
        <v>1.0266993540000002E-2</v>
      </c>
      <c r="S186" s="32">
        <f t="shared" si="436"/>
        <v>8.5963552407652966E-4</v>
      </c>
      <c r="T186">
        <f t="shared" si="320"/>
        <v>1</v>
      </c>
      <c r="U186" s="32">
        <f t="shared" si="437"/>
        <v>4.0840299000000004E-4</v>
      </c>
      <c r="V186">
        <f t="shared" si="321"/>
        <v>1</v>
      </c>
      <c r="W186">
        <f t="shared" si="322"/>
        <v>100</v>
      </c>
      <c r="X186" s="58">
        <f t="shared" si="323"/>
        <v>1.8378134550000001E-3</v>
      </c>
      <c r="Y186" s="58">
        <f t="shared" si="324"/>
        <v>1.8378134550000001E-3</v>
      </c>
      <c r="Z186" s="32">
        <f t="shared" si="325"/>
        <v>1.8378134550000001E-3</v>
      </c>
      <c r="AA186" s="32">
        <f t="shared" si="326"/>
        <v>1.5328027688710222E-4</v>
      </c>
      <c r="AB186" s="59">
        <f t="shared" si="327"/>
        <v>4.9056245199999996E-3</v>
      </c>
      <c r="AC186" s="59">
        <f t="shared" si="328"/>
        <v>4.9056245199999996E-3</v>
      </c>
      <c r="AD186">
        <f t="shared" si="329"/>
        <v>1</v>
      </c>
      <c r="AE186" s="59">
        <f t="shared" si="330"/>
        <v>4.9056245199999996E-3</v>
      </c>
      <c r="AF186" s="59">
        <f t="shared" si="331"/>
        <v>4.1758461800000006E-3</v>
      </c>
      <c r="AG186" s="59">
        <f t="shared" si="332"/>
        <v>4.1758461800000006E-3</v>
      </c>
      <c r="AH186">
        <f t="shared" si="333"/>
        <v>1</v>
      </c>
      <c r="AI186" s="59">
        <f t="shared" si="334"/>
        <v>4.1758461800000006E-3</v>
      </c>
      <c r="AJ186" s="59">
        <f t="shared" si="335"/>
        <v>0</v>
      </c>
      <c r="AK186" s="59">
        <f t="shared" si="336"/>
        <v>0</v>
      </c>
      <c r="AL186" s="59">
        <f t="shared" si="337"/>
        <v>0</v>
      </c>
      <c r="AM186" s="12">
        <f t="shared" si="438"/>
        <v>0.17429159979649803</v>
      </c>
      <c r="AN186" s="12">
        <f t="shared" si="439"/>
        <v>0</v>
      </c>
      <c r="AO186" s="66">
        <f t="shared" si="338"/>
        <v>1.4982725073319934E-4</v>
      </c>
      <c r="AP186" s="66">
        <f t="shared" si="339"/>
        <v>2.6715464675903225E-5</v>
      </c>
      <c r="AQ186" s="59">
        <f t="shared" si="340"/>
        <v>8.5500914559172769E-4</v>
      </c>
      <c r="AR186" s="59">
        <f t="shared" si="341"/>
        <v>7.2781491121629515E-4</v>
      </c>
      <c r="AS186" s="59">
        <f t="shared" si="342"/>
        <v>0</v>
      </c>
      <c r="AT186" s="12">
        <f t="shared" si="343"/>
        <v>0.17253223302428092</v>
      </c>
      <c r="AU186" s="59">
        <f t="shared" si="440"/>
        <v>1.7455654977016621E-17</v>
      </c>
      <c r="AV186" s="59">
        <f t="shared" si="441"/>
        <v>0</v>
      </c>
      <c r="AW186" s="70">
        <f t="shared" si="344"/>
        <v>0</v>
      </c>
      <c r="AX186" s="20">
        <f t="shared" si="345"/>
        <v>200000</v>
      </c>
      <c r="AY186" s="20">
        <f t="shared" si="346"/>
        <v>0</v>
      </c>
      <c r="AZ186" s="20">
        <f t="shared" si="347"/>
        <v>0</v>
      </c>
      <c r="BA186" s="20">
        <f t="shared" si="348"/>
        <v>200000</v>
      </c>
      <c r="BB186" s="36">
        <f t="shared" si="349"/>
        <v>1</v>
      </c>
      <c r="BC186" s="36">
        <f t="shared" si="350"/>
        <v>0</v>
      </c>
      <c r="BD186" s="80">
        <f t="shared" si="351"/>
        <v>29.965450146639867</v>
      </c>
      <c r="BE186" s="36">
        <f t="shared" si="352"/>
        <v>0</v>
      </c>
      <c r="BF186" s="36">
        <f t="shared" si="353"/>
        <v>0</v>
      </c>
      <c r="BG186" s="36">
        <f t="shared" si="354"/>
        <v>29.965450146639867</v>
      </c>
      <c r="BH186" s="36">
        <f t="shared" si="355"/>
        <v>5.3430929351806453</v>
      </c>
      <c r="BI186" s="36">
        <f t="shared" si="356"/>
        <v>0</v>
      </c>
      <c r="BJ186" s="36">
        <f t="shared" si="357"/>
        <v>0</v>
      </c>
      <c r="BK186" s="36">
        <f t="shared" si="358"/>
        <v>5.3430929351806453</v>
      </c>
      <c r="BL186" s="68">
        <f ca="1">IF(OR(AT186=0,E186&gt;ProjTerm),0,VLOOKUP(D186,'Life Events'!$AE$5:$AI$1206,5,FALSE))</f>
        <v>5.5344207473081205E-4</v>
      </c>
      <c r="BM186" s="93">
        <f t="shared" ca="1" si="359"/>
        <v>5.5344207473081205E-4</v>
      </c>
      <c r="BN186" s="93">
        <f t="shared" ca="1" si="360"/>
        <v>9.5486597002897964E-5</v>
      </c>
      <c r="BO186" s="36">
        <f t="shared" ca="1" si="361"/>
        <v>1.452903578308897E-2</v>
      </c>
      <c r="BP186" s="36">
        <f t="shared" si="362"/>
        <v>1.4760662450384291E-2</v>
      </c>
      <c r="BQ186" s="36">
        <f t="shared" si="363"/>
        <v>98.30519037509994</v>
      </c>
      <c r="BR186" s="36">
        <f t="shared" si="364"/>
        <v>154.78110000000001</v>
      </c>
      <c r="BS186" s="36">
        <f t="shared" si="365"/>
        <v>152.15785501967383</v>
      </c>
      <c r="BT186" s="36">
        <f t="shared" si="366"/>
        <v>26.252134498729117</v>
      </c>
      <c r="BU186" s="70" cm="1">
        <f t="array" ref="BU186">IF(AND(ActInt=1,$J186=0),INDEX(Tbl_FwdNom,$B186-IVP,MATCH(ValnDt,Tbl_FwdNom_Cols)),INDEX(Tbl_FwdNom,$B186,MATCH(StartDt,Tbl_FwdNom_Cols)))</f>
        <v>16.094737296000002</v>
      </c>
      <c r="BV186" s="70" cm="1">
        <f t="array" ref="BV186">INDEX(Tbl_FwdReal,$B186,MATCH(StartDt,Tbl_FwdReal_Cols))</f>
        <v>4.6659853010000001</v>
      </c>
      <c r="BW186" s="70" cm="1">
        <f t="array" ref="BW186">IF(RunType&lt;&gt;"OPN",INDEX(Tbl_FwdReal,$B186,MATCH(ValnDt,Tbl_FwdReal_Cols)),IF(AND($J186=0,ActInt=1),INDEX(Tbl_FwdReal,$B186-IVP,MATCH(ValnDt,Tbl_FwdReal_Cols)),-999))*$K186</f>
        <v>4.6659853010000001</v>
      </c>
      <c r="BX186" s="70">
        <f t="shared" si="367"/>
        <v>4.6659853010000002E-2</v>
      </c>
      <c r="BY186" s="70">
        <f t="shared" si="442"/>
        <v>0.10919260887033189</v>
      </c>
      <c r="BZ186" s="64">
        <f t="shared" si="455"/>
        <v>8.6734290329792962E-3</v>
      </c>
      <c r="CA186" s="70" cm="1">
        <f t="array" ref="CA186">IF($J186=1,CA185*(1+INDEX(Tbl_CPI,$B186,MATCH(IF(RunType="OPN",StartDt,ValnDt),Tbl_CPI_Cols))),0)</f>
        <v>0</v>
      </c>
      <c r="CB186" s="70">
        <f t="shared" si="443"/>
        <v>2.8741084710842801</v>
      </c>
      <c r="CC186" s="70">
        <f t="shared" si="444"/>
        <v>2.639907911923475</v>
      </c>
      <c r="CD186" s="36">
        <f t="shared" si="368"/>
        <v>15.544626088283081</v>
      </c>
      <c r="CE186" s="36">
        <f t="shared" si="369"/>
        <v>1.5748337994536241</v>
      </c>
      <c r="CF186" s="36">
        <f t="shared" si="370"/>
        <v>0</v>
      </c>
      <c r="CG186" s="36">
        <f t="shared" si="371"/>
        <v>2.9837780514856069</v>
      </c>
      <c r="CH186" s="36">
        <f t="shared" si="372"/>
        <v>2.7092977491652372</v>
      </c>
      <c r="CI186" s="36">
        <f t="shared" si="373"/>
        <v>0</v>
      </c>
      <c r="CJ186" s="36">
        <f t="shared" si="374"/>
        <v>0</v>
      </c>
      <c r="CK186" s="36">
        <f t="shared" si="375"/>
        <v>0</v>
      </c>
      <c r="CL186" s="36">
        <f t="shared" si="376"/>
        <v>0.27448030232036946</v>
      </c>
      <c r="CM186" s="36">
        <f t="shared" si="377"/>
        <v>2.9837780514856069</v>
      </c>
      <c r="CN186" s="36">
        <f t="shared" ca="1" si="378"/>
        <v>9.0561769564240997</v>
      </c>
      <c r="CO186" s="20">
        <f t="shared" si="379"/>
        <v>120000</v>
      </c>
      <c r="CP186" s="20">
        <f t="shared" si="380"/>
        <v>2</v>
      </c>
      <c r="CQ186" s="64">
        <f t="shared" si="381"/>
        <v>3.0519131100000003E-3</v>
      </c>
      <c r="CR186" s="64">
        <f t="shared" si="382"/>
        <v>1.3733608995E-2</v>
      </c>
      <c r="CS186" s="36">
        <f t="shared" si="383"/>
        <v>24.088532390299278</v>
      </c>
      <c r="CT186" s="36">
        <f t="shared" si="384"/>
        <v>17.97927008798392</v>
      </c>
      <c r="CU186" s="36">
        <f t="shared" si="385"/>
        <v>3.2058557611083871</v>
      </c>
      <c r="CV186" s="36">
        <f t="shared" si="445"/>
        <v>21.185125849092309</v>
      </c>
      <c r="CW186" s="36">
        <f t="shared" si="386"/>
        <v>0</v>
      </c>
      <c r="CX186" s="36">
        <f t="shared" si="387"/>
        <v>0</v>
      </c>
      <c r="CY186" s="36">
        <f t="shared" si="388"/>
        <v>0</v>
      </c>
      <c r="CZ186" s="36">
        <f t="shared" si="446"/>
        <v>0</v>
      </c>
      <c r="DA186" s="64">
        <f t="shared" si="389"/>
        <v>1.2514017538913347E-2</v>
      </c>
      <c r="DB186" s="70">
        <f t="shared" si="447"/>
        <v>0.98764064761361947</v>
      </c>
      <c r="DC186" s="70">
        <f>PRODUCT($DB$8:DB186)</f>
        <v>0.16906346594139943</v>
      </c>
      <c r="DD186" s="36">
        <f t="shared" si="390"/>
        <v>1255.6866780713347</v>
      </c>
      <c r="DE186" s="36">
        <f t="shared" si="391"/>
        <v>2097.0679675862184</v>
      </c>
      <c r="DF186" s="36">
        <f t="shared" si="392"/>
        <v>273.50600463677063</v>
      </c>
      <c r="DG186" s="36">
        <f t="shared" si="393"/>
        <v>0.99101348182407234</v>
      </c>
      <c r="DH186" s="36">
        <f t="shared" ca="1" si="394"/>
        <v>0.11185623133164643</v>
      </c>
      <c r="DI186" s="36">
        <f t="shared" si="395"/>
        <v>196.27944747379053</v>
      </c>
      <c r="DJ186" s="36">
        <f t="shared" ca="1" si="396"/>
        <v>1310.287584374953</v>
      </c>
      <c r="DK186" s="36">
        <f t="shared" si="397"/>
        <v>0</v>
      </c>
      <c r="DL186" s="36">
        <f t="shared" si="398"/>
        <v>0</v>
      </c>
      <c r="DM186" s="36">
        <f t="shared" ca="1" si="399"/>
        <v>1310.287584374953</v>
      </c>
      <c r="DN186" s="36">
        <f t="shared" ca="1" si="448"/>
        <v>1310.2875843749573</v>
      </c>
      <c r="DO186" s="64" cm="1">
        <f t="array" ref="DO186">IFERROR(INDEX(Tbl_FwdNom,$B186,MATCH(LIDt,Tbl_FwdNom_Cols,0)),0)</f>
        <v>25.221359240000002</v>
      </c>
      <c r="DP186" s="64">
        <f t="shared" ca="1" si="449"/>
        <v>13.74216365</v>
      </c>
      <c r="DQ186" s="64">
        <f t="shared" ca="1" si="400"/>
        <v>1.0788108016212883E-2</v>
      </c>
      <c r="DR186" s="70">
        <f t="shared" ca="1" si="401"/>
        <v>0.98932703310351977</v>
      </c>
      <c r="DS186" s="70">
        <f ca="1">PRODUCT($DR$8:DR186)</f>
        <v>0.15819681283569267</v>
      </c>
      <c r="DT186" s="36">
        <f t="shared" ca="1" si="402"/>
        <v>2365.92602705236</v>
      </c>
      <c r="DU186" s="36">
        <f t="shared" ca="1" si="403"/>
        <v>294.53016314318171</v>
      </c>
      <c r="DV186" s="36">
        <f t="shared" ca="1" si="404"/>
        <v>1.1121981356328163</v>
      </c>
      <c r="DW186" s="36">
        <f t="shared" ca="1" si="405"/>
        <v>0.11237354737991302</v>
      </c>
      <c r="DX186" s="36">
        <f t="shared" ca="1" si="406"/>
        <v>1337.8615878598632</v>
      </c>
      <c r="DY186" s="36">
        <f t="shared" ca="1" si="407"/>
        <v>14.118580147486618</v>
      </c>
      <c r="DZ186" s="36">
        <f t="shared" ca="1" si="408"/>
        <v>200.27055026896829</v>
      </c>
      <c r="EA186" s="36">
        <f t="shared" ca="1" si="409"/>
        <v>0</v>
      </c>
      <c r="EB186" s="36">
        <f t="shared" ca="1" si="410"/>
        <v>1535.9839081638804</v>
      </c>
      <c r="EC186" s="36">
        <f t="shared" ca="1" si="411"/>
        <v>0</v>
      </c>
      <c r="ED186" s="36">
        <f t="shared" ca="1" si="412"/>
        <v>0</v>
      </c>
      <c r="EE186" s="36">
        <f t="shared" ca="1" si="450"/>
        <v>0</v>
      </c>
      <c r="EF186" s="36">
        <f t="shared" ca="1" si="413"/>
        <v>1535.9839081638804</v>
      </c>
      <c r="EG186" s="64"/>
      <c r="EH186" s="64"/>
      <c r="EI186" s="64"/>
      <c r="EJ186" s="70"/>
      <c r="EK186" s="70"/>
      <c r="EL186" s="70"/>
      <c r="EM186" s="70"/>
      <c r="EN186" s="70"/>
      <c r="EO186" s="36">
        <f t="shared" ca="1" si="414"/>
        <v>16.306234465067266</v>
      </c>
      <c r="EP186" s="36">
        <f t="shared" ca="1" si="415"/>
        <v>0</v>
      </c>
      <c r="EQ186" s="36">
        <f t="shared" si="416"/>
        <v>63.27399414115056</v>
      </c>
      <c r="ER186" s="36">
        <f t="shared" si="417"/>
        <v>7.5269500974962211</v>
      </c>
      <c r="ES186" s="36">
        <f t="shared" si="418"/>
        <v>-6.8738423424977588</v>
      </c>
      <c r="ET186" s="36">
        <f t="shared" ca="1" si="419"/>
        <v>0</v>
      </c>
      <c r="EU186" s="36">
        <f t="shared" ca="1" si="451"/>
        <v>7.5269500974962211</v>
      </c>
      <c r="EV186" s="36">
        <f t="shared" si="420"/>
        <v>3.2400005418056583</v>
      </c>
      <c r="EW186" s="36">
        <f t="shared" si="421"/>
        <v>82.709728099796934</v>
      </c>
      <c r="EX186" s="36">
        <f t="shared" ca="1" si="452"/>
        <v>156.75067288024937</v>
      </c>
      <c r="EY186" s="36">
        <f t="shared" si="422"/>
        <v>0</v>
      </c>
      <c r="EZ186" s="36">
        <f t="shared" si="423"/>
        <v>0</v>
      </c>
      <c r="FA186" s="36">
        <f t="shared" si="424"/>
        <v>0</v>
      </c>
      <c r="FB186" s="36">
        <f t="shared" si="425"/>
        <v>0</v>
      </c>
      <c r="FC186" s="36">
        <f t="shared" si="453"/>
        <v>0</v>
      </c>
      <c r="FD186" s="36">
        <f t="shared" si="426"/>
        <v>0</v>
      </c>
      <c r="FE186" s="36">
        <f t="shared" si="427"/>
        <v>0</v>
      </c>
      <c r="FF186" s="36">
        <f t="shared" si="454"/>
        <v>0</v>
      </c>
      <c r="FG186" s="36">
        <f t="shared" ca="1" si="428"/>
        <v>156.75067288024937</v>
      </c>
      <c r="FH186" s="36">
        <f t="shared" ca="1" si="429"/>
        <v>1.9615806696599092</v>
      </c>
      <c r="FI186" s="36">
        <f t="shared" ca="1" si="430"/>
        <v>-2.3531407451214505</v>
      </c>
      <c r="FJ186" s="36">
        <f t="shared" ca="1" si="431"/>
        <v>174.91251036114627</v>
      </c>
      <c r="FK186" s="36">
        <f t="shared" si="432"/>
        <v>0</v>
      </c>
      <c r="FL186" s="36">
        <f t="shared" si="433"/>
        <v>0</v>
      </c>
      <c r="FM186" s="36">
        <f t="shared" ca="1" si="434"/>
        <v>0</v>
      </c>
      <c r="FN186" s="36">
        <f t="shared" ca="1" si="456"/>
        <v>174.91251036114627</v>
      </c>
    </row>
    <row r="187" spans="2:170" x14ac:dyDescent="0.25">
      <c r="B187" s="2">
        <v>179</v>
      </c>
      <c r="C187" s="2">
        <f t="shared" si="307"/>
        <v>15</v>
      </c>
      <c r="D187" s="2">
        <f t="shared" si="303"/>
        <v>203</v>
      </c>
      <c r="E187" s="2">
        <f t="shared" si="308"/>
        <v>17</v>
      </c>
      <c r="F187" s="189">
        <f t="shared" si="304"/>
        <v>51166</v>
      </c>
      <c r="G187" s="2">
        <f t="shared" si="309"/>
        <v>1</v>
      </c>
      <c r="H187" s="187">
        <f t="shared" si="311"/>
        <v>49.5</v>
      </c>
      <c r="I187" s="186">
        <f t="shared" si="310"/>
        <v>49</v>
      </c>
      <c r="J187" s="2">
        <f t="shared" si="312"/>
        <v>0</v>
      </c>
      <c r="K187" s="2">
        <f t="shared" si="313"/>
        <v>1</v>
      </c>
      <c r="L187">
        <f t="shared" si="314"/>
        <v>2</v>
      </c>
      <c r="M187" s="190">
        <f t="shared" si="435"/>
        <v>2.2815541200000003E-3</v>
      </c>
      <c r="N187">
        <f t="shared" si="315"/>
        <v>1</v>
      </c>
      <c r="O187">
        <f t="shared" si="316"/>
        <v>100</v>
      </c>
      <c r="P187" s="58">
        <f t="shared" si="317"/>
        <v>1.0266993540000002E-2</v>
      </c>
      <c r="Q187" s="106">
        <f t="shared" si="318"/>
        <v>1.0266993540000002E-2</v>
      </c>
      <c r="R187" s="59">
        <f t="shared" si="319"/>
        <v>1.0266993540000002E-2</v>
      </c>
      <c r="S187" s="32">
        <f t="shared" si="436"/>
        <v>8.5963552407652966E-4</v>
      </c>
      <c r="T187">
        <f t="shared" si="320"/>
        <v>1</v>
      </c>
      <c r="U187" s="32">
        <f t="shared" si="437"/>
        <v>4.0840299000000004E-4</v>
      </c>
      <c r="V187">
        <f t="shared" si="321"/>
        <v>1</v>
      </c>
      <c r="W187">
        <f t="shared" si="322"/>
        <v>100</v>
      </c>
      <c r="X187" s="58">
        <f t="shared" si="323"/>
        <v>1.8378134550000001E-3</v>
      </c>
      <c r="Y187" s="58">
        <f t="shared" si="324"/>
        <v>1.8378134550000001E-3</v>
      </c>
      <c r="Z187" s="32">
        <f t="shared" si="325"/>
        <v>1.8378134550000001E-3</v>
      </c>
      <c r="AA187" s="32">
        <f t="shared" si="326"/>
        <v>1.5328027688710222E-4</v>
      </c>
      <c r="AB187" s="59">
        <f t="shared" si="327"/>
        <v>4.9056245199999996E-3</v>
      </c>
      <c r="AC187" s="59">
        <f t="shared" si="328"/>
        <v>4.9056245199999996E-3</v>
      </c>
      <c r="AD187">
        <f t="shared" si="329"/>
        <v>1</v>
      </c>
      <c r="AE187" s="59">
        <f t="shared" si="330"/>
        <v>4.9056245199999996E-3</v>
      </c>
      <c r="AF187" s="59">
        <f t="shared" si="331"/>
        <v>4.1758461800000006E-3</v>
      </c>
      <c r="AG187" s="59">
        <f t="shared" si="332"/>
        <v>4.1758461800000006E-3</v>
      </c>
      <c r="AH187">
        <f t="shared" si="333"/>
        <v>1</v>
      </c>
      <c r="AI187" s="59">
        <f t="shared" si="334"/>
        <v>4.1758461800000006E-3</v>
      </c>
      <c r="AJ187" s="59">
        <f t="shared" si="335"/>
        <v>0</v>
      </c>
      <c r="AK187" s="59">
        <f t="shared" si="336"/>
        <v>0</v>
      </c>
      <c r="AL187" s="59">
        <f t="shared" si="337"/>
        <v>0</v>
      </c>
      <c r="AM187" s="12">
        <f t="shared" si="438"/>
        <v>0.17253223302428092</v>
      </c>
      <c r="AN187" s="12">
        <f t="shared" si="439"/>
        <v>0</v>
      </c>
      <c r="AO187" s="66">
        <f t="shared" si="338"/>
        <v>1.4831483655592165E-4</v>
      </c>
      <c r="AP187" s="66">
        <f t="shared" si="339"/>
        <v>2.644578844991182E-5</v>
      </c>
      <c r="AQ187" s="59">
        <f t="shared" si="340"/>
        <v>8.4637835281426614E-4</v>
      </c>
      <c r="AR187" s="59">
        <f t="shared" si="341"/>
        <v>7.2046806620131346E-4</v>
      </c>
      <c r="AS187" s="59">
        <f t="shared" si="342"/>
        <v>0</v>
      </c>
      <c r="AT187" s="12">
        <f t="shared" si="343"/>
        <v>0.17079062598025951</v>
      </c>
      <c r="AU187" s="59">
        <f t="shared" si="440"/>
        <v>9.3241386833753381E-18</v>
      </c>
      <c r="AV187" s="59">
        <f t="shared" si="441"/>
        <v>0</v>
      </c>
      <c r="AW187" s="70">
        <f t="shared" si="344"/>
        <v>0</v>
      </c>
      <c r="AX187" s="20">
        <f t="shared" si="345"/>
        <v>200000</v>
      </c>
      <c r="AY187" s="20">
        <f t="shared" si="346"/>
        <v>0</v>
      </c>
      <c r="AZ187" s="20">
        <f t="shared" si="347"/>
        <v>0</v>
      </c>
      <c r="BA187" s="20">
        <f t="shared" si="348"/>
        <v>200000</v>
      </c>
      <c r="BB187" s="36">
        <f t="shared" si="349"/>
        <v>1</v>
      </c>
      <c r="BC187" s="36">
        <f t="shared" si="350"/>
        <v>0</v>
      </c>
      <c r="BD187" s="80">
        <f t="shared" si="351"/>
        <v>29.662967311184332</v>
      </c>
      <c r="BE187" s="36">
        <f t="shared" si="352"/>
        <v>0</v>
      </c>
      <c r="BF187" s="36">
        <f t="shared" si="353"/>
        <v>0</v>
      </c>
      <c r="BG187" s="36">
        <f t="shared" si="354"/>
        <v>29.662967311184332</v>
      </c>
      <c r="BH187" s="36">
        <f t="shared" si="355"/>
        <v>5.289157689982364</v>
      </c>
      <c r="BI187" s="36">
        <f t="shared" si="356"/>
        <v>0</v>
      </c>
      <c r="BJ187" s="36">
        <f t="shared" si="357"/>
        <v>0</v>
      </c>
      <c r="BK187" s="36">
        <f t="shared" si="358"/>
        <v>5.289157689982364</v>
      </c>
      <c r="BL187" s="68">
        <f ca="1">IF(OR(AT187=0,E187&gt;ProjTerm),0,VLOOKUP(D187,'Life Events'!$AE$5:$AI$1206,5,FALSE))</f>
        <v>5.5344207473081303E-4</v>
      </c>
      <c r="BM187" s="93">
        <f t="shared" ca="1" si="359"/>
        <v>5.5344207473081303E-4</v>
      </c>
      <c r="BN187" s="93">
        <f t="shared" ca="1" si="360"/>
        <v>9.4522718387089129E-5</v>
      </c>
      <c r="BO187" s="36">
        <f t="shared" ca="1" si="361"/>
        <v>1.4382374080408166E-2</v>
      </c>
      <c r="BP187" s="36">
        <f t="shared" si="362"/>
        <v>1.4611662618599853E-2</v>
      </c>
      <c r="BQ187" s="36">
        <f t="shared" si="363"/>
        <v>98.30519037509994</v>
      </c>
      <c r="BR187" s="36">
        <f t="shared" si="364"/>
        <v>154.78110000000001</v>
      </c>
      <c r="BS187" s="36">
        <f t="shared" si="365"/>
        <v>152.15785501967383</v>
      </c>
      <c r="BT187" s="36">
        <f t="shared" si="366"/>
        <v>25.987135306623667</v>
      </c>
      <c r="BU187" s="70" cm="1">
        <f t="array" ref="BU187">IF(AND(ActInt=1,$J187=0),INDEX(Tbl_FwdNom,$B187-IVP,MATCH(ValnDt,Tbl_FwdNom_Cols)),INDEX(Tbl_FwdNom,$B187,MATCH(StartDt,Tbl_FwdNom_Cols)))</f>
        <v>16.133444448999999</v>
      </c>
      <c r="BV187" s="70" cm="1">
        <f t="array" ref="BV187">INDEX(Tbl_FwdReal,$B187,MATCH(StartDt,Tbl_FwdReal_Cols))</f>
        <v>4.66230338</v>
      </c>
      <c r="BW187" s="70" cm="1">
        <f t="array" ref="BW187">IF(RunType&lt;&gt;"OPN",INDEX(Tbl_FwdReal,$B187,MATCH(ValnDt,Tbl_FwdReal_Cols)),IF(AND($J187=0,ActInt=1),INDEX(Tbl_FwdReal,$B187-IVP,MATCH(ValnDt,Tbl_FwdReal_Cols)),-999))*$K187</f>
        <v>4.66230338</v>
      </c>
      <c r="BX187" s="70">
        <f t="shared" si="367"/>
        <v>4.6623033799999998E-2</v>
      </c>
      <c r="BY187" s="70">
        <f t="shared" si="442"/>
        <v>0.10960145819982059</v>
      </c>
      <c r="BZ187" s="64">
        <f t="shared" si="455"/>
        <v>8.7044069561177384E-3</v>
      </c>
      <c r="CA187" s="70" cm="1">
        <f t="array" ref="CA187">IF($J187=1,CA186*(1+INDEX(Tbl_CPI,$B187,MATCH(IF(RunType="OPN",StartDt,ValnDt),Tbl_CPI_Cols))),0)</f>
        <v>0</v>
      </c>
      <c r="CB187" s="70">
        <f t="shared" si="443"/>
        <v>2.899125880852623</v>
      </c>
      <c r="CC187" s="70">
        <f t="shared" si="444"/>
        <v>2.639907911923475</v>
      </c>
      <c r="CD187" s="36">
        <f t="shared" si="368"/>
        <v>15.544626088283081</v>
      </c>
      <c r="CE187" s="36">
        <f t="shared" si="369"/>
        <v>1.5748337994536241</v>
      </c>
      <c r="CF187" s="36">
        <f t="shared" si="370"/>
        <v>0</v>
      </c>
      <c r="CG187" s="36">
        <f t="shared" si="371"/>
        <v>2.9536586426008196</v>
      </c>
      <c r="CH187" s="36">
        <f t="shared" si="372"/>
        <v>2.6819490505389729</v>
      </c>
      <c r="CI187" s="36">
        <f t="shared" si="373"/>
        <v>0</v>
      </c>
      <c r="CJ187" s="36">
        <f t="shared" si="374"/>
        <v>0</v>
      </c>
      <c r="CK187" s="36">
        <f t="shared" si="375"/>
        <v>0</v>
      </c>
      <c r="CL187" s="36">
        <f t="shared" si="376"/>
        <v>0.27170959206184636</v>
      </c>
      <c r="CM187" s="36">
        <f t="shared" si="377"/>
        <v>2.9536586426008196</v>
      </c>
      <c r="CN187" s="36">
        <f t="shared" ca="1" si="378"/>
        <v>8.9647604060048369</v>
      </c>
      <c r="CO187" s="20">
        <f t="shared" si="379"/>
        <v>120000</v>
      </c>
      <c r="CP187" s="20">
        <f t="shared" si="380"/>
        <v>2</v>
      </c>
      <c r="CQ187" s="64">
        <f t="shared" si="381"/>
        <v>3.0519131100000003E-3</v>
      </c>
      <c r="CR187" s="64">
        <f t="shared" si="382"/>
        <v>1.3733608995E-2</v>
      </c>
      <c r="CS187" s="36">
        <f t="shared" si="383"/>
        <v>23.84537343411062</v>
      </c>
      <c r="CT187" s="36">
        <f t="shared" si="384"/>
        <v>17.797780386710599</v>
      </c>
      <c r="CU187" s="36">
        <f t="shared" si="385"/>
        <v>3.1734946139894182</v>
      </c>
      <c r="CV187" s="36">
        <f t="shared" si="445"/>
        <v>20.971275000700018</v>
      </c>
      <c r="CW187" s="36">
        <f t="shared" si="386"/>
        <v>0</v>
      </c>
      <c r="CX187" s="36">
        <f t="shared" si="387"/>
        <v>0</v>
      </c>
      <c r="CY187" s="36">
        <f t="shared" si="388"/>
        <v>0</v>
      </c>
      <c r="CZ187" s="36">
        <f t="shared" si="446"/>
        <v>0</v>
      </c>
      <c r="DA187" s="64">
        <f t="shared" si="389"/>
        <v>1.2542145103956237E-2</v>
      </c>
      <c r="DB187" s="70">
        <f t="shared" si="447"/>
        <v>0.98761321179113137</v>
      </c>
      <c r="DC187" s="70">
        <f>PRODUCT($DB$8:DB187)</f>
        <v>0.16696931259492603</v>
      </c>
      <c r="DD187" s="36">
        <f t="shared" si="390"/>
        <v>1245.4485472861863</v>
      </c>
      <c r="DE187" s="36">
        <f t="shared" si="391"/>
        <v>2093.7067310173593</v>
      </c>
      <c r="DF187" s="36">
        <f t="shared" si="392"/>
        <v>271.64719894374599</v>
      </c>
      <c r="DG187" s="36">
        <f t="shared" si="393"/>
        <v>0.9888312540944868</v>
      </c>
      <c r="DH187" s="36">
        <f t="shared" ca="1" si="394"/>
        <v>9.8876774335381473E-2</v>
      </c>
      <c r="DI187" s="36">
        <f t="shared" si="395"/>
        <v>195.75050892704729</v>
      </c>
      <c r="DJ187" s="36">
        <f t="shared" ca="1" si="396"/>
        <v>1314.7659371222067</v>
      </c>
      <c r="DK187" s="36">
        <f t="shared" si="397"/>
        <v>0</v>
      </c>
      <c r="DL187" s="36">
        <f t="shared" si="398"/>
        <v>0</v>
      </c>
      <c r="DM187" s="36">
        <f t="shared" ca="1" si="399"/>
        <v>1314.7659371222067</v>
      </c>
      <c r="DN187" s="36">
        <f t="shared" ca="1" si="448"/>
        <v>1314.7659371222114</v>
      </c>
      <c r="DO187" s="64" cm="1">
        <f t="array" ref="DO187">IFERROR(INDEX(Tbl_FwdNom,$B187,MATCH(LIDt,Tbl_FwdNom_Cols,0)),0)</f>
        <v>25.377506400000001</v>
      </c>
      <c r="DP187" s="64">
        <f t="shared" ca="1" si="449"/>
        <v>13.757174770000001</v>
      </c>
      <c r="DQ187" s="64">
        <f t="shared" ca="1" si="400"/>
        <v>1.07992239057082E-2</v>
      </c>
      <c r="DR187" s="70">
        <f t="shared" ca="1" si="401"/>
        <v>0.98931615334647749</v>
      </c>
      <c r="DS187" s="70">
        <f ca="1">PRODUCT($DR$8:DR187)</f>
        <v>0.15650666234628013</v>
      </c>
      <c r="DT187" s="36">
        <f t="shared" ca="1" si="402"/>
        <v>2361.813224651657</v>
      </c>
      <c r="DU187" s="36">
        <f t="shared" ca="1" si="403"/>
        <v>292.42170263196732</v>
      </c>
      <c r="DV187" s="36">
        <f t="shared" ca="1" si="404"/>
        <v>1.1095973497084264</v>
      </c>
      <c r="DW187" s="36">
        <f t="shared" ca="1" si="405"/>
        <v>9.9204720398739246E-2</v>
      </c>
      <c r="DX187" s="36">
        <f t="shared" ca="1" si="406"/>
        <v>1326.3223193953845</v>
      </c>
      <c r="DY187" s="36">
        <f t="shared" ca="1" si="407"/>
        <v>13.996406010946162</v>
      </c>
      <c r="DZ187" s="36">
        <f t="shared" ca="1" si="408"/>
        <v>199.72240476420282</v>
      </c>
      <c r="EA187" s="36">
        <f t="shared" ca="1" si="409"/>
        <v>0</v>
      </c>
      <c r="EB187" s="36">
        <f t="shared" ca="1" si="410"/>
        <v>1540.6210260340793</v>
      </c>
      <c r="EC187" s="36">
        <f t="shared" ca="1" si="411"/>
        <v>0</v>
      </c>
      <c r="ED187" s="36">
        <f t="shared" ca="1" si="412"/>
        <v>0</v>
      </c>
      <c r="EE187" s="36">
        <f t="shared" ca="1" si="450"/>
        <v>0</v>
      </c>
      <c r="EF187" s="36">
        <f t="shared" ca="1" si="413"/>
        <v>1540.6210260340793</v>
      </c>
      <c r="EG187" s="64"/>
      <c r="EH187" s="64"/>
      <c r="EI187" s="64"/>
      <c r="EJ187" s="70"/>
      <c r="EK187" s="70"/>
      <c r="EL187" s="70"/>
      <c r="EM187" s="70"/>
      <c r="EN187" s="70"/>
      <c r="EO187" s="36">
        <f t="shared" ca="1" si="414"/>
        <v>16.396771795859905</v>
      </c>
      <c r="EP187" s="36">
        <f t="shared" ca="1" si="415"/>
        <v>0</v>
      </c>
      <c r="EQ187" s="36">
        <f t="shared" si="416"/>
        <v>63.134663781767046</v>
      </c>
      <c r="ER187" s="36">
        <f t="shared" si="417"/>
        <v>7.4655797725121138</v>
      </c>
      <c r="ES187" s="36">
        <f t="shared" si="418"/>
        <v>-6.8177970740976228</v>
      </c>
      <c r="ET187" s="36">
        <f t="shared" ca="1" si="419"/>
        <v>0</v>
      </c>
      <c r="EU187" s="36">
        <f t="shared" ca="1" si="451"/>
        <v>7.4655797725121138</v>
      </c>
      <c r="EV187" s="36">
        <f t="shared" si="420"/>
        <v>3.2312693108994841</v>
      </c>
      <c r="EW187" s="36">
        <f t="shared" si="421"/>
        <v>82.527599939609189</v>
      </c>
      <c r="EX187" s="36">
        <f t="shared" ca="1" si="452"/>
        <v>156.35911280478783</v>
      </c>
      <c r="EY187" s="36">
        <f t="shared" si="422"/>
        <v>0</v>
      </c>
      <c r="EZ187" s="36">
        <f t="shared" si="423"/>
        <v>0</v>
      </c>
      <c r="FA187" s="36">
        <f t="shared" si="424"/>
        <v>0</v>
      </c>
      <c r="FB187" s="36">
        <f t="shared" si="425"/>
        <v>0</v>
      </c>
      <c r="FC187" s="36">
        <f t="shared" si="453"/>
        <v>0</v>
      </c>
      <c r="FD187" s="36">
        <f t="shared" si="426"/>
        <v>0</v>
      </c>
      <c r="FE187" s="36">
        <f t="shared" si="427"/>
        <v>0</v>
      </c>
      <c r="FF187" s="36">
        <f t="shared" si="454"/>
        <v>0</v>
      </c>
      <c r="FG187" s="36">
        <f t="shared" ca="1" si="428"/>
        <v>156.35911280478783</v>
      </c>
      <c r="FH187" s="36">
        <f t="shared" ca="1" si="429"/>
        <v>1.9610786811235106</v>
      </c>
      <c r="FI187" s="36">
        <f t="shared" ca="1" si="430"/>
        <v>-2.6389843950289706</v>
      </c>
      <c r="FJ187" s="36">
        <f t="shared" ca="1" si="431"/>
        <v>174.16244532941681</v>
      </c>
      <c r="FK187" s="36">
        <f t="shared" si="432"/>
        <v>0</v>
      </c>
      <c r="FL187" s="36">
        <f t="shared" si="433"/>
        <v>0</v>
      </c>
      <c r="FM187" s="36">
        <f t="shared" ca="1" si="434"/>
        <v>0</v>
      </c>
      <c r="FN187" s="36">
        <f t="shared" ca="1" si="456"/>
        <v>174.16244532941681</v>
      </c>
    </row>
    <row r="188" spans="2:170" x14ac:dyDescent="0.25">
      <c r="B188" s="2">
        <v>180</v>
      </c>
      <c r="C188" s="2">
        <f t="shared" si="307"/>
        <v>15</v>
      </c>
      <c r="D188" s="2">
        <f t="shared" si="303"/>
        <v>204</v>
      </c>
      <c r="E188" s="2">
        <f t="shared" si="308"/>
        <v>17</v>
      </c>
      <c r="F188" s="189">
        <f t="shared" si="304"/>
        <v>51195</v>
      </c>
      <c r="G188" s="2">
        <f t="shared" si="309"/>
        <v>2</v>
      </c>
      <c r="H188" s="187">
        <f t="shared" si="311"/>
        <v>49.583333333333336</v>
      </c>
      <c r="I188" s="186">
        <f t="shared" si="310"/>
        <v>49</v>
      </c>
      <c r="J188" s="2">
        <f t="shared" si="312"/>
        <v>0</v>
      </c>
      <c r="K188" s="2">
        <f t="shared" si="313"/>
        <v>1</v>
      </c>
      <c r="L188">
        <f t="shared" si="314"/>
        <v>2</v>
      </c>
      <c r="M188" s="190">
        <f t="shared" si="435"/>
        <v>2.2815541200000003E-3</v>
      </c>
      <c r="N188">
        <f t="shared" si="315"/>
        <v>1</v>
      </c>
      <c r="O188">
        <f t="shared" si="316"/>
        <v>100</v>
      </c>
      <c r="P188" s="58">
        <f t="shared" si="317"/>
        <v>1.0266993540000002E-2</v>
      </c>
      <c r="Q188" s="106">
        <f t="shared" si="318"/>
        <v>1.0266993540000002E-2</v>
      </c>
      <c r="R188" s="59">
        <f t="shared" si="319"/>
        <v>1.0266993540000002E-2</v>
      </c>
      <c r="S188" s="32">
        <f t="shared" si="436"/>
        <v>8.5963552407652966E-4</v>
      </c>
      <c r="T188">
        <f t="shared" si="320"/>
        <v>1</v>
      </c>
      <c r="U188" s="32">
        <f t="shared" si="437"/>
        <v>4.0840299000000004E-4</v>
      </c>
      <c r="V188">
        <f t="shared" si="321"/>
        <v>1</v>
      </c>
      <c r="W188">
        <f t="shared" si="322"/>
        <v>100</v>
      </c>
      <c r="X188" s="58">
        <f t="shared" si="323"/>
        <v>1.8378134550000001E-3</v>
      </c>
      <c r="Y188" s="58">
        <f t="shared" si="324"/>
        <v>1.8378134550000001E-3</v>
      </c>
      <c r="Z188" s="32">
        <f t="shared" si="325"/>
        <v>1.8378134550000001E-3</v>
      </c>
      <c r="AA188" s="32">
        <f t="shared" si="326"/>
        <v>1.5328027688710222E-4</v>
      </c>
      <c r="AB188" s="59">
        <f t="shared" si="327"/>
        <v>4.9056245199999996E-3</v>
      </c>
      <c r="AC188" s="59">
        <f t="shared" si="328"/>
        <v>4.9056245199999996E-3</v>
      </c>
      <c r="AD188">
        <f t="shared" si="329"/>
        <v>1</v>
      </c>
      <c r="AE188" s="59">
        <f t="shared" si="330"/>
        <v>4.9056245199999996E-3</v>
      </c>
      <c r="AF188" s="59">
        <f t="shared" si="331"/>
        <v>4.1758461800000006E-3</v>
      </c>
      <c r="AG188" s="59">
        <f t="shared" si="332"/>
        <v>4.1758461800000006E-3</v>
      </c>
      <c r="AH188">
        <f t="shared" si="333"/>
        <v>1</v>
      </c>
      <c r="AI188" s="59">
        <f t="shared" si="334"/>
        <v>4.1758461800000006E-3</v>
      </c>
      <c r="AJ188" s="59">
        <f t="shared" si="335"/>
        <v>0</v>
      </c>
      <c r="AK188" s="59">
        <f t="shared" si="336"/>
        <v>0</v>
      </c>
      <c r="AL188" s="59">
        <f t="shared" si="337"/>
        <v>0</v>
      </c>
      <c r="AM188" s="12">
        <f t="shared" si="438"/>
        <v>0.17079062598025951</v>
      </c>
      <c r="AN188" s="12">
        <f t="shared" si="439"/>
        <v>0</v>
      </c>
      <c r="AO188" s="66">
        <f t="shared" si="338"/>
        <v>1.4681768927189896E-4</v>
      </c>
      <c r="AP188" s="66">
        <f t="shared" si="339"/>
        <v>2.6178834439975693E-5</v>
      </c>
      <c r="AQ188" s="59">
        <f t="shared" si="340"/>
        <v>8.3783468259491004E-4</v>
      </c>
      <c r="AR188" s="59">
        <f t="shared" si="341"/>
        <v>7.1319538307947549E-4</v>
      </c>
      <c r="AS188" s="59">
        <f t="shared" si="342"/>
        <v>0</v>
      </c>
      <c r="AT188" s="12">
        <f t="shared" si="343"/>
        <v>0.16906659939087323</v>
      </c>
      <c r="AU188" s="59">
        <f t="shared" si="440"/>
        <v>0</v>
      </c>
      <c r="AV188" s="59">
        <f t="shared" si="441"/>
        <v>-1.9298798670241979E-17</v>
      </c>
      <c r="AW188" s="70">
        <f t="shared" si="344"/>
        <v>0</v>
      </c>
      <c r="AX188" s="20">
        <f t="shared" si="345"/>
        <v>200000</v>
      </c>
      <c r="AY188" s="20">
        <f t="shared" si="346"/>
        <v>0</v>
      </c>
      <c r="AZ188" s="20">
        <f t="shared" si="347"/>
        <v>0</v>
      </c>
      <c r="BA188" s="20">
        <f t="shared" si="348"/>
        <v>200000</v>
      </c>
      <c r="BB188" s="36">
        <f t="shared" si="349"/>
        <v>1</v>
      </c>
      <c r="BC188" s="36">
        <f t="shared" si="350"/>
        <v>0</v>
      </c>
      <c r="BD188" s="80">
        <f t="shared" si="351"/>
        <v>29.363537854379793</v>
      </c>
      <c r="BE188" s="36">
        <f t="shared" si="352"/>
        <v>0</v>
      </c>
      <c r="BF188" s="36">
        <f t="shared" si="353"/>
        <v>0</v>
      </c>
      <c r="BG188" s="36">
        <f t="shared" si="354"/>
        <v>29.363537854379793</v>
      </c>
      <c r="BH188" s="36">
        <f t="shared" si="355"/>
        <v>5.2357668879951387</v>
      </c>
      <c r="BI188" s="36">
        <f t="shared" si="356"/>
        <v>0</v>
      </c>
      <c r="BJ188" s="36">
        <f t="shared" si="357"/>
        <v>0</v>
      </c>
      <c r="BK188" s="36">
        <f t="shared" si="358"/>
        <v>5.2357668879951387</v>
      </c>
      <c r="BL188" s="68">
        <f ca="1">IF(OR(AT188=0,E188&gt;ProjTerm),0,VLOOKUP(D188,'Life Events'!$AE$5:$AI$1206,5,FALSE))</f>
        <v>5.5344207473081411E-4</v>
      </c>
      <c r="BM188" s="93">
        <f t="shared" ca="1" si="359"/>
        <v>5.5344207473081411E-4</v>
      </c>
      <c r="BN188" s="93">
        <f t="shared" ca="1" si="360"/>
        <v>9.3568569534568279E-5</v>
      </c>
      <c r="BO188" s="36">
        <f t="shared" ca="1" si="361"/>
        <v>1.423719283763911E-2</v>
      </c>
      <c r="BP188" s="36">
        <f t="shared" si="362"/>
        <v>1.4464166848706026E-2</v>
      </c>
      <c r="BQ188" s="36">
        <f t="shared" si="363"/>
        <v>98.30519037509994</v>
      </c>
      <c r="BR188" s="36">
        <f t="shared" si="364"/>
        <v>154.78110000000001</v>
      </c>
      <c r="BS188" s="36">
        <f t="shared" si="365"/>
        <v>152.15785501967383</v>
      </c>
      <c r="BT188" s="36">
        <f t="shared" si="366"/>
        <v>25.724811118785766</v>
      </c>
      <c r="BU188" s="70" cm="1">
        <f t="array" ref="BU188">IF(AND(ActInt=1,$J188=0),INDEX(Tbl_FwdNom,$B188-IVP,MATCH(ValnDt,Tbl_FwdNom_Cols)),INDEX(Tbl_FwdNom,$B188,MATCH(StartDt,Tbl_FwdNom_Cols)))</f>
        <v>13.474152854</v>
      </c>
      <c r="BV188" s="70" cm="1">
        <f t="array" ref="BV188">INDEX(Tbl_FwdReal,$B188,MATCH(StartDt,Tbl_FwdReal_Cols))</f>
        <v>4.6586808780000002</v>
      </c>
      <c r="BW188" s="70" cm="1">
        <f t="array" ref="BW188">IF(RunType&lt;&gt;"OPN",INDEX(Tbl_FwdReal,$B188,MATCH(ValnDt,Tbl_FwdReal_Cols)),IF(AND($J188=0,ActInt=1),INDEX(Tbl_FwdReal,$B188-IVP,MATCH(ValnDt,Tbl_FwdReal_Cols)),-999))*$K188</f>
        <v>4.6586808780000002</v>
      </c>
      <c r="BX188" s="70">
        <f t="shared" si="367"/>
        <v>4.6586808780000002E-2</v>
      </c>
      <c r="BY188" s="70">
        <f t="shared" si="442"/>
        <v>8.4230681125019524E-2</v>
      </c>
      <c r="BZ188" s="64">
        <f t="shared" si="455"/>
        <v>6.7619834879109053E-3</v>
      </c>
      <c r="CA188" s="70" cm="1">
        <f t="array" ref="CA188">IF($J188=1,CA187*(1+INDEX(Tbl_CPI,$B188,MATCH(IF(RunType="OPN",StartDt,ValnDt),Tbl_CPI_Cols))),0)</f>
        <v>0</v>
      </c>
      <c r="CB188" s="70">
        <f t="shared" si="443"/>
        <v>2.9187297221883237</v>
      </c>
      <c r="CC188" s="70">
        <f t="shared" si="444"/>
        <v>2.9187297221883237</v>
      </c>
      <c r="CD188" s="36">
        <f t="shared" si="368"/>
        <v>15.544626088283081</v>
      </c>
      <c r="CE188" s="36">
        <f t="shared" si="369"/>
        <v>1.5748337994536241</v>
      </c>
      <c r="CF188" s="36">
        <f t="shared" si="370"/>
        <v>0</v>
      </c>
      <c r="CG188" s="36">
        <f t="shared" si="371"/>
        <v>2.9238432706704955</v>
      </c>
      <c r="CH188" s="36">
        <f t="shared" si="372"/>
        <v>2.6548764202469401</v>
      </c>
      <c r="CI188" s="36">
        <f t="shared" si="373"/>
        <v>0</v>
      </c>
      <c r="CJ188" s="36">
        <f t="shared" si="374"/>
        <v>0</v>
      </c>
      <c r="CK188" s="36">
        <f t="shared" si="375"/>
        <v>0</v>
      </c>
      <c r="CL188" s="36">
        <f t="shared" si="376"/>
        <v>0.26896685042355495</v>
      </c>
      <c r="CM188" s="36">
        <f t="shared" si="377"/>
        <v>2.9238432706704955</v>
      </c>
      <c r="CN188" s="36">
        <f t="shared" ca="1" si="378"/>
        <v>8.8742666495780984</v>
      </c>
      <c r="CO188" s="20">
        <f t="shared" si="379"/>
        <v>120000</v>
      </c>
      <c r="CP188" s="20">
        <f t="shared" si="380"/>
        <v>2</v>
      </c>
      <c r="CQ188" s="64">
        <f t="shared" si="381"/>
        <v>3.0519131100000003E-3</v>
      </c>
      <c r="CR188" s="64">
        <f t="shared" si="382"/>
        <v>1.3733608995E-2</v>
      </c>
      <c r="CS188" s="36">
        <f t="shared" si="383"/>
        <v>23.604669018406895</v>
      </c>
      <c r="CT188" s="36">
        <f t="shared" si="384"/>
        <v>17.618122712627876</v>
      </c>
      <c r="CU188" s="36">
        <f t="shared" si="385"/>
        <v>3.141460132797083</v>
      </c>
      <c r="CV188" s="36">
        <f t="shared" si="445"/>
        <v>20.759582845424958</v>
      </c>
      <c r="CW188" s="36">
        <f t="shared" si="386"/>
        <v>0</v>
      </c>
      <c r="CX188" s="36">
        <f t="shared" si="387"/>
        <v>0</v>
      </c>
      <c r="CY188" s="36">
        <f t="shared" si="388"/>
        <v>0</v>
      </c>
      <c r="CZ188" s="36">
        <f t="shared" si="446"/>
        <v>0</v>
      </c>
      <c r="DA188" s="64">
        <f t="shared" si="389"/>
        <v>1.0589416574938504E-2</v>
      </c>
      <c r="DB188" s="70">
        <f t="shared" si="447"/>
        <v>0.98952154415902371</v>
      </c>
      <c r="DC188" s="70">
        <f>PRODUCT($DB$8:DB188)</f>
        <v>0.16521973202610193</v>
      </c>
      <c r="DD188" s="36">
        <f t="shared" si="390"/>
        <v>1232.912309657266</v>
      </c>
      <c r="DE188" s="36">
        <f t="shared" si="391"/>
        <v>2086.5143259234746</v>
      </c>
      <c r="DF188" s="36">
        <f t="shared" si="392"/>
        <v>269.28801740678142</v>
      </c>
      <c r="DG188" s="36">
        <f t="shared" si="393"/>
        <v>0.98483823331770615</v>
      </c>
      <c r="DH188" s="36">
        <f t="shared" ca="1" si="394"/>
        <v>8.5686628850765903E-2</v>
      </c>
      <c r="DI188" s="36">
        <f t="shared" si="395"/>
        <v>194.86858754576858</v>
      </c>
      <c r="DJ188" s="36">
        <f t="shared" ca="1" si="396"/>
        <v>1316.8594696142918</v>
      </c>
      <c r="DK188" s="36">
        <f t="shared" si="397"/>
        <v>0</v>
      </c>
      <c r="DL188" s="36">
        <f t="shared" si="398"/>
        <v>0</v>
      </c>
      <c r="DM188" s="36">
        <f t="shared" ca="1" si="399"/>
        <v>1316.8594696142918</v>
      </c>
      <c r="DN188" s="36">
        <f t="shared" ca="1" si="448"/>
        <v>1316.8594696142964</v>
      </c>
      <c r="DO188" s="64" cm="1">
        <f t="array" ref="DO188">IFERROR(INDEX(Tbl_FwdNom,$B188,MATCH(LIDt,Tbl_FwdNom_Cols,0)),0)</f>
        <v>14.4919276</v>
      </c>
      <c r="DP188" s="64">
        <f t="shared" ca="1" si="449"/>
        <v>12.45189068</v>
      </c>
      <c r="DQ188" s="64">
        <f t="shared" ca="1" si="400"/>
        <v>9.8275854604443769E-3</v>
      </c>
      <c r="DR188" s="70">
        <f t="shared" ca="1" si="401"/>
        <v>0.99026805605041646</v>
      </c>
      <c r="DS188" s="70">
        <f ca="1">PRODUCT($DR$8:DR188)</f>
        <v>0.15498354828058974</v>
      </c>
      <c r="DT188" s="36">
        <f t="shared" ca="1" si="402"/>
        <v>2355.6606081041491</v>
      </c>
      <c r="DU188" s="36">
        <f t="shared" ca="1" si="403"/>
        <v>290.05973501707655</v>
      </c>
      <c r="DV188" s="36">
        <f t="shared" ca="1" si="404"/>
        <v>1.1060378456406625</v>
      </c>
      <c r="DW188" s="36">
        <f t="shared" ca="1" si="405"/>
        <v>8.5942470428898243E-2</v>
      </c>
      <c r="DX188" s="36">
        <f t="shared" ca="1" si="406"/>
        <v>1313.6320542185517</v>
      </c>
      <c r="DY188" s="36">
        <f t="shared" ca="1" si="407"/>
        <v>13.862346742025695</v>
      </c>
      <c r="DZ188" s="36">
        <f t="shared" ca="1" si="408"/>
        <v>199.00422632023464</v>
      </c>
      <c r="EA188" s="36">
        <f t="shared" ca="1" si="409"/>
        <v>0</v>
      </c>
      <c r="EB188" s="36">
        <f t="shared" ca="1" si="410"/>
        <v>1543.9347665897226</v>
      </c>
      <c r="EC188" s="36">
        <f t="shared" ca="1" si="411"/>
        <v>0</v>
      </c>
      <c r="ED188" s="36">
        <f t="shared" ca="1" si="412"/>
        <v>0</v>
      </c>
      <c r="EE188" s="36">
        <f t="shared" ca="1" si="450"/>
        <v>0</v>
      </c>
      <c r="EF188" s="36">
        <f t="shared" ca="1" si="413"/>
        <v>1543.9347665897226</v>
      </c>
      <c r="EG188" s="64"/>
      <c r="EH188" s="64"/>
      <c r="EI188" s="64"/>
      <c r="EJ188" s="70"/>
      <c r="EK188" s="70"/>
      <c r="EL188" s="70"/>
      <c r="EM188" s="70"/>
      <c r="EN188" s="70"/>
      <c r="EO188" s="36">
        <f t="shared" ca="1" si="414"/>
        <v>13.891642412333489</v>
      </c>
      <c r="EP188" s="36">
        <f t="shared" ca="1" si="415"/>
        <v>0</v>
      </c>
      <c r="EQ188" s="36">
        <f t="shared" si="416"/>
        <v>62.879718336655159</v>
      </c>
      <c r="ER188" s="36">
        <f t="shared" si="417"/>
        <v>7.3904339286554528</v>
      </c>
      <c r="ES188" s="36">
        <f t="shared" si="418"/>
        <v>-6.749171578156516</v>
      </c>
      <c r="ET188" s="36">
        <f t="shared" ca="1" si="419"/>
        <v>0</v>
      </c>
      <c r="EU188" s="36">
        <f t="shared" ca="1" si="451"/>
        <v>7.3904339286554528</v>
      </c>
      <c r="EV188" s="36">
        <f t="shared" si="420"/>
        <v>3.2167113641050058</v>
      </c>
      <c r="EW188" s="36">
        <f t="shared" si="421"/>
        <v>82.194343461466744</v>
      </c>
      <c r="EX188" s="36">
        <f t="shared" ca="1" si="452"/>
        <v>155.68120709088237</v>
      </c>
      <c r="EY188" s="36">
        <f t="shared" si="422"/>
        <v>0</v>
      </c>
      <c r="EZ188" s="36">
        <f t="shared" si="423"/>
        <v>0</v>
      </c>
      <c r="FA188" s="36">
        <f t="shared" si="424"/>
        <v>0</v>
      </c>
      <c r="FB188" s="36">
        <f t="shared" si="425"/>
        <v>0</v>
      </c>
      <c r="FC188" s="36">
        <f t="shared" si="453"/>
        <v>0</v>
      </c>
      <c r="FD188" s="36">
        <f t="shared" si="426"/>
        <v>0</v>
      </c>
      <c r="FE188" s="36">
        <f t="shared" si="427"/>
        <v>0</v>
      </c>
      <c r="FF188" s="36">
        <f t="shared" si="454"/>
        <v>0</v>
      </c>
      <c r="FG188" s="36">
        <f t="shared" ca="1" si="428"/>
        <v>155.68120709088237</v>
      </c>
      <c r="FH188" s="36">
        <f t="shared" ca="1" si="429"/>
        <v>1.6485731547746234</v>
      </c>
      <c r="FI188" s="36">
        <f t="shared" ca="1" si="430"/>
        <v>-2.3131838267906906</v>
      </c>
      <c r="FJ188" s="36">
        <f t="shared" ca="1" si="431"/>
        <v>173.56085781810094</v>
      </c>
      <c r="FK188" s="36">
        <f t="shared" si="432"/>
        <v>0</v>
      </c>
      <c r="FL188" s="36">
        <f t="shared" si="433"/>
        <v>0</v>
      </c>
      <c r="FM188" s="36">
        <f t="shared" ca="1" si="434"/>
        <v>0</v>
      </c>
      <c r="FN188" s="36">
        <f t="shared" ca="1" si="456"/>
        <v>173.56085781810094</v>
      </c>
    </row>
    <row r="189" spans="2:170" x14ac:dyDescent="0.25">
      <c r="B189" s="2">
        <v>181</v>
      </c>
      <c r="C189" s="2">
        <f t="shared" si="307"/>
        <v>16</v>
      </c>
      <c r="D189" s="2">
        <f t="shared" si="303"/>
        <v>205</v>
      </c>
      <c r="E189" s="2">
        <f t="shared" si="308"/>
        <v>18</v>
      </c>
      <c r="F189" s="189">
        <f t="shared" si="304"/>
        <v>51226</v>
      </c>
      <c r="G189" s="2">
        <f t="shared" si="309"/>
        <v>3</v>
      </c>
      <c r="H189" s="187">
        <f t="shared" si="311"/>
        <v>49.666666666666671</v>
      </c>
      <c r="I189" s="186">
        <f t="shared" si="310"/>
        <v>49</v>
      </c>
      <c r="J189" s="2">
        <f t="shared" si="312"/>
        <v>0</v>
      </c>
      <c r="K189" s="2">
        <f t="shared" si="313"/>
        <v>1</v>
      </c>
      <c r="L189">
        <f t="shared" si="314"/>
        <v>2</v>
      </c>
      <c r="M189" s="190">
        <f t="shared" si="435"/>
        <v>2.2815541200000003E-3</v>
      </c>
      <c r="N189">
        <f t="shared" si="315"/>
        <v>1</v>
      </c>
      <c r="O189">
        <f t="shared" si="316"/>
        <v>100</v>
      </c>
      <c r="P189" s="58">
        <f t="shared" si="317"/>
        <v>1.0266993540000002E-2</v>
      </c>
      <c r="Q189" s="106">
        <f t="shared" si="318"/>
        <v>1.0266993540000002E-2</v>
      </c>
      <c r="R189" s="59">
        <f t="shared" si="319"/>
        <v>1.0266993540000002E-2</v>
      </c>
      <c r="S189" s="32">
        <f t="shared" si="436"/>
        <v>8.5963552407652966E-4</v>
      </c>
      <c r="T189">
        <f t="shared" si="320"/>
        <v>1</v>
      </c>
      <c r="U189" s="32">
        <f t="shared" si="437"/>
        <v>4.0840299000000004E-4</v>
      </c>
      <c r="V189">
        <f t="shared" si="321"/>
        <v>1</v>
      </c>
      <c r="W189">
        <f t="shared" si="322"/>
        <v>100</v>
      </c>
      <c r="X189" s="58">
        <f t="shared" si="323"/>
        <v>1.8378134550000001E-3</v>
      </c>
      <c r="Y189" s="58">
        <f t="shared" si="324"/>
        <v>1.8378134550000001E-3</v>
      </c>
      <c r="Z189" s="32">
        <f t="shared" si="325"/>
        <v>1.8378134550000001E-3</v>
      </c>
      <c r="AA189" s="32">
        <f t="shared" si="326"/>
        <v>1.5328027688710222E-4</v>
      </c>
      <c r="AB189" s="59">
        <f t="shared" si="327"/>
        <v>4.9056245199999996E-3</v>
      </c>
      <c r="AC189" s="59">
        <f t="shared" si="328"/>
        <v>4.9056245199999996E-3</v>
      </c>
      <c r="AD189">
        <f t="shared" si="329"/>
        <v>1</v>
      </c>
      <c r="AE189" s="59">
        <f t="shared" si="330"/>
        <v>4.9056245199999996E-3</v>
      </c>
      <c r="AF189" s="59">
        <f t="shared" si="331"/>
        <v>4.1758461800000006E-3</v>
      </c>
      <c r="AG189" s="59">
        <f t="shared" si="332"/>
        <v>4.1758461800000006E-3</v>
      </c>
      <c r="AH189">
        <f t="shared" si="333"/>
        <v>1</v>
      </c>
      <c r="AI189" s="59">
        <f t="shared" si="334"/>
        <v>4.1758461800000006E-3</v>
      </c>
      <c r="AJ189" s="59">
        <f t="shared" si="335"/>
        <v>0</v>
      </c>
      <c r="AK189" s="59">
        <f t="shared" si="336"/>
        <v>0</v>
      </c>
      <c r="AL189" s="59">
        <f t="shared" si="337"/>
        <v>0</v>
      </c>
      <c r="AM189" s="12">
        <f t="shared" si="438"/>
        <v>0.16906659939087323</v>
      </c>
      <c r="AN189" s="12">
        <f t="shared" si="439"/>
        <v>0</v>
      </c>
      <c r="AO189" s="66">
        <f t="shared" si="338"/>
        <v>1.4533565477121001E-4</v>
      </c>
      <c r="AP189" s="66">
        <f t="shared" si="339"/>
        <v>2.5914575166993836E-5</v>
      </c>
      <c r="AQ189" s="59">
        <f t="shared" si="340"/>
        <v>8.2937725548488472E-4</v>
      </c>
      <c r="AR189" s="59">
        <f t="shared" si="341"/>
        <v>7.0599611323196837E-4</v>
      </c>
      <c r="AS189" s="59">
        <f t="shared" si="342"/>
        <v>0</v>
      </c>
      <c r="AT189" s="12">
        <f t="shared" si="343"/>
        <v>0.1673599757922182</v>
      </c>
      <c r="AU189" s="59">
        <f t="shared" si="440"/>
        <v>2.4286128663675299E-17</v>
      </c>
      <c r="AV189" s="59">
        <f t="shared" si="441"/>
        <v>0</v>
      </c>
      <c r="AW189" s="70">
        <f t="shared" si="344"/>
        <v>0</v>
      </c>
      <c r="AX189" s="20">
        <f t="shared" si="345"/>
        <v>200000</v>
      </c>
      <c r="AY189" s="20">
        <f t="shared" si="346"/>
        <v>0</v>
      </c>
      <c r="AZ189" s="20">
        <f t="shared" si="347"/>
        <v>0</v>
      </c>
      <c r="BA189" s="20">
        <f t="shared" si="348"/>
        <v>200000</v>
      </c>
      <c r="BB189" s="36">
        <f t="shared" si="349"/>
        <v>1</v>
      </c>
      <c r="BC189" s="36">
        <f t="shared" si="350"/>
        <v>0</v>
      </c>
      <c r="BD189" s="80">
        <f t="shared" si="351"/>
        <v>29.067130954242</v>
      </c>
      <c r="BE189" s="36">
        <f t="shared" si="352"/>
        <v>0</v>
      </c>
      <c r="BF189" s="36">
        <f t="shared" si="353"/>
        <v>0</v>
      </c>
      <c r="BG189" s="36">
        <f t="shared" si="354"/>
        <v>29.067130954242</v>
      </c>
      <c r="BH189" s="36">
        <f t="shared" si="355"/>
        <v>5.1829150333987668</v>
      </c>
      <c r="BI189" s="36">
        <f t="shared" si="356"/>
        <v>0</v>
      </c>
      <c r="BJ189" s="36">
        <f t="shared" si="357"/>
        <v>0</v>
      </c>
      <c r="BK189" s="36">
        <f t="shared" si="358"/>
        <v>5.1829150333987668</v>
      </c>
      <c r="BL189" s="68">
        <f ca="1">IF(OR(AT189=0,E189&gt;ProjTerm),0,VLOOKUP(D189,'Life Events'!$AE$5:$AI$1206,5,FALSE))</f>
        <v>5.5344207473081498E-4</v>
      </c>
      <c r="BM189" s="93">
        <f t="shared" ca="1" si="359"/>
        <v>5.5344207473081498E-4</v>
      </c>
      <c r="BN189" s="93">
        <f t="shared" ca="1" si="360"/>
        <v>9.2624052229344208E-5</v>
      </c>
      <c r="BO189" s="36">
        <f t="shared" ca="1" si="361"/>
        <v>1.4093477110447252E-2</v>
      </c>
      <c r="BP189" s="36">
        <f t="shared" si="362"/>
        <v>1.4318159958120762E-2</v>
      </c>
      <c r="BQ189" s="36">
        <f t="shared" si="363"/>
        <v>98.30519037509994</v>
      </c>
      <c r="BR189" s="36">
        <f t="shared" si="364"/>
        <v>154.78110000000001</v>
      </c>
      <c r="BS189" s="36">
        <f t="shared" si="365"/>
        <v>152.15785501967383</v>
      </c>
      <c r="BT189" s="36">
        <f t="shared" si="366"/>
        <v>25.465134932688461</v>
      </c>
      <c r="BU189" s="70" cm="1">
        <f t="array" ref="BU189">IF(AND(ActInt=1,$J189=0),INDEX(Tbl_FwdNom,$B189-IVP,MATCH(ValnDt,Tbl_FwdNom_Cols)),INDEX(Tbl_FwdNom,$B189,MATCH(StartDt,Tbl_FwdNom_Cols)))</f>
        <v>13.481949266000001</v>
      </c>
      <c r="BV189" s="70" cm="1">
        <f t="array" ref="BV189">INDEX(Tbl_FwdReal,$B189,MATCH(StartDt,Tbl_FwdReal_Cols))</f>
        <v>4.6551771759999996</v>
      </c>
      <c r="BW189" s="70" cm="1">
        <f t="array" ref="BW189">IF(RunType&lt;&gt;"OPN",INDEX(Tbl_FwdReal,$B189,MATCH(ValnDt,Tbl_FwdReal_Cols)),IF(AND($J189=0,ActInt=1),INDEX(Tbl_FwdReal,$B189-IVP,MATCH(ValnDt,Tbl_FwdReal_Cols)),-999))*$K189</f>
        <v>4.6551771759999996</v>
      </c>
      <c r="BX189" s="70">
        <f t="shared" si="367"/>
        <v>4.6551771759999999E-2</v>
      </c>
      <c r="BY189" s="70">
        <f t="shared" si="442"/>
        <v>8.4341475770051133E-2</v>
      </c>
      <c r="BZ189" s="64">
        <f t="shared" si="455"/>
        <v>6.7705562801698704E-3</v>
      </c>
      <c r="CA189" s="70" cm="1">
        <f t="array" ref="CA189">IF($J189=1,CA188*(1+INDEX(Tbl_CPI,$B189,MATCH(IF(RunType="OPN",StartDt,ValnDt),Tbl_CPI_Cols))),0)</f>
        <v>0</v>
      </c>
      <c r="CB189" s="70">
        <f t="shared" si="443"/>
        <v>2.9384911460390044</v>
      </c>
      <c r="CC189" s="70">
        <f t="shared" si="444"/>
        <v>2.9187297221883237</v>
      </c>
      <c r="CD189" s="36">
        <f t="shared" si="368"/>
        <v>16.957090908783094</v>
      </c>
      <c r="CE189" s="36">
        <f t="shared" si="369"/>
        <v>1.5748337994536241</v>
      </c>
      <c r="CF189" s="36">
        <f t="shared" si="370"/>
        <v>0</v>
      </c>
      <c r="CG189" s="36">
        <f t="shared" si="371"/>
        <v>3.1331294905892828</v>
      </c>
      <c r="CH189" s="36">
        <f t="shared" si="372"/>
        <v>2.8668776955098498</v>
      </c>
      <c r="CI189" s="36">
        <f t="shared" si="373"/>
        <v>0</v>
      </c>
      <c r="CJ189" s="36">
        <f t="shared" si="374"/>
        <v>0</v>
      </c>
      <c r="CK189" s="36">
        <f t="shared" si="375"/>
        <v>0</v>
      </c>
      <c r="CL189" s="36">
        <f t="shared" si="376"/>
        <v>0.2662517950794327</v>
      </c>
      <c r="CM189" s="36">
        <f t="shared" si="377"/>
        <v>3.1331294905892828</v>
      </c>
      <c r="CN189" s="36">
        <f t="shared" ca="1" si="378"/>
        <v>8.7846863721046322</v>
      </c>
      <c r="CO189" s="20">
        <f t="shared" si="379"/>
        <v>120000</v>
      </c>
      <c r="CP189" s="20">
        <f t="shared" si="380"/>
        <v>2</v>
      </c>
      <c r="CQ189" s="64">
        <f t="shared" si="381"/>
        <v>3.0519131100000003E-3</v>
      </c>
      <c r="CR189" s="64">
        <f t="shared" si="382"/>
        <v>1.3733608995E-2</v>
      </c>
      <c r="CS189" s="36">
        <f t="shared" si="383"/>
        <v>23.366394366107773</v>
      </c>
      <c r="CT189" s="36">
        <f t="shared" si="384"/>
        <v>17.4402785725452</v>
      </c>
      <c r="CU189" s="36">
        <f t="shared" si="385"/>
        <v>3.1097490200392603</v>
      </c>
      <c r="CV189" s="36">
        <f t="shared" si="445"/>
        <v>20.55002759258446</v>
      </c>
      <c r="CW189" s="36">
        <f t="shared" si="386"/>
        <v>0</v>
      </c>
      <c r="CX189" s="36">
        <f t="shared" si="387"/>
        <v>0</v>
      </c>
      <c r="CY189" s="36">
        <f t="shared" si="388"/>
        <v>0</v>
      </c>
      <c r="CZ189" s="36">
        <f t="shared" si="446"/>
        <v>0</v>
      </c>
      <c r="DA189" s="64">
        <f t="shared" si="389"/>
        <v>1.059520256463653E-2</v>
      </c>
      <c r="DB189" s="70">
        <f t="shared" si="447"/>
        <v>0.98951587882294656</v>
      </c>
      <c r="DC189" s="70">
        <f>PRODUCT($DB$8:DB189)</f>
        <v>0.16348754833469997</v>
      </c>
      <c r="DD189" s="36">
        <f t="shared" si="390"/>
        <v>1220.51013038983</v>
      </c>
      <c r="DE189" s="36">
        <f t="shared" si="391"/>
        <v>2079.5542369064078</v>
      </c>
      <c r="DF189" s="36">
        <f t="shared" si="392"/>
        <v>266.95826346603684</v>
      </c>
      <c r="DG189" s="36">
        <f t="shared" si="393"/>
        <v>0.98095463393498517</v>
      </c>
      <c r="DH189" s="36">
        <f t="shared" ca="1" si="394"/>
        <v>7.2501018930073338E-2</v>
      </c>
      <c r="DI189" s="36">
        <f t="shared" si="395"/>
        <v>193.76693407209729</v>
      </c>
      <c r="DJ189" s="36">
        <f t="shared" ca="1" si="396"/>
        <v>1318.8608504397068</v>
      </c>
      <c r="DK189" s="36">
        <f t="shared" si="397"/>
        <v>0</v>
      </c>
      <c r="DL189" s="36">
        <f t="shared" si="398"/>
        <v>0</v>
      </c>
      <c r="DM189" s="36">
        <f t="shared" ca="1" si="399"/>
        <v>1318.8608504397068</v>
      </c>
      <c r="DN189" s="36">
        <f t="shared" ca="1" si="448"/>
        <v>1318.8608504397116</v>
      </c>
      <c r="DO189" s="64" cm="1">
        <f t="array" ref="DO189">IFERROR(INDEX(Tbl_FwdNom,$B189,MATCH(LIDt,Tbl_FwdNom_Cols,0)),0)</f>
        <v>13.25577739</v>
      </c>
      <c r="DP189" s="64">
        <f t="shared" ca="1" si="449"/>
        <v>12.45433107</v>
      </c>
      <c r="DQ189" s="64">
        <f t="shared" ca="1" si="400"/>
        <v>9.8294116848374191E-3</v>
      </c>
      <c r="DR189" s="70">
        <f t="shared" ca="1" si="401"/>
        <v>0.99026626520172589</v>
      </c>
      <c r="DS189" s="70">
        <f ca="1">PRODUCT($DR$8:DR189)</f>
        <v>0.15347497952353098</v>
      </c>
      <c r="DT189" s="36">
        <f t="shared" ca="1" si="402"/>
        <v>2349.748235056717</v>
      </c>
      <c r="DU189" s="36">
        <f t="shared" ca="1" si="403"/>
        <v>287.72793653235544</v>
      </c>
      <c r="DV189" s="36">
        <f t="shared" ca="1" si="404"/>
        <v>1.1025913870063544</v>
      </c>
      <c r="DW189" s="36">
        <f t="shared" ca="1" si="405"/>
        <v>7.2693757241508589E-2</v>
      </c>
      <c r="DX189" s="36">
        <f t="shared" ca="1" si="406"/>
        <v>1301.079149549176</v>
      </c>
      <c r="DY189" s="36">
        <f t="shared" ca="1" si="407"/>
        <v>13.729736561485936</v>
      </c>
      <c r="DZ189" s="36">
        <f t="shared" ca="1" si="408"/>
        <v>198.06526337112967</v>
      </c>
      <c r="EA189" s="36">
        <f t="shared" ca="1" si="409"/>
        <v>0</v>
      </c>
      <c r="EB189" s="36">
        <f t="shared" ca="1" si="410"/>
        <v>1547.1621243427476</v>
      </c>
      <c r="EC189" s="36">
        <f t="shared" ca="1" si="411"/>
        <v>0</v>
      </c>
      <c r="ED189" s="36">
        <f t="shared" ca="1" si="412"/>
        <v>0</v>
      </c>
      <c r="EE189" s="36">
        <f t="shared" ca="1" si="450"/>
        <v>0</v>
      </c>
      <c r="EF189" s="36">
        <f t="shared" ca="1" si="413"/>
        <v>1547.1621243427476</v>
      </c>
      <c r="EG189" s="64"/>
      <c r="EH189" s="64"/>
      <c r="EI189" s="64"/>
      <c r="EJ189" s="70"/>
      <c r="EK189" s="70"/>
      <c r="EL189" s="70"/>
      <c r="EM189" s="70"/>
      <c r="EN189" s="70"/>
      <c r="EO189" s="36">
        <f t="shared" ca="1" si="414"/>
        <v>13.919196688109215</v>
      </c>
      <c r="EP189" s="36">
        <f t="shared" ca="1" si="415"/>
        <v>0</v>
      </c>
      <c r="EQ189" s="36">
        <f t="shared" si="416"/>
        <v>62.631759202803067</v>
      </c>
      <c r="ER189" s="36">
        <f t="shared" si="417"/>
        <v>7.3160916694944547</v>
      </c>
      <c r="ES189" s="36">
        <f t="shared" si="418"/>
        <v>-6.6812799404760961</v>
      </c>
      <c r="ET189" s="36">
        <f t="shared" ca="1" si="419"/>
        <v>0</v>
      </c>
      <c r="EU189" s="36">
        <f t="shared" ca="1" si="451"/>
        <v>7.3160916694944547</v>
      </c>
      <c r="EV189" s="36">
        <f t="shared" si="420"/>
        <v>3.1985262820828355</v>
      </c>
      <c r="EW189" s="36">
        <f t="shared" si="421"/>
        <v>81.870219264485954</v>
      </c>
      <c r="EX189" s="36">
        <f t="shared" ca="1" si="452"/>
        <v>155.0165964188663</v>
      </c>
      <c r="EY189" s="36">
        <f t="shared" si="422"/>
        <v>0</v>
      </c>
      <c r="EZ189" s="36">
        <f t="shared" si="423"/>
        <v>0</v>
      </c>
      <c r="FA189" s="36">
        <f t="shared" si="424"/>
        <v>0</v>
      </c>
      <c r="FB189" s="36">
        <f t="shared" si="425"/>
        <v>0</v>
      </c>
      <c r="FC189" s="36">
        <f t="shared" si="453"/>
        <v>0</v>
      </c>
      <c r="FD189" s="36">
        <f t="shared" si="426"/>
        <v>0</v>
      </c>
      <c r="FE189" s="36">
        <f t="shared" si="427"/>
        <v>0</v>
      </c>
      <c r="FF189" s="36">
        <f t="shared" si="454"/>
        <v>0</v>
      </c>
      <c r="FG189" s="36">
        <f t="shared" ca="1" si="428"/>
        <v>155.0165964188663</v>
      </c>
      <c r="FH189" s="36">
        <f t="shared" ca="1" si="429"/>
        <v>1.6424322399383982</v>
      </c>
      <c r="FI189" s="36">
        <f t="shared" ca="1" si="430"/>
        <v>-2.2897983796350561</v>
      </c>
      <c r="FJ189" s="36">
        <f t="shared" ca="1" si="431"/>
        <v>172.97706056233355</v>
      </c>
      <c r="FK189" s="36">
        <f t="shared" si="432"/>
        <v>0</v>
      </c>
      <c r="FL189" s="36">
        <f t="shared" si="433"/>
        <v>0</v>
      </c>
      <c r="FM189" s="36">
        <f t="shared" ca="1" si="434"/>
        <v>0</v>
      </c>
      <c r="FN189" s="36">
        <f t="shared" ca="1" si="456"/>
        <v>172.97706056233355</v>
      </c>
    </row>
    <row r="190" spans="2:170" x14ac:dyDescent="0.25">
      <c r="B190" s="2">
        <v>182</v>
      </c>
      <c r="C190" s="2">
        <f t="shared" si="307"/>
        <v>16</v>
      </c>
      <c r="D190" s="2">
        <f t="shared" si="303"/>
        <v>206</v>
      </c>
      <c r="E190" s="2">
        <f t="shared" si="308"/>
        <v>18</v>
      </c>
      <c r="F190" s="189">
        <f t="shared" si="304"/>
        <v>51256</v>
      </c>
      <c r="G190" s="2">
        <f t="shared" si="309"/>
        <v>4</v>
      </c>
      <c r="H190" s="187">
        <f t="shared" si="311"/>
        <v>49.75</v>
      </c>
      <c r="I190" s="186">
        <f t="shared" si="310"/>
        <v>49</v>
      </c>
      <c r="J190" s="2">
        <f t="shared" si="312"/>
        <v>0</v>
      </c>
      <c r="K190" s="2">
        <f t="shared" si="313"/>
        <v>1</v>
      </c>
      <c r="L190">
        <f t="shared" si="314"/>
        <v>2</v>
      </c>
      <c r="M190" s="190">
        <f t="shared" si="435"/>
        <v>2.2815541200000003E-3</v>
      </c>
      <c r="N190">
        <f t="shared" si="315"/>
        <v>1</v>
      </c>
      <c r="O190">
        <f t="shared" si="316"/>
        <v>100</v>
      </c>
      <c r="P190" s="58">
        <f t="shared" si="317"/>
        <v>1.0266993540000002E-2</v>
      </c>
      <c r="Q190" s="106">
        <f t="shared" si="318"/>
        <v>1.0266993540000002E-2</v>
      </c>
      <c r="R190" s="59">
        <f t="shared" si="319"/>
        <v>1.0266993540000002E-2</v>
      </c>
      <c r="S190" s="32">
        <f t="shared" si="436"/>
        <v>8.5963552407652966E-4</v>
      </c>
      <c r="T190">
        <f t="shared" si="320"/>
        <v>1</v>
      </c>
      <c r="U190" s="32">
        <f t="shared" si="437"/>
        <v>4.0840299000000004E-4</v>
      </c>
      <c r="V190">
        <f t="shared" si="321"/>
        <v>1</v>
      </c>
      <c r="W190">
        <f t="shared" si="322"/>
        <v>100</v>
      </c>
      <c r="X190" s="58">
        <f t="shared" si="323"/>
        <v>1.8378134550000001E-3</v>
      </c>
      <c r="Y190" s="58">
        <f t="shared" si="324"/>
        <v>1.8378134550000001E-3</v>
      </c>
      <c r="Z190" s="32">
        <f t="shared" si="325"/>
        <v>1.8378134550000001E-3</v>
      </c>
      <c r="AA190" s="32">
        <f t="shared" si="326"/>
        <v>1.5328027688710222E-4</v>
      </c>
      <c r="AB190" s="59">
        <f t="shared" si="327"/>
        <v>4.9056245199999996E-3</v>
      </c>
      <c r="AC190" s="59">
        <f t="shared" si="328"/>
        <v>4.9056245199999996E-3</v>
      </c>
      <c r="AD190">
        <f t="shared" si="329"/>
        <v>1</v>
      </c>
      <c r="AE190" s="59">
        <f t="shared" si="330"/>
        <v>4.9056245199999996E-3</v>
      </c>
      <c r="AF190" s="59">
        <f t="shared" si="331"/>
        <v>4.1758461800000006E-3</v>
      </c>
      <c r="AG190" s="59">
        <f t="shared" si="332"/>
        <v>4.1758461800000006E-3</v>
      </c>
      <c r="AH190">
        <f t="shared" si="333"/>
        <v>1</v>
      </c>
      <c r="AI190" s="59">
        <f t="shared" si="334"/>
        <v>4.1758461800000006E-3</v>
      </c>
      <c r="AJ190" s="59">
        <f t="shared" si="335"/>
        <v>0</v>
      </c>
      <c r="AK190" s="59">
        <f t="shared" si="336"/>
        <v>0</v>
      </c>
      <c r="AL190" s="59">
        <f t="shared" si="337"/>
        <v>0</v>
      </c>
      <c r="AM190" s="12">
        <f t="shared" si="438"/>
        <v>0.1673599757922182</v>
      </c>
      <c r="AN190" s="12">
        <f t="shared" si="439"/>
        <v>0</v>
      </c>
      <c r="AO190" s="66">
        <f t="shared" si="338"/>
        <v>1.4386858049957881E-4</v>
      </c>
      <c r="AP190" s="66">
        <f t="shared" si="339"/>
        <v>2.5652983429249931E-5</v>
      </c>
      <c r="AQ190" s="59">
        <f t="shared" si="340"/>
        <v>8.2100520091291194E-4</v>
      </c>
      <c r="AR190" s="59">
        <f t="shared" si="341"/>
        <v>6.9886951559682692E-4</v>
      </c>
      <c r="AS190" s="59">
        <f t="shared" si="342"/>
        <v>0</v>
      </c>
      <c r="AT190" s="12">
        <f t="shared" si="343"/>
        <v>0.16567057951177963</v>
      </c>
      <c r="AU190" s="59">
        <f t="shared" si="440"/>
        <v>0</v>
      </c>
      <c r="AV190" s="59">
        <f t="shared" si="441"/>
        <v>-3.3610267347050637E-18</v>
      </c>
      <c r="AW190" s="70">
        <f t="shared" si="344"/>
        <v>0</v>
      </c>
      <c r="AX190" s="20">
        <f t="shared" si="345"/>
        <v>200000</v>
      </c>
      <c r="AY190" s="20">
        <f t="shared" si="346"/>
        <v>0</v>
      </c>
      <c r="AZ190" s="20">
        <f t="shared" si="347"/>
        <v>0</v>
      </c>
      <c r="BA190" s="20">
        <f t="shared" si="348"/>
        <v>200000</v>
      </c>
      <c r="BB190" s="36">
        <f t="shared" si="349"/>
        <v>1</v>
      </c>
      <c r="BC190" s="36">
        <f t="shared" si="350"/>
        <v>0</v>
      </c>
      <c r="BD190" s="80">
        <f t="shared" si="351"/>
        <v>28.773716099915763</v>
      </c>
      <c r="BE190" s="36">
        <f t="shared" si="352"/>
        <v>0</v>
      </c>
      <c r="BF190" s="36">
        <f t="shared" si="353"/>
        <v>0</v>
      </c>
      <c r="BG190" s="36">
        <f t="shared" si="354"/>
        <v>28.773716099915763</v>
      </c>
      <c r="BH190" s="36">
        <f t="shared" si="355"/>
        <v>5.1305966858499863</v>
      </c>
      <c r="BI190" s="36">
        <f t="shared" si="356"/>
        <v>0</v>
      </c>
      <c r="BJ190" s="36">
        <f t="shared" si="357"/>
        <v>0</v>
      </c>
      <c r="BK190" s="36">
        <f t="shared" si="358"/>
        <v>5.1305966858499863</v>
      </c>
      <c r="BL190" s="68">
        <f ca="1">IF(OR(AT190=0,E190&gt;ProjTerm),0,VLOOKUP(D190,'Life Events'!$AE$5:$AI$1206,5,FALSE))</f>
        <v>5.5344207473081585E-4</v>
      </c>
      <c r="BM190" s="93">
        <f t="shared" ca="1" si="359"/>
        <v>5.5344207473081585E-4</v>
      </c>
      <c r="BN190" s="93">
        <f t="shared" ca="1" si="360"/>
        <v>9.1689069246855912E-5</v>
      </c>
      <c r="BO190" s="36">
        <f t="shared" ca="1" si="361"/>
        <v>1.3951214374604845E-2</v>
      </c>
      <c r="BP190" s="36">
        <f t="shared" si="362"/>
        <v>1.4173626917520872E-2</v>
      </c>
      <c r="BQ190" s="36">
        <f t="shared" si="363"/>
        <v>98.305206365061082</v>
      </c>
      <c r="BR190" s="36">
        <f t="shared" si="364"/>
        <v>154.78110000000001</v>
      </c>
      <c r="BS190" s="36">
        <f t="shared" si="365"/>
        <v>152.15787976911156</v>
      </c>
      <c r="BT190" s="36">
        <f t="shared" si="366"/>
        <v>25.208084118632403</v>
      </c>
      <c r="BU190" s="70" cm="1">
        <f t="array" ref="BU190">IF(AND(ActInt=1,$J190=0),INDEX(Tbl_FwdNom,$B190-IVP,MATCH(ValnDt,Tbl_FwdNom_Cols)),INDEX(Tbl_FwdNom,$B190,MATCH(StartDt,Tbl_FwdNom_Cols)))</f>
        <v>13.490010101999999</v>
      </c>
      <c r="BV190" s="70" cm="1">
        <f t="array" ref="BV190">INDEX(Tbl_FwdReal,$B190,MATCH(StartDt,Tbl_FwdReal_Cols))</f>
        <v>4.6515547350000004</v>
      </c>
      <c r="BW190" s="70" cm="1">
        <f t="array" ref="BW190">IF(RunType&lt;&gt;"OPN",INDEX(Tbl_FwdReal,$B190,MATCH(ValnDt,Tbl_FwdReal_Cols)),IF(AND($J190=0,ActInt=1),INDEX(Tbl_FwdReal,$B190-IVP,MATCH(ValnDt,Tbl_FwdReal_Cols)),-999))*$K190</f>
        <v>4.6515547350000004</v>
      </c>
      <c r="BX190" s="70">
        <f t="shared" si="367"/>
        <v>4.6515547350000006E-2</v>
      </c>
      <c r="BY190" s="70">
        <f t="shared" si="442"/>
        <v>8.4456034976076788E-2</v>
      </c>
      <c r="BZ190" s="64">
        <f t="shared" si="455"/>
        <v>6.779419512967122E-3</v>
      </c>
      <c r="CA190" s="70" cm="1">
        <f t="array" ref="CA190">IF($J190=1,CA189*(1+INDEX(Tbl_CPI,$B190,MATCH(IF(RunType="OPN",StartDt,ValnDt),Tbl_CPI_Cols))),0)</f>
        <v>0</v>
      </c>
      <c r="CB190" s="70">
        <f t="shared" si="443"/>
        <v>2.9584124102531422</v>
      </c>
      <c r="CC190" s="70">
        <f t="shared" si="444"/>
        <v>2.9187297221883237</v>
      </c>
      <c r="CD190" s="36">
        <f t="shared" si="368"/>
        <v>16.957091261957572</v>
      </c>
      <c r="CE190" s="36">
        <f t="shared" si="369"/>
        <v>1.5748340556103044</v>
      </c>
      <c r="CF190" s="36">
        <f t="shared" si="370"/>
        <v>0</v>
      </c>
      <c r="CG190" s="36">
        <f t="shared" si="371"/>
        <v>3.1015025725313552</v>
      </c>
      <c r="CH190" s="36">
        <f t="shared" si="372"/>
        <v>2.8379383831076539</v>
      </c>
      <c r="CI190" s="36">
        <f t="shared" si="373"/>
        <v>0</v>
      </c>
      <c r="CJ190" s="36">
        <f t="shared" si="374"/>
        <v>0</v>
      </c>
      <c r="CK190" s="36">
        <f t="shared" si="375"/>
        <v>0</v>
      </c>
      <c r="CL190" s="36">
        <f t="shared" si="376"/>
        <v>0.26356418942370136</v>
      </c>
      <c r="CM190" s="36">
        <f t="shared" si="377"/>
        <v>3.1015025725313552</v>
      </c>
      <c r="CN190" s="36">
        <f t="shared" ca="1" si="378"/>
        <v>8.6960062545904311</v>
      </c>
      <c r="CO190" s="20">
        <f t="shared" si="379"/>
        <v>120000</v>
      </c>
      <c r="CP190" s="20">
        <f t="shared" si="380"/>
        <v>2</v>
      </c>
      <c r="CQ190" s="64">
        <f t="shared" si="381"/>
        <v>3.0519131100000003E-3</v>
      </c>
      <c r="CR190" s="64">
        <f t="shared" si="382"/>
        <v>1.3733608995E-2</v>
      </c>
      <c r="CS190" s="36">
        <f t="shared" si="383"/>
        <v>23.130524950242346</v>
      </c>
      <c r="CT190" s="36">
        <f t="shared" si="384"/>
        <v>17.264229659949457</v>
      </c>
      <c r="CU190" s="36">
        <f t="shared" si="385"/>
        <v>3.0783580115099918</v>
      </c>
      <c r="CV190" s="36">
        <f t="shared" si="445"/>
        <v>20.342587671459448</v>
      </c>
      <c r="CW190" s="36">
        <f t="shared" si="386"/>
        <v>0</v>
      </c>
      <c r="CX190" s="36">
        <f t="shared" si="387"/>
        <v>0</v>
      </c>
      <c r="CY190" s="36">
        <f t="shared" si="388"/>
        <v>0</v>
      </c>
      <c r="CZ190" s="36">
        <f t="shared" si="446"/>
        <v>0</v>
      </c>
      <c r="DA190" s="64">
        <f t="shared" si="389"/>
        <v>1.0601184409505304E-2</v>
      </c>
      <c r="DB190" s="70">
        <f t="shared" si="447"/>
        <v>0.98951002178401404</v>
      </c>
      <c r="DC190" s="70">
        <f>PRODUCT($DB$8:DB190)</f>
        <v>0.16177256751408403</v>
      </c>
      <c r="DD190" s="36">
        <f t="shared" si="390"/>
        <v>1208.2408992371297</v>
      </c>
      <c r="DE190" s="36">
        <f t="shared" si="391"/>
        <v>2072.826258761505</v>
      </c>
      <c r="DF190" s="36">
        <f t="shared" si="392"/>
        <v>264.6577405608316</v>
      </c>
      <c r="DG190" s="36">
        <f t="shared" si="393"/>
        <v>0.97718028798916778</v>
      </c>
      <c r="DH190" s="36">
        <f t="shared" ca="1" si="394"/>
        <v>5.9318401227023233E-2</v>
      </c>
      <c r="DI190" s="36">
        <f t="shared" si="395"/>
        <v>192.68671089941071</v>
      </c>
      <c r="DJ190" s="36">
        <f t="shared" ca="1" si="396"/>
        <v>1321.0119490978554</v>
      </c>
      <c r="DK190" s="36">
        <f t="shared" si="397"/>
        <v>0</v>
      </c>
      <c r="DL190" s="36">
        <f t="shared" si="398"/>
        <v>0</v>
      </c>
      <c r="DM190" s="36">
        <f t="shared" ca="1" si="399"/>
        <v>1321.0119490978554</v>
      </c>
      <c r="DN190" s="36">
        <f t="shared" ca="1" si="448"/>
        <v>1321.01194909786</v>
      </c>
      <c r="DO190" s="64" cm="1">
        <f t="array" ref="DO190">IFERROR(INDEX(Tbl_FwdNom,$B190,MATCH(LIDt,Tbl_FwdNom_Cols,0)),0)</f>
        <v>13.270772669999999</v>
      </c>
      <c r="DP190" s="64">
        <f t="shared" ca="1" si="449"/>
        <v>12.45685419</v>
      </c>
      <c r="DQ190" s="64">
        <f t="shared" ca="1" si="400"/>
        <v>9.8312997806238034E-3</v>
      </c>
      <c r="DR190" s="70">
        <f t="shared" ca="1" si="401"/>
        <v>0.99026441368695983</v>
      </c>
      <c r="DS190" s="70">
        <f ca="1">PRODUCT($DR$8:DR190)</f>
        <v>0.15198081061348756</v>
      </c>
      <c r="DT190" s="36">
        <f t="shared" ca="1" si="402"/>
        <v>2344.0755982646356</v>
      </c>
      <c r="DU190" s="36">
        <f t="shared" ca="1" si="403"/>
        <v>285.42607944581533</v>
      </c>
      <c r="DV190" s="36">
        <f t="shared" ca="1" si="404"/>
        <v>1.0992576665500269</v>
      </c>
      <c r="DW190" s="36">
        <f t="shared" ca="1" si="405"/>
        <v>5.9457216986524897E-2</v>
      </c>
      <c r="DX190" s="36">
        <f t="shared" ca="1" si="406"/>
        <v>1288.6623645880807</v>
      </c>
      <c r="DY190" s="36">
        <f t="shared" ca="1" si="407"/>
        <v>13.598562349549532</v>
      </c>
      <c r="DZ190" s="36">
        <f t="shared" ca="1" si="408"/>
        <v>197.14666334534854</v>
      </c>
      <c r="EA190" s="36">
        <f t="shared" ca="1" si="409"/>
        <v>0</v>
      </c>
      <c r="EB190" s="36">
        <f t="shared" ca="1" si="410"/>
        <v>1550.5447383677051</v>
      </c>
      <c r="EC190" s="36">
        <f t="shared" ca="1" si="411"/>
        <v>0</v>
      </c>
      <c r="ED190" s="36">
        <f t="shared" ca="1" si="412"/>
        <v>0</v>
      </c>
      <c r="EE190" s="36">
        <f t="shared" ca="1" si="450"/>
        <v>0</v>
      </c>
      <c r="EF190" s="36">
        <f t="shared" ca="1" si="413"/>
        <v>1550.5447383677051</v>
      </c>
      <c r="EG190" s="64"/>
      <c r="EH190" s="64"/>
      <c r="EI190" s="64"/>
      <c r="EJ190" s="70"/>
      <c r="EK190" s="70"/>
      <c r="EL190" s="70"/>
      <c r="EM190" s="70"/>
      <c r="EN190" s="70"/>
      <c r="EO190" s="36">
        <f t="shared" ca="1" si="414"/>
        <v>13.948607485270365</v>
      </c>
      <c r="EP190" s="36">
        <f t="shared" ca="1" si="415"/>
        <v>0</v>
      </c>
      <c r="EQ190" s="36">
        <f t="shared" si="416"/>
        <v>62.390775656521988</v>
      </c>
      <c r="ER190" s="36">
        <f t="shared" si="417"/>
        <v>7.2425463398881345</v>
      </c>
      <c r="ES190" s="36">
        <f t="shared" si="418"/>
        <v>-6.6141160833769188</v>
      </c>
      <c r="ET190" s="36">
        <f t="shared" ca="1" si="419"/>
        <v>0</v>
      </c>
      <c r="EU190" s="36">
        <f t="shared" ca="1" si="451"/>
        <v>7.2425463398881345</v>
      </c>
      <c r="EV190" s="36">
        <f t="shared" si="420"/>
        <v>3.1806949517534449</v>
      </c>
      <c r="EW190" s="36">
        <f t="shared" si="421"/>
        <v>81.555213331006087</v>
      </c>
      <c r="EX190" s="36">
        <f t="shared" ca="1" si="452"/>
        <v>154.36923027916964</v>
      </c>
      <c r="EY190" s="36">
        <f t="shared" si="422"/>
        <v>0</v>
      </c>
      <c r="EZ190" s="36">
        <f t="shared" si="423"/>
        <v>0</v>
      </c>
      <c r="FA190" s="36">
        <f t="shared" si="424"/>
        <v>0</v>
      </c>
      <c r="FB190" s="36">
        <f t="shared" si="425"/>
        <v>0</v>
      </c>
      <c r="FC190" s="36">
        <f t="shared" si="453"/>
        <v>0</v>
      </c>
      <c r="FD190" s="36">
        <f t="shared" si="426"/>
        <v>0</v>
      </c>
      <c r="FE190" s="36">
        <f t="shared" si="427"/>
        <v>0</v>
      </c>
      <c r="FF190" s="36">
        <f t="shared" si="454"/>
        <v>0</v>
      </c>
      <c r="FG190" s="36">
        <f t="shared" ca="1" si="428"/>
        <v>154.36923027916964</v>
      </c>
      <c r="FH190" s="36">
        <f t="shared" ca="1" si="429"/>
        <v>1.6364966773428673</v>
      </c>
      <c r="FI190" s="36">
        <f t="shared" ca="1" si="430"/>
        <v>-2.266664075257685</v>
      </c>
      <c r="FJ190" s="36">
        <f t="shared" ca="1" si="431"/>
        <v>172.41098582463528</v>
      </c>
      <c r="FK190" s="36">
        <f t="shared" si="432"/>
        <v>0</v>
      </c>
      <c r="FL190" s="36">
        <f t="shared" si="433"/>
        <v>0</v>
      </c>
      <c r="FM190" s="36">
        <f t="shared" ca="1" si="434"/>
        <v>0</v>
      </c>
      <c r="FN190" s="36">
        <f t="shared" ca="1" si="456"/>
        <v>172.41098582463528</v>
      </c>
    </row>
    <row r="191" spans="2:170" x14ac:dyDescent="0.25">
      <c r="B191" s="2">
        <v>183</v>
      </c>
      <c r="C191" s="2">
        <f t="shared" si="307"/>
        <v>16</v>
      </c>
      <c r="D191" s="2">
        <f t="shared" si="303"/>
        <v>207</v>
      </c>
      <c r="E191" s="2">
        <f t="shared" si="308"/>
        <v>18</v>
      </c>
      <c r="F191" s="189">
        <f t="shared" si="304"/>
        <v>51287</v>
      </c>
      <c r="G191" s="2">
        <f t="shared" si="309"/>
        <v>5</v>
      </c>
      <c r="H191" s="187">
        <f t="shared" si="311"/>
        <v>49.833333333333336</v>
      </c>
      <c r="I191" s="186">
        <f t="shared" si="310"/>
        <v>49</v>
      </c>
      <c r="J191" s="2">
        <f t="shared" si="312"/>
        <v>0</v>
      </c>
      <c r="K191" s="2">
        <f t="shared" si="313"/>
        <v>1</v>
      </c>
      <c r="L191">
        <f t="shared" si="314"/>
        <v>2</v>
      </c>
      <c r="M191" s="190">
        <f t="shared" si="435"/>
        <v>2.2815541200000003E-3</v>
      </c>
      <c r="N191">
        <f t="shared" si="315"/>
        <v>1</v>
      </c>
      <c r="O191">
        <f t="shared" si="316"/>
        <v>100</v>
      </c>
      <c r="P191" s="58">
        <f t="shared" si="317"/>
        <v>1.0266993540000002E-2</v>
      </c>
      <c r="Q191" s="106">
        <f t="shared" si="318"/>
        <v>1.0266993540000002E-2</v>
      </c>
      <c r="R191" s="59">
        <f t="shared" si="319"/>
        <v>1.0266993540000002E-2</v>
      </c>
      <c r="S191" s="32">
        <f t="shared" si="436"/>
        <v>8.5963552407652966E-4</v>
      </c>
      <c r="T191">
        <f t="shared" si="320"/>
        <v>1</v>
      </c>
      <c r="U191" s="32">
        <f t="shared" si="437"/>
        <v>4.0840299000000004E-4</v>
      </c>
      <c r="V191">
        <f t="shared" si="321"/>
        <v>1</v>
      </c>
      <c r="W191">
        <f t="shared" si="322"/>
        <v>100</v>
      </c>
      <c r="X191" s="58">
        <f t="shared" si="323"/>
        <v>1.8378134550000001E-3</v>
      </c>
      <c r="Y191" s="58">
        <f t="shared" si="324"/>
        <v>1.8378134550000001E-3</v>
      </c>
      <c r="Z191" s="32">
        <f t="shared" si="325"/>
        <v>1.8378134550000001E-3</v>
      </c>
      <c r="AA191" s="32">
        <f t="shared" si="326"/>
        <v>1.5328027688710222E-4</v>
      </c>
      <c r="AB191" s="59">
        <f t="shared" si="327"/>
        <v>4.9056245199999996E-3</v>
      </c>
      <c r="AC191" s="59">
        <f t="shared" si="328"/>
        <v>4.9056245199999996E-3</v>
      </c>
      <c r="AD191">
        <f t="shared" si="329"/>
        <v>1</v>
      </c>
      <c r="AE191" s="59">
        <f t="shared" si="330"/>
        <v>4.9056245199999996E-3</v>
      </c>
      <c r="AF191" s="59">
        <f t="shared" si="331"/>
        <v>4.1758461800000006E-3</v>
      </c>
      <c r="AG191" s="59">
        <f t="shared" si="332"/>
        <v>4.1758461800000006E-3</v>
      </c>
      <c r="AH191">
        <f t="shared" si="333"/>
        <v>1</v>
      </c>
      <c r="AI191" s="59">
        <f t="shared" si="334"/>
        <v>4.1758461800000006E-3</v>
      </c>
      <c r="AJ191" s="59">
        <f t="shared" si="335"/>
        <v>0</v>
      </c>
      <c r="AK191" s="59">
        <f t="shared" si="336"/>
        <v>0</v>
      </c>
      <c r="AL191" s="59">
        <f t="shared" si="337"/>
        <v>0</v>
      </c>
      <c r="AM191" s="12">
        <f t="shared" si="438"/>
        <v>0.16567057951177963</v>
      </c>
      <c r="AN191" s="12">
        <f t="shared" si="439"/>
        <v>0</v>
      </c>
      <c r="AO191" s="66">
        <f t="shared" si="338"/>
        <v>1.4241631544267106E-4</v>
      </c>
      <c r="AP191" s="66">
        <f t="shared" si="339"/>
        <v>2.5394032299612266E-5</v>
      </c>
      <c r="AQ191" s="59">
        <f t="shared" si="340"/>
        <v>8.1271765709559573E-4</v>
      </c>
      <c r="AR191" s="59">
        <f t="shared" si="341"/>
        <v>6.9181485659265132E-4</v>
      </c>
      <c r="AS191" s="59">
        <f t="shared" si="342"/>
        <v>0</v>
      </c>
      <c r="AT191" s="12">
        <f t="shared" si="343"/>
        <v>0.1639982366503491</v>
      </c>
      <c r="AU191" s="59">
        <f t="shared" si="440"/>
        <v>0</v>
      </c>
      <c r="AV191" s="59">
        <f t="shared" si="441"/>
        <v>-9.7578195523695399E-19</v>
      </c>
      <c r="AW191" s="70">
        <f t="shared" si="344"/>
        <v>0</v>
      </c>
      <c r="AX191" s="20">
        <f t="shared" si="345"/>
        <v>200000</v>
      </c>
      <c r="AY191" s="20">
        <f t="shared" si="346"/>
        <v>0</v>
      </c>
      <c r="AZ191" s="20">
        <f t="shared" si="347"/>
        <v>0</v>
      </c>
      <c r="BA191" s="20">
        <f t="shared" si="348"/>
        <v>200000</v>
      </c>
      <c r="BB191" s="36">
        <f t="shared" si="349"/>
        <v>1</v>
      </c>
      <c r="BC191" s="36">
        <f t="shared" si="350"/>
        <v>0</v>
      </c>
      <c r="BD191" s="80">
        <f t="shared" si="351"/>
        <v>28.483263088534212</v>
      </c>
      <c r="BE191" s="36">
        <f t="shared" si="352"/>
        <v>0</v>
      </c>
      <c r="BF191" s="36">
        <f t="shared" si="353"/>
        <v>0</v>
      </c>
      <c r="BG191" s="36">
        <f t="shared" si="354"/>
        <v>28.483263088534212</v>
      </c>
      <c r="BH191" s="36">
        <f t="shared" si="355"/>
        <v>5.0788064599224532</v>
      </c>
      <c r="BI191" s="36">
        <f t="shared" si="356"/>
        <v>0</v>
      </c>
      <c r="BJ191" s="36">
        <f t="shared" si="357"/>
        <v>0</v>
      </c>
      <c r="BK191" s="36">
        <f t="shared" si="358"/>
        <v>5.0788064599224532</v>
      </c>
      <c r="BL191" s="68">
        <f ca="1">IF(OR(AT191=0,E191&gt;ProjTerm),0,VLOOKUP(D191,'Life Events'!$AE$5:$AI$1206,5,FALSE))</f>
        <v>5.5344207473081671E-4</v>
      </c>
      <c r="BM191" s="93">
        <f t="shared" ca="1" si="359"/>
        <v>5.5344207473081671E-4</v>
      </c>
      <c r="BN191" s="93">
        <f t="shared" ca="1" si="360"/>
        <v>9.0763524343964676E-5</v>
      </c>
      <c r="BO191" s="36">
        <f t="shared" ca="1" si="361"/>
        <v>1.3810392209250863E-2</v>
      </c>
      <c r="BP191" s="36">
        <f t="shared" si="362"/>
        <v>1.4030552849294952E-2</v>
      </c>
      <c r="BQ191" s="36">
        <f t="shared" si="363"/>
        <v>98.305254659979497</v>
      </c>
      <c r="BR191" s="36">
        <f t="shared" si="364"/>
        <v>154.78110000000001</v>
      </c>
      <c r="BS191" s="36">
        <f t="shared" si="365"/>
        <v>152.15795452051754</v>
      </c>
      <c r="BT191" s="36">
        <f t="shared" si="366"/>
        <v>24.95363623368889</v>
      </c>
      <c r="BU191" s="70" cm="1">
        <f t="array" ref="BU191">IF(AND(ActInt=1,$J191=0),INDEX(Tbl_FwdNom,$B191-IVP,MATCH(ValnDt,Tbl_FwdNom_Cols)),INDEX(Tbl_FwdNom,$B191,MATCH(StartDt,Tbl_FwdNom_Cols)))</f>
        <v>13.498203231</v>
      </c>
      <c r="BV191" s="70" cm="1">
        <f t="array" ref="BV191">INDEX(Tbl_FwdReal,$B191,MATCH(StartDt,Tbl_FwdReal_Cols))</f>
        <v>4.6478729420000002</v>
      </c>
      <c r="BW191" s="70" cm="1">
        <f t="array" ref="BW191">IF(RunType&lt;&gt;"OPN",INDEX(Tbl_FwdReal,$B191,MATCH(ValnDt,Tbl_FwdReal_Cols)),IF(AND($J191=0,ActInt=1),INDEX(Tbl_FwdReal,$B191-IVP,MATCH(ValnDt,Tbl_FwdReal_Cols)),-999))*$K191</f>
        <v>4.6478729420000002</v>
      </c>
      <c r="BX191" s="70">
        <f t="shared" si="367"/>
        <v>4.6478729420000003E-2</v>
      </c>
      <c r="BY191" s="70">
        <f t="shared" si="442"/>
        <v>8.4572481410159162E-2</v>
      </c>
      <c r="BZ191" s="64">
        <f t="shared" si="455"/>
        <v>6.7884278775438567E-3</v>
      </c>
      <c r="CA191" s="70" cm="1">
        <f t="array" ref="CA191">IF($J191=1,CA190*(1+INDEX(Tbl_CPI,$B191,MATCH(IF(RunType="OPN",StartDt,ValnDt),Tbl_CPI_Cols))),0)</f>
        <v>0</v>
      </c>
      <c r="CB191" s="70">
        <f t="shared" si="443"/>
        <v>2.9784953795321765</v>
      </c>
      <c r="CC191" s="70">
        <f t="shared" si="444"/>
        <v>2.9187297221883237</v>
      </c>
      <c r="CD191" s="36">
        <f t="shared" si="368"/>
        <v>16.957092328660135</v>
      </c>
      <c r="CE191" s="36">
        <f t="shared" si="369"/>
        <v>1.5748348292873564</v>
      </c>
      <c r="CF191" s="36">
        <f t="shared" si="370"/>
        <v>0</v>
      </c>
      <c r="CG191" s="36">
        <f t="shared" si="371"/>
        <v>3.0701951117272483</v>
      </c>
      <c r="CH191" s="36">
        <f t="shared" si="372"/>
        <v>2.8092913129238775</v>
      </c>
      <c r="CI191" s="36">
        <f t="shared" si="373"/>
        <v>0</v>
      </c>
      <c r="CJ191" s="36">
        <f t="shared" si="374"/>
        <v>0</v>
      </c>
      <c r="CK191" s="36">
        <f t="shared" si="375"/>
        <v>0</v>
      </c>
      <c r="CL191" s="36">
        <f t="shared" si="376"/>
        <v>0.26090379880337089</v>
      </c>
      <c r="CM191" s="36">
        <f t="shared" si="377"/>
        <v>3.0701951117272483</v>
      </c>
      <c r="CN191" s="36">
        <f t="shared" ca="1" si="378"/>
        <v>8.6082131541277302</v>
      </c>
      <c r="CO191" s="20">
        <f t="shared" si="379"/>
        <v>120000</v>
      </c>
      <c r="CP191" s="20">
        <f t="shared" si="380"/>
        <v>2</v>
      </c>
      <c r="CQ191" s="64">
        <f t="shared" si="381"/>
        <v>3.0519131100000003E-3</v>
      </c>
      <c r="CR191" s="64">
        <f t="shared" si="382"/>
        <v>1.3733608995E-2</v>
      </c>
      <c r="CS191" s="36">
        <f t="shared" si="383"/>
        <v>22.897036491424416</v>
      </c>
      <c r="CT191" s="36">
        <f t="shared" si="384"/>
        <v>17.089957853120527</v>
      </c>
      <c r="CU191" s="36">
        <f t="shared" si="385"/>
        <v>3.0472838759534717</v>
      </c>
      <c r="CV191" s="36">
        <f t="shared" si="445"/>
        <v>20.137241729073999</v>
      </c>
      <c r="CW191" s="36">
        <f t="shared" si="386"/>
        <v>0</v>
      </c>
      <c r="CX191" s="36">
        <f t="shared" si="387"/>
        <v>0</v>
      </c>
      <c r="CY191" s="36">
        <f t="shared" si="388"/>
        <v>0</v>
      </c>
      <c r="CZ191" s="36">
        <f t="shared" si="446"/>
        <v>0</v>
      </c>
      <c r="DA191" s="64">
        <f t="shared" si="389"/>
        <v>1.0607264028250629E-2</v>
      </c>
      <c r="DB191" s="70">
        <f t="shared" si="447"/>
        <v>0.98950406908221655</v>
      </c>
      <c r="DC191" s="70">
        <f>PRODUCT($DB$8:DB191)</f>
        <v>0.16007461382106375</v>
      </c>
      <c r="DD191" s="36">
        <f t="shared" si="390"/>
        <v>1196.1033932313801</v>
      </c>
      <c r="DE191" s="36">
        <f t="shared" si="391"/>
        <v>2066.3300110843447</v>
      </c>
      <c r="DF191" s="36">
        <f t="shared" si="392"/>
        <v>262.38622863215812</v>
      </c>
      <c r="DG191" s="36">
        <f t="shared" si="393"/>
        <v>0.97351494445777587</v>
      </c>
      <c r="DH191" s="36">
        <f t="shared" ca="1" si="394"/>
        <v>4.6137214961321109E-2</v>
      </c>
      <c r="DI191" s="36">
        <f t="shared" si="395"/>
        <v>191.62782823476036</v>
      </c>
      <c r="DJ191" s="36">
        <f t="shared" ca="1" si="396"/>
        <v>1323.3132969903866</v>
      </c>
      <c r="DK191" s="36">
        <f t="shared" si="397"/>
        <v>0</v>
      </c>
      <c r="DL191" s="36">
        <f t="shared" si="398"/>
        <v>0</v>
      </c>
      <c r="DM191" s="36">
        <f t="shared" ca="1" si="399"/>
        <v>1323.3132969903866</v>
      </c>
      <c r="DN191" s="36">
        <f t="shared" ca="1" si="448"/>
        <v>1323.3132969903916</v>
      </c>
      <c r="DO191" s="64" cm="1">
        <f t="array" ref="DO191">IFERROR(INDEX(Tbl_FwdNom,$B191,MATCH(LIDt,Tbl_FwdNom_Cols,0)),0)</f>
        <v>13.28504281</v>
      </c>
      <c r="DP191" s="64">
        <f t="shared" ca="1" si="449"/>
        <v>12.459418700000001</v>
      </c>
      <c r="DQ191" s="64">
        <f t="shared" ca="1" si="400"/>
        <v>9.8332188094947259E-3</v>
      </c>
      <c r="DR191" s="70">
        <f t="shared" ca="1" si="401"/>
        <v>0.99026253184551882</v>
      </c>
      <c r="DS191" s="70">
        <f ca="1">PRODUCT($DR$8:DR191)</f>
        <v>0.15050090231004648</v>
      </c>
      <c r="DT191" s="36">
        <f t="shared" ca="1" si="402"/>
        <v>2338.6421434398344</v>
      </c>
      <c r="DU191" s="36">
        <f t="shared" ca="1" si="403"/>
        <v>283.1539300790198</v>
      </c>
      <c r="DV191" s="36">
        <f t="shared" ca="1" si="404"/>
        <v>1.0960363548639329</v>
      </c>
      <c r="DW191" s="36">
        <f t="shared" ca="1" si="405"/>
        <v>4.6231480601706142E-2</v>
      </c>
      <c r="DX191" s="36">
        <f t="shared" ca="1" si="406"/>
        <v>1276.3804273569472</v>
      </c>
      <c r="DY191" s="36">
        <f t="shared" ca="1" si="407"/>
        <v>13.468810665681977</v>
      </c>
      <c r="DZ191" s="36">
        <f t="shared" ca="1" si="408"/>
        <v>196.24833393448168</v>
      </c>
      <c r="EA191" s="36">
        <f t="shared" ca="1" si="409"/>
        <v>0</v>
      </c>
      <c r="EB191" s="36">
        <f t="shared" ca="1" si="410"/>
        <v>1554.0829858878089</v>
      </c>
      <c r="EC191" s="36">
        <f t="shared" ca="1" si="411"/>
        <v>0</v>
      </c>
      <c r="ED191" s="36">
        <f t="shared" ca="1" si="412"/>
        <v>0</v>
      </c>
      <c r="EE191" s="36">
        <f t="shared" ca="1" si="450"/>
        <v>0</v>
      </c>
      <c r="EF191" s="36">
        <f t="shared" ca="1" si="413"/>
        <v>1554.0829858878089</v>
      </c>
      <c r="EG191" s="64"/>
      <c r="EH191" s="64"/>
      <c r="EI191" s="64"/>
      <c r="EJ191" s="70"/>
      <c r="EK191" s="70"/>
      <c r="EL191" s="70"/>
      <c r="EM191" s="70"/>
      <c r="EN191" s="70"/>
      <c r="EO191" s="36">
        <f t="shared" ca="1" si="414"/>
        <v>13.979756158386596</v>
      </c>
      <c r="EP191" s="36">
        <f t="shared" ca="1" si="415"/>
        <v>0</v>
      </c>
      <c r="EQ191" s="36">
        <f t="shared" si="416"/>
        <v>62.156751670588186</v>
      </c>
      <c r="ER191" s="36">
        <f t="shared" si="417"/>
        <v>7.1697906090129297</v>
      </c>
      <c r="ES191" s="36">
        <f t="shared" si="418"/>
        <v>-6.5476733121254247</v>
      </c>
      <c r="ET191" s="36">
        <f t="shared" ca="1" si="419"/>
        <v>0</v>
      </c>
      <c r="EU191" s="36">
        <f t="shared" ca="1" si="451"/>
        <v>7.1697906090129297</v>
      </c>
      <c r="EV191" s="36">
        <f t="shared" si="420"/>
        <v>3.1632158908974479</v>
      </c>
      <c r="EW191" s="36">
        <f t="shared" si="421"/>
        <v>81.249304710756249</v>
      </c>
      <c r="EX191" s="36">
        <f t="shared" ca="1" si="452"/>
        <v>153.73906288125482</v>
      </c>
      <c r="EY191" s="36">
        <f t="shared" si="422"/>
        <v>0</v>
      </c>
      <c r="EZ191" s="36">
        <f t="shared" si="423"/>
        <v>0</v>
      </c>
      <c r="FA191" s="36">
        <f t="shared" si="424"/>
        <v>0</v>
      </c>
      <c r="FB191" s="36">
        <f t="shared" si="425"/>
        <v>0</v>
      </c>
      <c r="FC191" s="36">
        <f t="shared" si="453"/>
        <v>0</v>
      </c>
      <c r="FD191" s="36">
        <f t="shared" si="426"/>
        <v>0</v>
      </c>
      <c r="FE191" s="36">
        <f t="shared" si="427"/>
        <v>0</v>
      </c>
      <c r="FF191" s="36">
        <f t="shared" si="454"/>
        <v>0</v>
      </c>
      <c r="FG191" s="36">
        <f t="shared" ca="1" si="428"/>
        <v>153.73906288125482</v>
      </c>
      <c r="FH191" s="36">
        <f t="shared" ca="1" si="429"/>
        <v>1.6307508314372958</v>
      </c>
      <c r="FI191" s="36">
        <f t="shared" ca="1" si="430"/>
        <v>-2.2438084685823005</v>
      </c>
      <c r="FJ191" s="36">
        <f t="shared" ca="1" si="431"/>
        <v>171.86253230482731</v>
      </c>
      <c r="FK191" s="36">
        <f t="shared" si="432"/>
        <v>0</v>
      </c>
      <c r="FL191" s="36">
        <f t="shared" si="433"/>
        <v>0</v>
      </c>
      <c r="FM191" s="36">
        <f t="shared" ca="1" si="434"/>
        <v>0</v>
      </c>
      <c r="FN191" s="36">
        <f t="shared" ca="1" si="456"/>
        <v>171.86253230482731</v>
      </c>
    </row>
    <row r="192" spans="2:170" x14ac:dyDescent="0.25">
      <c r="B192" s="2">
        <v>184</v>
      </c>
      <c r="C192" s="2">
        <f t="shared" si="307"/>
        <v>16</v>
      </c>
      <c r="D192" s="2">
        <f t="shared" si="303"/>
        <v>208</v>
      </c>
      <c r="E192" s="2">
        <f t="shared" si="308"/>
        <v>18</v>
      </c>
      <c r="F192" s="189">
        <f t="shared" si="304"/>
        <v>51317</v>
      </c>
      <c r="G192" s="2">
        <f t="shared" si="309"/>
        <v>6</v>
      </c>
      <c r="H192" s="187">
        <f t="shared" si="311"/>
        <v>49.916666666666671</v>
      </c>
      <c r="I192" s="186">
        <f t="shared" si="310"/>
        <v>49</v>
      </c>
      <c r="J192" s="2">
        <f t="shared" si="312"/>
        <v>0</v>
      </c>
      <c r="K192" s="2">
        <f t="shared" si="313"/>
        <v>1</v>
      </c>
      <c r="L192">
        <f t="shared" si="314"/>
        <v>2</v>
      </c>
      <c r="M192" s="190">
        <f t="shared" si="435"/>
        <v>2.2815541200000003E-3</v>
      </c>
      <c r="N192">
        <f t="shared" si="315"/>
        <v>1</v>
      </c>
      <c r="O192">
        <f t="shared" si="316"/>
        <v>100</v>
      </c>
      <c r="P192" s="58">
        <f t="shared" si="317"/>
        <v>1.0266993540000002E-2</v>
      </c>
      <c r="Q192" s="106">
        <f t="shared" si="318"/>
        <v>1.0266993540000002E-2</v>
      </c>
      <c r="R192" s="59">
        <f t="shared" si="319"/>
        <v>1.0266993540000002E-2</v>
      </c>
      <c r="S192" s="32">
        <f t="shared" si="436"/>
        <v>8.5963552407652966E-4</v>
      </c>
      <c r="T192">
        <f t="shared" si="320"/>
        <v>1</v>
      </c>
      <c r="U192" s="32">
        <f t="shared" si="437"/>
        <v>4.0840299000000004E-4</v>
      </c>
      <c r="V192">
        <f t="shared" si="321"/>
        <v>1</v>
      </c>
      <c r="W192">
        <f t="shared" si="322"/>
        <v>100</v>
      </c>
      <c r="X192" s="58">
        <f t="shared" si="323"/>
        <v>1.8378134550000001E-3</v>
      </c>
      <c r="Y192" s="58">
        <f t="shared" si="324"/>
        <v>1.8378134550000001E-3</v>
      </c>
      <c r="Z192" s="32">
        <f t="shared" si="325"/>
        <v>1.8378134550000001E-3</v>
      </c>
      <c r="AA192" s="32">
        <f t="shared" si="326"/>
        <v>1.5328027688710222E-4</v>
      </c>
      <c r="AB192" s="59">
        <f t="shared" si="327"/>
        <v>4.9056245199999996E-3</v>
      </c>
      <c r="AC192" s="59">
        <f t="shared" si="328"/>
        <v>4.9056245199999996E-3</v>
      </c>
      <c r="AD192">
        <f t="shared" si="329"/>
        <v>1</v>
      </c>
      <c r="AE192" s="59">
        <f t="shared" si="330"/>
        <v>4.9056245199999996E-3</v>
      </c>
      <c r="AF192" s="59">
        <f t="shared" si="331"/>
        <v>4.1758461800000006E-3</v>
      </c>
      <c r="AG192" s="59">
        <f t="shared" si="332"/>
        <v>4.1758461800000006E-3</v>
      </c>
      <c r="AH192">
        <f t="shared" si="333"/>
        <v>1</v>
      </c>
      <c r="AI192" s="59">
        <f t="shared" si="334"/>
        <v>4.1758461800000006E-3</v>
      </c>
      <c r="AJ192" s="59">
        <f t="shared" si="335"/>
        <v>0</v>
      </c>
      <c r="AK192" s="59">
        <f t="shared" si="336"/>
        <v>0</v>
      </c>
      <c r="AL192" s="59">
        <f t="shared" si="337"/>
        <v>0</v>
      </c>
      <c r="AM192" s="12">
        <f t="shared" si="438"/>
        <v>0.1639982366503491</v>
      </c>
      <c r="AN192" s="12">
        <f t="shared" si="439"/>
        <v>0</v>
      </c>
      <c r="AO192" s="66">
        <f t="shared" si="338"/>
        <v>1.4097871011054959E-4</v>
      </c>
      <c r="AP192" s="66">
        <f t="shared" si="339"/>
        <v>2.5137695122762024E-5</v>
      </c>
      <c r="AQ192" s="59">
        <f t="shared" si="340"/>
        <v>8.0451377094871511E-4</v>
      </c>
      <c r="AR192" s="59">
        <f t="shared" si="341"/>
        <v>6.8483141004309638E-4</v>
      </c>
      <c r="AS192" s="59">
        <f t="shared" si="342"/>
        <v>0</v>
      </c>
      <c r="AT192" s="12">
        <f t="shared" si="343"/>
        <v>0.16234277506412395</v>
      </c>
      <c r="AU192" s="59">
        <f t="shared" si="440"/>
        <v>0</v>
      </c>
      <c r="AV192" s="59">
        <f t="shared" si="441"/>
        <v>-2.5695591487906455E-17</v>
      </c>
      <c r="AW192" s="70">
        <f t="shared" si="344"/>
        <v>0</v>
      </c>
      <c r="AX192" s="20">
        <f t="shared" si="345"/>
        <v>200000</v>
      </c>
      <c r="AY192" s="20">
        <f t="shared" si="346"/>
        <v>0</v>
      </c>
      <c r="AZ192" s="20">
        <f t="shared" si="347"/>
        <v>0</v>
      </c>
      <c r="BA192" s="20">
        <f t="shared" si="348"/>
        <v>200000</v>
      </c>
      <c r="BB192" s="36">
        <f t="shared" si="349"/>
        <v>1</v>
      </c>
      <c r="BC192" s="36">
        <f t="shared" si="350"/>
        <v>0</v>
      </c>
      <c r="BD192" s="80">
        <f t="shared" si="351"/>
        <v>28.195742022109918</v>
      </c>
      <c r="BE192" s="36">
        <f t="shared" si="352"/>
        <v>0</v>
      </c>
      <c r="BF192" s="36">
        <f t="shared" si="353"/>
        <v>0</v>
      </c>
      <c r="BG192" s="36">
        <f t="shared" si="354"/>
        <v>28.195742022109918</v>
      </c>
      <c r="BH192" s="36">
        <f t="shared" si="355"/>
        <v>5.0275390245524045</v>
      </c>
      <c r="BI192" s="36">
        <f t="shared" si="356"/>
        <v>0</v>
      </c>
      <c r="BJ192" s="36">
        <f t="shared" si="357"/>
        <v>0</v>
      </c>
      <c r="BK192" s="36">
        <f t="shared" si="358"/>
        <v>5.0275390245524045</v>
      </c>
      <c r="BL192" s="68">
        <f ca="1">IF(OR(AT192=0,E192&gt;ProjTerm),0,VLOOKUP(D192,'Life Events'!$AE$5:$AI$1206,5,FALSE))</f>
        <v>5.5344207473081769E-4</v>
      </c>
      <c r="BM192" s="93">
        <f t="shared" ca="1" si="359"/>
        <v>5.5344207473081769E-4</v>
      </c>
      <c r="BN192" s="93">
        <f t="shared" ca="1" si="360"/>
        <v>8.9847322249047212E-5</v>
      </c>
      <c r="BO192" s="36">
        <f t="shared" ca="1" si="361"/>
        <v>1.3670996026828929E-2</v>
      </c>
      <c r="BP192" s="36">
        <f t="shared" si="362"/>
        <v>1.3888923026011973E-2</v>
      </c>
      <c r="BQ192" s="36">
        <f t="shared" si="363"/>
        <v>98.305335587119131</v>
      </c>
      <c r="BR192" s="36">
        <f t="shared" si="364"/>
        <v>154.78110000000001</v>
      </c>
      <c r="BS192" s="36">
        <f t="shared" si="365"/>
        <v>152.15807978043446</v>
      </c>
      <c r="BT192" s="36">
        <f t="shared" si="366"/>
        <v>24.7017649199841</v>
      </c>
      <c r="BU192" s="70" cm="1">
        <f t="array" ref="BU192">IF(AND(ActInt=1,$J192=0),INDEX(Tbl_FwdNom,$B192-IVP,MATCH(ValnDt,Tbl_FwdNom_Cols)),INDEX(Tbl_FwdNom,$B192,MATCH(StartDt,Tbl_FwdNom_Cols)))</f>
        <v>13.506132207</v>
      </c>
      <c r="BV192" s="70" cm="1">
        <f t="array" ref="BV192">INDEX(Tbl_FwdReal,$B192,MATCH(StartDt,Tbl_FwdReal_Cols))</f>
        <v>4.6443099480000001</v>
      </c>
      <c r="BW192" s="70" cm="1">
        <f t="array" ref="BW192">IF(RunType&lt;&gt;"OPN",INDEX(Tbl_FwdReal,$B192,MATCH(ValnDt,Tbl_FwdReal_Cols)),IF(AND($J192=0,ActInt=1),INDEX(Tbl_FwdReal,$B192-IVP,MATCH(ValnDt,Tbl_FwdReal_Cols)),-999))*$K192</f>
        <v>4.6443099480000001</v>
      </c>
      <c r="BX192" s="70">
        <f t="shared" si="367"/>
        <v>4.644309948E-2</v>
      </c>
      <c r="BY192" s="70">
        <f t="shared" si="442"/>
        <v>8.4685180335209997E-2</v>
      </c>
      <c r="BZ192" s="64">
        <f t="shared" si="455"/>
        <v>6.7971454884043769E-3</v>
      </c>
      <c r="CA192" s="70" cm="1">
        <f t="array" ref="CA192">IF($J192=1,CA191*(1+INDEX(Tbl_CPI,$B192,MATCH(IF(RunType="OPN",StartDt,ValnDt),Tbl_CPI_Cols))),0)</f>
        <v>0</v>
      </c>
      <c r="CB192" s="70">
        <f t="shared" si="443"/>
        <v>2.9987406459633967</v>
      </c>
      <c r="CC192" s="70">
        <f t="shared" si="444"/>
        <v>2.9187297221883237</v>
      </c>
      <c r="CD192" s="36">
        <f t="shared" si="368"/>
        <v>16.957094116119148</v>
      </c>
      <c r="CE192" s="36">
        <f t="shared" si="369"/>
        <v>1.5748361257274965</v>
      </c>
      <c r="CF192" s="36">
        <f t="shared" si="370"/>
        <v>0</v>
      </c>
      <c r="CG192" s="36">
        <f t="shared" si="371"/>
        <v>3.0392038813901272</v>
      </c>
      <c r="CH192" s="36">
        <f t="shared" si="372"/>
        <v>2.7809335337575503</v>
      </c>
      <c r="CI192" s="36">
        <f t="shared" si="373"/>
        <v>0</v>
      </c>
      <c r="CJ192" s="36">
        <f t="shared" si="374"/>
        <v>0</v>
      </c>
      <c r="CK192" s="36">
        <f t="shared" si="375"/>
        <v>0</v>
      </c>
      <c r="CL192" s="36">
        <f t="shared" si="376"/>
        <v>0.25827034763257689</v>
      </c>
      <c r="CM192" s="36">
        <f t="shared" si="377"/>
        <v>3.0392038813901272</v>
      </c>
      <c r="CN192" s="36">
        <f t="shared" ca="1" si="378"/>
        <v>8.5212981996790393</v>
      </c>
      <c r="CO192" s="20">
        <f t="shared" si="379"/>
        <v>120000</v>
      </c>
      <c r="CP192" s="20">
        <f t="shared" si="380"/>
        <v>2</v>
      </c>
      <c r="CQ192" s="64">
        <f t="shared" si="381"/>
        <v>3.0519131100000003E-3</v>
      </c>
      <c r="CR192" s="64">
        <f t="shared" si="382"/>
        <v>1.3733608995E-2</v>
      </c>
      <c r="CS192" s="36">
        <f t="shared" si="383"/>
        <v>22.665904955353309</v>
      </c>
      <c r="CT192" s="36">
        <f t="shared" si="384"/>
        <v>16.91744521326595</v>
      </c>
      <c r="CU192" s="36">
        <f t="shared" si="385"/>
        <v>3.0165234147314428</v>
      </c>
      <c r="CV192" s="36">
        <f t="shared" si="445"/>
        <v>19.933968627997391</v>
      </c>
      <c r="CW192" s="36">
        <f t="shared" si="386"/>
        <v>0</v>
      </c>
      <c r="CX192" s="36">
        <f t="shared" si="387"/>
        <v>0</v>
      </c>
      <c r="CY192" s="36">
        <f t="shared" si="388"/>
        <v>0</v>
      </c>
      <c r="CZ192" s="36">
        <f t="shared" si="446"/>
        <v>0</v>
      </c>
      <c r="DA192" s="64">
        <f t="shared" si="389"/>
        <v>1.0613147252208854E-2</v>
      </c>
      <c r="DB192" s="70">
        <f t="shared" si="447"/>
        <v>0.98949830874349365</v>
      </c>
      <c r="DC192" s="70">
        <f>PRODUCT($DB$8:DB192)</f>
        <v>0.15839355964871046</v>
      </c>
      <c r="DD192" s="36">
        <f t="shared" si="390"/>
        <v>1184.0960497526273</v>
      </c>
      <c r="DE192" s="36">
        <f t="shared" si="391"/>
        <v>2060.0645337415317</v>
      </c>
      <c r="DF192" s="36">
        <f t="shared" si="392"/>
        <v>260.14343328903055</v>
      </c>
      <c r="DG192" s="36">
        <f t="shared" si="393"/>
        <v>0.96995807888952024</v>
      </c>
      <c r="DH192" s="36">
        <f t="shared" ca="1" si="394"/>
        <v>3.2955879990683487E-2</v>
      </c>
      <c r="DI192" s="36">
        <f t="shared" si="395"/>
        <v>190.59014319372403</v>
      </c>
      <c r="DJ192" s="36">
        <f t="shared" ca="1" si="396"/>
        <v>1325.7650582727601</v>
      </c>
      <c r="DK192" s="36">
        <f t="shared" si="397"/>
        <v>0</v>
      </c>
      <c r="DL192" s="36">
        <f t="shared" si="398"/>
        <v>0</v>
      </c>
      <c r="DM192" s="36">
        <f t="shared" ca="1" si="399"/>
        <v>1325.7650582727601</v>
      </c>
      <c r="DN192" s="36">
        <f t="shared" ca="1" si="448"/>
        <v>1325.7650582727647</v>
      </c>
      <c r="DO192" s="64" cm="1">
        <f t="array" ref="DO192">IFERROR(INDEX(Tbl_FwdNom,$B192,MATCH(LIDt,Tbl_FwdNom_Cols,0)),0)</f>
        <v>13.299797140000001</v>
      </c>
      <c r="DP192" s="64">
        <f t="shared" ca="1" si="449"/>
        <v>12.46190049</v>
      </c>
      <c r="DQ192" s="64">
        <f t="shared" ca="1" si="400"/>
        <v>9.8350759006009536E-3</v>
      </c>
      <c r="DR192" s="70">
        <f t="shared" ca="1" si="401"/>
        <v>0.99026071074840638</v>
      </c>
      <c r="DS192" s="70">
        <f ca="1">PRODUCT($DR$8:DR192)</f>
        <v>0.14903513048982311</v>
      </c>
      <c r="DT192" s="36">
        <f t="shared" ca="1" si="402"/>
        <v>2333.4471244027995</v>
      </c>
      <c r="DU192" s="36">
        <f t="shared" ca="1" si="403"/>
        <v>280.91123144834802</v>
      </c>
      <c r="DV192" s="36">
        <f t="shared" ca="1" si="404"/>
        <v>1.0929270325778258</v>
      </c>
      <c r="DW192" s="36">
        <f t="shared" ca="1" si="405"/>
        <v>3.3015174695592148E-2</v>
      </c>
      <c r="DX192" s="36">
        <f t="shared" ca="1" si="406"/>
        <v>1264.2319608180601</v>
      </c>
      <c r="DY192" s="36">
        <f t="shared" ca="1" si="407"/>
        <v>13.340466984765365</v>
      </c>
      <c r="DZ192" s="36">
        <f t="shared" ca="1" si="408"/>
        <v>195.3701669679572</v>
      </c>
      <c r="EA192" s="36">
        <f t="shared" ca="1" si="409"/>
        <v>0</v>
      </c>
      <c r="EB192" s="36">
        <f t="shared" ca="1" si="410"/>
        <v>1557.777117127928</v>
      </c>
      <c r="EC192" s="36">
        <f t="shared" ca="1" si="411"/>
        <v>0</v>
      </c>
      <c r="ED192" s="36">
        <f t="shared" ca="1" si="412"/>
        <v>0</v>
      </c>
      <c r="EE192" s="36">
        <f t="shared" ca="1" si="450"/>
        <v>0</v>
      </c>
      <c r="EF192" s="36">
        <f t="shared" ca="1" si="413"/>
        <v>1557.777117127928</v>
      </c>
      <c r="EG192" s="64"/>
      <c r="EH192" s="64"/>
      <c r="EI192" s="64"/>
      <c r="EJ192" s="70"/>
      <c r="EK192" s="70"/>
      <c r="EL192" s="70"/>
      <c r="EM192" s="70"/>
      <c r="EN192" s="70"/>
      <c r="EO192" s="36">
        <f t="shared" ca="1" si="414"/>
        <v>14.012263363442282</v>
      </c>
      <c r="EP192" s="36">
        <f t="shared" ca="1" si="415"/>
        <v>0</v>
      </c>
      <c r="EQ192" s="36">
        <f t="shared" si="416"/>
        <v>61.929653759959947</v>
      </c>
      <c r="ER192" s="36">
        <f t="shared" si="417"/>
        <v>7.0978151100716769</v>
      </c>
      <c r="ES192" s="36">
        <f t="shared" si="418"/>
        <v>-6.4819430726743406</v>
      </c>
      <c r="ET192" s="36">
        <f t="shared" ca="1" si="419"/>
        <v>0</v>
      </c>
      <c r="EU192" s="36">
        <f t="shared" ca="1" si="451"/>
        <v>7.0978151100716769</v>
      </c>
      <c r="EV192" s="36">
        <f t="shared" si="420"/>
        <v>3.146086740910258</v>
      </c>
      <c r="EW192" s="36">
        <f t="shared" si="421"/>
        <v>80.952449633167944</v>
      </c>
      <c r="EX192" s="36">
        <f t="shared" ca="1" si="452"/>
        <v>153.12600524410982</v>
      </c>
      <c r="EY192" s="36">
        <f t="shared" si="422"/>
        <v>0</v>
      </c>
      <c r="EZ192" s="36">
        <f t="shared" si="423"/>
        <v>0</v>
      </c>
      <c r="FA192" s="36">
        <f t="shared" si="424"/>
        <v>0</v>
      </c>
      <c r="FB192" s="36">
        <f t="shared" si="425"/>
        <v>0</v>
      </c>
      <c r="FC192" s="36">
        <f t="shared" si="453"/>
        <v>0</v>
      </c>
      <c r="FD192" s="36">
        <f t="shared" si="426"/>
        <v>0</v>
      </c>
      <c r="FE192" s="36">
        <f t="shared" si="427"/>
        <v>0</v>
      </c>
      <c r="FF192" s="36">
        <f t="shared" si="454"/>
        <v>0</v>
      </c>
      <c r="FG192" s="36">
        <f t="shared" ca="1" si="428"/>
        <v>153.12600524410982</v>
      </c>
      <c r="FH192" s="36">
        <f t="shared" ca="1" si="429"/>
        <v>1.6251488417982427</v>
      </c>
      <c r="FI192" s="36">
        <f t="shared" ca="1" si="430"/>
        <v>-2.3541462430053386</v>
      </c>
      <c r="FJ192" s="36">
        <f t="shared" ca="1" si="431"/>
        <v>171.19866711150942</v>
      </c>
      <c r="FK192" s="36">
        <f t="shared" si="432"/>
        <v>0</v>
      </c>
      <c r="FL192" s="36">
        <f t="shared" si="433"/>
        <v>0</v>
      </c>
      <c r="FM192" s="36">
        <f t="shared" ca="1" si="434"/>
        <v>0</v>
      </c>
      <c r="FN192" s="36">
        <f t="shared" ca="1" si="456"/>
        <v>171.19866711150942</v>
      </c>
    </row>
    <row r="193" spans="2:170" x14ac:dyDescent="0.25">
      <c r="B193" s="2">
        <v>185</v>
      </c>
      <c r="C193" s="2">
        <f t="shared" si="307"/>
        <v>16</v>
      </c>
      <c r="D193" s="2">
        <f t="shared" si="303"/>
        <v>209</v>
      </c>
      <c r="E193" s="2">
        <f t="shared" si="308"/>
        <v>18</v>
      </c>
      <c r="F193" s="189">
        <f t="shared" si="304"/>
        <v>51348</v>
      </c>
      <c r="G193" s="2">
        <f t="shared" si="309"/>
        <v>7</v>
      </c>
      <c r="H193" s="187">
        <f t="shared" si="311"/>
        <v>50</v>
      </c>
      <c r="I193" s="186">
        <f t="shared" si="310"/>
        <v>50</v>
      </c>
      <c r="J193" s="2">
        <f t="shared" si="312"/>
        <v>0</v>
      </c>
      <c r="K193" s="2">
        <f t="shared" si="313"/>
        <v>1</v>
      </c>
      <c r="L193">
        <f t="shared" si="314"/>
        <v>2</v>
      </c>
      <c r="M193" s="190">
        <f t="shared" si="435"/>
        <v>2.4542923199999999E-3</v>
      </c>
      <c r="N193">
        <f t="shared" si="315"/>
        <v>1</v>
      </c>
      <c r="O193">
        <f t="shared" si="316"/>
        <v>100</v>
      </c>
      <c r="P193" s="58">
        <f t="shared" si="317"/>
        <v>1.1044315439999999E-2</v>
      </c>
      <c r="Q193" s="106">
        <f t="shared" si="318"/>
        <v>1.1044315439999999E-2</v>
      </c>
      <c r="R193" s="59">
        <f t="shared" si="319"/>
        <v>1.1044315439999999E-2</v>
      </c>
      <c r="S193" s="32">
        <f t="shared" si="436"/>
        <v>9.2505160030631473E-4</v>
      </c>
      <c r="T193">
        <f t="shared" si="320"/>
        <v>1</v>
      </c>
      <c r="U193" s="32">
        <f t="shared" si="437"/>
        <v>4.1135945999999998E-4</v>
      </c>
      <c r="V193">
        <f t="shared" si="321"/>
        <v>1</v>
      </c>
      <c r="W193">
        <f t="shared" si="322"/>
        <v>100</v>
      </c>
      <c r="X193" s="58">
        <f t="shared" si="323"/>
        <v>1.8511175699999999E-3</v>
      </c>
      <c r="Y193" s="58">
        <f t="shared" si="324"/>
        <v>1.8511175699999999E-3</v>
      </c>
      <c r="Z193" s="32">
        <f t="shared" si="325"/>
        <v>1.8511175699999999E-3</v>
      </c>
      <c r="AA193" s="32">
        <f t="shared" si="326"/>
        <v>1.5439083096191464E-4</v>
      </c>
      <c r="AB193" s="59">
        <f t="shared" si="327"/>
        <v>4.9056245199999996E-3</v>
      </c>
      <c r="AC193" s="59">
        <f t="shared" si="328"/>
        <v>4.9056245199999996E-3</v>
      </c>
      <c r="AD193">
        <f t="shared" si="329"/>
        <v>1</v>
      </c>
      <c r="AE193" s="59">
        <f t="shared" si="330"/>
        <v>4.9056245199999996E-3</v>
      </c>
      <c r="AF193" s="59">
        <f t="shared" si="331"/>
        <v>4.1758461800000006E-3</v>
      </c>
      <c r="AG193" s="59">
        <f t="shared" si="332"/>
        <v>4.1758461800000006E-3</v>
      </c>
      <c r="AH193">
        <f t="shared" si="333"/>
        <v>1</v>
      </c>
      <c r="AI193" s="59">
        <f t="shared" si="334"/>
        <v>4.1758461800000006E-3</v>
      </c>
      <c r="AJ193" s="59">
        <f t="shared" si="335"/>
        <v>0</v>
      </c>
      <c r="AK193" s="59">
        <f t="shared" si="336"/>
        <v>0</v>
      </c>
      <c r="AL193" s="59">
        <f t="shared" si="337"/>
        <v>0</v>
      </c>
      <c r="AM193" s="12">
        <f t="shared" si="438"/>
        <v>0.16234277506412395</v>
      </c>
      <c r="AN193" s="12">
        <f t="shared" si="439"/>
        <v>0</v>
      </c>
      <c r="AO193" s="66">
        <f t="shared" si="338"/>
        <v>1.5017544387123594E-4</v>
      </c>
      <c r="AP193" s="66">
        <f t="shared" si="339"/>
        <v>2.506423594281329E-5</v>
      </c>
      <c r="AQ193" s="59">
        <f t="shared" si="340"/>
        <v>7.9639269799941092E-4</v>
      </c>
      <c r="AR193" s="59">
        <f t="shared" si="341"/>
        <v>6.7791845710212136E-4</v>
      </c>
      <c r="AS193" s="59">
        <f t="shared" si="342"/>
        <v>0</v>
      </c>
      <c r="AT193" s="12">
        <f t="shared" si="343"/>
        <v>0.16069322422920834</v>
      </c>
      <c r="AU193" s="59">
        <f t="shared" si="440"/>
        <v>0</v>
      </c>
      <c r="AV193" s="59">
        <f t="shared" si="441"/>
        <v>-2.699663409488906E-17</v>
      </c>
      <c r="AW193" s="70">
        <f t="shared" si="344"/>
        <v>0</v>
      </c>
      <c r="AX193" s="20">
        <f t="shared" si="345"/>
        <v>200000</v>
      </c>
      <c r="AY193" s="20">
        <f t="shared" si="346"/>
        <v>0</v>
      </c>
      <c r="AZ193" s="20">
        <f t="shared" si="347"/>
        <v>0</v>
      </c>
      <c r="BA193" s="20">
        <f t="shared" si="348"/>
        <v>200000</v>
      </c>
      <c r="BB193" s="36">
        <f t="shared" si="349"/>
        <v>1</v>
      </c>
      <c r="BC193" s="36">
        <f t="shared" si="350"/>
        <v>0</v>
      </c>
      <c r="BD193" s="80">
        <f t="shared" si="351"/>
        <v>30.035088774247189</v>
      </c>
      <c r="BE193" s="36">
        <f t="shared" si="352"/>
        <v>0</v>
      </c>
      <c r="BF193" s="36">
        <f t="shared" si="353"/>
        <v>0</v>
      </c>
      <c r="BG193" s="36">
        <f t="shared" si="354"/>
        <v>30.035088774247189</v>
      </c>
      <c r="BH193" s="36">
        <f t="shared" si="355"/>
        <v>5.0128471885626578</v>
      </c>
      <c r="BI193" s="36">
        <f t="shared" si="356"/>
        <v>0</v>
      </c>
      <c r="BJ193" s="36">
        <f t="shared" si="357"/>
        <v>0</v>
      </c>
      <c r="BK193" s="36">
        <f t="shared" si="358"/>
        <v>5.0128471885626578</v>
      </c>
      <c r="BL193" s="68">
        <f ca="1">IF(OR(AT193=0,E193&gt;ProjTerm),0,VLOOKUP(D193,'Life Events'!$AE$5:$AI$1206,5,FALSE))</f>
        <v>4.6355656139388836E-4</v>
      </c>
      <c r="BM193" s="93">
        <f t="shared" ca="1" si="359"/>
        <v>4.6355656139388836E-4</v>
      </c>
      <c r="BN193" s="93">
        <f t="shared" ca="1" si="360"/>
        <v>7.4490398462988882E-5</v>
      </c>
      <c r="BO193" s="36">
        <f t="shared" ca="1" si="361"/>
        <v>1.1334315992207815E-2</v>
      </c>
      <c r="BP193" s="36">
        <f t="shared" si="362"/>
        <v>1.4651716190353978E-2</v>
      </c>
      <c r="BQ193" s="36">
        <f t="shared" si="363"/>
        <v>98.305335587119131</v>
      </c>
      <c r="BR193" s="36">
        <f t="shared" si="364"/>
        <v>154.78110000000001</v>
      </c>
      <c r="BS193" s="36">
        <f t="shared" si="365"/>
        <v>152.15807978043446</v>
      </c>
      <c r="BT193" s="36">
        <f t="shared" si="366"/>
        <v>24.450772432443127</v>
      </c>
      <c r="BU193" s="70" cm="1">
        <f t="array" ref="BU193">IF(AND(ActInt=1,$J193=0),INDEX(Tbl_FwdNom,$B193-IVP,MATCH(ValnDt,Tbl_FwdNom_Cols)),INDEX(Tbl_FwdNom,$B193,MATCH(StartDt,Tbl_FwdNom_Cols)))</f>
        <v>13.514193468</v>
      </c>
      <c r="BV193" s="70" cm="1">
        <f t="array" ref="BV193">INDEX(Tbl_FwdReal,$B193,MATCH(StartDt,Tbl_FwdReal_Cols))</f>
        <v>4.6406876009999998</v>
      </c>
      <c r="BW193" s="70" cm="1">
        <f t="array" ref="BW193">IF(RunType&lt;&gt;"OPN",INDEX(Tbl_FwdReal,$B193,MATCH(ValnDt,Tbl_FwdReal_Cols)),IF(AND($J193=0,ActInt=1),INDEX(Tbl_FwdReal,$B193-IVP,MATCH(ValnDt,Tbl_FwdReal_Cols)),-999))*$K193</f>
        <v>4.6406876009999998</v>
      </c>
      <c r="BX193" s="70">
        <f t="shared" si="367"/>
        <v>4.6406876010000001E-2</v>
      </c>
      <c r="BY193" s="70">
        <f t="shared" si="442"/>
        <v>8.4799766423889533E-2</v>
      </c>
      <c r="BZ193" s="64">
        <f t="shared" si="455"/>
        <v>6.8060082260055221E-3</v>
      </c>
      <c r="CA193" s="70" cm="1">
        <f t="array" ref="CA193">IF($J193=1,CA192*(1+INDEX(Tbl_CPI,$B193,MATCH(IF(RunType="OPN",StartDt,ValnDt),Tbl_CPI_Cols))),0)</f>
        <v>0</v>
      </c>
      <c r="CB193" s="70">
        <f t="shared" si="443"/>
        <v>3.0191500994674807</v>
      </c>
      <c r="CC193" s="70">
        <f t="shared" si="444"/>
        <v>2.9187297221883237</v>
      </c>
      <c r="CD193" s="36">
        <f t="shared" si="368"/>
        <v>16.957094116119148</v>
      </c>
      <c r="CE193" s="36">
        <f t="shared" si="369"/>
        <v>1.5748361257274965</v>
      </c>
      <c r="CF193" s="36">
        <f t="shared" si="370"/>
        <v>0</v>
      </c>
      <c r="CG193" s="36">
        <f t="shared" si="371"/>
        <v>3.0085249827561462</v>
      </c>
      <c r="CH193" s="36">
        <f t="shared" si="372"/>
        <v>2.7528617158343107</v>
      </c>
      <c r="CI193" s="36">
        <f t="shared" si="373"/>
        <v>0</v>
      </c>
      <c r="CJ193" s="36">
        <f t="shared" si="374"/>
        <v>0</v>
      </c>
      <c r="CK193" s="36">
        <f t="shared" si="375"/>
        <v>0</v>
      </c>
      <c r="CL193" s="36">
        <f t="shared" si="376"/>
        <v>0.25566326692183539</v>
      </c>
      <c r="CM193" s="36">
        <f t="shared" si="377"/>
        <v>3.0085249827561462</v>
      </c>
      <c r="CN193" s="36">
        <f t="shared" ca="1" si="378"/>
        <v>10.593846130168574</v>
      </c>
      <c r="CO193" s="20">
        <f t="shared" si="379"/>
        <v>120000</v>
      </c>
      <c r="CP193" s="20">
        <f t="shared" si="380"/>
        <v>2</v>
      </c>
      <c r="CQ193" s="64">
        <f t="shared" si="381"/>
        <v>3.25124931E-3</v>
      </c>
      <c r="CR193" s="64">
        <f t="shared" si="382"/>
        <v>1.4630621894999999E-2</v>
      </c>
      <c r="CS193" s="36">
        <f t="shared" si="383"/>
        <v>23.912534633190049</v>
      </c>
      <c r="CT193" s="36">
        <f t="shared" si="384"/>
        <v>18.021053264548314</v>
      </c>
      <c r="CU193" s="36">
        <f t="shared" si="385"/>
        <v>3.007708313137595</v>
      </c>
      <c r="CV193" s="36">
        <f t="shared" si="445"/>
        <v>21.028761577685909</v>
      </c>
      <c r="CW193" s="36">
        <f t="shared" si="386"/>
        <v>0</v>
      </c>
      <c r="CX193" s="36">
        <f t="shared" si="387"/>
        <v>0</v>
      </c>
      <c r="CY193" s="36">
        <f t="shared" si="388"/>
        <v>0</v>
      </c>
      <c r="CZ193" s="36">
        <f t="shared" si="446"/>
        <v>0</v>
      </c>
      <c r="DA193" s="64">
        <f t="shared" si="389"/>
        <v>1.0619128244172327E-2</v>
      </c>
      <c r="DB193" s="70">
        <f t="shared" si="447"/>
        <v>0.98949245274763231</v>
      </c>
      <c r="DC193" s="70">
        <f>PRODUCT($DB$8:DB193)</f>
        <v>0.15672923183623091</v>
      </c>
      <c r="DD193" s="36">
        <f t="shared" si="390"/>
        <v>1172.2193451259252</v>
      </c>
      <c r="DE193" s="36">
        <f t="shared" si="391"/>
        <v>2051.9055344423573</v>
      </c>
      <c r="DF193" s="36">
        <f t="shared" si="392"/>
        <v>257.89308258044338</v>
      </c>
      <c r="DG193" s="36">
        <f t="shared" si="393"/>
        <v>0.96560647193036508</v>
      </c>
      <c r="DH193" s="36">
        <f t="shared" ca="1" si="394"/>
        <v>2.197152671449629E-2</v>
      </c>
      <c r="DI193" s="36">
        <f t="shared" si="395"/>
        <v>189.57357147099952</v>
      </c>
      <c r="DJ193" s="36">
        <f t="shared" ca="1" si="396"/>
        <v>1326.2092084226588</v>
      </c>
      <c r="DK193" s="36">
        <f t="shared" si="397"/>
        <v>0</v>
      </c>
      <c r="DL193" s="36">
        <f t="shared" si="398"/>
        <v>0</v>
      </c>
      <c r="DM193" s="36">
        <f t="shared" ca="1" si="399"/>
        <v>1326.2092084226588</v>
      </c>
      <c r="DN193" s="36">
        <f t="shared" ca="1" si="448"/>
        <v>1326.2092084226631</v>
      </c>
      <c r="DO193" s="64" cm="1">
        <f t="array" ref="DO193">IFERROR(INDEX(Tbl_FwdNom,$B193,MATCH(LIDt,Tbl_FwdNom_Cols,0)),0)</f>
        <v>13.315035740000001</v>
      </c>
      <c r="DP193" s="64">
        <f t="shared" ca="1" si="449"/>
        <v>12.46442366</v>
      </c>
      <c r="DQ193" s="64">
        <f t="shared" ca="1" si="400"/>
        <v>9.8369639173103707E-3</v>
      </c>
      <c r="DR193" s="70">
        <f t="shared" ca="1" si="401"/>
        <v>0.99025885933195468</v>
      </c>
      <c r="DS193" s="70">
        <f ca="1">PRODUCT($DR$8:DR193)</f>
        <v>0.14758335831924127</v>
      </c>
      <c r="DT193" s="36">
        <f t="shared" ca="1" si="402"/>
        <v>2326.3660707942545</v>
      </c>
      <c r="DU193" s="36">
        <f t="shared" ca="1" si="403"/>
        <v>278.66169790750996</v>
      </c>
      <c r="DV193" s="36">
        <f t="shared" ca="1" si="404"/>
        <v>1.0890264001711931</v>
      </c>
      <c r="DW193" s="36">
        <f t="shared" ca="1" si="405"/>
        <v>2.200562778558857E-2</v>
      </c>
      <c r="DX193" s="36">
        <f t="shared" ca="1" si="406"/>
        <v>1252.2173925672948</v>
      </c>
      <c r="DY193" s="36">
        <f t="shared" ca="1" si="407"/>
        <v>13.213518459881044</v>
      </c>
      <c r="DZ193" s="36">
        <f t="shared" ca="1" si="408"/>
        <v>194.51207473373759</v>
      </c>
      <c r="EA193" s="36">
        <f t="shared" ca="1" si="409"/>
        <v>0</v>
      </c>
      <c r="EB193" s="36">
        <f t="shared" ca="1" si="410"/>
        <v>1559.4689485557026</v>
      </c>
      <c r="EC193" s="36">
        <f t="shared" ca="1" si="411"/>
        <v>0</v>
      </c>
      <c r="ED193" s="36">
        <f t="shared" ca="1" si="412"/>
        <v>0</v>
      </c>
      <c r="EE193" s="36">
        <f t="shared" ca="1" si="450"/>
        <v>0</v>
      </c>
      <c r="EF193" s="36">
        <f t="shared" ca="1" si="413"/>
        <v>1559.4689485557026</v>
      </c>
      <c r="EG193" s="64"/>
      <c r="EH193" s="64"/>
      <c r="EI193" s="64"/>
      <c r="EJ193" s="70"/>
      <c r="EK193" s="70"/>
      <c r="EL193" s="70"/>
      <c r="EM193" s="70"/>
      <c r="EN193" s="70"/>
      <c r="EO193" s="36">
        <f t="shared" ca="1" si="414"/>
        <v>14.046521262823354</v>
      </c>
      <c r="EP193" s="36">
        <f t="shared" ca="1" si="415"/>
        <v>0</v>
      </c>
      <c r="EQ193" s="36">
        <f t="shared" si="416"/>
        <v>61.651813389179758</v>
      </c>
      <c r="ER193" s="36">
        <f t="shared" si="417"/>
        <v>7.0266226982948821</v>
      </c>
      <c r="ES193" s="36">
        <f t="shared" si="418"/>
        <v>-6.4169279725079864</v>
      </c>
      <c r="ET193" s="36">
        <f t="shared" ca="1" si="419"/>
        <v>0</v>
      </c>
      <c r="EU193" s="36">
        <f t="shared" ca="1" si="451"/>
        <v>7.0266226982948821</v>
      </c>
      <c r="EV193" s="36">
        <f t="shared" si="420"/>
        <v>3.1293061101575068</v>
      </c>
      <c r="EW193" s="36">
        <f t="shared" si="421"/>
        <v>80.589265645270586</v>
      </c>
      <c r="EX193" s="36">
        <f t="shared" ca="1" si="452"/>
        <v>152.39700784290272</v>
      </c>
      <c r="EY193" s="36">
        <f t="shared" si="422"/>
        <v>0</v>
      </c>
      <c r="EZ193" s="36">
        <f t="shared" si="423"/>
        <v>0</v>
      </c>
      <c r="FA193" s="36">
        <f t="shared" si="424"/>
        <v>0</v>
      </c>
      <c r="FB193" s="36">
        <f t="shared" si="425"/>
        <v>0</v>
      </c>
      <c r="FC193" s="36">
        <f t="shared" si="453"/>
        <v>0</v>
      </c>
      <c r="FD193" s="36">
        <f t="shared" si="426"/>
        <v>0</v>
      </c>
      <c r="FE193" s="36">
        <f t="shared" si="427"/>
        <v>0</v>
      </c>
      <c r="FF193" s="36">
        <f t="shared" si="454"/>
        <v>0</v>
      </c>
      <c r="FG193" s="36">
        <f t="shared" ca="1" si="428"/>
        <v>152.39700784290272</v>
      </c>
      <c r="FH193" s="36">
        <f t="shared" ca="1" si="429"/>
        <v>1.61832337031192</v>
      </c>
      <c r="FI193" s="36">
        <f t="shared" ca="1" si="430"/>
        <v>-2.3301914855369787</v>
      </c>
      <c r="FJ193" s="36">
        <f t="shared" ca="1" si="431"/>
        <v>170.55255073704001</v>
      </c>
      <c r="FK193" s="36">
        <f t="shared" si="432"/>
        <v>0</v>
      </c>
      <c r="FL193" s="36">
        <f t="shared" si="433"/>
        <v>0</v>
      </c>
      <c r="FM193" s="36">
        <f t="shared" ca="1" si="434"/>
        <v>0</v>
      </c>
      <c r="FN193" s="36">
        <f t="shared" ca="1" si="456"/>
        <v>170.55255073704001</v>
      </c>
    </row>
    <row r="194" spans="2:170" x14ac:dyDescent="0.25">
      <c r="B194" s="2">
        <v>186</v>
      </c>
      <c r="C194" s="2">
        <f t="shared" si="307"/>
        <v>16</v>
      </c>
      <c r="D194" s="2">
        <f t="shared" si="303"/>
        <v>210</v>
      </c>
      <c r="E194" s="2">
        <f t="shared" si="308"/>
        <v>18</v>
      </c>
      <c r="F194" s="189">
        <f t="shared" si="304"/>
        <v>51379</v>
      </c>
      <c r="G194" s="2">
        <f t="shared" si="309"/>
        <v>8</v>
      </c>
      <c r="H194" s="187">
        <f t="shared" si="311"/>
        <v>50.083333333333336</v>
      </c>
      <c r="I194" s="186">
        <f t="shared" si="310"/>
        <v>50</v>
      </c>
      <c r="J194" s="2">
        <f t="shared" si="312"/>
        <v>0</v>
      </c>
      <c r="K194" s="2">
        <f t="shared" si="313"/>
        <v>1</v>
      </c>
      <c r="L194">
        <f t="shared" si="314"/>
        <v>2</v>
      </c>
      <c r="M194" s="190">
        <f t="shared" si="435"/>
        <v>2.4542923199999999E-3</v>
      </c>
      <c r="N194">
        <f t="shared" si="315"/>
        <v>1</v>
      </c>
      <c r="O194">
        <f t="shared" si="316"/>
        <v>100</v>
      </c>
      <c r="P194" s="58">
        <f t="shared" si="317"/>
        <v>1.1044315439999999E-2</v>
      </c>
      <c r="Q194" s="106">
        <f t="shared" si="318"/>
        <v>1.1044315439999999E-2</v>
      </c>
      <c r="R194" s="59">
        <f t="shared" si="319"/>
        <v>1.1044315439999999E-2</v>
      </c>
      <c r="S194" s="32">
        <f t="shared" si="436"/>
        <v>9.2505160030631473E-4</v>
      </c>
      <c r="T194">
        <f t="shared" si="320"/>
        <v>1</v>
      </c>
      <c r="U194" s="32">
        <f t="shared" si="437"/>
        <v>4.1135945999999998E-4</v>
      </c>
      <c r="V194">
        <f t="shared" si="321"/>
        <v>1</v>
      </c>
      <c r="W194">
        <f t="shared" si="322"/>
        <v>100</v>
      </c>
      <c r="X194" s="58">
        <f t="shared" si="323"/>
        <v>1.8511175699999999E-3</v>
      </c>
      <c r="Y194" s="58">
        <f t="shared" si="324"/>
        <v>1.8511175699999999E-3</v>
      </c>
      <c r="Z194" s="32">
        <f t="shared" si="325"/>
        <v>1.8511175699999999E-3</v>
      </c>
      <c r="AA194" s="32">
        <f t="shared" si="326"/>
        <v>1.5439083096191464E-4</v>
      </c>
      <c r="AB194" s="59">
        <f t="shared" si="327"/>
        <v>4.9056245199999996E-3</v>
      </c>
      <c r="AC194" s="59">
        <f t="shared" si="328"/>
        <v>4.9056245199999996E-3</v>
      </c>
      <c r="AD194">
        <f t="shared" si="329"/>
        <v>1</v>
      </c>
      <c r="AE194" s="59">
        <f t="shared" si="330"/>
        <v>4.9056245199999996E-3</v>
      </c>
      <c r="AF194" s="59">
        <f t="shared" si="331"/>
        <v>4.1758461800000006E-3</v>
      </c>
      <c r="AG194" s="59">
        <f t="shared" si="332"/>
        <v>4.1758461800000006E-3</v>
      </c>
      <c r="AH194">
        <f t="shared" si="333"/>
        <v>1</v>
      </c>
      <c r="AI194" s="59">
        <f t="shared" si="334"/>
        <v>4.1758461800000006E-3</v>
      </c>
      <c r="AJ194" s="59">
        <f t="shared" si="335"/>
        <v>0</v>
      </c>
      <c r="AK194" s="59">
        <f t="shared" si="336"/>
        <v>0</v>
      </c>
      <c r="AL194" s="59">
        <f t="shared" si="337"/>
        <v>0</v>
      </c>
      <c r="AM194" s="12">
        <f t="shared" si="438"/>
        <v>0.16069322422920834</v>
      </c>
      <c r="AN194" s="12">
        <f t="shared" si="439"/>
        <v>0</v>
      </c>
      <c r="AO194" s="66">
        <f t="shared" si="338"/>
        <v>1.4864952423161064E-4</v>
      </c>
      <c r="AP194" s="66">
        <f t="shared" si="339"/>
        <v>2.4809560418696752E-5</v>
      </c>
      <c r="AQ194" s="59">
        <f t="shared" si="340"/>
        <v>7.8830062097666248E-4</v>
      </c>
      <c r="AR194" s="59">
        <f t="shared" si="341"/>
        <v>6.7103018654942324E-4</v>
      </c>
      <c r="AS194" s="59">
        <f t="shared" si="342"/>
        <v>0</v>
      </c>
      <c r="AT194" s="12">
        <f t="shared" si="343"/>
        <v>0.15906043433703196</v>
      </c>
      <c r="AU194" s="59">
        <f t="shared" si="440"/>
        <v>9.1072982488782372E-18</v>
      </c>
      <c r="AV194" s="59">
        <f t="shared" si="441"/>
        <v>0</v>
      </c>
      <c r="AW194" s="70">
        <f t="shared" si="344"/>
        <v>0</v>
      </c>
      <c r="AX194" s="20">
        <f t="shared" si="345"/>
        <v>200000</v>
      </c>
      <c r="AY194" s="20">
        <f t="shared" si="346"/>
        <v>0</v>
      </c>
      <c r="AZ194" s="20">
        <f t="shared" si="347"/>
        <v>0</v>
      </c>
      <c r="BA194" s="20">
        <f t="shared" si="348"/>
        <v>200000</v>
      </c>
      <c r="BB194" s="36">
        <f t="shared" si="349"/>
        <v>1</v>
      </c>
      <c r="BC194" s="36">
        <f t="shared" si="350"/>
        <v>0</v>
      </c>
      <c r="BD194" s="80">
        <f t="shared" si="351"/>
        <v>29.729904846322128</v>
      </c>
      <c r="BE194" s="36">
        <f t="shared" si="352"/>
        <v>0</v>
      </c>
      <c r="BF194" s="36">
        <f t="shared" si="353"/>
        <v>0</v>
      </c>
      <c r="BG194" s="36">
        <f t="shared" si="354"/>
        <v>29.729904846322128</v>
      </c>
      <c r="BH194" s="36">
        <f t="shared" si="355"/>
        <v>4.9619120837393504</v>
      </c>
      <c r="BI194" s="36">
        <f t="shared" si="356"/>
        <v>0</v>
      </c>
      <c r="BJ194" s="36">
        <f t="shared" si="357"/>
        <v>0</v>
      </c>
      <c r="BK194" s="36">
        <f t="shared" si="358"/>
        <v>4.9619120837393504</v>
      </c>
      <c r="BL194" s="68">
        <f ca="1">IF(OR(AT194=0,E194&gt;ProjTerm),0,VLOOKUP(D194,'Life Events'!$AE$5:$AI$1206,5,FALSE))</f>
        <v>3.7274193075235111E-4</v>
      </c>
      <c r="BM194" s="93">
        <f t="shared" ca="1" si="359"/>
        <v>3.7274193075235111E-4</v>
      </c>
      <c r="BN194" s="93">
        <f t="shared" ca="1" si="360"/>
        <v>5.9288493401092856E-5</v>
      </c>
      <c r="BO194" s="36">
        <f t="shared" ca="1" si="361"/>
        <v>9.0212233089852489E-3</v>
      </c>
      <c r="BP194" s="36">
        <f t="shared" si="362"/>
        <v>1.4502841374919794E-2</v>
      </c>
      <c r="BQ194" s="36">
        <f t="shared" si="363"/>
        <v>98.305335587119131</v>
      </c>
      <c r="BR194" s="36">
        <f t="shared" si="364"/>
        <v>154.78110000000001</v>
      </c>
      <c r="BS194" s="36">
        <f t="shared" si="365"/>
        <v>152.15807978043446</v>
      </c>
      <c r="BT194" s="36">
        <f t="shared" si="366"/>
        <v>24.202330257764665</v>
      </c>
      <c r="BU194" s="70" cm="1">
        <f t="array" ref="BU194">IF(AND(ActInt=1,$J194=0),INDEX(Tbl_FwdNom,$B194-IVP,MATCH(ValnDt,Tbl_FwdNom_Cols)),INDEX(Tbl_FwdNom,$B194,MATCH(StartDt,Tbl_FwdNom_Cols)))</f>
        <v>13.522519187</v>
      </c>
      <c r="BV194" s="70" cm="1">
        <f t="array" ref="BV194">INDEX(Tbl_FwdReal,$B194,MATCH(StartDt,Tbl_FwdReal_Cols))</f>
        <v>4.6369465219999997</v>
      </c>
      <c r="BW194" s="70" cm="1">
        <f t="array" ref="BW194">IF(RunType&lt;&gt;"OPN",INDEX(Tbl_FwdReal,$B194,MATCH(ValnDt,Tbl_FwdReal_Cols)),IF(AND($J194=0,ActInt=1),INDEX(Tbl_FwdReal,$B194-IVP,MATCH(ValnDt,Tbl_FwdReal_Cols)),-999))*$K194</f>
        <v>4.6369465219999997</v>
      </c>
      <c r="BX194" s="70">
        <f t="shared" si="367"/>
        <v>4.6369465219999996E-2</v>
      </c>
      <c r="BY194" s="70">
        <f t="shared" si="442"/>
        <v>8.491811888960088E-2</v>
      </c>
      <c r="BZ194" s="64">
        <f t="shared" si="455"/>
        <v>6.8151613756799456E-3</v>
      </c>
      <c r="CA194" s="70" cm="1">
        <f t="array" ref="CA194">IF($J194=1,CA193*(1+INDEX(Tbl_CPI,$B194,MATCH(IF(RunType="OPN",StartDt,ValnDt),Tbl_CPI_Cols))),0)</f>
        <v>0</v>
      </c>
      <c r="CB194" s="70">
        <f t="shared" si="443"/>
        <v>3.0397260946127518</v>
      </c>
      <c r="CC194" s="70">
        <f t="shared" si="444"/>
        <v>2.9187297221883237</v>
      </c>
      <c r="CD194" s="36">
        <f t="shared" si="368"/>
        <v>16.957094116119148</v>
      </c>
      <c r="CE194" s="36">
        <f t="shared" si="369"/>
        <v>1.5748361257274965</v>
      </c>
      <c r="CF194" s="36">
        <f t="shared" si="370"/>
        <v>0</v>
      </c>
      <c r="CG194" s="36">
        <f t="shared" si="371"/>
        <v>2.97795562175311</v>
      </c>
      <c r="CH194" s="36">
        <f t="shared" si="372"/>
        <v>2.7248901270773236</v>
      </c>
      <c r="CI194" s="36">
        <f t="shared" si="373"/>
        <v>0</v>
      </c>
      <c r="CJ194" s="36">
        <f t="shared" si="374"/>
        <v>0</v>
      </c>
      <c r="CK194" s="36">
        <f t="shared" si="375"/>
        <v>0</v>
      </c>
      <c r="CL194" s="36">
        <f t="shared" si="376"/>
        <v>0.25306549467578632</v>
      </c>
      <c r="CM194" s="36">
        <f t="shared" si="377"/>
        <v>2.97795562175311</v>
      </c>
      <c r="CN194" s="36">
        <f t="shared" ca="1" si="378"/>
        <v>10.484005054230879</v>
      </c>
      <c r="CO194" s="20">
        <f t="shared" si="379"/>
        <v>120000</v>
      </c>
      <c r="CP194" s="20">
        <f t="shared" si="380"/>
        <v>2</v>
      </c>
      <c r="CQ194" s="64">
        <f t="shared" si="381"/>
        <v>3.25124931E-3</v>
      </c>
      <c r="CR194" s="64">
        <f t="shared" si="382"/>
        <v>1.4630621894999999E-2</v>
      </c>
      <c r="CS194" s="36">
        <f t="shared" si="383"/>
        <v>23.669561446033757</v>
      </c>
      <c r="CT194" s="36">
        <f t="shared" si="384"/>
        <v>17.837942907793277</v>
      </c>
      <c r="CU194" s="36">
        <f t="shared" si="385"/>
        <v>2.9771472502436103</v>
      </c>
      <c r="CV194" s="36">
        <f t="shared" si="445"/>
        <v>20.815090158036888</v>
      </c>
      <c r="CW194" s="36">
        <f t="shared" si="386"/>
        <v>0</v>
      </c>
      <c r="CX194" s="36">
        <f t="shared" si="387"/>
        <v>0</v>
      </c>
      <c r="CY194" s="36">
        <f t="shared" si="388"/>
        <v>0</v>
      </c>
      <c r="CZ194" s="36">
        <f t="shared" si="446"/>
        <v>0</v>
      </c>
      <c r="DA194" s="64">
        <f t="shared" si="389"/>
        <v>1.062530504005732E-2</v>
      </c>
      <c r="DB194" s="70">
        <f t="shared" si="447"/>
        <v>0.98948640511268793</v>
      </c>
      <c r="DC194" s="70">
        <f>PRODUCT($DB$8:DB194)</f>
        <v>0.15508144418570516</v>
      </c>
      <c r="DD194" s="36">
        <f t="shared" si="390"/>
        <v>1160.4722029839797</v>
      </c>
      <c r="DE194" s="36">
        <f t="shared" si="391"/>
        <v>2043.9777518128672</v>
      </c>
      <c r="DF194" s="36">
        <f t="shared" si="392"/>
        <v>255.67136316684193</v>
      </c>
      <c r="DG194" s="36">
        <f t="shared" si="393"/>
        <v>0.96136349386835895</v>
      </c>
      <c r="DH194" s="36">
        <f t="shared" ca="1" si="394"/>
        <v>1.3183757579048334E-2</v>
      </c>
      <c r="DI194" s="36">
        <f t="shared" si="395"/>
        <v>188.57825118678201</v>
      </c>
      <c r="DJ194" s="36">
        <f t="shared" ca="1" si="396"/>
        <v>1326.8069834462219</v>
      </c>
      <c r="DK194" s="36">
        <f t="shared" si="397"/>
        <v>0</v>
      </c>
      <c r="DL194" s="36">
        <f t="shared" si="398"/>
        <v>0</v>
      </c>
      <c r="DM194" s="36">
        <f t="shared" ca="1" si="399"/>
        <v>1326.8069834462219</v>
      </c>
      <c r="DN194" s="36">
        <f t="shared" ca="1" si="448"/>
        <v>1326.8069834462258</v>
      </c>
      <c r="DO194" s="64" cm="1">
        <f t="array" ref="DO194">IFERROR(INDEX(Tbl_FwdNom,$B194,MATCH(LIDt,Tbl_FwdNom_Cols,0)),0)</f>
        <v>13.330032940000001</v>
      </c>
      <c r="DP194" s="64">
        <f t="shared" ca="1" si="449"/>
        <v>12.467029569999999</v>
      </c>
      <c r="DQ194" s="64">
        <f t="shared" ca="1" si="400"/>
        <v>9.8389138052619174E-3</v>
      </c>
      <c r="DR194" s="70">
        <f t="shared" ca="1" si="401"/>
        <v>0.99025694725093627</v>
      </c>
      <c r="DS194" s="70">
        <f ca="1">PRODUCT($DR$8:DR194)</f>
        <v>0.14614544587425293</v>
      </c>
      <c r="DT194" s="36">
        <f t="shared" ca="1" si="402"/>
        <v>2319.5250811979631</v>
      </c>
      <c r="DU194" s="36">
        <f t="shared" ca="1" si="403"/>
        <v>276.44151425031049</v>
      </c>
      <c r="DV194" s="36">
        <f t="shared" ca="1" si="404"/>
        <v>1.0852383956792124</v>
      </c>
      <c r="DW194" s="36">
        <f t="shared" ca="1" si="405"/>
        <v>1.3200915951616403E-2</v>
      </c>
      <c r="DX194" s="36">
        <f t="shared" ca="1" si="406"/>
        <v>1240.3355213004495</v>
      </c>
      <c r="DY194" s="36">
        <f t="shared" ca="1" si="407"/>
        <v>13.087969744807063</v>
      </c>
      <c r="DZ194" s="36">
        <f t="shared" ca="1" si="408"/>
        <v>193.67416218495907</v>
      </c>
      <c r="EA194" s="36">
        <f t="shared" ca="1" si="409"/>
        <v>0</v>
      </c>
      <c r="EB194" s="36">
        <f t="shared" ca="1" si="410"/>
        <v>1561.3211685978624</v>
      </c>
      <c r="EC194" s="36">
        <f t="shared" ca="1" si="411"/>
        <v>0</v>
      </c>
      <c r="ED194" s="36">
        <f t="shared" ca="1" si="412"/>
        <v>0</v>
      </c>
      <c r="EE194" s="36">
        <f t="shared" ca="1" si="450"/>
        <v>0</v>
      </c>
      <c r="EF194" s="36">
        <f t="shared" ca="1" si="413"/>
        <v>1561.3211685978624</v>
      </c>
      <c r="EG194" s="64"/>
      <c r="EH194" s="64"/>
      <c r="EI194" s="64"/>
      <c r="EJ194" s="70"/>
      <c r="EK194" s="70"/>
      <c r="EL194" s="70"/>
      <c r="EM194" s="70"/>
      <c r="EN194" s="70"/>
      <c r="EO194" s="36">
        <f t="shared" ca="1" si="414"/>
        <v>14.059735699546824</v>
      </c>
      <c r="EP194" s="36">
        <f t="shared" ca="1" si="415"/>
        <v>0</v>
      </c>
      <c r="EQ194" s="36">
        <f t="shared" si="416"/>
        <v>61.380908730504224</v>
      </c>
      <c r="ER194" s="36">
        <f t="shared" si="417"/>
        <v>6.9562069216248403</v>
      </c>
      <c r="ES194" s="36">
        <f t="shared" si="418"/>
        <v>-6.3526221194088128</v>
      </c>
      <c r="ET194" s="36">
        <f t="shared" ca="1" si="419"/>
        <v>0</v>
      </c>
      <c r="EU194" s="36">
        <f t="shared" ca="1" si="451"/>
        <v>6.9562069216248403</v>
      </c>
      <c r="EV194" s="36">
        <f t="shared" si="420"/>
        <v>3.1128762786003055</v>
      </c>
      <c r="EW194" s="36">
        <f t="shared" si="421"/>
        <v>80.235147796948297</v>
      </c>
      <c r="EX194" s="36">
        <f t="shared" ca="1" si="452"/>
        <v>151.68513972767767</v>
      </c>
      <c r="EY194" s="36">
        <f t="shared" si="422"/>
        <v>0</v>
      </c>
      <c r="EZ194" s="36">
        <f t="shared" si="423"/>
        <v>0</v>
      </c>
      <c r="FA194" s="36">
        <f t="shared" si="424"/>
        <v>0</v>
      </c>
      <c r="FB194" s="36">
        <f t="shared" si="425"/>
        <v>0</v>
      </c>
      <c r="FC194" s="36">
        <f t="shared" si="453"/>
        <v>0</v>
      </c>
      <c r="FD194" s="36">
        <f t="shared" si="426"/>
        <v>0</v>
      </c>
      <c r="FE194" s="36">
        <f t="shared" si="427"/>
        <v>0</v>
      </c>
      <c r="FF194" s="36">
        <f t="shared" si="454"/>
        <v>0</v>
      </c>
      <c r="FG194" s="36">
        <f t="shared" ca="1" si="428"/>
        <v>151.68513972767767</v>
      </c>
      <c r="FH194" s="36">
        <f t="shared" ca="1" si="429"/>
        <v>1.6117008796502923</v>
      </c>
      <c r="FI194" s="36">
        <f t="shared" ca="1" si="430"/>
        <v>-2.3065692550335291</v>
      </c>
      <c r="FJ194" s="36">
        <f t="shared" ca="1" si="431"/>
        <v>169.92403332797576</v>
      </c>
      <c r="FK194" s="36">
        <f t="shared" si="432"/>
        <v>0</v>
      </c>
      <c r="FL194" s="36">
        <f t="shared" si="433"/>
        <v>0</v>
      </c>
      <c r="FM194" s="36">
        <f t="shared" ca="1" si="434"/>
        <v>0</v>
      </c>
      <c r="FN194" s="36">
        <f t="shared" ca="1" si="456"/>
        <v>169.92403332797576</v>
      </c>
    </row>
    <row r="195" spans="2:170" x14ac:dyDescent="0.25">
      <c r="B195" s="2">
        <v>187</v>
      </c>
      <c r="C195" s="2">
        <f t="shared" ref="C195:C258" si="457">IF(B195&lt;=0,0,ROUNDUP(B195/12,0))</f>
        <v>16</v>
      </c>
      <c r="D195" s="2">
        <f t="shared" si="303"/>
        <v>211</v>
      </c>
      <c r="E195" s="2">
        <f t="shared" ref="E195:E258" si="458">IF(D195&lt;=0,0,ROUNDUP(D195/12,0))</f>
        <v>18</v>
      </c>
      <c r="F195" s="189">
        <f t="shared" si="304"/>
        <v>51409</v>
      </c>
      <c r="G195" s="2">
        <f t="shared" ref="G195:G258" si="459">MONTH(F195)</f>
        <v>9</v>
      </c>
      <c r="H195" s="187">
        <f t="shared" si="311"/>
        <v>50.166666666666671</v>
      </c>
      <c r="I195" s="186">
        <f t="shared" ref="I195:I258" si="460">ROUNDDOWN(H195,0)</f>
        <v>50</v>
      </c>
      <c r="J195" s="2">
        <f t="shared" si="312"/>
        <v>0</v>
      </c>
      <c r="K195" s="2">
        <f t="shared" si="313"/>
        <v>1</v>
      </c>
      <c r="L195">
        <f t="shared" si="314"/>
        <v>2</v>
      </c>
      <c r="M195" s="190">
        <f t="shared" si="435"/>
        <v>2.4542923199999999E-3</v>
      </c>
      <c r="N195">
        <f t="shared" si="315"/>
        <v>1</v>
      </c>
      <c r="O195">
        <f t="shared" si="316"/>
        <v>100</v>
      </c>
      <c r="P195" s="58">
        <f t="shared" si="317"/>
        <v>1.1044315439999999E-2</v>
      </c>
      <c r="Q195" s="106">
        <f t="shared" si="318"/>
        <v>1.1044315439999999E-2</v>
      </c>
      <c r="R195" s="59">
        <f t="shared" si="319"/>
        <v>1.1044315439999999E-2</v>
      </c>
      <c r="S195" s="32">
        <f t="shared" si="436"/>
        <v>9.2505160030631473E-4</v>
      </c>
      <c r="T195">
        <f t="shared" si="320"/>
        <v>1</v>
      </c>
      <c r="U195" s="32">
        <f t="shared" si="437"/>
        <v>4.1135945999999998E-4</v>
      </c>
      <c r="V195">
        <f t="shared" si="321"/>
        <v>1</v>
      </c>
      <c r="W195">
        <f t="shared" si="322"/>
        <v>100</v>
      </c>
      <c r="X195" s="58">
        <f t="shared" si="323"/>
        <v>1.8511175699999999E-3</v>
      </c>
      <c r="Y195" s="58">
        <f t="shared" si="324"/>
        <v>1.8511175699999999E-3</v>
      </c>
      <c r="Z195" s="32">
        <f t="shared" si="325"/>
        <v>1.8511175699999999E-3</v>
      </c>
      <c r="AA195" s="32">
        <f t="shared" si="326"/>
        <v>1.5439083096191464E-4</v>
      </c>
      <c r="AB195" s="59">
        <f t="shared" si="327"/>
        <v>4.9056245199999996E-3</v>
      </c>
      <c r="AC195" s="59">
        <f t="shared" si="328"/>
        <v>4.9056245199999996E-3</v>
      </c>
      <c r="AD195">
        <f t="shared" si="329"/>
        <v>1</v>
      </c>
      <c r="AE195" s="59">
        <f t="shared" si="330"/>
        <v>4.9056245199999996E-3</v>
      </c>
      <c r="AF195" s="59">
        <f t="shared" si="331"/>
        <v>4.1758461800000006E-3</v>
      </c>
      <c r="AG195" s="59">
        <f t="shared" si="332"/>
        <v>4.1758461800000006E-3</v>
      </c>
      <c r="AH195">
        <f t="shared" si="333"/>
        <v>1</v>
      </c>
      <c r="AI195" s="59">
        <f t="shared" si="334"/>
        <v>4.1758461800000006E-3</v>
      </c>
      <c r="AJ195" s="59">
        <f t="shared" si="335"/>
        <v>0</v>
      </c>
      <c r="AK195" s="59">
        <f t="shared" si="336"/>
        <v>0</v>
      </c>
      <c r="AL195" s="59">
        <f t="shared" si="337"/>
        <v>0</v>
      </c>
      <c r="AM195" s="12">
        <f t="shared" si="438"/>
        <v>0.15906043433703196</v>
      </c>
      <c r="AN195" s="12">
        <f t="shared" si="439"/>
        <v>0</v>
      </c>
      <c r="AO195" s="66">
        <f t="shared" si="338"/>
        <v>1.4713910932888889E-4</v>
      </c>
      <c r="AP195" s="66">
        <f t="shared" si="339"/>
        <v>2.4557472630457424E-5</v>
      </c>
      <c r="AQ195" s="59">
        <f t="shared" si="340"/>
        <v>7.8029076684559386E-4</v>
      </c>
      <c r="AR195" s="59">
        <f t="shared" si="341"/>
        <v>6.6421190711543577E-4</v>
      </c>
      <c r="AS195" s="59">
        <f t="shared" si="342"/>
        <v>0</v>
      </c>
      <c r="AT195" s="12">
        <f t="shared" si="343"/>
        <v>0.15744423508111155</v>
      </c>
      <c r="AU195" s="59">
        <f t="shared" si="440"/>
        <v>0</v>
      </c>
      <c r="AV195" s="59">
        <f t="shared" si="441"/>
        <v>-3.2526065174565133E-17</v>
      </c>
      <c r="AW195" s="70">
        <f t="shared" si="344"/>
        <v>0</v>
      </c>
      <c r="AX195" s="20">
        <f t="shared" si="345"/>
        <v>200000</v>
      </c>
      <c r="AY195" s="20">
        <f t="shared" si="346"/>
        <v>0</v>
      </c>
      <c r="AZ195" s="20">
        <f t="shared" si="347"/>
        <v>0</v>
      </c>
      <c r="BA195" s="20">
        <f t="shared" si="348"/>
        <v>200000</v>
      </c>
      <c r="BB195" s="36">
        <f t="shared" si="349"/>
        <v>1</v>
      </c>
      <c r="BC195" s="36">
        <f t="shared" si="350"/>
        <v>0</v>
      </c>
      <c r="BD195" s="80">
        <f t="shared" si="351"/>
        <v>29.42782186577778</v>
      </c>
      <c r="BE195" s="36">
        <f t="shared" si="352"/>
        <v>0</v>
      </c>
      <c r="BF195" s="36">
        <f t="shared" si="353"/>
        <v>0</v>
      </c>
      <c r="BG195" s="36">
        <f t="shared" si="354"/>
        <v>29.42782186577778</v>
      </c>
      <c r="BH195" s="36">
        <f t="shared" si="355"/>
        <v>4.9114945260914844</v>
      </c>
      <c r="BI195" s="36">
        <f t="shared" si="356"/>
        <v>0</v>
      </c>
      <c r="BJ195" s="36">
        <f t="shared" si="357"/>
        <v>0</v>
      </c>
      <c r="BK195" s="36">
        <f t="shared" si="358"/>
        <v>4.9114945260914844</v>
      </c>
      <c r="BL195" s="68">
        <f ca="1">IF(OR(AT195=0,E195&gt;ProjTerm),0,VLOOKUP(D195,'Life Events'!$AE$5:$AI$1206,5,FALSE))</f>
        <v>2.809886447836667E-4</v>
      </c>
      <c r="BM195" s="93">
        <f t="shared" ca="1" si="359"/>
        <v>2.809886447836667E-4</v>
      </c>
      <c r="BN195" s="93">
        <f t="shared" ca="1" si="360"/>
        <v>4.4240042244442567E-5</v>
      </c>
      <c r="BO195" s="36">
        <f t="shared" ca="1" si="361"/>
        <v>6.7314798773196833E-3</v>
      </c>
      <c r="BP195" s="36">
        <f t="shared" si="362"/>
        <v>1.4355479263552668E-2</v>
      </c>
      <c r="BQ195" s="36">
        <f t="shared" si="363"/>
        <v>98.305335587119131</v>
      </c>
      <c r="BR195" s="36">
        <f t="shared" si="364"/>
        <v>154.78110000000001</v>
      </c>
      <c r="BS195" s="36">
        <f t="shared" si="365"/>
        <v>152.15807978043446</v>
      </c>
      <c r="BT195" s="36">
        <f t="shared" si="366"/>
        <v>23.956412482441248</v>
      </c>
      <c r="BU195" s="70" cm="1">
        <f t="array" ref="BU195">IF(AND(ActInt=1,$J195=0),INDEX(Tbl_FwdNom,$B195-IVP,MATCH(ValnDt,Tbl_FwdNom_Cols)),INDEX(Tbl_FwdNom,$B195,MATCH(StartDt,Tbl_FwdNom_Cols)))</f>
        <v>13.530316428000001</v>
      </c>
      <c r="BV195" s="70" cm="1">
        <f t="array" ref="BV195">INDEX(Tbl_FwdReal,$B195,MATCH(StartDt,Tbl_FwdReal_Cols))</f>
        <v>4.633443003</v>
      </c>
      <c r="BW195" s="70" cm="1">
        <f t="array" ref="BW195">IF(RunType&lt;&gt;"OPN",INDEX(Tbl_FwdReal,$B195,MATCH(ValnDt,Tbl_FwdReal_Cols)),IF(AND($J195=0,ActInt=1),INDEX(Tbl_FwdReal,$B195-IVP,MATCH(ValnDt,Tbl_FwdReal_Cols)),-999))*$K195</f>
        <v>4.633443003</v>
      </c>
      <c r="BX195" s="70">
        <f t="shared" si="367"/>
        <v>4.6334430029999998E-2</v>
      </c>
      <c r="BY195" s="70">
        <f t="shared" si="442"/>
        <v>8.5028965593198835E-2</v>
      </c>
      <c r="BZ195" s="64">
        <f t="shared" si="455"/>
        <v>6.8237332142702112E-3</v>
      </c>
      <c r="CA195" s="70" cm="1">
        <f t="array" ref="CA195">IF($J195=1,CA194*(1+INDEX(Tbl_CPI,$B195,MATCH(IF(RunType="OPN",StartDt,ValnDt),Tbl_CPI_Cols))),0)</f>
        <v>0</v>
      </c>
      <c r="CB195" s="70">
        <f t="shared" si="443"/>
        <v>3.0604683745268448</v>
      </c>
      <c r="CC195" s="70">
        <f t="shared" si="444"/>
        <v>2.9187297221883237</v>
      </c>
      <c r="CD195" s="36">
        <f t="shared" si="368"/>
        <v>16.957094116119148</v>
      </c>
      <c r="CE195" s="36">
        <f t="shared" si="369"/>
        <v>1.5748361257274965</v>
      </c>
      <c r="CF195" s="36">
        <f t="shared" si="370"/>
        <v>0</v>
      </c>
      <c r="CG195" s="36">
        <f t="shared" si="371"/>
        <v>2.9476968733717048</v>
      </c>
      <c r="CH195" s="36">
        <f t="shared" si="372"/>
        <v>2.6972027552038407</v>
      </c>
      <c r="CI195" s="36">
        <f t="shared" si="373"/>
        <v>0</v>
      </c>
      <c r="CJ195" s="36">
        <f t="shared" si="374"/>
        <v>0</v>
      </c>
      <c r="CK195" s="36">
        <f t="shared" si="375"/>
        <v>0</v>
      </c>
      <c r="CL195" s="36">
        <f t="shared" si="376"/>
        <v>0.25049411816786427</v>
      </c>
      <c r="CM195" s="36">
        <f t="shared" si="377"/>
        <v>2.9476968733717048</v>
      </c>
      <c r="CN195" s="36">
        <f t="shared" ca="1" si="378"/>
        <v>10.375279910041783</v>
      </c>
      <c r="CO195" s="20">
        <f t="shared" si="379"/>
        <v>120000</v>
      </c>
      <c r="CP195" s="20">
        <f t="shared" si="380"/>
        <v>2</v>
      </c>
      <c r="CQ195" s="64">
        <f t="shared" si="381"/>
        <v>3.25124931E-3</v>
      </c>
      <c r="CR195" s="64">
        <f t="shared" si="382"/>
        <v>1.4630621894999999E-2</v>
      </c>
      <c r="CS195" s="36">
        <f t="shared" si="383"/>
        <v>23.429057088325393</v>
      </c>
      <c r="CT195" s="36">
        <f t="shared" si="384"/>
        <v>17.656693119466667</v>
      </c>
      <c r="CU195" s="36">
        <f t="shared" si="385"/>
        <v>2.9468967156548911</v>
      </c>
      <c r="CV195" s="36">
        <f t="shared" si="445"/>
        <v>20.603589835121557</v>
      </c>
      <c r="CW195" s="36">
        <f t="shared" si="386"/>
        <v>0</v>
      </c>
      <c r="CX195" s="36">
        <f t="shared" si="387"/>
        <v>0</v>
      </c>
      <c r="CY195" s="36">
        <f t="shared" si="388"/>
        <v>0</v>
      </c>
      <c r="CZ195" s="36">
        <f t="shared" si="446"/>
        <v>0</v>
      </c>
      <c r="DA195" s="64">
        <f t="shared" si="389"/>
        <v>1.0631089385065851E-2</v>
      </c>
      <c r="DB195" s="70">
        <f t="shared" si="447"/>
        <v>0.98948074178923739</v>
      </c>
      <c r="DC195" s="70">
        <f>PRODUCT($DB$8:DB195)</f>
        <v>0.15345010243061777</v>
      </c>
      <c r="DD195" s="36">
        <f t="shared" si="390"/>
        <v>1148.8528742203455</v>
      </c>
      <c r="DE195" s="36">
        <f t="shared" si="391"/>
        <v>2036.279640127698</v>
      </c>
      <c r="DF195" s="36">
        <f t="shared" si="392"/>
        <v>253.47793375577876</v>
      </c>
      <c r="DG195" s="36">
        <f t="shared" si="393"/>
        <v>0.95722835583966004</v>
      </c>
      <c r="DH195" s="36">
        <f t="shared" ca="1" si="394"/>
        <v>6.5924354069825542E-3</v>
      </c>
      <c r="DI195" s="36">
        <f t="shared" si="395"/>
        <v>187.60400932891548</v>
      </c>
      <c r="DJ195" s="36">
        <f t="shared" ca="1" si="396"/>
        <v>1327.558073071614</v>
      </c>
      <c r="DK195" s="36">
        <f t="shared" si="397"/>
        <v>0</v>
      </c>
      <c r="DL195" s="36">
        <f t="shared" si="398"/>
        <v>0</v>
      </c>
      <c r="DM195" s="36">
        <f t="shared" ca="1" si="399"/>
        <v>1327.558073071614</v>
      </c>
      <c r="DN195" s="36">
        <f t="shared" ca="1" si="448"/>
        <v>1327.5580730716176</v>
      </c>
      <c r="DO195" s="64" cm="1">
        <f t="array" ref="DO195">IFERROR(INDEX(Tbl_FwdNom,$B195,MATCH(LIDt,Tbl_FwdNom_Cols,0)),0)</f>
        <v>13.34478874</v>
      </c>
      <c r="DP195" s="64">
        <f t="shared" ca="1" si="449"/>
        <v>12.469470039999999</v>
      </c>
      <c r="DQ195" s="64">
        <f t="shared" ca="1" si="400"/>
        <v>9.8407398641766619E-3</v>
      </c>
      <c r="DR195" s="70">
        <f t="shared" ca="1" si="401"/>
        <v>0.99025515660469365</v>
      </c>
      <c r="DS195" s="70">
        <f ca="1">PRODUCT($DR$8:DR195)</f>
        <v>0.14472128139127111</v>
      </c>
      <c r="DT195" s="36">
        <f t="shared" ca="1" si="402"/>
        <v>2312.9231022646877</v>
      </c>
      <c r="DU195" s="36">
        <f t="shared" ca="1" si="403"/>
        <v>274.25040875361543</v>
      </c>
      <c r="DV195" s="36">
        <f t="shared" ca="1" si="404"/>
        <v>1.0815624651581552</v>
      </c>
      <c r="DW195" s="36">
        <f t="shared" ca="1" si="405"/>
        <v>6.599342854145436E-3</v>
      </c>
      <c r="DX195" s="36">
        <f t="shared" ca="1" si="406"/>
        <v>1228.584928027424</v>
      </c>
      <c r="DY195" s="36">
        <f t="shared" ca="1" si="407"/>
        <v>12.963805884793663</v>
      </c>
      <c r="DZ195" s="36">
        <f t="shared" ca="1" si="408"/>
        <v>192.85631400755486</v>
      </c>
      <c r="EA195" s="36">
        <f t="shared" ca="1" si="409"/>
        <v>0</v>
      </c>
      <c r="EB195" s="36">
        <f t="shared" ca="1" si="410"/>
        <v>1563.3337397609237</v>
      </c>
      <c r="EC195" s="36">
        <f t="shared" ca="1" si="411"/>
        <v>0</v>
      </c>
      <c r="ED195" s="36">
        <f t="shared" ca="1" si="412"/>
        <v>0</v>
      </c>
      <c r="EE195" s="36">
        <f t="shared" ca="1" si="450"/>
        <v>0</v>
      </c>
      <c r="EF195" s="36">
        <f t="shared" ca="1" si="413"/>
        <v>1563.3337397609237</v>
      </c>
      <c r="EG195" s="64"/>
      <c r="EH195" s="64"/>
      <c r="EI195" s="64"/>
      <c r="EJ195" s="70"/>
      <c r="EK195" s="70"/>
      <c r="EL195" s="70"/>
      <c r="EM195" s="70"/>
      <c r="EN195" s="70"/>
      <c r="EO195" s="36">
        <f t="shared" ca="1" si="414"/>
        <v>14.074066408805477</v>
      </c>
      <c r="EP195" s="36">
        <f t="shared" ca="1" si="415"/>
        <v>0</v>
      </c>
      <c r="EQ195" s="36">
        <f t="shared" si="416"/>
        <v>61.116889416741557</v>
      </c>
      <c r="ER195" s="36">
        <f t="shared" si="417"/>
        <v>6.8865572954102747</v>
      </c>
      <c r="ES195" s="36">
        <f t="shared" si="418"/>
        <v>-6.2890159384707891</v>
      </c>
      <c r="ET195" s="36">
        <f t="shared" ca="1" si="419"/>
        <v>0</v>
      </c>
      <c r="EU195" s="36">
        <f t="shared" ca="1" si="451"/>
        <v>6.8865572954102747</v>
      </c>
      <c r="EV195" s="36">
        <f t="shared" si="420"/>
        <v>3.0967943903131543</v>
      </c>
      <c r="EW195" s="36">
        <f t="shared" si="421"/>
        <v>79.890030249829465</v>
      </c>
      <c r="EX195" s="36">
        <f t="shared" ca="1" si="452"/>
        <v>150.99027135229443</v>
      </c>
      <c r="EY195" s="36">
        <f t="shared" si="422"/>
        <v>0</v>
      </c>
      <c r="EZ195" s="36">
        <f t="shared" si="423"/>
        <v>0</v>
      </c>
      <c r="FA195" s="36">
        <f t="shared" si="424"/>
        <v>0</v>
      </c>
      <c r="FB195" s="36">
        <f t="shared" si="425"/>
        <v>0</v>
      </c>
      <c r="FC195" s="36">
        <f t="shared" si="453"/>
        <v>0</v>
      </c>
      <c r="FD195" s="36">
        <f t="shared" si="426"/>
        <v>0</v>
      </c>
      <c r="FE195" s="36">
        <f t="shared" si="427"/>
        <v>0</v>
      </c>
      <c r="FF195" s="36">
        <f t="shared" si="454"/>
        <v>0</v>
      </c>
      <c r="FG195" s="36">
        <f t="shared" ca="1" si="428"/>
        <v>150.99027135229443</v>
      </c>
      <c r="FH195" s="36">
        <f t="shared" ca="1" si="429"/>
        <v>1.6051910710215898</v>
      </c>
      <c r="FI195" s="36">
        <f t="shared" ca="1" si="430"/>
        <v>-2.2830982344787394</v>
      </c>
      <c r="FJ195" s="36">
        <f t="shared" ca="1" si="431"/>
        <v>169.31311330214933</v>
      </c>
      <c r="FK195" s="36">
        <f t="shared" si="432"/>
        <v>0</v>
      </c>
      <c r="FL195" s="36">
        <f t="shared" si="433"/>
        <v>0</v>
      </c>
      <c r="FM195" s="36">
        <f t="shared" ca="1" si="434"/>
        <v>0</v>
      </c>
      <c r="FN195" s="36">
        <f t="shared" ca="1" si="456"/>
        <v>169.31311330214933</v>
      </c>
    </row>
    <row r="196" spans="2:170" x14ac:dyDescent="0.25">
      <c r="B196" s="2">
        <v>188</v>
      </c>
      <c r="C196" s="2">
        <f t="shared" si="457"/>
        <v>16</v>
      </c>
      <c r="D196" s="2">
        <f t="shared" si="303"/>
        <v>212</v>
      </c>
      <c r="E196" s="2">
        <f t="shared" si="458"/>
        <v>18</v>
      </c>
      <c r="F196" s="189">
        <f t="shared" si="304"/>
        <v>51440</v>
      </c>
      <c r="G196" s="2">
        <f t="shared" si="459"/>
        <v>10</v>
      </c>
      <c r="H196" s="187">
        <f t="shared" si="311"/>
        <v>50.25</v>
      </c>
      <c r="I196" s="186">
        <f t="shared" si="460"/>
        <v>50</v>
      </c>
      <c r="J196" s="2">
        <f t="shared" si="312"/>
        <v>0</v>
      </c>
      <c r="K196" s="2">
        <f t="shared" si="313"/>
        <v>1</v>
      </c>
      <c r="L196">
        <f t="shared" si="314"/>
        <v>2</v>
      </c>
      <c r="M196" s="190">
        <f t="shared" si="435"/>
        <v>2.4542923199999999E-3</v>
      </c>
      <c r="N196">
        <f t="shared" si="315"/>
        <v>1</v>
      </c>
      <c r="O196">
        <f t="shared" si="316"/>
        <v>100</v>
      </c>
      <c r="P196" s="58">
        <f t="shared" si="317"/>
        <v>1.1044315439999999E-2</v>
      </c>
      <c r="Q196" s="106">
        <f t="shared" si="318"/>
        <v>1.1044315439999999E-2</v>
      </c>
      <c r="R196" s="59">
        <f t="shared" si="319"/>
        <v>1.1044315439999999E-2</v>
      </c>
      <c r="S196" s="32">
        <f t="shared" si="436"/>
        <v>9.2505160030631473E-4</v>
      </c>
      <c r="T196">
        <f t="shared" si="320"/>
        <v>1</v>
      </c>
      <c r="U196" s="32">
        <f t="shared" si="437"/>
        <v>4.1135945999999998E-4</v>
      </c>
      <c r="V196">
        <f t="shared" si="321"/>
        <v>1</v>
      </c>
      <c r="W196">
        <f t="shared" si="322"/>
        <v>100</v>
      </c>
      <c r="X196" s="58">
        <f t="shared" si="323"/>
        <v>1.8511175699999999E-3</v>
      </c>
      <c r="Y196" s="58">
        <f t="shared" si="324"/>
        <v>1.8511175699999999E-3</v>
      </c>
      <c r="Z196" s="32">
        <f t="shared" si="325"/>
        <v>1.8511175699999999E-3</v>
      </c>
      <c r="AA196" s="32">
        <f t="shared" si="326"/>
        <v>1.5439083096191464E-4</v>
      </c>
      <c r="AB196" s="59">
        <f t="shared" si="327"/>
        <v>4.9056245199999996E-3</v>
      </c>
      <c r="AC196" s="59">
        <f t="shared" si="328"/>
        <v>4.9056245199999996E-3</v>
      </c>
      <c r="AD196">
        <f t="shared" si="329"/>
        <v>1</v>
      </c>
      <c r="AE196" s="59">
        <f t="shared" si="330"/>
        <v>4.9056245199999996E-3</v>
      </c>
      <c r="AF196" s="59">
        <f t="shared" si="331"/>
        <v>4.1758461800000006E-3</v>
      </c>
      <c r="AG196" s="59">
        <f t="shared" si="332"/>
        <v>4.1758461800000006E-3</v>
      </c>
      <c r="AH196">
        <f t="shared" si="333"/>
        <v>1</v>
      </c>
      <c r="AI196" s="59">
        <f t="shared" si="334"/>
        <v>4.1758461800000006E-3</v>
      </c>
      <c r="AJ196" s="59">
        <f t="shared" si="335"/>
        <v>0</v>
      </c>
      <c r="AK196" s="59">
        <f t="shared" si="336"/>
        <v>0</v>
      </c>
      <c r="AL196" s="59">
        <f t="shared" si="337"/>
        <v>0</v>
      </c>
      <c r="AM196" s="12">
        <f t="shared" si="438"/>
        <v>0.15744423508111155</v>
      </c>
      <c r="AN196" s="12">
        <f t="shared" si="439"/>
        <v>0</v>
      </c>
      <c r="AO196" s="66">
        <f t="shared" si="338"/>
        <v>1.4564404162078587E-4</v>
      </c>
      <c r="AP196" s="66">
        <f t="shared" si="339"/>
        <v>2.4307946284335842E-5</v>
      </c>
      <c r="AQ196" s="59">
        <f t="shared" si="340"/>
        <v>7.7236230014654495E-4</v>
      </c>
      <c r="AR196" s="59">
        <f t="shared" si="341"/>
        <v>6.5746290762648172E-4</v>
      </c>
      <c r="AS196" s="59">
        <f t="shared" si="342"/>
        <v>0</v>
      </c>
      <c r="AT196" s="12">
        <f t="shared" si="343"/>
        <v>0.15584445788543341</v>
      </c>
      <c r="AU196" s="59">
        <f t="shared" si="440"/>
        <v>1.1492543028346347E-17</v>
      </c>
      <c r="AV196" s="59">
        <f t="shared" si="441"/>
        <v>0</v>
      </c>
      <c r="AW196" s="70">
        <f t="shared" si="344"/>
        <v>0</v>
      </c>
      <c r="AX196" s="20">
        <f t="shared" si="345"/>
        <v>200000</v>
      </c>
      <c r="AY196" s="20">
        <f t="shared" si="346"/>
        <v>0</v>
      </c>
      <c r="AZ196" s="20">
        <f t="shared" si="347"/>
        <v>0</v>
      </c>
      <c r="BA196" s="20">
        <f t="shared" si="348"/>
        <v>200000</v>
      </c>
      <c r="BB196" s="36">
        <f t="shared" si="349"/>
        <v>1</v>
      </c>
      <c r="BC196" s="36">
        <f t="shared" si="350"/>
        <v>0</v>
      </c>
      <c r="BD196" s="80">
        <f t="shared" si="351"/>
        <v>29.128808324157173</v>
      </c>
      <c r="BE196" s="36">
        <f t="shared" si="352"/>
        <v>0</v>
      </c>
      <c r="BF196" s="36">
        <f t="shared" si="353"/>
        <v>0</v>
      </c>
      <c r="BG196" s="36">
        <f t="shared" si="354"/>
        <v>29.128808324157173</v>
      </c>
      <c r="BH196" s="36">
        <f t="shared" si="355"/>
        <v>4.8615892568671688</v>
      </c>
      <c r="BI196" s="36">
        <f t="shared" si="356"/>
        <v>0</v>
      </c>
      <c r="BJ196" s="36">
        <f t="shared" si="357"/>
        <v>0</v>
      </c>
      <c r="BK196" s="36">
        <f t="shared" si="358"/>
        <v>4.8615892568671688</v>
      </c>
      <c r="BL196" s="68">
        <f ca="1">IF(OR(AT196=0,E196&gt;ProjTerm),0,VLOOKUP(D196,'Life Events'!$AE$5:$AI$1206,5,FALSE))</f>
        <v>1.8828706755539415E-4</v>
      </c>
      <c r="BM196" s="93">
        <f t="shared" ca="1" si="359"/>
        <v>1.8828706755539415E-4</v>
      </c>
      <c r="BN196" s="93">
        <f t="shared" ca="1" si="360"/>
        <v>2.934349597000838E-5</v>
      </c>
      <c r="BO196" s="36">
        <f t="shared" ca="1" si="361"/>
        <v>4.4648500008413923E-3</v>
      </c>
      <c r="BP196" s="36">
        <f t="shared" si="362"/>
        <v>1.4209614485797989E-2</v>
      </c>
      <c r="BQ196" s="36">
        <f t="shared" si="363"/>
        <v>98.305335587119131</v>
      </c>
      <c r="BR196" s="36">
        <f t="shared" si="364"/>
        <v>154.78110000000001</v>
      </c>
      <c r="BS196" s="36">
        <f t="shared" si="365"/>
        <v>152.15807978043446</v>
      </c>
      <c r="BT196" s="36">
        <f t="shared" si="366"/>
        <v>23.712993456270336</v>
      </c>
      <c r="BU196" s="70" cm="1">
        <f t="array" ref="BU196">IF(AND(ActInt=1,$J196=0),INDEX(Tbl_FwdNom,$B196-IVP,MATCH(ValnDt,Tbl_FwdNom_Cols)),INDEX(Tbl_FwdNom,$B196,MATCH(StartDt,Tbl_FwdNom_Cols)))</f>
        <v>13.538378113</v>
      </c>
      <c r="BV196" s="70" cm="1">
        <f t="array" ref="BV196">INDEX(Tbl_FwdReal,$B196,MATCH(StartDt,Tbl_FwdReal_Cols))</f>
        <v>4.6298207500000004</v>
      </c>
      <c r="BW196" s="70" cm="1">
        <f t="array" ref="BW196">IF(RunType&lt;&gt;"OPN",INDEX(Tbl_FwdReal,$B196,MATCH(ValnDt,Tbl_FwdReal_Cols)),IF(AND($J196=0,ActInt=1),INDEX(Tbl_FwdReal,$B196-IVP,MATCH(ValnDt,Tbl_FwdReal_Cols)),-999))*$K196</f>
        <v>4.6298207500000004</v>
      </c>
      <c r="BX196" s="70">
        <f t="shared" si="367"/>
        <v>4.6298207500000001E-2</v>
      </c>
      <c r="BY196" s="70">
        <f t="shared" si="442"/>
        <v>8.5143578562424382E-2</v>
      </c>
      <c r="BZ196" s="64">
        <f t="shared" si="455"/>
        <v>6.8325954562635793E-3</v>
      </c>
      <c r="CA196" s="70" cm="1">
        <f t="array" ref="CA196">IF($J196=1,CA195*(1+INDEX(Tbl_CPI,$B196,MATCH(IF(RunType="OPN",StartDt,ValnDt),Tbl_CPI_Cols))),0)</f>
        <v>0</v>
      </c>
      <c r="CB196" s="70">
        <f t="shared" si="443"/>
        <v>3.0813793168366752</v>
      </c>
      <c r="CC196" s="70">
        <f t="shared" si="444"/>
        <v>2.9187297221883237</v>
      </c>
      <c r="CD196" s="36">
        <f t="shared" si="368"/>
        <v>16.957094116119148</v>
      </c>
      <c r="CE196" s="36">
        <f t="shared" si="369"/>
        <v>1.5748361257274965</v>
      </c>
      <c r="CF196" s="36">
        <f t="shared" si="370"/>
        <v>0</v>
      </c>
      <c r="CG196" s="36">
        <f t="shared" si="371"/>
        <v>2.9177455815040636</v>
      </c>
      <c r="CH196" s="36">
        <f t="shared" si="372"/>
        <v>2.6697967123107964</v>
      </c>
      <c r="CI196" s="36">
        <f t="shared" si="373"/>
        <v>0</v>
      </c>
      <c r="CJ196" s="36">
        <f t="shared" si="374"/>
        <v>0</v>
      </c>
      <c r="CK196" s="36">
        <f t="shared" si="375"/>
        <v>0</v>
      </c>
      <c r="CL196" s="36">
        <f t="shared" si="376"/>
        <v>0.24794886919326692</v>
      </c>
      <c r="CM196" s="36">
        <f t="shared" si="377"/>
        <v>2.9177455815040636</v>
      </c>
      <c r="CN196" s="36">
        <f t="shared" ca="1" si="378"/>
        <v>10.267659360269048</v>
      </c>
      <c r="CO196" s="20">
        <f t="shared" si="379"/>
        <v>120000</v>
      </c>
      <c r="CP196" s="20">
        <f t="shared" si="380"/>
        <v>2</v>
      </c>
      <c r="CQ196" s="64">
        <f t="shared" si="381"/>
        <v>3.25124931E-3</v>
      </c>
      <c r="CR196" s="64">
        <f t="shared" si="382"/>
        <v>1.4630621894999999E-2</v>
      </c>
      <c r="CS196" s="36">
        <f t="shared" si="383"/>
        <v>23.19099647450339</v>
      </c>
      <c r="CT196" s="36">
        <f t="shared" si="384"/>
        <v>17.477284994494305</v>
      </c>
      <c r="CU196" s="36">
        <f t="shared" si="385"/>
        <v>2.9169535541203011</v>
      </c>
      <c r="CV196" s="36">
        <f t="shared" si="445"/>
        <v>20.394238548614606</v>
      </c>
      <c r="CW196" s="36">
        <f t="shared" si="386"/>
        <v>0</v>
      </c>
      <c r="CX196" s="36">
        <f t="shared" si="387"/>
        <v>0</v>
      </c>
      <c r="CY196" s="36">
        <f t="shared" si="388"/>
        <v>0</v>
      </c>
      <c r="CZ196" s="36">
        <f t="shared" si="446"/>
        <v>0</v>
      </c>
      <c r="DA196" s="64">
        <f t="shared" si="389"/>
        <v>1.0637069523674381E-2</v>
      </c>
      <c r="DB196" s="70">
        <f t="shared" si="447"/>
        <v>0.9894748868367873</v>
      </c>
      <c r="DC196" s="70">
        <f>PRODUCT($DB$8:DB196)</f>
        <v>0.15183502273762894</v>
      </c>
      <c r="DD196" s="36">
        <f t="shared" si="390"/>
        <v>1137.3603086596299</v>
      </c>
      <c r="DE196" s="36">
        <f t="shared" si="391"/>
        <v>2028.8108799052218</v>
      </c>
      <c r="DF196" s="36">
        <f t="shared" si="392"/>
        <v>251.31260690298913</v>
      </c>
      <c r="DG196" s="36">
        <f t="shared" si="393"/>
        <v>0.95320084592496113</v>
      </c>
      <c r="DH196" s="36">
        <f t="shared" ca="1" si="394"/>
        <v>2.1977095998955685E-3</v>
      </c>
      <c r="DI196" s="36">
        <f t="shared" si="395"/>
        <v>186.6507843749603</v>
      </c>
      <c r="DJ196" s="36">
        <f t="shared" ca="1" si="396"/>
        <v>1328.4629593872164</v>
      </c>
      <c r="DK196" s="36">
        <f t="shared" si="397"/>
        <v>0</v>
      </c>
      <c r="DL196" s="36">
        <f t="shared" si="398"/>
        <v>0</v>
      </c>
      <c r="DM196" s="36">
        <f t="shared" ca="1" si="399"/>
        <v>1328.4629593872164</v>
      </c>
      <c r="DN196" s="36">
        <f t="shared" ca="1" si="448"/>
        <v>1328.4629593872196</v>
      </c>
      <c r="DO196" s="64" cm="1">
        <f t="array" ref="DO196">IFERROR(INDEX(Tbl_FwdNom,$B196,MATCH(LIDt,Tbl_FwdNom_Cols,0)),0)</f>
        <v>13.359303089999999</v>
      </c>
      <c r="DP196" s="64">
        <f t="shared" ca="1" si="449"/>
        <v>12.47199326</v>
      </c>
      <c r="DQ196" s="64">
        <f t="shared" ca="1" si="400"/>
        <v>9.8426278018177715E-3</v>
      </c>
      <c r="DR196" s="70">
        <f t="shared" ca="1" si="401"/>
        <v>0.99025330528654476</v>
      </c>
      <c r="DS196" s="70">
        <f ca="1">PRODUCT($DR$8:DR196)</f>
        <v>0.14331072724301033</v>
      </c>
      <c r="DT196" s="36">
        <f t="shared" ca="1" si="402"/>
        <v>2306.5595351703478</v>
      </c>
      <c r="DU196" s="36">
        <f t="shared" ca="1" si="403"/>
        <v>272.08816419460652</v>
      </c>
      <c r="DV196" s="36">
        <f t="shared" ca="1" si="404"/>
        <v>1.0779982674613255</v>
      </c>
      <c r="DW196" s="36">
        <f t="shared" ca="1" si="405"/>
        <v>2.1994477287539831E-3</v>
      </c>
      <c r="DX196" s="36">
        <f t="shared" ca="1" si="406"/>
        <v>1216.9644387406506</v>
      </c>
      <c r="DY196" s="36">
        <f t="shared" ca="1" si="407"/>
        <v>12.841014463386083</v>
      </c>
      <c r="DZ196" s="36">
        <f t="shared" ca="1" si="408"/>
        <v>192.05845239790514</v>
      </c>
      <c r="EA196" s="36">
        <f t="shared" ca="1" si="409"/>
        <v>0</v>
      </c>
      <c r="EB196" s="36">
        <f t="shared" ca="1" si="410"/>
        <v>1565.5069286658625</v>
      </c>
      <c r="EC196" s="36">
        <f t="shared" ca="1" si="411"/>
        <v>0</v>
      </c>
      <c r="ED196" s="36">
        <f t="shared" ca="1" si="412"/>
        <v>0</v>
      </c>
      <c r="EE196" s="36">
        <f t="shared" ca="1" si="450"/>
        <v>0</v>
      </c>
      <c r="EF196" s="36">
        <f t="shared" ca="1" si="413"/>
        <v>1565.5069286658625</v>
      </c>
      <c r="EG196" s="64"/>
      <c r="EH196" s="64"/>
      <c r="EI196" s="64"/>
      <c r="EJ196" s="70"/>
      <c r="EK196" s="70"/>
      <c r="EL196" s="70"/>
      <c r="EM196" s="70"/>
      <c r="EN196" s="70"/>
      <c r="EO196" s="36">
        <f t="shared" ca="1" si="414"/>
        <v>14.0902912573751</v>
      </c>
      <c r="EP196" s="36">
        <f t="shared" ca="1" si="415"/>
        <v>0</v>
      </c>
      <c r="EQ196" s="36">
        <f t="shared" si="416"/>
        <v>60.859741917318019</v>
      </c>
      <c r="ER196" s="36">
        <f t="shared" si="417"/>
        <v>6.8176675245953335</v>
      </c>
      <c r="ES196" s="36">
        <f t="shared" si="418"/>
        <v>-6.226103680855287</v>
      </c>
      <c r="ET196" s="36">
        <f t="shared" ca="1" si="419"/>
        <v>0</v>
      </c>
      <c r="EU196" s="36">
        <f t="shared" ca="1" si="451"/>
        <v>6.8176675245953335</v>
      </c>
      <c r="EV196" s="36">
        <f t="shared" si="420"/>
        <v>3.0810594297402196</v>
      </c>
      <c r="EW196" s="36">
        <f t="shared" si="421"/>
        <v>79.553895317183702</v>
      </c>
      <c r="EX196" s="36">
        <f t="shared" ca="1" si="452"/>
        <v>150.31236418883728</v>
      </c>
      <c r="EY196" s="36">
        <f t="shared" si="422"/>
        <v>0</v>
      </c>
      <c r="EZ196" s="36">
        <f t="shared" si="423"/>
        <v>0</v>
      </c>
      <c r="FA196" s="36">
        <f t="shared" si="424"/>
        <v>0</v>
      </c>
      <c r="FB196" s="36">
        <f t="shared" si="425"/>
        <v>0</v>
      </c>
      <c r="FC196" s="36">
        <f t="shared" si="453"/>
        <v>0</v>
      </c>
      <c r="FD196" s="36">
        <f t="shared" si="426"/>
        <v>0</v>
      </c>
      <c r="FE196" s="36">
        <f t="shared" si="427"/>
        <v>0</v>
      </c>
      <c r="FF196" s="36">
        <f t="shared" si="454"/>
        <v>0</v>
      </c>
      <c r="FG196" s="36">
        <f t="shared" ca="1" si="428"/>
        <v>150.31236418883728</v>
      </c>
      <c r="FH196" s="36">
        <f t="shared" ca="1" si="429"/>
        <v>1.5988830681445254</v>
      </c>
      <c r="FI196" s="36">
        <f t="shared" ca="1" si="430"/>
        <v>-2.2598656172067795</v>
      </c>
      <c r="FJ196" s="36">
        <f t="shared" ca="1" si="431"/>
        <v>168.71973364114262</v>
      </c>
      <c r="FK196" s="36">
        <f t="shared" si="432"/>
        <v>0</v>
      </c>
      <c r="FL196" s="36">
        <f t="shared" si="433"/>
        <v>0</v>
      </c>
      <c r="FM196" s="36">
        <f t="shared" ca="1" si="434"/>
        <v>0</v>
      </c>
      <c r="FN196" s="36">
        <f t="shared" ca="1" si="456"/>
        <v>168.71973364114262</v>
      </c>
    </row>
    <row r="197" spans="2:170" x14ac:dyDescent="0.25">
      <c r="B197" s="2">
        <v>189</v>
      </c>
      <c r="C197" s="2">
        <f t="shared" si="457"/>
        <v>16</v>
      </c>
      <c r="D197" s="2">
        <f t="shared" si="303"/>
        <v>213</v>
      </c>
      <c r="E197" s="2">
        <f t="shared" si="458"/>
        <v>18</v>
      </c>
      <c r="F197" s="189">
        <f t="shared" si="304"/>
        <v>51470</v>
      </c>
      <c r="G197" s="2">
        <f t="shared" si="459"/>
        <v>11</v>
      </c>
      <c r="H197" s="187">
        <f t="shared" si="311"/>
        <v>50.333333333333336</v>
      </c>
      <c r="I197" s="186">
        <f t="shared" si="460"/>
        <v>50</v>
      </c>
      <c r="J197" s="2">
        <f t="shared" si="312"/>
        <v>0</v>
      </c>
      <c r="K197" s="2">
        <f t="shared" si="313"/>
        <v>1</v>
      </c>
      <c r="L197">
        <f t="shared" si="314"/>
        <v>2</v>
      </c>
      <c r="M197" s="190">
        <f t="shared" si="435"/>
        <v>2.4542923199999999E-3</v>
      </c>
      <c r="N197">
        <f t="shared" si="315"/>
        <v>1</v>
      </c>
      <c r="O197">
        <f t="shared" si="316"/>
        <v>100</v>
      </c>
      <c r="P197" s="58">
        <f t="shared" si="317"/>
        <v>1.1044315439999999E-2</v>
      </c>
      <c r="Q197" s="106">
        <f t="shared" si="318"/>
        <v>1.1044315439999999E-2</v>
      </c>
      <c r="R197" s="59">
        <f t="shared" si="319"/>
        <v>1.1044315439999999E-2</v>
      </c>
      <c r="S197" s="32">
        <f t="shared" si="436"/>
        <v>9.2505160030631473E-4</v>
      </c>
      <c r="T197">
        <f t="shared" si="320"/>
        <v>1</v>
      </c>
      <c r="U197" s="32">
        <f t="shared" si="437"/>
        <v>4.1135945999999998E-4</v>
      </c>
      <c r="V197">
        <f t="shared" si="321"/>
        <v>1</v>
      </c>
      <c r="W197">
        <f t="shared" si="322"/>
        <v>100</v>
      </c>
      <c r="X197" s="58">
        <f t="shared" si="323"/>
        <v>1.8511175699999999E-3</v>
      </c>
      <c r="Y197" s="58">
        <f t="shared" si="324"/>
        <v>1.8511175699999999E-3</v>
      </c>
      <c r="Z197" s="32">
        <f t="shared" si="325"/>
        <v>1.8511175699999999E-3</v>
      </c>
      <c r="AA197" s="32">
        <f t="shared" si="326"/>
        <v>1.5439083096191464E-4</v>
      </c>
      <c r="AB197" s="59">
        <f t="shared" si="327"/>
        <v>4.9056245199999996E-3</v>
      </c>
      <c r="AC197" s="59">
        <f t="shared" si="328"/>
        <v>4.9056245199999996E-3</v>
      </c>
      <c r="AD197">
        <f t="shared" si="329"/>
        <v>1</v>
      </c>
      <c r="AE197" s="59">
        <f t="shared" si="330"/>
        <v>4.9056245199999996E-3</v>
      </c>
      <c r="AF197" s="59">
        <f t="shared" si="331"/>
        <v>4.1758461800000006E-3</v>
      </c>
      <c r="AG197" s="59">
        <f t="shared" si="332"/>
        <v>4.1758461800000006E-3</v>
      </c>
      <c r="AH197">
        <f t="shared" si="333"/>
        <v>1</v>
      </c>
      <c r="AI197" s="59">
        <f t="shared" si="334"/>
        <v>4.1758461800000006E-3</v>
      </c>
      <c r="AJ197" s="59">
        <f t="shared" si="335"/>
        <v>0</v>
      </c>
      <c r="AK197" s="59">
        <f t="shared" si="336"/>
        <v>0</v>
      </c>
      <c r="AL197" s="59">
        <f t="shared" si="337"/>
        <v>0</v>
      </c>
      <c r="AM197" s="12">
        <f t="shared" si="438"/>
        <v>0.15584445788543341</v>
      </c>
      <c r="AN197" s="12">
        <f t="shared" si="439"/>
        <v>0</v>
      </c>
      <c r="AO197" s="66">
        <f t="shared" si="338"/>
        <v>1.4416416516579024E-4</v>
      </c>
      <c r="AP197" s="66">
        <f t="shared" si="339"/>
        <v>2.4060955353741175E-5</v>
      </c>
      <c r="AQ197" s="59">
        <f t="shared" si="340"/>
        <v>7.6451439390888944E-4</v>
      </c>
      <c r="AR197" s="59">
        <f t="shared" si="341"/>
        <v>6.5078248413505803E-4</v>
      </c>
      <c r="AS197" s="59">
        <f t="shared" si="342"/>
        <v>0</v>
      </c>
      <c r="AT197" s="12">
        <f t="shared" si="343"/>
        <v>0.15426093588686993</v>
      </c>
      <c r="AU197" s="59">
        <f t="shared" si="440"/>
        <v>0</v>
      </c>
      <c r="AV197" s="59">
        <f t="shared" si="441"/>
        <v>-7.2641545556528797E-18</v>
      </c>
      <c r="AW197" s="70">
        <f t="shared" si="344"/>
        <v>0</v>
      </c>
      <c r="AX197" s="20">
        <f t="shared" si="345"/>
        <v>200000</v>
      </c>
      <c r="AY197" s="20">
        <f t="shared" si="346"/>
        <v>0</v>
      </c>
      <c r="AZ197" s="20">
        <f t="shared" si="347"/>
        <v>0</v>
      </c>
      <c r="BA197" s="20">
        <f t="shared" si="348"/>
        <v>200000</v>
      </c>
      <c r="BB197" s="36">
        <f t="shared" si="349"/>
        <v>1</v>
      </c>
      <c r="BC197" s="36">
        <f t="shared" si="350"/>
        <v>0</v>
      </c>
      <c r="BD197" s="80">
        <f t="shared" si="351"/>
        <v>28.832833033158046</v>
      </c>
      <c r="BE197" s="36">
        <f t="shared" si="352"/>
        <v>0</v>
      </c>
      <c r="BF197" s="36">
        <f t="shared" si="353"/>
        <v>0</v>
      </c>
      <c r="BG197" s="36">
        <f t="shared" si="354"/>
        <v>28.832833033158046</v>
      </c>
      <c r="BH197" s="36">
        <f t="shared" si="355"/>
        <v>4.8121910707482352</v>
      </c>
      <c r="BI197" s="36">
        <f t="shared" si="356"/>
        <v>0</v>
      </c>
      <c r="BJ197" s="36">
        <f t="shared" si="357"/>
        <v>0</v>
      </c>
      <c r="BK197" s="36">
        <f t="shared" si="358"/>
        <v>4.8121910707482352</v>
      </c>
      <c r="BL197" s="68">
        <f ca="1">IF(OR(AT197=0,E197&gt;ProjTerm),0,VLOOKUP(D197,'Life Events'!$AE$5:$AI$1206,5,FALSE))</f>
        <v>9.4627464220125272E-5</v>
      </c>
      <c r="BM197" s="93">
        <f t="shared" ca="1" si="359"/>
        <v>9.4627464220125272E-5</v>
      </c>
      <c r="BN197" s="93">
        <f t="shared" ca="1" si="360"/>
        <v>1.4597321191197822E-5</v>
      </c>
      <c r="BO197" s="36">
        <f t="shared" ca="1" si="361"/>
        <v>2.2211003623909048E-3</v>
      </c>
      <c r="BP197" s="36">
        <f t="shared" si="362"/>
        <v>1.4065231827378982E-2</v>
      </c>
      <c r="BQ197" s="36">
        <f t="shared" si="363"/>
        <v>98.305335587119131</v>
      </c>
      <c r="BR197" s="36">
        <f t="shared" si="364"/>
        <v>154.78110000000001</v>
      </c>
      <c r="BS197" s="36">
        <f t="shared" si="365"/>
        <v>152.15807978043446</v>
      </c>
      <c r="BT197" s="36">
        <f t="shared" si="366"/>
        <v>23.47204778967884</v>
      </c>
      <c r="BU197" s="70" cm="1">
        <f t="array" ref="BU197">IF(AND(ActInt=1,$J197=0),INDEX(Tbl_FwdNom,$B197-IVP,MATCH(ValnDt,Tbl_FwdNom_Cols)),INDEX(Tbl_FwdNom,$B197,MATCH(StartDt,Tbl_FwdNom_Cols)))</f>
        <v>13.546704275</v>
      </c>
      <c r="BV197" s="70" cm="1">
        <f t="array" ref="BV197">INDEX(Tbl_FwdReal,$B197,MATCH(StartDt,Tbl_FwdReal_Cols))</f>
        <v>4.6260797690000004</v>
      </c>
      <c r="BW197" s="70" cm="1">
        <f t="array" ref="BW197">IF(RunType&lt;&gt;"OPN",INDEX(Tbl_FwdReal,$B197,MATCH(ValnDt,Tbl_FwdReal_Cols)),IF(AND($J197=0,ActInt=1),INDEX(Tbl_FwdReal,$B197-IVP,MATCH(ValnDt,Tbl_FwdReal_Cols)),-999))*$K197</f>
        <v>4.6260797690000004</v>
      </c>
      <c r="BX197" s="70">
        <f t="shared" si="367"/>
        <v>4.6260797690000001E-2</v>
      </c>
      <c r="BY197" s="70">
        <f t="shared" si="442"/>
        <v>8.5261958831827744E-2</v>
      </c>
      <c r="BZ197" s="64">
        <f t="shared" si="455"/>
        <v>6.8417480972258193E-3</v>
      </c>
      <c r="CA197" s="70" cm="1">
        <f t="array" ref="CA197">IF($J197=1,CA196*(1+INDEX(Tbl_CPI,$B197,MATCH(IF(RunType="OPN",StartDt,ValnDt),Tbl_CPI_Cols))),0)</f>
        <v>0</v>
      </c>
      <c r="CB197" s="70">
        <f t="shared" si="443"/>
        <v>3.1024613379144736</v>
      </c>
      <c r="CC197" s="70">
        <f t="shared" si="444"/>
        <v>2.9187297221883237</v>
      </c>
      <c r="CD197" s="36">
        <f t="shared" si="368"/>
        <v>16.957094116119148</v>
      </c>
      <c r="CE197" s="36">
        <f t="shared" si="369"/>
        <v>1.5748361257274965</v>
      </c>
      <c r="CF197" s="36">
        <f t="shared" si="370"/>
        <v>0</v>
      </c>
      <c r="CG197" s="36">
        <f t="shared" si="371"/>
        <v>2.8880986221112592</v>
      </c>
      <c r="CH197" s="36">
        <f t="shared" si="372"/>
        <v>2.6426691398388611</v>
      </c>
      <c r="CI197" s="36">
        <f t="shared" si="373"/>
        <v>0</v>
      </c>
      <c r="CJ197" s="36">
        <f t="shared" si="374"/>
        <v>0</v>
      </c>
      <c r="CK197" s="36">
        <f t="shared" si="375"/>
        <v>0</v>
      </c>
      <c r="CL197" s="36">
        <f t="shared" si="376"/>
        <v>0.24542948227239794</v>
      </c>
      <c r="CM197" s="36">
        <f t="shared" si="377"/>
        <v>2.8880986221112592</v>
      </c>
      <c r="CN197" s="36">
        <f t="shared" ca="1" si="378"/>
        <v>10.161132182762453</v>
      </c>
      <c r="CO197" s="20">
        <f t="shared" si="379"/>
        <v>120000</v>
      </c>
      <c r="CP197" s="20">
        <f t="shared" si="380"/>
        <v>2</v>
      </c>
      <c r="CQ197" s="64">
        <f t="shared" si="381"/>
        <v>3.25124931E-3</v>
      </c>
      <c r="CR197" s="64">
        <f t="shared" si="382"/>
        <v>1.4630621894999999E-2</v>
      </c>
      <c r="CS197" s="36">
        <f t="shared" si="383"/>
        <v>22.955354773898414</v>
      </c>
      <c r="CT197" s="36">
        <f t="shared" si="384"/>
        <v>17.29969981989483</v>
      </c>
      <c r="CU197" s="36">
        <f t="shared" si="385"/>
        <v>2.8873146424489411</v>
      </c>
      <c r="CV197" s="36">
        <f t="shared" si="445"/>
        <v>20.187014462343772</v>
      </c>
      <c r="CW197" s="36">
        <f t="shared" si="386"/>
        <v>0</v>
      </c>
      <c r="CX197" s="36">
        <f t="shared" si="387"/>
        <v>0</v>
      </c>
      <c r="CY197" s="36">
        <f t="shared" si="388"/>
        <v>0</v>
      </c>
      <c r="CZ197" s="36">
        <f t="shared" si="446"/>
        <v>0</v>
      </c>
      <c r="DA197" s="64">
        <f t="shared" si="389"/>
        <v>1.0643245442108595E-2</v>
      </c>
      <c r="DB197" s="70">
        <f t="shared" si="447"/>
        <v>0.98946884027562798</v>
      </c>
      <c r="DC197" s="70">
        <f>PRODUCT($DB$8:DB197)</f>
        <v>0.15023602386142532</v>
      </c>
      <c r="DD197" s="36">
        <f t="shared" si="390"/>
        <v>1125.9934657911281</v>
      </c>
      <c r="DE197" s="36">
        <f t="shared" si="391"/>
        <v>2021.5711790225153</v>
      </c>
      <c r="DF197" s="36">
        <f t="shared" si="392"/>
        <v>249.17519759020556</v>
      </c>
      <c r="DG197" s="36">
        <f t="shared" si="393"/>
        <v>0.94928076465638711</v>
      </c>
      <c r="DH197" s="36">
        <f t="shared" ca="1" si="394"/>
        <v>1.8683057954079111E-13</v>
      </c>
      <c r="DI197" s="36">
        <f t="shared" si="395"/>
        <v>185.71851712041766</v>
      </c>
      <c r="DJ197" s="36">
        <f t="shared" ca="1" si="396"/>
        <v>1329.5221471773541</v>
      </c>
      <c r="DK197" s="36">
        <f t="shared" si="397"/>
        <v>0</v>
      </c>
      <c r="DL197" s="36">
        <f t="shared" si="398"/>
        <v>0</v>
      </c>
      <c r="DM197" s="36">
        <f t="shared" ca="1" si="399"/>
        <v>1329.5221471773541</v>
      </c>
      <c r="DN197" s="36">
        <f t="shared" ca="1" si="448"/>
        <v>1329.5221471773577</v>
      </c>
      <c r="DO197" s="64" cm="1">
        <f t="array" ref="DO197">IFERROR(INDEX(Tbl_FwdNom,$B197,MATCH(LIDt,Tbl_FwdNom_Cols,0)),0)</f>
        <v>13.374059819999999</v>
      </c>
      <c r="DP197" s="64">
        <f t="shared" ca="1" si="449"/>
        <v>12.474599209999999</v>
      </c>
      <c r="DQ197" s="64">
        <f t="shared" ca="1" si="400"/>
        <v>9.8445775994029372E-3</v>
      </c>
      <c r="DR197" s="70">
        <f t="shared" ca="1" si="401"/>
        <v>0.99025139331558787</v>
      </c>
      <c r="DS197" s="70">
        <f ca="1">PRODUCT($DR$8:DR197)</f>
        <v>0.14191364732946116</v>
      </c>
      <c r="DT197" s="36">
        <f t="shared" ca="1" si="402"/>
        <v>2300.4338064688172</v>
      </c>
      <c r="DU197" s="36">
        <f t="shared" ca="1" si="403"/>
        <v>269.95456617015122</v>
      </c>
      <c r="DV197" s="36">
        <f t="shared" ca="1" si="404"/>
        <v>1.0745454732299915</v>
      </c>
      <c r="DW197" s="36">
        <f t="shared" ca="1" si="405"/>
        <v>2.0462764672567276E-13</v>
      </c>
      <c r="DX197" s="36">
        <f t="shared" ca="1" si="406"/>
        <v>1205.4728918038682</v>
      </c>
      <c r="DY197" s="36">
        <f t="shared" ca="1" si="407"/>
        <v>12.719583194870133</v>
      </c>
      <c r="DZ197" s="36">
        <f t="shared" ca="1" si="408"/>
        <v>191.28050163490201</v>
      </c>
      <c r="EA197" s="36">
        <f t="shared" ca="1" si="409"/>
        <v>0</v>
      </c>
      <c r="EB197" s="36">
        <f t="shared" ca="1" si="410"/>
        <v>1567.8410201916427</v>
      </c>
      <c r="EC197" s="36">
        <f t="shared" ca="1" si="411"/>
        <v>0</v>
      </c>
      <c r="ED197" s="36">
        <f t="shared" ca="1" si="412"/>
        <v>0</v>
      </c>
      <c r="EE197" s="36">
        <f t="shared" ca="1" si="450"/>
        <v>0</v>
      </c>
      <c r="EF197" s="36">
        <f t="shared" ca="1" si="413"/>
        <v>1567.8410201916427</v>
      </c>
      <c r="EG197" s="64"/>
      <c r="EH197" s="64"/>
      <c r="EI197" s="64"/>
      <c r="EJ197" s="70"/>
      <c r="EK197" s="70"/>
      <c r="EL197" s="70"/>
      <c r="EM197" s="70"/>
      <c r="EN197" s="70"/>
      <c r="EO197" s="36">
        <f t="shared" ca="1" si="414"/>
        <v>14.108418595011941</v>
      </c>
      <c r="EP197" s="36">
        <f t="shared" ca="1" si="415"/>
        <v>0</v>
      </c>
      <c r="EQ197" s="36">
        <f t="shared" si="416"/>
        <v>60.609453496655917</v>
      </c>
      <c r="ER197" s="36">
        <f t="shared" si="417"/>
        <v>6.7495313720571017</v>
      </c>
      <c r="ES197" s="36">
        <f t="shared" si="418"/>
        <v>-6.1638796506298199</v>
      </c>
      <c r="ET197" s="36">
        <f t="shared" ca="1" si="419"/>
        <v>0</v>
      </c>
      <c r="EU197" s="36">
        <f t="shared" ca="1" si="451"/>
        <v>6.7495313720571017</v>
      </c>
      <c r="EV197" s="36">
        <f t="shared" si="420"/>
        <v>3.0656704195881042</v>
      </c>
      <c r="EW197" s="36">
        <f t="shared" si="421"/>
        <v>79.226726351473886</v>
      </c>
      <c r="EX197" s="36">
        <f t="shared" ca="1" si="452"/>
        <v>149.65138163977502</v>
      </c>
      <c r="EY197" s="36">
        <f t="shared" si="422"/>
        <v>0</v>
      </c>
      <c r="EZ197" s="36">
        <f t="shared" si="423"/>
        <v>0</v>
      </c>
      <c r="FA197" s="36">
        <f t="shared" si="424"/>
        <v>0</v>
      </c>
      <c r="FB197" s="36">
        <f t="shared" si="425"/>
        <v>0</v>
      </c>
      <c r="FC197" s="36">
        <f t="shared" si="453"/>
        <v>0</v>
      </c>
      <c r="FD197" s="36">
        <f t="shared" si="426"/>
        <v>0</v>
      </c>
      <c r="FE197" s="36">
        <f t="shared" si="427"/>
        <v>0</v>
      </c>
      <c r="FF197" s="36">
        <f t="shared" si="454"/>
        <v>0</v>
      </c>
      <c r="FG197" s="36">
        <f t="shared" ca="1" si="428"/>
        <v>149.65138163977502</v>
      </c>
      <c r="FH197" s="36">
        <f t="shared" ca="1" si="429"/>
        <v>1.5927763855427894</v>
      </c>
      <c r="FI197" s="36">
        <f t="shared" ca="1" si="430"/>
        <v>-2.2369276353793577</v>
      </c>
      <c r="FJ197" s="36">
        <f t="shared" ca="1" si="431"/>
        <v>168.14378051614409</v>
      </c>
      <c r="FK197" s="36">
        <f t="shared" si="432"/>
        <v>0</v>
      </c>
      <c r="FL197" s="36">
        <f t="shared" si="433"/>
        <v>0</v>
      </c>
      <c r="FM197" s="36">
        <f t="shared" ca="1" si="434"/>
        <v>0</v>
      </c>
      <c r="FN197" s="36">
        <f t="shared" ca="1" si="456"/>
        <v>168.14378051614409</v>
      </c>
    </row>
    <row r="198" spans="2:170" x14ac:dyDescent="0.25">
      <c r="B198" s="2">
        <v>190</v>
      </c>
      <c r="C198" s="2">
        <f t="shared" si="457"/>
        <v>16</v>
      </c>
      <c r="D198" s="2">
        <f t="shared" si="303"/>
        <v>214</v>
      </c>
      <c r="E198" s="2">
        <f t="shared" si="458"/>
        <v>18</v>
      </c>
      <c r="F198" s="189">
        <f t="shared" si="304"/>
        <v>51501</v>
      </c>
      <c r="G198" s="2">
        <f t="shared" si="459"/>
        <v>12</v>
      </c>
      <c r="H198" s="187">
        <f t="shared" si="311"/>
        <v>50.416666666666671</v>
      </c>
      <c r="I198" s="186">
        <f t="shared" si="460"/>
        <v>50</v>
      </c>
      <c r="J198" s="2">
        <f t="shared" si="312"/>
        <v>0</v>
      </c>
      <c r="K198" s="2">
        <f t="shared" si="313"/>
        <v>1</v>
      </c>
      <c r="L198">
        <f t="shared" si="314"/>
        <v>2</v>
      </c>
      <c r="M198" s="190">
        <f t="shared" si="435"/>
        <v>2.4542923199999999E-3</v>
      </c>
      <c r="N198">
        <f t="shared" si="315"/>
        <v>1</v>
      </c>
      <c r="O198">
        <f t="shared" si="316"/>
        <v>100</v>
      </c>
      <c r="P198" s="58">
        <f t="shared" si="317"/>
        <v>1.1044315439999999E-2</v>
      </c>
      <c r="Q198" s="106">
        <f t="shared" si="318"/>
        <v>1.1044315439999999E-2</v>
      </c>
      <c r="R198" s="59">
        <f t="shared" si="319"/>
        <v>1.1044315439999999E-2</v>
      </c>
      <c r="S198" s="32">
        <f t="shared" si="436"/>
        <v>9.2505160030631473E-4</v>
      </c>
      <c r="T198">
        <f t="shared" si="320"/>
        <v>1</v>
      </c>
      <c r="U198" s="32">
        <f t="shared" si="437"/>
        <v>4.1135945999999998E-4</v>
      </c>
      <c r="V198">
        <f t="shared" si="321"/>
        <v>1</v>
      </c>
      <c r="W198">
        <f t="shared" si="322"/>
        <v>100</v>
      </c>
      <c r="X198" s="58">
        <f t="shared" si="323"/>
        <v>1.8511175699999999E-3</v>
      </c>
      <c r="Y198" s="58">
        <f t="shared" si="324"/>
        <v>1.8511175699999999E-3</v>
      </c>
      <c r="Z198" s="32">
        <f t="shared" si="325"/>
        <v>1.8511175699999999E-3</v>
      </c>
      <c r="AA198" s="32">
        <f t="shared" si="326"/>
        <v>1.5439083096191464E-4</v>
      </c>
      <c r="AB198" s="59">
        <f t="shared" si="327"/>
        <v>4.9056245199999996E-3</v>
      </c>
      <c r="AC198" s="59">
        <f t="shared" si="328"/>
        <v>4.9056245199999996E-3</v>
      </c>
      <c r="AD198">
        <f t="shared" si="329"/>
        <v>1</v>
      </c>
      <c r="AE198" s="59">
        <f t="shared" si="330"/>
        <v>4.9056245199999996E-3</v>
      </c>
      <c r="AF198" s="59">
        <f t="shared" si="331"/>
        <v>4.1758461800000006E-3</v>
      </c>
      <c r="AG198" s="59">
        <f t="shared" si="332"/>
        <v>4.1758461800000006E-3</v>
      </c>
      <c r="AH198">
        <f t="shared" si="333"/>
        <v>1</v>
      </c>
      <c r="AI198" s="59">
        <f t="shared" si="334"/>
        <v>4.1758461800000006E-3</v>
      </c>
      <c r="AJ198" s="59">
        <f t="shared" si="335"/>
        <v>0</v>
      </c>
      <c r="AK198" s="59">
        <f t="shared" si="336"/>
        <v>0</v>
      </c>
      <c r="AL198" s="59">
        <f t="shared" si="337"/>
        <v>0</v>
      </c>
      <c r="AM198" s="12">
        <f t="shared" si="438"/>
        <v>0.15426093588686993</v>
      </c>
      <c r="AN198" s="12">
        <f t="shared" si="439"/>
        <v>0</v>
      </c>
      <c r="AO198" s="66">
        <f t="shared" si="338"/>
        <v>1.4269932560689885E-4</v>
      </c>
      <c r="AP198" s="66">
        <f t="shared" si="339"/>
        <v>2.3816474076536488E-5</v>
      </c>
      <c r="AQ198" s="59">
        <f t="shared" si="340"/>
        <v>7.56746229564777E-4</v>
      </c>
      <c r="AR198" s="59">
        <f t="shared" si="341"/>
        <v>6.4416993984641076E-4</v>
      </c>
      <c r="AS198" s="59">
        <f t="shared" si="342"/>
        <v>0</v>
      </c>
      <c r="AT198" s="12">
        <f t="shared" si="343"/>
        <v>0.15269350391777528</v>
      </c>
      <c r="AU198" s="59">
        <f t="shared" si="440"/>
        <v>0</v>
      </c>
      <c r="AV198" s="59">
        <f t="shared" si="441"/>
        <v>-2.2659825404947043E-17</v>
      </c>
      <c r="AW198" s="70">
        <f t="shared" si="344"/>
        <v>0</v>
      </c>
      <c r="AX198" s="20">
        <f t="shared" si="345"/>
        <v>200000</v>
      </c>
      <c r="AY198" s="20">
        <f t="shared" si="346"/>
        <v>0</v>
      </c>
      <c r="AZ198" s="20">
        <f t="shared" si="347"/>
        <v>0</v>
      </c>
      <c r="BA198" s="20">
        <f t="shared" si="348"/>
        <v>200000</v>
      </c>
      <c r="BB198" s="36">
        <f t="shared" si="349"/>
        <v>1</v>
      </c>
      <c r="BC198" s="36">
        <f t="shared" si="350"/>
        <v>0</v>
      </c>
      <c r="BD198" s="80">
        <f t="shared" si="351"/>
        <v>28.539865121379769</v>
      </c>
      <c r="BE198" s="36">
        <f t="shared" si="352"/>
        <v>0</v>
      </c>
      <c r="BF198" s="36">
        <f t="shared" si="353"/>
        <v>0</v>
      </c>
      <c r="BG198" s="36">
        <f t="shared" si="354"/>
        <v>28.539865121379769</v>
      </c>
      <c r="BH198" s="36">
        <f t="shared" si="355"/>
        <v>4.7632948153072974</v>
      </c>
      <c r="BI198" s="36">
        <f t="shared" si="356"/>
        <v>0</v>
      </c>
      <c r="BJ198" s="36">
        <f t="shared" si="357"/>
        <v>0</v>
      </c>
      <c r="BK198" s="36">
        <f t="shared" si="358"/>
        <v>4.7632948153072974</v>
      </c>
      <c r="BL198" s="68">
        <f ca="1">IF(OR(AT198=0,E198&gt;ProjTerm),0,VLOOKUP(D198,'Life Events'!$AE$5:$AI$1206,5,FALSE))</f>
        <v>1.0047843633509412E-16</v>
      </c>
      <c r="BM198" s="93">
        <f t="shared" ca="1" si="359"/>
        <v>1.0047843633509412E-16</v>
      </c>
      <c r="BN198" s="93">
        <f t="shared" ca="1" si="360"/>
        <v>1.5342404512184629E-17</v>
      </c>
      <c r="BO198" s="36">
        <f t="shared" ca="1" si="361"/>
        <v>2.3344708097886863E-15</v>
      </c>
      <c r="BP198" s="36">
        <f t="shared" si="362"/>
        <v>1.3922316228609836E-2</v>
      </c>
      <c r="BQ198" s="36">
        <f t="shared" si="363"/>
        <v>98.305335587119131</v>
      </c>
      <c r="BR198" s="36">
        <f t="shared" si="364"/>
        <v>154.78110000000001</v>
      </c>
      <c r="BS198" s="36">
        <f t="shared" si="365"/>
        <v>152.15807978043446</v>
      </c>
      <c r="BT198" s="36">
        <f t="shared" si="366"/>
        <v>23.233550351074932</v>
      </c>
      <c r="BU198" s="70" cm="1">
        <f t="array" ref="BU198">IF(AND(ActInt=1,$J198=0),INDEX(Tbl_FwdNom,$B198-IVP,MATCH(ValnDt,Tbl_FwdNom_Cols)),INDEX(Tbl_FwdNom,$B198,MATCH(StartDt,Tbl_FwdNom_Cols)))</f>
        <v>13.554766253</v>
      </c>
      <c r="BV198" s="70" cm="1">
        <f t="array" ref="BV198">INDEX(Tbl_FwdReal,$B198,MATCH(StartDt,Tbl_FwdReal_Cols))</f>
        <v>4.6224575809999999</v>
      </c>
      <c r="BW198" s="70" cm="1">
        <f t="array" ref="BW198">IF(RunType&lt;&gt;"OPN",INDEX(Tbl_FwdReal,$B198,MATCH(ValnDt,Tbl_FwdReal_Cols)),IF(AND($J198=0,ActInt=1),INDEX(Tbl_FwdReal,$B198-IVP,MATCH(ValnDt,Tbl_FwdReal_Cols)),-999))*$K198</f>
        <v>4.6224575809999999</v>
      </c>
      <c r="BX198" s="70">
        <f t="shared" si="367"/>
        <v>4.6224575810000001E-2</v>
      </c>
      <c r="BY198" s="70">
        <f t="shared" si="442"/>
        <v>8.5376590060355806E-2</v>
      </c>
      <c r="BZ198" s="64">
        <f t="shared" si="455"/>
        <v>6.8506100067475817E-3</v>
      </c>
      <c r="CA198" s="70" cm="1">
        <f t="array" ref="CA198">IF($J198=1,CA197*(1+INDEX(Tbl_CPI,$B198,MATCH(IF(RunType="OPN",StartDt,ValnDt),Tbl_CPI_Cols))),0)</f>
        <v>0</v>
      </c>
      <c r="CB198" s="70">
        <f t="shared" si="443"/>
        <v>3.1237150906015381</v>
      </c>
      <c r="CC198" s="70">
        <f t="shared" si="444"/>
        <v>2.9187297221883237</v>
      </c>
      <c r="CD198" s="36">
        <f t="shared" si="368"/>
        <v>16.957094116119148</v>
      </c>
      <c r="CE198" s="36">
        <f t="shared" si="369"/>
        <v>1.5748361257274965</v>
      </c>
      <c r="CF198" s="36">
        <f t="shared" si="370"/>
        <v>0</v>
      </c>
      <c r="CG198" s="36">
        <f t="shared" si="371"/>
        <v>2.858752902897451</v>
      </c>
      <c r="CH198" s="36">
        <f t="shared" si="372"/>
        <v>2.615817208274275</v>
      </c>
      <c r="CI198" s="36">
        <f t="shared" si="373"/>
        <v>0</v>
      </c>
      <c r="CJ198" s="36">
        <f t="shared" si="374"/>
        <v>0</v>
      </c>
      <c r="CK198" s="36">
        <f t="shared" si="375"/>
        <v>0</v>
      </c>
      <c r="CL198" s="36">
        <f t="shared" si="376"/>
        <v>0.24293569462317596</v>
      </c>
      <c r="CM198" s="36">
        <f t="shared" si="377"/>
        <v>2.858752902897451</v>
      </c>
      <c r="CN198" s="36">
        <f t="shared" ca="1" si="378"/>
        <v>10.055687269383528</v>
      </c>
      <c r="CO198" s="20">
        <f t="shared" si="379"/>
        <v>120000</v>
      </c>
      <c r="CP198" s="20">
        <f t="shared" si="380"/>
        <v>2</v>
      </c>
      <c r="CQ198" s="64">
        <f t="shared" si="381"/>
        <v>3.25124931E-3</v>
      </c>
      <c r="CR198" s="64">
        <f t="shared" si="382"/>
        <v>1.4630621894999999E-2</v>
      </c>
      <c r="CS198" s="36">
        <f t="shared" si="383"/>
        <v>22.722107408143387</v>
      </c>
      <c r="CT198" s="36">
        <f t="shared" si="384"/>
        <v>17.12391907282786</v>
      </c>
      <c r="CU198" s="36">
        <f t="shared" si="385"/>
        <v>2.8579768891843784</v>
      </c>
      <c r="CV198" s="36">
        <f t="shared" si="445"/>
        <v>19.981895962012238</v>
      </c>
      <c r="CW198" s="36">
        <f t="shared" si="386"/>
        <v>0</v>
      </c>
      <c r="CX198" s="36">
        <f t="shared" si="387"/>
        <v>0</v>
      </c>
      <c r="CY198" s="36">
        <f t="shared" si="388"/>
        <v>0</v>
      </c>
      <c r="CZ198" s="36">
        <f t="shared" si="446"/>
        <v>0</v>
      </c>
      <c r="DA198" s="64">
        <f t="shared" si="389"/>
        <v>1.0649225006881036E-2</v>
      </c>
      <c r="DB198" s="70">
        <f t="shared" si="447"/>
        <v>0.98946298602583049</v>
      </c>
      <c r="DC198" s="70">
        <f>PRODUCT($DB$8:DB198)</f>
        <v>0.1486529847785738</v>
      </c>
      <c r="DD198" s="36">
        <f t="shared" si="390"/>
        <v>1114.7508732135407</v>
      </c>
      <c r="DE198" s="36">
        <f t="shared" si="391"/>
        <v>2014.559480253972</v>
      </c>
      <c r="DF198" s="36">
        <f t="shared" si="392"/>
        <v>247.06542552017041</v>
      </c>
      <c r="DG198" s="36">
        <f t="shared" si="393"/>
        <v>0.94546755288530726</v>
      </c>
      <c r="DH198" s="36">
        <f t="shared" ca="1" si="394"/>
        <v>1.864857096106983E-13</v>
      </c>
      <c r="DI198" s="36">
        <f t="shared" si="395"/>
        <v>184.80707899137778</v>
      </c>
      <c r="DJ198" s="36">
        <f t="shared" ca="1" si="396"/>
        <v>1330.7356439990942</v>
      </c>
      <c r="DK198" s="36">
        <f t="shared" si="397"/>
        <v>0</v>
      </c>
      <c r="DL198" s="36">
        <f t="shared" si="398"/>
        <v>0</v>
      </c>
      <c r="DM198" s="36">
        <f t="shared" ca="1" si="399"/>
        <v>1330.7356439990942</v>
      </c>
      <c r="DN198" s="36">
        <f t="shared" ca="1" si="448"/>
        <v>1330.7356439990979</v>
      </c>
      <c r="DO198" s="64" cm="1">
        <f t="array" ref="DO198">IFERROR(INDEX(Tbl_FwdNom,$B198,MATCH(LIDt,Tbl_FwdNom_Cols,0)),0)</f>
        <v>13.389058950000001</v>
      </c>
      <c r="DP198" s="64">
        <f t="shared" ca="1" si="449"/>
        <v>12.47712245</v>
      </c>
      <c r="DQ198" s="64">
        <f t="shared" ca="1" si="400"/>
        <v>9.846465473087429E-3</v>
      </c>
      <c r="DR198" s="70">
        <f t="shared" ca="1" si="401"/>
        <v>0.99024954207422555</v>
      </c>
      <c r="DS198" s="70">
        <f ca="1">PRODUCT($DR$8:DR198)</f>
        <v>0.14052992428208205</v>
      </c>
      <c r="DT198" s="36">
        <f t="shared" ca="1" si="402"/>
        <v>2294.5450833959558</v>
      </c>
      <c r="DU198" s="36">
        <f t="shared" ca="1" si="403"/>
        <v>267.84936966994064</v>
      </c>
      <c r="DV198" s="36">
        <f t="shared" ca="1" si="404"/>
        <v>1.0712036319028033</v>
      </c>
      <c r="DW198" s="36">
        <f t="shared" ca="1" si="405"/>
        <v>2.0430803497420755E-13</v>
      </c>
      <c r="DX198" s="36">
        <f t="shared" ca="1" si="406"/>
        <v>1194.1089886606828</v>
      </c>
      <c r="DY198" s="36">
        <f t="shared" ca="1" si="407"/>
        <v>12.599498379078021</v>
      </c>
      <c r="DZ198" s="36">
        <f t="shared" ca="1" si="408"/>
        <v>190.52236472782545</v>
      </c>
      <c r="EA198" s="36">
        <f t="shared" ca="1" si="409"/>
        <v>0</v>
      </c>
      <c r="EB198" s="36">
        <f t="shared" ca="1" si="410"/>
        <v>1570.3361238802145</v>
      </c>
      <c r="EC198" s="36">
        <f t="shared" ca="1" si="411"/>
        <v>0</v>
      </c>
      <c r="ED198" s="36">
        <f t="shared" ca="1" si="412"/>
        <v>0</v>
      </c>
      <c r="EE198" s="36">
        <f t="shared" ca="1" si="450"/>
        <v>0</v>
      </c>
      <c r="EF198" s="36">
        <f t="shared" ca="1" si="413"/>
        <v>1570.3361238802145</v>
      </c>
      <c r="EG198" s="64"/>
      <c r="EH198" s="64"/>
      <c r="EI198" s="64"/>
      <c r="EJ198" s="70"/>
      <c r="EK198" s="70"/>
      <c r="EL198" s="70"/>
      <c r="EM198" s="70"/>
      <c r="EN198" s="70"/>
      <c r="EO198" s="36">
        <f t="shared" ca="1" si="414"/>
        <v>14.127936994021217</v>
      </c>
      <c r="EP198" s="36">
        <f t="shared" ca="1" si="415"/>
        <v>0</v>
      </c>
      <c r="EQ198" s="36">
        <f t="shared" si="416"/>
        <v>60.365988454365905</v>
      </c>
      <c r="ER198" s="36">
        <f t="shared" si="417"/>
        <v>6.6821400117951946</v>
      </c>
      <c r="ES198" s="36">
        <f t="shared" si="418"/>
        <v>-6.102335787619368</v>
      </c>
      <c r="ET198" s="36">
        <f t="shared" ca="1" si="419"/>
        <v>0</v>
      </c>
      <c r="EU198" s="36">
        <f t="shared" ca="1" si="451"/>
        <v>6.6821400117951946</v>
      </c>
      <c r="EV198" s="36">
        <f t="shared" si="420"/>
        <v>3.0506252374769924</v>
      </c>
      <c r="EW198" s="36">
        <f t="shared" si="421"/>
        <v>78.908476686300361</v>
      </c>
      <c r="EX198" s="36">
        <f t="shared" ca="1" si="452"/>
        <v>149.00723038993846</v>
      </c>
      <c r="EY198" s="36">
        <f t="shared" si="422"/>
        <v>0</v>
      </c>
      <c r="EZ198" s="36">
        <f t="shared" si="423"/>
        <v>0</v>
      </c>
      <c r="FA198" s="36">
        <f t="shared" si="424"/>
        <v>0</v>
      </c>
      <c r="FB198" s="36">
        <f t="shared" si="425"/>
        <v>0</v>
      </c>
      <c r="FC198" s="36">
        <f t="shared" si="453"/>
        <v>0</v>
      </c>
      <c r="FD198" s="36">
        <f t="shared" si="426"/>
        <v>0</v>
      </c>
      <c r="FE198" s="36">
        <f t="shared" si="427"/>
        <v>0</v>
      </c>
      <c r="FF198" s="36">
        <f t="shared" si="454"/>
        <v>0</v>
      </c>
      <c r="FG198" s="36">
        <f t="shared" ca="1" si="428"/>
        <v>149.00723038993846</v>
      </c>
      <c r="FH198" s="36">
        <f t="shared" ca="1" si="429"/>
        <v>1.5868115240746163</v>
      </c>
      <c r="FI198" s="36">
        <f t="shared" ca="1" si="430"/>
        <v>-2.2141788876016308</v>
      </c>
      <c r="FJ198" s="36">
        <f t="shared" ca="1" si="431"/>
        <v>167.58522355790907</v>
      </c>
      <c r="FK198" s="36">
        <f t="shared" si="432"/>
        <v>0</v>
      </c>
      <c r="FL198" s="36">
        <f t="shared" si="433"/>
        <v>0</v>
      </c>
      <c r="FM198" s="36">
        <f t="shared" ca="1" si="434"/>
        <v>0</v>
      </c>
      <c r="FN198" s="36">
        <f t="shared" ca="1" si="456"/>
        <v>167.58522355790907</v>
      </c>
    </row>
    <row r="199" spans="2:170" x14ac:dyDescent="0.25">
      <c r="B199" s="2">
        <v>191</v>
      </c>
      <c r="C199" s="2">
        <f t="shared" si="457"/>
        <v>16</v>
      </c>
      <c r="D199" s="2">
        <f t="shared" si="303"/>
        <v>215</v>
      </c>
      <c r="E199" s="2">
        <f t="shared" si="458"/>
        <v>18</v>
      </c>
      <c r="F199" s="189">
        <f t="shared" si="304"/>
        <v>51532</v>
      </c>
      <c r="G199" s="2">
        <f t="shared" si="459"/>
        <v>1</v>
      </c>
      <c r="H199" s="187">
        <f t="shared" si="311"/>
        <v>50.5</v>
      </c>
      <c r="I199" s="186">
        <f t="shared" si="460"/>
        <v>50</v>
      </c>
      <c r="J199" s="2">
        <f t="shared" si="312"/>
        <v>0</v>
      </c>
      <c r="K199" s="2">
        <f t="shared" si="313"/>
        <v>1</v>
      </c>
      <c r="L199">
        <f t="shared" si="314"/>
        <v>2</v>
      </c>
      <c r="M199" s="190">
        <f t="shared" si="435"/>
        <v>2.4542923199999999E-3</v>
      </c>
      <c r="N199">
        <f t="shared" si="315"/>
        <v>1</v>
      </c>
      <c r="O199">
        <f t="shared" si="316"/>
        <v>100</v>
      </c>
      <c r="P199" s="58">
        <f t="shared" si="317"/>
        <v>1.1044315439999999E-2</v>
      </c>
      <c r="Q199" s="106">
        <f t="shared" si="318"/>
        <v>1.1044315439999999E-2</v>
      </c>
      <c r="R199" s="59">
        <f t="shared" si="319"/>
        <v>1.1044315439999999E-2</v>
      </c>
      <c r="S199" s="32">
        <f t="shared" si="436"/>
        <v>9.2505160030631473E-4</v>
      </c>
      <c r="T199">
        <f t="shared" si="320"/>
        <v>1</v>
      </c>
      <c r="U199" s="32">
        <f t="shared" si="437"/>
        <v>4.1135945999999998E-4</v>
      </c>
      <c r="V199">
        <f t="shared" si="321"/>
        <v>1</v>
      </c>
      <c r="W199">
        <f t="shared" si="322"/>
        <v>100</v>
      </c>
      <c r="X199" s="58">
        <f t="shared" si="323"/>
        <v>1.8511175699999999E-3</v>
      </c>
      <c r="Y199" s="58">
        <f t="shared" si="324"/>
        <v>1.8511175699999999E-3</v>
      </c>
      <c r="Z199" s="32">
        <f t="shared" si="325"/>
        <v>1.8511175699999999E-3</v>
      </c>
      <c r="AA199" s="32">
        <f t="shared" si="326"/>
        <v>1.5439083096191464E-4</v>
      </c>
      <c r="AB199" s="59">
        <f t="shared" si="327"/>
        <v>4.9056245199999996E-3</v>
      </c>
      <c r="AC199" s="59">
        <f t="shared" si="328"/>
        <v>4.9056245199999996E-3</v>
      </c>
      <c r="AD199">
        <f t="shared" si="329"/>
        <v>1</v>
      </c>
      <c r="AE199" s="59">
        <f t="shared" si="330"/>
        <v>4.9056245199999996E-3</v>
      </c>
      <c r="AF199" s="59">
        <f t="shared" si="331"/>
        <v>4.1758461800000006E-3</v>
      </c>
      <c r="AG199" s="59">
        <f t="shared" si="332"/>
        <v>4.1758461800000006E-3</v>
      </c>
      <c r="AH199">
        <f t="shared" si="333"/>
        <v>1</v>
      </c>
      <c r="AI199" s="59">
        <f t="shared" si="334"/>
        <v>4.1758461800000006E-3</v>
      </c>
      <c r="AJ199" s="59">
        <f t="shared" si="335"/>
        <v>0</v>
      </c>
      <c r="AK199" s="59">
        <f t="shared" si="336"/>
        <v>0</v>
      </c>
      <c r="AL199" s="59">
        <f t="shared" si="337"/>
        <v>0</v>
      </c>
      <c r="AM199" s="12">
        <f t="shared" si="438"/>
        <v>0.15269350391777528</v>
      </c>
      <c r="AN199" s="12">
        <f t="shared" si="439"/>
        <v>0</v>
      </c>
      <c r="AO199" s="66">
        <f t="shared" si="338"/>
        <v>1.4124937015551656E-4</v>
      </c>
      <c r="AP199" s="66">
        <f t="shared" si="339"/>
        <v>2.3574476952351693E-5</v>
      </c>
      <c r="AQ199" s="59">
        <f t="shared" si="340"/>
        <v>7.4905699686375442E-4</v>
      </c>
      <c r="AR199" s="59">
        <f t="shared" si="341"/>
        <v>6.3762458504585708E-4</v>
      </c>
      <c r="AS199" s="59">
        <f t="shared" si="342"/>
        <v>0</v>
      </c>
      <c r="AT199" s="12">
        <f t="shared" si="343"/>
        <v>0.15114199848875778</v>
      </c>
      <c r="AU199" s="59">
        <f t="shared" si="440"/>
        <v>0</v>
      </c>
      <c r="AV199" s="59">
        <f t="shared" si="441"/>
        <v>-1.713039432527097E-17</v>
      </c>
      <c r="AW199" s="70">
        <f t="shared" si="344"/>
        <v>0</v>
      </c>
      <c r="AX199" s="20">
        <f t="shared" si="345"/>
        <v>200000</v>
      </c>
      <c r="AY199" s="20">
        <f t="shared" si="346"/>
        <v>0</v>
      </c>
      <c r="AZ199" s="20">
        <f t="shared" si="347"/>
        <v>0</v>
      </c>
      <c r="BA199" s="20">
        <f t="shared" si="348"/>
        <v>200000</v>
      </c>
      <c r="BB199" s="36">
        <f t="shared" si="349"/>
        <v>1</v>
      </c>
      <c r="BC199" s="36">
        <f t="shared" si="350"/>
        <v>0</v>
      </c>
      <c r="BD199" s="80">
        <f t="shared" si="351"/>
        <v>28.249874031103314</v>
      </c>
      <c r="BE199" s="36">
        <f t="shared" si="352"/>
        <v>0</v>
      </c>
      <c r="BF199" s="36">
        <f t="shared" si="353"/>
        <v>0</v>
      </c>
      <c r="BG199" s="36">
        <f t="shared" si="354"/>
        <v>28.249874031103314</v>
      </c>
      <c r="BH199" s="36">
        <f t="shared" si="355"/>
        <v>4.7148953904703381</v>
      </c>
      <c r="BI199" s="36">
        <f t="shared" si="356"/>
        <v>0</v>
      </c>
      <c r="BJ199" s="36">
        <f t="shared" si="357"/>
        <v>0</v>
      </c>
      <c r="BK199" s="36">
        <f t="shared" si="358"/>
        <v>4.7148953904703381</v>
      </c>
      <c r="BL199" s="68">
        <f ca="1">IF(OR(AT199=0,E199&gt;ProjTerm),0,VLOOKUP(D199,'Life Events'!$AE$5:$AI$1206,5,FALSE))</f>
        <v>1.0150986929900776E-16</v>
      </c>
      <c r="BM199" s="93">
        <f t="shared" ca="1" si="359"/>
        <v>1.0150986929900776E-16</v>
      </c>
      <c r="BN199" s="93">
        <f t="shared" ca="1" si="360"/>
        <v>1.5342404512184629E-17</v>
      </c>
      <c r="BO199" s="36">
        <f t="shared" ca="1" si="361"/>
        <v>2.3344708097886863E-15</v>
      </c>
      <c r="BP199" s="36">
        <f t="shared" si="362"/>
        <v>1.3780852782824883E-2</v>
      </c>
      <c r="BQ199" s="36">
        <f t="shared" si="363"/>
        <v>98.305335587119131</v>
      </c>
      <c r="BR199" s="36">
        <f t="shared" si="364"/>
        <v>154.78110000000001</v>
      </c>
      <c r="BS199" s="36">
        <f t="shared" si="365"/>
        <v>152.15807978043446</v>
      </c>
      <c r="BT199" s="36">
        <f t="shared" si="366"/>
        <v>22.997476264226712</v>
      </c>
      <c r="BU199" s="70" cm="1">
        <f t="array" ref="BU199">IF(AND(ActInt=1,$J199=0),INDEX(Tbl_FwdNom,$B199-IVP,MATCH(ValnDt,Tbl_FwdNom_Cols)),INDEX(Tbl_FwdNom,$B199,MATCH(StartDt,Tbl_FwdNom_Cols)))</f>
        <v>13.562960543000001</v>
      </c>
      <c r="BV199" s="70" cm="1">
        <f t="array" ref="BV199">INDEX(Tbl_FwdReal,$B199,MATCH(StartDt,Tbl_FwdReal_Cols))</f>
        <v>4.6187760449999997</v>
      </c>
      <c r="BW199" s="70" cm="1">
        <f t="array" ref="BW199">IF(RunType&lt;&gt;"OPN",INDEX(Tbl_FwdReal,$B199,MATCH(ValnDt,Tbl_FwdReal_Cols)),IF(AND($J199=0,ActInt=1),INDEX(Tbl_FwdReal,$B199-IVP,MATCH(ValnDt,Tbl_FwdReal_Cols)),-999))*$K199</f>
        <v>4.6187760449999997</v>
      </c>
      <c r="BX199" s="70">
        <f t="shared" si="367"/>
        <v>4.6187760449999997E-2</v>
      </c>
      <c r="BY199" s="70">
        <f t="shared" si="442"/>
        <v>8.5493109708651316E-2</v>
      </c>
      <c r="BZ199" s="64">
        <f t="shared" si="455"/>
        <v>6.8596170269783485E-3</v>
      </c>
      <c r="CA199" s="70" cm="1">
        <f t="array" ref="CA199">IF($J199=1,CA198*(1+INDEX(Tbl_CPI,$B199,MATCH(IF(RunType="OPN",StartDt,ValnDt),Tbl_CPI_Cols))),0)</f>
        <v>0</v>
      </c>
      <c r="CB199" s="70">
        <f t="shared" si="443"/>
        <v>3.1451425798244577</v>
      </c>
      <c r="CC199" s="70">
        <f t="shared" si="444"/>
        <v>2.9187297221883237</v>
      </c>
      <c r="CD199" s="36">
        <f t="shared" si="368"/>
        <v>16.957094116119148</v>
      </c>
      <c r="CE199" s="36">
        <f t="shared" si="369"/>
        <v>1.5748361257274965</v>
      </c>
      <c r="CF199" s="36">
        <f t="shared" si="370"/>
        <v>0</v>
      </c>
      <c r="CG199" s="36">
        <f t="shared" si="371"/>
        <v>2.8297053629873488</v>
      </c>
      <c r="CH199" s="36">
        <f t="shared" si="372"/>
        <v>2.5892381168537231</v>
      </c>
      <c r="CI199" s="36">
        <f t="shared" si="373"/>
        <v>0</v>
      </c>
      <c r="CJ199" s="36">
        <f t="shared" si="374"/>
        <v>0</v>
      </c>
      <c r="CK199" s="36">
        <f t="shared" si="375"/>
        <v>0</v>
      </c>
      <c r="CL199" s="36">
        <f t="shared" si="376"/>
        <v>0.24046724613362555</v>
      </c>
      <c r="CM199" s="36">
        <f t="shared" si="377"/>
        <v>2.8297053629873488</v>
      </c>
      <c r="CN199" s="36">
        <f t="shared" ca="1" si="378"/>
        <v>9.9535123045641178</v>
      </c>
      <c r="CO199" s="20">
        <f t="shared" si="379"/>
        <v>120000</v>
      </c>
      <c r="CP199" s="20">
        <f t="shared" si="380"/>
        <v>2</v>
      </c>
      <c r="CQ199" s="64">
        <f t="shared" si="381"/>
        <v>3.25124931E-3</v>
      </c>
      <c r="CR199" s="64">
        <f t="shared" si="382"/>
        <v>1.4630621894999999E-2</v>
      </c>
      <c r="CS199" s="36">
        <f t="shared" si="383"/>
        <v>22.491230048609893</v>
      </c>
      <c r="CT199" s="36">
        <f t="shared" si="384"/>
        <v>16.949924418661986</v>
      </c>
      <c r="CU199" s="36">
        <f t="shared" si="385"/>
        <v>2.8289372342822032</v>
      </c>
      <c r="CV199" s="36">
        <f t="shared" si="445"/>
        <v>19.77886165294419</v>
      </c>
      <c r="CW199" s="36">
        <f t="shared" si="386"/>
        <v>0</v>
      </c>
      <c r="CX199" s="36">
        <f t="shared" si="387"/>
        <v>0</v>
      </c>
      <c r="CY199" s="36">
        <f t="shared" si="388"/>
        <v>0</v>
      </c>
      <c r="CZ199" s="36">
        <f t="shared" si="446"/>
        <v>0</v>
      </c>
      <c r="DA199" s="64">
        <f t="shared" si="389"/>
        <v>1.0655302308623771E-2</v>
      </c>
      <c r="DB199" s="70">
        <f t="shared" si="447"/>
        <v>0.98945703615833802</v>
      </c>
      <c r="DC199" s="70">
        <f>PRODUCT($DB$8:DB199)</f>
        <v>0.14708574173509817</v>
      </c>
      <c r="DD199" s="36">
        <f t="shared" si="390"/>
        <v>1103.6314045022066</v>
      </c>
      <c r="DE199" s="36">
        <f t="shared" si="391"/>
        <v>2007.7753465036787</v>
      </c>
      <c r="DF199" s="36">
        <f t="shared" si="392"/>
        <v>244.98308692862625</v>
      </c>
      <c r="DG199" s="36">
        <f t="shared" si="393"/>
        <v>0.94176094270147004</v>
      </c>
      <c r="DH199" s="36">
        <f t="shared" ca="1" si="394"/>
        <v>1.8613830041304985E-13</v>
      </c>
      <c r="DI199" s="36">
        <f t="shared" si="395"/>
        <v>183.91639755773031</v>
      </c>
      <c r="DJ199" s="36">
        <f t="shared" ca="1" si="396"/>
        <v>1332.1016655451274</v>
      </c>
      <c r="DK199" s="36">
        <f t="shared" si="397"/>
        <v>0</v>
      </c>
      <c r="DL199" s="36">
        <f t="shared" si="398"/>
        <v>0</v>
      </c>
      <c r="DM199" s="36">
        <f t="shared" ca="1" si="399"/>
        <v>1332.1016655451274</v>
      </c>
      <c r="DN199" s="36">
        <f t="shared" ca="1" si="448"/>
        <v>1332.1016655451308</v>
      </c>
      <c r="DO199" s="64" cm="1">
        <f t="array" ref="DO199">IFERROR(INDEX(Tbl_FwdNom,$B199,MATCH(LIDt,Tbl_FwdNom_Cols,0)),0)</f>
        <v>13.403574709999999</v>
      </c>
      <c r="DP199" s="64">
        <f t="shared" ca="1" si="449"/>
        <v>12.479687070000001</v>
      </c>
      <c r="DQ199" s="64">
        <f t="shared" ca="1" si="400"/>
        <v>9.8483842672687505E-3</v>
      </c>
      <c r="DR199" s="70">
        <f t="shared" ca="1" si="401"/>
        <v>0.99024766051944069</v>
      </c>
      <c r="DS199" s="70">
        <f ca="1">PRODUCT($DR$8:DR199)</f>
        <v>0.13915942875330589</v>
      </c>
      <c r="DT199" s="36">
        <f t="shared" ca="1" si="402"/>
        <v>2288.8927710647081</v>
      </c>
      <c r="DU199" s="36">
        <f t="shared" ca="1" si="403"/>
        <v>265.77235779772559</v>
      </c>
      <c r="DV199" s="36">
        <f t="shared" ca="1" si="404"/>
        <v>1.067972404115451</v>
      </c>
      <c r="DW199" s="36">
        <f t="shared" ca="1" si="405"/>
        <v>2.0398566820173546E-13</v>
      </c>
      <c r="DX199" s="36">
        <f t="shared" ca="1" si="406"/>
        <v>1182.8715565737862</v>
      </c>
      <c r="DY199" s="36">
        <f t="shared" ca="1" si="407"/>
        <v>12.480747620712769</v>
      </c>
      <c r="DZ199" s="36">
        <f t="shared" ca="1" si="408"/>
        <v>189.78396425838585</v>
      </c>
      <c r="EA199" s="36">
        <f t="shared" ca="1" si="409"/>
        <v>0</v>
      </c>
      <c r="EB199" s="36">
        <f t="shared" ca="1" si="410"/>
        <v>1572.9903117636304</v>
      </c>
      <c r="EC199" s="36">
        <f t="shared" ca="1" si="411"/>
        <v>0</v>
      </c>
      <c r="ED199" s="36">
        <f t="shared" ca="1" si="412"/>
        <v>0</v>
      </c>
      <c r="EE199" s="36">
        <f t="shared" ca="1" si="450"/>
        <v>0</v>
      </c>
      <c r="EF199" s="36">
        <f t="shared" ca="1" si="413"/>
        <v>1572.9903117636304</v>
      </c>
      <c r="EG199" s="64"/>
      <c r="EH199" s="64"/>
      <c r="EI199" s="64"/>
      <c r="EJ199" s="70"/>
      <c r="EK199" s="70"/>
      <c r="EL199" s="70"/>
      <c r="EM199" s="70"/>
      <c r="EN199" s="70"/>
      <c r="EO199" s="36">
        <f t="shared" ca="1" si="414"/>
        <v>14.149239213584524</v>
      </c>
      <c r="EP199" s="36">
        <f t="shared" ca="1" si="415"/>
        <v>0</v>
      </c>
      <c r="EQ199" s="36">
        <f t="shared" si="416"/>
        <v>60.129329684977655</v>
      </c>
      <c r="ER199" s="36">
        <f t="shared" si="417"/>
        <v>6.6154866916935324</v>
      </c>
      <c r="ES199" s="36">
        <f t="shared" si="418"/>
        <v>-6.0414659255838448</v>
      </c>
      <c r="ET199" s="36">
        <f t="shared" ca="1" si="419"/>
        <v>0</v>
      </c>
      <c r="EU199" s="36">
        <f t="shared" ca="1" si="451"/>
        <v>6.6154866916935324</v>
      </c>
      <c r="EV199" s="36">
        <f t="shared" si="420"/>
        <v>3.0359226877972589</v>
      </c>
      <c r="EW199" s="36">
        <f t="shared" si="421"/>
        <v>78.599123961943022</v>
      </c>
      <c r="EX199" s="36">
        <f t="shared" ca="1" si="452"/>
        <v>148.37986302641144</v>
      </c>
      <c r="EY199" s="36">
        <f t="shared" si="422"/>
        <v>0</v>
      </c>
      <c r="EZ199" s="36">
        <f t="shared" si="423"/>
        <v>0</v>
      </c>
      <c r="FA199" s="36">
        <f t="shared" si="424"/>
        <v>0</v>
      </c>
      <c r="FB199" s="36">
        <f t="shared" si="425"/>
        <v>0</v>
      </c>
      <c r="FC199" s="36">
        <f t="shared" si="453"/>
        <v>0</v>
      </c>
      <c r="FD199" s="36">
        <f t="shared" si="426"/>
        <v>0</v>
      </c>
      <c r="FE199" s="36">
        <f t="shared" si="427"/>
        <v>0</v>
      </c>
      <c r="FF199" s="36">
        <f t="shared" si="454"/>
        <v>0</v>
      </c>
      <c r="FG199" s="36">
        <f t="shared" ca="1" si="428"/>
        <v>148.37986302641144</v>
      </c>
      <c r="FH199" s="36">
        <f t="shared" ca="1" si="429"/>
        <v>1.5810322970586008</v>
      </c>
      <c r="FI199" s="36">
        <f t="shared" ca="1" si="430"/>
        <v>-2.1917193601365619</v>
      </c>
      <c r="FJ199" s="36">
        <f t="shared" ca="1" si="431"/>
        <v>167.04394787688693</v>
      </c>
      <c r="FK199" s="36">
        <f t="shared" si="432"/>
        <v>0</v>
      </c>
      <c r="FL199" s="36">
        <f t="shared" si="433"/>
        <v>0</v>
      </c>
      <c r="FM199" s="36">
        <f t="shared" ca="1" si="434"/>
        <v>0</v>
      </c>
      <c r="FN199" s="36">
        <f t="shared" ca="1" si="456"/>
        <v>167.04394787688693</v>
      </c>
    </row>
    <row r="200" spans="2:170" x14ac:dyDescent="0.25">
      <c r="B200" s="2">
        <v>192</v>
      </c>
      <c r="C200" s="2">
        <f t="shared" si="457"/>
        <v>16</v>
      </c>
      <c r="D200" s="2">
        <f t="shared" si="303"/>
        <v>216</v>
      </c>
      <c r="E200" s="2">
        <f t="shared" si="458"/>
        <v>18</v>
      </c>
      <c r="F200" s="189">
        <f t="shared" si="304"/>
        <v>51560</v>
      </c>
      <c r="G200" s="2">
        <f t="shared" si="459"/>
        <v>2</v>
      </c>
      <c r="H200" s="187">
        <f t="shared" ref="H200:H263" si="461">AgeAtEntry+D200/12</f>
        <v>50.583333333333336</v>
      </c>
      <c r="I200" s="186">
        <f t="shared" si="460"/>
        <v>50</v>
      </c>
      <c r="J200" s="2">
        <f t="shared" ref="J200:J263" si="462">IF(OR($B200&gt;IVP,IVP=0),0,1)</f>
        <v>0</v>
      </c>
      <c r="K200" s="2">
        <f t="shared" ref="K200:K263" si="463">IF(AND(E200&lt;=ProjTerm,D200&gt;0),1,0)</f>
        <v>1</v>
      </c>
      <c r="L200">
        <f t="shared" ref="L200:L263" si="464">IF($D200&lt;=VLOOKUP("Nat"&amp;Sex&amp;Smk,Tbl_MrtSelBands,2,FALSE),1,IF($D200&lt;=VLOOKUP("Nat"&amp;Sex&amp;Smk,Tbl_MrtSelBands,3,FALSE),2,3))</f>
        <v>2</v>
      </c>
      <c r="M200" s="190">
        <f t="shared" si="435"/>
        <v>2.4542923199999999E-3</v>
      </c>
      <c r="N200">
        <f t="shared" ref="N200:N263" si="465">VLOOKUP(G200,Tbl_MrtSeasonAdj,MATCH("DTH_NAT",Tbl_MrtSeasonAdj_Cols)+1,FALSE)</f>
        <v>1</v>
      </c>
      <c r="O200">
        <f t="shared" ref="O200:O263" si="466">IF(F200&lt;=ProjStart,100,VLOOKUP(MIN(B200,Tbl_TmpScl_Rows),Tbl_TmpScl,2,FALSE))</f>
        <v>100</v>
      </c>
      <c r="P200" s="58">
        <f t="shared" ref="P200:P263" si="467">IF(D200&lt;=DthNatWP,0,MIN(1,M200*N200*O200/100*DthAdjPC/100)*(1+UWLoadPC/100))</f>
        <v>1.1044315439999999E-2</v>
      </c>
      <c r="Q200" s="106">
        <f t="shared" ref="Q200:Q263" si="468">MIN(1,P200*(1+DthStressPC/100))*$K200</f>
        <v>1.1044315439999999E-2</v>
      </c>
      <c r="R200" s="59">
        <f t="shared" ref="R200:R263" si="469">IF(AND(ActDthNat=1,$B200=ActDthNatMth),1,IF(OR(AND($B200&lt;=IVP,ExpDthNat=0),AND(ActDthNat=1,$B200&lt;IVP)),0,Q200))</f>
        <v>1.1044315439999999E-2</v>
      </c>
      <c r="S200" s="32">
        <f t="shared" si="436"/>
        <v>9.2505160030631473E-4</v>
      </c>
      <c r="T200">
        <f t="shared" ref="T200:T263" si="470">IF($D200&lt;=VLOOKUP("Acc"&amp;Sex&amp;Smk,Tbl_MrtSelBands,2,FALSE),1,IF($D200&lt;=VLOOKUP("Acc"&amp;Sex&amp;Smk,Tbl_MrtSelBands,3,FALSE),2,3))</f>
        <v>1</v>
      </c>
      <c r="U200" s="32">
        <f t="shared" si="437"/>
        <v>4.1135945999999998E-4</v>
      </c>
      <c r="V200">
        <f t="shared" ref="V200:V263" si="471">VLOOKUP(G200,Tbl_MrtSeasonAdj,MATCH("DTH_ACC",Tbl_MrtSeasonAdj_Cols)+1,FALSE)</f>
        <v>1</v>
      </c>
      <c r="W200">
        <f t="shared" ref="W200:W263" si="472">IF(F200&lt;=ProjStart,100,VLOOKUP(MIN(B200,MAX(Tbl_TmpScl_Rows)),Tbl_TmpScl,2,FALSE))</f>
        <v>100</v>
      </c>
      <c r="X200" s="58">
        <f t="shared" ref="X200:X263" si="473">MIN(1,U200*V200*W200/100*DthAdjPC/100*(1+UWLoadPC/100))</f>
        <v>1.8511175699999999E-3</v>
      </c>
      <c r="Y200" s="58">
        <f t="shared" ref="Y200:Y263" si="474">IF(F200&gt;ProjStart,MIN(1,X200*(1+DthStressPC/100)),0)</f>
        <v>1.8511175699999999E-3</v>
      </c>
      <c r="Z200" s="32">
        <f t="shared" ref="Z200:Z263" si="475">IF(AND(ActDthAcc=1,$B200=ActDthAccMth),1,IF(OR(AND($B200&lt;=IVP,ExpDthAcc=0),AND(ActDthAcc=1,$B200&lt;IVP)),0,Y200))</f>
        <v>1.8511175699999999E-3</v>
      </c>
      <c r="AA200" s="32">
        <f t="shared" ref="AA200:AA263" si="476">IF(F200&lt;=ProjStart,0,IF(Z200=1,1,1-(1-MIN(1-Q200,Z200))^(1/12)))</f>
        <v>1.5439083096191464E-4</v>
      </c>
      <c r="AB200" s="59">
        <f t="shared" ref="AB200:AB263" si="477">IF($K200=0,0,MIN(100-AF200,INDEX(Tbl_Lps,MATCH(MIN($D200,MAX(Tbl_Lps_Rows)),Tbl_Lps_Rows,0),MATCH(RFRsk,Tbl_Lps_Cols,0)))/100)</f>
        <v>4.9056245199999996E-3</v>
      </c>
      <c r="AC200" s="59">
        <f t="shared" ref="AC200:AC263" si="478">IF(AND(ActLps=1,$B200=ActLpsMth),1,IF(OR(AND($B200&lt;=IVP,ExpLps=0),AND(ActLps=1,$B200&lt;IVP)),0,AB200))</f>
        <v>4.9056245199999996E-3</v>
      </c>
      <c r="AD200">
        <f t="shared" ref="AD200:AD263" si="479">VLOOKUP(G200,Tbl_ExitSeasonAdj,MATCH("LPS",Tbl_ExitSeasonAdj_Cols)+1,FALSE)</f>
        <v>1</v>
      </c>
      <c r="AE200" s="59">
        <f t="shared" ref="AE200:AE263" si="480">IF(F200&gt;ProjStart,IF(E200&lt;ProjTerm,MIN(100,AC200*(1+LpsStressPC/100)*AD200),0),0)</f>
        <v>4.9056245199999996E-3</v>
      </c>
      <c r="AF200" s="59">
        <f t="shared" ref="AF200:AF263" si="481">IF($K200=0,0,INDEX(Tbl_Cnl,MATCH(MIN($D200,MAX(Tbl_Cnl_Rows)),Tbl_Cnl_Rows,0),MATCH(RFRsk,Tbl_Cnl_Cols,0))/100)</f>
        <v>4.1758461800000006E-3</v>
      </c>
      <c r="AG200" s="59">
        <f t="shared" ref="AG200:AG263" si="482">IF(AND(ActCnl=1,$B200=ActCnlMth),1,IF(OR(AND($B200&lt;=IVP,ExpCnl=0),AND(ActCnl=1,$B200&lt;IVP)),0,AF200))</f>
        <v>4.1758461800000006E-3</v>
      </c>
      <c r="AH200">
        <f t="shared" ref="AH200:AH263" si="483">VLOOKUP(G200,Tbl_ExitSeasonAdj,MATCH("CNL",Tbl_ExitSeasonAdj_Cols,0)+1,FALSE)</f>
        <v>1</v>
      </c>
      <c r="AI200" s="59">
        <f t="shared" ref="AI200:AI263" si="484">IF($F200&gt;ProjStart,IF($E200&lt;ProjTerm,MIN(100,1-AL200-AE200,AG200*(1+LpsStressPC/100)*AH200),0),0)</f>
        <v>4.1758461800000006E-3</v>
      </c>
      <c r="AJ200" s="59">
        <f t="shared" ref="AJ200:AJ263" si="485">IF($K200=0,0,INDEX(Tbl_NTU,MATCH(MIN($D200,MAX(Tbl_NTU_Rows)),Tbl_NTU_Rows,0),MATCH(RFRsk,Tbl_NTU_Cols,0))/100)</f>
        <v>0</v>
      </c>
      <c r="AK200" s="59">
        <f t="shared" ref="AK200:AK263" si="486">IF(AND(ActNTU=1,$B200=ActNTUMth),1,IF(OR(AND($B200&lt;=IVP,ExpNTU=0),AND(ActNTU=1,$B200&lt;IVP)),0,AJ200))</f>
        <v>0</v>
      </c>
      <c r="AL200" s="59">
        <f t="shared" ref="AL200:AL263" si="487">IF($F200&gt;ProjStart,IF($E200&lt;ProjTerm,MIN(100,AK200*(1+LpsStressPC/100)*AH200),0),0)</f>
        <v>0</v>
      </c>
      <c r="AM200" s="12">
        <f t="shared" si="438"/>
        <v>0.15114199848875778</v>
      </c>
      <c r="AN200" s="12">
        <f t="shared" si="439"/>
        <v>0</v>
      </c>
      <c r="AO200" s="66">
        <f t="shared" ref="AO200:AO263" si="488">AM200*S200</f>
        <v>1.3981414757551999E-4</v>
      </c>
      <c r="AP200" s="66">
        <f t="shared" ref="AP200:AP263" si="489">AM200*AA200</f>
        <v>2.3334938739923761E-5</v>
      </c>
      <c r="AQ200" s="59">
        <f t="shared" ref="AQ200:AQ263" si="490">AM200*AE200</f>
        <v>7.4144589378825302E-4</v>
      </c>
      <c r="AR200" s="59">
        <f t="shared" ref="AR200:AR263" si="491">AM200*AI200</f>
        <v>6.311457370268451E-4</v>
      </c>
      <c r="AS200" s="59">
        <f t="shared" ref="AS200:AS263" si="492">AL200*AM200</f>
        <v>0</v>
      </c>
      <c r="AT200" s="12">
        <f t="shared" ref="AT200:AT263" si="493">IF(AND($B200=IVP,ActIVPOn=1,ExtrCls="Y"),1,IF(AND($B200=IVP,ActIVPOff=1,ExtrCls="N"),0,IF($K201=0,0,IF(AND(OR(D200=0,F200=ProjStart),InitPols&lt;&gt;0),1,MAX(0,AM200-AO200-AP200-AQ200-AR200-AS200)))))</f>
        <v>0.14960625777162723</v>
      </c>
      <c r="AU200" s="59">
        <f t="shared" si="440"/>
        <v>0</v>
      </c>
      <c r="AV200" s="59">
        <f t="shared" si="441"/>
        <v>-1.5178830414797062E-17</v>
      </c>
      <c r="AW200" s="70">
        <f t="shared" ref="AW200:AW263" si="494">IF(AND(ActWOPBrth=1,$B200&gt;ActWOPBrthMth,$B200&lt;=IVP,$B200&lt;=ActWOPBrthMth+WOPBrthPer),1,IF(OR($D200&lt;=WOPBrthWP,AND($B200&lt;=IVP,ExpWOPBrth=0),AND(ActWOPBrth=1,$B200&lt;IVP)),0,AM200*VLOOKUP($I200,Tbl_Births,2,FALSE)/12*$J200))</f>
        <v>0</v>
      </c>
      <c r="AX200" s="20">
        <f t="shared" ref="AX200:AX263" si="495">IF(AND(B200&lt;IVP,ExpSA=0),0,IF(AND(OR(RunType="CLS",AND(ActSADecr=1,SAChng&lt;0),AND(ActSAIncr=1,SAChng&gt;0)),$B200&gt;=ActSAMth),SALSCLS,SALSOPN))</f>
        <v>200000</v>
      </c>
      <c r="AY200" s="20">
        <f t="shared" ref="AY200:AY263" si="496">IF(AND(B200&lt;IVP,ExpSA=0),0,IF(AND(OR(RunType="CLS",AND(ActSADecr=1,SAChng&lt;0),AND(ActSAIncr=1,SAChng&gt;0)),$B200&gt;=ActSAMth),SATrCLS,SATrOPN))</f>
        <v>0</v>
      </c>
      <c r="AZ200" s="20">
        <f t="shared" ref="AZ200:AZ263" si="497">IF(AND(B200&lt;IVP,ExpSA=0),0,IF(AND(OR(RunType="CLS",AND(ActSADecr=1,SAChng&lt;0),AND(ActSAIncr=1,SAChng&gt;0)),$B200&gt;=ActSAMth),SAInstCLS,SAInstOPN))*$K200</f>
        <v>0</v>
      </c>
      <c r="BA200" s="20">
        <f t="shared" ref="BA200:BA263" si="498">IF(K200=0,0,AZ200+AY200+AX200)</f>
        <v>200000</v>
      </c>
      <c r="BB200" s="36">
        <f t="shared" ref="BB200:BB263" si="499">IF(D200=1,ExGrat+1,1)*$K200</f>
        <v>1</v>
      </c>
      <c r="BC200" s="36">
        <f t="shared" ref="BC200:BC263" si="500">ROUNDUP(AZ200/AnnPayM*$K200,2)</f>
        <v>0</v>
      </c>
      <c r="BD200" s="80">
        <f t="shared" ref="BD200:BD263" si="501">IF(AND(DthRepdt="Y",ActDthNat=1,B200&lt;IVP),0,AO200*BB200*AX200*$K200)</f>
        <v>27.962829515103998</v>
      </c>
      <c r="BE200" s="36">
        <f t="shared" ref="BE200:BE263" si="502">IF(AND(DthRepdt="Y",ActDthNat=1,B200&lt;IVP),0,BB200*AO200*AY200*$K200)</f>
        <v>0</v>
      </c>
      <c r="BF200" s="36">
        <f t="shared" ref="BF200:BF263" si="503">IF(AND(DthRepdt="Y",ActDthNat=1,B200&lt;IVP),0,BC200*AnnPayM*BB200*AO200)</f>
        <v>0</v>
      </c>
      <c r="BG200" s="36">
        <f t="shared" ref="BG200:BG263" si="504">BF200+BE200+BD200</f>
        <v>27.962829515103998</v>
      </c>
      <c r="BH200" s="36">
        <f t="shared" ref="BH200:BH263" si="505">IF(AND(DthRepdt="Y",ActDthAcc=1,B200&lt;IVP),0,AP200*BB200*AX200*$K200)</f>
        <v>4.6669877479847521</v>
      </c>
      <c r="BI200" s="36">
        <f t="shared" ref="BI200:BI263" si="506">IF(AND(DthRepdt="Y",ActDthAcc=1,B200&lt;IVP),0,BB200*AP200*AY200*$K200)</f>
        <v>0</v>
      </c>
      <c r="BJ200" s="36">
        <f t="shared" ref="BJ200:BJ263" si="507">IF(AND(DthRepdt="Y",ActDthAcc=1,B200&lt;IVP),0,BC200*AnnPayM*AP200*BB200)</f>
        <v>0</v>
      </c>
      <c r="BK200" s="36">
        <f t="shared" ref="BK200:BK263" si="508">BJ200+BI200+BH200</f>
        <v>4.6669877479847521</v>
      </c>
      <c r="BL200" s="68">
        <f ca="1">IF(OR(AT200=0,E200&gt;ProjTerm),0,VLOOKUP(D200,'Life Events'!$AE$5:$AI$1206,5,FALSE))</f>
        <v>1.0255189014623098E-16</v>
      </c>
      <c r="BM200" s="93">
        <f t="shared" ref="BM200:BM263" ca="1" si="509">IF(AND(ActWOPBrth=1,$B200&gt;ActWOPBrthMth,$B200&lt;=IVP,$B200&lt;=ActWOPBrthMth+WOPBrthPer),1,IF(OR(AND($B200&lt;=IVP,ExpWOPBrth=0),AND(ActWOPBrth=1,$B200&lt;IVP)),0,BL200))</f>
        <v>1.0255189014623098E-16</v>
      </c>
      <c r="BN200" s="93">
        <f t="shared" ref="BN200:BN263" ca="1" si="510">AT200*BM200</f>
        <v>1.5342404512184629E-17</v>
      </c>
      <c r="BO200" s="36">
        <f t="shared" ref="BO200:BO263" ca="1" si="511">BS200*BN200</f>
        <v>2.3344708097886863E-15</v>
      </c>
      <c r="BP200" s="36">
        <f t="shared" ref="BP200:BP263" si="512">IF(AE200+AI200+AL200=0,0,(AP200+AO200)*AE200/(AE200+AI200+AL200)*BR200)</f>
        <v>1.3640826734823799E-2</v>
      </c>
      <c r="BQ200" s="36">
        <f t="shared" ref="BQ200:BQ263" si="513">IFERROR(IF(OR(F200&lt;=ProjStart,D200&lt;=0),0,100-(AM201*AE201+AM202*AE202+AM203*AE203+AM204*AE204*Prm4PC/100-IF(D200=1,AM200*AI200,0))*100/AT200),0)</f>
        <v>98.305335587119131</v>
      </c>
      <c r="BR200" s="36">
        <f t="shared" ref="BR200:BR263" si="514">IF(AND($B200&lt;IVP,ExpSA=0),0,IF(AND(OR(RunType="CLS",AND(ActSADecr=1,SAChng&lt;0),AND(ActSAIncr=1,SAChng&gt;0),AND(ActPrm=1,SAChng=0,$B200&gt;=IVP/2)),$B200&gt;=ActSAMth),PrmCls,PrmOpn))/12</f>
        <v>154.78110000000001</v>
      </c>
      <c r="BS200" s="36">
        <f t="shared" ref="BS200:BS263" si="515">IF(F200&gt;=ProjStart,BR200,0)*BQ200/100</f>
        <v>152.15807978043446</v>
      </c>
      <c r="BT200" s="36">
        <f t="shared" ref="BT200:BT263" si="516">IF(AND(ActPS=1,$B200&gt;=PSStartMth,$B200&lt;=PSEndMth,$B200&lt;IVP),0,BS200*AT200)</f>
        <v>22.763800905667498</v>
      </c>
      <c r="BU200" s="70" cm="1">
        <f t="array" ref="BU200">IF(AND(ActInt=1,$J200=0),INDEX(Tbl_FwdNom,$B200-IVP,MATCH(ValnDt,Tbl_FwdNom_Cols)),INDEX(Tbl_FwdNom,$B200,MATCH(StartDt,Tbl_FwdNom_Cols)))</f>
        <v>13.570758474</v>
      </c>
      <c r="BV200" s="70" cm="1">
        <f t="array" ref="BV200">INDEX(Tbl_FwdReal,$B200,MATCH(StartDt,Tbl_FwdReal_Cols))</f>
        <v>4.6152726790000003</v>
      </c>
      <c r="BW200" s="70" cm="1">
        <f t="array" ref="BW200">IF(RunType&lt;&gt;"OPN",INDEX(Tbl_FwdReal,$B200,MATCH(ValnDt,Tbl_FwdReal_Cols)),IF(AND($J200=0,ActInt=1),INDEX(Tbl_FwdReal,$B200-IVP,MATCH(ValnDt,Tbl_FwdReal_Cols)),-999))*$K200</f>
        <v>4.6152726790000003</v>
      </c>
      <c r="BX200" s="70">
        <f t="shared" ref="BX200:BX263" si="517">IF(OR(NBExpMth&gt;0,AND(RunType="OPN",ActInt=0)),BV200,BW200)/100</f>
        <v>4.6152726790000001E-2</v>
      </c>
      <c r="BY200" s="70">
        <f t="shared" si="442"/>
        <v>8.5603999929139363E-2</v>
      </c>
      <c r="BZ200" s="64">
        <f t="shared" si="455"/>
        <v>6.8681880669190232E-3</v>
      </c>
      <c r="CA200" s="70" cm="1">
        <f t="array" ref="CA200">IF($J200=1,CA199*(1+INDEX(Tbl_CPI,$B200,MATCH(IF(RunType="OPN",StartDt,ValnDt),Tbl_CPI_Cols))),0)</f>
        <v>0</v>
      </c>
      <c r="CB200" s="70">
        <f t="shared" si="443"/>
        <v>3.1667440105599671</v>
      </c>
      <c r="CC200" s="70">
        <f t="shared" si="444"/>
        <v>3.1667440105599671</v>
      </c>
      <c r="CD200" s="36">
        <f t="shared" ref="CD200:CD263" si="518">IF($B200=0,0,REFixed/12*CC199+BS200*REMPrmPC/100)</f>
        <v>16.957094116119148</v>
      </c>
      <c r="CE200" s="36">
        <f t="shared" ref="CE200:CE263" si="519">IF($B200=0,0,BS200*REAPrmPC/100)</f>
        <v>1.5748361257274965</v>
      </c>
      <c r="CF200" s="36">
        <f t="shared" ref="CF200:CF263" si="520">IF($B200=0,0,BS200*RECPrmPC/100)</f>
        <v>0</v>
      </c>
      <c r="CG200" s="36">
        <f t="shared" ref="CG200:CG263" si="521">IF(F200&lt;=ProjStart,0,(CD200+CE200+CF200)*AM200)</f>
        <v>2.8009529726069502</v>
      </c>
      <c r="CH200" s="36">
        <f t="shared" ref="CH200:CH263" si="522">IF(F200&lt;=ProjStart,0,CD200*AM200)</f>
        <v>2.5629290932722038</v>
      </c>
      <c r="CI200" s="36">
        <f t="shared" ref="CI200:CI263" si="523">IFERROR((CEFixed*CC200+CEClmPC*BA200)*BB200,0)*(AP200+AO200)</f>
        <v>0</v>
      </c>
      <c r="CJ200" s="36">
        <f t="shared" ref="CJ200:CJ263" si="524">(CI200+CF200)*(AP200+AO200)</f>
        <v>0</v>
      </c>
      <c r="CK200" s="36">
        <f t="shared" ref="CK200:CK263" si="525">IF(D200=1,IEFixed*CC200+BS200*IEPrmPC/100,0)*AM200</f>
        <v>0</v>
      </c>
      <c r="CL200" s="36">
        <f t="shared" ref="CL200:CL263" si="526">(CK200+CE200)*AM200</f>
        <v>0.23802387933474645</v>
      </c>
      <c r="CM200" s="36">
        <f t="shared" ref="CM200:CM263" si="527">CG200+CK200+CI200</f>
        <v>2.8009529726069502</v>
      </c>
      <c r="CN200" s="36">
        <f t="shared" ref="CN200:CN263" ca="1" si="528">BG200-BT200+BO200+BK200-BP200</f>
        <v>9.852375530686432</v>
      </c>
      <c r="CO200" s="20">
        <f t="shared" ref="CO200:CO263" si="529">IF(AND($B200&lt;IVP,ExpSA=0),0,IF(AND(OR(RunType="CLS",AND(ActSADecr=1,SAChng&lt;0),AND(ActSAIncr=1,SAChng&gt;0)),$B200&gt;=ActSAMth),RI1SACls+RI2SACls,RI1SAOpn+RI2SAOpn))</f>
        <v>120000</v>
      </c>
      <c r="CP200" s="20">
        <f t="shared" ref="CP200:CP263" si="530">IF(D200&lt;=VLOOKUP(Sex&amp;Smk,Tbl_RISelBands,2,FALSE),1,2)</f>
        <v>2</v>
      </c>
      <c r="CQ200" s="64">
        <f t="shared" ref="CQ200:CQ263" si="531">IF(B200=0,0,VLOOKUP(Sex&amp;Smk&amp;I200,Tbl_RIPrm,CP200+1,FALSE)*VLOOKUP(RFRsk,Tbl_RIRFRskScl,2,FALSE)/100)</f>
        <v>3.25124931E-3</v>
      </c>
      <c r="CR200" s="64">
        <f t="shared" ref="CR200:CR263" si="532">IF(F200&gt;ProjStart,MIN(1,CQ200*(1+UWLoadPC/100)*RIAdjPC/100),0)</f>
        <v>1.4630621894999999E-2</v>
      </c>
      <c r="CS200" s="36">
        <f t="shared" ref="CS200:CS263" si="533">CO200*(1-(1-CR200)^(1/12))*AM200</f>
        <v>22.262698613870597</v>
      </c>
      <c r="CT200" s="36">
        <f t="shared" ref="CT200:CT263" si="534">IF(AND(DthRepdt="Y",$B200&lt;IVP,AND(ActDthNat=1,$B200=ActDthNatMth)),0,CO200*AO200)</f>
        <v>16.777697709062398</v>
      </c>
      <c r="CU200" s="36">
        <f t="shared" ref="CU200:CU263" si="535">IF(AND(DthRepdt="Y",$B200&lt;IVP,AND(ActDthAcc=1,$B200=ActDthAccMth)),0,CO200*AP200)</f>
        <v>2.8001926487908513</v>
      </c>
      <c r="CV200" s="36">
        <f t="shared" si="445"/>
        <v>19.577890357853249</v>
      </c>
      <c r="CW200" s="36">
        <f t="shared" ref="CW200:CW263" si="536">IF(E200&gt;RIBnd1,0,CV200)</f>
        <v>0</v>
      </c>
      <c r="CX200" s="36">
        <f t="shared" ref="CX200:CX263" si="537">IF(OR(E200&gt;RIBnd1,E200&lt;=RIBnd),0,MAX((CS200*(1-RIProfExp/100)-CV200)*RIProfPC/100,0))</f>
        <v>0</v>
      </c>
      <c r="CY200" s="36">
        <f t="shared" ref="CY200:CY263" si="538">IF(OR(AND(ActPS=1,$B200&gt;=PSStartMth,$B200&lt;=PSEndMth,$B200&lt;IVP),E200&gt;RIBnd1),0,IF(D200&lt;=DurIFProj,0,CS200-CX200))</f>
        <v>0</v>
      </c>
      <c r="CZ200" s="36">
        <f t="shared" si="446"/>
        <v>0</v>
      </c>
      <c r="DA200" s="64">
        <f t="shared" ref="DA200:DA263" si="539">(1+BU200/100)^(1/12)-1</f>
        <v>1.0661085277130056E-2</v>
      </c>
      <c r="DB200" s="70">
        <f t="shared" si="447"/>
        <v>0.98945137451868281</v>
      </c>
      <c r="DC200" s="70">
        <f>PRODUCT($DB$8:DB200)</f>
        <v>0.14553418933189288</v>
      </c>
      <c r="DD200" s="36">
        <f t="shared" ref="DD200:DD263" si="540">IF($D200&lt;0,0,(DD201+BT201)/(1+$DA201))</f>
        <v>1092.6335121144559</v>
      </c>
      <c r="DE200" s="36">
        <f t="shared" ref="DE200:DE263" si="541">IF($D200&lt;0,0,(DE201+BG201)/(1+$DA201))</f>
        <v>2001.2175811749698</v>
      </c>
      <c r="DF200" s="36">
        <f t="shared" ref="DF200:DF263" si="542">IF($D200&lt;0,0,(DF201+BK201)/(1+$DA201))</f>
        <v>242.92788476184214</v>
      </c>
      <c r="DG200" s="36">
        <f t="shared" ref="DG200:DG263" si="543">IF($D200&lt;0,0,(DG201+BP201)/(1+$DA201))</f>
        <v>0.93816030968745701</v>
      </c>
      <c r="DH200" s="36">
        <f t="shared" ref="DH200:DH263" ca="1" si="544">IF($D200&lt;0,0,(DH201+BO201)/(1+$DA201))</f>
        <v>1.8578826589730473E-13</v>
      </c>
      <c r="DI200" s="36">
        <f t="shared" ref="DI200:DI263" si="545">IF($D200&lt;0,0,DI201/(1+$DA201)+CM201)</f>
        <v>183.04633178485068</v>
      </c>
      <c r="DJ200" s="36">
        <f t="shared" ref="DJ200:DJ263" ca="1" si="546">DE200+DF200+DH200+DI200-DD200-DG200</f>
        <v>1333.6201252975193</v>
      </c>
      <c r="DK200" s="36">
        <f t="shared" ref="DK200:DK263" si="547">IF($D200&lt;0,0,(DK201+$CW201)/(1+$DA201))</f>
        <v>0</v>
      </c>
      <c r="DL200" s="36">
        <f t="shared" ref="DL200:DL263" si="548">IF($D200&lt;0,0,(DL201+$CY201)/(1+$DA201))</f>
        <v>0</v>
      </c>
      <c r="DM200" s="36">
        <f t="shared" ref="DM200:DM263" ca="1" si="549">DJ200+DL200-DK200</f>
        <v>1333.6201252975193</v>
      </c>
      <c r="DN200" s="36">
        <f t="shared" ca="1" si="448"/>
        <v>1333.6201252975229</v>
      </c>
      <c r="DO200" s="64" cm="1">
        <f t="array" ref="DO200">IFERROR(INDEX(Tbl_FwdNom,$B200,MATCH(LIDt,Tbl_FwdNom_Cols,0)),0)</f>
        <v>13.41736511</v>
      </c>
      <c r="DP200" s="64">
        <f t="shared" ca="1" si="449"/>
        <v>12.482127609999999</v>
      </c>
      <c r="DQ200" s="64">
        <f t="shared" ref="DQ200:DQ263" ca="1" si="550">(1+DP200/100)^(1/12)-1</f>
        <v>9.8502101901907224E-3</v>
      </c>
      <c r="DR200" s="70">
        <f t="shared" ref="DR200:DR263" ca="1" si="551">(1+DQ200)^(-1)</f>
        <v>0.99024587004013642</v>
      </c>
      <c r="DS200" s="70">
        <f ca="1">PRODUCT($DR$8:DR200)</f>
        <v>0.13780204960010578</v>
      </c>
      <c r="DT200" s="36">
        <f t="shared" ref="DT200:DT263" ca="1" si="552">IF($D200&lt;0,0,(DT201+BG201)/(1+$DQ201))</f>
        <v>2283.4760164473992</v>
      </c>
      <c r="DU200" s="36">
        <f t="shared" ref="DU200:DU263" ca="1" si="553">IF($D200&lt;0,0,(DU201+BK201)/(1+$DQ201))</f>
        <v>263.723283636791</v>
      </c>
      <c r="DV200" s="36">
        <f t="shared" ref="DV200:DV263" ca="1" si="554">IF($D200&lt;0,0,(DV201+BP201)/(1+$DQ201))</f>
        <v>1.0648513300384876</v>
      </c>
      <c r="DW200" s="36">
        <f t="shared" ref="DW200:DW263" ca="1" si="555">IF($D200&lt;0,0,(DW201+BO201)/(1+$DQ201))</f>
        <v>2.0366049909952037E-13</v>
      </c>
      <c r="DX200" s="36">
        <f t="shared" ref="DX200:DX263" ca="1" si="556">IF($D200&lt;0,0,(DX201+BT201)/(1+$DQ201))</f>
        <v>1171.7592891283684</v>
      </c>
      <c r="DY200" s="36">
        <f t="shared" ref="DY200:DY263" ca="1" si="557">IF($D200&lt;0,0,DY201/(1+$DQ201)+CL201)</f>
        <v>12.363317143531033</v>
      </c>
      <c r="DZ200" s="36">
        <f t="shared" ref="DZ200:DZ263" ca="1" si="558">IF($D200&lt;0,0,DZ201/(1+$DQ201)+CH201)</f>
        <v>189.06520171351511</v>
      </c>
      <c r="EA200" s="36">
        <f t="shared" ref="EA200:EA263" ca="1" si="559">IF($D200&lt;0,0,EA201/(1+$DQ201)+CJ201)</f>
        <v>0</v>
      </c>
      <c r="EB200" s="36">
        <f t="shared" ref="EB200:EB263" ca="1" si="560">DT200+DU200+DW200-DX200+DY200+DZ200+EA200-DV200</f>
        <v>1575.8036784828296</v>
      </c>
      <c r="EC200" s="36">
        <f t="shared" ref="EC200:EC263" ca="1" si="561">IF($D200&lt;0,0,(EC201+CW201)/(1+DQ201))</f>
        <v>0</v>
      </c>
      <c r="ED200" s="36">
        <f t="shared" ref="ED200:ED263" ca="1" si="562">IF($D200&lt;0,0,(ED201+CY201)/(1+DQ201))</f>
        <v>0</v>
      </c>
      <c r="EE200" s="36">
        <f t="shared" ca="1" si="450"/>
        <v>0</v>
      </c>
      <c r="EF200" s="36">
        <f t="shared" ref="EF200:EF263" ca="1" si="563">EB200+EE200</f>
        <v>1575.8036784828296</v>
      </c>
      <c r="EG200" s="64"/>
      <c r="EH200" s="64"/>
      <c r="EI200" s="64"/>
      <c r="EJ200" s="70"/>
      <c r="EK200" s="70"/>
      <c r="EL200" s="70"/>
      <c r="EM200" s="70"/>
      <c r="EN200" s="70"/>
      <c r="EO200" s="36">
        <f t="shared" ref="EO200:EO263" ca="1" si="564">(IF(B200=0,0,DM199)-CM200)*DA200</f>
        <v>14.17178825568539</v>
      </c>
      <c r="EP200" s="36">
        <f t="shared" ref="EP200:EP263" ca="1" si="565">(-CM200-CN200-CZ200+EO200)*J200</f>
        <v>0</v>
      </c>
      <c r="EQ200" s="36">
        <f t="shared" ref="EQ200:EQ263" si="566">(DE200+DF200+DG200)*VLOOKUP("mort",Tbl_RA_Scl,2,FALSE)</f>
        <v>59.899437320835695</v>
      </c>
      <c r="ER200" s="36">
        <f t="shared" ref="ER200:ER263" si="567">DD200*VLOOKUP("lpsup",Tbl_RA_Scl,2,FALSE)</f>
        <v>6.5495621353325619</v>
      </c>
      <c r="ES200" s="36">
        <f t="shared" ref="ES200:ES263" si="568">DD200*VLOOKUP("lpsdown",Tbl_RA_Scl,2,FALSE)</f>
        <v>-5.9812615930115918</v>
      </c>
      <c r="ET200" s="36">
        <f t="shared" ref="ET200:ET263" ca="1" si="569">MAX(0,-DJ200)*VLOOKUP("masslps",Tbl_RA_Scl,2,FALSE)</f>
        <v>0</v>
      </c>
      <c r="EU200" s="36">
        <f t="shared" ca="1" si="451"/>
        <v>6.5495621353325619</v>
      </c>
      <c r="EV200" s="36">
        <f t="shared" ref="EV200:EV263" si="570">DI200*VLOOKUP("exp",Tbl_RA_Scl,2,FALSE)</f>
        <v>3.021560442479073</v>
      </c>
      <c r="EW200" s="36">
        <f t="shared" ref="EW200:EW263" si="571">(DE200+DF200+DG200)*VLOOKUP("mortcat",Tbl_RA_Scl,2,FALSE)</f>
        <v>78.298616064686158</v>
      </c>
      <c r="EX200" s="36">
        <f t="shared" ca="1" si="452"/>
        <v>147.76917596333348</v>
      </c>
      <c r="EY200" s="36">
        <f t="shared" ref="EY200:EY263" si="572">DK200*VLOOKUP("mort",Tbl_RA_Scl_RI,2,FALSE)</f>
        <v>0</v>
      </c>
      <c r="EZ200" s="36">
        <f t="shared" ref="EZ200:EZ263" si="573">DL200*VLOOKUP("lpsup",Tbl_RA_Scl_RI,2,FALSE)</f>
        <v>0</v>
      </c>
      <c r="FA200" s="36">
        <f t="shared" ref="FA200:FA263" si="574">DL200*VLOOKUP("lpsdown",Tbl_RA_Scl_RI,2,FALSE)</f>
        <v>0</v>
      </c>
      <c r="FB200" s="36">
        <f t="shared" ref="FB200:FB263" si="575">MAX(0,DL200-DK200)*VLOOKUP("masslps",Tbl_RA_Scl_RI,2,FALSE)</f>
        <v>0</v>
      </c>
      <c r="FC200" s="36">
        <f t="shared" si="453"/>
        <v>0</v>
      </c>
      <c r="FD200" s="36">
        <f t="shared" ref="FD200:FD263" si="576">DL200*VLOOKUP("exp",Tbl_RA_Scl_RI,2,FALSE)</f>
        <v>0</v>
      </c>
      <c r="FE200" s="36">
        <f t="shared" ref="FE200:FE263" si="577">DK200*VLOOKUP("mortcat",Tbl_RA_Scl_RI,2,FALSE)</f>
        <v>0</v>
      </c>
      <c r="FF200" s="36">
        <f t="shared" si="454"/>
        <v>0</v>
      </c>
      <c r="FG200" s="36">
        <f t="shared" ref="FG200:FG263" ca="1" si="578">EX200-FF200</f>
        <v>147.76917596333348</v>
      </c>
      <c r="FH200" s="36">
        <f t="shared" ref="FH200:FH263" ca="1" si="579">EX200*DA200</f>
        <v>1.575379786276335</v>
      </c>
      <c r="FI200" s="36">
        <f t="shared" ref="FI200:FI263" ca="1" si="580">IF($D200&lt;0,0,EX201-EX200-FH200)</f>
        <v>-2.1726094159095681</v>
      </c>
      <c r="FJ200" s="36">
        <f t="shared" ref="FJ200:FJ263" ca="1" si="581">(FJ201-FI201)/(1+$DQ201)*$K201</f>
        <v>166.51675645856398</v>
      </c>
      <c r="FK200" s="36">
        <f t="shared" ref="FK200:FK263" si="582">FF200*DA200</f>
        <v>0</v>
      </c>
      <c r="FL200" s="36">
        <f t="shared" ref="FL200:FL263" si="583">IF($D200&lt;0,0,FF201-FF200-FK200)</f>
        <v>0</v>
      </c>
      <c r="FM200" s="36">
        <f t="shared" ref="FM200:FM263" ca="1" si="584">(FM201-FL201)/(1+$DQ201)*$K201</f>
        <v>0</v>
      </c>
      <c r="FN200" s="36">
        <f t="shared" ca="1" si="456"/>
        <v>166.51675645856398</v>
      </c>
    </row>
    <row r="201" spans="2:170" x14ac:dyDescent="0.25">
      <c r="B201" s="2">
        <v>193</v>
      </c>
      <c r="C201" s="2">
        <f t="shared" si="457"/>
        <v>17</v>
      </c>
      <c r="D201" s="2">
        <f t="shared" si="303"/>
        <v>217</v>
      </c>
      <c r="E201" s="2">
        <f t="shared" si="458"/>
        <v>19</v>
      </c>
      <c r="F201" s="189">
        <f t="shared" si="304"/>
        <v>51591</v>
      </c>
      <c r="G201" s="2">
        <f t="shared" si="459"/>
        <v>3</v>
      </c>
      <c r="H201" s="187">
        <f t="shared" si="461"/>
        <v>50.666666666666671</v>
      </c>
      <c r="I201" s="186">
        <f t="shared" si="460"/>
        <v>50</v>
      </c>
      <c r="J201" s="2">
        <f t="shared" si="462"/>
        <v>0</v>
      </c>
      <c r="K201" s="2">
        <f t="shared" si="463"/>
        <v>1</v>
      </c>
      <c r="L201">
        <f t="shared" si="464"/>
        <v>2</v>
      </c>
      <c r="M201" s="190">
        <f t="shared" ref="M201:M264" si="585">MIN(1,VLOOKUP(RFRsk,Tbl_MrtRFRskScl,2,FALSE)/100*IFERROR(VLOOKUP("Nat"&amp;Sex&amp;Smk&amp;I201,Tbl_Mort,L201+1,FALSE),1))*$K201</f>
        <v>2.4542923199999999E-3</v>
      </c>
      <c r="N201">
        <f t="shared" si="465"/>
        <v>1</v>
      </c>
      <c r="O201">
        <f t="shared" si="466"/>
        <v>100</v>
      </c>
      <c r="P201" s="58">
        <f t="shared" si="467"/>
        <v>1.1044315439999999E-2</v>
      </c>
      <c r="Q201" s="106">
        <f t="shared" si="468"/>
        <v>1.1044315439999999E-2</v>
      </c>
      <c r="R201" s="59">
        <f t="shared" si="469"/>
        <v>1.1044315439999999E-2</v>
      </c>
      <c r="S201" s="32">
        <f t="shared" ref="S201:S264" si="586">IF(R201=1,1,(1-(1-R201)^(1/12))*$K201)</f>
        <v>9.2505160030631473E-4</v>
      </c>
      <c r="T201">
        <f t="shared" si="470"/>
        <v>1</v>
      </c>
      <c r="U201" s="32">
        <f t="shared" ref="U201:U264" si="587">IF($K201=0,0,MIN(1,VLOOKUP(RFRsk,Tbl_MrtRFRskScl,2,FALSE)/100*IFERROR(VLOOKUP("Acc"&amp;Sex&amp;Smk&amp;I201,Tbl_Mort,T201+1,FALSE),1)))</f>
        <v>4.1135945999999998E-4</v>
      </c>
      <c r="V201">
        <f t="shared" si="471"/>
        <v>1</v>
      </c>
      <c r="W201">
        <f t="shared" si="472"/>
        <v>100</v>
      </c>
      <c r="X201" s="58">
        <f t="shared" si="473"/>
        <v>1.8511175699999999E-3</v>
      </c>
      <c r="Y201" s="58">
        <f t="shared" si="474"/>
        <v>1.8511175699999999E-3</v>
      </c>
      <c r="Z201" s="32">
        <f t="shared" si="475"/>
        <v>1.8511175699999999E-3</v>
      </c>
      <c r="AA201" s="32">
        <f t="shared" si="476"/>
        <v>1.5439083096191464E-4</v>
      </c>
      <c r="AB201" s="59">
        <f t="shared" si="477"/>
        <v>4.9056245199999996E-3</v>
      </c>
      <c r="AC201" s="59">
        <f t="shared" si="478"/>
        <v>4.9056245199999996E-3</v>
      </c>
      <c r="AD201">
        <f t="shared" si="479"/>
        <v>1</v>
      </c>
      <c r="AE201" s="59">
        <f t="shared" si="480"/>
        <v>4.9056245199999996E-3</v>
      </c>
      <c r="AF201" s="59">
        <f t="shared" si="481"/>
        <v>4.1758461800000006E-3</v>
      </c>
      <c r="AG201" s="59">
        <f t="shared" si="482"/>
        <v>4.1758461800000006E-3</v>
      </c>
      <c r="AH201">
        <f t="shared" si="483"/>
        <v>1</v>
      </c>
      <c r="AI201" s="59">
        <f t="shared" si="484"/>
        <v>4.1758461800000006E-3</v>
      </c>
      <c r="AJ201" s="59">
        <f t="shared" si="485"/>
        <v>0</v>
      </c>
      <c r="AK201" s="59">
        <f t="shared" si="486"/>
        <v>0</v>
      </c>
      <c r="AL201" s="59">
        <f t="shared" si="487"/>
        <v>0</v>
      </c>
      <c r="AM201" s="12">
        <f t="shared" ref="AM201:AM264" si="588">AT200</f>
        <v>0.14960625777162723</v>
      </c>
      <c r="AN201" s="12">
        <f t="shared" ref="AN201:AN264" si="589">IF(AND($B201=IVP,OR(AND(ActIVPOff=1,ExtrCls="N"),AND(ActIVPOn=1,ExtrCls="Y"))),0,AT201+AS201+AR201+AQ201+AP201+AO201-AM201)</f>
        <v>2.7755575615628914E-17</v>
      </c>
      <c r="AO201" s="66">
        <f t="shared" si="488"/>
        <v>1.3839350816748281E-4</v>
      </c>
      <c r="AP201" s="66">
        <f t="shared" si="489"/>
        <v>2.3097834454463928E-5</v>
      </c>
      <c r="AQ201" s="59">
        <f t="shared" si="490"/>
        <v>7.3391212646993498E-4</v>
      </c>
      <c r="AR201" s="59">
        <f t="shared" si="491"/>
        <v>6.2473272001974491E-4</v>
      </c>
      <c r="AS201" s="59">
        <f t="shared" si="492"/>
        <v>0</v>
      </c>
      <c r="AT201" s="12">
        <f t="shared" si="493"/>
        <v>0.14808612158251558</v>
      </c>
      <c r="AU201" s="59">
        <f t="shared" ref="AU201:AU264" si="590">MAX(0,AT201-AM201-AN201+AO201+AP201+AQ201+AR201+AS201)</f>
        <v>0</v>
      </c>
      <c r="AV201" s="59">
        <f t="shared" ref="AV201:AV264" si="591">MIN(0,AT201-AM201-AN201+AO201+AP201+AQ201+AR201+AS201)</f>
        <v>-4.9331198848090452E-17</v>
      </c>
      <c r="AW201" s="70">
        <f t="shared" si="494"/>
        <v>0</v>
      </c>
      <c r="AX201" s="20">
        <f t="shared" si="495"/>
        <v>200000</v>
      </c>
      <c r="AY201" s="20">
        <f t="shared" si="496"/>
        <v>0</v>
      </c>
      <c r="AZ201" s="20">
        <f t="shared" si="497"/>
        <v>0</v>
      </c>
      <c r="BA201" s="20">
        <f t="shared" si="498"/>
        <v>200000</v>
      </c>
      <c r="BB201" s="36">
        <f t="shared" si="499"/>
        <v>1</v>
      </c>
      <c r="BC201" s="36">
        <f t="shared" si="500"/>
        <v>0</v>
      </c>
      <c r="BD201" s="80">
        <f t="shared" si="501"/>
        <v>27.678701633496562</v>
      </c>
      <c r="BE201" s="36">
        <f t="shared" si="502"/>
        <v>0</v>
      </c>
      <c r="BF201" s="36">
        <f t="shared" si="503"/>
        <v>0</v>
      </c>
      <c r="BG201" s="36">
        <f t="shared" si="504"/>
        <v>27.678701633496562</v>
      </c>
      <c r="BH201" s="36">
        <f t="shared" si="505"/>
        <v>4.6195668908927852</v>
      </c>
      <c r="BI201" s="36">
        <f t="shared" si="506"/>
        <v>0</v>
      </c>
      <c r="BJ201" s="36">
        <f t="shared" si="507"/>
        <v>0</v>
      </c>
      <c r="BK201" s="36">
        <f t="shared" si="508"/>
        <v>4.6195668908927852</v>
      </c>
      <c r="BL201" s="68">
        <f ca="1">IF(OR(AT201=0,E201&gt;ProjTerm),0,VLOOKUP(D201,'Life Events'!$AE$5:$AI$1206,5,FALSE))</f>
        <v>1.0360460756368472E-16</v>
      </c>
      <c r="BM201" s="93">
        <f t="shared" ca="1" si="509"/>
        <v>1.0360460756368472E-16</v>
      </c>
      <c r="BN201" s="93">
        <f t="shared" ca="1" si="510"/>
        <v>1.5342404512184629E-17</v>
      </c>
      <c r="BO201" s="36">
        <f t="shared" ca="1" si="511"/>
        <v>2.3344708097886863E-15</v>
      </c>
      <c r="BP201" s="36">
        <f t="shared" si="512"/>
        <v>1.3502223479332576E-2</v>
      </c>
      <c r="BQ201" s="36">
        <f t="shared" si="513"/>
        <v>98.305335587119131</v>
      </c>
      <c r="BR201" s="36">
        <f t="shared" si="514"/>
        <v>154.78110000000001</v>
      </c>
      <c r="BS201" s="36">
        <f t="shared" si="515"/>
        <v>152.15807978043446</v>
      </c>
      <c r="BT201" s="36">
        <f t="shared" si="516"/>
        <v>22.532499902127523</v>
      </c>
      <c r="BU201" s="70" cm="1">
        <f t="array" ref="BU201">IF(AND(ActInt=1,$J201=0),INDEX(Tbl_FwdNom,$B201-IVP,MATCH(ValnDt,Tbl_FwdNom_Cols)),INDEX(Tbl_FwdNom,$B201,MATCH(StartDt,Tbl_FwdNom_Cols)))</f>
        <v>13.578292190000001</v>
      </c>
      <c r="BV201" s="70" cm="1">
        <f t="array" ref="BV201">INDEX(Tbl_FwdReal,$B201,MATCH(StartDt,Tbl_FwdReal_Cols))</f>
        <v>4.6118880969999996</v>
      </c>
      <c r="BW201" s="70" cm="1">
        <f t="array" ref="BW201">IF(RunType&lt;&gt;"OPN",INDEX(Tbl_FwdReal,$B201,MATCH(ValnDt,Tbl_FwdReal_Cols)),IF(AND($J201=0,ActInt=1),INDEX(Tbl_FwdReal,$B201-IVP,MATCH(ValnDt,Tbl_FwdReal_Cols)),-999))*$K201</f>
        <v>4.6118880969999996</v>
      </c>
      <c r="BX201" s="70">
        <f t="shared" si="517"/>
        <v>4.6118880969999998E-2</v>
      </c>
      <c r="BY201" s="70">
        <f t="shared" ref="BY201:BY264" si="592">((1+BU201/100)/(1+BX201)-1)</f>
        <v>8.571113910768946E-2</v>
      </c>
      <c r="BZ201" s="64">
        <f t="shared" si="455"/>
        <v>6.8764684152586852E-3</v>
      </c>
      <c r="CA201" s="70" cm="1">
        <f t="array" ref="CA201">IF($J201=1,CA200*(1+INDEX(Tbl_CPI,$B201,MATCH(IF(RunType="OPN",StartDt,ValnDt),Tbl_CPI_Cols))),0)</f>
        <v>0</v>
      </c>
      <c r="CB201" s="70">
        <f t="shared" ref="CB201:CB264" si="593">IF(AND(ActInfl=1,$J201=1),IF(AND(RunType="OPN",IVP=12),CA201/CA$20,CA201),CB200*(1+BZ201))</f>
        <v>3.1885200257277924</v>
      </c>
      <c r="CC201" s="70">
        <f t="shared" ref="CC201:CC264" si="594">IF($F201&lt;ProjStart,1,IF($G201&lt;&gt;2,CC200,CB201))</f>
        <v>3.1667440105599671</v>
      </c>
      <c r="CD201" s="36">
        <f t="shared" si="518"/>
        <v>18.213493165295166</v>
      </c>
      <c r="CE201" s="36">
        <f t="shared" si="519"/>
        <v>1.5748361257274965</v>
      </c>
      <c r="CF201" s="36">
        <f t="shared" si="520"/>
        <v>0</v>
      </c>
      <c r="CG201" s="36">
        <f t="shared" si="521"/>
        <v>2.960457892782578</v>
      </c>
      <c r="CH201" s="36">
        <f t="shared" si="522"/>
        <v>2.7248525534089194</v>
      </c>
      <c r="CI201" s="36">
        <f t="shared" si="523"/>
        <v>0</v>
      </c>
      <c r="CJ201" s="36">
        <f t="shared" si="524"/>
        <v>0</v>
      </c>
      <c r="CK201" s="36">
        <f t="shared" si="525"/>
        <v>0</v>
      </c>
      <c r="CL201" s="36">
        <f t="shared" si="526"/>
        <v>0.2356053393736586</v>
      </c>
      <c r="CM201" s="36">
        <f t="shared" si="527"/>
        <v>2.960457892782578</v>
      </c>
      <c r="CN201" s="36">
        <f t="shared" ca="1" si="528"/>
        <v>9.7522663987824956</v>
      </c>
      <c r="CO201" s="20">
        <f t="shared" si="529"/>
        <v>120000</v>
      </c>
      <c r="CP201" s="20">
        <f t="shared" si="530"/>
        <v>2</v>
      </c>
      <c r="CQ201" s="64">
        <f t="shared" si="531"/>
        <v>3.25124931E-3</v>
      </c>
      <c r="CR201" s="64">
        <f t="shared" si="532"/>
        <v>1.4630621894999999E-2</v>
      </c>
      <c r="CS201" s="36">
        <f t="shared" si="533"/>
        <v>22.036489267187449</v>
      </c>
      <c r="CT201" s="36">
        <f t="shared" si="534"/>
        <v>16.607220980097939</v>
      </c>
      <c r="CU201" s="36">
        <f t="shared" si="535"/>
        <v>2.7717401345356714</v>
      </c>
      <c r="CV201" s="36">
        <f t="shared" ref="CV201:CV264" si="595">CU201+CT201</f>
        <v>19.378961114633611</v>
      </c>
      <c r="CW201" s="36">
        <f t="shared" si="536"/>
        <v>0</v>
      </c>
      <c r="CX201" s="36">
        <f t="shared" si="537"/>
        <v>0</v>
      </c>
      <c r="CY201" s="36">
        <f t="shared" si="538"/>
        <v>0</v>
      </c>
      <c r="CZ201" s="36">
        <f t="shared" ref="CZ201:CZ264" si="596">CY201-CW201</f>
        <v>0</v>
      </c>
      <c r="DA201" s="64">
        <f t="shared" si="539"/>
        <v>1.0666671957339613E-2</v>
      </c>
      <c r="DB201" s="70">
        <f t="shared" ref="DB201:DB264" si="597">(1+DA201)^(-1)</f>
        <v>0.98944590511065167</v>
      </c>
      <c r="DC201" s="70">
        <f>PRODUCT($DB$8:DB201)</f>
        <v>0.1439982076880397</v>
      </c>
      <c r="DD201" s="36">
        <f t="shared" si="540"/>
        <v>1081.7557754556492</v>
      </c>
      <c r="DE201" s="36">
        <f t="shared" si="541"/>
        <v>1994.8852109951274</v>
      </c>
      <c r="DF201" s="36">
        <f t="shared" si="542"/>
        <v>240.8995499269943</v>
      </c>
      <c r="DG201" s="36">
        <f t="shared" si="543"/>
        <v>0.93466513447495669</v>
      </c>
      <c r="DH201" s="36">
        <f t="shared" ca="1" si="544"/>
        <v>1.8543553757336559E-13</v>
      </c>
      <c r="DI201" s="36">
        <f t="shared" si="545"/>
        <v>182.0067908330256</v>
      </c>
      <c r="DJ201" s="36">
        <f t="shared" ca="1" si="546"/>
        <v>1335.1011111650232</v>
      </c>
      <c r="DK201" s="36">
        <f t="shared" si="547"/>
        <v>0</v>
      </c>
      <c r="DL201" s="36">
        <f t="shared" si="548"/>
        <v>0</v>
      </c>
      <c r="DM201" s="36">
        <f t="shared" ca="1" si="549"/>
        <v>1335.1011111650232</v>
      </c>
      <c r="DN201" s="36">
        <f t="shared" ref="DN201:DN264" ca="1" si="598">IF($D201=0,DM201,DN200+EO201-CZ201-CN201-CM201)</f>
        <v>1335.1011111650269</v>
      </c>
      <c r="DO201" s="64" cm="1">
        <f t="array" ref="DO201">IFERROR(INDEX(Tbl_FwdNom,$B201,MATCH(LIDt,Tbl_FwdNom_Cols,0)),0)</f>
        <v>13.432123689999999</v>
      </c>
      <c r="DP201" s="64">
        <f t="shared" ref="DP201:DP264" ca="1" si="599">IF(OR($E201&gt;ProjTerm+1,$B201+LIOffset&lt;0),0,OFFSET($DO201,LIOffset,0))</f>
        <v>12.484485429999999</v>
      </c>
      <c r="DQ201" s="64">
        <f t="shared" ca="1" si="550"/>
        <v>9.8519741905389591E-3</v>
      </c>
      <c r="DR201" s="70">
        <f t="shared" ca="1" si="551"/>
        <v>0.99024414028755459</v>
      </c>
      <c r="DS201" s="70">
        <f ca="1">PRODUCT($DR$8:DR201)</f>
        <v>0.1364576721361197</v>
      </c>
      <c r="DT201" s="36">
        <f t="shared" ca="1" si="552"/>
        <v>2278.2940615926573</v>
      </c>
      <c r="DU201" s="36">
        <f t="shared" ca="1" si="553"/>
        <v>261.7019117297321</v>
      </c>
      <c r="DV201" s="36">
        <f t="shared" ca="1" si="554"/>
        <v>1.0618399943794554</v>
      </c>
      <c r="DW201" s="36">
        <f t="shared" ca="1" si="555"/>
        <v>2.0333248627049245E-13</v>
      </c>
      <c r="DX201" s="36">
        <f t="shared" ca="1" si="556"/>
        <v>1160.770931500258</v>
      </c>
      <c r="DY201" s="36">
        <f t="shared" ca="1" si="557"/>
        <v>12.247193707842227</v>
      </c>
      <c r="DZ201" s="36">
        <f t="shared" ca="1" si="558"/>
        <v>188.1761694706876</v>
      </c>
      <c r="EA201" s="36">
        <f t="shared" ca="1" si="559"/>
        <v>0</v>
      </c>
      <c r="EB201" s="36">
        <f t="shared" ca="1" si="560"/>
        <v>1578.5865650062819</v>
      </c>
      <c r="EC201" s="36">
        <f t="shared" ca="1" si="561"/>
        <v>0</v>
      </c>
      <c r="ED201" s="36">
        <f t="shared" ca="1" si="562"/>
        <v>0</v>
      </c>
      <c r="EE201" s="36">
        <f t="shared" ref="EE201:EE264" ca="1" si="600">ED201-EC201</f>
        <v>0</v>
      </c>
      <c r="EF201" s="36">
        <f t="shared" ca="1" si="563"/>
        <v>1578.5865650062819</v>
      </c>
      <c r="EG201" s="64"/>
      <c r="EH201" s="64"/>
      <c r="EI201" s="64"/>
      <c r="EJ201" s="70"/>
      <c r="EK201" s="70"/>
      <c r="EL201" s="70"/>
      <c r="EM201" s="70"/>
      <c r="EN201" s="70"/>
      <c r="EO201" s="36">
        <f t="shared" ca="1" si="564"/>
        <v>14.19371015906896</v>
      </c>
      <c r="EP201" s="36">
        <f t="shared" ca="1" si="565"/>
        <v>0</v>
      </c>
      <c r="EQ201" s="36">
        <f t="shared" si="566"/>
        <v>59.676278201435032</v>
      </c>
      <c r="ER201" s="36">
        <f t="shared" si="567"/>
        <v>6.4843578272560434</v>
      </c>
      <c r="ES201" s="36">
        <f t="shared" si="568"/>
        <v>-5.9217150133260512</v>
      </c>
      <c r="ET201" s="36">
        <f t="shared" ca="1" si="569"/>
        <v>0</v>
      </c>
      <c r="EU201" s="36">
        <f t="shared" ref="EU201:EU264" ca="1" si="601">ET201+MAX(ER201,ES201)</f>
        <v>6.4843578272560434</v>
      </c>
      <c r="EV201" s="36">
        <f t="shared" si="570"/>
        <v>3.0044006568240205</v>
      </c>
      <c r="EW201" s="36">
        <f t="shared" si="571"/>
        <v>78.006909648185172</v>
      </c>
      <c r="EX201" s="36">
        <f t="shared" ref="EX201:EX264" ca="1" si="602">EQ201+EU201+EV201+EW201</f>
        <v>147.17194633370025</v>
      </c>
      <c r="EY201" s="36">
        <f t="shared" si="572"/>
        <v>0</v>
      </c>
      <c r="EZ201" s="36">
        <f t="shared" si="573"/>
        <v>0</v>
      </c>
      <c r="FA201" s="36">
        <f t="shared" si="574"/>
        <v>0</v>
      </c>
      <c r="FB201" s="36">
        <f t="shared" si="575"/>
        <v>0</v>
      </c>
      <c r="FC201" s="36">
        <f t="shared" ref="FC201:FC264" si="603">FB201+MAX(EZ201,FA201)</f>
        <v>0</v>
      </c>
      <c r="FD201" s="36">
        <f t="shared" si="576"/>
        <v>0</v>
      </c>
      <c r="FE201" s="36">
        <f t="shared" si="577"/>
        <v>0</v>
      </c>
      <c r="FF201" s="36">
        <f t="shared" ref="FF201:FF264" si="604">EY201+FC201+FD201+FE201</f>
        <v>0</v>
      </c>
      <c r="FG201" s="36">
        <f t="shared" ca="1" si="578"/>
        <v>147.17194633370025</v>
      </c>
      <c r="FH201" s="36">
        <f t="shared" ca="1" si="579"/>
        <v>1.5698348728647709</v>
      </c>
      <c r="FI201" s="36">
        <f t="shared" ca="1" si="580"/>
        <v>-2.1504713228520238</v>
      </c>
      <c r="FJ201" s="36">
        <f t="shared" ca="1" si="581"/>
        <v>166.00680392263399</v>
      </c>
      <c r="FK201" s="36">
        <f t="shared" si="582"/>
        <v>0</v>
      </c>
      <c r="FL201" s="36">
        <f t="shared" si="583"/>
        <v>0</v>
      </c>
      <c r="FM201" s="36">
        <f t="shared" ca="1" si="584"/>
        <v>0</v>
      </c>
      <c r="FN201" s="36">
        <f t="shared" ca="1" si="456"/>
        <v>166.00680392263399</v>
      </c>
    </row>
    <row r="202" spans="2:170" x14ac:dyDescent="0.25">
      <c r="B202" s="2">
        <v>194</v>
      </c>
      <c r="C202" s="2">
        <f t="shared" si="457"/>
        <v>17</v>
      </c>
      <c r="D202" s="2">
        <f t="shared" si="303"/>
        <v>218</v>
      </c>
      <c r="E202" s="2">
        <f t="shared" si="458"/>
        <v>19</v>
      </c>
      <c r="F202" s="189">
        <f t="shared" si="304"/>
        <v>51621</v>
      </c>
      <c r="G202" s="2">
        <f t="shared" si="459"/>
        <v>4</v>
      </c>
      <c r="H202" s="187">
        <f t="shared" si="461"/>
        <v>50.75</v>
      </c>
      <c r="I202" s="186">
        <f t="shared" si="460"/>
        <v>50</v>
      </c>
      <c r="J202" s="2">
        <f t="shared" si="462"/>
        <v>0</v>
      </c>
      <c r="K202" s="2">
        <f t="shared" si="463"/>
        <v>1</v>
      </c>
      <c r="L202">
        <f t="shared" si="464"/>
        <v>2</v>
      </c>
      <c r="M202" s="190">
        <f t="shared" si="585"/>
        <v>2.4542923199999999E-3</v>
      </c>
      <c r="N202">
        <f t="shared" si="465"/>
        <v>1</v>
      </c>
      <c r="O202">
        <f t="shared" si="466"/>
        <v>100</v>
      </c>
      <c r="P202" s="58">
        <f t="shared" si="467"/>
        <v>1.1044315439999999E-2</v>
      </c>
      <c r="Q202" s="106">
        <f t="shared" si="468"/>
        <v>1.1044315439999999E-2</v>
      </c>
      <c r="R202" s="59">
        <f t="shared" si="469"/>
        <v>1.1044315439999999E-2</v>
      </c>
      <c r="S202" s="32">
        <f t="shared" si="586"/>
        <v>9.2505160030631473E-4</v>
      </c>
      <c r="T202">
        <f t="shared" si="470"/>
        <v>1</v>
      </c>
      <c r="U202" s="32">
        <f t="shared" si="587"/>
        <v>4.1135945999999998E-4</v>
      </c>
      <c r="V202">
        <f t="shared" si="471"/>
        <v>1</v>
      </c>
      <c r="W202">
        <f t="shared" si="472"/>
        <v>100</v>
      </c>
      <c r="X202" s="58">
        <f t="shared" si="473"/>
        <v>1.8511175699999999E-3</v>
      </c>
      <c r="Y202" s="58">
        <f t="shared" si="474"/>
        <v>1.8511175699999999E-3</v>
      </c>
      <c r="Z202" s="32">
        <f t="shared" si="475"/>
        <v>1.8511175699999999E-3</v>
      </c>
      <c r="AA202" s="32">
        <f t="shared" si="476"/>
        <v>1.5439083096191464E-4</v>
      </c>
      <c r="AB202" s="59">
        <f t="shared" si="477"/>
        <v>4.9056245199999996E-3</v>
      </c>
      <c r="AC202" s="59">
        <f t="shared" si="478"/>
        <v>4.9056245199999996E-3</v>
      </c>
      <c r="AD202">
        <f t="shared" si="479"/>
        <v>1</v>
      </c>
      <c r="AE202" s="59">
        <f t="shared" si="480"/>
        <v>4.9056245199999996E-3</v>
      </c>
      <c r="AF202" s="59">
        <f t="shared" si="481"/>
        <v>4.1758461800000006E-3</v>
      </c>
      <c r="AG202" s="59">
        <f t="shared" si="482"/>
        <v>4.1758461800000006E-3</v>
      </c>
      <c r="AH202">
        <f t="shared" si="483"/>
        <v>1</v>
      </c>
      <c r="AI202" s="59">
        <f t="shared" si="484"/>
        <v>4.1758461800000006E-3</v>
      </c>
      <c r="AJ202" s="59">
        <f t="shared" si="485"/>
        <v>0</v>
      </c>
      <c r="AK202" s="59">
        <f t="shared" si="486"/>
        <v>0</v>
      </c>
      <c r="AL202" s="59">
        <f t="shared" si="487"/>
        <v>0</v>
      </c>
      <c r="AM202" s="12">
        <f t="shared" si="588"/>
        <v>0.14808612158251558</v>
      </c>
      <c r="AN202" s="12">
        <f t="shared" si="589"/>
        <v>0</v>
      </c>
      <c r="AO202" s="66">
        <f t="shared" si="488"/>
        <v>1.3698730375306153E-4</v>
      </c>
      <c r="AP202" s="66">
        <f t="shared" si="489"/>
        <v>2.2863139365051703E-5</v>
      </c>
      <c r="AQ202" s="59">
        <f t="shared" si="490"/>
        <v>7.2645490910688956E-4</v>
      </c>
      <c r="AR202" s="59">
        <f t="shared" si="491"/>
        <v>6.1838486512136336E-4</v>
      </c>
      <c r="AS202" s="59">
        <f t="shared" si="492"/>
        <v>0</v>
      </c>
      <c r="AT202" s="12">
        <f t="shared" si="493"/>
        <v>0.14658143136516921</v>
      </c>
      <c r="AU202" s="59">
        <f t="shared" si="590"/>
        <v>2.1684043449710089E-19</v>
      </c>
      <c r="AV202" s="59">
        <f t="shared" si="591"/>
        <v>0</v>
      </c>
      <c r="AW202" s="70">
        <f t="shared" si="494"/>
        <v>0</v>
      </c>
      <c r="AX202" s="20">
        <f t="shared" si="495"/>
        <v>200000</v>
      </c>
      <c r="AY202" s="20">
        <f t="shared" si="496"/>
        <v>0</v>
      </c>
      <c r="AZ202" s="20">
        <f t="shared" si="497"/>
        <v>0</v>
      </c>
      <c r="BA202" s="20">
        <f t="shared" si="498"/>
        <v>200000</v>
      </c>
      <c r="BB202" s="36">
        <f t="shared" si="499"/>
        <v>1</v>
      </c>
      <c r="BC202" s="36">
        <f t="shared" si="500"/>
        <v>0</v>
      </c>
      <c r="BD202" s="80">
        <f t="shared" si="501"/>
        <v>27.397460750612307</v>
      </c>
      <c r="BE202" s="36">
        <f t="shared" si="502"/>
        <v>0</v>
      </c>
      <c r="BF202" s="36">
        <f t="shared" si="503"/>
        <v>0</v>
      </c>
      <c r="BG202" s="36">
        <f t="shared" si="504"/>
        <v>27.397460750612307</v>
      </c>
      <c r="BH202" s="36">
        <f t="shared" si="505"/>
        <v>4.5726278730103402</v>
      </c>
      <c r="BI202" s="36">
        <f t="shared" si="506"/>
        <v>0</v>
      </c>
      <c r="BJ202" s="36">
        <f t="shared" si="507"/>
        <v>0</v>
      </c>
      <c r="BK202" s="36">
        <f t="shared" si="508"/>
        <v>4.5726278730103402</v>
      </c>
      <c r="BL202" s="68">
        <f ca="1">IF(OR(AT202=0,E202&gt;ProjTerm),0,VLOOKUP(D202,'Life Events'!$AE$5:$AI$1206,5,FALSE))</f>
        <v>1.0466813135398473E-16</v>
      </c>
      <c r="BM202" s="93">
        <f t="shared" ca="1" si="509"/>
        <v>1.0466813135398473E-16</v>
      </c>
      <c r="BN202" s="93">
        <f t="shared" ca="1" si="510"/>
        <v>1.5342404512184629E-17</v>
      </c>
      <c r="BO202" s="36">
        <f t="shared" ca="1" si="511"/>
        <v>2.3344711821287144E-15</v>
      </c>
      <c r="BP202" s="36">
        <f t="shared" si="512"/>
        <v>1.3365028559480106E-2</v>
      </c>
      <c r="BQ202" s="36">
        <f t="shared" si="513"/>
        <v>98.305351266480486</v>
      </c>
      <c r="BR202" s="36">
        <f t="shared" si="514"/>
        <v>154.78110000000001</v>
      </c>
      <c r="BS202" s="36">
        <f t="shared" si="515"/>
        <v>152.15810404912244</v>
      </c>
      <c r="BT202" s="36">
        <f t="shared" si="516"/>
        <v>22.303552685330718</v>
      </c>
      <c r="BU202" s="70" cm="1">
        <f t="array" ref="BU202">IF(AND(ActInt=1,$J202=0),INDEX(Tbl_FwdNom,$B202-IVP,MATCH(ValnDt,Tbl_FwdNom_Cols)),INDEX(Tbl_FwdNom,$B202,MATCH(StartDt,Tbl_FwdNom_Cols)))</f>
        <v>13.586354722999999</v>
      </c>
      <c r="BV202" s="70" cm="1">
        <f t="array" ref="BV202">INDEX(Tbl_FwdReal,$B202,MATCH(StartDt,Tbl_FwdReal_Cols))</f>
        <v>4.6082660320000004</v>
      </c>
      <c r="BW202" s="70" cm="1">
        <f t="array" ref="BW202">IF(RunType&lt;&gt;"OPN",INDEX(Tbl_FwdReal,$B202,MATCH(ValnDt,Tbl_FwdReal_Cols)),IF(AND($J202=0,ActInt=1),INDEX(Tbl_FwdReal,$B202-IVP,MATCH(ValnDt,Tbl_FwdReal_Cols)),-999))*$K202</f>
        <v>4.6082660320000004</v>
      </c>
      <c r="BX202" s="70">
        <f t="shared" si="517"/>
        <v>4.6082660320000003E-2</v>
      </c>
      <c r="BY202" s="70">
        <f t="shared" si="592"/>
        <v>8.5825805469842864E-2</v>
      </c>
      <c r="BZ202" s="64">
        <f t="shared" ref="BZ202:BZ265" si="605">IF(BY202&lt;&gt;BY201,(1+BY202)^(1/12)-1,BZ201)</f>
        <v>6.8853296790294394E-3</v>
      </c>
      <c r="CA202" s="70" cm="1">
        <f t="array" ref="CA202">IF($J202=1,CA201*(1+INDEX(Tbl_CPI,$B202,MATCH(IF(RunType="OPN",StartDt,ValnDt),Tbl_CPI_Cols))),0)</f>
        <v>0</v>
      </c>
      <c r="CB202" s="70">
        <f t="shared" si="593"/>
        <v>3.2104740372931158</v>
      </c>
      <c r="CC202" s="70">
        <f t="shared" si="594"/>
        <v>3.1667440105599671</v>
      </c>
      <c r="CD202" s="36">
        <f t="shared" si="518"/>
        <v>18.213493511609343</v>
      </c>
      <c r="CE202" s="36">
        <f t="shared" si="519"/>
        <v>1.574836376908417</v>
      </c>
      <c r="CF202" s="36">
        <f t="shared" si="520"/>
        <v>0</v>
      </c>
      <c r="CG202" s="36">
        <f t="shared" si="521"/>
        <v>2.930377025785968</v>
      </c>
      <c r="CH202" s="36">
        <f t="shared" si="522"/>
        <v>2.69716561460254</v>
      </c>
      <c r="CI202" s="36">
        <f t="shared" si="523"/>
        <v>0</v>
      </c>
      <c r="CJ202" s="36">
        <f t="shared" si="524"/>
        <v>0</v>
      </c>
      <c r="CK202" s="36">
        <f t="shared" si="525"/>
        <v>0</v>
      </c>
      <c r="CL202" s="36">
        <f t="shared" si="526"/>
        <v>0.23321141118342817</v>
      </c>
      <c r="CM202" s="36">
        <f t="shared" si="527"/>
        <v>2.930377025785968</v>
      </c>
      <c r="CN202" s="36">
        <f t="shared" ca="1" si="528"/>
        <v>9.6531709097324523</v>
      </c>
      <c r="CO202" s="20">
        <f t="shared" si="529"/>
        <v>120000</v>
      </c>
      <c r="CP202" s="20">
        <f t="shared" si="530"/>
        <v>2</v>
      </c>
      <c r="CQ202" s="64">
        <f t="shared" si="531"/>
        <v>3.25124931E-3</v>
      </c>
      <c r="CR202" s="64">
        <f t="shared" si="532"/>
        <v>1.4630621894999999E-2</v>
      </c>
      <c r="CS202" s="36">
        <f t="shared" si="533"/>
        <v>21.812578414025431</v>
      </c>
      <c r="CT202" s="36">
        <f t="shared" si="534"/>
        <v>16.438476450367382</v>
      </c>
      <c r="CU202" s="36">
        <f t="shared" si="535"/>
        <v>2.7435767238062043</v>
      </c>
      <c r="CV202" s="36">
        <f t="shared" si="595"/>
        <v>19.182053174173586</v>
      </c>
      <c r="CW202" s="36">
        <f t="shared" si="536"/>
        <v>0</v>
      </c>
      <c r="CX202" s="36">
        <f t="shared" si="537"/>
        <v>0</v>
      </c>
      <c r="CY202" s="36">
        <f t="shared" si="538"/>
        <v>0</v>
      </c>
      <c r="CZ202" s="36">
        <f t="shared" si="596"/>
        <v>0</v>
      </c>
      <c r="DA202" s="64">
        <f t="shared" si="539"/>
        <v>1.0672650409246254E-2</v>
      </c>
      <c r="DB202" s="70">
        <f t="shared" si="597"/>
        <v>0.98944005222173115</v>
      </c>
      <c r="DC202" s="70">
        <f>PRODUCT($DB$8:DB202)</f>
        <v>0.14247759413468969</v>
      </c>
      <c r="DD202" s="36">
        <f t="shared" si="540"/>
        <v>1070.9974239899398</v>
      </c>
      <c r="DE202" s="36">
        <f t="shared" si="541"/>
        <v>1988.7784627080416</v>
      </c>
      <c r="DF202" s="36">
        <f t="shared" si="542"/>
        <v>238.89795873409955</v>
      </c>
      <c r="DG202" s="36">
        <f t="shared" si="543"/>
        <v>0.93127546014543894</v>
      </c>
      <c r="DH202" s="36">
        <f t="shared" ca="1" si="544"/>
        <v>1.8508015505720808E-13</v>
      </c>
      <c r="DI202" s="36">
        <f t="shared" si="545"/>
        <v>180.98763376834583</v>
      </c>
      <c r="DJ202" s="36">
        <f t="shared" ca="1" si="546"/>
        <v>1336.7353557604017</v>
      </c>
      <c r="DK202" s="36">
        <f t="shared" si="547"/>
        <v>0</v>
      </c>
      <c r="DL202" s="36">
        <f t="shared" si="548"/>
        <v>0</v>
      </c>
      <c r="DM202" s="36">
        <f t="shared" ca="1" si="549"/>
        <v>1336.7353557604017</v>
      </c>
      <c r="DN202" s="36">
        <f t="shared" ca="1" si="598"/>
        <v>1336.7353557604056</v>
      </c>
      <c r="DO202" s="64" cm="1">
        <f t="array" ref="DO202">IFERROR(INDEX(Tbl_FwdNom,$B202,MATCH(LIDt,Tbl_FwdNom_Cols,0)),0)</f>
        <v>13.44736668</v>
      </c>
      <c r="DP202" s="64">
        <f t="shared" ca="1" si="599"/>
        <v>12.487008729999999</v>
      </c>
      <c r="DQ202" s="64">
        <f t="shared" ca="1" si="550"/>
        <v>9.8538619570147645E-3</v>
      </c>
      <c r="DR202" s="70">
        <f t="shared" ca="1" si="551"/>
        <v>0.99024228917843737</v>
      </c>
      <c r="DS202" s="70">
        <f ca="1">PRODUCT($DR$8:DR202)</f>
        <v>0.13512615763203184</v>
      </c>
      <c r="DT202" s="36">
        <f t="shared" ca="1" si="552"/>
        <v>2273.3465960224653</v>
      </c>
      <c r="DU202" s="36">
        <f t="shared" ca="1" si="553"/>
        <v>259.70805836879339</v>
      </c>
      <c r="DV202" s="36">
        <f t="shared" ca="1" si="554"/>
        <v>1.0589381905450277</v>
      </c>
      <c r="DW202" s="36">
        <f t="shared" ca="1" si="555"/>
        <v>2.0300162533944977E-13</v>
      </c>
      <c r="DX202" s="36">
        <f t="shared" ca="1" si="556"/>
        <v>1149.9054553376463</v>
      </c>
      <c r="DY202" s="36">
        <f t="shared" ca="1" si="557"/>
        <v>12.132366419764095</v>
      </c>
      <c r="DZ202" s="36">
        <f t="shared" ca="1" si="558"/>
        <v>187.30668835600753</v>
      </c>
      <c r="EA202" s="36">
        <f t="shared" ca="1" si="559"/>
        <v>0</v>
      </c>
      <c r="EB202" s="36">
        <f t="shared" ca="1" si="560"/>
        <v>1581.5293156388391</v>
      </c>
      <c r="EC202" s="36">
        <f t="shared" ca="1" si="561"/>
        <v>0</v>
      </c>
      <c r="ED202" s="36">
        <f t="shared" ca="1" si="562"/>
        <v>0</v>
      </c>
      <c r="EE202" s="36">
        <f t="shared" ca="1" si="600"/>
        <v>0</v>
      </c>
      <c r="EF202" s="36">
        <f t="shared" ca="1" si="563"/>
        <v>1581.5293156388391</v>
      </c>
      <c r="EG202" s="64"/>
      <c r="EH202" s="64"/>
      <c r="EI202" s="64"/>
      <c r="EJ202" s="70"/>
      <c r="EK202" s="70"/>
      <c r="EL202" s="70"/>
      <c r="EM202" s="70"/>
      <c r="EN202" s="70"/>
      <c r="EO202" s="36">
        <f t="shared" ca="1" si="564"/>
        <v>14.217792530897013</v>
      </c>
      <c r="EP202" s="36">
        <f t="shared" ca="1" si="565"/>
        <v>0</v>
      </c>
      <c r="EQ202" s="36">
        <f t="shared" si="566"/>
        <v>59.459855077431165</v>
      </c>
      <c r="ER202" s="36">
        <f t="shared" si="567"/>
        <v>6.4198691486486563</v>
      </c>
      <c r="ES202" s="36">
        <f t="shared" si="568"/>
        <v>-5.8628219684830087</v>
      </c>
      <c r="ET202" s="36">
        <f t="shared" ca="1" si="569"/>
        <v>0</v>
      </c>
      <c r="EU202" s="36">
        <f t="shared" ca="1" si="601"/>
        <v>6.4198691486486563</v>
      </c>
      <c r="EV202" s="36">
        <f t="shared" si="570"/>
        <v>2.9875773496247859</v>
      </c>
      <c r="EW202" s="36">
        <f t="shared" si="571"/>
        <v>77.724008308008408</v>
      </c>
      <c r="EX202" s="36">
        <f t="shared" ca="1" si="602"/>
        <v>146.591309883713</v>
      </c>
      <c r="EY202" s="36">
        <f t="shared" si="572"/>
        <v>0</v>
      </c>
      <c r="EZ202" s="36">
        <f t="shared" si="573"/>
        <v>0</v>
      </c>
      <c r="FA202" s="36">
        <f t="shared" si="574"/>
        <v>0</v>
      </c>
      <c r="FB202" s="36">
        <f t="shared" si="575"/>
        <v>0</v>
      </c>
      <c r="FC202" s="36">
        <f t="shared" si="603"/>
        <v>0</v>
      </c>
      <c r="FD202" s="36">
        <f t="shared" si="576"/>
        <v>0</v>
      </c>
      <c r="FE202" s="36">
        <f t="shared" si="577"/>
        <v>0</v>
      </c>
      <c r="FF202" s="36">
        <f t="shared" si="604"/>
        <v>0</v>
      </c>
      <c r="FG202" s="36">
        <f t="shared" ca="1" si="578"/>
        <v>146.591309883713</v>
      </c>
      <c r="FH202" s="36">
        <f t="shared" ca="1" si="579"/>
        <v>1.5645178034223539</v>
      </c>
      <c r="FI202" s="36">
        <f t="shared" ca="1" si="580"/>
        <v>-2.1285867744384808</v>
      </c>
      <c r="FJ202" s="36">
        <f t="shared" ca="1" si="581"/>
        <v>165.51402527797438</v>
      </c>
      <c r="FK202" s="36">
        <f t="shared" si="582"/>
        <v>0</v>
      </c>
      <c r="FL202" s="36">
        <f t="shared" si="583"/>
        <v>0</v>
      </c>
      <c r="FM202" s="36">
        <f t="shared" ca="1" si="584"/>
        <v>0</v>
      </c>
      <c r="FN202" s="36">
        <f t="shared" ca="1" si="456"/>
        <v>165.51402527797438</v>
      </c>
    </row>
    <row r="203" spans="2:170" x14ac:dyDescent="0.25">
      <c r="B203" s="2">
        <v>195</v>
      </c>
      <c r="C203" s="2">
        <f t="shared" si="457"/>
        <v>17</v>
      </c>
      <c r="D203" s="2">
        <f t="shared" si="303"/>
        <v>219</v>
      </c>
      <c r="E203" s="2">
        <f t="shared" si="458"/>
        <v>19</v>
      </c>
      <c r="F203" s="189">
        <f t="shared" si="304"/>
        <v>51652</v>
      </c>
      <c r="G203" s="2">
        <f t="shared" si="459"/>
        <v>5</v>
      </c>
      <c r="H203" s="187">
        <f t="shared" si="461"/>
        <v>50.833333333333336</v>
      </c>
      <c r="I203" s="186">
        <f t="shared" si="460"/>
        <v>50</v>
      </c>
      <c r="J203" s="2">
        <f t="shared" si="462"/>
        <v>0</v>
      </c>
      <c r="K203" s="2">
        <f t="shared" si="463"/>
        <v>1</v>
      </c>
      <c r="L203">
        <f t="shared" si="464"/>
        <v>2</v>
      </c>
      <c r="M203" s="190">
        <f t="shared" si="585"/>
        <v>2.4542923199999999E-3</v>
      </c>
      <c r="N203">
        <f t="shared" si="465"/>
        <v>1</v>
      </c>
      <c r="O203">
        <f t="shared" si="466"/>
        <v>100</v>
      </c>
      <c r="P203" s="58">
        <f t="shared" si="467"/>
        <v>1.1044315439999999E-2</v>
      </c>
      <c r="Q203" s="106">
        <f t="shared" si="468"/>
        <v>1.1044315439999999E-2</v>
      </c>
      <c r="R203" s="59">
        <f t="shared" si="469"/>
        <v>1.1044315439999999E-2</v>
      </c>
      <c r="S203" s="32">
        <f t="shared" si="586"/>
        <v>9.2505160030631473E-4</v>
      </c>
      <c r="T203">
        <f t="shared" si="470"/>
        <v>1</v>
      </c>
      <c r="U203" s="32">
        <f t="shared" si="587"/>
        <v>4.1135945999999998E-4</v>
      </c>
      <c r="V203">
        <f t="shared" si="471"/>
        <v>1</v>
      </c>
      <c r="W203">
        <f t="shared" si="472"/>
        <v>100</v>
      </c>
      <c r="X203" s="58">
        <f t="shared" si="473"/>
        <v>1.8511175699999999E-3</v>
      </c>
      <c r="Y203" s="58">
        <f t="shared" si="474"/>
        <v>1.8511175699999999E-3</v>
      </c>
      <c r="Z203" s="32">
        <f t="shared" si="475"/>
        <v>1.8511175699999999E-3</v>
      </c>
      <c r="AA203" s="32">
        <f t="shared" si="476"/>
        <v>1.5439083096191464E-4</v>
      </c>
      <c r="AB203" s="59">
        <f t="shared" si="477"/>
        <v>4.9056245199999996E-3</v>
      </c>
      <c r="AC203" s="59">
        <f t="shared" si="478"/>
        <v>4.9056245199999996E-3</v>
      </c>
      <c r="AD203">
        <f t="shared" si="479"/>
        <v>1</v>
      </c>
      <c r="AE203" s="59">
        <f t="shared" si="480"/>
        <v>4.9056245199999996E-3</v>
      </c>
      <c r="AF203" s="59">
        <f t="shared" si="481"/>
        <v>4.1758461800000006E-3</v>
      </c>
      <c r="AG203" s="59">
        <f t="shared" si="482"/>
        <v>4.1758461800000006E-3</v>
      </c>
      <c r="AH203">
        <f t="shared" si="483"/>
        <v>1</v>
      </c>
      <c r="AI203" s="59">
        <f t="shared" si="484"/>
        <v>4.1758461800000006E-3</v>
      </c>
      <c r="AJ203" s="59">
        <f t="shared" si="485"/>
        <v>0</v>
      </c>
      <c r="AK203" s="59">
        <f t="shared" si="486"/>
        <v>0</v>
      </c>
      <c r="AL203" s="59">
        <f t="shared" si="487"/>
        <v>0</v>
      </c>
      <c r="AM203" s="12">
        <f t="shared" si="588"/>
        <v>0.14658143136516921</v>
      </c>
      <c r="AN203" s="12">
        <f t="shared" si="589"/>
        <v>0</v>
      </c>
      <c r="AO203" s="66">
        <f t="shared" si="488"/>
        <v>1.3559538765954001E-4</v>
      </c>
      <c r="AP203" s="66">
        <f t="shared" si="489"/>
        <v>2.2630828992055332E-5</v>
      </c>
      <c r="AQ203" s="59">
        <f t="shared" si="490"/>
        <v>7.1907346388167112E-4</v>
      </c>
      <c r="AR203" s="59">
        <f t="shared" si="491"/>
        <v>6.1210151022517416E-4</v>
      </c>
      <c r="AS203" s="59">
        <f t="shared" si="492"/>
        <v>0</v>
      </c>
      <c r="AT203" s="12">
        <f t="shared" si="493"/>
        <v>0.14509203017441077</v>
      </c>
      <c r="AU203" s="59">
        <f t="shared" si="590"/>
        <v>2.4936649967166602E-18</v>
      </c>
      <c r="AV203" s="59">
        <f t="shared" si="591"/>
        <v>0</v>
      </c>
      <c r="AW203" s="70">
        <f t="shared" si="494"/>
        <v>0</v>
      </c>
      <c r="AX203" s="20">
        <f t="shared" si="495"/>
        <v>200000</v>
      </c>
      <c r="AY203" s="20">
        <f t="shared" si="496"/>
        <v>0</v>
      </c>
      <c r="AZ203" s="20">
        <f t="shared" si="497"/>
        <v>0</v>
      </c>
      <c r="BA203" s="20">
        <f t="shared" si="498"/>
        <v>200000</v>
      </c>
      <c r="BB203" s="36">
        <f t="shared" si="499"/>
        <v>1</v>
      </c>
      <c r="BC203" s="36">
        <f t="shared" si="500"/>
        <v>0</v>
      </c>
      <c r="BD203" s="80">
        <f t="shared" si="501"/>
        <v>27.119077531908001</v>
      </c>
      <c r="BE203" s="36">
        <f t="shared" si="502"/>
        <v>0</v>
      </c>
      <c r="BF203" s="36">
        <f t="shared" si="503"/>
        <v>0</v>
      </c>
      <c r="BG203" s="36">
        <f t="shared" si="504"/>
        <v>27.119077531908001</v>
      </c>
      <c r="BH203" s="36">
        <f t="shared" si="505"/>
        <v>4.5261657984110668</v>
      </c>
      <c r="BI203" s="36">
        <f t="shared" si="506"/>
        <v>0</v>
      </c>
      <c r="BJ203" s="36">
        <f t="shared" si="507"/>
        <v>0</v>
      </c>
      <c r="BK203" s="36">
        <f t="shared" si="508"/>
        <v>4.5261657984110668</v>
      </c>
      <c r="BL203" s="68">
        <f ca="1">IF(OR(AT203=0,E203&gt;ProjTerm),0,VLOOKUP(D203,'Life Events'!$AE$5:$AI$1206,5,FALSE))</f>
        <v>1.0574257244689446E-16</v>
      </c>
      <c r="BM203" s="93">
        <f t="shared" ca="1" si="509"/>
        <v>1.0574257244689446E-16</v>
      </c>
      <c r="BN203" s="93">
        <f t="shared" ca="1" si="510"/>
        <v>1.5342404512184629E-17</v>
      </c>
      <c r="BO203" s="36">
        <f t="shared" ca="1" si="511"/>
        <v>2.3344723067685577E-15</v>
      </c>
      <c r="BP203" s="36">
        <f t="shared" si="512"/>
        <v>1.3229227665290309E-2</v>
      </c>
      <c r="BQ203" s="36">
        <f t="shared" si="513"/>
        <v>98.305398625435146</v>
      </c>
      <c r="BR203" s="36">
        <f t="shared" si="514"/>
        <v>154.78110000000001</v>
      </c>
      <c r="BS203" s="36">
        <f t="shared" si="515"/>
        <v>152.15817735183339</v>
      </c>
      <c r="BT203" s="36">
        <f t="shared" si="516"/>
        <v>22.076938859615556</v>
      </c>
      <c r="BU203" s="70" cm="1">
        <f t="array" ref="BU203">IF(AND(ActInt=1,$J203=0),INDEX(Tbl_FwdNom,$B203-IVP,MATCH(ValnDt,Tbl_FwdNom_Cols)),INDEX(Tbl_FwdNom,$B203,MATCH(StartDt,Tbl_FwdNom_Cols)))</f>
        <v>13.594681756</v>
      </c>
      <c r="BV203" s="70" cm="1">
        <f t="array" ref="BV203">INDEX(Tbl_FwdReal,$B203,MATCH(StartDt,Tbl_FwdReal_Cols))</f>
        <v>4.6045252440000004</v>
      </c>
      <c r="BW203" s="70" cm="1">
        <f t="array" ref="BW203">IF(RunType&lt;&gt;"OPN",INDEX(Tbl_FwdReal,$B203,MATCH(ValnDt,Tbl_FwdReal_Cols)),IF(AND($J203=0,ActInt=1),INDEX(Tbl_FwdReal,$B203-IVP,MATCH(ValnDt,Tbl_FwdReal_Cols)),-999))*$K203</f>
        <v>4.6045252440000004</v>
      </c>
      <c r="BX203" s="70">
        <f t="shared" si="517"/>
        <v>4.6045252440000004E-2</v>
      </c>
      <c r="BY203" s="70">
        <f t="shared" si="592"/>
        <v>8.5944240854108456E-2</v>
      </c>
      <c r="BZ203" s="64">
        <f t="shared" si="605"/>
        <v>6.8944813073053002E-3</v>
      </c>
      <c r="CA203" s="70" cm="1">
        <f t="array" ref="CA203">IF($J203=1,CA202*(1+INDEX(Tbl_CPI,$B203,MATCH(IF(RunType="OPN",StartDt,ValnDt),Tbl_CPI_Cols))),0)</f>
        <v>0</v>
      </c>
      <c r="CB203" s="70">
        <f t="shared" si="593"/>
        <v>3.2326085905308219</v>
      </c>
      <c r="CC203" s="70">
        <f t="shared" si="594"/>
        <v>3.1667440105599671</v>
      </c>
      <c r="CD203" s="36">
        <f t="shared" si="518"/>
        <v>18.213494557639027</v>
      </c>
      <c r="CE203" s="36">
        <f t="shared" si="519"/>
        <v>1.5748371355914754</v>
      </c>
      <c r="CF203" s="36">
        <f t="shared" si="520"/>
        <v>0</v>
      </c>
      <c r="CG203" s="36">
        <f t="shared" si="521"/>
        <v>2.9006019839224697</v>
      </c>
      <c r="CH203" s="36">
        <f t="shared" si="522"/>
        <v>2.6697601024204483</v>
      </c>
      <c r="CI203" s="36">
        <f t="shared" si="523"/>
        <v>0</v>
      </c>
      <c r="CJ203" s="36">
        <f t="shared" si="524"/>
        <v>0</v>
      </c>
      <c r="CK203" s="36">
        <f t="shared" si="525"/>
        <v>0</v>
      </c>
      <c r="CL203" s="36">
        <f t="shared" si="526"/>
        <v>0.23084188150202153</v>
      </c>
      <c r="CM203" s="36">
        <f t="shared" si="527"/>
        <v>2.9006019839224697</v>
      </c>
      <c r="CN203" s="36">
        <f t="shared" ca="1" si="528"/>
        <v>9.5550752430382246</v>
      </c>
      <c r="CO203" s="20">
        <f t="shared" si="529"/>
        <v>120000</v>
      </c>
      <c r="CP203" s="20">
        <f t="shared" si="530"/>
        <v>2</v>
      </c>
      <c r="CQ203" s="64">
        <f t="shared" si="531"/>
        <v>3.25124931E-3</v>
      </c>
      <c r="CR203" s="64">
        <f t="shared" si="532"/>
        <v>1.4630621894999999E-2</v>
      </c>
      <c r="CS203" s="36">
        <f t="shared" si="533"/>
        <v>21.59094269959154</v>
      </c>
      <c r="CT203" s="36">
        <f t="shared" si="534"/>
        <v>16.271446519144803</v>
      </c>
      <c r="CU203" s="36">
        <f t="shared" si="535"/>
        <v>2.71569947904664</v>
      </c>
      <c r="CV203" s="36">
        <f t="shared" si="595"/>
        <v>18.987145998191444</v>
      </c>
      <c r="CW203" s="36">
        <f t="shared" si="536"/>
        <v>0</v>
      </c>
      <c r="CX203" s="36">
        <f t="shared" si="537"/>
        <v>0</v>
      </c>
      <c r="CY203" s="36">
        <f t="shared" si="538"/>
        <v>0</v>
      </c>
      <c r="CZ203" s="36">
        <f t="shared" si="596"/>
        <v>0</v>
      </c>
      <c r="DA203" s="64">
        <f t="shared" si="539"/>
        <v>1.0678824582314395E-2</v>
      </c>
      <c r="DB203" s="70">
        <f t="shared" si="597"/>
        <v>0.98943400779498114</v>
      </c>
      <c r="DC203" s="70">
        <f>PRODUCT($DB$8:DB203)</f>
        <v>0.14097217698567271</v>
      </c>
      <c r="DD203" s="36">
        <f t="shared" si="540"/>
        <v>1060.3574787492232</v>
      </c>
      <c r="DE203" s="36">
        <f t="shared" si="541"/>
        <v>1982.8972015124777</v>
      </c>
      <c r="DF203" s="36">
        <f t="shared" si="542"/>
        <v>236.92294233008292</v>
      </c>
      <c r="DG203" s="36">
        <f t="shared" si="543"/>
        <v>0.92799115975685587</v>
      </c>
      <c r="DH203" s="36">
        <f t="shared" ca="1" si="544"/>
        <v>1.84722121259963E-13</v>
      </c>
      <c r="DI203" s="36">
        <f t="shared" si="545"/>
        <v>179.98879195723427</v>
      </c>
      <c r="DJ203" s="36">
        <f t="shared" ca="1" si="546"/>
        <v>1338.523465890815</v>
      </c>
      <c r="DK203" s="36">
        <f t="shared" si="547"/>
        <v>0</v>
      </c>
      <c r="DL203" s="36">
        <f t="shared" si="548"/>
        <v>0</v>
      </c>
      <c r="DM203" s="36">
        <f t="shared" ca="1" si="549"/>
        <v>1338.523465890815</v>
      </c>
      <c r="DN203" s="36">
        <f t="shared" ca="1" si="598"/>
        <v>1338.5234658908184</v>
      </c>
      <c r="DO203" s="64" cm="1">
        <f t="array" ref="DO203">IFERROR(INDEX(Tbl_FwdNom,$B203,MATCH(LIDt,Tbl_FwdNom_Cols,0)),0)</f>
        <v>13.46212624</v>
      </c>
      <c r="DP203" s="64">
        <f t="shared" ca="1" si="599"/>
        <v>12.489614769999999</v>
      </c>
      <c r="DQ203" s="64">
        <f t="shared" ca="1" si="550"/>
        <v>9.8558115833493609E-3</v>
      </c>
      <c r="DR203" s="70">
        <f t="shared" ca="1" si="551"/>
        <v>0.99024037741794402</v>
      </c>
      <c r="DS203" s="70">
        <f ca="1">PRODUCT($DR$8:DR203)</f>
        <v>0.1338073773325798</v>
      </c>
      <c r="DT203" s="36">
        <f t="shared" ca="1" si="552"/>
        <v>2268.6331942046036</v>
      </c>
      <c r="DU203" s="36">
        <f t="shared" ca="1" si="553"/>
        <v>257.74152626034265</v>
      </c>
      <c r="DV203" s="36">
        <f t="shared" ca="1" si="554"/>
        <v>1.0561456581641619</v>
      </c>
      <c r="DW203" s="36">
        <f t="shared" ca="1" si="555"/>
        <v>2.0266789880314052E-13</v>
      </c>
      <c r="DX203" s="36">
        <f t="shared" ca="1" si="556"/>
        <v>1139.161767984504</v>
      </c>
      <c r="DY203" s="36">
        <f t="shared" ca="1" si="557"/>
        <v>12.018823721665793</v>
      </c>
      <c r="DZ203" s="36">
        <f t="shared" ca="1" si="558"/>
        <v>186.45667502978284</v>
      </c>
      <c r="EA203" s="36">
        <f t="shared" ca="1" si="559"/>
        <v>0</v>
      </c>
      <c r="EB203" s="36">
        <f t="shared" ca="1" si="560"/>
        <v>1584.6323055737266</v>
      </c>
      <c r="EC203" s="36">
        <f t="shared" ca="1" si="561"/>
        <v>0</v>
      </c>
      <c r="ED203" s="36">
        <f t="shared" ca="1" si="562"/>
        <v>0</v>
      </c>
      <c r="EE203" s="36">
        <f t="shared" ca="1" si="600"/>
        <v>0</v>
      </c>
      <c r="EF203" s="36">
        <f t="shared" ca="1" si="563"/>
        <v>1584.6323055737266</v>
      </c>
      <c r="EG203" s="64"/>
      <c r="EH203" s="64"/>
      <c r="EI203" s="64"/>
      <c r="EJ203" s="70"/>
      <c r="EK203" s="70"/>
      <c r="EL203" s="70"/>
      <c r="EM203" s="70"/>
      <c r="EN203" s="70"/>
      <c r="EO203" s="36">
        <f t="shared" ca="1" si="564"/>
        <v>14.243787357373533</v>
      </c>
      <c r="EP203" s="36">
        <f t="shared" ca="1" si="565"/>
        <v>0</v>
      </c>
      <c r="EQ203" s="36">
        <f t="shared" si="566"/>
        <v>59.250159843858285</v>
      </c>
      <c r="ER203" s="36">
        <f t="shared" si="567"/>
        <v>6.3560902312916818</v>
      </c>
      <c r="ES203" s="36">
        <f t="shared" si="568"/>
        <v>-5.8045770994446357</v>
      </c>
      <c r="ET203" s="36">
        <f t="shared" ca="1" si="569"/>
        <v>0</v>
      </c>
      <c r="EU203" s="36">
        <f t="shared" ca="1" si="601"/>
        <v>6.3560902312916818</v>
      </c>
      <c r="EV203" s="36">
        <f t="shared" si="570"/>
        <v>2.9710893879414226</v>
      </c>
      <c r="EW203" s="36">
        <f t="shared" si="571"/>
        <v>77.449901449605477</v>
      </c>
      <c r="EX203" s="36">
        <f t="shared" ca="1" si="602"/>
        <v>146.02724091269687</v>
      </c>
      <c r="EY203" s="36">
        <f t="shared" si="572"/>
        <v>0</v>
      </c>
      <c r="EZ203" s="36">
        <f t="shared" si="573"/>
        <v>0</v>
      </c>
      <c r="FA203" s="36">
        <f t="shared" si="574"/>
        <v>0</v>
      </c>
      <c r="FB203" s="36">
        <f t="shared" si="575"/>
        <v>0</v>
      </c>
      <c r="FC203" s="36">
        <f t="shared" si="603"/>
        <v>0</v>
      </c>
      <c r="FD203" s="36">
        <f t="shared" si="576"/>
        <v>0</v>
      </c>
      <c r="FE203" s="36">
        <f t="shared" si="577"/>
        <v>0</v>
      </c>
      <c r="FF203" s="36">
        <f t="shared" si="604"/>
        <v>0</v>
      </c>
      <c r="FG203" s="36">
        <f t="shared" ca="1" si="578"/>
        <v>146.02724091269687</v>
      </c>
      <c r="FH203" s="36">
        <f t="shared" ca="1" si="579"/>
        <v>1.5593992899460536</v>
      </c>
      <c r="FI203" s="36">
        <f t="shared" ca="1" si="580"/>
        <v>-2.1070103466679591</v>
      </c>
      <c r="FJ203" s="36">
        <f t="shared" ca="1" si="581"/>
        <v>165.03828997884787</v>
      </c>
      <c r="FK203" s="36">
        <f t="shared" si="582"/>
        <v>0</v>
      </c>
      <c r="FL203" s="36">
        <f t="shared" si="583"/>
        <v>0</v>
      </c>
      <c r="FM203" s="36">
        <f t="shared" ca="1" si="584"/>
        <v>0</v>
      </c>
      <c r="FN203" s="36">
        <f t="shared" ca="1" si="456"/>
        <v>165.03828997884787</v>
      </c>
    </row>
    <row r="204" spans="2:170" x14ac:dyDescent="0.25">
      <c r="B204" s="2">
        <v>196</v>
      </c>
      <c r="C204" s="2">
        <f t="shared" si="457"/>
        <v>17</v>
      </c>
      <c r="D204" s="2">
        <f t="shared" si="303"/>
        <v>220</v>
      </c>
      <c r="E204" s="2">
        <f t="shared" si="458"/>
        <v>19</v>
      </c>
      <c r="F204" s="189">
        <f t="shared" si="304"/>
        <v>51682</v>
      </c>
      <c r="G204" s="2">
        <f t="shared" si="459"/>
        <v>6</v>
      </c>
      <c r="H204" s="187">
        <f t="shared" si="461"/>
        <v>50.916666666666671</v>
      </c>
      <c r="I204" s="186">
        <f t="shared" si="460"/>
        <v>50</v>
      </c>
      <c r="J204" s="2">
        <f t="shared" si="462"/>
        <v>0</v>
      </c>
      <c r="K204" s="2">
        <f t="shared" si="463"/>
        <v>1</v>
      </c>
      <c r="L204">
        <f t="shared" si="464"/>
        <v>2</v>
      </c>
      <c r="M204" s="190">
        <f t="shared" si="585"/>
        <v>2.4542923199999999E-3</v>
      </c>
      <c r="N204">
        <f t="shared" si="465"/>
        <v>1</v>
      </c>
      <c r="O204">
        <f t="shared" si="466"/>
        <v>100</v>
      </c>
      <c r="P204" s="58">
        <f t="shared" si="467"/>
        <v>1.1044315439999999E-2</v>
      </c>
      <c r="Q204" s="106">
        <f t="shared" si="468"/>
        <v>1.1044315439999999E-2</v>
      </c>
      <c r="R204" s="59">
        <f t="shared" si="469"/>
        <v>1.1044315439999999E-2</v>
      </c>
      <c r="S204" s="32">
        <f t="shared" si="586"/>
        <v>9.2505160030631473E-4</v>
      </c>
      <c r="T204">
        <f t="shared" si="470"/>
        <v>1</v>
      </c>
      <c r="U204" s="32">
        <f t="shared" si="587"/>
        <v>4.1135945999999998E-4</v>
      </c>
      <c r="V204">
        <f t="shared" si="471"/>
        <v>1</v>
      </c>
      <c r="W204">
        <f t="shared" si="472"/>
        <v>100</v>
      </c>
      <c r="X204" s="58">
        <f t="shared" si="473"/>
        <v>1.8511175699999999E-3</v>
      </c>
      <c r="Y204" s="58">
        <f t="shared" si="474"/>
        <v>1.8511175699999999E-3</v>
      </c>
      <c r="Z204" s="32">
        <f t="shared" si="475"/>
        <v>1.8511175699999999E-3</v>
      </c>
      <c r="AA204" s="32">
        <f t="shared" si="476"/>
        <v>1.5439083096191464E-4</v>
      </c>
      <c r="AB204" s="59">
        <f t="shared" si="477"/>
        <v>4.9056245199999996E-3</v>
      </c>
      <c r="AC204" s="59">
        <f t="shared" si="478"/>
        <v>4.9056245199999996E-3</v>
      </c>
      <c r="AD204">
        <f t="shared" si="479"/>
        <v>1</v>
      </c>
      <c r="AE204" s="59">
        <f t="shared" si="480"/>
        <v>4.9056245199999996E-3</v>
      </c>
      <c r="AF204" s="59">
        <f t="shared" si="481"/>
        <v>4.1758461800000006E-3</v>
      </c>
      <c r="AG204" s="59">
        <f t="shared" si="482"/>
        <v>4.1758461800000006E-3</v>
      </c>
      <c r="AH204">
        <f t="shared" si="483"/>
        <v>1</v>
      </c>
      <c r="AI204" s="59">
        <f t="shared" si="484"/>
        <v>4.1758461800000006E-3</v>
      </c>
      <c r="AJ204" s="59">
        <f t="shared" si="485"/>
        <v>0</v>
      </c>
      <c r="AK204" s="59">
        <f t="shared" si="486"/>
        <v>0</v>
      </c>
      <c r="AL204" s="59">
        <f t="shared" si="487"/>
        <v>0</v>
      </c>
      <c r="AM204" s="12">
        <f t="shared" si="588"/>
        <v>0.14509203017441077</v>
      </c>
      <c r="AN204" s="12">
        <f t="shared" si="589"/>
        <v>0</v>
      </c>
      <c r="AO204" s="66">
        <f t="shared" si="488"/>
        <v>1.342176147045308E-4</v>
      </c>
      <c r="AP204" s="66">
        <f t="shared" si="489"/>
        <v>2.2400879104578472E-5</v>
      </c>
      <c r="AQ204" s="59">
        <f t="shared" si="490"/>
        <v>7.1176702088016932E-4</v>
      </c>
      <c r="AR204" s="59">
        <f t="shared" si="491"/>
        <v>6.0588199995225799E-4</v>
      </c>
      <c r="AS204" s="59">
        <f t="shared" si="492"/>
        <v>0</v>
      </c>
      <c r="AT204" s="12">
        <f t="shared" si="493"/>
        <v>0.14361776265976925</v>
      </c>
      <c r="AU204" s="59">
        <f t="shared" si="590"/>
        <v>1.1492543028346347E-17</v>
      </c>
      <c r="AV204" s="59">
        <f t="shared" si="591"/>
        <v>0</v>
      </c>
      <c r="AW204" s="70">
        <f t="shared" si="494"/>
        <v>0</v>
      </c>
      <c r="AX204" s="20">
        <f t="shared" si="495"/>
        <v>200000</v>
      </c>
      <c r="AY204" s="20">
        <f t="shared" si="496"/>
        <v>0</v>
      </c>
      <c r="AZ204" s="20">
        <f t="shared" si="497"/>
        <v>0</v>
      </c>
      <c r="BA204" s="20">
        <f t="shared" si="498"/>
        <v>200000</v>
      </c>
      <c r="BB204" s="36">
        <f t="shared" si="499"/>
        <v>1</v>
      </c>
      <c r="BC204" s="36">
        <f t="shared" si="500"/>
        <v>0</v>
      </c>
      <c r="BD204" s="80">
        <f t="shared" si="501"/>
        <v>26.843522940906158</v>
      </c>
      <c r="BE204" s="36">
        <f t="shared" si="502"/>
        <v>0</v>
      </c>
      <c r="BF204" s="36">
        <f t="shared" si="503"/>
        <v>0</v>
      </c>
      <c r="BG204" s="36">
        <f t="shared" si="504"/>
        <v>26.843522940906158</v>
      </c>
      <c r="BH204" s="36">
        <f t="shared" si="505"/>
        <v>4.4801758209156946</v>
      </c>
      <c r="BI204" s="36">
        <f t="shared" si="506"/>
        <v>0</v>
      </c>
      <c r="BJ204" s="36">
        <f t="shared" si="507"/>
        <v>0</v>
      </c>
      <c r="BK204" s="36">
        <f t="shared" si="508"/>
        <v>4.4801758209156946</v>
      </c>
      <c r="BL204" s="68">
        <f ca="1">IF(OR(AT204=0,E204&gt;ProjTerm),0,VLOOKUP(D204,'Life Events'!$AE$5:$AI$1206,5,FALSE))</f>
        <v>1.0682804291089547E-16</v>
      </c>
      <c r="BM204" s="93">
        <f t="shared" ca="1" si="509"/>
        <v>1.0682804291089547E-16</v>
      </c>
      <c r="BN204" s="93">
        <f t="shared" ca="1" si="510"/>
        <v>1.5342404512184629E-17</v>
      </c>
      <c r="BO204" s="36">
        <f t="shared" ca="1" si="511"/>
        <v>2.3344741913814034E-15</v>
      </c>
      <c r="BP204" s="36">
        <f t="shared" si="512"/>
        <v>1.3094806632189523E-2</v>
      </c>
      <c r="BQ204" s="36">
        <f t="shared" si="513"/>
        <v>98.305477987103529</v>
      </c>
      <c r="BR204" s="36">
        <f t="shared" si="514"/>
        <v>154.78110000000001</v>
      </c>
      <c r="BS204" s="36">
        <f t="shared" si="515"/>
        <v>152.1583001886967</v>
      </c>
      <c r="BT204" s="36">
        <f t="shared" si="516"/>
        <v>21.852634643214166</v>
      </c>
      <c r="BU204" s="70" cm="1">
        <f t="array" ref="BU204">IF(AND(ActInt=1,$J204=0),INDEX(Tbl_FwdNom,$B204-IVP,MATCH(ValnDt,Tbl_FwdNom_Cols)),INDEX(Tbl_FwdNom,$B204,MATCH(StartDt,Tbl_FwdNom_Cols)))</f>
        <v>13.602480226999999</v>
      </c>
      <c r="BV204" s="70" cm="1">
        <f t="array" ref="BV204">INDEX(Tbl_FwdReal,$B204,MATCH(StartDt,Tbl_FwdReal_Cols))</f>
        <v>4.6010219970000001</v>
      </c>
      <c r="BW204" s="70" cm="1">
        <f t="array" ref="BW204">IF(RunType&lt;&gt;"OPN",INDEX(Tbl_FwdReal,$B204,MATCH(ValnDt,Tbl_FwdReal_Cols)),IF(AND($J204=0,ActInt=1),INDEX(Tbl_FwdReal,$B204-IVP,MATCH(ValnDt,Tbl_FwdReal_Cols)),-999))*$K204</f>
        <v>4.6010219970000001</v>
      </c>
      <c r="BX204" s="70">
        <f t="shared" si="517"/>
        <v>4.6010219970000002E-2</v>
      </c>
      <c r="BY204" s="70">
        <f t="shared" si="592"/>
        <v>8.6055165218731355E-2</v>
      </c>
      <c r="BZ204" s="64">
        <f t="shared" si="605"/>
        <v>6.9030517214054843E-3</v>
      </c>
      <c r="CA204" s="70" cm="1">
        <f t="array" ref="CA204">IF($J204=1,CA203*(1+INDEX(Tbl_CPI,$B204,MATCH(IF(RunType="OPN",StartDt,ValnDt),Tbl_CPI_Cols))),0)</f>
        <v>0</v>
      </c>
      <c r="CB204" s="70">
        <f t="shared" si="593"/>
        <v>3.254923454826316</v>
      </c>
      <c r="CC204" s="70">
        <f t="shared" si="594"/>
        <v>3.1667440105599671</v>
      </c>
      <c r="CD204" s="36">
        <f t="shared" si="518"/>
        <v>18.213496310521066</v>
      </c>
      <c r="CE204" s="36">
        <f t="shared" si="519"/>
        <v>1.5748384069530106</v>
      </c>
      <c r="CF204" s="36">
        <f t="shared" si="520"/>
        <v>0</v>
      </c>
      <c r="CG204" s="36">
        <f t="shared" si="521"/>
        <v>2.8711296579290888</v>
      </c>
      <c r="CH204" s="36">
        <f t="shared" si="522"/>
        <v>2.6426331562676419</v>
      </c>
      <c r="CI204" s="36">
        <f t="shared" si="523"/>
        <v>0</v>
      </c>
      <c r="CJ204" s="36">
        <f t="shared" si="524"/>
        <v>0</v>
      </c>
      <c r="CK204" s="36">
        <f t="shared" si="525"/>
        <v>0</v>
      </c>
      <c r="CL204" s="36">
        <f t="shared" si="526"/>
        <v>0.22849650166144719</v>
      </c>
      <c r="CM204" s="36">
        <f t="shared" si="527"/>
        <v>2.8711296579290888</v>
      </c>
      <c r="CN204" s="36">
        <f t="shared" ca="1" si="528"/>
        <v>9.4579693119754999</v>
      </c>
      <c r="CO204" s="20">
        <f t="shared" si="529"/>
        <v>120000</v>
      </c>
      <c r="CP204" s="20">
        <f t="shared" si="530"/>
        <v>2</v>
      </c>
      <c r="CQ204" s="64">
        <f t="shared" si="531"/>
        <v>3.25124931E-3</v>
      </c>
      <c r="CR204" s="64">
        <f t="shared" si="532"/>
        <v>1.4630621894999999E-2</v>
      </c>
      <c r="CS204" s="36">
        <f t="shared" si="533"/>
        <v>21.371559006398801</v>
      </c>
      <c r="CT204" s="36">
        <f t="shared" si="534"/>
        <v>16.106113764543696</v>
      </c>
      <c r="CU204" s="36">
        <f t="shared" si="535"/>
        <v>2.6881054925494166</v>
      </c>
      <c r="CV204" s="36">
        <f t="shared" si="595"/>
        <v>18.794219257093111</v>
      </c>
      <c r="CW204" s="36">
        <f t="shared" si="536"/>
        <v>0</v>
      </c>
      <c r="CX204" s="36">
        <f t="shared" si="537"/>
        <v>0</v>
      </c>
      <c r="CY204" s="36">
        <f t="shared" si="538"/>
        <v>0</v>
      </c>
      <c r="CZ204" s="36">
        <f t="shared" si="596"/>
        <v>0</v>
      </c>
      <c r="DA204" s="64">
        <f t="shared" si="539"/>
        <v>1.068460647089009E-2</v>
      </c>
      <c r="DB204" s="70">
        <f t="shared" si="597"/>
        <v>0.989428347476075</v>
      </c>
      <c r="DC204" s="70">
        <f>PRODUCT($DB$8:DB204)</f>
        <v>0.13948186811503893</v>
      </c>
      <c r="DD204" s="36">
        <f t="shared" si="540"/>
        <v>1049.8343464849097</v>
      </c>
      <c r="DE204" s="36">
        <f t="shared" si="541"/>
        <v>1977.2401548419616</v>
      </c>
      <c r="DF204" s="36">
        <f t="shared" si="542"/>
        <v>234.97419491188955</v>
      </c>
      <c r="DG204" s="36">
        <f t="shared" si="543"/>
        <v>0.92481157347513321</v>
      </c>
      <c r="DH204" s="36">
        <f t="shared" ca="1" si="544"/>
        <v>1.8436133024071234E-13</v>
      </c>
      <c r="DI204" s="36">
        <f t="shared" si="545"/>
        <v>179.01009482001726</v>
      </c>
      <c r="DJ204" s="36">
        <f t="shared" ca="1" si="546"/>
        <v>1340.465286515484</v>
      </c>
      <c r="DK204" s="36">
        <f t="shared" si="547"/>
        <v>0</v>
      </c>
      <c r="DL204" s="36">
        <f t="shared" si="548"/>
        <v>0</v>
      </c>
      <c r="DM204" s="36">
        <f t="shared" ca="1" si="549"/>
        <v>1340.465286515484</v>
      </c>
      <c r="DN204" s="36">
        <f t="shared" ca="1" si="598"/>
        <v>1340.4652865154872</v>
      </c>
      <c r="DO204" s="64" cm="1">
        <f t="array" ref="DO204">IFERROR(INDEX(Tbl_FwdNom,$B204,MATCH(LIDt,Tbl_FwdNom_Cols,0)),0)</f>
        <v>13.47688628</v>
      </c>
      <c r="DP204" s="64">
        <f t="shared" ca="1" si="599"/>
        <v>12.49205536</v>
      </c>
      <c r="DQ204" s="64">
        <f t="shared" ca="1" si="550"/>
        <v>9.8576373959602392E-3</v>
      </c>
      <c r="DR204" s="70">
        <f t="shared" ca="1" si="551"/>
        <v>0.99023858707314494</v>
      </c>
      <c r="DS204" s="70">
        <f ca="1">PRODUCT($DR$8:DR204)</f>
        <v>0.13250122826977698</v>
      </c>
      <c r="DT204" s="36">
        <f t="shared" ca="1" si="552"/>
        <v>2264.1530346766053</v>
      </c>
      <c r="DU204" s="36">
        <f t="shared" ca="1" si="553"/>
        <v>255.80207294718278</v>
      </c>
      <c r="DV204" s="36">
        <f t="shared" ca="1" si="554"/>
        <v>1.0534619524674727</v>
      </c>
      <c r="DW204" s="36">
        <f t="shared" ca="1" si="555"/>
        <v>2.0233125126996165E-13</v>
      </c>
      <c r="DX204" s="36">
        <f t="shared" ca="1" si="556"/>
        <v>1128.5385769854222</v>
      </c>
      <c r="DY204" s="36">
        <f t="shared" ca="1" si="557"/>
        <v>11.906551990518869</v>
      </c>
      <c r="DZ204" s="36">
        <f t="shared" ca="1" si="558"/>
        <v>185.62601404659017</v>
      </c>
      <c r="EA204" s="36">
        <f t="shared" ca="1" si="559"/>
        <v>0</v>
      </c>
      <c r="EB204" s="36">
        <f t="shared" ca="1" si="560"/>
        <v>1587.8956347230076</v>
      </c>
      <c r="EC204" s="36">
        <f t="shared" ca="1" si="561"/>
        <v>0</v>
      </c>
      <c r="ED204" s="36">
        <f t="shared" ca="1" si="562"/>
        <v>0</v>
      </c>
      <c r="EE204" s="36">
        <f t="shared" ca="1" si="600"/>
        <v>0</v>
      </c>
      <c r="EF204" s="36">
        <f t="shared" ca="1" si="563"/>
        <v>1587.8956347230076</v>
      </c>
      <c r="EG204" s="64"/>
      <c r="EH204" s="64"/>
      <c r="EI204" s="64"/>
      <c r="EJ204" s="70"/>
      <c r="EK204" s="70"/>
      <c r="EL204" s="70"/>
      <c r="EM204" s="70"/>
      <c r="EN204" s="70"/>
      <c r="EO204" s="36">
        <f t="shared" ca="1" si="564"/>
        <v>14.27091959457336</v>
      </c>
      <c r="EP204" s="36">
        <f t="shared" ca="1" si="565"/>
        <v>0</v>
      </c>
      <c r="EQ204" s="36">
        <f t="shared" si="566"/>
        <v>59.047150371786621</v>
      </c>
      <c r="ER204" s="36">
        <f t="shared" si="567"/>
        <v>6.2930115247910292</v>
      </c>
      <c r="ES204" s="36">
        <f t="shared" si="568"/>
        <v>-5.7469716844972982</v>
      </c>
      <c r="ET204" s="36">
        <f t="shared" ca="1" si="569"/>
        <v>0</v>
      </c>
      <c r="EU204" s="36">
        <f t="shared" ca="1" si="601"/>
        <v>6.2930115247910292</v>
      </c>
      <c r="EV204" s="36">
        <f t="shared" si="570"/>
        <v>2.9549339560016104</v>
      </c>
      <c r="EW204" s="36">
        <f t="shared" si="571"/>
        <v>77.184534003395683</v>
      </c>
      <c r="EX204" s="36">
        <f t="shared" ca="1" si="602"/>
        <v>145.47962985597496</v>
      </c>
      <c r="EY204" s="36">
        <f t="shared" si="572"/>
        <v>0</v>
      </c>
      <c r="EZ204" s="36">
        <f t="shared" si="573"/>
        <v>0</v>
      </c>
      <c r="FA204" s="36">
        <f t="shared" si="574"/>
        <v>0</v>
      </c>
      <c r="FB204" s="36">
        <f t="shared" si="575"/>
        <v>0</v>
      </c>
      <c r="FC204" s="36">
        <f t="shared" si="603"/>
        <v>0</v>
      </c>
      <c r="FD204" s="36">
        <f t="shared" si="576"/>
        <v>0</v>
      </c>
      <c r="FE204" s="36">
        <f t="shared" si="577"/>
        <v>0</v>
      </c>
      <c r="FF204" s="36">
        <f t="shared" si="604"/>
        <v>0</v>
      </c>
      <c r="FG204" s="36">
        <f t="shared" ca="1" si="578"/>
        <v>145.47962985597496</v>
      </c>
      <c r="FH204" s="36">
        <f t="shared" ca="1" si="579"/>
        <v>1.5543925945418453</v>
      </c>
      <c r="FI204" s="36">
        <f t="shared" ca="1" si="580"/>
        <v>-2.2009638637845299</v>
      </c>
      <c r="FJ204" s="36">
        <f t="shared" ca="1" si="581"/>
        <v>164.46421373412417</v>
      </c>
      <c r="FK204" s="36">
        <f t="shared" si="582"/>
        <v>0</v>
      </c>
      <c r="FL204" s="36">
        <f t="shared" si="583"/>
        <v>0</v>
      </c>
      <c r="FM204" s="36">
        <f t="shared" ca="1" si="584"/>
        <v>0</v>
      </c>
      <c r="FN204" s="36">
        <f t="shared" ref="FN204:FN267" ca="1" si="606">FJ204-FM204</f>
        <v>164.46421373412417</v>
      </c>
    </row>
    <row r="205" spans="2:170" x14ac:dyDescent="0.25">
      <c r="B205" s="2">
        <v>197</v>
      </c>
      <c r="C205" s="2">
        <f t="shared" si="457"/>
        <v>17</v>
      </c>
      <c r="D205" s="2">
        <f t="shared" si="303"/>
        <v>221</v>
      </c>
      <c r="E205" s="2">
        <f t="shared" si="458"/>
        <v>19</v>
      </c>
      <c r="F205" s="189">
        <f t="shared" si="304"/>
        <v>51713</v>
      </c>
      <c r="G205" s="2">
        <f t="shared" si="459"/>
        <v>7</v>
      </c>
      <c r="H205" s="187">
        <f t="shared" si="461"/>
        <v>51</v>
      </c>
      <c r="I205" s="186">
        <f t="shared" si="460"/>
        <v>51</v>
      </c>
      <c r="J205" s="2">
        <f t="shared" si="462"/>
        <v>0</v>
      </c>
      <c r="K205" s="2">
        <f t="shared" si="463"/>
        <v>1</v>
      </c>
      <c r="L205">
        <f t="shared" si="464"/>
        <v>2</v>
      </c>
      <c r="M205" s="190">
        <f t="shared" si="585"/>
        <v>2.6232026399999999E-3</v>
      </c>
      <c r="N205">
        <f t="shared" si="465"/>
        <v>1</v>
      </c>
      <c r="O205">
        <f t="shared" si="466"/>
        <v>100</v>
      </c>
      <c r="P205" s="58">
        <f t="shared" si="467"/>
        <v>1.1804411879999999E-2</v>
      </c>
      <c r="Q205" s="106">
        <f t="shared" si="468"/>
        <v>1.1804411879999999E-2</v>
      </c>
      <c r="R205" s="59">
        <f t="shared" si="469"/>
        <v>1.1804411879999999E-2</v>
      </c>
      <c r="S205" s="32">
        <f t="shared" si="586"/>
        <v>9.8906364898376786E-4</v>
      </c>
      <c r="T205">
        <f t="shared" si="470"/>
        <v>1</v>
      </c>
      <c r="U205" s="32">
        <f t="shared" si="587"/>
        <v>4.1463678000000005E-4</v>
      </c>
      <c r="V205">
        <f t="shared" si="471"/>
        <v>1</v>
      </c>
      <c r="W205">
        <f t="shared" si="472"/>
        <v>100</v>
      </c>
      <c r="X205" s="58">
        <f t="shared" si="473"/>
        <v>1.8658655100000001E-3</v>
      </c>
      <c r="Y205" s="58">
        <f t="shared" si="474"/>
        <v>1.8658655100000001E-3</v>
      </c>
      <c r="Z205" s="32">
        <f t="shared" si="475"/>
        <v>1.8658655100000001E-3</v>
      </c>
      <c r="AA205" s="32">
        <f t="shared" si="476"/>
        <v>1.5562192343487879E-4</v>
      </c>
      <c r="AB205" s="59">
        <f t="shared" si="477"/>
        <v>4.9056245199999996E-3</v>
      </c>
      <c r="AC205" s="59">
        <f t="shared" si="478"/>
        <v>4.9056245199999996E-3</v>
      </c>
      <c r="AD205">
        <f t="shared" si="479"/>
        <v>1</v>
      </c>
      <c r="AE205" s="59">
        <f t="shared" si="480"/>
        <v>4.9056245199999996E-3</v>
      </c>
      <c r="AF205" s="59">
        <f t="shared" si="481"/>
        <v>4.1758461800000006E-3</v>
      </c>
      <c r="AG205" s="59">
        <f t="shared" si="482"/>
        <v>4.1758461800000006E-3</v>
      </c>
      <c r="AH205">
        <f t="shared" si="483"/>
        <v>1</v>
      </c>
      <c r="AI205" s="59">
        <f t="shared" si="484"/>
        <v>4.1758461800000006E-3</v>
      </c>
      <c r="AJ205" s="59">
        <f t="shared" si="485"/>
        <v>0</v>
      </c>
      <c r="AK205" s="59">
        <f t="shared" si="486"/>
        <v>0</v>
      </c>
      <c r="AL205" s="59">
        <f t="shared" si="487"/>
        <v>0</v>
      </c>
      <c r="AM205" s="12">
        <f t="shared" si="588"/>
        <v>0.14361776265976925</v>
      </c>
      <c r="AN205" s="12">
        <f t="shared" si="589"/>
        <v>0</v>
      </c>
      <c r="AO205" s="66">
        <f t="shared" si="488"/>
        <v>1.420471083951561E-4</v>
      </c>
      <c r="AP205" s="66">
        <f t="shared" si="489"/>
        <v>2.2350072464527205E-5</v>
      </c>
      <c r="AQ205" s="59">
        <f t="shared" si="490"/>
        <v>7.0453481801130435E-4</v>
      </c>
      <c r="AR205" s="59">
        <f t="shared" si="491"/>
        <v>5.997256855829441E-4</v>
      </c>
      <c r="AS205" s="59">
        <f t="shared" si="492"/>
        <v>0</v>
      </c>
      <c r="AT205" s="12">
        <f t="shared" si="493"/>
        <v>0.1421491049753153</v>
      </c>
      <c r="AU205" s="59">
        <f t="shared" si="590"/>
        <v>0</v>
      </c>
      <c r="AV205" s="59">
        <f t="shared" si="591"/>
        <v>-1.8323016715005025E-17</v>
      </c>
      <c r="AW205" s="70">
        <f t="shared" si="494"/>
        <v>0</v>
      </c>
      <c r="AX205" s="20">
        <f t="shared" si="495"/>
        <v>200000</v>
      </c>
      <c r="AY205" s="20">
        <f t="shared" si="496"/>
        <v>0</v>
      </c>
      <c r="AZ205" s="20">
        <f t="shared" si="497"/>
        <v>0</v>
      </c>
      <c r="BA205" s="20">
        <f t="shared" si="498"/>
        <v>200000</v>
      </c>
      <c r="BB205" s="36">
        <f t="shared" si="499"/>
        <v>1</v>
      </c>
      <c r="BC205" s="36">
        <f t="shared" si="500"/>
        <v>0</v>
      </c>
      <c r="BD205" s="80">
        <f t="shared" si="501"/>
        <v>28.409421679031219</v>
      </c>
      <c r="BE205" s="36">
        <f t="shared" si="502"/>
        <v>0</v>
      </c>
      <c r="BF205" s="36">
        <f t="shared" si="503"/>
        <v>0</v>
      </c>
      <c r="BG205" s="36">
        <f t="shared" si="504"/>
        <v>28.409421679031219</v>
      </c>
      <c r="BH205" s="36">
        <f t="shared" si="505"/>
        <v>4.4700144929054408</v>
      </c>
      <c r="BI205" s="36">
        <f t="shared" si="506"/>
        <v>0</v>
      </c>
      <c r="BJ205" s="36">
        <f t="shared" si="507"/>
        <v>0</v>
      </c>
      <c r="BK205" s="36">
        <f t="shared" si="508"/>
        <v>4.4700144929054408</v>
      </c>
      <c r="BL205" s="68">
        <f ca="1">IF(OR(AT205=0,E205&gt;ProjTerm),0,VLOOKUP(D205,'Life Events'!$AE$5:$AI$1206,5,FALSE))</f>
        <v>1.079317700582701E-16</v>
      </c>
      <c r="BM205" s="93">
        <f t="shared" ca="1" si="509"/>
        <v>1.079317700582701E-16</v>
      </c>
      <c r="BN205" s="93">
        <f t="shared" ca="1" si="510"/>
        <v>1.5342404512184629E-17</v>
      </c>
      <c r="BO205" s="36">
        <f t="shared" ca="1" si="511"/>
        <v>2.3344741913814034E-15</v>
      </c>
      <c r="BP205" s="36">
        <f t="shared" si="512"/>
        <v>1.3745179396620101E-2</v>
      </c>
      <c r="BQ205" s="36">
        <f t="shared" si="513"/>
        <v>98.305477987103529</v>
      </c>
      <c r="BR205" s="36">
        <f t="shared" si="514"/>
        <v>154.78110000000001</v>
      </c>
      <c r="BS205" s="36">
        <f t="shared" si="515"/>
        <v>152.1583001886967</v>
      </c>
      <c r="BT205" s="36">
        <f t="shared" si="516"/>
        <v>21.629166186388584</v>
      </c>
      <c r="BU205" s="70" cm="1">
        <f t="array" ref="BU205">IF(AND(ActInt=1,$J205=0),INDEX(Tbl_FwdNom,$B205-IVP,MATCH(ValnDt,Tbl_FwdNom_Cols)),INDEX(Tbl_FwdNom,$B205,MATCH(StartDt,Tbl_FwdNom_Cols)))</f>
        <v>13.610543184000001</v>
      </c>
      <c r="BV205" s="70" cm="1">
        <f t="array" ref="BV205">INDEX(Tbl_FwdReal,$B205,MATCH(StartDt,Tbl_FwdReal_Cols))</f>
        <v>4.5974000249999998</v>
      </c>
      <c r="BW205" s="70" cm="1">
        <f t="array" ref="BW205">IF(RunType&lt;&gt;"OPN",INDEX(Tbl_FwdReal,$B205,MATCH(ValnDt,Tbl_FwdReal_Cols)),IF(AND($J205=0,ActInt=1),INDEX(Tbl_FwdReal,$B205-IVP,MATCH(ValnDt,Tbl_FwdReal_Cols)),-999))*$K205</f>
        <v>4.5974000249999998</v>
      </c>
      <c r="BX205" s="70">
        <f t="shared" si="517"/>
        <v>4.5974000250000001E-2</v>
      </c>
      <c r="BY205" s="70">
        <f t="shared" si="592"/>
        <v>8.616985849405201E-2</v>
      </c>
      <c r="BZ205" s="64">
        <f t="shared" si="605"/>
        <v>6.9119124913465946E-3</v>
      </c>
      <c r="CA205" s="70" cm="1">
        <f t="array" ref="CA205">IF($J205=1,CA204*(1+INDEX(Tbl_CPI,$B205,MATCH(IF(RunType="OPN",StartDt,ValnDt),Tbl_CPI_Cols))),0)</f>
        <v>0</v>
      </c>
      <c r="CB205" s="70">
        <f t="shared" si="593"/>
        <v>3.2774212009121069</v>
      </c>
      <c r="CC205" s="70">
        <f t="shared" si="594"/>
        <v>3.1667440105599671</v>
      </c>
      <c r="CD205" s="36">
        <f t="shared" si="518"/>
        <v>18.213496310521066</v>
      </c>
      <c r="CE205" s="36">
        <f t="shared" si="519"/>
        <v>1.5748384069530106</v>
      </c>
      <c r="CF205" s="36">
        <f t="shared" si="520"/>
        <v>0</v>
      </c>
      <c r="CG205" s="36">
        <f t="shared" si="521"/>
        <v>2.841956358886264</v>
      </c>
      <c r="CH205" s="36">
        <f t="shared" si="522"/>
        <v>2.6157815903289974</v>
      </c>
      <c r="CI205" s="36">
        <f t="shared" si="523"/>
        <v>0</v>
      </c>
      <c r="CJ205" s="36">
        <f t="shared" si="524"/>
        <v>0</v>
      </c>
      <c r="CK205" s="36">
        <f t="shared" si="525"/>
        <v>0</v>
      </c>
      <c r="CL205" s="36">
        <f t="shared" si="526"/>
        <v>0.22617476855726656</v>
      </c>
      <c r="CM205" s="36">
        <f t="shared" si="527"/>
        <v>2.841956358886264</v>
      </c>
      <c r="CN205" s="36">
        <f t="shared" ca="1" si="528"/>
        <v>11.236524806151458</v>
      </c>
      <c r="CO205" s="20">
        <f t="shared" si="529"/>
        <v>120000</v>
      </c>
      <c r="CP205" s="20">
        <f t="shared" si="530"/>
        <v>2</v>
      </c>
      <c r="CQ205" s="64">
        <f t="shared" si="531"/>
        <v>3.4466069700000001E-3</v>
      </c>
      <c r="CR205" s="64">
        <f t="shared" si="532"/>
        <v>1.5509731365000001E-2</v>
      </c>
      <c r="CS205" s="36">
        <f t="shared" si="533"/>
        <v>22.43465889952294</v>
      </c>
      <c r="CT205" s="36">
        <f t="shared" si="534"/>
        <v>17.045653007418732</v>
      </c>
      <c r="CU205" s="36">
        <f t="shared" si="535"/>
        <v>2.6820086957432645</v>
      </c>
      <c r="CV205" s="36">
        <f t="shared" si="595"/>
        <v>19.727661703161996</v>
      </c>
      <c r="CW205" s="36">
        <f t="shared" si="536"/>
        <v>0</v>
      </c>
      <c r="CX205" s="36">
        <f t="shared" si="537"/>
        <v>0</v>
      </c>
      <c r="CY205" s="36">
        <f t="shared" si="538"/>
        <v>0</v>
      </c>
      <c r="CZ205" s="36">
        <f t="shared" si="596"/>
        <v>0</v>
      </c>
      <c r="DA205" s="64">
        <f t="shared" si="539"/>
        <v>1.0690584070312203E-2</v>
      </c>
      <c r="DB205" s="70">
        <f t="shared" si="597"/>
        <v>0.98942249562941564</v>
      </c>
      <c r="DC205" s="70">
        <f>PRODUCT($DB$8:DB205)</f>
        <v>0.13800649804543483</v>
      </c>
      <c r="DD205" s="36">
        <f t="shared" si="540"/>
        <v>1039.4285226395193</v>
      </c>
      <c r="DE205" s="36">
        <f t="shared" si="541"/>
        <v>1969.9685852654654</v>
      </c>
      <c r="DF205" s="36">
        <f t="shared" si="542"/>
        <v>233.01619180404359</v>
      </c>
      <c r="DG205" s="36">
        <f t="shared" si="543"/>
        <v>0.92095316995394672</v>
      </c>
      <c r="DH205" s="36">
        <f t="shared" ca="1" si="544"/>
        <v>1.8399778634958385E-13</v>
      </c>
      <c r="DI205" s="36">
        <f t="shared" si="545"/>
        <v>178.05147875586013</v>
      </c>
      <c r="DJ205" s="36">
        <f t="shared" ca="1" si="546"/>
        <v>1340.6867800158959</v>
      </c>
      <c r="DK205" s="36">
        <f t="shared" si="547"/>
        <v>0</v>
      </c>
      <c r="DL205" s="36">
        <f t="shared" si="548"/>
        <v>0</v>
      </c>
      <c r="DM205" s="36">
        <f t="shared" ca="1" si="549"/>
        <v>1340.6867800158959</v>
      </c>
      <c r="DN205" s="36">
        <f t="shared" ca="1" si="598"/>
        <v>1340.6867800158993</v>
      </c>
      <c r="DO205" s="64" cm="1">
        <f t="array" ref="DO205">IFERROR(INDEX(Tbl_FwdNom,$B205,MATCH(LIDt,Tbl_FwdNom_Cols,0)),0)</f>
        <v>13.491404810000001</v>
      </c>
      <c r="DP205" s="64">
        <f t="shared" ca="1" si="599"/>
        <v>12.4945787</v>
      </c>
      <c r="DQ205" s="64">
        <f t="shared" ca="1" si="550"/>
        <v>9.8595250759130337E-3</v>
      </c>
      <c r="DR205" s="70">
        <f t="shared" ca="1" si="551"/>
        <v>0.99023673606963114</v>
      </c>
      <c r="DS205" s="70">
        <f ca="1">PRODUCT($DR$8:DR205)</f>
        <v>0.13120758380708109</v>
      </c>
      <c r="DT205" s="36">
        <f t="shared" ca="1" si="552"/>
        <v>2258.0670866186724</v>
      </c>
      <c r="DU205" s="36">
        <f t="shared" ca="1" si="553"/>
        <v>253.85414540697064</v>
      </c>
      <c r="DV205" s="36">
        <f t="shared" ca="1" si="554"/>
        <v>1.0501034076077258</v>
      </c>
      <c r="DW205" s="36">
        <f t="shared" ca="1" si="555"/>
        <v>2.0199166712411729E-13</v>
      </c>
      <c r="DX205" s="36">
        <f t="shared" ca="1" si="556"/>
        <v>1118.0362651979565</v>
      </c>
      <c r="DY205" s="36">
        <f t="shared" ca="1" si="557"/>
        <v>11.795540194077656</v>
      </c>
      <c r="DZ205" s="36">
        <f t="shared" ca="1" si="558"/>
        <v>184.81462643231237</v>
      </c>
      <c r="EA205" s="36">
        <f t="shared" ca="1" si="559"/>
        <v>0</v>
      </c>
      <c r="EB205" s="36">
        <f t="shared" ca="1" si="560"/>
        <v>1589.4450300464687</v>
      </c>
      <c r="EC205" s="36">
        <f t="shared" ca="1" si="561"/>
        <v>0</v>
      </c>
      <c r="ED205" s="36">
        <f t="shared" ca="1" si="562"/>
        <v>0</v>
      </c>
      <c r="EE205" s="36">
        <f t="shared" ca="1" si="600"/>
        <v>0</v>
      </c>
      <c r="EF205" s="36">
        <f t="shared" ca="1" si="563"/>
        <v>1589.4450300464687</v>
      </c>
      <c r="EG205" s="64"/>
      <c r="EH205" s="64"/>
      <c r="EI205" s="64"/>
      <c r="EJ205" s="70"/>
      <c r="EK205" s="70"/>
      <c r="EL205" s="70"/>
      <c r="EM205" s="70"/>
      <c r="EN205" s="70"/>
      <c r="EO205" s="36">
        <f t="shared" ca="1" si="564"/>
        <v>14.299974665450083</v>
      </c>
      <c r="EP205" s="36">
        <f t="shared" ca="1" si="565"/>
        <v>0</v>
      </c>
      <c r="EQ205" s="36">
        <f t="shared" si="566"/>
        <v>58.800799937336038</v>
      </c>
      <c r="ER205" s="36">
        <f t="shared" si="567"/>
        <v>6.2306359989728444</v>
      </c>
      <c r="ES205" s="36">
        <f t="shared" si="568"/>
        <v>-5.6900084357775782</v>
      </c>
      <c r="ET205" s="36">
        <f t="shared" ca="1" si="569"/>
        <v>0</v>
      </c>
      <c r="EU205" s="36">
        <f t="shared" ca="1" si="601"/>
        <v>6.2306359989728444</v>
      </c>
      <c r="EV205" s="36">
        <f t="shared" si="570"/>
        <v>2.9391100039412836</v>
      </c>
      <c r="EW205" s="36">
        <f t="shared" si="571"/>
        <v>76.862512646482116</v>
      </c>
      <c r="EX205" s="36">
        <f t="shared" ca="1" si="602"/>
        <v>144.83305858673228</v>
      </c>
      <c r="EY205" s="36">
        <f t="shared" si="572"/>
        <v>0</v>
      </c>
      <c r="EZ205" s="36">
        <f t="shared" si="573"/>
        <v>0</v>
      </c>
      <c r="FA205" s="36">
        <f t="shared" si="574"/>
        <v>0</v>
      </c>
      <c r="FB205" s="36">
        <f t="shared" si="575"/>
        <v>0</v>
      </c>
      <c r="FC205" s="36">
        <f t="shared" si="603"/>
        <v>0</v>
      </c>
      <c r="FD205" s="36">
        <f t="shared" si="576"/>
        <v>0</v>
      </c>
      <c r="FE205" s="36">
        <f t="shared" si="577"/>
        <v>0</v>
      </c>
      <c r="FF205" s="36">
        <f t="shared" si="604"/>
        <v>0</v>
      </c>
      <c r="FG205" s="36">
        <f t="shared" ca="1" si="578"/>
        <v>144.83305858673228</v>
      </c>
      <c r="FH205" s="36">
        <f t="shared" ca="1" si="579"/>
        <v>1.5483499889819141</v>
      </c>
      <c r="FI205" s="36">
        <f t="shared" ca="1" si="580"/>
        <v>-2.1784233786825551</v>
      </c>
      <c r="FJ205" s="36">
        <f t="shared" ca="1" si="581"/>
        <v>163.90732939484352</v>
      </c>
      <c r="FK205" s="36">
        <f t="shared" si="582"/>
        <v>0</v>
      </c>
      <c r="FL205" s="36">
        <f t="shared" si="583"/>
        <v>0</v>
      </c>
      <c r="FM205" s="36">
        <f t="shared" ca="1" si="584"/>
        <v>0</v>
      </c>
      <c r="FN205" s="36">
        <f t="shared" ca="1" si="606"/>
        <v>163.90732939484352</v>
      </c>
    </row>
    <row r="206" spans="2:170" x14ac:dyDescent="0.25">
      <c r="B206" s="2">
        <v>198</v>
      </c>
      <c r="C206" s="2">
        <f t="shared" si="457"/>
        <v>17</v>
      </c>
      <c r="D206" s="2">
        <f t="shared" si="303"/>
        <v>222</v>
      </c>
      <c r="E206" s="2">
        <f t="shared" si="458"/>
        <v>19</v>
      </c>
      <c r="F206" s="189">
        <f t="shared" si="304"/>
        <v>51744</v>
      </c>
      <c r="G206" s="2">
        <f t="shared" si="459"/>
        <v>8</v>
      </c>
      <c r="H206" s="187">
        <f t="shared" si="461"/>
        <v>51.083333333333336</v>
      </c>
      <c r="I206" s="186">
        <f t="shared" si="460"/>
        <v>51</v>
      </c>
      <c r="J206" s="2">
        <f t="shared" si="462"/>
        <v>0</v>
      </c>
      <c r="K206" s="2">
        <f t="shared" si="463"/>
        <v>1</v>
      </c>
      <c r="L206">
        <f t="shared" si="464"/>
        <v>2</v>
      </c>
      <c r="M206" s="190">
        <f t="shared" si="585"/>
        <v>2.6232026399999999E-3</v>
      </c>
      <c r="N206">
        <f t="shared" si="465"/>
        <v>1</v>
      </c>
      <c r="O206">
        <f t="shared" si="466"/>
        <v>100</v>
      </c>
      <c r="P206" s="58">
        <f t="shared" si="467"/>
        <v>1.1804411879999999E-2</v>
      </c>
      <c r="Q206" s="106">
        <f t="shared" si="468"/>
        <v>1.1804411879999999E-2</v>
      </c>
      <c r="R206" s="59">
        <f t="shared" si="469"/>
        <v>1.1804411879999999E-2</v>
      </c>
      <c r="S206" s="32">
        <f t="shared" si="586"/>
        <v>9.8906364898376786E-4</v>
      </c>
      <c r="T206">
        <f t="shared" si="470"/>
        <v>1</v>
      </c>
      <c r="U206" s="32">
        <f t="shared" si="587"/>
        <v>4.1463678000000005E-4</v>
      </c>
      <c r="V206">
        <f t="shared" si="471"/>
        <v>1</v>
      </c>
      <c r="W206">
        <f t="shared" si="472"/>
        <v>100</v>
      </c>
      <c r="X206" s="58">
        <f t="shared" si="473"/>
        <v>1.8658655100000001E-3</v>
      </c>
      <c r="Y206" s="58">
        <f t="shared" si="474"/>
        <v>1.8658655100000001E-3</v>
      </c>
      <c r="Z206" s="32">
        <f t="shared" si="475"/>
        <v>1.8658655100000001E-3</v>
      </c>
      <c r="AA206" s="32">
        <f t="shared" si="476"/>
        <v>1.5562192343487879E-4</v>
      </c>
      <c r="AB206" s="59">
        <f t="shared" si="477"/>
        <v>4.9056245199999996E-3</v>
      </c>
      <c r="AC206" s="59">
        <f t="shared" si="478"/>
        <v>4.9056245199999996E-3</v>
      </c>
      <c r="AD206">
        <f t="shared" si="479"/>
        <v>1</v>
      </c>
      <c r="AE206" s="59">
        <f t="shared" si="480"/>
        <v>4.9056245199999996E-3</v>
      </c>
      <c r="AF206" s="59">
        <f t="shared" si="481"/>
        <v>4.1758461800000006E-3</v>
      </c>
      <c r="AG206" s="59">
        <f t="shared" si="482"/>
        <v>4.1758461800000006E-3</v>
      </c>
      <c r="AH206">
        <f t="shared" si="483"/>
        <v>1</v>
      </c>
      <c r="AI206" s="59">
        <f t="shared" si="484"/>
        <v>4.1758461800000006E-3</v>
      </c>
      <c r="AJ206" s="59">
        <f t="shared" si="485"/>
        <v>0</v>
      </c>
      <c r="AK206" s="59">
        <f t="shared" si="486"/>
        <v>0</v>
      </c>
      <c r="AL206" s="59">
        <f t="shared" si="487"/>
        <v>0</v>
      </c>
      <c r="AM206" s="12">
        <f t="shared" si="588"/>
        <v>0.1421491049753153</v>
      </c>
      <c r="AN206" s="12">
        <f t="shared" si="589"/>
        <v>0</v>
      </c>
      <c r="AO206" s="66">
        <f t="shared" si="488"/>
        <v>1.4059451246666203E-4</v>
      </c>
      <c r="AP206" s="66">
        <f t="shared" si="489"/>
        <v>2.2121517130805067E-5</v>
      </c>
      <c r="AQ206" s="59">
        <f t="shared" si="490"/>
        <v>6.9733013486296066E-4</v>
      </c>
      <c r="AR206" s="59">
        <f t="shared" si="491"/>
        <v>5.935927970015895E-4</v>
      </c>
      <c r="AS206" s="59">
        <f t="shared" si="492"/>
        <v>0</v>
      </c>
      <c r="AT206" s="12">
        <f t="shared" si="493"/>
        <v>0.1406954660138533</v>
      </c>
      <c r="AU206" s="59">
        <f t="shared" si="590"/>
        <v>1.6805133673525319E-17</v>
      </c>
      <c r="AV206" s="59">
        <f t="shared" si="591"/>
        <v>0</v>
      </c>
      <c r="AW206" s="70">
        <f t="shared" si="494"/>
        <v>0</v>
      </c>
      <c r="AX206" s="20">
        <f t="shared" si="495"/>
        <v>200000</v>
      </c>
      <c r="AY206" s="20">
        <f t="shared" si="496"/>
        <v>0</v>
      </c>
      <c r="AZ206" s="20">
        <f t="shared" si="497"/>
        <v>0</v>
      </c>
      <c r="BA206" s="20">
        <f t="shared" si="498"/>
        <v>200000</v>
      </c>
      <c r="BB206" s="36">
        <f t="shared" si="499"/>
        <v>1</v>
      </c>
      <c r="BC206" s="36">
        <f t="shared" si="500"/>
        <v>0</v>
      </c>
      <c r="BD206" s="80">
        <f t="shared" si="501"/>
        <v>28.118902493332406</v>
      </c>
      <c r="BE206" s="36">
        <f t="shared" si="502"/>
        <v>0</v>
      </c>
      <c r="BF206" s="36">
        <f t="shared" si="503"/>
        <v>0</v>
      </c>
      <c r="BG206" s="36">
        <f t="shared" si="504"/>
        <v>28.118902493332406</v>
      </c>
      <c r="BH206" s="36">
        <f t="shared" si="505"/>
        <v>4.4243034261610132</v>
      </c>
      <c r="BI206" s="36">
        <f t="shared" si="506"/>
        <v>0</v>
      </c>
      <c r="BJ206" s="36">
        <f t="shared" si="507"/>
        <v>0</v>
      </c>
      <c r="BK206" s="36">
        <f t="shared" si="508"/>
        <v>4.4243034261610132</v>
      </c>
      <c r="BL206" s="68">
        <f ca="1">IF(OR(AT206=0,E206&gt;ProjTerm),0,VLOOKUP(D206,'Life Events'!$AE$5:$AI$1206,5,FALSE))</f>
        <v>1.0904690070591166E-16</v>
      </c>
      <c r="BM206" s="93">
        <f t="shared" ca="1" si="509"/>
        <v>1.0904690070591166E-16</v>
      </c>
      <c r="BN206" s="93">
        <f t="shared" ca="1" si="510"/>
        <v>1.5342404512184629E-17</v>
      </c>
      <c r="BO206" s="36">
        <f t="shared" ca="1" si="511"/>
        <v>2.3344741913814034E-15</v>
      </c>
      <c r="BP206" s="36">
        <f t="shared" si="512"/>
        <v>1.3604619044117834E-2</v>
      </c>
      <c r="BQ206" s="36">
        <f t="shared" si="513"/>
        <v>98.305477987103529</v>
      </c>
      <c r="BR206" s="36">
        <f t="shared" si="514"/>
        <v>154.78110000000001</v>
      </c>
      <c r="BS206" s="36">
        <f t="shared" si="515"/>
        <v>152.1583001886967</v>
      </c>
      <c r="BT206" s="36">
        <f t="shared" si="516"/>
        <v>21.407982952924463</v>
      </c>
      <c r="BU206" s="70" cm="1">
        <f t="array" ref="BU206">IF(AND(ActInt=1,$J206=0),INDEX(Tbl_FwdNom,$B206-IVP,MATCH(ValnDt,Tbl_FwdNom_Cols)),INDEX(Tbl_FwdNom,$B206,MATCH(StartDt,Tbl_FwdNom_Cols)))</f>
        <v>13.618870660000001</v>
      </c>
      <c r="BV206" s="70" cm="1">
        <f t="array" ref="BV206">INDEX(Tbl_FwdReal,$B206,MATCH(StartDt,Tbl_FwdReal_Cols))</f>
        <v>4.593659336</v>
      </c>
      <c r="BW206" s="70" cm="1">
        <f t="array" ref="BW206">IF(RunType&lt;&gt;"OPN",INDEX(Tbl_FwdReal,$B206,MATCH(ValnDt,Tbl_FwdReal_Cols)),IF(AND($J206=0,ActInt=1),INDEX(Tbl_FwdReal,$B206-IVP,MATCH(ValnDt,Tbl_FwdReal_Cols)),-999))*$K206</f>
        <v>4.593659336</v>
      </c>
      <c r="BX206" s="70">
        <f t="shared" si="517"/>
        <v>4.593659336E-2</v>
      </c>
      <c r="BY206" s="70">
        <f t="shared" si="592"/>
        <v>8.6288321694598435E-2</v>
      </c>
      <c r="BZ206" s="64">
        <f t="shared" si="605"/>
        <v>6.9210636111136647E-3</v>
      </c>
      <c r="CA206" s="70" cm="1">
        <f t="array" ref="CA206">IF($J206=1,CA205*(1+INDEX(Tbl_CPI,$B206,MATCH(IF(RunType="OPN",StartDt,ValnDt),Tbl_CPI_Cols))),0)</f>
        <v>0</v>
      </c>
      <c r="CB206" s="70">
        <f t="shared" si="593"/>
        <v>3.3001044415240322</v>
      </c>
      <c r="CC206" s="70">
        <f t="shared" si="594"/>
        <v>3.1667440105599671</v>
      </c>
      <c r="CD206" s="36">
        <f t="shared" si="518"/>
        <v>18.213496310521066</v>
      </c>
      <c r="CE206" s="36">
        <f t="shared" si="519"/>
        <v>1.5748384069530106</v>
      </c>
      <c r="CF206" s="36">
        <f t="shared" si="520"/>
        <v>0</v>
      </c>
      <c r="CG206" s="36">
        <f t="shared" si="521"/>
        <v>2.8128940690408988</v>
      </c>
      <c r="CH206" s="36">
        <f t="shared" si="522"/>
        <v>2.5890321990117768</v>
      </c>
      <c r="CI206" s="36">
        <f t="shared" si="523"/>
        <v>0</v>
      </c>
      <c r="CJ206" s="36">
        <f t="shared" si="524"/>
        <v>0</v>
      </c>
      <c r="CK206" s="36">
        <f t="shared" si="525"/>
        <v>0</v>
      </c>
      <c r="CL206" s="36">
        <f t="shared" si="526"/>
        <v>0.22386187002912181</v>
      </c>
      <c r="CM206" s="36">
        <f t="shared" si="527"/>
        <v>2.8128940690408988</v>
      </c>
      <c r="CN206" s="36">
        <f t="shared" ca="1" si="528"/>
        <v>11.121618347524841</v>
      </c>
      <c r="CO206" s="20">
        <f t="shared" si="529"/>
        <v>120000</v>
      </c>
      <c r="CP206" s="20">
        <f t="shared" si="530"/>
        <v>2</v>
      </c>
      <c r="CQ206" s="64">
        <f t="shared" si="531"/>
        <v>3.4466069700000001E-3</v>
      </c>
      <c r="CR206" s="64">
        <f t="shared" si="532"/>
        <v>1.5509731365000001E-2</v>
      </c>
      <c r="CS206" s="36">
        <f t="shared" si="533"/>
        <v>22.205238571698008</v>
      </c>
      <c r="CT206" s="36">
        <f t="shared" si="534"/>
        <v>16.871341495999445</v>
      </c>
      <c r="CU206" s="36">
        <f t="shared" si="535"/>
        <v>2.6545820556966082</v>
      </c>
      <c r="CV206" s="36">
        <f t="shared" si="595"/>
        <v>19.525923551696053</v>
      </c>
      <c r="CW206" s="36">
        <f t="shared" si="536"/>
        <v>0</v>
      </c>
      <c r="CX206" s="36">
        <f t="shared" si="537"/>
        <v>0</v>
      </c>
      <c r="CY206" s="36">
        <f t="shared" si="538"/>
        <v>0</v>
      </c>
      <c r="CZ206" s="36">
        <f t="shared" si="596"/>
        <v>0</v>
      </c>
      <c r="DA206" s="64">
        <f t="shared" si="539"/>
        <v>1.069675736682596E-2</v>
      </c>
      <c r="DB206" s="70">
        <f t="shared" si="597"/>
        <v>0.98941645227526576</v>
      </c>
      <c r="DC206" s="70">
        <f>PRODUCT($DB$8:DB206)</f>
        <v>0.13654589968704753</v>
      </c>
      <c r="DD206" s="36">
        <f t="shared" si="540"/>
        <v>1029.1390543934283</v>
      </c>
      <c r="DE206" s="36">
        <f t="shared" si="541"/>
        <v>1962.9219587489872</v>
      </c>
      <c r="DF206" s="36">
        <f t="shared" si="542"/>
        <v>231.08440604415222</v>
      </c>
      <c r="DG206" s="36">
        <f t="shared" si="543"/>
        <v>0.91719976351503552</v>
      </c>
      <c r="DH206" s="36">
        <f t="shared" ca="1" si="544"/>
        <v>1.8363149183481702E-13</v>
      </c>
      <c r="DI206" s="36">
        <f t="shared" si="545"/>
        <v>177.11306930852012</v>
      </c>
      <c r="DJ206" s="36">
        <f t="shared" ca="1" si="546"/>
        <v>1341.063179944716</v>
      </c>
      <c r="DK206" s="36">
        <f t="shared" si="547"/>
        <v>0</v>
      </c>
      <c r="DL206" s="36">
        <f t="shared" si="548"/>
        <v>0</v>
      </c>
      <c r="DM206" s="36">
        <f t="shared" ca="1" si="549"/>
        <v>1341.063179944716</v>
      </c>
      <c r="DN206" s="36">
        <f t="shared" ca="1" si="598"/>
        <v>1341.0631799447196</v>
      </c>
      <c r="DO206" s="64" cm="1">
        <f t="array" ref="DO206">IFERROR(INDEX(Tbl_FwdNom,$B206,MATCH(LIDt,Tbl_FwdNom_Cols,0)),0)</f>
        <v>13.50640776</v>
      </c>
      <c r="DP206" s="64">
        <f t="shared" ca="1" si="599"/>
        <v>12.49718479</v>
      </c>
      <c r="DQ206" s="64">
        <f t="shared" ca="1" si="550"/>
        <v>9.8614746193905756E-3</v>
      </c>
      <c r="DR206" s="70">
        <f t="shared" ca="1" si="551"/>
        <v>0.99023482441182609</v>
      </c>
      <c r="DS206" s="70">
        <f ca="1">PRODUCT($DR$8:DR206)</f>
        <v>0.12992631871270491</v>
      </c>
      <c r="DT206" s="36">
        <f t="shared" ca="1" si="552"/>
        <v>2252.2160553889112</v>
      </c>
      <c r="DU206" s="36">
        <f t="shared" ca="1" si="553"/>
        <v>251.93321819276753</v>
      </c>
      <c r="DV206" s="36">
        <f t="shared" ca="1" si="554"/>
        <v>1.0468543566654671</v>
      </c>
      <c r="DW206" s="36">
        <f t="shared" ca="1" si="555"/>
        <v>2.0164912863140877E-13</v>
      </c>
      <c r="DX206" s="36">
        <f t="shared" ca="1" si="556"/>
        <v>1107.65376849784</v>
      </c>
      <c r="DY206" s="36">
        <f t="shared" ca="1" si="557"/>
        <v>11.68579213614489</v>
      </c>
      <c r="DZ206" s="36">
        <f t="shared" ca="1" si="558"/>
        <v>184.02260730583566</v>
      </c>
      <c r="EA206" s="36">
        <f t="shared" ca="1" si="559"/>
        <v>0</v>
      </c>
      <c r="EB206" s="36">
        <f t="shared" ca="1" si="560"/>
        <v>1591.1570501691538</v>
      </c>
      <c r="EC206" s="36">
        <f t="shared" ca="1" si="561"/>
        <v>0</v>
      </c>
      <c r="ED206" s="36">
        <f t="shared" ca="1" si="562"/>
        <v>0</v>
      </c>
      <c r="EE206" s="36">
        <f t="shared" ca="1" si="600"/>
        <v>0</v>
      </c>
      <c r="EF206" s="36">
        <f t="shared" ca="1" si="563"/>
        <v>1591.1570501691538</v>
      </c>
      <c r="EG206" s="64"/>
      <c r="EH206" s="64"/>
      <c r="EI206" s="64"/>
      <c r="EJ206" s="70"/>
      <c r="EK206" s="70"/>
      <c r="EL206" s="70"/>
      <c r="EM206" s="70"/>
      <c r="EN206" s="70"/>
      <c r="EO206" s="36">
        <f t="shared" ca="1" si="564"/>
        <v>14.310912345386097</v>
      </c>
      <c r="EP206" s="36">
        <f t="shared" ca="1" si="565"/>
        <v>0</v>
      </c>
      <c r="EQ206" s="36">
        <f t="shared" si="566"/>
        <v>58.561153331733962</v>
      </c>
      <c r="ER206" s="36">
        <f t="shared" si="567"/>
        <v>6.1689579423599836</v>
      </c>
      <c r="ES206" s="36">
        <f t="shared" si="568"/>
        <v>-5.6336821373888739</v>
      </c>
      <c r="ET206" s="36">
        <f t="shared" ca="1" si="569"/>
        <v>0</v>
      </c>
      <c r="EU206" s="36">
        <f t="shared" ca="1" si="601"/>
        <v>6.1689579423599836</v>
      </c>
      <c r="EV206" s="36">
        <f t="shared" si="570"/>
        <v>2.9236196041212863</v>
      </c>
      <c r="EW206" s="36">
        <f t="shared" si="571"/>
        <v>76.549254318816395</v>
      </c>
      <c r="EX206" s="36">
        <f t="shared" ca="1" si="602"/>
        <v>144.20298519703164</v>
      </c>
      <c r="EY206" s="36">
        <f t="shared" si="572"/>
        <v>0</v>
      </c>
      <c r="EZ206" s="36">
        <f t="shared" si="573"/>
        <v>0</v>
      </c>
      <c r="FA206" s="36">
        <f t="shared" si="574"/>
        <v>0</v>
      </c>
      <c r="FB206" s="36">
        <f t="shared" si="575"/>
        <v>0</v>
      </c>
      <c r="FC206" s="36">
        <f t="shared" si="603"/>
        <v>0</v>
      </c>
      <c r="FD206" s="36">
        <f t="shared" si="576"/>
        <v>0</v>
      </c>
      <c r="FE206" s="36">
        <f t="shared" si="577"/>
        <v>0</v>
      </c>
      <c r="FF206" s="36">
        <f t="shared" si="604"/>
        <v>0</v>
      </c>
      <c r="FG206" s="36">
        <f t="shared" ca="1" si="578"/>
        <v>144.20298519703164</v>
      </c>
      <c r="FH206" s="36">
        <f t="shared" ca="1" si="579"/>
        <v>1.5425043442246429</v>
      </c>
      <c r="FI206" s="36">
        <f t="shared" ca="1" si="580"/>
        <v>-2.1561698046948727</v>
      </c>
      <c r="FJ206" s="36">
        <f t="shared" ca="1" si="581"/>
        <v>163.36752755890797</v>
      </c>
      <c r="FK206" s="36">
        <f t="shared" si="582"/>
        <v>0</v>
      </c>
      <c r="FL206" s="36">
        <f t="shared" si="583"/>
        <v>0</v>
      </c>
      <c r="FM206" s="36">
        <f t="shared" ca="1" si="584"/>
        <v>0</v>
      </c>
      <c r="FN206" s="36">
        <f t="shared" ca="1" si="606"/>
        <v>163.36752755890797</v>
      </c>
    </row>
    <row r="207" spans="2:170" x14ac:dyDescent="0.25">
      <c r="B207" s="2">
        <v>199</v>
      </c>
      <c r="C207" s="2">
        <f t="shared" si="457"/>
        <v>17</v>
      </c>
      <c r="D207" s="2">
        <f t="shared" si="303"/>
        <v>223</v>
      </c>
      <c r="E207" s="2">
        <f t="shared" si="458"/>
        <v>19</v>
      </c>
      <c r="F207" s="189">
        <f t="shared" si="304"/>
        <v>51774</v>
      </c>
      <c r="G207" s="2">
        <f t="shared" si="459"/>
        <v>9</v>
      </c>
      <c r="H207" s="187">
        <f t="shared" si="461"/>
        <v>51.166666666666671</v>
      </c>
      <c r="I207" s="186">
        <f t="shared" si="460"/>
        <v>51</v>
      </c>
      <c r="J207" s="2">
        <f t="shared" si="462"/>
        <v>0</v>
      </c>
      <c r="K207" s="2">
        <f t="shared" si="463"/>
        <v>1</v>
      </c>
      <c r="L207">
        <f t="shared" si="464"/>
        <v>2</v>
      </c>
      <c r="M207" s="190">
        <f t="shared" si="585"/>
        <v>2.6232026399999999E-3</v>
      </c>
      <c r="N207">
        <f t="shared" si="465"/>
        <v>1</v>
      </c>
      <c r="O207">
        <f t="shared" si="466"/>
        <v>100</v>
      </c>
      <c r="P207" s="58">
        <f t="shared" si="467"/>
        <v>1.1804411879999999E-2</v>
      </c>
      <c r="Q207" s="106">
        <f t="shared" si="468"/>
        <v>1.1804411879999999E-2</v>
      </c>
      <c r="R207" s="59">
        <f t="shared" si="469"/>
        <v>1.1804411879999999E-2</v>
      </c>
      <c r="S207" s="32">
        <f t="shared" si="586"/>
        <v>9.8906364898376786E-4</v>
      </c>
      <c r="T207">
        <f t="shared" si="470"/>
        <v>1</v>
      </c>
      <c r="U207" s="32">
        <f t="shared" si="587"/>
        <v>4.1463678000000005E-4</v>
      </c>
      <c r="V207">
        <f t="shared" si="471"/>
        <v>1</v>
      </c>
      <c r="W207">
        <f t="shared" si="472"/>
        <v>100</v>
      </c>
      <c r="X207" s="58">
        <f t="shared" si="473"/>
        <v>1.8658655100000001E-3</v>
      </c>
      <c r="Y207" s="58">
        <f t="shared" si="474"/>
        <v>1.8658655100000001E-3</v>
      </c>
      <c r="Z207" s="32">
        <f t="shared" si="475"/>
        <v>1.8658655100000001E-3</v>
      </c>
      <c r="AA207" s="32">
        <f t="shared" si="476"/>
        <v>1.5562192343487879E-4</v>
      </c>
      <c r="AB207" s="59">
        <f t="shared" si="477"/>
        <v>4.9056245199999996E-3</v>
      </c>
      <c r="AC207" s="59">
        <f t="shared" si="478"/>
        <v>4.9056245199999996E-3</v>
      </c>
      <c r="AD207">
        <f t="shared" si="479"/>
        <v>1</v>
      </c>
      <c r="AE207" s="59">
        <f t="shared" si="480"/>
        <v>4.9056245199999996E-3</v>
      </c>
      <c r="AF207" s="59">
        <f t="shared" si="481"/>
        <v>4.1758461800000006E-3</v>
      </c>
      <c r="AG207" s="59">
        <f t="shared" si="482"/>
        <v>4.1758461800000006E-3</v>
      </c>
      <c r="AH207">
        <f t="shared" si="483"/>
        <v>1</v>
      </c>
      <c r="AI207" s="59">
        <f t="shared" si="484"/>
        <v>4.1758461800000006E-3</v>
      </c>
      <c r="AJ207" s="59">
        <f t="shared" si="485"/>
        <v>0</v>
      </c>
      <c r="AK207" s="59">
        <f t="shared" si="486"/>
        <v>0</v>
      </c>
      <c r="AL207" s="59">
        <f t="shared" si="487"/>
        <v>0</v>
      </c>
      <c r="AM207" s="12">
        <f t="shared" si="588"/>
        <v>0.1406954660138533</v>
      </c>
      <c r="AN207" s="12">
        <f t="shared" si="589"/>
        <v>0</v>
      </c>
      <c r="AO207" s="66">
        <f t="shared" si="488"/>
        <v>1.3915677101113344E-4</v>
      </c>
      <c r="AP207" s="66">
        <f t="shared" si="489"/>
        <v>2.1895299039642471E-5</v>
      </c>
      <c r="AQ207" s="59">
        <f t="shared" si="490"/>
        <v>6.9019912793038532E-4</v>
      </c>
      <c r="AR207" s="59">
        <f t="shared" si="491"/>
        <v>5.875226242972692E-4</v>
      </c>
      <c r="AS207" s="59">
        <f t="shared" si="492"/>
        <v>0</v>
      </c>
      <c r="AT207" s="12">
        <f t="shared" si="493"/>
        <v>0.13925669219157485</v>
      </c>
      <c r="AU207" s="59">
        <f t="shared" si="590"/>
        <v>0</v>
      </c>
      <c r="AV207" s="59">
        <f t="shared" si="591"/>
        <v>-1.3552527156068805E-17</v>
      </c>
      <c r="AW207" s="70">
        <f t="shared" si="494"/>
        <v>0</v>
      </c>
      <c r="AX207" s="20">
        <f t="shared" si="495"/>
        <v>200000</v>
      </c>
      <c r="AY207" s="20">
        <f t="shared" si="496"/>
        <v>0</v>
      </c>
      <c r="AZ207" s="20">
        <f t="shared" si="497"/>
        <v>0</v>
      </c>
      <c r="BA207" s="20">
        <f t="shared" si="498"/>
        <v>200000</v>
      </c>
      <c r="BB207" s="36">
        <f t="shared" si="499"/>
        <v>1</v>
      </c>
      <c r="BC207" s="36">
        <f t="shared" si="500"/>
        <v>0</v>
      </c>
      <c r="BD207" s="80">
        <f t="shared" si="501"/>
        <v>27.831354202226688</v>
      </c>
      <c r="BE207" s="36">
        <f t="shared" si="502"/>
        <v>0</v>
      </c>
      <c r="BF207" s="36">
        <f t="shared" si="503"/>
        <v>0</v>
      </c>
      <c r="BG207" s="36">
        <f t="shared" si="504"/>
        <v>27.831354202226688</v>
      </c>
      <c r="BH207" s="36">
        <f t="shared" si="505"/>
        <v>4.3790598079284946</v>
      </c>
      <c r="BI207" s="36">
        <f t="shared" si="506"/>
        <v>0</v>
      </c>
      <c r="BJ207" s="36">
        <f t="shared" si="507"/>
        <v>0</v>
      </c>
      <c r="BK207" s="36">
        <f t="shared" si="508"/>
        <v>4.3790598079284946</v>
      </c>
      <c r="BL207" s="68">
        <f ca="1">IF(OR(AT207=0,E207&gt;ProjTerm),0,VLOOKUP(D207,'Life Events'!$AE$5:$AI$1206,5,FALSE))</f>
        <v>1.1017355267262953E-16</v>
      </c>
      <c r="BM207" s="93">
        <f t="shared" ca="1" si="509"/>
        <v>1.1017355267262953E-16</v>
      </c>
      <c r="BN207" s="93">
        <f t="shared" ca="1" si="510"/>
        <v>1.5342404512184629E-17</v>
      </c>
      <c r="BO207" s="36">
        <f t="shared" ca="1" si="511"/>
        <v>2.3344741913814034E-15</v>
      </c>
      <c r="BP207" s="36">
        <f t="shared" si="512"/>
        <v>1.3465496083745964E-2</v>
      </c>
      <c r="BQ207" s="36">
        <f t="shared" si="513"/>
        <v>98.305477987103529</v>
      </c>
      <c r="BR207" s="36">
        <f t="shared" si="514"/>
        <v>154.78110000000001</v>
      </c>
      <c r="BS207" s="36">
        <f t="shared" si="515"/>
        <v>152.1583001886967</v>
      </c>
      <c r="BT207" s="36">
        <f t="shared" si="516"/>
        <v>21.189061573770584</v>
      </c>
      <c r="BU207" s="70" cm="1">
        <f t="array" ref="BU207">IF(AND(ActInt=1,$J207=0),INDEX(Tbl_FwdNom,$B207-IVP,MATCH(ValnDt,Tbl_FwdNom_Cols)),INDEX(Tbl_FwdNom,$B207,MATCH(StartDt,Tbl_FwdNom_Cols)))</f>
        <v>13.62693391</v>
      </c>
      <c r="BV207" s="70" cm="1">
        <f t="array" ref="BV207">INDEX(Tbl_FwdReal,$B207,MATCH(StartDt,Tbl_FwdReal_Cols))</f>
        <v>4.5900374289999997</v>
      </c>
      <c r="BW207" s="70" cm="1">
        <f t="array" ref="BW207">IF(RunType&lt;&gt;"OPN",INDEX(Tbl_FwdReal,$B207,MATCH(ValnDt,Tbl_FwdReal_Cols)),IF(AND($J207=0,ActInt=1),INDEX(Tbl_FwdReal,$B207-IVP,MATCH(ValnDt,Tbl_FwdReal_Cols)),-999))*$K207</f>
        <v>4.5900374289999997</v>
      </c>
      <c r="BX207" s="70">
        <f t="shared" si="517"/>
        <v>4.5900374289999997E-2</v>
      </c>
      <c r="BY207" s="70">
        <f t="shared" si="592"/>
        <v>8.6403033244295546E-2</v>
      </c>
      <c r="BZ207" s="64">
        <f t="shared" si="605"/>
        <v>6.9299240492419756E-3</v>
      </c>
      <c r="CA207" s="70" cm="1">
        <f t="array" ref="CA207">IF($J207=1,CA206*(1+INDEX(Tbl_CPI,$B207,MATCH(IF(RunType="OPN",StartDt,ValnDt),Tbl_CPI_Cols))),0)</f>
        <v>0</v>
      </c>
      <c r="CB207" s="70">
        <f t="shared" si="593"/>
        <v>3.3229739146583599</v>
      </c>
      <c r="CC207" s="70">
        <f t="shared" si="594"/>
        <v>3.1667440105599671</v>
      </c>
      <c r="CD207" s="36">
        <f t="shared" si="518"/>
        <v>18.213496310521066</v>
      </c>
      <c r="CE207" s="36">
        <f t="shared" si="519"/>
        <v>1.5748384069530106</v>
      </c>
      <c r="CF207" s="36">
        <f t="shared" si="520"/>
        <v>0</v>
      </c>
      <c r="CG207" s="36">
        <f t="shared" si="521"/>
        <v>2.784128974713127</v>
      </c>
      <c r="CH207" s="36">
        <f t="shared" si="522"/>
        <v>2.5625563511503593</v>
      </c>
      <c r="CI207" s="36">
        <f t="shared" si="523"/>
        <v>0</v>
      </c>
      <c r="CJ207" s="36">
        <f t="shared" si="524"/>
        <v>0</v>
      </c>
      <c r="CK207" s="36">
        <f t="shared" si="525"/>
        <v>0</v>
      </c>
      <c r="CL207" s="36">
        <f t="shared" si="526"/>
        <v>0.22157262356276816</v>
      </c>
      <c r="CM207" s="36">
        <f t="shared" si="527"/>
        <v>2.784128974713127</v>
      </c>
      <c r="CN207" s="36">
        <f t="shared" ca="1" si="528"/>
        <v>11.007886940300855</v>
      </c>
      <c r="CO207" s="20">
        <f t="shared" si="529"/>
        <v>120000</v>
      </c>
      <c r="CP207" s="20">
        <f t="shared" si="530"/>
        <v>2</v>
      </c>
      <c r="CQ207" s="64">
        <f t="shared" si="531"/>
        <v>3.4466069700000001E-3</v>
      </c>
      <c r="CR207" s="64">
        <f t="shared" si="532"/>
        <v>1.5509731365000001E-2</v>
      </c>
      <c r="CS207" s="36">
        <f t="shared" si="533"/>
        <v>21.978164331997487</v>
      </c>
      <c r="CT207" s="36">
        <f t="shared" si="534"/>
        <v>16.698812521336013</v>
      </c>
      <c r="CU207" s="36">
        <f t="shared" si="535"/>
        <v>2.6274358847570967</v>
      </c>
      <c r="CV207" s="36">
        <f t="shared" si="595"/>
        <v>19.326248406093111</v>
      </c>
      <c r="CW207" s="36">
        <f t="shared" si="536"/>
        <v>0</v>
      </c>
      <c r="CX207" s="36">
        <f t="shared" si="537"/>
        <v>0</v>
      </c>
      <c r="CY207" s="36">
        <f t="shared" si="538"/>
        <v>0</v>
      </c>
      <c r="CZ207" s="36">
        <f t="shared" si="596"/>
        <v>0</v>
      </c>
      <c r="DA207" s="64">
        <f t="shared" si="539"/>
        <v>1.0702734392998847E-2</v>
      </c>
      <c r="DB207" s="70">
        <f t="shared" si="597"/>
        <v>0.98941060113048307</v>
      </c>
      <c r="DC207" s="70">
        <f>PRODUCT($DB$8:DB207)</f>
        <v>0.13509996069126434</v>
      </c>
      <c r="DD207" s="36">
        <f t="shared" si="540"/>
        <v>1018.9645947722926</v>
      </c>
      <c r="DE207" s="36">
        <f t="shared" si="541"/>
        <v>1956.0992369054359</v>
      </c>
      <c r="DF207" s="36">
        <f t="shared" si="542"/>
        <v>229.1785812564782</v>
      </c>
      <c r="DG207" s="36">
        <f t="shared" si="543"/>
        <v>0.91355081288551232</v>
      </c>
      <c r="DH207" s="36">
        <f t="shared" ca="1" si="544"/>
        <v>1.832623767267338E-13</v>
      </c>
      <c r="DI207" s="36">
        <f t="shared" si="545"/>
        <v>176.19473667921267</v>
      </c>
      <c r="DJ207" s="36">
        <f t="shared" ca="1" si="546"/>
        <v>1341.5944092559491</v>
      </c>
      <c r="DK207" s="36">
        <f t="shared" si="547"/>
        <v>0</v>
      </c>
      <c r="DL207" s="36">
        <f t="shared" si="548"/>
        <v>0</v>
      </c>
      <c r="DM207" s="36">
        <f t="shared" ca="1" si="549"/>
        <v>1341.5944092559491</v>
      </c>
      <c r="DN207" s="36">
        <f t="shared" ca="1" si="598"/>
        <v>1341.5944092559521</v>
      </c>
      <c r="DO207" s="64" cm="1">
        <f t="array" ref="DO207">IFERROR(INDEX(Tbl_FwdNom,$B207,MATCH(LIDt,Tbl_FwdNom_Cols,0)),0)</f>
        <v>13.521411219999999</v>
      </c>
      <c r="DP207" s="64">
        <f t="shared" ca="1" si="599"/>
        <v>12.49970815</v>
      </c>
      <c r="DQ207" s="64">
        <f t="shared" ca="1" si="550"/>
        <v>9.8633622354067363E-3</v>
      </c>
      <c r="DR207" s="70">
        <f t="shared" ca="1" si="551"/>
        <v>0.99023297348507278</v>
      </c>
      <c r="DS207" s="70">
        <f ca="1">PRODUCT($DR$8:DR207)</f>
        <v>0.12865732491285103</v>
      </c>
      <c r="DT207" s="36">
        <f t="shared" ca="1" si="552"/>
        <v>2246.5991239733844</v>
      </c>
      <c r="DU207" s="36">
        <f t="shared" ca="1" si="553"/>
        <v>250.03906697500608</v>
      </c>
      <c r="DV207" s="36">
        <f t="shared" ca="1" si="554"/>
        <v>1.0437143643092264</v>
      </c>
      <c r="DW207" s="36">
        <f t="shared" ca="1" si="555"/>
        <v>2.0130359284017308E-13</v>
      </c>
      <c r="DX207" s="36">
        <f t="shared" ca="1" si="556"/>
        <v>1097.389897274177</v>
      </c>
      <c r="DY207" s="36">
        <f t="shared" ca="1" si="557"/>
        <v>11.577295262380938</v>
      </c>
      <c r="DZ207" s="36">
        <f t="shared" ca="1" si="558"/>
        <v>183.24985716850674</v>
      </c>
      <c r="EA207" s="36">
        <f t="shared" ca="1" si="559"/>
        <v>0</v>
      </c>
      <c r="EB207" s="36">
        <f t="shared" ca="1" si="560"/>
        <v>1593.0317317407917</v>
      </c>
      <c r="EC207" s="36">
        <f t="shared" ca="1" si="561"/>
        <v>0</v>
      </c>
      <c r="ED207" s="36">
        <f t="shared" ca="1" si="562"/>
        <v>0</v>
      </c>
      <c r="EE207" s="36">
        <f t="shared" ca="1" si="600"/>
        <v>0</v>
      </c>
      <c r="EF207" s="36">
        <f t="shared" ca="1" si="563"/>
        <v>1593.0317317407917</v>
      </c>
      <c r="EG207" s="64"/>
      <c r="EH207" s="64"/>
      <c r="EI207" s="64"/>
      <c r="EJ207" s="70"/>
      <c r="EK207" s="70"/>
      <c r="EL207" s="70"/>
      <c r="EM207" s="70"/>
      <c r="EN207" s="70"/>
      <c r="EO207" s="36">
        <f t="shared" ca="1" si="564"/>
        <v>14.323245226246506</v>
      </c>
      <c r="EP207" s="36">
        <f t="shared" ca="1" si="565"/>
        <v>0</v>
      </c>
      <c r="EQ207" s="36">
        <f t="shared" si="566"/>
        <v>58.328175995917277</v>
      </c>
      <c r="ER207" s="36">
        <f t="shared" si="567"/>
        <v>6.1079692807976063</v>
      </c>
      <c r="ES207" s="36">
        <f t="shared" si="568"/>
        <v>-5.5779854157646414</v>
      </c>
      <c r="ET207" s="36">
        <f t="shared" ca="1" si="569"/>
        <v>0</v>
      </c>
      <c r="EU207" s="36">
        <f t="shared" ca="1" si="601"/>
        <v>6.1079692807976063</v>
      </c>
      <c r="EV207" s="36">
        <f t="shared" si="570"/>
        <v>2.9084606139426978</v>
      </c>
      <c r="EW207" s="36">
        <f t="shared" si="571"/>
        <v>76.244713845903831</v>
      </c>
      <c r="EX207" s="36">
        <f t="shared" ca="1" si="602"/>
        <v>143.58931973656141</v>
      </c>
      <c r="EY207" s="36">
        <f t="shared" si="572"/>
        <v>0</v>
      </c>
      <c r="EZ207" s="36">
        <f t="shared" si="573"/>
        <v>0</v>
      </c>
      <c r="FA207" s="36">
        <f t="shared" si="574"/>
        <v>0</v>
      </c>
      <c r="FB207" s="36">
        <f t="shared" si="575"/>
        <v>0</v>
      </c>
      <c r="FC207" s="36">
        <f t="shared" si="603"/>
        <v>0</v>
      </c>
      <c r="FD207" s="36">
        <f t="shared" si="576"/>
        <v>0</v>
      </c>
      <c r="FE207" s="36">
        <f t="shared" si="577"/>
        <v>0</v>
      </c>
      <c r="FF207" s="36">
        <f t="shared" si="604"/>
        <v>0</v>
      </c>
      <c r="FG207" s="36">
        <f t="shared" ca="1" si="578"/>
        <v>143.58931973656141</v>
      </c>
      <c r="FH207" s="36">
        <f t="shared" ca="1" si="579"/>
        <v>1.5367983508118039</v>
      </c>
      <c r="FI207" s="36">
        <f t="shared" ca="1" si="580"/>
        <v>-2.1341015776063408</v>
      </c>
      <c r="FJ207" s="36">
        <f t="shared" ca="1" si="581"/>
        <v>162.84477908311791</v>
      </c>
      <c r="FK207" s="36">
        <f t="shared" si="582"/>
        <v>0</v>
      </c>
      <c r="FL207" s="36">
        <f t="shared" si="583"/>
        <v>0</v>
      </c>
      <c r="FM207" s="36">
        <f t="shared" ca="1" si="584"/>
        <v>0</v>
      </c>
      <c r="FN207" s="36">
        <f t="shared" ca="1" si="606"/>
        <v>162.84477908311791</v>
      </c>
    </row>
    <row r="208" spans="2:170" x14ac:dyDescent="0.25">
      <c r="B208" s="2">
        <v>200</v>
      </c>
      <c r="C208" s="2">
        <f t="shared" si="457"/>
        <v>17</v>
      </c>
      <c r="D208" s="2">
        <f t="shared" si="303"/>
        <v>224</v>
      </c>
      <c r="E208" s="2">
        <f t="shared" si="458"/>
        <v>19</v>
      </c>
      <c r="F208" s="189">
        <f t="shared" si="304"/>
        <v>51805</v>
      </c>
      <c r="G208" s="2">
        <f t="shared" si="459"/>
        <v>10</v>
      </c>
      <c r="H208" s="187">
        <f t="shared" si="461"/>
        <v>51.25</v>
      </c>
      <c r="I208" s="186">
        <f t="shared" si="460"/>
        <v>51</v>
      </c>
      <c r="J208" s="2">
        <f t="shared" si="462"/>
        <v>0</v>
      </c>
      <c r="K208" s="2">
        <f t="shared" si="463"/>
        <v>1</v>
      </c>
      <c r="L208">
        <f t="shared" si="464"/>
        <v>2</v>
      </c>
      <c r="M208" s="190">
        <f t="shared" si="585"/>
        <v>2.6232026399999999E-3</v>
      </c>
      <c r="N208">
        <f t="shared" si="465"/>
        <v>1</v>
      </c>
      <c r="O208">
        <f t="shared" si="466"/>
        <v>100</v>
      </c>
      <c r="P208" s="58">
        <f t="shared" si="467"/>
        <v>1.1804411879999999E-2</v>
      </c>
      <c r="Q208" s="106">
        <f t="shared" si="468"/>
        <v>1.1804411879999999E-2</v>
      </c>
      <c r="R208" s="59">
        <f t="shared" si="469"/>
        <v>1.1804411879999999E-2</v>
      </c>
      <c r="S208" s="32">
        <f t="shared" si="586"/>
        <v>9.8906364898376786E-4</v>
      </c>
      <c r="T208">
        <f t="shared" si="470"/>
        <v>1</v>
      </c>
      <c r="U208" s="32">
        <f t="shared" si="587"/>
        <v>4.1463678000000005E-4</v>
      </c>
      <c r="V208">
        <f t="shared" si="471"/>
        <v>1</v>
      </c>
      <c r="W208">
        <f t="shared" si="472"/>
        <v>100</v>
      </c>
      <c r="X208" s="58">
        <f t="shared" si="473"/>
        <v>1.8658655100000001E-3</v>
      </c>
      <c r="Y208" s="58">
        <f t="shared" si="474"/>
        <v>1.8658655100000001E-3</v>
      </c>
      <c r="Z208" s="32">
        <f t="shared" si="475"/>
        <v>1.8658655100000001E-3</v>
      </c>
      <c r="AA208" s="32">
        <f t="shared" si="476"/>
        <v>1.5562192343487879E-4</v>
      </c>
      <c r="AB208" s="59">
        <f t="shared" si="477"/>
        <v>4.9056245199999996E-3</v>
      </c>
      <c r="AC208" s="59">
        <f t="shared" si="478"/>
        <v>4.9056245199999996E-3</v>
      </c>
      <c r="AD208">
        <f t="shared" si="479"/>
        <v>1</v>
      </c>
      <c r="AE208" s="59">
        <f t="shared" si="480"/>
        <v>4.9056245199999996E-3</v>
      </c>
      <c r="AF208" s="59">
        <f t="shared" si="481"/>
        <v>4.1758461800000006E-3</v>
      </c>
      <c r="AG208" s="59">
        <f t="shared" si="482"/>
        <v>4.1758461800000006E-3</v>
      </c>
      <c r="AH208">
        <f t="shared" si="483"/>
        <v>1</v>
      </c>
      <c r="AI208" s="59">
        <f t="shared" si="484"/>
        <v>4.1758461800000006E-3</v>
      </c>
      <c r="AJ208" s="59">
        <f t="shared" si="485"/>
        <v>0</v>
      </c>
      <c r="AK208" s="59">
        <f t="shared" si="486"/>
        <v>0</v>
      </c>
      <c r="AL208" s="59">
        <f t="shared" si="487"/>
        <v>0</v>
      </c>
      <c r="AM208" s="12">
        <f t="shared" si="588"/>
        <v>0.13925669219157485</v>
      </c>
      <c r="AN208" s="12">
        <f t="shared" si="589"/>
        <v>0</v>
      </c>
      <c r="AO208" s="66">
        <f t="shared" si="488"/>
        <v>1.377337321244084E-4</v>
      </c>
      <c r="AP208" s="66">
        <f t="shared" si="489"/>
        <v>2.1671394290031746E-5</v>
      </c>
      <c r="AQ208" s="59">
        <f t="shared" si="490"/>
        <v>6.8314104378908213E-4</v>
      </c>
      <c r="AR208" s="59">
        <f t="shared" si="491"/>
        <v>5.8151452612762377E-4</v>
      </c>
      <c r="AS208" s="59">
        <f t="shared" si="492"/>
        <v>0</v>
      </c>
      <c r="AT208" s="12">
        <f t="shared" si="493"/>
        <v>0.13783263149524372</v>
      </c>
      <c r="AU208" s="59">
        <f t="shared" si="590"/>
        <v>9.6493993351209895E-18</v>
      </c>
      <c r="AV208" s="59">
        <f t="shared" si="591"/>
        <v>0</v>
      </c>
      <c r="AW208" s="70">
        <f t="shared" si="494"/>
        <v>0</v>
      </c>
      <c r="AX208" s="20">
        <f t="shared" si="495"/>
        <v>200000</v>
      </c>
      <c r="AY208" s="20">
        <f t="shared" si="496"/>
        <v>0</v>
      </c>
      <c r="AZ208" s="20">
        <f t="shared" si="497"/>
        <v>0</v>
      </c>
      <c r="BA208" s="20">
        <f t="shared" si="498"/>
        <v>200000</v>
      </c>
      <c r="BB208" s="36">
        <f t="shared" si="499"/>
        <v>1</v>
      </c>
      <c r="BC208" s="36">
        <f t="shared" si="500"/>
        <v>0</v>
      </c>
      <c r="BD208" s="80">
        <f t="shared" si="501"/>
        <v>27.546746424881679</v>
      </c>
      <c r="BE208" s="36">
        <f t="shared" si="502"/>
        <v>0</v>
      </c>
      <c r="BF208" s="36">
        <f t="shared" si="503"/>
        <v>0</v>
      </c>
      <c r="BG208" s="36">
        <f t="shared" si="504"/>
        <v>27.546746424881679</v>
      </c>
      <c r="BH208" s="36">
        <f t="shared" si="505"/>
        <v>4.3342788580063489</v>
      </c>
      <c r="BI208" s="36">
        <f t="shared" si="506"/>
        <v>0</v>
      </c>
      <c r="BJ208" s="36">
        <f t="shared" si="507"/>
        <v>0</v>
      </c>
      <c r="BK208" s="36">
        <f t="shared" si="508"/>
        <v>4.3342788580063489</v>
      </c>
      <c r="BL208" s="68">
        <f ca="1">IF(OR(AT208=0,E208&gt;ProjTerm),0,VLOOKUP(D208,'Life Events'!$AE$5:$AI$1206,5,FALSE))</f>
        <v>1.1131184499451467E-16</v>
      </c>
      <c r="BM208" s="93">
        <f t="shared" ca="1" si="509"/>
        <v>1.1131184499451467E-16</v>
      </c>
      <c r="BN208" s="93">
        <f t="shared" ca="1" si="510"/>
        <v>1.5342404512184629E-17</v>
      </c>
      <c r="BO208" s="36">
        <f t="shared" ca="1" si="511"/>
        <v>2.3344741913814034E-15</v>
      </c>
      <c r="BP208" s="36">
        <f t="shared" si="512"/>
        <v>1.3327795816507932E-2</v>
      </c>
      <c r="BQ208" s="36">
        <f t="shared" si="513"/>
        <v>98.305477987103529</v>
      </c>
      <c r="BR208" s="36">
        <f t="shared" si="514"/>
        <v>154.78110000000001</v>
      </c>
      <c r="BS208" s="36">
        <f t="shared" si="515"/>
        <v>152.1583001886967</v>
      </c>
      <c r="BT208" s="36">
        <f t="shared" si="516"/>
        <v>20.972378918851305</v>
      </c>
      <c r="BU208" s="70" cm="1">
        <f t="array" ref="BU208">IF(AND(ActInt=1,$J208=0),INDEX(Tbl_FwdNom,$B208-IVP,MATCH(ValnDt,Tbl_FwdNom_Cols)),INDEX(Tbl_FwdNom,$B208,MATCH(StartDt,Tbl_FwdNom_Cols)))</f>
        <v>13.635129492000001</v>
      </c>
      <c r="BV208" s="70" cm="1">
        <f t="array" ref="BV208">INDEX(Tbl_FwdReal,$B208,MATCH(StartDt,Tbl_FwdReal_Cols))</f>
        <v>4.586356179</v>
      </c>
      <c r="BW208" s="70" cm="1">
        <f t="array" ref="BW208">IF(RunType&lt;&gt;"OPN",INDEX(Tbl_FwdReal,$B208,MATCH(ValnDt,Tbl_FwdReal_Cols)),IF(AND($J208=0,ActInt=1),INDEX(Tbl_FwdReal,$B208-IVP,MATCH(ValnDt,Tbl_FwdReal_Cols)),-999))*$K208</f>
        <v>4.586356179</v>
      </c>
      <c r="BX208" s="70">
        <f t="shared" si="517"/>
        <v>4.586356179E-2</v>
      </c>
      <c r="BY208" s="70">
        <f t="shared" si="592"/>
        <v>8.65196345258743E-2</v>
      </c>
      <c r="BZ208" s="64">
        <f t="shared" si="605"/>
        <v>6.9389295733444101E-3</v>
      </c>
      <c r="CA208" s="70" cm="1">
        <f t="array" ref="CA208">IF($J208=1,CA207*(1+INDEX(Tbl_CPI,$B208,MATCH(IF(RunType="OPN",StartDt,ValnDt),Tbl_CPI_Cols))),0)</f>
        <v>0</v>
      </c>
      <c r="CB208" s="70">
        <f t="shared" si="593"/>
        <v>3.3460317966262347</v>
      </c>
      <c r="CC208" s="70">
        <f t="shared" si="594"/>
        <v>3.1667440105599671</v>
      </c>
      <c r="CD208" s="36">
        <f t="shared" si="518"/>
        <v>18.213496310521066</v>
      </c>
      <c r="CE208" s="36">
        <f t="shared" si="519"/>
        <v>1.5748384069530106</v>
      </c>
      <c r="CF208" s="36">
        <f t="shared" si="520"/>
        <v>0</v>
      </c>
      <c r="CG208" s="36">
        <f t="shared" si="521"/>
        <v>2.7556580367351415</v>
      </c>
      <c r="CH208" s="36">
        <f t="shared" si="522"/>
        <v>2.5363512494466165</v>
      </c>
      <c r="CI208" s="36">
        <f t="shared" si="523"/>
        <v>0</v>
      </c>
      <c r="CJ208" s="36">
        <f t="shared" si="524"/>
        <v>0</v>
      </c>
      <c r="CK208" s="36">
        <f t="shared" si="525"/>
        <v>0</v>
      </c>
      <c r="CL208" s="36">
        <f t="shared" si="526"/>
        <v>0.21930678728852548</v>
      </c>
      <c r="CM208" s="36">
        <f t="shared" si="527"/>
        <v>2.7556580367351415</v>
      </c>
      <c r="CN208" s="36">
        <f t="shared" ca="1" si="528"/>
        <v>10.895318568220217</v>
      </c>
      <c r="CO208" s="20">
        <f t="shared" si="529"/>
        <v>120000</v>
      </c>
      <c r="CP208" s="20">
        <f t="shared" si="530"/>
        <v>2</v>
      </c>
      <c r="CQ208" s="64">
        <f t="shared" si="531"/>
        <v>3.4466069700000001E-3</v>
      </c>
      <c r="CR208" s="64">
        <f t="shared" si="532"/>
        <v>1.5509731365000001E-2</v>
      </c>
      <c r="CS208" s="36">
        <f t="shared" si="533"/>
        <v>21.753412188957583</v>
      </c>
      <c r="CT208" s="36">
        <f t="shared" si="534"/>
        <v>16.528047854929007</v>
      </c>
      <c r="CU208" s="36">
        <f t="shared" si="535"/>
        <v>2.6005673148038095</v>
      </c>
      <c r="CV208" s="36">
        <f t="shared" si="595"/>
        <v>19.128615169732818</v>
      </c>
      <c r="CW208" s="36">
        <f t="shared" si="536"/>
        <v>0</v>
      </c>
      <c r="CX208" s="36">
        <f t="shared" si="537"/>
        <v>0</v>
      </c>
      <c r="CY208" s="36">
        <f t="shared" si="538"/>
        <v>0</v>
      </c>
      <c r="CZ208" s="36">
        <f t="shared" si="596"/>
        <v>0</v>
      </c>
      <c r="DA208" s="64">
        <f t="shared" si="539"/>
        <v>1.0708809114189144E-2</v>
      </c>
      <c r="DB208" s="70">
        <f t="shared" si="597"/>
        <v>0.98940465441913517</v>
      </c>
      <c r="DC208" s="70">
        <f>PRODUCT($DB$8:DB208)</f>
        <v>0.13366852991977915</v>
      </c>
      <c r="DD208" s="36">
        <f t="shared" si="540"/>
        <v>1008.9041131929747</v>
      </c>
      <c r="DE208" s="36">
        <f t="shared" si="541"/>
        <v>1949.4999838169856</v>
      </c>
      <c r="DF208" s="36">
        <f t="shared" si="542"/>
        <v>227.29853207820815</v>
      </c>
      <c r="DG208" s="36">
        <f t="shared" si="543"/>
        <v>0.91000605834030768</v>
      </c>
      <c r="DH208" s="36">
        <f t="shared" ca="1" si="544"/>
        <v>1.8289042434553159E-13</v>
      </c>
      <c r="DI208" s="36">
        <f t="shared" si="545"/>
        <v>175.29640462860067</v>
      </c>
      <c r="DJ208" s="36">
        <f t="shared" ca="1" si="546"/>
        <v>1342.2808012724793</v>
      </c>
      <c r="DK208" s="36">
        <f t="shared" si="547"/>
        <v>0</v>
      </c>
      <c r="DL208" s="36">
        <f t="shared" si="548"/>
        <v>0</v>
      </c>
      <c r="DM208" s="36">
        <f t="shared" ca="1" si="549"/>
        <v>1342.2808012724793</v>
      </c>
      <c r="DN208" s="36">
        <f t="shared" ca="1" si="598"/>
        <v>1342.2808012724824</v>
      </c>
      <c r="DO208" s="64" cm="1">
        <f t="array" ref="DO208">IFERROR(INDEX(Tbl_FwdNom,$B208,MATCH(LIDt,Tbl_FwdNom_Cols,0)),0)</f>
        <v>13.53568916</v>
      </c>
      <c r="DP208" s="64">
        <f t="shared" ca="1" si="599"/>
        <v>12.502272899999999</v>
      </c>
      <c r="DQ208" s="64">
        <f t="shared" ca="1" si="550"/>
        <v>9.865280773713625E-3</v>
      </c>
      <c r="DR208" s="70">
        <f t="shared" ca="1" si="551"/>
        <v>0.99023109224415029</v>
      </c>
      <c r="DS208" s="70">
        <f ca="1">PRODUCT($DR$8:DR208)</f>
        <v>0.127400483373663</v>
      </c>
      <c r="DT208" s="36">
        <f t="shared" ca="1" si="552"/>
        <v>2241.215708692479</v>
      </c>
      <c r="DU208" s="36">
        <f t="shared" ca="1" si="553"/>
        <v>248.17149371710556</v>
      </c>
      <c r="DV208" s="36">
        <f t="shared" ca="1" si="554"/>
        <v>1.040683103744187</v>
      </c>
      <c r="DW208" s="36">
        <f t="shared" ca="1" si="555"/>
        <v>2.0095503511291732E-13</v>
      </c>
      <c r="DX208" s="36">
        <f t="shared" ca="1" si="556"/>
        <v>1087.2435778101722</v>
      </c>
      <c r="DY208" s="36">
        <f t="shared" ca="1" si="557"/>
        <v>11.470038220423802</v>
      </c>
      <c r="DZ208" s="36">
        <f t="shared" ca="1" si="558"/>
        <v>182.49629539455381</v>
      </c>
      <c r="EA208" s="36">
        <f t="shared" ca="1" si="559"/>
        <v>0</v>
      </c>
      <c r="EB208" s="36">
        <f t="shared" ca="1" si="560"/>
        <v>1595.0692751106455</v>
      </c>
      <c r="EC208" s="36">
        <f t="shared" ca="1" si="561"/>
        <v>0</v>
      </c>
      <c r="ED208" s="36">
        <f t="shared" ca="1" si="562"/>
        <v>0</v>
      </c>
      <c r="EE208" s="36">
        <f t="shared" ca="1" si="600"/>
        <v>0</v>
      </c>
      <c r="EF208" s="36">
        <f t="shared" ca="1" si="563"/>
        <v>1595.0692751106455</v>
      </c>
      <c r="EG208" s="64"/>
      <c r="EH208" s="64"/>
      <c r="EI208" s="64"/>
      <c r="EJ208" s="70"/>
      <c r="EK208" s="70"/>
      <c r="EL208" s="70"/>
      <c r="EM208" s="70"/>
      <c r="EN208" s="70"/>
      <c r="EO208" s="36">
        <f t="shared" ca="1" si="564"/>
        <v>14.337368621485929</v>
      </c>
      <c r="EP208" s="36">
        <f t="shared" ca="1" si="565"/>
        <v>0</v>
      </c>
      <c r="EQ208" s="36">
        <f t="shared" si="566"/>
        <v>58.101851347021217</v>
      </c>
      <c r="ER208" s="36">
        <f t="shared" si="567"/>
        <v>6.047663836671517</v>
      </c>
      <c r="ES208" s="36">
        <f t="shared" si="568"/>
        <v>-5.5229126293175872</v>
      </c>
      <c r="ET208" s="36">
        <f t="shared" ca="1" si="569"/>
        <v>0</v>
      </c>
      <c r="EU208" s="36">
        <f t="shared" ca="1" si="601"/>
        <v>6.047663836671517</v>
      </c>
      <c r="EV208" s="36">
        <f t="shared" si="570"/>
        <v>2.8936317749166816</v>
      </c>
      <c r="EW208" s="36">
        <f t="shared" si="571"/>
        <v>75.948869551157458</v>
      </c>
      <c r="EX208" s="36">
        <f t="shared" ca="1" si="602"/>
        <v>142.99201650976687</v>
      </c>
      <c r="EY208" s="36">
        <f t="shared" si="572"/>
        <v>0</v>
      </c>
      <c r="EZ208" s="36">
        <f t="shared" si="573"/>
        <v>0</v>
      </c>
      <c r="FA208" s="36">
        <f t="shared" si="574"/>
        <v>0</v>
      </c>
      <c r="FB208" s="36">
        <f t="shared" si="575"/>
        <v>0</v>
      </c>
      <c r="FC208" s="36">
        <f t="shared" si="603"/>
        <v>0</v>
      </c>
      <c r="FD208" s="36">
        <f t="shared" si="576"/>
        <v>0</v>
      </c>
      <c r="FE208" s="36">
        <f t="shared" si="577"/>
        <v>0</v>
      </c>
      <c r="FF208" s="36">
        <f t="shared" si="604"/>
        <v>0</v>
      </c>
      <c r="FG208" s="36">
        <f t="shared" ca="1" si="578"/>
        <v>142.99201650976687</v>
      </c>
      <c r="FH208" s="36">
        <f t="shared" ca="1" si="579"/>
        <v>1.5312742096560761</v>
      </c>
      <c r="FI208" s="36">
        <f t="shared" ca="1" si="580"/>
        <v>-2.1123009547745122</v>
      </c>
      <c r="FJ208" s="36">
        <f t="shared" ca="1" si="581"/>
        <v>162.33898759653172</v>
      </c>
      <c r="FK208" s="36">
        <f t="shared" si="582"/>
        <v>0</v>
      </c>
      <c r="FL208" s="36">
        <f t="shared" si="583"/>
        <v>0</v>
      </c>
      <c r="FM208" s="36">
        <f t="shared" ca="1" si="584"/>
        <v>0</v>
      </c>
      <c r="FN208" s="36">
        <f t="shared" ca="1" si="606"/>
        <v>162.33898759653172</v>
      </c>
    </row>
    <row r="209" spans="2:170" x14ac:dyDescent="0.25">
      <c r="B209" s="2">
        <v>201</v>
      </c>
      <c r="C209" s="2">
        <f t="shared" si="457"/>
        <v>17</v>
      </c>
      <c r="D209" s="2">
        <f t="shared" si="303"/>
        <v>225</v>
      </c>
      <c r="E209" s="2">
        <f t="shared" si="458"/>
        <v>19</v>
      </c>
      <c r="F209" s="189">
        <f t="shared" si="304"/>
        <v>51835</v>
      </c>
      <c r="G209" s="2">
        <f t="shared" si="459"/>
        <v>11</v>
      </c>
      <c r="H209" s="187">
        <f t="shared" si="461"/>
        <v>51.333333333333336</v>
      </c>
      <c r="I209" s="186">
        <f t="shared" si="460"/>
        <v>51</v>
      </c>
      <c r="J209" s="2">
        <f t="shared" si="462"/>
        <v>0</v>
      </c>
      <c r="K209" s="2">
        <f t="shared" si="463"/>
        <v>1</v>
      </c>
      <c r="L209">
        <f t="shared" si="464"/>
        <v>2</v>
      </c>
      <c r="M209" s="190">
        <f t="shared" si="585"/>
        <v>2.6232026399999999E-3</v>
      </c>
      <c r="N209">
        <f t="shared" si="465"/>
        <v>1</v>
      </c>
      <c r="O209">
        <f t="shared" si="466"/>
        <v>100</v>
      </c>
      <c r="P209" s="58">
        <f t="shared" si="467"/>
        <v>1.1804411879999999E-2</v>
      </c>
      <c r="Q209" s="106">
        <f t="shared" si="468"/>
        <v>1.1804411879999999E-2</v>
      </c>
      <c r="R209" s="59">
        <f t="shared" si="469"/>
        <v>1.1804411879999999E-2</v>
      </c>
      <c r="S209" s="32">
        <f t="shared" si="586"/>
        <v>9.8906364898376786E-4</v>
      </c>
      <c r="T209">
        <f t="shared" si="470"/>
        <v>1</v>
      </c>
      <c r="U209" s="32">
        <f t="shared" si="587"/>
        <v>4.1463678000000005E-4</v>
      </c>
      <c r="V209">
        <f t="shared" si="471"/>
        <v>1</v>
      </c>
      <c r="W209">
        <f t="shared" si="472"/>
        <v>100</v>
      </c>
      <c r="X209" s="58">
        <f t="shared" si="473"/>
        <v>1.8658655100000001E-3</v>
      </c>
      <c r="Y209" s="58">
        <f t="shared" si="474"/>
        <v>1.8658655100000001E-3</v>
      </c>
      <c r="Z209" s="32">
        <f t="shared" si="475"/>
        <v>1.8658655100000001E-3</v>
      </c>
      <c r="AA209" s="32">
        <f t="shared" si="476"/>
        <v>1.5562192343487879E-4</v>
      </c>
      <c r="AB209" s="59">
        <f t="shared" si="477"/>
        <v>4.9056245199999996E-3</v>
      </c>
      <c r="AC209" s="59">
        <f t="shared" si="478"/>
        <v>4.9056245199999996E-3</v>
      </c>
      <c r="AD209">
        <f t="shared" si="479"/>
        <v>1</v>
      </c>
      <c r="AE209" s="59">
        <f t="shared" si="480"/>
        <v>4.9056245199999996E-3</v>
      </c>
      <c r="AF209" s="59">
        <f t="shared" si="481"/>
        <v>4.1758461800000006E-3</v>
      </c>
      <c r="AG209" s="59">
        <f t="shared" si="482"/>
        <v>4.1758461800000006E-3</v>
      </c>
      <c r="AH209">
        <f t="shared" si="483"/>
        <v>1</v>
      </c>
      <c r="AI209" s="59">
        <f t="shared" si="484"/>
        <v>4.1758461800000006E-3</v>
      </c>
      <c r="AJ209" s="59">
        <f t="shared" si="485"/>
        <v>0</v>
      </c>
      <c r="AK209" s="59">
        <f t="shared" si="486"/>
        <v>0</v>
      </c>
      <c r="AL209" s="59">
        <f t="shared" si="487"/>
        <v>0</v>
      </c>
      <c r="AM209" s="12">
        <f t="shared" si="588"/>
        <v>0.13783263149524372</v>
      </c>
      <c r="AN209" s="12">
        <f t="shared" si="589"/>
        <v>0</v>
      </c>
      <c r="AO209" s="66">
        <f t="shared" si="488"/>
        <v>1.3632524545572076E-4</v>
      </c>
      <c r="AP209" s="66">
        <f t="shared" si="489"/>
        <v>2.144977922538068E-5</v>
      </c>
      <c r="AQ209" s="59">
        <f t="shared" si="490"/>
        <v>6.7615513671919175E-4</v>
      </c>
      <c r="AR209" s="59">
        <f t="shared" si="491"/>
        <v>5.7556786770876121E-4</v>
      </c>
      <c r="AS209" s="59">
        <f t="shared" si="492"/>
        <v>0</v>
      </c>
      <c r="AT209" s="12">
        <f t="shared" si="493"/>
        <v>0.13642313346613463</v>
      </c>
      <c r="AU209" s="59">
        <f t="shared" si="590"/>
        <v>0</v>
      </c>
      <c r="AV209" s="59">
        <f t="shared" si="591"/>
        <v>-3.1008182133085427E-17</v>
      </c>
      <c r="AW209" s="70">
        <f t="shared" si="494"/>
        <v>0</v>
      </c>
      <c r="AX209" s="20">
        <f t="shared" si="495"/>
        <v>200000</v>
      </c>
      <c r="AY209" s="20">
        <f t="shared" si="496"/>
        <v>0</v>
      </c>
      <c r="AZ209" s="20">
        <f t="shared" si="497"/>
        <v>0</v>
      </c>
      <c r="BA209" s="20">
        <f t="shared" si="498"/>
        <v>200000</v>
      </c>
      <c r="BB209" s="36">
        <f t="shared" si="499"/>
        <v>1</v>
      </c>
      <c r="BC209" s="36">
        <f t="shared" si="500"/>
        <v>0</v>
      </c>
      <c r="BD209" s="80">
        <f t="shared" si="501"/>
        <v>27.265049091144153</v>
      </c>
      <c r="BE209" s="36">
        <f t="shared" si="502"/>
        <v>0</v>
      </c>
      <c r="BF209" s="36">
        <f t="shared" si="503"/>
        <v>0</v>
      </c>
      <c r="BG209" s="36">
        <f t="shared" si="504"/>
        <v>27.265049091144153</v>
      </c>
      <c r="BH209" s="36">
        <f t="shared" si="505"/>
        <v>4.2899558450761361</v>
      </c>
      <c r="BI209" s="36">
        <f t="shared" si="506"/>
        <v>0</v>
      </c>
      <c r="BJ209" s="36">
        <f t="shared" si="507"/>
        <v>0</v>
      </c>
      <c r="BK209" s="36">
        <f t="shared" si="508"/>
        <v>4.2899558450761361</v>
      </c>
      <c r="BL209" s="68">
        <f ca="1">IF(OR(AT209=0,E209&gt;ProjTerm),0,VLOOKUP(D209,'Life Events'!$AE$5:$AI$1206,5,FALSE))</f>
        <v>1.1246189793751654E-16</v>
      </c>
      <c r="BM209" s="93">
        <f t="shared" ca="1" si="509"/>
        <v>1.1246189793751654E-16</v>
      </c>
      <c r="BN209" s="93">
        <f t="shared" ca="1" si="510"/>
        <v>1.5342404512184629E-17</v>
      </c>
      <c r="BO209" s="36">
        <f t="shared" ca="1" si="511"/>
        <v>2.3344741913814034E-15</v>
      </c>
      <c r="BP209" s="36">
        <f t="shared" si="512"/>
        <v>1.3191503693721438E-2</v>
      </c>
      <c r="BQ209" s="36">
        <f t="shared" si="513"/>
        <v>98.305477987103529</v>
      </c>
      <c r="BR209" s="36">
        <f t="shared" si="514"/>
        <v>154.78110000000001</v>
      </c>
      <c r="BS209" s="36">
        <f t="shared" si="515"/>
        <v>152.1583001886967</v>
      </c>
      <c r="BT209" s="36">
        <f t="shared" si="516"/>
        <v>20.75791209462275</v>
      </c>
      <c r="BU209" s="70" cm="1">
        <f t="array" ref="BU209">IF(AND(ActInt=1,$J209=0),INDEX(Tbl_FwdNom,$B209-IVP,MATCH(ValnDt,Tbl_FwdNom_Cols)),INDEX(Tbl_FwdNom,$B209,MATCH(StartDt,Tbl_FwdNom_Cols)))</f>
        <v>13.643060842000001</v>
      </c>
      <c r="BV209" s="70" cm="1">
        <f t="array" ref="BV209">INDEX(Tbl_FwdReal,$B209,MATCH(StartDt,Tbl_FwdReal_Cols))</f>
        <v>4.5827937109999999</v>
      </c>
      <c r="BW209" s="70" cm="1">
        <f t="array" ref="BW209">IF(RunType&lt;&gt;"OPN",INDEX(Tbl_FwdReal,$B209,MATCH(ValnDt,Tbl_FwdReal_Cols)),IF(AND($J209=0,ActInt=1),INDEX(Tbl_FwdReal,$B209-IVP,MATCH(ValnDt,Tbl_FwdReal_Cols)),-999))*$K209</f>
        <v>4.5827937109999999</v>
      </c>
      <c r="BX209" s="70">
        <f t="shared" si="517"/>
        <v>4.5827937110000001E-2</v>
      </c>
      <c r="BY209" s="70">
        <f t="shared" si="592"/>
        <v>8.6632483313046516E-2</v>
      </c>
      <c r="BZ209" s="64">
        <f t="shared" si="605"/>
        <v>6.9476444356448841E-3</v>
      </c>
      <c r="CA209" s="70" cm="1">
        <f t="array" ref="CA209">IF($J209=1,CA208*(1+INDEX(Tbl_CPI,$B209,MATCH(IF(RunType="OPN",StartDt,ValnDt),Tbl_CPI_Cols))),0)</f>
        <v>0</v>
      </c>
      <c r="CB209" s="70">
        <f t="shared" si="593"/>
        <v>3.3692788358195558</v>
      </c>
      <c r="CC209" s="70">
        <f t="shared" si="594"/>
        <v>3.1667440105599671</v>
      </c>
      <c r="CD209" s="36">
        <f t="shared" si="518"/>
        <v>18.213496310521066</v>
      </c>
      <c r="CE209" s="36">
        <f t="shared" si="519"/>
        <v>1.5748384069530106</v>
      </c>
      <c r="CF209" s="36">
        <f t="shared" si="520"/>
        <v>0</v>
      </c>
      <c r="CG209" s="36">
        <f t="shared" si="521"/>
        <v>2.727478247018142</v>
      </c>
      <c r="CH209" s="36">
        <f t="shared" si="522"/>
        <v>2.510414125208031</v>
      </c>
      <c r="CI209" s="36">
        <f t="shared" si="523"/>
        <v>0</v>
      </c>
      <c r="CJ209" s="36">
        <f t="shared" si="524"/>
        <v>0</v>
      </c>
      <c r="CK209" s="36">
        <f t="shared" si="525"/>
        <v>0</v>
      </c>
      <c r="CL209" s="36">
        <f t="shared" si="526"/>
        <v>0.21706412181011098</v>
      </c>
      <c r="CM209" s="36">
        <f t="shared" si="527"/>
        <v>2.727478247018142</v>
      </c>
      <c r="CN209" s="36">
        <f t="shared" ca="1" si="528"/>
        <v>10.783901337903821</v>
      </c>
      <c r="CO209" s="20">
        <f t="shared" si="529"/>
        <v>120000</v>
      </c>
      <c r="CP209" s="20">
        <f t="shared" si="530"/>
        <v>2</v>
      </c>
      <c r="CQ209" s="64">
        <f t="shared" si="531"/>
        <v>3.4466069700000001E-3</v>
      </c>
      <c r="CR209" s="64">
        <f t="shared" si="532"/>
        <v>1.5509731365000001E-2</v>
      </c>
      <c r="CS209" s="36">
        <f t="shared" si="533"/>
        <v>21.530958396454967</v>
      </c>
      <c r="CT209" s="36">
        <f t="shared" si="534"/>
        <v>16.359029454686492</v>
      </c>
      <c r="CU209" s="36">
        <f t="shared" si="535"/>
        <v>2.5739735070456815</v>
      </c>
      <c r="CV209" s="36">
        <f t="shared" si="595"/>
        <v>18.933002961732175</v>
      </c>
      <c r="CW209" s="36">
        <f t="shared" si="536"/>
        <v>0</v>
      </c>
      <c r="CX209" s="36">
        <f t="shared" si="537"/>
        <v>0</v>
      </c>
      <c r="CY209" s="36">
        <f t="shared" si="538"/>
        <v>0</v>
      </c>
      <c r="CZ209" s="36">
        <f t="shared" si="596"/>
        <v>0</v>
      </c>
      <c r="DA209" s="64">
        <f t="shared" si="539"/>
        <v>1.0714687599212791E-2</v>
      </c>
      <c r="DB209" s="70">
        <f t="shared" si="597"/>
        <v>0.98939889987681506</v>
      </c>
      <c r="DC209" s="70">
        <f>PRODUCT($DB$8:DB209)</f>
        <v>0.13225149645078063</v>
      </c>
      <c r="DD209" s="36">
        <f t="shared" si="540"/>
        <v>998.95629348877549</v>
      </c>
      <c r="DE209" s="36">
        <f t="shared" si="541"/>
        <v>1943.1232180271109</v>
      </c>
      <c r="DF209" s="36">
        <f t="shared" si="542"/>
        <v>225.44400899610966</v>
      </c>
      <c r="DG209" s="36">
        <f t="shared" si="543"/>
        <v>0.90656498527509366</v>
      </c>
      <c r="DH209" s="36">
        <f t="shared" ca="1" si="544"/>
        <v>1.8251556391590001E-13</v>
      </c>
      <c r="DI209" s="36">
        <f t="shared" si="545"/>
        <v>174.41794851709273</v>
      </c>
      <c r="DJ209" s="36">
        <f t="shared" ca="1" si="546"/>
        <v>1343.1223170662624</v>
      </c>
      <c r="DK209" s="36">
        <f t="shared" si="547"/>
        <v>0</v>
      </c>
      <c r="DL209" s="36">
        <f t="shared" si="548"/>
        <v>0</v>
      </c>
      <c r="DM209" s="36">
        <f t="shared" ca="1" si="549"/>
        <v>1343.1223170662624</v>
      </c>
      <c r="DN209" s="36">
        <f t="shared" ca="1" si="598"/>
        <v>1343.1223170662656</v>
      </c>
      <c r="DO209" s="64" cm="1">
        <f t="array" ref="DO209">IFERROR(INDEX(Tbl_FwdNom,$B209,MATCH(LIDt,Tbl_FwdNom_Cols,0)),0)</f>
        <v>13.550451539999999</v>
      </c>
      <c r="DP209" s="64">
        <f t="shared" ca="1" si="599"/>
        <v>12.504754930000001</v>
      </c>
      <c r="DQ209" s="64">
        <f t="shared" ca="1" si="550"/>
        <v>9.8671373958907349E-3</v>
      </c>
      <c r="DR209" s="70">
        <f t="shared" ca="1" si="551"/>
        <v>0.99022927172248143</v>
      </c>
      <c r="DS209" s="70">
        <f ca="1">PRODUCT($DR$8:DR209)</f>
        <v>0.12615568786819442</v>
      </c>
      <c r="DT209" s="36">
        <f t="shared" ca="1" si="552"/>
        <v>2236.0650429328321</v>
      </c>
      <c r="DU209" s="36">
        <f t="shared" ca="1" si="553"/>
        <v>246.33028009827953</v>
      </c>
      <c r="DV209" s="36">
        <f t="shared" ca="1" si="554"/>
        <v>1.0377601632206916</v>
      </c>
      <c r="DW209" s="36">
        <f t="shared" ca="1" si="555"/>
        <v>2.0060341186339112E-13</v>
      </c>
      <c r="DX209" s="36">
        <f t="shared" ca="1" si="556"/>
        <v>1077.2136474806023</v>
      </c>
      <c r="DY209" s="36">
        <f t="shared" ca="1" si="557"/>
        <v>11.364008740157113</v>
      </c>
      <c r="DZ209" s="36">
        <f t="shared" ca="1" si="558"/>
        <v>181.76182668915089</v>
      </c>
      <c r="EA209" s="36">
        <f t="shared" ca="1" si="559"/>
        <v>0</v>
      </c>
      <c r="EB209" s="36">
        <f t="shared" ca="1" si="560"/>
        <v>1597.2697508165968</v>
      </c>
      <c r="EC209" s="36">
        <f t="shared" ca="1" si="561"/>
        <v>0</v>
      </c>
      <c r="ED209" s="36">
        <f t="shared" ca="1" si="562"/>
        <v>0</v>
      </c>
      <c r="EE209" s="36">
        <f t="shared" ca="1" si="600"/>
        <v>0</v>
      </c>
      <c r="EF209" s="36">
        <f t="shared" ca="1" si="563"/>
        <v>1597.2697508165968</v>
      </c>
      <c r="EG209" s="64"/>
      <c r="EH209" s="64"/>
      <c r="EI209" s="64"/>
      <c r="EJ209" s="70"/>
      <c r="EK209" s="70"/>
      <c r="EL209" s="70"/>
      <c r="EM209" s="70"/>
      <c r="EN209" s="70"/>
      <c r="EO209" s="36">
        <f t="shared" ca="1" si="564"/>
        <v>14.352895378705195</v>
      </c>
      <c r="EP209" s="36">
        <f t="shared" ca="1" si="565"/>
        <v>0</v>
      </c>
      <c r="EQ209" s="36">
        <f t="shared" si="566"/>
        <v>57.8821465287105</v>
      </c>
      <c r="ER209" s="36">
        <f t="shared" si="567"/>
        <v>5.9880337204968326</v>
      </c>
      <c r="ES209" s="36">
        <f t="shared" si="568"/>
        <v>-5.4684565731274501</v>
      </c>
      <c r="ET209" s="36">
        <f t="shared" ca="1" si="569"/>
        <v>0</v>
      </c>
      <c r="EU209" s="36">
        <f t="shared" ca="1" si="601"/>
        <v>5.9880337204968326</v>
      </c>
      <c r="EV209" s="36">
        <f t="shared" si="570"/>
        <v>2.8791310296075312</v>
      </c>
      <c r="EW209" s="36">
        <f t="shared" si="571"/>
        <v>75.661678485833562</v>
      </c>
      <c r="EX209" s="36">
        <f t="shared" ca="1" si="602"/>
        <v>142.41098976464843</v>
      </c>
      <c r="EY209" s="36">
        <f t="shared" si="572"/>
        <v>0</v>
      </c>
      <c r="EZ209" s="36">
        <f t="shared" si="573"/>
        <v>0</v>
      </c>
      <c r="FA209" s="36">
        <f t="shared" si="574"/>
        <v>0</v>
      </c>
      <c r="FB209" s="36">
        <f t="shared" si="575"/>
        <v>0</v>
      </c>
      <c r="FC209" s="36">
        <f t="shared" si="603"/>
        <v>0</v>
      </c>
      <c r="FD209" s="36">
        <f t="shared" si="576"/>
        <v>0</v>
      </c>
      <c r="FE209" s="36">
        <f t="shared" si="577"/>
        <v>0</v>
      </c>
      <c r="FF209" s="36">
        <f t="shared" si="604"/>
        <v>0</v>
      </c>
      <c r="FG209" s="36">
        <f t="shared" ca="1" si="578"/>
        <v>142.41098976464843</v>
      </c>
      <c r="FH209" s="36">
        <f t="shared" ca="1" si="579"/>
        <v>1.5258892660228982</v>
      </c>
      <c r="FI209" s="36">
        <f t="shared" ca="1" si="580"/>
        <v>-2.0906814091107835</v>
      </c>
      <c r="FJ209" s="36">
        <f t="shared" ca="1" si="581"/>
        <v>161.85012728274575</v>
      </c>
      <c r="FK209" s="36">
        <f t="shared" si="582"/>
        <v>0</v>
      </c>
      <c r="FL209" s="36">
        <f t="shared" si="583"/>
        <v>0</v>
      </c>
      <c r="FM209" s="36">
        <f t="shared" ca="1" si="584"/>
        <v>0</v>
      </c>
      <c r="FN209" s="36">
        <f t="shared" ca="1" si="606"/>
        <v>161.85012728274575</v>
      </c>
    </row>
    <row r="210" spans="2:170" x14ac:dyDescent="0.25">
      <c r="B210" s="2">
        <v>202</v>
      </c>
      <c r="C210" s="2">
        <f t="shared" si="457"/>
        <v>17</v>
      </c>
      <c r="D210" s="2">
        <f t="shared" si="303"/>
        <v>226</v>
      </c>
      <c r="E210" s="2">
        <f t="shared" si="458"/>
        <v>19</v>
      </c>
      <c r="F210" s="189">
        <f t="shared" si="304"/>
        <v>51866</v>
      </c>
      <c r="G210" s="2">
        <f t="shared" si="459"/>
        <v>12</v>
      </c>
      <c r="H210" s="187">
        <f t="shared" si="461"/>
        <v>51.416666666666671</v>
      </c>
      <c r="I210" s="186">
        <f t="shared" si="460"/>
        <v>51</v>
      </c>
      <c r="J210" s="2">
        <f t="shared" si="462"/>
        <v>0</v>
      </c>
      <c r="K210" s="2">
        <f t="shared" si="463"/>
        <v>1</v>
      </c>
      <c r="L210">
        <f t="shared" si="464"/>
        <v>2</v>
      </c>
      <c r="M210" s="190">
        <f t="shared" si="585"/>
        <v>2.6232026399999999E-3</v>
      </c>
      <c r="N210">
        <f t="shared" si="465"/>
        <v>1</v>
      </c>
      <c r="O210">
        <f t="shared" si="466"/>
        <v>100</v>
      </c>
      <c r="P210" s="58">
        <f t="shared" si="467"/>
        <v>1.1804411879999999E-2</v>
      </c>
      <c r="Q210" s="106">
        <f t="shared" si="468"/>
        <v>1.1804411879999999E-2</v>
      </c>
      <c r="R210" s="59">
        <f t="shared" si="469"/>
        <v>1.1804411879999999E-2</v>
      </c>
      <c r="S210" s="32">
        <f t="shared" si="586"/>
        <v>9.8906364898376786E-4</v>
      </c>
      <c r="T210">
        <f t="shared" si="470"/>
        <v>1</v>
      </c>
      <c r="U210" s="32">
        <f t="shared" si="587"/>
        <v>4.1463678000000005E-4</v>
      </c>
      <c r="V210">
        <f t="shared" si="471"/>
        <v>1</v>
      </c>
      <c r="W210">
        <f t="shared" si="472"/>
        <v>100</v>
      </c>
      <c r="X210" s="58">
        <f t="shared" si="473"/>
        <v>1.8658655100000001E-3</v>
      </c>
      <c r="Y210" s="58">
        <f t="shared" si="474"/>
        <v>1.8658655100000001E-3</v>
      </c>
      <c r="Z210" s="32">
        <f t="shared" si="475"/>
        <v>1.8658655100000001E-3</v>
      </c>
      <c r="AA210" s="32">
        <f t="shared" si="476"/>
        <v>1.5562192343487879E-4</v>
      </c>
      <c r="AB210" s="59">
        <f t="shared" si="477"/>
        <v>4.9056245199999996E-3</v>
      </c>
      <c r="AC210" s="59">
        <f t="shared" si="478"/>
        <v>4.9056245199999996E-3</v>
      </c>
      <c r="AD210">
        <f t="shared" si="479"/>
        <v>1</v>
      </c>
      <c r="AE210" s="59">
        <f t="shared" si="480"/>
        <v>4.9056245199999996E-3</v>
      </c>
      <c r="AF210" s="59">
        <f t="shared" si="481"/>
        <v>4.1758461800000006E-3</v>
      </c>
      <c r="AG210" s="59">
        <f t="shared" si="482"/>
        <v>4.1758461800000006E-3</v>
      </c>
      <c r="AH210">
        <f t="shared" si="483"/>
        <v>1</v>
      </c>
      <c r="AI210" s="59">
        <f t="shared" si="484"/>
        <v>4.1758461800000006E-3</v>
      </c>
      <c r="AJ210" s="59">
        <f t="shared" si="485"/>
        <v>0</v>
      </c>
      <c r="AK210" s="59">
        <f t="shared" si="486"/>
        <v>0</v>
      </c>
      <c r="AL210" s="59">
        <f t="shared" si="487"/>
        <v>0</v>
      </c>
      <c r="AM210" s="12">
        <f t="shared" si="588"/>
        <v>0.13642313346613463</v>
      </c>
      <c r="AN210" s="12">
        <f t="shared" si="589"/>
        <v>0</v>
      </c>
      <c r="AO210" s="66">
        <f t="shared" si="488"/>
        <v>1.3493116219181469E-4</v>
      </c>
      <c r="AP210" s="66">
        <f t="shared" si="489"/>
        <v>2.1230430431013055E-5</v>
      </c>
      <c r="AQ210" s="59">
        <f t="shared" si="490"/>
        <v>6.692406686267026E-4</v>
      </c>
      <c r="AR210" s="59">
        <f t="shared" si="491"/>
        <v>5.696820207481885E-4</v>
      </c>
      <c r="AS210" s="59">
        <f t="shared" si="492"/>
        <v>0</v>
      </c>
      <c r="AT210" s="12">
        <f t="shared" si="493"/>
        <v>0.13502804918413691</v>
      </c>
      <c r="AU210" s="59">
        <f t="shared" si="590"/>
        <v>0</v>
      </c>
      <c r="AV210" s="59">
        <f t="shared" si="591"/>
        <v>-2.8189256484623115E-18</v>
      </c>
      <c r="AW210" s="70">
        <f t="shared" si="494"/>
        <v>0</v>
      </c>
      <c r="AX210" s="20">
        <f t="shared" si="495"/>
        <v>200000</v>
      </c>
      <c r="AY210" s="20">
        <f t="shared" si="496"/>
        <v>0</v>
      </c>
      <c r="AZ210" s="20">
        <f t="shared" si="497"/>
        <v>0</v>
      </c>
      <c r="BA210" s="20">
        <f t="shared" si="498"/>
        <v>200000</v>
      </c>
      <c r="BB210" s="36">
        <f t="shared" si="499"/>
        <v>1</v>
      </c>
      <c r="BC210" s="36">
        <f t="shared" si="500"/>
        <v>0</v>
      </c>
      <c r="BD210" s="80">
        <f t="shared" si="501"/>
        <v>26.98623243836294</v>
      </c>
      <c r="BE210" s="36">
        <f t="shared" si="502"/>
        <v>0</v>
      </c>
      <c r="BF210" s="36">
        <f t="shared" si="503"/>
        <v>0</v>
      </c>
      <c r="BG210" s="36">
        <f t="shared" si="504"/>
        <v>26.98623243836294</v>
      </c>
      <c r="BH210" s="36">
        <f t="shared" si="505"/>
        <v>4.2460860862026113</v>
      </c>
      <c r="BI210" s="36">
        <f t="shared" si="506"/>
        <v>0</v>
      </c>
      <c r="BJ210" s="36">
        <f t="shared" si="507"/>
        <v>0</v>
      </c>
      <c r="BK210" s="36">
        <f t="shared" si="508"/>
        <v>4.2460860862026113</v>
      </c>
      <c r="BL210" s="68">
        <f ca="1">IF(OR(AT210=0,E210&gt;ProjTerm),0,VLOOKUP(D210,'Life Events'!$AE$5:$AI$1206,5,FALSE))</f>
        <v>1.1362383301014953E-16</v>
      </c>
      <c r="BM210" s="93">
        <f t="shared" ca="1" si="509"/>
        <v>1.1362383301014953E-16</v>
      </c>
      <c r="BN210" s="93">
        <f t="shared" ca="1" si="510"/>
        <v>1.5342404512184629E-17</v>
      </c>
      <c r="BO210" s="36">
        <f t="shared" ca="1" si="511"/>
        <v>2.3344741913814034E-15</v>
      </c>
      <c r="BP210" s="36">
        <f t="shared" si="512"/>
        <v>1.3056605315481249E-2</v>
      </c>
      <c r="BQ210" s="36">
        <f t="shared" si="513"/>
        <v>98.305477987103529</v>
      </c>
      <c r="BR210" s="36">
        <f t="shared" si="514"/>
        <v>154.78110000000001</v>
      </c>
      <c r="BS210" s="36">
        <f t="shared" si="515"/>
        <v>152.1583001886967</v>
      </c>
      <c r="BT210" s="36">
        <f t="shared" si="516"/>
        <v>20.545638441654006</v>
      </c>
      <c r="BU210" s="70" cm="1">
        <f t="array" ref="BU210">IF(AND(ActInt=1,$J210=0),INDEX(Tbl_FwdNom,$B210-IVP,MATCH(ValnDt,Tbl_FwdNom_Cols)),INDEX(Tbl_FwdNom,$B210,MATCH(StartDt,Tbl_FwdNom_Cols)))</f>
        <v>13.651124515999999</v>
      </c>
      <c r="BV210" s="70" cm="1">
        <f t="array" ref="BV210">INDEX(Tbl_FwdReal,$B210,MATCH(StartDt,Tbl_FwdReal_Cols))</f>
        <v>4.5791718980000002</v>
      </c>
      <c r="BW210" s="70" cm="1">
        <f t="array" ref="BW210">IF(RunType&lt;&gt;"OPN",INDEX(Tbl_FwdReal,$B210,MATCH(ValnDt,Tbl_FwdReal_Cols)),IF(AND($J210=0,ActInt=1),INDEX(Tbl_FwdReal,$B210-IVP,MATCH(ValnDt,Tbl_FwdReal_Cols)),-999))*$K210</f>
        <v>4.5791718980000002</v>
      </c>
      <c r="BX210" s="70">
        <f t="shared" si="517"/>
        <v>4.579171898E-2</v>
      </c>
      <c r="BY210" s="70">
        <f t="shared" si="592"/>
        <v>8.6747221778044059E-2</v>
      </c>
      <c r="BZ210" s="64">
        <f t="shared" si="605"/>
        <v>6.9565043796897541E-3</v>
      </c>
      <c r="CA210" s="70" cm="1">
        <f t="array" ref="CA210">IF($J210=1,CA209*(1+INDEX(Tbl_CPI,$B210,MATCH(IF(RunType="OPN",StartDt,ValnDt),Tbl_CPI_Cols))),0)</f>
        <v>0</v>
      </c>
      <c r="CB210" s="70">
        <f t="shared" si="593"/>
        <v>3.3927172387973306</v>
      </c>
      <c r="CC210" s="70">
        <f t="shared" si="594"/>
        <v>3.1667440105599671</v>
      </c>
      <c r="CD210" s="36">
        <f t="shared" si="518"/>
        <v>18.213496310521066</v>
      </c>
      <c r="CE210" s="36">
        <f t="shared" si="519"/>
        <v>1.5748384069530106</v>
      </c>
      <c r="CF210" s="36">
        <f t="shared" si="520"/>
        <v>0</v>
      </c>
      <c r="CG210" s="36">
        <f t="shared" si="521"/>
        <v>2.6995866282345116</v>
      </c>
      <c r="CH210" s="36">
        <f t="shared" si="522"/>
        <v>2.484742238055166</v>
      </c>
      <c r="CI210" s="36">
        <f t="shared" si="523"/>
        <v>0</v>
      </c>
      <c r="CJ210" s="36">
        <f t="shared" si="524"/>
        <v>0</v>
      </c>
      <c r="CK210" s="36">
        <f t="shared" si="525"/>
        <v>0</v>
      </c>
      <c r="CL210" s="36">
        <f t="shared" si="526"/>
        <v>0.21484439017934542</v>
      </c>
      <c r="CM210" s="36">
        <f t="shared" si="527"/>
        <v>2.6995866282345116</v>
      </c>
      <c r="CN210" s="36">
        <f t="shared" ca="1" si="528"/>
        <v>10.673623477596065</v>
      </c>
      <c r="CO210" s="20">
        <f t="shared" si="529"/>
        <v>120000</v>
      </c>
      <c r="CP210" s="20">
        <f t="shared" si="530"/>
        <v>2</v>
      </c>
      <c r="CQ210" s="64">
        <f t="shared" si="531"/>
        <v>3.4466069700000001E-3</v>
      </c>
      <c r="CR210" s="64">
        <f t="shared" si="532"/>
        <v>1.5509731365000001E-2</v>
      </c>
      <c r="CS210" s="36">
        <f t="shared" si="533"/>
        <v>21.31077945119787</v>
      </c>
      <c r="CT210" s="36">
        <f t="shared" si="534"/>
        <v>16.191739463017765</v>
      </c>
      <c r="CU210" s="36">
        <f t="shared" si="535"/>
        <v>2.5476516517215666</v>
      </c>
      <c r="CV210" s="36">
        <f t="shared" si="595"/>
        <v>18.73939111473933</v>
      </c>
      <c r="CW210" s="36">
        <f t="shared" si="536"/>
        <v>0</v>
      </c>
      <c r="CX210" s="36">
        <f t="shared" si="537"/>
        <v>0</v>
      </c>
      <c r="CY210" s="36">
        <f t="shared" si="538"/>
        <v>0</v>
      </c>
      <c r="CZ210" s="36">
        <f t="shared" si="596"/>
        <v>0</v>
      </c>
      <c r="DA210" s="64">
        <f t="shared" si="539"/>
        <v>1.0720663773389427E-2</v>
      </c>
      <c r="DB210" s="70">
        <f t="shared" si="597"/>
        <v>0.98939304977364839</v>
      </c>
      <c r="DC210" s="70">
        <f>PRODUCT($DB$8:DB210)</f>
        <v>0.1308487114105667</v>
      </c>
      <c r="DD210" s="36">
        <f t="shared" si="540"/>
        <v>989.12012959392598</v>
      </c>
      <c r="DE210" s="36">
        <f t="shared" si="541"/>
        <v>1936.968556279483</v>
      </c>
      <c r="DF210" s="36">
        <f t="shared" si="542"/>
        <v>223.61483233007931</v>
      </c>
      <c r="DG210" s="36">
        <f t="shared" si="543"/>
        <v>0.90322735835547441</v>
      </c>
      <c r="DH210" s="36">
        <f t="shared" ca="1" si="544"/>
        <v>1.8213777771867153E-13</v>
      </c>
      <c r="DI210" s="36">
        <f t="shared" si="545"/>
        <v>173.55929671038589</v>
      </c>
      <c r="DJ210" s="36">
        <f t="shared" ca="1" si="546"/>
        <v>1344.1193283676669</v>
      </c>
      <c r="DK210" s="36">
        <f t="shared" si="547"/>
        <v>0</v>
      </c>
      <c r="DL210" s="36">
        <f t="shared" si="548"/>
        <v>0</v>
      </c>
      <c r="DM210" s="36">
        <f t="shared" ca="1" si="549"/>
        <v>1344.1193283676669</v>
      </c>
      <c r="DN210" s="36">
        <f t="shared" ca="1" si="598"/>
        <v>1344.1193283676698</v>
      </c>
      <c r="DO210" s="64" cm="1">
        <f t="array" ref="DO210">IFERROR(INDEX(Tbl_FwdNom,$B210,MATCH(LIDt,Tbl_FwdNom_Cols,0)),0)</f>
        <v>13.565698449999999</v>
      </c>
      <c r="DP210" s="64">
        <f t="shared" ca="1" si="599"/>
        <v>12.507278339999999</v>
      </c>
      <c r="DQ210" s="64">
        <f t="shared" ca="1" si="550"/>
        <v>9.8690249328798885E-3</v>
      </c>
      <c r="DR210" s="70">
        <f t="shared" ca="1" si="551"/>
        <v>0.99022742089397597</v>
      </c>
      <c r="DS210" s="70">
        <f ca="1">PRODUCT($DR$8:DR210)</f>
        <v>0.12492282142882762</v>
      </c>
      <c r="DT210" s="36">
        <f t="shared" ca="1" si="552"/>
        <v>2231.1465921547142</v>
      </c>
      <c r="DU210" s="36">
        <f t="shared" ca="1" si="553"/>
        <v>244.51523368809012</v>
      </c>
      <c r="DV210" s="36">
        <f t="shared" ca="1" si="554"/>
        <v>1.0349452388303848</v>
      </c>
      <c r="DW210" s="36">
        <f t="shared" ca="1" si="555"/>
        <v>2.0024869774531029E-13</v>
      </c>
      <c r="DX210" s="36">
        <f t="shared" ca="1" si="556"/>
        <v>1067.2990573839727</v>
      </c>
      <c r="DY210" s="36">
        <f t="shared" ca="1" si="557"/>
        <v>11.259195730928473</v>
      </c>
      <c r="DZ210" s="36">
        <f t="shared" ca="1" si="558"/>
        <v>181.0463744674376</v>
      </c>
      <c r="EA210" s="36">
        <f t="shared" ca="1" si="559"/>
        <v>0</v>
      </c>
      <c r="EB210" s="36">
        <f t="shared" ca="1" si="560"/>
        <v>1599.6333934183672</v>
      </c>
      <c r="EC210" s="36">
        <f t="shared" ca="1" si="561"/>
        <v>0</v>
      </c>
      <c r="ED210" s="36">
        <f t="shared" ca="1" si="562"/>
        <v>0</v>
      </c>
      <c r="EE210" s="36">
        <f t="shared" ca="1" si="600"/>
        <v>0</v>
      </c>
      <c r="EF210" s="36">
        <f t="shared" ca="1" si="563"/>
        <v>1599.6333934183672</v>
      </c>
      <c r="EG210" s="64"/>
      <c r="EH210" s="64"/>
      <c r="EI210" s="64"/>
      <c r="EJ210" s="70"/>
      <c r="EK210" s="70"/>
      <c r="EL210" s="70"/>
      <c r="EM210" s="70"/>
      <c r="EN210" s="70"/>
      <c r="EO210" s="36">
        <f t="shared" ca="1" si="564"/>
        <v>14.370221407234707</v>
      </c>
      <c r="EP210" s="36">
        <f t="shared" ca="1" si="565"/>
        <v>0</v>
      </c>
      <c r="EQ210" s="36">
        <f t="shared" si="566"/>
        <v>57.669046515410351</v>
      </c>
      <c r="ER210" s="36">
        <f t="shared" si="567"/>
        <v>5.9290729016235746</v>
      </c>
      <c r="ES210" s="36">
        <f t="shared" si="568"/>
        <v>-5.4146117398191826</v>
      </c>
      <c r="ET210" s="36">
        <f t="shared" ca="1" si="569"/>
        <v>0</v>
      </c>
      <c r="EU210" s="36">
        <f t="shared" ca="1" si="601"/>
        <v>5.9290729016235746</v>
      </c>
      <c r="EV210" s="36">
        <f t="shared" si="570"/>
        <v>2.8649571955420767</v>
      </c>
      <c r="EW210" s="36">
        <f t="shared" si="571"/>
        <v>75.383121008984546</v>
      </c>
      <c r="EX210" s="36">
        <f t="shared" ca="1" si="602"/>
        <v>141.84619762156055</v>
      </c>
      <c r="EY210" s="36">
        <f t="shared" si="572"/>
        <v>0</v>
      </c>
      <c r="EZ210" s="36">
        <f t="shared" si="573"/>
        <v>0</v>
      </c>
      <c r="FA210" s="36">
        <f t="shared" si="574"/>
        <v>0</v>
      </c>
      <c r="FB210" s="36">
        <f t="shared" si="575"/>
        <v>0</v>
      </c>
      <c r="FC210" s="36">
        <f t="shared" si="603"/>
        <v>0</v>
      </c>
      <c r="FD210" s="36">
        <f t="shared" si="576"/>
        <v>0</v>
      </c>
      <c r="FE210" s="36">
        <f t="shared" si="577"/>
        <v>0</v>
      </c>
      <c r="FF210" s="36">
        <f t="shared" si="604"/>
        <v>0</v>
      </c>
      <c r="FG210" s="36">
        <f t="shared" ca="1" si="578"/>
        <v>141.84619762156055</v>
      </c>
      <c r="FH210" s="36">
        <f t="shared" ca="1" si="579"/>
        <v>1.5206853922345016</v>
      </c>
      <c r="FI210" s="36">
        <f t="shared" ca="1" si="580"/>
        <v>-2.0692689669104749</v>
      </c>
      <c r="FJ210" s="36">
        <f t="shared" ca="1" si="581"/>
        <v>161.37816125737848</v>
      </c>
      <c r="FK210" s="36">
        <f t="shared" si="582"/>
        <v>0</v>
      </c>
      <c r="FL210" s="36">
        <f t="shared" si="583"/>
        <v>0</v>
      </c>
      <c r="FM210" s="36">
        <f t="shared" ca="1" si="584"/>
        <v>0</v>
      </c>
      <c r="FN210" s="36">
        <f t="shared" ca="1" si="606"/>
        <v>161.37816125737848</v>
      </c>
    </row>
    <row r="211" spans="2:170" x14ac:dyDescent="0.25">
      <c r="B211" s="2">
        <v>203</v>
      </c>
      <c r="C211" s="2">
        <f t="shared" si="457"/>
        <v>17</v>
      </c>
      <c r="D211" s="2">
        <f t="shared" si="303"/>
        <v>227</v>
      </c>
      <c r="E211" s="2">
        <f t="shared" si="458"/>
        <v>19</v>
      </c>
      <c r="F211" s="189">
        <f t="shared" si="304"/>
        <v>51897</v>
      </c>
      <c r="G211" s="2">
        <f t="shared" si="459"/>
        <v>1</v>
      </c>
      <c r="H211" s="187">
        <f t="shared" si="461"/>
        <v>51.5</v>
      </c>
      <c r="I211" s="186">
        <f t="shared" si="460"/>
        <v>51</v>
      </c>
      <c r="J211" s="2">
        <f t="shared" si="462"/>
        <v>0</v>
      </c>
      <c r="K211" s="2">
        <f t="shared" si="463"/>
        <v>1</v>
      </c>
      <c r="L211">
        <f t="shared" si="464"/>
        <v>2</v>
      </c>
      <c r="M211" s="190">
        <f t="shared" si="585"/>
        <v>2.6232026399999999E-3</v>
      </c>
      <c r="N211">
        <f t="shared" si="465"/>
        <v>1</v>
      </c>
      <c r="O211">
        <f t="shared" si="466"/>
        <v>100</v>
      </c>
      <c r="P211" s="58">
        <f t="shared" si="467"/>
        <v>1.1804411879999999E-2</v>
      </c>
      <c r="Q211" s="106">
        <f t="shared" si="468"/>
        <v>1.1804411879999999E-2</v>
      </c>
      <c r="R211" s="59">
        <f t="shared" si="469"/>
        <v>1.1804411879999999E-2</v>
      </c>
      <c r="S211" s="32">
        <f t="shared" si="586"/>
        <v>9.8906364898376786E-4</v>
      </c>
      <c r="T211">
        <f t="shared" si="470"/>
        <v>1</v>
      </c>
      <c r="U211" s="32">
        <f t="shared" si="587"/>
        <v>4.1463678000000005E-4</v>
      </c>
      <c r="V211">
        <f t="shared" si="471"/>
        <v>1</v>
      </c>
      <c r="W211">
        <f t="shared" si="472"/>
        <v>100</v>
      </c>
      <c r="X211" s="58">
        <f t="shared" si="473"/>
        <v>1.8658655100000001E-3</v>
      </c>
      <c r="Y211" s="58">
        <f t="shared" si="474"/>
        <v>1.8658655100000001E-3</v>
      </c>
      <c r="Z211" s="32">
        <f t="shared" si="475"/>
        <v>1.8658655100000001E-3</v>
      </c>
      <c r="AA211" s="32">
        <f t="shared" si="476"/>
        <v>1.5562192343487879E-4</v>
      </c>
      <c r="AB211" s="59">
        <f t="shared" si="477"/>
        <v>4.9056245199999996E-3</v>
      </c>
      <c r="AC211" s="59">
        <f t="shared" si="478"/>
        <v>4.9056245199999996E-3</v>
      </c>
      <c r="AD211">
        <f t="shared" si="479"/>
        <v>1</v>
      </c>
      <c r="AE211" s="59">
        <f t="shared" si="480"/>
        <v>4.9056245199999996E-3</v>
      </c>
      <c r="AF211" s="59">
        <f t="shared" si="481"/>
        <v>4.1758461800000006E-3</v>
      </c>
      <c r="AG211" s="59">
        <f t="shared" si="482"/>
        <v>4.1758461800000006E-3</v>
      </c>
      <c r="AH211">
        <f t="shared" si="483"/>
        <v>1</v>
      </c>
      <c r="AI211" s="59">
        <f t="shared" si="484"/>
        <v>4.1758461800000006E-3</v>
      </c>
      <c r="AJ211" s="59">
        <f t="shared" si="485"/>
        <v>0</v>
      </c>
      <c r="AK211" s="59">
        <f t="shared" si="486"/>
        <v>0</v>
      </c>
      <c r="AL211" s="59">
        <f t="shared" si="487"/>
        <v>0</v>
      </c>
      <c r="AM211" s="12">
        <f t="shared" si="588"/>
        <v>0.13502804918413691</v>
      </c>
      <c r="AN211" s="12">
        <f t="shared" si="589"/>
        <v>0</v>
      </c>
      <c r="AO211" s="66">
        <f t="shared" si="488"/>
        <v>1.3355133504122212E-4</v>
      </c>
      <c r="AP211" s="66">
        <f t="shared" si="489"/>
        <v>2.1013324731694802E-5</v>
      </c>
      <c r="AQ211" s="59">
        <f t="shared" si="490"/>
        <v>6.6239690896546799E-4</v>
      </c>
      <c r="AR211" s="59">
        <f t="shared" si="491"/>
        <v>5.6385636337843027E-4</v>
      </c>
      <c r="AS211" s="59">
        <f t="shared" si="492"/>
        <v>0</v>
      </c>
      <c r="AT211" s="12">
        <f t="shared" si="493"/>
        <v>0.13364723125202008</v>
      </c>
      <c r="AU211" s="59">
        <f t="shared" si="590"/>
        <v>0</v>
      </c>
      <c r="AV211" s="59">
        <f t="shared" si="591"/>
        <v>-1.9407218887490529E-17</v>
      </c>
      <c r="AW211" s="70">
        <f t="shared" si="494"/>
        <v>0</v>
      </c>
      <c r="AX211" s="20">
        <f t="shared" si="495"/>
        <v>200000</v>
      </c>
      <c r="AY211" s="20">
        <f t="shared" si="496"/>
        <v>0</v>
      </c>
      <c r="AZ211" s="20">
        <f t="shared" si="497"/>
        <v>0</v>
      </c>
      <c r="BA211" s="20">
        <f t="shared" si="498"/>
        <v>200000</v>
      </c>
      <c r="BB211" s="36">
        <f t="shared" si="499"/>
        <v>1</v>
      </c>
      <c r="BC211" s="36">
        <f t="shared" si="500"/>
        <v>0</v>
      </c>
      <c r="BD211" s="80">
        <f t="shared" si="501"/>
        <v>26.710267008244426</v>
      </c>
      <c r="BE211" s="36">
        <f t="shared" si="502"/>
        <v>0</v>
      </c>
      <c r="BF211" s="36">
        <f t="shared" si="503"/>
        <v>0</v>
      </c>
      <c r="BG211" s="36">
        <f t="shared" si="504"/>
        <v>26.710267008244426</v>
      </c>
      <c r="BH211" s="36">
        <f t="shared" si="505"/>
        <v>4.2026649463389605</v>
      </c>
      <c r="BI211" s="36">
        <f t="shared" si="506"/>
        <v>0</v>
      </c>
      <c r="BJ211" s="36">
        <f t="shared" si="507"/>
        <v>0</v>
      </c>
      <c r="BK211" s="36">
        <f t="shared" si="508"/>
        <v>4.2026649463389605</v>
      </c>
      <c r="BL211" s="68">
        <f ca="1">IF(OR(AT211=0,E211&gt;ProjTerm),0,VLOOKUP(D211,'Life Events'!$AE$5:$AI$1206,5,FALSE))</f>
        <v>1.1479777297633114E-16</v>
      </c>
      <c r="BM211" s="93">
        <f t="shared" ca="1" si="509"/>
        <v>1.1479777297633114E-16</v>
      </c>
      <c r="BN211" s="93">
        <f t="shared" ca="1" si="510"/>
        <v>1.5342404512184629E-17</v>
      </c>
      <c r="BO211" s="36">
        <f t="shared" ca="1" si="511"/>
        <v>2.3344741913814034E-15</v>
      </c>
      <c r="BP211" s="36">
        <f t="shared" si="512"/>
        <v>1.2923086429137847E-2</v>
      </c>
      <c r="BQ211" s="36">
        <f t="shared" si="513"/>
        <v>98.305477987103529</v>
      </c>
      <c r="BR211" s="36">
        <f t="shared" si="514"/>
        <v>154.78110000000001</v>
      </c>
      <c r="BS211" s="36">
        <f t="shared" si="515"/>
        <v>152.1583001886967</v>
      </c>
      <c r="BT211" s="36">
        <f t="shared" si="516"/>
        <v>20.335535532233038</v>
      </c>
      <c r="BU211" s="70" cm="1">
        <f t="array" ref="BU211">IF(AND(ActInt=1,$J211=0),INDEX(Tbl_FwdNom,$B211-IVP,MATCH(ValnDt,Tbl_FwdNom_Cols)),INDEX(Tbl_FwdNom,$B211,MATCH(StartDt,Tbl_FwdNom_Cols)))</f>
        <v>13.659452727</v>
      </c>
      <c r="BV211" s="70" cm="1">
        <f t="array" ref="BV211">INDEX(Tbl_FwdReal,$B211,MATCH(StartDt,Tbl_FwdReal_Cols))</f>
        <v>4.5754313709999996</v>
      </c>
      <c r="BW211" s="70" cm="1">
        <f t="array" ref="BW211">IF(RunType&lt;&gt;"OPN",INDEX(Tbl_FwdReal,$B211,MATCH(ValnDt,Tbl_FwdReal_Cols)),IF(AND($J211=0,ActInt=1),INDEX(Tbl_FwdReal,$B211-IVP,MATCH(ValnDt,Tbl_FwdReal_Cols)),-999))*$K211</f>
        <v>4.5754313709999996</v>
      </c>
      <c r="BX211" s="70">
        <f t="shared" si="517"/>
        <v>4.5754313709999994E-2</v>
      </c>
      <c r="BY211" s="70">
        <f t="shared" si="592"/>
        <v>8.6865731624599318E-2</v>
      </c>
      <c r="BZ211" s="64">
        <f t="shared" si="605"/>
        <v>6.96565464437926E-3</v>
      </c>
      <c r="CA211" s="70" cm="1">
        <f t="array" ref="CA211">IF($J211=1,CA210*(1+INDEX(Tbl_CPI,$B211,MATCH(IF(RunType="OPN",StartDt,ValnDt),Tbl_CPI_Cols))),0)</f>
        <v>0</v>
      </c>
      <c r="CB211" s="70">
        <f t="shared" si="593"/>
        <v>3.4163497353888248</v>
      </c>
      <c r="CC211" s="70">
        <f t="shared" si="594"/>
        <v>3.1667440105599671</v>
      </c>
      <c r="CD211" s="36">
        <f t="shared" si="518"/>
        <v>18.213496310521066</v>
      </c>
      <c r="CE211" s="36">
        <f t="shared" si="519"/>
        <v>1.5748384069530106</v>
      </c>
      <c r="CF211" s="36">
        <f t="shared" si="520"/>
        <v>0</v>
      </c>
      <c r="CG211" s="36">
        <f t="shared" si="521"/>
        <v>2.6719802335032536</v>
      </c>
      <c r="CH211" s="36">
        <f t="shared" si="522"/>
        <v>2.4593328756321347</v>
      </c>
      <c r="CI211" s="36">
        <f t="shared" si="523"/>
        <v>0</v>
      </c>
      <c r="CJ211" s="36">
        <f t="shared" si="524"/>
        <v>0</v>
      </c>
      <c r="CK211" s="36">
        <f t="shared" si="525"/>
        <v>0</v>
      </c>
      <c r="CL211" s="36">
        <f t="shared" si="526"/>
        <v>0.21264735787111894</v>
      </c>
      <c r="CM211" s="36">
        <f t="shared" si="527"/>
        <v>2.6719802335032536</v>
      </c>
      <c r="CN211" s="36">
        <f t="shared" ca="1" si="528"/>
        <v>10.564473335921212</v>
      </c>
      <c r="CO211" s="20">
        <f t="shared" si="529"/>
        <v>120000</v>
      </c>
      <c r="CP211" s="20">
        <f t="shared" si="530"/>
        <v>2</v>
      </c>
      <c r="CQ211" s="64">
        <f t="shared" si="531"/>
        <v>3.4466069700000001E-3</v>
      </c>
      <c r="CR211" s="64">
        <f t="shared" si="532"/>
        <v>1.5509731365000001E-2</v>
      </c>
      <c r="CS211" s="36">
        <f t="shared" si="533"/>
        <v>21.092852090242872</v>
      </c>
      <c r="CT211" s="36">
        <f t="shared" si="534"/>
        <v>16.026160204946656</v>
      </c>
      <c r="CU211" s="36">
        <f t="shared" si="535"/>
        <v>2.5215989678033761</v>
      </c>
      <c r="CV211" s="36">
        <f t="shared" si="595"/>
        <v>18.547759172750034</v>
      </c>
      <c r="CW211" s="36">
        <f t="shared" si="536"/>
        <v>0</v>
      </c>
      <c r="CX211" s="36">
        <f t="shared" si="537"/>
        <v>0</v>
      </c>
      <c r="CY211" s="36">
        <f t="shared" si="538"/>
        <v>0</v>
      </c>
      <c r="CZ211" s="36">
        <f t="shared" si="596"/>
        <v>0</v>
      </c>
      <c r="DA211" s="64">
        <f t="shared" si="539"/>
        <v>1.0726835594014661E-2</v>
      </c>
      <c r="DB211" s="70">
        <f t="shared" si="597"/>
        <v>0.98938700822392789</v>
      </c>
      <c r="DC211" s="70">
        <f>PRODUCT($DB$8:DB211)</f>
        <v>0.12946001511245672</v>
      </c>
      <c r="DD211" s="36">
        <f t="shared" si="540"/>
        <v>979.39472307457743</v>
      </c>
      <c r="DE211" s="36">
        <f t="shared" si="541"/>
        <v>1931.0358325252244</v>
      </c>
      <c r="DF211" s="36">
        <f t="shared" si="542"/>
        <v>221.81084692652826</v>
      </c>
      <c r="DG211" s="36">
        <f t="shared" si="543"/>
        <v>0.89999304330343188</v>
      </c>
      <c r="DH211" s="36">
        <f t="shared" ca="1" si="544"/>
        <v>1.8175706552433751E-13</v>
      </c>
      <c r="DI211" s="36">
        <f t="shared" si="545"/>
        <v>172.72039662583251</v>
      </c>
      <c r="DJ211" s="36">
        <f t="shared" ca="1" si="546"/>
        <v>1345.2723599597041</v>
      </c>
      <c r="DK211" s="36">
        <f t="shared" si="547"/>
        <v>0</v>
      </c>
      <c r="DL211" s="36">
        <f t="shared" si="548"/>
        <v>0</v>
      </c>
      <c r="DM211" s="36">
        <f t="shared" ca="1" si="549"/>
        <v>1345.2723599597041</v>
      </c>
      <c r="DN211" s="36">
        <f t="shared" ca="1" si="598"/>
        <v>1345.2723599597073</v>
      </c>
      <c r="DO211" s="64" cm="1">
        <f t="array" ref="DO211">IFERROR(INDEX(Tbl_FwdNom,$B211,MATCH(LIDt,Tbl_FwdNom_Cols,0)),0)</f>
        <v>13.58070384</v>
      </c>
      <c r="DP211" s="64">
        <f t="shared" ca="1" si="599"/>
        <v>12.5098845</v>
      </c>
      <c r="DQ211" s="64">
        <f t="shared" ca="1" si="550"/>
        <v>9.87097432699513E-3</v>
      </c>
      <c r="DR211" s="70">
        <f t="shared" ca="1" si="551"/>
        <v>0.99022550941859344</v>
      </c>
      <c r="DS211" s="70">
        <f ca="1">PRODUCT($DR$8:DR211)</f>
        <v>0.1237017644873688</v>
      </c>
      <c r="DT211" s="36">
        <f t="shared" ca="1" si="552"/>
        <v>2226.4599158773917</v>
      </c>
      <c r="DU211" s="36">
        <f t="shared" ca="1" si="553"/>
        <v>242.72617233604552</v>
      </c>
      <c r="DV211" s="36">
        <f t="shared" ca="1" si="554"/>
        <v>1.0322380702835876</v>
      </c>
      <c r="DW211" s="36">
        <f t="shared" ca="1" si="555"/>
        <v>1.9989087330838704E-13</v>
      </c>
      <c r="DX211" s="36">
        <f t="shared" ca="1" si="556"/>
        <v>1057.4988034464029</v>
      </c>
      <c r="DY211" s="36">
        <f t="shared" ca="1" si="557"/>
        <v>11.155588568449714</v>
      </c>
      <c r="DZ211" s="36">
        <f t="shared" ca="1" si="558"/>
        <v>180.34986969449218</v>
      </c>
      <c r="EA211" s="36">
        <f t="shared" ca="1" si="559"/>
        <v>0</v>
      </c>
      <c r="EB211" s="36">
        <f t="shared" ca="1" si="560"/>
        <v>1602.1605049596928</v>
      </c>
      <c r="EC211" s="36">
        <f t="shared" ca="1" si="561"/>
        <v>0</v>
      </c>
      <c r="ED211" s="36">
        <f t="shared" ca="1" si="562"/>
        <v>0</v>
      </c>
      <c r="EE211" s="36">
        <f t="shared" ca="1" si="600"/>
        <v>0</v>
      </c>
      <c r="EF211" s="36">
        <f t="shared" ca="1" si="563"/>
        <v>1602.1605049596928</v>
      </c>
      <c r="EG211" s="64"/>
      <c r="EH211" s="64"/>
      <c r="EI211" s="64"/>
      <c r="EJ211" s="70"/>
      <c r="EK211" s="70"/>
      <c r="EL211" s="70"/>
      <c r="EM211" s="70"/>
      <c r="EN211" s="70"/>
      <c r="EO211" s="36">
        <f t="shared" ca="1" si="564"/>
        <v>14.389485161462122</v>
      </c>
      <c r="EP211" s="36">
        <f t="shared" ca="1" si="565"/>
        <v>0</v>
      </c>
      <c r="EQ211" s="36">
        <f t="shared" si="566"/>
        <v>57.462542733769666</v>
      </c>
      <c r="ER211" s="36">
        <f t="shared" si="567"/>
        <v>5.8707759945787092</v>
      </c>
      <c r="ES211" s="36">
        <f t="shared" si="568"/>
        <v>-5.3613732112131602</v>
      </c>
      <c r="ET211" s="36">
        <f t="shared" ca="1" si="569"/>
        <v>0</v>
      </c>
      <c r="EU211" s="36">
        <f t="shared" ca="1" si="601"/>
        <v>5.8707759945787092</v>
      </c>
      <c r="EV211" s="36">
        <f t="shared" si="570"/>
        <v>2.8511094047343475</v>
      </c>
      <c r="EW211" s="36">
        <f t="shared" si="571"/>
        <v>75.113185913801843</v>
      </c>
      <c r="EX211" s="36">
        <f t="shared" ca="1" si="602"/>
        <v>141.29761404688458</v>
      </c>
      <c r="EY211" s="36">
        <f t="shared" si="572"/>
        <v>0</v>
      </c>
      <c r="EZ211" s="36">
        <f t="shared" si="573"/>
        <v>0</v>
      </c>
      <c r="FA211" s="36">
        <f t="shared" si="574"/>
        <v>0</v>
      </c>
      <c r="FB211" s="36">
        <f t="shared" si="575"/>
        <v>0</v>
      </c>
      <c r="FC211" s="36">
        <f t="shared" si="603"/>
        <v>0</v>
      </c>
      <c r="FD211" s="36">
        <f t="shared" si="576"/>
        <v>0</v>
      </c>
      <c r="FE211" s="36">
        <f t="shared" si="577"/>
        <v>0</v>
      </c>
      <c r="FF211" s="36">
        <f t="shared" si="604"/>
        <v>0</v>
      </c>
      <c r="FG211" s="36">
        <f t="shared" ca="1" si="578"/>
        <v>141.29761404688458</v>
      </c>
      <c r="FH211" s="36">
        <f t="shared" ca="1" si="579"/>
        <v>1.5156762757074673</v>
      </c>
      <c r="FI211" s="36">
        <f t="shared" ca="1" si="580"/>
        <v>-2.0481583922139537</v>
      </c>
      <c r="FJ211" s="36">
        <f t="shared" ca="1" si="581"/>
        <v>160.92296255187378</v>
      </c>
      <c r="FK211" s="36">
        <f t="shared" si="582"/>
        <v>0</v>
      </c>
      <c r="FL211" s="36">
        <f t="shared" si="583"/>
        <v>0</v>
      </c>
      <c r="FM211" s="36">
        <f t="shared" ca="1" si="584"/>
        <v>0</v>
      </c>
      <c r="FN211" s="36">
        <f t="shared" ca="1" si="606"/>
        <v>160.92296255187378</v>
      </c>
    </row>
    <row r="212" spans="2:170" x14ac:dyDescent="0.25">
      <c r="B212" s="2">
        <v>204</v>
      </c>
      <c r="C212" s="2">
        <f t="shared" si="457"/>
        <v>17</v>
      </c>
      <c r="D212" s="2">
        <f t="shared" si="303"/>
        <v>228</v>
      </c>
      <c r="E212" s="2">
        <f t="shared" si="458"/>
        <v>19</v>
      </c>
      <c r="F212" s="189">
        <f t="shared" si="304"/>
        <v>51925</v>
      </c>
      <c r="G212" s="2">
        <f t="shared" si="459"/>
        <v>2</v>
      </c>
      <c r="H212" s="187">
        <f t="shared" si="461"/>
        <v>51.583333333333336</v>
      </c>
      <c r="I212" s="186">
        <f t="shared" si="460"/>
        <v>51</v>
      </c>
      <c r="J212" s="2">
        <f t="shared" si="462"/>
        <v>0</v>
      </c>
      <c r="K212" s="2">
        <f t="shared" si="463"/>
        <v>1</v>
      </c>
      <c r="L212">
        <f t="shared" si="464"/>
        <v>2</v>
      </c>
      <c r="M212" s="190">
        <f t="shared" si="585"/>
        <v>2.6232026399999999E-3</v>
      </c>
      <c r="N212">
        <f t="shared" si="465"/>
        <v>1</v>
      </c>
      <c r="O212">
        <f t="shared" si="466"/>
        <v>100</v>
      </c>
      <c r="P212" s="58">
        <f t="shared" si="467"/>
        <v>1.1804411879999999E-2</v>
      </c>
      <c r="Q212" s="106">
        <f t="shared" si="468"/>
        <v>1.1804411879999999E-2</v>
      </c>
      <c r="R212" s="59">
        <f t="shared" si="469"/>
        <v>1.1804411879999999E-2</v>
      </c>
      <c r="S212" s="32">
        <f t="shared" si="586"/>
        <v>9.8906364898376786E-4</v>
      </c>
      <c r="T212">
        <f t="shared" si="470"/>
        <v>1</v>
      </c>
      <c r="U212" s="32">
        <f t="shared" si="587"/>
        <v>4.1463678000000005E-4</v>
      </c>
      <c r="V212">
        <f t="shared" si="471"/>
        <v>1</v>
      </c>
      <c r="W212">
        <f t="shared" si="472"/>
        <v>100</v>
      </c>
      <c r="X212" s="58">
        <f t="shared" si="473"/>
        <v>1.8658655100000001E-3</v>
      </c>
      <c r="Y212" s="58">
        <f t="shared" si="474"/>
        <v>1.8658655100000001E-3</v>
      </c>
      <c r="Z212" s="32">
        <f t="shared" si="475"/>
        <v>1.8658655100000001E-3</v>
      </c>
      <c r="AA212" s="32">
        <f t="shared" si="476"/>
        <v>1.5562192343487879E-4</v>
      </c>
      <c r="AB212" s="59">
        <f t="shared" si="477"/>
        <v>4.9056245199999996E-3</v>
      </c>
      <c r="AC212" s="59">
        <f t="shared" si="478"/>
        <v>4.9056245199999996E-3</v>
      </c>
      <c r="AD212">
        <f t="shared" si="479"/>
        <v>1</v>
      </c>
      <c r="AE212" s="59">
        <f t="shared" si="480"/>
        <v>4.9056245199999996E-3</v>
      </c>
      <c r="AF212" s="59">
        <f t="shared" si="481"/>
        <v>4.1758461800000006E-3</v>
      </c>
      <c r="AG212" s="59">
        <f t="shared" si="482"/>
        <v>4.1758461800000006E-3</v>
      </c>
      <c r="AH212">
        <f t="shared" si="483"/>
        <v>1</v>
      </c>
      <c r="AI212" s="59">
        <f t="shared" si="484"/>
        <v>4.1758461800000006E-3</v>
      </c>
      <c r="AJ212" s="59">
        <f t="shared" si="485"/>
        <v>0</v>
      </c>
      <c r="AK212" s="59">
        <f t="shared" si="486"/>
        <v>0</v>
      </c>
      <c r="AL212" s="59">
        <f t="shared" si="487"/>
        <v>0</v>
      </c>
      <c r="AM212" s="12">
        <f t="shared" si="588"/>
        <v>0.13364723125202008</v>
      </c>
      <c r="AN212" s="12">
        <f t="shared" si="589"/>
        <v>0</v>
      </c>
      <c r="AO212" s="66">
        <f t="shared" si="488"/>
        <v>1.3218561821870043E-4</v>
      </c>
      <c r="AP212" s="66">
        <f t="shared" si="489"/>
        <v>2.0798439189185409E-5</v>
      </c>
      <c r="AQ212" s="59">
        <f t="shared" si="490"/>
        <v>6.5562313466001993E-4</v>
      </c>
      <c r="AR212" s="59">
        <f t="shared" si="491"/>
        <v>5.5809028009132472E-4</v>
      </c>
      <c r="AS212" s="59">
        <f t="shared" si="492"/>
        <v>0</v>
      </c>
      <c r="AT212" s="12">
        <f t="shared" si="493"/>
        <v>0.13228053377986085</v>
      </c>
      <c r="AU212" s="59">
        <f t="shared" si="590"/>
        <v>2.0599841277224584E-18</v>
      </c>
      <c r="AV212" s="59">
        <f t="shared" si="591"/>
        <v>0</v>
      </c>
      <c r="AW212" s="70">
        <f t="shared" si="494"/>
        <v>0</v>
      </c>
      <c r="AX212" s="20">
        <f t="shared" si="495"/>
        <v>200000</v>
      </c>
      <c r="AY212" s="20">
        <f t="shared" si="496"/>
        <v>0</v>
      </c>
      <c r="AZ212" s="20">
        <f t="shared" si="497"/>
        <v>0</v>
      </c>
      <c r="BA212" s="20">
        <f t="shared" si="498"/>
        <v>200000</v>
      </c>
      <c r="BB212" s="36">
        <f t="shared" si="499"/>
        <v>1</v>
      </c>
      <c r="BC212" s="36">
        <f t="shared" si="500"/>
        <v>0</v>
      </c>
      <c r="BD212" s="80">
        <f t="shared" si="501"/>
        <v>26.437123643740087</v>
      </c>
      <c r="BE212" s="36">
        <f t="shared" si="502"/>
        <v>0</v>
      </c>
      <c r="BF212" s="36">
        <f t="shared" si="503"/>
        <v>0</v>
      </c>
      <c r="BG212" s="36">
        <f t="shared" si="504"/>
        <v>26.437123643740087</v>
      </c>
      <c r="BH212" s="36">
        <f t="shared" si="505"/>
        <v>4.1596878378370814</v>
      </c>
      <c r="BI212" s="36">
        <f t="shared" si="506"/>
        <v>0</v>
      </c>
      <c r="BJ212" s="36">
        <f t="shared" si="507"/>
        <v>0</v>
      </c>
      <c r="BK212" s="36">
        <f t="shared" si="508"/>
        <v>4.1596878378370814</v>
      </c>
      <c r="BL212" s="68">
        <f ca="1">IF(OR(AT212=0,E212&gt;ProjTerm),0,VLOOKUP(D212,'Life Events'!$AE$5:$AI$1206,5,FALSE))</f>
        <v>1.159838418683524E-16</v>
      </c>
      <c r="BM212" s="93">
        <f t="shared" ca="1" si="509"/>
        <v>1.159838418683524E-16</v>
      </c>
      <c r="BN212" s="93">
        <f t="shared" ca="1" si="510"/>
        <v>1.5342404512184629E-17</v>
      </c>
      <c r="BO212" s="36">
        <f t="shared" ca="1" si="511"/>
        <v>2.3344741913814034E-15</v>
      </c>
      <c r="BP212" s="36">
        <f t="shared" si="512"/>
        <v>1.279093292779151E-2</v>
      </c>
      <c r="BQ212" s="36">
        <f t="shared" si="513"/>
        <v>98.305477987103529</v>
      </c>
      <c r="BR212" s="36">
        <f t="shared" si="514"/>
        <v>154.78110000000001</v>
      </c>
      <c r="BS212" s="36">
        <f t="shared" si="515"/>
        <v>152.1583001886967</v>
      </c>
      <c r="BT212" s="36">
        <f t="shared" si="516"/>
        <v>20.1275811679971</v>
      </c>
      <c r="BU212" s="70" cm="1">
        <f t="array" ref="BU212">IF(AND(ActInt=1,$J212=0),INDEX(Tbl_FwdNom,$B212-IVP,MATCH(ValnDt,Tbl_FwdNom_Cols)),INDEX(Tbl_FwdNom,$B212,MATCH(StartDt,Tbl_FwdNom_Cols)))</f>
        <v>13.667252303</v>
      </c>
      <c r="BV212" s="70" cm="1">
        <f t="array" ref="BV212">INDEX(Tbl_FwdReal,$B212,MATCH(StartDt,Tbl_FwdReal_Cols))</f>
        <v>4.5719283690000001</v>
      </c>
      <c r="BW212" s="70" cm="1">
        <f t="array" ref="BW212">IF(RunType&lt;&gt;"OPN",INDEX(Tbl_FwdReal,$B212,MATCH(ValnDt,Tbl_FwdReal_Cols)),IF(AND($J212=0,ActInt=1),INDEX(Tbl_FwdReal,$B212-IVP,MATCH(ValnDt,Tbl_FwdReal_Cols)),-999))*$K212</f>
        <v>4.5719283690000001</v>
      </c>
      <c r="BX212" s="70">
        <f t="shared" si="517"/>
        <v>4.5719283690000001E-2</v>
      </c>
      <c r="BY212" s="70">
        <f t="shared" si="592"/>
        <v>8.6976725741401584E-2</v>
      </c>
      <c r="BZ212" s="64">
        <f t="shared" si="605"/>
        <v>6.9742237826169173E-3</v>
      </c>
      <c r="CA212" s="70" cm="1">
        <f t="array" ref="CA212">IF($J212=1,CA211*(1+INDEX(Tbl_CPI,$B212,MATCH(IF(RunType="OPN",StartDt,ValnDt),Tbl_CPI_Cols))),0)</f>
        <v>0</v>
      </c>
      <c r="CB212" s="70">
        <f t="shared" si="593"/>
        <v>3.4401761229631105</v>
      </c>
      <c r="CC212" s="70">
        <f t="shared" si="594"/>
        <v>3.4401761229631105</v>
      </c>
      <c r="CD212" s="36">
        <f t="shared" si="518"/>
        <v>18.213496310521066</v>
      </c>
      <c r="CE212" s="36">
        <f t="shared" si="519"/>
        <v>1.5748384069530106</v>
      </c>
      <c r="CF212" s="36">
        <f t="shared" si="520"/>
        <v>0</v>
      </c>
      <c r="CG212" s="36">
        <f t="shared" si="521"/>
        <v>2.6446561460786353</v>
      </c>
      <c r="CH212" s="36">
        <f t="shared" si="522"/>
        <v>2.4341833533200234</v>
      </c>
      <c r="CI212" s="36">
        <f t="shared" si="523"/>
        <v>0</v>
      </c>
      <c r="CJ212" s="36">
        <f t="shared" si="524"/>
        <v>0</v>
      </c>
      <c r="CK212" s="36">
        <f t="shared" si="525"/>
        <v>0</v>
      </c>
      <c r="CL212" s="36">
        <f t="shared" si="526"/>
        <v>0.21047279275861192</v>
      </c>
      <c r="CM212" s="36">
        <f t="shared" si="527"/>
        <v>2.6446561460786353</v>
      </c>
      <c r="CN212" s="36">
        <f t="shared" ca="1" si="528"/>
        <v>10.456439380652279</v>
      </c>
      <c r="CO212" s="20">
        <f t="shared" si="529"/>
        <v>120000</v>
      </c>
      <c r="CP212" s="20">
        <f t="shared" si="530"/>
        <v>2</v>
      </c>
      <c r="CQ212" s="64">
        <f t="shared" si="531"/>
        <v>3.4466069700000001E-3</v>
      </c>
      <c r="CR212" s="64">
        <f t="shared" si="532"/>
        <v>1.5509731365000001E-2</v>
      </c>
      <c r="CS212" s="36">
        <f t="shared" si="533"/>
        <v>20.877153288537034</v>
      </c>
      <c r="CT212" s="36">
        <f t="shared" si="534"/>
        <v>15.862274186244052</v>
      </c>
      <c r="CU212" s="36">
        <f t="shared" si="535"/>
        <v>2.4958127027022492</v>
      </c>
      <c r="CV212" s="36">
        <f t="shared" si="595"/>
        <v>18.358086888946303</v>
      </c>
      <c r="CW212" s="36">
        <f t="shared" si="536"/>
        <v>0</v>
      </c>
      <c r="CX212" s="36">
        <f t="shared" si="537"/>
        <v>0</v>
      </c>
      <c r="CY212" s="36">
        <f t="shared" si="538"/>
        <v>0</v>
      </c>
      <c r="CZ212" s="36">
        <f t="shared" si="596"/>
        <v>0</v>
      </c>
      <c r="DA212" s="64">
        <f t="shared" si="539"/>
        <v>1.0732615281088931E-2</v>
      </c>
      <c r="DB212" s="70">
        <f t="shared" si="597"/>
        <v>0.98938135059775023</v>
      </c>
      <c r="DC212" s="70">
        <f>PRODUCT($DB$8:DB212)</f>
        <v>0.12808532460036759</v>
      </c>
      <c r="DD212" s="36">
        <f t="shared" si="540"/>
        <v>969.77860867766844</v>
      </c>
      <c r="DE212" s="36">
        <f t="shared" si="541"/>
        <v>1925.3237735659748</v>
      </c>
      <c r="DF212" s="36">
        <f t="shared" si="542"/>
        <v>220.03176957392611</v>
      </c>
      <c r="DG212" s="36">
        <f t="shared" si="543"/>
        <v>0.89686138946507243</v>
      </c>
      <c r="DH212" s="36">
        <f t="shared" ca="1" si="544"/>
        <v>1.8137331999184848E-13</v>
      </c>
      <c r="DI212" s="36">
        <f t="shared" si="545"/>
        <v>171.9010979709694</v>
      </c>
      <c r="DJ212" s="36">
        <f t="shared" ca="1" si="546"/>
        <v>1346.5811710437365</v>
      </c>
      <c r="DK212" s="36">
        <f t="shared" si="547"/>
        <v>0</v>
      </c>
      <c r="DL212" s="36">
        <f t="shared" si="548"/>
        <v>0</v>
      </c>
      <c r="DM212" s="36">
        <f t="shared" ca="1" si="549"/>
        <v>1346.5811710437365</v>
      </c>
      <c r="DN212" s="36">
        <f t="shared" ca="1" si="598"/>
        <v>1346.5811710437399</v>
      </c>
      <c r="DO212" s="64" cm="1">
        <f t="array" ref="DO212">IFERROR(INDEX(Tbl_FwdNom,$B212,MATCH(LIDt,Tbl_FwdNom_Cols,0)),0)</f>
        <v>13.594983620000001</v>
      </c>
      <c r="DP212" s="64">
        <f t="shared" ca="1" si="599"/>
        <v>12.512325199999999</v>
      </c>
      <c r="DQ212" s="64">
        <f t="shared" ca="1" si="550"/>
        <v>9.8727999203578332E-3</v>
      </c>
      <c r="DR212" s="70">
        <f t="shared" ca="1" si="551"/>
        <v>0.9902237193425385</v>
      </c>
      <c r="DS212" s="70">
        <f ca="1">PRODUCT($DR$8:DR212)</f>
        <v>0.12249242131991708</v>
      </c>
      <c r="DT212" s="36">
        <f t="shared" ca="1" si="552"/>
        <v>2222.0041855138061</v>
      </c>
      <c r="DU212" s="36">
        <f t="shared" ca="1" si="553"/>
        <v>240.9628714331165</v>
      </c>
      <c r="DV212" s="36">
        <f t="shared" ca="1" si="554"/>
        <v>1.0296382172938823</v>
      </c>
      <c r="DW212" s="36">
        <f t="shared" ca="1" si="555"/>
        <v>1.9952988171508494E-13</v>
      </c>
      <c r="DX212" s="36">
        <f t="shared" ca="1" si="556"/>
        <v>1047.81169638085</v>
      </c>
      <c r="DY212" s="36">
        <f t="shared" ca="1" si="557"/>
        <v>11.053174713849652</v>
      </c>
      <c r="DZ212" s="36">
        <f t="shared" ca="1" si="558"/>
        <v>179.67221231511169</v>
      </c>
      <c r="EA212" s="36">
        <f t="shared" ca="1" si="559"/>
        <v>0</v>
      </c>
      <c r="EB212" s="36">
        <f t="shared" ca="1" si="560"/>
        <v>1604.8511093777399</v>
      </c>
      <c r="EC212" s="36">
        <f t="shared" ca="1" si="561"/>
        <v>0</v>
      </c>
      <c r="ED212" s="36">
        <f t="shared" ca="1" si="562"/>
        <v>0</v>
      </c>
      <c r="EE212" s="36">
        <f t="shared" ca="1" si="600"/>
        <v>0</v>
      </c>
      <c r="EF212" s="36">
        <f t="shared" ca="1" si="563"/>
        <v>1604.8511093777399</v>
      </c>
      <c r="EG212" s="64"/>
      <c r="EH212" s="64"/>
      <c r="EI212" s="64"/>
      <c r="EJ212" s="70"/>
      <c r="EK212" s="70"/>
      <c r="EL212" s="70"/>
      <c r="EM212" s="70"/>
      <c r="EN212" s="70"/>
      <c r="EO212" s="36">
        <f t="shared" ca="1" si="564"/>
        <v>14.409906610763459</v>
      </c>
      <c r="EP212" s="36">
        <f t="shared" ca="1" si="565"/>
        <v>0</v>
      </c>
      <c r="EQ212" s="36">
        <f t="shared" si="566"/>
        <v>57.262593640992698</v>
      </c>
      <c r="ER212" s="36">
        <f t="shared" si="567"/>
        <v>5.8131342162104618</v>
      </c>
      <c r="ES212" s="36">
        <f t="shared" si="568"/>
        <v>-5.3087329662650324</v>
      </c>
      <c r="ET212" s="36">
        <f t="shared" ca="1" si="569"/>
        <v>0</v>
      </c>
      <c r="EU212" s="36">
        <f t="shared" ca="1" si="601"/>
        <v>5.8131342162104618</v>
      </c>
      <c r="EV212" s="36">
        <f t="shared" si="570"/>
        <v>2.8375851762946298</v>
      </c>
      <c r="EW212" s="36">
        <f t="shared" si="571"/>
        <v>74.851818896880303</v>
      </c>
      <c r="EX212" s="36">
        <f t="shared" ca="1" si="602"/>
        <v>140.76513193037809</v>
      </c>
      <c r="EY212" s="36">
        <f t="shared" si="572"/>
        <v>0</v>
      </c>
      <c r="EZ212" s="36">
        <f t="shared" si="573"/>
        <v>0</v>
      </c>
      <c r="FA212" s="36">
        <f t="shared" si="574"/>
        <v>0</v>
      </c>
      <c r="FB212" s="36">
        <f t="shared" si="575"/>
        <v>0</v>
      </c>
      <c r="FC212" s="36">
        <f t="shared" si="603"/>
        <v>0</v>
      </c>
      <c r="FD212" s="36">
        <f t="shared" si="576"/>
        <v>0</v>
      </c>
      <c r="FE212" s="36">
        <f t="shared" si="577"/>
        <v>0</v>
      </c>
      <c r="FF212" s="36">
        <f t="shared" si="604"/>
        <v>0</v>
      </c>
      <c r="FG212" s="36">
        <f t="shared" ca="1" si="578"/>
        <v>140.76513193037809</v>
      </c>
      <c r="FH212" s="36">
        <f t="shared" ca="1" si="579"/>
        <v>1.5107780060004752</v>
      </c>
      <c r="FI212" s="36">
        <f t="shared" ca="1" si="580"/>
        <v>-2.0302656885402364</v>
      </c>
      <c r="FJ212" s="36">
        <f t="shared" ca="1" si="581"/>
        <v>160.48145707519944</v>
      </c>
      <c r="FK212" s="36">
        <f t="shared" si="582"/>
        <v>0</v>
      </c>
      <c r="FL212" s="36">
        <f t="shared" si="583"/>
        <v>0</v>
      </c>
      <c r="FM212" s="36">
        <f t="shared" ca="1" si="584"/>
        <v>0</v>
      </c>
      <c r="FN212" s="36">
        <f t="shared" ca="1" si="606"/>
        <v>160.48145707519944</v>
      </c>
    </row>
    <row r="213" spans="2:170" x14ac:dyDescent="0.25">
      <c r="B213" s="2">
        <v>205</v>
      </c>
      <c r="C213" s="2">
        <f t="shared" si="457"/>
        <v>18</v>
      </c>
      <c r="D213" s="2">
        <f t="shared" si="303"/>
        <v>229</v>
      </c>
      <c r="E213" s="2">
        <f t="shared" si="458"/>
        <v>20</v>
      </c>
      <c r="F213" s="189">
        <f t="shared" si="304"/>
        <v>51956</v>
      </c>
      <c r="G213" s="2">
        <f t="shared" si="459"/>
        <v>3</v>
      </c>
      <c r="H213" s="187">
        <f t="shared" si="461"/>
        <v>51.666666666666671</v>
      </c>
      <c r="I213" s="186">
        <f t="shared" si="460"/>
        <v>51</v>
      </c>
      <c r="J213" s="2">
        <f t="shared" si="462"/>
        <v>0</v>
      </c>
      <c r="K213" s="2">
        <f t="shared" si="463"/>
        <v>1</v>
      </c>
      <c r="L213">
        <f t="shared" si="464"/>
        <v>2</v>
      </c>
      <c r="M213" s="190">
        <f t="shared" si="585"/>
        <v>2.6232026399999999E-3</v>
      </c>
      <c r="N213">
        <f t="shared" si="465"/>
        <v>1</v>
      </c>
      <c r="O213">
        <f t="shared" si="466"/>
        <v>100</v>
      </c>
      <c r="P213" s="58">
        <f t="shared" si="467"/>
        <v>1.1804411879999999E-2</v>
      </c>
      <c r="Q213" s="106">
        <f t="shared" si="468"/>
        <v>1.1804411879999999E-2</v>
      </c>
      <c r="R213" s="59">
        <f t="shared" si="469"/>
        <v>1.1804411879999999E-2</v>
      </c>
      <c r="S213" s="32">
        <f t="shared" si="586"/>
        <v>9.8906364898376786E-4</v>
      </c>
      <c r="T213">
        <f t="shared" si="470"/>
        <v>1</v>
      </c>
      <c r="U213" s="32">
        <f t="shared" si="587"/>
        <v>4.1463678000000005E-4</v>
      </c>
      <c r="V213">
        <f t="shared" si="471"/>
        <v>1</v>
      </c>
      <c r="W213">
        <f t="shared" si="472"/>
        <v>100</v>
      </c>
      <c r="X213" s="58">
        <f t="shared" si="473"/>
        <v>1.8658655100000001E-3</v>
      </c>
      <c r="Y213" s="58">
        <f t="shared" si="474"/>
        <v>1.8658655100000001E-3</v>
      </c>
      <c r="Z213" s="32">
        <f t="shared" si="475"/>
        <v>1.8658655100000001E-3</v>
      </c>
      <c r="AA213" s="32">
        <f t="shared" si="476"/>
        <v>1.5562192343487879E-4</v>
      </c>
      <c r="AB213" s="59">
        <f t="shared" si="477"/>
        <v>4.9056245199999996E-3</v>
      </c>
      <c r="AC213" s="59">
        <f t="shared" si="478"/>
        <v>4.9056245199999996E-3</v>
      </c>
      <c r="AD213">
        <f t="shared" si="479"/>
        <v>1</v>
      </c>
      <c r="AE213" s="59">
        <f t="shared" si="480"/>
        <v>4.9056245199999996E-3</v>
      </c>
      <c r="AF213" s="59">
        <f t="shared" si="481"/>
        <v>4.1758461800000006E-3</v>
      </c>
      <c r="AG213" s="59">
        <f t="shared" si="482"/>
        <v>4.1758461800000006E-3</v>
      </c>
      <c r="AH213">
        <f t="shared" si="483"/>
        <v>1</v>
      </c>
      <c r="AI213" s="59">
        <f t="shared" si="484"/>
        <v>4.1758461800000006E-3</v>
      </c>
      <c r="AJ213" s="59">
        <f t="shared" si="485"/>
        <v>0</v>
      </c>
      <c r="AK213" s="59">
        <f t="shared" si="486"/>
        <v>0</v>
      </c>
      <c r="AL213" s="59">
        <f t="shared" si="487"/>
        <v>0</v>
      </c>
      <c r="AM213" s="12">
        <f t="shared" si="588"/>
        <v>0.13228053377986085</v>
      </c>
      <c r="AN213" s="12">
        <f t="shared" si="589"/>
        <v>0</v>
      </c>
      <c r="AO213" s="66">
        <f t="shared" si="488"/>
        <v>1.3083386742982975E-4</v>
      </c>
      <c r="AP213" s="66">
        <f t="shared" si="489"/>
        <v>2.0585751099814404E-5</v>
      </c>
      <c r="AQ213" s="59">
        <f t="shared" si="490"/>
        <v>6.4891863002917364E-4</v>
      </c>
      <c r="AR213" s="59">
        <f t="shared" si="491"/>
        <v>5.5238316167299296E-4</v>
      </c>
      <c r="AS213" s="59">
        <f t="shared" si="492"/>
        <v>0</v>
      </c>
      <c r="AT213" s="12">
        <f t="shared" si="493"/>
        <v>0.13092781236962905</v>
      </c>
      <c r="AU213" s="59">
        <f t="shared" si="590"/>
        <v>1.6479873021779667E-17</v>
      </c>
      <c r="AV213" s="59">
        <f t="shared" si="591"/>
        <v>0</v>
      </c>
      <c r="AW213" s="70">
        <f t="shared" si="494"/>
        <v>0</v>
      </c>
      <c r="AX213" s="20">
        <f t="shared" si="495"/>
        <v>200000</v>
      </c>
      <c r="AY213" s="20">
        <f t="shared" si="496"/>
        <v>0</v>
      </c>
      <c r="AZ213" s="20">
        <f t="shared" si="497"/>
        <v>0</v>
      </c>
      <c r="BA213" s="20">
        <f t="shared" si="498"/>
        <v>200000</v>
      </c>
      <c r="BB213" s="36">
        <f t="shared" si="499"/>
        <v>1</v>
      </c>
      <c r="BC213" s="36">
        <f t="shared" si="500"/>
        <v>0</v>
      </c>
      <c r="BD213" s="80">
        <f t="shared" si="501"/>
        <v>26.166773485965948</v>
      </c>
      <c r="BE213" s="36">
        <f t="shared" si="502"/>
        <v>0</v>
      </c>
      <c r="BF213" s="36">
        <f t="shared" si="503"/>
        <v>0</v>
      </c>
      <c r="BG213" s="36">
        <f t="shared" si="504"/>
        <v>26.166773485965948</v>
      </c>
      <c r="BH213" s="36">
        <f t="shared" si="505"/>
        <v>4.1171502199628813</v>
      </c>
      <c r="BI213" s="36">
        <f t="shared" si="506"/>
        <v>0</v>
      </c>
      <c r="BJ213" s="36">
        <f t="shared" si="507"/>
        <v>0</v>
      </c>
      <c r="BK213" s="36">
        <f t="shared" si="508"/>
        <v>4.1171502199628813</v>
      </c>
      <c r="BL213" s="68">
        <f ca="1">IF(OR(AT213=0,E213&gt;ProjTerm),0,VLOOKUP(D213,'Life Events'!$AE$5:$AI$1206,5,FALSE))</f>
        <v>1.1718216499998256E-16</v>
      </c>
      <c r="BM213" s="93">
        <f t="shared" ca="1" si="509"/>
        <v>1.1718216499998256E-16</v>
      </c>
      <c r="BN213" s="93">
        <f t="shared" ca="1" si="510"/>
        <v>1.5342404512184629E-17</v>
      </c>
      <c r="BO213" s="36">
        <f t="shared" ca="1" si="511"/>
        <v>2.3344741913814034E-15</v>
      </c>
      <c r="BP213" s="36">
        <f t="shared" si="512"/>
        <v>1.2660130848801888E-2</v>
      </c>
      <c r="BQ213" s="36">
        <f t="shared" si="513"/>
        <v>98.305477987103529</v>
      </c>
      <c r="BR213" s="36">
        <f t="shared" si="514"/>
        <v>154.78110000000001</v>
      </c>
      <c r="BS213" s="36">
        <f t="shared" si="515"/>
        <v>152.1583001886967</v>
      </c>
      <c r="BT213" s="36">
        <f t="shared" si="516"/>
        <v>19.921753377587375</v>
      </c>
      <c r="BU213" s="70" cm="1">
        <f t="array" ref="BU213">IF(AND(ActInt=1,$J213=0),INDEX(Tbl_FwdNom,$B213-IVP,MATCH(ValnDt,Tbl_FwdNom_Cols)),INDEX(Tbl_FwdNom,$B213,MATCH(StartDt,Tbl_FwdNom_Cols)))</f>
        <v>13.675052003999999</v>
      </c>
      <c r="BV213" s="70" cm="1">
        <f t="array" ref="BV213">INDEX(Tbl_FwdReal,$B213,MATCH(StartDt,Tbl_FwdReal_Cols))</f>
        <v>4.5684253940000001</v>
      </c>
      <c r="BW213" s="70" cm="1">
        <f t="array" ref="BW213">IF(RunType&lt;&gt;"OPN",INDEX(Tbl_FwdReal,$B213,MATCH(ValnDt,Tbl_FwdReal_Cols)),IF(AND($J213=0,ActInt=1),INDEX(Tbl_FwdReal,$B213-IVP,MATCH(ValnDt,Tbl_FwdReal_Cols)),-999))*$K213</f>
        <v>4.5684253940000001</v>
      </c>
      <c r="BX213" s="70">
        <f t="shared" si="517"/>
        <v>4.5684253940000003E-2</v>
      </c>
      <c r="BY213" s="70">
        <f t="shared" si="592"/>
        <v>8.7087728209423121E-2</v>
      </c>
      <c r="BZ213" s="64">
        <f t="shared" si="605"/>
        <v>6.982792763445822E-3</v>
      </c>
      <c r="CA213" s="70" cm="1">
        <f t="array" ref="CA213">IF($J213=1,CA212*(1+INDEX(Tbl_CPI,$B213,MATCH(IF(RunType="OPN",StartDt,ValnDt),Tbl_CPI_Cols))),0)</f>
        <v>0</v>
      </c>
      <c r="CB213" s="70">
        <f t="shared" si="593"/>
        <v>3.4641981598995164</v>
      </c>
      <c r="CC213" s="70">
        <f t="shared" si="594"/>
        <v>3.4401761229631105</v>
      </c>
      <c r="CD213" s="36">
        <f t="shared" si="518"/>
        <v>19.598657819936658</v>
      </c>
      <c r="CE213" s="36">
        <f t="shared" si="519"/>
        <v>1.5748384069530106</v>
      </c>
      <c r="CF213" s="36">
        <f t="shared" si="520"/>
        <v>0</v>
      </c>
      <c r="CG213" s="36">
        <f t="shared" si="521"/>
        <v>2.800841382878835</v>
      </c>
      <c r="CH213" s="36">
        <f t="shared" si="522"/>
        <v>2.5925209177900652</v>
      </c>
      <c r="CI213" s="36">
        <f t="shared" si="523"/>
        <v>0</v>
      </c>
      <c r="CJ213" s="36">
        <f t="shared" si="524"/>
        <v>0</v>
      </c>
      <c r="CK213" s="36">
        <f t="shared" si="525"/>
        <v>0</v>
      </c>
      <c r="CL213" s="36">
        <f t="shared" si="526"/>
        <v>0.20832046508876997</v>
      </c>
      <c r="CM213" s="36">
        <f t="shared" si="527"/>
        <v>2.800841382878835</v>
      </c>
      <c r="CN213" s="36">
        <f t="shared" ca="1" si="528"/>
        <v>10.349510197492654</v>
      </c>
      <c r="CO213" s="20">
        <f t="shared" si="529"/>
        <v>120000</v>
      </c>
      <c r="CP213" s="20">
        <f t="shared" si="530"/>
        <v>2</v>
      </c>
      <c r="CQ213" s="64">
        <f t="shared" si="531"/>
        <v>3.4466069700000001E-3</v>
      </c>
      <c r="CR213" s="64">
        <f t="shared" si="532"/>
        <v>1.5509731365000001E-2</v>
      </c>
      <c r="CS213" s="36">
        <f t="shared" si="533"/>
        <v>20.663660256485215</v>
      </c>
      <c r="CT213" s="36">
        <f t="shared" si="534"/>
        <v>15.70006409157957</v>
      </c>
      <c r="CU213" s="36">
        <f t="shared" si="535"/>
        <v>2.4702901319777286</v>
      </c>
      <c r="CV213" s="36">
        <f t="shared" si="595"/>
        <v>18.170354223557297</v>
      </c>
      <c r="CW213" s="36">
        <f t="shared" si="536"/>
        <v>0</v>
      </c>
      <c r="CX213" s="36">
        <f t="shared" si="537"/>
        <v>0</v>
      </c>
      <c r="CY213" s="36">
        <f t="shared" si="538"/>
        <v>0</v>
      </c>
      <c r="CZ213" s="36">
        <f t="shared" si="596"/>
        <v>0</v>
      </c>
      <c r="DA213" s="64">
        <f t="shared" si="539"/>
        <v>1.0738394697254572E-2</v>
      </c>
      <c r="DB213" s="70">
        <f t="shared" si="597"/>
        <v>0.98937569330145902</v>
      </c>
      <c r="DC213" s="70">
        <f>PRODUCT($DB$8:DB213)</f>
        <v>0.12672450682823111</v>
      </c>
      <c r="DD213" s="36">
        <f t="shared" si="540"/>
        <v>960.27072076901629</v>
      </c>
      <c r="DE213" s="36">
        <f t="shared" si="541"/>
        <v>1919.8318866805678</v>
      </c>
      <c r="DF213" s="36">
        <f t="shared" si="542"/>
        <v>218.2774073415834</v>
      </c>
      <c r="DG213" s="36">
        <f t="shared" si="543"/>
        <v>0.89383211020507458</v>
      </c>
      <c r="DH213" s="36">
        <f t="shared" ca="1" si="544"/>
        <v>1.80986504098091E-13</v>
      </c>
      <c r="DI213" s="36">
        <f t="shared" si="545"/>
        <v>170.91612188674051</v>
      </c>
      <c r="DJ213" s="36">
        <f t="shared" ca="1" si="546"/>
        <v>1347.8608630296703</v>
      </c>
      <c r="DK213" s="36">
        <f t="shared" si="547"/>
        <v>0</v>
      </c>
      <c r="DL213" s="36">
        <f t="shared" si="548"/>
        <v>0</v>
      </c>
      <c r="DM213" s="36">
        <f t="shared" ca="1" si="549"/>
        <v>1347.8608630296703</v>
      </c>
      <c r="DN213" s="36">
        <f t="shared" ca="1" si="598"/>
        <v>1347.8608630296735</v>
      </c>
      <c r="DO213" s="64" cm="1">
        <f t="array" ref="DO213">IFERROR(INDEX(Tbl_FwdNom,$B213,MATCH(LIDt,Tbl_FwdNom_Cols,0)),0)</f>
        <v>13.609263820000001</v>
      </c>
      <c r="DP213" s="64">
        <f t="shared" ca="1" si="599"/>
        <v>12.51476592</v>
      </c>
      <c r="DQ213" s="64">
        <f t="shared" ca="1" si="550"/>
        <v>9.874625492378053E-3</v>
      </c>
      <c r="DR213" s="70">
        <f t="shared" ca="1" si="551"/>
        <v>0.99022192929388286</v>
      </c>
      <c r="DS213" s="70">
        <f ca="1">PRODUCT($DR$8:DR213)</f>
        <v>0.12129468176328745</v>
      </c>
      <c r="DT213" s="36">
        <f t="shared" ca="1" si="552"/>
        <v>2217.7788712022852</v>
      </c>
      <c r="DU213" s="36">
        <f t="shared" ca="1" si="553"/>
        <v>239.22513932612367</v>
      </c>
      <c r="DV213" s="36">
        <f t="shared" ca="1" si="554"/>
        <v>1.0271453782334972</v>
      </c>
      <c r="DW213" s="36">
        <f t="shared" ca="1" si="555"/>
        <v>1.9916569038017848E-13</v>
      </c>
      <c r="DX213" s="36">
        <f t="shared" ca="1" si="556"/>
        <v>1038.2366910915568</v>
      </c>
      <c r="DY213" s="36">
        <f t="shared" ca="1" si="557"/>
        <v>10.951943122986821</v>
      </c>
      <c r="DZ213" s="36">
        <f t="shared" ca="1" si="558"/>
        <v>178.82828703217606</v>
      </c>
      <c r="EA213" s="36">
        <f t="shared" ca="1" si="559"/>
        <v>0</v>
      </c>
      <c r="EB213" s="36">
        <f t="shared" ca="1" si="560"/>
        <v>1607.5204042137816</v>
      </c>
      <c r="EC213" s="36">
        <f t="shared" ca="1" si="561"/>
        <v>0</v>
      </c>
      <c r="ED213" s="36">
        <f t="shared" ca="1" si="562"/>
        <v>0</v>
      </c>
      <c r="EE213" s="36">
        <f t="shared" ca="1" si="600"/>
        <v>0</v>
      </c>
      <c r="EF213" s="36">
        <f t="shared" ca="1" si="563"/>
        <v>1607.5204042137816</v>
      </c>
      <c r="EG213" s="64"/>
      <c r="EH213" s="64"/>
      <c r="EI213" s="64"/>
      <c r="EJ213" s="70"/>
      <c r="EK213" s="70"/>
      <c r="EL213" s="70"/>
      <c r="EM213" s="70"/>
      <c r="EN213" s="70"/>
      <c r="EO213" s="36">
        <f t="shared" ca="1" si="564"/>
        <v>14.430043566305155</v>
      </c>
      <c r="EP213" s="36">
        <f t="shared" ca="1" si="565"/>
        <v>0</v>
      </c>
      <c r="EQ213" s="36">
        <f t="shared" si="566"/>
        <v>57.069180936055311</v>
      </c>
      <c r="ER213" s="36">
        <f t="shared" si="567"/>
        <v>5.7561411787985071</v>
      </c>
      <c r="ES213" s="36">
        <f t="shared" si="568"/>
        <v>-5.2566851715121263</v>
      </c>
      <c r="ET213" s="36">
        <f t="shared" ca="1" si="569"/>
        <v>0</v>
      </c>
      <c r="EU213" s="36">
        <f t="shared" ca="1" si="601"/>
        <v>5.7561411787985071</v>
      </c>
      <c r="EV213" s="36">
        <f t="shared" si="570"/>
        <v>2.8213260972741767</v>
      </c>
      <c r="EW213" s="36">
        <f t="shared" si="571"/>
        <v>74.598996035710329</v>
      </c>
      <c r="EX213" s="36">
        <f t="shared" ca="1" si="602"/>
        <v>140.24564424783833</v>
      </c>
      <c r="EY213" s="36">
        <f t="shared" si="572"/>
        <v>0</v>
      </c>
      <c r="EZ213" s="36">
        <f t="shared" si="573"/>
        <v>0</v>
      </c>
      <c r="FA213" s="36">
        <f t="shared" si="574"/>
        <v>0</v>
      </c>
      <c r="FB213" s="36">
        <f t="shared" si="575"/>
        <v>0</v>
      </c>
      <c r="FC213" s="36">
        <f t="shared" si="603"/>
        <v>0</v>
      </c>
      <c r="FD213" s="36">
        <f t="shared" si="576"/>
        <v>0</v>
      </c>
      <c r="FE213" s="36">
        <f t="shared" si="577"/>
        <v>0</v>
      </c>
      <c r="FF213" s="36">
        <f t="shared" si="604"/>
        <v>0</v>
      </c>
      <c r="FG213" s="36">
        <f t="shared" ca="1" si="578"/>
        <v>140.24564424783833</v>
      </c>
      <c r="FH213" s="36">
        <f t="shared" ca="1" si="579"/>
        <v>1.5060130825040383</v>
      </c>
      <c r="FI213" s="36">
        <f t="shared" ca="1" si="580"/>
        <v>-2.0094714171359254</v>
      </c>
      <c r="FJ213" s="36">
        <f t="shared" ca="1" si="581"/>
        <v>160.05667994515227</v>
      </c>
      <c r="FK213" s="36">
        <f t="shared" si="582"/>
        <v>0</v>
      </c>
      <c r="FL213" s="36">
        <f t="shared" si="583"/>
        <v>0</v>
      </c>
      <c r="FM213" s="36">
        <f t="shared" ca="1" si="584"/>
        <v>0</v>
      </c>
      <c r="FN213" s="36">
        <f t="shared" ca="1" si="606"/>
        <v>160.05667994515227</v>
      </c>
    </row>
    <row r="214" spans="2:170" x14ac:dyDescent="0.25">
      <c r="B214" s="2">
        <v>206</v>
      </c>
      <c r="C214" s="2">
        <f t="shared" si="457"/>
        <v>18</v>
      </c>
      <c r="D214" s="2">
        <f t="shared" si="303"/>
        <v>230</v>
      </c>
      <c r="E214" s="2">
        <f t="shared" si="458"/>
        <v>20</v>
      </c>
      <c r="F214" s="189">
        <f t="shared" si="304"/>
        <v>51986</v>
      </c>
      <c r="G214" s="2">
        <f t="shared" si="459"/>
        <v>4</v>
      </c>
      <c r="H214" s="187">
        <f t="shared" si="461"/>
        <v>51.75</v>
      </c>
      <c r="I214" s="186">
        <f t="shared" si="460"/>
        <v>51</v>
      </c>
      <c r="J214" s="2">
        <f t="shared" si="462"/>
        <v>0</v>
      </c>
      <c r="K214" s="2">
        <f t="shared" si="463"/>
        <v>1</v>
      </c>
      <c r="L214">
        <f t="shared" si="464"/>
        <v>2</v>
      </c>
      <c r="M214" s="190">
        <f t="shared" si="585"/>
        <v>2.6232026399999999E-3</v>
      </c>
      <c r="N214">
        <f t="shared" si="465"/>
        <v>1</v>
      </c>
      <c r="O214">
        <f t="shared" si="466"/>
        <v>100</v>
      </c>
      <c r="P214" s="58">
        <f t="shared" si="467"/>
        <v>1.1804411879999999E-2</v>
      </c>
      <c r="Q214" s="106">
        <f t="shared" si="468"/>
        <v>1.1804411879999999E-2</v>
      </c>
      <c r="R214" s="59">
        <f t="shared" si="469"/>
        <v>1.1804411879999999E-2</v>
      </c>
      <c r="S214" s="32">
        <f t="shared" si="586"/>
        <v>9.8906364898376786E-4</v>
      </c>
      <c r="T214">
        <f t="shared" si="470"/>
        <v>1</v>
      </c>
      <c r="U214" s="32">
        <f t="shared" si="587"/>
        <v>4.1463678000000005E-4</v>
      </c>
      <c r="V214">
        <f t="shared" si="471"/>
        <v>1</v>
      </c>
      <c r="W214">
        <f t="shared" si="472"/>
        <v>100</v>
      </c>
      <c r="X214" s="58">
        <f t="shared" si="473"/>
        <v>1.8658655100000001E-3</v>
      </c>
      <c r="Y214" s="58">
        <f t="shared" si="474"/>
        <v>1.8658655100000001E-3</v>
      </c>
      <c r="Z214" s="32">
        <f t="shared" si="475"/>
        <v>1.8658655100000001E-3</v>
      </c>
      <c r="AA214" s="32">
        <f t="shared" si="476"/>
        <v>1.5562192343487879E-4</v>
      </c>
      <c r="AB214" s="59">
        <f t="shared" si="477"/>
        <v>4.9056245199999996E-3</v>
      </c>
      <c r="AC214" s="59">
        <f t="shared" si="478"/>
        <v>4.9056245199999996E-3</v>
      </c>
      <c r="AD214">
        <f t="shared" si="479"/>
        <v>1</v>
      </c>
      <c r="AE214" s="59">
        <f t="shared" si="480"/>
        <v>4.9056245199999996E-3</v>
      </c>
      <c r="AF214" s="59">
        <f t="shared" si="481"/>
        <v>4.1758461800000006E-3</v>
      </c>
      <c r="AG214" s="59">
        <f t="shared" si="482"/>
        <v>4.1758461800000006E-3</v>
      </c>
      <c r="AH214">
        <f t="shared" si="483"/>
        <v>1</v>
      </c>
      <c r="AI214" s="59">
        <f t="shared" si="484"/>
        <v>4.1758461800000006E-3</v>
      </c>
      <c r="AJ214" s="59">
        <f t="shared" si="485"/>
        <v>0</v>
      </c>
      <c r="AK214" s="59">
        <f t="shared" si="486"/>
        <v>0</v>
      </c>
      <c r="AL214" s="59">
        <f t="shared" si="487"/>
        <v>0</v>
      </c>
      <c r="AM214" s="12">
        <f t="shared" si="588"/>
        <v>0.13092781236962905</v>
      </c>
      <c r="AN214" s="12">
        <f t="shared" si="589"/>
        <v>0</v>
      </c>
      <c r="AO214" s="66">
        <f t="shared" si="488"/>
        <v>1.2949593985576741E-4</v>
      </c>
      <c r="AP214" s="66">
        <f t="shared" si="489"/>
        <v>2.0375237992082588E-5</v>
      </c>
      <c r="AQ214" s="59">
        <f t="shared" si="490"/>
        <v>6.422826867104115E-4</v>
      </c>
      <c r="AR214" s="59">
        <f t="shared" si="491"/>
        <v>5.4673440513947232E-4</v>
      </c>
      <c r="AS214" s="59">
        <f t="shared" si="492"/>
        <v>0</v>
      </c>
      <c r="AT214" s="12">
        <f t="shared" si="493"/>
        <v>0.12958892409993134</v>
      </c>
      <c r="AU214" s="59">
        <f t="shared" si="590"/>
        <v>1.4853569763051411E-17</v>
      </c>
      <c r="AV214" s="59">
        <f t="shared" si="591"/>
        <v>0</v>
      </c>
      <c r="AW214" s="70">
        <f t="shared" si="494"/>
        <v>0</v>
      </c>
      <c r="AX214" s="20">
        <f t="shared" si="495"/>
        <v>200000</v>
      </c>
      <c r="AY214" s="20">
        <f t="shared" si="496"/>
        <v>0</v>
      </c>
      <c r="AZ214" s="20">
        <f t="shared" si="497"/>
        <v>0</v>
      </c>
      <c r="BA214" s="20">
        <f t="shared" si="498"/>
        <v>200000</v>
      </c>
      <c r="BB214" s="36">
        <f t="shared" si="499"/>
        <v>1</v>
      </c>
      <c r="BC214" s="36">
        <f t="shared" si="500"/>
        <v>0</v>
      </c>
      <c r="BD214" s="80">
        <f t="shared" si="501"/>
        <v>25.899187971153481</v>
      </c>
      <c r="BE214" s="36">
        <f t="shared" si="502"/>
        <v>0</v>
      </c>
      <c r="BF214" s="36">
        <f t="shared" si="503"/>
        <v>0</v>
      </c>
      <c r="BG214" s="36">
        <f t="shared" si="504"/>
        <v>25.899187971153481</v>
      </c>
      <c r="BH214" s="36">
        <f t="shared" si="505"/>
        <v>4.0750475984165178</v>
      </c>
      <c r="BI214" s="36">
        <f t="shared" si="506"/>
        <v>0</v>
      </c>
      <c r="BJ214" s="36">
        <f t="shared" si="507"/>
        <v>0</v>
      </c>
      <c r="BK214" s="36">
        <f t="shared" si="508"/>
        <v>4.0750475984165178</v>
      </c>
      <c r="BL214" s="68">
        <f ca="1">IF(OR(AT214=0,E214&gt;ProjTerm),0,VLOOKUP(D214,'Life Events'!$AE$5:$AI$1206,5,FALSE))</f>
        <v>1.1839286897970904E-16</v>
      </c>
      <c r="BM214" s="93">
        <f t="shared" ca="1" si="509"/>
        <v>1.1839286897970904E-16</v>
      </c>
      <c r="BN214" s="93">
        <f t="shared" ca="1" si="510"/>
        <v>1.5342404512184629E-17</v>
      </c>
      <c r="BO214" s="36">
        <f t="shared" ca="1" si="511"/>
        <v>2.3344746290724082E-15</v>
      </c>
      <c r="BP214" s="36">
        <f t="shared" si="512"/>
        <v>1.2530666372312772E-2</v>
      </c>
      <c r="BQ214" s="36">
        <f t="shared" si="513"/>
        <v>98.305496418416055</v>
      </c>
      <c r="BR214" s="36">
        <f t="shared" si="514"/>
        <v>154.78110000000001</v>
      </c>
      <c r="BS214" s="36">
        <f t="shared" si="515"/>
        <v>152.15832871688499</v>
      </c>
      <c r="BT214" s="36">
        <f t="shared" si="516"/>
        <v>19.718034111264814</v>
      </c>
      <c r="BU214" s="70" cm="1">
        <f t="array" ref="BU214">IF(AND(ActInt=1,$J214=0),INDEX(Tbl_FwdNom,$B214-IVP,MATCH(ValnDt,Tbl_FwdNom_Cols)),INDEX(Tbl_FwdNom,$B214,MATCH(StartDt,Tbl_FwdNom_Cols)))</f>
        <v>13.683116246000001</v>
      </c>
      <c r="BV214" s="70" cm="1">
        <f t="array" ref="BV214">INDEX(Tbl_FwdReal,$B214,MATCH(StartDt,Tbl_FwdReal_Cols))</f>
        <v>4.5648037070000003</v>
      </c>
      <c r="BW214" s="70" cm="1">
        <f t="array" ref="BW214">IF(RunType&lt;&gt;"OPN",INDEX(Tbl_FwdReal,$B214,MATCH(ValnDt,Tbl_FwdReal_Cols)),IF(AND($J214=0,ActInt=1),INDEX(Tbl_FwdReal,$B214-IVP,MATCH(ValnDt,Tbl_FwdReal_Cols)),-999))*$K214</f>
        <v>4.5648037070000003</v>
      </c>
      <c r="BX214" s="70">
        <f t="shared" si="517"/>
        <v>4.5648037070000001E-2</v>
      </c>
      <c r="BY214" s="70">
        <f t="shared" si="592"/>
        <v>8.7202502330997689E-2</v>
      </c>
      <c r="BZ214" s="64">
        <f t="shared" si="605"/>
        <v>6.99165205864416E-3</v>
      </c>
      <c r="CA214" s="70" cm="1">
        <f t="array" ref="CA214">IF($J214=1,CA213*(1+INDEX(Tbl_CPI,$B214,MATCH(IF(RunType="OPN",StartDt,ValnDt),Tbl_CPI_Cols))),0)</f>
        <v>0</v>
      </c>
      <c r="CB214" s="70">
        <f t="shared" si="593"/>
        <v>3.488418628095729</v>
      </c>
      <c r="CC214" s="70">
        <f t="shared" si="594"/>
        <v>3.4401761229631105</v>
      </c>
      <c r="CD214" s="36">
        <f t="shared" si="518"/>
        <v>19.598658227033905</v>
      </c>
      <c r="CE214" s="36">
        <f t="shared" si="519"/>
        <v>1.5748387022197596</v>
      </c>
      <c r="CF214" s="36">
        <f t="shared" si="520"/>
        <v>0</v>
      </c>
      <c r="CG214" s="36">
        <f t="shared" si="521"/>
        <v>2.7721996331622409</v>
      </c>
      <c r="CH214" s="36">
        <f t="shared" si="522"/>
        <v>2.5660094470455821</v>
      </c>
      <c r="CI214" s="36">
        <f t="shared" si="523"/>
        <v>0</v>
      </c>
      <c r="CJ214" s="36">
        <f t="shared" si="524"/>
        <v>0</v>
      </c>
      <c r="CK214" s="36">
        <f t="shared" si="525"/>
        <v>0</v>
      </c>
      <c r="CL214" s="36">
        <f t="shared" si="526"/>
        <v>0.20619018611665882</v>
      </c>
      <c r="CM214" s="36">
        <f t="shared" si="527"/>
        <v>2.7721996331622409</v>
      </c>
      <c r="CN214" s="36">
        <f t="shared" ca="1" si="528"/>
        <v>10.243670791932876</v>
      </c>
      <c r="CO214" s="20">
        <f t="shared" si="529"/>
        <v>120000</v>
      </c>
      <c r="CP214" s="20">
        <f t="shared" si="530"/>
        <v>2</v>
      </c>
      <c r="CQ214" s="64">
        <f t="shared" si="531"/>
        <v>3.4466069700000001E-3</v>
      </c>
      <c r="CR214" s="64">
        <f t="shared" si="532"/>
        <v>1.5509731365000001E-2</v>
      </c>
      <c r="CS214" s="36">
        <f t="shared" si="533"/>
        <v>20.452350437542233</v>
      </c>
      <c r="CT214" s="36">
        <f t="shared" si="534"/>
        <v>15.539512782692089</v>
      </c>
      <c r="CU214" s="36">
        <f t="shared" si="535"/>
        <v>2.4450285590499106</v>
      </c>
      <c r="CV214" s="36">
        <f t="shared" si="595"/>
        <v>17.984541341741998</v>
      </c>
      <c r="CW214" s="36">
        <f t="shared" si="536"/>
        <v>0</v>
      </c>
      <c r="CX214" s="36">
        <f t="shared" si="537"/>
        <v>0</v>
      </c>
      <c r="CY214" s="36">
        <f t="shared" si="538"/>
        <v>0</v>
      </c>
      <c r="CZ214" s="36">
        <f t="shared" si="596"/>
        <v>0</v>
      </c>
      <c r="DA214" s="64">
        <f t="shared" si="539"/>
        <v>1.0744369750604665E-2</v>
      </c>
      <c r="DB214" s="70">
        <f t="shared" si="597"/>
        <v>0.98936984456984334</v>
      </c>
      <c r="DC214" s="70">
        <f>PRODUCT($DB$8:DB214)</f>
        <v>0.12537740562383706</v>
      </c>
      <c r="DD214" s="36">
        <f t="shared" si="540"/>
        <v>950.87019034237346</v>
      </c>
      <c r="DE214" s="36">
        <f t="shared" si="541"/>
        <v>1914.5600823589114</v>
      </c>
      <c r="DF214" s="36">
        <f t="shared" si="542"/>
        <v>216.54761291584819</v>
      </c>
      <c r="DG214" s="36">
        <f t="shared" si="543"/>
        <v>0.89090510651976829</v>
      </c>
      <c r="DH214" s="36">
        <f t="shared" ca="1" si="544"/>
        <v>1.8059661538891781E-13</v>
      </c>
      <c r="DI214" s="36">
        <f t="shared" si="545"/>
        <v>169.95052272558763</v>
      </c>
      <c r="DJ214" s="36">
        <f t="shared" ca="1" si="546"/>
        <v>1349.2971225514539</v>
      </c>
      <c r="DK214" s="36">
        <f t="shared" si="547"/>
        <v>0</v>
      </c>
      <c r="DL214" s="36">
        <f t="shared" si="548"/>
        <v>0</v>
      </c>
      <c r="DM214" s="36">
        <f t="shared" ca="1" si="549"/>
        <v>1349.2971225514539</v>
      </c>
      <c r="DN214" s="36">
        <f t="shared" ca="1" si="598"/>
        <v>1349.2971225514573</v>
      </c>
      <c r="DO214" s="64" cm="1">
        <f t="array" ref="DO214">IFERROR(INDEX(Tbl_FwdNom,$B214,MATCH(LIDt,Tbl_FwdNom_Cols,0)),0)</f>
        <v>13.62378653</v>
      </c>
      <c r="DP214" s="64">
        <f t="shared" ca="1" si="599"/>
        <v>12.517289379999999</v>
      </c>
      <c r="DQ214" s="64">
        <f t="shared" ca="1" si="550"/>
        <v>9.8765129128173257E-3</v>
      </c>
      <c r="DR214" s="70">
        <f t="shared" ca="1" si="551"/>
        <v>0.99022007860710592</v>
      </c>
      <c r="DS214" s="70">
        <f ca="1">PRODUCT($DR$8:DR214)</f>
        <v>0.1201084293102664</v>
      </c>
      <c r="DT214" s="36">
        <f t="shared" ca="1" si="552"/>
        <v>2213.7836048903346</v>
      </c>
      <c r="DU214" s="36">
        <f t="shared" ca="1" si="553"/>
        <v>237.51280190533214</v>
      </c>
      <c r="DV214" s="36">
        <f t="shared" ca="1" si="554"/>
        <v>1.0247593264526482</v>
      </c>
      <c r="DW214" s="36">
        <f t="shared" ca="1" si="555"/>
        <v>1.9879827826393609E-13</v>
      </c>
      <c r="DX214" s="36">
        <f t="shared" ca="1" si="556"/>
        <v>1028.7728150664186</v>
      </c>
      <c r="DY214" s="36">
        <f t="shared" ca="1" si="557"/>
        <v>10.851883504509104</v>
      </c>
      <c r="DZ214" s="36">
        <f t="shared" ca="1" si="558"/>
        <v>178.00313424574261</v>
      </c>
      <c r="EA214" s="36">
        <f t="shared" ca="1" si="559"/>
        <v>0</v>
      </c>
      <c r="EB214" s="36">
        <f t="shared" ca="1" si="560"/>
        <v>1610.3538501530472</v>
      </c>
      <c r="EC214" s="36">
        <f t="shared" ca="1" si="561"/>
        <v>0</v>
      </c>
      <c r="ED214" s="36">
        <f t="shared" ca="1" si="562"/>
        <v>0</v>
      </c>
      <c r="EE214" s="36">
        <f t="shared" ca="1" si="600"/>
        <v>0</v>
      </c>
      <c r="EF214" s="36">
        <f t="shared" ca="1" si="563"/>
        <v>1610.3538501530472</v>
      </c>
      <c r="EG214" s="64"/>
      <c r="EH214" s="64"/>
      <c r="EI214" s="64"/>
      <c r="EJ214" s="70"/>
      <c r="EK214" s="70"/>
      <c r="EL214" s="70"/>
      <c r="EM214" s="70"/>
      <c r="EN214" s="70"/>
      <c r="EO214" s="36">
        <f t="shared" ca="1" si="564"/>
        <v>14.452129946878703</v>
      </c>
      <c r="EP214" s="36">
        <f t="shared" ca="1" si="565"/>
        <v>0</v>
      </c>
      <c r="EQ214" s="36">
        <f t="shared" si="566"/>
        <v>56.882298297794627</v>
      </c>
      <c r="ER214" s="36">
        <f t="shared" si="567"/>
        <v>5.6997916732673861</v>
      </c>
      <c r="ES214" s="36">
        <f t="shared" si="568"/>
        <v>-5.2052250698665112</v>
      </c>
      <c r="ET214" s="36">
        <f t="shared" ca="1" si="569"/>
        <v>0</v>
      </c>
      <c r="EU214" s="36">
        <f t="shared" ca="1" si="601"/>
        <v>5.6997916732673861</v>
      </c>
      <c r="EV214" s="36">
        <f t="shared" si="570"/>
        <v>2.805386874673093</v>
      </c>
      <c r="EW214" s="36">
        <f t="shared" si="571"/>
        <v>74.354709067471333</v>
      </c>
      <c r="EX214" s="36">
        <f t="shared" ca="1" si="602"/>
        <v>139.74218591320644</v>
      </c>
      <c r="EY214" s="36">
        <f t="shared" si="572"/>
        <v>0</v>
      </c>
      <c r="EZ214" s="36">
        <f t="shared" si="573"/>
        <v>0</v>
      </c>
      <c r="FA214" s="36">
        <f t="shared" si="574"/>
        <v>0</v>
      </c>
      <c r="FB214" s="36">
        <f t="shared" si="575"/>
        <v>0</v>
      </c>
      <c r="FC214" s="36">
        <f t="shared" si="603"/>
        <v>0</v>
      </c>
      <c r="FD214" s="36">
        <f t="shared" si="576"/>
        <v>0</v>
      </c>
      <c r="FE214" s="36">
        <f t="shared" si="577"/>
        <v>0</v>
      </c>
      <c r="FF214" s="36">
        <f t="shared" si="604"/>
        <v>0</v>
      </c>
      <c r="FG214" s="36">
        <f t="shared" ca="1" si="578"/>
        <v>139.74218591320644</v>
      </c>
      <c r="FH214" s="36">
        <f t="shared" ca="1" si="579"/>
        <v>1.5014417152092288</v>
      </c>
      <c r="FI214" s="36">
        <f t="shared" ca="1" si="580"/>
        <v>-1.9889307510365948</v>
      </c>
      <c r="FJ214" s="36">
        <f t="shared" ca="1" si="581"/>
        <v>159.64855106037663</v>
      </c>
      <c r="FK214" s="36">
        <f t="shared" si="582"/>
        <v>0</v>
      </c>
      <c r="FL214" s="36">
        <f t="shared" si="583"/>
        <v>0</v>
      </c>
      <c r="FM214" s="36">
        <f t="shared" ca="1" si="584"/>
        <v>0</v>
      </c>
      <c r="FN214" s="36">
        <f t="shared" ca="1" si="606"/>
        <v>159.64855106037663</v>
      </c>
    </row>
    <row r="215" spans="2:170" x14ac:dyDescent="0.25">
      <c r="B215" s="2">
        <v>207</v>
      </c>
      <c r="C215" s="2">
        <f t="shared" si="457"/>
        <v>18</v>
      </c>
      <c r="D215" s="2">
        <f t="shared" si="303"/>
        <v>231</v>
      </c>
      <c r="E215" s="2">
        <f t="shared" si="458"/>
        <v>20</v>
      </c>
      <c r="F215" s="189">
        <f t="shared" si="304"/>
        <v>52017</v>
      </c>
      <c r="G215" s="2">
        <f t="shared" si="459"/>
        <v>5</v>
      </c>
      <c r="H215" s="187">
        <f t="shared" si="461"/>
        <v>51.833333333333336</v>
      </c>
      <c r="I215" s="186">
        <f t="shared" si="460"/>
        <v>51</v>
      </c>
      <c r="J215" s="2">
        <f t="shared" si="462"/>
        <v>0</v>
      </c>
      <c r="K215" s="2">
        <f t="shared" si="463"/>
        <v>1</v>
      </c>
      <c r="L215">
        <f t="shared" si="464"/>
        <v>2</v>
      </c>
      <c r="M215" s="190">
        <f t="shared" si="585"/>
        <v>2.6232026399999999E-3</v>
      </c>
      <c r="N215">
        <f t="shared" si="465"/>
        <v>1</v>
      </c>
      <c r="O215">
        <f t="shared" si="466"/>
        <v>100</v>
      </c>
      <c r="P215" s="58">
        <f t="shared" si="467"/>
        <v>1.1804411879999999E-2</v>
      </c>
      <c r="Q215" s="106">
        <f t="shared" si="468"/>
        <v>1.1804411879999999E-2</v>
      </c>
      <c r="R215" s="59">
        <f t="shared" si="469"/>
        <v>1.1804411879999999E-2</v>
      </c>
      <c r="S215" s="32">
        <f t="shared" si="586"/>
        <v>9.8906364898376786E-4</v>
      </c>
      <c r="T215">
        <f t="shared" si="470"/>
        <v>1</v>
      </c>
      <c r="U215" s="32">
        <f t="shared" si="587"/>
        <v>4.1463678000000005E-4</v>
      </c>
      <c r="V215">
        <f t="shared" si="471"/>
        <v>1</v>
      </c>
      <c r="W215">
        <f t="shared" si="472"/>
        <v>100</v>
      </c>
      <c r="X215" s="58">
        <f t="shared" si="473"/>
        <v>1.8658655100000001E-3</v>
      </c>
      <c r="Y215" s="58">
        <f t="shared" si="474"/>
        <v>1.8658655100000001E-3</v>
      </c>
      <c r="Z215" s="32">
        <f t="shared" si="475"/>
        <v>1.8658655100000001E-3</v>
      </c>
      <c r="AA215" s="32">
        <f t="shared" si="476"/>
        <v>1.5562192343487879E-4</v>
      </c>
      <c r="AB215" s="59">
        <f t="shared" si="477"/>
        <v>4.9056245199999996E-3</v>
      </c>
      <c r="AC215" s="59">
        <f t="shared" si="478"/>
        <v>4.9056245199999996E-3</v>
      </c>
      <c r="AD215">
        <f t="shared" si="479"/>
        <v>1</v>
      </c>
      <c r="AE215" s="59">
        <f t="shared" si="480"/>
        <v>4.9056245199999996E-3</v>
      </c>
      <c r="AF215" s="59">
        <f t="shared" si="481"/>
        <v>4.1758461800000006E-3</v>
      </c>
      <c r="AG215" s="59">
        <f t="shared" si="482"/>
        <v>4.1758461800000006E-3</v>
      </c>
      <c r="AH215">
        <f t="shared" si="483"/>
        <v>1</v>
      </c>
      <c r="AI215" s="59">
        <f t="shared" si="484"/>
        <v>4.1758461800000006E-3</v>
      </c>
      <c r="AJ215" s="59">
        <f t="shared" si="485"/>
        <v>0</v>
      </c>
      <c r="AK215" s="59">
        <f t="shared" si="486"/>
        <v>0</v>
      </c>
      <c r="AL215" s="59">
        <f t="shared" si="487"/>
        <v>0</v>
      </c>
      <c r="AM215" s="12">
        <f t="shared" si="588"/>
        <v>0.12958892409993134</v>
      </c>
      <c r="AN215" s="12">
        <f t="shared" si="589"/>
        <v>0</v>
      </c>
      <c r="AO215" s="66">
        <f t="shared" si="488"/>
        <v>1.2817169413815863E-4</v>
      </c>
      <c r="AP215" s="66">
        <f t="shared" si="489"/>
        <v>2.0166877624287835E-5</v>
      </c>
      <c r="AQ215" s="59">
        <f t="shared" si="490"/>
        <v>6.3571460358504209E-4</v>
      </c>
      <c r="AR215" s="59">
        <f t="shared" si="491"/>
        <v>5.4114341367300829E-4</v>
      </c>
      <c r="AS215" s="59">
        <f t="shared" si="492"/>
        <v>0</v>
      </c>
      <c r="AT215" s="12">
        <f t="shared" si="493"/>
        <v>0.12826372751091084</v>
      </c>
      <c r="AU215" s="59">
        <f t="shared" si="590"/>
        <v>0</v>
      </c>
      <c r="AV215" s="59">
        <f t="shared" si="591"/>
        <v>-2.927345865710862E-18</v>
      </c>
      <c r="AW215" s="70">
        <f t="shared" si="494"/>
        <v>0</v>
      </c>
      <c r="AX215" s="20">
        <f t="shared" si="495"/>
        <v>200000</v>
      </c>
      <c r="AY215" s="20">
        <f t="shared" si="496"/>
        <v>0</v>
      </c>
      <c r="AZ215" s="20">
        <f t="shared" si="497"/>
        <v>0</v>
      </c>
      <c r="BA215" s="20">
        <f t="shared" si="498"/>
        <v>200000</v>
      </c>
      <c r="BB215" s="36">
        <f t="shared" si="499"/>
        <v>1</v>
      </c>
      <c r="BC215" s="36">
        <f t="shared" si="500"/>
        <v>0</v>
      </c>
      <c r="BD215" s="80">
        <f t="shared" si="501"/>
        <v>25.634338827631726</v>
      </c>
      <c r="BE215" s="36">
        <f t="shared" si="502"/>
        <v>0</v>
      </c>
      <c r="BF215" s="36">
        <f t="shared" si="503"/>
        <v>0</v>
      </c>
      <c r="BG215" s="36">
        <f t="shared" si="504"/>
        <v>25.634338827631726</v>
      </c>
      <c r="BH215" s="36">
        <f t="shared" si="505"/>
        <v>4.0333755248575667</v>
      </c>
      <c r="BI215" s="36">
        <f t="shared" si="506"/>
        <v>0</v>
      </c>
      <c r="BJ215" s="36">
        <f t="shared" si="507"/>
        <v>0</v>
      </c>
      <c r="BK215" s="36">
        <f t="shared" si="508"/>
        <v>4.0333755248575667</v>
      </c>
      <c r="BL215" s="68">
        <f ca="1">IF(OR(AT215=0,E215&gt;ProjTerm),0,VLOOKUP(D215,'Life Events'!$AE$5:$AI$1206,5,FALSE))</f>
        <v>1.1961608172411423E-16</v>
      </c>
      <c r="BM215" s="93">
        <f t="shared" ca="1" si="509"/>
        <v>1.1961608172411423E-16</v>
      </c>
      <c r="BN215" s="93">
        <f t="shared" ca="1" si="510"/>
        <v>1.5342404512184629E-17</v>
      </c>
      <c r="BO215" s="36">
        <f t="shared" ca="1" si="511"/>
        <v>2.3344759511557833E-15</v>
      </c>
      <c r="BP215" s="36">
        <f t="shared" si="512"/>
        <v>1.2402525819791965E-2</v>
      </c>
      <c r="BQ215" s="36">
        <f t="shared" si="513"/>
        <v>98.305552091782943</v>
      </c>
      <c r="BR215" s="36">
        <f t="shared" si="514"/>
        <v>154.78110000000001</v>
      </c>
      <c r="BS215" s="36">
        <f t="shared" si="515"/>
        <v>152.15841488873465</v>
      </c>
      <c r="BT215" s="36">
        <f t="shared" si="516"/>
        <v>19.516405465780782</v>
      </c>
      <c r="BU215" s="70" cm="1">
        <f t="array" ref="BU215">IF(AND(ActInt=1,$J215=0),INDEX(Tbl_FwdNom,$B215-IVP,MATCH(ValnDt,Tbl_FwdNom_Cols)),INDEX(Tbl_FwdNom,$B215,MATCH(StartDt,Tbl_FwdNom_Cols)))</f>
        <v>13.691048425</v>
      </c>
      <c r="BV215" s="70" cm="1">
        <f t="array" ref="BV215">INDEX(Tbl_FwdReal,$B215,MATCH(StartDt,Tbl_FwdReal_Cols))</f>
        <v>4.5612414230000002</v>
      </c>
      <c r="BW215" s="70" cm="1">
        <f t="array" ref="BW215">IF(RunType&lt;&gt;"OPN",INDEX(Tbl_FwdReal,$B215,MATCH(ValnDt,Tbl_FwdReal_Cols)),IF(AND($J215=0,ActInt=1),INDEX(Tbl_FwdReal,$B215-IVP,MATCH(ValnDt,Tbl_FwdReal_Cols)),-999))*$K215</f>
        <v>4.5612414230000002</v>
      </c>
      <c r="BX215" s="70">
        <f t="shared" si="517"/>
        <v>4.5612414230000002E-2</v>
      </c>
      <c r="BY215" s="70">
        <f t="shared" si="592"/>
        <v>8.7315403659617763E-2</v>
      </c>
      <c r="BZ215" s="64">
        <f t="shared" si="605"/>
        <v>7.0003659584869649E-3</v>
      </c>
      <c r="CA215" s="70" cm="1">
        <f t="array" ref="CA215">IF($J215=1,CA214*(1+INDEX(Tbl_CPI,$B215,MATCH(IF(RunType="OPN",StartDt,ValnDt),Tbl_CPI_Cols))),0)</f>
        <v>0</v>
      </c>
      <c r="CB215" s="70">
        <f t="shared" si="593"/>
        <v>3.512838835108802</v>
      </c>
      <c r="CC215" s="70">
        <f t="shared" si="594"/>
        <v>3.4401761229631105</v>
      </c>
      <c r="CD215" s="36">
        <f t="shared" si="518"/>
        <v>19.598659456706201</v>
      </c>
      <c r="CE215" s="36">
        <f t="shared" si="519"/>
        <v>1.5748395940984037</v>
      </c>
      <c r="CF215" s="36">
        <f t="shared" si="520"/>
        <v>0</v>
      </c>
      <c r="CG215" s="36">
        <f t="shared" si="521"/>
        <v>2.7438509614246862</v>
      </c>
      <c r="CH215" s="36">
        <f t="shared" si="522"/>
        <v>2.5397691927955015</v>
      </c>
      <c r="CI215" s="36">
        <f t="shared" si="523"/>
        <v>0</v>
      </c>
      <c r="CJ215" s="36">
        <f t="shared" si="524"/>
        <v>0</v>
      </c>
      <c r="CK215" s="36">
        <f t="shared" si="525"/>
        <v>0</v>
      </c>
      <c r="CL215" s="36">
        <f t="shared" si="526"/>
        <v>0.2040817686291847</v>
      </c>
      <c r="CM215" s="36">
        <f t="shared" si="527"/>
        <v>2.7438509614246862</v>
      </c>
      <c r="CN215" s="36">
        <f t="shared" ca="1" si="528"/>
        <v>10.13890636088872</v>
      </c>
      <c r="CO215" s="20">
        <f t="shared" si="529"/>
        <v>120000</v>
      </c>
      <c r="CP215" s="20">
        <f t="shared" si="530"/>
        <v>2</v>
      </c>
      <c r="CQ215" s="64">
        <f t="shared" si="531"/>
        <v>3.4466069700000001E-3</v>
      </c>
      <c r="CR215" s="64">
        <f t="shared" si="532"/>
        <v>1.5509731365000001E-2</v>
      </c>
      <c r="CS215" s="36">
        <f t="shared" si="533"/>
        <v>20.24320150582966</v>
      </c>
      <c r="CT215" s="36">
        <f t="shared" si="534"/>
        <v>15.380603296579036</v>
      </c>
      <c r="CU215" s="36">
        <f t="shared" si="535"/>
        <v>2.4200253149145401</v>
      </c>
      <c r="CV215" s="36">
        <f t="shared" si="595"/>
        <v>17.800628611493575</v>
      </c>
      <c r="CW215" s="36">
        <f t="shared" si="536"/>
        <v>0</v>
      </c>
      <c r="CX215" s="36">
        <f t="shared" si="537"/>
        <v>0</v>
      </c>
      <c r="CY215" s="36">
        <f t="shared" si="538"/>
        <v>0</v>
      </c>
      <c r="CZ215" s="36">
        <f t="shared" si="596"/>
        <v>0</v>
      </c>
      <c r="DA215" s="64">
        <f t="shared" si="539"/>
        <v>1.0750246575255362E-2</v>
      </c>
      <c r="DB215" s="70">
        <f t="shared" si="597"/>
        <v>0.98936409205767628</v>
      </c>
      <c r="DC215" s="70">
        <f>PRODUCT($DB$8:DB215)</f>
        <v>0.12404390307957455</v>
      </c>
      <c r="DD215" s="36">
        <f t="shared" si="540"/>
        <v>941.5758738838332</v>
      </c>
      <c r="DE215" s="36">
        <f t="shared" si="541"/>
        <v>1909.507736499779</v>
      </c>
      <c r="DF215" s="36">
        <f t="shared" si="542"/>
        <v>214.84217762511895</v>
      </c>
      <c r="DG215" s="36">
        <f t="shared" si="543"/>
        <v>0.88808003027021798</v>
      </c>
      <c r="DH215" s="36">
        <f t="shared" ca="1" si="544"/>
        <v>1.8020359758384944E-13</v>
      </c>
      <c r="DI215" s="36">
        <f t="shared" si="545"/>
        <v>169.00418471465548</v>
      </c>
      <c r="DJ215" s="36">
        <f t="shared" ca="1" si="546"/>
        <v>1350.8901449254502</v>
      </c>
      <c r="DK215" s="36">
        <f t="shared" si="547"/>
        <v>0</v>
      </c>
      <c r="DL215" s="36">
        <f t="shared" si="548"/>
        <v>0</v>
      </c>
      <c r="DM215" s="36">
        <f t="shared" ca="1" si="549"/>
        <v>1350.8901449254502</v>
      </c>
      <c r="DN215" s="36">
        <f t="shared" ca="1" si="598"/>
        <v>1350.8901449254536</v>
      </c>
      <c r="DO215" s="64" cm="1">
        <f t="array" ref="DO215">IFERROR(INDEX(Tbl_FwdNom,$B215,MATCH(LIDt,Tbl_FwdNom_Cols,0)),0)</f>
        <v>13.63855174</v>
      </c>
      <c r="DP215" s="64">
        <f t="shared" ca="1" si="599"/>
        <v>12.51977149</v>
      </c>
      <c r="DQ215" s="64">
        <f t="shared" ca="1" si="550"/>
        <v>9.878369367694706E-3</v>
      </c>
      <c r="DR215" s="70">
        <f t="shared" ca="1" si="551"/>
        <v>0.99021825828997634</v>
      </c>
      <c r="DS215" s="70">
        <f ca="1">PRODUCT($DR$8:DR215)</f>
        <v>0.11893355967755674</v>
      </c>
      <c r="DT215" s="36">
        <f t="shared" ca="1" si="552"/>
        <v>2210.0178382119561</v>
      </c>
      <c r="DU215" s="36">
        <f t="shared" ca="1" si="553"/>
        <v>235.82566556725155</v>
      </c>
      <c r="DV215" s="36">
        <f t="shared" ca="1" si="554"/>
        <v>1.0224797517725455</v>
      </c>
      <c r="DW215" s="36">
        <f t="shared" ca="1" si="555"/>
        <v>1.9842760513513323E-13</v>
      </c>
      <c r="DX215" s="36">
        <f t="shared" ca="1" si="556"/>
        <v>1019.419007463307</v>
      </c>
      <c r="DY215" s="36">
        <f t="shared" ca="1" si="557"/>
        <v>10.752984654380921</v>
      </c>
      <c r="DZ215" s="36">
        <f t="shared" ca="1" si="558"/>
        <v>177.1966569834388</v>
      </c>
      <c r="EA215" s="36">
        <f t="shared" ca="1" si="559"/>
        <v>0</v>
      </c>
      <c r="EB215" s="36">
        <f t="shared" ca="1" si="560"/>
        <v>1613.3516582019479</v>
      </c>
      <c r="EC215" s="36">
        <f t="shared" ca="1" si="561"/>
        <v>0</v>
      </c>
      <c r="ED215" s="36">
        <f t="shared" ca="1" si="562"/>
        <v>0</v>
      </c>
      <c r="EE215" s="36">
        <f t="shared" ca="1" si="600"/>
        <v>0</v>
      </c>
      <c r="EF215" s="36">
        <f t="shared" ca="1" si="563"/>
        <v>1613.3516582019479</v>
      </c>
      <c r="EG215" s="64"/>
      <c r="EH215" s="64"/>
      <c r="EI215" s="64"/>
      <c r="EJ215" s="70"/>
      <c r="EK215" s="70"/>
      <c r="EL215" s="70"/>
      <c r="EM215" s="70"/>
      <c r="EN215" s="70"/>
      <c r="EO215" s="36">
        <f t="shared" ca="1" si="564"/>
        <v>14.475779696309615</v>
      </c>
      <c r="EP215" s="36">
        <f t="shared" ca="1" si="565"/>
        <v>0</v>
      </c>
      <c r="EQ215" s="36">
        <f t="shared" si="566"/>
        <v>56.701923498318315</v>
      </c>
      <c r="ER215" s="36">
        <f t="shared" si="567"/>
        <v>5.644078845063123</v>
      </c>
      <c r="ES215" s="36">
        <f t="shared" si="568"/>
        <v>-5.154346401538664</v>
      </c>
      <c r="ET215" s="36">
        <f t="shared" ca="1" si="569"/>
        <v>0</v>
      </c>
      <c r="EU215" s="36">
        <f t="shared" ca="1" si="601"/>
        <v>5.644078845063123</v>
      </c>
      <c r="EV215" s="36">
        <f t="shared" si="570"/>
        <v>2.7897655974195952</v>
      </c>
      <c r="EW215" s="36">
        <f t="shared" si="571"/>
        <v>74.118928936578044</v>
      </c>
      <c r="EX215" s="36">
        <f t="shared" ca="1" si="602"/>
        <v>139.25469687737908</v>
      </c>
      <c r="EY215" s="36">
        <f t="shared" si="572"/>
        <v>0</v>
      </c>
      <c r="EZ215" s="36">
        <f t="shared" si="573"/>
        <v>0</v>
      </c>
      <c r="FA215" s="36">
        <f t="shared" si="574"/>
        <v>0</v>
      </c>
      <c r="FB215" s="36">
        <f t="shared" si="575"/>
        <v>0</v>
      </c>
      <c r="FC215" s="36">
        <f t="shared" si="603"/>
        <v>0</v>
      </c>
      <c r="FD215" s="36">
        <f t="shared" si="576"/>
        <v>0</v>
      </c>
      <c r="FE215" s="36">
        <f t="shared" si="577"/>
        <v>0</v>
      </c>
      <c r="FF215" s="36">
        <f t="shared" si="604"/>
        <v>0</v>
      </c>
      <c r="FG215" s="36">
        <f t="shared" ca="1" si="578"/>
        <v>139.25469687737908</v>
      </c>
      <c r="FH215" s="36">
        <f t="shared" ca="1" si="579"/>
        <v>1.4970223281942681</v>
      </c>
      <c r="FI215" s="36">
        <f t="shared" ca="1" si="580"/>
        <v>-1.9685728860711067</v>
      </c>
      <c r="FJ215" s="36">
        <f t="shared" ca="1" si="581"/>
        <v>159.25704553069718</v>
      </c>
      <c r="FK215" s="36">
        <f t="shared" si="582"/>
        <v>0</v>
      </c>
      <c r="FL215" s="36">
        <f t="shared" si="583"/>
        <v>0</v>
      </c>
      <c r="FM215" s="36">
        <f t="shared" ca="1" si="584"/>
        <v>0</v>
      </c>
      <c r="FN215" s="36">
        <f t="shared" ca="1" si="606"/>
        <v>159.25704553069718</v>
      </c>
    </row>
    <row r="216" spans="2:170" x14ac:dyDescent="0.25">
      <c r="B216" s="2">
        <v>208</v>
      </c>
      <c r="C216" s="2">
        <f t="shared" si="457"/>
        <v>18</v>
      </c>
      <c r="D216" s="2">
        <f t="shared" si="303"/>
        <v>232</v>
      </c>
      <c r="E216" s="2">
        <f t="shared" si="458"/>
        <v>20</v>
      </c>
      <c r="F216" s="189">
        <f t="shared" si="304"/>
        <v>52047</v>
      </c>
      <c r="G216" s="2">
        <f t="shared" si="459"/>
        <v>6</v>
      </c>
      <c r="H216" s="187">
        <f t="shared" si="461"/>
        <v>51.916666666666671</v>
      </c>
      <c r="I216" s="186">
        <f t="shared" si="460"/>
        <v>51</v>
      </c>
      <c r="J216" s="2">
        <f t="shared" si="462"/>
        <v>0</v>
      </c>
      <c r="K216" s="2">
        <f t="shared" si="463"/>
        <v>1</v>
      </c>
      <c r="L216">
        <f t="shared" si="464"/>
        <v>2</v>
      </c>
      <c r="M216" s="190">
        <f t="shared" si="585"/>
        <v>2.6232026399999999E-3</v>
      </c>
      <c r="N216">
        <f t="shared" si="465"/>
        <v>1</v>
      </c>
      <c r="O216">
        <f t="shared" si="466"/>
        <v>100</v>
      </c>
      <c r="P216" s="58">
        <f t="shared" si="467"/>
        <v>1.1804411879999999E-2</v>
      </c>
      <c r="Q216" s="106">
        <f t="shared" si="468"/>
        <v>1.1804411879999999E-2</v>
      </c>
      <c r="R216" s="59">
        <f t="shared" si="469"/>
        <v>1.1804411879999999E-2</v>
      </c>
      <c r="S216" s="32">
        <f t="shared" si="586"/>
        <v>9.8906364898376786E-4</v>
      </c>
      <c r="T216">
        <f t="shared" si="470"/>
        <v>1</v>
      </c>
      <c r="U216" s="32">
        <f t="shared" si="587"/>
        <v>4.1463678000000005E-4</v>
      </c>
      <c r="V216">
        <f t="shared" si="471"/>
        <v>1</v>
      </c>
      <c r="W216">
        <f t="shared" si="472"/>
        <v>100</v>
      </c>
      <c r="X216" s="58">
        <f t="shared" si="473"/>
        <v>1.8658655100000001E-3</v>
      </c>
      <c r="Y216" s="58">
        <f t="shared" si="474"/>
        <v>1.8658655100000001E-3</v>
      </c>
      <c r="Z216" s="32">
        <f t="shared" si="475"/>
        <v>1.8658655100000001E-3</v>
      </c>
      <c r="AA216" s="32">
        <f t="shared" si="476"/>
        <v>1.5562192343487879E-4</v>
      </c>
      <c r="AB216" s="59">
        <f t="shared" si="477"/>
        <v>4.9056245199999996E-3</v>
      </c>
      <c r="AC216" s="59">
        <f t="shared" si="478"/>
        <v>4.9056245199999996E-3</v>
      </c>
      <c r="AD216">
        <f t="shared" si="479"/>
        <v>1</v>
      </c>
      <c r="AE216" s="59">
        <f t="shared" si="480"/>
        <v>4.9056245199999996E-3</v>
      </c>
      <c r="AF216" s="59">
        <f t="shared" si="481"/>
        <v>4.1758461800000006E-3</v>
      </c>
      <c r="AG216" s="59">
        <f t="shared" si="482"/>
        <v>4.1758461800000006E-3</v>
      </c>
      <c r="AH216">
        <f t="shared" si="483"/>
        <v>1</v>
      </c>
      <c r="AI216" s="59">
        <f t="shared" si="484"/>
        <v>4.1758461800000006E-3</v>
      </c>
      <c r="AJ216" s="59">
        <f t="shared" si="485"/>
        <v>0</v>
      </c>
      <c r="AK216" s="59">
        <f t="shared" si="486"/>
        <v>0</v>
      </c>
      <c r="AL216" s="59">
        <f t="shared" si="487"/>
        <v>0</v>
      </c>
      <c r="AM216" s="12">
        <f t="shared" si="588"/>
        <v>0.12826372751091084</v>
      </c>
      <c r="AN216" s="12">
        <f t="shared" si="589"/>
        <v>0</v>
      </c>
      <c r="AO216" s="66">
        <f t="shared" si="488"/>
        <v>1.2686099036420117E-4</v>
      </c>
      <c r="AP216" s="66">
        <f t="shared" si="489"/>
        <v>1.9960647982175125E-5</v>
      </c>
      <c r="AQ216" s="59">
        <f t="shared" si="490"/>
        <v>6.292136867041227E-4</v>
      </c>
      <c r="AR216" s="59">
        <f t="shared" si="491"/>
        <v>5.3560959655899799E-4</v>
      </c>
      <c r="AS216" s="59">
        <f t="shared" si="492"/>
        <v>0</v>
      </c>
      <c r="AT216" s="12">
        <f t="shared" si="493"/>
        <v>0.12695208258930132</v>
      </c>
      <c r="AU216" s="59">
        <f t="shared" si="590"/>
        <v>0</v>
      </c>
      <c r="AV216" s="59">
        <f t="shared" si="591"/>
        <v>-1.463672932855431E-17</v>
      </c>
      <c r="AW216" s="70">
        <f t="shared" si="494"/>
        <v>0</v>
      </c>
      <c r="AX216" s="20">
        <f t="shared" si="495"/>
        <v>200000</v>
      </c>
      <c r="AY216" s="20">
        <f t="shared" si="496"/>
        <v>0</v>
      </c>
      <c r="AZ216" s="20">
        <f t="shared" si="497"/>
        <v>0</v>
      </c>
      <c r="BA216" s="20">
        <f t="shared" si="498"/>
        <v>200000</v>
      </c>
      <c r="BB216" s="36">
        <f t="shared" si="499"/>
        <v>1</v>
      </c>
      <c r="BC216" s="36">
        <f t="shared" si="500"/>
        <v>0</v>
      </c>
      <c r="BD216" s="80">
        <f t="shared" si="501"/>
        <v>25.372198072840234</v>
      </c>
      <c r="BE216" s="36">
        <f t="shared" si="502"/>
        <v>0</v>
      </c>
      <c r="BF216" s="36">
        <f t="shared" si="503"/>
        <v>0</v>
      </c>
      <c r="BG216" s="36">
        <f t="shared" si="504"/>
        <v>25.372198072840234</v>
      </c>
      <c r="BH216" s="36">
        <f t="shared" si="505"/>
        <v>3.9921295964350247</v>
      </c>
      <c r="BI216" s="36">
        <f t="shared" si="506"/>
        <v>0</v>
      </c>
      <c r="BJ216" s="36">
        <f t="shared" si="507"/>
        <v>0</v>
      </c>
      <c r="BK216" s="36">
        <f t="shared" si="508"/>
        <v>3.9921295964350247</v>
      </c>
      <c r="BL216" s="68">
        <f ca="1">IF(OR(AT216=0,E216&gt;ProjTerm),0,VLOOKUP(D216,'Life Events'!$AE$5:$AI$1206,5,FALSE))</f>
        <v>1.2085193247139046E-16</v>
      </c>
      <c r="BM216" s="93">
        <f t="shared" ca="1" si="509"/>
        <v>1.2085193247139046E-16</v>
      </c>
      <c r="BN216" s="93">
        <f t="shared" ca="1" si="510"/>
        <v>1.5342404512184629E-17</v>
      </c>
      <c r="BO216" s="36">
        <f t="shared" ca="1" si="511"/>
        <v>2.334478166700717E-15</v>
      </c>
      <c r="BP216" s="36">
        <f t="shared" si="512"/>
        <v>1.2275695652586061E-2</v>
      </c>
      <c r="BQ216" s="36">
        <f t="shared" si="513"/>
        <v>98.305645389110651</v>
      </c>
      <c r="BR216" s="36">
        <f t="shared" si="514"/>
        <v>154.78110000000001</v>
      </c>
      <c r="BS216" s="36">
        <f t="shared" si="515"/>
        <v>152.15855929536477</v>
      </c>
      <c r="BT216" s="36">
        <f t="shared" si="516"/>
        <v>19.316845986334251</v>
      </c>
      <c r="BU216" s="70" cm="1">
        <f t="array" ref="BU216">IF(AND(ActInt=1,$J216=0),INDEX(Tbl_FwdNom,$B216-IVP,MATCH(ValnDt,Tbl_FwdNom_Cols)),INDEX(Tbl_FwdNom,$B216,MATCH(StartDt,Tbl_FwdNom_Cols)))</f>
        <v>13.699112947</v>
      </c>
      <c r="BV216" s="70" cm="1">
        <f t="array" ref="BV216">INDEX(Tbl_FwdReal,$B216,MATCH(StartDt,Tbl_FwdReal_Cols))</f>
        <v>4.5576197970000001</v>
      </c>
      <c r="BW216" s="70" cm="1">
        <f t="array" ref="BW216">IF(RunType&lt;&gt;"OPN",INDEX(Tbl_FwdReal,$B216,MATCH(ValnDt,Tbl_FwdReal_Cols)),IF(AND($J216=0,ActInt=1),INDEX(Tbl_FwdReal,$B216-IVP,MATCH(ValnDt,Tbl_FwdReal_Cols)),-999))*$K216</f>
        <v>4.5576197970000001</v>
      </c>
      <c r="BX216" s="70">
        <f t="shared" si="517"/>
        <v>4.5576197970000003E-2</v>
      </c>
      <c r="BY216" s="70">
        <f t="shared" si="592"/>
        <v>8.7430195596919003E-2</v>
      </c>
      <c r="BZ216" s="64">
        <f t="shared" si="605"/>
        <v>7.009224928128166E-3</v>
      </c>
      <c r="CA216" s="70" cm="1">
        <f t="array" ref="CA216">IF($J216=1,CA215*(1+INDEX(Tbl_CPI,$B216,MATCH(IF(RunType="OPN",StartDt,ValnDt),Tbl_CPI_Cols))),0)</f>
        <v>0</v>
      </c>
      <c r="CB216" s="70">
        <f t="shared" si="593"/>
        <v>3.5374611126403432</v>
      </c>
      <c r="CC216" s="70">
        <f t="shared" si="594"/>
        <v>3.4401761229631105</v>
      </c>
      <c r="CD216" s="36">
        <f t="shared" si="518"/>
        <v>19.598661517388813</v>
      </c>
      <c r="CE216" s="36">
        <f t="shared" si="519"/>
        <v>1.5748410887070252</v>
      </c>
      <c r="CF216" s="36">
        <f t="shared" si="520"/>
        <v>0</v>
      </c>
      <c r="CG216" s="36">
        <f t="shared" si="521"/>
        <v>2.7157923687198369</v>
      </c>
      <c r="CH216" s="36">
        <f t="shared" si="522"/>
        <v>2.5137973804449327</v>
      </c>
      <c r="CI216" s="36">
        <f t="shared" si="523"/>
        <v>0</v>
      </c>
      <c r="CJ216" s="36">
        <f t="shared" si="524"/>
        <v>0</v>
      </c>
      <c r="CK216" s="36">
        <f t="shared" si="525"/>
        <v>0</v>
      </c>
      <c r="CL216" s="36">
        <f t="shared" si="526"/>
        <v>0.20199498827490403</v>
      </c>
      <c r="CM216" s="36">
        <f t="shared" si="527"/>
        <v>2.7157923687198369</v>
      </c>
      <c r="CN216" s="36">
        <f t="shared" ca="1" si="528"/>
        <v>10.035205987288425</v>
      </c>
      <c r="CO216" s="20">
        <f t="shared" si="529"/>
        <v>120000</v>
      </c>
      <c r="CP216" s="20">
        <f t="shared" si="530"/>
        <v>2</v>
      </c>
      <c r="CQ216" s="64">
        <f t="shared" si="531"/>
        <v>3.4466069700000001E-3</v>
      </c>
      <c r="CR216" s="64">
        <f t="shared" si="532"/>
        <v>1.5509731365000001E-2</v>
      </c>
      <c r="CS216" s="36">
        <f t="shared" si="533"/>
        <v>20.036191363776982</v>
      </c>
      <c r="CT216" s="36">
        <f t="shared" si="534"/>
        <v>15.22331884370414</v>
      </c>
      <c r="CU216" s="36">
        <f t="shared" si="535"/>
        <v>2.3952777578610149</v>
      </c>
      <c r="CV216" s="36">
        <f t="shared" si="595"/>
        <v>17.618596601565155</v>
      </c>
      <c r="CW216" s="36">
        <f t="shared" si="536"/>
        <v>0</v>
      </c>
      <c r="CX216" s="36">
        <f t="shared" si="537"/>
        <v>0</v>
      </c>
      <c r="CY216" s="36">
        <f t="shared" si="538"/>
        <v>0</v>
      </c>
      <c r="CZ216" s="36">
        <f t="shared" si="596"/>
        <v>0</v>
      </c>
      <c r="DA216" s="64">
        <f t="shared" si="539"/>
        <v>1.0756221065418625E-2</v>
      </c>
      <c r="DB216" s="70">
        <f t="shared" si="597"/>
        <v>0.9893582440144858</v>
      </c>
      <c r="DC216" s="70">
        <f>PRODUCT($DB$8:DB216)</f>
        <v>0.12272385813151095</v>
      </c>
      <c r="DD216" s="36">
        <f t="shared" si="540"/>
        <v>932.3868261468582</v>
      </c>
      <c r="DE216" s="36">
        <f t="shared" si="541"/>
        <v>1904.6746257668574</v>
      </c>
      <c r="DF216" s="36">
        <f t="shared" si="542"/>
        <v>213.16093798539563</v>
      </c>
      <c r="DG216" s="36">
        <f t="shared" si="543"/>
        <v>0.88535671974700214</v>
      </c>
      <c r="DH216" s="36">
        <f t="shared" ca="1" si="544"/>
        <v>1.7980742914954434E-13</v>
      </c>
      <c r="DI216" s="36">
        <f t="shared" si="545"/>
        <v>168.0770270546216</v>
      </c>
      <c r="DJ216" s="36">
        <f t="shared" ca="1" si="546"/>
        <v>1352.6404079402696</v>
      </c>
      <c r="DK216" s="36">
        <f t="shared" si="547"/>
        <v>0</v>
      </c>
      <c r="DL216" s="36">
        <f t="shared" si="548"/>
        <v>0</v>
      </c>
      <c r="DM216" s="36">
        <f t="shared" ca="1" si="549"/>
        <v>1352.6404079402696</v>
      </c>
      <c r="DN216" s="36">
        <f t="shared" ca="1" si="598"/>
        <v>1352.640407940273</v>
      </c>
      <c r="DO216" s="64" cm="1">
        <f t="array" ref="DO216">IFERROR(INDEX(Tbl_FwdNom,$B216,MATCH(LIDt,Tbl_FwdNom_Cols,0)),0)</f>
        <v>13.653559509999999</v>
      </c>
      <c r="DP216" s="64">
        <f t="shared" ca="1" si="599"/>
        <v>12.522294990000001</v>
      </c>
      <c r="DQ216" s="64">
        <f t="shared" ca="1" si="550"/>
        <v>9.8802567410840592E-3</v>
      </c>
      <c r="DR216" s="70">
        <f t="shared" ca="1" si="551"/>
        <v>0.99021640766305508</v>
      </c>
      <c r="DS216" s="70">
        <f ca="1">PRODUCT($DR$8:DR216)</f>
        <v>0.11776996221448982</v>
      </c>
      <c r="DT216" s="36">
        <f t="shared" ca="1" si="552"/>
        <v>2206.4811837830257</v>
      </c>
      <c r="DU216" s="36">
        <f t="shared" ca="1" si="553"/>
        <v>234.16355409275798</v>
      </c>
      <c r="DV216" s="36">
        <f t="shared" ca="1" si="554"/>
        <v>1.0203064185800321</v>
      </c>
      <c r="DW216" s="36">
        <f t="shared" ca="1" si="555"/>
        <v>1.9805364265168608E-13</v>
      </c>
      <c r="DX216" s="36">
        <f t="shared" ca="1" si="556"/>
        <v>1010.1742829974512</v>
      </c>
      <c r="DY216" s="36">
        <f t="shared" ca="1" si="557"/>
        <v>10.655236152879668</v>
      </c>
      <c r="DZ216" s="36">
        <f t="shared" ca="1" si="558"/>
        <v>176.40877110413817</v>
      </c>
      <c r="EA216" s="36">
        <f t="shared" ca="1" si="559"/>
        <v>0</v>
      </c>
      <c r="EB216" s="36">
        <f t="shared" ca="1" si="560"/>
        <v>1616.5141557167706</v>
      </c>
      <c r="EC216" s="36">
        <f t="shared" ca="1" si="561"/>
        <v>0</v>
      </c>
      <c r="ED216" s="36">
        <f t="shared" ca="1" si="562"/>
        <v>0</v>
      </c>
      <c r="EE216" s="36">
        <f t="shared" ca="1" si="600"/>
        <v>0</v>
      </c>
      <c r="EF216" s="36">
        <f t="shared" ca="1" si="563"/>
        <v>1616.5141557167706</v>
      </c>
      <c r="EG216" s="64"/>
      <c r="EH216" s="64"/>
      <c r="EI216" s="64"/>
      <c r="EJ216" s="70"/>
      <c r="EK216" s="70"/>
      <c r="EL216" s="70"/>
      <c r="EM216" s="70"/>
      <c r="EN216" s="70"/>
      <c r="EO216" s="36">
        <f t="shared" ca="1" si="564"/>
        <v>14.50126137082782</v>
      </c>
      <c r="EP216" s="36">
        <f t="shared" ca="1" si="565"/>
        <v>0</v>
      </c>
      <c r="EQ216" s="36">
        <f t="shared" si="566"/>
        <v>56.528046212841488</v>
      </c>
      <c r="ER216" s="36">
        <f t="shared" si="567"/>
        <v>5.5889970281038508</v>
      </c>
      <c r="ES216" s="36">
        <f t="shared" si="568"/>
        <v>-5.1040439920883474</v>
      </c>
      <c r="ET216" s="36">
        <f t="shared" ca="1" si="569"/>
        <v>0</v>
      </c>
      <c r="EU216" s="36">
        <f t="shared" ca="1" si="601"/>
        <v>5.5889970281038508</v>
      </c>
      <c r="EV216" s="36">
        <f t="shared" si="570"/>
        <v>2.7744609317528033</v>
      </c>
      <c r="EW216" s="36">
        <f t="shared" si="571"/>
        <v>73.891642146804088</v>
      </c>
      <c r="EX216" s="36">
        <f t="shared" ca="1" si="602"/>
        <v>138.78314631950224</v>
      </c>
      <c r="EY216" s="36">
        <f t="shared" si="572"/>
        <v>0</v>
      </c>
      <c r="EZ216" s="36">
        <f t="shared" si="573"/>
        <v>0</v>
      </c>
      <c r="FA216" s="36">
        <f t="shared" si="574"/>
        <v>0</v>
      </c>
      <c r="FB216" s="36">
        <f t="shared" si="575"/>
        <v>0</v>
      </c>
      <c r="FC216" s="36">
        <f t="shared" si="603"/>
        <v>0</v>
      </c>
      <c r="FD216" s="36">
        <f t="shared" si="576"/>
        <v>0</v>
      </c>
      <c r="FE216" s="36">
        <f t="shared" si="577"/>
        <v>0</v>
      </c>
      <c r="FF216" s="36">
        <f t="shared" si="604"/>
        <v>0</v>
      </c>
      <c r="FG216" s="36">
        <f t="shared" ca="1" si="578"/>
        <v>138.78314631950224</v>
      </c>
      <c r="FH216" s="36">
        <f t="shared" ca="1" si="579"/>
        <v>1.4927822019669053</v>
      </c>
      <c r="FI216" s="36">
        <f t="shared" ca="1" si="580"/>
        <v>-2.0683476652579191</v>
      </c>
      <c r="FJ216" s="36">
        <f t="shared" ca="1" si="581"/>
        <v>158.76219836310906</v>
      </c>
      <c r="FK216" s="36">
        <f t="shared" si="582"/>
        <v>0</v>
      </c>
      <c r="FL216" s="36">
        <f t="shared" si="583"/>
        <v>0</v>
      </c>
      <c r="FM216" s="36">
        <f t="shared" ca="1" si="584"/>
        <v>0</v>
      </c>
      <c r="FN216" s="36">
        <f t="shared" ca="1" si="606"/>
        <v>158.76219836310906</v>
      </c>
    </row>
    <row r="217" spans="2:170" x14ac:dyDescent="0.25">
      <c r="B217" s="2">
        <v>209</v>
      </c>
      <c r="C217" s="2">
        <f t="shared" si="457"/>
        <v>18</v>
      </c>
      <c r="D217" s="2">
        <f t="shared" si="303"/>
        <v>233</v>
      </c>
      <c r="E217" s="2">
        <f t="shared" si="458"/>
        <v>20</v>
      </c>
      <c r="F217" s="189">
        <f t="shared" si="304"/>
        <v>52078</v>
      </c>
      <c r="G217" s="2">
        <f t="shared" si="459"/>
        <v>7</v>
      </c>
      <c r="H217" s="187">
        <f t="shared" si="461"/>
        <v>52</v>
      </c>
      <c r="I217" s="186">
        <f t="shared" si="460"/>
        <v>52</v>
      </c>
      <c r="J217" s="2">
        <f t="shared" si="462"/>
        <v>0</v>
      </c>
      <c r="K217" s="2">
        <f t="shared" si="463"/>
        <v>1</v>
      </c>
      <c r="L217">
        <f t="shared" si="464"/>
        <v>2</v>
      </c>
      <c r="M217" s="190">
        <f t="shared" si="585"/>
        <v>2.8212703200000003E-3</v>
      </c>
      <c r="N217">
        <f t="shared" si="465"/>
        <v>1</v>
      </c>
      <c r="O217">
        <f t="shared" si="466"/>
        <v>100</v>
      </c>
      <c r="P217" s="58">
        <f t="shared" si="467"/>
        <v>1.2695716440000003E-2</v>
      </c>
      <c r="Q217" s="106">
        <f t="shared" si="468"/>
        <v>1.2695716440000003E-2</v>
      </c>
      <c r="R217" s="59">
        <f t="shared" si="469"/>
        <v>1.2695716440000003E-2</v>
      </c>
      <c r="S217" s="32">
        <f t="shared" si="586"/>
        <v>1.0641829979911588E-3</v>
      </c>
      <c r="T217">
        <f t="shared" si="470"/>
        <v>1</v>
      </c>
      <c r="U217" s="32">
        <f t="shared" si="587"/>
        <v>4.1885619E-4</v>
      </c>
      <c r="V217">
        <f t="shared" si="471"/>
        <v>1</v>
      </c>
      <c r="W217">
        <f t="shared" si="472"/>
        <v>100</v>
      </c>
      <c r="X217" s="58">
        <f t="shared" si="473"/>
        <v>1.8848528550000001E-3</v>
      </c>
      <c r="Y217" s="58">
        <f t="shared" si="474"/>
        <v>1.8848528550000001E-3</v>
      </c>
      <c r="Z217" s="32">
        <f t="shared" si="475"/>
        <v>1.8848528550000001E-3</v>
      </c>
      <c r="AA217" s="32">
        <f t="shared" si="476"/>
        <v>1.5720692714493723E-4</v>
      </c>
      <c r="AB217" s="59">
        <f t="shared" si="477"/>
        <v>4.9056245199999996E-3</v>
      </c>
      <c r="AC217" s="59">
        <f t="shared" si="478"/>
        <v>4.9056245199999996E-3</v>
      </c>
      <c r="AD217">
        <f t="shared" si="479"/>
        <v>1</v>
      </c>
      <c r="AE217" s="59">
        <f t="shared" si="480"/>
        <v>4.9056245199999996E-3</v>
      </c>
      <c r="AF217" s="59">
        <f t="shared" si="481"/>
        <v>4.1758461800000006E-3</v>
      </c>
      <c r="AG217" s="59">
        <f t="shared" si="482"/>
        <v>4.1758461800000006E-3</v>
      </c>
      <c r="AH217">
        <f t="shared" si="483"/>
        <v>1</v>
      </c>
      <c r="AI217" s="59">
        <f t="shared" si="484"/>
        <v>4.1758461800000006E-3</v>
      </c>
      <c r="AJ217" s="59">
        <f t="shared" si="485"/>
        <v>0</v>
      </c>
      <c r="AK217" s="59">
        <f t="shared" si="486"/>
        <v>0</v>
      </c>
      <c r="AL217" s="59">
        <f t="shared" si="487"/>
        <v>0</v>
      </c>
      <c r="AM217" s="12">
        <f t="shared" si="588"/>
        <v>0.12695208258930132</v>
      </c>
      <c r="AN217" s="12">
        <f t="shared" si="589"/>
        <v>0</v>
      </c>
      <c r="AO217" s="66">
        <f t="shared" si="488"/>
        <v>1.3510024785110388E-4</v>
      </c>
      <c r="AP217" s="66">
        <f t="shared" si="489"/>
        <v>1.9957746798514347E-5</v>
      </c>
      <c r="AQ217" s="59">
        <f t="shared" si="490"/>
        <v>6.2277924921514164E-4</v>
      </c>
      <c r="AR217" s="59">
        <f t="shared" si="491"/>
        <v>5.3013236912357849E-4</v>
      </c>
      <c r="AS217" s="59">
        <f t="shared" si="492"/>
        <v>0</v>
      </c>
      <c r="AT217" s="12">
        <f t="shared" si="493"/>
        <v>0.12564411297631298</v>
      </c>
      <c r="AU217" s="59">
        <f t="shared" si="590"/>
        <v>0</v>
      </c>
      <c r="AV217" s="59">
        <f t="shared" si="591"/>
        <v>-8.3483567281383841E-18</v>
      </c>
      <c r="AW217" s="70">
        <f t="shared" si="494"/>
        <v>0</v>
      </c>
      <c r="AX217" s="20">
        <f t="shared" si="495"/>
        <v>200000</v>
      </c>
      <c r="AY217" s="20">
        <f t="shared" si="496"/>
        <v>0</v>
      </c>
      <c r="AZ217" s="20">
        <f t="shared" si="497"/>
        <v>0</v>
      </c>
      <c r="BA217" s="20">
        <f t="shared" si="498"/>
        <v>200000</v>
      </c>
      <c r="BB217" s="36">
        <f t="shared" si="499"/>
        <v>1</v>
      </c>
      <c r="BC217" s="36">
        <f t="shared" si="500"/>
        <v>0</v>
      </c>
      <c r="BD217" s="80">
        <f t="shared" si="501"/>
        <v>27.020049570220774</v>
      </c>
      <c r="BE217" s="36">
        <f t="shared" si="502"/>
        <v>0</v>
      </c>
      <c r="BF217" s="36">
        <f t="shared" si="503"/>
        <v>0</v>
      </c>
      <c r="BG217" s="36">
        <f t="shared" si="504"/>
        <v>27.020049570220774</v>
      </c>
      <c r="BH217" s="36">
        <f t="shared" si="505"/>
        <v>3.9915493597028693</v>
      </c>
      <c r="BI217" s="36">
        <f t="shared" si="506"/>
        <v>0</v>
      </c>
      <c r="BJ217" s="36">
        <f t="shared" si="507"/>
        <v>0</v>
      </c>
      <c r="BK217" s="36">
        <f t="shared" si="508"/>
        <v>3.9915493597028693</v>
      </c>
      <c r="BL217" s="68">
        <f ca="1">IF(OR(AT217=0,E217&gt;ProjTerm),0,VLOOKUP(D217,'Life Events'!$AE$5:$AI$1206,5,FALSE))</f>
        <v>1.2211001493621155E-16</v>
      </c>
      <c r="BM217" s="93">
        <f t="shared" ca="1" si="509"/>
        <v>1.2211001493621155E-16</v>
      </c>
      <c r="BN217" s="93">
        <f t="shared" ca="1" si="510"/>
        <v>1.5342404512184629E-17</v>
      </c>
      <c r="BO217" s="36">
        <f t="shared" ca="1" si="511"/>
        <v>2.334478166700717E-15</v>
      </c>
      <c r="BP217" s="36">
        <f t="shared" si="512"/>
        <v>1.29643339514336E-2</v>
      </c>
      <c r="BQ217" s="36">
        <f t="shared" si="513"/>
        <v>98.305645389110651</v>
      </c>
      <c r="BR217" s="36">
        <f t="shared" si="514"/>
        <v>154.78110000000001</v>
      </c>
      <c r="BS217" s="36">
        <f t="shared" si="515"/>
        <v>152.15855929536477</v>
      </c>
      <c r="BT217" s="36">
        <f t="shared" si="516"/>
        <v>19.11782721441983</v>
      </c>
      <c r="BU217" s="70" cm="1">
        <f t="array" ref="BU217">IF(AND(ActInt=1,$J217=0),INDEX(Tbl_FwdNom,$B217-IVP,MATCH(ValnDt,Tbl_FwdNom_Cols)),INDEX(Tbl_FwdNom,$B217,MATCH(StartDt,Tbl_FwdNom_Cols)))</f>
        <v>13.707309820000001</v>
      </c>
      <c r="BV217" s="70" cm="1">
        <f t="array" ref="BV217">INDEX(Tbl_FwdReal,$B217,MATCH(StartDt,Tbl_FwdReal_Cols))</f>
        <v>4.5539388340000002</v>
      </c>
      <c r="BW217" s="70" cm="1">
        <f t="array" ref="BW217">IF(RunType&lt;&gt;"OPN",INDEX(Tbl_FwdReal,$B217,MATCH(ValnDt,Tbl_FwdReal_Cols)),IF(AND($J217=0,ActInt=1),INDEX(Tbl_FwdReal,$B217-IVP,MATCH(ValnDt,Tbl_FwdReal_Cols)),-999))*$K217</f>
        <v>4.5539388340000002</v>
      </c>
      <c r="BX217" s="70">
        <f t="shared" si="517"/>
        <v>4.553938834E-2</v>
      </c>
      <c r="BY217" s="70">
        <f t="shared" si="592"/>
        <v>8.7546878559332075E-2</v>
      </c>
      <c r="BZ217" s="64">
        <f t="shared" si="605"/>
        <v>7.0182289575160262E-3</v>
      </c>
      <c r="CA217" s="70" cm="1">
        <f t="array" ref="CA217">IF($J217=1,CA216*(1+INDEX(Tbl_CPI,$B217,MATCH(IF(RunType="OPN",StartDt,ValnDt),Tbl_CPI_Cols))),0)</f>
        <v>0</v>
      </c>
      <c r="CB217" s="70">
        <f t="shared" si="593"/>
        <v>3.5622878246571625</v>
      </c>
      <c r="CC217" s="70">
        <f t="shared" si="594"/>
        <v>3.4401761229631105</v>
      </c>
      <c r="CD217" s="36">
        <f t="shared" si="518"/>
        <v>19.598661517388813</v>
      </c>
      <c r="CE217" s="36">
        <f t="shared" si="519"/>
        <v>1.5748410887070252</v>
      </c>
      <c r="CF217" s="36">
        <f t="shared" si="520"/>
        <v>0</v>
      </c>
      <c r="CG217" s="36">
        <f t="shared" si="521"/>
        <v>2.6880202515538656</v>
      </c>
      <c r="CH217" s="36">
        <f t="shared" si="522"/>
        <v>2.4880908955953061</v>
      </c>
      <c r="CI217" s="36">
        <f t="shared" si="523"/>
        <v>0</v>
      </c>
      <c r="CJ217" s="36">
        <f t="shared" si="524"/>
        <v>0</v>
      </c>
      <c r="CK217" s="36">
        <f t="shared" si="525"/>
        <v>0</v>
      </c>
      <c r="CL217" s="36">
        <f t="shared" si="526"/>
        <v>0.19992935595855948</v>
      </c>
      <c r="CM217" s="36">
        <f t="shared" si="527"/>
        <v>2.6880202515538656</v>
      </c>
      <c r="CN217" s="36">
        <f t="shared" ca="1" si="528"/>
        <v>11.880807381552383</v>
      </c>
      <c r="CO217" s="20">
        <f t="shared" si="529"/>
        <v>120000</v>
      </c>
      <c r="CP217" s="20">
        <f t="shared" si="530"/>
        <v>2</v>
      </c>
      <c r="CQ217" s="64">
        <f t="shared" si="531"/>
        <v>3.6761133000000001E-3</v>
      </c>
      <c r="CR217" s="64">
        <f t="shared" si="532"/>
        <v>1.6542509850000001E-2</v>
      </c>
      <c r="CS217" s="36">
        <f t="shared" si="533"/>
        <v>21.161993903957178</v>
      </c>
      <c r="CT217" s="36">
        <f t="shared" si="534"/>
        <v>16.212029742132465</v>
      </c>
      <c r="CU217" s="36">
        <f t="shared" si="535"/>
        <v>2.3949296158217215</v>
      </c>
      <c r="CV217" s="36">
        <f t="shared" si="595"/>
        <v>18.606959357954185</v>
      </c>
      <c r="CW217" s="36">
        <f t="shared" si="536"/>
        <v>0</v>
      </c>
      <c r="CX217" s="36">
        <f t="shared" si="537"/>
        <v>0</v>
      </c>
      <c r="CY217" s="36">
        <f t="shared" si="538"/>
        <v>0</v>
      </c>
      <c r="CZ217" s="36">
        <f t="shared" si="596"/>
        <v>0</v>
      </c>
      <c r="DA217" s="64">
        <f t="shared" si="539"/>
        <v>1.076229320794897E-2</v>
      </c>
      <c r="DB217" s="70">
        <f t="shared" si="597"/>
        <v>0.989352300456528</v>
      </c>
      <c r="DC217" s="70">
        <f>PRODUCT($DB$8:DB217)</f>
        <v>0.12141713136331093</v>
      </c>
      <c r="DD217" s="36">
        <f t="shared" si="540"/>
        <v>923.30361933865981</v>
      </c>
      <c r="DE217" s="36">
        <f t="shared" si="541"/>
        <v>1898.1532429848799</v>
      </c>
      <c r="DF217" s="36">
        <f t="shared" si="542"/>
        <v>211.46348914077302</v>
      </c>
      <c r="DG217" s="36">
        <f t="shared" si="543"/>
        <v>0.88192085440711365</v>
      </c>
      <c r="DH217" s="36">
        <f t="shared" ca="1" si="544"/>
        <v>1.7940809125631854E-13</v>
      </c>
      <c r="DI217" s="36">
        <f t="shared" si="545"/>
        <v>167.16897178765382</v>
      </c>
      <c r="DJ217" s="36">
        <f t="shared" ca="1" si="546"/>
        <v>1352.6001637202401</v>
      </c>
      <c r="DK217" s="36">
        <f t="shared" si="547"/>
        <v>0</v>
      </c>
      <c r="DL217" s="36">
        <f t="shared" si="548"/>
        <v>0</v>
      </c>
      <c r="DM217" s="36">
        <f t="shared" ca="1" si="549"/>
        <v>1352.6001637202401</v>
      </c>
      <c r="DN217" s="36">
        <f t="shared" ca="1" si="598"/>
        <v>1352.6001637202437</v>
      </c>
      <c r="DO217" s="64" cm="1">
        <f t="array" ref="DO217">IFERROR(INDEX(Tbl_FwdNom,$B217,MATCH(LIDt,Tbl_FwdNom_Cols,0)),0)</f>
        <v>13.66784154</v>
      </c>
      <c r="DP217" s="64">
        <f t="shared" ca="1" si="599"/>
        <v>12.524859859999999</v>
      </c>
      <c r="DQ217" s="64">
        <f t="shared" ca="1" si="550"/>
        <v>9.8821750161199873E-3</v>
      </c>
      <c r="DR217" s="70">
        <f t="shared" ca="1" si="551"/>
        <v>0.99021452674321908</v>
      </c>
      <c r="DS217" s="70">
        <f ca="1">PRODUCT($DR$8:DR217)</f>
        <v>0.11661752739878783</v>
      </c>
      <c r="DT217" s="36">
        <f t="shared" ca="1" si="552"/>
        <v>2201.2659674407246</v>
      </c>
      <c r="DU217" s="36">
        <f t="shared" ca="1" si="553"/>
        <v>232.48604995699642</v>
      </c>
      <c r="DV217" s="36">
        <f t="shared" ca="1" si="554"/>
        <v>1.0174249312270769</v>
      </c>
      <c r="DW217" s="36">
        <f t="shared" ca="1" si="555"/>
        <v>1.9767636524424942E-13</v>
      </c>
      <c r="DX217" s="36">
        <f t="shared" ca="1" si="556"/>
        <v>1001.0391748443958</v>
      </c>
      <c r="DY217" s="36">
        <f t="shared" ca="1" si="557"/>
        <v>10.558627968535513</v>
      </c>
      <c r="DZ217" s="36">
        <f t="shared" ca="1" si="558"/>
        <v>175.6393948092863</v>
      </c>
      <c r="EA217" s="36">
        <f t="shared" ca="1" si="559"/>
        <v>0</v>
      </c>
      <c r="EB217" s="36">
        <f t="shared" ca="1" si="560"/>
        <v>1617.8934403999201</v>
      </c>
      <c r="EC217" s="36">
        <f t="shared" ca="1" si="561"/>
        <v>0</v>
      </c>
      <c r="ED217" s="36">
        <f t="shared" ca="1" si="562"/>
        <v>0</v>
      </c>
      <c r="EE217" s="36">
        <f t="shared" ca="1" si="600"/>
        <v>0</v>
      </c>
      <c r="EF217" s="36">
        <f t="shared" ca="1" si="563"/>
        <v>1617.8934403999201</v>
      </c>
      <c r="EG217" s="64"/>
      <c r="EH217" s="64"/>
      <c r="EI217" s="64"/>
      <c r="EJ217" s="70"/>
      <c r="EK217" s="70"/>
      <c r="EL217" s="70"/>
      <c r="EM217" s="70"/>
      <c r="EN217" s="70"/>
      <c r="EO217" s="36">
        <f t="shared" ca="1" si="564"/>
        <v>14.52858341307676</v>
      </c>
      <c r="EP217" s="36">
        <f t="shared" ca="1" si="565"/>
        <v>0</v>
      </c>
      <c r="EQ217" s="36">
        <f t="shared" si="566"/>
        <v>56.308673896144313</v>
      </c>
      <c r="ER217" s="36">
        <f t="shared" si="567"/>
        <v>5.5345496523655351</v>
      </c>
      <c r="ES217" s="36">
        <f t="shared" si="568"/>
        <v>-5.0543209738751118</v>
      </c>
      <c r="ET217" s="36">
        <f t="shared" ca="1" si="569"/>
        <v>0</v>
      </c>
      <c r="EU217" s="36">
        <f t="shared" ca="1" si="601"/>
        <v>5.5345496523655351</v>
      </c>
      <c r="EV217" s="36">
        <f t="shared" si="570"/>
        <v>2.7594715908165446</v>
      </c>
      <c r="EW217" s="36">
        <f t="shared" si="571"/>
        <v>73.604885716884851</v>
      </c>
      <c r="EX217" s="36">
        <f t="shared" ca="1" si="602"/>
        <v>138.20758085621122</v>
      </c>
      <c r="EY217" s="36">
        <f t="shared" si="572"/>
        <v>0</v>
      </c>
      <c r="EZ217" s="36">
        <f t="shared" si="573"/>
        <v>0</v>
      </c>
      <c r="FA217" s="36">
        <f t="shared" si="574"/>
        <v>0</v>
      </c>
      <c r="FB217" s="36">
        <f t="shared" si="575"/>
        <v>0</v>
      </c>
      <c r="FC217" s="36">
        <f t="shared" si="603"/>
        <v>0</v>
      </c>
      <c r="FD217" s="36">
        <f t="shared" si="576"/>
        <v>0</v>
      </c>
      <c r="FE217" s="36">
        <f t="shared" si="577"/>
        <v>0</v>
      </c>
      <c r="FF217" s="36">
        <f t="shared" si="604"/>
        <v>0</v>
      </c>
      <c r="FG217" s="36">
        <f t="shared" ca="1" si="578"/>
        <v>138.20758085621122</v>
      </c>
      <c r="FH217" s="36">
        <f t="shared" ca="1" si="579"/>
        <v>1.4874305087358601</v>
      </c>
      <c r="FI217" s="36">
        <f t="shared" ca="1" si="580"/>
        <v>-2.0470599478831328</v>
      </c>
      <c r="FJ217" s="36">
        <f t="shared" ca="1" si="581"/>
        <v>158.28405424539415</v>
      </c>
      <c r="FK217" s="36">
        <f t="shared" si="582"/>
        <v>0</v>
      </c>
      <c r="FL217" s="36">
        <f t="shared" si="583"/>
        <v>0</v>
      </c>
      <c r="FM217" s="36">
        <f t="shared" ca="1" si="584"/>
        <v>0</v>
      </c>
      <c r="FN217" s="36">
        <f t="shared" ca="1" si="606"/>
        <v>158.28405424539415</v>
      </c>
    </row>
    <row r="218" spans="2:170" x14ac:dyDescent="0.25">
      <c r="B218" s="2">
        <v>210</v>
      </c>
      <c r="C218" s="2">
        <f t="shared" si="457"/>
        <v>18</v>
      </c>
      <c r="D218" s="2">
        <f t="shared" si="303"/>
        <v>234</v>
      </c>
      <c r="E218" s="2">
        <f t="shared" si="458"/>
        <v>20</v>
      </c>
      <c r="F218" s="189">
        <f t="shared" si="304"/>
        <v>52109</v>
      </c>
      <c r="G218" s="2">
        <f t="shared" si="459"/>
        <v>8</v>
      </c>
      <c r="H218" s="187">
        <f t="shared" si="461"/>
        <v>52.083333333333336</v>
      </c>
      <c r="I218" s="186">
        <f t="shared" si="460"/>
        <v>52</v>
      </c>
      <c r="J218" s="2">
        <f t="shared" si="462"/>
        <v>0</v>
      </c>
      <c r="K218" s="2">
        <f t="shared" si="463"/>
        <v>1</v>
      </c>
      <c r="L218">
        <f t="shared" si="464"/>
        <v>2</v>
      </c>
      <c r="M218" s="190">
        <f t="shared" si="585"/>
        <v>2.8212703200000003E-3</v>
      </c>
      <c r="N218">
        <f t="shared" si="465"/>
        <v>1</v>
      </c>
      <c r="O218">
        <f t="shared" si="466"/>
        <v>100</v>
      </c>
      <c r="P218" s="58">
        <f t="shared" si="467"/>
        <v>1.2695716440000003E-2</v>
      </c>
      <c r="Q218" s="106">
        <f t="shared" si="468"/>
        <v>1.2695716440000003E-2</v>
      </c>
      <c r="R218" s="59">
        <f t="shared" si="469"/>
        <v>1.2695716440000003E-2</v>
      </c>
      <c r="S218" s="32">
        <f t="shared" si="586"/>
        <v>1.0641829979911588E-3</v>
      </c>
      <c r="T218">
        <f t="shared" si="470"/>
        <v>1</v>
      </c>
      <c r="U218" s="32">
        <f t="shared" si="587"/>
        <v>4.1885619E-4</v>
      </c>
      <c r="V218">
        <f t="shared" si="471"/>
        <v>1</v>
      </c>
      <c r="W218">
        <f t="shared" si="472"/>
        <v>100</v>
      </c>
      <c r="X218" s="58">
        <f t="shared" si="473"/>
        <v>1.8848528550000001E-3</v>
      </c>
      <c r="Y218" s="58">
        <f t="shared" si="474"/>
        <v>1.8848528550000001E-3</v>
      </c>
      <c r="Z218" s="32">
        <f t="shared" si="475"/>
        <v>1.8848528550000001E-3</v>
      </c>
      <c r="AA218" s="32">
        <f t="shared" si="476"/>
        <v>1.5720692714493723E-4</v>
      </c>
      <c r="AB218" s="59">
        <f t="shared" si="477"/>
        <v>4.9056245199999996E-3</v>
      </c>
      <c r="AC218" s="59">
        <f t="shared" si="478"/>
        <v>4.9056245199999996E-3</v>
      </c>
      <c r="AD218">
        <f t="shared" si="479"/>
        <v>1</v>
      </c>
      <c r="AE218" s="59">
        <f t="shared" si="480"/>
        <v>4.9056245199999996E-3</v>
      </c>
      <c r="AF218" s="59">
        <f t="shared" si="481"/>
        <v>4.1758461800000006E-3</v>
      </c>
      <c r="AG218" s="59">
        <f t="shared" si="482"/>
        <v>4.1758461800000006E-3</v>
      </c>
      <c r="AH218">
        <f t="shared" si="483"/>
        <v>1</v>
      </c>
      <c r="AI218" s="59">
        <f t="shared" si="484"/>
        <v>4.1758461800000006E-3</v>
      </c>
      <c r="AJ218" s="59">
        <f t="shared" si="485"/>
        <v>0</v>
      </c>
      <c r="AK218" s="59">
        <f t="shared" si="486"/>
        <v>0</v>
      </c>
      <c r="AL218" s="59">
        <f t="shared" si="487"/>
        <v>0</v>
      </c>
      <c r="AM218" s="12">
        <f t="shared" si="588"/>
        <v>0.12564411297631298</v>
      </c>
      <c r="AN218" s="12">
        <f t="shared" si="589"/>
        <v>0</v>
      </c>
      <c r="AO218" s="66">
        <f t="shared" si="488"/>
        <v>1.337083288270726E-4</v>
      </c>
      <c r="AP218" s="66">
        <f t="shared" si="489"/>
        <v>1.9752124914857497E-5</v>
      </c>
      <c r="AQ218" s="59">
        <f t="shared" si="490"/>
        <v>6.1636284141025112E-4</v>
      </c>
      <c r="AR218" s="59">
        <f t="shared" si="491"/>
        <v>5.2467048921162507E-4</v>
      </c>
      <c r="AS218" s="59">
        <f t="shared" si="492"/>
        <v>0</v>
      </c>
      <c r="AT218" s="12">
        <f t="shared" si="493"/>
        <v>0.12434961919194917</v>
      </c>
      <c r="AU218" s="59">
        <f t="shared" si="590"/>
        <v>2.4936649967166602E-18</v>
      </c>
      <c r="AV218" s="59">
        <f t="shared" si="591"/>
        <v>0</v>
      </c>
      <c r="AW218" s="70">
        <f t="shared" si="494"/>
        <v>0</v>
      </c>
      <c r="AX218" s="20">
        <f t="shared" si="495"/>
        <v>200000</v>
      </c>
      <c r="AY218" s="20">
        <f t="shared" si="496"/>
        <v>0</v>
      </c>
      <c r="AZ218" s="20">
        <f t="shared" si="497"/>
        <v>0</v>
      </c>
      <c r="BA218" s="20">
        <f t="shared" si="498"/>
        <v>200000</v>
      </c>
      <c r="BB218" s="36">
        <f t="shared" si="499"/>
        <v>1</v>
      </c>
      <c r="BC218" s="36">
        <f t="shared" si="500"/>
        <v>0</v>
      </c>
      <c r="BD218" s="80">
        <f t="shared" si="501"/>
        <v>26.74166576541452</v>
      </c>
      <c r="BE218" s="36">
        <f t="shared" si="502"/>
        <v>0</v>
      </c>
      <c r="BF218" s="36">
        <f t="shared" si="503"/>
        <v>0</v>
      </c>
      <c r="BG218" s="36">
        <f t="shared" si="504"/>
        <v>26.74166576541452</v>
      </c>
      <c r="BH218" s="36">
        <f t="shared" si="505"/>
        <v>3.9504249829714992</v>
      </c>
      <c r="BI218" s="36">
        <f t="shared" si="506"/>
        <v>0</v>
      </c>
      <c r="BJ218" s="36">
        <f t="shared" si="507"/>
        <v>0</v>
      </c>
      <c r="BK218" s="36">
        <f t="shared" si="508"/>
        <v>3.9504249829714992</v>
      </c>
      <c r="BL218" s="68">
        <f ca="1">IF(OR(AT218=0,E218&gt;ProjTerm),0,VLOOKUP(D218,'Life Events'!$AE$5:$AI$1206,5,FALSE))</f>
        <v>1.2338119418364853E-16</v>
      </c>
      <c r="BM218" s="93">
        <f t="shared" ca="1" si="509"/>
        <v>1.2338119418364853E-16</v>
      </c>
      <c r="BN218" s="93">
        <f t="shared" ca="1" si="510"/>
        <v>1.5342404512184629E-17</v>
      </c>
      <c r="BO218" s="36">
        <f t="shared" ca="1" si="511"/>
        <v>2.334478166700717E-15</v>
      </c>
      <c r="BP218" s="36">
        <f t="shared" si="512"/>
        <v>1.2830764225634261E-2</v>
      </c>
      <c r="BQ218" s="36">
        <f t="shared" si="513"/>
        <v>98.305645389110651</v>
      </c>
      <c r="BR218" s="36">
        <f t="shared" si="514"/>
        <v>154.78110000000001</v>
      </c>
      <c r="BS218" s="36">
        <f t="shared" si="515"/>
        <v>152.15855929536477</v>
      </c>
      <c r="BT218" s="36">
        <f t="shared" si="516"/>
        <v>18.920858905174228</v>
      </c>
      <c r="BU218" s="70" cm="1">
        <f t="array" ref="BU218">IF(AND(ActInt=1,$J218=0),INDEX(Tbl_FwdNom,$B218-IVP,MATCH(ValnDt,Tbl_FwdNom_Cols)),INDEX(Tbl_FwdNom,$B218,MATCH(StartDt,Tbl_FwdNom_Cols)))</f>
        <v>13.715242419999999</v>
      </c>
      <c r="BV218" s="70" cm="1">
        <f t="array" ref="BV218">INDEX(Tbl_FwdReal,$B218,MATCH(StartDt,Tbl_FwdReal_Cols))</f>
        <v>4.5503766429999999</v>
      </c>
      <c r="BW218" s="70" cm="1">
        <f t="array" ref="BW218">IF(RunType&lt;&gt;"OPN",INDEX(Tbl_FwdReal,$B218,MATCH(ValnDt,Tbl_FwdReal_Cols)),IF(AND($J218=0,ActInt=1),INDEX(Tbl_FwdReal,$B218-IVP,MATCH(ValnDt,Tbl_FwdReal_Cols)),-999))*$K218</f>
        <v>4.5503766429999999</v>
      </c>
      <c r="BX218" s="70">
        <f t="shared" si="517"/>
        <v>4.5503766430000002E-2</v>
      </c>
      <c r="BY218" s="70">
        <f t="shared" si="592"/>
        <v>8.7659806413654007E-2</v>
      </c>
      <c r="BZ218" s="64">
        <f t="shared" si="605"/>
        <v>7.0269423747084669E-3</v>
      </c>
      <c r="CA218" s="70" cm="1">
        <f t="array" ref="CA218">IF($J218=1,CA217*(1+INDEX(Tbl_CPI,$B218,MATCH(IF(RunType="OPN",StartDt,ValnDt),Tbl_CPI_Cols))),0)</f>
        <v>0</v>
      </c>
      <c r="CB218" s="70">
        <f t="shared" si="593"/>
        <v>3.5873198159231539</v>
      </c>
      <c r="CC218" s="70">
        <f t="shared" si="594"/>
        <v>3.4401761229631105</v>
      </c>
      <c r="CD218" s="36">
        <f t="shared" si="518"/>
        <v>19.598661517388813</v>
      </c>
      <c r="CE218" s="36">
        <f t="shared" si="519"/>
        <v>1.5748410887070252</v>
      </c>
      <c r="CF218" s="36">
        <f t="shared" si="520"/>
        <v>0</v>
      </c>
      <c r="CG218" s="36">
        <f t="shared" si="521"/>
        <v>2.6603259535445627</v>
      </c>
      <c r="CH218" s="36">
        <f t="shared" si="522"/>
        <v>2.4624564418753176</v>
      </c>
      <c r="CI218" s="36">
        <f t="shared" si="523"/>
        <v>0</v>
      </c>
      <c r="CJ218" s="36">
        <f t="shared" si="524"/>
        <v>0</v>
      </c>
      <c r="CK218" s="36">
        <f t="shared" si="525"/>
        <v>0</v>
      </c>
      <c r="CL218" s="36">
        <f t="shared" si="526"/>
        <v>0.19786951166924521</v>
      </c>
      <c r="CM218" s="36">
        <f t="shared" si="527"/>
        <v>2.6603259535445627</v>
      </c>
      <c r="CN218" s="36">
        <f t="shared" ca="1" si="528"/>
        <v>11.758401078986159</v>
      </c>
      <c r="CO218" s="20">
        <f t="shared" si="529"/>
        <v>120000</v>
      </c>
      <c r="CP218" s="20">
        <f t="shared" si="530"/>
        <v>2</v>
      </c>
      <c r="CQ218" s="64">
        <f t="shared" si="531"/>
        <v>3.6761133000000001E-3</v>
      </c>
      <c r="CR218" s="64">
        <f t="shared" si="532"/>
        <v>1.6542509850000001E-2</v>
      </c>
      <c r="CS218" s="36">
        <f t="shared" si="533"/>
        <v>20.943964830214728</v>
      </c>
      <c r="CT218" s="36">
        <f t="shared" si="534"/>
        <v>16.044999459248711</v>
      </c>
      <c r="CU218" s="36">
        <f t="shared" si="535"/>
        <v>2.3702549897828997</v>
      </c>
      <c r="CV218" s="36">
        <f t="shared" si="595"/>
        <v>18.415254449031611</v>
      </c>
      <c r="CW218" s="36">
        <f t="shared" si="536"/>
        <v>0</v>
      </c>
      <c r="CX218" s="36">
        <f t="shared" si="537"/>
        <v>0</v>
      </c>
      <c r="CY218" s="36">
        <f t="shared" si="538"/>
        <v>0</v>
      </c>
      <c r="CZ218" s="36">
        <f t="shared" si="596"/>
        <v>0</v>
      </c>
      <c r="DA218" s="64">
        <f t="shared" si="539"/>
        <v>1.0768169198256627E-2</v>
      </c>
      <c r="DB218" s="70">
        <f t="shared" si="597"/>
        <v>0.98934654896503327</v>
      </c>
      <c r="DC218" s="70">
        <f>PRODUCT($DB$8:DB218)</f>
        <v>0.12012361989952577</v>
      </c>
      <c r="DD218" s="36">
        <f t="shared" si="540"/>
        <v>914.32505002788707</v>
      </c>
      <c r="DE218" s="36">
        <f t="shared" si="541"/>
        <v>1891.8512125041459</v>
      </c>
      <c r="DF218" s="36">
        <f t="shared" si="542"/>
        <v>209.79013878812307</v>
      </c>
      <c r="DG218" s="36">
        <f t="shared" si="543"/>
        <v>0.87858676316120632</v>
      </c>
      <c r="DH218" s="36">
        <f t="shared" ca="1" si="544"/>
        <v>1.7900550977180213E-13</v>
      </c>
      <c r="DI218" s="36">
        <f t="shared" si="545"/>
        <v>166.28010276702702</v>
      </c>
      <c r="DJ218" s="36">
        <f t="shared" ca="1" si="546"/>
        <v>1352.7178172682479</v>
      </c>
      <c r="DK218" s="36">
        <f t="shared" si="547"/>
        <v>0</v>
      </c>
      <c r="DL218" s="36">
        <f t="shared" si="548"/>
        <v>0</v>
      </c>
      <c r="DM218" s="36">
        <f t="shared" ca="1" si="549"/>
        <v>1352.7178172682479</v>
      </c>
      <c r="DN218" s="36">
        <f t="shared" ca="1" si="598"/>
        <v>1352.7178172682518</v>
      </c>
      <c r="DO218" s="64" cm="1">
        <f t="array" ref="DO218">IFERROR(INDEX(Tbl_FwdNom,$B218,MATCH(LIDt,Tbl_FwdNom_Cols,0)),0)</f>
        <v>13.68285024</v>
      </c>
      <c r="DP218" s="64">
        <f t="shared" ca="1" si="599"/>
        <v>12.527342020000001</v>
      </c>
      <c r="DQ218" s="64">
        <f t="shared" ca="1" si="550"/>
        <v>9.8840313939017044E-3</v>
      </c>
      <c r="DR218" s="70">
        <f t="shared" ca="1" si="551"/>
        <v>0.99021270652209525</v>
      </c>
      <c r="DS218" s="70">
        <f ca="1">PRODUCT($DR$8:DR218)</f>
        <v>0.1154761574334683</v>
      </c>
      <c r="DT218" s="36">
        <f t="shared" ca="1" si="552"/>
        <v>2196.2816836038219</v>
      </c>
      <c r="DU218" s="36">
        <f t="shared" ca="1" si="553"/>
        <v>230.83352439044407</v>
      </c>
      <c r="DV218" s="36">
        <f t="shared" ca="1" si="554"/>
        <v>1.0146504269626293</v>
      </c>
      <c r="DW218" s="36">
        <f t="shared" ca="1" si="555"/>
        <v>1.9729572647745525E-13</v>
      </c>
      <c r="DX218" s="36">
        <f t="shared" ca="1" si="556"/>
        <v>992.01261856990902</v>
      </c>
      <c r="DY218" s="36">
        <f t="shared" ca="1" si="557"/>
        <v>10.463164518718568</v>
      </c>
      <c r="DZ218" s="36">
        <f t="shared" ca="1" si="558"/>
        <v>174.88862466293426</v>
      </c>
      <c r="EA218" s="36">
        <f t="shared" ca="1" si="559"/>
        <v>0</v>
      </c>
      <c r="EB218" s="36">
        <f t="shared" ca="1" si="560"/>
        <v>1619.4397281790468</v>
      </c>
      <c r="EC218" s="36">
        <f t="shared" ca="1" si="561"/>
        <v>0</v>
      </c>
      <c r="ED218" s="36">
        <f t="shared" ca="1" si="562"/>
        <v>0</v>
      </c>
      <c r="EE218" s="36">
        <f t="shared" ca="1" si="600"/>
        <v>0</v>
      </c>
      <c r="EF218" s="36">
        <f t="shared" ca="1" si="563"/>
        <v>1619.4397281790468</v>
      </c>
      <c r="EG218" s="64"/>
      <c r="EH218" s="64"/>
      <c r="EI218" s="64"/>
      <c r="EJ218" s="70"/>
      <c r="EK218" s="70"/>
      <c r="EL218" s="70"/>
      <c r="EM218" s="70"/>
      <c r="EN218" s="70"/>
      <c r="EO218" s="36">
        <f t="shared" ca="1" si="564"/>
        <v>14.536380580538879</v>
      </c>
      <c r="EP218" s="36">
        <f t="shared" ca="1" si="565"/>
        <v>0</v>
      </c>
      <c r="EQ218" s="36">
        <f t="shared" si="566"/>
        <v>56.095799627702156</v>
      </c>
      <c r="ER218" s="36">
        <f t="shared" si="567"/>
        <v>5.4807295041316637</v>
      </c>
      <c r="ES218" s="36">
        <f t="shared" si="568"/>
        <v>-5.0051707591111594</v>
      </c>
      <c r="ET218" s="36">
        <f t="shared" ca="1" si="569"/>
        <v>0</v>
      </c>
      <c r="EU218" s="36">
        <f t="shared" ca="1" si="601"/>
        <v>5.4807295041316637</v>
      </c>
      <c r="EV218" s="36">
        <f t="shared" si="570"/>
        <v>2.7447989587835364</v>
      </c>
      <c r="EW218" s="36">
        <f t="shared" si="571"/>
        <v>73.32662332644658</v>
      </c>
      <c r="EX218" s="36">
        <f t="shared" ca="1" si="602"/>
        <v>137.64795141706395</v>
      </c>
      <c r="EY218" s="36">
        <f t="shared" si="572"/>
        <v>0</v>
      </c>
      <c r="EZ218" s="36">
        <f t="shared" si="573"/>
        <v>0</v>
      </c>
      <c r="FA218" s="36">
        <f t="shared" si="574"/>
        <v>0</v>
      </c>
      <c r="FB218" s="36">
        <f t="shared" si="575"/>
        <v>0</v>
      </c>
      <c r="FC218" s="36">
        <f t="shared" si="603"/>
        <v>0</v>
      </c>
      <c r="FD218" s="36">
        <f t="shared" si="576"/>
        <v>0</v>
      </c>
      <c r="FE218" s="36">
        <f t="shared" si="577"/>
        <v>0</v>
      </c>
      <c r="FF218" s="36">
        <f t="shared" si="604"/>
        <v>0</v>
      </c>
      <c r="FG218" s="36">
        <f t="shared" ca="1" si="578"/>
        <v>137.64795141706395</v>
      </c>
      <c r="FH218" s="36">
        <f t="shared" ca="1" si="579"/>
        <v>1.4822164306523526</v>
      </c>
      <c r="FI218" s="36">
        <f t="shared" ca="1" si="580"/>
        <v>-2.0259511144864413</v>
      </c>
      <c r="FJ218" s="36">
        <f t="shared" ca="1" si="581"/>
        <v>157.82258769222321</v>
      </c>
      <c r="FK218" s="36">
        <f t="shared" si="582"/>
        <v>0</v>
      </c>
      <c r="FL218" s="36">
        <f t="shared" si="583"/>
        <v>0</v>
      </c>
      <c r="FM218" s="36">
        <f t="shared" ca="1" si="584"/>
        <v>0</v>
      </c>
      <c r="FN218" s="36">
        <f t="shared" ca="1" si="606"/>
        <v>157.82258769222321</v>
      </c>
    </row>
    <row r="219" spans="2:170" x14ac:dyDescent="0.25">
      <c r="B219" s="2">
        <v>211</v>
      </c>
      <c r="C219" s="2">
        <f t="shared" si="457"/>
        <v>18</v>
      </c>
      <c r="D219" s="2">
        <f t="shared" si="303"/>
        <v>235</v>
      </c>
      <c r="E219" s="2">
        <f t="shared" si="458"/>
        <v>20</v>
      </c>
      <c r="F219" s="189">
        <f t="shared" si="304"/>
        <v>52139</v>
      </c>
      <c r="G219" s="2">
        <f t="shared" si="459"/>
        <v>9</v>
      </c>
      <c r="H219" s="187">
        <f t="shared" si="461"/>
        <v>52.166666666666671</v>
      </c>
      <c r="I219" s="186">
        <f t="shared" si="460"/>
        <v>52</v>
      </c>
      <c r="J219" s="2">
        <f t="shared" si="462"/>
        <v>0</v>
      </c>
      <c r="K219" s="2">
        <f t="shared" si="463"/>
        <v>1</v>
      </c>
      <c r="L219">
        <f t="shared" si="464"/>
        <v>2</v>
      </c>
      <c r="M219" s="190">
        <f t="shared" si="585"/>
        <v>2.8212703200000003E-3</v>
      </c>
      <c r="N219">
        <f t="shared" si="465"/>
        <v>1</v>
      </c>
      <c r="O219">
        <f t="shared" si="466"/>
        <v>100</v>
      </c>
      <c r="P219" s="58">
        <f t="shared" si="467"/>
        <v>1.2695716440000003E-2</v>
      </c>
      <c r="Q219" s="106">
        <f t="shared" si="468"/>
        <v>1.2695716440000003E-2</v>
      </c>
      <c r="R219" s="59">
        <f t="shared" si="469"/>
        <v>1.2695716440000003E-2</v>
      </c>
      <c r="S219" s="32">
        <f t="shared" si="586"/>
        <v>1.0641829979911588E-3</v>
      </c>
      <c r="T219">
        <f t="shared" si="470"/>
        <v>1</v>
      </c>
      <c r="U219" s="32">
        <f t="shared" si="587"/>
        <v>4.1885619E-4</v>
      </c>
      <c r="V219">
        <f t="shared" si="471"/>
        <v>1</v>
      </c>
      <c r="W219">
        <f t="shared" si="472"/>
        <v>100</v>
      </c>
      <c r="X219" s="58">
        <f t="shared" si="473"/>
        <v>1.8848528550000001E-3</v>
      </c>
      <c r="Y219" s="58">
        <f t="shared" si="474"/>
        <v>1.8848528550000001E-3</v>
      </c>
      <c r="Z219" s="32">
        <f t="shared" si="475"/>
        <v>1.8848528550000001E-3</v>
      </c>
      <c r="AA219" s="32">
        <f t="shared" si="476"/>
        <v>1.5720692714493723E-4</v>
      </c>
      <c r="AB219" s="59">
        <f t="shared" si="477"/>
        <v>4.9056245199999996E-3</v>
      </c>
      <c r="AC219" s="59">
        <f t="shared" si="478"/>
        <v>4.9056245199999996E-3</v>
      </c>
      <c r="AD219">
        <f t="shared" si="479"/>
        <v>1</v>
      </c>
      <c r="AE219" s="59">
        <f t="shared" si="480"/>
        <v>4.9056245199999996E-3</v>
      </c>
      <c r="AF219" s="59">
        <f t="shared" si="481"/>
        <v>4.1758461800000006E-3</v>
      </c>
      <c r="AG219" s="59">
        <f t="shared" si="482"/>
        <v>4.1758461800000006E-3</v>
      </c>
      <c r="AH219">
        <f t="shared" si="483"/>
        <v>1</v>
      </c>
      <c r="AI219" s="59">
        <f t="shared" si="484"/>
        <v>4.1758461800000006E-3</v>
      </c>
      <c r="AJ219" s="59">
        <f t="shared" si="485"/>
        <v>0</v>
      </c>
      <c r="AK219" s="59">
        <f t="shared" si="486"/>
        <v>0</v>
      </c>
      <c r="AL219" s="59">
        <f t="shared" si="487"/>
        <v>0</v>
      </c>
      <c r="AM219" s="12">
        <f t="shared" si="588"/>
        <v>0.12434961919194917</v>
      </c>
      <c r="AN219" s="12">
        <f t="shared" si="589"/>
        <v>0</v>
      </c>
      <c r="AO219" s="66">
        <f t="shared" si="488"/>
        <v>1.323307505507474E-4</v>
      </c>
      <c r="AP219" s="66">
        <f t="shared" si="489"/>
        <v>1.9548621524809443E-5</v>
      </c>
      <c r="AQ219" s="59">
        <f t="shared" si="490"/>
        <v>6.1001254096068841E-4</v>
      </c>
      <c r="AR219" s="59">
        <f t="shared" si="491"/>
        <v>5.1926488228715574E-4</v>
      </c>
      <c r="AS219" s="59">
        <f t="shared" si="492"/>
        <v>0</v>
      </c>
      <c r="AT219" s="12">
        <f t="shared" si="493"/>
        <v>0.12306846239662578</v>
      </c>
      <c r="AU219" s="59">
        <f t="shared" si="590"/>
        <v>4.87890977618477E-18</v>
      </c>
      <c r="AV219" s="59">
        <f t="shared" si="591"/>
        <v>0</v>
      </c>
      <c r="AW219" s="70">
        <f t="shared" si="494"/>
        <v>0</v>
      </c>
      <c r="AX219" s="20">
        <f t="shared" si="495"/>
        <v>200000</v>
      </c>
      <c r="AY219" s="20">
        <f t="shared" si="496"/>
        <v>0</v>
      </c>
      <c r="AZ219" s="20">
        <f t="shared" si="497"/>
        <v>0</v>
      </c>
      <c r="BA219" s="20">
        <f t="shared" si="498"/>
        <v>200000</v>
      </c>
      <c r="BB219" s="36">
        <f t="shared" si="499"/>
        <v>1</v>
      </c>
      <c r="BC219" s="36">
        <f t="shared" si="500"/>
        <v>0</v>
      </c>
      <c r="BD219" s="80">
        <f t="shared" si="501"/>
        <v>26.466150110149478</v>
      </c>
      <c r="BE219" s="36">
        <f t="shared" si="502"/>
        <v>0</v>
      </c>
      <c r="BF219" s="36">
        <f t="shared" si="503"/>
        <v>0</v>
      </c>
      <c r="BG219" s="36">
        <f t="shared" si="504"/>
        <v>26.466150110149478</v>
      </c>
      <c r="BH219" s="36">
        <f t="shared" si="505"/>
        <v>3.9097243049618884</v>
      </c>
      <c r="BI219" s="36">
        <f t="shared" si="506"/>
        <v>0</v>
      </c>
      <c r="BJ219" s="36">
        <f t="shared" si="507"/>
        <v>0</v>
      </c>
      <c r="BK219" s="36">
        <f t="shared" si="508"/>
        <v>3.9097243049618884</v>
      </c>
      <c r="BL219" s="68">
        <f ca="1">IF(OR(AT219=0,E219&gt;ProjTerm),0,VLOOKUP(D219,'Life Events'!$AE$5:$AI$1206,5,FALSE))</f>
        <v>1.2466560655270914E-16</v>
      </c>
      <c r="BM219" s="93">
        <f t="shared" ca="1" si="509"/>
        <v>1.2466560655270914E-16</v>
      </c>
      <c r="BN219" s="93">
        <f t="shared" ca="1" si="510"/>
        <v>1.5342404512184629E-17</v>
      </c>
      <c r="BO219" s="36">
        <f t="shared" ca="1" si="511"/>
        <v>2.334478166700717E-15</v>
      </c>
      <c r="BP219" s="36">
        <f t="shared" si="512"/>
        <v>1.2698570650103566E-2</v>
      </c>
      <c r="BQ219" s="36">
        <f t="shared" si="513"/>
        <v>98.305645389110651</v>
      </c>
      <c r="BR219" s="36">
        <f t="shared" si="514"/>
        <v>154.78110000000001</v>
      </c>
      <c r="BS219" s="36">
        <f t="shared" si="515"/>
        <v>152.15855929536477</v>
      </c>
      <c r="BT219" s="36">
        <f t="shared" si="516"/>
        <v>18.725919932966352</v>
      </c>
      <c r="BU219" s="70" cm="1">
        <f t="array" ref="BU219">IF(AND(ActInt=1,$J219=0),INDEX(Tbl_FwdNom,$B219-IVP,MATCH(ValnDt,Tbl_FwdNom_Cols)),INDEX(Tbl_FwdNom,$B219,MATCH(StartDt,Tbl_FwdNom_Cols)))</f>
        <v>13.723307365</v>
      </c>
      <c r="BV219" s="70" cm="1">
        <f t="array" ref="BV219">INDEX(Tbl_FwdReal,$B219,MATCH(StartDt,Tbl_FwdReal_Cols))</f>
        <v>4.5467551110000004</v>
      </c>
      <c r="BW219" s="70" cm="1">
        <f t="array" ref="BW219">IF(RunType&lt;&gt;"OPN",INDEX(Tbl_FwdReal,$B219,MATCH(ValnDt,Tbl_FwdReal_Cols)),IF(AND($J219=0,ActInt=1),INDEX(Tbl_FwdReal,$B219-IVP,MATCH(ValnDt,Tbl_FwdReal_Cols)),-999))*$K219</f>
        <v>4.5467551110000004</v>
      </c>
      <c r="BX219" s="70">
        <f t="shared" si="517"/>
        <v>4.5467551110000004E-2</v>
      </c>
      <c r="BY219" s="70">
        <f t="shared" si="592"/>
        <v>8.7774625278967511E-2</v>
      </c>
      <c r="BZ219" s="64">
        <f t="shared" si="605"/>
        <v>7.0358008505027048E-3</v>
      </c>
      <c r="CA219" s="70" cm="1">
        <f t="array" ref="CA219">IF($J219=1,CA218*(1+INDEX(Tbl_CPI,$B219,MATCH(IF(RunType="OPN",StartDt,ValnDt),Tbl_CPI_Cols))),0)</f>
        <v>0</v>
      </c>
      <c r="CB219" s="70">
        <f t="shared" si="593"/>
        <v>3.6125594837350512</v>
      </c>
      <c r="CC219" s="70">
        <f t="shared" si="594"/>
        <v>3.4401761229631105</v>
      </c>
      <c r="CD219" s="36">
        <f t="shared" si="518"/>
        <v>19.598661517388813</v>
      </c>
      <c r="CE219" s="36">
        <f t="shared" si="519"/>
        <v>1.5748410887070252</v>
      </c>
      <c r="CF219" s="36">
        <f t="shared" si="520"/>
        <v>0</v>
      </c>
      <c r="CG219" s="36">
        <f t="shared" si="521"/>
        <v>2.6329169860277606</v>
      </c>
      <c r="CH219" s="36">
        <f t="shared" si="522"/>
        <v>2.4370860963592076</v>
      </c>
      <c r="CI219" s="36">
        <f t="shared" si="523"/>
        <v>0</v>
      </c>
      <c r="CJ219" s="36">
        <f t="shared" si="524"/>
        <v>0</v>
      </c>
      <c r="CK219" s="36">
        <f t="shared" si="525"/>
        <v>0</v>
      </c>
      <c r="CL219" s="36">
        <f t="shared" si="526"/>
        <v>0.19583088966855322</v>
      </c>
      <c r="CM219" s="36">
        <f t="shared" si="527"/>
        <v>2.6329169860277606</v>
      </c>
      <c r="CN219" s="36">
        <f t="shared" ca="1" si="528"/>
        <v>11.637255911494913</v>
      </c>
      <c r="CO219" s="20">
        <f t="shared" si="529"/>
        <v>120000</v>
      </c>
      <c r="CP219" s="20">
        <f t="shared" si="530"/>
        <v>2</v>
      </c>
      <c r="CQ219" s="64">
        <f t="shared" si="531"/>
        <v>3.6761133000000001E-3</v>
      </c>
      <c r="CR219" s="64">
        <f t="shared" si="532"/>
        <v>1.6542509850000001E-2</v>
      </c>
      <c r="CS219" s="36">
        <f t="shared" si="533"/>
        <v>20.728182079631274</v>
      </c>
      <c r="CT219" s="36">
        <f t="shared" si="534"/>
        <v>15.879690066089687</v>
      </c>
      <c r="CU219" s="36">
        <f t="shared" si="535"/>
        <v>2.3458345829771332</v>
      </c>
      <c r="CV219" s="36">
        <f t="shared" si="595"/>
        <v>18.22552464906682</v>
      </c>
      <c r="CW219" s="36">
        <f t="shared" si="536"/>
        <v>0</v>
      </c>
      <c r="CX219" s="36">
        <f t="shared" si="537"/>
        <v>0</v>
      </c>
      <c r="CY219" s="36">
        <f t="shared" si="538"/>
        <v>0</v>
      </c>
      <c r="CZ219" s="36">
        <f t="shared" si="596"/>
        <v>0</v>
      </c>
      <c r="DA219" s="64">
        <f t="shared" si="539"/>
        <v>1.0774142836551315E-2</v>
      </c>
      <c r="DB219" s="70">
        <f t="shared" si="597"/>
        <v>0.98934070196303625</v>
      </c>
      <c r="DC219" s="70">
        <f>PRODUCT($DB$8:DB219)</f>
        <v>0.11884318643373779</v>
      </c>
      <c r="DD219" s="36">
        <f t="shared" si="540"/>
        <v>905.45019878295807</v>
      </c>
      <c r="DE219" s="36">
        <f t="shared" si="541"/>
        <v>1885.7681375830189</v>
      </c>
      <c r="DF219" s="36">
        <f t="shared" si="542"/>
        <v>208.14072340416436</v>
      </c>
      <c r="DG219" s="36">
        <f t="shared" si="543"/>
        <v>0.87535421179170481</v>
      </c>
      <c r="DH219" s="36">
        <f t="shared" ca="1" si="544"/>
        <v>1.7859966253591248E-13</v>
      </c>
      <c r="DI219" s="36">
        <f t="shared" si="545"/>
        <v>165.41034393540338</v>
      </c>
      <c r="DJ219" s="36">
        <f t="shared" ca="1" si="546"/>
        <v>1352.9936519278369</v>
      </c>
      <c r="DK219" s="36">
        <f t="shared" si="547"/>
        <v>0</v>
      </c>
      <c r="DL219" s="36">
        <f t="shared" si="548"/>
        <v>0</v>
      </c>
      <c r="DM219" s="36">
        <f t="shared" ca="1" si="549"/>
        <v>1352.9936519278369</v>
      </c>
      <c r="DN219" s="36">
        <f t="shared" ca="1" si="598"/>
        <v>1352.9936519278408</v>
      </c>
      <c r="DO219" s="64" cm="1">
        <f t="array" ref="DO219">IFERROR(INDEX(Tbl_FwdNom,$B219,MATCH(LIDt,Tbl_FwdNom_Cols,0)),0)</f>
        <v>13.69810154</v>
      </c>
      <c r="DP219" s="64">
        <f t="shared" ca="1" si="599"/>
        <v>12.52986555</v>
      </c>
      <c r="DQ219" s="64">
        <f t="shared" ca="1" si="550"/>
        <v>9.8859186733319948E-3</v>
      </c>
      <c r="DR219" s="70">
        <f t="shared" ca="1" si="551"/>
        <v>0.99021085600805392</v>
      </c>
      <c r="DS219" s="70">
        <f ca="1">PRODUCT($DR$8:DR219)</f>
        <v>0.11434574470071544</v>
      </c>
      <c r="DT219" s="36">
        <f t="shared" ca="1" si="552"/>
        <v>2191.5277956015084</v>
      </c>
      <c r="DU219" s="36">
        <f t="shared" ca="1" si="553"/>
        <v>229.20580153468472</v>
      </c>
      <c r="DV219" s="36">
        <f t="shared" ca="1" si="554"/>
        <v>1.01198260791534</v>
      </c>
      <c r="DW219" s="36">
        <f t="shared" ca="1" si="555"/>
        <v>1.9691169781730661E-13</v>
      </c>
      <c r="DX219" s="36">
        <f t="shared" ca="1" si="556"/>
        <v>983.09365470704392</v>
      </c>
      <c r="DY219" s="36">
        <f t="shared" ca="1" si="557"/>
        <v>10.368835654298771</v>
      </c>
      <c r="DZ219" s="36">
        <f t="shared" ca="1" si="558"/>
        <v>174.15638045193521</v>
      </c>
      <c r="EA219" s="36">
        <f t="shared" ca="1" si="559"/>
        <v>0</v>
      </c>
      <c r="EB219" s="36">
        <f t="shared" ca="1" si="560"/>
        <v>1621.1531759274676</v>
      </c>
      <c r="EC219" s="36">
        <f t="shared" ca="1" si="561"/>
        <v>0</v>
      </c>
      <c r="ED219" s="36">
        <f t="shared" ca="1" si="562"/>
        <v>0</v>
      </c>
      <c r="EE219" s="36">
        <f t="shared" ca="1" si="600"/>
        <v>0</v>
      </c>
      <c r="EF219" s="36">
        <f t="shared" ca="1" si="563"/>
        <v>1621.1531759274676</v>
      </c>
      <c r="EG219" s="64"/>
      <c r="EH219" s="64"/>
      <c r="EI219" s="64"/>
      <c r="EJ219" s="70"/>
      <c r="EK219" s="70"/>
      <c r="EL219" s="70"/>
      <c r="EM219" s="70"/>
      <c r="EN219" s="70"/>
      <c r="EO219" s="36">
        <f t="shared" ca="1" si="564"/>
        <v>14.546007557111778</v>
      </c>
      <c r="EP219" s="36">
        <f t="shared" ca="1" si="565"/>
        <v>0</v>
      </c>
      <c r="EQ219" s="36">
        <f t="shared" si="566"/>
        <v>55.889408453246752</v>
      </c>
      <c r="ER219" s="36">
        <f t="shared" si="567"/>
        <v>5.4275310720626981</v>
      </c>
      <c r="ES219" s="36">
        <f t="shared" si="568"/>
        <v>-4.9565883146717056</v>
      </c>
      <c r="ET219" s="36">
        <f t="shared" ca="1" si="569"/>
        <v>0</v>
      </c>
      <c r="EU219" s="36">
        <f t="shared" ca="1" si="601"/>
        <v>5.4275310720626981</v>
      </c>
      <c r="EV219" s="36">
        <f t="shared" si="570"/>
        <v>2.7304417801692185</v>
      </c>
      <c r="EW219" s="36">
        <f t="shared" si="571"/>
        <v>73.05683542775121</v>
      </c>
      <c r="EX219" s="36">
        <f t="shared" ca="1" si="602"/>
        <v>137.10421673322986</v>
      </c>
      <c r="EY219" s="36">
        <f t="shared" si="572"/>
        <v>0</v>
      </c>
      <c r="EZ219" s="36">
        <f t="shared" si="573"/>
        <v>0</v>
      </c>
      <c r="FA219" s="36">
        <f t="shared" si="574"/>
        <v>0</v>
      </c>
      <c r="FB219" s="36">
        <f t="shared" si="575"/>
        <v>0</v>
      </c>
      <c r="FC219" s="36">
        <f t="shared" si="603"/>
        <v>0</v>
      </c>
      <c r="FD219" s="36">
        <f t="shared" si="576"/>
        <v>0</v>
      </c>
      <c r="FE219" s="36">
        <f t="shared" si="577"/>
        <v>0</v>
      </c>
      <c r="FF219" s="36">
        <f t="shared" si="604"/>
        <v>0</v>
      </c>
      <c r="FG219" s="36">
        <f t="shared" ca="1" si="578"/>
        <v>137.10421673322986</v>
      </c>
      <c r="FH219" s="36">
        <f t="shared" ca="1" si="579"/>
        <v>1.4771804145773073</v>
      </c>
      <c r="FI219" s="36">
        <f t="shared" ca="1" si="580"/>
        <v>-2.0050462518093211</v>
      </c>
      <c r="FJ219" s="36">
        <f t="shared" ca="1" si="581"/>
        <v>157.37776270715401</v>
      </c>
      <c r="FK219" s="36">
        <f t="shared" si="582"/>
        <v>0</v>
      </c>
      <c r="FL219" s="36">
        <f t="shared" si="583"/>
        <v>0</v>
      </c>
      <c r="FM219" s="36">
        <f t="shared" ca="1" si="584"/>
        <v>0</v>
      </c>
      <c r="FN219" s="36">
        <f t="shared" ca="1" si="606"/>
        <v>157.37776270715401</v>
      </c>
    </row>
    <row r="220" spans="2:170" x14ac:dyDescent="0.25">
      <c r="B220" s="2">
        <v>212</v>
      </c>
      <c r="C220" s="2">
        <f t="shared" si="457"/>
        <v>18</v>
      </c>
      <c r="D220" s="2">
        <f t="shared" si="303"/>
        <v>236</v>
      </c>
      <c r="E220" s="2">
        <f t="shared" si="458"/>
        <v>20</v>
      </c>
      <c r="F220" s="189">
        <f t="shared" si="304"/>
        <v>52170</v>
      </c>
      <c r="G220" s="2">
        <f t="shared" si="459"/>
        <v>10</v>
      </c>
      <c r="H220" s="187">
        <f t="shared" si="461"/>
        <v>52.25</v>
      </c>
      <c r="I220" s="186">
        <f t="shared" si="460"/>
        <v>52</v>
      </c>
      <c r="J220" s="2">
        <f t="shared" si="462"/>
        <v>0</v>
      </c>
      <c r="K220" s="2">
        <f t="shared" si="463"/>
        <v>1</v>
      </c>
      <c r="L220">
        <f t="shared" si="464"/>
        <v>2</v>
      </c>
      <c r="M220" s="190">
        <f t="shared" si="585"/>
        <v>2.8212703200000003E-3</v>
      </c>
      <c r="N220">
        <f t="shared" si="465"/>
        <v>1</v>
      </c>
      <c r="O220">
        <f t="shared" si="466"/>
        <v>100</v>
      </c>
      <c r="P220" s="58">
        <f t="shared" si="467"/>
        <v>1.2695716440000003E-2</v>
      </c>
      <c r="Q220" s="106">
        <f t="shared" si="468"/>
        <v>1.2695716440000003E-2</v>
      </c>
      <c r="R220" s="59">
        <f t="shared" si="469"/>
        <v>1.2695716440000003E-2</v>
      </c>
      <c r="S220" s="32">
        <f t="shared" si="586"/>
        <v>1.0641829979911588E-3</v>
      </c>
      <c r="T220">
        <f t="shared" si="470"/>
        <v>1</v>
      </c>
      <c r="U220" s="32">
        <f t="shared" si="587"/>
        <v>4.1885619E-4</v>
      </c>
      <c r="V220">
        <f t="shared" si="471"/>
        <v>1</v>
      </c>
      <c r="W220">
        <f t="shared" si="472"/>
        <v>100</v>
      </c>
      <c r="X220" s="58">
        <f t="shared" si="473"/>
        <v>1.8848528550000001E-3</v>
      </c>
      <c r="Y220" s="58">
        <f t="shared" si="474"/>
        <v>1.8848528550000001E-3</v>
      </c>
      <c r="Z220" s="32">
        <f t="shared" si="475"/>
        <v>1.8848528550000001E-3</v>
      </c>
      <c r="AA220" s="32">
        <f t="shared" si="476"/>
        <v>1.5720692714493723E-4</v>
      </c>
      <c r="AB220" s="59">
        <f t="shared" si="477"/>
        <v>4.9056245199999996E-3</v>
      </c>
      <c r="AC220" s="59">
        <f t="shared" si="478"/>
        <v>4.9056245199999996E-3</v>
      </c>
      <c r="AD220">
        <f t="shared" si="479"/>
        <v>1</v>
      </c>
      <c r="AE220" s="59">
        <f t="shared" si="480"/>
        <v>4.9056245199999996E-3</v>
      </c>
      <c r="AF220" s="59">
        <f t="shared" si="481"/>
        <v>4.1758461800000006E-3</v>
      </c>
      <c r="AG220" s="59">
        <f t="shared" si="482"/>
        <v>4.1758461800000006E-3</v>
      </c>
      <c r="AH220">
        <f t="shared" si="483"/>
        <v>1</v>
      </c>
      <c r="AI220" s="59">
        <f t="shared" si="484"/>
        <v>4.1758461800000006E-3</v>
      </c>
      <c r="AJ220" s="59">
        <f t="shared" si="485"/>
        <v>0</v>
      </c>
      <c r="AK220" s="59">
        <f t="shared" si="486"/>
        <v>0</v>
      </c>
      <c r="AL220" s="59">
        <f t="shared" si="487"/>
        <v>0</v>
      </c>
      <c r="AM220" s="12">
        <f t="shared" si="588"/>
        <v>0.12306846239662578</v>
      </c>
      <c r="AN220" s="12">
        <f t="shared" si="589"/>
        <v>0</v>
      </c>
      <c r="AO220" s="66">
        <f t="shared" si="488"/>
        <v>1.3096736527140341E-4</v>
      </c>
      <c r="AP220" s="66">
        <f t="shared" si="489"/>
        <v>1.9347214801825794E-5</v>
      </c>
      <c r="AQ220" s="59">
        <f t="shared" si="490"/>
        <v>6.0372766677158529E-4</v>
      </c>
      <c r="AR220" s="59">
        <f t="shared" si="491"/>
        <v>5.1391496857742342E-4</v>
      </c>
      <c r="AS220" s="59">
        <f t="shared" si="492"/>
        <v>0</v>
      </c>
      <c r="AT220" s="12">
        <f t="shared" si="493"/>
        <v>0.12180050518120354</v>
      </c>
      <c r="AU220" s="59">
        <f t="shared" si="590"/>
        <v>2.1684043449710089E-18</v>
      </c>
      <c r="AV220" s="59">
        <f t="shared" si="591"/>
        <v>0</v>
      </c>
      <c r="AW220" s="70">
        <f t="shared" si="494"/>
        <v>0</v>
      </c>
      <c r="AX220" s="20">
        <f t="shared" si="495"/>
        <v>200000</v>
      </c>
      <c r="AY220" s="20">
        <f t="shared" si="496"/>
        <v>0</v>
      </c>
      <c r="AZ220" s="20">
        <f t="shared" si="497"/>
        <v>0</v>
      </c>
      <c r="BA220" s="20">
        <f t="shared" si="498"/>
        <v>200000</v>
      </c>
      <c r="BB220" s="36">
        <f t="shared" si="499"/>
        <v>1</v>
      </c>
      <c r="BC220" s="36">
        <f t="shared" si="500"/>
        <v>0</v>
      </c>
      <c r="BD220" s="80">
        <f t="shared" si="501"/>
        <v>26.19347305428068</v>
      </c>
      <c r="BE220" s="36">
        <f t="shared" si="502"/>
        <v>0</v>
      </c>
      <c r="BF220" s="36">
        <f t="shared" si="503"/>
        <v>0</v>
      </c>
      <c r="BG220" s="36">
        <f t="shared" si="504"/>
        <v>26.19347305428068</v>
      </c>
      <c r="BH220" s="36">
        <f t="shared" si="505"/>
        <v>3.8694429603651588</v>
      </c>
      <c r="BI220" s="36">
        <f t="shared" si="506"/>
        <v>0</v>
      </c>
      <c r="BJ220" s="36">
        <f t="shared" si="507"/>
        <v>0</v>
      </c>
      <c r="BK220" s="36">
        <f t="shared" si="508"/>
        <v>3.8694429603651588</v>
      </c>
      <c r="BL220" s="68">
        <f ca="1">IF(OR(AT220=0,E220&gt;ProjTerm),0,VLOOKUP(D220,'Life Events'!$AE$5:$AI$1206,5,FALSE))</f>
        <v>1.259633898017058E-16</v>
      </c>
      <c r="BM220" s="93">
        <f t="shared" ca="1" si="509"/>
        <v>1.259633898017058E-16</v>
      </c>
      <c r="BN220" s="93">
        <f t="shared" ca="1" si="510"/>
        <v>1.5342404512184629E-17</v>
      </c>
      <c r="BO220" s="36">
        <f t="shared" ca="1" si="511"/>
        <v>2.334478166700717E-15</v>
      </c>
      <c r="BP220" s="36">
        <f t="shared" si="512"/>
        <v>1.2567739046557103E-2</v>
      </c>
      <c r="BQ220" s="36">
        <f t="shared" si="513"/>
        <v>98.305645389110651</v>
      </c>
      <c r="BR220" s="36">
        <f t="shared" si="514"/>
        <v>154.78110000000001</v>
      </c>
      <c r="BS220" s="36">
        <f t="shared" si="515"/>
        <v>152.15855929536477</v>
      </c>
      <c r="BT220" s="36">
        <f t="shared" si="516"/>
        <v>18.532989389819544</v>
      </c>
      <c r="BU220" s="70" cm="1">
        <f t="array" ref="BU220">IF(AND(ActInt=1,$J220=0),INDEX(Tbl_FwdNom,$B220-IVP,MATCH(ValnDt,Tbl_FwdNom_Cols)),INDEX(Tbl_FwdNom,$B220,MATCH(StartDt,Tbl_FwdNom_Cols)))</f>
        <v>13.731636888000001</v>
      </c>
      <c r="BV220" s="70" cm="1">
        <f t="array" ref="BV220">INDEX(Tbl_FwdReal,$B220,MATCH(StartDt,Tbl_FwdReal_Cols))</f>
        <v>4.5430148749999999</v>
      </c>
      <c r="BW220" s="70" cm="1">
        <f t="array" ref="BW220">IF(RunType&lt;&gt;"OPN",INDEX(Tbl_FwdReal,$B220,MATCH(ValnDt,Tbl_FwdReal_Cols)),IF(AND($J220=0,ActInt=1),INDEX(Tbl_FwdReal,$B220-IVP,MATCH(ValnDt,Tbl_FwdReal_Cols)),-999))*$K220</f>
        <v>4.5430148749999999</v>
      </c>
      <c r="BX220" s="70">
        <f t="shared" si="517"/>
        <v>4.5430148749999996E-2</v>
      </c>
      <c r="BY220" s="70">
        <f t="shared" si="592"/>
        <v>8.7893218155097763E-2</v>
      </c>
      <c r="BZ220" s="64">
        <f t="shared" si="605"/>
        <v>7.0449495980129395E-3</v>
      </c>
      <c r="CA220" s="70" cm="1">
        <f t="array" ref="CA220">IF($J220=1,CA219*(1+INDEX(Tbl_CPI,$B220,MATCH(IF(RunType="OPN",StartDt,ValnDt),Tbl_CPI_Cols))),0)</f>
        <v>0</v>
      </c>
      <c r="CB220" s="70">
        <f t="shared" si="593"/>
        <v>3.6380097832177882</v>
      </c>
      <c r="CC220" s="70">
        <f t="shared" si="594"/>
        <v>3.4401761229631105</v>
      </c>
      <c r="CD220" s="36">
        <f t="shared" si="518"/>
        <v>19.598661517388813</v>
      </c>
      <c r="CE220" s="36">
        <f t="shared" si="519"/>
        <v>1.5748410887070252</v>
      </c>
      <c r="CF220" s="36">
        <f t="shared" si="520"/>
        <v>0</v>
      </c>
      <c r="CG220" s="36">
        <f t="shared" si="521"/>
        <v>2.6057904092831636</v>
      </c>
      <c r="CH220" s="36">
        <f t="shared" si="522"/>
        <v>2.4119771379769617</v>
      </c>
      <c r="CI220" s="36">
        <f t="shared" si="523"/>
        <v>0</v>
      </c>
      <c r="CJ220" s="36">
        <f t="shared" si="524"/>
        <v>0</v>
      </c>
      <c r="CK220" s="36">
        <f t="shared" si="525"/>
        <v>0</v>
      </c>
      <c r="CL220" s="36">
        <f t="shared" si="526"/>
        <v>0.19381327130620174</v>
      </c>
      <c r="CM220" s="36">
        <f t="shared" si="527"/>
        <v>2.6057904092831636</v>
      </c>
      <c r="CN220" s="36">
        <f t="shared" ca="1" si="528"/>
        <v>11.517358885779739</v>
      </c>
      <c r="CO220" s="20">
        <f t="shared" si="529"/>
        <v>120000</v>
      </c>
      <c r="CP220" s="20">
        <f t="shared" si="530"/>
        <v>2</v>
      </c>
      <c r="CQ220" s="64">
        <f t="shared" si="531"/>
        <v>3.6761133000000001E-3</v>
      </c>
      <c r="CR220" s="64">
        <f t="shared" si="532"/>
        <v>1.6542509850000001E-2</v>
      </c>
      <c r="CS220" s="36">
        <f t="shared" si="533"/>
        <v>20.514622508652391</v>
      </c>
      <c r="CT220" s="36">
        <f t="shared" si="534"/>
        <v>15.71608383256841</v>
      </c>
      <c r="CU220" s="36">
        <f t="shared" si="535"/>
        <v>2.3216657762190955</v>
      </c>
      <c r="CV220" s="36">
        <f t="shared" si="595"/>
        <v>18.037749608787507</v>
      </c>
      <c r="CW220" s="36">
        <f t="shared" si="536"/>
        <v>0</v>
      </c>
      <c r="CX220" s="36">
        <f t="shared" si="537"/>
        <v>0</v>
      </c>
      <c r="CY220" s="36">
        <f t="shared" si="538"/>
        <v>0</v>
      </c>
      <c r="CZ220" s="36">
        <f t="shared" si="596"/>
        <v>0</v>
      </c>
      <c r="DA220" s="64">
        <f t="shared" si="539"/>
        <v>1.0780312037954598E-2</v>
      </c>
      <c r="DB220" s="70">
        <f t="shared" si="597"/>
        <v>0.989334663616252</v>
      </c>
      <c r="DC220" s="70">
        <f>PRODUCT($DB$8:DB220)</f>
        <v>0.11757568387350549</v>
      </c>
      <c r="DD220" s="36">
        <f t="shared" si="540"/>
        <v>896.67824507084674</v>
      </c>
      <c r="DE220" s="36">
        <f t="shared" si="541"/>
        <v>1879.9038334831155</v>
      </c>
      <c r="DF220" s="36">
        <f t="shared" si="542"/>
        <v>206.5151023899017</v>
      </c>
      <c r="DG220" s="36">
        <f t="shared" si="543"/>
        <v>0.87222306429200014</v>
      </c>
      <c r="DH220" s="36">
        <f t="shared" ca="1" si="544"/>
        <v>1.7819054446122228E-13</v>
      </c>
      <c r="DI220" s="36">
        <f t="shared" si="545"/>
        <v>164.55963741433166</v>
      </c>
      <c r="DJ220" s="36">
        <f t="shared" ca="1" si="546"/>
        <v>1353.42810515221</v>
      </c>
      <c r="DK220" s="36">
        <f t="shared" si="547"/>
        <v>0</v>
      </c>
      <c r="DL220" s="36">
        <f t="shared" si="548"/>
        <v>0</v>
      </c>
      <c r="DM220" s="36">
        <f t="shared" ca="1" si="549"/>
        <v>1353.42810515221</v>
      </c>
      <c r="DN220" s="36">
        <f t="shared" ca="1" si="598"/>
        <v>1353.4281051522141</v>
      </c>
      <c r="DO220" s="64" cm="1">
        <f t="array" ref="DO220">IFERROR(INDEX(Tbl_FwdNom,$B220,MATCH(LIDt,Tbl_FwdNom_Cols,0)),0)</f>
        <v>13.71286914</v>
      </c>
      <c r="DP220" s="64">
        <f t="shared" ca="1" si="599"/>
        <v>12.532471839999999</v>
      </c>
      <c r="DQ220" s="64">
        <f t="shared" ca="1" si="550"/>
        <v>9.8878678059899361E-3</v>
      </c>
      <c r="DR220" s="70">
        <f t="shared" ca="1" si="551"/>
        <v>0.99020894485298494</v>
      </c>
      <c r="DS220" s="70">
        <f ca="1">PRODUCT($DR$8:DR220)</f>
        <v>0.11322617920852424</v>
      </c>
      <c r="DT220" s="36">
        <f t="shared" ca="1" si="552"/>
        <v>2187.0038596832878</v>
      </c>
      <c r="DU220" s="36">
        <f t="shared" ca="1" si="553"/>
        <v>227.60271524026049</v>
      </c>
      <c r="DV220" s="36">
        <f t="shared" ca="1" si="554"/>
        <v>1.0094212191178107</v>
      </c>
      <c r="DW220" s="36">
        <f t="shared" ca="1" si="555"/>
        <v>1.9652425648807647E-13</v>
      </c>
      <c r="DX220" s="36">
        <f t="shared" ca="1" si="556"/>
        <v>974.28136541587514</v>
      </c>
      <c r="DY220" s="36">
        <f t="shared" ca="1" si="557"/>
        <v>10.275631659238588</v>
      </c>
      <c r="DZ220" s="36">
        <f t="shared" ca="1" si="558"/>
        <v>173.44258927034528</v>
      </c>
      <c r="EA220" s="36">
        <f t="shared" ca="1" si="559"/>
        <v>0</v>
      </c>
      <c r="EB220" s="36">
        <f t="shared" ca="1" si="560"/>
        <v>1623.0340092181391</v>
      </c>
      <c r="EC220" s="36">
        <f t="shared" ca="1" si="561"/>
        <v>0</v>
      </c>
      <c r="ED220" s="36">
        <f t="shared" ca="1" si="562"/>
        <v>0</v>
      </c>
      <c r="EE220" s="36">
        <f t="shared" ca="1" si="600"/>
        <v>0</v>
      </c>
      <c r="EF220" s="36">
        <f t="shared" ca="1" si="563"/>
        <v>1623.0340092181391</v>
      </c>
      <c r="EG220" s="64"/>
      <c r="EH220" s="64"/>
      <c r="EI220" s="64"/>
      <c r="EJ220" s="70"/>
      <c r="EK220" s="70"/>
      <c r="EL220" s="70"/>
      <c r="EM220" s="70"/>
      <c r="EN220" s="70"/>
      <c r="EO220" s="36">
        <f t="shared" ca="1" si="564"/>
        <v>14.557602519436232</v>
      </c>
      <c r="EP220" s="36">
        <f t="shared" ca="1" si="565"/>
        <v>0</v>
      </c>
      <c r="EQ220" s="36">
        <f t="shared" si="566"/>
        <v>55.689491689060326</v>
      </c>
      <c r="ER220" s="36">
        <f t="shared" si="567"/>
        <v>5.3749494376457259</v>
      </c>
      <c r="ES220" s="36">
        <f t="shared" si="568"/>
        <v>-4.9085691488194776</v>
      </c>
      <c r="ET220" s="36">
        <f t="shared" ca="1" si="569"/>
        <v>0</v>
      </c>
      <c r="EU220" s="36">
        <f t="shared" ca="1" si="601"/>
        <v>5.3749494376457259</v>
      </c>
      <c r="EV220" s="36">
        <f t="shared" si="570"/>
        <v>2.7163990995693661</v>
      </c>
      <c r="EW220" s="36">
        <f t="shared" si="571"/>
        <v>72.795510669722432</v>
      </c>
      <c r="EX220" s="36">
        <f t="shared" ca="1" si="602"/>
        <v>136.57635089599785</v>
      </c>
      <c r="EY220" s="36">
        <f t="shared" si="572"/>
        <v>0</v>
      </c>
      <c r="EZ220" s="36">
        <f t="shared" si="573"/>
        <v>0</v>
      </c>
      <c r="FA220" s="36">
        <f t="shared" si="574"/>
        <v>0</v>
      </c>
      <c r="FB220" s="36">
        <f t="shared" si="575"/>
        <v>0</v>
      </c>
      <c r="FC220" s="36">
        <f t="shared" si="603"/>
        <v>0</v>
      </c>
      <c r="FD220" s="36">
        <f t="shared" si="576"/>
        <v>0</v>
      </c>
      <c r="FE220" s="36">
        <f t="shared" si="577"/>
        <v>0</v>
      </c>
      <c r="FF220" s="36">
        <f t="shared" si="604"/>
        <v>0</v>
      </c>
      <c r="FG220" s="36">
        <f t="shared" ca="1" si="578"/>
        <v>136.57635089599785</v>
      </c>
      <c r="FH220" s="36">
        <f t="shared" ca="1" si="579"/>
        <v>1.4723356796640368</v>
      </c>
      <c r="FI220" s="36">
        <f t="shared" ca="1" si="580"/>
        <v>-1.9844368611687124</v>
      </c>
      <c r="FJ220" s="36">
        <f t="shared" ca="1" si="581"/>
        <v>156.94945635923608</v>
      </c>
      <c r="FK220" s="36">
        <f t="shared" si="582"/>
        <v>0</v>
      </c>
      <c r="FL220" s="36">
        <f t="shared" si="583"/>
        <v>0</v>
      </c>
      <c r="FM220" s="36">
        <f t="shared" ca="1" si="584"/>
        <v>0</v>
      </c>
      <c r="FN220" s="36">
        <f t="shared" ca="1" si="606"/>
        <v>156.94945635923608</v>
      </c>
    </row>
    <row r="221" spans="2:170" x14ac:dyDescent="0.25">
      <c r="B221" s="2">
        <v>213</v>
      </c>
      <c r="C221" s="2">
        <f t="shared" si="457"/>
        <v>18</v>
      </c>
      <c r="D221" s="2">
        <f t="shared" si="303"/>
        <v>237</v>
      </c>
      <c r="E221" s="2">
        <f t="shared" si="458"/>
        <v>20</v>
      </c>
      <c r="F221" s="189">
        <f t="shared" si="304"/>
        <v>52200</v>
      </c>
      <c r="G221" s="2">
        <f t="shared" si="459"/>
        <v>11</v>
      </c>
      <c r="H221" s="187">
        <f t="shared" si="461"/>
        <v>52.333333333333336</v>
      </c>
      <c r="I221" s="186">
        <f t="shared" si="460"/>
        <v>52</v>
      </c>
      <c r="J221" s="2">
        <f t="shared" si="462"/>
        <v>0</v>
      </c>
      <c r="K221" s="2">
        <f t="shared" si="463"/>
        <v>1</v>
      </c>
      <c r="L221">
        <f t="shared" si="464"/>
        <v>2</v>
      </c>
      <c r="M221" s="190">
        <f t="shared" si="585"/>
        <v>2.8212703200000003E-3</v>
      </c>
      <c r="N221">
        <f t="shared" si="465"/>
        <v>1</v>
      </c>
      <c r="O221">
        <f t="shared" si="466"/>
        <v>100</v>
      </c>
      <c r="P221" s="58">
        <f t="shared" si="467"/>
        <v>1.2695716440000003E-2</v>
      </c>
      <c r="Q221" s="106">
        <f t="shared" si="468"/>
        <v>1.2695716440000003E-2</v>
      </c>
      <c r="R221" s="59">
        <f t="shared" si="469"/>
        <v>1.2695716440000003E-2</v>
      </c>
      <c r="S221" s="32">
        <f t="shared" si="586"/>
        <v>1.0641829979911588E-3</v>
      </c>
      <c r="T221">
        <f t="shared" si="470"/>
        <v>1</v>
      </c>
      <c r="U221" s="32">
        <f t="shared" si="587"/>
        <v>4.1885619E-4</v>
      </c>
      <c r="V221">
        <f t="shared" si="471"/>
        <v>1</v>
      </c>
      <c r="W221">
        <f t="shared" si="472"/>
        <v>100</v>
      </c>
      <c r="X221" s="58">
        <f t="shared" si="473"/>
        <v>1.8848528550000001E-3</v>
      </c>
      <c r="Y221" s="58">
        <f t="shared" si="474"/>
        <v>1.8848528550000001E-3</v>
      </c>
      <c r="Z221" s="32">
        <f t="shared" si="475"/>
        <v>1.8848528550000001E-3</v>
      </c>
      <c r="AA221" s="32">
        <f t="shared" si="476"/>
        <v>1.5720692714493723E-4</v>
      </c>
      <c r="AB221" s="59">
        <f t="shared" si="477"/>
        <v>4.9056245199999996E-3</v>
      </c>
      <c r="AC221" s="59">
        <f t="shared" si="478"/>
        <v>4.9056245199999996E-3</v>
      </c>
      <c r="AD221">
        <f t="shared" si="479"/>
        <v>1</v>
      </c>
      <c r="AE221" s="59">
        <f t="shared" si="480"/>
        <v>4.9056245199999996E-3</v>
      </c>
      <c r="AF221" s="59">
        <f t="shared" si="481"/>
        <v>4.1758461800000006E-3</v>
      </c>
      <c r="AG221" s="59">
        <f t="shared" si="482"/>
        <v>4.1758461800000006E-3</v>
      </c>
      <c r="AH221">
        <f t="shared" si="483"/>
        <v>1</v>
      </c>
      <c r="AI221" s="59">
        <f t="shared" si="484"/>
        <v>4.1758461800000006E-3</v>
      </c>
      <c r="AJ221" s="59">
        <f t="shared" si="485"/>
        <v>0</v>
      </c>
      <c r="AK221" s="59">
        <f t="shared" si="486"/>
        <v>0</v>
      </c>
      <c r="AL221" s="59">
        <f t="shared" si="487"/>
        <v>0</v>
      </c>
      <c r="AM221" s="12">
        <f t="shared" si="588"/>
        <v>0.12180050518120354</v>
      </c>
      <c r="AN221" s="12">
        <f t="shared" si="589"/>
        <v>-1.3877787807814457E-17</v>
      </c>
      <c r="AO221" s="66">
        <f t="shared" si="488"/>
        <v>1.2961802676057086E-4</v>
      </c>
      <c r="AP221" s="66">
        <f t="shared" si="489"/>
        <v>1.9147883144238015E-5</v>
      </c>
      <c r="AQ221" s="59">
        <f t="shared" si="490"/>
        <v>5.9750754476529911E-4</v>
      </c>
      <c r="AR221" s="59">
        <f t="shared" si="491"/>
        <v>5.0862017428299905E-4</v>
      </c>
      <c r="AS221" s="59">
        <f t="shared" si="492"/>
        <v>0</v>
      </c>
      <c r="AT221" s="12">
        <f t="shared" si="493"/>
        <v>0.12054561155225044</v>
      </c>
      <c r="AU221" s="59">
        <f t="shared" si="590"/>
        <v>1.6154612370034016E-17</v>
      </c>
      <c r="AV221" s="59">
        <f t="shared" si="591"/>
        <v>0</v>
      </c>
      <c r="AW221" s="70">
        <f t="shared" si="494"/>
        <v>0</v>
      </c>
      <c r="AX221" s="20">
        <f t="shared" si="495"/>
        <v>200000</v>
      </c>
      <c r="AY221" s="20">
        <f t="shared" si="496"/>
        <v>0</v>
      </c>
      <c r="AZ221" s="20">
        <f t="shared" si="497"/>
        <v>0</v>
      </c>
      <c r="BA221" s="20">
        <f t="shared" si="498"/>
        <v>200000</v>
      </c>
      <c r="BB221" s="36">
        <f t="shared" si="499"/>
        <v>1</v>
      </c>
      <c r="BC221" s="36">
        <f t="shared" si="500"/>
        <v>0</v>
      </c>
      <c r="BD221" s="80">
        <f t="shared" si="501"/>
        <v>25.923605352114173</v>
      </c>
      <c r="BE221" s="36">
        <f t="shared" si="502"/>
        <v>0</v>
      </c>
      <c r="BF221" s="36">
        <f t="shared" si="503"/>
        <v>0</v>
      </c>
      <c r="BG221" s="36">
        <f t="shared" si="504"/>
        <v>25.923605352114173</v>
      </c>
      <c r="BH221" s="36">
        <f t="shared" si="505"/>
        <v>3.8295766288476032</v>
      </c>
      <c r="BI221" s="36">
        <f t="shared" si="506"/>
        <v>0</v>
      </c>
      <c r="BJ221" s="36">
        <f t="shared" si="507"/>
        <v>0</v>
      </c>
      <c r="BK221" s="36">
        <f t="shared" si="508"/>
        <v>3.8295766288476032</v>
      </c>
      <c r="BL221" s="68">
        <f ca="1">IF(OR(AT221=0,E221&gt;ProjTerm),0,VLOOKUP(D221,'Life Events'!$AE$5:$AI$1206,5,FALSE))</f>
        <v>1.2727468312303075E-16</v>
      </c>
      <c r="BM221" s="93">
        <f t="shared" ca="1" si="509"/>
        <v>1.2727468312303075E-16</v>
      </c>
      <c r="BN221" s="93">
        <f t="shared" ca="1" si="510"/>
        <v>1.5342404512184629E-17</v>
      </c>
      <c r="BO221" s="36">
        <f t="shared" ca="1" si="511"/>
        <v>2.334478166700717E-15</v>
      </c>
      <c r="BP221" s="36">
        <f t="shared" si="512"/>
        <v>1.2438255382787347E-2</v>
      </c>
      <c r="BQ221" s="36">
        <f t="shared" si="513"/>
        <v>98.305645389110651</v>
      </c>
      <c r="BR221" s="36">
        <f t="shared" si="514"/>
        <v>154.78110000000001</v>
      </c>
      <c r="BS221" s="36">
        <f t="shared" si="515"/>
        <v>152.15855929536477</v>
      </c>
      <c r="BT221" s="36">
        <f t="shared" si="516"/>
        <v>18.342046583169108</v>
      </c>
      <c r="BU221" s="70" cm="1">
        <f t="array" ref="BU221">IF(AND(ActInt=1,$J221=0),INDEX(Tbl_FwdNom,$B221-IVP,MATCH(ValnDt,Tbl_FwdNom_Cols)),INDEX(Tbl_FwdNom,$B221,MATCH(StartDt,Tbl_FwdNom_Cols)))</f>
        <v>13.739437692999999</v>
      </c>
      <c r="BV221" s="70" cm="1">
        <f t="array" ref="BV221">INDEX(Tbl_FwdReal,$B221,MATCH(StartDt,Tbl_FwdReal_Cols))</f>
        <v>4.5395121459999999</v>
      </c>
      <c r="BW221" s="70" cm="1">
        <f t="array" ref="BW221">IF(RunType&lt;&gt;"OPN",INDEX(Tbl_FwdReal,$B221,MATCH(ValnDt,Tbl_FwdReal_Cols)),IF(AND($J221=0,ActInt=1),INDEX(Tbl_FwdReal,$B221-IVP,MATCH(ValnDt,Tbl_FwdReal_Cols)),-999))*$K221</f>
        <v>4.5395121459999999</v>
      </c>
      <c r="BX221" s="70">
        <f t="shared" si="517"/>
        <v>4.539512146E-2</v>
      </c>
      <c r="BY221" s="70">
        <f t="shared" si="592"/>
        <v>8.8004290034866317E-2</v>
      </c>
      <c r="BZ221" s="64">
        <f t="shared" si="605"/>
        <v>7.0535173155528152E-3</v>
      </c>
      <c r="CA221" s="70" cm="1">
        <f t="array" ref="CA221">IF($J221=1,CA220*(1+INDEX(Tbl_CPI,$B221,MATCH(IF(RunType="OPN",StartDt,ValnDt),Tbl_CPI_Cols))),0)</f>
        <v>0</v>
      </c>
      <c r="CB221" s="70">
        <f t="shared" si="593"/>
        <v>3.6636705482178655</v>
      </c>
      <c r="CC221" s="70">
        <f t="shared" si="594"/>
        <v>3.4401761229631105</v>
      </c>
      <c r="CD221" s="36">
        <f t="shared" si="518"/>
        <v>19.598661517388813</v>
      </c>
      <c r="CE221" s="36">
        <f t="shared" si="519"/>
        <v>1.5748410887070252</v>
      </c>
      <c r="CF221" s="36">
        <f t="shared" si="520"/>
        <v>0</v>
      </c>
      <c r="CG221" s="36">
        <f t="shared" si="521"/>
        <v>2.5789433138780029</v>
      </c>
      <c r="CH221" s="36">
        <f t="shared" si="522"/>
        <v>2.3871268736933704</v>
      </c>
      <c r="CI221" s="36">
        <f t="shared" si="523"/>
        <v>0</v>
      </c>
      <c r="CJ221" s="36">
        <f t="shared" si="524"/>
        <v>0</v>
      </c>
      <c r="CK221" s="36">
        <f t="shared" si="525"/>
        <v>0</v>
      </c>
      <c r="CL221" s="36">
        <f t="shared" si="526"/>
        <v>0.19181644018463226</v>
      </c>
      <c r="CM221" s="36">
        <f t="shared" si="527"/>
        <v>2.5789433138780029</v>
      </c>
      <c r="CN221" s="36">
        <f t="shared" ca="1" si="528"/>
        <v>11.398697142409883</v>
      </c>
      <c r="CO221" s="20">
        <f t="shared" si="529"/>
        <v>120000</v>
      </c>
      <c r="CP221" s="20">
        <f t="shared" si="530"/>
        <v>2</v>
      </c>
      <c r="CQ221" s="64">
        <f t="shared" si="531"/>
        <v>3.6761133000000001E-3</v>
      </c>
      <c r="CR221" s="64">
        <f t="shared" si="532"/>
        <v>1.6542509850000001E-2</v>
      </c>
      <c r="CS221" s="36">
        <f t="shared" si="533"/>
        <v>20.303263212168464</v>
      </c>
      <c r="CT221" s="36">
        <f t="shared" si="534"/>
        <v>15.554163211268502</v>
      </c>
      <c r="CU221" s="36">
        <f t="shared" si="535"/>
        <v>2.297745977308562</v>
      </c>
      <c r="CV221" s="36">
        <f t="shared" si="595"/>
        <v>17.851909188577064</v>
      </c>
      <c r="CW221" s="36">
        <f t="shared" si="536"/>
        <v>0</v>
      </c>
      <c r="CX221" s="36">
        <f t="shared" si="537"/>
        <v>0</v>
      </c>
      <c r="CY221" s="36">
        <f t="shared" si="538"/>
        <v>0</v>
      </c>
      <c r="CZ221" s="36">
        <f t="shared" si="596"/>
        <v>0</v>
      </c>
      <c r="DA221" s="64">
        <f t="shared" si="539"/>
        <v>1.0786089272608379E-2</v>
      </c>
      <c r="DB221" s="70">
        <f t="shared" si="597"/>
        <v>0.98932900898906284</v>
      </c>
      <c r="DC221" s="70">
        <f>PRODUCT($DB$8:DB221)</f>
        <v>0.11632103480778652</v>
      </c>
      <c r="DD221" s="36">
        <f t="shared" si="540"/>
        <v>888.00785008781759</v>
      </c>
      <c r="DE221" s="36">
        <f t="shared" si="541"/>
        <v>1874.2570387028688</v>
      </c>
      <c r="DF221" s="36">
        <f t="shared" si="542"/>
        <v>204.91301609157344</v>
      </c>
      <c r="DG221" s="36">
        <f t="shared" si="543"/>
        <v>0.86919268474629441</v>
      </c>
      <c r="DH221" s="36">
        <f t="shared" ca="1" si="544"/>
        <v>1.7777804541461501E-13</v>
      </c>
      <c r="DI221" s="36">
        <f t="shared" si="545"/>
        <v>163.72783232746022</v>
      </c>
      <c r="DJ221" s="36">
        <f t="shared" ca="1" si="546"/>
        <v>1354.0208443493389</v>
      </c>
      <c r="DK221" s="36">
        <f t="shared" si="547"/>
        <v>0</v>
      </c>
      <c r="DL221" s="36">
        <f t="shared" si="548"/>
        <v>0</v>
      </c>
      <c r="DM221" s="36">
        <f t="shared" ca="1" si="549"/>
        <v>1354.0208443493389</v>
      </c>
      <c r="DN221" s="36">
        <f t="shared" ca="1" si="598"/>
        <v>1354.0208443493427</v>
      </c>
      <c r="DO221" s="64" cm="1">
        <f t="array" ref="DO221">IFERROR(INDEX(Tbl_FwdNom,$B221,MATCH(LIDt,Tbl_FwdNom_Cols,0)),0)</f>
        <v>13.727637209999999</v>
      </c>
      <c r="DP221" s="64">
        <f t="shared" ca="1" si="599"/>
        <v>12.534912670000001</v>
      </c>
      <c r="DQ221" s="64">
        <f t="shared" ca="1" si="550"/>
        <v>9.8896931606775595E-3</v>
      </c>
      <c r="DR221" s="70">
        <f t="shared" ca="1" si="551"/>
        <v>0.99020715507084189</v>
      </c>
      <c r="DS221" s="70">
        <f ca="1">PRODUCT($DR$8:DR221)</f>
        <v>0.1121173727936141</v>
      </c>
      <c r="DT221" s="36">
        <f t="shared" ca="1" si="552"/>
        <v>2182.7090514446591</v>
      </c>
      <c r="DU221" s="36">
        <f t="shared" ca="1" si="553"/>
        <v>226.02405962767614</v>
      </c>
      <c r="DV221" s="36">
        <f t="shared" ca="1" si="554"/>
        <v>1.0069658298619757</v>
      </c>
      <c r="DW221" s="36">
        <f t="shared" ca="1" si="555"/>
        <v>1.9613334291667312E-13</v>
      </c>
      <c r="DX221" s="36">
        <f t="shared" ca="1" si="556"/>
        <v>965.57466258883494</v>
      </c>
      <c r="DY221" s="36">
        <f t="shared" ca="1" si="557"/>
        <v>10.183541057459369</v>
      </c>
      <c r="DZ221" s="36">
        <f t="shared" ca="1" si="558"/>
        <v>172.7471484332126</v>
      </c>
      <c r="EA221" s="36">
        <f t="shared" ca="1" si="559"/>
        <v>0</v>
      </c>
      <c r="EB221" s="36">
        <f t="shared" ca="1" si="560"/>
        <v>1625.0821721443106</v>
      </c>
      <c r="EC221" s="36">
        <f t="shared" ca="1" si="561"/>
        <v>0</v>
      </c>
      <c r="ED221" s="36">
        <f t="shared" ca="1" si="562"/>
        <v>0</v>
      </c>
      <c r="EE221" s="36">
        <f t="shared" ca="1" si="600"/>
        <v>0</v>
      </c>
      <c r="EF221" s="36">
        <f t="shared" ca="1" si="563"/>
        <v>1625.0821721443106</v>
      </c>
      <c r="EG221" s="64"/>
      <c r="EH221" s="64"/>
      <c r="EI221" s="64"/>
      <c r="EJ221" s="70"/>
      <c r="EK221" s="70"/>
      <c r="EL221" s="70"/>
      <c r="EM221" s="70"/>
      <c r="EN221" s="70"/>
      <c r="EO221" s="36">
        <f t="shared" ca="1" si="564"/>
        <v>14.570379653416454</v>
      </c>
      <c r="EP221" s="36">
        <f t="shared" ca="1" si="565"/>
        <v>0</v>
      </c>
      <c r="EQ221" s="36">
        <f t="shared" si="566"/>
        <v>55.496008733341576</v>
      </c>
      <c r="ER221" s="36">
        <f t="shared" si="567"/>
        <v>5.3229765757029046</v>
      </c>
      <c r="ES221" s="36">
        <f t="shared" si="568"/>
        <v>-4.8611059327152288</v>
      </c>
      <c r="ET221" s="36">
        <f t="shared" ca="1" si="569"/>
        <v>0</v>
      </c>
      <c r="EU221" s="36">
        <f t="shared" ca="1" si="601"/>
        <v>5.3229765757029046</v>
      </c>
      <c r="EV221" s="36">
        <f t="shared" si="570"/>
        <v>2.7026684264559719</v>
      </c>
      <c r="EW221" s="36">
        <f t="shared" si="571"/>
        <v>72.542595978992722</v>
      </c>
      <c r="EX221" s="36">
        <f t="shared" ca="1" si="602"/>
        <v>136.06424971449317</v>
      </c>
      <c r="EY221" s="36">
        <f t="shared" si="572"/>
        <v>0</v>
      </c>
      <c r="EZ221" s="36">
        <f t="shared" si="573"/>
        <v>0</v>
      </c>
      <c r="FA221" s="36">
        <f t="shared" si="574"/>
        <v>0</v>
      </c>
      <c r="FB221" s="36">
        <f t="shared" si="575"/>
        <v>0</v>
      </c>
      <c r="FC221" s="36">
        <f t="shared" si="603"/>
        <v>0</v>
      </c>
      <c r="FD221" s="36">
        <f t="shared" si="576"/>
        <v>0</v>
      </c>
      <c r="FE221" s="36">
        <f t="shared" si="577"/>
        <v>0</v>
      </c>
      <c r="FF221" s="36">
        <f t="shared" si="604"/>
        <v>0</v>
      </c>
      <c r="FG221" s="36">
        <f t="shared" ca="1" si="578"/>
        <v>136.06424971449317</v>
      </c>
      <c r="FH221" s="36">
        <f t="shared" ca="1" si="579"/>
        <v>1.4676011442310024</v>
      </c>
      <c r="FI221" s="36">
        <f t="shared" ca="1" si="580"/>
        <v>-1.963959957995888</v>
      </c>
      <c r="FJ221" s="36">
        <f t="shared" ca="1" si="581"/>
        <v>156.5376783663682</v>
      </c>
      <c r="FK221" s="36">
        <f t="shared" si="582"/>
        <v>0</v>
      </c>
      <c r="FL221" s="36">
        <f t="shared" si="583"/>
        <v>0</v>
      </c>
      <c r="FM221" s="36">
        <f t="shared" ca="1" si="584"/>
        <v>0</v>
      </c>
      <c r="FN221" s="36">
        <f t="shared" ca="1" si="606"/>
        <v>156.5376783663682</v>
      </c>
    </row>
    <row r="222" spans="2:170" x14ac:dyDescent="0.25">
      <c r="B222" s="2">
        <v>214</v>
      </c>
      <c r="C222" s="2">
        <f t="shared" si="457"/>
        <v>18</v>
      </c>
      <c r="D222" s="2">
        <f t="shared" si="303"/>
        <v>238</v>
      </c>
      <c r="E222" s="2">
        <f t="shared" si="458"/>
        <v>20</v>
      </c>
      <c r="F222" s="189">
        <f t="shared" si="304"/>
        <v>52231</v>
      </c>
      <c r="G222" s="2">
        <f t="shared" si="459"/>
        <v>12</v>
      </c>
      <c r="H222" s="187">
        <f t="shared" si="461"/>
        <v>52.416666666666671</v>
      </c>
      <c r="I222" s="186">
        <f t="shared" si="460"/>
        <v>52</v>
      </c>
      <c r="J222" s="2">
        <f t="shared" si="462"/>
        <v>0</v>
      </c>
      <c r="K222" s="2">
        <f t="shared" si="463"/>
        <v>1</v>
      </c>
      <c r="L222">
        <f t="shared" si="464"/>
        <v>2</v>
      </c>
      <c r="M222" s="190">
        <f t="shared" si="585"/>
        <v>2.8212703200000003E-3</v>
      </c>
      <c r="N222">
        <f t="shared" si="465"/>
        <v>1</v>
      </c>
      <c r="O222">
        <f t="shared" si="466"/>
        <v>100</v>
      </c>
      <c r="P222" s="58">
        <f t="shared" si="467"/>
        <v>1.2695716440000003E-2</v>
      </c>
      <c r="Q222" s="106">
        <f t="shared" si="468"/>
        <v>1.2695716440000003E-2</v>
      </c>
      <c r="R222" s="59">
        <f t="shared" si="469"/>
        <v>1.2695716440000003E-2</v>
      </c>
      <c r="S222" s="32">
        <f t="shared" si="586"/>
        <v>1.0641829979911588E-3</v>
      </c>
      <c r="T222">
        <f t="shared" si="470"/>
        <v>1</v>
      </c>
      <c r="U222" s="32">
        <f t="shared" si="587"/>
        <v>4.1885619E-4</v>
      </c>
      <c r="V222">
        <f t="shared" si="471"/>
        <v>1</v>
      </c>
      <c r="W222">
        <f t="shared" si="472"/>
        <v>100</v>
      </c>
      <c r="X222" s="58">
        <f t="shared" si="473"/>
        <v>1.8848528550000001E-3</v>
      </c>
      <c r="Y222" s="58">
        <f t="shared" si="474"/>
        <v>1.8848528550000001E-3</v>
      </c>
      <c r="Z222" s="32">
        <f t="shared" si="475"/>
        <v>1.8848528550000001E-3</v>
      </c>
      <c r="AA222" s="32">
        <f t="shared" si="476"/>
        <v>1.5720692714493723E-4</v>
      </c>
      <c r="AB222" s="59">
        <f t="shared" si="477"/>
        <v>4.9056245199999996E-3</v>
      </c>
      <c r="AC222" s="59">
        <f t="shared" si="478"/>
        <v>4.9056245199999996E-3</v>
      </c>
      <c r="AD222">
        <f t="shared" si="479"/>
        <v>1</v>
      </c>
      <c r="AE222" s="59">
        <f t="shared" si="480"/>
        <v>4.9056245199999996E-3</v>
      </c>
      <c r="AF222" s="59">
        <f t="shared" si="481"/>
        <v>4.1758461800000006E-3</v>
      </c>
      <c r="AG222" s="59">
        <f t="shared" si="482"/>
        <v>4.1758461800000006E-3</v>
      </c>
      <c r="AH222">
        <f t="shared" si="483"/>
        <v>1</v>
      </c>
      <c r="AI222" s="59">
        <f t="shared" si="484"/>
        <v>4.1758461800000006E-3</v>
      </c>
      <c r="AJ222" s="59">
        <f t="shared" si="485"/>
        <v>0</v>
      </c>
      <c r="AK222" s="59">
        <f t="shared" si="486"/>
        <v>0</v>
      </c>
      <c r="AL222" s="59">
        <f t="shared" si="487"/>
        <v>0</v>
      </c>
      <c r="AM222" s="12">
        <f t="shared" si="588"/>
        <v>0.12054561155225044</v>
      </c>
      <c r="AN222" s="12">
        <f t="shared" si="589"/>
        <v>0</v>
      </c>
      <c r="AO222" s="66">
        <f t="shared" si="488"/>
        <v>1.2828259029635153E-4</v>
      </c>
      <c r="AP222" s="66">
        <f t="shared" si="489"/>
        <v>1.8950605172936536E-5</v>
      </c>
      <c r="AQ222" s="59">
        <f t="shared" si="490"/>
        <v>5.913515078091149E-4</v>
      </c>
      <c r="AR222" s="59">
        <f t="shared" si="491"/>
        <v>5.0337993151622893E-4</v>
      </c>
      <c r="AS222" s="59">
        <f t="shared" si="492"/>
        <v>0</v>
      </c>
      <c r="AT222" s="12">
        <f t="shared" si="493"/>
        <v>0.11930364691745581</v>
      </c>
      <c r="AU222" s="59">
        <f t="shared" si="590"/>
        <v>1.0842021724855044E-19</v>
      </c>
      <c r="AV222" s="59">
        <f t="shared" si="591"/>
        <v>0</v>
      </c>
      <c r="AW222" s="70">
        <f t="shared" si="494"/>
        <v>0</v>
      </c>
      <c r="AX222" s="20">
        <f t="shared" si="495"/>
        <v>200000</v>
      </c>
      <c r="AY222" s="20">
        <f t="shared" si="496"/>
        <v>0</v>
      </c>
      <c r="AZ222" s="20">
        <f t="shared" si="497"/>
        <v>0</v>
      </c>
      <c r="BA222" s="20">
        <f t="shared" si="498"/>
        <v>200000</v>
      </c>
      <c r="BB222" s="36">
        <f t="shared" si="499"/>
        <v>1</v>
      </c>
      <c r="BC222" s="36">
        <f t="shared" si="500"/>
        <v>0</v>
      </c>
      <c r="BD222" s="80">
        <f t="shared" si="501"/>
        <v>25.656518059270304</v>
      </c>
      <c r="BE222" s="36">
        <f t="shared" si="502"/>
        <v>0</v>
      </c>
      <c r="BF222" s="36">
        <f t="shared" si="503"/>
        <v>0</v>
      </c>
      <c r="BG222" s="36">
        <f t="shared" si="504"/>
        <v>25.656518059270304</v>
      </c>
      <c r="BH222" s="36">
        <f t="shared" si="505"/>
        <v>3.7901210345873073</v>
      </c>
      <c r="BI222" s="36">
        <f t="shared" si="506"/>
        <v>0</v>
      </c>
      <c r="BJ222" s="36">
        <f t="shared" si="507"/>
        <v>0</v>
      </c>
      <c r="BK222" s="36">
        <f t="shared" si="508"/>
        <v>3.7901210345873073</v>
      </c>
      <c r="BL222" s="68">
        <f ca="1">IF(OR(AT222=0,E222&gt;ProjTerm),0,VLOOKUP(D222,'Life Events'!$AE$5:$AI$1206,5,FALSE))</f>
        <v>1.2859962715808496E-16</v>
      </c>
      <c r="BM222" s="93">
        <f t="shared" ca="1" si="509"/>
        <v>1.2859962715808496E-16</v>
      </c>
      <c r="BN222" s="93">
        <f t="shared" ca="1" si="510"/>
        <v>1.5342404512184629E-17</v>
      </c>
      <c r="BO222" s="36">
        <f t="shared" ca="1" si="511"/>
        <v>2.334478166700717E-15</v>
      </c>
      <c r="BP222" s="36">
        <f t="shared" si="512"/>
        <v>1.2310105771158639E-2</v>
      </c>
      <c r="BQ222" s="36">
        <f t="shared" si="513"/>
        <v>98.305645389110651</v>
      </c>
      <c r="BR222" s="36">
        <f t="shared" si="514"/>
        <v>154.78110000000001</v>
      </c>
      <c r="BS222" s="36">
        <f t="shared" si="515"/>
        <v>152.15855929536477</v>
      </c>
      <c r="BT222" s="36">
        <f t="shared" si="516"/>
        <v>18.153071033642963</v>
      </c>
      <c r="BU222" s="70" cm="1">
        <f t="array" ref="BU222">IF(AND(ActInt=1,$J222=0),INDEX(Tbl_FwdNom,$B222-IVP,MATCH(ValnDt,Tbl_FwdNom_Cols)),INDEX(Tbl_FwdNom,$B222,MATCH(StartDt,Tbl_FwdNom_Cols)))</f>
        <v>13.747503061</v>
      </c>
      <c r="BV222" s="70" cm="1">
        <f t="array" ref="BV222">INDEX(Tbl_FwdReal,$B222,MATCH(StartDt,Tbl_FwdReal_Cols))</f>
        <v>4.5358907080000002</v>
      </c>
      <c r="BW222" s="70" cm="1">
        <f t="array" ref="BW222">IF(RunType&lt;&gt;"OPN",INDEX(Tbl_FwdReal,$B222,MATCH(ValnDt,Tbl_FwdReal_Cols)),IF(AND($J222=0,ActInt=1),INDEX(Tbl_FwdReal,$B222-IVP,MATCH(ValnDt,Tbl_FwdReal_Cols)),-999))*$K222</f>
        <v>4.5358907080000002</v>
      </c>
      <c r="BX222" s="70">
        <f t="shared" si="517"/>
        <v>4.5358907080000004E-2</v>
      </c>
      <c r="BY222" s="70">
        <f t="shared" si="592"/>
        <v>8.8119135835660556E-2</v>
      </c>
      <c r="BZ222" s="64">
        <f t="shared" si="605"/>
        <v>7.0623752978269394E-3</v>
      </c>
      <c r="CA222" s="70" cm="1">
        <f t="array" ref="CA222">IF($J222=1,CA221*(1+INDEX(Tbl_CPI,$B222,MATCH(IF(RunType="OPN",StartDt,ValnDt),Tbl_CPI_Cols))),0)</f>
        <v>0</v>
      </c>
      <c r="CB222" s="70">
        <f t="shared" si="593"/>
        <v>3.6895447645969757</v>
      </c>
      <c r="CC222" s="70">
        <f t="shared" si="594"/>
        <v>3.4401761229631105</v>
      </c>
      <c r="CD222" s="36">
        <f t="shared" si="518"/>
        <v>19.598661517388813</v>
      </c>
      <c r="CE222" s="36">
        <f t="shared" si="519"/>
        <v>1.5748410887070252</v>
      </c>
      <c r="CF222" s="36">
        <f t="shared" si="520"/>
        <v>0</v>
      </c>
      <c r="CG222" s="36">
        <f t="shared" si="521"/>
        <v>2.5523728203549911</v>
      </c>
      <c r="CH222" s="36">
        <f t="shared" si="522"/>
        <v>2.3625326382191911</v>
      </c>
      <c r="CI222" s="36">
        <f t="shared" si="523"/>
        <v>0</v>
      </c>
      <c r="CJ222" s="36">
        <f t="shared" si="524"/>
        <v>0</v>
      </c>
      <c r="CK222" s="36">
        <f t="shared" si="525"/>
        <v>0</v>
      </c>
      <c r="CL222" s="36">
        <f t="shared" si="526"/>
        <v>0.18984018213580023</v>
      </c>
      <c r="CM222" s="36">
        <f t="shared" si="527"/>
        <v>2.5523728203549911</v>
      </c>
      <c r="CN222" s="36">
        <f t="shared" ca="1" si="528"/>
        <v>11.281257954443493</v>
      </c>
      <c r="CO222" s="20">
        <f t="shared" si="529"/>
        <v>120000</v>
      </c>
      <c r="CP222" s="20">
        <f t="shared" si="530"/>
        <v>2</v>
      </c>
      <c r="CQ222" s="64">
        <f t="shared" si="531"/>
        <v>3.6761133000000001E-3</v>
      </c>
      <c r="CR222" s="64">
        <f t="shared" si="532"/>
        <v>1.6542509850000001E-2</v>
      </c>
      <c r="CS222" s="36">
        <f t="shared" si="533"/>
        <v>20.09408152105804</v>
      </c>
      <c r="CT222" s="36">
        <f t="shared" si="534"/>
        <v>15.393910835562183</v>
      </c>
      <c r="CU222" s="36">
        <f t="shared" si="535"/>
        <v>2.2740726207523845</v>
      </c>
      <c r="CV222" s="36">
        <f t="shared" si="595"/>
        <v>17.667983456314566</v>
      </c>
      <c r="CW222" s="36">
        <f t="shared" si="536"/>
        <v>0</v>
      </c>
      <c r="CX222" s="36">
        <f t="shared" si="537"/>
        <v>0</v>
      </c>
      <c r="CY222" s="36">
        <f t="shared" si="538"/>
        <v>0</v>
      </c>
      <c r="CZ222" s="36">
        <f t="shared" si="596"/>
        <v>0</v>
      </c>
      <c r="DA222" s="64">
        <f t="shared" si="539"/>
        <v>1.0792062059325813E-2</v>
      </c>
      <c r="DB222" s="70">
        <f t="shared" si="597"/>
        <v>0.98932316302787471</v>
      </c>
      <c r="DC222" s="70">
        <f>PRODUCT($DB$8:DB222)</f>
        <v>0.11507909408271487</v>
      </c>
      <c r="DD222" s="36">
        <f t="shared" si="540"/>
        <v>879.43821488149081</v>
      </c>
      <c r="DE222" s="36">
        <f t="shared" si="541"/>
        <v>1868.827618920408</v>
      </c>
      <c r="DF222" s="36">
        <f t="shared" si="542"/>
        <v>203.33432904341001</v>
      </c>
      <c r="DG222" s="36">
        <f t="shared" si="543"/>
        <v>0.86626296037042982</v>
      </c>
      <c r="DH222" s="36">
        <f t="shared" ca="1" si="544"/>
        <v>1.7736215894681448E-13</v>
      </c>
      <c r="DI222" s="36">
        <f t="shared" si="545"/>
        <v>162.91487506854625</v>
      </c>
      <c r="DJ222" s="36">
        <f t="shared" ca="1" si="546"/>
        <v>1354.7723451905031</v>
      </c>
      <c r="DK222" s="36">
        <f t="shared" si="547"/>
        <v>0</v>
      </c>
      <c r="DL222" s="36">
        <f t="shared" si="548"/>
        <v>0</v>
      </c>
      <c r="DM222" s="36">
        <f t="shared" ca="1" si="549"/>
        <v>1354.7723451905031</v>
      </c>
      <c r="DN222" s="36">
        <f t="shared" ca="1" si="598"/>
        <v>1354.7723451905074</v>
      </c>
      <c r="DO222" s="64" cm="1">
        <f t="array" ref="DO222">IFERROR(INDEX(Tbl_FwdNom,$B222,MATCH(LIDt,Tbl_FwdNom_Cols,0)),0)</f>
        <v>13.74216365</v>
      </c>
      <c r="DP222" s="64">
        <f t="shared" ca="1" si="599"/>
        <v>12.53743624</v>
      </c>
      <c r="DQ222" s="64">
        <f t="shared" ca="1" si="550"/>
        <v>9.8915803536376856E-3</v>
      </c>
      <c r="DR222" s="70">
        <f t="shared" ca="1" si="551"/>
        <v>0.99020530466233425</v>
      </c>
      <c r="DS222" s="70">
        <f ca="1">PRODUCT($DR$8:DR222)</f>
        <v>0.11101921728504115</v>
      </c>
      <c r="DT222" s="36">
        <f t="shared" ca="1" si="552"/>
        <v>2178.6429753563662</v>
      </c>
      <c r="DU222" s="36">
        <f t="shared" ca="1" si="553"/>
        <v>224.46967374075138</v>
      </c>
      <c r="DV222" s="36">
        <f t="shared" ca="1" si="554"/>
        <v>1.0046162075102643</v>
      </c>
      <c r="DW222" s="36">
        <f t="shared" ca="1" si="555"/>
        <v>1.9573893347146025E-13</v>
      </c>
      <c r="DX222" s="36">
        <f t="shared" ca="1" si="556"/>
        <v>956.97265091762608</v>
      </c>
      <c r="DY222" s="36">
        <f t="shared" ca="1" si="557"/>
        <v>10.092554370562052</v>
      </c>
      <c r="DZ222" s="36">
        <f t="shared" ca="1" si="558"/>
        <v>172.06998891315328</v>
      </c>
      <c r="EA222" s="36">
        <f t="shared" ca="1" si="559"/>
        <v>0</v>
      </c>
      <c r="EB222" s="36">
        <f t="shared" ca="1" si="560"/>
        <v>1627.2979252556963</v>
      </c>
      <c r="EC222" s="36">
        <f t="shared" ca="1" si="561"/>
        <v>0</v>
      </c>
      <c r="ED222" s="36">
        <f t="shared" ca="1" si="562"/>
        <v>0</v>
      </c>
      <c r="EE222" s="36">
        <f t="shared" ca="1" si="600"/>
        <v>0</v>
      </c>
      <c r="EF222" s="36">
        <f t="shared" ca="1" si="563"/>
        <v>1627.2979252556963</v>
      </c>
      <c r="EG222" s="64"/>
      <c r="EH222" s="64"/>
      <c r="EI222" s="64"/>
      <c r="EJ222" s="70"/>
      <c r="EK222" s="70"/>
      <c r="EL222" s="70"/>
      <c r="EM222" s="70"/>
      <c r="EN222" s="70"/>
      <c r="EO222" s="36">
        <f t="shared" ca="1" si="564"/>
        <v>14.585131615962995</v>
      </c>
      <c r="EP222" s="36">
        <f t="shared" ca="1" si="565"/>
        <v>0</v>
      </c>
      <c r="EQ222" s="36">
        <f t="shared" si="566"/>
        <v>55.308952385074292</v>
      </c>
      <c r="ER222" s="36">
        <f t="shared" si="567"/>
        <v>5.2716076970819721</v>
      </c>
      <c r="ES222" s="36">
        <f t="shared" si="568"/>
        <v>-4.8141942927578105</v>
      </c>
      <c r="ET222" s="36">
        <f t="shared" ca="1" si="569"/>
        <v>0</v>
      </c>
      <c r="EU222" s="36">
        <f t="shared" ca="1" si="601"/>
        <v>5.2716076970819721</v>
      </c>
      <c r="EV222" s="36">
        <f t="shared" si="570"/>
        <v>2.6892488759464985</v>
      </c>
      <c r="EW222" s="36">
        <f t="shared" si="571"/>
        <v>72.298081942625515</v>
      </c>
      <c r="EX222" s="36">
        <f t="shared" ca="1" si="602"/>
        <v>135.56789090072829</v>
      </c>
      <c r="EY222" s="36">
        <f t="shared" si="572"/>
        <v>0</v>
      </c>
      <c r="EZ222" s="36">
        <f t="shared" si="573"/>
        <v>0</v>
      </c>
      <c r="FA222" s="36">
        <f t="shared" si="574"/>
        <v>0</v>
      </c>
      <c r="FB222" s="36">
        <f t="shared" si="575"/>
        <v>0</v>
      </c>
      <c r="FC222" s="36">
        <f t="shared" si="603"/>
        <v>0</v>
      </c>
      <c r="FD222" s="36">
        <f t="shared" si="576"/>
        <v>0</v>
      </c>
      <c r="FE222" s="36">
        <f t="shared" si="577"/>
        <v>0</v>
      </c>
      <c r="FF222" s="36">
        <f t="shared" si="604"/>
        <v>0</v>
      </c>
      <c r="FG222" s="36">
        <f t="shared" ca="1" si="578"/>
        <v>135.56789090072829</v>
      </c>
      <c r="FH222" s="36">
        <f t="shared" ca="1" si="579"/>
        <v>1.4630570918525709</v>
      </c>
      <c r="FI222" s="36">
        <f t="shared" ca="1" si="580"/>
        <v>-1.9436938923494242</v>
      </c>
      <c r="FJ222" s="36">
        <f t="shared" ca="1" si="581"/>
        <v>156.1423894979516</v>
      </c>
      <c r="FK222" s="36">
        <f t="shared" si="582"/>
        <v>0</v>
      </c>
      <c r="FL222" s="36">
        <f t="shared" si="583"/>
        <v>0</v>
      </c>
      <c r="FM222" s="36">
        <f t="shared" ca="1" si="584"/>
        <v>0</v>
      </c>
      <c r="FN222" s="36">
        <f t="shared" ca="1" si="606"/>
        <v>156.1423894979516</v>
      </c>
    </row>
    <row r="223" spans="2:170" x14ac:dyDescent="0.25">
      <c r="B223" s="2">
        <v>215</v>
      </c>
      <c r="C223" s="2">
        <f t="shared" si="457"/>
        <v>18</v>
      </c>
      <c r="D223" s="2">
        <f t="shared" si="303"/>
        <v>239</v>
      </c>
      <c r="E223" s="2">
        <f t="shared" si="458"/>
        <v>20</v>
      </c>
      <c r="F223" s="189">
        <f t="shared" si="304"/>
        <v>52262</v>
      </c>
      <c r="G223" s="2">
        <f t="shared" si="459"/>
        <v>1</v>
      </c>
      <c r="H223" s="187">
        <f t="shared" si="461"/>
        <v>52.5</v>
      </c>
      <c r="I223" s="186">
        <f t="shared" si="460"/>
        <v>52</v>
      </c>
      <c r="J223" s="2">
        <f t="shared" si="462"/>
        <v>0</v>
      </c>
      <c r="K223" s="2">
        <f t="shared" si="463"/>
        <v>1</v>
      </c>
      <c r="L223">
        <f t="shared" si="464"/>
        <v>2</v>
      </c>
      <c r="M223" s="190">
        <f t="shared" si="585"/>
        <v>2.8212703200000003E-3</v>
      </c>
      <c r="N223">
        <f t="shared" si="465"/>
        <v>1</v>
      </c>
      <c r="O223">
        <f t="shared" si="466"/>
        <v>100</v>
      </c>
      <c r="P223" s="58">
        <f t="shared" si="467"/>
        <v>1.2695716440000003E-2</v>
      </c>
      <c r="Q223" s="106">
        <f t="shared" si="468"/>
        <v>1.2695716440000003E-2</v>
      </c>
      <c r="R223" s="59">
        <f t="shared" si="469"/>
        <v>1.2695716440000003E-2</v>
      </c>
      <c r="S223" s="32">
        <f t="shared" si="586"/>
        <v>1.0641829979911588E-3</v>
      </c>
      <c r="T223">
        <f t="shared" si="470"/>
        <v>1</v>
      </c>
      <c r="U223" s="32">
        <f t="shared" si="587"/>
        <v>4.1885619E-4</v>
      </c>
      <c r="V223">
        <f t="shared" si="471"/>
        <v>1</v>
      </c>
      <c r="W223">
        <f t="shared" si="472"/>
        <v>100</v>
      </c>
      <c r="X223" s="58">
        <f t="shared" si="473"/>
        <v>1.8848528550000001E-3</v>
      </c>
      <c r="Y223" s="58">
        <f t="shared" si="474"/>
        <v>1.8848528550000001E-3</v>
      </c>
      <c r="Z223" s="32">
        <f t="shared" si="475"/>
        <v>1.8848528550000001E-3</v>
      </c>
      <c r="AA223" s="32">
        <f t="shared" si="476"/>
        <v>1.5720692714493723E-4</v>
      </c>
      <c r="AB223" s="59">
        <f t="shared" si="477"/>
        <v>4.9056245199999996E-3</v>
      </c>
      <c r="AC223" s="59">
        <f t="shared" si="478"/>
        <v>4.9056245199999996E-3</v>
      </c>
      <c r="AD223">
        <f t="shared" si="479"/>
        <v>1</v>
      </c>
      <c r="AE223" s="59">
        <f t="shared" si="480"/>
        <v>4.9056245199999996E-3</v>
      </c>
      <c r="AF223" s="59">
        <f t="shared" si="481"/>
        <v>4.1758461800000006E-3</v>
      </c>
      <c r="AG223" s="59">
        <f t="shared" si="482"/>
        <v>4.1758461800000006E-3</v>
      </c>
      <c r="AH223">
        <f t="shared" si="483"/>
        <v>1</v>
      </c>
      <c r="AI223" s="59">
        <f t="shared" si="484"/>
        <v>4.1758461800000006E-3</v>
      </c>
      <c r="AJ223" s="59">
        <f t="shared" si="485"/>
        <v>0</v>
      </c>
      <c r="AK223" s="59">
        <f t="shared" si="486"/>
        <v>0</v>
      </c>
      <c r="AL223" s="59">
        <f t="shared" si="487"/>
        <v>0</v>
      </c>
      <c r="AM223" s="12">
        <f t="shared" si="588"/>
        <v>0.11930364691745581</v>
      </c>
      <c r="AN223" s="12">
        <f t="shared" si="589"/>
        <v>0</v>
      </c>
      <c r="AO223" s="66">
        <f t="shared" si="488"/>
        <v>1.2696091264789678E-4</v>
      </c>
      <c r="AP223" s="66">
        <f t="shared" si="489"/>
        <v>1.875535972907779E-5</v>
      </c>
      <c r="AQ223" s="59">
        <f t="shared" si="490"/>
        <v>5.8525889564369361E-4</v>
      </c>
      <c r="AR223" s="59">
        <f t="shared" si="491"/>
        <v>4.9819367824032671E-4</v>
      </c>
      <c r="AS223" s="59">
        <f t="shared" si="492"/>
        <v>0</v>
      </c>
      <c r="AT223" s="12">
        <f t="shared" si="493"/>
        <v>0.11807447807119481</v>
      </c>
      <c r="AU223" s="59">
        <f t="shared" si="590"/>
        <v>2.1684043449710089E-19</v>
      </c>
      <c r="AV223" s="59">
        <f t="shared" si="591"/>
        <v>0</v>
      </c>
      <c r="AW223" s="70">
        <f t="shared" si="494"/>
        <v>0</v>
      </c>
      <c r="AX223" s="20">
        <f t="shared" si="495"/>
        <v>200000</v>
      </c>
      <c r="AY223" s="20">
        <f t="shared" si="496"/>
        <v>0</v>
      </c>
      <c r="AZ223" s="20">
        <f t="shared" si="497"/>
        <v>0</v>
      </c>
      <c r="BA223" s="20">
        <f t="shared" si="498"/>
        <v>200000</v>
      </c>
      <c r="BB223" s="36">
        <f t="shared" si="499"/>
        <v>1</v>
      </c>
      <c r="BC223" s="36">
        <f t="shared" si="500"/>
        <v>0</v>
      </c>
      <c r="BD223" s="80">
        <f t="shared" si="501"/>
        <v>25.392182529579355</v>
      </c>
      <c r="BE223" s="36">
        <f t="shared" si="502"/>
        <v>0</v>
      </c>
      <c r="BF223" s="36">
        <f t="shared" si="503"/>
        <v>0</v>
      </c>
      <c r="BG223" s="36">
        <f t="shared" si="504"/>
        <v>25.392182529579355</v>
      </c>
      <c r="BH223" s="36">
        <f t="shared" si="505"/>
        <v>3.7510719458155579</v>
      </c>
      <c r="BI223" s="36">
        <f t="shared" si="506"/>
        <v>0</v>
      </c>
      <c r="BJ223" s="36">
        <f t="shared" si="507"/>
        <v>0</v>
      </c>
      <c r="BK223" s="36">
        <f t="shared" si="508"/>
        <v>3.7510719458155579</v>
      </c>
      <c r="BL223" s="68">
        <f ca="1">IF(OR(AT223=0,E223&gt;ProjTerm),0,VLOOKUP(D223,'Life Events'!$AE$5:$AI$1206,5,FALSE))</f>
        <v>1.2993836401236254E-16</v>
      </c>
      <c r="BM223" s="93">
        <f t="shared" ca="1" si="509"/>
        <v>1.2993836401236254E-16</v>
      </c>
      <c r="BN223" s="93">
        <f t="shared" ca="1" si="510"/>
        <v>1.5342404512184629E-17</v>
      </c>
      <c r="BO223" s="36">
        <f t="shared" ca="1" si="511"/>
        <v>2.334478166700717E-15</v>
      </c>
      <c r="BP223" s="36">
        <f t="shared" si="512"/>
        <v>1.2183276467117709E-2</v>
      </c>
      <c r="BQ223" s="36">
        <f t="shared" si="513"/>
        <v>98.305645389110651</v>
      </c>
      <c r="BR223" s="36">
        <f t="shared" si="514"/>
        <v>154.78110000000001</v>
      </c>
      <c r="BS223" s="36">
        <f t="shared" si="515"/>
        <v>152.15855929536477</v>
      </c>
      <c r="BT223" s="36">
        <f t="shared" si="516"/>
        <v>17.966042472865144</v>
      </c>
      <c r="BU223" s="70" cm="1">
        <f t="array" ref="BU223">IF(AND(ActInt=1,$J223=0),INDEX(Tbl_FwdNom,$B223-IVP,MATCH(ValnDt,Tbl_FwdNom_Cols)),INDEX(Tbl_FwdNom,$B223,MATCH(StartDt,Tbl_FwdNom_Cols)))</f>
        <v>13.755833025999999</v>
      </c>
      <c r="BV223" s="70" cm="1">
        <f t="array" ref="BV223">INDEX(Tbl_FwdReal,$B223,MATCH(StartDt,Tbl_FwdReal_Cols))</f>
        <v>4.5321505709999999</v>
      </c>
      <c r="BW223" s="70" cm="1">
        <f t="array" ref="BW223">IF(RunType&lt;&gt;"OPN",INDEX(Tbl_FwdReal,$B223,MATCH(ValnDt,Tbl_FwdReal_Cols)),IF(AND($J223=0,ActInt=1),INDEX(Tbl_FwdReal,$B223-IVP,MATCH(ValnDt,Tbl_FwdReal_Cols)),-999))*$K223</f>
        <v>4.5321505709999999</v>
      </c>
      <c r="BX223" s="70">
        <f t="shared" si="517"/>
        <v>4.5321505710000001E-2</v>
      </c>
      <c r="BY223" s="70">
        <f t="shared" si="592"/>
        <v>8.8237756562131731E-2</v>
      </c>
      <c r="BZ223" s="64">
        <f t="shared" si="605"/>
        <v>7.0715235379952279E-3</v>
      </c>
      <c r="CA223" s="70" cm="1">
        <f t="array" ref="CA223">IF($J223=1,CA222*(1+INDEX(Tbl_CPI,$B223,MATCH(IF(RunType="OPN",StartDt,ValnDt),Tbl_CPI_Cols))),0)</f>
        <v>0</v>
      </c>
      <c r="CB223" s="70">
        <f t="shared" si="593"/>
        <v>3.7156354672443102</v>
      </c>
      <c r="CC223" s="70">
        <f t="shared" si="594"/>
        <v>3.4401761229631105</v>
      </c>
      <c r="CD223" s="36">
        <f t="shared" si="518"/>
        <v>19.598661517388813</v>
      </c>
      <c r="CE223" s="36">
        <f t="shared" si="519"/>
        <v>1.5748410887070252</v>
      </c>
      <c r="CF223" s="36">
        <f t="shared" si="520"/>
        <v>0</v>
      </c>
      <c r="CG223" s="36">
        <f t="shared" si="521"/>
        <v>2.526076078923488</v>
      </c>
      <c r="CH223" s="36">
        <f t="shared" si="522"/>
        <v>2.3381917937252834</v>
      </c>
      <c r="CI223" s="36">
        <f t="shared" si="523"/>
        <v>0</v>
      </c>
      <c r="CJ223" s="36">
        <f t="shared" si="524"/>
        <v>0</v>
      </c>
      <c r="CK223" s="36">
        <f t="shared" si="525"/>
        <v>0</v>
      </c>
      <c r="CL223" s="36">
        <f t="shared" si="526"/>
        <v>0.18788428519820463</v>
      </c>
      <c r="CM223" s="36">
        <f t="shared" si="527"/>
        <v>2.526076078923488</v>
      </c>
      <c r="CN223" s="36">
        <f t="shared" ca="1" si="528"/>
        <v>11.165028726062653</v>
      </c>
      <c r="CO223" s="20">
        <f t="shared" si="529"/>
        <v>120000</v>
      </c>
      <c r="CP223" s="20">
        <f t="shared" si="530"/>
        <v>2</v>
      </c>
      <c r="CQ223" s="64">
        <f t="shared" si="531"/>
        <v>3.6761133000000001E-3</v>
      </c>
      <c r="CR223" s="64">
        <f t="shared" si="532"/>
        <v>1.6542509850000001E-2</v>
      </c>
      <c r="CS223" s="36">
        <f t="shared" si="533"/>
        <v>19.887054999756455</v>
      </c>
      <c r="CT223" s="36">
        <f t="shared" si="534"/>
        <v>15.235309517747615</v>
      </c>
      <c r="CU223" s="36">
        <f t="shared" si="535"/>
        <v>2.2506431674893346</v>
      </c>
      <c r="CV223" s="36">
        <f t="shared" si="595"/>
        <v>17.485952685236949</v>
      </c>
      <c r="CW223" s="36">
        <f t="shared" si="536"/>
        <v>0</v>
      </c>
      <c r="CX223" s="36">
        <f t="shared" si="537"/>
        <v>0</v>
      </c>
      <c r="CY223" s="36">
        <f t="shared" si="538"/>
        <v>0</v>
      </c>
      <c r="CZ223" s="36">
        <f t="shared" si="596"/>
        <v>0</v>
      </c>
      <c r="DA223" s="64">
        <f t="shared" si="539"/>
        <v>1.0798230385132168E-2</v>
      </c>
      <c r="DB223" s="70">
        <f t="shared" si="597"/>
        <v>0.98931712575217123</v>
      </c>
      <c r="DC223" s="70">
        <f>PRODUCT($DB$8:DB223)</f>
        <v>0.11384971859207517</v>
      </c>
      <c r="DD223" s="36">
        <f t="shared" si="540"/>
        <v>870.96854886240533</v>
      </c>
      <c r="DE223" s="36">
        <f t="shared" si="541"/>
        <v>1863.6154675700293</v>
      </c>
      <c r="DF223" s="36">
        <f t="shared" si="542"/>
        <v>201.77890802781144</v>
      </c>
      <c r="DG223" s="36">
        <f t="shared" si="543"/>
        <v>0.86343379092349859</v>
      </c>
      <c r="DH223" s="36">
        <f t="shared" ca="1" si="544"/>
        <v>1.769428782340259E-13</v>
      </c>
      <c r="DI223" s="36">
        <f t="shared" si="545"/>
        <v>162.12071419230736</v>
      </c>
      <c r="DJ223" s="36">
        <f t="shared" ca="1" si="546"/>
        <v>1355.6831071368192</v>
      </c>
      <c r="DK223" s="36">
        <f t="shared" si="547"/>
        <v>0</v>
      </c>
      <c r="DL223" s="36">
        <f t="shared" si="548"/>
        <v>0</v>
      </c>
      <c r="DM223" s="36">
        <f t="shared" ca="1" si="549"/>
        <v>1355.6831071368192</v>
      </c>
      <c r="DN223" s="36">
        <f t="shared" ca="1" si="598"/>
        <v>1355.6831071368233</v>
      </c>
      <c r="DO223" s="64" cm="1">
        <f t="array" ref="DO223">IFERROR(INDEX(Tbl_FwdNom,$B223,MATCH(LIDt,Tbl_FwdNom_Cols,0)),0)</f>
        <v>13.757174770000001</v>
      </c>
      <c r="DP223" s="64">
        <f t="shared" ca="1" si="599"/>
        <v>12.54004258</v>
      </c>
      <c r="DQ223" s="64">
        <f t="shared" ca="1" si="550"/>
        <v>9.8935294034903087E-3</v>
      </c>
      <c r="DR223" s="70">
        <f t="shared" ca="1" si="551"/>
        <v>0.99020339360988474</v>
      </c>
      <c r="DS223" s="70">
        <f ca="1">PRODUCT($DR$8:DR223)</f>
        <v>0.10993160571156092</v>
      </c>
      <c r="DT223" s="36">
        <f t="shared" ca="1" si="552"/>
        <v>2174.8052611631829</v>
      </c>
      <c r="DU223" s="36">
        <f t="shared" ca="1" si="553"/>
        <v>222.93939911228182</v>
      </c>
      <c r="DV223" s="36">
        <f t="shared" ca="1" si="554"/>
        <v>1.0023721310313722</v>
      </c>
      <c r="DW223" s="36">
        <f t="shared" ca="1" si="555"/>
        <v>1.9534100419846726E-13</v>
      </c>
      <c r="DX223" s="36">
        <f t="shared" ca="1" si="556"/>
        <v>948.47444550495049</v>
      </c>
      <c r="DY223" s="36">
        <f t="shared" ca="1" si="557"/>
        <v>10.002662230085265</v>
      </c>
      <c r="DZ223" s="36">
        <f t="shared" ca="1" si="558"/>
        <v>171.41104364493631</v>
      </c>
      <c r="EA223" s="36">
        <f t="shared" ca="1" si="559"/>
        <v>0</v>
      </c>
      <c r="EB223" s="36">
        <f t="shared" ca="1" si="560"/>
        <v>1629.6815485145048</v>
      </c>
      <c r="EC223" s="36">
        <f t="shared" ca="1" si="561"/>
        <v>0</v>
      </c>
      <c r="ED223" s="36">
        <f t="shared" ca="1" si="562"/>
        <v>0</v>
      </c>
      <c r="EE223" s="36">
        <f t="shared" ca="1" si="600"/>
        <v>0</v>
      </c>
      <c r="EF223" s="36">
        <f t="shared" ca="1" si="563"/>
        <v>1629.6815485145048</v>
      </c>
      <c r="EG223" s="64"/>
      <c r="EH223" s="64"/>
      <c r="EI223" s="64"/>
      <c r="EJ223" s="70"/>
      <c r="EK223" s="70"/>
      <c r="EL223" s="70"/>
      <c r="EM223" s="70"/>
      <c r="EN223" s="70"/>
      <c r="EO223" s="36">
        <f t="shared" ca="1" si="564"/>
        <v>14.60186675130227</v>
      </c>
      <c r="EP223" s="36">
        <f t="shared" ca="1" si="565"/>
        <v>0</v>
      </c>
      <c r="EQ223" s="36">
        <f t="shared" si="566"/>
        <v>55.128316244100759</v>
      </c>
      <c r="ER223" s="36">
        <f t="shared" si="567"/>
        <v>5.2208380627604276</v>
      </c>
      <c r="ES223" s="36">
        <f t="shared" si="568"/>
        <v>-4.767829901126114</v>
      </c>
      <c r="ET223" s="36">
        <f t="shared" ca="1" si="569"/>
        <v>0</v>
      </c>
      <c r="EU223" s="36">
        <f t="shared" ca="1" si="601"/>
        <v>5.2208380627604276</v>
      </c>
      <c r="EV223" s="36">
        <f t="shared" si="570"/>
        <v>2.6761395988295531</v>
      </c>
      <c r="EW223" s="36">
        <f t="shared" si="571"/>
        <v>72.061960194540688</v>
      </c>
      <c r="EX223" s="36">
        <f t="shared" ca="1" si="602"/>
        <v>135.08725410023143</v>
      </c>
      <c r="EY223" s="36">
        <f t="shared" si="572"/>
        <v>0</v>
      </c>
      <c r="EZ223" s="36">
        <f t="shared" si="573"/>
        <v>0</v>
      </c>
      <c r="FA223" s="36">
        <f t="shared" si="574"/>
        <v>0</v>
      </c>
      <c r="FB223" s="36">
        <f t="shared" si="575"/>
        <v>0</v>
      </c>
      <c r="FC223" s="36">
        <f t="shared" si="603"/>
        <v>0</v>
      </c>
      <c r="FD223" s="36">
        <f t="shared" si="576"/>
        <v>0</v>
      </c>
      <c r="FE223" s="36">
        <f t="shared" si="577"/>
        <v>0</v>
      </c>
      <c r="FF223" s="36">
        <f t="shared" si="604"/>
        <v>0</v>
      </c>
      <c r="FG223" s="36">
        <f t="shared" ca="1" si="578"/>
        <v>135.08725410023143</v>
      </c>
      <c r="FH223" s="36">
        <f t="shared" ca="1" si="579"/>
        <v>1.4587032918691891</v>
      </c>
      <c r="FI223" s="36">
        <f t="shared" ca="1" si="580"/>
        <v>-1.9237290366496227</v>
      </c>
      <c r="FJ223" s="36">
        <f t="shared" ca="1" si="581"/>
        <v>155.76345978293119</v>
      </c>
      <c r="FK223" s="36">
        <f t="shared" si="582"/>
        <v>0</v>
      </c>
      <c r="FL223" s="36">
        <f t="shared" si="583"/>
        <v>0</v>
      </c>
      <c r="FM223" s="36">
        <f t="shared" ca="1" si="584"/>
        <v>0</v>
      </c>
      <c r="FN223" s="36">
        <f t="shared" ca="1" si="606"/>
        <v>155.76345978293119</v>
      </c>
    </row>
    <row r="224" spans="2:170" x14ac:dyDescent="0.25">
      <c r="B224" s="2">
        <v>216</v>
      </c>
      <c r="C224" s="2">
        <f t="shared" si="457"/>
        <v>18</v>
      </c>
      <c r="D224" s="2">
        <f t="shared" si="303"/>
        <v>240</v>
      </c>
      <c r="E224" s="2">
        <f t="shared" si="458"/>
        <v>20</v>
      </c>
      <c r="F224" s="189">
        <f t="shared" si="304"/>
        <v>52290</v>
      </c>
      <c r="G224" s="2">
        <f t="shared" si="459"/>
        <v>2</v>
      </c>
      <c r="H224" s="187">
        <f t="shared" si="461"/>
        <v>52.583333333333336</v>
      </c>
      <c r="I224" s="186">
        <f t="shared" si="460"/>
        <v>52</v>
      </c>
      <c r="J224" s="2">
        <f t="shared" si="462"/>
        <v>0</v>
      </c>
      <c r="K224" s="2">
        <f t="shared" si="463"/>
        <v>1</v>
      </c>
      <c r="L224">
        <f t="shared" si="464"/>
        <v>2</v>
      </c>
      <c r="M224" s="190">
        <f t="shared" si="585"/>
        <v>2.8212703200000003E-3</v>
      </c>
      <c r="N224">
        <f t="shared" si="465"/>
        <v>1</v>
      </c>
      <c r="O224">
        <f t="shared" si="466"/>
        <v>100</v>
      </c>
      <c r="P224" s="58">
        <f t="shared" si="467"/>
        <v>1.2695716440000003E-2</v>
      </c>
      <c r="Q224" s="106">
        <f t="shared" si="468"/>
        <v>1.2695716440000003E-2</v>
      </c>
      <c r="R224" s="59">
        <f t="shared" si="469"/>
        <v>1.2695716440000003E-2</v>
      </c>
      <c r="S224" s="32">
        <f t="shared" si="586"/>
        <v>1.0641829979911588E-3</v>
      </c>
      <c r="T224">
        <f t="shared" si="470"/>
        <v>1</v>
      </c>
      <c r="U224" s="32">
        <f t="shared" si="587"/>
        <v>4.1885619E-4</v>
      </c>
      <c r="V224">
        <f t="shared" si="471"/>
        <v>1</v>
      </c>
      <c r="W224">
        <f t="shared" si="472"/>
        <v>100</v>
      </c>
      <c r="X224" s="58">
        <f t="shared" si="473"/>
        <v>1.8848528550000001E-3</v>
      </c>
      <c r="Y224" s="58">
        <f t="shared" si="474"/>
        <v>1.8848528550000001E-3</v>
      </c>
      <c r="Z224" s="32">
        <f t="shared" si="475"/>
        <v>1.8848528550000001E-3</v>
      </c>
      <c r="AA224" s="32">
        <f t="shared" si="476"/>
        <v>1.5720692714493723E-4</v>
      </c>
      <c r="AB224" s="59">
        <f t="shared" si="477"/>
        <v>4.9056245199999996E-3</v>
      </c>
      <c r="AC224" s="59">
        <f t="shared" si="478"/>
        <v>4.9056245199999996E-3</v>
      </c>
      <c r="AD224">
        <f t="shared" si="479"/>
        <v>1</v>
      </c>
      <c r="AE224" s="59">
        <f t="shared" si="480"/>
        <v>4.9056245199999996E-3</v>
      </c>
      <c r="AF224" s="59">
        <f t="shared" si="481"/>
        <v>4.1758461800000006E-3</v>
      </c>
      <c r="AG224" s="59">
        <f t="shared" si="482"/>
        <v>4.1758461800000006E-3</v>
      </c>
      <c r="AH224">
        <f t="shared" si="483"/>
        <v>1</v>
      </c>
      <c r="AI224" s="59">
        <f t="shared" si="484"/>
        <v>4.1758461800000006E-3</v>
      </c>
      <c r="AJ224" s="59">
        <f t="shared" si="485"/>
        <v>0</v>
      </c>
      <c r="AK224" s="59">
        <f t="shared" si="486"/>
        <v>0</v>
      </c>
      <c r="AL224" s="59">
        <f t="shared" si="487"/>
        <v>0</v>
      </c>
      <c r="AM224" s="12">
        <f t="shared" si="588"/>
        <v>0.11807447807119481</v>
      </c>
      <c r="AN224" s="12">
        <f t="shared" si="589"/>
        <v>0</v>
      </c>
      <c r="AO224" s="66">
        <f t="shared" si="488"/>
        <v>1.2565285206004543E-4</v>
      </c>
      <c r="AP224" s="66">
        <f t="shared" si="489"/>
        <v>1.8562125871814812E-5</v>
      </c>
      <c r="AQ224" s="59">
        <f t="shared" si="490"/>
        <v>5.7922905481225554E-4</v>
      </c>
      <c r="AR224" s="59">
        <f t="shared" si="491"/>
        <v>4.9306085820909268E-4</v>
      </c>
      <c r="AS224" s="59">
        <f t="shared" si="492"/>
        <v>0</v>
      </c>
      <c r="AT224" s="12">
        <f t="shared" si="493"/>
        <v>0.1168579731802416</v>
      </c>
      <c r="AU224" s="59">
        <f t="shared" si="590"/>
        <v>1.1926223897340549E-18</v>
      </c>
      <c r="AV224" s="59">
        <f t="shared" si="591"/>
        <v>0</v>
      </c>
      <c r="AW224" s="70">
        <f t="shared" si="494"/>
        <v>0</v>
      </c>
      <c r="AX224" s="20">
        <f t="shared" si="495"/>
        <v>200000</v>
      </c>
      <c r="AY224" s="20">
        <f t="shared" si="496"/>
        <v>0</v>
      </c>
      <c r="AZ224" s="20">
        <f t="shared" si="497"/>
        <v>0</v>
      </c>
      <c r="BA224" s="20">
        <f t="shared" si="498"/>
        <v>200000</v>
      </c>
      <c r="BB224" s="36">
        <f t="shared" si="499"/>
        <v>1</v>
      </c>
      <c r="BC224" s="36">
        <f t="shared" si="500"/>
        <v>0</v>
      </c>
      <c r="BD224" s="80">
        <f t="shared" si="501"/>
        <v>25.130570412009085</v>
      </c>
      <c r="BE224" s="36">
        <f t="shared" si="502"/>
        <v>0</v>
      </c>
      <c r="BF224" s="36">
        <f t="shared" si="503"/>
        <v>0</v>
      </c>
      <c r="BG224" s="36">
        <f t="shared" si="504"/>
        <v>25.130570412009085</v>
      </c>
      <c r="BH224" s="36">
        <f t="shared" si="505"/>
        <v>3.7124251743629624</v>
      </c>
      <c r="BI224" s="36">
        <f t="shared" si="506"/>
        <v>0</v>
      </c>
      <c r="BJ224" s="36">
        <f t="shared" si="507"/>
        <v>0</v>
      </c>
      <c r="BK224" s="36">
        <f t="shared" si="508"/>
        <v>3.7124251743629624</v>
      </c>
      <c r="BL224" s="68">
        <f ca="1">IF(OR(AT224=0,E224&gt;ProjTerm),0,VLOOKUP(D224,'Life Events'!$AE$5:$AI$1206,5,FALSE))</f>
        <v>1.3129103727069203E-16</v>
      </c>
      <c r="BM224" s="93">
        <f t="shared" ca="1" si="509"/>
        <v>1.3129103727069203E-16</v>
      </c>
      <c r="BN224" s="93">
        <f t="shared" ca="1" si="510"/>
        <v>1.5342404512184629E-17</v>
      </c>
      <c r="BO224" s="36">
        <f t="shared" ca="1" si="511"/>
        <v>2.334478166700717E-15</v>
      </c>
      <c r="BP224" s="36">
        <f t="shared" si="512"/>
        <v>1.2057753867719496E-2</v>
      </c>
      <c r="BQ224" s="36">
        <f t="shared" si="513"/>
        <v>98.305645389110651</v>
      </c>
      <c r="BR224" s="36">
        <f t="shared" si="514"/>
        <v>154.78110000000001</v>
      </c>
      <c r="BS224" s="36">
        <f t="shared" si="515"/>
        <v>152.15855929536477</v>
      </c>
      <c r="BT224" s="36">
        <f t="shared" si="516"/>
        <v>17.780940841281939</v>
      </c>
      <c r="BU224" s="70" cm="1">
        <f t="array" ref="BU224">IF(AND(ActInt=1,$J224=0),INDEX(Tbl_FwdNom,$B224-IVP,MATCH(ValnDt,Tbl_FwdNom_Cols)),INDEX(Tbl_FwdNom,$B224,MATCH(StartDt,Tbl_FwdNom_Cols)))</f>
        <v>13.763502016</v>
      </c>
      <c r="BV224" s="70" cm="1">
        <f t="array" ref="BV224">INDEX(Tbl_FwdReal,$B224,MATCH(StartDt,Tbl_FwdReal_Cols))</f>
        <v>5.456798944</v>
      </c>
      <c r="BW224" s="70" cm="1">
        <f t="array" ref="BW224">IF(RunType&lt;&gt;"OPN",INDEX(Tbl_FwdReal,$B224,MATCH(ValnDt,Tbl_FwdReal_Cols)),IF(AND($J224=0,ActInt=1),INDEX(Tbl_FwdReal,$B224-IVP,MATCH(ValnDt,Tbl_FwdReal_Cols)),-999))*$K224</f>
        <v>5.456798944</v>
      </c>
      <c r="BX224" s="70">
        <f t="shared" si="517"/>
        <v>5.4567989439999999E-2</v>
      </c>
      <c r="BY224" s="70">
        <f t="shared" si="592"/>
        <v>7.8768776932164108E-2</v>
      </c>
      <c r="BZ224" s="64">
        <f t="shared" si="605"/>
        <v>6.3383670906065337E-3</v>
      </c>
      <c r="CA224" s="70" cm="1">
        <f t="array" ref="CA224">IF($J224=1,CA223*(1+INDEX(Tbl_CPI,$B224,MATCH(IF(RunType="OPN",StartDt,ValnDt),Tbl_CPI_Cols))),0)</f>
        <v>0</v>
      </c>
      <c r="CB224" s="70">
        <f t="shared" si="593"/>
        <v>3.7391865288105821</v>
      </c>
      <c r="CC224" s="70">
        <f t="shared" si="594"/>
        <v>3.7391865288105821</v>
      </c>
      <c r="CD224" s="36">
        <f t="shared" si="518"/>
        <v>19.598661517388813</v>
      </c>
      <c r="CE224" s="36">
        <f t="shared" si="519"/>
        <v>1.5748410887070252</v>
      </c>
      <c r="CF224" s="36">
        <f t="shared" si="520"/>
        <v>0</v>
      </c>
      <c r="CG224" s="36">
        <f t="shared" si="521"/>
        <v>2.5000502691538493</v>
      </c>
      <c r="CH224" s="36">
        <f t="shared" si="522"/>
        <v>2.3141017295596948</v>
      </c>
      <c r="CI224" s="36">
        <f t="shared" si="523"/>
        <v>0</v>
      </c>
      <c r="CJ224" s="36">
        <f t="shared" si="524"/>
        <v>0</v>
      </c>
      <c r="CK224" s="36">
        <f t="shared" si="525"/>
        <v>0</v>
      </c>
      <c r="CL224" s="36">
        <f t="shared" si="526"/>
        <v>0.18594853959415422</v>
      </c>
      <c r="CM224" s="36">
        <f t="shared" si="527"/>
        <v>2.5000502691538493</v>
      </c>
      <c r="CN224" s="36">
        <f t="shared" ca="1" si="528"/>
        <v>11.049996991222391</v>
      </c>
      <c r="CO224" s="20">
        <f t="shared" si="529"/>
        <v>120000</v>
      </c>
      <c r="CP224" s="20">
        <f t="shared" si="530"/>
        <v>2</v>
      </c>
      <c r="CQ224" s="64">
        <f t="shared" si="531"/>
        <v>3.6761133000000001E-3</v>
      </c>
      <c r="CR224" s="64">
        <f t="shared" si="532"/>
        <v>1.6542509850000001E-2</v>
      </c>
      <c r="CS224" s="36">
        <f t="shared" si="533"/>
        <v>19.682161443849548</v>
      </c>
      <c r="CT224" s="36">
        <f t="shared" si="534"/>
        <v>15.078342247205452</v>
      </c>
      <c r="CU224" s="36">
        <f t="shared" si="535"/>
        <v>2.2274551046177775</v>
      </c>
      <c r="CV224" s="36">
        <f t="shared" si="595"/>
        <v>17.30579735182323</v>
      </c>
      <c r="CW224" s="36">
        <f t="shared" si="536"/>
        <v>0</v>
      </c>
      <c r="CX224" s="36">
        <f t="shared" si="537"/>
        <v>0</v>
      </c>
      <c r="CY224" s="36">
        <f t="shared" si="538"/>
        <v>0</v>
      </c>
      <c r="CZ224" s="36">
        <f t="shared" si="596"/>
        <v>0</v>
      </c>
      <c r="DA224" s="64">
        <f t="shared" si="539"/>
        <v>1.0803908893947334E-2</v>
      </c>
      <c r="DB224" s="70">
        <f t="shared" si="597"/>
        <v>0.98931156795211717</v>
      </c>
      <c r="DC224" s="70">
        <f>PRODUCT($DB$8:DB224)</f>
        <v>0.11263284361123319</v>
      </c>
      <c r="DD224" s="36">
        <f t="shared" si="540"/>
        <v>862.5974728725264</v>
      </c>
      <c r="DE224" s="36">
        <f t="shared" si="541"/>
        <v>1858.619228882998</v>
      </c>
      <c r="DF224" s="36">
        <f t="shared" si="542"/>
        <v>200.24648379250115</v>
      </c>
      <c r="DG224" s="36">
        <f t="shared" si="543"/>
        <v>0.8607044970688722</v>
      </c>
      <c r="DH224" s="36">
        <f t="shared" ca="1" si="544"/>
        <v>1.7652007480319842E-13</v>
      </c>
      <c r="DI224" s="36">
        <f t="shared" si="545"/>
        <v>161.34519103377065</v>
      </c>
      <c r="DJ224" s="36">
        <f t="shared" ca="1" si="546"/>
        <v>1356.7527263396748</v>
      </c>
      <c r="DK224" s="36">
        <f t="shared" si="547"/>
        <v>0</v>
      </c>
      <c r="DL224" s="36">
        <f t="shared" si="548"/>
        <v>0</v>
      </c>
      <c r="DM224" s="36">
        <f t="shared" ca="1" si="549"/>
        <v>1356.7527263396748</v>
      </c>
      <c r="DN224" s="36">
        <f t="shared" ca="1" si="598"/>
        <v>1356.7527263396785</v>
      </c>
      <c r="DO224" s="64" cm="1">
        <f t="array" ref="DO224">IFERROR(INDEX(Tbl_FwdNom,$B224,MATCH(LIDt,Tbl_FwdNom_Cols,0)),0)</f>
        <v>12.45189068</v>
      </c>
      <c r="DP224" s="64">
        <f t="shared" ca="1" si="599"/>
        <v>12.54244207</v>
      </c>
      <c r="DQ224" s="64">
        <f t="shared" ca="1" si="550"/>
        <v>9.8953237320462684E-3</v>
      </c>
      <c r="DR224" s="70">
        <f t="shared" ca="1" si="551"/>
        <v>0.99020163426890784</v>
      </c>
      <c r="DS224" s="70">
        <f ca="1">PRODUCT($DR$8:DR224)</f>
        <v>0.10885445563339283</v>
      </c>
      <c r="DT224" s="36">
        <f t="shared" ca="1" si="552"/>
        <v>2171.195092864541</v>
      </c>
      <c r="DU224" s="36">
        <f t="shared" ca="1" si="553"/>
        <v>221.43303146476276</v>
      </c>
      <c r="DV224" s="36">
        <f t="shared" ca="1" si="554"/>
        <v>1.0002331739001893</v>
      </c>
      <c r="DW224" s="36">
        <f t="shared" ca="1" si="555"/>
        <v>1.9493948850645339E-13</v>
      </c>
      <c r="DX224" s="36">
        <f t="shared" ca="1" si="556"/>
        <v>940.07896635351312</v>
      </c>
      <c r="DY224" s="36">
        <f t="shared" ca="1" si="557"/>
        <v>9.9138532504433314</v>
      </c>
      <c r="DZ224" s="36">
        <f t="shared" ca="1" si="558"/>
        <v>170.7702108977283</v>
      </c>
      <c r="EA224" s="36">
        <f t="shared" ca="1" si="559"/>
        <v>0</v>
      </c>
      <c r="EB224" s="36">
        <f t="shared" ca="1" si="560"/>
        <v>1632.232988950062</v>
      </c>
      <c r="EC224" s="36">
        <f t="shared" ca="1" si="561"/>
        <v>0</v>
      </c>
      <c r="ED224" s="36">
        <f t="shared" ca="1" si="562"/>
        <v>0</v>
      </c>
      <c r="EE224" s="36">
        <f t="shared" ca="1" si="600"/>
        <v>0</v>
      </c>
      <c r="EF224" s="36">
        <f t="shared" ca="1" si="563"/>
        <v>1632.232988950062</v>
      </c>
      <c r="EG224" s="64"/>
      <c r="EH224" s="64"/>
      <c r="EI224" s="64"/>
      <c r="EJ224" s="70"/>
      <c r="EK224" s="70"/>
      <c r="EL224" s="70"/>
      <c r="EM224" s="70"/>
      <c r="EN224" s="70"/>
      <c r="EO224" s="36">
        <f t="shared" ca="1" si="564"/>
        <v>14.619666463231409</v>
      </c>
      <c r="EP224" s="36">
        <f t="shared" ca="1" si="565"/>
        <v>0</v>
      </c>
      <c r="EQ224" s="36">
        <f t="shared" si="566"/>
        <v>54.954056936296759</v>
      </c>
      <c r="ER224" s="36">
        <f t="shared" si="567"/>
        <v>5.1706594056650568</v>
      </c>
      <c r="ES224" s="36">
        <f t="shared" si="568"/>
        <v>-4.7220052080745978</v>
      </c>
      <c r="ET224" s="36">
        <f t="shared" ca="1" si="569"/>
        <v>0</v>
      </c>
      <c r="EU224" s="36">
        <f t="shared" ca="1" si="601"/>
        <v>5.1706594056650568</v>
      </c>
      <c r="EV224" s="36">
        <f t="shared" si="570"/>
        <v>2.6633379760097347</v>
      </c>
      <c r="EW224" s="36">
        <f t="shared" si="571"/>
        <v>71.834174037479443</v>
      </c>
      <c r="EX224" s="36">
        <f t="shared" ca="1" si="602"/>
        <v>134.622228355451</v>
      </c>
      <c r="EY224" s="36">
        <f t="shared" si="572"/>
        <v>0</v>
      </c>
      <c r="EZ224" s="36">
        <f t="shared" si="573"/>
        <v>0</v>
      </c>
      <c r="FA224" s="36">
        <f t="shared" si="574"/>
        <v>0</v>
      </c>
      <c r="FB224" s="36">
        <f t="shared" si="575"/>
        <v>0</v>
      </c>
      <c r="FC224" s="36">
        <f t="shared" si="603"/>
        <v>0</v>
      </c>
      <c r="FD224" s="36">
        <f t="shared" si="576"/>
        <v>0</v>
      </c>
      <c r="FE224" s="36">
        <f t="shared" si="577"/>
        <v>0</v>
      </c>
      <c r="FF224" s="36">
        <f t="shared" si="604"/>
        <v>0</v>
      </c>
      <c r="FG224" s="36">
        <f t="shared" ca="1" si="578"/>
        <v>134.622228355451</v>
      </c>
      <c r="FH224" s="36">
        <f t="shared" ca="1" si="579"/>
        <v>1.454446290252466</v>
      </c>
      <c r="FI224" s="36">
        <f t="shared" ca="1" si="580"/>
        <v>-1.9068312664987306</v>
      </c>
      <c r="FJ224" s="36">
        <f t="shared" ca="1" si="581"/>
        <v>155.39795837660813</v>
      </c>
      <c r="FK224" s="36">
        <f t="shared" si="582"/>
        <v>0</v>
      </c>
      <c r="FL224" s="36">
        <f t="shared" si="583"/>
        <v>0</v>
      </c>
      <c r="FM224" s="36">
        <f t="shared" ca="1" si="584"/>
        <v>0</v>
      </c>
      <c r="FN224" s="36">
        <f t="shared" ca="1" si="606"/>
        <v>155.39795837660813</v>
      </c>
    </row>
    <row r="225" spans="2:170" x14ac:dyDescent="0.25">
      <c r="B225" s="2">
        <v>217</v>
      </c>
      <c r="C225" s="2">
        <f t="shared" si="457"/>
        <v>19</v>
      </c>
      <c r="D225" s="2">
        <f t="shared" si="303"/>
        <v>241</v>
      </c>
      <c r="E225" s="2">
        <f t="shared" si="458"/>
        <v>21</v>
      </c>
      <c r="F225" s="189">
        <f t="shared" si="304"/>
        <v>52321</v>
      </c>
      <c r="G225" s="2">
        <f t="shared" si="459"/>
        <v>3</v>
      </c>
      <c r="H225" s="187">
        <f t="shared" si="461"/>
        <v>52.666666666666671</v>
      </c>
      <c r="I225" s="186">
        <f t="shared" si="460"/>
        <v>52</v>
      </c>
      <c r="J225" s="2">
        <f t="shared" si="462"/>
        <v>0</v>
      </c>
      <c r="K225" s="2">
        <f t="shared" si="463"/>
        <v>1</v>
      </c>
      <c r="L225">
        <f t="shared" si="464"/>
        <v>2</v>
      </c>
      <c r="M225" s="190">
        <f t="shared" si="585"/>
        <v>2.8212703200000003E-3</v>
      </c>
      <c r="N225">
        <f t="shared" si="465"/>
        <v>1</v>
      </c>
      <c r="O225">
        <f t="shared" si="466"/>
        <v>100</v>
      </c>
      <c r="P225" s="58">
        <f t="shared" si="467"/>
        <v>1.2695716440000003E-2</v>
      </c>
      <c r="Q225" s="106">
        <f t="shared" si="468"/>
        <v>1.2695716440000003E-2</v>
      </c>
      <c r="R225" s="59">
        <f t="shared" si="469"/>
        <v>1.2695716440000003E-2</v>
      </c>
      <c r="S225" s="32">
        <f t="shared" si="586"/>
        <v>1.0641829979911588E-3</v>
      </c>
      <c r="T225">
        <f t="shared" si="470"/>
        <v>1</v>
      </c>
      <c r="U225" s="32">
        <f t="shared" si="587"/>
        <v>4.1885619E-4</v>
      </c>
      <c r="V225">
        <f t="shared" si="471"/>
        <v>1</v>
      </c>
      <c r="W225">
        <f t="shared" si="472"/>
        <v>100</v>
      </c>
      <c r="X225" s="58">
        <f t="shared" si="473"/>
        <v>1.8848528550000001E-3</v>
      </c>
      <c r="Y225" s="58">
        <f t="shared" si="474"/>
        <v>1.8848528550000001E-3</v>
      </c>
      <c r="Z225" s="32">
        <f t="shared" si="475"/>
        <v>1.8848528550000001E-3</v>
      </c>
      <c r="AA225" s="32">
        <f t="shared" si="476"/>
        <v>1.5720692714493723E-4</v>
      </c>
      <c r="AB225" s="59">
        <f t="shared" si="477"/>
        <v>4.9056245199999996E-3</v>
      </c>
      <c r="AC225" s="59">
        <f t="shared" si="478"/>
        <v>4.9056245199999996E-3</v>
      </c>
      <c r="AD225">
        <f t="shared" si="479"/>
        <v>1</v>
      </c>
      <c r="AE225" s="59">
        <f t="shared" si="480"/>
        <v>4.9056245199999996E-3</v>
      </c>
      <c r="AF225" s="59">
        <f t="shared" si="481"/>
        <v>4.1758461800000006E-3</v>
      </c>
      <c r="AG225" s="59">
        <f t="shared" si="482"/>
        <v>4.1758461800000006E-3</v>
      </c>
      <c r="AH225">
        <f t="shared" si="483"/>
        <v>1</v>
      </c>
      <c r="AI225" s="59">
        <f t="shared" si="484"/>
        <v>4.1758461800000006E-3</v>
      </c>
      <c r="AJ225" s="59">
        <f t="shared" si="485"/>
        <v>0</v>
      </c>
      <c r="AK225" s="59">
        <f t="shared" si="486"/>
        <v>0</v>
      </c>
      <c r="AL225" s="59">
        <f t="shared" si="487"/>
        <v>0</v>
      </c>
      <c r="AM225" s="12">
        <f t="shared" si="588"/>
        <v>0.1168579731802416</v>
      </c>
      <c r="AN225" s="12">
        <f t="shared" si="589"/>
        <v>0</v>
      </c>
      <c r="AO225" s="66">
        <f t="shared" si="488"/>
        <v>1.2435826823811993E-4</v>
      </c>
      <c r="AP225" s="66">
        <f t="shared" si="489"/>
        <v>1.8370882876051271E-5</v>
      </c>
      <c r="AQ225" s="59">
        <f t="shared" si="490"/>
        <v>5.7326133859049552E-4</v>
      </c>
      <c r="AR225" s="59">
        <f t="shared" si="491"/>
        <v>4.8798092090725443E-4</v>
      </c>
      <c r="AS225" s="59">
        <f t="shared" si="492"/>
        <v>0</v>
      </c>
      <c r="AT225" s="12">
        <f t="shared" si="493"/>
        <v>0.11565400176962969</v>
      </c>
      <c r="AU225" s="59">
        <f t="shared" si="590"/>
        <v>3.5236570605778894E-18</v>
      </c>
      <c r="AV225" s="59">
        <f t="shared" si="591"/>
        <v>0</v>
      </c>
      <c r="AW225" s="70">
        <f t="shared" si="494"/>
        <v>0</v>
      </c>
      <c r="AX225" s="20">
        <f t="shared" si="495"/>
        <v>200000</v>
      </c>
      <c r="AY225" s="20">
        <f t="shared" si="496"/>
        <v>0</v>
      </c>
      <c r="AZ225" s="20">
        <f t="shared" si="497"/>
        <v>0</v>
      </c>
      <c r="BA225" s="20">
        <f t="shared" si="498"/>
        <v>200000</v>
      </c>
      <c r="BB225" s="36">
        <f t="shared" si="499"/>
        <v>1</v>
      </c>
      <c r="BC225" s="36">
        <f t="shared" si="500"/>
        <v>0</v>
      </c>
      <c r="BD225" s="80">
        <f t="shared" si="501"/>
        <v>24.871653647623987</v>
      </c>
      <c r="BE225" s="36">
        <f t="shared" si="502"/>
        <v>0</v>
      </c>
      <c r="BF225" s="36">
        <f t="shared" si="503"/>
        <v>0</v>
      </c>
      <c r="BG225" s="36">
        <f t="shared" si="504"/>
        <v>24.871653647623987</v>
      </c>
      <c r="BH225" s="36">
        <f t="shared" si="505"/>
        <v>3.6741765752102542</v>
      </c>
      <c r="BI225" s="36">
        <f t="shared" si="506"/>
        <v>0</v>
      </c>
      <c r="BJ225" s="36">
        <f t="shared" si="507"/>
        <v>0</v>
      </c>
      <c r="BK225" s="36">
        <f t="shared" si="508"/>
        <v>3.6741765752102542</v>
      </c>
      <c r="BL225" s="68">
        <f ca="1">IF(OR(AT225=0,E225&gt;ProjTerm),0,VLOOKUP(D225,'Life Events'!$AE$5:$AI$1206,5,FALSE))</f>
        <v>1.326577920126365E-16</v>
      </c>
      <c r="BM225" s="93">
        <f t="shared" ca="1" si="509"/>
        <v>1.326577920126365E-16</v>
      </c>
      <c r="BN225" s="93">
        <f t="shared" ca="1" si="510"/>
        <v>1.5342404512184629E-17</v>
      </c>
      <c r="BO225" s="36">
        <f t="shared" ca="1" si="511"/>
        <v>2.334478166700717E-15</v>
      </c>
      <c r="BP225" s="36">
        <f t="shared" si="512"/>
        <v>1.1933524510168185E-2</v>
      </c>
      <c r="BQ225" s="36">
        <f t="shared" si="513"/>
        <v>98.305645389110651</v>
      </c>
      <c r="BR225" s="36">
        <f t="shared" si="514"/>
        <v>154.78110000000001</v>
      </c>
      <c r="BS225" s="36">
        <f t="shared" si="515"/>
        <v>152.15855929536477</v>
      </c>
      <c r="BT225" s="36">
        <f t="shared" si="516"/>
        <v>17.59774628601042</v>
      </c>
      <c r="BU225" s="70" cm="1">
        <f t="array" ref="BU225">IF(AND(ActInt=1,$J225=0),INDEX(Tbl_FwdNom,$B225-IVP,MATCH(ValnDt,Tbl_FwdNom_Cols)),INDEX(Tbl_FwdNom,$B225,MATCH(StartDt,Tbl_FwdNom_Cols)))</f>
        <v>13.771435582000001</v>
      </c>
      <c r="BV225" s="70" cm="1">
        <f t="array" ref="BV225">INDEX(Tbl_FwdReal,$B225,MATCH(StartDt,Tbl_FwdReal_Cols))</f>
        <v>5.5741773339999998</v>
      </c>
      <c r="BW225" s="70" cm="1">
        <f t="array" ref="BW225">IF(RunType&lt;&gt;"OPN",INDEX(Tbl_FwdReal,$B225,MATCH(ValnDt,Tbl_FwdReal_Cols)),IF(AND($J225=0,ActInt=1),INDEX(Tbl_FwdReal,$B225-IVP,MATCH(ValnDt,Tbl_FwdReal_Cols)),-999))*$K225</f>
        <v>5.5741773339999998</v>
      </c>
      <c r="BX225" s="70">
        <f t="shared" si="517"/>
        <v>5.5741773339999995E-2</v>
      </c>
      <c r="BY225" s="70">
        <f t="shared" si="592"/>
        <v>7.7644538228952786E-2</v>
      </c>
      <c r="BZ225" s="64">
        <f t="shared" si="605"/>
        <v>6.2509290374883619E-3</v>
      </c>
      <c r="CA225" s="70" cm="1">
        <f t="array" ref="CA225">IF($J225=1,CA224*(1+INDEX(Tbl_CPI,$B225,MATCH(IF(RunType="OPN",StartDt,ValnDt),Tbl_CPI_Cols))),0)</f>
        <v>0</v>
      </c>
      <c r="CB225" s="70">
        <f t="shared" si="593"/>
        <v>3.7625599184601093</v>
      </c>
      <c r="CC225" s="70">
        <f t="shared" si="594"/>
        <v>3.7391865288105821</v>
      </c>
      <c r="CD225" s="36">
        <f t="shared" si="518"/>
        <v>21.113398398344462</v>
      </c>
      <c r="CE225" s="36">
        <f t="shared" si="519"/>
        <v>1.5748410887070252</v>
      </c>
      <c r="CF225" s="36">
        <f t="shared" si="520"/>
        <v>0</v>
      </c>
      <c r="CG225" s="36">
        <f t="shared" si="521"/>
        <v>2.6513016814847612</v>
      </c>
      <c r="CH225" s="36">
        <f t="shared" si="522"/>
        <v>2.4672689437774933</v>
      </c>
      <c r="CI225" s="36">
        <f t="shared" si="523"/>
        <v>0</v>
      </c>
      <c r="CJ225" s="36">
        <f t="shared" si="524"/>
        <v>0</v>
      </c>
      <c r="CK225" s="36">
        <f t="shared" si="525"/>
        <v>0</v>
      </c>
      <c r="CL225" s="36">
        <f t="shared" si="526"/>
        <v>0.18403273770726805</v>
      </c>
      <c r="CM225" s="36">
        <f t="shared" si="527"/>
        <v>2.6513016814847612</v>
      </c>
      <c r="CN225" s="36">
        <f t="shared" ca="1" si="528"/>
        <v>10.936150412313657</v>
      </c>
      <c r="CO225" s="20">
        <f t="shared" si="529"/>
        <v>120000</v>
      </c>
      <c r="CP225" s="20">
        <f t="shared" si="530"/>
        <v>2</v>
      </c>
      <c r="CQ225" s="64">
        <f t="shared" si="531"/>
        <v>3.6761133000000001E-3</v>
      </c>
      <c r="CR225" s="64">
        <f t="shared" si="532"/>
        <v>1.6542509850000001E-2</v>
      </c>
      <c r="CS225" s="36">
        <f t="shared" si="533"/>
        <v>19.479378877692142</v>
      </c>
      <c r="CT225" s="36">
        <f t="shared" si="534"/>
        <v>14.922992188574391</v>
      </c>
      <c r="CU225" s="36">
        <f t="shared" si="535"/>
        <v>2.2045059451261526</v>
      </c>
      <c r="CV225" s="36">
        <f t="shared" si="595"/>
        <v>17.127498133700541</v>
      </c>
      <c r="CW225" s="36">
        <f t="shared" si="536"/>
        <v>0</v>
      </c>
      <c r="CX225" s="36">
        <f t="shared" si="537"/>
        <v>0</v>
      </c>
      <c r="CY225" s="36">
        <f t="shared" si="538"/>
        <v>0</v>
      </c>
      <c r="CZ225" s="36">
        <f t="shared" si="596"/>
        <v>0</v>
      </c>
      <c r="DA225" s="64">
        <f t="shared" si="539"/>
        <v>1.0809782938986379E-2</v>
      </c>
      <c r="DB225" s="70">
        <f t="shared" si="597"/>
        <v>0.98930581883808411</v>
      </c>
      <c r="DC225" s="70">
        <f>PRODUCT($DB$8:DB225)</f>
        <v>0.11142832757687292</v>
      </c>
      <c r="DD225" s="36">
        <f t="shared" si="540"/>
        <v>854.32421803198622</v>
      </c>
      <c r="DE225" s="36">
        <f t="shared" si="541"/>
        <v>1853.8388456658254</v>
      </c>
      <c r="DF225" s="36">
        <f t="shared" si="542"/>
        <v>198.73692824138308</v>
      </c>
      <c r="DG225" s="36">
        <f t="shared" si="543"/>
        <v>0.85807500134662795</v>
      </c>
      <c r="DH225" s="36">
        <f t="shared" ca="1" si="544"/>
        <v>1.7609374032949391E-13</v>
      </c>
      <c r="DI225" s="36">
        <f t="shared" si="545"/>
        <v>160.4093358499276</v>
      </c>
      <c r="DJ225" s="36">
        <f t="shared" ca="1" si="546"/>
        <v>1357.8028167238031</v>
      </c>
      <c r="DK225" s="36">
        <f t="shared" si="547"/>
        <v>0</v>
      </c>
      <c r="DL225" s="36">
        <f t="shared" si="548"/>
        <v>0</v>
      </c>
      <c r="DM225" s="36">
        <f t="shared" ca="1" si="549"/>
        <v>1357.8028167238031</v>
      </c>
      <c r="DN225" s="36">
        <f t="shared" ca="1" si="598"/>
        <v>1357.8028167238074</v>
      </c>
      <c r="DO225" s="64" cm="1">
        <f t="array" ref="DO225">IFERROR(INDEX(Tbl_FwdNom,$B225,MATCH(LIDt,Tbl_FwdNom_Cols,0)),0)</f>
        <v>12.45433107</v>
      </c>
      <c r="DP225" s="64">
        <f t="shared" ca="1" si="599"/>
        <v>12.54492432</v>
      </c>
      <c r="DQ225" s="64">
        <f t="shared" ca="1" si="550"/>
        <v>9.8971799112796965E-3</v>
      </c>
      <c r="DR225" s="70">
        <f t="shared" ca="1" si="551"/>
        <v>0.99019981428985748</v>
      </c>
      <c r="DS225" s="70">
        <f ca="1">PRODUCT($DR$8:DR225)</f>
        <v>0.10778766175280911</v>
      </c>
      <c r="DT225" s="36">
        <f t="shared" ca="1" si="552"/>
        <v>2167.812147673485</v>
      </c>
      <c r="DU225" s="36">
        <f t="shared" ca="1" si="553"/>
        <v>219.95041744025932</v>
      </c>
      <c r="DV225" s="36">
        <f t="shared" ca="1" si="554"/>
        <v>0.99819913706534147</v>
      </c>
      <c r="DW225" s="36">
        <f t="shared" ca="1" si="555"/>
        <v>1.9453436152931387E-13</v>
      </c>
      <c r="DX225" s="36">
        <f t="shared" ca="1" si="556"/>
        <v>931.78535072831323</v>
      </c>
      <c r="DY225" s="36">
        <f t="shared" ca="1" si="557"/>
        <v>9.8261182968550713</v>
      </c>
      <c r="DZ225" s="36">
        <f t="shared" ca="1" si="558"/>
        <v>169.96866645006673</v>
      </c>
      <c r="EA225" s="36">
        <f t="shared" ca="1" si="559"/>
        <v>0</v>
      </c>
      <c r="EB225" s="36">
        <f t="shared" ca="1" si="560"/>
        <v>1634.7737999952876</v>
      </c>
      <c r="EC225" s="36">
        <f t="shared" ca="1" si="561"/>
        <v>0</v>
      </c>
      <c r="ED225" s="36">
        <f t="shared" ca="1" si="562"/>
        <v>0</v>
      </c>
      <c r="EE225" s="36">
        <f t="shared" ca="1" si="600"/>
        <v>0</v>
      </c>
      <c r="EF225" s="36">
        <f t="shared" ca="1" si="563"/>
        <v>1634.7737999952876</v>
      </c>
      <c r="EG225" s="64"/>
      <c r="EH225" s="64"/>
      <c r="EI225" s="64"/>
      <c r="EJ225" s="70"/>
      <c r="EK225" s="70"/>
      <c r="EL225" s="70"/>
      <c r="EM225" s="70"/>
      <c r="EN225" s="70"/>
      <c r="EO225" s="36">
        <f t="shared" ca="1" si="564"/>
        <v>14.637542477927253</v>
      </c>
      <c r="EP225" s="36">
        <f t="shared" ca="1" si="565"/>
        <v>0</v>
      </c>
      <c r="EQ225" s="36">
        <f t="shared" si="566"/>
        <v>54.786169516019449</v>
      </c>
      <c r="ER225" s="36">
        <f t="shared" si="567"/>
        <v>5.1210671169069553</v>
      </c>
      <c r="ES225" s="36">
        <f t="shared" si="568"/>
        <v>-4.6767160046241587</v>
      </c>
      <c r="ET225" s="36">
        <f t="shared" ca="1" si="569"/>
        <v>0</v>
      </c>
      <c r="EU225" s="36">
        <f t="shared" ca="1" si="601"/>
        <v>5.1210671169069553</v>
      </c>
      <c r="EV225" s="36">
        <f t="shared" si="570"/>
        <v>2.6478897396216228</v>
      </c>
      <c r="EW225" s="36">
        <f t="shared" si="571"/>
        <v>71.614717006656704</v>
      </c>
      <c r="EX225" s="36">
        <f t="shared" ca="1" si="602"/>
        <v>134.16984337920474</v>
      </c>
      <c r="EY225" s="36">
        <f t="shared" si="572"/>
        <v>0</v>
      </c>
      <c r="EZ225" s="36">
        <f t="shared" si="573"/>
        <v>0</v>
      </c>
      <c r="FA225" s="36">
        <f t="shared" si="574"/>
        <v>0</v>
      </c>
      <c r="FB225" s="36">
        <f t="shared" si="575"/>
        <v>0</v>
      </c>
      <c r="FC225" s="36">
        <f t="shared" si="603"/>
        <v>0</v>
      </c>
      <c r="FD225" s="36">
        <f t="shared" si="576"/>
        <v>0</v>
      </c>
      <c r="FE225" s="36">
        <f t="shared" si="577"/>
        <v>0</v>
      </c>
      <c r="FF225" s="36">
        <f t="shared" si="604"/>
        <v>0</v>
      </c>
      <c r="FG225" s="36">
        <f t="shared" ca="1" si="578"/>
        <v>134.16984337920474</v>
      </c>
      <c r="FH225" s="36">
        <f t="shared" ca="1" si="579"/>
        <v>1.4503468838870019</v>
      </c>
      <c r="FI225" s="36">
        <f t="shared" ca="1" si="580"/>
        <v>-1.8871540101205055</v>
      </c>
      <c r="FJ225" s="36">
        <f t="shared" ca="1" si="581"/>
        <v>155.04880591838648</v>
      </c>
      <c r="FK225" s="36">
        <f t="shared" si="582"/>
        <v>0</v>
      </c>
      <c r="FL225" s="36">
        <f t="shared" si="583"/>
        <v>0</v>
      </c>
      <c r="FM225" s="36">
        <f t="shared" ca="1" si="584"/>
        <v>0</v>
      </c>
      <c r="FN225" s="36">
        <f t="shared" ca="1" si="606"/>
        <v>155.04880591838648</v>
      </c>
    </row>
    <row r="226" spans="2:170" x14ac:dyDescent="0.25">
      <c r="B226" s="2">
        <v>218</v>
      </c>
      <c r="C226" s="2">
        <f t="shared" si="457"/>
        <v>19</v>
      </c>
      <c r="D226" s="2">
        <f t="shared" si="303"/>
        <v>242</v>
      </c>
      <c r="E226" s="2">
        <f t="shared" si="458"/>
        <v>21</v>
      </c>
      <c r="F226" s="189">
        <f t="shared" si="304"/>
        <v>52351</v>
      </c>
      <c r="G226" s="2">
        <f t="shared" si="459"/>
        <v>4</v>
      </c>
      <c r="H226" s="187">
        <f t="shared" si="461"/>
        <v>52.75</v>
      </c>
      <c r="I226" s="186">
        <f t="shared" si="460"/>
        <v>52</v>
      </c>
      <c r="J226" s="2">
        <f t="shared" si="462"/>
        <v>0</v>
      </c>
      <c r="K226" s="2">
        <f t="shared" si="463"/>
        <v>1</v>
      </c>
      <c r="L226">
        <f t="shared" si="464"/>
        <v>2</v>
      </c>
      <c r="M226" s="190">
        <f t="shared" si="585"/>
        <v>2.8212703200000003E-3</v>
      </c>
      <c r="N226">
        <f t="shared" si="465"/>
        <v>1</v>
      </c>
      <c r="O226">
        <f t="shared" si="466"/>
        <v>100</v>
      </c>
      <c r="P226" s="58">
        <f t="shared" si="467"/>
        <v>1.2695716440000003E-2</v>
      </c>
      <c r="Q226" s="106">
        <f t="shared" si="468"/>
        <v>1.2695716440000003E-2</v>
      </c>
      <c r="R226" s="59">
        <f t="shared" si="469"/>
        <v>1.2695716440000003E-2</v>
      </c>
      <c r="S226" s="32">
        <f t="shared" si="586"/>
        <v>1.0641829979911588E-3</v>
      </c>
      <c r="T226">
        <f t="shared" si="470"/>
        <v>1</v>
      </c>
      <c r="U226" s="32">
        <f t="shared" si="587"/>
        <v>4.1885619E-4</v>
      </c>
      <c r="V226">
        <f t="shared" si="471"/>
        <v>1</v>
      </c>
      <c r="W226">
        <f t="shared" si="472"/>
        <v>100</v>
      </c>
      <c r="X226" s="58">
        <f t="shared" si="473"/>
        <v>1.8848528550000001E-3</v>
      </c>
      <c r="Y226" s="58">
        <f t="shared" si="474"/>
        <v>1.8848528550000001E-3</v>
      </c>
      <c r="Z226" s="32">
        <f t="shared" si="475"/>
        <v>1.8848528550000001E-3</v>
      </c>
      <c r="AA226" s="32">
        <f t="shared" si="476"/>
        <v>1.5720692714493723E-4</v>
      </c>
      <c r="AB226" s="59">
        <f t="shared" si="477"/>
        <v>4.9056245199999996E-3</v>
      </c>
      <c r="AC226" s="59">
        <f t="shared" si="478"/>
        <v>4.9056245199999996E-3</v>
      </c>
      <c r="AD226">
        <f t="shared" si="479"/>
        <v>1</v>
      </c>
      <c r="AE226" s="59">
        <f t="shared" si="480"/>
        <v>4.9056245199999996E-3</v>
      </c>
      <c r="AF226" s="59">
        <f t="shared" si="481"/>
        <v>4.1758461800000006E-3</v>
      </c>
      <c r="AG226" s="59">
        <f t="shared" si="482"/>
        <v>4.1758461800000006E-3</v>
      </c>
      <c r="AH226">
        <f t="shared" si="483"/>
        <v>1</v>
      </c>
      <c r="AI226" s="59">
        <f t="shared" si="484"/>
        <v>4.1758461800000006E-3</v>
      </c>
      <c r="AJ226" s="59">
        <f t="shared" si="485"/>
        <v>0</v>
      </c>
      <c r="AK226" s="59">
        <f t="shared" si="486"/>
        <v>0</v>
      </c>
      <c r="AL226" s="59">
        <f t="shared" si="487"/>
        <v>0</v>
      </c>
      <c r="AM226" s="12">
        <f t="shared" si="588"/>
        <v>0.11565400176962969</v>
      </c>
      <c r="AN226" s="12">
        <f t="shared" si="589"/>
        <v>0</v>
      </c>
      <c r="AO226" s="66">
        <f t="shared" si="488"/>
        <v>1.2307702233287931E-4</v>
      </c>
      <c r="AP226" s="66">
        <f t="shared" si="489"/>
        <v>1.8181610230218615E-5</v>
      </c>
      <c r="AQ226" s="59">
        <f t="shared" si="490"/>
        <v>5.6735510691721875E-4</v>
      </c>
      <c r="AR226" s="59">
        <f t="shared" si="491"/>
        <v>4.8295332149142142E-4</v>
      </c>
      <c r="AS226" s="59">
        <f t="shared" si="492"/>
        <v>0</v>
      </c>
      <c r="AT226" s="12">
        <f t="shared" si="493"/>
        <v>0.11446243470865794</v>
      </c>
      <c r="AU226" s="59">
        <f t="shared" si="590"/>
        <v>0</v>
      </c>
      <c r="AV226" s="59">
        <f t="shared" si="591"/>
        <v>-7.8062556418956319E-18</v>
      </c>
      <c r="AW226" s="70">
        <f t="shared" si="494"/>
        <v>0</v>
      </c>
      <c r="AX226" s="20">
        <f t="shared" si="495"/>
        <v>200000</v>
      </c>
      <c r="AY226" s="20">
        <f t="shared" si="496"/>
        <v>0</v>
      </c>
      <c r="AZ226" s="20">
        <f t="shared" si="497"/>
        <v>0</v>
      </c>
      <c r="BA226" s="20">
        <f t="shared" si="498"/>
        <v>200000</v>
      </c>
      <c r="BB226" s="36">
        <f t="shared" si="499"/>
        <v>1</v>
      </c>
      <c r="BC226" s="36">
        <f t="shared" si="500"/>
        <v>0</v>
      </c>
      <c r="BD226" s="80">
        <f t="shared" si="501"/>
        <v>24.61540446657586</v>
      </c>
      <c r="BE226" s="36">
        <f t="shared" si="502"/>
        <v>0</v>
      </c>
      <c r="BF226" s="36">
        <f t="shared" si="503"/>
        <v>0</v>
      </c>
      <c r="BG226" s="36">
        <f t="shared" si="504"/>
        <v>24.61540446657586</v>
      </c>
      <c r="BH226" s="36">
        <f t="shared" si="505"/>
        <v>3.6363220460437229</v>
      </c>
      <c r="BI226" s="36">
        <f t="shared" si="506"/>
        <v>0</v>
      </c>
      <c r="BJ226" s="36">
        <f t="shared" si="507"/>
        <v>0</v>
      </c>
      <c r="BK226" s="36">
        <f t="shared" si="508"/>
        <v>3.6363220460437229</v>
      </c>
      <c r="BL226" s="68">
        <f ca="1">IF(OR(AT226=0,E226&gt;ProjTerm),0,VLOOKUP(D226,'Life Events'!$AE$5:$AI$1206,5,FALSE))</f>
        <v>1.3403877482805396E-16</v>
      </c>
      <c r="BM226" s="93">
        <f t="shared" ca="1" si="509"/>
        <v>1.3403877482805396E-16</v>
      </c>
      <c r="BN226" s="93">
        <f t="shared" ca="1" si="510"/>
        <v>1.5342404512184629E-17</v>
      </c>
      <c r="BO226" s="36">
        <f t="shared" ca="1" si="511"/>
        <v>2.3344785880087915E-15</v>
      </c>
      <c r="BP226" s="36">
        <f t="shared" si="512"/>
        <v>1.1810575070373277E-2</v>
      </c>
      <c r="BQ226" s="36">
        <f t="shared" si="513"/>
        <v>98.305663130532608</v>
      </c>
      <c r="BR226" s="36">
        <f t="shared" si="514"/>
        <v>154.78110000000001</v>
      </c>
      <c r="BS226" s="36">
        <f t="shared" si="515"/>
        <v>152.15858675573281</v>
      </c>
      <c r="BT226" s="36">
        <f t="shared" si="516"/>
        <v>17.416442301889731</v>
      </c>
      <c r="BU226" s="70" cm="1">
        <f t="array" ref="BU226">IF(AND(ActInt=1,$J226=0),INDEX(Tbl_FwdNom,$B226-IVP,MATCH(ValnDt,Tbl_FwdNom_Cols)),INDEX(Tbl_FwdNom,$B226,MATCH(StartDt,Tbl_FwdNom_Cols)))</f>
        <v>13.779633751</v>
      </c>
      <c r="BV226" s="70" cm="1">
        <f t="array" ref="BV226">INDEX(Tbl_FwdReal,$B226,MATCH(StartDt,Tbl_FwdReal_Cols))</f>
        <v>5.5803066660000002</v>
      </c>
      <c r="BW226" s="70" cm="1">
        <f t="array" ref="BW226">IF(RunType&lt;&gt;"OPN",INDEX(Tbl_FwdReal,$B226,MATCH(ValnDt,Tbl_FwdReal_Cols)),IF(AND($J226=0,ActInt=1),INDEX(Tbl_FwdReal,$B226-IVP,MATCH(ValnDt,Tbl_FwdReal_Cols)),-999))*$K226</f>
        <v>5.5803066660000002</v>
      </c>
      <c r="BX226" s="70">
        <f t="shared" si="517"/>
        <v>5.5803066660000004E-2</v>
      </c>
      <c r="BY226" s="70">
        <f t="shared" si="592"/>
        <v>7.7659625586600223E-2</v>
      </c>
      <c r="BZ226" s="64">
        <f t="shared" si="605"/>
        <v>6.2521030153706025E-3</v>
      </c>
      <c r="CA226" s="70" cm="1">
        <f t="array" ref="CA226">IF($J226=1,CA225*(1+INDEX(Tbl_CPI,$B226,MATCH(IF(RunType="OPN",StartDt,ValnDt),Tbl_CPI_Cols))),0)</f>
        <v>0</v>
      </c>
      <c r="CB226" s="70">
        <f t="shared" si="593"/>
        <v>3.7860838306718265</v>
      </c>
      <c r="CC226" s="70">
        <f t="shared" si="594"/>
        <v>3.7391865288105821</v>
      </c>
      <c r="CD226" s="36">
        <f t="shared" si="518"/>
        <v>21.113398790203913</v>
      </c>
      <c r="CE226" s="36">
        <f t="shared" si="519"/>
        <v>1.5748413729218345</v>
      </c>
      <c r="CF226" s="36">
        <f t="shared" si="520"/>
        <v>0</v>
      </c>
      <c r="CG226" s="36">
        <f t="shared" si="521"/>
        <v>2.6239857679759284</v>
      </c>
      <c r="CH226" s="36">
        <f t="shared" si="522"/>
        <v>2.4418490610451404</v>
      </c>
      <c r="CI226" s="36">
        <f t="shared" si="523"/>
        <v>0</v>
      </c>
      <c r="CJ226" s="36">
        <f t="shared" si="524"/>
        <v>0</v>
      </c>
      <c r="CK226" s="36">
        <f t="shared" si="525"/>
        <v>0</v>
      </c>
      <c r="CL226" s="36">
        <f t="shared" si="526"/>
        <v>0.18213670693078787</v>
      </c>
      <c r="CM226" s="36">
        <f t="shared" si="527"/>
        <v>2.6239857679759284</v>
      </c>
      <c r="CN226" s="36">
        <f t="shared" ca="1" si="528"/>
        <v>10.823473635659481</v>
      </c>
      <c r="CO226" s="20">
        <f t="shared" si="529"/>
        <v>120000</v>
      </c>
      <c r="CP226" s="20">
        <f t="shared" si="530"/>
        <v>2</v>
      </c>
      <c r="CQ226" s="64">
        <f t="shared" si="531"/>
        <v>3.6761133000000001E-3</v>
      </c>
      <c r="CR226" s="64">
        <f t="shared" si="532"/>
        <v>1.6542509850000001E-2</v>
      </c>
      <c r="CS226" s="36">
        <f t="shared" si="533"/>
        <v>19.278685552051058</v>
      </c>
      <c r="CT226" s="36">
        <f t="shared" si="534"/>
        <v>14.769242679945517</v>
      </c>
      <c r="CU226" s="36">
        <f t="shared" si="535"/>
        <v>2.1817932276262337</v>
      </c>
      <c r="CV226" s="36">
        <f t="shared" si="595"/>
        <v>16.95103590757175</v>
      </c>
      <c r="CW226" s="36">
        <f t="shared" si="536"/>
        <v>0</v>
      </c>
      <c r="CX226" s="36">
        <f t="shared" si="537"/>
        <v>0</v>
      </c>
      <c r="CY226" s="36">
        <f t="shared" si="538"/>
        <v>0</v>
      </c>
      <c r="CZ226" s="36">
        <f t="shared" si="596"/>
        <v>0</v>
      </c>
      <c r="DA226" s="64">
        <f t="shared" si="539"/>
        <v>1.0815852502722212E-2</v>
      </c>
      <c r="DB226" s="70">
        <f t="shared" si="597"/>
        <v>0.98929987843389799</v>
      </c>
      <c r="DC226" s="70">
        <f>PRODUCT($DB$8:DB226)</f>
        <v>0.11023603092589294</v>
      </c>
      <c r="DD226" s="36">
        <f t="shared" si="540"/>
        <v>846.14802046183388</v>
      </c>
      <c r="DE226" s="36">
        <f t="shared" si="541"/>
        <v>1849.2742887177878</v>
      </c>
      <c r="DF226" s="36">
        <f t="shared" si="542"/>
        <v>197.25011549804225</v>
      </c>
      <c r="DG226" s="36">
        <f t="shared" si="543"/>
        <v>0.85554523892709289</v>
      </c>
      <c r="DH226" s="36">
        <f t="shared" ca="1" si="544"/>
        <v>1.7566386566354161E-13</v>
      </c>
      <c r="DI226" s="36">
        <f t="shared" si="545"/>
        <v>159.49193315552844</v>
      </c>
      <c r="DJ226" s="36">
        <f t="shared" ca="1" si="546"/>
        <v>1359.0127716705981</v>
      </c>
      <c r="DK226" s="36">
        <f t="shared" si="547"/>
        <v>0</v>
      </c>
      <c r="DL226" s="36">
        <f t="shared" si="548"/>
        <v>0</v>
      </c>
      <c r="DM226" s="36">
        <f t="shared" ca="1" si="549"/>
        <v>1359.0127716705981</v>
      </c>
      <c r="DN226" s="36">
        <f t="shared" ca="1" si="598"/>
        <v>1359.0127716706018</v>
      </c>
      <c r="DO226" s="64" cm="1">
        <f t="array" ref="DO226">IFERROR(INDEX(Tbl_FwdNom,$B226,MATCH(LIDt,Tbl_FwdNom_Cols,0)),0)</f>
        <v>12.45685419</v>
      </c>
      <c r="DP226" s="64">
        <f t="shared" ca="1" si="599"/>
        <v>12.547489329999999</v>
      </c>
      <c r="DQ226" s="64">
        <f t="shared" ca="1" si="550"/>
        <v>9.8990979374384835E-3</v>
      </c>
      <c r="DR226" s="70">
        <f t="shared" ca="1" si="551"/>
        <v>0.99019793367708131</v>
      </c>
      <c r="DS226" s="70">
        <f ca="1">PRODUCT($DR$8:DR226)</f>
        <v>0.10673111994351575</v>
      </c>
      <c r="DT226" s="36">
        <f t="shared" ca="1" si="552"/>
        <v>2164.6561279666976</v>
      </c>
      <c r="DU226" s="36">
        <f t="shared" ca="1" si="553"/>
        <v>218.49140611783722</v>
      </c>
      <c r="DV226" s="36">
        <f t="shared" ca="1" si="554"/>
        <v>0.99626983301384464</v>
      </c>
      <c r="DW226" s="36">
        <f t="shared" ca="1" si="555"/>
        <v>1.9412559763828084E-13</v>
      </c>
      <c r="DX226" s="36">
        <f t="shared" ca="1" si="556"/>
        <v>923.59274286995344</v>
      </c>
      <c r="DY226" s="36">
        <f t="shared" ca="1" si="557"/>
        <v>9.7394483081897985</v>
      </c>
      <c r="DZ226" s="36">
        <f t="shared" ca="1" si="558"/>
        <v>169.18518176150289</v>
      </c>
      <c r="EA226" s="36">
        <f t="shared" ca="1" si="559"/>
        <v>0</v>
      </c>
      <c r="EB226" s="36">
        <f t="shared" ca="1" si="560"/>
        <v>1637.4831514512605</v>
      </c>
      <c r="EC226" s="36">
        <f t="shared" ca="1" si="561"/>
        <v>0</v>
      </c>
      <c r="ED226" s="36">
        <f t="shared" ca="1" si="562"/>
        <v>0</v>
      </c>
      <c r="EE226" s="36">
        <f t="shared" ca="1" si="600"/>
        <v>0</v>
      </c>
      <c r="EF226" s="36">
        <f t="shared" ca="1" si="563"/>
        <v>1637.4831514512605</v>
      </c>
      <c r="EG226" s="64"/>
      <c r="EH226" s="64"/>
      <c r="EI226" s="64"/>
      <c r="EJ226" s="70"/>
      <c r="EK226" s="70"/>
      <c r="EL226" s="70"/>
      <c r="EM226" s="70"/>
      <c r="EN226" s="70"/>
      <c r="EO226" s="36">
        <f t="shared" ca="1" si="564"/>
        <v>14.657414350429745</v>
      </c>
      <c r="EP226" s="36">
        <f t="shared" ca="1" si="565"/>
        <v>0</v>
      </c>
      <c r="EQ226" s="36">
        <f t="shared" si="566"/>
        <v>54.624649844039276</v>
      </c>
      <c r="ER226" s="36">
        <f t="shared" si="567"/>
        <v>5.0720566175741668</v>
      </c>
      <c r="ES226" s="36">
        <f t="shared" si="568"/>
        <v>-4.6319581091715571</v>
      </c>
      <c r="ET226" s="36">
        <f t="shared" ca="1" si="569"/>
        <v>0</v>
      </c>
      <c r="EU226" s="36">
        <f t="shared" ca="1" si="601"/>
        <v>5.0720566175741668</v>
      </c>
      <c r="EV226" s="36">
        <f t="shared" si="570"/>
        <v>2.6327460999529606</v>
      </c>
      <c r="EW226" s="36">
        <f t="shared" si="571"/>
        <v>71.403583691404833</v>
      </c>
      <c r="EX226" s="36">
        <f t="shared" ca="1" si="602"/>
        <v>133.73303625297123</v>
      </c>
      <c r="EY226" s="36">
        <f t="shared" si="572"/>
        <v>0</v>
      </c>
      <c r="EZ226" s="36">
        <f t="shared" si="573"/>
        <v>0</v>
      </c>
      <c r="FA226" s="36">
        <f t="shared" si="574"/>
        <v>0</v>
      </c>
      <c r="FB226" s="36">
        <f t="shared" si="575"/>
        <v>0</v>
      </c>
      <c r="FC226" s="36">
        <f t="shared" si="603"/>
        <v>0</v>
      </c>
      <c r="FD226" s="36">
        <f t="shared" si="576"/>
        <v>0</v>
      </c>
      <c r="FE226" s="36">
        <f t="shared" si="577"/>
        <v>0</v>
      </c>
      <c r="FF226" s="36">
        <f t="shared" si="604"/>
        <v>0</v>
      </c>
      <c r="FG226" s="36">
        <f t="shared" ca="1" si="578"/>
        <v>133.73303625297123</v>
      </c>
      <c r="FH226" s="36">
        <f t="shared" ca="1" si="579"/>
        <v>1.4464367948533392</v>
      </c>
      <c r="FI226" s="36">
        <f t="shared" ca="1" si="580"/>
        <v>-1.8677448065832449</v>
      </c>
      <c r="FJ226" s="36">
        <f t="shared" ca="1" si="581"/>
        <v>154.71590442667224</v>
      </c>
      <c r="FK226" s="36">
        <f t="shared" si="582"/>
        <v>0</v>
      </c>
      <c r="FL226" s="36">
        <f t="shared" si="583"/>
        <v>0</v>
      </c>
      <c r="FM226" s="36">
        <f t="shared" ca="1" si="584"/>
        <v>0</v>
      </c>
      <c r="FN226" s="36">
        <f t="shared" ca="1" si="606"/>
        <v>154.71590442667224</v>
      </c>
    </row>
    <row r="227" spans="2:170" x14ac:dyDescent="0.25">
      <c r="B227" s="2">
        <v>219</v>
      </c>
      <c r="C227" s="2">
        <f t="shared" si="457"/>
        <v>19</v>
      </c>
      <c r="D227" s="2">
        <f t="shared" si="303"/>
        <v>243</v>
      </c>
      <c r="E227" s="2">
        <f t="shared" si="458"/>
        <v>21</v>
      </c>
      <c r="F227" s="189">
        <f t="shared" si="304"/>
        <v>52382</v>
      </c>
      <c r="G227" s="2">
        <f t="shared" si="459"/>
        <v>5</v>
      </c>
      <c r="H227" s="187">
        <f t="shared" si="461"/>
        <v>52.833333333333336</v>
      </c>
      <c r="I227" s="186">
        <f t="shared" si="460"/>
        <v>52</v>
      </c>
      <c r="J227" s="2">
        <f t="shared" si="462"/>
        <v>0</v>
      </c>
      <c r="K227" s="2">
        <f t="shared" si="463"/>
        <v>1</v>
      </c>
      <c r="L227">
        <f t="shared" si="464"/>
        <v>2</v>
      </c>
      <c r="M227" s="190">
        <f t="shared" si="585"/>
        <v>2.8212703200000003E-3</v>
      </c>
      <c r="N227">
        <f t="shared" si="465"/>
        <v>1</v>
      </c>
      <c r="O227">
        <f t="shared" si="466"/>
        <v>100</v>
      </c>
      <c r="P227" s="58">
        <f t="shared" si="467"/>
        <v>1.2695716440000003E-2</v>
      </c>
      <c r="Q227" s="106">
        <f t="shared" si="468"/>
        <v>1.2695716440000003E-2</v>
      </c>
      <c r="R227" s="59">
        <f t="shared" si="469"/>
        <v>1.2695716440000003E-2</v>
      </c>
      <c r="S227" s="32">
        <f t="shared" si="586"/>
        <v>1.0641829979911588E-3</v>
      </c>
      <c r="T227">
        <f t="shared" si="470"/>
        <v>1</v>
      </c>
      <c r="U227" s="32">
        <f t="shared" si="587"/>
        <v>4.1885619E-4</v>
      </c>
      <c r="V227">
        <f t="shared" si="471"/>
        <v>1</v>
      </c>
      <c r="W227">
        <f t="shared" si="472"/>
        <v>100</v>
      </c>
      <c r="X227" s="58">
        <f t="shared" si="473"/>
        <v>1.8848528550000001E-3</v>
      </c>
      <c r="Y227" s="58">
        <f t="shared" si="474"/>
        <v>1.8848528550000001E-3</v>
      </c>
      <c r="Z227" s="32">
        <f t="shared" si="475"/>
        <v>1.8848528550000001E-3</v>
      </c>
      <c r="AA227" s="32">
        <f t="shared" si="476"/>
        <v>1.5720692714493723E-4</v>
      </c>
      <c r="AB227" s="59">
        <f t="shared" si="477"/>
        <v>4.9056245199999996E-3</v>
      </c>
      <c r="AC227" s="59">
        <f t="shared" si="478"/>
        <v>4.9056245199999996E-3</v>
      </c>
      <c r="AD227">
        <f t="shared" si="479"/>
        <v>1</v>
      </c>
      <c r="AE227" s="59">
        <f t="shared" si="480"/>
        <v>4.9056245199999996E-3</v>
      </c>
      <c r="AF227" s="59">
        <f t="shared" si="481"/>
        <v>4.1758461800000006E-3</v>
      </c>
      <c r="AG227" s="59">
        <f t="shared" si="482"/>
        <v>4.1758461800000006E-3</v>
      </c>
      <c r="AH227">
        <f t="shared" si="483"/>
        <v>1</v>
      </c>
      <c r="AI227" s="59">
        <f t="shared" si="484"/>
        <v>4.1758461800000006E-3</v>
      </c>
      <c r="AJ227" s="59">
        <f t="shared" si="485"/>
        <v>0</v>
      </c>
      <c r="AK227" s="59">
        <f t="shared" si="486"/>
        <v>0</v>
      </c>
      <c r="AL227" s="59">
        <f t="shared" si="487"/>
        <v>0</v>
      </c>
      <c r="AM227" s="12">
        <f t="shared" si="588"/>
        <v>0.11446243470865794</v>
      </c>
      <c r="AN227" s="12">
        <f t="shared" si="589"/>
        <v>0</v>
      </c>
      <c r="AO227" s="66">
        <f t="shared" si="488"/>
        <v>1.2180897692562687E-4</v>
      </c>
      <c r="AP227" s="66">
        <f t="shared" si="489"/>
        <v>1.7994287634076124E-5</v>
      </c>
      <c r="AQ227" s="59">
        <f t="shared" si="490"/>
        <v>5.615097263256914E-4</v>
      </c>
      <c r="AR227" s="59">
        <f t="shared" si="491"/>
        <v>4.7797752073164875E-4</v>
      </c>
      <c r="AS227" s="59">
        <f t="shared" si="492"/>
        <v>0</v>
      </c>
      <c r="AT227" s="12">
        <f t="shared" si="493"/>
        <v>0.1132831441970409</v>
      </c>
      <c r="AU227" s="59">
        <f t="shared" si="590"/>
        <v>3.3610267347050637E-18</v>
      </c>
      <c r="AV227" s="59">
        <f t="shared" si="591"/>
        <v>0</v>
      </c>
      <c r="AW227" s="70">
        <f t="shared" si="494"/>
        <v>0</v>
      </c>
      <c r="AX227" s="20">
        <f t="shared" si="495"/>
        <v>200000</v>
      </c>
      <c r="AY227" s="20">
        <f t="shared" si="496"/>
        <v>0</v>
      </c>
      <c r="AZ227" s="20">
        <f t="shared" si="497"/>
        <v>0</v>
      </c>
      <c r="BA227" s="20">
        <f t="shared" si="498"/>
        <v>200000</v>
      </c>
      <c r="BB227" s="36">
        <f t="shared" si="499"/>
        <v>1</v>
      </c>
      <c r="BC227" s="36">
        <f t="shared" si="500"/>
        <v>0</v>
      </c>
      <c r="BD227" s="80">
        <f t="shared" si="501"/>
        <v>24.361795385125376</v>
      </c>
      <c r="BE227" s="36">
        <f t="shared" si="502"/>
        <v>0</v>
      </c>
      <c r="BF227" s="36">
        <f t="shared" si="503"/>
        <v>0</v>
      </c>
      <c r="BG227" s="36">
        <f t="shared" si="504"/>
        <v>24.361795385125376</v>
      </c>
      <c r="BH227" s="36">
        <f t="shared" si="505"/>
        <v>3.598857526815225</v>
      </c>
      <c r="BI227" s="36">
        <f t="shared" si="506"/>
        <v>0</v>
      </c>
      <c r="BJ227" s="36">
        <f t="shared" si="507"/>
        <v>0</v>
      </c>
      <c r="BK227" s="36">
        <f t="shared" si="508"/>
        <v>3.598857526815225</v>
      </c>
      <c r="BL227" s="68">
        <f ca="1">IF(OR(AT227=0,E227&gt;ProjTerm),0,VLOOKUP(D227,'Life Events'!$AE$5:$AI$1206,5,FALSE))</f>
        <v>1.3543413383281953E-16</v>
      </c>
      <c r="BM227" s="93">
        <f t="shared" ca="1" si="509"/>
        <v>1.3543413383281953E-16</v>
      </c>
      <c r="BN227" s="93">
        <f t="shared" ca="1" si="510"/>
        <v>1.5342404512184629E-17</v>
      </c>
      <c r="BO227" s="36">
        <f t="shared" ca="1" si="511"/>
        <v>2.334479860673311E-15</v>
      </c>
      <c r="BP227" s="36">
        <f t="shared" si="512"/>
        <v>1.1688892361520516E-2</v>
      </c>
      <c r="BQ227" s="36">
        <f t="shared" si="513"/>
        <v>98.30571672285518</v>
      </c>
      <c r="BR227" s="36">
        <f t="shared" si="514"/>
        <v>154.78110000000001</v>
      </c>
      <c r="BS227" s="36">
        <f t="shared" si="515"/>
        <v>152.15866970651922</v>
      </c>
      <c r="BT227" s="36">
        <f t="shared" si="516"/>
        <v>17.237012521193535</v>
      </c>
      <c r="BU227" s="70" cm="1">
        <f t="array" ref="BU227">IF(AND(ActInt=1,$J227=0),INDEX(Tbl_FwdNom,$B227-IVP,MATCH(ValnDt,Tbl_FwdNom_Cols)),INDEX(Tbl_FwdNom,$B227,MATCH(StartDt,Tbl_FwdNom_Cols)))</f>
        <v>13.787435369000001</v>
      </c>
      <c r="BV227" s="70" cm="1">
        <f t="array" ref="BV227">INDEX(Tbl_FwdReal,$B227,MATCH(StartDt,Tbl_FwdReal_Cols))</f>
        <v>5.5861394989999997</v>
      </c>
      <c r="BW227" s="70" cm="1">
        <f t="array" ref="BW227">IF(RunType&lt;&gt;"OPN",INDEX(Tbl_FwdReal,$B227,MATCH(ValnDt,Tbl_FwdReal_Cols)),IF(AND($J227=0,ActInt=1),INDEX(Tbl_FwdReal,$B227-IVP,MATCH(ValnDt,Tbl_FwdReal_Cols)),-999))*$K227</f>
        <v>5.5861394989999997</v>
      </c>
      <c r="BX227" s="70">
        <f t="shared" si="517"/>
        <v>5.586139499E-2</v>
      </c>
      <c r="BY227" s="70">
        <f t="shared" si="592"/>
        <v>7.7673981726338992E-2</v>
      </c>
      <c r="BZ227" s="64">
        <f t="shared" si="605"/>
        <v>6.2532200817164707E-3</v>
      </c>
      <c r="CA227" s="70" cm="1">
        <f t="array" ref="CA227">IF($J227=1,CA226*(1+INDEX(Tbl_CPI,$B227,MATCH(IF(RunType="OPN",StartDt,ValnDt),Tbl_CPI_Cols))),0)</f>
        <v>0</v>
      </c>
      <c r="CB227" s="70">
        <f t="shared" si="593"/>
        <v>3.8097590461128457</v>
      </c>
      <c r="CC227" s="70">
        <f t="shared" si="594"/>
        <v>3.7391865288105821</v>
      </c>
      <c r="CD227" s="36">
        <f t="shared" si="518"/>
        <v>21.113399973911637</v>
      </c>
      <c r="CE227" s="36">
        <f t="shared" si="519"/>
        <v>1.5748422314624739</v>
      </c>
      <c r="CF227" s="36">
        <f t="shared" si="520"/>
        <v>0</v>
      </c>
      <c r="CG227" s="36">
        <f t="shared" si="521"/>
        <v>2.5969514420868514</v>
      </c>
      <c r="CH227" s="36">
        <f t="shared" si="522"/>
        <v>2.416691165991641</v>
      </c>
      <c r="CI227" s="36">
        <f t="shared" si="523"/>
        <v>0</v>
      </c>
      <c r="CJ227" s="36">
        <f t="shared" si="524"/>
        <v>0</v>
      </c>
      <c r="CK227" s="36">
        <f t="shared" si="525"/>
        <v>0</v>
      </c>
      <c r="CL227" s="36">
        <f t="shared" si="526"/>
        <v>0.18026027609521059</v>
      </c>
      <c r="CM227" s="36">
        <f t="shared" si="527"/>
        <v>2.5969514420868514</v>
      </c>
      <c r="CN227" s="36">
        <f t="shared" ca="1" si="528"/>
        <v>10.711951498385547</v>
      </c>
      <c r="CO227" s="20">
        <f t="shared" si="529"/>
        <v>120000</v>
      </c>
      <c r="CP227" s="20">
        <f t="shared" si="530"/>
        <v>2</v>
      </c>
      <c r="CQ227" s="64">
        <f t="shared" si="531"/>
        <v>3.6761133000000001E-3</v>
      </c>
      <c r="CR227" s="64">
        <f t="shared" si="532"/>
        <v>1.6542509850000001E-2</v>
      </c>
      <c r="CS227" s="36">
        <f t="shared" si="533"/>
        <v>19.080059941772451</v>
      </c>
      <c r="CT227" s="36">
        <f t="shared" si="534"/>
        <v>14.617077231075225</v>
      </c>
      <c r="CU227" s="36">
        <f t="shared" si="535"/>
        <v>2.1593145160891347</v>
      </c>
      <c r="CV227" s="36">
        <f t="shared" si="595"/>
        <v>16.776391747164361</v>
      </c>
      <c r="CW227" s="36">
        <f t="shared" si="536"/>
        <v>0</v>
      </c>
      <c r="CX227" s="36">
        <f t="shared" si="537"/>
        <v>0</v>
      </c>
      <c r="CY227" s="36">
        <f t="shared" si="538"/>
        <v>0</v>
      </c>
      <c r="CZ227" s="36">
        <f t="shared" si="596"/>
        <v>0</v>
      </c>
      <c r="DA227" s="64">
        <f t="shared" si="539"/>
        <v>1.0821628105282421E-2</v>
      </c>
      <c r="DB227" s="70">
        <f t="shared" si="597"/>
        <v>0.98929422580167103</v>
      </c>
      <c r="DC227" s="70">
        <f>PRODUCT($DB$8:DB227)</f>
        <v>0.10905586887028032</v>
      </c>
      <c r="DD227" s="36">
        <f t="shared" si="540"/>
        <v>838.06770714009929</v>
      </c>
      <c r="DE227" s="36">
        <f t="shared" si="541"/>
        <v>1844.9246519498272</v>
      </c>
      <c r="DF227" s="36">
        <f t="shared" si="542"/>
        <v>195.78582536487082</v>
      </c>
      <c r="DG227" s="36">
        <f t="shared" si="543"/>
        <v>0.85311473896848644</v>
      </c>
      <c r="DH227" s="36">
        <f t="shared" ca="1" si="544"/>
        <v>1.7523035482861543E-13</v>
      </c>
      <c r="DI227" s="36">
        <f t="shared" si="545"/>
        <v>158.59284085712954</v>
      </c>
      <c r="DJ227" s="36">
        <f t="shared" ca="1" si="546"/>
        <v>1360.3824962927602</v>
      </c>
      <c r="DK227" s="36">
        <f t="shared" si="547"/>
        <v>0</v>
      </c>
      <c r="DL227" s="36">
        <f t="shared" si="548"/>
        <v>0</v>
      </c>
      <c r="DM227" s="36">
        <f t="shared" ca="1" si="549"/>
        <v>1360.3824962927602</v>
      </c>
      <c r="DN227" s="36">
        <f t="shared" ca="1" si="598"/>
        <v>1360.3824962927638</v>
      </c>
      <c r="DO227" s="64" cm="1">
        <f t="array" ref="DO227">IFERROR(INDEX(Tbl_FwdNom,$B227,MATCH(LIDt,Tbl_FwdNom_Cols,0)),0)</f>
        <v>12.459418700000001</v>
      </c>
      <c r="DP227" s="64">
        <f t="shared" ca="1" si="599"/>
        <v>12.549930229999999</v>
      </c>
      <c r="DQ227" s="64">
        <f t="shared" ca="1" si="550"/>
        <v>9.9009231212046078E-3</v>
      </c>
      <c r="DR227" s="70">
        <f t="shared" ca="1" si="551"/>
        <v>0.99019614410232959</v>
      </c>
      <c r="DS227" s="70">
        <f ca="1">PRODUCT($DR$8:DR227)</f>
        <v>0.10568474342379254</v>
      </c>
      <c r="DT227" s="36">
        <f t="shared" ca="1" si="552"/>
        <v>2161.7264264884147</v>
      </c>
      <c r="DU227" s="36">
        <f t="shared" ca="1" si="553"/>
        <v>217.05581520563857</v>
      </c>
      <c r="DV227" s="36">
        <f t="shared" ca="1" si="554"/>
        <v>0.99444493167696946</v>
      </c>
      <c r="DW227" s="36">
        <f t="shared" ca="1" si="555"/>
        <v>1.9371314039568206E-13</v>
      </c>
      <c r="DX227" s="36">
        <f t="shared" ca="1" si="556"/>
        <v>915.50015109121784</v>
      </c>
      <c r="DY227" s="36">
        <f t="shared" ca="1" si="557"/>
        <v>9.6538328179014954</v>
      </c>
      <c r="DZ227" s="36">
        <f t="shared" ca="1" si="558"/>
        <v>168.41965259993674</v>
      </c>
      <c r="EA227" s="36">
        <f t="shared" ca="1" si="559"/>
        <v>0</v>
      </c>
      <c r="EB227" s="36">
        <f t="shared" ca="1" si="560"/>
        <v>1640.3611310889967</v>
      </c>
      <c r="EC227" s="36">
        <f t="shared" ca="1" si="561"/>
        <v>0</v>
      </c>
      <c r="ED227" s="36">
        <f t="shared" ca="1" si="562"/>
        <v>0</v>
      </c>
      <c r="EE227" s="36">
        <f t="shared" ca="1" si="600"/>
        <v>0</v>
      </c>
      <c r="EF227" s="36">
        <f t="shared" ca="1" si="563"/>
        <v>1640.3611310889967</v>
      </c>
      <c r="EG227" s="64"/>
      <c r="EH227" s="64"/>
      <c r="EI227" s="64"/>
      <c r="EJ227" s="70"/>
      <c r="EK227" s="70"/>
      <c r="EL227" s="70"/>
      <c r="EM227" s="70"/>
      <c r="EN227" s="70"/>
      <c r="EO227" s="36">
        <f t="shared" ca="1" si="564"/>
        <v>14.678627562634565</v>
      </c>
      <c r="EP227" s="36">
        <f t="shared" ca="1" si="565"/>
        <v>0</v>
      </c>
      <c r="EQ227" s="36">
        <f t="shared" si="566"/>
        <v>54.469467858161678</v>
      </c>
      <c r="ER227" s="36">
        <f t="shared" si="567"/>
        <v>5.023620876232826</v>
      </c>
      <c r="ES227" s="36">
        <f t="shared" si="568"/>
        <v>-4.5877251003951178</v>
      </c>
      <c r="ET227" s="36">
        <f t="shared" ca="1" si="569"/>
        <v>0</v>
      </c>
      <c r="EU227" s="36">
        <f t="shared" ca="1" si="601"/>
        <v>5.023620876232826</v>
      </c>
      <c r="EV227" s="36">
        <f t="shared" si="570"/>
        <v>2.617904711455906</v>
      </c>
      <c r="EW227" s="36">
        <f t="shared" si="571"/>
        <v>71.200734795390929</v>
      </c>
      <c r="EX227" s="36">
        <f t="shared" ca="1" si="602"/>
        <v>133.31172824124133</v>
      </c>
      <c r="EY227" s="36">
        <f t="shared" si="572"/>
        <v>0</v>
      </c>
      <c r="EZ227" s="36">
        <f t="shared" si="573"/>
        <v>0</v>
      </c>
      <c r="FA227" s="36">
        <f t="shared" si="574"/>
        <v>0</v>
      </c>
      <c r="FB227" s="36">
        <f t="shared" si="575"/>
        <v>0</v>
      </c>
      <c r="FC227" s="36">
        <f t="shared" si="603"/>
        <v>0</v>
      </c>
      <c r="FD227" s="36">
        <f t="shared" si="576"/>
        <v>0</v>
      </c>
      <c r="FE227" s="36">
        <f t="shared" si="577"/>
        <v>0</v>
      </c>
      <c r="FF227" s="36">
        <f t="shared" si="604"/>
        <v>0</v>
      </c>
      <c r="FG227" s="36">
        <f t="shared" ca="1" si="578"/>
        <v>133.31172824124133</v>
      </c>
      <c r="FH227" s="36">
        <f t="shared" ca="1" si="579"/>
        <v>1.4426499450991894</v>
      </c>
      <c r="FI227" s="36">
        <f t="shared" ca="1" si="580"/>
        <v>-1.8484704582087641</v>
      </c>
      <c r="FJ227" s="36">
        <f t="shared" ca="1" si="581"/>
        <v>154.3992642438196</v>
      </c>
      <c r="FK227" s="36">
        <f t="shared" si="582"/>
        <v>0</v>
      </c>
      <c r="FL227" s="36">
        <f t="shared" si="583"/>
        <v>0</v>
      </c>
      <c r="FM227" s="36">
        <f t="shared" ca="1" si="584"/>
        <v>0</v>
      </c>
      <c r="FN227" s="36">
        <f t="shared" ca="1" si="606"/>
        <v>154.3992642438196</v>
      </c>
    </row>
    <row r="228" spans="2:170" x14ac:dyDescent="0.25">
      <c r="B228" s="2">
        <v>220</v>
      </c>
      <c r="C228" s="2">
        <f t="shared" si="457"/>
        <v>19</v>
      </c>
      <c r="D228" s="2">
        <f t="shared" si="303"/>
        <v>244</v>
      </c>
      <c r="E228" s="2">
        <f t="shared" si="458"/>
        <v>21</v>
      </c>
      <c r="F228" s="189">
        <f t="shared" si="304"/>
        <v>52412</v>
      </c>
      <c r="G228" s="2">
        <f t="shared" si="459"/>
        <v>6</v>
      </c>
      <c r="H228" s="187">
        <f t="shared" si="461"/>
        <v>52.916666666666671</v>
      </c>
      <c r="I228" s="186">
        <f t="shared" si="460"/>
        <v>52</v>
      </c>
      <c r="J228" s="2">
        <f t="shared" si="462"/>
        <v>0</v>
      </c>
      <c r="K228" s="2">
        <f t="shared" si="463"/>
        <v>1</v>
      </c>
      <c r="L228">
        <f t="shared" si="464"/>
        <v>2</v>
      </c>
      <c r="M228" s="190">
        <f t="shared" si="585"/>
        <v>2.8212703200000003E-3</v>
      </c>
      <c r="N228">
        <f t="shared" si="465"/>
        <v>1</v>
      </c>
      <c r="O228">
        <f t="shared" si="466"/>
        <v>100</v>
      </c>
      <c r="P228" s="58">
        <f t="shared" si="467"/>
        <v>1.2695716440000003E-2</v>
      </c>
      <c r="Q228" s="106">
        <f t="shared" si="468"/>
        <v>1.2695716440000003E-2</v>
      </c>
      <c r="R228" s="59">
        <f t="shared" si="469"/>
        <v>1.2695716440000003E-2</v>
      </c>
      <c r="S228" s="32">
        <f t="shared" si="586"/>
        <v>1.0641829979911588E-3</v>
      </c>
      <c r="T228">
        <f t="shared" si="470"/>
        <v>1</v>
      </c>
      <c r="U228" s="32">
        <f t="shared" si="587"/>
        <v>4.1885619E-4</v>
      </c>
      <c r="V228">
        <f t="shared" si="471"/>
        <v>1</v>
      </c>
      <c r="W228">
        <f t="shared" si="472"/>
        <v>100</v>
      </c>
      <c r="X228" s="58">
        <f t="shared" si="473"/>
        <v>1.8848528550000001E-3</v>
      </c>
      <c r="Y228" s="58">
        <f t="shared" si="474"/>
        <v>1.8848528550000001E-3</v>
      </c>
      <c r="Z228" s="32">
        <f t="shared" si="475"/>
        <v>1.8848528550000001E-3</v>
      </c>
      <c r="AA228" s="32">
        <f t="shared" si="476"/>
        <v>1.5720692714493723E-4</v>
      </c>
      <c r="AB228" s="59">
        <f t="shared" si="477"/>
        <v>4.9056245199999996E-3</v>
      </c>
      <c r="AC228" s="59">
        <f t="shared" si="478"/>
        <v>4.9056245199999996E-3</v>
      </c>
      <c r="AD228">
        <f t="shared" si="479"/>
        <v>1</v>
      </c>
      <c r="AE228" s="59">
        <f t="shared" si="480"/>
        <v>4.9056245199999996E-3</v>
      </c>
      <c r="AF228" s="59">
        <f t="shared" si="481"/>
        <v>4.1758461800000006E-3</v>
      </c>
      <c r="AG228" s="59">
        <f t="shared" si="482"/>
        <v>4.1758461800000006E-3</v>
      </c>
      <c r="AH228">
        <f t="shared" si="483"/>
        <v>1</v>
      </c>
      <c r="AI228" s="59">
        <f t="shared" si="484"/>
        <v>4.1758461800000006E-3</v>
      </c>
      <c r="AJ228" s="59">
        <f t="shared" si="485"/>
        <v>0</v>
      </c>
      <c r="AK228" s="59">
        <f t="shared" si="486"/>
        <v>0</v>
      </c>
      <c r="AL228" s="59">
        <f t="shared" si="487"/>
        <v>0</v>
      </c>
      <c r="AM228" s="12">
        <f t="shared" si="588"/>
        <v>0.1132831441970409</v>
      </c>
      <c r="AN228" s="12">
        <f t="shared" si="589"/>
        <v>0</v>
      </c>
      <c r="AO228" s="66">
        <f t="shared" si="488"/>
        <v>1.2055399601347173E-4</v>
      </c>
      <c r="AP228" s="66">
        <f t="shared" si="489"/>
        <v>1.7808894996533627E-5</v>
      </c>
      <c r="AQ228" s="59">
        <f t="shared" si="490"/>
        <v>5.5572456987569953E-4</v>
      </c>
      <c r="AR228" s="59">
        <f t="shared" si="491"/>
        <v>4.7305298495360247E-4</v>
      </c>
      <c r="AS228" s="59">
        <f t="shared" si="492"/>
        <v>0</v>
      </c>
      <c r="AT228" s="12">
        <f t="shared" si="493"/>
        <v>0.11211600375120159</v>
      </c>
      <c r="AU228" s="59">
        <f t="shared" si="590"/>
        <v>5.4210108624275222E-19</v>
      </c>
      <c r="AV228" s="59">
        <f t="shared" si="591"/>
        <v>0</v>
      </c>
      <c r="AW228" s="70">
        <f t="shared" si="494"/>
        <v>0</v>
      </c>
      <c r="AX228" s="20">
        <f t="shared" si="495"/>
        <v>200000</v>
      </c>
      <c r="AY228" s="20">
        <f t="shared" si="496"/>
        <v>0</v>
      </c>
      <c r="AZ228" s="20">
        <f t="shared" si="497"/>
        <v>0</v>
      </c>
      <c r="BA228" s="20">
        <f t="shared" si="498"/>
        <v>200000</v>
      </c>
      <c r="BB228" s="36">
        <f t="shared" si="499"/>
        <v>1</v>
      </c>
      <c r="BC228" s="36">
        <f t="shared" si="500"/>
        <v>0</v>
      </c>
      <c r="BD228" s="80">
        <f t="shared" si="501"/>
        <v>24.110799202694345</v>
      </c>
      <c r="BE228" s="36">
        <f t="shared" si="502"/>
        <v>0</v>
      </c>
      <c r="BF228" s="36">
        <f t="shared" si="503"/>
        <v>0</v>
      </c>
      <c r="BG228" s="36">
        <f t="shared" si="504"/>
        <v>24.110799202694345</v>
      </c>
      <c r="BH228" s="36">
        <f t="shared" si="505"/>
        <v>3.5617789993067253</v>
      </c>
      <c r="BI228" s="36">
        <f t="shared" si="506"/>
        <v>0</v>
      </c>
      <c r="BJ228" s="36">
        <f t="shared" si="507"/>
        <v>0</v>
      </c>
      <c r="BK228" s="36">
        <f t="shared" si="508"/>
        <v>3.5617789993067253</v>
      </c>
      <c r="BL228" s="68">
        <f ca="1">IF(OR(AT228=0,E228&gt;ProjTerm),0,VLOOKUP(D228,'Life Events'!$AE$5:$AI$1206,5,FALSE))</f>
        <v>1.3684401868471162E-16</v>
      </c>
      <c r="BM228" s="93">
        <f t="shared" ca="1" si="509"/>
        <v>1.3684401868471162E-16</v>
      </c>
      <c r="BN228" s="93">
        <f t="shared" ca="1" si="510"/>
        <v>1.5342404512184629E-17</v>
      </c>
      <c r="BO228" s="36">
        <f t="shared" ca="1" si="511"/>
        <v>2.3344819934937983E-15</v>
      </c>
      <c r="BP228" s="36">
        <f t="shared" si="512"/>
        <v>1.1568463332657554E-2</v>
      </c>
      <c r="BQ228" s="36">
        <f t="shared" si="513"/>
        <v>98.305806536629191</v>
      </c>
      <c r="BR228" s="36">
        <f t="shared" si="514"/>
        <v>154.78110000000001</v>
      </c>
      <c r="BS228" s="36">
        <f t="shared" si="515"/>
        <v>152.15880872126658</v>
      </c>
      <c r="BT228" s="36">
        <f t="shared" si="516"/>
        <v>17.059437569371891</v>
      </c>
      <c r="BU228" s="70" cm="1">
        <f t="array" ref="BU228">IF(AND(ActInt=1,$J228=0),INDEX(Tbl_FwdNom,$B228-IVP,MATCH(ValnDt,Tbl_FwdNom_Cols)),INDEX(Tbl_FwdNom,$B228,MATCH(StartDt,Tbl_FwdNom_Cols)))</f>
        <v>13.795501584</v>
      </c>
      <c r="BV228" s="70" cm="1">
        <f t="array" ref="BV228">INDEX(Tbl_FwdReal,$B228,MATCH(StartDt,Tbl_FwdReal_Cols))</f>
        <v>5.592170136</v>
      </c>
      <c r="BW228" s="70" cm="1">
        <f t="array" ref="BW228">IF(RunType&lt;&gt;"OPN",INDEX(Tbl_FwdReal,$B228,MATCH(ValnDt,Tbl_FwdReal_Cols)),IF(AND($J228=0,ActInt=1),INDEX(Tbl_FwdReal,$B228-IVP,MATCH(ValnDt,Tbl_FwdReal_Cols)),-999))*$K228</f>
        <v>5.592170136</v>
      </c>
      <c r="BX228" s="70">
        <f t="shared" si="517"/>
        <v>5.5921701359999999E-2</v>
      </c>
      <c r="BY228" s="70">
        <f t="shared" si="592"/>
        <v>7.7688823304174148E-2</v>
      </c>
      <c r="BZ228" s="64">
        <f t="shared" si="605"/>
        <v>6.2543749061714227E-3</v>
      </c>
      <c r="CA228" s="70" cm="1">
        <f t="array" ref="CA228">IF($J228=1,CA227*(1+INDEX(Tbl_CPI,$B228,MATCH(IF(RunType="OPN",StartDt,ValnDt),Tbl_CPI_Cols))),0)</f>
        <v>0</v>
      </c>
      <c r="CB228" s="70">
        <f t="shared" si="593"/>
        <v>3.8335867074894132</v>
      </c>
      <c r="CC228" s="70">
        <f t="shared" si="594"/>
        <v>3.7391865288105821</v>
      </c>
      <c r="CD228" s="36">
        <f t="shared" si="518"/>
        <v>21.11340195765208</v>
      </c>
      <c r="CE228" s="36">
        <f t="shared" si="519"/>
        <v>1.5748436702651092</v>
      </c>
      <c r="CF228" s="36">
        <f t="shared" si="520"/>
        <v>0</v>
      </c>
      <c r="CG228" s="36">
        <f t="shared" si="521"/>
        <v>2.5701958010452257</v>
      </c>
      <c r="CH228" s="36">
        <f t="shared" si="522"/>
        <v>2.391792558458786</v>
      </c>
      <c r="CI228" s="36">
        <f t="shared" si="523"/>
        <v>0</v>
      </c>
      <c r="CJ228" s="36">
        <f t="shared" si="524"/>
        <v>0</v>
      </c>
      <c r="CK228" s="36">
        <f t="shared" si="525"/>
        <v>0</v>
      </c>
      <c r="CL228" s="36">
        <f t="shared" si="526"/>
        <v>0.1784032425864395</v>
      </c>
      <c r="CM228" s="36">
        <f t="shared" si="527"/>
        <v>2.5701958010452257</v>
      </c>
      <c r="CN228" s="36">
        <f t="shared" ca="1" si="528"/>
        <v>10.601572169296524</v>
      </c>
      <c r="CO228" s="20">
        <f t="shared" si="529"/>
        <v>120000</v>
      </c>
      <c r="CP228" s="20">
        <f t="shared" si="530"/>
        <v>2</v>
      </c>
      <c r="CQ228" s="64">
        <f t="shared" si="531"/>
        <v>3.6761133000000001E-3</v>
      </c>
      <c r="CR228" s="64">
        <f t="shared" si="532"/>
        <v>1.6542509850000001E-2</v>
      </c>
      <c r="CS228" s="36">
        <f t="shared" si="533"/>
        <v>18.883480743473129</v>
      </c>
      <c r="CT228" s="36">
        <f t="shared" si="534"/>
        <v>14.466479521616607</v>
      </c>
      <c r="CU228" s="36">
        <f t="shared" si="535"/>
        <v>2.1370673995840352</v>
      </c>
      <c r="CV228" s="36">
        <f t="shared" si="595"/>
        <v>16.603546921200643</v>
      </c>
      <c r="CW228" s="36">
        <f t="shared" si="536"/>
        <v>0</v>
      </c>
      <c r="CX228" s="36">
        <f t="shared" si="537"/>
        <v>0</v>
      </c>
      <c r="CY228" s="36">
        <f t="shared" si="538"/>
        <v>0</v>
      </c>
      <c r="CZ228" s="36">
        <f t="shared" si="596"/>
        <v>0</v>
      </c>
      <c r="DA228" s="64">
        <f t="shared" si="539"/>
        <v>1.0827599209541239E-2</v>
      </c>
      <c r="DB228" s="70">
        <f t="shared" si="597"/>
        <v>0.98928838189815127</v>
      </c>
      <c r="DC228" s="70">
        <f>PRODUCT($DB$8:DB228)</f>
        <v>0.10788770405117658</v>
      </c>
      <c r="DD228" s="36">
        <f t="shared" si="540"/>
        <v>830.08253081409964</v>
      </c>
      <c r="DE228" s="36">
        <f t="shared" si="541"/>
        <v>1840.789957450248</v>
      </c>
      <c r="DF228" s="36">
        <f t="shared" si="542"/>
        <v>194.34393681352412</v>
      </c>
      <c r="DG228" s="36">
        <f t="shared" si="543"/>
        <v>0.85078346010913197</v>
      </c>
      <c r="DH228" s="36">
        <f t="shared" ca="1" si="544"/>
        <v>1.7479319688655158E-13</v>
      </c>
      <c r="DI228" s="36">
        <f t="shared" si="545"/>
        <v>157.7119957243641</v>
      </c>
      <c r="DJ228" s="36">
        <f t="shared" ca="1" si="546"/>
        <v>1361.9125757139277</v>
      </c>
      <c r="DK228" s="36">
        <f t="shared" si="547"/>
        <v>0</v>
      </c>
      <c r="DL228" s="36">
        <f t="shared" si="548"/>
        <v>0</v>
      </c>
      <c r="DM228" s="36">
        <f t="shared" ca="1" si="549"/>
        <v>1361.9125757139277</v>
      </c>
      <c r="DN228" s="36">
        <f t="shared" ca="1" si="598"/>
        <v>1361.9125757139316</v>
      </c>
      <c r="DO228" s="64" cm="1">
        <f t="array" ref="DO228">IFERROR(INDEX(Tbl_FwdNom,$B228,MATCH(LIDt,Tbl_FwdNom_Cols,0)),0)</f>
        <v>12.46190049</v>
      </c>
      <c r="DP228" s="64">
        <f t="shared" ca="1" si="599"/>
        <v>12.552453890000001</v>
      </c>
      <c r="DQ228" s="64">
        <f t="shared" ca="1" si="550"/>
        <v>9.902810150637098E-3</v>
      </c>
      <c r="DR228" s="70">
        <f t="shared" ca="1" si="551"/>
        <v>0.99019429389531055</v>
      </c>
      <c r="DS228" s="70">
        <f ca="1">PRODUCT($DR$8:DR228)</f>
        <v>0.10464842989002932</v>
      </c>
      <c r="DT228" s="36">
        <f t="shared" ca="1" si="552"/>
        <v>2159.0227936848505</v>
      </c>
      <c r="DU228" s="36">
        <f t="shared" ca="1" si="553"/>
        <v>215.64349873640504</v>
      </c>
      <c r="DV228" s="36">
        <f t="shared" ca="1" si="554"/>
        <v>0.99272426770797229</v>
      </c>
      <c r="DW228" s="36">
        <f t="shared" ca="1" si="555"/>
        <v>1.9329696285521042E-13</v>
      </c>
      <c r="DX228" s="36">
        <f t="shared" ca="1" si="556"/>
        <v>907.50673771098184</v>
      </c>
      <c r="DY228" s="36">
        <f t="shared" ca="1" si="557"/>
        <v>9.5692629554951338</v>
      </c>
      <c r="DZ228" s="36">
        <f t="shared" ca="1" si="558"/>
        <v>167.67200241918528</v>
      </c>
      <c r="EA228" s="36">
        <f t="shared" ca="1" si="559"/>
        <v>0</v>
      </c>
      <c r="EB228" s="36">
        <f t="shared" ca="1" si="560"/>
        <v>1643.4080958172462</v>
      </c>
      <c r="EC228" s="36">
        <f t="shared" ca="1" si="561"/>
        <v>0</v>
      </c>
      <c r="ED228" s="36">
        <f t="shared" ca="1" si="562"/>
        <v>0</v>
      </c>
      <c r="EE228" s="36">
        <f t="shared" ca="1" si="600"/>
        <v>0</v>
      </c>
      <c r="EF228" s="36">
        <f t="shared" ca="1" si="563"/>
        <v>1643.4080958172462</v>
      </c>
      <c r="EG228" s="64"/>
      <c r="EH228" s="64"/>
      <c r="EI228" s="64"/>
      <c r="EJ228" s="70"/>
      <c r="EK228" s="70"/>
      <c r="EL228" s="70"/>
      <c r="EM228" s="70"/>
      <c r="EN228" s="70"/>
      <c r="EO228" s="36">
        <f t="shared" ca="1" si="564"/>
        <v>14.701847391509464</v>
      </c>
      <c r="EP228" s="36">
        <f t="shared" ca="1" si="565"/>
        <v>0</v>
      </c>
      <c r="EQ228" s="36">
        <f t="shared" si="566"/>
        <v>54.320620917536139</v>
      </c>
      <c r="ER228" s="36">
        <f t="shared" si="567"/>
        <v>4.9757554136336495</v>
      </c>
      <c r="ES228" s="36">
        <f t="shared" si="568"/>
        <v>-4.5440128877066206</v>
      </c>
      <c r="ET228" s="36">
        <f t="shared" ca="1" si="569"/>
        <v>0</v>
      </c>
      <c r="EU228" s="36">
        <f t="shared" ca="1" si="601"/>
        <v>4.9757554136336495</v>
      </c>
      <c r="EV228" s="36">
        <f t="shared" si="570"/>
        <v>2.6033645303817363</v>
      </c>
      <c r="EW228" s="36">
        <f t="shared" si="571"/>
        <v>71.006166866580216</v>
      </c>
      <c r="EX228" s="36">
        <f t="shared" ca="1" si="602"/>
        <v>132.90590772813175</v>
      </c>
      <c r="EY228" s="36">
        <f t="shared" si="572"/>
        <v>0</v>
      </c>
      <c r="EZ228" s="36">
        <f t="shared" si="573"/>
        <v>0</v>
      </c>
      <c r="FA228" s="36">
        <f t="shared" si="574"/>
        <v>0</v>
      </c>
      <c r="FB228" s="36">
        <f t="shared" si="575"/>
        <v>0</v>
      </c>
      <c r="FC228" s="36">
        <f t="shared" si="603"/>
        <v>0</v>
      </c>
      <c r="FD228" s="36">
        <f t="shared" si="576"/>
        <v>0</v>
      </c>
      <c r="FE228" s="36">
        <f t="shared" si="577"/>
        <v>0</v>
      </c>
      <c r="FF228" s="36">
        <f t="shared" si="604"/>
        <v>0</v>
      </c>
      <c r="FG228" s="36">
        <f t="shared" ca="1" si="578"/>
        <v>132.90590772813175</v>
      </c>
      <c r="FH228" s="36">
        <f t="shared" ca="1" si="579"/>
        <v>1.4390519014604801</v>
      </c>
      <c r="FI228" s="36">
        <f t="shared" ca="1" si="580"/>
        <v>-1.9313558391889027</v>
      </c>
      <c r="FJ228" s="36">
        <f t="shared" ca="1" si="581"/>
        <v>153.99689500583528</v>
      </c>
      <c r="FK228" s="36">
        <f t="shared" si="582"/>
        <v>0</v>
      </c>
      <c r="FL228" s="36">
        <f t="shared" si="583"/>
        <v>0</v>
      </c>
      <c r="FM228" s="36">
        <f t="shared" ca="1" si="584"/>
        <v>0</v>
      </c>
      <c r="FN228" s="36">
        <f t="shared" ca="1" si="606"/>
        <v>153.99689500583528</v>
      </c>
    </row>
    <row r="229" spans="2:170" x14ac:dyDescent="0.25">
      <c r="B229" s="2">
        <v>221</v>
      </c>
      <c r="C229" s="2">
        <f t="shared" si="457"/>
        <v>19</v>
      </c>
      <c r="D229" s="2">
        <f t="shared" si="303"/>
        <v>245</v>
      </c>
      <c r="E229" s="2">
        <f t="shared" si="458"/>
        <v>21</v>
      </c>
      <c r="F229" s="189">
        <f t="shared" si="304"/>
        <v>52443</v>
      </c>
      <c r="G229" s="2">
        <f t="shared" si="459"/>
        <v>7</v>
      </c>
      <c r="H229" s="187">
        <f t="shared" si="461"/>
        <v>53</v>
      </c>
      <c r="I229" s="186">
        <f t="shared" si="460"/>
        <v>53</v>
      </c>
      <c r="J229" s="2">
        <f t="shared" si="462"/>
        <v>0</v>
      </c>
      <c r="K229" s="2">
        <f t="shared" si="463"/>
        <v>1</v>
      </c>
      <c r="L229">
        <f t="shared" si="464"/>
        <v>2</v>
      </c>
      <c r="M229" s="190">
        <f t="shared" si="585"/>
        <v>3.0100287000000003E-3</v>
      </c>
      <c r="N229">
        <f t="shared" si="465"/>
        <v>1</v>
      </c>
      <c r="O229">
        <f t="shared" si="466"/>
        <v>100</v>
      </c>
      <c r="P229" s="58">
        <f t="shared" si="467"/>
        <v>1.3545129150000002E-2</v>
      </c>
      <c r="Q229" s="106">
        <f t="shared" si="468"/>
        <v>1.3545129150000002E-2</v>
      </c>
      <c r="R229" s="59">
        <f t="shared" si="469"/>
        <v>1.3545129150000002E-2</v>
      </c>
      <c r="S229" s="32">
        <f t="shared" si="586"/>
        <v>1.1358295647977412E-3</v>
      </c>
      <c r="T229">
        <f t="shared" si="470"/>
        <v>1</v>
      </c>
      <c r="U229" s="32">
        <f t="shared" si="587"/>
        <v>4.2470775000000001E-4</v>
      </c>
      <c r="V229">
        <f t="shared" si="471"/>
        <v>1</v>
      </c>
      <c r="W229">
        <f t="shared" si="472"/>
        <v>100</v>
      </c>
      <c r="X229" s="58">
        <f t="shared" si="473"/>
        <v>1.911184875E-3</v>
      </c>
      <c r="Y229" s="58">
        <f t="shared" si="474"/>
        <v>1.911184875E-3</v>
      </c>
      <c r="Z229" s="32">
        <f t="shared" si="475"/>
        <v>1.911184875E-3</v>
      </c>
      <c r="AA229" s="32">
        <f t="shared" si="476"/>
        <v>1.5940508691736355E-4</v>
      </c>
      <c r="AB229" s="59">
        <f t="shared" si="477"/>
        <v>4.9056245199999996E-3</v>
      </c>
      <c r="AC229" s="59">
        <f t="shared" si="478"/>
        <v>4.9056245199999996E-3</v>
      </c>
      <c r="AD229">
        <f t="shared" si="479"/>
        <v>1</v>
      </c>
      <c r="AE229" s="59">
        <f t="shared" si="480"/>
        <v>4.9056245199999996E-3</v>
      </c>
      <c r="AF229" s="59">
        <f t="shared" si="481"/>
        <v>4.1758461800000006E-3</v>
      </c>
      <c r="AG229" s="59">
        <f t="shared" si="482"/>
        <v>4.1758461800000006E-3</v>
      </c>
      <c r="AH229">
        <f t="shared" si="483"/>
        <v>1</v>
      </c>
      <c r="AI229" s="59">
        <f t="shared" si="484"/>
        <v>4.1758461800000006E-3</v>
      </c>
      <c r="AJ229" s="59">
        <f t="shared" si="485"/>
        <v>0</v>
      </c>
      <c r="AK229" s="59">
        <f t="shared" si="486"/>
        <v>0</v>
      </c>
      <c r="AL229" s="59">
        <f t="shared" si="487"/>
        <v>0</v>
      </c>
      <c r="AM229" s="12">
        <f t="shared" si="588"/>
        <v>0.11211600375120159</v>
      </c>
      <c r="AN229" s="12">
        <f t="shared" si="589"/>
        <v>0</v>
      </c>
      <c r="AO229" s="66">
        <f t="shared" si="488"/>
        <v>1.2734467174758921E-4</v>
      </c>
      <c r="AP229" s="66">
        <f t="shared" si="489"/>
        <v>1.7871861322787747E-5</v>
      </c>
      <c r="AQ229" s="59">
        <f t="shared" si="490"/>
        <v>5.4999901708630645E-4</v>
      </c>
      <c r="AR229" s="59">
        <f t="shared" si="491"/>
        <v>4.6817918598132088E-4</v>
      </c>
      <c r="AS229" s="59">
        <f t="shared" si="492"/>
        <v>0</v>
      </c>
      <c r="AT229" s="12">
        <f t="shared" si="493"/>
        <v>0.11095260901506358</v>
      </c>
      <c r="AU229" s="59">
        <f t="shared" si="590"/>
        <v>0</v>
      </c>
      <c r="AV229" s="59">
        <f t="shared" si="591"/>
        <v>-5.6920614055488983E-18</v>
      </c>
      <c r="AW229" s="70">
        <f t="shared" si="494"/>
        <v>0</v>
      </c>
      <c r="AX229" s="20">
        <f t="shared" si="495"/>
        <v>200000</v>
      </c>
      <c r="AY229" s="20">
        <f t="shared" si="496"/>
        <v>0</v>
      </c>
      <c r="AZ229" s="20">
        <f t="shared" si="497"/>
        <v>0</v>
      </c>
      <c r="BA229" s="20">
        <f t="shared" si="498"/>
        <v>200000</v>
      </c>
      <c r="BB229" s="36">
        <f t="shared" si="499"/>
        <v>1</v>
      </c>
      <c r="BC229" s="36">
        <f t="shared" si="500"/>
        <v>0</v>
      </c>
      <c r="BD229" s="80">
        <f t="shared" si="501"/>
        <v>25.468934349517841</v>
      </c>
      <c r="BE229" s="36">
        <f t="shared" si="502"/>
        <v>0</v>
      </c>
      <c r="BF229" s="36">
        <f t="shared" si="503"/>
        <v>0</v>
      </c>
      <c r="BG229" s="36">
        <f t="shared" si="504"/>
        <v>25.468934349517841</v>
      </c>
      <c r="BH229" s="36">
        <f t="shared" si="505"/>
        <v>3.5743722645575495</v>
      </c>
      <c r="BI229" s="36">
        <f t="shared" si="506"/>
        <v>0</v>
      </c>
      <c r="BJ229" s="36">
        <f t="shared" si="507"/>
        <v>0</v>
      </c>
      <c r="BK229" s="36">
        <f t="shared" si="508"/>
        <v>3.5743722645575495</v>
      </c>
      <c r="BL229" s="68">
        <f ca="1">IF(OR(AT229=0,E229&gt;ProjTerm),0,VLOOKUP(D229,'Life Events'!$AE$5:$AI$1206,5,FALSE))</f>
        <v>1.3827889806630552E-16</v>
      </c>
      <c r="BM229" s="93">
        <f t="shared" ca="1" si="509"/>
        <v>1.3827889806630552E-16</v>
      </c>
      <c r="BN229" s="93">
        <f t="shared" ca="1" si="510"/>
        <v>1.5342404512184629E-17</v>
      </c>
      <c r="BO229" s="36">
        <f t="shared" ca="1" si="511"/>
        <v>2.3344819934937983E-15</v>
      </c>
      <c r="BP229" s="36">
        <f t="shared" si="512"/>
        <v>1.2141493473122275E-2</v>
      </c>
      <c r="BQ229" s="36">
        <f t="shared" si="513"/>
        <v>98.305806536629191</v>
      </c>
      <c r="BR229" s="36">
        <f t="shared" si="514"/>
        <v>154.78110000000001</v>
      </c>
      <c r="BS229" s="36">
        <f t="shared" si="515"/>
        <v>152.15880872126658</v>
      </c>
      <c r="BT229" s="36">
        <f t="shared" si="516"/>
        <v>16.882416812248536</v>
      </c>
      <c r="BU229" s="70" cm="1">
        <f t="array" ref="BU229">IF(AND(ActInt=1,$J229=0),INDEX(Tbl_FwdNom,$B229-IVP,MATCH(ValnDt,Tbl_FwdNom_Cols)),INDEX(Tbl_FwdNom,$B229,MATCH(StartDt,Tbl_FwdNom_Cols)))</f>
        <v>13.803832419000001</v>
      </c>
      <c r="BV229" s="70" cm="1">
        <f t="array" ref="BV229">INDEX(Tbl_FwdReal,$B229,MATCH(StartDt,Tbl_FwdReal_Cols))</f>
        <v>5.5983985919999997</v>
      </c>
      <c r="BW229" s="70" cm="1">
        <f t="array" ref="BW229">IF(RunType&lt;&gt;"OPN",INDEX(Tbl_FwdReal,$B229,MATCH(ValnDt,Tbl_FwdReal_Cols)),IF(AND($J229=0,ActInt=1),INDEX(Tbl_FwdReal,$B229-IVP,MATCH(ValnDt,Tbl_FwdReal_Cols)),-999))*$K229</f>
        <v>5.5983985919999997</v>
      </c>
      <c r="BX229" s="70">
        <f t="shared" si="517"/>
        <v>5.598398592E-2</v>
      </c>
      <c r="BY229" s="70">
        <f t="shared" si="592"/>
        <v>7.7704150218255608E-2</v>
      </c>
      <c r="BZ229" s="64">
        <f t="shared" si="605"/>
        <v>6.2555674793800531E-3</v>
      </c>
      <c r="CA229" s="70" cm="1">
        <f t="array" ref="CA229">IF($J229=1,CA228*(1+INDEX(Tbl_CPI,$B229,MATCH(IF(RunType="OPN",StartDt,ValnDt),Tbl_CPI_Cols))),0)</f>
        <v>0</v>
      </c>
      <c r="CB229" s="70">
        <f t="shared" si="593"/>
        <v>3.8575679678261676</v>
      </c>
      <c r="CC229" s="70">
        <f t="shared" si="594"/>
        <v>3.7391865288105821</v>
      </c>
      <c r="CD229" s="36">
        <f t="shared" si="518"/>
        <v>21.11340195765208</v>
      </c>
      <c r="CE229" s="36">
        <f t="shared" si="519"/>
        <v>1.5748436702651092</v>
      </c>
      <c r="CF229" s="36">
        <f t="shared" si="520"/>
        <v>0</v>
      </c>
      <c r="CG229" s="36">
        <f t="shared" si="521"/>
        <v>2.5437154319277471</v>
      </c>
      <c r="CH229" s="36">
        <f t="shared" si="522"/>
        <v>2.3671502530847475</v>
      </c>
      <c r="CI229" s="36">
        <f t="shared" si="523"/>
        <v>0</v>
      </c>
      <c r="CJ229" s="36">
        <f t="shared" si="524"/>
        <v>0</v>
      </c>
      <c r="CK229" s="36">
        <f t="shared" si="525"/>
        <v>0</v>
      </c>
      <c r="CL229" s="36">
        <f t="shared" si="526"/>
        <v>0.17656517884299908</v>
      </c>
      <c r="CM229" s="36">
        <f t="shared" si="527"/>
        <v>2.5437154319277471</v>
      </c>
      <c r="CN229" s="36">
        <f t="shared" ca="1" si="528"/>
        <v>12.148748308353735</v>
      </c>
      <c r="CO229" s="20">
        <f t="shared" si="529"/>
        <v>120000</v>
      </c>
      <c r="CP229" s="20">
        <f t="shared" si="530"/>
        <v>2</v>
      </c>
      <c r="CQ229" s="64">
        <f t="shared" si="531"/>
        <v>3.8969101800000001E-3</v>
      </c>
      <c r="CR229" s="64">
        <f t="shared" si="532"/>
        <v>1.7536095809999999E-2</v>
      </c>
      <c r="CS229" s="36">
        <f t="shared" si="533"/>
        <v>19.820584220503243</v>
      </c>
      <c r="CT229" s="36">
        <f t="shared" si="534"/>
        <v>15.281360609710706</v>
      </c>
      <c r="CU229" s="36">
        <f t="shared" si="535"/>
        <v>2.1446233587345298</v>
      </c>
      <c r="CV229" s="36">
        <f t="shared" si="595"/>
        <v>17.425983968445237</v>
      </c>
      <c r="CW229" s="36">
        <f t="shared" si="536"/>
        <v>0</v>
      </c>
      <c r="CX229" s="36">
        <f t="shared" si="537"/>
        <v>0</v>
      </c>
      <c r="CY229" s="36">
        <f t="shared" si="538"/>
        <v>0</v>
      </c>
      <c r="CZ229" s="36">
        <f t="shared" si="596"/>
        <v>0</v>
      </c>
      <c r="DA229" s="64">
        <f t="shared" si="539"/>
        <v>1.0833765794393324E-2</v>
      </c>
      <c r="DB229" s="70">
        <f t="shared" si="597"/>
        <v>0.98928234675077431</v>
      </c>
      <c r="DC229" s="70">
        <f>PRODUCT($DB$8:DB229)</f>
        <v>0.10673140104930098</v>
      </c>
      <c r="DD229" s="36">
        <f t="shared" si="540"/>
        <v>822.19303373070841</v>
      </c>
      <c r="DE229" s="36">
        <f t="shared" si="541"/>
        <v>1835.2637103764173</v>
      </c>
      <c r="DF229" s="36">
        <f t="shared" si="542"/>
        <v>192.87504124396466</v>
      </c>
      <c r="DG229" s="36">
        <f t="shared" si="543"/>
        <v>0.84785915538457557</v>
      </c>
      <c r="DH229" s="36">
        <f t="shared" ca="1" si="544"/>
        <v>1.7435238345057997E-13</v>
      </c>
      <c r="DI229" s="36">
        <f t="shared" si="545"/>
        <v>156.84933709984338</v>
      </c>
      <c r="DJ229" s="36">
        <f t="shared" ca="1" si="546"/>
        <v>1361.9471958341326</v>
      </c>
      <c r="DK229" s="36">
        <f t="shared" si="547"/>
        <v>0</v>
      </c>
      <c r="DL229" s="36">
        <f t="shared" si="548"/>
        <v>0</v>
      </c>
      <c r="DM229" s="36">
        <f t="shared" ca="1" si="549"/>
        <v>1361.9471958341326</v>
      </c>
      <c r="DN229" s="36">
        <f t="shared" ca="1" si="598"/>
        <v>1361.9471958341367</v>
      </c>
      <c r="DO229" s="64" cm="1">
        <f t="array" ref="DO229">IFERROR(INDEX(Tbl_FwdNom,$B229,MATCH(LIDt,Tbl_FwdNom_Cols,0)),0)</f>
        <v>12.46442366</v>
      </c>
      <c r="DP229" s="64">
        <f t="shared" ca="1" si="599"/>
        <v>12.55506031</v>
      </c>
      <c r="DQ229" s="64">
        <f t="shared" ca="1" si="550"/>
        <v>9.9047590219216719E-3</v>
      </c>
      <c r="DR229" s="70">
        <f t="shared" ca="1" si="551"/>
        <v>0.99019238306044399</v>
      </c>
      <c r="DS229" s="70">
        <f ca="1">PRODUCT($DR$8:DR229)</f>
        <v>0.10362207817634192</v>
      </c>
      <c r="DT229" s="36">
        <f t="shared" ca="1" si="552"/>
        <v>2154.9384598296174</v>
      </c>
      <c r="DU229" s="36">
        <f t="shared" ca="1" si="553"/>
        <v>214.20502336147564</v>
      </c>
      <c r="DV229" s="36">
        <f t="shared" ca="1" si="554"/>
        <v>0.99041546888171117</v>
      </c>
      <c r="DW229" s="36">
        <f t="shared" ca="1" si="555"/>
        <v>1.9287704069846682E-13</v>
      </c>
      <c r="DX229" s="36">
        <f t="shared" ca="1" si="556"/>
        <v>899.61295644653092</v>
      </c>
      <c r="DY229" s="36">
        <f t="shared" ca="1" si="557"/>
        <v>9.4857301846956137</v>
      </c>
      <c r="DZ229" s="36">
        <f t="shared" ca="1" si="558"/>
        <v>166.94215689196014</v>
      </c>
      <c r="EA229" s="36">
        <f t="shared" ca="1" si="559"/>
        <v>0</v>
      </c>
      <c r="EB229" s="36">
        <f t="shared" ca="1" si="560"/>
        <v>1644.9679983523358</v>
      </c>
      <c r="EC229" s="36">
        <f t="shared" ca="1" si="561"/>
        <v>0</v>
      </c>
      <c r="ED229" s="36">
        <f t="shared" ca="1" si="562"/>
        <v>0</v>
      </c>
      <c r="EE229" s="36">
        <f t="shared" ca="1" si="600"/>
        <v>0</v>
      </c>
      <c r="EF229" s="36">
        <f t="shared" ca="1" si="563"/>
        <v>1644.9679983523358</v>
      </c>
      <c r="EG229" s="64"/>
      <c r="EH229" s="64"/>
      <c r="EI229" s="64"/>
      <c r="EJ229" s="70"/>
      <c r="EK229" s="70"/>
      <c r="EL229" s="70"/>
      <c r="EM229" s="70"/>
      <c r="EN229" s="70"/>
      <c r="EO229" s="36">
        <f t="shared" ca="1" si="564"/>
        <v>14.727083860486569</v>
      </c>
      <c r="EP229" s="36">
        <f t="shared" ca="1" si="565"/>
        <v>0</v>
      </c>
      <c r="EQ229" s="36">
        <f t="shared" si="566"/>
        <v>54.133910601882363</v>
      </c>
      <c r="ER229" s="36">
        <f t="shared" si="567"/>
        <v>4.928463480161648</v>
      </c>
      <c r="ES229" s="36">
        <f t="shared" si="568"/>
        <v>-4.5008244394576327</v>
      </c>
      <c r="ET229" s="36">
        <f t="shared" ca="1" si="569"/>
        <v>0</v>
      </c>
      <c r="EU229" s="36">
        <f t="shared" ca="1" si="601"/>
        <v>4.928463480161648</v>
      </c>
      <c r="EV229" s="36">
        <f t="shared" si="570"/>
        <v>2.5891245554540827</v>
      </c>
      <c r="EW229" s="36">
        <f t="shared" si="571"/>
        <v>70.762105152905221</v>
      </c>
      <c r="EX229" s="36">
        <f t="shared" ca="1" si="602"/>
        <v>132.41360379040333</v>
      </c>
      <c r="EY229" s="36">
        <f t="shared" si="572"/>
        <v>0</v>
      </c>
      <c r="EZ229" s="36">
        <f t="shared" si="573"/>
        <v>0</v>
      </c>
      <c r="FA229" s="36">
        <f t="shared" si="574"/>
        <v>0</v>
      </c>
      <c r="FB229" s="36">
        <f t="shared" si="575"/>
        <v>0</v>
      </c>
      <c r="FC229" s="36">
        <f t="shared" si="603"/>
        <v>0</v>
      </c>
      <c r="FD229" s="36">
        <f t="shared" si="576"/>
        <v>0</v>
      </c>
      <c r="FE229" s="36">
        <f t="shared" si="577"/>
        <v>0</v>
      </c>
      <c r="FF229" s="36">
        <f t="shared" si="604"/>
        <v>0</v>
      </c>
      <c r="FG229" s="36">
        <f t="shared" ca="1" si="578"/>
        <v>132.41360379040333</v>
      </c>
      <c r="FH229" s="36">
        <f t="shared" ca="1" si="579"/>
        <v>1.4345379714568218</v>
      </c>
      <c r="FI229" s="36">
        <f t="shared" ca="1" si="580"/>
        <v>-1.9113225123061022</v>
      </c>
      <c r="FJ229" s="36">
        <f t="shared" ca="1" si="581"/>
        <v>153.61087462868616</v>
      </c>
      <c r="FK229" s="36">
        <f t="shared" si="582"/>
        <v>0</v>
      </c>
      <c r="FL229" s="36">
        <f t="shared" si="583"/>
        <v>0</v>
      </c>
      <c r="FM229" s="36">
        <f t="shared" ca="1" si="584"/>
        <v>0</v>
      </c>
      <c r="FN229" s="36">
        <f t="shared" ca="1" si="606"/>
        <v>153.61087462868616</v>
      </c>
    </row>
    <row r="230" spans="2:170" x14ac:dyDescent="0.25">
      <c r="B230" s="2">
        <v>222</v>
      </c>
      <c r="C230" s="2">
        <f t="shared" si="457"/>
        <v>19</v>
      </c>
      <c r="D230" s="2">
        <f t="shared" si="303"/>
        <v>246</v>
      </c>
      <c r="E230" s="2">
        <f t="shared" si="458"/>
        <v>21</v>
      </c>
      <c r="F230" s="189">
        <f t="shared" si="304"/>
        <v>52474</v>
      </c>
      <c r="G230" s="2">
        <f t="shared" si="459"/>
        <v>8</v>
      </c>
      <c r="H230" s="187">
        <f t="shared" si="461"/>
        <v>53.083333333333336</v>
      </c>
      <c r="I230" s="186">
        <f t="shared" si="460"/>
        <v>53</v>
      </c>
      <c r="J230" s="2">
        <f t="shared" si="462"/>
        <v>0</v>
      </c>
      <c r="K230" s="2">
        <f t="shared" si="463"/>
        <v>1</v>
      </c>
      <c r="L230">
        <f t="shared" si="464"/>
        <v>2</v>
      </c>
      <c r="M230" s="190">
        <f t="shared" si="585"/>
        <v>3.0100287000000003E-3</v>
      </c>
      <c r="N230">
        <f t="shared" si="465"/>
        <v>1</v>
      </c>
      <c r="O230">
        <f t="shared" si="466"/>
        <v>100</v>
      </c>
      <c r="P230" s="58">
        <f t="shared" si="467"/>
        <v>1.3545129150000002E-2</v>
      </c>
      <c r="Q230" s="106">
        <f t="shared" si="468"/>
        <v>1.3545129150000002E-2</v>
      </c>
      <c r="R230" s="59">
        <f t="shared" si="469"/>
        <v>1.3545129150000002E-2</v>
      </c>
      <c r="S230" s="32">
        <f t="shared" si="586"/>
        <v>1.1358295647977412E-3</v>
      </c>
      <c r="T230">
        <f t="shared" si="470"/>
        <v>1</v>
      </c>
      <c r="U230" s="32">
        <f t="shared" si="587"/>
        <v>4.2470775000000001E-4</v>
      </c>
      <c r="V230">
        <f t="shared" si="471"/>
        <v>1</v>
      </c>
      <c r="W230">
        <f t="shared" si="472"/>
        <v>100</v>
      </c>
      <c r="X230" s="58">
        <f t="shared" si="473"/>
        <v>1.911184875E-3</v>
      </c>
      <c r="Y230" s="58">
        <f t="shared" si="474"/>
        <v>1.911184875E-3</v>
      </c>
      <c r="Z230" s="32">
        <f t="shared" si="475"/>
        <v>1.911184875E-3</v>
      </c>
      <c r="AA230" s="32">
        <f t="shared" si="476"/>
        <v>1.5940508691736355E-4</v>
      </c>
      <c r="AB230" s="59">
        <f t="shared" si="477"/>
        <v>4.9056245199999996E-3</v>
      </c>
      <c r="AC230" s="59">
        <f t="shared" si="478"/>
        <v>4.9056245199999996E-3</v>
      </c>
      <c r="AD230">
        <f t="shared" si="479"/>
        <v>1</v>
      </c>
      <c r="AE230" s="59">
        <f t="shared" si="480"/>
        <v>4.9056245199999996E-3</v>
      </c>
      <c r="AF230" s="59">
        <f t="shared" si="481"/>
        <v>4.1758461800000006E-3</v>
      </c>
      <c r="AG230" s="59">
        <f t="shared" si="482"/>
        <v>4.1758461800000006E-3</v>
      </c>
      <c r="AH230">
        <f t="shared" si="483"/>
        <v>1</v>
      </c>
      <c r="AI230" s="59">
        <f t="shared" si="484"/>
        <v>4.1758461800000006E-3</v>
      </c>
      <c r="AJ230" s="59">
        <f t="shared" si="485"/>
        <v>0</v>
      </c>
      <c r="AK230" s="59">
        <f t="shared" si="486"/>
        <v>0</v>
      </c>
      <c r="AL230" s="59">
        <f t="shared" si="487"/>
        <v>0</v>
      </c>
      <c r="AM230" s="12">
        <f t="shared" si="588"/>
        <v>0.11095260901506358</v>
      </c>
      <c r="AN230" s="12">
        <f t="shared" si="589"/>
        <v>0</v>
      </c>
      <c r="AO230" s="66">
        <f t="shared" si="488"/>
        <v>1.2602325361075361E-4</v>
      </c>
      <c r="AP230" s="66">
        <f t="shared" si="489"/>
        <v>1.7686410283754463E-5</v>
      </c>
      <c r="AQ230" s="59">
        <f t="shared" si="490"/>
        <v>5.4429183934226889E-4</v>
      </c>
      <c r="AR230" s="59">
        <f t="shared" si="491"/>
        <v>4.6332102851658687E-4</v>
      </c>
      <c r="AS230" s="59">
        <f t="shared" si="492"/>
        <v>0</v>
      </c>
      <c r="AT230" s="12">
        <f t="shared" si="493"/>
        <v>0.10980128648331022</v>
      </c>
      <c r="AU230" s="59">
        <f t="shared" si="590"/>
        <v>3.9573379295720912E-18</v>
      </c>
      <c r="AV230" s="59">
        <f t="shared" si="591"/>
        <v>0</v>
      </c>
      <c r="AW230" s="70">
        <f t="shared" si="494"/>
        <v>0</v>
      </c>
      <c r="AX230" s="20">
        <f t="shared" si="495"/>
        <v>200000</v>
      </c>
      <c r="AY230" s="20">
        <f t="shared" si="496"/>
        <v>0</v>
      </c>
      <c r="AZ230" s="20">
        <f t="shared" si="497"/>
        <v>0</v>
      </c>
      <c r="BA230" s="20">
        <f t="shared" si="498"/>
        <v>200000</v>
      </c>
      <c r="BB230" s="36">
        <f t="shared" si="499"/>
        <v>1</v>
      </c>
      <c r="BC230" s="36">
        <f t="shared" si="500"/>
        <v>0</v>
      </c>
      <c r="BD230" s="80">
        <f t="shared" si="501"/>
        <v>25.204650722150721</v>
      </c>
      <c r="BE230" s="36">
        <f t="shared" si="502"/>
        <v>0</v>
      </c>
      <c r="BF230" s="36">
        <f t="shared" si="503"/>
        <v>0</v>
      </c>
      <c r="BG230" s="36">
        <f t="shared" si="504"/>
        <v>25.204650722150721</v>
      </c>
      <c r="BH230" s="36">
        <f t="shared" si="505"/>
        <v>3.5372820567508927</v>
      </c>
      <c r="BI230" s="36">
        <f t="shared" si="506"/>
        <v>0</v>
      </c>
      <c r="BJ230" s="36">
        <f t="shared" si="507"/>
        <v>0</v>
      </c>
      <c r="BK230" s="36">
        <f t="shared" si="508"/>
        <v>3.5372820567508927</v>
      </c>
      <c r="BL230" s="68">
        <f ca="1">IF(OR(AT230=0,E230&gt;ProjTerm),0,VLOOKUP(D230,'Life Events'!$AE$5:$AI$1206,5,FALSE))</f>
        <v>1.397288228905831E-16</v>
      </c>
      <c r="BM230" s="93">
        <f t="shared" ca="1" si="509"/>
        <v>1.397288228905831E-16</v>
      </c>
      <c r="BN230" s="93">
        <f t="shared" ca="1" si="510"/>
        <v>1.5342404512184629E-17</v>
      </c>
      <c r="BO230" s="36">
        <f t="shared" ca="1" si="511"/>
        <v>2.3344819934937983E-15</v>
      </c>
      <c r="BP230" s="36">
        <f t="shared" si="512"/>
        <v>1.2015504772821912E-2</v>
      </c>
      <c r="BQ230" s="36">
        <f t="shared" si="513"/>
        <v>98.305806536629191</v>
      </c>
      <c r="BR230" s="36">
        <f t="shared" si="514"/>
        <v>154.78110000000001</v>
      </c>
      <c r="BS230" s="36">
        <f t="shared" si="515"/>
        <v>152.15880872126658</v>
      </c>
      <c r="BT230" s="36">
        <f t="shared" si="516"/>
        <v>16.707232947362993</v>
      </c>
      <c r="BU230" s="70" cm="1">
        <f t="array" ref="BU230">IF(AND(ActInt=1,$J230=0),INDEX(Tbl_FwdNom,$B230-IVP,MATCH(ValnDt,Tbl_FwdNom_Cols)),INDEX(Tbl_FwdNom,$B230,MATCH(StartDt,Tbl_FwdNom_Cols)))</f>
        <v>13.812031165</v>
      </c>
      <c r="BV230" s="70" cm="1">
        <f t="array" ref="BV230">INDEX(Tbl_FwdReal,$B230,MATCH(StartDt,Tbl_FwdReal_Cols))</f>
        <v>5.6045282719999996</v>
      </c>
      <c r="BW230" s="70" cm="1">
        <f t="array" ref="BW230">IF(RunType&lt;&gt;"OPN",INDEX(Tbl_FwdReal,$B230,MATCH(ValnDt,Tbl_FwdReal_Cols)),IF(AND($J230=0,ActInt=1),INDEX(Tbl_FwdReal,$B230-IVP,MATCH(ValnDt,Tbl_FwdReal_Cols)),-999))*$K230</f>
        <v>5.6045282719999996</v>
      </c>
      <c r="BX230" s="70">
        <f t="shared" si="517"/>
        <v>5.6045282719999999E-2</v>
      </c>
      <c r="BY230" s="70">
        <f t="shared" si="592"/>
        <v>7.7719232567948104E-2</v>
      </c>
      <c r="BZ230" s="64">
        <f t="shared" si="605"/>
        <v>6.2567410080798247E-3</v>
      </c>
      <c r="CA230" s="70" cm="1">
        <f t="array" ref="CA230">IF($J230=1,CA229*(1+INDEX(Tbl_CPI,$B230,MATCH(IF(RunType="OPN",StartDt,ValnDt),Tbl_CPI_Cols))),0)</f>
        <v>0</v>
      </c>
      <c r="CB230" s="70">
        <f t="shared" si="593"/>
        <v>3.8817037715219209</v>
      </c>
      <c r="CC230" s="70">
        <f t="shared" si="594"/>
        <v>3.7391865288105821</v>
      </c>
      <c r="CD230" s="36">
        <f t="shared" si="518"/>
        <v>21.11340195765208</v>
      </c>
      <c r="CE230" s="36">
        <f t="shared" si="519"/>
        <v>1.5748436702651092</v>
      </c>
      <c r="CF230" s="36">
        <f t="shared" si="520"/>
        <v>0</v>
      </c>
      <c r="CG230" s="36">
        <f t="shared" si="521"/>
        <v>2.517320046392022</v>
      </c>
      <c r="CH230" s="36">
        <f t="shared" si="522"/>
        <v>2.3425870323852491</v>
      </c>
      <c r="CI230" s="36">
        <f t="shared" si="523"/>
        <v>0</v>
      </c>
      <c r="CJ230" s="36">
        <f t="shared" si="524"/>
        <v>0</v>
      </c>
      <c r="CK230" s="36">
        <f t="shared" si="525"/>
        <v>0</v>
      </c>
      <c r="CL230" s="36">
        <f t="shared" si="526"/>
        <v>0.17473301400677238</v>
      </c>
      <c r="CM230" s="36">
        <f t="shared" si="527"/>
        <v>2.517320046392022</v>
      </c>
      <c r="CN230" s="36">
        <f t="shared" ca="1" si="528"/>
        <v>12.0226843267658</v>
      </c>
      <c r="CO230" s="20">
        <f t="shared" si="529"/>
        <v>120000</v>
      </c>
      <c r="CP230" s="20">
        <f t="shared" si="530"/>
        <v>2</v>
      </c>
      <c r="CQ230" s="64">
        <f t="shared" si="531"/>
        <v>3.8969101800000001E-3</v>
      </c>
      <c r="CR230" s="64">
        <f t="shared" si="532"/>
        <v>1.7536095809999999E-2</v>
      </c>
      <c r="CS230" s="36">
        <f t="shared" si="533"/>
        <v>19.614911858148226</v>
      </c>
      <c r="CT230" s="36">
        <f t="shared" si="534"/>
        <v>15.122790433290433</v>
      </c>
      <c r="CU230" s="36">
        <f t="shared" si="535"/>
        <v>2.1223692340505358</v>
      </c>
      <c r="CV230" s="36">
        <f t="shared" si="595"/>
        <v>17.245159667340968</v>
      </c>
      <c r="CW230" s="36">
        <f t="shared" si="536"/>
        <v>0</v>
      </c>
      <c r="CX230" s="36">
        <f t="shared" si="537"/>
        <v>0</v>
      </c>
      <c r="CY230" s="36">
        <f t="shared" si="538"/>
        <v>0</v>
      </c>
      <c r="CZ230" s="36">
        <f t="shared" si="596"/>
        <v>0</v>
      </c>
      <c r="DA230" s="64">
        <f t="shared" si="539"/>
        <v>1.0839834201374909E-2</v>
      </c>
      <c r="DB230" s="70">
        <f t="shared" si="597"/>
        <v>0.98927640776054393</v>
      </c>
      <c r="DC230" s="70">
        <f>PRODUCT($DB$8:DB230)</f>
        <v>0.10558685702530242</v>
      </c>
      <c r="DD230" s="36">
        <f t="shared" si="540"/>
        <v>814.39823695051177</v>
      </c>
      <c r="DE230" s="36">
        <f t="shared" si="541"/>
        <v>1829.9530139905471</v>
      </c>
      <c r="DF230" s="36">
        <f t="shared" si="542"/>
        <v>191.42849265588171</v>
      </c>
      <c r="DG230" s="36">
        <f t="shared" si="543"/>
        <v>0.84503430328224027</v>
      </c>
      <c r="DH230" s="36">
        <f t="shared" ca="1" si="544"/>
        <v>1.73907852386305E-13</v>
      </c>
      <c r="DI230" s="36">
        <f t="shared" si="545"/>
        <v>156.00495053027453</v>
      </c>
      <c r="DJ230" s="36">
        <f t="shared" ca="1" si="546"/>
        <v>1362.1431859229094</v>
      </c>
      <c r="DK230" s="36">
        <f t="shared" si="547"/>
        <v>0</v>
      </c>
      <c r="DL230" s="36">
        <f t="shared" si="548"/>
        <v>0</v>
      </c>
      <c r="DM230" s="36">
        <f t="shared" ca="1" si="549"/>
        <v>1362.1431859229094</v>
      </c>
      <c r="DN230" s="36">
        <f t="shared" ca="1" si="598"/>
        <v>1362.1431859229135</v>
      </c>
      <c r="DO230" s="64" cm="1">
        <f t="array" ref="DO230">IFERROR(INDEX(Tbl_FwdNom,$B230,MATCH(LIDt,Tbl_FwdNom_Cols,0)),0)</f>
        <v>12.467029569999999</v>
      </c>
      <c r="DP230" s="64">
        <f t="shared" ca="1" si="599"/>
        <v>12.557625379999999</v>
      </c>
      <c r="DQ230" s="64">
        <f t="shared" ca="1" si="550"/>
        <v>9.9066769346123351E-3</v>
      </c>
      <c r="DR230" s="70">
        <f t="shared" ca="1" si="551"/>
        <v>0.99019050258714769</v>
      </c>
      <c r="DS230" s="70">
        <f ca="1">PRODUCT($DR$8:DR230)</f>
        <v>0.10260559766855672</v>
      </c>
      <c r="DT230" s="36">
        <f t="shared" ca="1" si="552"/>
        <v>2151.0820882429698</v>
      </c>
      <c r="DU230" s="36">
        <f t="shared" ca="1" si="553"/>
        <v>212.78980126893799</v>
      </c>
      <c r="DV230" s="36">
        <f t="shared" ca="1" si="554"/>
        <v>0.98821169019014299</v>
      </c>
      <c r="DW230" s="36">
        <f t="shared" ca="1" si="555"/>
        <v>1.9245332923527682E-13</v>
      </c>
      <c r="DX230" s="36">
        <f t="shared" ca="1" si="556"/>
        <v>891.81789842487524</v>
      </c>
      <c r="DY230" s="36">
        <f t="shared" ca="1" si="557"/>
        <v>9.4032382115979445</v>
      </c>
      <c r="DZ230" s="36">
        <f t="shared" ca="1" si="558"/>
        <v>166.23020462174986</v>
      </c>
      <c r="EA230" s="36">
        <f t="shared" ca="1" si="559"/>
        <v>0</v>
      </c>
      <c r="EB230" s="36">
        <f t="shared" ca="1" si="560"/>
        <v>1646.6992222301901</v>
      </c>
      <c r="EC230" s="36">
        <f t="shared" ca="1" si="561"/>
        <v>0</v>
      </c>
      <c r="ED230" s="36">
        <f t="shared" ca="1" si="562"/>
        <v>0</v>
      </c>
      <c r="EE230" s="36">
        <f t="shared" ca="1" si="600"/>
        <v>0</v>
      </c>
      <c r="EF230" s="36">
        <f t="shared" ca="1" si="563"/>
        <v>1646.6992222301901</v>
      </c>
      <c r="EG230" s="64"/>
      <c r="EH230" s="64"/>
      <c r="EI230" s="64"/>
      <c r="EJ230" s="70"/>
      <c r="EK230" s="70"/>
      <c r="EL230" s="70"/>
      <c r="EM230" s="70"/>
      <c r="EN230" s="70"/>
      <c r="EO230" s="36">
        <f t="shared" ca="1" si="564"/>
        <v>14.735994461934794</v>
      </c>
      <c r="EP230" s="36">
        <f t="shared" ca="1" si="565"/>
        <v>0</v>
      </c>
      <c r="EQ230" s="36">
        <f t="shared" si="566"/>
        <v>53.953550113704345</v>
      </c>
      <c r="ER230" s="36">
        <f t="shared" si="567"/>
        <v>4.8817392077700834</v>
      </c>
      <c r="ES230" s="36">
        <f t="shared" si="568"/>
        <v>-4.4581543967673838</v>
      </c>
      <c r="ET230" s="36">
        <f t="shared" ca="1" si="569"/>
        <v>0</v>
      </c>
      <c r="EU230" s="36">
        <f t="shared" ca="1" si="601"/>
        <v>4.8817392077700834</v>
      </c>
      <c r="EV230" s="36">
        <f t="shared" si="570"/>
        <v>2.5751861987992841</v>
      </c>
      <c r="EW230" s="36">
        <f t="shared" si="571"/>
        <v>70.526343729280327</v>
      </c>
      <c r="EX230" s="36">
        <f t="shared" ca="1" si="602"/>
        <v>131.93681924955405</v>
      </c>
      <c r="EY230" s="36">
        <f t="shared" si="572"/>
        <v>0</v>
      </c>
      <c r="EZ230" s="36">
        <f t="shared" si="573"/>
        <v>0</v>
      </c>
      <c r="FA230" s="36">
        <f t="shared" si="574"/>
        <v>0</v>
      </c>
      <c r="FB230" s="36">
        <f t="shared" si="575"/>
        <v>0</v>
      </c>
      <c r="FC230" s="36">
        <f t="shared" si="603"/>
        <v>0</v>
      </c>
      <c r="FD230" s="36">
        <f t="shared" si="576"/>
        <v>0</v>
      </c>
      <c r="FE230" s="36">
        <f t="shared" si="577"/>
        <v>0</v>
      </c>
      <c r="FF230" s="36">
        <f t="shared" si="604"/>
        <v>0</v>
      </c>
      <c r="FG230" s="36">
        <f t="shared" ca="1" si="578"/>
        <v>131.93681924955405</v>
      </c>
      <c r="FH230" s="36">
        <f t="shared" ca="1" si="579"/>
        <v>1.4301732457219354</v>
      </c>
      <c r="FI230" s="36">
        <f t="shared" ca="1" si="580"/>
        <v>-1.8914970337046706</v>
      </c>
      <c r="FJ230" s="36">
        <f t="shared" ca="1" si="581"/>
        <v>153.24115090357114</v>
      </c>
      <c r="FK230" s="36">
        <f t="shared" si="582"/>
        <v>0</v>
      </c>
      <c r="FL230" s="36">
        <f t="shared" si="583"/>
        <v>0</v>
      </c>
      <c r="FM230" s="36">
        <f t="shared" ca="1" si="584"/>
        <v>0</v>
      </c>
      <c r="FN230" s="36">
        <f t="shared" ca="1" si="606"/>
        <v>153.24115090357114</v>
      </c>
    </row>
    <row r="231" spans="2:170" x14ac:dyDescent="0.25">
      <c r="B231" s="2">
        <v>223</v>
      </c>
      <c r="C231" s="2">
        <f t="shared" si="457"/>
        <v>19</v>
      </c>
      <c r="D231" s="2">
        <f t="shared" si="303"/>
        <v>247</v>
      </c>
      <c r="E231" s="2">
        <f t="shared" si="458"/>
        <v>21</v>
      </c>
      <c r="F231" s="189">
        <f t="shared" si="304"/>
        <v>52504</v>
      </c>
      <c r="G231" s="2">
        <f t="shared" si="459"/>
        <v>9</v>
      </c>
      <c r="H231" s="187">
        <f t="shared" si="461"/>
        <v>53.166666666666671</v>
      </c>
      <c r="I231" s="186">
        <f t="shared" si="460"/>
        <v>53</v>
      </c>
      <c r="J231" s="2">
        <f t="shared" si="462"/>
        <v>0</v>
      </c>
      <c r="K231" s="2">
        <f t="shared" si="463"/>
        <v>1</v>
      </c>
      <c r="L231">
        <f t="shared" si="464"/>
        <v>2</v>
      </c>
      <c r="M231" s="190">
        <f t="shared" si="585"/>
        <v>3.0100287000000003E-3</v>
      </c>
      <c r="N231">
        <f t="shared" si="465"/>
        <v>1</v>
      </c>
      <c r="O231">
        <f t="shared" si="466"/>
        <v>100</v>
      </c>
      <c r="P231" s="58">
        <f t="shared" si="467"/>
        <v>1.3545129150000002E-2</v>
      </c>
      <c r="Q231" s="106">
        <f t="shared" si="468"/>
        <v>1.3545129150000002E-2</v>
      </c>
      <c r="R231" s="59">
        <f t="shared" si="469"/>
        <v>1.3545129150000002E-2</v>
      </c>
      <c r="S231" s="32">
        <f t="shared" si="586"/>
        <v>1.1358295647977412E-3</v>
      </c>
      <c r="T231">
        <f t="shared" si="470"/>
        <v>1</v>
      </c>
      <c r="U231" s="32">
        <f t="shared" si="587"/>
        <v>4.2470775000000001E-4</v>
      </c>
      <c r="V231">
        <f t="shared" si="471"/>
        <v>1</v>
      </c>
      <c r="W231">
        <f t="shared" si="472"/>
        <v>100</v>
      </c>
      <c r="X231" s="58">
        <f t="shared" si="473"/>
        <v>1.911184875E-3</v>
      </c>
      <c r="Y231" s="58">
        <f t="shared" si="474"/>
        <v>1.911184875E-3</v>
      </c>
      <c r="Z231" s="32">
        <f t="shared" si="475"/>
        <v>1.911184875E-3</v>
      </c>
      <c r="AA231" s="32">
        <f t="shared" si="476"/>
        <v>1.5940508691736355E-4</v>
      </c>
      <c r="AB231" s="59">
        <f t="shared" si="477"/>
        <v>4.9056245199999996E-3</v>
      </c>
      <c r="AC231" s="59">
        <f t="shared" si="478"/>
        <v>4.9056245199999996E-3</v>
      </c>
      <c r="AD231">
        <f t="shared" si="479"/>
        <v>1</v>
      </c>
      <c r="AE231" s="59">
        <f t="shared" si="480"/>
        <v>4.9056245199999996E-3</v>
      </c>
      <c r="AF231" s="59">
        <f t="shared" si="481"/>
        <v>4.1758461800000006E-3</v>
      </c>
      <c r="AG231" s="59">
        <f t="shared" si="482"/>
        <v>4.1758461800000006E-3</v>
      </c>
      <c r="AH231">
        <f t="shared" si="483"/>
        <v>1</v>
      </c>
      <c r="AI231" s="59">
        <f t="shared" si="484"/>
        <v>4.1758461800000006E-3</v>
      </c>
      <c r="AJ231" s="59">
        <f t="shared" si="485"/>
        <v>0</v>
      </c>
      <c r="AK231" s="59">
        <f t="shared" si="486"/>
        <v>0</v>
      </c>
      <c r="AL231" s="59">
        <f t="shared" si="487"/>
        <v>0</v>
      </c>
      <c r="AM231" s="12">
        <f t="shared" si="588"/>
        <v>0.10980128648331022</v>
      </c>
      <c r="AN231" s="12">
        <f t="shared" si="589"/>
        <v>0</v>
      </c>
      <c r="AO231" s="66">
        <f t="shared" si="488"/>
        <v>1.2471554744057035E-4</v>
      </c>
      <c r="AP231" s="66">
        <f t="shared" si="489"/>
        <v>1.7502883615510401E-5</v>
      </c>
      <c r="AQ231" s="59">
        <f t="shared" si="490"/>
        <v>5.3864388330007111E-4</v>
      </c>
      <c r="AR231" s="59">
        <f t="shared" si="491"/>
        <v>4.585132827204167E-4</v>
      </c>
      <c r="AS231" s="59">
        <f t="shared" si="492"/>
        <v>0</v>
      </c>
      <c r="AT231" s="12">
        <f t="shared" si="493"/>
        <v>0.10866191088623364</v>
      </c>
      <c r="AU231" s="59">
        <f t="shared" si="590"/>
        <v>0</v>
      </c>
      <c r="AV231" s="59">
        <f t="shared" si="591"/>
        <v>-1.2088854223213374E-17</v>
      </c>
      <c r="AW231" s="70">
        <f t="shared" si="494"/>
        <v>0</v>
      </c>
      <c r="AX231" s="20">
        <f t="shared" si="495"/>
        <v>200000</v>
      </c>
      <c r="AY231" s="20">
        <f t="shared" si="496"/>
        <v>0</v>
      </c>
      <c r="AZ231" s="20">
        <f t="shared" si="497"/>
        <v>0</v>
      </c>
      <c r="BA231" s="20">
        <f t="shared" si="498"/>
        <v>200000</v>
      </c>
      <c r="BB231" s="36">
        <f t="shared" si="499"/>
        <v>1</v>
      </c>
      <c r="BC231" s="36">
        <f t="shared" si="500"/>
        <v>0</v>
      </c>
      <c r="BD231" s="80">
        <f t="shared" si="501"/>
        <v>24.943109488114068</v>
      </c>
      <c r="BE231" s="36">
        <f t="shared" si="502"/>
        <v>0</v>
      </c>
      <c r="BF231" s="36">
        <f t="shared" si="503"/>
        <v>0</v>
      </c>
      <c r="BG231" s="36">
        <f t="shared" si="504"/>
        <v>24.943109488114068</v>
      </c>
      <c r="BH231" s="36">
        <f t="shared" si="505"/>
        <v>3.5005767231020801</v>
      </c>
      <c r="BI231" s="36">
        <f t="shared" si="506"/>
        <v>0</v>
      </c>
      <c r="BJ231" s="36">
        <f t="shared" si="507"/>
        <v>0</v>
      </c>
      <c r="BK231" s="36">
        <f t="shared" si="508"/>
        <v>3.5005767231020801</v>
      </c>
      <c r="BL231" s="68">
        <f ca="1">IF(OR(AT231=0,E231&gt;ProjTerm),0,VLOOKUP(D231,'Life Events'!$AE$5:$AI$1206,5,FALSE))</f>
        <v>1.4119395091669013E-16</v>
      </c>
      <c r="BM231" s="93">
        <f t="shared" ca="1" si="509"/>
        <v>1.4119395091669013E-16</v>
      </c>
      <c r="BN231" s="93">
        <f t="shared" ca="1" si="510"/>
        <v>1.5342404512184629E-17</v>
      </c>
      <c r="BO231" s="36">
        <f t="shared" ca="1" si="511"/>
        <v>2.3344819934937983E-15</v>
      </c>
      <c r="BP231" s="36">
        <f t="shared" si="512"/>
        <v>1.1890823420142214E-2</v>
      </c>
      <c r="BQ231" s="36">
        <f t="shared" si="513"/>
        <v>98.305806536629191</v>
      </c>
      <c r="BR231" s="36">
        <f t="shared" si="514"/>
        <v>154.78110000000001</v>
      </c>
      <c r="BS231" s="36">
        <f t="shared" si="515"/>
        <v>152.15880872126658</v>
      </c>
      <c r="BT231" s="36">
        <f t="shared" si="516"/>
        <v>16.53386691382574</v>
      </c>
      <c r="BU231" s="70" cm="1">
        <f t="array" ref="BU231">IF(AND(ActInt=1,$J231=0),INDEX(Tbl_FwdNom,$B231-IVP,MATCH(ValnDt,Tbl_FwdNom_Cols)),INDEX(Tbl_FwdNom,$B231,MATCH(StartDt,Tbl_FwdNom_Cols)))</f>
        <v>13.820097817000001</v>
      </c>
      <c r="BV231" s="70" cm="1">
        <f t="array" ref="BV231">INDEX(Tbl_FwdReal,$B231,MATCH(StartDt,Tbl_FwdReal_Cols))</f>
        <v>5.6105591739999996</v>
      </c>
      <c r="BW231" s="70" cm="1">
        <f t="array" ref="BW231">IF(RunType&lt;&gt;"OPN",INDEX(Tbl_FwdReal,$B231,MATCH(ValnDt,Tbl_FwdReal_Cols)),IF(AND($J231=0,ActInt=1),INDEX(Tbl_FwdReal,$B231-IVP,MATCH(ValnDt,Tbl_FwdReal_Cols)),-999))*$K231</f>
        <v>5.6105591739999996</v>
      </c>
      <c r="BX231" s="70">
        <f t="shared" si="517"/>
        <v>5.6105591739999995E-2</v>
      </c>
      <c r="BY231" s="70">
        <f t="shared" si="592"/>
        <v>7.7734070411219713E-2</v>
      </c>
      <c r="BZ231" s="64">
        <f t="shared" si="605"/>
        <v>6.2578954975136547E-3</v>
      </c>
      <c r="CA231" s="70" cm="1">
        <f t="array" ref="CA231">IF($J231=1,CA230*(1+INDEX(Tbl_CPI,$B231,MATCH(IF(RunType="OPN",StartDt,ValnDt),Tbl_CPI_Cols))),0)</f>
        <v>0</v>
      </c>
      <c r="CB231" s="70">
        <f t="shared" si="593"/>
        <v>3.9059950680764097</v>
      </c>
      <c r="CC231" s="70">
        <f t="shared" si="594"/>
        <v>3.7391865288105821</v>
      </c>
      <c r="CD231" s="36">
        <f t="shared" si="518"/>
        <v>21.11340195765208</v>
      </c>
      <c r="CE231" s="36">
        <f t="shared" si="519"/>
        <v>1.5748436702651092</v>
      </c>
      <c r="CF231" s="36">
        <f t="shared" si="520"/>
        <v>0</v>
      </c>
      <c r="CG231" s="36">
        <f t="shared" si="521"/>
        <v>2.4911985579946463</v>
      </c>
      <c r="CH231" s="36">
        <f t="shared" si="522"/>
        <v>2.3182786969894389</v>
      </c>
      <c r="CI231" s="36">
        <f t="shared" si="523"/>
        <v>0</v>
      </c>
      <c r="CJ231" s="36">
        <f t="shared" si="524"/>
        <v>0</v>
      </c>
      <c r="CK231" s="36">
        <f t="shared" si="525"/>
        <v>0</v>
      </c>
      <c r="CL231" s="36">
        <f t="shared" si="526"/>
        <v>0.17291986100520698</v>
      </c>
      <c r="CM231" s="36">
        <f t="shared" si="527"/>
        <v>2.4911985579946463</v>
      </c>
      <c r="CN231" s="36">
        <f t="shared" ca="1" si="528"/>
        <v>11.897928473970268</v>
      </c>
      <c r="CO231" s="20">
        <f t="shared" si="529"/>
        <v>120000</v>
      </c>
      <c r="CP231" s="20">
        <f t="shared" si="530"/>
        <v>2</v>
      </c>
      <c r="CQ231" s="64">
        <f t="shared" si="531"/>
        <v>3.8969101800000001E-3</v>
      </c>
      <c r="CR231" s="64">
        <f t="shared" si="532"/>
        <v>1.7536095809999999E-2</v>
      </c>
      <c r="CS231" s="36">
        <f t="shared" si="533"/>
        <v>19.411373697296359</v>
      </c>
      <c r="CT231" s="36">
        <f t="shared" si="534"/>
        <v>14.965865692868443</v>
      </c>
      <c r="CU231" s="36">
        <f t="shared" si="535"/>
        <v>2.1003460338612481</v>
      </c>
      <c r="CV231" s="36">
        <f t="shared" si="595"/>
        <v>17.066211726729691</v>
      </c>
      <c r="CW231" s="36">
        <f t="shared" si="536"/>
        <v>0</v>
      </c>
      <c r="CX231" s="36">
        <f t="shared" si="537"/>
        <v>0</v>
      </c>
      <c r="CY231" s="36">
        <f t="shared" si="538"/>
        <v>0</v>
      </c>
      <c r="CZ231" s="36">
        <f t="shared" si="596"/>
        <v>0</v>
      </c>
      <c r="DA231" s="64">
        <f t="shared" si="539"/>
        <v>1.0845804446209639E-2</v>
      </c>
      <c r="DB231" s="70">
        <f t="shared" si="597"/>
        <v>0.98927056490860987</v>
      </c>
      <c r="DC231" s="70">
        <f>PRODUCT($DB$8:DB231)</f>
        <v>0.10445396969634554</v>
      </c>
      <c r="DD231" s="36">
        <f t="shared" si="540"/>
        <v>806.69717405598919</v>
      </c>
      <c r="DE231" s="36">
        <f t="shared" si="541"/>
        <v>1824.8572170379264</v>
      </c>
      <c r="DF231" s="36">
        <f t="shared" si="542"/>
        <v>190.00411192955801</v>
      </c>
      <c r="DG231" s="36">
        <f t="shared" si="543"/>
        <v>0.84230855666583626</v>
      </c>
      <c r="DH231" s="36">
        <f t="shared" ca="1" si="544"/>
        <v>1.7345954095145337E-13</v>
      </c>
      <c r="DI231" s="36">
        <f t="shared" si="545"/>
        <v>155.17873210597517</v>
      </c>
      <c r="DJ231" s="36">
        <f t="shared" ca="1" si="546"/>
        <v>1362.5005784608049</v>
      </c>
      <c r="DK231" s="36">
        <f t="shared" si="547"/>
        <v>0</v>
      </c>
      <c r="DL231" s="36">
        <f t="shared" si="548"/>
        <v>0</v>
      </c>
      <c r="DM231" s="36">
        <f t="shared" ca="1" si="549"/>
        <v>1362.5005784608049</v>
      </c>
      <c r="DN231" s="36">
        <f t="shared" ca="1" si="598"/>
        <v>1362.5005784608086</v>
      </c>
      <c r="DO231" s="64" cm="1">
        <f t="array" ref="DO231">IFERROR(INDEX(Tbl_FwdNom,$B231,MATCH(LIDt,Tbl_FwdNom_Cols,0)),0)</f>
        <v>12.469470039999999</v>
      </c>
      <c r="DP231" s="64">
        <f t="shared" ca="1" si="599"/>
        <v>12.56014908</v>
      </c>
      <c r="DQ231" s="64">
        <f t="shared" ca="1" si="550"/>
        <v>9.9085638756943872E-3</v>
      </c>
      <c r="DR231" s="70">
        <f t="shared" ca="1" si="551"/>
        <v>0.9901886524878365</v>
      </c>
      <c r="DS231" s="70">
        <f ca="1">PRODUCT($DR$8:DR231)</f>
        <v>0.10159889849313727</v>
      </c>
      <c r="DT231" s="36">
        <f t="shared" ca="1" si="552"/>
        <v>2147.4531130280729</v>
      </c>
      <c r="DU231" s="36">
        <f t="shared" ca="1" si="553"/>
        <v>211.3976658838055</v>
      </c>
      <c r="DV231" s="36">
        <f t="shared" ca="1" si="554"/>
        <v>0.9861126254249577</v>
      </c>
      <c r="DW231" s="36">
        <f t="shared" ca="1" si="555"/>
        <v>1.9202578334760082E-13</v>
      </c>
      <c r="DX231" s="36">
        <f t="shared" ca="1" si="556"/>
        <v>884.1206661230799</v>
      </c>
      <c r="DY231" s="36">
        <f t="shared" ca="1" si="557"/>
        <v>9.3217775495625794</v>
      </c>
      <c r="DZ231" s="36">
        <f t="shared" ca="1" si="558"/>
        <v>165.53605771277401</v>
      </c>
      <c r="EA231" s="36">
        <f t="shared" ca="1" si="559"/>
        <v>0</v>
      </c>
      <c r="EB231" s="36">
        <f t="shared" ca="1" si="560"/>
        <v>1648.6018354257101</v>
      </c>
      <c r="EC231" s="36">
        <f t="shared" ca="1" si="561"/>
        <v>0</v>
      </c>
      <c r="ED231" s="36">
        <f t="shared" ca="1" si="562"/>
        <v>0</v>
      </c>
      <c r="EE231" s="36">
        <f t="shared" ca="1" si="600"/>
        <v>0</v>
      </c>
      <c r="EF231" s="36">
        <f t="shared" ca="1" si="563"/>
        <v>1648.6018354257101</v>
      </c>
      <c r="EG231" s="64"/>
      <c r="EH231" s="64"/>
      <c r="EI231" s="64"/>
      <c r="EJ231" s="70"/>
      <c r="EK231" s="70"/>
      <c r="EL231" s="70"/>
      <c r="EM231" s="70"/>
      <c r="EN231" s="70"/>
      <c r="EO231" s="36">
        <f t="shared" ca="1" si="564"/>
        <v>14.746519569860164</v>
      </c>
      <c r="EP231" s="36">
        <f t="shared" ca="1" si="565"/>
        <v>0</v>
      </c>
      <c r="EQ231" s="36">
        <f t="shared" si="566"/>
        <v>53.77951728912646</v>
      </c>
      <c r="ER231" s="36">
        <f t="shared" si="567"/>
        <v>4.8355768034720752</v>
      </c>
      <c r="ES231" s="36">
        <f t="shared" si="568"/>
        <v>-4.4159974693020745</v>
      </c>
      <c r="ET231" s="36">
        <f t="shared" ca="1" si="569"/>
        <v>0</v>
      </c>
      <c r="EU231" s="36">
        <f t="shared" ca="1" si="601"/>
        <v>4.8355768034720752</v>
      </c>
      <c r="EV231" s="36">
        <f t="shared" si="570"/>
        <v>2.5615477451719006</v>
      </c>
      <c r="EW231" s="36">
        <f t="shared" si="571"/>
        <v>70.298853623800881</v>
      </c>
      <c r="EX231" s="36">
        <f t="shared" ca="1" si="602"/>
        <v>131.47549546157131</v>
      </c>
      <c r="EY231" s="36">
        <f t="shared" si="572"/>
        <v>0</v>
      </c>
      <c r="EZ231" s="36">
        <f t="shared" si="573"/>
        <v>0</v>
      </c>
      <c r="FA231" s="36">
        <f t="shared" si="574"/>
        <v>0</v>
      </c>
      <c r="FB231" s="36">
        <f t="shared" si="575"/>
        <v>0</v>
      </c>
      <c r="FC231" s="36">
        <f t="shared" si="603"/>
        <v>0</v>
      </c>
      <c r="FD231" s="36">
        <f t="shared" si="576"/>
        <v>0</v>
      </c>
      <c r="FE231" s="36">
        <f t="shared" si="577"/>
        <v>0</v>
      </c>
      <c r="FF231" s="36">
        <f t="shared" si="604"/>
        <v>0</v>
      </c>
      <c r="FG231" s="36">
        <f t="shared" ca="1" si="578"/>
        <v>131.47549546157131</v>
      </c>
      <c r="FH231" s="36">
        <f t="shared" ca="1" si="579"/>
        <v>1.4259575132447253</v>
      </c>
      <c r="FI231" s="36">
        <f t="shared" ca="1" si="580"/>
        <v>-1.8718772500975547</v>
      </c>
      <c r="FJ231" s="36">
        <f t="shared" ca="1" si="581"/>
        <v>152.88767338558654</v>
      </c>
      <c r="FK231" s="36">
        <f t="shared" si="582"/>
        <v>0</v>
      </c>
      <c r="FL231" s="36">
        <f t="shared" si="583"/>
        <v>0</v>
      </c>
      <c r="FM231" s="36">
        <f t="shared" ca="1" si="584"/>
        <v>0</v>
      </c>
      <c r="FN231" s="36">
        <f t="shared" ca="1" si="606"/>
        <v>152.88767338558654</v>
      </c>
    </row>
    <row r="232" spans="2:170" x14ac:dyDescent="0.25">
      <c r="B232" s="2">
        <v>224</v>
      </c>
      <c r="C232" s="2">
        <f t="shared" si="457"/>
        <v>19</v>
      </c>
      <c r="D232" s="2">
        <f t="shared" si="303"/>
        <v>248</v>
      </c>
      <c r="E232" s="2">
        <f t="shared" si="458"/>
        <v>21</v>
      </c>
      <c r="F232" s="189">
        <f t="shared" si="304"/>
        <v>52535</v>
      </c>
      <c r="G232" s="2">
        <f t="shared" si="459"/>
        <v>10</v>
      </c>
      <c r="H232" s="187">
        <f t="shared" si="461"/>
        <v>53.25</v>
      </c>
      <c r="I232" s="186">
        <f t="shared" si="460"/>
        <v>53</v>
      </c>
      <c r="J232" s="2">
        <f t="shared" si="462"/>
        <v>0</v>
      </c>
      <c r="K232" s="2">
        <f t="shared" si="463"/>
        <v>1</v>
      </c>
      <c r="L232">
        <f t="shared" si="464"/>
        <v>2</v>
      </c>
      <c r="M232" s="190">
        <f t="shared" si="585"/>
        <v>3.0100287000000003E-3</v>
      </c>
      <c r="N232">
        <f t="shared" si="465"/>
        <v>1</v>
      </c>
      <c r="O232">
        <f t="shared" si="466"/>
        <v>100</v>
      </c>
      <c r="P232" s="58">
        <f t="shared" si="467"/>
        <v>1.3545129150000002E-2</v>
      </c>
      <c r="Q232" s="106">
        <f t="shared" si="468"/>
        <v>1.3545129150000002E-2</v>
      </c>
      <c r="R232" s="59">
        <f t="shared" si="469"/>
        <v>1.3545129150000002E-2</v>
      </c>
      <c r="S232" s="32">
        <f t="shared" si="586"/>
        <v>1.1358295647977412E-3</v>
      </c>
      <c r="T232">
        <f t="shared" si="470"/>
        <v>1</v>
      </c>
      <c r="U232" s="32">
        <f t="shared" si="587"/>
        <v>4.2470775000000001E-4</v>
      </c>
      <c r="V232">
        <f t="shared" si="471"/>
        <v>1</v>
      </c>
      <c r="W232">
        <f t="shared" si="472"/>
        <v>100</v>
      </c>
      <c r="X232" s="58">
        <f t="shared" si="473"/>
        <v>1.911184875E-3</v>
      </c>
      <c r="Y232" s="58">
        <f t="shared" si="474"/>
        <v>1.911184875E-3</v>
      </c>
      <c r="Z232" s="32">
        <f t="shared" si="475"/>
        <v>1.911184875E-3</v>
      </c>
      <c r="AA232" s="32">
        <f t="shared" si="476"/>
        <v>1.5940508691736355E-4</v>
      </c>
      <c r="AB232" s="59">
        <f t="shared" si="477"/>
        <v>4.9056245199999996E-3</v>
      </c>
      <c r="AC232" s="59">
        <f t="shared" si="478"/>
        <v>4.9056245199999996E-3</v>
      </c>
      <c r="AD232">
        <f t="shared" si="479"/>
        <v>1</v>
      </c>
      <c r="AE232" s="59">
        <f t="shared" si="480"/>
        <v>4.9056245199999996E-3</v>
      </c>
      <c r="AF232" s="59">
        <f t="shared" si="481"/>
        <v>4.1758461800000006E-3</v>
      </c>
      <c r="AG232" s="59">
        <f t="shared" si="482"/>
        <v>4.1758461800000006E-3</v>
      </c>
      <c r="AH232">
        <f t="shared" si="483"/>
        <v>1</v>
      </c>
      <c r="AI232" s="59">
        <f t="shared" si="484"/>
        <v>4.1758461800000006E-3</v>
      </c>
      <c r="AJ232" s="59">
        <f t="shared" si="485"/>
        <v>0</v>
      </c>
      <c r="AK232" s="59">
        <f t="shared" si="486"/>
        <v>0</v>
      </c>
      <c r="AL232" s="59">
        <f t="shared" si="487"/>
        <v>0</v>
      </c>
      <c r="AM232" s="12">
        <f t="shared" si="588"/>
        <v>0.10866191088623364</v>
      </c>
      <c r="AN232" s="12">
        <f t="shared" si="589"/>
        <v>0</v>
      </c>
      <c r="AO232" s="66">
        <f t="shared" si="488"/>
        <v>1.234214109520017E-4</v>
      </c>
      <c r="AP232" s="66">
        <f t="shared" si="489"/>
        <v>1.7321261349426888E-5</v>
      </c>
      <c r="AQ232" s="59">
        <f t="shared" si="490"/>
        <v>5.3305453443356265E-4</v>
      </c>
      <c r="AR232" s="59">
        <f t="shared" si="491"/>
        <v>4.5375542548577923E-4</v>
      </c>
      <c r="AS232" s="59">
        <f t="shared" si="492"/>
        <v>0</v>
      </c>
      <c r="AT232" s="12">
        <f t="shared" si="493"/>
        <v>0.10753435825401286</v>
      </c>
      <c r="AU232" s="59">
        <f t="shared" si="590"/>
        <v>0</v>
      </c>
      <c r="AV232" s="59">
        <f t="shared" si="591"/>
        <v>-9.1072982488782372E-18</v>
      </c>
      <c r="AW232" s="70">
        <f t="shared" si="494"/>
        <v>0</v>
      </c>
      <c r="AX232" s="20">
        <f t="shared" si="495"/>
        <v>200000</v>
      </c>
      <c r="AY232" s="20">
        <f t="shared" si="496"/>
        <v>0</v>
      </c>
      <c r="AZ232" s="20">
        <f t="shared" si="497"/>
        <v>0</v>
      </c>
      <c r="BA232" s="20">
        <f t="shared" si="498"/>
        <v>200000</v>
      </c>
      <c r="BB232" s="36">
        <f t="shared" si="499"/>
        <v>1</v>
      </c>
      <c r="BC232" s="36">
        <f t="shared" si="500"/>
        <v>0</v>
      </c>
      <c r="BD232" s="80">
        <f t="shared" si="501"/>
        <v>24.684282190400339</v>
      </c>
      <c r="BE232" s="36">
        <f t="shared" si="502"/>
        <v>0</v>
      </c>
      <c r="BF232" s="36">
        <f t="shared" si="503"/>
        <v>0</v>
      </c>
      <c r="BG232" s="36">
        <f t="shared" si="504"/>
        <v>24.684282190400339</v>
      </c>
      <c r="BH232" s="36">
        <f t="shared" si="505"/>
        <v>3.4642522698853777</v>
      </c>
      <c r="BI232" s="36">
        <f t="shared" si="506"/>
        <v>0</v>
      </c>
      <c r="BJ232" s="36">
        <f t="shared" si="507"/>
        <v>0</v>
      </c>
      <c r="BK232" s="36">
        <f t="shared" si="508"/>
        <v>3.4642522698853777</v>
      </c>
      <c r="BL232" s="68">
        <f ca="1">IF(OR(AT232=0,E232&gt;ProjTerm),0,VLOOKUP(D232,'Life Events'!$AE$5:$AI$1206,5,FALSE))</f>
        <v>1.4267444155795756E-16</v>
      </c>
      <c r="BM232" s="93">
        <f t="shared" ca="1" si="509"/>
        <v>1.4267444155795756E-16</v>
      </c>
      <c r="BN232" s="93">
        <f t="shared" ca="1" si="510"/>
        <v>1.5342404512184629E-17</v>
      </c>
      <c r="BO232" s="36">
        <f t="shared" ca="1" si="511"/>
        <v>2.3344819934937983E-15</v>
      </c>
      <c r="BP232" s="36">
        <f t="shared" si="512"/>
        <v>1.1767435849122123E-2</v>
      </c>
      <c r="BQ232" s="36">
        <f t="shared" si="513"/>
        <v>98.305806536629191</v>
      </c>
      <c r="BR232" s="36">
        <f t="shared" si="514"/>
        <v>154.78110000000001</v>
      </c>
      <c r="BS232" s="36">
        <f t="shared" si="515"/>
        <v>152.15880872126658</v>
      </c>
      <c r="BT232" s="36">
        <f t="shared" si="516"/>
        <v>16.362299848536498</v>
      </c>
      <c r="BU232" s="70" cm="1">
        <f t="array" ref="BU232">IF(AND(ActInt=1,$J232=0),INDEX(Tbl_FwdNom,$B232-IVP,MATCH(ValnDt,Tbl_FwdNom_Cols)),INDEX(Tbl_FwdNom,$B232,MATCH(StartDt,Tbl_FwdNom_Cols)))</f>
        <v>13.828032366</v>
      </c>
      <c r="BV232" s="70" cm="1">
        <f t="array" ref="BV232">INDEX(Tbl_FwdReal,$B232,MATCH(StartDt,Tbl_FwdReal_Cols))</f>
        <v>5.6164912899999999</v>
      </c>
      <c r="BW232" s="70" cm="1">
        <f t="array" ref="BW232">IF(RunType&lt;&gt;"OPN",INDEX(Tbl_FwdReal,$B232,MATCH(ValnDt,Tbl_FwdReal_Cols)),IF(AND($J232=0,ActInt=1),INDEX(Tbl_FwdReal,$B232-IVP,MATCH(ValnDt,Tbl_FwdReal_Cols)),-999))*$K232</f>
        <v>5.6164912899999999</v>
      </c>
      <c r="BX232" s="70">
        <f t="shared" si="517"/>
        <v>5.6164912900000002E-2</v>
      </c>
      <c r="BY232" s="70">
        <f t="shared" si="592"/>
        <v>7.7748663828008713E-2</v>
      </c>
      <c r="BZ232" s="64">
        <f t="shared" si="605"/>
        <v>6.2590309546217693E-3</v>
      </c>
      <c r="CA232" s="70" cm="1">
        <f t="array" ref="CA232">IF($J232=1,CA231*(1+INDEX(Tbl_CPI,$B232,MATCH(IF(RunType="OPN",StartDt,ValnDt),Tbl_CPI_Cols))),0)</f>
        <v>0</v>
      </c>
      <c r="CB232" s="70">
        <f t="shared" si="593"/>
        <v>3.9304428121160999</v>
      </c>
      <c r="CC232" s="70">
        <f t="shared" si="594"/>
        <v>3.7391865288105821</v>
      </c>
      <c r="CD232" s="36">
        <f t="shared" si="518"/>
        <v>21.11340195765208</v>
      </c>
      <c r="CE232" s="36">
        <f t="shared" si="519"/>
        <v>1.5748436702651092</v>
      </c>
      <c r="CF232" s="36">
        <f t="shared" si="520"/>
        <v>0</v>
      </c>
      <c r="CG232" s="36">
        <f t="shared" si="521"/>
        <v>2.4653481245857178</v>
      </c>
      <c r="CH232" s="36">
        <f t="shared" si="522"/>
        <v>2.2942226020276211</v>
      </c>
      <c r="CI232" s="36">
        <f t="shared" si="523"/>
        <v>0</v>
      </c>
      <c r="CJ232" s="36">
        <f t="shared" si="524"/>
        <v>0</v>
      </c>
      <c r="CK232" s="36">
        <f t="shared" si="525"/>
        <v>0</v>
      </c>
      <c r="CL232" s="36">
        <f t="shared" si="526"/>
        <v>0.1711255225580964</v>
      </c>
      <c r="CM232" s="36">
        <f t="shared" si="527"/>
        <v>2.4653481245857178</v>
      </c>
      <c r="CN232" s="36">
        <f t="shared" ca="1" si="528"/>
        <v>11.774467175900098</v>
      </c>
      <c r="CO232" s="20">
        <f t="shared" si="529"/>
        <v>120000</v>
      </c>
      <c r="CP232" s="20">
        <f t="shared" si="530"/>
        <v>2</v>
      </c>
      <c r="CQ232" s="64">
        <f t="shared" si="531"/>
        <v>3.8969101800000001E-3</v>
      </c>
      <c r="CR232" s="64">
        <f t="shared" si="532"/>
        <v>1.7536095809999999E-2</v>
      </c>
      <c r="CS232" s="36">
        <f t="shared" si="533"/>
        <v>19.209947591967477</v>
      </c>
      <c r="CT232" s="36">
        <f t="shared" si="534"/>
        <v>14.810569314240205</v>
      </c>
      <c r="CU232" s="36">
        <f t="shared" si="535"/>
        <v>2.0785513619312264</v>
      </c>
      <c r="CV232" s="36">
        <f t="shared" si="595"/>
        <v>16.88912067617143</v>
      </c>
      <c r="CW232" s="36">
        <f t="shared" si="536"/>
        <v>0</v>
      </c>
      <c r="CX232" s="36">
        <f t="shared" si="537"/>
        <v>0</v>
      </c>
      <c r="CY232" s="36">
        <f t="shared" si="538"/>
        <v>0</v>
      </c>
      <c r="CZ232" s="36">
        <f t="shared" si="596"/>
        <v>0</v>
      </c>
      <c r="DA232" s="64">
        <f t="shared" si="539"/>
        <v>1.0851676541344446E-2</v>
      </c>
      <c r="DB232" s="70">
        <f t="shared" si="597"/>
        <v>0.98926481817938539</v>
      </c>
      <c r="DC232" s="70">
        <f>PRODUCT($DB$8:DB232)</f>
        <v>0.1033326373397703</v>
      </c>
      <c r="DD232" s="36">
        <f t="shared" si="540"/>
        <v>799.08889100712497</v>
      </c>
      <c r="DE232" s="36">
        <f t="shared" si="541"/>
        <v>1819.9756951009597</v>
      </c>
      <c r="DF232" s="36">
        <f t="shared" si="542"/>
        <v>188.60172282385759</v>
      </c>
      <c r="DG232" s="36">
        <f t="shared" si="543"/>
        <v>0.83968158082165856</v>
      </c>
      <c r="DH232" s="36">
        <f t="shared" ca="1" si="544"/>
        <v>1.7300738578937484E-13</v>
      </c>
      <c r="DI232" s="36">
        <f t="shared" si="545"/>
        <v>154.37058022788963</v>
      </c>
      <c r="DJ232" s="36">
        <f t="shared" ca="1" si="546"/>
        <v>1363.0194255647609</v>
      </c>
      <c r="DK232" s="36">
        <f t="shared" si="547"/>
        <v>0</v>
      </c>
      <c r="DL232" s="36">
        <f t="shared" si="548"/>
        <v>0</v>
      </c>
      <c r="DM232" s="36">
        <f t="shared" ca="1" si="549"/>
        <v>1363.0194255647609</v>
      </c>
      <c r="DN232" s="36">
        <f t="shared" ca="1" si="598"/>
        <v>1363.0194255647643</v>
      </c>
      <c r="DO232" s="64" cm="1">
        <f t="array" ref="DO232">IFERROR(INDEX(Tbl_FwdNom,$B232,MATCH(LIDt,Tbl_FwdNom_Cols,0)),0)</f>
        <v>12.47199326</v>
      </c>
      <c r="DP232" s="64">
        <f t="shared" ca="1" si="599"/>
        <v>12.56263143</v>
      </c>
      <c r="DQ232" s="64">
        <f t="shared" ca="1" si="550"/>
        <v>9.9104198620303396E-3</v>
      </c>
      <c r="DR232" s="70">
        <f t="shared" ca="1" si="551"/>
        <v>0.99018683274563668</v>
      </c>
      <c r="DS232" s="70">
        <f ca="1">PRODUCT($DR$8:DR232)</f>
        <v>0.10060189150936504</v>
      </c>
      <c r="DT232" s="36">
        <f t="shared" ca="1" si="552"/>
        <v>2144.0509928218053</v>
      </c>
      <c r="DU232" s="36">
        <f t="shared" ca="1" si="553"/>
        <v>210.02845324068184</v>
      </c>
      <c r="DV232" s="36">
        <f t="shared" ca="1" si="554"/>
        <v>0.984117979725046</v>
      </c>
      <c r="DW232" s="36">
        <f t="shared" ca="1" si="555"/>
        <v>1.9159435749141701E-13</v>
      </c>
      <c r="DX232" s="36">
        <f t="shared" ca="1" si="556"/>
        <v>876.52037328452104</v>
      </c>
      <c r="DY232" s="36">
        <f t="shared" ca="1" si="557"/>
        <v>9.2413388306034356</v>
      </c>
      <c r="DZ232" s="36">
        <f t="shared" ca="1" si="558"/>
        <v>164.8596302357422</v>
      </c>
      <c r="EA232" s="36">
        <f t="shared" ca="1" si="559"/>
        <v>0</v>
      </c>
      <c r="EB232" s="36">
        <f t="shared" ca="1" si="560"/>
        <v>1650.6759238645864</v>
      </c>
      <c r="EC232" s="36">
        <f t="shared" ca="1" si="561"/>
        <v>0</v>
      </c>
      <c r="ED232" s="36">
        <f t="shared" ca="1" si="562"/>
        <v>0</v>
      </c>
      <c r="EE232" s="36">
        <f t="shared" ca="1" si="600"/>
        <v>0</v>
      </c>
      <c r="EF232" s="36">
        <f t="shared" ca="1" si="563"/>
        <v>1650.6759238645864</v>
      </c>
      <c r="EG232" s="64"/>
      <c r="EH232" s="64"/>
      <c r="EI232" s="64"/>
      <c r="EJ232" s="70"/>
      <c r="EK232" s="70"/>
      <c r="EL232" s="70"/>
      <c r="EM232" s="70"/>
      <c r="EN232" s="70"/>
      <c r="EO232" s="36">
        <f t="shared" ca="1" si="564"/>
        <v>14.758662404441541</v>
      </c>
      <c r="EP232" s="36">
        <f t="shared" ca="1" si="565"/>
        <v>0</v>
      </c>
      <c r="EQ232" s="36">
        <f t="shared" si="566"/>
        <v>53.611790757427315</v>
      </c>
      <c r="ER232" s="36">
        <f t="shared" si="567"/>
        <v>4.7899705484750994</v>
      </c>
      <c r="ES232" s="36">
        <f t="shared" si="568"/>
        <v>-4.3743484344844736</v>
      </c>
      <c r="ET232" s="36">
        <f t="shared" ca="1" si="569"/>
        <v>0</v>
      </c>
      <c r="EU232" s="36">
        <f t="shared" ca="1" si="601"/>
        <v>4.7899705484750994</v>
      </c>
      <c r="EV232" s="36">
        <f t="shared" si="570"/>
        <v>2.5482075174681924</v>
      </c>
      <c r="EW232" s="36">
        <f t="shared" si="571"/>
        <v>70.079606901347873</v>
      </c>
      <c r="EX232" s="36">
        <f t="shared" ca="1" si="602"/>
        <v>131.02957572471848</v>
      </c>
      <c r="EY232" s="36">
        <f t="shared" si="572"/>
        <v>0</v>
      </c>
      <c r="EZ232" s="36">
        <f t="shared" si="573"/>
        <v>0</v>
      </c>
      <c r="FA232" s="36">
        <f t="shared" si="574"/>
        <v>0</v>
      </c>
      <c r="FB232" s="36">
        <f t="shared" si="575"/>
        <v>0</v>
      </c>
      <c r="FC232" s="36">
        <f t="shared" si="603"/>
        <v>0</v>
      </c>
      <c r="FD232" s="36">
        <f t="shared" si="576"/>
        <v>0</v>
      </c>
      <c r="FE232" s="36">
        <f t="shared" si="577"/>
        <v>0</v>
      </c>
      <c r="FF232" s="36">
        <f t="shared" si="604"/>
        <v>0</v>
      </c>
      <c r="FG232" s="36">
        <f t="shared" ca="1" si="578"/>
        <v>131.02957572471848</v>
      </c>
      <c r="FH232" s="36">
        <f t="shared" ca="1" si="579"/>
        <v>1.4218905731142433</v>
      </c>
      <c r="FI232" s="36">
        <f t="shared" ca="1" si="580"/>
        <v>-1.8524353923597834</v>
      </c>
      <c r="FJ232" s="36">
        <f t="shared" ca="1" si="581"/>
        <v>152.55041902820687</v>
      </c>
      <c r="FK232" s="36">
        <f t="shared" si="582"/>
        <v>0</v>
      </c>
      <c r="FL232" s="36">
        <f t="shared" si="583"/>
        <v>0</v>
      </c>
      <c r="FM232" s="36">
        <f t="shared" ca="1" si="584"/>
        <v>0</v>
      </c>
      <c r="FN232" s="36">
        <f t="shared" ca="1" si="606"/>
        <v>152.55041902820687</v>
      </c>
    </row>
    <row r="233" spans="2:170" x14ac:dyDescent="0.25">
      <c r="B233" s="2">
        <v>225</v>
      </c>
      <c r="C233" s="2">
        <f t="shared" si="457"/>
        <v>19</v>
      </c>
      <c r="D233" s="2">
        <f t="shared" si="303"/>
        <v>249</v>
      </c>
      <c r="E233" s="2">
        <f t="shared" si="458"/>
        <v>21</v>
      </c>
      <c r="F233" s="189">
        <f t="shared" si="304"/>
        <v>52565</v>
      </c>
      <c r="G233" s="2">
        <f t="shared" si="459"/>
        <v>11</v>
      </c>
      <c r="H233" s="187">
        <f t="shared" si="461"/>
        <v>53.333333333333336</v>
      </c>
      <c r="I233" s="186">
        <f t="shared" si="460"/>
        <v>53</v>
      </c>
      <c r="J233" s="2">
        <f t="shared" si="462"/>
        <v>0</v>
      </c>
      <c r="K233" s="2">
        <f t="shared" si="463"/>
        <v>1</v>
      </c>
      <c r="L233">
        <f t="shared" si="464"/>
        <v>2</v>
      </c>
      <c r="M233" s="190">
        <f t="shared" si="585"/>
        <v>3.0100287000000003E-3</v>
      </c>
      <c r="N233">
        <f t="shared" si="465"/>
        <v>1</v>
      </c>
      <c r="O233">
        <f t="shared" si="466"/>
        <v>100</v>
      </c>
      <c r="P233" s="58">
        <f t="shared" si="467"/>
        <v>1.3545129150000002E-2</v>
      </c>
      <c r="Q233" s="106">
        <f t="shared" si="468"/>
        <v>1.3545129150000002E-2</v>
      </c>
      <c r="R233" s="59">
        <f t="shared" si="469"/>
        <v>1.3545129150000002E-2</v>
      </c>
      <c r="S233" s="32">
        <f t="shared" si="586"/>
        <v>1.1358295647977412E-3</v>
      </c>
      <c r="T233">
        <f t="shared" si="470"/>
        <v>1</v>
      </c>
      <c r="U233" s="32">
        <f t="shared" si="587"/>
        <v>4.2470775000000001E-4</v>
      </c>
      <c r="V233">
        <f t="shared" si="471"/>
        <v>1</v>
      </c>
      <c r="W233">
        <f t="shared" si="472"/>
        <v>100</v>
      </c>
      <c r="X233" s="58">
        <f t="shared" si="473"/>
        <v>1.911184875E-3</v>
      </c>
      <c r="Y233" s="58">
        <f t="shared" si="474"/>
        <v>1.911184875E-3</v>
      </c>
      <c r="Z233" s="32">
        <f t="shared" si="475"/>
        <v>1.911184875E-3</v>
      </c>
      <c r="AA233" s="32">
        <f t="shared" si="476"/>
        <v>1.5940508691736355E-4</v>
      </c>
      <c r="AB233" s="59">
        <f t="shared" si="477"/>
        <v>4.9056245199999996E-3</v>
      </c>
      <c r="AC233" s="59">
        <f t="shared" si="478"/>
        <v>4.9056245199999996E-3</v>
      </c>
      <c r="AD233">
        <f t="shared" si="479"/>
        <v>1</v>
      </c>
      <c r="AE233" s="59">
        <f t="shared" si="480"/>
        <v>4.9056245199999996E-3</v>
      </c>
      <c r="AF233" s="59">
        <f t="shared" si="481"/>
        <v>4.1758461800000006E-3</v>
      </c>
      <c r="AG233" s="59">
        <f t="shared" si="482"/>
        <v>4.1758461800000006E-3</v>
      </c>
      <c r="AH233">
        <f t="shared" si="483"/>
        <v>1</v>
      </c>
      <c r="AI233" s="59">
        <f t="shared" si="484"/>
        <v>4.1758461800000006E-3</v>
      </c>
      <c r="AJ233" s="59">
        <f t="shared" si="485"/>
        <v>0</v>
      </c>
      <c r="AK233" s="59">
        <f t="shared" si="486"/>
        <v>0</v>
      </c>
      <c r="AL233" s="59">
        <f t="shared" si="487"/>
        <v>0</v>
      </c>
      <c r="AM233" s="12">
        <f t="shared" si="588"/>
        <v>0.10753435825401286</v>
      </c>
      <c r="AN233" s="12">
        <f t="shared" si="589"/>
        <v>0</v>
      </c>
      <c r="AO233" s="66">
        <f t="shared" si="488"/>
        <v>1.2214070333645981E-4</v>
      </c>
      <c r="AP233" s="66">
        <f t="shared" si="489"/>
        <v>1.7141523724083829E-5</v>
      </c>
      <c r="AQ233" s="59">
        <f t="shared" si="490"/>
        <v>5.2752318459334984E-4</v>
      </c>
      <c r="AR233" s="59">
        <f t="shared" si="491"/>
        <v>4.4904693913377117E-4</v>
      </c>
      <c r="AS233" s="59">
        <f t="shared" si="492"/>
        <v>0</v>
      </c>
      <c r="AT233" s="12">
        <f t="shared" si="493"/>
        <v>0.10641850590322519</v>
      </c>
      <c r="AU233" s="59">
        <f t="shared" si="590"/>
        <v>0</v>
      </c>
      <c r="AV233" s="59">
        <f t="shared" si="591"/>
        <v>-1.2522535092207576E-17</v>
      </c>
      <c r="AW233" s="70">
        <f t="shared" si="494"/>
        <v>0</v>
      </c>
      <c r="AX233" s="20">
        <f t="shared" si="495"/>
        <v>200000</v>
      </c>
      <c r="AY233" s="20">
        <f t="shared" si="496"/>
        <v>0</v>
      </c>
      <c r="AZ233" s="20">
        <f t="shared" si="497"/>
        <v>0</v>
      </c>
      <c r="BA233" s="20">
        <f t="shared" si="498"/>
        <v>200000</v>
      </c>
      <c r="BB233" s="36">
        <f t="shared" si="499"/>
        <v>1</v>
      </c>
      <c r="BC233" s="36">
        <f t="shared" si="500"/>
        <v>0</v>
      </c>
      <c r="BD233" s="80">
        <f t="shared" si="501"/>
        <v>24.428140667291963</v>
      </c>
      <c r="BE233" s="36">
        <f t="shared" si="502"/>
        <v>0</v>
      </c>
      <c r="BF233" s="36">
        <f t="shared" si="503"/>
        <v>0</v>
      </c>
      <c r="BG233" s="36">
        <f t="shared" si="504"/>
        <v>24.428140667291963</v>
      </c>
      <c r="BH233" s="36">
        <f t="shared" si="505"/>
        <v>3.4283047448167658</v>
      </c>
      <c r="BI233" s="36">
        <f t="shared" si="506"/>
        <v>0</v>
      </c>
      <c r="BJ233" s="36">
        <f t="shared" si="507"/>
        <v>0</v>
      </c>
      <c r="BK233" s="36">
        <f t="shared" si="508"/>
        <v>3.4283047448167658</v>
      </c>
      <c r="BL233" s="68">
        <f ca="1">IF(OR(AT233=0,E233&gt;ProjTerm),0,VLOOKUP(D233,'Life Events'!$AE$5:$AI$1206,5,FALSE))</f>
        <v>1.4417045589924648E-16</v>
      </c>
      <c r="BM233" s="93">
        <f t="shared" ca="1" si="509"/>
        <v>1.4417045589924648E-16</v>
      </c>
      <c r="BN233" s="93">
        <f t="shared" ca="1" si="510"/>
        <v>1.5342404512184629E-17</v>
      </c>
      <c r="BO233" s="36">
        <f t="shared" ca="1" si="511"/>
        <v>2.3344819934937983E-15</v>
      </c>
      <c r="BP233" s="36">
        <f t="shared" si="512"/>
        <v>1.164532863457057E-2</v>
      </c>
      <c r="BQ233" s="36">
        <f t="shared" si="513"/>
        <v>98.305806536629191</v>
      </c>
      <c r="BR233" s="36">
        <f t="shared" si="514"/>
        <v>154.78110000000001</v>
      </c>
      <c r="BS233" s="36">
        <f t="shared" si="515"/>
        <v>152.15880872126658</v>
      </c>
      <c r="BT233" s="36">
        <f t="shared" si="516"/>
        <v>16.192513084131818</v>
      </c>
      <c r="BU233" s="70" cm="1">
        <f t="array" ref="BU233">IF(AND(ActInt=1,$J233=0),INDEX(Tbl_FwdNom,$B233-IVP,MATCH(ValnDt,Tbl_FwdNom_Cols)),INDEX(Tbl_FwdNom,$B233,MATCH(StartDt,Tbl_FwdNom_Cols)))</f>
        <v>13.836099297000001</v>
      </c>
      <c r="BV233" s="70" cm="1">
        <f t="array" ref="BV233">INDEX(Tbl_FwdReal,$B233,MATCH(StartDt,Tbl_FwdReal_Cols))</f>
        <v>5.6225223599999996</v>
      </c>
      <c r="BW233" s="70" cm="1">
        <f t="array" ref="BW233">IF(RunType&lt;&gt;"OPN",INDEX(Tbl_FwdReal,$B233,MATCH(ValnDt,Tbl_FwdReal_Cols)),IF(AND($J233=0,ActInt=1),INDEX(Tbl_FwdReal,$B233-IVP,MATCH(ValnDt,Tbl_FwdReal_Cols)),-999))*$K233</f>
        <v>5.6225223599999996</v>
      </c>
      <c r="BX233" s="70">
        <f t="shared" si="517"/>
        <v>5.6225223599999999E-2</v>
      </c>
      <c r="BY233" s="70">
        <f t="shared" si="592"/>
        <v>7.7763499237455624E-2</v>
      </c>
      <c r="BZ233" s="64">
        <f t="shared" si="605"/>
        <v>6.2601852257930801E-3</v>
      </c>
      <c r="CA233" s="70" cm="1">
        <f t="array" ref="CA233">IF($J233=1,CA232*(1+INDEX(Tbl_CPI,$B233,MATCH(IF(RunType="OPN",StartDt,ValnDt),Tbl_CPI_Cols))),0)</f>
        <v>0</v>
      </c>
      <c r="CB233" s="70">
        <f t="shared" si="593"/>
        <v>3.9550481121393339</v>
      </c>
      <c r="CC233" s="70">
        <f t="shared" si="594"/>
        <v>3.7391865288105821</v>
      </c>
      <c r="CD233" s="36">
        <f t="shared" si="518"/>
        <v>21.11340195765208</v>
      </c>
      <c r="CE233" s="36">
        <f t="shared" si="519"/>
        <v>1.5748436702651092</v>
      </c>
      <c r="CF233" s="36">
        <f t="shared" si="520"/>
        <v>0</v>
      </c>
      <c r="CG233" s="36">
        <f t="shared" si="521"/>
        <v>2.4397659335074882</v>
      </c>
      <c r="CH233" s="36">
        <f t="shared" si="522"/>
        <v>2.2704161300751351</v>
      </c>
      <c r="CI233" s="36">
        <f t="shared" si="523"/>
        <v>0</v>
      </c>
      <c r="CJ233" s="36">
        <f t="shared" si="524"/>
        <v>0</v>
      </c>
      <c r="CK233" s="36">
        <f t="shared" si="525"/>
        <v>0</v>
      </c>
      <c r="CL233" s="36">
        <f t="shared" si="526"/>
        <v>0.16934980343235276</v>
      </c>
      <c r="CM233" s="36">
        <f t="shared" si="527"/>
        <v>2.4397659335074882</v>
      </c>
      <c r="CN233" s="36">
        <f t="shared" ca="1" si="528"/>
        <v>11.652286999342342</v>
      </c>
      <c r="CO233" s="20">
        <f t="shared" si="529"/>
        <v>120000</v>
      </c>
      <c r="CP233" s="20">
        <f t="shared" si="530"/>
        <v>2</v>
      </c>
      <c r="CQ233" s="64">
        <f t="shared" si="531"/>
        <v>3.8969101800000001E-3</v>
      </c>
      <c r="CR233" s="64">
        <f t="shared" si="532"/>
        <v>1.7536095809999999E-2</v>
      </c>
      <c r="CS233" s="36">
        <f t="shared" si="533"/>
        <v>19.010611625983742</v>
      </c>
      <c r="CT233" s="36">
        <f t="shared" si="534"/>
        <v>14.656884400375178</v>
      </c>
      <c r="CU233" s="36">
        <f t="shared" si="535"/>
        <v>2.0569828468900595</v>
      </c>
      <c r="CV233" s="36">
        <f t="shared" si="595"/>
        <v>16.713867247265238</v>
      </c>
      <c r="CW233" s="36">
        <f t="shared" si="536"/>
        <v>0</v>
      </c>
      <c r="CX233" s="36">
        <f t="shared" si="537"/>
        <v>0</v>
      </c>
      <c r="CY233" s="36">
        <f t="shared" si="538"/>
        <v>0</v>
      </c>
      <c r="CZ233" s="36">
        <f t="shared" si="596"/>
        <v>0</v>
      </c>
      <c r="DA233" s="64">
        <f t="shared" si="539"/>
        <v>1.0857646223340733E-2</v>
      </c>
      <c r="DB233" s="70">
        <f t="shared" si="597"/>
        <v>0.98925897601516299</v>
      </c>
      <c r="DC233" s="70">
        <f>PRODUCT($DB$8:DB233)</f>
        <v>0.10222273900368736</v>
      </c>
      <c r="DD233" s="36">
        <f t="shared" si="540"/>
        <v>791.57260240255016</v>
      </c>
      <c r="DE233" s="36">
        <f t="shared" si="541"/>
        <v>1815.3082066661527</v>
      </c>
      <c r="DF233" s="36">
        <f t="shared" si="542"/>
        <v>187.22118886257485</v>
      </c>
      <c r="DG233" s="36">
        <f t="shared" si="543"/>
        <v>0.8371532177319051</v>
      </c>
      <c r="DH233" s="36">
        <f t="shared" ca="1" si="544"/>
        <v>1.7255135678480711E-13</v>
      </c>
      <c r="DI233" s="36">
        <f t="shared" si="545"/>
        <v>153.58042532641463</v>
      </c>
      <c r="DJ233" s="36">
        <f t="shared" ca="1" si="546"/>
        <v>1363.7000652348604</v>
      </c>
      <c r="DK233" s="36">
        <f t="shared" si="547"/>
        <v>0</v>
      </c>
      <c r="DL233" s="36">
        <f t="shared" si="548"/>
        <v>0</v>
      </c>
      <c r="DM233" s="36">
        <f t="shared" ca="1" si="549"/>
        <v>1363.7000652348604</v>
      </c>
      <c r="DN233" s="36">
        <f t="shared" ca="1" si="598"/>
        <v>1363.700065234864</v>
      </c>
      <c r="DO233" s="64" cm="1">
        <f t="array" ref="DO233">IFERROR(INDEX(Tbl_FwdNom,$B233,MATCH(LIDt,Tbl_FwdNom_Cols,0)),0)</f>
        <v>12.474599209999999</v>
      </c>
      <c r="DP233" s="64">
        <f t="shared" ca="1" si="599"/>
        <v>12.56515516</v>
      </c>
      <c r="DQ233" s="64">
        <f t="shared" ca="1" si="550"/>
        <v>9.9123067486173166E-3</v>
      </c>
      <c r="DR233" s="70">
        <f t="shared" ca="1" si="551"/>
        <v>0.99018498271346977</v>
      </c>
      <c r="DS233" s="70">
        <f ca="1">PRODUCT($DR$8:DR233)</f>
        <v>9.9614482205142976E-2</v>
      </c>
      <c r="DT233" s="36">
        <f t="shared" ca="1" si="552"/>
        <v>2140.8753432800404</v>
      </c>
      <c r="DU233" s="36">
        <f t="shared" ca="1" si="553"/>
        <v>208.68201495032434</v>
      </c>
      <c r="DV233" s="36">
        <f t="shared" ca="1" si="554"/>
        <v>0.98222753038233968</v>
      </c>
      <c r="DW233" s="36">
        <f t="shared" ca="1" si="555"/>
        <v>1.911590175406824E-13</v>
      </c>
      <c r="DX233" s="36">
        <f t="shared" ca="1" si="556"/>
        <v>869.01619901179788</v>
      </c>
      <c r="DY233" s="36">
        <f t="shared" ca="1" si="557"/>
        <v>9.161913365228493</v>
      </c>
      <c r="DZ233" s="36">
        <f t="shared" ca="1" si="558"/>
        <v>164.20084826989904</v>
      </c>
      <c r="EA233" s="36">
        <f t="shared" ca="1" si="559"/>
        <v>0</v>
      </c>
      <c r="EB233" s="36">
        <f t="shared" ca="1" si="560"/>
        <v>1652.921693323312</v>
      </c>
      <c r="EC233" s="36">
        <f t="shared" ca="1" si="561"/>
        <v>0</v>
      </c>
      <c r="ED233" s="36">
        <f t="shared" ca="1" si="562"/>
        <v>0</v>
      </c>
      <c r="EE233" s="36">
        <f t="shared" ca="1" si="600"/>
        <v>0</v>
      </c>
      <c r="EF233" s="36">
        <f t="shared" ca="1" si="563"/>
        <v>1652.921693323312</v>
      </c>
      <c r="EG233" s="64"/>
      <c r="EH233" s="64"/>
      <c r="EI233" s="64"/>
      <c r="EJ233" s="70"/>
      <c r="EK233" s="70"/>
      <c r="EL233" s="70"/>
      <c r="EM233" s="70"/>
      <c r="EN233" s="70"/>
      <c r="EO233" s="36">
        <f t="shared" ca="1" si="564"/>
        <v>14.772692602949499</v>
      </c>
      <c r="EP233" s="36">
        <f t="shared" ca="1" si="565"/>
        <v>0</v>
      </c>
      <c r="EQ233" s="36">
        <f t="shared" si="566"/>
        <v>53.450360429523691</v>
      </c>
      <c r="ER233" s="36">
        <f t="shared" si="567"/>
        <v>4.7449157348555824</v>
      </c>
      <c r="ES233" s="36">
        <f t="shared" si="568"/>
        <v>-4.3332029928939679</v>
      </c>
      <c r="ET233" s="36">
        <f t="shared" ca="1" si="569"/>
        <v>0</v>
      </c>
      <c r="EU233" s="36">
        <f t="shared" ca="1" si="601"/>
        <v>4.7449157348555824</v>
      </c>
      <c r="EV233" s="36">
        <f t="shared" si="570"/>
        <v>2.5351643672971522</v>
      </c>
      <c r="EW233" s="36">
        <f t="shared" si="571"/>
        <v>69.868590373796522</v>
      </c>
      <c r="EX233" s="36">
        <f t="shared" ca="1" si="602"/>
        <v>130.59903090547294</v>
      </c>
      <c r="EY233" s="36">
        <f t="shared" si="572"/>
        <v>0</v>
      </c>
      <c r="EZ233" s="36">
        <f t="shared" si="573"/>
        <v>0</v>
      </c>
      <c r="FA233" s="36">
        <f t="shared" si="574"/>
        <v>0</v>
      </c>
      <c r="FB233" s="36">
        <f t="shared" si="575"/>
        <v>0</v>
      </c>
      <c r="FC233" s="36">
        <f t="shared" si="603"/>
        <v>0</v>
      </c>
      <c r="FD233" s="36">
        <f t="shared" si="576"/>
        <v>0</v>
      </c>
      <c r="FE233" s="36">
        <f t="shared" si="577"/>
        <v>0</v>
      </c>
      <c r="FF233" s="36">
        <f t="shared" si="604"/>
        <v>0</v>
      </c>
      <c r="FG233" s="36">
        <f t="shared" ca="1" si="578"/>
        <v>130.59903090547294</v>
      </c>
      <c r="FH233" s="36">
        <f t="shared" ca="1" si="579"/>
        <v>1.4179980746827681</v>
      </c>
      <c r="FI233" s="36">
        <f t="shared" ca="1" si="580"/>
        <v>-1.833195168296865</v>
      </c>
      <c r="FJ233" s="36">
        <f t="shared" ca="1" si="581"/>
        <v>152.22935040794769</v>
      </c>
      <c r="FK233" s="36">
        <f t="shared" si="582"/>
        <v>0</v>
      </c>
      <c r="FL233" s="36">
        <f t="shared" si="583"/>
        <v>0</v>
      </c>
      <c r="FM233" s="36">
        <f t="shared" ca="1" si="584"/>
        <v>0</v>
      </c>
      <c r="FN233" s="36">
        <f t="shared" ca="1" si="606"/>
        <v>152.22935040794769</v>
      </c>
    </row>
    <row r="234" spans="2:170" x14ac:dyDescent="0.25">
      <c r="B234" s="2">
        <v>226</v>
      </c>
      <c r="C234" s="2">
        <f t="shared" si="457"/>
        <v>19</v>
      </c>
      <c r="D234" s="2">
        <f t="shared" si="303"/>
        <v>250</v>
      </c>
      <c r="E234" s="2">
        <f t="shared" si="458"/>
        <v>21</v>
      </c>
      <c r="F234" s="189">
        <f t="shared" si="304"/>
        <v>52596</v>
      </c>
      <c r="G234" s="2">
        <f t="shared" si="459"/>
        <v>12</v>
      </c>
      <c r="H234" s="187">
        <f t="shared" si="461"/>
        <v>53.416666666666671</v>
      </c>
      <c r="I234" s="186">
        <f t="shared" si="460"/>
        <v>53</v>
      </c>
      <c r="J234" s="2">
        <f t="shared" si="462"/>
        <v>0</v>
      </c>
      <c r="K234" s="2">
        <f t="shared" si="463"/>
        <v>1</v>
      </c>
      <c r="L234">
        <f t="shared" si="464"/>
        <v>2</v>
      </c>
      <c r="M234" s="190">
        <f t="shared" si="585"/>
        <v>3.0100287000000003E-3</v>
      </c>
      <c r="N234">
        <f t="shared" si="465"/>
        <v>1</v>
      </c>
      <c r="O234">
        <f t="shared" si="466"/>
        <v>100</v>
      </c>
      <c r="P234" s="58">
        <f t="shared" si="467"/>
        <v>1.3545129150000002E-2</v>
      </c>
      <c r="Q234" s="106">
        <f t="shared" si="468"/>
        <v>1.3545129150000002E-2</v>
      </c>
      <c r="R234" s="59">
        <f t="shared" si="469"/>
        <v>1.3545129150000002E-2</v>
      </c>
      <c r="S234" s="32">
        <f t="shared" si="586"/>
        <v>1.1358295647977412E-3</v>
      </c>
      <c r="T234">
        <f t="shared" si="470"/>
        <v>1</v>
      </c>
      <c r="U234" s="32">
        <f t="shared" si="587"/>
        <v>4.2470775000000001E-4</v>
      </c>
      <c r="V234">
        <f t="shared" si="471"/>
        <v>1</v>
      </c>
      <c r="W234">
        <f t="shared" si="472"/>
        <v>100</v>
      </c>
      <c r="X234" s="58">
        <f t="shared" si="473"/>
        <v>1.911184875E-3</v>
      </c>
      <c r="Y234" s="58">
        <f t="shared" si="474"/>
        <v>1.911184875E-3</v>
      </c>
      <c r="Z234" s="32">
        <f t="shared" si="475"/>
        <v>1.911184875E-3</v>
      </c>
      <c r="AA234" s="32">
        <f t="shared" si="476"/>
        <v>1.5940508691736355E-4</v>
      </c>
      <c r="AB234" s="59">
        <f t="shared" si="477"/>
        <v>4.9056245199999996E-3</v>
      </c>
      <c r="AC234" s="59">
        <f t="shared" si="478"/>
        <v>4.9056245199999996E-3</v>
      </c>
      <c r="AD234">
        <f t="shared" si="479"/>
        <v>1</v>
      </c>
      <c r="AE234" s="59">
        <f t="shared" si="480"/>
        <v>4.9056245199999996E-3</v>
      </c>
      <c r="AF234" s="59">
        <f t="shared" si="481"/>
        <v>4.1758461800000006E-3</v>
      </c>
      <c r="AG234" s="59">
        <f t="shared" si="482"/>
        <v>4.1758461800000006E-3</v>
      </c>
      <c r="AH234">
        <f t="shared" si="483"/>
        <v>1</v>
      </c>
      <c r="AI234" s="59">
        <f t="shared" si="484"/>
        <v>4.1758461800000006E-3</v>
      </c>
      <c r="AJ234" s="59">
        <f t="shared" si="485"/>
        <v>0</v>
      </c>
      <c r="AK234" s="59">
        <f t="shared" si="486"/>
        <v>0</v>
      </c>
      <c r="AL234" s="59">
        <f t="shared" si="487"/>
        <v>0</v>
      </c>
      <c r="AM234" s="12">
        <f t="shared" si="588"/>
        <v>0.10641850590322519</v>
      </c>
      <c r="AN234" s="12">
        <f t="shared" si="589"/>
        <v>0</v>
      </c>
      <c r="AO234" s="66">
        <f t="shared" si="488"/>
        <v>1.2087328524648612E-4</v>
      </c>
      <c r="AP234" s="66">
        <f t="shared" si="489"/>
        <v>1.6963651183119576E-5</v>
      </c>
      <c r="AQ234" s="59">
        <f t="shared" si="490"/>
        <v>5.2204923194062623E-4</v>
      </c>
      <c r="AR234" s="59">
        <f t="shared" si="491"/>
        <v>4.443873113572904E-4</v>
      </c>
      <c r="AS234" s="59">
        <f t="shared" si="492"/>
        <v>0</v>
      </c>
      <c r="AT234" s="12">
        <f t="shared" si="493"/>
        <v>0.10531423242349766</v>
      </c>
      <c r="AU234" s="59">
        <f t="shared" si="590"/>
        <v>0</v>
      </c>
      <c r="AV234" s="59">
        <f t="shared" si="591"/>
        <v>-1.951563910473908E-18</v>
      </c>
      <c r="AW234" s="70">
        <f t="shared" si="494"/>
        <v>0</v>
      </c>
      <c r="AX234" s="20">
        <f t="shared" si="495"/>
        <v>200000</v>
      </c>
      <c r="AY234" s="20">
        <f t="shared" si="496"/>
        <v>0</v>
      </c>
      <c r="AZ234" s="20">
        <f t="shared" si="497"/>
        <v>0</v>
      </c>
      <c r="BA234" s="20">
        <f t="shared" si="498"/>
        <v>200000</v>
      </c>
      <c r="BB234" s="36">
        <f t="shared" si="499"/>
        <v>1</v>
      </c>
      <c r="BC234" s="36">
        <f t="shared" si="500"/>
        <v>0</v>
      </c>
      <c r="BD234" s="80">
        <f t="shared" si="501"/>
        <v>24.174657049297224</v>
      </c>
      <c r="BE234" s="36">
        <f t="shared" si="502"/>
        <v>0</v>
      </c>
      <c r="BF234" s="36">
        <f t="shared" si="503"/>
        <v>0</v>
      </c>
      <c r="BG234" s="36">
        <f t="shared" si="504"/>
        <v>24.174657049297224</v>
      </c>
      <c r="BH234" s="36">
        <f t="shared" si="505"/>
        <v>3.3927302366239154</v>
      </c>
      <c r="BI234" s="36">
        <f t="shared" si="506"/>
        <v>0</v>
      </c>
      <c r="BJ234" s="36">
        <f t="shared" si="507"/>
        <v>0</v>
      </c>
      <c r="BK234" s="36">
        <f t="shared" si="508"/>
        <v>3.3927302366239154</v>
      </c>
      <c r="BL234" s="68">
        <f ca="1">IF(OR(AT234=0,E234&gt;ProjTerm),0,VLOOKUP(D234,'Life Events'!$AE$5:$AI$1206,5,FALSE))</f>
        <v>1.4568215671447498E-16</v>
      </c>
      <c r="BM234" s="93">
        <f t="shared" ca="1" si="509"/>
        <v>1.4568215671447498E-16</v>
      </c>
      <c r="BN234" s="93">
        <f t="shared" ca="1" si="510"/>
        <v>1.5342404512184629E-17</v>
      </c>
      <c r="BO234" s="36">
        <f t="shared" ca="1" si="511"/>
        <v>2.3344819934937983E-15</v>
      </c>
      <c r="BP234" s="36">
        <f t="shared" si="512"/>
        <v>1.1524488490605741E-2</v>
      </c>
      <c r="BQ234" s="36">
        <f t="shared" si="513"/>
        <v>98.305806536629191</v>
      </c>
      <c r="BR234" s="36">
        <f t="shared" si="514"/>
        <v>154.78110000000001</v>
      </c>
      <c r="BS234" s="36">
        <f t="shared" si="515"/>
        <v>152.15880872126658</v>
      </c>
      <c r="BT234" s="36">
        <f t="shared" si="516"/>
        <v>16.024488146953992</v>
      </c>
      <c r="BU234" s="70" cm="1">
        <f t="array" ref="BU234">IF(AND(ActInt=1,$J234=0),INDEX(Tbl_FwdNom,$B234-IVP,MATCH(ValnDt,Tbl_FwdNom_Cols)),INDEX(Tbl_FwdNom,$B234,MATCH(StartDt,Tbl_FwdNom_Cols)))</f>
        <v>13.844298619</v>
      </c>
      <c r="BV234" s="70" cm="1">
        <f t="array" ref="BV234">INDEX(Tbl_FwdReal,$B234,MATCH(StartDt,Tbl_FwdReal_Cols))</f>
        <v>5.6286523879999999</v>
      </c>
      <c r="BW234" s="70" cm="1">
        <f t="array" ref="BW234">IF(RunType&lt;&gt;"OPN",INDEX(Tbl_FwdReal,$B234,MATCH(ValnDt,Tbl_FwdReal_Cols)),IF(AND($J234=0,ActInt=1),INDEX(Tbl_FwdReal,$B234-IVP,MATCH(ValnDt,Tbl_FwdReal_Cols)),-999))*$K234</f>
        <v>5.6286523879999999</v>
      </c>
      <c r="BX234" s="70">
        <f t="shared" si="517"/>
        <v>5.6286523880000001E-2</v>
      </c>
      <c r="BY234" s="70">
        <f t="shared" si="592"/>
        <v>7.7778576600806337E-2</v>
      </c>
      <c r="BZ234" s="64">
        <f t="shared" si="605"/>
        <v>6.2613583073001244E-3</v>
      </c>
      <c r="CA234" s="70" cm="1">
        <f t="array" ref="CA234">IF($J234=1,CA233*(1+INDEX(Tbl_CPI,$B234,MATCH(IF(RunType="OPN",StartDt,ValnDt),Tbl_CPI_Cols))),0)</f>
        <v>0</v>
      </c>
      <c r="CB234" s="70">
        <f t="shared" si="593"/>
        <v>3.9798120854920493</v>
      </c>
      <c r="CC234" s="70">
        <f t="shared" si="594"/>
        <v>3.7391865288105821</v>
      </c>
      <c r="CD234" s="36">
        <f t="shared" si="518"/>
        <v>21.11340195765208</v>
      </c>
      <c r="CE234" s="36">
        <f t="shared" si="519"/>
        <v>1.5748436702651092</v>
      </c>
      <c r="CF234" s="36">
        <f t="shared" si="520"/>
        <v>0</v>
      </c>
      <c r="CG234" s="36">
        <f t="shared" si="521"/>
        <v>2.4144492012883285</v>
      </c>
      <c r="CH234" s="36">
        <f t="shared" si="522"/>
        <v>2.2468566908675642</v>
      </c>
      <c r="CI234" s="36">
        <f t="shared" si="523"/>
        <v>0</v>
      </c>
      <c r="CJ234" s="36">
        <f t="shared" si="524"/>
        <v>0</v>
      </c>
      <c r="CK234" s="36">
        <f t="shared" si="525"/>
        <v>0</v>
      </c>
      <c r="CL234" s="36">
        <f t="shared" si="526"/>
        <v>0.16759251042076434</v>
      </c>
      <c r="CM234" s="36">
        <f t="shared" si="527"/>
        <v>2.4144492012883285</v>
      </c>
      <c r="CN234" s="36">
        <f t="shared" ca="1" si="528"/>
        <v>11.531374650476543</v>
      </c>
      <c r="CO234" s="20">
        <f t="shared" si="529"/>
        <v>120000</v>
      </c>
      <c r="CP234" s="20">
        <f t="shared" si="530"/>
        <v>2</v>
      </c>
      <c r="CQ234" s="64">
        <f t="shared" si="531"/>
        <v>3.8969101800000001E-3</v>
      </c>
      <c r="CR234" s="64">
        <f t="shared" si="532"/>
        <v>1.7536095809999999E-2</v>
      </c>
      <c r="CS234" s="36">
        <f t="shared" si="533"/>
        <v>18.813344110585017</v>
      </c>
      <c r="CT234" s="36">
        <f t="shared" si="534"/>
        <v>14.504794229578334</v>
      </c>
      <c r="CU234" s="36">
        <f t="shared" si="535"/>
        <v>2.0356381419743492</v>
      </c>
      <c r="CV234" s="36">
        <f t="shared" si="595"/>
        <v>16.540432371552683</v>
      </c>
      <c r="CW234" s="36">
        <f t="shared" si="536"/>
        <v>0</v>
      </c>
      <c r="CX234" s="36">
        <f t="shared" si="537"/>
        <v>0</v>
      </c>
      <c r="CY234" s="36">
        <f t="shared" si="538"/>
        <v>0</v>
      </c>
      <c r="CZ234" s="36">
        <f t="shared" si="596"/>
        <v>0</v>
      </c>
      <c r="DA234" s="64">
        <f t="shared" si="539"/>
        <v>1.0863713479818626E-2</v>
      </c>
      <c r="DB234" s="70">
        <f t="shared" si="597"/>
        <v>0.98925303843144086</v>
      </c>
      <c r="DC234" s="70">
        <f>PRODUCT($DB$8:DB234)</f>
        <v>0.10112415515618188</v>
      </c>
      <c r="DD234" s="36">
        <f t="shared" si="540"/>
        <v>784.1475322065719</v>
      </c>
      <c r="DE234" s="36">
        <f t="shared" si="541"/>
        <v>1810.8545378516401</v>
      </c>
      <c r="DF234" s="36">
        <f t="shared" si="542"/>
        <v>185.86237597910494</v>
      </c>
      <c r="DG234" s="36">
        <f t="shared" si="543"/>
        <v>0.83472332193744703</v>
      </c>
      <c r="DH234" s="36">
        <f t="shared" ca="1" si="544"/>
        <v>1.7209142329197742E-13</v>
      </c>
      <c r="DI234" s="36">
        <f t="shared" si="545"/>
        <v>152.80819997764678</v>
      </c>
      <c r="DJ234" s="36">
        <f t="shared" ca="1" si="546"/>
        <v>1364.5428582798825</v>
      </c>
      <c r="DK234" s="36">
        <f t="shared" si="547"/>
        <v>0</v>
      </c>
      <c r="DL234" s="36">
        <f t="shared" si="548"/>
        <v>0</v>
      </c>
      <c r="DM234" s="36">
        <f t="shared" ca="1" si="549"/>
        <v>1364.5428582798825</v>
      </c>
      <c r="DN234" s="36">
        <f t="shared" ca="1" si="598"/>
        <v>1364.5428582798863</v>
      </c>
      <c r="DO234" s="64" cm="1">
        <f t="array" ref="DO234">IFERROR(INDEX(Tbl_FwdNom,$B234,MATCH(LIDt,Tbl_FwdNom_Cols,0)),0)</f>
        <v>12.47712245</v>
      </c>
      <c r="DP234" s="64">
        <f t="shared" ca="1" si="599"/>
        <v>12.56772028</v>
      </c>
      <c r="DQ234" s="64">
        <f t="shared" ca="1" si="550"/>
        <v>9.9142245410253071E-3</v>
      </c>
      <c r="DR234" s="70">
        <f t="shared" ca="1" si="551"/>
        <v>0.99018310238621399</v>
      </c>
      <c r="DS234" s="70">
        <f ca="1">PRODUCT($DR$8:DR234)</f>
        <v>9.8636577032484782E-2</v>
      </c>
      <c r="DT234" s="36">
        <f t="shared" ca="1" si="552"/>
        <v>2137.9258050983658</v>
      </c>
      <c r="DU234" s="36">
        <f t="shared" ca="1" si="553"/>
        <v>207.35820506759154</v>
      </c>
      <c r="DV234" s="36">
        <f t="shared" ca="1" si="554"/>
        <v>0.98044106617832127</v>
      </c>
      <c r="DW234" s="36">
        <f t="shared" ca="1" si="555"/>
        <v>1.9071972897012871E-13</v>
      </c>
      <c r="DX234" s="36">
        <f t="shared" ca="1" si="556"/>
        <v>861.60733259163521</v>
      </c>
      <c r="DY234" s="36">
        <f t="shared" ca="1" si="557"/>
        <v>9.0834925713563184</v>
      </c>
      <c r="DZ234" s="36">
        <f t="shared" ca="1" si="558"/>
        <v>163.55963981686131</v>
      </c>
      <c r="EA234" s="36">
        <f t="shared" ca="1" si="559"/>
        <v>0</v>
      </c>
      <c r="EB234" s="36">
        <f t="shared" ca="1" si="560"/>
        <v>1655.3393688963613</v>
      </c>
      <c r="EC234" s="36">
        <f t="shared" ca="1" si="561"/>
        <v>0</v>
      </c>
      <c r="ED234" s="36">
        <f t="shared" ca="1" si="562"/>
        <v>0</v>
      </c>
      <c r="EE234" s="36">
        <f t="shared" ca="1" si="600"/>
        <v>0</v>
      </c>
      <c r="EF234" s="36">
        <f t="shared" ca="1" si="563"/>
        <v>1655.3393688963613</v>
      </c>
      <c r="EG234" s="64"/>
      <c r="EH234" s="64"/>
      <c r="EI234" s="64"/>
      <c r="EJ234" s="70"/>
      <c r="EK234" s="70"/>
      <c r="EL234" s="70"/>
      <c r="EM234" s="70"/>
      <c r="EN234" s="70"/>
      <c r="EO234" s="36">
        <f t="shared" ca="1" si="564"/>
        <v>14.78861689678712</v>
      </c>
      <c r="EP234" s="36">
        <f t="shared" ca="1" si="565"/>
        <v>0</v>
      </c>
      <c r="EQ234" s="36">
        <f t="shared" si="566"/>
        <v>53.295217018175592</v>
      </c>
      <c r="ER234" s="36">
        <f t="shared" si="567"/>
        <v>4.7004077108305324</v>
      </c>
      <c r="ES234" s="36">
        <f t="shared" si="568"/>
        <v>-4.2925568963792502</v>
      </c>
      <c r="ET234" s="36">
        <f t="shared" ca="1" si="569"/>
        <v>0</v>
      </c>
      <c r="EU234" s="36">
        <f t="shared" ca="1" si="601"/>
        <v>4.7004077108305324</v>
      </c>
      <c r="EV234" s="36">
        <f t="shared" si="570"/>
        <v>2.5224171816870138</v>
      </c>
      <c r="EW234" s="36">
        <f t="shared" si="571"/>
        <v>69.665791901165719</v>
      </c>
      <c r="EX234" s="36">
        <f t="shared" ca="1" si="602"/>
        <v>130.18383381185885</v>
      </c>
      <c r="EY234" s="36">
        <f t="shared" si="572"/>
        <v>0</v>
      </c>
      <c r="EZ234" s="36">
        <f t="shared" si="573"/>
        <v>0</v>
      </c>
      <c r="FA234" s="36">
        <f t="shared" si="574"/>
        <v>0</v>
      </c>
      <c r="FB234" s="36">
        <f t="shared" si="575"/>
        <v>0</v>
      </c>
      <c r="FC234" s="36">
        <f t="shared" si="603"/>
        <v>0</v>
      </c>
      <c r="FD234" s="36">
        <f t="shared" si="576"/>
        <v>0</v>
      </c>
      <c r="FE234" s="36">
        <f t="shared" si="577"/>
        <v>0</v>
      </c>
      <c r="FF234" s="36">
        <f t="shared" si="604"/>
        <v>0</v>
      </c>
      <c r="FG234" s="36">
        <f t="shared" ca="1" si="578"/>
        <v>130.18383381185885</v>
      </c>
      <c r="FH234" s="36">
        <f t="shared" ca="1" si="579"/>
        <v>1.4142798702363588</v>
      </c>
      <c r="FI234" s="36">
        <f t="shared" ca="1" si="580"/>
        <v>-1.8141926858529895</v>
      </c>
      <c r="FJ234" s="36">
        <f t="shared" ca="1" si="581"/>
        <v>151.92439368377353</v>
      </c>
      <c r="FK234" s="36">
        <f t="shared" si="582"/>
        <v>0</v>
      </c>
      <c r="FL234" s="36">
        <f t="shared" si="583"/>
        <v>0</v>
      </c>
      <c r="FM234" s="36">
        <f t="shared" ca="1" si="584"/>
        <v>0</v>
      </c>
      <c r="FN234" s="36">
        <f t="shared" ca="1" si="606"/>
        <v>151.92439368377353</v>
      </c>
    </row>
    <row r="235" spans="2:170" x14ac:dyDescent="0.25">
      <c r="B235" s="2">
        <v>227</v>
      </c>
      <c r="C235" s="2">
        <f t="shared" si="457"/>
        <v>19</v>
      </c>
      <c r="D235" s="2">
        <f t="shared" si="303"/>
        <v>251</v>
      </c>
      <c r="E235" s="2">
        <f t="shared" si="458"/>
        <v>21</v>
      </c>
      <c r="F235" s="189">
        <f t="shared" si="304"/>
        <v>52627</v>
      </c>
      <c r="G235" s="2">
        <f t="shared" si="459"/>
        <v>1</v>
      </c>
      <c r="H235" s="187">
        <f t="shared" si="461"/>
        <v>53.5</v>
      </c>
      <c r="I235" s="186">
        <f t="shared" si="460"/>
        <v>53</v>
      </c>
      <c r="J235" s="2">
        <f t="shared" si="462"/>
        <v>0</v>
      </c>
      <c r="K235" s="2">
        <f t="shared" si="463"/>
        <v>1</v>
      </c>
      <c r="L235">
        <f t="shared" si="464"/>
        <v>2</v>
      </c>
      <c r="M235" s="190">
        <f t="shared" si="585"/>
        <v>3.0100287000000003E-3</v>
      </c>
      <c r="N235">
        <f t="shared" si="465"/>
        <v>1</v>
      </c>
      <c r="O235">
        <f t="shared" si="466"/>
        <v>100</v>
      </c>
      <c r="P235" s="58">
        <f t="shared" si="467"/>
        <v>1.3545129150000002E-2</v>
      </c>
      <c r="Q235" s="106">
        <f t="shared" si="468"/>
        <v>1.3545129150000002E-2</v>
      </c>
      <c r="R235" s="59">
        <f t="shared" si="469"/>
        <v>1.3545129150000002E-2</v>
      </c>
      <c r="S235" s="32">
        <f t="shared" si="586"/>
        <v>1.1358295647977412E-3</v>
      </c>
      <c r="T235">
        <f t="shared" si="470"/>
        <v>1</v>
      </c>
      <c r="U235" s="32">
        <f t="shared" si="587"/>
        <v>4.2470775000000001E-4</v>
      </c>
      <c r="V235">
        <f t="shared" si="471"/>
        <v>1</v>
      </c>
      <c r="W235">
        <f t="shared" si="472"/>
        <v>100</v>
      </c>
      <c r="X235" s="58">
        <f t="shared" si="473"/>
        <v>1.911184875E-3</v>
      </c>
      <c r="Y235" s="58">
        <f t="shared" si="474"/>
        <v>1.911184875E-3</v>
      </c>
      <c r="Z235" s="32">
        <f t="shared" si="475"/>
        <v>1.911184875E-3</v>
      </c>
      <c r="AA235" s="32">
        <f t="shared" si="476"/>
        <v>1.5940508691736355E-4</v>
      </c>
      <c r="AB235" s="59">
        <f t="shared" si="477"/>
        <v>4.9056245199999996E-3</v>
      </c>
      <c r="AC235" s="59">
        <f t="shared" si="478"/>
        <v>4.9056245199999996E-3</v>
      </c>
      <c r="AD235">
        <f t="shared" si="479"/>
        <v>1</v>
      </c>
      <c r="AE235" s="59">
        <f t="shared" si="480"/>
        <v>4.9056245199999996E-3</v>
      </c>
      <c r="AF235" s="59">
        <f t="shared" si="481"/>
        <v>4.1758461800000006E-3</v>
      </c>
      <c r="AG235" s="59">
        <f t="shared" si="482"/>
        <v>4.1758461800000006E-3</v>
      </c>
      <c r="AH235">
        <f t="shared" si="483"/>
        <v>1</v>
      </c>
      <c r="AI235" s="59">
        <f t="shared" si="484"/>
        <v>4.1758461800000006E-3</v>
      </c>
      <c r="AJ235" s="59">
        <f t="shared" si="485"/>
        <v>0</v>
      </c>
      <c r="AK235" s="59">
        <f t="shared" si="486"/>
        <v>0</v>
      </c>
      <c r="AL235" s="59">
        <f t="shared" si="487"/>
        <v>0</v>
      </c>
      <c r="AM235" s="12">
        <f t="shared" si="588"/>
        <v>0.10531423242349766</v>
      </c>
      <c r="AN235" s="12">
        <f t="shared" si="589"/>
        <v>0</v>
      </c>
      <c r="AO235" s="66">
        <f t="shared" si="488"/>
        <v>1.1961901878058952E-4</v>
      </c>
      <c r="AP235" s="66">
        <f t="shared" si="489"/>
        <v>1.6787624373103072E-5</v>
      </c>
      <c r="AQ235" s="59">
        <f t="shared" si="490"/>
        <v>5.1663208088168909E-4</v>
      </c>
      <c r="AR235" s="59">
        <f t="shared" si="491"/>
        <v>4.397760351652949E-4</v>
      </c>
      <c r="AS235" s="59">
        <f t="shared" si="492"/>
        <v>0</v>
      </c>
      <c r="AT235" s="12">
        <f t="shared" si="493"/>
        <v>0.10422141766429699</v>
      </c>
      <c r="AU235" s="59">
        <f t="shared" si="590"/>
        <v>4.6078592330633938E-18</v>
      </c>
      <c r="AV235" s="59">
        <f t="shared" si="591"/>
        <v>0</v>
      </c>
      <c r="AW235" s="70">
        <f t="shared" si="494"/>
        <v>0</v>
      </c>
      <c r="AX235" s="20">
        <f t="shared" si="495"/>
        <v>200000</v>
      </c>
      <c r="AY235" s="20">
        <f t="shared" si="496"/>
        <v>0</v>
      </c>
      <c r="AZ235" s="20">
        <f t="shared" si="497"/>
        <v>0</v>
      </c>
      <c r="BA235" s="20">
        <f t="shared" si="498"/>
        <v>200000</v>
      </c>
      <c r="BB235" s="36">
        <f t="shared" si="499"/>
        <v>1</v>
      </c>
      <c r="BC235" s="36">
        <f t="shared" si="500"/>
        <v>0</v>
      </c>
      <c r="BD235" s="80">
        <f t="shared" si="501"/>
        <v>23.923803756117902</v>
      </c>
      <c r="BE235" s="36">
        <f t="shared" si="502"/>
        <v>0</v>
      </c>
      <c r="BF235" s="36">
        <f t="shared" si="503"/>
        <v>0</v>
      </c>
      <c r="BG235" s="36">
        <f t="shared" si="504"/>
        <v>23.923803756117902</v>
      </c>
      <c r="BH235" s="36">
        <f t="shared" si="505"/>
        <v>3.3575248746206143</v>
      </c>
      <c r="BI235" s="36">
        <f t="shared" si="506"/>
        <v>0</v>
      </c>
      <c r="BJ235" s="36">
        <f t="shared" si="507"/>
        <v>0</v>
      </c>
      <c r="BK235" s="36">
        <f t="shared" si="508"/>
        <v>3.3575248746206143</v>
      </c>
      <c r="BL235" s="68">
        <f ca="1">IF(OR(AT235=0,E235&gt;ProjTerm),0,VLOOKUP(D235,'Life Events'!$AE$5:$AI$1206,5,FALSE))</f>
        <v>1.4720970848432874E-16</v>
      </c>
      <c r="BM235" s="93">
        <f t="shared" ca="1" si="509"/>
        <v>1.4720970848432874E-16</v>
      </c>
      <c r="BN235" s="93">
        <f t="shared" ca="1" si="510"/>
        <v>1.5342404512184629E-17</v>
      </c>
      <c r="BO235" s="36">
        <f t="shared" ca="1" si="511"/>
        <v>2.3344819934937983E-15</v>
      </c>
      <c r="BP235" s="36">
        <f t="shared" si="512"/>
        <v>1.1404902269209495E-2</v>
      </c>
      <c r="BQ235" s="36">
        <f t="shared" si="513"/>
        <v>98.305806536629191</v>
      </c>
      <c r="BR235" s="36">
        <f t="shared" si="514"/>
        <v>154.78110000000001</v>
      </c>
      <c r="BS235" s="36">
        <f t="shared" si="515"/>
        <v>152.15880872126658</v>
      </c>
      <c r="BT235" s="36">
        <f t="shared" si="516"/>
        <v>15.858206755041</v>
      </c>
      <c r="BU235" s="70" cm="1">
        <f t="array" ref="BU235">IF(AND(ActInt=1,$J235=0),INDEX(Tbl_FwdNom,$B235-IVP,MATCH(ValnDt,Tbl_FwdNom_Cols)),INDEX(Tbl_FwdNom,$B235,MATCH(StartDt,Tbl_FwdNom_Cols)))</f>
        <v>13.852233589000001</v>
      </c>
      <c r="BV235" s="70" cm="1">
        <f t="array" ref="BV235">INDEX(Tbl_FwdReal,$B235,MATCH(StartDt,Tbl_FwdReal_Cols))</f>
        <v>5.6345847579999999</v>
      </c>
      <c r="BW235" s="70" cm="1">
        <f t="array" ref="BW235">IF(RunType&lt;&gt;"OPN",INDEX(Tbl_FwdReal,$B235,MATCH(ValnDt,Tbl_FwdReal_Cols)),IF(AND($J235=0,ActInt=1),INDEX(Tbl_FwdReal,$B235-IVP,MATCH(ValnDt,Tbl_FwdReal_Cols)),-999))*$K235</f>
        <v>5.6345847579999999</v>
      </c>
      <c r="BX235" s="70">
        <f t="shared" si="517"/>
        <v>5.6345847579999997E-2</v>
      </c>
      <c r="BY235" s="70">
        <f t="shared" si="592"/>
        <v>7.779316641255285E-2</v>
      </c>
      <c r="BZ235" s="64">
        <f t="shared" si="605"/>
        <v>6.262493440945871E-3</v>
      </c>
      <c r="CA235" s="70" cm="1">
        <f t="array" ref="CA235">IF($J235=1,CA234*(1+INDEX(Tbl_CPI,$B235,MATCH(IF(RunType="OPN",StartDt,ValnDt),Tbl_CPI_Cols))),0)</f>
        <v>0</v>
      </c>
      <c r="CB235" s="70">
        <f t="shared" si="593"/>
        <v>4.0047356325736407</v>
      </c>
      <c r="CC235" s="70">
        <f t="shared" si="594"/>
        <v>3.7391865288105821</v>
      </c>
      <c r="CD235" s="36">
        <f t="shared" si="518"/>
        <v>21.11340195765208</v>
      </c>
      <c r="CE235" s="36">
        <f t="shared" si="519"/>
        <v>1.5748436702651092</v>
      </c>
      <c r="CF235" s="36">
        <f t="shared" si="520"/>
        <v>0</v>
      </c>
      <c r="CG235" s="36">
        <f t="shared" si="521"/>
        <v>2.3893951733398757</v>
      </c>
      <c r="CH235" s="36">
        <f t="shared" si="522"/>
        <v>2.2235417210189015</v>
      </c>
      <c r="CI235" s="36">
        <f t="shared" si="523"/>
        <v>0</v>
      </c>
      <c r="CJ235" s="36">
        <f t="shared" si="524"/>
        <v>0</v>
      </c>
      <c r="CK235" s="36">
        <f t="shared" si="525"/>
        <v>0</v>
      </c>
      <c r="CL235" s="36">
        <f t="shared" si="526"/>
        <v>0.16585345232097382</v>
      </c>
      <c r="CM235" s="36">
        <f t="shared" si="527"/>
        <v>2.3893951733398757</v>
      </c>
      <c r="CN235" s="36">
        <f t="shared" ca="1" si="528"/>
        <v>11.411716973428309</v>
      </c>
      <c r="CO235" s="20">
        <f t="shared" si="529"/>
        <v>120000</v>
      </c>
      <c r="CP235" s="20">
        <f t="shared" si="530"/>
        <v>2</v>
      </c>
      <c r="CQ235" s="64">
        <f t="shared" si="531"/>
        <v>3.8969101800000001E-3</v>
      </c>
      <c r="CR235" s="64">
        <f t="shared" si="532"/>
        <v>1.7536095809999999E-2</v>
      </c>
      <c r="CS235" s="36">
        <f t="shared" si="533"/>
        <v>18.61812358206905</v>
      </c>
      <c r="CT235" s="36">
        <f t="shared" si="534"/>
        <v>14.354282253670743</v>
      </c>
      <c r="CU235" s="36">
        <f t="shared" si="535"/>
        <v>2.0145149247723686</v>
      </c>
      <c r="CV235" s="36">
        <f t="shared" si="595"/>
        <v>16.36879717844311</v>
      </c>
      <c r="CW235" s="36">
        <f t="shared" si="536"/>
        <v>0</v>
      </c>
      <c r="CX235" s="36">
        <f t="shared" si="537"/>
        <v>0</v>
      </c>
      <c r="CY235" s="36">
        <f t="shared" si="538"/>
        <v>0</v>
      </c>
      <c r="CZ235" s="36">
        <f t="shared" si="596"/>
        <v>0</v>
      </c>
      <c r="DA235" s="64">
        <f t="shared" si="539"/>
        <v>1.0869584742225102E-2</v>
      </c>
      <c r="DB235" s="70">
        <f t="shared" si="597"/>
        <v>0.98924729272075496</v>
      </c>
      <c r="DC235" s="70">
        <f>PRODUCT($DB$8:DB235)</f>
        <v>0.1000367967169265</v>
      </c>
      <c r="DD235" s="36">
        <f t="shared" si="540"/>
        <v>776.81268350325695</v>
      </c>
      <c r="DE235" s="36">
        <f t="shared" si="541"/>
        <v>1806.6139709505435</v>
      </c>
      <c r="DF235" s="36">
        <f t="shared" si="542"/>
        <v>184.52509795058049</v>
      </c>
      <c r="DG235" s="36">
        <f t="shared" si="543"/>
        <v>0.83239151555234825</v>
      </c>
      <c r="DH235" s="36">
        <f t="shared" ca="1" si="544"/>
        <v>1.716275036073659E-13</v>
      </c>
      <c r="DI235" s="36">
        <f t="shared" si="545"/>
        <v>152.05379474995155</v>
      </c>
      <c r="DJ235" s="36">
        <f t="shared" ca="1" si="546"/>
        <v>1365.5477886322662</v>
      </c>
      <c r="DK235" s="36">
        <f t="shared" si="547"/>
        <v>0</v>
      </c>
      <c r="DL235" s="36">
        <f t="shared" si="548"/>
        <v>0</v>
      </c>
      <c r="DM235" s="36">
        <f t="shared" ca="1" si="549"/>
        <v>1365.5477886322662</v>
      </c>
      <c r="DN235" s="36">
        <f t="shared" ca="1" si="598"/>
        <v>1365.5477886322701</v>
      </c>
      <c r="DO235" s="64" cm="1">
        <f t="array" ref="DO235">IFERROR(INDEX(Tbl_FwdNom,$B235,MATCH(LIDt,Tbl_FwdNom_Cols,0)),0)</f>
        <v>12.479687070000001</v>
      </c>
      <c r="DP235" s="64">
        <f t="shared" ca="1" si="599"/>
        <v>12.57020267</v>
      </c>
      <c r="DQ235" s="64">
        <f t="shared" ca="1" si="550"/>
        <v>9.9160804428377602E-3</v>
      </c>
      <c r="DR235" s="70">
        <f t="shared" ca="1" si="551"/>
        <v>0.99018128274728567</v>
      </c>
      <c r="DS235" s="70">
        <f ca="1">PRODUCT($DR$8:DR235)</f>
        <v>9.7668092371827234E-2</v>
      </c>
      <c r="DT235" s="36">
        <f t="shared" ca="1" si="552"/>
        <v>2135.2018456064216</v>
      </c>
      <c r="DU235" s="36">
        <f t="shared" ca="1" si="553"/>
        <v>206.0568608349036</v>
      </c>
      <c r="DV235" s="36">
        <f t="shared" ca="1" si="554"/>
        <v>0.97875829639079759</v>
      </c>
      <c r="DW235" s="36">
        <f t="shared" ca="1" si="555"/>
        <v>1.9027643915113892E-13</v>
      </c>
      <c r="DX235" s="36">
        <f t="shared" ca="1" si="556"/>
        <v>854.29289345671168</v>
      </c>
      <c r="DY235" s="36">
        <f t="shared" ca="1" si="557"/>
        <v>9.0060671458998964</v>
      </c>
      <c r="DZ235" s="36">
        <f t="shared" ca="1" si="558"/>
        <v>162.93591982289433</v>
      </c>
      <c r="EA235" s="36">
        <f t="shared" ca="1" si="559"/>
        <v>0</v>
      </c>
      <c r="EB235" s="36">
        <f t="shared" ca="1" si="560"/>
        <v>1657.9290416570166</v>
      </c>
      <c r="EC235" s="36">
        <f t="shared" ca="1" si="561"/>
        <v>0</v>
      </c>
      <c r="ED235" s="36">
        <f t="shared" ca="1" si="562"/>
        <v>0</v>
      </c>
      <c r="EE235" s="36">
        <f t="shared" ca="1" si="600"/>
        <v>0</v>
      </c>
      <c r="EF235" s="36">
        <f t="shared" ca="1" si="563"/>
        <v>1657.9290416570166</v>
      </c>
      <c r="EG235" s="64"/>
      <c r="EH235" s="64"/>
      <c r="EI235" s="64"/>
      <c r="EJ235" s="70"/>
      <c r="EK235" s="70"/>
      <c r="EL235" s="70"/>
      <c r="EM235" s="70"/>
      <c r="EN235" s="70"/>
      <c r="EO235" s="36">
        <f t="shared" ca="1" si="564"/>
        <v>14.80604249915196</v>
      </c>
      <c r="EP235" s="36">
        <f t="shared" ca="1" si="565"/>
        <v>0</v>
      </c>
      <c r="EQ235" s="36">
        <f t="shared" si="566"/>
        <v>53.146336396211233</v>
      </c>
      <c r="ER235" s="36">
        <f t="shared" si="567"/>
        <v>4.6564405005967382</v>
      </c>
      <c r="ES235" s="36">
        <f t="shared" si="568"/>
        <v>-4.2524046876530246</v>
      </c>
      <c r="ET235" s="36">
        <f t="shared" ca="1" si="569"/>
        <v>0</v>
      </c>
      <c r="EU235" s="36">
        <f t="shared" ca="1" si="601"/>
        <v>4.6564405005967382</v>
      </c>
      <c r="EV235" s="36">
        <f t="shared" si="570"/>
        <v>2.5099641542410303</v>
      </c>
      <c r="EW235" s="36">
        <f t="shared" si="571"/>
        <v>69.471179945193228</v>
      </c>
      <c r="EX235" s="36">
        <f t="shared" ca="1" si="602"/>
        <v>129.78392099624222</v>
      </c>
      <c r="EY235" s="36">
        <f t="shared" si="572"/>
        <v>0</v>
      </c>
      <c r="EZ235" s="36">
        <f t="shared" si="573"/>
        <v>0</v>
      </c>
      <c r="FA235" s="36">
        <f t="shared" si="574"/>
        <v>0</v>
      </c>
      <c r="FB235" s="36">
        <f t="shared" si="575"/>
        <v>0</v>
      </c>
      <c r="FC235" s="36">
        <f t="shared" si="603"/>
        <v>0</v>
      </c>
      <c r="FD235" s="36">
        <f t="shared" si="576"/>
        <v>0</v>
      </c>
      <c r="FE235" s="36">
        <f t="shared" si="577"/>
        <v>0</v>
      </c>
      <c r="FF235" s="36">
        <f t="shared" si="604"/>
        <v>0</v>
      </c>
      <c r="FG235" s="36">
        <f t="shared" ca="1" si="578"/>
        <v>129.78392099624222</v>
      </c>
      <c r="FH235" s="36">
        <f t="shared" ca="1" si="579"/>
        <v>1.4106973274469026</v>
      </c>
      <c r="FI235" s="36">
        <f t="shared" ca="1" si="580"/>
        <v>-2.0095722157988316</v>
      </c>
      <c r="FJ235" s="36">
        <f t="shared" ca="1" si="581"/>
        <v>151.42131597697235</v>
      </c>
      <c r="FK235" s="36">
        <f t="shared" si="582"/>
        <v>0</v>
      </c>
      <c r="FL235" s="36">
        <f t="shared" si="583"/>
        <v>0</v>
      </c>
      <c r="FM235" s="36">
        <f t="shared" ca="1" si="584"/>
        <v>0</v>
      </c>
      <c r="FN235" s="36">
        <f t="shared" ca="1" si="606"/>
        <v>151.42131597697235</v>
      </c>
    </row>
    <row r="236" spans="2:170" x14ac:dyDescent="0.25">
      <c r="B236" s="2">
        <v>228</v>
      </c>
      <c r="C236" s="2">
        <f t="shared" si="457"/>
        <v>19</v>
      </c>
      <c r="D236" s="2">
        <f t="shared" si="303"/>
        <v>252</v>
      </c>
      <c r="E236" s="2">
        <f t="shared" si="458"/>
        <v>21</v>
      </c>
      <c r="F236" s="189">
        <f t="shared" si="304"/>
        <v>52656</v>
      </c>
      <c r="G236" s="2">
        <f t="shared" si="459"/>
        <v>2</v>
      </c>
      <c r="H236" s="187">
        <f t="shared" si="461"/>
        <v>53.583333333333336</v>
      </c>
      <c r="I236" s="186">
        <f t="shared" si="460"/>
        <v>53</v>
      </c>
      <c r="J236" s="2">
        <f t="shared" si="462"/>
        <v>0</v>
      </c>
      <c r="K236" s="2">
        <f t="shared" si="463"/>
        <v>1</v>
      </c>
      <c r="L236">
        <f t="shared" si="464"/>
        <v>2</v>
      </c>
      <c r="M236" s="190">
        <f t="shared" si="585"/>
        <v>3.0100287000000003E-3</v>
      </c>
      <c r="N236">
        <f t="shared" si="465"/>
        <v>1</v>
      </c>
      <c r="O236">
        <f t="shared" si="466"/>
        <v>100</v>
      </c>
      <c r="P236" s="58">
        <f t="shared" si="467"/>
        <v>1.3545129150000002E-2</v>
      </c>
      <c r="Q236" s="106">
        <f t="shared" si="468"/>
        <v>1.3545129150000002E-2</v>
      </c>
      <c r="R236" s="59">
        <f t="shared" si="469"/>
        <v>1.3545129150000002E-2</v>
      </c>
      <c r="S236" s="32">
        <f t="shared" si="586"/>
        <v>1.1358295647977412E-3</v>
      </c>
      <c r="T236">
        <f t="shared" si="470"/>
        <v>1</v>
      </c>
      <c r="U236" s="32">
        <f t="shared" si="587"/>
        <v>4.2470775000000001E-4</v>
      </c>
      <c r="V236">
        <f t="shared" si="471"/>
        <v>1</v>
      </c>
      <c r="W236">
        <f t="shared" si="472"/>
        <v>100</v>
      </c>
      <c r="X236" s="58">
        <f t="shared" si="473"/>
        <v>1.911184875E-3</v>
      </c>
      <c r="Y236" s="58">
        <f t="shared" si="474"/>
        <v>1.911184875E-3</v>
      </c>
      <c r="Z236" s="32">
        <f t="shared" si="475"/>
        <v>1.911184875E-3</v>
      </c>
      <c r="AA236" s="32">
        <f t="shared" si="476"/>
        <v>1.5940508691736355E-4</v>
      </c>
      <c r="AB236" s="59">
        <f t="shared" si="477"/>
        <v>4.9056245199999996E-3</v>
      </c>
      <c r="AC236" s="59">
        <f t="shared" si="478"/>
        <v>4.9056245199999996E-3</v>
      </c>
      <c r="AD236">
        <f t="shared" si="479"/>
        <v>1</v>
      </c>
      <c r="AE236" s="59">
        <f t="shared" si="480"/>
        <v>4.9056245199999996E-3</v>
      </c>
      <c r="AF236" s="59">
        <f t="shared" si="481"/>
        <v>4.1758461800000006E-3</v>
      </c>
      <c r="AG236" s="59">
        <f t="shared" si="482"/>
        <v>4.1758461800000006E-3</v>
      </c>
      <c r="AH236">
        <f t="shared" si="483"/>
        <v>1</v>
      </c>
      <c r="AI236" s="59">
        <f t="shared" si="484"/>
        <v>4.1758461800000006E-3</v>
      </c>
      <c r="AJ236" s="59">
        <f t="shared" si="485"/>
        <v>0</v>
      </c>
      <c r="AK236" s="59">
        <f t="shared" si="486"/>
        <v>0</v>
      </c>
      <c r="AL236" s="59">
        <f t="shared" si="487"/>
        <v>0</v>
      </c>
      <c r="AM236" s="12">
        <f t="shared" si="588"/>
        <v>0.10422141766429699</v>
      </c>
      <c r="AN236" s="12">
        <f t="shared" si="589"/>
        <v>0</v>
      </c>
      <c r="AO236" s="66">
        <f t="shared" si="488"/>
        <v>1.1837776746824207E-4</v>
      </c>
      <c r="AP236" s="66">
        <f t="shared" si="489"/>
        <v>1.661342414142811E-5</v>
      </c>
      <c r="AQ236" s="59">
        <f t="shared" si="490"/>
        <v>5.1127114200313635E-4</v>
      </c>
      <c r="AR236" s="59">
        <f t="shared" si="491"/>
        <v>4.3521260882763916E-4</v>
      </c>
      <c r="AS236" s="59">
        <f t="shared" si="492"/>
        <v>0</v>
      </c>
      <c r="AT236" s="12">
        <f t="shared" si="493"/>
        <v>0.10313994272185653</v>
      </c>
      <c r="AU236" s="59">
        <f t="shared" si="590"/>
        <v>0</v>
      </c>
      <c r="AV236" s="59">
        <f t="shared" si="591"/>
        <v>-1.22514845490862E-17</v>
      </c>
      <c r="AW236" s="70">
        <f t="shared" si="494"/>
        <v>0</v>
      </c>
      <c r="AX236" s="20">
        <f t="shared" si="495"/>
        <v>200000</v>
      </c>
      <c r="AY236" s="20">
        <f t="shared" si="496"/>
        <v>0</v>
      </c>
      <c r="AZ236" s="20">
        <f t="shared" si="497"/>
        <v>0</v>
      </c>
      <c r="BA236" s="20">
        <f t="shared" si="498"/>
        <v>200000</v>
      </c>
      <c r="BB236" s="36">
        <f t="shared" si="499"/>
        <v>1</v>
      </c>
      <c r="BC236" s="36">
        <f t="shared" si="500"/>
        <v>0</v>
      </c>
      <c r="BD236" s="80">
        <f t="shared" si="501"/>
        <v>23.675553493648415</v>
      </c>
      <c r="BE236" s="36">
        <f t="shared" si="502"/>
        <v>0</v>
      </c>
      <c r="BF236" s="36">
        <f t="shared" si="503"/>
        <v>0</v>
      </c>
      <c r="BG236" s="36">
        <f t="shared" si="504"/>
        <v>23.675553493648415</v>
      </c>
      <c r="BH236" s="36">
        <f t="shared" si="505"/>
        <v>3.3226848282856221</v>
      </c>
      <c r="BI236" s="36">
        <f t="shared" si="506"/>
        <v>0</v>
      </c>
      <c r="BJ236" s="36">
        <f t="shared" si="507"/>
        <v>0</v>
      </c>
      <c r="BK236" s="36">
        <f t="shared" si="508"/>
        <v>3.3226848282856221</v>
      </c>
      <c r="BL236" s="68">
        <f ca="1">IF(OR(AT236=0,E236&gt;ProjTerm),0,VLOOKUP(D236,'Life Events'!$AE$5:$AI$1206,5,FALSE))</f>
        <v>1.4875327741415739E-16</v>
      </c>
      <c r="BM236" s="93">
        <f t="shared" ca="1" si="509"/>
        <v>1.4875327741415739E-16</v>
      </c>
      <c r="BN236" s="93">
        <f t="shared" ca="1" si="510"/>
        <v>1.5342404512184629E-17</v>
      </c>
      <c r="BO236" s="36">
        <f t="shared" ca="1" si="511"/>
        <v>2.3344819934937983E-15</v>
      </c>
      <c r="BP236" s="36">
        <f t="shared" si="512"/>
        <v>1.1286556958796802E-2</v>
      </c>
      <c r="BQ236" s="36">
        <f t="shared" si="513"/>
        <v>98.305806536629191</v>
      </c>
      <c r="BR236" s="36">
        <f t="shared" si="514"/>
        <v>154.78110000000001</v>
      </c>
      <c r="BS236" s="36">
        <f t="shared" si="515"/>
        <v>152.15880872126658</v>
      </c>
      <c r="BT236" s="36">
        <f t="shared" si="516"/>
        <v>15.693650816137358</v>
      </c>
      <c r="BU236" s="70" cm="1">
        <f t="array" ref="BU236">IF(AND(ActInt=1,$J236=0),INDEX(Tbl_FwdNom,$B236-IVP,MATCH(ValnDt,Tbl_FwdNom_Cols)),INDEX(Tbl_FwdNom,$B236,MATCH(StartDt,Tbl_FwdNom_Cols)))</f>
        <v>11.648562460999999</v>
      </c>
      <c r="BV236" s="70" cm="1">
        <f t="array" ref="BV236">INDEX(Tbl_FwdReal,$B236,MATCH(StartDt,Tbl_FwdReal_Cols))</f>
        <v>5.6405172090000004</v>
      </c>
      <c r="BW236" s="70" cm="1">
        <f t="array" ref="BW236">IF(RunType&lt;&gt;"OPN",INDEX(Tbl_FwdReal,$B236,MATCH(ValnDt,Tbl_FwdReal_Cols)),IF(AND($J236=0,ActInt=1),INDEX(Tbl_FwdReal,$B236-IVP,MATCH(ValnDt,Tbl_FwdReal_Cols)),-999))*$K236</f>
        <v>5.6405172090000004</v>
      </c>
      <c r="BX236" s="70">
        <f t="shared" si="517"/>
        <v>5.6405172090000004E-2</v>
      </c>
      <c r="BY236" s="70">
        <f t="shared" si="592"/>
        <v>5.6872546734257456E-2</v>
      </c>
      <c r="BZ236" s="64">
        <f t="shared" si="605"/>
        <v>4.6201500852398603E-3</v>
      </c>
      <c r="CA236" s="70" cm="1">
        <f t="array" ref="CA236">IF($J236=1,CA235*(1+INDEX(Tbl_CPI,$B236,MATCH(IF(RunType="OPN",StartDt,ValnDt),Tbl_CPI_Cols))),0)</f>
        <v>0</v>
      </c>
      <c r="CB236" s="70">
        <f t="shared" si="593"/>
        <v>4.0232381122478387</v>
      </c>
      <c r="CC236" s="70">
        <f t="shared" si="594"/>
        <v>4.0232381122478387</v>
      </c>
      <c r="CD236" s="36">
        <f t="shared" si="518"/>
        <v>21.11340195765208</v>
      </c>
      <c r="CE236" s="36">
        <f t="shared" si="519"/>
        <v>1.5748436702651092</v>
      </c>
      <c r="CF236" s="36">
        <f t="shared" si="520"/>
        <v>0</v>
      </c>
      <c r="CG236" s="36">
        <f t="shared" si="521"/>
        <v>2.3646011236573177</v>
      </c>
      <c r="CH236" s="36">
        <f t="shared" si="522"/>
        <v>2.2004686837426433</v>
      </c>
      <c r="CI236" s="36">
        <f t="shared" si="523"/>
        <v>0</v>
      </c>
      <c r="CJ236" s="36">
        <f t="shared" si="524"/>
        <v>0</v>
      </c>
      <c r="CK236" s="36">
        <f t="shared" si="525"/>
        <v>0</v>
      </c>
      <c r="CL236" s="36">
        <f t="shared" si="526"/>
        <v>0.16413243991467436</v>
      </c>
      <c r="CM236" s="36">
        <f t="shared" si="527"/>
        <v>2.3646011236573177</v>
      </c>
      <c r="CN236" s="36">
        <f t="shared" ca="1" si="528"/>
        <v>11.293300948837885</v>
      </c>
      <c r="CO236" s="20">
        <f t="shared" si="529"/>
        <v>120000</v>
      </c>
      <c r="CP236" s="20">
        <f t="shared" si="530"/>
        <v>2</v>
      </c>
      <c r="CQ236" s="64">
        <f t="shared" si="531"/>
        <v>3.8969101800000001E-3</v>
      </c>
      <c r="CR236" s="64">
        <f t="shared" si="532"/>
        <v>1.7536095809999999E-2</v>
      </c>
      <c r="CS236" s="36">
        <f t="shared" si="533"/>
        <v>18.424928799456101</v>
      </c>
      <c r="CT236" s="36">
        <f t="shared" si="534"/>
        <v>14.205332096189048</v>
      </c>
      <c r="CU236" s="36">
        <f t="shared" si="535"/>
        <v>1.9936108969713733</v>
      </c>
      <c r="CV236" s="36">
        <f t="shared" si="595"/>
        <v>16.198942993160422</v>
      </c>
      <c r="CW236" s="36">
        <f t="shared" si="536"/>
        <v>0</v>
      </c>
      <c r="CX236" s="36">
        <f t="shared" si="537"/>
        <v>0</v>
      </c>
      <c r="CY236" s="36">
        <f t="shared" si="538"/>
        <v>0</v>
      </c>
      <c r="CZ236" s="36">
        <f t="shared" si="596"/>
        <v>0</v>
      </c>
      <c r="DA236" s="64">
        <f t="shared" si="539"/>
        <v>9.2244450873799622E-3</v>
      </c>
      <c r="DB236" s="70">
        <f t="shared" si="597"/>
        <v>0.9908598675623822</v>
      </c>
      <c r="DC236" s="70">
        <f>PRODUCT($DB$8:DB236)</f>
        <v>9.9122447146298739E-2</v>
      </c>
      <c r="DD236" s="36">
        <f t="shared" si="540"/>
        <v>768.28469862927557</v>
      </c>
      <c r="DE236" s="36">
        <f t="shared" si="541"/>
        <v>1799.6034288260216</v>
      </c>
      <c r="DF236" s="36">
        <f t="shared" si="542"/>
        <v>182.9045547555834</v>
      </c>
      <c r="DG236" s="36">
        <f t="shared" si="543"/>
        <v>0.82878330841996506</v>
      </c>
      <c r="DH236" s="36">
        <f t="shared" ca="1" si="544"/>
        <v>1.7087619009638236E-13</v>
      </c>
      <c r="DI236" s="36">
        <f t="shared" si="545"/>
        <v>151.06999337307417</v>
      </c>
      <c r="DJ236" s="36">
        <f t="shared" ca="1" si="546"/>
        <v>1364.4644950169836</v>
      </c>
      <c r="DK236" s="36">
        <f t="shared" si="547"/>
        <v>0</v>
      </c>
      <c r="DL236" s="36">
        <f t="shared" si="548"/>
        <v>0</v>
      </c>
      <c r="DM236" s="36">
        <f t="shared" ca="1" si="549"/>
        <v>1364.4644950169836</v>
      </c>
      <c r="DN236" s="36">
        <f t="shared" ca="1" si="598"/>
        <v>1364.4644950169875</v>
      </c>
      <c r="DO236" s="64" cm="1">
        <f t="array" ref="DO236">IFERROR(INDEX(Tbl_FwdNom,$B236,MATCH(LIDt,Tbl_FwdNom_Cols,0)),0)</f>
        <v>12.482127609999999</v>
      </c>
      <c r="DP236" s="64">
        <f t="shared" ca="1" si="599"/>
        <v>9.9323895879999995</v>
      </c>
      <c r="DQ236" s="64">
        <f t="shared" ca="1" si="550"/>
        <v>7.9224974343019561E-3</v>
      </c>
      <c r="DR236" s="70">
        <f t="shared" ca="1" si="551"/>
        <v>0.99213977517669372</v>
      </c>
      <c r="DS236" s="70">
        <f ca="1">PRODUCT($DR$8:DR236)</f>
        <v>9.6900399207721227E-2</v>
      </c>
      <c r="DT236" s="36">
        <f t="shared" ca="1" si="552"/>
        <v>2128.4424232563069</v>
      </c>
      <c r="DU236" s="36">
        <f t="shared" ca="1" si="553"/>
        <v>204.36666095790284</v>
      </c>
      <c r="DV236" s="36">
        <f t="shared" ca="1" si="554"/>
        <v>0.97522594952395869</v>
      </c>
      <c r="DW236" s="36">
        <f t="shared" ca="1" si="555"/>
        <v>1.8944942175862813E-13</v>
      </c>
      <c r="DX236" s="36">
        <f t="shared" ca="1" si="556"/>
        <v>845.36737589712743</v>
      </c>
      <c r="DY236" s="36">
        <f t="shared" ca="1" si="557"/>
        <v>8.9119849110076554</v>
      </c>
      <c r="DZ236" s="36">
        <f t="shared" ca="1" si="558"/>
        <v>162.00887733840298</v>
      </c>
      <c r="EA236" s="36">
        <f t="shared" ca="1" si="559"/>
        <v>0</v>
      </c>
      <c r="EB236" s="36">
        <f t="shared" ca="1" si="560"/>
        <v>1657.3873446169689</v>
      </c>
      <c r="EC236" s="36">
        <f t="shared" ca="1" si="561"/>
        <v>0</v>
      </c>
      <c r="ED236" s="36">
        <f t="shared" ca="1" si="562"/>
        <v>0</v>
      </c>
      <c r="EE236" s="36">
        <f t="shared" ca="1" si="600"/>
        <v>0</v>
      </c>
      <c r="EF236" s="36">
        <f t="shared" ca="1" si="563"/>
        <v>1657.3873446169689</v>
      </c>
      <c r="EG236" s="64"/>
      <c r="EH236" s="64"/>
      <c r="EI236" s="64"/>
      <c r="EJ236" s="70"/>
      <c r="EK236" s="70"/>
      <c r="EL236" s="70"/>
      <c r="EM236" s="70"/>
      <c r="EN236" s="70"/>
      <c r="EO236" s="36">
        <f t="shared" ca="1" si="564"/>
        <v>12.574608457212745</v>
      </c>
      <c r="EP236" s="36">
        <f t="shared" ca="1" si="565"/>
        <v>0</v>
      </c>
      <c r="EQ236" s="36">
        <f t="shared" si="566"/>
        <v>52.915960441552926</v>
      </c>
      <c r="ER236" s="36">
        <f t="shared" si="567"/>
        <v>4.6053212861464807</v>
      </c>
      <c r="ES236" s="36">
        <f t="shared" si="568"/>
        <v>-4.2057210486954215</v>
      </c>
      <c r="ET236" s="36">
        <f t="shared" ca="1" si="569"/>
        <v>0</v>
      </c>
      <c r="EU236" s="36">
        <f t="shared" ca="1" si="601"/>
        <v>4.6053212861464807</v>
      </c>
      <c r="EV236" s="36">
        <f t="shared" si="570"/>
        <v>2.4937244662088052</v>
      </c>
      <c r="EW236" s="36">
        <f t="shared" si="571"/>
        <v>69.17003991398208</v>
      </c>
      <c r="EX236" s="36">
        <f t="shared" ca="1" si="602"/>
        <v>129.18504610789029</v>
      </c>
      <c r="EY236" s="36">
        <f t="shared" si="572"/>
        <v>0</v>
      </c>
      <c r="EZ236" s="36">
        <f t="shared" si="573"/>
        <v>0</v>
      </c>
      <c r="FA236" s="36">
        <f t="shared" si="574"/>
        <v>0</v>
      </c>
      <c r="FB236" s="36">
        <f t="shared" si="575"/>
        <v>0</v>
      </c>
      <c r="FC236" s="36">
        <f t="shared" si="603"/>
        <v>0</v>
      </c>
      <c r="FD236" s="36">
        <f t="shared" si="576"/>
        <v>0</v>
      </c>
      <c r="FE236" s="36">
        <f t="shared" si="577"/>
        <v>0</v>
      </c>
      <c r="FF236" s="36">
        <f t="shared" si="604"/>
        <v>0</v>
      </c>
      <c r="FG236" s="36">
        <f t="shared" ca="1" si="578"/>
        <v>129.18504610789029</v>
      </c>
      <c r="FH236" s="36">
        <f t="shared" ca="1" si="579"/>
        <v>1.1916603639328824</v>
      </c>
      <c r="FI236" s="36">
        <f t="shared" ca="1" si="580"/>
        <v>-1.8039473955832503</v>
      </c>
      <c r="FJ236" s="36">
        <f t="shared" ca="1" si="581"/>
        <v>150.81700356871531</v>
      </c>
      <c r="FK236" s="36">
        <f t="shared" si="582"/>
        <v>0</v>
      </c>
      <c r="FL236" s="36">
        <f t="shared" si="583"/>
        <v>0</v>
      </c>
      <c r="FM236" s="36">
        <f t="shared" ca="1" si="584"/>
        <v>0</v>
      </c>
      <c r="FN236" s="36">
        <f t="shared" ca="1" si="606"/>
        <v>150.81700356871531</v>
      </c>
    </row>
    <row r="237" spans="2:170" x14ac:dyDescent="0.25">
      <c r="B237" s="2">
        <v>229</v>
      </c>
      <c r="C237" s="2">
        <f t="shared" si="457"/>
        <v>20</v>
      </c>
      <c r="D237" s="2">
        <f t="shared" si="303"/>
        <v>253</v>
      </c>
      <c r="E237" s="2">
        <f t="shared" si="458"/>
        <v>22</v>
      </c>
      <c r="F237" s="189">
        <f t="shared" si="304"/>
        <v>52687</v>
      </c>
      <c r="G237" s="2">
        <f t="shared" si="459"/>
        <v>3</v>
      </c>
      <c r="H237" s="187">
        <f t="shared" si="461"/>
        <v>53.666666666666671</v>
      </c>
      <c r="I237" s="186">
        <f t="shared" si="460"/>
        <v>53</v>
      </c>
      <c r="J237" s="2">
        <f t="shared" si="462"/>
        <v>0</v>
      </c>
      <c r="K237" s="2">
        <f t="shared" si="463"/>
        <v>1</v>
      </c>
      <c r="L237">
        <f t="shared" si="464"/>
        <v>2</v>
      </c>
      <c r="M237" s="190">
        <f t="shared" si="585"/>
        <v>3.0100287000000003E-3</v>
      </c>
      <c r="N237">
        <f t="shared" si="465"/>
        <v>1</v>
      </c>
      <c r="O237">
        <f t="shared" si="466"/>
        <v>100</v>
      </c>
      <c r="P237" s="58">
        <f t="shared" si="467"/>
        <v>1.3545129150000002E-2</v>
      </c>
      <c r="Q237" s="106">
        <f t="shared" si="468"/>
        <v>1.3545129150000002E-2</v>
      </c>
      <c r="R237" s="59">
        <f t="shared" si="469"/>
        <v>1.3545129150000002E-2</v>
      </c>
      <c r="S237" s="32">
        <f t="shared" si="586"/>
        <v>1.1358295647977412E-3</v>
      </c>
      <c r="T237">
        <f t="shared" si="470"/>
        <v>1</v>
      </c>
      <c r="U237" s="32">
        <f t="shared" si="587"/>
        <v>4.2470775000000001E-4</v>
      </c>
      <c r="V237">
        <f t="shared" si="471"/>
        <v>1</v>
      </c>
      <c r="W237">
        <f t="shared" si="472"/>
        <v>100</v>
      </c>
      <c r="X237" s="58">
        <f t="shared" si="473"/>
        <v>1.911184875E-3</v>
      </c>
      <c r="Y237" s="58">
        <f t="shared" si="474"/>
        <v>1.911184875E-3</v>
      </c>
      <c r="Z237" s="32">
        <f t="shared" si="475"/>
        <v>1.911184875E-3</v>
      </c>
      <c r="AA237" s="32">
        <f t="shared" si="476"/>
        <v>1.5940508691736355E-4</v>
      </c>
      <c r="AB237" s="59">
        <f t="shared" si="477"/>
        <v>4.9056245199999996E-3</v>
      </c>
      <c r="AC237" s="59">
        <f t="shared" si="478"/>
        <v>4.9056245199999996E-3</v>
      </c>
      <c r="AD237">
        <f t="shared" si="479"/>
        <v>1</v>
      </c>
      <c r="AE237" s="59">
        <f t="shared" si="480"/>
        <v>4.9056245199999996E-3</v>
      </c>
      <c r="AF237" s="59">
        <f t="shared" si="481"/>
        <v>4.1758461800000006E-3</v>
      </c>
      <c r="AG237" s="59">
        <f t="shared" si="482"/>
        <v>4.1758461800000006E-3</v>
      </c>
      <c r="AH237">
        <f t="shared" si="483"/>
        <v>1</v>
      </c>
      <c r="AI237" s="59">
        <f t="shared" si="484"/>
        <v>4.1758461800000006E-3</v>
      </c>
      <c r="AJ237" s="59">
        <f t="shared" si="485"/>
        <v>0</v>
      </c>
      <c r="AK237" s="59">
        <f t="shared" si="486"/>
        <v>0</v>
      </c>
      <c r="AL237" s="59">
        <f t="shared" si="487"/>
        <v>0</v>
      </c>
      <c r="AM237" s="12">
        <f t="shared" si="588"/>
        <v>0.10313994272185653</v>
      </c>
      <c r="AN237" s="12">
        <f t="shared" si="589"/>
        <v>0</v>
      </c>
      <c r="AO237" s="66">
        <f t="shared" si="488"/>
        <v>1.1714939625503027E-4</v>
      </c>
      <c r="AP237" s="66">
        <f t="shared" si="489"/>
        <v>1.6441031534229438E-5</v>
      </c>
      <c r="AQ237" s="59">
        <f t="shared" si="490"/>
        <v>5.0596583200773488E-4</v>
      </c>
      <c r="AR237" s="59">
        <f t="shared" si="491"/>
        <v>4.3069653582048347E-4</v>
      </c>
      <c r="AS237" s="59">
        <f t="shared" si="492"/>
        <v>0</v>
      </c>
      <c r="AT237" s="12">
        <f t="shared" si="493"/>
        <v>0.10206968992623906</v>
      </c>
      <c r="AU237" s="59">
        <f t="shared" si="590"/>
        <v>9.5951892264967142E-18</v>
      </c>
      <c r="AV237" s="59">
        <f t="shared" si="591"/>
        <v>0</v>
      </c>
      <c r="AW237" s="70">
        <f t="shared" si="494"/>
        <v>0</v>
      </c>
      <c r="AX237" s="20">
        <f t="shared" si="495"/>
        <v>200000</v>
      </c>
      <c r="AY237" s="20">
        <f t="shared" si="496"/>
        <v>0</v>
      </c>
      <c r="AZ237" s="20">
        <f t="shared" si="497"/>
        <v>0</v>
      </c>
      <c r="BA237" s="20">
        <f t="shared" si="498"/>
        <v>200000</v>
      </c>
      <c r="BB237" s="36">
        <f t="shared" si="499"/>
        <v>1</v>
      </c>
      <c r="BC237" s="36">
        <f t="shared" si="500"/>
        <v>0</v>
      </c>
      <c r="BD237" s="80">
        <f t="shared" si="501"/>
        <v>23.429879251006053</v>
      </c>
      <c r="BE237" s="36">
        <f t="shared" si="502"/>
        <v>0</v>
      </c>
      <c r="BF237" s="36">
        <f t="shared" si="503"/>
        <v>0</v>
      </c>
      <c r="BG237" s="36">
        <f t="shared" si="504"/>
        <v>23.429879251006053</v>
      </c>
      <c r="BH237" s="36">
        <f t="shared" si="505"/>
        <v>3.2882063068458875</v>
      </c>
      <c r="BI237" s="36">
        <f t="shared" si="506"/>
        <v>0</v>
      </c>
      <c r="BJ237" s="36">
        <f t="shared" si="507"/>
        <v>0</v>
      </c>
      <c r="BK237" s="36">
        <f t="shared" si="508"/>
        <v>3.2882063068458875</v>
      </c>
      <c r="BL237" s="68">
        <f ca="1">IF(OR(AT237=0,E237&gt;ProjTerm),0,VLOOKUP(D237,'Life Events'!$AE$5:$AI$1206,5,FALSE))</f>
        <v>1.5031303145205848E-16</v>
      </c>
      <c r="BM237" s="93">
        <f t="shared" ca="1" si="509"/>
        <v>1.5031303145205848E-16</v>
      </c>
      <c r="BN237" s="93">
        <f t="shared" ca="1" si="510"/>
        <v>1.5342404512184629E-17</v>
      </c>
      <c r="BO237" s="36">
        <f t="shared" ca="1" si="511"/>
        <v>2.3344819934937983E-15</v>
      </c>
      <c r="BP237" s="36">
        <f t="shared" si="512"/>
        <v>1.1169439682800014E-2</v>
      </c>
      <c r="BQ237" s="36">
        <f t="shared" si="513"/>
        <v>98.305806536629191</v>
      </c>
      <c r="BR237" s="36">
        <f t="shared" si="514"/>
        <v>154.78110000000001</v>
      </c>
      <c r="BS237" s="36">
        <f t="shared" si="515"/>
        <v>152.15880872126658</v>
      </c>
      <c r="BT237" s="36">
        <f t="shared" si="516"/>
        <v>15.5308024257256</v>
      </c>
      <c r="BU237" s="70" cm="1">
        <f t="array" ref="BU237">IF(AND(ActInt=1,$J237=0),INDEX(Tbl_FwdNom,$B237-IVP,MATCH(ValnDt,Tbl_FwdNom_Cols)),INDEX(Tbl_FwdNom,$B237,MATCH(StartDt,Tbl_FwdNom_Cols)))</f>
        <v>11.401564746</v>
      </c>
      <c r="BV237" s="70" cm="1">
        <f t="array" ref="BV237">INDEX(Tbl_FwdReal,$B237,MATCH(StartDt,Tbl_FwdReal_Cols))</f>
        <v>5.6466474959999999</v>
      </c>
      <c r="BW237" s="70" cm="1">
        <f t="array" ref="BW237">IF(RunType&lt;&gt;"OPN",INDEX(Tbl_FwdReal,$B237,MATCH(ValnDt,Tbl_FwdReal_Cols)),IF(AND($J237=0,ActInt=1),INDEX(Tbl_FwdReal,$B237-IVP,MATCH(ValnDt,Tbl_FwdReal_Cols)),-999))*$K237</f>
        <v>5.6466474959999999</v>
      </c>
      <c r="BX237" s="70">
        <f t="shared" si="517"/>
        <v>5.6466474959999999E-2</v>
      </c>
      <c r="BY237" s="70">
        <f t="shared" si="592"/>
        <v>5.4473259553436515E-2</v>
      </c>
      <c r="BZ237" s="64">
        <f t="shared" si="605"/>
        <v>4.4298966274356477E-3</v>
      </c>
      <c r="CA237" s="70" cm="1">
        <f t="array" ref="CA237">IF($J237=1,CA236*(1+INDEX(Tbl_CPI,$B237,MATCH(IF(RunType="OPN",StartDt,ValnDt),Tbl_CPI_Cols))),0)</f>
        <v>0</v>
      </c>
      <c r="CB237" s="70">
        <f t="shared" si="593"/>
        <v>4.0410606411926562</v>
      </c>
      <c r="CC237" s="70">
        <f t="shared" si="594"/>
        <v>4.0232381122478387</v>
      </c>
      <c r="CD237" s="36">
        <f t="shared" si="518"/>
        <v>22.55235993741465</v>
      </c>
      <c r="CE237" s="36">
        <f t="shared" si="519"/>
        <v>1.5748436702651092</v>
      </c>
      <c r="CF237" s="36">
        <f t="shared" si="520"/>
        <v>0</v>
      </c>
      <c r="CG237" s="36">
        <f t="shared" si="521"/>
        <v>2.4884783981346605</v>
      </c>
      <c r="CH237" s="36">
        <f t="shared" si="522"/>
        <v>2.326049112187639</v>
      </c>
      <c r="CI237" s="36">
        <f t="shared" si="523"/>
        <v>0</v>
      </c>
      <c r="CJ237" s="36">
        <f t="shared" si="524"/>
        <v>0</v>
      </c>
      <c r="CK237" s="36">
        <f t="shared" si="525"/>
        <v>0</v>
      </c>
      <c r="CL237" s="36">
        <f t="shared" si="526"/>
        <v>0.16242928594702166</v>
      </c>
      <c r="CM237" s="36">
        <f t="shared" si="527"/>
        <v>2.4884783981346605</v>
      </c>
      <c r="CN237" s="36">
        <f t="shared" ca="1" si="528"/>
        <v>11.176113692443543</v>
      </c>
      <c r="CO237" s="20">
        <f t="shared" si="529"/>
        <v>120000</v>
      </c>
      <c r="CP237" s="20">
        <f t="shared" si="530"/>
        <v>2</v>
      </c>
      <c r="CQ237" s="64">
        <f t="shared" si="531"/>
        <v>3.8969101800000001E-3</v>
      </c>
      <c r="CR237" s="64">
        <f t="shared" si="532"/>
        <v>1.7536095809999999E-2</v>
      </c>
      <c r="CS237" s="36">
        <f t="shared" si="533"/>
        <v>18.233738742177813</v>
      </c>
      <c r="CT237" s="36">
        <f t="shared" si="534"/>
        <v>14.057927550603631</v>
      </c>
      <c r="CU237" s="36">
        <f t="shared" si="535"/>
        <v>1.9729237841075327</v>
      </c>
      <c r="CV237" s="36">
        <f t="shared" si="595"/>
        <v>16.030851334711166</v>
      </c>
      <c r="CW237" s="36">
        <f t="shared" si="536"/>
        <v>0</v>
      </c>
      <c r="CX237" s="36">
        <f t="shared" si="537"/>
        <v>0</v>
      </c>
      <c r="CY237" s="36">
        <f t="shared" si="538"/>
        <v>0</v>
      </c>
      <c r="CZ237" s="36">
        <f t="shared" si="596"/>
        <v>0</v>
      </c>
      <c r="DA237" s="64">
        <f t="shared" si="539"/>
        <v>9.0381990366374954E-3</v>
      </c>
      <c r="DB237" s="70">
        <f t="shared" si="597"/>
        <v>0.99104275829669619</v>
      </c>
      <c r="DC237" s="70">
        <f>PRODUCT($DB$8:DB237)</f>
        <v>9.8234583428986388E-2</v>
      </c>
      <c r="DD237" s="36">
        <f t="shared" si="540"/>
        <v>759.69780622656447</v>
      </c>
      <c r="DE237" s="36">
        <f t="shared" si="541"/>
        <v>1792.4387235517604</v>
      </c>
      <c r="DF237" s="36">
        <f t="shared" si="542"/>
        <v>181.26947621932604</v>
      </c>
      <c r="DG237" s="36">
        <f t="shared" si="543"/>
        <v>0.82510457723690755</v>
      </c>
      <c r="DH237" s="36">
        <f t="shared" ca="1" si="544"/>
        <v>1.7008612111960199E-13</v>
      </c>
      <c r="DI237" s="36">
        <f t="shared" si="545"/>
        <v>149.92442428044814</v>
      </c>
      <c r="DJ237" s="36">
        <f t="shared" ca="1" si="546"/>
        <v>1363.1097132477332</v>
      </c>
      <c r="DK237" s="36">
        <f t="shared" si="547"/>
        <v>0</v>
      </c>
      <c r="DL237" s="36">
        <f t="shared" si="548"/>
        <v>0</v>
      </c>
      <c r="DM237" s="36">
        <f t="shared" ca="1" si="549"/>
        <v>1363.1097132477332</v>
      </c>
      <c r="DN237" s="36">
        <f t="shared" ca="1" si="598"/>
        <v>1363.1097132477371</v>
      </c>
      <c r="DO237" s="64" cm="1">
        <f t="array" ref="DO237">IFERROR(INDEX(Tbl_FwdNom,$B237,MATCH(LIDt,Tbl_FwdNom_Cols,0)),0)</f>
        <v>12.484485429999999</v>
      </c>
      <c r="DP237" s="64">
        <f t="shared" ca="1" si="599"/>
        <v>9.634329267</v>
      </c>
      <c r="DQ237" s="64">
        <f t="shared" ca="1" si="550"/>
        <v>7.6944817718191949E-3</v>
      </c>
      <c r="DR237" s="70">
        <f t="shared" ca="1" si="551"/>
        <v>0.99236427120421455</v>
      </c>
      <c r="DS237" s="70">
        <f ca="1">PRODUCT($DR$8:DR237)</f>
        <v>9.6160494039167724E-2</v>
      </c>
      <c r="DT237" s="36">
        <f t="shared" ca="1" si="552"/>
        <v>2121.3898054334131</v>
      </c>
      <c r="DU237" s="36">
        <f t="shared" ca="1" si="553"/>
        <v>202.65095019856508</v>
      </c>
      <c r="DV237" s="36">
        <f t="shared" ca="1" si="554"/>
        <v>0.97156036813317581</v>
      </c>
      <c r="DW237" s="36">
        <f t="shared" ca="1" si="555"/>
        <v>1.885726548875378E-13</v>
      </c>
      <c r="DX237" s="36">
        <f t="shared" ca="1" si="556"/>
        <v>836.3412373357329</v>
      </c>
      <c r="DY237" s="36">
        <f t="shared" ca="1" si="557"/>
        <v>8.8168789213291809</v>
      </c>
      <c r="DZ237" s="36">
        <f t="shared" ca="1" si="558"/>
        <v>160.91150483727449</v>
      </c>
      <c r="EA237" s="36">
        <f t="shared" ca="1" si="559"/>
        <v>0</v>
      </c>
      <c r="EB237" s="36">
        <f t="shared" ca="1" si="560"/>
        <v>1656.4563416867161</v>
      </c>
      <c r="EC237" s="36">
        <f t="shared" ca="1" si="561"/>
        <v>0</v>
      </c>
      <c r="ED237" s="36">
        <f t="shared" ca="1" si="562"/>
        <v>0</v>
      </c>
      <c r="EE237" s="36">
        <f t="shared" ca="1" si="600"/>
        <v>0</v>
      </c>
      <c r="EF237" s="36">
        <f t="shared" ca="1" si="563"/>
        <v>1656.4563416867161</v>
      </c>
      <c r="EG237" s="64"/>
      <c r="EH237" s="64"/>
      <c r="EI237" s="64"/>
      <c r="EJ237" s="70"/>
      <c r="EK237" s="70"/>
      <c r="EL237" s="70"/>
      <c r="EM237" s="70"/>
      <c r="EN237" s="70"/>
      <c r="EO237" s="36">
        <f t="shared" ca="1" si="564"/>
        <v>12.309810321327854</v>
      </c>
      <c r="EP237" s="36">
        <f t="shared" ca="1" si="565"/>
        <v>0</v>
      </c>
      <c r="EQ237" s="36">
        <f t="shared" si="566"/>
        <v>52.681081684005441</v>
      </c>
      <c r="ER237" s="36">
        <f t="shared" si="567"/>
        <v>4.5538489628858336</v>
      </c>
      <c r="ES237" s="36">
        <f t="shared" si="568"/>
        <v>-4.1587149399112731</v>
      </c>
      <c r="ET237" s="36">
        <f t="shared" ca="1" si="569"/>
        <v>0</v>
      </c>
      <c r="EU237" s="36">
        <f t="shared" ca="1" si="601"/>
        <v>4.5538489628858336</v>
      </c>
      <c r="EV237" s="36">
        <f t="shared" si="570"/>
        <v>2.4748144655513</v>
      </c>
      <c r="EW237" s="36">
        <f t="shared" si="571"/>
        <v>68.863013963797343</v>
      </c>
      <c r="EX237" s="36">
        <f t="shared" ca="1" si="602"/>
        <v>128.57275907623992</v>
      </c>
      <c r="EY237" s="36">
        <f t="shared" si="572"/>
        <v>0</v>
      </c>
      <c r="EZ237" s="36">
        <f t="shared" si="573"/>
        <v>0</v>
      </c>
      <c r="FA237" s="36">
        <f t="shared" si="574"/>
        <v>0</v>
      </c>
      <c r="FB237" s="36">
        <f t="shared" si="575"/>
        <v>0</v>
      </c>
      <c r="FC237" s="36">
        <f t="shared" si="603"/>
        <v>0</v>
      </c>
      <c r="FD237" s="36">
        <f t="shared" si="576"/>
        <v>0</v>
      </c>
      <c r="FE237" s="36">
        <f t="shared" si="577"/>
        <v>0</v>
      </c>
      <c r="FF237" s="36">
        <f t="shared" si="604"/>
        <v>0</v>
      </c>
      <c r="FG237" s="36">
        <f t="shared" ca="1" si="578"/>
        <v>128.57275907623992</v>
      </c>
      <c r="FH237" s="36">
        <f t="shared" ca="1" si="579"/>
        <v>1.1620661872206963</v>
      </c>
      <c r="FI237" s="36">
        <f t="shared" ca="1" si="580"/>
        <v>-1.7626995713445777</v>
      </c>
      <c r="FJ237" s="36">
        <f t="shared" ca="1" si="581"/>
        <v>150.21476268221062</v>
      </c>
      <c r="FK237" s="36">
        <f t="shared" si="582"/>
        <v>0</v>
      </c>
      <c r="FL237" s="36">
        <f t="shared" si="583"/>
        <v>0</v>
      </c>
      <c r="FM237" s="36">
        <f t="shared" ca="1" si="584"/>
        <v>0</v>
      </c>
      <c r="FN237" s="36">
        <f t="shared" ca="1" si="606"/>
        <v>150.21476268221062</v>
      </c>
    </row>
    <row r="238" spans="2:170" x14ac:dyDescent="0.25">
      <c r="B238" s="2">
        <v>230</v>
      </c>
      <c r="C238" s="2">
        <f t="shared" si="457"/>
        <v>20</v>
      </c>
      <c r="D238" s="2">
        <f t="shared" si="303"/>
        <v>254</v>
      </c>
      <c r="E238" s="2">
        <f t="shared" si="458"/>
        <v>22</v>
      </c>
      <c r="F238" s="189">
        <f t="shared" si="304"/>
        <v>52717</v>
      </c>
      <c r="G238" s="2">
        <f t="shared" si="459"/>
        <v>4</v>
      </c>
      <c r="H238" s="187">
        <f t="shared" si="461"/>
        <v>53.75</v>
      </c>
      <c r="I238" s="186">
        <f t="shared" si="460"/>
        <v>53</v>
      </c>
      <c r="J238" s="2">
        <f t="shared" si="462"/>
        <v>0</v>
      </c>
      <c r="K238" s="2">
        <f t="shared" si="463"/>
        <v>1</v>
      </c>
      <c r="L238">
        <f t="shared" si="464"/>
        <v>2</v>
      </c>
      <c r="M238" s="190">
        <f t="shared" si="585"/>
        <v>3.0100287000000003E-3</v>
      </c>
      <c r="N238">
        <f t="shared" si="465"/>
        <v>1</v>
      </c>
      <c r="O238">
        <f t="shared" si="466"/>
        <v>100</v>
      </c>
      <c r="P238" s="58">
        <f t="shared" si="467"/>
        <v>1.3545129150000002E-2</v>
      </c>
      <c r="Q238" s="106">
        <f t="shared" si="468"/>
        <v>1.3545129150000002E-2</v>
      </c>
      <c r="R238" s="59">
        <f t="shared" si="469"/>
        <v>1.3545129150000002E-2</v>
      </c>
      <c r="S238" s="32">
        <f t="shared" si="586"/>
        <v>1.1358295647977412E-3</v>
      </c>
      <c r="T238">
        <f t="shared" si="470"/>
        <v>1</v>
      </c>
      <c r="U238" s="32">
        <f t="shared" si="587"/>
        <v>4.2470775000000001E-4</v>
      </c>
      <c r="V238">
        <f t="shared" si="471"/>
        <v>1</v>
      </c>
      <c r="W238">
        <f t="shared" si="472"/>
        <v>100</v>
      </c>
      <c r="X238" s="58">
        <f t="shared" si="473"/>
        <v>1.911184875E-3</v>
      </c>
      <c r="Y238" s="58">
        <f t="shared" si="474"/>
        <v>1.911184875E-3</v>
      </c>
      <c r="Z238" s="32">
        <f t="shared" si="475"/>
        <v>1.911184875E-3</v>
      </c>
      <c r="AA238" s="32">
        <f t="shared" si="476"/>
        <v>1.5940508691736355E-4</v>
      </c>
      <c r="AB238" s="59">
        <f t="shared" si="477"/>
        <v>4.9056245199999996E-3</v>
      </c>
      <c r="AC238" s="59">
        <f t="shared" si="478"/>
        <v>4.9056245199999996E-3</v>
      </c>
      <c r="AD238">
        <f t="shared" si="479"/>
        <v>1</v>
      </c>
      <c r="AE238" s="59">
        <f t="shared" si="480"/>
        <v>4.9056245199999996E-3</v>
      </c>
      <c r="AF238" s="59">
        <f t="shared" si="481"/>
        <v>4.1758461800000006E-3</v>
      </c>
      <c r="AG238" s="59">
        <f t="shared" si="482"/>
        <v>4.1758461800000006E-3</v>
      </c>
      <c r="AH238">
        <f t="shared" si="483"/>
        <v>1</v>
      </c>
      <c r="AI238" s="59">
        <f t="shared" si="484"/>
        <v>4.1758461800000006E-3</v>
      </c>
      <c r="AJ238" s="59">
        <f t="shared" si="485"/>
        <v>0</v>
      </c>
      <c r="AK238" s="59">
        <f t="shared" si="486"/>
        <v>0</v>
      </c>
      <c r="AL238" s="59">
        <f t="shared" si="487"/>
        <v>0</v>
      </c>
      <c r="AM238" s="12">
        <f t="shared" si="588"/>
        <v>0.10206968992623906</v>
      </c>
      <c r="AN238" s="12">
        <f t="shared" si="589"/>
        <v>0</v>
      </c>
      <c r="AO238" s="66">
        <f t="shared" si="488"/>
        <v>1.159337714879605E-4</v>
      </c>
      <c r="AP238" s="66">
        <f t="shared" si="489"/>
        <v>1.6270427794320484E-5</v>
      </c>
      <c r="AQ238" s="59">
        <f t="shared" si="490"/>
        <v>5.0071557365095529E-4</v>
      </c>
      <c r="AR238" s="59">
        <f t="shared" si="491"/>
        <v>4.2622732477226995E-4</v>
      </c>
      <c r="AS238" s="59">
        <f t="shared" si="492"/>
        <v>0</v>
      </c>
      <c r="AT238" s="12">
        <f t="shared" si="493"/>
        <v>0.10101054282853356</v>
      </c>
      <c r="AU238" s="59">
        <f t="shared" si="590"/>
        <v>0</v>
      </c>
      <c r="AV238" s="59">
        <f t="shared" si="591"/>
        <v>-5.9631119486702744E-19</v>
      </c>
      <c r="AW238" s="70">
        <f t="shared" si="494"/>
        <v>0</v>
      </c>
      <c r="AX238" s="20">
        <f t="shared" si="495"/>
        <v>200000</v>
      </c>
      <c r="AY238" s="20">
        <f t="shared" si="496"/>
        <v>0</v>
      </c>
      <c r="AZ238" s="20">
        <f t="shared" si="497"/>
        <v>0</v>
      </c>
      <c r="BA238" s="20">
        <f t="shared" si="498"/>
        <v>200000</v>
      </c>
      <c r="BB238" s="36">
        <f t="shared" si="499"/>
        <v>1</v>
      </c>
      <c r="BC238" s="36">
        <f t="shared" si="500"/>
        <v>0</v>
      </c>
      <c r="BD238" s="80">
        <f t="shared" si="501"/>
        <v>23.186754297592099</v>
      </c>
      <c r="BE238" s="36">
        <f t="shared" si="502"/>
        <v>0</v>
      </c>
      <c r="BF238" s="36">
        <f t="shared" si="503"/>
        <v>0</v>
      </c>
      <c r="BG238" s="36">
        <f t="shared" si="504"/>
        <v>23.186754297592099</v>
      </c>
      <c r="BH238" s="36">
        <f t="shared" si="505"/>
        <v>3.2540855588640967</v>
      </c>
      <c r="BI238" s="36">
        <f t="shared" si="506"/>
        <v>0</v>
      </c>
      <c r="BJ238" s="36">
        <f t="shared" si="507"/>
        <v>0</v>
      </c>
      <c r="BK238" s="36">
        <f t="shared" si="508"/>
        <v>3.2540855588640967</v>
      </c>
      <c r="BL238" s="68">
        <f ca="1">IF(OR(AT238=0,E238&gt;ProjTerm),0,VLOOKUP(D238,'Life Events'!$AE$5:$AI$1206,5,FALSE))</f>
        <v>1.518891403071511E-16</v>
      </c>
      <c r="BM238" s="93">
        <f t="shared" ca="1" si="509"/>
        <v>1.518891403071511E-16</v>
      </c>
      <c r="BN238" s="93">
        <f t="shared" ca="1" si="510"/>
        <v>1.5342404512184629E-17</v>
      </c>
      <c r="BO238" s="36">
        <f t="shared" ca="1" si="511"/>
        <v>2.3344824460565131E-15</v>
      </c>
      <c r="BP238" s="36">
        <f t="shared" si="512"/>
        <v>1.1053537698267845E-2</v>
      </c>
      <c r="BQ238" s="36">
        <f t="shared" si="513"/>
        <v>98.305825594194346</v>
      </c>
      <c r="BR238" s="36">
        <f t="shared" si="514"/>
        <v>154.78110000000001</v>
      </c>
      <c r="BS238" s="36">
        <f t="shared" si="515"/>
        <v>152.15883821877554</v>
      </c>
      <c r="BT238" s="36">
        <f t="shared" si="516"/>
        <v>15.369646844637536</v>
      </c>
      <c r="BU238" s="70" cm="1">
        <f t="array" ref="BU238">IF(AND(ActInt=1,$J238=0),INDEX(Tbl_FwdNom,$B238-IVP,MATCH(ValnDt,Tbl_FwdNom_Cols)),INDEX(Tbl_FwdNom,$B238,MATCH(StartDt,Tbl_FwdNom_Cols)))</f>
        <v>11.388354072</v>
      </c>
      <c r="BV238" s="70" cm="1">
        <f t="array" ref="BV238">INDEX(Tbl_FwdReal,$B238,MATCH(StartDt,Tbl_FwdReal_Cols))</f>
        <v>5.6525801170000003</v>
      </c>
      <c r="BW238" s="70" cm="1">
        <f t="array" ref="BW238">IF(RunType&lt;&gt;"OPN",INDEX(Tbl_FwdReal,$B238,MATCH(ValnDt,Tbl_FwdReal_Cols)),IF(AND($J238=0,ActInt=1),INDEX(Tbl_FwdReal,$B238-IVP,MATCH(ValnDt,Tbl_FwdReal_Cols)),-999))*$K238</f>
        <v>5.6525801170000003</v>
      </c>
      <c r="BX238" s="70">
        <f t="shared" si="517"/>
        <v>5.6525801170000001E-2</v>
      </c>
      <c r="BY238" s="70">
        <f t="shared" si="592"/>
        <v>5.4289009777595432E-2</v>
      </c>
      <c r="BZ238" s="64">
        <f t="shared" si="605"/>
        <v>4.4152699876776058E-3</v>
      </c>
      <c r="CA238" s="70" cm="1">
        <f t="array" ref="CA238">IF($J238=1,CA237*(1+INDEX(Tbl_CPI,$B238,MATCH(IF(RunType="OPN",StartDt,ValnDt),Tbl_CPI_Cols))),0)</f>
        <v>0</v>
      </c>
      <c r="CB238" s="70">
        <f t="shared" si="593"/>
        <v>4.0589030149600998</v>
      </c>
      <c r="CC238" s="70">
        <f t="shared" si="594"/>
        <v>4.0232381122478387</v>
      </c>
      <c r="CD238" s="36">
        <f t="shared" si="518"/>
        <v>22.552360358344103</v>
      </c>
      <c r="CE238" s="36">
        <f t="shared" si="519"/>
        <v>1.5748439755643266</v>
      </c>
      <c r="CF238" s="36">
        <f t="shared" si="520"/>
        <v>0</v>
      </c>
      <c r="CG238" s="36">
        <f t="shared" si="521"/>
        <v>2.4626562651490449</v>
      </c>
      <c r="CH238" s="36">
        <f t="shared" si="522"/>
        <v>2.3019124288809882</v>
      </c>
      <c r="CI238" s="36">
        <f t="shared" si="523"/>
        <v>0</v>
      </c>
      <c r="CJ238" s="36">
        <f t="shared" si="524"/>
        <v>0</v>
      </c>
      <c r="CK238" s="36">
        <f t="shared" si="525"/>
        <v>0</v>
      </c>
      <c r="CL238" s="36">
        <f t="shared" si="526"/>
        <v>0.16074383626805644</v>
      </c>
      <c r="CM238" s="36">
        <f t="shared" si="527"/>
        <v>2.4626562651490449</v>
      </c>
      <c r="CN238" s="36">
        <f t="shared" ca="1" si="528"/>
        <v>11.060139474120394</v>
      </c>
      <c r="CO238" s="20">
        <f t="shared" si="529"/>
        <v>120000</v>
      </c>
      <c r="CP238" s="20">
        <f t="shared" si="530"/>
        <v>2</v>
      </c>
      <c r="CQ238" s="64">
        <f t="shared" si="531"/>
        <v>3.8969101800000001E-3</v>
      </c>
      <c r="CR238" s="64">
        <f t="shared" si="532"/>
        <v>1.7536095809999999E-2</v>
      </c>
      <c r="CS238" s="36">
        <f t="shared" si="533"/>
        <v>18.044532607790085</v>
      </c>
      <c r="CT238" s="36">
        <f t="shared" si="534"/>
        <v>13.91205257855526</v>
      </c>
      <c r="CU238" s="36">
        <f t="shared" si="535"/>
        <v>1.952451335318458</v>
      </c>
      <c r="CV238" s="36">
        <f t="shared" si="595"/>
        <v>15.864503913873717</v>
      </c>
      <c r="CW238" s="36">
        <f t="shared" si="536"/>
        <v>0</v>
      </c>
      <c r="CX238" s="36">
        <f t="shared" si="537"/>
        <v>0</v>
      </c>
      <c r="CY238" s="36">
        <f t="shared" si="538"/>
        <v>0</v>
      </c>
      <c r="CZ238" s="36">
        <f t="shared" si="596"/>
        <v>0</v>
      </c>
      <c r="DA238" s="64">
        <f t="shared" si="539"/>
        <v>9.0282270048995805E-3</v>
      </c>
      <c r="DB238" s="70">
        <f t="shared" si="597"/>
        <v>0.99105255258150893</v>
      </c>
      <c r="DC238" s="70">
        <f>PRODUCT($DB$8:DB238)</f>
        <v>9.7355634659078163E-2</v>
      </c>
      <c r="DD238" s="36">
        <f t="shared" si="540"/>
        <v>751.18688363166461</v>
      </c>
      <c r="DE238" s="36">
        <f t="shared" si="541"/>
        <v>1785.4345129427659</v>
      </c>
      <c r="DF238" s="36">
        <f t="shared" si="542"/>
        <v>179.65193264082927</v>
      </c>
      <c r="DG238" s="36">
        <f t="shared" si="543"/>
        <v>0.82150027096471612</v>
      </c>
      <c r="DH238" s="36">
        <f t="shared" ca="1" si="544"/>
        <v>1.6928721478539609E-13</v>
      </c>
      <c r="DI238" s="36">
        <f t="shared" si="545"/>
        <v>148.79308633148506</v>
      </c>
      <c r="DJ238" s="36">
        <f t="shared" ca="1" si="546"/>
        <v>1361.8711480124512</v>
      </c>
      <c r="DK238" s="36">
        <f t="shared" si="547"/>
        <v>0</v>
      </c>
      <c r="DL238" s="36">
        <f t="shared" si="548"/>
        <v>0</v>
      </c>
      <c r="DM238" s="36">
        <f t="shared" ca="1" si="549"/>
        <v>1361.8711480124512</v>
      </c>
      <c r="DN238" s="36">
        <f t="shared" ca="1" si="598"/>
        <v>1361.871148012455</v>
      </c>
      <c r="DO238" s="64" cm="1">
        <f t="array" ref="DO238">IFERROR(INDEX(Tbl_FwdNom,$B238,MATCH(LIDt,Tbl_FwdNom_Cols,0)),0)</f>
        <v>12.487008729999999</v>
      </c>
      <c r="DP238" s="64">
        <f t="shared" ca="1" si="599"/>
        <v>9.6150170330000009</v>
      </c>
      <c r="DQ238" s="64">
        <f t="shared" ca="1" si="550"/>
        <v>7.6796883496541568E-3</v>
      </c>
      <c r="DR238" s="70">
        <f t="shared" ca="1" si="551"/>
        <v>0.99237883978565478</v>
      </c>
      <c r="DS238" s="70">
        <f ca="1">PRODUCT($DR$8:DR238)</f>
        <v>9.542763950780464E-2</v>
      </c>
      <c r="DT238" s="36">
        <f t="shared" ca="1" si="552"/>
        <v>2114.4946637096832</v>
      </c>
      <c r="DU238" s="36">
        <f t="shared" ca="1" si="553"/>
        <v>200.95316078098725</v>
      </c>
      <c r="DV238" s="36">
        <f t="shared" ca="1" si="554"/>
        <v>0.96796811127504601</v>
      </c>
      <c r="DW238" s="36">
        <f t="shared" ca="1" si="555"/>
        <v>1.8768635166228446E-13</v>
      </c>
      <c r="DX238" s="36">
        <f t="shared" ca="1" si="556"/>
        <v>827.39443054779804</v>
      </c>
      <c r="DY238" s="36">
        <f t="shared" ca="1" si="557"/>
        <v>8.7226115048269008</v>
      </c>
      <c r="DZ238" s="36">
        <f t="shared" ca="1" si="558"/>
        <v>159.82766464735562</v>
      </c>
      <c r="EA238" s="36">
        <f t="shared" ca="1" si="559"/>
        <v>0</v>
      </c>
      <c r="EB238" s="36">
        <f t="shared" ca="1" si="560"/>
        <v>1655.6357019837799</v>
      </c>
      <c r="EC238" s="36">
        <f t="shared" ca="1" si="561"/>
        <v>0</v>
      </c>
      <c r="ED238" s="36">
        <f t="shared" ca="1" si="562"/>
        <v>0</v>
      </c>
      <c r="EE238" s="36">
        <f t="shared" ca="1" si="600"/>
        <v>0</v>
      </c>
      <c r="EF238" s="36">
        <f t="shared" ca="1" si="563"/>
        <v>1655.6357019837799</v>
      </c>
      <c r="EG238" s="64"/>
      <c r="EH238" s="64"/>
      <c r="EI238" s="64"/>
      <c r="EJ238" s="70"/>
      <c r="EK238" s="70"/>
      <c r="EL238" s="70"/>
      <c r="EM238" s="70"/>
      <c r="EN238" s="70"/>
      <c r="EO238" s="36">
        <f t="shared" ca="1" si="564"/>
        <v>12.284230503987304</v>
      </c>
      <c r="EP238" s="36">
        <f t="shared" ca="1" si="565"/>
        <v>0</v>
      </c>
      <c r="EQ238" s="36">
        <f t="shared" si="566"/>
        <v>52.450954790545033</v>
      </c>
      <c r="ER238" s="36">
        <f t="shared" si="567"/>
        <v>4.5028320246844507</v>
      </c>
      <c r="ES238" s="36">
        <f t="shared" si="568"/>
        <v>-4.1121247027699495</v>
      </c>
      <c r="ET238" s="36">
        <f t="shared" ca="1" si="569"/>
        <v>0</v>
      </c>
      <c r="EU238" s="36">
        <f t="shared" ca="1" si="601"/>
        <v>4.5028320246844507</v>
      </c>
      <c r="EV238" s="36">
        <f t="shared" si="570"/>
        <v>2.4561393795207302</v>
      </c>
      <c r="EW238" s="36">
        <f t="shared" si="571"/>
        <v>68.562199497365825</v>
      </c>
      <c r="EX238" s="36">
        <f t="shared" ca="1" si="602"/>
        <v>127.97212569211604</v>
      </c>
      <c r="EY238" s="36">
        <f t="shared" si="572"/>
        <v>0</v>
      </c>
      <c r="EZ238" s="36">
        <f t="shared" si="573"/>
        <v>0</v>
      </c>
      <c r="FA238" s="36">
        <f t="shared" si="574"/>
        <v>0</v>
      </c>
      <c r="FB238" s="36">
        <f t="shared" si="575"/>
        <v>0</v>
      </c>
      <c r="FC238" s="36">
        <f t="shared" si="603"/>
        <v>0</v>
      </c>
      <c r="FD238" s="36">
        <f t="shared" si="576"/>
        <v>0</v>
      </c>
      <c r="FE238" s="36">
        <f t="shared" si="577"/>
        <v>0</v>
      </c>
      <c r="FF238" s="36">
        <f t="shared" si="604"/>
        <v>0</v>
      </c>
      <c r="FG238" s="36">
        <f t="shared" ca="1" si="578"/>
        <v>127.97212569211604</v>
      </c>
      <c r="FH238" s="36">
        <f t="shared" ca="1" si="579"/>
        <v>1.1553614010479654</v>
      </c>
      <c r="FI238" s="36">
        <f t="shared" ca="1" si="580"/>
        <v>-1.7444368948315192</v>
      </c>
      <c r="FJ238" s="36">
        <f t="shared" ca="1" si="581"/>
        <v>149.62392835029573</v>
      </c>
      <c r="FK238" s="36">
        <f t="shared" si="582"/>
        <v>0</v>
      </c>
      <c r="FL238" s="36">
        <f t="shared" si="583"/>
        <v>0</v>
      </c>
      <c r="FM238" s="36">
        <f t="shared" ca="1" si="584"/>
        <v>0</v>
      </c>
      <c r="FN238" s="36">
        <f t="shared" ca="1" si="606"/>
        <v>149.62392835029573</v>
      </c>
    </row>
    <row r="239" spans="2:170" x14ac:dyDescent="0.25">
      <c r="B239" s="2">
        <v>231</v>
      </c>
      <c r="C239" s="2">
        <f t="shared" si="457"/>
        <v>20</v>
      </c>
      <c r="D239" s="2">
        <f t="shared" si="303"/>
        <v>255</v>
      </c>
      <c r="E239" s="2">
        <f t="shared" si="458"/>
        <v>22</v>
      </c>
      <c r="F239" s="189">
        <f t="shared" si="304"/>
        <v>52748</v>
      </c>
      <c r="G239" s="2">
        <f t="shared" si="459"/>
        <v>5</v>
      </c>
      <c r="H239" s="187">
        <f t="shared" si="461"/>
        <v>53.833333333333336</v>
      </c>
      <c r="I239" s="186">
        <f t="shared" si="460"/>
        <v>53</v>
      </c>
      <c r="J239" s="2">
        <f t="shared" si="462"/>
        <v>0</v>
      </c>
      <c r="K239" s="2">
        <f t="shared" si="463"/>
        <v>1</v>
      </c>
      <c r="L239">
        <f t="shared" si="464"/>
        <v>2</v>
      </c>
      <c r="M239" s="190">
        <f t="shared" si="585"/>
        <v>3.0100287000000003E-3</v>
      </c>
      <c r="N239">
        <f t="shared" si="465"/>
        <v>1</v>
      </c>
      <c r="O239">
        <f t="shared" si="466"/>
        <v>100</v>
      </c>
      <c r="P239" s="58">
        <f t="shared" si="467"/>
        <v>1.3545129150000002E-2</v>
      </c>
      <c r="Q239" s="106">
        <f t="shared" si="468"/>
        <v>1.3545129150000002E-2</v>
      </c>
      <c r="R239" s="59">
        <f t="shared" si="469"/>
        <v>1.3545129150000002E-2</v>
      </c>
      <c r="S239" s="32">
        <f t="shared" si="586"/>
        <v>1.1358295647977412E-3</v>
      </c>
      <c r="T239">
        <f t="shared" si="470"/>
        <v>1</v>
      </c>
      <c r="U239" s="32">
        <f t="shared" si="587"/>
        <v>4.2470775000000001E-4</v>
      </c>
      <c r="V239">
        <f t="shared" si="471"/>
        <v>1</v>
      </c>
      <c r="W239">
        <f t="shared" si="472"/>
        <v>100</v>
      </c>
      <c r="X239" s="58">
        <f t="shared" si="473"/>
        <v>1.911184875E-3</v>
      </c>
      <c r="Y239" s="58">
        <f t="shared" si="474"/>
        <v>1.911184875E-3</v>
      </c>
      <c r="Z239" s="32">
        <f t="shared" si="475"/>
        <v>1.911184875E-3</v>
      </c>
      <c r="AA239" s="32">
        <f t="shared" si="476"/>
        <v>1.5940508691736355E-4</v>
      </c>
      <c r="AB239" s="59">
        <f t="shared" si="477"/>
        <v>4.9056245199999996E-3</v>
      </c>
      <c r="AC239" s="59">
        <f t="shared" si="478"/>
        <v>4.9056245199999996E-3</v>
      </c>
      <c r="AD239">
        <f t="shared" si="479"/>
        <v>1</v>
      </c>
      <c r="AE239" s="59">
        <f t="shared" si="480"/>
        <v>4.9056245199999996E-3</v>
      </c>
      <c r="AF239" s="59">
        <f t="shared" si="481"/>
        <v>4.1758461800000006E-3</v>
      </c>
      <c r="AG239" s="59">
        <f t="shared" si="482"/>
        <v>4.1758461800000006E-3</v>
      </c>
      <c r="AH239">
        <f t="shared" si="483"/>
        <v>1</v>
      </c>
      <c r="AI239" s="59">
        <f t="shared" si="484"/>
        <v>4.1758461800000006E-3</v>
      </c>
      <c r="AJ239" s="59">
        <f t="shared" si="485"/>
        <v>0</v>
      </c>
      <c r="AK239" s="59">
        <f t="shared" si="486"/>
        <v>0</v>
      </c>
      <c r="AL239" s="59">
        <f t="shared" si="487"/>
        <v>0</v>
      </c>
      <c r="AM239" s="12">
        <f t="shared" si="588"/>
        <v>0.10101054282853356</v>
      </c>
      <c r="AN239" s="12">
        <f t="shared" si="589"/>
        <v>0</v>
      </c>
      <c r="AO239" s="66">
        <f t="shared" si="488"/>
        <v>1.1473076090091687E-4</v>
      </c>
      <c r="AP239" s="66">
        <f t="shared" si="489"/>
        <v>1.6101594359152465E-5</v>
      </c>
      <c r="AQ239" s="59">
        <f t="shared" si="490"/>
        <v>4.9551979567816434E-4</v>
      </c>
      <c r="AR239" s="59">
        <f t="shared" si="491"/>
        <v>4.2180448941025832E-4</v>
      </c>
      <c r="AS239" s="59">
        <f t="shared" si="492"/>
        <v>0</v>
      </c>
      <c r="AT239" s="12">
        <f t="shared" si="493"/>
        <v>9.9962386188185065E-2</v>
      </c>
      <c r="AU239" s="59">
        <f t="shared" si="590"/>
        <v>9.7578195523695399E-19</v>
      </c>
      <c r="AV239" s="59">
        <f t="shared" si="591"/>
        <v>0</v>
      </c>
      <c r="AW239" s="70">
        <f t="shared" si="494"/>
        <v>0</v>
      </c>
      <c r="AX239" s="20">
        <f t="shared" si="495"/>
        <v>200000</v>
      </c>
      <c r="AY239" s="20">
        <f t="shared" si="496"/>
        <v>0</v>
      </c>
      <c r="AZ239" s="20">
        <f t="shared" si="497"/>
        <v>0</v>
      </c>
      <c r="BA239" s="20">
        <f t="shared" si="498"/>
        <v>200000</v>
      </c>
      <c r="BB239" s="36">
        <f t="shared" si="499"/>
        <v>1</v>
      </c>
      <c r="BC239" s="36">
        <f t="shared" si="500"/>
        <v>0</v>
      </c>
      <c r="BD239" s="80">
        <f t="shared" si="501"/>
        <v>22.946152180183372</v>
      </c>
      <c r="BE239" s="36">
        <f t="shared" si="502"/>
        <v>0</v>
      </c>
      <c r="BF239" s="36">
        <f t="shared" si="503"/>
        <v>0</v>
      </c>
      <c r="BG239" s="36">
        <f t="shared" si="504"/>
        <v>22.946152180183372</v>
      </c>
      <c r="BH239" s="36">
        <f t="shared" si="505"/>
        <v>3.2203188718304929</v>
      </c>
      <c r="BI239" s="36">
        <f t="shared" si="506"/>
        <v>0</v>
      </c>
      <c r="BJ239" s="36">
        <f t="shared" si="507"/>
        <v>0</v>
      </c>
      <c r="BK239" s="36">
        <f t="shared" si="508"/>
        <v>3.2203188718304929</v>
      </c>
      <c r="BL239" s="68">
        <f ca="1">IF(OR(AT239=0,E239&gt;ProjTerm),0,VLOOKUP(D239,'Life Events'!$AE$5:$AI$1206,5,FALSE))</f>
        <v>1.5348177546804107E-16</v>
      </c>
      <c r="BM239" s="93">
        <f t="shared" ca="1" si="509"/>
        <v>1.5348177546804107E-16</v>
      </c>
      <c r="BN239" s="93">
        <f t="shared" ca="1" si="510"/>
        <v>1.5342404512184629E-17</v>
      </c>
      <c r="BO239" s="36">
        <f t="shared" ca="1" si="511"/>
        <v>2.3344838131990792E-15</v>
      </c>
      <c r="BP239" s="36">
        <f t="shared" si="512"/>
        <v>1.0938838394478845E-2</v>
      </c>
      <c r="BQ239" s="36">
        <f t="shared" si="513"/>
        <v>98.305883165018628</v>
      </c>
      <c r="BR239" s="36">
        <f t="shared" si="514"/>
        <v>154.78110000000001</v>
      </c>
      <c r="BS239" s="36">
        <f t="shared" si="515"/>
        <v>152.15892732753065</v>
      </c>
      <c r="BT239" s="36">
        <f t="shared" si="516"/>
        <v>15.210169455494604</v>
      </c>
      <c r="BU239" s="70" cm="1">
        <f t="array" ref="BU239">IF(AND(ActInt=1,$J239=0),INDEX(Tbl_FwdNom,$B239-IVP,MATCH(ValnDt,Tbl_FwdNom_Cols)),INDEX(Tbl_FwdNom,$B239,MATCH(StartDt,Tbl_FwdNom_Cols)))</f>
        <v>11.37492361</v>
      </c>
      <c r="BV239" s="70" cm="1">
        <f t="array" ref="BV239">INDEX(Tbl_FwdReal,$B239,MATCH(StartDt,Tbl_FwdReal_Cols))</f>
        <v>5.6586116970000004</v>
      </c>
      <c r="BW239" s="70" cm="1">
        <f t="array" ref="BW239">IF(RunType&lt;&gt;"OPN",INDEX(Tbl_FwdReal,$B239,MATCH(ValnDt,Tbl_FwdReal_Cols)),IF(AND($J239=0,ActInt=1),INDEX(Tbl_FwdReal,$B239-IVP,MATCH(ValnDt,Tbl_FwdReal_Cols)),-999))*$K239</f>
        <v>5.6586116970000004</v>
      </c>
      <c r="BX239" s="70">
        <f t="shared" si="517"/>
        <v>5.6586116970000003E-2</v>
      </c>
      <c r="BY239" s="70">
        <f t="shared" si="592"/>
        <v>5.4101713255449768E-2</v>
      </c>
      <c r="BZ239" s="64">
        <f t="shared" si="605"/>
        <v>4.4003990806347204E-3</v>
      </c>
      <c r="CA239" s="70" cm="1">
        <f t="array" ref="CA239">IF($J239=1,CA238*(1+INDEX(Tbl_CPI,$B239,MATCH(IF(RunType="OPN",StartDt,ValnDt),Tbl_CPI_Cols))),0)</f>
        <v>0</v>
      </c>
      <c r="CB239" s="70">
        <f t="shared" si="593"/>
        <v>4.0767638080555155</v>
      </c>
      <c r="CC239" s="70">
        <f t="shared" si="594"/>
        <v>4.0232381122478387</v>
      </c>
      <c r="CD239" s="36">
        <f t="shared" si="518"/>
        <v>22.55236162992604</v>
      </c>
      <c r="CE239" s="36">
        <f t="shared" si="519"/>
        <v>1.5748448978399421</v>
      </c>
      <c r="CF239" s="36">
        <f t="shared" si="520"/>
        <v>0</v>
      </c>
      <c r="CG239" s="36">
        <f t="shared" si="521"/>
        <v>2.4371022283057799</v>
      </c>
      <c r="CH239" s="36">
        <f t="shared" si="522"/>
        <v>2.2780262903042212</v>
      </c>
      <c r="CI239" s="36">
        <f t="shared" si="523"/>
        <v>0</v>
      </c>
      <c r="CJ239" s="36">
        <f t="shared" si="524"/>
        <v>0</v>
      </c>
      <c r="CK239" s="36">
        <f t="shared" si="525"/>
        <v>0</v>
      </c>
      <c r="CL239" s="36">
        <f t="shared" si="526"/>
        <v>0.15907593800155903</v>
      </c>
      <c r="CM239" s="36">
        <f t="shared" si="527"/>
        <v>2.4371022283057799</v>
      </c>
      <c r="CN239" s="36">
        <f t="shared" ca="1" si="528"/>
        <v>10.945362758124785</v>
      </c>
      <c r="CO239" s="20">
        <f t="shared" si="529"/>
        <v>120000</v>
      </c>
      <c r="CP239" s="20">
        <f t="shared" si="530"/>
        <v>2</v>
      </c>
      <c r="CQ239" s="64">
        <f t="shared" si="531"/>
        <v>3.8969101800000001E-3</v>
      </c>
      <c r="CR239" s="64">
        <f t="shared" si="532"/>
        <v>1.7536095809999999E-2</v>
      </c>
      <c r="CS239" s="36">
        <f t="shared" si="533"/>
        <v>17.857289809709631</v>
      </c>
      <c r="CT239" s="36">
        <f t="shared" si="534"/>
        <v>13.767691308110024</v>
      </c>
      <c r="CU239" s="36">
        <f t="shared" si="535"/>
        <v>1.9321913230982957</v>
      </c>
      <c r="CV239" s="36">
        <f t="shared" si="595"/>
        <v>15.69988263120832</v>
      </c>
      <c r="CW239" s="36">
        <f t="shared" si="536"/>
        <v>0</v>
      </c>
      <c r="CX239" s="36">
        <f t="shared" si="537"/>
        <v>0</v>
      </c>
      <c r="CY239" s="36">
        <f t="shared" si="538"/>
        <v>0</v>
      </c>
      <c r="CZ239" s="36">
        <f t="shared" si="596"/>
        <v>0</v>
      </c>
      <c r="DA239" s="64">
        <f t="shared" si="539"/>
        <v>9.0180879555532556E-3</v>
      </c>
      <c r="DB239" s="70">
        <f t="shared" si="597"/>
        <v>0.9910625111054</v>
      </c>
      <c r="DC239" s="70">
        <f>PRODUCT($DB$8:DB239)</f>
        <v>9.6485519755485916E-2</v>
      </c>
      <c r="DD239" s="36">
        <f t="shared" si="540"/>
        <v>742.75098356381829</v>
      </c>
      <c r="DE239" s="36">
        <f t="shared" si="541"/>
        <v>1778.5895662391808</v>
      </c>
      <c r="DF239" s="36">
        <f t="shared" si="542"/>
        <v>178.05173069893891</v>
      </c>
      <c r="DG239" s="36">
        <f t="shared" si="543"/>
        <v>0.81796979426930794</v>
      </c>
      <c r="DH239" s="36">
        <f t="shared" ca="1" si="544"/>
        <v>1.6847937796488234E-13</v>
      </c>
      <c r="DI239" s="36">
        <f t="shared" si="545"/>
        <v>147.67583524064329</v>
      </c>
      <c r="DJ239" s="36">
        <f t="shared" ca="1" si="546"/>
        <v>1360.7481788206753</v>
      </c>
      <c r="DK239" s="36">
        <f t="shared" si="547"/>
        <v>0</v>
      </c>
      <c r="DL239" s="36">
        <f t="shared" si="548"/>
        <v>0</v>
      </c>
      <c r="DM239" s="36">
        <f t="shared" ca="1" si="549"/>
        <v>1360.7481788206753</v>
      </c>
      <c r="DN239" s="36">
        <f t="shared" ca="1" si="598"/>
        <v>1360.7481788206796</v>
      </c>
      <c r="DO239" s="64" cm="1">
        <f t="array" ref="DO239">IFERROR(INDEX(Tbl_FwdNom,$B239,MATCH(LIDt,Tbl_FwdNom_Cols,0)),0)</f>
        <v>12.489614769999999</v>
      </c>
      <c r="DP239" s="64">
        <f t="shared" ca="1" si="599"/>
        <v>9.5953837839999991</v>
      </c>
      <c r="DQ239" s="64">
        <f t="shared" ca="1" si="550"/>
        <v>7.6646465765803917E-3</v>
      </c>
      <c r="DR239" s="70">
        <f t="shared" ca="1" si="551"/>
        <v>0.99239365338198571</v>
      </c>
      <c r="DS239" s="70">
        <f ca="1">PRODUCT($DR$8:DR239)</f>
        <v>9.470178380476936E-2</v>
      </c>
      <c r="DT239" s="36">
        <f t="shared" ca="1" si="552"/>
        <v>2107.7553658149</v>
      </c>
      <c r="DU239" s="36">
        <f t="shared" ca="1" si="553"/>
        <v>199.27307686498975</v>
      </c>
      <c r="DV239" s="36">
        <f t="shared" ca="1" si="554"/>
        <v>0.96444840635089046</v>
      </c>
      <c r="DW239" s="36">
        <f t="shared" ca="1" si="555"/>
        <v>1.8679041740182456E-13</v>
      </c>
      <c r="DX239" s="36">
        <f t="shared" ca="1" si="556"/>
        <v>818.52594698188329</v>
      </c>
      <c r="DY239" s="36">
        <f t="shared" ca="1" si="557"/>
        <v>8.629172040391035</v>
      </c>
      <c r="DZ239" s="36">
        <f t="shared" ca="1" si="558"/>
        <v>158.75720065332627</v>
      </c>
      <c r="EA239" s="36">
        <f t="shared" ca="1" si="559"/>
        <v>0</v>
      </c>
      <c r="EB239" s="36">
        <f t="shared" ca="1" si="560"/>
        <v>1654.9244199853729</v>
      </c>
      <c r="EC239" s="36">
        <f t="shared" ca="1" si="561"/>
        <v>0</v>
      </c>
      <c r="ED239" s="36">
        <f t="shared" ca="1" si="562"/>
        <v>0</v>
      </c>
      <c r="EE239" s="36">
        <f t="shared" ca="1" si="600"/>
        <v>0</v>
      </c>
      <c r="EF239" s="36">
        <f t="shared" ca="1" si="563"/>
        <v>1654.9244199853729</v>
      </c>
      <c r="EG239" s="64"/>
      <c r="EH239" s="64"/>
      <c r="EI239" s="64"/>
      <c r="EJ239" s="70"/>
      <c r="EK239" s="70"/>
      <c r="EL239" s="70"/>
      <c r="EM239" s="70"/>
      <c r="EN239" s="70"/>
      <c r="EO239" s="36">
        <f t="shared" ca="1" si="564"/>
        <v>12.259495794655034</v>
      </c>
      <c r="EP239" s="36">
        <f t="shared" ca="1" si="565"/>
        <v>0</v>
      </c>
      <c r="EQ239" s="36">
        <f t="shared" si="566"/>
        <v>52.22554175042216</v>
      </c>
      <c r="ER239" s="36">
        <f t="shared" si="567"/>
        <v>4.4522647932667603</v>
      </c>
      <c r="ES239" s="36">
        <f t="shared" si="568"/>
        <v>-4.0659451516955478</v>
      </c>
      <c r="ET239" s="36">
        <f t="shared" ca="1" si="569"/>
        <v>0</v>
      </c>
      <c r="EU239" s="36">
        <f t="shared" ca="1" si="601"/>
        <v>4.4522647932667603</v>
      </c>
      <c r="EV239" s="36">
        <f t="shared" si="570"/>
        <v>2.4376968263841183</v>
      </c>
      <c r="EW239" s="36">
        <f t="shared" si="571"/>
        <v>68.267546828259441</v>
      </c>
      <c r="EX239" s="36">
        <f t="shared" ca="1" si="602"/>
        <v>127.38305019833248</v>
      </c>
      <c r="EY239" s="36">
        <f t="shared" si="572"/>
        <v>0</v>
      </c>
      <c r="EZ239" s="36">
        <f t="shared" si="573"/>
        <v>0</v>
      </c>
      <c r="FA239" s="36">
        <f t="shared" si="574"/>
        <v>0</v>
      </c>
      <c r="FB239" s="36">
        <f t="shared" si="575"/>
        <v>0</v>
      </c>
      <c r="FC239" s="36">
        <f t="shared" si="603"/>
        <v>0</v>
      </c>
      <c r="FD239" s="36">
        <f t="shared" si="576"/>
        <v>0</v>
      </c>
      <c r="FE239" s="36">
        <f t="shared" si="577"/>
        <v>0</v>
      </c>
      <c r="FF239" s="36">
        <f t="shared" si="604"/>
        <v>0</v>
      </c>
      <c r="FG239" s="36">
        <f t="shared" ca="1" si="578"/>
        <v>127.38305019833248</v>
      </c>
      <c r="FH239" s="36">
        <f t="shared" ca="1" si="579"/>
        <v>1.148751550735218</v>
      </c>
      <c r="FI239" s="36">
        <f t="shared" ca="1" si="580"/>
        <v>-1.7263638397785905</v>
      </c>
      <c r="FJ239" s="36">
        <f t="shared" ca="1" si="581"/>
        <v>149.04437904072174</v>
      </c>
      <c r="FK239" s="36">
        <f t="shared" si="582"/>
        <v>0</v>
      </c>
      <c r="FL239" s="36">
        <f t="shared" si="583"/>
        <v>0</v>
      </c>
      <c r="FM239" s="36">
        <f t="shared" ca="1" si="584"/>
        <v>0</v>
      </c>
      <c r="FN239" s="36">
        <f t="shared" ca="1" si="606"/>
        <v>149.04437904072174</v>
      </c>
    </row>
    <row r="240" spans="2:170" x14ac:dyDescent="0.25">
      <c r="B240" s="2">
        <v>232</v>
      </c>
      <c r="C240" s="2">
        <f t="shared" si="457"/>
        <v>20</v>
      </c>
      <c r="D240" s="2">
        <f t="shared" si="303"/>
        <v>256</v>
      </c>
      <c r="E240" s="2">
        <f t="shared" si="458"/>
        <v>22</v>
      </c>
      <c r="F240" s="189">
        <f t="shared" si="304"/>
        <v>52778</v>
      </c>
      <c r="G240" s="2">
        <f t="shared" si="459"/>
        <v>6</v>
      </c>
      <c r="H240" s="187">
        <f t="shared" si="461"/>
        <v>53.916666666666671</v>
      </c>
      <c r="I240" s="186">
        <f t="shared" si="460"/>
        <v>53</v>
      </c>
      <c r="J240" s="2">
        <f t="shared" si="462"/>
        <v>0</v>
      </c>
      <c r="K240" s="2">
        <f t="shared" si="463"/>
        <v>1</v>
      </c>
      <c r="L240">
        <f t="shared" si="464"/>
        <v>2</v>
      </c>
      <c r="M240" s="190">
        <f t="shared" si="585"/>
        <v>3.0100287000000003E-3</v>
      </c>
      <c r="N240">
        <f t="shared" si="465"/>
        <v>1</v>
      </c>
      <c r="O240">
        <f t="shared" si="466"/>
        <v>100</v>
      </c>
      <c r="P240" s="58">
        <f t="shared" si="467"/>
        <v>1.3545129150000002E-2</v>
      </c>
      <c r="Q240" s="106">
        <f t="shared" si="468"/>
        <v>1.3545129150000002E-2</v>
      </c>
      <c r="R240" s="59">
        <f t="shared" si="469"/>
        <v>1.3545129150000002E-2</v>
      </c>
      <c r="S240" s="32">
        <f t="shared" si="586"/>
        <v>1.1358295647977412E-3</v>
      </c>
      <c r="T240">
        <f t="shared" si="470"/>
        <v>1</v>
      </c>
      <c r="U240" s="32">
        <f t="shared" si="587"/>
        <v>4.2470775000000001E-4</v>
      </c>
      <c r="V240">
        <f t="shared" si="471"/>
        <v>1</v>
      </c>
      <c r="W240">
        <f t="shared" si="472"/>
        <v>100</v>
      </c>
      <c r="X240" s="58">
        <f t="shared" si="473"/>
        <v>1.911184875E-3</v>
      </c>
      <c r="Y240" s="58">
        <f t="shared" si="474"/>
        <v>1.911184875E-3</v>
      </c>
      <c r="Z240" s="32">
        <f t="shared" si="475"/>
        <v>1.911184875E-3</v>
      </c>
      <c r="AA240" s="32">
        <f t="shared" si="476"/>
        <v>1.5940508691736355E-4</v>
      </c>
      <c r="AB240" s="59">
        <f t="shared" si="477"/>
        <v>4.9056245199999996E-3</v>
      </c>
      <c r="AC240" s="59">
        <f t="shared" si="478"/>
        <v>4.9056245199999996E-3</v>
      </c>
      <c r="AD240">
        <f t="shared" si="479"/>
        <v>1</v>
      </c>
      <c r="AE240" s="59">
        <f t="shared" si="480"/>
        <v>4.9056245199999996E-3</v>
      </c>
      <c r="AF240" s="59">
        <f t="shared" si="481"/>
        <v>4.1758461800000006E-3</v>
      </c>
      <c r="AG240" s="59">
        <f t="shared" si="482"/>
        <v>4.1758461800000006E-3</v>
      </c>
      <c r="AH240">
        <f t="shared" si="483"/>
        <v>1</v>
      </c>
      <c r="AI240" s="59">
        <f t="shared" si="484"/>
        <v>4.1758461800000006E-3</v>
      </c>
      <c r="AJ240" s="59">
        <f t="shared" si="485"/>
        <v>0</v>
      </c>
      <c r="AK240" s="59">
        <f t="shared" si="486"/>
        <v>0</v>
      </c>
      <c r="AL240" s="59">
        <f t="shared" si="487"/>
        <v>0</v>
      </c>
      <c r="AM240" s="12">
        <f t="shared" si="588"/>
        <v>9.9962386188185065E-2</v>
      </c>
      <c r="AN240" s="12">
        <f t="shared" si="589"/>
        <v>0</v>
      </c>
      <c r="AO240" s="66">
        <f t="shared" si="488"/>
        <v>1.1354023360026997E-4</v>
      </c>
      <c r="AP240" s="66">
        <f t="shared" si="489"/>
        <v>1.5934512858794702E-5</v>
      </c>
      <c r="AQ240" s="59">
        <f t="shared" si="490"/>
        <v>4.9037793276246998E-4</v>
      </c>
      <c r="AR240" s="59">
        <f t="shared" si="491"/>
        <v>4.1742754850761742E-4</v>
      </c>
      <c r="AS240" s="59">
        <f t="shared" si="492"/>
        <v>0</v>
      </c>
      <c r="AT240" s="12">
        <f t="shared" si="493"/>
        <v>9.8925105960455922E-2</v>
      </c>
      <c r="AU240" s="59">
        <f t="shared" si="590"/>
        <v>9.4325589006238886E-18</v>
      </c>
      <c r="AV240" s="59">
        <f t="shared" si="591"/>
        <v>0</v>
      </c>
      <c r="AW240" s="70">
        <f t="shared" si="494"/>
        <v>0</v>
      </c>
      <c r="AX240" s="20">
        <f t="shared" si="495"/>
        <v>200000</v>
      </c>
      <c r="AY240" s="20">
        <f t="shared" si="496"/>
        <v>0</v>
      </c>
      <c r="AZ240" s="20">
        <f t="shared" si="497"/>
        <v>0</v>
      </c>
      <c r="BA240" s="20">
        <f t="shared" si="498"/>
        <v>200000</v>
      </c>
      <c r="BB240" s="36">
        <f t="shared" si="499"/>
        <v>1</v>
      </c>
      <c r="BC240" s="36">
        <f t="shared" si="500"/>
        <v>0</v>
      </c>
      <c r="BD240" s="80">
        <f t="shared" si="501"/>
        <v>22.708046720053996</v>
      </c>
      <c r="BE240" s="36">
        <f t="shared" si="502"/>
        <v>0</v>
      </c>
      <c r="BF240" s="36">
        <f t="shared" si="503"/>
        <v>0</v>
      </c>
      <c r="BG240" s="36">
        <f t="shared" si="504"/>
        <v>22.708046720053996</v>
      </c>
      <c r="BH240" s="36">
        <f t="shared" si="505"/>
        <v>3.1869025717589405</v>
      </c>
      <c r="BI240" s="36">
        <f t="shared" si="506"/>
        <v>0</v>
      </c>
      <c r="BJ240" s="36">
        <f t="shared" si="507"/>
        <v>0</v>
      </c>
      <c r="BK240" s="36">
        <f t="shared" si="508"/>
        <v>3.1869025717589405</v>
      </c>
      <c r="BL240" s="68">
        <f ca="1">IF(OR(AT240=0,E240&gt;ProjTerm),0,VLOOKUP(D240,'Life Events'!$AE$5:$AI$1206,5,FALSE))</f>
        <v>1.5509111022147972E-16</v>
      </c>
      <c r="BM240" s="93">
        <f t="shared" ca="1" si="509"/>
        <v>1.5509111022147972E-16</v>
      </c>
      <c r="BN240" s="93">
        <f t="shared" ca="1" si="510"/>
        <v>1.5342404512184629E-17</v>
      </c>
      <c r="BO240" s="36">
        <f t="shared" ca="1" si="511"/>
        <v>2.3344861044383958E-15</v>
      </c>
      <c r="BP240" s="36">
        <f t="shared" si="512"/>
        <v>1.082532929156931E-2</v>
      </c>
      <c r="BQ240" s="36">
        <f t="shared" si="513"/>
        <v>98.305979649861769</v>
      </c>
      <c r="BR240" s="36">
        <f t="shared" si="514"/>
        <v>154.78110000000001</v>
      </c>
      <c r="BS240" s="36">
        <f t="shared" si="515"/>
        <v>152.15907666783221</v>
      </c>
      <c r="BT240" s="36">
        <f t="shared" si="516"/>
        <v>15.052352782210438</v>
      </c>
      <c r="BU240" s="70" cm="1">
        <f t="array" ref="BU240">IF(AND(ActInt=1,$J240=0),INDEX(Tbl_FwdNom,$B240-IVP,MATCH(ValnDt,Tbl_FwdNom_Cols)),INDEX(Tbl_FwdNom,$B240,MATCH(StartDt,Tbl_FwdNom_Cols)))</f>
        <v>11.361273414999999</v>
      </c>
      <c r="BV240" s="70" cm="1">
        <f t="array" ref="BV240">INDEX(Tbl_FwdReal,$B240,MATCH(StartDt,Tbl_FwdReal_Cols))</f>
        <v>5.6647422460000003</v>
      </c>
      <c r="BW240" s="70" cm="1">
        <f t="array" ref="BW240">IF(RunType&lt;&gt;"OPN",INDEX(Tbl_FwdReal,$B240,MATCH(ValnDt,Tbl_FwdReal_Cols)),IF(AND($J240=0,ActInt=1),INDEX(Tbl_FwdReal,$B240-IVP,MATCH(ValnDt,Tbl_FwdReal_Cols)),-999))*$K240</f>
        <v>5.6647422460000003</v>
      </c>
      <c r="BX240" s="70">
        <f t="shared" si="517"/>
        <v>5.6647422460000006E-2</v>
      </c>
      <c r="BY240" s="70">
        <f t="shared" si="592"/>
        <v>5.3911371455748203E-2</v>
      </c>
      <c r="BZ240" s="64">
        <f t="shared" si="605"/>
        <v>4.3852839039342228E-3</v>
      </c>
      <c r="CA240" s="70" cm="1">
        <f t="array" ref="CA240">IF($J240=1,CA239*(1+INDEX(Tbl_CPI,$B240,MATCH(IF(RunType="OPN",StartDt,ValnDt),Tbl_CPI_Cols))),0)</f>
        <v>0</v>
      </c>
      <c r="CB240" s="70">
        <f t="shared" si="593"/>
        <v>4.0946415747631226</v>
      </c>
      <c r="CC240" s="70">
        <f t="shared" si="594"/>
        <v>4.0232381122478387</v>
      </c>
      <c r="CD240" s="36">
        <f t="shared" si="518"/>
        <v>22.552363761012142</v>
      </c>
      <c r="CE240" s="36">
        <f t="shared" si="519"/>
        <v>1.5748464435120633</v>
      </c>
      <c r="CF240" s="36">
        <f t="shared" si="520"/>
        <v>0</v>
      </c>
      <c r="CG240" s="36">
        <f t="shared" si="521"/>
        <v>2.4118135041081681</v>
      </c>
      <c r="CH240" s="36">
        <f t="shared" si="522"/>
        <v>2.2543880957347255</v>
      </c>
      <c r="CI240" s="36">
        <f t="shared" si="523"/>
        <v>0</v>
      </c>
      <c r="CJ240" s="36">
        <f t="shared" si="524"/>
        <v>0</v>
      </c>
      <c r="CK240" s="36">
        <f t="shared" si="525"/>
        <v>0</v>
      </c>
      <c r="CL240" s="36">
        <f t="shared" si="526"/>
        <v>0.15742540837344265</v>
      </c>
      <c r="CM240" s="36">
        <f t="shared" si="527"/>
        <v>2.4118135041081681</v>
      </c>
      <c r="CN240" s="36">
        <f t="shared" ca="1" si="528"/>
        <v>10.831771180310932</v>
      </c>
      <c r="CO240" s="20">
        <f t="shared" si="529"/>
        <v>120000</v>
      </c>
      <c r="CP240" s="20">
        <f t="shared" si="530"/>
        <v>2</v>
      </c>
      <c r="CQ240" s="64">
        <f t="shared" si="531"/>
        <v>3.8969101800000001E-3</v>
      </c>
      <c r="CR240" s="64">
        <f t="shared" si="532"/>
        <v>1.7536095809999999E-2</v>
      </c>
      <c r="CS240" s="36">
        <f t="shared" si="533"/>
        <v>17.671989974974089</v>
      </c>
      <c r="CT240" s="36">
        <f t="shared" si="534"/>
        <v>13.624828032032397</v>
      </c>
      <c r="CU240" s="36">
        <f t="shared" si="535"/>
        <v>1.9121415430553643</v>
      </c>
      <c r="CV240" s="36">
        <f t="shared" si="595"/>
        <v>15.536969575087761</v>
      </c>
      <c r="CW240" s="36">
        <f t="shared" si="536"/>
        <v>0</v>
      </c>
      <c r="CX240" s="36">
        <f t="shared" si="537"/>
        <v>0</v>
      </c>
      <c r="CY240" s="36">
        <f t="shared" si="538"/>
        <v>0</v>
      </c>
      <c r="CZ240" s="36">
        <f t="shared" si="596"/>
        <v>0</v>
      </c>
      <c r="DA240" s="64">
        <f t="shared" si="539"/>
        <v>9.0077818748470762E-3</v>
      </c>
      <c r="DB240" s="70">
        <f t="shared" si="597"/>
        <v>0.99107263389177269</v>
      </c>
      <c r="DC240" s="70">
        <f>PRODUCT($DB$8:DB240)</f>
        <v>9.5624158196486092E-2</v>
      </c>
      <c r="DD240" s="36">
        <f t="shared" si="540"/>
        <v>734.3891696288789</v>
      </c>
      <c r="DE240" s="36">
        <f t="shared" si="541"/>
        <v>1771.9026663766883</v>
      </c>
      <c r="DF240" s="36">
        <f t="shared" si="542"/>
        <v>176.46867927975504</v>
      </c>
      <c r="DG240" s="36">
        <f t="shared" si="543"/>
        <v>0.81451255846473003</v>
      </c>
      <c r="DH240" s="36">
        <f t="shared" ca="1" si="544"/>
        <v>1.676625173475615E-13</v>
      </c>
      <c r="DI240" s="36">
        <f t="shared" si="545"/>
        <v>146.57252835860086</v>
      </c>
      <c r="DJ240" s="36">
        <f t="shared" ca="1" si="546"/>
        <v>1359.740191827701</v>
      </c>
      <c r="DK240" s="36">
        <f t="shared" si="547"/>
        <v>0</v>
      </c>
      <c r="DL240" s="36">
        <f t="shared" si="548"/>
        <v>0</v>
      </c>
      <c r="DM240" s="36">
        <f t="shared" ca="1" si="549"/>
        <v>1359.740191827701</v>
      </c>
      <c r="DN240" s="36">
        <f t="shared" ca="1" si="598"/>
        <v>1359.7401918277048</v>
      </c>
      <c r="DO240" s="64" cm="1">
        <f t="array" ref="DO240">IFERROR(INDEX(Tbl_FwdNom,$B240,MATCH(LIDt,Tbl_FwdNom_Cols,0)),0)</f>
        <v>12.49205536</v>
      </c>
      <c r="DP240" s="64">
        <f t="shared" ca="1" si="599"/>
        <v>9.5754296379999992</v>
      </c>
      <c r="DQ240" s="64">
        <f t="shared" ca="1" si="550"/>
        <v>7.6493564210262655E-3</v>
      </c>
      <c r="DR240" s="70">
        <f t="shared" ca="1" si="551"/>
        <v>0.99240871204622683</v>
      </c>
      <c r="DS240" s="70">
        <f ca="1">PRODUCT($DR$8:DR240)</f>
        <v>9.3982875294171389E-2</v>
      </c>
      <c r="DT240" s="36">
        <f t="shared" ca="1" si="552"/>
        <v>2101.170291136295</v>
      </c>
      <c r="DU240" s="36">
        <f t="shared" ca="1" si="553"/>
        <v>197.61048508328568</v>
      </c>
      <c r="DV240" s="36">
        <f t="shared" ca="1" si="554"/>
        <v>0.96100048666918991</v>
      </c>
      <c r="DW240" s="36">
        <f t="shared" ca="1" si="555"/>
        <v>1.8588475777612499E-13</v>
      </c>
      <c r="DX240" s="36">
        <f t="shared" ca="1" si="556"/>
        <v>809.73479090799538</v>
      </c>
      <c r="DY240" s="36">
        <f t="shared" ca="1" si="557"/>
        <v>8.5365500415145235</v>
      </c>
      <c r="DZ240" s="36">
        <f t="shared" ca="1" si="558"/>
        <v>157.69995835173762</v>
      </c>
      <c r="EA240" s="36">
        <f t="shared" ca="1" si="559"/>
        <v>0</v>
      </c>
      <c r="EB240" s="36">
        <f t="shared" ca="1" si="560"/>
        <v>1654.3214932181684</v>
      </c>
      <c r="EC240" s="36">
        <f t="shared" ca="1" si="561"/>
        <v>0</v>
      </c>
      <c r="ED240" s="36">
        <f t="shared" ca="1" si="562"/>
        <v>0</v>
      </c>
      <c r="EE240" s="36">
        <f t="shared" ca="1" si="600"/>
        <v>0</v>
      </c>
      <c r="EF240" s="36">
        <f t="shared" ca="1" si="563"/>
        <v>1654.3214932181684</v>
      </c>
      <c r="EG240" s="64"/>
      <c r="EH240" s="64"/>
      <c r="EI240" s="64"/>
      <c r="EJ240" s="70"/>
      <c r="EK240" s="70"/>
      <c r="EL240" s="70"/>
      <c r="EM240" s="70"/>
      <c r="EN240" s="70"/>
      <c r="EO240" s="36">
        <f t="shared" ca="1" si="564"/>
        <v>12.235597691444232</v>
      </c>
      <c r="EP240" s="36">
        <f t="shared" ca="1" si="565"/>
        <v>0</v>
      </c>
      <c r="EQ240" s="36">
        <f t="shared" si="566"/>
        <v>52.004804977355462</v>
      </c>
      <c r="ER240" s="36">
        <f t="shared" si="567"/>
        <v>4.4021416556146926</v>
      </c>
      <c r="ES240" s="36">
        <f t="shared" si="568"/>
        <v>-4.0201711607073207</v>
      </c>
      <c r="ET240" s="36">
        <f t="shared" ca="1" si="569"/>
        <v>0</v>
      </c>
      <c r="EU240" s="36">
        <f t="shared" ca="1" si="601"/>
        <v>4.4021416556146926</v>
      </c>
      <c r="EV240" s="36">
        <f t="shared" si="570"/>
        <v>2.4194844514176932</v>
      </c>
      <c r="EW240" s="36">
        <f t="shared" si="571"/>
        <v>67.979006824901262</v>
      </c>
      <c r="EX240" s="36">
        <f t="shared" ca="1" si="602"/>
        <v>126.80543790928911</v>
      </c>
      <c r="EY240" s="36">
        <f t="shared" si="572"/>
        <v>0</v>
      </c>
      <c r="EZ240" s="36">
        <f t="shared" si="573"/>
        <v>0</v>
      </c>
      <c r="FA240" s="36">
        <f t="shared" si="574"/>
        <v>0</v>
      </c>
      <c r="FB240" s="36">
        <f t="shared" si="575"/>
        <v>0</v>
      </c>
      <c r="FC240" s="36">
        <f t="shared" si="603"/>
        <v>0</v>
      </c>
      <c r="FD240" s="36">
        <f t="shared" si="576"/>
        <v>0</v>
      </c>
      <c r="FE240" s="36">
        <f t="shared" si="577"/>
        <v>0</v>
      </c>
      <c r="FF240" s="36">
        <f t="shared" si="604"/>
        <v>0</v>
      </c>
      <c r="FG240" s="36">
        <f t="shared" ca="1" si="578"/>
        <v>126.80543790928911</v>
      </c>
      <c r="FH240" s="36">
        <f t="shared" ca="1" si="579"/>
        <v>1.1422357252313409</v>
      </c>
      <c r="FI240" s="36">
        <f t="shared" ca="1" si="580"/>
        <v>-1.8050477356419596</v>
      </c>
      <c r="FJ240" s="36">
        <f t="shared" ca="1" si="581"/>
        <v>148.37942488291282</v>
      </c>
      <c r="FK240" s="36">
        <f t="shared" si="582"/>
        <v>0</v>
      </c>
      <c r="FL240" s="36">
        <f t="shared" si="583"/>
        <v>0</v>
      </c>
      <c r="FM240" s="36">
        <f t="shared" ca="1" si="584"/>
        <v>0</v>
      </c>
      <c r="FN240" s="36">
        <f t="shared" ca="1" si="606"/>
        <v>148.37942488291282</v>
      </c>
    </row>
    <row r="241" spans="2:170" x14ac:dyDescent="0.25">
      <c r="B241" s="2">
        <v>233</v>
      </c>
      <c r="C241" s="2">
        <f t="shared" si="457"/>
        <v>20</v>
      </c>
      <c r="D241" s="2">
        <f t="shared" si="303"/>
        <v>257</v>
      </c>
      <c r="E241" s="2">
        <f t="shared" si="458"/>
        <v>22</v>
      </c>
      <c r="F241" s="189">
        <f t="shared" si="304"/>
        <v>52809</v>
      </c>
      <c r="G241" s="2">
        <f t="shared" si="459"/>
        <v>7</v>
      </c>
      <c r="H241" s="187">
        <f t="shared" si="461"/>
        <v>54</v>
      </c>
      <c r="I241" s="186">
        <f t="shared" si="460"/>
        <v>54</v>
      </c>
      <c r="J241" s="2">
        <f t="shared" si="462"/>
        <v>0</v>
      </c>
      <c r="K241" s="2">
        <f t="shared" si="463"/>
        <v>1</v>
      </c>
      <c r="L241">
        <f t="shared" si="464"/>
        <v>2</v>
      </c>
      <c r="M241" s="190">
        <f t="shared" si="585"/>
        <v>3.2108761499999999E-3</v>
      </c>
      <c r="N241">
        <f t="shared" si="465"/>
        <v>1</v>
      </c>
      <c r="O241">
        <f t="shared" si="466"/>
        <v>100</v>
      </c>
      <c r="P241" s="58">
        <f t="shared" si="467"/>
        <v>1.4448942675E-2</v>
      </c>
      <c r="Q241" s="106">
        <f t="shared" si="468"/>
        <v>1.4448942675E-2</v>
      </c>
      <c r="R241" s="59">
        <f t="shared" si="469"/>
        <v>1.4448942675E-2</v>
      </c>
      <c r="S241" s="32">
        <f t="shared" si="586"/>
        <v>1.2121268785700856E-3</v>
      </c>
      <c r="T241">
        <f t="shared" si="470"/>
        <v>1</v>
      </c>
      <c r="U241" s="32">
        <f t="shared" si="587"/>
        <v>4.3279317000000003E-4</v>
      </c>
      <c r="V241">
        <f t="shared" si="471"/>
        <v>1</v>
      </c>
      <c r="W241">
        <f t="shared" si="472"/>
        <v>100</v>
      </c>
      <c r="X241" s="58">
        <f t="shared" si="473"/>
        <v>1.9475692650000001E-3</v>
      </c>
      <c r="Y241" s="58">
        <f t="shared" si="474"/>
        <v>1.9475692650000001E-3</v>
      </c>
      <c r="Z241" s="32">
        <f t="shared" si="475"/>
        <v>1.9475692650000001E-3</v>
      </c>
      <c r="AA241" s="32">
        <f t="shared" si="476"/>
        <v>1.6244249179087067E-4</v>
      </c>
      <c r="AB241" s="59">
        <f t="shared" si="477"/>
        <v>4.9056245199999996E-3</v>
      </c>
      <c r="AC241" s="59">
        <f t="shared" si="478"/>
        <v>4.9056245199999996E-3</v>
      </c>
      <c r="AD241">
        <f t="shared" si="479"/>
        <v>1</v>
      </c>
      <c r="AE241" s="59">
        <f t="shared" si="480"/>
        <v>4.9056245199999996E-3</v>
      </c>
      <c r="AF241" s="59">
        <f t="shared" si="481"/>
        <v>4.1758461800000006E-3</v>
      </c>
      <c r="AG241" s="59">
        <f t="shared" si="482"/>
        <v>4.1758461800000006E-3</v>
      </c>
      <c r="AH241">
        <f t="shared" si="483"/>
        <v>1</v>
      </c>
      <c r="AI241" s="59">
        <f t="shared" si="484"/>
        <v>4.1758461800000006E-3</v>
      </c>
      <c r="AJ241" s="59">
        <f t="shared" si="485"/>
        <v>0</v>
      </c>
      <c r="AK241" s="59">
        <f t="shared" si="486"/>
        <v>0</v>
      </c>
      <c r="AL241" s="59">
        <f t="shared" si="487"/>
        <v>0</v>
      </c>
      <c r="AM241" s="12">
        <f t="shared" si="588"/>
        <v>9.8925105960455922E-2</v>
      </c>
      <c r="AN241" s="12">
        <f t="shared" si="589"/>
        <v>0</v>
      </c>
      <c r="AO241" s="66">
        <f t="shared" si="488"/>
        <v>1.1990977990006241E-4</v>
      </c>
      <c r="AP241" s="66">
        <f t="shared" si="489"/>
        <v>1.6069640712892373E-5</v>
      </c>
      <c r="AQ241" s="59">
        <f t="shared" si="490"/>
        <v>4.8528942544321069E-4</v>
      </c>
      <c r="AR241" s="59">
        <f t="shared" si="491"/>
        <v>4.1309602583106516E-4</v>
      </c>
      <c r="AS241" s="59">
        <f t="shared" si="492"/>
        <v>0</v>
      </c>
      <c r="AT241" s="12">
        <f t="shared" si="493"/>
        <v>9.7890741088568697E-2</v>
      </c>
      <c r="AU241" s="59">
        <f t="shared" si="590"/>
        <v>5.5836411883003478E-18</v>
      </c>
      <c r="AV241" s="59">
        <f t="shared" si="591"/>
        <v>0</v>
      </c>
      <c r="AW241" s="70">
        <f t="shared" si="494"/>
        <v>0</v>
      </c>
      <c r="AX241" s="20">
        <f t="shared" si="495"/>
        <v>200000</v>
      </c>
      <c r="AY241" s="20">
        <f t="shared" si="496"/>
        <v>0</v>
      </c>
      <c r="AZ241" s="20">
        <f t="shared" si="497"/>
        <v>0</v>
      </c>
      <c r="BA241" s="20">
        <f t="shared" si="498"/>
        <v>200000</v>
      </c>
      <c r="BB241" s="36">
        <f t="shared" si="499"/>
        <v>1</v>
      </c>
      <c r="BC241" s="36">
        <f t="shared" si="500"/>
        <v>0</v>
      </c>
      <c r="BD241" s="80">
        <f t="shared" si="501"/>
        <v>23.981955980012483</v>
      </c>
      <c r="BE241" s="36">
        <f t="shared" si="502"/>
        <v>0</v>
      </c>
      <c r="BF241" s="36">
        <f t="shared" si="503"/>
        <v>0</v>
      </c>
      <c r="BG241" s="36">
        <f t="shared" si="504"/>
        <v>23.981955980012483</v>
      </c>
      <c r="BH241" s="36">
        <f t="shared" si="505"/>
        <v>3.2139281425784745</v>
      </c>
      <c r="BI241" s="36">
        <f t="shared" si="506"/>
        <v>0</v>
      </c>
      <c r="BJ241" s="36">
        <f t="shared" si="507"/>
        <v>0</v>
      </c>
      <c r="BK241" s="36">
        <f t="shared" si="508"/>
        <v>3.2139281425784745</v>
      </c>
      <c r="BL241" s="68">
        <f ca="1">IF(OR(AT241=0,E241&gt;ProjTerm),0,VLOOKUP(D241,'Life Events'!$AE$5:$AI$1206,5,FALSE))</f>
        <v>1.5672988417059044E-16</v>
      </c>
      <c r="BM241" s="93">
        <f t="shared" ca="1" si="509"/>
        <v>1.5672988417059044E-16</v>
      </c>
      <c r="BN241" s="93">
        <f t="shared" ca="1" si="510"/>
        <v>1.5342404512184629E-17</v>
      </c>
      <c r="BO241" s="36">
        <f t="shared" ca="1" si="511"/>
        <v>2.3344861044383958E-15</v>
      </c>
      <c r="BP241" s="36">
        <f t="shared" si="512"/>
        <v>1.1369182371617496E-2</v>
      </c>
      <c r="BQ241" s="36">
        <f t="shared" si="513"/>
        <v>98.305979649861769</v>
      </c>
      <c r="BR241" s="36">
        <f t="shared" si="514"/>
        <v>154.78110000000001</v>
      </c>
      <c r="BS241" s="36">
        <f t="shared" si="515"/>
        <v>152.15907666783221</v>
      </c>
      <c r="BT241" s="36">
        <f t="shared" si="516"/>
        <v>14.894964778366438</v>
      </c>
      <c r="BU241" s="70" cm="1">
        <f t="array" ref="BU241">IF(AND(ActInt=1,$J241=0),INDEX(Tbl_FwdNom,$B241-IVP,MATCH(ValnDt,Tbl_FwdNom_Cols)),INDEX(Tbl_FwdNom,$B241,MATCH(StartDt,Tbl_FwdNom_Cols)))</f>
        <v>11.348284102999999</v>
      </c>
      <c r="BV241" s="70" cm="1">
        <f t="array" ref="BV241">INDEX(Tbl_FwdReal,$B241,MATCH(StartDt,Tbl_FwdReal_Cols))</f>
        <v>5.6705762379999998</v>
      </c>
      <c r="BW241" s="70" cm="1">
        <f t="array" ref="BW241">IF(RunType&lt;&gt;"OPN",INDEX(Tbl_FwdReal,$B241,MATCH(ValnDt,Tbl_FwdReal_Cols)),IF(AND($J241=0,ActInt=1),INDEX(Tbl_FwdReal,$B241-IVP,MATCH(ValnDt,Tbl_FwdReal_Cols)),-999))*$K241</f>
        <v>5.6705762379999998</v>
      </c>
      <c r="BX241" s="70">
        <f t="shared" si="517"/>
        <v>5.6705762379999997E-2</v>
      </c>
      <c r="BY241" s="70">
        <f t="shared" si="592"/>
        <v>5.3730263117068633E-2</v>
      </c>
      <c r="BZ241" s="64">
        <f t="shared" si="605"/>
        <v>4.3708996394662414E-3</v>
      </c>
      <c r="CA241" s="70" cm="1">
        <f t="array" ref="CA241">IF($J241=1,CA240*(1+INDEX(Tbl_CPI,$B241,MATCH(IF(RunType="OPN",StartDt,ValnDt),Tbl_CPI_Cols))),0)</f>
        <v>0</v>
      </c>
      <c r="CB241" s="70">
        <f t="shared" si="593"/>
        <v>4.1125388421459981</v>
      </c>
      <c r="CC241" s="70">
        <f t="shared" si="594"/>
        <v>4.0232381122478387</v>
      </c>
      <c r="CD241" s="36">
        <f t="shared" si="518"/>
        <v>22.552363761012142</v>
      </c>
      <c r="CE241" s="36">
        <f t="shared" si="519"/>
        <v>1.5748464435120633</v>
      </c>
      <c r="CF241" s="36">
        <f t="shared" si="520"/>
        <v>0</v>
      </c>
      <c r="CG241" s="36">
        <f t="shared" si="521"/>
        <v>2.3867868260127501</v>
      </c>
      <c r="CH241" s="36">
        <f t="shared" si="522"/>
        <v>2.2309949747168725</v>
      </c>
      <c r="CI241" s="36">
        <f t="shared" si="523"/>
        <v>0</v>
      </c>
      <c r="CJ241" s="36">
        <f t="shared" si="524"/>
        <v>0</v>
      </c>
      <c r="CK241" s="36">
        <f t="shared" si="525"/>
        <v>0</v>
      </c>
      <c r="CL241" s="36">
        <f t="shared" si="526"/>
        <v>0.15579185129587803</v>
      </c>
      <c r="CM241" s="36">
        <f t="shared" si="527"/>
        <v>2.3867868260127501</v>
      </c>
      <c r="CN241" s="36">
        <f t="shared" ca="1" si="528"/>
        <v>12.289550161852905</v>
      </c>
      <c r="CO241" s="20">
        <f t="shared" si="529"/>
        <v>120000</v>
      </c>
      <c r="CP241" s="20">
        <f t="shared" si="530"/>
        <v>2</v>
      </c>
      <c r="CQ241" s="64">
        <f t="shared" si="531"/>
        <v>4.1339560200000002E-3</v>
      </c>
      <c r="CR241" s="64">
        <f t="shared" si="532"/>
        <v>1.8602802090000002E-2</v>
      </c>
      <c r="CS241" s="36">
        <f t="shared" si="533"/>
        <v>18.561640078801283</v>
      </c>
      <c r="CT241" s="36">
        <f t="shared" si="534"/>
        <v>14.389173588007489</v>
      </c>
      <c r="CU241" s="36">
        <f t="shared" si="535"/>
        <v>1.9283568855470847</v>
      </c>
      <c r="CV241" s="36">
        <f t="shared" si="595"/>
        <v>16.317530473554573</v>
      </c>
      <c r="CW241" s="36">
        <f t="shared" si="536"/>
        <v>0</v>
      </c>
      <c r="CX241" s="36">
        <f t="shared" si="537"/>
        <v>0</v>
      </c>
      <c r="CY241" s="36">
        <f t="shared" si="538"/>
        <v>0</v>
      </c>
      <c r="CZ241" s="36">
        <f t="shared" si="596"/>
        <v>0</v>
      </c>
      <c r="DA241" s="64">
        <f t="shared" si="539"/>
        <v>8.9979736943710531E-3</v>
      </c>
      <c r="DB241" s="70">
        <f t="shared" si="597"/>
        <v>0.99108226782515163</v>
      </c>
      <c r="DC241" s="70">
        <f>PRODUCT($DB$8:DB241)</f>
        <v>9.47714075642445E-2</v>
      </c>
      <c r="DD241" s="36">
        <f t="shared" si="540"/>
        <v>726.10221928026408</v>
      </c>
      <c r="DE241" s="36">
        <f t="shared" si="541"/>
        <v>1763.8642439777191</v>
      </c>
      <c r="DF241" s="36">
        <f t="shared" si="542"/>
        <v>174.84261167121619</v>
      </c>
      <c r="DG241" s="36">
        <f t="shared" si="543"/>
        <v>0.81047233866791302</v>
      </c>
      <c r="DH241" s="36">
        <f t="shared" ca="1" si="544"/>
        <v>1.6683665416374847E-13</v>
      </c>
      <c r="DI241" s="36">
        <f t="shared" si="545"/>
        <v>145.48312104200173</v>
      </c>
      <c r="DJ241" s="36">
        <f t="shared" ca="1" si="546"/>
        <v>1357.2772850720053</v>
      </c>
      <c r="DK241" s="36">
        <f t="shared" si="547"/>
        <v>0</v>
      </c>
      <c r="DL241" s="36">
        <f t="shared" si="548"/>
        <v>0</v>
      </c>
      <c r="DM241" s="36">
        <f t="shared" ca="1" si="549"/>
        <v>1357.2772850720053</v>
      </c>
      <c r="DN241" s="36">
        <f t="shared" ca="1" si="598"/>
        <v>1357.2772850720094</v>
      </c>
      <c r="DO241" s="64" cm="1">
        <f t="array" ref="DO241">IFERROR(INDEX(Tbl_FwdNom,$B241,MATCH(LIDt,Tbl_FwdNom_Cols,0)),0)</f>
        <v>12.4945787</v>
      </c>
      <c r="DP241" s="64">
        <f t="shared" ca="1" si="599"/>
        <v>9.5564418710000005</v>
      </c>
      <c r="DQ241" s="64">
        <f t="shared" ca="1" si="550"/>
        <v>7.634804397353756E-3</v>
      </c>
      <c r="DR241" s="70">
        <f t="shared" ca="1" si="551"/>
        <v>0.99242304417827254</v>
      </c>
      <c r="DS241" s="70">
        <f ca="1">PRODUCT($DR$8:DR241)</f>
        <v>9.3270771200068534E-2</v>
      </c>
      <c r="DT241" s="36">
        <f t="shared" ca="1" si="552"/>
        <v>2093.2303593346387</v>
      </c>
      <c r="DU241" s="36">
        <f t="shared" ca="1" si="553"/>
        <v>195.90527434118428</v>
      </c>
      <c r="DV241" s="36">
        <f t="shared" ca="1" si="554"/>
        <v>0.95696835503905342</v>
      </c>
      <c r="DW241" s="36">
        <f t="shared" ca="1" si="555"/>
        <v>1.8496946543775677E-13</v>
      </c>
      <c r="DX241" s="36">
        <f t="shared" ca="1" si="556"/>
        <v>801.02199287194367</v>
      </c>
      <c r="DY241" s="36">
        <f t="shared" ca="1" si="557"/>
        <v>8.4447436397024838</v>
      </c>
      <c r="DZ241" s="36">
        <f t="shared" ca="1" si="558"/>
        <v>156.65593850226364</v>
      </c>
      <c r="EA241" s="36">
        <f t="shared" ca="1" si="559"/>
        <v>0</v>
      </c>
      <c r="EB241" s="36">
        <f t="shared" ca="1" si="560"/>
        <v>1652.2573545908065</v>
      </c>
      <c r="EC241" s="36">
        <f t="shared" ca="1" si="561"/>
        <v>0</v>
      </c>
      <c r="ED241" s="36">
        <f t="shared" ca="1" si="562"/>
        <v>0</v>
      </c>
      <c r="EE241" s="36">
        <f t="shared" ca="1" si="600"/>
        <v>0</v>
      </c>
      <c r="EF241" s="36">
        <f t="shared" ca="1" si="563"/>
        <v>1652.2573545908065</v>
      </c>
      <c r="EG241" s="64"/>
      <c r="EH241" s="64"/>
      <c r="EI241" s="64"/>
      <c r="EJ241" s="70"/>
      <c r="EK241" s="70"/>
      <c r="EL241" s="70"/>
      <c r="EM241" s="70"/>
      <c r="EN241" s="70"/>
      <c r="EO241" s="36">
        <f t="shared" ca="1" si="564"/>
        <v>12.21343023217017</v>
      </c>
      <c r="EP241" s="36">
        <f t="shared" ca="1" si="565"/>
        <v>0</v>
      </c>
      <c r="EQ241" s="36">
        <f t="shared" si="566"/>
        <v>51.74684598038781</v>
      </c>
      <c r="ER241" s="36">
        <f t="shared" si="567"/>
        <v>4.3524672720094939</v>
      </c>
      <c r="ES241" s="36">
        <f t="shared" si="568"/>
        <v>-3.9748069857174437</v>
      </c>
      <c r="ET241" s="36">
        <f t="shared" ca="1" si="569"/>
        <v>0</v>
      </c>
      <c r="EU241" s="36">
        <f t="shared" ca="1" si="601"/>
        <v>4.3524672720094939</v>
      </c>
      <c r="EV241" s="36">
        <f t="shared" si="570"/>
        <v>2.4015015176900061</v>
      </c>
      <c r="EW241" s="36">
        <f t="shared" si="571"/>
        <v>67.641811128791176</v>
      </c>
      <c r="EX241" s="36">
        <f t="shared" ca="1" si="602"/>
        <v>126.14262589887849</v>
      </c>
      <c r="EY241" s="36">
        <f t="shared" si="572"/>
        <v>0</v>
      </c>
      <c r="EZ241" s="36">
        <f t="shared" si="573"/>
        <v>0</v>
      </c>
      <c r="FA241" s="36">
        <f t="shared" si="574"/>
        <v>0</v>
      </c>
      <c r="FB241" s="36">
        <f t="shared" si="575"/>
        <v>0</v>
      </c>
      <c r="FC241" s="36">
        <f t="shared" si="603"/>
        <v>0</v>
      </c>
      <c r="FD241" s="36">
        <f t="shared" si="576"/>
        <v>0</v>
      </c>
      <c r="FE241" s="36">
        <f t="shared" si="577"/>
        <v>0</v>
      </c>
      <c r="FF241" s="36">
        <f t="shared" si="604"/>
        <v>0</v>
      </c>
      <c r="FG241" s="36">
        <f t="shared" ca="1" si="578"/>
        <v>126.14262589887849</v>
      </c>
      <c r="FH241" s="36">
        <f t="shared" ca="1" si="579"/>
        <v>1.1350280295769974</v>
      </c>
      <c r="FI241" s="36">
        <f t="shared" ca="1" si="580"/>
        <v>-1.786243200620842</v>
      </c>
      <c r="FJ241" s="36">
        <f t="shared" ca="1" si="581"/>
        <v>147.72602956786486</v>
      </c>
      <c r="FK241" s="36">
        <f t="shared" si="582"/>
        <v>0</v>
      </c>
      <c r="FL241" s="36">
        <f t="shared" si="583"/>
        <v>0</v>
      </c>
      <c r="FM241" s="36">
        <f t="shared" ca="1" si="584"/>
        <v>0</v>
      </c>
      <c r="FN241" s="36">
        <f t="shared" ca="1" si="606"/>
        <v>147.72602956786486</v>
      </c>
    </row>
    <row r="242" spans="2:170" x14ac:dyDescent="0.25">
      <c r="B242" s="2">
        <v>234</v>
      </c>
      <c r="C242" s="2">
        <f t="shared" si="457"/>
        <v>20</v>
      </c>
      <c r="D242" s="2">
        <f t="shared" si="303"/>
        <v>258</v>
      </c>
      <c r="E242" s="2">
        <f t="shared" si="458"/>
        <v>22</v>
      </c>
      <c r="F242" s="189">
        <f t="shared" si="304"/>
        <v>52840</v>
      </c>
      <c r="G242" s="2">
        <f t="shared" si="459"/>
        <v>8</v>
      </c>
      <c r="H242" s="187">
        <f t="shared" si="461"/>
        <v>54.083333333333336</v>
      </c>
      <c r="I242" s="186">
        <f t="shared" si="460"/>
        <v>54</v>
      </c>
      <c r="J242" s="2">
        <f t="shared" si="462"/>
        <v>0</v>
      </c>
      <c r="K242" s="2">
        <f t="shared" si="463"/>
        <v>1</v>
      </c>
      <c r="L242">
        <f t="shared" si="464"/>
        <v>2</v>
      </c>
      <c r="M242" s="190">
        <f t="shared" si="585"/>
        <v>3.2108761499999999E-3</v>
      </c>
      <c r="N242">
        <f t="shared" si="465"/>
        <v>1</v>
      </c>
      <c r="O242">
        <f t="shared" si="466"/>
        <v>100</v>
      </c>
      <c r="P242" s="58">
        <f t="shared" si="467"/>
        <v>1.4448942675E-2</v>
      </c>
      <c r="Q242" s="106">
        <f t="shared" si="468"/>
        <v>1.4448942675E-2</v>
      </c>
      <c r="R242" s="59">
        <f t="shared" si="469"/>
        <v>1.4448942675E-2</v>
      </c>
      <c r="S242" s="32">
        <f t="shared" si="586"/>
        <v>1.2121268785700856E-3</v>
      </c>
      <c r="T242">
        <f t="shared" si="470"/>
        <v>1</v>
      </c>
      <c r="U242" s="32">
        <f t="shared" si="587"/>
        <v>4.3279317000000003E-4</v>
      </c>
      <c r="V242">
        <f t="shared" si="471"/>
        <v>1</v>
      </c>
      <c r="W242">
        <f t="shared" si="472"/>
        <v>100</v>
      </c>
      <c r="X242" s="58">
        <f t="shared" si="473"/>
        <v>1.9475692650000001E-3</v>
      </c>
      <c r="Y242" s="58">
        <f t="shared" si="474"/>
        <v>1.9475692650000001E-3</v>
      </c>
      <c r="Z242" s="32">
        <f t="shared" si="475"/>
        <v>1.9475692650000001E-3</v>
      </c>
      <c r="AA242" s="32">
        <f t="shared" si="476"/>
        <v>1.6244249179087067E-4</v>
      </c>
      <c r="AB242" s="59">
        <f t="shared" si="477"/>
        <v>4.9056245199999996E-3</v>
      </c>
      <c r="AC242" s="59">
        <f t="shared" si="478"/>
        <v>4.9056245199999996E-3</v>
      </c>
      <c r="AD242">
        <f t="shared" si="479"/>
        <v>1</v>
      </c>
      <c r="AE242" s="59">
        <f t="shared" si="480"/>
        <v>4.9056245199999996E-3</v>
      </c>
      <c r="AF242" s="59">
        <f t="shared" si="481"/>
        <v>4.1758461800000006E-3</v>
      </c>
      <c r="AG242" s="59">
        <f t="shared" si="482"/>
        <v>4.1758461800000006E-3</v>
      </c>
      <c r="AH242">
        <f t="shared" si="483"/>
        <v>1</v>
      </c>
      <c r="AI242" s="59">
        <f t="shared" si="484"/>
        <v>4.1758461800000006E-3</v>
      </c>
      <c r="AJ242" s="59">
        <f t="shared" si="485"/>
        <v>0</v>
      </c>
      <c r="AK242" s="59">
        <f t="shared" si="486"/>
        <v>0</v>
      </c>
      <c r="AL242" s="59">
        <f t="shared" si="487"/>
        <v>0</v>
      </c>
      <c r="AM242" s="12">
        <f t="shared" si="588"/>
        <v>9.7890741088568697E-2</v>
      </c>
      <c r="AN242" s="12">
        <f t="shared" si="589"/>
        <v>0</v>
      </c>
      <c r="AO242" s="66">
        <f t="shared" si="488"/>
        <v>1.1865599843659919E-4</v>
      </c>
      <c r="AP242" s="66">
        <f t="shared" si="489"/>
        <v>1.5901615905682066E-5</v>
      </c>
      <c r="AQ242" s="59">
        <f t="shared" si="490"/>
        <v>4.8021521976505406E-4</v>
      </c>
      <c r="AR242" s="59">
        <f t="shared" si="491"/>
        <v>4.0877667723206867E-4</v>
      </c>
      <c r="AS242" s="59">
        <f t="shared" si="492"/>
        <v>0</v>
      </c>
      <c r="AT242" s="12">
        <f t="shared" si="493"/>
        <v>9.6867191577229284E-2</v>
      </c>
      <c r="AU242" s="59">
        <f t="shared" si="590"/>
        <v>0</v>
      </c>
      <c r="AV242" s="59">
        <f t="shared" si="591"/>
        <v>-9.8662397696180903E-18</v>
      </c>
      <c r="AW242" s="70">
        <f t="shared" si="494"/>
        <v>0</v>
      </c>
      <c r="AX242" s="20">
        <f t="shared" si="495"/>
        <v>200000</v>
      </c>
      <c r="AY242" s="20">
        <f t="shared" si="496"/>
        <v>0</v>
      </c>
      <c r="AZ242" s="20">
        <f t="shared" si="497"/>
        <v>0</v>
      </c>
      <c r="BA242" s="20">
        <f t="shared" si="498"/>
        <v>200000</v>
      </c>
      <c r="BB242" s="36">
        <f t="shared" si="499"/>
        <v>1</v>
      </c>
      <c r="BC242" s="36">
        <f t="shared" si="500"/>
        <v>0</v>
      </c>
      <c r="BD242" s="80">
        <f t="shared" si="501"/>
        <v>23.73119968731984</v>
      </c>
      <c r="BE242" s="36">
        <f t="shared" si="502"/>
        <v>0</v>
      </c>
      <c r="BF242" s="36">
        <f t="shared" si="503"/>
        <v>0</v>
      </c>
      <c r="BG242" s="36">
        <f t="shared" si="504"/>
        <v>23.73119968731984</v>
      </c>
      <c r="BH242" s="36">
        <f t="shared" si="505"/>
        <v>3.180323181136413</v>
      </c>
      <c r="BI242" s="36">
        <f t="shared" si="506"/>
        <v>0</v>
      </c>
      <c r="BJ242" s="36">
        <f t="shared" si="507"/>
        <v>0</v>
      </c>
      <c r="BK242" s="36">
        <f t="shared" si="508"/>
        <v>3.180323181136413</v>
      </c>
      <c r="BL242" s="68">
        <f ca="1">IF(OR(AT242=0,E242&gt;ProjTerm),0,VLOOKUP(D242,'Life Events'!$AE$5:$AI$1206,5,FALSE))</f>
        <v>1.5838597426407882E-16</v>
      </c>
      <c r="BM242" s="93">
        <f t="shared" ca="1" si="509"/>
        <v>1.5838597426407882E-16</v>
      </c>
      <c r="BN242" s="93">
        <f t="shared" ca="1" si="510"/>
        <v>1.5342404512184629E-17</v>
      </c>
      <c r="BO242" s="36">
        <f t="shared" ca="1" si="511"/>
        <v>2.3344861044383958E-15</v>
      </c>
      <c r="BP242" s="36">
        <f t="shared" si="512"/>
        <v>1.1250305745172622E-2</v>
      </c>
      <c r="BQ242" s="36">
        <f t="shared" si="513"/>
        <v>98.305979649861769</v>
      </c>
      <c r="BR242" s="36">
        <f t="shared" si="514"/>
        <v>154.78110000000001</v>
      </c>
      <c r="BS242" s="36">
        <f t="shared" si="515"/>
        <v>152.15907666783221</v>
      </c>
      <c r="BT242" s="36">
        <f t="shared" si="516"/>
        <v>14.739222429797222</v>
      </c>
      <c r="BU242" s="70" cm="1">
        <f t="array" ref="BU242">IF(AND(ActInt=1,$J242=0),INDEX(Tbl_FwdNom,$B242-IVP,MATCH(ValnDt,Tbl_FwdNom_Cols)),INDEX(Tbl_FwdNom,$B242,MATCH(StartDt,Tbl_FwdNom_Cols)))</f>
        <v>11.334634714</v>
      </c>
      <c r="BV242" s="70" cm="1">
        <f t="array" ref="BV242">INDEX(Tbl_FwdReal,$B242,MATCH(StartDt,Tbl_FwdReal_Cols))</f>
        <v>5.6767069550000002</v>
      </c>
      <c r="BW242" s="70" cm="1">
        <f t="array" ref="BW242">IF(RunType&lt;&gt;"OPN",INDEX(Tbl_FwdReal,$B242,MATCH(ValnDt,Tbl_FwdReal_Cols)),IF(AND($J242=0,ActInt=1),INDEX(Tbl_FwdReal,$B242-IVP,MATCH(ValnDt,Tbl_FwdReal_Cols)),-999))*$K242</f>
        <v>5.6767069550000002</v>
      </c>
      <c r="BX242" s="70">
        <f t="shared" si="517"/>
        <v>5.676706955E-2</v>
      </c>
      <c r="BY242" s="70">
        <f t="shared" si="592"/>
        <v>5.3539970368392531E-2</v>
      </c>
      <c r="BZ242" s="64">
        <f t="shared" si="605"/>
        <v>4.3557834749285984E-3</v>
      </c>
      <c r="CA242" s="70" cm="1">
        <f t="array" ref="CA242">IF($J242=1,CA241*(1+INDEX(Tbl_CPI,$B242,MATCH(IF(RunType="OPN",StartDt,ValnDt),Tbl_CPI_Cols))),0)</f>
        <v>0</v>
      </c>
      <c r="CB242" s="70">
        <f t="shared" si="593"/>
        <v>4.1304521708746194</v>
      </c>
      <c r="CC242" s="70">
        <f t="shared" si="594"/>
        <v>4.0232381122478387</v>
      </c>
      <c r="CD242" s="36">
        <f t="shared" si="518"/>
        <v>22.552363761012142</v>
      </c>
      <c r="CE242" s="36">
        <f t="shared" si="519"/>
        <v>1.5748464435120633</v>
      </c>
      <c r="CF242" s="36">
        <f t="shared" si="520"/>
        <v>0</v>
      </c>
      <c r="CG242" s="36">
        <f t="shared" si="521"/>
        <v>2.3618304873205513</v>
      </c>
      <c r="CH242" s="36">
        <f t="shared" si="522"/>
        <v>2.207667601864459</v>
      </c>
      <c r="CI242" s="36">
        <f t="shared" si="523"/>
        <v>0</v>
      </c>
      <c r="CJ242" s="36">
        <f t="shared" si="524"/>
        <v>0</v>
      </c>
      <c r="CK242" s="36">
        <f t="shared" si="525"/>
        <v>0</v>
      </c>
      <c r="CL242" s="36">
        <f t="shared" si="526"/>
        <v>0.15416288545609261</v>
      </c>
      <c r="CM242" s="36">
        <f t="shared" si="527"/>
        <v>2.3618304873205513</v>
      </c>
      <c r="CN242" s="36">
        <f t="shared" ca="1" si="528"/>
        <v>12.161050132913861</v>
      </c>
      <c r="CO242" s="20">
        <f t="shared" si="529"/>
        <v>120000</v>
      </c>
      <c r="CP242" s="20">
        <f t="shared" si="530"/>
        <v>2</v>
      </c>
      <c r="CQ242" s="64">
        <f t="shared" si="531"/>
        <v>4.1339560200000002E-3</v>
      </c>
      <c r="CR242" s="64">
        <f t="shared" si="532"/>
        <v>1.8602802090000002E-2</v>
      </c>
      <c r="CS242" s="36">
        <f t="shared" si="533"/>
        <v>18.36755882636572</v>
      </c>
      <c r="CT242" s="36">
        <f t="shared" si="534"/>
        <v>14.238719812391903</v>
      </c>
      <c r="CU242" s="36">
        <f t="shared" si="535"/>
        <v>1.9081939086818478</v>
      </c>
      <c r="CV242" s="36">
        <f t="shared" si="595"/>
        <v>16.146913721073751</v>
      </c>
      <c r="CW242" s="36">
        <f t="shared" si="536"/>
        <v>0</v>
      </c>
      <c r="CX242" s="36">
        <f t="shared" si="537"/>
        <v>0</v>
      </c>
      <c r="CY242" s="36">
        <f t="shared" si="538"/>
        <v>0</v>
      </c>
      <c r="CZ242" s="36">
        <f t="shared" si="596"/>
        <v>0</v>
      </c>
      <c r="DA242" s="64">
        <f t="shared" si="539"/>
        <v>8.9876659620535815E-3</v>
      </c>
      <c r="DB242" s="70">
        <f t="shared" si="597"/>
        <v>0.9910923926374422</v>
      </c>
      <c r="DC242" s="70">
        <f>PRODUCT($DB$8:DB242)</f>
        <v>9.392722107646527E-2</v>
      </c>
      <c r="DD242" s="36">
        <f t="shared" si="540"/>
        <v>717.88896105166361</v>
      </c>
      <c r="DE242" s="36">
        <f t="shared" si="541"/>
        <v>1755.9860669176812</v>
      </c>
      <c r="DF242" s="36">
        <f t="shared" si="542"/>
        <v>173.23371547971374</v>
      </c>
      <c r="DG242" s="36">
        <f t="shared" si="543"/>
        <v>0.80650628757417198</v>
      </c>
      <c r="DH242" s="36">
        <f t="shared" ca="1" si="544"/>
        <v>1.660016401771605E-13</v>
      </c>
      <c r="DI242" s="36">
        <f t="shared" si="545"/>
        <v>144.40761690624467</v>
      </c>
      <c r="DJ242" s="36">
        <f t="shared" ca="1" si="546"/>
        <v>1354.9319319644021</v>
      </c>
      <c r="DK242" s="36">
        <f t="shared" si="547"/>
        <v>0</v>
      </c>
      <c r="DL242" s="36">
        <f t="shared" si="548"/>
        <v>0</v>
      </c>
      <c r="DM242" s="36">
        <f t="shared" ca="1" si="549"/>
        <v>1354.9319319644021</v>
      </c>
      <c r="DN242" s="36">
        <f t="shared" ca="1" si="598"/>
        <v>1354.931931964406</v>
      </c>
      <c r="DO242" s="64" cm="1">
        <f t="array" ref="DO242">IFERROR(INDEX(Tbl_FwdNom,$B242,MATCH(LIDt,Tbl_FwdNom_Cols,0)),0)</f>
        <v>12.49718479</v>
      </c>
      <c r="DP242" s="64">
        <f t="shared" ca="1" si="599"/>
        <v>9.5364894959999997</v>
      </c>
      <c r="DQ242" s="64">
        <f t="shared" ca="1" si="550"/>
        <v>7.6195106170411364E-3</v>
      </c>
      <c r="DR242" s="70">
        <f t="shared" ca="1" si="551"/>
        <v>0.99243810730463611</v>
      </c>
      <c r="DS242" s="70">
        <f ca="1">PRODUCT($DR$8:DR242)</f>
        <v>9.2565467636639781E-2</v>
      </c>
      <c r="DT242" s="36">
        <f t="shared" ca="1" si="552"/>
        <v>2085.4485505941821</v>
      </c>
      <c r="DU242" s="36">
        <f t="shared" ca="1" si="553"/>
        <v>194.21765347782488</v>
      </c>
      <c r="DV242" s="36">
        <f t="shared" ca="1" si="554"/>
        <v>0.95300967983527329</v>
      </c>
      <c r="DW242" s="36">
        <f t="shared" ca="1" si="555"/>
        <v>1.8404435613904979E-13</v>
      </c>
      <c r="DX242" s="36">
        <f t="shared" ca="1" si="556"/>
        <v>792.38616602131765</v>
      </c>
      <c r="DY242" s="36">
        <f t="shared" ca="1" si="557"/>
        <v>8.3537509223248083</v>
      </c>
      <c r="DZ242" s="36">
        <f t="shared" ca="1" si="558"/>
        <v>155.6250911403084</v>
      </c>
      <c r="EA242" s="36">
        <f t="shared" ca="1" si="559"/>
        <v>0</v>
      </c>
      <c r="EB242" s="36">
        <f t="shared" ca="1" si="560"/>
        <v>1650.3058704334871</v>
      </c>
      <c r="EC242" s="36">
        <f t="shared" ca="1" si="561"/>
        <v>0</v>
      </c>
      <c r="ED242" s="36">
        <f t="shared" ca="1" si="562"/>
        <v>0</v>
      </c>
      <c r="EE242" s="36">
        <f t="shared" ca="1" si="600"/>
        <v>0</v>
      </c>
      <c r="EF242" s="36">
        <f t="shared" ca="1" si="563"/>
        <v>1650.3058704334871</v>
      </c>
      <c r="EG242" s="64"/>
      <c r="EH242" s="64"/>
      <c r="EI242" s="64"/>
      <c r="EJ242" s="70"/>
      <c r="EK242" s="70"/>
      <c r="EL242" s="70"/>
      <c r="EM242" s="70"/>
      <c r="EN242" s="70"/>
      <c r="EO242" s="36">
        <f t="shared" ca="1" si="564"/>
        <v>12.177527512631126</v>
      </c>
      <c r="EP242" s="36">
        <f t="shared" ca="1" si="565"/>
        <v>0</v>
      </c>
      <c r="EQ242" s="36">
        <f t="shared" si="566"/>
        <v>51.493622489212918</v>
      </c>
      <c r="ER242" s="36">
        <f t="shared" si="567"/>
        <v>4.3032346203423772</v>
      </c>
      <c r="ES242" s="36">
        <f t="shared" si="568"/>
        <v>-3.9298462139201855</v>
      </c>
      <c r="ET242" s="36">
        <f t="shared" ca="1" si="569"/>
        <v>0</v>
      </c>
      <c r="EU242" s="36">
        <f t="shared" ca="1" si="601"/>
        <v>4.3032346203423772</v>
      </c>
      <c r="EV242" s="36">
        <f t="shared" si="570"/>
        <v>2.3837480848807333</v>
      </c>
      <c r="EW242" s="36">
        <f t="shared" si="571"/>
        <v>67.310805533398621</v>
      </c>
      <c r="EX242" s="36">
        <f t="shared" ca="1" si="602"/>
        <v>125.49141072783465</v>
      </c>
      <c r="EY242" s="36">
        <f t="shared" si="572"/>
        <v>0</v>
      </c>
      <c r="EZ242" s="36">
        <f t="shared" si="573"/>
        <v>0</v>
      </c>
      <c r="FA242" s="36">
        <f t="shared" si="574"/>
        <v>0</v>
      </c>
      <c r="FB242" s="36">
        <f t="shared" si="575"/>
        <v>0</v>
      </c>
      <c r="FC242" s="36">
        <f t="shared" si="603"/>
        <v>0</v>
      </c>
      <c r="FD242" s="36">
        <f t="shared" si="576"/>
        <v>0</v>
      </c>
      <c r="FE242" s="36">
        <f t="shared" si="577"/>
        <v>0</v>
      </c>
      <c r="FF242" s="36">
        <f t="shared" si="604"/>
        <v>0</v>
      </c>
      <c r="FG242" s="36">
        <f t="shared" ca="1" si="578"/>
        <v>125.49141072783465</v>
      </c>
      <c r="FH242" s="36">
        <f t="shared" ca="1" si="579"/>
        <v>1.1278748807286452</v>
      </c>
      <c r="FI242" s="36">
        <f t="shared" ca="1" si="580"/>
        <v>-1.7675936176678608</v>
      </c>
      <c r="FJ242" s="36">
        <f t="shared" ca="1" si="581"/>
        <v>147.08403600090267</v>
      </c>
      <c r="FK242" s="36">
        <f t="shared" si="582"/>
        <v>0</v>
      </c>
      <c r="FL242" s="36">
        <f t="shared" si="583"/>
        <v>0</v>
      </c>
      <c r="FM242" s="36">
        <f t="shared" ca="1" si="584"/>
        <v>0</v>
      </c>
      <c r="FN242" s="36">
        <f t="shared" ca="1" si="606"/>
        <v>147.08403600090267</v>
      </c>
    </row>
    <row r="243" spans="2:170" x14ac:dyDescent="0.25">
      <c r="B243" s="2">
        <v>235</v>
      </c>
      <c r="C243" s="2">
        <f t="shared" si="457"/>
        <v>20</v>
      </c>
      <c r="D243" s="2">
        <f t="shared" si="303"/>
        <v>259</v>
      </c>
      <c r="E243" s="2">
        <f t="shared" si="458"/>
        <v>22</v>
      </c>
      <c r="F243" s="189">
        <f t="shared" si="304"/>
        <v>52870</v>
      </c>
      <c r="G243" s="2">
        <f t="shared" si="459"/>
        <v>9</v>
      </c>
      <c r="H243" s="187">
        <f t="shared" si="461"/>
        <v>54.166666666666671</v>
      </c>
      <c r="I243" s="186">
        <f t="shared" si="460"/>
        <v>54</v>
      </c>
      <c r="J243" s="2">
        <f t="shared" si="462"/>
        <v>0</v>
      </c>
      <c r="K243" s="2">
        <f t="shared" si="463"/>
        <v>1</v>
      </c>
      <c r="L243">
        <f t="shared" si="464"/>
        <v>2</v>
      </c>
      <c r="M243" s="190">
        <f t="shared" si="585"/>
        <v>3.2108761499999999E-3</v>
      </c>
      <c r="N243">
        <f t="shared" si="465"/>
        <v>1</v>
      </c>
      <c r="O243">
        <f t="shared" si="466"/>
        <v>100</v>
      </c>
      <c r="P243" s="58">
        <f t="shared" si="467"/>
        <v>1.4448942675E-2</v>
      </c>
      <c r="Q243" s="106">
        <f t="shared" si="468"/>
        <v>1.4448942675E-2</v>
      </c>
      <c r="R243" s="59">
        <f t="shared" si="469"/>
        <v>1.4448942675E-2</v>
      </c>
      <c r="S243" s="32">
        <f t="shared" si="586"/>
        <v>1.2121268785700856E-3</v>
      </c>
      <c r="T243">
        <f t="shared" si="470"/>
        <v>1</v>
      </c>
      <c r="U243" s="32">
        <f t="shared" si="587"/>
        <v>4.3279317000000003E-4</v>
      </c>
      <c r="V243">
        <f t="shared" si="471"/>
        <v>1</v>
      </c>
      <c r="W243">
        <f t="shared" si="472"/>
        <v>100</v>
      </c>
      <c r="X243" s="58">
        <f t="shared" si="473"/>
        <v>1.9475692650000001E-3</v>
      </c>
      <c r="Y243" s="58">
        <f t="shared" si="474"/>
        <v>1.9475692650000001E-3</v>
      </c>
      <c r="Z243" s="32">
        <f t="shared" si="475"/>
        <v>1.9475692650000001E-3</v>
      </c>
      <c r="AA243" s="32">
        <f t="shared" si="476"/>
        <v>1.6244249179087067E-4</v>
      </c>
      <c r="AB243" s="59">
        <f t="shared" si="477"/>
        <v>4.9056245199999996E-3</v>
      </c>
      <c r="AC243" s="59">
        <f t="shared" si="478"/>
        <v>4.9056245199999996E-3</v>
      </c>
      <c r="AD243">
        <f t="shared" si="479"/>
        <v>1</v>
      </c>
      <c r="AE243" s="59">
        <f t="shared" si="480"/>
        <v>4.9056245199999996E-3</v>
      </c>
      <c r="AF243" s="59">
        <f t="shared" si="481"/>
        <v>4.1758461800000006E-3</v>
      </c>
      <c r="AG243" s="59">
        <f t="shared" si="482"/>
        <v>4.1758461800000006E-3</v>
      </c>
      <c r="AH243">
        <f t="shared" si="483"/>
        <v>1</v>
      </c>
      <c r="AI243" s="59">
        <f t="shared" si="484"/>
        <v>4.1758461800000006E-3</v>
      </c>
      <c r="AJ243" s="59">
        <f t="shared" si="485"/>
        <v>0</v>
      </c>
      <c r="AK243" s="59">
        <f t="shared" si="486"/>
        <v>0</v>
      </c>
      <c r="AL243" s="59">
        <f t="shared" si="487"/>
        <v>0</v>
      </c>
      <c r="AM243" s="12">
        <f t="shared" si="588"/>
        <v>9.6867191577229284E-2</v>
      </c>
      <c r="AN243" s="12">
        <f t="shared" si="589"/>
        <v>0</v>
      </c>
      <c r="AO243" s="66">
        <f t="shared" si="488"/>
        <v>1.1741532656235742E-4</v>
      </c>
      <c r="AP243" s="66">
        <f t="shared" si="489"/>
        <v>1.5735347972588763E-5</v>
      </c>
      <c r="AQ243" s="59">
        <f t="shared" si="490"/>
        <v>4.7519407018479338E-4</v>
      </c>
      <c r="AR243" s="59">
        <f t="shared" si="491"/>
        <v>4.0450249191510115E-4</v>
      </c>
      <c r="AS243" s="59">
        <f t="shared" si="492"/>
        <v>0</v>
      </c>
      <c r="AT243" s="12">
        <f t="shared" si="493"/>
        <v>9.585434434059445E-2</v>
      </c>
      <c r="AU243" s="59">
        <f t="shared" si="590"/>
        <v>6.7220534694101275E-18</v>
      </c>
      <c r="AV243" s="59">
        <f t="shared" si="591"/>
        <v>0</v>
      </c>
      <c r="AW243" s="70">
        <f t="shared" si="494"/>
        <v>0</v>
      </c>
      <c r="AX243" s="20">
        <f t="shared" si="495"/>
        <v>200000</v>
      </c>
      <c r="AY243" s="20">
        <f t="shared" si="496"/>
        <v>0</v>
      </c>
      <c r="AZ243" s="20">
        <f t="shared" si="497"/>
        <v>0</v>
      </c>
      <c r="BA243" s="20">
        <f t="shared" si="498"/>
        <v>200000</v>
      </c>
      <c r="BB243" s="36">
        <f t="shared" si="499"/>
        <v>1</v>
      </c>
      <c r="BC243" s="36">
        <f t="shared" si="500"/>
        <v>0</v>
      </c>
      <c r="BD243" s="80">
        <f t="shared" si="501"/>
        <v>23.483065312471485</v>
      </c>
      <c r="BE243" s="36">
        <f t="shared" si="502"/>
        <v>0</v>
      </c>
      <c r="BF243" s="36">
        <f t="shared" si="503"/>
        <v>0</v>
      </c>
      <c r="BG243" s="36">
        <f t="shared" si="504"/>
        <v>23.483065312471485</v>
      </c>
      <c r="BH243" s="36">
        <f t="shared" si="505"/>
        <v>3.1470695945177525</v>
      </c>
      <c r="BI243" s="36">
        <f t="shared" si="506"/>
        <v>0</v>
      </c>
      <c r="BJ243" s="36">
        <f t="shared" si="507"/>
        <v>0</v>
      </c>
      <c r="BK243" s="36">
        <f t="shared" si="508"/>
        <v>3.1470695945177525</v>
      </c>
      <c r="BL243" s="68">
        <f ca="1">IF(OR(AT243=0,E243&gt;ProjTerm),0,VLOOKUP(D243,'Life Events'!$AE$5:$AI$1206,5,FALSE))</f>
        <v>1.6005956347340117E-16</v>
      </c>
      <c r="BM243" s="93">
        <f t="shared" ca="1" si="509"/>
        <v>1.6005956347340117E-16</v>
      </c>
      <c r="BN243" s="93">
        <f t="shared" ca="1" si="510"/>
        <v>1.5342404512184629E-17</v>
      </c>
      <c r="BO243" s="36">
        <f t="shared" ca="1" si="511"/>
        <v>2.3344861044383958E-15</v>
      </c>
      <c r="BP243" s="36">
        <f t="shared" si="512"/>
        <v>1.1132672097497286E-2</v>
      </c>
      <c r="BQ243" s="36">
        <f t="shared" si="513"/>
        <v>98.305979649861769</v>
      </c>
      <c r="BR243" s="36">
        <f t="shared" si="514"/>
        <v>154.78110000000001</v>
      </c>
      <c r="BS243" s="36">
        <f t="shared" si="515"/>
        <v>152.15907666783221</v>
      </c>
      <c r="BT243" s="36">
        <f t="shared" si="516"/>
        <v>14.5851085294653</v>
      </c>
      <c r="BU243" s="70" cm="1">
        <f t="array" ref="BU243">IF(AND(ActInt=1,$J243=0),INDEX(Tbl_FwdNom,$B243-IVP,MATCH(ValnDt,Tbl_FwdNom_Cols)),INDEX(Tbl_FwdNom,$B243,MATCH(StartDt,Tbl_FwdNom_Cols)))</f>
        <v>11.320765633000001</v>
      </c>
      <c r="BV243" s="70" cm="1">
        <f t="array" ref="BV243">INDEX(Tbl_FwdReal,$B243,MATCH(StartDt,Tbl_FwdReal_Cols))</f>
        <v>5.6829366510000003</v>
      </c>
      <c r="BW243" s="70" cm="1">
        <f t="array" ref="BW243">IF(RunType&lt;&gt;"OPN",INDEX(Tbl_FwdReal,$B243,MATCH(ValnDt,Tbl_FwdReal_Cols)),IF(AND($J243=0,ActInt=1),INDEX(Tbl_FwdReal,$B243-IVP,MATCH(ValnDt,Tbl_FwdReal_Cols)),-999))*$K243</f>
        <v>5.6829366510000003</v>
      </c>
      <c r="BX243" s="70">
        <f t="shared" si="517"/>
        <v>5.6829366510000007E-2</v>
      </c>
      <c r="BY243" s="70">
        <f t="shared" si="592"/>
        <v>5.3346634382596569E-2</v>
      </c>
      <c r="BZ243" s="64">
        <f t="shared" si="605"/>
        <v>4.3404230033265989E-3</v>
      </c>
      <c r="CA243" s="70" cm="1">
        <f t="array" ref="CA243">IF($J243=1,CA242*(1+INDEX(Tbl_CPI,$B243,MATCH(IF(RunType="OPN",StartDt,ValnDt),Tbl_CPI_Cols))),0)</f>
        <v>0</v>
      </c>
      <c r="CB243" s="70">
        <f t="shared" si="593"/>
        <v>4.1483800804912239</v>
      </c>
      <c r="CC243" s="70">
        <f t="shared" si="594"/>
        <v>4.0232381122478387</v>
      </c>
      <c r="CD243" s="36">
        <f t="shared" si="518"/>
        <v>22.552363761012142</v>
      </c>
      <c r="CE243" s="36">
        <f t="shared" si="519"/>
        <v>1.5748464435120633</v>
      </c>
      <c r="CF243" s="36">
        <f t="shared" si="520"/>
        <v>0</v>
      </c>
      <c r="CG243" s="36">
        <f t="shared" si="521"/>
        <v>2.3371350931057275</v>
      </c>
      <c r="CH243" s="36">
        <f t="shared" si="522"/>
        <v>2.1845841409573263</v>
      </c>
      <c r="CI243" s="36">
        <f t="shared" si="523"/>
        <v>0</v>
      </c>
      <c r="CJ243" s="36">
        <f t="shared" si="524"/>
        <v>0</v>
      </c>
      <c r="CK243" s="36">
        <f t="shared" si="525"/>
        <v>0</v>
      </c>
      <c r="CL243" s="36">
        <f t="shared" si="526"/>
        <v>0.15255095214840123</v>
      </c>
      <c r="CM243" s="36">
        <f t="shared" si="527"/>
        <v>2.3371350931057275</v>
      </c>
      <c r="CN243" s="36">
        <f t="shared" ca="1" si="528"/>
        <v>12.033893705426442</v>
      </c>
      <c r="CO243" s="20">
        <f t="shared" si="529"/>
        <v>120000</v>
      </c>
      <c r="CP243" s="20">
        <f t="shared" si="530"/>
        <v>2</v>
      </c>
      <c r="CQ243" s="64">
        <f t="shared" si="531"/>
        <v>4.1339560200000002E-3</v>
      </c>
      <c r="CR243" s="64">
        <f t="shared" si="532"/>
        <v>1.8602802090000002E-2</v>
      </c>
      <c r="CS243" s="36">
        <f t="shared" si="533"/>
        <v>18.175506895282524</v>
      </c>
      <c r="CT243" s="36">
        <f t="shared" si="534"/>
        <v>14.089839187482891</v>
      </c>
      <c r="CU243" s="36">
        <f t="shared" si="535"/>
        <v>1.8882417567106515</v>
      </c>
      <c r="CV243" s="36">
        <f t="shared" si="595"/>
        <v>15.978080944193543</v>
      </c>
      <c r="CW243" s="36">
        <f t="shared" si="536"/>
        <v>0</v>
      </c>
      <c r="CX243" s="36">
        <f t="shared" si="537"/>
        <v>0</v>
      </c>
      <c r="CY243" s="36">
        <f t="shared" si="538"/>
        <v>0</v>
      </c>
      <c r="CZ243" s="36">
        <f t="shared" si="596"/>
        <v>0</v>
      </c>
      <c r="DA243" s="64">
        <f t="shared" si="539"/>
        <v>8.9771911363623058E-3</v>
      </c>
      <c r="DB243" s="70">
        <f t="shared" si="597"/>
        <v>0.99110268178981165</v>
      </c>
      <c r="DC243" s="70">
        <f>PRODUCT($DB$8:DB243)</f>
        <v>9.3091520701949246E-2</v>
      </c>
      <c r="DD243" s="36">
        <f t="shared" si="540"/>
        <v>709.74847894024367</v>
      </c>
      <c r="DE243" s="36">
        <f t="shared" si="541"/>
        <v>1748.2668241607187</v>
      </c>
      <c r="DF243" s="36">
        <f t="shared" si="542"/>
        <v>171.64179806031959</v>
      </c>
      <c r="DG243" s="36">
        <f t="shared" si="543"/>
        <v>0.80261377657290611</v>
      </c>
      <c r="DH243" s="36">
        <f t="shared" ca="1" si="544"/>
        <v>1.6515738252554209E-13</v>
      </c>
      <c r="DI243" s="36">
        <f t="shared" si="545"/>
        <v>143.34587568321058</v>
      </c>
      <c r="DJ243" s="36">
        <f t="shared" ca="1" si="546"/>
        <v>1352.7034051874325</v>
      </c>
      <c r="DK243" s="36">
        <f t="shared" si="547"/>
        <v>0</v>
      </c>
      <c r="DL243" s="36">
        <f t="shared" si="548"/>
        <v>0</v>
      </c>
      <c r="DM243" s="36">
        <f t="shared" ca="1" si="549"/>
        <v>1352.7034051874325</v>
      </c>
      <c r="DN243" s="36">
        <f t="shared" ca="1" si="598"/>
        <v>1352.7034051874366</v>
      </c>
      <c r="DO243" s="64" cm="1">
        <f t="array" ref="DO243">IFERROR(INDEX(Tbl_FwdNom,$B243,MATCH(LIDt,Tbl_FwdNom_Cols,0)),0)</f>
        <v>12.49970815</v>
      </c>
      <c r="DP243" s="64">
        <f t="shared" ca="1" si="599"/>
        <v>9.5162163129999993</v>
      </c>
      <c r="DQ243" s="64">
        <f t="shared" ca="1" si="550"/>
        <v>7.6039683170199268E-3</v>
      </c>
      <c r="DR243" s="70">
        <f t="shared" ca="1" si="551"/>
        <v>0.99245341567111856</v>
      </c>
      <c r="DS243" s="70">
        <f ca="1">PRODUCT($DR$8:DR243)</f>
        <v>9.1866914529177529E-2</v>
      </c>
      <c r="DT243" s="36">
        <f t="shared" ca="1" si="552"/>
        <v>2077.823169987204</v>
      </c>
      <c r="DU243" s="36">
        <f t="shared" ca="1" si="553"/>
        <v>192.54740876695848</v>
      </c>
      <c r="DV243" s="36">
        <f t="shared" ca="1" si="554"/>
        <v>0.94912366314905683</v>
      </c>
      <c r="DW243" s="36">
        <f t="shared" ca="1" si="555"/>
        <v>1.8310933748761903E-13</v>
      </c>
      <c r="DX243" s="36">
        <f t="shared" ca="1" si="556"/>
        <v>783.82633679312335</v>
      </c>
      <c r="DY243" s="36">
        <f t="shared" ca="1" si="557"/>
        <v>8.2635616349111736</v>
      </c>
      <c r="DZ243" s="36">
        <f t="shared" ca="1" si="558"/>
        <v>154.6072637531216</v>
      </c>
      <c r="EA243" s="36">
        <f t="shared" ca="1" si="559"/>
        <v>0</v>
      </c>
      <c r="EB243" s="36">
        <f t="shared" ca="1" si="560"/>
        <v>1648.4659436859229</v>
      </c>
      <c r="EC243" s="36">
        <f t="shared" ca="1" si="561"/>
        <v>0</v>
      </c>
      <c r="ED243" s="36">
        <f t="shared" ca="1" si="562"/>
        <v>0</v>
      </c>
      <c r="EE243" s="36">
        <f t="shared" ca="1" si="600"/>
        <v>0</v>
      </c>
      <c r="EF243" s="36">
        <f t="shared" ca="1" si="563"/>
        <v>1648.4659436859229</v>
      </c>
      <c r="EG243" s="64"/>
      <c r="EH243" s="64"/>
      <c r="EI243" s="64"/>
      <c r="EJ243" s="70"/>
      <c r="EK243" s="70"/>
      <c r="EL243" s="70"/>
      <c r="EM243" s="70"/>
      <c r="EN243" s="70"/>
      <c r="EO243" s="36">
        <f t="shared" ca="1" si="564"/>
        <v>12.142502021562777</v>
      </c>
      <c r="EP243" s="36">
        <f t="shared" ca="1" si="565"/>
        <v>0</v>
      </c>
      <c r="EQ243" s="36">
        <f t="shared" si="566"/>
        <v>51.245094368449983</v>
      </c>
      <c r="ER243" s="36">
        <f t="shared" si="567"/>
        <v>4.2544382098267137</v>
      </c>
      <c r="ES243" s="36">
        <f t="shared" si="568"/>
        <v>-3.8852838309603142</v>
      </c>
      <c r="ET243" s="36">
        <f t="shared" ca="1" si="569"/>
        <v>0</v>
      </c>
      <c r="EU243" s="36">
        <f t="shared" ca="1" si="601"/>
        <v>4.2544382098267137</v>
      </c>
      <c r="EV243" s="36">
        <f t="shared" si="570"/>
        <v>2.3662218375728119</v>
      </c>
      <c r="EW243" s="36">
        <f t="shared" si="571"/>
        <v>66.985937575045924</v>
      </c>
      <c r="EX243" s="36">
        <f t="shared" ca="1" si="602"/>
        <v>124.85169199089543</v>
      </c>
      <c r="EY243" s="36">
        <f t="shared" si="572"/>
        <v>0</v>
      </c>
      <c r="EZ243" s="36">
        <f t="shared" si="573"/>
        <v>0</v>
      </c>
      <c r="FA243" s="36">
        <f t="shared" si="574"/>
        <v>0</v>
      </c>
      <c r="FB243" s="36">
        <f t="shared" si="575"/>
        <v>0</v>
      </c>
      <c r="FC243" s="36">
        <f t="shared" si="603"/>
        <v>0</v>
      </c>
      <c r="FD243" s="36">
        <f t="shared" si="576"/>
        <v>0</v>
      </c>
      <c r="FE243" s="36">
        <f t="shared" si="577"/>
        <v>0</v>
      </c>
      <c r="FF243" s="36">
        <f t="shared" si="604"/>
        <v>0</v>
      </c>
      <c r="FG243" s="36">
        <f t="shared" ca="1" si="578"/>
        <v>124.85169199089543</v>
      </c>
      <c r="FH243" s="36">
        <f t="shared" ca="1" si="579"/>
        <v>1.1208175027005032</v>
      </c>
      <c r="FI243" s="36">
        <f t="shared" ca="1" si="580"/>
        <v>-1.7490768310809264</v>
      </c>
      <c r="FJ243" s="36">
        <f t="shared" ca="1" si="581"/>
        <v>146.45338151951205</v>
      </c>
      <c r="FK243" s="36">
        <f t="shared" si="582"/>
        <v>0</v>
      </c>
      <c r="FL243" s="36">
        <f t="shared" si="583"/>
        <v>0</v>
      </c>
      <c r="FM243" s="36">
        <f t="shared" ca="1" si="584"/>
        <v>0</v>
      </c>
      <c r="FN243" s="36">
        <f t="shared" ca="1" si="606"/>
        <v>146.45338151951205</v>
      </c>
    </row>
    <row r="244" spans="2:170" x14ac:dyDescent="0.25">
      <c r="B244" s="2">
        <v>236</v>
      </c>
      <c r="C244" s="2">
        <f t="shared" si="457"/>
        <v>20</v>
      </c>
      <c r="D244" s="2">
        <f t="shared" si="303"/>
        <v>260</v>
      </c>
      <c r="E244" s="2">
        <f t="shared" si="458"/>
        <v>22</v>
      </c>
      <c r="F244" s="189">
        <f t="shared" si="304"/>
        <v>52901</v>
      </c>
      <c r="G244" s="2">
        <f t="shared" si="459"/>
        <v>10</v>
      </c>
      <c r="H244" s="187">
        <f t="shared" si="461"/>
        <v>54.25</v>
      </c>
      <c r="I244" s="186">
        <f t="shared" si="460"/>
        <v>54</v>
      </c>
      <c r="J244" s="2">
        <f t="shared" si="462"/>
        <v>0</v>
      </c>
      <c r="K244" s="2">
        <f t="shared" si="463"/>
        <v>1</v>
      </c>
      <c r="L244">
        <f t="shared" si="464"/>
        <v>2</v>
      </c>
      <c r="M244" s="190">
        <f t="shared" si="585"/>
        <v>3.2108761499999999E-3</v>
      </c>
      <c r="N244">
        <f t="shared" si="465"/>
        <v>1</v>
      </c>
      <c r="O244">
        <f t="shared" si="466"/>
        <v>100</v>
      </c>
      <c r="P244" s="58">
        <f t="shared" si="467"/>
        <v>1.4448942675E-2</v>
      </c>
      <c r="Q244" s="106">
        <f t="shared" si="468"/>
        <v>1.4448942675E-2</v>
      </c>
      <c r="R244" s="59">
        <f t="shared" si="469"/>
        <v>1.4448942675E-2</v>
      </c>
      <c r="S244" s="32">
        <f t="shared" si="586"/>
        <v>1.2121268785700856E-3</v>
      </c>
      <c r="T244">
        <f t="shared" si="470"/>
        <v>1</v>
      </c>
      <c r="U244" s="32">
        <f t="shared" si="587"/>
        <v>4.3279317000000003E-4</v>
      </c>
      <c r="V244">
        <f t="shared" si="471"/>
        <v>1</v>
      </c>
      <c r="W244">
        <f t="shared" si="472"/>
        <v>100</v>
      </c>
      <c r="X244" s="58">
        <f t="shared" si="473"/>
        <v>1.9475692650000001E-3</v>
      </c>
      <c r="Y244" s="58">
        <f t="shared" si="474"/>
        <v>1.9475692650000001E-3</v>
      </c>
      <c r="Z244" s="32">
        <f t="shared" si="475"/>
        <v>1.9475692650000001E-3</v>
      </c>
      <c r="AA244" s="32">
        <f t="shared" si="476"/>
        <v>1.6244249179087067E-4</v>
      </c>
      <c r="AB244" s="59">
        <f t="shared" si="477"/>
        <v>4.9056245199999996E-3</v>
      </c>
      <c r="AC244" s="59">
        <f t="shared" si="478"/>
        <v>4.9056245199999996E-3</v>
      </c>
      <c r="AD244">
        <f t="shared" si="479"/>
        <v>1</v>
      </c>
      <c r="AE244" s="59">
        <f t="shared" si="480"/>
        <v>4.9056245199999996E-3</v>
      </c>
      <c r="AF244" s="59">
        <f t="shared" si="481"/>
        <v>4.1758461800000006E-3</v>
      </c>
      <c r="AG244" s="59">
        <f t="shared" si="482"/>
        <v>4.1758461800000006E-3</v>
      </c>
      <c r="AH244">
        <f t="shared" si="483"/>
        <v>1</v>
      </c>
      <c r="AI244" s="59">
        <f t="shared" si="484"/>
        <v>4.1758461800000006E-3</v>
      </c>
      <c r="AJ244" s="59">
        <f t="shared" si="485"/>
        <v>0</v>
      </c>
      <c r="AK244" s="59">
        <f t="shared" si="486"/>
        <v>0</v>
      </c>
      <c r="AL244" s="59">
        <f t="shared" si="487"/>
        <v>0</v>
      </c>
      <c r="AM244" s="12">
        <f t="shared" si="588"/>
        <v>9.585434434059445E-2</v>
      </c>
      <c r="AN244" s="12">
        <f t="shared" si="589"/>
        <v>0</v>
      </c>
      <c r="AO244" s="66">
        <f t="shared" si="488"/>
        <v>1.161876272029469E-4</v>
      </c>
      <c r="AP244" s="66">
        <f t="shared" si="489"/>
        <v>1.5570818543666304E-5</v>
      </c>
      <c r="AQ244" s="59">
        <f t="shared" si="490"/>
        <v>4.7022542194574332E-4</v>
      </c>
      <c r="AR244" s="59">
        <f t="shared" si="491"/>
        <v>4.0027299765107603E-4</v>
      </c>
      <c r="AS244" s="59">
        <f t="shared" si="492"/>
        <v>0</v>
      </c>
      <c r="AT244" s="12">
        <f t="shared" si="493"/>
        <v>9.4852087475251007E-2</v>
      </c>
      <c r="AU244" s="59">
        <f t="shared" si="590"/>
        <v>0</v>
      </c>
      <c r="AV244" s="59">
        <f t="shared" si="591"/>
        <v>-1.0083080204115191E-17</v>
      </c>
      <c r="AW244" s="70">
        <f t="shared" si="494"/>
        <v>0</v>
      </c>
      <c r="AX244" s="20">
        <f t="shared" si="495"/>
        <v>200000</v>
      </c>
      <c r="AY244" s="20">
        <f t="shared" si="496"/>
        <v>0</v>
      </c>
      <c r="AZ244" s="20">
        <f t="shared" si="497"/>
        <v>0</v>
      </c>
      <c r="BA244" s="20">
        <f t="shared" si="498"/>
        <v>200000</v>
      </c>
      <c r="BB244" s="36">
        <f t="shared" si="499"/>
        <v>1</v>
      </c>
      <c r="BC244" s="36">
        <f t="shared" si="500"/>
        <v>0</v>
      </c>
      <c r="BD244" s="80">
        <f t="shared" si="501"/>
        <v>23.23752544058938</v>
      </c>
      <c r="BE244" s="36">
        <f t="shared" si="502"/>
        <v>0</v>
      </c>
      <c r="BF244" s="36">
        <f t="shared" si="503"/>
        <v>0</v>
      </c>
      <c r="BG244" s="36">
        <f t="shared" si="504"/>
        <v>23.23752544058938</v>
      </c>
      <c r="BH244" s="36">
        <f t="shared" si="505"/>
        <v>3.114163708733261</v>
      </c>
      <c r="BI244" s="36">
        <f t="shared" si="506"/>
        <v>0</v>
      </c>
      <c r="BJ244" s="36">
        <f t="shared" si="507"/>
        <v>0</v>
      </c>
      <c r="BK244" s="36">
        <f t="shared" si="508"/>
        <v>3.114163708733261</v>
      </c>
      <c r="BL244" s="68">
        <f ca="1">IF(OR(AT244=0,E244&gt;ProjTerm),0,VLOOKUP(D244,'Life Events'!$AE$5:$AI$1206,5,FALSE))</f>
        <v>1.6175083670338621E-16</v>
      </c>
      <c r="BM244" s="93">
        <f t="shared" ca="1" si="509"/>
        <v>1.6175083670338621E-16</v>
      </c>
      <c r="BN244" s="93">
        <f t="shared" ca="1" si="510"/>
        <v>1.5342404512184629E-17</v>
      </c>
      <c r="BO244" s="36">
        <f t="shared" ca="1" si="511"/>
        <v>2.3344861044383958E-15</v>
      </c>
      <c r="BP244" s="36">
        <f t="shared" si="512"/>
        <v>1.1016268431955665E-2</v>
      </c>
      <c r="BQ244" s="36">
        <f t="shared" si="513"/>
        <v>98.305979649861769</v>
      </c>
      <c r="BR244" s="36">
        <f t="shared" si="514"/>
        <v>154.78110000000001</v>
      </c>
      <c r="BS244" s="36">
        <f t="shared" si="515"/>
        <v>152.15907666783221</v>
      </c>
      <c r="BT244" s="36">
        <f t="shared" si="516"/>
        <v>14.432606050250644</v>
      </c>
      <c r="BU244" s="70" cm="1">
        <f t="array" ref="BU244">IF(AND(ActInt=1,$J244=0),INDEX(Tbl_FwdNom,$B244-IVP,MATCH(ValnDt,Tbl_FwdNom_Cols)),INDEX(Tbl_FwdNom,$B244,MATCH(StartDt,Tbl_FwdNom_Cols)))</f>
        <v>11.307337243999999</v>
      </c>
      <c r="BV244" s="70" cm="1">
        <f t="array" ref="BV244">INDEX(Tbl_FwdReal,$B244,MATCH(StartDt,Tbl_FwdReal_Cols))</f>
        <v>5.6889686619999997</v>
      </c>
      <c r="BW244" s="70" cm="1">
        <f t="array" ref="BW244">IF(RunType&lt;&gt;"OPN",INDEX(Tbl_FwdReal,$B244,MATCH(ValnDt,Tbl_FwdReal_Cols)),IF(AND($J244=0,ActInt=1),INDEX(Tbl_FwdReal,$B244-IVP,MATCH(ValnDt,Tbl_FwdReal_Cols)),-999))*$K244</f>
        <v>5.6889686619999997</v>
      </c>
      <c r="BX244" s="70">
        <f t="shared" si="517"/>
        <v>5.6889686619999998E-2</v>
      </c>
      <c r="BY244" s="70">
        <f t="shared" si="592"/>
        <v>5.3159460756665222E-2</v>
      </c>
      <c r="BZ244" s="64">
        <f t="shared" si="605"/>
        <v>4.3255496665710602E-3</v>
      </c>
      <c r="CA244" s="70" cm="1">
        <f t="array" ref="CA244">IF($J244=1,CA243*(1+INDEX(Tbl_CPI,$B244,MATCH(IF(RunType="OPN",StartDt,ValnDt),Tbl_CPI_Cols))),0)</f>
        <v>0</v>
      </c>
      <c r="CB244" s="70">
        <f t="shared" si="593"/>
        <v>4.1663241045652031</v>
      </c>
      <c r="CC244" s="70">
        <f t="shared" si="594"/>
        <v>4.0232381122478387</v>
      </c>
      <c r="CD244" s="36">
        <f t="shared" si="518"/>
        <v>22.552363761012142</v>
      </c>
      <c r="CE244" s="36">
        <f t="shared" si="519"/>
        <v>1.5748464435120633</v>
      </c>
      <c r="CF244" s="36">
        <f t="shared" si="520"/>
        <v>0</v>
      </c>
      <c r="CG244" s="36">
        <f t="shared" si="521"/>
        <v>2.3126979149223672</v>
      </c>
      <c r="CH244" s="36">
        <f t="shared" si="522"/>
        <v>2.1617420416424014</v>
      </c>
      <c r="CI244" s="36">
        <f t="shared" si="523"/>
        <v>0</v>
      </c>
      <c r="CJ244" s="36">
        <f t="shared" si="524"/>
        <v>0</v>
      </c>
      <c r="CK244" s="36">
        <f t="shared" si="525"/>
        <v>0</v>
      </c>
      <c r="CL244" s="36">
        <f t="shared" si="526"/>
        <v>0.15095587327996585</v>
      </c>
      <c r="CM244" s="36">
        <f t="shared" si="527"/>
        <v>2.3126979149223672</v>
      </c>
      <c r="CN244" s="36">
        <f t="shared" ca="1" si="528"/>
        <v>11.908066830640042</v>
      </c>
      <c r="CO244" s="20">
        <f t="shared" si="529"/>
        <v>120000</v>
      </c>
      <c r="CP244" s="20">
        <f t="shared" si="530"/>
        <v>2</v>
      </c>
      <c r="CQ244" s="64">
        <f t="shared" si="531"/>
        <v>4.1339560200000002E-3</v>
      </c>
      <c r="CR244" s="64">
        <f t="shared" si="532"/>
        <v>1.8602802090000002E-2</v>
      </c>
      <c r="CS244" s="36">
        <f t="shared" si="533"/>
        <v>17.985463066886329</v>
      </c>
      <c r="CT244" s="36">
        <f t="shared" si="534"/>
        <v>13.942515264353629</v>
      </c>
      <c r="CU244" s="36">
        <f t="shared" si="535"/>
        <v>1.8684982252399565</v>
      </c>
      <c r="CV244" s="36">
        <f t="shared" si="595"/>
        <v>15.811013489593586</v>
      </c>
      <c r="CW244" s="36">
        <f t="shared" si="536"/>
        <v>0</v>
      </c>
      <c r="CX244" s="36">
        <f t="shared" si="537"/>
        <v>0</v>
      </c>
      <c r="CY244" s="36">
        <f t="shared" si="538"/>
        <v>0</v>
      </c>
      <c r="CZ244" s="36">
        <f t="shared" si="596"/>
        <v>0</v>
      </c>
      <c r="DA244" s="64">
        <f t="shared" si="539"/>
        <v>8.9670480098109628E-3</v>
      </c>
      <c r="DB244" s="70">
        <f t="shared" si="597"/>
        <v>0.991112645326229</v>
      </c>
      <c r="DC244" s="70">
        <f>PRODUCT($DB$8:DB244)</f>
        <v>9.2264183340350331E-2</v>
      </c>
      <c r="DD244" s="36">
        <f t="shared" si="540"/>
        <v>701.68022157554049</v>
      </c>
      <c r="DE244" s="36">
        <f t="shared" si="541"/>
        <v>1740.706091266338</v>
      </c>
      <c r="DF244" s="36">
        <f t="shared" si="542"/>
        <v>170.0667545952835</v>
      </c>
      <c r="DG244" s="36">
        <f t="shared" si="543"/>
        <v>0.79879458440881534</v>
      </c>
      <c r="DH244" s="36">
        <f t="shared" ca="1" si="544"/>
        <v>1.6430387059938494E-13</v>
      </c>
      <c r="DI244" s="36">
        <f t="shared" si="545"/>
        <v>142.29782904431266</v>
      </c>
      <c r="DJ244" s="36">
        <f t="shared" ca="1" si="546"/>
        <v>1350.5916587459851</v>
      </c>
      <c r="DK244" s="36">
        <f t="shared" si="547"/>
        <v>0</v>
      </c>
      <c r="DL244" s="36">
        <f t="shared" si="548"/>
        <v>0</v>
      </c>
      <c r="DM244" s="36">
        <f t="shared" ca="1" si="549"/>
        <v>1350.5916587459851</v>
      </c>
      <c r="DN244" s="36">
        <f t="shared" ca="1" si="598"/>
        <v>1350.5916587459892</v>
      </c>
      <c r="DO244" s="64" cm="1">
        <f t="array" ref="DO244">IFERROR(INDEX(Tbl_FwdNom,$B244,MATCH(LIDt,Tbl_FwdNom_Cols,0)),0)</f>
        <v>12.502272899999999</v>
      </c>
      <c r="DP244" s="64">
        <f t="shared" ca="1" si="599"/>
        <v>9.4965876090000005</v>
      </c>
      <c r="DQ244" s="64">
        <f t="shared" ca="1" si="550"/>
        <v>7.5889175893693039E-3</v>
      </c>
      <c r="DR244" s="70">
        <f t="shared" ca="1" si="551"/>
        <v>0.99246824031418923</v>
      </c>
      <c r="DS244" s="70">
        <f ca="1">PRODUCT($DR$8:DR244)</f>
        <v>9.1174995005866843E-2</v>
      </c>
      <c r="DT244" s="36">
        <f t="shared" ca="1" si="552"/>
        <v>2070.3540733489299</v>
      </c>
      <c r="DU244" s="36">
        <f t="shared" ca="1" si="553"/>
        <v>190.89447147540429</v>
      </c>
      <c r="DV244" s="36">
        <f t="shared" ca="1" si="554"/>
        <v>0.94531021597885967</v>
      </c>
      <c r="DW244" s="36">
        <f t="shared" ca="1" si="555"/>
        <v>1.8216445305521817E-13</v>
      </c>
      <c r="DX244" s="36">
        <f t="shared" ca="1" si="556"/>
        <v>775.34212421717291</v>
      </c>
      <c r="DY244" s="36">
        <f t="shared" ca="1" si="557"/>
        <v>8.1741716581912698</v>
      </c>
      <c r="DZ244" s="36">
        <f t="shared" ca="1" si="558"/>
        <v>153.60241821261602</v>
      </c>
      <c r="EA244" s="36">
        <f t="shared" ca="1" si="559"/>
        <v>0</v>
      </c>
      <c r="EB244" s="36">
        <f t="shared" ca="1" si="560"/>
        <v>1646.7377002619894</v>
      </c>
      <c r="EC244" s="36">
        <f t="shared" ca="1" si="561"/>
        <v>0</v>
      </c>
      <c r="ED244" s="36">
        <f t="shared" ca="1" si="562"/>
        <v>0</v>
      </c>
      <c r="EE244" s="36">
        <f t="shared" ca="1" si="600"/>
        <v>0</v>
      </c>
      <c r="EF244" s="36">
        <f t="shared" ca="1" si="563"/>
        <v>1646.7377002619894</v>
      </c>
      <c r="EG244" s="64"/>
      <c r="EH244" s="64"/>
      <c r="EI244" s="64"/>
      <c r="EJ244" s="70"/>
      <c r="EK244" s="70"/>
      <c r="EL244" s="70"/>
      <c r="EM244" s="70"/>
      <c r="EN244" s="70"/>
      <c r="EO244" s="36">
        <f t="shared" ca="1" si="564"/>
        <v>12.10901830411518</v>
      </c>
      <c r="EP244" s="36">
        <f t="shared" ca="1" si="565"/>
        <v>0</v>
      </c>
      <c r="EQ244" s="36">
        <f t="shared" si="566"/>
        <v>51.00124749144301</v>
      </c>
      <c r="ER244" s="36">
        <f t="shared" si="567"/>
        <v>4.2060747353880465</v>
      </c>
      <c r="ES244" s="36">
        <f t="shared" si="568"/>
        <v>-3.8411168185421767</v>
      </c>
      <c r="ET244" s="36">
        <f t="shared" ca="1" si="569"/>
        <v>0</v>
      </c>
      <c r="EU244" s="36">
        <f t="shared" ca="1" si="601"/>
        <v>4.2060747353880465</v>
      </c>
      <c r="EV244" s="36">
        <f t="shared" si="570"/>
        <v>2.3489216478607928</v>
      </c>
      <c r="EW244" s="36">
        <f t="shared" si="571"/>
        <v>66.667188787823164</v>
      </c>
      <c r="EX244" s="36">
        <f t="shared" ca="1" si="602"/>
        <v>124.22343266251501</v>
      </c>
      <c r="EY244" s="36">
        <f t="shared" si="572"/>
        <v>0</v>
      </c>
      <c r="EZ244" s="36">
        <f t="shared" si="573"/>
        <v>0</v>
      </c>
      <c r="FA244" s="36">
        <f t="shared" si="574"/>
        <v>0</v>
      </c>
      <c r="FB244" s="36">
        <f t="shared" si="575"/>
        <v>0</v>
      </c>
      <c r="FC244" s="36">
        <f t="shared" si="603"/>
        <v>0</v>
      </c>
      <c r="FD244" s="36">
        <f t="shared" si="576"/>
        <v>0</v>
      </c>
      <c r="FE244" s="36">
        <f t="shared" si="577"/>
        <v>0</v>
      </c>
      <c r="FF244" s="36">
        <f t="shared" si="604"/>
        <v>0</v>
      </c>
      <c r="FG244" s="36">
        <f t="shared" ca="1" si="578"/>
        <v>124.22343266251501</v>
      </c>
      <c r="FH244" s="36">
        <f t="shared" ca="1" si="579"/>
        <v>1.1139174846282913</v>
      </c>
      <c r="FI244" s="36">
        <f t="shared" ca="1" si="580"/>
        <v>-1.7307949994416305</v>
      </c>
      <c r="FJ244" s="36">
        <f t="shared" ca="1" si="581"/>
        <v>145.83400916310646</v>
      </c>
      <c r="FK244" s="36">
        <f t="shared" si="582"/>
        <v>0</v>
      </c>
      <c r="FL244" s="36">
        <f t="shared" si="583"/>
        <v>0</v>
      </c>
      <c r="FM244" s="36">
        <f t="shared" ca="1" si="584"/>
        <v>0</v>
      </c>
      <c r="FN244" s="36">
        <f t="shared" ca="1" si="606"/>
        <v>145.83400916310646</v>
      </c>
    </row>
    <row r="245" spans="2:170" x14ac:dyDescent="0.25">
      <c r="B245" s="2">
        <v>237</v>
      </c>
      <c r="C245" s="2">
        <f t="shared" si="457"/>
        <v>20</v>
      </c>
      <c r="D245" s="2">
        <f t="shared" si="303"/>
        <v>261</v>
      </c>
      <c r="E245" s="2">
        <f t="shared" si="458"/>
        <v>22</v>
      </c>
      <c r="F245" s="189">
        <f t="shared" si="304"/>
        <v>52931</v>
      </c>
      <c r="G245" s="2">
        <f t="shared" si="459"/>
        <v>11</v>
      </c>
      <c r="H245" s="187">
        <f t="shared" si="461"/>
        <v>54.333333333333336</v>
      </c>
      <c r="I245" s="186">
        <f t="shared" si="460"/>
        <v>54</v>
      </c>
      <c r="J245" s="2">
        <f t="shared" si="462"/>
        <v>0</v>
      </c>
      <c r="K245" s="2">
        <f t="shared" si="463"/>
        <v>1</v>
      </c>
      <c r="L245">
        <f t="shared" si="464"/>
        <v>2</v>
      </c>
      <c r="M245" s="190">
        <f t="shared" si="585"/>
        <v>3.2108761499999999E-3</v>
      </c>
      <c r="N245">
        <f t="shared" si="465"/>
        <v>1</v>
      </c>
      <c r="O245">
        <f t="shared" si="466"/>
        <v>100</v>
      </c>
      <c r="P245" s="58">
        <f t="shared" si="467"/>
        <v>1.4448942675E-2</v>
      </c>
      <c r="Q245" s="106">
        <f t="shared" si="468"/>
        <v>1.4448942675E-2</v>
      </c>
      <c r="R245" s="59">
        <f t="shared" si="469"/>
        <v>1.4448942675E-2</v>
      </c>
      <c r="S245" s="32">
        <f t="shared" si="586"/>
        <v>1.2121268785700856E-3</v>
      </c>
      <c r="T245">
        <f t="shared" si="470"/>
        <v>1</v>
      </c>
      <c r="U245" s="32">
        <f t="shared" si="587"/>
        <v>4.3279317000000003E-4</v>
      </c>
      <c r="V245">
        <f t="shared" si="471"/>
        <v>1</v>
      </c>
      <c r="W245">
        <f t="shared" si="472"/>
        <v>100</v>
      </c>
      <c r="X245" s="58">
        <f t="shared" si="473"/>
        <v>1.9475692650000001E-3</v>
      </c>
      <c r="Y245" s="58">
        <f t="shared" si="474"/>
        <v>1.9475692650000001E-3</v>
      </c>
      <c r="Z245" s="32">
        <f t="shared" si="475"/>
        <v>1.9475692650000001E-3</v>
      </c>
      <c r="AA245" s="32">
        <f t="shared" si="476"/>
        <v>1.6244249179087067E-4</v>
      </c>
      <c r="AB245" s="59">
        <f t="shared" si="477"/>
        <v>4.9056245199999996E-3</v>
      </c>
      <c r="AC245" s="59">
        <f t="shared" si="478"/>
        <v>4.9056245199999996E-3</v>
      </c>
      <c r="AD245">
        <f t="shared" si="479"/>
        <v>1</v>
      </c>
      <c r="AE245" s="59">
        <f t="shared" si="480"/>
        <v>4.9056245199999996E-3</v>
      </c>
      <c r="AF245" s="59">
        <f t="shared" si="481"/>
        <v>4.1758461800000006E-3</v>
      </c>
      <c r="AG245" s="59">
        <f t="shared" si="482"/>
        <v>4.1758461800000006E-3</v>
      </c>
      <c r="AH245">
        <f t="shared" si="483"/>
        <v>1</v>
      </c>
      <c r="AI245" s="59">
        <f t="shared" si="484"/>
        <v>4.1758461800000006E-3</v>
      </c>
      <c r="AJ245" s="59">
        <f t="shared" si="485"/>
        <v>0</v>
      </c>
      <c r="AK245" s="59">
        <f t="shared" si="486"/>
        <v>0</v>
      </c>
      <c r="AL245" s="59">
        <f t="shared" si="487"/>
        <v>0</v>
      </c>
      <c r="AM245" s="12">
        <f t="shared" si="588"/>
        <v>9.4852087475251007E-2</v>
      </c>
      <c r="AN245" s="12">
        <f t="shared" si="589"/>
        <v>0</v>
      </c>
      <c r="AO245" s="66">
        <f t="shared" si="488"/>
        <v>1.1497276471723272E-4</v>
      </c>
      <c r="AP245" s="66">
        <f t="shared" si="489"/>
        <v>1.5408009441045407E-5</v>
      </c>
      <c r="AQ245" s="59">
        <f t="shared" si="490"/>
        <v>4.6530872609177617E-4</v>
      </c>
      <c r="AR245" s="59">
        <f t="shared" si="491"/>
        <v>3.9608772714855284E-4</v>
      </c>
      <c r="AS245" s="59">
        <f t="shared" si="492"/>
        <v>0</v>
      </c>
      <c r="AT245" s="12">
        <f t="shared" si="493"/>
        <v>9.3860310247852394E-2</v>
      </c>
      <c r="AU245" s="59">
        <f t="shared" si="590"/>
        <v>0</v>
      </c>
      <c r="AV245" s="59">
        <f t="shared" si="591"/>
        <v>-5.8546917314217239E-18</v>
      </c>
      <c r="AW245" s="70">
        <f t="shared" si="494"/>
        <v>0</v>
      </c>
      <c r="AX245" s="20">
        <f t="shared" si="495"/>
        <v>200000</v>
      </c>
      <c r="AY245" s="20">
        <f t="shared" si="496"/>
        <v>0</v>
      </c>
      <c r="AZ245" s="20">
        <f t="shared" si="497"/>
        <v>0</v>
      </c>
      <c r="BA245" s="20">
        <f t="shared" si="498"/>
        <v>200000</v>
      </c>
      <c r="BB245" s="36">
        <f t="shared" si="499"/>
        <v>1</v>
      </c>
      <c r="BC245" s="36">
        <f t="shared" si="500"/>
        <v>0</v>
      </c>
      <c r="BD245" s="80">
        <f t="shared" si="501"/>
        <v>22.994552943446543</v>
      </c>
      <c r="BE245" s="36">
        <f t="shared" si="502"/>
        <v>0</v>
      </c>
      <c r="BF245" s="36">
        <f t="shared" si="503"/>
        <v>0</v>
      </c>
      <c r="BG245" s="36">
        <f t="shared" si="504"/>
        <v>22.994552943446543</v>
      </c>
      <c r="BH245" s="36">
        <f t="shared" si="505"/>
        <v>3.0816018882090814</v>
      </c>
      <c r="BI245" s="36">
        <f t="shared" si="506"/>
        <v>0</v>
      </c>
      <c r="BJ245" s="36">
        <f t="shared" si="507"/>
        <v>0</v>
      </c>
      <c r="BK245" s="36">
        <f t="shared" si="508"/>
        <v>3.0816018882090814</v>
      </c>
      <c r="BL245" s="68">
        <f ca="1">IF(OR(AT245=0,E245&gt;ProjTerm),0,VLOOKUP(D245,'Life Events'!$AE$5:$AI$1206,5,FALSE))</f>
        <v>1.6345998081266387E-16</v>
      </c>
      <c r="BM245" s="93">
        <f t="shared" ca="1" si="509"/>
        <v>1.6345998081266387E-16</v>
      </c>
      <c r="BN245" s="93">
        <f t="shared" ca="1" si="510"/>
        <v>1.5342404512184629E-17</v>
      </c>
      <c r="BO245" s="36">
        <f t="shared" ca="1" si="511"/>
        <v>2.3344861044383958E-15</v>
      </c>
      <c r="BP245" s="36">
        <f t="shared" si="512"/>
        <v>1.0901081887805282E-2</v>
      </c>
      <c r="BQ245" s="36">
        <f t="shared" si="513"/>
        <v>98.305979649861769</v>
      </c>
      <c r="BR245" s="36">
        <f t="shared" si="514"/>
        <v>154.78110000000001</v>
      </c>
      <c r="BS245" s="36">
        <f t="shared" si="515"/>
        <v>152.15907666783221</v>
      </c>
      <c r="BT245" s="36">
        <f t="shared" si="516"/>
        <v>14.281698143069489</v>
      </c>
      <c r="BU245" s="70" cm="1">
        <f t="array" ref="BU245">IF(AND(ActInt=1,$J245=0),INDEX(Tbl_FwdNom,$B245-IVP,MATCH(ValnDt,Tbl_FwdNom_Cols)),INDEX(Tbl_FwdNom,$B245,MATCH(StartDt,Tbl_FwdNom_Cols)))</f>
        <v>11.293909273000001</v>
      </c>
      <c r="BV245" s="70" cm="1">
        <f t="array" ref="BV245">INDEX(Tbl_FwdReal,$B245,MATCH(StartDt,Tbl_FwdReal_Cols))</f>
        <v>5.6950007610000002</v>
      </c>
      <c r="BW245" s="70" cm="1">
        <f t="array" ref="BW245">IF(RunType&lt;&gt;"OPN",INDEX(Tbl_FwdReal,$B245,MATCH(ValnDt,Tbl_FwdReal_Cols)),IF(AND($J245=0,ActInt=1),INDEX(Tbl_FwdReal,$B245-IVP,MATCH(ValnDt,Tbl_FwdReal_Cols)),-999))*$K245</f>
        <v>5.6950007610000002</v>
      </c>
      <c r="BX245" s="70">
        <f t="shared" si="517"/>
        <v>5.6950007609999999E-2</v>
      </c>
      <c r="BY245" s="70">
        <f t="shared" si="592"/>
        <v>5.2972311572809128E-2</v>
      </c>
      <c r="BZ245" s="64">
        <f t="shared" si="605"/>
        <v>4.3106758492330588E-3</v>
      </c>
      <c r="CA245" s="70" cm="1">
        <f t="array" ref="CA245">IF($J245=1,CA244*(1+INDEX(Tbl_CPI,$B245,MATCH(IF(RunType="OPN",StartDt,ValnDt),Tbl_CPI_Cols))),0)</f>
        <v>0</v>
      </c>
      <c r="CB245" s="70">
        <f t="shared" si="593"/>
        <v>4.1842837772628299</v>
      </c>
      <c r="CC245" s="70">
        <f t="shared" si="594"/>
        <v>4.0232381122478387</v>
      </c>
      <c r="CD245" s="36">
        <f t="shared" si="518"/>
        <v>22.552363761012142</v>
      </c>
      <c r="CE245" s="36">
        <f t="shared" si="519"/>
        <v>1.5748464435120633</v>
      </c>
      <c r="CF245" s="36">
        <f t="shared" si="520"/>
        <v>0</v>
      </c>
      <c r="CG245" s="36">
        <f t="shared" si="521"/>
        <v>2.2885162528532983</v>
      </c>
      <c r="CH245" s="36">
        <f t="shared" si="522"/>
        <v>2.1391387802332047</v>
      </c>
      <c r="CI245" s="36">
        <f t="shared" si="523"/>
        <v>0</v>
      </c>
      <c r="CJ245" s="36">
        <f t="shared" si="524"/>
        <v>0</v>
      </c>
      <c r="CK245" s="36">
        <f t="shared" si="525"/>
        <v>0</v>
      </c>
      <c r="CL245" s="36">
        <f t="shared" si="526"/>
        <v>0.14937747262009418</v>
      </c>
      <c r="CM245" s="36">
        <f t="shared" si="527"/>
        <v>2.2885162528532983</v>
      </c>
      <c r="CN245" s="36">
        <f t="shared" ca="1" si="528"/>
        <v>11.783555606698332</v>
      </c>
      <c r="CO245" s="20">
        <f t="shared" si="529"/>
        <v>120000</v>
      </c>
      <c r="CP245" s="20">
        <f t="shared" si="530"/>
        <v>2</v>
      </c>
      <c r="CQ245" s="64">
        <f t="shared" si="531"/>
        <v>4.1339560200000002E-3</v>
      </c>
      <c r="CR245" s="64">
        <f t="shared" si="532"/>
        <v>1.8602802090000002E-2</v>
      </c>
      <c r="CS245" s="36">
        <f t="shared" si="533"/>
        <v>17.797406344374966</v>
      </c>
      <c r="CT245" s="36">
        <f t="shared" si="534"/>
        <v>13.796731766067927</v>
      </c>
      <c r="CU245" s="36">
        <f t="shared" si="535"/>
        <v>1.8489611329254489</v>
      </c>
      <c r="CV245" s="36">
        <f t="shared" si="595"/>
        <v>15.645692898993376</v>
      </c>
      <c r="CW245" s="36">
        <f t="shared" si="536"/>
        <v>0</v>
      </c>
      <c r="CX245" s="36">
        <f t="shared" si="537"/>
        <v>0</v>
      </c>
      <c r="CY245" s="36">
        <f t="shared" si="538"/>
        <v>0</v>
      </c>
      <c r="CZ245" s="36">
        <f t="shared" si="596"/>
        <v>0</v>
      </c>
      <c r="DA245" s="64">
        <f t="shared" si="539"/>
        <v>8.9569040772690123E-3</v>
      </c>
      <c r="DB245" s="70">
        <f t="shared" si="597"/>
        <v>0.99112260985471878</v>
      </c>
      <c r="DC245" s="70">
        <f>PRODUCT($DB$8:DB245)</f>
        <v>9.1445118188402286E-2</v>
      </c>
      <c r="DD245" s="36">
        <f t="shared" si="540"/>
        <v>693.68340587004002</v>
      </c>
      <c r="DE245" s="36">
        <f t="shared" si="541"/>
        <v>1733.302875809082</v>
      </c>
      <c r="DF245" s="36">
        <f t="shared" si="542"/>
        <v>168.50842431471682</v>
      </c>
      <c r="DG245" s="36">
        <f t="shared" si="543"/>
        <v>0.7950482289910018</v>
      </c>
      <c r="DH245" s="36">
        <f t="shared" ca="1" si="544"/>
        <v>1.6344103850342923E-13</v>
      </c>
      <c r="DI245" s="36">
        <f t="shared" si="545"/>
        <v>141.26336277605682</v>
      </c>
      <c r="DJ245" s="36">
        <f t="shared" ca="1" si="546"/>
        <v>1348.5962088008248</v>
      </c>
      <c r="DK245" s="36">
        <f t="shared" si="547"/>
        <v>0</v>
      </c>
      <c r="DL245" s="36">
        <f t="shared" si="548"/>
        <v>0</v>
      </c>
      <c r="DM245" s="36">
        <f t="shared" ca="1" si="549"/>
        <v>1348.5962088008248</v>
      </c>
      <c r="DN245" s="36">
        <f t="shared" ca="1" si="598"/>
        <v>1348.5962088008289</v>
      </c>
      <c r="DO245" s="64" cm="1">
        <f t="array" ref="DO245">IFERROR(INDEX(Tbl_FwdNom,$B245,MATCH(LIDt,Tbl_FwdNom_Cols,0)),0)</f>
        <v>12.504754930000001</v>
      </c>
      <c r="DP245" s="64">
        <f t="shared" ca="1" si="599"/>
        <v>9.4769598209999995</v>
      </c>
      <c r="DQ245" s="64">
        <f t="shared" ca="1" si="550"/>
        <v>7.5738650908472316E-3</v>
      </c>
      <c r="DR245" s="70">
        <f t="shared" ca="1" si="551"/>
        <v>0.9924830671444973</v>
      </c>
      <c r="DS245" s="70">
        <f ca="1">PRODUCT($DR$8:DR245)</f>
        <v>9.0489638690306948E-2</v>
      </c>
      <c r="DT245" s="36">
        <f t="shared" ca="1" si="552"/>
        <v>2063.0401028473138</v>
      </c>
      <c r="DU245" s="36">
        <f t="shared" ca="1" si="553"/>
        <v>189.2586785607385</v>
      </c>
      <c r="DV245" s="36">
        <f t="shared" ca="1" si="554"/>
        <v>0.94156878613587791</v>
      </c>
      <c r="DW245" s="36">
        <f t="shared" ca="1" si="555"/>
        <v>1.8120965594256795E-13</v>
      </c>
      <c r="DX245" s="36">
        <f t="shared" ca="1" si="556"/>
        <v>766.93276272217531</v>
      </c>
      <c r="DY245" s="36">
        <f t="shared" ca="1" si="557"/>
        <v>8.0855728941145077</v>
      </c>
      <c r="DZ245" s="36">
        <f t="shared" ca="1" si="558"/>
        <v>152.61044187702097</v>
      </c>
      <c r="EA245" s="36">
        <f t="shared" ca="1" si="559"/>
        <v>0</v>
      </c>
      <c r="EB245" s="36">
        <f t="shared" ca="1" si="560"/>
        <v>1645.1204646708768</v>
      </c>
      <c r="EC245" s="36">
        <f t="shared" ca="1" si="561"/>
        <v>0</v>
      </c>
      <c r="ED245" s="36">
        <f t="shared" ca="1" si="562"/>
        <v>0</v>
      </c>
      <c r="EE245" s="36">
        <f t="shared" ca="1" si="600"/>
        <v>0</v>
      </c>
      <c r="EF245" s="36">
        <f t="shared" ca="1" si="563"/>
        <v>1645.1204646708768</v>
      </c>
      <c r="EG245" s="64"/>
      <c r="EH245" s="64"/>
      <c r="EI245" s="64"/>
      <c r="EJ245" s="70"/>
      <c r="EK245" s="70"/>
      <c r="EL245" s="70"/>
      <c r="EM245" s="70"/>
      <c r="EN245" s="70"/>
      <c r="EO245" s="36">
        <f t="shared" ca="1" si="564"/>
        <v>12.076621914391355</v>
      </c>
      <c r="EP245" s="36">
        <f t="shared" ca="1" si="565"/>
        <v>0</v>
      </c>
      <c r="EQ245" s="36">
        <f t="shared" si="566"/>
        <v>50.762051077766486</v>
      </c>
      <c r="ER245" s="36">
        <f t="shared" si="567"/>
        <v>4.1581395029727224</v>
      </c>
      <c r="ES245" s="36">
        <f t="shared" si="568"/>
        <v>-3.7973408899115975</v>
      </c>
      <c r="ET245" s="36">
        <f t="shared" ca="1" si="569"/>
        <v>0</v>
      </c>
      <c r="EU245" s="36">
        <f t="shared" ca="1" si="601"/>
        <v>4.1581395029727224</v>
      </c>
      <c r="EV245" s="36">
        <f t="shared" si="570"/>
        <v>2.3318456304133921</v>
      </c>
      <c r="EW245" s="36">
        <f t="shared" si="571"/>
        <v>66.35451893654907</v>
      </c>
      <c r="EX245" s="36">
        <f t="shared" ca="1" si="602"/>
        <v>123.60655514770167</v>
      </c>
      <c r="EY245" s="36">
        <f t="shared" si="572"/>
        <v>0</v>
      </c>
      <c r="EZ245" s="36">
        <f t="shared" si="573"/>
        <v>0</v>
      </c>
      <c r="FA245" s="36">
        <f t="shared" si="574"/>
        <v>0</v>
      </c>
      <c r="FB245" s="36">
        <f t="shared" si="575"/>
        <v>0</v>
      </c>
      <c r="FC245" s="36">
        <f t="shared" si="603"/>
        <v>0</v>
      </c>
      <c r="FD245" s="36">
        <f t="shared" si="576"/>
        <v>0</v>
      </c>
      <c r="FE245" s="36">
        <f t="shared" si="577"/>
        <v>0</v>
      </c>
      <c r="FF245" s="36">
        <f t="shared" si="604"/>
        <v>0</v>
      </c>
      <c r="FG245" s="36">
        <f t="shared" ca="1" si="578"/>
        <v>123.60655514770167</v>
      </c>
      <c r="FH245" s="36">
        <f t="shared" ca="1" si="579"/>
        <v>1.1071320577796262</v>
      </c>
      <c r="FI245" s="36">
        <f t="shared" ca="1" si="580"/>
        <v>-1.7126838260543342</v>
      </c>
      <c r="FJ245" s="36">
        <f t="shared" ca="1" si="581"/>
        <v>145.22585244811089</v>
      </c>
      <c r="FK245" s="36">
        <f t="shared" si="582"/>
        <v>0</v>
      </c>
      <c r="FL245" s="36">
        <f t="shared" si="583"/>
        <v>0</v>
      </c>
      <c r="FM245" s="36">
        <f t="shared" ca="1" si="584"/>
        <v>0</v>
      </c>
      <c r="FN245" s="36">
        <f t="shared" ca="1" si="606"/>
        <v>145.22585244811089</v>
      </c>
    </row>
    <row r="246" spans="2:170" x14ac:dyDescent="0.25">
      <c r="B246" s="2">
        <v>238</v>
      </c>
      <c r="C246" s="2">
        <f t="shared" si="457"/>
        <v>20</v>
      </c>
      <c r="D246" s="2">
        <f t="shared" si="303"/>
        <v>262</v>
      </c>
      <c r="E246" s="2">
        <f t="shared" si="458"/>
        <v>22</v>
      </c>
      <c r="F246" s="189">
        <f t="shared" si="304"/>
        <v>52962</v>
      </c>
      <c r="G246" s="2">
        <f t="shared" si="459"/>
        <v>12</v>
      </c>
      <c r="H246" s="187">
        <f t="shared" si="461"/>
        <v>54.416666666666671</v>
      </c>
      <c r="I246" s="186">
        <f t="shared" si="460"/>
        <v>54</v>
      </c>
      <c r="J246" s="2">
        <f t="shared" si="462"/>
        <v>0</v>
      </c>
      <c r="K246" s="2">
        <f t="shared" si="463"/>
        <v>1</v>
      </c>
      <c r="L246">
        <f t="shared" si="464"/>
        <v>2</v>
      </c>
      <c r="M246" s="190">
        <f t="shared" si="585"/>
        <v>3.2108761499999999E-3</v>
      </c>
      <c r="N246">
        <f t="shared" si="465"/>
        <v>1</v>
      </c>
      <c r="O246">
        <f t="shared" si="466"/>
        <v>100</v>
      </c>
      <c r="P246" s="58">
        <f t="shared" si="467"/>
        <v>1.4448942675E-2</v>
      </c>
      <c r="Q246" s="106">
        <f t="shared" si="468"/>
        <v>1.4448942675E-2</v>
      </c>
      <c r="R246" s="59">
        <f t="shared" si="469"/>
        <v>1.4448942675E-2</v>
      </c>
      <c r="S246" s="32">
        <f t="shared" si="586"/>
        <v>1.2121268785700856E-3</v>
      </c>
      <c r="T246">
        <f t="shared" si="470"/>
        <v>1</v>
      </c>
      <c r="U246" s="32">
        <f t="shared" si="587"/>
        <v>4.3279317000000003E-4</v>
      </c>
      <c r="V246">
        <f t="shared" si="471"/>
        <v>1</v>
      </c>
      <c r="W246">
        <f t="shared" si="472"/>
        <v>100</v>
      </c>
      <c r="X246" s="58">
        <f t="shared" si="473"/>
        <v>1.9475692650000001E-3</v>
      </c>
      <c r="Y246" s="58">
        <f t="shared" si="474"/>
        <v>1.9475692650000001E-3</v>
      </c>
      <c r="Z246" s="32">
        <f t="shared" si="475"/>
        <v>1.9475692650000001E-3</v>
      </c>
      <c r="AA246" s="32">
        <f t="shared" si="476"/>
        <v>1.6244249179087067E-4</v>
      </c>
      <c r="AB246" s="59">
        <f t="shared" si="477"/>
        <v>4.9056245199999996E-3</v>
      </c>
      <c r="AC246" s="59">
        <f t="shared" si="478"/>
        <v>4.9056245199999996E-3</v>
      </c>
      <c r="AD246">
        <f t="shared" si="479"/>
        <v>1</v>
      </c>
      <c r="AE246" s="59">
        <f t="shared" si="480"/>
        <v>4.9056245199999996E-3</v>
      </c>
      <c r="AF246" s="59">
        <f t="shared" si="481"/>
        <v>4.1758461800000006E-3</v>
      </c>
      <c r="AG246" s="59">
        <f t="shared" si="482"/>
        <v>4.1758461800000006E-3</v>
      </c>
      <c r="AH246">
        <f t="shared" si="483"/>
        <v>1</v>
      </c>
      <c r="AI246" s="59">
        <f t="shared" si="484"/>
        <v>4.1758461800000006E-3</v>
      </c>
      <c r="AJ246" s="59">
        <f t="shared" si="485"/>
        <v>0</v>
      </c>
      <c r="AK246" s="59">
        <f t="shared" si="486"/>
        <v>0</v>
      </c>
      <c r="AL246" s="59">
        <f t="shared" si="487"/>
        <v>0</v>
      </c>
      <c r="AM246" s="12">
        <f t="shared" si="588"/>
        <v>9.3860310247852394E-2</v>
      </c>
      <c r="AN246" s="12">
        <f t="shared" si="589"/>
        <v>0</v>
      </c>
      <c r="AO246" s="66">
        <f t="shared" si="488"/>
        <v>1.1377060488234914E-4</v>
      </c>
      <c r="AP246" s="66">
        <f t="shared" si="489"/>
        <v>1.5246902676925337E-5</v>
      </c>
      <c r="AQ246" s="59">
        <f t="shared" si="490"/>
        <v>4.6044343940667196E-4</v>
      </c>
      <c r="AR246" s="59">
        <f t="shared" si="491"/>
        <v>3.9194621800210932E-4</v>
      </c>
      <c r="AS246" s="59">
        <f t="shared" si="492"/>
        <v>0</v>
      </c>
      <c r="AT246" s="12">
        <f t="shared" si="493"/>
        <v>9.2878903082884337E-2</v>
      </c>
      <c r="AU246" s="59">
        <f t="shared" si="590"/>
        <v>0</v>
      </c>
      <c r="AV246" s="59">
        <f t="shared" si="591"/>
        <v>-1.0299920638612292E-18</v>
      </c>
      <c r="AW246" s="70">
        <f t="shared" si="494"/>
        <v>0</v>
      </c>
      <c r="AX246" s="20">
        <f t="shared" si="495"/>
        <v>200000</v>
      </c>
      <c r="AY246" s="20">
        <f t="shared" si="496"/>
        <v>0</v>
      </c>
      <c r="AZ246" s="20">
        <f t="shared" si="497"/>
        <v>0</v>
      </c>
      <c r="BA246" s="20">
        <f t="shared" si="498"/>
        <v>200000</v>
      </c>
      <c r="BB246" s="36">
        <f t="shared" si="499"/>
        <v>1</v>
      </c>
      <c r="BC246" s="36">
        <f t="shared" si="500"/>
        <v>0</v>
      </c>
      <c r="BD246" s="80">
        <f t="shared" si="501"/>
        <v>22.754120976469828</v>
      </c>
      <c r="BE246" s="36">
        <f t="shared" si="502"/>
        <v>0</v>
      </c>
      <c r="BF246" s="36">
        <f t="shared" si="503"/>
        <v>0</v>
      </c>
      <c r="BG246" s="36">
        <f t="shared" si="504"/>
        <v>22.754120976469828</v>
      </c>
      <c r="BH246" s="36">
        <f t="shared" si="505"/>
        <v>3.0493805353850671</v>
      </c>
      <c r="BI246" s="36">
        <f t="shared" si="506"/>
        <v>0</v>
      </c>
      <c r="BJ246" s="36">
        <f t="shared" si="507"/>
        <v>0</v>
      </c>
      <c r="BK246" s="36">
        <f t="shared" si="508"/>
        <v>3.0493805353850671</v>
      </c>
      <c r="BL246" s="68">
        <f ca="1">IF(OR(AT246=0,E246&gt;ProjTerm),0,VLOOKUP(D246,'Life Events'!$AE$5:$AI$1206,5,FALSE))</f>
        <v>1.6518718463431033E-16</v>
      </c>
      <c r="BM246" s="93">
        <f t="shared" ca="1" si="509"/>
        <v>1.6518718463431033E-16</v>
      </c>
      <c r="BN246" s="93">
        <f t="shared" ca="1" si="510"/>
        <v>1.5342404512184629E-17</v>
      </c>
      <c r="BO246" s="36">
        <f t="shared" ca="1" si="511"/>
        <v>2.3344861044383958E-15</v>
      </c>
      <c r="BP246" s="36">
        <f t="shared" si="512"/>
        <v>1.0787099738776104E-2</v>
      </c>
      <c r="BQ246" s="36">
        <f t="shared" si="513"/>
        <v>98.305979649861769</v>
      </c>
      <c r="BR246" s="36">
        <f t="shared" si="514"/>
        <v>154.78110000000001</v>
      </c>
      <c r="BS246" s="36">
        <f t="shared" si="515"/>
        <v>152.15907666783221</v>
      </c>
      <c r="BT246" s="36">
        <f t="shared" si="516"/>
        <v>14.132368135012754</v>
      </c>
      <c r="BU246" s="70" cm="1">
        <f t="array" ref="BU246">IF(AND(ActInt=1,$J246=0),INDEX(Tbl_FwdNom,$B246-IVP,MATCH(ValnDt,Tbl_FwdNom_Cols)),INDEX(Tbl_FwdNom,$B246,MATCH(StartDt,Tbl_FwdNom_Cols)))</f>
        <v>11.280701829</v>
      </c>
      <c r="BV246" s="70" cm="1">
        <f t="array" ref="BV246">INDEX(Tbl_FwdReal,$B246,MATCH(StartDt,Tbl_FwdReal_Cols))</f>
        <v>5.7009340550000003</v>
      </c>
      <c r="BW246" s="70" cm="1">
        <f t="array" ref="BW246">IF(RunType&lt;&gt;"OPN",INDEX(Tbl_FwdReal,$B246,MATCH(ValnDt,Tbl_FwdReal_Cols)),IF(AND($J246=0,ActInt=1),INDEX(Tbl_FwdReal,$B246-IVP,MATCH(ValnDt,Tbl_FwdReal_Cols)),-999))*$K246</f>
        <v>5.7009340550000003</v>
      </c>
      <c r="BX246" s="70">
        <f t="shared" si="517"/>
        <v>5.7009340550000003E-2</v>
      </c>
      <c r="BY246" s="70">
        <f t="shared" si="592"/>
        <v>5.2788254180390126E-2</v>
      </c>
      <c r="BZ246" s="64">
        <f t="shared" si="605"/>
        <v>4.2960453905105389E-3</v>
      </c>
      <c r="CA246" s="70" cm="1">
        <f t="array" ref="CA246">IF($J246=1,CA245*(1+INDEX(Tbl_CPI,$B246,MATCH(IF(RunType="OPN",StartDt,ValnDt),Tbl_CPI_Cols))),0)</f>
        <v>0</v>
      </c>
      <c r="CB246" s="70">
        <f t="shared" si="593"/>
        <v>4.2022596502967282</v>
      </c>
      <c r="CC246" s="70">
        <f t="shared" si="594"/>
        <v>4.0232381122478387</v>
      </c>
      <c r="CD246" s="36">
        <f t="shared" si="518"/>
        <v>22.552363761012142</v>
      </c>
      <c r="CE246" s="36">
        <f t="shared" si="519"/>
        <v>1.5748464435120633</v>
      </c>
      <c r="CF246" s="36">
        <f t="shared" si="520"/>
        <v>0</v>
      </c>
      <c r="CG246" s="36">
        <f t="shared" si="521"/>
        <v>2.2645874352117921</v>
      </c>
      <c r="CH246" s="36">
        <f t="shared" si="522"/>
        <v>2.1167718594310228</v>
      </c>
      <c r="CI246" s="36">
        <f t="shared" si="523"/>
        <v>0</v>
      </c>
      <c r="CJ246" s="36">
        <f t="shared" si="524"/>
        <v>0</v>
      </c>
      <c r="CK246" s="36">
        <f t="shared" si="525"/>
        <v>0</v>
      </c>
      <c r="CL246" s="36">
        <f t="shared" si="526"/>
        <v>0.1478155757807692</v>
      </c>
      <c r="CM246" s="36">
        <f t="shared" si="527"/>
        <v>2.2645874352117921</v>
      </c>
      <c r="CN246" s="36">
        <f t="shared" ca="1" si="528"/>
        <v>11.660346277103367</v>
      </c>
      <c r="CO246" s="20">
        <f t="shared" si="529"/>
        <v>120000</v>
      </c>
      <c r="CP246" s="20">
        <f t="shared" si="530"/>
        <v>2</v>
      </c>
      <c r="CQ246" s="64">
        <f t="shared" si="531"/>
        <v>4.1339560200000002E-3</v>
      </c>
      <c r="CR246" s="64">
        <f t="shared" si="532"/>
        <v>1.8602802090000002E-2</v>
      </c>
      <c r="CS246" s="36">
        <f t="shared" si="533"/>
        <v>17.611315950489686</v>
      </c>
      <c r="CT246" s="36">
        <f t="shared" si="534"/>
        <v>13.652472585881897</v>
      </c>
      <c r="CU246" s="36">
        <f t="shared" si="535"/>
        <v>1.8296283212310405</v>
      </c>
      <c r="CV246" s="36">
        <f t="shared" si="595"/>
        <v>15.482100907112937</v>
      </c>
      <c r="CW246" s="36">
        <f t="shared" si="536"/>
        <v>0</v>
      </c>
      <c r="CX246" s="36">
        <f t="shared" si="537"/>
        <v>0</v>
      </c>
      <c r="CY246" s="36">
        <f t="shared" si="538"/>
        <v>0</v>
      </c>
      <c r="CZ246" s="36">
        <f t="shared" si="596"/>
        <v>0</v>
      </c>
      <c r="DA246" s="64">
        <f t="shared" si="539"/>
        <v>8.9469256436223166E-3</v>
      </c>
      <c r="DB246" s="70">
        <f t="shared" si="597"/>
        <v>0.99113241200679125</v>
      </c>
      <c r="DC246" s="70">
        <f>PRODUCT($DB$8:DB246)</f>
        <v>9.0634220556317258E-2</v>
      </c>
      <c r="DD246" s="36">
        <f t="shared" si="540"/>
        <v>685.75737158756124</v>
      </c>
      <c r="DE246" s="36">
        <f t="shared" si="541"/>
        <v>1726.056486780353</v>
      </c>
      <c r="DF246" s="36">
        <f t="shared" si="542"/>
        <v>166.96667612199948</v>
      </c>
      <c r="DG246" s="36">
        <f t="shared" si="543"/>
        <v>0.79137436664010175</v>
      </c>
      <c r="DH246" s="36">
        <f t="shared" ca="1" si="544"/>
        <v>1.6256884721759742E-13</v>
      </c>
      <c r="DI246" s="36">
        <f t="shared" si="545"/>
        <v>140.24238704837416</v>
      </c>
      <c r="DJ246" s="36">
        <f t="shared" ca="1" si="546"/>
        <v>1346.7168039965254</v>
      </c>
      <c r="DK246" s="36">
        <f t="shared" si="547"/>
        <v>0</v>
      </c>
      <c r="DL246" s="36">
        <f t="shared" si="548"/>
        <v>0</v>
      </c>
      <c r="DM246" s="36">
        <f t="shared" ca="1" si="549"/>
        <v>1346.7168039965254</v>
      </c>
      <c r="DN246" s="36">
        <f t="shared" ca="1" si="598"/>
        <v>1346.7168039965293</v>
      </c>
      <c r="DO246" s="64" cm="1">
        <f t="array" ref="DO246">IFERROR(INDEX(Tbl_FwdNom,$B246,MATCH(LIDt,Tbl_FwdNom_Cols,0)),0)</f>
        <v>12.507278339999999</v>
      </c>
      <c r="DP246" s="64">
        <f t="shared" ca="1" si="599"/>
        <v>9.4576546710000002</v>
      </c>
      <c r="DQ246" s="64">
        <f t="shared" ca="1" si="550"/>
        <v>7.5590576091959516E-3</v>
      </c>
      <c r="DR246" s="70">
        <f t="shared" ca="1" si="551"/>
        <v>0.99249765306350124</v>
      </c>
      <c r="DS246" s="70">
        <f ca="1">PRODUCT($DR$8:DR246)</f>
        <v>8.9810754026693848E-2</v>
      </c>
      <c r="DT246" s="36">
        <f t="shared" ca="1" si="552"/>
        <v>2055.8806208583483</v>
      </c>
      <c r="DU246" s="36">
        <f t="shared" ca="1" si="553"/>
        <v>187.63991527963435</v>
      </c>
      <c r="DV246" s="36">
        <f t="shared" ca="1" si="554"/>
        <v>0.93789905909452365</v>
      </c>
      <c r="DW246" s="36">
        <f t="shared" ca="1" si="555"/>
        <v>1.8024494406674199E-13</v>
      </c>
      <c r="DX246" s="36">
        <f t="shared" ca="1" si="556"/>
        <v>758.5976835229593</v>
      </c>
      <c r="DY246" s="36">
        <f t="shared" ca="1" si="557"/>
        <v>7.99775928319084</v>
      </c>
      <c r="DZ246" s="36">
        <f t="shared" ca="1" si="558"/>
        <v>151.63126033907224</v>
      </c>
      <c r="EA246" s="36">
        <f t="shared" ca="1" si="559"/>
        <v>0</v>
      </c>
      <c r="EB246" s="36">
        <f t="shared" ca="1" si="560"/>
        <v>1643.6139731781918</v>
      </c>
      <c r="EC246" s="36">
        <f t="shared" ca="1" si="561"/>
        <v>0</v>
      </c>
      <c r="ED246" s="36">
        <f t="shared" ca="1" si="562"/>
        <v>0</v>
      </c>
      <c r="EE246" s="36">
        <f t="shared" ca="1" si="600"/>
        <v>0</v>
      </c>
      <c r="EF246" s="36">
        <f t="shared" ca="1" si="563"/>
        <v>1643.6139731781918</v>
      </c>
      <c r="EG246" s="64"/>
      <c r="EH246" s="64"/>
      <c r="EI246" s="64"/>
      <c r="EJ246" s="70"/>
      <c r="EK246" s="70"/>
      <c r="EL246" s="70"/>
      <c r="EM246" s="70"/>
      <c r="EN246" s="70"/>
      <c r="EO246" s="36">
        <f t="shared" ca="1" si="564"/>
        <v>12.045528908015614</v>
      </c>
      <c r="EP246" s="36">
        <f t="shared" ca="1" si="565"/>
        <v>0</v>
      </c>
      <c r="EQ246" s="36">
        <f t="shared" si="566"/>
        <v>50.527483184261783</v>
      </c>
      <c r="ER246" s="36">
        <f t="shared" si="567"/>
        <v>4.1106285549336024</v>
      </c>
      <c r="ES246" s="36">
        <f t="shared" si="568"/>
        <v>-3.7539524308234804</v>
      </c>
      <c r="ET246" s="36">
        <f t="shared" ca="1" si="569"/>
        <v>0</v>
      </c>
      <c r="EU246" s="36">
        <f t="shared" ca="1" si="601"/>
        <v>4.1106285549336024</v>
      </c>
      <c r="EV246" s="36">
        <f t="shared" si="570"/>
        <v>2.3149923023984762</v>
      </c>
      <c r="EW246" s="36">
        <f t="shared" si="571"/>
        <v>66.047899337833101</v>
      </c>
      <c r="EX246" s="36">
        <f t="shared" ca="1" si="602"/>
        <v>123.00100337942696</v>
      </c>
      <c r="EY246" s="36">
        <f t="shared" si="572"/>
        <v>0</v>
      </c>
      <c r="EZ246" s="36">
        <f t="shared" si="573"/>
        <v>0</v>
      </c>
      <c r="FA246" s="36">
        <f t="shared" si="574"/>
        <v>0</v>
      </c>
      <c r="FB246" s="36">
        <f t="shared" si="575"/>
        <v>0</v>
      </c>
      <c r="FC246" s="36">
        <f t="shared" si="603"/>
        <v>0</v>
      </c>
      <c r="FD246" s="36">
        <f t="shared" si="576"/>
        <v>0</v>
      </c>
      <c r="FE246" s="36">
        <f t="shared" si="577"/>
        <v>0</v>
      </c>
      <c r="FF246" s="36">
        <f t="shared" si="604"/>
        <v>0</v>
      </c>
      <c r="FG246" s="36">
        <f t="shared" ca="1" si="578"/>
        <v>123.00100337942696</v>
      </c>
      <c r="FH246" s="36">
        <f t="shared" ca="1" si="579"/>
        <v>1.1004808313266703</v>
      </c>
      <c r="FI246" s="36">
        <f t="shared" ca="1" si="580"/>
        <v>-1.694823421904196</v>
      </c>
      <c r="FJ246" s="36">
        <f t="shared" ca="1" si="581"/>
        <v>144.62879961120655</v>
      </c>
      <c r="FK246" s="36">
        <f t="shared" si="582"/>
        <v>0</v>
      </c>
      <c r="FL246" s="36">
        <f t="shared" si="583"/>
        <v>0</v>
      </c>
      <c r="FM246" s="36">
        <f t="shared" ca="1" si="584"/>
        <v>0</v>
      </c>
      <c r="FN246" s="36">
        <f t="shared" ca="1" si="606"/>
        <v>144.62879961120655</v>
      </c>
    </row>
    <row r="247" spans="2:170" x14ac:dyDescent="0.25">
      <c r="B247" s="2">
        <v>239</v>
      </c>
      <c r="C247" s="2">
        <f t="shared" si="457"/>
        <v>20</v>
      </c>
      <c r="D247" s="2">
        <f t="shared" si="303"/>
        <v>263</v>
      </c>
      <c r="E247" s="2">
        <f t="shared" si="458"/>
        <v>22</v>
      </c>
      <c r="F247" s="189">
        <f t="shared" si="304"/>
        <v>52993</v>
      </c>
      <c r="G247" s="2">
        <f t="shared" si="459"/>
        <v>1</v>
      </c>
      <c r="H247" s="187">
        <f t="shared" si="461"/>
        <v>54.5</v>
      </c>
      <c r="I247" s="186">
        <f t="shared" si="460"/>
        <v>54</v>
      </c>
      <c r="J247" s="2">
        <f t="shared" si="462"/>
        <v>0</v>
      </c>
      <c r="K247" s="2">
        <f t="shared" si="463"/>
        <v>1</v>
      </c>
      <c r="L247">
        <f t="shared" si="464"/>
        <v>2</v>
      </c>
      <c r="M247" s="190">
        <f t="shared" si="585"/>
        <v>3.2108761499999999E-3</v>
      </c>
      <c r="N247">
        <f t="shared" si="465"/>
        <v>1</v>
      </c>
      <c r="O247">
        <f t="shared" si="466"/>
        <v>100</v>
      </c>
      <c r="P247" s="58">
        <f t="shared" si="467"/>
        <v>1.4448942675E-2</v>
      </c>
      <c r="Q247" s="106">
        <f t="shared" si="468"/>
        <v>1.4448942675E-2</v>
      </c>
      <c r="R247" s="59">
        <f t="shared" si="469"/>
        <v>1.4448942675E-2</v>
      </c>
      <c r="S247" s="32">
        <f t="shared" si="586"/>
        <v>1.2121268785700856E-3</v>
      </c>
      <c r="T247">
        <f t="shared" si="470"/>
        <v>1</v>
      </c>
      <c r="U247" s="32">
        <f t="shared" si="587"/>
        <v>4.3279317000000003E-4</v>
      </c>
      <c r="V247">
        <f t="shared" si="471"/>
        <v>1</v>
      </c>
      <c r="W247">
        <f t="shared" si="472"/>
        <v>100</v>
      </c>
      <c r="X247" s="58">
        <f t="shared" si="473"/>
        <v>1.9475692650000001E-3</v>
      </c>
      <c r="Y247" s="58">
        <f t="shared" si="474"/>
        <v>1.9475692650000001E-3</v>
      </c>
      <c r="Z247" s="32">
        <f t="shared" si="475"/>
        <v>1.9475692650000001E-3</v>
      </c>
      <c r="AA247" s="32">
        <f t="shared" si="476"/>
        <v>1.6244249179087067E-4</v>
      </c>
      <c r="AB247" s="59">
        <f t="shared" si="477"/>
        <v>4.9056245199999996E-3</v>
      </c>
      <c r="AC247" s="59">
        <f t="shared" si="478"/>
        <v>4.9056245199999996E-3</v>
      </c>
      <c r="AD247">
        <f t="shared" si="479"/>
        <v>1</v>
      </c>
      <c r="AE247" s="59">
        <f t="shared" si="480"/>
        <v>4.9056245199999996E-3</v>
      </c>
      <c r="AF247" s="59">
        <f t="shared" si="481"/>
        <v>4.1758461800000006E-3</v>
      </c>
      <c r="AG247" s="59">
        <f t="shared" si="482"/>
        <v>4.1758461800000006E-3</v>
      </c>
      <c r="AH247">
        <f t="shared" si="483"/>
        <v>1</v>
      </c>
      <c r="AI247" s="59">
        <f t="shared" si="484"/>
        <v>4.1758461800000006E-3</v>
      </c>
      <c r="AJ247" s="59">
        <f t="shared" si="485"/>
        <v>0</v>
      </c>
      <c r="AK247" s="59">
        <f t="shared" si="486"/>
        <v>0</v>
      </c>
      <c r="AL247" s="59">
        <f t="shared" si="487"/>
        <v>0</v>
      </c>
      <c r="AM247" s="12">
        <f t="shared" si="588"/>
        <v>9.2878903082884337E-2</v>
      </c>
      <c r="AN247" s="12">
        <f t="shared" si="589"/>
        <v>0</v>
      </c>
      <c r="AO247" s="66">
        <f t="shared" si="488"/>
        <v>1.1258101487887009E-4</v>
      </c>
      <c r="AP247" s="66">
        <f t="shared" si="489"/>
        <v>1.5087480451586511E-5</v>
      </c>
      <c r="AQ247" s="59">
        <f t="shared" si="490"/>
        <v>4.5562902435410097E-4</v>
      </c>
      <c r="AR247" s="59">
        <f t="shared" si="491"/>
        <v>3.8784801264125284E-4</v>
      </c>
      <c r="AS247" s="59">
        <f t="shared" si="492"/>
        <v>0</v>
      </c>
      <c r="AT247" s="12">
        <f t="shared" si="493"/>
        <v>9.1907757550558508E-2</v>
      </c>
      <c r="AU247" s="59">
        <f t="shared" si="590"/>
        <v>0</v>
      </c>
      <c r="AV247" s="59">
        <f t="shared" si="591"/>
        <v>-1.8485647040877851E-17</v>
      </c>
      <c r="AW247" s="70">
        <f t="shared" si="494"/>
        <v>0</v>
      </c>
      <c r="AX247" s="20">
        <f t="shared" si="495"/>
        <v>200000</v>
      </c>
      <c r="AY247" s="20">
        <f t="shared" si="496"/>
        <v>0</v>
      </c>
      <c r="AZ247" s="20">
        <f t="shared" si="497"/>
        <v>0</v>
      </c>
      <c r="BA247" s="20">
        <f t="shared" si="498"/>
        <v>200000</v>
      </c>
      <c r="BB247" s="36">
        <f t="shared" si="499"/>
        <v>1</v>
      </c>
      <c r="BC247" s="36">
        <f t="shared" si="500"/>
        <v>0</v>
      </c>
      <c r="BD247" s="80">
        <f t="shared" si="501"/>
        <v>22.516202975774018</v>
      </c>
      <c r="BE247" s="36">
        <f t="shared" si="502"/>
        <v>0</v>
      </c>
      <c r="BF247" s="36">
        <f t="shared" si="503"/>
        <v>0</v>
      </c>
      <c r="BG247" s="36">
        <f t="shared" si="504"/>
        <v>22.516202975774018</v>
      </c>
      <c r="BH247" s="36">
        <f t="shared" si="505"/>
        <v>3.0174960903173025</v>
      </c>
      <c r="BI247" s="36">
        <f t="shared" si="506"/>
        <v>0</v>
      </c>
      <c r="BJ247" s="36">
        <f t="shared" si="507"/>
        <v>0</v>
      </c>
      <c r="BK247" s="36">
        <f t="shared" si="508"/>
        <v>3.0174960903173025</v>
      </c>
      <c r="BL247" s="68">
        <f ca="1">IF(OR(AT247=0,E247&gt;ProjTerm),0,VLOOKUP(D247,'Life Events'!$AE$5:$AI$1206,5,FALSE))</f>
        <v>1.6693263899671107E-16</v>
      </c>
      <c r="BM247" s="93">
        <f t="shared" ca="1" si="509"/>
        <v>1.6693263899671107E-16</v>
      </c>
      <c r="BN247" s="93">
        <f t="shared" ca="1" si="510"/>
        <v>1.5342404512184629E-17</v>
      </c>
      <c r="BO247" s="36">
        <f t="shared" ca="1" si="511"/>
        <v>2.3344861044383958E-15</v>
      </c>
      <c r="BP247" s="36">
        <f t="shared" si="512"/>
        <v>1.0674309391664482E-2</v>
      </c>
      <c r="BQ247" s="36">
        <f t="shared" si="513"/>
        <v>98.305979649861769</v>
      </c>
      <c r="BR247" s="36">
        <f t="shared" si="514"/>
        <v>154.78110000000001</v>
      </c>
      <c r="BS247" s="36">
        <f t="shared" si="515"/>
        <v>152.15907666783221</v>
      </c>
      <c r="BT247" s="36">
        <f t="shared" si="516"/>
        <v>13.984599527503967</v>
      </c>
      <c r="BU247" s="70" cm="1">
        <f t="array" ref="BU247">IF(AND(ActInt=1,$J247=0),INDEX(Tbl_FwdNom,$B247-IVP,MATCH(ValnDt,Tbl_FwdNom_Cols)),INDEX(Tbl_FwdNom,$B247,MATCH(StartDt,Tbl_FwdNom_Cols)))</f>
        <v>11.267054548000001</v>
      </c>
      <c r="BV247" s="70" cm="1">
        <f t="array" ref="BV247">INDEX(Tbl_FwdReal,$B247,MATCH(StartDt,Tbl_FwdReal_Cols))</f>
        <v>5.7070652109999997</v>
      </c>
      <c r="BW247" s="70" cm="1">
        <f t="array" ref="BW247">IF(RunType&lt;&gt;"OPN",INDEX(Tbl_FwdReal,$B247,MATCH(ValnDt,Tbl_FwdReal_Cols)),IF(AND($J247=0,ActInt=1),INDEX(Tbl_FwdReal,$B247-IVP,MATCH(ValnDt,Tbl_FwdReal_Cols)),-999))*$K247</f>
        <v>5.7070652109999997</v>
      </c>
      <c r="BX247" s="70">
        <f t="shared" si="517"/>
        <v>5.7070652109999995E-2</v>
      </c>
      <c r="BY247" s="70">
        <f t="shared" si="592"/>
        <v>5.2598086285924328E-2</v>
      </c>
      <c r="BZ247" s="64">
        <f t="shared" si="605"/>
        <v>4.2809267537964324E-3</v>
      </c>
      <c r="CA247" s="70" cm="1">
        <f t="array" ref="CA247">IF($J247=1,CA246*(1+INDEX(Tbl_CPI,$B247,MATCH(IF(RunType="OPN",StartDt,ValnDt),Tbl_CPI_Cols))),0)</f>
        <v>0</v>
      </c>
      <c r="CB247" s="70">
        <f t="shared" si="593"/>
        <v>4.2202492160600826</v>
      </c>
      <c r="CC247" s="70">
        <f t="shared" si="594"/>
        <v>4.0232381122478387</v>
      </c>
      <c r="CD247" s="36">
        <f t="shared" si="518"/>
        <v>22.552363761012142</v>
      </c>
      <c r="CE247" s="36">
        <f t="shared" si="519"/>
        <v>1.5748464435120633</v>
      </c>
      <c r="CF247" s="36">
        <f t="shared" si="520"/>
        <v>0</v>
      </c>
      <c r="CG247" s="36">
        <f t="shared" si="521"/>
        <v>2.2409088182463814</v>
      </c>
      <c r="CH247" s="36">
        <f t="shared" si="522"/>
        <v>2.0946388080489995</v>
      </c>
      <c r="CI247" s="36">
        <f t="shared" si="523"/>
        <v>0</v>
      </c>
      <c r="CJ247" s="36">
        <f t="shared" si="524"/>
        <v>0</v>
      </c>
      <c r="CK247" s="36">
        <f t="shared" si="525"/>
        <v>0</v>
      </c>
      <c r="CL247" s="36">
        <f t="shared" si="526"/>
        <v>0.14627001019738201</v>
      </c>
      <c r="CM247" s="36">
        <f t="shared" si="527"/>
        <v>2.2409088182463814</v>
      </c>
      <c r="CN247" s="36">
        <f t="shared" ca="1" si="528"/>
        <v>11.538425229195692</v>
      </c>
      <c r="CO247" s="20">
        <f t="shared" si="529"/>
        <v>120000</v>
      </c>
      <c r="CP247" s="20">
        <f t="shared" si="530"/>
        <v>2</v>
      </c>
      <c r="CQ247" s="64">
        <f t="shared" si="531"/>
        <v>4.1339560200000002E-3</v>
      </c>
      <c r="CR247" s="64">
        <f t="shared" si="532"/>
        <v>1.8602802090000002E-2</v>
      </c>
      <c r="CS247" s="36">
        <f t="shared" si="533"/>
        <v>17.427171325219579</v>
      </c>
      <c r="CT247" s="36">
        <f t="shared" si="534"/>
        <v>13.509721785464411</v>
      </c>
      <c r="CU247" s="36">
        <f t="shared" si="535"/>
        <v>1.8104976541903814</v>
      </c>
      <c r="CV247" s="36">
        <f t="shared" si="595"/>
        <v>15.320219439654792</v>
      </c>
      <c r="CW247" s="36">
        <f t="shared" si="536"/>
        <v>0</v>
      </c>
      <c r="CX247" s="36">
        <f t="shared" si="537"/>
        <v>0</v>
      </c>
      <c r="CY247" s="36">
        <f t="shared" si="538"/>
        <v>0</v>
      </c>
      <c r="CZ247" s="36">
        <f t="shared" si="596"/>
        <v>0</v>
      </c>
      <c r="DA247" s="64">
        <f t="shared" si="539"/>
        <v>8.9366137656348155E-3</v>
      </c>
      <c r="DB247" s="70">
        <f t="shared" si="597"/>
        <v>0.99114254191620532</v>
      </c>
      <c r="DC247" s="70">
        <f>PRODUCT($DB$8:DB247)</f>
        <v>8.9831431746782278E-2</v>
      </c>
      <c r="DD247" s="36">
        <f t="shared" si="540"/>
        <v>677.90112082687222</v>
      </c>
      <c r="DE247" s="36">
        <f t="shared" si="541"/>
        <v>1718.9653839646037</v>
      </c>
      <c r="DF247" s="36">
        <f t="shared" si="542"/>
        <v>165.44129672791632</v>
      </c>
      <c r="DG247" s="36">
        <f t="shared" si="543"/>
        <v>0.78777226430712377</v>
      </c>
      <c r="DH247" s="36">
        <f t="shared" ca="1" si="544"/>
        <v>1.6168717611106717E-13</v>
      </c>
      <c r="DI247" s="36">
        <f t="shared" si="545"/>
        <v>139.23474414015709</v>
      </c>
      <c r="DJ247" s="36">
        <f t="shared" ca="1" si="546"/>
        <v>1344.9525317414982</v>
      </c>
      <c r="DK247" s="36">
        <f t="shared" si="547"/>
        <v>0</v>
      </c>
      <c r="DL247" s="36">
        <f t="shared" si="548"/>
        <v>0</v>
      </c>
      <c r="DM247" s="36">
        <f t="shared" ca="1" si="549"/>
        <v>1344.9525317414982</v>
      </c>
      <c r="DN247" s="36">
        <f t="shared" ca="1" si="598"/>
        <v>1344.9525317415016</v>
      </c>
      <c r="DO247" s="64" cm="1">
        <f t="array" ref="DO247">IFERROR(INDEX(Tbl_FwdNom,$B247,MATCH(LIDt,Tbl_FwdNom_Cols,0)),0)</f>
        <v>12.5098845</v>
      </c>
      <c r="DP247" s="64">
        <f t="shared" ca="1" si="599"/>
        <v>9.4377069169999999</v>
      </c>
      <c r="DQ247" s="64">
        <f t="shared" ca="1" si="550"/>
        <v>7.5437547208647704E-3</v>
      </c>
      <c r="DR247" s="70">
        <f t="shared" ca="1" si="551"/>
        <v>0.99251272742695451</v>
      </c>
      <c r="DS247" s="70">
        <f ca="1">PRODUCT($DR$8:DR247)</f>
        <v>8.9138316431305251E-2</v>
      </c>
      <c r="DT247" s="36">
        <f t="shared" ca="1" si="552"/>
        <v>2048.8734770217088</v>
      </c>
      <c r="DU247" s="36">
        <f t="shared" ca="1" si="553"/>
        <v>186.03792868603045</v>
      </c>
      <c r="DV247" s="36">
        <f t="shared" ca="1" si="554"/>
        <v>0.9343000301575981</v>
      </c>
      <c r="DW247" s="36">
        <f t="shared" ca="1" si="555"/>
        <v>1.7927018161001908E-13</v>
      </c>
      <c r="DX247" s="36">
        <f t="shared" ca="1" si="556"/>
        <v>750.33575885176867</v>
      </c>
      <c r="DY247" s="36">
        <f t="shared" ca="1" si="557"/>
        <v>7.9107189822624218</v>
      </c>
      <c r="DZ247" s="36">
        <f t="shared" ca="1" si="558"/>
        <v>150.66468912564005</v>
      </c>
      <c r="EA247" s="36">
        <f t="shared" ca="1" si="559"/>
        <v>0</v>
      </c>
      <c r="EB247" s="36">
        <f t="shared" ca="1" si="560"/>
        <v>1642.2167549337155</v>
      </c>
      <c r="EC247" s="36">
        <f t="shared" ca="1" si="561"/>
        <v>0</v>
      </c>
      <c r="ED247" s="36">
        <f t="shared" ca="1" si="562"/>
        <v>0</v>
      </c>
      <c r="EE247" s="36">
        <f t="shared" ca="1" si="600"/>
        <v>0</v>
      </c>
      <c r="EF247" s="36">
        <f t="shared" ca="1" si="563"/>
        <v>1642.2167549337155</v>
      </c>
      <c r="EG247" s="64"/>
      <c r="EH247" s="64"/>
      <c r="EI247" s="64"/>
      <c r="EJ247" s="70"/>
      <c r="EK247" s="70"/>
      <c r="EL247" s="70"/>
      <c r="EM247" s="70"/>
      <c r="EN247" s="70"/>
      <c r="EO247" s="36">
        <f t="shared" ca="1" si="564"/>
        <v>12.015061792414398</v>
      </c>
      <c r="EP247" s="36">
        <f t="shared" ca="1" si="565"/>
        <v>0</v>
      </c>
      <c r="EQ247" s="36">
        <f t="shared" si="566"/>
        <v>50.29749700739044</v>
      </c>
      <c r="ER247" s="36">
        <f t="shared" si="567"/>
        <v>4.0635359095613124</v>
      </c>
      <c r="ES247" s="36">
        <f t="shared" si="568"/>
        <v>-3.7109459785968393</v>
      </c>
      <c r="ET247" s="36">
        <f t="shared" ca="1" si="569"/>
        <v>0</v>
      </c>
      <c r="EU247" s="36">
        <f t="shared" ca="1" si="601"/>
        <v>4.0635359095613124</v>
      </c>
      <c r="EV247" s="36">
        <f t="shared" si="570"/>
        <v>2.2983590603011042</v>
      </c>
      <c r="EW247" s="36">
        <f t="shared" si="571"/>
        <v>65.747268811596584</v>
      </c>
      <c r="EX247" s="36">
        <f t="shared" ca="1" si="602"/>
        <v>122.40666078884944</v>
      </c>
      <c r="EY247" s="36">
        <f t="shared" si="572"/>
        <v>0</v>
      </c>
      <c r="EZ247" s="36">
        <f t="shared" si="573"/>
        <v>0</v>
      </c>
      <c r="FA247" s="36">
        <f t="shared" si="574"/>
        <v>0</v>
      </c>
      <c r="FB247" s="36">
        <f t="shared" si="575"/>
        <v>0</v>
      </c>
      <c r="FC247" s="36">
        <f t="shared" si="603"/>
        <v>0</v>
      </c>
      <c r="FD247" s="36">
        <f t="shared" si="576"/>
        <v>0</v>
      </c>
      <c r="FE247" s="36">
        <f t="shared" si="577"/>
        <v>0</v>
      </c>
      <c r="FF247" s="36">
        <f t="shared" si="604"/>
        <v>0</v>
      </c>
      <c r="FG247" s="36">
        <f t="shared" ca="1" si="578"/>
        <v>122.40666078884944</v>
      </c>
      <c r="FH247" s="36">
        <f t="shared" ca="1" si="579"/>
        <v>1.0939010498110233</v>
      </c>
      <c r="FI247" s="36">
        <f t="shared" ca="1" si="580"/>
        <v>-1.6770684267313098</v>
      </c>
      <c r="FJ247" s="36">
        <f t="shared" ca="1" si="581"/>
        <v>144.04277537431528</v>
      </c>
      <c r="FK247" s="36">
        <f t="shared" si="582"/>
        <v>0</v>
      </c>
      <c r="FL247" s="36">
        <f t="shared" si="583"/>
        <v>0</v>
      </c>
      <c r="FM247" s="36">
        <f t="shared" ca="1" si="584"/>
        <v>0</v>
      </c>
      <c r="FN247" s="36">
        <f t="shared" ca="1" si="606"/>
        <v>144.04277537431528</v>
      </c>
    </row>
    <row r="248" spans="2:170" x14ac:dyDescent="0.25">
      <c r="B248" s="2">
        <v>240</v>
      </c>
      <c r="C248" s="2">
        <f t="shared" si="457"/>
        <v>20</v>
      </c>
      <c r="D248" s="2">
        <f t="shared" si="303"/>
        <v>264</v>
      </c>
      <c r="E248" s="2">
        <f t="shared" si="458"/>
        <v>22</v>
      </c>
      <c r="F248" s="189">
        <f t="shared" si="304"/>
        <v>53021</v>
      </c>
      <c r="G248" s="2">
        <f t="shared" si="459"/>
        <v>2</v>
      </c>
      <c r="H248" s="187">
        <f t="shared" si="461"/>
        <v>54.583333333333336</v>
      </c>
      <c r="I248" s="186">
        <f t="shared" si="460"/>
        <v>54</v>
      </c>
      <c r="J248" s="2">
        <f t="shared" si="462"/>
        <v>0</v>
      </c>
      <c r="K248" s="2">
        <f t="shared" si="463"/>
        <v>1</v>
      </c>
      <c r="L248">
        <f t="shared" si="464"/>
        <v>2</v>
      </c>
      <c r="M248" s="190">
        <f t="shared" si="585"/>
        <v>3.2108761499999999E-3</v>
      </c>
      <c r="N248">
        <f t="shared" si="465"/>
        <v>1</v>
      </c>
      <c r="O248">
        <f t="shared" si="466"/>
        <v>100</v>
      </c>
      <c r="P248" s="58">
        <f t="shared" si="467"/>
        <v>1.4448942675E-2</v>
      </c>
      <c r="Q248" s="106">
        <f t="shared" si="468"/>
        <v>1.4448942675E-2</v>
      </c>
      <c r="R248" s="59">
        <f t="shared" si="469"/>
        <v>1.4448942675E-2</v>
      </c>
      <c r="S248" s="32">
        <f t="shared" si="586"/>
        <v>1.2121268785700856E-3</v>
      </c>
      <c r="T248">
        <f t="shared" si="470"/>
        <v>1</v>
      </c>
      <c r="U248" s="32">
        <f t="shared" si="587"/>
        <v>4.3279317000000003E-4</v>
      </c>
      <c r="V248">
        <f t="shared" si="471"/>
        <v>1</v>
      </c>
      <c r="W248">
        <f t="shared" si="472"/>
        <v>100</v>
      </c>
      <c r="X248" s="58">
        <f t="shared" si="473"/>
        <v>1.9475692650000001E-3</v>
      </c>
      <c r="Y248" s="58">
        <f t="shared" si="474"/>
        <v>1.9475692650000001E-3</v>
      </c>
      <c r="Z248" s="32">
        <f t="shared" si="475"/>
        <v>1.9475692650000001E-3</v>
      </c>
      <c r="AA248" s="32">
        <f t="shared" si="476"/>
        <v>1.6244249179087067E-4</v>
      </c>
      <c r="AB248" s="59">
        <f t="shared" si="477"/>
        <v>4.9056245199999996E-3</v>
      </c>
      <c r="AC248" s="59">
        <f t="shared" si="478"/>
        <v>4.9056245199999996E-3</v>
      </c>
      <c r="AD248">
        <f t="shared" si="479"/>
        <v>1</v>
      </c>
      <c r="AE248" s="59">
        <f t="shared" si="480"/>
        <v>4.9056245199999996E-3</v>
      </c>
      <c r="AF248" s="59">
        <f t="shared" si="481"/>
        <v>4.1758461800000006E-3</v>
      </c>
      <c r="AG248" s="59">
        <f t="shared" si="482"/>
        <v>4.1758461800000006E-3</v>
      </c>
      <c r="AH248">
        <f t="shared" si="483"/>
        <v>1</v>
      </c>
      <c r="AI248" s="59">
        <f t="shared" si="484"/>
        <v>4.1758461800000006E-3</v>
      </c>
      <c r="AJ248" s="59">
        <f t="shared" si="485"/>
        <v>0</v>
      </c>
      <c r="AK248" s="59">
        <f t="shared" si="486"/>
        <v>0</v>
      </c>
      <c r="AL248" s="59">
        <f t="shared" si="487"/>
        <v>0</v>
      </c>
      <c r="AM248" s="12">
        <f t="shared" si="588"/>
        <v>9.1907757550558508E-2</v>
      </c>
      <c r="AN248" s="12">
        <f t="shared" si="589"/>
        <v>0</v>
      </c>
      <c r="AO248" s="66">
        <f t="shared" si="488"/>
        <v>1.114038632761347E-4</v>
      </c>
      <c r="AP248" s="66">
        <f t="shared" si="489"/>
        <v>1.4929725151423933E-5</v>
      </c>
      <c r="AQ248" s="59">
        <f t="shared" si="490"/>
        <v>4.5086494901823491E-4</v>
      </c>
      <c r="AR248" s="59">
        <f t="shared" si="491"/>
        <v>3.8379265827986593E-4</v>
      </c>
      <c r="AS248" s="59">
        <f t="shared" si="492"/>
        <v>0</v>
      </c>
      <c r="AT248" s="12">
        <f t="shared" si="493"/>
        <v>9.0946766354832842E-2</v>
      </c>
      <c r="AU248" s="59">
        <f t="shared" si="590"/>
        <v>0</v>
      </c>
      <c r="AV248" s="59">
        <f t="shared" si="591"/>
        <v>-6.613633252161577E-18</v>
      </c>
      <c r="AW248" s="70">
        <f t="shared" si="494"/>
        <v>0</v>
      </c>
      <c r="AX248" s="20">
        <f t="shared" si="495"/>
        <v>200000</v>
      </c>
      <c r="AY248" s="20">
        <f t="shared" si="496"/>
        <v>0</v>
      </c>
      <c r="AZ248" s="20">
        <f t="shared" si="497"/>
        <v>0</v>
      </c>
      <c r="BA248" s="20">
        <f t="shared" si="498"/>
        <v>200000</v>
      </c>
      <c r="BB248" s="36">
        <f t="shared" si="499"/>
        <v>1</v>
      </c>
      <c r="BC248" s="36">
        <f t="shared" si="500"/>
        <v>0</v>
      </c>
      <c r="BD248" s="80">
        <f t="shared" si="501"/>
        <v>22.28077265522694</v>
      </c>
      <c r="BE248" s="36">
        <f t="shared" si="502"/>
        <v>0</v>
      </c>
      <c r="BF248" s="36">
        <f t="shared" si="503"/>
        <v>0</v>
      </c>
      <c r="BG248" s="36">
        <f t="shared" si="504"/>
        <v>22.28077265522694</v>
      </c>
      <c r="BH248" s="36">
        <f t="shared" si="505"/>
        <v>2.9859450302847867</v>
      </c>
      <c r="BI248" s="36">
        <f t="shared" si="506"/>
        <v>0</v>
      </c>
      <c r="BJ248" s="36">
        <f t="shared" si="507"/>
        <v>0</v>
      </c>
      <c r="BK248" s="36">
        <f t="shared" si="508"/>
        <v>2.9859450302847867</v>
      </c>
      <c r="BL248" s="68">
        <f ca="1">IF(OR(AT248=0,E248&gt;ProjTerm),0,VLOOKUP(D248,'Life Events'!$AE$5:$AI$1206,5,FALSE))</f>
        <v>1.686965367446442E-16</v>
      </c>
      <c r="BM248" s="93">
        <f t="shared" ca="1" si="509"/>
        <v>1.686965367446442E-16</v>
      </c>
      <c r="BN248" s="93">
        <f t="shared" ca="1" si="510"/>
        <v>1.5342404512184629E-17</v>
      </c>
      <c r="BO248" s="36">
        <f t="shared" ca="1" si="511"/>
        <v>2.3344861044383958E-15</v>
      </c>
      <c r="BP248" s="36">
        <f t="shared" si="512"/>
        <v>1.0562698384941805E-2</v>
      </c>
      <c r="BQ248" s="36">
        <f t="shared" si="513"/>
        <v>98.305979649861769</v>
      </c>
      <c r="BR248" s="36">
        <f t="shared" si="514"/>
        <v>154.78110000000001</v>
      </c>
      <c r="BS248" s="36">
        <f t="shared" si="515"/>
        <v>152.15907666783221</v>
      </c>
      <c r="BT248" s="36">
        <f t="shared" si="516"/>
        <v>13.838375994476433</v>
      </c>
      <c r="BU248" s="70" cm="1">
        <f t="array" ref="BU248">IF(AND(ActInt=1,$J248=0),INDEX(Tbl_FwdNom,$B248-IVP,MATCH(ValnDt,Tbl_FwdNom_Cols)),INDEX(Tbl_FwdNom,$B248,MATCH(StartDt,Tbl_FwdNom_Cols)))</f>
        <v>11.253847926000001</v>
      </c>
      <c r="BV248" s="70" cm="1">
        <f t="array" ref="BV248">INDEX(Tbl_FwdReal,$B248,MATCH(StartDt,Tbl_FwdReal_Cols))</f>
        <v>5.7129986759999998</v>
      </c>
      <c r="BW248" s="70" cm="1">
        <f t="array" ref="BW248">IF(RunType&lt;&gt;"OPN",INDEX(Tbl_FwdReal,$B248,MATCH(ValnDt,Tbl_FwdReal_Cols)),IF(AND($J248=0,ActInt=1),INDEX(Tbl_FwdReal,$B248-IVP,MATCH(ValnDt,Tbl_FwdReal_Cols)),-999))*$K248</f>
        <v>5.7129986759999998</v>
      </c>
      <c r="BX248" s="70">
        <f t="shared" si="517"/>
        <v>5.7129986760000001E-2</v>
      </c>
      <c r="BY248" s="70">
        <f t="shared" si="592"/>
        <v>5.2414076976305957E-2</v>
      </c>
      <c r="BZ248" s="64">
        <f t="shared" si="605"/>
        <v>4.2662953502721201E-3</v>
      </c>
      <c r="CA248" s="70" cm="1">
        <f t="array" ref="CA248">IF($J248=1,CA247*(1+INDEX(Tbl_CPI,$B248,MATCH(IF(RunType="OPN",StartDt,ValnDt),Tbl_CPI_Cols))),0)</f>
        <v>0</v>
      </c>
      <c r="CB248" s="70">
        <f t="shared" si="593"/>
        <v>4.2382540456675493</v>
      </c>
      <c r="CC248" s="70">
        <f t="shared" si="594"/>
        <v>4.2382540456675493</v>
      </c>
      <c r="CD248" s="36">
        <f t="shared" si="518"/>
        <v>22.552363761012142</v>
      </c>
      <c r="CE248" s="36">
        <f t="shared" si="519"/>
        <v>1.5748464435120633</v>
      </c>
      <c r="CF248" s="36">
        <f t="shared" si="520"/>
        <v>0</v>
      </c>
      <c r="CG248" s="36">
        <f t="shared" si="521"/>
        <v>2.2174777858487715</v>
      </c>
      <c r="CH248" s="36">
        <f t="shared" si="522"/>
        <v>2.072737180739106</v>
      </c>
      <c r="CI248" s="36">
        <f t="shared" si="523"/>
        <v>0</v>
      </c>
      <c r="CJ248" s="36">
        <f t="shared" si="524"/>
        <v>0</v>
      </c>
      <c r="CK248" s="36">
        <f t="shared" si="525"/>
        <v>0</v>
      </c>
      <c r="CL248" s="36">
        <f t="shared" si="526"/>
        <v>0.14474060510966605</v>
      </c>
      <c r="CM248" s="36">
        <f t="shared" si="527"/>
        <v>2.2174777858487715</v>
      </c>
      <c r="CN248" s="36">
        <f t="shared" ca="1" si="528"/>
        <v>11.417778992650355</v>
      </c>
      <c r="CO248" s="20">
        <f t="shared" si="529"/>
        <v>120000</v>
      </c>
      <c r="CP248" s="20">
        <f t="shared" si="530"/>
        <v>2</v>
      </c>
      <c r="CQ248" s="64">
        <f t="shared" si="531"/>
        <v>4.1339560200000002E-3</v>
      </c>
      <c r="CR248" s="64">
        <f t="shared" si="532"/>
        <v>1.8602802090000002E-2</v>
      </c>
      <c r="CS248" s="36">
        <f t="shared" si="533"/>
        <v>17.244952123530034</v>
      </c>
      <c r="CT248" s="36">
        <f t="shared" si="534"/>
        <v>13.368463593136164</v>
      </c>
      <c r="CU248" s="36">
        <f t="shared" si="535"/>
        <v>1.791567018170872</v>
      </c>
      <c r="CV248" s="36">
        <f t="shared" si="595"/>
        <v>15.160030611307036</v>
      </c>
      <c r="CW248" s="36">
        <f t="shared" si="536"/>
        <v>0</v>
      </c>
      <c r="CX248" s="36">
        <f t="shared" si="537"/>
        <v>0</v>
      </c>
      <c r="CY248" s="36">
        <f t="shared" si="538"/>
        <v>0</v>
      </c>
      <c r="CZ248" s="36">
        <f t="shared" si="596"/>
        <v>0</v>
      </c>
      <c r="DA248" s="64">
        <f t="shared" si="539"/>
        <v>8.9266337454463329E-3</v>
      </c>
      <c r="DB248" s="70">
        <f t="shared" si="597"/>
        <v>0.99115234602112945</v>
      </c>
      <c r="DC248" s="70">
        <f>PRODUCT($DB$8:DB248)</f>
        <v>8.9036634322260222E-2</v>
      </c>
      <c r="DD248" s="36">
        <f t="shared" si="540"/>
        <v>670.11411985364487</v>
      </c>
      <c r="DE248" s="36">
        <f t="shared" si="541"/>
        <v>1712.0291857131294</v>
      </c>
      <c r="DF248" s="36">
        <f t="shared" si="542"/>
        <v>163.93218555989336</v>
      </c>
      <c r="DG248" s="36">
        <f t="shared" si="543"/>
        <v>0.78424172040047258</v>
      </c>
      <c r="DH248" s="36">
        <f t="shared" ca="1" si="544"/>
        <v>1.6079601220910773E-13</v>
      </c>
      <c r="DI248" s="36">
        <f t="shared" si="545"/>
        <v>138.2403693078555</v>
      </c>
      <c r="DJ248" s="36">
        <f t="shared" ca="1" si="546"/>
        <v>1343.3033790068332</v>
      </c>
      <c r="DK248" s="36">
        <f t="shared" si="547"/>
        <v>0</v>
      </c>
      <c r="DL248" s="36">
        <f t="shared" si="548"/>
        <v>0</v>
      </c>
      <c r="DM248" s="36">
        <f t="shared" ca="1" si="549"/>
        <v>1343.3033790068332</v>
      </c>
      <c r="DN248" s="36">
        <f t="shared" ca="1" si="598"/>
        <v>1343.3033790068368</v>
      </c>
      <c r="DO248" s="64" cm="1">
        <f t="array" ref="DO248">IFERROR(INDEX(Tbl_FwdNom,$B248,MATCH(LIDt,Tbl_FwdNom_Cols,0)),0)</f>
        <v>12.512325199999999</v>
      </c>
      <c r="DP248" s="64">
        <f t="shared" ca="1" si="599"/>
        <v>9.4184035680000004</v>
      </c>
      <c r="DQ248" s="64">
        <f t="shared" ca="1" si="550"/>
        <v>7.5289437523045066E-3</v>
      </c>
      <c r="DR248" s="70">
        <f t="shared" ca="1" si="551"/>
        <v>0.99252731765276669</v>
      </c>
      <c r="DS248" s="70">
        <f ca="1">PRODUCT($DR$8:DR248)</f>
        <v>8.847221410764694E-2</v>
      </c>
      <c r="DT248" s="36">
        <f t="shared" ca="1" si="552"/>
        <v>2042.0185575305666</v>
      </c>
      <c r="DU248" s="36">
        <f t="shared" ca="1" si="553"/>
        <v>184.45265275661802</v>
      </c>
      <c r="DV248" s="36">
        <f t="shared" ca="1" si="554"/>
        <v>0.93077162414748926</v>
      </c>
      <c r="DW248" s="36">
        <f t="shared" ca="1" si="555"/>
        <v>1.7828541061938793E-13</v>
      </c>
      <c r="DX248" s="36">
        <f t="shared" ca="1" si="556"/>
        <v>742.14661858102988</v>
      </c>
      <c r="DY248" s="36">
        <f t="shared" ca="1" si="557"/>
        <v>7.8244479915359522</v>
      </c>
      <c r="DZ248" s="36">
        <f t="shared" ca="1" si="558"/>
        <v>149.71069239313925</v>
      </c>
      <c r="EA248" s="36">
        <f t="shared" ca="1" si="559"/>
        <v>0</v>
      </c>
      <c r="EB248" s="36">
        <f t="shared" ca="1" si="560"/>
        <v>1640.9289604666822</v>
      </c>
      <c r="EC248" s="36">
        <f t="shared" ca="1" si="561"/>
        <v>0</v>
      </c>
      <c r="ED248" s="36">
        <f t="shared" ca="1" si="562"/>
        <v>0</v>
      </c>
      <c r="EE248" s="36">
        <f t="shared" ca="1" si="600"/>
        <v>0</v>
      </c>
      <c r="EF248" s="36">
        <f t="shared" ca="1" si="563"/>
        <v>1640.9289604666822</v>
      </c>
      <c r="EG248" s="64"/>
      <c r="EH248" s="64"/>
      <c r="EI248" s="64"/>
      <c r="EJ248" s="70"/>
      <c r="EK248" s="70"/>
      <c r="EL248" s="70"/>
      <c r="EM248" s="70"/>
      <c r="EN248" s="70"/>
      <c r="EO248" s="36">
        <f t="shared" ca="1" si="564"/>
        <v>11.986104043834203</v>
      </c>
      <c r="EP248" s="36">
        <f t="shared" ca="1" si="565"/>
        <v>0</v>
      </c>
      <c r="EQ248" s="36">
        <f t="shared" si="566"/>
        <v>50.072079675980042</v>
      </c>
      <c r="ER248" s="36">
        <f t="shared" si="567"/>
        <v>4.0168583674975054</v>
      </c>
      <c r="ES248" s="36">
        <f t="shared" si="568"/>
        <v>-3.6683186114792274</v>
      </c>
      <c r="ET248" s="36">
        <f t="shared" ca="1" si="569"/>
        <v>0</v>
      </c>
      <c r="EU248" s="36">
        <f t="shared" ca="1" si="601"/>
        <v>4.0168583674975054</v>
      </c>
      <c r="EV248" s="36">
        <f t="shared" si="570"/>
        <v>2.2819448353943153</v>
      </c>
      <c r="EW248" s="36">
        <f t="shared" si="571"/>
        <v>65.452610533057296</v>
      </c>
      <c r="EX248" s="36">
        <f t="shared" ca="1" si="602"/>
        <v>121.82349341192915</v>
      </c>
      <c r="EY248" s="36">
        <f t="shared" si="572"/>
        <v>0</v>
      </c>
      <c r="EZ248" s="36">
        <f t="shared" si="573"/>
        <v>0</v>
      </c>
      <c r="FA248" s="36">
        <f t="shared" si="574"/>
        <v>0</v>
      </c>
      <c r="FB248" s="36">
        <f t="shared" si="575"/>
        <v>0</v>
      </c>
      <c r="FC248" s="36">
        <f t="shared" si="603"/>
        <v>0</v>
      </c>
      <c r="FD248" s="36">
        <f t="shared" si="576"/>
        <v>0</v>
      </c>
      <c r="FE248" s="36">
        <f t="shared" si="577"/>
        <v>0</v>
      </c>
      <c r="FF248" s="36">
        <f t="shared" si="604"/>
        <v>0</v>
      </c>
      <c r="FG248" s="36">
        <f t="shared" ca="1" si="578"/>
        <v>121.82349341192915</v>
      </c>
      <c r="FH248" s="36">
        <f t="shared" ca="1" si="579"/>
        <v>1.0874737072790859</v>
      </c>
      <c r="FI248" s="36">
        <f t="shared" ca="1" si="580"/>
        <v>-1.6611691738160042</v>
      </c>
      <c r="FJ248" s="36">
        <f t="shared" ca="1" si="581"/>
        <v>143.46609615421832</v>
      </c>
      <c r="FK248" s="36">
        <f t="shared" si="582"/>
        <v>0</v>
      </c>
      <c r="FL248" s="36">
        <f t="shared" si="583"/>
        <v>0</v>
      </c>
      <c r="FM248" s="36">
        <f t="shared" ca="1" si="584"/>
        <v>0</v>
      </c>
      <c r="FN248" s="36">
        <f t="shared" ca="1" si="606"/>
        <v>143.46609615421832</v>
      </c>
    </row>
    <row r="249" spans="2:170" x14ac:dyDescent="0.25">
      <c r="B249" s="2">
        <v>241</v>
      </c>
      <c r="C249" s="2">
        <f t="shared" si="457"/>
        <v>21</v>
      </c>
      <c r="D249" s="2">
        <f t="shared" si="303"/>
        <v>265</v>
      </c>
      <c r="E249" s="2">
        <f t="shared" si="458"/>
        <v>23</v>
      </c>
      <c r="F249" s="189">
        <f t="shared" si="304"/>
        <v>53052</v>
      </c>
      <c r="G249" s="2">
        <f t="shared" si="459"/>
        <v>3</v>
      </c>
      <c r="H249" s="187">
        <f t="shared" si="461"/>
        <v>54.666666666666671</v>
      </c>
      <c r="I249" s="186">
        <f t="shared" si="460"/>
        <v>54</v>
      </c>
      <c r="J249" s="2">
        <f t="shared" si="462"/>
        <v>0</v>
      </c>
      <c r="K249" s="2">
        <f t="shared" si="463"/>
        <v>1</v>
      </c>
      <c r="L249">
        <f t="shared" si="464"/>
        <v>2</v>
      </c>
      <c r="M249" s="190">
        <f t="shared" si="585"/>
        <v>3.2108761499999999E-3</v>
      </c>
      <c r="N249">
        <f t="shared" si="465"/>
        <v>1</v>
      </c>
      <c r="O249">
        <f t="shared" si="466"/>
        <v>100</v>
      </c>
      <c r="P249" s="58">
        <f t="shared" si="467"/>
        <v>1.4448942675E-2</v>
      </c>
      <c r="Q249" s="106">
        <f t="shared" si="468"/>
        <v>1.4448942675E-2</v>
      </c>
      <c r="R249" s="59">
        <f t="shared" si="469"/>
        <v>1.4448942675E-2</v>
      </c>
      <c r="S249" s="32">
        <f t="shared" si="586"/>
        <v>1.2121268785700856E-3</v>
      </c>
      <c r="T249">
        <f t="shared" si="470"/>
        <v>1</v>
      </c>
      <c r="U249" s="32">
        <f t="shared" si="587"/>
        <v>4.3279317000000003E-4</v>
      </c>
      <c r="V249">
        <f t="shared" si="471"/>
        <v>1</v>
      </c>
      <c r="W249">
        <f t="shared" si="472"/>
        <v>100</v>
      </c>
      <c r="X249" s="58">
        <f t="shared" si="473"/>
        <v>1.9475692650000001E-3</v>
      </c>
      <c r="Y249" s="58">
        <f t="shared" si="474"/>
        <v>1.9475692650000001E-3</v>
      </c>
      <c r="Z249" s="32">
        <f t="shared" si="475"/>
        <v>1.9475692650000001E-3</v>
      </c>
      <c r="AA249" s="32">
        <f t="shared" si="476"/>
        <v>1.6244249179087067E-4</v>
      </c>
      <c r="AB249" s="59">
        <f t="shared" si="477"/>
        <v>4.9056245199999996E-3</v>
      </c>
      <c r="AC249" s="59">
        <f t="shared" si="478"/>
        <v>4.9056245199999996E-3</v>
      </c>
      <c r="AD249">
        <f t="shared" si="479"/>
        <v>1</v>
      </c>
      <c r="AE249" s="59">
        <f t="shared" si="480"/>
        <v>4.9056245199999996E-3</v>
      </c>
      <c r="AF249" s="59">
        <f t="shared" si="481"/>
        <v>4.1758461800000006E-3</v>
      </c>
      <c r="AG249" s="59">
        <f t="shared" si="482"/>
        <v>4.1758461800000006E-3</v>
      </c>
      <c r="AH249">
        <f t="shared" si="483"/>
        <v>1</v>
      </c>
      <c r="AI249" s="59">
        <f t="shared" si="484"/>
        <v>4.1758461800000006E-3</v>
      </c>
      <c r="AJ249" s="59">
        <f t="shared" si="485"/>
        <v>0</v>
      </c>
      <c r="AK249" s="59">
        <f t="shared" si="486"/>
        <v>0</v>
      </c>
      <c r="AL249" s="59">
        <f t="shared" si="487"/>
        <v>0</v>
      </c>
      <c r="AM249" s="12">
        <f t="shared" si="588"/>
        <v>9.0946766354832842E-2</v>
      </c>
      <c r="AN249" s="12">
        <f t="shared" si="589"/>
        <v>0</v>
      </c>
      <c r="AO249" s="66">
        <f t="shared" si="488"/>
        <v>1.1023902001772642E-4</v>
      </c>
      <c r="AP249" s="66">
        <f t="shared" si="489"/>
        <v>1.4773619347001168E-5</v>
      </c>
      <c r="AQ249" s="59">
        <f t="shared" si="490"/>
        <v>4.4615068704497899E-4</v>
      </c>
      <c r="AR249" s="59">
        <f t="shared" si="491"/>
        <v>3.7977970686618132E-4</v>
      </c>
      <c r="AS249" s="59">
        <f t="shared" si="492"/>
        <v>0</v>
      </c>
      <c r="AT249" s="12">
        <f t="shared" si="493"/>
        <v>8.999582332155695E-2</v>
      </c>
      <c r="AU249" s="59">
        <f t="shared" si="590"/>
        <v>0</v>
      </c>
      <c r="AV249" s="59">
        <f t="shared" si="591"/>
        <v>-3.7947076036992655E-18</v>
      </c>
      <c r="AW249" s="70">
        <f t="shared" si="494"/>
        <v>0</v>
      </c>
      <c r="AX249" s="20">
        <f t="shared" si="495"/>
        <v>200000</v>
      </c>
      <c r="AY249" s="20">
        <f t="shared" si="496"/>
        <v>0</v>
      </c>
      <c r="AZ249" s="20">
        <f t="shared" si="497"/>
        <v>0</v>
      </c>
      <c r="BA249" s="20">
        <f t="shared" si="498"/>
        <v>200000</v>
      </c>
      <c r="BB249" s="36">
        <f t="shared" si="499"/>
        <v>1</v>
      </c>
      <c r="BC249" s="36">
        <f t="shared" si="500"/>
        <v>0</v>
      </c>
      <c r="BD249" s="80">
        <f t="shared" si="501"/>
        <v>22.047804003545284</v>
      </c>
      <c r="BE249" s="36">
        <f t="shared" si="502"/>
        <v>0</v>
      </c>
      <c r="BF249" s="36">
        <f t="shared" si="503"/>
        <v>0</v>
      </c>
      <c r="BG249" s="36">
        <f t="shared" si="504"/>
        <v>22.047804003545284</v>
      </c>
      <c r="BH249" s="36">
        <f t="shared" si="505"/>
        <v>2.9547238694002336</v>
      </c>
      <c r="BI249" s="36">
        <f t="shared" si="506"/>
        <v>0</v>
      </c>
      <c r="BJ249" s="36">
        <f t="shared" si="507"/>
        <v>0</v>
      </c>
      <c r="BK249" s="36">
        <f t="shared" si="508"/>
        <v>2.9547238694002336</v>
      </c>
      <c r="BL249" s="68">
        <f ca="1">IF(OR(AT249=0,E249&gt;ProjTerm),0,VLOOKUP(D249,'Life Events'!$AE$5:$AI$1206,5,FALSE))</f>
        <v>1.7047907276058689E-16</v>
      </c>
      <c r="BM249" s="93">
        <f t="shared" ca="1" si="509"/>
        <v>1.7047907276058689E-16</v>
      </c>
      <c r="BN249" s="93">
        <f t="shared" ca="1" si="510"/>
        <v>1.5342404512184629E-17</v>
      </c>
      <c r="BO249" s="36">
        <f t="shared" ca="1" si="511"/>
        <v>2.3344861044383958E-15</v>
      </c>
      <c r="BP249" s="36">
        <f t="shared" si="512"/>
        <v>1.0452254387377714E-2</v>
      </c>
      <c r="BQ249" s="36">
        <f t="shared" si="513"/>
        <v>98.305979649861769</v>
      </c>
      <c r="BR249" s="36">
        <f t="shared" si="514"/>
        <v>154.78110000000001</v>
      </c>
      <c r="BS249" s="36">
        <f t="shared" si="515"/>
        <v>152.15907666783221</v>
      </c>
      <c r="BT249" s="36">
        <f t="shared" si="516"/>
        <v>13.693681380569465</v>
      </c>
      <c r="BU249" s="70" cm="1">
        <f t="array" ref="BU249">IF(AND(ActInt=1,$J249=0),INDEX(Tbl_FwdNom,$B249-IVP,MATCH(ValnDt,Tbl_FwdNom_Cols)),INDEX(Tbl_FwdNom,$B249,MATCH(StartDt,Tbl_FwdNom_Cols)))</f>
        <v>11.240861778999999</v>
      </c>
      <c r="BV249" s="70" cm="1">
        <f t="array" ref="BV249">INDEX(Tbl_FwdReal,$B249,MATCH(StartDt,Tbl_FwdReal_Cols))</f>
        <v>5.7188333260000004</v>
      </c>
      <c r="BW249" s="70" cm="1">
        <f t="array" ref="BW249">IF(RunType&lt;&gt;"OPN",INDEX(Tbl_FwdReal,$B249,MATCH(ValnDt,Tbl_FwdReal_Cols)),IF(AND($J249=0,ActInt=1),INDEX(Tbl_FwdReal,$B249-IVP,MATCH(ValnDt,Tbl_FwdReal_Cols)),-999))*$K249</f>
        <v>5.7188333260000004</v>
      </c>
      <c r="BX249" s="70">
        <f t="shared" si="517"/>
        <v>5.7188333260000002E-2</v>
      </c>
      <c r="BY249" s="70">
        <f t="shared" si="592"/>
        <v>5.2233157321855517E-2</v>
      </c>
      <c r="BZ249" s="64">
        <f t="shared" si="605"/>
        <v>4.2519073325655299E-3</v>
      </c>
      <c r="CA249" s="70" cm="1">
        <f t="array" ref="CA249">IF($J249=1,CA248*(1+INDEX(Tbl_CPI,$B249,MATCH(IF(RunType="OPN",StartDt,ValnDt),Tbl_CPI_Cols))),0)</f>
        <v>0</v>
      </c>
      <c r="CB249" s="70">
        <f t="shared" si="593"/>
        <v>4.2562747091215982</v>
      </c>
      <c r="CC249" s="70">
        <f t="shared" si="594"/>
        <v>4.2382540456675493</v>
      </c>
      <c r="CD249" s="36">
        <f t="shared" si="518"/>
        <v>23.641598643727491</v>
      </c>
      <c r="CE249" s="36">
        <f t="shared" si="519"/>
        <v>1.5748464435120633</v>
      </c>
      <c r="CF249" s="36">
        <f t="shared" si="520"/>
        <v>0</v>
      </c>
      <c r="CG249" s="36">
        <f t="shared" si="521"/>
        <v>2.2933541396486481</v>
      </c>
      <c r="CH249" s="36">
        <f t="shared" si="522"/>
        <v>2.1501269481058172</v>
      </c>
      <c r="CI249" s="36">
        <f t="shared" si="523"/>
        <v>0</v>
      </c>
      <c r="CJ249" s="36">
        <f t="shared" si="524"/>
        <v>0</v>
      </c>
      <c r="CK249" s="36">
        <f t="shared" si="525"/>
        <v>0</v>
      </c>
      <c r="CL249" s="36">
        <f t="shared" si="526"/>
        <v>0.14322719154283106</v>
      </c>
      <c r="CM249" s="36">
        <f t="shared" si="527"/>
        <v>2.2933541396486481</v>
      </c>
      <c r="CN249" s="36">
        <f t="shared" ca="1" si="528"/>
        <v>11.298394237988676</v>
      </c>
      <c r="CO249" s="20">
        <f t="shared" si="529"/>
        <v>120000</v>
      </c>
      <c r="CP249" s="20">
        <f t="shared" si="530"/>
        <v>2</v>
      </c>
      <c r="CQ249" s="64">
        <f t="shared" si="531"/>
        <v>4.1339560200000002E-3</v>
      </c>
      <c r="CR249" s="64">
        <f t="shared" si="532"/>
        <v>1.8602802090000002E-2</v>
      </c>
      <c r="CS249" s="36">
        <f t="shared" si="533"/>
        <v>17.064638213114947</v>
      </c>
      <c r="CT249" s="36">
        <f t="shared" si="534"/>
        <v>13.22868240212717</v>
      </c>
      <c r="CU249" s="36">
        <f t="shared" si="535"/>
        <v>1.7728343216401401</v>
      </c>
      <c r="CV249" s="36">
        <f t="shared" si="595"/>
        <v>15.00151672376731</v>
      </c>
      <c r="CW249" s="36">
        <f t="shared" si="536"/>
        <v>0</v>
      </c>
      <c r="CX249" s="36">
        <f t="shared" si="537"/>
        <v>0</v>
      </c>
      <c r="CY249" s="36">
        <f t="shared" si="538"/>
        <v>0</v>
      </c>
      <c r="CZ249" s="36">
        <f t="shared" si="596"/>
        <v>0</v>
      </c>
      <c r="DA249" s="64">
        <f t="shared" si="539"/>
        <v>8.9168192754873754E-3</v>
      </c>
      <c r="DB249" s="70">
        <f t="shared" si="597"/>
        <v>0.99116198768309693</v>
      </c>
      <c r="DC249" s="70">
        <f>PRODUCT($DB$8:DB249)</f>
        <v>8.8249727451464491E-2</v>
      </c>
      <c r="DD249" s="36">
        <f t="shared" si="540"/>
        <v>662.39572497376264</v>
      </c>
      <c r="DE249" s="36">
        <f t="shared" si="541"/>
        <v>1705.2472365529479</v>
      </c>
      <c r="DF249" s="36">
        <f t="shared" si="542"/>
        <v>162.43921536256636</v>
      </c>
      <c r="DG249" s="36">
        <f t="shared" si="543"/>
        <v>0.7807824077022032</v>
      </c>
      <c r="DH249" s="36">
        <f t="shared" ca="1" si="544"/>
        <v>1.59895315085757E-13</v>
      </c>
      <c r="DI249" s="36">
        <f t="shared" si="545"/>
        <v>137.15923013350371</v>
      </c>
      <c r="DJ249" s="36">
        <f t="shared" ca="1" si="546"/>
        <v>1341.6691746675533</v>
      </c>
      <c r="DK249" s="36">
        <f t="shared" si="547"/>
        <v>0</v>
      </c>
      <c r="DL249" s="36">
        <f t="shared" si="548"/>
        <v>0</v>
      </c>
      <c r="DM249" s="36">
        <f t="shared" ca="1" si="549"/>
        <v>1341.6691746675533</v>
      </c>
      <c r="DN249" s="36">
        <f t="shared" ca="1" si="598"/>
        <v>1341.6691746675569</v>
      </c>
      <c r="DO249" s="64" cm="1">
        <f t="array" ref="DO249">IFERROR(INDEX(Tbl_FwdNom,$B249,MATCH(LIDt,Tbl_FwdNom_Cols,0)),0)</f>
        <v>12.51476592</v>
      </c>
      <c r="DP249" s="64">
        <f t="shared" ca="1" si="599"/>
        <v>9.3994227430000006</v>
      </c>
      <c r="DQ249" s="64">
        <f t="shared" ca="1" si="550"/>
        <v>7.5143779125388388E-3</v>
      </c>
      <c r="DR249" s="70">
        <f t="shared" ca="1" si="551"/>
        <v>0.99254166682156153</v>
      </c>
      <c r="DS249" s="70">
        <f ca="1">PRODUCT($DR$8:DR249)</f>
        <v>8.7812358857797965E-2</v>
      </c>
      <c r="DT249" s="36">
        <f t="shared" ca="1" si="552"/>
        <v>2035.3152526727231</v>
      </c>
      <c r="DU249" s="36">
        <f t="shared" ca="1" si="553"/>
        <v>182.88397582700134</v>
      </c>
      <c r="DV249" s="36">
        <f t="shared" ca="1" si="554"/>
        <v>0.92731353949422335</v>
      </c>
      <c r="DW249" s="36">
        <f t="shared" ca="1" si="555"/>
        <v>1.7729062846663577E-13</v>
      </c>
      <c r="DX249" s="36">
        <f t="shared" ca="1" si="556"/>
        <v>734.029707358991</v>
      </c>
      <c r="DY249" s="36">
        <f t="shared" ca="1" si="557"/>
        <v>7.7389403959139234</v>
      </c>
      <c r="DZ249" s="36">
        <f t="shared" ca="1" si="558"/>
        <v>148.66939129877534</v>
      </c>
      <c r="EA249" s="36">
        <f t="shared" ca="1" si="559"/>
        <v>0</v>
      </c>
      <c r="EB249" s="36">
        <f t="shared" ca="1" si="560"/>
        <v>1639.6505392959286</v>
      </c>
      <c r="EC249" s="36">
        <f t="shared" ca="1" si="561"/>
        <v>0</v>
      </c>
      <c r="ED249" s="36">
        <f t="shared" ca="1" si="562"/>
        <v>0</v>
      </c>
      <c r="EE249" s="36">
        <f t="shared" ca="1" si="600"/>
        <v>0</v>
      </c>
      <c r="EF249" s="36">
        <f t="shared" ca="1" si="563"/>
        <v>1639.6505392959286</v>
      </c>
      <c r="EG249" s="64"/>
      <c r="EH249" s="64"/>
      <c r="EI249" s="64"/>
      <c r="EJ249" s="70"/>
      <c r="EK249" s="70"/>
      <c r="EL249" s="70"/>
      <c r="EM249" s="70"/>
      <c r="EN249" s="70"/>
      <c r="EO249" s="36">
        <f t="shared" ca="1" si="564"/>
        <v>11.957544038357515</v>
      </c>
      <c r="EP249" s="36">
        <f t="shared" ca="1" si="565"/>
        <v>0</v>
      </c>
      <c r="EQ249" s="36">
        <f t="shared" si="566"/>
        <v>49.851210297896678</v>
      </c>
      <c r="ER249" s="36">
        <f t="shared" si="567"/>
        <v>3.9705920702529758</v>
      </c>
      <c r="ES249" s="36">
        <f t="shared" si="568"/>
        <v>-3.6260668057796224</v>
      </c>
      <c r="ET249" s="36">
        <f t="shared" ca="1" si="569"/>
        <v>0</v>
      </c>
      <c r="EU249" s="36">
        <f t="shared" ca="1" si="601"/>
        <v>3.9705920702529758</v>
      </c>
      <c r="EV249" s="36">
        <f t="shared" si="570"/>
        <v>2.2640983845521565</v>
      </c>
      <c r="EW249" s="36">
        <f t="shared" si="571"/>
        <v>65.163897192690413</v>
      </c>
      <c r="EX249" s="36">
        <f t="shared" ca="1" si="602"/>
        <v>121.24979794539223</v>
      </c>
      <c r="EY249" s="36">
        <f t="shared" si="572"/>
        <v>0</v>
      </c>
      <c r="EZ249" s="36">
        <f t="shared" si="573"/>
        <v>0</v>
      </c>
      <c r="FA249" s="36">
        <f t="shared" si="574"/>
        <v>0</v>
      </c>
      <c r="FB249" s="36">
        <f t="shared" si="575"/>
        <v>0</v>
      </c>
      <c r="FC249" s="36">
        <f t="shared" si="603"/>
        <v>0</v>
      </c>
      <c r="FD249" s="36">
        <f t="shared" si="576"/>
        <v>0</v>
      </c>
      <c r="FE249" s="36">
        <f t="shared" si="577"/>
        <v>0</v>
      </c>
      <c r="FF249" s="36">
        <f t="shared" si="604"/>
        <v>0</v>
      </c>
      <c r="FG249" s="36">
        <f t="shared" ca="1" si="578"/>
        <v>121.24979794539223</v>
      </c>
      <c r="FH249" s="36">
        <f t="shared" ca="1" si="579"/>
        <v>1.0811625354684231</v>
      </c>
      <c r="FI249" s="36">
        <f t="shared" ca="1" si="580"/>
        <v>-1.6438065379748259</v>
      </c>
      <c r="FJ249" s="36">
        <f t="shared" ca="1" si="581"/>
        <v>142.90034808038294</v>
      </c>
      <c r="FK249" s="36">
        <f t="shared" si="582"/>
        <v>0</v>
      </c>
      <c r="FL249" s="36">
        <f t="shared" si="583"/>
        <v>0</v>
      </c>
      <c r="FM249" s="36">
        <f t="shared" ca="1" si="584"/>
        <v>0</v>
      </c>
      <c r="FN249" s="36">
        <f t="shared" ca="1" si="606"/>
        <v>142.90034808038294</v>
      </c>
    </row>
    <row r="250" spans="2:170" x14ac:dyDescent="0.25">
      <c r="B250" s="2">
        <v>242</v>
      </c>
      <c r="C250" s="2">
        <f t="shared" si="457"/>
        <v>21</v>
      </c>
      <c r="D250" s="2">
        <f t="shared" si="303"/>
        <v>266</v>
      </c>
      <c r="E250" s="2">
        <f t="shared" si="458"/>
        <v>23</v>
      </c>
      <c r="F250" s="189">
        <f t="shared" si="304"/>
        <v>53082</v>
      </c>
      <c r="G250" s="2">
        <f t="shared" si="459"/>
        <v>4</v>
      </c>
      <c r="H250" s="187">
        <f t="shared" si="461"/>
        <v>54.75</v>
      </c>
      <c r="I250" s="186">
        <f t="shared" si="460"/>
        <v>54</v>
      </c>
      <c r="J250" s="2">
        <f t="shared" si="462"/>
        <v>0</v>
      </c>
      <c r="K250" s="2">
        <f t="shared" si="463"/>
        <v>1</v>
      </c>
      <c r="L250">
        <f t="shared" si="464"/>
        <v>2</v>
      </c>
      <c r="M250" s="190">
        <f t="shared" si="585"/>
        <v>3.2108761499999999E-3</v>
      </c>
      <c r="N250">
        <f t="shared" si="465"/>
        <v>1</v>
      </c>
      <c r="O250">
        <f t="shared" si="466"/>
        <v>100</v>
      </c>
      <c r="P250" s="58">
        <f t="shared" si="467"/>
        <v>1.4448942675E-2</v>
      </c>
      <c r="Q250" s="106">
        <f t="shared" si="468"/>
        <v>1.4448942675E-2</v>
      </c>
      <c r="R250" s="59">
        <f t="shared" si="469"/>
        <v>1.4448942675E-2</v>
      </c>
      <c r="S250" s="32">
        <f t="shared" si="586"/>
        <v>1.2121268785700856E-3</v>
      </c>
      <c r="T250">
        <f t="shared" si="470"/>
        <v>1</v>
      </c>
      <c r="U250" s="32">
        <f t="shared" si="587"/>
        <v>4.3279317000000003E-4</v>
      </c>
      <c r="V250">
        <f t="shared" si="471"/>
        <v>1</v>
      </c>
      <c r="W250">
        <f t="shared" si="472"/>
        <v>100</v>
      </c>
      <c r="X250" s="58">
        <f t="shared" si="473"/>
        <v>1.9475692650000001E-3</v>
      </c>
      <c r="Y250" s="58">
        <f t="shared" si="474"/>
        <v>1.9475692650000001E-3</v>
      </c>
      <c r="Z250" s="32">
        <f t="shared" si="475"/>
        <v>1.9475692650000001E-3</v>
      </c>
      <c r="AA250" s="32">
        <f t="shared" si="476"/>
        <v>1.6244249179087067E-4</v>
      </c>
      <c r="AB250" s="59">
        <f t="shared" si="477"/>
        <v>4.9056245199999996E-3</v>
      </c>
      <c r="AC250" s="59">
        <f t="shared" si="478"/>
        <v>4.9056245199999996E-3</v>
      </c>
      <c r="AD250">
        <f t="shared" si="479"/>
        <v>1</v>
      </c>
      <c r="AE250" s="59">
        <f t="shared" si="480"/>
        <v>4.9056245199999996E-3</v>
      </c>
      <c r="AF250" s="59">
        <f t="shared" si="481"/>
        <v>4.1758461800000006E-3</v>
      </c>
      <c r="AG250" s="59">
        <f t="shared" si="482"/>
        <v>4.1758461800000006E-3</v>
      </c>
      <c r="AH250">
        <f t="shared" si="483"/>
        <v>1</v>
      </c>
      <c r="AI250" s="59">
        <f t="shared" si="484"/>
        <v>4.1758461800000006E-3</v>
      </c>
      <c r="AJ250" s="59">
        <f t="shared" si="485"/>
        <v>0</v>
      </c>
      <c r="AK250" s="59">
        <f t="shared" si="486"/>
        <v>0</v>
      </c>
      <c r="AL250" s="59">
        <f t="shared" si="487"/>
        <v>0</v>
      </c>
      <c r="AM250" s="12">
        <f t="shared" si="588"/>
        <v>8.999582332155695E-2</v>
      </c>
      <c r="AN250" s="12">
        <f t="shared" si="589"/>
        <v>0</v>
      </c>
      <c r="AO250" s="66">
        <f t="shared" si="488"/>
        <v>1.0908635640710375E-4</v>
      </c>
      <c r="AP250" s="66">
        <f t="shared" si="489"/>
        <v>1.4619145791124661E-5</v>
      </c>
      <c r="AQ250" s="59">
        <f t="shared" si="490"/>
        <v>4.4148571758381759E-4</v>
      </c>
      <c r="AR250" s="59">
        <f t="shared" si="491"/>
        <v>3.7580871503327856E-4</v>
      </c>
      <c r="AS250" s="59">
        <f t="shared" si="492"/>
        <v>0</v>
      </c>
      <c r="AT250" s="12">
        <f t="shared" si="493"/>
        <v>8.905482338674163E-2</v>
      </c>
      <c r="AU250" s="59">
        <f t="shared" si="590"/>
        <v>4.1741783640691921E-18</v>
      </c>
      <c r="AV250" s="59">
        <f t="shared" si="591"/>
        <v>0</v>
      </c>
      <c r="AW250" s="70">
        <f t="shared" si="494"/>
        <v>0</v>
      </c>
      <c r="AX250" s="20">
        <f t="shared" si="495"/>
        <v>200000</v>
      </c>
      <c r="AY250" s="20">
        <f t="shared" si="496"/>
        <v>0</v>
      </c>
      <c r="AZ250" s="20">
        <f t="shared" si="497"/>
        <v>0</v>
      </c>
      <c r="BA250" s="20">
        <f t="shared" si="498"/>
        <v>200000</v>
      </c>
      <c r="BB250" s="36">
        <f t="shared" si="499"/>
        <v>1</v>
      </c>
      <c r="BC250" s="36">
        <f t="shared" si="500"/>
        <v>0</v>
      </c>
      <c r="BD250" s="80">
        <f t="shared" si="501"/>
        <v>21.817271281420748</v>
      </c>
      <c r="BE250" s="36">
        <f t="shared" si="502"/>
        <v>0</v>
      </c>
      <c r="BF250" s="36">
        <f t="shared" si="503"/>
        <v>0</v>
      </c>
      <c r="BG250" s="36">
        <f t="shared" si="504"/>
        <v>21.817271281420748</v>
      </c>
      <c r="BH250" s="36">
        <f t="shared" si="505"/>
        <v>2.9238291582249323</v>
      </c>
      <c r="BI250" s="36">
        <f t="shared" si="506"/>
        <v>0</v>
      </c>
      <c r="BJ250" s="36">
        <f t="shared" si="507"/>
        <v>0</v>
      </c>
      <c r="BK250" s="36">
        <f t="shared" si="508"/>
        <v>2.9238291582249323</v>
      </c>
      <c r="BL250" s="68">
        <f ca="1">IF(OR(AT250=0,E250&gt;ProjTerm),0,VLOOKUP(D250,'Life Events'!$AE$5:$AI$1206,5,FALSE))</f>
        <v>1.7228044398624664E-16</v>
      </c>
      <c r="BM250" s="93">
        <f t="shared" ca="1" si="509"/>
        <v>1.7228044398624664E-16</v>
      </c>
      <c r="BN250" s="93">
        <f t="shared" ca="1" si="510"/>
        <v>1.5342404512184629E-17</v>
      </c>
      <c r="BO250" s="36">
        <f t="shared" ca="1" si="511"/>
        <v>2.3344866930708722E-15</v>
      </c>
      <c r="BP250" s="36">
        <f t="shared" si="512"/>
        <v>1.0342965196677689E-2</v>
      </c>
      <c r="BQ250" s="36">
        <f t="shared" si="513"/>
        <v>98.306004437369452</v>
      </c>
      <c r="BR250" s="36">
        <f t="shared" si="514"/>
        <v>154.78110000000001</v>
      </c>
      <c r="BS250" s="36">
        <f t="shared" si="515"/>
        <v>152.15911503420926</v>
      </c>
      <c r="BT250" s="36">
        <f t="shared" si="516"/>
        <v>13.55050311605441</v>
      </c>
      <c r="BU250" s="70" cm="1">
        <f t="array" ref="BU250">IF(AND(ActInt=1,$J250=0),INDEX(Tbl_FwdNom,$B250-IVP,MATCH(ValnDt,Tbl_FwdNom_Cols)),INDEX(Tbl_FwdNom,$B250,MATCH(StartDt,Tbl_FwdNom_Cols)))</f>
        <v>11.227876036</v>
      </c>
      <c r="BV250" s="70" cm="1">
        <f t="array" ref="BV250">INDEX(Tbl_FwdReal,$B250,MATCH(StartDt,Tbl_FwdReal_Cols))</f>
        <v>5.7246680599999999</v>
      </c>
      <c r="BW250" s="70" cm="1">
        <f t="array" ref="BW250">IF(RunType&lt;&gt;"OPN",INDEX(Tbl_FwdReal,$B250,MATCH(ValnDt,Tbl_FwdReal_Cols)),IF(AND($J250=0,ActInt=1),INDEX(Tbl_FwdReal,$B250-IVP,MATCH(ValnDt,Tbl_FwdReal_Cols)),-999))*$K250</f>
        <v>5.7246680599999999</v>
      </c>
      <c r="BX250" s="70">
        <f t="shared" si="517"/>
        <v>5.7246680600000002E-2</v>
      </c>
      <c r="BY250" s="70">
        <f t="shared" si="592"/>
        <v>5.2052260621682445E-2</v>
      </c>
      <c r="BZ250" s="64">
        <f t="shared" si="605"/>
        <v>4.237518872896473E-3</v>
      </c>
      <c r="CA250" s="70" cm="1">
        <f t="array" ref="CA250">IF($J250=1,CA249*(1+INDEX(Tbl_CPI,$B250,MATCH(IF(RunType="OPN",StartDt,ValnDt),Tbl_CPI_Cols))),0)</f>
        <v>0</v>
      </c>
      <c r="CB250" s="70">
        <f t="shared" si="593"/>
        <v>4.2743107535297327</v>
      </c>
      <c r="CC250" s="70">
        <f t="shared" si="594"/>
        <v>4.2382540456675493</v>
      </c>
      <c r="CD250" s="36">
        <f t="shared" si="518"/>
        <v>23.64159919121569</v>
      </c>
      <c r="CE250" s="36">
        <f t="shared" si="519"/>
        <v>1.5748468406040659</v>
      </c>
      <c r="CF250" s="36">
        <f t="shared" si="520"/>
        <v>0</v>
      </c>
      <c r="CG250" s="36">
        <f t="shared" si="521"/>
        <v>2.2693748218772267</v>
      </c>
      <c r="CH250" s="36">
        <f t="shared" si="522"/>
        <v>2.127645183851711</v>
      </c>
      <c r="CI250" s="36">
        <f t="shared" si="523"/>
        <v>0</v>
      </c>
      <c r="CJ250" s="36">
        <f t="shared" si="524"/>
        <v>0</v>
      </c>
      <c r="CK250" s="36">
        <f t="shared" si="525"/>
        <v>0</v>
      </c>
      <c r="CL250" s="36">
        <f t="shared" si="526"/>
        <v>0.14172963802551566</v>
      </c>
      <c r="CM250" s="36">
        <f t="shared" si="527"/>
        <v>2.2693748218772267</v>
      </c>
      <c r="CN250" s="36">
        <f t="shared" ca="1" si="528"/>
        <v>11.180254358394595</v>
      </c>
      <c r="CO250" s="20">
        <f t="shared" si="529"/>
        <v>120000</v>
      </c>
      <c r="CP250" s="20">
        <f t="shared" si="530"/>
        <v>2</v>
      </c>
      <c r="CQ250" s="64">
        <f t="shared" si="531"/>
        <v>4.1339560200000002E-3</v>
      </c>
      <c r="CR250" s="64">
        <f t="shared" si="532"/>
        <v>1.8602802090000002E-2</v>
      </c>
      <c r="CS250" s="36">
        <f t="shared" si="533"/>
        <v>16.886209672172402</v>
      </c>
      <c r="CT250" s="36">
        <f t="shared" si="534"/>
        <v>13.090362768852449</v>
      </c>
      <c r="CU250" s="36">
        <f t="shared" si="535"/>
        <v>1.7542974949349595</v>
      </c>
      <c r="CV250" s="36">
        <f t="shared" si="595"/>
        <v>14.844660263787409</v>
      </c>
      <c r="CW250" s="36">
        <f t="shared" si="536"/>
        <v>0</v>
      </c>
      <c r="CX250" s="36">
        <f t="shared" si="537"/>
        <v>0</v>
      </c>
      <c r="CY250" s="36">
        <f t="shared" si="538"/>
        <v>0</v>
      </c>
      <c r="CZ250" s="36">
        <f t="shared" si="596"/>
        <v>0</v>
      </c>
      <c r="DA250" s="64">
        <f t="shared" si="539"/>
        <v>8.9070040605960799E-3</v>
      </c>
      <c r="DB250" s="70">
        <f t="shared" si="597"/>
        <v>0.99117163026448662</v>
      </c>
      <c r="DC250" s="70">
        <f>PRODUCT($DB$8:DB250)</f>
        <v>8.7470626228464674E-2</v>
      </c>
      <c r="DD250" s="36">
        <f t="shared" si="540"/>
        <v>654.74518326977102</v>
      </c>
      <c r="DE250" s="36">
        <f t="shared" si="541"/>
        <v>1698.6186093318245</v>
      </c>
      <c r="DF250" s="36">
        <f t="shared" si="542"/>
        <v>160.96223295517586</v>
      </c>
      <c r="DG250" s="36">
        <f t="shared" si="543"/>
        <v>0.7773938745813711</v>
      </c>
      <c r="DH250" s="36">
        <f t="shared" ca="1" si="544"/>
        <v>1.5898501661342526E-13</v>
      </c>
      <c r="DI250" s="36">
        <f t="shared" si="545"/>
        <v>136.09131980062037</v>
      </c>
      <c r="DJ250" s="36">
        <f t="shared" ca="1" si="546"/>
        <v>1340.1495849432686</v>
      </c>
      <c r="DK250" s="36">
        <f t="shared" si="547"/>
        <v>0</v>
      </c>
      <c r="DL250" s="36">
        <f t="shared" si="548"/>
        <v>0</v>
      </c>
      <c r="DM250" s="36">
        <f t="shared" ca="1" si="549"/>
        <v>1340.1495849432686</v>
      </c>
      <c r="DN250" s="36">
        <f t="shared" ca="1" si="598"/>
        <v>1340.1495849432722</v>
      </c>
      <c r="DO250" s="64" cm="1">
        <f t="array" ref="DO250">IFERROR(INDEX(Tbl_FwdNom,$B250,MATCH(LIDt,Tbl_FwdNom_Cols,0)),0)</f>
        <v>12.517289379999999</v>
      </c>
      <c r="DP250" s="64">
        <f t="shared" ca="1" si="599"/>
        <v>9.3804428019999992</v>
      </c>
      <c r="DQ250" s="64">
        <f t="shared" ca="1" si="550"/>
        <v>7.4998104345516126E-3</v>
      </c>
      <c r="DR250" s="70">
        <f t="shared" ca="1" si="551"/>
        <v>0.9925560180191827</v>
      </c>
      <c r="DS250" s="70">
        <f ca="1">PRODUCT($DR$8:DR250)</f>
        <v>8.7158685240767447E-2</v>
      </c>
      <c r="DT250" s="36">
        <f t="shared" ca="1" si="552"/>
        <v>2028.7624599608994</v>
      </c>
      <c r="DU250" s="36">
        <f t="shared" ca="1" si="553"/>
        <v>181.33174181899605</v>
      </c>
      <c r="DV250" s="36">
        <f t="shared" ca="1" si="554"/>
        <v>0.92392525005714543</v>
      </c>
      <c r="DW250" s="36">
        <f t="shared" ca="1" si="555"/>
        <v>1.7628578787888718E-13</v>
      </c>
      <c r="DX250" s="36">
        <f t="shared" ca="1" si="556"/>
        <v>725.9842879014584</v>
      </c>
      <c r="DY250" s="36">
        <f t="shared" ca="1" si="557"/>
        <v>7.6541883984039067</v>
      </c>
      <c r="DZ250" s="36">
        <f t="shared" ca="1" si="558"/>
        <v>147.64078143153375</v>
      </c>
      <c r="EA250" s="36">
        <f t="shared" ca="1" si="559"/>
        <v>0</v>
      </c>
      <c r="EB250" s="36">
        <f t="shared" ca="1" si="560"/>
        <v>1638.4809584583172</v>
      </c>
      <c r="EC250" s="36">
        <f t="shared" ca="1" si="561"/>
        <v>0</v>
      </c>
      <c r="ED250" s="36">
        <f t="shared" ca="1" si="562"/>
        <v>0</v>
      </c>
      <c r="EE250" s="36">
        <f t="shared" ca="1" si="600"/>
        <v>0</v>
      </c>
      <c r="EF250" s="36">
        <f t="shared" ca="1" si="563"/>
        <v>1638.4809584583172</v>
      </c>
      <c r="EG250" s="64"/>
      <c r="EH250" s="64"/>
      <c r="EI250" s="64"/>
      <c r="EJ250" s="70"/>
      <c r="EK250" s="70"/>
      <c r="EL250" s="70"/>
      <c r="EM250" s="70"/>
      <c r="EN250" s="70"/>
      <c r="EO250" s="36">
        <f t="shared" ca="1" si="564"/>
        <v>11.930039455987014</v>
      </c>
      <c r="EP250" s="36">
        <f t="shared" ca="1" si="565"/>
        <v>0</v>
      </c>
      <c r="EQ250" s="36">
        <f t="shared" si="566"/>
        <v>49.634860037514763</v>
      </c>
      <c r="ER250" s="36">
        <f t="shared" si="567"/>
        <v>3.9247325046221557</v>
      </c>
      <c r="ES250" s="36">
        <f t="shared" si="568"/>
        <v>-3.5841864398998826</v>
      </c>
      <c r="ET250" s="36">
        <f t="shared" ca="1" si="569"/>
        <v>0</v>
      </c>
      <c r="EU250" s="36">
        <f t="shared" ca="1" si="601"/>
        <v>3.9247325046221557</v>
      </c>
      <c r="EV250" s="36">
        <f t="shared" si="570"/>
        <v>2.2464703032544246</v>
      </c>
      <c r="EW250" s="36">
        <f t="shared" si="571"/>
        <v>64.88109109749449</v>
      </c>
      <c r="EX250" s="36">
        <f t="shared" ca="1" si="602"/>
        <v>120.68715394288583</v>
      </c>
      <c r="EY250" s="36">
        <f t="shared" si="572"/>
        <v>0</v>
      </c>
      <c r="EZ250" s="36">
        <f t="shared" si="573"/>
        <v>0</v>
      </c>
      <c r="FA250" s="36">
        <f t="shared" si="574"/>
        <v>0</v>
      </c>
      <c r="FB250" s="36">
        <f t="shared" si="575"/>
        <v>0</v>
      </c>
      <c r="FC250" s="36">
        <f t="shared" si="603"/>
        <v>0</v>
      </c>
      <c r="FD250" s="36">
        <f t="shared" si="576"/>
        <v>0</v>
      </c>
      <c r="FE250" s="36">
        <f t="shared" si="577"/>
        <v>0</v>
      </c>
      <c r="FF250" s="36">
        <f t="shared" si="604"/>
        <v>0</v>
      </c>
      <c r="FG250" s="36">
        <f t="shared" ca="1" si="578"/>
        <v>120.68715394288583</v>
      </c>
      <c r="FH250" s="36">
        <f t="shared" ca="1" si="579"/>
        <v>1.0749609702310683</v>
      </c>
      <c r="FI250" s="36">
        <f t="shared" ca="1" si="580"/>
        <v>-1.6266656951541241</v>
      </c>
      <c r="FJ250" s="36">
        <f t="shared" ca="1" si="581"/>
        <v>142.34540790686313</v>
      </c>
      <c r="FK250" s="36">
        <f t="shared" si="582"/>
        <v>0</v>
      </c>
      <c r="FL250" s="36">
        <f t="shared" si="583"/>
        <v>0</v>
      </c>
      <c r="FM250" s="36">
        <f t="shared" ca="1" si="584"/>
        <v>0</v>
      </c>
      <c r="FN250" s="36">
        <f t="shared" ca="1" si="606"/>
        <v>142.34540790686313</v>
      </c>
    </row>
    <row r="251" spans="2:170" x14ac:dyDescent="0.25">
      <c r="B251" s="2">
        <v>243</v>
      </c>
      <c r="C251" s="2">
        <f t="shared" si="457"/>
        <v>21</v>
      </c>
      <c r="D251" s="2">
        <f t="shared" si="303"/>
        <v>267</v>
      </c>
      <c r="E251" s="2">
        <f t="shared" si="458"/>
        <v>23</v>
      </c>
      <c r="F251" s="189">
        <f t="shared" si="304"/>
        <v>53113</v>
      </c>
      <c r="G251" s="2">
        <f t="shared" si="459"/>
        <v>5</v>
      </c>
      <c r="H251" s="187">
        <f t="shared" si="461"/>
        <v>54.833333333333336</v>
      </c>
      <c r="I251" s="186">
        <f t="shared" si="460"/>
        <v>54</v>
      </c>
      <c r="J251" s="2">
        <f t="shared" si="462"/>
        <v>0</v>
      </c>
      <c r="K251" s="2">
        <f t="shared" si="463"/>
        <v>1</v>
      </c>
      <c r="L251">
        <f t="shared" si="464"/>
        <v>2</v>
      </c>
      <c r="M251" s="190">
        <f t="shared" si="585"/>
        <v>3.2108761499999999E-3</v>
      </c>
      <c r="N251">
        <f t="shared" si="465"/>
        <v>1</v>
      </c>
      <c r="O251">
        <f t="shared" si="466"/>
        <v>100</v>
      </c>
      <c r="P251" s="58">
        <f t="shared" si="467"/>
        <v>1.4448942675E-2</v>
      </c>
      <c r="Q251" s="106">
        <f t="shared" si="468"/>
        <v>1.4448942675E-2</v>
      </c>
      <c r="R251" s="59">
        <f t="shared" si="469"/>
        <v>1.4448942675E-2</v>
      </c>
      <c r="S251" s="32">
        <f t="shared" si="586"/>
        <v>1.2121268785700856E-3</v>
      </c>
      <c r="T251">
        <f t="shared" si="470"/>
        <v>1</v>
      </c>
      <c r="U251" s="32">
        <f t="shared" si="587"/>
        <v>4.3279317000000003E-4</v>
      </c>
      <c r="V251">
        <f t="shared" si="471"/>
        <v>1</v>
      </c>
      <c r="W251">
        <f t="shared" si="472"/>
        <v>100</v>
      </c>
      <c r="X251" s="58">
        <f t="shared" si="473"/>
        <v>1.9475692650000001E-3</v>
      </c>
      <c r="Y251" s="58">
        <f t="shared" si="474"/>
        <v>1.9475692650000001E-3</v>
      </c>
      <c r="Z251" s="32">
        <f t="shared" si="475"/>
        <v>1.9475692650000001E-3</v>
      </c>
      <c r="AA251" s="32">
        <f t="shared" si="476"/>
        <v>1.6244249179087067E-4</v>
      </c>
      <c r="AB251" s="59">
        <f t="shared" si="477"/>
        <v>4.9056245199999996E-3</v>
      </c>
      <c r="AC251" s="59">
        <f t="shared" si="478"/>
        <v>4.9056245199999996E-3</v>
      </c>
      <c r="AD251">
        <f t="shared" si="479"/>
        <v>1</v>
      </c>
      <c r="AE251" s="59">
        <f t="shared" si="480"/>
        <v>4.9056245199999996E-3</v>
      </c>
      <c r="AF251" s="59">
        <f t="shared" si="481"/>
        <v>4.1758461800000006E-3</v>
      </c>
      <c r="AG251" s="59">
        <f t="shared" si="482"/>
        <v>4.1758461800000006E-3</v>
      </c>
      <c r="AH251">
        <f t="shared" si="483"/>
        <v>1</v>
      </c>
      <c r="AI251" s="59">
        <f t="shared" si="484"/>
        <v>4.1758461800000006E-3</v>
      </c>
      <c r="AJ251" s="59">
        <f t="shared" si="485"/>
        <v>0</v>
      </c>
      <c r="AK251" s="59">
        <f t="shared" si="486"/>
        <v>0</v>
      </c>
      <c r="AL251" s="59">
        <f t="shared" si="487"/>
        <v>0</v>
      </c>
      <c r="AM251" s="12">
        <f t="shared" si="588"/>
        <v>8.905482338674163E-2</v>
      </c>
      <c r="AN251" s="12">
        <f t="shared" si="589"/>
        <v>0</v>
      </c>
      <c r="AO251" s="66">
        <f t="shared" si="488"/>
        <v>1.0794574509338139E-4</v>
      </c>
      <c r="AP251" s="66">
        <f t="shared" si="489"/>
        <v>1.4466287416938214E-5</v>
      </c>
      <c r="AQ251" s="59">
        <f t="shared" si="490"/>
        <v>4.3686952523026916E-4</v>
      </c>
      <c r="AR251" s="59">
        <f t="shared" si="491"/>
        <v>3.7187924405009977E-4</v>
      </c>
      <c r="AS251" s="59">
        <f t="shared" si="492"/>
        <v>0</v>
      </c>
      <c r="AT251" s="12">
        <f t="shared" si="493"/>
        <v>8.8123662584950926E-2</v>
      </c>
      <c r="AU251" s="59">
        <f t="shared" si="590"/>
        <v>0</v>
      </c>
      <c r="AV251" s="59">
        <f t="shared" si="591"/>
        <v>-1.5016200088924236E-17</v>
      </c>
      <c r="AW251" s="70">
        <f t="shared" si="494"/>
        <v>0</v>
      </c>
      <c r="AX251" s="20">
        <f t="shared" si="495"/>
        <v>200000</v>
      </c>
      <c r="AY251" s="20">
        <f t="shared" si="496"/>
        <v>0</v>
      </c>
      <c r="AZ251" s="20">
        <f t="shared" si="497"/>
        <v>0</v>
      </c>
      <c r="BA251" s="20">
        <f t="shared" si="498"/>
        <v>200000</v>
      </c>
      <c r="BB251" s="36">
        <f t="shared" si="499"/>
        <v>1</v>
      </c>
      <c r="BC251" s="36">
        <f t="shared" si="500"/>
        <v>0</v>
      </c>
      <c r="BD251" s="80">
        <f t="shared" si="501"/>
        <v>21.589149018676277</v>
      </c>
      <c r="BE251" s="36">
        <f t="shared" si="502"/>
        <v>0</v>
      </c>
      <c r="BF251" s="36">
        <f t="shared" si="503"/>
        <v>0</v>
      </c>
      <c r="BG251" s="36">
        <f t="shared" si="504"/>
        <v>21.589149018676277</v>
      </c>
      <c r="BH251" s="36">
        <f t="shared" si="505"/>
        <v>2.893257483387643</v>
      </c>
      <c r="BI251" s="36">
        <f t="shared" si="506"/>
        <v>0</v>
      </c>
      <c r="BJ251" s="36">
        <f t="shared" si="507"/>
        <v>0</v>
      </c>
      <c r="BK251" s="36">
        <f t="shared" si="508"/>
        <v>2.893257483387643</v>
      </c>
      <c r="BL251" s="68">
        <f ca="1">IF(OR(AT251=0,E251&gt;ProjTerm),0,VLOOKUP(D251,'Life Events'!$AE$5:$AI$1206,5,FALSE))</f>
        <v>1.7410084944432037E-16</v>
      </c>
      <c r="BM251" s="93">
        <f t="shared" ca="1" si="509"/>
        <v>1.7410084944432037E-16</v>
      </c>
      <c r="BN251" s="93">
        <f t="shared" ca="1" si="510"/>
        <v>1.5342404512184629E-17</v>
      </c>
      <c r="BO251" s="36">
        <f t="shared" ca="1" si="511"/>
        <v>2.3344884713465091E-15</v>
      </c>
      <c r="BP251" s="36">
        <f t="shared" si="512"/>
        <v>1.0234818738134876E-2</v>
      </c>
      <c r="BQ251" s="36">
        <f t="shared" si="513"/>
        <v>98.306079321142903</v>
      </c>
      <c r="BR251" s="36">
        <f t="shared" si="514"/>
        <v>154.78110000000001</v>
      </c>
      <c r="BS251" s="36">
        <f t="shared" si="515"/>
        <v>152.15923094013752</v>
      </c>
      <c r="BT251" s="36">
        <f t="shared" si="516"/>
        <v>13.408828726554304</v>
      </c>
      <c r="BU251" s="70" cm="1">
        <f t="array" ref="BU251">IF(AND(ActInt=1,$J251=0),INDEX(Tbl_FwdNom,$B251-IVP,MATCH(ValnDt,Tbl_FwdNom_Cols)),INDEX(Tbl_FwdNom,$B251,MATCH(StartDt,Tbl_FwdNom_Cols)))</f>
        <v>11.214450476</v>
      </c>
      <c r="BV251" s="70" cm="1">
        <f t="array" ref="BV251">INDEX(Tbl_FwdReal,$B251,MATCH(StartDt,Tbl_FwdReal_Cols))</f>
        <v>5.7307006600000001</v>
      </c>
      <c r="BW251" s="70" cm="1">
        <f t="array" ref="BW251">IF(RunType&lt;&gt;"OPN",INDEX(Tbl_FwdReal,$B251,MATCH(ValnDt,Tbl_FwdReal_Cols)),IF(AND($J251=0,ActInt=1),INDEX(Tbl_FwdReal,$B251-IVP,MATCH(ValnDt,Tbl_FwdReal_Cols)),-999))*$K251</f>
        <v>5.7307006600000001</v>
      </c>
      <c r="BX251" s="70">
        <f t="shared" si="517"/>
        <v>5.7307006600000002E-2</v>
      </c>
      <c r="BY251" s="70">
        <f t="shared" si="592"/>
        <v>5.1865255614205852E-2</v>
      </c>
      <c r="BZ251" s="64">
        <f t="shared" si="605"/>
        <v>4.222642176388014E-3</v>
      </c>
      <c r="CA251" s="70" cm="1">
        <f t="array" ref="CA251">IF($J251=1,CA250*(1+INDEX(Tbl_CPI,$B251,MATCH(IF(RunType="OPN",StartDt,ValnDt),Tbl_CPI_Cols))),0)</f>
        <v>0</v>
      </c>
      <c r="CB251" s="70">
        <f t="shared" si="593"/>
        <v>4.2923596383925764</v>
      </c>
      <c r="CC251" s="70">
        <f t="shared" si="594"/>
        <v>4.2382540456675493</v>
      </c>
      <c r="CD251" s="36">
        <f t="shared" si="518"/>
        <v>23.641600845193288</v>
      </c>
      <c r="CE251" s="36">
        <f t="shared" si="519"/>
        <v>1.5748480402304232</v>
      </c>
      <c r="CF251" s="36">
        <f t="shared" si="520"/>
        <v>0</v>
      </c>
      <c r="CG251" s="36">
        <f t="shared" si="521"/>
        <v>2.2456464019322064</v>
      </c>
      <c r="CH251" s="36">
        <f t="shared" si="522"/>
        <v>2.10539858784853</v>
      </c>
      <c r="CI251" s="36">
        <f t="shared" si="523"/>
        <v>0</v>
      </c>
      <c r="CJ251" s="36">
        <f t="shared" si="524"/>
        <v>0</v>
      </c>
      <c r="CK251" s="36">
        <f t="shared" si="525"/>
        <v>0</v>
      </c>
      <c r="CL251" s="36">
        <f t="shared" si="526"/>
        <v>0.14024781408367651</v>
      </c>
      <c r="CM251" s="36">
        <f t="shared" si="527"/>
        <v>2.2456464019322064</v>
      </c>
      <c r="CN251" s="36">
        <f t="shared" ca="1" si="528"/>
        <v>11.063342956771482</v>
      </c>
      <c r="CO251" s="20">
        <f t="shared" si="529"/>
        <v>120000</v>
      </c>
      <c r="CP251" s="20">
        <f t="shared" si="530"/>
        <v>2</v>
      </c>
      <c r="CQ251" s="64">
        <f t="shared" si="531"/>
        <v>4.1339560200000002E-3</v>
      </c>
      <c r="CR251" s="64">
        <f t="shared" si="532"/>
        <v>1.8602802090000002E-2</v>
      </c>
      <c r="CS251" s="36">
        <f t="shared" si="533"/>
        <v>16.709646787203653</v>
      </c>
      <c r="CT251" s="36">
        <f t="shared" si="534"/>
        <v>12.953489411205766</v>
      </c>
      <c r="CU251" s="36">
        <f t="shared" si="535"/>
        <v>1.7359544900325856</v>
      </c>
      <c r="CV251" s="36">
        <f t="shared" si="595"/>
        <v>14.689443901238352</v>
      </c>
      <c r="CW251" s="36">
        <f t="shared" si="536"/>
        <v>0</v>
      </c>
      <c r="CX251" s="36">
        <f t="shared" si="537"/>
        <v>0</v>
      </c>
      <c r="CY251" s="36">
        <f t="shared" si="538"/>
        <v>0</v>
      </c>
      <c r="CZ251" s="36">
        <f t="shared" si="596"/>
        <v>0</v>
      </c>
      <c r="DA251" s="64">
        <f t="shared" si="539"/>
        <v>8.8968553075687851E-3</v>
      </c>
      <c r="DB251" s="70">
        <f t="shared" si="597"/>
        <v>0.99118160071491501</v>
      </c>
      <c r="DC251" s="70">
        <f>PRODUCT($DB$8:DB251)</f>
        <v>8.6699275320665639E-2</v>
      </c>
      <c r="DD251" s="36">
        <f t="shared" si="540"/>
        <v>647.16152770209544</v>
      </c>
      <c r="DE251" s="36">
        <f t="shared" si="541"/>
        <v>1692.1418243031171</v>
      </c>
      <c r="DF251" s="36">
        <f t="shared" si="542"/>
        <v>159.50103316837362</v>
      </c>
      <c r="DG251" s="36">
        <f t="shared" si="543"/>
        <v>0.77407541666237689</v>
      </c>
      <c r="DH251" s="36">
        <f t="shared" ca="1" si="544"/>
        <v>1.5806499483095981E-13</v>
      </c>
      <c r="DI251" s="36">
        <f t="shared" si="545"/>
        <v>135.03647898846037</v>
      </c>
      <c r="DJ251" s="36">
        <f t="shared" ca="1" si="546"/>
        <v>1338.7437333411938</v>
      </c>
      <c r="DK251" s="36">
        <f t="shared" si="547"/>
        <v>0</v>
      </c>
      <c r="DL251" s="36">
        <f t="shared" si="548"/>
        <v>0</v>
      </c>
      <c r="DM251" s="36">
        <f t="shared" ca="1" si="549"/>
        <v>1338.7437333411938</v>
      </c>
      <c r="DN251" s="36">
        <f t="shared" ca="1" si="598"/>
        <v>1338.7437333411972</v>
      </c>
      <c r="DO251" s="64" cm="1">
        <f t="array" ref="DO251">IFERROR(INDEX(Tbl_FwdNom,$B251,MATCH(LIDt,Tbl_FwdNom_Cols,0)),0)</f>
        <v>12.51977149</v>
      </c>
      <c r="DP251" s="64">
        <f t="shared" ca="1" si="599"/>
        <v>9.3608203040000006</v>
      </c>
      <c r="DQ251" s="64">
        <f t="shared" ca="1" si="550"/>
        <v>7.484747345098075E-3</v>
      </c>
      <c r="DR251" s="70">
        <f t="shared" ca="1" si="551"/>
        <v>0.99257085790646293</v>
      </c>
      <c r="DS251" s="70">
        <f ca="1">PRODUCT($DR$8:DR251)</f>
        <v>8.6511170983427921E-2</v>
      </c>
      <c r="DT251" s="36">
        <f t="shared" ca="1" si="552"/>
        <v>2022.3580853782501</v>
      </c>
      <c r="DU251" s="36">
        <f t="shared" ca="1" si="553"/>
        <v>179.79570660877016</v>
      </c>
      <c r="DV251" s="36">
        <f t="shared" ca="1" si="554"/>
        <v>0.92060577838144475</v>
      </c>
      <c r="DW251" s="36">
        <f t="shared" ca="1" si="555"/>
        <v>1.752707539903457E-13</v>
      </c>
      <c r="DX251" s="36">
        <f t="shared" ca="1" si="556"/>
        <v>718.00926814635739</v>
      </c>
      <c r="DY251" s="36">
        <f t="shared" ca="1" si="557"/>
        <v>7.5701805311599459</v>
      </c>
      <c r="DZ251" s="36">
        <f t="shared" ca="1" si="558"/>
        <v>146.62467841404234</v>
      </c>
      <c r="EA251" s="36">
        <f t="shared" ca="1" si="559"/>
        <v>0</v>
      </c>
      <c r="EB251" s="36">
        <f t="shared" ca="1" si="560"/>
        <v>1637.4187770074834</v>
      </c>
      <c r="EC251" s="36">
        <f t="shared" ca="1" si="561"/>
        <v>0</v>
      </c>
      <c r="ED251" s="36">
        <f t="shared" ca="1" si="562"/>
        <v>0</v>
      </c>
      <c r="EE251" s="36">
        <f t="shared" ca="1" si="600"/>
        <v>0</v>
      </c>
      <c r="EF251" s="36">
        <f t="shared" ca="1" si="563"/>
        <v>1637.4187770074834</v>
      </c>
      <c r="EG251" s="64"/>
      <c r="EH251" s="64"/>
      <c r="EI251" s="64"/>
      <c r="EJ251" s="70"/>
      <c r="EK251" s="70"/>
      <c r="EL251" s="70"/>
      <c r="EM251" s="70"/>
      <c r="EN251" s="70"/>
      <c r="EO251" s="36">
        <f t="shared" ca="1" si="564"/>
        <v>11.90313775662867</v>
      </c>
      <c r="EP251" s="36">
        <f t="shared" ca="1" si="565"/>
        <v>0</v>
      </c>
      <c r="EQ251" s="36">
        <f t="shared" si="566"/>
        <v>49.422983922027804</v>
      </c>
      <c r="ER251" s="36">
        <f t="shared" si="567"/>
        <v>3.8792738738893937</v>
      </c>
      <c r="ES251" s="36">
        <f t="shared" si="568"/>
        <v>-3.5426722201009802</v>
      </c>
      <c r="ET251" s="36">
        <f t="shared" ca="1" si="569"/>
        <v>0</v>
      </c>
      <c r="EU251" s="36">
        <f t="shared" ca="1" si="601"/>
        <v>3.8792738738893937</v>
      </c>
      <c r="EV251" s="36">
        <f t="shared" si="570"/>
        <v>2.2290579615808346</v>
      </c>
      <c r="EW251" s="36">
        <f t="shared" si="571"/>
        <v>64.604133460464737</v>
      </c>
      <c r="EX251" s="36">
        <f t="shared" ca="1" si="602"/>
        <v>120.13544921796277</v>
      </c>
      <c r="EY251" s="36">
        <f t="shared" si="572"/>
        <v>0</v>
      </c>
      <c r="EZ251" s="36">
        <f t="shared" si="573"/>
        <v>0</v>
      </c>
      <c r="FA251" s="36">
        <f t="shared" si="574"/>
        <v>0</v>
      </c>
      <c r="FB251" s="36">
        <f t="shared" si="575"/>
        <v>0</v>
      </c>
      <c r="FC251" s="36">
        <f t="shared" si="603"/>
        <v>0</v>
      </c>
      <c r="FD251" s="36">
        <f t="shared" si="576"/>
        <v>0</v>
      </c>
      <c r="FE251" s="36">
        <f t="shared" si="577"/>
        <v>0</v>
      </c>
      <c r="FF251" s="36">
        <f t="shared" si="604"/>
        <v>0</v>
      </c>
      <c r="FG251" s="36">
        <f t="shared" ca="1" si="578"/>
        <v>120.13544921796277</v>
      </c>
      <c r="FH251" s="36">
        <f t="shared" ca="1" si="579"/>
        <v>1.0688277090019924</v>
      </c>
      <c r="FI251" s="36">
        <f t="shared" ca="1" si="580"/>
        <v>-1.6097042198088318</v>
      </c>
      <c r="FJ251" s="36">
        <f t="shared" ca="1" si="581"/>
        <v>141.80112310097209</v>
      </c>
      <c r="FK251" s="36">
        <f t="shared" si="582"/>
        <v>0</v>
      </c>
      <c r="FL251" s="36">
        <f t="shared" si="583"/>
        <v>0</v>
      </c>
      <c r="FM251" s="36">
        <f t="shared" ca="1" si="584"/>
        <v>0</v>
      </c>
      <c r="FN251" s="36">
        <f t="shared" ca="1" si="606"/>
        <v>141.80112310097209</v>
      </c>
    </row>
    <row r="252" spans="2:170" x14ac:dyDescent="0.25">
      <c r="B252" s="2">
        <v>244</v>
      </c>
      <c r="C252" s="2">
        <f t="shared" si="457"/>
        <v>21</v>
      </c>
      <c r="D252" s="2">
        <f t="shared" si="303"/>
        <v>268</v>
      </c>
      <c r="E252" s="2">
        <f t="shared" si="458"/>
        <v>23</v>
      </c>
      <c r="F252" s="189">
        <f t="shared" si="304"/>
        <v>53143</v>
      </c>
      <c r="G252" s="2">
        <f t="shared" si="459"/>
        <v>6</v>
      </c>
      <c r="H252" s="187">
        <f t="shared" si="461"/>
        <v>54.916666666666671</v>
      </c>
      <c r="I252" s="186">
        <f t="shared" si="460"/>
        <v>54</v>
      </c>
      <c r="J252" s="2">
        <f t="shared" si="462"/>
        <v>0</v>
      </c>
      <c r="K252" s="2">
        <f t="shared" si="463"/>
        <v>1</v>
      </c>
      <c r="L252">
        <f t="shared" si="464"/>
        <v>2</v>
      </c>
      <c r="M252" s="190">
        <f t="shared" si="585"/>
        <v>3.2108761499999999E-3</v>
      </c>
      <c r="N252">
        <f t="shared" si="465"/>
        <v>1</v>
      </c>
      <c r="O252">
        <f t="shared" si="466"/>
        <v>100</v>
      </c>
      <c r="P252" s="58">
        <f t="shared" si="467"/>
        <v>1.4448942675E-2</v>
      </c>
      <c r="Q252" s="106">
        <f t="shared" si="468"/>
        <v>1.4448942675E-2</v>
      </c>
      <c r="R252" s="59">
        <f t="shared" si="469"/>
        <v>1.4448942675E-2</v>
      </c>
      <c r="S252" s="32">
        <f t="shared" si="586"/>
        <v>1.2121268785700856E-3</v>
      </c>
      <c r="T252">
        <f t="shared" si="470"/>
        <v>1</v>
      </c>
      <c r="U252" s="32">
        <f t="shared" si="587"/>
        <v>4.3279317000000003E-4</v>
      </c>
      <c r="V252">
        <f t="shared" si="471"/>
        <v>1</v>
      </c>
      <c r="W252">
        <f t="shared" si="472"/>
        <v>100</v>
      </c>
      <c r="X252" s="58">
        <f t="shared" si="473"/>
        <v>1.9475692650000001E-3</v>
      </c>
      <c r="Y252" s="58">
        <f t="shared" si="474"/>
        <v>1.9475692650000001E-3</v>
      </c>
      <c r="Z252" s="32">
        <f t="shared" si="475"/>
        <v>1.9475692650000001E-3</v>
      </c>
      <c r="AA252" s="32">
        <f t="shared" si="476"/>
        <v>1.6244249179087067E-4</v>
      </c>
      <c r="AB252" s="59">
        <f t="shared" si="477"/>
        <v>4.9056245199999996E-3</v>
      </c>
      <c r="AC252" s="59">
        <f t="shared" si="478"/>
        <v>4.9056245199999996E-3</v>
      </c>
      <c r="AD252">
        <f t="shared" si="479"/>
        <v>1</v>
      </c>
      <c r="AE252" s="59">
        <f t="shared" si="480"/>
        <v>4.9056245199999996E-3</v>
      </c>
      <c r="AF252" s="59">
        <f t="shared" si="481"/>
        <v>4.1758461800000006E-3</v>
      </c>
      <c r="AG252" s="59">
        <f t="shared" si="482"/>
        <v>4.1758461800000006E-3</v>
      </c>
      <c r="AH252">
        <f t="shared" si="483"/>
        <v>1</v>
      </c>
      <c r="AI252" s="59">
        <f t="shared" si="484"/>
        <v>4.1758461800000006E-3</v>
      </c>
      <c r="AJ252" s="59">
        <f t="shared" si="485"/>
        <v>0</v>
      </c>
      <c r="AK252" s="59">
        <f t="shared" si="486"/>
        <v>0</v>
      </c>
      <c r="AL252" s="59">
        <f t="shared" si="487"/>
        <v>0</v>
      </c>
      <c r="AM252" s="12">
        <f t="shared" si="588"/>
        <v>8.8123662584950926E-2</v>
      </c>
      <c r="AN252" s="12">
        <f t="shared" si="589"/>
        <v>0</v>
      </c>
      <c r="AO252" s="66">
        <f t="shared" si="488"/>
        <v>1.0681706005726E-4</v>
      </c>
      <c r="AP252" s="66">
        <f t="shared" si="489"/>
        <v>1.4315027336037347E-5</v>
      </c>
      <c r="AQ252" s="59">
        <f t="shared" si="490"/>
        <v>4.3230159996894183E-4</v>
      </c>
      <c r="AR252" s="59">
        <f t="shared" si="491"/>
        <v>3.6799085977297629E-4</v>
      </c>
      <c r="AS252" s="59">
        <f t="shared" si="492"/>
        <v>0</v>
      </c>
      <c r="AT252" s="12">
        <f t="shared" si="493"/>
        <v>8.720223803781571E-2</v>
      </c>
      <c r="AU252" s="59">
        <f t="shared" si="590"/>
        <v>0</v>
      </c>
      <c r="AV252" s="59">
        <f t="shared" si="591"/>
        <v>-6.5052130349130266E-19</v>
      </c>
      <c r="AW252" s="70">
        <f t="shared" si="494"/>
        <v>0</v>
      </c>
      <c r="AX252" s="20">
        <f t="shared" si="495"/>
        <v>200000</v>
      </c>
      <c r="AY252" s="20">
        <f t="shared" si="496"/>
        <v>0</v>
      </c>
      <c r="AZ252" s="20">
        <f t="shared" si="497"/>
        <v>0</v>
      </c>
      <c r="BA252" s="20">
        <f t="shared" si="498"/>
        <v>200000</v>
      </c>
      <c r="BB252" s="36">
        <f t="shared" si="499"/>
        <v>1</v>
      </c>
      <c r="BC252" s="36">
        <f t="shared" si="500"/>
        <v>0</v>
      </c>
      <c r="BD252" s="80">
        <f t="shared" si="501"/>
        <v>21.363412011452002</v>
      </c>
      <c r="BE252" s="36">
        <f t="shared" si="502"/>
        <v>0</v>
      </c>
      <c r="BF252" s="36">
        <f t="shared" si="503"/>
        <v>0</v>
      </c>
      <c r="BG252" s="36">
        <f t="shared" si="504"/>
        <v>21.363412011452002</v>
      </c>
      <c r="BH252" s="36">
        <f t="shared" si="505"/>
        <v>2.8630054672074694</v>
      </c>
      <c r="BI252" s="36">
        <f t="shared" si="506"/>
        <v>0</v>
      </c>
      <c r="BJ252" s="36">
        <f t="shared" si="507"/>
        <v>0</v>
      </c>
      <c r="BK252" s="36">
        <f t="shared" si="508"/>
        <v>2.8630054672074694</v>
      </c>
      <c r="BL252" s="68">
        <f ca="1">IF(OR(AT252=0,E252&gt;ProjTerm),0,VLOOKUP(D252,'Life Events'!$AE$5:$AI$1206,5,FALSE))</f>
        <v>1.7594049026048295E-16</v>
      </c>
      <c r="BM252" s="93">
        <f t="shared" ca="1" si="509"/>
        <v>1.7594049026048295E-16</v>
      </c>
      <c r="BN252" s="93">
        <f t="shared" ca="1" si="510"/>
        <v>1.5342404512184629E-17</v>
      </c>
      <c r="BO252" s="36">
        <f t="shared" ca="1" si="511"/>
        <v>2.3344914517122738E-15</v>
      </c>
      <c r="BP252" s="36">
        <f t="shared" si="512"/>
        <v>1.0127803063296055E-2</v>
      </c>
      <c r="BQ252" s="36">
        <f t="shared" si="513"/>
        <v>98.306204825328024</v>
      </c>
      <c r="BR252" s="36">
        <f t="shared" si="514"/>
        <v>154.78110000000001</v>
      </c>
      <c r="BS252" s="36">
        <f t="shared" si="515"/>
        <v>152.1594251968958</v>
      </c>
      <c r="BT252" s="36">
        <f t="shared" si="516"/>
        <v>13.26864241571692</v>
      </c>
      <c r="BU252" s="70" cm="1">
        <f t="array" ref="BU252">IF(AND(ActInt=1,$J252=0),INDEX(Tbl_FwdNom,$B252-IVP,MATCH(ValnDt,Tbl_FwdNom_Cols)),INDEX(Tbl_FwdNom,$B252,MATCH(StartDt,Tbl_FwdNom_Cols)))</f>
        <v>11.200585192</v>
      </c>
      <c r="BV252" s="70" cm="1">
        <f t="array" ref="BV252">INDEX(Tbl_FwdReal,$B252,MATCH(StartDt,Tbl_FwdReal_Cols))</f>
        <v>5.7369311459999999</v>
      </c>
      <c r="BW252" s="70" cm="1">
        <f t="array" ref="BW252">IF(RunType&lt;&gt;"OPN",INDEX(Tbl_FwdReal,$B252,MATCH(ValnDt,Tbl_FwdReal_Cols)),IF(AND($J252=0,ActInt=1),INDEX(Tbl_FwdReal,$B252-IVP,MATCH(ValnDt,Tbl_FwdReal_Cols)),-999))*$K252</f>
        <v>5.7369311459999999</v>
      </c>
      <c r="BX252" s="70">
        <f t="shared" si="517"/>
        <v>5.7369311459999996E-2</v>
      </c>
      <c r="BY252" s="70">
        <f t="shared" si="592"/>
        <v>5.1672145075364995E-2</v>
      </c>
      <c r="BZ252" s="64">
        <f t="shared" si="605"/>
        <v>4.2072772255470348E-3</v>
      </c>
      <c r="CA252" s="70" cm="1">
        <f t="array" ref="CA252">IF($J252=1,CA251*(1+INDEX(Tbl_CPI,$B252,MATCH(IF(RunType="OPN",StartDt,ValnDt),Tbl_CPI_Cols))),0)</f>
        <v>0</v>
      </c>
      <c r="CB252" s="70">
        <f t="shared" si="593"/>
        <v>4.3104187853430425</v>
      </c>
      <c r="CC252" s="70">
        <f t="shared" si="594"/>
        <v>4.2382540456675493</v>
      </c>
      <c r="CD252" s="36">
        <f t="shared" si="518"/>
        <v>23.64160361723723</v>
      </c>
      <c r="CE252" s="36">
        <f t="shared" si="519"/>
        <v>1.5748500507878713</v>
      </c>
      <c r="CF252" s="36">
        <f t="shared" si="520"/>
        <v>0</v>
      </c>
      <c r="CG252" s="36">
        <f t="shared" si="521"/>
        <v>2.2221662546300922</v>
      </c>
      <c r="CH252" s="36">
        <f t="shared" si="522"/>
        <v>2.0833847001325689</v>
      </c>
      <c r="CI252" s="36">
        <f t="shared" si="523"/>
        <v>0</v>
      </c>
      <c r="CJ252" s="36">
        <f t="shared" si="524"/>
        <v>0</v>
      </c>
      <c r="CK252" s="36">
        <f t="shared" si="525"/>
        <v>0</v>
      </c>
      <c r="CL252" s="36">
        <f t="shared" si="526"/>
        <v>0.13878155449752319</v>
      </c>
      <c r="CM252" s="36">
        <f t="shared" si="527"/>
        <v>2.2221662546300922</v>
      </c>
      <c r="CN252" s="36">
        <f t="shared" ca="1" si="528"/>
        <v>10.947647259879256</v>
      </c>
      <c r="CO252" s="20">
        <f t="shared" si="529"/>
        <v>120000</v>
      </c>
      <c r="CP252" s="20">
        <f t="shared" si="530"/>
        <v>2</v>
      </c>
      <c r="CQ252" s="64">
        <f t="shared" si="531"/>
        <v>4.1339560200000002E-3</v>
      </c>
      <c r="CR252" s="64">
        <f t="shared" si="532"/>
        <v>1.8602802090000002E-2</v>
      </c>
      <c r="CS252" s="36">
        <f t="shared" si="533"/>
        <v>16.534930050835069</v>
      </c>
      <c r="CT252" s="36">
        <f t="shared" si="534"/>
        <v>12.818047206871201</v>
      </c>
      <c r="CU252" s="36">
        <f t="shared" si="535"/>
        <v>1.7178032803244816</v>
      </c>
      <c r="CV252" s="36">
        <f t="shared" si="595"/>
        <v>14.535850487195683</v>
      </c>
      <c r="CW252" s="36">
        <f t="shared" si="536"/>
        <v>0</v>
      </c>
      <c r="CX252" s="36">
        <f t="shared" si="537"/>
        <v>0</v>
      </c>
      <c r="CY252" s="36">
        <f t="shared" si="538"/>
        <v>0</v>
      </c>
      <c r="CZ252" s="36">
        <f t="shared" si="596"/>
        <v>0</v>
      </c>
      <c r="DA252" s="64">
        <f t="shared" si="539"/>
        <v>8.8863729760939592E-3</v>
      </c>
      <c r="DB252" s="70">
        <f t="shared" si="597"/>
        <v>0.99119189909376992</v>
      </c>
      <c r="DC252" s="70">
        <f>PRODUCT($DB$8:DB252)</f>
        <v>8.5935619355144197E-2</v>
      </c>
      <c r="DD252" s="36">
        <f t="shared" si="540"/>
        <v>639.64380399731806</v>
      </c>
      <c r="DE252" s="36">
        <f t="shared" si="541"/>
        <v>1685.8154156708706</v>
      </c>
      <c r="DF252" s="36">
        <f t="shared" si="542"/>
        <v>158.05541337197266</v>
      </c>
      <c r="DG252" s="36">
        <f t="shared" si="543"/>
        <v>0.770826336463168</v>
      </c>
      <c r="DH252" s="36">
        <f t="shared" ca="1" si="544"/>
        <v>1.5713512787777982E-13</v>
      </c>
      <c r="DI252" s="36">
        <f t="shared" si="545"/>
        <v>133.99455025334669</v>
      </c>
      <c r="DJ252" s="36">
        <f t="shared" ca="1" si="546"/>
        <v>1337.4507489624091</v>
      </c>
      <c r="DK252" s="36">
        <f t="shared" si="547"/>
        <v>0</v>
      </c>
      <c r="DL252" s="36">
        <f t="shared" si="548"/>
        <v>0</v>
      </c>
      <c r="DM252" s="36">
        <f t="shared" ca="1" si="549"/>
        <v>1337.4507489624091</v>
      </c>
      <c r="DN252" s="36">
        <f t="shared" ca="1" si="598"/>
        <v>1337.4507489624127</v>
      </c>
      <c r="DO252" s="64" cm="1">
        <f t="array" ref="DO252">IFERROR(INDEX(Tbl_FwdNom,$B252,MATCH(LIDt,Tbl_FwdNom_Cols,0)),0)</f>
        <v>12.522294990000001</v>
      </c>
      <c r="DP252" s="64">
        <f t="shared" ca="1" si="599"/>
        <v>9.3405554500000001</v>
      </c>
      <c r="DQ252" s="64">
        <f t="shared" ca="1" si="550"/>
        <v>7.4691885542952363E-3</v>
      </c>
      <c r="DR252" s="70">
        <f t="shared" ca="1" si="551"/>
        <v>0.99258618661577791</v>
      </c>
      <c r="DS252" s="70">
        <f ca="1">PRODUCT($DR$8:DR252)</f>
        <v>8.5869793306106251E-2</v>
      </c>
      <c r="DT252" s="36">
        <f t="shared" ca="1" si="552"/>
        <v>2016.1000472307917</v>
      </c>
      <c r="DU252" s="36">
        <f t="shared" ca="1" si="553"/>
        <v>178.27562917547633</v>
      </c>
      <c r="DV252" s="36">
        <f t="shared" ca="1" si="554"/>
        <v>0.91735415346105342</v>
      </c>
      <c r="DW252" s="36">
        <f t="shared" ca="1" si="555"/>
        <v>1.7424539284824084E-13</v>
      </c>
      <c r="DX252" s="36">
        <f t="shared" ca="1" si="556"/>
        <v>710.10357233815705</v>
      </c>
      <c r="DY252" s="36">
        <f t="shared" ca="1" si="557"/>
        <v>7.4869054968413113</v>
      </c>
      <c r="DZ252" s="36">
        <f t="shared" ca="1" si="558"/>
        <v>145.62089989054073</v>
      </c>
      <c r="EA252" s="36">
        <f t="shared" ca="1" si="559"/>
        <v>0</v>
      </c>
      <c r="EB252" s="36">
        <f t="shared" ca="1" si="560"/>
        <v>1636.4625553020323</v>
      </c>
      <c r="EC252" s="36">
        <f t="shared" ca="1" si="561"/>
        <v>0</v>
      </c>
      <c r="ED252" s="36">
        <f t="shared" ca="1" si="562"/>
        <v>0</v>
      </c>
      <c r="EE252" s="36">
        <f t="shared" ca="1" si="600"/>
        <v>0</v>
      </c>
      <c r="EF252" s="36">
        <f t="shared" ca="1" si="563"/>
        <v>1636.4625553020323</v>
      </c>
      <c r="EG252" s="64"/>
      <c r="EH252" s="64"/>
      <c r="EI252" s="64"/>
      <c r="EJ252" s="70"/>
      <c r="EK252" s="70"/>
      <c r="EL252" s="70"/>
      <c r="EM252" s="70"/>
      <c r="EN252" s="70"/>
      <c r="EO252" s="36">
        <f t="shared" ca="1" si="564"/>
        <v>11.876829135724789</v>
      </c>
      <c r="EP252" s="36">
        <f t="shared" ca="1" si="565"/>
        <v>0</v>
      </c>
      <c r="EQ252" s="36">
        <f t="shared" si="566"/>
        <v>49.21553741876685</v>
      </c>
      <c r="ER252" s="36">
        <f t="shared" si="567"/>
        <v>3.834210457863084</v>
      </c>
      <c r="ES252" s="36">
        <f t="shared" si="568"/>
        <v>-3.5015189225279988</v>
      </c>
      <c r="ET252" s="36">
        <f t="shared" ca="1" si="569"/>
        <v>0</v>
      </c>
      <c r="EU252" s="36">
        <f t="shared" ca="1" si="601"/>
        <v>3.834210457863084</v>
      </c>
      <c r="EV252" s="36">
        <f t="shared" si="570"/>
        <v>2.2118587605960141</v>
      </c>
      <c r="EW252" s="36">
        <f t="shared" si="571"/>
        <v>64.332966069929981</v>
      </c>
      <c r="EX252" s="36">
        <f t="shared" ca="1" si="602"/>
        <v>119.59457270715593</v>
      </c>
      <c r="EY252" s="36">
        <f t="shared" si="572"/>
        <v>0</v>
      </c>
      <c r="EZ252" s="36">
        <f t="shared" si="573"/>
        <v>0</v>
      </c>
      <c r="FA252" s="36">
        <f t="shared" si="574"/>
        <v>0</v>
      </c>
      <c r="FB252" s="36">
        <f t="shared" si="575"/>
        <v>0</v>
      </c>
      <c r="FC252" s="36">
        <f t="shared" si="603"/>
        <v>0</v>
      </c>
      <c r="FD252" s="36">
        <f t="shared" si="576"/>
        <v>0</v>
      </c>
      <c r="FE252" s="36">
        <f t="shared" si="577"/>
        <v>0</v>
      </c>
      <c r="FF252" s="36">
        <f t="shared" si="604"/>
        <v>0</v>
      </c>
      <c r="FG252" s="36">
        <f t="shared" ca="1" si="578"/>
        <v>119.59457270715593</v>
      </c>
      <c r="FH252" s="36">
        <f t="shared" ca="1" si="579"/>
        <v>1.0627619789923746</v>
      </c>
      <c r="FI252" s="36">
        <f t="shared" ca="1" si="580"/>
        <v>-1.7036749651522645</v>
      </c>
      <c r="FJ252" s="36">
        <f t="shared" ca="1" si="581"/>
        <v>141.15658746147182</v>
      </c>
      <c r="FK252" s="36">
        <f t="shared" si="582"/>
        <v>0</v>
      </c>
      <c r="FL252" s="36">
        <f t="shared" si="583"/>
        <v>0</v>
      </c>
      <c r="FM252" s="36">
        <f t="shared" ca="1" si="584"/>
        <v>0</v>
      </c>
      <c r="FN252" s="36">
        <f t="shared" ca="1" si="606"/>
        <v>141.15658746147182</v>
      </c>
    </row>
    <row r="253" spans="2:170" x14ac:dyDescent="0.25">
      <c r="B253" s="2">
        <v>245</v>
      </c>
      <c r="C253" s="2">
        <f t="shared" si="457"/>
        <v>21</v>
      </c>
      <c r="D253" s="2">
        <f t="shared" si="303"/>
        <v>269</v>
      </c>
      <c r="E253" s="2">
        <f t="shared" si="458"/>
        <v>23</v>
      </c>
      <c r="F253" s="189">
        <f t="shared" si="304"/>
        <v>53174</v>
      </c>
      <c r="G253" s="2">
        <f t="shared" si="459"/>
        <v>7</v>
      </c>
      <c r="H253" s="187">
        <f t="shared" si="461"/>
        <v>55</v>
      </c>
      <c r="I253" s="186">
        <f t="shared" si="460"/>
        <v>55</v>
      </c>
      <c r="J253" s="2">
        <f t="shared" si="462"/>
        <v>0</v>
      </c>
      <c r="K253" s="2">
        <f t="shared" si="463"/>
        <v>1</v>
      </c>
      <c r="L253">
        <f t="shared" si="464"/>
        <v>2</v>
      </c>
      <c r="M253" s="190">
        <f t="shared" si="585"/>
        <v>3.4717588199999999E-3</v>
      </c>
      <c r="N253">
        <f t="shared" si="465"/>
        <v>1</v>
      </c>
      <c r="O253">
        <f t="shared" si="466"/>
        <v>100</v>
      </c>
      <c r="P253" s="58">
        <f t="shared" si="467"/>
        <v>1.562291469E-2</v>
      </c>
      <c r="Q253" s="106">
        <f t="shared" si="468"/>
        <v>1.562291469E-2</v>
      </c>
      <c r="R253" s="59">
        <f t="shared" si="469"/>
        <v>1.562291469E-2</v>
      </c>
      <c r="S253" s="32">
        <f t="shared" si="586"/>
        <v>1.3113260063563059E-3</v>
      </c>
      <c r="T253">
        <f t="shared" si="470"/>
        <v>1</v>
      </c>
      <c r="U253" s="32">
        <f t="shared" si="587"/>
        <v>4.4345469000000003E-4</v>
      </c>
      <c r="V253">
        <f t="shared" si="471"/>
        <v>1</v>
      </c>
      <c r="W253">
        <f t="shared" si="472"/>
        <v>100</v>
      </c>
      <c r="X253" s="58">
        <f t="shared" si="473"/>
        <v>1.995546105E-3</v>
      </c>
      <c r="Y253" s="58">
        <f t="shared" si="474"/>
        <v>1.995546105E-3</v>
      </c>
      <c r="Z253" s="32">
        <f t="shared" si="475"/>
        <v>1.995546105E-3</v>
      </c>
      <c r="AA253" s="32">
        <f t="shared" si="476"/>
        <v>1.664478010265924E-4</v>
      </c>
      <c r="AB253" s="59">
        <f t="shared" si="477"/>
        <v>4.9056245199999996E-3</v>
      </c>
      <c r="AC253" s="59">
        <f t="shared" si="478"/>
        <v>4.9056245199999996E-3</v>
      </c>
      <c r="AD253">
        <f t="shared" si="479"/>
        <v>1</v>
      </c>
      <c r="AE253" s="59">
        <f t="shared" si="480"/>
        <v>4.9056245199999996E-3</v>
      </c>
      <c r="AF253" s="59">
        <f t="shared" si="481"/>
        <v>4.1758461800000006E-3</v>
      </c>
      <c r="AG253" s="59">
        <f t="shared" si="482"/>
        <v>4.1758461800000006E-3</v>
      </c>
      <c r="AH253">
        <f t="shared" si="483"/>
        <v>1</v>
      </c>
      <c r="AI253" s="59">
        <f t="shared" si="484"/>
        <v>4.1758461800000006E-3</v>
      </c>
      <c r="AJ253" s="59">
        <f t="shared" si="485"/>
        <v>0</v>
      </c>
      <c r="AK253" s="59">
        <f t="shared" si="486"/>
        <v>0</v>
      </c>
      <c r="AL253" s="59">
        <f t="shared" si="487"/>
        <v>0</v>
      </c>
      <c r="AM253" s="12">
        <f t="shared" si="588"/>
        <v>8.720223803781571E-2</v>
      </c>
      <c r="AN253" s="12">
        <f t="shared" si="589"/>
        <v>0</v>
      </c>
      <c r="AO253" s="66">
        <f t="shared" si="488"/>
        <v>1.1435056255146082E-4</v>
      </c>
      <c r="AP253" s="66">
        <f t="shared" si="489"/>
        <v>1.4514620765991897E-5</v>
      </c>
      <c r="AQ253" s="59">
        <f t="shared" si="490"/>
        <v>4.277814371171854E-4</v>
      </c>
      <c r="AR253" s="59">
        <f t="shared" si="491"/>
        <v>3.6414313259766347E-4</v>
      </c>
      <c r="AS253" s="59">
        <f t="shared" si="492"/>
        <v>0</v>
      </c>
      <c r="AT253" s="12">
        <f t="shared" si="493"/>
        <v>8.6281448284783402E-2</v>
      </c>
      <c r="AU253" s="59">
        <f t="shared" si="590"/>
        <v>0</v>
      </c>
      <c r="AV253" s="59">
        <f t="shared" si="591"/>
        <v>-6.7762635780344027E-18</v>
      </c>
      <c r="AW253" s="70">
        <f t="shared" si="494"/>
        <v>0</v>
      </c>
      <c r="AX253" s="20">
        <f t="shared" si="495"/>
        <v>200000</v>
      </c>
      <c r="AY253" s="20">
        <f t="shared" si="496"/>
        <v>0</v>
      </c>
      <c r="AZ253" s="20">
        <f t="shared" si="497"/>
        <v>0</v>
      </c>
      <c r="BA253" s="20">
        <f t="shared" si="498"/>
        <v>200000</v>
      </c>
      <c r="BB253" s="36">
        <f t="shared" si="499"/>
        <v>1</v>
      </c>
      <c r="BC253" s="36">
        <f t="shared" si="500"/>
        <v>0</v>
      </c>
      <c r="BD253" s="80">
        <f t="shared" si="501"/>
        <v>22.870112510292163</v>
      </c>
      <c r="BE253" s="36">
        <f t="shared" si="502"/>
        <v>0</v>
      </c>
      <c r="BF253" s="36">
        <f t="shared" si="503"/>
        <v>0</v>
      </c>
      <c r="BG253" s="36">
        <f t="shared" si="504"/>
        <v>22.870112510292163</v>
      </c>
      <c r="BH253" s="36">
        <f t="shared" si="505"/>
        <v>2.9029241531983794</v>
      </c>
      <c r="BI253" s="36">
        <f t="shared" si="506"/>
        <v>0</v>
      </c>
      <c r="BJ253" s="36">
        <f t="shared" si="507"/>
        <v>0</v>
      </c>
      <c r="BK253" s="36">
        <f t="shared" si="508"/>
        <v>2.9029241531983794</v>
      </c>
      <c r="BL253" s="68">
        <f ca="1">IF(OR(AT253=0,E253&gt;ProjTerm),0,VLOOKUP(D253,'Life Events'!$AE$5:$AI$1206,5,FALSE))</f>
        <v>1.7781811521690018E-16</v>
      </c>
      <c r="BM253" s="93">
        <f t="shared" ca="1" si="509"/>
        <v>1.7781811521690018E-16</v>
      </c>
      <c r="BN253" s="93">
        <f t="shared" ca="1" si="510"/>
        <v>1.5342404512184629E-17</v>
      </c>
      <c r="BO253" s="36">
        <f t="shared" ca="1" si="511"/>
        <v>2.3344914517122738E-15</v>
      </c>
      <c r="BP253" s="36">
        <f t="shared" si="512"/>
        <v>1.0774363972752955E-2</v>
      </c>
      <c r="BQ253" s="36">
        <f t="shared" si="513"/>
        <v>98.306204825328024</v>
      </c>
      <c r="BR253" s="36">
        <f t="shared" si="514"/>
        <v>154.78110000000001</v>
      </c>
      <c r="BS253" s="36">
        <f t="shared" si="515"/>
        <v>152.1594251968958</v>
      </c>
      <c r="BT253" s="36">
        <f t="shared" si="516"/>
        <v>13.128535576168334</v>
      </c>
      <c r="BU253" s="70" cm="1">
        <f t="array" ref="BU253">IF(AND(ActInt=1,$J253=0),INDEX(Tbl_FwdNom,$B253-IVP,MATCH(ValnDt,Tbl_FwdNom_Cols)),INDEX(Tbl_FwdNom,$B253,MATCH(StartDt,Tbl_FwdNom_Cols)))</f>
        <v>11.187160480999999</v>
      </c>
      <c r="BV253" s="70" cm="1">
        <f t="array" ref="BV253">INDEX(Tbl_FwdReal,$B253,MATCH(StartDt,Tbl_FwdReal_Cols))</f>
        <v>5.7429639229999996</v>
      </c>
      <c r="BW253" s="70" cm="1">
        <f t="array" ref="BW253">IF(RunType&lt;&gt;"OPN",INDEX(Tbl_FwdReal,$B253,MATCH(ValnDt,Tbl_FwdReal_Cols)),IF(AND($J253=0,ActInt=1),INDEX(Tbl_FwdReal,$B253-IVP,MATCH(ValnDt,Tbl_FwdReal_Cols)),-999))*$K253</f>
        <v>5.7429639229999996</v>
      </c>
      <c r="BX253" s="70">
        <f t="shared" si="517"/>
        <v>5.7429639229999996E-2</v>
      </c>
      <c r="BY253" s="70">
        <f t="shared" si="592"/>
        <v>5.1485189709306267E-2</v>
      </c>
      <c r="BZ253" s="64">
        <f t="shared" si="605"/>
        <v>4.1923995504624667E-3</v>
      </c>
      <c r="CA253" s="70" cm="1">
        <f t="array" ref="CA253">IF($J253=1,CA252*(1+INDEX(Tbl_CPI,$B253,MATCH(IF(RunType="OPN",StartDt,ValnDt),Tbl_CPI_Cols))),0)</f>
        <v>0</v>
      </c>
      <c r="CB253" s="70">
        <f t="shared" si="593"/>
        <v>4.3284897831210198</v>
      </c>
      <c r="CC253" s="70">
        <f t="shared" si="594"/>
        <v>4.2382540456675493</v>
      </c>
      <c r="CD253" s="36">
        <f t="shared" si="518"/>
        <v>23.64160361723723</v>
      </c>
      <c r="CE253" s="36">
        <f t="shared" si="519"/>
        <v>1.5748500507878713</v>
      </c>
      <c r="CF253" s="36">
        <f t="shared" si="520"/>
        <v>0</v>
      </c>
      <c r="CG253" s="36">
        <f t="shared" si="521"/>
        <v>2.1989311952286763</v>
      </c>
      <c r="CH253" s="36">
        <f t="shared" si="522"/>
        <v>2.0616007462260058</v>
      </c>
      <c r="CI253" s="36">
        <f t="shared" si="523"/>
        <v>0</v>
      </c>
      <c r="CJ253" s="36">
        <f t="shared" si="524"/>
        <v>0</v>
      </c>
      <c r="CK253" s="36">
        <f t="shared" si="525"/>
        <v>0</v>
      </c>
      <c r="CL253" s="36">
        <f t="shared" si="526"/>
        <v>0.13733044900267011</v>
      </c>
      <c r="CM253" s="36">
        <f t="shared" si="527"/>
        <v>2.1989311952286763</v>
      </c>
      <c r="CN253" s="36">
        <f t="shared" ca="1" si="528"/>
        <v>12.633726723349456</v>
      </c>
      <c r="CO253" s="20">
        <f t="shared" si="529"/>
        <v>120000</v>
      </c>
      <c r="CP253" s="20">
        <f t="shared" si="530"/>
        <v>2</v>
      </c>
      <c r="CQ253" s="64">
        <f t="shared" si="531"/>
        <v>4.4420399099999999E-3</v>
      </c>
      <c r="CR253" s="64">
        <f t="shared" si="532"/>
        <v>1.9989179595E-2</v>
      </c>
      <c r="CS253" s="36">
        <f t="shared" si="533"/>
        <v>17.592779481038733</v>
      </c>
      <c r="CT253" s="36">
        <f t="shared" si="534"/>
        <v>13.722067506175298</v>
      </c>
      <c r="CU253" s="36">
        <f t="shared" si="535"/>
        <v>1.7417544919190278</v>
      </c>
      <c r="CV253" s="36">
        <f t="shared" si="595"/>
        <v>15.463821998094327</v>
      </c>
      <c r="CW253" s="36">
        <f t="shared" si="536"/>
        <v>0</v>
      </c>
      <c r="CX253" s="36">
        <f t="shared" si="537"/>
        <v>0</v>
      </c>
      <c r="CY253" s="36">
        <f t="shared" si="538"/>
        <v>0</v>
      </c>
      <c r="CZ253" s="36">
        <f t="shared" si="596"/>
        <v>0</v>
      </c>
      <c r="DA253" s="64">
        <f t="shared" si="539"/>
        <v>8.8762225817671236E-3</v>
      </c>
      <c r="DB253" s="70">
        <f t="shared" si="597"/>
        <v>0.9912018715645291</v>
      </c>
      <c r="DC253" s="70">
        <f>PRODUCT($DB$8:DB253)</f>
        <v>8.51795467388759E-2</v>
      </c>
      <c r="DD253" s="36">
        <f t="shared" si="540"/>
        <v>632.19288919847816</v>
      </c>
      <c r="DE253" s="36">
        <f t="shared" si="541"/>
        <v>1677.9089760218474</v>
      </c>
      <c r="DF253" s="36">
        <f t="shared" si="542"/>
        <v>156.55542424811713</v>
      </c>
      <c r="DG253" s="36">
        <f t="shared" si="543"/>
        <v>0.76689399862475016</v>
      </c>
      <c r="DH253" s="36">
        <f t="shared" ca="1" si="544"/>
        <v>1.5619540279652516E-13</v>
      </c>
      <c r="DI253" s="36">
        <f t="shared" si="545"/>
        <v>132.96546630817966</v>
      </c>
      <c r="DJ253" s="36">
        <f t="shared" ca="1" si="546"/>
        <v>1334.4700833810416</v>
      </c>
      <c r="DK253" s="36">
        <f t="shared" si="547"/>
        <v>0</v>
      </c>
      <c r="DL253" s="36">
        <f t="shared" si="548"/>
        <v>0</v>
      </c>
      <c r="DM253" s="36">
        <f t="shared" ca="1" si="549"/>
        <v>1334.4700833810416</v>
      </c>
      <c r="DN253" s="36">
        <f t="shared" ca="1" si="598"/>
        <v>1334.4700833810455</v>
      </c>
      <c r="DO253" s="64" cm="1">
        <f t="array" ref="DO253">IFERROR(INDEX(Tbl_FwdNom,$B253,MATCH(LIDt,Tbl_FwdNom_Cols,0)),0)</f>
        <v>12.524859859999999</v>
      </c>
      <c r="DP253" s="64">
        <f t="shared" ca="1" si="599"/>
        <v>9.3209348139999992</v>
      </c>
      <c r="DQ253" s="64">
        <f t="shared" ca="1" si="550"/>
        <v>7.4541218573278556E-3</v>
      </c>
      <c r="DR253" s="70">
        <f t="shared" ca="1" si="551"/>
        <v>0.99260103095951846</v>
      </c>
      <c r="DS253" s="70">
        <f ca="1">PRODUCT($DR$8:DR253)</f>
        <v>8.5234445363921815E-2</v>
      </c>
      <c r="DT253" s="36">
        <f t="shared" ca="1" si="552"/>
        <v>2008.2581901491224</v>
      </c>
      <c r="DU253" s="36">
        <f t="shared" ca="1" si="553"/>
        <v>176.70159328634375</v>
      </c>
      <c r="DV253" s="36">
        <f t="shared" ca="1" si="554"/>
        <v>0.913417859134525</v>
      </c>
      <c r="DW253" s="36">
        <f t="shared" ca="1" si="555"/>
        <v>1.7320974778789734E-13</v>
      </c>
      <c r="DX253" s="36">
        <f t="shared" ca="1" si="556"/>
        <v>702.26823532152116</v>
      </c>
      <c r="DY253" s="36">
        <f t="shared" ca="1" si="557"/>
        <v>7.4043596758448063</v>
      </c>
      <c r="DZ253" s="36">
        <f t="shared" ca="1" si="558"/>
        <v>144.62940765388905</v>
      </c>
      <c r="EA253" s="36">
        <f t="shared" ca="1" si="559"/>
        <v>0</v>
      </c>
      <c r="EB253" s="36">
        <f t="shared" ca="1" si="560"/>
        <v>1633.8118975845443</v>
      </c>
      <c r="EC253" s="36">
        <f t="shared" ca="1" si="561"/>
        <v>0</v>
      </c>
      <c r="ED253" s="36">
        <f t="shared" ca="1" si="562"/>
        <v>0</v>
      </c>
      <c r="EE253" s="36">
        <f t="shared" ca="1" si="600"/>
        <v>0</v>
      </c>
      <c r="EF253" s="36">
        <f t="shared" ca="1" si="563"/>
        <v>1633.8118975845443</v>
      </c>
      <c r="EG253" s="64"/>
      <c r="EH253" s="64"/>
      <c r="EI253" s="64"/>
      <c r="EJ253" s="70"/>
      <c r="EK253" s="70"/>
      <c r="EL253" s="70"/>
      <c r="EM253" s="70"/>
      <c r="EN253" s="70"/>
      <c r="EO253" s="36">
        <f t="shared" ca="1" si="564"/>
        <v>11.851992337210648</v>
      </c>
      <c r="EP253" s="36">
        <f t="shared" ca="1" si="565"/>
        <v>0</v>
      </c>
      <c r="EQ253" s="36">
        <f t="shared" si="566"/>
        <v>48.964466443535407</v>
      </c>
      <c r="ER253" s="36">
        <f t="shared" si="567"/>
        <v>3.7895475137935457</v>
      </c>
      <c r="ES253" s="36">
        <f t="shared" si="568"/>
        <v>-3.4607313482636335</v>
      </c>
      <c r="ET253" s="36">
        <f t="shared" ca="1" si="569"/>
        <v>0</v>
      </c>
      <c r="EU253" s="36">
        <f t="shared" ca="1" si="601"/>
        <v>3.7895475137935457</v>
      </c>
      <c r="EV253" s="36">
        <f t="shared" si="570"/>
        <v>2.1948715895864264</v>
      </c>
      <c r="EW253" s="36">
        <f t="shared" si="571"/>
        <v>64.004774174080666</v>
      </c>
      <c r="EX253" s="36">
        <f t="shared" ca="1" si="602"/>
        <v>118.95365972099604</v>
      </c>
      <c r="EY253" s="36">
        <f t="shared" si="572"/>
        <v>0</v>
      </c>
      <c r="EZ253" s="36">
        <f t="shared" si="573"/>
        <v>0</v>
      </c>
      <c r="FA253" s="36">
        <f t="shared" si="574"/>
        <v>0</v>
      </c>
      <c r="FB253" s="36">
        <f t="shared" si="575"/>
        <v>0</v>
      </c>
      <c r="FC253" s="36">
        <f t="shared" si="603"/>
        <v>0</v>
      </c>
      <c r="FD253" s="36">
        <f t="shared" si="576"/>
        <v>0</v>
      </c>
      <c r="FE253" s="36">
        <f t="shared" si="577"/>
        <v>0</v>
      </c>
      <c r="FF253" s="36">
        <f t="shared" si="604"/>
        <v>0</v>
      </c>
      <c r="FG253" s="36">
        <f t="shared" ca="1" si="578"/>
        <v>118.95365972099604</v>
      </c>
      <c r="FH253" s="36">
        <f t="shared" ca="1" si="579"/>
        <v>1.0558591605993475</v>
      </c>
      <c r="FI253" s="36">
        <f t="shared" ca="1" si="580"/>
        <v>-1.6857112794298037</v>
      </c>
      <c r="FJ253" s="36">
        <f t="shared" ca="1" si="581"/>
        <v>140.52307458594439</v>
      </c>
      <c r="FK253" s="36">
        <f t="shared" si="582"/>
        <v>0</v>
      </c>
      <c r="FL253" s="36">
        <f t="shared" si="583"/>
        <v>0</v>
      </c>
      <c r="FM253" s="36">
        <f t="shared" ca="1" si="584"/>
        <v>0</v>
      </c>
      <c r="FN253" s="36">
        <f t="shared" ca="1" si="606"/>
        <v>140.52307458594439</v>
      </c>
    </row>
    <row r="254" spans="2:170" x14ac:dyDescent="0.25">
      <c r="B254" s="2">
        <v>246</v>
      </c>
      <c r="C254" s="2">
        <f t="shared" si="457"/>
        <v>21</v>
      </c>
      <c r="D254" s="2">
        <f t="shared" si="303"/>
        <v>270</v>
      </c>
      <c r="E254" s="2">
        <f t="shared" si="458"/>
        <v>23</v>
      </c>
      <c r="F254" s="189">
        <f t="shared" si="304"/>
        <v>53205</v>
      </c>
      <c r="G254" s="2">
        <f t="shared" si="459"/>
        <v>8</v>
      </c>
      <c r="H254" s="187">
        <f t="shared" si="461"/>
        <v>55.083333333333336</v>
      </c>
      <c r="I254" s="186">
        <f t="shared" si="460"/>
        <v>55</v>
      </c>
      <c r="J254" s="2">
        <f t="shared" si="462"/>
        <v>0</v>
      </c>
      <c r="K254" s="2">
        <f t="shared" si="463"/>
        <v>1</v>
      </c>
      <c r="L254">
        <f t="shared" si="464"/>
        <v>2</v>
      </c>
      <c r="M254" s="190">
        <f t="shared" si="585"/>
        <v>3.4717588199999999E-3</v>
      </c>
      <c r="N254">
        <f t="shared" si="465"/>
        <v>1</v>
      </c>
      <c r="O254">
        <f t="shared" si="466"/>
        <v>100</v>
      </c>
      <c r="P254" s="58">
        <f t="shared" si="467"/>
        <v>1.562291469E-2</v>
      </c>
      <c r="Q254" s="106">
        <f t="shared" si="468"/>
        <v>1.562291469E-2</v>
      </c>
      <c r="R254" s="59">
        <f t="shared" si="469"/>
        <v>1.562291469E-2</v>
      </c>
      <c r="S254" s="32">
        <f t="shared" si="586"/>
        <v>1.3113260063563059E-3</v>
      </c>
      <c r="T254">
        <f t="shared" si="470"/>
        <v>1</v>
      </c>
      <c r="U254" s="32">
        <f t="shared" si="587"/>
        <v>4.4345469000000003E-4</v>
      </c>
      <c r="V254">
        <f t="shared" si="471"/>
        <v>1</v>
      </c>
      <c r="W254">
        <f t="shared" si="472"/>
        <v>100</v>
      </c>
      <c r="X254" s="58">
        <f t="shared" si="473"/>
        <v>1.995546105E-3</v>
      </c>
      <c r="Y254" s="58">
        <f t="shared" si="474"/>
        <v>1.995546105E-3</v>
      </c>
      <c r="Z254" s="32">
        <f t="shared" si="475"/>
        <v>1.995546105E-3</v>
      </c>
      <c r="AA254" s="32">
        <f t="shared" si="476"/>
        <v>1.664478010265924E-4</v>
      </c>
      <c r="AB254" s="59">
        <f t="shared" si="477"/>
        <v>4.9056245199999996E-3</v>
      </c>
      <c r="AC254" s="59">
        <f t="shared" si="478"/>
        <v>4.9056245199999996E-3</v>
      </c>
      <c r="AD254">
        <f t="shared" si="479"/>
        <v>1</v>
      </c>
      <c r="AE254" s="59">
        <f t="shared" si="480"/>
        <v>4.9056245199999996E-3</v>
      </c>
      <c r="AF254" s="59">
        <f t="shared" si="481"/>
        <v>4.1758461800000006E-3</v>
      </c>
      <c r="AG254" s="59">
        <f t="shared" si="482"/>
        <v>4.1758461800000006E-3</v>
      </c>
      <c r="AH254">
        <f t="shared" si="483"/>
        <v>1</v>
      </c>
      <c r="AI254" s="59">
        <f t="shared" si="484"/>
        <v>4.1758461800000006E-3</v>
      </c>
      <c r="AJ254" s="59">
        <f t="shared" si="485"/>
        <v>0</v>
      </c>
      <c r="AK254" s="59">
        <f t="shared" si="486"/>
        <v>0</v>
      </c>
      <c r="AL254" s="59">
        <f t="shared" si="487"/>
        <v>0</v>
      </c>
      <c r="AM254" s="12">
        <f t="shared" si="588"/>
        <v>8.6281448284783402E-2</v>
      </c>
      <c r="AN254" s="12">
        <f t="shared" si="589"/>
        <v>0</v>
      </c>
      <c r="AO254" s="66">
        <f t="shared" si="488"/>
        <v>1.1314310700192316E-4</v>
      </c>
      <c r="AP254" s="66">
        <f t="shared" si="489"/>
        <v>1.4361357336391851E-5</v>
      </c>
      <c r="AQ254" s="59">
        <f t="shared" si="490"/>
        <v>4.2326438832694538E-4</v>
      </c>
      <c r="AR254" s="59">
        <f t="shared" si="491"/>
        <v>3.6029805622488038E-4</v>
      </c>
      <c r="AS254" s="59">
        <f t="shared" si="492"/>
        <v>0</v>
      </c>
      <c r="AT254" s="12">
        <f t="shared" si="493"/>
        <v>8.537038137589327E-2</v>
      </c>
      <c r="AU254" s="59">
        <f t="shared" si="590"/>
        <v>8.9446679230054116E-18</v>
      </c>
      <c r="AV254" s="59">
        <f t="shared" si="591"/>
        <v>0</v>
      </c>
      <c r="AW254" s="70">
        <f t="shared" si="494"/>
        <v>0</v>
      </c>
      <c r="AX254" s="20">
        <f t="shared" si="495"/>
        <v>200000</v>
      </c>
      <c r="AY254" s="20">
        <f t="shared" si="496"/>
        <v>0</v>
      </c>
      <c r="AZ254" s="20">
        <f t="shared" si="497"/>
        <v>0</v>
      </c>
      <c r="BA254" s="20">
        <f t="shared" si="498"/>
        <v>200000</v>
      </c>
      <c r="BB254" s="36">
        <f t="shared" si="499"/>
        <v>1</v>
      </c>
      <c r="BC254" s="36">
        <f t="shared" si="500"/>
        <v>0</v>
      </c>
      <c r="BD254" s="80">
        <f t="shared" si="501"/>
        <v>22.628621400384631</v>
      </c>
      <c r="BE254" s="36">
        <f t="shared" si="502"/>
        <v>0</v>
      </c>
      <c r="BF254" s="36">
        <f t="shared" si="503"/>
        <v>0</v>
      </c>
      <c r="BG254" s="36">
        <f t="shared" si="504"/>
        <v>22.628621400384631</v>
      </c>
      <c r="BH254" s="36">
        <f t="shared" si="505"/>
        <v>2.8722714672783702</v>
      </c>
      <c r="BI254" s="36">
        <f t="shared" si="506"/>
        <v>0</v>
      </c>
      <c r="BJ254" s="36">
        <f t="shared" si="507"/>
        <v>0</v>
      </c>
      <c r="BK254" s="36">
        <f t="shared" si="508"/>
        <v>2.8722714672783702</v>
      </c>
      <c r="BL254" s="68">
        <f ca="1">IF(OR(AT254=0,E254&gt;ProjTerm),0,VLOOKUP(D254,'Life Events'!$AE$5:$AI$1206,5,FALSE))</f>
        <v>1.7971577805926248E-16</v>
      </c>
      <c r="BM254" s="93">
        <f t="shared" ca="1" si="509"/>
        <v>1.7971577805926248E-16</v>
      </c>
      <c r="BN254" s="93">
        <f t="shared" ca="1" si="510"/>
        <v>1.5342404512184629E-17</v>
      </c>
      <c r="BO254" s="36">
        <f t="shared" ca="1" si="511"/>
        <v>2.3344914517122738E-15</v>
      </c>
      <c r="BP254" s="36">
        <f t="shared" si="512"/>
        <v>1.0660594829153118E-2</v>
      </c>
      <c r="BQ254" s="36">
        <f t="shared" si="513"/>
        <v>98.306204825328024</v>
      </c>
      <c r="BR254" s="36">
        <f t="shared" si="514"/>
        <v>154.78110000000001</v>
      </c>
      <c r="BS254" s="36">
        <f t="shared" si="515"/>
        <v>152.1594251968958</v>
      </c>
      <c r="BT254" s="36">
        <f t="shared" si="516"/>
        <v>12.989908158995698</v>
      </c>
      <c r="BU254" s="70" cm="1">
        <f t="array" ref="BU254">IF(AND(ActInt=1,$J254=0),INDEX(Tbl_FwdNom,$B254-IVP,MATCH(ValnDt,Tbl_FwdNom_Cols)),INDEX(Tbl_FwdNom,$B254,MATCH(StartDt,Tbl_FwdNom_Cols)))</f>
        <v>11.173516117</v>
      </c>
      <c r="BV254" s="70" cm="1">
        <f t="array" ref="BV254">INDEX(Tbl_FwdReal,$B254,MATCH(StartDt,Tbl_FwdReal_Cols))</f>
        <v>5.7490956850000003</v>
      </c>
      <c r="BW254" s="70" cm="1">
        <f t="array" ref="BW254">IF(RunType&lt;&gt;"OPN",INDEX(Tbl_FwdReal,$B254,MATCH(ValnDt,Tbl_FwdReal_Cols)),IF(AND($J254=0,ActInt=1),INDEX(Tbl_FwdReal,$B254-IVP,MATCH(ValnDt,Tbl_FwdReal_Cols)),-999))*$K254</f>
        <v>5.7490956850000003</v>
      </c>
      <c r="BX254" s="70">
        <f t="shared" si="517"/>
        <v>5.7490956850000004E-2</v>
      </c>
      <c r="BY254" s="70">
        <f t="shared" si="592"/>
        <v>5.129519450604092E-2</v>
      </c>
      <c r="BZ254" s="64">
        <f t="shared" si="605"/>
        <v>4.1772774844224259E-3</v>
      </c>
      <c r="CA254" s="70" cm="1">
        <f t="array" ref="CA254">IF($J254=1,CA253*(1+INDEX(Tbl_CPI,$B254,MATCH(IF(RunType="OPN",StartDt,ValnDt),Tbl_CPI_Cols))),0)</f>
        <v>0</v>
      </c>
      <c r="CB254" s="70">
        <f t="shared" si="593"/>
        <v>4.3465710860336042</v>
      </c>
      <c r="CC254" s="70">
        <f t="shared" si="594"/>
        <v>4.2382540456675493</v>
      </c>
      <c r="CD254" s="36">
        <f t="shared" si="518"/>
        <v>23.64160361723723</v>
      </c>
      <c r="CE254" s="36">
        <f t="shared" si="519"/>
        <v>1.5748500507878713</v>
      </c>
      <c r="CF254" s="36">
        <f t="shared" si="520"/>
        <v>0</v>
      </c>
      <c r="CG254" s="36">
        <f t="shared" si="521"/>
        <v>2.1757121430833446</v>
      </c>
      <c r="CH254" s="36">
        <f t="shared" si="522"/>
        <v>2.0398317998700022</v>
      </c>
      <c r="CI254" s="36">
        <f t="shared" si="523"/>
        <v>0</v>
      </c>
      <c r="CJ254" s="36">
        <f t="shared" si="524"/>
        <v>0</v>
      </c>
      <c r="CK254" s="36">
        <f t="shared" si="525"/>
        <v>0</v>
      </c>
      <c r="CL254" s="36">
        <f t="shared" si="526"/>
        <v>0.13588034321334225</v>
      </c>
      <c r="CM254" s="36">
        <f t="shared" si="527"/>
        <v>2.1757121430833446</v>
      </c>
      <c r="CN254" s="36">
        <f t="shared" ca="1" si="528"/>
        <v>12.500324113838152</v>
      </c>
      <c r="CO254" s="20">
        <f t="shared" si="529"/>
        <v>120000</v>
      </c>
      <c r="CP254" s="20">
        <f t="shared" si="530"/>
        <v>2</v>
      </c>
      <c r="CQ254" s="64">
        <f t="shared" si="531"/>
        <v>4.4420399099999999E-3</v>
      </c>
      <c r="CR254" s="64">
        <f t="shared" si="532"/>
        <v>1.9989179595E-2</v>
      </c>
      <c r="CS254" s="36">
        <f t="shared" si="533"/>
        <v>17.407013020933974</v>
      </c>
      <c r="CT254" s="36">
        <f t="shared" si="534"/>
        <v>13.57717284023078</v>
      </c>
      <c r="CU254" s="36">
        <f t="shared" si="535"/>
        <v>1.723362880367022</v>
      </c>
      <c r="CV254" s="36">
        <f t="shared" si="595"/>
        <v>15.300535720597802</v>
      </c>
      <c r="CW254" s="36">
        <f t="shared" si="536"/>
        <v>0</v>
      </c>
      <c r="CX254" s="36">
        <f t="shared" si="537"/>
        <v>0</v>
      </c>
      <c r="CY254" s="36">
        <f t="shared" si="538"/>
        <v>0</v>
      </c>
      <c r="CZ254" s="36">
        <f t="shared" si="596"/>
        <v>0</v>
      </c>
      <c r="DA254" s="64">
        <f t="shared" si="539"/>
        <v>8.8659049570780635E-3</v>
      </c>
      <c r="DB254" s="70">
        <f t="shared" si="597"/>
        <v>0.99121200853997016</v>
      </c>
      <c r="DC254" s="70">
        <f>PRODUCT($DB$8:DB254)</f>
        <v>8.4430989609565452E-2</v>
      </c>
      <c r="DD254" s="36">
        <f t="shared" si="540"/>
        <v>624.80794310965678</v>
      </c>
      <c r="DE254" s="36">
        <f t="shared" si="541"/>
        <v>1670.1565361295006</v>
      </c>
      <c r="DF254" s="36">
        <f t="shared" si="542"/>
        <v>155.07115829273761</v>
      </c>
      <c r="DG254" s="36">
        <f t="shared" si="543"/>
        <v>0.76303261309955761</v>
      </c>
      <c r="DH254" s="36">
        <f t="shared" ca="1" si="544"/>
        <v>1.5524572494073941E-13</v>
      </c>
      <c r="DI254" s="36">
        <f t="shared" si="545"/>
        <v>131.94932369488367</v>
      </c>
      <c r="DJ254" s="36">
        <f t="shared" ca="1" si="546"/>
        <v>1331.6060423943661</v>
      </c>
      <c r="DK254" s="36">
        <f t="shared" si="547"/>
        <v>0</v>
      </c>
      <c r="DL254" s="36">
        <f t="shared" si="548"/>
        <v>0</v>
      </c>
      <c r="DM254" s="36">
        <f t="shared" ca="1" si="549"/>
        <v>1331.6060423943661</v>
      </c>
      <c r="DN254" s="36">
        <f t="shared" ca="1" si="598"/>
        <v>1331.60604239437</v>
      </c>
      <c r="DO254" s="64" cm="1">
        <f t="array" ref="DO254">IFERROR(INDEX(Tbl_FwdNom,$B254,MATCH(LIDt,Tbl_FwdNom_Cols,0)),0)</f>
        <v>12.527342020000001</v>
      </c>
      <c r="DP254" s="64">
        <f t="shared" ca="1" si="599"/>
        <v>9.3009934590000007</v>
      </c>
      <c r="DQ254" s="64">
        <f t="shared" ca="1" si="550"/>
        <v>7.4388063399579707E-3</v>
      </c>
      <c r="DR254" s="70">
        <f t="shared" ca="1" si="551"/>
        <v>0.99261612090665508</v>
      </c>
      <c r="DS254" s="70">
        <f ca="1">PRODUCT($DR$8:DR254)</f>
        <v>8.4605084524766297E-2</v>
      </c>
      <c r="DT254" s="36">
        <f t="shared" ca="1" si="552"/>
        <v>2000.5686125058915</v>
      </c>
      <c r="DU254" s="36">
        <f t="shared" ca="1" si="553"/>
        <v>175.14377075148451</v>
      </c>
      <c r="DV254" s="36">
        <f t="shared" ca="1" si="554"/>
        <v>0.90955200286693261</v>
      </c>
      <c r="DW254" s="36">
        <f t="shared" ca="1" si="555"/>
        <v>1.7216373010617221E-13</v>
      </c>
      <c r="DX254" s="36">
        <f t="shared" ca="1" si="556"/>
        <v>694.50236456378627</v>
      </c>
      <c r="DY254" s="36">
        <f t="shared" ca="1" si="557"/>
        <v>7.322548142772896</v>
      </c>
      <c r="DZ254" s="36">
        <f t="shared" ca="1" si="558"/>
        <v>143.65027209489384</v>
      </c>
      <c r="EA254" s="36">
        <f t="shared" ca="1" si="559"/>
        <v>0</v>
      </c>
      <c r="EB254" s="36">
        <f t="shared" ca="1" si="560"/>
        <v>1631.2732869283896</v>
      </c>
      <c r="EC254" s="36">
        <f t="shared" ca="1" si="561"/>
        <v>0</v>
      </c>
      <c r="ED254" s="36">
        <f t="shared" ca="1" si="562"/>
        <v>0</v>
      </c>
      <c r="EE254" s="36">
        <f t="shared" ca="1" si="600"/>
        <v>0</v>
      </c>
      <c r="EF254" s="36">
        <f t="shared" ca="1" si="563"/>
        <v>1631.2732869283896</v>
      </c>
      <c r="EG254" s="64"/>
      <c r="EH254" s="64"/>
      <c r="EI254" s="64"/>
      <c r="EJ254" s="70"/>
      <c r="EK254" s="70"/>
      <c r="EL254" s="70"/>
      <c r="EM254" s="70"/>
      <c r="EN254" s="70"/>
      <c r="EO254" s="36">
        <f t="shared" ca="1" si="564"/>
        <v>11.811995270245816</v>
      </c>
      <c r="EP254" s="36">
        <f t="shared" ca="1" si="565"/>
        <v>0</v>
      </c>
      <c r="EQ254" s="36">
        <f t="shared" si="566"/>
        <v>48.717925614799114</v>
      </c>
      <c r="ER254" s="36">
        <f t="shared" si="567"/>
        <v>3.7452800053027846</v>
      </c>
      <c r="ES254" s="36">
        <f t="shared" si="568"/>
        <v>-3.4203048979325903</v>
      </c>
      <c r="ET254" s="36">
        <f t="shared" ca="1" si="569"/>
        <v>0</v>
      </c>
      <c r="EU254" s="36">
        <f t="shared" ca="1" si="601"/>
        <v>3.7452800053027846</v>
      </c>
      <c r="EV254" s="36">
        <f t="shared" si="570"/>
        <v>2.1780980421773406</v>
      </c>
      <c r="EW254" s="36">
        <f t="shared" si="571"/>
        <v>63.682503939886352</v>
      </c>
      <c r="EX254" s="36">
        <f t="shared" ca="1" si="602"/>
        <v>118.32380760216559</v>
      </c>
      <c r="EY254" s="36">
        <f t="shared" si="572"/>
        <v>0</v>
      </c>
      <c r="EZ254" s="36">
        <f t="shared" si="573"/>
        <v>0</v>
      </c>
      <c r="FA254" s="36">
        <f t="shared" si="574"/>
        <v>0</v>
      </c>
      <c r="FB254" s="36">
        <f t="shared" si="575"/>
        <v>0</v>
      </c>
      <c r="FC254" s="36">
        <f t="shared" si="603"/>
        <v>0</v>
      </c>
      <c r="FD254" s="36">
        <f t="shared" si="576"/>
        <v>0</v>
      </c>
      <c r="FE254" s="36">
        <f t="shared" si="577"/>
        <v>0</v>
      </c>
      <c r="FF254" s="36">
        <f t="shared" si="604"/>
        <v>0</v>
      </c>
      <c r="FG254" s="36">
        <f t="shared" ca="1" si="578"/>
        <v>118.32380760216559</v>
      </c>
      <c r="FH254" s="36">
        <f t="shared" ca="1" si="579"/>
        <v>1.049047632360391</v>
      </c>
      <c r="FI254" s="36">
        <f t="shared" ca="1" si="580"/>
        <v>-1.6678782606724307</v>
      </c>
      <c r="FJ254" s="36">
        <f t="shared" ca="1" si="581"/>
        <v>139.90052026341226</v>
      </c>
      <c r="FK254" s="36">
        <f t="shared" si="582"/>
        <v>0</v>
      </c>
      <c r="FL254" s="36">
        <f t="shared" si="583"/>
        <v>0</v>
      </c>
      <c r="FM254" s="36">
        <f t="shared" ca="1" si="584"/>
        <v>0</v>
      </c>
      <c r="FN254" s="36">
        <f t="shared" ca="1" si="606"/>
        <v>139.90052026341226</v>
      </c>
    </row>
    <row r="255" spans="2:170" x14ac:dyDescent="0.25">
      <c r="B255" s="2">
        <v>247</v>
      </c>
      <c r="C255" s="2">
        <f t="shared" si="457"/>
        <v>21</v>
      </c>
      <c r="D255" s="2">
        <f t="shared" si="303"/>
        <v>271</v>
      </c>
      <c r="E255" s="2">
        <f t="shared" si="458"/>
        <v>23</v>
      </c>
      <c r="F255" s="189">
        <f t="shared" si="304"/>
        <v>53235</v>
      </c>
      <c r="G255" s="2">
        <f t="shared" si="459"/>
        <v>9</v>
      </c>
      <c r="H255" s="187">
        <f t="shared" si="461"/>
        <v>55.166666666666671</v>
      </c>
      <c r="I255" s="186">
        <f t="shared" si="460"/>
        <v>55</v>
      </c>
      <c r="J255" s="2">
        <f t="shared" si="462"/>
        <v>0</v>
      </c>
      <c r="K255" s="2">
        <f t="shared" si="463"/>
        <v>1</v>
      </c>
      <c r="L255">
        <f t="shared" si="464"/>
        <v>2</v>
      </c>
      <c r="M255" s="190">
        <f t="shared" si="585"/>
        <v>3.4717588199999999E-3</v>
      </c>
      <c r="N255">
        <f t="shared" si="465"/>
        <v>1</v>
      </c>
      <c r="O255">
        <f t="shared" si="466"/>
        <v>100</v>
      </c>
      <c r="P255" s="58">
        <f t="shared" si="467"/>
        <v>1.562291469E-2</v>
      </c>
      <c r="Q255" s="106">
        <f t="shared" si="468"/>
        <v>1.562291469E-2</v>
      </c>
      <c r="R255" s="59">
        <f t="shared" si="469"/>
        <v>1.562291469E-2</v>
      </c>
      <c r="S255" s="32">
        <f t="shared" si="586"/>
        <v>1.3113260063563059E-3</v>
      </c>
      <c r="T255">
        <f t="shared" si="470"/>
        <v>1</v>
      </c>
      <c r="U255" s="32">
        <f t="shared" si="587"/>
        <v>4.4345469000000003E-4</v>
      </c>
      <c r="V255">
        <f t="shared" si="471"/>
        <v>1</v>
      </c>
      <c r="W255">
        <f t="shared" si="472"/>
        <v>100</v>
      </c>
      <c r="X255" s="58">
        <f t="shared" si="473"/>
        <v>1.995546105E-3</v>
      </c>
      <c r="Y255" s="58">
        <f t="shared" si="474"/>
        <v>1.995546105E-3</v>
      </c>
      <c r="Z255" s="32">
        <f t="shared" si="475"/>
        <v>1.995546105E-3</v>
      </c>
      <c r="AA255" s="32">
        <f t="shared" si="476"/>
        <v>1.664478010265924E-4</v>
      </c>
      <c r="AB255" s="59">
        <f t="shared" si="477"/>
        <v>4.9056245199999996E-3</v>
      </c>
      <c r="AC255" s="59">
        <f t="shared" si="478"/>
        <v>4.9056245199999996E-3</v>
      </c>
      <c r="AD255">
        <f t="shared" si="479"/>
        <v>1</v>
      </c>
      <c r="AE255" s="59">
        <f t="shared" si="480"/>
        <v>4.9056245199999996E-3</v>
      </c>
      <c r="AF255" s="59">
        <f t="shared" si="481"/>
        <v>4.1758461800000006E-3</v>
      </c>
      <c r="AG255" s="59">
        <f t="shared" si="482"/>
        <v>4.1758461800000006E-3</v>
      </c>
      <c r="AH255">
        <f t="shared" si="483"/>
        <v>1</v>
      </c>
      <c r="AI255" s="59">
        <f t="shared" si="484"/>
        <v>4.1758461800000006E-3</v>
      </c>
      <c r="AJ255" s="59">
        <f t="shared" si="485"/>
        <v>0</v>
      </c>
      <c r="AK255" s="59">
        <f t="shared" si="486"/>
        <v>0</v>
      </c>
      <c r="AL255" s="59">
        <f t="shared" si="487"/>
        <v>0</v>
      </c>
      <c r="AM255" s="12">
        <f t="shared" si="588"/>
        <v>8.537038137589327E-2</v>
      </c>
      <c r="AN255" s="12">
        <f t="shared" si="589"/>
        <v>0</v>
      </c>
      <c r="AO255" s="66">
        <f t="shared" si="488"/>
        <v>1.1194840127076487E-4</v>
      </c>
      <c r="AP255" s="66">
        <f t="shared" si="489"/>
        <v>1.4209712252818992E-5</v>
      </c>
      <c r="AQ255" s="59">
        <f t="shared" si="490"/>
        <v>4.187950361593333E-4</v>
      </c>
      <c r="AR255" s="59">
        <f t="shared" si="491"/>
        <v>3.5649358095366711E-4</v>
      </c>
      <c r="AS255" s="59">
        <f t="shared" si="492"/>
        <v>0</v>
      </c>
      <c r="AT255" s="12">
        <f t="shared" si="493"/>
        <v>8.4468934645256677E-2</v>
      </c>
      <c r="AU255" s="59">
        <f t="shared" si="590"/>
        <v>0</v>
      </c>
      <c r="AV255" s="59">
        <f t="shared" si="591"/>
        <v>-8.8904578143811364E-18</v>
      </c>
      <c r="AW255" s="70">
        <f t="shared" si="494"/>
        <v>0</v>
      </c>
      <c r="AX255" s="20">
        <f t="shared" si="495"/>
        <v>200000</v>
      </c>
      <c r="AY255" s="20">
        <f t="shared" si="496"/>
        <v>0</v>
      </c>
      <c r="AZ255" s="20">
        <f t="shared" si="497"/>
        <v>0</v>
      </c>
      <c r="BA255" s="20">
        <f t="shared" si="498"/>
        <v>200000</v>
      </c>
      <c r="BB255" s="36">
        <f t="shared" si="499"/>
        <v>1</v>
      </c>
      <c r="BC255" s="36">
        <f t="shared" si="500"/>
        <v>0</v>
      </c>
      <c r="BD255" s="80">
        <f t="shared" si="501"/>
        <v>22.389680254152974</v>
      </c>
      <c r="BE255" s="36">
        <f t="shared" si="502"/>
        <v>0</v>
      </c>
      <c r="BF255" s="36">
        <f t="shared" si="503"/>
        <v>0</v>
      </c>
      <c r="BG255" s="36">
        <f t="shared" si="504"/>
        <v>22.389680254152974</v>
      </c>
      <c r="BH255" s="36">
        <f t="shared" si="505"/>
        <v>2.8419424505637987</v>
      </c>
      <c r="BI255" s="36">
        <f t="shared" si="506"/>
        <v>0</v>
      </c>
      <c r="BJ255" s="36">
        <f t="shared" si="507"/>
        <v>0</v>
      </c>
      <c r="BK255" s="36">
        <f t="shared" si="508"/>
        <v>2.8419424505637987</v>
      </c>
      <c r="BL255" s="68">
        <f ca="1">IF(OR(AT255=0,E255&gt;ProjTerm),0,VLOOKUP(D255,'Life Events'!$AE$5:$AI$1206,5,FALSE))</f>
        <v>1.8163369263052705E-16</v>
      </c>
      <c r="BM255" s="93">
        <f t="shared" ca="1" si="509"/>
        <v>1.8163369263052705E-16</v>
      </c>
      <c r="BN255" s="93">
        <f t="shared" ca="1" si="510"/>
        <v>1.5342404512184629E-17</v>
      </c>
      <c r="BO255" s="36">
        <f t="shared" ca="1" si="511"/>
        <v>2.3344914517122738E-15</v>
      </c>
      <c r="BP255" s="36">
        <f t="shared" si="512"/>
        <v>1.0548027001757949E-2</v>
      </c>
      <c r="BQ255" s="36">
        <f t="shared" si="513"/>
        <v>98.306204825328024</v>
      </c>
      <c r="BR255" s="36">
        <f t="shared" si="514"/>
        <v>154.78110000000001</v>
      </c>
      <c r="BS255" s="36">
        <f t="shared" si="515"/>
        <v>152.1594251968958</v>
      </c>
      <c r="BT255" s="36">
        <f t="shared" si="516"/>
        <v>12.852744542616414</v>
      </c>
      <c r="BU255" s="70" cm="1">
        <f t="array" ref="BU255">IF(AND(ActInt=1,$J255=0),INDEX(Tbl_FwdNom,$B255-IVP,MATCH(ValnDt,Tbl_FwdNom_Cols)),INDEX(Tbl_FwdNom,$B255,MATCH(StartDt,Tbl_FwdNom_Cols)))</f>
        <v>11.160312305</v>
      </c>
      <c r="BV255" s="70" cm="1">
        <f t="array" ref="BV255">INDEX(Tbl_FwdReal,$B255,MATCH(StartDt,Tbl_FwdReal_Cols))</f>
        <v>5.7550297349999999</v>
      </c>
      <c r="BW255" s="70" cm="1">
        <f t="array" ref="BW255">IF(RunType&lt;&gt;"OPN",INDEX(Tbl_FwdReal,$B255,MATCH(ValnDt,Tbl_FwdReal_Cols)),IF(AND($J255=0,ActInt=1),INDEX(Tbl_FwdReal,$B255-IVP,MATCH(ValnDt,Tbl_FwdReal_Cols)),-999))*$K255</f>
        <v>5.7550297349999999</v>
      </c>
      <c r="BX255" s="70">
        <f t="shared" si="517"/>
        <v>5.7550297350000001E-2</v>
      </c>
      <c r="BY255" s="70">
        <f t="shared" si="592"/>
        <v>5.1111352183858427E-2</v>
      </c>
      <c r="BZ255" s="64">
        <f t="shared" si="605"/>
        <v>4.1626427524537046E-3</v>
      </c>
      <c r="CA255" s="70" cm="1">
        <f t="array" ref="CA255">IF($J255=1,CA254*(1+INDEX(Tbl_CPI,$B255,MATCH(IF(RunType="OPN",StartDt,ValnDt),Tbl_CPI_Cols))),0)</f>
        <v>0</v>
      </c>
      <c r="CB255" s="70">
        <f t="shared" si="593"/>
        <v>4.3646643086629071</v>
      </c>
      <c r="CC255" s="70">
        <f t="shared" si="594"/>
        <v>4.2382540456675493</v>
      </c>
      <c r="CD255" s="36">
        <f t="shared" si="518"/>
        <v>23.64160361723723</v>
      </c>
      <c r="CE255" s="36">
        <f t="shared" si="519"/>
        <v>1.5748500507878713</v>
      </c>
      <c r="CF255" s="36">
        <f t="shared" si="520"/>
        <v>0</v>
      </c>
      <c r="CG255" s="36">
        <f t="shared" si="521"/>
        <v>2.1527382665868458</v>
      </c>
      <c r="CH255" s="36">
        <f t="shared" si="522"/>
        <v>2.0182927171412404</v>
      </c>
      <c r="CI255" s="36">
        <f t="shared" si="523"/>
        <v>0</v>
      </c>
      <c r="CJ255" s="36">
        <f t="shared" si="524"/>
        <v>0</v>
      </c>
      <c r="CK255" s="36">
        <f t="shared" si="525"/>
        <v>0</v>
      </c>
      <c r="CL255" s="36">
        <f t="shared" si="526"/>
        <v>0.13444554944560547</v>
      </c>
      <c r="CM255" s="36">
        <f t="shared" si="527"/>
        <v>2.1527382665868458</v>
      </c>
      <c r="CN255" s="36">
        <f t="shared" ca="1" si="528"/>
        <v>12.368330135098605</v>
      </c>
      <c r="CO255" s="20">
        <f t="shared" si="529"/>
        <v>120000</v>
      </c>
      <c r="CP255" s="20">
        <f t="shared" si="530"/>
        <v>2</v>
      </c>
      <c r="CQ255" s="64">
        <f t="shared" si="531"/>
        <v>4.4420399099999999E-3</v>
      </c>
      <c r="CR255" s="64">
        <f t="shared" si="532"/>
        <v>1.9989179595E-2</v>
      </c>
      <c r="CS255" s="36">
        <f t="shared" si="533"/>
        <v>17.223208114302736</v>
      </c>
      <c r="CT255" s="36">
        <f t="shared" si="534"/>
        <v>13.433808152491785</v>
      </c>
      <c r="CU255" s="36">
        <f t="shared" si="535"/>
        <v>1.705165470338279</v>
      </c>
      <c r="CV255" s="36">
        <f t="shared" si="595"/>
        <v>15.138973622830065</v>
      </c>
      <c r="CW255" s="36">
        <f t="shared" si="536"/>
        <v>0</v>
      </c>
      <c r="CX255" s="36">
        <f t="shared" si="537"/>
        <v>0</v>
      </c>
      <c r="CY255" s="36">
        <f t="shared" si="538"/>
        <v>0</v>
      </c>
      <c r="CZ255" s="36">
        <f t="shared" si="596"/>
        <v>0</v>
      </c>
      <c r="DA255" s="64">
        <f t="shared" si="539"/>
        <v>8.8559193647457235E-3</v>
      </c>
      <c r="DB255" s="70">
        <f t="shared" si="597"/>
        <v>0.99122181949398469</v>
      </c>
      <c r="DC255" s="70">
        <f>PRODUCT($DB$8:DB255)</f>
        <v>8.368983914247119E-2</v>
      </c>
      <c r="DD255" s="36">
        <f t="shared" si="540"/>
        <v>617.48844732967211</v>
      </c>
      <c r="DE255" s="36">
        <f t="shared" si="541"/>
        <v>1662.5576274858136</v>
      </c>
      <c r="DF255" s="36">
        <f t="shared" si="542"/>
        <v>153.60251351581201</v>
      </c>
      <c r="DG255" s="36">
        <f t="shared" si="543"/>
        <v>0.75924194139208057</v>
      </c>
      <c r="DH255" s="36">
        <f t="shared" ca="1" si="544"/>
        <v>1.5428607711082384E-13</v>
      </c>
      <c r="DI255" s="36">
        <f t="shared" si="545"/>
        <v>130.94605352266916</v>
      </c>
      <c r="DJ255" s="36">
        <f t="shared" ca="1" si="546"/>
        <v>1328.858505253231</v>
      </c>
      <c r="DK255" s="36">
        <f t="shared" si="547"/>
        <v>0</v>
      </c>
      <c r="DL255" s="36">
        <f t="shared" si="548"/>
        <v>0</v>
      </c>
      <c r="DM255" s="36">
        <f t="shared" ca="1" si="549"/>
        <v>1328.858505253231</v>
      </c>
      <c r="DN255" s="36">
        <f t="shared" ca="1" si="598"/>
        <v>1328.8585052532351</v>
      </c>
      <c r="DO255" s="64" cm="1">
        <f t="array" ref="DO255">IFERROR(INDEX(Tbl_FwdNom,$B255,MATCH(LIDt,Tbl_FwdNom_Cols,0)),0)</f>
        <v>12.52986555</v>
      </c>
      <c r="DP255" s="64">
        <f t="shared" ca="1" si="599"/>
        <v>9.2816962749999998</v>
      </c>
      <c r="DQ255" s="64">
        <f t="shared" ca="1" si="550"/>
        <v>7.4239831251023958E-3</v>
      </c>
      <c r="DR255" s="70">
        <f t="shared" ca="1" si="551"/>
        <v>0.99263072623894399</v>
      </c>
      <c r="DS255" s="70">
        <f ca="1">PRODUCT($DR$8:DR255)</f>
        <v>8.3981606495326017E-2</v>
      </c>
      <c r="DT255" s="36">
        <f t="shared" ca="1" si="552"/>
        <v>1993.0311198715917</v>
      </c>
      <c r="DU255" s="36">
        <f t="shared" ca="1" si="553"/>
        <v>173.60209269944653</v>
      </c>
      <c r="DV255" s="36">
        <f t="shared" ca="1" si="554"/>
        <v>0.90575647458586184</v>
      </c>
      <c r="DW255" s="36">
        <f t="shared" ca="1" si="555"/>
        <v>1.7110737928152286E-13</v>
      </c>
      <c r="DX255" s="36">
        <f t="shared" ca="1" si="556"/>
        <v>686.8055938560351</v>
      </c>
      <c r="DY255" s="36">
        <f t="shared" ca="1" si="557"/>
        <v>7.2414669456816565</v>
      </c>
      <c r="DZ255" s="36">
        <f t="shared" ca="1" si="558"/>
        <v>142.6834528026279</v>
      </c>
      <c r="EA255" s="36">
        <f t="shared" ca="1" si="559"/>
        <v>0</v>
      </c>
      <c r="EB255" s="36">
        <f t="shared" ca="1" si="560"/>
        <v>1628.8467819887269</v>
      </c>
      <c r="EC255" s="36">
        <f t="shared" ca="1" si="561"/>
        <v>0</v>
      </c>
      <c r="ED255" s="36">
        <f t="shared" ca="1" si="562"/>
        <v>0</v>
      </c>
      <c r="EE255" s="36">
        <f t="shared" ca="1" si="600"/>
        <v>0</v>
      </c>
      <c r="EF255" s="36">
        <f t="shared" ca="1" si="563"/>
        <v>1628.8467819887269</v>
      </c>
      <c r="EG255" s="64"/>
      <c r="EH255" s="64"/>
      <c r="EI255" s="64"/>
      <c r="EJ255" s="70"/>
      <c r="EK255" s="70"/>
      <c r="EL255" s="70"/>
      <c r="EM255" s="70"/>
      <c r="EN255" s="70"/>
      <c r="EO255" s="36">
        <f t="shared" ca="1" si="564"/>
        <v>11.773531260550387</v>
      </c>
      <c r="EP255" s="36">
        <f t="shared" ca="1" si="565"/>
        <v>0</v>
      </c>
      <c r="EQ255" s="36">
        <f t="shared" si="566"/>
        <v>48.475899705153104</v>
      </c>
      <c r="ER255" s="36">
        <f t="shared" si="567"/>
        <v>3.7014048249437805</v>
      </c>
      <c r="ES255" s="36">
        <f t="shared" si="568"/>
        <v>-3.3802367337186716</v>
      </c>
      <c r="ET255" s="36">
        <f t="shared" ca="1" si="569"/>
        <v>0</v>
      </c>
      <c r="EU255" s="36">
        <f t="shared" ca="1" si="601"/>
        <v>3.7014048249437805</v>
      </c>
      <c r="EV255" s="36">
        <f t="shared" si="570"/>
        <v>2.1615369811829819</v>
      </c>
      <c r="EW255" s="36">
        <f t="shared" si="571"/>
        <v>63.366135462573673</v>
      </c>
      <c r="EX255" s="36">
        <f t="shared" ca="1" si="602"/>
        <v>117.70497697385355</v>
      </c>
      <c r="EY255" s="36">
        <f t="shared" si="572"/>
        <v>0</v>
      </c>
      <c r="EZ255" s="36">
        <f t="shared" si="573"/>
        <v>0</v>
      </c>
      <c r="FA255" s="36">
        <f t="shared" si="574"/>
        <v>0</v>
      </c>
      <c r="FB255" s="36">
        <f t="shared" si="575"/>
        <v>0</v>
      </c>
      <c r="FC255" s="36">
        <f t="shared" si="603"/>
        <v>0</v>
      </c>
      <c r="FD255" s="36">
        <f t="shared" si="576"/>
        <v>0</v>
      </c>
      <c r="FE255" s="36">
        <f t="shared" si="577"/>
        <v>0</v>
      </c>
      <c r="FF255" s="36">
        <f t="shared" si="604"/>
        <v>0</v>
      </c>
      <c r="FG255" s="36">
        <f t="shared" ca="1" si="578"/>
        <v>117.70497697385355</v>
      </c>
      <c r="FH255" s="36">
        <f t="shared" ca="1" si="579"/>
        <v>1.0423857849096991</v>
      </c>
      <c r="FI255" s="36">
        <f t="shared" ca="1" si="580"/>
        <v>-1.6502923516165866</v>
      </c>
      <c r="FJ255" s="36">
        <f t="shared" ca="1" si="581"/>
        <v>139.28884701342429</v>
      </c>
      <c r="FK255" s="36">
        <f t="shared" si="582"/>
        <v>0</v>
      </c>
      <c r="FL255" s="36">
        <f t="shared" si="583"/>
        <v>0</v>
      </c>
      <c r="FM255" s="36">
        <f t="shared" ca="1" si="584"/>
        <v>0</v>
      </c>
      <c r="FN255" s="36">
        <f t="shared" ca="1" si="606"/>
        <v>139.28884701342429</v>
      </c>
    </row>
    <row r="256" spans="2:170" x14ac:dyDescent="0.25">
      <c r="B256" s="2">
        <v>248</v>
      </c>
      <c r="C256" s="2">
        <f t="shared" si="457"/>
        <v>21</v>
      </c>
      <c r="D256" s="2">
        <f t="shared" si="303"/>
        <v>272</v>
      </c>
      <c r="E256" s="2">
        <f t="shared" si="458"/>
        <v>23</v>
      </c>
      <c r="F256" s="189">
        <f t="shared" si="304"/>
        <v>53266</v>
      </c>
      <c r="G256" s="2">
        <f t="shared" si="459"/>
        <v>10</v>
      </c>
      <c r="H256" s="187">
        <f t="shared" si="461"/>
        <v>55.25</v>
      </c>
      <c r="I256" s="186">
        <f t="shared" si="460"/>
        <v>55</v>
      </c>
      <c r="J256" s="2">
        <f t="shared" si="462"/>
        <v>0</v>
      </c>
      <c r="K256" s="2">
        <f t="shared" si="463"/>
        <v>1</v>
      </c>
      <c r="L256">
        <f t="shared" si="464"/>
        <v>2</v>
      </c>
      <c r="M256" s="190">
        <f t="shared" si="585"/>
        <v>3.4717588199999999E-3</v>
      </c>
      <c r="N256">
        <f t="shared" si="465"/>
        <v>1</v>
      </c>
      <c r="O256">
        <f t="shared" si="466"/>
        <v>100</v>
      </c>
      <c r="P256" s="58">
        <f t="shared" si="467"/>
        <v>1.562291469E-2</v>
      </c>
      <c r="Q256" s="106">
        <f t="shared" si="468"/>
        <v>1.562291469E-2</v>
      </c>
      <c r="R256" s="59">
        <f t="shared" si="469"/>
        <v>1.562291469E-2</v>
      </c>
      <c r="S256" s="32">
        <f t="shared" si="586"/>
        <v>1.3113260063563059E-3</v>
      </c>
      <c r="T256">
        <f t="shared" si="470"/>
        <v>1</v>
      </c>
      <c r="U256" s="32">
        <f t="shared" si="587"/>
        <v>4.4345469000000003E-4</v>
      </c>
      <c r="V256">
        <f t="shared" si="471"/>
        <v>1</v>
      </c>
      <c r="W256">
        <f t="shared" si="472"/>
        <v>100</v>
      </c>
      <c r="X256" s="58">
        <f t="shared" si="473"/>
        <v>1.995546105E-3</v>
      </c>
      <c r="Y256" s="58">
        <f t="shared" si="474"/>
        <v>1.995546105E-3</v>
      </c>
      <c r="Z256" s="32">
        <f t="shared" si="475"/>
        <v>1.995546105E-3</v>
      </c>
      <c r="AA256" s="32">
        <f t="shared" si="476"/>
        <v>1.664478010265924E-4</v>
      </c>
      <c r="AB256" s="59">
        <f t="shared" si="477"/>
        <v>4.9056245199999996E-3</v>
      </c>
      <c r="AC256" s="59">
        <f t="shared" si="478"/>
        <v>4.9056245199999996E-3</v>
      </c>
      <c r="AD256">
        <f t="shared" si="479"/>
        <v>1</v>
      </c>
      <c r="AE256" s="59">
        <f t="shared" si="480"/>
        <v>4.9056245199999996E-3</v>
      </c>
      <c r="AF256" s="59">
        <f t="shared" si="481"/>
        <v>4.1758461800000006E-3</v>
      </c>
      <c r="AG256" s="59">
        <f t="shared" si="482"/>
        <v>4.1758461800000006E-3</v>
      </c>
      <c r="AH256">
        <f t="shared" si="483"/>
        <v>1</v>
      </c>
      <c r="AI256" s="59">
        <f t="shared" si="484"/>
        <v>4.1758461800000006E-3</v>
      </c>
      <c r="AJ256" s="59">
        <f t="shared" si="485"/>
        <v>0</v>
      </c>
      <c r="AK256" s="59">
        <f t="shared" si="486"/>
        <v>0</v>
      </c>
      <c r="AL256" s="59">
        <f t="shared" si="487"/>
        <v>0</v>
      </c>
      <c r="AM256" s="12">
        <f t="shared" si="588"/>
        <v>8.4468934645256677E-2</v>
      </c>
      <c r="AN256" s="12">
        <f t="shared" si="589"/>
        <v>0</v>
      </c>
      <c r="AO256" s="66">
        <f t="shared" si="488"/>
        <v>1.1076631072953625E-4</v>
      </c>
      <c r="AP256" s="66">
        <f t="shared" si="489"/>
        <v>1.405966842676192E-5</v>
      </c>
      <c r="AQ256" s="59">
        <f t="shared" si="490"/>
        <v>4.1437287697404865E-4</v>
      </c>
      <c r="AR256" s="59">
        <f t="shared" si="491"/>
        <v>3.5272927806706479E-4</v>
      </c>
      <c r="AS256" s="59">
        <f t="shared" si="492"/>
        <v>0</v>
      </c>
      <c r="AT256" s="12">
        <f t="shared" si="493"/>
        <v>8.3577006511059274E-2</v>
      </c>
      <c r="AU256" s="59">
        <f t="shared" si="590"/>
        <v>8.2941466195141089E-18</v>
      </c>
      <c r="AV256" s="59">
        <f t="shared" si="591"/>
        <v>0</v>
      </c>
      <c r="AW256" s="70">
        <f t="shared" si="494"/>
        <v>0</v>
      </c>
      <c r="AX256" s="20">
        <f t="shared" si="495"/>
        <v>200000</v>
      </c>
      <c r="AY256" s="20">
        <f t="shared" si="496"/>
        <v>0</v>
      </c>
      <c r="AZ256" s="20">
        <f t="shared" si="497"/>
        <v>0</v>
      </c>
      <c r="BA256" s="20">
        <f t="shared" si="498"/>
        <v>200000</v>
      </c>
      <c r="BB256" s="36">
        <f t="shared" si="499"/>
        <v>1</v>
      </c>
      <c r="BC256" s="36">
        <f t="shared" si="500"/>
        <v>0</v>
      </c>
      <c r="BD256" s="80">
        <f t="shared" si="501"/>
        <v>22.153262145907249</v>
      </c>
      <c r="BE256" s="36">
        <f t="shared" si="502"/>
        <v>0</v>
      </c>
      <c r="BF256" s="36">
        <f t="shared" si="503"/>
        <v>0</v>
      </c>
      <c r="BG256" s="36">
        <f t="shared" si="504"/>
        <v>22.153262145907249</v>
      </c>
      <c r="BH256" s="36">
        <f t="shared" si="505"/>
        <v>2.811933685352384</v>
      </c>
      <c r="BI256" s="36">
        <f t="shared" si="506"/>
        <v>0</v>
      </c>
      <c r="BJ256" s="36">
        <f t="shared" si="507"/>
        <v>0</v>
      </c>
      <c r="BK256" s="36">
        <f t="shared" si="508"/>
        <v>2.811933685352384</v>
      </c>
      <c r="BL256" s="68">
        <f ca="1">IF(OR(AT256=0,E256&gt;ProjTerm),0,VLOOKUP(D256,'Life Events'!$AE$5:$AI$1206,5,FALSE))</f>
        <v>1.8357207505576854E-16</v>
      </c>
      <c r="BM256" s="93">
        <f t="shared" ca="1" si="509"/>
        <v>1.8357207505576854E-16</v>
      </c>
      <c r="BN256" s="93">
        <f t="shared" ca="1" si="510"/>
        <v>1.5342404512184629E-17</v>
      </c>
      <c r="BO256" s="36">
        <f t="shared" ca="1" si="511"/>
        <v>2.3344914517122738E-15</v>
      </c>
      <c r="BP256" s="36">
        <f t="shared" si="512"/>
        <v>1.0436647805575908E-2</v>
      </c>
      <c r="BQ256" s="36">
        <f t="shared" si="513"/>
        <v>98.306204825328024</v>
      </c>
      <c r="BR256" s="36">
        <f t="shared" si="514"/>
        <v>154.78110000000001</v>
      </c>
      <c r="BS256" s="36">
        <f t="shared" si="515"/>
        <v>152.1594251968958</v>
      </c>
      <c r="BT256" s="36">
        <f t="shared" si="516"/>
        <v>12.717029270399996</v>
      </c>
      <c r="BU256" s="70" cm="1">
        <f t="array" ref="BU256">IF(AND(ActInt=1,$J256=0),INDEX(Tbl_FwdNom,$B256-IVP,MATCH(ValnDt,Tbl_FwdNom_Cols)),INDEX(Tbl_FwdNom,$B256,MATCH(StartDt,Tbl_FwdNom_Cols)))</f>
        <v>11.146888820999999</v>
      </c>
      <c r="BV256" s="70" cm="1">
        <f t="array" ref="BV256">INDEX(Tbl_FwdReal,$B256,MATCH(StartDt,Tbl_FwdReal_Cols))</f>
        <v>5.7610627660000002</v>
      </c>
      <c r="BW256" s="70" cm="1">
        <f t="array" ref="BW256">IF(RunType&lt;&gt;"OPN",INDEX(Tbl_FwdReal,$B256,MATCH(ValnDt,Tbl_FwdReal_Cols)),IF(AND($J256=0,ActInt=1),INDEX(Tbl_FwdReal,$B256-IVP,MATCH(ValnDt,Tbl_FwdReal_Cols)),-999))*$K256</f>
        <v>5.7610627660000002</v>
      </c>
      <c r="BX256" s="70">
        <f t="shared" si="517"/>
        <v>5.7610627660000004E-2</v>
      </c>
      <c r="BY256" s="70">
        <f t="shared" si="592"/>
        <v>5.0924469877126066E-2</v>
      </c>
      <c r="BZ256" s="64">
        <f t="shared" si="605"/>
        <v>4.1477636180442534E-3</v>
      </c>
      <c r="CA256" s="70" cm="1">
        <f t="array" ref="CA256">IF($J256=1,CA255*(1+INDEX(Tbl_CPI,$B256,MATCH(IF(RunType="OPN",StartDt,ValnDt),Tbl_CPI_Cols))),0)</f>
        <v>0</v>
      </c>
      <c r="CB256" s="70">
        <f t="shared" si="593"/>
        <v>4.3827679044873555</v>
      </c>
      <c r="CC256" s="70">
        <f t="shared" si="594"/>
        <v>4.2382540456675493</v>
      </c>
      <c r="CD256" s="36">
        <f t="shared" si="518"/>
        <v>23.64160361723723</v>
      </c>
      <c r="CE256" s="36">
        <f t="shared" si="519"/>
        <v>1.5748500507878713</v>
      </c>
      <c r="CF256" s="36">
        <f t="shared" si="520"/>
        <v>0</v>
      </c>
      <c r="CG256" s="36">
        <f t="shared" si="521"/>
        <v>2.1300069768695553</v>
      </c>
      <c r="CH256" s="36">
        <f t="shared" si="522"/>
        <v>1.9969810708534754</v>
      </c>
      <c r="CI256" s="36">
        <f t="shared" si="523"/>
        <v>0</v>
      </c>
      <c r="CJ256" s="36">
        <f t="shared" si="524"/>
        <v>0</v>
      </c>
      <c r="CK256" s="36">
        <f t="shared" si="525"/>
        <v>0</v>
      </c>
      <c r="CL256" s="36">
        <f t="shared" si="526"/>
        <v>0.13302590601607986</v>
      </c>
      <c r="CM256" s="36">
        <f t="shared" si="527"/>
        <v>2.1300069768695553</v>
      </c>
      <c r="CN256" s="36">
        <f t="shared" ca="1" si="528"/>
        <v>12.237729913054062</v>
      </c>
      <c r="CO256" s="20">
        <f t="shared" si="529"/>
        <v>120000</v>
      </c>
      <c r="CP256" s="20">
        <f t="shared" si="530"/>
        <v>2</v>
      </c>
      <c r="CQ256" s="64">
        <f t="shared" si="531"/>
        <v>4.4420399099999999E-3</v>
      </c>
      <c r="CR256" s="64">
        <f t="shared" si="532"/>
        <v>1.9989179595E-2</v>
      </c>
      <c r="CS256" s="36">
        <f t="shared" si="533"/>
        <v>17.041344048622271</v>
      </c>
      <c r="CT256" s="36">
        <f t="shared" si="534"/>
        <v>13.291957287544349</v>
      </c>
      <c r="CU256" s="36">
        <f t="shared" si="535"/>
        <v>1.6871602112114303</v>
      </c>
      <c r="CV256" s="36">
        <f t="shared" si="595"/>
        <v>14.97911749875578</v>
      </c>
      <c r="CW256" s="36">
        <f t="shared" si="536"/>
        <v>0</v>
      </c>
      <c r="CX256" s="36">
        <f t="shared" si="537"/>
        <v>0</v>
      </c>
      <c r="CY256" s="36">
        <f t="shared" si="538"/>
        <v>0</v>
      </c>
      <c r="CZ256" s="36">
        <f t="shared" si="596"/>
        <v>0</v>
      </c>
      <c r="DA256" s="64">
        <f t="shared" si="539"/>
        <v>8.8457665273684594E-3</v>
      </c>
      <c r="DB256" s="70">
        <f t="shared" si="597"/>
        <v>0.9912317949672157</v>
      </c>
      <c r="DC256" s="70">
        <f>PRODUCT($DB$8:DB256)</f>
        <v>8.2956029473709267E-2</v>
      </c>
      <c r="DD256" s="36">
        <f t="shared" si="540"/>
        <v>610.23357669769769</v>
      </c>
      <c r="DE256" s="36">
        <f t="shared" si="541"/>
        <v>1655.1109619509414</v>
      </c>
      <c r="DF256" s="36">
        <f t="shared" si="542"/>
        <v>152.14931180303745</v>
      </c>
      <c r="DG256" s="36">
        <f t="shared" si="543"/>
        <v>0.75552137053784496</v>
      </c>
      <c r="DH256" s="36">
        <f t="shared" ca="1" si="544"/>
        <v>1.5331636427565748E-13</v>
      </c>
      <c r="DI256" s="36">
        <f t="shared" si="545"/>
        <v>129.95552321852236</v>
      </c>
      <c r="DJ256" s="36">
        <f t="shared" ca="1" si="546"/>
        <v>1326.226698904266</v>
      </c>
      <c r="DK256" s="36">
        <f t="shared" si="547"/>
        <v>0</v>
      </c>
      <c r="DL256" s="36">
        <f t="shared" si="548"/>
        <v>0</v>
      </c>
      <c r="DM256" s="36">
        <f t="shared" ca="1" si="549"/>
        <v>1326.226698904266</v>
      </c>
      <c r="DN256" s="36">
        <f t="shared" ca="1" si="598"/>
        <v>1326.2266989042705</v>
      </c>
      <c r="DO256" s="64" cm="1">
        <f t="array" ref="DO256">IFERROR(INDEX(Tbl_FwdNom,$B256,MATCH(LIDt,Tbl_FwdNom_Cols,0)),0)</f>
        <v>12.532471839999999</v>
      </c>
      <c r="DP256" s="64">
        <f t="shared" ca="1" si="599"/>
        <v>9.2620783299999996</v>
      </c>
      <c r="DQ256" s="64">
        <f t="shared" ca="1" si="550"/>
        <v>7.4089110565587202E-3</v>
      </c>
      <c r="DR256" s="70">
        <f t="shared" ca="1" si="551"/>
        <v>0.99264557720778113</v>
      </c>
      <c r="DS256" s="70">
        <f ca="1">PRODUCT($DR$8:DR256)</f>
        <v>8.336397025438963E-2</v>
      </c>
      <c r="DT256" s="36">
        <f t="shared" ca="1" si="552"/>
        <v>1985.6440480257666</v>
      </c>
      <c r="DU256" s="36">
        <f t="shared" ca="1" si="553"/>
        <v>172.07636147813682</v>
      </c>
      <c r="DV256" s="36">
        <f t="shared" ca="1" si="554"/>
        <v>0.90203049593939466</v>
      </c>
      <c r="DW256" s="36">
        <f t="shared" ca="1" si="555"/>
        <v>1.7004060718402827E-13</v>
      </c>
      <c r="DX256" s="36">
        <f t="shared" ca="1" si="556"/>
        <v>679.17704614366153</v>
      </c>
      <c r="DY256" s="36">
        <f t="shared" ca="1" si="557"/>
        <v>7.1611068470792505</v>
      </c>
      <c r="DZ256" s="36">
        <f t="shared" ca="1" si="558"/>
        <v>141.72880528769619</v>
      </c>
      <c r="EA256" s="36">
        <f t="shared" ca="1" si="559"/>
        <v>0</v>
      </c>
      <c r="EB256" s="36">
        <f t="shared" ca="1" si="560"/>
        <v>1626.5312449990777</v>
      </c>
      <c r="EC256" s="36">
        <f t="shared" ca="1" si="561"/>
        <v>0</v>
      </c>
      <c r="ED256" s="36">
        <f t="shared" ca="1" si="562"/>
        <v>0</v>
      </c>
      <c r="EE256" s="36">
        <f t="shared" ca="1" si="600"/>
        <v>0</v>
      </c>
      <c r="EF256" s="36">
        <f t="shared" ca="1" si="563"/>
        <v>1626.5312449990777</v>
      </c>
      <c r="EG256" s="64"/>
      <c r="EH256" s="64"/>
      <c r="EI256" s="64"/>
      <c r="EJ256" s="70"/>
      <c r="EK256" s="70"/>
      <c r="EL256" s="70"/>
      <c r="EM256" s="70"/>
      <c r="EN256" s="70"/>
      <c r="EO256" s="36">
        <f t="shared" ca="1" si="564"/>
        <v>11.735930540958861</v>
      </c>
      <c r="EP256" s="36">
        <f t="shared" ca="1" si="565"/>
        <v>0</v>
      </c>
      <c r="EQ256" s="36">
        <f t="shared" si="566"/>
        <v>48.238349578186778</v>
      </c>
      <c r="ER256" s="36">
        <f t="shared" si="567"/>
        <v>3.6579170264632426</v>
      </c>
      <c r="ES256" s="36">
        <f t="shared" si="568"/>
        <v>-3.3405223385512359</v>
      </c>
      <c r="ET256" s="36">
        <f t="shared" ca="1" si="569"/>
        <v>0</v>
      </c>
      <c r="EU256" s="36">
        <f t="shared" ca="1" si="601"/>
        <v>3.6579170264632426</v>
      </c>
      <c r="EV256" s="36">
        <f t="shared" si="570"/>
        <v>2.1451862182100063</v>
      </c>
      <c r="EW256" s="36">
        <f t="shared" si="571"/>
        <v>63.05561758428663</v>
      </c>
      <c r="EX256" s="36">
        <f t="shared" ca="1" si="602"/>
        <v>117.09707040714666</v>
      </c>
      <c r="EY256" s="36">
        <f t="shared" si="572"/>
        <v>0</v>
      </c>
      <c r="EZ256" s="36">
        <f t="shared" si="573"/>
        <v>0</v>
      </c>
      <c r="FA256" s="36">
        <f t="shared" si="574"/>
        <v>0</v>
      </c>
      <c r="FB256" s="36">
        <f t="shared" si="575"/>
        <v>0</v>
      </c>
      <c r="FC256" s="36">
        <f t="shared" si="603"/>
        <v>0</v>
      </c>
      <c r="FD256" s="36">
        <f t="shared" si="576"/>
        <v>0</v>
      </c>
      <c r="FE256" s="36">
        <f t="shared" si="577"/>
        <v>0</v>
      </c>
      <c r="FF256" s="36">
        <f t="shared" si="604"/>
        <v>0</v>
      </c>
      <c r="FG256" s="36">
        <f t="shared" ca="1" si="578"/>
        <v>117.09707040714666</v>
      </c>
      <c r="FH256" s="36">
        <f t="shared" ca="1" si="579"/>
        <v>1.0358133458604457</v>
      </c>
      <c r="FI256" s="36">
        <f t="shared" ca="1" si="580"/>
        <v>-1.6328921845813924</v>
      </c>
      <c r="FJ256" s="36">
        <f t="shared" ca="1" si="581"/>
        <v>138.68793350753597</v>
      </c>
      <c r="FK256" s="36">
        <f t="shared" si="582"/>
        <v>0</v>
      </c>
      <c r="FL256" s="36">
        <f t="shared" si="583"/>
        <v>0</v>
      </c>
      <c r="FM256" s="36">
        <f t="shared" ca="1" si="584"/>
        <v>0</v>
      </c>
      <c r="FN256" s="36">
        <f t="shared" ca="1" si="606"/>
        <v>138.68793350753597</v>
      </c>
    </row>
    <row r="257" spans="2:170" x14ac:dyDescent="0.25">
      <c r="B257" s="2">
        <v>249</v>
      </c>
      <c r="C257" s="2">
        <f t="shared" si="457"/>
        <v>21</v>
      </c>
      <c r="D257" s="2">
        <f t="shared" si="303"/>
        <v>273</v>
      </c>
      <c r="E257" s="2">
        <f t="shared" si="458"/>
        <v>23</v>
      </c>
      <c r="F257" s="189">
        <f t="shared" si="304"/>
        <v>53296</v>
      </c>
      <c r="G257" s="2">
        <f t="shared" si="459"/>
        <v>11</v>
      </c>
      <c r="H257" s="187">
        <f t="shared" si="461"/>
        <v>55.333333333333336</v>
      </c>
      <c r="I257" s="186">
        <f t="shared" si="460"/>
        <v>55</v>
      </c>
      <c r="J257" s="2">
        <f t="shared" si="462"/>
        <v>0</v>
      </c>
      <c r="K257" s="2">
        <f t="shared" si="463"/>
        <v>1</v>
      </c>
      <c r="L257">
        <f t="shared" si="464"/>
        <v>2</v>
      </c>
      <c r="M257" s="190">
        <f t="shared" si="585"/>
        <v>3.4717588199999999E-3</v>
      </c>
      <c r="N257">
        <f t="shared" si="465"/>
        <v>1</v>
      </c>
      <c r="O257">
        <f t="shared" si="466"/>
        <v>100</v>
      </c>
      <c r="P257" s="58">
        <f t="shared" si="467"/>
        <v>1.562291469E-2</v>
      </c>
      <c r="Q257" s="106">
        <f t="shared" si="468"/>
        <v>1.562291469E-2</v>
      </c>
      <c r="R257" s="59">
        <f t="shared" si="469"/>
        <v>1.562291469E-2</v>
      </c>
      <c r="S257" s="32">
        <f t="shared" si="586"/>
        <v>1.3113260063563059E-3</v>
      </c>
      <c r="T257">
        <f t="shared" si="470"/>
        <v>1</v>
      </c>
      <c r="U257" s="32">
        <f t="shared" si="587"/>
        <v>4.4345469000000003E-4</v>
      </c>
      <c r="V257">
        <f t="shared" si="471"/>
        <v>1</v>
      </c>
      <c r="W257">
        <f t="shared" si="472"/>
        <v>100</v>
      </c>
      <c r="X257" s="58">
        <f t="shared" si="473"/>
        <v>1.995546105E-3</v>
      </c>
      <c r="Y257" s="58">
        <f t="shared" si="474"/>
        <v>1.995546105E-3</v>
      </c>
      <c r="Z257" s="32">
        <f t="shared" si="475"/>
        <v>1.995546105E-3</v>
      </c>
      <c r="AA257" s="32">
        <f t="shared" si="476"/>
        <v>1.664478010265924E-4</v>
      </c>
      <c r="AB257" s="59">
        <f t="shared" si="477"/>
        <v>4.9056245199999996E-3</v>
      </c>
      <c r="AC257" s="59">
        <f t="shared" si="478"/>
        <v>4.9056245199999996E-3</v>
      </c>
      <c r="AD257">
        <f t="shared" si="479"/>
        <v>1</v>
      </c>
      <c r="AE257" s="59">
        <f t="shared" si="480"/>
        <v>4.9056245199999996E-3</v>
      </c>
      <c r="AF257" s="59">
        <f t="shared" si="481"/>
        <v>4.1758461800000006E-3</v>
      </c>
      <c r="AG257" s="59">
        <f t="shared" si="482"/>
        <v>4.1758461800000006E-3</v>
      </c>
      <c r="AH257">
        <f t="shared" si="483"/>
        <v>1</v>
      </c>
      <c r="AI257" s="59">
        <f t="shared" si="484"/>
        <v>4.1758461800000006E-3</v>
      </c>
      <c r="AJ257" s="59">
        <f t="shared" si="485"/>
        <v>0</v>
      </c>
      <c r="AK257" s="59">
        <f t="shared" si="486"/>
        <v>0</v>
      </c>
      <c r="AL257" s="59">
        <f t="shared" si="487"/>
        <v>0</v>
      </c>
      <c r="AM257" s="12">
        <f t="shared" si="588"/>
        <v>8.3577006511059274E-2</v>
      </c>
      <c r="AN257" s="12">
        <f t="shared" si="589"/>
        <v>0</v>
      </c>
      <c r="AO257" s="66">
        <f t="shared" si="488"/>
        <v>1.0959670217136234E-4</v>
      </c>
      <c r="AP257" s="66">
        <f t="shared" si="489"/>
        <v>1.3911208950151011E-5</v>
      </c>
      <c r="AQ257" s="59">
        <f t="shared" si="490"/>
        <v>4.0999741244885198E-4</v>
      </c>
      <c r="AR257" s="59">
        <f t="shared" si="491"/>
        <v>3.4900472337504203E-4</v>
      </c>
      <c r="AS257" s="59">
        <f t="shared" si="492"/>
        <v>0</v>
      </c>
      <c r="AT257" s="12">
        <f t="shared" si="493"/>
        <v>8.2694496464113865E-2</v>
      </c>
      <c r="AU257" s="59">
        <f t="shared" si="590"/>
        <v>0</v>
      </c>
      <c r="AV257" s="59">
        <f t="shared" si="591"/>
        <v>-1.5720931501039814E-18</v>
      </c>
      <c r="AW257" s="70">
        <f t="shared" si="494"/>
        <v>0</v>
      </c>
      <c r="AX257" s="20">
        <f t="shared" si="495"/>
        <v>200000</v>
      </c>
      <c r="AY257" s="20">
        <f t="shared" si="496"/>
        <v>0</v>
      </c>
      <c r="AZ257" s="20">
        <f t="shared" si="497"/>
        <v>0</v>
      </c>
      <c r="BA257" s="20">
        <f t="shared" si="498"/>
        <v>200000</v>
      </c>
      <c r="BB257" s="36">
        <f t="shared" si="499"/>
        <v>1</v>
      </c>
      <c r="BC257" s="36">
        <f t="shared" si="500"/>
        <v>0</v>
      </c>
      <c r="BD257" s="80">
        <f t="shared" si="501"/>
        <v>21.919340434272467</v>
      </c>
      <c r="BE257" s="36">
        <f t="shared" si="502"/>
        <v>0</v>
      </c>
      <c r="BF257" s="36">
        <f t="shared" si="503"/>
        <v>0</v>
      </c>
      <c r="BG257" s="36">
        <f t="shared" si="504"/>
        <v>21.919340434272467</v>
      </c>
      <c r="BH257" s="36">
        <f t="shared" si="505"/>
        <v>2.7822417900302021</v>
      </c>
      <c r="BI257" s="36">
        <f t="shared" si="506"/>
        <v>0</v>
      </c>
      <c r="BJ257" s="36">
        <f t="shared" si="507"/>
        <v>0</v>
      </c>
      <c r="BK257" s="36">
        <f t="shared" si="508"/>
        <v>2.7822417900302021</v>
      </c>
      <c r="BL257" s="68">
        <f ca="1">IF(OR(AT257=0,E257&gt;ProjTerm),0,VLOOKUP(D257,'Life Events'!$AE$5:$AI$1206,5,FALSE))</f>
        <v>1.8553114376653378E-16</v>
      </c>
      <c r="BM257" s="93">
        <f t="shared" ca="1" si="509"/>
        <v>1.8553114376653378E-16</v>
      </c>
      <c r="BN257" s="93">
        <f t="shared" ca="1" si="510"/>
        <v>1.5342404512184629E-17</v>
      </c>
      <c r="BO257" s="36">
        <f t="shared" ca="1" si="511"/>
        <v>2.3344914517122738E-15</v>
      </c>
      <c r="BP257" s="36">
        <f t="shared" si="512"/>
        <v>1.0326444689559395E-2</v>
      </c>
      <c r="BQ257" s="36">
        <f t="shared" si="513"/>
        <v>98.306204825328024</v>
      </c>
      <c r="BR257" s="36">
        <f t="shared" si="514"/>
        <v>154.78110000000001</v>
      </c>
      <c r="BS257" s="36">
        <f t="shared" si="515"/>
        <v>152.1594251968958</v>
      </c>
      <c r="BT257" s="36">
        <f t="shared" si="516"/>
        <v>12.582747048926297</v>
      </c>
      <c r="BU257" s="70" cm="1">
        <f t="array" ref="BU257">IF(AND(ActInt=1,$J257=0),INDEX(Tbl_FwdNom,$B257-IVP,MATCH(ValnDt,Tbl_FwdNom_Cols)),INDEX(Tbl_FwdNom,$B257,MATCH(StartDt,Tbl_FwdNom_Cols)))</f>
        <v>11.133245718</v>
      </c>
      <c r="BV257" s="70" cm="1">
        <f t="array" ref="BV257">INDEX(Tbl_FwdReal,$B257,MATCH(StartDt,Tbl_FwdReal_Cols))</f>
        <v>5.7671947909999997</v>
      </c>
      <c r="BW257" s="70" cm="1">
        <f t="array" ref="BW257">IF(RunType&lt;&gt;"OPN",INDEX(Tbl_FwdReal,$B257,MATCH(ValnDt,Tbl_FwdReal_Cols)),IF(AND($J257=0,ActInt=1),INDEX(Tbl_FwdReal,$B257-IVP,MATCH(ValnDt,Tbl_FwdReal_Cols)),-999))*$K257</f>
        <v>5.7671947909999997</v>
      </c>
      <c r="BX257" s="70">
        <f t="shared" si="517"/>
        <v>5.7671947909999993E-2</v>
      </c>
      <c r="BY257" s="70">
        <f t="shared" si="592"/>
        <v>5.0734549002680041E-2</v>
      </c>
      <c r="BZ257" s="64">
        <f t="shared" si="605"/>
        <v>4.1326400748493697E-3</v>
      </c>
      <c r="CA257" s="70" cm="1">
        <f t="array" ref="CA257">IF($J257=1,CA256*(1+INDEX(Tbl_CPI,$B257,MATCH(IF(RunType="OPN",StartDt,ValnDt),Tbl_CPI_Cols))),0)</f>
        <v>0</v>
      </c>
      <c r="CB257" s="70">
        <f t="shared" si="593"/>
        <v>4.4008803067682036</v>
      </c>
      <c r="CC257" s="70">
        <f t="shared" si="594"/>
        <v>4.2382540456675493</v>
      </c>
      <c r="CD257" s="36">
        <f t="shared" si="518"/>
        <v>23.64160361723723</v>
      </c>
      <c r="CE257" s="36">
        <f t="shared" si="519"/>
        <v>1.5748500507878713</v>
      </c>
      <c r="CF257" s="36">
        <f t="shared" si="520"/>
        <v>0</v>
      </c>
      <c r="CG257" s="36">
        <f t="shared" si="521"/>
        <v>2.1075157123983588</v>
      </c>
      <c r="CH257" s="36">
        <f t="shared" si="522"/>
        <v>1.9758944594497185</v>
      </c>
      <c r="CI257" s="36">
        <f t="shared" si="523"/>
        <v>0</v>
      </c>
      <c r="CJ257" s="36">
        <f t="shared" si="524"/>
        <v>0</v>
      </c>
      <c r="CK257" s="36">
        <f t="shared" si="525"/>
        <v>0</v>
      </c>
      <c r="CL257" s="36">
        <f t="shared" si="526"/>
        <v>0.13162125294863994</v>
      </c>
      <c r="CM257" s="36">
        <f t="shared" si="527"/>
        <v>2.1075157123983588</v>
      </c>
      <c r="CN257" s="36">
        <f t="shared" ca="1" si="528"/>
        <v>12.108508730686815</v>
      </c>
      <c r="CO257" s="20">
        <f t="shared" si="529"/>
        <v>120000</v>
      </c>
      <c r="CP257" s="20">
        <f t="shared" si="530"/>
        <v>2</v>
      </c>
      <c r="CQ257" s="64">
        <f t="shared" si="531"/>
        <v>4.4420399099999999E-3</v>
      </c>
      <c r="CR257" s="64">
        <f t="shared" si="532"/>
        <v>1.9989179595E-2</v>
      </c>
      <c r="CS257" s="36">
        <f t="shared" si="533"/>
        <v>16.861400330078435</v>
      </c>
      <c r="CT257" s="36">
        <f t="shared" si="534"/>
        <v>13.151604260563481</v>
      </c>
      <c r="CU257" s="36">
        <f t="shared" si="535"/>
        <v>1.6693450740181213</v>
      </c>
      <c r="CV257" s="36">
        <f t="shared" si="595"/>
        <v>14.820949334581602</v>
      </c>
      <c r="CW257" s="36">
        <f t="shared" si="536"/>
        <v>0</v>
      </c>
      <c r="CX257" s="36">
        <f t="shared" si="537"/>
        <v>0</v>
      </c>
      <c r="CY257" s="36">
        <f t="shared" si="538"/>
        <v>0</v>
      </c>
      <c r="CZ257" s="36">
        <f t="shared" si="596"/>
        <v>0</v>
      </c>
      <c r="DA257" s="64">
        <f t="shared" si="539"/>
        <v>8.8354464296005464E-3</v>
      </c>
      <c r="DB257" s="70">
        <f t="shared" si="597"/>
        <v>0.99124193498466939</v>
      </c>
      <c r="DC257" s="70">
        <f>PRODUCT($DB$8:DB257)</f>
        <v>8.2229495174164835E-2</v>
      </c>
      <c r="DD257" s="36">
        <f t="shared" si="540"/>
        <v>603.04251572522742</v>
      </c>
      <c r="DE257" s="36">
        <f t="shared" si="541"/>
        <v>1647.8152657560311</v>
      </c>
      <c r="DF257" s="36">
        <f t="shared" si="542"/>
        <v>150.71137710674356</v>
      </c>
      <c r="DG257" s="36">
        <f t="shared" si="543"/>
        <v>0.75187029444409115</v>
      </c>
      <c r="DH257" s="36">
        <f t="shared" ca="1" si="544"/>
        <v>1.523364913472839E-13</v>
      </c>
      <c r="DI257" s="36">
        <f t="shared" si="545"/>
        <v>128.97760172757552</v>
      </c>
      <c r="DJ257" s="36">
        <f t="shared" ca="1" si="546"/>
        <v>1323.7098585706788</v>
      </c>
      <c r="DK257" s="36">
        <f t="shared" si="547"/>
        <v>0</v>
      </c>
      <c r="DL257" s="36">
        <f t="shared" si="548"/>
        <v>0</v>
      </c>
      <c r="DM257" s="36">
        <f t="shared" ca="1" si="549"/>
        <v>1323.7098585706788</v>
      </c>
      <c r="DN257" s="36">
        <f t="shared" ca="1" si="598"/>
        <v>1323.7098585706838</v>
      </c>
      <c r="DO257" s="64" cm="1">
        <f t="array" ref="DO257">IFERROR(INDEX(Tbl_FwdNom,$B257,MATCH(LIDt,Tbl_FwdNom_Cols,0)),0)</f>
        <v>12.534912670000001</v>
      </c>
      <c r="DP257" s="64">
        <f t="shared" ca="1" si="599"/>
        <v>9.2421397420000009</v>
      </c>
      <c r="DQ257" s="64">
        <f t="shared" ca="1" si="550"/>
        <v>7.3935901024839712E-3</v>
      </c>
      <c r="DR257" s="70">
        <f t="shared" ca="1" si="551"/>
        <v>0.99266067386657497</v>
      </c>
      <c r="DS257" s="70">
        <f ca="1">PRODUCT($DR$8:DR257)</f>
        <v>8.2752134888915516E-2</v>
      </c>
      <c r="DT257" s="36">
        <f t="shared" ca="1" si="552"/>
        <v>1978.4057457720335</v>
      </c>
      <c r="DU257" s="36">
        <f t="shared" ca="1" si="553"/>
        <v>170.5663817712028</v>
      </c>
      <c r="DV257" s="36">
        <f t="shared" ca="1" si="554"/>
        <v>0.89837329499675156</v>
      </c>
      <c r="DW257" s="36">
        <f t="shared" ca="1" si="555"/>
        <v>1.689633262826122E-13</v>
      </c>
      <c r="DX257" s="36">
        <f t="shared" ca="1" si="556"/>
        <v>671.6158557809373</v>
      </c>
      <c r="DY257" s="36">
        <f t="shared" ca="1" si="557"/>
        <v>7.081458729244928</v>
      </c>
      <c r="DZ257" s="36">
        <f t="shared" ca="1" si="558"/>
        <v>140.78618656653953</v>
      </c>
      <c r="EA257" s="36">
        <f t="shared" ca="1" si="559"/>
        <v>0</v>
      </c>
      <c r="EB257" s="36">
        <f t="shared" ca="1" si="560"/>
        <v>1624.3255437630869</v>
      </c>
      <c r="EC257" s="36">
        <f t="shared" ca="1" si="561"/>
        <v>0</v>
      </c>
      <c r="ED257" s="36">
        <f t="shared" ca="1" si="562"/>
        <v>0</v>
      </c>
      <c r="EE257" s="36">
        <f t="shared" ca="1" si="600"/>
        <v>0</v>
      </c>
      <c r="EF257" s="36">
        <f t="shared" ca="1" si="563"/>
        <v>1624.3255437630869</v>
      </c>
      <c r="EG257" s="64"/>
      <c r="EH257" s="64"/>
      <c r="EI257" s="64"/>
      <c r="EJ257" s="70"/>
      <c r="EK257" s="70"/>
      <c r="EL257" s="70"/>
      <c r="EM257" s="70"/>
      <c r="EN257" s="70"/>
      <c r="EO257" s="36">
        <f t="shared" ca="1" si="564"/>
        <v>11.69918410949818</v>
      </c>
      <c r="EP257" s="36">
        <f t="shared" ca="1" si="565"/>
        <v>0</v>
      </c>
      <c r="EQ257" s="36">
        <f t="shared" si="566"/>
        <v>48.005236536233149</v>
      </c>
      <c r="ER257" s="36">
        <f t="shared" si="567"/>
        <v>3.6148117215865736</v>
      </c>
      <c r="ES257" s="36">
        <f t="shared" si="568"/>
        <v>-3.3011572483075686</v>
      </c>
      <c r="ET257" s="36">
        <f t="shared" ca="1" si="569"/>
        <v>0</v>
      </c>
      <c r="EU257" s="36">
        <f t="shared" ca="1" si="601"/>
        <v>3.6148117215865736</v>
      </c>
      <c r="EV257" s="36">
        <f t="shared" si="570"/>
        <v>2.1290435899252271</v>
      </c>
      <c r="EW257" s="36">
        <f t="shared" si="571"/>
        <v>62.750899720680771</v>
      </c>
      <c r="EX257" s="36">
        <f t="shared" ca="1" si="602"/>
        <v>116.49999156842571</v>
      </c>
      <c r="EY257" s="36">
        <f t="shared" si="572"/>
        <v>0</v>
      </c>
      <c r="EZ257" s="36">
        <f t="shared" si="573"/>
        <v>0</v>
      </c>
      <c r="FA257" s="36">
        <f t="shared" si="574"/>
        <v>0</v>
      </c>
      <c r="FB257" s="36">
        <f t="shared" si="575"/>
        <v>0</v>
      </c>
      <c r="FC257" s="36">
        <f t="shared" si="603"/>
        <v>0</v>
      </c>
      <c r="FD257" s="36">
        <f t="shared" si="576"/>
        <v>0</v>
      </c>
      <c r="FE257" s="36">
        <f t="shared" si="577"/>
        <v>0</v>
      </c>
      <c r="FF257" s="36">
        <f t="shared" si="604"/>
        <v>0</v>
      </c>
      <c r="FG257" s="36">
        <f t="shared" ca="1" si="578"/>
        <v>116.49999156842571</v>
      </c>
      <c r="FH257" s="36">
        <f t="shared" ca="1" si="579"/>
        <v>1.0293294345517408</v>
      </c>
      <c r="FI257" s="36">
        <f t="shared" ca="1" si="580"/>
        <v>-1.6155982529264177</v>
      </c>
      <c r="FJ257" s="36">
        <f t="shared" ca="1" si="581"/>
        <v>138.09773698712482</v>
      </c>
      <c r="FK257" s="36">
        <f t="shared" si="582"/>
        <v>0</v>
      </c>
      <c r="FL257" s="36">
        <f t="shared" si="583"/>
        <v>0</v>
      </c>
      <c r="FM257" s="36">
        <f t="shared" ca="1" si="584"/>
        <v>0</v>
      </c>
      <c r="FN257" s="36">
        <f t="shared" ca="1" si="606"/>
        <v>138.09773698712482</v>
      </c>
    </row>
    <row r="258" spans="2:170" x14ac:dyDescent="0.25">
      <c r="B258" s="2">
        <v>250</v>
      </c>
      <c r="C258" s="2">
        <f t="shared" si="457"/>
        <v>21</v>
      </c>
      <c r="D258" s="2">
        <f t="shared" si="303"/>
        <v>274</v>
      </c>
      <c r="E258" s="2">
        <f t="shared" si="458"/>
        <v>23</v>
      </c>
      <c r="F258" s="189">
        <f t="shared" si="304"/>
        <v>53327</v>
      </c>
      <c r="G258" s="2">
        <f t="shared" si="459"/>
        <v>12</v>
      </c>
      <c r="H258" s="187">
        <f t="shared" si="461"/>
        <v>55.416666666666671</v>
      </c>
      <c r="I258" s="186">
        <f t="shared" si="460"/>
        <v>55</v>
      </c>
      <c r="J258" s="2">
        <f t="shared" si="462"/>
        <v>0</v>
      </c>
      <c r="K258" s="2">
        <f t="shared" si="463"/>
        <v>1</v>
      </c>
      <c r="L258">
        <f t="shared" si="464"/>
        <v>2</v>
      </c>
      <c r="M258" s="190">
        <f t="shared" si="585"/>
        <v>3.4717588199999999E-3</v>
      </c>
      <c r="N258">
        <f t="shared" si="465"/>
        <v>1</v>
      </c>
      <c r="O258">
        <f t="shared" si="466"/>
        <v>100</v>
      </c>
      <c r="P258" s="58">
        <f t="shared" si="467"/>
        <v>1.562291469E-2</v>
      </c>
      <c r="Q258" s="106">
        <f t="shared" si="468"/>
        <v>1.562291469E-2</v>
      </c>
      <c r="R258" s="59">
        <f t="shared" si="469"/>
        <v>1.562291469E-2</v>
      </c>
      <c r="S258" s="32">
        <f t="shared" si="586"/>
        <v>1.3113260063563059E-3</v>
      </c>
      <c r="T258">
        <f t="shared" si="470"/>
        <v>1</v>
      </c>
      <c r="U258" s="32">
        <f t="shared" si="587"/>
        <v>4.4345469000000003E-4</v>
      </c>
      <c r="V258">
        <f t="shared" si="471"/>
        <v>1</v>
      </c>
      <c r="W258">
        <f t="shared" si="472"/>
        <v>100</v>
      </c>
      <c r="X258" s="58">
        <f t="shared" si="473"/>
        <v>1.995546105E-3</v>
      </c>
      <c r="Y258" s="58">
        <f t="shared" si="474"/>
        <v>1.995546105E-3</v>
      </c>
      <c r="Z258" s="32">
        <f t="shared" si="475"/>
        <v>1.995546105E-3</v>
      </c>
      <c r="AA258" s="32">
        <f t="shared" si="476"/>
        <v>1.664478010265924E-4</v>
      </c>
      <c r="AB258" s="59">
        <f t="shared" si="477"/>
        <v>4.9056245199999996E-3</v>
      </c>
      <c r="AC258" s="59">
        <f t="shared" si="478"/>
        <v>4.9056245199999996E-3</v>
      </c>
      <c r="AD258">
        <f t="shared" si="479"/>
        <v>1</v>
      </c>
      <c r="AE258" s="59">
        <f t="shared" si="480"/>
        <v>4.9056245199999996E-3</v>
      </c>
      <c r="AF258" s="59">
        <f t="shared" si="481"/>
        <v>4.1758461800000006E-3</v>
      </c>
      <c r="AG258" s="59">
        <f t="shared" si="482"/>
        <v>4.1758461800000006E-3</v>
      </c>
      <c r="AH258">
        <f t="shared" si="483"/>
        <v>1</v>
      </c>
      <c r="AI258" s="59">
        <f t="shared" si="484"/>
        <v>4.1758461800000006E-3</v>
      </c>
      <c r="AJ258" s="59">
        <f t="shared" si="485"/>
        <v>0</v>
      </c>
      <c r="AK258" s="59">
        <f t="shared" si="486"/>
        <v>0</v>
      </c>
      <c r="AL258" s="59">
        <f t="shared" si="487"/>
        <v>0</v>
      </c>
      <c r="AM258" s="12">
        <f t="shared" si="588"/>
        <v>8.2694496464113865E-2</v>
      </c>
      <c r="AN258" s="12">
        <f t="shared" si="589"/>
        <v>0</v>
      </c>
      <c r="AO258" s="66">
        <f t="shared" si="488"/>
        <v>1.084394437959321E-4</v>
      </c>
      <c r="AP258" s="66">
        <f t="shared" si="489"/>
        <v>1.3764317093453073E-5</v>
      </c>
      <c r="AQ258" s="59">
        <f t="shared" si="490"/>
        <v>4.0566814952341023E-4</v>
      </c>
      <c r="AR258" s="59">
        <f t="shared" si="491"/>
        <v>3.4531949716669341E-4</v>
      </c>
      <c r="AS258" s="59">
        <f t="shared" si="492"/>
        <v>0</v>
      </c>
      <c r="AT258" s="12">
        <f t="shared" si="493"/>
        <v>8.1821305056534385E-2</v>
      </c>
      <c r="AU258" s="59">
        <f t="shared" si="590"/>
        <v>9.3241386833753381E-18</v>
      </c>
      <c r="AV258" s="59">
        <f t="shared" si="591"/>
        <v>0</v>
      </c>
      <c r="AW258" s="70">
        <f t="shared" si="494"/>
        <v>0</v>
      </c>
      <c r="AX258" s="20">
        <f t="shared" si="495"/>
        <v>200000</v>
      </c>
      <c r="AY258" s="20">
        <f t="shared" si="496"/>
        <v>0</v>
      </c>
      <c r="AZ258" s="20">
        <f t="shared" si="497"/>
        <v>0</v>
      </c>
      <c r="BA258" s="20">
        <f t="shared" si="498"/>
        <v>200000</v>
      </c>
      <c r="BB258" s="36">
        <f t="shared" si="499"/>
        <v>1</v>
      </c>
      <c r="BC258" s="36">
        <f t="shared" si="500"/>
        <v>0</v>
      </c>
      <c r="BD258" s="80">
        <f t="shared" si="501"/>
        <v>21.687888759186421</v>
      </c>
      <c r="BE258" s="36">
        <f t="shared" si="502"/>
        <v>0</v>
      </c>
      <c r="BF258" s="36">
        <f t="shared" si="503"/>
        <v>0</v>
      </c>
      <c r="BG258" s="36">
        <f t="shared" si="504"/>
        <v>21.687888759186421</v>
      </c>
      <c r="BH258" s="36">
        <f t="shared" si="505"/>
        <v>2.7528634186906147</v>
      </c>
      <c r="BI258" s="36">
        <f t="shared" si="506"/>
        <v>0</v>
      </c>
      <c r="BJ258" s="36">
        <f t="shared" si="507"/>
        <v>0</v>
      </c>
      <c r="BK258" s="36">
        <f t="shared" si="508"/>
        <v>2.7528634186906147</v>
      </c>
      <c r="BL258" s="68">
        <f ca="1">IF(OR(AT258=0,E258&gt;ProjTerm),0,VLOOKUP(D258,'Life Events'!$AE$5:$AI$1206,5,FALSE))</f>
        <v>1.8751111952545615E-16</v>
      </c>
      <c r="BM258" s="93">
        <f t="shared" ca="1" si="509"/>
        <v>1.8751111952545615E-16</v>
      </c>
      <c r="BN258" s="93">
        <f t="shared" ca="1" si="510"/>
        <v>1.5342404512184629E-17</v>
      </c>
      <c r="BO258" s="36">
        <f t="shared" ca="1" si="511"/>
        <v>2.3344914517122738E-15</v>
      </c>
      <c r="BP258" s="36">
        <f t="shared" si="512"/>
        <v>1.0217405235190371E-2</v>
      </c>
      <c r="BQ258" s="36">
        <f t="shared" si="513"/>
        <v>98.306204825328024</v>
      </c>
      <c r="BR258" s="36">
        <f t="shared" si="514"/>
        <v>154.78110000000001</v>
      </c>
      <c r="BS258" s="36">
        <f t="shared" si="515"/>
        <v>152.1594251968958</v>
      </c>
      <c r="BT258" s="36">
        <f t="shared" si="516"/>
        <v>12.449882746262135</v>
      </c>
      <c r="BU258" s="70" cm="1">
        <f t="array" ref="BU258">IF(AND(ActInt=1,$J258=0),INDEX(Tbl_FwdNom,$B258-IVP,MATCH(ValnDt,Tbl_FwdNom_Cols)),INDEX(Tbl_FwdNom,$B258,MATCH(StartDt,Tbl_FwdNom_Cols)))</f>
        <v>11.120263156</v>
      </c>
      <c r="BV258" s="70" cm="1">
        <f t="array" ref="BV258">INDEX(Tbl_FwdReal,$B258,MATCH(StartDt,Tbl_FwdReal_Cols))</f>
        <v>5.7730301859999997</v>
      </c>
      <c r="BW258" s="70" cm="1">
        <f t="array" ref="BW258">IF(RunType&lt;&gt;"OPN",INDEX(Tbl_FwdReal,$B258,MATCH(ValnDt,Tbl_FwdReal_Cols)),IF(AND($J258=0,ActInt=1),INDEX(Tbl_FwdReal,$B258-IVP,MATCH(ValnDt,Tbl_FwdReal_Cols)),-999))*$K258</f>
        <v>5.7730301859999997</v>
      </c>
      <c r="BX258" s="70">
        <f t="shared" si="517"/>
        <v>5.773030186E-2</v>
      </c>
      <c r="BY258" s="70">
        <f t="shared" si="592"/>
        <v>5.0553841188032633E-2</v>
      </c>
      <c r="BZ258" s="64">
        <f t="shared" si="605"/>
        <v>4.1182478480057405E-3</v>
      </c>
      <c r="CA258" s="70" cm="1">
        <f t="array" ref="CA258">IF($J258=1,CA257*(1+INDEX(Tbl_CPI,$B258,MATCH(IF(RunType="OPN",StartDt,ValnDt),Tbl_CPI_Cols))),0)</f>
        <v>0</v>
      </c>
      <c r="CB258" s="70">
        <f t="shared" si="593"/>
        <v>4.4190042226208828</v>
      </c>
      <c r="CC258" s="70">
        <f t="shared" si="594"/>
        <v>4.2382540456675493</v>
      </c>
      <c r="CD258" s="36">
        <f t="shared" si="518"/>
        <v>23.64160361723723</v>
      </c>
      <c r="CE258" s="36">
        <f t="shared" si="519"/>
        <v>1.5748500507878713</v>
      </c>
      <c r="CF258" s="36">
        <f t="shared" si="520"/>
        <v>0</v>
      </c>
      <c r="CG258" s="36">
        <f t="shared" si="521"/>
        <v>2.0852619386879931</v>
      </c>
      <c r="CH258" s="36">
        <f t="shared" si="522"/>
        <v>1.9550305067316056</v>
      </c>
      <c r="CI258" s="36">
        <f t="shared" si="523"/>
        <v>0</v>
      </c>
      <c r="CJ258" s="36">
        <f t="shared" si="524"/>
        <v>0</v>
      </c>
      <c r="CK258" s="36">
        <f t="shared" si="525"/>
        <v>0</v>
      </c>
      <c r="CL258" s="36">
        <f t="shared" si="526"/>
        <v>0.13023143195638717</v>
      </c>
      <c r="CM258" s="36">
        <f t="shared" si="527"/>
        <v>2.0852619386879931</v>
      </c>
      <c r="CN258" s="36">
        <f t="shared" ca="1" si="528"/>
        <v>11.980652026379712</v>
      </c>
      <c r="CO258" s="20">
        <f t="shared" si="529"/>
        <v>120000</v>
      </c>
      <c r="CP258" s="20">
        <f t="shared" si="530"/>
        <v>2</v>
      </c>
      <c r="CQ258" s="64">
        <f t="shared" si="531"/>
        <v>4.4420399099999999E-3</v>
      </c>
      <c r="CR258" s="64">
        <f t="shared" si="532"/>
        <v>1.9989179595E-2</v>
      </c>
      <c r="CS258" s="36">
        <f t="shared" si="533"/>
        <v>16.683356681256271</v>
      </c>
      <c r="CT258" s="36">
        <f t="shared" si="534"/>
        <v>13.012733255511852</v>
      </c>
      <c r="CU258" s="36">
        <f t="shared" si="535"/>
        <v>1.6517180512143688</v>
      </c>
      <c r="CV258" s="36">
        <f t="shared" si="595"/>
        <v>14.664451306726221</v>
      </c>
      <c r="CW258" s="36">
        <f t="shared" si="536"/>
        <v>0</v>
      </c>
      <c r="CX258" s="36">
        <f t="shared" si="537"/>
        <v>0</v>
      </c>
      <c r="CY258" s="36">
        <f t="shared" si="538"/>
        <v>0</v>
      </c>
      <c r="CZ258" s="36">
        <f t="shared" si="596"/>
        <v>0</v>
      </c>
      <c r="DA258" s="64">
        <f t="shared" si="539"/>
        <v>8.8256249086280381E-3</v>
      </c>
      <c r="DB258" s="70">
        <f t="shared" si="597"/>
        <v>0.99125158531790125</v>
      </c>
      <c r="DC258" s="70">
        <f>PRODUCT($DB$8:DB258)</f>
        <v>8.1510117451281602E-2</v>
      </c>
      <c r="DD258" s="36">
        <f t="shared" si="540"/>
        <v>595.91486002671161</v>
      </c>
      <c r="DE258" s="36">
        <f t="shared" si="541"/>
        <v>1640.6703764511187</v>
      </c>
      <c r="DF258" s="36">
        <f t="shared" si="542"/>
        <v>149.28863577185984</v>
      </c>
      <c r="DG258" s="36">
        <f t="shared" si="543"/>
        <v>0.74828861440760408</v>
      </c>
      <c r="DH258" s="36">
        <f t="shared" ca="1" si="544"/>
        <v>1.5134646462809922E-13</v>
      </c>
      <c r="DI258" s="36">
        <f t="shared" si="545"/>
        <v>128.01224398364241</v>
      </c>
      <c r="DJ258" s="36">
        <f t="shared" ca="1" si="546"/>
        <v>1321.3081075655018</v>
      </c>
      <c r="DK258" s="36">
        <f t="shared" si="547"/>
        <v>0</v>
      </c>
      <c r="DL258" s="36">
        <f t="shared" si="548"/>
        <v>0</v>
      </c>
      <c r="DM258" s="36">
        <f t="shared" ca="1" si="549"/>
        <v>1321.3081075655018</v>
      </c>
      <c r="DN258" s="36">
        <f t="shared" ca="1" si="598"/>
        <v>1321.3081075655068</v>
      </c>
      <c r="DO258" s="64" cm="1">
        <f t="array" ref="DO258">IFERROR(INDEX(Tbl_FwdNom,$B258,MATCH(LIDt,Tbl_FwdNom_Cols,0)),0)</f>
        <v>12.53743624</v>
      </c>
      <c r="DP258" s="64">
        <f t="shared" ca="1" si="599"/>
        <v>9.2231667819999998</v>
      </c>
      <c r="DQ258" s="64">
        <f t="shared" ca="1" si="550"/>
        <v>7.3790087636012025E-3</v>
      </c>
      <c r="DR258" s="70">
        <f t="shared" ca="1" si="551"/>
        <v>0.99267504216446023</v>
      </c>
      <c r="DS258" s="70">
        <f ca="1">PRODUCT($DR$8:DR258)</f>
        <v>8.2145978990053312E-2</v>
      </c>
      <c r="DT258" s="36">
        <f t="shared" ca="1" si="552"/>
        <v>1971.3165303488577</v>
      </c>
      <c r="DU258" s="36">
        <f t="shared" ca="1" si="553"/>
        <v>169.07212917837762</v>
      </c>
      <c r="DV258" s="36">
        <f t="shared" ca="1" si="554"/>
        <v>0.89478499417832758</v>
      </c>
      <c r="DW258" s="36">
        <f t="shared" ca="1" si="555"/>
        <v>1.6787561669626653E-13</v>
      </c>
      <c r="DX258" s="36">
        <f t="shared" ca="1" si="556"/>
        <v>664.1218323202562</v>
      </c>
      <c r="DY258" s="36">
        <f t="shared" ca="1" si="557"/>
        <v>7.002520464433017</v>
      </c>
      <c r="DZ258" s="36">
        <f t="shared" ca="1" si="558"/>
        <v>139.85559237703413</v>
      </c>
      <c r="EA258" s="36">
        <f t="shared" ca="1" si="559"/>
        <v>0</v>
      </c>
      <c r="EB258" s="36">
        <f t="shared" ca="1" si="560"/>
        <v>1622.2301550542679</v>
      </c>
      <c r="EC258" s="36">
        <f t="shared" ca="1" si="561"/>
        <v>0</v>
      </c>
      <c r="ED258" s="36">
        <f t="shared" ca="1" si="562"/>
        <v>0</v>
      </c>
      <c r="EE258" s="36">
        <f t="shared" ca="1" si="600"/>
        <v>0</v>
      </c>
      <c r="EF258" s="36">
        <f t="shared" ca="1" si="563"/>
        <v>1622.2301550542679</v>
      </c>
      <c r="EG258" s="64"/>
      <c r="EH258" s="64"/>
      <c r="EI258" s="64"/>
      <c r="EJ258" s="70"/>
      <c r="EK258" s="70"/>
      <c r="EL258" s="70"/>
      <c r="EM258" s="70"/>
      <c r="EN258" s="70"/>
      <c r="EO258" s="36">
        <f t="shared" ca="1" si="564"/>
        <v>11.664162959890781</v>
      </c>
      <c r="EP258" s="36">
        <f t="shared" ca="1" si="565"/>
        <v>0</v>
      </c>
      <c r="EQ258" s="36">
        <f t="shared" si="566"/>
        <v>47.776554277312684</v>
      </c>
      <c r="ER258" s="36">
        <f t="shared" si="567"/>
        <v>3.5720864863095172</v>
      </c>
      <c r="ES258" s="36">
        <f t="shared" si="568"/>
        <v>-3.2621392493124239</v>
      </c>
      <c r="ET258" s="36">
        <f t="shared" ca="1" si="569"/>
        <v>0</v>
      </c>
      <c r="EU258" s="36">
        <f t="shared" ca="1" si="601"/>
        <v>3.5720864863095172</v>
      </c>
      <c r="EV258" s="36">
        <f t="shared" si="570"/>
        <v>2.1131083524175041</v>
      </c>
      <c r="EW258" s="36">
        <f t="shared" si="571"/>
        <v>62.451973634011331</v>
      </c>
      <c r="EX258" s="36">
        <f t="shared" ca="1" si="602"/>
        <v>115.91372275005104</v>
      </c>
      <c r="EY258" s="36">
        <f t="shared" si="572"/>
        <v>0</v>
      </c>
      <c r="EZ258" s="36">
        <f t="shared" si="573"/>
        <v>0</v>
      </c>
      <c r="FA258" s="36">
        <f t="shared" si="574"/>
        <v>0</v>
      </c>
      <c r="FB258" s="36">
        <f t="shared" si="575"/>
        <v>0</v>
      </c>
      <c r="FC258" s="36">
        <f t="shared" si="603"/>
        <v>0</v>
      </c>
      <c r="FD258" s="36">
        <f t="shared" si="576"/>
        <v>0</v>
      </c>
      <c r="FE258" s="36">
        <f t="shared" si="577"/>
        <v>0</v>
      </c>
      <c r="FF258" s="36">
        <f t="shared" si="604"/>
        <v>0</v>
      </c>
      <c r="FG258" s="36">
        <f t="shared" ca="1" si="578"/>
        <v>115.91372275005104</v>
      </c>
      <c r="FH258" s="36">
        <f t="shared" ca="1" si="579"/>
        <v>1.0230110387546549</v>
      </c>
      <c r="FI258" s="36">
        <f t="shared" ca="1" si="580"/>
        <v>-1.5986027120188968</v>
      </c>
      <c r="FJ258" s="36">
        <f t="shared" ca="1" si="581"/>
        <v>137.5181586865674</v>
      </c>
      <c r="FK258" s="36">
        <f t="shared" si="582"/>
        <v>0</v>
      </c>
      <c r="FL258" s="36">
        <f t="shared" si="583"/>
        <v>0</v>
      </c>
      <c r="FM258" s="36">
        <f t="shared" ca="1" si="584"/>
        <v>0</v>
      </c>
      <c r="FN258" s="36">
        <f t="shared" ca="1" si="606"/>
        <v>137.5181586865674</v>
      </c>
    </row>
    <row r="259" spans="2:170" x14ac:dyDescent="0.25">
      <c r="B259" s="2">
        <v>251</v>
      </c>
      <c r="C259" s="2">
        <f t="shared" ref="C259:C322" si="607">IF(B259&lt;=0,0,ROUNDUP(B259/12,0))</f>
        <v>21</v>
      </c>
      <c r="D259" s="2">
        <f t="shared" si="303"/>
        <v>275</v>
      </c>
      <c r="E259" s="2">
        <f t="shared" ref="E259:E280" si="608">IF(D259&lt;=0,0,ROUNDUP(D259/12,0))</f>
        <v>23</v>
      </c>
      <c r="F259" s="189">
        <f t="shared" si="304"/>
        <v>53358</v>
      </c>
      <c r="G259" s="2">
        <f t="shared" ref="G259:G282" si="609">MONTH(F259)</f>
        <v>1</v>
      </c>
      <c r="H259" s="187">
        <f t="shared" si="461"/>
        <v>55.5</v>
      </c>
      <c r="I259" s="186">
        <f t="shared" ref="I259:I280" si="610">ROUNDDOWN(H259,0)</f>
        <v>55</v>
      </c>
      <c r="J259" s="2">
        <f t="shared" si="462"/>
        <v>0</v>
      </c>
      <c r="K259" s="2">
        <f t="shared" si="463"/>
        <v>1</v>
      </c>
      <c r="L259">
        <f t="shared" si="464"/>
        <v>2</v>
      </c>
      <c r="M259" s="190">
        <f t="shared" si="585"/>
        <v>3.4717588199999999E-3</v>
      </c>
      <c r="N259">
        <f t="shared" si="465"/>
        <v>1</v>
      </c>
      <c r="O259">
        <f t="shared" si="466"/>
        <v>100</v>
      </c>
      <c r="P259" s="58">
        <f t="shared" si="467"/>
        <v>1.562291469E-2</v>
      </c>
      <c r="Q259" s="106">
        <f t="shared" si="468"/>
        <v>1.562291469E-2</v>
      </c>
      <c r="R259" s="59">
        <f t="shared" si="469"/>
        <v>1.562291469E-2</v>
      </c>
      <c r="S259" s="32">
        <f t="shared" si="586"/>
        <v>1.3113260063563059E-3</v>
      </c>
      <c r="T259">
        <f t="shared" si="470"/>
        <v>1</v>
      </c>
      <c r="U259" s="32">
        <f t="shared" si="587"/>
        <v>4.4345469000000003E-4</v>
      </c>
      <c r="V259">
        <f t="shared" si="471"/>
        <v>1</v>
      </c>
      <c r="W259">
        <f t="shared" si="472"/>
        <v>100</v>
      </c>
      <c r="X259" s="58">
        <f t="shared" si="473"/>
        <v>1.995546105E-3</v>
      </c>
      <c r="Y259" s="58">
        <f t="shared" si="474"/>
        <v>1.995546105E-3</v>
      </c>
      <c r="Z259" s="32">
        <f t="shared" si="475"/>
        <v>1.995546105E-3</v>
      </c>
      <c r="AA259" s="32">
        <f t="shared" si="476"/>
        <v>1.664478010265924E-4</v>
      </c>
      <c r="AB259" s="59">
        <f t="shared" si="477"/>
        <v>4.9056245199999996E-3</v>
      </c>
      <c r="AC259" s="59">
        <f t="shared" si="478"/>
        <v>4.9056245199999996E-3</v>
      </c>
      <c r="AD259">
        <f t="shared" si="479"/>
        <v>1</v>
      </c>
      <c r="AE259" s="59">
        <f t="shared" si="480"/>
        <v>4.9056245199999996E-3</v>
      </c>
      <c r="AF259" s="59">
        <f t="shared" si="481"/>
        <v>4.1758461800000006E-3</v>
      </c>
      <c r="AG259" s="59">
        <f t="shared" si="482"/>
        <v>4.1758461800000006E-3</v>
      </c>
      <c r="AH259">
        <f t="shared" si="483"/>
        <v>1</v>
      </c>
      <c r="AI259" s="59">
        <f t="shared" si="484"/>
        <v>4.1758461800000006E-3</v>
      </c>
      <c r="AJ259" s="59">
        <f t="shared" si="485"/>
        <v>0</v>
      </c>
      <c r="AK259" s="59">
        <f t="shared" si="486"/>
        <v>0</v>
      </c>
      <c r="AL259" s="59">
        <f t="shared" si="487"/>
        <v>0</v>
      </c>
      <c r="AM259" s="12">
        <f t="shared" si="588"/>
        <v>8.1821305056534385E-2</v>
      </c>
      <c r="AN259" s="12">
        <f t="shared" si="589"/>
        <v>0</v>
      </c>
      <c r="AO259" s="66">
        <f t="shared" si="488"/>
        <v>1.0729440519464626E-4</v>
      </c>
      <c r="AP259" s="66">
        <f t="shared" si="489"/>
        <v>1.3618976303786155E-5</v>
      </c>
      <c r="AQ259" s="59">
        <f t="shared" si="490"/>
        <v>4.0138460034373503E-4</v>
      </c>
      <c r="AR259" s="59">
        <f t="shared" si="491"/>
        <v>3.4167318416294387E-4</v>
      </c>
      <c r="AS259" s="59">
        <f t="shared" si="492"/>
        <v>0</v>
      </c>
      <c r="AT259" s="12">
        <f t="shared" si="493"/>
        <v>8.0957333890529268E-2</v>
      </c>
      <c r="AU259" s="59">
        <f t="shared" si="590"/>
        <v>0</v>
      </c>
      <c r="AV259" s="59">
        <f t="shared" si="591"/>
        <v>-6.1799523831673753E-18</v>
      </c>
      <c r="AW259" s="70">
        <f t="shared" si="494"/>
        <v>0</v>
      </c>
      <c r="AX259" s="20">
        <f t="shared" si="495"/>
        <v>200000</v>
      </c>
      <c r="AY259" s="20">
        <f t="shared" si="496"/>
        <v>0</v>
      </c>
      <c r="AZ259" s="20">
        <f t="shared" si="497"/>
        <v>0</v>
      </c>
      <c r="BA259" s="20">
        <f t="shared" si="498"/>
        <v>200000</v>
      </c>
      <c r="BB259" s="36">
        <f t="shared" si="499"/>
        <v>1</v>
      </c>
      <c r="BC259" s="36">
        <f t="shared" si="500"/>
        <v>0</v>
      </c>
      <c r="BD259" s="80">
        <f t="shared" si="501"/>
        <v>21.458881038929253</v>
      </c>
      <c r="BE259" s="36">
        <f t="shared" si="502"/>
        <v>0</v>
      </c>
      <c r="BF259" s="36">
        <f t="shared" si="503"/>
        <v>0</v>
      </c>
      <c r="BG259" s="36">
        <f t="shared" si="504"/>
        <v>21.458881038929253</v>
      </c>
      <c r="BH259" s="36">
        <f t="shared" si="505"/>
        <v>2.7237952607572309</v>
      </c>
      <c r="BI259" s="36">
        <f t="shared" si="506"/>
        <v>0</v>
      </c>
      <c r="BJ259" s="36">
        <f t="shared" si="507"/>
        <v>0</v>
      </c>
      <c r="BK259" s="36">
        <f t="shared" si="508"/>
        <v>2.7237952607572309</v>
      </c>
      <c r="BL259" s="68">
        <f ca="1">IF(OR(AT259=0,E259&gt;ProjTerm),0,VLOOKUP(D259,'Life Events'!$AE$5:$AI$1206,5,FALSE))</f>
        <v>1.8951222545113295E-16</v>
      </c>
      <c r="BM259" s="93">
        <f t="shared" ca="1" si="509"/>
        <v>1.8951222545113295E-16</v>
      </c>
      <c r="BN259" s="93">
        <f t="shared" ca="1" si="510"/>
        <v>1.5342404512184629E-17</v>
      </c>
      <c r="BO259" s="36">
        <f t="shared" ca="1" si="511"/>
        <v>2.3344914517122738E-15</v>
      </c>
      <c r="BP259" s="36">
        <f t="shared" si="512"/>
        <v>1.0109517155080981E-2</v>
      </c>
      <c r="BQ259" s="36">
        <f t="shared" si="513"/>
        <v>98.306204825328024</v>
      </c>
      <c r="BR259" s="36">
        <f t="shared" si="514"/>
        <v>154.78110000000001</v>
      </c>
      <c r="BS259" s="36">
        <f t="shared" si="515"/>
        <v>152.1594251968958</v>
      </c>
      <c r="BT259" s="36">
        <f t="shared" si="516"/>
        <v>12.318421390256105</v>
      </c>
      <c r="BU259" s="70" cm="1">
        <f t="array" ref="BU259">IF(AND(ActInt=1,$J259=0),INDEX(Tbl_FwdNom,$B259-IVP,MATCH(ValnDt,Tbl_FwdNom_Cols)),INDEX(Tbl_FwdNom,$B259,MATCH(StartDt,Tbl_FwdNom_Cols)))</f>
        <v>11.106620862</v>
      </c>
      <c r="BV259" s="70" cm="1">
        <f t="array" ref="BV259">INDEX(Tbl_FwdReal,$B259,MATCH(StartDt,Tbl_FwdReal_Cols))</f>
        <v>5.7791623789999997</v>
      </c>
      <c r="BW259" s="70" cm="1">
        <f t="array" ref="BW259">IF(RunType&lt;&gt;"OPN",INDEX(Tbl_FwdReal,$B259,MATCH(ValnDt,Tbl_FwdReal_Cols)),IF(AND($J259=0,ActInt=1),INDEX(Tbl_FwdReal,$B259-IVP,MATCH(ValnDt,Tbl_FwdReal_Cols)),-999))*$K259</f>
        <v>5.7791623789999997</v>
      </c>
      <c r="BX259" s="70">
        <f t="shared" si="517"/>
        <v>5.7791623789999996E-2</v>
      </c>
      <c r="BY259" s="70">
        <f t="shared" si="592"/>
        <v>5.0363969265629693E-2</v>
      </c>
      <c r="BZ259" s="64">
        <f t="shared" si="605"/>
        <v>4.1031233132473588E-3</v>
      </c>
      <c r="CA259" s="70" cm="1">
        <f t="array" ref="CA259">IF($J259=1,CA258*(1+INDEX(Tbl_CPI,$B259,MATCH(IF(RunType="OPN",StartDt,ValnDt),Tbl_CPI_Cols))),0)</f>
        <v>0</v>
      </c>
      <c r="CB259" s="70">
        <f t="shared" si="593"/>
        <v>4.4371359418680569</v>
      </c>
      <c r="CC259" s="70">
        <f t="shared" si="594"/>
        <v>4.2382540456675493</v>
      </c>
      <c r="CD259" s="36">
        <f t="shared" si="518"/>
        <v>23.64160361723723</v>
      </c>
      <c r="CE259" s="36">
        <f t="shared" si="519"/>
        <v>1.5748500507878713</v>
      </c>
      <c r="CF259" s="36">
        <f t="shared" si="520"/>
        <v>0</v>
      </c>
      <c r="CG259" s="36">
        <f t="shared" si="521"/>
        <v>2.0632431480154474</v>
      </c>
      <c r="CH259" s="36">
        <f t="shared" si="522"/>
        <v>1.9343868615916342</v>
      </c>
      <c r="CI259" s="36">
        <f t="shared" si="523"/>
        <v>0</v>
      </c>
      <c r="CJ259" s="36">
        <f t="shared" si="524"/>
        <v>0</v>
      </c>
      <c r="CK259" s="36">
        <f t="shared" si="525"/>
        <v>0</v>
      </c>
      <c r="CL259" s="36">
        <f t="shared" si="526"/>
        <v>0.12885628642381308</v>
      </c>
      <c r="CM259" s="36">
        <f t="shared" si="527"/>
        <v>2.0632431480154474</v>
      </c>
      <c r="CN259" s="36">
        <f t="shared" ca="1" si="528"/>
        <v>11.854145392275298</v>
      </c>
      <c r="CO259" s="20">
        <f t="shared" si="529"/>
        <v>120000</v>
      </c>
      <c r="CP259" s="20">
        <f t="shared" si="530"/>
        <v>2</v>
      </c>
      <c r="CQ259" s="64">
        <f t="shared" si="531"/>
        <v>4.4420399099999999E-3</v>
      </c>
      <c r="CR259" s="64">
        <f t="shared" si="532"/>
        <v>1.9989179595E-2</v>
      </c>
      <c r="CS259" s="36">
        <f t="shared" si="533"/>
        <v>16.507193038855007</v>
      </c>
      <c r="CT259" s="36">
        <f t="shared" si="534"/>
        <v>12.875328623357552</v>
      </c>
      <c r="CU259" s="36">
        <f t="shared" si="535"/>
        <v>1.6342771564543386</v>
      </c>
      <c r="CV259" s="36">
        <f t="shared" si="595"/>
        <v>14.50960577981189</v>
      </c>
      <c r="CW259" s="36">
        <f t="shared" si="536"/>
        <v>0</v>
      </c>
      <c r="CX259" s="36">
        <f t="shared" si="537"/>
        <v>0</v>
      </c>
      <c r="CY259" s="36">
        <f t="shared" si="538"/>
        <v>0</v>
      </c>
      <c r="CZ259" s="36">
        <f t="shared" si="596"/>
        <v>0</v>
      </c>
      <c r="DA259" s="64">
        <f t="shared" si="539"/>
        <v>8.815303156123111E-3</v>
      </c>
      <c r="DB259" s="70">
        <f t="shared" si="597"/>
        <v>0.99126172736620466</v>
      </c>
      <c r="DC259" s="70">
        <f>PRODUCT($DB$8:DB259)</f>
        <v>8.0797859822579629E-2</v>
      </c>
      <c r="DD259" s="36">
        <f t="shared" si="540"/>
        <v>588.8496087828297</v>
      </c>
      <c r="DE259" s="36">
        <f t="shared" si="541"/>
        <v>1633.6745021598765</v>
      </c>
      <c r="DF259" s="36">
        <f t="shared" si="542"/>
        <v>147.88086509319558</v>
      </c>
      <c r="DG259" s="36">
        <f t="shared" si="543"/>
        <v>0.7447754882368014</v>
      </c>
      <c r="DH259" s="36">
        <f t="shared" ca="1" si="544"/>
        <v>1.5034613814369111E-13</v>
      </c>
      <c r="DI259" s="36">
        <f t="shared" si="545"/>
        <v>127.05927946020381</v>
      </c>
      <c r="DJ259" s="36">
        <f t="shared" ca="1" si="546"/>
        <v>1319.0202624422095</v>
      </c>
      <c r="DK259" s="36">
        <f t="shared" si="547"/>
        <v>0</v>
      </c>
      <c r="DL259" s="36">
        <f t="shared" si="548"/>
        <v>0</v>
      </c>
      <c r="DM259" s="36">
        <f t="shared" ca="1" si="549"/>
        <v>1319.0202624422095</v>
      </c>
      <c r="DN259" s="36">
        <f t="shared" ca="1" si="598"/>
        <v>1319.0202624422147</v>
      </c>
      <c r="DO259" s="64" cm="1">
        <f t="array" ref="DO259">IFERROR(INDEX(Tbl_FwdNom,$B259,MATCH(LIDt,Tbl_FwdNom_Cols,0)),0)</f>
        <v>12.54004258</v>
      </c>
      <c r="DP259" s="64">
        <f t="shared" ca="1" si="599"/>
        <v>9.2032299700000006</v>
      </c>
      <c r="DQ259" s="64">
        <f t="shared" ca="1" si="550"/>
        <v>7.3636841710436052E-3</v>
      </c>
      <c r="DR259" s="70">
        <f t="shared" ca="1" si="551"/>
        <v>0.99269014330499405</v>
      </c>
      <c r="DS259" s="70">
        <f ca="1">PRODUCT($DR$8:DR259)</f>
        <v>8.1545503655565052E-2</v>
      </c>
      <c r="DT259" s="36">
        <f t="shared" ca="1" si="552"/>
        <v>1964.3738016405748</v>
      </c>
      <c r="DU259" s="36">
        <f t="shared" ca="1" si="553"/>
        <v>167.59332767901583</v>
      </c>
      <c r="DV259" s="36">
        <f t="shared" ca="1" si="554"/>
        <v>0.89126439112136491</v>
      </c>
      <c r="DW259" s="36">
        <f t="shared" ca="1" si="555"/>
        <v>1.6677730826592474E-13</v>
      </c>
      <c r="DX259" s="36">
        <f t="shared" ca="1" si="556"/>
        <v>656.69379435430119</v>
      </c>
      <c r="DY259" s="36">
        <f t="shared" ca="1" si="557"/>
        <v>6.9242796701138793</v>
      </c>
      <c r="DZ259" s="36">
        <f t="shared" ca="1" si="558"/>
        <v>138.93681371334782</v>
      </c>
      <c r="EA259" s="36">
        <f t="shared" ca="1" si="559"/>
        <v>0</v>
      </c>
      <c r="EB259" s="36">
        <f t="shared" ca="1" si="560"/>
        <v>1620.2431639576298</v>
      </c>
      <c r="EC259" s="36">
        <f t="shared" ca="1" si="561"/>
        <v>0</v>
      </c>
      <c r="ED259" s="36">
        <f t="shared" ca="1" si="562"/>
        <v>0</v>
      </c>
      <c r="EE259" s="36">
        <f t="shared" ca="1" si="600"/>
        <v>0</v>
      </c>
      <c r="EF259" s="36">
        <f t="shared" ca="1" si="563"/>
        <v>1620.2431639576298</v>
      </c>
      <c r="EG259" s="64"/>
      <c r="EH259" s="64"/>
      <c r="EI259" s="64"/>
      <c r="EJ259" s="70"/>
      <c r="EK259" s="70"/>
      <c r="EL259" s="70"/>
      <c r="EM259" s="70"/>
      <c r="EN259" s="70"/>
      <c r="EO259" s="36">
        <f t="shared" ca="1" si="564"/>
        <v>11.629543416998672</v>
      </c>
      <c r="EP259" s="36">
        <f t="shared" ca="1" si="565"/>
        <v>0</v>
      </c>
      <c r="EQ259" s="36">
        <f t="shared" si="566"/>
        <v>47.552249029376661</v>
      </c>
      <c r="ER259" s="36">
        <f t="shared" si="567"/>
        <v>3.5297353214308282</v>
      </c>
      <c r="ES259" s="36">
        <f t="shared" si="568"/>
        <v>-3.2234628629107029</v>
      </c>
      <c r="ET259" s="36">
        <f t="shared" ca="1" si="569"/>
        <v>0</v>
      </c>
      <c r="EU259" s="36">
        <f t="shared" ca="1" si="601"/>
        <v>3.5297353214308282</v>
      </c>
      <c r="EV259" s="36">
        <f t="shared" si="570"/>
        <v>2.0973776907919413</v>
      </c>
      <c r="EW259" s="36">
        <f t="shared" si="571"/>
        <v>62.158769035187362</v>
      </c>
      <c r="EX259" s="36">
        <f t="shared" ca="1" si="602"/>
        <v>115.33813107678679</v>
      </c>
      <c r="EY259" s="36">
        <f t="shared" si="572"/>
        <v>0</v>
      </c>
      <c r="EZ259" s="36">
        <f t="shared" si="573"/>
        <v>0</v>
      </c>
      <c r="FA259" s="36">
        <f t="shared" si="574"/>
        <v>0</v>
      </c>
      <c r="FB259" s="36">
        <f t="shared" si="575"/>
        <v>0</v>
      </c>
      <c r="FC259" s="36">
        <f t="shared" si="603"/>
        <v>0</v>
      </c>
      <c r="FD259" s="36">
        <f t="shared" si="576"/>
        <v>0</v>
      </c>
      <c r="FE259" s="36">
        <f t="shared" si="577"/>
        <v>0</v>
      </c>
      <c r="FF259" s="36">
        <f t="shared" si="604"/>
        <v>0</v>
      </c>
      <c r="FG259" s="36">
        <f t="shared" ca="1" si="578"/>
        <v>115.33813107678679</v>
      </c>
      <c r="FH259" s="36">
        <f t="shared" ca="1" si="579"/>
        <v>1.0167405909025398</v>
      </c>
      <c r="FI259" s="36">
        <f t="shared" ca="1" si="580"/>
        <v>-1.5817099157261758</v>
      </c>
      <c r="FJ259" s="36">
        <f t="shared" ca="1" si="581"/>
        <v>136.94908905919257</v>
      </c>
      <c r="FK259" s="36">
        <f t="shared" si="582"/>
        <v>0</v>
      </c>
      <c r="FL259" s="36">
        <f t="shared" si="583"/>
        <v>0</v>
      </c>
      <c r="FM259" s="36">
        <f t="shared" ca="1" si="584"/>
        <v>0</v>
      </c>
      <c r="FN259" s="36">
        <f t="shared" ca="1" si="606"/>
        <v>136.94908905919257</v>
      </c>
    </row>
    <row r="260" spans="2:170" x14ac:dyDescent="0.25">
      <c r="B260" s="2">
        <v>252</v>
      </c>
      <c r="C260" s="2">
        <f t="shared" si="607"/>
        <v>21</v>
      </c>
      <c r="D260" s="2">
        <f t="shared" si="303"/>
        <v>276</v>
      </c>
      <c r="E260" s="2">
        <f t="shared" si="608"/>
        <v>23</v>
      </c>
      <c r="F260" s="189">
        <f t="shared" si="304"/>
        <v>53386</v>
      </c>
      <c r="G260" s="2">
        <f t="shared" si="609"/>
        <v>2</v>
      </c>
      <c r="H260" s="187">
        <f t="shared" si="461"/>
        <v>55.583333333333336</v>
      </c>
      <c r="I260" s="186">
        <f t="shared" si="610"/>
        <v>55</v>
      </c>
      <c r="J260" s="2">
        <f t="shared" si="462"/>
        <v>0</v>
      </c>
      <c r="K260" s="2">
        <f t="shared" si="463"/>
        <v>1</v>
      </c>
      <c r="L260">
        <f t="shared" si="464"/>
        <v>2</v>
      </c>
      <c r="M260" s="190">
        <f t="shared" si="585"/>
        <v>3.4717588199999999E-3</v>
      </c>
      <c r="N260">
        <f t="shared" si="465"/>
        <v>1</v>
      </c>
      <c r="O260">
        <f t="shared" si="466"/>
        <v>100</v>
      </c>
      <c r="P260" s="58">
        <f t="shared" si="467"/>
        <v>1.562291469E-2</v>
      </c>
      <c r="Q260" s="106">
        <f t="shared" si="468"/>
        <v>1.562291469E-2</v>
      </c>
      <c r="R260" s="59">
        <f t="shared" si="469"/>
        <v>1.562291469E-2</v>
      </c>
      <c r="S260" s="32">
        <f t="shared" si="586"/>
        <v>1.3113260063563059E-3</v>
      </c>
      <c r="T260">
        <f t="shared" si="470"/>
        <v>1</v>
      </c>
      <c r="U260" s="32">
        <f t="shared" si="587"/>
        <v>4.4345469000000003E-4</v>
      </c>
      <c r="V260">
        <f t="shared" si="471"/>
        <v>1</v>
      </c>
      <c r="W260">
        <f t="shared" si="472"/>
        <v>100</v>
      </c>
      <c r="X260" s="58">
        <f t="shared" si="473"/>
        <v>1.995546105E-3</v>
      </c>
      <c r="Y260" s="58">
        <f t="shared" si="474"/>
        <v>1.995546105E-3</v>
      </c>
      <c r="Z260" s="32">
        <f t="shared" si="475"/>
        <v>1.995546105E-3</v>
      </c>
      <c r="AA260" s="32">
        <f t="shared" si="476"/>
        <v>1.664478010265924E-4</v>
      </c>
      <c r="AB260" s="59">
        <f t="shared" si="477"/>
        <v>4.9056245199999996E-3</v>
      </c>
      <c r="AC260" s="59">
        <f t="shared" si="478"/>
        <v>4.9056245199999996E-3</v>
      </c>
      <c r="AD260">
        <f t="shared" si="479"/>
        <v>1</v>
      </c>
      <c r="AE260" s="59">
        <f t="shared" si="480"/>
        <v>4.9056245199999996E-3</v>
      </c>
      <c r="AF260" s="59">
        <f t="shared" si="481"/>
        <v>4.1758461800000006E-3</v>
      </c>
      <c r="AG260" s="59">
        <f t="shared" si="482"/>
        <v>4.1758461800000006E-3</v>
      </c>
      <c r="AH260">
        <f t="shared" si="483"/>
        <v>1</v>
      </c>
      <c r="AI260" s="59">
        <f t="shared" si="484"/>
        <v>4.1758461800000006E-3</v>
      </c>
      <c r="AJ260" s="59">
        <f t="shared" si="485"/>
        <v>0</v>
      </c>
      <c r="AK260" s="59">
        <f t="shared" si="486"/>
        <v>0</v>
      </c>
      <c r="AL260" s="59">
        <f t="shared" si="487"/>
        <v>0</v>
      </c>
      <c r="AM260" s="12">
        <f t="shared" si="588"/>
        <v>8.0957333890529268E-2</v>
      </c>
      <c r="AN260" s="12">
        <f t="shared" si="589"/>
        <v>0</v>
      </c>
      <c r="AO260" s="66">
        <f t="shared" si="488"/>
        <v>1.0616145733592177E-4</v>
      </c>
      <c r="AP260" s="66">
        <f t="shared" si="489"/>
        <v>1.3475170203054222E-5</v>
      </c>
      <c r="AQ260" s="59">
        <f t="shared" si="490"/>
        <v>3.9714628220720733E-4</v>
      </c>
      <c r="AR260" s="59">
        <f t="shared" si="491"/>
        <v>3.3806537346975124E-4</v>
      </c>
      <c r="AS260" s="59">
        <f t="shared" si="492"/>
        <v>0</v>
      </c>
      <c r="AT260" s="12">
        <f t="shared" si="493"/>
        <v>8.0102485607313326E-2</v>
      </c>
      <c r="AU260" s="59">
        <f t="shared" si="590"/>
        <v>0</v>
      </c>
      <c r="AV260" s="59">
        <f t="shared" si="591"/>
        <v>-7.5352050987742558E-18</v>
      </c>
      <c r="AW260" s="70">
        <f t="shared" si="494"/>
        <v>0</v>
      </c>
      <c r="AX260" s="20">
        <f t="shared" si="495"/>
        <v>200000</v>
      </c>
      <c r="AY260" s="20">
        <f t="shared" si="496"/>
        <v>0</v>
      </c>
      <c r="AZ260" s="20">
        <f t="shared" si="497"/>
        <v>0</v>
      </c>
      <c r="BA260" s="20">
        <f t="shared" si="498"/>
        <v>200000</v>
      </c>
      <c r="BB260" s="36">
        <f t="shared" si="499"/>
        <v>1</v>
      </c>
      <c r="BC260" s="36">
        <f t="shared" si="500"/>
        <v>0</v>
      </c>
      <c r="BD260" s="80">
        <f t="shared" si="501"/>
        <v>21.232291467184353</v>
      </c>
      <c r="BE260" s="36">
        <f t="shared" si="502"/>
        <v>0</v>
      </c>
      <c r="BF260" s="36">
        <f t="shared" si="503"/>
        <v>0</v>
      </c>
      <c r="BG260" s="36">
        <f t="shared" si="504"/>
        <v>21.232291467184353</v>
      </c>
      <c r="BH260" s="36">
        <f t="shared" si="505"/>
        <v>2.6950340406108442</v>
      </c>
      <c r="BI260" s="36">
        <f t="shared" si="506"/>
        <v>0</v>
      </c>
      <c r="BJ260" s="36">
        <f t="shared" si="507"/>
        <v>0</v>
      </c>
      <c r="BK260" s="36">
        <f t="shared" si="508"/>
        <v>2.6950340406108442</v>
      </c>
      <c r="BL260" s="68">
        <f ca="1">IF(OR(AT260=0,E260&gt;ProjTerm),0,VLOOKUP(D260,'Life Events'!$AE$5:$AI$1206,5,FALSE))</f>
        <v>1.915346870432679E-16</v>
      </c>
      <c r="BM260" s="93">
        <f t="shared" ca="1" si="509"/>
        <v>1.915346870432679E-16</v>
      </c>
      <c r="BN260" s="93">
        <f t="shared" ca="1" si="510"/>
        <v>1.5342404512184629E-17</v>
      </c>
      <c r="BO260" s="36">
        <f t="shared" ca="1" si="511"/>
        <v>2.3344914517122738E-15</v>
      </c>
      <c r="BP260" s="36">
        <f t="shared" si="512"/>
        <v>1.0002768291588899E-2</v>
      </c>
      <c r="BQ260" s="36">
        <f t="shared" si="513"/>
        <v>98.306204825328024</v>
      </c>
      <c r="BR260" s="36">
        <f t="shared" si="514"/>
        <v>154.78110000000001</v>
      </c>
      <c r="BS260" s="36">
        <f t="shared" si="515"/>
        <v>152.1594251968958</v>
      </c>
      <c r="BT260" s="36">
        <f t="shared" si="516"/>
        <v>12.188348166851414</v>
      </c>
      <c r="BU260" s="70" cm="1">
        <f t="array" ref="BU260">IF(AND(ActInt=1,$J260=0),INDEX(Tbl_FwdNom,$B260-IVP,MATCH(ValnDt,Tbl_FwdNom_Cols)),INDEX(Tbl_FwdNom,$B260,MATCH(StartDt,Tbl_FwdNom_Cols)))</f>
        <v>11.093199049000001</v>
      </c>
      <c r="BV260" s="70" cm="1">
        <f t="array" ref="BV260">INDEX(Tbl_FwdReal,$B260,MATCH(StartDt,Tbl_FwdReal_Cols))</f>
        <v>5.7851957580000004</v>
      </c>
      <c r="BW260" s="70" cm="1">
        <f t="array" ref="BW260">IF(RunType&lt;&gt;"OPN",INDEX(Tbl_FwdReal,$B260,MATCH(ValnDt,Tbl_FwdReal_Cols)),IF(AND($J260=0,ActInt=1),INDEX(Tbl_FwdReal,$B260-IVP,MATCH(ValnDt,Tbl_FwdReal_Cols)),-999))*$K260</f>
        <v>5.7851957580000004</v>
      </c>
      <c r="BX260" s="70">
        <f t="shared" si="517"/>
        <v>5.7851957580000002E-2</v>
      </c>
      <c r="BY260" s="70">
        <f t="shared" si="592"/>
        <v>5.0177184557495869E-2</v>
      </c>
      <c r="BZ260" s="64">
        <f t="shared" si="605"/>
        <v>4.0882422496066884E-3</v>
      </c>
      <c r="CA260" s="70" cm="1">
        <f t="array" ref="CA260">IF($J260=1,CA259*(1+INDEX(Tbl_CPI,$B260,MATCH(IF(RunType="OPN",StartDt,ValnDt),Tbl_CPI_Cols))),0)</f>
        <v>0</v>
      </c>
      <c r="CB260" s="70">
        <f t="shared" si="593"/>
        <v>4.4552760284928503</v>
      </c>
      <c r="CC260" s="70">
        <f t="shared" si="594"/>
        <v>4.4552760284928503</v>
      </c>
      <c r="CD260" s="36">
        <f t="shared" si="518"/>
        <v>23.64160361723723</v>
      </c>
      <c r="CE260" s="36">
        <f t="shared" si="519"/>
        <v>1.5748500507878713</v>
      </c>
      <c r="CF260" s="36">
        <f t="shared" si="520"/>
        <v>0</v>
      </c>
      <c r="CG260" s="36">
        <f t="shared" si="521"/>
        <v>2.0414568591373699</v>
      </c>
      <c r="CH260" s="36">
        <f t="shared" si="522"/>
        <v>1.9139611977482189</v>
      </c>
      <c r="CI260" s="36">
        <f t="shared" si="523"/>
        <v>0</v>
      </c>
      <c r="CJ260" s="36">
        <f t="shared" si="524"/>
        <v>0</v>
      </c>
      <c r="CK260" s="36">
        <f t="shared" si="525"/>
        <v>0</v>
      </c>
      <c r="CL260" s="36">
        <f t="shared" si="526"/>
        <v>0.12749566138915067</v>
      </c>
      <c r="CM260" s="36">
        <f t="shared" si="527"/>
        <v>2.0414568591373699</v>
      </c>
      <c r="CN260" s="36">
        <f t="shared" ca="1" si="528"/>
        <v>11.728974572652197</v>
      </c>
      <c r="CO260" s="20">
        <f t="shared" si="529"/>
        <v>120000</v>
      </c>
      <c r="CP260" s="20">
        <f t="shared" si="530"/>
        <v>2</v>
      </c>
      <c r="CQ260" s="64">
        <f t="shared" si="531"/>
        <v>4.4420399099999999E-3</v>
      </c>
      <c r="CR260" s="64">
        <f t="shared" si="532"/>
        <v>1.9989179595E-2</v>
      </c>
      <c r="CS260" s="36">
        <f t="shared" si="533"/>
        <v>16.332889551427169</v>
      </c>
      <c r="CT260" s="36">
        <f t="shared" si="534"/>
        <v>12.739374880310612</v>
      </c>
      <c r="CU260" s="36">
        <f t="shared" si="535"/>
        <v>1.6170204243665065</v>
      </c>
      <c r="CV260" s="36">
        <f t="shared" si="595"/>
        <v>14.356395304677118</v>
      </c>
      <c r="CW260" s="36">
        <f t="shared" si="536"/>
        <v>0</v>
      </c>
      <c r="CX260" s="36">
        <f t="shared" si="537"/>
        <v>0</v>
      </c>
      <c r="CY260" s="36">
        <f t="shared" si="538"/>
        <v>0</v>
      </c>
      <c r="CZ260" s="36">
        <f t="shared" si="596"/>
        <v>0</v>
      </c>
      <c r="DA260" s="64">
        <f t="shared" si="539"/>
        <v>8.8051470856276293E-3</v>
      </c>
      <c r="DB260" s="70">
        <f t="shared" si="597"/>
        <v>0.99127170681963195</v>
      </c>
      <c r="DC260" s="70">
        <f>PRODUCT($DB$8:DB260)</f>
        <v>8.0092632413701875E-2</v>
      </c>
      <c r="DD260" s="36">
        <f t="shared" si="540"/>
        <v>581.84616803262543</v>
      </c>
      <c r="DE260" s="36">
        <f t="shared" si="541"/>
        <v>1626.8269549742495</v>
      </c>
      <c r="DF260" s="36">
        <f t="shared" si="542"/>
        <v>146.48794382088019</v>
      </c>
      <c r="DG260" s="36">
        <f t="shared" si="543"/>
        <v>0.74133057766490773</v>
      </c>
      <c r="DH260" s="36">
        <f t="shared" ca="1" si="544"/>
        <v>1.4933546655209014E-13</v>
      </c>
      <c r="DI260" s="36">
        <f t="shared" si="545"/>
        <v>126.11862291739374</v>
      </c>
      <c r="DJ260" s="36">
        <f t="shared" ca="1" si="546"/>
        <v>1316.8460231022332</v>
      </c>
      <c r="DK260" s="36">
        <f t="shared" si="547"/>
        <v>0</v>
      </c>
      <c r="DL260" s="36">
        <f t="shared" si="548"/>
        <v>0</v>
      </c>
      <c r="DM260" s="36">
        <f t="shared" ca="1" si="549"/>
        <v>1316.8460231022332</v>
      </c>
      <c r="DN260" s="36">
        <f t="shared" ca="1" si="598"/>
        <v>1316.8460231022384</v>
      </c>
      <c r="DO260" s="64" cm="1">
        <f t="array" ref="DO260">IFERROR(INDEX(Tbl_FwdNom,$B260,MATCH(LIDt,Tbl_FwdNom_Cols,0)),0)</f>
        <v>12.54244207</v>
      </c>
      <c r="DP260" s="64">
        <f t="shared" ca="1" si="599"/>
        <v>9.1836156930000001</v>
      </c>
      <c r="DQ260" s="64">
        <f t="shared" ca="1" si="550"/>
        <v>7.3486049947237841E-3</v>
      </c>
      <c r="DR260" s="70">
        <f t="shared" ca="1" si="551"/>
        <v>0.99270500305625353</v>
      </c>
      <c r="DS260" s="70">
        <f ca="1">PRODUCT($DR$8:DR260)</f>
        <v>8.095062945562144E-2</v>
      </c>
      <c r="DT260" s="36">
        <f t="shared" ca="1" si="552"/>
        <v>1957.576917303631</v>
      </c>
      <c r="DU260" s="36">
        <f t="shared" ca="1" si="553"/>
        <v>166.1298708032694</v>
      </c>
      <c r="DV260" s="36">
        <f t="shared" ca="1" si="554"/>
        <v>0.88781117278598998</v>
      </c>
      <c r="DW260" s="36">
        <f t="shared" ca="1" si="555"/>
        <v>1.6566839737474204E-13</v>
      </c>
      <c r="DX260" s="36">
        <f t="shared" ca="1" si="556"/>
        <v>649.33122948464597</v>
      </c>
      <c r="DY260" s="36">
        <f t="shared" ca="1" si="557"/>
        <v>6.8467308896393027</v>
      </c>
      <c r="DZ260" s="36">
        <f t="shared" ca="1" si="558"/>
        <v>138.02977933398702</v>
      </c>
      <c r="EA260" s="36">
        <f t="shared" ca="1" si="559"/>
        <v>0</v>
      </c>
      <c r="EB260" s="36">
        <f t="shared" ca="1" si="560"/>
        <v>1618.3642576730949</v>
      </c>
      <c r="EC260" s="36">
        <f t="shared" ca="1" si="561"/>
        <v>0</v>
      </c>
      <c r="ED260" s="36">
        <f t="shared" ca="1" si="562"/>
        <v>0</v>
      </c>
      <c r="EE260" s="36">
        <f t="shared" ca="1" si="600"/>
        <v>0</v>
      </c>
      <c r="EF260" s="36">
        <f t="shared" ca="1" si="563"/>
        <v>1618.3642576730949</v>
      </c>
      <c r="EG260" s="64"/>
      <c r="EH260" s="64"/>
      <c r="EI260" s="64"/>
      <c r="EJ260" s="70"/>
      <c r="EK260" s="70"/>
      <c r="EL260" s="70"/>
      <c r="EM260" s="70"/>
      <c r="EN260" s="70"/>
      <c r="EO260" s="36">
        <f t="shared" ca="1" si="564"/>
        <v>11.596192091813144</v>
      </c>
      <c r="EP260" s="36">
        <f t="shared" ca="1" si="565"/>
        <v>0</v>
      </c>
      <c r="EQ260" s="36">
        <f t="shared" si="566"/>
        <v>47.33229919484809</v>
      </c>
      <c r="ER260" s="36">
        <f t="shared" si="567"/>
        <v>3.4877546665762864</v>
      </c>
      <c r="ES260" s="36">
        <f t="shared" si="568"/>
        <v>-3.1851248376591572</v>
      </c>
      <c r="ET260" s="36">
        <f t="shared" ca="1" si="569"/>
        <v>0</v>
      </c>
      <c r="EU260" s="36">
        <f t="shared" ca="1" si="601"/>
        <v>3.4877546665762864</v>
      </c>
      <c r="EV260" s="36">
        <f t="shared" si="570"/>
        <v>2.0818501979872517</v>
      </c>
      <c r="EW260" s="36">
        <f t="shared" si="571"/>
        <v>61.871257692551538</v>
      </c>
      <c r="EX260" s="36">
        <f t="shared" ca="1" si="602"/>
        <v>114.77316175196316</v>
      </c>
      <c r="EY260" s="36">
        <f t="shared" si="572"/>
        <v>0</v>
      </c>
      <c r="EZ260" s="36">
        <f t="shared" si="573"/>
        <v>0</v>
      </c>
      <c r="FA260" s="36">
        <f t="shared" si="574"/>
        <v>0</v>
      </c>
      <c r="FB260" s="36">
        <f t="shared" si="575"/>
        <v>0</v>
      </c>
      <c r="FC260" s="36">
        <f t="shared" si="603"/>
        <v>0</v>
      </c>
      <c r="FD260" s="36">
        <f t="shared" si="576"/>
        <v>0</v>
      </c>
      <c r="FE260" s="36">
        <f t="shared" si="577"/>
        <v>0</v>
      </c>
      <c r="FF260" s="36">
        <f t="shared" si="604"/>
        <v>0</v>
      </c>
      <c r="FG260" s="36">
        <f t="shared" ca="1" si="578"/>
        <v>114.77316175196316</v>
      </c>
      <c r="FH260" s="36">
        <f t="shared" ca="1" si="579"/>
        <v>1.0105945707085668</v>
      </c>
      <c r="FI260" s="36">
        <f t="shared" ca="1" si="580"/>
        <v>-1.5664237975084818</v>
      </c>
      <c r="FJ260" s="36">
        <f t="shared" ca="1" si="581"/>
        <v>136.38905002156733</v>
      </c>
      <c r="FK260" s="36">
        <f t="shared" si="582"/>
        <v>0</v>
      </c>
      <c r="FL260" s="36">
        <f t="shared" si="583"/>
        <v>0</v>
      </c>
      <c r="FM260" s="36">
        <f t="shared" ca="1" si="584"/>
        <v>0</v>
      </c>
      <c r="FN260" s="36">
        <f t="shared" ca="1" si="606"/>
        <v>136.38905002156733</v>
      </c>
    </row>
    <row r="261" spans="2:170" x14ac:dyDescent="0.25">
      <c r="B261" s="2">
        <v>253</v>
      </c>
      <c r="C261" s="2">
        <f t="shared" si="607"/>
        <v>22</v>
      </c>
      <c r="D261" s="2">
        <f t="shared" si="303"/>
        <v>277</v>
      </c>
      <c r="E261" s="2">
        <f t="shared" si="608"/>
        <v>24</v>
      </c>
      <c r="F261" s="189">
        <f t="shared" si="304"/>
        <v>53417</v>
      </c>
      <c r="G261" s="2">
        <f t="shared" si="609"/>
        <v>3</v>
      </c>
      <c r="H261" s="187">
        <f t="shared" si="461"/>
        <v>55.666666666666671</v>
      </c>
      <c r="I261" s="186">
        <f t="shared" si="610"/>
        <v>55</v>
      </c>
      <c r="J261" s="2">
        <f t="shared" si="462"/>
        <v>0</v>
      </c>
      <c r="K261" s="2">
        <f t="shared" si="463"/>
        <v>1</v>
      </c>
      <c r="L261">
        <f t="shared" si="464"/>
        <v>2</v>
      </c>
      <c r="M261" s="190">
        <f t="shared" si="585"/>
        <v>3.4717588199999999E-3</v>
      </c>
      <c r="N261">
        <f t="shared" si="465"/>
        <v>1</v>
      </c>
      <c r="O261">
        <f t="shared" si="466"/>
        <v>100</v>
      </c>
      <c r="P261" s="58">
        <f t="shared" si="467"/>
        <v>1.562291469E-2</v>
      </c>
      <c r="Q261" s="106">
        <f t="shared" si="468"/>
        <v>1.562291469E-2</v>
      </c>
      <c r="R261" s="59">
        <f t="shared" si="469"/>
        <v>1.562291469E-2</v>
      </c>
      <c r="S261" s="32">
        <f t="shared" si="586"/>
        <v>1.3113260063563059E-3</v>
      </c>
      <c r="T261">
        <f t="shared" si="470"/>
        <v>1</v>
      </c>
      <c r="U261" s="32">
        <f t="shared" si="587"/>
        <v>4.4345469000000003E-4</v>
      </c>
      <c r="V261">
        <f t="shared" si="471"/>
        <v>1</v>
      </c>
      <c r="W261">
        <f t="shared" si="472"/>
        <v>100</v>
      </c>
      <c r="X261" s="58">
        <f t="shared" si="473"/>
        <v>1.995546105E-3</v>
      </c>
      <c r="Y261" s="58">
        <f t="shared" si="474"/>
        <v>1.995546105E-3</v>
      </c>
      <c r="Z261" s="32">
        <f t="shared" si="475"/>
        <v>1.995546105E-3</v>
      </c>
      <c r="AA261" s="32">
        <f t="shared" si="476"/>
        <v>1.664478010265924E-4</v>
      </c>
      <c r="AB261" s="59">
        <f t="shared" si="477"/>
        <v>4.9056245199999996E-3</v>
      </c>
      <c r="AC261" s="59">
        <f t="shared" si="478"/>
        <v>4.9056245199999996E-3</v>
      </c>
      <c r="AD261">
        <f t="shared" si="479"/>
        <v>1</v>
      </c>
      <c r="AE261" s="59">
        <f t="shared" si="480"/>
        <v>4.9056245199999996E-3</v>
      </c>
      <c r="AF261" s="59">
        <f t="shared" si="481"/>
        <v>4.1758461800000006E-3</v>
      </c>
      <c r="AG261" s="59">
        <f t="shared" si="482"/>
        <v>4.1758461800000006E-3</v>
      </c>
      <c r="AH261">
        <f t="shared" si="483"/>
        <v>1</v>
      </c>
      <c r="AI261" s="59">
        <f t="shared" si="484"/>
        <v>4.1758461800000006E-3</v>
      </c>
      <c r="AJ261" s="59">
        <f t="shared" si="485"/>
        <v>0</v>
      </c>
      <c r="AK261" s="59">
        <f t="shared" si="486"/>
        <v>0</v>
      </c>
      <c r="AL261" s="59">
        <f t="shared" si="487"/>
        <v>0</v>
      </c>
      <c r="AM261" s="12">
        <f t="shared" si="588"/>
        <v>8.0102485607313326E-2</v>
      </c>
      <c r="AN261" s="12">
        <f t="shared" si="589"/>
        <v>0</v>
      </c>
      <c r="AO261" s="66">
        <f t="shared" si="488"/>
        <v>1.0504047255065166E-4</v>
      </c>
      <c r="AP261" s="66">
        <f t="shared" si="489"/>
        <v>1.3332882586101569E-5</v>
      </c>
      <c r="AQ261" s="59">
        <f t="shared" si="490"/>
        <v>3.9295271750818331E-4</v>
      </c>
      <c r="AR261" s="59">
        <f t="shared" si="491"/>
        <v>3.3449565853180437E-4</v>
      </c>
      <c r="AS261" s="59">
        <f t="shared" si="492"/>
        <v>0</v>
      </c>
      <c r="AT261" s="12">
        <f t="shared" si="493"/>
        <v>7.9256663876136585E-2</v>
      </c>
      <c r="AU261" s="59">
        <f t="shared" si="590"/>
        <v>1.0842021724855044E-19</v>
      </c>
      <c r="AV261" s="59">
        <f t="shared" si="591"/>
        <v>0</v>
      </c>
      <c r="AW261" s="70">
        <f t="shared" si="494"/>
        <v>0</v>
      </c>
      <c r="AX261" s="20">
        <f t="shared" si="495"/>
        <v>200000</v>
      </c>
      <c r="AY261" s="20">
        <f t="shared" si="496"/>
        <v>0</v>
      </c>
      <c r="AZ261" s="20">
        <f t="shared" si="497"/>
        <v>0</v>
      </c>
      <c r="BA261" s="20">
        <f t="shared" si="498"/>
        <v>200000</v>
      </c>
      <c r="BB261" s="36">
        <f t="shared" si="499"/>
        <v>1</v>
      </c>
      <c r="BC261" s="36">
        <f t="shared" si="500"/>
        <v>0</v>
      </c>
      <c r="BD261" s="80">
        <f t="shared" si="501"/>
        <v>21.008094510130331</v>
      </c>
      <c r="BE261" s="36">
        <f t="shared" si="502"/>
        <v>0</v>
      </c>
      <c r="BF261" s="36">
        <f t="shared" si="503"/>
        <v>0</v>
      </c>
      <c r="BG261" s="36">
        <f t="shared" si="504"/>
        <v>21.008094510130331</v>
      </c>
      <c r="BH261" s="36">
        <f t="shared" si="505"/>
        <v>2.6665765172203137</v>
      </c>
      <c r="BI261" s="36">
        <f t="shared" si="506"/>
        <v>0</v>
      </c>
      <c r="BJ261" s="36">
        <f t="shared" si="507"/>
        <v>0</v>
      </c>
      <c r="BK261" s="36">
        <f t="shared" si="508"/>
        <v>2.6665765172203137</v>
      </c>
      <c r="BL261" s="68">
        <f ca="1">IF(OR(AT261=0,E261&gt;ProjTerm),0,VLOOKUP(D261,'Life Events'!$AE$5:$AI$1206,5,FALSE))</f>
        <v>1.9357873220808223E-16</v>
      </c>
      <c r="BM261" s="93">
        <f t="shared" ca="1" si="509"/>
        <v>1.9357873220808223E-16</v>
      </c>
      <c r="BN261" s="93">
        <f t="shared" ca="1" si="510"/>
        <v>1.5342404512184629E-17</v>
      </c>
      <c r="BO261" s="36">
        <f t="shared" ca="1" si="511"/>
        <v>2.3344914517122738E-15</v>
      </c>
      <c r="BP261" s="36">
        <f t="shared" si="512"/>
        <v>9.8971466154473137E-3</v>
      </c>
      <c r="BQ261" s="36">
        <f t="shared" si="513"/>
        <v>98.306204825328024</v>
      </c>
      <c r="BR261" s="36">
        <f t="shared" si="514"/>
        <v>154.78110000000001</v>
      </c>
      <c r="BS261" s="36">
        <f t="shared" si="515"/>
        <v>152.1594251968958</v>
      </c>
      <c r="BT261" s="36">
        <f t="shared" si="516"/>
        <v>12.059648418416518</v>
      </c>
      <c r="BU261" s="70" cm="1">
        <f t="array" ref="BU261">IF(AND(ActInt=1,$J261=0),INDEX(Tbl_FwdNom,$B261-IVP,MATCH(ValnDt,Tbl_FwdNom_Cols)),INDEX(Tbl_FwdNom,$B261,MATCH(StartDt,Tbl_FwdNom_Cols)))</f>
        <v>11.080437685</v>
      </c>
      <c r="BV261" s="70" cm="1">
        <f t="array" ref="BV261">INDEX(Tbl_FwdReal,$B261,MATCH(StartDt,Tbl_FwdReal_Cols))</f>
        <v>5.7909324870000001</v>
      </c>
      <c r="BW261" s="70" cm="1">
        <f t="array" ref="BW261">IF(RunType&lt;&gt;"OPN",INDEX(Tbl_FwdReal,$B261,MATCH(ValnDt,Tbl_FwdReal_Cols)),IF(AND($J261=0,ActInt=1),INDEX(Tbl_FwdReal,$B261-IVP,MATCH(ValnDt,Tbl_FwdReal_Cols)),-999))*$K261</f>
        <v>5.7909324870000001</v>
      </c>
      <c r="BX261" s="70">
        <f t="shared" si="517"/>
        <v>5.7909324870000001E-2</v>
      </c>
      <c r="BY261" s="70">
        <f t="shared" si="592"/>
        <v>4.9999608413036745E-2</v>
      </c>
      <c r="BZ261" s="64">
        <f t="shared" si="605"/>
        <v>4.0740925786955096E-3</v>
      </c>
      <c r="CA261" s="70" cm="1">
        <f t="array" ref="CA261">IF($J261=1,CA260*(1+INDEX(Tbl_CPI,$B261,MATCH(IF(RunType="OPN",StartDt,ValnDt),Tbl_CPI_Cols))),0)</f>
        <v>0</v>
      </c>
      <c r="CB261" s="70">
        <f t="shared" si="593"/>
        <v>4.4734272354965734</v>
      </c>
      <c r="CC261" s="70">
        <f t="shared" si="594"/>
        <v>4.4552760284928503</v>
      </c>
      <c r="CD261" s="36">
        <f t="shared" si="518"/>
        <v>24.741000811899731</v>
      </c>
      <c r="CE261" s="36">
        <f t="shared" si="519"/>
        <v>1.5748500507878713</v>
      </c>
      <c r="CF261" s="36">
        <f t="shared" si="520"/>
        <v>0</v>
      </c>
      <c r="CG261" s="36">
        <f t="shared" si="521"/>
        <v>2.1079650649726376</v>
      </c>
      <c r="CH261" s="36">
        <f t="shared" si="522"/>
        <v>1.9818156614457254</v>
      </c>
      <c r="CI261" s="36">
        <f t="shared" si="523"/>
        <v>0</v>
      </c>
      <c r="CJ261" s="36">
        <f t="shared" si="524"/>
        <v>0</v>
      </c>
      <c r="CK261" s="36">
        <f t="shared" si="525"/>
        <v>0</v>
      </c>
      <c r="CL261" s="36">
        <f t="shared" si="526"/>
        <v>0.12614940352691212</v>
      </c>
      <c r="CM261" s="36">
        <f t="shared" si="527"/>
        <v>2.1079650649726376</v>
      </c>
      <c r="CN261" s="36">
        <f t="shared" ca="1" si="528"/>
        <v>11.60512546231868</v>
      </c>
      <c r="CO261" s="20">
        <f t="shared" si="529"/>
        <v>120000</v>
      </c>
      <c r="CP261" s="20">
        <f t="shared" si="530"/>
        <v>2</v>
      </c>
      <c r="CQ261" s="64">
        <f t="shared" si="531"/>
        <v>4.4420399099999999E-3</v>
      </c>
      <c r="CR261" s="64">
        <f t="shared" si="532"/>
        <v>1.9989179595E-2</v>
      </c>
      <c r="CS261" s="36">
        <f t="shared" si="533"/>
        <v>16.160426577141568</v>
      </c>
      <c r="CT261" s="36">
        <f t="shared" si="534"/>
        <v>12.604856706078198</v>
      </c>
      <c r="CU261" s="36">
        <f t="shared" si="535"/>
        <v>1.5999459103321882</v>
      </c>
      <c r="CV261" s="36">
        <f t="shared" si="595"/>
        <v>14.204802616410387</v>
      </c>
      <c r="CW261" s="36">
        <f t="shared" si="536"/>
        <v>0</v>
      </c>
      <c r="CX261" s="36">
        <f t="shared" si="537"/>
        <v>0</v>
      </c>
      <c r="CY261" s="36">
        <f t="shared" si="538"/>
        <v>0</v>
      </c>
      <c r="CZ261" s="36">
        <f t="shared" si="596"/>
        <v>0</v>
      </c>
      <c r="DA261" s="64">
        <f t="shared" si="539"/>
        <v>8.7954897231328211E-3</v>
      </c>
      <c r="DB261" s="70">
        <f t="shared" si="597"/>
        <v>0.99128119642411683</v>
      </c>
      <c r="DC261" s="70">
        <f>PRODUCT($DB$8:DB261)</f>
        <v>7.9394320483811398E-2</v>
      </c>
      <c r="DD261" s="36">
        <f t="shared" si="540"/>
        <v>574.90414160558407</v>
      </c>
      <c r="DE261" s="36">
        <f t="shared" si="541"/>
        <v>1620.1276002279105</v>
      </c>
      <c r="DF261" s="36">
        <f t="shared" si="542"/>
        <v>145.10980050809928</v>
      </c>
      <c r="DG261" s="36">
        <f t="shared" si="543"/>
        <v>0.7379537965267563</v>
      </c>
      <c r="DH261" s="36">
        <f t="shared" ca="1" si="544"/>
        <v>1.4831445366173603E-13</v>
      </c>
      <c r="DI261" s="36">
        <f t="shared" si="545"/>
        <v>125.10139231912102</v>
      </c>
      <c r="DJ261" s="36">
        <f t="shared" ca="1" si="546"/>
        <v>1314.6966976530205</v>
      </c>
      <c r="DK261" s="36">
        <f t="shared" si="547"/>
        <v>0</v>
      </c>
      <c r="DL261" s="36">
        <f t="shared" si="548"/>
        <v>0</v>
      </c>
      <c r="DM261" s="36">
        <f t="shared" ca="1" si="549"/>
        <v>1314.6966976530205</v>
      </c>
      <c r="DN261" s="36">
        <f t="shared" ca="1" si="598"/>
        <v>1314.6966976530255</v>
      </c>
      <c r="DO261" s="64" cm="1">
        <f t="array" ref="DO261">IFERROR(INDEX(Tbl_FwdNom,$B261,MATCH(LIDt,Tbl_FwdNom_Cols,0)),0)</f>
        <v>12.54492432</v>
      </c>
      <c r="DP261" s="64">
        <f t="shared" ca="1" si="599"/>
        <v>9.1649668440000003</v>
      </c>
      <c r="DQ261" s="64">
        <f t="shared" ca="1" si="550"/>
        <v>7.3342657226702634E-3</v>
      </c>
      <c r="DR261" s="70">
        <f t="shared" ca="1" si="551"/>
        <v>0.99271913408265866</v>
      </c>
      <c r="DS261" s="70">
        <f ca="1">PRODUCT($DR$8:DR261)</f>
        <v>8.0361238776630678E-2</v>
      </c>
      <c r="DT261" s="36">
        <f t="shared" ca="1" si="552"/>
        <v>1950.9262120775711</v>
      </c>
      <c r="DU261" s="36">
        <f t="shared" ca="1" si="553"/>
        <v>164.68173490299316</v>
      </c>
      <c r="DV261" s="36">
        <f t="shared" ca="1" si="554"/>
        <v>0.88442546922331067</v>
      </c>
      <c r="DW261" s="36">
        <f t="shared" ca="1" si="555"/>
        <v>1.6454896197122507E-13</v>
      </c>
      <c r="DX261" s="36">
        <f t="shared" ca="1" si="556"/>
        <v>642.03394884529803</v>
      </c>
      <c r="DY261" s="36">
        <f t="shared" ca="1" si="557"/>
        <v>6.7698720165423971</v>
      </c>
      <c r="DZ261" s="36">
        <f t="shared" ca="1" si="558"/>
        <v>137.04577558914391</v>
      </c>
      <c r="EA261" s="36">
        <f t="shared" ca="1" si="559"/>
        <v>0</v>
      </c>
      <c r="EB261" s="36">
        <f t="shared" ca="1" si="560"/>
        <v>1616.5052202717291</v>
      </c>
      <c r="EC261" s="36">
        <f t="shared" ca="1" si="561"/>
        <v>0</v>
      </c>
      <c r="ED261" s="36">
        <f t="shared" ca="1" si="562"/>
        <v>0</v>
      </c>
      <c r="EE261" s="36">
        <f t="shared" ca="1" si="600"/>
        <v>0</v>
      </c>
      <c r="EF261" s="36">
        <f t="shared" ca="1" si="563"/>
        <v>1616.5052202717291</v>
      </c>
      <c r="EG261" s="64"/>
      <c r="EH261" s="64"/>
      <c r="EI261" s="64"/>
      <c r="EJ261" s="70"/>
      <c r="EK261" s="70"/>
      <c r="EL261" s="70"/>
      <c r="EM261" s="70"/>
      <c r="EN261" s="70"/>
      <c r="EO261" s="36">
        <f t="shared" ca="1" si="564"/>
        <v>11.563765078078328</v>
      </c>
      <c r="EP261" s="36">
        <f t="shared" ca="1" si="565"/>
        <v>0</v>
      </c>
      <c r="EQ261" s="36">
        <f t="shared" si="566"/>
        <v>47.116699272273799</v>
      </c>
      <c r="ER261" s="36">
        <f t="shared" si="567"/>
        <v>3.4461421469849367</v>
      </c>
      <c r="ES261" s="36">
        <f t="shared" si="568"/>
        <v>-3.1471230048530403</v>
      </c>
      <c r="ET261" s="36">
        <f t="shared" ca="1" si="569"/>
        <v>0</v>
      </c>
      <c r="EU261" s="36">
        <f t="shared" ca="1" si="601"/>
        <v>3.4461421469849367</v>
      </c>
      <c r="EV261" s="36">
        <f t="shared" si="570"/>
        <v>2.0650586911231161</v>
      </c>
      <c r="EW261" s="36">
        <f t="shared" si="571"/>
        <v>61.589432414781385</v>
      </c>
      <c r="EX261" s="36">
        <f t="shared" ca="1" si="602"/>
        <v>114.21733252516324</v>
      </c>
      <c r="EY261" s="36">
        <f t="shared" si="572"/>
        <v>0</v>
      </c>
      <c r="EZ261" s="36">
        <f t="shared" si="573"/>
        <v>0</v>
      </c>
      <c r="FA261" s="36">
        <f t="shared" si="574"/>
        <v>0</v>
      </c>
      <c r="FB261" s="36">
        <f t="shared" si="575"/>
        <v>0</v>
      </c>
      <c r="FC261" s="36">
        <f t="shared" si="603"/>
        <v>0</v>
      </c>
      <c r="FD261" s="36">
        <f t="shared" si="576"/>
        <v>0</v>
      </c>
      <c r="FE261" s="36">
        <f t="shared" si="577"/>
        <v>0</v>
      </c>
      <c r="FF261" s="36">
        <f t="shared" si="604"/>
        <v>0</v>
      </c>
      <c r="FG261" s="36">
        <f t="shared" ca="1" si="578"/>
        <v>114.21733252516324</v>
      </c>
      <c r="FH261" s="36">
        <f t="shared" ca="1" si="579"/>
        <v>1.0045973744287173</v>
      </c>
      <c r="FI261" s="36">
        <f t="shared" ca="1" si="580"/>
        <v>-1.5499466965587962</v>
      </c>
      <c r="FJ261" s="36">
        <f t="shared" ca="1" si="581"/>
        <v>135.83941685952925</v>
      </c>
      <c r="FK261" s="36">
        <f t="shared" si="582"/>
        <v>0</v>
      </c>
      <c r="FL261" s="36">
        <f t="shared" si="583"/>
        <v>0</v>
      </c>
      <c r="FM261" s="36">
        <f t="shared" ca="1" si="584"/>
        <v>0</v>
      </c>
      <c r="FN261" s="36">
        <f t="shared" ca="1" si="606"/>
        <v>135.83941685952925</v>
      </c>
    </row>
    <row r="262" spans="2:170" x14ac:dyDescent="0.25">
      <c r="B262" s="2">
        <v>254</v>
      </c>
      <c r="C262" s="2">
        <f t="shared" si="607"/>
        <v>22</v>
      </c>
      <c r="D262" s="2">
        <f t="shared" si="303"/>
        <v>278</v>
      </c>
      <c r="E262" s="2">
        <f t="shared" si="608"/>
        <v>24</v>
      </c>
      <c r="F262" s="189">
        <f t="shared" si="304"/>
        <v>53447</v>
      </c>
      <c r="G262" s="2">
        <f t="shared" si="609"/>
        <v>4</v>
      </c>
      <c r="H262" s="187">
        <f t="shared" si="461"/>
        <v>55.75</v>
      </c>
      <c r="I262" s="186">
        <f t="shared" si="610"/>
        <v>55</v>
      </c>
      <c r="J262" s="2">
        <f t="shared" si="462"/>
        <v>0</v>
      </c>
      <c r="K262" s="2">
        <f t="shared" si="463"/>
        <v>1</v>
      </c>
      <c r="L262">
        <f t="shared" si="464"/>
        <v>2</v>
      </c>
      <c r="M262" s="190">
        <f t="shared" si="585"/>
        <v>3.4717588199999999E-3</v>
      </c>
      <c r="N262">
        <f t="shared" si="465"/>
        <v>1</v>
      </c>
      <c r="O262">
        <f t="shared" si="466"/>
        <v>100</v>
      </c>
      <c r="P262" s="58">
        <f t="shared" si="467"/>
        <v>1.562291469E-2</v>
      </c>
      <c r="Q262" s="106">
        <f t="shared" si="468"/>
        <v>1.562291469E-2</v>
      </c>
      <c r="R262" s="59">
        <f t="shared" si="469"/>
        <v>1.562291469E-2</v>
      </c>
      <c r="S262" s="32">
        <f t="shared" si="586"/>
        <v>1.3113260063563059E-3</v>
      </c>
      <c r="T262">
        <f t="shared" si="470"/>
        <v>1</v>
      </c>
      <c r="U262" s="32">
        <f t="shared" si="587"/>
        <v>4.4345469000000003E-4</v>
      </c>
      <c r="V262">
        <f t="shared" si="471"/>
        <v>1</v>
      </c>
      <c r="W262">
        <f t="shared" si="472"/>
        <v>100</v>
      </c>
      <c r="X262" s="58">
        <f t="shared" si="473"/>
        <v>1.995546105E-3</v>
      </c>
      <c r="Y262" s="58">
        <f t="shared" si="474"/>
        <v>1.995546105E-3</v>
      </c>
      <c r="Z262" s="32">
        <f t="shared" si="475"/>
        <v>1.995546105E-3</v>
      </c>
      <c r="AA262" s="32">
        <f t="shared" si="476"/>
        <v>1.664478010265924E-4</v>
      </c>
      <c r="AB262" s="59">
        <f t="shared" si="477"/>
        <v>4.9056245199999996E-3</v>
      </c>
      <c r="AC262" s="59">
        <f t="shared" si="478"/>
        <v>4.9056245199999996E-3</v>
      </c>
      <c r="AD262">
        <f t="shared" si="479"/>
        <v>1</v>
      </c>
      <c r="AE262" s="59">
        <f t="shared" si="480"/>
        <v>4.9056245199999996E-3</v>
      </c>
      <c r="AF262" s="59">
        <f t="shared" si="481"/>
        <v>4.1758461800000006E-3</v>
      </c>
      <c r="AG262" s="59">
        <f t="shared" si="482"/>
        <v>4.1758461800000006E-3</v>
      </c>
      <c r="AH262">
        <f t="shared" si="483"/>
        <v>1</v>
      </c>
      <c r="AI262" s="59">
        <f t="shared" si="484"/>
        <v>4.1758461800000006E-3</v>
      </c>
      <c r="AJ262" s="59">
        <f t="shared" si="485"/>
        <v>0</v>
      </c>
      <c r="AK262" s="59">
        <f t="shared" si="486"/>
        <v>0</v>
      </c>
      <c r="AL262" s="59">
        <f t="shared" si="487"/>
        <v>0</v>
      </c>
      <c r="AM262" s="12">
        <f t="shared" si="588"/>
        <v>7.9256663876136585E-2</v>
      </c>
      <c r="AN262" s="12">
        <f t="shared" si="589"/>
        <v>0</v>
      </c>
      <c r="AO262" s="66">
        <f t="shared" si="488"/>
        <v>1.0393132451781829E-4</v>
      </c>
      <c r="AP262" s="66">
        <f t="shared" si="489"/>
        <v>1.3192097418886695E-5</v>
      </c>
      <c r="AQ262" s="59">
        <f t="shared" si="490"/>
        <v>3.8880343368417382E-4</v>
      </c>
      <c r="AR262" s="59">
        <f t="shared" si="491"/>
        <v>3.30963637086709E-4</v>
      </c>
      <c r="AS262" s="59">
        <f t="shared" si="492"/>
        <v>0</v>
      </c>
      <c r="AT262" s="12">
        <f t="shared" si="493"/>
        <v>7.8419773383428995E-2</v>
      </c>
      <c r="AU262" s="59">
        <f t="shared" si="590"/>
        <v>0</v>
      </c>
      <c r="AV262" s="59">
        <f t="shared" si="591"/>
        <v>-2.0599841277224584E-18</v>
      </c>
      <c r="AW262" s="70">
        <f t="shared" si="494"/>
        <v>0</v>
      </c>
      <c r="AX262" s="20">
        <f t="shared" si="495"/>
        <v>200000</v>
      </c>
      <c r="AY262" s="20">
        <f t="shared" si="496"/>
        <v>0</v>
      </c>
      <c r="AZ262" s="20">
        <f t="shared" si="497"/>
        <v>0</v>
      </c>
      <c r="BA262" s="20">
        <f t="shared" si="498"/>
        <v>200000</v>
      </c>
      <c r="BB262" s="36">
        <f t="shared" si="499"/>
        <v>1</v>
      </c>
      <c r="BC262" s="36">
        <f t="shared" si="500"/>
        <v>0</v>
      </c>
      <c r="BD262" s="80">
        <f t="shared" si="501"/>
        <v>20.786264903563659</v>
      </c>
      <c r="BE262" s="36">
        <f t="shared" si="502"/>
        <v>0</v>
      </c>
      <c r="BF262" s="36">
        <f t="shared" si="503"/>
        <v>0</v>
      </c>
      <c r="BG262" s="36">
        <f t="shared" si="504"/>
        <v>20.786264903563659</v>
      </c>
      <c r="BH262" s="36">
        <f t="shared" si="505"/>
        <v>2.6384194837773389</v>
      </c>
      <c r="BI262" s="36">
        <f t="shared" si="506"/>
        <v>0</v>
      </c>
      <c r="BJ262" s="36">
        <f t="shared" si="507"/>
        <v>0</v>
      </c>
      <c r="BK262" s="36">
        <f t="shared" si="508"/>
        <v>2.6384194837773389</v>
      </c>
      <c r="BL262" s="68">
        <f ca="1">IF(OR(AT262=0,E262&gt;ProjTerm),0,VLOOKUP(D262,'Life Events'!$AE$5:$AI$1206,5,FALSE))</f>
        <v>1.9564459128399697E-16</v>
      </c>
      <c r="BM262" s="93">
        <f t="shared" ca="1" si="509"/>
        <v>1.9564459128399697E-16</v>
      </c>
      <c r="BN262" s="93">
        <f t="shared" ca="1" si="510"/>
        <v>1.5342404512184629E-17</v>
      </c>
      <c r="BO262" s="36">
        <f t="shared" ca="1" si="511"/>
        <v>2.3344920801849206E-15</v>
      </c>
      <c r="BP262" s="36">
        <f t="shared" si="512"/>
        <v>9.7926402244093904E-3</v>
      </c>
      <c r="BQ262" s="36">
        <f t="shared" si="513"/>
        <v>98.306231290518411</v>
      </c>
      <c r="BR262" s="36">
        <f t="shared" si="514"/>
        <v>154.78110000000001</v>
      </c>
      <c r="BS262" s="36">
        <f t="shared" si="515"/>
        <v>152.15946616000861</v>
      </c>
      <c r="BT262" s="36">
        <f t="shared" si="516"/>
        <v>11.932310854411408</v>
      </c>
      <c r="BU262" s="70" cm="1">
        <f t="array" ref="BU262">IF(AND(ActInt=1,$J262=0),INDEX(Tbl_FwdNom,$B262-IVP,MATCH(ValnDt,Tbl_FwdNom_Cols)),INDEX(Tbl_FwdNom,$B262,MATCH(StartDt,Tbl_FwdNom_Cols)))</f>
        <v>11.067016656</v>
      </c>
      <c r="BV262" s="70" cm="1">
        <f t="array" ref="BV262">INDEX(Tbl_FwdReal,$B262,MATCH(StartDt,Tbl_FwdReal_Cols))</f>
        <v>5.0958780470000002</v>
      </c>
      <c r="BW262" s="70" cm="1">
        <f t="array" ref="BW262">IF(RunType&lt;&gt;"OPN",INDEX(Tbl_FwdReal,$B262,MATCH(ValnDt,Tbl_FwdReal_Cols)),IF(AND($J262=0,ActInt=1),INDEX(Tbl_FwdReal,$B262-IVP,MATCH(ValnDt,Tbl_FwdReal_Cols)),-999))*$K262</f>
        <v>5.0958780470000002</v>
      </c>
      <c r="BX262" s="70">
        <f t="shared" si="517"/>
        <v>5.0958780469999999E-2</v>
      </c>
      <c r="BY262" s="70">
        <f t="shared" si="592"/>
        <v>5.6816106587259663E-2</v>
      </c>
      <c r="BZ262" s="64">
        <f t="shared" si="605"/>
        <v>4.6156791663793939E-3</v>
      </c>
      <c r="CA262" s="70" cm="1">
        <f t="array" ref="CA262">IF($J262=1,CA261*(1+INDEX(Tbl_CPI,$B262,MATCH(IF(RunType="OPN",StartDt,ValnDt),Tbl_CPI_Cols))),0)</f>
        <v>0</v>
      </c>
      <c r="CB262" s="70">
        <f t="shared" si="593"/>
        <v>4.4940751403897687</v>
      </c>
      <c r="CC262" s="70">
        <f t="shared" si="594"/>
        <v>4.4552760284928503</v>
      </c>
      <c r="CD262" s="36">
        <f t="shared" si="518"/>
        <v>24.741001396443352</v>
      </c>
      <c r="CE262" s="36">
        <f t="shared" si="519"/>
        <v>1.574850474756089</v>
      </c>
      <c r="CF262" s="36">
        <f t="shared" si="520"/>
        <v>0</v>
      </c>
      <c r="CG262" s="36">
        <f t="shared" si="521"/>
        <v>2.0857066263698543</v>
      </c>
      <c r="CH262" s="36">
        <f t="shared" si="522"/>
        <v>1.9608892316369366</v>
      </c>
      <c r="CI262" s="36">
        <f t="shared" si="523"/>
        <v>0</v>
      </c>
      <c r="CJ262" s="36">
        <f t="shared" si="524"/>
        <v>0</v>
      </c>
      <c r="CK262" s="36">
        <f t="shared" si="525"/>
        <v>0</v>
      </c>
      <c r="CL262" s="36">
        <f t="shared" si="526"/>
        <v>0.12481739473291746</v>
      </c>
      <c r="CM262" s="36">
        <f t="shared" si="527"/>
        <v>2.0857066263698543</v>
      </c>
      <c r="CN262" s="36">
        <f t="shared" ca="1" si="528"/>
        <v>11.482580892705181</v>
      </c>
      <c r="CO262" s="20">
        <f t="shared" si="529"/>
        <v>120000</v>
      </c>
      <c r="CP262" s="20">
        <f t="shared" si="530"/>
        <v>2</v>
      </c>
      <c r="CQ262" s="64">
        <f t="shared" si="531"/>
        <v>4.4420399099999999E-3</v>
      </c>
      <c r="CR262" s="64">
        <f t="shared" si="532"/>
        <v>1.9989179595E-2</v>
      </c>
      <c r="CS262" s="36">
        <f t="shared" si="533"/>
        <v>15.989784681569921</v>
      </c>
      <c r="CT262" s="36">
        <f t="shared" si="534"/>
        <v>12.471758942138194</v>
      </c>
      <c r="CU262" s="36">
        <f t="shared" si="535"/>
        <v>1.5830516902664034</v>
      </c>
      <c r="CV262" s="36">
        <f t="shared" si="595"/>
        <v>14.054810632404598</v>
      </c>
      <c r="CW262" s="36">
        <f t="shared" si="536"/>
        <v>0</v>
      </c>
      <c r="CX262" s="36">
        <f t="shared" si="537"/>
        <v>0</v>
      </c>
      <c r="CY262" s="36">
        <f t="shared" si="538"/>
        <v>0</v>
      </c>
      <c r="CZ262" s="36">
        <f t="shared" si="596"/>
        <v>0</v>
      </c>
      <c r="DA262" s="64">
        <f t="shared" si="539"/>
        <v>8.7853320514967859E-3</v>
      </c>
      <c r="DB262" s="70">
        <f t="shared" si="597"/>
        <v>0.99129117784293053</v>
      </c>
      <c r="DC262" s="70">
        <f>PRODUCT($DB$8:DB262)</f>
        <v>7.8702889466436513E-2</v>
      </c>
      <c r="DD262" s="36">
        <f t="shared" si="540"/>
        <v>568.02255453295845</v>
      </c>
      <c r="DE262" s="36">
        <f t="shared" si="541"/>
        <v>1613.5746942581436</v>
      </c>
      <c r="DF262" s="36">
        <f t="shared" si="542"/>
        <v>143.74621880571206</v>
      </c>
      <c r="DG262" s="36">
        <f t="shared" si="543"/>
        <v>0.73464432544349711</v>
      </c>
      <c r="DH262" s="36">
        <f t="shared" ca="1" si="544"/>
        <v>1.4728295330500581E-13</v>
      </c>
      <c r="DI262" s="36">
        <f t="shared" si="545"/>
        <v>124.09641933910454</v>
      </c>
      <c r="DJ262" s="36">
        <f t="shared" ca="1" si="546"/>
        <v>1312.6601335445587</v>
      </c>
      <c r="DK262" s="36">
        <f t="shared" si="547"/>
        <v>0</v>
      </c>
      <c r="DL262" s="36">
        <f t="shared" si="548"/>
        <v>0</v>
      </c>
      <c r="DM262" s="36">
        <f t="shared" ca="1" si="549"/>
        <v>1312.6601335445587</v>
      </c>
      <c r="DN262" s="36">
        <f t="shared" ca="1" si="598"/>
        <v>1312.6601335445641</v>
      </c>
      <c r="DO262" s="64" cm="1">
        <f t="array" ref="DO262">IFERROR(INDEX(Tbl_FwdNom,$B262,MATCH(LIDt,Tbl_FwdNom_Cols,0)),0)</f>
        <v>12.547489329999999</v>
      </c>
      <c r="DP262" s="64">
        <f t="shared" ca="1" si="599"/>
        <v>9.1453542859999999</v>
      </c>
      <c r="DQ262" s="64">
        <f t="shared" ca="1" si="550"/>
        <v>7.3191830231464916E-3</v>
      </c>
      <c r="DR262" s="70">
        <f t="shared" ca="1" si="551"/>
        <v>0.99273399817406405</v>
      </c>
      <c r="DS262" s="70">
        <f ca="1">PRODUCT($DR$8:DR262)</f>
        <v>7.9777333868945199E-2</v>
      </c>
      <c r="DT262" s="36">
        <f t="shared" ca="1" si="552"/>
        <v>1944.4191331848569</v>
      </c>
      <c r="DU262" s="36">
        <f t="shared" ca="1" si="553"/>
        <v>163.24865117754013</v>
      </c>
      <c r="DV262" s="36">
        <f t="shared" ca="1" si="554"/>
        <v>0.88110610087847885</v>
      </c>
      <c r="DW262" s="36">
        <f t="shared" ca="1" si="555"/>
        <v>1.6341883385997633E-13</v>
      </c>
      <c r="DX262" s="36">
        <f t="shared" ca="1" si="556"/>
        <v>634.80080196955885</v>
      </c>
      <c r="DY262" s="36">
        <f t="shared" ca="1" si="557"/>
        <v>6.6936909927853083</v>
      </c>
      <c r="DZ262" s="36">
        <f t="shared" ca="1" si="558"/>
        <v>136.0735973644185</v>
      </c>
      <c r="EA262" s="36">
        <f t="shared" ca="1" si="559"/>
        <v>0</v>
      </c>
      <c r="EB262" s="36">
        <f t="shared" ca="1" si="560"/>
        <v>1614.7531646491634</v>
      </c>
      <c r="EC262" s="36">
        <f t="shared" ca="1" si="561"/>
        <v>0</v>
      </c>
      <c r="ED262" s="36">
        <f t="shared" ca="1" si="562"/>
        <v>0</v>
      </c>
      <c r="EE262" s="36">
        <f t="shared" ca="1" si="600"/>
        <v>0</v>
      </c>
      <c r="EF262" s="36">
        <f t="shared" ca="1" si="563"/>
        <v>1614.7531646491634</v>
      </c>
      <c r="EG262" s="64"/>
      <c r="EH262" s="64"/>
      <c r="EI262" s="64"/>
      <c r="EJ262" s="70"/>
      <c r="EK262" s="70"/>
      <c r="EL262" s="70"/>
      <c r="EM262" s="70"/>
      <c r="EN262" s="70"/>
      <c r="EO262" s="36">
        <f t="shared" ca="1" si="564"/>
        <v>11.531723410613395</v>
      </c>
      <c r="EP262" s="36">
        <f t="shared" ca="1" si="565"/>
        <v>0</v>
      </c>
      <c r="EQ262" s="36">
        <f t="shared" si="566"/>
        <v>46.905396946146993</v>
      </c>
      <c r="ER262" s="36">
        <f t="shared" si="567"/>
        <v>3.4048919184113675</v>
      </c>
      <c r="ES262" s="36">
        <f t="shared" si="568"/>
        <v>-3.1094520273476856</v>
      </c>
      <c r="ET262" s="36">
        <f t="shared" ca="1" si="569"/>
        <v>0</v>
      </c>
      <c r="EU262" s="36">
        <f t="shared" ca="1" si="601"/>
        <v>3.4048919184113675</v>
      </c>
      <c r="EV262" s="36">
        <f t="shared" si="570"/>
        <v>2.048469521744146</v>
      </c>
      <c r="EW262" s="36">
        <f t="shared" si="571"/>
        <v>61.31322481673066</v>
      </c>
      <c r="EX262" s="36">
        <f t="shared" ca="1" si="602"/>
        <v>113.67198320303316</v>
      </c>
      <c r="EY262" s="36">
        <f t="shared" si="572"/>
        <v>0</v>
      </c>
      <c r="EZ262" s="36">
        <f t="shared" si="573"/>
        <v>0</v>
      </c>
      <c r="FA262" s="36">
        <f t="shared" si="574"/>
        <v>0</v>
      </c>
      <c r="FB262" s="36">
        <f t="shared" si="575"/>
        <v>0</v>
      </c>
      <c r="FC262" s="36">
        <f t="shared" si="603"/>
        <v>0</v>
      </c>
      <c r="FD262" s="36">
        <f t="shared" si="576"/>
        <v>0</v>
      </c>
      <c r="FE262" s="36">
        <f t="shared" si="577"/>
        <v>0</v>
      </c>
      <c r="FF262" s="36">
        <f t="shared" si="604"/>
        <v>0</v>
      </c>
      <c r="FG262" s="36">
        <f t="shared" ca="1" si="578"/>
        <v>113.67198320303316</v>
      </c>
      <c r="FH262" s="36">
        <f t="shared" ca="1" si="579"/>
        <v>0.99864611739081155</v>
      </c>
      <c r="FI262" s="36">
        <f t="shared" ca="1" si="580"/>
        <v>-1.533605874560755</v>
      </c>
      <c r="FJ262" s="36">
        <f t="shared" ca="1" si="581"/>
        <v>135.3000445387209</v>
      </c>
      <c r="FK262" s="36">
        <f t="shared" si="582"/>
        <v>0</v>
      </c>
      <c r="FL262" s="36">
        <f t="shared" si="583"/>
        <v>0</v>
      </c>
      <c r="FM262" s="36">
        <f t="shared" ca="1" si="584"/>
        <v>0</v>
      </c>
      <c r="FN262" s="36">
        <f t="shared" ca="1" si="606"/>
        <v>135.3000445387209</v>
      </c>
    </row>
    <row r="263" spans="2:170" x14ac:dyDescent="0.25">
      <c r="B263" s="2">
        <v>255</v>
      </c>
      <c r="C263" s="2">
        <f t="shared" si="607"/>
        <v>22</v>
      </c>
      <c r="D263" s="2">
        <f t="shared" si="303"/>
        <v>279</v>
      </c>
      <c r="E263" s="2">
        <f t="shared" si="608"/>
        <v>24</v>
      </c>
      <c r="F263" s="189">
        <f t="shared" si="304"/>
        <v>53478</v>
      </c>
      <c r="G263" s="2">
        <f t="shared" si="609"/>
        <v>5</v>
      </c>
      <c r="H263" s="187">
        <f t="shared" si="461"/>
        <v>55.833333333333336</v>
      </c>
      <c r="I263" s="186">
        <f t="shared" si="610"/>
        <v>55</v>
      </c>
      <c r="J263" s="2">
        <f t="shared" si="462"/>
        <v>0</v>
      </c>
      <c r="K263" s="2">
        <f t="shared" si="463"/>
        <v>1</v>
      </c>
      <c r="L263">
        <f t="shared" si="464"/>
        <v>2</v>
      </c>
      <c r="M263" s="190">
        <f t="shared" si="585"/>
        <v>3.4717588199999999E-3</v>
      </c>
      <c r="N263">
        <f t="shared" si="465"/>
        <v>1</v>
      </c>
      <c r="O263">
        <f t="shared" si="466"/>
        <v>100</v>
      </c>
      <c r="P263" s="58">
        <f t="shared" si="467"/>
        <v>1.562291469E-2</v>
      </c>
      <c r="Q263" s="106">
        <f t="shared" si="468"/>
        <v>1.562291469E-2</v>
      </c>
      <c r="R263" s="59">
        <f t="shared" si="469"/>
        <v>1.562291469E-2</v>
      </c>
      <c r="S263" s="32">
        <f t="shared" si="586"/>
        <v>1.3113260063563059E-3</v>
      </c>
      <c r="T263">
        <f t="shared" si="470"/>
        <v>1</v>
      </c>
      <c r="U263" s="32">
        <f t="shared" si="587"/>
        <v>4.4345469000000003E-4</v>
      </c>
      <c r="V263">
        <f t="shared" si="471"/>
        <v>1</v>
      </c>
      <c r="W263">
        <f t="shared" si="472"/>
        <v>100</v>
      </c>
      <c r="X263" s="58">
        <f t="shared" si="473"/>
        <v>1.995546105E-3</v>
      </c>
      <c r="Y263" s="58">
        <f t="shared" si="474"/>
        <v>1.995546105E-3</v>
      </c>
      <c r="Z263" s="32">
        <f t="shared" si="475"/>
        <v>1.995546105E-3</v>
      </c>
      <c r="AA263" s="32">
        <f t="shared" si="476"/>
        <v>1.664478010265924E-4</v>
      </c>
      <c r="AB263" s="59">
        <f t="shared" si="477"/>
        <v>4.9056245199999996E-3</v>
      </c>
      <c r="AC263" s="59">
        <f t="shared" si="478"/>
        <v>4.9056245199999996E-3</v>
      </c>
      <c r="AD263">
        <f t="shared" si="479"/>
        <v>1</v>
      </c>
      <c r="AE263" s="59">
        <f t="shared" si="480"/>
        <v>4.9056245199999996E-3</v>
      </c>
      <c r="AF263" s="59">
        <f t="shared" si="481"/>
        <v>4.1758461800000006E-3</v>
      </c>
      <c r="AG263" s="59">
        <f t="shared" si="482"/>
        <v>4.1758461800000006E-3</v>
      </c>
      <c r="AH263">
        <f t="shared" si="483"/>
        <v>1</v>
      </c>
      <c r="AI263" s="59">
        <f t="shared" si="484"/>
        <v>4.1758461800000006E-3</v>
      </c>
      <c r="AJ263" s="59">
        <f t="shared" si="485"/>
        <v>0</v>
      </c>
      <c r="AK263" s="59">
        <f t="shared" si="486"/>
        <v>0</v>
      </c>
      <c r="AL263" s="59">
        <f t="shared" si="487"/>
        <v>0</v>
      </c>
      <c r="AM263" s="12">
        <f t="shared" si="588"/>
        <v>7.8419773383428995E-2</v>
      </c>
      <c r="AN263" s="12">
        <f t="shared" si="589"/>
        <v>0</v>
      </c>
      <c r="AO263" s="66">
        <f t="shared" si="488"/>
        <v>1.0283388825025848E-4</v>
      </c>
      <c r="AP263" s="66">
        <f t="shared" si="489"/>
        <v>1.3052798836675456E-5</v>
      </c>
      <c r="AQ263" s="59">
        <f t="shared" si="490"/>
        <v>3.8469796316259263E-4</v>
      </c>
      <c r="AR263" s="59">
        <f t="shared" si="491"/>
        <v>3.2746891111965767E-4</v>
      </c>
      <c r="AS263" s="59">
        <f t="shared" si="492"/>
        <v>0</v>
      </c>
      <c r="AT263" s="12">
        <f t="shared" si="493"/>
        <v>7.7591719822059799E-2</v>
      </c>
      <c r="AU263" s="59">
        <f t="shared" si="590"/>
        <v>0</v>
      </c>
      <c r="AV263" s="59">
        <f t="shared" si="591"/>
        <v>-1.214306433183765E-17</v>
      </c>
      <c r="AW263" s="70">
        <f t="shared" si="494"/>
        <v>0</v>
      </c>
      <c r="AX263" s="20">
        <f t="shared" si="495"/>
        <v>200000</v>
      </c>
      <c r="AY263" s="20">
        <f t="shared" si="496"/>
        <v>0</v>
      </c>
      <c r="AZ263" s="20">
        <f t="shared" si="497"/>
        <v>0</v>
      </c>
      <c r="BA263" s="20">
        <f t="shared" si="498"/>
        <v>200000</v>
      </c>
      <c r="BB263" s="36">
        <f t="shared" si="499"/>
        <v>1</v>
      </c>
      <c r="BC263" s="36">
        <f t="shared" si="500"/>
        <v>0</v>
      </c>
      <c r="BD263" s="80">
        <f t="shared" si="501"/>
        <v>20.566777650051698</v>
      </c>
      <c r="BE263" s="36">
        <f t="shared" si="502"/>
        <v>0</v>
      </c>
      <c r="BF263" s="36">
        <f t="shared" si="503"/>
        <v>0</v>
      </c>
      <c r="BG263" s="36">
        <f t="shared" si="504"/>
        <v>20.566777650051698</v>
      </c>
      <c r="BH263" s="36">
        <f t="shared" si="505"/>
        <v>2.6105597673350913</v>
      </c>
      <c r="BI263" s="36">
        <f t="shared" si="506"/>
        <v>0</v>
      </c>
      <c r="BJ263" s="36">
        <f t="shared" si="507"/>
        <v>0</v>
      </c>
      <c r="BK263" s="36">
        <f t="shared" si="508"/>
        <v>2.6105597673350913</v>
      </c>
      <c r="BL263" s="68">
        <f ca="1">IF(OR(AT263=0,E263&gt;ProjTerm),0,VLOOKUP(D263,'Life Events'!$AE$5:$AI$1206,5,FALSE))</f>
        <v>1.9773249706758903E-16</v>
      </c>
      <c r="BM263" s="93">
        <f t="shared" ca="1" si="509"/>
        <v>1.9773249706758903E-16</v>
      </c>
      <c r="BN263" s="93">
        <f t="shared" ca="1" si="510"/>
        <v>1.5342404512184629E-17</v>
      </c>
      <c r="BO263" s="36">
        <f t="shared" ca="1" si="511"/>
        <v>2.3344939789468903E-15</v>
      </c>
      <c r="BP263" s="36">
        <f t="shared" si="512"/>
        <v>9.6892373419070182E-3</v>
      </c>
      <c r="BQ263" s="36">
        <f t="shared" si="513"/>
        <v>98.30631124801107</v>
      </c>
      <c r="BR263" s="36">
        <f t="shared" si="514"/>
        <v>154.78110000000001</v>
      </c>
      <c r="BS263" s="36">
        <f t="shared" si="515"/>
        <v>152.15958991909528</v>
      </c>
      <c r="BT263" s="36">
        <f t="shared" si="516"/>
        <v>11.806324269241955</v>
      </c>
      <c r="BU263" s="70" cm="1">
        <f t="array" ref="BU263">IF(AND(ActInt=1,$J263=0),INDEX(Tbl_FwdNom,$B263-IVP,MATCH(ValnDt,Tbl_FwdNom_Cols)),INDEX(Tbl_FwdNom,$B263,MATCH(StartDt,Tbl_FwdNom_Cols)))</f>
        <v>11.053376033999999</v>
      </c>
      <c r="BV263" s="70" cm="1">
        <f t="array" ref="BV263">INDEX(Tbl_FwdReal,$B263,MATCH(StartDt,Tbl_FwdReal_Cols))</f>
        <v>5.0212463139999999</v>
      </c>
      <c r="BW263" s="70" cm="1">
        <f t="array" ref="BW263">IF(RunType&lt;&gt;"OPN",INDEX(Tbl_FwdReal,$B263,MATCH(ValnDt,Tbl_FwdReal_Cols)),IF(AND($J263=0,ActInt=1),INDEX(Tbl_FwdReal,$B263-IVP,MATCH(ValnDt,Tbl_FwdReal_Cols)),-999))*$K263</f>
        <v>5.0212463139999999</v>
      </c>
      <c r="BX263" s="70">
        <f t="shared" si="517"/>
        <v>5.0212463139999997E-2</v>
      </c>
      <c r="BY263" s="70">
        <f t="shared" si="592"/>
        <v>5.7437232290737716E-2</v>
      </c>
      <c r="BZ263" s="64">
        <f t="shared" si="605"/>
        <v>4.6648697327416055E-3</v>
      </c>
      <c r="CA263" s="70" cm="1">
        <f t="array" ref="CA263">IF($J263=1,CA262*(1+INDEX(Tbl_CPI,$B263,MATCH(IF(RunType="OPN",StartDt,ValnDt),Tbl_CPI_Cols))),0)</f>
        <v>0</v>
      </c>
      <c r="CB263" s="70">
        <f t="shared" si="593"/>
        <v>4.5150394154888396</v>
      </c>
      <c r="CC263" s="70">
        <f t="shared" si="594"/>
        <v>4.4552760284928503</v>
      </c>
      <c r="CD263" s="36">
        <f t="shared" si="518"/>
        <v>24.741003162485519</v>
      </c>
      <c r="CE263" s="36">
        <f t="shared" si="519"/>
        <v>1.574851755662636</v>
      </c>
      <c r="CF263" s="36">
        <f t="shared" si="520"/>
        <v>0</v>
      </c>
      <c r="CG263" s="36">
        <f t="shared" si="521"/>
        <v>2.0636833790723736</v>
      </c>
      <c r="CH263" s="36">
        <f t="shared" si="522"/>
        <v>1.9401838612808144</v>
      </c>
      <c r="CI263" s="36">
        <f t="shared" si="523"/>
        <v>0</v>
      </c>
      <c r="CJ263" s="36">
        <f t="shared" si="524"/>
        <v>0</v>
      </c>
      <c r="CK263" s="36">
        <f t="shared" si="525"/>
        <v>0</v>
      </c>
      <c r="CL263" s="36">
        <f t="shared" si="526"/>
        <v>0.12349951779155921</v>
      </c>
      <c r="CM263" s="36">
        <f t="shared" si="527"/>
        <v>2.0636833790723736</v>
      </c>
      <c r="CN263" s="36">
        <f t="shared" ca="1" si="528"/>
        <v>11.361323910802929</v>
      </c>
      <c r="CO263" s="20">
        <f t="shared" si="529"/>
        <v>120000</v>
      </c>
      <c r="CP263" s="20">
        <f t="shared" si="530"/>
        <v>2</v>
      </c>
      <c r="CQ263" s="64">
        <f t="shared" si="531"/>
        <v>4.4420399099999999E-3</v>
      </c>
      <c r="CR263" s="64">
        <f t="shared" si="532"/>
        <v>1.9989179595E-2</v>
      </c>
      <c r="CS263" s="36">
        <f t="shared" si="533"/>
        <v>15.820944635496817</v>
      </c>
      <c r="CT263" s="36">
        <f t="shared" si="534"/>
        <v>12.340066590031018</v>
      </c>
      <c r="CU263" s="36">
        <f t="shared" si="535"/>
        <v>1.5663358604010549</v>
      </c>
      <c r="CV263" s="36">
        <f t="shared" si="595"/>
        <v>13.906402450432072</v>
      </c>
      <c r="CW263" s="36">
        <f t="shared" si="536"/>
        <v>0</v>
      </c>
      <c r="CX263" s="36">
        <f t="shared" si="537"/>
        <v>0</v>
      </c>
      <c r="CY263" s="36">
        <f t="shared" si="538"/>
        <v>0</v>
      </c>
      <c r="CZ263" s="36">
        <f t="shared" si="596"/>
        <v>0</v>
      </c>
      <c r="DA263" s="64">
        <f t="shared" si="539"/>
        <v>8.7750070284884352E-3</v>
      </c>
      <c r="DB263" s="70">
        <f t="shared" si="597"/>
        <v>0.99130132391529346</v>
      </c>
      <c r="DC263" s="70">
        <f>PRODUCT($DB$8:DB263)</f>
        <v>7.8018278524037518E-2</v>
      </c>
      <c r="DD263" s="36">
        <f t="shared" si="540"/>
        <v>561.20063217208315</v>
      </c>
      <c r="DE263" s="36">
        <f t="shared" si="541"/>
        <v>1607.1670458911981</v>
      </c>
      <c r="DF263" s="36">
        <f t="shared" si="542"/>
        <v>142.39703311871571</v>
      </c>
      <c r="DG263" s="36">
        <f t="shared" si="543"/>
        <v>0.73140159722079601</v>
      </c>
      <c r="DH263" s="36">
        <f t="shared" ca="1" si="544"/>
        <v>1.4624086827648687E-13</v>
      </c>
      <c r="DI263" s="36">
        <f t="shared" si="545"/>
        <v>123.10357407578712</v>
      </c>
      <c r="DJ263" s="36">
        <f t="shared" ca="1" si="546"/>
        <v>1310.7356193163971</v>
      </c>
      <c r="DK263" s="36">
        <f t="shared" si="547"/>
        <v>0</v>
      </c>
      <c r="DL263" s="36">
        <f t="shared" si="548"/>
        <v>0</v>
      </c>
      <c r="DM263" s="36">
        <f t="shared" ca="1" si="549"/>
        <v>1310.7356193163971</v>
      </c>
      <c r="DN263" s="36">
        <f t="shared" ca="1" si="598"/>
        <v>1310.735619316403</v>
      </c>
      <c r="DO263" s="64" cm="1">
        <f t="array" ref="DO263">IFERROR(INDEX(Tbl_FwdNom,$B263,MATCH(LIDt,Tbl_FwdNom_Cols,0)),0)</f>
        <v>12.549930229999999</v>
      </c>
      <c r="DP263" s="64">
        <f t="shared" ca="1" si="599"/>
        <v>9.1254211450000007</v>
      </c>
      <c r="DQ263" s="64">
        <f t="shared" ca="1" si="550"/>
        <v>7.3038512389456134E-3</v>
      </c>
      <c r="DR263" s="70">
        <f t="shared" ca="1" si="551"/>
        <v>0.99274910819613948</v>
      </c>
      <c r="DS263" s="70">
        <f ca="1">PRODUCT($DR$8:DR263)</f>
        <v>7.9198877052661015E-2</v>
      </c>
      <c r="DT263" s="36">
        <f t="shared" ca="1" si="552"/>
        <v>1938.054103629747</v>
      </c>
      <c r="DU263" s="36">
        <f t="shared" ca="1" si="553"/>
        <v>161.83043527336429</v>
      </c>
      <c r="DV263" s="36">
        <f t="shared" ca="1" si="554"/>
        <v>0.87785233142311569</v>
      </c>
      <c r="DW263" s="36">
        <f t="shared" ca="1" si="555"/>
        <v>1.6227792673318467E-13</v>
      </c>
      <c r="DX263" s="36">
        <f t="shared" ca="1" si="556"/>
        <v>627.63096832426595</v>
      </c>
      <c r="DY263" s="36">
        <f t="shared" ca="1" si="557"/>
        <v>6.6181791761384927</v>
      </c>
      <c r="DZ263" s="36">
        <f t="shared" ca="1" si="558"/>
        <v>135.11310400153658</v>
      </c>
      <c r="EA263" s="36">
        <f t="shared" ca="1" si="559"/>
        <v>0</v>
      </c>
      <c r="EB263" s="36">
        <f t="shared" ca="1" si="560"/>
        <v>1613.1070014250972</v>
      </c>
      <c r="EC263" s="36">
        <f t="shared" ca="1" si="561"/>
        <v>0</v>
      </c>
      <c r="ED263" s="36">
        <f t="shared" ca="1" si="562"/>
        <v>0</v>
      </c>
      <c r="EE263" s="36">
        <f t="shared" ca="1" si="600"/>
        <v>0</v>
      </c>
      <c r="EF263" s="36">
        <f t="shared" ca="1" si="563"/>
        <v>1613.1070014250972</v>
      </c>
      <c r="EG263" s="64"/>
      <c r="EH263" s="64"/>
      <c r="EI263" s="64"/>
      <c r="EJ263" s="70"/>
      <c r="EK263" s="70"/>
      <c r="EL263" s="70"/>
      <c r="EM263" s="70"/>
      <c r="EN263" s="70"/>
      <c r="EO263" s="36">
        <f t="shared" ca="1" si="564"/>
        <v>11.500493061714135</v>
      </c>
      <c r="EP263" s="36">
        <f t="shared" ca="1" si="565"/>
        <v>0</v>
      </c>
      <c r="EQ263" s="36">
        <f t="shared" si="566"/>
        <v>46.698356002378112</v>
      </c>
      <c r="ER263" s="36">
        <f t="shared" si="567"/>
        <v>3.3639993374227966</v>
      </c>
      <c r="ES263" s="36">
        <f t="shared" si="568"/>
        <v>-3.0721076646174525</v>
      </c>
      <c r="ET263" s="36">
        <f t="shared" ca="1" si="569"/>
        <v>0</v>
      </c>
      <c r="EU263" s="36">
        <f t="shared" ca="1" si="601"/>
        <v>3.3639993374227966</v>
      </c>
      <c r="EV263" s="36">
        <f t="shared" si="570"/>
        <v>2.032080545554944</v>
      </c>
      <c r="EW263" s="36">
        <f t="shared" si="571"/>
        <v>61.042587560507371</v>
      </c>
      <c r="EX263" s="36">
        <f t="shared" ca="1" si="602"/>
        <v>113.13702344586322</v>
      </c>
      <c r="EY263" s="36">
        <f t="shared" si="572"/>
        <v>0</v>
      </c>
      <c r="EZ263" s="36">
        <f t="shared" si="573"/>
        <v>0</v>
      </c>
      <c r="FA263" s="36">
        <f t="shared" si="574"/>
        <v>0</v>
      </c>
      <c r="FB263" s="36">
        <f t="shared" si="575"/>
        <v>0</v>
      </c>
      <c r="FC263" s="36">
        <f t="shared" si="603"/>
        <v>0</v>
      </c>
      <c r="FD263" s="36">
        <f t="shared" si="576"/>
        <v>0</v>
      </c>
      <c r="FE263" s="36">
        <f t="shared" si="577"/>
        <v>0</v>
      </c>
      <c r="FF263" s="36">
        <f t="shared" si="604"/>
        <v>0</v>
      </c>
      <c r="FG263" s="36">
        <f t="shared" ca="1" si="578"/>
        <v>113.13702344586322</v>
      </c>
      <c r="FH263" s="36">
        <f t="shared" ca="1" si="579"/>
        <v>0.99277817591971063</v>
      </c>
      <c r="FI263" s="36">
        <f t="shared" ca="1" si="580"/>
        <v>-1.5173811978918228</v>
      </c>
      <c r="FJ263" s="36">
        <f t="shared" ca="1" si="581"/>
        <v>134.77087473876259</v>
      </c>
      <c r="FK263" s="36">
        <f t="shared" si="582"/>
        <v>0</v>
      </c>
      <c r="FL263" s="36">
        <f t="shared" si="583"/>
        <v>0</v>
      </c>
      <c r="FM263" s="36">
        <f t="shared" ca="1" si="584"/>
        <v>0</v>
      </c>
      <c r="FN263" s="36">
        <f t="shared" ca="1" si="606"/>
        <v>134.77087473876259</v>
      </c>
    </row>
    <row r="264" spans="2:170" x14ac:dyDescent="0.25">
      <c r="B264" s="2">
        <v>256</v>
      </c>
      <c r="C264" s="2">
        <f t="shared" si="607"/>
        <v>22</v>
      </c>
      <c r="D264" s="2">
        <f t="shared" si="303"/>
        <v>280</v>
      </c>
      <c r="E264" s="2">
        <f t="shared" si="608"/>
        <v>24</v>
      </c>
      <c r="F264" s="189">
        <f t="shared" si="304"/>
        <v>53508</v>
      </c>
      <c r="G264" s="2">
        <f t="shared" si="609"/>
        <v>6</v>
      </c>
      <c r="H264" s="187">
        <f t="shared" ref="H264:H327" si="611">AgeAtEntry+D264/12</f>
        <v>55.916666666666671</v>
      </c>
      <c r="I264" s="186">
        <f t="shared" si="610"/>
        <v>55</v>
      </c>
      <c r="J264" s="2">
        <f t="shared" ref="J264:J327" si="612">IF(OR($B264&gt;IVP,IVP=0),0,1)</f>
        <v>0</v>
      </c>
      <c r="K264" s="2">
        <f t="shared" ref="K264:K327" si="613">IF(AND(E264&lt;=ProjTerm,D264&gt;0),1,0)</f>
        <v>1</v>
      </c>
      <c r="L264">
        <f t="shared" ref="L264:L327" si="614">IF($D264&lt;=VLOOKUP("Nat"&amp;Sex&amp;Smk,Tbl_MrtSelBands,2,FALSE),1,IF($D264&lt;=VLOOKUP("Nat"&amp;Sex&amp;Smk,Tbl_MrtSelBands,3,FALSE),2,3))</f>
        <v>2</v>
      </c>
      <c r="M264" s="190">
        <f t="shared" si="585"/>
        <v>3.4717588199999999E-3</v>
      </c>
      <c r="N264">
        <f t="shared" ref="N264:N327" si="615">VLOOKUP(G264,Tbl_MrtSeasonAdj,MATCH("DTH_NAT",Tbl_MrtSeasonAdj_Cols)+1,FALSE)</f>
        <v>1</v>
      </c>
      <c r="O264">
        <f t="shared" ref="O264:O327" si="616">IF(F264&lt;=ProjStart,100,VLOOKUP(MIN(B264,Tbl_TmpScl_Rows),Tbl_TmpScl,2,FALSE))</f>
        <v>100</v>
      </c>
      <c r="P264" s="58">
        <f t="shared" ref="P264:P327" si="617">IF(D264&lt;=DthNatWP,0,MIN(1,M264*N264*O264/100*DthAdjPC/100)*(1+UWLoadPC/100))</f>
        <v>1.562291469E-2</v>
      </c>
      <c r="Q264" s="106">
        <f t="shared" ref="Q264:Q327" si="618">MIN(1,P264*(1+DthStressPC/100))*$K264</f>
        <v>1.562291469E-2</v>
      </c>
      <c r="R264" s="59">
        <f t="shared" ref="R264:R327" si="619">IF(AND(ActDthNat=1,$B264=ActDthNatMth),1,IF(OR(AND($B264&lt;=IVP,ExpDthNat=0),AND(ActDthNat=1,$B264&lt;IVP)),0,Q264))</f>
        <v>1.562291469E-2</v>
      </c>
      <c r="S264" s="32">
        <f t="shared" si="586"/>
        <v>1.3113260063563059E-3</v>
      </c>
      <c r="T264">
        <f t="shared" ref="T264:T327" si="620">IF($D264&lt;=VLOOKUP("Acc"&amp;Sex&amp;Smk,Tbl_MrtSelBands,2,FALSE),1,IF($D264&lt;=VLOOKUP("Acc"&amp;Sex&amp;Smk,Tbl_MrtSelBands,3,FALSE),2,3))</f>
        <v>1</v>
      </c>
      <c r="U264" s="32">
        <f t="shared" si="587"/>
        <v>4.4345469000000003E-4</v>
      </c>
      <c r="V264">
        <f t="shared" ref="V264:V327" si="621">VLOOKUP(G264,Tbl_MrtSeasonAdj,MATCH("DTH_ACC",Tbl_MrtSeasonAdj_Cols)+1,FALSE)</f>
        <v>1</v>
      </c>
      <c r="W264">
        <f t="shared" ref="W264:W327" si="622">IF(F264&lt;=ProjStart,100,VLOOKUP(MIN(B264,MAX(Tbl_TmpScl_Rows)),Tbl_TmpScl,2,FALSE))</f>
        <v>100</v>
      </c>
      <c r="X264" s="58">
        <f t="shared" ref="X264:X327" si="623">MIN(1,U264*V264*W264/100*DthAdjPC/100*(1+UWLoadPC/100))</f>
        <v>1.995546105E-3</v>
      </c>
      <c r="Y264" s="58">
        <f t="shared" ref="Y264:Y327" si="624">IF(F264&gt;ProjStart,MIN(1,X264*(1+DthStressPC/100)),0)</f>
        <v>1.995546105E-3</v>
      </c>
      <c r="Z264" s="32">
        <f t="shared" ref="Z264:Z327" si="625">IF(AND(ActDthAcc=1,$B264=ActDthAccMth),1,IF(OR(AND($B264&lt;=IVP,ExpDthAcc=0),AND(ActDthAcc=1,$B264&lt;IVP)),0,Y264))</f>
        <v>1.995546105E-3</v>
      </c>
      <c r="AA264" s="32">
        <f t="shared" ref="AA264:AA327" si="626">IF(F264&lt;=ProjStart,0,IF(Z264=1,1,1-(1-MIN(1-Q264,Z264))^(1/12)))</f>
        <v>1.664478010265924E-4</v>
      </c>
      <c r="AB264" s="59">
        <f t="shared" ref="AB264:AB327" si="627">IF($K264=0,0,MIN(100-AF264,INDEX(Tbl_Lps,MATCH(MIN($D264,MAX(Tbl_Lps_Rows)),Tbl_Lps_Rows,0),MATCH(RFRsk,Tbl_Lps_Cols,0)))/100)</f>
        <v>4.9056245199999996E-3</v>
      </c>
      <c r="AC264" s="59">
        <f t="shared" ref="AC264:AC327" si="628">IF(AND(ActLps=1,$B264=ActLpsMth),1,IF(OR(AND($B264&lt;=IVP,ExpLps=0),AND(ActLps=1,$B264&lt;IVP)),0,AB264))</f>
        <v>4.9056245199999996E-3</v>
      </c>
      <c r="AD264">
        <f t="shared" ref="AD264:AD327" si="629">VLOOKUP(G264,Tbl_ExitSeasonAdj,MATCH("LPS",Tbl_ExitSeasonAdj_Cols)+1,FALSE)</f>
        <v>1</v>
      </c>
      <c r="AE264" s="59">
        <f t="shared" ref="AE264:AE327" si="630">IF(F264&gt;ProjStart,IF(E264&lt;ProjTerm,MIN(100,AC264*(1+LpsStressPC/100)*AD264),0),0)</f>
        <v>4.9056245199999996E-3</v>
      </c>
      <c r="AF264" s="59">
        <f t="shared" ref="AF264:AF327" si="631">IF($K264=0,0,INDEX(Tbl_Cnl,MATCH(MIN($D264,MAX(Tbl_Cnl_Rows)),Tbl_Cnl_Rows,0),MATCH(RFRsk,Tbl_Cnl_Cols,0))/100)</f>
        <v>4.1758461800000006E-3</v>
      </c>
      <c r="AG264" s="59">
        <f t="shared" ref="AG264:AG327" si="632">IF(AND(ActCnl=1,$B264=ActCnlMth),1,IF(OR(AND($B264&lt;=IVP,ExpCnl=0),AND(ActCnl=1,$B264&lt;IVP)),0,AF264))</f>
        <v>4.1758461800000006E-3</v>
      </c>
      <c r="AH264">
        <f t="shared" ref="AH264:AH327" si="633">VLOOKUP(G264,Tbl_ExitSeasonAdj,MATCH("CNL",Tbl_ExitSeasonAdj_Cols,0)+1,FALSE)</f>
        <v>1</v>
      </c>
      <c r="AI264" s="59">
        <f t="shared" ref="AI264:AI327" si="634">IF($F264&gt;ProjStart,IF($E264&lt;ProjTerm,MIN(100,1-AL264-AE264,AG264*(1+LpsStressPC/100)*AH264),0),0)</f>
        <v>4.1758461800000006E-3</v>
      </c>
      <c r="AJ264" s="59">
        <f t="shared" ref="AJ264:AJ327" si="635">IF($K264=0,0,INDEX(Tbl_NTU,MATCH(MIN($D264,MAX(Tbl_NTU_Rows)),Tbl_NTU_Rows,0),MATCH(RFRsk,Tbl_NTU_Cols,0))/100)</f>
        <v>0</v>
      </c>
      <c r="AK264" s="59">
        <f t="shared" ref="AK264:AK327" si="636">IF(AND(ActNTU=1,$B264=ActNTUMth),1,IF(OR(AND($B264&lt;=IVP,ExpNTU=0),AND(ActNTU=1,$B264&lt;IVP)),0,AJ264))</f>
        <v>0</v>
      </c>
      <c r="AL264" s="59">
        <f t="shared" ref="AL264:AL327" si="637">IF($F264&gt;ProjStart,IF($E264&lt;ProjTerm,MIN(100,AK264*(1+LpsStressPC/100)*AH264),0),0)</f>
        <v>0</v>
      </c>
      <c r="AM264" s="12">
        <f t="shared" si="588"/>
        <v>7.7591719822059799E-2</v>
      </c>
      <c r="AN264" s="12">
        <f t="shared" si="589"/>
        <v>0</v>
      </c>
      <c r="AO264" s="66">
        <f t="shared" ref="AO264:AO327" si="638">AM264*S264</f>
        <v>1.0174804008057909E-4</v>
      </c>
      <c r="AP264" s="66">
        <f t="shared" ref="AP264:AP327" si="639">AM264*AA264</f>
        <v>1.2914971142253315E-5</v>
      </c>
      <c r="AQ264" s="59">
        <f t="shared" ref="AQ264:AQ327" si="640">AM264*AE264</f>
        <v>3.8063584330806654E-4</v>
      </c>
      <c r="AR264" s="59">
        <f t="shared" ref="AR264:AR327" si="641">AM264*AI264</f>
        <v>3.2401108681857872E-4</v>
      </c>
      <c r="AS264" s="59">
        <f t="shared" ref="AS264:AS327" si="642">AL264*AM264</f>
        <v>0</v>
      </c>
      <c r="AT264" s="12">
        <f t="shared" ref="AT264:AT327" si="643">IF(AND($B264=IVP,ActIVPOn=1,ExtrCls="Y"),1,IF(AND($B264=IVP,ActIVPOff=1,ExtrCls="N"),0,IF($K265=0,0,IF(AND(OR(D264=0,F264=ProjStart),InitPols&lt;&gt;0),1,MAX(0,AM264-AO264-AP264-AQ264-AR264-AS264)))))</f>
        <v>7.6772409880710324E-2</v>
      </c>
      <c r="AU264" s="59">
        <f t="shared" si="590"/>
        <v>2.927345865710862E-18</v>
      </c>
      <c r="AV264" s="59">
        <f t="shared" si="591"/>
        <v>0</v>
      </c>
      <c r="AW264" s="70">
        <f t="shared" ref="AW264:AW327" si="644">IF(AND(ActWOPBrth=1,$B264&gt;ActWOPBrthMth,$B264&lt;=IVP,$B264&lt;=ActWOPBrthMth+WOPBrthPer),1,IF(OR($D264&lt;=WOPBrthWP,AND($B264&lt;=IVP,ExpWOPBrth=0),AND(ActWOPBrth=1,$B264&lt;IVP)),0,AM264*VLOOKUP($I264,Tbl_Births,2,FALSE)/12*$J264))</f>
        <v>0</v>
      </c>
      <c r="AX264" s="20">
        <f t="shared" ref="AX264:AX327" si="645">IF(AND(B264&lt;IVP,ExpSA=0),0,IF(AND(OR(RunType="CLS",AND(ActSADecr=1,SAChng&lt;0),AND(ActSAIncr=1,SAChng&gt;0)),$B264&gt;=ActSAMth),SALSCLS,SALSOPN))</f>
        <v>200000</v>
      </c>
      <c r="AY264" s="20">
        <f t="shared" ref="AY264:AY327" si="646">IF(AND(B264&lt;IVP,ExpSA=0),0,IF(AND(OR(RunType="CLS",AND(ActSADecr=1,SAChng&lt;0),AND(ActSAIncr=1,SAChng&gt;0)),$B264&gt;=ActSAMth),SATrCLS,SATrOPN))</f>
        <v>0</v>
      </c>
      <c r="AZ264" s="20">
        <f t="shared" ref="AZ264:AZ327" si="647">IF(AND(B264&lt;IVP,ExpSA=0),0,IF(AND(OR(RunType="CLS",AND(ActSADecr=1,SAChng&lt;0),AND(ActSAIncr=1,SAChng&gt;0)),$B264&gt;=ActSAMth),SAInstCLS,SAInstOPN))*$K264</f>
        <v>0</v>
      </c>
      <c r="BA264" s="20">
        <f t="shared" ref="BA264:BA327" si="648">IF(K264=0,0,AZ264+AY264+AX264)</f>
        <v>200000</v>
      </c>
      <c r="BB264" s="36">
        <f t="shared" ref="BB264:BB327" si="649">IF(D264=1,ExGrat+1,1)*$K264</f>
        <v>1</v>
      </c>
      <c r="BC264" s="36">
        <f t="shared" ref="BC264:BC327" si="650">ROUNDUP(AZ264/AnnPayM*$K264,2)</f>
        <v>0</v>
      </c>
      <c r="BD264" s="80">
        <f t="shared" ref="BD264:BD327" si="651">IF(AND(DthRepdt="Y",ActDthNat=1,B264&lt;IVP),0,AO264*BB264*AX264*$K264)</f>
        <v>20.349608016115816</v>
      </c>
      <c r="BE264" s="36">
        <f t="shared" ref="BE264:BE327" si="652">IF(AND(DthRepdt="Y",ActDthNat=1,B264&lt;IVP),0,BB264*AO264*AY264*$K264)</f>
        <v>0</v>
      </c>
      <c r="BF264" s="36">
        <f t="shared" ref="BF264:BF327" si="653">IF(AND(DthRepdt="Y",ActDthNat=1,B264&lt;IVP),0,BC264*AnnPayM*BB264*AO264)</f>
        <v>0</v>
      </c>
      <c r="BG264" s="36">
        <f t="shared" ref="BG264:BG327" si="654">BF264+BE264+BD264</f>
        <v>20.349608016115816</v>
      </c>
      <c r="BH264" s="36">
        <f t="shared" ref="BH264:BH327" si="655">IF(AND(DthRepdt="Y",ActDthAcc=1,B264&lt;IVP),0,AP264*BB264*AX264*$K264)</f>
        <v>2.5829942284506631</v>
      </c>
      <c r="BI264" s="36">
        <f t="shared" ref="BI264:BI327" si="656">IF(AND(DthRepdt="Y",ActDthAcc=1,B264&lt;IVP),0,BB264*AP264*AY264*$K264)</f>
        <v>0</v>
      </c>
      <c r="BJ264" s="36">
        <f t="shared" ref="BJ264:BJ327" si="657">IF(AND(DthRepdt="Y",ActDthAcc=1,B264&lt;IVP),0,BC264*AnnPayM*AP264*BB264)</f>
        <v>0</v>
      </c>
      <c r="BK264" s="36">
        <f t="shared" ref="BK264:BK327" si="658">BJ264+BI264+BH264</f>
        <v>2.5829942284506631</v>
      </c>
      <c r="BL264" s="68">
        <f ca="1">IF(OR(AT264=0,E264&gt;ProjTerm),0,VLOOKUP(D264,'Life Events'!$AE$5:$AI$1206,5,FALSE))</f>
        <v>1.998426848398246E-16</v>
      </c>
      <c r="BM264" s="93">
        <f t="shared" ref="BM264:BM327" ca="1" si="659">IF(AND(ActWOPBrth=1,$B264&gt;ActWOPBrthMth,$B264&lt;=IVP,$B264&lt;=ActWOPBrthMth+WOPBrthPer),1,IF(OR(AND($B264&lt;=IVP,ExpWOPBrth=0),AND(ActWOPBrth=1,$B264&lt;IVP)),0,BL264))</f>
        <v>1.998426848398246E-16</v>
      </c>
      <c r="BN264" s="93">
        <f t="shared" ref="BN264:BN327" ca="1" si="660">AT264*BM264</f>
        <v>1.5342404512184629E-17</v>
      </c>
      <c r="BO264" s="36">
        <f t="shared" ref="BO264:BO327" ca="1" si="661">BS264*BN264</f>
        <v>2.3344971614138755E-15</v>
      </c>
      <c r="BP264" s="36">
        <f t="shared" ref="BP264:BP327" si="662">IF(AE264+AI264+AL264=0,0,(AP264+AO264)*AE264/(AE264+AI264+AL264)*BR264)</f>
        <v>9.5869263157237535E-3</v>
      </c>
      <c r="BQ264" s="36">
        <f t="shared" ref="BQ264:BQ327" si="663">IFERROR(IF(OR(F264&lt;=ProjStart,D264&lt;=0),0,100-(AM265*AE265+AM266*AE266+AM267*AE267+AM268*AE268*Prm4PC/100-IF(D264=1,AM264*AI264,0))*100/AT264),0)</f>
        <v>98.306445262745243</v>
      </c>
      <c r="BR264" s="36">
        <f t="shared" ref="BR264:BR327" si="664">IF(AND($B264&lt;IVP,ExpSA=0),0,IF(AND(OR(RunType="CLS",AND(ActSADecr=1,SAChng&lt;0),AND(ActSAIncr=1,SAChng&gt;0),AND(ActPrm=1,SAChng=0,$B264&gt;=IVP/2)),$B264&gt;=ActSAMth),PrmCls,PrmOpn))/12</f>
        <v>154.78110000000001</v>
      </c>
      <c r="BS264" s="36">
        <f t="shared" ref="BS264:BS327" si="665">IF(F264&gt;=ProjStart,BR264,0)*BQ264/100</f>
        <v>152.15979734857498</v>
      </c>
      <c r="BT264" s="36">
        <f t="shared" ref="BT264:BT327" si="666">IF(AND(ActPS=1,$B264&gt;=PSStartMth,$B264&lt;=PSEndMth,$B264&lt;IVP),0,BS264*AT264)</f>
        <v>11.681674329410619</v>
      </c>
      <c r="BU264" s="70" cm="1">
        <f t="array" ref="BU264">IF(AND(ActInt=1,$J264=0),INDEX(Tbl_FwdNom,$B264-IVP,MATCH(ValnDt,Tbl_FwdNom_Cols)),INDEX(Tbl_FwdNom,$B264,MATCH(StartDt,Tbl_FwdNom_Cols)))</f>
        <v>11.040175844</v>
      </c>
      <c r="BV264" s="70" cm="1">
        <f t="array" ref="BV264">INDEX(Tbl_FwdReal,$B264,MATCH(StartDt,Tbl_FwdReal_Cols))</f>
        <v>5.0211590360000002</v>
      </c>
      <c r="BW264" s="70" cm="1">
        <f t="array" ref="BW264">IF(RunType&lt;&gt;"OPN",INDEX(Tbl_FwdReal,$B264,MATCH(ValnDt,Tbl_FwdReal_Cols)),IF(AND($J264=0,ActInt=1),INDEX(Tbl_FwdReal,$B264-IVP,MATCH(ValnDt,Tbl_FwdReal_Cols)),-999))*$K264</f>
        <v>5.0211590360000002</v>
      </c>
      <c r="BX264" s="70">
        <f t="shared" ref="BX264:BX327" si="667">IF(OR(NBExpMth&gt;0,AND(RunType="OPN",ActInt=0)),BV264,BW264)/100</f>
        <v>5.0211590360000002E-2</v>
      </c>
      <c r="BY264" s="70">
        <f t="shared" si="592"/>
        <v>5.731242030890904E-2</v>
      </c>
      <c r="BZ264" s="64">
        <f t="shared" si="605"/>
        <v>4.654987270868105E-3</v>
      </c>
      <c r="CA264" s="70" cm="1">
        <f t="array" ref="CA264">IF($J264=1,CA263*(1+INDEX(Tbl_CPI,$B264,MATCH(IF(RunType="OPN",StartDt,ValnDt),Tbl_CPI_Cols))),0)</f>
        <v>0</v>
      </c>
      <c r="CB264" s="70">
        <f t="shared" si="593"/>
        <v>4.5360568664954082</v>
      </c>
      <c r="CC264" s="70">
        <f t="shared" si="594"/>
        <v>4.4552760284928503</v>
      </c>
      <c r="CD264" s="36">
        <f t="shared" ref="CD264:CD327" si="668">IF($B264=0,0,REFixed/12*CC263+BS264*REMPrmPC/100)</f>
        <v>24.741006122504196</v>
      </c>
      <c r="CE264" s="36">
        <f t="shared" ref="CE264:CE327" si="669">IF($B264=0,0,BS264*REAPrmPC/100)</f>
        <v>1.5748539025577508</v>
      </c>
      <c r="CF264" s="36">
        <f t="shared" ref="CF264:CF327" si="670">IF($B264=0,0,BS264*RECPrmPC/100)</f>
        <v>0</v>
      </c>
      <c r="CG264" s="36">
        <f t="shared" ref="CG264:CG327" si="671">IF(F264&lt;=ProjStart,0,(CD264+CE264+CF264)*AM264)</f>
        <v>2.0418928379411501</v>
      </c>
      <c r="CH264" s="36">
        <f t="shared" ref="CH264:CH327" si="672">IF(F264&lt;=ProjStart,0,CD264*AM264)</f>
        <v>1.9196972151732117</v>
      </c>
      <c r="CI264" s="36">
        <f t="shared" ref="CI264:CI327" si="673">IFERROR((CEFixed*CC264+CEClmPC*BA264)*BB264,0)*(AP264+AO264)</f>
        <v>0</v>
      </c>
      <c r="CJ264" s="36">
        <f t="shared" ref="CJ264:CJ327" si="674">(CI264+CF264)*(AP264+AO264)</f>
        <v>0</v>
      </c>
      <c r="CK264" s="36">
        <f t="shared" ref="CK264:CK327" si="675">IF(D264=1,IEFixed*CC264+BS264*IEPrmPC/100,0)*AM264</f>
        <v>0</v>
      </c>
      <c r="CL264" s="36">
        <f t="shared" ref="CL264:CL327" si="676">(CK264+CE264)*AM264</f>
        <v>0.12219562276793847</v>
      </c>
      <c r="CM264" s="36">
        <f t="shared" ref="CM264:CM327" si="677">CG264+CK264+CI264</f>
        <v>2.0418928379411501</v>
      </c>
      <c r="CN264" s="36">
        <f t="shared" ref="CN264:CN327" ca="1" si="678">BG264-BT264+BO264+BK264-BP264</f>
        <v>11.24134098884014</v>
      </c>
      <c r="CO264" s="20">
        <f t="shared" ref="CO264:CO327" si="679">IF(AND($B264&lt;IVP,ExpSA=0),0,IF(AND(OR(RunType="CLS",AND(ActSADecr=1,SAChng&lt;0),AND(ActSAIncr=1,SAChng&gt;0)),$B264&gt;=ActSAMth),RI1SACls+RI2SACls,RI1SAOpn+RI2SAOpn))</f>
        <v>120000</v>
      </c>
      <c r="CP264" s="20">
        <f t="shared" ref="CP264:CP327" si="680">IF(D264&lt;=VLOOKUP(Sex&amp;Smk,Tbl_RISelBands,2,FALSE),1,2)</f>
        <v>2</v>
      </c>
      <c r="CQ264" s="64">
        <f t="shared" ref="CQ264:CQ327" si="681">IF(B264=0,0,VLOOKUP(Sex&amp;Smk&amp;I264,Tbl_RIPrm,CP264+1,FALSE)*VLOOKUP(RFRsk,Tbl_RIRFRskScl,2,FALSE)/100)</f>
        <v>4.4420399099999999E-3</v>
      </c>
      <c r="CR264" s="64">
        <f t="shared" ref="CR264:CR327" si="682">IF(F264&gt;ProjStart,MIN(1,CQ264*(1+UWLoadPC/100)*RIAdjPC/100),0)</f>
        <v>1.9989179595E-2</v>
      </c>
      <c r="CS264" s="36">
        <f t="shared" ref="CS264:CS327" si="683">CO264*(1-(1-CR264)^(1/12))*AM264</f>
        <v>15.653887412752836</v>
      </c>
      <c r="CT264" s="36">
        <f t="shared" ref="CT264:CT327" si="684">IF(AND(DthRepdt="Y",$B264&lt;IVP,AND(ActDthNat=1,$B264=ActDthNatMth)),0,CO264*AO264)</f>
        <v>12.20976480966949</v>
      </c>
      <c r="CU264" s="36">
        <f t="shared" ref="CU264:CU327" si="685">IF(AND(DthRepdt="Y",$B264&lt;IVP,AND(ActDthAcc=1,$B264=ActDthAccMth)),0,CO264*AP264)</f>
        <v>1.5497965370703979</v>
      </c>
      <c r="CV264" s="36">
        <f t="shared" si="595"/>
        <v>13.759561346739888</v>
      </c>
      <c r="CW264" s="36">
        <f t="shared" ref="CW264:CW327" si="686">IF(E264&gt;RIBnd1,0,CV264)</f>
        <v>0</v>
      </c>
      <c r="CX264" s="36">
        <f t="shared" ref="CX264:CX327" si="687">IF(OR(E264&gt;RIBnd1,E264&lt;=RIBnd),0,MAX((CS264*(1-RIProfExp/100)-CV264)*RIProfPC/100,0))</f>
        <v>0</v>
      </c>
      <c r="CY264" s="36">
        <f t="shared" ref="CY264:CY327" si="688">IF(OR(AND(ActPS=1,$B264&gt;=PSStartMth,$B264&lt;=PSEndMth,$B264&lt;IVP),E264&gt;RIBnd1),0,IF(D264&lt;=DurIFProj,0,CS264-CX264))</f>
        <v>0</v>
      </c>
      <c r="CZ264" s="36">
        <f t="shared" si="596"/>
        <v>0</v>
      </c>
      <c r="DA264" s="64">
        <f t="shared" ref="DA264:DA327" si="689">(1+BU264/100)^(1/12)-1</f>
        <v>8.7650142756523497E-3</v>
      </c>
      <c r="DB264" s="70">
        <f t="shared" si="597"/>
        <v>0.99131114367408335</v>
      </c>
      <c r="DC264" s="70">
        <f>PRODUCT($DB$8:DB264)</f>
        <v>7.7340388911146807E-2</v>
      </c>
      <c r="DD264" s="36">
        <f t="shared" ref="DD264:DD327" si="690">IF($D264&lt;0,0,(DD265+BT265)/(1+$DA265))</f>
        <v>554.43788939516594</v>
      </c>
      <c r="DE264" s="36">
        <f t="shared" ref="DE264:DE327" si="691">IF($D264&lt;0,0,(DE265+BG265)/(1+$DA265))</f>
        <v>1600.9042799756767</v>
      </c>
      <c r="DF264" s="36">
        <f t="shared" ref="DF264:DF327" si="692">IF($D264&lt;0,0,(DF265+BK265)/(1+$DA265))</f>
        <v>141.06215091836111</v>
      </c>
      <c r="DG264" s="36">
        <f t="shared" ref="DG264:DG327" si="693">IF($D264&lt;0,0,(DG265+BP265)/(1+$DA265))</f>
        <v>0.7282254163459474</v>
      </c>
      <c r="DH264" s="36">
        <f t="shared" ref="DH264:DH327" ca="1" si="694">IF($D264&lt;0,0,(DH265+BO265)/(1+$DA265))</f>
        <v>1.4518817441320019E-13</v>
      </c>
      <c r="DI264" s="36">
        <f t="shared" ref="DI264:DI327" si="695">IF($D264&lt;0,0,DI265/(1+$DA265)+CM265)</f>
        <v>122.12278860213017</v>
      </c>
      <c r="DJ264" s="36">
        <f t="shared" ref="DJ264:DJ327" ca="1" si="696">DE264+DF264+DH264+DI264-DD264-DG264</f>
        <v>1308.9231046846562</v>
      </c>
      <c r="DK264" s="36">
        <f t="shared" ref="DK264:DK327" si="697">IF($D264&lt;0,0,(DK265+$CW265)/(1+$DA265))</f>
        <v>0</v>
      </c>
      <c r="DL264" s="36">
        <f t="shared" ref="DL264:DL327" si="698">IF($D264&lt;0,0,(DL265+$CY265)/(1+$DA265))</f>
        <v>0</v>
      </c>
      <c r="DM264" s="36">
        <f t="shared" ref="DM264:DM327" ca="1" si="699">DJ264+DL264-DK264</f>
        <v>1308.9231046846562</v>
      </c>
      <c r="DN264" s="36">
        <f t="shared" ca="1" si="598"/>
        <v>1308.9231046846621</v>
      </c>
      <c r="DO264" s="64" cm="1">
        <f t="array" ref="DO264">IFERROR(INDEX(Tbl_FwdNom,$B264,MATCH(LIDt,Tbl_FwdNom_Cols,0)),0)</f>
        <v>12.552453890000001</v>
      </c>
      <c r="DP264" s="64">
        <f t="shared" ca="1" si="599"/>
        <v>9.1061319110000003</v>
      </c>
      <c r="DQ264" s="64">
        <f t="shared" ref="DQ264:DQ327" ca="1" si="700">(1+DP264/100)^(1/12)-1</f>
        <v>7.2890122782502953E-3</v>
      </c>
      <c r="DR264" s="70">
        <f t="shared" ref="DR264:DR327" ca="1" si="701">(1+DQ264)^(-1)</f>
        <v>0.99276373296104536</v>
      </c>
      <c r="DS264" s="70">
        <f ca="1">PRODUCT($DR$8:DR264)</f>
        <v>7.8625772829122628E-2</v>
      </c>
      <c r="DT264" s="36">
        <f t="shared" ref="DT264:DT327" ca="1" si="702">IF($D264&lt;0,0,(DT265+BG265)/(1+$DQ265))</f>
        <v>1931.8309957709018</v>
      </c>
      <c r="DU264" s="36">
        <f t="shared" ref="DU264:DU327" ca="1" si="703">IF($D264&lt;0,0,(DU265+BK265)/(1+$DQ265))</f>
        <v>160.42702507461576</v>
      </c>
      <c r="DV264" s="36">
        <f t="shared" ref="DV264:DV327" ca="1" si="704">IF($D264&lt;0,0,(DV265+BP265)/(1+$DQ265))</f>
        <v>0.8746640815296256</v>
      </c>
      <c r="DW264" s="36">
        <f t="shared" ref="DW264:DW327" ca="1" si="705">IF($D264&lt;0,0,(DW265+BO265)/(1+$DQ265))</f>
        <v>1.6112627537221796E-13</v>
      </c>
      <c r="DX264" s="36">
        <f t="shared" ref="DX264:DX327" ca="1" si="706">IF($D264&lt;0,0,(DX265+BT265)/(1+$DQ265))</f>
        <v>620.52410382918106</v>
      </c>
      <c r="DY264" s="36">
        <f t="shared" ref="DY264:DY327" ca="1" si="707">IF($D264&lt;0,0,DY265/(1+$DQ265)+CL265)</f>
        <v>6.5433328572503848</v>
      </c>
      <c r="DZ264" s="36">
        <f t="shared" ref="DZ264:DZ327" ca="1" si="708">IF($D264&lt;0,0,DZ265/(1+$DQ265)+CH265)</f>
        <v>134.16425516381116</v>
      </c>
      <c r="EA264" s="36">
        <f t="shared" ref="EA264:EA327" ca="1" si="709">IF($D264&lt;0,0,EA265/(1+$DQ265)+CJ265)</f>
        <v>0</v>
      </c>
      <c r="EB264" s="36">
        <f t="shared" ref="EB264:EB327" ca="1" si="710">DT264+DU264+DW264-DX264+DY264+DZ264+EA264-DV264</f>
        <v>1611.5668409558682</v>
      </c>
      <c r="EC264" s="36">
        <f t="shared" ref="EC264:EC327" ca="1" si="711">IF($D264&lt;0,0,(EC265+CW265)/(1+DQ265))</f>
        <v>0</v>
      </c>
      <c r="ED264" s="36">
        <f t="shared" ref="ED264:ED327" ca="1" si="712">IF($D264&lt;0,0,(ED265+CY265)/(1+DQ265))</f>
        <v>0</v>
      </c>
      <c r="EE264" s="36">
        <f t="shared" ca="1" si="600"/>
        <v>0</v>
      </c>
      <c r="EF264" s="36">
        <f t="shared" ref="EF264:EF327" ca="1" si="713">EB264+EE264</f>
        <v>1611.5668409558682</v>
      </c>
      <c r="EG264" s="64"/>
      <c r="EH264" s="64"/>
      <c r="EI264" s="64"/>
      <c r="EJ264" s="70"/>
      <c r="EK264" s="70"/>
      <c r="EL264" s="70"/>
      <c r="EM264" s="70"/>
      <c r="EN264" s="70"/>
      <c r="EO264" s="36">
        <f t="shared" ref="EO264:EO327" ca="1" si="714">(IF(B264=0,0,DM263)-CM264)*DA264</f>
        <v>11.470719195040338</v>
      </c>
      <c r="EP264" s="36">
        <f t="shared" ref="EP264:EP327" ca="1" si="715">(-CM264-CN264-CZ264+EO264)*J264</f>
        <v>0</v>
      </c>
      <c r="EQ264" s="36">
        <f t="shared" ref="EQ264:EQ327" si="716">(DE264+DF264+DG264)*VLOOKUP("mort",Tbl_RA_Scl,2,FALSE)</f>
        <v>46.495563957918243</v>
      </c>
      <c r="ER264" s="36">
        <f t="shared" ref="ER264:ER327" si="717">DD264*VLOOKUP("lpsup",Tbl_RA_Scl,2,FALSE)</f>
        <v>3.3234614960225493</v>
      </c>
      <c r="ES264" s="36">
        <f t="shared" ref="ES264:ES327" si="718">DD264*VLOOKUP("lpsdown",Tbl_RA_Scl,2,FALSE)</f>
        <v>-3.0350872609903359</v>
      </c>
      <c r="ET264" s="36">
        <f t="shared" ref="ET264:ET327" ca="1" si="719">MAX(0,-DJ264)*VLOOKUP("masslps",Tbl_RA_Scl,2,FALSE)</f>
        <v>0</v>
      </c>
      <c r="EU264" s="36">
        <f t="shared" ca="1" si="601"/>
        <v>3.3234614960225493</v>
      </c>
      <c r="EV264" s="36">
        <f t="shared" ref="EV264:EV327" si="720">DI264*VLOOKUP("exp",Tbl_RA_Scl,2,FALSE)</f>
        <v>2.015890641278451</v>
      </c>
      <c r="EW264" s="36">
        <f t="shared" ref="EW264:EW327" si="721">(DE264+DF264+DG264)*VLOOKUP("mortcat",Tbl_RA_Scl,2,FALSE)</f>
        <v>60.777504328671853</v>
      </c>
      <c r="EX264" s="36">
        <f t="shared" ca="1" si="602"/>
        <v>112.61242042389111</v>
      </c>
      <c r="EY264" s="36">
        <f t="shared" ref="EY264:EY327" si="722">DK264*VLOOKUP("mort",Tbl_RA_Scl_RI,2,FALSE)</f>
        <v>0</v>
      </c>
      <c r="EZ264" s="36">
        <f t="shared" ref="EZ264:EZ327" si="723">DL264*VLOOKUP("lpsup",Tbl_RA_Scl_RI,2,FALSE)</f>
        <v>0</v>
      </c>
      <c r="FA264" s="36">
        <f t="shared" ref="FA264:FA327" si="724">DL264*VLOOKUP("lpsdown",Tbl_RA_Scl_RI,2,FALSE)</f>
        <v>0</v>
      </c>
      <c r="FB264" s="36">
        <f t="shared" ref="FB264:FB327" si="725">MAX(0,DL264-DK264)*VLOOKUP("masslps",Tbl_RA_Scl_RI,2,FALSE)</f>
        <v>0</v>
      </c>
      <c r="FC264" s="36">
        <f t="shared" si="603"/>
        <v>0</v>
      </c>
      <c r="FD264" s="36">
        <f t="shared" ref="FD264:FD327" si="726">DL264*VLOOKUP("exp",Tbl_RA_Scl_RI,2,FALSE)</f>
        <v>0</v>
      </c>
      <c r="FE264" s="36">
        <f t="shared" ref="FE264:FE327" si="727">DK264*VLOOKUP("mortcat",Tbl_RA_Scl_RI,2,FALSE)</f>
        <v>0</v>
      </c>
      <c r="FF264" s="36">
        <f t="shared" si="604"/>
        <v>0</v>
      </c>
      <c r="FG264" s="36">
        <f t="shared" ref="FG264:FG327" ca="1" si="728">EX264-FF264</f>
        <v>112.61242042389111</v>
      </c>
      <c r="FH264" s="36">
        <f t="shared" ref="FH264:FH327" ca="1" si="729">EX264*DA264</f>
        <v>0.98704947263116982</v>
      </c>
      <c r="FI264" s="36">
        <f t="shared" ref="FI264:FI327" ca="1" si="730">IF($D264&lt;0,0,EX265-EX264-FH264)</f>
        <v>-1.6055881614816052</v>
      </c>
      <c r="FJ264" s="36">
        <f t="shared" ref="FJ264:FJ327" ca="1" si="731">(FJ265-FI265)/(1+$DQ265)*$K265</f>
        <v>134.14763313800236</v>
      </c>
      <c r="FK264" s="36">
        <f t="shared" ref="FK264:FK327" si="732">FF264*DA264</f>
        <v>0</v>
      </c>
      <c r="FL264" s="36">
        <f t="shared" ref="FL264:FL327" si="733">IF($D264&lt;0,0,FF265-FF264-FK264)</f>
        <v>0</v>
      </c>
      <c r="FM264" s="36">
        <f t="shared" ref="FM264:FM327" ca="1" si="734">(FM265-FL265)/(1+$DQ265)*$K265</f>
        <v>0</v>
      </c>
      <c r="FN264" s="36">
        <f t="shared" ca="1" si="606"/>
        <v>134.14763313800236</v>
      </c>
    </row>
    <row r="265" spans="2:170" x14ac:dyDescent="0.25">
      <c r="B265" s="2">
        <v>257</v>
      </c>
      <c r="C265" s="2">
        <f t="shared" si="607"/>
        <v>22</v>
      </c>
      <c r="D265" s="2">
        <f t="shared" si="303"/>
        <v>281</v>
      </c>
      <c r="E265" s="2">
        <f t="shared" si="608"/>
        <v>24</v>
      </c>
      <c r="F265" s="189">
        <f t="shared" si="304"/>
        <v>53539</v>
      </c>
      <c r="G265" s="2">
        <f t="shared" si="609"/>
        <v>7</v>
      </c>
      <c r="H265" s="187">
        <f t="shared" si="611"/>
        <v>56</v>
      </c>
      <c r="I265" s="186">
        <f t="shared" si="610"/>
        <v>56</v>
      </c>
      <c r="J265" s="2">
        <f t="shared" si="612"/>
        <v>0</v>
      </c>
      <c r="K265" s="2">
        <f t="shared" si="613"/>
        <v>1</v>
      </c>
      <c r="L265">
        <f t="shared" si="614"/>
        <v>2</v>
      </c>
      <c r="M265" s="190">
        <f t="shared" ref="M265:M328" si="735">MIN(1,VLOOKUP(RFRsk,Tbl_MrtRFRskScl,2,FALSE)/100*IFERROR(VLOOKUP("Nat"&amp;Sex&amp;Smk&amp;I265,Tbl_Mort,L265+1,FALSE),1))*$K265</f>
        <v>3.7482515400000006E-3</v>
      </c>
      <c r="N265">
        <f t="shared" si="615"/>
        <v>1</v>
      </c>
      <c r="O265">
        <f t="shared" si="616"/>
        <v>100</v>
      </c>
      <c r="P265" s="58">
        <f t="shared" si="617"/>
        <v>1.6867131930000001E-2</v>
      </c>
      <c r="Q265" s="106">
        <f t="shared" si="618"/>
        <v>1.6867131930000001E-2</v>
      </c>
      <c r="R265" s="59">
        <f t="shared" si="619"/>
        <v>1.6867131930000001E-2</v>
      </c>
      <c r="S265" s="32">
        <f t="shared" ref="S265:S328" si="736">IF(R265=1,1,(1-(1-R265)^(1/12))*$K265)</f>
        <v>1.4165792096922925E-3</v>
      </c>
      <c r="T265">
        <f t="shared" si="620"/>
        <v>1</v>
      </c>
      <c r="U265" s="32">
        <f t="shared" ref="U265:U328" si="737">IF($K265=0,0,MIN(1,VLOOKUP(RFRsk,Tbl_MrtRFRskScl,2,FALSE)/100*IFERROR(VLOOKUP("Acc"&amp;Sex&amp;Smk&amp;I265,Tbl_Mort,T265+1,FALSE),1)))</f>
        <v>4.5665511000000003E-4</v>
      </c>
      <c r="V265">
        <f t="shared" si="621"/>
        <v>1</v>
      </c>
      <c r="W265">
        <f t="shared" si="622"/>
        <v>100</v>
      </c>
      <c r="X265" s="58">
        <f t="shared" si="623"/>
        <v>2.054947995E-3</v>
      </c>
      <c r="Y265" s="58">
        <f t="shared" si="624"/>
        <v>2.054947995E-3</v>
      </c>
      <c r="Z265" s="32">
        <f t="shared" si="625"/>
        <v>2.054947995E-3</v>
      </c>
      <c r="AA265" s="32">
        <f t="shared" si="626"/>
        <v>1.7140716625019259E-4</v>
      </c>
      <c r="AB265" s="59">
        <f t="shared" si="627"/>
        <v>4.9056245199999996E-3</v>
      </c>
      <c r="AC265" s="59">
        <f t="shared" si="628"/>
        <v>4.9056245199999996E-3</v>
      </c>
      <c r="AD265">
        <f t="shared" si="629"/>
        <v>1</v>
      </c>
      <c r="AE265" s="59">
        <f t="shared" si="630"/>
        <v>4.9056245199999996E-3</v>
      </c>
      <c r="AF265" s="59">
        <f t="shared" si="631"/>
        <v>4.1758461800000006E-3</v>
      </c>
      <c r="AG265" s="59">
        <f t="shared" si="632"/>
        <v>4.1758461800000006E-3</v>
      </c>
      <c r="AH265">
        <f t="shared" si="633"/>
        <v>1</v>
      </c>
      <c r="AI265" s="59">
        <f t="shared" si="634"/>
        <v>4.1758461800000006E-3</v>
      </c>
      <c r="AJ265" s="59">
        <f t="shared" si="635"/>
        <v>0</v>
      </c>
      <c r="AK265" s="59">
        <f t="shared" si="636"/>
        <v>0</v>
      </c>
      <c r="AL265" s="59">
        <f t="shared" si="637"/>
        <v>0</v>
      </c>
      <c r="AM265" s="12">
        <f t="shared" ref="AM265:AM328" si="738">AT264</f>
        <v>7.6772409880710324E-2</v>
      </c>
      <c r="AN265" s="12">
        <f t="shared" ref="AN265:AN328" si="739">IF(AND($B265=IVP,OR(AND(ActIVPOff=1,ExtrCls="N"),AND(ActIVPOn=1,ExtrCls="Y"))),0,AT265+AS265+AR265+AQ265+AP265+AO265-AM265)</f>
        <v>0</v>
      </c>
      <c r="AO265" s="66">
        <f t="shared" si="638"/>
        <v>1.0875419971498937E-4</v>
      </c>
      <c r="AP265" s="66">
        <f t="shared" si="639"/>
        <v>1.3159341223850843E-5</v>
      </c>
      <c r="AQ265" s="59">
        <f t="shared" si="640"/>
        <v>3.7661661637030281E-4</v>
      </c>
      <c r="AR265" s="59">
        <f t="shared" si="641"/>
        <v>3.205897745297585E-4</v>
      </c>
      <c r="AS265" s="59">
        <f t="shared" si="642"/>
        <v>0</v>
      </c>
      <c r="AT265" s="12">
        <f t="shared" si="643"/>
        <v>7.5953289948871433E-2</v>
      </c>
      <c r="AU265" s="59">
        <f t="shared" ref="AU265:AU328" si="740">MAX(0,AT265-AM265-AN265+AO265+AP265+AQ265+AR265+AS265)</f>
        <v>1.0679391398982219E-17</v>
      </c>
      <c r="AV265" s="59">
        <f t="shared" ref="AV265:AV328" si="741">MIN(0,AT265-AM265-AN265+AO265+AP265+AQ265+AR265+AS265)</f>
        <v>0</v>
      </c>
      <c r="AW265" s="70">
        <f t="shared" si="644"/>
        <v>0</v>
      </c>
      <c r="AX265" s="20">
        <f t="shared" si="645"/>
        <v>200000</v>
      </c>
      <c r="AY265" s="20">
        <f t="shared" si="646"/>
        <v>0</v>
      </c>
      <c r="AZ265" s="20">
        <f t="shared" si="647"/>
        <v>0</v>
      </c>
      <c r="BA265" s="20">
        <f t="shared" si="648"/>
        <v>200000</v>
      </c>
      <c r="BB265" s="36">
        <f t="shared" si="649"/>
        <v>1</v>
      </c>
      <c r="BC265" s="36">
        <f t="shared" si="650"/>
        <v>0</v>
      </c>
      <c r="BD265" s="80">
        <f t="shared" si="651"/>
        <v>21.750839942997874</v>
      </c>
      <c r="BE265" s="36">
        <f t="shared" si="652"/>
        <v>0</v>
      </c>
      <c r="BF265" s="36">
        <f t="shared" si="653"/>
        <v>0</v>
      </c>
      <c r="BG265" s="36">
        <f t="shared" si="654"/>
        <v>21.750839942997874</v>
      </c>
      <c r="BH265" s="36">
        <f t="shared" si="655"/>
        <v>2.6318682447701689</v>
      </c>
      <c r="BI265" s="36">
        <f t="shared" si="656"/>
        <v>0</v>
      </c>
      <c r="BJ265" s="36">
        <f t="shared" si="657"/>
        <v>0</v>
      </c>
      <c r="BK265" s="36">
        <f t="shared" si="658"/>
        <v>2.6318682447701689</v>
      </c>
      <c r="BL265" s="68">
        <f ca="1">IF(OR(AT265=0,E265&gt;ProjTerm),0,VLOOKUP(D265,'Life Events'!$AE$5:$AI$1206,5,FALSE))</f>
        <v>2.0199789268526079E-16</v>
      </c>
      <c r="BM265" s="93">
        <f t="shared" ca="1" si="659"/>
        <v>2.0199789268526079E-16</v>
      </c>
      <c r="BN265" s="93">
        <f t="shared" ca="1" si="660"/>
        <v>1.5342404512184629E-17</v>
      </c>
      <c r="BO265" s="36">
        <f t="shared" ca="1" si="661"/>
        <v>2.3344971614138755E-15</v>
      </c>
      <c r="BP265" s="36">
        <f t="shared" si="662"/>
        <v>1.0193140066749779E-2</v>
      </c>
      <c r="BQ265" s="36">
        <f t="shared" si="663"/>
        <v>98.306445262745243</v>
      </c>
      <c r="BR265" s="36">
        <f t="shared" si="664"/>
        <v>154.78110000000001</v>
      </c>
      <c r="BS265" s="36">
        <f t="shared" si="665"/>
        <v>152.15979734857498</v>
      </c>
      <c r="BT265" s="36">
        <f t="shared" si="666"/>
        <v>11.557037206577835</v>
      </c>
      <c r="BU265" s="70" cm="1">
        <f t="array" ref="BU265">IF(AND(ActInt=1,$J265=0),INDEX(Tbl_FwdNom,$B265-IVP,MATCH(ValnDt,Tbl_FwdNom_Cols)),INDEX(Tbl_FwdNom,$B265,MATCH(StartDt,Tbl_FwdNom_Cols)))</f>
        <v>11.026756043000001</v>
      </c>
      <c r="BV265" s="70" cm="1">
        <f t="array" ref="BV265">INDEX(Tbl_FwdReal,$B265,MATCH(StartDt,Tbl_FwdReal_Cols))</f>
        <v>5.0210703040000002</v>
      </c>
      <c r="BW265" s="70" cm="1">
        <f t="array" ref="BW265">IF(RunType&lt;&gt;"OPN",INDEX(Tbl_FwdReal,$B265,MATCH(ValnDt,Tbl_FwdReal_Cols)),IF(AND($J265=0,ActInt=1),INDEX(Tbl_FwdReal,$B265-IVP,MATCH(ValnDt,Tbl_FwdReal_Cols)),-999))*$K265</f>
        <v>5.0210703040000002</v>
      </c>
      <c r="BX265" s="70">
        <f t="shared" si="667"/>
        <v>5.0210703039999999E-2</v>
      </c>
      <c r="BY265" s="70">
        <f t="shared" ref="BY265:BY328" si="742">((1+BU265/100)/(1+BX265)-1)</f>
        <v>5.7185531642513165E-2</v>
      </c>
      <c r="BZ265" s="64">
        <f t="shared" si="605"/>
        <v>4.6449392833485259E-3</v>
      </c>
      <c r="CA265" s="70" cm="1">
        <f t="array" ref="CA265">IF($J265=1,CA264*(1+INDEX(Tbl_CPI,$B265,MATCH(IF(RunType="OPN",StartDt,ValnDt),Tbl_CPI_Cols))),0)</f>
        <v>0</v>
      </c>
      <c r="CB265" s="70">
        <f t="shared" ref="CB265:CB328" si="743">IF(AND(ActInfl=1,$J265=1),IF(AND(RunType="OPN",IVP=12),CA265/CA$20,CA265),CB264*(1+BZ265))</f>
        <v>4.5571265752260954</v>
      </c>
      <c r="CC265" s="70">
        <f t="shared" ref="CC265:CC328" si="744">IF($F265&lt;ProjStart,1,IF($G265&lt;&gt;2,CC264,CB265))</f>
        <v>4.4552760284928503</v>
      </c>
      <c r="CD265" s="36">
        <f t="shared" si="668"/>
        <v>24.741006122504196</v>
      </c>
      <c r="CE265" s="36">
        <f t="shared" si="669"/>
        <v>1.5748539025577508</v>
      </c>
      <c r="CF265" s="36">
        <f t="shared" si="670"/>
        <v>0</v>
      </c>
      <c r="CG265" s="36">
        <f t="shared" si="671"/>
        <v>2.0203319922074559</v>
      </c>
      <c r="CH265" s="36">
        <f t="shared" si="672"/>
        <v>1.8994266628980558</v>
      </c>
      <c r="CI265" s="36">
        <f t="shared" si="673"/>
        <v>0</v>
      </c>
      <c r="CJ265" s="36">
        <f t="shared" si="674"/>
        <v>0</v>
      </c>
      <c r="CK265" s="36">
        <f t="shared" si="675"/>
        <v>0</v>
      </c>
      <c r="CL265" s="36">
        <f t="shared" si="676"/>
        <v>0.12090532930939989</v>
      </c>
      <c r="CM265" s="36">
        <f t="shared" si="677"/>
        <v>2.0203319922074559</v>
      </c>
      <c r="CN265" s="36">
        <f t="shared" ca="1" si="678"/>
        <v>12.81547784112346</v>
      </c>
      <c r="CO265" s="20">
        <f t="shared" si="679"/>
        <v>120000</v>
      </c>
      <c r="CP265" s="20">
        <f t="shared" si="680"/>
        <v>2</v>
      </c>
      <c r="CQ265" s="64">
        <f t="shared" si="681"/>
        <v>4.7707121399999993E-3</v>
      </c>
      <c r="CR265" s="64">
        <f t="shared" si="682"/>
        <v>2.1468204629999998E-2</v>
      </c>
      <c r="CS265" s="36">
        <f t="shared" si="683"/>
        <v>16.646090617793217</v>
      </c>
      <c r="CT265" s="36">
        <f t="shared" si="684"/>
        <v>13.050503965798725</v>
      </c>
      <c r="CU265" s="36">
        <f t="shared" si="685"/>
        <v>1.5791209468621012</v>
      </c>
      <c r="CV265" s="36">
        <f t="shared" ref="CV265:CV328" si="745">CU265+CT265</f>
        <v>14.629624912660827</v>
      </c>
      <c r="CW265" s="36">
        <f t="shared" si="686"/>
        <v>0</v>
      </c>
      <c r="CX265" s="36">
        <f t="shared" si="687"/>
        <v>0</v>
      </c>
      <c r="CY265" s="36">
        <f t="shared" si="688"/>
        <v>0</v>
      </c>
      <c r="CZ265" s="36">
        <f t="shared" ref="CZ265:CZ328" si="746">CY265-CW265</f>
        <v>0</v>
      </c>
      <c r="DA265" s="64">
        <f t="shared" si="689"/>
        <v>8.7548541575028782E-3</v>
      </c>
      <c r="DB265" s="70">
        <f t="shared" ref="DB265:DB328" si="747">(1+DA265)^(-1)</f>
        <v>0.99132112810023121</v>
      </c>
      <c r="DC265" s="70">
        <f>PRODUCT($DB$8:DB265)</f>
        <v>7.6669161583108658E-2</v>
      </c>
      <c r="DD265" s="36">
        <f t="shared" si="690"/>
        <v>547.73487504963646</v>
      </c>
      <c r="DE265" s="36">
        <f t="shared" si="691"/>
        <v>1593.169123523988</v>
      </c>
      <c r="DF265" s="36">
        <f t="shared" si="692"/>
        <v>139.66526123202485</v>
      </c>
      <c r="DG265" s="36">
        <f t="shared" si="693"/>
        <v>0.72440778359309321</v>
      </c>
      <c r="DH265" s="36">
        <f t="shared" ca="1" si="694"/>
        <v>1.4412477854416797E-13</v>
      </c>
      <c r="DI265" s="36">
        <f t="shared" si="695"/>
        <v>121.15393610150041</v>
      </c>
      <c r="DJ265" s="36">
        <f t="shared" ca="1" si="696"/>
        <v>1305.5290380242841</v>
      </c>
      <c r="DK265" s="36">
        <f t="shared" si="697"/>
        <v>0</v>
      </c>
      <c r="DL265" s="36">
        <f t="shared" si="698"/>
        <v>0</v>
      </c>
      <c r="DM265" s="36">
        <f t="shared" ca="1" si="699"/>
        <v>1305.5290380242841</v>
      </c>
      <c r="DN265" s="36">
        <f t="shared" ref="DN265:DN328" ca="1" si="748">IF($D265=0,DM265,DN264+EO265-CZ265-CN265-CM265)</f>
        <v>1305.5290380242895</v>
      </c>
      <c r="DO265" s="64" cm="1">
        <f t="array" ref="DO265">IFERROR(INDEX(Tbl_FwdNom,$B265,MATCH(LIDt,Tbl_FwdNom_Cols,0)),0)</f>
        <v>12.55506031</v>
      </c>
      <c r="DP265" s="64">
        <f t="shared" ref="DP265:DP328" ca="1" si="749">IF(OR($E265&gt;ProjTerm+1,$B265+LIOffset&lt;0),0,OFFSET($DO265,LIOffset,0))</f>
        <v>9.0865220499999992</v>
      </c>
      <c r="DQ265" s="64">
        <f t="shared" ca="1" si="700"/>
        <v>7.2739241980039893E-3</v>
      </c>
      <c r="DR265" s="70">
        <f t="shared" ca="1" si="701"/>
        <v>0.99277860369134885</v>
      </c>
      <c r="DS265" s="70">
        <f ca="1">PRODUCT($DR$8:DR265)</f>
        <v>7.8057984963449553E-2</v>
      </c>
      <c r="DT265" s="36">
        <f t="shared" ca="1" si="702"/>
        <v>1924.1321480544962</v>
      </c>
      <c r="DU265" s="36">
        <f t="shared" ca="1" si="703"/>
        <v>158.96209084954961</v>
      </c>
      <c r="DV265" s="36">
        <f t="shared" ca="1" si="704"/>
        <v>0.87083318169063917</v>
      </c>
      <c r="DW265" s="36">
        <f t="shared" ca="1" si="705"/>
        <v>1.599637985241683E-13</v>
      </c>
      <c r="DX265" s="36">
        <f t="shared" ca="1" si="706"/>
        <v>613.48071191689098</v>
      </c>
      <c r="DY265" s="36">
        <f t="shared" ca="1" si="707"/>
        <v>6.4691437789464015</v>
      </c>
      <c r="DZ265" s="36">
        <f t="shared" ca="1" si="708"/>
        <v>133.22691283749074</v>
      </c>
      <c r="EA265" s="36">
        <f t="shared" ca="1" si="709"/>
        <v>0</v>
      </c>
      <c r="EB265" s="36">
        <f t="shared" ca="1" si="710"/>
        <v>1608.4387504219012</v>
      </c>
      <c r="EC265" s="36">
        <f t="shared" ca="1" si="711"/>
        <v>0</v>
      </c>
      <c r="ED265" s="36">
        <f t="shared" ca="1" si="712"/>
        <v>0</v>
      </c>
      <c r="EE265" s="36">
        <f t="shared" ref="EE265:EE328" ca="1" si="750">ED265-EC265</f>
        <v>0</v>
      </c>
      <c r="EF265" s="36">
        <f t="shared" ca="1" si="713"/>
        <v>1608.4387504219012</v>
      </c>
      <c r="EG265" s="64"/>
      <c r="EH265" s="64"/>
      <c r="EI265" s="64"/>
      <c r="EJ265" s="70"/>
      <c r="EK265" s="70"/>
      <c r="EL265" s="70"/>
      <c r="EM265" s="70"/>
      <c r="EN265" s="70"/>
      <c r="EO265" s="36">
        <f t="shared" ca="1" si="714"/>
        <v>11.441743172958523</v>
      </c>
      <c r="EP265" s="36">
        <f t="shared" ca="1" si="715"/>
        <v>0</v>
      </c>
      <c r="EQ265" s="36">
        <f t="shared" si="716"/>
        <v>46.251816645830672</v>
      </c>
      <c r="ER265" s="36">
        <f t="shared" si="717"/>
        <v>3.2832816841612855</v>
      </c>
      <c r="ES265" s="36">
        <f t="shared" si="718"/>
        <v>-2.9983938209504686</v>
      </c>
      <c r="ET265" s="36">
        <f t="shared" ca="1" si="719"/>
        <v>0</v>
      </c>
      <c r="EU265" s="36">
        <f t="shared" ref="EU265:EU328" ca="1" si="751">ET265+MAX(ER265,ES265)</f>
        <v>3.2832816841612855</v>
      </c>
      <c r="EV265" s="36">
        <f t="shared" si="720"/>
        <v>1.9998977155423554</v>
      </c>
      <c r="EW265" s="36">
        <f t="shared" si="721"/>
        <v>60.458885689506353</v>
      </c>
      <c r="EX265" s="36">
        <f t="shared" ref="EX265:EX328" ca="1" si="752">EQ265+EU265+EV265+EW265</f>
        <v>111.99388173504067</v>
      </c>
      <c r="EY265" s="36">
        <f t="shared" si="722"/>
        <v>0</v>
      </c>
      <c r="EZ265" s="36">
        <f t="shared" si="723"/>
        <v>0</v>
      </c>
      <c r="FA265" s="36">
        <f t="shared" si="724"/>
        <v>0</v>
      </c>
      <c r="FB265" s="36">
        <f t="shared" si="725"/>
        <v>0</v>
      </c>
      <c r="FC265" s="36">
        <f t="shared" ref="FC265:FC328" si="753">FB265+MAX(EZ265,FA265)</f>
        <v>0</v>
      </c>
      <c r="FD265" s="36">
        <f t="shared" si="726"/>
        <v>0</v>
      </c>
      <c r="FE265" s="36">
        <f t="shared" si="727"/>
        <v>0</v>
      </c>
      <c r="FF265" s="36">
        <f t="shared" ref="FF265:FF328" si="754">EY265+FC265+FD265+FE265</f>
        <v>0</v>
      </c>
      <c r="FG265" s="36">
        <f t="shared" ca="1" si="728"/>
        <v>111.99388173504067</v>
      </c>
      <c r="FH265" s="36">
        <f t="shared" ca="1" si="729"/>
        <v>0.98049010112290647</v>
      </c>
      <c r="FI265" s="36">
        <f t="shared" ca="1" si="730"/>
        <v>-1.5885003862650779</v>
      </c>
      <c r="FJ265" s="36">
        <f t="shared" ca="1" si="731"/>
        <v>133.53491246652476</v>
      </c>
      <c r="FK265" s="36">
        <f t="shared" si="732"/>
        <v>0</v>
      </c>
      <c r="FL265" s="36">
        <f t="shared" si="733"/>
        <v>0</v>
      </c>
      <c r="FM265" s="36">
        <f t="shared" ca="1" si="734"/>
        <v>0</v>
      </c>
      <c r="FN265" s="36">
        <f t="shared" ca="1" si="606"/>
        <v>133.53491246652476</v>
      </c>
    </row>
    <row r="266" spans="2:170" x14ac:dyDescent="0.25">
      <c r="B266" s="2">
        <v>258</v>
      </c>
      <c r="C266" s="2">
        <f t="shared" si="607"/>
        <v>22</v>
      </c>
      <c r="D266" s="2">
        <f t="shared" si="303"/>
        <v>282</v>
      </c>
      <c r="E266" s="2">
        <f t="shared" si="608"/>
        <v>24</v>
      </c>
      <c r="F266" s="189">
        <f t="shared" si="304"/>
        <v>53570</v>
      </c>
      <c r="G266" s="2">
        <f t="shared" si="609"/>
        <v>8</v>
      </c>
      <c r="H266" s="187">
        <f t="shared" si="611"/>
        <v>56.083333333333336</v>
      </c>
      <c r="I266" s="186">
        <f t="shared" si="610"/>
        <v>56</v>
      </c>
      <c r="J266" s="2">
        <f t="shared" si="612"/>
        <v>0</v>
      </c>
      <c r="K266" s="2">
        <f t="shared" si="613"/>
        <v>1</v>
      </c>
      <c r="L266">
        <f t="shared" si="614"/>
        <v>2</v>
      </c>
      <c r="M266" s="190">
        <f t="shared" si="735"/>
        <v>3.7482515400000006E-3</v>
      </c>
      <c r="N266">
        <f t="shared" si="615"/>
        <v>1</v>
      </c>
      <c r="O266">
        <f t="shared" si="616"/>
        <v>100</v>
      </c>
      <c r="P266" s="58">
        <f t="shared" si="617"/>
        <v>1.6867131930000001E-2</v>
      </c>
      <c r="Q266" s="106">
        <f t="shared" si="618"/>
        <v>1.6867131930000001E-2</v>
      </c>
      <c r="R266" s="59">
        <f t="shared" si="619"/>
        <v>1.6867131930000001E-2</v>
      </c>
      <c r="S266" s="32">
        <f t="shared" si="736"/>
        <v>1.4165792096922925E-3</v>
      </c>
      <c r="T266">
        <f t="shared" si="620"/>
        <v>1</v>
      </c>
      <c r="U266" s="32">
        <f t="shared" si="737"/>
        <v>4.5665511000000003E-4</v>
      </c>
      <c r="V266">
        <f t="shared" si="621"/>
        <v>1</v>
      </c>
      <c r="W266">
        <f t="shared" si="622"/>
        <v>100</v>
      </c>
      <c r="X266" s="58">
        <f t="shared" si="623"/>
        <v>2.054947995E-3</v>
      </c>
      <c r="Y266" s="58">
        <f t="shared" si="624"/>
        <v>2.054947995E-3</v>
      </c>
      <c r="Z266" s="32">
        <f t="shared" si="625"/>
        <v>2.054947995E-3</v>
      </c>
      <c r="AA266" s="32">
        <f t="shared" si="626"/>
        <v>1.7140716625019259E-4</v>
      </c>
      <c r="AB266" s="59">
        <f t="shared" si="627"/>
        <v>4.9056245199999996E-3</v>
      </c>
      <c r="AC266" s="59">
        <f t="shared" si="628"/>
        <v>4.9056245199999996E-3</v>
      </c>
      <c r="AD266">
        <f t="shared" si="629"/>
        <v>1</v>
      </c>
      <c r="AE266" s="59">
        <f t="shared" si="630"/>
        <v>4.9056245199999996E-3</v>
      </c>
      <c r="AF266" s="59">
        <f t="shared" si="631"/>
        <v>4.1758461800000006E-3</v>
      </c>
      <c r="AG266" s="59">
        <f t="shared" si="632"/>
        <v>4.1758461800000006E-3</v>
      </c>
      <c r="AH266">
        <f t="shared" si="633"/>
        <v>1</v>
      </c>
      <c r="AI266" s="59">
        <f t="shared" si="634"/>
        <v>4.1758461800000006E-3</v>
      </c>
      <c r="AJ266" s="59">
        <f t="shared" si="635"/>
        <v>0</v>
      </c>
      <c r="AK266" s="59">
        <f t="shared" si="636"/>
        <v>0</v>
      </c>
      <c r="AL266" s="59">
        <f t="shared" si="637"/>
        <v>0</v>
      </c>
      <c r="AM266" s="12">
        <f t="shared" si="738"/>
        <v>7.5953289948871433E-2</v>
      </c>
      <c r="AN266" s="12">
        <f t="shared" si="739"/>
        <v>0</v>
      </c>
      <c r="AO266" s="66">
        <f t="shared" si="638"/>
        <v>1.0759385144930184E-4</v>
      </c>
      <c r="AP266" s="66">
        <f t="shared" si="639"/>
        <v>1.3018938197515287E-5</v>
      </c>
      <c r="AQ266" s="59">
        <f t="shared" si="640"/>
        <v>3.725983215478532E-4</v>
      </c>
      <c r="AR266" s="59">
        <f t="shared" si="641"/>
        <v>3.1716925569142719E-4</v>
      </c>
      <c r="AS266" s="59">
        <f t="shared" si="642"/>
        <v>0</v>
      </c>
      <c r="AT266" s="12">
        <f t="shared" si="643"/>
        <v>7.5142909581985329E-2</v>
      </c>
      <c r="AU266" s="59">
        <f t="shared" si="740"/>
        <v>0</v>
      </c>
      <c r="AV266" s="59">
        <f t="shared" si="741"/>
        <v>-6.7762635780344027E-18</v>
      </c>
      <c r="AW266" s="70">
        <f t="shared" si="644"/>
        <v>0</v>
      </c>
      <c r="AX266" s="20">
        <f t="shared" si="645"/>
        <v>200000</v>
      </c>
      <c r="AY266" s="20">
        <f t="shared" si="646"/>
        <v>0</v>
      </c>
      <c r="AZ266" s="20">
        <f t="shared" si="647"/>
        <v>0</v>
      </c>
      <c r="BA266" s="20">
        <f t="shared" si="648"/>
        <v>200000</v>
      </c>
      <c r="BB266" s="36">
        <f t="shared" si="649"/>
        <v>1</v>
      </c>
      <c r="BC266" s="36">
        <f t="shared" si="650"/>
        <v>0</v>
      </c>
      <c r="BD266" s="80">
        <f t="shared" si="651"/>
        <v>21.518770289860367</v>
      </c>
      <c r="BE266" s="36">
        <f t="shared" si="652"/>
        <v>0</v>
      </c>
      <c r="BF266" s="36">
        <f t="shared" si="653"/>
        <v>0</v>
      </c>
      <c r="BG266" s="36">
        <f t="shared" si="654"/>
        <v>21.518770289860367</v>
      </c>
      <c r="BH266" s="36">
        <f t="shared" si="655"/>
        <v>2.6037876395030572</v>
      </c>
      <c r="BI266" s="36">
        <f t="shared" si="656"/>
        <v>0</v>
      </c>
      <c r="BJ266" s="36">
        <f t="shared" si="657"/>
        <v>0</v>
      </c>
      <c r="BK266" s="36">
        <f t="shared" si="658"/>
        <v>2.6037876395030572</v>
      </c>
      <c r="BL266" s="68">
        <f ca="1">IF(OR(AT266=0,E266&gt;ProjTerm),0,VLOOKUP(D266,'Life Events'!$AE$5:$AI$1206,5,FALSE))</f>
        <v>2.0417634341727431E-16</v>
      </c>
      <c r="BM266" s="93">
        <f t="shared" ca="1" si="659"/>
        <v>2.0417634341727431E-16</v>
      </c>
      <c r="BN266" s="93">
        <f t="shared" ca="1" si="660"/>
        <v>1.5342404512184629E-17</v>
      </c>
      <c r="BO266" s="36">
        <f t="shared" ca="1" si="661"/>
        <v>2.3344971614138755E-15</v>
      </c>
      <c r="BP266" s="36">
        <f t="shared" si="662"/>
        <v>1.0084384796338525E-2</v>
      </c>
      <c r="BQ266" s="36">
        <f t="shared" si="663"/>
        <v>98.306445262745243</v>
      </c>
      <c r="BR266" s="36">
        <f t="shared" si="664"/>
        <v>154.78110000000001</v>
      </c>
      <c r="BS266" s="36">
        <f t="shared" si="665"/>
        <v>152.15979734857498</v>
      </c>
      <c r="BT266" s="36">
        <f t="shared" si="666"/>
        <v>11.433729894177182</v>
      </c>
      <c r="BU266" s="70" cm="1">
        <f t="array" ref="BU266">IF(AND(ActInt=1,$J266=0),INDEX(Tbl_FwdNom,$B266-IVP,MATCH(ValnDt,Tbl_FwdNom_Cols)),INDEX(Tbl_FwdNom,$B266,MATCH(StartDt,Tbl_FwdNom_Cols)))</f>
        <v>11.012896693</v>
      </c>
      <c r="BV266" s="70" cm="1">
        <f t="array" ref="BV266">INDEX(Tbl_FwdReal,$B266,MATCH(StartDt,Tbl_FwdReal_Cols))</f>
        <v>5.0209786620000001</v>
      </c>
      <c r="BW266" s="70" cm="1">
        <f t="array" ref="BW266">IF(RunType&lt;&gt;"OPN",INDEX(Tbl_FwdReal,$B266,MATCH(ValnDt,Tbl_FwdReal_Cols)),IF(AND($J266=0,ActInt=1),INDEX(Tbl_FwdReal,$B266-IVP,MATCH(ValnDt,Tbl_FwdReal_Cols)),-999))*$K266</f>
        <v>5.0209786620000001</v>
      </c>
      <c r="BX266" s="70">
        <f t="shared" si="667"/>
        <v>5.0209786620000002E-2</v>
      </c>
      <c r="BY266" s="70">
        <f t="shared" si="742"/>
        <v>5.705448670674107E-2</v>
      </c>
      <c r="BZ266" s="64">
        <f t="shared" ref="BZ266:BZ329" si="755">IF(BY266&lt;&gt;BY265,(1+BY266)^(1/12)-1,BZ265)</f>
        <v>4.6345610110491986E-3</v>
      </c>
      <c r="CA266" s="70" cm="1">
        <f t="array" ref="CA266">IF($J266=1,CA265*(1+INDEX(Tbl_CPI,$B266,MATCH(IF(RunType="OPN",StartDt,ValnDt),Tbl_CPI_Cols))),0)</f>
        <v>0</v>
      </c>
      <c r="CB266" s="70">
        <f t="shared" si="743"/>
        <v>4.5782468563740544</v>
      </c>
      <c r="CC266" s="70">
        <f t="shared" si="744"/>
        <v>4.4552760284928503</v>
      </c>
      <c r="CD266" s="36">
        <f t="shared" si="668"/>
        <v>24.741006122504196</v>
      </c>
      <c r="CE266" s="36">
        <f t="shared" si="669"/>
        <v>1.5748539025577508</v>
      </c>
      <c r="CF266" s="36">
        <f t="shared" si="670"/>
        <v>0</v>
      </c>
      <c r="CG266" s="36">
        <f t="shared" si="671"/>
        <v>1.9987761467374452</v>
      </c>
      <c r="CH266" s="36">
        <f t="shared" si="672"/>
        <v>1.8791608116493645</v>
      </c>
      <c r="CI266" s="36">
        <f t="shared" si="673"/>
        <v>0</v>
      </c>
      <c r="CJ266" s="36">
        <f t="shared" si="674"/>
        <v>0</v>
      </c>
      <c r="CK266" s="36">
        <f t="shared" si="675"/>
        <v>0</v>
      </c>
      <c r="CL266" s="36">
        <f t="shared" si="676"/>
        <v>0.11961533508808056</v>
      </c>
      <c r="CM266" s="36">
        <f t="shared" si="677"/>
        <v>1.9987761467374452</v>
      </c>
      <c r="CN266" s="36">
        <f t="shared" ca="1" si="678"/>
        <v>12.678743650389906</v>
      </c>
      <c r="CO266" s="20">
        <f t="shared" si="679"/>
        <v>120000</v>
      </c>
      <c r="CP266" s="20">
        <f t="shared" si="680"/>
        <v>2</v>
      </c>
      <c r="CQ266" s="64">
        <f t="shared" si="681"/>
        <v>4.7707121399999993E-3</v>
      </c>
      <c r="CR266" s="64">
        <f t="shared" si="682"/>
        <v>2.1468204629999998E-2</v>
      </c>
      <c r="CS266" s="36">
        <f t="shared" si="683"/>
        <v>16.468485868464423</v>
      </c>
      <c r="CT266" s="36">
        <f t="shared" si="684"/>
        <v>12.911262173916221</v>
      </c>
      <c r="CU266" s="36">
        <f t="shared" si="685"/>
        <v>1.5622725837018345</v>
      </c>
      <c r="CV266" s="36">
        <f t="shared" si="745"/>
        <v>14.473534757618054</v>
      </c>
      <c r="CW266" s="36">
        <f t="shared" si="686"/>
        <v>0</v>
      </c>
      <c r="CX266" s="36">
        <f t="shared" si="687"/>
        <v>0</v>
      </c>
      <c r="CY266" s="36">
        <f t="shared" si="688"/>
        <v>0</v>
      </c>
      <c r="CZ266" s="36">
        <f t="shared" si="746"/>
        <v>0</v>
      </c>
      <c r="DA266" s="64">
        <f t="shared" si="689"/>
        <v>8.7443600755425788E-3</v>
      </c>
      <c r="DB266" s="70">
        <f t="shared" si="747"/>
        <v>0.99133144092633363</v>
      </c>
      <c r="DC266" s="70">
        <f>PRODUCT($DB$8:DB266)</f>
        <v>7.6004550426797005E-2</v>
      </c>
      <c r="DD266" s="36">
        <f t="shared" si="690"/>
        <v>541.0907361288256</v>
      </c>
      <c r="DE266" s="36">
        <f t="shared" si="691"/>
        <v>1585.581597711458</v>
      </c>
      <c r="DF266" s="36">
        <f t="shared" si="692"/>
        <v>138.28275692677934</v>
      </c>
      <c r="DG266" s="36">
        <f t="shared" si="693"/>
        <v>0.72065788129801844</v>
      </c>
      <c r="DH266" s="36">
        <f t="shared" ca="1" si="694"/>
        <v>1.4305056034215213E-13</v>
      </c>
      <c r="DI266" s="36">
        <f t="shared" si="695"/>
        <v>120.19709557826629</v>
      </c>
      <c r="DJ266" s="36">
        <f t="shared" ca="1" si="696"/>
        <v>1302.2500562063801</v>
      </c>
      <c r="DK266" s="36">
        <f t="shared" si="697"/>
        <v>0</v>
      </c>
      <c r="DL266" s="36">
        <f t="shared" si="698"/>
        <v>0</v>
      </c>
      <c r="DM266" s="36">
        <f t="shared" ca="1" si="699"/>
        <v>1302.2500562063801</v>
      </c>
      <c r="DN266" s="36">
        <f t="shared" ca="1" si="748"/>
        <v>1302.2500562063858</v>
      </c>
      <c r="DO266" s="64" cm="1">
        <f t="array" ref="DO266">IFERROR(INDEX(Tbl_FwdNom,$B266,MATCH(LIDt,Tbl_FwdNom_Cols,0)),0)</f>
        <v>12.557625379999999</v>
      </c>
      <c r="DP266" s="64">
        <f t="shared" ca="1" si="749"/>
        <v>9.066270222</v>
      </c>
      <c r="DQ266" s="64">
        <f t="shared" ca="1" si="700"/>
        <v>7.2583395701391051E-3</v>
      </c>
      <c r="DR266" s="70">
        <f t="shared" ca="1" si="701"/>
        <v>0.99279396428404187</v>
      </c>
      <c r="DS266" s="70">
        <f ca="1">PRODUCT($DR$8:DR266)</f>
        <v>7.7495496335887218E-2</v>
      </c>
      <c r="DT266" s="36">
        <f t="shared" ca="1" si="702"/>
        <v>1916.5793822730363</v>
      </c>
      <c r="DU266" s="36">
        <f t="shared" ca="1" si="703"/>
        <v>157.5121040442119</v>
      </c>
      <c r="DV266" s="36">
        <f t="shared" ca="1" si="704"/>
        <v>0.86706959983595588</v>
      </c>
      <c r="DW266" s="36">
        <f t="shared" ca="1" si="705"/>
        <v>1.5879037293137216E-13</v>
      </c>
      <c r="DX266" s="36">
        <f t="shared" ca="1" si="706"/>
        <v>606.49983334953731</v>
      </c>
      <c r="DY266" s="36">
        <f t="shared" ca="1" si="707"/>
        <v>6.3956154774141014</v>
      </c>
      <c r="DZ266" s="36">
        <f t="shared" ca="1" si="708"/>
        <v>132.30111861181936</v>
      </c>
      <c r="EA266" s="36">
        <f t="shared" ca="1" si="709"/>
        <v>0</v>
      </c>
      <c r="EB266" s="36">
        <f t="shared" ca="1" si="710"/>
        <v>1605.4213174571087</v>
      </c>
      <c r="EC266" s="36">
        <f t="shared" ca="1" si="711"/>
        <v>0</v>
      </c>
      <c r="ED266" s="36">
        <f t="shared" ca="1" si="712"/>
        <v>0</v>
      </c>
      <c r="EE266" s="36">
        <f t="shared" ca="1" si="750"/>
        <v>0</v>
      </c>
      <c r="EF266" s="36">
        <f t="shared" ca="1" si="713"/>
        <v>1605.4213174571087</v>
      </c>
      <c r="EG266" s="64"/>
      <c r="EH266" s="64"/>
      <c r="EI266" s="64"/>
      <c r="EJ266" s="70"/>
      <c r="EK266" s="70"/>
      <c r="EL266" s="70"/>
      <c r="EM266" s="70"/>
      <c r="EN266" s="70"/>
      <c r="EO266" s="36">
        <f t="shared" ca="1" si="714"/>
        <v>11.39853797922358</v>
      </c>
      <c r="EP266" s="36">
        <f t="shared" ca="1" si="715"/>
        <v>0</v>
      </c>
      <c r="EQ266" s="36">
        <f t="shared" si="716"/>
        <v>46.01239377197458</v>
      </c>
      <c r="ER266" s="36">
        <f t="shared" si="717"/>
        <v>3.2434547886696583</v>
      </c>
      <c r="ES266" s="36">
        <f t="shared" si="718"/>
        <v>-2.9620226749943335</v>
      </c>
      <c r="ET266" s="36">
        <f t="shared" ca="1" si="719"/>
        <v>0</v>
      </c>
      <c r="EU266" s="36">
        <f t="shared" ca="1" si="751"/>
        <v>3.2434547886696583</v>
      </c>
      <c r="EV266" s="36">
        <f t="shared" si="720"/>
        <v>1.9841030724780879</v>
      </c>
      <c r="EW266" s="36">
        <f t="shared" si="721"/>
        <v>60.145919816776171</v>
      </c>
      <c r="EX266" s="36">
        <f t="shared" ca="1" si="752"/>
        <v>111.3858714498985</v>
      </c>
      <c r="EY266" s="36">
        <f t="shared" si="722"/>
        <v>0</v>
      </c>
      <c r="EZ266" s="36">
        <f t="shared" si="723"/>
        <v>0</v>
      </c>
      <c r="FA266" s="36">
        <f t="shared" si="724"/>
        <v>0</v>
      </c>
      <c r="FB266" s="36">
        <f t="shared" si="725"/>
        <v>0</v>
      </c>
      <c r="FC266" s="36">
        <f t="shared" si="753"/>
        <v>0</v>
      </c>
      <c r="FD266" s="36">
        <f t="shared" si="726"/>
        <v>0</v>
      </c>
      <c r="FE266" s="36">
        <f t="shared" si="727"/>
        <v>0</v>
      </c>
      <c r="FF266" s="36">
        <f t="shared" si="754"/>
        <v>0</v>
      </c>
      <c r="FG266" s="36">
        <f t="shared" ca="1" si="728"/>
        <v>111.3858714498985</v>
      </c>
      <c r="FH266" s="36">
        <f t="shared" ca="1" si="729"/>
        <v>0.97399816728601041</v>
      </c>
      <c r="FI266" s="36">
        <f t="shared" ca="1" si="730"/>
        <v>-1.571483659410061</v>
      </c>
      <c r="FJ266" s="36">
        <f t="shared" ca="1" si="731"/>
        <v>132.93267054626554</v>
      </c>
      <c r="FK266" s="36">
        <f t="shared" si="732"/>
        <v>0</v>
      </c>
      <c r="FL266" s="36">
        <f t="shared" si="733"/>
        <v>0</v>
      </c>
      <c r="FM266" s="36">
        <f t="shared" ca="1" si="734"/>
        <v>0</v>
      </c>
      <c r="FN266" s="36">
        <f t="shared" ca="1" si="606"/>
        <v>132.93267054626554</v>
      </c>
    </row>
    <row r="267" spans="2:170" x14ac:dyDescent="0.25">
      <c r="B267" s="2">
        <v>259</v>
      </c>
      <c r="C267" s="2">
        <f t="shared" si="607"/>
        <v>22</v>
      </c>
      <c r="D267" s="2">
        <f t="shared" si="303"/>
        <v>283</v>
      </c>
      <c r="E267" s="2">
        <f t="shared" si="608"/>
        <v>24</v>
      </c>
      <c r="F267" s="189">
        <f t="shared" si="304"/>
        <v>53600</v>
      </c>
      <c r="G267" s="2">
        <f t="shared" si="609"/>
        <v>9</v>
      </c>
      <c r="H267" s="187">
        <f t="shared" si="611"/>
        <v>56.166666666666671</v>
      </c>
      <c r="I267" s="186">
        <f t="shared" si="610"/>
        <v>56</v>
      </c>
      <c r="J267" s="2">
        <f t="shared" si="612"/>
        <v>0</v>
      </c>
      <c r="K267" s="2">
        <f t="shared" si="613"/>
        <v>1</v>
      </c>
      <c r="L267">
        <f t="shared" si="614"/>
        <v>2</v>
      </c>
      <c r="M267" s="190">
        <f t="shared" si="735"/>
        <v>3.7482515400000006E-3</v>
      </c>
      <c r="N267">
        <f t="shared" si="615"/>
        <v>1</v>
      </c>
      <c r="O267">
        <f t="shared" si="616"/>
        <v>100</v>
      </c>
      <c r="P267" s="58">
        <f t="shared" si="617"/>
        <v>1.6867131930000001E-2</v>
      </c>
      <c r="Q267" s="106">
        <f t="shared" si="618"/>
        <v>1.6867131930000001E-2</v>
      </c>
      <c r="R267" s="59">
        <f t="shared" si="619"/>
        <v>1.6867131930000001E-2</v>
      </c>
      <c r="S267" s="32">
        <f t="shared" si="736"/>
        <v>1.4165792096922925E-3</v>
      </c>
      <c r="T267">
        <f t="shared" si="620"/>
        <v>1</v>
      </c>
      <c r="U267" s="32">
        <f t="shared" si="737"/>
        <v>4.5665511000000003E-4</v>
      </c>
      <c r="V267">
        <f t="shared" si="621"/>
        <v>1</v>
      </c>
      <c r="W267">
        <f t="shared" si="622"/>
        <v>100</v>
      </c>
      <c r="X267" s="58">
        <f t="shared" si="623"/>
        <v>2.054947995E-3</v>
      </c>
      <c r="Y267" s="58">
        <f t="shared" si="624"/>
        <v>2.054947995E-3</v>
      </c>
      <c r="Z267" s="32">
        <f t="shared" si="625"/>
        <v>2.054947995E-3</v>
      </c>
      <c r="AA267" s="32">
        <f t="shared" si="626"/>
        <v>1.7140716625019259E-4</v>
      </c>
      <c r="AB267" s="59">
        <f t="shared" si="627"/>
        <v>4.9056245199999996E-3</v>
      </c>
      <c r="AC267" s="59">
        <f t="shared" si="628"/>
        <v>4.9056245199999996E-3</v>
      </c>
      <c r="AD267">
        <f t="shared" si="629"/>
        <v>1</v>
      </c>
      <c r="AE267" s="59">
        <f t="shared" si="630"/>
        <v>4.9056245199999996E-3</v>
      </c>
      <c r="AF267" s="59">
        <f t="shared" si="631"/>
        <v>4.1758461800000006E-3</v>
      </c>
      <c r="AG267" s="59">
        <f t="shared" si="632"/>
        <v>4.1758461800000006E-3</v>
      </c>
      <c r="AH267">
        <f t="shared" si="633"/>
        <v>1</v>
      </c>
      <c r="AI267" s="59">
        <f t="shared" si="634"/>
        <v>4.1758461800000006E-3</v>
      </c>
      <c r="AJ267" s="59">
        <f t="shared" si="635"/>
        <v>0</v>
      </c>
      <c r="AK267" s="59">
        <f t="shared" si="636"/>
        <v>0</v>
      </c>
      <c r="AL267" s="59">
        <f t="shared" si="637"/>
        <v>0</v>
      </c>
      <c r="AM267" s="12">
        <f t="shared" si="738"/>
        <v>7.5142909581985329E-2</v>
      </c>
      <c r="AN267" s="12">
        <f t="shared" si="739"/>
        <v>0</v>
      </c>
      <c r="AO267" s="66">
        <f t="shared" si="638"/>
        <v>1.0644588346962817E-4</v>
      </c>
      <c r="AP267" s="66">
        <f t="shared" si="639"/>
        <v>1.2880033195242548E-5</v>
      </c>
      <c r="AQ267" s="59">
        <f t="shared" si="640"/>
        <v>3.6862289974953013E-4</v>
      </c>
      <c r="AR267" s="59">
        <f t="shared" si="641"/>
        <v>3.1378523193201886E-4</v>
      </c>
      <c r="AS267" s="59">
        <f t="shared" si="642"/>
        <v>0</v>
      </c>
      <c r="AT267" s="12">
        <f t="shared" si="643"/>
        <v>7.434117553363892E-2</v>
      </c>
      <c r="AU267" s="59">
        <f t="shared" si="740"/>
        <v>1.100465205072787E-17</v>
      </c>
      <c r="AV267" s="59">
        <f t="shared" si="741"/>
        <v>0</v>
      </c>
      <c r="AW267" s="70">
        <f t="shared" si="644"/>
        <v>0</v>
      </c>
      <c r="AX267" s="20">
        <f t="shared" si="645"/>
        <v>200000</v>
      </c>
      <c r="AY267" s="20">
        <f t="shared" si="646"/>
        <v>0</v>
      </c>
      <c r="AZ267" s="20">
        <f t="shared" si="647"/>
        <v>0</v>
      </c>
      <c r="BA267" s="20">
        <f t="shared" si="648"/>
        <v>200000</v>
      </c>
      <c r="BB267" s="36">
        <f t="shared" si="649"/>
        <v>1</v>
      </c>
      <c r="BC267" s="36">
        <f t="shared" si="650"/>
        <v>0</v>
      </c>
      <c r="BD267" s="80">
        <f t="shared" si="651"/>
        <v>21.289176693925633</v>
      </c>
      <c r="BE267" s="36">
        <f t="shared" si="652"/>
        <v>0</v>
      </c>
      <c r="BF267" s="36">
        <f t="shared" si="653"/>
        <v>0</v>
      </c>
      <c r="BG267" s="36">
        <f t="shared" si="654"/>
        <v>21.289176693925633</v>
      </c>
      <c r="BH267" s="36">
        <f t="shared" si="655"/>
        <v>2.5760066390485097</v>
      </c>
      <c r="BI267" s="36">
        <f t="shared" si="656"/>
        <v>0</v>
      </c>
      <c r="BJ267" s="36">
        <f t="shared" si="657"/>
        <v>0</v>
      </c>
      <c r="BK267" s="36">
        <f t="shared" si="658"/>
        <v>2.5760066390485097</v>
      </c>
      <c r="BL267" s="68">
        <f ca="1">IF(OR(AT267=0,E267&gt;ProjTerm),0,VLOOKUP(D267,'Life Events'!$AE$5:$AI$1206,5,FALSE))</f>
        <v>2.0637828769928835E-16</v>
      </c>
      <c r="BM267" s="93">
        <f t="shared" ca="1" si="659"/>
        <v>2.0637828769928835E-16</v>
      </c>
      <c r="BN267" s="93">
        <f t="shared" ca="1" si="660"/>
        <v>1.5342404512184629E-17</v>
      </c>
      <c r="BO267" s="36">
        <f t="shared" ca="1" si="661"/>
        <v>2.3344971614138755E-15</v>
      </c>
      <c r="BP267" s="36">
        <f t="shared" si="662"/>
        <v>9.976789885616703E-3</v>
      </c>
      <c r="BQ267" s="36">
        <f t="shared" si="663"/>
        <v>98.306445262745243</v>
      </c>
      <c r="BR267" s="36">
        <f t="shared" si="664"/>
        <v>154.78110000000001</v>
      </c>
      <c r="BS267" s="36">
        <f t="shared" si="665"/>
        <v>152.15979734857498</v>
      </c>
      <c r="BT267" s="36">
        <f t="shared" si="666"/>
        <v>11.31173820385334</v>
      </c>
      <c r="BU267" s="70" cm="1">
        <f t="array" ref="BU267">IF(AND(ActInt=1,$J267=0),INDEX(Tbl_FwdNom,$B267-IVP,MATCH(ValnDt,Tbl_FwdNom_Cols)),INDEX(Tbl_FwdNom,$B267,MATCH(StartDt,Tbl_FwdNom_Cols)))</f>
        <v>10.999917708</v>
      </c>
      <c r="BV267" s="70" cm="1">
        <f t="array" ref="BV267">INDEX(Tbl_FwdReal,$B267,MATCH(StartDt,Tbl_FwdReal_Cols))</f>
        <v>5.0208928390000001</v>
      </c>
      <c r="BW267" s="70" cm="1">
        <f t="array" ref="BW267">IF(RunType&lt;&gt;"OPN",INDEX(Tbl_FwdReal,$B267,MATCH(ValnDt,Tbl_FwdReal_Cols)),IF(AND($J267=0,ActInt=1),INDEX(Tbl_FwdReal,$B267-IVP,MATCH(ValnDt,Tbl_FwdReal_Cols)),-999))*$K267</f>
        <v>5.0208928390000001</v>
      </c>
      <c r="BX267" s="70">
        <f t="shared" si="667"/>
        <v>5.0208928389999997E-2</v>
      </c>
      <c r="BY267" s="70">
        <f t="shared" si="742"/>
        <v>5.6931765740803719E-2</v>
      </c>
      <c r="BZ267" s="64">
        <f t="shared" si="755"/>
        <v>4.6248408967939358E-3</v>
      </c>
      <c r="CA267" s="70" cm="1">
        <f t="array" ref="CA267">IF($J267=1,CA266*(1+INDEX(Tbl_CPI,$B267,MATCH(IF(RunType="OPN",StartDt,ValnDt),Tbl_CPI_Cols))),0)</f>
        <v>0</v>
      </c>
      <c r="CB267" s="70">
        <f t="shared" si="743"/>
        <v>4.5994205196710309</v>
      </c>
      <c r="CC267" s="70">
        <f t="shared" si="744"/>
        <v>4.4552760284928503</v>
      </c>
      <c r="CD267" s="36">
        <f t="shared" si="668"/>
        <v>24.741006122504196</v>
      </c>
      <c r="CE267" s="36">
        <f t="shared" si="669"/>
        <v>1.5748539025577508</v>
      </c>
      <c r="CF267" s="36">
        <f t="shared" si="670"/>
        <v>0</v>
      </c>
      <c r="CG267" s="36">
        <f t="shared" si="671"/>
        <v>1.9774502904354121</v>
      </c>
      <c r="CH267" s="36">
        <f t="shared" si="672"/>
        <v>1.8591111860306782</v>
      </c>
      <c r="CI267" s="36">
        <f t="shared" si="673"/>
        <v>0</v>
      </c>
      <c r="CJ267" s="36">
        <f t="shared" si="674"/>
        <v>0</v>
      </c>
      <c r="CK267" s="36">
        <f t="shared" si="675"/>
        <v>0</v>
      </c>
      <c r="CL267" s="36">
        <f t="shared" si="676"/>
        <v>0.1183391044047338</v>
      </c>
      <c r="CM267" s="36">
        <f t="shared" si="677"/>
        <v>1.9774502904354121</v>
      </c>
      <c r="CN267" s="36">
        <f t="shared" ca="1" si="678"/>
        <v>12.543468339235188</v>
      </c>
      <c r="CO267" s="20">
        <f t="shared" si="679"/>
        <v>120000</v>
      </c>
      <c r="CP267" s="20">
        <f t="shared" si="680"/>
        <v>2</v>
      </c>
      <c r="CQ267" s="64">
        <f t="shared" si="681"/>
        <v>4.7707121399999993E-3</v>
      </c>
      <c r="CR267" s="64">
        <f t="shared" si="682"/>
        <v>2.1468204629999998E-2</v>
      </c>
      <c r="CS267" s="36">
        <f t="shared" si="683"/>
        <v>16.292776065385077</v>
      </c>
      <c r="CT267" s="36">
        <f t="shared" si="684"/>
        <v>12.77350601635538</v>
      </c>
      <c r="CU267" s="36">
        <f t="shared" si="685"/>
        <v>1.5456039834291058</v>
      </c>
      <c r="CV267" s="36">
        <f t="shared" si="745"/>
        <v>14.319109999784486</v>
      </c>
      <c r="CW267" s="36">
        <f t="shared" si="686"/>
        <v>0</v>
      </c>
      <c r="CX267" s="36">
        <f t="shared" si="687"/>
        <v>0</v>
      </c>
      <c r="CY267" s="36">
        <f t="shared" si="688"/>
        <v>0</v>
      </c>
      <c r="CZ267" s="36">
        <f t="shared" si="746"/>
        <v>0</v>
      </c>
      <c r="DA267" s="64">
        <f t="shared" si="689"/>
        <v>8.7345315031199799E-3</v>
      </c>
      <c r="DB267" s="70">
        <f t="shared" si="747"/>
        <v>0.99134109993230368</v>
      </c>
      <c r="DC267" s="70">
        <f>PRODUCT($DB$8:DB267)</f>
        <v>7.5346434619961183E-2</v>
      </c>
      <c r="DD267" s="36">
        <f t="shared" si="690"/>
        <v>534.50517200573586</v>
      </c>
      <c r="DE267" s="36">
        <f t="shared" si="691"/>
        <v>1578.1417334335106</v>
      </c>
      <c r="DF267" s="36">
        <f t="shared" si="692"/>
        <v>136.91458538444607</v>
      </c>
      <c r="DG267" s="36">
        <f t="shared" si="693"/>
        <v>0.71697570037957103</v>
      </c>
      <c r="DH267" s="36">
        <f t="shared" ca="1" si="694"/>
        <v>1.4196554280658575E-13</v>
      </c>
      <c r="DI267" s="36">
        <f t="shared" si="695"/>
        <v>119.2522385038851</v>
      </c>
      <c r="DJ267" s="36">
        <f t="shared" ca="1" si="696"/>
        <v>1299.0864096157266</v>
      </c>
      <c r="DK267" s="36">
        <f t="shared" si="697"/>
        <v>0</v>
      </c>
      <c r="DL267" s="36">
        <f t="shared" si="698"/>
        <v>0</v>
      </c>
      <c r="DM267" s="36">
        <f t="shared" ca="1" si="699"/>
        <v>1299.0864096157266</v>
      </c>
      <c r="DN267" s="36">
        <f t="shared" ca="1" si="748"/>
        <v>1299.086409615732</v>
      </c>
      <c r="DO267" s="64" cm="1">
        <f t="array" ref="DO267">IFERROR(INDEX(Tbl_FwdNom,$B267,MATCH(LIDt,Tbl_FwdNom_Cols,0)),0)</f>
        <v>12.56014908</v>
      </c>
      <c r="DP267" s="64">
        <f t="shared" ca="1" si="749"/>
        <v>9.0473051120000001</v>
      </c>
      <c r="DQ267" s="64">
        <f t="shared" ca="1" si="700"/>
        <v>7.2437427201481608E-3</v>
      </c>
      <c r="DR267" s="70">
        <f t="shared" ca="1" si="701"/>
        <v>0.99280835172965598</v>
      </c>
      <c r="DS267" s="70">
        <f ca="1">PRODUCT($DR$8:DR267)</f>
        <v>7.6938175983703783E-2</v>
      </c>
      <c r="DT267" s="36">
        <f t="shared" ca="1" si="702"/>
        <v>1909.1734135270372</v>
      </c>
      <c r="DU267" s="36">
        <f t="shared" ca="1" si="703"/>
        <v>156.07707456216886</v>
      </c>
      <c r="DV267" s="36">
        <f t="shared" ca="1" si="704"/>
        <v>0.8633736390520127</v>
      </c>
      <c r="DW267" s="36">
        <f t="shared" ca="1" si="705"/>
        <v>1.576061123779095E-13</v>
      </c>
      <c r="DX267" s="36">
        <f t="shared" ca="1" si="706"/>
        <v>599.58142389828072</v>
      </c>
      <c r="DY267" s="36">
        <f t="shared" ca="1" si="707"/>
        <v>6.3227473480387122</v>
      </c>
      <c r="DZ267" s="36">
        <f t="shared" ca="1" si="708"/>
        <v>131.38689576748075</v>
      </c>
      <c r="EA267" s="36">
        <f t="shared" ca="1" si="709"/>
        <v>0</v>
      </c>
      <c r="EB267" s="36">
        <f t="shared" ca="1" si="710"/>
        <v>1602.515333667393</v>
      </c>
      <c r="EC267" s="36">
        <f t="shared" ca="1" si="711"/>
        <v>0</v>
      </c>
      <c r="ED267" s="36">
        <f t="shared" ca="1" si="712"/>
        <v>0</v>
      </c>
      <c r="EE267" s="36">
        <f t="shared" ca="1" si="750"/>
        <v>0</v>
      </c>
      <c r="EF267" s="36">
        <f t="shared" ca="1" si="713"/>
        <v>1602.515333667393</v>
      </c>
      <c r="EG267" s="64"/>
      <c r="EH267" s="64"/>
      <c r="EI267" s="64"/>
      <c r="EJ267" s="70"/>
      <c r="EK267" s="70"/>
      <c r="EL267" s="70"/>
      <c r="EM267" s="70"/>
      <c r="EN267" s="70"/>
      <c r="EO267" s="36">
        <f t="shared" ca="1" si="714"/>
        <v>11.357272039016729</v>
      </c>
      <c r="EP267" s="36">
        <f t="shared" ca="1" si="715"/>
        <v>0</v>
      </c>
      <c r="EQ267" s="36">
        <f t="shared" si="716"/>
        <v>45.77729475653873</v>
      </c>
      <c r="ER267" s="36">
        <f t="shared" si="717"/>
        <v>3.2039790075022627</v>
      </c>
      <c r="ES267" s="36">
        <f t="shared" si="718"/>
        <v>-2.9259721774386391</v>
      </c>
      <c r="ET267" s="36">
        <f t="shared" ca="1" si="719"/>
        <v>0</v>
      </c>
      <c r="EU267" s="36">
        <f t="shared" ca="1" si="751"/>
        <v>3.2039790075022627</v>
      </c>
      <c r="EV267" s="36">
        <f t="shared" si="720"/>
        <v>1.9685062411627117</v>
      </c>
      <c r="EW267" s="36">
        <f t="shared" si="721"/>
        <v>59.838605952570745</v>
      </c>
      <c r="EX267" s="36">
        <f t="shared" ca="1" si="752"/>
        <v>110.78838595777445</v>
      </c>
      <c r="EY267" s="36">
        <f t="shared" si="722"/>
        <v>0</v>
      </c>
      <c r="EZ267" s="36">
        <f t="shared" si="723"/>
        <v>0</v>
      </c>
      <c r="FA267" s="36">
        <f t="shared" si="724"/>
        <v>0</v>
      </c>
      <c r="FB267" s="36">
        <f t="shared" si="725"/>
        <v>0</v>
      </c>
      <c r="FC267" s="36">
        <f t="shared" si="753"/>
        <v>0</v>
      </c>
      <c r="FD267" s="36">
        <f t="shared" si="726"/>
        <v>0</v>
      </c>
      <c r="FE267" s="36">
        <f t="shared" si="727"/>
        <v>0</v>
      </c>
      <c r="FF267" s="36">
        <f t="shared" si="754"/>
        <v>0</v>
      </c>
      <c r="FG267" s="36">
        <f t="shared" ca="1" si="728"/>
        <v>110.78838595777445</v>
      </c>
      <c r="FH267" s="36">
        <f t="shared" ca="1" si="729"/>
        <v>0.96768464732799619</v>
      </c>
      <c r="FI267" s="36">
        <f t="shared" ca="1" si="730"/>
        <v>-1.5547592645015382</v>
      </c>
      <c r="FJ267" s="36">
        <f t="shared" ca="1" si="731"/>
        <v>132.34084134630336</v>
      </c>
      <c r="FK267" s="36">
        <f t="shared" si="732"/>
        <v>0</v>
      </c>
      <c r="FL267" s="36">
        <f t="shared" si="733"/>
        <v>0</v>
      </c>
      <c r="FM267" s="36">
        <f t="shared" ca="1" si="734"/>
        <v>0</v>
      </c>
      <c r="FN267" s="36">
        <f t="shared" ca="1" si="606"/>
        <v>132.34084134630336</v>
      </c>
    </row>
    <row r="268" spans="2:170" x14ac:dyDescent="0.25">
      <c r="B268" s="2">
        <v>260</v>
      </c>
      <c r="C268" s="2">
        <f t="shared" si="607"/>
        <v>22</v>
      </c>
      <c r="D268" s="2">
        <f t="shared" si="303"/>
        <v>284</v>
      </c>
      <c r="E268" s="2">
        <f t="shared" si="608"/>
        <v>24</v>
      </c>
      <c r="F268" s="189">
        <f t="shared" si="304"/>
        <v>53631</v>
      </c>
      <c r="G268" s="2">
        <f t="shared" si="609"/>
        <v>10</v>
      </c>
      <c r="H268" s="187">
        <f t="shared" si="611"/>
        <v>56.25</v>
      </c>
      <c r="I268" s="186">
        <f t="shared" si="610"/>
        <v>56</v>
      </c>
      <c r="J268" s="2">
        <f t="shared" si="612"/>
        <v>0</v>
      </c>
      <c r="K268" s="2">
        <f t="shared" si="613"/>
        <v>1</v>
      </c>
      <c r="L268">
        <f t="shared" si="614"/>
        <v>2</v>
      </c>
      <c r="M268" s="190">
        <f t="shared" si="735"/>
        <v>3.7482515400000006E-3</v>
      </c>
      <c r="N268">
        <f t="shared" si="615"/>
        <v>1</v>
      </c>
      <c r="O268">
        <f t="shared" si="616"/>
        <v>100</v>
      </c>
      <c r="P268" s="58">
        <f t="shared" si="617"/>
        <v>1.6867131930000001E-2</v>
      </c>
      <c r="Q268" s="106">
        <f t="shared" si="618"/>
        <v>1.6867131930000001E-2</v>
      </c>
      <c r="R268" s="59">
        <f t="shared" si="619"/>
        <v>1.6867131930000001E-2</v>
      </c>
      <c r="S268" s="32">
        <f t="shared" si="736"/>
        <v>1.4165792096922925E-3</v>
      </c>
      <c r="T268">
        <f t="shared" si="620"/>
        <v>1</v>
      </c>
      <c r="U268" s="32">
        <f t="shared" si="737"/>
        <v>4.5665511000000003E-4</v>
      </c>
      <c r="V268">
        <f t="shared" si="621"/>
        <v>1</v>
      </c>
      <c r="W268">
        <f t="shared" si="622"/>
        <v>100</v>
      </c>
      <c r="X268" s="58">
        <f t="shared" si="623"/>
        <v>2.054947995E-3</v>
      </c>
      <c r="Y268" s="58">
        <f t="shared" si="624"/>
        <v>2.054947995E-3</v>
      </c>
      <c r="Z268" s="32">
        <f t="shared" si="625"/>
        <v>2.054947995E-3</v>
      </c>
      <c r="AA268" s="32">
        <f t="shared" si="626"/>
        <v>1.7140716625019259E-4</v>
      </c>
      <c r="AB268" s="59">
        <f t="shared" si="627"/>
        <v>4.9056245199999996E-3</v>
      </c>
      <c r="AC268" s="59">
        <f t="shared" si="628"/>
        <v>4.9056245199999996E-3</v>
      </c>
      <c r="AD268">
        <f t="shared" si="629"/>
        <v>1</v>
      </c>
      <c r="AE268" s="59">
        <f t="shared" si="630"/>
        <v>4.9056245199999996E-3</v>
      </c>
      <c r="AF268" s="59">
        <f t="shared" si="631"/>
        <v>4.1758461800000006E-3</v>
      </c>
      <c r="AG268" s="59">
        <f t="shared" si="632"/>
        <v>4.1758461800000006E-3</v>
      </c>
      <c r="AH268">
        <f t="shared" si="633"/>
        <v>1</v>
      </c>
      <c r="AI268" s="59">
        <f t="shared" si="634"/>
        <v>4.1758461800000006E-3</v>
      </c>
      <c r="AJ268" s="59">
        <f t="shared" si="635"/>
        <v>0</v>
      </c>
      <c r="AK268" s="59">
        <f t="shared" si="636"/>
        <v>0</v>
      </c>
      <c r="AL268" s="59">
        <f t="shared" si="637"/>
        <v>0</v>
      </c>
      <c r="AM268" s="12">
        <f t="shared" si="738"/>
        <v>7.434117553363892E-2</v>
      </c>
      <c r="AN268" s="12">
        <f t="shared" si="739"/>
        <v>0</v>
      </c>
      <c r="AO268" s="66">
        <f t="shared" si="638"/>
        <v>1.0531016368503821E-4</v>
      </c>
      <c r="AP268" s="66">
        <f t="shared" si="639"/>
        <v>1.2742610233929197E-5</v>
      </c>
      <c r="AQ268" s="59">
        <f t="shared" si="640"/>
        <v>3.6468989354344314E-4</v>
      </c>
      <c r="AR268" s="59">
        <f t="shared" si="641"/>
        <v>3.104373138688556E-4</v>
      </c>
      <c r="AS268" s="59">
        <f t="shared" si="642"/>
        <v>0</v>
      </c>
      <c r="AT268" s="12">
        <f t="shared" si="643"/>
        <v>7.3547995552307649E-2</v>
      </c>
      <c r="AU268" s="59">
        <f t="shared" si="740"/>
        <v>0</v>
      </c>
      <c r="AV268" s="59">
        <f t="shared" si="741"/>
        <v>-5.0415401020575956E-18</v>
      </c>
      <c r="AW268" s="70">
        <f t="shared" si="644"/>
        <v>0</v>
      </c>
      <c r="AX268" s="20">
        <f t="shared" si="645"/>
        <v>200000</v>
      </c>
      <c r="AY268" s="20">
        <f t="shared" si="646"/>
        <v>0</v>
      </c>
      <c r="AZ268" s="20">
        <f t="shared" si="647"/>
        <v>0</v>
      </c>
      <c r="BA268" s="20">
        <f t="shared" si="648"/>
        <v>200000</v>
      </c>
      <c r="BB268" s="36">
        <f t="shared" si="649"/>
        <v>1</v>
      </c>
      <c r="BC268" s="36">
        <f t="shared" si="650"/>
        <v>0</v>
      </c>
      <c r="BD268" s="80">
        <f t="shared" si="651"/>
        <v>21.062032737007641</v>
      </c>
      <c r="BE268" s="36">
        <f t="shared" si="652"/>
        <v>0</v>
      </c>
      <c r="BF268" s="36">
        <f t="shared" si="653"/>
        <v>0</v>
      </c>
      <c r="BG268" s="36">
        <f t="shared" si="654"/>
        <v>21.062032737007641</v>
      </c>
      <c r="BH268" s="36">
        <f t="shared" si="655"/>
        <v>2.5485220467858394</v>
      </c>
      <c r="BI268" s="36">
        <f t="shared" si="656"/>
        <v>0</v>
      </c>
      <c r="BJ268" s="36">
        <f t="shared" si="657"/>
        <v>0</v>
      </c>
      <c r="BK268" s="36">
        <f t="shared" si="658"/>
        <v>2.5485220467858394</v>
      </c>
      <c r="BL268" s="68">
        <f ca="1">IF(OR(AT268=0,E268&gt;ProjTerm),0,VLOOKUP(D268,'Life Events'!$AE$5:$AI$1206,5,FALSE))</f>
        <v>2.0860397889801151E-16</v>
      </c>
      <c r="BM268" s="93">
        <f t="shared" ca="1" si="659"/>
        <v>2.0860397889801151E-16</v>
      </c>
      <c r="BN268" s="93">
        <f t="shared" ca="1" si="660"/>
        <v>1.5342404512184629E-17</v>
      </c>
      <c r="BO268" s="36">
        <f t="shared" ca="1" si="661"/>
        <v>2.3344971614138755E-15</v>
      </c>
      <c r="BP268" s="36">
        <f t="shared" si="662"/>
        <v>9.8703429541764191E-3</v>
      </c>
      <c r="BQ268" s="36">
        <f t="shared" si="663"/>
        <v>98.306445262745243</v>
      </c>
      <c r="BR268" s="36">
        <f t="shared" si="664"/>
        <v>154.78110000000001</v>
      </c>
      <c r="BS268" s="36">
        <f t="shared" si="665"/>
        <v>152.15979734857498</v>
      </c>
      <c r="BT268" s="36">
        <f t="shared" si="666"/>
        <v>11.191048098633026</v>
      </c>
      <c r="BU268" s="70" cm="1">
        <f t="array" ref="BU268">IF(AND(ActInt=1,$J268=0),INDEX(Tbl_FwdNom,$B268-IVP,MATCH(ValnDt,Tbl_FwdNom_Cols)),INDEX(Tbl_FwdNom,$B268,MATCH(StartDt,Tbl_FwdNom_Cols)))</f>
        <v>10.986499135000001</v>
      </c>
      <c r="BV268" s="70" cm="1">
        <f t="array" ref="BV268">INDEX(Tbl_FwdReal,$B268,MATCH(StartDt,Tbl_FwdReal_Cols))</f>
        <v>5.020804107</v>
      </c>
      <c r="BW268" s="70" cm="1">
        <f t="array" ref="BW268">IF(RunType&lt;&gt;"OPN",INDEX(Tbl_FwdReal,$B268,MATCH(ValnDt,Tbl_FwdReal_Cols)),IF(AND($J268=0,ActInt=1),INDEX(Tbl_FwdReal,$B268-IVP,MATCH(ValnDt,Tbl_FwdReal_Cols)),-999))*$K268</f>
        <v>5.020804107</v>
      </c>
      <c r="BX268" s="70">
        <f t="shared" si="667"/>
        <v>5.0208041070000001E-2</v>
      </c>
      <c r="BY268" s="70">
        <f t="shared" si="742"/>
        <v>5.6804888124089015E-2</v>
      </c>
      <c r="BZ268" s="64">
        <f t="shared" si="755"/>
        <v>4.6147904672353413E-3</v>
      </c>
      <c r="CA268" s="70" cm="1">
        <f t="array" ref="CA268">IF($J268=1,CA267*(1+INDEX(Tbl_CPI,$B268,MATCH(IF(RunType="OPN",StartDt,ValnDt),Tbl_CPI_Cols))),0)</f>
        <v>0</v>
      </c>
      <c r="CB268" s="70">
        <f t="shared" si="743"/>
        <v>4.6206458816400158</v>
      </c>
      <c r="CC268" s="70">
        <f t="shared" si="744"/>
        <v>4.4552760284928503</v>
      </c>
      <c r="CD268" s="36">
        <f t="shared" si="668"/>
        <v>24.741006122504196</v>
      </c>
      <c r="CE268" s="36">
        <f t="shared" si="669"/>
        <v>1.5748539025577508</v>
      </c>
      <c r="CF268" s="36">
        <f t="shared" si="670"/>
        <v>0</v>
      </c>
      <c r="CG268" s="36">
        <f t="shared" si="671"/>
        <v>1.9563519694418017</v>
      </c>
      <c r="CH268" s="36">
        <f t="shared" si="672"/>
        <v>1.8392754790319197</v>
      </c>
      <c r="CI268" s="36">
        <f t="shared" si="673"/>
        <v>0</v>
      </c>
      <c r="CJ268" s="36">
        <f t="shared" si="674"/>
        <v>0</v>
      </c>
      <c r="CK268" s="36">
        <f t="shared" si="675"/>
        <v>0</v>
      </c>
      <c r="CL268" s="36">
        <f t="shared" si="676"/>
        <v>0.11707649040988204</v>
      </c>
      <c r="CM268" s="36">
        <f t="shared" si="677"/>
        <v>1.9563519694418017</v>
      </c>
      <c r="CN268" s="36">
        <f t="shared" ca="1" si="678"/>
        <v>12.40963634220628</v>
      </c>
      <c r="CO268" s="20">
        <f t="shared" si="679"/>
        <v>120000</v>
      </c>
      <c r="CP268" s="20">
        <f t="shared" si="680"/>
        <v>2</v>
      </c>
      <c r="CQ268" s="64">
        <f t="shared" si="681"/>
        <v>4.7707121399999993E-3</v>
      </c>
      <c r="CR268" s="64">
        <f t="shared" si="682"/>
        <v>2.1468204629999998E-2</v>
      </c>
      <c r="CS268" s="36">
        <f t="shared" si="683"/>
        <v>16.118940990507511</v>
      </c>
      <c r="CT268" s="36">
        <f t="shared" si="684"/>
        <v>12.637219642204586</v>
      </c>
      <c r="CU268" s="36">
        <f t="shared" si="685"/>
        <v>1.5291132280715036</v>
      </c>
      <c r="CV268" s="36">
        <f t="shared" si="745"/>
        <v>14.16633287027609</v>
      </c>
      <c r="CW268" s="36">
        <f t="shared" si="686"/>
        <v>0</v>
      </c>
      <c r="CX268" s="36">
        <f t="shared" si="687"/>
        <v>0</v>
      </c>
      <c r="CY268" s="36">
        <f t="shared" si="688"/>
        <v>0</v>
      </c>
      <c r="CZ268" s="36">
        <f t="shared" si="746"/>
        <v>0</v>
      </c>
      <c r="DA268" s="64">
        <f t="shared" si="689"/>
        <v>8.7243689370390953E-3</v>
      </c>
      <c r="DB268" s="70">
        <f t="shared" si="747"/>
        <v>0.99135108736766953</v>
      </c>
      <c r="DC268" s="70">
        <f>PRODUCT($DB$8:DB268)</f>
        <v>7.4694769889775539E-2</v>
      </c>
      <c r="DD268" s="36">
        <f t="shared" si="690"/>
        <v>527.97734422643646</v>
      </c>
      <c r="DE268" s="36">
        <f t="shared" si="691"/>
        <v>1570.8479914139152</v>
      </c>
      <c r="DF268" s="36">
        <f t="shared" si="692"/>
        <v>135.56055669341586</v>
      </c>
      <c r="DG268" s="36">
        <f t="shared" si="693"/>
        <v>0.71336051795439803</v>
      </c>
      <c r="DH268" s="36">
        <f t="shared" ca="1" si="694"/>
        <v>1.4086960541696352E-13</v>
      </c>
      <c r="DI268" s="36">
        <f t="shared" si="695"/>
        <v>118.31921912336686</v>
      </c>
      <c r="DJ268" s="36">
        <f t="shared" ca="1" si="696"/>
        <v>1296.0370624863074</v>
      </c>
      <c r="DK268" s="36">
        <f t="shared" si="697"/>
        <v>0</v>
      </c>
      <c r="DL268" s="36">
        <f t="shared" si="698"/>
        <v>0</v>
      </c>
      <c r="DM268" s="36">
        <f t="shared" ca="1" si="699"/>
        <v>1296.0370624863074</v>
      </c>
      <c r="DN268" s="36">
        <f t="shared" ca="1" si="748"/>
        <v>1296.0370624863128</v>
      </c>
      <c r="DO268" s="64" cm="1">
        <f t="array" ref="DO268">IFERROR(INDEX(Tbl_FwdNom,$B268,MATCH(LIDt,Tbl_FwdNom_Cols,0)),0)</f>
        <v>12.56263143</v>
      </c>
      <c r="DP268" s="64">
        <f t="shared" ca="1" si="749"/>
        <v>9.0276979490000002</v>
      </c>
      <c r="DQ268" s="64">
        <f t="shared" ca="1" si="700"/>
        <v>7.228649255323516E-3</v>
      </c>
      <c r="DR268" s="70">
        <f t="shared" ca="1" si="701"/>
        <v>0.99282322910426757</v>
      </c>
      <c r="DS268" s="70">
        <f ca="1">PRODUCT($DR$8:DR268)</f>
        <v>7.6386008321533194E-2</v>
      </c>
      <c r="DT268" s="36">
        <f t="shared" ca="1" si="702"/>
        <v>1901.9121257640052</v>
      </c>
      <c r="DU268" s="36">
        <f t="shared" ca="1" si="703"/>
        <v>154.65677894418991</v>
      </c>
      <c r="DV268" s="36">
        <f t="shared" ca="1" si="704"/>
        <v>0.85974432131083556</v>
      </c>
      <c r="DW268" s="36">
        <f t="shared" ca="1" si="705"/>
        <v>1.5641089452337063E-13</v>
      </c>
      <c r="DX268" s="36">
        <f t="shared" ca="1" si="706"/>
        <v>592.72453961301585</v>
      </c>
      <c r="DY268" s="36">
        <f t="shared" ca="1" si="707"/>
        <v>6.2505294756526109</v>
      </c>
      <c r="DZ268" s="36">
        <f t="shared" ca="1" si="708"/>
        <v>130.48407459737587</v>
      </c>
      <c r="EA268" s="36">
        <f t="shared" ca="1" si="709"/>
        <v>0</v>
      </c>
      <c r="EB268" s="36">
        <f t="shared" ca="1" si="710"/>
        <v>1599.7192248468969</v>
      </c>
      <c r="EC268" s="36">
        <f t="shared" ca="1" si="711"/>
        <v>0</v>
      </c>
      <c r="ED268" s="36">
        <f t="shared" ca="1" si="712"/>
        <v>0</v>
      </c>
      <c r="EE268" s="36">
        <f t="shared" ca="1" si="750"/>
        <v>0</v>
      </c>
      <c r="EF268" s="36">
        <f t="shared" ca="1" si="713"/>
        <v>1599.7192248468969</v>
      </c>
      <c r="EG268" s="64"/>
      <c r="EH268" s="64"/>
      <c r="EI268" s="64"/>
      <c r="EJ268" s="70"/>
      <c r="EK268" s="70"/>
      <c r="EL268" s="70"/>
      <c r="EM268" s="70"/>
      <c r="EN268" s="70"/>
      <c r="EO268" s="36">
        <f t="shared" ca="1" si="714"/>
        <v>11.316641182228977</v>
      </c>
      <c r="EP268" s="36">
        <f t="shared" ca="1" si="715"/>
        <v>0</v>
      </c>
      <c r="EQ268" s="36">
        <f t="shared" si="716"/>
        <v>45.546473445037947</v>
      </c>
      <c r="ER268" s="36">
        <f t="shared" si="717"/>
        <v>3.1648493147230861</v>
      </c>
      <c r="ES268" s="36">
        <f t="shared" si="718"/>
        <v>-2.8902377384440321</v>
      </c>
      <c r="ET268" s="36">
        <f t="shared" ca="1" si="719"/>
        <v>0</v>
      </c>
      <c r="EU268" s="36">
        <f t="shared" ca="1" si="751"/>
        <v>3.1648493147230861</v>
      </c>
      <c r="EV268" s="36">
        <f t="shared" si="720"/>
        <v>1.9531048156069468</v>
      </c>
      <c r="EW268" s="36">
        <f t="shared" si="721"/>
        <v>59.536883765232922</v>
      </c>
      <c r="EX268" s="36">
        <f t="shared" ca="1" si="752"/>
        <v>110.20131134060091</v>
      </c>
      <c r="EY268" s="36">
        <f t="shared" si="722"/>
        <v>0</v>
      </c>
      <c r="EZ268" s="36">
        <f t="shared" si="723"/>
        <v>0</v>
      </c>
      <c r="FA268" s="36">
        <f t="shared" si="724"/>
        <v>0</v>
      </c>
      <c r="FB268" s="36">
        <f t="shared" si="725"/>
        <v>0</v>
      </c>
      <c r="FC268" s="36">
        <f t="shared" si="753"/>
        <v>0</v>
      </c>
      <c r="FD268" s="36">
        <f t="shared" si="726"/>
        <v>0</v>
      </c>
      <c r="FE268" s="36">
        <f t="shared" si="727"/>
        <v>0</v>
      </c>
      <c r="FF268" s="36">
        <f t="shared" si="754"/>
        <v>0</v>
      </c>
      <c r="FG268" s="36">
        <f t="shared" ca="1" si="728"/>
        <v>110.20131134060091</v>
      </c>
      <c r="FH268" s="36">
        <f t="shared" ca="1" si="729"/>
        <v>0.96143689748091277</v>
      </c>
      <c r="FI268" s="36">
        <f t="shared" ca="1" si="730"/>
        <v>-1.5382133493236454</v>
      </c>
      <c r="FJ268" s="36">
        <f t="shared" ca="1" si="731"/>
        <v>131.75927352122656</v>
      </c>
      <c r="FK268" s="36">
        <f t="shared" si="732"/>
        <v>0</v>
      </c>
      <c r="FL268" s="36">
        <f t="shared" si="733"/>
        <v>0</v>
      </c>
      <c r="FM268" s="36">
        <f t="shared" ca="1" si="734"/>
        <v>0</v>
      </c>
      <c r="FN268" s="36">
        <f t="shared" ref="FN268:FN331" ca="1" si="756">FJ268-FM268</f>
        <v>131.75927352122656</v>
      </c>
    </row>
    <row r="269" spans="2:170" x14ac:dyDescent="0.25">
      <c r="B269" s="2">
        <v>261</v>
      </c>
      <c r="C269" s="2">
        <f t="shared" si="607"/>
        <v>22</v>
      </c>
      <c r="D269" s="2">
        <f t="shared" si="303"/>
        <v>285</v>
      </c>
      <c r="E269" s="2">
        <f t="shared" si="608"/>
        <v>24</v>
      </c>
      <c r="F269" s="189">
        <f t="shared" si="304"/>
        <v>53661</v>
      </c>
      <c r="G269" s="2">
        <f t="shared" si="609"/>
        <v>11</v>
      </c>
      <c r="H269" s="187">
        <f t="shared" si="611"/>
        <v>56.333333333333336</v>
      </c>
      <c r="I269" s="186">
        <f t="shared" si="610"/>
        <v>56</v>
      </c>
      <c r="J269" s="2">
        <f t="shared" si="612"/>
        <v>0</v>
      </c>
      <c r="K269" s="2">
        <f t="shared" si="613"/>
        <v>1</v>
      </c>
      <c r="L269">
        <f t="shared" si="614"/>
        <v>2</v>
      </c>
      <c r="M269" s="190">
        <f t="shared" si="735"/>
        <v>3.7482515400000006E-3</v>
      </c>
      <c r="N269">
        <f t="shared" si="615"/>
        <v>1</v>
      </c>
      <c r="O269">
        <f t="shared" si="616"/>
        <v>100</v>
      </c>
      <c r="P269" s="58">
        <f t="shared" si="617"/>
        <v>1.6867131930000001E-2</v>
      </c>
      <c r="Q269" s="106">
        <f t="shared" si="618"/>
        <v>1.6867131930000001E-2</v>
      </c>
      <c r="R269" s="59">
        <f t="shared" si="619"/>
        <v>1.6867131930000001E-2</v>
      </c>
      <c r="S269" s="32">
        <f t="shared" si="736"/>
        <v>1.4165792096922925E-3</v>
      </c>
      <c r="T269">
        <f t="shared" si="620"/>
        <v>1</v>
      </c>
      <c r="U269" s="32">
        <f t="shared" si="737"/>
        <v>4.5665511000000003E-4</v>
      </c>
      <c r="V269">
        <f t="shared" si="621"/>
        <v>1</v>
      </c>
      <c r="W269">
        <f t="shared" si="622"/>
        <v>100</v>
      </c>
      <c r="X269" s="58">
        <f t="shared" si="623"/>
        <v>2.054947995E-3</v>
      </c>
      <c r="Y269" s="58">
        <f t="shared" si="624"/>
        <v>2.054947995E-3</v>
      </c>
      <c r="Z269" s="32">
        <f t="shared" si="625"/>
        <v>2.054947995E-3</v>
      </c>
      <c r="AA269" s="32">
        <f t="shared" si="626"/>
        <v>1.7140716625019259E-4</v>
      </c>
      <c r="AB269" s="59">
        <f t="shared" si="627"/>
        <v>4.9056245199999996E-3</v>
      </c>
      <c r="AC269" s="59">
        <f t="shared" si="628"/>
        <v>4.9056245199999996E-3</v>
      </c>
      <c r="AD269">
        <f t="shared" si="629"/>
        <v>1</v>
      </c>
      <c r="AE269" s="59">
        <f t="shared" si="630"/>
        <v>4.9056245199999996E-3</v>
      </c>
      <c r="AF269" s="59">
        <f t="shared" si="631"/>
        <v>4.1758461800000006E-3</v>
      </c>
      <c r="AG269" s="59">
        <f t="shared" si="632"/>
        <v>4.1758461800000006E-3</v>
      </c>
      <c r="AH269">
        <f t="shared" si="633"/>
        <v>1</v>
      </c>
      <c r="AI269" s="59">
        <f t="shared" si="634"/>
        <v>4.1758461800000006E-3</v>
      </c>
      <c r="AJ269" s="59">
        <f t="shared" si="635"/>
        <v>0</v>
      </c>
      <c r="AK269" s="59">
        <f t="shared" si="636"/>
        <v>0</v>
      </c>
      <c r="AL269" s="59">
        <f t="shared" si="637"/>
        <v>0</v>
      </c>
      <c r="AM269" s="12">
        <f t="shared" si="738"/>
        <v>7.3547995552307649E-2</v>
      </c>
      <c r="AN269" s="12">
        <f t="shared" si="739"/>
        <v>0</v>
      </c>
      <c r="AO269" s="66">
        <f t="shared" si="638"/>
        <v>1.0418656141394021E-4</v>
      </c>
      <c r="AP269" s="66">
        <f t="shared" si="639"/>
        <v>1.2606653501002823E-5</v>
      </c>
      <c r="AQ269" s="59">
        <f t="shared" si="640"/>
        <v>3.6079885037825133E-4</v>
      </c>
      <c r="AR269" s="59">
        <f t="shared" si="641"/>
        <v>3.0712511627376091E-4</v>
      </c>
      <c r="AS269" s="59">
        <f t="shared" si="642"/>
        <v>0</v>
      </c>
      <c r="AT269" s="12">
        <f t="shared" si="643"/>
        <v>7.2763278370740703E-2</v>
      </c>
      <c r="AU269" s="59">
        <f t="shared" si="740"/>
        <v>9.053088140253962E-18</v>
      </c>
      <c r="AV269" s="59">
        <f t="shared" si="741"/>
        <v>0</v>
      </c>
      <c r="AW269" s="70">
        <f t="shared" si="644"/>
        <v>0</v>
      </c>
      <c r="AX269" s="20">
        <f t="shared" si="645"/>
        <v>200000</v>
      </c>
      <c r="AY269" s="20">
        <f t="shared" si="646"/>
        <v>0</v>
      </c>
      <c r="AZ269" s="20">
        <f t="shared" si="647"/>
        <v>0</v>
      </c>
      <c r="BA269" s="20">
        <f t="shared" si="648"/>
        <v>200000</v>
      </c>
      <c r="BB269" s="36">
        <f t="shared" si="649"/>
        <v>1</v>
      </c>
      <c r="BC269" s="36">
        <f t="shared" si="650"/>
        <v>0</v>
      </c>
      <c r="BD269" s="80">
        <f t="shared" si="651"/>
        <v>20.837312282788041</v>
      </c>
      <c r="BE269" s="36">
        <f t="shared" si="652"/>
        <v>0</v>
      </c>
      <c r="BF269" s="36">
        <f t="shared" si="653"/>
        <v>0</v>
      </c>
      <c r="BG269" s="36">
        <f t="shared" si="654"/>
        <v>20.837312282788041</v>
      </c>
      <c r="BH269" s="36">
        <f t="shared" si="655"/>
        <v>2.5213307002005645</v>
      </c>
      <c r="BI269" s="36">
        <f t="shared" si="656"/>
        <v>0</v>
      </c>
      <c r="BJ269" s="36">
        <f t="shared" si="657"/>
        <v>0</v>
      </c>
      <c r="BK269" s="36">
        <f t="shared" si="658"/>
        <v>2.5213307002005645</v>
      </c>
      <c r="BL269" s="68">
        <f ca="1">IF(OR(AT269=0,E269&gt;ProjTerm),0,VLOOKUP(D269,'Life Events'!$AE$5:$AI$1206,5,FALSE))</f>
        <v>2.1085367311259109E-16</v>
      </c>
      <c r="BM269" s="93">
        <f t="shared" ca="1" si="659"/>
        <v>2.1085367311259109E-16</v>
      </c>
      <c r="BN269" s="93">
        <f t="shared" ca="1" si="660"/>
        <v>1.5342404512184629E-17</v>
      </c>
      <c r="BO269" s="36">
        <f t="shared" ca="1" si="661"/>
        <v>2.3344971614138755E-15</v>
      </c>
      <c r="BP269" s="36">
        <f t="shared" si="662"/>
        <v>9.7650317537020005E-3</v>
      </c>
      <c r="BQ269" s="36">
        <f t="shared" si="663"/>
        <v>98.306445262745243</v>
      </c>
      <c r="BR269" s="36">
        <f t="shared" si="664"/>
        <v>154.78110000000001</v>
      </c>
      <c r="BS269" s="36">
        <f t="shared" si="665"/>
        <v>152.15979734857498</v>
      </c>
      <c r="BT269" s="36">
        <f t="shared" si="666"/>
        <v>11.071645691309854</v>
      </c>
      <c r="BU269" s="70" cm="1">
        <f t="array" ref="BU269">IF(AND(ActInt=1,$J269=0),INDEX(Tbl_FwdNom,$B269-IVP,MATCH(ValnDt,Tbl_FwdNom_Cols)),INDEX(Tbl_FwdNom,$B269,MATCH(StartDt,Tbl_FwdNom_Cols)))</f>
        <v>10.972641068</v>
      </c>
      <c r="BV269" s="70" cm="1">
        <f t="array" ref="BV269">INDEX(Tbl_FwdReal,$B269,MATCH(StartDt,Tbl_FwdReal_Cols))</f>
        <v>5.0207124649999999</v>
      </c>
      <c r="BW269" s="70" cm="1">
        <f t="array" ref="BW269">IF(RunType&lt;&gt;"OPN",INDEX(Tbl_FwdReal,$B269,MATCH(ValnDt,Tbl_FwdReal_Cols)),IF(AND($J269=0,ActInt=1),INDEX(Tbl_FwdReal,$B269-IVP,MATCH(ValnDt,Tbl_FwdReal_Cols)),-999))*$K269</f>
        <v>5.0207124649999999</v>
      </c>
      <c r="BX269" s="70">
        <f t="shared" si="667"/>
        <v>5.0207124649999997E-2</v>
      </c>
      <c r="BY269" s="70">
        <f t="shared" si="742"/>
        <v>5.6673854740640683E-2</v>
      </c>
      <c r="BZ269" s="64">
        <f t="shared" si="755"/>
        <v>4.604409683456101E-3</v>
      </c>
      <c r="CA269" s="70" cm="1">
        <f t="array" ref="CA269">IF($J269=1,CA268*(1+INDEX(Tbl_CPI,$B269,MATCH(IF(RunType="OPN",StartDt,ValnDt),Tbl_CPI_Cols))),0)</f>
        <v>0</v>
      </c>
      <c r="CB269" s="70">
        <f t="shared" si="743"/>
        <v>4.6419212282812605</v>
      </c>
      <c r="CC269" s="70">
        <f t="shared" si="744"/>
        <v>4.4552760284928503</v>
      </c>
      <c r="CD269" s="36">
        <f t="shared" si="668"/>
        <v>24.741006122504196</v>
      </c>
      <c r="CE269" s="36">
        <f t="shared" si="669"/>
        <v>1.5748539025577508</v>
      </c>
      <c r="CF269" s="36">
        <f t="shared" si="670"/>
        <v>0</v>
      </c>
      <c r="CG269" s="36">
        <f t="shared" si="671"/>
        <v>1.9354787560784068</v>
      </c>
      <c r="CH269" s="36">
        <f t="shared" si="672"/>
        <v>1.819651408257555</v>
      </c>
      <c r="CI269" s="36">
        <f t="shared" si="673"/>
        <v>0</v>
      </c>
      <c r="CJ269" s="36">
        <f t="shared" si="674"/>
        <v>0</v>
      </c>
      <c r="CK269" s="36">
        <f t="shared" si="675"/>
        <v>0</v>
      </c>
      <c r="CL269" s="36">
        <f t="shared" si="676"/>
        <v>0.1158273478208518</v>
      </c>
      <c r="CM269" s="36">
        <f t="shared" si="677"/>
        <v>1.9354787560784068</v>
      </c>
      <c r="CN269" s="36">
        <f t="shared" ca="1" si="678"/>
        <v>12.277232259925052</v>
      </c>
      <c r="CO269" s="20">
        <f t="shared" si="679"/>
        <v>120000</v>
      </c>
      <c r="CP269" s="20">
        <f t="shared" si="680"/>
        <v>2</v>
      </c>
      <c r="CQ269" s="64">
        <f t="shared" si="681"/>
        <v>4.7707121399999993E-3</v>
      </c>
      <c r="CR269" s="64">
        <f t="shared" si="682"/>
        <v>2.1468204629999998E-2</v>
      </c>
      <c r="CS269" s="36">
        <f t="shared" si="683"/>
        <v>15.946960641499638</v>
      </c>
      <c r="CT269" s="36">
        <f t="shared" si="684"/>
        <v>12.502387369672824</v>
      </c>
      <c r="CU269" s="36">
        <f t="shared" si="685"/>
        <v>1.5127984201203388</v>
      </c>
      <c r="CV269" s="36">
        <f t="shared" si="745"/>
        <v>14.015185789793163</v>
      </c>
      <c r="CW269" s="36">
        <f t="shared" si="686"/>
        <v>0</v>
      </c>
      <c r="CX269" s="36">
        <f t="shared" si="687"/>
        <v>0</v>
      </c>
      <c r="CY269" s="36">
        <f t="shared" si="688"/>
        <v>0</v>
      </c>
      <c r="CZ269" s="36">
        <f t="shared" si="746"/>
        <v>0</v>
      </c>
      <c r="DA269" s="64">
        <f t="shared" si="689"/>
        <v>8.7138723375572713E-3</v>
      </c>
      <c r="DB269" s="70">
        <f t="shared" si="747"/>
        <v>0.99136140329133771</v>
      </c>
      <c r="DC269" s="70">
        <f>PRODUCT($DB$8:DB269)</f>
        <v>7.4049511896451439E-2</v>
      </c>
      <c r="DD269" s="36">
        <f t="shared" si="690"/>
        <v>521.50642570983825</v>
      </c>
      <c r="DE269" s="36">
        <f t="shared" si="691"/>
        <v>1563.6988479900165</v>
      </c>
      <c r="DF269" s="36">
        <f t="shared" si="692"/>
        <v>134.22048337824992</v>
      </c>
      <c r="DG269" s="36">
        <f t="shared" si="693"/>
        <v>0.70981161868480436</v>
      </c>
      <c r="DH269" s="36">
        <f t="shared" ca="1" si="694"/>
        <v>1.3976262801339512E-13</v>
      </c>
      <c r="DI269" s="36">
        <f t="shared" si="695"/>
        <v>117.39789342301641</v>
      </c>
      <c r="DJ269" s="36">
        <f t="shared" ca="1" si="696"/>
        <v>1293.1009874627598</v>
      </c>
      <c r="DK269" s="36">
        <f t="shared" si="697"/>
        <v>0</v>
      </c>
      <c r="DL269" s="36">
        <f t="shared" si="698"/>
        <v>0</v>
      </c>
      <c r="DM269" s="36">
        <f t="shared" ca="1" si="699"/>
        <v>1293.1009874627598</v>
      </c>
      <c r="DN269" s="36">
        <f t="shared" ca="1" si="748"/>
        <v>1293.100987462765</v>
      </c>
      <c r="DO269" s="64" cm="1">
        <f t="array" ref="DO269">IFERROR(INDEX(Tbl_FwdNom,$B269,MATCH(LIDt,Tbl_FwdNom_Cols,0)),0)</f>
        <v>12.56515516</v>
      </c>
      <c r="DP269" s="64">
        <f t="shared" ca="1" si="749"/>
        <v>9.0074489369999995</v>
      </c>
      <c r="DQ269" s="64">
        <f t="shared" ca="1" si="700"/>
        <v>7.2130590874750489E-3</v>
      </c>
      <c r="DR269" s="70">
        <f t="shared" ca="1" si="701"/>
        <v>0.99283859653883955</v>
      </c>
      <c r="DS269" s="70">
        <f ca="1">PRODUCT($DR$8:DR269)</f>
        <v>7.5838977297155136E-2</v>
      </c>
      <c r="DT269" s="36">
        <f t="shared" ca="1" si="702"/>
        <v>1894.7934180235384</v>
      </c>
      <c r="DU269" s="36">
        <f t="shared" ca="1" si="703"/>
        <v>153.25099672879236</v>
      </c>
      <c r="DV269" s="36">
        <f t="shared" ca="1" si="704"/>
        <v>0.85618067614686977</v>
      </c>
      <c r="DW269" s="36">
        <f t="shared" ca="1" si="705"/>
        <v>1.5520459838607865E-13</v>
      </c>
      <c r="DX269" s="36">
        <f t="shared" ca="1" si="706"/>
        <v>585.92825104853114</v>
      </c>
      <c r="DY269" s="36">
        <f t="shared" ca="1" si="707"/>
        <v>6.1789520967638687</v>
      </c>
      <c r="DZ269" s="36">
        <f t="shared" ca="1" si="708"/>
        <v>129.5924872760373</v>
      </c>
      <c r="EA269" s="36">
        <f t="shared" ca="1" si="709"/>
        <v>0</v>
      </c>
      <c r="EB269" s="36">
        <f t="shared" ca="1" si="710"/>
        <v>1597.0314224004539</v>
      </c>
      <c r="EC269" s="36">
        <f t="shared" ca="1" si="711"/>
        <v>0</v>
      </c>
      <c r="ED269" s="36">
        <f t="shared" ca="1" si="712"/>
        <v>0</v>
      </c>
      <c r="EE269" s="36">
        <f t="shared" ca="1" si="750"/>
        <v>0</v>
      </c>
      <c r="EF269" s="36">
        <f t="shared" ca="1" si="713"/>
        <v>1597.0314224004539</v>
      </c>
      <c r="EG269" s="64"/>
      <c r="EH269" s="64"/>
      <c r="EI269" s="64"/>
      <c r="EJ269" s="70"/>
      <c r="EK269" s="70"/>
      <c r="EL269" s="70"/>
      <c r="EM269" s="70"/>
      <c r="EN269" s="70"/>
      <c r="EO269" s="36">
        <f t="shared" ca="1" si="714"/>
        <v>11.276635992455896</v>
      </c>
      <c r="EP269" s="36">
        <f t="shared" ca="1" si="715"/>
        <v>0</v>
      </c>
      <c r="EQ269" s="36">
        <f t="shared" si="716"/>
        <v>45.31988416476046</v>
      </c>
      <c r="ER269" s="36">
        <f t="shared" si="717"/>
        <v>3.1260607525682262</v>
      </c>
      <c r="ES269" s="36">
        <f t="shared" si="718"/>
        <v>-2.8548148304280256</v>
      </c>
      <c r="ET269" s="36">
        <f t="shared" ca="1" si="719"/>
        <v>0</v>
      </c>
      <c r="EU269" s="36">
        <f t="shared" ca="1" si="751"/>
        <v>3.1260607525682262</v>
      </c>
      <c r="EV269" s="36">
        <f t="shared" si="720"/>
        <v>1.9378964185652059</v>
      </c>
      <c r="EW269" s="36">
        <f t="shared" si="721"/>
        <v>59.240693552864279</v>
      </c>
      <c r="EX269" s="36">
        <f t="shared" ca="1" si="752"/>
        <v>109.62453488875818</v>
      </c>
      <c r="EY269" s="36">
        <f t="shared" si="722"/>
        <v>0</v>
      </c>
      <c r="EZ269" s="36">
        <f t="shared" si="723"/>
        <v>0</v>
      </c>
      <c r="FA269" s="36">
        <f t="shared" si="724"/>
        <v>0</v>
      </c>
      <c r="FB269" s="36">
        <f t="shared" si="725"/>
        <v>0</v>
      </c>
      <c r="FC269" s="36">
        <f t="shared" si="753"/>
        <v>0</v>
      </c>
      <c r="FD269" s="36">
        <f t="shared" si="726"/>
        <v>0</v>
      </c>
      <c r="FE269" s="36">
        <f t="shared" si="727"/>
        <v>0</v>
      </c>
      <c r="FF269" s="36">
        <f t="shared" si="754"/>
        <v>0</v>
      </c>
      <c r="FG269" s="36">
        <f t="shared" ca="1" si="728"/>
        <v>109.62453488875818</v>
      </c>
      <c r="FH269" s="36">
        <f t="shared" ca="1" si="729"/>
        <v>0.95525420208473188</v>
      </c>
      <c r="FI269" s="36">
        <f t="shared" ca="1" si="730"/>
        <v>-1.5217709764294376</v>
      </c>
      <c r="FJ269" s="36">
        <f t="shared" ca="1" si="731"/>
        <v>131.18788997002849</v>
      </c>
      <c r="FK269" s="36">
        <f t="shared" si="732"/>
        <v>0</v>
      </c>
      <c r="FL269" s="36">
        <f t="shared" si="733"/>
        <v>0</v>
      </c>
      <c r="FM269" s="36">
        <f t="shared" ca="1" si="734"/>
        <v>0</v>
      </c>
      <c r="FN269" s="36">
        <f t="shared" ca="1" si="756"/>
        <v>131.18788997002849</v>
      </c>
    </row>
    <row r="270" spans="2:170" x14ac:dyDescent="0.25">
      <c r="B270" s="2">
        <v>262</v>
      </c>
      <c r="C270" s="2">
        <f t="shared" si="607"/>
        <v>22</v>
      </c>
      <c r="D270" s="2">
        <f t="shared" si="303"/>
        <v>286</v>
      </c>
      <c r="E270" s="2">
        <f t="shared" si="608"/>
        <v>24</v>
      </c>
      <c r="F270" s="189">
        <f t="shared" si="304"/>
        <v>53692</v>
      </c>
      <c r="G270" s="2">
        <f t="shared" si="609"/>
        <v>12</v>
      </c>
      <c r="H270" s="187">
        <f t="shared" si="611"/>
        <v>56.416666666666671</v>
      </c>
      <c r="I270" s="186">
        <f t="shared" si="610"/>
        <v>56</v>
      </c>
      <c r="J270" s="2">
        <f t="shared" si="612"/>
        <v>0</v>
      </c>
      <c r="K270" s="2">
        <f t="shared" si="613"/>
        <v>1</v>
      </c>
      <c r="L270">
        <f t="shared" si="614"/>
        <v>2</v>
      </c>
      <c r="M270" s="190">
        <f t="shared" si="735"/>
        <v>3.7482515400000006E-3</v>
      </c>
      <c r="N270">
        <f t="shared" si="615"/>
        <v>1</v>
      </c>
      <c r="O270">
        <f t="shared" si="616"/>
        <v>100</v>
      </c>
      <c r="P270" s="58">
        <f t="shared" si="617"/>
        <v>1.6867131930000001E-2</v>
      </c>
      <c r="Q270" s="106">
        <f t="shared" si="618"/>
        <v>1.6867131930000001E-2</v>
      </c>
      <c r="R270" s="59">
        <f t="shared" si="619"/>
        <v>1.6867131930000001E-2</v>
      </c>
      <c r="S270" s="32">
        <f t="shared" si="736"/>
        <v>1.4165792096922925E-3</v>
      </c>
      <c r="T270">
        <f t="shared" si="620"/>
        <v>1</v>
      </c>
      <c r="U270" s="32">
        <f t="shared" si="737"/>
        <v>4.5665511000000003E-4</v>
      </c>
      <c r="V270">
        <f t="shared" si="621"/>
        <v>1</v>
      </c>
      <c r="W270">
        <f t="shared" si="622"/>
        <v>100</v>
      </c>
      <c r="X270" s="58">
        <f t="shared" si="623"/>
        <v>2.054947995E-3</v>
      </c>
      <c r="Y270" s="58">
        <f t="shared" si="624"/>
        <v>2.054947995E-3</v>
      </c>
      <c r="Z270" s="32">
        <f t="shared" si="625"/>
        <v>2.054947995E-3</v>
      </c>
      <c r="AA270" s="32">
        <f t="shared" si="626"/>
        <v>1.7140716625019259E-4</v>
      </c>
      <c r="AB270" s="59">
        <f t="shared" si="627"/>
        <v>4.9056245199999996E-3</v>
      </c>
      <c r="AC270" s="59">
        <f t="shared" si="628"/>
        <v>4.9056245199999996E-3</v>
      </c>
      <c r="AD270">
        <f t="shared" si="629"/>
        <v>1</v>
      </c>
      <c r="AE270" s="59">
        <f t="shared" si="630"/>
        <v>4.9056245199999996E-3</v>
      </c>
      <c r="AF270" s="59">
        <f t="shared" si="631"/>
        <v>4.1758461800000006E-3</v>
      </c>
      <c r="AG270" s="59">
        <f t="shared" si="632"/>
        <v>4.1758461800000006E-3</v>
      </c>
      <c r="AH270">
        <f t="shared" si="633"/>
        <v>1</v>
      </c>
      <c r="AI270" s="59">
        <f t="shared" si="634"/>
        <v>4.1758461800000006E-3</v>
      </c>
      <c r="AJ270" s="59">
        <f t="shared" si="635"/>
        <v>0</v>
      </c>
      <c r="AK270" s="59">
        <f t="shared" si="636"/>
        <v>0</v>
      </c>
      <c r="AL270" s="59">
        <f t="shared" si="637"/>
        <v>0</v>
      </c>
      <c r="AM270" s="12">
        <f t="shared" si="738"/>
        <v>7.2763278370740703E-2</v>
      </c>
      <c r="AN270" s="12">
        <f t="shared" si="739"/>
        <v>0</v>
      </c>
      <c r="AO270" s="66">
        <f t="shared" si="638"/>
        <v>1.0307494736904414E-4</v>
      </c>
      <c r="AP270" s="66">
        <f t="shared" si="639"/>
        <v>1.2472147352602595E-5</v>
      </c>
      <c r="AQ270" s="59">
        <f t="shared" si="640"/>
        <v>3.569493225310912E-4</v>
      </c>
      <c r="AR270" s="59">
        <f t="shared" si="641"/>
        <v>3.0384825802873424E-4</v>
      </c>
      <c r="AS270" s="59">
        <f t="shared" si="642"/>
        <v>0</v>
      </c>
      <c r="AT270" s="12">
        <f t="shared" si="643"/>
        <v>7.1986933695459235E-2</v>
      </c>
      <c r="AU270" s="59">
        <f t="shared" si="740"/>
        <v>4.3368086899420177E-18</v>
      </c>
      <c r="AV270" s="59">
        <f t="shared" si="741"/>
        <v>0</v>
      </c>
      <c r="AW270" s="70">
        <f t="shared" si="644"/>
        <v>0</v>
      </c>
      <c r="AX270" s="20">
        <f t="shared" si="645"/>
        <v>200000</v>
      </c>
      <c r="AY270" s="20">
        <f t="shared" si="646"/>
        <v>0</v>
      </c>
      <c r="AZ270" s="20">
        <f t="shared" si="647"/>
        <v>0</v>
      </c>
      <c r="BA270" s="20">
        <f t="shared" si="648"/>
        <v>200000</v>
      </c>
      <c r="BB270" s="36">
        <f t="shared" si="649"/>
        <v>1</v>
      </c>
      <c r="BC270" s="36">
        <f t="shared" si="650"/>
        <v>0</v>
      </c>
      <c r="BD270" s="80">
        <f t="shared" si="651"/>
        <v>20.61498947380883</v>
      </c>
      <c r="BE270" s="36">
        <f t="shared" si="652"/>
        <v>0</v>
      </c>
      <c r="BF270" s="36">
        <f t="shared" si="653"/>
        <v>0</v>
      </c>
      <c r="BG270" s="36">
        <f t="shared" si="654"/>
        <v>20.61498947380883</v>
      </c>
      <c r="BH270" s="36">
        <f t="shared" si="655"/>
        <v>2.4944294705205188</v>
      </c>
      <c r="BI270" s="36">
        <f t="shared" si="656"/>
        <v>0</v>
      </c>
      <c r="BJ270" s="36">
        <f t="shared" si="657"/>
        <v>0</v>
      </c>
      <c r="BK270" s="36">
        <f t="shared" si="658"/>
        <v>2.4944294705205188</v>
      </c>
      <c r="BL270" s="68">
        <f ca="1">IF(OR(AT270=0,E270&gt;ProjTerm),0,VLOOKUP(D270,'Life Events'!$AE$5:$AI$1206,5,FALSE))</f>
        <v>2.1312762920408141E-16</v>
      </c>
      <c r="BM270" s="93">
        <f t="shared" ca="1" si="659"/>
        <v>2.1312762920408141E-16</v>
      </c>
      <c r="BN270" s="93">
        <f t="shared" ca="1" si="660"/>
        <v>1.5342404512184629E-17</v>
      </c>
      <c r="BO270" s="36">
        <f t="shared" ca="1" si="661"/>
        <v>2.3344971614138755E-15</v>
      </c>
      <c r="BP270" s="36">
        <f t="shared" si="662"/>
        <v>9.6608441665606646E-3</v>
      </c>
      <c r="BQ270" s="36">
        <f t="shared" si="663"/>
        <v>98.306445262745243</v>
      </c>
      <c r="BR270" s="36">
        <f t="shared" si="664"/>
        <v>154.78110000000001</v>
      </c>
      <c r="BS270" s="36">
        <f t="shared" si="665"/>
        <v>152.15979734857498</v>
      </c>
      <c r="BT270" s="36">
        <f t="shared" si="666"/>
        <v>10.953517242846381</v>
      </c>
      <c r="BU270" s="70" cm="1">
        <f t="array" ref="BU270">IF(AND(ActInt=1,$J270=0),INDEX(Tbl_FwdNom,$B270-IVP,MATCH(ValnDt,Tbl_FwdNom_Cols)),INDEX(Tbl_FwdNom,$B270,MATCH(StartDt,Tbl_FwdNom_Cols)))</f>
        <v>10.959223346</v>
      </c>
      <c r="BV270" s="70" cm="1">
        <f t="array" ref="BV270">INDEX(Tbl_FwdReal,$B270,MATCH(StartDt,Tbl_FwdReal_Cols))</f>
        <v>5.0206237329999999</v>
      </c>
      <c r="BW270" s="70" cm="1">
        <f t="array" ref="BW270">IF(RunType&lt;&gt;"OPN",INDEX(Tbl_FwdReal,$B270,MATCH(ValnDt,Tbl_FwdReal_Cols)),IF(AND($J270=0,ActInt=1),INDEX(Tbl_FwdReal,$B270-IVP,MATCH(ValnDt,Tbl_FwdReal_Cols)),-999))*$K270</f>
        <v>5.0206237329999999</v>
      </c>
      <c r="BX270" s="70">
        <f t="shared" si="667"/>
        <v>5.020623733E-2</v>
      </c>
      <c r="BY270" s="70">
        <f t="shared" si="742"/>
        <v>5.654698479127318E-2</v>
      </c>
      <c r="BZ270" s="64">
        <f t="shared" si="755"/>
        <v>4.5943576126465935E-3</v>
      </c>
      <c r="CA270" s="70" cm="1">
        <f t="array" ref="CA270">IF($J270=1,CA269*(1+INDEX(Tbl_CPI,$B270,MATCH(IF(RunType="OPN",StartDt,ValnDt),Tbl_CPI_Cols))),0)</f>
        <v>0</v>
      </c>
      <c r="CB270" s="70">
        <f t="shared" si="743"/>
        <v>4.6632478744137202</v>
      </c>
      <c r="CC270" s="70">
        <f t="shared" si="744"/>
        <v>4.4552760284928503</v>
      </c>
      <c r="CD270" s="36">
        <f t="shared" si="668"/>
        <v>24.741006122504196</v>
      </c>
      <c r="CE270" s="36">
        <f t="shared" si="669"/>
        <v>1.5748539025577508</v>
      </c>
      <c r="CF270" s="36">
        <f t="shared" si="670"/>
        <v>0</v>
      </c>
      <c r="CG270" s="36">
        <f t="shared" si="671"/>
        <v>1.91482824856903</v>
      </c>
      <c r="CH270" s="36">
        <f t="shared" si="672"/>
        <v>1.8002367156639729</v>
      </c>
      <c r="CI270" s="36">
        <f t="shared" si="673"/>
        <v>0</v>
      </c>
      <c r="CJ270" s="36">
        <f t="shared" si="674"/>
        <v>0</v>
      </c>
      <c r="CK270" s="36">
        <f t="shared" si="675"/>
        <v>0</v>
      </c>
      <c r="CL270" s="36">
        <f t="shared" si="676"/>
        <v>0.11459153290505697</v>
      </c>
      <c r="CM270" s="36">
        <f t="shared" si="677"/>
        <v>1.91482824856903</v>
      </c>
      <c r="CN270" s="36">
        <f t="shared" ca="1" si="678"/>
        <v>12.146240857316409</v>
      </c>
      <c r="CO270" s="20">
        <f t="shared" si="679"/>
        <v>120000</v>
      </c>
      <c r="CP270" s="20">
        <f t="shared" si="680"/>
        <v>2</v>
      </c>
      <c r="CQ270" s="64">
        <f t="shared" si="681"/>
        <v>4.7707121399999993E-3</v>
      </c>
      <c r="CR270" s="64">
        <f t="shared" si="682"/>
        <v>2.1468204629999998E-2</v>
      </c>
      <c r="CS270" s="36">
        <f t="shared" si="683"/>
        <v>15.776815229443416</v>
      </c>
      <c r="CT270" s="36">
        <f t="shared" si="684"/>
        <v>12.368993684285297</v>
      </c>
      <c r="CU270" s="36">
        <f t="shared" si="685"/>
        <v>1.4966576823123114</v>
      </c>
      <c r="CV270" s="36">
        <f t="shared" si="745"/>
        <v>13.865651366597607</v>
      </c>
      <c r="CW270" s="36">
        <f t="shared" si="686"/>
        <v>0</v>
      </c>
      <c r="CX270" s="36">
        <f t="shared" si="687"/>
        <v>0</v>
      </c>
      <c r="CY270" s="36">
        <f t="shared" si="688"/>
        <v>0</v>
      </c>
      <c r="CZ270" s="36">
        <f t="shared" si="746"/>
        <v>0</v>
      </c>
      <c r="DA270" s="64">
        <f t="shared" si="689"/>
        <v>8.7037081262888449E-3</v>
      </c>
      <c r="DB270" s="70">
        <f t="shared" si="747"/>
        <v>0.99137139275272779</v>
      </c>
      <c r="DC270" s="70">
        <f>PRODUCT($DB$8:DB270)</f>
        <v>7.3410567741444749E-2</v>
      </c>
      <c r="DD270" s="36">
        <f t="shared" si="690"/>
        <v>515.09194818235449</v>
      </c>
      <c r="DE270" s="36">
        <f t="shared" si="691"/>
        <v>1556.6938368865267</v>
      </c>
      <c r="DF270" s="36">
        <f t="shared" si="692"/>
        <v>132.8942698196231</v>
      </c>
      <c r="DG270" s="36">
        <f t="shared" si="693"/>
        <v>0.70632876767192487</v>
      </c>
      <c r="DH270" s="36">
        <f t="shared" ca="1" si="694"/>
        <v>1.3864458397317291E-13</v>
      </c>
      <c r="DI270" s="36">
        <f t="shared" si="695"/>
        <v>116.48819606725498</v>
      </c>
      <c r="DJ270" s="36">
        <f t="shared" ca="1" si="696"/>
        <v>1290.2780258233784</v>
      </c>
      <c r="DK270" s="36">
        <f t="shared" si="697"/>
        <v>0</v>
      </c>
      <c r="DL270" s="36">
        <f t="shared" si="698"/>
        <v>0</v>
      </c>
      <c r="DM270" s="36">
        <f t="shared" ca="1" si="699"/>
        <v>1290.2780258233784</v>
      </c>
      <c r="DN270" s="36">
        <f t="shared" ca="1" si="748"/>
        <v>1290.278025823384</v>
      </c>
      <c r="DO270" s="64" cm="1">
        <f t="array" ref="DO270">IFERROR(INDEX(Tbl_FwdNom,$B270,MATCH(LIDt,Tbl_FwdNom_Cols,0)),0)</f>
        <v>12.56772028</v>
      </c>
      <c r="DP270" s="64">
        <f t="shared" ca="1" si="749"/>
        <v>8.9878436419999996</v>
      </c>
      <c r="DQ270" s="64">
        <f t="shared" ca="1" si="700"/>
        <v>7.1979620021365154E-3</v>
      </c>
      <c r="DR270" s="70">
        <f t="shared" ca="1" si="701"/>
        <v>0.99285347838886784</v>
      </c>
      <c r="DS270" s="70">
        <f ca="1">PRODUCT($DR$8:DR270)</f>
        <v>7.5296992406934854E-2</v>
      </c>
      <c r="DT270" s="36">
        <f t="shared" ca="1" si="702"/>
        <v>1887.8170795745611</v>
      </c>
      <c r="DU270" s="36">
        <f t="shared" ca="1" si="703"/>
        <v>151.85966210951523</v>
      </c>
      <c r="DV270" s="36">
        <f t="shared" ca="1" si="704"/>
        <v>0.85268258795417784</v>
      </c>
      <c r="DW270" s="36">
        <f t="shared" ca="1" si="705"/>
        <v>1.5398725802640461E-13</v>
      </c>
      <c r="DX270" s="36">
        <f t="shared" ca="1" si="706"/>
        <v>579.19222309271038</v>
      </c>
      <c r="DY270" s="36">
        <f t="shared" ca="1" si="707"/>
        <v>6.1080116007647227</v>
      </c>
      <c r="DZ270" s="36">
        <f t="shared" ca="1" si="708"/>
        <v>128.7120943240744</v>
      </c>
      <c r="EA270" s="36">
        <f t="shared" ca="1" si="709"/>
        <v>0</v>
      </c>
      <c r="EB270" s="36">
        <f t="shared" ca="1" si="710"/>
        <v>1594.4519419282512</v>
      </c>
      <c r="EC270" s="36">
        <f t="shared" ca="1" si="711"/>
        <v>0</v>
      </c>
      <c r="ED270" s="36">
        <f t="shared" ca="1" si="712"/>
        <v>0</v>
      </c>
      <c r="EE270" s="36">
        <f t="shared" ca="1" si="750"/>
        <v>0</v>
      </c>
      <c r="EF270" s="36">
        <f t="shared" ca="1" si="713"/>
        <v>1594.4519419282512</v>
      </c>
      <c r="EG270" s="64"/>
      <c r="EH270" s="64"/>
      <c r="EI270" s="64"/>
      <c r="EJ270" s="70"/>
      <c r="EK270" s="70"/>
      <c r="EL270" s="70"/>
      <c r="EM270" s="70"/>
      <c r="EN270" s="70"/>
      <c r="EO270" s="36">
        <f t="shared" ca="1" si="714"/>
        <v>11.238107466504236</v>
      </c>
      <c r="EP270" s="36">
        <f t="shared" ca="1" si="715"/>
        <v>0</v>
      </c>
      <c r="EQ270" s="36">
        <f t="shared" si="716"/>
        <v>45.097511917939137</v>
      </c>
      <c r="ER270" s="36">
        <f t="shared" si="717"/>
        <v>3.0876105140700059</v>
      </c>
      <c r="ES270" s="36">
        <f t="shared" si="718"/>
        <v>-2.8197008899813998</v>
      </c>
      <c r="ET270" s="36">
        <f t="shared" ca="1" si="719"/>
        <v>0</v>
      </c>
      <c r="EU270" s="36">
        <f t="shared" ca="1" si="751"/>
        <v>3.0876105140700059</v>
      </c>
      <c r="EV270" s="36">
        <f t="shared" si="720"/>
        <v>1.9228799715378633</v>
      </c>
      <c r="EW270" s="36">
        <f t="shared" si="721"/>
        <v>58.95001571086646</v>
      </c>
      <c r="EX270" s="36">
        <f t="shared" ca="1" si="752"/>
        <v>109.05801811441347</v>
      </c>
      <c r="EY270" s="36">
        <f t="shared" si="722"/>
        <v>0</v>
      </c>
      <c r="EZ270" s="36">
        <f t="shared" si="723"/>
        <v>0</v>
      </c>
      <c r="FA270" s="36">
        <f t="shared" si="724"/>
        <v>0</v>
      </c>
      <c r="FB270" s="36">
        <f t="shared" si="725"/>
        <v>0</v>
      </c>
      <c r="FC270" s="36">
        <f t="shared" si="753"/>
        <v>0</v>
      </c>
      <c r="FD270" s="36">
        <f t="shared" si="726"/>
        <v>0</v>
      </c>
      <c r="FE270" s="36">
        <f t="shared" si="727"/>
        <v>0</v>
      </c>
      <c r="FF270" s="36">
        <f t="shared" si="754"/>
        <v>0</v>
      </c>
      <c r="FG270" s="36">
        <f t="shared" ca="1" si="728"/>
        <v>109.05801811441347</v>
      </c>
      <c r="FH270" s="36">
        <f t="shared" ca="1" si="729"/>
        <v>0.94920915849937659</v>
      </c>
      <c r="FI270" s="36">
        <f t="shared" ca="1" si="730"/>
        <v>-1.505558576225956</v>
      </c>
      <c r="FJ270" s="36">
        <f t="shared" ca="1" si="731"/>
        <v>130.62661684094726</v>
      </c>
      <c r="FK270" s="36">
        <f t="shared" si="732"/>
        <v>0</v>
      </c>
      <c r="FL270" s="36">
        <f t="shared" si="733"/>
        <v>0</v>
      </c>
      <c r="FM270" s="36">
        <f t="shared" ca="1" si="734"/>
        <v>0</v>
      </c>
      <c r="FN270" s="36">
        <f t="shared" ca="1" si="756"/>
        <v>130.62661684094726</v>
      </c>
    </row>
    <row r="271" spans="2:170" x14ac:dyDescent="0.25">
      <c r="B271" s="2">
        <v>263</v>
      </c>
      <c r="C271" s="2">
        <f t="shared" si="607"/>
        <v>22</v>
      </c>
      <c r="D271" s="2">
        <f t="shared" si="303"/>
        <v>287</v>
      </c>
      <c r="E271" s="2">
        <f t="shared" si="608"/>
        <v>24</v>
      </c>
      <c r="F271" s="189">
        <f t="shared" si="304"/>
        <v>53723</v>
      </c>
      <c r="G271" s="2">
        <f t="shared" si="609"/>
        <v>1</v>
      </c>
      <c r="H271" s="187">
        <f t="shared" si="611"/>
        <v>56.5</v>
      </c>
      <c r="I271" s="186">
        <f t="shared" si="610"/>
        <v>56</v>
      </c>
      <c r="J271" s="2">
        <f t="shared" si="612"/>
        <v>0</v>
      </c>
      <c r="K271" s="2">
        <f t="shared" si="613"/>
        <v>1</v>
      </c>
      <c r="L271">
        <f t="shared" si="614"/>
        <v>2</v>
      </c>
      <c r="M271" s="190">
        <f t="shared" si="735"/>
        <v>3.7482515400000006E-3</v>
      </c>
      <c r="N271">
        <f t="shared" si="615"/>
        <v>1</v>
      </c>
      <c r="O271">
        <f t="shared" si="616"/>
        <v>100</v>
      </c>
      <c r="P271" s="58">
        <f t="shared" si="617"/>
        <v>1.6867131930000001E-2</v>
      </c>
      <c r="Q271" s="106">
        <f t="shared" si="618"/>
        <v>1.6867131930000001E-2</v>
      </c>
      <c r="R271" s="59">
        <f t="shared" si="619"/>
        <v>1.6867131930000001E-2</v>
      </c>
      <c r="S271" s="32">
        <f t="shared" si="736"/>
        <v>1.4165792096922925E-3</v>
      </c>
      <c r="T271">
        <f t="shared" si="620"/>
        <v>1</v>
      </c>
      <c r="U271" s="32">
        <f t="shared" si="737"/>
        <v>4.5665511000000003E-4</v>
      </c>
      <c r="V271">
        <f t="shared" si="621"/>
        <v>1</v>
      </c>
      <c r="W271">
        <f t="shared" si="622"/>
        <v>100</v>
      </c>
      <c r="X271" s="58">
        <f t="shared" si="623"/>
        <v>2.054947995E-3</v>
      </c>
      <c r="Y271" s="58">
        <f t="shared" si="624"/>
        <v>2.054947995E-3</v>
      </c>
      <c r="Z271" s="32">
        <f t="shared" si="625"/>
        <v>2.054947995E-3</v>
      </c>
      <c r="AA271" s="32">
        <f t="shared" si="626"/>
        <v>1.7140716625019259E-4</v>
      </c>
      <c r="AB271" s="59">
        <f t="shared" si="627"/>
        <v>4.9056245199999996E-3</v>
      </c>
      <c r="AC271" s="59">
        <f t="shared" si="628"/>
        <v>4.9056245199999996E-3</v>
      </c>
      <c r="AD271">
        <f t="shared" si="629"/>
        <v>1</v>
      </c>
      <c r="AE271" s="59">
        <f t="shared" si="630"/>
        <v>4.9056245199999996E-3</v>
      </c>
      <c r="AF271" s="59">
        <f t="shared" si="631"/>
        <v>4.1758461800000006E-3</v>
      </c>
      <c r="AG271" s="59">
        <f t="shared" si="632"/>
        <v>4.1758461800000006E-3</v>
      </c>
      <c r="AH271">
        <f t="shared" si="633"/>
        <v>1</v>
      </c>
      <c r="AI271" s="59">
        <f t="shared" si="634"/>
        <v>4.1758461800000006E-3</v>
      </c>
      <c r="AJ271" s="59">
        <f t="shared" si="635"/>
        <v>0</v>
      </c>
      <c r="AK271" s="59">
        <f t="shared" si="636"/>
        <v>0</v>
      </c>
      <c r="AL271" s="59">
        <f t="shared" si="637"/>
        <v>0</v>
      </c>
      <c r="AM271" s="12">
        <f t="shared" si="738"/>
        <v>7.1986933695459235E-2</v>
      </c>
      <c r="AN271" s="12">
        <f t="shared" si="739"/>
        <v>0</v>
      </c>
      <c r="AO271" s="66">
        <f t="shared" si="638"/>
        <v>1.019751936424851E-4</v>
      </c>
      <c r="AP271" s="66">
        <f t="shared" si="639"/>
        <v>1.2339076311779172E-5</v>
      </c>
      <c r="AQ271" s="59">
        <f t="shared" si="640"/>
        <v>3.53140867056059E-4</v>
      </c>
      <c r="AR271" s="59">
        <f t="shared" si="641"/>
        <v>3.0060636208209676E-4</v>
      </c>
      <c r="AS271" s="59">
        <f t="shared" si="642"/>
        <v>0</v>
      </c>
      <c r="AT271" s="12">
        <f t="shared" si="643"/>
        <v>7.1218872196366828E-2</v>
      </c>
      <c r="AU271" s="59">
        <f t="shared" si="740"/>
        <v>1.3281476612947429E-17</v>
      </c>
      <c r="AV271" s="59">
        <f t="shared" si="741"/>
        <v>0</v>
      </c>
      <c r="AW271" s="70">
        <f t="shared" si="644"/>
        <v>0</v>
      </c>
      <c r="AX271" s="20">
        <f t="shared" si="645"/>
        <v>200000</v>
      </c>
      <c r="AY271" s="20">
        <f t="shared" si="646"/>
        <v>0</v>
      </c>
      <c r="AZ271" s="20">
        <f t="shared" si="647"/>
        <v>0</v>
      </c>
      <c r="BA271" s="20">
        <f t="shared" si="648"/>
        <v>200000</v>
      </c>
      <c r="BB271" s="36">
        <f t="shared" si="649"/>
        <v>1</v>
      </c>
      <c r="BC271" s="36">
        <f t="shared" si="650"/>
        <v>0</v>
      </c>
      <c r="BD271" s="80">
        <f t="shared" si="651"/>
        <v>20.39503872849702</v>
      </c>
      <c r="BE271" s="36">
        <f t="shared" si="652"/>
        <v>0</v>
      </c>
      <c r="BF271" s="36">
        <f t="shared" si="653"/>
        <v>0</v>
      </c>
      <c r="BG271" s="36">
        <f t="shared" si="654"/>
        <v>20.39503872849702</v>
      </c>
      <c r="BH271" s="36">
        <f t="shared" si="655"/>
        <v>2.4678152623558343</v>
      </c>
      <c r="BI271" s="36">
        <f t="shared" si="656"/>
        <v>0</v>
      </c>
      <c r="BJ271" s="36">
        <f t="shared" si="657"/>
        <v>0</v>
      </c>
      <c r="BK271" s="36">
        <f t="shared" si="658"/>
        <v>2.4678152623558343</v>
      </c>
      <c r="BL271" s="68">
        <f ca="1">IF(OR(AT271=0,E271&gt;ProjTerm),0,VLOOKUP(D271,'Life Events'!$AE$5:$AI$1206,5,FALSE))</f>
        <v>2.1542610882522947E-16</v>
      </c>
      <c r="BM271" s="93">
        <f t="shared" ca="1" si="659"/>
        <v>2.1542610882522947E-16</v>
      </c>
      <c r="BN271" s="93">
        <f t="shared" ca="1" si="660"/>
        <v>1.5342404512184629E-17</v>
      </c>
      <c r="BO271" s="36">
        <f t="shared" ca="1" si="661"/>
        <v>2.3344971614138755E-15</v>
      </c>
      <c r="BP271" s="36">
        <f t="shared" si="662"/>
        <v>9.5577682044081756E-3</v>
      </c>
      <c r="BQ271" s="36">
        <f t="shared" si="663"/>
        <v>98.306445262745243</v>
      </c>
      <c r="BR271" s="36">
        <f t="shared" si="664"/>
        <v>154.78110000000001</v>
      </c>
      <c r="BS271" s="36">
        <f t="shared" si="665"/>
        <v>152.15979734857498</v>
      </c>
      <c r="BT271" s="36">
        <f t="shared" si="666"/>
        <v>10.836649160793238</v>
      </c>
      <c r="BU271" s="70" cm="1">
        <f t="array" ref="BU271">IF(AND(ActInt=1,$J271=0),INDEX(Tbl_FwdNom,$B271-IVP,MATCH(ValnDt,Tbl_FwdNom_Cols)),INDEX(Tbl_FwdNom,$B271,MATCH(StartDt,Tbl_FwdNom_Cols)))</f>
        <v>10.945586086</v>
      </c>
      <c r="BV271" s="70" cm="1">
        <f t="array" ref="BV271">INDEX(Tbl_FwdReal,$B271,MATCH(StartDt,Tbl_FwdReal_Cols))</f>
        <v>5.0205335460000002</v>
      </c>
      <c r="BW271" s="70" cm="1">
        <f t="array" ref="BW271">IF(RunType&lt;&gt;"OPN",INDEX(Tbl_FwdReal,$B271,MATCH(ValnDt,Tbl_FwdReal_Cols)),IF(AND($J271=0,ActInt=1),INDEX(Tbl_FwdReal,$B271-IVP,MATCH(ValnDt,Tbl_FwdReal_Cols)),-999))*$K271</f>
        <v>5.0205335460000002</v>
      </c>
      <c r="BX271" s="70">
        <f t="shared" si="667"/>
        <v>5.020533546E-2</v>
      </c>
      <c r="BY271" s="70">
        <f t="shared" si="742"/>
        <v>5.6418038834327167E-2</v>
      </c>
      <c r="BZ271" s="64">
        <f t="shared" si="755"/>
        <v>4.5841399232282587E-3</v>
      </c>
      <c r="CA271" s="70" cm="1">
        <f t="array" ref="CA271">IF($J271=1,CA270*(1+INDEX(Tbl_CPI,$B271,MATCH(IF(RunType="OPN",StartDt,ValnDt),Tbl_CPI_Cols))),0)</f>
        <v>0</v>
      </c>
      <c r="CB271" s="70">
        <f t="shared" si="743"/>
        <v>4.6846248551667298</v>
      </c>
      <c r="CC271" s="70">
        <f t="shared" si="744"/>
        <v>4.4552760284928503</v>
      </c>
      <c r="CD271" s="36">
        <f t="shared" si="668"/>
        <v>24.741006122504196</v>
      </c>
      <c r="CE271" s="36">
        <f t="shared" si="669"/>
        <v>1.5748539025577508</v>
      </c>
      <c r="CF271" s="36">
        <f t="shared" si="670"/>
        <v>0</v>
      </c>
      <c r="CG271" s="36">
        <f t="shared" si="671"/>
        <v>1.8943980707631207</v>
      </c>
      <c r="CH271" s="36">
        <f t="shared" si="672"/>
        <v>1.7810291672996605</v>
      </c>
      <c r="CI271" s="36">
        <f t="shared" si="673"/>
        <v>0</v>
      </c>
      <c r="CJ271" s="36">
        <f t="shared" si="674"/>
        <v>0</v>
      </c>
      <c r="CK271" s="36">
        <f t="shared" si="675"/>
        <v>0</v>
      </c>
      <c r="CL271" s="36">
        <f t="shared" si="676"/>
        <v>0.11336890346346003</v>
      </c>
      <c r="CM271" s="36">
        <f t="shared" si="677"/>
        <v>1.8943980707631207</v>
      </c>
      <c r="CN271" s="36">
        <f t="shared" ca="1" si="678"/>
        <v>12.016647061855211</v>
      </c>
      <c r="CO271" s="20">
        <f t="shared" si="679"/>
        <v>120000</v>
      </c>
      <c r="CP271" s="20">
        <f t="shared" si="680"/>
        <v>2</v>
      </c>
      <c r="CQ271" s="64">
        <f t="shared" si="681"/>
        <v>4.7707121399999993E-3</v>
      </c>
      <c r="CR271" s="64">
        <f t="shared" si="682"/>
        <v>2.1468204629999998E-2</v>
      </c>
      <c r="CS271" s="36">
        <f t="shared" si="683"/>
        <v>15.608485176557794</v>
      </c>
      <c r="CT271" s="36">
        <f t="shared" si="684"/>
        <v>12.237023237098212</v>
      </c>
      <c r="CU271" s="36">
        <f t="shared" si="685"/>
        <v>1.4806891574135006</v>
      </c>
      <c r="CV271" s="36">
        <f t="shared" si="745"/>
        <v>13.717712394511713</v>
      </c>
      <c r="CW271" s="36">
        <f t="shared" si="686"/>
        <v>0</v>
      </c>
      <c r="CX271" s="36">
        <f t="shared" si="687"/>
        <v>0</v>
      </c>
      <c r="CY271" s="36">
        <f t="shared" si="688"/>
        <v>0</v>
      </c>
      <c r="CZ271" s="36">
        <f t="shared" si="746"/>
        <v>0</v>
      </c>
      <c r="DA271" s="64">
        <f t="shared" si="689"/>
        <v>8.693376455744195E-3</v>
      </c>
      <c r="DB271" s="70">
        <f t="shared" si="747"/>
        <v>0.99138154700064529</v>
      </c>
      <c r="DC271" s="70">
        <f>PRODUCT($DB$8:DB271)</f>
        <v>7.2777882213709164E-2</v>
      </c>
      <c r="DD271" s="36">
        <f t="shared" si="690"/>
        <v>508.73318723643308</v>
      </c>
      <c r="DE271" s="36">
        <f t="shared" si="691"/>
        <v>1549.8317237084211</v>
      </c>
      <c r="DF271" s="36">
        <f t="shared" si="692"/>
        <v>131.58175447362049</v>
      </c>
      <c r="DG271" s="36">
        <f t="shared" si="693"/>
        <v>0.70291138134641062</v>
      </c>
      <c r="DH271" s="36">
        <f t="shared" ca="1" si="694"/>
        <v>1.3751537637378785E-13</v>
      </c>
      <c r="DI271" s="36">
        <f t="shared" si="695"/>
        <v>115.59000502196886</v>
      </c>
      <c r="DJ271" s="36">
        <f t="shared" ca="1" si="696"/>
        <v>1287.5673845862311</v>
      </c>
      <c r="DK271" s="36">
        <f t="shared" si="697"/>
        <v>0</v>
      </c>
      <c r="DL271" s="36">
        <f t="shared" si="698"/>
        <v>0</v>
      </c>
      <c r="DM271" s="36">
        <f t="shared" ca="1" si="699"/>
        <v>1287.5673845862311</v>
      </c>
      <c r="DN271" s="36">
        <f t="shared" ca="1" si="748"/>
        <v>1287.5673845862366</v>
      </c>
      <c r="DO271" s="64" cm="1">
        <f t="array" ref="DO271">IFERROR(INDEX(Tbl_FwdNom,$B271,MATCH(LIDt,Tbl_FwdNom_Cols,0)),0)</f>
        <v>12.57020267</v>
      </c>
      <c r="DP271" s="64">
        <f t="shared" ca="1" si="749"/>
        <v>8.9679178820000001</v>
      </c>
      <c r="DQ271" s="64">
        <f t="shared" ca="1" si="700"/>
        <v>7.1826155912531053E-3</v>
      </c>
      <c r="DR271" s="70">
        <f t="shared" ca="1" si="701"/>
        <v>0.99286860646712349</v>
      </c>
      <c r="DS271" s="70">
        <f ca="1">PRODUCT($DR$8:DR271)</f>
        <v>7.4760019922238991E-2</v>
      </c>
      <c r="DT271" s="36">
        <f t="shared" ca="1" si="702"/>
        <v>1880.9815052352503</v>
      </c>
      <c r="DU271" s="36">
        <f t="shared" ca="1" si="703"/>
        <v>150.48259642390963</v>
      </c>
      <c r="DV271" s="36">
        <f t="shared" ca="1" si="704"/>
        <v>0.84924931100039946</v>
      </c>
      <c r="DW271" s="36">
        <f t="shared" ca="1" si="705"/>
        <v>1.527587921453455E-13</v>
      </c>
      <c r="DX271" s="36">
        <f t="shared" ca="1" si="706"/>
        <v>572.51568902383531</v>
      </c>
      <c r="DY271" s="36">
        <f t="shared" ca="1" si="707"/>
        <v>6.03769991140289</v>
      </c>
      <c r="DZ271" s="36">
        <f t="shared" ca="1" si="708"/>
        <v>127.84276220438416</v>
      </c>
      <c r="EA271" s="36">
        <f t="shared" ca="1" si="709"/>
        <v>0</v>
      </c>
      <c r="EB271" s="36">
        <f t="shared" ca="1" si="710"/>
        <v>1591.9796254401115</v>
      </c>
      <c r="EC271" s="36">
        <f t="shared" ca="1" si="711"/>
        <v>0</v>
      </c>
      <c r="ED271" s="36">
        <f t="shared" ca="1" si="712"/>
        <v>0</v>
      </c>
      <c r="EE271" s="36">
        <f t="shared" ca="1" si="750"/>
        <v>0</v>
      </c>
      <c r="EF271" s="36">
        <f t="shared" ca="1" si="713"/>
        <v>1591.9796254401115</v>
      </c>
      <c r="EG271" s="64"/>
      <c r="EH271" s="64"/>
      <c r="EI271" s="64"/>
      <c r="EJ271" s="70"/>
      <c r="EK271" s="70"/>
      <c r="EL271" s="70"/>
      <c r="EM271" s="70"/>
      <c r="EN271" s="70"/>
      <c r="EO271" s="36">
        <f t="shared" ca="1" si="714"/>
        <v>11.200403895470878</v>
      </c>
      <c r="EP271" s="36">
        <f t="shared" ca="1" si="715"/>
        <v>0</v>
      </c>
      <c r="EQ271" s="36">
        <f t="shared" si="716"/>
        <v>44.879319444976375</v>
      </c>
      <c r="ER271" s="36">
        <f t="shared" si="717"/>
        <v>3.0494942569194787</v>
      </c>
      <c r="ES271" s="36">
        <f t="shared" si="718"/>
        <v>-2.7848919515740649</v>
      </c>
      <c r="ET271" s="36">
        <f t="shared" ca="1" si="719"/>
        <v>0</v>
      </c>
      <c r="EU271" s="36">
        <f t="shared" ca="1" si="751"/>
        <v>3.0494942569194787</v>
      </c>
      <c r="EV271" s="36">
        <f t="shared" si="720"/>
        <v>1.9080534600980419</v>
      </c>
      <c r="EW271" s="36">
        <f t="shared" si="721"/>
        <v>58.664801534692998</v>
      </c>
      <c r="EX271" s="36">
        <f t="shared" ca="1" si="752"/>
        <v>108.50166869668689</v>
      </c>
      <c r="EY271" s="36">
        <f t="shared" si="722"/>
        <v>0</v>
      </c>
      <c r="EZ271" s="36">
        <f t="shared" si="723"/>
        <v>0</v>
      </c>
      <c r="FA271" s="36">
        <f t="shared" si="724"/>
        <v>0</v>
      </c>
      <c r="FB271" s="36">
        <f t="shared" si="725"/>
        <v>0</v>
      </c>
      <c r="FC271" s="36">
        <f t="shared" si="753"/>
        <v>0</v>
      </c>
      <c r="FD271" s="36">
        <f t="shared" si="726"/>
        <v>0</v>
      </c>
      <c r="FE271" s="36">
        <f t="shared" si="727"/>
        <v>0</v>
      </c>
      <c r="FF271" s="36">
        <f t="shared" si="754"/>
        <v>0</v>
      </c>
      <c r="FG271" s="36">
        <f t="shared" ca="1" si="728"/>
        <v>108.50166869668689</v>
      </c>
      <c r="FH271" s="36">
        <f t="shared" ca="1" si="729"/>
        <v>0.94324585205673472</v>
      </c>
      <c r="FI271" s="36">
        <f t="shared" ca="1" si="730"/>
        <v>-1.4894468950838737</v>
      </c>
      <c r="FJ271" s="36">
        <f t="shared" ca="1" si="731"/>
        <v>130.07541072061781</v>
      </c>
      <c r="FK271" s="36">
        <f t="shared" si="732"/>
        <v>0</v>
      </c>
      <c r="FL271" s="36">
        <f t="shared" si="733"/>
        <v>0</v>
      </c>
      <c r="FM271" s="36">
        <f t="shared" ca="1" si="734"/>
        <v>0</v>
      </c>
      <c r="FN271" s="36">
        <f t="shared" ca="1" si="756"/>
        <v>130.07541072061781</v>
      </c>
    </row>
    <row r="272" spans="2:170" x14ac:dyDescent="0.25">
      <c r="B272" s="2">
        <v>264</v>
      </c>
      <c r="C272" s="2">
        <f t="shared" si="607"/>
        <v>22</v>
      </c>
      <c r="D272" s="2">
        <f t="shared" si="303"/>
        <v>288</v>
      </c>
      <c r="E272" s="2">
        <f t="shared" si="608"/>
        <v>24</v>
      </c>
      <c r="F272" s="189">
        <f t="shared" si="304"/>
        <v>53751</v>
      </c>
      <c r="G272" s="2">
        <f t="shared" si="609"/>
        <v>2</v>
      </c>
      <c r="H272" s="187">
        <f t="shared" si="611"/>
        <v>56.583333333333336</v>
      </c>
      <c r="I272" s="186">
        <f t="shared" si="610"/>
        <v>56</v>
      </c>
      <c r="J272" s="2">
        <f t="shared" si="612"/>
        <v>0</v>
      </c>
      <c r="K272" s="2">
        <f t="shared" si="613"/>
        <v>1</v>
      </c>
      <c r="L272">
        <f t="shared" si="614"/>
        <v>2</v>
      </c>
      <c r="M272" s="190">
        <f t="shared" si="735"/>
        <v>3.7482515400000006E-3</v>
      </c>
      <c r="N272">
        <f t="shared" si="615"/>
        <v>1</v>
      </c>
      <c r="O272">
        <f t="shared" si="616"/>
        <v>100</v>
      </c>
      <c r="P272" s="58">
        <f t="shared" si="617"/>
        <v>1.6867131930000001E-2</v>
      </c>
      <c r="Q272" s="106">
        <f t="shared" si="618"/>
        <v>1.6867131930000001E-2</v>
      </c>
      <c r="R272" s="59">
        <f t="shared" si="619"/>
        <v>1.6867131930000001E-2</v>
      </c>
      <c r="S272" s="32">
        <f t="shared" si="736"/>
        <v>1.4165792096922925E-3</v>
      </c>
      <c r="T272">
        <f t="shared" si="620"/>
        <v>1</v>
      </c>
      <c r="U272" s="32">
        <f t="shared" si="737"/>
        <v>4.5665511000000003E-4</v>
      </c>
      <c r="V272">
        <f t="shared" si="621"/>
        <v>1</v>
      </c>
      <c r="W272">
        <f t="shared" si="622"/>
        <v>100</v>
      </c>
      <c r="X272" s="58">
        <f t="shared" si="623"/>
        <v>2.054947995E-3</v>
      </c>
      <c r="Y272" s="58">
        <f t="shared" si="624"/>
        <v>2.054947995E-3</v>
      </c>
      <c r="Z272" s="32">
        <f t="shared" si="625"/>
        <v>2.054947995E-3</v>
      </c>
      <c r="AA272" s="32">
        <f t="shared" si="626"/>
        <v>1.7140716625019259E-4</v>
      </c>
      <c r="AB272" s="59">
        <f t="shared" si="627"/>
        <v>4.9056245199999996E-3</v>
      </c>
      <c r="AC272" s="59">
        <f t="shared" si="628"/>
        <v>4.9056245199999996E-3</v>
      </c>
      <c r="AD272">
        <f t="shared" si="629"/>
        <v>1</v>
      </c>
      <c r="AE272" s="59">
        <f t="shared" si="630"/>
        <v>4.9056245199999996E-3</v>
      </c>
      <c r="AF272" s="59">
        <f t="shared" si="631"/>
        <v>4.1758461800000006E-3</v>
      </c>
      <c r="AG272" s="59">
        <f t="shared" si="632"/>
        <v>4.1758461800000006E-3</v>
      </c>
      <c r="AH272">
        <f t="shared" si="633"/>
        <v>1</v>
      </c>
      <c r="AI272" s="59">
        <f t="shared" si="634"/>
        <v>4.1758461800000006E-3</v>
      </c>
      <c r="AJ272" s="59">
        <f t="shared" si="635"/>
        <v>0</v>
      </c>
      <c r="AK272" s="59">
        <f t="shared" si="636"/>
        <v>0</v>
      </c>
      <c r="AL272" s="59">
        <f t="shared" si="637"/>
        <v>0</v>
      </c>
      <c r="AM272" s="12">
        <f t="shared" si="738"/>
        <v>7.1218872196366828E-2</v>
      </c>
      <c r="AN272" s="12">
        <f t="shared" si="739"/>
        <v>0</v>
      </c>
      <c r="AO272" s="66">
        <f t="shared" si="638"/>
        <v>1.008871736911057E-4</v>
      </c>
      <c r="AP272" s="66">
        <f t="shared" si="639"/>
        <v>1.2207425066713868E-5</v>
      </c>
      <c r="AQ272" s="59">
        <f t="shared" si="640"/>
        <v>3.4937304573324335E-4</v>
      </c>
      <c r="AR272" s="59">
        <f t="shared" si="641"/>
        <v>2.9739905540510667E-4</v>
      </c>
      <c r="AS272" s="59">
        <f t="shared" si="642"/>
        <v>0</v>
      </c>
      <c r="AT272" s="12">
        <f t="shared" si="643"/>
        <v>7.0459005496470661E-2</v>
      </c>
      <c r="AU272" s="59">
        <f t="shared" si="740"/>
        <v>2.8731357570865868E-18</v>
      </c>
      <c r="AV272" s="59">
        <f t="shared" si="741"/>
        <v>0</v>
      </c>
      <c r="AW272" s="70">
        <f t="shared" si="644"/>
        <v>0</v>
      </c>
      <c r="AX272" s="20">
        <f t="shared" si="645"/>
        <v>200000</v>
      </c>
      <c r="AY272" s="20">
        <f t="shared" si="646"/>
        <v>0</v>
      </c>
      <c r="AZ272" s="20">
        <f t="shared" si="647"/>
        <v>0</v>
      </c>
      <c r="BA272" s="20">
        <f t="shared" si="648"/>
        <v>200000</v>
      </c>
      <c r="BB272" s="36">
        <f t="shared" si="649"/>
        <v>1</v>
      </c>
      <c r="BC272" s="36">
        <f t="shared" si="650"/>
        <v>0</v>
      </c>
      <c r="BD272" s="80">
        <f t="shared" si="651"/>
        <v>20.177434738221141</v>
      </c>
      <c r="BE272" s="36">
        <f t="shared" si="652"/>
        <v>0</v>
      </c>
      <c r="BF272" s="36">
        <f t="shared" si="653"/>
        <v>0</v>
      </c>
      <c r="BG272" s="36">
        <f t="shared" si="654"/>
        <v>20.177434738221141</v>
      </c>
      <c r="BH272" s="36">
        <f t="shared" si="655"/>
        <v>2.4414850133427737</v>
      </c>
      <c r="BI272" s="36">
        <f t="shared" si="656"/>
        <v>0</v>
      </c>
      <c r="BJ272" s="36">
        <f t="shared" si="657"/>
        <v>0</v>
      </c>
      <c r="BK272" s="36">
        <f t="shared" si="658"/>
        <v>2.4414850133427737</v>
      </c>
      <c r="BL272" s="68">
        <f ca="1">IF(OR(AT272=0,E272&gt;ProjTerm),0,VLOOKUP(D272,'Life Events'!$AE$5:$AI$1206,5,FALSE))</f>
        <v>2.1774937645058219E-16</v>
      </c>
      <c r="BM272" s="93">
        <f t="shared" ca="1" si="659"/>
        <v>2.1774937645058219E-16</v>
      </c>
      <c r="BN272" s="93">
        <f t="shared" ca="1" si="660"/>
        <v>1.5342404512184629E-17</v>
      </c>
      <c r="BO272" s="36">
        <f t="shared" ca="1" si="661"/>
        <v>2.3344971614138755E-15</v>
      </c>
      <c r="BP272" s="36">
        <f t="shared" si="662"/>
        <v>9.4557920068094378E-3</v>
      </c>
      <c r="BQ272" s="36">
        <f t="shared" si="663"/>
        <v>98.306445262745243</v>
      </c>
      <c r="BR272" s="36">
        <f t="shared" si="664"/>
        <v>154.78110000000001</v>
      </c>
      <c r="BS272" s="36">
        <f t="shared" si="665"/>
        <v>152.15979734857498</v>
      </c>
      <c r="BT272" s="36">
        <f t="shared" si="666"/>
        <v>10.721027997725107</v>
      </c>
      <c r="BU272" s="70" cm="1">
        <f t="array" ref="BU272">IF(AND(ActInt=1,$J272=0),INDEX(Tbl_FwdNom,$B272-IVP,MATCH(ValnDt,Tbl_FwdNom_Cols)),INDEX(Tbl_FwdNom,$B272,MATCH(StartDt,Tbl_FwdNom_Cols)))</f>
        <v>10.932609099</v>
      </c>
      <c r="BV272" s="70" cm="1">
        <f t="array" ref="BV272">INDEX(Tbl_FwdReal,$B272,MATCH(StartDt,Tbl_FwdReal_Cols))</f>
        <v>5.0204477230000002</v>
      </c>
      <c r="BW272" s="70" cm="1">
        <f t="array" ref="BW272">IF(RunType&lt;&gt;"OPN",INDEX(Tbl_FwdReal,$B272,MATCH(ValnDt,Tbl_FwdReal_Cols)),IF(AND($J272=0,ActInt=1),INDEX(Tbl_FwdReal,$B272-IVP,MATCH(ValnDt,Tbl_FwdReal_Cols)),-999))*$K272</f>
        <v>5.0204477230000002</v>
      </c>
      <c r="BX272" s="70">
        <f t="shared" si="667"/>
        <v>5.0204477230000003E-2</v>
      </c>
      <c r="BY272" s="70">
        <f t="shared" si="742"/>
        <v>5.6295335853012052E-2</v>
      </c>
      <c r="BZ272" s="64">
        <f t="shared" si="755"/>
        <v>4.5744158661633616E-3</v>
      </c>
      <c r="CA272" s="70" cm="1">
        <f t="array" ref="CA272">IF($J272=1,CA271*(1+INDEX(Tbl_CPI,$B272,MATCH(IF(RunType="OPN",StartDt,ValnDt),Tbl_CPI_Cols))),0)</f>
        <v>0</v>
      </c>
      <c r="CB272" s="70">
        <f t="shared" si="743"/>
        <v>4.7060542774312273</v>
      </c>
      <c r="CC272" s="70">
        <f t="shared" si="744"/>
        <v>4.7060542774312273</v>
      </c>
      <c r="CD272" s="36">
        <f t="shared" si="668"/>
        <v>24.741006122504196</v>
      </c>
      <c r="CE272" s="36">
        <f t="shared" si="669"/>
        <v>1.5748539025577508</v>
      </c>
      <c r="CF272" s="36">
        <f t="shared" si="670"/>
        <v>0</v>
      </c>
      <c r="CG272" s="36">
        <f t="shared" si="671"/>
        <v>1.8741858718623656</v>
      </c>
      <c r="CH272" s="36">
        <f t="shared" si="672"/>
        <v>1.7620265530481556</v>
      </c>
      <c r="CI272" s="36">
        <f t="shared" si="673"/>
        <v>0</v>
      </c>
      <c r="CJ272" s="36">
        <f t="shared" si="674"/>
        <v>0</v>
      </c>
      <c r="CK272" s="36">
        <f t="shared" si="675"/>
        <v>0</v>
      </c>
      <c r="CL272" s="36">
        <f t="shared" si="676"/>
        <v>0.11215931881421</v>
      </c>
      <c r="CM272" s="36">
        <f t="shared" si="677"/>
        <v>1.8741858718623656</v>
      </c>
      <c r="CN272" s="36">
        <f t="shared" ca="1" si="678"/>
        <v>11.888435961832</v>
      </c>
      <c r="CO272" s="20">
        <f t="shared" si="679"/>
        <v>120000</v>
      </c>
      <c r="CP272" s="20">
        <f t="shared" si="680"/>
        <v>2</v>
      </c>
      <c r="CQ272" s="64">
        <f t="shared" si="681"/>
        <v>4.7707121399999993E-3</v>
      </c>
      <c r="CR272" s="64">
        <f t="shared" si="682"/>
        <v>2.1468204629999998E-2</v>
      </c>
      <c r="CS272" s="36">
        <f t="shared" si="683"/>
        <v>15.441951113946029</v>
      </c>
      <c r="CT272" s="36">
        <f t="shared" si="684"/>
        <v>12.106460842932684</v>
      </c>
      <c r="CU272" s="36">
        <f t="shared" si="685"/>
        <v>1.4648910080056641</v>
      </c>
      <c r="CV272" s="36">
        <f t="shared" si="745"/>
        <v>13.571351850938347</v>
      </c>
      <c r="CW272" s="36">
        <f t="shared" si="686"/>
        <v>0</v>
      </c>
      <c r="CX272" s="36">
        <f t="shared" si="687"/>
        <v>0</v>
      </c>
      <c r="CY272" s="36">
        <f t="shared" si="688"/>
        <v>0</v>
      </c>
      <c r="CZ272" s="36">
        <f t="shared" si="746"/>
        <v>0</v>
      </c>
      <c r="DA272" s="64">
        <f t="shared" si="689"/>
        <v>8.6835439310122275E-3</v>
      </c>
      <c r="DB272" s="70">
        <f t="shared" si="747"/>
        <v>0.99139121086761173</v>
      </c>
      <c r="DC272" s="70">
        <f>PRODUCT($DB$8:DB272)</f>
        <v>7.2151352772229546E-2</v>
      </c>
      <c r="DD272" s="36">
        <f t="shared" si="690"/>
        <v>502.42976621923947</v>
      </c>
      <c r="DE272" s="36">
        <f t="shared" si="691"/>
        <v>1543.1123208286986</v>
      </c>
      <c r="DF272" s="36">
        <f t="shared" si="692"/>
        <v>130.28286540576906</v>
      </c>
      <c r="DG272" s="36">
        <f t="shared" si="693"/>
        <v>0.69955935119913126</v>
      </c>
      <c r="DH272" s="36">
        <f t="shared" ca="1" si="694"/>
        <v>1.3637500002430544E-13</v>
      </c>
      <c r="DI272" s="36">
        <f t="shared" si="695"/>
        <v>114.70327546134749</v>
      </c>
      <c r="DJ272" s="36">
        <f t="shared" ca="1" si="696"/>
        <v>1284.9691361253767</v>
      </c>
      <c r="DK272" s="36">
        <f t="shared" si="697"/>
        <v>0</v>
      </c>
      <c r="DL272" s="36">
        <f t="shared" si="698"/>
        <v>0</v>
      </c>
      <c r="DM272" s="36">
        <f t="shared" ca="1" si="699"/>
        <v>1284.9691361253767</v>
      </c>
      <c r="DN272" s="36">
        <f t="shared" ca="1" si="748"/>
        <v>1284.969136125382</v>
      </c>
      <c r="DO272" s="64" cm="1">
        <f t="array" ref="DO272">IFERROR(INDEX(Tbl_FwdNom,$B272,MATCH(LIDt,Tbl_FwdNom_Cols,0)),0)</f>
        <v>9.9323895879999995</v>
      </c>
      <c r="DP272" s="64">
        <f t="shared" ca="1" si="749"/>
        <v>8.9489571619999992</v>
      </c>
      <c r="DQ272" s="64">
        <f t="shared" ca="1" si="700"/>
        <v>7.1680100456437135E-3</v>
      </c>
      <c r="DR272" s="70">
        <f t="shared" ca="1" si="701"/>
        <v>0.99288300464853041</v>
      </c>
      <c r="DS272" s="70">
        <f ca="1">PRODUCT($DR$8:DR272)</f>
        <v>7.4227953207976635E-2</v>
      </c>
      <c r="DT272" s="36">
        <f t="shared" ca="1" si="702"/>
        <v>1874.2869648222256</v>
      </c>
      <c r="DU272" s="36">
        <f t="shared" ca="1" si="703"/>
        <v>149.11977217342798</v>
      </c>
      <c r="DV272" s="36">
        <f t="shared" ca="1" si="704"/>
        <v>0.84588094658609692</v>
      </c>
      <c r="DW272" s="36">
        <f t="shared" ca="1" si="705"/>
        <v>1.5151927154058985E-13</v>
      </c>
      <c r="DX272" s="36">
        <f t="shared" ca="1" si="706"/>
        <v>565.89845923632174</v>
      </c>
      <c r="DY272" s="36">
        <f t="shared" ca="1" si="707"/>
        <v>5.9680149270822254</v>
      </c>
      <c r="DZ272" s="36">
        <f t="shared" ca="1" si="708"/>
        <v>126.98448363104693</v>
      </c>
      <c r="EA272" s="36">
        <f t="shared" ca="1" si="709"/>
        <v>0</v>
      </c>
      <c r="EB272" s="36">
        <f t="shared" ca="1" si="710"/>
        <v>1589.6148953708753</v>
      </c>
      <c r="EC272" s="36">
        <f t="shared" ca="1" si="711"/>
        <v>0</v>
      </c>
      <c r="ED272" s="36">
        <f t="shared" ca="1" si="712"/>
        <v>0</v>
      </c>
      <c r="EE272" s="36">
        <f t="shared" ca="1" si="750"/>
        <v>0</v>
      </c>
      <c r="EF272" s="36">
        <f t="shared" ca="1" si="713"/>
        <v>1589.6148953708753</v>
      </c>
      <c r="EG272" s="64"/>
      <c r="EH272" s="64"/>
      <c r="EI272" s="64"/>
      <c r="EJ272" s="70"/>
      <c r="EK272" s="70"/>
      <c r="EL272" s="70"/>
      <c r="EM272" s="70"/>
      <c r="EN272" s="70"/>
      <c r="EO272" s="36">
        <f t="shared" ca="1" si="714"/>
        <v>11.164373372839854</v>
      </c>
      <c r="EP272" s="36">
        <f t="shared" ca="1" si="715"/>
        <v>0</v>
      </c>
      <c r="EQ272" s="36">
        <f t="shared" si="716"/>
        <v>44.665299817806897</v>
      </c>
      <c r="ER272" s="36">
        <f t="shared" si="717"/>
        <v>3.0117097233503252</v>
      </c>
      <c r="ES272" s="36">
        <f t="shared" si="718"/>
        <v>-2.7503859533443742</v>
      </c>
      <c r="ET272" s="36">
        <f t="shared" ca="1" si="719"/>
        <v>0</v>
      </c>
      <c r="EU272" s="36">
        <f t="shared" ca="1" si="751"/>
        <v>3.0117097233503252</v>
      </c>
      <c r="EV272" s="36">
        <f t="shared" si="720"/>
        <v>1.8934161443024999</v>
      </c>
      <c r="EW272" s="36">
        <f t="shared" si="721"/>
        <v>58.385041968200028</v>
      </c>
      <c r="EX272" s="36">
        <f t="shared" ca="1" si="752"/>
        <v>107.95546765365975</v>
      </c>
      <c r="EY272" s="36">
        <f t="shared" si="722"/>
        <v>0</v>
      </c>
      <c r="EZ272" s="36">
        <f t="shared" si="723"/>
        <v>0</v>
      </c>
      <c r="FA272" s="36">
        <f t="shared" si="724"/>
        <v>0</v>
      </c>
      <c r="FB272" s="36">
        <f t="shared" si="725"/>
        <v>0</v>
      </c>
      <c r="FC272" s="36">
        <f t="shared" si="753"/>
        <v>0</v>
      </c>
      <c r="FD272" s="36">
        <f t="shared" si="726"/>
        <v>0</v>
      </c>
      <c r="FE272" s="36">
        <f t="shared" si="727"/>
        <v>0</v>
      </c>
      <c r="FF272" s="36">
        <f t="shared" si="754"/>
        <v>0</v>
      </c>
      <c r="FG272" s="36">
        <f t="shared" ca="1" si="728"/>
        <v>107.95546765365975</v>
      </c>
      <c r="FH272" s="36">
        <f t="shared" ca="1" si="729"/>
        <v>0.93743604596352403</v>
      </c>
      <c r="FI272" s="36">
        <f t="shared" ca="1" si="730"/>
        <v>-1.4750155084137773</v>
      </c>
      <c r="FJ272" s="36">
        <f t="shared" ca="1" si="731"/>
        <v>129.53277706294065</v>
      </c>
      <c r="FK272" s="36">
        <f t="shared" si="732"/>
        <v>0</v>
      </c>
      <c r="FL272" s="36">
        <f t="shared" si="733"/>
        <v>0</v>
      </c>
      <c r="FM272" s="36">
        <f t="shared" ca="1" si="734"/>
        <v>0</v>
      </c>
      <c r="FN272" s="36">
        <f t="shared" ca="1" si="756"/>
        <v>129.53277706294065</v>
      </c>
    </row>
    <row r="273" spans="2:170" x14ac:dyDescent="0.25">
      <c r="B273" s="2">
        <v>265</v>
      </c>
      <c r="C273" s="2">
        <f t="shared" si="607"/>
        <v>23</v>
      </c>
      <c r="D273" s="2">
        <f t="shared" si="303"/>
        <v>289</v>
      </c>
      <c r="E273" s="2">
        <f t="shared" si="608"/>
        <v>25</v>
      </c>
      <c r="F273" s="189">
        <f t="shared" si="304"/>
        <v>53782</v>
      </c>
      <c r="G273" s="2">
        <f t="shared" si="609"/>
        <v>3</v>
      </c>
      <c r="H273" s="187">
        <f t="shared" si="611"/>
        <v>56.666666666666671</v>
      </c>
      <c r="I273" s="186">
        <f t="shared" si="610"/>
        <v>56</v>
      </c>
      <c r="J273" s="2">
        <f t="shared" si="612"/>
        <v>0</v>
      </c>
      <c r="K273" s="2">
        <f t="shared" si="613"/>
        <v>1</v>
      </c>
      <c r="L273">
        <f t="shared" si="614"/>
        <v>2</v>
      </c>
      <c r="M273" s="190">
        <f t="shared" si="735"/>
        <v>3.7482515400000006E-3</v>
      </c>
      <c r="N273">
        <f t="shared" si="615"/>
        <v>1</v>
      </c>
      <c r="O273">
        <f t="shared" si="616"/>
        <v>100</v>
      </c>
      <c r="P273" s="58">
        <f t="shared" si="617"/>
        <v>1.6867131930000001E-2</v>
      </c>
      <c r="Q273" s="106">
        <f t="shared" si="618"/>
        <v>1.6867131930000001E-2</v>
      </c>
      <c r="R273" s="59">
        <f t="shared" si="619"/>
        <v>1.6867131930000001E-2</v>
      </c>
      <c r="S273" s="32">
        <f t="shared" si="736"/>
        <v>1.4165792096922925E-3</v>
      </c>
      <c r="T273">
        <f t="shared" si="620"/>
        <v>1</v>
      </c>
      <c r="U273" s="32">
        <f t="shared" si="737"/>
        <v>4.5665511000000003E-4</v>
      </c>
      <c r="V273">
        <f t="shared" si="621"/>
        <v>1</v>
      </c>
      <c r="W273">
        <f t="shared" si="622"/>
        <v>100</v>
      </c>
      <c r="X273" s="58">
        <f t="shared" si="623"/>
        <v>2.054947995E-3</v>
      </c>
      <c r="Y273" s="58">
        <f t="shared" si="624"/>
        <v>2.054947995E-3</v>
      </c>
      <c r="Z273" s="32">
        <f t="shared" si="625"/>
        <v>2.054947995E-3</v>
      </c>
      <c r="AA273" s="32">
        <f t="shared" si="626"/>
        <v>1.7140716625019259E-4</v>
      </c>
      <c r="AB273" s="59">
        <f t="shared" si="627"/>
        <v>4.9056245199999996E-3</v>
      </c>
      <c r="AC273" s="59">
        <f t="shared" si="628"/>
        <v>4.9056245199999996E-3</v>
      </c>
      <c r="AD273">
        <f t="shared" si="629"/>
        <v>1</v>
      </c>
      <c r="AE273" s="59">
        <f t="shared" si="630"/>
        <v>4.9056245199999996E-3</v>
      </c>
      <c r="AF273" s="59">
        <f t="shared" si="631"/>
        <v>4.1758461800000006E-3</v>
      </c>
      <c r="AG273" s="59">
        <f t="shared" si="632"/>
        <v>4.1758461800000006E-3</v>
      </c>
      <c r="AH273">
        <f t="shared" si="633"/>
        <v>1</v>
      </c>
      <c r="AI273" s="59">
        <f t="shared" si="634"/>
        <v>4.1758461800000006E-3</v>
      </c>
      <c r="AJ273" s="59">
        <f t="shared" si="635"/>
        <v>0</v>
      </c>
      <c r="AK273" s="59">
        <f t="shared" si="636"/>
        <v>0</v>
      </c>
      <c r="AL273" s="59">
        <f t="shared" si="637"/>
        <v>0</v>
      </c>
      <c r="AM273" s="12">
        <f t="shared" si="738"/>
        <v>7.0459005496470661E-2</v>
      </c>
      <c r="AN273" s="12">
        <f t="shared" si="739"/>
        <v>0</v>
      </c>
      <c r="AO273" s="66">
        <f t="shared" si="638"/>
        <v>9.9810762321895301E-5</v>
      </c>
      <c r="AP273" s="66">
        <f t="shared" si="639"/>
        <v>1.2077178468956781E-5</v>
      </c>
      <c r="AQ273" s="59">
        <f t="shared" si="640"/>
        <v>3.4564542501830121E-4</v>
      </c>
      <c r="AR273" s="59">
        <f t="shared" si="641"/>
        <v>2.9422596894903603E-4</v>
      </c>
      <c r="AS273" s="59">
        <f t="shared" si="642"/>
        <v>0</v>
      </c>
      <c r="AT273" s="12">
        <f t="shared" si="643"/>
        <v>6.9707246161712463E-2</v>
      </c>
      <c r="AU273" s="59">
        <f t="shared" si="740"/>
        <v>0</v>
      </c>
      <c r="AV273" s="59">
        <f t="shared" si="741"/>
        <v>-8.6736173798840355E-18</v>
      </c>
      <c r="AW273" s="70">
        <f t="shared" si="644"/>
        <v>0</v>
      </c>
      <c r="AX273" s="20">
        <f t="shared" si="645"/>
        <v>200000</v>
      </c>
      <c r="AY273" s="20">
        <f t="shared" si="646"/>
        <v>0</v>
      </c>
      <c r="AZ273" s="20">
        <f t="shared" si="647"/>
        <v>0</v>
      </c>
      <c r="BA273" s="20">
        <f t="shared" si="648"/>
        <v>200000</v>
      </c>
      <c r="BB273" s="36">
        <f t="shared" si="649"/>
        <v>1</v>
      </c>
      <c r="BC273" s="36">
        <f t="shared" si="650"/>
        <v>0</v>
      </c>
      <c r="BD273" s="80">
        <f t="shared" si="651"/>
        <v>19.962152464379059</v>
      </c>
      <c r="BE273" s="36">
        <f t="shared" si="652"/>
        <v>0</v>
      </c>
      <c r="BF273" s="36">
        <f t="shared" si="653"/>
        <v>0</v>
      </c>
      <c r="BG273" s="36">
        <f t="shared" si="654"/>
        <v>19.962152464379059</v>
      </c>
      <c r="BH273" s="36">
        <f t="shared" si="655"/>
        <v>2.4154356937913564</v>
      </c>
      <c r="BI273" s="36">
        <f t="shared" si="656"/>
        <v>0</v>
      </c>
      <c r="BJ273" s="36">
        <f t="shared" si="657"/>
        <v>0</v>
      </c>
      <c r="BK273" s="36">
        <f t="shared" si="658"/>
        <v>2.4154356937913564</v>
      </c>
      <c r="BL273" s="68">
        <f ca="1">IF(OR(AT273=0,E273&gt;ProjTerm),0,VLOOKUP(D273,'Life Events'!$AE$5:$AI$1206,5,FALSE))</f>
        <v>2.2009769940691801E-16</v>
      </c>
      <c r="BM273" s="93">
        <f t="shared" ca="1" si="659"/>
        <v>2.2009769940691801E-16</v>
      </c>
      <c r="BN273" s="93">
        <f t="shared" ca="1" si="660"/>
        <v>1.5342404512184629E-17</v>
      </c>
      <c r="BO273" s="36">
        <f t="shared" ca="1" si="661"/>
        <v>2.3344971614138755E-15</v>
      </c>
      <c r="BP273" s="36">
        <f t="shared" si="662"/>
        <v>9.3549038398737447E-3</v>
      </c>
      <c r="BQ273" s="36">
        <f t="shared" si="663"/>
        <v>98.306445262745243</v>
      </c>
      <c r="BR273" s="36">
        <f t="shared" si="664"/>
        <v>154.78110000000001</v>
      </c>
      <c r="BS273" s="36">
        <f t="shared" si="665"/>
        <v>152.15979734857498</v>
      </c>
      <c r="BT273" s="36">
        <f t="shared" si="666"/>
        <v>10.606640449693399</v>
      </c>
      <c r="BU273" s="70" cm="1">
        <f t="array" ref="BU273">IF(AND(ActInt=1,$J273=0),INDEX(Tbl_FwdNom,$B273-IVP,MATCH(ValnDt,Tbl_FwdNom_Cols)),INDEX(Tbl_FwdNom,$B273,MATCH(StartDt,Tbl_FwdNom_Cols)))</f>
        <v>10.920072362999999</v>
      </c>
      <c r="BV273" s="70" cm="1">
        <f t="array" ref="BV273">INDEX(Tbl_FwdReal,$B273,MATCH(StartDt,Tbl_FwdReal_Cols))</f>
        <v>5.0203648090000002</v>
      </c>
      <c r="BW273" s="70" cm="1">
        <f t="array" ref="BW273">IF(RunType&lt;&gt;"OPN",INDEX(Tbl_FwdReal,$B273,MATCH(ValnDt,Tbl_FwdReal_Cols)),IF(AND($J273=0,ActInt=1),INDEX(Tbl_FwdReal,$B273-IVP,MATCH(ValnDt,Tbl_FwdReal_Cols)),-999))*$K273</f>
        <v>5.0203648090000002</v>
      </c>
      <c r="BX273" s="70">
        <f t="shared" si="667"/>
        <v>5.0203648090000004E-2</v>
      </c>
      <c r="BY273" s="70">
        <f t="shared" si="742"/>
        <v>5.6176795469428775E-2</v>
      </c>
      <c r="BZ273" s="64">
        <f t="shared" si="755"/>
        <v>4.5650207063330228E-3</v>
      </c>
      <c r="CA273" s="70" cm="1">
        <f t="array" ref="CA273">IF($J273=1,CA272*(1+INDEX(Tbl_CPI,$B273,MATCH(IF(RunType="OPN",StartDt,ValnDt),Tbl_CPI_Cols))),0)</f>
        <v>0</v>
      </c>
      <c r="CB273" s="70">
        <f t="shared" si="743"/>
        <v>4.7275375126528276</v>
      </c>
      <c r="CC273" s="70">
        <f t="shared" si="744"/>
        <v>4.7060542774312273</v>
      </c>
      <c r="CD273" s="36">
        <f t="shared" si="668"/>
        <v>26.011406935251191</v>
      </c>
      <c r="CE273" s="36">
        <f t="shared" si="669"/>
        <v>1.5748539025577508</v>
      </c>
      <c r="CF273" s="36">
        <f t="shared" si="670"/>
        <v>0</v>
      </c>
      <c r="CG273" s="36">
        <f t="shared" si="671"/>
        <v>1.9437005039982538</v>
      </c>
      <c r="CH273" s="36">
        <f t="shared" si="672"/>
        <v>1.8327378642217989</v>
      </c>
      <c r="CI273" s="36">
        <f t="shared" si="673"/>
        <v>0</v>
      </c>
      <c r="CJ273" s="36">
        <f t="shared" si="674"/>
        <v>0</v>
      </c>
      <c r="CK273" s="36">
        <f t="shared" si="675"/>
        <v>0</v>
      </c>
      <c r="CL273" s="36">
        <f t="shared" si="676"/>
        <v>0.11096263977645483</v>
      </c>
      <c r="CM273" s="36">
        <f t="shared" si="677"/>
        <v>1.9437005039982538</v>
      </c>
      <c r="CN273" s="36">
        <f t="shared" ca="1" si="678"/>
        <v>11.761592804637143</v>
      </c>
      <c r="CO273" s="20">
        <f t="shared" si="679"/>
        <v>120000</v>
      </c>
      <c r="CP273" s="20">
        <f t="shared" si="680"/>
        <v>2</v>
      </c>
      <c r="CQ273" s="64">
        <f t="shared" si="681"/>
        <v>4.7707121399999993E-3</v>
      </c>
      <c r="CR273" s="64">
        <f t="shared" si="682"/>
        <v>2.1468204629999998E-2</v>
      </c>
      <c r="CS273" s="36">
        <f t="shared" si="683"/>
        <v>15.277193879366981</v>
      </c>
      <c r="CT273" s="36">
        <f t="shared" si="684"/>
        <v>11.977291478627436</v>
      </c>
      <c r="CU273" s="36">
        <f t="shared" si="685"/>
        <v>1.4492614162748136</v>
      </c>
      <c r="CV273" s="36">
        <f t="shared" si="745"/>
        <v>13.426552894902249</v>
      </c>
      <c r="CW273" s="36">
        <f t="shared" si="686"/>
        <v>0</v>
      </c>
      <c r="CX273" s="36">
        <f t="shared" si="687"/>
        <v>0</v>
      </c>
      <c r="CY273" s="36">
        <f t="shared" si="688"/>
        <v>0</v>
      </c>
      <c r="CZ273" s="36">
        <f t="shared" si="746"/>
        <v>0</v>
      </c>
      <c r="DA273" s="64">
        <f t="shared" si="689"/>
        <v>8.6740439784021017E-3</v>
      </c>
      <c r="DB273" s="70">
        <f t="shared" si="747"/>
        <v>0.99140054804603672</v>
      </c>
      <c r="DC273" s="70">
        <f>PRODUCT($DB$8:DB273)</f>
        <v>7.1530890680651299E-2</v>
      </c>
      <c r="DD273" s="36">
        <f t="shared" si="690"/>
        <v>496.18122365779004</v>
      </c>
      <c r="DE273" s="36">
        <f t="shared" si="691"/>
        <v>1536.535192498802</v>
      </c>
      <c r="DF273" s="36">
        <f t="shared" si="692"/>
        <v>128.99750901613959</v>
      </c>
      <c r="DG273" s="36">
        <f t="shared" si="693"/>
        <v>0.69627245593706122</v>
      </c>
      <c r="DH273" s="36">
        <f t="shared" ca="1" si="694"/>
        <v>1.3522342561065696E-13</v>
      </c>
      <c r="DI273" s="36">
        <f t="shared" si="695"/>
        <v>113.7376564695152</v>
      </c>
      <c r="DJ273" s="36">
        <f t="shared" ca="1" si="696"/>
        <v>1282.3928618707298</v>
      </c>
      <c r="DK273" s="36">
        <f t="shared" si="697"/>
        <v>0</v>
      </c>
      <c r="DL273" s="36">
        <f t="shared" si="698"/>
        <v>0</v>
      </c>
      <c r="DM273" s="36">
        <f t="shared" ca="1" si="699"/>
        <v>1282.3928618707298</v>
      </c>
      <c r="DN273" s="36">
        <f t="shared" ca="1" si="748"/>
        <v>1282.3928618707348</v>
      </c>
      <c r="DO273" s="64" cm="1">
        <f t="array" ref="DO273">IFERROR(INDEX(Tbl_FwdNom,$B273,MATCH(LIDt,Tbl_FwdNom_Cols,0)),0)</f>
        <v>9.634329267</v>
      </c>
      <c r="DP273" s="64">
        <f t="shared" ca="1" si="749"/>
        <v>8.9306399540000001</v>
      </c>
      <c r="DQ273" s="64">
        <f t="shared" ca="1" si="700"/>
        <v>7.1538979879051112E-3</v>
      </c>
      <c r="DR273" s="70">
        <f t="shared" ca="1" si="701"/>
        <v>0.99289691674510006</v>
      </c>
      <c r="DS273" s="70">
        <f ca="1">PRODUCT($DR$8:DR273)</f>
        <v>7.3700705876499559E-2</v>
      </c>
      <c r="DT273" s="36">
        <f t="shared" ca="1" si="702"/>
        <v>1867.7332701042451</v>
      </c>
      <c r="DU273" s="36">
        <f t="shared" ca="1" si="703"/>
        <v>147.77112411774499</v>
      </c>
      <c r="DV273" s="36">
        <f t="shared" ca="1" si="704"/>
        <v>0.8425773887480128</v>
      </c>
      <c r="DW273" s="36">
        <f t="shared" ca="1" si="705"/>
        <v>1.5026872779097905E-13</v>
      </c>
      <c r="DX273" s="36">
        <f t="shared" ca="1" si="706"/>
        <v>559.34019863551771</v>
      </c>
      <c r="DY273" s="36">
        <f t="shared" ca="1" si="707"/>
        <v>5.8989530418789826</v>
      </c>
      <c r="DZ273" s="36">
        <f t="shared" ca="1" si="708"/>
        <v>126.04706858904923</v>
      </c>
      <c r="EA273" s="36">
        <f t="shared" ca="1" si="709"/>
        <v>0</v>
      </c>
      <c r="EB273" s="36">
        <f t="shared" ca="1" si="710"/>
        <v>1587.2676398286528</v>
      </c>
      <c r="EC273" s="36">
        <f t="shared" ca="1" si="711"/>
        <v>0</v>
      </c>
      <c r="ED273" s="36">
        <f t="shared" ca="1" si="712"/>
        <v>0</v>
      </c>
      <c r="EE273" s="36">
        <f t="shared" ca="1" si="750"/>
        <v>0</v>
      </c>
      <c r="EF273" s="36">
        <f t="shared" ca="1" si="713"/>
        <v>1587.2676398286528</v>
      </c>
      <c r="EG273" s="64"/>
      <c r="EH273" s="64"/>
      <c r="EI273" s="64"/>
      <c r="EJ273" s="70"/>
      <c r="EK273" s="70"/>
      <c r="EL273" s="70"/>
      <c r="EM273" s="70"/>
      <c r="EN273" s="70"/>
      <c r="EO273" s="36">
        <f t="shared" ca="1" si="714"/>
        <v>11.129019053988351</v>
      </c>
      <c r="EP273" s="36">
        <f t="shared" ca="1" si="715"/>
        <v>0</v>
      </c>
      <c r="EQ273" s="36">
        <f t="shared" si="716"/>
        <v>44.455438907366009</v>
      </c>
      <c r="ER273" s="36">
        <f t="shared" si="717"/>
        <v>2.9742541471596544</v>
      </c>
      <c r="ES273" s="36">
        <f t="shared" si="718"/>
        <v>-2.7161803691107647</v>
      </c>
      <c r="ET273" s="36">
        <f t="shared" ca="1" si="719"/>
        <v>0</v>
      </c>
      <c r="EU273" s="36">
        <f t="shared" ca="1" si="751"/>
        <v>2.9742541471596544</v>
      </c>
      <c r="EV273" s="36">
        <f t="shared" si="720"/>
        <v>1.8774765943548051</v>
      </c>
      <c r="EW273" s="36">
        <f t="shared" si="721"/>
        <v>58.110718542329032</v>
      </c>
      <c r="EX273" s="36">
        <f t="shared" ca="1" si="752"/>
        <v>107.4178881912095</v>
      </c>
      <c r="EY273" s="36">
        <f t="shared" si="722"/>
        <v>0</v>
      </c>
      <c r="EZ273" s="36">
        <f t="shared" si="723"/>
        <v>0</v>
      </c>
      <c r="FA273" s="36">
        <f t="shared" si="724"/>
        <v>0</v>
      </c>
      <c r="FB273" s="36">
        <f t="shared" si="725"/>
        <v>0</v>
      </c>
      <c r="FC273" s="36">
        <f t="shared" si="753"/>
        <v>0</v>
      </c>
      <c r="FD273" s="36">
        <f t="shared" si="726"/>
        <v>0</v>
      </c>
      <c r="FE273" s="36">
        <f t="shared" si="727"/>
        <v>0</v>
      </c>
      <c r="FF273" s="36">
        <f t="shared" si="754"/>
        <v>0</v>
      </c>
      <c r="FG273" s="36">
        <f t="shared" ca="1" si="728"/>
        <v>107.4178881912095</v>
      </c>
      <c r="FH273" s="36">
        <f t="shared" ca="1" si="729"/>
        <v>0.93174748623763104</v>
      </c>
      <c r="FI273" s="36">
        <f t="shared" ca="1" si="730"/>
        <v>-1.4593551203955908</v>
      </c>
      <c r="FJ273" s="36">
        <f t="shared" ca="1" si="731"/>
        <v>129.00008621574338</v>
      </c>
      <c r="FK273" s="36">
        <f t="shared" si="732"/>
        <v>0</v>
      </c>
      <c r="FL273" s="36">
        <f t="shared" si="733"/>
        <v>0</v>
      </c>
      <c r="FM273" s="36">
        <f t="shared" ca="1" si="734"/>
        <v>0</v>
      </c>
      <c r="FN273" s="36">
        <f t="shared" ca="1" si="756"/>
        <v>129.00008621574338</v>
      </c>
    </row>
    <row r="274" spans="2:170" x14ac:dyDescent="0.25">
      <c r="B274" s="2">
        <v>266</v>
      </c>
      <c r="C274" s="2">
        <f t="shared" si="607"/>
        <v>23</v>
      </c>
      <c r="D274" s="2">
        <f t="shared" si="303"/>
        <v>290</v>
      </c>
      <c r="E274" s="2">
        <f t="shared" si="608"/>
        <v>25</v>
      </c>
      <c r="F274" s="189">
        <f t="shared" si="304"/>
        <v>53812</v>
      </c>
      <c r="G274" s="2">
        <f t="shared" si="609"/>
        <v>4</v>
      </c>
      <c r="H274" s="187">
        <f t="shared" si="611"/>
        <v>56.75</v>
      </c>
      <c r="I274" s="186">
        <f t="shared" si="610"/>
        <v>56</v>
      </c>
      <c r="J274" s="2">
        <f t="shared" si="612"/>
        <v>0</v>
      </c>
      <c r="K274" s="2">
        <f t="shared" si="613"/>
        <v>1</v>
      </c>
      <c r="L274">
        <f t="shared" si="614"/>
        <v>2</v>
      </c>
      <c r="M274" s="190">
        <f t="shared" si="735"/>
        <v>3.7482515400000006E-3</v>
      </c>
      <c r="N274">
        <f t="shared" si="615"/>
        <v>1</v>
      </c>
      <c r="O274">
        <f t="shared" si="616"/>
        <v>100</v>
      </c>
      <c r="P274" s="58">
        <f t="shared" si="617"/>
        <v>1.6867131930000001E-2</v>
      </c>
      <c r="Q274" s="106">
        <f t="shared" si="618"/>
        <v>1.6867131930000001E-2</v>
      </c>
      <c r="R274" s="59">
        <f t="shared" si="619"/>
        <v>1.6867131930000001E-2</v>
      </c>
      <c r="S274" s="32">
        <f t="shared" si="736"/>
        <v>1.4165792096922925E-3</v>
      </c>
      <c r="T274">
        <f t="shared" si="620"/>
        <v>1</v>
      </c>
      <c r="U274" s="32">
        <f t="shared" si="737"/>
        <v>4.5665511000000003E-4</v>
      </c>
      <c r="V274">
        <f t="shared" si="621"/>
        <v>1</v>
      </c>
      <c r="W274">
        <f t="shared" si="622"/>
        <v>100</v>
      </c>
      <c r="X274" s="58">
        <f t="shared" si="623"/>
        <v>2.054947995E-3</v>
      </c>
      <c r="Y274" s="58">
        <f t="shared" si="624"/>
        <v>2.054947995E-3</v>
      </c>
      <c r="Z274" s="32">
        <f t="shared" si="625"/>
        <v>2.054947995E-3</v>
      </c>
      <c r="AA274" s="32">
        <f t="shared" si="626"/>
        <v>1.7140716625019259E-4</v>
      </c>
      <c r="AB274" s="59">
        <f t="shared" si="627"/>
        <v>4.9056245199999996E-3</v>
      </c>
      <c r="AC274" s="59">
        <f t="shared" si="628"/>
        <v>4.9056245199999996E-3</v>
      </c>
      <c r="AD274">
        <f t="shared" si="629"/>
        <v>1</v>
      </c>
      <c r="AE274" s="59">
        <f t="shared" si="630"/>
        <v>4.9056245199999996E-3</v>
      </c>
      <c r="AF274" s="59">
        <f t="shared" si="631"/>
        <v>4.1758461800000006E-3</v>
      </c>
      <c r="AG274" s="59">
        <f t="shared" si="632"/>
        <v>4.1758461800000006E-3</v>
      </c>
      <c r="AH274">
        <f t="shared" si="633"/>
        <v>1</v>
      </c>
      <c r="AI274" s="59">
        <f t="shared" si="634"/>
        <v>4.1758461800000006E-3</v>
      </c>
      <c r="AJ274" s="59">
        <f t="shared" si="635"/>
        <v>0</v>
      </c>
      <c r="AK274" s="59">
        <f t="shared" si="636"/>
        <v>0</v>
      </c>
      <c r="AL274" s="59">
        <f t="shared" si="637"/>
        <v>0</v>
      </c>
      <c r="AM274" s="12">
        <f t="shared" si="738"/>
        <v>6.9707246161712463E-2</v>
      </c>
      <c r="AN274" s="12">
        <f t="shared" si="739"/>
        <v>0</v>
      </c>
      <c r="AO274" s="66">
        <f t="shared" si="638"/>
        <v>9.8745835677584726E-5</v>
      </c>
      <c r="AP274" s="66">
        <f t="shared" si="639"/>
        <v>1.1948321531683748E-5</v>
      </c>
      <c r="AQ274" s="59">
        <f t="shared" si="640"/>
        <v>3.4195757599257253E-4</v>
      </c>
      <c r="AR274" s="59">
        <f t="shared" si="641"/>
        <v>2.9108673760270669E-4</v>
      </c>
      <c r="AS274" s="59">
        <f t="shared" si="642"/>
        <v>0</v>
      </c>
      <c r="AT274" s="12">
        <f t="shared" si="643"/>
        <v>6.8963507690907908E-2</v>
      </c>
      <c r="AU274" s="59">
        <f t="shared" si="740"/>
        <v>0</v>
      </c>
      <c r="AV274" s="59">
        <f t="shared" si="741"/>
        <v>-8.0230960763927328E-18</v>
      </c>
      <c r="AW274" s="70">
        <f t="shared" si="644"/>
        <v>0</v>
      </c>
      <c r="AX274" s="20">
        <f t="shared" si="645"/>
        <v>200000</v>
      </c>
      <c r="AY274" s="20">
        <f t="shared" si="646"/>
        <v>0</v>
      </c>
      <c r="AZ274" s="20">
        <f t="shared" si="647"/>
        <v>0</v>
      </c>
      <c r="BA274" s="20">
        <f t="shared" si="648"/>
        <v>200000</v>
      </c>
      <c r="BB274" s="36">
        <f t="shared" si="649"/>
        <v>1</v>
      </c>
      <c r="BC274" s="36">
        <f t="shared" si="650"/>
        <v>0</v>
      </c>
      <c r="BD274" s="80">
        <f t="shared" si="651"/>
        <v>19.749167135516945</v>
      </c>
      <c r="BE274" s="36">
        <f t="shared" si="652"/>
        <v>0</v>
      </c>
      <c r="BF274" s="36">
        <f t="shared" si="653"/>
        <v>0</v>
      </c>
      <c r="BG274" s="36">
        <f t="shared" si="654"/>
        <v>19.749167135516945</v>
      </c>
      <c r="BH274" s="36">
        <f t="shared" si="655"/>
        <v>2.3896643063367495</v>
      </c>
      <c r="BI274" s="36">
        <f t="shared" si="656"/>
        <v>0</v>
      </c>
      <c r="BJ274" s="36">
        <f t="shared" si="657"/>
        <v>0</v>
      </c>
      <c r="BK274" s="36">
        <f t="shared" si="658"/>
        <v>2.3896643063367495</v>
      </c>
      <c r="BL274" s="68">
        <f ca="1">IF(OR(AT274=0,E274&gt;ProjTerm),0,VLOOKUP(D274,'Life Events'!$AE$5:$AI$1206,5,FALSE))</f>
        <v>2.2247134790400693E-16</v>
      </c>
      <c r="BM274" s="93">
        <f t="shared" ca="1" si="659"/>
        <v>2.2247134790400693E-16</v>
      </c>
      <c r="BN274" s="93">
        <f t="shared" ca="1" si="660"/>
        <v>1.5342404512184629E-17</v>
      </c>
      <c r="BO274" s="36">
        <f t="shared" ca="1" si="661"/>
        <v>2.3344977639983411E-15</v>
      </c>
      <c r="BP274" s="36">
        <f t="shared" si="662"/>
        <v>9.2550920949046409E-3</v>
      </c>
      <c r="BQ274" s="36">
        <f t="shared" si="663"/>
        <v>98.306470637775774</v>
      </c>
      <c r="BR274" s="36">
        <f t="shared" si="664"/>
        <v>154.78110000000001</v>
      </c>
      <c r="BS274" s="36">
        <f t="shared" si="665"/>
        <v>152.15983662432637</v>
      </c>
      <c r="BT274" s="36">
        <f t="shared" si="666"/>
        <v>10.493476063289023</v>
      </c>
      <c r="BU274" s="70" cm="1">
        <f t="array" ref="BU274">IF(AND(ActInt=1,$J274=0),INDEX(Tbl_FwdNom,$B274-IVP,MATCH(ValnDt,Tbl_FwdNom_Cols)),INDEX(Tbl_FwdNom,$B274,MATCH(StartDt,Tbl_FwdNom_Cols)))</f>
        <v>10.906656248999999</v>
      </c>
      <c r="BV274" s="70" cm="1">
        <f t="array" ref="BV274">INDEX(Tbl_FwdReal,$B274,MATCH(StartDt,Tbl_FwdReal_Cols))</f>
        <v>5.0202760770000001</v>
      </c>
      <c r="BW274" s="70" cm="1">
        <f t="array" ref="BW274">IF(RunType&lt;&gt;"OPN",INDEX(Tbl_FwdReal,$B274,MATCH(ValnDt,Tbl_FwdReal_Cols)),IF(AND($J274=0,ActInt=1),INDEX(Tbl_FwdReal,$B274-IVP,MATCH(ValnDt,Tbl_FwdReal_Cols)),-999))*$K274</f>
        <v>5.0202760770000001</v>
      </c>
      <c r="BX274" s="70">
        <f t="shared" si="667"/>
        <v>5.020276077E-2</v>
      </c>
      <c r="BY274" s="70">
        <f t="shared" si="742"/>
        <v>5.6049939991437148E-2</v>
      </c>
      <c r="BZ274" s="64">
        <f t="shared" si="755"/>
        <v>4.5549654459999811E-3</v>
      </c>
      <c r="CA274" s="70" cm="1">
        <f t="array" ref="CA274">IF($J274=1,CA273*(1+INDEX(Tbl_CPI,$B274,MATCH(IF(RunType="OPN",StartDt,ValnDt),Tbl_CPI_Cols))),0)</f>
        <v>0</v>
      </c>
      <c r="CB274" s="70">
        <f t="shared" si="743"/>
        <v>4.7490712826676296</v>
      </c>
      <c r="CC274" s="70">
        <f t="shared" si="744"/>
        <v>4.7060542774312273</v>
      </c>
      <c r="CD274" s="36">
        <f t="shared" si="668"/>
        <v>26.011407495716163</v>
      </c>
      <c r="CE274" s="36">
        <f t="shared" si="669"/>
        <v>1.5748543090617779</v>
      </c>
      <c r="CF274" s="36">
        <f t="shared" si="670"/>
        <v>0</v>
      </c>
      <c r="CG274" s="36">
        <f t="shared" si="671"/>
        <v>1.9229623423071023</v>
      </c>
      <c r="CH274" s="36">
        <f t="shared" si="672"/>
        <v>1.8131835853164993</v>
      </c>
      <c r="CI274" s="36">
        <f t="shared" si="673"/>
        <v>0</v>
      </c>
      <c r="CJ274" s="36">
        <f t="shared" si="674"/>
        <v>0</v>
      </c>
      <c r="CK274" s="36">
        <f t="shared" si="675"/>
        <v>0</v>
      </c>
      <c r="CL274" s="36">
        <f t="shared" si="676"/>
        <v>0.10977875699060295</v>
      </c>
      <c r="CM274" s="36">
        <f t="shared" si="677"/>
        <v>1.9229623423071023</v>
      </c>
      <c r="CN274" s="36">
        <f t="shared" ca="1" si="678"/>
        <v>11.636100286469768</v>
      </c>
      <c r="CO274" s="20">
        <f t="shared" si="679"/>
        <v>120000</v>
      </c>
      <c r="CP274" s="20">
        <f t="shared" si="680"/>
        <v>2</v>
      </c>
      <c r="CQ274" s="64">
        <f t="shared" si="681"/>
        <v>4.7707121399999993E-3</v>
      </c>
      <c r="CR274" s="64">
        <f t="shared" si="682"/>
        <v>2.1468204629999998E-2</v>
      </c>
      <c r="CS274" s="36">
        <f t="shared" si="683"/>
        <v>15.114194515030222</v>
      </c>
      <c r="CT274" s="36">
        <f t="shared" si="684"/>
        <v>11.849500281310167</v>
      </c>
      <c r="CU274" s="36">
        <f t="shared" si="685"/>
        <v>1.4337985838020497</v>
      </c>
      <c r="CV274" s="36">
        <f t="shared" si="745"/>
        <v>13.283298865112217</v>
      </c>
      <c r="CW274" s="36">
        <f t="shared" si="686"/>
        <v>0</v>
      </c>
      <c r="CX274" s="36">
        <f t="shared" si="687"/>
        <v>0</v>
      </c>
      <c r="CY274" s="36">
        <f t="shared" si="688"/>
        <v>0</v>
      </c>
      <c r="CZ274" s="36">
        <f t="shared" si="746"/>
        <v>0</v>
      </c>
      <c r="DA274" s="64">
        <f t="shared" si="689"/>
        <v>8.6638765699174058E-3</v>
      </c>
      <c r="DB274" s="70">
        <f t="shared" si="747"/>
        <v>0.99141054143885876</v>
      </c>
      <c r="DC274" s="70">
        <f>PRODUCT($DB$8:DB274)</f>
        <v>7.0916479059308327E-2</v>
      </c>
      <c r="DD274" s="36">
        <f t="shared" si="690"/>
        <v>489.98660047258272</v>
      </c>
      <c r="DE274" s="36">
        <f t="shared" si="691"/>
        <v>1530.0983766164291</v>
      </c>
      <c r="DF274" s="36">
        <f t="shared" si="692"/>
        <v>127.7254632057455</v>
      </c>
      <c r="DG274" s="36">
        <f t="shared" si="693"/>
        <v>0.69304978245942861</v>
      </c>
      <c r="DH274" s="36">
        <f t="shared" ca="1" si="694"/>
        <v>1.3406048691551076E-13</v>
      </c>
      <c r="DI274" s="36">
        <f t="shared" si="695"/>
        <v>112.78344283582931</v>
      </c>
      <c r="DJ274" s="36">
        <f t="shared" ca="1" si="696"/>
        <v>1279.9276324029618</v>
      </c>
      <c r="DK274" s="36">
        <f t="shared" si="697"/>
        <v>0</v>
      </c>
      <c r="DL274" s="36">
        <f t="shared" si="698"/>
        <v>0</v>
      </c>
      <c r="DM274" s="36">
        <f t="shared" ca="1" si="699"/>
        <v>1279.9276324029618</v>
      </c>
      <c r="DN274" s="36">
        <f t="shared" ca="1" si="748"/>
        <v>1279.9276324029668</v>
      </c>
      <c r="DO274" s="64" cm="1">
        <f t="array" ref="DO274">IFERROR(INDEX(Tbl_FwdNom,$B274,MATCH(LIDt,Tbl_FwdNom_Cols,0)),0)</f>
        <v>9.6150170330000009</v>
      </c>
      <c r="DP274" s="64">
        <f t="shared" ca="1" si="749"/>
        <v>8.9110381899999993</v>
      </c>
      <c r="DQ274" s="64">
        <f t="shared" ca="1" si="700"/>
        <v>7.1387938648808102E-3</v>
      </c>
      <c r="DR274" s="70">
        <f t="shared" ca="1" si="701"/>
        <v>0.99291180728180894</v>
      </c>
      <c r="DS274" s="70">
        <f ca="1">PRODUCT($DR$8:DR274)</f>
        <v>7.3178301069780211E-2</v>
      </c>
      <c r="DT274" s="36">
        <f t="shared" ca="1" si="702"/>
        <v>1861.3174657785821</v>
      </c>
      <c r="DU274" s="36">
        <f t="shared" ca="1" si="703"/>
        <v>146.43636740566654</v>
      </c>
      <c r="DV274" s="36">
        <f t="shared" ca="1" si="704"/>
        <v>0.83933728294658982</v>
      </c>
      <c r="DW274" s="36">
        <f t="shared" ca="1" si="705"/>
        <v>1.4900696749901837E-13</v>
      </c>
      <c r="DX274" s="36">
        <f t="shared" ca="1" si="706"/>
        <v>552.83973695062912</v>
      </c>
      <c r="DY274" s="36">
        <f t="shared" ca="1" si="707"/>
        <v>5.8305020067560669</v>
      </c>
      <c r="DZ274" s="36">
        <f t="shared" ca="1" si="708"/>
        <v>125.1207650998077</v>
      </c>
      <c r="EA274" s="36">
        <f t="shared" ca="1" si="709"/>
        <v>0</v>
      </c>
      <c r="EB274" s="36">
        <f t="shared" ca="1" si="710"/>
        <v>1585.0260260572365</v>
      </c>
      <c r="EC274" s="36">
        <f t="shared" ca="1" si="711"/>
        <v>0</v>
      </c>
      <c r="ED274" s="36">
        <f t="shared" ca="1" si="712"/>
        <v>0</v>
      </c>
      <c r="EE274" s="36">
        <f t="shared" ca="1" si="750"/>
        <v>0</v>
      </c>
      <c r="EF274" s="36">
        <f t="shared" ca="1" si="713"/>
        <v>1585.0260260572365</v>
      </c>
      <c r="EG274" s="64"/>
      <c r="EH274" s="64"/>
      <c r="EI274" s="64"/>
      <c r="EJ274" s="70"/>
      <c r="EK274" s="70"/>
      <c r="EL274" s="70"/>
      <c r="EM274" s="70"/>
      <c r="EN274" s="70"/>
      <c r="EO274" s="36">
        <f t="shared" ca="1" si="714"/>
        <v>11.093833161008796</v>
      </c>
      <c r="EP274" s="36">
        <f t="shared" ca="1" si="715"/>
        <v>0</v>
      </c>
      <c r="EQ274" s="36">
        <f t="shared" si="716"/>
        <v>44.249678414211822</v>
      </c>
      <c r="ER274" s="36">
        <f t="shared" si="717"/>
        <v>2.9371217793467981</v>
      </c>
      <c r="ES274" s="36">
        <f t="shared" si="718"/>
        <v>-2.6822699487089983</v>
      </c>
      <c r="ET274" s="36">
        <f t="shared" ca="1" si="719"/>
        <v>0</v>
      </c>
      <c r="EU274" s="36">
        <f t="shared" ca="1" si="751"/>
        <v>2.9371217793467981</v>
      </c>
      <c r="EV274" s="36">
        <f t="shared" si="720"/>
        <v>1.8617253135664613</v>
      </c>
      <c r="EW274" s="36">
        <f t="shared" si="721"/>
        <v>57.841755049926469</v>
      </c>
      <c r="EX274" s="36">
        <f t="shared" ca="1" si="752"/>
        <v>106.89028055705154</v>
      </c>
      <c r="EY274" s="36">
        <f t="shared" si="722"/>
        <v>0</v>
      </c>
      <c r="EZ274" s="36">
        <f t="shared" si="723"/>
        <v>0</v>
      </c>
      <c r="FA274" s="36">
        <f t="shared" si="724"/>
        <v>0</v>
      </c>
      <c r="FB274" s="36">
        <f t="shared" si="725"/>
        <v>0</v>
      </c>
      <c r="FC274" s="36">
        <f t="shared" si="753"/>
        <v>0</v>
      </c>
      <c r="FD274" s="36">
        <f t="shared" si="726"/>
        <v>0</v>
      </c>
      <c r="FE274" s="36">
        <f t="shared" si="727"/>
        <v>0</v>
      </c>
      <c r="FF274" s="36">
        <f t="shared" si="754"/>
        <v>0</v>
      </c>
      <c r="FG274" s="36">
        <f t="shared" ca="1" si="728"/>
        <v>106.89028055705154</v>
      </c>
      <c r="FH274" s="36">
        <f t="shared" ca="1" si="729"/>
        <v>0.92608419727013691</v>
      </c>
      <c r="FI274" s="36">
        <f t="shared" ca="1" si="730"/>
        <v>-1.4438263271476273</v>
      </c>
      <c r="FJ274" s="36">
        <f t="shared" ca="1" si="731"/>
        <v>128.4771649126418</v>
      </c>
      <c r="FK274" s="36">
        <f t="shared" si="732"/>
        <v>0</v>
      </c>
      <c r="FL274" s="36">
        <f t="shared" si="733"/>
        <v>0</v>
      </c>
      <c r="FM274" s="36">
        <f t="shared" ca="1" si="734"/>
        <v>0</v>
      </c>
      <c r="FN274" s="36">
        <f t="shared" ca="1" si="756"/>
        <v>128.4771649126418</v>
      </c>
    </row>
    <row r="275" spans="2:170" x14ac:dyDescent="0.25">
      <c r="B275" s="2">
        <v>267</v>
      </c>
      <c r="C275" s="2">
        <f t="shared" si="607"/>
        <v>23</v>
      </c>
      <c r="D275" s="2">
        <f t="shared" si="303"/>
        <v>291</v>
      </c>
      <c r="E275" s="2">
        <f t="shared" si="608"/>
        <v>25</v>
      </c>
      <c r="F275" s="189">
        <f t="shared" si="304"/>
        <v>53843</v>
      </c>
      <c r="G275" s="2">
        <f t="shared" si="609"/>
        <v>5</v>
      </c>
      <c r="H275" s="187">
        <f t="shared" si="611"/>
        <v>56.833333333333336</v>
      </c>
      <c r="I275" s="186">
        <f t="shared" si="610"/>
        <v>56</v>
      </c>
      <c r="J275" s="2">
        <f t="shared" si="612"/>
        <v>0</v>
      </c>
      <c r="K275" s="2">
        <f t="shared" si="613"/>
        <v>1</v>
      </c>
      <c r="L275">
        <f t="shared" si="614"/>
        <v>2</v>
      </c>
      <c r="M275" s="190">
        <f t="shared" si="735"/>
        <v>3.7482515400000006E-3</v>
      </c>
      <c r="N275">
        <f t="shared" si="615"/>
        <v>1</v>
      </c>
      <c r="O275">
        <f t="shared" si="616"/>
        <v>100</v>
      </c>
      <c r="P275" s="58">
        <f t="shared" si="617"/>
        <v>1.6867131930000001E-2</v>
      </c>
      <c r="Q275" s="106">
        <f t="shared" si="618"/>
        <v>1.6867131930000001E-2</v>
      </c>
      <c r="R275" s="59">
        <f t="shared" si="619"/>
        <v>1.6867131930000001E-2</v>
      </c>
      <c r="S275" s="32">
        <f t="shared" si="736"/>
        <v>1.4165792096922925E-3</v>
      </c>
      <c r="T275">
        <f t="shared" si="620"/>
        <v>1</v>
      </c>
      <c r="U275" s="32">
        <f t="shared" si="737"/>
        <v>4.5665511000000003E-4</v>
      </c>
      <c r="V275">
        <f t="shared" si="621"/>
        <v>1</v>
      </c>
      <c r="W275">
        <f t="shared" si="622"/>
        <v>100</v>
      </c>
      <c r="X275" s="58">
        <f t="shared" si="623"/>
        <v>2.054947995E-3</v>
      </c>
      <c r="Y275" s="58">
        <f t="shared" si="624"/>
        <v>2.054947995E-3</v>
      </c>
      <c r="Z275" s="32">
        <f t="shared" si="625"/>
        <v>2.054947995E-3</v>
      </c>
      <c r="AA275" s="32">
        <f t="shared" si="626"/>
        <v>1.7140716625019259E-4</v>
      </c>
      <c r="AB275" s="59">
        <f t="shared" si="627"/>
        <v>4.9056245199999996E-3</v>
      </c>
      <c r="AC275" s="59">
        <f t="shared" si="628"/>
        <v>4.9056245199999996E-3</v>
      </c>
      <c r="AD275">
        <f t="shared" si="629"/>
        <v>1</v>
      </c>
      <c r="AE275" s="59">
        <f t="shared" si="630"/>
        <v>4.9056245199999996E-3</v>
      </c>
      <c r="AF275" s="59">
        <f t="shared" si="631"/>
        <v>4.1758461800000006E-3</v>
      </c>
      <c r="AG275" s="59">
        <f t="shared" si="632"/>
        <v>4.1758461800000006E-3</v>
      </c>
      <c r="AH275">
        <f t="shared" si="633"/>
        <v>1</v>
      </c>
      <c r="AI275" s="59">
        <f t="shared" si="634"/>
        <v>4.1758461800000006E-3</v>
      </c>
      <c r="AJ275" s="59">
        <f t="shared" si="635"/>
        <v>0</v>
      </c>
      <c r="AK275" s="59">
        <f t="shared" si="636"/>
        <v>0</v>
      </c>
      <c r="AL275" s="59">
        <f t="shared" si="637"/>
        <v>0</v>
      </c>
      <c r="AM275" s="12">
        <f t="shared" si="738"/>
        <v>6.8963507690907908E-2</v>
      </c>
      <c r="AN275" s="12">
        <f t="shared" si="739"/>
        <v>0</v>
      </c>
      <c r="AO275" s="66">
        <f t="shared" si="638"/>
        <v>9.7692271222394654E-5</v>
      </c>
      <c r="AP275" s="66">
        <f t="shared" si="639"/>
        <v>1.1820839427971888E-5</v>
      </c>
      <c r="AQ275" s="59">
        <f t="shared" si="640"/>
        <v>3.3830907431372636E-4</v>
      </c>
      <c r="AR275" s="59">
        <f t="shared" si="641"/>
        <v>2.8798100015047846E-4</v>
      </c>
      <c r="AS275" s="59">
        <f t="shared" si="642"/>
        <v>0</v>
      </c>
      <c r="AT275" s="12">
        <f t="shared" si="643"/>
        <v>6.8227704505793338E-2</v>
      </c>
      <c r="AU275" s="59">
        <f t="shared" si="740"/>
        <v>1.6263032587282567E-18</v>
      </c>
      <c r="AV275" s="59">
        <f t="shared" si="741"/>
        <v>0</v>
      </c>
      <c r="AW275" s="70">
        <f t="shared" si="644"/>
        <v>0</v>
      </c>
      <c r="AX275" s="20">
        <f t="shared" si="645"/>
        <v>200000</v>
      </c>
      <c r="AY275" s="20">
        <f t="shared" si="646"/>
        <v>0</v>
      </c>
      <c r="AZ275" s="20">
        <f t="shared" si="647"/>
        <v>0</v>
      </c>
      <c r="BA275" s="20">
        <f t="shared" si="648"/>
        <v>200000</v>
      </c>
      <c r="BB275" s="36">
        <f t="shared" si="649"/>
        <v>1</v>
      </c>
      <c r="BC275" s="36">
        <f t="shared" si="650"/>
        <v>0</v>
      </c>
      <c r="BD275" s="80">
        <f t="shared" si="651"/>
        <v>19.538454244478931</v>
      </c>
      <c r="BE275" s="36">
        <f t="shared" si="652"/>
        <v>0</v>
      </c>
      <c r="BF275" s="36">
        <f t="shared" si="653"/>
        <v>0</v>
      </c>
      <c r="BG275" s="36">
        <f t="shared" si="654"/>
        <v>19.538454244478931</v>
      </c>
      <c r="BH275" s="36">
        <f t="shared" si="655"/>
        <v>2.3641678855943775</v>
      </c>
      <c r="BI275" s="36">
        <f t="shared" si="656"/>
        <v>0</v>
      </c>
      <c r="BJ275" s="36">
        <f t="shared" si="657"/>
        <v>0</v>
      </c>
      <c r="BK275" s="36">
        <f t="shared" si="658"/>
        <v>2.3641678855943775</v>
      </c>
      <c r="BL275" s="68">
        <f ca="1">IF(OR(AT275=0,E275&gt;ProjTerm),0,VLOOKUP(D275,'Life Events'!$AE$5:$AI$1206,5,FALSE))</f>
        <v>2.2487059506570204E-16</v>
      </c>
      <c r="BM275" s="93">
        <f t="shared" ca="1" si="659"/>
        <v>2.2487059506570204E-16</v>
      </c>
      <c r="BN275" s="93">
        <f t="shared" ca="1" si="660"/>
        <v>1.5342404512184629E-17</v>
      </c>
      <c r="BO275" s="36">
        <f t="shared" ca="1" si="661"/>
        <v>2.3344995846845302E-15</v>
      </c>
      <c r="BP275" s="36">
        <f t="shared" si="662"/>
        <v>9.1563452870641604E-3</v>
      </c>
      <c r="BQ275" s="36">
        <f t="shared" si="663"/>
        <v>98.306547307471575</v>
      </c>
      <c r="BR275" s="36">
        <f t="shared" si="664"/>
        <v>154.78110000000001</v>
      </c>
      <c r="BS275" s="36">
        <f t="shared" si="665"/>
        <v>152.15995529452491</v>
      </c>
      <c r="BT275" s="36">
        <f t="shared" si="666"/>
        <v>10.381524467449569</v>
      </c>
      <c r="BU275" s="70" cm="1">
        <f t="array" ref="BU275">IF(AND(ActInt=1,$J275=0),INDEX(Tbl_FwdNom,$B275-IVP,MATCH(ValnDt,Tbl_FwdNom_Cols)),INDEX(Tbl_FwdNom,$B275,MATCH(StartDt,Tbl_FwdNom_Cols)))</f>
        <v>10.892800707999999</v>
      </c>
      <c r="BV275" s="70" cm="1">
        <f t="array" ref="BV275">INDEX(Tbl_FwdReal,$B275,MATCH(StartDt,Tbl_FwdReal_Cols))</f>
        <v>5.020184435</v>
      </c>
      <c r="BW275" s="70" cm="1">
        <f t="array" ref="BW275">IF(RunType&lt;&gt;"OPN",INDEX(Tbl_FwdReal,$B275,MATCH(ValnDt,Tbl_FwdReal_Cols)),IF(AND($J275=0,ActInt=1),INDEX(Tbl_FwdReal,$B275-IVP,MATCH(ValnDt,Tbl_FwdReal_Cols)),-999))*$K275</f>
        <v>5.020184435</v>
      </c>
      <c r="BX275" s="70">
        <f t="shared" si="667"/>
        <v>5.0201844349999997E-2</v>
      </c>
      <c r="BY275" s="70">
        <f t="shared" si="742"/>
        <v>5.5918929342908541E-2</v>
      </c>
      <c r="BZ275" s="64">
        <f t="shared" si="755"/>
        <v>4.5445796618106549E-3</v>
      </c>
      <c r="CA275" s="70" cm="1">
        <f t="array" ref="CA275">IF($J275=1,CA274*(1+INDEX(Tbl_CPI,$B275,MATCH(IF(RunType="OPN",StartDt,ValnDt),Tbl_CPI_Cols))),0)</f>
        <v>0</v>
      </c>
      <c r="CB275" s="70">
        <f t="shared" si="743"/>
        <v>4.7706538154313298</v>
      </c>
      <c r="CC275" s="70">
        <f t="shared" si="744"/>
        <v>4.7060542774312273</v>
      </c>
      <c r="CD275" s="36">
        <f t="shared" si="668"/>
        <v>26.011409189139897</v>
      </c>
      <c r="CE275" s="36">
        <f t="shared" si="669"/>
        <v>1.5748555372983326</v>
      </c>
      <c r="CF275" s="36">
        <f t="shared" si="670"/>
        <v>0</v>
      </c>
      <c r="CG275" s="36">
        <f t="shared" si="671"/>
        <v>1.9024455796251445</v>
      </c>
      <c r="CH275" s="36">
        <f t="shared" si="672"/>
        <v>1.793838017666602</v>
      </c>
      <c r="CI275" s="36">
        <f t="shared" si="673"/>
        <v>0</v>
      </c>
      <c r="CJ275" s="36">
        <f t="shared" si="674"/>
        <v>0</v>
      </c>
      <c r="CK275" s="36">
        <f t="shared" si="675"/>
        <v>0</v>
      </c>
      <c r="CL275" s="36">
        <f t="shared" si="676"/>
        <v>0.10860756195854246</v>
      </c>
      <c r="CM275" s="36">
        <f t="shared" si="677"/>
        <v>1.9024455796251445</v>
      </c>
      <c r="CN275" s="36">
        <f t="shared" ca="1" si="678"/>
        <v>11.511941317336678</v>
      </c>
      <c r="CO275" s="20">
        <f t="shared" si="679"/>
        <v>120000</v>
      </c>
      <c r="CP275" s="20">
        <f t="shared" si="680"/>
        <v>2</v>
      </c>
      <c r="CQ275" s="64">
        <f t="shared" si="681"/>
        <v>4.7707121399999993E-3</v>
      </c>
      <c r="CR275" s="64">
        <f t="shared" si="682"/>
        <v>2.1468204629999998E-2</v>
      </c>
      <c r="CS275" s="36">
        <f t="shared" si="683"/>
        <v>14.95293426541466</v>
      </c>
      <c r="CT275" s="36">
        <f t="shared" si="684"/>
        <v>11.723072546687359</v>
      </c>
      <c r="CU275" s="36">
        <f t="shared" si="685"/>
        <v>1.4185007313566265</v>
      </c>
      <c r="CV275" s="36">
        <f t="shared" si="745"/>
        <v>13.141573278043985</v>
      </c>
      <c r="CW275" s="36">
        <f t="shared" si="686"/>
        <v>0</v>
      </c>
      <c r="CX275" s="36">
        <f t="shared" si="687"/>
        <v>0</v>
      </c>
      <c r="CY275" s="36">
        <f t="shared" si="688"/>
        <v>0</v>
      </c>
      <c r="CZ275" s="36">
        <f t="shared" si="746"/>
        <v>0</v>
      </c>
      <c r="DA275" s="64">
        <f t="shared" si="689"/>
        <v>8.6533749579702501E-3</v>
      </c>
      <c r="DB275" s="70">
        <f t="shared" si="747"/>
        <v>0.99142086352674841</v>
      </c>
      <c r="DC275" s="70">
        <f>PRODUCT($DB$8:DB275)</f>
        <v>7.0308076907256031E-2</v>
      </c>
      <c r="DD275" s="36">
        <f t="shared" si="690"/>
        <v>483.84511378340358</v>
      </c>
      <c r="DE275" s="36">
        <f t="shared" si="691"/>
        <v>1523.8004373473937</v>
      </c>
      <c r="DF275" s="36">
        <f t="shared" si="692"/>
        <v>126.46655164495087</v>
      </c>
      <c r="DG275" s="36">
        <f t="shared" si="693"/>
        <v>0.68989065680452566</v>
      </c>
      <c r="DH275" s="36">
        <f t="shared" ca="1" si="694"/>
        <v>1.3288606299115422E-13</v>
      </c>
      <c r="DI275" s="36">
        <f t="shared" si="695"/>
        <v>111.84049210117577</v>
      </c>
      <c r="DJ275" s="36">
        <f t="shared" ca="1" si="696"/>
        <v>1277.5724766533126</v>
      </c>
      <c r="DK275" s="36">
        <f t="shared" si="697"/>
        <v>0</v>
      </c>
      <c r="DL275" s="36">
        <f t="shared" si="698"/>
        <v>0</v>
      </c>
      <c r="DM275" s="36">
        <f t="shared" ca="1" si="699"/>
        <v>1277.5724766533126</v>
      </c>
      <c r="DN275" s="36">
        <f t="shared" ca="1" si="748"/>
        <v>1277.5724766533172</v>
      </c>
      <c r="DO275" s="64" cm="1">
        <f t="array" ref="DO275">IFERROR(INDEX(Tbl_FwdNom,$B275,MATCH(LIDt,Tbl_FwdNom_Cols,0)),0)</f>
        <v>9.5953837839999991</v>
      </c>
      <c r="DP275" s="64">
        <f t="shared" ca="1" si="749"/>
        <v>8.8907947249999992</v>
      </c>
      <c r="DQ275" s="64">
        <f t="shared" ca="1" si="700"/>
        <v>7.123192663857747E-3</v>
      </c>
      <c r="DR275" s="70">
        <f t="shared" ca="1" si="701"/>
        <v>0.99292718833629801</v>
      </c>
      <c r="DS275" s="70">
        <f ca="1">PRODUCT($DR$8:DR275)</f>
        <v>7.2660724728443968E-2</v>
      </c>
      <c r="DT275" s="36">
        <f t="shared" ca="1" si="702"/>
        <v>1855.0375344514473</v>
      </c>
      <c r="DU275" s="36">
        <f t="shared" ca="1" si="703"/>
        <v>145.11529397809818</v>
      </c>
      <c r="DV275" s="36">
        <f t="shared" ca="1" si="704"/>
        <v>0.83615969883591312</v>
      </c>
      <c r="DW275" s="36">
        <f t="shared" ca="1" si="705"/>
        <v>1.4773387325208654E-13</v>
      </c>
      <c r="DX275" s="36">
        <f t="shared" ca="1" si="706"/>
        <v>546.39619644171535</v>
      </c>
      <c r="DY275" s="36">
        <f t="shared" ca="1" si="707"/>
        <v>5.7626526013300747</v>
      </c>
      <c r="DZ275" s="36">
        <f t="shared" ca="1" si="708"/>
        <v>124.20540854438872</v>
      </c>
      <c r="EA275" s="36">
        <f t="shared" ca="1" si="709"/>
        <v>0</v>
      </c>
      <c r="EB275" s="36">
        <f t="shared" ca="1" si="710"/>
        <v>1582.8885334347133</v>
      </c>
      <c r="EC275" s="36">
        <f t="shared" ca="1" si="711"/>
        <v>0</v>
      </c>
      <c r="ED275" s="36">
        <f t="shared" ca="1" si="712"/>
        <v>0</v>
      </c>
      <c r="EE275" s="36">
        <f t="shared" ca="1" si="750"/>
        <v>0</v>
      </c>
      <c r="EF275" s="36">
        <f t="shared" ca="1" si="713"/>
        <v>1582.8885334347133</v>
      </c>
      <c r="EG275" s="64"/>
      <c r="EH275" s="64"/>
      <c r="EI275" s="64"/>
      <c r="EJ275" s="70"/>
      <c r="EK275" s="70"/>
      <c r="EL275" s="70"/>
      <c r="EM275" s="70"/>
      <c r="EN275" s="70"/>
      <c r="EO275" s="36">
        <f t="shared" ca="1" si="714"/>
        <v>11.05923114731231</v>
      </c>
      <c r="EP275" s="36">
        <f t="shared" ca="1" si="715"/>
        <v>0</v>
      </c>
      <c r="EQ275" s="36">
        <f t="shared" si="716"/>
        <v>44.047975307396797</v>
      </c>
      <c r="ER275" s="36">
        <f t="shared" si="717"/>
        <v>2.9003079271007182</v>
      </c>
      <c r="ES275" s="36">
        <f t="shared" si="718"/>
        <v>-2.6486504065196947</v>
      </c>
      <c r="ET275" s="36">
        <f t="shared" ca="1" si="719"/>
        <v>0</v>
      </c>
      <c r="EU275" s="36">
        <f t="shared" ca="1" si="751"/>
        <v>2.9003079271007182</v>
      </c>
      <c r="EV275" s="36">
        <f t="shared" si="720"/>
        <v>1.8461599503534765</v>
      </c>
      <c r="EW275" s="36">
        <f t="shared" si="721"/>
        <v>57.578095242323059</v>
      </c>
      <c r="EX275" s="36">
        <f t="shared" ca="1" si="752"/>
        <v>106.37253842717405</v>
      </c>
      <c r="EY275" s="36">
        <f t="shared" si="722"/>
        <v>0</v>
      </c>
      <c r="EZ275" s="36">
        <f t="shared" si="723"/>
        <v>0</v>
      </c>
      <c r="FA275" s="36">
        <f t="shared" si="724"/>
        <v>0</v>
      </c>
      <c r="FB275" s="36">
        <f t="shared" si="725"/>
        <v>0</v>
      </c>
      <c r="FC275" s="36">
        <f t="shared" si="753"/>
        <v>0</v>
      </c>
      <c r="FD275" s="36">
        <f t="shared" si="726"/>
        <v>0</v>
      </c>
      <c r="FE275" s="36">
        <f t="shared" si="727"/>
        <v>0</v>
      </c>
      <c r="FF275" s="36">
        <f t="shared" si="754"/>
        <v>0</v>
      </c>
      <c r="FG275" s="36">
        <f t="shared" ca="1" si="728"/>
        <v>106.37253842717405</v>
      </c>
      <c r="FH275" s="36">
        <f t="shared" ca="1" si="729"/>
        <v>0.92048146024143607</v>
      </c>
      <c r="FI275" s="36">
        <f t="shared" ca="1" si="730"/>
        <v>-1.4283569615874288</v>
      </c>
      <c r="FJ275" s="36">
        <f t="shared" ca="1" si="731"/>
        <v>127.96397554963332</v>
      </c>
      <c r="FK275" s="36">
        <f t="shared" si="732"/>
        <v>0</v>
      </c>
      <c r="FL275" s="36">
        <f t="shared" si="733"/>
        <v>0</v>
      </c>
      <c r="FM275" s="36">
        <f t="shared" ca="1" si="734"/>
        <v>0</v>
      </c>
      <c r="FN275" s="36">
        <f t="shared" ca="1" si="756"/>
        <v>127.96397554963332</v>
      </c>
    </row>
    <row r="276" spans="2:170" x14ac:dyDescent="0.25">
      <c r="B276" s="2">
        <v>268</v>
      </c>
      <c r="C276" s="2">
        <f t="shared" si="607"/>
        <v>23</v>
      </c>
      <c r="D276" s="2">
        <f t="shared" si="303"/>
        <v>292</v>
      </c>
      <c r="E276" s="2">
        <f t="shared" si="608"/>
        <v>25</v>
      </c>
      <c r="F276" s="189">
        <f t="shared" si="304"/>
        <v>53873</v>
      </c>
      <c r="G276" s="2">
        <f t="shared" si="609"/>
        <v>6</v>
      </c>
      <c r="H276" s="187">
        <f t="shared" si="611"/>
        <v>56.916666666666671</v>
      </c>
      <c r="I276" s="186">
        <f t="shared" si="610"/>
        <v>56</v>
      </c>
      <c r="J276" s="2">
        <f t="shared" si="612"/>
        <v>0</v>
      </c>
      <c r="K276" s="2">
        <f t="shared" si="613"/>
        <v>1</v>
      </c>
      <c r="L276">
        <f t="shared" si="614"/>
        <v>2</v>
      </c>
      <c r="M276" s="190">
        <f t="shared" si="735"/>
        <v>3.7482515400000006E-3</v>
      </c>
      <c r="N276">
        <f t="shared" si="615"/>
        <v>1</v>
      </c>
      <c r="O276">
        <f t="shared" si="616"/>
        <v>100</v>
      </c>
      <c r="P276" s="58">
        <f t="shared" si="617"/>
        <v>1.6867131930000001E-2</v>
      </c>
      <c r="Q276" s="106">
        <f t="shared" si="618"/>
        <v>1.6867131930000001E-2</v>
      </c>
      <c r="R276" s="59">
        <f t="shared" si="619"/>
        <v>1.6867131930000001E-2</v>
      </c>
      <c r="S276" s="32">
        <f t="shared" si="736"/>
        <v>1.4165792096922925E-3</v>
      </c>
      <c r="T276">
        <f t="shared" si="620"/>
        <v>1</v>
      </c>
      <c r="U276" s="32">
        <f t="shared" si="737"/>
        <v>4.5665511000000003E-4</v>
      </c>
      <c r="V276">
        <f t="shared" si="621"/>
        <v>1</v>
      </c>
      <c r="W276">
        <f t="shared" si="622"/>
        <v>100</v>
      </c>
      <c r="X276" s="58">
        <f t="shared" si="623"/>
        <v>2.054947995E-3</v>
      </c>
      <c r="Y276" s="58">
        <f t="shared" si="624"/>
        <v>2.054947995E-3</v>
      </c>
      <c r="Z276" s="32">
        <f t="shared" si="625"/>
        <v>2.054947995E-3</v>
      </c>
      <c r="AA276" s="32">
        <f t="shared" si="626"/>
        <v>1.7140716625019259E-4</v>
      </c>
      <c r="AB276" s="59">
        <f t="shared" si="627"/>
        <v>4.9056245199999996E-3</v>
      </c>
      <c r="AC276" s="59">
        <f t="shared" si="628"/>
        <v>4.9056245199999996E-3</v>
      </c>
      <c r="AD276">
        <f t="shared" si="629"/>
        <v>1</v>
      </c>
      <c r="AE276" s="59">
        <f t="shared" si="630"/>
        <v>4.9056245199999996E-3</v>
      </c>
      <c r="AF276" s="59">
        <f t="shared" si="631"/>
        <v>4.1758461800000006E-3</v>
      </c>
      <c r="AG276" s="59">
        <f t="shared" si="632"/>
        <v>4.1758461800000006E-3</v>
      </c>
      <c r="AH276">
        <f t="shared" si="633"/>
        <v>1</v>
      </c>
      <c r="AI276" s="59">
        <f t="shared" si="634"/>
        <v>4.1758461800000006E-3</v>
      </c>
      <c r="AJ276" s="59">
        <f t="shared" si="635"/>
        <v>0</v>
      </c>
      <c r="AK276" s="59">
        <f t="shared" si="636"/>
        <v>0</v>
      </c>
      <c r="AL276" s="59">
        <f t="shared" si="637"/>
        <v>0</v>
      </c>
      <c r="AM276" s="12">
        <f t="shared" si="738"/>
        <v>6.8227704505793338E-2</v>
      </c>
      <c r="AN276" s="12">
        <f t="shared" si="739"/>
        <v>0</v>
      </c>
      <c r="AO276" s="66">
        <f t="shared" si="638"/>
        <v>9.6649947727935981E-5</v>
      </c>
      <c r="AP276" s="66">
        <f t="shared" si="639"/>
        <v>1.1694717489093532E-5</v>
      </c>
      <c r="AQ276" s="59">
        <f t="shared" si="640"/>
        <v>3.3469950016693423E-4</v>
      </c>
      <c r="AR276" s="59">
        <f t="shared" si="641"/>
        <v>2.8490839923068595E-4</v>
      </c>
      <c r="AS276" s="59">
        <f t="shared" si="642"/>
        <v>0</v>
      </c>
      <c r="AT276" s="12">
        <f t="shared" si="643"/>
        <v>6.7499751941178687E-2</v>
      </c>
      <c r="AU276" s="59">
        <f t="shared" si="740"/>
        <v>0</v>
      </c>
      <c r="AV276" s="59">
        <f t="shared" si="741"/>
        <v>-9.7578195523695399E-19</v>
      </c>
      <c r="AW276" s="70">
        <f t="shared" si="644"/>
        <v>0</v>
      </c>
      <c r="AX276" s="20">
        <f t="shared" si="645"/>
        <v>200000</v>
      </c>
      <c r="AY276" s="20">
        <f t="shared" si="646"/>
        <v>0</v>
      </c>
      <c r="AZ276" s="20">
        <f t="shared" si="647"/>
        <v>0</v>
      </c>
      <c r="BA276" s="20">
        <f t="shared" si="648"/>
        <v>200000</v>
      </c>
      <c r="BB276" s="36">
        <f t="shared" si="649"/>
        <v>1</v>
      </c>
      <c r="BC276" s="36">
        <f t="shared" si="650"/>
        <v>0</v>
      </c>
      <c r="BD276" s="80">
        <f t="shared" si="651"/>
        <v>19.329989545587196</v>
      </c>
      <c r="BE276" s="36">
        <f t="shared" si="652"/>
        <v>0</v>
      </c>
      <c r="BF276" s="36">
        <f t="shared" si="653"/>
        <v>0</v>
      </c>
      <c r="BG276" s="36">
        <f t="shared" si="654"/>
        <v>19.329989545587196</v>
      </c>
      <c r="BH276" s="36">
        <f t="shared" si="655"/>
        <v>2.3389434978187063</v>
      </c>
      <c r="BI276" s="36">
        <f t="shared" si="656"/>
        <v>0</v>
      </c>
      <c r="BJ276" s="36">
        <f t="shared" si="657"/>
        <v>0</v>
      </c>
      <c r="BK276" s="36">
        <f t="shared" si="658"/>
        <v>2.3389434978187063</v>
      </c>
      <c r="BL276" s="68">
        <f ca="1">IF(OR(AT276=0,E276&gt;ProjTerm),0,VLOOKUP(D276,'Life Events'!$AE$5:$AI$1206,5,FALSE))</f>
        <v>2.2729571696136695E-16</v>
      </c>
      <c r="BM276" s="93">
        <f t="shared" ca="1" si="659"/>
        <v>2.2729571696136695E-16</v>
      </c>
      <c r="BN276" s="93">
        <f t="shared" ca="1" si="660"/>
        <v>1.5342404512184629E-17</v>
      </c>
      <c r="BO276" s="36">
        <f t="shared" ca="1" si="661"/>
        <v>2.3345026364796446E-15</v>
      </c>
      <c r="BP276" s="36">
        <f t="shared" si="662"/>
        <v>9.0586520540513193E-3</v>
      </c>
      <c r="BQ276" s="36">
        <f t="shared" si="663"/>
        <v>98.306675819570174</v>
      </c>
      <c r="BR276" s="36">
        <f t="shared" si="664"/>
        <v>154.78110000000001</v>
      </c>
      <c r="BS276" s="36">
        <f t="shared" si="665"/>
        <v>152.16015420696473</v>
      </c>
      <c r="BT276" s="36">
        <f t="shared" si="666"/>
        <v>10.270772664301616</v>
      </c>
      <c r="BU276" s="70" cm="1">
        <f t="array" ref="BU276">IF(AND(ActInt=1,$J276=0),INDEX(Tbl_FwdNom,$B276-IVP,MATCH(ValnDt,Tbl_FwdNom_Cols)),INDEX(Tbl_FwdNom,$B276,MATCH(StartDt,Tbl_FwdNom_Cols)))</f>
        <v>10.879825288999999</v>
      </c>
      <c r="BV276" s="70" cm="1">
        <f t="array" ref="BV276">INDEX(Tbl_FwdReal,$B276,MATCH(StartDt,Tbl_FwdReal_Cols))</f>
        <v>5.020098612</v>
      </c>
      <c r="BW276" s="70" cm="1">
        <f t="array" ref="BW276">IF(RunType&lt;&gt;"OPN",INDEX(Tbl_FwdReal,$B276,MATCH(ValnDt,Tbl_FwdReal_Cols)),IF(AND($J276=0,ActInt=1),INDEX(Tbl_FwdReal,$B276-IVP,MATCH(ValnDt,Tbl_FwdReal_Cols)),-999))*$K276</f>
        <v>5.020098612</v>
      </c>
      <c r="BX276" s="70">
        <f t="shared" si="667"/>
        <v>5.0200986119999999E-2</v>
      </c>
      <c r="BY276" s="70">
        <f t="shared" si="742"/>
        <v>5.5796240476301051E-2</v>
      </c>
      <c r="BZ276" s="64">
        <f t="shared" si="755"/>
        <v>4.5348525103834358E-3</v>
      </c>
      <c r="CA276" s="70" cm="1">
        <f t="array" ref="CA276">IF($J276=1,CA275*(1+INDEX(Tbl_CPI,$B276,MATCH(IF(RunType="OPN",StartDt,ValnDt),Tbl_CPI_Cols))),0)</f>
        <v>0</v>
      </c>
      <c r="CB276" s="70">
        <f t="shared" si="743"/>
        <v>4.7922880268624093</v>
      </c>
      <c r="CC276" s="70">
        <f t="shared" si="744"/>
        <v>4.7060542774312273</v>
      </c>
      <c r="CD276" s="36">
        <f t="shared" si="668"/>
        <v>26.011412027620413</v>
      </c>
      <c r="CE276" s="36">
        <f t="shared" si="669"/>
        <v>1.5748575960420848</v>
      </c>
      <c r="CF276" s="36">
        <f t="shared" si="670"/>
        <v>0</v>
      </c>
      <c r="CG276" s="36">
        <f t="shared" si="671"/>
        <v>1.8821478523003876</v>
      </c>
      <c r="CH276" s="36">
        <f t="shared" si="672"/>
        <v>1.7746989335989243</v>
      </c>
      <c r="CI276" s="36">
        <f t="shared" si="673"/>
        <v>0</v>
      </c>
      <c r="CJ276" s="36">
        <f t="shared" si="674"/>
        <v>0</v>
      </c>
      <c r="CK276" s="36">
        <f t="shared" si="675"/>
        <v>0</v>
      </c>
      <c r="CL276" s="36">
        <f t="shared" si="676"/>
        <v>0.10744891870146341</v>
      </c>
      <c r="CM276" s="36">
        <f t="shared" si="677"/>
        <v>1.8821478523003876</v>
      </c>
      <c r="CN276" s="36">
        <f t="shared" ca="1" si="678"/>
        <v>11.389101727050237</v>
      </c>
      <c r="CO276" s="20">
        <f t="shared" si="679"/>
        <v>120000</v>
      </c>
      <c r="CP276" s="20">
        <f t="shared" si="680"/>
        <v>2</v>
      </c>
      <c r="CQ276" s="64">
        <f t="shared" si="681"/>
        <v>4.7707121399999993E-3</v>
      </c>
      <c r="CR276" s="64">
        <f t="shared" si="682"/>
        <v>2.1468204629999998E-2</v>
      </c>
      <c r="CS276" s="36">
        <f t="shared" si="683"/>
        <v>14.793394575110428</v>
      </c>
      <c r="CT276" s="36">
        <f t="shared" si="684"/>
        <v>11.597993727352318</v>
      </c>
      <c r="CU276" s="36">
        <f t="shared" si="685"/>
        <v>1.4033660986912238</v>
      </c>
      <c r="CV276" s="36">
        <f t="shared" si="745"/>
        <v>13.001359826043542</v>
      </c>
      <c r="CW276" s="36">
        <f t="shared" si="686"/>
        <v>0</v>
      </c>
      <c r="CX276" s="36">
        <f t="shared" si="687"/>
        <v>0</v>
      </c>
      <c r="CY276" s="36">
        <f t="shared" si="688"/>
        <v>0</v>
      </c>
      <c r="CZ276" s="36">
        <f t="shared" si="746"/>
        <v>0</v>
      </c>
      <c r="DA276" s="64">
        <f t="shared" si="689"/>
        <v>8.643539331420147E-3</v>
      </c>
      <c r="DB276" s="70">
        <f t="shared" si="747"/>
        <v>0.99143053120912317</v>
      </c>
      <c r="DC276" s="70">
        <f>PRODUCT($DB$8:DB276)</f>
        <v>6.9705574036452736E-2</v>
      </c>
      <c r="DD276" s="36">
        <f t="shared" si="690"/>
        <v>477.75647539040426</v>
      </c>
      <c r="DE276" s="36">
        <f t="shared" si="691"/>
        <v>1517.6414768152538</v>
      </c>
      <c r="DF276" s="36">
        <f t="shared" si="692"/>
        <v>125.22072676038438</v>
      </c>
      <c r="DG276" s="36">
        <f t="shared" si="693"/>
        <v>0.68679510177694358</v>
      </c>
      <c r="DH276" s="36">
        <f t="shared" ca="1" si="694"/>
        <v>1.3170016626673618E-13</v>
      </c>
      <c r="DI276" s="36">
        <f t="shared" si="695"/>
        <v>110.90877352220836</v>
      </c>
      <c r="DJ276" s="36">
        <f t="shared" ca="1" si="696"/>
        <v>1275.3277066056655</v>
      </c>
      <c r="DK276" s="36">
        <f t="shared" si="697"/>
        <v>0</v>
      </c>
      <c r="DL276" s="36">
        <f t="shared" si="698"/>
        <v>0</v>
      </c>
      <c r="DM276" s="36">
        <f t="shared" ca="1" si="699"/>
        <v>1275.3277066056655</v>
      </c>
      <c r="DN276" s="36">
        <f t="shared" ca="1" si="748"/>
        <v>1275.3277066056703</v>
      </c>
      <c r="DO276" s="64" cm="1">
        <f t="array" ref="DO276">IFERROR(INDEX(Tbl_FwdNom,$B276,MATCH(LIDt,Tbl_FwdNom_Cols,0)),0)</f>
        <v>9.5754296379999992</v>
      </c>
      <c r="DP276" s="64">
        <f t="shared" ca="1" si="749"/>
        <v>8.8718374489999992</v>
      </c>
      <c r="DQ276" s="64">
        <f t="shared" ca="1" si="700"/>
        <v>7.1085802900685557E-3</v>
      </c>
      <c r="DR276" s="70">
        <f t="shared" ca="1" si="701"/>
        <v>0.99294159494895662</v>
      </c>
      <c r="DS276" s="70">
        <f ca="1">PRODUCT($DR$8:DR276)</f>
        <v>7.2147855902008243E-2</v>
      </c>
      <c r="DT276" s="36">
        <f t="shared" ca="1" si="702"/>
        <v>1848.8942281605989</v>
      </c>
      <c r="DU276" s="36">
        <f t="shared" ca="1" si="703"/>
        <v>143.80791419883968</v>
      </c>
      <c r="DV276" s="36">
        <f t="shared" ca="1" si="704"/>
        <v>0.83304495513635646</v>
      </c>
      <c r="DW276" s="36">
        <f t="shared" ca="1" si="705"/>
        <v>1.4644954871518216E-13</v>
      </c>
      <c r="DX276" s="36">
        <f t="shared" ca="1" si="706"/>
        <v>540.00952501000779</v>
      </c>
      <c r="DY276" s="36">
        <f t="shared" ca="1" si="707"/>
        <v>5.6954041520632686</v>
      </c>
      <c r="DZ276" s="36">
        <f t="shared" ca="1" si="708"/>
        <v>123.30101814002816</v>
      </c>
      <c r="EA276" s="36">
        <f t="shared" ca="1" si="709"/>
        <v>0</v>
      </c>
      <c r="EB276" s="36">
        <f t="shared" ca="1" si="710"/>
        <v>1580.8559946863861</v>
      </c>
      <c r="EC276" s="36">
        <f t="shared" ca="1" si="711"/>
        <v>0</v>
      </c>
      <c r="ED276" s="36">
        <f t="shared" ca="1" si="712"/>
        <v>0</v>
      </c>
      <c r="EE276" s="36">
        <f t="shared" ca="1" si="750"/>
        <v>0</v>
      </c>
      <c r="EF276" s="36">
        <f t="shared" ca="1" si="713"/>
        <v>1580.8559946863861</v>
      </c>
      <c r="EG276" s="64"/>
      <c r="EH276" s="64"/>
      <c r="EI276" s="64"/>
      <c r="EJ276" s="70"/>
      <c r="EK276" s="70"/>
      <c r="EL276" s="70"/>
      <c r="EM276" s="70"/>
      <c r="EN276" s="70"/>
      <c r="EO276" s="36">
        <f t="shared" ca="1" si="714"/>
        <v>11.026479531703847</v>
      </c>
      <c r="EP276" s="36">
        <f t="shared" ca="1" si="715"/>
        <v>0</v>
      </c>
      <c r="EQ276" s="36">
        <f t="shared" si="716"/>
        <v>43.850331042943075</v>
      </c>
      <c r="ER276" s="36">
        <f t="shared" si="717"/>
        <v>2.8638108628679464</v>
      </c>
      <c r="ES276" s="36">
        <f t="shared" si="718"/>
        <v>-2.6153201648878897</v>
      </c>
      <c r="ET276" s="36">
        <f t="shared" ca="1" si="719"/>
        <v>0</v>
      </c>
      <c r="EU276" s="36">
        <f t="shared" ca="1" si="751"/>
        <v>2.8638108628679464</v>
      </c>
      <c r="EV276" s="36">
        <f t="shared" si="720"/>
        <v>1.8307799972329752</v>
      </c>
      <c r="EW276" s="36">
        <f t="shared" si="721"/>
        <v>57.319741022784065</v>
      </c>
      <c r="EX276" s="36">
        <f t="shared" ca="1" si="752"/>
        <v>105.86466292582806</v>
      </c>
      <c r="EY276" s="36">
        <f t="shared" si="722"/>
        <v>0</v>
      </c>
      <c r="EZ276" s="36">
        <f t="shared" si="723"/>
        <v>0</v>
      </c>
      <c r="FA276" s="36">
        <f t="shared" si="724"/>
        <v>0</v>
      </c>
      <c r="FB276" s="36">
        <f t="shared" si="725"/>
        <v>0</v>
      </c>
      <c r="FC276" s="36">
        <f t="shared" si="753"/>
        <v>0</v>
      </c>
      <c r="FD276" s="36">
        <f t="shared" si="726"/>
        <v>0</v>
      </c>
      <c r="FE276" s="36">
        <f t="shared" si="727"/>
        <v>0</v>
      </c>
      <c r="FF276" s="36">
        <f t="shared" si="754"/>
        <v>0</v>
      </c>
      <c r="FG276" s="36">
        <f t="shared" ca="1" si="728"/>
        <v>105.86466292582806</v>
      </c>
      <c r="FH276" s="36">
        <f t="shared" ca="1" si="729"/>
        <v>0.91504537780693107</v>
      </c>
      <c r="FI276" s="36">
        <f t="shared" ca="1" si="730"/>
        <v>-1.5010222836013418</v>
      </c>
      <c r="FJ276" s="36">
        <f t="shared" ca="1" si="731"/>
        <v>127.37259546046292</v>
      </c>
      <c r="FK276" s="36">
        <f t="shared" si="732"/>
        <v>0</v>
      </c>
      <c r="FL276" s="36">
        <f t="shared" si="733"/>
        <v>0</v>
      </c>
      <c r="FM276" s="36">
        <f t="shared" ca="1" si="734"/>
        <v>0</v>
      </c>
      <c r="FN276" s="36">
        <f t="shared" ca="1" si="756"/>
        <v>127.37259546046292</v>
      </c>
    </row>
    <row r="277" spans="2:170" x14ac:dyDescent="0.25">
      <c r="B277" s="2">
        <v>269</v>
      </c>
      <c r="C277" s="2">
        <f t="shared" si="607"/>
        <v>23</v>
      </c>
      <c r="D277" s="2">
        <f t="shared" si="303"/>
        <v>293</v>
      </c>
      <c r="E277" s="2">
        <f t="shared" si="608"/>
        <v>25</v>
      </c>
      <c r="F277" s="189">
        <f t="shared" si="304"/>
        <v>53904</v>
      </c>
      <c r="G277" s="2">
        <f t="shared" si="609"/>
        <v>7</v>
      </c>
      <c r="H277" s="187">
        <f t="shared" si="611"/>
        <v>57</v>
      </c>
      <c r="I277" s="186">
        <f t="shared" si="610"/>
        <v>57</v>
      </c>
      <c r="J277" s="2">
        <f t="shared" si="612"/>
        <v>0</v>
      </c>
      <c r="K277" s="2">
        <f t="shared" si="613"/>
        <v>1</v>
      </c>
      <c r="L277">
        <f t="shared" si="614"/>
        <v>2</v>
      </c>
      <c r="M277" s="190">
        <f t="shared" si="735"/>
        <v>4.0105422300000006E-3</v>
      </c>
      <c r="N277">
        <f t="shared" si="615"/>
        <v>1</v>
      </c>
      <c r="O277">
        <f t="shared" si="616"/>
        <v>100</v>
      </c>
      <c r="P277" s="58">
        <f t="shared" si="617"/>
        <v>1.8047440035000001E-2</v>
      </c>
      <c r="Q277" s="106">
        <f t="shared" si="618"/>
        <v>1.8047440035000001E-2</v>
      </c>
      <c r="R277" s="59">
        <f t="shared" si="619"/>
        <v>1.8047440035000001E-2</v>
      </c>
      <c r="S277" s="32">
        <f t="shared" si="736"/>
        <v>1.5165390076506968E-3</v>
      </c>
      <c r="T277">
        <f t="shared" si="620"/>
        <v>1</v>
      </c>
      <c r="U277" s="32">
        <f t="shared" si="737"/>
        <v>4.7192292000000006E-4</v>
      </c>
      <c r="V277">
        <f t="shared" si="621"/>
        <v>1</v>
      </c>
      <c r="W277">
        <f t="shared" si="622"/>
        <v>100</v>
      </c>
      <c r="X277" s="58">
        <f t="shared" si="623"/>
        <v>2.1236531400000004E-3</v>
      </c>
      <c r="Y277" s="58">
        <f t="shared" si="624"/>
        <v>2.1236531400000004E-3</v>
      </c>
      <c r="Z277" s="32">
        <f t="shared" si="625"/>
        <v>2.1236531400000004E-3</v>
      </c>
      <c r="AA277" s="32">
        <f t="shared" si="626"/>
        <v>1.7714358229847793E-4</v>
      </c>
      <c r="AB277" s="59">
        <f t="shared" si="627"/>
        <v>4.9056245199999996E-3</v>
      </c>
      <c r="AC277" s="59">
        <f t="shared" si="628"/>
        <v>4.9056245199999996E-3</v>
      </c>
      <c r="AD277">
        <f t="shared" si="629"/>
        <v>1</v>
      </c>
      <c r="AE277" s="59">
        <f t="shared" si="630"/>
        <v>4.9056245199999996E-3</v>
      </c>
      <c r="AF277" s="59">
        <f t="shared" si="631"/>
        <v>4.1758461800000006E-3</v>
      </c>
      <c r="AG277" s="59">
        <f t="shared" si="632"/>
        <v>4.1758461800000006E-3</v>
      </c>
      <c r="AH277">
        <f t="shared" si="633"/>
        <v>1</v>
      </c>
      <c r="AI277" s="59">
        <f t="shared" si="634"/>
        <v>4.1758461800000006E-3</v>
      </c>
      <c r="AJ277" s="59">
        <f t="shared" si="635"/>
        <v>0</v>
      </c>
      <c r="AK277" s="59">
        <f t="shared" si="636"/>
        <v>0</v>
      </c>
      <c r="AL277" s="59">
        <f t="shared" si="637"/>
        <v>0</v>
      </c>
      <c r="AM277" s="12">
        <f t="shared" si="738"/>
        <v>6.7499751941178687E-2</v>
      </c>
      <c r="AN277" s="12">
        <f t="shared" si="739"/>
        <v>0</v>
      </c>
      <c r="AO277" s="66">
        <f t="shared" si="638"/>
        <v>1.0236600682554332E-4</v>
      </c>
      <c r="AP277" s="66">
        <f t="shared" si="639"/>
        <v>1.1957147863119033E-5</v>
      </c>
      <c r="AQ277" s="59">
        <f t="shared" si="640"/>
        <v>3.3112843821656376E-4</v>
      </c>
      <c r="AR277" s="59">
        <f t="shared" si="641"/>
        <v>2.8186858129451866E-4</v>
      </c>
      <c r="AS277" s="59">
        <f t="shared" si="642"/>
        <v>0</v>
      </c>
      <c r="AT277" s="12">
        <f t="shared" si="643"/>
        <v>6.6772431766978946E-2</v>
      </c>
      <c r="AU277" s="59">
        <f t="shared" si="740"/>
        <v>3.2526065174565133E-18</v>
      </c>
      <c r="AV277" s="59">
        <f t="shared" si="741"/>
        <v>0</v>
      </c>
      <c r="AW277" s="70">
        <f t="shared" si="644"/>
        <v>0</v>
      </c>
      <c r="AX277" s="20">
        <f t="shared" si="645"/>
        <v>200000</v>
      </c>
      <c r="AY277" s="20">
        <f t="shared" si="646"/>
        <v>0</v>
      </c>
      <c r="AZ277" s="20">
        <f t="shared" si="647"/>
        <v>0</v>
      </c>
      <c r="BA277" s="20">
        <f t="shared" si="648"/>
        <v>200000</v>
      </c>
      <c r="BB277" s="36">
        <f t="shared" si="649"/>
        <v>1</v>
      </c>
      <c r="BC277" s="36">
        <f t="shared" si="650"/>
        <v>0</v>
      </c>
      <c r="BD277" s="80">
        <f t="shared" si="651"/>
        <v>20.473201365108665</v>
      </c>
      <c r="BE277" s="36">
        <f t="shared" si="652"/>
        <v>0</v>
      </c>
      <c r="BF277" s="36">
        <f t="shared" si="653"/>
        <v>0</v>
      </c>
      <c r="BG277" s="36">
        <f t="shared" si="654"/>
        <v>20.473201365108665</v>
      </c>
      <c r="BH277" s="36">
        <f t="shared" si="655"/>
        <v>2.3914295726238066</v>
      </c>
      <c r="BI277" s="36">
        <f t="shared" si="656"/>
        <v>0</v>
      </c>
      <c r="BJ277" s="36">
        <f t="shared" si="657"/>
        <v>0</v>
      </c>
      <c r="BK277" s="36">
        <f t="shared" si="658"/>
        <v>2.3914295726238066</v>
      </c>
      <c r="BL277" s="68">
        <f ca="1">IF(OR(AT277=0,E277&gt;ProjTerm),0,VLOOKUP(D277,'Life Events'!$AE$5:$AI$1206,5,FALSE))</f>
        <v>2.297715405322699E-16</v>
      </c>
      <c r="BM277" s="93">
        <f t="shared" ca="1" si="659"/>
        <v>2.297715405322699E-16</v>
      </c>
      <c r="BN277" s="93">
        <f t="shared" ca="1" si="660"/>
        <v>1.5342404512184629E-17</v>
      </c>
      <c r="BO277" s="36">
        <f t="shared" ca="1" si="661"/>
        <v>2.3345026364796446E-15</v>
      </c>
      <c r="BP277" s="36">
        <f t="shared" si="662"/>
        <v>9.5585110533278131E-3</v>
      </c>
      <c r="BQ277" s="36">
        <f t="shared" si="663"/>
        <v>98.306675819570174</v>
      </c>
      <c r="BR277" s="36">
        <f t="shared" si="664"/>
        <v>154.78110000000001</v>
      </c>
      <c r="BS277" s="36">
        <f t="shared" si="665"/>
        <v>152.16015420696473</v>
      </c>
      <c r="BT277" s="36">
        <f t="shared" si="666"/>
        <v>10.160103514437546</v>
      </c>
      <c r="BU277" s="70" cm="1">
        <f t="array" ref="BU277">IF(AND(ActInt=1,$J277=0),INDEX(Tbl_FwdNom,$B277-IVP,MATCH(ValnDt,Tbl_FwdNom_Cols)),INDEX(Tbl_FwdNom,$B277,MATCH(StartDt,Tbl_FwdNom_Cols)))</f>
        <v>10.866410404</v>
      </c>
      <c r="BV277" s="70" cm="1">
        <f t="array" ref="BV277">INDEX(Tbl_FwdReal,$B277,MATCH(StartDt,Tbl_FwdReal_Cols))</f>
        <v>5.0200098799999999</v>
      </c>
      <c r="BW277" s="70" cm="1">
        <f t="array" ref="BW277">IF(RunType&lt;&gt;"OPN",INDEX(Tbl_FwdReal,$B277,MATCH(ValnDt,Tbl_FwdReal_Cols)),IF(AND($J277=0,ActInt=1),INDEX(Tbl_FwdReal,$B277-IVP,MATCH(ValnDt,Tbl_FwdReal_Cols)),-999))*$K277</f>
        <v>5.0200098799999999</v>
      </c>
      <c r="BX277" s="70">
        <f t="shared" si="667"/>
        <v>5.0200098800000002E-2</v>
      </c>
      <c r="BY277" s="70">
        <f t="shared" si="742"/>
        <v>5.5669396057763887E-2</v>
      </c>
      <c r="BZ277" s="64">
        <f t="shared" si="755"/>
        <v>4.5247948045470388E-3</v>
      </c>
      <c r="CA277" s="70" cm="1">
        <f t="array" ref="CA277">IF($J277=1,CA276*(1+INDEX(Tbl_CPI,$B277,MATCH(IF(RunType="OPN",StartDt,ValnDt),Tbl_CPI_Cols))),0)</f>
        <v>0</v>
      </c>
      <c r="CB277" s="70">
        <f t="shared" si="743"/>
        <v>4.8139721468282497</v>
      </c>
      <c r="CC277" s="70">
        <f t="shared" si="744"/>
        <v>4.7060542774312273</v>
      </c>
      <c r="CD277" s="36">
        <f t="shared" si="668"/>
        <v>26.011412027620413</v>
      </c>
      <c r="CE277" s="36">
        <f t="shared" si="669"/>
        <v>1.5748575960420848</v>
      </c>
      <c r="CF277" s="36">
        <f t="shared" si="670"/>
        <v>0</v>
      </c>
      <c r="CG277" s="36">
        <f t="shared" si="671"/>
        <v>1.8620663565796911</v>
      </c>
      <c r="CH277" s="36">
        <f t="shared" si="672"/>
        <v>1.7557638595041696</v>
      </c>
      <c r="CI277" s="36">
        <f t="shared" si="673"/>
        <v>0</v>
      </c>
      <c r="CJ277" s="36">
        <f t="shared" si="674"/>
        <v>0</v>
      </c>
      <c r="CK277" s="36">
        <f t="shared" si="675"/>
        <v>0</v>
      </c>
      <c r="CL277" s="36">
        <f t="shared" si="676"/>
        <v>0.10630249707552171</v>
      </c>
      <c r="CM277" s="36">
        <f t="shared" si="677"/>
        <v>1.8620663565796911</v>
      </c>
      <c r="CN277" s="36">
        <f t="shared" ca="1" si="678"/>
        <v>12.694968912241599</v>
      </c>
      <c r="CO277" s="20">
        <f t="shared" si="679"/>
        <v>120000</v>
      </c>
      <c r="CP277" s="20">
        <f t="shared" si="680"/>
        <v>2</v>
      </c>
      <c r="CQ277" s="64">
        <f t="shared" si="681"/>
        <v>5.0856194399999995E-3</v>
      </c>
      <c r="CR277" s="64">
        <f t="shared" si="682"/>
        <v>2.2885287480000002E-2</v>
      </c>
      <c r="CS277" s="36">
        <f t="shared" si="683"/>
        <v>15.611951954442812</v>
      </c>
      <c r="CT277" s="36">
        <f t="shared" si="684"/>
        <v>12.283920819065198</v>
      </c>
      <c r="CU277" s="36">
        <f t="shared" si="685"/>
        <v>1.434857743574284</v>
      </c>
      <c r="CV277" s="36">
        <f t="shared" si="745"/>
        <v>13.718778562639482</v>
      </c>
      <c r="CW277" s="36">
        <f t="shared" si="686"/>
        <v>0</v>
      </c>
      <c r="CX277" s="36">
        <f t="shared" si="687"/>
        <v>0</v>
      </c>
      <c r="CY277" s="36">
        <f t="shared" si="688"/>
        <v>0</v>
      </c>
      <c r="CZ277" s="36">
        <f t="shared" si="746"/>
        <v>0</v>
      </c>
      <c r="DA277" s="64">
        <f t="shared" si="689"/>
        <v>8.6333694715301501E-3</v>
      </c>
      <c r="DB277" s="70">
        <f t="shared" si="747"/>
        <v>0.99144052761604196</v>
      </c>
      <c r="DC277" s="70">
        <f>PRODUCT($DB$8:DB277)</f>
        <v>6.9108931100479776E-2</v>
      </c>
      <c r="DD277" s="36">
        <f t="shared" si="690"/>
        <v>471.72102004542808</v>
      </c>
      <c r="DE277" s="36">
        <f t="shared" si="691"/>
        <v>1510.2706350448098</v>
      </c>
      <c r="DF277" s="36">
        <f t="shared" si="692"/>
        <v>123.91037398737649</v>
      </c>
      <c r="DG277" s="36">
        <f t="shared" si="693"/>
        <v>0.68316594658849328</v>
      </c>
      <c r="DH277" s="36">
        <f t="shared" ca="1" si="694"/>
        <v>1.3050267982509921E-13</v>
      </c>
      <c r="DI277" s="36">
        <f t="shared" si="695"/>
        <v>109.98814767824331</v>
      </c>
      <c r="DJ277" s="36">
        <f t="shared" ca="1" si="696"/>
        <v>1271.7649707184132</v>
      </c>
      <c r="DK277" s="36">
        <f t="shared" si="697"/>
        <v>0</v>
      </c>
      <c r="DL277" s="36">
        <f t="shared" si="698"/>
        <v>0</v>
      </c>
      <c r="DM277" s="36">
        <f t="shared" ca="1" si="699"/>
        <v>1271.7649707184132</v>
      </c>
      <c r="DN277" s="36">
        <f t="shared" ca="1" si="748"/>
        <v>1271.7649707184182</v>
      </c>
      <c r="DO277" s="64" cm="1">
        <f t="array" ref="DO277">IFERROR(INDEX(Tbl_FwdNom,$B277,MATCH(LIDt,Tbl_FwdNom_Cols,0)),0)</f>
        <v>9.5564418710000005</v>
      </c>
      <c r="DP277" s="64">
        <f t="shared" ca="1" si="749"/>
        <v>8.8522383869999999</v>
      </c>
      <c r="DQ277" s="64">
        <f t="shared" ca="1" si="700"/>
        <v>7.0934707717353884E-3</v>
      </c>
      <c r="DR277" s="70">
        <f t="shared" ca="1" si="701"/>
        <v>0.99295649214536197</v>
      </c>
      <c r="DS277" s="70">
        <f ca="1">PRODUCT($DR$8:DR277)</f>
        <v>7.1639681912267161E-2</v>
      </c>
      <c r="DT277" s="36">
        <f t="shared" ca="1" si="702"/>
        <v>1841.5361039629777</v>
      </c>
      <c r="DU277" s="36">
        <f t="shared" ca="1" si="703"/>
        <v>142.43658186232958</v>
      </c>
      <c r="DV277" s="36">
        <f t="shared" ca="1" si="704"/>
        <v>0.82939562412382994</v>
      </c>
      <c r="DW277" s="36">
        <f t="shared" ca="1" si="705"/>
        <v>1.4515388167204749E-13</v>
      </c>
      <c r="DX277" s="36">
        <f t="shared" ca="1" si="706"/>
        <v>533.67996327768742</v>
      </c>
      <c r="DY277" s="36">
        <f t="shared" ca="1" si="707"/>
        <v>5.6287477842176603</v>
      </c>
      <c r="DZ277" s="36">
        <f t="shared" ca="1" si="708"/>
        <v>122.40743198920603</v>
      </c>
      <c r="EA277" s="36">
        <f t="shared" ca="1" si="709"/>
        <v>0</v>
      </c>
      <c r="EB277" s="36">
        <f t="shared" ca="1" si="710"/>
        <v>1577.49950669692</v>
      </c>
      <c r="EC277" s="36">
        <f t="shared" ca="1" si="711"/>
        <v>0</v>
      </c>
      <c r="ED277" s="36">
        <f t="shared" ca="1" si="712"/>
        <v>0</v>
      </c>
      <c r="EE277" s="36">
        <f t="shared" ca="1" si="750"/>
        <v>0</v>
      </c>
      <c r="EF277" s="36">
        <f t="shared" ca="1" si="713"/>
        <v>1577.49950669692</v>
      </c>
      <c r="EG277" s="64"/>
      <c r="EH277" s="64"/>
      <c r="EI277" s="64"/>
      <c r="EJ277" s="70"/>
      <c r="EK277" s="70"/>
      <c r="EL277" s="70"/>
      <c r="EM277" s="70"/>
      <c r="EN277" s="70"/>
      <c r="EO277" s="36">
        <f t="shared" ca="1" si="714"/>
        <v>10.994299381569055</v>
      </c>
      <c r="EP277" s="36">
        <f t="shared" ca="1" si="715"/>
        <v>0</v>
      </c>
      <c r="EQ277" s="36">
        <f t="shared" si="716"/>
        <v>43.618617601760953</v>
      </c>
      <c r="ER277" s="36">
        <f t="shared" si="717"/>
        <v>2.8276325932481092</v>
      </c>
      <c r="ES277" s="36">
        <f t="shared" si="718"/>
        <v>-2.5822810563020813</v>
      </c>
      <c r="ET277" s="36">
        <f t="shared" ca="1" si="719"/>
        <v>0</v>
      </c>
      <c r="EU277" s="36">
        <f t="shared" ca="1" si="751"/>
        <v>2.8276325932481092</v>
      </c>
      <c r="EV277" s="36">
        <f t="shared" si="720"/>
        <v>1.8155831527765767</v>
      </c>
      <c r="EW277" s="36">
        <f t="shared" si="721"/>
        <v>57.016852672248007</v>
      </c>
      <c r="EX277" s="36">
        <f t="shared" ca="1" si="752"/>
        <v>105.27868602003365</v>
      </c>
      <c r="EY277" s="36">
        <f t="shared" si="722"/>
        <v>0</v>
      </c>
      <c r="EZ277" s="36">
        <f t="shared" si="723"/>
        <v>0</v>
      </c>
      <c r="FA277" s="36">
        <f t="shared" si="724"/>
        <v>0</v>
      </c>
      <c r="FB277" s="36">
        <f t="shared" si="725"/>
        <v>0</v>
      </c>
      <c r="FC277" s="36">
        <f t="shared" si="753"/>
        <v>0</v>
      </c>
      <c r="FD277" s="36">
        <f t="shared" si="726"/>
        <v>0</v>
      </c>
      <c r="FE277" s="36">
        <f t="shared" si="727"/>
        <v>0</v>
      </c>
      <c r="FF277" s="36">
        <f t="shared" si="754"/>
        <v>0</v>
      </c>
      <c r="FG277" s="36">
        <f t="shared" ca="1" si="728"/>
        <v>105.27868602003365</v>
      </c>
      <c r="FH277" s="36">
        <f t="shared" ca="1" si="729"/>
        <v>0.90890979388816651</v>
      </c>
      <c r="FI277" s="36">
        <f t="shared" ca="1" si="730"/>
        <v>-1.4848890523928973</v>
      </c>
      <c r="FJ277" s="36">
        <f t="shared" ca="1" si="731"/>
        <v>126.7912201910889</v>
      </c>
      <c r="FK277" s="36">
        <f t="shared" si="732"/>
        <v>0</v>
      </c>
      <c r="FL277" s="36">
        <f t="shared" si="733"/>
        <v>0</v>
      </c>
      <c r="FM277" s="36">
        <f t="shared" ca="1" si="734"/>
        <v>0</v>
      </c>
      <c r="FN277" s="36">
        <f t="shared" ca="1" si="756"/>
        <v>126.7912201910889</v>
      </c>
    </row>
    <row r="278" spans="2:170" x14ac:dyDescent="0.25">
      <c r="B278" s="2">
        <v>270</v>
      </c>
      <c r="C278" s="2">
        <f t="shared" si="607"/>
        <v>23</v>
      </c>
      <c r="D278" s="2">
        <f t="shared" si="303"/>
        <v>294</v>
      </c>
      <c r="E278" s="2">
        <f t="shared" si="608"/>
        <v>25</v>
      </c>
      <c r="F278" s="189">
        <f t="shared" si="304"/>
        <v>53935</v>
      </c>
      <c r="G278" s="2">
        <f t="shared" si="609"/>
        <v>8</v>
      </c>
      <c r="H278" s="187">
        <f t="shared" si="611"/>
        <v>57.083333333333336</v>
      </c>
      <c r="I278" s="186">
        <f t="shared" si="610"/>
        <v>57</v>
      </c>
      <c r="J278" s="2">
        <f t="shared" si="612"/>
        <v>0</v>
      </c>
      <c r="K278" s="2">
        <f t="shared" si="613"/>
        <v>1</v>
      </c>
      <c r="L278">
        <f t="shared" si="614"/>
        <v>2</v>
      </c>
      <c r="M278" s="190">
        <f t="shared" si="735"/>
        <v>4.0105422300000006E-3</v>
      </c>
      <c r="N278">
        <f t="shared" si="615"/>
        <v>1</v>
      </c>
      <c r="O278">
        <f t="shared" si="616"/>
        <v>100</v>
      </c>
      <c r="P278" s="58">
        <f t="shared" si="617"/>
        <v>1.8047440035000001E-2</v>
      </c>
      <c r="Q278" s="106">
        <f t="shared" si="618"/>
        <v>1.8047440035000001E-2</v>
      </c>
      <c r="R278" s="59">
        <f t="shared" si="619"/>
        <v>1.8047440035000001E-2</v>
      </c>
      <c r="S278" s="32">
        <f t="shared" si="736"/>
        <v>1.5165390076506968E-3</v>
      </c>
      <c r="T278">
        <f t="shared" si="620"/>
        <v>1</v>
      </c>
      <c r="U278" s="32">
        <f t="shared" si="737"/>
        <v>4.7192292000000006E-4</v>
      </c>
      <c r="V278">
        <f t="shared" si="621"/>
        <v>1</v>
      </c>
      <c r="W278">
        <f t="shared" si="622"/>
        <v>100</v>
      </c>
      <c r="X278" s="58">
        <f t="shared" si="623"/>
        <v>2.1236531400000004E-3</v>
      </c>
      <c r="Y278" s="58">
        <f t="shared" si="624"/>
        <v>2.1236531400000004E-3</v>
      </c>
      <c r="Z278" s="32">
        <f t="shared" si="625"/>
        <v>2.1236531400000004E-3</v>
      </c>
      <c r="AA278" s="32">
        <f t="shared" si="626"/>
        <v>1.7714358229847793E-4</v>
      </c>
      <c r="AB278" s="59">
        <f t="shared" si="627"/>
        <v>4.9056245199999996E-3</v>
      </c>
      <c r="AC278" s="59">
        <f t="shared" si="628"/>
        <v>4.9056245199999996E-3</v>
      </c>
      <c r="AD278">
        <f t="shared" si="629"/>
        <v>1</v>
      </c>
      <c r="AE278" s="59">
        <f t="shared" si="630"/>
        <v>4.9056245199999996E-3</v>
      </c>
      <c r="AF278" s="59">
        <f t="shared" si="631"/>
        <v>4.1758461800000006E-3</v>
      </c>
      <c r="AG278" s="59">
        <f t="shared" si="632"/>
        <v>4.1758461800000006E-3</v>
      </c>
      <c r="AH278">
        <f t="shared" si="633"/>
        <v>1</v>
      </c>
      <c r="AI278" s="59">
        <f t="shared" si="634"/>
        <v>4.1758461800000006E-3</v>
      </c>
      <c r="AJ278" s="59">
        <f t="shared" si="635"/>
        <v>0</v>
      </c>
      <c r="AK278" s="59">
        <f t="shared" si="636"/>
        <v>0</v>
      </c>
      <c r="AL278" s="59">
        <f t="shared" si="637"/>
        <v>0</v>
      </c>
      <c r="AM278" s="12">
        <f t="shared" si="738"/>
        <v>6.6772431766978946E-2</v>
      </c>
      <c r="AN278" s="12">
        <f t="shared" si="739"/>
        <v>0</v>
      </c>
      <c r="AO278" s="66">
        <f t="shared" si="638"/>
        <v>1.0126299741031811E-4</v>
      </c>
      <c r="AP278" s="66">
        <f t="shared" si="639"/>
        <v>1.1828307761983337E-5</v>
      </c>
      <c r="AQ278" s="59">
        <f t="shared" si="640"/>
        <v>3.2756047853611884E-4</v>
      </c>
      <c r="AR278" s="59">
        <f t="shared" si="641"/>
        <v>2.7883140412344971E-4</v>
      </c>
      <c r="AS278" s="59">
        <f t="shared" si="642"/>
        <v>0</v>
      </c>
      <c r="AT278" s="12">
        <f t="shared" si="643"/>
        <v>6.6052948579147078E-2</v>
      </c>
      <c r="AU278" s="59">
        <f t="shared" si="740"/>
        <v>1.951563910473908E-18</v>
      </c>
      <c r="AV278" s="59">
        <f t="shared" si="741"/>
        <v>0</v>
      </c>
      <c r="AW278" s="70">
        <f t="shared" si="644"/>
        <v>0</v>
      </c>
      <c r="AX278" s="20">
        <f t="shared" si="645"/>
        <v>200000</v>
      </c>
      <c r="AY278" s="20">
        <f t="shared" si="646"/>
        <v>0</v>
      </c>
      <c r="AZ278" s="20">
        <f t="shared" si="647"/>
        <v>0</v>
      </c>
      <c r="BA278" s="20">
        <f t="shared" si="648"/>
        <v>200000</v>
      </c>
      <c r="BB278" s="36">
        <f t="shared" si="649"/>
        <v>1</v>
      </c>
      <c r="BC278" s="36">
        <f t="shared" si="650"/>
        <v>0</v>
      </c>
      <c r="BD278" s="80">
        <f t="shared" si="651"/>
        <v>20.252599482063623</v>
      </c>
      <c r="BE278" s="36">
        <f t="shared" si="652"/>
        <v>0</v>
      </c>
      <c r="BF278" s="36">
        <f t="shared" si="653"/>
        <v>0</v>
      </c>
      <c r="BG278" s="36">
        <f t="shared" si="654"/>
        <v>20.252599482063623</v>
      </c>
      <c r="BH278" s="36">
        <f t="shared" si="655"/>
        <v>2.3656615523966673</v>
      </c>
      <c r="BI278" s="36">
        <f t="shared" si="656"/>
        <v>0</v>
      </c>
      <c r="BJ278" s="36">
        <f t="shared" si="657"/>
        <v>0</v>
      </c>
      <c r="BK278" s="36">
        <f t="shared" si="658"/>
        <v>2.3656615523966673</v>
      </c>
      <c r="BL278" s="68">
        <f ca="1">IF(OR(AT278=0,E278&gt;ProjTerm),0,VLOOKUP(D278,'Life Events'!$AE$5:$AI$1206,5,FALSE))</f>
        <v>2.3227433206559726E-16</v>
      </c>
      <c r="BM278" s="93">
        <f t="shared" ca="1" si="659"/>
        <v>2.3227433206559726E-16</v>
      </c>
      <c r="BN278" s="93">
        <f t="shared" ca="1" si="660"/>
        <v>1.5342404512184629E-17</v>
      </c>
      <c r="BO278" s="36">
        <f t="shared" ca="1" si="661"/>
        <v>2.3345026364796446E-15</v>
      </c>
      <c r="BP278" s="36">
        <f t="shared" si="662"/>
        <v>9.4555166315045316E-3</v>
      </c>
      <c r="BQ278" s="36">
        <f t="shared" si="663"/>
        <v>98.306675819570174</v>
      </c>
      <c r="BR278" s="36">
        <f t="shared" si="664"/>
        <v>154.78110000000001</v>
      </c>
      <c r="BS278" s="36">
        <f t="shared" si="665"/>
        <v>152.16015420696473</v>
      </c>
      <c r="BT278" s="36">
        <f t="shared" si="666"/>
        <v>10.050626841627732</v>
      </c>
      <c r="BU278" s="70" cm="1">
        <f t="array" ref="BU278">IF(AND(ActInt=1,$J278=0),INDEX(Tbl_FwdNom,$B278-IVP,MATCH(ValnDt,Tbl_FwdNom_Cols)),INDEX(Tbl_FwdNom,$B278,MATCH(StartDt,Tbl_FwdNom_Cols)))</f>
        <v>10.852556147</v>
      </c>
      <c r="BV278" s="70" cm="1">
        <f t="array" ref="BV278">INDEX(Tbl_FwdReal,$B278,MATCH(StartDt,Tbl_FwdReal_Cols))</f>
        <v>5.0199182379999998</v>
      </c>
      <c r="BW278" s="70" cm="1">
        <f t="array" ref="BW278">IF(RunType&lt;&gt;"OPN",INDEX(Tbl_FwdReal,$B278,MATCH(ValnDt,Tbl_FwdReal_Cols)),IF(AND($J278=0,ActInt=1),INDEX(Tbl_FwdReal,$B278-IVP,MATCH(ValnDt,Tbl_FwdReal_Cols)),-999))*$K278</f>
        <v>5.0199182379999998</v>
      </c>
      <c r="BX278" s="70">
        <f t="shared" si="667"/>
        <v>5.0199182379999999E-2</v>
      </c>
      <c r="BY278" s="70">
        <f t="shared" si="742"/>
        <v>5.5538396971342552E-2</v>
      </c>
      <c r="BZ278" s="64">
        <f t="shared" si="755"/>
        <v>4.5144065052853399E-3</v>
      </c>
      <c r="CA278" s="70" cm="1">
        <f t="array" ref="CA278">IF($J278=1,CA277*(1+INDEX(Tbl_CPI,$B278,MATCH(IF(RunType="OPN",StartDt,ValnDt),Tbl_CPI_Cols))),0)</f>
        <v>0</v>
      </c>
      <c r="CB278" s="70">
        <f t="shared" si="743"/>
        <v>4.8357043740041536</v>
      </c>
      <c r="CC278" s="70">
        <f t="shared" si="744"/>
        <v>4.7060542774312273</v>
      </c>
      <c r="CD278" s="36">
        <f t="shared" si="668"/>
        <v>26.011412027620413</v>
      </c>
      <c r="CE278" s="36">
        <f t="shared" si="669"/>
        <v>1.5748575960420848</v>
      </c>
      <c r="CF278" s="36">
        <f t="shared" si="670"/>
        <v>0</v>
      </c>
      <c r="CG278" s="36">
        <f t="shared" si="671"/>
        <v>1.8420023061514879</v>
      </c>
      <c r="CH278" s="36">
        <f t="shared" si="672"/>
        <v>1.7368452347770595</v>
      </c>
      <c r="CI278" s="36">
        <f t="shared" si="673"/>
        <v>0</v>
      </c>
      <c r="CJ278" s="36">
        <f t="shared" si="674"/>
        <v>0</v>
      </c>
      <c r="CK278" s="36">
        <f t="shared" si="675"/>
        <v>0</v>
      </c>
      <c r="CL278" s="36">
        <f t="shared" si="676"/>
        <v>0.10515707137442859</v>
      </c>
      <c r="CM278" s="36">
        <f t="shared" si="677"/>
        <v>1.8420023061514879</v>
      </c>
      <c r="CN278" s="36">
        <f t="shared" ca="1" si="678"/>
        <v>12.558178676201056</v>
      </c>
      <c r="CO278" s="20">
        <f t="shared" si="679"/>
        <v>120000</v>
      </c>
      <c r="CP278" s="20">
        <f t="shared" si="680"/>
        <v>2</v>
      </c>
      <c r="CQ278" s="64">
        <f t="shared" si="681"/>
        <v>5.0856194399999995E-3</v>
      </c>
      <c r="CR278" s="64">
        <f t="shared" si="682"/>
        <v>2.2885287480000002E-2</v>
      </c>
      <c r="CS278" s="36">
        <f t="shared" si="683"/>
        <v>15.44373077897837</v>
      </c>
      <c r="CT278" s="36">
        <f t="shared" si="684"/>
        <v>12.151559689238173</v>
      </c>
      <c r="CU278" s="36">
        <f t="shared" si="685"/>
        <v>1.4193969314380004</v>
      </c>
      <c r="CV278" s="36">
        <f t="shared" si="745"/>
        <v>13.570956620676174</v>
      </c>
      <c r="CW278" s="36">
        <f t="shared" si="686"/>
        <v>0</v>
      </c>
      <c r="CX278" s="36">
        <f t="shared" si="687"/>
        <v>0</v>
      </c>
      <c r="CY278" s="36">
        <f t="shared" si="688"/>
        <v>0</v>
      </c>
      <c r="CZ278" s="36">
        <f t="shared" si="746"/>
        <v>0</v>
      </c>
      <c r="DA278" s="64">
        <f t="shared" si="689"/>
        <v>8.6228653384592402E-3</v>
      </c>
      <c r="DB278" s="70">
        <f t="shared" si="747"/>
        <v>0.99145085280654854</v>
      </c>
      <c r="DC278" s="70">
        <f>PRODUCT($DB$8:DB278)</f>
        <v>6.8518108676119682E-2</v>
      </c>
      <c r="DD278" s="36">
        <f t="shared" si="690"/>
        <v>465.73798003697271</v>
      </c>
      <c r="DE278" s="36">
        <f t="shared" si="691"/>
        <v>1503.0408958733667</v>
      </c>
      <c r="DF278" s="36">
        <f t="shared" si="692"/>
        <v>122.61317490391109</v>
      </c>
      <c r="DG278" s="36">
        <f t="shared" si="693"/>
        <v>0.67960127791824232</v>
      </c>
      <c r="DH278" s="36">
        <f t="shared" ca="1" si="694"/>
        <v>1.2929348422305945E-13</v>
      </c>
      <c r="DI278" s="36">
        <f t="shared" si="695"/>
        <v>109.07867502050881</v>
      </c>
      <c r="DJ278" s="36">
        <f t="shared" ca="1" si="696"/>
        <v>1268.3151644828961</v>
      </c>
      <c r="DK278" s="36">
        <f t="shared" si="697"/>
        <v>0</v>
      </c>
      <c r="DL278" s="36">
        <f t="shared" si="698"/>
        <v>0</v>
      </c>
      <c r="DM278" s="36">
        <f t="shared" ca="1" si="699"/>
        <v>1268.3151644828961</v>
      </c>
      <c r="DN278" s="36">
        <f t="shared" ca="1" si="748"/>
        <v>1268.3151644829011</v>
      </c>
      <c r="DO278" s="64" cm="1">
        <f t="array" ref="DO278">IFERROR(INDEX(Tbl_FwdNom,$B278,MATCH(LIDt,Tbl_FwdNom_Cols,0)),0)</f>
        <v>9.5364894959999997</v>
      </c>
      <c r="DP278" s="64">
        <f t="shared" ca="1" si="749"/>
        <v>8.8319977430000005</v>
      </c>
      <c r="DQ278" s="64">
        <f t="shared" ca="1" si="700"/>
        <v>7.0778640203448262E-3</v>
      </c>
      <c r="DR278" s="70">
        <f t="shared" ca="1" si="701"/>
        <v>0.99297188005693093</v>
      </c>
      <c r="DS278" s="70">
        <f ca="1">PRODUCT($DR$8:DR278)</f>
        <v>7.113618963510443E-2</v>
      </c>
      <c r="DT278" s="36">
        <f t="shared" ca="1" si="702"/>
        <v>1834.3176466133195</v>
      </c>
      <c r="DU278" s="36">
        <f t="shared" ca="1" si="703"/>
        <v>141.07906706787719</v>
      </c>
      <c r="DV278" s="36">
        <f t="shared" ca="1" si="704"/>
        <v>0.82581045693894284</v>
      </c>
      <c r="DW278" s="36">
        <f t="shared" ca="1" si="705"/>
        <v>1.4384675847206782E-13</v>
      </c>
      <c r="DX278" s="36">
        <f t="shared" ca="1" si="706"/>
        <v>527.40665064652183</v>
      </c>
      <c r="DY278" s="36">
        <f t="shared" ca="1" si="707"/>
        <v>5.5626859368127759</v>
      </c>
      <c r="DZ278" s="36">
        <f t="shared" ca="1" si="708"/>
        <v>121.52467675873204</v>
      </c>
      <c r="EA278" s="36">
        <f t="shared" ca="1" si="709"/>
        <v>0</v>
      </c>
      <c r="EB278" s="36">
        <f t="shared" ca="1" si="710"/>
        <v>1574.251615273281</v>
      </c>
      <c r="EC278" s="36">
        <f t="shared" ca="1" si="711"/>
        <v>0</v>
      </c>
      <c r="ED278" s="36">
        <f t="shared" ca="1" si="712"/>
        <v>0</v>
      </c>
      <c r="EE278" s="36">
        <f t="shared" ca="1" si="750"/>
        <v>0</v>
      </c>
      <c r="EF278" s="36">
        <f t="shared" ca="1" si="713"/>
        <v>1574.251615273281</v>
      </c>
      <c r="EG278" s="64"/>
      <c r="EH278" s="64"/>
      <c r="EI278" s="64"/>
      <c r="EJ278" s="70"/>
      <c r="EK278" s="70"/>
      <c r="EL278" s="70"/>
      <c r="EM278" s="70"/>
      <c r="EN278" s="70"/>
      <c r="EO278" s="36">
        <f t="shared" ca="1" si="714"/>
        <v>10.95037474683536</v>
      </c>
      <c r="EP278" s="36">
        <f t="shared" ca="1" si="715"/>
        <v>0</v>
      </c>
      <c r="EQ278" s="36">
        <f t="shared" si="716"/>
        <v>43.391021480524081</v>
      </c>
      <c r="ER278" s="36">
        <f t="shared" si="717"/>
        <v>2.7917685163558255</v>
      </c>
      <c r="ES278" s="36">
        <f t="shared" si="718"/>
        <v>-2.5495288781789953</v>
      </c>
      <c r="ET278" s="36">
        <f t="shared" ca="1" si="719"/>
        <v>0</v>
      </c>
      <c r="EU278" s="36">
        <f t="shared" ca="1" si="751"/>
        <v>2.7917685163558255</v>
      </c>
      <c r="EV278" s="36">
        <f t="shared" si="720"/>
        <v>1.8005704148575405</v>
      </c>
      <c r="EW278" s="36">
        <f t="shared" si="721"/>
        <v>56.719346349791472</v>
      </c>
      <c r="EX278" s="36">
        <f t="shared" ca="1" si="752"/>
        <v>104.70270676152892</v>
      </c>
      <c r="EY278" s="36">
        <f t="shared" si="722"/>
        <v>0</v>
      </c>
      <c r="EZ278" s="36">
        <f t="shared" si="723"/>
        <v>0</v>
      </c>
      <c r="FA278" s="36">
        <f t="shared" si="724"/>
        <v>0</v>
      </c>
      <c r="FB278" s="36">
        <f t="shared" si="725"/>
        <v>0</v>
      </c>
      <c r="FC278" s="36">
        <f t="shared" si="753"/>
        <v>0</v>
      </c>
      <c r="FD278" s="36">
        <f t="shared" si="726"/>
        <v>0</v>
      </c>
      <c r="FE278" s="36">
        <f t="shared" si="727"/>
        <v>0</v>
      </c>
      <c r="FF278" s="36">
        <f t="shared" si="754"/>
        <v>0</v>
      </c>
      <c r="FG278" s="36">
        <f t="shared" ca="1" si="728"/>
        <v>104.70270676152892</v>
      </c>
      <c r="FH278" s="36">
        <f t="shared" ca="1" si="729"/>
        <v>0.90283734097684964</v>
      </c>
      <c r="FI278" s="36">
        <f t="shared" ca="1" si="730"/>
        <v>-1.4688598781224491</v>
      </c>
      <c r="FJ278" s="36">
        <f t="shared" ca="1" si="731"/>
        <v>126.21977132845258</v>
      </c>
      <c r="FK278" s="36">
        <f t="shared" si="732"/>
        <v>0</v>
      </c>
      <c r="FL278" s="36">
        <f t="shared" si="733"/>
        <v>0</v>
      </c>
      <c r="FM278" s="36">
        <f t="shared" ca="1" si="734"/>
        <v>0</v>
      </c>
      <c r="FN278" s="36">
        <f t="shared" ca="1" si="756"/>
        <v>126.21977132845258</v>
      </c>
    </row>
    <row r="279" spans="2:170" x14ac:dyDescent="0.25">
      <c r="B279" s="2">
        <v>271</v>
      </c>
      <c r="C279" s="2">
        <f t="shared" si="607"/>
        <v>23</v>
      </c>
      <c r="D279" s="2">
        <f t="shared" si="303"/>
        <v>295</v>
      </c>
      <c r="E279" s="2">
        <f t="shared" si="608"/>
        <v>25</v>
      </c>
      <c r="F279" s="189">
        <f t="shared" si="304"/>
        <v>53965</v>
      </c>
      <c r="G279" s="2">
        <f t="shared" si="609"/>
        <v>9</v>
      </c>
      <c r="H279" s="187">
        <f t="shared" si="611"/>
        <v>57.166666666666671</v>
      </c>
      <c r="I279" s="186">
        <f t="shared" si="610"/>
        <v>57</v>
      </c>
      <c r="J279" s="2">
        <f t="shared" si="612"/>
        <v>0</v>
      </c>
      <c r="K279" s="2">
        <f t="shared" si="613"/>
        <v>1</v>
      </c>
      <c r="L279">
        <f t="shared" si="614"/>
        <v>2</v>
      </c>
      <c r="M279" s="190">
        <f t="shared" si="735"/>
        <v>4.0105422300000006E-3</v>
      </c>
      <c r="N279">
        <f t="shared" si="615"/>
        <v>1</v>
      </c>
      <c r="O279">
        <f t="shared" si="616"/>
        <v>100</v>
      </c>
      <c r="P279" s="58">
        <f t="shared" si="617"/>
        <v>1.8047440035000001E-2</v>
      </c>
      <c r="Q279" s="106">
        <f t="shared" si="618"/>
        <v>1.8047440035000001E-2</v>
      </c>
      <c r="R279" s="59">
        <f t="shared" si="619"/>
        <v>1.8047440035000001E-2</v>
      </c>
      <c r="S279" s="32">
        <f t="shared" si="736"/>
        <v>1.5165390076506968E-3</v>
      </c>
      <c r="T279">
        <f t="shared" si="620"/>
        <v>1</v>
      </c>
      <c r="U279" s="32">
        <f t="shared" si="737"/>
        <v>4.7192292000000006E-4</v>
      </c>
      <c r="V279">
        <f t="shared" si="621"/>
        <v>1</v>
      </c>
      <c r="W279">
        <f t="shared" si="622"/>
        <v>100</v>
      </c>
      <c r="X279" s="58">
        <f t="shared" si="623"/>
        <v>2.1236531400000004E-3</v>
      </c>
      <c r="Y279" s="58">
        <f t="shared" si="624"/>
        <v>2.1236531400000004E-3</v>
      </c>
      <c r="Z279" s="32">
        <f t="shared" si="625"/>
        <v>2.1236531400000004E-3</v>
      </c>
      <c r="AA279" s="32">
        <f t="shared" si="626"/>
        <v>1.7714358229847793E-4</v>
      </c>
      <c r="AB279" s="59">
        <f t="shared" si="627"/>
        <v>4.9056245199999996E-3</v>
      </c>
      <c r="AC279" s="59">
        <f t="shared" si="628"/>
        <v>4.9056245199999996E-3</v>
      </c>
      <c r="AD279">
        <f t="shared" si="629"/>
        <v>1</v>
      </c>
      <c r="AE279" s="59">
        <f t="shared" si="630"/>
        <v>4.9056245199999996E-3</v>
      </c>
      <c r="AF279" s="59">
        <f t="shared" si="631"/>
        <v>4.1758461800000006E-3</v>
      </c>
      <c r="AG279" s="59">
        <f t="shared" si="632"/>
        <v>4.1758461800000006E-3</v>
      </c>
      <c r="AH279">
        <f t="shared" si="633"/>
        <v>1</v>
      </c>
      <c r="AI279" s="59">
        <f t="shared" si="634"/>
        <v>4.1758461800000006E-3</v>
      </c>
      <c r="AJ279" s="59">
        <f t="shared" si="635"/>
        <v>0</v>
      </c>
      <c r="AK279" s="59">
        <f t="shared" si="636"/>
        <v>0</v>
      </c>
      <c r="AL279" s="59">
        <f t="shared" si="637"/>
        <v>0</v>
      </c>
      <c r="AM279" s="12">
        <f t="shared" si="738"/>
        <v>6.6052948579147078E-2</v>
      </c>
      <c r="AN279" s="12">
        <f t="shared" si="739"/>
        <v>0</v>
      </c>
      <c r="AO279" s="66">
        <f t="shared" si="638"/>
        <v>1.0017187309062222E-4</v>
      </c>
      <c r="AP279" s="66">
        <f t="shared" si="639"/>
        <v>1.1700855932687271E-5</v>
      </c>
      <c r="AQ279" s="59">
        <f t="shared" si="640"/>
        <v>3.2403096416816306E-4</v>
      </c>
      <c r="AR279" s="59">
        <f t="shared" si="641"/>
        <v>2.7582695300196777E-4</v>
      </c>
      <c r="AS279" s="59">
        <f t="shared" si="642"/>
        <v>0</v>
      </c>
      <c r="AT279" s="12">
        <f t="shared" si="643"/>
        <v>6.5341217932953638E-2</v>
      </c>
      <c r="AU279" s="59">
        <f t="shared" si="740"/>
        <v>5.4210108624275222E-19</v>
      </c>
      <c r="AV279" s="59">
        <f t="shared" si="741"/>
        <v>0</v>
      </c>
      <c r="AW279" s="70">
        <f t="shared" si="644"/>
        <v>0</v>
      </c>
      <c r="AX279" s="20">
        <f t="shared" si="645"/>
        <v>200000</v>
      </c>
      <c r="AY279" s="20">
        <f t="shared" si="646"/>
        <v>0</v>
      </c>
      <c r="AZ279" s="20">
        <f t="shared" si="647"/>
        <v>0</v>
      </c>
      <c r="BA279" s="20">
        <f t="shared" si="648"/>
        <v>200000</v>
      </c>
      <c r="BB279" s="36">
        <f t="shared" si="649"/>
        <v>1</v>
      </c>
      <c r="BC279" s="36">
        <f t="shared" si="650"/>
        <v>0</v>
      </c>
      <c r="BD279" s="80">
        <f t="shared" si="651"/>
        <v>20.034374618124446</v>
      </c>
      <c r="BE279" s="36">
        <f t="shared" si="652"/>
        <v>0</v>
      </c>
      <c r="BF279" s="36">
        <f t="shared" si="653"/>
        <v>0</v>
      </c>
      <c r="BG279" s="36">
        <f t="shared" si="654"/>
        <v>20.034374618124446</v>
      </c>
      <c r="BH279" s="36">
        <f t="shared" si="655"/>
        <v>2.3401711865374542</v>
      </c>
      <c r="BI279" s="36">
        <f t="shared" si="656"/>
        <v>0</v>
      </c>
      <c r="BJ279" s="36">
        <f t="shared" si="657"/>
        <v>0</v>
      </c>
      <c r="BK279" s="36">
        <f t="shared" si="658"/>
        <v>2.3401711865374542</v>
      </c>
      <c r="BL279" s="68">
        <f ca="1">IF(OR(AT279=0,E279&gt;ProjTerm),0,VLOOKUP(D279,'Life Events'!$AE$5:$AI$1206,5,FALSE))</f>
        <v>2.3480438531046986E-16</v>
      </c>
      <c r="BM279" s="93">
        <f t="shared" ca="1" si="659"/>
        <v>2.3480438531046986E-16</v>
      </c>
      <c r="BN279" s="93">
        <f t="shared" ca="1" si="660"/>
        <v>1.5342404512184629E-17</v>
      </c>
      <c r="BO279" s="36">
        <f t="shared" ca="1" si="661"/>
        <v>2.3345026364796446E-15</v>
      </c>
      <c r="BP279" s="36">
        <f t="shared" si="662"/>
        <v>9.3536319903644079E-3</v>
      </c>
      <c r="BQ279" s="36">
        <f t="shared" si="663"/>
        <v>98.306675819570174</v>
      </c>
      <c r="BR279" s="36">
        <f t="shared" si="664"/>
        <v>154.78110000000001</v>
      </c>
      <c r="BS279" s="36">
        <f t="shared" si="665"/>
        <v>152.16015420696473</v>
      </c>
      <c r="BT279" s="36">
        <f t="shared" si="666"/>
        <v>9.9423297967491155</v>
      </c>
      <c r="BU279" s="70" cm="1">
        <f t="array" ref="BU279">IF(AND(ActInt=1,$J279=0),INDEX(Tbl_FwdNom,$B279-IVP,MATCH(ValnDt,Tbl_FwdNom_Cols)),INDEX(Tbl_FwdNom,$B279,MATCH(StartDt,Tbl_FwdNom_Cols)))</f>
        <v>10.839142113999999</v>
      </c>
      <c r="BV279" s="70" cm="1">
        <f t="array" ref="BV279">INDEX(Tbl_FwdReal,$B279,MATCH(StartDt,Tbl_FwdReal_Cols))</f>
        <v>5.0198295059999998</v>
      </c>
      <c r="BW279" s="70" cm="1">
        <f t="array" ref="BW279">IF(RunType&lt;&gt;"OPN",INDEX(Tbl_FwdReal,$B279,MATCH(ValnDt,Tbl_FwdReal_Cols)),IF(AND($J279=0,ActInt=1),INDEX(Tbl_FwdReal,$B279-IVP,MATCH(ValnDt,Tbl_FwdReal_Cols)),-999))*$K279</f>
        <v>5.0198295059999998</v>
      </c>
      <c r="BX279" s="70">
        <f t="shared" si="667"/>
        <v>5.0198295059999995E-2</v>
      </c>
      <c r="BY279" s="70">
        <f t="shared" si="742"/>
        <v>5.5411560229847057E-2</v>
      </c>
      <c r="BZ279" s="64">
        <f t="shared" si="755"/>
        <v>4.5043471561063697E-3</v>
      </c>
      <c r="CA279" s="70" cm="1">
        <f t="array" ref="CA279">IF($J279=1,CA278*(1+INDEX(Tbl_CPI,$B279,MATCH(IF(RunType="OPN",StartDt,ValnDt),Tbl_CPI_Cols))),0)</f>
        <v>0</v>
      </c>
      <c r="CB279" s="70">
        <f t="shared" si="743"/>
        <v>4.8574860652489704</v>
      </c>
      <c r="CC279" s="70">
        <f t="shared" si="744"/>
        <v>4.7060542774312273</v>
      </c>
      <c r="CD279" s="36">
        <f t="shared" si="668"/>
        <v>26.011412027620413</v>
      </c>
      <c r="CE279" s="36">
        <f t="shared" si="669"/>
        <v>1.5748575960420848</v>
      </c>
      <c r="CF279" s="36">
        <f t="shared" si="670"/>
        <v>0</v>
      </c>
      <c r="CG279" s="36">
        <f t="shared" si="671"/>
        <v>1.8221544489422659</v>
      </c>
      <c r="CH279" s="36">
        <f t="shared" si="672"/>
        <v>1.718130461131419</v>
      </c>
      <c r="CI279" s="36">
        <f t="shared" si="673"/>
        <v>0</v>
      </c>
      <c r="CJ279" s="36">
        <f t="shared" si="674"/>
        <v>0</v>
      </c>
      <c r="CK279" s="36">
        <f t="shared" si="675"/>
        <v>0</v>
      </c>
      <c r="CL279" s="36">
        <f t="shared" si="676"/>
        <v>0.104023987810847</v>
      </c>
      <c r="CM279" s="36">
        <f t="shared" si="677"/>
        <v>1.8221544489422659</v>
      </c>
      <c r="CN279" s="36">
        <f t="shared" ca="1" si="678"/>
        <v>12.422862375922421</v>
      </c>
      <c r="CO279" s="20">
        <f t="shared" si="679"/>
        <v>120000</v>
      </c>
      <c r="CP279" s="20">
        <f t="shared" si="680"/>
        <v>2</v>
      </c>
      <c r="CQ279" s="64">
        <f t="shared" si="681"/>
        <v>5.0856194399999995E-3</v>
      </c>
      <c r="CR279" s="64">
        <f t="shared" si="682"/>
        <v>2.2885287480000002E-2</v>
      </c>
      <c r="CS279" s="36">
        <f t="shared" si="683"/>
        <v>15.277322212466173</v>
      </c>
      <c r="CT279" s="36">
        <f t="shared" si="684"/>
        <v>12.020624770874667</v>
      </c>
      <c r="CU279" s="36">
        <f t="shared" si="685"/>
        <v>1.4041027119224725</v>
      </c>
      <c r="CV279" s="36">
        <f t="shared" si="745"/>
        <v>13.42472748279714</v>
      </c>
      <c r="CW279" s="36">
        <f t="shared" si="686"/>
        <v>0</v>
      </c>
      <c r="CX279" s="36">
        <f t="shared" si="687"/>
        <v>0</v>
      </c>
      <c r="CY279" s="36">
        <f t="shared" si="688"/>
        <v>0</v>
      </c>
      <c r="CZ279" s="36">
        <f t="shared" si="746"/>
        <v>0</v>
      </c>
      <c r="DA279" s="64">
        <f t="shared" si="689"/>
        <v>8.6126938312849344E-3</v>
      </c>
      <c r="DB279" s="70">
        <f t="shared" si="747"/>
        <v>0.9914608512425428</v>
      </c>
      <c r="DC279" s="70">
        <f>PRODUCT($DB$8:DB279)</f>
        <v>6.7933022353554681E-2</v>
      </c>
      <c r="DD279" s="36">
        <f t="shared" si="690"/>
        <v>459.80690886788312</v>
      </c>
      <c r="DE279" s="36">
        <f t="shared" si="691"/>
        <v>1495.9517523072998</v>
      </c>
      <c r="DF279" s="36">
        <f t="shared" si="692"/>
        <v>121.3290334525028</v>
      </c>
      <c r="DG279" s="36">
        <f t="shared" si="693"/>
        <v>0.67610084366193768</v>
      </c>
      <c r="DH279" s="36">
        <f t="shared" ca="1" si="694"/>
        <v>1.2807254678057308E-13</v>
      </c>
      <c r="DI279" s="36">
        <f t="shared" si="695"/>
        <v>108.18028814465836</v>
      </c>
      <c r="DJ279" s="36">
        <f t="shared" ca="1" si="696"/>
        <v>1264.978064192916</v>
      </c>
      <c r="DK279" s="36">
        <f t="shared" si="697"/>
        <v>0</v>
      </c>
      <c r="DL279" s="36">
        <f t="shared" si="698"/>
        <v>0</v>
      </c>
      <c r="DM279" s="36">
        <f t="shared" ca="1" si="699"/>
        <v>1264.978064192916</v>
      </c>
      <c r="DN279" s="36">
        <f t="shared" ca="1" si="748"/>
        <v>1264.9780641929212</v>
      </c>
      <c r="DO279" s="64" cm="1">
        <f t="array" ref="DO279">IFERROR(INDEX(Tbl_FwdNom,$B279,MATCH(LIDt,Tbl_FwdNom_Cols,0)),0)</f>
        <v>9.5162163129999993</v>
      </c>
      <c r="DP279" s="64">
        <f t="shared" ca="1" si="749"/>
        <v>8.8124005509999996</v>
      </c>
      <c r="DQ279" s="64">
        <f t="shared" ca="1" si="700"/>
        <v>7.0627508737164391E-3</v>
      </c>
      <c r="DR279" s="70">
        <f t="shared" ca="1" si="701"/>
        <v>0.99298678173967925</v>
      </c>
      <c r="DS279" s="70">
        <f ca="1">PRODUCT($DR$8:DR279)</f>
        <v>7.0637296010985881E-2</v>
      </c>
      <c r="DT279" s="36">
        <f t="shared" ca="1" si="702"/>
        <v>1827.2386005564867</v>
      </c>
      <c r="DU279" s="36">
        <f t="shared" ca="1" si="703"/>
        <v>139.73530218553648</v>
      </c>
      <c r="DV279" s="36">
        <f t="shared" ca="1" si="704"/>
        <v>0.8222893184748481</v>
      </c>
      <c r="DW279" s="36">
        <f t="shared" ca="1" si="705"/>
        <v>1.4252820965466805E-13</v>
      </c>
      <c r="DX279" s="36">
        <f t="shared" ca="1" si="706"/>
        <v>521.1892626324302</v>
      </c>
      <c r="DY279" s="36">
        <f t="shared" ca="1" si="707"/>
        <v>5.4972151184515647</v>
      </c>
      <c r="DZ279" s="36">
        <f t="shared" ca="1" si="708"/>
        <v>120.65271008714095</v>
      </c>
      <c r="EA279" s="36">
        <f t="shared" ca="1" si="709"/>
        <v>0</v>
      </c>
      <c r="EB279" s="36">
        <f t="shared" ca="1" si="710"/>
        <v>1571.1122759967111</v>
      </c>
      <c r="EC279" s="36">
        <f t="shared" ca="1" si="711"/>
        <v>0</v>
      </c>
      <c r="ED279" s="36">
        <f t="shared" ca="1" si="712"/>
        <v>0</v>
      </c>
      <c r="EE279" s="36">
        <f t="shared" ca="1" si="750"/>
        <v>0</v>
      </c>
      <c r="EF279" s="36">
        <f t="shared" ca="1" si="713"/>
        <v>1571.1122759967111</v>
      </c>
      <c r="EG279" s="64"/>
      <c r="EH279" s="64"/>
      <c r="EI279" s="64"/>
      <c r="EJ279" s="70"/>
      <c r="EK279" s="70"/>
      <c r="EL279" s="70"/>
      <c r="EM279" s="70"/>
      <c r="EN279" s="70"/>
      <c r="EO279" s="36">
        <f t="shared" ca="1" si="714"/>
        <v>10.907916534884922</v>
      </c>
      <c r="EP279" s="36">
        <f t="shared" ca="1" si="715"/>
        <v>0</v>
      </c>
      <c r="EQ279" s="36">
        <f t="shared" si="716"/>
        <v>43.167526582939814</v>
      </c>
      <c r="ER279" s="36">
        <f t="shared" si="717"/>
        <v>2.7562159557576633</v>
      </c>
      <c r="ES279" s="36">
        <f t="shared" si="718"/>
        <v>-2.5170611863172998</v>
      </c>
      <c r="ET279" s="36">
        <f t="shared" ca="1" si="719"/>
        <v>0</v>
      </c>
      <c r="EU279" s="36">
        <f t="shared" ca="1" si="751"/>
        <v>2.7562159557576633</v>
      </c>
      <c r="EV279" s="36">
        <f t="shared" si="720"/>
        <v>1.7857406708269272</v>
      </c>
      <c r="EW279" s="36">
        <f t="shared" si="721"/>
        <v>56.427201014858916</v>
      </c>
      <c r="EX279" s="36">
        <f t="shared" ca="1" si="752"/>
        <v>104.13668422438332</v>
      </c>
      <c r="EY279" s="36">
        <f t="shared" si="722"/>
        <v>0</v>
      </c>
      <c r="EZ279" s="36">
        <f t="shared" si="723"/>
        <v>0</v>
      </c>
      <c r="FA279" s="36">
        <f t="shared" si="724"/>
        <v>0</v>
      </c>
      <c r="FB279" s="36">
        <f t="shared" si="725"/>
        <v>0</v>
      </c>
      <c r="FC279" s="36">
        <f t="shared" si="753"/>
        <v>0</v>
      </c>
      <c r="FD279" s="36">
        <f t="shared" si="726"/>
        <v>0</v>
      </c>
      <c r="FE279" s="36">
        <f t="shared" si="727"/>
        <v>0</v>
      </c>
      <c r="FF279" s="36">
        <f t="shared" si="754"/>
        <v>0</v>
      </c>
      <c r="FG279" s="36">
        <f t="shared" ca="1" si="728"/>
        <v>104.13668422438332</v>
      </c>
      <c r="FH279" s="36">
        <f t="shared" ca="1" si="729"/>
        <v>0.89689737782981338</v>
      </c>
      <c r="FI279" s="36">
        <f t="shared" ca="1" si="730"/>
        <v>-1.4530555494264346</v>
      </c>
      <c r="FJ279" s="36">
        <f t="shared" ca="1" si="731"/>
        <v>125.65817457925645</v>
      </c>
      <c r="FK279" s="36">
        <f t="shared" si="732"/>
        <v>0</v>
      </c>
      <c r="FL279" s="36">
        <f t="shared" si="733"/>
        <v>0</v>
      </c>
      <c r="FM279" s="36">
        <f t="shared" ca="1" si="734"/>
        <v>0</v>
      </c>
      <c r="FN279" s="36">
        <f t="shared" ca="1" si="756"/>
        <v>125.65817457925645</v>
      </c>
    </row>
    <row r="280" spans="2:170" x14ac:dyDescent="0.25">
      <c r="B280" s="2">
        <v>272</v>
      </c>
      <c r="C280" s="2">
        <f t="shared" si="607"/>
        <v>23</v>
      </c>
      <c r="D280" s="2">
        <f t="shared" si="303"/>
        <v>296</v>
      </c>
      <c r="E280" s="2">
        <f t="shared" si="608"/>
        <v>25</v>
      </c>
      <c r="F280" s="189">
        <f t="shared" si="304"/>
        <v>53996</v>
      </c>
      <c r="G280" s="2">
        <f t="shared" si="609"/>
        <v>10</v>
      </c>
      <c r="H280" s="187">
        <f t="shared" si="611"/>
        <v>57.25</v>
      </c>
      <c r="I280" s="186">
        <f t="shared" si="610"/>
        <v>57</v>
      </c>
      <c r="J280" s="2">
        <f t="shared" si="612"/>
        <v>0</v>
      </c>
      <c r="K280" s="2">
        <f t="shared" si="613"/>
        <v>1</v>
      </c>
      <c r="L280">
        <f t="shared" si="614"/>
        <v>2</v>
      </c>
      <c r="M280" s="190">
        <f t="shared" si="735"/>
        <v>4.0105422300000006E-3</v>
      </c>
      <c r="N280">
        <f t="shared" si="615"/>
        <v>1</v>
      </c>
      <c r="O280">
        <f t="shared" si="616"/>
        <v>100</v>
      </c>
      <c r="P280" s="58">
        <f t="shared" si="617"/>
        <v>1.8047440035000001E-2</v>
      </c>
      <c r="Q280" s="106">
        <f t="shared" si="618"/>
        <v>1.8047440035000001E-2</v>
      </c>
      <c r="R280" s="59">
        <f t="shared" si="619"/>
        <v>1.8047440035000001E-2</v>
      </c>
      <c r="S280" s="32">
        <f t="shared" si="736"/>
        <v>1.5165390076506968E-3</v>
      </c>
      <c r="T280">
        <f t="shared" si="620"/>
        <v>1</v>
      </c>
      <c r="U280" s="32">
        <f t="shared" si="737"/>
        <v>4.7192292000000006E-4</v>
      </c>
      <c r="V280">
        <f t="shared" si="621"/>
        <v>1</v>
      </c>
      <c r="W280">
        <f t="shared" si="622"/>
        <v>100</v>
      </c>
      <c r="X280" s="58">
        <f t="shared" si="623"/>
        <v>2.1236531400000004E-3</v>
      </c>
      <c r="Y280" s="58">
        <f t="shared" si="624"/>
        <v>2.1236531400000004E-3</v>
      </c>
      <c r="Z280" s="32">
        <f t="shared" si="625"/>
        <v>2.1236531400000004E-3</v>
      </c>
      <c r="AA280" s="32">
        <f t="shared" si="626"/>
        <v>1.7714358229847793E-4</v>
      </c>
      <c r="AB280" s="59">
        <f t="shared" si="627"/>
        <v>4.9056245199999996E-3</v>
      </c>
      <c r="AC280" s="59">
        <f t="shared" si="628"/>
        <v>4.9056245199999996E-3</v>
      </c>
      <c r="AD280">
        <f t="shared" si="629"/>
        <v>1</v>
      </c>
      <c r="AE280" s="59">
        <f t="shared" si="630"/>
        <v>4.9056245199999996E-3</v>
      </c>
      <c r="AF280" s="59">
        <f t="shared" si="631"/>
        <v>4.1758461800000006E-3</v>
      </c>
      <c r="AG280" s="59">
        <f t="shared" si="632"/>
        <v>4.1758461800000006E-3</v>
      </c>
      <c r="AH280">
        <f t="shared" si="633"/>
        <v>1</v>
      </c>
      <c r="AI280" s="59">
        <f t="shared" si="634"/>
        <v>4.1758461800000006E-3</v>
      </c>
      <c r="AJ280" s="59">
        <f t="shared" si="635"/>
        <v>0</v>
      </c>
      <c r="AK280" s="59">
        <f t="shared" si="636"/>
        <v>0</v>
      </c>
      <c r="AL280" s="59">
        <f t="shared" si="637"/>
        <v>0</v>
      </c>
      <c r="AM280" s="12">
        <f t="shared" si="738"/>
        <v>6.5341217932953638E-2</v>
      </c>
      <c r="AN280" s="12">
        <f t="shared" si="739"/>
        <v>0</v>
      </c>
      <c r="AO280" s="66">
        <f t="shared" si="638"/>
        <v>9.9092505802729432E-5</v>
      </c>
      <c r="AP280" s="66">
        <f t="shared" si="639"/>
        <v>1.1574777416388954E-5</v>
      </c>
      <c r="AQ280" s="59">
        <f t="shared" si="640"/>
        <v>3.2053948085856103E-4</v>
      </c>
      <c r="AR280" s="59">
        <f t="shared" si="641"/>
        <v>2.72854875301872E-4</v>
      </c>
      <c r="AS280" s="59">
        <f t="shared" si="642"/>
        <v>0</v>
      </c>
      <c r="AT280" s="12">
        <f t="shared" si="643"/>
        <v>6.4637156293574083E-2</v>
      </c>
      <c r="AU280" s="59">
        <f t="shared" si="740"/>
        <v>0</v>
      </c>
      <c r="AV280" s="59">
        <f t="shared" si="741"/>
        <v>-3.7404974950749903E-18</v>
      </c>
      <c r="AW280" s="70">
        <f t="shared" si="644"/>
        <v>0</v>
      </c>
      <c r="AX280" s="20">
        <f t="shared" si="645"/>
        <v>200000</v>
      </c>
      <c r="AY280" s="20">
        <f t="shared" si="646"/>
        <v>0</v>
      </c>
      <c r="AZ280" s="20">
        <f t="shared" si="647"/>
        <v>0</v>
      </c>
      <c r="BA280" s="20">
        <f t="shared" si="648"/>
        <v>200000</v>
      </c>
      <c r="BB280" s="36">
        <f t="shared" si="649"/>
        <v>1</v>
      </c>
      <c r="BC280" s="36">
        <f t="shared" si="650"/>
        <v>0</v>
      </c>
      <c r="BD280" s="80">
        <f t="shared" si="651"/>
        <v>19.818501160545885</v>
      </c>
      <c r="BE280" s="36">
        <f t="shared" si="652"/>
        <v>0</v>
      </c>
      <c r="BF280" s="36">
        <f t="shared" si="653"/>
        <v>0</v>
      </c>
      <c r="BG280" s="36">
        <f t="shared" si="654"/>
        <v>19.818501160545885</v>
      </c>
      <c r="BH280" s="36">
        <f t="shared" si="655"/>
        <v>2.314955483277791</v>
      </c>
      <c r="BI280" s="36">
        <f t="shared" si="656"/>
        <v>0</v>
      </c>
      <c r="BJ280" s="36">
        <f t="shared" si="657"/>
        <v>0</v>
      </c>
      <c r="BK280" s="36">
        <f t="shared" si="658"/>
        <v>2.314955483277791</v>
      </c>
      <c r="BL280" s="68">
        <f ca="1">IF(OR(AT280=0,E280&gt;ProjTerm),0,VLOOKUP(D280,'Life Events'!$AE$5:$AI$1206,5,FALSE))</f>
        <v>2.3736199721567728E-16</v>
      </c>
      <c r="BM280" s="93">
        <f t="shared" ca="1" si="659"/>
        <v>2.3736199721567728E-16</v>
      </c>
      <c r="BN280" s="93">
        <f t="shared" ca="1" si="660"/>
        <v>1.5342404512184629E-17</v>
      </c>
      <c r="BO280" s="36">
        <f t="shared" ca="1" si="661"/>
        <v>2.3345026364796446E-15</v>
      </c>
      <c r="BP280" s="36">
        <f t="shared" si="662"/>
        <v>9.2528451718504601E-3</v>
      </c>
      <c r="BQ280" s="36">
        <f t="shared" si="663"/>
        <v>98.306675819570174</v>
      </c>
      <c r="BR280" s="36">
        <f t="shared" si="664"/>
        <v>154.78110000000001</v>
      </c>
      <c r="BS280" s="36">
        <f t="shared" si="665"/>
        <v>152.16015420696473</v>
      </c>
      <c r="BT280" s="36">
        <f t="shared" si="666"/>
        <v>9.8351996691299135</v>
      </c>
      <c r="BU280" s="70" cm="1">
        <f t="array" ref="BU280">IF(AND(ActInt=1,$J280=0),INDEX(Tbl_FwdNom,$B280-IVP,MATCH(ValnDt,Tbl_FwdNom_Cols)),INDEX(Tbl_FwdNom,$B280,MATCH(StartDt,Tbl_FwdNom_Cols)))</f>
        <v>10.825508603999999</v>
      </c>
      <c r="BV280" s="70" cm="1">
        <f t="array" ref="BV280">INDEX(Tbl_FwdReal,$B280,MATCH(StartDt,Tbl_FwdReal_Cols))</f>
        <v>5.0197393190000001</v>
      </c>
      <c r="BW280" s="70" cm="1">
        <f t="array" ref="BW280">IF(RunType&lt;&gt;"OPN",INDEX(Tbl_FwdReal,$B280,MATCH(ValnDt,Tbl_FwdReal_Cols)),IF(AND($J280=0,ActInt=1),INDEX(Tbl_FwdReal,$B280-IVP,MATCH(ValnDt,Tbl_FwdReal_Cols)),-999))*$K280</f>
        <v>5.0197393190000001</v>
      </c>
      <c r="BX280" s="70">
        <f t="shared" si="667"/>
        <v>5.0197393190000002E-2</v>
      </c>
      <c r="BY280" s="70">
        <f t="shared" si="742"/>
        <v>5.5282648030241743E-2</v>
      </c>
      <c r="BZ280" s="64">
        <f t="shared" si="755"/>
        <v>4.494122067958628E-3</v>
      </c>
      <c r="CA280" s="70" cm="1">
        <f t="array" ref="CA280">IF($J280=1,CA279*(1+INDEX(Tbl_CPI,$B280,MATCH(IF(RunType="OPN",StartDt,ValnDt),Tbl_CPI_Cols))),0)</f>
        <v>0</v>
      </c>
      <c r="CB280" s="70">
        <f t="shared" si="743"/>
        <v>4.8793162005696074</v>
      </c>
      <c r="CC280" s="70">
        <f t="shared" si="744"/>
        <v>4.7060542774312273</v>
      </c>
      <c r="CD280" s="36">
        <f t="shared" si="668"/>
        <v>26.011412027620413</v>
      </c>
      <c r="CE280" s="36">
        <f t="shared" si="669"/>
        <v>1.5748575960420848</v>
      </c>
      <c r="CF280" s="36">
        <f t="shared" si="670"/>
        <v>0</v>
      </c>
      <c r="CG280" s="36">
        <f t="shared" si="671"/>
        <v>1.8025204554369501</v>
      </c>
      <c r="CH280" s="36">
        <f t="shared" si="672"/>
        <v>1.6996173420405969</v>
      </c>
      <c r="CI280" s="36">
        <f t="shared" si="673"/>
        <v>0</v>
      </c>
      <c r="CJ280" s="36">
        <f t="shared" si="674"/>
        <v>0</v>
      </c>
      <c r="CK280" s="36">
        <f t="shared" si="675"/>
        <v>0</v>
      </c>
      <c r="CL280" s="36">
        <f t="shared" si="676"/>
        <v>0.10290311339635333</v>
      </c>
      <c r="CM280" s="36">
        <f t="shared" si="677"/>
        <v>1.8025204554369501</v>
      </c>
      <c r="CN280" s="36">
        <f t="shared" ca="1" si="678"/>
        <v>12.289004129521913</v>
      </c>
      <c r="CO280" s="20">
        <f t="shared" si="679"/>
        <v>120000</v>
      </c>
      <c r="CP280" s="20">
        <f t="shared" si="680"/>
        <v>2</v>
      </c>
      <c r="CQ280" s="64">
        <f t="shared" si="681"/>
        <v>5.0856194399999995E-3</v>
      </c>
      <c r="CR280" s="64">
        <f t="shared" si="682"/>
        <v>2.2885287480000002E-2</v>
      </c>
      <c r="CS280" s="36">
        <f t="shared" si="683"/>
        <v>15.112706723766903</v>
      </c>
      <c r="CT280" s="36">
        <f t="shared" si="684"/>
        <v>11.891100696327532</v>
      </c>
      <c r="CU280" s="36">
        <f t="shared" si="685"/>
        <v>1.3889732899666745</v>
      </c>
      <c r="CV280" s="36">
        <f t="shared" si="745"/>
        <v>13.280073986294207</v>
      </c>
      <c r="CW280" s="36">
        <f t="shared" si="686"/>
        <v>0</v>
      </c>
      <c r="CX280" s="36">
        <f t="shared" si="687"/>
        <v>0</v>
      </c>
      <c r="CY280" s="36">
        <f t="shared" si="688"/>
        <v>0</v>
      </c>
      <c r="CZ280" s="36">
        <f t="shared" si="746"/>
        <v>0</v>
      </c>
      <c r="DA280" s="64">
        <f t="shared" si="689"/>
        <v>8.6023547441840265E-3</v>
      </c>
      <c r="DB280" s="70">
        <f t="shared" si="747"/>
        <v>0.99147101461371678</v>
      </c>
      <c r="DC280" s="70">
        <f>PRODUCT($DB$8:DB280)</f>
        <v>6.7353622598655169E-2</v>
      </c>
      <c r="DD280" s="36">
        <f t="shared" si="690"/>
        <v>453.92713134266143</v>
      </c>
      <c r="DE280" s="36">
        <f t="shared" si="691"/>
        <v>1489.0019588002851</v>
      </c>
      <c r="DF280" s="36">
        <f t="shared" si="692"/>
        <v>120.05779335575241</v>
      </c>
      <c r="DG280" s="36">
        <f t="shared" si="693"/>
        <v>0.67266405779010929</v>
      </c>
      <c r="DH280" s="36">
        <f t="shared" ca="1" si="694"/>
        <v>1.2683976962449102E-13</v>
      </c>
      <c r="DI280" s="36">
        <f t="shared" si="695"/>
        <v>107.2928669837785</v>
      </c>
      <c r="DJ280" s="36">
        <f t="shared" ca="1" si="696"/>
        <v>1261.7528237393649</v>
      </c>
      <c r="DK280" s="36">
        <f t="shared" si="697"/>
        <v>0</v>
      </c>
      <c r="DL280" s="36">
        <f t="shared" si="698"/>
        <v>0</v>
      </c>
      <c r="DM280" s="36">
        <f t="shared" ca="1" si="699"/>
        <v>1261.7528237393649</v>
      </c>
      <c r="DN280" s="36">
        <f t="shared" ca="1" si="748"/>
        <v>1261.7528237393699</v>
      </c>
      <c r="DO280" s="64" cm="1">
        <f t="array" ref="DO280">IFERROR(INDEX(Tbl_FwdNom,$B280,MATCH(LIDt,Tbl_FwdNom_Cols,0)),0)</f>
        <v>9.4965876090000005</v>
      </c>
      <c r="DP280" s="64">
        <f t="shared" ca="1" si="749"/>
        <v>8.7924830289999996</v>
      </c>
      <c r="DQ280" s="64">
        <f t="shared" ca="1" si="700"/>
        <v>7.0473881352002277E-3</v>
      </c>
      <c r="DR280" s="70">
        <f t="shared" ca="1" si="701"/>
        <v>0.99300192998042502</v>
      </c>
      <c r="DS280" s="70">
        <f ca="1">PRODUCT($DR$8:DR280)</f>
        <v>7.0142971267507556E-2</v>
      </c>
      <c r="DT280" s="36">
        <f t="shared" ca="1" si="702"/>
        <v>1820.2973590296826</v>
      </c>
      <c r="DU280" s="36">
        <f t="shared" ca="1" si="703"/>
        <v>138.40511561294966</v>
      </c>
      <c r="DV280" s="36">
        <f t="shared" ca="1" si="704"/>
        <v>0.81883146528971917</v>
      </c>
      <c r="DW280" s="36">
        <f t="shared" ca="1" si="705"/>
        <v>1.4119815863184006E-13</v>
      </c>
      <c r="DX280" s="36">
        <f t="shared" ca="1" si="706"/>
        <v>515.02708598896982</v>
      </c>
      <c r="DY280" s="36">
        <f t="shared" ca="1" si="707"/>
        <v>5.4323278154772057</v>
      </c>
      <c r="DZ280" s="36">
        <f t="shared" ca="1" si="708"/>
        <v>119.79140135955754</v>
      </c>
      <c r="EA280" s="36">
        <f t="shared" ca="1" si="709"/>
        <v>0</v>
      </c>
      <c r="EB280" s="36">
        <f t="shared" ca="1" si="710"/>
        <v>1568.0802863634076</v>
      </c>
      <c r="EC280" s="36">
        <f t="shared" ca="1" si="711"/>
        <v>0</v>
      </c>
      <c r="ED280" s="36">
        <f t="shared" ca="1" si="712"/>
        <v>0</v>
      </c>
      <c r="EE280" s="36">
        <f t="shared" ca="1" si="750"/>
        <v>0</v>
      </c>
      <c r="EF280" s="36">
        <f t="shared" ca="1" si="713"/>
        <v>1568.0802863634076</v>
      </c>
      <c r="EG280" s="64"/>
      <c r="EH280" s="64"/>
      <c r="EI280" s="64"/>
      <c r="EJ280" s="70"/>
      <c r="EK280" s="70"/>
      <c r="EL280" s="70"/>
      <c r="EM280" s="70"/>
      <c r="EN280" s="70"/>
      <c r="EO280" s="36">
        <f t="shared" ca="1" si="714"/>
        <v>10.86628413140734</v>
      </c>
      <c r="EP280" s="36">
        <f t="shared" ca="1" si="715"/>
        <v>0</v>
      </c>
      <c r="EQ280" s="36">
        <f t="shared" si="716"/>
        <v>42.948095492337302</v>
      </c>
      <c r="ER280" s="36">
        <f t="shared" si="717"/>
        <v>2.7209708641360022</v>
      </c>
      <c r="ES280" s="36">
        <f t="shared" si="718"/>
        <v>-2.4848742845820571</v>
      </c>
      <c r="ET280" s="36">
        <f t="shared" ca="1" si="719"/>
        <v>0</v>
      </c>
      <c r="EU280" s="36">
        <f t="shared" ca="1" si="751"/>
        <v>2.7209708641360022</v>
      </c>
      <c r="EV280" s="36">
        <f t="shared" si="720"/>
        <v>1.7710919387305903</v>
      </c>
      <c r="EW280" s="36">
        <f t="shared" si="721"/>
        <v>56.140367757582801</v>
      </c>
      <c r="EX280" s="36">
        <f t="shared" ca="1" si="752"/>
        <v>103.58052605278669</v>
      </c>
      <c r="EY280" s="36">
        <f t="shared" si="722"/>
        <v>0</v>
      </c>
      <c r="EZ280" s="36">
        <f t="shared" si="723"/>
        <v>0</v>
      </c>
      <c r="FA280" s="36">
        <f t="shared" si="724"/>
        <v>0</v>
      </c>
      <c r="FB280" s="36">
        <f t="shared" si="725"/>
        <v>0</v>
      </c>
      <c r="FC280" s="36">
        <f t="shared" si="753"/>
        <v>0</v>
      </c>
      <c r="FD280" s="36">
        <f t="shared" si="726"/>
        <v>0</v>
      </c>
      <c r="FE280" s="36">
        <f t="shared" si="727"/>
        <v>0</v>
      </c>
      <c r="FF280" s="36">
        <f t="shared" si="754"/>
        <v>0</v>
      </c>
      <c r="FG280" s="36">
        <f t="shared" ca="1" si="728"/>
        <v>103.58052605278669</v>
      </c>
      <c r="FH280" s="36">
        <f t="shared" ca="1" si="729"/>
        <v>0.89103642969526675</v>
      </c>
      <c r="FI280" s="36">
        <f t="shared" ca="1" si="730"/>
        <v>-1.4373697463499342</v>
      </c>
      <c r="FJ280" s="36">
        <f t="shared" ca="1" si="731"/>
        <v>125.1063667615273</v>
      </c>
      <c r="FK280" s="36">
        <f t="shared" si="732"/>
        <v>0</v>
      </c>
      <c r="FL280" s="36">
        <f t="shared" si="733"/>
        <v>0</v>
      </c>
      <c r="FM280" s="36">
        <f t="shared" ca="1" si="734"/>
        <v>0</v>
      </c>
      <c r="FN280" s="36">
        <f t="shared" ca="1" si="756"/>
        <v>125.1063667615273</v>
      </c>
    </row>
    <row r="281" spans="2:170" x14ac:dyDescent="0.25">
      <c r="B281" s="2">
        <v>273</v>
      </c>
      <c r="C281" s="2">
        <f t="shared" si="607"/>
        <v>23</v>
      </c>
      <c r="D281" s="2">
        <f t="shared" si="303"/>
        <v>297</v>
      </c>
      <c r="E281" s="2">
        <f t="shared" ref="E281:E344" si="757">IF(D281&lt;=0,0,ROUNDUP(D281/12,0))</f>
        <v>25</v>
      </c>
      <c r="F281" s="189">
        <f t="shared" si="304"/>
        <v>54026</v>
      </c>
      <c r="G281" s="2">
        <f t="shared" si="609"/>
        <v>11</v>
      </c>
      <c r="H281" s="187">
        <f t="shared" si="611"/>
        <v>57.333333333333336</v>
      </c>
      <c r="I281" s="186">
        <f t="shared" ref="I281:I344" si="758">ROUNDDOWN(H281,0)</f>
        <v>57</v>
      </c>
      <c r="J281" s="2">
        <f t="shared" si="612"/>
        <v>0</v>
      </c>
      <c r="K281" s="2">
        <f t="shared" si="613"/>
        <v>1</v>
      </c>
      <c r="L281">
        <f t="shared" si="614"/>
        <v>2</v>
      </c>
      <c r="M281" s="190">
        <f t="shared" si="735"/>
        <v>4.0105422300000006E-3</v>
      </c>
      <c r="N281">
        <f t="shared" si="615"/>
        <v>1</v>
      </c>
      <c r="O281">
        <f t="shared" si="616"/>
        <v>100</v>
      </c>
      <c r="P281" s="58">
        <f t="shared" si="617"/>
        <v>1.8047440035000001E-2</v>
      </c>
      <c r="Q281" s="106">
        <f t="shared" si="618"/>
        <v>1.8047440035000001E-2</v>
      </c>
      <c r="R281" s="59">
        <f t="shared" si="619"/>
        <v>1.8047440035000001E-2</v>
      </c>
      <c r="S281" s="32">
        <f t="shared" si="736"/>
        <v>1.5165390076506968E-3</v>
      </c>
      <c r="T281">
        <f t="shared" si="620"/>
        <v>1</v>
      </c>
      <c r="U281" s="32">
        <f t="shared" si="737"/>
        <v>4.7192292000000006E-4</v>
      </c>
      <c r="V281">
        <f t="shared" si="621"/>
        <v>1</v>
      </c>
      <c r="W281">
        <f t="shared" si="622"/>
        <v>100</v>
      </c>
      <c r="X281" s="58">
        <f t="shared" si="623"/>
        <v>2.1236531400000004E-3</v>
      </c>
      <c r="Y281" s="58">
        <f t="shared" si="624"/>
        <v>2.1236531400000004E-3</v>
      </c>
      <c r="Z281" s="32">
        <f t="shared" si="625"/>
        <v>2.1236531400000004E-3</v>
      </c>
      <c r="AA281" s="32">
        <f t="shared" si="626"/>
        <v>1.7714358229847793E-4</v>
      </c>
      <c r="AB281" s="59">
        <f t="shared" si="627"/>
        <v>4.9056245199999996E-3</v>
      </c>
      <c r="AC281" s="59">
        <f t="shared" si="628"/>
        <v>4.9056245199999996E-3</v>
      </c>
      <c r="AD281">
        <f t="shared" si="629"/>
        <v>1</v>
      </c>
      <c r="AE281" s="59">
        <f t="shared" si="630"/>
        <v>4.9056245199999996E-3</v>
      </c>
      <c r="AF281" s="59">
        <f t="shared" si="631"/>
        <v>4.1758461800000006E-3</v>
      </c>
      <c r="AG281" s="59">
        <f t="shared" si="632"/>
        <v>4.1758461800000006E-3</v>
      </c>
      <c r="AH281">
        <f t="shared" si="633"/>
        <v>1</v>
      </c>
      <c r="AI281" s="59">
        <f t="shared" si="634"/>
        <v>4.1758461800000006E-3</v>
      </c>
      <c r="AJ281" s="59">
        <f t="shared" si="635"/>
        <v>0</v>
      </c>
      <c r="AK281" s="59">
        <f t="shared" si="636"/>
        <v>0</v>
      </c>
      <c r="AL281" s="59">
        <f t="shared" si="637"/>
        <v>0</v>
      </c>
      <c r="AM281" s="12">
        <f t="shared" si="738"/>
        <v>6.4637156293574083E-2</v>
      </c>
      <c r="AN281" s="12">
        <f t="shared" si="739"/>
        <v>0</v>
      </c>
      <c r="AO281" s="66">
        <f t="shared" si="638"/>
        <v>9.8024768862819828E-5</v>
      </c>
      <c r="AP281" s="66">
        <f t="shared" si="639"/>
        <v>1.1450057415430321E-5</v>
      </c>
      <c r="AQ281" s="59">
        <f t="shared" si="640"/>
        <v>3.1708561881682931E-4</v>
      </c>
      <c r="AR281" s="59">
        <f t="shared" si="641"/>
        <v>2.6991482219458434E-4</v>
      </c>
      <c r="AS281" s="59">
        <f t="shared" si="642"/>
        <v>0</v>
      </c>
      <c r="AT281" s="12">
        <f t="shared" si="643"/>
        <v>6.3940681026284418E-2</v>
      </c>
      <c r="AU281" s="59">
        <f t="shared" si="740"/>
        <v>0</v>
      </c>
      <c r="AV281" s="59">
        <f t="shared" si="741"/>
        <v>-7.589415207398531E-19</v>
      </c>
      <c r="AW281" s="70">
        <f t="shared" si="644"/>
        <v>0</v>
      </c>
      <c r="AX281" s="20">
        <f t="shared" si="645"/>
        <v>200000</v>
      </c>
      <c r="AY281" s="20">
        <f t="shared" si="646"/>
        <v>0</v>
      </c>
      <c r="AZ281" s="20">
        <f t="shared" si="647"/>
        <v>0</v>
      </c>
      <c r="BA281" s="20">
        <f t="shared" si="648"/>
        <v>200000</v>
      </c>
      <c r="BB281" s="36">
        <f t="shared" si="649"/>
        <v>1</v>
      </c>
      <c r="BC281" s="36">
        <f t="shared" si="650"/>
        <v>0</v>
      </c>
      <c r="BD281" s="80">
        <f t="shared" si="651"/>
        <v>19.604953772563967</v>
      </c>
      <c r="BE281" s="36">
        <f t="shared" si="652"/>
        <v>0</v>
      </c>
      <c r="BF281" s="36">
        <f t="shared" si="653"/>
        <v>0</v>
      </c>
      <c r="BG281" s="36">
        <f t="shared" si="654"/>
        <v>19.604953772563967</v>
      </c>
      <c r="BH281" s="36">
        <f t="shared" si="655"/>
        <v>2.2900114830860643</v>
      </c>
      <c r="BI281" s="36">
        <f t="shared" si="656"/>
        <v>0</v>
      </c>
      <c r="BJ281" s="36">
        <f t="shared" si="657"/>
        <v>0</v>
      </c>
      <c r="BK281" s="36">
        <f t="shared" si="658"/>
        <v>2.2900114830860643</v>
      </c>
      <c r="BL281" s="68">
        <f ca="1">IF(OR(AT281=0,E281&gt;ProjTerm),0,VLOOKUP(D281,'Life Events'!$AE$5:$AI$1206,5,FALSE))</f>
        <v>2.3994746796453026E-16</v>
      </c>
      <c r="BM281" s="93">
        <f t="shared" ca="1" si="659"/>
        <v>2.3994746796453026E-16</v>
      </c>
      <c r="BN281" s="93">
        <f t="shared" ca="1" si="660"/>
        <v>1.5342404512184629E-17</v>
      </c>
      <c r="BO281" s="36">
        <f t="shared" ca="1" si="661"/>
        <v>2.3345026364796446E-15</v>
      </c>
      <c r="BP281" s="36">
        <f t="shared" si="662"/>
        <v>9.1531443467556019E-3</v>
      </c>
      <c r="BQ281" s="36">
        <f t="shared" si="663"/>
        <v>98.306675819570174</v>
      </c>
      <c r="BR281" s="36">
        <f t="shared" si="664"/>
        <v>154.78110000000001</v>
      </c>
      <c r="BS281" s="36">
        <f t="shared" si="665"/>
        <v>152.16015420696473</v>
      </c>
      <c r="BT281" s="36">
        <f t="shared" si="666"/>
        <v>9.729223885057781</v>
      </c>
      <c r="BU281" s="70" cm="1">
        <f t="array" ref="BU281">IF(AND(ActInt=1,$J281=0),INDEX(Tbl_FwdNom,$B281-IVP,MATCH(ValnDt,Tbl_FwdNom_Cols)),INDEX(Tbl_FwdNom,$B281,MATCH(StartDt,Tbl_FwdNom_Cols)))</f>
        <v>10.812315297</v>
      </c>
      <c r="BV281" s="70" cm="1">
        <f t="array" ref="BV281">INDEX(Tbl_FwdReal,$B281,MATCH(StartDt,Tbl_FwdReal_Cols))</f>
        <v>5.0196520419999997</v>
      </c>
      <c r="BW281" s="70" cm="1">
        <f t="array" ref="BW281">IF(RunType&lt;&gt;"OPN",INDEX(Tbl_FwdReal,$B281,MATCH(ValnDt,Tbl_FwdReal_Cols)),IF(AND($J281=0,ActInt=1),INDEX(Tbl_FwdReal,$B281-IVP,MATCH(ValnDt,Tbl_FwdReal_Cols)),-999))*$K281</f>
        <v>5.0196520419999997</v>
      </c>
      <c r="BX281" s="70">
        <f t="shared" si="667"/>
        <v>5.0196520419999995E-2</v>
      </c>
      <c r="BY281" s="70">
        <f t="shared" si="742"/>
        <v>5.5157897996875649E-2</v>
      </c>
      <c r="BZ281" s="64">
        <f t="shared" si="755"/>
        <v>4.484226025292859E-3</v>
      </c>
      <c r="CA281" s="70" cm="1">
        <f t="array" ref="CA281">IF($J281=1,CA280*(1+INDEX(Tbl_CPI,$B281,MATCH(IF(RunType="OPN",StartDt,ValnDt),Tbl_CPI_Cols))),0)</f>
        <v>0</v>
      </c>
      <c r="CB281" s="70">
        <f t="shared" si="743"/>
        <v>4.9011961572618343</v>
      </c>
      <c r="CC281" s="70">
        <f t="shared" si="744"/>
        <v>4.7060542774312273</v>
      </c>
      <c r="CD281" s="36">
        <f t="shared" si="668"/>
        <v>26.011412027620413</v>
      </c>
      <c r="CE281" s="36">
        <f t="shared" si="669"/>
        <v>1.5748575960420848</v>
      </c>
      <c r="CF281" s="36">
        <f t="shared" si="670"/>
        <v>0</v>
      </c>
      <c r="CG281" s="36">
        <f t="shared" si="671"/>
        <v>1.7830980212213479</v>
      </c>
      <c r="CH281" s="36">
        <f t="shared" si="672"/>
        <v>1.6813037046458534</v>
      </c>
      <c r="CI281" s="36">
        <f t="shared" si="673"/>
        <v>0</v>
      </c>
      <c r="CJ281" s="36">
        <f t="shared" si="674"/>
        <v>0</v>
      </c>
      <c r="CK281" s="36">
        <f t="shared" si="675"/>
        <v>0</v>
      </c>
      <c r="CL281" s="36">
        <f t="shared" si="676"/>
        <v>0.10179431657549459</v>
      </c>
      <c r="CM281" s="36">
        <f t="shared" si="677"/>
        <v>1.7830980212213479</v>
      </c>
      <c r="CN281" s="36">
        <f t="shared" ca="1" si="678"/>
        <v>12.156588226245495</v>
      </c>
      <c r="CO281" s="20">
        <f t="shared" si="679"/>
        <v>120000</v>
      </c>
      <c r="CP281" s="20">
        <f t="shared" si="680"/>
        <v>2</v>
      </c>
      <c r="CQ281" s="64">
        <f t="shared" si="681"/>
        <v>5.0856194399999995E-3</v>
      </c>
      <c r="CR281" s="64">
        <f t="shared" si="682"/>
        <v>2.2885287480000002E-2</v>
      </c>
      <c r="CS281" s="36">
        <f t="shared" si="683"/>
        <v>14.949864992192269</v>
      </c>
      <c r="CT281" s="36">
        <f t="shared" si="684"/>
        <v>11.76297226353838</v>
      </c>
      <c r="CU281" s="36">
        <f t="shared" si="685"/>
        <v>1.3740068898516384</v>
      </c>
      <c r="CV281" s="36">
        <f t="shared" si="745"/>
        <v>13.136979153390019</v>
      </c>
      <c r="CW281" s="36">
        <f t="shared" si="686"/>
        <v>0</v>
      </c>
      <c r="CX281" s="36">
        <f t="shared" si="687"/>
        <v>0</v>
      </c>
      <c r="CY281" s="36">
        <f t="shared" si="688"/>
        <v>0</v>
      </c>
      <c r="CZ281" s="36">
        <f t="shared" si="746"/>
        <v>0</v>
      </c>
      <c r="DA281" s="64">
        <f t="shared" si="689"/>
        <v>8.5923483786338739E-3</v>
      </c>
      <c r="DB281" s="70">
        <f t="shared" si="747"/>
        <v>0.99148085111646289</v>
      </c>
      <c r="DC281" s="70">
        <f>PRODUCT($DB$8:DB281)</f>
        <v>6.6779827059891661E-2</v>
      </c>
      <c r="DD281" s="36">
        <f t="shared" si="690"/>
        <v>448.09820750861371</v>
      </c>
      <c r="DE281" s="36">
        <f t="shared" si="691"/>
        <v>1482.1910285942015</v>
      </c>
      <c r="DF281" s="36">
        <f t="shared" si="692"/>
        <v>118.799360258749</v>
      </c>
      <c r="DG281" s="36">
        <f t="shared" si="693"/>
        <v>0.66929067736967185</v>
      </c>
      <c r="DH281" s="36">
        <f t="shared" ca="1" si="694"/>
        <v>1.2559511847689067E-13</v>
      </c>
      <c r="DI281" s="36">
        <f t="shared" si="695"/>
        <v>106.41634565483261</v>
      </c>
      <c r="DJ281" s="36">
        <f t="shared" ca="1" si="696"/>
        <v>1258.6392363217999</v>
      </c>
      <c r="DK281" s="36">
        <f t="shared" si="697"/>
        <v>0</v>
      </c>
      <c r="DL281" s="36">
        <f t="shared" si="698"/>
        <v>0</v>
      </c>
      <c r="DM281" s="36">
        <f t="shared" ca="1" si="699"/>
        <v>1258.6392363217999</v>
      </c>
      <c r="DN281" s="36">
        <f t="shared" ca="1" si="748"/>
        <v>1258.6392363218051</v>
      </c>
      <c r="DO281" s="64" cm="1">
        <f t="array" ref="DO281">IFERROR(INDEX(Tbl_FwdNom,$B281,MATCH(LIDt,Tbl_FwdNom_Cols,0)),0)</f>
        <v>9.4769598209999995</v>
      </c>
      <c r="DP281" s="64">
        <f t="shared" ca="1" si="749"/>
        <v>8.7732089139999996</v>
      </c>
      <c r="DQ281" s="64">
        <f t="shared" ca="1" si="700"/>
        <v>7.0325192131184266E-3</v>
      </c>
      <c r="DR281" s="70">
        <f t="shared" ca="1" si="701"/>
        <v>0.99301659173964552</v>
      </c>
      <c r="DS281" s="70">
        <f ca="1">PRODUCT($DR$8:DR281)</f>
        <v>6.9653134262552235E-2</v>
      </c>
      <c r="DT281" s="36">
        <f t="shared" ca="1" si="702"/>
        <v>1813.4936814080836</v>
      </c>
      <c r="DU281" s="36">
        <f t="shared" ca="1" si="703"/>
        <v>137.08844076460554</v>
      </c>
      <c r="DV281" s="36">
        <f t="shared" ca="1" si="704"/>
        <v>0.81543676895491946</v>
      </c>
      <c r="DW281" s="36">
        <f t="shared" ca="1" si="705"/>
        <v>1.3985663475879577E-13</v>
      </c>
      <c r="DX281" s="36">
        <f t="shared" ca="1" si="706"/>
        <v>508.91979998140584</v>
      </c>
      <c r="DY281" s="36">
        <f t="shared" ca="1" si="707"/>
        <v>5.3680205781489088</v>
      </c>
      <c r="DZ281" s="36">
        <f t="shared" ca="1" si="708"/>
        <v>118.94070918593314</v>
      </c>
      <c r="EA281" s="36">
        <f t="shared" ca="1" si="709"/>
        <v>0</v>
      </c>
      <c r="EB281" s="36">
        <f t="shared" ca="1" si="710"/>
        <v>1565.1556151864108</v>
      </c>
      <c r="EC281" s="36">
        <f t="shared" ca="1" si="711"/>
        <v>0</v>
      </c>
      <c r="ED281" s="36">
        <f t="shared" ca="1" si="712"/>
        <v>0</v>
      </c>
      <c r="EE281" s="36">
        <f t="shared" ca="1" si="750"/>
        <v>0</v>
      </c>
      <c r="EF281" s="36">
        <f t="shared" ca="1" si="713"/>
        <v>1565.1556151864108</v>
      </c>
      <c r="EG281" s="64"/>
      <c r="EH281" s="64"/>
      <c r="EI281" s="64"/>
      <c r="EJ281" s="70"/>
      <c r="EK281" s="70"/>
      <c r="EL281" s="70"/>
      <c r="EM281" s="70"/>
      <c r="EN281" s="70"/>
      <c r="EO281" s="36">
        <f t="shared" ca="1" si="714"/>
        <v>10.826098829902058</v>
      </c>
      <c r="EP281" s="36">
        <f t="shared" ca="1" si="715"/>
        <v>0</v>
      </c>
      <c r="EQ281" s="36">
        <f t="shared" si="716"/>
        <v>42.732712697982414</v>
      </c>
      <c r="ER281" s="36">
        <f t="shared" si="717"/>
        <v>2.6860306042868083</v>
      </c>
      <c r="ES281" s="36">
        <f t="shared" si="718"/>
        <v>-2.4529657645974283</v>
      </c>
      <c r="ET281" s="36">
        <f t="shared" ca="1" si="719"/>
        <v>0</v>
      </c>
      <c r="EU281" s="36">
        <f t="shared" ca="1" si="751"/>
        <v>2.6860306042868083</v>
      </c>
      <c r="EV281" s="36">
        <f t="shared" si="720"/>
        <v>1.7566231310319744</v>
      </c>
      <c r="EW281" s="36">
        <f t="shared" si="721"/>
        <v>55.858826302830835</v>
      </c>
      <c r="EX281" s="36">
        <f t="shared" ca="1" si="752"/>
        <v>103.03419273613203</v>
      </c>
      <c r="EY281" s="36">
        <f t="shared" si="722"/>
        <v>0</v>
      </c>
      <c r="EZ281" s="36">
        <f t="shared" si="723"/>
        <v>0</v>
      </c>
      <c r="FA281" s="36">
        <f t="shared" si="724"/>
        <v>0</v>
      </c>
      <c r="FB281" s="36">
        <f t="shared" si="725"/>
        <v>0</v>
      </c>
      <c r="FC281" s="36">
        <f t="shared" si="753"/>
        <v>0</v>
      </c>
      <c r="FD281" s="36">
        <f t="shared" si="726"/>
        <v>0</v>
      </c>
      <c r="FE281" s="36">
        <f t="shared" si="727"/>
        <v>0</v>
      </c>
      <c r="FF281" s="36">
        <f t="shared" si="754"/>
        <v>0</v>
      </c>
      <c r="FG281" s="36">
        <f t="shared" ca="1" si="728"/>
        <v>103.03419273613203</v>
      </c>
      <c r="FH281" s="36">
        <f t="shared" ca="1" si="729"/>
        <v>0.8853056789001541</v>
      </c>
      <c r="FI281" s="36">
        <f t="shared" ca="1" si="730"/>
        <v>-1.421904540001536</v>
      </c>
      <c r="FJ281" s="36">
        <f t="shared" ca="1" si="731"/>
        <v>124.56427514945965</v>
      </c>
      <c r="FK281" s="36">
        <f t="shared" si="732"/>
        <v>0</v>
      </c>
      <c r="FL281" s="36">
        <f t="shared" si="733"/>
        <v>0</v>
      </c>
      <c r="FM281" s="36">
        <f t="shared" ca="1" si="734"/>
        <v>0</v>
      </c>
      <c r="FN281" s="36">
        <f t="shared" ca="1" si="756"/>
        <v>124.56427514945965</v>
      </c>
    </row>
    <row r="282" spans="2:170" x14ac:dyDescent="0.25">
      <c r="B282" s="2">
        <v>274</v>
      </c>
      <c r="C282" s="2">
        <f t="shared" si="607"/>
        <v>23</v>
      </c>
      <c r="D282" s="2">
        <f t="shared" ref="D282:D345" si="759">D281+1</f>
        <v>298</v>
      </c>
      <c r="E282" s="2">
        <f t="shared" si="757"/>
        <v>25</v>
      </c>
      <c r="F282" s="189">
        <f t="shared" si="304"/>
        <v>54057</v>
      </c>
      <c r="G282" s="2">
        <f t="shared" si="609"/>
        <v>12</v>
      </c>
      <c r="H282" s="187">
        <f t="shared" si="611"/>
        <v>57.416666666666671</v>
      </c>
      <c r="I282" s="186">
        <f t="shared" si="758"/>
        <v>57</v>
      </c>
      <c r="J282" s="2">
        <f t="shared" si="612"/>
        <v>0</v>
      </c>
      <c r="K282" s="2">
        <f t="shared" si="613"/>
        <v>1</v>
      </c>
      <c r="L282">
        <f t="shared" si="614"/>
        <v>2</v>
      </c>
      <c r="M282" s="190">
        <f t="shared" si="735"/>
        <v>4.0105422300000006E-3</v>
      </c>
      <c r="N282">
        <f t="shared" si="615"/>
        <v>1</v>
      </c>
      <c r="O282">
        <f t="shared" si="616"/>
        <v>100</v>
      </c>
      <c r="P282" s="58">
        <f t="shared" si="617"/>
        <v>1.8047440035000001E-2</v>
      </c>
      <c r="Q282" s="106">
        <f t="shared" si="618"/>
        <v>1.8047440035000001E-2</v>
      </c>
      <c r="R282" s="59">
        <f t="shared" si="619"/>
        <v>1.8047440035000001E-2</v>
      </c>
      <c r="S282" s="32">
        <f t="shared" si="736"/>
        <v>1.5165390076506968E-3</v>
      </c>
      <c r="T282">
        <f t="shared" si="620"/>
        <v>1</v>
      </c>
      <c r="U282" s="32">
        <f t="shared" si="737"/>
        <v>4.7192292000000006E-4</v>
      </c>
      <c r="V282">
        <f t="shared" si="621"/>
        <v>1</v>
      </c>
      <c r="W282">
        <f t="shared" si="622"/>
        <v>100</v>
      </c>
      <c r="X282" s="58">
        <f t="shared" si="623"/>
        <v>2.1236531400000004E-3</v>
      </c>
      <c r="Y282" s="58">
        <f t="shared" si="624"/>
        <v>2.1236531400000004E-3</v>
      </c>
      <c r="Z282" s="32">
        <f t="shared" si="625"/>
        <v>2.1236531400000004E-3</v>
      </c>
      <c r="AA282" s="32">
        <f t="shared" si="626"/>
        <v>1.7714358229847793E-4</v>
      </c>
      <c r="AB282" s="59">
        <f t="shared" si="627"/>
        <v>4.9056245199999996E-3</v>
      </c>
      <c r="AC282" s="59">
        <f t="shared" si="628"/>
        <v>4.9056245199999996E-3</v>
      </c>
      <c r="AD282">
        <f t="shared" si="629"/>
        <v>1</v>
      </c>
      <c r="AE282" s="59">
        <f t="shared" si="630"/>
        <v>4.9056245199999996E-3</v>
      </c>
      <c r="AF282" s="59">
        <f t="shared" si="631"/>
        <v>4.1758461800000006E-3</v>
      </c>
      <c r="AG282" s="59">
        <f t="shared" si="632"/>
        <v>4.1758461800000006E-3</v>
      </c>
      <c r="AH282">
        <f t="shared" si="633"/>
        <v>1</v>
      </c>
      <c r="AI282" s="59">
        <f t="shared" si="634"/>
        <v>4.1758461800000006E-3</v>
      </c>
      <c r="AJ282" s="59">
        <f t="shared" si="635"/>
        <v>0</v>
      </c>
      <c r="AK282" s="59">
        <f t="shared" si="636"/>
        <v>0</v>
      </c>
      <c r="AL282" s="59">
        <f t="shared" si="637"/>
        <v>0</v>
      </c>
      <c r="AM282" s="12">
        <f t="shared" si="738"/>
        <v>6.3940681026284418E-2</v>
      </c>
      <c r="AN282" s="12">
        <f t="shared" si="739"/>
        <v>0</v>
      </c>
      <c r="AO282" s="66">
        <f t="shared" si="638"/>
        <v>9.6968536952111108E-5</v>
      </c>
      <c r="AP282" s="66">
        <f t="shared" si="639"/>
        <v>1.1326681291600341E-5</v>
      </c>
      <c r="AQ282" s="59">
        <f t="shared" si="640"/>
        <v>3.1366897266803956E-4</v>
      </c>
      <c r="AR282" s="59">
        <f t="shared" si="641"/>
        <v>2.6700644861020831E-4</v>
      </c>
      <c r="AS282" s="59">
        <f t="shared" si="642"/>
        <v>0</v>
      </c>
      <c r="AT282" s="12">
        <f t="shared" si="643"/>
        <v>6.3251710386762458E-2</v>
      </c>
      <c r="AU282" s="59">
        <f t="shared" si="740"/>
        <v>0</v>
      </c>
      <c r="AV282" s="59">
        <f t="shared" si="741"/>
        <v>-8.6736173798840355E-19</v>
      </c>
      <c r="AW282" s="70">
        <f t="shared" si="644"/>
        <v>0</v>
      </c>
      <c r="AX282" s="20">
        <f t="shared" si="645"/>
        <v>200000</v>
      </c>
      <c r="AY282" s="20">
        <f t="shared" si="646"/>
        <v>0</v>
      </c>
      <c r="AZ282" s="20">
        <f t="shared" si="647"/>
        <v>0</v>
      </c>
      <c r="BA282" s="20">
        <f t="shared" si="648"/>
        <v>200000</v>
      </c>
      <c r="BB282" s="36">
        <f t="shared" si="649"/>
        <v>1</v>
      </c>
      <c r="BC282" s="36">
        <f t="shared" si="650"/>
        <v>0</v>
      </c>
      <c r="BD282" s="80">
        <f t="shared" si="651"/>
        <v>19.393707390422222</v>
      </c>
      <c r="BE282" s="36">
        <f t="shared" si="652"/>
        <v>0</v>
      </c>
      <c r="BF282" s="36">
        <f t="shared" si="653"/>
        <v>0</v>
      </c>
      <c r="BG282" s="36">
        <f t="shared" si="654"/>
        <v>19.393707390422222</v>
      </c>
      <c r="BH282" s="36">
        <f t="shared" si="655"/>
        <v>2.265336258320068</v>
      </c>
      <c r="BI282" s="36">
        <f t="shared" si="656"/>
        <v>0</v>
      </c>
      <c r="BJ282" s="36">
        <f t="shared" si="657"/>
        <v>0</v>
      </c>
      <c r="BK282" s="36">
        <f t="shared" si="658"/>
        <v>2.265336258320068</v>
      </c>
      <c r="BL282" s="68">
        <f ca="1">IF(OR(AT282=0,E282&gt;ProjTerm),0,VLOOKUP(D282,'Life Events'!$AE$5:$AI$1206,5,FALSE))</f>
        <v>2.4256110101009289E-16</v>
      </c>
      <c r="BM282" s="93">
        <f t="shared" ca="1" si="659"/>
        <v>2.4256110101009289E-16</v>
      </c>
      <c r="BN282" s="93">
        <f t="shared" ca="1" si="660"/>
        <v>1.5342404512184629E-17</v>
      </c>
      <c r="BO282" s="36">
        <f t="shared" ca="1" si="661"/>
        <v>2.3345026364796446E-15</v>
      </c>
      <c r="BP282" s="36">
        <f t="shared" si="662"/>
        <v>9.0545178133342816E-3</v>
      </c>
      <c r="BQ282" s="36">
        <f t="shared" si="663"/>
        <v>98.306675819570174</v>
      </c>
      <c r="BR282" s="36">
        <f t="shared" si="664"/>
        <v>154.78110000000001</v>
      </c>
      <c r="BS282" s="36">
        <f t="shared" si="665"/>
        <v>152.16015420696473</v>
      </c>
      <c r="BT282" s="36">
        <f t="shared" si="666"/>
        <v>9.6243900063040488</v>
      </c>
      <c r="BU282" s="70" cm="1">
        <f t="array" ref="BU282">IF(AND(ActInt=1,$J282=0),INDEX(Tbl_FwdNom,$B282-IVP,MATCH(ValnDt,Tbl_FwdNom_Cols)),INDEX(Tbl_FwdNom,$B282,MATCH(StartDt,Tbl_FwdNom_Cols)))</f>
        <v>10.798902494</v>
      </c>
      <c r="BV282" s="70" cm="1">
        <f t="array" ref="BV282">INDEX(Tbl_FwdReal,$B282,MATCH(StartDt,Tbl_FwdReal_Cols))</f>
        <v>5.0195633099999997</v>
      </c>
      <c r="BW282" s="70" cm="1">
        <f t="array" ref="BW282">IF(RunType&lt;&gt;"OPN",INDEX(Tbl_FwdReal,$B282,MATCH(ValnDt,Tbl_FwdReal_Cols)),IF(AND($J282=0,ActInt=1),INDEX(Tbl_FwdReal,$B282-IVP,MATCH(ValnDt,Tbl_FwdReal_Cols)),-999))*$K282</f>
        <v>5.0195633099999997</v>
      </c>
      <c r="BX282" s="70">
        <f t="shared" si="667"/>
        <v>5.0195633099999998E-2</v>
      </c>
      <c r="BY282" s="70">
        <f t="shared" si="742"/>
        <v>5.5031072324499775E-2</v>
      </c>
      <c r="BZ282" s="64">
        <f t="shared" si="755"/>
        <v>4.4741642289913841E-3</v>
      </c>
      <c r="CA282" s="70" cm="1">
        <f t="array" ref="CA282">IF($J282=1,CA281*(1+INDEX(Tbl_CPI,$B282,MATCH(IF(RunType="OPN",StartDt,ValnDt),Tbl_CPI_Cols))),0)</f>
        <v>0</v>
      </c>
      <c r="CB282" s="70">
        <f t="shared" si="743"/>
        <v>4.9231249137879249</v>
      </c>
      <c r="CC282" s="70">
        <f t="shared" si="744"/>
        <v>4.7060542774312273</v>
      </c>
      <c r="CD282" s="36">
        <f t="shared" si="668"/>
        <v>26.011412027620413</v>
      </c>
      <c r="CE282" s="36">
        <f t="shared" si="669"/>
        <v>1.5748575960420848</v>
      </c>
      <c r="CF282" s="36">
        <f t="shared" si="670"/>
        <v>0</v>
      </c>
      <c r="CG282" s="36">
        <f t="shared" si="671"/>
        <v>1.7638848667116827</v>
      </c>
      <c r="CH282" s="36">
        <f t="shared" si="672"/>
        <v>1.6631873995013349</v>
      </c>
      <c r="CI282" s="36">
        <f t="shared" si="673"/>
        <v>0</v>
      </c>
      <c r="CJ282" s="36">
        <f t="shared" si="674"/>
        <v>0</v>
      </c>
      <c r="CK282" s="36">
        <f t="shared" si="675"/>
        <v>0</v>
      </c>
      <c r="CL282" s="36">
        <f t="shared" si="676"/>
        <v>0.10069746721034802</v>
      </c>
      <c r="CM282" s="36">
        <f t="shared" si="677"/>
        <v>1.7638848667116827</v>
      </c>
      <c r="CN282" s="36">
        <f t="shared" ca="1" si="678"/>
        <v>12.025599124624909</v>
      </c>
      <c r="CO282" s="20">
        <f t="shared" si="679"/>
        <v>120000</v>
      </c>
      <c r="CP282" s="20">
        <f t="shared" si="680"/>
        <v>2</v>
      </c>
      <c r="CQ282" s="64">
        <f t="shared" si="681"/>
        <v>5.0856194399999995E-3</v>
      </c>
      <c r="CR282" s="64">
        <f t="shared" si="682"/>
        <v>2.2885287480000002E-2</v>
      </c>
      <c r="CS282" s="36">
        <f t="shared" si="683"/>
        <v>14.788777905237351</v>
      </c>
      <c r="CT282" s="36">
        <f t="shared" si="684"/>
        <v>11.636224434253332</v>
      </c>
      <c r="CU282" s="36">
        <f t="shared" si="685"/>
        <v>1.359201754992041</v>
      </c>
      <c r="CV282" s="36">
        <f t="shared" si="745"/>
        <v>12.995426189245373</v>
      </c>
      <c r="CW282" s="36">
        <f t="shared" si="686"/>
        <v>0</v>
      </c>
      <c r="CX282" s="36">
        <f t="shared" si="687"/>
        <v>0</v>
      </c>
      <c r="CY282" s="36">
        <f t="shared" si="688"/>
        <v>0</v>
      </c>
      <c r="CZ282" s="36">
        <f t="shared" si="746"/>
        <v>0</v>
      </c>
      <c r="DA282" s="64">
        <f t="shared" si="689"/>
        <v>8.5821744184311211E-3</v>
      </c>
      <c r="DB282" s="70">
        <f t="shared" si="747"/>
        <v>0.99149085256897407</v>
      </c>
      <c r="DC282" s="70">
        <f>PRODUCT($DB$8:DB282)</f>
        <v>6.621158766602063E-2</v>
      </c>
      <c r="DD282" s="36">
        <f t="shared" si="690"/>
        <v>442.31947447573492</v>
      </c>
      <c r="DE282" s="36">
        <f t="shared" si="691"/>
        <v>1475.5177431326085</v>
      </c>
      <c r="DF282" s="36">
        <f t="shared" si="692"/>
        <v>117.55358083096756</v>
      </c>
      <c r="DG282" s="36">
        <f t="shared" si="693"/>
        <v>0.66598012888615399</v>
      </c>
      <c r="DH282" s="36">
        <f t="shared" ca="1" si="694"/>
        <v>1.2433849505328323E-13</v>
      </c>
      <c r="DI282" s="36">
        <f t="shared" si="695"/>
        <v>105.55060645992261</v>
      </c>
      <c r="DJ282" s="36">
        <f t="shared" ca="1" si="696"/>
        <v>1255.6364758188779</v>
      </c>
      <c r="DK282" s="36">
        <f t="shared" si="697"/>
        <v>0</v>
      </c>
      <c r="DL282" s="36">
        <f t="shared" si="698"/>
        <v>0</v>
      </c>
      <c r="DM282" s="36">
        <f t="shared" ca="1" si="699"/>
        <v>1255.6364758188779</v>
      </c>
      <c r="DN282" s="36">
        <f t="shared" ca="1" si="748"/>
        <v>1255.6364758188831</v>
      </c>
      <c r="DO282" s="64" cm="1">
        <f t="array" ref="DO282">IFERROR(INDEX(Tbl_FwdNom,$B282,MATCH(LIDt,Tbl_FwdNom_Cols,0)),0)</f>
        <v>9.4576546710000002</v>
      </c>
      <c r="DP282" s="64">
        <f t="shared" ca="1" si="749"/>
        <v>8.7536144270000005</v>
      </c>
      <c r="DQ282" s="64">
        <f t="shared" ca="1" si="700"/>
        <v>7.0174006657164334E-3</v>
      </c>
      <c r="DR282" s="70">
        <f t="shared" ca="1" si="701"/>
        <v>0.9930315000901897</v>
      </c>
      <c r="DS282" s="70">
        <f ca="1">PRODUCT($DR$8:DR282)</f>
        <v>6.9167756402725641E-2</v>
      </c>
      <c r="DT282" s="36">
        <f t="shared" ca="1" si="702"/>
        <v>1806.825985784847</v>
      </c>
      <c r="DU282" s="36">
        <f t="shared" ca="1" si="703"/>
        <v>135.78510902176902</v>
      </c>
      <c r="DV282" s="36">
        <f t="shared" ca="1" si="704"/>
        <v>0.81210449766689907</v>
      </c>
      <c r="DW282" s="36">
        <f t="shared" ca="1" si="705"/>
        <v>1.3850356216417737E-13</v>
      </c>
      <c r="DX282" s="36">
        <f t="shared" ca="1" si="706"/>
        <v>502.8667041182876</v>
      </c>
      <c r="DY282" s="36">
        <f t="shared" ca="1" si="707"/>
        <v>5.3042860276438049</v>
      </c>
      <c r="DZ282" s="36">
        <f t="shared" ca="1" si="708"/>
        <v>118.10050514588949</v>
      </c>
      <c r="EA282" s="36">
        <f t="shared" ca="1" si="709"/>
        <v>0</v>
      </c>
      <c r="EB282" s="36">
        <f t="shared" ca="1" si="710"/>
        <v>1562.3370773641952</v>
      </c>
      <c r="EC282" s="36">
        <f t="shared" ca="1" si="711"/>
        <v>0</v>
      </c>
      <c r="ED282" s="36">
        <f t="shared" ca="1" si="712"/>
        <v>0</v>
      </c>
      <c r="EE282" s="36">
        <f t="shared" ca="1" si="750"/>
        <v>0</v>
      </c>
      <c r="EF282" s="36">
        <f t="shared" ca="1" si="713"/>
        <v>1562.3370773641952</v>
      </c>
      <c r="EG282" s="64"/>
      <c r="EH282" s="64"/>
      <c r="EI282" s="64"/>
      <c r="EJ282" s="70"/>
      <c r="EK282" s="70"/>
      <c r="EL282" s="70"/>
      <c r="EM282" s="70"/>
      <c r="EN282" s="70"/>
      <c r="EO282" s="36">
        <f t="shared" ca="1" si="714"/>
        <v>10.786723488414484</v>
      </c>
      <c r="EP282" s="36">
        <f t="shared" ca="1" si="715"/>
        <v>0</v>
      </c>
      <c r="EQ282" s="36">
        <f t="shared" si="716"/>
        <v>42.521341582258991</v>
      </c>
      <c r="ER282" s="36">
        <f t="shared" si="717"/>
        <v>2.6513912026551534</v>
      </c>
      <c r="ES282" s="36">
        <f t="shared" si="718"/>
        <v>-2.4213319975908338</v>
      </c>
      <c r="ET282" s="36">
        <f t="shared" ca="1" si="719"/>
        <v>0</v>
      </c>
      <c r="EU282" s="36">
        <f t="shared" ca="1" si="751"/>
        <v>2.6513912026551534</v>
      </c>
      <c r="EV282" s="36">
        <f t="shared" si="720"/>
        <v>1.7423323048824593</v>
      </c>
      <c r="EW282" s="36">
        <f t="shared" si="721"/>
        <v>55.582528785234032</v>
      </c>
      <c r="EX282" s="36">
        <f t="shared" ca="1" si="752"/>
        <v>102.49759387503065</v>
      </c>
      <c r="EY282" s="36">
        <f t="shared" si="722"/>
        <v>0</v>
      </c>
      <c r="EZ282" s="36">
        <f t="shared" si="723"/>
        <v>0</v>
      </c>
      <c r="FA282" s="36">
        <f t="shared" si="724"/>
        <v>0</v>
      </c>
      <c r="FB282" s="36">
        <f t="shared" si="725"/>
        <v>0</v>
      </c>
      <c r="FC282" s="36">
        <f t="shared" si="753"/>
        <v>0</v>
      </c>
      <c r="FD282" s="36">
        <f t="shared" si="726"/>
        <v>0</v>
      </c>
      <c r="FE282" s="36">
        <f t="shared" si="727"/>
        <v>0</v>
      </c>
      <c r="FF282" s="36">
        <f t="shared" si="754"/>
        <v>0</v>
      </c>
      <c r="FG282" s="36">
        <f t="shared" ca="1" si="728"/>
        <v>102.49759387503065</v>
      </c>
      <c r="FH282" s="36">
        <f t="shared" ca="1" si="729"/>
        <v>0.87965222810503041</v>
      </c>
      <c r="FI282" s="36">
        <f t="shared" ca="1" si="730"/>
        <v>-1.4066231109285501</v>
      </c>
      <c r="FJ282" s="36">
        <f t="shared" ca="1" si="731"/>
        <v>124.0317694658894</v>
      </c>
      <c r="FK282" s="36">
        <f t="shared" si="732"/>
        <v>0</v>
      </c>
      <c r="FL282" s="36">
        <f t="shared" si="733"/>
        <v>0</v>
      </c>
      <c r="FM282" s="36">
        <f t="shared" ca="1" si="734"/>
        <v>0</v>
      </c>
      <c r="FN282" s="36">
        <f t="shared" ca="1" si="756"/>
        <v>124.0317694658894</v>
      </c>
    </row>
    <row r="283" spans="2:170" x14ac:dyDescent="0.25">
      <c r="B283" s="2">
        <v>275</v>
      </c>
      <c r="C283" s="2">
        <f t="shared" si="607"/>
        <v>23</v>
      </c>
      <c r="D283" s="2">
        <f t="shared" si="759"/>
        <v>299</v>
      </c>
      <c r="E283" s="2">
        <f t="shared" si="757"/>
        <v>25</v>
      </c>
      <c r="F283" s="189">
        <f t="shared" si="304"/>
        <v>54088</v>
      </c>
      <c r="G283" s="2">
        <f t="shared" ref="G283:G346" si="760">MONTH(F283)</f>
        <v>1</v>
      </c>
      <c r="H283" s="187">
        <f t="shared" si="611"/>
        <v>57.5</v>
      </c>
      <c r="I283" s="186">
        <f t="shared" si="758"/>
        <v>57</v>
      </c>
      <c r="J283" s="2">
        <f t="shared" si="612"/>
        <v>0</v>
      </c>
      <c r="K283" s="2">
        <f t="shared" si="613"/>
        <v>1</v>
      </c>
      <c r="L283">
        <f t="shared" si="614"/>
        <v>2</v>
      </c>
      <c r="M283" s="190">
        <f t="shared" si="735"/>
        <v>4.0105422300000006E-3</v>
      </c>
      <c r="N283">
        <f t="shared" si="615"/>
        <v>1</v>
      </c>
      <c r="O283">
        <f t="shared" si="616"/>
        <v>100</v>
      </c>
      <c r="P283" s="58">
        <f t="shared" si="617"/>
        <v>1.8047440035000001E-2</v>
      </c>
      <c r="Q283" s="106">
        <f t="shared" si="618"/>
        <v>1.8047440035000001E-2</v>
      </c>
      <c r="R283" s="59">
        <f t="shared" si="619"/>
        <v>1.8047440035000001E-2</v>
      </c>
      <c r="S283" s="32">
        <f t="shared" si="736"/>
        <v>1.5165390076506968E-3</v>
      </c>
      <c r="T283">
        <f t="shared" si="620"/>
        <v>1</v>
      </c>
      <c r="U283" s="32">
        <f t="shared" si="737"/>
        <v>4.7192292000000006E-4</v>
      </c>
      <c r="V283">
        <f t="shared" si="621"/>
        <v>1</v>
      </c>
      <c r="W283">
        <f t="shared" si="622"/>
        <v>100</v>
      </c>
      <c r="X283" s="58">
        <f t="shared" si="623"/>
        <v>2.1236531400000004E-3</v>
      </c>
      <c r="Y283" s="58">
        <f t="shared" si="624"/>
        <v>2.1236531400000004E-3</v>
      </c>
      <c r="Z283" s="32">
        <f t="shared" si="625"/>
        <v>2.1236531400000004E-3</v>
      </c>
      <c r="AA283" s="32">
        <f t="shared" si="626"/>
        <v>1.7714358229847793E-4</v>
      </c>
      <c r="AB283" s="59">
        <f t="shared" si="627"/>
        <v>4.9056245199999996E-3</v>
      </c>
      <c r="AC283" s="59">
        <f t="shared" si="628"/>
        <v>4.9056245199999996E-3</v>
      </c>
      <c r="AD283">
        <f t="shared" si="629"/>
        <v>1</v>
      </c>
      <c r="AE283" s="59">
        <f t="shared" si="630"/>
        <v>4.9056245199999996E-3</v>
      </c>
      <c r="AF283" s="59">
        <f t="shared" si="631"/>
        <v>4.1758461800000006E-3</v>
      </c>
      <c r="AG283" s="59">
        <f t="shared" si="632"/>
        <v>4.1758461800000006E-3</v>
      </c>
      <c r="AH283">
        <f t="shared" si="633"/>
        <v>1</v>
      </c>
      <c r="AI283" s="59">
        <f t="shared" si="634"/>
        <v>4.1758461800000006E-3</v>
      </c>
      <c r="AJ283" s="59">
        <f t="shared" si="635"/>
        <v>0</v>
      </c>
      <c r="AK283" s="59">
        <f t="shared" si="636"/>
        <v>0</v>
      </c>
      <c r="AL283" s="59">
        <f t="shared" si="637"/>
        <v>0</v>
      </c>
      <c r="AM283" s="12">
        <f t="shared" si="738"/>
        <v>6.3251710386762458E-2</v>
      </c>
      <c r="AN283" s="12">
        <f t="shared" si="739"/>
        <v>0</v>
      </c>
      <c r="AO283" s="66">
        <f t="shared" si="638"/>
        <v>9.5923686102150011E-5</v>
      </c>
      <c r="AP283" s="66">
        <f t="shared" si="639"/>
        <v>1.1204634564416948E-5</v>
      </c>
      <c r="AQ283" s="59">
        <f t="shared" si="640"/>
        <v>3.102891414052406E-4</v>
      </c>
      <c r="AR283" s="59">
        <f t="shared" si="641"/>
        <v>2.6412941319702834E-4</v>
      </c>
      <c r="AS283" s="59">
        <f t="shared" si="642"/>
        <v>0</v>
      </c>
      <c r="AT283" s="12">
        <f t="shared" si="643"/>
        <v>6.2570163511493623E-2</v>
      </c>
      <c r="AU283" s="59">
        <f t="shared" si="740"/>
        <v>1.2468324983583301E-18</v>
      </c>
      <c r="AV283" s="59">
        <f t="shared" si="741"/>
        <v>0</v>
      </c>
      <c r="AW283" s="70">
        <f t="shared" si="644"/>
        <v>0</v>
      </c>
      <c r="AX283" s="20">
        <f t="shared" si="645"/>
        <v>200000</v>
      </c>
      <c r="AY283" s="20">
        <f t="shared" si="646"/>
        <v>0</v>
      </c>
      <c r="AZ283" s="20">
        <f t="shared" si="647"/>
        <v>0</v>
      </c>
      <c r="BA283" s="20">
        <f t="shared" si="648"/>
        <v>200000</v>
      </c>
      <c r="BB283" s="36">
        <f t="shared" si="649"/>
        <v>1</v>
      </c>
      <c r="BC283" s="36">
        <f t="shared" si="650"/>
        <v>0</v>
      </c>
      <c r="BD283" s="80">
        <f t="shared" si="651"/>
        <v>19.184737220430002</v>
      </c>
      <c r="BE283" s="36">
        <f t="shared" si="652"/>
        <v>0</v>
      </c>
      <c r="BF283" s="36">
        <f t="shared" si="653"/>
        <v>0</v>
      </c>
      <c r="BG283" s="36">
        <f t="shared" si="654"/>
        <v>19.184737220430002</v>
      </c>
      <c r="BH283" s="36">
        <f t="shared" si="655"/>
        <v>2.2409269128833893</v>
      </c>
      <c r="BI283" s="36">
        <f t="shared" si="656"/>
        <v>0</v>
      </c>
      <c r="BJ283" s="36">
        <f t="shared" si="657"/>
        <v>0</v>
      </c>
      <c r="BK283" s="36">
        <f t="shared" si="658"/>
        <v>2.2409269128833893</v>
      </c>
      <c r="BL283" s="68">
        <f ca="1">IF(OR(AT283=0,E283&gt;ProjTerm),0,VLOOKUP(D283,'Life Events'!$AE$5:$AI$1206,5,FALSE))</f>
        <v>2.4520320311079827E-16</v>
      </c>
      <c r="BM283" s="93">
        <f t="shared" ca="1" si="659"/>
        <v>2.4520320311079827E-16</v>
      </c>
      <c r="BN283" s="93">
        <f t="shared" ca="1" si="660"/>
        <v>1.5342404512184629E-17</v>
      </c>
      <c r="BO283" s="36">
        <f t="shared" ca="1" si="661"/>
        <v>2.3345026364796446E-15</v>
      </c>
      <c r="BP283" s="36">
        <f t="shared" si="662"/>
        <v>8.9569539959290286E-3</v>
      </c>
      <c r="BQ283" s="36">
        <f t="shared" si="663"/>
        <v>98.306675819570174</v>
      </c>
      <c r="BR283" s="36">
        <f t="shared" si="664"/>
        <v>154.78110000000001</v>
      </c>
      <c r="BS283" s="36">
        <f t="shared" si="665"/>
        <v>152.16015420696473</v>
      </c>
      <c r="BT283" s="36">
        <f t="shared" si="666"/>
        <v>9.5206857286638673</v>
      </c>
      <c r="BU283" s="70" cm="1">
        <f t="array" ref="BU283">IF(AND(ActInt=1,$J283=0),INDEX(Tbl_FwdNom,$B283-IVP,MATCH(ValnDt,Tbl_FwdNom_Cols)),INDEX(Tbl_FwdNom,$B283,MATCH(StartDt,Tbl_FwdNom_Cols)))</f>
        <v>10.785050374000001</v>
      </c>
      <c r="BV283" s="70" cm="1">
        <f t="array" ref="BV283">INDEX(Tbl_FwdReal,$B283,MATCH(StartDt,Tbl_FwdReal_Cols))</f>
        <v>5.0194716680000004</v>
      </c>
      <c r="BW283" s="70" cm="1">
        <f t="array" ref="BW283">IF(RunType&lt;&gt;"OPN",INDEX(Tbl_FwdReal,$B283,MATCH(ValnDt,Tbl_FwdReal_Cols)),IF(AND($J283=0,ActInt=1),INDEX(Tbl_FwdReal,$B283-IVP,MATCH(ValnDt,Tbl_FwdReal_Cols)),-999))*$K283</f>
        <v>5.0194716680000004</v>
      </c>
      <c r="BX283" s="70">
        <f t="shared" si="667"/>
        <v>5.0194716680000001E-2</v>
      </c>
      <c r="BY283" s="70">
        <f t="shared" si="742"/>
        <v>5.4900092472630391E-2</v>
      </c>
      <c r="BZ283" s="64">
        <f t="shared" si="755"/>
        <v>4.4637716943125572E-3</v>
      </c>
      <c r="CA283" s="70" cm="1">
        <f t="array" ref="CA283">IF($J283=1,CA282*(1+INDEX(Tbl_CPI,$B283,MATCH(IF(RunType="OPN",StartDt,ValnDt),Tbl_CPI_Cols))),0)</f>
        <v>0</v>
      </c>
      <c r="CB283" s="70">
        <f t="shared" si="743"/>
        <v>4.9451006194256566</v>
      </c>
      <c r="CC283" s="70">
        <f t="shared" si="744"/>
        <v>4.7060542774312273</v>
      </c>
      <c r="CD283" s="36">
        <f t="shared" si="668"/>
        <v>26.011412027620413</v>
      </c>
      <c r="CE283" s="36">
        <f t="shared" si="669"/>
        <v>1.5748575960420848</v>
      </c>
      <c r="CF283" s="36">
        <f t="shared" si="670"/>
        <v>0</v>
      </c>
      <c r="CG283" s="36">
        <f t="shared" si="671"/>
        <v>1.7448787368870426</v>
      </c>
      <c r="CH283" s="36">
        <f t="shared" si="672"/>
        <v>1.645266300321796</v>
      </c>
      <c r="CI283" s="36">
        <f t="shared" si="673"/>
        <v>0</v>
      </c>
      <c r="CJ283" s="36">
        <f t="shared" si="674"/>
        <v>0</v>
      </c>
      <c r="CK283" s="36">
        <f t="shared" si="675"/>
        <v>0</v>
      </c>
      <c r="CL283" s="36">
        <f t="shared" si="676"/>
        <v>9.961243656524689E-2</v>
      </c>
      <c r="CM283" s="36">
        <f t="shared" si="677"/>
        <v>1.7448787368870426</v>
      </c>
      <c r="CN283" s="36">
        <f t="shared" ca="1" si="678"/>
        <v>11.896021450653597</v>
      </c>
      <c r="CO283" s="20">
        <f t="shared" si="679"/>
        <v>120000</v>
      </c>
      <c r="CP283" s="20">
        <f t="shared" si="680"/>
        <v>2</v>
      </c>
      <c r="CQ283" s="64">
        <f t="shared" si="681"/>
        <v>5.0856194399999995E-3</v>
      </c>
      <c r="CR283" s="64">
        <f t="shared" si="682"/>
        <v>2.2885287480000002E-2</v>
      </c>
      <c r="CS283" s="36">
        <f t="shared" si="683"/>
        <v>14.629426556337405</v>
      </c>
      <c r="CT283" s="36">
        <f t="shared" si="684"/>
        <v>11.510842332258001</v>
      </c>
      <c r="CU283" s="36">
        <f t="shared" si="685"/>
        <v>1.3445561477300336</v>
      </c>
      <c r="CV283" s="36">
        <f t="shared" si="745"/>
        <v>12.855398479988034</v>
      </c>
      <c r="CW283" s="36">
        <f t="shared" si="686"/>
        <v>0</v>
      </c>
      <c r="CX283" s="36">
        <f t="shared" si="687"/>
        <v>0</v>
      </c>
      <c r="CY283" s="36">
        <f t="shared" si="688"/>
        <v>0</v>
      </c>
      <c r="CZ283" s="36">
        <f t="shared" si="746"/>
        <v>0</v>
      </c>
      <c r="DA283" s="64">
        <f t="shared" si="689"/>
        <v>8.5716660397290312E-3</v>
      </c>
      <c r="DB283" s="70">
        <f t="shared" si="747"/>
        <v>0.99150118298148648</v>
      </c>
      <c r="DC283" s="70">
        <f>PRODUCT($DB$8:DB283)</f>
        <v>6.5648867497941854E-2</v>
      </c>
      <c r="DD283" s="36">
        <f t="shared" si="690"/>
        <v>436.59020356514549</v>
      </c>
      <c r="DE283" s="36">
        <f t="shared" si="691"/>
        <v>1468.9806512420059</v>
      </c>
      <c r="DF283" s="36">
        <f t="shared" si="692"/>
        <v>116.32028395474151</v>
      </c>
      <c r="DG283" s="36">
        <f t="shared" si="693"/>
        <v>0.66273173414413278</v>
      </c>
      <c r="DH283" s="36">
        <f t="shared" ca="1" si="694"/>
        <v>1.2306978047228283E-13</v>
      </c>
      <c r="DI283" s="36">
        <f t="shared" si="695"/>
        <v>104.69551575408846</v>
      </c>
      <c r="DJ283" s="36">
        <f t="shared" ca="1" si="696"/>
        <v>1252.7435156515467</v>
      </c>
      <c r="DK283" s="36">
        <f t="shared" si="697"/>
        <v>0</v>
      </c>
      <c r="DL283" s="36">
        <f t="shared" si="698"/>
        <v>0</v>
      </c>
      <c r="DM283" s="36">
        <f t="shared" ca="1" si="699"/>
        <v>1252.7435156515467</v>
      </c>
      <c r="DN283" s="36">
        <f t="shared" ca="1" si="748"/>
        <v>1252.7435156515519</v>
      </c>
      <c r="DO283" s="64" cm="1">
        <f t="array" ref="DO283">IFERROR(INDEX(Tbl_FwdNom,$B283,MATCH(LIDt,Tbl_FwdNom_Cols,0)),0)</f>
        <v>9.4377069169999999</v>
      </c>
      <c r="DP283" s="64">
        <f t="shared" ca="1" si="749"/>
        <v>8.7333784790000006</v>
      </c>
      <c r="DQ283" s="64">
        <f t="shared" ca="1" si="700"/>
        <v>7.0017845641603405E-3</v>
      </c>
      <c r="DR283" s="70">
        <f t="shared" ca="1" si="701"/>
        <v>0.99304689954726266</v>
      </c>
      <c r="DS283" s="70">
        <f ca="1">PRODUCT($DR$8:DR283)</f>
        <v>6.868682604436703E-2</v>
      </c>
      <c r="DT283" s="36">
        <f t="shared" ca="1" si="702"/>
        <v>1800.2922548618092</v>
      </c>
      <c r="DU283" s="36">
        <f t="shared" ca="1" si="703"/>
        <v>134.49492018927708</v>
      </c>
      <c r="DV283" s="36">
        <f t="shared" ca="1" si="704"/>
        <v>0.80883372440721935</v>
      </c>
      <c r="DW283" s="36">
        <f t="shared" ca="1" si="705"/>
        <v>1.3713883163134007E-13</v>
      </c>
      <c r="DX283" s="36">
        <f t="shared" ca="1" si="706"/>
        <v>496.86698271634936</v>
      </c>
      <c r="DY283" s="36">
        <f t="shared" ca="1" si="707"/>
        <v>5.2411155942900649</v>
      </c>
      <c r="DZ283" s="36">
        <f t="shared" ca="1" si="708"/>
        <v>117.27063333933219</v>
      </c>
      <c r="EA283" s="36">
        <f t="shared" ca="1" si="709"/>
        <v>0</v>
      </c>
      <c r="EB283" s="36">
        <f t="shared" ca="1" si="710"/>
        <v>1559.6231075439521</v>
      </c>
      <c r="EC283" s="36">
        <f t="shared" ca="1" si="711"/>
        <v>0</v>
      </c>
      <c r="ED283" s="36">
        <f t="shared" ca="1" si="712"/>
        <v>0</v>
      </c>
      <c r="EE283" s="36">
        <f t="shared" ca="1" si="750"/>
        <v>0</v>
      </c>
      <c r="EF283" s="36">
        <f t="shared" ca="1" si="713"/>
        <v>1559.6231075439521</v>
      </c>
      <c r="EG283" s="64"/>
      <c r="EH283" s="64"/>
      <c r="EI283" s="64"/>
      <c r="EJ283" s="70"/>
      <c r="EK283" s="70"/>
      <c r="EL283" s="70"/>
      <c r="EM283" s="70"/>
      <c r="EN283" s="70"/>
      <c r="EO283" s="36">
        <f t="shared" ca="1" si="714"/>
        <v>10.747940020209297</v>
      </c>
      <c r="EP283" s="36">
        <f t="shared" ca="1" si="715"/>
        <v>0</v>
      </c>
      <c r="EQ283" s="36">
        <f t="shared" si="716"/>
        <v>42.313938843906264</v>
      </c>
      <c r="ER283" s="36">
        <f t="shared" si="717"/>
        <v>2.617048291328516</v>
      </c>
      <c r="ES283" s="36">
        <f t="shared" si="718"/>
        <v>-2.3899689946502125</v>
      </c>
      <c r="ET283" s="36">
        <f t="shared" ca="1" si="719"/>
        <v>0</v>
      </c>
      <c r="EU283" s="36">
        <f t="shared" ca="1" si="751"/>
        <v>2.617048291328516</v>
      </c>
      <c r="EV283" s="36">
        <f t="shared" si="720"/>
        <v>1.7282172541939986</v>
      </c>
      <c r="EW283" s="36">
        <f t="shared" si="721"/>
        <v>55.311418602778339</v>
      </c>
      <c r="EX283" s="36">
        <f t="shared" ca="1" si="752"/>
        <v>101.97062299220713</v>
      </c>
      <c r="EY283" s="36">
        <f t="shared" si="722"/>
        <v>0</v>
      </c>
      <c r="EZ283" s="36">
        <f t="shared" si="723"/>
        <v>0</v>
      </c>
      <c r="FA283" s="36">
        <f t="shared" si="724"/>
        <v>0</v>
      </c>
      <c r="FB283" s="36">
        <f t="shared" si="725"/>
        <v>0</v>
      </c>
      <c r="FC283" s="36">
        <f t="shared" si="753"/>
        <v>0</v>
      </c>
      <c r="FD283" s="36">
        <f t="shared" si="726"/>
        <v>0</v>
      </c>
      <c r="FE283" s="36">
        <f t="shared" si="727"/>
        <v>0</v>
      </c>
      <c r="FF283" s="36">
        <f t="shared" si="754"/>
        <v>0</v>
      </c>
      <c r="FG283" s="36">
        <f t="shared" ca="1" si="728"/>
        <v>101.97062299220713</v>
      </c>
      <c r="FH283" s="36">
        <f t="shared" ca="1" si="729"/>
        <v>0.87405812615231415</v>
      </c>
      <c r="FI283" s="36">
        <f t="shared" ca="1" si="730"/>
        <v>-1.3914043642707208</v>
      </c>
      <c r="FJ283" s="36">
        <f t="shared" ca="1" si="731"/>
        <v>123.50880883053043</v>
      </c>
      <c r="FK283" s="36">
        <f t="shared" si="732"/>
        <v>0</v>
      </c>
      <c r="FL283" s="36">
        <f t="shared" si="733"/>
        <v>0</v>
      </c>
      <c r="FM283" s="36">
        <f t="shared" ca="1" si="734"/>
        <v>0</v>
      </c>
      <c r="FN283" s="36">
        <f t="shared" ca="1" si="756"/>
        <v>123.50880883053043</v>
      </c>
    </row>
    <row r="284" spans="2:170" x14ac:dyDescent="0.25">
      <c r="B284" s="2">
        <v>276</v>
      </c>
      <c r="C284" s="2">
        <f t="shared" si="607"/>
        <v>23</v>
      </c>
      <c r="D284" s="2">
        <f t="shared" si="759"/>
        <v>300</v>
      </c>
      <c r="E284" s="2">
        <f t="shared" si="757"/>
        <v>25</v>
      </c>
      <c r="F284" s="189">
        <f t="shared" ref="F284:F347" si="761">EOMONTH(F283,1)</f>
        <v>54117</v>
      </c>
      <c r="G284" s="2">
        <f t="shared" si="760"/>
        <v>2</v>
      </c>
      <c r="H284" s="187">
        <f t="shared" si="611"/>
        <v>57.583333333333336</v>
      </c>
      <c r="I284" s="186">
        <f t="shared" si="758"/>
        <v>57</v>
      </c>
      <c r="J284" s="2">
        <f t="shared" si="612"/>
        <v>0</v>
      </c>
      <c r="K284" s="2">
        <f t="shared" si="613"/>
        <v>1</v>
      </c>
      <c r="L284">
        <f t="shared" si="614"/>
        <v>2</v>
      </c>
      <c r="M284" s="190">
        <f t="shared" si="735"/>
        <v>4.0105422300000006E-3</v>
      </c>
      <c r="N284">
        <f t="shared" si="615"/>
        <v>1</v>
      </c>
      <c r="O284">
        <f t="shared" si="616"/>
        <v>100</v>
      </c>
      <c r="P284" s="58">
        <f t="shared" si="617"/>
        <v>1.8047440035000001E-2</v>
      </c>
      <c r="Q284" s="106">
        <f t="shared" si="618"/>
        <v>1.8047440035000001E-2</v>
      </c>
      <c r="R284" s="59">
        <f t="shared" si="619"/>
        <v>1.8047440035000001E-2</v>
      </c>
      <c r="S284" s="32">
        <f t="shared" si="736"/>
        <v>1.5165390076506968E-3</v>
      </c>
      <c r="T284">
        <f t="shared" si="620"/>
        <v>1</v>
      </c>
      <c r="U284" s="32">
        <f t="shared" si="737"/>
        <v>4.7192292000000006E-4</v>
      </c>
      <c r="V284">
        <f t="shared" si="621"/>
        <v>1</v>
      </c>
      <c r="W284">
        <f t="shared" si="622"/>
        <v>100</v>
      </c>
      <c r="X284" s="58">
        <f t="shared" si="623"/>
        <v>2.1236531400000004E-3</v>
      </c>
      <c r="Y284" s="58">
        <f t="shared" si="624"/>
        <v>2.1236531400000004E-3</v>
      </c>
      <c r="Z284" s="32">
        <f t="shared" si="625"/>
        <v>2.1236531400000004E-3</v>
      </c>
      <c r="AA284" s="32">
        <f t="shared" si="626"/>
        <v>1.7714358229847793E-4</v>
      </c>
      <c r="AB284" s="59">
        <f t="shared" si="627"/>
        <v>4.9056245199999996E-3</v>
      </c>
      <c r="AC284" s="59">
        <f t="shared" si="628"/>
        <v>4.9056245199999996E-3</v>
      </c>
      <c r="AD284">
        <f t="shared" si="629"/>
        <v>1</v>
      </c>
      <c r="AE284" s="59">
        <f t="shared" si="630"/>
        <v>4.9056245199999996E-3</v>
      </c>
      <c r="AF284" s="59">
        <f t="shared" si="631"/>
        <v>4.1758461800000006E-3</v>
      </c>
      <c r="AG284" s="59">
        <f t="shared" si="632"/>
        <v>4.1758461800000006E-3</v>
      </c>
      <c r="AH284">
        <f t="shared" si="633"/>
        <v>1</v>
      </c>
      <c r="AI284" s="59">
        <f t="shared" si="634"/>
        <v>4.1758461800000006E-3</v>
      </c>
      <c r="AJ284" s="59">
        <f t="shared" si="635"/>
        <v>0</v>
      </c>
      <c r="AK284" s="59">
        <f t="shared" si="636"/>
        <v>0</v>
      </c>
      <c r="AL284" s="59">
        <f t="shared" si="637"/>
        <v>0</v>
      </c>
      <c r="AM284" s="12">
        <f t="shared" si="738"/>
        <v>6.2570163511493623E-2</v>
      </c>
      <c r="AN284" s="12">
        <f t="shared" si="739"/>
        <v>0</v>
      </c>
      <c r="AO284" s="66">
        <f t="shared" si="638"/>
        <v>9.4890093680262381E-5</v>
      </c>
      <c r="AP284" s="66">
        <f t="shared" si="639"/>
        <v>1.1083902909427491E-5</v>
      </c>
      <c r="AQ284" s="59">
        <f t="shared" si="640"/>
        <v>3.069457283423924E-4</v>
      </c>
      <c r="AR284" s="59">
        <f t="shared" si="641"/>
        <v>2.6128337828144606E-4</v>
      </c>
      <c r="AS284" s="59">
        <f t="shared" si="642"/>
        <v>0</v>
      </c>
      <c r="AT284" s="12">
        <f t="shared" si="643"/>
        <v>6.189596040828009E-2</v>
      </c>
      <c r="AU284" s="59">
        <f t="shared" si="740"/>
        <v>0</v>
      </c>
      <c r="AV284" s="59">
        <f t="shared" si="741"/>
        <v>-4.8246996675604947E-18</v>
      </c>
      <c r="AW284" s="70">
        <f t="shared" si="644"/>
        <v>0</v>
      </c>
      <c r="AX284" s="20">
        <f t="shared" si="645"/>
        <v>200000</v>
      </c>
      <c r="AY284" s="20">
        <f t="shared" si="646"/>
        <v>0</v>
      </c>
      <c r="AZ284" s="20">
        <f t="shared" si="647"/>
        <v>0</v>
      </c>
      <c r="BA284" s="20">
        <f t="shared" si="648"/>
        <v>200000</v>
      </c>
      <c r="BB284" s="36">
        <f t="shared" si="649"/>
        <v>1</v>
      </c>
      <c r="BC284" s="36">
        <f t="shared" si="650"/>
        <v>0</v>
      </c>
      <c r="BD284" s="80">
        <f t="shared" si="651"/>
        <v>18.978018736052476</v>
      </c>
      <c r="BE284" s="36">
        <f t="shared" si="652"/>
        <v>0</v>
      </c>
      <c r="BF284" s="36">
        <f t="shared" si="653"/>
        <v>0</v>
      </c>
      <c r="BG284" s="36">
        <f t="shared" si="654"/>
        <v>18.978018736052476</v>
      </c>
      <c r="BH284" s="36">
        <f t="shared" si="655"/>
        <v>2.216780581885498</v>
      </c>
      <c r="BI284" s="36">
        <f t="shared" si="656"/>
        <v>0</v>
      </c>
      <c r="BJ284" s="36">
        <f t="shared" si="657"/>
        <v>0</v>
      </c>
      <c r="BK284" s="36">
        <f t="shared" si="658"/>
        <v>2.216780581885498</v>
      </c>
      <c r="BL284" s="68">
        <f ca="1">IF(OR(AT284=0,E284&gt;ProjTerm),0,VLOOKUP(D284,'Life Events'!$AE$5:$AI$1206,5,FALSE))</f>
        <v>2.4787408436645262E-16</v>
      </c>
      <c r="BM284" s="93">
        <f t="shared" ca="1" si="659"/>
        <v>2.4787408436645262E-16</v>
      </c>
      <c r="BN284" s="93">
        <f t="shared" ca="1" si="660"/>
        <v>1.5342404512184629E-17</v>
      </c>
      <c r="BO284" s="36">
        <f t="shared" ca="1" si="661"/>
        <v>2.3345026364796446E-15</v>
      </c>
      <c r="BP284" s="36">
        <f t="shared" si="662"/>
        <v>8.8604414436118713E-3</v>
      </c>
      <c r="BQ284" s="36">
        <f t="shared" si="663"/>
        <v>98.306675819570174</v>
      </c>
      <c r="BR284" s="36">
        <f t="shared" si="664"/>
        <v>154.78110000000001</v>
      </c>
      <c r="BS284" s="36">
        <f t="shared" si="665"/>
        <v>152.16015420696473</v>
      </c>
      <c r="BT284" s="36">
        <f t="shared" si="666"/>
        <v>9.4180988805120815</v>
      </c>
      <c r="BU284" s="70" cm="1">
        <f t="array" ref="BU284">IF(AND(ActInt=1,$J284=0),INDEX(Tbl_FwdNom,$B284-IVP,MATCH(ValnDt,Tbl_FwdNom_Cols)),INDEX(Tbl_FwdNom,$B284,MATCH(StartDt,Tbl_FwdNom_Cols)))</f>
        <v>10.77207816</v>
      </c>
      <c r="BV284" s="70" cm="1">
        <f t="array" ref="BV284">INDEX(Tbl_FwdReal,$B284,MATCH(StartDt,Tbl_FwdReal_Cols))</f>
        <v>5.0193858450000004</v>
      </c>
      <c r="BW284" s="70" cm="1">
        <f t="array" ref="BW284">IF(RunType&lt;&gt;"OPN",INDEX(Tbl_FwdReal,$B284,MATCH(ValnDt,Tbl_FwdReal_Cols)),IF(AND($J284=0,ActInt=1),INDEX(Tbl_FwdReal,$B284-IVP,MATCH(ValnDt,Tbl_FwdReal_Cols)),-999))*$K284</f>
        <v>5.0193858450000004</v>
      </c>
      <c r="BX284" s="70">
        <f t="shared" si="667"/>
        <v>5.0193858450000003E-2</v>
      </c>
      <c r="BY284" s="70">
        <f t="shared" si="742"/>
        <v>5.4777432458903652E-2</v>
      </c>
      <c r="BZ284" s="64">
        <f t="shared" si="755"/>
        <v>4.4540382206930129E-3</v>
      </c>
      <c r="CA284" s="70" cm="1">
        <f t="array" ref="CA284">IF($J284=1,CA283*(1+INDEX(Tbl_CPI,$B284,MATCH(IF(RunType="OPN",StartDt,ValnDt),Tbl_CPI_Cols))),0)</f>
        <v>0</v>
      </c>
      <c r="CB284" s="70">
        <f t="shared" si="743"/>
        <v>4.9671262865897514</v>
      </c>
      <c r="CC284" s="70">
        <f t="shared" si="744"/>
        <v>4.9671262865897514</v>
      </c>
      <c r="CD284" s="36">
        <f t="shared" si="668"/>
        <v>26.011412027620413</v>
      </c>
      <c r="CE284" s="36">
        <f t="shared" si="669"/>
        <v>1.5748575960420848</v>
      </c>
      <c r="CF284" s="36">
        <f t="shared" si="670"/>
        <v>0</v>
      </c>
      <c r="CG284" s="36">
        <f t="shared" si="671"/>
        <v>1.726077401024712</v>
      </c>
      <c r="CH284" s="36">
        <f t="shared" si="672"/>
        <v>1.6275383037330411</v>
      </c>
      <c r="CI284" s="36">
        <f t="shared" si="673"/>
        <v>0</v>
      </c>
      <c r="CJ284" s="36">
        <f t="shared" si="674"/>
        <v>0</v>
      </c>
      <c r="CK284" s="36">
        <f t="shared" si="675"/>
        <v>0</v>
      </c>
      <c r="CL284" s="36">
        <f t="shared" si="676"/>
        <v>9.8539097291671013E-2</v>
      </c>
      <c r="CM284" s="36">
        <f t="shared" si="677"/>
        <v>1.726077401024712</v>
      </c>
      <c r="CN284" s="36">
        <f t="shared" ca="1" si="678"/>
        <v>11.767839995982282</v>
      </c>
      <c r="CO284" s="20">
        <f t="shared" si="679"/>
        <v>120000</v>
      </c>
      <c r="CP284" s="20">
        <f t="shared" si="680"/>
        <v>2</v>
      </c>
      <c r="CQ284" s="64">
        <f t="shared" si="681"/>
        <v>5.0856194399999995E-3</v>
      </c>
      <c r="CR284" s="64">
        <f t="shared" si="682"/>
        <v>2.2885287480000002E-2</v>
      </c>
      <c r="CS284" s="36">
        <f t="shared" si="683"/>
        <v>14.471792242648817</v>
      </c>
      <c r="CT284" s="36">
        <f t="shared" si="684"/>
        <v>11.386811241631486</v>
      </c>
      <c r="CU284" s="36">
        <f t="shared" si="685"/>
        <v>1.330068349131299</v>
      </c>
      <c r="CV284" s="36">
        <f t="shared" si="745"/>
        <v>12.716879590762785</v>
      </c>
      <c r="CW284" s="36">
        <f t="shared" si="686"/>
        <v>0</v>
      </c>
      <c r="CX284" s="36">
        <f t="shared" si="687"/>
        <v>0</v>
      </c>
      <c r="CY284" s="36">
        <f t="shared" si="688"/>
        <v>0</v>
      </c>
      <c r="CZ284" s="36">
        <f t="shared" si="746"/>
        <v>0</v>
      </c>
      <c r="DA284" s="64">
        <f t="shared" si="689"/>
        <v>8.5618240757536768E-3</v>
      </c>
      <c r="DB284" s="70">
        <f t="shared" si="747"/>
        <v>0.99151085846066034</v>
      </c>
      <c r="DC284" s="70">
        <f>PRODUCT($DB$8:DB284)</f>
        <v>6.5091564969854465E-2</v>
      </c>
      <c r="DD284" s="36">
        <f t="shared" si="690"/>
        <v>430.91011320075563</v>
      </c>
      <c r="DE284" s="36">
        <f t="shared" si="691"/>
        <v>1462.5797864125736</v>
      </c>
      <c r="DF284" s="36">
        <f t="shared" si="692"/>
        <v>115.09941718051822</v>
      </c>
      <c r="DG284" s="36">
        <f t="shared" si="693"/>
        <v>0.65954548521768208</v>
      </c>
      <c r="DH284" s="36">
        <f t="shared" ca="1" si="694"/>
        <v>1.217889796452485E-13</v>
      </c>
      <c r="DI284" s="36">
        <f t="shared" si="695"/>
        <v>103.85104456942184</v>
      </c>
      <c r="DJ284" s="36">
        <f t="shared" ca="1" si="696"/>
        <v>1249.9605894765407</v>
      </c>
      <c r="DK284" s="36">
        <f t="shared" si="697"/>
        <v>0</v>
      </c>
      <c r="DL284" s="36">
        <f t="shared" si="698"/>
        <v>0</v>
      </c>
      <c r="DM284" s="36">
        <f t="shared" ca="1" si="699"/>
        <v>1249.9605894765407</v>
      </c>
      <c r="DN284" s="36">
        <f t="shared" ca="1" si="748"/>
        <v>1249.9605894765459</v>
      </c>
      <c r="DO284" s="64" cm="1">
        <f t="array" ref="DO284">IFERROR(INDEX(Tbl_FwdNom,$B284,MATCH(LIDt,Tbl_FwdNom_Cols,0)),0)</f>
        <v>9.4184035680000004</v>
      </c>
      <c r="DP284" s="64">
        <f t="shared" ca="1" si="749"/>
        <v>8.7144282440000005</v>
      </c>
      <c r="DQ284" s="64">
        <f t="shared" ca="1" si="700"/>
        <v>6.9871582328948634E-3</v>
      </c>
      <c r="DR284" s="70">
        <f t="shared" ca="1" si="701"/>
        <v>0.9930613233984471</v>
      </c>
      <c r="DS284" s="70">
        <f ca="1">PRODUCT($DR$8:DR284)</f>
        <v>6.8210230371658048E-2</v>
      </c>
      <c r="DT284" s="36">
        <f t="shared" ca="1" si="702"/>
        <v>1793.8931629759313</v>
      </c>
      <c r="DU284" s="36">
        <f t="shared" ca="1" si="703"/>
        <v>133.21787689627462</v>
      </c>
      <c r="DV284" s="36">
        <f t="shared" ca="1" si="704"/>
        <v>0.80562473218014241</v>
      </c>
      <c r="DW284" s="36">
        <f t="shared" ca="1" si="705"/>
        <v>1.3576253971134294E-13</v>
      </c>
      <c r="DX284" s="36">
        <f t="shared" ca="1" si="706"/>
        <v>490.92057206477745</v>
      </c>
      <c r="DY284" s="36">
        <f t="shared" ca="1" si="707"/>
        <v>5.1785084927076879</v>
      </c>
      <c r="DZ284" s="36">
        <f t="shared" ca="1" si="708"/>
        <v>116.45111163915458</v>
      </c>
      <c r="EA284" s="36">
        <f t="shared" ca="1" si="709"/>
        <v>0</v>
      </c>
      <c r="EB284" s="36">
        <f t="shared" ca="1" si="710"/>
        <v>1557.0144632071108</v>
      </c>
      <c r="EC284" s="36">
        <f t="shared" ca="1" si="711"/>
        <v>0</v>
      </c>
      <c r="ED284" s="36">
        <f t="shared" ca="1" si="712"/>
        <v>0</v>
      </c>
      <c r="EE284" s="36">
        <f t="shared" ca="1" si="750"/>
        <v>0</v>
      </c>
      <c r="EF284" s="36">
        <f t="shared" ca="1" si="713"/>
        <v>1557.0144632071108</v>
      </c>
      <c r="EG284" s="64"/>
      <c r="EH284" s="64"/>
      <c r="EI284" s="64"/>
      <c r="EJ284" s="70"/>
      <c r="EK284" s="70"/>
      <c r="EL284" s="70"/>
      <c r="EM284" s="70"/>
      <c r="EN284" s="70"/>
      <c r="EO284" s="36">
        <f t="shared" ca="1" si="714"/>
        <v>10.710991222001008</v>
      </c>
      <c r="EP284" s="36">
        <f t="shared" ca="1" si="715"/>
        <v>0</v>
      </c>
      <c r="EQ284" s="36">
        <f t="shared" si="716"/>
        <v>42.110503976871549</v>
      </c>
      <c r="ER284" s="36">
        <f t="shared" si="717"/>
        <v>2.5830001824581577</v>
      </c>
      <c r="ES284" s="36">
        <f t="shared" si="718"/>
        <v>-2.3588752143801806</v>
      </c>
      <c r="ET284" s="36">
        <f t="shared" ca="1" si="719"/>
        <v>0</v>
      </c>
      <c r="EU284" s="36">
        <f t="shared" ca="1" si="751"/>
        <v>2.5830001824581577</v>
      </c>
      <c r="EV284" s="36">
        <f t="shared" si="720"/>
        <v>1.714277500791012</v>
      </c>
      <c r="EW284" s="36">
        <f t="shared" si="721"/>
        <v>55.045495093968</v>
      </c>
      <c r="EX284" s="36">
        <f t="shared" ca="1" si="752"/>
        <v>101.45327675408872</v>
      </c>
      <c r="EY284" s="36">
        <f t="shared" si="722"/>
        <v>0</v>
      </c>
      <c r="EZ284" s="36">
        <f t="shared" si="723"/>
        <v>0</v>
      </c>
      <c r="FA284" s="36">
        <f t="shared" si="724"/>
        <v>0</v>
      </c>
      <c r="FB284" s="36">
        <f t="shared" si="725"/>
        <v>0</v>
      </c>
      <c r="FC284" s="36">
        <f t="shared" si="753"/>
        <v>0</v>
      </c>
      <c r="FD284" s="36">
        <f t="shared" si="726"/>
        <v>0</v>
      </c>
      <c r="FE284" s="36">
        <f t="shared" si="727"/>
        <v>0</v>
      </c>
      <c r="FF284" s="36">
        <f t="shared" si="754"/>
        <v>0</v>
      </c>
      <c r="FG284" s="36">
        <f t="shared" ca="1" si="728"/>
        <v>101.45327675408872</v>
      </c>
      <c r="FH284" s="36">
        <f t="shared" ca="1" si="729"/>
        <v>0.86862510747725763</v>
      </c>
      <c r="FI284" s="36">
        <f t="shared" ca="1" si="730"/>
        <v>-1.2474782834869136</v>
      </c>
      <c r="FJ284" s="36">
        <f t="shared" ca="1" si="731"/>
        <v>123.12430613749879</v>
      </c>
      <c r="FK284" s="36">
        <f t="shared" si="732"/>
        <v>0</v>
      </c>
      <c r="FL284" s="36">
        <f t="shared" si="733"/>
        <v>0</v>
      </c>
      <c r="FM284" s="36">
        <f t="shared" ca="1" si="734"/>
        <v>0</v>
      </c>
      <c r="FN284" s="36">
        <f t="shared" ca="1" si="756"/>
        <v>123.12430613749879</v>
      </c>
    </row>
    <row r="285" spans="2:170" x14ac:dyDescent="0.25">
      <c r="B285" s="2">
        <v>277</v>
      </c>
      <c r="C285" s="2">
        <f t="shared" si="607"/>
        <v>24</v>
      </c>
      <c r="D285" s="2">
        <f t="shared" si="759"/>
        <v>301</v>
      </c>
      <c r="E285" s="2">
        <f t="shared" si="757"/>
        <v>26</v>
      </c>
      <c r="F285" s="189">
        <f t="shared" si="761"/>
        <v>54148</v>
      </c>
      <c r="G285" s="2">
        <f t="shared" si="760"/>
        <v>3</v>
      </c>
      <c r="H285" s="187">
        <f t="shared" si="611"/>
        <v>57.666666666666671</v>
      </c>
      <c r="I285" s="186">
        <f t="shared" si="758"/>
        <v>57</v>
      </c>
      <c r="J285" s="2">
        <f t="shared" si="612"/>
        <v>0</v>
      </c>
      <c r="K285" s="2">
        <f t="shared" si="613"/>
        <v>1</v>
      </c>
      <c r="L285">
        <f t="shared" si="614"/>
        <v>2</v>
      </c>
      <c r="M285" s="190">
        <f t="shared" si="735"/>
        <v>4.0105422300000006E-3</v>
      </c>
      <c r="N285">
        <f t="shared" si="615"/>
        <v>1</v>
      </c>
      <c r="O285">
        <f t="shared" si="616"/>
        <v>100</v>
      </c>
      <c r="P285" s="58">
        <f t="shared" si="617"/>
        <v>1.8047440035000001E-2</v>
      </c>
      <c r="Q285" s="106">
        <f t="shared" si="618"/>
        <v>1.8047440035000001E-2</v>
      </c>
      <c r="R285" s="59">
        <f t="shared" si="619"/>
        <v>1.8047440035000001E-2</v>
      </c>
      <c r="S285" s="32">
        <f t="shared" si="736"/>
        <v>1.5165390076506968E-3</v>
      </c>
      <c r="T285">
        <f t="shared" si="620"/>
        <v>1</v>
      </c>
      <c r="U285" s="32">
        <f t="shared" si="737"/>
        <v>4.7192292000000006E-4</v>
      </c>
      <c r="V285">
        <f t="shared" si="621"/>
        <v>1</v>
      </c>
      <c r="W285">
        <f t="shared" si="622"/>
        <v>100</v>
      </c>
      <c r="X285" s="58">
        <f t="shared" si="623"/>
        <v>2.1236531400000004E-3</v>
      </c>
      <c r="Y285" s="58">
        <f t="shared" si="624"/>
        <v>2.1236531400000004E-3</v>
      </c>
      <c r="Z285" s="32">
        <f t="shared" si="625"/>
        <v>2.1236531400000004E-3</v>
      </c>
      <c r="AA285" s="32">
        <f t="shared" si="626"/>
        <v>1.7714358229847793E-4</v>
      </c>
      <c r="AB285" s="59">
        <f t="shared" si="627"/>
        <v>4.9056245199999996E-3</v>
      </c>
      <c r="AC285" s="59">
        <f t="shared" si="628"/>
        <v>4.9056245199999996E-3</v>
      </c>
      <c r="AD285">
        <f t="shared" si="629"/>
        <v>1</v>
      </c>
      <c r="AE285" s="59">
        <f t="shared" si="630"/>
        <v>4.9056245199999996E-3</v>
      </c>
      <c r="AF285" s="59">
        <f t="shared" si="631"/>
        <v>4.1758461800000006E-3</v>
      </c>
      <c r="AG285" s="59">
        <f t="shared" si="632"/>
        <v>4.1758461800000006E-3</v>
      </c>
      <c r="AH285">
        <f t="shared" si="633"/>
        <v>1</v>
      </c>
      <c r="AI285" s="59">
        <f t="shared" si="634"/>
        <v>4.1758461800000006E-3</v>
      </c>
      <c r="AJ285" s="59">
        <f t="shared" si="635"/>
        <v>0</v>
      </c>
      <c r="AK285" s="59">
        <f t="shared" si="636"/>
        <v>0</v>
      </c>
      <c r="AL285" s="59">
        <f t="shared" si="637"/>
        <v>0</v>
      </c>
      <c r="AM285" s="12">
        <f t="shared" si="738"/>
        <v>6.189596040828009E-2</v>
      </c>
      <c r="AN285" s="12">
        <f t="shared" si="739"/>
        <v>0</v>
      </c>
      <c r="AO285" s="66">
        <f t="shared" si="638"/>
        <v>9.3867638375159904E-5</v>
      </c>
      <c r="AP285" s="66">
        <f t="shared" si="639"/>
        <v>1.0964472156527496E-5</v>
      </c>
      <c r="AQ285" s="59">
        <f t="shared" si="640"/>
        <v>3.0363834106780801E-4</v>
      </c>
      <c r="AR285" s="59">
        <f t="shared" si="641"/>
        <v>2.584680098283477E-4</v>
      </c>
      <c r="AS285" s="59">
        <f t="shared" si="642"/>
        <v>0</v>
      </c>
      <c r="AT285" s="12">
        <f t="shared" si="643"/>
        <v>6.1229021946852251E-2</v>
      </c>
      <c r="AU285" s="59">
        <f t="shared" si="740"/>
        <v>3.7947076036992655E-18</v>
      </c>
      <c r="AV285" s="59">
        <f t="shared" si="741"/>
        <v>0</v>
      </c>
      <c r="AW285" s="70">
        <f t="shared" si="644"/>
        <v>0</v>
      </c>
      <c r="AX285" s="20">
        <f t="shared" si="645"/>
        <v>200000</v>
      </c>
      <c r="AY285" s="20">
        <f t="shared" si="646"/>
        <v>0</v>
      </c>
      <c r="AZ285" s="20">
        <f t="shared" si="647"/>
        <v>0</v>
      </c>
      <c r="BA285" s="20">
        <f t="shared" si="648"/>
        <v>200000</v>
      </c>
      <c r="BB285" s="36">
        <f t="shared" si="649"/>
        <v>1</v>
      </c>
      <c r="BC285" s="36">
        <f t="shared" si="650"/>
        <v>0</v>
      </c>
      <c r="BD285" s="80">
        <f t="shared" si="651"/>
        <v>18.773527675031982</v>
      </c>
      <c r="BE285" s="36">
        <f t="shared" si="652"/>
        <v>0</v>
      </c>
      <c r="BF285" s="36">
        <f t="shared" si="653"/>
        <v>0</v>
      </c>
      <c r="BG285" s="36">
        <f t="shared" si="654"/>
        <v>18.773527675031982</v>
      </c>
      <c r="BH285" s="36">
        <f t="shared" si="655"/>
        <v>2.1928944313054992</v>
      </c>
      <c r="BI285" s="36">
        <f t="shared" si="656"/>
        <v>0</v>
      </c>
      <c r="BJ285" s="36">
        <f t="shared" si="657"/>
        <v>0</v>
      </c>
      <c r="BK285" s="36">
        <f t="shared" si="658"/>
        <v>2.1928944313054992</v>
      </c>
      <c r="BL285" s="68">
        <f ca="1">IF(OR(AT285=0,E285&gt;ProjTerm),0,VLOOKUP(D285,'Life Events'!$AE$5:$AI$1206,5,FALSE))</f>
        <v>2.5057405825463091E-16</v>
      </c>
      <c r="BM285" s="93">
        <f t="shared" ca="1" si="659"/>
        <v>2.5057405825463091E-16</v>
      </c>
      <c r="BN285" s="93">
        <f t="shared" ca="1" si="660"/>
        <v>1.5342404512184629E-17</v>
      </c>
      <c r="BO285" s="36">
        <f t="shared" ca="1" si="661"/>
        <v>2.3345026364796446E-15</v>
      </c>
      <c r="BP285" s="36">
        <f t="shared" si="662"/>
        <v>8.7649688288403329E-3</v>
      </c>
      <c r="BQ285" s="36">
        <f t="shared" si="663"/>
        <v>98.306675819570174</v>
      </c>
      <c r="BR285" s="36">
        <f t="shared" si="664"/>
        <v>154.78110000000001</v>
      </c>
      <c r="BS285" s="36">
        <f t="shared" si="665"/>
        <v>152.16015420696473</v>
      </c>
      <c r="BT285" s="36">
        <f t="shared" si="666"/>
        <v>9.3166174213746658</v>
      </c>
      <c r="BU285" s="70" cm="1">
        <f t="array" ref="BU285">IF(AND(ActInt=1,$J285=0),INDEX(Tbl_FwdNom,$B285-IVP,MATCH(ValnDt,Tbl_FwdNom_Cols)),INDEX(Tbl_FwdNom,$B285,MATCH(StartDt,Tbl_FwdNom_Cols)))</f>
        <v>12.464082396</v>
      </c>
      <c r="BV285" s="70" cm="1">
        <f t="array" ref="BV285">INDEX(Tbl_FwdReal,$B285,MATCH(StartDt,Tbl_FwdReal_Cols))</f>
        <v>5.019298568</v>
      </c>
      <c r="BW285" s="70" cm="1">
        <f t="array" ref="BW285">IF(RunType&lt;&gt;"OPN",INDEX(Tbl_FwdReal,$B285,MATCH(ValnDt,Tbl_FwdReal_Cols)),IF(AND($J285=0,ActInt=1),INDEX(Tbl_FwdReal,$B285-IVP,MATCH(ValnDt,Tbl_FwdReal_Cols)),-999))*$K285</f>
        <v>5.019298568</v>
      </c>
      <c r="BX285" s="70">
        <f t="shared" si="667"/>
        <v>5.0192985679999996E-2</v>
      </c>
      <c r="BY285" s="70">
        <f t="shared" si="742"/>
        <v>7.0889673893408389E-2</v>
      </c>
      <c r="BZ285" s="64">
        <f t="shared" si="755"/>
        <v>5.7237998622006181E-3</v>
      </c>
      <c r="CA285" s="70" cm="1">
        <f t="array" ref="CA285">IF($J285=1,CA284*(1+INDEX(Tbl_CPI,$B285,MATCH(IF(RunType="OPN",StartDt,ValnDt),Tbl_CPI_Cols))),0)</f>
        <v>0</v>
      </c>
      <c r="CB285" s="70">
        <f t="shared" si="743"/>
        <v>4.9955571233444669</v>
      </c>
      <c r="CC285" s="70">
        <f t="shared" si="744"/>
        <v>4.9671262865897514</v>
      </c>
      <c r="CD285" s="36">
        <f t="shared" si="668"/>
        <v>27.333959314015967</v>
      </c>
      <c r="CE285" s="36">
        <f t="shared" si="669"/>
        <v>1.5748575960420848</v>
      </c>
      <c r="CF285" s="36">
        <f t="shared" si="670"/>
        <v>0</v>
      </c>
      <c r="CG285" s="36">
        <f t="shared" si="671"/>
        <v>1.789338986915171</v>
      </c>
      <c r="CH285" s="36">
        <f t="shared" si="672"/>
        <v>1.6918616635018711</v>
      </c>
      <c r="CI285" s="36">
        <f t="shared" si="673"/>
        <v>0</v>
      </c>
      <c r="CJ285" s="36">
        <f t="shared" si="674"/>
        <v>0</v>
      </c>
      <c r="CK285" s="36">
        <f t="shared" si="675"/>
        <v>0</v>
      </c>
      <c r="CL285" s="36">
        <f t="shared" si="676"/>
        <v>9.7477323413300038E-2</v>
      </c>
      <c r="CM285" s="36">
        <f t="shared" si="677"/>
        <v>1.789338986915171</v>
      </c>
      <c r="CN285" s="36">
        <f t="shared" ca="1" si="678"/>
        <v>11.641039716133976</v>
      </c>
      <c r="CO285" s="20">
        <f t="shared" si="679"/>
        <v>120000</v>
      </c>
      <c r="CP285" s="20">
        <f t="shared" si="680"/>
        <v>2</v>
      </c>
      <c r="CQ285" s="64">
        <f t="shared" si="681"/>
        <v>5.0856194399999995E-3</v>
      </c>
      <c r="CR285" s="64">
        <f t="shared" si="682"/>
        <v>2.2885287480000002E-2</v>
      </c>
      <c r="CS285" s="36">
        <f t="shared" si="683"/>
        <v>14.315856462853978</v>
      </c>
      <c r="CT285" s="36">
        <f t="shared" si="684"/>
        <v>11.264116605019188</v>
      </c>
      <c r="CU285" s="36">
        <f t="shared" si="685"/>
        <v>1.3157366587832995</v>
      </c>
      <c r="CV285" s="36">
        <f t="shared" si="745"/>
        <v>12.579853263802487</v>
      </c>
      <c r="CW285" s="36">
        <f t="shared" si="686"/>
        <v>0</v>
      </c>
      <c r="CX285" s="36">
        <f t="shared" si="687"/>
        <v>0</v>
      </c>
      <c r="CY285" s="36">
        <f t="shared" si="688"/>
        <v>0</v>
      </c>
      <c r="CZ285" s="36">
        <f t="shared" si="746"/>
        <v>0</v>
      </c>
      <c r="DA285" s="64">
        <f t="shared" si="689"/>
        <v>9.8367085613870753E-3</v>
      </c>
      <c r="DB285" s="70">
        <f t="shared" si="747"/>
        <v>0.99025910973725595</v>
      </c>
      <c r="DC285" s="70">
        <f>PRODUCT($DB$8:DB285)</f>
        <v>6.4457515178452843E-2</v>
      </c>
      <c r="DD285" s="36">
        <f t="shared" si="690"/>
        <v>425.83223297909115</v>
      </c>
      <c r="DE285" s="36">
        <f t="shared" si="691"/>
        <v>1458.1932298442578</v>
      </c>
      <c r="DF285" s="36">
        <f t="shared" si="692"/>
        <v>114.03872217160298</v>
      </c>
      <c r="DG285" s="36">
        <f t="shared" si="693"/>
        <v>0.65726827310990665</v>
      </c>
      <c r="DH285" s="36">
        <f t="shared" ca="1" si="694"/>
        <v>1.2065247970752787E-13</v>
      </c>
      <c r="DI285" s="36">
        <f t="shared" si="695"/>
        <v>103.06565683559988</v>
      </c>
      <c r="DJ285" s="36">
        <f t="shared" ca="1" si="696"/>
        <v>1248.80810759926</v>
      </c>
      <c r="DK285" s="36">
        <f t="shared" si="697"/>
        <v>0</v>
      </c>
      <c r="DL285" s="36">
        <f t="shared" si="698"/>
        <v>0</v>
      </c>
      <c r="DM285" s="36">
        <f t="shared" ca="1" si="699"/>
        <v>1248.80810759926</v>
      </c>
      <c r="DN285" s="36">
        <f t="shared" ca="1" si="748"/>
        <v>1248.8081075992652</v>
      </c>
      <c r="DO285" s="64" cm="1">
        <f t="array" ref="DO285">IFERROR(INDEX(Tbl_FwdNom,$B285,MATCH(LIDt,Tbl_FwdNom_Cols,0)),0)</f>
        <v>9.3994227430000006</v>
      </c>
      <c r="DP285" s="64">
        <f t="shared" ca="1" si="749"/>
        <v>8.7127073589999995</v>
      </c>
      <c r="DQ285" s="64">
        <f t="shared" ca="1" si="700"/>
        <v>6.9858298890737025E-3</v>
      </c>
      <c r="DR285" s="70">
        <f t="shared" ca="1" si="701"/>
        <v>0.99306263337405332</v>
      </c>
      <c r="DS285" s="70">
        <f ca="1">PRODUCT($DR$8:DR285)</f>
        <v>6.7737030995929579E-2</v>
      </c>
      <c r="DT285" s="36">
        <f t="shared" ca="1" si="702"/>
        <v>1787.6514677766215</v>
      </c>
      <c r="DU285" s="36">
        <f t="shared" ca="1" si="703"/>
        <v>131.95561989115006</v>
      </c>
      <c r="DV285" s="36">
        <f t="shared" ca="1" si="704"/>
        <v>0.80248772068474306</v>
      </c>
      <c r="DW285" s="36">
        <f t="shared" ca="1" si="705"/>
        <v>1.3437645108259535E-13</v>
      </c>
      <c r="DX285" s="36">
        <f t="shared" ca="1" si="706"/>
        <v>485.03344224889406</v>
      </c>
      <c r="DY285" s="36">
        <f t="shared" ca="1" si="707"/>
        <v>5.1165263887041599</v>
      </c>
      <c r="DZ285" s="36">
        <f t="shared" ca="1" si="708"/>
        <v>115.5609385741803</v>
      </c>
      <c r="EA285" s="36">
        <f t="shared" ca="1" si="709"/>
        <v>0</v>
      </c>
      <c r="EB285" s="36">
        <f t="shared" ca="1" si="710"/>
        <v>1554.4486226610775</v>
      </c>
      <c r="EC285" s="36">
        <f t="shared" ca="1" si="711"/>
        <v>0</v>
      </c>
      <c r="ED285" s="36">
        <f t="shared" ca="1" si="712"/>
        <v>0</v>
      </c>
      <c r="EE285" s="36">
        <f t="shared" ca="1" si="750"/>
        <v>0</v>
      </c>
      <c r="EF285" s="36">
        <f t="shared" ca="1" si="713"/>
        <v>1554.4486226610775</v>
      </c>
      <c r="EG285" s="64"/>
      <c r="EH285" s="64"/>
      <c r="EI285" s="64"/>
      <c r="EJ285" s="70"/>
      <c r="EK285" s="70"/>
      <c r="EL285" s="70"/>
      <c r="EM285" s="70"/>
      <c r="EN285" s="70"/>
      <c r="EO285" s="36">
        <f t="shared" ca="1" si="714"/>
        <v>12.27789682576851</v>
      </c>
      <c r="EP285" s="36">
        <f t="shared" ca="1" si="715"/>
        <v>0</v>
      </c>
      <c r="EQ285" s="36">
        <f t="shared" si="716"/>
        <v>41.965109077399212</v>
      </c>
      <c r="ER285" s="36">
        <f t="shared" si="717"/>
        <v>2.5525618958242364</v>
      </c>
      <c r="ES285" s="36">
        <f t="shared" si="718"/>
        <v>-2.3310780348071516</v>
      </c>
      <c r="ET285" s="36">
        <f t="shared" ca="1" si="719"/>
        <v>0</v>
      </c>
      <c r="EU285" s="36">
        <f t="shared" ca="1" si="751"/>
        <v>2.5525618958242364</v>
      </c>
      <c r="EV285" s="36">
        <f t="shared" si="720"/>
        <v>1.701313042637794</v>
      </c>
      <c r="EW285" s="36">
        <f t="shared" si="721"/>
        <v>54.855439562217818</v>
      </c>
      <c r="EX285" s="36">
        <f t="shared" ca="1" si="752"/>
        <v>101.07442357807906</v>
      </c>
      <c r="EY285" s="36">
        <f t="shared" si="722"/>
        <v>0</v>
      </c>
      <c r="EZ285" s="36">
        <f t="shared" si="723"/>
        <v>0</v>
      </c>
      <c r="FA285" s="36">
        <f t="shared" si="724"/>
        <v>0</v>
      </c>
      <c r="FB285" s="36">
        <f t="shared" si="725"/>
        <v>0</v>
      </c>
      <c r="FC285" s="36">
        <f t="shared" si="753"/>
        <v>0</v>
      </c>
      <c r="FD285" s="36">
        <f t="shared" si="726"/>
        <v>0</v>
      </c>
      <c r="FE285" s="36">
        <f t="shared" si="727"/>
        <v>0</v>
      </c>
      <c r="FF285" s="36">
        <f t="shared" si="754"/>
        <v>0</v>
      </c>
      <c r="FG285" s="36">
        <f t="shared" ca="1" si="728"/>
        <v>101.07442357807906</v>
      </c>
      <c r="FH285" s="36">
        <f t="shared" ca="1" si="729"/>
        <v>0.99423964774775397</v>
      </c>
      <c r="FI285" s="36">
        <f t="shared" ca="1" si="730"/>
        <v>-1.3620667714283665</v>
      </c>
      <c r="FJ285" s="36">
        <f t="shared" ca="1" si="731"/>
        <v>122.62236482395723</v>
      </c>
      <c r="FK285" s="36">
        <f t="shared" si="732"/>
        <v>0</v>
      </c>
      <c r="FL285" s="36">
        <f t="shared" si="733"/>
        <v>0</v>
      </c>
      <c r="FM285" s="36">
        <f t="shared" ca="1" si="734"/>
        <v>0</v>
      </c>
      <c r="FN285" s="36">
        <f t="shared" ca="1" si="756"/>
        <v>122.62236482395723</v>
      </c>
    </row>
    <row r="286" spans="2:170" x14ac:dyDescent="0.25">
      <c r="B286" s="2">
        <v>278</v>
      </c>
      <c r="C286" s="2">
        <f t="shared" si="607"/>
        <v>24</v>
      </c>
      <c r="D286" s="2">
        <f t="shared" si="759"/>
        <v>302</v>
      </c>
      <c r="E286" s="2">
        <f t="shared" si="757"/>
        <v>26</v>
      </c>
      <c r="F286" s="189">
        <f t="shared" si="761"/>
        <v>54178</v>
      </c>
      <c r="G286" s="2">
        <f t="shared" si="760"/>
        <v>4</v>
      </c>
      <c r="H286" s="187">
        <f t="shared" si="611"/>
        <v>57.75</v>
      </c>
      <c r="I286" s="186">
        <f t="shared" si="758"/>
        <v>57</v>
      </c>
      <c r="J286" s="2">
        <f t="shared" si="612"/>
        <v>0</v>
      </c>
      <c r="K286" s="2">
        <f t="shared" si="613"/>
        <v>1</v>
      </c>
      <c r="L286">
        <f t="shared" si="614"/>
        <v>2</v>
      </c>
      <c r="M286" s="190">
        <f t="shared" si="735"/>
        <v>4.0105422300000006E-3</v>
      </c>
      <c r="N286">
        <f t="shared" si="615"/>
        <v>1</v>
      </c>
      <c r="O286">
        <f t="shared" si="616"/>
        <v>100</v>
      </c>
      <c r="P286" s="58">
        <f t="shared" si="617"/>
        <v>1.8047440035000001E-2</v>
      </c>
      <c r="Q286" s="106">
        <f t="shared" si="618"/>
        <v>1.8047440035000001E-2</v>
      </c>
      <c r="R286" s="59">
        <f t="shared" si="619"/>
        <v>1.8047440035000001E-2</v>
      </c>
      <c r="S286" s="32">
        <f t="shared" si="736"/>
        <v>1.5165390076506968E-3</v>
      </c>
      <c r="T286">
        <f t="shared" si="620"/>
        <v>1</v>
      </c>
      <c r="U286" s="32">
        <f t="shared" si="737"/>
        <v>4.7192292000000006E-4</v>
      </c>
      <c r="V286">
        <f t="shared" si="621"/>
        <v>1</v>
      </c>
      <c r="W286">
        <f t="shared" si="622"/>
        <v>100</v>
      </c>
      <c r="X286" s="58">
        <f t="shared" si="623"/>
        <v>2.1236531400000004E-3</v>
      </c>
      <c r="Y286" s="58">
        <f t="shared" si="624"/>
        <v>2.1236531400000004E-3</v>
      </c>
      <c r="Z286" s="32">
        <f t="shared" si="625"/>
        <v>2.1236531400000004E-3</v>
      </c>
      <c r="AA286" s="32">
        <f t="shared" si="626"/>
        <v>1.7714358229847793E-4</v>
      </c>
      <c r="AB286" s="59">
        <f t="shared" si="627"/>
        <v>4.9056245199999996E-3</v>
      </c>
      <c r="AC286" s="59">
        <f t="shared" si="628"/>
        <v>4.9056245199999996E-3</v>
      </c>
      <c r="AD286">
        <f t="shared" si="629"/>
        <v>1</v>
      </c>
      <c r="AE286" s="59">
        <f t="shared" si="630"/>
        <v>4.9056245199999996E-3</v>
      </c>
      <c r="AF286" s="59">
        <f t="shared" si="631"/>
        <v>4.1758461800000006E-3</v>
      </c>
      <c r="AG286" s="59">
        <f t="shared" si="632"/>
        <v>4.1758461800000006E-3</v>
      </c>
      <c r="AH286">
        <f t="shared" si="633"/>
        <v>1</v>
      </c>
      <c r="AI286" s="59">
        <f t="shared" si="634"/>
        <v>4.1758461800000006E-3</v>
      </c>
      <c r="AJ286" s="59">
        <f t="shared" si="635"/>
        <v>0</v>
      </c>
      <c r="AK286" s="59">
        <f t="shared" si="636"/>
        <v>0</v>
      </c>
      <c r="AL286" s="59">
        <f t="shared" si="637"/>
        <v>0</v>
      </c>
      <c r="AM286" s="12">
        <f t="shared" si="738"/>
        <v>6.1229021946852251E-2</v>
      </c>
      <c r="AN286" s="12">
        <f t="shared" si="739"/>
        <v>0</v>
      </c>
      <c r="AO286" s="66">
        <f t="shared" si="638"/>
        <v>9.2856200182702046E-5</v>
      </c>
      <c r="AP286" s="66">
        <f t="shared" si="639"/>
        <v>1.0846328288297533E-5</v>
      </c>
      <c r="AQ286" s="59">
        <f t="shared" si="640"/>
        <v>3.003665913980965E-4</v>
      </c>
      <c r="AR286" s="59">
        <f t="shared" si="641"/>
        <v>2.5568297740189919E-4</v>
      </c>
      <c r="AS286" s="59">
        <f t="shared" si="642"/>
        <v>0</v>
      </c>
      <c r="AT286" s="12">
        <f t="shared" si="643"/>
        <v>6.0569269849581261E-2</v>
      </c>
      <c r="AU286" s="59">
        <f t="shared" si="740"/>
        <v>5.7462715141731735E-18</v>
      </c>
      <c r="AV286" s="59">
        <f t="shared" si="741"/>
        <v>0</v>
      </c>
      <c r="AW286" s="70">
        <f t="shared" si="644"/>
        <v>0</v>
      </c>
      <c r="AX286" s="20">
        <f t="shared" si="645"/>
        <v>200000</v>
      </c>
      <c r="AY286" s="20">
        <f t="shared" si="646"/>
        <v>0</v>
      </c>
      <c r="AZ286" s="20">
        <f t="shared" si="647"/>
        <v>0</v>
      </c>
      <c r="BA286" s="20">
        <f t="shared" si="648"/>
        <v>200000</v>
      </c>
      <c r="BB286" s="36">
        <f t="shared" si="649"/>
        <v>1</v>
      </c>
      <c r="BC286" s="36">
        <f t="shared" si="650"/>
        <v>0</v>
      </c>
      <c r="BD286" s="80">
        <f t="shared" si="651"/>
        <v>18.571240036540409</v>
      </c>
      <c r="BE286" s="36">
        <f t="shared" si="652"/>
        <v>0</v>
      </c>
      <c r="BF286" s="36">
        <f t="shared" si="653"/>
        <v>0</v>
      </c>
      <c r="BG286" s="36">
        <f t="shared" si="654"/>
        <v>18.571240036540409</v>
      </c>
      <c r="BH286" s="36">
        <f t="shared" si="655"/>
        <v>2.1692656576595066</v>
      </c>
      <c r="BI286" s="36">
        <f t="shared" si="656"/>
        <v>0</v>
      </c>
      <c r="BJ286" s="36">
        <f t="shared" si="657"/>
        <v>0</v>
      </c>
      <c r="BK286" s="36">
        <f t="shared" si="658"/>
        <v>2.1692656576595066</v>
      </c>
      <c r="BL286" s="68">
        <f ca="1">IF(OR(AT286=0,E286&gt;ProjTerm),0,VLOOKUP(D286,'Life Events'!$AE$5:$AI$1206,5,FALSE))</f>
        <v>2.5330344166746955E-16</v>
      </c>
      <c r="BM286" s="93">
        <f t="shared" ca="1" si="659"/>
        <v>2.5330344166746955E-16</v>
      </c>
      <c r="BN286" s="93">
        <f t="shared" ca="1" si="660"/>
        <v>1.5342404512184629E-17</v>
      </c>
      <c r="BO286" s="36">
        <f t="shared" ca="1" si="661"/>
        <v>2.334503273953887E-15</v>
      </c>
      <c r="BP286" s="36">
        <f t="shared" si="662"/>
        <v>8.6705249461279527E-3</v>
      </c>
      <c r="BQ286" s="36">
        <f t="shared" si="663"/>
        <v>98.306702663820701</v>
      </c>
      <c r="BR286" s="36">
        <f t="shared" si="664"/>
        <v>154.78110000000001</v>
      </c>
      <c r="BS286" s="36">
        <f t="shared" si="665"/>
        <v>152.16019575679101</v>
      </c>
      <c r="BT286" s="36">
        <f t="shared" si="666"/>
        <v>9.2162319571581843</v>
      </c>
      <c r="BU286" s="70" cm="1">
        <f t="array" ref="BU286">IF(AND(ActInt=1,$J286=0),INDEX(Tbl_FwdNom,$B286-IVP,MATCH(ValnDt,Tbl_FwdNom_Cols)),INDEX(Tbl_FwdNom,$B286,MATCH(StartDt,Tbl_FwdNom_Cols)))</f>
        <v>12.462988554000001</v>
      </c>
      <c r="BV286" s="70" cm="1">
        <f t="array" ref="BV286">INDEX(Tbl_FwdReal,$B286,MATCH(StartDt,Tbl_FwdReal_Cols))</f>
        <v>5.0192083810000003</v>
      </c>
      <c r="BW286" s="70" cm="1">
        <f t="array" ref="BW286">IF(RunType&lt;&gt;"OPN",INDEX(Tbl_FwdReal,$B286,MATCH(ValnDt,Tbl_FwdReal_Cols)),IF(AND($J286=0,ActInt=1),INDEX(Tbl_FwdReal,$B286-IVP,MATCH(ValnDt,Tbl_FwdReal_Cols)),-999))*$K286</f>
        <v>5.0192083810000003</v>
      </c>
      <c r="BX286" s="70">
        <f t="shared" si="667"/>
        <v>5.0192083810000003E-2</v>
      </c>
      <c r="BY286" s="70">
        <f t="shared" si="742"/>
        <v>7.088017790035761E-2</v>
      </c>
      <c r="BZ286" s="64">
        <f t="shared" si="755"/>
        <v>5.7230566806774075E-3</v>
      </c>
      <c r="CA286" s="70" cm="1">
        <f t="array" ref="CA286">IF($J286=1,CA285*(1+INDEX(Tbl_CPI,$B286,MATCH(IF(RunType="OPN",StartDt,ValnDt),Tbl_CPI_Cols))),0)</f>
        <v>0</v>
      </c>
      <c r="CB286" s="70">
        <f t="shared" si="743"/>
        <v>5.0241469799129295</v>
      </c>
      <c r="CC286" s="70">
        <f t="shared" si="744"/>
        <v>4.9671262865897514</v>
      </c>
      <c r="CD286" s="36">
        <f t="shared" si="668"/>
        <v>27.333959906931987</v>
      </c>
      <c r="CE286" s="36">
        <f t="shared" si="669"/>
        <v>1.5748580260827867</v>
      </c>
      <c r="CF286" s="36">
        <f t="shared" si="670"/>
        <v>0</v>
      </c>
      <c r="CG286" s="36">
        <f t="shared" si="671"/>
        <v>1.7700586476781175</v>
      </c>
      <c r="CH286" s="36">
        <f t="shared" si="672"/>
        <v>1.6736316310359183</v>
      </c>
      <c r="CI286" s="36">
        <f t="shared" si="673"/>
        <v>0</v>
      </c>
      <c r="CJ286" s="36">
        <f t="shared" si="674"/>
        <v>0</v>
      </c>
      <c r="CK286" s="36">
        <f t="shared" si="675"/>
        <v>0</v>
      </c>
      <c r="CL286" s="36">
        <f t="shared" si="676"/>
        <v>9.6427016642199367E-2</v>
      </c>
      <c r="CM286" s="36">
        <f t="shared" si="677"/>
        <v>1.7700586476781175</v>
      </c>
      <c r="CN286" s="36">
        <f t="shared" ca="1" si="678"/>
        <v>11.515603212095606</v>
      </c>
      <c r="CO286" s="20">
        <f t="shared" si="679"/>
        <v>120000</v>
      </c>
      <c r="CP286" s="20">
        <f t="shared" si="680"/>
        <v>2</v>
      </c>
      <c r="CQ286" s="64">
        <f t="shared" si="681"/>
        <v>5.0856194399999995E-3</v>
      </c>
      <c r="CR286" s="64">
        <f t="shared" si="682"/>
        <v>2.2885287480000002E-2</v>
      </c>
      <c r="CS286" s="36">
        <f t="shared" si="683"/>
        <v>14.161600914989817</v>
      </c>
      <c r="CT286" s="36">
        <f t="shared" si="684"/>
        <v>11.142744021924246</v>
      </c>
      <c r="CU286" s="36">
        <f t="shared" si="685"/>
        <v>1.301559394595704</v>
      </c>
      <c r="CV286" s="36">
        <f t="shared" si="745"/>
        <v>12.444303416519951</v>
      </c>
      <c r="CW286" s="36">
        <f t="shared" si="686"/>
        <v>0</v>
      </c>
      <c r="CX286" s="36">
        <f t="shared" si="687"/>
        <v>0</v>
      </c>
      <c r="CY286" s="36">
        <f t="shared" si="688"/>
        <v>0</v>
      </c>
      <c r="CZ286" s="36">
        <f t="shared" si="746"/>
        <v>0</v>
      </c>
      <c r="DA286" s="64">
        <f t="shared" si="689"/>
        <v>9.8358900728634513E-3</v>
      </c>
      <c r="DB286" s="70">
        <f t="shared" si="747"/>
        <v>0.99025991235847866</v>
      </c>
      <c r="DC286" s="70">
        <f>PRODUCT($DB$8:DB286)</f>
        <v>6.3829693331460019E-2</v>
      </c>
      <c r="DD286" s="36">
        <f t="shared" si="690"/>
        <v>420.80444005499726</v>
      </c>
      <c r="DE286" s="36">
        <f t="shared" si="691"/>
        <v>1453.9646181214594</v>
      </c>
      <c r="DF286" s="36">
        <f t="shared" si="692"/>
        <v>112.99112884927318</v>
      </c>
      <c r="DG286" s="36">
        <f t="shared" si="693"/>
        <v>0.65506256664646856</v>
      </c>
      <c r="DH286" s="36">
        <f t="shared" ca="1" si="694"/>
        <v>1.1950470096099561E-13</v>
      </c>
      <c r="DI286" s="36">
        <f t="shared" si="695"/>
        <v>102.29193055656312</v>
      </c>
      <c r="DJ286" s="36">
        <f t="shared" ca="1" si="696"/>
        <v>1247.7881749056521</v>
      </c>
      <c r="DK286" s="36">
        <f t="shared" si="697"/>
        <v>0</v>
      </c>
      <c r="DL286" s="36">
        <f t="shared" si="698"/>
        <v>0</v>
      </c>
      <c r="DM286" s="36">
        <f t="shared" ca="1" si="699"/>
        <v>1247.7881749056521</v>
      </c>
      <c r="DN286" s="36">
        <f t="shared" ca="1" si="748"/>
        <v>1247.7881749056573</v>
      </c>
      <c r="DO286" s="64" cm="1">
        <f t="array" ref="DO286">IFERROR(INDEX(Tbl_FwdNom,$B286,MATCH(LIDt,Tbl_FwdNom_Cols,0)),0)</f>
        <v>9.3804428019999992</v>
      </c>
      <c r="DP286" s="64">
        <f t="shared" ca="1" si="749"/>
        <v>8.7109865020000008</v>
      </c>
      <c r="DQ286" s="64">
        <f t="shared" ca="1" si="700"/>
        <v>6.9845015475908934E-3</v>
      </c>
      <c r="DR286" s="70">
        <f t="shared" ca="1" si="701"/>
        <v>0.99306394335080961</v>
      </c>
      <c r="DS286" s="70">
        <f ca="1">PRODUCT($DR$8:DR286)</f>
        <v>6.7267203111693846E-2</v>
      </c>
      <c r="DT286" s="36">
        <f t="shared" ca="1" si="702"/>
        <v>1781.5660821833201</v>
      </c>
      <c r="DU286" s="36">
        <f t="shared" ca="1" si="703"/>
        <v>130.70799846483362</v>
      </c>
      <c r="DV286" s="36">
        <f t="shared" ca="1" si="704"/>
        <v>0.79942217246566039</v>
      </c>
      <c r="DW286" s="36">
        <f t="shared" ca="1" si="705"/>
        <v>1.3298050033918764E-13</v>
      </c>
      <c r="DX286" s="36">
        <f t="shared" ca="1" si="706"/>
        <v>479.20492711975663</v>
      </c>
      <c r="DY286" s="36">
        <f t="shared" ca="1" si="707"/>
        <v>5.0551622638951876</v>
      </c>
      <c r="DZ286" s="36">
        <f t="shared" ca="1" si="708"/>
        <v>114.68275301473973</v>
      </c>
      <c r="EA286" s="36">
        <f t="shared" ca="1" si="709"/>
        <v>0</v>
      </c>
      <c r="EB286" s="36">
        <f t="shared" ca="1" si="710"/>
        <v>1552.0076466345668</v>
      </c>
      <c r="EC286" s="36">
        <f t="shared" ca="1" si="711"/>
        <v>0</v>
      </c>
      <c r="ED286" s="36">
        <f t="shared" ca="1" si="712"/>
        <v>0</v>
      </c>
      <c r="EE286" s="36">
        <f t="shared" ca="1" si="750"/>
        <v>0</v>
      </c>
      <c r="EF286" s="36">
        <f t="shared" ca="1" si="713"/>
        <v>1552.0076466345668</v>
      </c>
      <c r="EG286" s="64"/>
      <c r="EH286" s="64"/>
      <c r="EI286" s="64"/>
      <c r="EJ286" s="70"/>
      <c r="EK286" s="70"/>
      <c r="EL286" s="70"/>
      <c r="EM286" s="70"/>
      <c r="EN286" s="70"/>
      <c r="EO286" s="36">
        <f t="shared" ca="1" si="714"/>
        <v>12.265729166165871</v>
      </c>
      <c r="EP286" s="36">
        <f t="shared" ca="1" si="715"/>
        <v>0</v>
      </c>
      <c r="EQ286" s="36">
        <f t="shared" si="716"/>
        <v>41.824279653375839</v>
      </c>
      <c r="ER286" s="36">
        <f t="shared" si="717"/>
        <v>2.5224238469772695</v>
      </c>
      <c r="ES286" s="36">
        <f t="shared" si="718"/>
        <v>-2.3035550416158643</v>
      </c>
      <c r="ET286" s="36">
        <f t="shared" ca="1" si="719"/>
        <v>0</v>
      </c>
      <c r="EU286" s="36">
        <f t="shared" ca="1" si="751"/>
        <v>2.5224238469772695</v>
      </c>
      <c r="EV286" s="36">
        <f t="shared" si="720"/>
        <v>1.6885410810516319</v>
      </c>
      <c r="EW286" s="36">
        <f t="shared" si="721"/>
        <v>54.671351872993711</v>
      </c>
      <c r="EX286" s="36">
        <f t="shared" ca="1" si="752"/>
        <v>100.70659645439845</v>
      </c>
      <c r="EY286" s="36">
        <f t="shared" si="722"/>
        <v>0</v>
      </c>
      <c r="EZ286" s="36">
        <f t="shared" si="723"/>
        <v>0</v>
      </c>
      <c r="FA286" s="36">
        <f t="shared" si="724"/>
        <v>0</v>
      </c>
      <c r="FB286" s="36">
        <f t="shared" si="725"/>
        <v>0</v>
      </c>
      <c r="FC286" s="36">
        <f t="shared" si="753"/>
        <v>0</v>
      </c>
      <c r="FD286" s="36">
        <f t="shared" si="726"/>
        <v>0</v>
      </c>
      <c r="FE286" s="36">
        <f t="shared" si="727"/>
        <v>0</v>
      </c>
      <c r="FF286" s="36">
        <f t="shared" si="754"/>
        <v>0</v>
      </c>
      <c r="FG286" s="36">
        <f t="shared" ca="1" si="728"/>
        <v>100.70659645439845</v>
      </c>
      <c r="FH286" s="36">
        <f t="shared" ca="1" si="729"/>
        <v>0.99053901233768338</v>
      </c>
      <c r="FI286" s="36">
        <f t="shared" ca="1" si="730"/>
        <v>-1.347386921254389</v>
      </c>
      <c r="FJ286" s="36">
        <f t="shared" ca="1" si="731"/>
        <v>122.13143399958503</v>
      </c>
      <c r="FK286" s="36">
        <f t="shared" si="732"/>
        <v>0</v>
      </c>
      <c r="FL286" s="36">
        <f t="shared" si="733"/>
        <v>0</v>
      </c>
      <c r="FM286" s="36">
        <f t="shared" ca="1" si="734"/>
        <v>0</v>
      </c>
      <c r="FN286" s="36">
        <f t="shared" ca="1" si="756"/>
        <v>122.13143399958503</v>
      </c>
    </row>
    <row r="287" spans="2:170" x14ac:dyDescent="0.25">
      <c r="B287" s="2">
        <v>279</v>
      </c>
      <c r="C287" s="2">
        <f t="shared" si="607"/>
        <v>24</v>
      </c>
      <c r="D287" s="2">
        <f t="shared" si="759"/>
        <v>303</v>
      </c>
      <c r="E287" s="2">
        <f t="shared" si="757"/>
        <v>26</v>
      </c>
      <c r="F287" s="189">
        <f t="shared" si="761"/>
        <v>54209</v>
      </c>
      <c r="G287" s="2">
        <f t="shared" si="760"/>
        <v>5</v>
      </c>
      <c r="H287" s="187">
        <f t="shared" si="611"/>
        <v>57.833333333333336</v>
      </c>
      <c r="I287" s="186">
        <f t="shared" si="758"/>
        <v>57</v>
      </c>
      <c r="J287" s="2">
        <f t="shared" si="612"/>
        <v>0</v>
      </c>
      <c r="K287" s="2">
        <f t="shared" si="613"/>
        <v>1</v>
      </c>
      <c r="L287">
        <f t="shared" si="614"/>
        <v>2</v>
      </c>
      <c r="M287" s="190">
        <f t="shared" si="735"/>
        <v>4.0105422300000006E-3</v>
      </c>
      <c r="N287">
        <f t="shared" si="615"/>
        <v>1</v>
      </c>
      <c r="O287">
        <f t="shared" si="616"/>
        <v>100</v>
      </c>
      <c r="P287" s="58">
        <f t="shared" si="617"/>
        <v>1.8047440035000001E-2</v>
      </c>
      <c r="Q287" s="106">
        <f t="shared" si="618"/>
        <v>1.8047440035000001E-2</v>
      </c>
      <c r="R287" s="59">
        <f t="shared" si="619"/>
        <v>1.8047440035000001E-2</v>
      </c>
      <c r="S287" s="32">
        <f t="shared" si="736"/>
        <v>1.5165390076506968E-3</v>
      </c>
      <c r="T287">
        <f t="shared" si="620"/>
        <v>1</v>
      </c>
      <c r="U287" s="32">
        <f t="shared" si="737"/>
        <v>4.7192292000000006E-4</v>
      </c>
      <c r="V287">
        <f t="shared" si="621"/>
        <v>1</v>
      </c>
      <c r="W287">
        <f t="shared" si="622"/>
        <v>100</v>
      </c>
      <c r="X287" s="58">
        <f t="shared" si="623"/>
        <v>2.1236531400000004E-3</v>
      </c>
      <c r="Y287" s="58">
        <f t="shared" si="624"/>
        <v>2.1236531400000004E-3</v>
      </c>
      <c r="Z287" s="32">
        <f t="shared" si="625"/>
        <v>2.1236531400000004E-3</v>
      </c>
      <c r="AA287" s="32">
        <f t="shared" si="626"/>
        <v>1.7714358229847793E-4</v>
      </c>
      <c r="AB287" s="59">
        <f t="shared" si="627"/>
        <v>4.9056245199999996E-3</v>
      </c>
      <c r="AC287" s="59">
        <f t="shared" si="628"/>
        <v>4.9056245199999996E-3</v>
      </c>
      <c r="AD287">
        <f t="shared" si="629"/>
        <v>1</v>
      </c>
      <c r="AE287" s="59">
        <f t="shared" si="630"/>
        <v>4.9056245199999996E-3</v>
      </c>
      <c r="AF287" s="59">
        <f t="shared" si="631"/>
        <v>4.1758461800000006E-3</v>
      </c>
      <c r="AG287" s="59">
        <f t="shared" si="632"/>
        <v>4.1758461800000006E-3</v>
      </c>
      <c r="AH287">
        <f t="shared" si="633"/>
        <v>1</v>
      </c>
      <c r="AI287" s="59">
        <f t="shared" si="634"/>
        <v>4.1758461800000006E-3</v>
      </c>
      <c r="AJ287" s="59">
        <f t="shared" si="635"/>
        <v>0</v>
      </c>
      <c r="AK287" s="59">
        <f t="shared" si="636"/>
        <v>0</v>
      </c>
      <c r="AL287" s="59">
        <f t="shared" si="637"/>
        <v>0</v>
      </c>
      <c r="AM287" s="12">
        <f t="shared" si="738"/>
        <v>6.0569269849581261E-2</v>
      </c>
      <c r="AN287" s="12">
        <f t="shared" si="739"/>
        <v>0</v>
      </c>
      <c r="AO287" s="66">
        <f t="shared" si="638"/>
        <v>9.1855660391811244E-5</v>
      </c>
      <c r="AP287" s="66">
        <f t="shared" si="639"/>
        <v>1.0729457438358016E-5</v>
      </c>
      <c r="AQ287" s="59">
        <f t="shared" si="640"/>
        <v>2.9713009533260254E-4</v>
      </c>
      <c r="AR287" s="59">
        <f t="shared" si="641"/>
        <v>2.5292795412676312E-4</v>
      </c>
      <c r="AS287" s="59">
        <f t="shared" si="642"/>
        <v>0</v>
      </c>
      <c r="AT287" s="12">
        <f t="shared" si="643"/>
        <v>5.9916626682291724E-2</v>
      </c>
      <c r="AU287" s="59">
        <f t="shared" si="740"/>
        <v>0</v>
      </c>
      <c r="AV287" s="59">
        <f t="shared" si="741"/>
        <v>-2.7647155398380363E-18</v>
      </c>
      <c r="AW287" s="70">
        <f t="shared" si="644"/>
        <v>0</v>
      </c>
      <c r="AX287" s="20">
        <f t="shared" si="645"/>
        <v>200000</v>
      </c>
      <c r="AY287" s="20">
        <f t="shared" si="646"/>
        <v>0</v>
      </c>
      <c r="AZ287" s="20">
        <f t="shared" si="647"/>
        <v>0</v>
      </c>
      <c r="BA287" s="20">
        <f t="shared" si="648"/>
        <v>200000</v>
      </c>
      <c r="BB287" s="36">
        <f t="shared" si="649"/>
        <v>1</v>
      </c>
      <c r="BC287" s="36">
        <f t="shared" si="650"/>
        <v>0</v>
      </c>
      <c r="BD287" s="80">
        <f t="shared" si="651"/>
        <v>18.371132078362248</v>
      </c>
      <c r="BE287" s="36">
        <f t="shared" si="652"/>
        <v>0</v>
      </c>
      <c r="BF287" s="36">
        <f t="shared" si="653"/>
        <v>0</v>
      </c>
      <c r="BG287" s="36">
        <f t="shared" si="654"/>
        <v>18.371132078362248</v>
      </c>
      <c r="BH287" s="36">
        <f t="shared" si="655"/>
        <v>2.1458914876716033</v>
      </c>
      <c r="BI287" s="36">
        <f t="shared" si="656"/>
        <v>0</v>
      </c>
      <c r="BJ287" s="36">
        <f t="shared" si="657"/>
        <v>0</v>
      </c>
      <c r="BK287" s="36">
        <f t="shared" si="658"/>
        <v>2.1458914876716033</v>
      </c>
      <c r="BL287" s="68">
        <f ca="1">IF(OR(AT287=0,E287&gt;ProjTerm),0,VLOOKUP(D287,'Life Events'!$AE$5:$AI$1206,5,FALSE))</f>
        <v>2.5606255494885957E-16</v>
      </c>
      <c r="BM287" s="93">
        <f t="shared" ca="1" si="659"/>
        <v>2.5606255494885957E-16</v>
      </c>
      <c r="BN287" s="93">
        <f t="shared" ca="1" si="660"/>
        <v>1.5342404512184629E-17</v>
      </c>
      <c r="BO287" s="36">
        <f t="shared" ca="1" si="661"/>
        <v>2.3345052001919443E-15</v>
      </c>
      <c r="BP287" s="36">
        <f t="shared" si="662"/>
        <v>8.5770987107290971E-3</v>
      </c>
      <c r="BQ287" s="36">
        <f t="shared" si="663"/>
        <v>98.306783778340474</v>
      </c>
      <c r="BR287" s="36">
        <f t="shared" si="664"/>
        <v>154.78110000000001</v>
      </c>
      <c r="BS287" s="36">
        <f t="shared" si="665"/>
        <v>152.16032130673696</v>
      </c>
      <c r="BT287" s="36">
        <f t="shared" si="666"/>
        <v>9.1169331675933183</v>
      </c>
      <c r="BU287" s="70" cm="1">
        <f t="array" ref="BU287">IF(AND(ActInt=1,$J287=0),INDEX(Tbl_FwdNom,$B287-IVP,MATCH(ValnDt,Tbl_FwdNom_Cols)),INDEX(Tbl_FwdNom,$B287,MATCH(StartDt,Tbl_FwdNom_Cols)))</f>
        <v>12.461947643</v>
      </c>
      <c r="BV287" s="70" cm="1">
        <f t="array" ref="BV287">INDEX(Tbl_FwdReal,$B287,MATCH(StartDt,Tbl_FwdReal_Cols))</f>
        <v>5.0191225580000003</v>
      </c>
      <c r="BW287" s="70" cm="1">
        <f t="array" ref="BW287">IF(RunType&lt;&gt;"OPN",INDEX(Tbl_FwdReal,$B287,MATCH(ValnDt,Tbl_FwdReal_Cols)),IF(AND($J287=0,ActInt=1),INDEX(Tbl_FwdReal,$B287-IVP,MATCH(ValnDt,Tbl_FwdReal_Cols)),-999))*$K287</f>
        <v>5.0191225580000003</v>
      </c>
      <c r="BX287" s="70">
        <f t="shared" si="667"/>
        <v>5.0191225580000005E-2</v>
      </c>
      <c r="BY287" s="70">
        <f t="shared" si="742"/>
        <v>7.0871141404647009E-2</v>
      </c>
      <c r="BZ287" s="64">
        <f t="shared" si="755"/>
        <v>5.7223494550213694E-3</v>
      </c>
      <c r="CA287" s="70" cm="1">
        <f t="array" ref="CA287">IF($J287=1,CA286*(1+INDEX(Tbl_CPI,$B287,MATCH(IF(RunType="OPN",StartDt,ValnDt),Tbl_CPI_Cols))),0)</f>
        <v>0</v>
      </c>
      <c r="CB287" s="70">
        <f t="shared" si="743"/>
        <v>5.0528969046453813</v>
      </c>
      <c r="CC287" s="70">
        <f t="shared" si="744"/>
        <v>4.9671262865897514</v>
      </c>
      <c r="CD287" s="36">
        <f t="shared" si="668"/>
        <v>27.333961698529716</v>
      </c>
      <c r="CE287" s="36">
        <f t="shared" si="669"/>
        <v>1.5748593255247274</v>
      </c>
      <c r="CF287" s="36">
        <f t="shared" si="670"/>
        <v>0</v>
      </c>
      <c r="CG287" s="36">
        <f t="shared" si="671"/>
        <v>1.7509861816392016</v>
      </c>
      <c r="CH287" s="36">
        <f t="shared" si="672"/>
        <v>1.655598102176365</v>
      </c>
      <c r="CI287" s="36">
        <f t="shared" si="673"/>
        <v>0</v>
      </c>
      <c r="CJ287" s="36">
        <f t="shared" si="674"/>
        <v>0</v>
      </c>
      <c r="CK287" s="36">
        <f t="shared" si="675"/>
        <v>0</v>
      </c>
      <c r="CL287" s="36">
        <f t="shared" si="676"/>
        <v>9.5388079462836756E-2</v>
      </c>
      <c r="CM287" s="36">
        <f t="shared" si="677"/>
        <v>1.7509861816392016</v>
      </c>
      <c r="CN287" s="36">
        <f t="shared" ca="1" si="678"/>
        <v>11.391513299729805</v>
      </c>
      <c r="CO287" s="20">
        <f t="shared" si="679"/>
        <v>120000</v>
      </c>
      <c r="CP287" s="20">
        <f t="shared" si="680"/>
        <v>2</v>
      </c>
      <c r="CQ287" s="64">
        <f t="shared" si="681"/>
        <v>5.0856194399999995E-3</v>
      </c>
      <c r="CR287" s="64">
        <f t="shared" si="682"/>
        <v>2.2885287480000002E-2</v>
      </c>
      <c r="CS287" s="36">
        <f t="shared" si="683"/>
        <v>14.00900749429972</v>
      </c>
      <c r="CT287" s="36">
        <f t="shared" si="684"/>
        <v>11.022679247017349</v>
      </c>
      <c r="CU287" s="36">
        <f t="shared" si="685"/>
        <v>1.2875348926029619</v>
      </c>
      <c r="CV287" s="36">
        <f t="shared" si="745"/>
        <v>12.31021413962031</v>
      </c>
      <c r="CW287" s="36">
        <f t="shared" si="686"/>
        <v>0</v>
      </c>
      <c r="CX287" s="36">
        <f t="shared" si="687"/>
        <v>0</v>
      </c>
      <c r="CY287" s="36">
        <f t="shared" si="688"/>
        <v>0</v>
      </c>
      <c r="CZ287" s="36">
        <f t="shared" si="746"/>
        <v>0</v>
      </c>
      <c r="DA287" s="64">
        <f t="shared" si="689"/>
        <v>9.8351111842125416E-3</v>
      </c>
      <c r="DB287" s="70">
        <f t="shared" si="747"/>
        <v>0.99026067614872382</v>
      </c>
      <c r="DC287" s="70">
        <f>PRODUCT($DB$8:DB287)</f>
        <v>6.3208035276777291E-2</v>
      </c>
      <c r="DD287" s="36">
        <f t="shared" si="690"/>
        <v>415.82616534215509</v>
      </c>
      <c r="DE287" s="36">
        <f t="shared" si="691"/>
        <v>1449.8933897202328</v>
      </c>
      <c r="DF287" s="36">
        <f t="shared" si="692"/>
        <v>111.95651767666386</v>
      </c>
      <c r="DG287" s="36">
        <f t="shared" si="693"/>
        <v>0.65292808111132317</v>
      </c>
      <c r="DH287" s="36">
        <f t="shared" ca="1" si="694"/>
        <v>1.1834553778179113E-13</v>
      </c>
      <c r="DI287" s="36">
        <f t="shared" si="695"/>
        <v>101.52977574141701</v>
      </c>
      <c r="DJ287" s="36">
        <f t="shared" ca="1" si="696"/>
        <v>1246.9005897150478</v>
      </c>
      <c r="DK287" s="36">
        <f t="shared" si="697"/>
        <v>0</v>
      </c>
      <c r="DL287" s="36">
        <f t="shared" si="698"/>
        <v>0</v>
      </c>
      <c r="DM287" s="36">
        <f t="shared" ca="1" si="699"/>
        <v>1246.9005897150478</v>
      </c>
      <c r="DN287" s="36">
        <f t="shared" ca="1" si="748"/>
        <v>1246.9005897150525</v>
      </c>
      <c r="DO287" s="64" cm="1">
        <f t="array" ref="DO287">IFERROR(INDEX(Tbl_FwdNom,$B287,MATCH(LIDt,Tbl_FwdNom_Cols,0)),0)</f>
        <v>9.3608203040000006</v>
      </c>
      <c r="DP287" s="64">
        <f t="shared" ca="1" si="749"/>
        <v>8.7092656730000009</v>
      </c>
      <c r="DQ287" s="64">
        <f t="shared" ca="1" si="700"/>
        <v>6.9831732084468801E-3</v>
      </c>
      <c r="DR287" s="70">
        <f t="shared" ca="1" si="701"/>
        <v>0.99306525332871542</v>
      </c>
      <c r="DS287" s="70">
        <f ca="1">PRODUCT($DR$8:DR287)</f>
        <v>6.6800722098828411E-2</v>
      </c>
      <c r="DT287" s="36">
        <f t="shared" ca="1" si="702"/>
        <v>1775.635934639138</v>
      </c>
      <c r="DU287" s="36">
        <f t="shared" ca="1" si="703"/>
        <v>129.47486357017135</v>
      </c>
      <c r="DV287" s="36">
        <f t="shared" ca="1" si="704"/>
        <v>0.79642757725193192</v>
      </c>
      <c r="DW287" s="36">
        <f t="shared" ca="1" si="705"/>
        <v>1.3157462100621017E-13</v>
      </c>
      <c r="DX287" s="36">
        <f t="shared" ca="1" si="706"/>
        <v>473.43436496058172</v>
      </c>
      <c r="DY287" s="36">
        <f t="shared" ca="1" si="707"/>
        <v>4.9944091466370253</v>
      </c>
      <c r="DZ287" s="36">
        <f t="shared" ca="1" si="708"/>
        <v>113.81644311257575</v>
      </c>
      <c r="EA287" s="36">
        <f t="shared" ca="1" si="709"/>
        <v>0</v>
      </c>
      <c r="EB287" s="36">
        <f t="shared" ca="1" si="710"/>
        <v>1549.6908579306889</v>
      </c>
      <c r="EC287" s="36">
        <f t="shared" ca="1" si="711"/>
        <v>0</v>
      </c>
      <c r="ED287" s="36">
        <f t="shared" ca="1" si="712"/>
        <v>0</v>
      </c>
      <c r="EE287" s="36">
        <f t="shared" ca="1" si="750"/>
        <v>0</v>
      </c>
      <c r="EF287" s="36">
        <f t="shared" ca="1" si="713"/>
        <v>1549.6908579306889</v>
      </c>
      <c r="EG287" s="64"/>
      <c r="EH287" s="64"/>
      <c r="EI287" s="64"/>
      <c r="EJ287" s="70"/>
      <c r="EK287" s="70"/>
      <c r="EL287" s="70"/>
      <c r="EM287" s="70"/>
      <c r="EN287" s="70"/>
      <c r="EO287" s="36">
        <f t="shared" ca="1" si="714"/>
        <v>12.254914290764292</v>
      </c>
      <c r="EP287" s="36">
        <f t="shared" ca="1" si="715"/>
        <v>0</v>
      </c>
      <c r="EQ287" s="36">
        <f t="shared" si="716"/>
        <v>41.687997526318831</v>
      </c>
      <c r="ER287" s="36">
        <f t="shared" si="717"/>
        <v>2.492582624648827</v>
      </c>
      <c r="ES287" s="36">
        <f t="shared" si="718"/>
        <v>-2.2763031195310655</v>
      </c>
      <c r="ET287" s="36">
        <f t="shared" ca="1" si="719"/>
        <v>0</v>
      </c>
      <c r="EU287" s="36">
        <f t="shared" ca="1" si="751"/>
        <v>2.492582624648827</v>
      </c>
      <c r="EV287" s="36">
        <f t="shared" si="720"/>
        <v>1.67596013054563</v>
      </c>
      <c r="EW287" s="36">
        <f t="shared" si="721"/>
        <v>54.493208263968455</v>
      </c>
      <c r="EX287" s="36">
        <f t="shared" ca="1" si="752"/>
        <v>100.34974854548175</v>
      </c>
      <c r="EY287" s="36">
        <f t="shared" si="722"/>
        <v>0</v>
      </c>
      <c r="EZ287" s="36">
        <f t="shared" si="723"/>
        <v>0</v>
      </c>
      <c r="FA287" s="36">
        <f t="shared" si="724"/>
        <v>0</v>
      </c>
      <c r="FB287" s="36">
        <f t="shared" si="725"/>
        <v>0</v>
      </c>
      <c r="FC287" s="36">
        <f t="shared" si="753"/>
        <v>0</v>
      </c>
      <c r="FD287" s="36">
        <f t="shared" si="726"/>
        <v>0</v>
      </c>
      <c r="FE287" s="36">
        <f t="shared" si="727"/>
        <v>0</v>
      </c>
      <c r="FF287" s="36">
        <f t="shared" si="754"/>
        <v>0</v>
      </c>
      <c r="FG287" s="36">
        <f t="shared" ca="1" si="728"/>
        <v>100.34974854548175</v>
      </c>
      <c r="FH287" s="36">
        <f t="shared" ca="1" si="729"/>
        <v>0.98695093425258373</v>
      </c>
      <c r="FI287" s="36">
        <f t="shared" ca="1" si="730"/>
        <v>-1.3328718948821112</v>
      </c>
      <c r="FJ287" s="36">
        <f t="shared" ca="1" si="731"/>
        <v>121.65142706251801</v>
      </c>
      <c r="FK287" s="36">
        <f t="shared" si="732"/>
        <v>0</v>
      </c>
      <c r="FL287" s="36">
        <f t="shared" si="733"/>
        <v>0</v>
      </c>
      <c r="FM287" s="36">
        <f t="shared" ca="1" si="734"/>
        <v>0</v>
      </c>
      <c r="FN287" s="36">
        <f t="shared" ca="1" si="756"/>
        <v>121.65142706251801</v>
      </c>
    </row>
    <row r="288" spans="2:170" x14ac:dyDescent="0.25">
      <c r="B288" s="2">
        <v>280</v>
      </c>
      <c r="C288" s="2">
        <f t="shared" si="607"/>
        <v>24</v>
      </c>
      <c r="D288" s="2">
        <f t="shared" si="759"/>
        <v>304</v>
      </c>
      <c r="E288" s="2">
        <f t="shared" si="757"/>
        <v>26</v>
      </c>
      <c r="F288" s="189">
        <f t="shared" si="761"/>
        <v>54239</v>
      </c>
      <c r="G288" s="2">
        <f t="shared" si="760"/>
        <v>6</v>
      </c>
      <c r="H288" s="187">
        <f t="shared" si="611"/>
        <v>57.916666666666671</v>
      </c>
      <c r="I288" s="186">
        <f t="shared" si="758"/>
        <v>57</v>
      </c>
      <c r="J288" s="2">
        <f t="shared" si="612"/>
        <v>0</v>
      </c>
      <c r="K288" s="2">
        <f t="shared" si="613"/>
        <v>1</v>
      </c>
      <c r="L288">
        <f t="shared" si="614"/>
        <v>2</v>
      </c>
      <c r="M288" s="190">
        <f t="shared" si="735"/>
        <v>4.0105422300000006E-3</v>
      </c>
      <c r="N288">
        <f t="shared" si="615"/>
        <v>1</v>
      </c>
      <c r="O288">
        <f t="shared" si="616"/>
        <v>100</v>
      </c>
      <c r="P288" s="58">
        <f t="shared" si="617"/>
        <v>1.8047440035000001E-2</v>
      </c>
      <c r="Q288" s="106">
        <f t="shared" si="618"/>
        <v>1.8047440035000001E-2</v>
      </c>
      <c r="R288" s="59">
        <f t="shared" si="619"/>
        <v>1.8047440035000001E-2</v>
      </c>
      <c r="S288" s="32">
        <f t="shared" si="736"/>
        <v>1.5165390076506968E-3</v>
      </c>
      <c r="T288">
        <f t="shared" si="620"/>
        <v>1</v>
      </c>
      <c r="U288" s="32">
        <f t="shared" si="737"/>
        <v>4.7192292000000006E-4</v>
      </c>
      <c r="V288">
        <f t="shared" si="621"/>
        <v>1</v>
      </c>
      <c r="W288">
        <f t="shared" si="622"/>
        <v>100</v>
      </c>
      <c r="X288" s="58">
        <f t="shared" si="623"/>
        <v>2.1236531400000004E-3</v>
      </c>
      <c r="Y288" s="58">
        <f t="shared" si="624"/>
        <v>2.1236531400000004E-3</v>
      </c>
      <c r="Z288" s="32">
        <f t="shared" si="625"/>
        <v>2.1236531400000004E-3</v>
      </c>
      <c r="AA288" s="32">
        <f t="shared" si="626"/>
        <v>1.7714358229847793E-4</v>
      </c>
      <c r="AB288" s="59">
        <f t="shared" si="627"/>
        <v>4.9056245199999996E-3</v>
      </c>
      <c r="AC288" s="59">
        <f t="shared" si="628"/>
        <v>4.9056245199999996E-3</v>
      </c>
      <c r="AD288">
        <f t="shared" si="629"/>
        <v>1</v>
      </c>
      <c r="AE288" s="59">
        <f t="shared" si="630"/>
        <v>4.9056245199999996E-3</v>
      </c>
      <c r="AF288" s="59">
        <f t="shared" si="631"/>
        <v>4.1758461800000006E-3</v>
      </c>
      <c r="AG288" s="59">
        <f t="shared" si="632"/>
        <v>4.1758461800000006E-3</v>
      </c>
      <c r="AH288">
        <f t="shared" si="633"/>
        <v>1</v>
      </c>
      <c r="AI288" s="59">
        <f t="shared" si="634"/>
        <v>4.1758461800000006E-3</v>
      </c>
      <c r="AJ288" s="59">
        <f t="shared" si="635"/>
        <v>0</v>
      </c>
      <c r="AK288" s="59">
        <f t="shared" si="636"/>
        <v>0</v>
      </c>
      <c r="AL288" s="59">
        <f t="shared" si="637"/>
        <v>0</v>
      </c>
      <c r="AM288" s="12">
        <f t="shared" si="738"/>
        <v>5.9916626682291724E-2</v>
      </c>
      <c r="AN288" s="12">
        <f t="shared" si="739"/>
        <v>0</v>
      </c>
      <c r="AO288" s="66">
        <f t="shared" si="638"/>
        <v>9.0865901570539949E-5</v>
      </c>
      <c r="AP288" s="66">
        <f t="shared" si="639"/>
        <v>1.0613845889741722E-5</v>
      </c>
      <c r="AQ288" s="59">
        <f t="shared" si="640"/>
        <v>2.9392847300833649E-4</v>
      </c>
      <c r="AR288" s="59">
        <f t="shared" si="641"/>
        <v>2.5020261664973398E-4</v>
      </c>
      <c r="AS288" s="59">
        <f t="shared" si="642"/>
        <v>0</v>
      </c>
      <c r="AT288" s="12">
        <f t="shared" si="643"/>
        <v>5.9271015845173365E-2</v>
      </c>
      <c r="AU288" s="59">
        <f t="shared" si="740"/>
        <v>0</v>
      </c>
      <c r="AV288" s="59">
        <f t="shared" si="741"/>
        <v>-6.3967928176644762E-18</v>
      </c>
      <c r="AW288" s="70">
        <f t="shared" si="644"/>
        <v>0</v>
      </c>
      <c r="AX288" s="20">
        <f t="shared" si="645"/>
        <v>200000</v>
      </c>
      <c r="AY288" s="20">
        <f t="shared" si="646"/>
        <v>0</v>
      </c>
      <c r="AZ288" s="20">
        <f t="shared" si="647"/>
        <v>0</v>
      </c>
      <c r="BA288" s="20">
        <f t="shared" si="648"/>
        <v>200000</v>
      </c>
      <c r="BB288" s="36">
        <f t="shared" si="649"/>
        <v>1</v>
      </c>
      <c r="BC288" s="36">
        <f t="shared" si="650"/>
        <v>0</v>
      </c>
      <c r="BD288" s="80">
        <f t="shared" si="651"/>
        <v>18.173180314107992</v>
      </c>
      <c r="BE288" s="36">
        <f t="shared" si="652"/>
        <v>0</v>
      </c>
      <c r="BF288" s="36">
        <f t="shared" si="653"/>
        <v>0</v>
      </c>
      <c r="BG288" s="36">
        <f t="shared" si="654"/>
        <v>18.173180314107992</v>
      </c>
      <c r="BH288" s="36">
        <f t="shared" si="655"/>
        <v>2.1227691779483444</v>
      </c>
      <c r="BI288" s="36">
        <f t="shared" si="656"/>
        <v>0</v>
      </c>
      <c r="BJ288" s="36">
        <f t="shared" si="657"/>
        <v>0</v>
      </c>
      <c r="BK288" s="36">
        <f t="shared" si="658"/>
        <v>2.1227691779483444</v>
      </c>
      <c r="BL288" s="68">
        <f ca="1">IF(OR(AT288=0,E288&gt;ProjTerm),0,VLOOKUP(D288,'Life Events'!$AE$5:$AI$1206,5,FALSE))</f>
        <v>2.5885172193204469E-16</v>
      </c>
      <c r="BM288" s="93">
        <f t="shared" ca="1" si="659"/>
        <v>2.5885172193204469E-16</v>
      </c>
      <c r="BN288" s="93">
        <f t="shared" ca="1" si="660"/>
        <v>1.5342404512184629E-17</v>
      </c>
      <c r="BO288" s="36">
        <f t="shared" ca="1" si="661"/>
        <v>2.3345084290867851E-15</v>
      </c>
      <c r="BP288" s="36">
        <f t="shared" si="662"/>
        <v>8.484679157337964E-3</v>
      </c>
      <c r="BQ288" s="36">
        <f t="shared" si="663"/>
        <v>98.306919748166948</v>
      </c>
      <c r="BR288" s="36">
        <f t="shared" si="664"/>
        <v>154.78110000000001</v>
      </c>
      <c r="BS288" s="36">
        <f t="shared" si="665"/>
        <v>152.16053176233004</v>
      </c>
      <c r="BT288" s="36">
        <f t="shared" si="666"/>
        <v>9.0187092890950691</v>
      </c>
      <c r="BU288" s="70" cm="1">
        <f t="array" ref="BU288">IF(AND(ActInt=1,$J288=0),INDEX(Tbl_FwdNom,$B288-IVP,MATCH(ValnDt,Tbl_FwdNom_Cols)),INDEX(Tbl_FwdNom,$B288,MATCH(StartDt,Tbl_FwdNom_Cols)))</f>
        <v>12.460871449000001</v>
      </c>
      <c r="BV288" s="70" cm="1">
        <f t="array" ref="BV288">INDEX(Tbl_FwdReal,$B288,MATCH(StartDt,Tbl_FwdReal_Cols))</f>
        <v>5.0190338260000003</v>
      </c>
      <c r="BW288" s="70" cm="1">
        <f t="array" ref="BW288">IF(RunType&lt;&gt;"OPN",INDEX(Tbl_FwdReal,$B288,MATCH(ValnDt,Tbl_FwdReal_Cols)),IF(AND($J288=0,ActInt=1),INDEX(Tbl_FwdReal,$B288-IVP,MATCH(ValnDt,Tbl_FwdReal_Cols)),-999))*$K288</f>
        <v>5.0190338260000003</v>
      </c>
      <c r="BX288" s="70">
        <f t="shared" si="667"/>
        <v>5.0190338260000002E-2</v>
      </c>
      <c r="BY288" s="70">
        <f t="shared" si="742"/>
        <v>7.0861798589101133E-2</v>
      </c>
      <c r="BZ288" s="64">
        <f t="shared" si="755"/>
        <v>5.7216182500228197E-3</v>
      </c>
      <c r="CA288" s="70" cm="1">
        <f t="array" ref="CA288">IF($J288=1,CA287*(1+INDEX(Tbl_CPI,$B288,MATCH(IF(RunType="OPN",StartDt,ValnDt),Tbl_CPI_Cols))),0)</f>
        <v>0</v>
      </c>
      <c r="CB288" s="70">
        <f t="shared" si="743"/>
        <v>5.0818076517904842</v>
      </c>
      <c r="CC288" s="70">
        <f t="shared" si="744"/>
        <v>4.9671262865897514</v>
      </c>
      <c r="CD288" s="36">
        <f t="shared" si="668"/>
        <v>27.333964701731031</v>
      </c>
      <c r="CE288" s="36">
        <f t="shared" si="669"/>
        <v>1.5748615037401157</v>
      </c>
      <c r="CF288" s="36">
        <f t="shared" si="670"/>
        <v>0</v>
      </c>
      <c r="CG288" s="36">
        <f t="shared" si="671"/>
        <v>1.7321193475764667</v>
      </c>
      <c r="CH288" s="36">
        <f t="shared" si="672"/>
        <v>1.6377589587805577</v>
      </c>
      <c r="CI288" s="36">
        <f t="shared" si="673"/>
        <v>0</v>
      </c>
      <c r="CJ288" s="36">
        <f t="shared" si="674"/>
        <v>0</v>
      </c>
      <c r="CK288" s="36">
        <f t="shared" si="675"/>
        <v>0</v>
      </c>
      <c r="CL288" s="36">
        <f t="shared" si="676"/>
        <v>9.4360388795909078E-2</v>
      </c>
      <c r="CM288" s="36">
        <f t="shared" si="677"/>
        <v>1.7321193475764667</v>
      </c>
      <c r="CN288" s="36">
        <f t="shared" ca="1" si="678"/>
        <v>11.268755523803931</v>
      </c>
      <c r="CO288" s="20">
        <f t="shared" si="679"/>
        <v>120000</v>
      </c>
      <c r="CP288" s="20">
        <f t="shared" si="680"/>
        <v>2</v>
      </c>
      <c r="CQ288" s="64">
        <f t="shared" si="681"/>
        <v>5.0856194399999995E-3</v>
      </c>
      <c r="CR288" s="64">
        <f t="shared" si="682"/>
        <v>2.2885287480000002E-2</v>
      </c>
      <c r="CS288" s="36">
        <f t="shared" si="683"/>
        <v>13.858058291108593</v>
      </c>
      <c r="CT288" s="36">
        <f t="shared" si="684"/>
        <v>10.903908188464793</v>
      </c>
      <c r="CU288" s="36">
        <f t="shared" si="685"/>
        <v>1.2736615067690067</v>
      </c>
      <c r="CV288" s="36">
        <f t="shared" si="745"/>
        <v>12.1775696952338</v>
      </c>
      <c r="CW288" s="36">
        <f t="shared" si="686"/>
        <v>0</v>
      </c>
      <c r="CX288" s="36">
        <f t="shared" si="687"/>
        <v>0</v>
      </c>
      <c r="CY288" s="36">
        <f t="shared" si="688"/>
        <v>0</v>
      </c>
      <c r="CZ288" s="36">
        <f t="shared" si="746"/>
        <v>0</v>
      </c>
      <c r="DA288" s="64">
        <f t="shared" si="689"/>
        <v>9.834305887193473E-3</v>
      </c>
      <c r="DB288" s="70">
        <f t="shared" si="747"/>
        <v>0.99026146583666164</v>
      </c>
      <c r="DC288" s="70">
        <f>PRODUCT($DB$8:DB288)</f>
        <v>6.2592481665836905E-2</v>
      </c>
      <c r="DD288" s="36">
        <f t="shared" si="690"/>
        <v>410.89681775893348</v>
      </c>
      <c r="DE288" s="36">
        <f t="shared" si="691"/>
        <v>1445.9789045044533</v>
      </c>
      <c r="DF288" s="36">
        <f t="shared" si="692"/>
        <v>110.93476313961281</v>
      </c>
      <c r="DG288" s="36">
        <f t="shared" si="693"/>
        <v>0.65086449642597222</v>
      </c>
      <c r="DH288" s="36">
        <f t="shared" ca="1" si="694"/>
        <v>1.171748755716349E-13</v>
      </c>
      <c r="DI288" s="36">
        <f t="shared" si="695"/>
        <v>100.7790970736426</v>
      </c>
      <c r="DJ288" s="36">
        <f t="shared" ca="1" si="696"/>
        <v>1246.1450824623494</v>
      </c>
      <c r="DK288" s="36">
        <f t="shared" si="697"/>
        <v>0</v>
      </c>
      <c r="DL288" s="36">
        <f t="shared" si="698"/>
        <v>0</v>
      </c>
      <c r="DM288" s="36">
        <f t="shared" ca="1" si="699"/>
        <v>1246.1450824623494</v>
      </c>
      <c r="DN288" s="36">
        <f t="shared" ca="1" si="748"/>
        <v>1246.1450824623548</v>
      </c>
      <c r="DO288" s="64" cm="1">
        <f t="array" ref="DO288">IFERROR(INDEX(Tbl_FwdNom,$B288,MATCH(LIDt,Tbl_FwdNom_Cols,0)),0)</f>
        <v>9.3405554500000001</v>
      </c>
      <c r="DP288" s="64">
        <f t="shared" ca="1" si="749"/>
        <v>8.7075448699999995</v>
      </c>
      <c r="DQ288" s="64">
        <f t="shared" ca="1" si="700"/>
        <v>6.9818448700982305E-3</v>
      </c>
      <c r="DR288" s="70">
        <f t="shared" ca="1" si="701"/>
        <v>0.99306656330929288</v>
      </c>
      <c r="DS288" s="70">
        <f ca="1">PRODUCT($DR$8:DR288)</f>
        <v>6.633756352126266E-2</v>
      </c>
      <c r="DT288" s="36">
        <f t="shared" ca="1" si="702"/>
        <v>1769.8599689664522</v>
      </c>
      <c r="DU288" s="36">
        <f t="shared" ca="1" si="703"/>
        <v>128.25606780424707</v>
      </c>
      <c r="DV288" s="36">
        <f t="shared" ca="1" si="704"/>
        <v>0.79350343188923511</v>
      </c>
      <c r="DW288" s="36">
        <f t="shared" ca="1" si="705"/>
        <v>1.3015874616983071E-13</v>
      </c>
      <c r="DX288" s="36">
        <f t="shared" ca="1" si="706"/>
        <v>467.72110096381493</v>
      </c>
      <c r="DY288" s="36">
        <f t="shared" ca="1" si="707"/>
        <v>4.9342601381242801</v>
      </c>
      <c r="DZ288" s="36">
        <f t="shared" ca="1" si="708"/>
        <v>112.96189832428875</v>
      </c>
      <c r="EA288" s="36">
        <f t="shared" ca="1" si="709"/>
        <v>0</v>
      </c>
      <c r="EB288" s="36">
        <f t="shared" ca="1" si="710"/>
        <v>1547.4975908374083</v>
      </c>
      <c r="EC288" s="36">
        <f t="shared" ca="1" si="711"/>
        <v>0</v>
      </c>
      <c r="ED288" s="36">
        <f t="shared" ca="1" si="712"/>
        <v>0</v>
      </c>
      <c r="EE288" s="36">
        <f t="shared" ca="1" si="750"/>
        <v>0</v>
      </c>
      <c r="EF288" s="36">
        <f t="shared" ca="1" si="713"/>
        <v>1547.4975908374083</v>
      </c>
      <c r="EG288" s="64"/>
      <c r="EH288" s="64"/>
      <c r="EI288" s="64"/>
      <c r="EJ288" s="70"/>
      <c r="EK288" s="70"/>
      <c r="EL288" s="70"/>
      <c r="EM288" s="70"/>
      <c r="EN288" s="70"/>
      <c r="EO288" s="36">
        <f t="shared" ca="1" si="714"/>
        <v>12.245367618682515</v>
      </c>
      <c r="EP288" s="36">
        <f t="shared" ca="1" si="715"/>
        <v>0</v>
      </c>
      <c r="EQ288" s="36">
        <f t="shared" si="716"/>
        <v>41.556242259932013</v>
      </c>
      <c r="ER288" s="36">
        <f t="shared" si="717"/>
        <v>2.4630346857241974</v>
      </c>
      <c r="ES288" s="36">
        <f t="shared" si="718"/>
        <v>-2.249319032871421</v>
      </c>
      <c r="ET288" s="36">
        <f t="shared" ca="1" si="719"/>
        <v>0</v>
      </c>
      <c r="EU288" s="36">
        <f t="shared" ca="1" si="751"/>
        <v>2.4630346857241974</v>
      </c>
      <c r="EV288" s="36">
        <f t="shared" si="720"/>
        <v>1.6635686177223843</v>
      </c>
      <c r="EW288" s="36">
        <f t="shared" si="721"/>
        <v>54.320982021473625</v>
      </c>
      <c r="EX288" s="36">
        <f t="shared" ca="1" si="752"/>
        <v>100.00382758485222</v>
      </c>
      <c r="EY288" s="36">
        <f t="shared" si="722"/>
        <v>0</v>
      </c>
      <c r="EZ288" s="36">
        <f t="shared" si="723"/>
        <v>0</v>
      </c>
      <c r="FA288" s="36">
        <f t="shared" si="724"/>
        <v>0</v>
      </c>
      <c r="FB288" s="36">
        <f t="shared" si="725"/>
        <v>0</v>
      </c>
      <c r="FC288" s="36">
        <f t="shared" si="753"/>
        <v>0</v>
      </c>
      <c r="FD288" s="36">
        <f t="shared" si="726"/>
        <v>0</v>
      </c>
      <c r="FE288" s="36">
        <f t="shared" si="727"/>
        <v>0</v>
      </c>
      <c r="FF288" s="36">
        <f t="shared" si="754"/>
        <v>0</v>
      </c>
      <c r="FG288" s="36">
        <f t="shared" ca="1" si="728"/>
        <v>100.00382758485222</v>
      </c>
      <c r="FH288" s="36">
        <f t="shared" ca="1" si="729"/>
        <v>0.98346823035959319</v>
      </c>
      <c r="FI288" s="36">
        <f t="shared" ca="1" si="730"/>
        <v>-1.4001503991167701</v>
      </c>
      <c r="FJ288" s="36">
        <f t="shared" ca="1" si="731"/>
        <v>121.10062805537781</v>
      </c>
      <c r="FK288" s="36">
        <f t="shared" si="732"/>
        <v>0</v>
      </c>
      <c r="FL288" s="36">
        <f t="shared" si="733"/>
        <v>0</v>
      </c>
      <c r="FM288" s="36">
        <f t="shared" ca="1" si="734"/>
        <v>0</v>
      </c>
      <c r="FN288" s="36">
        <f t="shared" ca="1" si="756"/>
        <v>121.10062805537781</v>
      </c>
    </row>
    <row r="289" spans="2:170" x14ac:dyDescent="0.25">
      <c r="B289" s="2">
        <v>281</v>
      </c>
      <c r="C289" s="2">
        <f t="shared" si="607"/>
        <v>24</v>
      </c>
      <c r="D289" s="2">
        <f t="shared" si="759"/>
        <v>305</v>
      </c>
      <c r="E289" s="2">
        <f t="shared" si="757"/>
        <v>26</v>
      </c>
      <c r="F289" s="189">
        <f t="shared" si="761"/>
        <v>54270</v>
      </c>
      <c r="G289" s="2">
        <f t="shared" si="760"/>
        <v>7</v>
      </c>
      <c r="H289" s="187">
        <f t="shared" si="611"/>
        <v>58</v>
      </c>
      <c r="I289" s="186">
        <f t="shared" si="758"/>
        <v>58</v>
      </c>
      <c r="J289" s="2">
        <f t="shared" si="612"/>
        <v>0</v>
      </c>
      <c r="K289" s="2">
        <f t="shared" si="613"/>
        <v>1</v>
      </c>
      <c r="L289">
        <f t="shared" si="614"/>
        <v>2</v>
      </c>
      <c r="M289" s="190">
        <f t="shared" si="735"/>
        <v>4.2874543799999998E-3</v>
      </c>
      <c r="N289">
        <f t="shared" si="615"/>
        <v>1</v>
      </c>
      <c r="O289">
        <f t="shared" si="616"/>
        <v>100</v>
      </c>
      <c r="P289" s="58">
        <f t="shared" si="617"/>
        <v>1.9293544709999999E-2</v>
      </c>
      <c r="Q289" s="106">
        <f t="shared" si="618"/>
        <v>1.9293544709999999E-2</v>
      </c>
      <c r="R289" s="59">
        <f t="shared" si="619"/>
        <v>1.9293544709999999E-2</v>
      </c>
      <c r="S289" s="32">
        <f t="shared" si="736"/>
        <v>1.6221906804131381E-3</v>
      </c>
      <c r="T289">
        <f t="shared" si="620"/>
        <v>1</v>
      </c>
      <c r="U289" s="32">
        <f t="shared" si="737"/>
        <v>4.8839229000000007E-4</v>
      </c>
      <c r="V289">
        <f t="shared" si="621"/>
        <v>1</v>
      </c>
      <c r="W289">
        <f t="shared" si="622"/>
        <v>100</v>
      </c>
      <c r="X289" s="58">
        <f t="shared" si="623"/>
        <v>2.1977653050000005E-3</v>
      </c>
      <c r="Y289" s="58">
        <f t="shared" si="624"/>
        <v>2.1977653050000005E-3</v>
      </c>
      <c r="Z289" s="32">
        <f t="shared" si="625"/>
        <v>2.1977653050000005E-3</v>
      </c>
      <c r="AA289" s="32">
        <f t="shared" si="626"/>
        <v>1.8333185395635887E-4</v>
      </c>
      <c r="AB289" s="59">
        <f t="shared" si="627"/>
        <v>4.9056245199999996E-3</v>
      </c>
      <c r="AC289" s="59">
        <f t="shared" si="628"/>
        <v>4.9056245199999996E-3</v>
      </c>
      <c r="AD289">
        <f t="shared" si="629"/>
        <v>1</v>
      </c>
      <c r="AE289" s="59">
        <f t="shared" si="630"/>
        <v>4.9056245199999996E-3</v>
      </c>
      <c r="AF289" s="59">
        <f t="shared" si="631"/>
        <v>4.1758461800000006E-3</v>
      </c>
      <c r="AG289" s="59">
        <f t="shared" si="632"/>
        <v>4.1758461800000006E-3</v>
      </c>
      <c r="AH289">
        <f t="shared" si="633"/>
        <v>1</v>
      </c>
      <c r="AI289" s="59">
        <f t="shared" si="634"/>
        <v>4.1758461800000006E-3</v>
      </c>
      <c r="AJ289" s="59">
        <f t="shared" si="635"/>
        <v>0</v>
      </c>
      <c r="AK289" s="59">
        <f t="shared" si="636"/>
        <v>0</v>
      </c>
      <c r="AL289" s="59">
        <f t="shared" si="637"/>
        <v>0</v>
      </c>
      <c r="AM289" s="12">
        <f t="shared" si="738"/>
        <v>5.9271015845173365E-2</v>
      </c>
      <c r="AN289" s="12">
        <f t="shared" si="739"/>
        <v>0</v>
      </c>
      <c r="AO289" s="66">
        <f t="shared" si="638"/>
        <v>9.6148889522659675E-5</v>
      </c>
      <c r="AP289" s="66">
        <f t="shared" si="639"/>
        <v>1.0866265220772355E-5</v>
      </c>
      <c r="AQ289" s="59">
        <f t="shared" si="640"/>
        <v>2.9076134865539097E-4</v>
      </c>
      <c r="AR289" s="59">
        <f t="shared" si="641"/>
        <v>2.475066451017867E-4</v>
      </c>
      <c r="AS289" s="59">
        <f t="shared" si="642"/>
        <v>0</v>
      </c>
      <c r="AT289" s="12">
        <f t="shared" si="643"/>
        <v>5.8625732696672754E-2</v>
      </c>
      <c r="AU289" s="59">
        <f t="shared" si="740"/>
        <v>0</v>
      </c>
      <c r="AV289" s="59">
        <f t="shared" si="741"/>
        <v>-1.463672932855431E-18</v>
      </c>
      <c r="AW289" s="70">
        <f t="shared" si="644"/>
        <v>0</v>
      </c>
      <c r="AX289" s="20">
        <f t="shared" si="645"/>
        <v>200000</v>
      </c>
      <c r="AY289" s="20">
        <f t="shared" si="646"/>
        <v>0</v>
      </c>
      <c r="AZ289" s="20">
        <f t="shared" si="647"/>
        <v>0</v>
      </c>
      <c r="BA289" s="20">
        <f t="shared" si="648"/>
        <v>200000</v>
      </c>
      <c r="BB289" s="36">
        <f t="shared" si="649"/>
        <v>1</v>
      </c>
      <c r="BC289" s="36">
        <f t="shared" si="650"/>
        <v>0</v>
      </c>
      <c r="BD289" s="80">
        <f t="shared" si="651"/>
        <v>19.229777904531936</v>
      </c>
      <c r="BE289" s="36">
        <f t="shared" si="652"/>
        <v>0</v>
      </c>
      <c r="BF289" s="36">
        <f t="shared" si="653"/>
        <v>0</v>
      </c>
      <c r="BG289" s="36">
        <f t="shared" si="654"/>
        <v>19.229777904531936</v>
      </c>
      <c r="BH289" s="36">
        <f t="shared" si="655"/>
        <v>2.1732530441544711</v>
      </c>
      <c r="BI289" s="36">
        <f t="shared" si="656"/>
        <v>0</v>
      </c>
      <c r="BJ289" s="36">
        <f t="shared" si="657"/>
        <v>0</v>
      </c>
      <c r="BK289" s="36">
        <f t="shared" si="658"/>
        <v>2.1732530441544711</v>
      </c>
      <c r="BL289" s="68">
        <f ca="1">IF(OR(AT289=0,E289&gt;ProjTerm),0,VLOOKUP(D289,'Life Events'!$AE$5:$AI$1206,5,FALSE))</f>
        <v>2.6170085739594302E-16</v>
      </c>
      <c r="BM289" s="93">
        <f t="shared" ca="1" si="659"/>
        <v>2.6170085739594302E-16</v>
      </c>
      <c r="BN289" s="93">
        <f t="shared" ca="1" si="660"/>
        <v>1.5342404512184629E-17</v>
      </c>
      <c r="BO289" s="36">
        <f t="shared" ca="1" si="661"/>
        <v>2.3345084290867851E-15</v>
      </c>
      <c r="BP289" s="36">
        <f t="shared" si="662"/>
        <v>8.9474922405209396E-3</v>
      </c>
      <c r="BQ289" s="36">
        <f t="shared" si="663"/>
        <v>98.306919748166948</v>
      </c>
      <c r="BR289" s="36">
        <f t="shared" si="664"/>
        <v>154.78110000000001</v>
      </c>
      <c r="BS289" s="36">
        <f t="shared" si="665"/>
        <v>152.16053176233004</v>
      </c>
      <c r="BT289" s="36">
        <f t="shared" si="666"/>
        <v>8.9205226620819449</v>
      </c>
      <c r="BU289" s="70" cm="1">
        <f t="array" ref="BU289">IF(AND(ActInt=1,$J289=0),INDEX(Tbl_FwdNom,$B289-IVP,MATCH(ValnDt,Tbl_FwdNom_Cols)),INDEX(Tbl_FwdNom,$B289,MATCH(StartDt,Tbl_FwdNom_Cols)))</f>
        <v>12.459759973000001</v>
      </c>
      <c r="BV289" s="70" cm="1">
        <f t="array" ref="BV289">INDEX(Tbl_FwdReal,$B289,MATCH(StartDt,Tbl_FwdReal_Cols))</f>
        <v>5.0189421850000002</v>
      </c>
      <c r="BW289" s="70" cm="1">
        <f t="array" ref="BW289">IF(RunType&lt;&gt;"OPN",INDEX(Tbl_FwdReal,$B289,MATCH(ValnDt,Tbl_FwdReal_Cols)),IF(AND($J289=0,ActInt=1),INDEX(Tbl_FwdReal,$B289-IVP,MATCH(ValnDt,Tbl_FwdReal_Cols)),-999))*$K289</f>
        <v>5.0189421850000002</v>
      </c>
      <c r="BX289" s="70">
        <f t="shared" si="667"/>
        <v>5.0189421849999999E-2</v>
      </c>
      <c r="BY289" s="70">
        <f t="shared" si="742"/>
        <v>7.0852149461688052E-2</v>
      </c>
      <c r="BZ289" s="64">
        <f t="shared" si="755"/>
        <v>5.7208630657306081E-3</v>
      </c>
      <c r="CA289" s="70" cm="1">
        <f t="array" ref="CA289">IF($J289=1,CA288*(1+INDEX(Tbl_CPI,$B289,MATCH(IF(RunType="OPN",StartDt,ValnDt),Tbl_CPI_Cols))),0)</f>
        <v>0</v>
      </c>
      <c r="CB289" s="70">
        <f t="shared" si="743"/>
        <v>5.1108799774927594</v>
      </c>
      <c r="CC289" s="70">
        <f t="shared" si="744"/>
        <v>4.9671262865897514</v>
      </c>
      <c r="CD289" s="36">
        <f t="shared" si="668"/>
        <v>27.333964701731031</v>
      </c>
      <c r="CE289" s="36">
        <f t="shared" si="669"/>
        <v>1.5748615037401157</v>
      </c>
      <c r="CF289" s="36">
        <f t="shared" si="670"/>
        <v>0</v>
      </c>
      <c r="CG289" s="36">
        <f t="shared" si="671"/>
        <v>1.7134554960898434</v>
      </c>
      <c r="CH289" s="36">
        <f t="shared" si="672"/>
        <v>1.6201118549477094</v>
      </c>
      <c r="CI289" s="36">
        <f t="shared" si="673"/>
        <v>0</v>
      </c>
      <c r="CJ289" s="36">
        <f t="shared" si="674"/>
        <v>0</v>
      </c>
      <c r="CK289" s="36">
        <f t="shared" si="675"/>
        <v>0</v>
      </c>
      <c r="CL289" s="36">
        <f t="shared" si="676"/>
        <v>9.3343641142133948E-2</v>
      </c>
      <c r="CM289" s="36">
        <f t="shared" si="677"/>
        <v>1.7134554960898434</v>
      </c>
      <c r="CN289" s="36">
        <f t="shared" ca="1" si="678"/>
        <v>12.473560794363943</v>
      </c>
      <c r="CO289" s="20">
        <f t="shared" si="679"/>
        <v>120000</v>
      </c>
      <c r="CP289" s="20">
        <f t="shared" si="680"/>
        <v>2</v>
      </c>
      <c r="CQ289" s="64">
        <f t="shared" si="681"/>
        <v>5.4184785299999996E-3</v>
      </c>
      <c r="CR289" s="64">
        <f t="shared" si="682"/>
        <v>2.4383153384999998E-2</v>
      </c>
      <c r="CS289" s="36">
        <f t="shared" si="683"/>
        <v>14.616215898054847</v>
      </c>
      <c r="CT289" s="36">
        <f t="shared" si="684"/>
        <v>11.53786674271916</v>
      </c>
      <c r="CU289" s="36">
        <f t="shared" si="685"/>
        <v>1.3039518264926826</v>
      </c>
      <c r="CV289" s="36">
        <f t="shared" si="745"/>
        <v>12.841818569211842</v>
      </c>
      <c r="CW289" s="36">
        <f t="shared" si="686"/>
        <v>0</v>
      </c>
      <c r="CX289" s="36">
        <f t="shared" si="687"/>
        <v>0</v>
      </c>
      <c r="CY289" s="36">
        <f t="shared" si="688"/>
        <v>0</v>
      </c>
      <c r="CZ289" s="36">
        <f t="shared" si="746"/>
        <v>0</v>
      </c>
      <c r="DA289" s="64">
        <f t="shared" si="689"/>
        <v>9.8334741818599802E-3</v>
      </c>
      <c r="DB289" s="70">
        <f t="shared" si="747"/>
        <v>0.99026228142236339</v>
      </c>
      <c r="DC289" s="70">
        <f>PRODUCT($DB$8:DB289)</f>
        <v>6.1982973694299108E-2</v>
      </c>
      <c r="DD289" s="36">
        <f t="shared" si="690"/>
        <v>406.01683834569241</v>
      </c>
      <c r="DE289" s="36">
        <f t="shared" si="691"/>
        <v>1440.9681228248803</v>
      </c>
      <c r="DF289" s="36">
        <f t="shared" si="692"/>
        <v>109.85238422466247</v>
      </c>
      <c r="DG289" s="36">
        <f t="shared" si="693"/>
        <v>0.6483172634069454</v>
      </c>
      <c r="DH289" s="36">
        <f t="shared" ca="1" si="694"/>
        <v>1.1599260325624442E-13</v>
      </c>
      <c r="DI289" s="36">
        <f t="shared" si="695"/>
        <v>100.03980100631502</v>
      </c>
      <c r="DJ289" s="36">
        <f t="shared" ca="1" si="696"/>
        <v>1244.1951524467588</v>
      </c>
      <c r="DK289" s="36">
        <f t="shared" si="697"/>
        <v>0</v>
      </c>
      <c r="DL289" s="36">
        <f t="shared" si="698"/>
        <v>0</v>
      </c>
      <c r="DM289" s="36">
        <f t="shared" ca="1" si="699"/>
        <v>1244.1951524467588</v>
      </c>
      <c r="DN289" s="36">
        <f t="shared" ca="1" si="748"/>
        <v>1244.1951524467638</v>
      </c>
      <c r="DO289" s="64" cm="1">
        <f t="array" ref="DO289">IFERROR(INDEX(Tbl_FwdNom,$B289,MATCH(LIDt,Tbl_FwdNom_Cols,0)),0)</f>
        <v>9.3209348139999992</v>
      </c>
      <c r="DP289" s="64">
        <f t="shared" ca="1" si="749"/>
        <v>8.7058240950000005</v>
      </c>
      <c r="DQ289" s="64">
        <f t="shared" ca="1" si="700"/>
        <v>6.9805165340890429E-3</v>
      </c>
      <c r="DR289" s="70">
        <f t="shared" ca="1" si="701"/>
        <v>0.99306787329101942</v>
      </c>
      <c r="DS289" s="70">
        <f ca="1">PRODUCT($DR$8:DR289)</f>
        <v>6.5877703125368225E-2</v>
      </c>
      <c r="DT289" s="36">
        <f t="shared" ca="1" si="702"/>
        <v>1762.9847278383131</v>
      </c>
      <c r="DU289" s="36">
        <f t="shared" ca="1" si="703"/>
        <v>126.9781083619974</v>
      </c>
      <c r="DV289" s="36">
        <f t="shared" ca="1" si="704"/>
        <v>0.79009500347487338</v>
      </c>
      <c r="DW289" s="36">
        <f t="shared" ca="1" si="705"/>
        <v>1.2873281302043871E-13</v>
      </c>
      <c r="DX289" s="36">
        <f t="shared" ca="1" si="706"/>
        <v>462.06551318035321</v>
      </c>
      <c r="DY289" s="36">
        <f t="shared" ca="1" si="707"/>
        <v>4.8747085946294746</v>
      </c>
      <c r="DZ289" s="36">
        <f t="shared" ca="1" si="708"/>
        <v>112.11900965072529</v>
      </c>
      <c r="EA289" s="36">
        <f t="shared" ca="1" si="709"/>
        <v>0</v>
      </c>
      <c r="EB289" s="36">
        <f t="shared" ca="1" si="710"/>
        <v>1544.1009462618374</v>
      </c>
      <c r="EC289" s="36">
        <f t="shared" ca="1" si="711"/>
        <v>0</v>
      </c>
      <c r="ED289" s="36">
        <f t="shared" ca="1" si="712"/>
        <v>0</v>
      </c>
      <c r="EE289" s="36">
        <f t="shared" ca="1" si="750"/>
        <v>0</v>
      </c>
      <c r="EF289" s="36">
        <f t="shared" ca="1" si="713"/>
        <v>1544.1009462618374</v>
      </c>
      <c r="EG289" s="64"/>
      <c r="EH289" s="64"/>
      <c r="EI289" s="64"/>
      <c r="EJ289" s="70"/>
      <c r="EK289" s="70"/>
      <c r="EL289" s="70"/>
      <c r="EM289" s="70"/>
      <c r="EN289" s="70"/>
      <c r="EO289" s="36">
        <f t="shared" ca="1" si="714"/>
        <v>12.237086274862722</v>
      </c>
      <c r="EP289" s="36">
        <f t="shared" ca="1" si="715"/>
        <v>0</v>
      </c>
      <c r="EQ289" s="36">
        <f t="shared" si="716"/>
        <v>41.393607129252061</v>
      </c>
      <c r="ER289" s="36">
        <f t="shared" si="717"/>
        <v>2.4337826739272006</v>
      </c>
      <c r="ES289" s="36">
        <f t="shared" si="718"/>
        <v>-2.2226051959668394</v>
      </c>
      <c r="ET289" s="36">
        <f t="shared" ca="1" si="719"/>
        <v>0</v>
      </c>
      <c r="EU289" s="36">
        <f t="shared" ca="1" si="751"/>
        <v>2.4337826739272006</v>
      </c>
      <c r="EV289" s="36">
        <f t="shared" si="720"/>
        <v>1.6513649983953225</v>
      </c>
      <c r="EW289" s="36">
        <f t="shared" si="721"/>
        <v>54.108390614520459</v>
      </c>
      <c r="EX289" s="36">
        <f t="shared" ca="1" si="752"/>
        <v>99.587145416095041</v>
      </c>
      <c r="EY289" s="36">
        <f t="shared" si="722"/>
        <v>0</v>
      </c>
      <c r="EZ289" s="36">
        <f t="shared" si="723"/>
        <v>0</v>
      </c>
      <c r="FA289" s="36">
        <f t="shared" si="724"/>
        <v>0</v>
      </c>
      <c r="FB289" s="36">
        <f t="shared" si="725"/>
        <v>0</v>
      </c>
      <c r="FC289" s="36">
        <f t="shared" si="753"/>
        <v>0</v>
      </c>
      <c r="FD289" s="36">
        <f t="shared" si="726"/>
        <v>0</v>
      </c>
      <c r="FE289" s="36">
        <f t="shared" si="727"/>
        <v>0</v>
      </c>
      <c r="FF289" s="36">
        <f t="shared" si="754"/>
        <v>0</v>
      </c>
      <c r="FG289" s="36">
        <f t="shared" ca="1" si="728"/>
        <v>99.587145416095041</v>
      </c>
      <c r="FH289" s="36">
        <f t="shared" ca="1" si="729"/>
        <v>0.97928762329430608</v>
      </c>
      <c r="FI289" s="36">
        <f t="shared" ca="1" si="730"/>
        <v>-1.3849061931528528</v>
      </c>
      <c r="FJ289" s="36">
        <f t="shared" ca="1" si="731"/>
        <v>120.56106679865408</v>
      </c>
      <c r="FK289" s="36">
        <f t="shared" si="732"/>
        <v>0</v>
      </c>
      <c r="FL289" s="36">
        <f t="shared" si="733"/>
        <v>0</v>
      </c>
      <c r="FM289" s="36">
        <f t="shared" ca="1" si="734"/>
        <v>0</v>
      </c>
      <c r="FN289" s="36">
        <f t="shared" ca="1" si="756"/>
        <v>120.56106679865408</v>
      </c>
    </row>
    <row r="290" spans="2:170" x14ac:dyDescent="0.25">
      <c r="B290" s="2">
        <v>282</v>
      </c>
      <c r="C290" s="2">
        <f t="shared" si="607"/>
        <v>24</v>
      </c>
      <c r="D290" s="2">
        <f t="shared" si="759"/>
        <v>306</v>
      </c>
      <c r="E290" s="2">
        <f t="shared" si="757"/>
        <v>26</v>
      </c>
      <c r="F290" s="189">
        <f t="shared" si="761"/>
        <v>54301</v>
      </c>
      <c r="G290" s="2">
        <f t="shared" si="760"/>
        <v>8</v>
      </c>
      <c r="H290" s="187">
        <f t="shared" si="611"/>
        <v>58.083333333333336</v>
      </c>
      <c r="I290" s="186">
        <f t="shared" si="758"/>
        <v>58</v>
      </c>
      <c r="J290" s="2">
        <f t="shared" si="612"/>
        <v>0</v>
      </c>
      <c r="K290" s="2">
        <f t="shared" si="613"/>
        <v>1</v>
      </c>
      <c r="L290">
        <f t="shared" si="614"/>
        <v>2</v>
      </c>
      <c r="M290" s="190">
        <f t="shared" si="735"/>
        <v>4.2874543799999998E-3</v>
      </c>
      <c r="N290">
        <f t="shared" si="615"/>
        <v>1</v>
      </c>
      <c r="O290">
        <f t="shared" si="616"/>
        <v>100</v>
      </c>
      <c r="P290" s="58">
        <f t="shared" si="617"/>
        <v>1.9293544709999999E-2</v>
      </c>
      <c r="Q290" s="106">
        <f t="shared" si="618"/>
        <v>1.9293544709999999E-2</v>
      </c>
      <c r="R290" s="59">
        <f t="shared" si="619"/>
        <v>1.9293544709999999E-2</v>
      </c>
      <c r="S290" s="32">
        <f t="shared" si="736"/>
        <v>1.6221906804131381E-3</v>
      </c>
      <c r="T290">
        <f t="shared" si="620"/>
        <v>1</v>
      </c>
      <c r="U290" s="32">
        <f t="shared" si="737"/>
        <v>4.8839229000000007E-4</v>
      </c>
      <c r="V290">
        <f t="shared" si="621"/>
        <v>1</v>
      </c>
      <c r="W290">
        <f t="shared" si="622"/>
        <v>100</v>
      </c>
      <c r="X290" s="58">
        <f t="shared" si="623"/>
        <v>2.1977653050000005E-3</v>
      </c>
      <c r="Y290" s="58">
        <f t="shared" si="624"/>
        <v>2.1977653050000005E-3</v>
      </c>
      <c r="Z290" s="32">
        <f t="shared" si="625"/>
        <v>2.1977653050000005E-3</v>
      </c>
      <c r="AA290" s="32">
        <f t="shared" si="626"/>
        <v>1.8333185395635887E-4</v>
      </c>
      <c r="AB290" s="59">
        <f t="shared" si="627"/>
        <v>4.9056245199999996E-3</v>
      </c>
      <c r="AC290" s="59">
        <f t="shared" si="628"/>
        <v>4.9056245199999996E-3</v>
      </c>
      <c r="AD290">
        <f t="shared" si="629"/>
        <v>1</v>
      </c>
      <c r="AE290" s="59">
        <f t="shared" si="630"/>
        <v>4.9056245199999996E-3</v>
      </c>
      <c r="AF290" s="59">
        <f t="shared" si="631"/>
        <v>4.1758461800000006E-3</v>
      </c>
      <c r="AG290" s="59">
        <f t="shared" si="632"/>
        <v>4.1758461800000006E-3</v>
      </c>
      <c r="AH290">
        <f t="shared" si="633"/>
        <v>1</v>
      </c>
      <c r="AI290" s="59">
        <f t="shared" si="634"/>
        <v>4.1758461800000006E-3</v>
      </c>
      <c r="AJ290" s="59">
        <f t="shared" si="635"/>
        <v>0</v>
      </c>
      <c r="AK290" s="59">
        <f t="shared" si="636"/>
        <v>0</v>
      </c>
      <c r="AL290" s="59">
        <f t="shared" si="637"/>
        <v>0</v>
      </c>
      <c r="AM290" s="12">
        <f t="shared" si="738"/>
        <v>5.8625732696672754E-2</v>
      </c>
      <c r="AN290" s="12">
        <f t="shared" si="739"/>
        <v>0</v>
      </c>
      <c r="AO290" s="66">
        <f t="shared" si="638"/>
        <v>9.510211721293433E-5</v>
      </c>
      <c r="AP290" s="66">
        <f t="shared" si="639"/>
        <v>1.0747964264830942E-5</v>
      </c>
      <c r="AQ290" s="59">
        <f t="shared" si="640"/>
        <v>2.8759583181976354E-4</v>
      </c>
      <c r="AR290" s="59">
        <f t="shared" si="641"/>
        <v>2.4481204193110205E-4</v>
      </c>
      <c r="AS290" s="59">
        <f t="shared" si="642"/>
        <v>0</v>
      </c>
      <c r="AT290" s="12">
        <f t="shared" si="643"/>
        <v>5.7987474741444126E-2</v>
      </c>
      <c r="AU290" s="59">
        <f t="shared" si="740"/>
        <v>2.3310346708438345E-18</v>
      </c>
      <c r="AV290" s="59">
        <f t="shared" si="741"/>
        <v>0</v>
      </c>
      <c r="AW290" s="70">
        <f t="shared" si="644"/>
        <v>0</v>
      </c>
      <c r="AX290" s="20">
        <f t="shared" si="645"/>
        <v>200000</v>
      </c>
      <c r="AY290" s="20">
        <f t="shared" si="646"/>
        <v>0</v>
      </c>
      <c r="AZ290" s="20">
        <f t="shared" si="647"/>
        <v>0</v>
      </c>
      <c r="BA290" s="20">
        <f t="shared" si="648"/>
        <v>200000</v>
      </c>
      <c r="BB290" s="36">
        <f t="shared" si="649"/>
        <v>1</v>
      </c>
      <c r="BC290" s="36">
        <f t="shared" si="650"/>
        <v>0</v>
      </c>
      <c r="BD290" s="80">
        <f t="shared" si="651"/>
        <v>19.020423442586868</v>
      </c>
      <c r="BE290" s="36">
        <f t="shared" si="652"/>
        <v>0</v>
      </c>
      <c r="BF290" s="36">
        <f t="shared" si="653"/>
        <v>0</v>
      </c>
      <c r="BG290" s="36">
        <f t="shared" si="654"/>
        <v>19.020423442586868</v>
      </c>
      <c r="BH290" s="36">
        <f t="shared" si="655"/>
        <v>2.1495928529661885</v>
      </c>
      <c r="BI290" s="36">
        <f t="shared" si="656"/>
        <v>0</v>
      </c>
      <c r="BJ290" s="36">
        <f t="shared" si="657"/>
        <v>0</v>
      </c>
      <c r="BK290" s="36">
        <f t="shared" si="658"/>
        <v>2.1495928529661885</v>
      </c>
      <c r="BL290" s="68">
        <f ca="1">IF(OR(AT290=0,E290&gt;ProjTerm),0,VLOOKUP(D290,'Life Events'!$AE$5:$AI$1206,5,FALSE))</f>
        <v>2.6458135279374888E-16</v>
      </c>
      <c r="BM290" s="93">
        <f t="shared" ca="1" si="659"/>
        <v>2.6458135279374888E-16</v>
      </c>
      <c r="BN290" s="93">
        <f t="shared" ca="1" si="660"/>
        <v>1.5342404512184629E-17</v>
      </c>
      <c r="BO290" s="36">
        <f t="shared" ca="1" si="661"/>
        <v>2.3345084290867851E-15</v>
      </c>
      <c r="BP290" s="36">
        <f t="shared" si="662"/>
        <v>8.8500809530338131E-3</v>
      </c>
      <c r="BQ290" s="36">
        <f t="shared" si="663"/>
        <v>98.306919748166948</v>
      </c>
      <c r="BR290" s="36">
        <f t="shared" si="664"/>
        <v>154.78110000000001</v>
      </c>
      <c r="BS290" s="36">
        <f t="shared" si="665"/>
        <v>152.16053176233004</v>
      </c>
      <c r="BT290" s="36">
        <f t="shared" si="666"/>
        <v>8.8234049922128204</v>
      </c>
      <c r="BU290" s="70" cm="1">
        <f t="array" ref="BU290">IF(AND(ActInt=1,$J290=0),INDEX(Tbl_FwdNom,$B290-IVP,MATCH(ValnDt,Tbl_FwdNom_Cols)),INDEX(Tbl_FwdNom,$B290,MATCH(StartDt,Tbl_FwdNom_Cols)))</f>
        <v>12.458666141</v>
      </c>
      <c r="BV290" s="70" cm="1">
        <f t="array" ref="BV290">INDEX(Tbl_FwdReal,$B290,MATCH(StartDt,Tbl_FwdReal_Cols))</f>
        <v>5.0188519989999998</v>
      </c>
      <c r="BW290" s="70" cm="1">
        <f t="array" ref="BW290">IF(RunType&lt;&gt;"OPN",INDEX(Tbl_FwdReal,$B290,MATCH(ValnDt,Tbl_FwdReal_Cols)),IF(AND($J290=0,ActInt=1),INDEX(Tbl_FwdReal,$B290-IVP,MATCH(ValnDt,Tbl_FwdReal_Cols)),-999))*$K290</f>
        <v>5.0188519989999998</v>
      </c>
      <c r="BX290" s="70">
        <f t="shared" si="667"/>
        <v>5.018851999E-2</v>
      </c>
      <c r="BY290" s="70">
        <f t="shared" si="742"/>
        <v>7.0842653489211926E-2</v>
      </c>
      <c r="BZ290" s="64">
        <f t="shared" si="755"/>
        <v>5.7201198619454274E-3</v>
      </c>
      <c r="CA290" s="70" cm="1">
        <f t="array" ref="CA290">IF($J290=1,CA289*(1+INDEX(Tbl_CPI,$B290,MATCH(IF(RunType="OPN",StartDt,ValnDt),Tbl_CPI_Cols))),0)</f>
        <v>0</v>
      </c>
      <c r="CB290" s="70">
        <f t="shared" si="743"/>
        <v>5.1401148235640353</v>
      </c>
      <c r="CC290" s="70">
        <f t="shared" si="744"/>
        <v>4.9671262865897514</v>
      </c>
      <c r="CD290" s="36">
        <f t="shared" si="668"/>
        <v>27.333964701731031</v>
      </c>
      <c r="CE290" s="36">
        <f t="shared" si="669"/>
        <v>1.5748615037401157</v>
      </c>
      <c r="CF290" s="36">
        <f t="shared" si="670"/>
        <v>0</v>
      </c>
      <c r="CG290" s="36">
        <f t="shared" si="671"/>
        <v>1.6948011176965199</v>
      </c>
      <c r="CH290" s="36">
        <f t="shared" si="672"/>
        <v>1.6024737081439717</v>
      </c>
      <c r="CI290" s="36">
        <f t="shared" si="673"/>
        <v>0</v>
      </c>
      <c r="CJ290" s="36">
        <f t="shared" si="674"/>
        <v>0</v>
      </c>
      <c r="CK290" s="36">
        <f t="shared" si="675"/>
        <v>0</v>
      </c>
      <c r="CL290" s="36">
        <f t="shared" si="676"/>
        <v>9.2327409552548118E-2</v>
      </c>
      <c r="CM290" s="36">
        <f t="shared" si="677"/>
        <v>1.6948011176965199</v>
      </c>
      <c r="CN290" s="36">
        <f t="shared" ca="1" si="678"/>
        <v>12.337761222387204</v>
      </c>
      <c r="CO290" s="20">
        <f t="shared" si="679"/>
        <v>120000</v>
      </c>
      <c r="CP290" s="20">
        <f t="shared" si="680"/>
        <v>2</v>
      </c>
      <c r="CQ290" s="64">
        <f t="shared" si="681"/>
        <v>5.4184785299999996E-3</v>
      </c>
      <c r="CR290" s="64">
        <f t="shared" si="682"/>
        <v>2.4383153384999998E-2</v>
      </c>
      <c r="CS290" s="36">
        <f t="shared" si="683"/>
        <v>14.457089254460639</v>
      </c>
      <c r="CT290" s="36">
        <f t="shared" si="684"/>
        <v>11.412254065552119</v>
      </c>
      <c r="CU290" s="36">
        <f t="shared" si="685"/>
        <v>1.2897557117797132</v>
      </c>
      <c r="CV290" s="36">
        <f t="shared" si="745"/>
        <v>12.702009777331833</v>
      </c>
      <c r="CW290" s="36">
        <f t="shared" si="686"/>
        <v>0</v>
      </c>
      <c r="CX290" s="36">
        <f t="shared" si="687"/>
        <v>0</v>
      </c>
      <c r="CY290" s="36">
        <f t="shared" si="688"/>
        <v>0</v>
      </c>
      <c r="CZ290" s="36">
        <f t="shared" si="746"/>
        <v>0</v>
      </c>
      <c r="DA290" s="64">
        <f t="shared" si="689"/>
        <v>9.8326556719818825E-3</v>
      </c>
      <c r="DB290" s="70">
        <f t="shared" si="747"/>
        <v>0.99026308406966812</v>
      </c>
      <c r="DC290" s="70">
        <f>PRODUCT($DB$8:DB290)</f>
        <v>6.1379450690325743E-2</v>
      </c>
      <c r="DD290" s="36">
        <f t="shared" si="690"/>
        <v>401.18565712195948</v>
      </c>
      <c r="DE290" s="36">
        <f t="shared" si="691"/>
        <v>1436.1162427683325</v>
      </c>
      <c r="DF290" s="36">
        <f t="shared" si="692"/>
        <v>108.78293204052363</v>
      </c>
      <c r="DG290" s="36">
        <f t="shared" si="693"/>
        <v>0.64584186287119361</v>
      </c>
      <c r="DH290" s="36">
        <f t="shared" ca="1" si="694"/>
        <v>1.1479861015547309E-13</v>
      </c>
      <c r="DI290" s="36">
        <f t="shared" si="695"/>
        <v>99.311992409584391</v>
      </c>
      <c r="DJ290" s="36">
        <f t="shared" ca="1" si="696"/>
        <v>1242.3796682336101</v>
      </c>
      <c r="DK290" s="36">
        <f t="shared" si="697"/>
        <v>0</v>
      </c>
      <c r="DL290" s="36">
        <f t="shared" si="698"/>
        <v>0</v>
      </c>
      <c r="DM290" s="36">
        <f t="shared" ca="1" si="699"/>
        <v>1242.3796682336101</v>
      </c>
      <c r="DN290" s="36">
        <f t="shared" ca="1" si="748"/>
        <v>1242.3796682336153</v>
      </c>
      <c r="DO290" s="64" cm="1">
        <f t="array" ref="DO290">IFERROR(INDEX(Tbl_FwdNom,$B290,MATCH(LIDt,Tbl_FwdNom_Cols,0)),0)</f>
        <v>9.3009934590000007</v>
      </c>
      <c r="DP290" s="64">
        <f t="shared" ca="1" si="749"/>
        <v>8.7041033470000002</v>
      </c>
      <c r="DQ290" s="64">
        <f t="shared" ca="1" si="700"/>
        <v>6.9791881996477123E-3</v>
      </c>
      <c r="DR290" s="70">
        <f t="shared" ca="1" si="701"/>
        <v>0.99306918327465576</v>
      </c>
      <c r="DS290" s="70">
        <f ca="1">PRODUCT($DR$8:DR290)</f>
        <v>6.5421116838719665E-2</v>
      </c>
      <c r="DT290" s="36">
        <f t="shared" ca="1" si="702"/>
        <v>1756.2685066044146</v>
      </c>
      <c r="DU290" s="36">
        <f t="shared" ca="1" si="703"/>
        <v>125.71471962452485</v>
      </c>
      <c r="DV290" s="36">
        <f t="shared" ca="1" si="704"/>
        <v>0.78675914424669202</v>
      </c>
      <c r="DW290" s="36">
        <f t="shared" ca="1" si="705"/>
        <v>1.2729675512089162E-13</v>
      </c>
      <c r="DX290" s="36">
        <f t="shared" ca="1" si="706"/>
        <v>456.46695036519287</v>
      </c>
      <c r="DY290" s="36">
        <f t="shared" ca="1" si="707"/>
        <v>4.8157583234100327</v>
      </c>
      <c r="DZ290" s="36">
        <f t="shared" ca="1" si="708"/>
        <v>111.28785164609772</v>
      </c>
      <c r="EA290" s="36">
        <f t="shared" ca="1" si="709"/>
        <v>0</v>
      </c>
      <c r="EB290" s="36">
        <f t="shared" ca="1" si="710"/>
        <v>1540.8331266890082</v>
      </c>
      <c r="EC290" s="36">
        <f t="shared" ca="1" si="711"/>
        <v>0</v>
      </c>
      <c r="ED290" s="36">
        <f t="shared" ca="1" si="712"/>
        <v>0</v>
      </c>
      <c r="EE290" s="36">
        <f t="shared" ca="1" si="750"/>
        <v>0</v>
      </c>
      <c r="EF290" s="36">
        <f t="shared" ca="1" si="713"/>
        <v>1540.8331266890082</v>
      </c>
      <c r="EG290" s="64"/>
      <c r="EH290" s="64"/>
      <c r="EI290" s="64"/>
      <c r="EJ290" s="70"/>
      <c r="EK290" s="70"/>
      <c r="EL290" s="70"/>
      <c r="EM290" s="70"/>
      <c r="EN290" s="70"/>
      <c r="EO290" s="36">
        <f t="shared" ca="1" si="714"/>
        <v>12.217078126935187</v>
      </c>
      <c r="EP290" s="36">
        <f t="shared" ca="1" si="715"/>
        <v>0</v>
      </c>
      <c r="EQ290" s="36">
        <f t="shared" si="716"/>
        <v>41.235558341956185</v>
      </c>
      <c r="ER290" s="36">
        <f t="shared" si="717"/>
        <v>2.4048231726295906</v>
      </c>
      <c r="ES290" s="36">
        <f t="shared" si="718"/>
        <v>-2.1961584886473169</v>
      </c>
      <c r="ET290" s="36">
        <f t="shared" ca="1" si="719"/>
        <v>0</v>
      </c>
      <c r="EU290" s="36">
        <f t="shared" ca="1" si="751"/>
        <v>2.4048231726295906</v>
      </c>
      <c r="EV290" s="36">
        <f t="shared" si="720"/>
        <v>1.6393510036644023</v>
      </c>
      <c r="EW290" s="36">
        <f t="shared" si="721"/>
        <v>53.901794327986323</v>
      </c>
      <c r="EX290" s="36">
        <f t="shared" ca="1" si="752"/>
        <v>99.181526846236494</v>
      </c>
      <c r="EY290" s="36">
        <f t="shared" si="722"/>
        <v>0</v>
      </c>
      <c r="EZ290" s="36">
        <f t="shared" si="723"/>
        <v>0</v>
      </c>
      <c r="FA290" s="36">
        <f t="shared" si="724"/>
        <v>0</v>
      </c>
      <c r="FB290" s="36">
        <f t="shared" si="725"/>
        <v>0</v>
      </c>
      <c r="FC290" s="36">
        <f t="shared" si="753"/>
        <v>0</v>
      </c>
      <c r="FD290" s="36">
        <f t="shared" si="726"/>
        <v>0</v>
      </c>
      <c r="FE290" s="36">
        <f t="shared" si="727"/>
        <v>0</v>
      </c>
      <c r="FF290" s="36">
        <f t="shared" si="754"/>
        <v>0</v>
      </c>
      <c r="FG290" s="36">
        <f t="shared" ca="1" si="728"/>
        <v>99.181526846236494</v>
      </c>
      <c r="FH290" s="36">
        <f t="shared" ca="1" si="729"/>
        <v>0.97521780250047063</v>
      </c>
      <c r="FI290" s="36">
        <f t="shared" ca="1" si="730"/>
        <v>-1.3698279530138859</v>
      </c>
      <c r="FJ290" s="36">
        <f t="shared" ca="1" si="731"/>
        <v>120.03265722037831</v>
      </c>
      <c r="FK290" s="36">
        <f t="shared" si="732"/>
        <v>0</v>
      </c>
      <c r="FL290" s="36">
        <f t="shared" si="733"/>
        <v>0</v>
      </c>
      <c r="FM290" s="36">
        <f t="shared" ca="1" si="734"/>
        <v>0</v>
      </c>
      <c r="FN290" s="36">
        <f t="shared" ca="1" si="756"/>
        <v>120.03265722037831</v>
      </c>
    </row>
    <row r="291" spans="2:170" x14ac:dyDescent="0.25">
      <c r="B291" s="2">
        <v>283</v>
      </c>
      <c r="C291" s="2">
        <f t="shared" si="607"/>
        <v>24</v>
      </c>
      <c r="D291" s="2">
        <f t="shared" si="759"/>
        <v>307</v>
      </c>
      <c r="E291" s="2">
        <f t="shared" si="757"/>
        <v>26</v>
      </c>
      <c r="F291" s="189">
        <f t="shared" si="761"/>
        <v>54331</v>
      </c>
      <c r="G291" s="2">
        <f t="shared" si="760"/>
        <v>9</v>
      </c>
      <c r="H291" s="187">
        <f t="shared" si="611"/>
        <v>58.166666666666671</v>
      </c>
      <c r="I291" s="186">
        <f t="shared" si="758"/>
        <v>58</v>
      </c>
      <c r="J291" s="2">
        <f t="shared" si="612"/>
        <v>0</v>
      </c>
      <c r="K291" s="2">
        <f t="shared" si="613"/>
        <v>1</v>
      </c>
      <c r="L291">
        <f t="shared" si="614"/>
        <v>2</v>
      </c>
      <c r="M291" s="190">
        <f t="shared" si="735"/>
        <v>4.2874543799999998E-3</v>
      </c>
      <c r="N291">
        <f t="shared" si="615"/>
        <v>1</v>
      </c>
      <c r="O291">
        <f t="shared" si="616"/>
        <v>100</v>
      </c>
      <c r="P291" s="58">
        <f t="shared" si="617"/>
        <v>1.9293544709999999E-2</v>
      </c>
      <c r="Q291" s="106">
        <f t="shared" si="618"/>
        <v>1.9293544709999999E-2</v>
      </c>
      <c r="R291" s="59">
        <f t="shared" si="619"/>
        <v>1.9293544709999999E-2</v>
      </c>
      <c r="S291" s="32">
        <f t="shared" si="736"/>
        <v>1.6221906804131381E-3</v>
      </c>
      <c r="T291">
        <f t="shared" si="620"/>
        <v>1</v>
      </c>
      <c r="U291" s="32">
        <f t="shared" si="737"/>
        <v>4.8839229000000007E-4</v>
      </c>
      <c r="V291">
        <f t="shared" si="621"/>
        <v>1</v>
      </c>
      <c r="W291">
        <f t="shared" si="622"/>
        <v>100</v>
      </c>
      <c r="X291" s="58">
        <f t="shared" si="623"/>
        <v>2.1977653050000005E-3</v>
      </c>
      <c r="Y291" s="58">
        <f t="shared" si="624"/>
        <v>2.1977653050000005E-3</v>
      </c>
      <c r="Z291" s="32">
        <f t="shared" si="625"/>
        <v>2.1977653050000005E-3</v>
      </c>
      <c r="AA291" s="32">
        <f t="shared" si="626"/>
        <v>1.8333185395635887E-4</v>
      </c>
      <c r="AB291" s="59">
        <f t="shared" si="627"/>
        <v>4.9056245199999996E-3</v>
      </c>
      <c r="AC291" s="59">
        <f t="shared" si="628"/>
        <v>4.9056245199999996E-3</v>
      </c>
      <c r="AD291">
        <f t="shared" si="629"/>
        <v>1</v>
      </c>
      <c r="AE291" s="59">
        <f t="shared" si="630"/>
        <v>4.9056245199999996E-3</v>
      </c>
      <c r="AF291" s="59">
        <f t="shared" si="631"/>
        <v>4.1758461800000006E-3</v>
      </c>
      <c r="AG291" s="59">
        <f t="shared" si="632"/>
        <v>4.1758461800000006E-3</v>
      </c>
      <c r="AH291">
        <f t="shared" si="633"/>
        <v>1</v>
      </c>
      <c r="AI291" s="59">
        <f t="shared" si="634"/>
        <v>4.1758461800000006E-3</v>
      </c>
      <c r="AJ291" s="59">
        <f t="shared" si="635"/>
        <v>0</v>
      </c>
      <c r="AK291" s="59">
        <f t="shared" si="636"/>
        <v>0</v>
      </c>
      <c r="AL291" s="59">
        <f t="shared" si="637"/>
        <v>0</v>
      </c>
      <c r="AM291" s="12">
        <f t="shared" si="738"/>
        <v>5.7987474741444126E-2</v>
      </c>
      <c r="AN291" s="12">
        <f t="shared" si="739"/>
        <v>0</v>
      </c>
      <c r="AO291" s="66">
        <f t="shared" si="638"/>
        <v>9.406674110626291E-5</v>
      </c>
      <c r="AP291" s="66">
        <f t="shared" si="639"/>
        <v>1.0630951250596483E-5</v>
      </c>
      <c r="AQ291" s="59">
        <f t="shared" si="640"/>
        <v>2.8446477794450895E-4</v>
      </c>
      <c r="AR291" s="59">
        <f t="shared" si="641"/>
        <v>2.4214677488690597E-4</v>
      </c>
      <c r="AS291" s="59">
        <f t="shared" si="642"/>
        <v>0</v>
      </c>
      <c r="AT291" s="12">
        <f t="shared" si="643"/>
        <v>5.7356165496255856E-2</v>
      </c>
      <c r="AU291" s="59">
        <f t="shared" si="740"/>
        <v>5.2854855908668341E-18</v>
      </c>
      <c r="AV291" s="59">
        <f t="shared" si="741"/>
        <v>0</v>
      </c>
      <c r="AW291" s="70">
        <f t="shared" si="644"/>
        <v>0</v>
      </c>
      <c r="AX291" s="20">
        <f t="shared" si="645"/>
        <v>200000</v>
      </c>
      <c r="AY291" s="20">
        <f t="shared" si="646"/>
        <v>0</v>
      </c>
      <c r="AZ291" s="20">
        <f t="shared" si="647"/>
        <v>0</v>
      </c>
      <c r="BA291" s="20">
        <f t="shared" si="648"/>
        <v>200000</v>
      </c>
      <c r="BB291" s="36">
        <f t="shared" si="649"/>
        <v>1</v>
      </c>
      <c r="BC291" s="36">
        <f t="shared" si="650"/>
        <v>0</v>
      </c>
      <c r="BD291" s="80">
        <f t="shared" si="651"/>
        <v>18.813348221252582</v>
      </c>
      <c r="BE291" s="36">
        <f t="shared" si="652"/>
        <v>0</v>
      </c>
      <c r="BF291" s="36">
        <f t="shared" si="653"/>
        <v>0</v>
      </c>
      <c r="BG291" s="36">
        <f t="shared" si="654"/>
        <v>18.813348221252582</v>
      </c>
      <c r="BH291" s="36">
        <f t="shared" si="655"/>
        <v>2.1261902501192966</v>
      </c>
      <c r="BI291" s="36">
        <f t="shared" si="656"/>
        <v>0</v>
      </c>
      <c r="BJ291" s="36">
        <f t="shared" si="657"/>
        <v>0</v>
      </c>
      <c r="BK291" s="36">
        <f t="shared" si="658"/>
        <v>2.1261902501192966</v>
      </c>
      <c r="BL291" s="68">
        <f ca="1">IF(OR(AT291=0,E291&gt;ProjTerm),0,VLOOKUP(D291,'Life Events'!$AE$5:$AI$1206,5,FALSE))</f>
        <v>2.674935532987498E-16</v>
      </c>
      <c r="BM291" s="93">
        <f t="shared" ca="1" si="659"/>
        <v>2.674935532987498E-16</v>
      </c>
      <c r="BN291" s="93">
        <f t="shared" ca="1" si="660"/>
        <v>1.5342404512184629E-17</v>
      </c>
      <c r="BO291" s="36">
        <f t="shared" ca="1" si="661"/>
        <v>2.3345084290867851E-15</v>
      </c>
      <c r="BP291" s="36">
        <f t="shared" si="662"/>
        <v>8.7537301815745119E-3</v>
      </c>
      <c r="BQ291" s="36">
        <f t="shared" si="663"/>
        <v>98.306919748166948</v>
      </c>
      <c r="BR291" s="36">
        <f t="shared" si="664"/>
        <v>154.78110000000001</v>
      </c>
      <c r="BS291" s="36">
        <f t="shared" si="665"/>
        <v>152.16053176233004</v>
      </c>
      <c r="BT291" s="36">
        <f t="shared" si="666"/>
        <v>8.7273446417584974</v>
      </c>
      <c r="BU291" s="70" cm="1">
        <f t="array" ref="BU291">IF(AND(ActInt=1,$J291=0),INDEX(Tbl_FwdNom,$B291-IVP,MATCH(ValnDt,Tbl_FwdNom_Cols)),INDEX(Tbl_FwdNom,$B291,MATCH(StartDt,Tbl_FwdNom_Cols)))</f>
        <v>12.457589955</v>
      </c>
      <c r="BV291" s="70" cm="1">
        <f t="array" ref="BV291">INDEX(Tbl_FwdReal,$B291,MATCH(StartDt,Tbl_FwdReal_Cols))</f>
        <v>5.0187632669999998</v>
      </c>
      <c r="BW291" s="70" cm="1">
        <f t="array" ref="BW291">IF(RunType&lt;&gt;"OPN",INDEX(Tbl_FwdReal,$B291,MATCH(ValnDt,Tbl_FwdReal_Cols)),IF(AND($J291=0,ActInt=1),INDEX(Tbl_FwdReal,$B291-IVP,MATCH(ValnDt,Tbl_FwdReal_Cols)),-999))*$K291</f>
        <v>5.0187632669999998</v>
      </c>
      <c r="BX291" s="70">
        <f t="shared" si="667"/>
        <v>5.0187632669999996E-2</v>
      </c>
      <c r="BY291" s="70">
        <f t="shared" si="742"/>
        <v>7.0833310701702956E-2</v>
      </c>
      <c r="BZ291" s="64">
        <f t="shared" si="755"/>
        <v>5.7193886413098305E-3</v>
      </c>
      <c r="CA291" s="70" cm="1">
        <f t="array" ref="CA291">IF($J291=1,CA290*(1+INDEX(Tbl_CPI,$B291,MATCH(IF(RunType="OPN",StartDt,ValnDt),Tbl_CPI_Cols))),0)</f>
        <v>0</v>
      </c>
      <c r="CB291" s="70">
        <f t="shared" si="743"/>
        <v>5.1695131379009558</v>
      </c>
      <c r="CC291" s="70">
        <f t="shared" si="744"/>
        <v>4.9671262865897514</v>
      </c>
      <c r="CD291" s="36">
        <f t="shared" si="668"/>
        <v>27.333964701731031</v>
      </c>
      <c r="CE291" s="36">
        <f t="shared" si="669"/>
        <v>1.5748615037401157</v>
      </c>
      <c r="CF291" s="36">
        <f t="shared" si="670"/>
        <v>0</v>
      </c>
      <c r="CG291" s="36">
        <f t="shared" si="671"/>
        <v>1.6763498293945562</v>
      </c>
      <c r="CH291" s="36">
        <f t="shared" si="672"/>
        <v>1.5850275877251534</v>
      </c>
      <c r="CI291" s="36">
        <f t="shared" si="673"/>
        <v>0</v>
      </c>
      <c r="CJ291" s="36">
        <f t="shared" si="674"/>
        <v>0</v>
      </c>
      <c r="CK291" s="36">
        <f t="shared" si="675"/>
        <v>0</v>
      </c>
      <c r="CL291" s="36">
        <f t="shared" si="676"/>
        <v>9.1322241669402671E-2</v>
      </c>
      <c r="CM291" s="36">
        <f t="shared" si="677"/>
        <v>1.6763498293945562</v>
      </c>
      <c r="CN291" s="36">
        <f t="shared" ca="1" si="678"/>
        <v>12.203440099431809</v>
      </c>
      <c r="CO291" s="20">
        <f t="shared" si="679"/>
        <v>120000</v>
      </c>
      <c r="CP291" s="20">
        <f t="shared" si="680"/>
        <v>2</v>
      </c>
      <c r="CQ291" s="64">
        <f t="shared" si="681"/>
        <v>5.4184785299999996E-3</v>
      </c>
      <c r="CR291" s="64">
        <f t="shared" si="682"/>
        <v>2.4383153384999998E-2</v>
      </c>
      <c r="CS291" s="36">
        <f t="shared" si="683"/>
        <v>14.299695021558652</v>
      </c>
      <c r="CT291" s="36">
        <f t="shared" si="684"/>
        <v>11.288008932751548</v>
      </c>
      <c r="CU291" s="36">
        <f t="shared" si="685"/>
        <v>1.2757141500715778</v>
      </c>
      <c r="CV291" s="36">
        <f t="shared" si="745"/>
        <v>12.563723082823126</v>
      </c>
      <c r="CW291" s="36">
        <f t="shared" si="686"/>
        <v>0</v>
      </c>
      <c r="CX291" s="36">
        <f t="shared" si="687"/>
        <v>0</v>
      </c>
      <c r="CY291" s="36">
        <f t="shared" si="688"/>
        <v>0</v>
      </c>
      <c r="CZ291" s="36">
        <f t="shared" si="746"/>
        <v>0</v>
      </c>
      <c r="DA291" s="64">
        <f t="shared" si="689"/>
        <v>9.8318503594092554E-3</v>
      </c>
      <c r="DB291" s="70">
        <f t="shared" si="747"/>
        <v>0.99026387377669856</v>
      </c>
      <c r="DC291" s="70">
        <f>PRODUCT($DB$8:DB291)</f>
        <v>6.0781852610887824E-2</v>
      </c>
      <c r="DD291" s="36">
        <f t="shared" si="690"/>
        <v>396.40270982736536</v>
      </c>
      <c r="DE291" s="36">
        <f t="shared" si="691"/>
        <v>1431.4225745446952</v>
      </c>
      <c r="DF291" s="36">
        <f t="shared" si="692"/>
        <v>107.72627929988455</v>
      </c>
      <c r="DG291" s="36">
        <f t="shared" si="693"/>
        <v>0.64343795324121078</v>
      </c>
      <c r="DH291" s="36">
        <f t="shared" ca="1" si="694"/>
        <v>1.1359278448290306E-13</v>
      </c>
      <c r="DI291" s="36">
        <f t="shared" si="695"/>
        <v>98.595581607783032</v>
      </c>
      <c r="DJ291" s="36">
        <f t="shared" ca="1" si="696"/>
        <v>1240.6982876717561</v>
      </c>
      <c r="DK291" s="36">
        <f t="shared" si="697"/>
        <v>0</v>
      </c>
      <c r="DL291" s="36">
        <f t="shared" si="698"/>
        <v>0</v>
      </c>
      <c r="DM291" s="36">
        <f t="shared" ca="1" si="699"/>
        <v>1240.6982876717561</v>
      </c>
      <c r="DN291" s="36">
        <f t="shared" ca="1" si="748"/>
        <v>1240.6982876717616</v>
      </c>
      <c r="DO291" s="64" cm="1">
        <f t="array" ref="DO291">IFERROR(INDEX(Tbl_FwdNom,$B291,MATCH(LIDt,Tbl_FwdNom_Cols,0)),0)</f>
        <v>9.2816962749999998</v>
      </c>
      <c r="DP291" s="64">
        <f t="shared" ca="1" si="749"/>
        <v>8.7023826260000003</v>
      </c>
      <c r="DQ291" s="64">
        <f t="shared" ca="1" si="700"/>
        <v>6.9778598667744607E-3</v>
      </c>
      <c r="DR291" s="70">
        <f t="shared" ca="1" si="701"/>
        <v>0.99307049326020169</v>
      </c>
      <c r="DS291" s="70">
        <f ca="1">PRODUCT($DR$8:DR291)</f>
        <v>6.4967780768660624E-2</v>
      </c>
      <c r="DT291" s="36">
        <f t="shared" ca="1" si="702"/>
        <v>1749.7101539106768</v>
      </c>
      <c r="DU291" s="36">
        <f t="shared" ca="1" si="703"/>
        <v>124.46574907113633</v>
      </c>
      <c r="DV291" s="36">
        <f t="shared" ca="1" si="704"/>
        <v>0.78349530912257426</v>
      </c>
      <c r="DW291" s="36">
        <f t="shared" ca="1" si="705"/>
        <v>1.2585050561053353E-13</v>
      </c>
      <c r="DX291" s="36">
        <f t="shared" ca="1" si="706"/>
        <v>450.92476813689655</v>
      </c>
      <c r="DY291" s="36">
        <f t="shared" ca="1" si="707"/>
        <v>4.7574025346685493</v>
      </c>
      <c r="DZ291" s="36">
        <f t="shared" ca="1" si="708"/>
        <v>110.46831499164131</v>
      </c>
      <c r="EA291" s="36">
        <f t="shared" ca="1" si="709"/>
        <v>0</v>
      </c>
      <c r="EB291" s="36">
        <f t="shared" ca="1" si="710"/>
        <v>1537.693357062104</v>
      </c>
      <c r="EC291" s="36">
        <f t="shared" ca="1" si="711"/>
        <v>0</v>
      </c>
      <c r="ED291" s="36">
        <f t="shared" ca="1" si="712"/>
        <v>0</v>
      </c>
      <c r="EE291" s="36">
        <f t="shared" ca="1" si="750"/>
        <v>0</v>
      </c>
      <c r="EF291" s="36">
        <f t="shared" ca="1" si="713"/>
        <v>1537.693357062104</v>
      </c>
      <c r="EG291" s="64"/>
      <c r="EH291" s="64"/>
      <c r="EI291" s="64"/>
      <c r="EJ291" s="70"/>
      <c r="EK291" s="70"/>
      <c r="EL291" s="70"/>
      <c r="EM291" s="70"/>
      <c r="EN291" s="70"/>
      <c r="EO291" s="36">
        <f t="shared" ca="1" si="714"/>
        <v>12.198409366972742</v>
      </c>
      <c r="EP291" s="36">
        <f t="shared" ca="1" si="715"/>
        <v>0</v>
      </c>
      <c r="EQ291" s="36">
        <f t="shared" si="716"/>
        <v>41.082074089084642</v>
      </c>
      <c r="ER291" s="36">
        <f t="shared" si="717"/>
        <v>2.376152799491078</v>
      </c>
      <c r="ES291" s="36">
        <f t="shared" si="718"/>
        <v>-2.1699758220556689</v>
      </c>
      <c r="ET291" s="36">
        <f t="shared" ca="1" si="719"/>
        <v>0</v>
      </c>
      <c r="EU291" s="36">
        <f t="shared" ca="1" si="751"/>
        <v>2.376152799491078</v>
      </c>
      <c r="EV291" s="36">
        <f t="shared" si="720"/>
        <v>1.6275251532462032</v>
      </c>
      <c r="EW291" s="36">
        <f t="shared" si="721"/>
        <v>53.701164653901159</v>
      </c>
      <c r="EX291" s="36">
        <f t="shared" ca="1" si="752"/>
        <v>98.786916695723079</v>
      </c>
      <c r="EY291" s="36">
        <f t="shared" si="722"/>
        <v>0</v>
      </c>
      <c r="EZ291" s="36">
        <f t="shared" si="723"/>
        <v>0</v>
      </c>
      <c r="FA291" s="36">
        <f t="shared" si="724"/>
        <v>0</v>
      </c>
      <c r="FB291" s="36">
        <f t="shared" si="725"/>
        <v>0</v>
      </c>
      <c r="FC291" s="36">
        <f t="shared" si="753"/>
        <v>0</v>
      </c>
      <c r="FD291" s="36">
        <f t="shared" si="726"/>
        <v>0</v>
      </c>
      <c r="FE291" s="36">
        <f t="shared" si="727"/>
        <v>0</v>
      </c>
      <c r="FF291" s="36">
        <f t="shared" si="754"/>
        <v>0</v>
      </c>
      <c r="FG291" s="36">
        <f t="shared" ca="1" si="728"/>
        <v>98.786916695723079</v>
      </c>
      <c r="FH291" s="36">
        <f t="shared" ca="1" si="729"/>
        <v>0.97125818241977713</v>
      </c>
      <c r="FI291" s="36">
        <f t="shared" ca="1" si="730"/>
        <v>-1.3549138717780127</v>
      </c>
      <c r="FJ291" s="36">
        <f t="shared" ca="1" si="731"/>
        <v>119.51531441012068</v>
      </c>
      <c r="FK291" s="36">
        <f t="shared" si="732"/>
        <v>0</v>
      </c>
      <c r="FL291" s="36">
        <f t="shared" si="733"/>
        <v>0</v>
      </c>
      <c r="FM291" s="36">
        <f t="shared" ca="1" si="734"/>
        <v>0</v>
      </c>
      <c r="FN291" s="36">
        <f t="shared" ca="1" si="756"/>
        <v>119.51531441012068</v>
      </c>
    </row>
    <row r="292" spans="2:170" x14ac:dyDescent="0.25">
      <c r="B292" s="2">
        <v>284</v>
      </c>
      <c r="C292" s="2">
        <f t="shared" si="607"/>
        <v>24</v>
      </c>
      <c r="D292" s="2">
        <f t="shared" si="759"/>
        <v>308</v>
      </c>
      <c r="E292" s="2">
        <f t="shared" si="757"/>
        <v>26</v>
      </c>
      <c r="F292" s="189">
        <f t="shared" si="761"/>
        <v>54362</v>
      </c>
      <c r="G292" s="2">
        <f t="shared" si="760"/>
        <v>10</v>
      </c>
      <c r="H292" s="187">
        <f t="shared" si="611"/>
        <v>58.25</v>
      </c>
      <c r="I292" s="186">
        <f t="shared" si="758"/>
        <v>58</v>
      </c>
      <c r="J292" s="2">
        <f t="shared" si="612"/>
        <v>0</v>
      </c>
      <c r="K292" s="2">
        <f t="shared" si="613"/>
        <v>1</v>
      </c>
      <c r="L292">
        <f t="shared" si="614"/>
        <v>2</v>
      </c>
      <c r="M292" s="190">
        <f t="shared" si="735"/>
        <v>4.2874543799999998E-3</v>
      </c>
      <c r="N292">
        <f t="shared" si="615"/>
        <v>1</v>
      </c>
      <c r="O292">
        <f t="shared" si="616"/>
        <v>100</v>
      </c>
      <c r="P292" s="58">
        <f t="shared" si="617"/>
        <v>1.9293544709999999E-2</v>
      </c>
      <c r="Q292" s="106">
        <f t="shared" si="618"/>
        <v>1.9293544709999999E-2</v>
      </c>
      <c r="R292" s="59">
        <f t="shared" si="619"/>
        <v>1.9293544709999999E-2</v>
      </c>
      <c r="S292" s="32">
        <f t="shared" si="736"/>
        <v>1.6221906804131381E-3</v>
      </c>
      <c r="T292">
        <f t="shared" si="620"/>
        <v>1</v>
      </c>
      <c r="U292" s="32">
        <f t="shared" si="737"/>
        <v>4.8839229000000007E-4</v>
      </c>
      <c r="V292">
        <f t="shared" si="621"/>
        <v>1</v>
      </c>
      <c r="W292">
        <f t="shared" si="622"/>
        <v>100</v>
      </c>
      <c r="X292" s="58">
        <f t="shared" si="623"/>
        <v>2.1977653050000005E-3</v>
      </c>
      <c r="Y292" s="58">
        <f t="shared" si="624"/>
        <v>2.1977653050000005E-3</v>
      </c>
      <c r="Z292" s="32">
        <f t="shared" si="625"/>
        <v>2.1977653050000005E-3</v>
      </c>
      <c r="AA292" s="32">
        <f t="shared" si="626"/>
        <v>1.8333185395635887E-4</v>
      </c>
      <c r="AB292" s="59">
        <f t="shared" si="627"/>
        <v>4.9056245199999996E-3</v>
      </c>
      <c r="AC292" s="59">
        <f t="shared" si="628"/>
        <v>4.9056245199999996E-3</v>
      </c>
      <c r="AD292">
        <f t="shared" si="629"/>
        <v>1</v>
      </c>
      <c r="AE292" s="59">
        <f t="shared" si="630"/>
        <v>4.9056245199999996E-3</v>
      </c>
      <c r="AF292" s="59">
        <f t="shared" si="631"/>
        <v>4.1758461800000006E-3</v>
      </c>
      <c r="AG292" s="59">
        <f t="shared" si="632"/>
        <v>4.1758461800000006E-3</v>
      </c>
      <c r="AH292">
        <f t="shared" si="633"/>
        <v>1</v>
      </c>
      <c r="AI292" s="59">
        <f t="shared" si="634"/>
        <v>4.1758461800000006E-3</v>
      </c>
      <c r="AJ292" s="59">
        <f t="shared" si="635"/>
        <v>0</v>
      </c>
      <c r="AK292" s="59">
        <f t="shared" si="636"/>
        <v>0</v>
      </c>
      <c r="AL292" s="59">
        <f t="shared" si="637"/>
        <v>0</v>
      </c>
      <c r="AM292" s="12">
        <f t="shared" si="738"/>
        <v>5.7356165496255856E-2</v>
      </c>
      <c r="AN292" s="12">
        <f t="shared" si="739"/>
        <v>0</v>
      </c>
      <c r="AO292" s="66">
        <f t="shared" si="638"/>
        <v>9.3042637132259841E-5</v>
      </c>
      <c r="AP292" s="66">
        <f t="shared" si="639"/>
        <v>1.0515212156256328E-5</v>
      </c>
      <c r="AQ292" s="59">
        <f t="shared" si="640"/>
        <v>2.8136781183161065E-4</v>
      </c>
      <c r="AR292" s="59">
        <f t="shared" si="641"/>
        <v>2.3951052458698785E-4</v>
      </c>
      <c r="AS292" s="59">
        <f t="shared" si="642"/>
        <v>0</v>
      </c>
      <c r="AT292" s="12">
        <f t="shared" si="643"/>
        <v>5.6731729310548741E-2</v>
      </c>
      <c r="AU292" s="59">
        <f t="shared" si="740"/>
        <v>0</v>
      </c>
      <c r="AV292" s="59">
        <f t="shared" si="741"/>
        <v>-7.589415207398531E-19</v>
      </c>
      <c r="AW292" s="70">
        <f t="shared" si="644"/>
        <v>0</v>
      </c>
      <c r="AX292" s="20">
        <f t="shared" si="645"/>
        <v>200000</v>
      </c>
      <c r="AY292" s="20">
        <f t="shared" si="646"/>
        <v>0</v>
      </c>
      <c r="AZ292" s="20">
        <f t="shared" si="647"/>
        <v>0</v>
      </c>
      <c r="BA292" s="20">
        <f t="shared" si="648"/>
        <v>200000</v>
      </c>
      <c r="BB292" s="36">
        <f t="shared" si="649"/>
        <v>1</v>
      </c>
      <c r="BC292" s="36">
        <f t="shared" si="650"/>
        <v>0</v>
      </c>
      <c r="BD292" s="80">
        <f t="shared" si="651"/>
        <v>18.608527426451968</v>
      </c>
      <c r="BE292" s="36">
        <f t="shared" si="652"/>
        <v>0</v>
      </c>
      <c r="BF292" s="36">
        <f t="shared" si="653"/>
        <v>0</v>
      </c>
      <c r="BG292" s="36">
        <f t="shared" si="654"/>
        <v>18.608527426451968</v>
      </c>
      <c r="BH292" s="36">
        <f t="shared" si="655"/>
        <v>2.1030424312512657</v>
      </c>
      <c r="BI292" s="36">
        <f t="shared" si="656"/>
        <v>0</v>
      </c>
      <c r="BJ292" s="36">
        <f t="shared" si="657"/>
        <v>0</v>
      </c>
      <c r="BK292" s="36">
        <f t="shared" si="658"/>
        <v>2.1030424312512657</v>
      </c>
      <c r="BL292" s="68">
        <f ca="1">IF(OR(AT292=0,E292&gt;ProjTerm),0,VLOOKUP(D292,'Life Events'!$AE$5:$AI$1206,5,FALSE))</f>
        <v>2.7043780788349513E-16</v>
      </c>
      <c r="BM292" s="93">
        <f t="shared" ca="1" si="659"/>
        <v>2.7043780788349513E-16</v>
      </c>
      <c r="BN292" s="93">
        <f t="shared" ca="1" si="660"/>
        <v>1.5342404512184629E-17</v>
      </c>
      <c r="BO292" s="36">
        <f t="shared" ca="1" si="661"/>
        <v>2.3345084290867851E-15</v>
      </c>
      <c r="BP292" s="36">
        <f t="shared" si="662"/>
        <v>8.658428380312215E-3</v>
      </c>
      <c r="BQ292" s="36">
        <f t="shared" si="663"/>
        <v>98.306919748166948</v>
      </c>
      <c r="BR292" s="36">
        <f t="shared" si="664"/>
        <v>154.78110000000001</v>
      </c>
      <c r="BS292" s="36">
        <f t="shared" si="665"/>
        <v>152.16053176233004</v>
      </c>
      <c r="BT292" s="36">
        <f t="shared" si="666"/>
        <v>8.6323300996896624</v>
      </c>
      <c r="BU292" s="70" cm="1">
        <f t="array" ref="BU292">IF(AND(ActInt=1,$J292=0),INDEX(Tbl_FwdNom,$B292-IVP,MATCH(ValnDt,Tbl_FwdNom_Cols)),INDEX(Tbl_FwdNom,$B292,MATCH(StartDt,Tbl_FwdNom_Cols)))</f>
        <v>12.456531414000001</v>
      </c>
      <c r="BV292" s="70" cm="1">
        <f t="array" ref="BV292">INDEX(Tbl_FwdReal,$B292,MATCH(StartDt,Tbl_FwdReal_Cols))</f>
        <v>5.0186759890000001</v>
      </c>
      <c r="BW292" s="70" cm="1">
        <f t="array" ref="BW292">IF(RunType&lt;&gt;"OPN",INDEX(Tbl_FwdReal,$B292,MATCH(ValnDt,Tbl_FwdReal_Cols)),IF(AND($J292=0,ActInt=1),INDEX(Tbl_FwdReal,$B292-IVP,MATCH(ValnDt,Tbl_FwdReal_Cols)),-999))*$K292</f>
        <v>5.0186759890000001</v>
      </c>
      <c r="BX292" s="70">
        <f t="shared" si="667"/>
        <v>5.0186759890000002E-2</v>
      </c>
      <c r="BY292" s="70">
        <f t="shared" si="742"/>
        <v>7.0824121090415026E-2</v>
      </c>
      <c r="BZ292" s="64">
        <f t="shared" si="755"/>
        <v>5.7186694034270236E-3</v>
      </c>
      <c r="CA292" s="70" cm="1">
        <f t="array" ref="CA292">IF($J292=1,CA291*(1+INDEX(Tbl_CPI,$B292,MATCH(IF(RunType="OPN",StartDt,ValnDt),Tbl_CPI_Cols))),0)</f>
        <v>0</v>
      </c>
      <c r="CB292" s="70">
        <f t="shared" si="743"/>
        <v>5.1990758745132837</v>
      </c>
      <c r="CC292" s="70">
        <f t="shared" si="744"/>
        <v>4.9671262865897514</v>
      </c>
      <c r="CD292" s="36">
        <f t="shared" si="668"/>
        <v>27.333964701731031</v>
      </c>
      <c r="CE292" s="36">
        <f t="shared" si="669"/>
        <v>1.5748615037401157</v>
      </c>
      <c r="CF292" s="36">
        <f t="shared" si="670"/>
        <v>0</v>
      </c>
      <c r="CG292" s="36">
        <f t="shared" si="671"/>
        <v>1.6580994201435013</v>
      </c>
      <c r="CH292" s="36">
        <f t="shared" si="672"/>
        <v>1.5677714031013008</v>
      </c>
      <c r="CI292" s="36">
        <f t="shared" si="673"/>
        <v>0</v>
      </c>
      <c r="CJ292" s="36">
        <f t="shared" si="674"/>
        <v>0</v>
      </c>
      <c r="CK292" s="36">
        <f t="shared" si="675"/>
        <v>0</v>
      </c>
      <c r="CL292" s="36">
        <f t="shared" si="676"/>
        <v>9.0328017042200434E-2</v>
      </c>
      <c r="CM292" s="36">
        <f t="shared" si="677"/>
        <v>1.6580994201435013</v>
      </c>
      <c r="CN292" s="36">
        <f t="shared" ca="1" si="678"/>
        <v>12.07058132963326</v>
      </c>
      <c r="CO292" s="20">
        <f t="shared" si="679"/>
        <v>120000</v>
      </c>
      <c r="CP292" s="20">
        <f t="shared" si="680"/>
        <v>2</v>
      </c>
      <c r="CQ292" s="64">
        <f t="shared" si="681"/>
        <v>5.4184785299999996E-3</v>
      </c>
      <c r="CR292" s="64">
        <f t="shared" si="682"/>
        <v>2.4383153384999998E-2</v>
      </c>
      <c r="CS292" s="36">
        <f t="shared" si="683"/>
        <v>14.144014338605396</v>
      </c>
      <c r="CT292" s="36">
        <f t="shared" si="684"/>
        <v>11.16511645587118</v>
      </c>
      <c r="CU292" s="36">
        <f t="shared" si="685"/>
        <v>1.2618254587507594</v>
      </c>
      <c r="CV292" s="36">
        <f t="shared" si="745"/>
        <v>12.42694191462194</v>
      </c>
      <c r="CW292" s="36">
        <f t="shared" si="686"/>
        <v>0</v>
      </c>
      <c r="CX292" s="36">
        <f t="shared" si="687"/>
        <v>0</v>
      </c>
      <c r="CY292" s="36">
        <f t="shared" si="688"/>
        <v>0</v>
      </c>
      <c r="CZ292" s="36">
        <f t="shared" si="746"/>
        <v>0</v>
      </c>
      <c r="DA292" s="64">
        <f t="shared" si="689"/>
        <v>9.8310582437408645E-3</v>
      </c>
      <c r="DB292" s="70">
        <f t="shared" si="747"/>
        <v>0.99026465054378632</v>
      </c>
      <c r="DC292" s="70">
        <f>PRODUCT($DB$8:DB292)</f>
        <v>6.0190120035124757E-2</v>
      </c>
      <c r="DD292" s="36">
        <f t="shared" si="690"/>
        <v>391.6674378559652</v>
      </c>
      <c r="DE292" s="36">
        <f t="shared" si="691"/>
        <v>1426.8864458199976</v>
      </c>
      <c r="DF292" s="36">
        <f t="shared" si="692"/>
        <v>106.68230019481194</v>
      </c>
      <c r="DG292" s="36">
        <f t="shared" si="693"/>
        <v>0.64110520085544642</v>
      </c>
      <c r="DH292" s="36">
        <f t="shared" ca="1" si="694"/>
        <v>1.123750133341364E-13</v>
      </c>
      <c r="DI292" s="36">
        <f t="shared" si="695"/>
        <v>97.890480221027815</v>
      </c>
      <c r="DJ292" s="36">
        <f t="shared" ca="1" si="696"/>
        <v>1239.1506831790168</v>
      </c>
      <c r="DK292" s="36">
        <f t="shared" si="697"/>
        <v>0</v>
      </c>
      <c r="DL292" s="36">
        <f t="shared" si="698"/>
        <v>0</v>
      </c>
      <c r="DM292" s="36">
        <f t="shared" ca="1" si="699"/>
        <v>1239.1506831790168</v>
      </c>
      <c r="DN292" s="36">
        <f t="shared" ca="1" si="748"/>
        <v>1239.1506831790218</v>
      </c>
      <c r="DO292" s="64" cm="1">
        <f t="array" ref="DO292">IFERROR(INDEX(Tbl_FwdNom,$B292,MATCH(LIDt,Tbl_FwdNom_Cols,0)),0)</f>
        <v>9.2620783299999996</v>
      </c>
      <c r="DP292" s="64">
        <f t="shared" ca="1" si="749"/>
        <v>8.7006619329999992</v>
      </c>
      <c r="DQ292" s="64">
        <f t="shared" ca="1" si="700"/>
        <v>6.9765315362420033E-3</v>
      </c>
      <c r="DR292" s="70">
        <f t="shared" ca="1" si="701"/>
        <v>0.99307180324689537</v>
      </c>
      <c r="DS292" s="70">
        <f ca="1">PRODUCT($DR$8:DR292)</f>
        <v>6.4517671200882781E-2</v>
      </c>
      <c r="DT292" s="36">
        <f t="shared" ca="1" si="702"/>
        <v>1743.3085345522657</v>
      </c>
      <c r="DU292" s="36">
        <f t="shared" ca="1" si="703"/>
        <v>123.23104586346183</v>
      </c>
      <c r="DV292" s="36">
        <f t="shared" ca="1" si="704"/>
        <v>0.78030296047485337</v>
      </c>
      <c r="DW292" s="36">
        <f t="shared" ca="1" si="705"/>
        <v>1.2439399720269062E-13</v>
      </c>
      <c r="DX292" s="36">
        <f t="shared" ca="1" si="706"/>
        <v>445.43832890258653</v>
      </c>
      <c r="DY292" s="36">
        <f t="shared" ca="1" si="707"/>
        <v>4.6996345101805606</v>
      </c>
      <c r="DZ292" s="36">
        <f t="shared" ca="1" si="708"/>
        <v>109.66029166519935</v>
      </c>
      <c r="EA292" s="36">
        <f t="shared" ca="1" si="709"/>
        <v>0</v>
      </c>
      <c r="EB292" s="36">
        <f t="shared" ca="1" si="710"/>
        <v>1534.6808747280461</v>
      </c>
      <c r="EC292" s="36">
        <f t="shared" ca="1" si="711"/>
        <v>0</v>
      </c>
      <c r="ED292" s="36">
        <f t="shared" ca="1" si="712"/>
        <v>0</v>
      </c>
      <c r="EE292" s="36">
        <f t="shared" ca="1" si="750"/>
        <v>0</v>
      </c>
      <c r="EF292" s="36">
        <f t="shared" ca="1" si="713"/>
        <v>1534.6808747280461</v>
      </c>
      <c r="EG292" s="64"/>
      <c r="EH292" s="64"/>
      <c r="EI292" s="64"/>
      <c r="EJ292" s="70"/>
      <c r="EK292" s="70"/>
      <c r="EL292" s="70"/>
      <c r="EM292" s="70"/>
      <c r="EN292" s="70"/>
      <c r="EO292" s="36">
        <f t="shared" ca="1" si="714"/>
        <v>12.181076257037248</v>
      </c>
      <c r="EP292" s="36">
        <f t="shared" ca="1" si="715"/>
        <v>0</v>
      </c>
      <c r="EQ292" s="36">
        <f t="shared" si="716"/>
        <v>40.933133067093763</v>
      </c>
      <c r="ER292" s="36">
        <f t="shared" si="717"/>
        <v>2.3477682060656337</v>
      </c>
      <c r="ES292" s="36">
        <f t="shared" si="718"/>
        <v>-2.1440541382879892</v>
      </c>
      <c r="ET292" s="36">
        <f t="shared" ca="1" si="719"/>
        <v>0</v>
      </c>
      <c r="EU292" s="36">
        <f t="shared" ca="1" si="751"/>
        <v>2.3477682060656337</v>
      </c>
      <c r="EV292" s="36">
        <f t="shared" si="720"/>
        <v>1.6158859882469239</v>
      </c>
      <c r="EW292" s="36">
        <f t="shared" si="721"/>
        <v>53.506473744958527</v>
      </c>
      <c r="EX292" s="36">
        <f t="shared" ca="1" si="752"/>
        <v>98.403261006364843</v>
      </c>
      <c r="EY292" s="36">
        <f t="shared" si="722"/>
        <v>0</v>
      </c>
      <c r="EZ292" s="36">
        <f t="shared" si="723"/>
        <v>0</v>
      </c>
      <c r="FA292" s="36">
        <f t="shared" si="724"/>
        <v>0</v>
      </c>
      <c r="FB292" s="36">
        <f t="shared" si="725"/>
        <v>0</v>
      </c>
      <c r="FC292" s="36">
        <f t="shared" si="753"/>
        <v>0</v>
      </c>
      <c r="FD292" s="36">
        <f t="shared" si="726"/>
        <v>0</v>
      </c>
      <c r="FE292" s="36">
        <f t="shared" si="727"/>
        <v>0</v>
      </c>
      <c r="FF292" s="36">
        <f t="shared" si="754"/>
        <v>0</v>
      </c>
      <c r="FG292" s="36">
        <f t="shared" ca="1" si="728"/>
        <v>98.403261006364843</v>
      </c>
      <c r="FH292" s="36">
        <f t="shared" ca="1" si="729"/>
        <v>0.96740819032760705</v>
      </c>
      <c r="FI292" s="36">
        <f t="shared" ca="1" si="730"/>
        <v>-1.3401647594647452</v>
      </c>
      <c r="FJ292" s="36">
        <f t="shared" ca="1" si="731"/>
        <v>119.00895201070202</v>
      </c>
      <c r="FK292" s="36">
        <f t="shared" si="732"/>
        <v>0</v>
      </c>
      <c r="FL292" s="36">
        <f t="shared" si="733"/>
        <v>0</v>
      </c>
      <c r="FM292" s="36">
        <f t="shared" ca="1" si="734"/>
        <v>0</v>
      </c>
      <c r="FN292" s="36">
        <f t="shared" ca="1" si="756"/>
        <v>119.00895201070202</v>
      </c>
    </row>
    <row r="293" spans="2:170" x14ac:dyDescent="0.25">
      <c r="B293" s="2">
        <v>285</v>
      </c>
      <c r="C293" s="2">
        <f t="shared" si="607"/>
        <v>24</v>
      </c>
      <c r="D293" s="2">
        <f t="shared" si="759"/>
        <v>309</v>
      </c>
      <c r="E293" s="2">
        <f t="shared" si="757"/>
        <v>26</v>
      </c>
      <c r="F293" s="189">
        <f t="shared" si="761"/>
        <v>54392</v>
      </c>
      <c r="G293" s="2">
        <f t="shared" si="760"/>
        <v>11</v>
      </c>
      <c r="H293" s="187">
        <f t="shared" si="611"/>
        <v>58.333333333333336</v>
      </c>
      <c r="I293" s="186">
        <f t="shared" si="758"/>
        <v>58</v>
      </c>
      <c r="J293" s="2">
        <f t="shared" si="612"/>
        <v>0</v>
      </c>
      <c r="K293" s="2">
        <f t="shared" si="613"/>
        <v>1</v>
      </c>
      <c r="L293">
        <f t="shared" si="614"/>
        <v>2</v>
      </c>
      <c r="M293" s="190">
        <f t="shared" si="735"/>
        <v>4.2874543799999998E-3</v>
      </c>
      <c r="N293">
        <f t="shared" si="615"/>
        <v>1</v>
      </c>
      <c r="O293">
        <f t="shared" si="616"/>
        <v>100</v>
      </c>
      <c r="P293" s="58">
        <f t="shared" si="617"/>
        <v>1.9293544709999999E-2</v>
      </c>
      <c r="Q293" s="106">
        <f t="shared" si="618"/>
        <v>1.9293544709999999E-2</v>
      </c>
      <c r="R293" s="59">
        <f t="shared" si="619"/>
        <v>1.9293544709999999E-2</v>
      </c>
      <c r="S293" s="32">
        <f t="shared" si="736"/>
        <v>1.6221906804131381E-3</v>
      </c>
      <c r="T293">
        <f t="shared" si="620"/>
        <v>1</v>
      </c>
      <c r="U293" s="32">
        <f t="shared" si="737"/>
        <v>4.8839229000000007E-4</v>
      </c>
      <c r="V293">
        <f t="shared" si="621"/>
        <v>1</v>
      </c>
      <c r="W293">
        <f t="shared" si="622"/>
        <v>100</v>
      </c>
      <c r="X293" s="58">
        <f t="shared" si="623"/>
        <v>2.1977653050000005E-3</v>
      </c>
      <c r="Y293" s="58">
        <f t="shared" si="624"/>
        <v>2.1977653050000005E-3</v>
      </c>
      <c r="Z293" s="32">
        <f t="shared" si="625"/>
        <v>2.1977653050000005E-3</v>
      </c>
      <c r="AA293" s="32">
        <f t="shared" si="626"/>
        <v>1.8333185395635887E-4</v>
      </c>
      <c r="AB293" s="59">
        <f t="shared" si="627"/>
        <v>4.9056245199999996E-3</v>
      </c>
      <c r="AC293" s="59">
        <f t="shared" si="628"/>
        <v>4.9056245199999996E-3</v>
      </c>
      <c r="AD293">
        <f t="shared" si="629"/>
        <v>1</v>
      </c>
      <c r="AE293" s="59">
        <f t="shared" si="630"/>
        <v>4.9056245199999996E-3</v>
      </c>
      <c r="AF293" s="59">
        <f t="shared" si="631"/>
        <v>4.1758461800000006E-3</v>
      </c>
      <c r="AG293" s="59">
        <f t="shared" si="632"/>
        <v>4.1758461800000006E-3</v>
      </c>
      <c r="AH293">
        <f t="shared" si="633"/>
        <v>1</v>
      </c>
      <c r="AI293" s="59">
        <f t="shared" si="634"/>
        <v>4.1758461800000006E-3</v>
      </c>
      <c r="AJ293" s="59">
        <f t="shared" si="635"/>
        <v>0</v>
      </c>
      <c r="AK293" s="59">
        <f t="shared" si="636"/>
        <v>0</v>
      </c>
      <c r="AL293" s="59">
        <f t="shared" si="637"/>
        <v>0</v>
      </c>
      <c r="AM293" s="12">
        <f t="shared" si="738"/>
        <v>5.6731729310548741E-2</v>
      </c>
      <c r="AN293" s="12">
        <f t="shared" si="739"/>
        <v>0</v>
      </c>
      <c r="AO293" s="66">
        <f t="shared" si="638"/>
        <v>9.2029682571293035E-5</v>
      </c>
      <c r="AP293" s="66">
        <f t="shared" si="639"/>
        <v>1.0400733112653206E-5</v>
      </c>
      <c r="AQ293" s="59">
        <f t="shared" si="640"/>
        <v>2.7830456236783058E-4</v>
      </c>
      <c r="AR293" s="59">
        <f t="shared" si="641"/>
        <v>2.3690297512624902E-4</v>
      </c>
      <c r="AS293" s="59">
        <f t="shared" si="642"/>
        <v>0</v>
      </c>
      <c r="AT293" s="12">
        <f t="shared" si="643"/>
        <v>5.6114091357370714E-2</v>
      </c>
      <c r="AU293" s="59">
        <f t="shared" si="740"/>
        <v>0</v>
      </c>
      <c r="AV293" s="59">
        <f t="shared" si="741"/>
        <v>-9.4867690092481638E-19</v>
      </c>
      <c r="AW293" s="70">
        <f t="shared" si="644"/>
        <v>0</v>
      </c>
      <c r="AX293" s="20">
        <f t="shared" si="645"/>
        <v>200000</v>
      </c>
      <c r="AY293" s="20">
        <f t="shared" si="646"/>
        <v>0</v>
      </c>
      <c r="AZ293" s="20">
        <f t="shared" si="647"/>
        <v>0</v>
      </c>
      <c r="BA293" s="20">
        <f t="shared" si="648"/>
        <v>200000</v>
      </c>
      <c r="BB293" s="36">
        <f t="shared" si="649"/>
        <v>1</v>
      </c>
      <c r="BC293" s="36">
        <f t="shared" si="650"/>
        <v>0</v>
      </c>
      <c r="BD293" s="80">
        <f t="shared" si="651"/>
        <v>18.405936514258606</v>
      </c>
      <c r="BE293" s="36">
        <f t="shared" si="652"/>
        <v>0</v>
      </c>
      <c r="BF293" s="36">
        <f t="shared" si="653"/>
        <v>0</v>
      </c>
      <c r="BG293" s="36">
        <f t="shared" si="654"/>
        <v>18.405936514258606</v>
      </c>
      <c r="BH293" s="36">
        <f t="shared" si="655"/>
        <v>2.0801466225306413</v>
      </c>
      <c r="BI293" s="36">
        <f t="shared" si="656"/>
        <v>0</v>
      </c>
      <c r="BJ293" s="36">
        <f t="shared" si="657"/>
        <v>0</v>
      </c>
      <c r="BK293" s="36">
        <f t="shared" si="658"/>
        <v>2.0801466225306413</v>
      </c>
      <c r="BL293" s="68">
        <f ca="1">IF(OR(AT293=0,E293&gt;ProjTerm),0,VLOOKUP(D293,'Life Events'!$AE$5:$AI$1206,5,FALSE))</f>
        <v>2.7341446936161374E-16</v>
      </c>
      <c r="BM293" s="93">
        <f t="shared" ca="1" si="659"/>
        <v>2.7341446936161374E-16</v>
      </c>
      <c r="BN293" s="93">
        <f t="shared" ca="1" si="660"/>
        <v>1.5342404512184629E-17</v>
      </c>
      <c r="BO293" s="36">
        <f t="shared" ca="1" si="661"/>
        <v>2.3345084290867851E-15</v>
      </c>
      <c r="BP293" s="36">
        <f t="shared" si="662"/>
        <v>8.564164129115483E-3</v>
      </c>
      <c r="BQ293" s="36">
        <f t="shared" si="663"/>
        <v>98.306919748166948</v>
      </c>
      <c r="BR293" s="36">
        <f t="shared" si="664"/>
        <v>154.78110000000001</v>
      </c>
      <c r="BS293" s="36">
        <f t="shared" si="665"/>
        <v>152.16053176233004</v>
      </c>
      <c r="BT293" s="36">
        <f t="shared" si="666"/>
        <v>8.5383499802974967</v>
      </c>
      <c r="BU293" s="70" cm="1">
        <f t="array" ref="BU293">IF(AND(ActInt=1,$J293=0),INDEX(Tbl_FwdNom,$B293-IVP,MATCH(ValnDt,Tbl_FwdNom_Cols)),INDEX(Tbl_FwdNom,$B293,MATCH(StartDt,Tbl_FwdNom_Cols)))</f>
        <v>12.455455233</v>
      </c>
      <c r="BV293" s="70" cm="1">
        <f t="array" ref="BV293">INDEX(Tbl_FwdReal,$B293,MATCH(StartDt,Tbl_FwdReal_Cols))</f>
        <v>5.0185872570000001</v>
      </c>
      <c r="BW293" s="70" cm="1">
        <f t="array" ref="BW293">IF(RunType&lt;&gt;"OPN",INDEX(Tbl_FwdReal,$B293,MATCH(ValnDt,Tbl_FwdReal_Cols)),IF(AND($J293=0,ActInt=1),INDEX(Tbl_FwdReal,$B293-IVP,MATCH(ValnDt,Tbl_FwdReal_Cols)),-999))*$K293</f>
        <v>5.0185872570000001</v>
      </c>
      <c r="BX293" s="70">
        <f t="shared" si="667"/>
        <v>5.0185872569999998E-2</v>
      </c>
      <c r="BY293" s="70">
        <f t="shared" si="742"/>
        <v>7.0814778319199911E-2</v>
      </c>
      <c r="BZ293" s="64">
        <f t="shared" si="755"/>
        <v>5.7179381724663525E-3</v>
      </c>
      <c r="CA293" s="70" cm="1">
        <f t="array" ref="CA293">IF($J293=1,CA292*(1+INDEX(Tbl_CPI,$B293,MATCH(IF(RunType="OPN",StartDt,ValnDt),Tbl_CPI_Cols))),0)</f>
        <v>0</v>
      </c>
      <c r="CB293" s="70">
        <f t="shared" si="743"/>
        <v>5.2288038689177121</v>
      </c>
      <c r="CC293" s="70">
        <f t="shared" si="744"/>
        <v>4.9671262865897514</v>
      </c>
      <c r="CD293" s="36">
        <f t="shared" si="668"/>
        <v>27.333964701731031</v>
      </c>
      <c r="CE293" s="36">
        <f t="shared" si="669"/>
        <v>1.5748615037401157</v>
      </c>
      <c r="CF293" s="36">
        <f t="shared" si="670"/>
        <v>0</v>
      </c>
      <c r="CG293" s="36">
        <f t="shared" si="671"/>
        <v>1.6400477029744871</v>
      </c>
      <c r="CH293" s="36">
        <f t="shared" si="672"/>
        <v>1.5507030864426989</v>
      </c>
      <c r="CI293" s="36">
        <f t="shared" si="673"/>
        <v>0</v>
      </c>
      <c r="CJ293" s="36">
        <f t="shared" si="674"/>
        <v>0</v>
      </c>
      <c r="CK293" s="36">
        <f t="shared" si="675"/>
        <v>0</v>
      </c>
      <c r="CL293" s="36">
        <f t="shared" si="676"/>
        <v>8.934461653178799E-2</v>
      </c>
      <c r="CM293" s="36">
        <f t="shared" si="677"/>
        <v>1.6400477029744871</v>
      </c>
      <c r="CN293" s="36">
        <f t="shared" ca="1" si="678"/>
        <v>11.939168992362637</v>
      </c>
      <c r="CO293" s="20">
        <f t="shared" si="679"/>
        <v>120000</v>
      </c>
      <c r="CP293" s="20">
        <f t="shared" si="680"/>
        <v>2</v>
      </c>
      <c r="CQ293" s="64">
        <f t="shared" si="681"/>
        <v>5.4184785299999996E-3</v>
      </c>
      <c r="CR293" s="64">
        <f t="shared" si="682"/>
        <v>2.4383153384999998E-2</v>
      </c>
      <c r="CS293" s="36">
        <f t="shared" si="683"/>
        <v>13.990028550194173</v>
      </c>
      <c r="CT293" s="36">
        <f t="shared" si="684"/>
        <v>11.043561908555164</v>
      </c>
      <c r="CU293" s="36">
        <f t="shared" si="685"/>
        <v>1.2480879735183847</v>
      </c>
      <c r="CV293" s="36">
        <f t="shared" si="745"/>
        <v>12.291649882073548</v>
      </c>
      <c r="CW293" s="36">
        <f t="shared" si="686"/>
        <v>0</v>
      </c>
      <c r="CX293" s="36">
        <f t="shared" si="687"/>
        <v>0</v>
      </c>
      <c r="CY293" s="36">
        <f t="shared" si="688"/>
        <v>0</v>
      </c>
      <c r="CZ293" s="36">
        <f t="shared" si="746"/>
        <v>0</v>
      </c>
      <c r="DA293" s="64">
        <f t="shared" si="689"/>
        <v>9.830252920896454E-3</v>
      </c>
      <c r="DB293" s="70">
        <f t="shared" si="747"/>
        <v>0.99026544026338803</v>
      </c>
      <c r="DC293" s="70">
        <f>PRODUCT($DB$8:DB293)</f>
        <v>5.9604195716088992E-2</v>
      </c>
      <c r="DD293" s="36">
        <f t="shared" si="690"/>
        <v>386.97927785067134</v>
      </c>
      <c r="DE293" s="36">
        <f t="shared" si="691"/>
        <v>1422.5071639575485</v>
      </c>
      <c r="DF293" s="36">
        <f t="shared" si="692"/>
        <v>105.65086756537931</v>
      </c>
      <c r="DG293" s="36">
        <f t="shared" si="693"/>
        <v>0.638843262999642</v>
      </c>
      <c r="DH293" s="36">
        <f t="shared" ca="1" si="694"/>
        <v>1.1114517970811329E-13</v>
      </c>
      <c r="DI293" s="36">
        <f t="shared" si="695"/>
        <v>97.196598613451471</v>
      </c>
      <c r="DJ293" s="36">
        <f t="shared" ca="1" si="696"/>
        <v>1237.7365090227081</v>
      </c>
      <c r="DK293" s="36">
        <f t="shared" si="697"/>
        <v>0</v>
      </c>
      <c r="DL293" s="36">
        <f t="shared" si="698"/>
        <v>0</v>
      </c>
      <c r="DM293" s="36">
        <f t="shared" ca="1" si="699"/>
        <v>1237.7365090227081</v>
      </c>
      <c r="DN293" s="36">
        <f t="shared" ca="1" si="748"/>
        <v>1237.7365090227133</v>
      </c>
      <c r="DO293" s="64" cm="1">
        <f t="array" ref="DO293">IFERROR(INDEX(Tbl_FwdNom,$B293,MATCH(LIDt,Tbl_FwdNom_Cols,0)),0)</f>
        <v>9.2421397420000009</v>
      </c>
      <c r="DP293" s="64">
        <f t="shared" ca="1" si="749"/>
        <v>8.6989412670000004</v>
      </c>
      <c r="DQ293" s="64">
        <f t="shared" ca="1" si="700"/>
        <v>6.975203207278069E-3</v>
      </c>
      <c r="DR293" s="70">
        <f t="shared" ca="1" si="701"/>
        <v>0.99307311323549818</v>
      </c>
      <c r="DS293" s="70">
        <f ca="1">PRODUCT($DR$8:DR293)</f>
        <v>6.4070764598164909E-2</v>
      </c>
      <c r="DT293" s="36">
        <f t="shared" ca="1" si="702"/>
        <v>1737.0625293194912</v>
      </c>
      <c r="DU293" s="36">
        <f t="shared" ca="1" si="703"/>
        <v>122.01046082727424</v>
      </c>
      <c r="DV293" s="36">
        <f t="shared" ca="1" si="704"/>
        <v>0.77718156805829064</v>
      </c>
      <c r="DW293" s="36">
        <f t="shared" ca="1" si="705"/>
        <v>1.2292716218185819E-13</v>
      </c>
      <c r="DX293" s="36">
        <f t="shared" ca="1" si="706"/>
        <v>440.00700178269494</v>
      </c>
      <c r="DY293" s="36">
        <f t="shared" ca="1" si="707"/>
        <v>4.6424476025014334</v>
      </c>
      <c r="DZ293" s="36">
        <f t="shared" ca="1" si="708"/>
        <v>108.86367492774872</v>
      </c>
      <c r="EA293" s="36">
        <f t="shared" ca="1" si="709"/>
        <v>0</v>
      </c>
      <c r="EB293" s="36">
        <f t="shared" ca="1" si="710"/>
        <v>1531.7949293262627</v>
      </c>
      <c r="EC293" s="36">
        <f t="shared" ca="1" si="711"/>
        <v>0</v>
      </c>
      <c r="ED293" s="36">
        <f t="shared" ca="1" si="712"/>
        <v>0</v>
      </c>
      <c r="EE293" s="36">
        <f t="shared" ca="1" si="750"/>
        <v>0</v>
      </c>
      <c r="EF293" s="36">
        <f t="shared" ca="1" si="713"/>
        <v>1531.7949293262627</v>
      </c>
      <c r="EG293" s="64"/>
      <c r="EH293" s="64"/>
      <c r="EI293" s="64"/>
      <c r="EJ293" s="70"/>
      <c r="EK293" s="70"/>
      <c r="EL293" s="70"/>
      <c r="EM293" s="70"/>
      <c r="EN293" s="70"/>
      <c r="EO293" s="36">
        <f t="shared" ca="1" si="714"/>
        <v>12.165042539028793</v>
      </c>
      <c r="EP293" s="36">
        <f t="shared" ca="1" si="715"/>
        <v>0</v>
      </c>
      <c r="EQ293" s="36">
        <f t="shared" si="716"/>
        <v>40.788713394444734</v>
      </c>
      <c r="ER293" s="36">
        <f t="shared" si="717"/>
        <v>2.3196660154275008</v>
      </c>
      <c r="ES293" s="36">
        <f t="shared" si="718"/>
        <v>-2.1183903534318098</v>
      </c>
      <c r="ET293" s="36">
        <f t="shared" ca="1" si="719"/>
        <v>0</v>
      </c>
      <c r="EU293" s="36">
        <f t="shared" ca="1" si="751"/>
        <v>2.3196660154275008</v>
      </c>
      <c r="EV293" s="36">
        <f t="shared" si="720"/>
        <v>1.6044320290401326</v>
      </c>
      <c r="EW293" s="36">
        <f t="shared" si="721"/>
        <v>53.317692998315337</v>
      </c>
      <c r="EX293" s="36">
        <f t="shared" ca="1" si="752"/>
        <v>98.030504437227705</v>
      </c>
      <c r="EY293" s="36">
        <f t="shared" si="722"/>
        <v>0</v>
      </c>
      <c r="EZ293" s="36">
        <f t="shared" si="723"/>
        <v>0</v>
      </c>
      <c r="FA293" s="36">
        <f t="shared" si="724"/>
        <v>0</v>
      </c>
      <c r="FB293" s="36">
        <f t="shared" si="725"/>
        <v>0</v>
      </c>
      <c r="FC293" s="36">
        <f t="shared" si="753"/>
        <v>0</v>
      </c>
      <c r="FD293" s="36">
        <f t="shared" si="726"/>
        <v>0</v>
      </c>
      <c r="FE293" s="36">
        <f t="shared" si="727"/>
        <v>0</v>
      </c>
      <c r="FF293" s="36">
        <f t="shared" si="754"/>
        <v>0</v>
      </c>
      <c r="FG293" s="36">
        <f t="shared" ca="1" si="728"/>
        <v>98.030504437227705</v>
      </c>
      <c r="FH293" s="36">
        <f t="shared" ca="1" si="729"/>
        <v>0.96366465258101042</v>
      </c>
      <c r="FI293" s="36">
        <f t="shared" ca="1" si="730"/>
        <v>-1.3255762301095839</v>
      </c>
      <c r="FJ293" s="36">
        <f t="shared" ca="1" si="731"/>
        <v>118.51348740435228</v>
      </c>
      <c r="FK293" s="36">
        <f t="shared" si="732"/>
        <v>0</v>
      </c>
      <c r="FL293" s="36">
        <f t="shared" si="733"/>
        <v>0</v>
      </c>
      <c r="FM293" s="36">
        <f t="shared" ca="1" si="734"/>
        <v>0</v>
      </c>
      <c r="FN293" s="36">
        <f t="shared" ca="1" si="756"/>
        <v>118.51348740435228</v>
      </c>
    </row>
    <row r="294" spans="2:170" x14ac:dyDescent="0.25">
      <c r="B294" s="2">
        <v>286</v>
      </c>
      <c r="C294" s="2">
        <f t="shared" si="607"/>
        <v>24</v>
      </c>
      <c r="D294" s="2">
        <f t="shared" si="759"/>
        <v>310</v>
      </c>
      <c r="E294" s="2">
        <f t="shared" si="757"/>
        <v>26</v>
      </c>
      <c r="F294" s="189">
        <f t="shared" si="761"/>
        <v>54423</v>
      </c>
      <c r="G294" s="2">
        <f t="shared" si="760"/>
        <v>12</v>
      </c>
      <c r="H294" s="187">
        <f t="shared" si="611"/>
        <v>58.416666666666671</v>
      </c>
      <c r="I294" s="186">
        <f t="shared" si="758"/>
        <v>58</v>
      </c>
      <c r="J294" s="2">
        <f t="shared" si="612"/>
        <v>0</v>
      </c>
      <c r="K294" s="2">
        <f t="shared" si="613"/>
        <v>1</v>
      </c>
      <c r="L294">
        <f t="shared" si="614"/>
        <v>2</v>
      </c>
      <c r="M294" s="190">
        <f t="shared" si="735"/>
        <v>4.2874543799999998E-3</v>
      </c>
      <c r="N294">
        <f t="shared" si="615"/>
        <v>1</v>
      </c>
      <c r="O294">
        <f t="shared" si="616"/>
        <v>100</v>
      </c>
      <c r="P294" s="58">
        <f t="shared" si="617"/>
        <v>1.9293544709999999E-2</v>
      </c>
      <c r="Q294" s="106">
        <f t="shared" si="618"/>
        <v>1.9293544709999999E-2</v>
      </c>
      <c r="R294" s="59">
        <f t="shared" si="619"/>
        <v>1.9293544709999999E-2</v>
      </c>
      <c r="S294" s="32">
        <f t="shared" si="736"/>
        <v>1.6221906804131381E-3</v>
      </c>
      <c r="T294">
        <f t="shared" si="620"/>
        <v>1</v>
      </c>
      <c r="U294" s="32">
        <f t="shared" si="737"/>
        <v>4.8839229000000007E-4</v>
      </c>
      <c r="V294">
        <f t="shared" si="621"/>
        <v>1</v>
      </c>
      <c r="W294">
        <f t="shared" si="622"/>
        <v>100</v>
      </c>
      <c r="X294" s="58">
        <f t="shared" si="623"/>
        <v>2.1977653050000005E-3</v>
      </c>
      <c r="Y294" s="58">
        <f t="shared" si="624"/>
        <v>2.1977653050000005E-3</v>
      </c>
      <c r="Z294" s="32">
        <f t="shared" si="625"/>
        <v>2.1977653050000005E-3</v>
      </c>
      <c r="AA294" s="32">
        <f t="shared" si="626"/>
        <v>1.8333185395635887E-4</v>
      </c>
      <c r="AB294" s="59">
        <f t="shared" si="627"/>
        <v>4.9056245199999996E-3</v>
      </c>
      <c r="AC294" s="59">
        <f t="shared" si="628"/>
        <v>4.9056245199999996E-3</v>
      </c>
      <c r="AD294">
        <f t="shared" si="629"/>
        <v>1</v>
      </c>
      <c r="AE294" s="59">
        <f t="shared" si="630"/>
        <v>4.9056245199999996E-3</v>
      </c>
      <c r="AF294" s="59">
        <f t="shared" si="631"/>
        <v>4.1758461800000006E-3</v>
      </c>
      <c r="AG294" s="59">
        <f t="shared" si="632"/>
        <v>4.1758461800000006E-3</v>
      </c>
      <c r="AH294">
        <f t="shared" si="633"/>
        <v>1</v>
      </c>
      <c r="AI294" s="59">
        <f t="shared" si="634"/>
        <v>4.1758461800000006E-3</v>
      </c>
      <c r="AJ294" s="59">
        <f t="shared" si="635"/>
        <v>0</v>
      </c>
      <c r="AK294" s="59">
        <f t="shared" si="636"/>
        <v>0</v>
      </c>
      <c r="AL294" s="59">
        <f t="shared" si="637"/>
        <v>0</v>
      </c>
      <c r="AM294" s="12">
        <f t="shared" si="738"/>
        <v>5.6114091357370714E-2</v>
      </c>
      <c r="AN294" s="12">
        <f t="shared" si="739"/>
        <v>0</v>
      </c>
      <c r="AO294" s="66">
        <f t="shared" si="638"/>
        <v>9.1027756039778194E-5</v>
      </c>
      <c r="AP294" s="66">
        <f t="shared" si="639"/>
        <v>1.0287500401623267E-5</v>
      </c>
      <c r="AQ294" s="59">
        <f t="shared" si="640"/>
        <v>2.7527466248023782E-4</v>
      </c>
      <c r="AR294" s="59">
        <f t="shared" si="641"/>
        <v>2.3432381403884755E-4</v>
      </c>
      <c r="AS294" s="59">
        <f t="shared" si="642"/>
        <v>0</v>
      </c>
      <c r="AT294" s="12">
        <f t="shared" si="643"/>
        <v>5.5503177624410233E-2</v>
      </c>
      <c r="AU294" s="59">
        <f t="shared" si="740"/>
        <v>5.2041704279304213E-18</v>
      </c>
      <c r="AV294" s="59">
        <f t="shared" si="741"/>
        <v>0</v>
      </c>
      <c r="AW294" s="70">
        <f t="shared" si="644"/>
        <v>0</v>
      </c>
      <c r="AX294" s="20">
        <f t="shared" si="645"/>
        <v>200000</v>
      </c>
      <c r="AY294" s="20">
        <f t="shared" si="646"/>
        <v>0</v>
      </c>
      <c r="AZ294" s="20">
        <f t="shared" si="647"/>
        <v>0</v>
      </c>
      <c r="BA294" s="20">
        <f t="shared" si="648"/>
        <v>200000</v>
      </c>
      <c r="BB294" s="36">
        <f t="shared" si="649"/>
        <v>1</v>
      </c>
      <c r="BC294" s="36">
        <f t="shared" si="650"/>
        <v>0</v>
      </c>
      <c r="BD294" s="80">
        <f t="shared" si="651"/>
        <v>18.20555120795564</v>
      </c>
      <c r="BE294" s="36">
        <f t="shared" si="652"/>
        <v>0</v>
      </c>
      <c r="BF294" s="36">
        <f t="shared" si="653"/>
        <v>0</v>
      </c>
      <c r="BG294" s="36">
        <f t="shared" si="654"/>
        <v>18.20555120795564</v>
      </c>
      <c r="BH294" s="36">
        <f t="shared" si="655"/>
        <v>2.0575000803246533</v>
      </c>
      <c r="BI294" s="36">
        <f t="shared" si="656"/>
        <v>0</v>
      </c>
      <c r="BJ294" s="36">
        <f t="shared" si="657"/>
        <v>0</v>
      </c>
      <c r="BK294" s="36">
        <f t="shared" si="658"/>
        <v>2.0575000803246533</v>
      </c>
      <c r="BL294" s="68">
        <f ca="1">IF(OR(AT294=0,E294&gt;ProjTerm),0,VLOOKUP(D294,'Life Events'!$AE$5:$AI$1206,5,FALSE))</f>
        <v>2.7642389443009217E-16</v>
      </c>
      <c r="BM294" s="93">
        <f t="shared" ca="1" si="659"/>
        <v>2.7642389443009217E-16</v>
      </c>
      <c r="BN294" s="93">
        <f t="shared" ca="1" si="660"/>
        <v>1.5342404512184629E-17</v>
      </c>
      <c r="BO294" s="36">
        <f t="shared" ca="1" si="661"/>
        <v>2.3345084290867851E-15</v>
      </c>
      <c r="BP294" s="36">
        <f t="shared" si="662"/>
        <v>8.4709261321837745E-3</v>
      </c>
      <c r="BQ294" s="36">
        <f t="shared" si="663"/>
        <v>98.306919748166948</v>
      </c>
      <c r="BR294" s="36">
        <f t="shared" si="664"/>
        <v>154.78110000000001</v>
      </c>
      <c r="BS294" s="36">
        <f t="shared" si="665"/>
        <v>152.16053176233004</v>
      </c>
      <c r="BT294" s="36">
        <f t="shared" si="666"/>
        <v>8.4453930218293198</v>
      </c>
      <c r="BU294" s="70" cm="1">
        <f t="array" ref="BU294">IF(AND(ActInt=1,$J294=0),INDEX(Tbl_FwdNom,$B294-IVP,MATCH(ValnDt,Tbl_FwdNom_Cols)),INDEX(Tbl_FwdNom,$B294,MATCH(StartDt,Tbl_FwdNom_Cols)))</f>
        <v>12.454361413000001</v>
      </c>
      <c r="BV294" s="70" cm="1">
        <f t="array" ref="BV294">INDEX(Tbl_FwdReal,$B294,MATCH(StartDt,Tbl_FwdReal_Cols))</f>
        <v>5.0184970709999996</v>
      </c>
      <c r="BW294" s="70" cm="1">
        <f t="array" ref="BW294">IF(RunType&lt;&gt;"OPN",INDEX(Tbl_FwdReal,$B294,MATCH(ValnDt,Tbl_FwdReal_Cols)),IF(AND($J294=0,ActInt=1),INDEX(Tbl_FwdReal,$B294-IVP,MATCH(ValnDt,Tbl_FwdReal_Cols)),-999))*$K294</f>
        <v>5.0184970709999996</v>
      </c>
      <c r="BX294" s="70">
        <f t="shared" si="667"/>
        <v>5.0184970709999999E-2</v>
      </c>
      <c r="BY294" s="70">
        <f t="shared" si="742"/>
        <v>7.0805282396803282E-2</v>
      </c>
      <c r="BZ294" s="64">
        <f t="shared" si="755"/>
        <v>5.717194948824611E-3</v>
      </c>
      <c r="CA294" s="70" cm="1">
        <f t="array" ref="CA294">IF($J294=1,CA293*(1+INDEX(Tbl_CPI,$B294,MATCH(IF(RunType="OPN",StartDt,ValnDt),Tbl_CPI_Cols))),0)</f>
        <v>0</v>
      </c>
      <c r="CB294" s="70">
        <f t="shared" si="743"/>
        <v>5.2586979599854828</v>
      </c>
      <c r="CC294" s="70">
        <f t="shared" si="744"/>
        <v>4.9671262865897514</v>
      </c>
      <c r="CD294" s="36">
        <f t="shared" si="668"/>
        <v>27.333964701731031</v>
      </c>
      <c r="CE294" s="36">
        <f t="shared" si="669"/>
        <v>1.5748615037401157</v>
      </c>
      <c r="CF294" s="36">
        <f t="shared" si="670"/>
        <v>0</v>
      </c>
      <c r="CG294" s="36">
        <f t="shared" si="671"/>
        <v>1.6221925147281606</v>
      </c>
      <c r="CH294" s="36">
        <f t="shared" si="672"/>
        <v>1.5338205924320814</v>
      </c>
      <c r="CI294" s="36">
        <f t="shared" si="673"/>
        <v>0</v>
      </c>
      <c r="CJ294" s="36">
        <f t="shared" si="674"/>
        <v>0</v>
      </c>
      <c r="CK294" s="36">
        <f t="shared" si="675"/>
        <v>0</v>
      </c>
      <c r="CL294" s="36">
        <f t="shared" si="676"/>
        <v>8.837192229607907E-2</v>
      </c>
      <c r="CM294" s="36">
        <f t="shared" si="677"/>
        <v>1.6221925147281606</v>
      </c>
      <c r="CN294" s="36">
        <f t="shared" ca="1" si="678"/>
        <v>11.809187340318791</v>
      </c>
      <c r="CO294" s="20">
        <f t="shared" si="679"/>
        <v>120000</v>
      </c>
      <c r="CP294" s="20">
        <f t="shared" si="680"/>
        <v>2</v>
      </c>
      <c r="CQ294" s="64">
        <f t="shared" si="681"/>
        <v>5.4184785299999996E-3</v>
      </c>
      <c r="CR294" s="64">
        <f t="shared" si="682"/>
        <v>2.4383153384999998E-2</v>
      </c>
      <c r="CS294" s="36">
        <f t="shared" si="683"/>
        <v>13.837719204019574</v>
      </c>
      <c r="CT294" s="36">
        <f t="shared" si="684"/>
        <v>10.923330724773383</v>
      </c>
      <c r="CU294" s="36">
        <f t="shared" si="685"/>
        <v>1.2345000481947921</v>
      </c>
      <c r="CV294" s="36">
        <f t="shared" si="745"/>
        <v>12.157830772968175</v>
      </c>
      <c r="CW294" s="36">
        <f t="shared" si="686"/>
        <v>0</v>
      </c>
      <c r="CX294" s="36">
        <f t="shared" si="687"/>
        <v>0</v>
      </c>
      <c r="CY294" s="36">
        <f t="shared" si="688"/>
        <v>0</v>
      </c>
      <c r="CZ294" s="36">
        <f t="shared" si="746"/>
        <v>0</v>
      </c>
      <c r="DA294" s="64">
        <f t="shared" si="689"/>
        <v>9.8294343912772586E-3</v>
      </c>
      <c r="DB294" s="70">
        <f t="shared" si="747"/>
        <v>0.99026624293517207</v>
      </c>
      <c r="DC294" s="70">
        <f>PRODUCT($DB$8:DB294)</f>
        <v>5.9024022954944126E-2</v>
      </c>
      <c r="DD294" s="36">
        <f t="shared" si="690"/>
        <v>382.33767225125905</v>
      </c>
      <c r="DE294" s="36">
        <f t="shared" si="691"/>
        <v>1418.2840535888354</v>
      </c>
      <c r="DF294" s="36">
        <f t="shared" si="692"/>
        <v>104.63185575617007</v>
      </c>
      <c r="DG294" s="36">
        <f t="shared" si="693"/>
        <v>0.63665180480742267</v>
      </c>
      <c r="DH294" s="36">
        <f t="shared" ca="1" si="694"/>
        <v>1.0990316553087413E-13</v>
      </c>
      <c r="DI294" s="36">
        <f t="shared" si="695"/>
        <v>96.513848452956012</v>
      </c>
      <c r="DJ294" s="36">
        <f t="shared" ca="1" si="696"/>
        <v>1236.4554337418951</v>
      </c>
      <c r="DK294" s="36">
        <f t="shared" si="697"/>
        <v>0</v>
      </c>
      <c r="DL294" s="36">
        <f t="shared" si="698"/>
        <v>0</v>
      </c>
      <c r="DM294" s="36">
        <f t="shared" ca="1" si="699"/>
        <v>1236.4554337418951</v>
      </c>
      <c r="DN294" s="36">
        <f t="shared" ca="1" si="748"/>
        <v>1236.4554337419002</v>
      </c>
      <c r="DO294" s="64" cm="1">
        <f t="array" ref="DO294">IFERROR(INDEX(Tbl_FwdNom,$B294,MATCH(LIDt,Tbl_FwdNom_Cols,0)),0)</f>
        <v>9.2231667819999998</v>
      </c>
      <c r="DP294" s="64">
        <f t="shared" ca="1" si="749"/>
        <v>8.6972206270000001</v>
      </c>
      <c r="DQ294" s="64">
        <f t="shared" ca="1" si="700"/>
        <v>6.9738748791114968E-3</v>
      </c>
      <c r="DR294" s="70">
        <f t="shared" ca="1" si="701"/>
        <v>0.99307442322677064</v>
      </c>
      <c r="DS294" s="70">
        <f ca="1">PRODUCT($DR$8:DR294)</f>
        <v>6.3627037599020816E-2</v>
      </c>
      <c r="DT294" s="36">
        <f t="shared" ca="1" si="702"/>
        <v>1730.9710348482026</v>
      </c>
      <c r="DU294" s="36">
        <f t="shared" ca="1" si="703"/>
        <v>120.80384643470173</v>
      </c>
      <c r="DV294" s="36">
        <f t="shared" ca="1" si="704"/>
        <v>0.774130608940097</v>
      </c>
      <c r="DW294" s="36">
        <f t="shared" ca="1" si="705"/>
        <v>1.2144993240107192E-13</v>
      </c>
      <c r="DX294" s="36">
        <f t="shared" ca="1" si="706"/>
        <v>434.63016253723112</v>
      </c>
      <c r="DY294" s="36">
        <f t="shared" ca="1" si="707"/>
        <v>4.5858352341891111</v>
      </c>
      <c r="DZ294" s="36">
        <f t="shared" ca="1" si="708"/>
        <v>108.07835931024439</v>
      </c>
      <c r="EA294" s="36">
        <f t="shared" ca="1" si="709"/>
        <v>0</v>
      </c>
      <c r="EB294" s="36">
        <f t="shared" ca="1" si="710"/>
        <v>1529.0347826811667</v>
      </c>
      <c r="EC294" s="36">
        <f t="shared" ca="1" si="711"/>
        <v>0</v>
      </c>
      <c r="ED294" s="36">
        <f t="shared" ca="1" si="712"/>
        <v>0</v>
      </c>
      <c r="EE294" s="36">
        <f t="shared" ca="1" si="750"/>
        <v>0</v>
      </c>
      <c r="EF294" s="36">
        <f t="shared" ca="1" si="713"/>
        <v>1529.0347826811667</v>
      </c>
      <c r="EG294" s="64"/>
      <c r="EH294" s="64"/>
      <c r="EI294" s="64"/>
      <c r="EJ294" s="70"/>
      <c r="EK294" s="70"/>
      <c r="EL294" s="70"/>
      <c r="EM294" s="70"/>
      <c r="EN294" s="70"/>
      <c r="EO294" s="36">
        <f t="shared" ca="1" si="714"/>
        <v>12.15030457423372</v>
      </c>
      <c r="EP294" s="36">
        <f t="shared" ca="1" si="715"/>
        <v>0</v>
      </c>
      <c r="EQ294" s="36">
        <f t="shared" si="716"/>
        <v>40.648793690668512</v>
      </c>
      <c r="ER294" s="36">
        <f t="shared" si="717"/>
        <v>2.2918428853989998</v>
      </c>
      <c r="ES294" s="36">
        <f t="shared" si="718"/>
        <v>-2.0929814153076749</v>
      </c>
      <c r="ET294" s="36">
        <f t="shared" ca="1" si="719"/>
        <v>0</v>
      </c>
      <c r="EU294" s="36">
        <f t="shared" ca="1" si="751"/>
        <v>2.2918428853989998</v>
      </c>
      <c r="EV294" s="36">
        <f t="shared" si="720"/>
        <v>1.5931618175208211</v>
      </c>
      <c r="EW294" s="36">
        <f t="shared" si="721"/>
        <v>53.134794466110797</v>
      </c>
      <c r="EX294" s="36">
        <f t="shared" ca="1" si="752"/>
        <v>97.668592859699132</v>
      </c>
      <c r="EY294" s="36">
        <f t="shared" si="722"/>
        <v>0</v>
      </c>
      <c r="EZ294" s="36">
        <f t="shared" si="723"/>
        <v>0</v>
      </c>
      <c r="FA294" s="36">
        <f t="shared" si="724"/>
        <v>0</v>
      </c>
      <c r="FB294" s="36">
        <f t="shared" si="725"/>
        <v>0</v>
      </c>
      <c r="FC294" s="36">
        <f t="shared" si="753"/>
        <v>0</v>
      </c>
      <c r="FD294" s="36">
        <f t="shared" si="726"/>
        <v>0</v>
      </c>
      <c r="FE294" s="36">
        <f t="shared" si="727"/>
        <v>0</v>
      </c>
      <c r="FF294" s="36">
        <f t="shared" si="754"/>
        <v>0</v>
      </c>
      <c r="FG294" s="36">
        <f t="shared" ca="1" si="728"/>
        <v>97.668592859699132</v>
      </c>
      <c r="FH294" s="36">
        <f t="shared" ca="1" si="729"/>
        <v>0.96002702560278319</v>
      </c>
      <c r="FI294" s="36">
        <f t="shared" ca="1" si="730"/>
        <v>-1.3111426687377294</v>
      </c>
      <c r="FJ294" s="36">
        <f t="shared" ca="1" si="731"/>
        <v>118.02884296825965</v>
      </c>
      <c r="FK294" s="36">
        <f t="shared" si="732"/>
        <v>0</v>
      </c>
      <c r="FL294" s="36">
        <f t="shared" si="733"/>
        <v>0</v>
      </c>
      <c r="FM294" s="36">
        <f t="shared" ca="1" si="734"/>
        <v>0</v>
      </c>
      <c r="FN294" s="36">
        <f t="shared" ca="1" si="756"/>
        <v>118.02884296825965</v>
      </c>
    </row>
    <row r="295" spans="2:170" x14ac:dyDescent="0.25">
      <c r="B295" s="2">
        <v>287</v>
      </c>
      <c r="C295" s="2">
        <f t="shared" si="607"/>
        <v>24</v>
      </c>
      <c r="D295" s="2">
        <f t="shared" si="759"/>
        <v>311</v>
      </c>
      <c r="E295" s="2">
        <f t="shared" si="757"/>
        <v>26</v>
      </c>
      <c r="F295" s="189">
        <f t="shared" si="761"/>
        <v>54454</v>
      </c>
      <c r="G295" s="2">
        <f t="shared" si="760"/>
        <v>1</v>
      </c>
      <c r="H295" s="187">
        <f t="shared" si="611"/>
        <v>58.5</v>
      </c>
      <c r="I295" s="186">
        <f t="shared" si="758"/>
        <v>58</v>
      </c>
      <c r="J295" s="2">
        <f t="shared" si="612"/>
        <v>0</v>
      </c>
      <c r="K295" s="2">
        <f t="shared" si="613"/>
        <v>1</v>
      </c>
      <c r="L295">
        <f t="shared" si="614"/>
        <v>2</v>
      </c>
      <c r="M295" s="190">
        <f t="shared" si="735"/>
        <v>4.2874543799999998E-3</v>
      </c>
      <c r="N295">
        <f t="shared" si="615"/>
        <v>1</v>
      </c>
      <c r="O295">
        <f t="shared" si="616"/>
        <v>100</v>
      </c>
      <c r="P295" s="58">
        <f t="shared" si="617"/>
        <v>1.9293544709999999E-2</v>
      </c>
      <c r="Q295" s="106">
        <f t="shared" si="618"/>
        <v>1.9293544709999999E-2</v>
      </c>
      <c r="R295" s="59">
        <f t="shared" si="619"/>
        <v>1.9293544709999999E-2</v>
      </c>
      <c r="S295" s="32">
        <f t="shared" si="736"/>
        <v>1.6221906804131381E-3</v>
      </c>
      <c r="T295">
        <f t="shared" si="620"/>
        <v>1</v>
      </c>
      <c r="U295" s="32">
        <f t="shared" si="737"/>
        <v>4.8839229000000007E-4</v>
      </c>
      <c r="V295">
        <f t="shared" si="621"/>
        <v>1</v>
      </c>
      <c r="W295">
        <f t="shared" si="622"/>
        <v>100</v>
      </c>
      <c r="X295" s="58">
        <f t="shared" si="623"/>
        <v>2.1977653050000005E-3</v>
      </c>
      <c r="Y295" s="58">
        <f t="shared" si="624"/>
        <v>2.1977653050000005E-3</v>
      </c>
      <c r="Z295" s="32">
        <f t="shared" si="625"/>
        <v>2.1977653050000005E-3</v>
      </c>
      <c r="AA295" s="32">
        <f t="shared" si="626"/>
        <v>1.8333185395635887E-4</v>
      </c>
      <c r="AB295" s="59">
        <f t="shared" si="627"/>
        <v>4.9056245199999996E-3</v>
      </c>
      <c r="AC295" s="59">
        <f t="shared" si="628"/>
        <v>4.9056245199999996E-3</v>
      </c>
      <c r="AD295">
        <f t="shared" si="629"/>
        <v>1</v>
      </c>
      <c r="AE295" s="59">
        <f t="shared" si="630"/>
        <v>4.9056245199999996E-3</v>
      </c>
      <c r="AF295" s="59">
        <f t="shared" si="631"/>
        <v>4.1758461800000006E-3</v>
      </c>
      <c r="AG295" s="59">
        <f t="shared" si="632"/>
        <v>4.1758461800000006E-3</v>
      </c>
      <c r="AH295">
        <f t="shared" si="633"/>
        <v>1</v>
      </c>
      <c r="AI295" s="59">
        <f t="shared" si="634"/>
        <v>4.1758461800000006E-3</v>
      </c>
      <c r="AJ295" s="59">
        <f t="shared" si="635"/>
        <v>0</v>
      </c>
      <c r="AK295" s="59">
        <f t="shared" si="636"/>
        <v>0</v>
      </c>
      <c r="AL295" s="59">
        <f t="shared" si="637"/>
        <v>0</v>
      </c>
      <c r="AM295" s="12">
        <f t="shared" si="738"/>
        <v>5.5503177624410233E-2</v>
      </c>
      <c r="AN295" s="12">
        <f t="shared" si="739"/>
        <v>0</v>
      </c>
      <c r="AO295" s="66">
        <f t="shared" si="638"/>
        <v>9.0036737475633299E-5</v>
      </c>
      <c r="AP295" s="66">
        <f t="shared" si="639"/>
        <v>1.0175500454352223E-5</v>
      </c>
      <c r="AQ295" s="59">
        <f t="shared" si="640"/>
        <v>2.7227774909222214E-4</v>
      </c>
      <c r="AR295" s="59">
        <f t="shared" si="641"/>
        <v>2.3177273226075498E-4</v>
      </c>
      <c r="AS295" s="59">
        <f t="shared" si="642"/>
        <v>0</v>
      </c>
      <c r="AT295" s="12">
        <f t="shared" si="643"/>
        <v>5.4898914905127272E-2</v>
      </c>
      <c r="AU295" s="59">
        <f t="shared" si="740"/>
        <v>1.8160386389132199E-18</v>
      </c>
      <c r="AV295" s="59">
        <f t="shared" si="741"/>
        <v>0</v>
      </c>
      <c r="AW295" s="70">
        <f t="shared" si="644"/>
        <v>0</v>
      </c>
      <c r="AX295" s="20">
        <f t="shared" si="645"/>
        <v>200000</v>
      </c>
      <c r="AY295" s="20">
        <f t="shared" si="646"/>
        <v>0</v>
      </c>
      <c r="AZ295" s="20">
        <f t="shared" si="647"/>
        <v>0</v>
      </c>
      <c r="BA295" s="20">
        <f t="shared" si="648"/>
        <v>200000</v>
      </c>
      <c r="BB295" s="36">
        <f t="shared" si="649"/>
        <v>1</v>
      </c>
      <c r="BC295" s="36">
        <f t="shared" si="650"/>
        <v>0</v>
      </c>
      <c r="BD295" s="80">
        <f t="shared" si="651"/>
        <v>18.007347495126659</v>
      </c>
      <c r="BE295" s="36">
        <f t="shared" si="652"/>
        <v>0</v>
      </c>
      <c r="BF295" s="36">
        <f t="shared" si="653"/>
        <v>0</v>
      </c>
      <c r="BG295" s="36">
        <f t="shared" si="654"/>
        <v>18.007347495126659</v>
      </c>
      <c r="BH295" s="36">
        <f t="shared" si="655"/>
        <v>2.0351000908704444</v>
      </c>
      <c r="BI295" s="36">
        <f t="shared" si="656"/>
        <v>0</v>
      </c>
      <c r="BJ295" s="36">
        <f t="shared" si="657"/>
        <v>0</v>
      </c>
      <c r="BK295" s="36">
        <f t="shared" si="658"/>
        <v>2.0351000908704444</v>
      </c>
      <c r="BL295" s="68">
        <f ca="1">IF(OR(AT295=0,E295&gt;ProjTerm),0,VLOOKUP(D295,'Life Events'!$AE$5:$AI$1206,5,FALSE))</f>
        <v>2.7946644371201825E-16</v>
      </c>
      <c r="BM295" s="93">
        <f t="shared" ca="1" si="659"/>
        <v>2.7946644371201825E-16</v>
      </c>
      <c r="BN295" s="93">
        <f t="shared" ca="1" si="660"/>
        <v>1.5342404512184629E-17</v>
      </c>
      <c r="BO295" s="36">
        <f t="shared" ca="1" si="661"/>
        <v>2.3345084290867851E-15</v>
      </c>
      <c r="BP295" s="36">
        <f t="shared" si="662"/>
        <v>8.3787032166938464E-3</v>
      </c>
      <c r="BQ295" s="36">
        <f t="shared" si="663"/>
        <v>98.306919748166948</v>
      </c>
      <c r="BR295" s="36">
        <f t="shared" si="664"/>
        <v>154.78110000000001</v>
      </c>
      <c r="BS295" s="36">
        <f t="shared" si="665"/>
        <v>152.16053176233004</v>
      </c>
      <c r="BT295" s="36">
        <f t="shared" si="666"/>
        <v>8.3534480851390729</v>
      </c>
      <c r="BU295" s="70" cm="1">
        <f t="array" ref="BU295">IF(AND(ActInt=1,$J295=0),INDEX(Tbl_FwdNom,$B295-IVP,MATCH(ValnDt,Tbl_FwdNom_Cols)),INDEX(Tbl_FwdNom,$B295,MATCH(StartDt,Tbl_FwdNom_Cols)))</f>
        <v>12.453302879000001</v>
      </c>
      <c r="BV295" s="70" cm="1">
        <f t="array" ref="BV295">INDEX(Tbl_FwdReal,$B295,MATCH(StartDt,Tbl_FwdReal_Cols))</f>
        <v>5.018409793</v>
      </c>
      <c r="BW295" s="70" cm="1">
        <f t="array" ref="BW295">IF(RunType&lt;&gt;"OPN",INDEX(Tbl_FwdReal,$B295,MATCH(ValnDt,Tbl_FwdReal_Cols)),IF(AND($J295=0,ActInt=1),INDEX(Tbl_FwdReal,$B295-IVP,MATCH(ValnDt,Tbl_FwdReal_Cols)),-999))*$K295</f>
        <v>5.018409793</v>
      </c>
      <c r="BX295" s="70">
        <f t="shared" si="667"/>
        <v>5.0184097929999998E-2</v>
      </c>
      <c r="BY295" s="70">
        <f t="shared" si="742"/>
        <v>7.0796092805583299E-2</v>
      </c>
      <c r="BZ295" s="64">
        <f t="shared" si="755"/>
        <v>5.7164756952552409E-3</v>
      </c>
      <c r="CA295" s="70" cm="1">
        <f t="array" ref="CA295">IF($J295=1,CA294*(1+INDEX(Tbl_CPI,$B295,MATCH(IF(RunType="OPN",StartDt,ValnDt),Tbl_CPI_Cols))),0)</f>
        <v>0</v>
      </c>
      <c r="CB295" s="70">
        <f t="shared" si="743"/>
        <v>5.2887591790624278</v>
      </c>
      <c r="CC295" s="70">
        <f t="shared" si="744"/>
        <v>4.9671262865897514</v>
      </c>
      <c r="CD295" s="36">
        <f t="shared" si="668"/>
        <v>27.333964701731031</v>
      </c>
      <c r="CE295" s="36">
        <f t="shared" si="669"/>
        <v>1.5748615037401157</v>
      </c>
      <c r="CF295" s="36">
        <f t="shared" si="670"/>
        <v>0</v>
      </c>
      <c r="CG295" s="36">
        <f t="shared" si="671"/>
        <v>1.6045317157954704</v>
      </c>
      <c r="CH295" s="36">
        <f t="shared" si="672"/>
        <v>1.5171218980195369</v>
      </c>
      <c r="CI295" s="36">
        <f t="shared" si="673"/>
        <v>0</v>
      </c>
      <c r="CJ295" s="36">
        <f t="shared" si="674"/>
        <v>0</v>
      </c>
      <c r="CK295" s="36">
        <f t="shared" si="675"/>
        <v>0</v>
      </c>
      <c r="CL295" s="36">
        <f t="shared" si="676"/>
        <v>8.7409817775933443E-2</v>
      </c>
      <c r="CM295" s="36">
        <f t="shared" si="677"/>
        <v>1.6045317157954704</v>
      </c>
      <c r="CN295" s="36">
        <f t="shared" ca="1" si="678"/>
        <v>11.680620797641337</v>
      </c>
      <c r="CO295" s="20">
        <f t="shared" si="679"/>
        <v>120000</v>
      </c>
      <c r="CP295" s="20">
        <f t="shared" si="680"/>
        <v>2</v>
      </c>
      <c r="CQ295" s="64">
        <f t="shared" si="681"/>
        <v>5.4184785299999996E-3</v>
      </c>
      <c r="CR295" s="64">
        <f t="shared" si="682"/>
        <v>2.4383153384999998E-2</v>
      </c>
      <c r="CS295" s="36">
        <f t="shared" si="683"/>
        <v>13.68706804866631</v>
      </c>
      <c r="CT295" s="36">
        <f t="shared" si="684"/>
        <v>10.804408497075995</v>
      </c>
      <c r="CU295" s="36">
        <f t="shared" si="685"/>
        <v>1.2210600545222667</v>
      </c>
      <c r="CV295" s="36">
        <f t="shared" si="745"/>
        <v>12.025468551598262</v>
      </c>
      <c r="CW295" s="36">
        <f t="shared" si="686"/>
        <v>0</v>
      </c>
      <c r="CX295" s="36">
        <f t="shared" si="687"/>
        <v>0</v>
      </c>
      <c r="CY295" s="36">
        <f t="shared" si="688"/>
        <v>0</v>
      </c>
      <c r="CZ295" s="36">
        <f t="shared" si="746"/>
        <v>0</v>
      </c>
      <c r="DA295" s="64">
        <f t="shared" si="689"/>
        <v>9.8286422600006862E-3</v>
      </c>
      <c r="DB295" s="70">
        <f t="shared" si="747"/>
        <v>0.9902670197212825</v>
      </c>
      <c r="DC295" s="70">
        <f>PRODUCT($DB$8:DB295)</f>
        <v>5.8449543303553085E-2</v>
      </c>
      <c r="DD295" s="36">
        <f t="shared" si="690"/>
        <v>377.74208436919901</v>
      </c>
      <c r="DE295" s="36">
        <f t="shared" si="691"/>
        <v>1414.2165126794971</v>
      </c>
      <c r="DF295" s="36">
        <f t="shared" si="692"/>
        <v>103.62514474452702</v>
      </c>
      <c r="DG295" s="36">
        <f t="shared" si="693"/>
        <v>0.63453052442436475</v>
      </c>
      <c r="DH295" s="36">
        <f t="shared" ca="1" si="694"/>
        <v>1.0864885599903194E-13</v>
      </c>
      <c r="DI295" s="36">
        <f t="shared" si="695"/>
        <v>95.842146458511181</v>
      </c>
      <c r="DJ295" s="36">
        <f t="shared" ca="1" si="696"/>
        <v>1235.307188988912</v>
      </c>
      <c r="DK295" s="36">
        <f t="shared" si="697"/>
        <v>0</v>
      </c>
      <c r="DL295" s="36">
        <f t="shared" si="698"/>
        <v>0</v>
      </c>
      <c r="DM295" s="36">
        <f t="shared" ca="1" si="699"/>
        <v>1235.307188988912</v>
      </c>
      <c r="DN295" s="36">
        <f t="shared" ca="1" si="748"/>
        <v>1235.307188988917</v>
      </c>
      <c r="DO295" s="64" cm="1">
        <f t="array" ref="DO295">IFERROR(INDEX(Tbl_FwdNom,$B295,MATCH(LIDt,Tbl_FwdNom_Cols,0)),0)</f>
        <v>9.2032299700000006</v>
      </c>
      <c r="DP295" s="64">
        <f t="shared" ca="1" si="749"/>
        <v>8.6955000160000004</v>
      </c>
      <c r="DQ295" s="64">
        <f t="shared" ca="1" si="700"/>
        <v>6.9725465540584342E-3</v>
      </c>
      <c r="DR295" s="70">
        <f t="shared" ca="1" si="701"/>
        <v>0.99307573321842879</v>
      </c>
      <c r="DS295" s="70">
        <f ca="1">PRODUCT($DR$8:DR295)</f>
        <v>6.3186467016164136E-2</v>
      </c>
      <c r="DT295" s="36">
        <f t="shared" ca="1" si="702"/>
        <v>1725.0329634772818</v>
      </c>
      <c r="DU295" s="36">
        <f t="shared" ca="1" si="703"/>
        <v>119.61105678700656</v>
      </c>
      <c r="DV295" s="36">
        <f t="shared" ca="1" si="704"/>
        <v>0.77114956743315954</v>
      </c>
      <c r="DW295" s="36">
        <f t="shared" ca="1" si="705"/>
        <v>1.1996223927963885E-13</v>
      </c>
      <c r="DX295" s="36">
        <f t="shared" ca="1" si="706"/>
        <v>429.30719349418086</v>
      </c>
      <c r="DY295" s="36">
        <f t="shared" ca="1" si="707"/>
        <v>4.5297908970490788</v>
      </c>
      <c r="DZ295" s="36">
        <f t="shared" ca="1" si="708"/>
        <v>107.30424060093966</v>
      </c>
      <c r="EA295" s="36">
        <f t="shared" ca="1" si="709"/>
        <v>0</v>
      </c>
      <c r="EB295" s="36">
        <f t="shared" ca="1" si="710"/>
        <v>1526.3997087006633</v>
      </c>
      <c r="EC295" s="36">
        <f t="shared" ca="1" si="711"/>
        <v>0</v>
      </c>
      <c r="ED295" s="36">
        <f t="shared" ca="1" si="712"/>
        <v>0</v>
      </c>
      <c r="EE295" s="36">
        <f t="shared" ca="1" si="750"/>
        <v>0</v>
      </c>
      <c r="EF295" s="36">
        <f t="shared" ca="1" si="713"/>
        <v>1526.3997087006633</v>
      </c>
      <c r="EG295" s="64"/>
      <c r="EH295" s="64"/>
      <c r="EI295" s="64"/>
      <c r="EJ295" s="70"/>
      <c r="EK295" s="70"/>
      <c r="EL295" s="70"/>
      <c r="EM295" s="70"/>
      <c r="EN295" s="70"/>
      <c r="EO295" s="36">
        <f t="shared" ca="1" si="714"/>
        <v>12.13690776045369</v>
      </c>
      <c r="EP295" s="36">
        <f t="shared" ca="1" si="715"/>
        <v>0</v>
      </c>
      <c r="EQ295" s="36">
        <f t="shared" si="716"/>
        <v>40.513354683035352</v>
      </c>
      <c r="ER295" s="36">
        <f t="shared" si="717"/>
        <v>2.2642955989134461</v>
      </c>
      <c r="ES295" s="36">
        <f t="shared" si="718"/>
        <v>-2.0678243859913383</v>
      </c>
      <c r="ET295" s="36">
        <f t="shared" ca="1" si="719"/>
        <v>0</v>
      </c>
      <c r="EU295" s="36">
        <f t="shared" ca="1" si="751"/>
        <v>2.2642955989134461</v>
      </c>
      <c r="EV295" s="36">
        <f t="shared" si="720"/>
        <v>1.5820739789623608</v>
      </c>
      <c r="EW295" s="36">
        <f t="shared" si="721"/>
        <v>52.957752955653028</v>
      </c>
      <c r="EX295" s="36">
        <f t="shared" ca="1" si="752"/>
        <v>97.317477216564185</v>
      </c>
      <c r="EY295" s="36">
        <f t="shared" si="722"/>
        <v>0</v>
      </c>
      <c r="EZ295" s="36">
        <f t="shared" si="723"/>
        <v>0</v>
      </c>
      <c r="FA295" s="36">
        <f t="shared" si="724"/>
        <v>0</v>
      </c>
      <c r="FB295" s="36">
        <f t="shared" si="725"/>
        <v>0</v>
      </c>
      <c r="FC295" s="36">
        <f t="shared" si="753"/>
        <v>0</v>
      </c>
      <c r="FD295" s="36">
        <f t="shared" si="726"/>
        <v>0</v>
      </c>
      <c r="FE295" s="36">
        <f t="shared" si="727"/>
        <v>0</v>
      </c>
      <c r="FF295" s="36">
        <f t="shared" si="754"/>
        <v>0</v>
      </c>
      <c r="FG295" s="36">
        <f t="shared" ca="1" si="728"/>
        <v>97.317477216564185</v>
      </c>
      <c r="FH295" s="36">
        <f t="shared" ca="1" si="729"/>
        <v>0.95649866920737669</v>
      </c>
      <c r="FI295" s="36">
        <f t="shared" ca="1" si="730"/>
        <v>-1.2968649577814368</v>
      </c>
      <c r="FJ295" s="36">
        <f t="shared" ca="1" si="731"/>
        <v>117.55493961279606</v>
      </c>
      <c r="FK295" s="36">
        <f t="shared" si="732"/>
        <v>0</v>
      </c>
      <c r="FL295" s="36">
        <f t="shared" si="733"/>
        <v>0</v>
      </c>
      <c r="FM295" s="36">
        <f t="shared" ca="1" si="734"/>
        <v>0</v>
      </c>
      <c r="FN295" s="36">
        <f t="shared" ca="1" si="756"/>
        <v>117.55493961279606</v>
      </c>
    </row>
    <row r="296" spans="2:170" x14ac:dyDescent="0.25">
      <c r="B296" s="2">
        <v>288</v>
      </c>
      <c r="C296" s="2">
        <f t="shared" si="607"/>
        <v>24</v>
      </c>
      <c r="D296" s="2">
        <f t="shared" si="759"/>
        <v>312</v>
      </c>
      <c r="E296" s="2">
        <f t="shared" si="757"/>
        <v>26</v>
      </c>
      <c r="F296" s="189">
        <f t="shared" si="761"/>
        <v>54482</v>
      </c>
      <c r="G296" s="2">
        <f t="shared" si="760"/>
        <v>2</v>
      </c>
      <c r="H296" s="187">
        <f t="shared" si="611"/>
        <v>58.583333333333336</v>
      </c>
      <c r="I296" s="186">
        <f t="shared" si="758"/>
        <v>58</v>
      </c>
      <c r="J296" s="2">
        <f t="shared" si="612"/>
        <v>0</v>
      </c>
      <c r="K296" s="2">
        <f t="shared" si="613"/>
        <v>1</v>
      </c>
      <c r="L296">
        <f t="shared" si="614"/>
        <v>2</v>
      </c>
      <c r="M296" s="190">
        <f t="shared" si="735"/>
        <v>4.2874543799999998E-3</v>
      </c>
      <c r="N296">
        <f t="shared" si="615"/>
        <v>1</v>
      </c>
      <c r="O296">
        <f t="shared" si="616"/>
        <v>100</v>
      </c>
      <c r="P296" s="58">
        <f t="shared" si="617"/>
        <v>1.9293544709999999E-2</v>
      </c>
      <c r="Q296" s="106">
        <f t="shared" si="618"/>
        <v>1.9293544709999999E-2</v>
      </c>
      <c r="R296" s="59">
        <f t="shared" si="619"/>
        <v>1.9293544709999999E-2</v>
      </c>
      <c r="S296" s="32">
        <f t="shared" si="736"/>
        <v>1.6221906804131381E-3</v>
      </c>
      <c r="T296">
        <f t="shared" si="620"/>
        <v>1</v>
      </c>
      <c r="U296" s="32">
        <f t="shared" si="737"/>
        <v>4.8839229000000007E-4</v>
      </c>
      <c r="V296">
        <f t="shared" si="621"/>
        <v>1</v>
      </c>
      <c r="W296">
        <f t="shared" si="622"/>
        <v>100</v>
      </c>
      <c r="X296" s="58">
        <f t="shared" si="623"/>
        <v>2.1977653050000005E-3</v>
      </c>
      <c r="Y296" s="58">
        <f t="shared" si="624"/>
        <v>2.1977653050000005E-3</v>
      </c>
      <c r="Z296" s="32">
        <f t="shared" si="625"/>
        <v>2.1977653050000005E-3</v>
      </c>
      <c r="AA296" s="32">
        <f t="shared" si="626"/>
        <v>1.8333185395635887E-4</v>
      </c>
      <c r="AB296" s="59">
        <f t="shared" si="627"/>
        <v>4.9056245199999996E-3</v>
      </c>
      <c r="AC296" s="59">
        <f t="shared" si="628"/>
        <v>4.9056245199999996E-3</v>
      </c>
      <c r="AD296">
        <f t="shared" si="629"/>
        <v>1</v>
      </c>
      <c r="AE296" s="59">
        <f t="shared" si="630"/>
        <v>4.9056245199999996E-3</v>
      </c>
      <c r="AF296" s="59">
        <f t="shared" si="631"/>
        <v>4.1758461800000006E-3</v>
      </c>
      <c r="AG296" s="59">
        <f t="shared" si="632"/>
        <v>4.1758461800000006E-3</v>
      </c>
      <c r="AH296">
        <f t="shared" si="633"/>
        <v>1</v>
      </c>
      <c r="AI296" s="59">
        <f t="shared" si="634"/>
        <v>4.1758461800000006E-3</v>
      </c>
      <c r="AJ296" s="59">
        <f t="shared" si="635"/>
        <v>0</v>
      </c>
      <c r="AK296" s="59">
        <f t="shared" si="636"/>
        <v>0</v>
      </c>
      <c r="AL296" s="59">
        <f t="shared" si="637"/>
        <v>0</v>
      </c>
      <c r="AM296" s="12">
        <f t="shared" si="738"/>
        <v>5.4898914905127272E-2</v>
      </c>
      <c r="AN296" s="12">
        <f t="shared" si="739"/>
        <v>0</v>
      </c>
      <c r="AO296" s="66">
        <f t="shared" si="638"/>
        <v>8.9056508123891374E-5</v>
      </c>
      <c r="AP296" s="66">
        <f t="shared" si="639"/>
        <v>1.0064719849749366E-5</v>
      </c>
      <c r="AQ296" s="59">
        <f t="shared" si="640"/>
        <v>2.6931346307998579E-4</v>
      </c>
      <c r="AR296" s="59">
        <f t="shared" si="641"/>
        <v>2.2924942409272082E-4</v>
      </c>
      <c r="AS296" s="59">
        <f t="shared" si="642"/>
        <v>0</v>
      </c>
      <c r="AT296" s="12">
        <f t="shared" si="643"/>
        <v>5.4301230789980927E-2</v>
      </c>
      <c r="AU296" s="59">
        <f t="shared" si="740"/>
        <v>2.4665599424045226E-18</v>
      </c>
      <c r="AV296" s="59">
        <f t="shared" si="741"/>
        <v>0</v>
      </c>
      <c r="AW296" s="70">
        <f t="shared" si="644"/>
        <v>0</v>
      </c>
      <c r="AX296" s="20">
        <f t="shared" si="645"/>
        <v>200000</v>
      </c>
      <c r="AY296" s="20">
        <f t="shared" si="646"/>
        <v>0</v>
      </c>
      <c r="AZ296" s="20">
        <f t="shared" si="647"/>
        <v>0</v>
      </c>
      <c r="BA296" s="20">
        <f t="shared" si="648"/>
        <v>200000</v>
      </c>
      <c r="BB296" s="36">
        <f t="shared" si="649"/>
        <v>1</v>
      </c>
      <c r="BC296" s="36">
        <f t="shared" si="650"/>
        <v>0</v>
      </c>
      <c r="BD296" s="80">
        <f t="shared" si="651"/>
        <v>17.811301624778274</v>
      </c>
      <c r="BE296" s="36">
        <f t="shared" si="652"/>
        <v>0</v>
      </c>
      <c r="BF296" s="36">
        <f t="shared" si="653"/>
        <v>0</v>
      </c>
      <c r="BG296" s="36">
        <f t="shared" si="654"/>
        <v>17.811301624778274</v>
      </c>
      <c r="BH296" s="36">
        <f t="shared" si="655"/>
        <v>2.0129439699498732</v>
      </c>
      <c r="BI296" s="36">
        <f t="shared" si="656"/>
        <v>0</v>
      </c>
      <c r="BJ296" s="36">
        <f t="shared" si="657"/>
        <v>0</v>
      </c>
      <c r="BK296" s="36">
        <f t="shared" si="658"/>
        <v>2.0129439699498732</v>
      </c>
      <c r="BL296" s="68">
        <f ca="1">IF(OR(AT296=0,E296&gt;ProjTerm),0,VLOOKUP(D296,'Life Events'!$AE$5:$AI$1206,5,FALSE))</f>
        <v>2.8254248179979454E-16</v>
      </c>
      <c r="BM296" s="93">
        <f t="shared" ca="1" si="659"/>
        <v>2.8254248179979454E-16</v>
      </c>
      <c r="BN296" s="93">
        <f t="shared" ca="1" si="660"/>
        <v>1.5342404512184629E-17</v>
      </c>
      <c r="BO296" s="36">
        <f t="shared" ca="1" si="661"/>
        <v>2.3345084290867851E-15</v>
      </c>
      <c r="BP296" s="36">
        <f t="shared" si="662"/>
        <v>8.2874843314609103E-3</v>
      </c>
      <c r="BQ296" s="36">
        <f t="shared" si="663"/>
        <v>98.306919748166948</v>
      </c>
      <c r="BR296" s="36">
        <f t="shared" si="664"/>
        <v>154.78110000000001</v>
      </c>
      <c r="BS296" s="36">
        <f t="shared" si="665"/>
        <v>152.16053176233004</v>
      </c>
      <c r="BT296" s="36">
        <f t="shared" si="666"/>
        <v>8.2625041523525073</v>
      </c>
      <c r="BU296" s="70" cm="1">
        <f t="array" ref="BU296">IF(AND(ActInt=1,$J296=0),INDEX(Tbl_FwdNom,$B296-IVP,MATCH(ValnDt,Tbl_FwdNom_Cols)),INDEX(Tbl_FwdNom,$B296,MATCH(StartDt,Tbl_FwdNom_Cols)))</f>
        <v>12.452297274999999</v>
      </c>
      <c r="BV296" s="70" cm="1">
        <f t="array" ref="BV296">INDEX(Tbl_FwdReal,$B296,MATCH(StartDt,Tbl_FwdReal_Cols))</f>
        <v>5.01832688</v>
      </c>
      <c r="BW296" s="70" cm="1">
        <f t="array" ref="BW296">IF(RunType&lt;&gt;"OPN",INDEX(Tbl_FwdReal,$B296,MATCH(ValnDt,Tbl_FwdReal_Cols)),IF(AND($J296=0,ActInt=1),INDEX(Tbl_FwdReal,$B296-IVP,MATCH(ValnDt,Tbl_FwdReal_Cols)),-999))*$K296</f>
        <v>5.01832688</v>
      </c>
      <c r="BX296" s="70">
        <f t="shared" si="667"/>
        <v>5.01832688E-2</v>
      </c>
      <c r="BY296" s="70">
        <f t="shared" si="742"/>
        <v>7.0787362699983536E-2</v>
      </c>
      <c r="BZ296" s="64">
        <f t="shared" si="755"/>
        <v>5.7157923995976301E-3</v>
      </c>
      <c r="CA296" s="70" cm="1">
        <f t="array" ref="CA296">IF($J296=1,CA295*(1+INDEX(Tbl_CPI,$B296,MATCH(IF(RunType="OPN",StartDt,ValnDt),Tbl_CPI_Cols))),0)</f>
        <v>0</v>
      </c>
      <c r="CB296" s="70">
        <f t="shared" si="743"/>
        <v>5.3189886285814154</v>
      </c>
      <c r="CC296" s="70">
        <f t="shared" si="744"/>
        <v>5.3189886285814154</v>
      </c>
      <c r="CD296" s="36">
        <f t="shared" si="668"/>
        <v>27.333964701731031</v>
      </c>
      <c r="CE296" s="36">
        <f t="shared" si="669"/>
        <v>1.5748615037401157</v>
      </c>
      <c r="CF296" s="36">
        <f t="shared" si="670"/>
        <v>0</v>
      </c>
      <c r="CG296" s="36">
        <f t="shared" si="671"/>
        <v>1.5870631898612739</v>
      </c>
      <c r="CH296" s="36">
        <f t="shared" si="672"/>
        <v>1.5006050021800843</v>
      </c>
      <c r="CI296" s="36">
        <f t="shared" si="673"/>
        <v>0</v>
      </c>
      <c r="CJ296" s="36">
        <f t="shared" si="674"/>
        <v>0</v>
      </c>
      <c r="CK296" s="36">
        <f t="shared" si="675"/>
        <v>0</v>
      </c>
      <c r="CL296" s="36">
        <f t="shared" si="676"/>
        <v>8.6458187681189388E-2</v>
      </c>
      <c r="CM296" s="36">
        <f t="shared" si="677"/>
        <v>1.5870631898612739</v>
      </c>
      <c r="CN296" s="36">
        <f t="shared" ca="1" si="678"/>
        <v>11.55345395804418</v>
      </c>
      <c r="CO296" s="20">
        <f t="shared" si="679"/>
        <v>120000</v>
      </c>
      <c r="CP296" s="20">
        <f t="shared" si="680"/>
        <v>2</v>
      </c>
      <c r="CQ296" s="64">
        <f t="shared" si="681"/>
        <v>5.4184785299999996E-3</v>
      </c>
      <c r="CR296" s="64">
        <f t="shared" si="682"/>
        <v>2.4383153384999998E-2</v>
      </c>
      <c r="CS296" s="36">
        <f t="shared" si="683"/>
        <v>13.538057031422126</v>
      </c>
      <c r="CT296" s="36">
        <f t="shared" si="684"/>
        <v>10.686780974866965</v>
      </c>
      <c r="CU296" s="36">
        <f t="shared" si="685"/>
        <v>1.2077663819699238</v>
      </c>
      <c r="CV296" s="36">
        <f t="shared" si="745"/>
        <v>11.894547356836888</v>
      </c>
      <c r="CW296" s="36">
        <f t="shared" si="686"/>
        <v>0</v>
      </c>
      <c r="CX296" s="36">
        <f t="shared" si="687"/>
        <v>0</v>
      </c>
      <c r="CY296" s="36">
        <f t="shared" si="688"/>
        <v>0</v>
      </c>
      <c r="CZ296" s="36">
        <f t="shared" si="746"/>
        <v>0</v>
      </c>
      <c r="DA296" s="64">
        <f t="shared" si="689"/>
        <v>9.8278897314265645E-3</v>
      </c>
      <c r="DB296" s="70">
        <f t="shared" si="747"/>
        <v>0.99026775767300268</v>
      </c>
      <c r="DC296" s="70">
        <f>PRODUCT($DB$8:DB296)</f>
        <v>5.7880698184220584E-2</v>
      </c>
      <c r="DD296" s="36">
        <f t="shared" si="690"/>
        <v>373.19198776894621</v>
      </c>
      <c r="DE296" s="36">
        <f t="shared" si="691"/>
        <v>1410.3039749976956</v>
      </c>
      <c r="DF296" s="36">
        <f t="shared" si="692"/>
        <v>102.63061727052947</v>
      </c>
      <c r="DG296" s="36">
        <f t="shared" si="693"/>
        <v>0.63247913611817086</v>
      </c>
      <c r="DH296" s="36">
        <f t="shared" ca="1" si="694"/>
        <v>1.0738213654614928E-13</v>
      </c>
      <c r="DI296" s="36">
        <f t="shared" si="695"/>
        <v>95.181411833640638</v>
      </c>
      <c r="DJ296" s="36">
        <f t="shared" ca="1" si="696"/>
        <v>1234.2915371968013</v>
      </c>
      <c r="DK296" s="36">
        <f t="shared" si="697"/>
        <v>0</v>
      </c>
      <c r="DL296" s="36">
        <f t="shared" si="698"/>
        <v>0</v>
      </c>
      <c r="DM296" s="36">
        <f t="shared" ca="1" si="699"/>
        <v>1234.2915371968013</v>
      </c>
      <c r="DN296" s="36">
        <f t="shared" ca="1" si="748"/>
        <v>1234.2915371968063</v>
      </c>
      <c r="DO296" s="64" cm="1">
        <f t="array" ref="DO296">IFERROR(INDEX(Tbl_FwdNom,$B296,MATCH(LIDt,Tbl_FwdNom_Cols,0)),0)</f>
        <v>9.1836156930000001</v>
      </c>
      <c r="DP296" s="64">
        <f t="shared" ca="1" si="749"/>
        <v>8.6937794309999994</v>
      </c>
      <c r="DQ296" s="64">
        <f t="shared" ca="1" si="700"/>
        <v>6.9712182298033998E-3</v>
      </c>
      <c r="DR296" s="70">
        <f t="shared" ca="1" si="701"/>
        <v>0.99307704321275603</v>
      </c>
      <c r="DS296" s="70">
        <f ca="1">PRODUCT($DR$8:DR296)</f>
        <v>6.2749029835472619E-2</v>
      </c>
      <c r="DT296" s="36">
        <f t="shared" ca="1" si="702"/>
        <v>1719.2472430945081</v>
      </c>
      <c r="DU296" s="36">
        <f t="shared" ca="1" si="703"/>
        <v>118.43194759661631</v>
      </c>
      <c r="DV296" s="36">
        <f t="shared" ca="1" si="704"/>
        <v>0.76823793502409377</v>
      </c>
      <c r="DW296" s="36">
        <f t="shared" ca="1" si="705"/>
        <v>1.1846401379990633E-13</v>
      </c>
      <c r="DX296" s="36">
        <f t="shared" ca="1" si="706"/>
        <v>424.03748347530075</v>
      </c>
      <c r="DY296" s="36">
        <f t="shared" ca="1" si="707"/>
        <v>4.4743081513525169</v>
      </c>
      <c r="DZ296" s="36">
        <f t="shared" ca="1" si="708"/>
        <v>106.54121583202513</v>
      </c>
      <c r="EA296" s="36">
        <f t="shared" ca="1" si="709"/>
        <v>0</v>
      </c>
      <c r="EB296" s="36">
        <f t="shared" ca="1" si="710"/>
        <v>1523.8889932641773</v>
      </c>
      <c r="EC296" s="36">
        <f t="shared" ca="1" si="711"/>
        <v>0</v>
      </c>
      <c r="ED296" s="36">
        <f t="shared" ca="1" si="712"/>
        <v>0</v>
      </c>
      <c r="EE296" s="36">
        <f t="shared" ca="1" si="750"/>
        <v>0</v>
      </c>
      <c r="EF296" s="36">
        <f t="shared" ca="1" si="713"/>
        <v>1523.8889932641773</v>
      </c>
      <c r="EG296" s="64"/>
      <c r="EH296" s="64"/>
      <c r="EI296" s="64"/>
      <c r="EJ296" s="70"/>
      <c r="EK296" s="70"/>
      <c r="EL296" s="70"/>
      <c r="EM296" s="70"/>
      <c r="EN296" s="70"/>
      <c r="EO296" s="36">
        <f t="shared" ca="1" si="714"/>
        <v>12.12486535579478</v>
      </c>
      <c r="EP296" s="36">
        <f t="shared" ca="1" si="715"/>
        <v>0</v>
      </c>
      <c r="EQ296" s="36">
        <f t="shared" si="716"/>
        <v>40.382378128177159</v>
      </c>
      <c r="ER296" s="36">
        <f t="shared" si="717"/>
        <v>2.2370210003635167</v>
      </c>
      <c r="ES296" s="36">
        <f t="shared" si="718"/>
        <v>-2.0429163836851325</v>
      </c>
      <c r="ET296" s="36">
        <f t="shared" ca="1" si="719"/>
        <v>0</v>
      </c>
      <c r="EU296" s="36">
        <f t="shared" ca="1" si="751"/>
        <v>2.2370210003635167</v>
      </c>
      <c r="EV296" s="36">
        <f t="shared" si="720"/>
        <v>1.5711671796508528</v>
      </c>
      <c r="EW296" s="36">
        <f t="shared" si="721"/>
        <v>52.786544619798597</v>
      </c>
      <c r="EX296" s="36">
        <f t="shared" ca="1" si="752"/>
        <v>96.977110927990125</v>
      </c>
      <c r="EY296" s="36">
        <f t="shared" si="722"/>
        <v>0</v>
      </c>
      <c r="EZ296" s="36">
        <f t="shared" si="723"/>
        <v>0</v>
      </c>
      <c r="FA296" s="36">
        <f t="shared" si="724"/>
        <v>0</v>
      </c>
      <c r="FB296" s="36">
        <f t="shared" si="725"/>
        <v>0</v>
      </c>
      <c r="FC296" s="36">
        <f t="shared" si="753"/>
        <v>0</v>
      </c>
      <c r="FD296" s="36">
        <f t="shared" si="726"/>
        <v>0</v>
      </c>
      <c r="FE296" s="36">
        <f t="shared" si="727"/>
        <v>0</v>
      </c>
      <c r="FF296" s="36">
        <f t="shared" si="754"/>
        <v>0</v>
      </c>
      <c r="FG296" s="36">
        <f t="shared" ca="1" si="728"/>
        <v>96.977110927990125</v>
      </c>
      <c r="FH296" s="36">
        <f t="shared" ca="1" si="729"/>
        <v>0.95308035267260904</v>
      </c>
      <c r="FI296" s="36">
        <f t="shared" ca="1" si="730"/>
        <v>-1.284365071729036</v>
      </c>
      <c r="FJ296" s="36">
        <f t="shared" ca="1" si="731"/>
        <v>117.09007567909919</v>
      </c>
      <c r="FK296" s="36">
        <f t="shared" si="732"/>
        <v>0</v>
      </c>
      <c r="FL296" s="36">
        <f t="shared" si="733"/>
        <v>0</v>
      </c>
      <c r="FM296" s="36">
        <f t="shared" ca="1" si="734"/>
        <v>0</v>
      </c>
      <c r="FN296" s="36">
        <f t="shared" ca="1" si="756"/>
        <v>117.09007567909919</v>
      </c>
    </row>
    <row r="297" spans="2:170" x14ac:dyDescent="0.25">
      <c r="B297" s="2">
        <v>289</v>
      </c>
      <c r="C297" s="2">
        <f t="shared" si="607"/>
        <v>25</v>
      </c>
      <c r="D297" s="2">
        <f t="shared" si="759"/>
        <v>313</v>
      </c>
      <c r="E297" s="2">
        <f t="shared" si="757"/>
        <v>27</v>
      </c>
      <c r="F297" s="189">
        <f t="shared" si="761"/>
        <v>54513</v>
      </c>
      <c r="G297" s="2">
        <f t="shared" si="760"/>
        <v>3</v>
      </c>
      <c r="H297" s="187">
        <f t="shared" si="611"/>
        <v>58.666666666666671</v>
      </c>
      <c r="I297" s="186">
        <f t="shared" si="758"/>
        <v>58</v>
      </c>
      <c r="J297" s="2">
        <f t="shared" si="612"/>
        <v>0</v>
      </c>
      <c r="K297" s="2">
        <f t="shared" si="613"/>
        <v>1</v>
      </c>
      <c r="L297">
        <f t="shared" si="614"/>
        <v>2</v>
      </c>
      <c r="M297" s="190">
        <f t="shared" si="735"/>
        <v>4.2874543799999998E-3</v>
      </c>
      <c r="N297">
        <f t="shared" si="615"/>
        <v>1</v>
      </c>
      <c r="O297">
        <f t="shared" si="616"/>
        <v>100</v>
      </c>
      <c r="P297" s="58">
        <f t="shared" si="617"/>
        <v>1.9293544709999999E-2</v>
      </c>
      <c r="Q297" s="106">
        <f t="shared" si="618"/>
        <v>1.9293544709999999E-2</v>
      </c>
      <c r="R297" s="59">
        <f t="shared" si="619"/>
        <v>1.9293544709999999E-2</v>
      </c>
      <c r="S297" s="32">
        <f t="shared" si="736"/>
        <v>1.6221906804131381E-3</v>
      </c>
      <c r="T297">
        <f t="shared" si="620"/>
        <v>1</v>
      </c>
      <c r="U297" s="32">
        <f t="shared" si="737"/>
        <v>4.8839229000000007E-4</v>
      </c>
      <c r="V297">
        <f t="shared" si="621"/>
        <v>1</v>
      </c>
      <c r="W297">
        <f t="shared" si="622"/>
        <v>100</v>
      </c>
      <c r="X297" s="58">
        <f t="shared" si="623"/>
        <v>2.1977653050000005E-3</v>
      </c>
      <c r="Y297" s="58">
        <f t="shared" si="624"/>
        <v>2.1977653050000005E-3</v>
      </c>
      <c r="Z297" s="32">
        <f t="shared" si="625"/>
        <v>2.1977653050000005E-3</v>
      </c>
      <c r="AA297" s="32">
        <f t="shared" si="626"/>
        <v>1.8333185395635887E-4</v>
      </c>
      <c r="AB297" s="59">
        <f t="shared" si="627"/>
        <v>4.9056245199999996E-3</v>
      </c>
      <c r="AC297" s="59">
        <f t="shared" si="628"/>
        <v>4.9056245199999996E-3</v>
      </c>
      <c r="AD297">
        <f t="shared" si="629"/>
        <v>1</v>
      </c>
      <c r="AE297" s="59">
        <f t="shared" si="630"/>
        <v>4.9056245199999996E-3</v>
      </c>
      <c r="AF297" s="59">
        <f t="shared" si="631"/>
        <v>4.1758461800000006E-3</v>
      </c>
      <c r="AG297" s="59">
        <f t="shared" si="632"/>
        <v>4.1758461800000006E-3</v>
      </c>
      <c r="AH297">
        <f t="shared" si="633"/>
        <v>1</v>
      </c>
      <c r="AI297" s="59">
        <f t="shared" si="634"/>
        <v>4.1758461800000006E-3</v>
      </c>
      <c r="AJ297" s="59">
        <f t="shared" si="635"/>
        <v>0</v>
      </c>
      <c r="AK297" s="59">
        <f t="shared" si="636"/>
        <v>0</v>
      </c>
      <c r="AL297" s="59">
        <f t="shared" si="637"/>
        <v>0</v>
      </c>
      <c r="AM297" s="12">
        <f t="shared" si="738"/>
        <v>5.4301230789980927E-2</v>
      </c>
      <c r="AN297" s="12">
        <f t="shared" si="739"/>
        <v>0</v>
      </c>
      <c r="AO297" s="66">
        <f t="shared" si="638"/>
        <v>8.8086950522470002E-5</v>
      </c>
      <c r="AP297" s="66">
        <f t="shared" si="639"/>
        <v>9.9551453128393205E-6</v>
      </c>
      <c r="AQ297" s="59">
        <f t="shared" si="640"/>
        <v>2.6638144922950938E-4</v>
      </c>
      <c r="AR297" s="59">
        <f t="shared" si="641"/>
        <v>2.2675358716364028E-4</v>
      </c>
      <c r="AS297" s="59">
        <f t="shared" si="642"/>
        <v>0</v>
      </c>
      <c r="AT297" s="12">
        <f t="shared" si="643"/>
        <v>5.3710053657752471E-2</v>
      </c>
      <c r="AU297" s="59">
        <f t="shared" si="740"/>
        <v>3.3339216803929261E-18</v>
      </c>
      <c r="AV297" s="59">
        <f t="shared" si="741"/>
        <v>0</v>
      </c>
      <c r="AW297" s="70">
        <f t="shared" si="644"/>
        <v>0</v>
      </c>
      <c r="AX297" s="20">
        <f t="shared" si="645"/>
        <v>200000</v>
      </c>
      <c r="AY297" s="20">
        <f t="shared" si="646"/>
        <v>0</v>
      </c>
      <c r="AZ297" s="20">
        <f t="shared" si="647"/>
        <v>0</v>
      </c>
      <c r="BA297" s="20">
        <f t="shared" si="648"/>
        <v>200000</v>
      </c>
      <c r="BB297" s="36">
        <f t="shared" si="649"/>
        <v>1</v>
      </c>
      <c r="BC297" s="36">
        <f t="shared" si="650"/>
        <v>0</v>
      </c>
      <c r="BD297" s="80">
        <f t="shared" si="651"/>
        <v>17.617390104494</v>
      </c>
      <c r="BE297" s="36">
        <f t="shared" si="652"/>
        <v>0</v>
      </c>
      <c r="BF297" s="36">
        <f t="shared" si="653"/>
        <v>0</v>
      </c>
      <c r="BG297" s="36">
        <f t="shared" si="654"/>
        <v>17.617390104494</v>
      </c>
      <c r="BH297" s="36">
        <f t="shared" si="655"/>
        <v>1.9910290625678642</v>
      </c>
      <c r="BI297" s="36">
        <f t="shared" si="656"/>
        <v>0</v>
      </c>
      <c r="BJ297" s="36">
        <f t="shared" si="657"/>
        <v>0</v>
      </c>
      <c r="BK297" s="36">
        <f t="shared" si="658"/>
        <v>1.9910290625678642</v>
      </c>
      <c r="BL297" s="68">
        <f ca="1">IF(OR(AT297=0,E297&gt;ProjTerm),0,VLOOKUP(D297,'Life Events'!$AE$5:$AI$1206,5,FALSE))</f>
        <v>2.8565237729882842E-16</v>
      </c>
      <c r="BM297" s="93">
        <f t="shared" ca="1" si="659"/>
        <v>2.8565237729882842E-16</v>
      </c>
      <c r="BN297" s="93">
        <f t="shared" ca="1" si="660"/>
        <v>1.5342404512184629E-17</v>
      </c>
      <c r="BO297" s="36">
        <f t="shared" ca="1" si="661"/>
        <v>2.3345084290867851E-15</v>
      </c>
      <c r="BP297" s="36">
        <f t="shared" si="662"/>
        <v>8.1972585456143512E-3</v>
      </c>
      <c r="BQ297" s="36">
        <f t="shared" si="663"/>
        <v>98.306919748166948</v>
      </c>
      <c r="BR297" s="36">
        <f t="shared" si="664"/>
        <v>154.78110000000001</v>
      </c>
      <c r="BS297" s="36">
        <f t="shared" si="665"/>
        <v>152.16053176233004</v>
      </c>
      <c r="BT297" s="36">
        <f t="shared" si="666"/>
        <v>8.1725503255468954</v>
      </c>
      <c r="BU297" s="70" cm="1">
        <f t="array" ref="BU297">IF(AND(ActInt=1,$J297=0),INDEX(Tbl_FwdNom,$B297-IVP,MATCH(ValnDt,Tbl_FwdNom_Cols)),INDEX(Tbl_FwdNom,$B297,MATCH(StartDt,Tbl_FwdNom_Cols)))</f>
        <v>12.451221104</v>
      </c>
      <c r="BV297" s="70" cm="1">
        <f t="array" ref="BV297">INDEX(Tbl_FwdReal,$B297,MATCH(StartDt,Tbl_FwdReal_Cols))</f>
        <v>5.018238148</v>
      </c>
      <c r="BW297" s="70" cm="1">
        <f t="array" ref="BW297">IF(RunType&lt;&gt;"OPN",INDEX(Tbl_FwdReal,$B297,MATCH(ValnDt,Tbl_FwdReal_Cols)),IF(AND($J297=0,ActInt=1),INDEX(Tbl_FwdReal,$B297-IVP,MATCH(ValnDt,Tbl_FwdReal_Cols)),-999))*$K297</f>
        <v>5.018238148</v>
      </c>
      <c r="BX297" s="70">
        <f t="shared" si="667"/>
        <v>5.0182381480000003E-2</v>
      </c>
      <c r="BY297" s="70">
        <f t="shared" si="742"/>
        <v>7.0778019961874383E-2</v>
      </c>
      <c r="BZ297" s="64">
        <f t="shared" si="755"/>
        <v>5.7150611482179592E-3</v>
      </c>
      <c r="CA297" s="70" cm="1">
        <f t="array" ref="CA297">IF($J297=1,CA296*(1+INDEX(Tbl_CPI,$B297,MATCH(IF(RunType="OPN",StartDt,ValnDt),Tbl_CPI_Cols))),0)</f>
        <v>0</v>
      </c>
      <c r="CB297" s="70">
        <f t="shared" si="743"/>
        <v>5.349386973840434</v>
      </c>
      <c r="CC297" s="70">
        <f t="shared" si="744"/>
        <v>5.3189886285814154</v>
      </c>
      <c r="CD297" s="36">
        <f t="shared" si="668"/>
        <v>29.116440682537135</v>
      </c>
      <c r="CE297" s="36">
        <f t="shared" si="669"/>
        <v>1.5748615037401157</v>
      </c>
      <c r="CF297" s="36">
        <f t="shared" si="670"/>
        <v>0</v>
      </c>
      <c r="CG297" s="36">
        <f t="shared" si="671"/>
        <v>1.6665754832620872</v>
      </c>
      <c r="CH297" s="36">
        <f t="shared" si="672"/>
        <v>1.5810585652852387</v>
      </c>
      <c r="CI297" s="36">
        <f t="shared" si="673"/>
        <v>0</v>
      </c>
      <c r="CJ297" s="36">
        <f t="shared" si="674"/>
        <v>0</v>
      </c>
      <c r="CK297" s="36">
        <f t="shared" si="675"/>
        <v>0</v>
      </c>
      <c r="CL297" s="36">
        <f t="shared" si="676"/>
        <v>8.5516917976848433E-2</v>
      </c>
      <c r="CM297" s="36">
        <f t="shared" si="677"/>
        <v>1.6665754832620872</v>
      </c>
      <c r="CN297" s="36">
        <f t="shared" ca="1" si="678"/>
        <v>11.427671582969356</v>
      </c>
      <c r="CO297" s="20">
        <f t="shared" si="679"/>
        <v>120000</v>
      </c>
      <c r="CP297" s="20">
        <f t="shared" si="680"/>
        <v>2</v>
      </c>
      <c r="CQ297" s="64">
        <f t="shared" si="681"/>
        <v>5.4184785299999996E-3</v>
      </c>
      <c r="CR297" s="64">
        <f t="shared" si="682"/>
        <v>2.4383153384999998E-2</v>
      </c>
      <c r="CS297" s="36">
        <f t="shared" si="683"/>
        <v>13.390668296114525</v>
      </c>
      <c r="CT297" s="36">
        <f t="shared" si="684"/>
        <v>10.5704340626964</v>
      </c>
      <c r="CU297" s="36">
        <f t="shared" si="685"/>
        <v>1.1946174375407184</v>
      </c>
      <c r="CV297" s="36">
        <f t="shared" si="745"/>
        <v>11.765051500237117</v>
      </c>
      <c r="CW297" s="36">
        <f t="shared" si="686"/>
        <v>0</v>
      </c>
      <c r="CX297" s="36">
        <f t="shared" si="687"/>
        <v>0</v>
      </c>
      <c r="CY297" s="36">
        <f t="shared" si="688"/>
        <v>0</v>
      </c>
      <c r="CZ297" s="36">
        <f t="shared" si="746"/>
        <v>0</v>
      </c>
      <c r="DA297" s="64">
        <f t="shared" si="689"/>
        <v>9.8270843882699577E-3</v>
      </c>
      <c r="DB297" s="70">
        <f t="shared" si="747"/>
        <v>0.99026854741747894</v>
      </c>
      <c r="DC297" s="70">
        <f>PRODUCT($DB$8:DB297)</f>
        <v>5.7317434914397627E-2</v>
      </c>
      <c r="DD297" s="36">
        <f t="shared" si="690"/>
        <v>368.68682660023092</v>
      </c>
      <c r="DE297" s="36">
        <f t="shared" si="691"/>
        <v>1406.5457610686165</v>
      </c>
      <c r="DF297" s="36">
        <f t="shared" si="692"/>
        <v>101.64814794469933</v>
      </c>
      <c r="DG297" s="36">
        <f t="shared" si="693"/>
        <v>0.63049730341700982</v>
      </c>
      <c r="DH297" s="36">
        <f t="shared" ca="1" si="694"/>
        <v>1.0610288143469423E-13</v>
      </c>
      <c r="DI297" s="36">
        <f t="shared" si="695"/>
        <v>94.433814538748976</v>
      </c>
      <c r="DJ297" s="36">
        <f t="shared" ca="1" si="696"/>
        <v>1233.3103996484167</v>
      </c>
      <c r="DK297" s="36">
        <f t="shared" si="697"/>
        <v>0</v>
      </c>
      <c r="DL297" s="36">
        <f t="shared" si="698"/>
        <v>0</v>
      </c>
      <c r="DM297" s="36">
        <f t="shared" ca="1" si="699"/>
        <v>1233.3103996484167</v>
      </c>
      <c r="DN297" s="36">
        <f t="shared" ca="1" si="748"/>
        <v>1233.3103996484219</v>
      </c>
      <c r="DO297" s="64" cm="1">
        <f t="array" ref="DO297">IFERROR(INDEX(Tbl_FwdNom,$B297,MATCH(LIDt,Tbl_FwdNom_Cols,0)),0)</f>
        <v>9.1649668440000003</v>
      </c>
      <c r="DP297" s="64">
        <f t="shared" ca="1" si="749"/>
        <v>8.6920588740000007</v>
      </c>
      <c r="DQ297" s="64">
        <f t="shared" ca="1" si="700"/>
        <v>6.9698899078902699E-3</v>
      </c>
      <c r="DR297" s="70">
        <f t="shared" ca="1" si="701"/>
        <v>0.99307835320822968</v>
      </c>
      <c r="DS297" s="70">
        <f ca="1">PRODUCT($DR$8:DR297)</f>
        <v>6.231470321442522E-2</v>
      </c>
      <c r="DT297" s="36">
        <f t="shared" ca="1" si="702"/>
        <v>1713.6128169988267</v>
      </c>
      <c r="DU297" s="36">
        <f t="shared" ca="1" si="703"/>
        <v>117.26637617037389</v>
      </c>
      <c r="DV297" s="36">
        <f t="shared" ca="1" si="704"/>
        <v>0.76539521030866231</v>
      </c>
      <c r="DW297" s="36">
        <f t="shared" ca="1" si="705"/>
        <v>1.1695518650505168E-13</v>
      </c>
      <c r="DX297" s="36">
        <f t="shared" ca="1" si="706"/>
        <v>418.82042772639551</v>
      </c>
      <c r="DY297" s="36">
        <f t="shared" ca="1" si="707"/>
        <v>4.4193806251010104</v>
      </c>
      <c r="DZ297" s="36">
        <f t="shared" ca="1" si="708"/>
        <v>105.69171800760392</v>
      </c>
      <c r="EA297" s="36">
        <f t="shared" ca="1" si="709"/>
        <v>0</v>
      </c>
      <c r="EB297" s="36">
        <f t="shared" ca="1" si="710"/>
        <v>1521.4044688652014</v>
      </c>
      <c r="EC297" s="36">
        <f t="shared" ca="1" si="711"/>
        <v>0</v>
      </c>
      <c r="ED297" s="36">
        <f t="shared" ca="1" si="712"/>
        <v>0</v>
      </c>
      <c r="EE297" s="36">
        <f t="shared" ca="1" si="750"/>
        <v>0</v>
      </c>
      <c r="EF297" s="36">
        <f t="shared" ca="1" si="713"/>
        <v>1521.4044688652014</v>
      </c>
      <c r="EG297" s="64"/>
      <c r="EH297" s="64"/>
      <c r="EI297" s="64"/>
      <c r="EJ297" s="70"/>
      <c r="EK297" s="70"/>
      <c r="EL297" s="70"/>
      <c r="EM297" s="70"/>
      <c r="EN297" s="70"/>
      <c r="EO297" s="36">
        <f t="shared" ca="1" si="714"/>
        <v>12.113109517846976</v>
      </c>
      <c r="EP297" s="36">
        <f t="shared" ca="1" si="715"/>
        <v>0</v>
      </c>
      <c r="EQ297" s="36">
        <f t="shared" si="716"/>
        <v>40.255842543120139</v>
      </c>
      <c r="ER297" s="36">
        <f t="shared" si="717"/>
        <v>2.2100157578214983</v>
      </c>
      <c r="ES297" s="36">
        <f t="shared" si="718"/>
        <v>-2.0182543655701863</v>
      </c>
      <c r="ET297" s="36">
        <f t="shared" ca="1" si="719"/>
        <v>0</v>
      </c>
      <c r="EU297" s="36">
        <f t="shared" ca="1" si="751"/>
        <v>2.2100157578214983</v>
      </c>
      <c r="EV297" s="36">
        <f t="shared" si="720"/>
        <v>1.5588265312962926</v>
      </c>
      <c r="EW297" s="36">
        <f t="shared" si="721"/>
        <v>52.621141376695782</v>
      </c>
      <c r="EX297" s="36">
        <f t="shared" ca="1" si="752"/>
        <v>96.645826208933698</v>
      </c>
      <c r="EY297" s="36">
        <f t="shared" si="722"/>
        <v>0</v>
      </c>
      <c r="EZ297" s="36">
        <f t="shared" si="723"/>
        <v>0</v>
      </c>
      <c r="FA297" s="36">
        <f t="shared" si="724"/>
        <v>0</v>
      </c>
      <c r="FB297" s="36">
        <f t="shared" si="725"/>
        <v>0</v>
      </c>
      <c r="FC297" s="36">
        <f t="shared" si="753"/>
        <v>0</v>
      </c>
      <c r="FD297" s="36">
        <f t="shared" si="726"/>
        <v>0</v>
      </c>
      <c r="FE297" s="36">
        <f t="shared" si="727"/>
        <v>0</v>
      </c>
      <c r="FF297" s="36">
        <f t="shared" si="754"/>
        <v>0</v>
      </c>
      <c r="FG297" s="36">
        <f t="shared" ca="1" si="728"/>
        <v>96.645826208933698</v>
      </c>
      <c r="FH297" s="36">
        <f t="shared" ca="1" si="729"/>
        <v>0.94974668992926381</v>
      </c>
      <c r="FI297" s="36">
        <f t="shared" ca="1" si="730"/>
        <v>-1.2703853262391722</v>
      </c>
      <c r="FJ297" s="36">
        <f t="shared" ca="1" si="731"/>
        <v>116.63579528964986</v>
      </c>
      <c r="FK297" s="36">
        <f t="shared" si="732"/>
        <v>0</v>
      </c>
      <c r="FL297" s="36">
        <f t="shared" si="733"/>
        <v>0</v>
      </c>
      <c r="FM297" s="36">
        <f t="shared" ca="1" si="734"/>
        <v>0</v>
      </c>
      <c r="FN297" s="36">
        <f t="shared" ca="1" si="756"/>
        <v>116.63579528964986</v>
      </c>
    </row>
    <row r="298" spans="2:170" x14ac:dyDescent="0.25">
      <c r="B298" s="2">
        <v>290</v>
      </c>
      <c r="C298" s="2">
        <f t="shared" si="607"/>
        <v>25</v>
      </c>
      <c r="D298" s="2">
        <f t="shared" si="759"/>
        <v>314</v>
      </c>
      <c r="E298" s="2">
        <f t="shared" si="757"/>
        <v>27</v>
      </c>
      <c r="F298" s="189">
        <f t="shared" si="761"/>
        <v>54543</v>
      </c>
      <c r="G298" s="2">
        <f t="shared" si="760"/>
        <v>4</v>
      </c>
      <c r="H298" s="187">
        <f t="shared" si="611"/>
        <v>58.75</v>
      </c>
      <c r="I298" s="186">
        <f t="shared" si="758"/>
        <v>58</v>
      </c>
      <c r="J298" s="2">
        <f t="shared" si="612"/>
        <v>0</v>
      </c>
      <c r="K298" s="2">
        <f t="shared" si="613"/>
        <v>1</v>
      </c>
      <c r="L298">
        <f t="shared" si="614"/>
        <v>2</v>
      </c>
      <c r="M298" s="190">
        <f t="shared" si="735"/>
        <v>4.2874543799999998E-3</v>
      </c>
      <c r="N298">
        <f t="shared" si="615"/>
        <v>1</v>
      </c>
      <c r="O298">
        <f t="shared" si="616"/>
        <v>100</v>
      </c>
      <c r="P298" s="58">
        <f t="shared" si="617"/>
        <v>1.9293544709999999E-2</v>
      </c>
      <c r="Q298" s="106">
        <f t="shared" si="618"/>
        <v>1.9293544709999999E-2</v>
      </c>
      <c r="R298" s="59">
        <f t="shared" si="619"/>
        <v>1.9293544709999999E-2</v>
      </c>
      <c r="S298" s="32">
        <f t="shared" si="736"/>
        <v>1.6221906804131381E-3</v>
      </c>
      <c r="T298">
        <f t="shared" si="620"/>
        <v>1</v>
      </c>
      <c r="U298" s="32">
        <f t="shared" si="737"/>
        <v>4.8839229000000007E-4</v>
      </c>
      <c r="V298">
        <f t="shared" si="621"/>
        <v>1</v>
      </c>
      <c r="W298">
        <f t="shared" si="622"/>
        <v>100</v>
      </c>
      <c r="X298" s="58">
        <f t="shared" si="623"/>
        <v>2.1977653050000005E-3</v>
      </c>
      <c r="Y298" s="58">
        <f t="shared" si="624"/>
        <v>2.1977653050000005E-3</v>
      </c>
      <c r="Z298" s="32">
        <f t="shared" si="625"/>
        <v>2.1977653050000005E-3</v>
      </c>
      <c r="AA298" s="32">
        <f t="shared" si="626"/>
        <v>1.8333185395635887E-4</v>
      </c>
      <c r="AB298" s="59">
        <f t="shared" si="627"/>
        <v>4.9056245199999996E-3</v>
      </c>
      <c r="AC298" s="59">
        <f t="shared" si="628"/>
        <v>4.9056245199999996E-3</v>
      </c>
      <c r="AD298">
        <f t="shared" si="629"/>
        <v>1</v>
      </c>
      <c r="AE298" s="59">
        <f t="shared" si="630"/>
        <v>4.9056245199999996E-3</v>
      </c>
      <c r="AF298" s="59">
        <f t="shared" si="631"/>
        <v>4.1758461800000006E-3</v>
      </c>
      <c r="AG298" s="59">
        <f t="shared" si="632"/>
        <v>4.1758461800000006E-3</v>
      </c>
      <c r="AH298">
        <f t="shared" si="633"/>
        <v>1</v>
      </c>
      <c r="AI298" s="59">
        <f t="shared" si="634"/>
        <v>4.1758461800000006E-3</v>
      </c>
      <c r="AJ298" s="59">
        <f t="shared" si="635"/>
        <v>0</v>
      </c>
      <c r="AK298" s="59">
        <f t="shared" si="636"/>
        <v>0</v>
      </c>
      <c r="AL298" s="59">
        <f t="shared" si="637"/>
        <v>0</v>
      </c>
      <c r="AM298" s="12">
        <f t="shared" si="738"/>
        <v>5.3710053657752471E-2</v>
      </c>
      <c r="AN298" s="12">
        <f t="shared" si="739"/>
        <v>0</v>
      </c>
      <c r="AO298" s="66">
        <f t="shared" si="638"/>
        <v>8.7127948488095635E-5</v>
      </c>
      <c r="AP298" s="66">
        <f t="shared" si="639"/>
        <v>9.8467637131712746E-6</v>
      </c>
      <c r="AQ298" s="59">
        <f t="shared" si="640"/>
        <v>2.6348135619398618E-4</v>
      </c>
      <c r="AR298" s="59">
        <f t="shared" si="641"/>
        <v>2.2428492239432072E-4</v>
      </c>
      <c r="AS298" s="59">
        <f t="shared" si="642"/>
        <v>0</v>
      </c>
      <c r="AT298" s="12">
        <f t="shared" si="643"/>
        <v>5.3125312666962902E-2</v>
      </c>
      <c r="AU298" s="59">
        <f t="shared" si="740"/>
        <v>5.1228552649940085E-18</v>
      </c>
      <c r="AV298" s="59">
        <f t="shared" si="741"/>
        <v>0</v>
      </c>
      <c r="AW298" s="70">
        <f t="shared" si="644"/>
        <v>0</v>
      </c>
      <c r="AX298" s="20">
        <f t="shared" si="645"/>
        <v>200000</v>
      </c>
      <c r="AY298" s="20">
        <f t="shared" si="646"/>
        <v>0</v>
      </c>
      <c r="AZ298" s="20">
        <f t="shared" si="647"/>
        <v>0</v>
      </c>
      <c r="BA298" s="20">
        <f t="shared" si="648"/>
        <v>200000</v>
      </c>
      <c r="BB298" s="36">
        <f t="shared" si="649"/>
        <v>1</v>
      </c>
      <c r="BC298" s="36">
        <f t="shared" si="650"/>
        <v>0</v>
      </c>
      <c r="BD298" s="80">
        <f t="shared" si="651"/>
        <v>17.425589697619127</v>
      </c>
      <c r="BE298" s="36">
        <f t="shared" si="652"/>
        <v>0</v>
      </c>
      <c r="BF298" s="36">
        <f t="shared" si="653"/>
        <v>0</v>
      </c>
      <c r="BG298" s="36">
        <f t="shared" si="654"/>
        <v>17.425589697619127</v>
      </c>
      <c r="BH298" s="36">
        <f t="shared" si="655"/>
        <v>1.969352742634255</v>
      </c>
      <c r="BI298" s="36">
        <f t="shared" si="656"/>
        <v>0</v>
      </c>
      <c r="BJ298" s="36">
        <f t="shared" si="657"/>
        <v>0</v>
      </c>
      <c r="BK298" s="36">
        <f t="shared" si="658"/>
        <v>1.969352742634255</v>
      </c>
      <c r="BL298" s="68">
        <f ca="1">IF(OR(AT298=0,E298&gt;ProjTerm),0,VLOOKUP(D298,'Life Events'!$AE$5:$AI$1206,5,FALSE))</f>
        <v>2.887965028717022E-16</v>
      </c>
      <c r="BM298" s="93">
        <f t="shared" ca="1" si="659"/>
        <v>2.887965028717022E-16</v>
      </c>
      <c r="BN298" s="93">
        <f t="shared" ca="1" si="660"/>
        <v>1.5342404512184629E-17</v>
      </c>
      <c r="BO298" s="36">
        <f t="shared" ca="1" si="661"/>
        <v>2.3345091076998503E-15</v>
      </c>
      <c r="BP298" s="36">
        <f t="shared" si="662"/>
        <v>8.1080150472878712E-3</v>
      </c>
      <c r="BQ298" s="36">
        <f t="shared" si="663"/>
        <v>98.306948324786902</v>
      </c>
      <c r="BR298" s="36">
        <f t="shared" si="664"/>
        <v>154.78110000000001</v>
      </c>
      <c r="BS298" s="36">
        <f t="shared" si="665"/>
        <v>152.16057599353675</v>
      </c>
      <c r="BT298" s="36">
        <f t="shared" si="666"/>
        <v>8.0835781752418097</v>
      </c>
      <c r="BU298" s="70" cm="1">
        <f t="array" ref="BU298">IF(AND(ActInt=1,$J298=0),INDEX(Tbl_FwdNom,$B298-IVP,MATCH(ValnDt,Tbl_FwdNom_Cols)),INDEX(Tbl_FwdNom,$B298,MATCH(StartDt,Tbl_FwdNom_Cols)))</f>
        <v>12.450109651</v>
      </c>
      <c r="BV298" s="70" cm="1">
        <f t="array" ref="BV298">INDEX(Tbl_FwdReal,$B298,MATCH(StartDt,Tbl_FwdReal_Cols))</f>
        <v>5.018146507</v>
      </c>
      <c r="BW298" s="70" cm="1">
        <f t="array" ref="BW298">IF(RunType&lt;&gt;"OPN",INDEX(Tbl_FwdReal,$B298,MATCH(ValnDt,Tbl_FwdReal_Cols)),IF(AND($J298=0,ActInt=1),INDEX(Tbl_FwdReal,$B298-IVP,MATCH(ValnDt,Tbl_FwdReal_Cols)),-999))*$K298</f>
        <v>5.018146507</v>
      </c>
      <c r="BX298" s="70">
        <f t="shared" si="667"/>
        <v>5.018146507E-2</v>
      </c>
      <c r="BY298" s="70">
        <f t="shared" si="742"/>
        <v>7.0768370907256628E-2</v>
      </c>
      <c r="BZ298" s="64">
        <f t="shared" si="755"/>
        <v>5.7143059154607379E-3</v>
      </c>
      <c r="CA298" s="70" cm="1">
        <f t="array" ref="CA298">IF($J298=1,CA297*(1+INDEX(Tbl_CPI,$B298,MATCH(IF(RunType="OPN",StartDt,ValnDt),Tbl_CPI_Cols))),0)</f>
        <v>0</v>
      </c>
      <c r="CB298" s="70">
        <f t="shared" si="743"/>
        <v>5.3799550074691389</v>
      </c>
      <c r="CC298" s="70">
        <f t="shared" si="744"/>
        <v>5.3189886285814154</v>
      </c>
      <c r="CD298" s="36">
        <f t="shared" si="668"/>
        <v>29.116441313716454</v>
      </c>
      <c r="CE298" s="36">
        <f t="shared" si="669"/>
        <v>1.5748619615331052</v>
      </c>
      <c r="CF298" s="36">
        <f t="shared" si="670"/>
        <v>0</v>
      </c>
      <c r="CG298" s="36">
        <f t="shared" si="671"/>
        <v>1.6484315457400081</v>
      </c>
      <c r="CH298" s="36">
        <f t="shared" si="672"/>
        <v>1.5638456252825115</v>
      </c>
      <c r="CI298" s="36">
        <f t="shared" si="673"/>
        <v>0</v>
      </c>
      <c r="CJ298" s="36">
        <f t="shared" si="674"/>
        <v>0</v>
      </c>
      <c r="CK298" s="36">
        <f t="shared" si="675"/>
        <v>0</v>
      </c>
      <c r="CL298" s="36">
        <f t="shared" si="676"/>
        <v>8.4585920457496383E-2</v>
      </c>
      <c r="CM298" s="36">
        <f t="shared" si="677"/>
        <v>1.6484315457400081</v>
      </c>
      <c r="CN298" s="36">
        <f t="shared" ca="1" si="678"/>
        <v>11.303256249964287</v>
      </c>
      <c r="CO298" s="20">
        <f t="shared" si="679"/>
        <v>120000</v>
      </c>
      <c r="CP298" s="20">
        <f t="shared" si="680"/>
        <v>2</v>
      </c>
      <c r="CQ298" s="64">
        <f t="shared" si="681"/>
        <v>5.4184785299999996E-3</v>
      </c>
      <c r="CR298" s="64">
        <f t="shared" si="682"/>
        <v>2.4383153384999998E-2</v>
      </c>
      <c r="CS298" s="36">
        <f t="shared" si="683"/>
        <v>13.24488418097104</v>
      </c>
      <c r="CT298" s="36">
        <f t="shared" si="684"/>
        <v>10.455353818571476</v>
      </c>
      <c r="CU298" s="36">
        <f t="shared" si="685"/>
        <v>1.181611645580553</v>
      </c>
      <c r="CV298" s="36">
        <f t="shared" si="745"/>
        <v>11.636965464152029</v>
      </c>
      <c r="CW298" s="36">
        <f t="shared" si="686"/>
        <v>0</v>
      </c>
      <c r="CX298" s="36">
        <f t="shared" si="687"/>
        <v>0</v>
      </c>
      <c r="CY298" s="36">
        <f t="shared" si="688"/>
        <v>0</v>
      </c>
      <c r="CZ298" s="36">
        <f t="shared" si="746"/>
        <v>0</v>
      </c>
      <c r="DA298" s="64">
        <f t="shared" si="689"/>
        <v>9.8262526347208112E-3</v>
      </c>
      <c r="DB298" s="70">
        <f t="shared" si="747"/>
        <v>0.99026936306212743</v>
      </c>
      <c r="DC298" s="70">
        <f>PRODUCT($DB$8:DB298)</f>
        <v>5.6759699765035483E-2</v>
      </c>
      <c r="DD298" s="36">
        <f t="shared" si="690"/>
        <v>364.22605832625646</v>
      </c>
      <c r="DE298" s="36">
        <f t="shared" si="691"/>
        <v>1402.9412453615532</v>
      </c>
      <c r="DF298" s="36">
        <f t="shared" si="692"/>
        <v>100.67761558362116</v>
      </c>
      <c r="DG298" s="36">
        <f t="shared" si="693"/>
        <v>0.62858471415860773</v>
      </c>
      <c r="DH298" s="36">
        <f t="shared" ca="1" si="694"/>
        <v>1.0481096604524352E-13</v>
      </c>
      <c r="DI298" s="36">
        <f t="shared" si="695"/>
        <v>93.697115607107605</v>
      </c>
      <c r="DJ298" s="36">
        <f t="shared" ca="1" si="696"/>
        <v>1232.461333511867</v>
      </c>
      <c r="DK298" s="36">
        <f t="shared" si="697"/>
        <v>0</v>
      </c>
      <c r="DL298" s="36">
        <f t="shared" si="698"/>
        <v>0</v>
      </c>
      <c r="DM298" s="36">
        <f t="shared" ca="1" si="699"/>
        <v>1232.461333511867</v>
      </c>
      <c r="DN298" s="36">
        <f t="shared" ca="1" si="748"/>
        <v>1232.4613335118718</v>
      </c>
      <c r="DO298" s="64" cm="1">
        <f t="array" ref="DO298">IFERROR(INDEX(Tbl_FwdNom,$B298,MATCH(LIDt,Tbl_FwdNom_Cols,0)),0)</f>
        <v>9.1453542859999999</v>
      </c>
      <c r="DP298" s="64">
        <f t="shared" ca="1" si="749"/>
        <v>8.6903383440000006</v>
      </c>
      <c r="DQ298" s="64">
        <f t="shared" ca="1" si="700"/>
        <v>6.9685615875476614E-3</v>
      </c>
      <c r="DR298" s="70">
        <f t="shared" ca="1" si="701"/>
        <v>0.99307966320561059</v>
      </c>
      <c r="DS298" s="70">
        <f ca="1">PRODUCT($DR$8:DR298)</f>
        <v>6.1883464480938975E-2</v>
      </c>
      <c r="DT298" s="36">
        <f t="shared" ca="1" si="702"/>
        <v>1708.1286437536749</v>
      </c>
      <c r="DU298" s="36">
        <f t="shared" ca="1" si="703"/>
        <v>116.11420139223141</v>
      </c>
      <c r="DV298" s="36">
        <f t="shared" ca="1" si="704"/>
        <v>0.76262089892322438</v>
      </c>
      <c r="DW298" s="36">
        <f t="shared" ca="1" si="705"/>
        <v>1.1543568681749541E-13</v>
      </c>
      <c r="DX298" s="36">
        <f t="shared" ca="1" si="706"/>
        <v>413.6554254958881</v>
      </c>
      <c r="DY298" s="36">
        <f t="shared" ca="1" si="707"/>
        <v>4.3650019885121978</v>
      </c>
      <c r="DZ298" s="36">
        <f t="shared" ca="1" si="708"/>
        <v>104.85349387399792</v>
      </c>
      <c r="EA298" s="36">
        <f t="shared" ca="1" si="709"/>
        <v>0</v>
      </c>
      <c r="EB298" s="36">
        <f t="shared" ca="1" si="710"/>
        <v>1519.0432946136054</v>
      </c>
      <c r="EC298" s="36">
        <f t="shared" ca="1" si="711"/>
        <v>0</v>
      </c>
      <c r="ED298" s="36">
        <f t="shared" ca="1" si="712"/>
        <v>0</v>
      </c>
      <c r="EE298" s="36">
        <f t="shared" ca="1" si="750"/>
        <v>0</v>
      </c>
      <c r="EF298" s="36">
        <f t="shared" ca="1" si="713"/>
        <v>1519.0432946136054</v>
      </c>
      <c r="EG298" s="64"/>
      <c r="EH298" s="64"/>
      <c r="EI298" s="64"/>
      <c r="EJ298" s="70"/>
      <c r="EK298" s="70"/>
      <c r="EL298" s="70"/>
      <c r="EM298" s="70"/>
      <c r="EN298" s="70"/>
      <c r="EO298" s="36">
        <f t="shared" ca="1" si="714"/>
        <v>12.102621659154346</v>
      </c>
      <c r="EP298" s="36">
        <f t="shared" ca="1" si="715"/>
        <v>0</v>
      </c>
      <c r="EQ298" s="36">
        <f t="shared" si="716"/>
        <v>40.133727997001337</v>
      </c>
      <c r="ER298" s="36">
        <f t="shared" si="717"/>
        <v>2.1832766191644959</v>
      </c>
      <c r="ES298" s="36">
        <f t="shared" si="718"/>
        <v>-1.9938353617078435</v>
      </c>
      <c r="ET298" s="36">
        <f t="shared" ca="1" si="719"/>
        <v>0</v>
      </c>
      <c r="EU298" s="36">
        <f t="shared" ca="1" si="751"/>
        <v>2.1832766191644959</v>
      </c>
      <c r="EV298" s="36">
        <f t="shared" si="720"/>
        <v>1.5466657830957737</v>
      </c>
      <c r="EW298" s="36">
        <f t="shared" si="721"/>
        <v>52.461517173362182</v>
      </c>
      <c r="EX298" s="36">
        <f t="shared" ca="1" si="752"/>
        <v>96.32518757262379</v>
      </c>
      <c r="EY298" s="36">
        <f t="shared" si="722"/>
        <v>0</v>
      </c>
      <c r="EZ298" s="36">
        <f t="shared" si="723"/>
        <v>0</v>
      </c>
      <c r="FA298" s="36">
        <f t="shared" si="724"/>
        <v>0</v>
      </c>
      <c r="FB298" s="36">
        <f t="shared" si="725"/>
        <v>0</v>
      </c>
      <c r="FC298" s="36">
        <f t="shared" si="753"/>
        <v>0</v>
      </c>
      <c r="FD298" s="36">
        <f t="shared" si="726"/>
        <v>0</v>
      </c>
      <c r="FE298" s="36">
        <f t="shared" si="727"/>
        <v>0</v>
      </c>
      <c r="FF298" s="36">
        <f t="shared" si="754"/>
        <v>0</v>
      </c>
      <c r="FG298" s="36">
        <f t="shared" ca="1" si="728"/>
        <v>96.32518757262379</v>
      </c>
      <c r="FH298" s="36">
        <f t="shared" ca="1" si="729"/>
        <v>0.94651562817547086</v>
      </c>
      <c r="FI298" s="36">
        <f t="shared" ca="1" si="730"/>
        <v>-1.2565527385559343</v>
      </c>
      <c r="FJ298" s="36">
        <f t="shared" ca="1" si="731"/>
        <v>116.19202627388245</v>
      </c>
      <c r="FK298" s="36">
        <f t="shared" si="732"/>
        <v>0</v>
      </c>
      <c r="FL298" s="36">
        <f t="shared" si="733"/>
        <v>0</v>
      </c>
      <c r="FM298" s="36">
        <f t="shared" ca="1" si="734"/>
        <v>0</v>
      </c>
      <c r="FN298" s="36">
        <f t="shared" ca="1" si="756"/>
        <v>116.19202627388245</v>
      </c>
    </row>
    <row r="299" spans="2:170" x14ac:dyDescent="0.25">
      <c r="B299" s="2">
        <v>291</v>
      </c>
      <c r="C299" s="2">
        <f t="shared" si="607"/>
        <v>25</v>
      </c>
      <c r="D299" s="2">
        <f t="shared" si="759"/>
        <v>315</v>
      </c>
      <c r="E299" s="2">
        <f t="shared" si="757"/>
        <v>27</v>
      </c>
      <c r="F299" s="189">
        <f t="shared" si="761"/>
        <v>54574</v>
      </c>
      <c r="G299" s="2">
        <f t="shared" si="760"/>
        <v>5</v>
      </c>
      <c r="H299" s="187">
        <f t="shared" si="611"/>
        <v>58.833333333333336</v>
      </c>
      <c r="I299" s="186">
        <f t="shared" si="758"/>
        <v>58</v>
      </c>
      <c r="J299" s="2">
        <f t="shared" si="612"/>
        <v>0</v>
      </c>
      <c r="K299" s="2">
        <f t="shared" si="613"/>
        <v>1</v>
      </c>
      <c r="L299">
        <f t="shared" si="614"/>
        <v>2</v>
      </c>
      <c r="M299" s="190">
        <f t="shared" si="735"/>
        <v>4.2874543799999998E-3</v>
      </c>
      <c r="N299">
        <f t="shared" si="615"/>
        <v>1</v>
      </c>
      <c r="O299">
        <f t="shared" si="616"/>
        <v>100</v>
      </c>
      <c r="P299" s="58">
        <f t="shared" si="617"/>
        <v>1.9293544709999999E-2</v>
      </c>
      <c r="Q299" s="106">
        <f t="shared" si="618"/>
        <v>1.9293544709999999E-2</v>
      </c>
      <c r="R299" s="59">
        <f t="shared" si="619"/>
        <v>1.9293544709999999E-2</v>
      </c>
      <c r="S299" s="32">
        <f t="shared" si="736"/>
        <v>1.6221906804131381E-3</v>
      </c>
      <c r="T299">
        <f t="shared" si="620"/>
        <v>1</v>
      </c>
      <c r="U299" s="32">
        <f t="shared" si="737"/>
        <v>4.8839229000000007E-4</v>
      </c>
      <c r="V299">
        <f t="shared" si="621"/>
        <v>1</v>
      </c>
      <c r="W299">
        <f t="shared" si="622"/>
        <v>100</v>
      </c>
      <c r="X299" s="58">
        <f t="shared" si="623"/>
        <v>2.1977653050000005E-3</v>
      </c>
      <c r="Y299" s="58">
        <f t="shared" si="624"/>
        <v>2.1977653050000005E-3</v>
      </c>
      <c r="Z299" s="32">
        <f t="shared" si="625"/>
        <v>2.1977653050000005E-3</v>
      </c>
      <c r="AA299" s="32">
        <f t="shared" si="626"/>
        <v>1.8333185395635887E-4</v>
      </c>
      <c r="AB299" s="59">
        <f t="shared" si="627"/>
        <v>4.9056245199999996E-3</v>
      </c>
      <c r="AC299" s="59">
        <f t="shared" si="628"/>
        <v>4.9056245199999996E-3</v>
      </c>
      <c r="AD299">
        <f t="shared" si="629"/>
        <v>1</v>
      </c>
      <c r="AE299" s="59">
        <f t="shared" si="630"/>
        <v>4.9056245199999996E-3</v>
      </c>
      <c r="AF299" s="59">
        <f t="shared" si="631"/>
        <v>4.1758461800000006E-3</v>
      </c>
      <c r="AG299" s="59">
        <f t="shared" si="632"/>
        <v>4.1758461800000006E-3</v>
      </c>
      <c r="AH299">
        <f t="shared" si="633"/>
        <v>1</v>
      </c>
      <c r="AI299" s="59">
        <f t="shared" si="634"/>
        <v>4.1758461800000006E-3</v>
      </c>
      <c r="AJ299" s="59">
        <f t="shared" si="635"/>
        <v>0</v>
      </c>
      <c r="AK299" s="59">
        <f t="shared" si="636"/>
        <v>0</v>
      </c>
      <c r="AL299" s="59">
        <f t="shared" si="637"/>
        <v>0</v>
      </c>
      <c r="AM299" s="12">
        <f t="shared" si="738"/>
        <v>5.3125312666962902E-2</v>
      </c>
      <c r="AN299" s="12">
        <f t="shared" si="739"/>
        <v>0</v>
      </c>
      <c r="AO299" s="66">
        <f t="shared" si="638"/>
        <v>8.6179387102381253E-5</v>
      </c>
      <c r="AP299" s="66">
        <f t="shared" si="639"/>
        <v>9.7395620632455447E-6</v>
      </c>
      <c r="AQ299" s="59">
        <f t="shared" si="640"/>
        <v>2.6061283645171981E-4</v>
      </c>
      <c r="AR299" s="59">
        <f t="shared" si="641"/>
        <v>2.2184313396164267E-4</v>
      </c>
      <c r="AS299" s="59">
        <f t="shared" si="642"/>
        <v>0</v>
      </c>
      <c r="AT299" s="12">
        <f t="shared" si="643"/>
        <v>5.2546937747383914E-2</v>
      </c>
      <c r="AU299" s="59">
        <f t="shared" si="740"/>
        <v>3.2526065174565133E-19</v>
      </c>
      <c r="AV299" s="59">
        <f t="shared" si="741"/>
        <v>0</v>
      </c>
      <c r="AW299" s="70">
        <f t="shared" si="644"/>
        <v>0</v>
      </c>
      <c r="AX299" s="20">
        <f t="shared" si="645"/>
        <v>200000</v>
      </c>
      <c r="AY299" s="20">
        <f t="shared" si="646"/>
        <v>0</v>
      </c>
      <c r="AZ299" s="20">
        <f t="shared" si="647"/>
        <v>0</v>
      </c>
      <c r="BA299" s="20">
        <f t="shared" si="648"/>
        <v>200000</v>
      </c>
      <c r="BB299" s="36">
        <f t="shared" si="649"/>
        <v>1</v>
      </c>
      <c r="BC299" s="36">
        <f t="shared" si="650"/>
        <v>0</v>
      </c>
      <c r="BD299" s="80">
        <f t="shared" si="651"/>
        <v>17.23587742047625</v>
      </c>
      <c r="BE299" s="36">
        <f t="shared" si="652"/>
        <v>0</v>
      </c>
      <c r="BF299" s="36">
        <f t="shared" si="653"/>
        <v>0</v>
      </c>
      <c r="BG299" s="36">
        <f t="shared" si="654"/>
        <v>17.23587742047625</v>
      </c>
      <c r="BH299" s="36">
        <f t="shared" si="655"/>
        <v>1.947912412649109</v>
      </c>
      <c r="BI299" s="36">
        <f t="shared" si="656"/>
        <v>0</v>
      </c>
      <c r="BJ299" s="36">
        <f t="shared" si="657"/>
        <v>0</v>
      </c>
      <c r="BK299" s="36">
        <f t="shared" si="658"/>
        <v>1.947912412649109</v>
      </c>
      <c r="BL299" s="68">
        <f ca="1">IF(OR(AT299=0,E299&gt;ProjTerm),0,VLOOKUP(D299,'Life Events'!$AE$5:$AI$1206,5,FALSE))</f>
        <v>2.9197523528282979E-16</v>
      </c>
      <c r="BM299" s="93">
        <f t="shared" ca="1" si="659"/>
        <v>2.9197523528282979E-16</v>
      </c>
      <c r="BN299" s="93">
        <f t="shared" ca="1" si="660"/>
        <v>1.5342404512184629E-17</v>
      </c>
      <c r="BO299" s="36">
        <f t="shared" ca="1" si="661"/>
        <v>2.3345111583960943E-15</v>
      </c>
      <c r="BP299" s="36">
        <f t="shared" si="662"/>
        <v>8.0197431423238829E-3</v>
      </c>
      <c r="BQ299" s="36">
        <f t="shared" si="663"/>
        <v>98.307034680281944</v>
      </c>
      <c r="BR299" s="36">
        <f t="shared" si="664"/>
        <v>154.78110000000001</v>
      </c>
      <c r="BS299" s="36">
        <f t="shared" si="665"/>
        <v>152.16070965552188</v>
      </c>
      <c r="BT299" s="36">
        <f t="shared" si="666"/>
        <v>7.9955793378664666</v>
      </c>
      <c r="BU299" s="70" cm="1">
        <f t="array" ref="BU299">IF(AND(ActInt=1,$J299=0),INDEX(Tbl_FwdNom,$B299-IVP,MATCH(ValnDt,Tbl_FwdNom_Cols)),INDEX(Tbl_FwdNom,$B299,MATCH(StartDt,Tbl_FwdNom_Cols)))</f>
        <v>12.449033485999999</v>
      </c>
      <c r="BV299" s="70" cm="1">
        <f t="array" ref="BV299">INDEX(Tbl_FwdReal,$B299,MATCH(StartDt,Tbl_FwdReal_Cols))</f>
        <v>5.0180577749999999</v>
      </c>
      <c r="BW299" s="70" cm="1">
        <f t="array" ref="BW299">IF(RunType&lt;&gt;"OPN",INDEX(Tbl_FwdReal,$B299,MATCH(ValnDt,Tbl_FwdReal_Cols)),IF(AND($J299=0,ActInt=1),INDEX(Tbl_FwdReal,$B299-IVP,MATCH(ValnDt,Tbl_FwdReal_Cols)),-999))*$K299</f>
        <v>5.0180577749999999</v>
      </c>
      <c r="BX299" s="70">
        <f t="shared" si="667"/>
        <v>5.0180577749999997E-2</v>
      </c>
      <c r="BY299" s="70">
        <f t="shared" si="742"/>
        <v>7.0759028194187223E-2</v>
      </c>
      <c r="BZ299" s="64">
        <f t="shared" si="755"/>
        <v>5.7135746541518984E-3</v>
      </c>
      <c r="CA299" s="70" cm="1">
        <f t="array" ref="CA299">IF($J299=1,CA298*(1+INDEX(Tbl_CPI,$B299,MATCH(IF(RunType="OPN",StartDt,ValnDt),Tbl_CPI_Cols))),0)</f>
        <v>0</v>
      </c>
      <c r="CB299" s="70">
        <f t="shared" si="743"/>
        <v>5.4106937820402923</v>
      </c>
      <c r="CC299" s="70">
        <f t="shared" si="744"/>
        <v>5.3189886285814154</v>
      </c>
      <c r="CD299" s="36">
        <f t="shared" si="668"/>
        <v>29.116443221072981</v>
      </c>
      <c r="CE299" s="36">
        <f t="shared" si="669"/>
        <v>1.5748633449346514</v>
      </c>
      <c r="CF299" s="36">
        <f t="shared" si="670"/>
        <v>0</v>
      </c>
      <c r="CG299" s="36">
        <f t="shared" si="671"/>
        <v>1.630485257476767</v>
      </c>
      <c r="CH299" s="36">
        <f t="shared" si="672"/>
        <v>1.5468201498693745</v>
      </c>
      <c r="CI299" s="36">
        <f t="shared" si="673"/>
        <v>0</v>
      </c>
      <c r="CJ299" s="36">
        <f t="shared" si="674"/>
        <v>0</v>
      </c>
      <c r="CK299" s="36">
        <f t="shared" si="675"/>
        <v>0</v>
      </c>
      <c r="CL299" s="36">
        <f t="shared" si="676"/>
        <v>8.3665107607392403E-2</v>
      </c>
      <c r="CM299" s="36">
        <f t="shared" si="677"/>
        <v>1.630485257476767</v>
      </c>
      <c r="CN299" s="36">
        <f t="shared" ca="1" si="678"/>
        <v>11.18019075211657</v>
      </c>
      <c r="CO299" s="20">
        <f t="shared" si="679"/>
        <v>120000</v>
      </c>
      <c r="CP299" s="20">
        <f t="shared" si="680"/>
        <v>2</v>
      </c>
      <c r="CQ299" s="64">
        <f t="shared" si="681"/>
        <v>5.4184785299999996E-3</v>
      </c>
      <c r="CR299" s="64">
        <f t="shared" si="682"/>
        <v>2.4383153384999998E-2</v>
      </c>
      <c r="CS299" s="36">
        <f t="shared" si="683"/>
        <v>13.100687216502802</v>
      </c>
      <c r="CT299" s="36">
        <f t="shared" si="684"/>
        <v>10.34152645228575</v>
      </c>
      <c r="CU299" s="36">
        <f t="shared" si="685"/>
        <v>1.1687474475894655</v>
      </c>
      <c r="CV299" s="36">
        <f t="shared" si="745"/>
        <v>11.510273899875216</v>
      </c>
      <c r="CW299" s="36">
        <f t="shared" si="686"/>
        <v>0</v>
      </c>
      <c r="CX299" s="36">
        <f t="shared" si="687"/>
        <v>0</v>
      </c>
      <c r="CY299" s="36">
        <f t="shared" si="688"/>
        <v>0</v>
      </c>
      <c r="CZ299" s="36">
        <f t="shared" si="746"/>
        <v>0</v>
      </c>
      <c r="DA299" s="64">
        <f t="shared" si="689"/>
        <v>9.8254472816927674E-3</v>
      </c>
      <c r="DB299" s="70">
        <f t="shared" si="747"/>
        <v>0.99027015281884456</v>
      </c>
      <c r="DC299" s="70">
        <f>PRODUCT($DB$8:DB299)</f>
        <v>5.6207436560273424E-2</v>
      </c>
      <c r="DD299" s="36">
        <f t="shared" si="690"/>
        <v>359.80916292309342</v>
      </c>
      <c r="DE299" s="36">
        <f t="shared" si="691"/>
        <v>1399.4898931866892</v>
      </c>
      <c r="DF299" s="36">
        <f t="shared" si="692"/>
        <v>99.718905775335458</v>
      </c>
      <c r="DG299" s="36">
        <f t="shared" si="693"/>
        <v>0.62674109698732716</v>
      </c>
      <c r="DH299" s="36">
        <f t="shared" ca="1" si="694"/>
        <v>1.0350626950826826E-13</v>
      </c>
      <c r="DI299" s="36">
        <f t="shared" si="695"/>
        <v>92.97122617253423</v>
      </c>
      <c r="DJ299" s="36">
        <f t="shared" ca="1" si="696"/>
        <v>1231.744121114478</v>
      </c>
      <c r="DK299" s="36">
        <f t="shared" si="697"/>
        <v>0</v>
      </c>
      <c r="DL299" s="36">
        <f t="shared" si="698"/>
        <v>0</v>
      </c>
      <c r="DM299" s="36">
        <f t="shared" ca="1" si="699"/>
        <v>1231.744121114478</v>
      </c>
      <c r="DN299" s="36">
        <f t="shared" ca="1" si="748"/>
        <v>1231.7441211144833</v>
      </c>
      <c r="DO299" s="64" cm="1">
        <f t="array" ref="DO299">IFERROR(INDEX(Tbl_FwdNom,$B299,MATCH(LIDt,Tbl_FwdNom_Cols,0)),0)</f>
        <v>9.1254211450000007</v>
      </c>
      <c r="DP299" s="64">
        <f t="shared" ca="1" si="749"/>
        <v>8.6886178409999992</v>
      </c>
      <c r="DQ299" s="64">
        <f t="shared" ca="1" si="700"/>
        <v>6.9672332687760186E-3</v>
      </c>
      <c r="DR299" s="70">
        <f t="shared" ca="1" si="701"/>
        <v>0.99308097320489841</v>
      </c>
      <c r="DS299" s="70">
        <f ca="1">PRODUCT($DR$8:DR299)</f>
        <v>6.1455291132021639E-2</v>
      </c>
      <c r="DT299" s="36">
        <f t="shared" ca="1" si="702"/>
        <v>1702.7936970473083</v>
      </c>
      <c r="DU299" s="36">
        <f t="shared" ca="1" si="703"/>
        <v>114.97528370649962</v>
      </c>
      <c r="DV299" s="36">
        <f t="shared" ca="1" si="704"/>
        <v>0.75991451347934225</v>
      </c>
      <c r="DW299" s="36">
        <f t="shared" ca="1" si="705"/>
        <v>1.1390544301669816E-13</v>
      </c>
      <c r="DX299" s="36">
        <f t="shared" ca="1" si="706"/>
        <v>408.54188000034628</v>
      </c>
      <c r="DY299" s="36">
        <f t="shared" ca="1" si="707"/>
        <v>4.3111659536562836</v>
      </c>
      <c r="DZ299" s="36">
        <f t="shared" ca="1" si="708"/>
        <v>104.02643541818588</v>
      </c>
      <c r="EA299" s="36">
        <f t="shared" ca="1" si="709"/>
        <v>0</v>
      </c>
      <c r="EB299" s="36">
        <f t="shared" ca="1" si="710"/>
        <v>1516.8047876118246</v>
      </c>
      <c r="EC299" s="36">
        <f t="shared" ca="1" si="711"/>
        <v>0</v>
      </c>
      <c r="ED299" s="36">
        <f t="shared" ca="1" si="712"/>
        <v>0</v>
      </c>
      <c r="EE299" s="36">
        <f t="shared" ca="1" si="750"/>
        <v>0</v>
      </c>
      <c r="EF299" s="36">
        <f t="shared" ca="1" si="713"/>
        <v>1516.8047876118246</v>
      </c>
      <c r="EG299" s="64"/>
      <c r="EH299" s="64"/>
      <c r="EI299" s="64"/>
      <c r="EJ299" s="70"/>
      <c r="EK299" s="70"/>
      <c r="EL299" s="70"/>
      <c r="EM299" s="70"/>
      <c r="EN299" s="70"/>
      <c r="EO299" s="36">
        <f t="shared" ca="1" si="714"/>
        <v>12.093463612204703</v>
      </c>
      <c r="EP299" s="36">
        <f t="shared" ca="1" si="715"/>
        <v>0</v>
      </c>
      <c r="EQ299" s="36">
        <f t="shared" si="716"/>
        <v>40.016017164370261</v>
      </c>
      <c r="ER299" s="36">
        <f t="shared" si="717"/>
        <v>2.1568004672182699</v>
      </c>
      <c r="ES299" s="36">
        <f t="shared" si="718"/>
        <v>-1.9696565253987104</v>
      </c>
      <c r="ET299" s="36">
        <f t="shared" ca="1" si="719"/>
        <v>0</v>
      </c>
      <c r="EU299" s="36">
        <f t="shared" ca="1" si="751"/>
        <v>2.1568004672182699</v>
      </c>
      <c r="EV299" s="36">
        <f t="shared" si="720"/>
        <v>1.5346834681281163</v>
      </c>
      <c r="EW299" s="36">
        <f t="shared" si="721"/>
        <v>52.307649362526682</v>
      </c>
      <c r="EX299" s="36">
        <f t="shared" ca="1" si="752"/>
        <v>96.015150462243327</v>
      </c>
      <c r="EY299" s="36">
        <f t="shared" si="722"/>
        <v>0</v>
      </c>
      <c r="EZ299" s="36">
        <f t="shared" si="723"/>
        <v>0</v>
      </c>
      <c r="FA299" s="36">
        <f t="shared" si="724"/>
        <v>0</v>
      </c>
      <c r="FB299" s="36">
        <f t="shared" si="725"/>
        <v>0</v>
      </c>
      <c r="FC299" s="36">
        <f t="shared" si="753"/>
        <v>0</v>
      </c>
      <c r="FD299" s="36">
        <f t="shared" si="726"/>
        <v>0</v>
      </c>
      <c r="FE299" s="36">
        <f t="shared" si="727"/>
        <v>0</v>
      </c>
      <c r="FF299" s="36">
        <f t="shared" si="754"/>
        <v>0</v>
      </c>
      <c r="FG299" s="36">
        <f t="shared" ca="1" si="728"/>
        <v>96.015150462243327</v>
      </c>
      <c r="FH299" s="36">
        <f t="shared" ca="1" si="729"/>
        <v>0.94339179911057069</v>
      </c>
      <c r="FI299" s="36">
        <f t="shared" ca="1" si="730"/>
        <v>-1.2428733060055626</v>
      </c>
      <c r="FJ299" s="36">
        <f t="shared" ca="1" si="731"/>
        <v>115.75868991889878</v>
      </c>
      <c r="FK299" s="36">
        <f t="shared" si="732"/>
        <v>0</v>
      </c>
      <c r="FL299" s="36">
        <f t="shared" si="733"/>
        <v>0</v>
      </c>
      <c r="FM299" s="36">
        <f t="shared" ca="1" si="734"/>
        <v>0</v>
      </c>
      <c r="FN299" s="36">
        <f t="shared" ca="1" si="756"/>
        <v>115.75868991889878</v>
      </c>
    </row>
    <row r="300" spans="2:170" x14ac:dyDescent="0.25">
      <c r="B300" s="2">
        <v>292</v>
      </c>
      <c r="C300" s="2">
        <f t="shared" si="607"/>
        <v>25</v>
      </c>
      <c r="D300" s="2">
        <f t="shared" si="759"/>
        <v>316</v>
      </c>
      <c r="E300" s="2">
        <f t="shared" si="757"/>
        <v>27</v>
      </c>
      <c r="F300" s="189">
        <f t="shared" si="761"/>
        <v>54604</v>
      </c>
      <c r="G300" s="2">
        <f t="shared" si="760"/>
        <v>6</v>
      </c>
      <c r="H300" s="187">
        <f t="shared" si="611"/>
        <v>58.916666666666671</v>
      </c>
      <c r="I300" s="186">
        <f t="shared" si="758"/>
        <v>58</v>
      </c>
      <c r="J300" s="2">
        <f t="shared" si="612"/>
        <v>0</v>
      </c>
      <c r="K300" s="2">
        <f t="shared" si="613"/>
        <v>1</v>
      </c>
      <c r="L300">
        <f t="shared" si="614"/>
        <v>2</v>
      </c>
      <c r="M300" s="190">
        <f t="shared" si="735"/>
        <v>4.2874543799999998E-3</v>
      </c>
      <c r="N300">
        <f t="shared" si="615"/>
        <v>1</v>
      </c>
      <c r="O300">
        <f t="shared" si="616"/>
        <v>100</v>
      </c>
      <c r="P300" s="58">
        <f t="shared" si="617"/>
        <v>1.9293544709999999E-2</v>
      </c>
      <c r="Q300" s="106">
        <f t="shared" si="618"/>
        <v>1.9293544709999999E-2</v>
      </c>
      <c r="R300" s="59">
        <f t="shared" si="619"/>
        <v>1.9293544709999999E-2</v>
      </c>
      <c r="S300" s="32">
        <f t="shared" si="736"/>
        <v>1.6221906804131381E-3</v>
      </c>
      <c r="T300">
        <f t="shared" si="620"/>
        <v>1</v>
      </c>
      <c r="U300" s="32">
        <f t="shared" si="737"/>
        <v>4.8839229000000007E-4</v>
      </c>
      <c r="V300">
        <f t="shared" si="621"/>
        <v>1</v>
      </c>
      <c r="W300">
        <f t="shared" si="622"/>
        <v>100</v>
      </c>
      <c r="X300" s="58">
        <f t="shared" si="623"/>
        <v>2.1977653050000005E-3</v>
      </c>
      <c r="Y300" s="58">
        <f t="shared" si="624"/>
        <v>2.1977653050000005E-3</v>
      </c>
      <c r="Z300" s="32">
        <f t="shared" si="625"/>
        <v>2.1977653050000005E-3</v>
      </c>
      <c r="AA300" s="32">
        <f t="shared" si="626"/>
        <v>1.8333185395635887E-4</v>
      </c>
      <c r="AB300" s="59">
        <f t="shared" si="627"/>
        <v>4.9056245199999996E-3</v>
      </c>
      <c r="AC300" s="59">
        <f t="shared" si="628"/>
        <v>4.9056245199999996E-3</v>
      </c>
      <c r="AD300">
        <f t="shared" si="629"/>
        <v>1</v>
      </c>
      <c r="AE300" s="59">
        <f t="shared" si="630"/>
        <v>4.9056245199999996E-3</v>
      </c>
      <c r="AF300" s="59">
        <f t="shared" si="631"/>
        <v>4.1758461800000006E-3</v>
      </c>
      <c r="AG300" s="59">
        <f t="shared" si="632"/>
        <v>4.1758461800000006E-3</v>
      </c>
      <c r="AH300">
        <f t="shared" si="633"/>
        <v>1</v>
      </c>
      <c r="AI300" s="59">
        <f t="shared" si="634"/>
        <v>4.1758461800000006E-3</v>
      </c>
      <c r="AJ300" s="59">
        <f t="shared" si="635"/>
        <v>0</v>
      </c>
      <c r="AK300" s="59">
        <f t="shared" si="636"/>
        <v>0</v>
      </c>
      <c r="AL300" s="59">
        <f t="shared" si="637"/>
        <v>0</v>
      </c>
      <c r="AM300" s="12">
        <f t="shared" si="738"/>
        <v>5.2546937747383914E-2</v>
      </c>
      <c r="AN300" s="12">
        <f t="shared" si="739"/>
        <v>0</v>
      </c>
      <c r="AO300" s="66">
        <f t="shared" si="638"/>
        <v>8.5241152698055514E-5</v>
      </c>
      <c r="AP300" s="66">
        <f t="shared" si="639"/>
        <v>9.633527516957268E-6</v>
      </c>
      <c r="AQ300" s="59">
        <f t="shared" si="640"/>
        <v>2.5777554626448007E-4</v>
      </c>
      <c r="AR300" s="59">
        <f t="shared" si="641"/>
        <v>2.1942792926311094E-4</v>
      </c>
      <c r="AS300" s="59">
        <f t="shared" si="642"/>
        <v>0</v>
      </c>
      <c r="AT300" s="12">
        <f t="shared" si="643"/>
        <v>5.1974859591641311E-2</v>
      </c>
      <c r="AU300" s="59">
        <f t="shared" si="740"/>
        <v>7.3183646642771549E-19</v>
      </c>
      <c r="AV300" s="59">
        <f t="shared" si="741"/>
        <v>0</v>
      </c>
      <c r="AW300" s="70">
        <f t="shared" si="644"/>
        <v>0</v>
      </c>
      <c r="AX300" s="20">
        <f t="shared" si="645"/>
        <v>200000</v>
      </c>
      <c r="AY300" s="20">
        <f t="shared" si="646"/>
        <v>0</v>
      </c>
      <c r="AZ300" s="20">
        <f t="shared" si="647"/>
        <v>0</v>
      </c>
      <c r="BA300" s="20">
        <f t="shared" si="648"/>
        <v>200000</v>
      </c>
      <c r="BB300" s="36">
        <f t="shared" si="649"/>
        <v>1</v>
      </c>
      <c r="BC300" s="36">
        <f t="shared" si="650"/>
        <v>0</v>
      </c>
      <c r="BD300" s="80">
        <f t="shared" si="651"/>
        <v>17.048230539611104</v>
      </c>
      <c r="BE300" s="36">
        <f t="shared" si="652"/>
        <v>0</v>
      </c>
      <c r="BF300" s="36">
        <f t="shared" si="653"/>
        <v>0</v>
      </c>
      <c r="BG300" s="36">
        <f t="shared" si="654"/>
        <v>17.048230539611104</v>
      </c>
      <c r="BH300" s="36">
        <f t="shared" si="655"/>
        <v>1.9267055033914535</v>
      </c>
      <c r="BI300" s="36">
        <f t="shared" si="656"/>
        <v>0</v>
      </c>
      <c r="BJ300" s="36">
        <f t="shared" si="657"/>
        <v>0</v>
      </c>
      <c r="BK300" s="36">
        <f t="shared" si="658"/>
        <v>1.9267055033914535</v>
      </c>
      <c r="BL300" s="68">
        <f ca="1">IF(OR(AT300=0,E300&gt;ProjTerm),0,VLOOKUP(D300,'Life Events'!$AE$5:$AI$1206,5,FALSE))</f>
        <v>2.9518895544360495E-16</v>
      </c>
      <c r="BM300" s="93">
        <f t="shared" ca="1" si="659"/>
        <v>2.9518895544360495E-16</v>
      </c>
      <c r="BN300" s="93">
        <f t="shared" ca="1" si="660"/>
        <v>1.5342404512184629E-17</v>
      </c>
      <c r="BO300" s="36">
        <f t="shared" ca="1" si="661"/>
        <v>2.3345145961135029E-15</v>
      </c>
      <c r="BP300" s="36">
        <f t="shared" si="662"/>
        <v>7.9324322529920211E-3</v>
      </c>
      <c r="BQ300" s="36">
        <f t="shared" si="663"/>
        <v>98.307179443695603</v>
      </c>
      <c r="BR300" s="36">
        <f t="shared" si="664"/>
        <v>154.78110000000001</v>
      </c>
      <c r="BS300" s="36">
        <f t="shared" si="665"/>
        <v>152.16093372192594</v>
      </c>
      <c r="BT300" s="36">
        <f t="shared" si="666"/>
        <v>7.9085431655301406</v>
      </c>
      <c r="BU300" s="70" cm="1">
        <f t="array" ref="BU300">IF(AND(ActInt=1,$J300=0),INDEX(Tbl_FwdNom,$B300-IVP,MATCH(ValnDt,Tbl_FwdNom_Cols)),INDEX(Tbl_FwdNom,$B300,MATCH(StartDt,Tbl_FwdNom_Cols)))</f>
        <v>12.447957323000001</v>
      </c>
      <c r="BV300" s="70" cm="1">
        <f t="array" ref="BV300">INDEX(Tbl_FwdReal,$B300,MATCH(StartDt,Tbl_FwdReal_Cols))</f>
        <v>5.0179690429999999</v>
      </c>
      <c r="BW300" s="70" cm="1">
        <f t="array" ref="BW300">IF(RunType&lt;&gt;"OPN",INDEX(Tbl_FwdReal,$B300,MATCH(ValnDt,Tbl_FwdReal_Cols)),IF(AND($J300=0,ActInt=1),INDEX(Tbl_FwdReal,$B300-IVP,MATCH(ValnDt,Tbl_FwdReal_Cols)),-999))*$K300</f>
        <v>5.0179690429999999</v>
      </c>
      <c r="BX300" s="70">
        <f t="shared" si="667"/>
        <v>5.017969043E-2</v>
      </c>
      <c r="BY300" s="70">
        <f t="shared" si="742"/>
        <v>7.0749685484374103E-2</v>
      </c>
      <c r="BZ300" s="64">
        <f t="shared" si="755"/>
        <v>5.7128433872488671E-3</v>
      </c>
      <c r="CA300" s="70" cm="1">
        <f t="array" ref="CA300">IF($J300=1,CA299*(1+INDEX(Tbl_CPI,$B300,MATCH(IF(RunType="OPN",StartDt,ValnDt),Tbl_CPI_Cols))),0)</f>
        <v>0</v>
      </c>
      <c r="CB300" s="70">
        <f t="shared" si="743"/>
        <v>5.4416042282334498</v>
      </c>
      <c r="CC300" s="70">
        <f t="shared" si="744"/>
        <v>5.3189886285814154</v>
      </c>
      <c r="CD300" s="36">
        <f t="shared" si="668"/>
        <v>29.116446418500566</v>
      </c>
      <c r="CE300" s="36">
        <f t="shared" si="669"/>
        <v>1.5748656640219334</v>
      </c>
      <c r="CF300" s="36">
        <f t="shared" si="670"/>
        <v>0</v>
      </c>
      <c r="CG300" s="36">
        <f t="shared" si="671"/>
        <v>1.6127344653858415</v>
      </c>
      <c r="CH300" s="36">
        <f t="shared" si="672"/>
        <v>1.5299800973779885</v>
      </c>
      <c r="CI300" s="36">
        <f t="shared" si="673"/>
        <v>0</v>
      </c>
      <c r="CJ300" s="36">
        <f t="shared" si="674"/>
        <v>0</v>
      </c>
      <c r="CK300" s="36">
        <f t="shared" si="675"/>
        <v>0</v>
      </c>
      <c r="CL300" s="36">
        <f t="shared" si="676"/>
        <v>8.2754368007852963E-2</v>
      </c>
      <c r="CM300" s="36">
        <f t="shared" si="677"/>
        <v>1.6127344653858415</v>
      </c>
      <c r="CN300" s="36">
        <f t="shared" ca="1" si="678"/>
        <v>11.058460445219426</v>
      </c>
      <c r="CO300" s="20">
        <f t="shared" si="679"/>
        <v>120000</v>
      </c>
      <c r="CP300" s="20">
        <f t="shared" si="680"/>
        <v>2</v>
      </c>
      <c r="CQ300" s="64">
        <f t="shared" si="681"/>
        <v>5.4184785299999996E-3</v>
      </c>
      <c r="CR300" s="64">
        <f t="shared" si="682"/>
        <v>2.4383153384999998E-2</v>
      </c>
      <c r="CS300" s="36">
        <f t="shared" si="683"/>
        <v>12.958060123411146</v>
      </c>
      <c r="CT300" s="36">
        <f t="shared" si="684"/>
        <v>10.228938323766661</v>
      </c>
      <c r="CU300" s="36">
        <f t="shared" si="685"/>
        <v>1.1560233020348722</v>
      </c>
      <c r="CV300" s="36">
        <f t="shared" si="745"/>
        <v>11.384961625801534</v>
      </c>
      <c r="CW300" s="36">
        <f t="shared" si="686"/>
        <v>0</v>
      </c>
      <c r="CX300" s="36">
        <f t="shared" si="687"/>
        <v>0</v>
      </c>
      <c r="CY300" s="36">
        <f t="shared" si="688"/>
        <v>0</v>
      </c>
      <c r="CZ300" s="36">
        <f t="shared" si="746"/>
        <v>0</v>
      </c>
      <c r="DA300" s="64">
        <f t="shared" si="689"/>
        <v>9.8246419230960669E-3</v>
      </c>
      <c r="DB300" s="70">
        <f t="shared" si="747"/>
        <v>0.99027094258228221</v>
      </c>
      <c r="DC300" s="70">
        <f>PRODUCT($DB$8:DB300)</f>
        <v>5.5660591182675793E-2</v>
      </c>
      <c r="DD300" s="36">
        <f t="shared" si="690"/>
        <v>355.43561594393162</v>
      </c>
      <c r="DE300" s="36">
        <f t="shared" si="691"/>
        <v>1396.1911497226292</v>
      </c>
      <c r="DF300" s="36">
        <f t="shared" si="692"/>
        <v>98.771902814149627</v>
      </c>
      <c r="DG300" s="36">
        <f t="shared" si="693"/>
        <v>0.6249661715907241</v>
      </c>
      <c r="DH300" s="36">
        <f t="shared" ca="1" si="694"/>
        <v>1.0218866694686897E-13</v>
      </c>
      <c r="DI300" s="36">
        <f t="shared" si="695"/>
        <v>92.256056174805266</v>
      </c>
      <c r="DJ300" s="36">
        <f t="shared" ca="1" si="696"/>
        <v>1231.1585265960616</v>
      </c>
      <c r="DK300" s="36">
        <f t="shared" si="697"/>
        <v>0</v>
      </c>
      <c r="DL300" s="36">
        <f t="shared" si="698"/>
        <v>0</v>
      </c>
      <c r="DM300" s="36">
        <f t="shared" ca="1" si="699"/>
        <v>1231.1585265960616</v>
      </c>
      <c r="DN300" s="36">
        <f t="shared" ca="1" si="748"/>
        <v>1231.1585265960671</v>
      </c>
      <c r="DO300" s="64" cm="1">
        <f t="array" ref="DO300">IFERROR(INDEX(Tbl_FwdNom,$B300,MATCH(LIDt,Tbl_FwdNom_Cols,0)),0)</f>
        <v>9.1061319110000003</v>
      </c>
      <c r="DP300" s="64">
        <f t="shared" ca="1" si="749"/>
        <v>8.6868973650000001</v>
      </c>
      <c r="DQ300" s="64">
        <f t="shared" ca="1" si="700"/>
        <v>6.9659049515753413E-3</v>
      </c>
      <c r="DR300" s="70">
        <f t="shared" ca="1" si="701"/>
        <v>0.99308228320609293</v>
      </c>
      <c r="DS300" s="70">
        <f ca="1">PRODUCT($DR$8:DR300)</f>
        <v>6.1030160832483207E-2</v>
      </c>
      <c r="DT300" s="36">
        <f t="shared" ca="1" si="702"/>
        <v>1697.6069655534704</v>
      </c>
      <c r="DU300" s="36">
        <f t="shared" ca="1" si="703"/>
        <v>113.84948510118805</v>
      </c>
      <c r="DV300" s="36">
        <f t="shared" ca="1" si="704"/>
        <v>0.75727557349857</v>
      </c>
      <c r="DW300" s="36">
        <f t="shared" ca="1" si="705"/>
        <v>1.1236438291010607E-13</v>
      </c>
      <c r="DX300" s="36">
        <f t="shared" ca="1" si="706"/>
        <v>403.47920073963644</v>
      </c>
      <c r="DY300" s="36">
        <f t="shared" ca="1" si="707"/>
        <v>4.2578662988501979</v>
      </c>
      <c r="DZ300" s="36">
        <f t="shared" ca="1" si="708"/>
        <v>103.21043588644604</v>
      </c>
      <c r="EA300" s="36">
        <f t="shared" ca="1" si="709"/>
        <v>0</v>
      </c>
      <c r="EB300" s="36">
        <f t="shared" ca="1" si="710"/>
        <v>1514.6882765268197</v>
      </c>
      <c r="EC300" s="36">
        <f t="shared" ca="1" si="711"/>
        <v>0</v>
      </c>
      <c r="ED300" s="36">
        <f t="shared" ca="1" si="712"/>
        <v>0</v>
      </c>
      <c r="EE300" s="36">
        <f t="shared" ca="1" si="750"/>
        <v>0</v>
      </c>
      <c r="EF300" s="36">
        <f t="shared" ca="1" si="713"/>
        <v>1514.6882765268197</v>
      </c>
      <c r="EG300" s="64"/>
      <c r="EH300" s="64"/>
      <c r="EI300" s="64"/>
      <c r="EJ300" s="70"/>
      <c r="EK300" s="70"/>
      <c r="EL300" s="70"/>
      <c r="EM300" s="70"/>
      <c r="EN300" s="70"/>
      <c r="EO300" s="36">
        <f t="shared" ca="1" si="714"/>
        <v>12.085600392188969</v>
      </c>
      <c r="EP300" s="36">
        <f t="shared" ca="1" si="715"/>
        <v>0</v>
      </c>
      <c r="EQ300" s="36">
        <f t="shared" si="716"/>
        <v>39.902692147904354</v>
      </c>
      <c r="ER300" s="36">
        <f t="shared" si="717"/>
        <v>2.1305841582965499</v>
      </c>
      <c r="ES300" s="36">
        <f t="shared" si="718"/>
        <v>-1.9457149857317924</v>
      </c>
      <c r="ET300" s="36">
        <f t="shared" ca="1" si="719"/>
        <v>0</v>
      </c>
      <c r="EU300" s="36">
        <f t="shared" ca="1" si="751"/>
        <v>2.1305841582965499</v>
      </c>
      <c r="EV300" s="36">
        <f t="shared" si="720"/>
        <v>1.5228780997620046</v>
      </c>
      <c r="EW300" s="36">
        <f t="shared" si="721"/>
        <v>52.159514549385428</v>
      </c>
      <c r="EX300" s="36">
        <f t="shared" ca="1" si="752"/>
        <v>95.715668955348335</v>
      </c>
      <c r="EY300" s="36">
        <f t="shared" si="722"/>
        <v>0</v>
      </c>
      <c r="EZ300" s="36">
        <f t="shared" si="723"/>
        <v>0</v>
      </c>
      <c r="FA300" s="36">
        <f t="shared" si="724"/>
        <v>0</v>
      </c>
      <c r="FB300" s="36">
        <f t="shared" si="725"/>
        <v>0</v>
      </c>
      <c r="FC300" s="36">
        <f t="shared" si="753"/>
        <v>0</v>
      </c>
      <c r="FD300" s="36">
        <f t="shared" si="726"/>
        <v>0</v>
      </c>
      <c r="FE300" s="36">
        <f t="shared" si="727"/>
        <v>0</v>
      </c>
      <c r="FF300" s="36">
        <f t="shared" si="754"/>
        <v>0</v>
      </c>
      <c r="FG300" s="36">
        <f t="shared" ca="1" si="728"/>
        <v>95.715668955348335</v>
      </c>
      <c r="FH300" s="36">
        <f t="shared" ca="1" si="729"/>
        <v>0.9403721739159</v>
      </c>
      <c r="FI300" s="36">
        <f t="shared" ca="1" si="730"/>
        <v>-1.3055663588567472</v>
      </c>
      <c r="FJ300" s="36">
        <f t="shared" ca="1" si="731"/>
        <v>115.25948759133597</v>
      </c>
      <c r="FK300" s="36">
        <f t="shared" si="732"/>
        <v>0</v>
      </c>
      <c r="FL300" s="36">
        <f t="shared" si="733"/>
        <v>0</v>
      </c>
      <c r="FM300" s="36">
        <f t="shared" ca="1" si="734"/>
        <v>0</v>
      </c>
      <c r="FN300" s="36">
        <f t="shared" ca="1" si="756"/>
        <v>115.25948759133597</v>
      </c>
    </row>
    <row r="301" spans="2:170" x14ac:dyDescent="0.25">
      <c r="B301" s="2">
        <v>293</v>
      </c>
      <c r="C301" s="2">
        <f t="shared" si="607"/>
        <v>25</v>
      </c>
      <c r="D301" s="2">
        <f t="shared" si="759"/>
        <v>317</v>
      </c>
      <c r="E301" s="2">
        <f t="shared" si="757"/>
        <v>27</v>
      </c>
      <c r="F301" s="189">
        <f t="shared" si="761"/>
        <v>54635</v>
      </c>
      <c r="G301" s="2">
        <f t="shared" si="760"/>
        <v>7</v>
      </c>
      <c r="H301" s="187">
        <f t="shared" si="611"/>
        <v>59</v>
      </c>
      <c r="I301" s="186">
        <f t="shared" si="758"/>
        <v>59</v>
      </c>
      <c r="J301" s="2">
        <f t="shared" si="612"/>
        <v>0</v>
      </c>
      <c r="K301" s="2">
        <f t="shared" si="613"/>
        <v>1</v>
      </c>
      <c r="L301">
        <f t="shared" si="614"/>
        <v>2</v>
      </c>
      <c r="M301" s="190">
        <f t="shared" si="735"/>
        <v>4.5829265400000006E-3</v>
      </c>
      <c r="N301">
        <f t="shared" si="615"/>
        <v>1</v>
      </c>
      <c r="O301">
        <f t="shared" si="616"/>
        <v>100</v>
      </c>
      <c r="P301" s="58">
        <f t="shared" si="617"/>
        <v>2.0623169430000005E-2</v>
      </c>
      <c r="Q301" s="106">
        <f t="shared" si="618"/>
        <v>2.0623169430000005E-2</v>
      </c>
      <c r="R301" s="59">
        <f t="shared" si="619"/>
        <v>2.0623169430000005E-2</v>
      </c>
      <c r="S301" s="32">
        <f t="shared" si="736"/>
        <v>1.7350594370958428E-3</v>
      </c>
      <c r="T301">
        <f t="shared" si="620"/>
        <v>1</v>
      </c>
      <c r="U301" s="32">
        <f t="shared" si="737"/>
        <v>5.0493327000000006E-4</v>
      </c>
      <c r="V301">
        <f t="shared" si="621"/>
        <v>1</v>
      </c>
      <c r="W301">
        <f t="shared" si="622"/>
        <v>100</v>
      </c>
      <c r="X301" s="58">
        <f t="shared" si="623"/>
        <v>2.2721997150000001E-3</v>
      </c>
      <c r="Y301" s="58">
        <f t="shared" si="624"/>
        <v>2.2721997150000001E-3</v>
      </c>
      <c r="Z301" s="32">
        <f t="shared" si="625"/>
        <v>2.2721997150000001E-3</v>
      </c>
      <c r="AA301" s="32">
        <f t="shared" si="626"/>
        <v>1.8954745676225127E-4</v>
      </c>
      <c r="AB301" s="59">
        <f t="shared" si="627"/>
        <v>4.9056245199999996E-3</v>
      </c>
      <c r="AC301" s="59">
        <f t="shared" si="628"/>
        <v>4.9056245199999996E-3</v>
      </c>
      <c r="AD301">
        <f t="shared" si="629"/>
        <v>1</v>
      </c>
      <c r="AE301" s="59">
        <f t="shared" si="630"/>
        <v>4.9056245199999996E-3</v>
      </c>
      <c r="AF301" s="59">
        <f t="shared" si="631"/>
        <v>4.1758461800000006E-3</v>
      </c>
      <c r="AG301" s="59">
        <f t="shared" si="632"/>
        <v>4.1758461800000006E-3</v>
      </c>
      <c r="AH301">
        <f t="shared" si="633"/>
        <v>1</v>
      </c>
      <c r="AI301" s="59">
        <f t="shared" si="634"/>
        <v>4.1758461800000006E-3</v>
      </c>
      <c r="AJ301" s="59">
        <f t="shared" si="635"/>
        <v>0</v>
      </c>
      <c r="AK301" s="59">
        <f t="shared" si="636"/>
        <v>0</v>
      </c>
      <c r="AL301" s="59">
        <f t="shared" si="637"/>
        <v>0</v>
      </c>
      <c r="AM301" s="12">
        <f t="shared" si="738"/>
        <v>5.1974859591641311E-2</v>
      </c>
      <c r="AN301" s="12">
        <f t="shared" si="739"/>
        <v>0</v>
      </c>
      <c r="AO301" s="66">
        <f t="shared" si="638"/>
        <v>9.0179470626208636E-5</v>
      </c>
      <c r="AP301" s="66">
        <f t="shared" si="639"/>
        <v>9.8517024511707116E-6</v>
      </c>
      <c r="AQ301" s="59">
        <f t="shared" si="640"/>
        <v>2.5496914563631276E-4</v>
      </c>
      <c r="AR301" s="59">
        <f t="shared" si="641"/>
        <v>2.1703901888179175E-4</v>
      </c>
      <c r="AS301" s="59">
        <f t="shared" si="642"/>
        <v>0</v>
      </c>
      <c r="AT301" s="12">
        <f t="shared" si="643"/>
        <v>5.1402820254045821E-2</v>
      </c>
      <c r="AU301" s="59">
        <f t="shared" si="740"/>
        <v>0</v>
      </c>
      <c r="AV301" s="59">
        <f t="shared" si="741"/>
        <v>-5.7733765684853111E-18</v>
      </c>
      <c r="AW301" s="70">
        <f t="shared" si="644"/>
        <v>0</v>
      </c>
      <c r="AX301" s="20">
        <f t="shared" si="645"/>
        <v>200000</v>
      </c>
      <c r="AY301" s="20">
        <f t="shared" si="646"/>
        <v>0</v>
      </c>
      <c r="AZ301" s="20">
        <f t="shared" si="647"/>
        <v>0</v>
      </c>
      <c r="BA301" s="20">
        <f t="shared" si="648"/>
        <v>200000</v>
      </c>
      <c r="BB301" s="36">
        <f t="shared" si="649"/>
        <v>1</v>
      </c>
      <c r="BC301" s="36">
        <f t="shared" si="650"/>
        <v>0</v>
      </c>
      <c r="BD301" s="80">
        <f t="shared" si="651"/>
        <v>18.035894125241729</v>
      </c>
      <c r="BE301" s="36">
        <f t="shared" si="652"/>
        <v>0</v>
      </c>
      <c r="BF301" s="36">
        <f t="shared" si="653"/>
        <v>0</v>
      </c>
      <c r="BG301" s="36">
        <f t="shared" si="654"/>
        <v>18.035894125241729</v>
      </c>
      <c r="BH301" s="36">
        <f t="shared" si="655"/>
        <v>1.9703404902341424</v>
      </c>
      <c r="BI301" s="36">
        <f t="shared" si="656"/>
        <v>0</v>
      </c>
      <c r="BJ301" s="36">
        <f t="shared" si="657"/>
        <v>0</v>
      </c>
      <c r="BK301" s="36">
        <f t="shared" si="658"/>
        <v>1.9703404902341424</v>
      </c>
      <c r="BL301" s="68">
        <f ca="1">IF(OR(AT301=0,E301&gt;ProjTerm),0,VLOOKUP(D301,'Life Events'!$AE$5:$AI$1206,5,FALSE))</f>
        <v>2.9847398326314707E-16</v>
      </c>
      <c r="BM301" s="93">
        <f t="shared" ca="1" si="659"/>
        <v>2.9847398326314707E-16</v>
      </c>
      <c r="BN301" s="93">
        <f t="shared" ca="1" si="660"/>
        <v>1.5342404512184629E-17</v>
      </c>
      <c r="BO301" s="36">
        <f t="shared" ca="1" si="661"/>
        <v>2.3345145961135029E-15</v>
      </c>
      <c r="BP301" s="36">
        <f t="shared" si="662"/>
        <v>8.3635644602475384E-3</v>
      </c>
      <c r="BQ301" s="36">
        <f t="shared" si="663"/>
        <v>98.307179443695603</v>
      </c>
      <c r="BR301" s="36">
        <f t="shared" si="664"/>
        <v>154.78110000000001</v>
      </c>
      <c r="BS301" s="36">
        <f t="shared" si="665"/>
        <v>152.16093372192594</v>
      </c>
      <c r="BT301" s="36">
        <f t="shared" si="666"/>
        <v>7.8215011257959386</v>
      </c>
      <c r="BU301" s="70" cm="1">
        <f t="array" ref="BU301">IF(AND(ActInt=1,$J301=0),INDEX(Tbl_FwdNom,$B301-IVP,MATCH(ValnDt,Tbl_FwdNom_Cols)),INDEX(Tbl_FwdNom,$B301,MATCH(StartDt,Tbl_FwdNom_Cols)))</f>
        <v>12.446898804</v>
      </c>
      <c r="BV301" s="70" cm="1">
        <f t="array" ref="BV301">INDEX(Tbl_FwdReal,$B301,MATCH(StartDt,Tbl_FwdReal_Cols))</f>
        <v>5.0178817660000004</v>
      </c>
      <c r="BW301" s="70" cm="1">
        <f t="array" ref="BW301">IF(RunType&lt;&gt;"OPN",INDEX(Tbl_FwdReal,$B301,MATCH(ValnDt,Tbl_FwdReal_Cols)),IF(AND($J301=0,ActInt=1),INDEX(Tbl_FwdReal,$B301-IVP,MATCH(ValnDt,Tbl_FwdReal_Cols)),-999))*$K301</f>
        <v>5.0178817660000004</v>
      </c>
      <c r="BX301" s="70">
        <f t="shared" si="667"/>
        <v>5.0178817660000007E-2</v>
      </c>
      <c r="BY301" s="70">
        <f t="shared" si="742"/>
        <v>7.0740495933381053E-2</v>
      </c>
      <c r="BZ301" s="64">
        <f t="shared" si="755"/>
        <v>5.7121241025943625E-3</v>
      </c>
      <c r="CA301" s="70" cm="1">
        <f t="array" ref="CA301">IF($J301=1,CA300*(1+INDEX(Tbl_CPI,$B301,MATCH(IF(RunType="OPN",StartDt,ValnDt),Tbl_CPI_Cols))),0)</f>
        <v>0</v>
      </c>
      <c r="CB301" s="70">
        <f t="shared" si="743"/>
        <v>5.4726873469023216</v>
      </c>
      <c r="CC301" s="70">
        <f t="shared" si="744"/>
        <v>5.3189886285814154</v>
      </c>
      <c r="CD301" s="36">
        <f t="shared" si="668"/>
        <v>29.116446418500566</v>
      </c>
      <c r="CE301" s="36">
        <f t="shared" si="669"/>
        <v>1.5748656640219334</v>
      </c>
      <c r="CF301" s="36">
        <f t="shared" si="670"/>
        <v>0</v>
      </c>
      <c r="CG301" s="36">
        <f t="shared" si="671"/>
        <v>1.5951766361723514</v>
      </c>
      <c r="CH301" s="36">
        <f t="shared" si="672"/>
        <v>1.5133232144091144</v>
      </c>
      <c r="CI301" s="36">
        <f t="shared" si="673"/>
        <v>0</v>
      </c>
      <c r="CJ301" s="36">
        <f t="shared" si="674"/>
        <v>0</v>
      </c>
      <c r="CK301" s="36">
        <f t="shared" si="675"/>
        <v>0</v>
      </c>
      <c r="CL301" s="36">
        <f t="shared" si="676"/>
        <v>8.1853421763236942E-2</v>
      </c>
      <c r="CM301" s="36">
        <f t="shared" si="677"/>
        <v>1.5951766361723514</v>
      </c>
      <c r="CN301" s="36">
        <f t="shared" ca="1" si="678"/>
        <v>12.176369925219689</v>
      </c>
      <c r="CO301" s="20">
        <f t="shared" si="679"/>
        <v>120000</v>
      </c>
      <c r="CP301" s="20">
        <f t="shared" si="680"/>
        <v>2</v>
      </c>
      <c r="CQ301" s="64">
        <f t="shared" si="681"/>
        <v>5.7724746599999996E-3</v>
      </c>
      <c r="CR301" s="64">
        <f t="shared" si="682"/>
        <v>2.5976135969999994E-2</v>
      </c>
      <c r="CS301" s="36">
        <f t="shared" si="683"/>
        <v>13.664519357851532</v>
      </c>
      <c r="CT301" s="36">
        <f t="shared" si="684"/>
        <v>10.821536475145036</v>
      </c>
      <c r="CU301" s="36">
        <f t="shared" si="685"/>
        <v>1.1822042941404853</v>
      </c>
      <c r="CV301" s="36">
        <f t="shared" si="745"/>
        <v>12.003740769285521</v>
      </c>
      <c r="CW301" s="36">
        <f t="shared" si="686"/>
        <v>0</v>
      </c>
      <c r="CX301" s="36">
        <f t="shared" si="687"/>
        <v>0</v>
      </c>
      <c r="CY301" s="36">
        <f t="shared" si="688"/>
        <v>0</v>
      </c>
      <c r="CZ301" s="36">
        <f t="shared" si="746"/>
        <v>0</v>
      </c>
      <c r="DA301" s="64">
        <f t="shared" si="689"/>
        <v>9.8238497616913723E-3</v>
      </c>
      <c r="DB301" s="70">
        <f t="shared" si="747"/>
        <v>0.99027171940531045</v>
      </c>
      <c r="DC301" s="70">
        <f>PRODUCT($DB$8:DB301)</f>
        <v>5.5119109333584423E-2</v>
      </c>
      <c r="DD301" s="36">
        <f t="shared" si="690"/>
        <v>351.10586090912312</v>
      </c>
      <c r="DE301" s="36">
        <f t="shared" si="691"/>
        <v>1391.8712276908657</v>
      </c>
      <c r="DF301" s="36">
        <f t="shared" si="692"/>
        <v>97.771882657838077</v>
      </c>
      <c r="DG301" s="36">
        <f t="shared" si="693"/>
        <v>0.62274218090632327</v>
      </c>
      <c r="DH301" s="36">
        <f t="shared" ca="1" si="694"/>
        <v>1.0085803846218902E-13</v>
      </c>
      <c r="DI301" s="36">
        <f t="shared" si="695"/>
        <v>91.551518398483239</v>
      </c>
      <c r="DJ301" s="36">
        <f t="shared" ca="1" si="696"/>
        <v>1229.4660256571576</v>
      </c>
      <c r="DK301" s="36">
        <f t="shared" si="697"/>
        <v>0</v>
      </c>
      <c r="DL301" s="36">
        <f t="shared" si="698"/>
        <v>0</v>
      </c>
      <c r="DM301" s="36">
        <f t="shared" ca="1" si="699"/>
        <v>1229.4660256571576</v>
      </c>
      <c r="DN301" s="36">
        <f t="shared" ca="1" si="748"/>
        <v>1229.4660256571631</v>
      </c>
      <c r="DO301" s="64" cm="1">
        <f t="array" ref="DO301">IFERROR(INDEX(Tbl_FwdNom,$B301,MATCH(LIDt,Tbl_FwdNom_Cols,0)),0)</f>
        <v>9.0865220499999992</v>
      </c>
      <c r="DP301" s="64">
        <f t="shared" ca="1" si="749"/>
        <v>8.6851769169999997</v>
      </c>
      <c r="DQ301" s="64">
        <f t="shared" ca="1" si="700"/>
        <v>6.9645766367183448E-3</v>
      </c>
      <c r="DR301" s="70">
        <f t="shared" ca="1" si="701"/>
        <v>0.9930835932084322</v>
      </c>
      <c r="DS301" s="70">
        <f ca="1">PRODUCT($DR$8:DR301)</f>
        <v>6.0608051413610947E-2</v>
      </c>
      <c r="DT301" s="36">
        <f t="shared" ca="1" si="702"/>
        <v>1691.3941852388527</v>
      </c>
      <c r="DU301" s="36">
        <f t="shared" ca="1" si="703"/>
        <v>112.67205807499207</v>
      </c>
      <c r="DV301" s="36">
        <f t="shared" ca="1" si="704"/>
        <v>0.75418611280506809</v>
      </c>
      <c r="DW301" s="36">
        <f t="shared" ca="1" si="705"/>
        <v>1.1081243867000756E-13</v>
      </c>
      <c r="DX301" s="36">
        <f t="shared" ca="1" si="706"/>
        <v>398.46776142871357</v>
      </c>
      <c r="DY301" s="36">
        <f t="shared" ca="1" si="707"/>
        <v>4.2050970388053566</v>
      </c>
      <c r="DZ301" s="36">
        <f t="shared" ca="1" si="708"/>
        <v>102.4053900069743</v>
      </c>
      <c r="EA301" s="36">
        <f t="shared" ca="1" si="709"/>
        <v>0</v>
      </c>
      <c r="EB301" s="36">
        <f t="shared" ca="1" si="710"/>
        <v>1511.454782818106</v>
      </c>
      <c r="EC301" s="36">
        <f t="shared" ca="1" si="711"/>
        <v>0</v>
      </c>
      <c r="ED301" s="36">
        <f t="shared" ca="1" si="712"/>
        <v>0</v>
      </c>
      <c r="EE301" s="36">
        <f t="shared" ca="1" si="750"/>
        <v>0</v>
      </c>
      <c r="EF301" s="36">
        <f t="shared" ca="1" si="713"/>
        <v>1511.454782818106</v>
      </c>
      <c r="EG301" s="64"/>
      <c r="EH301" s="64"/>
      <c r="EI301" s="64"/>
      <c r="EJ301" s="70"/>
      <c r="EK301" s="70"/>
      <c r="EL301" s="70"/>
      <c r="EM301" s="70"/>
      <c r="EN301" s="70"/>
      <c r="EO301" s="36">
        <f t="shared" ca="1" si="714"/>
        <v>12.079045622487904</v>
      </c>
      <c r="EP301" s="36">
        <f t="shared" ca="1" si="715"/>
        <v>0</v>
      </c>
      <c r="EQ301" s="36">
        <f t="shared" si="716"/>
        <v>39.760695317270176</v>
      </c>
      <c r="ER301" s="36">
        <f t="shared" si="717"/>
        <v>2.1046303509889479</v>
      </c>
      <c r="ES301" s="36">
        <f t="shared" si="718"/>
        <v>-1.9220131706128947</v>
      </c>
      <c r="ET301" s="36">
        <f t="shared" ca="1" si="719"/>
        <v>0</v>
      </c>
      <c r="EU301" s="36">
        <f t="shared" ca="1" si="751"/>
        <v>2.1046303509889479</v>
      </c>
      <c r="EV301" s="36">
        <f t="shared" si="720"/>
        <v>1.5112482383252348</v>
      </c>
      <c r="EW301" s="36">
        <f t="shared" si="721"/>
        <v>51.973900863823133</v>
      </c>
      <c r="EX301" s="36">
        <f t="shared" ca="1" si="752"/>
        <v>95.350474770407487</v>
      </c>
      <c r="EY301" s="36">
        <f t="shared" si="722"/>
        <v>0</v>
      </c>
      <c r="EZ301" s="36">
        <f t="shared" si="723"/>
        <v>0</v>
      </c>
      <c r="FA301" s="36">
        <f t="shared" si="724"/>
        <v>0</v>
      </c>
      <c r="FB301" s="36">
        <f t="shared" si="725"/>
        <v>0</v>
      </c>
      <c r="FC301" s="36">
        <f t="shared" si="753"/>
        <v>0</v>
      </c>
      <c r="FD301" s="36">
        <f t="shared" si="726"/>
        <v>0</v>
      </c>
      <c r="FE301" s="36">
        <f t="shared" si="727"/>
        <v>0</v>
      </c>
      <c r="FF301" s="36">
        <f t="shared" si="754"/>
        <v>0</v>
      </c>
      <c r="FG301" s="36">
        <f t="shared" ca="1" si="728"/>
        <v>95.350474770407487</v>
      </c>
      <c r="FH301" s="36">
        <f t="shared" ca="1" si="729"/>
        <v>0.93670873885042683</v>
      </c>
      <c r="FI301" s="36">
        <f t="shared" ca="1" si="730"/>
        <v>-1.2912002362702135</v>
      </c>
      <c r="FJ301" s="36">
        <f t="shared" ca="1" si="731"/>
        <v>114.7710208895045</v>
      </c>
      <c r="FK301" s="36">
        <f t="shared" si="732"/>
        <v>0</v>
      </c>
      <c r="FL301" s="36">
        <f t="shared" si="733"/>
        <v>0</v>
      </c>
      <c r="FM301" s="36">
        <f t="shared" ca="1" si="734"/>
        <v>0</v>
      </c>
      <c r="FN301" s="36">
        <f t="shared" ca="1" si="756"/>
        <v>114.7710208895045</v>
      </c>
    </row>
    <row r="302" spans="2:170" x14ac:dyDescent="0.25">
      <c r="B302" s="2">
        <v>294</v>
      </c>
      <c r="C302" s="2">
        <f t="shared" si="607"/>
        <v>25</v>
      </c>
      <c r="D302" s="2">
        <f t="shared" si="759"/>
        <v>318</v>
      </c>
      <c r="E302" s="2">
        <f t="shared" si="757"/>
        <v>27</v>
      </c>
      <c r="F302" s="189">
        <f t="shared" si="761"/>
        <v>54666</v>
      </c>
      <c r="G302" s="2">
        <f t="shared" si="760"/>
        <v>8</v>
      </c>
      <c r="H302" s="187">
        <f t="shared" si="611"/>
        <v>59.083333333333336</v>
      </c>
      <c r="I302" s="186">
        <f t="shared" si="758"/>
        <v>59</v>
      </c>
      <c r="J302" s="2">
        <f t="shared" si="612"/>
        <v>0</v>
      </c>
      <c r="K302" s="2">
        <f t="shared" si="613"/>
        <v>1</v>
      </c>
      <c r="L302">
        <f t="shared" si="614"/>
        <v>2</v>
      </c>
      <c r="M302" s="190">
        <f t="shared" si="735"/>
        <v>4.5829265400000006E-3</v>
      </c>
      <c r="N302">
        <f t="shared" si="615"/>
        <v>1</v>
      </c>
      <c r="O302">
        <f t="shared" si="616"/>
        <v>100</v>
      </c>
      <c r="P302" s="58">
        <f t="shared" si="617"/>
        <v>2.0623169430000005E-2</v>
      </c>
      <c r="Q302" s="106">
        <f t="shared" si="618"/>
        <v>2.0623169430000005E-2</v>
      </c>
      <c r="R302" s="59">
        <f t="shared" si="619"/>
        <v>2.0623169430000005E-2</v>
      </c>
      <c r="S302" s="32">
        <f t="shared" si="736"/>
        <v>1.7350594370958428E-3</v>
      </c>
      <c r="T302">
        <f t="shared" si="620"/>
        <v>1</v>
      </c>
      <c r="U302" s="32">
        <f t="shared" si="737"/>
        <v>5.0493327000000006E-4</v>
      </c>
      <c r="V302">
        <f t="shared" si="621"/>
        <v>1</v>
      </c>
      <c r="W302">
        <f t="shared" si="622"/>
        <v>100</v>
      </c>
      <c r="X302" s="58">
        <f t="shared" si="623"/>
        <v>2.2721997150000001E-3</v>
      </c>
      <c r="Y302" s="58">
        <f t="shared" si="624"/>
        <v>2.2721997150000001E-3</v>
      </c>
      <c r="Z302" s="32">
        <f t="shared" si="625"/>
        <v>2.2721997150000001E-3</v>
      </c>
      <c r="AA302" s="32">
        <f t="shared" si="626"/>
        <v>1.8954745676225127E-4</v>
      </c>
      <c r="AB302" s="59">
        <f t="shared" si="627"/>
        <v>4.9056245199999996E-3</v>
      </c>
      <c r="AC302" s="59">
        <f t="shared" si="628"/>
        <v>4.9056245199999996E-3</v>
      </c>
      <c r="AD302">
        <f t="shared" si="629"/>
        <v>1</v>
      </c>
      <c r="AE302" s="59">
        <f t="shared" si="630"/>
        <v>4.9056245199999996E-3</v>
      </c>
      <c r="AF302" s="59">
        <f t="shared" si="631"/>
        <v>4.1758461800000006E-3</v>
      </c>
      <c r="AG302" s="59">
        <f t="shared" si="632"/>
        <v>4.1758461800000006E-3</v>
      </c>
      <c r="AH302">
        <f t="shared" si="633"/>
        <v>1</v>
      </c>
      <c r="AI302" s="59">
        <f t="shared" si="634"/>
        <v>4.1758461800000006E-3</v>
      </c>
      <c r="AJ302" s="59">
        <f t="shared" si="635"/>
        <v>0</v>
      </c>
      <c r="AK302" s="59">
        <f t="shared" si="636"/>
        <v>0</v>
      </c>
      <c r="AL302" s="59">
        <f t="shared" si="637"/>
        <v>0</v>
      </c>
      <c r="AM302" s="12">
        <f t="shared" si="738"/>
        <v>5.1402820254045821E-2</v>
      </c>
      <c r="AN302" s="12">
        <f t="shared" si="739"/>
        <v>0</v>
      </c>
      <c r="AO302" s="66">
        <f t="shared" si="638"/>
        <v>8.9186948375123533E-5</v>
      </c>
      <c r="AP302" s="66">
        <f t="shared" si="639"/>
        <v>9.7432738495615234E-6</v>
      </c>
      <c r="AQ302" s="59">
        <f t="shared" si="640"/>
        <v>2.5216293543539977E-4</v>
      </c>
      <c r="AR302" s="59">
        <f t="shared" si="641"/>
        <v>2.146502705990839E-4</v>
      </c>
      <c r="AS302" s="59">
        <f t="shared" si="642"/>
        <v>0</v>
      </c>
      <c r="AT302" s="12">
        <f t="shared" si="643"/>
        <v>5.0837076825786649E-2</v>
      </c>
      <c r="AU302" s="59">
        <f t="shared" si="740"/>
        <v>0</v>
      </c>
      <c r="AV302" s="59">
        <f t="shared" si="741"/>
        <v>-2.9544509200229996E-18</v>
      </c>
      <c r="AW302" s="70">
        <f t="shared" si="644"/>
        <v>0</v>
      </c>
      <c r="AX302" s="20">
        <f t="shared" si="645"/>
        <v>200000</v>
      </c>
      <c r="AY302" s="20">
        <f t="shared" si="646"/>
        <v>0</v>
      </c>
      <c r="AZ302" s="20">
        <f t="shared" si="647"/>
        <v>0</v>
      </c>
      <c r="BA302" s="20">
        <f t="shared" si="648"/>
        <v>200000</v>
      </c>
      <c r="BB302" s="36">
        <f t="shared" si="649"/>
        <v>1</v>
      </c>
      <c r="BC302" s="36">
        <f t="shared" si="650"/>
        <v>0</v>
      </c>
      <c r="BD302" s="80">
        <f t="shared" si="651"/>
        <v>17.837389675024706</v>
      </c>
      <c r="BE302" s="36">
        <f t="shared" si="652"/>
        <v>0</v>
      </c>
      <c r="BF302" s="36">
        <f t="shared" si="653"/>
        <v>0</v>
      </c>
      <c r="BG302" s="36">
        <f t="shared" si="654"/>
        <v>17.837389675024706</v>
      </c>
      <c r="BH302" s="36">
        <f t="shared" si="655"/>
        <v>1.9486547699123047</v>
      </c>
      <c r="BI302" s="36">
        <f t="shared" si="656"/>
        <v>0</v>
      </c>
      <c r="BJ302" s="36">
        <f t="shared" si="657"/>
        <v>0</v>
      </c>
      <c r="BK302" s="36">
        <f t="shared" si="658"/>
        <v>1.9486547699123047</v>
      </c>
      <c r="BL302" s="68">
        <f ca="1">IF(OR(AT302=0,E302&gt;ProjTerm),0,VLOOKUP(D302,'Life Events'!$AE$5:$AI$1206,5,FALSE))</f>
        <v>3.0179556870985024E-16</v>
      </c>
      <c r="BM302" s="93">
        <f t="shared" ca="1" si="659"/>
        <v>3.0179556870985024E-16</v>
      </c>
      <c r="BN302" s="93">
        <f t="shared" ca="1" si="660"/>
        <v>1.5342404512184629E-17</v>
      </c>
      <c r="BO302" s="36">
        <f t="shared" ca="1" si="661"/>
        <v>2.3345145961135029E-15</v>
      </c>
      <c r="BP302" s="36">
        <f t="shared" si="662"/>
        <v>8.2715144208368192E-3</v>
      </c>
      <c r="BQ302" s="36">
        <f t="shared" si="663"/>
        <v>98.307179443695603</v>
      </c>
      <c r="BR302" s="36">
        <f t="shared" si="664"/>
        <v>154.78110000000001</v>
      </c>
      <c r="BS302" s="36">
        <f t="shared" si="665"/>
        <v>152.16093372192594</v>
      </c>
      <c r="BT302" s="36">
        <f t="shared" si="666"/>
        <v>7.7354170775049793</v>
      </c>
      <c r="BU302" s="70" cm="1">
        <f t="array" ref="BU302">IF(AND(ActInt=1,$J302=0),INDEX(Tbl_FwdNom,$B302-IVP,MATCH(ValnDt,Tbl_FwdNom_Cols)),INDEX(Tbl_FwdNom,$B302,MATCH(StartDt,Tbl_FwdNom_Cols)))</f>
        <v>12.445805005</v>
      </c>
      <c r="BV302" s="70" cm="1">
        <f t="array" ref="BV302">INDEX(Tbl_FwdReal,$B302,MATCH(StartDt,Tbl_FwdReal_Cols))</f>
        <v>5.0177915799999999</v>
      </c>
      <c r="BW302" s="70" cm="1">
        <f t="array" ref="BW302">IF(RunType&lt;&gt;"OPN",INDEX(Tbl_FwdReal,$B302,MATCH(ValnDt,Tbl_FwdReal_Cols)),IF(AND($J302=0,ActInt=1),INDEX(Tbl_FwdReal,$B302-IVP,MATCH(ValnDt,Tbl_FwdReal_Cols)),-999))*$K302</f>
        <v>5.0177915799999999</v>
      </c>
      <c r="BX302" s="70">
        <f t="shared" si="667"/>
        <v>5.01779158E-2</v>
      </c>
      <c r="BY302" s="70">
        <f t="shared" si="742"/>
        <v>7.073100008336719E-2</v>
      </c>
      <c r="BZ302" s="64">
        <f t="shared" si="755"/>
        <v>5.7113808373538966E-3</v>
      </c>
      <c r="CA302" s="70" cm="1">
        <f t="array" ref="CA302">IF($J302=1,CA301*(1+INDEX(Tbl_CPI,$B302,MATCH(IF(RunType="OPN",StartDt,ValnDt),Tbl_CPI_Cols))),0)</f>
        <v>0</v>
      </c>
      <c r="CB302" s="70">
        <f t="shared" si="743"/>
        <v>5.503943948544249</v>
      </c>
      <c r="CC302" s="70">
        <f t="shared" si="744"/>
        <v>5.3189886285814154</v>
      </c>
      <c r="CD302" s="36">
        <f t="shared" si="668"/>
        <v>29.116446418500566</v>
      </c>
      <c r="CE302" s="36">
        <f t="shared" si="669"/>
        <v>1.5748656640219334</v>
      </c>
      <c r="CF302" s="36">
        <f t="shared" si="670"/>
        <v>0</v>
      </c>
      <c r="CG302" s="36">
        <f t="shared" si="671"/>
        <v>1.5776199983387289</v>
      </c>
      <c r="CH302" s="36">
        <f t="shared" si="672"/>
        <v>1.4966674616867408</v>
      </c>
      <c r="CI302" s="36">
        <f t="shared" si="673"/>
        <v>0</v>
      </c>
      <c r="CJ302" s="36">
        <f t="shared" si="674"/>
        <v>0</v>
      </c>
      <c r="CK302" s="36">
        <f t="shared" si="675"/>
        <v>0</v>
      </c>
      <c r="CL302" s="36">
        <f t="shared" si="676"/>
        <v>8.0952536651987955E-2</v>
      </c>
      <c r="CM302" s="36">
        <f t="shared" si="677"/>
        <v>1.5776199983387289</v>
      </c>
      <c r="CN302" s="36">
        <f t="shared" ca="1" si="678"/>
        <v>12.042355853011195</v>
      </c>
      <c r="CO302" s="20">
        <f t="shared" si="679"/>
        <v>120000</v>
      </c>
      <c r="CP302" s="20">
        <f t="shared" si="680"/>
        <v>2</v>
      </c>
      <c r="CQ302" s="64">
        <f t="shared" si="681"/>
        <v>5.7724746599999996E-3</v>
      </c>
      <c r="CR302" s="64">
        <f t="shared" si="682"/>
        <v>2.5976135969999994E-2</v>
      </c>
      <c r="CS302" s="36">
        <f t="shared" si="683"/>
        <v>13.514126597516242</v>
      </c>
      <c r="CT302" s="36">
        <f t="shared" si="684"/>
        <v>10.702433805014824</v>
      </c>
      <c r="CU302" s="36">
        <f t="shared" si="685"/>
        <v>1.1691928619473828</v>
      </c>
      <c r="CV302" s="36">
        <f t="shared" si="745"/>
        <v>11.871626666962207</v>
      </c>
      <c r="CW302" s="36">
        <f t="shared" si="686"/>
        <v>0</v>
      </c>
      <c r="CX302" s="36">
        <f t="shared" si="687"/>
        <v>0</v>
      </c>
      <c r="CY302" s="36">
        <f t="shared" si="688"/>
        <v>0</v>
      </c>
      <c r="CZ302" s="36">
        <f t="shared" si="746"/>
        <v>0</v>
      </c>
      <c r="DA302" s="64">
        <f t="shared" si="689"/>
        <v>9.8230311906937207E-3</v>
      </c>
      <c r="DB302" s="70">
        <f t="shared" si="747"/>
        <v>0.99027252212785122</v>
      </c>
      <c r="DC302" s="70">
        <f>PRODUCT($DB$8:DB302)</f>
        <v>5.4582939417209431E-2</v>
      </c>
      <c r="DD302" s="36">
        <f t="shared" si="690"/>
        <v>346.81936765456385</v>
      </c>
      <c r="DE302" s="36">
        <f t="shared" si="691"/>
        <v>1387.7062324988774</v>
      </c>
      <c r="DF302" s="36">
        <f t="shared" si="692"/>
        <v>96.783644140846562</v>
      </c>
      <c r="DG302" s="36">
        <f t="shared" si="693"/>
        <v>0.6205878823522899</v>
      </c>
      <c r="DH302" s="36">
        <f t="shared" ca="1" si="694"/>
        <v>9.9514255523721783E-14</v>
      </c>
      <c r="DI302" s="36">
        <f t="shared" si="695"/>
        <v>90.857714810477432</v>
      </c>
      <c r="DJ302" s="36">
        <f t="shared" ca="1" si="696"/>
        <v>1227.9076359132853</v>
      </c>
      <c r="DK302" s="36">
        <f t="shared" si="697"/>
        <v>0</v>
      </c>
      <c r="DL302" s="36">
        <f t="shared" si="698"/>
        <v>0</v>
      </c>
      <c r="DM302" s="36">
        <f t="shared" ca="1" si="699"/>
        <v>1227.9076359132853</v>
      </c>
      <c r="DN302" s="36">
        <f t="shared" ca="1" si="748"/>
        <v>1227.9076359132907</v>
      </c>
      <c r="DO302" s="64" cm="1">
        <f t="array" ref="DO302">IFERROR(INDEX(Tbl_FwdNom,$B302,MATCH(LIDt,Tbl_FwdNom_Cols,0)),0)</f>
        <v>9.066270222</v>
      </c>
      <c r="DP302" s="64">
        <f t="shared" ca="1" si="749"/>
        <v>8.6834564959999998</v>
      </c>
      <c r="DQ302" s="64">
        <f t="shared" ca="1" si="700"/>
        <v>6.9632483234332021E-3</v>
      </c>
      <c r="DR302" s="70">
        <f t="shared" ca="1" si="701"/>
        <v>0.99308490321267751</v>
      </c>
      <c r="DS302" s="70">
        <f ca="1">PRODUCT($DR$8:DR302)</f>
        <v>6.0188940871994813E-2</v>
      </c>
      <c r="DT302" s="36">
        <f t="shared" ca="1" si="702"/>
        <v>1685.334393288457</v>
      </c>
      <c r="DU302" s="36">
        <f t="shared" ca="1" si="703"/>
        <v>111.50796682456821</v>
      </c>
      <c r="DV302" s="36">
        <f t="shared" ca="1" si="704"/>
        <v>0.75116618356977771</v>
      </c>
      <c r="DW302" s="36">
        <f t="shared" ca="1" si="705"/>
        <v>1.0924953860167853E-13</v>
      </c>
      <c r="DX302" s="36">
        <f t="shared" ca="1" si="706"/>
        <v>393.50697432291929</v>
      </c>
      <c r="DY302" s="36">
        <f t="shared" ca="1" si="707"/>
        <v>4.1528619444435844</v>
      </c>
      <c r="DZ302" s="36">
        <f t="shared" ca="1" si="708"/>
        <v>101.61137503837082</v>
      </c>
      <c r="EA302" s="36">
        <f t="shared" ca="1" si="709"/>
        <v>0</v>
      </c>
      <c r="EB302" s="36">
        <f t="shared" ca="1" si="710"/>
        <v>1508.3484565893509</v>
      </c>
      <c r="EC302" s="36">
        <f t="shared" ca="1" si="711"/>
        <v>0</v>
      </c>
      <c r="ED302" s="36">
        <f t="shared" ca="1" si="712"/>
        <v>0</v>
      </c>
      <c r="EE302" s="36">
        <f t="shared" ca="1" si="750"/>
        <v>0</v>
      </c>
      <c r="EF302" s="36">
        <f t="shared" ca="1" si="713"/>
        <v>1508.3484565893509</v>
      </c>
      <c r="EG302" s="64"/>
      <c r="EH302" s="64"/>
      <c r="EI302" s="64"/>
      <c r="EJ302" s="70"/>
      <c r="EK302" s="70"/>
      <c r="EL302" s="70"/>
      <c r="EM302" s="70"/>
      <c r="EN302" s="70"/>
      <c r="EO302" s="36">
        <f t="shared" ca="1" si="714"/>
        <v>12.06158610747776</v>
      </c>
      <c r="EP302" s="36">
        <f t="shared" ca="1" si="715"/>
        <v>0</v>
      </c>
      <c r="EQ302" s="36">
        <f t="shared" si="716"/>
        <v>39.623148173274416</v>
      </c>
      <c r="ER302" s="36">
        <f t="shared" si="717"/>
        <v>2.0789358673380756</v>
      </c>
      <c r="ES302" s="36">
        <f t="shared" si="718"/>
        <v>-1.898548177833584</v>
      </c>
      <c r="ET302" s="36">
        <f t="shared" ca="1" si="719"/>
        <v>0</v>
      </c>
      <c r="EU302" s="36">
        <f t="shared" ca="1" si="751"/>
        <v>2.0789358673380756</v>
      </c>
      <c r="EV302" s="36">
        <f t="shared" si="720"/>
        <v>1.499795566993736</v>
      </c>
      <c r="EW302" s="36">
        <f t="shared" si="721"/>
        <v>51.794103665381471</v>
      </c>
      <c r="EX302" s="36">
        <f t="shared" ca="1" si="752"/>
        <v>94.995983272987701</v>
      </c>
      <c r="EY302" s="36">
        <f t="shared" si="722"/>
        <v>0</v>
      </c>
      <c r="EZ302" s="36">
        <f t="shared" si="723"/>
        <v>0</v>
      </c>
      <c r="FA302" s="36">
        <f t="shared" si="724"/>
        <v>0</v>
      </c>
      <c r="FB302" s="36">
        <f t="shared" si="725"/>
        <v>0</v>
      </c>
      <c r="FC302" s="36">
        <f t="shared" si="753"/>
        <v>0</v>
      </c>
      <c r="FD302" s="36">
        <f t="shared" si="726"/>
        <v>0</v>
      </c>
      <c r="FE302" s="36">
        <f t="shared" si="727"/>
        <v>0</v>
      </c>
      <c r="FF302" s="36">
        <f t="shared" si="754"/>
        <v>0</v>
      </c>
      <c r="FG302" s="36">
        <f t="shared" ca="1" si="728"/>
        <v>94.995983272987701</v>
      </c>
      <c r="FH302" s="36">
        <f t="shared" ca="1" si="729"/>
        <v>0.9331485066811771</v>
      </c>
      <c r="FI302" s="36">
        <f t="shared" ca="1" si="730"/>
        <v>-1.2769897346805825</v>
      </c>
      <c r="FJ302" s="36">
        <f t="shared" ca="1" si="731"/>
        <v>114.29321027361148</v>
      </c>
      <c r="FK302" s="36">
        <f t="shared" si="732"/>
        <v>0</v>
      </c>
      <c r="FL302" s="36">
        <f t="shared" si="733"/>
        <v>0</v>
      </c>
      <c r="FM302" s="36">
        <f t="shared" ca="1" si="734"/>
        <v>0</v>
      </c>
      <c r="FN302" s="36">
        <f t="shared" ca="1" si="756"/>
        <v>114.29321027361148</v>
      </c>
    </row>
    <row r="303" spans="2:170" x14ac:dyDescent="0.25">
      <c r="B303" s="2">
        <v>295</v>
      </c>
      <c r="C303" s="2">
        <f t="shared" si="607"/>
        <v>25</v>
      </c>
      <c r="D303" s="2">
        <f t="shared" si="759"/>
        <v>319</v>
      </c>
      <c r="E303" s="2">
        <f t="shared" si="757"/>
        <v>27</v>
      </c>
      <c r="F303" s="189">
        <f t="shared" si="761"/>
        <v>54696</v>
      </c>
      <c r="G303" s="2">
        <f t="shared" si="760"/>
        <v>9</v>
      </c>
      <c r="H303" s="187">
        <f t="shared" si="611"/>
        <v>59.166666666666671</v>
      </c>
      <c r="I303" s="186">
        <f t="shared" si="758"/>
        <v>59</v>
      </c>
      <c r="J303" s="2">
        <f t="shared" si="612"/>
        <v>0</v>
      </c>
      <c r="K303" s="2">
        <f t="shared" si="613"/>
        <v>1</v>
      </c>
      <c r="L303">
        <f t="shared" si="614"/>
        <v>2</v>
      </c>
      <c r="M303" s="190">
        <f t="shared" si="735"/>
        <v>4.5829265400000006E-3</v>
      </c>
      <c r="N303">
        <f t="shared" si="615"/>
        <v>1</v>
      </c>
      <c r="O303">
        <f t="shared" si="616"/>
        <v>100</v>
      </c>
      <c r="P303" s="58">
        <f t="shared" si="617"/>
        <v>2.0623169430000005E-2</v>
      </c>
      <c r="Q303" s="106">
        <f t="shared" si="618"/>
        <v>2.0623169430000005E-2</v>
      </c>
      <c r="R303" s="59">
        <f t="shared" si="619"/>
        <v>2.0623169430000005E-2</v>
      </c>
      <c r="S303" s="32">
        <f t="shared" si="736"/>
        <v>1.7350594370958428E-3</v>
      </c>
      <c r="T303">
        <f t="shared" si="620"/>
        <v>1</v>
      </c>
      <c r="U303" s="32">
        <f t="shared" si="737"/>
        <v>5.0493327000000006E-4</v>
      </c>
      <c r="V303">
        <f t="shared" si="621"/>
        <v>1</v>
      </c>
      <c r="W303">
        <f t="shared" si="622"/>
        <v>100</v>
      </c>
      <c r="X303" s="58">
        <f t="shared" si="623"/>
        <v>2.2721997150000001E-3</v>
      </c>
      <c r="Y303" s="58">
        <f t="shared" si="624"/>
        <v>2.2721997150000001E-3</v>
      </c>
      <c r="Z303" s="32">
        <f t="shared" si="625"/>
        <v>2.2721997150000001E-3</v>
      </c>
      <c r="AA303" s="32">
        <f t="shared" si="626"/>
        <v>1.8954745676225127E-4</v>
      </c>
      <c r="AB303" s="59">
        <f t="shared" si="627"/>
        <v>4.9056245199999996E-3</v>
      </c>
      <c r="AC303" s="59">
        <f t="shared" si="628"/>
        <v>4.9056245199999996E-3</v>
      </c>
      <c r="AD303">
        <f t="shared" si="629"/>
        <v>1</v>
      </c>
      <c r="AE303" s="59">
        <f t="shared" si="630"/>
        <v>4.9056245199999996E-3</v>
      </c>
      <c r="AF303" s="59">
        <f t="shared" si="631"/>
        <v>4.1758461800000006E-3</v>
      </c>
      <c r="AG303" s="59">
        <f t="shared" si="632"/>
        <v>4.1758461800000006E-3</v>
      </c>
      <c r="AH303">
        <f t="shared" si="633"/>
        <v>1</v>
      </c>
      <c r="AI303" s="59">
        <f t="shared" si="634"/>
        <v>4.1758461800000006E-3</v>
      </c>
      <c r="AJ303" s="59">
        <f t="shared" si="635"/>
        <v>0</v>
      </c>
      <c r="AK303" s="59">
        <f t="shared" si="636"/>
        <v>0</v>
      </c>
      <c r="AL303" s="59">
        <f t="shared" si="637"/>
        <v>0</v>
      </c>
      <c r="AM303" s="12">
        <f t="shared" si="738"/>
        <v>5.0837076825786649E-2</v>
      </c>
      <c r="AN303" s="12">
        <f t="shared" si="739"/>
        <v>0</v>
      </c>
      <c r="AO303" s="66">
        <f t="shared" si="638"/>
        <v>8.820534990094749E-5</v>
      </c>
      <c r="AP303" s="66">
        <f t="shared" si="639"/>
        <v>9.6360386215550412E-6</v>
      </c>
      <c r="AQ303" s="59">
        <f t="shared" si="640"/>
        <v>2.4938761060170272E-4</v>
      </c>
      <c r="AR303" s="59">
        <f t="shared" si="641"/>
        <v>2.1228781306532773E-4</v>
      </c>
      <c r="AS303" s="59">
        <f t="shared" si="642"/>
        <v>0</v>
      </c>
      <c r="AT303" s="12">
        <f t="shared" si="643"/>
        <v>5.0277560013597108E-2</v>
      </c>
      <c r="AU303" s="59">
        <f t="shared" si="740"/>
        <v>0</v>
      </c>
      <c r="AV303" s="59">
        <f t="shared" si="741"/>
        <v>-7.8333606962077695E-18</v>
      </c>
      <c r="AW303" s="70">
        <f t="shared" si="644"/>
        <v>0</v>
      </c>
      <c r="AX303" s="20">
        <f t="shared" si="645"/>
        <v>200000</v>
      </c>
      <c r="AY303" s="20">
        <f t="shared" si="646"/>
        <v>0</v>
      </c>
      <c r="AZ303" s="20">
        <f t="shared" si="647"/>
        <v>0</v>
      </c>
      <c r="BA303" s="20">
        <f t="shared" si="648"/>
        <v>200000</v>
      </c>
      <c r="BB303" s="36">
        <f t="shared" si="649"/>
        <v>1</v>
      </c>
      <c r="BC303" s="36">
        <f t="shared" si="650"/>
        <v>0</v>
      </c>
      <c r="BD303" s="80">
        <f t="shared" si="651"/>
        <v>17.641069980189499</v>
      </c>
      <c r="BE303" s="36">
        <f t="shared" si="652"/>
        <v>0</v>
      </c>
      <c r="BF303" s="36">
        <f t="shared" si="653"/>
        <v>0</v>
      </c>
      <c r="BG303" s="36">
        <f t="shared" si="654"/>
        <v>17.641069980189499</v>
      </c>
      <c r="BH303" s="36">
        <f t="shared" si="655"/>
        <v>1.9272077243110082</v>
      </c>
      <c r="BI303" s="36">
        <f t="shared" si="656"/>
        <v>0</v>
      </c>
      <c r="BJ303" s="36">
        <f t="shared" si="657"/>
        <v>0</v>
      </c>
      <c r="BK303" s="36">
        <f t="shared" si="658"/>
        <v>1.9272077243110082</v>
      </c>
      <c r="BL303" s="68">
        <f ca="1">IF(OR(AT303=0,E303&gt;ProjTerm),0,VLOOKUP(D303,'Life Events'!$AE$5:$AI$1206,5,FALSE))</f>
        <v>3.0515411861743921E-16</v>
      </c>
      <c r="BM303" s="93">
        <f t="shared" ca="1" si="659"/>
        <v>3.0515411861743921E-16</v>
      </c>
      <c r="BN303" s="93">
        <f t="shared" ca="1" si="660"/>
        <v>1.5342404512184629E-17</v>
      </c>
      <c r="BO303" s="36">
        <f t="shared" ca="1" si="661"/>
        <v>2.3345145961135029E-15</v>
      </c>
      <c r="BP303" s="36">
        <f t="shared" si="662"/>
        <v>8.1804774913023705E-3</v>
      </c>
      <c r="BQ303" s="36">
        <f t="shared" si="663"/>
        <v>98.307179443695603</v>
      </c>
      <c r="BR303" s="36">
        <f t="shared" si="664"/>
        <v>154.78110000000001</v>
      </c>
      <c r="BS303" s="36">
        <f t="shared" si="665"/>
        <v>152.16093372192594</v>
      </c>
      <c r="BT303" s="36">
        <f t="shared" si="666"/>
        <v>7.6502804769291037</v>
      </c>
      <c r="BU303" s="70" cm="1">
        <f t="array" ref="BU303">IF(AND(ActInt=1,$J303=0),INDEX(Tbl_FwdNom,$B303-IVP,MATCH(ValnDt,Tbl_FwdNom_Cols)),INDEX(Tbl_FwdNom,$B303,MATCH(StartDt,Tbl_FwdNom_Cols)))</f>
        <v>12.444711206999999</v>
      </c>
      <c r="BV303" s="70" cm="1">
        <f t="array" ref="BV303">INDEX(Tbl_FwdReal,$B303,MATCH(StartDt,Tbl_FwdReal_Cols))</f>
        <v>5.0177013940000004</v>
      </c>
      <c r="BW303" s="70" cm="1">
        <f t="array" ref="BW303">IF(RunType&lt;&gt;"OPN",INDEX(Tbl_FwdReal,$B303,MATCH(ValnDt,Tbl_FwdReal_Cols)),IF(AND($J303=0,ActInt=1),INDEX(Tbl_FwdReal,$B303-IVP,MATCH(ValnDt,Tbl_FwdReal_Cols)),-999))*$K303</f>
        <v>5.0177013940000004</v>
      </c>
      <c r="BX303" s="70">
        <f t="shared" si="667"/>
        <v>5.0177013940000001E-2</v>
      </c>
      <c r="BY303" s="70">
        <f t="shared" si="742"/>
        <v>7.0721504226565868E-2</v>
      </c>
      <c r="BZ303" s="64">
        <f t="shared" si="755"/>
        <v>5.710637565539578E-3</v>
      </c>
      <c r="CA303" s="70" cm="1">
        <f t="array" ref="CA303">IF($J303=1,CA302*(1+INDEX(Tbl_CPI,$B303,MATCH(IF(RunType="OPN",StartDt,ValnDt),Tbl_CPI_Cols))),0)</f>
        <v>0</v>
      </c>
      <c r="CB303" s="70">
        <f t="shared" si="743"/>
        <v>5.5353749776154304</v>
      </c>
      <c r="CC303" s="70">
        <f t="shared" si="744"/>
        <v>5.3189886285814154</v>
      </c>
      <c r="CD303" s="36">
        <f t="shared" si="668"/>
        <v>29.116446418500566</v>
      </c>
      <c r="CE303" s="36">
        <f t="shared" si="669"/>
        <v>1.5748656640219334</v>
      </c>
      <c r="CF303" s="36">
        <f t="shared" si="670"/>
        <v>0</v>
      </c>
      <c r="CG303" s="36">
        <f t="shared" si="671"/>
        <v>1.5602565902233905</v>
      </c>
      <c r="CH303" s="36">
        <f t="shared" si="672"/>
        <v>1.4801950234712138</v>
      </c>
      <c r="CI303" s="36">
        <f t="shared" si="673"/>
        <v>0</v>
      </c>
      <c r="CJ303" s="36">
        <f t="shared" si="674"/>
        <v>0</v>
      </c>
      <c r="CK303" s="36">
        <f t="shared" si="675"/>
        <v>0</v>
      </c>
      <c r="CL303" s="36">
        <f t="shared" si="676"/>
        <v>8.006156675217653E-2</v>
      </c>
      <c r="CM303" s="36">
        <f t="shared" si="677"/>
        <v>1.5602565902233905</v>
      </c>
      <c r="CN303" s="36">
        <f t="shared" ca="1" si="678"/>
        <v>11.909816750080102</v>
      </c>
      <c r="CO303" s="20">
        <f t="shared" si="679"/>
        <v>120000</v>
      </c>
      <c r="CP303" s="20">
        <f t="shared" si="680"/>
        <v>2</v>
      </c>
      <c r="CQ303" s="64">
        <f t="shared" si="681"/>
        <v>5.7724746599999996E-3</v>
      </c>
      <c r="CR303" s="64">
        <f t="shared" si="682"/>
        <v>2.5976135969999994E-2</v>
      </c>
      <c r="CS303" s="36">
        <f t="shared" si="683"/>
        <v>13.365389071570755</v>
      </c>
      <c r="CT303" s="36">
        <f t="shared" si="684"/>
        <v>10.584641988113699</v>
      </c>
      <c r="CU303" s="36">
        <f t="shared" si="685"/>
        <v>1.1563246345866049</v>
      </c>
      <c r="CV303" s="36">
        <f t="shared" si="745"/>
        <v>11.740966622700304</v>
      </c>
      <c r="CW303" s="36">
        <f t="shared" si="686"/>
        <v>0</v>
      </c>
      <c r="CX303" s="36">
        <f t="shared" si="687"/>
        <v>0</v>
      </c>
      <c r="CY303" s="36">
        <f t="shared" si="688"/>
        <v>0</v>
      </c>
      <c r="CZ303" s="36">
        <f t="shared" si="746"/>
        <v>0</v>
      </c>
      <c r="DA303" s="64">
        <f t="shared" si="689"/>
        <v>9.8222126131455312E-3</v>
      </c>
      <c r="DB303" s="70">
        <f t="shared" si="747"/>
        <v>0.99027332485811703</v>
      </c>
      <c r="DC303" s="70">
        <f>PRODUCT($DB$8:DB303)</f>
        <v>5.4052028897209156E-2</v>
      </c>
      <c r="DD303" s="36">
        <f t="shared" si="690"/>
        <v>342.57562074509457</v>
      </c>
      <c r="DE303" s="36">
        <f t="shared" si="691"/>
        <v>1383.695508178879</v>
      </c>
      <c r="DF303" s="36">
        <f t="shared" si="692"/>
        <v>95.807065946761966</v>
      </c>
      <c r="DG303" s="36">
        <f t="shared" si="693"/>
        <v>0.61850295098659347</v>
      </c>
      <c r="DH303" s="36">
        <f t="shared" ca="1" si="694"/>
        <v>9.8157191103401164E-14</v>
      </c>
      <c r="DI303" s="36">
        <f t="shared" si="695"/>
        <v>90.174556840706856</v>
      </c>
      <c r="DJ303" s="36">
        <f t="shared" ca="1" si="696"/>
        <v>1226.4830072702666</v>
      </c>
      <c r="DK303" s="36">
        <f t="shared" si="697"/>
        <v>0</v>
      </c>
      <c r="DL303" s="36">
        <f t="shared" si="698"/>
        <v>0</v>
      </c>
      <c r="DM303" s="36">
        <f t="shared" ca="1" si="699"/>
        <v>1226.4830072702666</v>
      </c>
      <c r="DN303" s="36">
        <f t="shared" ca="1" si="748"/>
        <v>1226.4830072702721</v>
      </c>
      <c r="DO303" s="64" cm="1">
        <f t="array" ref="DO303">IFERROR(INDEX(Tbl_FwdNom,$B303,MATCH(LIDt,Tbl_FwdNom_Cols,0)),0)</f>
        <v>9.0473051120000001</v>
      </c>
      <c r="DP303" s="64">
        <f t="shared" ca="1" si="749"/>
        <v>8.6817361020000003</v>
      </c>
      <c r="DQ303" s="64">
        <f t="shared" ca="1" si="700"/>
        <v>6.9619200117201352E-3</v>
      </c>
      <c r="DR303" s="70">
        <f t="shared" ca="1" si="701"/>
        <v>0.99308621321882851</v>
      </c>
      <c r="DS303" s="70">
        <f ca="1">PRODUCT($DR$8:DR303)</f>
        <v>5.9772807368221305E-2</v>
      </c>
      <c r="DT303" s="36">
        <f t="shared" ca="1" si="702"/>
        <v>1679.4264865473426</v>
      </c>
      <c r="DU303" s="36">
        <f t="shared" ca="1" si="703"/>
        <v>110.3570686459594</v>
      </c>
      <c r="DV303" s="36">
        <f t="shared" ca="1" si="704"/>
        <v>0.74821526496399726</v>
      </c>
      <c r="DW303" s="36">
        <f t="shared" ca="1" si="705"/>
        <v>1.0767561055462725E-13</v>
      </c>
      <c r="DX303" s="36">
        <f t="shared" ca="1" si="706"/>
        <v>388.59625792528038</v>
      </c>
      <c r="DY303" s="36">
        <f t="shared" ca="1" si="707"/>
        <v>4.1011548881445989</v>
      </c>
      <c r="DZ303" s="36">
        <f t="shared" ca="1" si="708"/>
        <v>100.82828528084249</v>
      </c>
      <c r="EA303" s="36">
        <f t="shared" ca="1" si="709"/>
        <v>0</v>
      </c>
      <c r="EB303" s="36">
        <f t="shared" ca="1" si="710"/>
        <v>1505.3685221720445</v>
      </c>
      <c r="EC303" s="36">
        <f t="shared" ca="1" si="711"/>
        <v>0</v>
      </c>
      <c r="ED303" s="36">
        <f t="shared" ca="1" si="712"/>
        <v>0</v>
      </c>
      <c r="EE303" s="36">
        <f t="shared" ca="1" si="750"/>
        <v>0</v>
      </c>
      <c r="EF303" s="36">
        <f t="shared" ca="1" si="713"/>
        <v>1505.3685221720445</v>
      </c>
      <c r="EG303" s="64"/>
      <c r="EH303" s="64"/>
      <c r="EI303" s="64"/>
      <c r="EJ303" s="70"/>
      <c r="EK303" s="70"/>
      <c r="EL303" s="70"/>
      <c r="EM303" s="70"/>
      <c r="EN303" s="70"/>
      <c r="EO303" s="36">
        <f t="shared" ca="1" si="714"/>
        <v>12.045444697284946</v>
      </c>
      <c r="EP303" s="36">
        <f t="shared" ca="1" si="715"/>
        <v>0</v>
      </c>
      <c r="EQ303" s="36">
        <f t="shared" si="716"/>
        <v>39.490029969095232</v>
      </c>
      <c r="ER303" s="36">
        <f t="shared" si="717"/>
        <v>2.0534976176761131</v>
      </c>
      <c r="ES303" s="36">
        <f t="shared" si="718"/>
        <v>-1.8753171858141744</v>
      </c>
      <c r="ET303" s="36">
        <f t="shared" ca="1" si="719"/>
        <v>0</v>
      </c>
      <c r="EU303" s="36">
        <f t="shared" ca="1" si="751"/>
        <v>2.0534976176761131</v>
      </c>
      <c r="EV303" s="36">
        <f t="shared" si="720"/>
        <v>1.4885186237340953</v>
      </c>
      <c r="EW303" s="36">
        <f t="shared" si="721"/>
        <v>51.620095834482854</v>
      </c>
      <c r="EX303" s="36">
        <f t="shared" ca="1" si="752"/>
        <v>94.652142044988295</v>
      </c>
      <c r="EY303" s="36">
        <f t="shared" si="722"/>
        <v>0</v>
      </c>
      <c r="EZ303" s="36">
        <f t="shared" si="723"/>
        <v>0</v>
      </c>
      <c r="FA303" s="36">
        <f t="shared" si="724"/>
        <v>0</v>
      </c>
      <c r="FB303" s="36">
        <f t="shared" si="725"/>
        <v>0</v>
      </c>
      <c r="FC303" s="36">
        <f t="shared" si="753"/>
        <v>0</v>
      </c>
      <c r="FD303" s="36">
        <f t="shared" si="726"/>
        <v>0</v>
      </c>
      <c r="FE303" s="36">
        <f t="shared" si="727"/>
        <v>0</v>
      </c>
      <c r="FF303" s="36">
        <f t="shared" si="754"/>
        <v>0</v>
      </c>
      <c r="FG303" s="36">
        <f t="shared" ca="1" si="728"/>
        <v>94.652142044988295</v>
      </c>
      <c r="FH303" s="36">
        <f t="shared" ca="1" si="729"/>
        <v>0.9296934634555265</v>
      </c>
      <c r="FI303" s="36">
        <f t="shared" ca="1" si="730"/>
        <v>-1.2629318924211412</v>
      </c>
      <c r="FJ303" s="36">
        <f t="shared" ca="1" si="731"/>
        <v>113.82597856899794</v>
      </c>
      <c r="FK303" s="36">
        <f t="shared" si="732"/>
        <v>0</v>
      </c>
      <c r="FL303" s="36">
        <f t="shared" si="733"/>
        <v>0</v>
      </c>
      <c r="FM303" s="36">
        <f t="shared" ca="1" si="734"/>
        <v>0</v>
      </c>
      <c r="FN303" s="36">
        <f t="shared" ca="1" si="756"/>
        <v>113.82597856899794</v>
      </c>
    </row>
    <row r="304" spans="2:170" x14ac:dyDescent="0.25">
      <c r="B304" s="2">
        <v>296</v>
      </c>
      <c r="C304" s="2">
        <f t="shared" si="607"/>
        <v>25</v>
      </c>
      <c r="D304" s="2">
        <f t="shared" si="759"/>
        <v>320</v>
      </c>
      <c r="E304" s="2">
        <f t="shared" si="757"/>
        <v>27</v>
      </c>
      <c r="F304" s="189">
        <f t="shared" si="761"/>
        <v>54727</v>
      </c>
      <c r="G304" s="2">
        <f t="shared" si="760"/>
        <v>10</v>
      </c>
      <c r="H304" s="187">
        <f t="shared" si="611"/>
        <v>59.25</v>
      </c>
      <c r="I304" s="186">
        <f t="shared" si="758"/>
        <v>59</v>
      </c>
      <c r="J304" s="2">
        <f t="shared" si="612"/>
        <v>0</v>
      </c>
      <c r="K304" s="2">
        <f t="shared" si="613"/>
        <v>1</v>
      </c>
      <c r="L304">
        <f t="shared" si="614"/>
        <v>2</v>
      </c>
      <c r="M304" s="190">
        <f t="shared" si="735"/>
        <v>4.5829265400000006E-3</v>
      </c>
      <c r="N304">
        <f t="shared" si="615"/>
        <v>1</v>
      </c>
      <c r="O304">
        <f t="shared" si="616"/>
        <v>100</v>
      </c>
      <c r="P304" s="58">
        <f t="shared" si="617"/>
        <v>2.0623169430000005E-2</v>
      </c>
      <c r="Q304" s="106">
        <f t="shared" si="618"/>
        <v>2.0623169430000005E-2</v>
      </c>
      <c r="R304" s="59">
        <f t="shared" si="619"/>
        <v>2.0623169430000005E-2</v>
      </c>
      <c r="S304" s="32">
        <f t="shared" si="736"/>
        <v>1.7350594370958428E-3</v>
      </c>
      <c r="T304">
        <f t="shared" si="620"/>
        <v>1</v>
      </c>
      <c r="U304" s="32">
        <f t="shared" si="737"/>
        <v>5.0493327000000006E-4</v>
      </c>
      <c r="V304">
        <f t="shared" si="621"/>
        <v>1</v>
      </c>
      <c r="W304">
        <f t="shared" si="622"/>
        <v>100</v>
      </c>
      <c r="X304" s="58">
        <f t="shared" si="623"/>
        <v>2.2721997150000001E-3</v>
      </c>
      <c r="Y304" s="58">
        <f t="shared" si="624"/>
        <v>2.2721997150000001E-3</v>
      </c>
      <c r="Z304" s="32">
        <f t="shared" si="625"/>
        <v>2.2721997150000001E-3</v>
      </c>
      <c r="AA304" s="32">
        <f t="shared" si="626"/>
        <v>1.8954745676225127E-4</v>
      </c>
      <c r="AB304" s="59">
        <f t="shared" si="627"/>
        <v>4.9056245199999996E-3</v>
      </c>
      <c r="AC304" s="59">
        <f t="shared" si="628"/>
        <v>4.9056245199999996E-3</v>
      </c>
      <c r="AD304">
        <f t="shared" si="629"/>
        <v>1</v>
      </c>
      <c r="AE304" s="59">
        <f t="shared" si="630"/>
        <v>4.9056245199999996E-3</v>
      </c>
      <c r="AF304" s="59">
        <f t="shared" si="631"/>
        <v>4.1758461800000006E-3</v>
      </c>
      <c r="AG304" s="59">
        <f t="shared" si="632"/>
        <v>4.1758461800000006E-3</v>
      </c>
      <c r="AH304">
        <f t="shared" si="633"/>
        <v>1</v>
      </c>
      <c r="AI304" s="59">
        <f t="shared" si="634"/>
        <v>4.1758461800000006E-3</v>
      </c>
      <c r="AJ304" s="59">
        <f t="shared" si="635"/>
        <v>0</v>
      </c>
      <c r="AK304" s="59">
        <f t="shared" si="636"/>
        <v>0</v>
      </c>
      <c r="AL304" s="59">
        <f t="shared" si="637"/>
        <v>0</v>
      </c>
      <c r="AM304" s="12">
        <f t="shared" si="738"/>
        <v>5.0277560013597108E-2</v>
      </c>
      <c r="AN304" s="12">
        <f t="shared" si="739"/>
        <v>0</v>
      </c>
      <c r="AO304" s="66">
        <f t="shared" si="638"/>
        <v>8.7234554975744246E-5</v>
      </c>
      <c r="AP304" s="66">
        <f t="shared" si="639"/>
        <v>9.5299836327887911E-6</v>
      </c>
      <c r="AQ304" s="59">
        <f t="shared" si="640"/>
        <v>2.4664283120847351E-4</v>
      </c>
      <c r="AR304" s="59">
        <f t="shared" si="641"/>
        <v>2.0995135692250026E-4</v>
      </c>
      <c r="AS304" s="59">
        <f t="shared" si="642"/>
        <v>0</v>
      </c>
      <c r="AT304" s="12">
        <f t="shared" si="643"/>
        <v>4.9724201286857603E-2</v>
      </c>
      <c r="AU304" s="59">
        <f t="shared" si="740"/>
        <v>1.111307226797642E-18</v>
      </c>
      <c r="AV304" s="59">
        <f t="shared" si="741"/>
        <v>0</v>
      </c>
      <c r="AW304" s="70">
        <f t="shared" si="644"/>
        <v>0</v>
      </c>
      <c r="AX304" s="20">
        <f t="shared" si="645"/>
        <v>200000</v>
      </c>
      <c r="AY304" s="20">
        <f t="shared" si="646"/>
        <v>0</v>
      </c>
      <c r="AZ304" s="20">
        <f t="shared" si="647"/>
        <v>0</v>
      </c>
      <c r="BA304" s="20">
        <f t="shared" si="648"/>
        <v>200000</v>
      </c>
      <c r="BB304" s="36">
        <f t="shared" si="649"/>
        <v>1</v>
      </c>
      <c r="BC304" s="36">
        <f t="shared" si="650"/>
        <v>0</v>
      </c>
      <c r="BD304" s="80">
        <f t="shared" si="651"/>
        <v>17.446910995148848</v>
      </c>
      <c r="BE304" s="36">
        <f t="shared" si="652"/>
        <v>0</v>
      </c>
      <c r="BF304" s="36">
        <f t="shared" si="653"/>
        <v>0</v>
      </c>
      <c r="BG304" s="36">
        <f t="shared" si="654"/>
        <v>17.446910995148848</v>
      </c>
      <c r="BH304" s="36">
        <f t="shared" si="655"/>
        <v>1.9059967265577582</v>
      </c>
      <c r="BI304" s="36">
        <f t="shared" si="656"/>
        <v>0</v>
      </c>
      <c r="BJ304" s="36">
        <f t="shared" si="657"/>
        <v>0</v>
      </c>
      <c r="BK304" s="36">
        <f t="shared" si="658"/>
        <v>1.9059967265577582</v>
      </c>
      <c r="BL304" s="68">
        <f ca="1">IF(OR(AT304=0,E304&gt;ProjTerm),0,VLOOKUP(D304,'Life Events'!$AE$5:$AI$1206,5,FALSE))</f>
        <v>3.0855004434711184E-16</v>
      </c>
      <c r="BM304" s="93">
        <f t="shared" ca="1" si="659"/>
        <v>3.0855004434711184E-16</v>
      </c>
      <c r="BN304" s="93">
        <f t="shared" ca="1" si="660"/>
        <v>1.5342404512184629E-17</v>
      </c>
      <c r="BO304" s="36">
        <f t="shared" ca="1" si="661"/>
        <v>2.3345145961135029E-15</v>
      </c>
      <c r="BP304" s="36">
        <f t="shared" si="662"/>
        <v>8.0904425212782859E-3</v>
      </c>
      <c r="BQ304" s="36">
        <f t="shared" si="663"/>
        <v>98.307179443695603</v>
      </c>
      <c r="BR304" s="36">
        <f t="shared" si="664"/>
        <v>154.78110000000001</v>
      </c>
      <c r="BS304" s="36">
        <f t="shared" si="665"/>
        <v>152.16093372192594</v>
      </c>
      <c r="BT304" s="36">
        <f t="shared" si="666"/>
        <v>7.5660808963852446</v>
      </c>
      <c r="BU304" s="70" cm="1">
        <f t="array" ref="BU304">IF(AND(ActInt=1,$J304=0),INDEX(Tbl_FwdNom,$B304-IVP,MATCH(ValnDt,Tbl_FwdNom_Cols)),INDEX(Tbl_FwdNom,$B304,MATCH(StartDt,Tbl_FwdNom_Cols)))</f>
        <v>12.443670339000001</v>
      </c>
      <c r="BV304" s="70" cm="1">
        <f t="array" ref="BV304">INDEX(Tbl_FwdReal,$B304,MATCH(StartDt,Tbl_FwdReal_Cols))</f>
        <v>5.0176155710000003</v>
      </c>
      <c r="BW304" s="70" cm="1">
        <f t="array" ref="BW304">IF(RunType&lt;&gt;"OPN",INDEX(Tbl_FwdReal,$B304,MATCH(ValnDt,Tbl_FwdReal_Cols)),IF(AND($J304=0,ActInt=1),INDEX(Tbl_FwdReal,$B304-IVP,MATCH(ValnDt,Tbl_FwdReal_Cols)),-999))*$K304</f>
        <v>5.0176155710000003</v>
      </c>
      <c r="BX304" s="70">
        <f t="shared" si="667"/>
        <v>5.0176155710000003E-2</v>
      </c>
      <c r="BY304" s="70">
        <f t="shared" si="742"/>
        <v>7.0712467880966301E-2</v>
      </c>
      <c r="BZ304" s="64">
        <f t="shared" si="755"/>
        <v>5.7099302555614351E-3</v>
      </c>
      <c r="CA304" s="70" cm="1">
        <f t="array" ref="CA304">IF($J304=1,CA303*(1+INDEX(Tbl_CPI,$B304,MATCH(IF(RunType="OPN",StartDt,ValnDt),Tbl_CPI_Cols))),0)</f>
        <v>0</v>
      </c>
      <c r="CB304" s="70">
        <f t="shared" si="743"/>
        <v>5.5669815826759947</v>
      </c>
      <c r="CC304" s="70">
        <f t="shared" si="744"/>
        <v>5.3189886285814154</v>
      </c>
      <c r="CD304" s="36">
        <f t="shared" si="668"/>
        <v>29.116446418500566</v>
      </c>
      <c r="CE304" s="36">
        <f t="shared" si="669"/>
        <v>1.5748656640219334</v>
      </c>
      <c r="CF304" s="36">
        <f t="shared" si="670"/>
        <v>0</v>
      </c>
      <c r="CG304" s="36">
        <f t="shared" si="671"/>
        <v>1.543084285125063</v>
      </c>
      <c r="CH304" s="36">
        <f t="shared" si="672"/>
        <v>1.4639038821888468</v>
      </c>
      <c r="CI304" s="36">
        <f t="shared" si="673"/>
        <v>0</v>
      </c>
      <c r="CJ304" s="36">
        <f t="shared" si="674"/>
        <v>0</v>
      </c>
      <c r="CK304" s="36">
        <f t="shared" si="675"/>
        <v>0</v>
      </c>
      <c r="CL304" s="36">
        <f t="shared" si="676"/>
        <v>7.9180402936216213E-2</v>
      </c>
      <c r="CM304" s="36">
        <f t="shared" si="677"/>
        <v>1.543084285125063</v>
      </c>
      <c r="CN304" s="36">
        <f t="shared" ca="1" si="678"/>
        <v>11.778736382800085</v>
      </c>
      <c r="CO304" s="20">
        <f t="shared" si="679"/>
        <v>120000</v>
      </c>
      <c r="CP304" s="20">
        <f t="shared" si="680"/>
        <v>2</v>
      </c>
      <c r="CQ304" s="64">
        <f t="shared" si="681"/>
        <v>5.7724746599999996E-3</v>
      </c>
      <c r="CR304" s="64">
        <f t="shared" si="682"/>
        <v>2.5976135969999994E-2</v>
      </c>
      <c r="CS304" s="36">
        <f t="shared" si="683"/>
        <v>13.218288562376943</v>
      </c>
      <c r="CT304" s="36">
        <f t="shared" si="684"/>
        <v>10.46814659708931</v>
      </c>
      <c r="CU304" s="36">
        <f t="shared" si="685"/>
        <v>1.1435980359346549</v>
      </c>
      <c r="CV304" s="36">
        <f t="shared" si="745"/>
        <v>11.611744633023966</v>
      </c>
      <c r="CW304" s="36">
        <f t="shared" si="686"/>
        <v>0</v>
      </c>
      <c r="CX304" s="36">
        <f t="shared" si="687"/>
        <v>0</v>
      </c>
      <c r="CY304" s="36">
        <f t="shared" si="688"/>
        <v>0</v>
      </c>
      <c r="CZ304" s="36">
        <f t="shared" si="746"/>
        <v>0</v>
      </c>
      <c r="DA304" s="64">
        <f t="shared" si="689"/>
        <v>9.8214336406214908E-3</v>
      </c>
      <c r="DB304" s="70">
        <f t="shared" si="747"/>
        <v>0.99027408875130218</v>
      </c>
      <c r="DC304" s="70">
        <f>PRODUCT($DB$8:DB304)</f>
        <v>5.3526323661342849E-2</v>
      </c>
      <c r="DD304" s="36">
        <f t="shared" si="690"/>
        <v>338.37412357475199</v>
      </c>
      <c r="DE304" s="36">
        <f t="shared" si="691"/>
        <v>1379.8384707961352</v>
      </c>
      <c r="DF304" s="36">
        <f t="shared" si="692"/>
        <v>94.842031960702982</v>
      </c>
      <c r="DG304" s="36">
        <f t="shared" si="693"/>
        <v>0.6164870941549585</v>
      </c>
      <c r="DH304" s="36">
        <f t="shared" ca="1" si="694"/>
        <v>9.6786720846059512E-14</v>
      </c>
      <c r="DI304" s="36">
        <f t="shared" si="695"/>
        <v>89.501960681757012</v>
      </c>
      <c r="DJ304" s="36">
        <f t="shared" ca="1" si="696"/>
        <v>1225.1918527696882</v>
      </c>
      <c r="DK304" s="36">
        <f t="shared" si="697"/>
        <v>0</v>
      </c>
      <c r="DL304" s="36">
        <f t="shared" si="698"/>
        <v>0</v>
      </c>
      <c r="DM304" s="36">
        <f t="shared" ca="1" si="699"/>
        <v>1225.1918527696882</v>
      </c>
      <c r="DN304" s="36">
        <f t="shared" ca="1" si="748"/>
        <v>1225.1918527696935</v>
      </c>
      <c r="DO304" s="64" cm="1">
        <f t="array" ref="DO304">IFERROR(INDEX(Tbl_FwdNom,$B304,MATCH(LIDt,Tbl_FwdNom_Cols,0)),0)</f>
        <v>9.0276979490000002</v>
      </c>
      <c r="DP304" s="64">
        <f t="shared" ca="1" si="749"/>
        <v>8.6800157349999996</v>
      </c>
      <c r="DQ304" s="64">
        <f t="shared" ca="1" si="700"/>
        <v>6.9605917015793661E-3</v>
      </c>
      <c r="DR304" s="70">
        <f t="shared" ca="1" si="701"/>
        <v>0.99308752322688498</v>
      </c>
      <c r="DS304" s="70">
        <f ca="1">PRODUCT($DR$8:DR304)</f>
        <v>5.9359629225624599E-2</v>
      </c>
      <c r="DT304" s="36">
        <f t="shared" ca="1" si="702"/>
        <v>1673.6693776178679</v>
      </c>
      <c r="DU304" s="36">
        <f t="shared" ca="1" si="703"/>
        <v>109.21922241562933</v>
      </c>
      <c r="DV304" s="36">
        <f t="shared" ca="1" si="704"/>
        <v>0.74533284340702233</v>
      </c>
      <c r="DW304" s="36">
        <f t="shared" ca="1" si="705"/>
        <v>1.0609058191980277E-13</v>
      </c>
      <c r="DX304" s="36">
        <f t="shared" ca="1" si="706"/>
        <v>383.73503691707464</v>
      </c>
      <c r="DY304" s="36">
        <f t="shared" ca="1" si="707"/>
        <v>4.0499698074340884</v>
      </c>
      <c r="DZ304" s="36">
        <f t="shared" ca="1" si="708"/>
        <v>100.05601628724969</v>
      </c>
      <c r="EA304" s="36">
        <f t="shared" ca="1" si="709"/>
        <v>0</v>
      </c>
      <c r="EB304" s="36">
        <f t="shared" ca="1" si="710"/>
        <v>1502.5142163676994</v>
      </c>
      <c r="EC304" s="36">
        <f t="shared" ca="1" si="711"/>
        <v>0</v>
      </c>
      <c r="ED304" s="36">
        <f t="shared" ca="1" si="712"/>
        <v>0</v>
      </c>
      <c r="EE304" s="36">
        <f t="shared" ca="1" si="750"/>
        <v>0</v>
      </c>
      <c r="EF304" s="36">
        <f t="shared" ca="1" si="713"/>
        <v>1502.5142163676994</v>
      </c>
      <c r="EG304" s="64"/>
      <c r="EH304" s="64"/>
      <c r="EI304" s="64"/>
      <c r="EJ304" s="70"/>
      <c r="EK304" s="70"/>
      <c r="EL304" s="70"/>
      <c r="EM304" s="70"/>
      <c r="EN304" s="70"/>
      <c r="EO304" s="36">
        <f t="shared" ca="1" si="714"/>
        <v>12.030666167346567</v>
      </c>
      <c r="EP304" s="36">
        <f t="shared" ca="1" si="715"/>
        <v>0</v>
      </c>
      <c r="EQ304" s="36">
        <f t="shared" si="716"/>
        <v>39.361322019411759</v>
      </c>
      <c r="ER304" s="36">
        <f t="shared" si="717"/>
        <v>2.0283126252029002</v>
      </c>
      <c r="ES304" s="36">
        <f t="shared" si="718"/>
        <v>-1.8523174760492003</v>
      </c>
      <c r="ET304" s="36">
        <f t="shared" ca="1" si="719"/>
        <v>0</v>
      </c>
      <c r="EU304" s="36">
        <f t="shared" ca="1" si="751"/>
        <v>2.0283126252029002</v>
      </c>
      <c r="EV304" s="36">
        <f t="shared" si="720"/>
        <v>1.4774160251306176</v>
      </c>
      <c r="EW304" s="36">
        <f t="shared" si="721"/>
        <v>51.451852946277398</v>
      </c>
      <c r="EX304" s="36">
        <f t="shared" ca="1" si="752"/>
        <v>94.318903616022681</v>
      </c>
      <c r="EY304" s="36">
        <f t="shared" si="722"/>
        <v>0</v>
      </c>
      <c r="EZ304" s="36">
        <f t="shared" si="723"/>
        <v>0</v>
      </c>
      <c r="FA304" s="36">
        <f t="shared" si="724"/>
        <v>0</v>
      </c>
      <c r="FB304" s="36">
        <f t="shared" si="725"/>
        <v>0</v>
      </c>
      <c r="FC304" s="36">
        <f t="shared" si="753"/>
        <v>0</v>
      </c>
      <c r="FD304" s="36">
        <f t="shared" si="726"/>
        <v>0</v>
      </c>
      <c r="FE304" s="36">
        <f t="shared" si="727"/>
        <v>0</v>
      </c>
      <c r="FF304" s="36">
        <f t="shared" si="754"/>
        <v>0</v>
      </c>
      <c r="FG304" s="36">
        <f t="shared" ca="1" si="728"/>
        <v>94.318903616022681</v>
      </c>
      <c r="FH304" s="36">
        <f t="shared" ca="1" si="729"/>
        <v>0.9263468529209411</v>
      </c>
      <c r="FI304" s="36">
        <f t="shared" ca="1" si="730"/>
        <v>-1.2490349888182641</v>
      </c>
      <c r="FJ304" s="36">
        <f t="shared" ca="1" si="731"/>
        <v>113.3692397420312</v>
      </c>
      <c r="FK304" s="36">
        <f t="shared" si="732"/>
        <v>0</v>
      </c>
      <c r="FL304" s="36">
        <f t="shared" si="733"/>
        <v>0</v>
      </c>
      <c r="FM304" s="36">
        <f t="shared" ca="1" si="734"/>
        <v>0</v>
      </c>
      <c r="FN304" s="36">
        <f t="shared" ca="1" si="756"/>
        <v>113.3692397420312</v>
      </c>
    </row>
    <row r="305" spans="2:170" x14ac:dyDescent="0.25">
      <c r="B305" s="2">
        <v>297</v>
      </c>
      <c r="C305" s="2">
        <f t="shared" si="607"/>
        <v>25</v>
      </c>
      <c r="D305" s="2">
        <f t="shared" si="759"/>
        <v>321</v>
      </c>
      <c r="E305" s="2">
        <f t="shared" si="757"/>
        <v>27</v>
      </c>
      <c r="F305" s="189">
        <f t="shared" si="761"/>
        <v>54757</v>
      </c>
      <c r="G305" s="2">
        <f t="shared" si="760"/>
        <v>11</v>
      </c>
      <c r="H305" s="187">
        <f t="shared" si="611"/>
        <v>59.333333333333336</v>
      </c>
      <c r="I305" s="186">
        <f t="shared" si="758"/>
        <v>59</v>
      </c>
      <c r="J305" s="2">
        <f t="shared" si="612"/>
        <v>0</v>
      </c>
      <c r="K305" s="2">
        <f t="shared" si="613"/>
        <v>1</v>
      </c>
      <c r="L305">
        <f t="shared" si="614"/>
        <v>2</v>
      </c>
      <c r="M305" s="190">
        <f t="shared" si="735"/>
        <v>4.5829265400000006E-3</v>
      </c>
      <c r="N305">
        <f t="shared" si="615"/>
        <v>1</v>
      </c>
      <c r="O305">
        <f t="shared" si="616"/>
        <v>100</v>
      </c>
      <c r="P305" s="58">
        <f t="shared" si="617"/>
        <v>2.0623169430000005E-2</v>
      </c>
      <c r="Q305" s="106">
        <f t="shared" si="618"/>
        <v>2.0623169430000005E-2</v>
      </c>
      <c r="R305" s="59">
        <f t="shared" si="619"/>
        <v>2.0623169430000005E-2</v>
      </c>
      <c r="S305" s="32">
        <f t="shared" si="736"/>
        <v>1.7350594370958428E-3</v>
      </c>
      <c r="T305">
        <f t="shared" si="620"/>
        <v>1</v>
      </c>
      <c r="U305" s="32">
        <f t="shared" si="737"/>
        <v>5.0493327000000006E-4</v>
      </c>
      <c r="V305">
        <f t="shared" si="621"/>
        <v>1</v>
      </c>
      <c r="W305">
        <f t="shared" si="622"/>
        <v>100</v>
      </c>
      <c r="X305" s="58">
        <f t="shared" si="623"/>
        <v>2.2721997150000001E-3</v>
      </c>
      <c r="Y305" s="58">
        <f t="shared" si="624"/>
        <v>2.2721997150000001E-3</v>
      </c>
      <c r="Z305" s="32">
        <f t="shared" si="625"/>
        <v>2.2721997150000001E-3</v>
      </c>
      <c r="AA305" s="32">
        <f t="shared" si="626"/>
        <v>1.8954745676225127E-4</v>
      </c>
      <c r="AB305" s="59">
        <f t="shared" si="627"/>
        <v>4.9056245199999996E-3</v>
      </c>
      <c r="AC305" s="59">
        <f t="shared" si="628"/>
        <v>4.9056245199999996E-3</v>
      </c>
      <c r="AD305">
        <f t="shared" si="629"/>
        <v>1</v>
      </c>
      <c r="AE305" s="59">
        <f t="shared" si="630"/>
        <v>4.9056245199999996E-3</v>
      </c>
      <c r="AF305" s="59">
        <f t="shared" si="631"/>
        <v>4.1758461800000006E-3</v>
      </c>
      <c r="AG305" s="59">
        <f t="shared" si="632"/>
        <v>4.1758461800000006E-3</v>
      </c>
      <c r="AH305">
        <f t="shared" si="633"/>
        <v>1</v>
      </c>
      <c r="AI305" s="59">
        <f t="shared" si="634"/>
        <v>4.1758461800000006E-3</v>
      </c>
      <c r="AJ305" s="59">
        <f t="shared" si="635"/>
        <v>0</v>
      </c>
      <c r="AK305" s="59">
        <f t="shared" si="636"/>
        <v>0</v>
      </c>
      <c r="AL305" s="59">
        <f t="shared" si="637"/>
        <v>0</v>
      </c>
      <c r="AM305" s="12">
        <f t="shared" si="738"/>
        <v>4.9724201286857603E-2</v>
      </c>
      <c r="AN305" s="12">
        <f t="shared" si="739"/>
        <v>0</v>
      </c>
      <c r="AO305" s="66">
        <f t="shared" si="638"/>
        <v>8.6274444694815538E-5</v>
      </c>
      <c r="AP305" s="66">
        <f t="shared" si="639"/>
        <v>9.4250958934581203E-6</v>
      </c>
      <c r="AQ305" s="59">
        <f t="shared" si="640"/>
        <v>2.439282610702242E-4</v>
      </c>
      <c r="AR305" s="59">
        <f t="shared" si="641"/>
        <v>2.0764061599727544E-4</v>
      </c>
      <c r="AS305" s="59">
        <f t="shared" si="642"/>
        <v>0</v>
      </c>
      <c r="AT305" s="12">
        <f t="shared" si="643"/>
        <v>4.9176932869201828E-2</v>
      </c>
      <c r="AU305" s="59">
        <f t="shared" si="740"/>
        <v>0</v>
      </c>
      <c r="AV305" s="59">
        <f t="shared" si="741"/>
        <v>-1.3010426069826053E-18</v>
      </c>
      <c r="AW305" s="70">
        <f t="shared" si="644"/>
        <v>0</v>
      </c>
      <c r="AX305" s="20">
        <f t="shared" si="645"/>
        <v>200000</v>
      </c>
      <c r="AY305" s="20">
        <f t="shared" si="646"/>
        <v>0</v>
      </c>
      <c r="AZ305" s="20">
        <f t="shared" si="647"/>
        <v>0</v>
      </c>
      <c r="BA305" s="20">
        <f t="shared" si="648"/>
        <v>200000</v>
      </c>
      <c r="BB305" s="36">
        <f t="shared" si="649"/>
        <v>1</v>
      </c>
      <c r="BC305" s="36">
        <f t="shared" si="650"/>
        <v>0</v>
      </c>
      <c r="BD305" s="80">
        <f t="shared" si="651"/>
        <v>17.254888938963109</v>
      </c>
      <c r="BE305" s="36">
        <f t="shared" si="652"/>
        <v>0</v>
      </c>
      <c r="BF305" s="36">
        <f t="shared" si="653"/>
        <v>0</v>
      </c>
      <c r="BG305" s="36">
        <f t="shared" si="654"/>
        <v>17.254888938963109</v>
      </c>
      <c r="BH305" s="36">
        <f t="shared" si="655"/>
        <v>1.8850191786916242</v>
      </c>
      <c r="BI305" s="36">
        <f t="shared" si="656"/>
        <v>0</v>
      </c>
      <c r="BJ305" s="36">
        <f t="shared" si="657"/>
        <v>0</v>
      </c>
      <c r="BK305" s="36">
        <f t="shared" si="658"/>
        <v>1.8850191786916242</v>
      </c>
      <c r="BL305" s="68">
        <f ca="1">IF(OR(AT305=0,E305&gt;ProjTerm),0,VLOOKUP(D305,'Life Events'!$AE$5:$AI$1206,5,FALSE))</f>
        <v>3.1198376183792379E-16</v>
      </c>
      <c r="BM305" s="93">
        <f t="shared" ca="1" si="659"/>
        <v>3.1198376183792379E-16</v>
      </c>
      <c r="BN305" s="93">
        <f t="shared" ca="1" si="660"/>
        <v>1.5342404512184629E-17</v>
      </c>
      <c r="BO305" s="36">
        <f t="shared" ca="1" si="661"/>
        <v>2.3345145961135029E-15</v>
      </c>
      <c r="BP305" s="36">
        <f t="shared" si="662"/>
        <v>8.0013984831204497E-3</v>
      </c>
      <c r="BQ305" s="36">
        <f t="shared" si="663"/>
        <v>98.307179443695603</v>
      </c>
      <c r="BR305" s="36">
        <f t="shared" si="664"/>
        <v>154.78110000000001</v>
      </c>
      <c r="BS305" s="36">
        <f t="shared" si="665"/>
        <v>152.16093372192594</v>
      </c>
      <c r="BT305" s="36">
        <f t="shared" si="666"/>
        <v>7.4828080229582206</v>
      </c>
      <c r="BU305" s="70" cm="1">
        <f t="array" ref="BU305">IF(AND(ActInt=1,$J305=0),INDEX(Tbl_FwdNom,$B305-IVP,MATCH(ValnDt,Tbl_FwdNom_Cols)),INDEX(Tbl_FwdNom,$B305,MATCH(StartDt,Tbl_FwdNom_Cols)))</f>
        <v>12.442594187999999</v>
      </c>
      <c r="BV305" s="70" cm="1">
        <f t="array" ref="BV305">INDEX(Tbl_FwdReal,$B305,MATCH(StartDt,Tbl_FwdReal_Cols))</f>
        <v>5.0175268390000003</v>
      </c>
      <c r="BW305" s="70" cm="1">
        <f t="array" ref="BW305">IF(RunType&lt;&gt;"OPN",INDEX(Tbl_FwdReal,$B305,MATCH(ValnDt,Tbl_FwdReal_Cols)),IF(AND($J305=0,ActInt=1),INDEX(Tbl_FwdReal,$B305-IVP,MATCH(ValnDt,Tbl_FwdReal_Cols)),-999))*$K305</f>
        <v>5.0175268390000003</v>
      </c>
      <c r="BX305" s="70">
        <f t="shared" si="667"/>
        <v>5.017526839E-2</v>
      </c>
      <c r="BY305" s="70">
        <f t="shared" si="742"/>
        <v>7.0703125206740047E-2</v>
      </c>
      <c r="BZ305" s="64">
        <f t="shared" si="755"/>
        <v>5.7091989622943817E-3</v>
      </c>
      <c r="CA305" s="70" cm="1">
        <f t="array" ref="CA305">IF($J305=1,CA304*(1+INDEX(Tbl_CPI,$B305,MATCH(IF(RunType="OPN",StartDt,ValnDt),Tbl_CPI_Cols))),0)</f>
        <v>0</v>
      </c>
      <c r="CB305" s="70">
        <f t="shared" si="743"/>
        <v>5.59876458815092</v>
      </c>
      <c r="CC305" s="70">
        <f t="shared" si="744"/>
        <v>5.3189886285814154</v>
      </c>
      <c r="CD305" s="36">
        <f t="shared" si="668"/>
        <v>29.116446418500566</v>
      </c>
      <c r="CE305" s="36">
        <f t="shared" si="669"/>
        <v>1.5748656640219334</v>
      </c>
      <c r="CF305" s="36">
        <f t="shared" si="670"/>
        <v>0</v>
      </c>
      <c r="CG305" s="36">
        <f t="shared" si="671"/>
        <v>1.5261009797491136</v>
      </c>
      <c r="CH305" s="36">
        <f t="shared" si="672"/>
        <v>1.4477920424715263</v>
      </c>
      <c r="CI305" s="36">
        <f t="shared" si="673"/>
        <v>0</v>
      </c>
      <c r="CJ305" s="36">
        <f t="shared" si="674"/>
        <v>0</v>
      </c>
      <c r="CK305" s="36">
        <f t="shared" si="675"/>
        <v>0</v>
      </c>
      <c r="CL305" s="36">
        <f t="shared" si="676"/>
        <v>7.8308937277587268E-2</v>
      </c>
      <c r="CM305" s="36">
        <f t="shared" si="677"/>
        <v>1.5261009797491136</v>
      </c>
      <c r="CN305" s="36">
        <f t="shared" ca="1" si="678"/>
        <v>11.649098696213395</v>
      </c>
      <c r="CO305" s="20">
        <f t="shared" si="679"/>
        <v>120000</v>
      </c>
      <c r="CP305" s="20">
        <f t="shared" si="680"/>
        <v>2</v>
      </c>
      <c r="CQ305" s="64">
        <f t="shared" si="681"/>
        <v>5.7724746599999996E-3</v>
      </c>
      <c r="CR305" s="64">
        <f t="shared" si="682"/>
        <v>2.5976135969999994E-2</v>
      </c>
      <c r="CS305" s="36">
        <f t="shared" si="683"/>
        <v>13.072807052801416</v>
      </c>
      <c r="CT305" s="36">
        <f t="shared" si="684"/>
        <v>10.352933363377865</v>
      </c>
      <c r="CU305" s="36">
        <f t="shared" si="685"/>
        <v>1.1310115072149745</v>
      </c>
      <c r="CV305" s="36">
        <f t="shared" si="745"/>
        <v>11.48394487059284</v>
      </c>
      <c r="CW305" s="36">
        <f t="shared" si="686"/>
        <v>0</v>
      </c>
      <c r="CX305" s="36">
        <f t="shared" si="687"/>
        <v>0</v>
      </c>
      <c r="CY305" s="36">
        <f t="shared" si="688"/>
        <v>0</v>
      </c>
      <c r="CZ305" s="36">
        <f t="shared" si="746"/>
        <v>0</v>
      </c>
      <c r="DA305" s="64">
        <f t="shared" si="689"/>
        <v>9.820628255793773E-3</v>
      </c>
      <c r="DB305" s="70">
        <f t="shared" si="747"/>
        <v>0.99027487854674112</v>
      </c>
      <c r="DC305" s="70">
        <f>PRODUCT($DB$8:DB305)</f>
        <v>5.3005773662789843E-2</v>
      </c>
      <c r="DD305" s="36">
        <f t="shared" si="690"/>
        <v>334.2143620308014</v>
      </c>
      <c r="DE305" s="36">
        <f t="shared" si="691"/>
        <v>1376.1344625319039</v>
      </c>
      <c r="DF305" s="36">
        <f t="shared" si="692"/>
        <v>93.888421120921535</v>
      </c>
      <c r="DG305" s="36">
        <f t="shared" si="693"/>
        <v>0.61453998624802841</v>
      </c>
      <c r="DH305" s="36">
        <f t="shared" ca="1" si="694"/>
        <v>9.5402712655472446E-14</v>
      </c>
      <c r="DI305" s="36">
        <f t="shared" si="695"/>
        <v>88.839837915625182</v>
      </c>
      <c r="DJ305" s="36">
        <f t="shared" ca="1" si="696"/>
        <v>1224.0338195514012</v>
      </c>
      <c r="DK305" s="36">
        <f t="shared" si="697"/>
        <v>0</v>
      </c>
      <c r="DL305" s="36">
        <f t="shared" si="698"/>
        <v>0</v>
      </c>
      <c r="DM305" s="36">
        <f t="shared" ca="1" si="699"/>
        <v>1224.0338195514012</v>
      </c>
      <c r="DN305" s="36">
        <f t="shared" ca="1" si="748"/>
        <v>1224.0338195514064</v>
      </c>
      <c r="DO305" s="64" cm="1">
        <f t="array" ref="DO305">IFERROR(INDEX(Tbl_FwdNom,$B305,MATCH(LIDt,Tbl_FwdNom_Cols,0)),0)</f>
        <v>9.0074489369999995</v>
      </c>
      <c r="DP305" s="64">
        <f t="shared" ca="1" si="749"/>
        <v>8.6782953959999993</v>
      </c>
      <c r="DQ305" s="64">
        <f t="shared" ca="1" si="700"/>
        <v>6.9592633937838322E-3</v>
      </c>
      <c r="DR305" s="70">
        <f t="shared" ca="1" si="701"/>
        <v>0.99308883323608466</v>
      </c>
      <c r="DS305" s="70">
        <f ca="1">PRODUCT($DR$8:DR305)</f>
        <v>5.8949384929002126E-2</v>
      </c>
      <c r="DT305" s="36">
        <f t="shared" ca="1" si="702"/>
        <v>1668.0619947118578</v>
      </c>
      <c r="DU305" s="36">
        <f t="shared" ca="1" si="703"/>
        <v>108.09428857339233</v>
      </c>
      <c r="DV305" s="36">
        <f t="shared" ca="1" si="704"/>
        <v>0.74251841249720918</v>
      </c>
      <c r="DW305" s="36">
        <f t="shared" ca="1" si="705"/>
        <v>1.0449437962686898E-13</v>
      </c>
      <c r="DX305" s="36">
        <f t="shared" ca="1" si="706"/>
        <v>378.92274208944571</v>
      </c>
      <c r="DY305" s="36">
        <f t="shared" ca="1" si="707"/>
        <v>3.9993007042627053</v>
      </c>
      <c r="DZ305" s="36">
        <f t="shared" ca="1" si="708"/>
        <v>99.29446485009089</v>
      </c>
      <c r="EA305" s="36">
        <f t="shared" ca="1" si="709"/>
        <v>0</v>
      </c>
      <c r="EB305" s="36">
        <f t="shared" ca="1" si="710"/>
        <v>1499.7847883376605</v>
      </c>
      <c r="EC305" s="36">
        <f t="shared" ca="1" si="711"/>
        <v>0</v>
      </c>
      <c r="ED305" s="36">
        <f t="shared" ca="1" si="712"/>
        <v>0</v>
      </c>
      <c r="EE305" s="36">
        <f t="shared" ca="1" si="750"/>
        <v>0</v>
      </c>
      <c r="EF305" s="36">
        <f t="shared" ca="1" si="713"/>
        <v>1499.7847883376605</v>
      </c>
      <c r="EG305" s="64"/>
      <c r="EH305" s="64"/>
      <c r="EI305" s="64"/>
      <c r="EJ305" s="70"/>
      <c r="EK305" s="70"/>
      <c r="EL305" s="70"/>
      <c r="EM305" s="70"/>
      <c r="EN305" s="70"/>
      <c r="EO305" s="36">
        <f t="shared" ca="1" si="714"/>
        <v>12.017166457675406</v>
      </c>
      <c r="EP305" s="36">
        <f t="shared" ca="1" si="715"/>
        <v>0</v>
      </c>
      <c r="EQ305" s="36">
        <f t="shared" si="716"/>
        <v>39.237003534794859</v>
      </c>
      <c r="ER305" s="36">
        <f t="shared" si="717"/>
        <v>2.0033778081776124</v>
      </c>
      <c r="ES305" s="36">
        <f t="shared" si="718"/>
        <v>-1.8295462341981523</v>
      </c>
      <c r="ET305" s="36">
        <f t="shared" ca="1" si="719"/>
        <v>0</v>
      </c>
      <c r="EU305" s="36">
        <f t="shared" ca="1" si="751"/>
        <v>2.0033778081776124</v>
      </c>
      <c r="EV305" s="36">
        <f t="shared" si="720"/>
        <v>1.4664863116602582</v>
      </c>
      <c r="EW305" s="36">
        <f t="shared" si="721"/>
        <v>51.289347825492626</v>
      </c>
      <c r="EX305" s="36">
        <f t="shared" ca="1" si="752"/>
        <v>93.996215480125358</v>
      </c>
      <c r="EY305" s="36">
        <f t="shared" si="722"/>
        <v>0</v>
      </c>
      <c r="EZ305" s="36">
        <f t="shared" si="723"/>
        <v>0</v>
      </c>
      <c r="FA305" s="36">
        <f t="shared" si="724"/>
        <v>0</v>
      </c>
      <c r="FB305" s="36">
        <f t="shared" si="725"/>
        <v>0</v>
      </c>
      <c r="FC305" s="36">
        <f t="shared" si="753"/>
        <v>0</v>
      </c>
      <c r="FD305" s="36">
        <f t="shared" si="726"/>
        <v>0</v>
      </c>
      <c r="FE305" s="36">
        <f t="shared" si="727"/>
        <v>0</v>
      </c>
      <c r="FF305" s="36">
        <f t="shared" si="754"/>
        <v>0</v>
      </c>
      <c r="FG305" s="36">
        <f t="shared" ca="1" si="728"/>
        <v>93.996215480125358</v>
      </c>
      <c r="FH305" s="36">
        <f t="shared" ca="1" si="729"/>
        <v>0.92310188968179918</v>
      </c>
      <c r="FI305" s="36">
        <f t="shared" ca="1" si="730"/>
        <v>-1.2352910507678665</v>
      </c>
      <c r="FJ305" s="36">
        <f t="shared" ca="1" si="731"/>
        <v>112.92291509138114</v>
      </c>
      <c r="FK305" s="36">
        <f t="shared" si="732"/>
        <v>0</v>
      </c>
      <c r="FL305" s="36">
        <f t="shared" si="733"/>
        <v>0</v>
      </c>
      <c r="FM305" s="36">
        <f t="shared" ca="1" si="734"/>
        <v>0</v>
      </c>
      <c r="FN305" s="36">
        <f t="shared" ca="1" si="756"/>
        <v>112.92291509138114</v>
      </c>
    </row>
    <row r="306" spans="2:170" x14ac:dyDescent="0.25">
      <c r="B306" s="2">
        <v>298</v>
      </c>
      <c r="C306" s="2">
        <f t="shared" si="607"/>
        <v>25</v>
      </c>
      <c r="D306" s="2">
        <f t="shared" si="759"/>
        <v>322</v>
      </c>
      <c r="E306" s="2">
        <f t="shared" si="757"/>
        <v>27</v>
      </c>
      <c r="F306" s="189">
        <f t="shared" si="761"/>
        <v>54788</v>
      </c>
      <c r="G306" s="2">
        <f t="shared" si="760"/>
        <v>12</v>
      </c>
      <c r="H306" s="187">
        <f t="shared" si="611"/>
        <v>59.416666666666671</v>
      </c>
      <c r="I306" s="186">
        <f t="shared" si="758"/>
        <v>59</v>
      </c>
      <c r="J306" s="2">
        <f t="shared" si="612"/>
        <v>0</v>
      </c>
      <c r="K306" s="2">
        <f t="shared" si="613"/>
        <v>1</v>
      </c>
      <c r="L306">
        <f t="shared" si="614"/>
        <v>2</v>
      </c>
      <c r="M306" s="190">
        <f t="shared" si="735"/>
        <v>4.5829265400000006E-3</v>
      </c>
      <c r="N306">
        <f t="shared" si="615"/>
        <v>1</v>
      </c>
      <c r="O306">
        <f t="shared" si="616"/>
        <v>100</v>
      </c>
      <c r="P306" s="58">
        <f t="shared" si="617"/>
        <v>2.0623169430000005E-2</v>
      </c>
      <c r="Q306" s="106">
        <f t="shared" si="618"/>
        <v>2.0623169430000005E-2</v>
      </c>
      <c r="R306" s="59">
        <f t="shared" si="619"/>
        <v>2.0623169430000005E-2</v>
      </c>
      <c r="S306" s="32">
        <f t="shared" si="736"/>
        <v>1.7350594370958428E-3</v>
      </c>
      <c r="T306">
        <f t="shared" si="620"/>
        <v>1</v>
      </c>
      <c r="U306" s="32">
        <f t="shared" si="737"/>
        <v>5.0493327000000006E-4</v>
      </c>
      <c r="V306">
        <f t="shared" si="621"/>
        <v>1</v>
      </c>
      <c r="W306">
        <f t="shared" si="622"/>
        <v>100</v>
      </c>
      <c r="X306" s="58">
        <f t="shared" si="623"/>
        <v>2.2721997150000001E-3</v>
      </c>
      <c r="Y306" s="58">
        <f t="shared" si="624"/>
        <v>2.2721997150000001E-3</v>
      </c>
      <c r="Z306" s="32">
        <f t="shared" si="625"/>
        <v>2.2721997150000001E-3</v>
      </c>
      <c r="AA306" s="32">
        <f t="shared" si="626"/>
        <v>1.8954745676225127E-4</v>
      </c>
      <c r="AB306" s="59">
        <f t="shared" si="627"/>
        <v>4.9056245199999996E-3</v>
      </c>
      <c r="AC306" s="59">
        <f t="shared" si="628"/>
        <v>4.9056245199999996E-3</v>
      </c>
      <c r="AD306">
        <f t="shared" si="629"/>
        <v>1</v>
      </c>
      <c r="AE306" s="59">
        <f t="shared" si="630"/>
        <v>4.9056245199999996E-3</v>
      </c>
      <c r="AF306" s="59">
        <f t="shared" si="631"/>
        <v>4.1758461800000006E-3</v>
      </c>
      <c r="AG306" s="59">
        <f t="shared" si="632"/>
        <v>4.1758461800000006E-3</v>
      </c>
      <c r="AH306">
        <f t="shared" si="633"/>
        <v>1</v>
      </c>
      <c r="AI306" s="59">
        <f t="shared" si="634"/>
        <v>4.1758461800000006E-3</v>
      </c>
      <c r="AJ306" s="59">
        <f t="shared" si="635"/>
        <v>0</v>
      </c>
      <c r="AK306" s="59">
        <f t="shared" si="636"/>
        <v>0</v>
      </c>
      <c r="AL306" s="59">
        <f t="shared" si="637"/>
        <v>0</v>
      </c>
      <c r="AM306" s="12">
        <f t="shared" si="738"/>
        <v>4.9176932869201828E-2</v>
      </c>
      <c r="AN306" s="12">
        <f t="shared" si="739"/>
        <v>0</v>
      </c>
      <c r="AO306" s="66">
        <f t="shared" si="638"/>
        <v>8.5324901462137371E-5</v>
      </c>
      <c r="AP306" s="66">
        <f t="shared" si="639"/>
        <v>9.3213625567251673E-6</v>
      </c>
      <c r="AQ306" s="59">
        <f t="shared" si="640"/>
        <v>2.4124356770155041E-4</v>
      </c>
      <c r="AR306" s="59">
        <f t="shared" si="641"/>
        <v>2.0535530726597292E-4</v>
      </c>
      <c r="AS306" s="59">
        <f t="shared" si="642"/>
        <v>0</v>
      </c>
      <c r="AT306" s="12">
        <f t="shared" si="643"/>
        <v>4.8635687730215441E-2</v>
      </c>
      <c r="AU306" s="59">
        <f t="shared" si="740"/>
        <v>0</v>
      </c>
      <c r="AV306" s="59">
        <f t="shared" si="741"/>
        <v>-1.7347234759768071E-18</v>
      </c>
      <c r="AW306" s="70">
        <f t="shared" si="644"/>
        <v>0</v>
      </c>
      <c r="AX306" s="20">
        <f t="shared" si="645"/>
        <v>200000</v>
      </c>
      <c r="AY306" s="20">
        <f t="shared" si="646"/>
        <v>0</v>
      </c>
      <c r="AZ306" s="20">
        <f t="shared" si="647"/>
        <v>0</v>
      </c>
      <c r="BA306" s="20">
        <f t="shared" si="648"/>
        <v>200000</v>
      </c>
      <c r="BB306" s="36">
        <f t="shared" si="649"/>
        <v>1</v>
      </c>
      <c r="BC306" s="36">
        <f t="shared" si="650"/>
        <v>0</v>
      </c>
      <c r="BD306" s="80">
        <f t="shared" si="651"/>
        <v>17.064980292427474</v>
      </c>
      <c r="BE306" s="36">
        <f t="shared" si="652"/>
        <v>0</v>
      </c>
      <c r="BF306" s="36">
        <f t="shared" si="653"/>
        <v>0</v>
      </c>
      <c r="BG306" s="36">
        <f t="shared" si="654"/>
        <v>17.064980292427474</v>
      </c>
      <c r="BH306" s="36">
        <f t="shared" si="655"/>
        <v>1.8642725113450334</v>
      </c>
      <c r="BI306" s="36">
        <f t="shared" si="656"/>
        <v>0</v>
      </c>
      <c r="BJ306" s="36">
        <f t="shared" si="657"/>
        <v>0</v>
      </c>
      <c r="BK306" s="36">
        <f t="shared" si="658"/>
        <v>1.8642725113450334</v>
      </c>
      <c r="BL306" s="68">
        <f ca="1">IF(OR(AT306=0,E306&gt;ProjTerm),0,VLOOKUP(D306,'Life Events'!$AE$5:$AI$1206,5,FALSE))</f>
        <v>3.15455691657733E-16</v>
      </c>
      <c r="BM306" s="93">
        <f t="shared" ca="1" si="659"/>
        <v>3.15455691657733E-16</v>
      </c>
      <c r="BN306" s="93">
        <f t="shared" ca="1" si="660"/>
        <v>1.5342404512184629E-17</v>
      </c>
      <c r="BO306" s="36">
        <f t="shared" ca="1" si="661"/>
        <v>2.3345145961135029E-15</v>
      </c>
      <c r="BP306" s="36">
        <f t="shared" si="662"/>
        <v>7.9133344705558471E-3</v>
      </c>
      <c r="BQ306" s="36">
        <f t="shared" si="663"/>
        <v>98.307179443695603</v>
      </c>
      <c r="BR306" s="36">
        <f t="shared" si="664"/>
        <v>154.78110000000001</v>
      </c>
      <c r="BS306" s="36">
        <f t="shared" si="665"/>
        <v>152.16093372192594</v>
      </c>
      <c r="BT306" s="36">
        <f t="shared" si="666"/>
        <v>7.400451657237598</v>
      </c>
      <c r="BU306" s="70" cm="1">
        <f t="array" ref="BU306">IF(AND(ActInt=1,$J306=0),INDEX(Tbl_FwdNom,$B306-IVP,MATCH(ValnDt,Tbl_FwdNom_Cols)),INDEX(Tbl_FwdNom,$B306,MATCH(StartDt,Tbl_FwdNom_Cols)))</f>
        <v>12.441482756999999</v>
      </c>
      <c r="BV306" s="70" cm="1">
        <f t="array" ref="BV306">INDEX(Tbl_FwdReal,$B306,MATCH(StartDt,Tbl_FwdReal_Cols))</f>
        <v>5.0174351980000003</v>
      </c>
      <c r="BW306" s="70" cm="1">
        <f t="array" ref="BW306">IF(RunType&lt;&gt;"OPN",INDEX(Tbl_FwdReal,$B306,MATCH(ValnDt,Tbl_FwdReal_Cols)),IF(AND($J306=0,ActInt=1),INDEX(Tbl_FwdReal,$B306-IVP,MATCH(ValnDt,Tbl_FwdReal_Cols)),-999))*$K306</f>
        <v>5.0174351980000003</v>
      </c>
      <c r="BX306" s="70">
        <f t="shared" si="667"/>
        <v>5.0174351980000004E-2</v>
      </c>
      <c r="BY306" s="70">
        <f t="shared" si="742"/>
        <v>7.0693476230900831E-2</v>
      </c>
      <c r="BZ306" s="64">
        <f t="shared" si="755"/>
        <v>5.7084436872780753E-3</v>
      </c>
      <c r="CA306" s="70" cm="1">
        <f t="array" ref="CA306">IF($J306=1,CA305*(1+INDEX(Tbl_CPI,$B306,MATCH(IF(RunType="OPN",StartDt,ValnDt),Tbl_CPI_Cols))),0)</f>
        <v>0</v>
      </c>
      <c r="CB306" s="70">
        <f t="shared" si="743"/>
        <v>5.6307248205207063</v>
      </c>
      <c r="CC306" s="70">
        <f t="shared" si="744"/>
        <v>5.3189886285814154</v>
      </c>
      <c r="CD306" s="36">
        <f t="shared" si="668"/>
        <v>29.116446418500566</v>
      </c>
      <c r="CE306" s="36">
        <f t="shared" si="669"/>
        <v>1.5748656640219334</v>
      </c>
      <c r="CF306" s="36">
        <f t="shared" si="670"/>
        <v>0</v>
      </c>
      <c r="CG306" s="36">
        <f t="shared" si="671"/>
        <v>1.5093045939499319</v>
      </c>
      <c r="CH306" s="36">
        <f t="shared" si="672"/>
        <v>1.4318575309123143</v>
      </c>
      <c r="CI306" s="36">
        <f t="shared" si="673"/>
        <v>0</v>
      </c>
      <c r="CJ306" s="36">
        <f t="shared" si="674"/>
        <v>0</v>
      </c>
      <c r="CK306" s="36">
        <f t="shared" si="675"/>
        <v>0</v>
      </c>
      <c r="CL306" s="36">
        <f t="shared" si="676"/>
        <v>7.7447063037617586E-2</v>
      </c>
      <c r="CM306" s="36">
        <f t="shared" si="677"/>
        <v>1.5093045939499319</v>
      </c>
      <c r="CN306" s="36">
        <f t="shared" ca="1" si="678"/>
        <v>11.520887812064355</v>
      </c>
      <c r="CO306" s="20">
        <f t="shared" si="679"/>
        <v>120000</v>
      </c>
      <c r="CP306" s="20">
        <f t="shared" si="680"/>
        <v>2</v>
      </c>
      <c r="CQ306" s="64">
        <f t="shared" si="681"/>
        <v>5.7724746599999996E-3</v>
      </c>
      <c r="CR306" s="64">
        <f t="shared" si="682"/>
        <v>2.5976135969999994E-2</v>
      </c>
      <c r="CS306" s="36">
        <f t="shared" si="683"/>
        <v>12.928926724008747</v>
      </c>
      <c r="CT306" s="36">
        <f t="shared" si="684"/>
        <v>10.238988175456484</v>
      </c>
      <c r="CU306" s="36">
        <f t="shared" si="685"/>
        <v>1.1185635068070201</v>
      </c>
      <c r="CV306" s="36">
        <f t="shared" si="745"/>
        <v>11.357551682263503</v>
      </c>
      <c r="CW306" s="36">
        <f t="shared" si="686"/>
        <v>0</v>
      </c>
      <c r="CX306" s="36">
        <f t="shared" si="687"/>
        <v>0</v>
      </c>
      <c r="CY306" s="36">
        <f t="shared" si="688"/>
        <v>0</v>
      </c>
      <c r="CZ306" s="36">
        <f t="shared" si="746"/>
        <v>0</v>
      </c>
      <c r="DA306" s="64">
        <f t="shared" si="689"/>
        <v>9.8197964602129151E-3</v>
      </c>
      <c r="DB306" s="70">
        <f t="shared" si="747"/>
        <v>0.9902756942430373</v>
      </c>
      <c r="DC306" s="70">
        <f>PRODUCT($DB$8:DB306)</f>
        <v>5.249032931280851E-2</v>
      </c>
      <c r="DD306" s="36">
        <f t="shared" si="690"/>
        <v>330.09582738278613</v>
      </c>
      <c r="DE306" s="36">
        <f t="shared" si="691"/>
        <v>1372.5828425634243</v>
      </c>
      <c r="DF306" s="36">
        <f t="shared" si="692"/>
        <v>92.946113794954698</v>
      </c>
      <c r="DG306" s="36">
        <f t="shared" si="693"/>
        <v>0.61266130935909024</v>
      </c>
      <c r="DH306" s="36">
        <f t="shared" ca="1" si="694"/>
        <v>9.4005033279387862E-14</v>
      </c>
      <c r="DI306" s="36">
        <f t="shared" si="695"/>
        <v>88.188101383655933</v>
      </c>
      <c r="DJ306" s="36">
        <f t="shared" ca="1" si="696"/>
        <v>1223.0085690498897</v>
      </c>
      <c r="DK306" s="36">
        <f t="shared" si="697"/>
        <v>0</v>
      </c>
      <c r="DL306" s="36">
        <f t="shared" si="698"/>
        <v>0</v>
      </c>
      <c r="DM306" s="36">
        <f t="shared" ca="1" si="699"/>
        <v>1223.0085690498897</v>
      </c>
      <c r="DN306" s="36">
        <f t="shared" ca="1" si="748"/>
        <v>1223.0085690498947</v>
      </c>
      <c r="DO306" s="64" cm="1">
        <f t="array" ref="DO306">IFERROR(INDEX(Tbl_FwdNom,$B306,MATCH(LIDt,Tbl_FwdNom_Cols,0)),0)</f>
        <v>8.9878436419999996</v>
      </c>
      <c r="DP306" s="64">
        <f t="shared" ca="1" si="749"/>
        <v>8.6765750829999995</v>
      </c>
      <c r="DQ306" s="64">
        <f t="shared" ca="1" si="700"/>
        <v>6.9579350867889911E-3</v>
      </c>
      <c r="DR306" s="70">
        <f t="shared" ca="1" si="701"/>
        <v>0.99309014324795075</v>
      </c>
      <c r="DS306" s="70">
        <f ca="1">PRODUCT($DR$8:DR306)</f>
        <v>5.8542053123521308E-2</v>
      </c>
      <c r="DT306" s="36">
        <f t="shared" ca="1" si="702"/>
        <v>1662.6032814993753</v>
      </c>
      <c r="DU306" s="36">
        <f t="shared" ca="1" si="703"/>
        <v>106.98212910519359</v>
      </c>
      <c r="DV306" s="36">
        <f t="shared" ca="1" si="704"/>
        <v>0.73977147294155454</v>
      </c>
      <c r="DW306" s="36">
        <f t="shared" ca="1" si="705"/>
        <v>1.0288693014113352E-13</v>
      </c>
      <c r="DX306" s="36">
        <f t="shared" ca="1" si="706"/>
        <v>374.15881027457453</v>
      </c>
      <c r="DY306" s="36">
        <f t="shared" ca="1" si="707"/>
        <v>3.9491416442806191</v>
      </c>
      <c r="DZ306" s="36">
        <f t="shared" ca="1" si="708"/>
        <v>98.543528988329342</v>
      </c>
      <c r="EA306" s="36">
        <f t="shared" ca="1" si="709"/>
        <v>0</v>
      </c>
      <c r="EB306" s="36">
        <f t="shared" ca="1" si="710"/>
        <v>1497.1794994896627</v>
      </c>
      <c r="EC306" s="36">
        <f t="shared" ca="1" si="711"/>
        <v>0</v>
      </c>
      <c r="ED306" s="36">
        <f t="shared" ca="1" si="712"/>
        <v>0</v>
      </c>
      <c r="EE306" s="36">
        <f t="shared" ca="1" si="750"/>
        <v>0</v>
      </c>
      <c r="EF306" s="36">
        <f t="shared" ca="1" si="713"/>
        <v>1497.1794994896627</v>
      </c>
      <c r="EG306" s="64"/>
      <c r="EH306" s="64"/>
      <c r="EI306" s="64"/>
      <c r="EJ306" s="70"/>
      <c r="EK306" s="70"/>
      <c r="EL306" s="70"/>
      <c r="EM306" s="70"/>
      <c r="EN306" s="70"/>
      <c r="EO306" s="36">
        <f t="shared" ca="1" si="714"/>
        <v>12.00494190450269</v>
      </c>
      <c r="EP306" s="36">
        <f t="shared" ca="1" si="715"/>
        <v>0</v>
      </c>
      <c r="EQ306" s="36">
        <f t="shared" si="716"/>
        <v>39.117054217612022</v>
      </c>
      <c r="ER306" s="36">
        <f t="shared" si="717"/>
        <v>1.9786901171223612</v>
      </c>
      <c r="ES306" s="36">
        <f t="shared" si="718"/>
        <v>-1.8070006753840264</v>
      </c>
      <c r="ET306" s="36">
        <f t="shared" ca="1" si="719"/>
        <v>0</v>
      </c>
      <c r="EU306" s="36">
        <f t="shared" ca="1" si="751"/>
        <v>1.9786901171223612</v>
      </c>
      <c r="EV306" s="36">
        <f t="shared" si="720"/>
        <v>1.4557280445881191</v>
      </c>
      <c r="EW306" s="36">
        <f t="shared" si="721"/>
        <v>51.132553939716786</v>
      </c>
      <c r="EX306" s="36">
        <f t="shared" ca="1" si="752"/>
        <v>93.68402631903929</v>
      </c>
      <c r="EY306" s="36">
        <f t="shared" si="722"/>
        <v>0</v>
      </c>
      <c r="EZ306" s="36">
        <f t="shared" si="723"/>
        <v>0</v>
      </c>
      <c r="FA306" s="36">
        <f t="shared" si="724"/>
        <v>0</v>
      </c>
      <c r="FB306" s="36">
        <f t="shared" si="725"/>
        <v>0</v>
      </c>
      <c r="FC306" s="36">
        <f t="shared" si="753"/>
        <v>0</v>
      </c>
      <c r="FD306" s="36">
        <f t="shared" si="726"/>
        <v>0</v>
      </c>
      <c r="FE306" s="36">
        <f t="shared" si="727"/>
        <v>0</v>
      </c>
      <c r="FF306" s="36">
        <f t="shared" si="754"/>
        <v>0</v>
      </c>
      <c r="FG306" s="36">
        <f t="shared" ca="1" si="728"/>
        <v>93.68402631903929</v>
      </c>
      <c r="FH306" s="36">
        <f t="shared" ca="1" si="729"/>
        <v>0.91995807002619556</v>
      </c>
      <c r="FI306" s="36">
        <f t="shared" ca="1" si="730"/>
        <v>-1.2216946858238182</v>
      </c>
      <c r="FJ306" s="36">
        <f t="shared" ca="1" si="731"/>
        <v>112.48693071857414</v>
      </c>
      <c r="FK306" s="36">
        <f t="shared" si="732"/>
        <v>0</v>
      </c>
      <c r="FL306" s="36">
        <f t="shared" si="733"/>
        <v>0</v>
      </c>
      <c r="FM306" s="36">
        <f t="shared" ca="1" si="734"/>
        <v>0</v>
      </c>
      <c r="FN306" s="36">
        <f t="shared" ca="1" si="756"/>
        <v>112.48693071857414</v>
      </c>
    </row>
    <row r="307" spans="2:170" x14ac:dyDescent="0.25">
      <c r="B307" s="2">
        <v>299</v>
      </c>
      <c r="C307" s="2">
        <f t="shared" si="607"/>
        <v>25</v>
      </c>
      <c r="D307" s="2">
        <f t="shared" si="759"/>
        <v>323</v>
      </c>
      <c r="E307" s="2">
        <f t="shared" si="757"/>
        <v>27</v>
      </c>
      <c r="F307" s="189">
        <f t="shared" si="761"/>
        <v>54819</v>
      </c>
      <c r="G307" s="2">
        <f t="shared" si="760"/>
        <v>1</v>
      </c>
      <c r="H307" s="187">
        <f t="shared" si="611"/>
        <v>59.5</v>
      </c>
      <c r="I307" s="186">
        <f t="shared" si="758"/>
        <v>59</v>
      </c>
      <c r="J307" s="2">
        <f t="shared" si="612"/>
        <v>0</v>
      </c>
      <c r="K307" s="2">
        <f t="shared" si="613"/>
        <v>1</v>
      </c>
      <c r="L307">
        <f t="shared" si="614"/>
        <v>2</v>
      </c>
      <c r="M307" s="190">
        <f t="shared" si="735"/>
        <v>4.5829265400000006E-3</v>
      </c>
      <c r="N307">
        <f t="shared" si="615"/>
        <v>1</v>
      </c>
      <c r="O307">
        <f t="shared" si="616"/>
        <v>100</v>
      </c>
      <c r="P307" s="58">
        <f t="shared" si="617"/>
        <v>2.0623169430000005E-2</v>
      </c>
      <c r="Q307" s="106">
        <f t="shared" si="618"/>
        <v>2.0623169430000005E-2</v>
      </c>
      <c r="R307" s="59">
        <f t="shared" si="619"/>
        <v>2.0623169430000005E-2</v>
      </c>
      <c r="S307" s="32">
        <f t="shared" si="736"/>
        <v>1.7350594370958428E-3</v>
      </c>
      <c r="T307">
        <f t="shared" si="620"/>
        <v>1</v>
      </c>
      <c r="U307" s="32">
        <f t="shared" si="737"/>
        <v>5.0493327000000006E-4</v>
      </c>
      <c r="V307">
        <f t="shared" si="621"/>
        <v>1</v>
      </c>
      <c r="W307">
        <f t="shared" si="622"/>
        <v>100</v>
      </c>
      <c r="X307" s="58">
        <f t="shared" si="623"/>
        <v>2.2721997150000001E-3</v>
      </c>
      <c r="Y307" s="58">
        <f t="shared" si="624"/>
        <v>2.2721997150000001E-3</v>
      </c>
      <c r="Z307" s="32">
        <f t="shared" si="625"/>
        <v>2.2721997150000001E-3</v>
      </c>
      <c r="AA307" s="32">
        <f t="shared" si="626"/>
        <v>1.8954745676225127E-4</v>
      </c>
      <c r="AB307" s="59">
        <f t="shared" si="627"/>
        <v>4.9056245199999996E-3</v>
      </c>
      <c r="AC307" s="59">
        <f t="shared" si="628"/>
        <v>4.9056245199999996E-3</v>
      </c>
      <c r="AD307">
        <f t="shared" si="629"/>
        <v>1</v>
      </c>
      <c r="AE307" s="59">
        <f t="shared" si="630"/>
        <v>4.9056245199999996E-3</v>
      </c>
      <c r="AF307" s="59">
        <f t="shared" si="631"/>
        <v>4.1758461800000006E-3</v>
      </c>
      <c r="AG307" s="59">
        <f t="shared" si="632"/>
        <v>4.1758461800000006E-3</v>
      </c>
      <c r="AH307">
        <f t="shared" si="633"/>
        <v>1</v>
      </c>
      <c r="AI307" s="59">
        <f t="shared" si="634"/>
        <v>4.1758461800000006E-3</v>
      </c>
      <c r="AJ307" s="59">
        <f t="shared" si="635"/>
        <v>0</v>
      </c>
      <c r="AK307" s="59">
        <f t="shared" si="636"/>
        <v>0</v>
      </c>
      <c r="AL307" s="59">
        <f t="shared" si="637"/>
        <v>0</v>
      </c>
      <c r="AM307" s="12">
        <f t="shared" si="738"/>
        <v>4.8635687730215441E-2</v>
      </c>
      <c r="AN307" s="12">
        <f t="shared" si="739"/>
        <v>0</v>
      </c>
      <c r="AO307" s="66">
        <f t="shared" si="638"/>
        <v>8.4385808975956793E-5</v>
      </c>
      <c r="AP307" s="66">
        <f t="shared" si="639"/>
        <v>9.2187709171453661E-6</v>
      </c>
      <c r="AQ307" s="59">
        <f t="shared" si="640"/>
        <v>2.3858842227640799E-4</v>
      </c>
      <c r="AR307" s="59">
        <f t="shared" si="641"/>
        <v>2.0309515081989304E-4</v>
      </c>
      <c r="AS307" s="59">
        <f t="shared" si="642"/>
        <v>0</v>
      </c>
      <c r="AT307" s="12">
        <f t="shared" si="643"/>
        <v>4.810039957722604E-2</v>
      </c>
      <c r="AU307" s="59">
        <f t="shared" si="740"/>
        <v>2.4123498337802474E-18</v>
      </c>
      <c r="AV307" s="59">
        <f t="shared" si="741"/>
        <v>0</v>
      </c>
      <c r="AW307" s="70">
        <f t="shared" si="644"/>
        <v>0</v>
      </c>
      <c r="AX307" s="20">
        <f t="shared" si="645"/>
        <v>200000</v>
      </c>
      <c r="AY307" s="20">
        <f t="shared" si="646"/>
        <v>0</v>
      </c>
      <c r="AZ307" s="20">
        <f t="shared" si="647"/>
        <v>0</v>
      </c>
      <c r="BA307" s="20">
        <f t="shared" si="648"/>
        <v>200000</v>
      </c>
      <c r="BB307" s="36">
        <f t="shared" si="649"/>
        <v>1</v>
      </c>
      <c r="BC307" s="36">
        <f t="shared" si="650"/>
        <v>0</v>
      </c>
      <c r="BD307" s="80">
        <f t="shared" si="651"/>
        <v>16.877161795191359</v>
      </c>
      <c r="BE307" s="36">
        <f t="shared" si="652"/>
        <v>0</v>
      </c>
      <c r="BF307" s="36">
        <f t="shared" si="653"/>
        <v>0</v>
      </c>
      <c r="BG307" s="36">
        <f t="shared" si="654"/>
        <v>16.877161795191359</v>
      </c>
      <c r="BH307" s="36">
        <f t="shared" si="655"/>
        <v>1.8437541834290732</v>
      </c>
      <c r="BI307" s="36">
        <f t="shared" si="656"/>
        <v>0</v>
      </c>
      <c r="BJ307" s="36">
        <f t="shared" si="657"/>
        <v>0</v>
      </c>
      <c r="BK307" s="36">
        <f t="shared" si="658"/>
        <v>1.8437541834290732</v>
      </c>
      <c r="BL307" s="68">
        <f ca="1">IF(OR(AT307=0,E307&gt;ProjTerm),0,VLOOKUP(D307,'Life Events'!$AE$5:$AI$1206,5,FALSE))</f>
        <v>3.1896625905471179E-16</v>
      </c>
      <c r="BM307" s="93">
        <f t="shared" ca="1" si="659"/>
        <v>3.1896625905471179E-16</v>
      </c>
      <c r="BN307" s="93">
        <f t="shared" ca="1" si="660"/>
        <v>1.5342404512184629E-17</v>
      </c>
      <c r="BO307" s="36">
        <f t="shared" ca="1" si="661"/>
        <v>2.3345145961135029E-15</v>
      </c>
      <c r="BP307" s="36">
        <f t="shared" si="662"/>
        <v>7.8262396973467572E-3</v>
      </c>
      <c r="BQ307" s="36">
        <f t="shared" si="663"/>
        <v>98.307179443695603</v>
      </c>
      <c r="BR307" s="36">
        <f t="shared" si="664"/>
        <v>154.78110000000001</v>
      </c>
      <c r="BS307" s="36">
        <f t="shared" si="665"/>
        <v>152.16093372192594</v>
      </c>
      <c r="BT307" s="36">
        <f t="shared" si="666"/>
        <v>7.3190017120684461</v>
      </c>
      <c r="BU307" s="70" cm="1">
        <f t="array" ref="BU307">IF(AND(ActInt=1,$J307=0),INDEX(Tbl_FwdNom,$B307-IVP,MATCH(ValnDt,Tbl_FwdNom_Cols)),INDEX(Tbl_FwdNom,$B307,MATCH(StartDt,Tbl_FwdNom_Cols)))</f>
        <v>12.440388971000001</v>
      </c>
      <c r="BV307" s="70" cm="1">
        <f t="array" ref="BV307">INDEX(Tbl_FwdReal,$B307,MATCH(StartDt,Tbl_FwdReal_Cols))</f>
        <v>5.0173450119999998</v>
      </c>
      <c r="BW307" s="70" cm="1">
        <f t="array" ref="BW307">IF(RunType&lt;&gt;"OPN",INDEX(Tbl_FwdReal,$B307,MATCH(ValnDt,Tbl_FwdReal_Cols)),IF(AND($J307=0,ActInt=1),INDEX(Tbl_FwdReal,$B307-IVP,MATCH(ValnDt,Tbl_FwdReal_Cols)),-999))*$K307</f>
        <v>5.0173450119999998</v>
      </c>
      <c r="BX307" s="70">
        <f t="shared" si="667"/>
        <v>5.0173450119999997E-2</v>
      </c>
      <c r="BY307" s="70">
        <f t="shared" si="742"/>
        <v>7.0683980423917436E-2</v>
      </c>
      <c r="BZ307" s="64">
        <f t="shared" si="755"/>
        <v>5.7077003954852934E-3</v>
      </c>
      <c r="CA307" s="70" cm="1">
        <f t="array" ref="CA307">IF($J307=1,CA306*(1+INDEX(Tbl_CPI,$B307,MATCH(IF(RunType="OPN",StartDt,ValnDt),Tbl_CPI_Cols))),0)</f>
        <v>0</v>
      </c>
      <c r="CB307" s="70">
        <f t="shared" si="743"/>
        <v>5.662863310805661</v>
      </c>
      <c r="CC307" s="70">
        <f t="shared" si="744"/>
        <v>5.3189886285814154</v>
      </c>
      <c r="CD307" s="36">
        <f t="shared" si="668"/>
        <v>29.116446418500566</v>
      </c>
      <c r="CE307" s="36">
        <f t="shared" si="669"/>
        <v>1.5748656640219334</v>
      </c>
      <c r="CF307" s="36">
        <f t="shared" si="670"/>
        <v>0</v>
      </c>
      <c r="CG307" s="36">
        <f t="shared" si="671"/>
        <v>1.4926930704761525</v>
      </c>
      <c r="CH307" s="36">
        <f t="shared" si="672"/>
        <v>1.4160983958237432</v>
      </c>
      <c r="CI307" s="36">
        <f t="shared" si="673"/>
        <v>0</v>
      </c>
      <c r="CJ307" s="36">
        <f t="shared" si="674"/>
        <v>0</v>
      </c>
      <c r="CK307" s="36">
        <f t="shared" si="675"/>
        <v>0</v>
      </c>
      <c r="CL307" s="36">
        <f t="shared" si="676"/>
        <v>7.6594674652409142E-2</v>
      </c>
      <c r="CM307" s="36">
        <f t="shared" si="677"/>
        <v>1.4926930704761525</v>
      </c>
      <c r="CN307" s="36">
        <f t="shared" ca="1" si="678"/>
        <v>11.394088026854643</v>
      </c>
      <c r="CO307" s="20">
        <f t="shared" si="679"/>
        <v>120000</v>
      </c>
      <c r="CP307" s="20">
        <f t="shared" si="680"/>
        <v>2</v>
      </c>
      <c r="CQ307" s="64">
        <f t="shared" si="681"/>
        <v>5.7724746599999996E-3</v>
      </c>
      <c r="CR307" s="64">
        <f t="shared" si="682"/>
        <v>2.5976135969999994E-2</v>
      </c>
      <c r="CS307" s="36">
        <f t="shared" si="683"/>
        <v>12.786629953279</v>
      </c>
      <c r="CT307" s="36">
        <f t="shared" si="684"/>
        <v>10.126297077114815</v>
      </c>
      <c r="CU307" s="36">
        <f t="shared" si="685"/>
        <v>1.1062525100574438</v>
      </c>
      <c r="CV307" s="36">
        <f t="shared" si="745"/>
        <v>11.232549587172258</v>
      </c>
      <c r="CW307" s="36">
        <f t="shared" si="686"/>
        <v>0</v>
      </c>
      <c r="CX307" s="36">
        <f t="shared" si="687"/>
        <v>0</v>
      </c>
      <c r="CY307" s="36">
        <f t="shared" si="688"/>
        <v>0</v>
      </c>
      <c r="CZ307" s="36">
        <f t="shared" si="746"/>
        <v>0</v>
      </c>
      <c r="DA307" s="64">
        <f t="shared" si="689"/>
        <v>9.8189778628017255E-3</v>
      </c>
      <c r="DB307" s="70">
        <f t="shared" si="747"/>
        <v>0.99027649699792453</v>
      </c>
      <c r="DC307" s="70">
        <f>PRODUCT($DB$8:DB307)</f>
        <v>5.1979939438155487E-2</v>
      </c>
      <c r="DD307" s="36">
        <f t="shared" si="690"/>
        <v>326.0180292923925</v>
      </c>
      <c r="DE307" s="36">
        <f t="shared" si="691"/>
        <v>1369.1830413142247</v>
      </c>
      <c r="DF307" s="36">
        <f t="shared" si="692"/>
        <v>92.01499544531174</v>
      </c>
      <c r="DG307" s="36">
        <f t="shared" si="693"/>
        <v>0.61085077749573558</v>
      </c>
      <c r="DH307" s="36">
        <f t="shared" ca="1" si="694"/>
        <v>9.2593552024036608E-14</v>
      </c>
      <c r="DI307" s="36">
        <f t="shared" si="695"/>
        <v>87.546668608213452</v>
      </c>
      <c r="DJ307" s="36">
        <f t="shared" ca="1" si="696"/>
        <v>1222.1158252978616</v>
      </c>
      <c r="DK307" s="36">
        <f t="shared" si="697"/>
        <v>0</v>
      </c>
      <c r="DL307" s="36">
        <f t="shared" si="698"/>
        <v>0</v>
      </c>
      <c r="DM307" s="36">
        <f t="shared" ca="1" si="699"/>
        <v>1222.1158252978616</v>
      </c>
      <c r="DN307" s="36">
        <f t="shared" ca="1" si="748"/>
        <v>1222.1158252978666</v>
      </c>
      <c r="DO307" s="64" cm="1">
        <f t="array" ref="DO307">IFERROR(INDEX(Tbl_FwdNom,$B307,MATCH(LIDt,Tbl_FwdNom_Cols,0)),0)</f>
        <v>8.9679178820000001</v>
      </c>
      <c r="DP307" s="64">
        <f t="shared" ca="1" si="749"/>
        <v>8.6748547980000001</v>
      </c>
      <c r="DQ307" s="64">
        <f t="shared" ca="1" si="700"/>
        <v>6.9566067821398292E-3</v>
      </c>
      <c r="DR307" s="70">
        <f t="shared" ca="1" si="701"/>
        <v>0.99309145326095971</v>
      </c>
      <c r="DS307" s="70">
        <f ca="1">PRODUCT($DR$8:DR307)</f>
        <v>5.8137612613318082E-2</v>
      </c>
      <c r="DT307" s="36">
        <f t="shared" ca="1" si="702"/>
        <v>1657.2921969682704</v>
      </c>
      <c r="DU307" s="36">
        <f t="shared" ca="1" si="703"/>
        <v>105.88260752666547</v>
      </c>
      <c r="DV307" s="36">
        <f t="shared" ca="1" si="704"/>
        <v>0.73709153249010662</v>
      </c>
      <c r="DW307" s="36">
        <f t="shared" ca="1" si="705"/>
        <v>1.0126815946103336E-13</v>
      </c>
      <c r="DX307" s="36">
        <f t="shared" ca="1" si="706"/>
        <v>369.4426842796596</v>
      </c>
      <c r="DY307" s="36">
        <f t="shared" ca="1" si="707"/>
        <v>3.8994867561412807</v>
      </c>
      <c r="DZ307" s="36">
        <f t="shared" ca="1" si="708"/>
        <v>97.803107934897241</v>
      </c>
      <c r="EA307" s="36">
        <f t="shared" ca="1" si="709"/>
        <v>0</v>
      </c>
      <c r="EB307" s="36">
        <f t="shared" ca="1" si="710"/>
        <v>1494.6976233738246</v>
      </c>
      <c r="EC307" s="36">
        <f t="shared" ca="1" si="711"/>
        <v>0</v>
      </c>
      <c r="ED307" s="36">
        <f t="shared" ca="1" si="712"/>
        <v>0</v>
      </c>
      <c r="EE307" s="36">
        <f t="shared" ca="1" si="750"/>
        <v>0</v>
      </c>
      <c r="EF307" s="36">
        <f t="shared" ca="1" si="713"/>
        <v>1494.6976233738246</v>
      </c>
      <c r="EG307" s="64"/>
      <c r="EH307" s="64"/>
      <c r="EI307" s="64"/>
      <c r="EJ307" s="70"/>
      <c r="EK307" s="70"/>
      <c r="EL307" s="70"/>
      <c r="EM307" s="70"/>
      <c r="EN307" s="70"/>
      <c r="EO307" s="36">
        <f t="shared" ca="1" si="714"/>
        <v>11.994037345302718</v>
      </c>
      <c r="EP307" s="36">
        <f t="shared" ca="1" si="715"/>
        <v>0</v>
      </c>
      <c r="EQ307" s="36">
        <f t="shared" si="716"/>
        <v>39.001455807887652</v>
      </c>
      <c r="ER307" s="36">
        <f t="shared" si="717"/>
        <v>1.9542466128070954</v>
      </c>
      <c r="ES307" s="36">
        <f t="shared" si="718"/>
        <v>-1.7846781154115363</v>
      </c>
      <c r="ET307" s="36">
        <f t="shared" ca="1" si="719"/>
        <v>0</v>
      </c>
      <c r="EU307" s="36">
        <f t="shared" ca="1" si="751"/>
        <v>1.9542466128070954</v>
      </c>
      <c r="EV307" s="36">
        <f t="shared" si="720"/>
        <v>1.4451398624492682</v>
      </c>
      <c r="EW307" s="36">
        <f t="shared" si="721"/>
        <v>50.981447420097645</v>
      </c>
      <c r="EX307" s="36">
        <f t="shared" ca="1" si="752"/>
        <v>93.382289703241668</v>
      </c>
      <c r="EY307" s="36">
        <f t="shared" si="722"/>
        <v>0</v>
      </c>
      <c r="EZ307" s="36">
        <f t="shared" si="723"/>
        <v>0</v>
      </c>
      <c r="FA307" s="36">
        <f t="shared" si="724"/>
        <v>0</v>
      </c>
      <c r="FB307" s="36">
        <f t="shared" si="725"/>
        <v>0</v>
      </c>
      <c r="FC307" s="36">
        <f t="shared" si="753"/>
        <v>0</v>
      </c>
      <c r="FD307" s="36">
        <f t="shared" si="726"/>
        <v>0</v>
      </c>
      <c r="FE307" s="36">
        <f t="shared" si="727"/>
        <v>0</v>
      </c>
      <c r="FF307" s="36">
        <f t="shared" si="754"/>
        <v>0</v>
      </c>
      <c r="FG307" s="36">
        <f t="shared" ca="1" si="728"/>
        <v>93.382289703241668</v>
      </c>
      <c r="FH307" s="36">
        <f t="shared" ca="1" si="729"/>
        <v>0.91691863537386742</v>
      </c>
      <c r="FI307" s="36">
        <f t="shared" ca="1" si="730"/>
        <v>-1.2082454990538374</v>
      </c>
      <c r="FJ307" s="36">
        <f t="shared" ca="1" si="731"/>
        <v>112.06121256465924</v>
      </c>
      <c r="FK307" s="36">
        <f t="shared" si="732"/>
        <v>0</v>
      </c>
      <c r="FL307" s="36">
        <f t="shared" si="733"/>
        <v>0</v>
      </c>
      <c r="FM307" s="36">
        <f t="shared" ca="1" si="734"/>
        <v>0</v>
      </c>
      <c r="FN307" s="36">
        <f t="shared" ca="1" si="756"/>
        <v>112.06121256465924</v>
      </c>
    </row>
    <row r="308" spans="2:170" x14ac:dyDescent="0.25">
      <c r="B308" s="2">
        <v>300</v>
      </c>
      <c r="C308" s="2">
        <f t="shared" si="607"/>
        <v>25</v>
      </c>
      <c r="D308" s="2">
        <f t="shared" si="759"/>
        <v>324</v>
      </c>
      <c r="E308" s="2">
        <f t="shared" si="757"/>
        <v>27</v>
      </c>
      <c r="F308" s="189">
        <f t="shared" si="761"/>
        <v>54847</v>
      </c>
      <c r="G308" s="2">
        <f t="shared" si="760"/>
        <v>2</v>
      </c>
      <c r="H308" s="187">
        <f t="shared" si="611"/>
        <v>59.583333333333336</v>
      </c>
      <c r="I308" s="186">
        <f t="shared" si="758"/>
        <v>59</v>
      </c>
      <c r="J308" s="2">
        <f t="shared" si="612"/>
        <v>0</v>
      </c>
      <c r="K308" s="2">
        <f t="shared" si="613"/>
        <v>1</v>
      </c>
      <c r="L308">
        <f t="shared" si="614"/>
        <v>2</v>
      </c>
      <c r="M308" s="190">
        <f t="shared" si="735"/>
        <v>4.5829265400000006E-3</v>
      </c>
      <c r="N308">
        <f t="shared" si="615"/>
        <v>1</v>
      </c>
      <c r="O308">
        <f t="shared" si="616"/>
        <v>100</v>
      </c>
      <c r="P308" s="58">
        <f t="shared" si="617"/>
        <v>2.0623169430000005E-2</v>
      </c>
      <c r="Q308" s="106">
        <f t="shared" si="618"/>
        <v>2.0623169430000005E-2</v>
      </c>
      <c r="R308" s="59">
        <f t="shared" si="619"/>
        <v>2.0623169430000005E-2</v>
      </c>
      <c r="S308" s="32">
        <f t="shared" si="736"/>
        <v>1.7350594370958428E-3</v>
      </c>
      <c r="T308">
        <f t="shared" si="620"/>
        <v>1</v>
      </c>
      <c r="U308" s="32">
        <f t="shared" si="737"/>
        <v>5.0493327000000006E-4</v>
      </c>
      <c r="V308">
        <f t="shared" si="621"/>
        <v>1</v>
      </c>
      <c r="W308">
        <f t="shared" si="622"/>
        <v>100</v>
      </c>
      <c r="X308" s="58">
        <f t="shared" si="623"/>
        <v>2.2721997150000001E-3</v>
      </c>
      <c r="Y308" s="58">
        <f t="shared" si="624"/>
        <v>2.2721997150000001E-3</v>
      </c>
      <c r="Z308" s="32">
        <f t="shared" si="625"/>
        <v>2.2721997150000001E-3</v>
      </c>
      <c r="AA308" s="32">
        <f t="shared" si="626"/>
        <v>1.8954745676225127E-4</v>
      </c>
      <c r="AB308" s="59">
        <f t="shared" si="627"/>
        <v>4.9056245199999996E-3</v>
      </c>
      <c r="AC308" s="59">
        <f t="shared" si="628"/>
        <v>4.9056245199999996E-3</v>
      </c>
      <c r="AD308">
        <f t="shared" si="629"/>
        <v>1</v>
      </c>
      <c r="AE308" s="59">
        <f t="shared" si="630"/>
        <v>4.9056245199999996E-3</v>
      </c>
      <c r="AF308" s="59">
        <f t="shared" si="631"/>
        <v>4.1758461800000006E-3</v>
      </c>
      <c r="AG308" s="59">
        <f t="shared" si="632"/>
        <v>4.1758461800000006E-3</v>
      </c>
      <c r="AH308">
        <f t="shared" si="633"/>
        <v>1</v>
      </c>
      <c r="AI308" s="59">
        <f t="shared" si="634"/>
        <v>4.1758461800000006E-3</v>
      </c>
      <c r="AJ308" s="59">
        <f t="shared" si="635"/>
        <v>0</v>
      </c>
      <c r="AK308" s="59">
        <f t="shared" si="636"/>
        <v>0</v>
      </c>
      <c r="AL308" s="59">
        <f t="shared" si="637"/>
        <v>0</v>
      </c>
      <c r="AM308" s="12">
        <f t="shared" si="738"/>
        <v>4.810039957722604E-2</v>
      </c>
      <c r="AN308" s="12">
        <f t="shared" si="739"/>
        <v>0</v>
      </c>
      <c r="AO308" s="66">
        <f t="shared" si="638"/>
        <v>8.345705221454692E-5</v>
      </c>
      <c r="AP308" s="66">
        <f t="shared" si="639"/>
        <v>9.1173084091112623E-6</v>
      </c>
      <c r="AQ308" s="59">
        <f t="shared" si="640"/>
        <v>2.3596249958783767E-4</v>
      </c>
      <c r="AR308" s="59">
        <f t="shared" si="641"/>
        <v>2.00859869831033E-4</v>
      </c>
      <c r="AS308" s="59">
        <f t="shared" si="642"/>
        <v>0</v>
      </c>
      <c r="AT308" s="12">
        <f t="shared" si="643"/>
        <v>4.7571002847183512E-2</v>
      </c>
      <c r="AU308" s="59">
        <f t="shared" si="740"/>
        <v>9.7578195523695399E-19</v>
      </c>
      <c r="AV308" s="59">
        <f t="shared" si="741"/>
        <v>0</v>
      </c>
      <c r="AW308" s="70">
        <f t="shared" si="644"/>
        <v>0</v>
      </c>
      <c r="AX308" s="20">
        <f t="shared" si="645"/>
        <v>200000</v>
      </c>
      <c r="AY308" s="20">
        <f t="shared" si="646"/>
        <v>0</v>
      </c>
      <c r="AZ308" s="20">
        <f t="shared" si="647"/>
        <v>0</v>
      </c>
      <c r="BA308" s="20">
        <f t="shared" si="648"/>
        <v>200000</v>
      </c>
      <c r="BB308" s="36">
        <f t="shared" si="649"/>
        <v>1</v>
      </c>
      <c r="BC308" s="36">
        <f t="shared" si="650"/>
        <v>0</v>
      </c>
      <c r="BD308" s="80">
        <f t="shared" si="651"/>
        <v>16.691410442909383</v>
      </c>
      <c r="BE308" s="36">
        <f t="shared" si="652"/>
        <v>0</v>
      </c>
      <c r="BF308" s="36">
        <f t="shared" si="653"/>
        <v>0</v>
      </c>
      <c r="BG308" s="36">
        <f t="shared" si="654"/>
        <v>16.691410442909383</v>
      </c>
      <c r="BH308" s="36">
        <f t="shared" si="655"/>
        <v>1.8234616818222524</v>
      </c>
      <c r="BI308" s="36">
        <f t="shared" si="656"/>
        <v>0</v>
      </c>
      <c r="BJ308" s="36">
        <f t="shared" si="657"/>
        <v>0</v>
      </c>
      <c r="BK308" s="36">
        <f t="shared" si="658"/>
        <v>1.8234616818222524</v>
      </c>
      <c r="BL308" s="68">
        <f ca="1">IF(OR(AT308=0,E308&gt;ProjTerm),0,VLOOKUP(D308,'Life Events'!$AE$5:$AI$1206,5,FALSE))</f>
        <v>3.2251589400943211E-16</v>
      </c>
      <c r="BM308" s="93">
        <f t="shared" ca="1" si="659"/>
        <v>3.2251589400943211E-16</v>
      </c>
      <c r="BN308" s="93">
        <f t="shared" ca="1" si="660"/>
        <v>1.5342404512184629E-17</v>
      </c>
      <c r="BO308" s="36">
        <f t="shared" ca="1" si="661"/>
        <v>2.3345145961135029E-15</v>
      </c>
      <c r="BP308" s="36">
        <f t="shared" si="662"/>
        <v>7.7401034959696255E-3</v>
      </c>
      <c r="BQ308" s="36">
        <f t="shared" si="663"/>
        <v>98.307179443695603</v>
      </c>
      <c r="BR308" s="36">
        <f t="shared" si="664"/>
        <v>154.78110000000001</v>
      </c>
      <c r="BS308" s="36">
        <f t="shared" si="665"/>
        <v>152.16093372192594</v>
      </c>
      <c r="BT308" s="36">
        <f t="shared" si="666"/>
        <v>7.2384482113158404</v>
      </c>
      <c r="BU308" s="70" cm="1">
        <f t="array" ref="BU308">IF(AND(ActInt=1,$J308=0),INDEX(Tbl_FwdNom,$B308-IVP,MATCH(ValnDt,Tbl_FwdNom_Cols)),INDEX(Tbl_FwdNom,$B308,MATCH(StartDt,Tbl_FwdNom_Cols)))</f>
        <v>12.439348111999999</v>
      </c>
      <c r="BV308" s="70" cm="1">
        <f t="array" ref="BV308">INDEX(Tbl_FwdReal,$B308,MATCH(StartDt,Tbl_FwdReal_Cols))</f>
        <v>5.0172591899999999</v>
      </c>
      <c r="BW308" s="70" cm="1">
        <f t="array" ref="BW308">IF(RunType&lt;&gt;"OPN",INDEX(Tbl_FwdReal,$B308,MATCH(ValnDt,Tbl_FwdReal_Cols)),IF(AND($J308=0,ActInt=1),INDEX(Tbl_FwdReal,$B308-IVP,MATCH(ValnDt,Tbl_FwdReal_Cols)),-999))*$K308</f>
        <v>5.0172591899999999</v>
      </c>
      <c r="BX308" s="70">
        <f t="shared" si="667"/>
        <v>5.0172591900000001E-2</v>
      </c>
      <c r="BY308" s="70">
        <f t="shared" si="742"/>
        <v>7.0674944092492087E-2</v>
      </c>
      <c r="BZ308" s="64">
        <f t="shared" si="755"/>
        <v>5.7069930638933286E-3</v>
      </c>
      <c r="CA308" s="70" cm="1">
        <f t="array" ref="CA308">IF($J308=1,CA307*(1+INDEX(Tbl_CPI,$B308,MATCH(IF(RunType="OPN",StartDt,ValnDt),Tbl_CPI_Cols))),0)</f>
        <v>0</v>
      </c>
      <c r="CB308" s="70">
        <f t="shared" si="743"/>
        <v>5.6951812324422049</v>
      </c>
      <c r="CC308" s="70">
        <f t="shared" si="744"/>
        <v>5.6951812324422049</v>
      </c>
      <c r="CD308" s="36">
        <f t="shared" si="668"/>
        <v>29.116446418500566</v>
      </c>
      <c r="CE308" s="36">
        <f t="shared" si="669"/>
        <v>1.5748656640219334</v>
      </c>
      <c r="CF308" s="36">
        <f t="shared" si="670"/>
        <v>0</v>
      </c>
      <c r="CG308" s="36">
        <f t="shared" si="671"/>
        <v>1.4762643747186777</v>
      </c>
      <c r="CH308" s="36">
        <f t="shared" si="672"/>
        <v>1.4005127069987693</v>
      </c>
      <c r="CI308" s="36">
        <f t="shared" si="673"/>
        <v>0</v>
      </c>
      <c r="CJ308" s="36">
        <f t="shared" si="674"/>
        <v>0</v>
      </c>
      <c r="CK308" s="36">
        <f t="shared" si="675"/>
        <v>0</v>
      </c>
      <c r="CL308" s="36">
        <f t="shared" si="676"/>
        <v>7.5751667719908405E-2</v>
      </c>
      <c r="CM308" s="36">
        <f t="shared" si="677"/>
        <v>1.4762643747186777</v>
      </c>
      <c r="CN308" s="36">
        <f t="shared" ca="1" si="678"/>
        <v>11.268683809919827</v>
      </c>
      <c r="CO308" s="20">
        <f t="shared" si="679"/>
        <v>120000</v>
      </c>
      <c r="CP308" s="20">
        <f t="shared" si="680"/>
        <v>2</v>
      </c>
      <c r="CQ308" s="64">
        <f t="shared" si="681"/>
        <v>5.7724746599999996E-3</v>
      </c>
      <c r="CR308" s="64">
        <f t="shared" si="682"/>
        <v>2.5976135969999994E-2</v>
      </c>
      <c r="CS308" s="36">
        <f t="shared" si="683"/>
        <v>12.645899311849263</v>
      </c>
      <c r="CT308" s="36">
        <f t="shared" si="684"/>
        <v>10.01484626574563</v>
      </c>
      <c r="CU308" s="36">
        <f t="shared" si="685"/>
        <v>1.0940770090933514</v>
      </c>
      <c r="CV308" s="36">
        <f t="shared" si="745"/>
        <v>11.108923274838983</v>
      </c>
      <c r="CW308" s="36">
        <f t="shared" si="686"/>
        <v>0</v>
      </c>
      <c r="CX308" s="36">
        <f t="shared" si="687"/>
        <v>0</v>
      </c>
      <c r="CY308" s="36">
        <f t="shared" si="688"/>
        <v>0</v>
      </c>
      <c r="CZ308" s="36">
        <f t="shared" si="746"/>
        <v>0</v>
      </c>
      <c r="DA308" s="64">
        <f t="shared" si="689"/>
        <v>9.8181988695646982E-3</v>
      </c>
      <c r="DB308" s="70">
        <f t="shared" si="747"/>
        <v>0.99027726091631585</v>
      </c>
      <c r="DC308" s="70">
        <f>PRODUCT($DB$8:DB308)</f>
        <v>5.1474552049412599E-2</v>
      </c>
      <c r="DD308" s="36">
        <f t="shared" si="690"/>
        <v>321.98049092773294</v>
      </c>
      <c r="DE308" s="36">
        <f t="shared" si="691"/>
        <v>1365.9345422597739</v>
      </c>
      <c r="DF308" s="36">
        <f t="shared" si="692"/>
        <v>91.094955287753649</v>
      </c>
      <c r="DG308" s="36">
        <f t="shared" si="693"/>
        <v>0.60910812841284723</v>
      </c>
      <c r="DH308" s="36">
        <f t="shared" ca="1" si="694"/>
        <v>9.1168139335734473E-14</v>
      </c>
      <c r="DI308" s="36">
        <f t="shared" si="695"/>
        <v>86.915460579043042</v>
      </c>
      <c r="DJ308" s="36">
        <f t="shared" ca="1" si="696"/>
        <v>1221.355359070425</v>
      </c>
      <c r="DK308" s="36">
        <f t="shared" si="697"/>
        <v>0</v>
      </c>
      <c r="DL308" s="36">
        <f t="shared" si="698"/>
        <v>0</v>
      </c>
      <c r="DM308" s="36">
        <f t="shared" ca="1" si="699"/>
        <v>1221.355359070425</v>
      </c>
      <c r="DN308" s="36">
        <f t="shared" ca="1" si="748"/>
        <v>1221.3553590704296</v>
      </c>
      <c r="DO308" s="64" cm="1">
        <f t="array" ref="DO308">IFERROR(INDEX(Tbl_FwdNom,$B308,MATCH(LIDt,Tbl_FwdNom_Cols,0)),0)</f>
        <v>8.9489571619999992</v>
      </c>
      <c r="DP308" s="64">
        <f t="shared" ca="1" si="749"/>
        <v>8.6731345409999996</v>
      </c>
      <c r="DQ308" s="64">
        <f t="shared" ca="1" si="700"/>
        <v>6.9552784798365686E-3</v>
      </c>
      <c r="DR308" s="70">
        <f t="shared" ca="1" si="701"/>
        <v>0.9930927632751112</v>
      </c>
      <c r="DS308" s="70">
        <f ca="1">PRODUCT($DR$8:DR308)</f>
        <v>5.7736042360378013E-2</v>
      </c>
      <c r="DT308" s="36">
        <f t="shared" ca="1" si="702"/>
        <v>1652.1277152777357</v>
      </c>
      <c r="DU308" s="36">
        <f t="shared" ca="1" si="703"/>
        <v>104.79558886636241</v>
      </c>
      <c r="DV308" s="36">
        <f t="shared" ca="1" si="704"/>
        <v>0.73447810586773521</v>
      </c>
      <c r="DW308" s="36">
        <f t="shared" ca="1" si="705"/>
        <v>9.963799311511184E-14</v>
      </c>
      <c r="DX308" s="36">
        <f t="shared" ca="1" si="706"/>
        <v>364.77381281984714</v>
      </c>
      <c r="DY308" s="36">
        <f t="shared" ca="1" si="707"/>
        <v>3.8503302307944653</v>
      </c>
      <c r="DZ308" s="36">
        <f t="shared" ca="1" si="708"/>
        <v>97.073102123887466</v>
      </c>
      <c r="EA308" s="36">
        <f t="shared" ca="1" si="709"/>
        <v>0</v>
      </c>
      <c r="EB308" s="36">
        <f t="shared" ca="1" si="710"/>
        <v>1492.3384455730652</v>
      </c>
      <c r="EC308" s="36">
        <f t="shared" ca="1" si="711"/>
        <v>0</v>
      </c>
      <c r="ED308" s="36">
        <f t="shared" ca="1" si="712"/>
        <v>0</v>
      </c>
      <c r="EE308" s="36">
        <f t="shared" ca="1" si="750"/>
        <v>0</v>
      </c>
      <c r="EF308" s="36">
        <f t="shared" ca="1" si="713"/>
        <v>1492.3384455730652</v>
      </c>
      <c r="EG308" s="64"/>
      <c r="EH308" s="64"/>
      <c r="EI308" s="64"/>
      <c r="EJ308" s="70"/>
      <c r="EK308" s="70"/>
      <c r="EL308" s="70"/>
      <c r="EM308" s="70"/>
      <c r="EN308" s="70"/>
      <c r="EO308" s="36">
        <f t="shared" ca="1" si="714"/>
        <v>11.984481957201551</v>
      </c>
      <c r="EP308" s="36">
        <f t="shared" ca="1" si="715"/>
        <v>0</v>
      </c>
      <c r="EQ308" s="36">
        <f t="shared" si="716"/>
        <v>38.89019156185762</v>
      </c>
      <c r="ER308" s="36">
        <f t="shared" si="717"/>
        <v>1.9300444369632004</v>
      </c>
      <c r="ES308" s="36">
        <f t="shared" si="718"/>
        <v>-1.762575944021868</v>
      </c>
      <c r="ET308" s="36">
        <f t="shared" ca="1" si="719"/>
        <v>0</v>
      </c>
      <c r="EU308" s="36">
        <f t="shared" ca="1" si="751"/>
        <v>1.9300444369632004</v>
      </c>
      <c r="EV308" s="36">
        <f t="shared" si="720"/>
        <v>1.4347204610151099</v>
      </c>
      <c r="EW308" s="36">
        <f t="shared" si="721"/>
        <v>50.836006379725767</v>
      </c>
      <c r="EX308" s="36">
        <f t="shared" ca="1" si="752"/>
        <v>93.090962839561698</v>
      </c>
      <c r="EY308" s="36">
        <f t="shared" si="722"/>
        <v>0</v>
      </c>
      <c r="EZ308" s="36">
        <f t="shared" si="723"/>
        <v>0</v>
      </c>
      <c r="FA308" s="36">
        <f t="shared" si="724"/>
        <v>0</v>
      </c>
      <c r="FB308" s="36">
        <f t="shared" si="725"/>
        <v>0</v>
      </c>
      <c r="FC308" s="36">
        <f t="shared" si="753"/>
        <v>0</v>
      </c>
      <c r="FD308" s="36">
        <f t="shared" si="726"/>
        <v>0</v>
      </c>
      <c r="FE308" s="36">
        <f t="shared" si="727"/>
        <v>0</v>
      </c>
      <c r="FF308" s="36">
        <f t="shared" si="754"/>
        <v>0</v>
      </c>
      <c r="FG308" s="36">
        <f t="shared" ca="1" si="728"/>
        <v>93.090962839561698</v>
      </c>
      <c r="FH308" s="36">
        <f t="shared" ca="1" si="729"/>
        <v>0.91398558611807401</v>
      </c>
      <c r="FI308" s="36">
        <f t="shared" ca="1" si="730"/>
        <v>-1.1964591920288545</v>
      </c>
      <c r="FJ308" s="36">
        <f t="shared" ca="1" si="731"/>
        <v>111.64417031280576</v>
      </c>
      <c r="FK308" s="36">
        <f t="shared" si="732"/>
        <v>0</v>
      </c>
      <c r="FL308" s="36">
        <f t="shared" si="733"/>
        <v>0</v>
      </c>
      <c r="FM308" s="36">
        <f t="shared" ca="1" si="734"/>
        <v>0</v>
      </c>
      <c r="FN308" s="36">
        <f t="shared" ca="1" si="756"/>
        <v>111.64417031280576</v>
      </c>
    </row>
    <row r="309" spans="2:170" x14ac:dyDescent="0.25">
      <c r="B309" s="2">
        <v>301</v>
      </c>
      <c r="C309" s="2">
        <f t="shared" si="607"/>
        <v>26</v>
      </c>
      <c r="D309" s="2">
        <f t="shared" si="759"/>
        <v>325</v>
      </c>
      <c r="E309" s="2">
        <f t="shared" si="757"/>
        <v>28</v>
      </c>
      <c r="F309" s="189">
        <f t="shared" si="761"/>
        <v>54878</v>
      </c>
      <c r="G309" s="2">
        <f t="shared" si="760"/>
        <v>3</v>
      </c>
      <c r="H309" s="187">
        <f t="shared" si="611"/>
        <v>59.666666666666671</v>
      </c>
      <c r="I309" s="186">
        <f t="shared" si="758"/>
        <v>59</v>
      </c>
      <c r="J309" s="2">
        <f t="shared" si="612"/>
        <v>0</v>
      </c>
      <c r="K309" s="2">
        <f t="shared" si="613"/>
        <v>1</v>
      </c>
      <c r="L309">
        <f t="shared" si="614"/>
        <v>2</v>
      </c>
      <c r="M309" s="190">
        <f t="shared" si="735"/>
        <v>4.5829265400000006E-3</v>
      </c>
      <c r="N309">
        <f t="shared" si="615"/>
        <v>1</v>
      </c>
      <c r="O309">
        <f t="shared" si="616"/>
        <v>100</v>
      </c>
      <c r="P309" s="58">
        <f t="shared" si="617"/>
        <v>2.0623169430000005E-2</v>
      </c>
      <c r="Q309" s="106">
        <f t="shared" si="618"/>
        <v>2.0623169430000005E-2</v>
      </c>
      <c r="R309" s="59">
        <f t="shared" si="619"/>
        <v>2.0623169430000005E-2</v>
      </c>
      <c r="S309" s="32">
        <f t="shared" si="736"/>
        <v>1.7350594370958428E-3</v>
      </c>
      <c r="T309">
        <f t="shared" si="620"/>
        <v>1</v>
      </c>
      <c r="U309" s="32">
        <f t="shared" si="737"/>
        <v>5.0493327000000006E-4</v>
      </c>
      <c r="V309">
        <f t="shared" si="621"/>
        <v>1</v>
      </c>
      <c r="W309">
        <f t="shared" si="622"/>
        <v>100</v>
      </c>
      <c r="X309" s="58">
        <f t="shared" si="623"/>
        <v>2.2721997150000001E-3</v>
      </c>
      <c r="Y309" s="58">
        <f t="shared" si="624"/>
        <v>2.2721997150000001E-3</v>
      </c>
      <c r="Z309" s="32">
        <f t="shared" si="625"/>
        <v>2.2721997150000001E-3</v>
      </c>
      <c r="AA309" s="32">
        <f t="shared" si="626"/>
        <v>1.8954745676225127E-4</v>
      </c>
      <c r="AB309" s="59">
        <f t="shared" si="627"/>
        <v>4.9056245199999996E-3</v>
      </c>
      <c r="AC309" s="59">
        <f t="shared" si="628"/>
        <v>4.9056245199999996E-3</v>
      </c>
      <c r="AD309">
        <f t="shared" si="629"/>
        <v>1</v>
      </c>
      <c r="AE309" s="59">
        <f t="shared" si="630"/>
        <v>4.9056245199999996E-3</v>
      </c>
      <c r="AF309" s="59">
        <f t="shared" si="631"/>
        <v>4.1758461800000006E-3</v>
      </c>
      <c r="AG309" s="59">
        <f t="shared" si="632"/>
        <v>4.1758461800000006E-3</v>
      </c>
      <c r="AH309">
        <f t="shared" si="633"/>
        <v>1</v>
      </c>
      <c r="AI309" s="59">
        <f t="shared" si="634"/>
        <v>4.1758461800000006E-3</v>
      </c>
      <c r="AJ309" s="59">
        <f t="shared" si="635"/>
        <v>0</v>
      </c>
      <c r="AK309" s="59">
        <f t="shared" si="636"/>
        <v>0</v>
      </c>
      <c r="AL309" s="59">
        <f t="shared" si="637"/>
        <v>0</v>
      </c>
      <c r="AM309" s="12">
        <f t="shared" si="738"/>
        <v>4.7571002847183512E-2</v>
      </c>
      <c r="AN309" s="12">
        <f t="shared" si="739"/>
        <v>0</v>
      </c>
      <c r="AO309" s="66">
        <f t="shared" si="638"/>
        <v>8.253851742211896E-5</v>
      </c>
      <c r="AP309" s="66">
        <f t="shared" si="639"/>
        <v>9.0169626053134488E-6</v>
      </c>
      <c r="AQ309" s="59">
        <f t="shared" si="640"/>
        <v>2.3336547800813324E-4</v>
      </c>
      <c r="AR309" s="59">
        <f t="shared" si="641"/>
        <v>1.9864919051818043E-4</v>
      </c>
      <c r="AS309" s="59">
        <f t="shared" si="642"/>
        <v>0</v>
      </c>
      <c r="AT309" s="12">
        <f t="shared" si="643"/>
        <v>4.7047432698629765E-2</v>
      </c>
      <c r="AU309" s="59">
        <f t="shared" si="740"/>
        <v>0</v>
      </c>
      <c r="AV309" s="59">
        <f t="shared" si="741"/>
        <v>-5.9631119486702744E-19</v>
      </c>
      <c r="AW309" s="70">
        <f t="shared" si="644"/>
        <v>0</v>
      </c>
      <c r="AX309" s="20">
        <f t="shared" si="645"/>
        <v>200000</v>
      </c>
      <c r="AY309" s="20">
        <f t="shared" si="646"/>
        <v>0</v>
      </c>
      <c r="AZ309" s="20">
        <f t="shared" si="647"/>
        <v>0</v>
      </c>
      <c r="BA309" s="20">
        <f t="shared" si="648"/>
        <v>200000</v>
      </c>
      <c r="BB309" s="36">
        <f t="shared" si="649"/>
        <v>1</v>
      </c>
      <c r="BC309" s="36">
        <f t="shared" si="650"/>
        <v>0</v>
      </c>
      <c r="BD309" s="80">
        <f t="shared" si="651"/>
        <v>16.507703484423793</v>
      </c>
      <c r="BE309" s="36">
        <f t="shared" si="652"/>
        <v>0</v>
      </c>
      <c r="BF309" s="36">
        <f t="shared" si="653"/>
        <v>0</v>
      </c>
      <c r="BG309" s="36">
        <f t="shared" si="654"/>
        <v>16.507703484423793</v>
      </c>
      <c r="BH309" s="36">
        <f t="shared" si="655"/>
        <v>1.8033925210626898</v>
      </c>
      <c r="BI309" s="36">
        <f t="shared" si="656"/>
        <v>0</v>
      </c>
      <c r="BJ309" s="36">
        <f t="shared" si="657"/>
        <v>0</v>
      </c>
      <c r="BK309" s="36">
        <f t="shared" si="658"/>
        <v>1.8033925210626898</v>
      </c>
      <c r="BL309" s="68">
        <f ca="1">IF(OR(AT309=0,E309&gt;ProjTerm),0,VLOOKUP(D309,'Life Events'!$AE$5:$AI$1206,5,FALSE))</f>
        <v>3.2610503128753015E-16</v>
      </c>
      <c r="BM309" s="93">
        <f t="shared" ca="1" si="659"/>
        <v>3.2610503128753015E-16</v>
      </c>
      <c r="BN309" s="93">
        <f t="shared" ca="1" si="660"/>
        <v>1.5342404512184629E-17</v>
      </c>
      <c r="BO309" s="36">
        <f t="shared" ca="1" si="661"/>
        <v>2.3345145961135029E-15</v>
      </c>
      <c r="BP309" s="36">
        <f t="shared" si="662"/>
        <v>7.6549153163084924E-3</v>
      </c>
      <c r="BQ309" s="36">
        <f t="shared" si="663"/>
        <v>98.307179443695603</v>
      </c>
      <c r="BR309" s="36">
        <f t="shared" si="664"/>
        <v>154.78110000000001</v>
      </c>
      <c r="BS309" s="36">
        <f t="shared" si="665"/>
        <v>152.16093372192594</v>
      </c>
      <c r="BT309" s="36">
        <f t="shared" si="666"/>
        <v>7.1587812886429747</v>
      </c>
      <c r="BU309" s="70" cm="1">
        <f t="array" ref="BU309">IF(AND(ActInt=1,$J309=0),INDEX(Tbl_FwdNom,$B309-IVP,MATCH(ValnDt,Tbl_FwdNom_Cols)),INDEX(Tbl_FwdNom,$B309,MATCH(StartDt,Tbl_FwdNom_Cols)))</f>
        <v>12.438307255</v>
      </c>
      <c r="BV309" s="70" cm="1">
        <f t="array" ref="BV309">INDEX(Tbl_FwdReal,$B309,MATCH(StartDt,Tbl_FwdReal_Cols))</f>
        <v>5.0171733669999998</v>
      </c>
      <c r="BW309" s="70" cm="1">
        <f t="array" ref="BW309">IF(RunType&lt;&gt;"OPN",INDEX(Tbl_FwdReal,$B309,MATCH(ValnDt,Tbl_FwdReal_Cols)),IF(AND($J309=0,ActInt=1),INDEX(Tbl_FwdReal,$B309-IVP,MATCH(ValnDt,Tbl_FwdReal_Cols)),-999))*$K309</f>
        <v>5.0171733669999998</v>
      </c>
      <c r="BX309" s="70">
        <f t="shared" si="667"/>
        <v>5.0171733669999996E-2</v>
      </c>
      <c r="BY309" s="70">
        <f t="shared" si="742"/>
        <v>7.066590777553694E-2</v>
      </c>
      <c r="BZ309" s="64">
        <f t="shared" si="755"/>
        <v>5.7062857279617241E-3</v>
      </c>
      <c r="CA309" s="70" cm="1">
        <f t="array" ref="CA309">IF($J309=1,CA308*(1+INDEX(Tbl_CPI,$B309,MATCH(IF(RunType="OPN",StartDt,ValnDt),Tbl_CPI_Cols))),0)</f>
        <v>0</v>
      </c>
      <c r="CB309" s="70">
        <f t="shared" si="743"/>
        <v>5.7276795638270457</v>
      </c>
      <c r="CC309" s="70">
        <f t="shared" si="744"/>
        <v>5.6951812324422049</v>
      </c>
      <c r="CD309" s="36">
        <f t="shared" si="668"/>
        <v>31.022175450892014</v>
      </c>
      <c r="CE309" s="36">
        <f t="shared" si="669"/>
        <v>1.5748656640219334</v>
      </c>
      <c r="CF309" s="36">
        <f t="shared" si="670"/>
        <v>0</v>
      </c>
      <c r="CG309" s="36">
        <f t="shared" si="671"/>
        <v>1.5506739356873296</v>
      </c>
      <c r="CH309" s="36">
        <f t="shared" si="672"/>
        <v>1.4757559967002105</v>
      </c>
      <c r="CI309" s="36">
        <f t="shared" si="673"/>
        <v>0</v>
      </c>
      <c r="CJ309" s="36">
        <f t="shared" si="674"/>
        <v>0</v>
      </c>
      <c r="CK309" s="36">
        <f t="shared" si="675"/>
        <v>0</v>
      </c>
      <c r="CL309" s="36">
        <f t="shared" si="676"/>
        <v>7.4917938987118946E-2</v>
      </c>
      <c r="CM309" s="36">
        <f t="shared" si="677"/>
        <v>1.5506739356873296</v>
      </c>
      <c r="CN309" s="36">
        <f t="shared" ca="1" si="678"/>
        <v>11.144659801527203</v>
      </c>
      <c r="CO309" s="20">
        <f t="shared" si="679"/>
        <v>120000</v>
      </c>
      <c r="CP309" s="20">
        <f t="shared" si="680"/>
        <v>2</v>
      </c>
      <c r="CQ309" s="64">
        <f t="shared" si="681"/>
        <v>5.7724746599999996E-3</v>
      </c>
      <c r="CR309" s="64">
        <f t="shared" si="682"/>
        <v>2.5976135969999994E-2</v>
      </c>
      <c r="CS309" s="36">
        <f t="shared" si="683"/>
        <v>12.506717562778933</v>
      </c>
      <c r="CT309" s="36">
        <f t="shared" si="684"/>
        <v>9.904622090654275</v>
      </c>
      <c r="CU309" s="36">
        <f t="shared" si="685"/>
        <v>1.0820355126376138</v>
      </c>
      <c r="CV309" s="36">
        <f t="shared" si="745"/>
        <v>10.986657603291889</v>
      </c>
      <c r="CW309" s="36">
        <f t="shared" si="686"/>
        <v>0</v>
      </c>
      <c r="CX309" s="36">
        <f t="shared" si="687"/>
        <v>0</v>
      </c>
      <c r="CY309" s="36">
        <f t="shared" si="688"/>
        <v>0</v>
      </c>
      <c r="CZ309" s="36">
        <f t="shared" si="746"/>
        <v>0</v>
      </c>
      <c r="DA309" s="64">
        <f t="shared" si="689"/>
        <v>9.8174198712139837E-3</v>
      </c>
      <c r="DB309" s="70">
        <f t="shared" si="747"/>
        <v>0.99027802484090044</v>
      </c>
      <c r="DC309" s="70">
        <f>PRODUCT($DB$8:DB309)</f>
        <v>5.097411773306243E-2</v>
      </c>
      <c r="DD309" s="36">
        <f t="shared" si="690"/>
        <v>317.98272730886714</v>
      </c>
      <c r="DE309" s="36">
        <f t="shared" si="691"/>
        <v>1362.8367916933089</v>
      </c>
      <c r="DF309" s="36">
        <f t="shared" si="692"/>
        <v>90.185880190900306</v>
      </c>
      <c r="DG309" s="36">
        <f t="shared" si="693"/>
        <v>0.60743308334013701</v>
      </c>
      <c r="DH309" s="36">
        <f t="shared" ca="1" si="694"/>
        <v>8.9728660642357206E-14</v>
      </c>
      <c r="DI309" s="36">
        <f t="shared" si="695"/>
        <v>86.202848596050131</v>
      </c>
      <c r="DJ309" s="36">
        <f t="shared" ca="1" si="696"/>
        <v>1220.635360088052</v>
      </c>
      <c r="DK309" s="36">
        <f t="shared" si="697"/>
        <v>0</v>
      </c>
      <c r="DL309" s="36">
        <f t="shared" si="698"/>
        <v>0</v>
      </c>
      <c r="DM309" s="36">
        <f t="shared" ca="1" si="699"/>
        <v>1220.635360088052</v>
      </c>
      <c r="DN309" s="36">
        <f t="shared" ca="1" si="748"/>
        <v>1220.6353600880566</v>
      </c>
      <c r="DO309" s="64" cm="1">
        <f t="array" ref="DO309">IFERROR(INDEX(Tbl_FwdNom,$B309,MATCH(LIDt,Tbl_FwdNom_Cols,0)),0)</f>
        <v>8.9306399540000001</v>
      </c>
      <c r="DP309" s="64">
        <f t="shared" ca="1" si="749"/>
        <v>8.6714143099999994</v>
      </c>
      <c r="DQ309" s="64">
        <f t="shared" ca="1" si="700"/>
        <v>6.953950178335333E-3</v>
      </c>
      <c r="DR309" s="70">
        <f t="shared" ca="1" si="701"/>
        <v>0.99309407329192778</v>
      </c>
      <c r="DS309" s="70">
        <f ca="1">PRODUCT($DR$8:DR309)</f>
        <v>5.733732148342309E-2</v>
      </c>
      <c r="DT309" s="36">
        <f t="shared" ca="1" si="702"/>
        <v>1647.1088256136004</v>
      </c>
      <c r="DU309" s="36">
        <f t="shared" ca="1" si="703"/>
        <v>103.72093964918571</v>
      </c>
      <c r="DV309" s="36">
        <f t="shared" ca="1" si="704"/>
        <v>0.73193071470670912</v>
      </c>
      <c r="DW309" s="36">
        <f t="shared" ca="1" si="705"/>
        <v>9.7996356158990143E-14</v>
      </c>
      <c r="DX309" s="36">
        <f t="shared" ca="1" si="706"/>
        <v>360.1516504519148</v>
      </c>
      <c r="DY309" s="36">
        <f t="shared" ca="1" si="707"/>
        <v>3.8016663207872496</v>
      </c>
      <c r="DZ309" s="36">
        <f t="shared" ca="1" si="708"/>
        <v>96.262125309336795</v>
      </c>
      <c r="EA309" s="36">
        <f t="shared" ca="1" si="709"/>
        <v>0</v>
      </c>
      <c r="EB309" s="36">
        <f t="shared" ca="1" si="710"/>
        <v>1490.0099757262888</v>
      </c>
      <c r="EC309" s="36">
        <f t="shared" ca="1" si="711"/>
        <v>0</v>
      </c>
      <c r="ED309" s="36">
        <f t="shared" ca="1" si="712"/>
        <v>0</v>
      </c>
      <c r="EE309" s="36">
        <f t="shared" ca="1" si="750"/>
        <v>0</v>
      </c>
      <c r="EF309" s="36">
        <f t="shared" ca="1" si="713"/>
        <v>1490.0099757262888</v>
      </c>
      <c r="EG309" s="64"/>
      <c r="EH309" s="64"/>
      <c r="EI309" s="64"/>
      <c r="EJ309" s="70"/>
      <c r="EK309" s="70"/>
      <c r="EL309" s="70"/>
      <c r="EM309" s="70"/>
      <c r="EN309" s="70"/>
      <c r="EO309" s="36">
        <f t="shared" ca="1" si="714"/>
        <v>11.97533475484169</v>
      </c>
      <c r="EP309" s="36">
        <f t="shared" ca="1" si="715"/>
        <v>0</v>
      </c>
      <c r="EQ309" s="36">
        <f t="shared" si="716"/>
        <v>38.783243680662551</v>
      </c>
      <c r="ER309" s="36">
        <f t="shared" si="717"/>
        <v>1.9060806824802692</v>
      </c>
      <c r="ES309" s="36">
        <f t="shared" si="718"/>
        <v>-1.7406915063523813</v>
      </c>
      <c r="ET309" s="36">
        <f t="shared" ca="1" si="719"/>
        <v>0</v>
      </c>
      <c r="EU309" s="36">
        <f t="shared" ca="1" si="751"/>
        <v>1.9060806824802692</v>
      </c>
      <c r="EV309" s="36">
        <f t="shared" si="720"/>
        <v>1.4229573180028872</v>
      </c>
      <c r="EW309" s="36">
        <f t="shared" si="721"/>
        <v>50.696207552505207</v>
      </c>
      <c r="EX309" s="36">
        <f t="shared" ca="1" si="752"/>
        <v>92.808489233650917</v>
      </c>
      <c r="EY309" s="36">
        <f t="shared" si="722"/>
        <v>0</v>
      </c>
      <c r="EZ309" s="36">
        <f t="shared" si="723"/>
        <v>0</v>
      </c>
      <c r="FA309" s="36">
        <f t="shared" si="724"/>
        <v>0</v>
      </c>
      <c r="FB309" s="36">
        <f t="shared" si="725"/>
        <v>0</v>
      </c>
      <c r="FC309" s="36">
        <f t="shared" si="753"/>
        <v>0</v>
      </c>
      <c r="FD309" s="36">
        <f t="shared" si="726"/>
        <v>0</v>
      </c>
      <c r="FE309" s="36">
        <f t="shared" si="727"/>
        <v>0</v>
      </c>
      <c r="FF309" s="36">
        <f t="shared" si="754"/>
        <v>0</v>
      </c>
      <c r="FG309" s="36">
        <f t="shared" ca="1" si="728"/>
        <v>92.808489233650917</v>
      </c>
      <c r="FH309" s="36">
        <f t="shared" ca="1" si="729"/>
        <v>0.91113990641979359</v>
      </c>
      <c r="FI309" s="36">
        <f t="shared" ca="1" si="730"/>
        <v>-1.1832926806041282</v>
      </c>
      <c r="FJ309" s="36">
        <f t="shared" ca="1" si="731"/>
        <v>111.23724563025847</v>
      </c>
      <c r="FK309" s="36">
        <f t="shared" si="732"/>
        <v>0</v>
      </c>
      <c r="FL309" s="36">
        <f t="shared" si="733"/>
        <v>0</v>
      </c>
      <c r="FM309" s="36">
        <f t="shared" ca="1" si="734"/>
        <v>0</v>
      </c>
      <c r="FN309" s="36">
        <f t="shared" ca="1" si="756"/>
        <v>111.23724563025847</v>
      </c>
    </row>
    <row r="310" spans="2:170" x14ac:dyDescent="0.25">
      <c r="B310" s="2">
        <v>302</v>
      </c>
      <c r="C310" s="2">
        <f t="shared" si="607"/>
        <v>26</v>
      </c>
      <c r="D310" s="2">
        <f t="shared" si="759"/>
        <v>326</v>
      </c>
      <c r="E310" s="2">
        <f t="shared" si="757"/>
        <v>28</v>
      </c>
      <c r="F310" s="189">
        <f t="shared" si="761"/>
        <v>54908</v>
      </c>
      <c r="G310" s="2">
        <f t="shared" si="760"/>
        <v>4</v>
      </c>
      <c r="H310" s="187">
        <f t="shared" si="611"/>
        <v>59.75</v>
      </c>
      <c r="I310" s="186">
        <f t="shared" si="758"/>
        <v>59</v>
      </c>
      <c r="J310" s="2">
        <f t="shared" si="612"/>
        <v>0</v>
      </c>
      <c r="K310" s="2">
        <f t="shared" si="613"/>
        <v>1</v>
      </c>
      <c r="L310">
        <f t="shared" si="614"/>
        <v>2</v>
      </c>
      <c r="M310" s="190">
        <f t="shared" si="735"/>
        <v>4.5829265400000006E-3</v>
      </c>
      <c r="N310">
        <f t="shared" si="615"/>
        <v>1</v>
      </c>
      <c r="O310">
        <f t="shared" si="616"/>
        <v>100</v>
      </c>
      <c r="P310" s="58">
        <f t="shared" si="617"/>
        <v>2.0623169430000005E-2</v>
      </c>
      <c r="Q310" s="106">
        <f t="shared" si="618"/>
        <v>2.0623169430000005E-2</v>
      </c>
      <c r="R310" s="59">
        <f t="shared" si="619"/>
        <v>2.0623169430000005E-2</v>
      </c>
      <c r="S310" s="32">
        <f t="shared" si="736"/>
        <v>1.7350594370958428E-3</v>
      </c>
      <c r="T310">
        <f t="shared" si="620"/>
        <v>1</v>
      </c>
      <c r="U310" s="32">
        <f t="shared" si="737"/>
        <v>5.0493327000000006E-4</v>
      </c>
      <c r="V310">
        <f t="shared" si="621"/>
        <v>1</v>
      </c>
      <c r="W310">
        <f t="shared" si="622"/>
        <v>100</v>
      </c>
      <c r="X310" s="58">
        <f t="shared" si="623"/>
        <v>2.2721997150000001E-3</v>
      </c>
      <c r="Y310" s="58">
        <f t="shared" si="624"/>
        <v>2.2721997150000001E-3</v>
      </c>
      <c r="Z310" s="32">
        <f t="shared" si="625"/>
        <v>2.2721997150000001E-3</v>
      </c>
      <c r="AA310" s="32">
        <f t="shared" si="626"/>
        <v>1.8954745676225127E-4</v>
      </c>
      <c r="AB310" s="59">
        <f t="shared" si="627"/>
        <v>4.9056245199999996E-3</v>
      </c>
      <c r="AC310" s="59">
        <f t="shared" si="628"/>
        <v>4.9056245199999996E-3</v>
      </c>
      <c r="AD310">
        <f t="shared" si="629"/>
        <v>1</v>
      </c>
      <c r="AE310" s="59">
        <f t="shared" si="630"/>
        <v>4.9056245199999996E-3</v>
      </c>
      <c r="AF310" s="59">
        <f t="shared" si="631"/>
        <v>4.1758461800000006E-3</v>
      </c>
      <c r="AG310" s="59">
        <f t="shared" si="632"/>
        <v>4.1758461800000006E-3</v>
      </c>
      <c r="AH310">
        <f t="shared" si="633"/>
        <v>1</v>
      </c>
      <c r="AI310" s="59">
        <f t="shared" si="634"/>
        <v>4.1758461800000006E-3</v>
      </c>
      <c r="AJ310" s="59">
        <f t="shared" si="635"/>
        <v>0</v>
      </c>
      <c r="AK310" s="59">
        <f t="shared" si="636"/>
        <v>0</v>
      </c>
      <c r="AL310" s="59">
        <f t="shared" si="637"/>
        <v>0</v>
      </c>
      <c r="AM310" s="12">
        <f t="shared" si="738"/>
        <v>4.7047432698629765E-2</v>
      </c>
      <c r="AN310" s="12">
        <f t="shared" si="739"/>
        <v>0</v>
      </c>
      <c r="AO310" s="66">
        <f t="shared" si="638"/>
        <v>8.1630092094889104E-5</v>
      </c>
      <c r="AP310" s="66">
        <f t="shared" si="639"/>
        <v>8.9177212152184512E-6</v>
      </c>
      <c r="AQ310" s="59">
        <f t="shared" si="640"/>
        <v>2.3079703944944792E-4</v>
      </c>
      <c r="AR310" s="59">
        <f t="shared" si="641"/>
        <v>1.9646284211338023E-4</v>
      </c>
      <c r="AS310" s="59">
        <f t="shared" si="642"/>
        <v>0</v>
      </c>
      <c r="AT310" s="12">
        <f t="shared" si="643"/>
        <v>4.6529625003756833E-2</v>
      </c>
      <c r="AU310" s="59">
        <f t="shared" si="740"/>
        <v>3.5778671692021646E-18</v>
      </c>
      <c r="AV310" s="59">
        <f t="shared" si="741"/>
        <v>0</v>
      </c>
      <c r="AW310" s="70">
        <f t="shared" si="644"/>
        <v>0</v>
      </c>
      <c r="AX310" s="20">
        <f t="shared" si="645"/>
        <v>200000</v>
      </c>
      <c r="AY310" s="20">
        <f t="shared" si="646"/>
        <v>0</v>
      </c>
      <c r="AZ310" s="20">
        <f t="shared" si="647"/>
        <v>0</v>
      </c>
      <c r="BA310" s="20">
        <f t="shared" si="648"/>
        <v>200000</v>
      </c>
      <c r="BB310" s="36">
        <f t="shared" si="649"/>
        <v>1</v>
      </c>
      <c r="BC310" s="36">
        <f t="shared" si="650"/>
        <v>0</v>
      </c>
      <c r="BD310" s="80">
        <f t="shared" si="651"/>
        <v>16.326018418977821</v>
      </c>
      <c r="BE310" s="36">
        <f t="shared" si="652"/>
        <v>0</v>
      </c>
      <c r="BF310" s="36">
        <f t="shared" si="653"/>
        <v>0</v>
      </c>
      <c r="BG310" s="36">
        <f t="shared" si="654"/>
        <v>16.326018418977821</v>
      </c>
      <c r="BH310" s="36">
        <f t="shared" si="655"/>
        <v>1.7835442430436903</v>
      </c>
      <c r="BI310" s="36">
        <f t="shared" si="656"/>
        <v>0</v>
      </c>
      <c r="BJ310" s="36">
        <f t="shared" si="657"/>
        <v>0</v>
      </c>
      <c r="BK310" s="36">
        <f t="shared" si="658"/>
        <v>1.7835442430436903</v>
      </c>
      <c r="BL310" s="68">
        <f ca="1">IF(OR(AT310=0,E310&gt;ProjTerm),0,VLOOKUP(D310,'Life Events'!$AE$5:$AI$1206,5,FALSE))</f>
        <v>3.2973411049295739E-16</v>
      </c>
      <c r="BM310" s="93">
        <f t="shared" ca="1" si="659"/>
        <v>3.2973411049295739E-16</v>
      </c>
      <c r="BN310" s="93">
        <f t="shared" ca="1" si="660"/>
        <v>1.5342404512184629E-17</v>
      </c>
      <c r="BO310" s="36">
        <f t="shared" ca="1" si="661"/>
        <v>2.3345160101985423E-15</v>
      </c>
      <c r="BP310" s="36">
        <f t="shared" si="662"/>
        <v>7.5706647243627889E-3</v>
      </c>
      <c r="BQ310" s="36">
        <f t="shared" si="663"/>
        <v>98.307238991282901</v>
      </c>
      <c r="BR310" s="36">
        <f t="shared" si="664"/>
        <v>154.78110000000001</v>
      </c>
      <c r="BS310" s="36">
        <f t="shared" si="665"/>
        <v>152.16102589033659</v>
      </c>
      <c r="BT310" s="36">
        <f t="shared" si="666"/>
        <v>7.0799954748642966</v>
      </c>
      <c r="BU310" s="70" cm="1">
        <f t="array" ref="BU310">IF(AND(ActInt=1,$J310=0),INDEX(Tbl_FwdNom,$B310-IVP,MATCH(ValnDt,Tbl_FwdNom_Cols)),INDEX(Tbl_FwdNom,$B310,MATCH(StartDt,Tbl_FwdNom_Cols)))</f>
        <v>12.437248759999999</v>
      </c>
      <c r="BV310" s="70" cm="1">
        <f t="array" ref="BV310">INDEX(Tbl_FwdReal,$B310,MATCH(StartDt,Tbl_FwdReal_Cols))</f>
        <v>5.0170860900000003</v>
      </c>
      <c r="BW310" s="70" cm="1">
        <f t="array" ref="BW310">IF(RunType&lt;&gt;"OPN",INDEX(Tbl_FwdReal,$B310,MATCH(ValnDt,Tbl_FwdReal_Cols)),IF(AND($J310=0,ActInt=1),INDEX(Tbl_FwdReal,$B310-IVP,MATCH(ValnDt,Tbl_FwdReal_Cols)),-999))*$K310</f>
        <v>5.0170860900000003</v>
      </c>
      <c r="BX310" s="70">
        <f t="shared" si="667"/>
        <v>5.0170860900000003E-2</v>
      </c>
      <c r="BY310" s="70">
        <f t="shared" si="742"/>
        <v>7.0656718313826694E-2</v>
      </c>
      <c r="BZ310" s="64">
        <f t="shared" si="755"/>
        <v>5.7055663987033434E-3</v>
      </c>
      <c r="CA310" s="70" cm="1">
        <f t="array" ref="CA310">IF($J310=1,CA309*(1+INDEX(Tbl_CPI,$B310,MATCH(IF(RunType="OPN",StartDt,ValnDt),Tbl_CPI_Cols))),0)</f>
        <v>0</v>
      </c>
      <c r="CB310" s="70">
        <f t="shared" si="743"/>
        <v>5.760359219888957</v>
      </c>
      <c r="CC310" s="70">
        <f t="shared" si="744"/>
        <v>5.6951812324422049</v>
      </c>
      <c r="CD310" s="36">
        <f t="shared" si="668"/>
        <v>31.022176766135235</v>
      </c>
      <c r="CE310" s="36">
        <f t="shared" si="669"/>
        <v>1.5748666179649837</v>
      </c>
      <c r="CF310" s="36">
        <f t="shared" si="670"/>
        <v>0</v>
      </c>
      <c r="CG310" s="36">
        <f t="shared" si="671"/>
        <v>1.5336072047877696</v>
      </c>
      <c r="CH310" s="36">
        <f t="shared" si="672"/>
        <v>1.4595137735697434</v>
      </c>
      <c r="CI310" s="36">
        <f t="shared" si="673"/>
        <v>0</v>
      </c>
      <c r="CJ310" s="36">
        <f t="shared" si="674"/>
        <v>0</v>
      </c>
      <c r="CK310" s="36">
        <f t="shared" si="675"/>
        <v>0</v>
      </c>
      <c r="CL310" s="36">
        <f t="shared" si="676"/>
        <v>7.4093431218026251E-2</v>
      </c>
      <c r="CM310" s="36">
        <f t="shared" si="677"/>
        <v>1.5336072047877696</v>
      </c>
      <c r="CN310" s="36">
        <f t="shared" ca="1" si="678"/>
        <v>11.021996522432854</v>
      </c>
      <c r="CO310" s="20">
        <f t="shared" si="679"/>
        <v>120000</v>
      </c>
      <c r="CP310" s="20">
        <f t="shared" si="680"/>
        <v>2</v>
      </c>
      <c r="CQ310" s="64">
        <f t="shared" si="681"/>
        <v>5.7724746599999996E-3</v>
      </c>
      <c r="CR310" s="64">
        <f t="shared" si="682"/>
        <v>2.5976135969999994E-2</v>
      </c>
      <c r="CS310" s="36">
        <f t="shared" si="683"/>
        <v>12.369067658838521</v>
      </c>
      <c r="CT310" s="36">
        <f t="shared" si="684"/>
        <v>9.7956110513866932</v>
      </c>
      <c r="CU310" s="36">
        <f t="shared" si="685"/>
        <v>1.0701265458262141</v>
      </c>
      <c r="CV310" s="36">
        <f t="shared" si="745"/>
        <v>10.865737597212908</v>
      </c>
      <c r="CW310" s="36">
        <f t="shared" si="686"/>
        <v>0</v>
      </c>
      <c r="CX310" s="36">
        <f t="shared" si="687"/>
        <v>0</v>
      </c>
      <c r="CY310" s="36">
        <f t="shared" si="688"/>
        <v>0</v>
      </c>
      <c r="CZ310" s="36">
        <f t="shared" si="746"/>
        <v>0</v>
      </c>
      <c r="DA310" s="64">
        <f t="shared" si="689"/>
        <v>9.816627665449662E-3</v>
      </c>
      <c r="DB310" s="70">
        <f t="shared" si="747"/>
        <v>0.99027880171854143</v>
      </c>
      <c r="DC310" s="70">
        <f>PRODUCT($DB$8:DB310)</f>
        <v>5.0478588227356916E-2</v>
      </c>
      <c r="DD310" s="36">
        <f t="shared" si="690"/>
        <v>314.02424987203818</v>
      </c>
      <c r="DE310" s="36">
        <f t="shared" si="691"/>
        <v>1359.8892346271602</v>
      </c>
      <c r="DF310" s="36">
        <f t="shared" si="692"/>
        <v>89.28765715437153</v>
      </c>
      <c r="DG310" s="36">
        <f t="shared" si="693"/>
        <v>0.60582536302660051</v>
      </c>
      <c r="DH310" s="36">
        <f t="shared" ca="1" si="694"/>
        <v>8.8274977484604176E-14</v>
      </c>
      <c r="DI310" s="36">
        <f t="shared" si="695"/>
        <v>85.50040780871646</v>
      </c>
      <c r="DJ310" s="36">
        <f t="shared" ca="1" si="696"/>
        <v>1220.0472243551837</v>
      </c>
      <c r="DK310" s="36">
        <f t="shared" si="697"/>
        <v>0</v>
      </c>
      <c r="DL310" s="36">
        <f t="shared" si="698"/>
        <v>0</v>
      </c>
      <c r="DM310" s="36">
        <f t="shared" ca="1" si="699"/>
        <v>1220.0472243551837</v>
      </c>
      <c r="DN310" s="36">
        <f t="shared" ca="1" si="748"/>
        <v>1220.0472243551881</v>
      </c>
      <c r="DO310" s="64" cm="1">
        <f t="array" ref="DO310">IFERROR(INDEX(Tbl_FwdNom,$B310,MATCH(LIDt,Tbl_FwdNom_Cols,0)),0)</f>
        <v>8.9110381899999993</v>
      </c>
      <c r="DP310" s="64">
        <f t="shared" ca="1" si="749"/>
        <v>8.6696941069999998</v>
      </c>
      <c r="DQ310" s="64">
        <f t="shared" ca="1" si="700"/>
        <v>6.9526218791806649E-3</v>
      </c>
      <c r="DR310" s="70">
        <f t="shared" ca="1" si="701"/>
        <v>0.99309538330988634</v>
      </c>
      <c r="DS310" s="70">
        <f ca="1">PRODUCT($DR$8:DR310)</f>
        <v>5.6941429256542234E-2</v>
      </c>
      <c r="DT310" s="36">
        <f t="shared" ca="1" si="702"/>
        <v>1642.2345320529753</v>
      </c>
      <c r="DU310" s="36">
        <f t="shared" ca="1" si="703"/>
        <v>102.65852788047613</v>
      </c>
      <c r="DV310" s="36">
        <f t="shared" ca="1" si="704"/>
        <v>0.7294488874834606</v>
      </c>
      <c r="DW310" s="36">
        <f t="shared" ca="1" si="705"/>
        <v>9.6343171758702576E-14</v>
      </c>
      <c r="DX310" s="36">
        <f t="shared" ca="1" si="706"/>
        <v>355.57565322180551</v>
      </c>
      <c r="DY310" s="36">
        <f t="shared" ca="1" si="707"/>
        <v>3.7534892943974834</v>
      </c>
      <c r="DZ310" s="36">
        <f t="shared" ca="1" si="708"/>
        <v>95.46173824693409</v>
      </c>
      <c r="EA310" s="36">
        <f t="shared" ca="1" si="709"/>
        <v>0</v>
      </c>
      <c r="EB310" s="36">
        <f t="shared" ca="1" si="710"/>
        <v>1487.8031853654943</v>
      </c>
      <c r="EC310" s="36">
        <f t="shared" ca="1" si="711"/>
        <v>0</v>
      </c>
      <c r="ED310" s="36">
        <f t="shared" ca="1" si="712"/>
        <v>0</v>
      </c>
      <c r="EE310" s="36">
        <f t="shared" ca="1" si="750"/>
        <v>0</v>
      </c>
      <c r="EF310" s="36">
        <f t="shared" ca="1" si="713"/>
        <v>1487.8031853654943</v>
      </c>
      <c r="EG310" s="64"/>
      <c r="EH310" s="64"/>
      <c r="EI310" s="64"/>
      <c r="EJ310" s="70"/>
      <c r="EK310" s="70"/>
      <c r="EL310" s="70"/>
      <c r="EM310" s="70"/>
      <c r="EN310" s="70"/>
      <c r="EO310" s="36">
        <f t="shared" ca="1" si="714"/>
        <v>11.967467994352029</v>
      </c>
      <c r="EP310" s="36">
        <f t="shared" ca="1" si="715"/>
        <v>0</v>
      </c>
      <c r="EQ310" s="36">
        <f t="shared" si="716"/>
        <v>38.680594334750445</v>
      </c>
      <c r="ER310" s="36">
        <f t="shared" si="717"/>
        <v>1.8823524207654598</v>
      </c>
      <c r="ES310" s="36">
        <f t="shared" si="718"/>
        <v>-1.7190221279220155</v>
      </c>
      <c r="ET310" s="36">
        <f t="shared" ca="1" si="719"/>
        <v>0</v>
      </c>
      <c r="EU310" s="36">
        <f t="shared" ca="1" si="751"/>
        <v>1.8823524207654598</v>
      </c>
      <c r="EV310" s="36">
        <f t="shared" si="720"/>
        <v>1.4113620717311073</v>
      </c>
      <c r="EW310" s="36">
        <f t="shared" si="721"/>
        <v>50.562027632219582</v>
      </c>
      <c r="EX310" s="36">
        <f t="shared" ca="1" si="752"/>
        <v>92.536336459466582</v>
      </c>
      <c r="EY310" s="36">
        <f t="shared" si="722"/>
        <v>0</v>
      </c>
      <c r="EZ310" s="36">
        <f t="shared" si="723"/>
        <v>0</v>
      </c>
      <c r="FA310" s="36">
        <f t="shared" si="724"/>
        <v>0</v>
      </c>
      <c r="FB310" s="36">
        <f t="shared" si="725"/>
        <v>0</v>
      </c>
      <c r="FC310" s="36">
        <f t="shared" si="753"/>
        <v>0</v>
      </c>
      <c r="FD310" s="36">
        <f t="shared" si="726"/>
        <v>0</v>
      </c>
      <c r="FE310" s="36">
        <f t="shared" si="727"/>
        <v>0</v>
      </c>
      <c r="FF310" s="36">
        <f t="shared" si="754"/>
        <v>0</v>
      </c>
      <c r="FG310" s="36">
        <f t="shared" ca="1" si="728"/>
        <v>92.536336459466582</v>
      </c>
      <c r="FH310" s="36">
        <f t="shared" ca="1" si="729"/>
        <v>0.9083947605473579</v>
      </c>
      <c r="FI310" s="36">
        <f t="shared" ca="1" si="730"/>
        <v>-1.1702711474695402</v>
      </c>
      <c r="FJ310" s="36">
        <f t="shared" ca="1" si="731"/>
        <v>110.84036499053767</v>
      </c>
      <c r="FK310" s="36">
        <f t="shared" si="732"/>
        <v>0</v>
      </c>
      <c r="FL310" s="36">
        <f t="shared" si="733"/>
        <v>0</v>
      </c>
      <c r="FM310" s="36">
        <f t="shared" ca="1" si="734"/>
        <v>0</v>
      </c>
      <c r="FN310" s="36">
        <f t="shared" ca="1" si="756"/>
        <v>110.84036499053767</v>
      </c>
    </row>
    <row r="311" spans="2:170" x14ac:dyDescent="0.25">
      <c r="B311" s="2">
        <v>303</v>
      </c>
      <c r="C311" s="2">
        <f t="shared" si="607"/>
        <v>26</v>
      </c>
      <c r="D311" s="2">
        <f t="shared" si="759"/>
        <v>327</v>
      </c>
      <c r="E311" s="2">
        <f t="shared" si="757"/>
        <v>28</v>
      </c>
      <c r="F311" s="189">
        <f t="shared" si="761"/>
        <v>54939</v>
      </c>
      <c r="G311" s="2">
        <f t="shared" si="760"/>
        <v>5</v>
      </c>
      <c r="H311" s="187">
        <f t="shared" si="611"/>
        <v>59.833333333333336</v>
      </c>
      <c r="I311" s="186">
        <f t="shared" si="758"/>
        <v>59</v>
      </c>
      <c r="J311" s="2">
        <f t="shared" si="612"/>
        <v>0</v>
      </c>
      <c r="K311" s="2">
        <f t="shared" si="613"/>
        <v>1</v>
      </c>
      <c r="L311">
        <f t="shared" si="614"/>
        <v>2</v>
      </c>
      <c r="M311" s="190">
        <f t="shared" si="735"/>
        <v>4.5829265400000006E-3</v>
      </c>
      <c r="N311">
        <f t="shared" si="615"/>
        <v>1</v>
      </c>
      <c r="O311">
        <f t="shared" si="616"/>
        <v>100</v>
      </c>
      <c r="P311" s="58">
        <f t="shared" si="617"/>
        <v>2.0623169430000005E-2</v>
      </c>
      <c r="Q311" s="106">
        <f t="shared" si="618"/>
        <v>2.0623169430000005E-2</v>
      </c>
      <c r="R311" s="59">
        <f t="shared" si="619"/>
        <v>2.0623169430000005E-2</v>
      </c>
      <c r="S311" s="32">
        <f t="shared" si="736"/>
        <v>1.7350594370958428E-3</v>
      </c>
      <c r="T311">
        <f t="shared" si="620"/>
        <v>1</v>
      </c>
      <c r="U311" s="32">
        <f t="shared" si="737"/>
        <v>5.0493327000000006E-4</v>
      </c>
      <c r="V311">
        <f t="shared" si="621"/>
        <v>1</v>
      </c>
      <c r="W311">
        <f t="shared" si="622"/>
        <v>100</v>
      </c>
      <c r="X311" s="58">
        <f t="shared" si="623"/>
        <v>2.2721997150000001E-3</v>
      </c>
      <c r="Y311" s="58">
        <f t="shared" si="624"/>
        <v>2.2721997150000001E-3</v>
      </c>
      <c r="Z311" s="32">
        <f t="shared" si="625"/>
        <v>2.2721997150000001E-3</v>
      </c>
      <c r="AA311" s="32">
        <f t="shared" si="626"/>
        <v>1.8954745676225127E-4</v>
      </c>
      <c r="AB311" s="59">
        <f t="shared" si="627"/>
        <v>4.9056245199999996E-3</v>
      </c>
      <c r="AC311" s="59">
        <f t="shared" si="628"/>
        <v>4.9056245199999996E-3</v>
      </c>
      <c r="AD311">
        <f t="shared" si="629"/>
        <v>1</v>
      </c>
      <c r="AE311" s="59">
        <f t="shared" si="630"/>
        <v>4.9056245199999996E-3</v>
      </c>
      <c r="AF311" s="59">
        <f t="shared" si="631"/>
        <v>4.1758461800000006E-3</v>
      </c>
      <c r="AG311" s="59">
        <f t="shared" si="632"/>
        <v>4.1758461800000006E-3</v>
      </c>
      <c r="AH311">
        <f t="shared" si="633"/>
        <v>1</v>
      </c>
      <c r="AI311" s="59">
        <f t="shared" si="634"/>
        <v>4.1758461800000006E-3</v>
      </c>
      <c r="AJ311" s="59">
        <f t="shared" si="635"/>
        <v>0</v>
      </c>
      <c r="AK311" s="59">
        <f t="shared" si="636"/>
        <v>0</v>
      </c>
      <c r="AL311" s="59">
        <f t="shared" si="637"/>
        <v>0</v>
      </c>
      <c r="AM311" s="12">
        <f t="shared" si="738"/>
        <v>4.6529625003756833E-2</v>
      </c>
      <c r="AN311" s="12">
        <f t="shared" si="739"/>
        <v>0</v>
      </c>
      <c r="AO311" s="66">
        <f t="shared" si="638"/>
        <v>8.0731664967298981E-5</v>
      </c>
      <c r="AP311" s="66">
        <f t="shared" si="639"/>
        <v>8.819572083563364E-6</v>
      </c>
      <c r="AQ311" s="59">
        <f t="shared" si="640"/>
        <v>2.2825686932483459E-4</v>
      </c>
      <c r="AR311" s="59">
        <f t="shared" si="641"/>
        <v>1.9430055682877049E-4</v>
      </c>
      <c r="AS311" s="59">
        <f t="shared" si="642"/>
        <v>0</v>
      </c>
      <c r="AT311" s="12">
        <f t="shared" si="643"/>
        <v>4.6017516340552365E-2</v>
      </c>
      <c r="AU311" s="59">
        <f t="shared" si="740"/>
        <v>0</v>
      </c>
      <c r="AV311" s="59">
        <f t="shared" si="741"/>
        <v>-2.7105054312137611E-19</v>
      </c>
      <c r="AW311" s="70">
        <f t="shared" si="644"/>
        <v>0</v>
      </c>
      <c r="AX311" s="20">
        <f t="shared" si="645"/>
        <v>200000</v>
      </c>
      <c r="AY311" s="20">
        <f t="shared" si="646"/>
        <v>0</v>
      </c>
      <c r="AZ311" s="20">
        <f t="shared" si="647"/>
        <v>0</v>
      </c>
      <c r="BA311" s="20">
        <f t="shared" si="648"/>
        <v>200000</v>
      </c>
      <c r="BB311" s="36">
        <f t="shared" si="649"/>
        <v>1</v>
      </c>
      <c r="BC311" s="36">
        <f t="shared" si="650"/>
        <v>0</v>
      </c>
      <c r="BD311" s="80">
        <f t="shared" si="651"/>
        <v>16.146332993459797</v>
      </c>
      <c r="BE311" s="36">
        <f t="shared" si="652"/>
        <v>0</v>
      </c>
      <c r="BF311" s="36">
        <f t="shared" si="653"/>
        <v>0</v>
      </c>
      <c r="BG311" s="36">
        <f t="shared" si="654"/>
        <v>16.146332993459797</v>
      </c>
      <c r="BH311" s="36">
        <f t="shared" si="655"/>
        <v>1.7639144167126728</v>
      </c>
      <c r="BI311" s="36">
        <f t="shared" si="656"/>
        <v>0</v>
      </c>
      <c r="BJ311" s="36">
        <f t="shared" si="657"/>
        <v>0</v>
      </c>
      <c r="BK311" s="36">
        <f t="shared" si="658"/>
        <v>1.7639144167126728</v>
      </c>
      <c r="BL311" s="68">
        <f ca="1">IF(OR(AT311=0,E311&gt;ProjTerm),0,VLOOKUP(D311,'Life Events'!$AE$5:$AI$1206,5,FALSE))</f>
        <v>3.3340357612182396E-16</v>
      </c>
      <c r="BM311" s="93">
        <f t="shared" ca="1" si="659"/>
        <v>3.3340357612182396E-16</v>
      </c>
      <c r="BN311" s="93">
        <f t="shared" ca="1" si="660"/>
        <v>1.5342404512184629E-17</v>
      </c>
      <c r="BO311" s="36">
        <f t="shared" ca="1" si="661"/>
        <v>2.3345202835722279E-15</v>
      </c>
      <c r="BP311" s="36">
        <f t="shared" si="662"/>
        <v>7.4873414009693686E-3</v>
      </c>
      <c r="BQ311" s="36">
        <f t="shared" si="663"/>
        <v>98.307418944457936</v>
      </c>
      <c r="BR311" s="36">
        <f t="shared" si="664"/>
        <v>154.78110000000001</v>
      </c>
      <c r="BS311" s="36">
        <f t="shared" si="665"/>
        <v>152.16130442384039</v>
      </c>
      <c r="BT311" s="36">
        <f t="shared" si="666"/>
        <v>7.0020853127238381</v>
      </c>
      <c r="BU311" s="70" cm="1">
        <f t="array" ref="BU311">IF(AND(ActInt=1,$J311=0),INDEX(Tbl_FwdNom,$B311-IVP,MATCH(ValnDt,Tbl_FwdNom_Cols)),INDEX(Tbl_FwdNom,$B311,MATCH(StartDt,Tbl_FwdNom_Cols)))</f>
        <v>12.436172624999999</v>
      </c>
      <c r="BV311" s="70" cm="1">
        <f t="array" ref="BV311">INDEX(Tbl_FwdReal,$B311,MATCH(StartDt,Tbl_FwdReal_Cols))</f>
        <v>5.0169973590000003</v>
      </c>
      <c r="BW311" s="70" cm="1">
        <f t="array" ref="BW311">IF(RunType&lt;&gt;"OPN",INDEX(Tbl_FwdReal,$B311,MATCH(ValnDt,Tbl_FwdReal_Cols)),IF(AND($J311=0,ActInt=1),INDEX(Tbl_FwdReal,$B311-IVP,MATCH(ValnDt,Tbl_FwdReal_Cols)),-999))*$K311</f>
        <v>5.0169973590000003</v>
      </c>
      <c r="BX311" s="70">
        <f t="shared" si="667"/>
        <v>5.016997359E-2</v>
      </c>
      <c r="BY311" s="70">
        <f t="shared" si="742"/>
        <v>7.0647375687552749E-2</v>
      </c>
      <c r="BZ311" s="64">
        <f t="shared" si="755"/>
        <v>5.7048350742845422E-3</v>
      </c>
      <c r="CA311" s="70" cm="1">
        <f t="array" ref="CA311">IF($J311=1,CA310*(1+INDEX(Tbl_CPI,$B311,MATCH(IF(RunType="OPN",StartDt,ValnDt),Tbl_CPI_Cols))),0)</f>
        <v>0</v>
      </c>
      <c r="CB311" s="70">
        <f t="shared" si="743"/>
        <v>5.7932211192070575</v>
      </c>
      <c r="CC311" s="70">
        <f t="shared" si="744"/>
        <v>5.6951812324422049</v>
      </c>
      <c r="CD311" s="36">
        <f t="shared" si="668"/>
        <v>31.022180740808334</v>
      </c>
      <c r="CE311" s="36">
        <f t="shared" si="669"/>
        <v>1.5748695007867479</v>
      </c>
      <c r="CF311" s="36">
        <f t="shared" si="670"/>
        <v>0</v>
      </c>
      <c r="CG311" s="36">
        <f t="shared" si="671"/>
        <v>1.5167285239700403</v>
      </c>
      <c r="CH311" s="36">
        <f t="shared" si="672"/>
        <v>1.4434504366685792</v>
      </c>
      <c r="CI311" s="36">
        <f t="shared" si="673"/>
        <v>0</v>
      </c>
      <c r="CJ311" s="36">
        <f t="shared" si="674"/>
        <v>0</v>
      </c>
      <c r="CK311" s="36">
        <f t="shared" si="675"/>
        <v>0</v>
      </c>
      <c r="CL311" s="36">
        <f t="shared" si="676"/>
        <v>7.3278087301461112E-2</v>
      </c>
      <c r="CM311" s="36">
        <f t="shared" si="677"/>
        <v>1.5167285239700403</v>
      </c>
      <c r="CN311" s="36">
        <f t="shared" ca="1" si="678"/>
        <v>10.900674756047664</v>
      </c>
      <c r="CO311" s="20">
        <f t="shared" si="679"/>
        <v>120000</v>
      </c>
      <c r="CP311" s="20">
        <f t="shared" si="680"/>
        <v>2</v>
      </c>
      <c r="CQ311" s="64">
        <f t="shared" si="681"/>
        <v>5.7724746599999996E-3</v>
      </c>
      <c r="CR311" s="64">
        <f t="shared" si="682"/>
        <v>2.5976135969999994E-2</v>
      </c>
      <c r="CS311" s="36">
        <f t="shared" si="683"/>
        <v>12.232932740421663</v>
      </c>
      <c r="CT311" s="36">
        <f t="shared" si="684"/>
        <v>9.6877997960758773</v>
      </c>
      <c r="CU311" s="36">
        <f t="shared" si="685"/>
        <v>1.0583486500276036</v>
      </c>
      <c r="CV311" s="36">
        <f t="shared" si="745"/>
        <v>10.746148446103481</v>
      </c>
      <c r="CW311" s="36">
        <f t="shared" si="686"/>
        <v>0</v>
      </c>
      <c r="CX311" s="36">
        <f t="shared" si="687"/>
        <v>0</v>
      </c>
      <c r="CY311" s="36">
        <f t="shared" si="688"/>
        <v>0</v>
      </c>
      <c r="CZ311" s="36">
        <f t="shared" si="746"/>
        <v>0</v>
      </c>
      <c r="DA311" s="64">
        <f t="shared" si="689"/>
        <v>9.8158222504325376E-3</v>
      </c>
      <c r="DB311" s="70">
        <f t="shared" si="747"/>
        <v>0.99027959155110346</v>
      </c>
      <c r="DC311" s="70">
        <f>PRODUCT($DB$8:DB311)</f>
        <v>4.9987915731863349E-2</v>
      </c>
      <c r="DD311" s="36">
        <f t="shared" si="690"/>
        <v>310.10457077838367</v>
      </c>
      <c r="DE311" s="36">
        <f t="shared" si="691"/>
        <v>1357.0913326410775</v>
      </c>
      <c r="DF311" s="36">
        <f t="shared" si="692"/>
        <v>88.40017450944373</v>
      </c>
      <c r="DG311" s="36">
        <f t="shared" si="693"/>
        <v>0.60428469570390397</v>
      </c>
      <c r="DH311" s="36">
        <f t="shared" ca="1" si="694"/>
        <v>8.6806948689181759E-14</v>
      </c>
      <c r="DI311" s="36">
        <f t="shared" si="695"/>
        <v>84.808048152542824</v>
      </c>
      <c r="DJ311" s="36">
        <f t="shared" ca="1" si="696"/>
        <v>1219.5906998289765</v>
      </c>
      <c r="DK311" s="36">
        <f t="shared" si="697"/>
        <v>0</v>
      </c>
      <c r="DL311" s="36">
        <f t="shared" si="698"/>
        <v>0</v>
      </c>
      <c r="DM311" s="36">
        <f t="shared" ca="1" si="699"/>
        <v>1219.5906998289765</v>
      </c>
      <c r="DN311" s="36">
        <f t="shared" ca="1" si="748"/>
        <v>1219.5906998289811</v>
      </c>
      <c r="DO311" s="64" cm="1">
        <f t="array" ref="DO311">IFERROR(INDEX(Tbl_FwdNom,$B311,MATCH(LIDt,Tbl_FwdNom_Cols,0)),0)</f>
        <v>8.8907947249999992</v>
      </c>
      <c r="DP311" s="64">
        <f t="shared" ca="1" si="749"/>
        <v>8.6679739310000006</v>
      </c>
      <c r="DQ311" s="64">
        <f t="shared" ca="1" si="700"/>
        <v>6.9512935816007371E-3</v>
      </c>
      <c r="DR311" s="70">
        <f t="shared" ca="1" si="701"/>
        <v>0.99309669332974804</v>
      </c>
      <c r="DS311" s="70">
        <f ca="1">PRODUCT($DR$8:DR311)</f>
        <v>5.6548345108141863E-2</v>
      </c>
      <c r="DT311" s="36">
        <f t="shared" ca="1" si="702"/>
        <v>1637.5038534216585</v>
      </c>
      <c r="DU311" s="36">
        <f t="shared" ca="1" si="703"/>
        <v>101.6082230297156</v>
      </c>
      <c r="DV311" s="36">
        <f t="shared" ca="1" si="704"/>
        <v>0.72703215945216082</v>
      </c>
      <c r="DW311" s="36">
        <f t="shared" ca="1" si="705"/>
        <v>9.4678361146607671E-14</v>
      </c>
      <c r="DX311" s="36">
        <f t="shared" ca="1" si="706"/>
        <v>351.04527866509585</v>
      </c>
      <c r="DY311" s="36">
        <f t="shared" ca="1" si="707"/>
        <v>3.705793435638844</v>
      </c>
      <c r="DZ311" s="36">
        <f t="shared" ca="1" si="708"/>
        <v>94.671836530874089</v>
      </c>
      <c r="EA311" s="36">
        <f t="shared" ca="1" si="709"/>
        <v>0</v>
      </c>
      <c r="EB311" s="36">
        <f t="shared" ca="1" si="710"/>
        <v>1485.7173955933392</v>
      </c>
      <c r="EC311" s="36">
        <f t="shared" ca="1" si="711"/>
        <v>0</v>
      </c>
      <c r="ED311" s="36">
        <f t="shared" ca="1" si="712"/>
        <v>0</v>
      </c>
      <c r="EE311" s="36">
        <f t="shared" ca="1" si="750"/>
        <v>0</v>
      </c>
      <c r="EF311" s="36">
        <f t="shared" ca="1" si="713"/>
        <v>1485.7173955933392</v>
      </c>
      <c r="EG311" s="64"/>
      <c r="EH311" s="64"/>
      <c r="EI311" s="64"/>
      <c r="EJ311" s="70"/>
      <c r="EK311" s="70"/>
      <c r="EL311" s="70"/>
      <c r="EM311" s="70"/>
      <c r="EN311" s="70"/>
      <c r="EO311" s="36">
        <f t="shared" ca="1" si="714"/>
        <v>11.96087875381062</v>
      </c>
      <c r="EP311" s="36">
        <f t="shared" ca="1" si="715"/>
        <v>0</v>
      </c>
      <c r="EQ311" s="36">
        <f t="shared" si="716"/>
        <v>38.582226172321086</v>
      </c>
      <c r="ER311" s="36">
        <f t="shared" si="717"/>
        <v>1.8588567275711576</v>
      </c>
      <c r="ES311" s="36">
        <f t="shared" si="718"/>
        <v>-1.6975651382179047</v>
      </c>
      <c r="ET311" s="36">
        <f t="shared" ca="1" si="719"/>
        <v>0</v>
      </c>
      <c r="EU311" s="36">
        <f t="shared" ca="1" si="751"/>
        <v>1.8588567275711576</v>
      </c>
      <c r="EV311" s="36">
        <f t="shared" si="720"/>
        <v>1.3999332354978766</v>
      </c>
      <c r="EW311" s="36">
        <f t="shared" si="721"/>
        <v>50.433443937154287</v>
      </c>
      <c r="EX311" s="36">
        <f t="shared" ca="1" si="752"/>
        <v>92.2744600725444</v>
      </c>
      <c r="EY311" s="36">
        <f t="shared" si="722"/>
        <v>0</v>
      </c>
      <c r="EZ311" s="36">
        <f t="shared" si="723"/>
        <v>0</v>
      </c>
      <c r="FA311" s="36">
        <f t="shared" si="724"/>
        <v>0</v>
      </c>
      <c r="FB311" s="36">
        <f t="shared" si="725"/>
        <v>0</v>
      </c>
      <c r="FC311" s="36">
        <f t="shared" si="753"/>
        <v>0</v>
      </c>
      <c r="FD311" s="36">
        <f t="shared" si="726"/>
        <v>0</v>
      </c>
      <c r="FE311" s="36">
        <f t="shared" si="727"/>
        <v>0</v>
      </c>
      <c r="FF311" s="36">
        <f t="shared" si="754"/>
        <v>0</v>
      </c>
      <c r="FG311" s="36">
        <f t="shared" ca="1" si="728"/>
        <v>92.2744600725444</v>
      </c>
      <c r="FH311" s="36">
        <f t="shared" ca="1" si="729"/>
        <v>0.90574969832673013</v>
      </c>
      <c r="FI311" s="36">
        <f t="shared" ca="1" si="730"/>
        <v>-1.1573929965481684</v>
      </c>
      <c r="FJ311" s="36">
        <f t="shared" ca="1" si="731"/>
        <v>110.4534559117305</v>
      </c>
      <c r="FK311" s="36">
        <f t="shared" si="732"/>
        <v>0</v>
      </c>
      <c r="FL311" s="36">
        <f t="shared" si="733"/>
        <v>0</v>
      </c>
      <c r="FM311" s="36">
        <f t="shared" ca="1" si="734"/>
        <v>0</v>
      </c>
      <c r="FN311" s="36">
        <f t="shared" ca="1" si="756"/>
        <v>110.4534559117305</v>
      </c>
    </row>
    <row r="312" spans="2:170" x14ac:dyDescent="0.25">
      <c r="B312" s="2">
        <v>304</v>
      </c>
      <c r="C312" s="2">
        <f t="shared" si="607"/>
        <v>26</v>
      </c>
      <c r="D312" s="2">
        <f t="shared" si="759"/>
        <v>328</v>
      </c>
      <c r="E312" s="2">
        <f t="shared" si="757"/>
        <v>28</v>
      </c>
      <c r="F312" s="189">
        <f t="shared" si="761"/>
        <v>54969</v>
      </c>
      <c r="G312" s="2">
        <f t="shared" si="760"/>
        <v>6</v>
      </c>
      <c r="H312" s="187">
        <f t="shared" si="611"/>
        <v>59.916666666666671</v>
      </c>
      <c r="I312" s="186">
        <f t="shared" si="758"/>
        <v>59</v>
      </c>
      <c r="J312" s="2">
        <f t="shared" si="612"/>
        <v>0</v>
      </c>
      <c r="K312" s="2">
        <f t="shared" si="613"/>
        <v>1</v>
      </c>
      <c r="L312">
        <f t="shared" si="614"/>
        <v>2</v>
      </c>
      <c r="M312" s="190">
        <f t="shared" si="735"/>
        <v>4.5829265400000006E-3</v>
      </c>
      <c r="N312">
        <f t="shared" si="615"/>
        <v>1</v>
      </c>
      <c r="O312">
        <f t="shared" si="616"/>
        <v>100</v>
      </c>
      <c r="P312" s="58">
        <f t="shared" si="617"/>
        <v>2.0623169430000005E-2</v>
      </c>
      <c r="Q312" s="106">
        <f t="shared" si="618"/>
        <v>2.0623169430000005E-2</v>
      </c>
      <c r="R312" s="59">
        <f t="shared" si="619"/>
        <v>2.0623169430000005E-2</v>
      </c>
      <c r="S312" s="32">
        <f t="shared" si="736"/>
        <v>1.7350594370958428E-3</v>
      </c>
      <c r="T312">
        <f t="shared" si="620"/>
        <v>1</v>
      </c>
      <c r="U312" s="32">
        <f t="shared" si="737"/>
        <v>5.0493327000000006E-4</v>
      </c>
      <c r="V312">
        <f t="shared" si="621"/>
        <v>1</v>
      </c>
      <c r="W312">
        <f t="shared" si="622"/>
        <v>100</v>
      </c>
      <c r="X312" s="58">
        <f t="shared" si="623"/>
        <v>2.2721997150000001E-3</v>
      </c>
      <c r="Y312" s="58">
        <f t="shared" si="624"/>
        <v>2.2721997150000001E-3</v>
      </c>
      <c r="Z312" s="32">
        <f t="shared" si="625"/>
        <v>2.2721997150000001E-3</v>
      </c>
      <c r="AA312" s="32">
        <f t="shared" si="626"/>
        <v>1.8954745676225127E-4</v>
      </c>
      <c r="AB312" s="59">
        <f t="shared" si="627"/>
        <v>4.9056245199999996E-3</v>
      </c>
      <c r="AC312" s="59">
        <f t="shared" si="628"/>
        <v>4.9056245199999996E-3</v>
      </c>
      <c r="AD312">
        <f t="shared" si="629"/>
        <v>1</v>
      </c>
      <c r="AE312" s="59">
        <f t="shared" si="630"/>
        <v>4.9056245199999996E-3</v>
      </c>
      <c r="AF312" s="59">
        <f t="shared" si="631"/>
        <v>4.1758461800000006E-3</v>
      </c>
      <c r="AG312" s="59">
        <f t="shared" si="632"/>
        <v>4.1758461800000006E-3</v>
      </c>
      <c r="AH312">
        <f t="shared" si="633"/>
        <v>1</v>
      </c>
      <c r="AI312" s="59">
        <f t="shared" si="634"/>
        <v>4.1758461800000006E-3</v>
      </c>
      <c r="AJ312" s="59">
        <f t="shared" si="635"/>
        <v>0</v>
      </c>
      <c r="AK312" s="59">
        <f t="shared" si="636"/>
        <v>0</v>
      </c>
      <c r="AL312" s="59">
        <f t="shared" si="637"/>
        <v>0</v>
      </c>
      <c r="AM312" s="12">
        <f t="shared" si="738"/>
        <v>4.6017516340552365E-2</v>
      </c>
      <c r="AN312" s="12">
        <f t="shared" si="739"/>
        <v>0</v>
      </c>
      <c r="AO312" s="66">
        <f t="shared" si="638"/>
        <v>7.9843125998387533E-5</v>
      </c>
      <c r="AP312" s="66">
        <f t="shared" si="639"/>
        <v>8.7225031888670408E-6</v>
      </c>
      <c r="AQ312" s="59">
        <f t="shared" si="640"/>
        <v>2.2574465650971435E-4</v>
      </c>
      <c r="AR312" s="59">
        <f t="shared" si="641"/>
        <v>1.9216206982378321E-4</v>
      </c>
      <c r="AS312" s="59">
        <f t="shared" si="642"/>
        <v>0</v>
      </c>
      <c r="AT312" s="12">
        <f t="shared" si="643"/>
        <v>4.5511043985031613E-2</v>
      </c>
      <c r="AU312" s="59">
        <f t="shared" si="740"/>
        <v>0</v>
      </c>
      <c r="AV312" s="59">
        <f t="shared" si="741"/>
        <v>-4.6078592330633938E-19</v>
      </c>
      <c r="AW312" s="70">
        <f t="shared" si="644"/>
        <v>0</v>
      </c>
      <c r="AX312" s="20">
        <f t="shared" si="645"/>
        <v>200000</v>
      </c>
      <c r="AY312" s="20">
        <f t="shared" si="646"/>
        <v>0</v>
      </c>
      <c r="AZ312" s="20">
        <f t="shared" si="647"/>
        <v>0</v>
      </c>
      <c r="BA312" s="20">
        <f t="shared" si="648"/>
        <v>200000</v>
      </c>
      <c r="BB312" s="36">
        <f t="shared" si="649"/>
        <v>1</v>
      </c>
      <c r="BC312" s="36">
        <f t="shared" si="650"/>
        <v>0</v>
      </c>
      <c r="BD312" s="80">
        <f t="shared" si="651"/>
        <v>15.968625199677506</v>
      </c>
      <c r="BE312" s="36">
        <f t="shared" si="652"/>
        <v>0</v>
      </c>
      <c r="BF312" s="36">
        <f t="shared" si="653"/>
        <v>0</v>
      </c>
      <c r="BG312" s="36">
        <f t="shared" si="654"/>
        <v>15.968625199677506</v>
      </c>
      <c r="BH312" s="36">
        <f t="shared" si="655"/>
        <v>1.7445006377734082</v>
      </c>
      <c r="BI312" s="36">
        <f t="shared" si="656"/>
        <v>0</v>
      </c>
      <c r="BJ312" s="36">
        <f t="shared" si="657"/>
        <v>0</v>
      </c>
      <c r="BK312" s="36">
        <f t="shared" si="658"/>
        <v>1.7445006377734082</v>
      </c>
      <c r="BL312" s="68">
        <f ca="1">IF(OR(AT312=0,E312&gt;ProjTerm),0,VLOOKUP(D312,'Life Events'!$AE$5:$AI$1206,5,FALSE))</f>
        <v>3.3711387761684131E-16</v>
      </c>
      <c r="BM312" s="93">
        <f t="shared" ca="1" si="659"/>
        <v>3.3711387761684131E-16</v>
      </c>
      <c r="BN312" s="93">
        <f t="shared" ca="1" si="660"/>
        <v>1.5342404512184629E-17</v>
      </c>
      <c r="BO312" s="36">
        <f t="shared" ca="1" si="661"/>
        <v>2.3345274473406818E-15</v>
      </c>
      <c r="BP312" s="36">
        <f t="shared" si="662"/>
        <v>7.4049351405385917E-3</v>
      </c>
      <c r="BQ312" s="36">
        <f t="shared" si="663"/>
        <v>98.30772061310978</v>
      </c>
      <c r="BR312" s="36">
        <f t="shared" si="664"/>
        <v>154.78110000000001</v>
      </c>
      <c r="BS312" s="36">
        <f t="shared" si="665"/>
        <v>152.16177134989806</v>
      </c>
      <c r="BT312" s="36">
        <f t="shared" si="666"/>
        <v>6.9250410687455339</v>
      </c>
      <c r="BU312" s="70" cm="1">
        <f t="array" ref="BU312">IF(AND(ActInt=1,$J312=0),INDEX(Tbl_FwdNom,$B312-IVP,MATCH(ValnDt,Tbl_FwdNom_Cols)),INDEX(Tbl_FwdNom,$B312,MATCH(StartDt,Tbl_FwdNom_Cols)))</f>
        <v>12.435078851</v>
      </c>
      <c r="BV312" s="70" cm="1">
        <f t="array" ref="BV312">INDEX(Tbl_FwdReal,$B312,MATCH(StartDt,Tbl_FwdReal_Cols))</f>
        <v>5.0169071719999998</v>
      </c>
      <c r="BW312" s="70" cm="1">
        <f t="array" ref="BW312">IF(RunType&lt;&gt;"OPN",INDEX(Tbl_FwdReal,$B312,MATCH(ValnDt,Tbl_FwdReal_Cols)),IF(AND($J312=0,ActInt=1),INDEX(Tbl_FwdReal,$B312-IVP,MATCH(ValnDt,Tbl_FwdReal_Cols)),-999))*$K312</f>
        <v>5.0169071719999998</v>
      </c>
      <c r="BX312" s="70">
        <f t="shared" si="667"/>
        <v>5.016907172E-2</v>
      </c>
      <c r="BY312" s="70">
        <f t="shared" si="742"/>
        <v>7.0637879925851133E-2</v>
      </c>
      <c r="BZ312" s="64">
        <f t="shared" si="755"/>
        <v>5.7040917566983929E-3</v>
      </c>
      <c r="CA312" s="70" cm="1">
        <f t="array" ref="CA312">IF($J312=1,CA311*(1+INDEX(Tbl_CPI,$B312,MATCH(IF(RunType="OPN",StartDt,ValnDt),Tbl_CPI_Cols))),0)</f>
        <v>0</v>
      </c>
      <c r="CB312" s="70">
        <f t="shared" si="743"/>
        <v>5.8262661840378573</v>
      </c>
      <c r="CC312" s="70">
        <f t="shared" si="744"/>
        <v>5.6951812324422049</v>
      </c>
      <c r="CD312" s="36">
        <f t="shared" si="668"/>
        <v>31.022187403843176</v>
      </c>
      <c r="CE312" s="36">
        <f t="shared" si="669"/>
        <v>1.5748743334714448</v>
      </c>
      <c r="CF312" s="36">
        <f t="shared" si="670"/>
        <v>0</v>
      </c>
      <c r="CG312" s="36">
        <f t="shared" si="671"/>
        <v>1.5000358211508698</v>
      </c>
      <c r="CH312" s="36">
        <f t="shared" si="672"/>
        <v>1.4275640157760312</v>
      </c>
      <c r="CI312" s="36">
        <f t="shared" si="673"/>
        <v>0</v>
      </c>
      <c r="CJ312" s="36">
        <f t="shared" si="674"/>
        <v>0</v>
      </c>
      <c r="CK312" s="36">
        <f t="shared" si="675"/>
        <v>0</v>
      </c>
      <c r="CL312" s="36">
        <f t="shared" si="676"/>
        <v>7.247180537483873E-2</v>
      </c>
      <c r="CM312" s="36">
        <f t="shared" si="677"/>
        <v>1.5000358211508698</v>
      </c>
      <c r="CN312" s="36">
        <f t="shared" ca="1" si="678"/>
        <v>10.780679833564843</v>
      </c>
      <c r="CO312" s="20">
        <f t="shared" si="679"/>
        <v>120000</v>
      </c>
      <c r="CP312" s="20">
        <f t="shared" si="680"/>
        <v>2</v>
      </c>
      <c r="CQ312" s="64">
        <f t="shared" si="681"/>
        <v>5.7724746599999996E-3</v>
      </c>
      <c r="CR312" s="64">
        <f t="shared" si="682"/>
        <v>2.5976135969999994E-2</v>
      </c>
      <c r="CS312" s="36">
        <f t="shared" si="683"/>
        <v>12.098296133480135</v>
      </c>
      <c r="CT312" s="36">
        <f t="shared" si="684"/>
        <v>9.5811751198065043</v>
      </c>
      <c r="CU312" s="36">
        <f t="shared" si="685"/>
        <v>1.0467003826640449</v>
      </c>
      <c r="CV312" s="36">
        <f t="shared" si="745"/>
        <v>10.627875502470548</v>
      </c>
      <c r="CW312" s="36">
        <f t="shared" si="686"/>
        <v>0</v>
      </c>
      <c r="CX312" s="36">
        <f t="shared" si="687"/>
        <v>0</v>
      </c>
      <c r="CY312" s="36">
        <f t="shared" si="688"/>
        <v>0</v>
      </c>
      <c r="CZ312" s="36">
        <f t="shared" si="746"/>
        <v>0</v>
      </c>
      <c r="DA312" s="64">
        <f t="shared" si="689"/>
        <v>9.8150036265634011E-3</v>
      </c>
      <c r="DB312" s="70">
        <f t="shared" si="747"/>
        <v>0.99028039433825543</v>
      </c>
      <c r="DC312" s="70">
        <f>PRODUCT($DB$8:DB312)</f>
        <v>4.9502052903097116E-2</v>
      </c>
      <c r="DD312" s="36">
        <f t="shared" si="690"/>
        <v>306.22320719644188</v>
      </c>
      <c r="DE312" s="36">
        <f t="shared" si="691"/>
        <v>1354.44256379285</v>
      </c>
      <c r="DF312" s="36">
        <f t="shared" si="692"/>
        <v>87.523321905069338</v>
      </c>
      <c r="DG312" s="36">
        <f t="shared" si="693"/>
        <v>0.60281081704317596</v>
      </c>
      <c r="DH312" s="36">
        <f t="shared" ca="1" si="694"/>
        <v>8.5324431758036298E-14</v>
      </c>
      <c r="DI312" s="36">
        <f t="shared" si="695"/>
        <v>84.125680774546353</v>
      </c>
      <c r="DJ312" s="36">
        <f t="shared" ca="1" si="696"/>
        <v>1219.2655484589809</v>
      </c>
      <c r="DK312" s="36">
        <f t="shared" si="697"/>
        <v>0</v>
      </c>
      <c r="DL312" s="36">
        <f t="shared" si="698"/>
        <v>0</v>
      </c>
      <c r="DM312" s="36">
        <f t="shared" ca="1" si="699"/>
        <v>1219.2655484589809</v>
      </c>
      <c r="DN312" s="36">
        <f t="shared" ca="1" si="748"/>
        <v>1219.2655484589852</v>
      </c>
      <c r="DO312" s="64" cm="1">
        <f t="array" ref="DO312">IFERROR(INDEX(Tbl_FwdNom,$B312,MATCH(LIDt,Tbl_FwdNom_Cols,0)),0)</f>
        <v>8.8718374489999992</v>
      </c>
      <c r="DP312" s="64">
        <f t="shared" ca="1" si="749"/>
        <v>8.6662537820000001</v>
      </c>
      <c r="DQ312" s="64">
        <f t="shared" ca="1" si="700"/>
        <v>6.9499652855959937E-3</v>
      </c>
      <c r="DR312" s="70">
        <f t="shared" ca="1" si="701"/>
        <v>0.99309800335151233</v>
      </c>
      <c r="DS312" s="70">
        <f ca="1">PRODUCT($DR$8:DR312)</f>
        <v>5.6158048619727945E-2</v>
      </c>
      <c r="DT312" s="36">
        <f t="shared" ca="1" si="702"/>
        <v>1632.9158231582912</v>
      </c>
      <c r="DU312" s="36">
        <f t="shared" ca="1" si="703"/>
        <v>100.56989601472981</v>
      </c>
      <c r="DV312" s="36">
        <f t="shared" ca="1" si="704"/>
        <v>0.72468007258132661</v>
      </c>
      <c r="DW312" s="36">
        <f t="shared" ca="1" si="705"/>
        <v>9.3001845022533033E-14</v>
      </c>
      <c r="DX312" s="36">
        <f t="shared" ca="1" si="706"/>
        <v>346.55999009674508</v>
      </c>
      <c r="DY312" s="36">
        <f t="shared" ca="1" si="707"/>
        <v>3.6585730894657451</v>
      </c>
      <c r="DZ312" s="36">
        <f t="shared" ca="1" si="708"/>
        <v>93.892316972158639</v>
      </c>
      <c r="EA312" s="36">
        <f t="shared" ca="1" si="709"/>
        <v>0</v>
      </c>
      <c r="EB312" s="36">
        <f t="shared" ca="1" si="710"/>
        <v>1483.7519390653192</v>
      </c>
      <c r="EC312" s="36">
        <f t="shared" ca="1" si="711"/>
        <v>0</v>
      </c>
      <c r="ED312" s="36">
        <f t="shared" ca="1" si="712"/>
        <v>0</v>
      </c>
      <c r="EE312" s="36">
        <f t="shared" ca="1" si="750"/>
        <v>0</v>
      </c>
      <c r="EF312" s="36">
        <f t="shared" ca="1" si="713"/>
        <v>1483.7519390653192</v>
      </c>
      <c r="EG312" s="64"/>
      <c r="EH312" s="64"/>
      <c r="EI312" s="64"/>
      <c r="EJ312" s="70"/>
      <c r="EK312" s="70"/>
      <c r="EL312" s="70"/>
      <c r="EM312" s="70"/>
      <c r="EN312" s="70"/>
      <c r="EO312" s="36">
        <f t="shared" ca="1" si="714"/>
        <v>11.955564284719829</v>
      </c>
      <c r="EP312" s="36">
        <f t="shared" ca="1" si="715"/>
        <v>0</v>
      </c>
      <c r="EQ312" s="36">
        <f t="shared" si="716"/>
        <v>38.488122316567257</v>
      </c>
      <c r="ER312" s="36">
        <f t="shared" si="717"/>
        <v>1.8355907086655596</v>
      </c>
      <c r="ES312" s="36">
        <f t="shared" si="718"/>
        <v>-1.6763178941385464</v>
      </c>
      <c r="ET312" s="36">
        <f t="shared" ca="1" si="719"/>
        <v>0</v>
      </c>
      <c r="EU312" s="36">
        <f t="shared" ca="1" si="751"/>
        <v>1.8355907086655596</v>
      </c>
      <c r="EV312" s="36">
        <f t="shared" si="720"/>
        <v>1.3886693425998986</v>
      </c>
      <c r="EW312" s="36">
        <f t="shared" si="721"/>
        <v>50.310434406490259</v>
      </c>
      <c r="EX312" s="36">
        <f t="shared" ca="1" si="752"/>
        <v>92.022816774322962</v>
      </c>
      <c r="EY312" s="36">
        <f t="shared" si="722"/>
        <v>0</v>
      </c>
      <c r="EZ312" s="36">
        <f t="shared" si="723"/>
        <v>0</v>
      </c>
      <c r="FA312" s="36">
        <f t="shared" si="724"/>
        <v>0</v>
      </c>
      <c r="FB312" s="36">
        <f t="shared" si="725"/>
        <v>0</v>
      </c>
      <c r="FC312" s="36">
        <f t="shared" si="753"/>
        <v>0</v>
      </c>
      <c r="FD312" s="36">
        <f t="shared" si="726"/>
        <v>0</v>
      </c>
      <c r="FE312" s="36">
        <f t="shared" si="727"/>
        <v>0</v>
      </c>
      <c r="FF312" s="36">
        <f t="shared" si="754"/>
        <v>0</v>
      </c>
      <c r="FG312" s="36">
        <f t="shared" ca="1" si="728"/>
        <v>92.022816774322962</v>
      </c>
      <c r="FH312" s="36">
        <f t="shared" ca="1" si="729"/>
        <v>0.9032042803665592</v>
      </c>
      <c r="FI312" s="36">
        <f t="shared" ca="1" si="730"/>
        <v>-1.2837679487585307</v>
      </c>
      <c r="FJ312" s="36">
        <f t="shared" ca="1" si="731"/>
        <v>109.9373356472326</v>
      </c>
      <c r="FK312" s="36">
        <f t="shared" si="732"/>
        <v>0</v>
      </c>
      <c r="FL312" s="36">
        <f t="shared" si="733"/>
        <v>0</v>
      </c>
      <c r="FM312" s="36">
        <f t="shared" ca="1" si="734"/>
        <v>0</v>
      </c>
      <c r="FN312" s="36">
        <f t="shared" ca="1" si="756"/>
        <v>109.9373356472326</v>
      </c>
    </row>
    <row r="313" spans="2:170" x14ac:dyDescent="0.25">
      <c r="B313" s="2">
        <v>305</v>
      </c>
      <c r="C313" s="2">
        <f t="shared" si="607"/>
        <v>26</v>
      </c>
      <c r="D313" s="2">
        <f t="shared" si="759"/>
        <v>329</v>
      </c>
      <c r="E313" s="2">
        <f t="shared" si="757"/>
        <v>28</v>
      </c>
      <c r="F313" s="189">
        <f t="shared" si="761"/>
        <v>55000</v>
      </c>
      <c r="G313" s="2">
        <f t="shared" si="760"/>
        <v>7</v>
      </c>
      <c r="H313" s="187">
        <f t="shared" si="611"/>
        <v>60</v>
      </c>
      <c r="I313" s="186">
        <f t="shared" si="758"/>
        <v>60</v>
      </c>
      <c r="J313" s="2">
        <f t="shared" si="612"/>
        <v>0</v>
      </c>
      <c r="K313" s="2">
        <f t="shared" si="613"/>
        <v>1</v>
      </c>
      <c r="L313">
        <f t="shared" si="614"/>
        <v>2</v>
      </c>
      <c r="M313" s="190">
        <f t="shared" si="735"/>
        <v>5.2162081800000001E-3</v>
      </c>
      <c r="N313">
        <f t="shared" si="615"/>
        <v>1</v>
      </c>
      <c r="O313">
        <f t="shared" si="616"/>
        <v>100</v>
      </c>
      <c r="P313" s="58">
        <f t="shared" si="617"/>
        <v>2.3472936810000001E-2</v>
      </c>
      <c r="Q313" s="106">
        <f t="shared" si="618"/>
        <v>2.3472936810000001E-2</v>
      </c>
      <c r="R313" s="59">
        <f t="shared" si="619"/>
        <v>2.3472936810000001E-2</v>
      </c>
      <c r="S313" s="32">
        <f t="shared" si="736"/>
        <v>1.9774434914323624E-3</v>
      </c>
      <c r="T313">
        <f t="shared" si="620"/>
        <v>1</v>
      </c>
      <c r="U313" s="32">
        <f t="shared" si="737"/>
        <v>5.2042614000000003E-4</v>
      </c>
      <c r="V313">
        <f t="shared" si="621"/>
        <v>1</v>
      </c>
      <c r="W313">
        <f t="shared" si="622"/>
        <v>100</v>
      </c>
      <c r="X313" s="58">
        <f t="shared" si="623"/>
        <v>2.3419176300000003E-3</v>
      </c>
      <c r="Y313" s="58">
        <f t="shared" si="624"/>
        <v>2.3419176300000003E-3</v>
      </c>
      <c r="Z313" s="32">
        <f t="shared" si="625"/>
        <v>2.3419176300000003E-3</v>
      </c>
      <c r="AA313" s="32">
        <f t="shared" si="626"/>
        <v>1.9536959688293276E-4</v>
      </c>
      <c r="AB313" s="59">
        <f t="shared" si="627"/>
        <v>4.9056245199999996E-3</v>
      </c>
      <c r="AC313" s="59">
        <f t="shared" si="628"/>
        <v>4.9056245199999996E-3</v>
      </c>
      <c r="AD313">
        <f t="shared" si="629"/>
        <v>1</v>
      </c>
      <c r="AE313" s="59">
        <f t="shared" si="630"/>
        <v>4.9056245199999996E-3</v>
      </c>
      <c r="AF313" s="59">
        <f t="shared" si="631"/>
        <v>4.1758461800000006E-3</v>
      </c>
      <c r="AG313" s="59">
        <f t="shared" si="632"/>
        <v>4.1758461800000006E-3</v>
      </c>
      <c r="AH313">
        <f t="shared" si="633"/>
        <v>1</v>
      </c>
      <c r="AI313" s="59">
        <f t="shared" si="634"/>
        <v>4.1758461800000006E-3</v>
      </c>
      <c r="AJ313" s="59">
        <f t="shared" si="635"/>
        <v>0</v>
      </c>
      <c r="AK313" s="59">
        <f t="shared" si="636"/>
        <v>0</v>
      </c>
      <c r="AL313" s="59">
        <f t="shared" si="637"/>
        <v>0</v>
      </c>
      <c r="AM313" s="12">
        <f t="shared" si="738"/>
        <v>4.5511043985031613E-2</v>
      </c>
      <c r="AN313" s="12">
        <f t="shared" si="739"/>
        <v>0</v>
      </c>
      <c r="AO313" s="66">
        <f t="shared" si="638"/>
        <v>8.9995517716492731E-5</v>
      </c>
      <c r="AP313" s="66">
        <f t="shared" si="639"/>
        <v>8.891474317077048E-6</v>
      </c>
      <c r="AQ313" s="59">
        <f t="shared" si="640"/>
        <v>2.2326009330376958E-4</v>
      </c>
      <c r="AR313" s="59">
        <f t="shared" si="641"/>
        <v>1.9004711917270625E-4</v>
      </c>
      <c r="AS313" s="59">
        <f t="shared" si="642"/>
        <v>0</v>
      </c>
      <c r="AT313" s="12">
        <f t="shared" si="643"/>
        <v>4.4998849780521571E-2</v>
      </c>
      <c r="AU313" s="59">
        <f t="shared" si="740"/>
        <v>4.2283884726934673E-18</v>
      </c>
      <c r="AV313" s="59">
        <f t="shared" si="741"/>
        <v>0</v>
      </c>
      <c r="AW313" s="70">
        <f t="shared" si="644"/>
        <v>0</v>
      </c>
      <c r="AX313" s="20">
        <f t="shared" si="645"/>
        <v>200000</v>
      </c>
      <c r="AY313" s="20">
        <f t="shared" si="646"/>
        <v>0</v>
      </c>
      <c r="AZ313" s="20">
        <f t="shared" si="647"/>
        <v>0</v>
      </c>
      <c r="BA313" s="20">
        <f t="shared" si="648"/>
        <v>200000</v>
      </c>
      <c r="BB313" s="36">
        <f t="shared" si="649"/>
        <v>1</v>
      </c>
      <c r="BC313" s="36">
        <f t="shared" si="650"/>
        <v>0</v>
      </c>
      <c r="BD313" s="80">
        <f t="shared" si="651"/>
        <v>17.999103543298546</v>
      </c>
      <c r="BE313" s="36">
        <f t="shared" si="652"/>
        <v>0</v>
      </c>
      <c r="BF313" s="36">
        <f t="shared" si="653"/>
        <v>0</v>
      </c>
      <c r="BG313" s="36">
        <f t="shared" si="654"/>
        <v>17.999103543298546</v>
      </c>
      <c r="BH313" s="36">
        <f t="shared" si="655"/>
        <v>1.7782948634154097</v>
      </c>
      <c r="BI313" s="36">
        <f t="shared" si="656"/>
        <v>0</v>
      </c>
      <c r="BJ313" s="36">
        <f t="shared" si="657"/>
        <v>0</v>
      </c>
      <c r="BK313" s="36">
        <f t="shared" si="658"/>
        <v>1.7782948634154097</v>
      </c>
      <c r="BL313" s="68">
        <f ca="1">IF(OR(AT313=0,E313&gt;ProjTerm),0,VLOOKUP(D313,'Life Events'!$AE$5:$AI$1206,5,FALSE))</f>
        <v>3.409510373490884E-16</v>
      </c>
      <c r="BM313" s="93">
        <f t="shared" ca="1" si="659"/>
        <v>3.409510373490884E-16</v>
      </c>
      <c r="BN313" s="93">
        <f t="shared" ca="1" si="660"/>
        <v>1.5342404512184629E-17</v>
      </c>
      <c r="BO313" s="36">
        <f t="shared" ca="1" si="661"/>
        <v>2.3345274473406818E-15</v>
      </c>
      <c r="BP313" s="36">
        <f t="shared" si="662"/>
        <v>8.2678999626744441E-3</v>
      </c>
      <c r="BQ313" s="36">
        <f t="shared" si="663"/>
        <v>98.30772061310978</v>
      </c>
      <c r="BR313" s="36">
        <f t="shared" si="664"/>
        <v>154.78110000000001</v>
      </c>
      <c r="BS313" s="36">
        <f t="shared" si="665"/>
        <v>152.16177134989806</v>
      </c>
      <c r="BT313" s="36">
        <f t="shared" si="666"/>
        <v>6.8471046913121336</v>
      </c>
      <c r="BU313" s="70" cm="1">
        <f t="array" ref="BU313">IF(AND(ActInt=1,$J313=0),INDEX(Tbl_FwdNom,$B313-IVP,MATCH(ValnDt,Tbl_FwdNom_Cols)),INDEX(Tbl_FwdNom,$B313,MATCH(StartDt,Tbl_FwdNom_Cols)))</f>
        <v>12.434038004</v>
      </c>
      <c r="BV313" s="70" cm="1">
        <f t="array" ref="BV313">INDEX(Tbl_FwdReal,$B313,MATCH(StartDt,Tbl_FwdReal_Cols))</f>
        <v>5.0168213499999998</v>
      </c>
      <c r="BW313" s="70" cm="1">
        <f t="array" ref="BW313">IF(RunType&lt;&gt;"OPN",INDEX(Tbl_FwdReal,$B313,MATCH(ValnDt,Tbl_FwdReal_Cols)),IF(AND($J313=0,ActInt=1),INDEX(Tbl_FwdReal,$B313-IVP,MATCH(ValnDt,Tbl_FwdReal_Cols)),-999))*$K313</f>
        <v>5.0168213499999998</v>
      </c>
      <c r="BX313" s="70">
        <f t="shared" si="667"/>
        <v>5.0168213499999996E-2</v>
      </c>
      <c r="BY313" s="70">
        <f t="shared" si="742"/>
        <v>7.0628843633344429E-2</v>
      </c>
      <c r="BZ313" s="64">
        <f t="shared" si="755"/>
        <v>5.7033844002338796E-3</v>
      </c>
      <c r="CA313" s="70" cm="1">
        <f t="array" ref="CA313">IF($J313=1,CA312*(1+INDEX(Tbl_CPI,$B313,MATCH(IF(RunType="OPN",StartDt,ValnDt),Tbl_CPI_Cols))),0)</f>
        <v>0</v>
      </c>
      <c r="CB313" s="70">
        <f t="shared" si="743"/>
        <v>5.8594956197035089</v>
      </c>
      <c r="CC313" s="70">
        <f t="shared" si="744"/>
        <v>5.6951812324422049</v>
      </c>
      <c r="CD313" s="36">
        <f t="shared" si="668"/>
        <v>31.022187403843176</v>
      </c>
      <c r="CE313" s="36">
        <f t="shared" si="669"/>
        <v>1.5748743334714448</v>
      </c>
      <c r="CF313" s="36">
        <f t="shared" si="670"/>
        <v>0</v>
      </c>
      <c r="CG313" s="36">
        <f t="shared" si="671"/>
        <v>1.4835263105097165</v>
      </c>
      <c r="CH313" s="36">
        <f t="shared" si="672"/>
        <v>1.4118521354482005</v>
      </c>
      <c r="CI313" s="36">
        <f t="shared" si="673"/>
        <v>0</v>
      </c>
      <c r="CJ313" s="36">
        <f t="shared" si="674"/>
        <v>0</v>
      </c>
      <c r="CK313" s="36">
        <f t="shared" si="675"/>
        <v>0</v>
      </c>
      <c r="CL313" s="36">
        <f t="shared" si="676"/>
        <v>7.1674175061516271E-2</v>
      </c>
      <c r="CM313" s="36">
        <f t="shared" si="677"/>
        <v>1.4835263105097165</v>
      </c>
      <c r="CN313" s="36">
        <f t="shared" ca="1" si="678"/>
        <v>12.922025815439149</v>
      </c>
      <c r="CO313" s="20">
        <f t="shared" si="679"/>
        <v>120000</v>
      </c>
      <c r="CP313" s="20">
        <f t="shared" si="680"/>
        <v>2</v>
      </c>
      <c r="CQ313" s="64">
        <f t="shared" si="681"/>
        <v>6.5085482700000009E-3</v>
      </c>
      <c r="CR313" s="64">
        <f t="shared" si="682"/>
        <v>2.9288467215000002E-2</v>
      </c>
      <c r="CS313" s="36">
        <f t="shared" si="683"/>
        <v>13.511842046399536</v>
      </c>
      <c r="CT313" s="36">
        <f t="shared" si="684"/>
        <v>10.799462125979128</v>
      </c>
      <c r="CU313" s="36">
        <f t="shared" si="685"/>
        <v>1.0669769180492457</v>
      </c>
      <c r="CV313" s="36">
        <f t="shared" si="745"/>
        <v>11.866439044028374</v>
      </c>
      <c r="CW313" s="36">
        <f t="shared" si="686"/>
        <v>0</v>
      </c>
      <c r="CX313" s="36">
        <f t="shared" si="687"/>
        <v>0</v>
      </c>
      <c r="CY313" s="36">
        <f t="shared" si="688"/>
        <v>0</v>
      </c>
      <c r="CZ313" s="36">
        <f t="shared" si="746"/>
        <v>0</v>
      </c>
      <c r="DA313" s="64">
        <f t="shared" si="689"/>
        <v>9.8142246085830553E-3</v>
      </c>
      <c r="DB313" s="70">
        <f t="shared" si="747"/>
        <v>0.99028115828692431</v>
      </c>
      <c r="DC313" s="70">
        <f>PRODUCT($DB$8:DB313)</f>
        <v>4.9020950286459614E-2</v>
      </c>
      <c r="DD313" s="36">
        <f t="shared" si="690"/>
        <v>302.38144584091629</v>
      </c>
      <c r="DE313" s="36">
        <f t="shared" si="691"/>
        <v>1349.7362637900396</v>
      </c>
      <c r="DF313" s="36">
        <f t="shared" si="692"/>
        <v>86.604000581319596</v>
      </c>
      <c r="DG313" s="36">
        <f t="shared" si="693"/>
        <v>0.60045903783544674</v>
      </c>
      <c r="DH313" s="36">
        <f t="shared" ca="1" si="694"/>
        <v>8.382729744856871E-14</v>
      </c>
      <c r="DI313" s="36">
        <f t="shared" si="695"/>
        <v>83.453223130083913</v>
      </c>
      <c r="DJ313" s="36">
        <f t="shared" ca="1" si="696"/>
        <v>1216.8115826226913</v>
      </c>
      <c r="DK313" s="36">
        <f t="shared" si="697"/>
        <v>0</v>
      </c>
      <c r="DL313" s="36">
        <f t="shared" si="698"/>
        <v>0</v>
      </c>
      <c r="DM313" s="36">
        <f t="shared" ca="1" si="699"/>
        <v>1216.8115826226913</v>
      </c>
      <c r="DN313" s="36">
        <f t="shared" ca="1" si="748"/>
        <v>1216.8115826226961</v>
      </c>
      <c r="DO313" s="64" cm="1">
        <f t="array" ref="DO313">IFERROR(INDEX(Tbl_FwdNom,$B313,MATCH(LIDt,Tbl_FwdNom_Cols,0)),0)</f>
        <v>8.8522383869999999</v>
      </c>
      <c r="DP313" s="64">
        <f t="shared" ca="1" si="749"/>
        <v>8.66453366</v>
      </c>
      <c r="DQ313" s="64">
        <f t="shared" ca="1" si="700"/>
        <v>6.9486369911664347E-3</v>
      </c>
      <c r="DR313" s="70">
        <f t="shared" ca="1" si="701"/>
        <v>0.9930993133751792</v>
      </c>
      <c r="DS313" s="70">
        <f ca="1">PRODUCT($DR$8:DR313)</f>
        <v>5.5770519524741755E-2</v>
      </c>
      <c r="DT313" s="36">
        <f t="shared" ca="1" si="702"/>
        <v>1626.2632589072514</v>
      </c>
      <c r="DU313" s="36">
        <f t="shared" ca="1" si="703"/>
        <v>99.49042485096011</v>
      </c>
      <c r="DV313" s="36">
        <f t="shared" ca="1" si="704"/>
        <v>0.72144771137775199</v>
      </c>
      <c r="DW313" s="36">
        <f t="shared" ca="1" si="705"/>
        <v>9.1313553635762658E-14</v>
      </c>
      <c r="DX313" s="36">
        <f t="shared" ca="1" si="706"/>
        <v>342.12100497227743</v>
      </c>
      <c r="DY313" s="36">
        <f t="shared" ca="1" si="707"/>
        <v>3.6118229728844327</v>
      </c>
      <c r="DZ313" s="36">
        <f t="shared" ca="1" si="708"/>
        <v>93.123078015635073</v>
      </c>
      <c r="EA313" s="36">
        <f t="shared" ca="1" si="709"/>
        <v>0</v>
      </c>
      <c r="EB313" s="36">
        <f t="shared" ca="1" si="710"/>
        <v>1479.6461320630758</v>
      </c>
      <c r="EC313" s="36">
        <f t="shared" ca="1" si="711"/>
        <v>0</v>
      </c>
      <c r="ED313" s="36">
        <f t="shared" ca="1" si="712"/>
        <v>0</v>
      </c>
      <c r="EE313" s="36">
        <f t="shared" ca="1" si="750"/>
        <v>0</v>
      </c>
      <c r="EF313" s="36">
        <f t="shared" ca="1" si="713"/>
        <v>1479.6461320630758</v>
      </c>
      <c r="EG313" s="64"/>
      <c r="EH313" s="64"/>
      <c r="EI313" s="64"/>
      <c r="EJ313" s="70"/>
      <c r="EK313" s="70"/>
      <c r="EL313" s="70"/>
      <c r="EM313" s="70"/>
      <c r="EN313" s="70"/>
      <c r="EO313" s="36">
        <f t="shared" ca="1" si="714"/>
        <v>11.951586289659561</v>
      </c>
      <c r="EP313" s="36">
        <f t="shared" ca="1" si="715"/>
        <v>0</v>
      </c>
      <c r="EQ313" s="36">
        <f t="shared" si="716"/>
        <v>38.33796647455263</v>
      </c>
      <c r="ER313" s="36">
        <f t="shared" si="717"/>
        <v>1.8125620769897461</v>
      </c>
      <c r="ES313" s="36">
        <f t="shared" si="718"/>
        <v>-1.6552874393789689</v>
      </c>
      <c r="ET313" s="36">
        <f t="shared" ca="1" si="719"/>
        <v>0</v>
      </c>
      <c r="EU313" s="36">
        <f t="shared" ca="1" si="751"/>
        <v>1.8125620769897461</v>
      </c>
      <c r="EV313" s="36">
        <f t="shared" si="720"/>
        <v>1.3775690304661456</v>
      </c>
      <c r="EW313" s="36">
        <f t="shared" si="721"/>
        <v>50.11415552392247</v>
      </c>
      <c r="EX313" s="36">
        <f t="shared" ca="1" si="752"/>
        <v>91.64225310593099</v>
      </c>
      <c r="EY313" s="36">
        <f t="shared" si="722"/>
        <v>0</v>
      </c>
      <c r="EZ313" s="36">
        <f t="shared" si="723"/>
        <v>0</v>
      </c>
      <c r="FA313" s="36">
        <f t="shared" si="724"/>
        <v>0</v>
      </c>
      <c r="FB313" s="36">
        <f t="shared" si="725"/>
        <v>0</v>
      </c>
      <c r="FC313" s="36">
        <f t="shared" si="753"/>
        <v>0</v>
      </c>
      <c r="FD313" s="36">
        <f t="shared" si="726"/>
        <v>0</v>
      </c>
      <c r="FE313" s="36">
        <f t="shared" si="727"/>
        <v>0</v>
      </c>
      <c r="FF313" s="36">
        <f t="shared" si="754"/>
        <v>0</v>
      </c>
      <c r="FG313" s="36">
        <f t="shared" ca="1" si="728"/>
        <v>91.64225310593099</v>
      </c>
      <c r="FH313" s="36">
        <f t="shared" ca="1" si="729"/>
        <v>0.89939765561822482</v>
      </c>
      <c r="FI313" s="36">
        <f t="shared" ca="1" si="730"/>
        <v>-1.2693241809149016</v>
      </c>
      <c r="FJ313" s="36">
        <f t="shared" ca="1" si="731"/>
        <v>109.43192610350633</v>
      </c>
      <c r="FK313" s="36">
        <f t="shared" si="732"/>
        <v>0</v>
      </c>
      <c r="FL313" s="36">
        <f t="shared" si="733"/>
        <v>0</v>
      </c>
      <c r="FM313" s="36">
        <f t="shared" ca="1" si="734"/>
        <v>0</v>
      </c>
      <c r="FN313" s="36">
        <f t="shared" ca="1" si="756"/>
        <v>109.43192610350633</v>
      </c>
    </row>
    <row r="314" spans="2:170" x14ac:dyDescent="0.25">
      <c r="B314" s="2">
        <v>306</v>
      </c>
      <c r="C314" s="2">
        <f t="shared" si="607"/>
        <v>26</v>
      </c>
      <c r="D314" s="2">
        <f t="shared" si="759"/>
        <v>330</v>
      </c>
      <c r="E314" s="2">
        <f t="shared" si="757"/>
        <v>28</v>
      </c>
      <c r="F314" s="189">
        <f t="shared" si="761"/>
        <v>55031</v>
      </c>
      <c r="G314" s="2">
        <f t="shared" si="760"/>
        <v>8</v>
      </c>
      <c r="H314" s="187">
        <f t="shared" si="611"/>
        <v>60.083333333333336</v>
      </c>
      <c r="I314" s="186">
        <f t="shared" si="758"/>
        <v>60</v>
      </c>
      <c r="J314" s="2">
        <f t="shared" si="612"/>
        <v>0</v>
      </c>
      <c r="K314" s="2">
        <f t="shared" si="613"/>
        <v>1</v>
      </c>
      <c r="L314">
        <f t="shared" si="614"/>
        <v>2</v>
      </c>
      <c r="M314" s="190">
        <f t="shared" si="735"/>
        <v>5.2162081800000001E-3</v>
      </c>
      <c r="N314">
        <f t="shared" si="615"/>
        <v>1</v>
      </c>
      <c r="O314">
        <f t="shared" si="616"/>
        <v>100</v>
      </c>
      <c r="P314" s="58">
        <f t="shared" si="617"/>
        <v>2.3472936810000001E-2</v>
      </c>
      <c r="Q314" s="106">
        <f t="shared" si="618"/>
        <v>2.3472936810000001E-2</v>
      </c>
      <c r="R314" s="59">
        <f t="shared" si="619"/>
        <v>2.3472936810000001E-2</v>
      </c>
      <c r="S314" s="32">
        <f t="shared" si="736"/>
        <v>1.9774434914323624E-3</v>
      </c>
      <c r="T314">
        <f t="shared" si="620"/>
        <v>1</v>
      </c>
      <c r="U314" s="32">
        <f t="shared" si="737"/>
        <v>5.2042614000000003E-4</v>
      </c>
      <c r="V314">
        <f t="shared" si="621"/>
        <v>1</v>
      </c>
      <c r="W314">
        <f t="shared" si="622"/>
        <v>100</v>
      </c>
      <c r="X314" s="58">
        <f t="shared" si="623"/>
        <v>2.3419176300000003E-3</v>
      </c>
      <c r="Y314" s="58">
        <f t="shared" si="624"/>
        <v>2.3419176300000003E-3</v>
      </c>
      <c r="Z314" s="32">
        <f t="shared" si="625"/>
        <v>2.3419176300000003E-3</v>
      </c>
      <c r="AA314" s="32">
        <f t="shared" si="626"/>
        <v>1.9536959688293276E-4</v>
      </c>
      <c r="AB314" s="59">
        <f t="shared" si="627"/>
        <v>4.9056245199999996E-3</v>
      </c>
      <c r="AC314" s="59">
        <f t="shared" si="628"/>
        <v>4.9056245199999996E-3</v>
      </c>
      <c r="AD314">
        <f t="shared" si="629"/>
        <v>1</v>
      </c>
      <c r="AE314" s="59">
        <f t="shared" si="630"/>
        <v>4.9056245199999996E-3</v>
      </c>
      <c r="AF314" s="59">
        <f t="shared" si="631"/>
        <v>4.1758461800000006E-3</v>
      </c>
      <c r="AG314" s="59">
        <f t="shared" si="632"/>
        <v>4.1758461800000006E-3</v>
      </c>
      <c r="AH314">
        <f t="shared" si="633"/>
        <v>1</v>
      </c>
      <c r="AI314" s="59">
        <f t="shared" si="634"/>
        <v>4.1758461800000006E-3</v>
      </c>
      <c r="AJ314" s="59">
        <f t="shared" si="635"/>
        <v>0</v>
      </c>
      <c r="AK314" s="59">
        <f t="shared" si="636"/>
        <v>0</v>
      </c>
      <c r="AL314" s="59">
        <f t="shared" si="637"/>
        <v>0</v>
      </c>
      <c r="AM314" s="12">
        <f t="shared" si="738"/>
        <v>4.4998849780521571E-2</v>
      </c>
      <c r="AN314" s="12">
        <f t="shared" si="739"/>
        <v>0</v>
      </c>
      <c r="AO314" s="66">
        <f t="shared" si="638"/>
        <v>8.8982682620434973E-5</v>
      </c>
      <c r="AP314" s="66">
        <f t="shared" si="639"/>
        <v>8.7914071418161474E-6</v>
      </c>
      <c r="AQ314" s="59">
        <f t="shared" si="640"/>
        <v>2.2074746085512322E-4</v>
      </c>
      <c r="AR314" s="59">
        <f t="shared" si="641"/>
        <v>1.8790827496038487E-4</v>
      </c>
      <c r="AS314" s="59">
        <f t="shared" si="642"/>
        <v>0</v>
      </c>
      <c r="AT314" s="12">
        <f t="shared" si="643"/>
        <v>4.449241995494381E-2</v>
      </c>
      <c r="AU314" s="59">
        <f t="shared" si="740"/>
        <v>0</v>
      </c>
      <c r="AV314" s="59">
        <f t="shared" si="741"/>
        <v>-2.3852447794681098E-18</v>
      </c>
      <c r="AW314" s="70">
        <f t="shared" si="644"/>
        <v>0</v>
      </c>
      <c r="AX314" s="20">
        <f t="shared" si="645"/>
        <v>200000</v>
      </c>
      <c r="AY314" s="20">
        <f t="shared" si="646"/>
        <v>0</v>
      </c>
      <c r="AZ314" s="20">
        <f t="shared" si="647"/>
        <v>0</v>
      </c>
      <c r="BA314" s="20">
        <f t="shared" si="648"/>
        <v>200000</v>
      </c>
      <c r="BB314" s="36">
        <f t="shared" si="649"/>
        <v>1</v>
      </c>
      <c r="BC314" s="36">
        <f t="shared" si="650"/>
        <v>0</v>
      </c>
      <c r="BD314" s="80">
        <f t="shared" si="651"/>
        <v>17.796536524086996</v>
      </c>
      <c r="BE314" s="36">
        <f t="shared" si="652"/>
        <v>0</v>
      </c>
      <c r="BF314" s="36">
        <f t="shared" si="653"/>
        <v>0</v>
      </c>
      <c r="BG314" s="36">
        <f t="shared" si="654"/>
        <v>17.796536524086996</v>
      </c>
      <c r="BH314" s="36">
        <f t="shared" si="655"/>
        <v>1.7582814283632295</v>
      </c>
      <c r="BI314" s="36">
        <f t="shared" si="656"/>
        <v>0</v>
      </c>
      <c r="BJ314" s="36">
        <f t="shared" si="657"/>
        <v>0</v>
      </c>
      <c r="BK314" s="36">
        <f t="shared" si="658"/>
        <v>1.7582814283632295</v>
      </c>
      <c r="BL314" s="68">
        <f ca="1">IF(OR(AT314=0,E314&gt;ProjTerm),0,VLOOKUP(D314,'Life Events'!$AE$5:$AI$1206,5,FALSE))</f>
        <v>3.4483187310830562E-16</v>
      </c>
      <c r="BM314" s="93">
        <f t="shared" ca="1" si="659"/>
        <v>3.4483187310830562E-16</v>
      </c>
      <c r="BN314" s="93">
        <f t="shared" ca="1" si="660"/>
        <v>1.5342404512184629E-17</v>
      </c>
      <c r="BO314" s="36">
        <f t="shared" ca="1" si="661"/>
        <v>2.3345274473406818E-15</v>
      </c>
      <c r="BP314" s="36">
        <f t="shared" si="662"/>
        <v>8.1748506701611046E-3</v>
      </c>
      <c r="BQ314" s="36">
        <f t="shared" si="663"/>
        <v>98.30772061310978</v>
      </c>
      <c r="BR314" s="36">
        <f t="shared" si="664"/>
        <v>154.78110000000001</v>
      </c>
      <c r="BS314" s="36">
        <f t="shared" si="665"/>
        <v>152.16177134989806</v>
      </c>
      <c r="BT314" s="36">
        <f t="shared" si="666"/>
        <v>6.7700454319878016</v>
      </c>
      <c r="BU314" s="70" cm="1">
        <f t="array" ref="BU314">IF(AND(ActInt=1,$J314=0),INDEX(Tbl_FwdNom,$B314-IVP,MATCH(ValnDt,Tbl_FwdNom_Cols)),INDEX(Tbl_FwdNom,$B314,MATCH(StartDt,Tbl_FwdNom_Cols)))</f>
        <v>12.432944236000001</v>
      </c>
      <c r="BV314" s="70" cm="1">
        <f t="array" ref="BV314">INDEX(Tbl_FwdReal,$B314,MATCH(StartDt,Tbl_FwdReal_Cols))</f>
        <v>5.0167311640000003</v>
      </c>
      <c r="BW314" s="70" cm="1">
        <f t="array" ref="BW314">IF(RunType&lt;&gt;"OPN",INDEX(Tbl_FwdReal,$B314,MATCH(ValnDt,Tbl_FwdReal_Cols)),IF(AND($J314=0,ActInt=1),INDEX(Tbl_FwdReal,$B314-IVP,MATCH(ValnDt,Tbl_FwdReal_Cols)),-999))*$K314</f>
        <v>5.0167311640000003</v>
      </c>
      <c r="BX314" s="70">
        <f t="shared" si="667"/>
        <v>5.0167311640000004E-2</v>
      </c>
      <c r="BY314" s="70">
        <f t="shared" si="742"/>
        <v>7.0619347886751838E-2</v>
      </c>
      <c r="BZ314" s="64">
        <f t="shared" si="755"/>
        <v>5.7026410720362186E-3</v>
      </c>
      <c r="CA314" s="70" cm="1">
        <f t="array" ref="CA314">IF($J314=1,CA313*(1+INDEX(Tbl_CPI,$B314,MATCH(IF(RunType="OPN",StartDt,ValnDt),Tbl_CPI_Cols))),0)</f>
        <v>0</v>
      </c>
      <c r="CB314" s="70">
        <f t="shared" si="743"/>
        <v>5.8929102200858461</v>
      </c>
      <c r="CC314" s="70">
        <f t="shared" si="744"/>
        <v>5.6951812324422049</v>
      </c>
      <c r="CD314" s="36">
        <f t="shared" si="668"/>
        <v>31.022187403843176</v>
      </c>
      <c r="CE314" s="36">
        <f t="shared" si="669"/>
        <v>1.5748743334714448</v>
      </c>
      <c r="CF314" s="36">
        <f t="shared" si="670"/>
        <v>0</v>
      </c>
      <c r="CG314" s="36">
        <f t="shared" si="671"/>
        <v>1.4668302844038081</v>
      </c>
      <c r="CH314" s="36">
        <f t="shared" si="672"/>
        <v>1.3959627508487276</v>
      </c>
      <c r="CI314" s="36">
        <f t="shared" si="673"/>
        <v>0</v>
      </c>
      <c r="CJ314" s="36">
        <f t="shared" si="674"/>
        <v>0</v>
      </c>
      <c r="CK314" s="36">
        <f t="shared" si="675"/>
        <v>0</v>
      </c>
      <c r="CL314" s="36">
        <f t="shared" si="676"/>
        <v>7.0867533555080575E-2</v>
      </c>
      <c r="CM314" s="36">
        <f t="shared" si="677"/>
        <v>1.4668302844038081</v>
      </c>
      <c r="CN314" s="36">
        <f t="shared" ca="1" si="678"/>
        <v>12.776597669792265</v>
      </c>
      <c r="CO314" s="20">
        <f t="shared" si="679"/>
        <v>120000</v>
      </c>
      <c r="CP314" s="20">
        <f t="shared" si="680"/>
        <v>2</v>
      </c>
      <c r="CQ314" s="64">
        <f t="shared" si="681"/>
        <v>6.5085482700000009E-3</v>
      </c>
      <c r="CR314" s="64">
        <f t="shared" si="682"/>
        <v>2.9288467215000002E-2</v>
      </c>
      <c r="CS314" s="36">
        <f t="shared" si="683"/>
        <v>13.359775941506467</v>
      </c>
      <c r="CT314" s="36">
        <f t="shared" si="684"/>
        <v>10.677921914452197</v>
      </c>
      <c r="CU314" s="36">
        <f t="shared" si="685"/>
        <v>1.0549688570179376</v>
      </c>
      <c r="CV314" s="36">
        <f t="shared" si="745"/>
        <v>11.732890771470135</v>
      </c>
      <c r="CW314" s="36">
        <f t="shared" si="686"/>
        <v>0</v>
      </c>
      <c r="CX314" s="36">
        <f t="shared" si="687"/>
        <v>0</v>
      </c>
      <c r="CY314" s="36">
        <f t="shared" si="688"/>
        <v>0</v>
      </c>
      <c r="CZ314" s="36">
        <f t="shared" si="746"/>
        <v>0</v>
      </c>
      <c r="DA314" s="64">
        <f t="shared" si="689"/>
        <v>9.8134059749577229E-3</v>
      </c>
      <c r="DB314" s="70">
        <f t="shared" si="747"/>
        <v>0.99028196108618394</v>
      </c>
      <c r="DC314" s="70">
        <f>PRODUCT($DB$8:DB314)</f>
        <v>4.8544562783983558E-2</v>
      </c>
      <c r="DD314" s="36">
        <f t="shared" si="690"/>
        <v>298.57879229626008</v>
      </c>
      <c r="DE314" s="36">
        <f t="shared" si="691"/>
        <v>1345.1852371816469</v>
      </c>
      <c r="DF314" s="36">
        <f t="shared" si="692"/>
        <v>85.695599369716334</v>
      </c>
      <c r="DG314" s="36">
        <f t="shared" si="693"/>
        <v>0.59817673547489736</v>
      </c>
      <c r="DH314" s="36">
        <f t="shared" ca="1" si="694"/>
        <v>8.231540130287437E-14</v>
      </c>
      <c r="DI314" s="36">
        <f t="shared" si="695"/>
        <v>82.790958603097124</v>
      </c>
      <c r="DJ314" s="36">
        <f t="shared" ca="1" si="696"/>
        <v>1214.4948261227253</v>
      </c>
      <c r="DK314" s="36">
        <f t="shared" si="697"/>
        <v>0</v>
      </c>
      <c r="DL314" s="36">
        <f t="shared" si="698"/>
        <v>0</v>
      </c>
      <c r="DM314" s="36">
        <f t="shared" ca="1" si="699"/>
        <v>1214.4948261227253</v>
      </c>
      <c r="DN314" s="36">
        <f t="shared" ca="1" si="748"/>
        <v>1214.49482612273</v>
      </c>
      <c r="DO314" s="64" cm="1">
        <f t="array" ref="DO314">IFERROR(INDEX(Tbl_FwdNom,$B314,MATCH(LIDt,Tbl_FwdNom_Cols,0)),0)</f>
        <v>8.8319977430000005</v>
      </c>
      <c r="DP314" s="64">
        <f t="shared" ca="1" si="749"/>
        <v>8.6628135660000005</v>
      </c>
      <c r="DQ314" s="64">
        <f t="shared" ca="1" si="700"/>
        <v>6.9473086990849975E-3</v>
      </c>
      <c r="DR314" s="70">
        <f t="shared" ca="1" si="701"/>
        <v>0.9931006233999865</v>
      </c>
      <c r="DS314" s="70">
        <f ca="1">PRODUCT($DR$8:DR314)</f>
        <v>5.5385737707362152E-2</v>
      </c>
      <c r="DT314" s="36">
        <f t="shared" ca="1" si="702"/>
        <v>1619.764875268773</v>
      </c>
      <c r="DU314" s="36">
        <f t="shared" ca="1" si="703"/>
        <v>98.423334116639609</v>
      </c>
      <c r="DV314" s="36">
        <f t="shared" ca="1" si="704"/>
        <v>0.71828498066878055</v>
      </c>
      <c r="DW314" s="36">
        <f t="shared" ca="1" si="705"/>
        <v>8.9613409633940079E-14</v>
      </c>
      <c r="DX314" s="36">
        <f t="shared" ca="1" si="706"/>
        <v>337.72777977427324</v>
      </c>
      <c r="DY314" s="36">
        <f t="shared" ca="1" si="707"/>
        <v>3.5655555498560769</v>
      </c>
      <c r="DZ314" s="36">
        <f t="shared" ca="1" si="708"/>
        <v>92.36437185060737</v>
      </c>
      <c r="EA314" s="36">
        <f t="shared" ca="1" si="709"/>
        <v>0</v>
      </c>
      <c r="EB314" s="36">
        <f t="shared" ca="1" si="710"/>
        <v>1475.6720720309338</v>
      </c>
      <c r="EC314" s="36">
        <f t="shared" ca="1" si="711"/>
        <v>0</v>
      </c>
      <c r="ED314" s="36">
        <f t="shared" ca="1" si="712"/>
        <v>0</v>
      </c>
      <c r="EE314" s="36">
        <f t="shared" ca="1" si="750"/>
        <v>0</v>
      </c>
      <c r="EF314" s="36">
        <f t="shared" ca="1" si="713"/>
        <v>1475.6720720309338</v>
      </c>
      <c r="EG314" s="64"/>
      <c r="EH314" s="64"/>
      <c r="EI314" s="64"/>
      <c r="EJ314" s="70"/>
      <c r="EK314" s="70"/>
      <c r="EL314" s="70"/>
      <c r="EM314" s="70"/>
      <c r="EN314" s="70"/>
      <c r="EO314" s="36">
        <f t="shared" ca="1" si="714"/>
        <v>11.926671454230064</v>
      </c>
      <c r="EP314" s="36">
        <f t="shared" ca="1" si="715"/>
        <v>0</v>
      </c>
      <c r="EQ314" s="36">
        <f t="shared" si="716"/>
        <v>38.192246573826431</v>
      </c>
      <c r="ER314" s="36">
        <f t="shared" si="717"/>
        <v>1.7897678688735488</v>
      </c>
      <c r="ES314" s="36">
        <f t="shared" si="718"/>
        <v>-1.6344710674244181</v>
      </c>
      <c r="ET314" s="36">
        <f t="shared" ca="1" si="719"/>
        <v>0</v>
      </c>
      <c r="EU314" s="36">
        <f t="shared" ca="1" si="751"/>
        <v>1.7897678688735488</v>
      </c>
      <c r="EV314" s="36">
        <f t="shared" si="720"/>
        <v>1.3666369769380124</v>
      </c>
      <c r="EW314" s="36">
        <f t="shared" si="721"/>
        <v>49.923675160996318</v>
      </c>
      <c r="EX314" s="36">
        <f t="shared" ca="1" si="752"/>
        <v>91.272326580634314</v>
      </c>
      <c r="EY314" s="36">
        <f t="shared" si="722"/>
        <v>0</v>
      </c>
      <c r="EZ314" s="36">
        <f t="shared" si="723"/>
        <v>0</v>
      </c>
      <c r="FA314" s="36">
        <f t="shared" si="724"/>
        <v>0</v>
      </c>
      <c r="FB314" s="36">
        <f t="shared" si="725"/>
        <v>0</v>
      </c>
      <c r="FC314" s="36">
        <f t="shared" si="753"/>
        <v>0</v>
      </c>
      <c r="FD314" s="36">
        <f t="shared" si="726"/>
        <v>0</v>
      </c>
      <c r="FE314" s="36">
        <f t="shared" si="727"/>
        <v>0</v>
      </c>
      <c r="FF314" s="36">
        <f t="shared" si="754"/>
        <v>0</v>
      </c>
      <c r="FG314" s="36">
        <f t="shared" ca="1" si="728"/>
        <v>91.272326580634314</v>
      </c>
      <c r="FH314" s="36">
        <f t="shared" ca="1" si="729"/>
        <v>0.89569239501468934</v>
      </c>
      <c r="FI314" s="36">
        <f t="shared" ca="1" si="730"/>
        <v>-1.2550405735827588</v>
      </c>
      <c r="FJ314" s="36">
        <f t="shared" ca="1" si="731"/>
        <v>108.93714290210008</v>
      </c>
      <c r="FK314" s="36">
        <f t="shared" si="732"/>
        <v>0</v>
      </c>
      <c r="FL314" s="36">
        <f t="shared" si="733"/>
        <v>0</v>
      </c>
      <c r="FM314" s="36">
        <f t="shared" ca="1" si="734"/>
        <v>0</v>
      </c>
      <c r="FN314" s="36">
        <f t="shared" ca="1" si="756"/>
        <v>108.93714290210008</v>
      </c>
    </row>
    <row r="315" spans="2:170" x14ac:dyDescent="0.25">
      <c r="B315" s="2">
        <v>307</v>
      </c>
      <c r="C315" s="2">
        <f t="shared" si="607"/>
        <v>26</v>
      </c>
      <c r="D315" s="2">
        <f t="shared" si="759"/>
        <v>331</v>
      </c>
      <c r="E315" s="2">
        <f t="shared" si="757"/>
        <v>28</v>
      </c>
      <c r="F315" s="189">
        <f t="shared" si="761"/>
        <v>55061</v>
      </c>
      <c r="G315" s="2">
        <f t="shared" si="760"/>
        <v>9</v>
      </c>
      <c r="H315" s="187">
        <f t="shared" si="611"/>
        <v>60.166666666666671</v>
      </c>
      <c r="I315" s="186">
        <f t="shared" si="758"/>
        <v>60</v>
      </c>
      <c r="J315" s="2">
        <f t="shared" si="612"/>
        <v>0</v>
      </c>
      <c r="K315" s="2">
        <f t="shared" si="613"/>
        <v>1</v>
      </c>
      <c r="L315">
        <f t="shared" si="614"/>
        <v>2</v>
      </c>
      <c r="M315" s="190">
        <f t="shared" si="735"/>
        <v>5.2162081800000001E-3</v>
      </c>
      <c r="N315">
        <f t="shared" si="615"/>
        <v>1</v>
      </c>
      <c r="O315">
        <f t="shared" si="616"/>
        <v>100</v>
      </c>
      <c r="P315" s="58">
        <f t="shared" si="617"/>
        <v>2.3472936810000001E-2</v>
      </c>
      <c r="Q315" s="106">
        <f t="shared" si="618"/>
        <v>2.3472936810000001E-2</v>
      </c>
      <c r="R315" s="59">
        <f t="shared" si="619"/>
        <v>2.3472936810000001E-2</v>
      </c>
      <c r="S315" s="32">
        <f t="shared" si="736"/>
        <v>1.9774434914323624E-3</v>
      </c>
      <c r="T315">
        <f t="shared" si="620"/>
        <v>1</v>
      </c>
      <c r="U315" s="32">
        <f t="shared" si="737"/>
        <v>5.2042614000000003E-4</v>
      </c>
      <c r="V315">
        <f t="shared" si="621"/>
        <v>1</v>
      </c>
      <c r="W315">
        <f t="shared" si="622"/>
        <v>100</v>
      </c>
      <c r="X315" s="58">
        <f t="shared" si="623"/>
        <v>2.3419176300000003E-3</v>
      </c>
      <c r="Y315" s="58">
        <f t="shared" si="624"/>
        <v>2.3419176300000003E-3</v>
      </c>
      <c r="Z315" s="32">
        <f t="shared" si="625"/>
        <v>2.3419176300000003E-3</v>
      </c>
      <c r="AA315" s="32">
        <f t="shared" si="626"/>
        <v>1.9536959688293276E-4</v>
      </c>
      <c r="AB315" s="59">
        <f t="shared" si="627"/>
        <v>4.9056245199999996E-3</v>
      </c>
      <c r="AC315" s="59">
        <f t="shared" si="628"/>
        <v>4.9056245199999996E-3</v>
      </c>
      <c r="AD315">
        <f t="shared" si="629"/>
        <v>1</v>
      </c>
      <c r="AE315" s="59">
        <f t="shared" si="630"/>
        <v>4.9056245199999996E-3</v>
      </c>
      <c r="AF315" s="59">
        <f t="shared" si="631"/>
        <v>4.1758461800000006E-3</v>
      </c>
      <c r="AG315" s="59">
        <f t="shared" si="632"/>
        <v>4.1758461800000006E-3</v>
      </c>
      <c r="AH315">
        <f t="shared" si="633"/>
        <v>1</v>
      </c>
      <c r="AI315" s="59">
        <f t="shared" si="634"/>
        <v>4.1758461800000006E-3</v>
      </c>
      <c r="AJ315" s="59">
        <f t="shared" si="635"/>
        <v>0</v>
      </c>
      <c r="AK315" s="59">
        <f t="shared" si="636"/>
        <v>0</v>
      </c>
      <c r="AL315" s="59">
        <f t="shared" si="637"/>
        <v>0</v>
      </c>
      <c r="AM315" s="12">
        <f t="shared" si="738"/>
        <v>4.449241995494381E-2</v>
      </c>
      <c r="AN315" s="12">
        <f t="shared" si="739"/>
        <v>0</v>
      </c>
      <c r="AO315" s="66">
        <f t="shared" si="638"/>
        <v>8.7981246257978998E-5</v>
      </c>
      <c r="AP315" s="66">
        <f t="shared" si="639"/>
        <v>8.6924661509435248E-6</v>
      </c>
      <c r="AQ315" s="59">
        <f t="shared" si="640"/>
        <v>2.1826310628510963E-4</v>
      </c>
      <c r="AR315" s="59">
        <f t="shared" si="641"/>
        <v>1.8579350190780792E-4</v>
      </c>
      <c r="AS315" s="59">
        <f t="shared" si="642"/>
        <v>0</v>
      </c>
      <c r="AT315" s="12">
        <f t="shared" si="643"/>
        <v>4.3991689634341968E-2</v>
      </c>
      <c r="AU315" s="59">
        <f t="shared" si="740"/>
        <v>0</v>
      </c>
      <c r="AV315" s="59">
        <f t="shared" si="741"/>
        <v>-1.463672932855431E-18</v>
      </c>
      <c r="AW315" s="70">
        <f t="shared" si="644"/>
        <v>0</v>
      </c>
      <c r="AX315" s="20">
        <f t="shared" si="645"/>
        <v>200000</v>
      </c>
      <c r="AY315" s="20">
        <f t="shared" si="646"/>
        <v>0</v>
      </c>
      <c r="AZ315" s="20">
        <f t="shared" si="647"/>
        <v>0</v>
      </c>
      <c r="BA315" s="20">
        <f t="shared" si="648"/>
        <v>200000</v>
      </c>
      <c r="BB315" s="36">
        <f t="shared" si="649"/>
        <v>1</v>
      </c>
      <c r="BC315" s="36">
        <f t="shared" si="650"/>
        <v>0</v>
      </c>
      <c r="BD315" s="80">
        <f t="shared" si="651"/>
        <v>17.5962492515958</v>
      </c>
      <c r="BE315" s="36">
        <f t="shared" si="652"/>
        <v>0</v>
      </c>
      <c r="BF315" s="36">
        <f t="shared" si="653"/>
        <v>0</v>
      </c>
      <c r="BG315" s="36">
        <f t="shared" si="654"/>
        <v>17.5962492515958</v>
      </c>
      <c r="BH315" s="36">
        <f t="shared" si="655"/>
        <v>1.7384932301887051</v>
      </c>
      <c r="BI315" s="36">
        <f t="shared" si="656"/>
        <v>0</v>
      </c>
      <c r="BJ315" s="36">
        <f t="shared" si="657"/>
        <v>0</v>
      </c>
      <c r="BK315" s="36">
        <f t="shared" si="658"/>
        <v>1.7384932301887051</v>
      </c>
      <c r="BL315" s="68">
        <f ca="1">IF(OR(AT315=0,E315&gt;ProjTerm),0,VLOOKUP(D315,'Life Events'!$AE$5:$AI$1206,5,FALSE))</f>
        <v>3.4875688203181977E-16</v>
      </c>
      <c r="BM315" s="93">
        <f t="shared" ca="1" si="659"/>
        <v>3.4875688203181977E-16</v>
      </c>
      <c r="BN315" s="93">
        <f t="shared" ca="1" si="660"/>
        <v>1.5342404512184629E-17</v>
      </c>
      <c r="BO315" s="36">
        <f t="shared" ca="1" si="661"/>
        <v>2.3345274473406818E-15</v>
      </c>
      <c r="BP315" s="36">
        <f t="shared" si="662"/>
        <v>8.0828485807920118E-3</v>
      </c>
      <c r="BQ315" s="36">
        <f t="shared" si="663"/>
        <v>98.30772061310978</v>
      </c>
      <c r="BR315" s="36">
        <f t="shared" si="664"/>
        <v>154.78110000000001</v>
      </c>
      <c r="BS315" s="36">
        <f t="shared" si="665"/>
        <v>152.16177134989806</v>
      </c>
      <c r="BT315" s="36">
        <f t="shared" si="666"/>
        <v>6.6938534194364232</v>
      </c>
      <c r="BU315" s="70" cm="1">
        <f t="array" ref="BU315">IF(AND(ActInt=1,$J315=0),INDEX(Tbl_FwdNom,$B315-IVP,MATCH(ValnDt,Tbl_FwdNom_Cols)),INDEX(Tbl_FwdNom,$B315,MATCH(StartDt,Tbl_FwdNom_Cols)))</f>
        <v>12.431832828999999</v>
      </c>
      <c r="BV315" s="70" cm="1">
        <f t="array" ref="BV315">INDEX(Tbl_FwdReal,$B315,MATCH(StartDt,Tbl_FwdReal_Cols))</f>
        <v>5.0166395230000003</v>
      </c>
      <c r="BW315" s="70" cm="1">
        <f t="array" ref="BW315">IF(RunType&lt;&gt;"OPN",INDEX(Tbl_FwdReal,$B315,MATCH(ValnDt,Tbl_FwdReal_Cols)),IF(AND($J315=0,ActInt=1),INDEX(Tbl_FwdReal,$B315-IVP,MATCH(ValnDt,Tbl_FwdReal_Cols)),-999))*$K315</f>
        <v>5.0166395230000003</v>
      </c>
      <c r="BX315" s="70">
        <f t="shared" si="667"/>
        <v>5.0166395230000001E-2</v>
      </c>
      <c r="BY315" s="70">
        <f t="shared" si="742"/>
        <v>7.0609698993234105E-2</v>
      </c>
      <c r="BZ315" s="64">
        <f t="shared" si="755"/>
        <v>5.7018857492878716E-3</v>
      </c>
      <c r="CA315" s="70" cm="1">
        <f t="array" ref="CA315">IF($J315=1,CA314*(1+INDEX(Tbl_CPI,$B315,MATCH(IF(RunType="OPN",StartDt,ValnDt),Tbl_CPI_Cols))),0)</f>
        <v>0</v>
      </c>
      <c r="CB315" s="70">
        <f t="shared" si="743"/>
        <v>5.9265109208915865</v>
      </c>
      <c r="CC315" s="70">
        <f t="shared" si="744"/>
        <v>5.6951812324422049</v>
      </c>
      <c r="CD315" s="36">
        <f t="shared" si="668"/>
        <v>31.022187403843176</v>
      </c>
      <c r="CE315" s="36">
        <f t="shared" si="669"/>
        <v>1.5748743334714448</v>
      </c>
      <c r="CF315" s="36">
        <f t="shared" si="670"/>
        <v>0</v>
      </c>
      <c r="CG315" s="36">
        <f t="shared" si="671"/>
        <v>1.4503221601138323</v>
      </c>
      <c r="CH315" s="36">
        <f t="shared" si="672"/>
        <v>1.3802521898927587</v>
      </c>
      <c r="CI315" s="36">
        <f t="shared" si="673"/>
        <v>0</v>
      </c>
      <c r="CJ315" s="36">
        <f t="shared" si="674"/>
        <v>0</v>
      </c>
      <c r="CK315" s="36">
        <f t="shared" si="675"/>
        <v>0</v>
      </c>
      <c r="CL315" s="36">
        <f t="shared" si="676"/>
        <v>7.0069970221073738E-2</v>
      </c>
      <c r="CM315" s="36">
        <f t="shared" si="677"/>
        <v>1.4503221601138323</v>
      </c>
      <c r="CN315" s="36">
        <f t="shared" ca="1" si="678"/>
        <v>12.632806213767294</v>
      </c>
      <c r="CO315" s="20">
        <f t="shared" si="679"/>
        <v>120000</v>
      </c>
      <c r="CP315" s="20">
        <f t="shared" si="680"/>
        <v>2</v>
      </c>
      <c r="CQ315" s="64">
        <f t="shared" si="681"/>
        <v>6.5085482700000009E-3</v>
      </c>
      <c r="CR315" s="64">
        <f t="shared" si="682"/>
        <v>2.9288467215000002E-2</v>
      </c>
      <c r="CS315" s="36">
        <f t="shared" si="683"/>
        <v>13.209421231712446</v>
      </c>
      <c r="CT315" s="36">
        <f t="shared" si="684"/>
        <v>10.55774955095748</v>
      </c>
      <c r="CU315" s="36">
        <f t="shared" si="685"/>
        <v>1.043095938113223</v>
      </c>
      <c r="CV315" s="36">
        <f t="shared" si="745"/>
        <v>11.600845489070704</v>
      </c>
      <c r="CW315" s="36">
        <f t="shared" si="686"/>
        <v>0</v>
      </c>
      <c r="CX315" s="36">
        <f t="shared" si="687"/>
        <v>0</v>
      </c>
      <c r="CY315" s="36">
        <f t="shared" si="688"/>
        <v>0</v>
      </c>
      <c r="CZ315" s="36">
        <f t="shared" si="746"/>
        <v>0</v>
      </c>
      <c r="DA315" s="64">
        <f t="shared" si="689"/>
        <v>9.8125741318975113E-3</v>
      </c>
      <c r="DB315" s="70">
        <f t="shared" si="747"/>
        <v>0.9902827768407092</v>
      </c>
      <c r="DC315" s="70">
        <f>PRODUCT($DB$8:DB315)</f>
        <v>4.8072844434241389E-2</v>
      </c>
      <c r="DD315" s="36">
        <f t="shared" si="690"/>
        <v>294.8147654104431</v>
      </c>
      <c r="DE315" s="36">
        <f t="shared" si="691"/>
        <v>1340.7887177910302</v>
      </c>
      <c r="DF315" s="36">
        <f t="shared" si="692"/>
        <v>84.798000561120361</v>
      </c>
      <c r="DG315" s="36">
        <f t="shared" si="693"/>
        <v>0.59596354045492927</v>
      </c>
      <c r="DH315" s="36">
        <f t="shared" ca="1" si="694"/>
        <v>8.0788599833015036E-14</v>
      </c>
      <c r="DI315" s="36">
        <f t="shared" si="695"/>
        <v>82.138797468015795</v>
      </c>
      <c r="DJ315" s="36">
        <f t="shared" ca="1" si="696"/>
        <v>1212.3147868692683</v>
      </c>
      <c r="DK315" s="36">
        <f t="shared" si="697"/>
        <v>0</v>
      </c>
      <c r="DL315" s="36">
        <f t="shared" si="698"/>
        <v>0</v>
      </c>
      <c r="DM315" s="36">
        <f t="shared" ca="1" si="699"/>
        <v>1212.3147868692683</v>
      </c>
      <c r="DN315" s="36">
        <f t="shared" ca="1" si="748"/>
        <v>1212.3147868692731</v>
      </c>
      <c r="DO315" s="64" cm="1">
        <f t="array" ref="DO315">IFERROR(INDEX(Tbl_FwdNom,$B315,MATCH(LIDt,Tbl_FwdNom_Cols,0)),0)</f>
        <v>8.8124005509999996</v>
      </c>
      <c r="DP315" s="64">
        <f t="shared" ca="1" si="749"/>
        <v>8.6610934989999997</v>
      </c>
      <c r="DQ315" s="64">
        <f t="shared" ca="1" si="700"/>
        <v>6.9459804085796328E-3</v>
      </c>
      <c r="DR315" s="70">
        <f t="shared" ca="1" si="701"/>
        <v>0.99310193342669562</v>
      </c>
      <c r="DS315" s="70">
        <f ca="1">PRODUCT($DR$8:DR315)</f>
        <v>5.5003683201445192E-2</v>
      </c>
      <c r="DT315" s="36">
        <f t="shared" ca="1" si="702"/>
        <v>1613.4194811072996</v>
      </c>
      <c r="DU315" s="36">
        <f t="shared" ca="1" si="703"/>
        <v>97.36848743697216</v>
      </c>
      <c r="DV315" s="36">
        <f t="shared" ca="1" si="704"/>
        <v>0.71519132549149089</v>
      </c>
      <c r="DW315" s="36">
        <f t="shared" ca="1" si="705"/>
        <v>8.7901335174262772E-14</v>
      </c>
      <c r="DX315" s="36">
        <f t="shared" ca="1" si="706"/>
        <v>333.37977689658203</v>
      </c>
      <c r="DY315" s="36">
        <f t="shared" ca="1" si="707"/>
        <v>3.5197651539896202</v>
      </c>
      <c r="DZ315" s="36">
        <f t="shared" ca="1" si="708"/>
        <v>91.616093573369795</v>
      </c>
      <c r="EA315" s="36">
        <f t="shared" ca="1" si="709"/>
        <v>0</v>
      </c>
      <c r="EB315" s="36">
        <f t="shared" ca="1" si="710"/>
        <v>1471.8288590495576</v>
      </c>
      <c r="EC315" s="36">
        <f t="shared" ca="1" si="711"/>
        <v>0</v>
      </c>
      <c r="ED315" s="36">
        <f t="shared" ca="1" si="712"/>
        <v>0</v>
      </c>
      <c r="EE315" s="36">
        <f t="shared" ca="1" si="750"/>
        <v>0</v>
      </c>
      <c r="EF315" s="36">
        <f t="shared" ca="1" si="713"/>
        <v>1471.8288590495576</v>
      </c>
      <c r="EG315" s="64"/>
      <c r="EH315" s="64"/>
      <c r="EI315" s="64"/>
      <c r="EJ315" s="70"/>
      <c r="EK315" s="70"/>
      <c r="EL315" s="70"/>
      <c r="EM315" s="70"/>
      <c r="EN315" s="70"/>
      <c r="EO315" s="36">
        <f t="shared" ca="1" si="714"/>
        <v>11.903089120423971</v>
      </c>
      <c r="EP315" s="36">
        <f t="shared" ca="1" si="715"/>
        <v>0</v>
      </c>
      <c r="EQ315" s="36">
        <f t="shared" si="716"/>
        <v>38.05093902221882</v>
      </c>
      <c r="ER315" s="36">
        <f t="shared" si="717"/>
        <v>1.767205200152165</v>
      </c>
      <c r="ES315" s="36">
        <f t="shared" si="718"/>
        <v>-1.6138661443668854</v>
      </c>
      <c r="ET315" s="36">
        <f t="shared" ca="1" si="719"/>
        <v>0</v>
      </c>
      <c r="EU315" s="36">
        <f t="shared" ca="1" si="751"/>
        <v>1.767205200152165</v>
      </c>
      <c r="EV315" s="36">
        <f t="shared" si="720"/>
        <v>1.3558717009083343</v>
      </c>
      <c r="EW315" s="36">
        <f t="shared" si="721"/>
        <v>49.738962478786924</v>
      </c>
      <c r="EX315" s="36">
        <f t="shared" ca="1" si="752"/>
        <v>90.912978402066244</v>
      </c>
      <c r="EY315" s="36">
        <f t="shared" si="722"/>
        <v>0</v>
      </c>
      <c r="EZ315" s="36">
        <f t="shared" si="723"/>
        <v>0</v>
      </c>
      <c r="FA315" s="36">
        <f t="shared" si="724"/>
        <v>0</v>
      </c>
      <c r="FB315" s="36">
        <f t="shared" si="725"/>
        <v>0</v>
      </c>
      <c r="FC315" s="36">
        <f t="shared" si="753"/>
        <v>0</v>
      </c>
      <c r="FD315" s="36">
        <f t="shared" si="726"/>
        <v>0</v>
      </c>
      <c r="FE315" s="36">
        <f t="shared" si="727"/>
        <v>0</v>
      </c>
      <c r="FF315" s="36">
        <f t="shared" si="754"/>
        <v>0</v>
      </c>
      <c r="FG315" s="36">
        <f t="shared" ca="1" si="728"/>
        <v>90.912978402066244</v>
      </c>
      <c r="FH315" s="36">
        <f t="shared" ca="1" si="729"/>
        <v>0.89209034012187238</v>
      </c>
      <c r="FI315" s="36">
        <f t="shared" ca="1" si="730"/>
        <v>-1.2409141269844399</v>
      </c>
      <c r="FJ315" s="36">
        <f t="shared" ca="1" si="731"/>
        <v>108.45290403548027</v>
      </c>
      <c r="FK315" s="36">
        <f t="shared" si="732"/>
        <v>0</v>
      </c>
      <c r="FL315" s="36">
        <f t="shared" si="733"/>
        <v>0</v>
      </c>
      <c r="FM315" s="36">
        <f t="shared" ca="1" si="734"/>
        <v>0</v>
      </c>
      <c r="FN315" s="36">
        <f t="shared" ca="1" si="756"/>
        <v>108.45290403548027</v>
      </c>
    </row>
    <row r="316" spans="2:170" x14ac:dyDescent="0.25">
      <c r="B316" s="2">
        <v>308</v>
      </c>
      <c r="C316" s="2">
        <f t="shared" si="607"/>
        <v>26</v>
      </c>
      <c r="D316" s="2">
        <f t="shared" si="759"/>
        <v>332</v>
      </c>
      <c r="E316" s="2">
        <f t="shared" si="757"/>
        <v>28</v>
      </c>
      <c r="F316" s="189">
        <f t="shared" si="761"/>
        <v>55092</v>
      </c>
      <c r="G316" s="2">
        <f t="shared" si="760"/>
        <v>10</v>
      </c>
      <c r="H316" s="187">
        <f t="shared" si="611"/>
        <v>60.25</v>
      </c>
      <c r="I316" s="186">
        <f t="shared" si="758"/>
        <v>60</v>
      </c>
      <c r="J316" s="2">
        <f t="shared" si="612"/>
        <v>0</v>
      </c>
      <c r="K316" s="2">
        <f t="shared" si="613"/>
        <v>1</v>
      </c>
      <c r="L316">
        <f t="shared" si="614"/>
        <v>2</v>
      </c>
      <c r="M316" s="190">
        <f t="shared" si="735"/>
        <v>5.2162081800000001E-3</v>
      </c>
      <c r="N316">
        <f t="shared" si="615"/>
        <v>1</v>
      </c>
      <c r="O316">
        <f t="shared" si="616"/>
        <v>100</v>
      </c>
      <c r="P316" s="58">
        <f t="shared" si="617"/>
        <v>2.3472936810000001E-2</v>
      </c>
      <c r="Q316" s="106">
        <f t="shared" si="618"/>
        <v>2.3472936810000001E-2</v>
      </c>
      <c r="R316" s="59">
        <f t="shared" si="619"/>
        <v>2.3472936810000001E-2</v>
      </c>
      <c r="S316" s="32">
        <f t="shared" si="736"/>
        <v>1.9774434914323624E-3</v>
      </c>
      <c r="T316">
        <f t="shared" si="620"/>
        <v>1</v>
      </c>
      <c r="U316" s="32">
        <f t="shared" si="737"/>
        <v>5.2042614000000003E-4</v>
      </c>
      <c r="V316">
        <f t="shared" si="621"/>
        <v>1</v>
      </c>
      <c r="W316">
        <f t="shared" si="622"/>
        <v>100</v>
      </c>
      <c r="X316" s="58">
        <f t="shared" si="623"/>
        <v>2.3419176300000003E-3</v>
      </c>
      <c r="Y316" s="58">
        <f t="shared" si="624"/>
        <v>2.3419176300000003E-3</v>
      </c>
      <c r="Z316" s="32">
        <f t="shared" si="625"/>
        <v>2.3419176300000003E-3</v>
      </c>
      <c r="AA316" s="32">
        <f t="shared" si="626"/>
        <v>1.9536959688293276E-4</v>
      </c>
      <c r="AB316" s="59">
        <f t="shared" si="627"/>
        <v>4.9056245199999996E-3</v>
      </c>
      <c r="AC316" s="59">
        <f t="shared" si="628"/>
        <v>4.9056245199999996E-3</v>
      </c>
      <c r="AD316">
        <f t="shared" si="629"/>
        <v>1</v>
      </c>
      <c r="AE316" s="59">
        <f t="shared" si="630"/>
        <v>4.9056245199999996E-3</v>
      </c>
      <c r="AF316" s="59">
        <f t="shared" si="631"/>
        <v>4.1758461800000006E-3</v>
      </c>
      <c r="AG316" s="59">
        <f t="shared" si="632"/>
        <v>4.1758461800000006E-3</v>
      </c>
      <c r="AH316">
        <f t="shared" si="633"/>
        <v>1</v>
      </c>
      <c r="AI316" s="59">
        <f t="shared" si="634"/>
        <v>4.1758461800000006E-3</v>
      </c>
      <c r="AJ316" s="59">
        <f t="shared" si="635"/>
        <v>0</v>
      </c>
      <c r="AK316" s="59">
        <f t="shared" si="636"/>
        <v>0</v>
      </c>
      <c r="AL316" s="59">
        <f t="shared" si="637"/>
        <v>0</v>
      </c>
      <c r="AM316" s="12">
        <f t="shared" si="738"/>
        <v>4.3991689634341968E-2</v>
      </c>
      <c r="AN316" s="12">
        <f t="shared" si="739"/>
        <v>0</v>
      </c>
      <c r="AO316" s="66">
        <f t="shared" si="638"/>
        <v>8.6991080344542049E-5</v>
      </c>
      <c r="AP316" s="66">
        <f t="shared" si="639"/>
        <v>8.5946386700604813E-6</v>
      </c>
      <c r="AQ316" s="59">
        <f t="shared" si="640"/>
        <v>2.1580671134645779E-4</v>
      </c>
      <c r="AR316" s="59">
        <f t="shared" si="641"/>
        <v>1.8370252911131254E-4</v>
      </c>
      <c r="AS316" s="59">
        <f t="shared" si="642"/>
        <v>0</v>
      </c>
      <c r="AT316" s="12">
        <f t="shared" si="643"/>
        <v>4.349659467486959E-2</v>
      </c>
      <c r="AU316" s="59">
        <f t="shared" si="740"/>
        <v>0</v>
      </c>
      <c r="AV316" s="59">
        <f t="shared" si="741"/>
        <v>-5.2041704279304213E-18</v>
      </c>
      <c r="AW316" s="70">
        <f t="shared" si="644"/>
        <v>0</v>
      </c>
      <c r="AX316" s="20">
        <f t="shared" si="645"/>
        <v>200000</v>
      </c>
      <c r="AY316" s="20">
        <f t="shared" si="646"/>
        <v>0</v>
      </c>
      <c r="AZ316" s="20">
        <f t="shared" si="647"/>
        <v>0</v>
      </c>
      <c r="BA316" s="20">
        <f t="shared" si="648"/>
        <v>200000</v>
      </c>
      <c r="BB316" s="36">
        <f t="shared" si="649"/>
        <v>1</v>
      </c>
      <c r="BC316" s="36">
        <f t="shared" si="650"/>
        <v>0</v>
      </c>
      <c r="BD316" s="80">
        <f t="shared" si="651"/>
        <v>17.398216068908411</v>
      </c>
      <c r="BE316" s="36">
        <f t="shared" si="652"/>
        <v>0</v>
      </c>
      <c r="BF316" s="36">
        <f t="shared" si="653"/>
        <v>0</v>
      </c>
      <c r="BG316" s="36">
        <f t="shared" si="654"/>
        <v>17.398216068908411</v>
      </c>
      <c r="BH316" s="36">
        <f t="shared" si="655"/>
        <v>1.7189277340120963</v>
      </c>
      <c r="BI316" s="36">
        <f t="shared" si="656"/>
        <v>0</v>
      </c>
      <c r="BJ316" s="36">
        <f t="shared" si="657"/>
        <v>0</v>
      </c>
      <c r="BK316" s="36">
        <f t="shared" si="658"/>
        <v>1.7189277340120963</v>
      </c>
      <c r="BL316" s="68">
        <f ca="1">IF(OR(AT316=0,E316&gt;ProjTerm),0,VLOOKUP(D316,'Life Events'!$AE$5:$AI$1206,5,FALSE))</f>
        <v>3.5272656691556573E-16</v>
      </c>
      <c r="BM316" s="93">
        <f t="shared" ca="1" si="659"/>
        <v>3.5272656691556573E-16</v>
      </c>
      <c r="BN316" s="93">
        <f t="shared" ca="1" si="660"/>
        <v>1.5342404512184629E-17</v>
      </c>
      <c r="BO316" s="36">
        <f t="shared" ca="1" si="661"/>
        <v>2.3345274473406818E-15</v>
      </c>
      <c r="BP316" s="36">
        <f t="shared" si="662"/>
        <v>7.9918819090457963E-3</v>
      </c>
      <c r="BQ316" s="36">
        <f t="shared" si="663"/>
        <v>98.30772061310978</v>
      </c>
      <c r="BR316" s="36">
        <f t="shared" si="664"/>
        <v>154.78110000000001</v>
      </c>
      <c r="BS316" s="36">
        <f t="shared" si="665"/>
        <v>152.16177134989806</v>
      </c>
      <c r="BT316" s="36">
        <f t="shared" si="666"/>
        <v>6.6185188934167005</v>
      </c>
      <c r="BU316" s="70" cm="1">
        <f t="array" ref="BU316">IF(AND(ActInt=1,$J316=0),INDEX(Tbl_FwdNom,$B316-IVP,MATCH(ValnDt,Tbl_FwdNom_Cols)),INDEX(Tbl_FwdNom,$B316,MATCH(StartDt,Tbl_FwdNom_Cols)))</f>
        <v>12.430756707</v>
      </c>
      <c r="BV316" s="70" cm="1">
        <f t="array" ref="BV316">INDEX(Tbl_FwdReal,$B316,MATCH(StartDt,Tbl_FwdReal_Cols))</f>
        <v>5.0165507920000003</v>
      </c>
      <c r="BW316" s="70" cm="1">
        <f t="array" ref="BW316">IF(RunType&lt;&gt;"OPN",INDEX(Tbl_FwdReal,$B316,MATCH(ValnDt,Tbl_FwdReal_Cols)),IF(AND($J316=0,ActInt=1),INDEX(Tbl_FwdReal,$B316-IVP,MATCH(ValnDt,Tbl_FwdReal_Cols)),-999))*$K316</f>
        <v>5.0165507920000003</v>
      </c>
      <c r="BX316" s="70">
        <f t="shared" si="667"/>
        <v>5.0165507920000005E-2</v>
      </c>
      <c r="BY316" s="70">
        <f t="shared" si="742"/>
        <v>7.0600356411294252E-2</v>
      </c>
      <c r="BZ316" s="64">
        <f t="shared" si="755"/>
        <v>5.7011543988976232E-3</v>
      </c>
      <c r="CA316" s="70" cm="1">
        <f t="array" ref="CA316">IF($J316=1,CA315*(1+INDEX(Tbl_CPI,$B316,MATCH(IF(RunType="OPN",StartDt,ValnDt),Tbl_CPI_Cols))),0)</f>
        <v>0</v>
      </c>
      <c r="CB316" s="70">
        <f t="shared" si="743"/>
        <v>5.9602988746983421</v>
      </c>
      <c r="CC316" s="70">
        <f t="shared" si="744"/>
        <v>5.6951812324422049</v>
      </c>
      <c r="CD316" s="36">
        <f t="shared" si="668"/>
        <v>31.022187403843176</v>
      </c>
      <c r="CE316" s="36">
        <f t="shared" si="669"/>
        <v>1.5748743334714448</v>
      </c>
      <c r="CF316" s="36">
        <f t="shared" si="670"/>
        <v>0</v>
      </c>
      <c r="CG316" s="36">
        <f t="shared" si="671"/>
        <v>1.4339998229394286</v>
      </c>
      <c r="CH316" s="36">
        <f t="shared" si="672"/>
        <v>1.3647184400482619</v>
      </c>
      <c r="CI316" s="36">
        <f t="shared" si="673"/>
        <v>0</v>
      </c>
      <c r="CJ316" s="36">
        <f t="shared" si="674"/>
        <v>0</v>
      </c>
      <c r="CK316" s="36">
        <f t="shared" si="675"/>
        <v>0</v>
      </c>
      <c r="CL316" s="36">
        <f t="shared" si="676"/>
        <v>6.9281382891166976E-2</v>
      </c>
      <c r="CM316" s="36">
        <f t="shared" si="677"/>
        <v>1.4339998229394286</v>
      </c>
      <c r="CN316" s="36">
        <f t="shared" ca="1" si="678"/>
        <v>12.490633027594763</v>
      </c>
      <c r="CO316" s="20">
        <f t="shared" si="679"/>
        <v>120000</v>
      </c>
      <c r="CP316" s="20">
        <f t="shared" si="680"/>
        <v>2</v>
      </c>
      <c r="CQ316" s="64">
        <f t="shared" si="681"/>
        <v>6.5085482700000009E-3</v>
      </c>
      <c r="CR316" s="64">
        <f t="shared" si="682"/>
        <v>2.9288467215000002E-2</v>
      </c>
      <c r="CS316" s="36">
        <f t="shared" si="683"/>
        <v>13.060758656491355</v>
      </c>
      <c r="CT316" s="36">
        <f t="shared" si="684"/>
        <v>10.438929641345046</v>
      </c>
      <c r="CU316" s="36">
        <f t="shared" si="685"/>
        <v>1.0313566404072578</v>
      </c>
      <c r="CV316" s="36">
        <f t="shared" si="745"/>
        <v>11.470286281752305</v>
      </c>
      <c r="CW316" s="36">
        <f t="shared" si="686"/>
        <v>0</v>
      </c>
      <c r="CX316" s="36">
        <f t="shared" si="687"/>
        <v>0</v>
      </c>
      <c r="CY316" s="36">
        <f t="shared" si="688"/>
        <v>0</v>
      </c>
      <c r="CZ316" s="36">
        <f t="shared" si="746"/>
        <v>0</v>
      </c>
      <c r="DA316" s="64">
        <f t="shared" si="689"/>
        <v>9.8117686910459412E-3</v>
      </c>
      <c r="DB316" s="70">
        <f t="shared" si="747"/>
        <v>0.9902835667049471</v>
      </c>
      <c r="DC316" s="70">
        <f>PRODUCT($DB$8:DB316)</f>
        <v>4.7605747847992631E-2</v>
      </c>
      <c r="DD316" s="36">
        <f t="shared" si="690"/>
        <v>291.08890080193862</v>
      </c>
      <c r="DE316" s="36">
        <f t="shared" si="691"/>
        <v>1336.5460104846516</v>
      </c>
      <c r="DF316" s="36">
        <f t="shared" si="692"/>
        <v>83.911091194077159</v>
      </c>
      <c r="DG316" s="36">
        <f t="shared" si="693"/>
        <v>0.59381911495312412</v>
      </c>
      <c r="DH316" s="36">
        <f t="shared" ca="1" si="694"/>
        <v>7.9246751440109375E-14</v>
      </c>
      <c r="DI316" s="36">
        <f t="shared" si="695"/>
        <v>81.496654451827524</v>
      </c>
      <c r="DJ316" s="36">
        <f t="shared" ca="1" si="696"/>
        <v>1210.2710362136645</v>
      </c>
      <c r="DK316" s="36">
        <f t="shared" si="697"/>
        <v>0</v>
      </c>
      <c r="DL316" s="36">
        <f t="shared" si="698"/>
        <v>0</v>
      </c>
      <c r="DM316" s="36">
        <f t="shared" ca="1" si="699"/>
        <v>1210.2710362136645</v>
      </c>
      <c r="DN316" s="36">
        <f t="shared" ca="1" si="748"/>
        <v>1210.271036213669</v>
      </c>
      <c r="DO316" s="64" cm="1">
        <f t="array" ref="DO316">IFERROR(INDEX(Tbl_FwdNom,$B316,MATCH(LIDt,Tbl_FwdNom_Cols,0)),0)</f>
        <v>8.7924830289999996</v>
      </c>
      <c r="DP316" s="64">
        <f t="shared" ca="1" si="749"/>
        <v>8.6593734589999993</v>
      </c>
      <c r="DQ316" s="64">
        <f t="shared" ca="1" si="700"/>
        <v>6.9446521196507849E-3</v>
      </c>
      <c r="DR316" s="70">
        <f t="shared" ca="1" si="701"/>
        <v>0.99310324345530598</v>
      </c>
      <c r="DS316" s="70">
        <f ca="1">PRODUCT($DR$8:DR316)</f>
        <v>5.4624336189343349E-2</v>
      </c>
      <c r="DT316" s="36">
        <f t="shared" ca="1" si="702"/>
        <v>1607.225902057749</v>
      </c>
      <c r="DU316" s="36">
        <f t="shared" ca="1" si="703"/>
        <v>96.325749975626422</v>
      </c>
      <c r="DV316" s="36">
        <f t="shared" ca="1" si="704"/>
        <v>0.71216619853697549</v>
      </c>
      <c r="DW316" s="36">
        <f t="shared" ca="1" si="705"/>
        <v>8.6177251920560174E-14</v>
      </c>
      <c r="DX316" s="36">
        <f t="shared" ca="1" si="706"/>
        <v>329.07646457743886</v>
      </c>
      <c r="DY316" s="36">
        <f t="shared" ca="1" si="707"/>
        <v>3.4744461805332327</v>
      </c>
      <c r="DZ316" s="36">
        <f t="shared" ca="1" si="708"/>
        <v>90.878139536942555</v>
      </c>
      <c r="EA316" s="36">
        <f t="shared" ca="1" si="709"/>
        <v>0</v>
      </c>
      <c r="EB316" s="36">
        <f t="shared" ca="1" si="710"/>
        <v>1468.1156069748754</v>
      </c>
      <c r="EC316" s="36">
        <f t="shared" ca="1" si="711"/>
        <v>0</v>
      </c>
      <c r="ED316" s="36">
        <f t="shared" ca="1" si="712"/>
        <v>0</v>
      </c>
      <c r="EE316" s="36">
        <f t="shared" ca="1" si="750"/>
        <v>0</v>
      </c>
      <c r="EF316" s="36">
        <f t="shared" ca="1" si="713"/>
        <v>1468.1156069748754</v>
      </c>
      <c r="EG316" s="64"/>
      <c r="EH316" s="64"/>
      <c r="EI316" s="64"/>
      <c r="EJ316" s="70"/>
      <c r="EK316" s="70"/>
      <c r="EL316" s="70"/>
      <c r="EM316" s="70"/>
      <c r="EN316" s="70"/>
      <c r="EO316" s="36">
        <f t="shared" ca="1" si="714"/>
        <v>11.880882194930237</v>
      </c>
      <c r="EP316" s="36">
        <f t="shared" ca="1" si="715"/>
        <v>0</v>
      </c>
      <c r="EQ316" s="36">
        <f t="shared" si="716"/>
        <v>37.914022250524042</v>
      </c>
      <c r="ER316" s="36">
        <f t="shared" si="717"/>
        <v>1.7448712871880527</v>
      </c>
      <c r="ES316" s="36">
        <f t="shared" si="718"/>
        <v>-1.5934701281029484</v>
      </c>
      <c r="ET316" s="36">
        <f t="shared" ca="1" si="719"/>
        <v>0</v>
      </c>
      <c r="EU316" s="36">
        <f t="shared" ca="1" si="751"/>
        <v>1.7448712871880527</v>
      </c>
      <c r="EV316" s="36">
        <f t="shared" si="720"/>
        <v>1.3452717947686732</v>
      </c>
      <c r="EW316" s="36">
        <f t="shared" si="721"/>
        <v>49.559989282722917</v>
      </c>
      <c r="EX316" s="36">
        <f t="shared" ca="1" si="752"/>
        <v>90.564154615203677</v>
      </c>
      <c r="EY316" s="36">
        <f t="shared" si="722"/>
        <v>0</v>
      </c>
      <c r="EZ316" s="36">
        <f t="shared" si="723"/>
        <v>0</v>
      </c>
      <c r="FA316" s="36">
        <f t="shared" si="724"/>
        <v>0</v>
      </c>
      <c r="FB316" s="36">
        <f t="shared" si="725"/>
        <v>0</v>
      </c>
      <c r="FC316" s="36">
        <f t="shared" si="753"/>
        <v>0</v>
      </c>
      <c r="FD316" s="36">
        <f t="shared" si="726"/>
        <v>0</v>
      </c>
      <c r="FE316" s="36">
        <f t="shared" si="727"/>
        <v>0</v>
      </c>
      <c r="FF316" s="36">
        <f t="shared" si="754"/>
        <v>0</v>
      </c>
      <c r="FG316" s="36">
        <f t="shared" ca="1" si="728"/>
        <v>90.564154615203677</v>
      </c>
      <c r="FH316" s="36">
        <f t="shared" ca="1" si="729"/>
        <v>0.88859453678449918</v>
      </c>
      <c r="FI316" s="36">
        <f t="shared" ca="1" si="730"/>
        <v>-1.2269490519661057</v>
      </c>
      <c r="FJ316" s="36">
        <f t="shared" ca="1" si="731"/>
        <v>107.97912267340645</v>
      </c>
      <c r="FK316" s="36">
        <f t="shared" si="732"/>
        <v>0</v>
      </c>
      <c r="FL316" s="36">
        <f t="shared" si="733"/>
        <v>0</v>
      </c>
      <c r="FM316" s="36">
        <f t="shared" ca="1" si="734"/>
        <v>0</v>
      </c>
      <c r="FN316" s="36">
        <f t="shared" ca="1" si="756"/>
        <v>107.97912267340645</v>
      </c>
    </row>
    <row r="317" spans="2:170" x14ac:dyDescent="0.25">
      <c r="B317" s="2">
        <v>309</v>
      </c>
      <c r="C317" s="2">
        <f t="shared" si="607"/>
        <v>26</v>
      </c>
      <c r="D317" s="2">
        <f t="shared" si="759"/>
        <v>333</v>
      </c>
      <c r="E317" s="2">
        <f t="shared" si="757"/>
        <v>28</v>
      </c>
      <c r="F317" s="189">
        <f t="shared" si="761"/>
        <v>55122</v>
      </c>
      <c r="G317" s="2">
        <f t="shared" si="760"/>
        <v>11</v>
      </c>
      <c r="H317" s="187">
        <f t="shared" si="611"/>
        <v>60.333333333333336</v>
      </c>
      <c r="I317" s="186">
        <f t="shared" si="758"/>
        <v>60</v>
      </c>
      <c r="J317" s="2">
        <f t="shared" si="612"/>
        <v>0</v>
      </c>
      <c r="K317" s="2">
        <f t="shared" si="613"/>
        <v>1</v>
      </c>
      <c r="L317">
        <f t="shared" si="614"/>
        <v>2</v>
      </c>
      <c r="M317" s="190">
        <f t="shared" si="735"/>
        <v>5.2162081800000001E-3</v>
      </c>
      <c r="N317">
        <f t="shared" si="615"/>
        <v>1</v>
      </c>
      <c r="O317">
        <f t="shared" si="616"/>
        <v>100</v>
      </c>
      <c r="P317" s="58">
        <f t="shared" si="617"/>
        <v>2.3472936810000001E-2</v>
      </c>
      <c r="Q317" s="106">
        <f t="shared" si="618"/>
        <v>2.3472936810000001E-2</v>
      </c>
      <c r="R317" s="59">
        <f t="shared" si="619"/>
        <v>2.3472936810000001E-2</v>
      </c>
      <c r="S317" s="32">
        <f t="shared" si="736"/>
        <v>1.9774434914323624E-3</v>
      </c>
      <c r="T317">
        <f t="shared" si="620"/>
        <v>1</v>
      </c>
      <c r="U317" s="32">
        <f t="shared" si="737"/>
        <v>5.2042614000000003E-4</v>
      </c>
      <c r="V317">
        <f t="shared" si="621"/>
        <v>1</v>
      </c>
      <c r="W317">
        <f t="shared" si="622"/>
        <v>100</v>
      </c>
      <c r="X317" s="58">
        <f t="shared" si="623"/>
        <v>2.3419176300000003E-3</v>
      </c>
      <c r="Y317" s="58">
        <f t="shared" si="624"/>
        <v>2.3419176300000003E-3</v>
      </c>
      <c r="Z317" s="32">
        <f t="shared" si="625"/>
        <v>2.3419176300000003E-3</v>
      </c>
      <c r="AA317" s="32">
        <f t="shared" si="626"/>
        <v>1.9536959688293276E-4</v>
      </c>
      <c r="AB317" s="59">
        <f t="shared" si="627"/>
        <v>4.9056245199999996E-3</v>
      </c>
      <c r="AC317" s="59">
        <f t="shared" si="628"/>
        <v>4.9056245199999996E-3</v>
      </c>
      <c r="AD317">
        <f t="shared" si="629"/>
        <v>1</v>
      </c>
      <c r="AE317" s="59">
        <f t="shared" si="630"/>
        <v>4.9056245199999996E-3</v>
      </c>
      <c r="AF317" s="59">
        <f t="shared" si="631"/>
        <v>4.1758461800000006E-3</v>
      </c>
      <c r="AG317" s="59">
        <f t="shared" si="632"/>
        <v>4.1758461800000006E-3</v>
      </c>
      <c r="AH317">
        <f t="shared" si="633"/>
        <v>1</v>
      </c>
      <c r="AI317" s="59">
        <f t="shared" si="634"/>
        <v>4.1758461800000006E-3</v>
      </c>
      <c r="AJ317" s="59">
        <f t="shared" si="635"/>
        <v>0</v>
      </c>
      <c r="AK317" s="59">
        <f t="shared" si="636"/>
        <v>0</v>
      </c>
      <c r="AL317" s="59">
        <f t="shared" si="637"/>
        <v>0</v>
      </c>
      <c r="AM317" s="12">
        <f t="shared" si="738"/>
        <v>4.349659467486959E-2</v>
      </c>
      <c r="AN317" s="12">
        <f t="shared" si="739"/>
        <v>0</v>
      </c>
      <c r="AO317" s="66">
        <f t="shared" si="638"/>
        <v>8.6012058039292423E-5</v>
      </c>
      <c r="AP317" s="66">
        <f t="shared" si="639"/>
        <v>8.4979121674095923E-6</v>
      </c>
      <c r="AQ317" s="59">
        <f t="shared" si="640"/>
        <v>2.1337796137354167E-4</v>
      </c>
      <c r="AR317" s="59">
        <f t="shared" si="641"/>
        <v>1.8163508871606255E-4</v>
      </c>
      <c r="AS317" s="59">
        <f t="shared" si="642"/>
        <v>0</v>
      </c>
      <c r="AT317" s="12">
        <f t="shared" si="643"/>
        <v>4.3007071654573285E-2</v>
      </c>
      <c r="AU317" s="59">
        <f t="shared" si="740"/>
        <v>1.3010426069826053E-18</v>
      </c>
      <c r="AV317" s="59">
        <f t="shared" si="741"/>
        <v>0</v>
      </c>
      <c r="AW317" s="70">
        <f t="shared" si="644"/>
        <v>0</v>
      </c>
      <c r="AX317" s="20">
        <f t="shared" si="645"/>
        <v>200000</v>
      </c>
      <c r="AY317" s="20">
        <f t="shared" si="646"/>
        <v>0</v>
      </c>
      <c r="AZ317" s="20">
        <f t="shared" si="647"/>
        <v>0</v>
      </c>
      <c r="BA317" s="20">
        <f t="shared" si="648"/>
        <v>200000</v>
      </c>
      <c r="BB317" s="36">
        <f t="shared" si="649"/>
        <v>1</v>
      </c>
      <c r="BC317" s="36">
        <f t="shared" si="650"/>
        <v>0</v>
      </c>
      <c r="BD317" s="80">
        <f t="shared" si="651"/>
        <v>17.202411607858483</v>
      </c>
      <c r="BE317" s="36">
        <f t="shared" si="652"/>
        <v>0</v>
      </c>
      <c r="BF317" s="36">
        <f t="shared" si="653"/>
        <v>0</v>
      </c>
      <c r="BG317" s="36">
        <f t="shared" si="654"/>
        <v>17.202411607858483</v>
      </c>
      <c r="BH317" s="36">
        <f t="shared" si="655"/>
        <v>1.6995824334819185</v>
      </c>
      <c r="BI317" s="36">
        <f t="shared" si="656"/>
        <v>0</v>
      </c>
      <c r="BJ317" s="36">
        <f t="shared" si="657"/>
        <v>0</v>
      </c>
      <c r="BK317" s="36">
        <f t="shared" si="658"/>
        <v>1.6995824334819185</v>
      </c>
      <c r="BL317" s="68">
        <f ca="1">IF(OR(AT317=0,E317&gt;ProjTerm),0,VLOOKUP(D317,'Life Events'!$AE$5:$AI$1206,5,FALSE))</f>
        <v>3.5674143627849513E-16</v>
      </c>
      <c r="BM317" s="93">
        <f t="shared" ca="1" si="659"/>
        <v>3.5674143627849513E-16</v>
      </c>
      <c r="BN317" s="93">
        <f t="shared" ca="1" si="660"/>
        <v>1.5342404512184629E-17</v>
      </c>
      <c r="BO317" s="36">
        <f t="shared" ca="1" si="661"/>
        <v>2.3345274473406818E-15</v>
      </c>
      <c r="BP317" s="36">
        <f t="shared" si="662"/>
        <v>7.9019390020386906E-3</v>
      </c>
      <c r="BQ317" s="36">
        <f t="shared" si="663"/>
        <v>98.30772061310978</v>
      </c>
      <c r="BR317" s="36">
        <f t="shared" si="664"/>
        <v>154.78110000000001</v>
      </c>
      <c r="BS317" s="36">
        <f t="shared" si="665"/>
        <v>152.16177134989806</v>
      </c>
      <c r="BT317" s="36">
        <f t="shared" si="666"/>
        <v>6.5440322035318621</v>
      </c>
      <c r="BU317" s="70" cm="1">
        <f t="array" ref="BU317">IF(AND(ActInt=1,$J317=0),INDEX(Tbl_FwdNom,$B317-IVP,MATCH(ValnDt,Tbl_FwdNom_Cols)),INDEX(Tbl_FwdNom,$B317,MATCH(StartDt,Tbl_FwdNom_Cols)))</f>
        <v>12.429680588</v>
      </c>
      <c r="BV317" s="70" cm="1">
        <f t="array" ref="BV317">INDEX(Tbl_FwdReal,$B317,MATCH(StartDt,Tbl_FwdReal_Cols))</f>
        <v>5.0164620600000003</v>
      </c>
      <c r="BW317" s="70" cm="1">
        <f t="array" ref="BW317">IF(RunType&lt;&gt;"OPN",INDEX(Tbl_FwdReal,$B317,MATCH(ValnDt,Tbl_FwdReal_Cols)),IF(AND($J317=0,ActInt=1),INDEX(Tbl_FwdReal,$B317-IVP,MATCH(ValnDt,Tbl_FwdReal_Cols)),-999))*$K317</f>
        <v>5.0164620600000003</v>
      </c>
      <c r="BX317" s="70">
        <f t="shared" si="667"/>
        <v>5.0164620600000001E-2</v>
      </c>
      <c r="BY317" s="70">
        <f t="shared" si="742"/>
        <v>7.0591013852328688E-2</v>
      </c>
      <c r="BZ317" s="64">
        <f t="shared" si="755"/>
        <v>5.7004230444555049E-3</v>
      </c>
      <c r="CA317" s="70" cm="1">
        <f t="array" ref="CA317">IF($J317=1,CA316*(1+INDEX(Tbl_CPI,$B317,MATCH(IF(RunType="OPN",StartDt,ValnDt),Tbl_CPI_Cols))),0)</f>
        <v>0</v>
      </c>
      <c r="CB317" s="70">
        <f t="shared" si="743"/>
        <v>5.994275099755515</v>
      </c>
      <c r="CC317" s="70">
        <f t="shared" si="744"/>
        <v>5.6951812324422049</v>
      </c>
      <c r="CD317" s="36">
        <f t="shared" si="668"/>
        <v>31.022187403843176</v>
      </c>
      <c r="CE317" s="36">
        <f t="shared" si="669"/>
        <v>1.5748743334714448</v>
      </c>
      <c r="CF317" s="36">
        <f t="shared" si="670"/>
        <v>0</v>
      </c>
      <c r="CG317" s="36">
        <f t="shared" si="671"/>
        <v>1.4178611819796743</v>
      </c>
      <c r="CH317" s="36">
        <f t="shared" si="672"/>
        <v>1.3493595114328116</v>
      </c>
      <c r="CI317" s="36">
        <f t="shared" si="673"/>
        <v>0</v>
      </c>
      <c r="CJ317" s="36">
        <f t="shared" si="674"/>
        <v>0</v>
      </c>
      <c r="CK317" s="36">
        <f t="shared" si="675"/>
        <v>0</v>
      </c>
      <c r="CL317" s="36">
        <f t="shared" si="676"/>
        <v>6.8501670546862847E-2</v>
      </c>
      <c r="CM317" s="36">
        <f t="shared" si="677"/>
        <v>1.4178611819796743</v>
      </c>
      <c r="CN317" s="36">
        <f t="shared" ca="1" si="678"/>
        <v>12.350059898806501</v>
      </c>
      <c r="CO317" s="20">
        <f t="shared" si="679"/>
        <v>120000</v>
      </c>
      <c r="CP317" s="20">
        <f t="shared" si="680"/>
        <v>2</v>
      </c>
      <c r="CQ317" s="64">
        <f t="shared" si="681"/>
        <v>6.5085482700000009E-3</v>
      </c>
      <c r="CR317" s="64">
        <f t="shared" si="682"/>
        <v>2.9288467215000002E-2</v>
      </c>
      <c r="CS317" s="36">
        <f t="shared" si="683"/>
        <v>12.913769172080505</v>
      </c>
      <c r="CT317" s="36">
        <f t="shared" si="684"/>
        <v>10.32144696471509</v>
      </c>
      <c r="CU317" s="36">
        <f t="shared" si="685"/>
        <v>1.019749460089151</v>
      </c>
      <c r="CV317" s="36">
        <f t="shared" si="745"/>
        <v>11.341196424804242</v>
      </c>
      <c r="CW317" s="36">
        <f t="shared" si="686"/>
        <v>0</v>
      </c>
      <c r="CX317" s="36">
        <f t="shared" si="687"/>
        <v>0</v>
      </c>
      <c r="CY317" s="36">
        <f t="shared" si="688"/>
        <v>0</v>
      </c>
      <c r="CZ317" s="36">
        <f t="shared" si="746"/>
        <v>0</v>
      </c>
      <c r="DA317" s="64">
        <f t="shared" si="689"/>
        <v>9.8109632453731166E-3</v>
      </c>
      <c r="DB317" s="70">
        <f t="shared" si="747"/>
        <v>0.990284356575173</v>
      </c>
      <c r="DC317" s="70">
        <f>PRODUCT($DB$8:DB317)</f>
        <v>4.714322737692931E-2</v>
      </c>
      <c r="DD317" s="36">
        <f t="shared" si="690"/>
        <v>287.40073110531063</v>
      </c>
      <c r="DE317" s="36">
        <f t="shared" si="691"/>
        <v>1332.456402661408</v>
      </c>
      <c r="DF317" s="36">
        <f t="shared" si="692"/>
        <v>83.034757392179486</v>
      </c>
      <c r="DG317" s="36">
        <f t="shared" si="693"/>
        <v>0.59174311346229047</v>
      </c>
      <c r="DH317" s="36">
        <f t="shared" ca="1" si="694"/>
        <v>7.7689710958462829E-14</v>
      </c>
      <c r="DI317" s="36">
        <f t="shared" si="695"/>
        <v>80.864443367352166</v>
      </c>
      <c r="DJ317" s="36">
        <f t="shared" ca="1" si="696"/>
        <v>1208.3631292021666</v>
      </c>
      <c r="DK317" s="36">
        <f t="shared" si="697"/>
        <v>0</v>
      </c>
      <c r="DL317" s="36">
        <f t="shared" si="698"/>
        <v>0</v>
      </c>
      <c r="DM317" s="36">
        <f t="shared" ca="1" si="699"/>
        <v>1208.3631292021666</v>
      </c>
      <c r="DN317" s="36">
        <f t="shared" ca="1" si="748"/>
        <v>1208.3631292021714</v>
      </c>
      <c r="DO317" s="64" cm="1">
        <f t="array" ref="DO317">IFERROR(INDEX(Tbl_FwdNom,$B317,MATCH(LIDt,Tbl_FwdNom_Cols,0)),0)</f>
        <v>8.7732089139999996</v>
      </c>
      <c r="DP317" s="64">
        <f t="shared" ca="1" si="749"/>
        <v>8.6576534459999994</v>
      </c>
      <c r="DQ317" s="64">
        <f t="shared" ca="1" si="700"/>
        <v>6.9433238322984536E-3</v>
      </c>
      <c r="DR317" s="70">
        <f t="shared" ca="1" si="701"/>
        <v>0.99310455348581783</v>
      </c>
      <c r="DS317" s="70">
        <f ca="1">PRODUCT($DR$8:DR317)</f>
        <v>5.4247677000777025E-2</v>
      </c>
      <c r="DT317" s="36">
        <f t="shared" ca="1" si="702"/>
        <v>1601.1829803595353</v>
      </c>
      <c r="DU317" s="36">
        <f t="shared" ca="1" si="703"/>
        <v>95.294988417614292</v>
      </c>
      <c r="DV317" s="36">
        <f t="shared" ca="1" si="704"/>
        <v>0.70920906007379592</v>
      </c>
      <c r="DW317" s="36">
        <f t="shared" ca="1" si="705"/>
        <v>8.4441081040281502E-14</v>
      </c>
      <c r="DX317" s="36">
        <f t="shared" ca="1" si="706"/>
        <v>324.81731683305605</v>
      </c>
      <c r="DY317" s="36">
        <f t="shared" ca="1" si="707"/>
        <v>3.4295930856740444</v>
      </c>
      <c r="DZ317" s="36">
        <f t="shared" ca="1" si="708"/>
        <v>90.150407337537473</v>
      </c>
      <c r="EA317" s="36">
        <f t="shared" ca="1" si="709"/>
        <v>0</v>
      </c>
      <c r="EB317" s="36">
        <f t="shared" ca="1" si="710"/>
        <v>1464.5314433072313</v>
      </c>
      <c r="EC317" s="36">
        <f t="shared" ca="1" si="711"/>
        <v>0</v>
      </c>
      <c r="ED317" s="36">
        <f t="shared" ca="1" si="712"/>
        <v>0</v>
      </c>
      <c r="EE317" s="36">
        <f t="shared" ca="1" si="750"/>
        <v>0</v>
      </c>
      <c r="EF317" s="36">
        <f t="shared" ca="1" si="713"/>
        <v>1464.5314433072313</v>
      </c>
      <c r="EG317" s="64"/>
      <c r="EH317" s="64"/>
      <c r="EI317" s="64"/>
      <c r="EJ317" s="70"/>
      <c r="EK317" s="70"/>
      <c r="EL317" s="70"/>
      <c r="EM317" s="70"/>
      <c r="EN317" s="70"/>
      <c r="EO317" s="36">
        <f t="shared" ca="1" si="714"/>
        <v>11.860014069288454</v>
      </c>
      <c r="EP317" s="36">
        <f t="shared" ca="1" si="715"/>
        <v>0</v>
      </c>
      <c r="EQ317" s="36">
        <f t="shared" si="716"/>
        <v>37.781474198880744</v>
      </c>
      <c r="ER317" s="36">
        <f t="shared" si="717"/>
        <v>1.7227633284572526</v>
      </c>
      <c r="ES317" s="36">
        <f t="shared" si="718"/>
        <v>-1.5732804601947583</v>
      </c>
      <c r="ET317" s="36">
        <f t="shared" ca="1" si="719"/>
        <v>0</v>
      </c>
      <c r="EU317" s="36">
        <f t="shared" ca="1" si="751"/>
        <v>1.7227633284572526</v>
      </c>
      <c r="EV317" s="36">
        <f t="shared" si="720"/>
        <v>1.3348358358203516</v>
      </c>
      <c r="EW317" s="36">
        <f t="shared" si="721"/>
        <v>49.386726736863729</v>
      </c>
      <c r="EX317" s="36">
        <f t="shared" ca="1" si="752"/>
        <v>90.22580010002207</v>
      </c>
      <c r="EY317" s="36">
        <f t="shared" si="722"/>
        <v>0</v>
      </c>
      <c r="EZ317" s="36">
        <f t="shared" si="723"/>
        <v>0</v>
      </c>
      <c r="FA317" s="36">
        <f t="shared" si="724"/>
        <v>0</v>
      </c>
      <c r="FB317" s="36">
        <f t="shared" si="725"/>
        <v>0</v>
      </c>
      <c r="FC317" s="36">
        <f t="shared" si="753"/>
        <v>0</v>
      </c>
      <c r="FD317" s="36">
        <f t="shared" si="726"/>
        <v>0</v>
      </c>
      <c r="FE317" s="36">
        <f t="shared" si="727"/>
        <v>0</v>
      </c>
      <c r="FF317" s="36">
        <f t="shared" si="754"/>
        <v>0</v>
      </c>
      <c r="FG317" s="36">
        <f t="shared" ca="1" si="728"/>
        <v>90.22580010002207</v>
      </c>
      <c r="FH317" s="36">
        <f t="shared" ca="1" si="729"/>
        <v>0.88520200856569864</v>
      </c>
      <c r="FI317" s="36">
        <f t="shared" ca="1" si="730"/>
        <v>-1.2131399583827827</v>
      </c>
      <c r="FJ317" s="36">
        <f t="shared" ca="1" si="731"/>
        <v>107.51571673087261</v>
      </c>
      <c r="FK317" s="36">
        <f t="shared" si="732"/>
        <v>0</v>
      </c>
      <c r="FL317" s="36">
        <f t="shared" si="733"/>
        <v>0</v>
      </c>
      <c r="FM317" s="36">
        <f t="shared" ca="1" si="734"/>
        <v>0</v>
      </c>
      <c r="FN317" s="36">
        <f t="shared" ca="1" si="756"/>
        <v>107.51571673087261</v>
      </c>
    </row>
    <row r="318" spans="2:170" x14ac:dyDescent="0.25">
      <c r="B318" s="2">
        <v>310</v>
      </c>
      <c r="C318" s="2">
        <f t="shared" si="607"/>
        <v>26</v>
      </c>
      <c r="D318" s="2">
        <f t="shared" si="759"/>
        <v>334</v>
      </c>
      <c r="E318" s="2">
        <f t="shared" si="757"/>
        <v>28</v>
      </c>
      <c r="F318" s="189">
        <f t="shared" si="761"/>
        <v>55153</v>
      </c>
      <c r="G318" s="2">
        <f t="shared" si="760"/>
        <v>12</v>
      </c>
      <c r="H318" s="187">
        <f t="shared" si="611"/>
        <v>60.416666666666671</v>
      </c>
      <c r="I318" s="186">
        <f t="shared" si="758"/>
        <v>60</v>
      </c>
      <c r="J318" s="2">
        <f t="shared" si="612"/>
        <v>0</v>
      </c>
      <c r="K318" s="2">
        <f t="shared" si="613"/>
        <v>1</v>
      </c>
      <c r="L318">
        <f t="shared" si="614"/>
        <v>2</v>
      </c>
      <c r="M318" s="190">
        <f t="shared" si="735"/>
        <v>5.2162081800000001E-3</v>
      </c>
      <c r="N318">
        <f t="shared" si="615"/>
        <v>1</v>
      </c>
      <c r="O318">
        <f t="shared" si="616"/>
        <v>100</v>
      </c>
      <c r="P318" s="58">
        <f t="shared" si="617"/>
        <v>2.3472936810000001E-2</v>
      </c>
      <c r="Q318" s="106">
        <f t="shared" si="618"/>
        <v>2.3472936810000001E-2</v>
      </c>
      <c r="R318" s="59">
        <f t="shared" si="619"/>
        <v>2.3472936810000001E-2</v>
      </c>
      <c r="S318" s="32">
        <f t="shared" si="736"/>
        <v>1.9774434914323624E-3</v>
      </c>
      <c r="T318">
        <f t="shared" si="620"/>
        <v>1</v>
      </c>
      <c r="U318" s="32">
        <f t="shared" si="737"/>
        <v>5.2042614000000003E-4</v>
      </c>
      <c r="V318">
        <f t="shared" si="621"/>
        <v>1</v>
      </c>
      <c r="W318">
        <f t="shared" si="622"/>
        <v>100</v>
      </c>
      <c r="X318" s="58">
        <f t="shared" si="623"/>
        <v>2.3419176300000003E-3</v>
      </c>
      <c r="Y318" s="58">
        <f t="shared" si="624"/>
        <v>2.3419176300000003E-3</v>
      </c>
      <c r="Z318" s="32">
        <f t="shared" si="625"/>
        <v>2.3419176300000003E-3</v>
      </c>
      <c r="AA318" s="32">
        <f t="shared" si="626"/>
        <v>1.9536959688293276E-4</v>
      </c>
      <c r="AB318" s="59">
        <f t="shared" si="627"/>
        <v>4.9056245199999996E-3</v>
      </c>
      <c r="AC318" s="59">
        <f t="shared" si="628"/>
        <v>4.9056245199999996E-3</v>
      </c>
      <c r="AD318">
        <f t="shared" si="629"/>
        <v>1</v>
      </c>
      <c r="AE318" s="59">
        <f t="shared" si="630"/>
        <v>4.9056245199999996E-3</v>
      </c>
      <c r="AF318" s="59">
        <f t="shared" si="631"/>
        <v>4.1758461800000006E-3</v>
      </c>
      <c r="AG318" s="59">
        <f t="shared" si="632"/>
        <v>4.1758461800000006E-3</v>
      </c>
      <c r="AH318">
        <f t="shared" si="633"/>
        <v>1</v>
      </c>
      <c r="AI318" s="59">
        <f t="shared" si="634"/>
        <v>4.1758461800000006E-3</v>
      </c>
      <c r="AJ318" s="59">
        <f t="shared" si="635"/>
        <v>0</v>
      </c>
      <c r="AK318" s="59">
        <f t="shared" si="636"/>
        <v>0</v>
      </c>
      <c r="AL318" s="59">
        <f t="shared" si="637"/>
        <v>0</v>
      </c>
      <c r="AM318" s="12">
        <f t="shared" si="738"/>
        <v>4.3007071654573285E-2</v>
      </c>
      <c r="AN318" s="12">
        <f t="shared" si="739"/>
        <v>0</v>
      </c>
      <c r="AO318" s="66">
        <f t="shared" si="638"/>
        <v>8.5044053928901188E-5</v>
      </c>
      <c r="AP318" s="66">
        <f t="shared" si="639"/>
        <v>8.4022742522693863E-6</v>
      </c>
      <c r="AQ318" s="59">
        <f t="shared" si="640"/>
        <v>2.1097654524207166E-4</v>
      </c>
      <c r="AR318" s="59">
        <f t="shared" si="641"/>
        <v>1.7959091588173615E-4</v>
      </c>
      <c r="AS318" s="59">
        <f t="shared" si="642"/>
        <v>0</v>
      </c>
      <c r="AT318" s="12">
        <f t="shared" si="643"/>
        <v>4.2523057865268304E-2</v>
      </c>
      <c r="AU318" s="59">
        <f t="shared" si="740"/>
        <v>0</v>
      </c>
      <c r="AV318" s="59">
        <f t="shared" si="741"/>
        <v>-2.4665599424045226E-18</v>
      </c>
      <c r="AW318" s="70">
        <f t="shared" si="644"/>
        <v>0</v>
      </c>
      <c r="AX318" s="20">
        <f t="shared" si="645"/>
        <v>200000</v>
      </c>
      <c r="AY318" s="20">
        <f t="shared" si="646"/>
        <v>0</v>
      </c>
      <c r="AZ318" s="20">
        <f t="shared" si="647"/>
        <v>0</v>
      </c>
      <c r="BA318" s="20">
        <f t="shared" si="648"/>
        <v>200000</v>
      </c>
      <c r="BB318" s="36">
        <f t="shared" si="649"/>
        <v>1</v>
      </c>
      <c r="BC318" s="36">
        <f t="shared" si="650"/>
        <v>0</v>
      </c>
      <c r="BD318" s="80">
        <f t="shared" si="651"/>
        <v>17.008810785780238</v>
      </c>
      <c r="BE318" s="36">
        <f t="shared" si="652"/>
        <v>0</v>
      </c>
      <c r="BF318" s="36">
        <f t="shared" si="653"/>
        <v>0</v>
      </c>
      <c r="BG318" s="36">
        <f t="shared" si="654"/>
        <v>17.008810785780238</v>
      </c>
      <c r="BH318" s="36">
        <f t="shared" si="655"/>
        <v>1.6804548504538772</v>
      </c>
      <c r="BI318" s="36">
        <f t="shared" si="656"/>
        <v>0</v>
      </c>
      <c r="BJ318" s="36">
        <f t="shared" si="657"/>
        <v>0</v>
      </c>
      <c r="BK318" s="36">
        <f t="shared" si="658"/>
        <v>1.6804548504538772</v>
      </c>
      <c r="BL318" s="68">
        <f ca="1">IF(OR(AT318=0,E318&gt;ProjTerm),0,VLOOKUP(D318,'Life Events'!$AE$5:$AI$1206,5,FALSE))</f>
        <v>3.6080200442771765E-16</v>
      </c>
      <c r="BM318" s="93">
        <f t="shared" ca="1" si="659"/>
        <v>3.6080200442771765E-16</v>
      </c>
      <c r="BN318" s="93">
        <f t="shared" ca="1" si="660"/>
        <v>1.5342404512184629E-17</v>
      </c>
      <c r="BO318" s="36">
        <f t="shared" ca="1" si="661"/>
        <v>2.3345274473406818E-15</v>
      </c>
      <c r="BP318" s="36">
        <f t="shared" si="662"/>
        <v>7.8130083380317916E-3</v>
      </c>
      <c r="BQ318" s="36">
        <f t="shared" si="663"/>
        <v>98.30772061310978</v>
      </c>
      <c r="BR318" s="36">
        <f t="shared" si="664"/>
        <v>154.78110000000001</v>
      </c>
      <c r="BS318" s="36">
        <f t="shared" si="665"/>
        <v>152.16177134989806</v>
      </c>
      <c r="BT318" s="36">
        <f t="shared" si="666"/>
        <v>6.4703838079934402</v>
      </c>
      <c r="BU318" s="70" cm="1">
        <f t="array" ref="BU318">IF(AND(ActInt=1,$J318=0),INDEX(Tbl_FwdNom,$B318-IVP,MATCH(ValnDt,Tbl_FwdNom_Cols)),INDEX(Tbl_FwdNom,$B318,MATCH(StartDt,Tbl_FwdNom_Cols)))</f>
        <v>12.428622111999999</v>
      </c>
      <c r="BV318" s="70" cm="1">
        <f t="array" ref="BV318">INDEX(Tbl_FwdReal,$B318,MATCH(StartDt,Tbl_FwdReal_Cols))</f>
        <v>5.0163747829999998</v>
      </c>
      <c r="BW318" s="70" cm="1">
        <f t="array" ref="BW318">IF(RunType&lt;&gt;"OPN",INDEX(Tbl_FwdReal,$B318,MATCH(ValnDt,Tbl_FwdReal_Cols)),IF(AND($J318=0,ActInt=1),INDEX(Tbl_FwdReal,$B318-IVP,MATCH(ValnDt,Tbl_FwdReal_Cols)),-999))*$K318</f>
        <v>5.0163747829999998</v>
      </c>
      <c r="BX318" s="70">
        <f t="shared" si="667"/>
        <v>5.0163747830000001E-2</v>
      </c>
      <c r="BY318" s="70">
        <f t="shared" si="742"/>
        <v>7.0581824447056407E-2</v>
      </c>
      <c r="BZ318" s="64">
        <f t="shared" si="755"/>
        <v>5.6997036734873774E-3</v>
      </c>
      <c r="CA318" s="70" cm="1">
        <f t="array" ref="CA318">IF($J318=1,CA317*(1+INDEX(Tbl_CPI,$B318,MATCH(IF(RunType="OPN",StartDt,ValnDt),Tbl_CPI_Cols))),0)</f>
        <v>0</v>
      </c>
      <c r="CB318" s="70">
        <f t="shared" si="743"/>
        <v>6.0284406915614852</v>
      </c>
      <c r="CC318" s="70">
        <f t="shared" si="744"/>
        <v>5.6951812324422049</v>
      </c>
      <c r="CD318" s="36">
        <f t="shared" si="668"/>
        <v>31.022187403843176</v>
      </c>
      <c r="CE318" s="36">
        <f t="shared" si="669"/>
        <v>1.5748743334714448</v>
      </c>
      <c r="CF318" s="36">
        <f t="shared" si="670"/>
        <v>0</v>
      </c>
      <c r="CG318" s="36">
        <f t="shared" si="671"/>
        <v>1.401904169865239</v>
      </c>
      <c r="CH318" s="36">
        <f t="shared" si="672"/>
        <v>1.3341734365586844</v>
      </c>
      <c r="CI318" s="36">
        <f t="shared" si="673"/>
        <v>0</v>
      </c>
      <c r="CJ318" s="36">
        <f t="shared" si="674"/>
        <v>0</v>
      </c>
      <c r="CK318" s="36">
        <f t="shared" si="675"/>
        <v>0</v>
      </c>
      <c r="CL318" s="36">
        <f t="shared" si="676"/>
        <v>6.7730733306554769E-2</v>
      </c>
      <c r="CM318" s="36">
        <f t="shared" si="677"/>
        <v>1.401904169865239</v>
      </c>
      <c r="CN318" s="36">
        <f t="shared" ca="1" si="678"/>
        <v>12.211068819902646</v>
      </c>
      <c r="CO318" s="20">
        <f t="shared" si="679"/>
        <v>120000</v>
      </c>
      <c r="CP318" s="20">
        <f t="shared" si="680"/>
        <v>2</v>
      </c>
      <c r="CQ318" s="64">
        <f t="shared" si="681"/>
        <v>6.5085482700000009E-3</v>
      </c>
      <c r="CR318" s="64">
        <f t="shared" si="682"/>
        <v>2.9288467215000002E-2</v>
      </c>
      <c r="CS318" s="36">
        <f t="shared" si="683"/>
        <v>12.768433949041114</v>
      </c>
      <c r="CT318" s="36">
        <f t="shared" si="684"/>
        <v>10.205286471468142</v>
      </c>
      <c r="CU318" s="36">
        <f t="shared" si="685"/>
        <v>1.0082729102723265</v>
      </c>
      <c r="CV318" s="36">
        <f t="shared" si="745"/>
        <v>11.213559381740469</v>
      </c>
      <c r="CW318" s="36">
        <f t="shared" si="686"/>
        <v>0</v>
      </c>
      <c r="CX318" s="36">
        <f t="shared" si="687"/>
        <v>0</v>
      </c>
      <c r="CY318" s="36">
        <f t="shared" si="688"/>
        <v>0</v>
      </c>
      <c r="CZ318" s="36">
        <f t="shared" si="746"/>
        <v>0</v>
      </c>
      <c r="DA318" s="64">
        <f t="shared" si="689"/>
        <v>9.8101709981095464E-3</v>
      </c>
      <c r="DB318" s="70">
        <f t="shared" si="747"/>
        <v>0.99028513350344549</v>
      </c>
      <c r="DC318" s="70">
        <f>PRODUCT($DB$8:DB318)</f>
        <v>4.668523721674573E-2</v>
      </c>
      <c r="DD318" s="36">
        <f t="shared" si="690"/>
        <v>283.749797614442</v>
      </c>
      <c r="DE318" s="36">
        <f t="shared" si="691"/>
        <v>1328.5192170332621</v>
      </c>
      <c r="DF318" s="36">
        <f t="shared" si="692"/>
        <v>82.168887710529432</v>
      </c>
      <c r="DG318" s="36">
        <f t="shared" si="693"/>
        <v>0.58973520625427744</v>
      </c>
      <c r="DH318" s="36">
        <f t="shared" ca="1" si="694"/>
        <v>7.6117332860418373E-14</v>
      </c>
      <c r="DI318" s="36">
        <f t="shared" si="695"/>
        <v>80.242080294958257</v>
      </c>
      <c r="DJ318" s="36">
        <f t="shared" ca="1" si="696"/>
        <v>1206.5906522180533</v>
      </c>
      <c r="DK318" s="36">
        <f t="shared" si="697"/>
        <v>0</v>
      </c>
      <c r="DL318" s="36">
        <f t="shared" si="698"/>
        <v>0</v>
      </c>
      <c r="DM318" s="36">
        <f t="shared" ca="1" si="699"/>
        <v>1206.5906522180533</v>
      </c>
      <c r="DN318" s="36">
        <f t="shared" ca="1" si="748"/>
        <v>1206.590652218058</v>
      </c>
      <c r="DO318" s="64" cm="1">
        <f t="array" ref="DO318">IFERROR(INDEX(Tbl_FwdNom,$B318,MATCH(LIDt,Tbl_FwdNom_Cols,0)),0)</f>
        <v>8.7536144270000005</v>
      </c>
      <c r="DP318" s="64">
        <f t="shared" ca="1" si="749"/>
        <v>8.6559334610000001</v>
      </c>
      <c r="DQ318" s="64">
        <f t="shared" ca="1" si="700"/>
        <v>6.9419955472953543E-3</v>
      </c>
      <c r="DR318" s="70">
        <f t="shared" ca="1" si="701"/>
        <v>0.99310586351746888</v>
      </c>
      <c r="DS318" s="70">
        <f ca="1">PRODUCT($DR$8:DR318)</f>
        <v>5.3873686111673404E-2</v>
      </c>
      <c r="DT318" s="36">
        <f t="shared" ca="1" si="702"/>
        <v>1595.2895746938161</v>
      </c>
      <c r="DU318" s="36">
        <f t="shared" ca="1" si="703"/>
        <v>94.276070952435063</v>
      </c>
      <c r="DV318" s="36">
        <f t="shared" ca="1" si="704"/>
        <v>0.706319377872898</v>
      </c>
      <c r="DW318" s="36">
        <f t="shared" ca="1" si="705"/>
        <v>8.2692743201531258E-14</v>
      </c>
      <c r="DX318" s="36">
        <f t="shared" ca="1" si="706"/>
        <v>320.60181339220213</v>
      </c>
      <c r="DY318" s="36">
        <f t="shared" ca="1" si="707"/>
        <v>3.3852003858482447</v>
      </c>
      <c r="DZ318" s="36">
        <f t="shared" ca="1" si="708"/>
        <v>89.432795801246925</v>
      </c>
      <c r="EA318" s="36">
        <f t="shared" ca="1" si="709"/>
        <v>0</v>
      </c>
      <c r="EB318" s="36">
        <f t="shared" ca="1" si="710"/>
        <v>1461.0755090632713</v>
      </c>
      <c r="EC318" s="36">
        <f t="shared" ca="1" si="711"/>
        <v>0</v>
      </c>
      <c r="ED318" s="36">
        <f t="shared" ca="1" si="712"/>
        <v>0</v>
      </c>
      <c r="EE318" s="36">
        <f t="shared" ca="1" si="750"/>
        <v>0</v>
      </c>
      <c r="EF318" s="36">
        <f t="shared" ca="1" si="713"/>
        <v>1461.0755090632713</v>
      </c>
      <c r="EG318" s="64"/>
      <c r="EH318" s="64"/>
      <c r="EI318" s="64"/>
      <c r="EJ318" s="70"/>
      <c r="EK318" s="70"/>
      <c r="EL318" s="70"/>
      <c r="EM318" s="70"/>
      <c r="EN318" s="70"/>
      <c r="EO318" s="36">
        <f t="shared" ca="1" si="714"/>
        <v>11.840496005654654</v>
      </c>
      <c r="EP318" s="36">
        <f t="shared" ca="1" si="715"/>
        <v>0</v>
      </c>
      <c r="EQ318" s="36">
        <f t="shared" si="716"/>
        <v>37.653273814884002</v>
      </c>
      <c r="ER318" s="36">
        <f t="shared" si="717"/>
        <v>1.7008785743422736</v>
      </c>
      <c r="ES318" s="36">
        <f t="shared" si="718"/>
        <v>-1.55329462960705</v>
      </c>
      <c r="ET318" s="36">
        <f t="shared" ca="1" si="719"/>
        <v>0</v>
      </c>
      <c r="EU318" s="36">
        <f t="shared" ca="1" si="751"/>
        <v>1.7008785743422736</v>
      </c>
      <c r="EV318" s="36">
        <f t="shared" si="720"/>
        <v>1.3245624387952997</v>
      </c>
      <c r="EW318" s="36">
        <f t="shared" si="721"/>
        <v>49.21914732218341</v>
      </c>
      <c r="EX318" s="36">
        <f t="shared" ca="1" si="752"/>
        <v>89.897862150204986</v>
      </c>
      <c r="EY318" s="36">
        <f t="shared" si="722"/>
        <v>0</v>
      </c>
      <c r="EZ318" s="36">
        <f t="shared" si="723"/>
        <v>0</v>
      </c>
      <c r="FA318" s="36">
        <f t="shared" si="724"/>
        <v>0</v>
      </c>
      <c r="FB318" s="36">
        <f t="shared" si="725"/>
        <v>0</v>
      </c>
      <c r="FC318" s="36">
        <f t="shared" si="753"/>
        <v>0</v>
      </c>
      <c r="FD318" s="36">
        <f t="shared" si="726"/>
        <v>0</v>
      </c>
      <c r="FE318" s="36">
        <f t="shared" si="727"/>
        <v>0</v>
      </c>
      <c r="FF318" s="36">
        <f t="shared" si="754"/>
        <v>0</v>
      </c>
      <c r="FG318" s="36">
        <f t="shared" ca="1" si="728"/>
        <v>89.897862150204986</v>
      </c>
      <c r="FH318" s="36">
        <f t="shared" ca="1" si="729"/>
        <v>0.8819134000579909</v>
      </c>
      <c r="FI318" s="36">
        <f t="shared" ca="1" si="730"/>
        <v>-1.1994898373980705</v>
      </c>
      <c r="FJ318" s="36">
        <f t="shared" ca="1" si="731"/>
        <v>107.06260052028452</v>
      </c>
      <c r="FK318" s="36">
        <f t="shared" si="732"/>
        <v>0</v>
      </c>
      <c r="FL318" s="36">
        <f t="shared" si="733"/>
        <v>0</v>
      </c>
      <c r="FM318" s="36">
        <f t="shared" ca="1" si="734"/>
        <v>0</v>
      </c>
      <c r="FN318" s="36">
        <f t="shared" ca="1" si="756"/>
        <v>107.06260052028452</v>
      </c>
    </row>
    <row r="319" spans="2:170" x14ac:dyDescent="0.25">
      <c r="B319" s="2">
        <v>311</v>
      </c>
      <c r="C319" s="2">
        <f t="shared" si="607"/>
        <v>26</v>
      </c>
      <c r="D319" s="2">
        <f t="shared" si="759"/>
        <v>335</v>
      </c>
      <c r="E319" s="2">
        <f t="shared" si="757"/>
        <v>28</v>
      </c>
      <c r="F319" s="189">
        <f t="shared" si="761"/>
        <v>55184</v>
      </c>
      <c r="G319" s="2">
        <f t="shared" si="760"/>
        <v>1</v>
      </c>
      <c r="H319" s="187">
        <f t="shared" si="611"/>
        <v>60.5</v>
      </c>
      <c r="I319" s="186">
        <f t="shared" si="758"/>
        <v>60</v>
      </c>
      <c r="J319" s="2">
        <f t="shared" si="612"/>
        <v>0</v>
      </c>
      <c r="K319" s="2">
        <f t="shared" si="613"/>
        <v>1</v>
      </c>
      <c r="L319">
        <f t="shared" si="614"/>
        <v>2</v>
      </c>
      <c r="M319" s="190">
        <f t="shared" si="735"/>
        <v>5.2162081800000001E-3</v>
      </c>
      <c r="N319">
        <f t="shared" si="615"/>
        <v>1</v>
      </c>
      <c r="O319">
        <f t="shared" si="616"/>
        <v>100</v>
      </c>
      <c r="P319" s="58">
        <f t="shared" si="617"/>
        <v>2.3472936810000001E-2</v>
      </c>
      <c r="Q319" s="106">
        <f t="shared" si="618"/>
        <v>2.3472936810000001E-2</v>
      </c>
      <c r="R319" s="59">
        <f t="shared" si="619"/>
        <v>2.3472936810000001E-2</v>
      </c>
      <c r="S319" s="32">
        <f t="shared" si="736"/>
        <v>1.9774434914323624E-3</v>
      </c>
      <c r="T319">
        <f t="shared" si="620"/>
        <v>1</v>
      </c>
      <c r="U319" s="32">
        <f t="shared" si="737"/>
        <v>5.2042614000000003E-4</v>
      </c>
      <c r="V319">
        <f t="shared" si="621"/>
        <v>1</v>
      </c>
      <c r="W319">
        <f t="shared" si="622"/>
        <v>100</v>
      </c>
      <c r="X319" s="58">
        <f t="shared" si="623"/>
        <v>2.3419176300000003E-3</v>
      </c>
      <c r="Y319" s="58">
        <f t="shared" si="624"/>
        <v>2.3419176300000003E-3</v>
      </c>
      <c r="Z319" s="32">
        <f t="shared" si="625"/>
        <v>2.3419176300000003E-3</v>
      </c>
      <c r="AA319" s="32">
        <f t="shared" si="626"/>
        <v>1.9536959688293276E-4</v>
      </c>
      <c r="AB319" s="59">
        <f t="shared" si="627"/>
        <v>4.9056245199999996E-3</v>
      </c>
      <c r="AC319" s="59">
        <f t="shared" si="628"/>
        <v>4.9056245199999996E-3</v>
      </c>
      <c r="AD319">
        <f t="shared" si="629"/>
        <v>1</v>
      </c>
      <c r="AE319" s="59">
        <f t="shared" si="630"/>
        <v>4.9056245199999996E-3</v>
      </c>
      <c r="AF319" s="59">
        <f t="shared" si="631"/>
        <v>4.1758461800000006E-3</v>
      </c>
      <c r="AG319" s="59">
        <f t="shared" si="632"/>
        <v>4.1758461800000006E-3</v>
      </c>
      <c r="AH319">
        <f t="shared" si="633"/>
        <v>1</v>
      </c>
      <c r="AI319" s="59">
        <f t="shared" si="634"/>
        <v>4.1758461800000006E-3</v>
      </c>
      <c r="AJ319" s="59">
        <f t="shared" si="635"/>
        <v>0</v>
      </c>
      <c r="AK319" s="59">
        <f t="shared" si="636"/>
        <v>0</v>
      </c>
      <c r="AL319" s="59">
        <f t="shared" si="637"/>
        <v>0</v>
      </c>
      <c r="AM319" s="12">
        <f t="shared" si="738"/>
        <v>4.2523057865268304E-2</v>
      </c>
      <c r="AN319" s="12">
        <f t="shared" si="739"/>
        <v>0</v>
      </c>
      <c r="AO319" s="66">
        <f t="shared" si="638"/>
        <v>8.4086944011476541E-5</v>
      </c>
      <c r="AP319" s="66">
        <f t="shared" si="639"/>
        <v>8.3077126733670912E-6</v>
      </c>
      <c r="AQ319" s="59">
        <f t="shared" si="640"/>
        <v>2.0860215532923903E-4</v>
      </c>
      <c r="AR319" s="59">
        <f t="shared" si="641"/>
        <v>1.7756974874859964E-4</v>
      </c>
      <c r="AS319" s="59">
        <f t="shared" si="642"/>
        <v>0</v>
      </c>
      <c r="AT319" s="12">
        <f t="shared" si="643"/>
        <v>4.2044491304505625E-2</v>
      </c>
      <c r="AU319" s="59">
        <f t="shared" si="740"/>
        <v>3.2526065174565133E-18</v>
      </c>
      <c r="AV319" s="59">
        <f t="shared" si="741"/>
        <v>0</v>
      </c>
      <c r="AW319" s="70">
        <f t="shared" si="644"/>
        <v>0</v>
      </c>
      <c r="AX319" s="20">
        <f t="shared" si="645"/>
        <v>200000</v>
      </c>
      <c r="AY319" s="20">
        <f t="shared" si="646"/>
        <v>0</v>
      </c>
      <c r="AZ319" s="20">
        <f t="shared" si="647"/>
        <v>0</v>
      </c>
      <c r="BA319" s="20">
        <f t="shared" si="648"/>
        <v>200000</v>
      </c>
      <c r="BB319" s="36">
        <f t="shared" si="649"/>
        <v>1</v>
      </c>
      <c r="BC319" s="36">
        <f t="shared" si="650"/>
        <v>0</v>
      </c>
      <c r="BD319" s="80">
        <f t="shared" si="651"/>
        <v>16.817388802295309</v>
      </c>
      <c r="BE319" s="36">
        <f t="shared" si="652"/>
        <v>0</v>
      </c>
      <c r="BF319" s="36">
        <f t="shared" si="653"/>
        <v>0</v>
      </c>
      <c r="BG319" s="36">
        <f t="shared" si="654"/>
        <v>16.817388802295309</v>
      </c>
      <c r="BH319" s="36">
        <f t="shared" si="655"/>
        <v>1.6615425346734183</v>
      </c>
      <c r="BI319" s="36">
        <f t="shared" si="656"/>
        <v>0</v>
      </c>
      <c r="BJ319" s="36">
        <f t="shared" si="657"/>
        <v>0</v>
      </c>
      <c r="BK319" s="36">
        <f t="shared" si="658"/>
        <v>1.6615425346734183</v>
      </c>
      <c r="BL319" s="68">
        <f ca="1">IF(OR(AT319=0,E319&gt;ProjTerm),0,VLOOKUP(D319,'Life Events'!$AE$5:$AI$1206,5,FALSE))</f>
        <v>3.6490879152438423E-16</v>
      </c>
      <c r="BM319" s="93">
        <f t="shared" ca="1" si="659"/>
        <v>3.6490879152438423E-16</v>
      </c>
      <c r="BN319" s="93">
        <f t="shared" ca="1" si="660"/>
        <v>1.5342404512184629E-17</v>
      </c>
      <c r="BO319" s="36">
        <f t="shared" ca="1" si="661"/>
        <v>2.3345274473406818E-15</v>
      </c>
      <c r="BP319" s="36">
        <f t="shared" si="662"/>
        <v>7.7250785249551087E-3</v>
      </c>
      <c r="BQ319" s="36">
        <f t="shared" si="663"/>
        <v>98.30772061310978</v>
      </c>
      <c r="BR319" s="36">
        <f t="shared" si="664"/>
        <v>154.78110000000001</v>
      </c>
      <c r="BS319" s="36">
        <f t="shared" si="665"/>
        <v>152.16177134989806</v>
      </c>
      <c r="BT319" s="36">
        <f t="shared" si="666"/>
        <v>6.3975642723989621</v>
      </c>
      <c r="BU319" s="70" cm="1">
        <f t="array" ref="BU319">IF(AND(ActInt=1,$J319=0),INDEX(Tbl_FwdNom,$B319-IVP,MATCH(ValnDt,Tbl_FwdNom_Cols)),INDEX(Tbl_FwdNom,$B319,MATCH(StartDt,Tbl_FwdNom_Cols)))</f>
        <v>12.427528357</v>
      </c>
      <c r="BV319" s="70" cm="1">
        <f t="array" ref="BV319">INDEX(Tbl_FwdReal,$B319,MATCH(StartDt,Tbl_FwdReal_Cols))</f>
        <v>5.0129412589999998</v>
      </c>
      <c r="BW319" s="70" cm="1">
        <f t="array" ref="BW319">IF(RunType&lt;&gt;"OPN",INDEX(Tbl_FwdReal,$B319,MATCH(ValnDt,Tbl_FwdReal_Cols)),IF(AND($J319=0,ActInt=1),INDEX(Tbl_FwdReal,$B319-IVP,MATCH(ValnDt,Tbl_FwdReal_Cols)),-999))*$K319</f>
        <v>5.0129412589999998</v>
      </c>
      <c r="BX319" s="70">
        <f t="shared" si="667"/>
        <v>5.0129412589999998E-2</v>
      </c>
      <c r="BY319" s="70">
        <f t="shared" si="742"/>
        <v>7.0606412972596733E-2</v>
      </c>
      <c r="BZ319" s="64">
        <f t="shared" si="755"/>
        <v>5.7016285156601398E-3</v>
      </c>
      <c r="CA319" s="70" cm="1">
        <f t="array" ref="CA319">IF($J319=1,CA318*(1+INDEX(Tbl_CPI,$B319,MATCH(IF(RunType="OPN",StartDt,ValnDt),Tbl_CPI_Cols))),0)</f>
        <v>0</v>
      </c>
      <c r="CB319" s="70">
        <f t="shared" si="743"/>
        <v>6.0628126209134585</v>
      </c>
      <c r="CC319" s="70">
        <f t="shared" si="744"/>
        <v>5.6951812324422049</v>
      </c>
      <c r="CD319" s="36">
        <f t="shared" si="668"/>
        <v>31.022187403843176</v>
      </c>
      <c r="CE319" s="36">
        <f t="shared" si="669"/>
        <v>1.5748743334714448</v>
      </c>
      <c r="CF319" s="36">
        <f t="shared" si="670"/>
        <v>0</v>
      </c>
      <c r="CG319" s="36">
        <f t="shared" si="671"/>
        <v>1.3861267424935528</v>
      </c>
      <c r="CH319" s="36">
        <f t="shared" si="672"/>
        <v>1.3191582700808209</v>
      </c>
      <c r="CI319" s="36">
        <f t="shared" si="673"/>
        <v>0</v>
      </c>
      <c r="CJ319" s="36">
        <f t="shared" si="674"/>
        <v>0</v>
      </c>
      <c r="CK319" s="36">
        <f t="shared" si="675"/>
        <v>0</v>
      </c>
      <c r="CL319" s="36">
        <f t="shared" si="676"/>
        <v>6.69684724127321E-2</v>
      </c>
      <c r="CM319" s="36">
        <f t="shared" si="677"/>
        <v>1.3861267424935528</v>
      </c>
      <c r="CN319" s="36">
        <f t="shared" ca="1" si="678"/>
        <v>12.073641986044811</v>
      </c>
      <c r="CO319" s="20">
        <f t="shared" si="679"/>
        <v>120000</v>
      </c>
      <c r="CP319" s="20">
        <f t="shared" si="680"/>
        <v>2</v>
      </c>
      <c r="CQ319" s="64">
        <f t="shared" si="681"/>
        <v>6.5085482700000009E-3</v>
      </c>
      <c r="CR319" s="64">
        <f t="shared" si="682"/>
        <v>2.9288467215000002E-2</v>
      </c>
      <c r="CS319" s="36">
        <f t="shared" si="683"/>
        <v>12.624734369846244</v>
      </c>
      <c r="CT319" s="36">
        <f t="shared" si="684"/>
        <v>10.090433281377186</v>
      </c>
      <c r="CU319" s="36">
        <f t="shared" si="685"/>
        <v>0.99692552080405095</v>
      </c>
      <c r="CV319" s="36">
        <f t="shared" si="745"/>
        <v>11.087358802181237</v>
      </c>
      <c r="CW319" s="36">
        <f t="shared" si="686"/>
        <v>0</v>
      </c>
      <c r="CX319" s="36">
        <f t="shared" si="687"/>
        <v>0</v>
      </c>
      <c r="CY319" s="36">
        <f t="shared" si="688"/>
        <v>0</v>
      </c>
      <c r="CZ319" s="36">
        <f t="shared" si="746"/>
        <v>0</v>
      </c>
      <c r="DA319" s="64">
        <f t="shared" si="689"/>
        <v>9.809352338066013E-3</v>
      </c>
      <c r="DB319" s="70">
        <f t="shared" si="747"/>
        <v>0.99028593633505779</v>
      </c>
      <c r="DC319" s="70">
        <f>PRODUCT($DB$8:DB319)</f>
        <v>4.6231733850209331E-2</v>
      </c>
      <c r="DD319" s="36">
        <f t="shared" si="690"/>
        <v>280.13563508269806</v>
      </c>
      <c r="DE319" s="36">
        <f t="shared" si="691"/>
        <v>1324.7337413187377</v>
      </c>
      <c r="DF319" s="36">
        <f t="shared" si="692"/>
        <v>81.313368746635589</v>
      </c>
      <c r="DG319" s="36">
        <f t="shared" si="693"/>
        <v>0.58779504815363259</v>
      </c>
      <c r="DH319" s="36">
        <f t="shared" ca="1" si="694"/>
        <v>7.452946715013939E-14</v>
      </c>
      <c r="DI319" s="36">
        <f t="shared" si="695"/>
        <v>79.629479384814985</v>
      </c>
      <c r="DJ319" s="36">
        <f t="shared" ca="1" si="696"/>
        <v>1204.9531593193365</v>
      </c>
      <c r="DK319" s="36">
        <f t="shared" si="697"/>
        <v>0</v>
      </c>
      <c r="DL319" s="36">
        <f t="shared" si="698"/>
        <v>0</v>
      </c>
      <c r="DM319" s="36">
        <f t="shared" ca="1" si="699"/>
        <v>1204.9531593193365</v>
      </c>
      <c r="DN319" s="36">
        <f t="shared" ca="1" si="748"/>
        <v>1204.953159319341</v>
      </c>
      <c r="DO319" s="64" cm="1">
        <f t="array" ref="DO319">IFERROR(INDEX(Tbl_FwdNom,$B319,MATCH(LIDt,Tbl_FwdNom_Cols,0)),0)</f>
        <v>8.7333784790000006</v>
      </c>
      <c r="DP319" s="64">
        <f t="shared" ca="1" si="749"/>
        <v>8.6542135019999993</v>
      </c>
      <c r="DQ319" s="64">
        <f t="shared" ca="1" si="700"/>
        <v>6.9406672630976107E-3</v>
      </c>
      <c r="DR319" s="70">
        <f t="shared" ca="1" si="701"/>
        <v>0.9931071735517818</v>
      </c>
      <c r="DS319" s="70">
        <f ca="1">PRODUCT($DR$8:DR319)</f>
        <v>5.3502344143179857E-2</v>
      </c>
      <c r="DT319" s="36">
        <f t="shared" ca="1" si="702"/>
        <v>1589.5445600177591</v>
      </c>
      <c r="DU319" s="36">
        <f t="shared" ca="1" si="703"/>
        <v>93.268867257114678</v>
      </c>
      <c r="DV319" s="36">
        <f t="shared" ca="1" si="704"/>
        <v>0.70349662713123684</v>
      </c>
      <c r="DW319" s="36">
        <f t="shared" ca="1" si="705"/>
        <v>8.0932158569825185E-14</v>
      </c>
      <c r="DX319" s="36">
        <f t="shared" ca="1" si="706"/>
        <v>316.42943963050419</v>
      </c>
      <c r="DY319" s="36">
        <f t="shared" ca="1" si="707"/>
        <v>3.34126265704846</v>
      </c>
      <c r="DZ319" s="36">
        <f t="shared" ca="1" si="708"/>
        <v>88.725204970611117</v>
      </c>
      <c r="EA319" s="36">
        <f t="shared" ca="1" si="709"/>
        <v>0</v>
      </c>
      <c r="EB319" s="36">
        <f t="shared" ca="1" si="710"/>
        <v>1457.7469586448979</v>
      </c>
      <c r="EC319" s="36">
        <f t="shared" ca="1" si="711"/>
        <v>0</v>
      </c>
      <c r="ED319" s="36">
        <f t="shared" ca="1" si="712"/>
        <v>0</v>
      </c>
      <c r="EE319" s="36">
        <f t="shared" ca="1" si="750"/>
        <v>0</v>
      </c>
      <c r="EF319" s="36">
        <f t="shared" ca="1" si="713"/>
        <v>1457.7469586448979</v>
      </c>
      <c r="EG319" s="64"/>
      <c r="EH319" s="64"/>
      <c r="EI319" s="64"/>
      <c r="EJ319" s="70"/>
      <c r="EK319" s="70"/>
      <c r="EL319" s="70"/>
      <c r="EM319" s="70"/>
      <c r="EN319" s="70"/>
      <c r="EO319" s="36">
        <f t="shared" ca="1" si="714"/>
        <v>11.822275829821422</v>
      </c>
      <c r="EP319" s="36">
        <f t="shared" ca="1" si="715"/>
        <v>0</v>
      </c>
      <c r="EQ319" s="36">
        <f t="shared" si="716"/>
        <v>37.529399059853276</v>
      </c>
      <c r="ER319" s="36">
        <f t="shared" si="717"/>
        <v>1.6792142360198663</v>
      </c>
      <c r="ES319" s="36">
        <f t="shared" si="718"/>
        <v>-1.5335100895006533</v>
      </c>
      <c r="ET319" s="36">
        <f t="shared" ca="1" si="719"/>
        <v>0</v>
      </c>
      <c r="EU319" s="36">
        <f t="shared" ca="1" si="751"/>
        <v>1.6792142360198663</v>
      </c>
      <c r="EV319" s="36">
        <f t="shared" si="720"/>
        <v>1.3144501865634917</v>
      </c>
      <c r="EW319" s="36">
        <f t="shared" si="721"/>
        <v>49.057222230428266</v>
      </c>
      <c r="EX319" s="36">
        <f t="shared" ca="1" si="752"/>
        <v>89.580285712864907</v>
      </c>
      <c r="EY319" s="36">
        <f t="shared" si="722"/>
        <v>0</v>
      </c>
      <c r="EZ319" s="36">
        <f t="shared" si="723"/>
        <v>0</v>
      </c>
      <c r="FA319" s="36">
        <f t="shared" si="724"/>
        <v>0</v>
      </c>
      <c r="FB319" s="36">
        <f t="shared" si="725"/>
        <v>0</v>
      </c>
      <c r="FC319" s="36">
        <f t="shared" si="753"/>
        <v>0</v>
      </c>
      <c r="FD319" s="36">
        <f t="shared" si="726"/>
        <v>0</v>
      </c>
      <c r="FE319" s="36">
        <f t="shared" si="727"/>
        <v>0</v>
      </c>
      <c r="FF319" s="36">
        <f t="shared" si="754"/>
        <v>0</v>
      </c>
      <c r="FG319" s="36">
        <f t="shared" ca="1" si="728"/>
        <v>89.580285712864907</v>
      </c>
      <c r="FH319" s="36">
        <f t="shared" ca="1" si="729"/>
        <v>0.87872458510211282</v>
      </c>
      <c r="FI319" s="36">
        <f t="shared" ca="1" si="730"/>
        <v>-1.1859886235027164</v>
      </c>
      <c r="FJ319" s="36">
        <f t="shared" ca="1" si="731"/>
        <v>106.61969778331503</v>
      </c>
      <c r="FK319" s="36">
        <f t="shared" si="732"/>
        <v>0</v>
      </c>
      <c r="FL319" s="36">
        <f t="shared" si="733"/>
        <v>0</v>
      </c>
      <c r="FM319" s="36">
        <f t="shared" ca="1" si="734"/>
        <v>0</v>
      </c>
      <c r="FN319" s="36">
        <f t="shared" ca="1" si="756"/>
        <v>106.61969778331503</v>
      </c>
    </row>
    <row r="320" spans="2:170" x14ac:dyDescent="0.25">
      <c r="B320" s="2">
        <v>312</v>
      </c>
      <c r="C320" s="2">
        <f t="shared" si="607"/>
        <v>26</v>
      </c>
      <c r="D320" s="2">
        <f t="shared" si="759"/>
        <v>336</v>
      </c>
      <c r="E320" s="2">
        <f t="shared" si="757"/>
        <v>28</v>
      </c>
      <c r="F320" s="189">
        <f t="shared" si="761"/>
        <v>55212</v>
      </c>
      <c r="G320" s="2">
        <f t="shared" si="760"/>
        <v>2</v>
      </c>
      <c r="H320" s="187">
        <f t="shared" si="611"/>
        <v>60.583333333333336</v>
      </c>
      <c r="I320" s="186">
        <f t="shared" si="758"/>
        <v>60</v>
      </c>
      <c r="J320" s="2">
        <f t="shared" si="612"/>
        <v>0</v>
      </c>
      <c r="K320" s="2">
        <f t="shared" si="613"/>
        <v>1</v>
      </c>
      <c r="L320">
        <f t="shared" si="614"/>
        <v>2</v>
      </c>
      <c r="M320" s="190">
        <f t="shared" si="735"/>
        <v>5.2162081800000001E-3</v>
      </c>
      <c r="N320">
        <f t="shared" si="615"/>
        <v>1</v>
      </c>
      <c r="O320">
        <f t="shared" si="616"/>
        <v>100</v>
      </c>
      <c r="P320" s="58">
        <f t="shared" si="617"/>
        <v>2.3472936810000001E-2</v>
      </c>
      <c r="Q320" s="106">
        <f t="shared" si="618"/>
        <v>2.3472936810000001E-2</v>
      </c>
      <c r="R320" s="59">
        <f t="shared" si="619"/>
        <v>2.3472936810000001E-2</v>
      </c>
      <c r="S320" s="32">
        <f t="shared" si="736"/>
        <v>1.9774434914323624E-3</v>
      </c>
      <c r="T320">
        <f t="shared" si="620"/>
        <v>1</v>
      </c>
      <c r="U320" s="32">
        <f t="shared" si="737"/>
        <v>5.2042614000000003E-4</v>
      </c>
      <c r="V320">
        <f t="shared" si="621"/>
        <v>1</v>
      </c>
      <c r="W320">
        <f t="shared" si="622"/>
        <v>100</v>
      </c>
      <c r="X320" s="58">
        <f t="shared" si="623"/>
        <v>2.3419176300000003E-3</v>
      </c>
      <c r="Y320" s="58">
        <f t="shared" si="624"/>
        <v>2.3419176300000003E-3</v>
      </c>
      <c r="Z320" s="32">
        <f t="shared" si="625"/>
        <v>2.3419176300000003E-3</v>
      </c>
      <c r="AA320" s="32">
        <f t="shared" si="626"/>
        <v>1.9536959688293276E-4</v>
      </c>
      <c r="AB320" s="59">
        <f t="shared" si="627"/>
        <v>4.9056245199999996E-3</v>
      </c>
      <c r="AC320" s="59">
        <f t="shared" si="628"/>
        <v>4.9056245199999996E-3</v>
      </c>
      <c r="AD320">
        <f t="shared" si="629"/>
        <v>1</v>
      </c>
      <c r="AE320" s="59">
        <f t="shared" si="630"/>
        <v>4.9056245199999996E-3</v>
      </c>
      <c r="AF320" s="59">
        <f t="shared" si="631"/>
        <v>4.1758461800000006E-3</v>
      </c>
      <c r="AG320" s="59">
        <f t="shared" si="632"/>
        <v>4.1758461800000006E-3</v>
      </c>
      <c r="AH320">
        <f t="shared" si="633"/>
        <v>1</v>
      </c>
      <c r="AI320" s="59">
        <f t="shared" si="634"/>
        <v>4.1758461800000006E-3</v>
      </c>
      <c r="AJ320" s="59">
        <f t="shared" si="635"/>
        <v>0</v>
      </c>
      <c r="AK320" s="59">
        <f t="shared" si="636"/>
        <v>0</v>
      </c>
      <c r="AL320" s="59">
        <f t="shared" si="637"/>
        <v>0</v>
      </c>
      <c r="AM320" s="12">
        <f t="shared" si="738"/>
        <v>4.2044491304505625E-2</v>
      </c>
      <c r="AN320" s="12">
        <f t="shared" si="739"/>
        <v>0</v>
      </c>
      <c r="AO320" s="66">
        <f t="shared" si="638"/>
        <v>8.3140605680679202E-5</v>
      </c>
      <c r="AP320" s="66">
        <f t="shared" si="639"/>
        <v>8.2142153173092361E-6</v>
      </c>
      <c r="AQ320" s="59">
        <f t="shared" si="640"/>
        <v>2.0625448747430957E-4</v>
      </c>
      <c r="AR320" s="59">
        <f t="shared" si="641"/>
        <v>1.7557132840396306E-4</v>
      </c>
      <c r="AS320" s="59">
        <f t="shared" si="642"/>
        <v>0</v>
      </c>
      <c r="AT320" s="12">
        <f t="shared" si="643"/>
        <v>4.1571310667629362E-2</v>
      </c>
      <c r="AU320" s="59">
        <f t="shared" si="740"/>
        <v>0</v>
      </c>
      <c r="AV320" s="59">
        <f t="shared" si="741"/>
        <v>-2.6020852139652106E-18</v>
      </c>
      <c r="AW320" s="70">
        <f t="shared" si="644"/>
        <v>0</v>
      </c>
      <c r="AX320" s="20">
        <f t="shared" si="645"/>
        <v>200000</v>
      </c>
      <c r="AY320" s="20">
        <f t="shared" si="646"/>
        <v>0</v>
      </c>
      <c r="AZ320" s="20">
        <f t="shared" si="647"/>
        <v>0</v>
      </c>
      <c r="BA320" s="20">
        <f t="shared" si="648"/>
        <v>200000</v>
      </c>
      <c r="BB320" s="36">
        <f t="shared" si="649"/>
        <v>1</v>
      </c>
      <c r="BC320" s="36">
        <f t="shared" si="650"/>
        <v>0</v>
      </c>
      <c r="BD320" s="80">
        <f t="shared" si="651"/>
        <v>16.628121136135839</v>
      </c>
      <c r="BE320" s="36">
        <f t="shared" si="652"/>
        <v>0</v>
      </c>
      <c r="BF320" s="36">
        <f t="shared" si="653"/>
        <v>0</v>
      </c>
      <c r="BG320" s="36">
        <f t="shared" si="654"/>
        <v>16.628121136135839</v>
      </c>
      <c r="BH320" s="36">
        <f t="shared" si="655"/>
        <v>1.6428430634618472</v>
      </c>
      <c r="BI320" s="36">
        <f t="shared" si="656"/>
        <v>0</v>
      </c>
      <c r="BJ320" s="36">
        <f t="shared" si="657"/>
        <v>0</v>
      </c>
      <c r="BK320" s="36">
        <f t="shared" si="658"/>
        <v>1.6428430634618472</v>
      </c>
      <c r="BL320" s="68">
        <f ca="1">IF(OR(AT320=0,E320&gt;ProjTerm),0,VLOOKUP(D320,'Life Events'!$AE$5:$AI$1206,5,FALSE))</f>
        <v>3.6906232365032003E-16</v>
      </c>
      <c r="BM320" s="93">
        <f t="shared" ca="1" si="659"/>
        <v>3.6906232365032003E-16</v>
      </c>
      <c r="BN320" s="93">
        <f t="shared" ca="1" si="660"/>
        <v>1.5342404512184629E-17</v>
      </c>
      <c r="BO320" s="36">
        <f t="shared" ca="1" si="661"/>
        <v>2.3345274473406818E-15</v>
      </c>
      <c r="BP320" s="36">
        <f t="shared" si="662"/>
        <v>7.6381382989482421E-3</v>
      </c>
      <c r="BQ320" s="36">
        <f t="shared" si="663"/>
        <v>98.30772061310978</v>
      </c>
      <c r="BR320" s="36">
        <f t="shared" si="664"/>
        <v>154.78110000000001</v>
      </c>
      <c r="BS320" s="36">
        <f t="shared" si="665"/>
        <v>152.16177134989806</v>
      </c>
      <c r="BT320" s="36">
        <f t="shared" si="666"/>
        <v>6.3255642685233973</v>
      </c>
      <c r="BU320" s="70" cm="1">
        <f t="array" ref="BU320">IF(AND(ActInt=1,$J320=0),INDEX(Tbl_FwdNom,$B320-IVP,MATCH(ValnDt,Tbl_FwdNom_Cols)),INDEX(Tbl_FwdNom,$B320,MATCH(StartDt,Tbl_FwdNom_Cols)))</f>
        <v>12.426469887</v>
      </c>
      <c r="BV320" s="70" cm="1">
        <f t="array" ref="BV320">INDEX(Tbl_FwdReal,$B320,MATCH(StartDt,Tbl_FwdReal_Cols))</f>
        <v>5.0095078470000001</v>
      </c>
      <c r="BW320" s="70" cm="1">
        <f t="array" ref="BW320">IF(RunType&lt;&gt;"OPN",INDEX(Tbl_FwdReal,$B320,MATCH(ValnDt,Tbl_FwdReal_Cols)),IF(AND($J320=0,ActInt=1),INDEX(Tbl_FwdReal,$B320-IVP,MATCH(ValnDt,Tbl_FwdReal_Cols)),-999))*$K320</f>
        <v>5.0095078470000001</v>
      </c>
      <c r="BX320" s="70">
        <f t="shared" si="667"/>
        <v>5.0095078469999998E-2</v>
      </c>
      <c r="BY320" s="70">
        <f t="shared" si="742"/>
        <v>7.0631337981381659E-2</v>
      </c>
      <c r="BZ320" s="64">
        <f t="shared" si="755"/>
        <v>5.7035796570994446E-3</v>
      </c>
      <c r="CA320" s="70" cm="1">
        <f t="array" ref="CA320">IF($J320=1,CA319*(1+INDEX(Tbl_CPI,$B320,MATCH(IF(RunType="OPN",StartDt,ValnDt),Tbl_CPI_Cols))),0)</f>
        <v>0</v>
      </c>
      <c r="CB320" s="70">
        <f t="shared" si="743"/>
        <v>6.0973923556429064</v>
      </c>
      <c r="CC320" s="70">
        <f t="shared" si="744"/>
        <v>6.0973923556429064</v>
      </c>
      <c r="CD320" s="36">
        <f t="shared" si="668"/>
        <v>31.022187403843176</v>
      </c>
      <c r="CE320" s="36">
        <f t="shared" si="669"/>
        <v>1.5748743334714448</v>
      </c>
      <c r="CF320" s="36">
        <f t="shared" si="670"/>
        <v>0</v>
      </c>
      <c r="CG320" s="36">
        <f t="shared" si="671"/>
        <v>1.3705268787669576</v>
      </c>
      <c r="CH320" s="36">
        <f t="shared" si="672"/>
        <v>1.3043120885476285</v>
      </c>
      <c r="CI320" s="36">
        <f t="shared" si="673"/>
        <v>0</v>
      </c>
      <c r="CJ320" s="36">
        <f t="shared" si="674"/>
        <v>0</v>
      </c>
      <c r="CK320" s="36">
        <f t="shared" si="675"/>
        <v>0</v>
      </c>
      <c r="CL320" s="36">
        <f t="shared" si="676"/>
        <v>6.6214790219329259E-2</v>
      </c>
      <c r="CM320" s="36">
        <f t="shared" si="677"/>
        <v>1.3705268787669576</v>
      </c>
      <c r="CN320" s="36">
        <f t="shared" ca="1" si="678"/>
        <v>11.937761792775342</v>
      </c>
      <c r="CO320" s="20">
        <f t="shared" si="679"/>
        <v>120000</v>
      </c>
      <c r="CP320" s="20">
        <f t="shared" si="680"/>
        <v>2</v>
      </c>
      <c r="CQ320" s="64">
        <f t="shared" si="681"/>
        <v>6.5085482700000009E-3</v>
      </c>
      <c r="CR320" s="64">
        <f t="shared" si="682"/>
        <v>2.9288467215000002E-2</v>
      </c>
      <c r="CS320" s="36">
        <f t="shared" si="683"/>
        <v>12.482652026495899</v>
      </c>
      <c r="CT320" s="36">
        <f t="shared" si="684"/>
        <v>9.9768726816815043</v>
      </c>
      <c r="CU320" s="36">
        <f t="shared" si="685"/>
        <v>0.98570583807710832</v>
      </c>
      <c r="CV320" s="36">
        <f t="shared" si="745"/>
        <v>10.962578519758612</v>
      </c>
      <c r="CW320" s="36">
        <f t="shared" si="686"/>
        <v>0</v>
      </c>
      <c r="CX320" s="36">
        <f t="shared" si="687"/>
        <v>0</v>
      </c>
      <c r="CY320" s="36">
        <f t="shared" si="688"/>
        <v>0</v>
      </c>
      <c r="CZ320" s="36">
        <f t="shared" si="746"/>
        <v>0</v>
      </c>
      <c r="DA320" s="64">
        <f t="shared" si="689"/>
        <v>9.8085600813910823E-3</v>
      </c>
      <c r="DB320" s="70">
        <f t="shared" si="747"/>
        <v>0.99028671327503848</v>
      </c>
      <c r="DC320" s="70">
        <f>PRODUCT($DB$8:DB320)</f>
        <v>4.5782671763530139E-2</v>
      </c>
      <c r="DD320" s="36">
        <f t="shared" si="690"/>
        <v>276.55779802182195</v>
      </c>
      <c r="DE320" s="36">
        <f t="shared" si="691"/>
        <v>1321.0993506761727</v>
      </c>
      <c r="DF320" s="36">
        <f t="shared" si="692"/>
        <v>80.468092745945413</v>
      </c>
      <c r="DG320" s="36">
        <f t="shared" si="693"/>
        <v>0.58592233290004347</v>
      </c>
      <c r="DH320" s="36">
        <f t="shared" ca="1" si="694"/>
        <v>7.2925966459174923E-14</v>
      </c>
      <c r="DI320" s="36">
        <f t="shared" si="695"/>
        <v>79.02656014361034</v>
      </c>
      <c r="DJ320" s="36">
        <f t="shared" ca="1" si="696"/>
        <v>1203.4502832110063</v>
      </c>
      <c r="DK320" s="36">
        <f t="shared" si="697"/>
        <v>0</v>
      </c>
      <c r="DL320" s="36">
        <f t="shared" si="698"/>
        <v>0</v>
      </c>
      <c r="DM320" s="36">
        <f t="shared" ca="1" si="699"/>
        <v>1203.4502832110063</v>
      </c>
      <c r="DN320" s="36">
        <f t="shared" ca="1" si="748"/>
        <v>1203.4502832110111</v>
      </c>
      <c r="DO320" s="64" cm="1">
        <f t="array" ref="DO320">IFERROR(INDEX(Tbl_FwdNom,$B320,MATCH(LIDt,Tbl_FwdNom_Cols,0)),0)</f>
        <v>8.7144282440000005</v>
      </c>
      <c r="DP320" s="64">
        <f t="shared" ca="1" si="749"/>
        <v>8.6524935710000008</v>
      </c>
      <c r="DQ320" s="64">
        <f t="shared" ca="1" si="700"/>
        <v>6.9393389812497652E-3</v>
      </c>
      <c r="DR320" s="70">
        <f t="shared" ca="1" si="701"/>
        <v>0.99310848358723325</v>
      </c>
      <c r="DS320" s="70">
        <f ca="1">PRODUCT($DR$8:DR320)</f>
        <v>5.3133631860395637E-2</v>
      </c>
      <c r="DT320" s="36">
        <f t="shared" ca="1" si="702"/>
        <v>1583.9468274093879</v>
      </c>
      <c r="DU320" s="36">
        <f t="shared" ca="1" si="703"/>
        <v>92.273248479947128</v>
      </c>
      <c r="DV320" s="36">
        <f t="shared" ca="1" si="704"/>
        <v>0.70074029040011809</v>
      </c>
      <c r="DW320" s="36">
        <f t="shared" ca="1" si="705"/>
        <v>7.9159246805284785E-14</v>
      </c>
      <c r="DX320" s="36">
        <f t="shared" ca="1" si="706"/>
        <v>312.29968650722378</v>
      </c>
      <c r="DY320" s="36">
        <f t="shared" ca="1" si="707"/>
        <v>3.2977745341568774</v>
      </c>
      <c r="DZ320" s="36">
        <f t="shared" ca="1" si="708"/>
        <v>88.027536091815648</v>
      </c>
      <c r="EA320" s="36">
        <f t="shared" ca="1" si="709"/>
        <v>0</v>
      </c>
      <c r="EB320" s="36">
        <f t="shared" ca="1" si="710"/>
        <v>1454.5449597176837</v>
      </c>
      <c r="EC320" s="36">
        <f t="shared" ca="1" si="711"/>
        <v>0</v>
      </c>
      <c r="ED320" s="36">
        <f t="shared" ca="1" si="712"/>
        <v>0</v>
      </c>
      <c r="EE320" s="36">
        <f t="shared" ca="1" si="750"/>
        <v>0</v>
      </c>
      <c r="EF320" s="36">
        <f t="shared" ca="1" si="713"/>
        <v>1454.5449597176837</v>
      </c>
      <c r="EG320" s="64"/>
      <c r="EH320" s="64"/>
      <c r="EI320" s="64"/>
      <c r="EJ320" s="70"/>
      <c r="EK320" s="70"/>
      <c r="EL320" s="70"/>
      <c r="EM320" s="70"/>
      <c r="EN320" s="70"/>
      <c r="EO320" s="36">
        <f t="shared" ca="1" si="714"/>
        <v>11.805412563212165</v>
      </c>
      <c r="EP320" s="36">
        <f t="shared" ca="1" si="715"/>
        <v>0</v>
      </c>
      <c r="EQ320" s="36">
        <f t="shared" si="716"/>
        <v>37.409830379752634</v>
      </c>
      <c r="ER320" s="36">
        <f t="shared" si="717"/>
        <v>1.6577676431042272</v>
      </c>
      <c r="ES320" s="36">
        <f t="shared" si="718"/>
        <v>-1.5139244011971171</v>
      </c>
      <c r="ET320" s="36">
        <f t="shared" ca="1" si="719"/>
        <v>0</v>
      </c>
      <c r="EU320" s="36">
        <f t="shared" ca="1" si="751"/>
        <v>1.6577676431042272</v>
      </c>
      <c r="EV320" s="36">
        <f t="shared" si="720"/>
        <v>1.3044977504153874</v>
      </c>
      <c r="EW320" s="36">
        <f t="shared" si="721"/>
        <v>48.900925901192046</v>
      </c>
      <c r="EX320" s="36">
        <f t="shared" ca="1" si="752"/>
        <v>89.273021674464303</v>
      </c>
      <c r="EY320" s="36">
        <f t="shared" si="722"/>
        <v>0</v>
      </c>
      <c r="EZ320" s="36">
        <f t="shared" si="723"/>
        <v>0</v>
      </c>
      <c r="FA320" s="36">
        <f t="shared" si="724"/>
        <v>0</v>
      </c>
      <c r="FB320" s="36">
        <f t="shared" si="725"/>
        <v>0</v>
      </c>
      <c r="FC320" s="36">
        <f t="shared" si="753"/>
        <v>0</v>
      </c>
      <c r="FD320" s="36">
        <f t="shared" si="726"/>
        <v>0</v>
      </c>
      <c r="FE320" s="36">
        <f t="shared" si="727"/>
        <v>0</v>
      </c>
      <c r="FF320" s="36">
        <f t="shared" si="754"/>
        <v>0</v>
      </c>
      <c r="FG320" s="36">
        <f t="shared" ca="1" si="728"/>
        <v>89.273021674464303</v>
      </c>
      <c r="FH320" s="36">
        <f t="shared" ca="1" si="729"/>
        <v>0.87563979674131143</v>
      </c>
      <c r="FI320" s="36">
        <f t="shared" ca="1" si="730"/>
        <v>-1.174052442616216</v>
      </c>
      <c r="FJ320" s="36">
        <f t="shared" ca="1" si="731"/>
        <v>106.18551556569564</v>
      </c>
      <c r="FK320" s="36">
        <f t="shared" si="732"/>
        <v>0</v>
      </c>
      <c r="FL320" s="36">
        <f t="shared" si="733"/>
        <v>0</v>
      </c>
      <c r="FM320" s="36">
        <f t="shared" ca="1" si="734"/>
        <v>0</v>
      </c>
      <c r="FN320" s="36">
        <f t="shared" ca="1" si="756"/>
        <v>106.18551556569564</v>
      </c>
    </row>
    <row r="321" spans="2:170" x14ac:dyDescent="0.25">
      <c r="B321" s="2">
        <v>313</v>
      </c>
      <c r="C321" s="2">
        <f t="shared" si="607"/>
        <v>27</v>
      </c>
      <c r="D321" s="2">
        <f t="shared" si="759"/>
        <v>337</v>
      </c>
      <c r="E321" s="2">
        <f t="shared" si="757"/>
        <v>29</v>
      </c>
      <c r="F321" s="189">
        <f t="shared" si="761"/>
        <v>55243</v>
      </c>
      <c r="G321" s="2">
        <f t="shared" si="760"/>
        <v>3</v>
      </c>
      <c r="H321" s="187">
        <f t="shared" si="611"/>
        <v>60.666666666666671</v>
      </c>
      <c r="I321" s="186">
        <f t="shared" si="758"/>
        <v>60</v>
      </c>
      <c r="J321" s="2">
        <f t="shared" si="612"/>
        <v>0</v>
      </c>
      <c r="K321" s="2">
        <f t="shared" si="613"/>
        <v>1</v>
      </c>
      <c r="L321">
        <f t="shared" si="614"/>
        <v>2</v>
      </c>
      <c r="M321" s="190">
        <f t="shared" si="735"/>
        <v>5.2162081800000001E-3</v>
      </c>
      <c r="N321">
        <f t="shared" si="615"/>
        <v>1</v>
      </c>
      <c r="O321">
        <f t="shared" si="616"/>
        <v>100</v>
      </c>
      <c r="P321" s="58">
        <f t="shared" si="617"/>
        <v>2.3472936810000001E-2</v>
      </c>
      <c r="Q321" s="106">
        <f t="shared" si="618"/>
        <v>2.3472936810000001E-2</v>
      </c>
      <c r="R321" s="59">
        <f t="shared" si="619"/>
        <v>2.3472936810000001E-2</v>
      </c>
      <c r="S321" s="32">
        <f t="shared" si="736"/>
        <v>1.9774434914323624E-3</v>
      </c>
      <c r="T321">
        <f t="shared" si="620"/>
        <v>1</v>
      </c>
      <c r="U321" s="32">
        <f t="shared" si="737"/>
        <v>5.2042614000000003E-4</v>
      </c>
      <c r="V321">
        <f t="shared" si="621"/>
        <v>1</v>
      </c>
      <c r="W321">
        <f t="shared" si="622"/>
        <v>100</v>
      </c>
      <c r="X321" s="58">
        <f t="shared" si="623"/>
        <v>2.3419176300000003E-3</v>
      </c>
      <c r="Y321" s="58">
        <f t="shared" si="624"/>
        <v>2.3419176300000003E-3</v>
      </c>
      <c r="Z321" s="32">
        <f t="shared" si="625"/>
        <v>2.3419176300000003E-3</v>
      </c>
      <c r="AA321" s="32">
        <f t="shared" si="626"/>
        <v>1.9536959688293276E-4</v>
      </c>
      <c r="AB321" s="59">
        <f t="shared" si="627"/>
        <v>4.9056245199999996E-3</v>
      </c>
      <c r="AC321" s="59">
        <f t="shared" si="628"/>
        <v>4.9056245199999996E-3</v>
      </c>
      <c r="AD321">
        <f t="shared" si="629"/>
        <v>1</v>
      </c>
      <c r="AE321" s="59">
        <f t="shared" si="630"/>
        <v>4.9056245199999996E-3</v>
      </c>
      <c r="AF321" s="59">
        <f t="shared" si="631"/>
        <v>4.1758461800000006E-3</v>
      </c>
      <c r="AG321" s="59">
        <f t="shared" si="632"/>
        <v>4.1758461800000006E-3</v>
      </c>
      <c r="AH321">
        <f t="shared" si="633"/>
        <v>1</v>
      </c>
      <c r="AI321" s="59">
        <f t="shared" si="634"/>
        <v>4.1758461800000006E-3</v>
      </c>
      <c r="AJ321" s="59">
        <f t="shared" si="635"/>
        <v>0</v>
      </c>
      <c r="AK321" s="59">
        <f t="shared" si="636"/>
        <v>0</v>
      </c>
      <c r="AL321" s="59">
        <f t="shared" si="637"/>
        <v>0</v>
      </c>
      <c r="AM321" s="12">
        <f t="shared" si="738"/>
        <v>4.1571310667629362E-2</v>
      </c>
      <c r="AN321" s="12">
        <f t="shared" si="739"/>
        <v>0</v>
      </c>
      <c r="AO321" s="66">
        <f t="shared" si="638"/>
        <v>8.2204917710016419E-5</v>
      </c>
      <c r="AP321" s="66">
        <f t="shared" si="639"/>
        <v>8.1217702070299112E-6</v>
      </c>
      <c r="AQ321" s="59">
        <f t="shared" si="640"/>
        <v>2.0393324093966015E-4</v>
      </c>
      <c r="AR321" s="59">
        <f t="shared" si="641"/>
        <v>1.7359539884901335E-4</v>
      </c>
      <c r="AS321" s="59">
        <f t="shared" si="642"/>
        <v>0</v>
      </c>
      <c r="AT321" s="12">
        <f t="shared" si="643"/>
        <v>4.1103455339923642E-2</v>
      </c>
      <c r="AU321" s="59">
        <f t="shared" si="740"/>
        <v>0</v>
      </c>
      <c r="AV321" s="59">
        <f t="shared" si="741"/>
        <v>0</v>
      </c>
      <c r="AW321" s="70">
        <f t="shared" si="644"/>
        <v>0</v>
      </c>
      <c r="AX321" s="20">
        <f t="shared" si="645"/>
        <v>200000</v>
      </c>
      <c r="AY321" s="20">
        <f t="shared" si="646"/>
        <v>0</v>
      </c>
      <c r="AZ321" s="20">
        <f t="shared" si="647"/>
        <v>0</v>
      </c>
      <c r="BA321" s="20">
        <f t="shared" si="648"/>
        <v>200000</v>
      </c>
      <c r="BB321" s="36">
        <f t="shared" si="649"/>
        <v>1</v>
      </c>
      <c r="BC321" s="36">
        <f t="shared" si="650"/>
        <v>0</v>
      </c>
      <c r="BD321" s="80">
        <f t="shared" si="651"/>
        <v>16.440983542003284</v>
      </c>
      <c r="BE321" s="36">
        <f t="shared" si="652"/>
        <v>0</v>
      </c>
      <c r="BF321" s="36">
        <f t="shared" si="653"/>
        <v>0</v>
      </c>
      <c r="BG321" s="36">
        <f t="shared" si="654"/>
        <v>16.440983542003284</v>
      </c>
      <c r="BH321" s="36">
        <f t="shared" si="655"/>
        <v>1.6243540414059823</v>
      </c>
      <c r="BI321" s="36">
        <f t="shared" si="656"/>
        <v>0</v>
      </c>
      <c r="BJ321" s="36">
        <f t="shared" si="657"/>
        <v>0</v>
      </c>
      <c r="BK321" s="36">
        <f t="shared" si="658"/>
        <v>1.6243540414059823</v>
      </c>
      <c r="BL321" s="68">
        <f ca="1">IF(OR(AT321=0,E321&gt;ProjTerm),0,VLOOKUP(D321,'Life Events'!$AE$5:$AI$1206,5,FALSE))</f>
        <v>3.732631328754156E-16</v>
      </c>
      <c r="BM321" s="93">
        <f t="shared" ca="1" si="659"/>
        <v>3.732631328754156E-16</v>
      </c>
      <c r="BN321" s="93">
        <f t="shared" ca="1" si="660"/>
        <v>1.5342404512184629E-17</v>
      </c>
      <c r="BO321" s="36">
        <f t="shared" ca="1" si="661"/>
        <v>2.3345274473406818E-15</v>
      </c>
      <c r="BP321" s="36">
        <f t="shared" si="662"/>
        <v>7.5521765229174783E-3</v>
      </c>
      <c r="BQ321" s="36">
        <f t="shared" si="663"/>
        <v>98.30772061310978</v>
      </c>
      <c r="BR321" s="36">
        <f t="shared" si="664"/>
        <v>154.78110000000001</v>
      </c>
      <c r="BS321" s="36">
        <f t="shared" si="665"/>
        <v>152.16177134989806</v>
      </c>
      <c r="BT321" s="36">
        <f t="shared" si="666"/>
        <v>6.254374573124208</v>
      </c>
      <c r="BU321" s="70" cm="1">
        <f t="array" ref="BU321">IF(AND(ActInt=1,$J321=0),INDEX(Tbl_FwdNom,$B321-IVP,MATCH(ValnDt,Tbl_FwdNom_Cols)),INDEX(Tbl_FwdNom,$B321,MATCH(StartDt,Tbl_FwdNom_Cols)))</f>
        <v>12.425429060000001</v>
      </c>
      <c r="BV321" s="70" cm="1">
        <f t="array" ref="BV321">INDEX(Tbl_FwdReal,$B321,MATCH(StartDt,Tbl_FwdReal_Cols))</f>
        <v>5.006074548</v>
      </c>
      <c r="BW321" s="70" cm="1">
        <f t="array" ref="BW321">IF(RunType&lt;&gt;"OPN",INDEX(Tbl_FwdReal,$B321,MATCH(ValnDt,Tbl_FwdReal_Cols)),IF(AND($J321=0,ActInt=1),INDEX(Tbl_FwdReal,$B321-IVP,MATCH(ValnDt,Tbl_FwdReal_Cols)),-999))*$K321</f>
        <v>5.006074548</v>
      </c>
      <c r="BX321" s="70">
        <f t="shared" si="667"/>
        <v>5.0060745480000002E-2</v>
      </c>
      <c r="BY321" s="70">
        <f t="shared" si="742"/>
        <v>7.0656431486813664E-2</v>
      </c>
      <c r="BZ321" s="64">
        <f t="shared" si="755"/>
        <v>5.7055439464743785E-3</v>
      </c>
      <c r="CA321" s="70" cm="1">
        <f t="array" ref="CA321">IF($J321=1,CA320*(1+INDEX(Tbl_CPI,$B321,MATCH(IF(RunType="OPN",StartDt,ValnDt),Tbl_CPI_Cols))),0)</f>
        <v>0</v>
      </c>
      <c r="CB321" s="70">
        <f t="shared" si="743"/>
        <v>6.1321812956869239</v>
      </c>
      <c r="CC321" s="70">
        <f t="shared" si="744"/>
        <v>6.0973923556429064</v>
      </c>
      <c r="CD321" s="36">
        <f t="shared" si="668"/>
        <v>33.059721918790736</v>
      </c>
      <c r="CE321" s="36">
        <f t="shared" si="669"/>
        <v>1.5748743334714448</v>
      </c>
      <c r="CF321" s="36">
        <f t="shared" si="670"/>
        <v>0</v>
      </c>
      <c r="CG321" s="36">
        <f t="shared" si="671"/>
        <v>1.4398055606507025</v>
      </c>
      <c r="CH321" s="36">
        <f t="shared" si="672"/>
        <v>1.3743359704714855</v>
      </c>
      <c r="CI321" s="36">
        <f t="shared" si="673"/>
        <v>0</v>
      </c>
      <c r="CJ321" s="36">
        <f t="shared" si="674"/>
        <v>0</v>
      </c>
      <c r="CK321" s="36">
        <f t="shared" si="675"/>
        <v>0</v>
      </c>
      <c r="CL321" s="36">
        <f t="shared" si="676"/>
        <v>6.5469590179217149E-2</v>
      </c>
      <c r="CM321" s="36">
        <f t="shared" si="677"/>
        <v>1.4398055606507025</v>
      </c>
      <c r="CN321" s="36">
        <f t="shared" ca="1" si="678"/>
        <v>11.803410833762143</v>
      </c>
      <c r="CO321" s="20">
        <f t="shared" si="679"/>
        <v>120000</v>
      </c>
      <c r="CP321" s="20">
        <f t="shared" si="680"/>
        <v>2</v>
      </c>
      <c r="CQ321" s="64">
        <f t="shared" si="681"/>
        <v>6.5085482700000009E-3</v>
      </c>
      <c r="CR321" s="64">
        <f t="shared" si="682"/>
        <v>2.9288467215000002E-2</v>
      </c>
      <c r="CS321" s="36">
        <f t="shared" si="683"/>
        <v>12.342168718158923</v>
      </c>
      <c r="CT321" s="36">
        <f t="shared" si="684"/>
        <v>9.8645901252019712</v>
      </c>
      <c r="CU321" s="36">
        <f t="shared" si="685"/>
        <v>0.97461242484358934</v>
      </c>
      <c r="CV321" s="36">
        <f t="shared" si="745"/>
        <v>10.839202550045561</v>
      </c>
      <c r="CW321" s="36">
        <f t="shared" si="686"/>
        <v>0</v>
      </c>
      <c r="CX321" s="36">
        <f t="shared" si="687"/>
        <v>0</v>
      </c>
      <c r="CY321" s="36">
        <f t="shared" si="688"/>
        <v>0</v>
      </c>
      <c r="CZ321" s="36">
        <f t="shared" si="746"/>
        <v>0</v>
      </c>
      <c r="DA321" s="64">
        <f t="shared" si="689"/>
        <v>9.8077810236989471E-3</v>
      </c>
      <c r="DB321" s="70">
        <f t="shared" si="747"/>
        <v>0.99028747727240107</v>
      </c>
      <c r="DC321" s="70">
        <f>PRODUCT($DB$8:DB321)</f>
        <v>4.5338006523496649E-2</v>
      </c>
      <c r="DD321" s="36">
        <f t="shared" si="690"/>
        <v>273.01584177209213</v>
      </c>
      <c r="DE321" s="36">
        <f t="shared" si="691"/>
        <v>1317.615420276152</v>
      </c>
      <c r="DF321" s="36">
        <f t="shared" si="692"/>
        <v>79.632952137586358</v>
      </c>
      <c r="DG321" s="36">
        <f t="shared" si="693"/>
        <v>0.58411675431510446</v>
      </c>
      <c r="DH321" s="36">
        <f t="shared" ca="1" si="694"/>
        <v>7.130668092180745E-14</v>
      </c>
      <c r="DI321" s="36">
        <f t="shared" si="695"/>
        <v>78.347708482248777</v>
      </c>
      <c r="DJ321" s="36">
        <f t="shared" ca="1" si="696"/>
        <v>1201.9961223695798</v>
      </c>
      <c r="DK321" s="36">
        <f t="shared" si="697"/>
        <v>0</v>
      </c>
      <c r="DL321" s="36">
        <f t="shared" si="698"/>
        <v>0</v>
      </c>
      <c r="DM321" s="36">
        <f t="shared" ca="1" si="699"/>
        <v>1201.9961223695798</v>
      </c>
      <c r="DN321" s="36">
        <f t="shared" ca="1" si="748"/>
        <v>1201.9961223695846</v>
      </c>
      <c r="DO321" s="64" cm="1">
        <f t="array" ref="DO321">IFERROR(INDEX(Tbl_FwdNom,$B321,MATCH(LIDt,Tbl_FwdNom_Cols,0)),0)</f>
        <v>8.7127073589999995</v>
      </c>
      <c r="DP321" s="64">
        <f t="shared" ca="1" si="749"/>
        <v>8.6507736669999993</v>
      </c>
      <c r="DQ321" s="64">
        <f t="shared" ca="1" si="700"/>
        <v>6.9380107009799907E-3</v>
      </c>
      <c r="DR321" s="70">
        <f t="shared" ca="1" si="701"/>
        <v>0.99310979362458462</v>
      </c>
      <c r="DS321" s="70">
        <f ca="1">PRODUCT($DR$8:DR321)</f>
        <v>5.2767530171402163E-2</v>
      </c>
      <c r="DT321" s="36">
        <f t="shared" ca="1" si="702"/>
        <v>1578.4952839057341</v>
      </c>
      <c r="DU321" s="36">
        <f t="shared" ca="1" si="703"/>
        <v>91.289087223909206</v>
      </c>
      <c r="DV321" s="36">
        <f t="shared" ca="1" si="704"/>
        <v>0.69804985751060444</v>
      </c>
      <c r="DW321" s="36">
        <f t="shared" ca="1" si="705"/>
        <v>7.7373927059360694E-14</v>
      </c>
      <c r="DX321" s="36">
        <f t="shared" ca="1" si="706"/>
        <v>308.2120505009994</v>
      </c>
      <c r="DY321" s="36">
        <f t="shared" ca="1" si="707"/>
        <v>3.2547307102678076</v>
      </c>
      <c r="DZ321" s="36">
        <f t="shared" ca="1" si="708"/>
        <v>87.254400951060205</v>
      </c>
      <c r="EA321" s="36">
        <f t="shared" ca="1" si="709"/>
        <v>0</v>
      </c>
      <c r="EB321" s="36">
        <f t="shared" ca="1" si="710"/>
        <v>1451.3834024324615</v>
      </c>
      <c r="EC321" s="36">
        <f t="shared" ca="1" si="711"/>
        <v>0</v>
      </c>
      <c r="ED321" s="36">
        <f t="shared" ca="1" si="712"/>
        <v>0</v>
      </c>
      <c r="EE321" s="36">
        <f t="shared" ca="1" si="750"/>
        <v>0</v>
      </c>
      <c r="EF321" s="36">
        <f t="shared" ca="1" si="713"/>
        <v>1451.3834024324615</v>
      </c>
      <c r="EG321" s="64"/>
      <c r="EH321" s="64"/>
      <c r="EI321" s="64"/>
      <c r="EJ321" s="70"/>
      <c r="EK321" s="70"/>
      <c r="EL321" s="70"/>
      <c r="EM321" s="70"/>
      <c r="EN321" s="70"/>
      <c r="EO321" s="36">
        <f t="shared" ca="1" si="714"/>
        <v>11.789055552986465</v>
      </c>
      <c r="EP321" s="36">
        <f t="shared" ca="1" si="715"/>
        <v>0</v>
      </c>
      <c r="EQ321" s="36">
        <f t="shared" si="716"/>
        <v>37.294548225775735</v>
      </c>
      <c r="ER321" s="36">
        <f t="shared" si="717"/>
        <v>1.6365361301760342</v>
      </c>
      <c r="ES321" s="36">
        <f t="shared" si="718"/>
        <v>-1.4945351305535337</v>
      </c>
      <c r="ET321" s="36">
        <f t="shared" ca="1" si="719"/>
        <v>0</v>
      </c>
      <c r="EU321" s="36">
        <f t="shared" ca="1" si="751"/>
        <v>1.6365361301760342</v>
      </c>
      <c r="EV321" s="36">
        <f t="shared" si="720"/>
        <v>1.2932918917331591</v>
      </c>
      <c r="EW321" s="36">
        <f t="shared" si="721"/>
        <v>48.750232780904469</v>
      </c>
      <c r="EX321" s="36">
        <f t="shared" ca="1" si="752"/>
        <v>88.974609028589398</v>
      </c>
      <c r="EY321" s="36">
        <f t="shared" si="722"/>
        <v>0</v>
      </c>
      <c r="EZ321" s="36">
        <f t="shared" si="723"/>
        <v>0</v>
      </c>
      <c r="FA321" s="36">
        <f t="shared" si="724"/>
        <v>0</v>
      </c>
      <c r="FB321" s="36">
        <f t="shared" si="725"/>
        <v>0</v>
      </c>
      <c r="FC321" s="36">
        <f t="shared" si="753"/>
        <v>0</v>
      </c>
      <c r="FD321" s="36">
        <f t="shared" si="726"/>
        <v>0</v>
      </c>
      <c r="FE321" s="36">
        <f t="shared" si="727"/>
        <v>0</v>
      </c>
      <c r="FF321" s="36">
        <f t="shared" si="754"/>
        <v>0</v>
      </c>
      <c r="FG321" s="36">
        <f t="shared" ca="1" si="728"/>
        <v>88.974609028589398</v>
      </c>
      <c r="FH321" s="36">
        <f t="shared" ca="1" si="729"/>
        <v>0.87264348202163211</v>
      </c>
      <c r="FI321" s="36">
        <f t="shared" ca="1" si="730"/>
        <v>-1.1608398855907631</v>
      </c>
      <c r="FJ321" s="36">
        <f t="shared" ca="1" si="731"/>
        <v>105.76139192338876</v>
      </c>
      <c r="FK321" s="36">
        <f t="shared" si="732"/>
        <v>0</v>
      </c>
      <c r="FL321" s="36">
        <f t="shared" si="733"/>
        <v>0</v>
      </c>
      <c r="FM321" s="36">
        <f t="shared" ca="1" si="734"/>
        <v>0</v>
      </c>
      <c r="FN321" s="36">
        <f t="shared" ca="1" si="756"/>
        <v>105.76139192338876</v>
      </c>
    </row>
    <row r="322" spans="2:170" x14ac:dyDescent="0.25">
      <c r="B322" s="2">
        <v>314</v>
      </c>
      <c r="C322" s="2">
        <f t="shared" si="607"/>
        <v>27</v>
      </c>
      <c r="D322" s="2">
        <f t="shared" si="759"/>
        <v>338</v>
      </c>
      <c r="E322" s="2">
        <f t="shared" si="757"/>
        <v>29</v>
      </c>
      <c r="F322" s="189">
        <f t="shared" si="761"/>
        <v>55273</v>
      </c>
      <c r="G322" s="2">
        <f t="shared" si="760"/>
        <v>4</v>
      </c>
      <c r="H322" s="187">
        <f t="shared" si="611"/>
        <v>60.75</v>
      </c>
      <c r="I322" s="186">
        <f t="shared" si="758"/>
        <v>60</v>
      </c>
      <c r="J322" s="2">
        <f t="shared" si="612"/>
        <v>0</v>
      </c>
      <c r="K322" s="2">
        <f t="shared" si="613"/>
        <v>1</v>
      </c>
      <c r="L322">
        <f t="shared" si="614"/>
        <v>2</v>
      </c>
      <c r="M322" s="190">
        <f t="shared" si="735"/>
        <v>5.2162081800000001E-3</v>
      </c>
      <c r="N322">
        <f t="shared" si="615"/>
        <v>1</v>
      </c>
      <c r="O322">
        <f t="shared" si="616"/>
        <v>100</v>
      </c>
      <c r="P322" s="58">
        <f t="shared" si="617"/>
        <v>2.3472936810000001E-2</v>
      </c>
      <c r="Q322" s="106">
        <f t="shared" si="618"/>
        <v>2.3472936810000001E-2</v>
      </c>
      <c r="R322" s="59">
        <f t="shared" si="619"/>
        <v>2.3472936810000001E-2</v>
      </c>
      <c r="S322" s="32">
        <f t="shared" si="736"/>
        <v>1.9774434914323624E-3</v>
      </c>
      <c r="T322">
        <f t="shared" si="620"/>
        <v>1</v>
      </c>
      <c r="U322" s="32">
        <f t="shared" si="737"/>
        <v>5.2042614000000003E-4</v>
      </c>
      <c r="V322">
        <f t="shared" si="621"/>
        <v>1</v>
      </c>
      <c r="W322">
        <f t="shared" si="622"/>
        <v>100</v>
      </c>
      <c r="X322" s="58">
        <f t="shared" si="623"/>
        <v>2.3419176300000003E-3</v>
      </c>
      <c r="Y322" s="58">
        <f t="shared" si="624"/>
        <v>2.3419176300000003E-3</v>
      </c>
      <c r="Z322" s="32">
        <f t="shared" si="625"/>
        <v>2.3419176300000003E-3</v>
      </c>
      <c r="AA322" s="32">
        <f t="shared" si="626"/>
        <v>1.9536959688293276E-4</v>
      </c>
      <c r="AB322" s="59">
        <f t="shared" si="627"/>
        <v>4.9056245199999996E-3</v>
      </c>
      <c r="AC322" s="59">
        <f t="shared" si="628"/>
        <v>4.9056245199999996E-3</v>
      </c>
      <c r="AD322">
        <f t="shared" si="629"/>
        <v>1</v>
      </c>
      <c r="AE322" s="59">
        <f t="shared" si="630"/>
        <v>4.9056245199999996E-3</v>
      </c>
      <c r="AF322" s="59">
        <f t="shared" si="631"/>
        <v>4.1758461800000006E-3</v>
      </c>
      <c r="AG322" s="59">
        <f t="shared" si="632"/>
        <v>4.1758461800000006E-3</v>
      </c>
      <c r="AH322">
        <f t="shared" si="633"/>
        <v>1</v>
      </c>
      <c r="AI322" s="59">
        <f t="shared" si="634"/>
        <v>4.1758461800000006E-3</v>
      </c>
      <c r="AJ322" s="59">
        <f t="shared" si="635"/>
        <v>0</v>
      </c>
      <c r="AK322" s="59">
        <f t="shared" si="636"/>
        <v>0</v>
      </c>
      <c r="AL322" s="59">
        <f t="shared" si="637"/>
        <v>0</v>
      </c>
      <c r="AM322" s="12">
        <f t="shared" si="738"/>
        <v>4.1103455339923642E-2</v>
      </c>
      <c r="AN322" s="12">
        <f t="shared" si="739"/>
        <v>0</v>
      </c>
      <c r="AO322" s="66">
        <f t="shared" si="638"/>
        <v>8.1279760237312792E-5</v>
      </c>
      <c r="AP322" s="66">
        <f t="shared" si="639"/>
        <v>8.0303655002565112E-6</v>
      </c>
      <c r="AQ322" s="59">
        <f t="shared" si="640"/>
        <v>2.0163811837225432E-4</v>
      </c>
      <c r="AR322" s="59">
        <f t="shared" si="641"/>
        <v>1.7164170696602076E-4</v>
      </c>
      <c r="AS322" s="59">
        <f t="shared" si="642"/>
        <v>0</v>
      </c>
      <c r="AT322" s="12">
        <f t="shared" si="643"/>
        <v>4.0640865388847799E-2</v>
      </c>
      <c r="AU322" s="59">
        <f t="shared" si="740"/>
        <v>1.9244588561617704E-18</v>
      </c>
      <c r="AV322" s="59">
        <f t="shared" si="741"/>
        <v>0</v>
      </c>
      <c r="AW322" s="70">
        <f t="shared" si="644"/>
        <v>0</v>
      </c>
      <c r="AX322" s="20">
        <f t="shared" si="645"/>
        <v>200000</v>
      </c>
      <c r="AY322" s="20">
        <f t="shared" si="646"/>
        <v>0</v>
      </c>
      <c r="AZ322" s="20">
        <f t="shared" si="647"/>
        <v>0</v>
      </c>
      <c r="BA322" s="20">
        <f t="shared" si="648"/>
        <v>200000</v>
      </c>
      <c r="BB322" s="36">
        <f t="shared" si="649"/>
        <v>1</v>
      </c>
      <c r="BC322" s="36">
        <f t="shared" si="650"/>
        <v>0</v>
      </c>
      <c r="BD322" s="80">
        <f t="shared" si="651"/>
        <v>16.255952047462557</v>
      </c>
      <c r="BE322" s="36">
        <f t="shared" si="652"/>
        <v>0</v>
      </c>
      <c r="BF322" s="36">
        <f t="shared" si="653"/>
        <v>0</v>
      </c>
      <c r="BG322" s="36">
        <f t="shared" si="654"/>
        <v>16.255952047462557</v>
      </c>
      <c r="BH322" s="36">
        <f t="shared" si="655"/>
        <v>1.6060731000513022</v>
      </c>
      <c r="BI322" s="36">
        <f t="shared" si="656"/>
        <v>0</v>
      </c>
      <c r="BJ322" s="36">
        <f t="shared" si="657"/>
        <v>0</v>
      </c>
      <c r="BK322" s="36">
        <f t="shared" si="658"/>
        <v>1.6060731000513022</v>
      </c>
      <c r="BL322" s="68">
        <f ca="1">IF(OR(AT322=0,E322&gt;ProjTerm),0,VLOOKUP(D322,'Life Events'!$AE$5:$AI$1206,5,FALSE))</f>
        <v>3.7751175732578561E-16</v>
      </c>
      <c r="BM322" s="93">
        <f t="shared" ca="1" si="659"/>
        <v>3.7751175732578561E-16</v>
      </c>
      <c r="BN322" s="93">
        <f t="shared" ca="1" si="660"/>
        <v>1.5342404512184629E-17</v>
      </c>
      <c r="BO322" s="36">
        <f t="shared" ca="1" si="661"/>
        <v>2.3345292157361652E-15</v>
      </c>
      <c r="BP322" s="36">
        <f t="shared" si="662"/>
        <v>7.467182185109114E-3</v>
      </c>
      <c r="BQ322" s="36">
        <f t="shared" si="663"/>
        <v>98.307795080826708</v>
      </c>
      <c r="BR322" s="36">
        <f t="shared" si="664"/>
        <v>154.78110000000001</v>
      </c>
      <c r="BS322" s="36">
        <f t="shared" si="665"/>
        <v>152.16188661184947</v>
      </c>
      <c r="BT322" s="36">
        <f t="shared" si="666"/>
        <v>6.1839907511052967</v>
      </c>
      <c r="BU322" s="70" cm="1">
        <f t="array" ref="BU322">IF(AND(ActInt=1,$J322=0),INDEX(Tbl_FwdNom,$B322-IVP,MATCH(ValnDt,Tbl_FwdNom_Cols)),INDEX(Tbl_FwdNom,$B322,MATCH(StartDt,Tbl_FwdNom_Cols)))</f>
        <v>12.424388236</v>
      </c>
      <c r="BV322" s="70" cm="1">
        <f t="array" ref="BV322">INDEX(Tbl_FwdReal,$B322,MATCH(StartDt,Tbl_FwdReal_Cols))</f>
        <v>5.0026413600000001</v>
      </c>
      <c r="BW322" s="70" cm="1">
        <f t="array" ref="BW322">IF(RunType&lt;&gt;"OPN",INDEX(Tbl_FwdReal,$B322,MATCH(ValnDt,Tbl_FwdReal_Cols)),IF(AND($J322=0,ActInt=1),INDEX(Tbl_FwdReal,$B322-IVP,MATCH(ValnDt,Tbl_FwdReal_Cols)),-999))*$K322</f>
        <v>5.0026413600000001</v>
      </c>
      <c r="BX322" s="70">
        <f t="shared" si="667"/>
        <v>5.00264136E-2</v>
      </c>
      <c r="BY322" s="70">
        <f t="shared" si="742"/>
        <v>7.0681525529959321E-2</v>
      </c>
      <c r="BZ322" s="64">
        <f t="shared" si="755"/>
        <v>5.7075082357385121E-3</v>
      </c>
      <c r="CA322" s="70" cm="1">
        <f t="array" ref="CA322">IF($J322=1,CA321*(1+INDEX(Tbl_CPI,$B322,MATCH(IF(RunType="OPN",StartDt,ValnDt),Tbl_CPI_Cols))),0)</f>
        <v>0</v>
      </c>
      <c r="CB322" s="70">
        <f t="shared" si="743"/>
        <v>6.167180770935099</v>
      </c>
      <c r="CC322" s="70">
        <f t="shared" si="744"/>
        <v>6.0973923556429064</v>
      </c>
      <c r="CD322" s="36">
        <f t="shared" si="668"/>
        <v>33.059723563578778</v>
      </c>
      <c r="CE322" s="36">
        <f t="shared" si="669"/>
        <v>1.5748755264326419</v>
      </c>
      <c r="CF322" s="36">
        <f t="shared" si="670"/>
        <v>0</v>
      </c>
      <c r="CG322" s="36">
        <f t="shared" si="671"/>
        <v>1.4236016969124443</v>
      </c>
      <c r="CH322" s="36">
        <f t="shared" si="672"/>
        <v>1.3588688710457817</v>
      </c>
      <c r="CI322" s="36">
        <f t="shared" si="673"/>
        <v>0</v>
      </c>
      <c r="CJ322" s="36">
        <f t="shared" si="674"/>
        <v>0</v>
      </c>
      <c r="CK322" s="36">
        <f t="shared" si="675"/>
        <v>0</v>
      </c>
      <c r="CL322" s="36">
        <f t="shared" si="676"/>
        <v>6.4732825866662833E-2</v>
      </c>
      <c r="CM322" s="36">
        <f t="shared" si="677"/>
        <v>1.4236016969124443</v>
      </c>
      <c r="CN322" s="36">
        <f t="shared" ca="1" si="678"/>
        <v>11.670567214223455</v>
      </c>
      <c r="CO322" s="20">
        <f t="shared" si="679"/>
        <v>120000</v>
      </c>
      <c r="CP322" s="20">
        <f t="shared" si="680"/>
        <v>2</v>
      </c>
      <c r="CQ322" s="64">
        <f t="shared" si="681"/>
        <v>6.5085482700000009E-3</v>
      </c>
      <c r="CR322" s="64">
        <f t="shared" si="682"/>
        <v>2.9288467215000002E-2</v>
      </c>
      <c r="CS322" s="36">
        <f t="shared" si="683"/>
        <v>12.203266448841495</v>
      </c>
      <c r="CT322" s="36">
        <f t="shared" si="684"/>
        <v>9.7535712284775347</v>
      </c>
      <c r="CU322" s="36">
        <f t="shared" si="685"/>
        <v>0.9636438600307814</v>
      </c>
      <c r="CV322" s="36">
        <f t="shared" si="745"/>
        <v>10.717215088508317</v>
      </c>
      <c r="CW322" s="36">
        <f t="shared" si="686"/>
        <v>0</v>
      </c>
      <c r="CX322" s="36">
        <f t="shared" si="687"/>
        <v>0</v>
      </c>
      <c r="CY322" s="36">
        <f t="shared" si="688"/>
        <v>0</v>
      </c>
      <c r="CZ322" s="36">
        <f t="shared" si="746"/>
        <v>0</v>
      </c>
      <c r="DA322" s="64">
        <f t="shared" si="689"/>
        <v>9.8070019616409709E-3</v>
      </c>
      <c r="DB322" s="70">
        <f t="shared" si="747"/>
        <v>0.99028824127522386</v>
      </c>
      <c r="DC322" s="70">
        <f>PRODUCT($DB$8:DB322)</f>
        <v>4.4897694743078122E-2</v>
      </c>
      <c r="DD322" s="36">
        <f t="shared" si="690"/>
        <v>269.50931791680483</v>
      </c>
      <c r="DE322" s="36">
        <f t="shared" si="691"/>
        <v>1314.281325240026</v>
      </c>
      <c r="DF322" s="36">
        <f t="shared" si="692"/>
        <v>78.807839555359621</v>
      </c>
      <c r="DG322" s="36">
        <f t="shared" si="693"/>
        <v>0.58237800628539094</v>
      </c>
      <c r="DH322" s="36">
        <f t="shared" ca="1" si="694"/>
        <v>6.967145646574956E-14</v>
      </c>
      <c r="DI322" s="36">
        <f t="shared" si="695"/>
        <v>77.678501651477603</v>
      </c>
      <c r="DJ322" s="36">
        <f t="shared" ca="1" si="696"/>
        <v>1200.675970523773</v>
      </c>
      <c r="DK322" s="36">
        <f t="shared" si="697"/>
        <v>0</v>
      </c>
      <c r="DL322" s="36">
        <f t="shared" si="698"/>
        <v>0</v>
      </c>
      <c r="DM322" s="36">
        <f t="shared" ca="1" si="699"/>
        <v>1200.675970523773</v>
      </c>
      <c r="DN322" s="36">
        <f t="shared" ca="1" si="748"/>
        <v>1200.6759705237778</v>
      </c>
      <c r="DO322" s="64" cm="1">
        <f t="array" ref="DO322">IFERROR(INDEX(Tbl_FwdNom,$B322,MATCH(LIDt,Tbl_FwdNom_Cols,0)),0)</f>
        <v>8.7109865020000008</v>
      </c>
      <c r="DP322" s="64">
        <f t="shared" ca="1" si="749"/>
        <v>8.649053791</v>
      </c>
      <c r="DQ322" s="64">
        <f t="shared" ca="1" si="700"/>
        <v>6.9366824230607804E-3</v>
      </c>
      <c r="DR322" s="70">
        <f t="shared" ca="1" si="701"/>
        <v>0.99311110366307387</v>
      </c>
      <c r="DS322" s="70">
        <f ca="1">PRODUCT($DR$8:DR322)</f>
        <v>5.2404020126095754E-2</v>
      </c>
      <c r="DT322" s="36">
        <f t="shared" ca="1" si="702"/>
        <v>1573.1888523490247</v>
      </c>
      <c r="DU322" s="36">
        <f t="shared" ca="1" si="703"/>
        <v>90.316257530621257</v>
      </c>
      <c r="DV322" s="36">
        <f t="shared" ca="1" si="704"/>
        <v>0.69542482550250917</v>
      </c>
      <c r="DW322" s="36">
        <f t="shared" ca="1" si="705"/>
        <v>7.5576116203460376E-14</v>
      </c>
      <c r="DX322" s="36">
        <f t="shared" ca="1" si="706"/>
        <v>304.16602886317992</v>
      </c>
      <c r="DY322" s="36">
        <f t="shared" ca="1" si="707"/>
        <v>3.2121258866554712</v>
      </c>
      <c r="DZ322" s="36">
        <f t="shared" ca="1" si="708"/>
        <v>86.491362107613313</v>
      </c>
      <c r="EA322" s="36">
        <f t="shared" ca="1" si="709"/>
        <v>0</v>
      </c>
      <c r="EB322" s="36">
        <f t="shared" ca="1" si="710"/>
        <v>1448.3471441852323</v>
      </c>
      <c r="EC322" s="36">
        <f t="shared" ca="1" si="711"/>
        <v>0</v>
      </c>
      <c r="ED322" s="36">
        <f t="shared" ca="1" si="712"/>
        <v>0</v>
      </c>
      <c r="EE322" s="36">
        <f t="shared" ca="1" si="750"/>
        <v>0</v>
      </c>
      <c r="EF322" s="36">
        <f t="shared" ca="1" si="713"/>
        <v>1448.3471441852323</v>
      </c>
      <c r="EG322" s="64"/>
      <c r="EH322" s="64"/>
      <c r="EI322" s="64"/>
      <c r="EJ322" s="70"/>
      <c r="EK322" s="70"/>
      <c r="EL322" s="70"/>
      <c r="EM322" s="70"/>
      <c r="EN322" s="70"/>
      <c r="EO322" s="36">
        <f t="shared" ca="1" si="714"/>
        <v>11.774017065329092</v>
      </c>
      <c r="EP322" s="36">
        <f t="shared" ca="1" si="715"/>
        <v>0</v>
      </c>
      <c r="EQ322" s="36">
        <f t="shared" si="716"/>
        <v>37.183533053265137</v>
      </c>
      <c r="ER322" s="36">
        <f t="shared" si="717"/>
        <v>1.615517009295524</v>
      </c>
      <c r="ES322" s="36">
        <f t="shared" si="718"/>
        <v>-1.4753398228606356</v>
      </c>
      <c r="ET322" s="36">
        <f t="shared" ca="1" si="719"/>
        <v>0</v>
      </c>
      <c r="EU322" s="36">
        <f t="shared" ca="1" si="751"/>
        <v>1.615517009295524</v>
      </c>
      <c r="EV322" s="36">
        <f t="shared" si="720"/>
        <v>1.282245241041073</v>
      </c>
      <c r="EW322" s="36">
        <f t="shared" si="721"/>
        <v>48.605117321418525</v>
      </c>
      <c r="EX322" s="36">
        <f t="shared" ca="1" si="752"/>
        <v>88.686412625020267</v>
      </c>
      <c r="EY322" s="36">
        <f t="shared" si="722"/>
        <v>0</v>
      </c>
      <c r="EZ322" s="36">
        <f t="shared" si="723"/>
        <v>0</v>
      </c>
      <c r="FA322" s="36">
        <f t="shared" si="724"/>
        <v>0</v>
      </c>
      <c r="FB322" s="36">
        <f t="shared" si="725"/>
        <v>0</v>
      </c>
      <c r="FC322" s="36">
        <f t="shared" si="753"/>
        <v>0</v>
      </c>
      <c r="FD322" s="36">
        <f t="shared" si="726"/>
        <v>0</v>
      </c>
      <c r="FE322" s="36">
        <f t="shared" si="727"/>
        <v>0</v>
      </c>
      <c r="FF322" s="36">
        <f t="shared" si="754"/>
        <v>0</v>
      </c>
      <c r="FG322" s="36">
        <f t="shared" ca="1" si="728"/>
        <v>88.686412625020267</v>
      </c>
      <c r="FH322" s="36">
        <f t="shared" ca="1" si="729"/>
        <v>0.86974782258447436</v>
      </c>
      <c r="FI322" s="36">
        <f t="shared" ca="1" si="730"/>
        <v>-1.1477784332629024</v>
      </c>
      <c r="FJ322" s="36">
        <f t="shared" ca="1" si="731"/>
        <v>105.34724667851927</v>
      </c>
      <c r="FK322" s="36">
        <f t="shared" si="732"/>
        <v>0</v>
      </c>
      <c r="FL322" s="36">
        <f t="shared" si="733"/>
        <v>0</v>
      </c>
      <c r="FM322" s="36">
        <f t="shared" ca="1" si="734"/>
        <v>0</v>
      </c>
      <c r="FN322" s="36">
        <f t="shared" ca="1" si="756"/>
        <v>105.34724667851927</v>
      </c>
    </row>
    <row r="323" spans="2:170" x14ac:dyDescent="0.25">
      <c r="B323" s="2">
        <v>315</v>
      </c>
      <c r="C323" s="2">
        <f t="shared" ref="C323:C386" si="762">IF(B323&lt;=0,0,ROUNDUP(B323/12,0))</f>
        <v>27</v>
      </c>
      <c r="D323" s="2">
        <f t="shared" si="759"/>
        <v>339</v>
      </c>
      <c r="E323" s="2">
        <f t="shared" si="757"/>
        <v>29</v>
      </c>
      <c r="F323" s="189">
        <f t="shared" si="761"/>
        <v>55304</v>
      </c>
      <c r="G323" s="2">
        <f t="shared" si="760"/>
        <v>5</v>
      </c>
      <c r="H323" s="187">
        <f t="shared" si="611"/>
        <v>60.833333333333336</v>
      </c>
      <c r="I323" s="186">
        <f t="shared" si="758"/>
        <v>60</v>
      </c>
      <c r="J323" s="2">
        <f t="shared" si="612"/>
        <v>0</v>
      </c>
      <c r="K323" s="2">
        <f t="shared" si="613"/>
        <v>1</v>
      </c>
      <c r="L323">
        <f t="shared" si="614"/>
        <v>2</v>
      </c>
      <c r="M323" s="190">
        <f t="shared" si="735"/>
        <v>5.2162081800000001E-3</v>
      </c>
      <c r="N323">
        <f t="shared" si="615"/>
        <v>1</v>
      </c>
      <c r="O323">
        <f t="shared" si="616"/>
        <v>100</v>
      </c>
      <c r="P323" s="58">
        <f t="shared" si="617"/>
        <v>2.3472936810000001E-2</v>
      </c>
      <c r="Q323" s="106">
        <f t="shared" si="618"/>
        <v>2.3472936810000001E-2</v>
      </c>
      <c r="R323" s="59">
        <f t="shared" si="619"/>
        <v>2.3472936810000001E-2</v>
      </c>
      <c r="S323" s="32">
        <f t="shared" si="736"/>
        <v>1.9774434914323624E-3</v>
      </c>
      <c r="T323">
        <f t="shared" si="620"/>
        <v>1</v>
      </c>
      <c r="U323" s="32">
        <f t="shared" si="737"/>
        <v>5.2042614000000003E-4</v>
      </c>
      <c r="V323">
        <f t="shared" si="621"/>
        <v>1</v>
      </c>
      <c r="W323">
        <f t="shared" si="622"/>
        <v>100</v>
      </c>
      <c r="X323" s="58">
        <f t="shared" si="623"/>
        <v>2.3419176300000003E-3</v>
      </c>
      <c r="Y323" s="58">
        <f t="shared" si="624"/>
        <v>2.3419176300000003E-3</v>
      </c>
      <c r="Z323" s="32">
        <f t="shared" si="625"/>
        <v>2.3419176300000003E-3</v>
      </c>
      <c r="AA323" s="32">
        <f t="shared" si="626"/>
        <v>1.9536959688293276E-4</v>
      </c>
      <c r="AB323" s="59">
        <f t="shared" si="627"/>
        <v>4.9056245199999996E-3</v>
      </c>
      <c r="AC323" s="59">
        <f t="shared" si="628"/>
        <v>4.9056245199999996E-3</v>
      </c>
      <c r="AD323">
        <f t="shared" si="629"/>
        <v>1</v>
      </c>
      <c r="AE323" s="59">
        <f t="shared" si="630"/>
        <v>4.9056245199999996E-3</v>
      </c>
      <c r="AF323" s="59">
        <f t="shared" si="631"/>
        <v>4.1758461800000006E-3</v>
      </c>
      <c r="AG323" s="59">
        <f t="shared" si="632"/>
        <v>4.1758461800000006E-3</v>
      </c>
      <c r="AH323">
        <f t="shared" si="633"/>
        <v>1</v>
      </c>
      <c r="AI323" s="59">
        <f t="shared" si="634"/>
        <v>4.1758461800000006E-3</v>
      </c>
      <c r="AJ323" s="59">
        <f t="shared" si="635"/>
        <v>0</v>
      </c>
      <c r="AK323" s="59">
        <f t="shared" si="636"/>
        <v>0</v>
      </c>
      <c r="AL323" s="59">
        <f t="shared" si="637"/>
        <v>0</v>
      </c>
      <c r="AM323" s="12">
        <f t="shared" si="738"/>
        <v>4.0640865388847799E-2</v>
      </c>
      <c r="AN323" s="12">
        <f t="shared" si="739"/>
        <v>0</v>
      </c>
      <c r="AO323" s="66">
        <f t="shared" si="638"/>
        <v>8.0365014749355851E-5</v>
      </c>
      <c r="AP323" s="66">
        <f t="shared" si="639"/>
        <v>7.9399894879927284E-6</v>
      </c>
      <c r="AQ323" s="59">
        <f t="shared" si="640"/>
        <v>1.9936882576555108E-4</v>
      </c>
      <c r="AR323" s="59">
        <f t="shared" si="641"/>
        <v>1.6971000248591433E-4</v>
      </c>
      <c r="AS323" s="59">
        <f t="shared" si="642"/>
        <v>0</v>
      </c>
      <c r="AT323" s="12">
        <f t="shared" si="643"/>
        <v>4.0183481556358987E-2</v>
      </c>
      <c r="AU323" s="59">
        <f t="shared" si="740"/>
        <v>1.3010426069826053E-18</v>
      </c>
      <c r="AV323" s="59">
        <f t="shared" si="741"/>
        <v>0</v>
      </c>
      <c r="AW323" s="70">
        <f t="shared" si="644"/>
        <v>0</v>
      </c>
      <c r="AX323" s="20">
        <f t="shared" si="645"/>
        <v>200000</v>
      </c>
      <c r="AY323" s="20">
        <f t="shared" si="646"/>
        <v>0</v>
      </c>
      <c r="AZ323" s="20">
        <f t="shared" si="647"/>
        <v>0</v>
      </c>
      <c r="BA323" s="20">
        <f t="shared" si="648"/>
        <v>200000</v>
      </c>
      <c r="BB323" s="36">
        <f t="shared" si="649"/>
        <v>1</v>
      </c>
      <c r="BC323" s="36">
        <f t="shared" si="650"/>
        <v>0</v>
      </c>
      <c r="BD323" s="80">
        <f t="shared" si="651"/>
        <v>16.073002949871171</v>
      </c>
      <c r="BE323" s="36">
        <f t="shared" si="652"/>
        <v>0</v>
      </c>
      <c r="BF323" s="36">
        <f t="shared" si="653"/>
        <v>0</v>
      </c>
      <c r="BG323" s="36">
        <f t="shared" si="654"/>
        <v>16.073002949871171</v>
      </c>
      <c r="BH323" s="36">
        <f t="shared" si="655"/>
        <v>1.5879978975985456</v>
      </c>
      <c r="BI323" s="36">
        <f t="shared" si="656"/>
        <v>0</v>
      </c>
      <c r="BJ323" s="36">
        <f t="shared" si="657"/>
        <v>0</v>
      </c>
      <c r="BK323" s="36">
        <f t="shared" si="658"/>
        <v>1.5879978975985456</v>
      </c>
      <c r="BL323" s="68">
        <f ca="1">IF(OR(AT323=0,E323&gt;ProjTerm),0,VLOOKUP(D323,'Life Events'!$AE$5:$AI$1206,5,FALSE))</f>
        <v>3.8180874125270295E-16</v>
      </c>
      <c r="BM323" s="93">
        <f t="shared" ca="1" si="659"/>
        <v>3.8180874125270295E-16</v>
      </c>
      <c r="BN323" s="93">
        <f t="shared" ca="1" si="660"/>
        <v>1.5342404512184629E-17</v>
      </c>
      <c r="BO323" s="36">
        <f t="shared" ca="1" si="661"/>
        <v>2.3345345606242995E-15</v>
      </c>
      <c r="BP323" s="36">
        <f t="shared" si="662"/>
        <v>7.3831443976988438E-3</v>
      </c>
      <c r="BQ323" s="36">
        <f t="shared" si="663"/>
        <v>98.308020155828501</v>
      </c>
      <c r="BR323" s="36">
        <f t="shared" si="664"/>
        <v>154.78110000000001</v>
      </c>
      <c r="BS323" s="36">
        <f t="shared" si="665"/>
        <v>152.16223498541308</v>
      </c>
      <c r="BT323" s="36">
        <f t="shared" si="666"/>
        <v>6.1144083631107087</v>
      </c>
      <c r="BU323" s="70" cm="1">
        <f t="array" ref="BU323">IF(AND(ActInt=1,$J323=0),INDEX(Tbl_FwdNom,$B323-IVP,MATCH(ValnDt,Tbl_FwdNom_Cols)),INDEX(Tbl_FwdNom,$B323,MATCH(StartDt,Tbl_FwdNom_Cols)))</f>
        <v>12.423312132</v>
      </c>
      <c r="BV323" s="70" cm="1">
        <f t="array" ref="BV323">INDEX(Tbl_FwdReal,$B323,MATCH(StartDt,Tbl_FwdReal_Cols))</f>
        <v>4.9992082849999999</v>
      </c>
      <c r="BW323" s="70" cm="1">
        <f t="array" ref="BW323">IF(RunType&lt;&gt;"OPN",INDEX(Tbl_FwdReal,$B323,MATCH(ValnDt,Tbl_FwdReal_Cols)),IF(AND($J323=0,ActInt=1),INDEX(Tbl_FwdReal,$B323-IVP,MATCH(ValnDt,Tbl_FwdReal_Cols)),-999))*$K323</f>
        <v>4.9992082849999999</v>
      </c>
      <c r="BX323" s="70">
        <f t="shared" si="667"/>
        <v>4.9992082850000001E-2</v>
      </c>
      <c r="BY323" s="70">
        <f t="shared" si="742"/>
        <v>7.0706284059292246E-2</v>
      </c>
      <c r="BZ323" s="64">
        <f t="shared" si="755"/>
        <v>5.7094462205913299E-3</v>
      </c>
      <c r="CA323" s="70" cm="1">
        <f t="array" ref="CA323">IF($J323=1,CA322*(1+INDEX(Tbl_CPI,$B323,MATCH(IF(RunType="OPN",StartDt,ValnDt),Tbl_CPI_Cols))),0)</f>
        <v>0</v>
      </c>
      <c r="CB323" s="70">
        <f t="shared" si="743"/>
        <v>6.202391957879418</v>
      </c>
      <c r="CC323" s="70">
        <f t="shared" si="744"/>
        <v>6.0973923556429064</v>
      </c>
      <c r="CD323" s="36">
        <f t="shared" si="668"/>
        <v>33.059728534869535</v>
      </c>
      <c r="CE323" s="36">
        <f t="shared" si="669"/>
        <v>1.5748791320990252</v>
      </c>
      <c r="CF323" s="36">
        <f t="shared" si="670"/>
        <v>0</v>
      </c>
      <c r="CG323" s="36">
        <f t="shared" si="671"/>
        <v>1.4075804279888253</v>
      </c>
      <c r="CH323" s="36">
        <f t="shared" si="672"/>
        <v>1.3435759771774833</v>
      </c>
      <c r="CI323" s="36">
        <f t="shared" si="673"/>
        <v>0</v>
      </c>
      <c r="CJ323" s="36">
        <f t="shared" si="674"/>
        <v>0</v>
      </c>
      <c r="CK323" s="36">
        <f t="shared" si="675"/>
        <v>0</v>
      </c>
      <c r="CL323" s="36">
        <f t="shared" si="676"/>
        <v>6.4004450811341929E-2</v>
      </c>
      <c r="CM323" s="36">
        <f t="shared" si="677"/>
        <v>1.4075804279888253</v>
      </c>
      <c r="CN323" s="36">
        <f t="shared" ca="1" si="678"/>
        <v>11.539209339961312</v>
      </c>
      <c r="CO323" s="20">
        <f t="shared" si="679"/>
        <v>120000</v>
      </c>
      <c r="CP323" s="20">
        <f t="shared" si="680"/>
        <v>2</v>
      </c>
      <c r="CQ323" s="64">
        <f t="shared" si="681"/>
        <v>6.5085482700000009E-3</v>
      </c>
      <c r="CR323" s="64">
        <f t="shared" si="682"/>
        <v>2.9288467215000002E-2</v>
      </c>
      <c r="CS323" s="36">
        <f t="shared" si="683"/>
        <v>12.065927425081806</v>
      </c>
      <c r="CT323" s="36">
        <f t="shared" si="684"/>
        <v>9.6438017699227014</v>
      </c>
      <c r="CU323" s="36">
        <f t="shared" si="685"/>
        <v>0.95279873855912744</v>
      </c>
      <c r="CV323" s="36">
        <f t="shared" si="745"/>
        <v>10.59660050848183</v>
      </c>
      <c r="CW323" s="36">
        <f t="shared" si="686"/>
        <v>0</v>
      </c>
      <c r="CX323" s="36">
        <f t="shared" si="687"/>
        <v>0</v>
      </c>
      <c r="CY323" s="36">
        <f t="shared" si="688"/>
        <v>0</v>
      </c>
      <c r="CZ323" s="36">
        <f t="shared" si="746"/>
        <v>0</v>
      </c>
      <c r="DA323" s="64">
        <f t="shared" si="689"/>
        <v>9.8061964853719541E-3</v>
      </c>
      <c r="DB323" s="70">
        <f t="shared" si="747"/>
        <v>0.99028903118291178</v>
      </c>
      <c r="DC323" s="70">
        <f>PRODUCT($DB$8:DB323)</f>
        <v>4.4461694629468945E-2</v>
      </c>
      <c r="DD323" s="36">
        <f t="shared" si="690"/>
        <v>266.03777087982485</v>
      </c>
      <c r="DE323" s="36">
        <f t="shared" si="691"/>
        <v>1311.0964232025137</v>
      </c>
      <c r="DF323" s="36">
        <f t="shared" si="692"/>
        <v>77.9926468170286</v>
      </c>
      <c r="DG323" s="36">
        <f t="shared" si="693"/>
        <v>0.58070577504608578</v>
      </c>
      <c r="DH323" s="36">
        <f t="shared" ca="1" si="694"/>
        <v>6.8020133896650435E-14</v>
      </c>
      <c r="DI323" s="36">
        <f t="shared" si="695"/>
        <v>77.018848863126635</v>
      </c>
      <c r="DJ323" s="36">
        <f t="shared" ca="1" si="696"/>
        <v>1199.489442227798</v>
      </c>
      <c r="DK323" s="36">
        <f t="shared" si="697"/>
        <v>0</v>
      </c>
      <c r="DL323" s="36">
        <f t="shared" si="698"/>
        <v>0</v>
      </c>
      <c r="DM323" s="36">
        <f t="shared" ca="1" si="699"/>
        <v>1199.489442227798</v>
      </c>
      <c r="DN323" s="36">
        <f t="shared" ca="1" si="748"/>
        <v>1199.4894422278023</v>
      </c>
      <c r="DO323" s="64" cm="1">
        <f t="array" ref="DO323">IFERROR(INDEX(Tbl_FwdNom,$B323,MATCH(LIDt,Tbl_FwdNom_Cols,0)),0)</f>
        <v>8.7092656730000009</v>
      </c>
      <c r="DP323" s="64">
        <f t="shared" ca="1" si="749"/>
        <v>8.6473339419999995</v>
      </c>
      <c r="DQ323" s="64">
        <f t="shared" ca="1" si="700"/>
        <v>6.9353541467203073E-3</v>
      </c>
      <c r="DR323" s="70">
        <f t="shared" ca="1" si="701"/>
        <v>0.99311241370346226</v>
      </c>
      <c r="DS323" s="70">
        <f ca="1">PRODUCT($DR$8:DR323)</f>
        <v>5.2043082915191767E-2</v>
      </c>
      <c r="DT323" s="36">
        <f t="shared" ca="1" si="702"/>
        <v>1568.0264712298665</v>
      </c>
      <c r="DU323" s="36">
        <f t="shared" ca="1" si="703"/>
        <v>89.354634864203973</v>
      </c>
      <c r="DV323" s="36">
        <f t="shared" ca="1" si="704"/>
        <v>0.69286469855209143</v>
      </c>
      <c r="DW323" s="36">
        <f t="shared" ca="1" si="705"/>
        <v>7.3765728773740761E-14</v>
      </c>
      <c r="DX323" s="36">
        <f t="shared" ca="1" si="706"/>
        <v>300.16111962963691</v>
      </c>
      <c r="DY323" s="36">
        <f t="shared" ca="1" si="707"/>
        <v>3.1699547728985902</v>
      </c>
      <c r="DZ323" s="36">
        <f t="shared" ca="1" si="708"/>
        <v>85.738316182059606</v>
      </c>
      <c r="EA323" s="36">
        <f t="shared" ca="1" si="709"/>
        <v>0</v>
      </c>
      <c r="EB323" s="36">
        <f t="shared" ca="1" si="710"/>
        <v>1445.4353927208397</v>
      </c>
      <c r="EC323" s="36">
        <f t="shared" ca="1" si="711"/>
        <v>0</v>
      </c>
      <c r="ED323" s="36">
        <f t="shared" ca="1" si="712"/>
        <v>0</v>
      </c>
      <c r="EE323" s="36">
        <f t="shared" ca="1" si="750"/>
        <v>0</v>
      </c>
      <c r="EF323" s="36">
        <f t="shared" ca="1" si="713"/>
        <v>1445.4353927208397</v>
      </c>
      <c r="EG323" s="64"/>
      <c r="EH323" s="64"/>
      <c r="EI323" s="64"/>
      <c r="EJ323" s="70"/>
      <c r="EK323" s="70"/>
      <c r="EL323" s="70"/>
      <c r="EM323" s="70"/>
      <c r="EN323" s="70"/>
      <c r="EO323" s="36">
        <f t="shared" ca="1" si="714"/>
        <v>11.760261471974959</v>
      </c>
      <c r="EP323" s="36">
        <f t="shared" ca="1" si="715"/>
        <v>0</v>
      </c>
      <c r="EQ323" s="36">
        <f t="shared" si="716"/>
        <v>37.076764829039078</v>
      </c>
      <c r="ER323" s="36">
        <f t="shared" si="717"/>
        <v>1.5947075496072254</v>
      </c>
      <c r="ES323" s="36">
        <f t="shared" si="718"/>
        <v>-1.456335984217211</v>
      </c>
      <c r="ET323" s="36">
        <f t="shared" ca="1" si="719"/>
        <v>0</v>
      </c>
      <c r="EU323" s="36">
        <f t="shared" ca="1" si="751"/>
        <v>1.5947075496072254</v>
      </c>
      <c r="EV323" s="36">
        <f t="shared" si="720"/>
        <v>1.2713562996915404</v>
      </c>
      <c r="EW323" s="36">
        <f t="shared" si="721"/>
        <v>48.465553336003985</v>
      </c>
      <c r="EX323" s="36">
        <f t="shared" ca="1" si="752"/>
        <v>88.408382014341839</v>
      </c>
      <c r="EY323" s="36">
        <f t="shared" si="722"/>
        <v>0</v>
      </c>
      <c r="EZ323" s="36">
        <f t="shared" si="723"/>
        <v>0</v>
      </c>
      <c r="FA323" s="36">
        <f t="shared" si="724"/>
        <v>0</v>
      </c>
      <c r="FB323" s="36">
        <f t="shared" si="725"/>
        <v>0</v>
      </c>
      <c r="FC323" s="36">
        <f t="shared" si="753"/>
        <v>0</v>
      </c>
      <c r="FD323" s="36">
        <f t="shared" si="726"/>
        <v>0</v>
      </c>
      <c r="FE323" s="36">
        <f t="shared" si="727"/>
        <v>0</v>
      </c>
      <c r="FF323" s="36">
        <f t="shared" si="754"/>
        <v>0</v>
      </c>
      <c r="FG323" s="36">
        <f t="shared" ca="1" si="728"/>
        <v>88.408382014341839</v>
      </c>
      <c r="FH323" s="36">
        <f t="shared" ca="1" si="729"/>
        <v>0.86694996498646004</v>
      </c>
      <c r="FI323" s="36">
        <f t="shared" ca="1" si="730"/>
        <v>-1.1348640539039958</v>
      </c>
      <c r="FJ323" s="36">
        <f t="shared" ca="1" si="731"/>
        <v>104.94300308871271</v>
      </c>
      <c r="FK323" s="36">
        <f t="shared" si="732"/>
        <v>0</v>
      </c>
      <c r="FL323" s="36">
        <f t="shared" si="733"/>
        <v>0</v>
      </c>
      <c r="FM323" s="36">
        <f t="shared" ca="1" si="734"/>
        <v>0</v>
      </c>
      <c r="FN323" s="36">
        <f t="shared" ca="1" si="756"/>
        <v>104.94300308871271</v>
      </c>
    </row>
    <row r="324" spans="2:170" x14ac:dyDescent="0.25">
      <c r="B324" s="2">
        <v>316</v>
      </c>
      <c r="C324" s="2">
        <f t="shared" si="762"/>
        <v>27</v>
      </c>
      <c r="D324" s="2">
        <f t="shared" si="759"/>
        <v>340</v>
      </c>
      <c r="E324" s="2">
        <f t="shared" si="757"/>
        <v>29</v>
      </c>
      <c r="F324" s="189">
        <f t="shared" si="761"/>
        <v>55334</v>
      </c>
      <c r="G324" s="2">
        <f t="shared" si="760"/>
        <v>6</v>
      </c>
      <c r="H324" s="187">
        <f t="shared" si="611"/>
        <v>60.916666666666671</v>
      </c>
      <c r="I324" s="186">
        <f t="shared" si="758"/>
        <v>60</v>
      </c>
      <c r="J324" s="2">
        <f t="shared" si="612"/>
        <v>0</v>
      </c>
      <c r="K324" s="2">
        <f t="shared" si="613"/>
        <v>1</v>
      </c>
      <c r="L324">
        <f t="shared" si="614"/>
        <v>2</v>
      </c>
      <c r="M324" s="190">
        <f t="shared" si="735"/>
        <v>5.2162081800000001E-3</v>
      </c>
      <c r="N324">
        <f t="shared" si="615"/>
        <v>1</v>
      </c>
      <c r="O324">
        <f t="shared" si="616"/>
        <v>100</v>
      </c>
      <c r="P324" s="58">
        <f t="shared" si="617"/>
        <v>2.3472936810000001E-2</v>
      </c>
      <c r="Q324" s="106">
        <f t="shared" si="618"/>
        <v>2.3472936810000001E-2</v>
      </c>
      <c r="R324" s="59">
        <f t="shared" si="619"/>
        <v>2.3472936810000001E-2</v>
      </c>
      <c r="S324" s="32">
        <f t="shared" si="736"/>
        <v>1.9774434914323624E-3</v>
      </c>
      <c r="T324">
        <f t="shared" si="620"/>
        <v>1</v>
      </c>
      <c r="U324" s="32">
        <f t="shared" si="737"/>
        <v>5.2042614000000003E-4</v>
      </c>
      <c r="V324">
        <f t="shared" si="621"/>
        <v>1</v>
      </c>
      <c r="W324">
        <f t="shared" si="622"/>
        <v>100</v>
      </c>
      <c r="X324" s="58">
        <f t="shared" si="623"/>
        <v>2.3419176300000003E-3</v>
      </c>
      <c r="Y324" s="58">
        <f t="shared" si="624"/>
        <v>2.3419176300000003E-3</v>
      </c>
      <c r="Z324" s="32">
        <f t="shared" si="625"/>
        <v>2.3419176300000003E-3</v>
      </c>
      <c r="AA324" s="32">
        <f t="shared" si="626"/>
        <v>1.9536959688293276E-4</v>
      </c>
      <c r="AB324" s="59">
        <f t="shared" si="627"/>
        <v>4.9056245199999996E-3</v>
      </c>
      <c r="AC324" s="59">
        <f t="shared" si="628"/>
        <v>4.9056245199999996E-3</v>
      </c>
      <c r="AD324">
        <f t="shared" si="629"/>
        <v>1</v>
      </c>
      <c r="AE324" s="59">
        <f t="shared" si="630"/>
        <v>4.9056245199999996E-3</v>
      </c>
      <c r="AF324" s="59">
        <f t="shared" si="631"/>
        <v>4.1758461800000006E-3</v>
      </c>
      <c r="AG324" s="59">
        <f t="shared" si="632"/>
        <v>4.1758461800000006E-3</v>
      </c>
      <c r="AH324">
        <f t="shared" si="633"/>
        <v>1</v>
      </c>
      <c r="AI324" s="59">
        <f t="shared" si="634"/>
        <v>4.1758461800000006E-3</v>
      </c>
      <c r="AJ324" s="59">
        <f t="shared" si="635"/>
        <v>0</v>
      </c>
      <c r="AK324" s="59">
        <f t="shared" si="636"/>
        <v>0</v>
      </c>
      <c r="AL324" s="59">
        <f t="shared" si="637"/>
        <v>0</v>
      </c>
      <c r="AM324" s="12">
        <f t="shared" si="738"/>
        <v>4.0183481556358987E-2</v>
      </c>
      <c r="AN324" s="12">
        <f t="shared" si="739"/>
        <v>0</v>
      </c>
      <c r="AO324" s="66">
        <f t="shared" si="638"/>
        <v>7.9460564066714454E-5</v>
      </c>
      <c r="AP324" s="66">
        <f t="shared" si="639"/>
        <v>7.850630593018618E-6</v>
      </c>
      <c r="AQ324" s="59">
        <f t="shared" si="640"/>
        <v>1.971250724218424E-4</v>
      </c>
      <c r="AR324" s="59">
        <f t="shared" si="641"/>
        <v>1.6780003795622216E-4</v>
      </c>
      <c r="AS324" s="59">
        <f t="shared" si="642"/>
        <v>0</v>
      </c>
      <c r="AT324" s="12">
        <f t="shared" si="643"/>
        <v>3.9731245251321184E-2</v>
      </c>
      <c r="AU324" s="59">
        <f t="shared" si="740"/>
        <v>0</v>
      </c>
      <c r="AV324" s="59">
        <f t="shared" si="741"/>
        <v>-4.6349642873755315E-18</v>
      </c>
      <c r="AW324" s="70">
        <f t="shared" si="644"/>
        <v>0</v>
      </c>
      <c r="AX324" s="20">
        <f t="shared" si="645"/>
        <v>200000</v>
      </c>
      <c r="AY324" s="20">
        <f t="shared" si="646"/>
        <v>0</v>
      </c>
      <c r="AZ324" s="20">
        <f t="shared" si="647"/>
        <v>0</v>
      </c>
      <c r="BA324" s="20">
        <f t="shared" si="648"/>
        <v>200000</v>
      </c>
      <c r="BB324" s="36">
        <f t="shared" si="649"/>
        <v>1</v>
      </c>
      <c r="BC324" s="36">
        <f t="shared" si="650"/>
        <v>0</v>
      </c>
      <c r="BD324" s="80">
        <f t="shared" si="651"/>
        <v>15.892112813342891</v>
      </c>
      <c r="BE324" s="36">
        <f t="shared" si="652"/>
        <v>0</v>
      </c>
      <c r="BF324" s="36">
        <f t="shared" si="653"/>
        <v>0</v>
      </c>
      <c r="BG324" s="36">
        <f t="shared" si="654"/>
        <v>15.892112813342891</v>
      </c>
      <c r="BH324" s="36">
        <f t="shared" si="655"/>
        <v>1.5701261186037236</v>
      </c>
      <c r="BI324" s="36">
        <f t="shared" si="656"/>
        <v>0</v>
      </c>
      <c r="BJ324" s="36">
        <f t="shared" si="657"/>
        <v>0</v>
      </c>
      <c r="BK324" s="36">
        <f t="shared" si="658"/>
        <v>1.5701261186037236</v>
      </c>
      <c r="BL324" s="68">
        <f ca="1">IF(OR(AT324=0,E324&gt;ProjTerm),0,VLOOKUP(D324,'Life Events'!$AE$5:$AI$1206,5,FALSE))</f>
        <v>3.861546351023178E-16</v>
      </c>
      <c r="BM324" s="93">
        <f t="shared" ca="1" si="659"/>
        <v>3.861546351023178E-16</v>
      </c>
      <c r="BN324" s="93">
        <f t="shared" ca="1" si="660"/>
        <v>1.5342404512184629E-17</v>
      </c>
      <c r="BO324" s="36">
        <f t="shared" ca="1" si="661"/>
        <v>2.3345435215970907E-15</v>
      </c>
      <c r="BP324" s="36">
        <f t="shared" si="662"/>
        <v>7.3000523953970307E-3</v>
      </c>
      <c r="BQ324" s="36">
        <f t="shared" si="663"/>
        <v>98.308397505347614</v>
      </c>
      <c r="BR324" s="36">
        <f t="shared" si="664"/>
        <v>154.78110000000001</v>
      </c>
      <c r="BS324" s="36">
        <f t="shared" si="665"/>
        <v>152.1628190511496</v>
      </c>
      <c r="BT324" s="36">
        <f t="shared" si="666"/>
        <v>6.0456182818536321</v>
      </c>
      <c r="BU324" s="70" cm="1">
        <f t="array" ref="BU324">IF(AND(ActInt=1,$J324=0),INDEX(Tbl_FwdNom,$B324-IVP,MATCH(ValnDt,Tbl_FwdNom_Cols)),INDEX(Tbl_FwdNom,$B324,MATCH(StartDt,Tbl_FwdNom_Cols)))</f>
        <v>12.422200749</v>
      </c>
      <c r="BV324" s="70" cm="1">
        <f t="array" ref="BV324">INDEX(Tbl_FwdReal,$B324,MATCH(StartDt,Tbl_FwdReal_Cols))</f>
        <v>4.9957753220000001</v>
      </c>
      <c r="BW324" s="70" cm="1">
        <f t="array" ref="BW324">IF(RunType&lt;&gt;"OPN",INDEX(Tbl_FwdReal,$B324,MATCH(ValnDt,Tbl_FwdReal_Cols)),IF(AND($J324=0,ActInt=1),INDEX(Tbl_FwdReal,$B324-IVP,MATCH(ValnDt,Tbl_FwdReal_Cols)),-999))*$K324</f>
        <v>4.9957753220000001</v>
      </c>
      <c r="BX324" s="70">
        <f t="shared" si="667"/>
        <v>4.9957753219999998E-2</v>
      </c>
      <c r="BY324" s="70">
        <f t="shared" si="742"/>
        <v>7.0730707061543274E-2</v>
      </c>
      <c r="BZ324" s="64">
        <f t="shared" si="755"/>
        <v>5.7113579016663252E-3</v>
      </c>
      <c r="CA324" s="70" cm="1">
        <f t="array" ref="CA324">IF($J324=1,CA323*(1+INDEX(Tbl_CPI,$B324,MATCH(IF(RunType="OPN",StartDt,ValnDt),Tbl_CPI_Cols))),0)</f>
        <v>0</v>
      </c>
      <c r="CB324" s="70">
        <f t="shared" si="743"/>
        <v>6.237816038197284</v>
      </c>
      <c r="CC324" s="70">
        <f t="shared" si="744"/>
        <v>6.0973923556429064</v>
      </c>
      <c r="CD324" s="36">
        <f t="shared" si="668"/>
        <v>33.059736869487594</v>
      </c>
      <c r="CE324" s="36">
        <f t="shared" si="669"/>
        <v>1.5748851771793984</v>
      </c>
      <c r="CF324" s="36">
        <f t="shared" si="670"/>
        <v>0</v>
      </c>
      <c r="CG324" s="36">
        <f t="shared" si="671"/>
        <v>1.3917396962237074</v>
      </c>
      <c r="CH324" s="36">
        <f t="shared" si="672"/>
        <v>1.3284553267531358</v>
      </c>
      <c r="CI324" s="36">
        <f t="shared" si="673"/>
        <v>0</v>
      </c>
      <c r="CJ324" s="36">
        <f t="shared" si="674"/>
        <v>0</v>
      </c>
      <c r="CK324" s="36">
        <f t="shared" si="675"/>
        <v>0</v>
      </c>
      <c r="CL324" s="36">
        <f t="shared" si="676"/>
        <v>6.3284369470571505E-2</v>
      </c>
      <c r="CM324" s="36">
        <f t="shared" si="677"/>
        <v>1.3917396962237074</v>
      </c>
      <c r="CN324" s="36">
        <f t="shared" ca="1" si="678"/>
        <v>11.409320597697588</v>
      </c>
      <c r="CO324" s="20">
        <f t="shared" si="679"/>
        <v>120000</v>
      </c>
      <c r="CP324" s="20">
        <f t="shared" si="680"/>
        <v>2</v>
      </c>
      <c r="CQ324" s="64">
        <f t="shared" si="681"/>
        <v>6.5085482700000009E-3</v>
      </c>
      <c r="CR324" s="64">
        <f t="shared" si="682"/>
        <v>2.9288467215000002E-2</v>
      </c>
      <c r="CS324" s="36">
        <f t="shared" si="683"/>
        <v>11.93013405367072</v>
      </c>
      <c r="CT324" s="36">
        <f t="shared" si="684"/>
        <v>9.5352676880057352</v>
      </c>
      <c r="CU324" s="36">
        <f t="shared" si="685"/>
        <v>0.94207567116223412</v>
      </c>
      <c r="CV324" s="36">
        <f t="shared" si="745"/>
        <v>10.477343359167969</v>
      </c>
      <c r="CW324" s="36">
        <f t="shared" si="686"/>
        <v>0</v>
      </c>
      <c r="CX324" s="36">
        <f t="shared" si="687"/>
        <v>0</v>
      </c>
      <c r="CY324" s="36">
        <f t="shared" si="688"/>
        <v>0</v>
      </c>
      <c r="CZ324" s="36">
        <f t="shared" si="746"/>
        <v>0</v>
      </c>
      <c r="DA324" s="64">
        <f t="shared" si="689"/>
        <v>9.8053645949454094E-3</v>
      </c>
      <c r="DB324" s="70">
        <f t="shared" si="747"/>
        <v>0.99028984699553602</v>
      </c>
      <c r="DC324" s="70">
        <f>PRODUCT($DB$8:DB324)</f>
        <v>4.4029964771779048E-2</v>
      </c>
      <c r="DD324" s="36">
        <f t="shared" si="690"/>
        <v>262.6007499374744</v>
      </c>
      <c r="DE324" s="36">
        <f t="shared" si="691"/>
        <v>1308.0600888378003</v>
      </c>
      <c r="DF324" s="36">
        <f t="shared" si="692"/>
        <v>77.187267036190647</v>
      </c>
      <c r="DG324" s="36">
        <f t="shared" si="693"/>
        <v>0.57909975449740603</v>
      </c>
      <c r="DH324" s="36">
        <f t="shared" ca="1" si="694"/>
        <v>6.6352552587707014E-14</v>
      </c>
      <c r="DI324" s="36">
        <f t="shared" si="695"/>
        <v>76.368660545546149</v>
      </c>
      <c r="DJ324" s="36">
        <f t="shared" ca="1" si="696"/>
        <v>1198.4361667275655</v>
      </c>
      <c r="DK324" s="36">
        <f t="shared" si="697"/>
        <v>0</v>
      </c>
      <c r="DL324" s="36">
        <f t="shared" si="698"/>
        <v>0</v>
      </c>
      <c r="DM324" s="36">
        <f t="shared" ca="1" si="699"/>
        <v>1198.4361667275655</v>
      </c>
      <c r="DN324" s="36">
        <f t="shared" ca="1" si="748"/>
        <v>1198.4361667275693</v>
      </c>
      <c r="DO324" s="64" cm="1">
        <f t="array" ref="DO324">IFERROR(INDEX(Tbl_FwdNom,$B324,MATCH(LIDt,Tbl_FwdNom_Cols,0)),0)</f>
        <v>8.7075448699999995</v>
      </c>
      <c r="DP324" s="64">
        <f t="shared" ca="1" si="749"/>
        <v>8.6456141189999993</v>
      </c>
      <c r="DQ324" s="64">
        <f t="shared" ca="1" si="700"/>
        <v>6.9340258711865221E-3</v>
      </c>
      <c r="DR324" s="70">
        <f t="shared" ca="1" si="701"/>
        <v>0.9931137237465113</v>
      </c>
      <c r="DS324" s="70">
        <f ca="1">PRODUCT($DR$8:DR324)</f>
        <v>5.1684699869154541E-2</v>
      </c>
      <c r="DT324" s="36">
        <f t="shared" ca="1" si="702"/>
        <v>1563.0070945347368</v>
      </c>
      <c r="DU324" s="36">
        <f t="shared" ca="1" si="703"/>
        <v>88.404096095459067</v>
      </c>
      <c r="DV324" s="36">
        <f t="shared" ca="1" si="704"/>
        <v>0.69036898790168644</v>
      </c>
      <c r="DW324" s="36">
        <f t="shared" ca="1" si="705"/>
        <v>7.194267872386772E-14</v>
      </c>
      <c r="DX324" s="36">
        <f t="shared" ca="1" si="706"/>
        <v>296.19682631681945</v>
      </c>
      <c r="DY324" s="36">
        <f t="shared" ca="1" si="707"/>
        <v>3.1282121363786382</v>
      </c>
      <c r="DZ324" s="36">
        <f t="shared" ca="1" si="708"/>
        <v>84.995161014260432</v>
      </c>
      <c r="EA324" s="36">
        <f t="shared" ca="1" si="709"/>
        <v>0</v>
      </c>
      <c r="EB324" s="36">
        <f t="shared" ca="1" si="710"/>
        <v>1442.647368476114</v>
      </c>
      <c r="EC324" s="36">
        <f t="shared" ca="1" si="711"/>
        <v>0</v>
      </c>
      <c r="ED324" s="36">
        <f t="shared" ca="1" si="712"/>
        <v>0</v>
      </c>
      <c r="EE324" s="36">
        <f t="shared" ca="1" si="750"/>
        <v>0</v>
      </c>
      <c r="EF324" s="36">
        <f t="shared" ca="1" si="713"/>
        <v>1442.647368476114</v>
      </c>
      <c r="EG324" s="64"/>
      <c r="EH324" s="64"/>
      <c r="EI324" s="64"/>
      <c r="EJ324" s="70"/>
      <c r="EK324" s="70"/>
      <c r="EL324" s="70"/>
      <c r="EM324" s="70"/>
      <c r="EN324" s="70"/>
      <c r="EO324" s="36">
        <f t="shared" ca="1" si="714"/>
        <v>11.747784793688535</v>
      </c>
      <c r="EP324" s="36">
        <f t="shared" ca="1" si="715"/>
        <v>0</v>
      </c>
      <c r="EQ324" s="36">
        <f t="shared" si="716"/>
        <v>36.974224009311087</v>
      </c>
      <c r="ER324" s="36">
        <f t="shared" si="717"/>
        <v>1.5741050493427036</v>
      </c>
      <c r="ES324" s="36">
        <f t="shared" si="718"/>
        <v>-1.4375211472852243</v>
      </c>
      <c r="ET324" s="36">
        <f t="shared" ca="1" si="719"/>
        <v>0</v>
      </c>
      <c r="EU324" s="36">
        <f t="shared" ca="1" si="751"/>
        <v>1.5741050493427036</v>
      </c>
      <c r="EV324" s="36">
        <f t="shared" si="720"/>
        <v>1.2606235891181738</v>
      </c>
      <c r="EW324" s="36">
        <f t="shared" si="721"/>
        <v>48.331515277652343</v>
      </c>
      <c r="EX324" s="36">
        <f t="shared" ca="1" si="752"/>
        <v>88.140467925424304</v>
      </c>
      <c r="EY324" s="36">
        <f t="shared" si="722"/>
        <v>0</v>
      </c>
      <c r="EZ324" s="36">
        <f t="shared" si="723"/>
        <v>0</v>
      </c>
      <c r="FA324" s="36">
        <f t="shared" si="724"/>
        <v>0</v>
      </c>
      <c r="FB324" s="36">
        <f t="shared" si="725"/>
        <v>0</v>
      </c>
      <c r="FC324" s="36">
        <f t="shared" si="753"/>
        <v>0</v>
      </c>
      <c r="FD324" s="36">
        <f t="shared" si="726"/>
        <v>0</v>
      </c>
      <c r="FE324" s="36">
        <f t="shared" si="727"/>
        <v>0</v>
      </c>
      <c r="FF324" s="36">
        <f t="shared" si="754"/>
        <v>0</v>
      </c>
      <c r="FG324" s="36">
        <f t="shared" ca="1" si="728"/>
        <v>88.140467925424304</v>
      </c>
      <c r="FH324" s="36">
        <f t="shared" ca="1" si="729"/>
        <v>0.86424942357787693</v>
      </c>
      <c r="FI324" s="36">
        <f t="shared" ca="1" si="730"/>
        <v>-1.2740453837434726</v>
      </c>
      <c r="FJ324" s="36">
        <f t="shared" ca="1" si="731"/>
        <v>104.39663520338638</v>
      </c>
      <c r="FK324" s="36">
        <f t="shared" si="732"/>
        <v>0</v>
      </c>
      <c r="FL324" s="36">
        <f t="shared" si="733"/>
        <v>0</v>
      </c>
      <c r="FM324" s="36">
        <f t="shared" ca="1" si="734"/>
        <v>0</v>
      </c>
      <c r="FN324" s="36">
        <f t="shared" ca="1" si="756"/>
        <v>104.39663520338638</v>
      </c>
    </row>
    <row r="325" spans="2:170" x14ac:dyDescent="0.25">
      <c r="B325" s="2">
        <v>317</v>
      </c>
      <c r="C325" s="2">
        <f t="shared" si="762"/>
        <v>27</v>
      </c>
      <c r="D325" s="2">
        <f t="shared" si="759"/>
        <v>341</v>
      </c>
      <c r="E325" s="2">
        <f t="shared" si="757"/>
        <v>29</v>
      </c>
      <c r="F325" s="189">
        <f t="shared" si="761"/>
        <v>55365</v>
      </c>
      <c r="G325" s="2">
        <f t="shared" si="760"/>
        <v>7</v>
      </c>
      <c r="H325" s="187">
        <f t="shared" si="611"/>
        <v>61</v>
      </c>
      <c r="I325" s="186">
        <f t="shared" si="758"/>
        <v>61</v>
      </c>
      <c r="J325" s="2">
        <f t="shared" si="612"/>
        <v>0</v>
      </c>
      <c r="K325" s="2">
        <f t="shared" si="613"/>
        <v>1</v>
      </c>
      <c r="L325">
        <f t="shared" si="614"/>
        <v>2</v>
      </c>
      <c r="M325" s="190">
        <f t="shared" si="735"/>
        <v>6.01170414E-3</v>
      </c>
      <c r="N325">
        <f t="shared" si="615"/>
        <v>1</v>
      </c>
      <c r="O325">
        <f t="shared" si="616"/>
        <v>100</v>
      </c>
      <c r="P325" s="58">
        <f t="shared" si="617"/>
        <v>2.7052668630000005E-2</v>
      </c>
      <c r="Q325" s="106">
        <f t="shared" si="618"/>
        <v>2.7052668630000005E-2</v>
      </c>
      <c r="R325" s="59">
        <f t="shared" si="619"/>
        <v>2.7052668630000005E-2</v>
      </c>
      <c r="S325" s="32">
        <f t="shared" si="736"/>
        <v>2.2828343949827801E-3</v>
      </c>
      <c r="T325">
        <f t="shared" si="620"/>
        <v>1</v>
      </c>
      <c r="U325" s="32">
        <f t="shared" si="737"/>
        <v>5.3415945000000002E-4</v>
      </c>
      <c r="V325">
        <f t="shared" si="621"/>
        <v>1</v>
      </c>
      <c r="W325">
        <f t="shared" si="622"/>
        <v>100</v>
      </c>
      <c r="X325" s="58">
        <f t="shared" si="623"/>
        <v>2.4037175250000002E-3</v>
      </c>
      <c r="Y325" s="58">
        <f t="shared" si="624"/>
        <v>2.4037175250000002E-3</v>
      </c>
      <c r="Z325" s="32">
        <f t="shared" si="625"/>
        <v>2.4037175250000002E-3</v>
      </c>
      <c r="AA325" s="32">
        <f t="shared" si="626"/>
        <v>2.0053081532256378E-4</v>
      </c>
      <c r="AB325" s="59">
        <f t="shared" si="627"/>
        <v>4.9056245199999996E-3</v>
      </c>
      <c r="AC325" s="59">
        <f t="shared" si="628"/>
        <v>4.9056245199999996E-3</v>
      </c>
      <c r="AD325">
        <f t="shared" si="629"/>
        <v>1</v>
      </c>
      <c r="AE325" s="59">
        <f t="shared" si="630"/>
        <v>4.9056245199999996E-3</v>
      </c>
      <c r="AF325" s="59">
        <f t="shared" si="631"/>
        <v>4.1758461800000006E-3</v>
      </c>
      <c r="AG325" s="59">
        <f t="shared" si="632"/>
        <v>4.1758461800000006E-3</v>
      </c>
      <c r="AH325">
        <f t="shared" si="633"/>
        <v>1</v>
      </c>
      <c r="AI325" s="59">
        <f t="shared" si="634"/>
        <v>4.1758461800000006E-3</v>
      </c>
      <c r="AJ325" s="59">
        <f t="shared" si="635"/>
        <v>0</v>
      </c>
      <c r="AK325" s="59">
        <f t="shared" si="636"/>
        <v>0</v>
      </c>
      <c r="AL325" s="59">
        <f t="shared" si="637"/>
        <v>0</v>
      </c>
      <c r="AM325" s="12">
        <f t="shared" si="738"/>
        <v>3.9731245251321184E-2</v>
      </c>
      <c r="AN325" s="12">
        <f t="shared" si="739"/>
        <v>0</v>
      </c>
      <c r="AO325" s="66">
        <f t="shared" si="638"/>
        <v>9.0699853215212248E-5</v>
      </c>
      <c r="AP325" s="66">
        <f t="shared" si="639"/>
        <v>7.9673390040281778E-6</v>
      </c>
      <c r="AQ325" s="59">
        <f t="shared" si="640"/>
        <v>1.9490657091501476E-4</v>
      </c>
      <c r="AR325" s="59">
        <f t="shared" si="641"/>
        <v>1.6591156870937273E-4</v>
      </c>
      <c r="AS325" s="59">
        <f t="shared" si="642"/>
        <v>0</v>
      </c>
      <c r="AT325" s="12">
        <f t="shared" si="643"/>
        <v>3.9271759919477553E-2</v>
      </c>
      <c r="AU325" s="59">
        <f t="shared" si="740"/>
        <v>0</v>
      </c>
      <c r="AV325" s="59">
        <f t="shared" si="741"/>
        <v>-3.550762114890027E-18</v>
      </c>
      <c r="AW325" s="70">
        <f t="shared" si="644"/>
        <v>0</v>
      </c>
      <c r="AX325" s="20">
        <f t="shared" si="645"/>
        <v>200000</v>
      </c>
      <c r="AY325" s="20">
        <f t="shared" si="646"/>
        <v>0</v>
      </c>
      <c r="AZ325" s="20">
        <f t="shared" si="647"/>
        <v>0</v>
      </c>
      <c r="BA325" s="20">
        <f t="shared" si="648"/>
        <v>200000</v>
      </c>
      <c r="BB325" s="36">
        <f t="shared" si="649"/>
        <v>1</v>
      </c>
      <c r="BC325" s="36">
        <f t="shared" si="650"/>
        <v>0</v>
      </c>
      <c r="BD325" s="80">
        <f t="shared" si="651"/>
        <v>18.139970643042449</v>
      </c>
      <c r="BE325" s="36">
        <f t="shared" si="652"/>
        <v>0</v>
      </c>
      <c r="BF325" s="36">
        <f t="shared" si="653"/>
        <v>0</v>
      </c>
      <c r="BG325" s="36">
        <f t="shared" si="654"/>
        <v>18.139970643042449</v>
      </c>
      <c r="BH325" s="36">
        <f t="shared" si="655"/>
        <v>1.5934678008056355</v>
      </c>
      <c r="BI325" s="36">
        <f t="shared" si="656"/>
        <v>0</v>
      </c>
      <c r="BJ325" s="36">
        <f t="shared" si="657"/>
        <v>0</v>
      </c>
      <c r="BK325" s="36">
        <f t="shared" si="658"/>
        <v>1.5934678008056355</v>
      </c>
      <c r="BL325" s="68">
        <f ca="1">IF(OR(AT325=0,E325&gt;ProjTerm),0,VLOOKUP(D325,'Life Events'!$AE$5:$AI$1206,5,FALSE))</f>
        <v>3.8168882011135562E-16</v>
      </c>
      <c r="BM325" s="93">
        <f t="shared" ca="1" si="659"/>
        <v>3.8168882011135562E-16</v>
      </c>
      <c r="BN325" s="93">
        <f t="shared" ca="1" si="660"/>
        <v>1.4989591707361814E-17</v>
      </c>
      <c r="BO325" s="36">
        <f t="shared" ca="1" si="661"/>
        <v>2.2808585306179081E-15</v>
      </c>
      <c r="BP325" s="36">
        <f t="shared" si="662"/>
        <v>8.2495225923113879E-3</v>
      </c>
      <c r="BQ325" s="36">
        <f t="shared" si="663"/>
        <v>98.308397505347614</v>
      </c>
      <c r="BR325" s="36">
        <f t="shared" si="664"/>
        <v>154.78110000000001</v>
      </c>
      <c r="BS325" s="36">
        <f t="shared" si="665"/>
        <v>152.1628190511496</v>
      </c>
      <c r="BT325" s="36">
        <f t="shared" si="666"/>
        <v>5.9757016984476525</v>
      </c>
      <c r="BU325" s="70" cm="1">
        <f t="array" ref="BU325">IF(AND(ActInt=1,$J325=0),INDEX(Tbl_FwdNom,$B325-IVP,MATCH(ValnDt,Tbl_FwdNom_Cols)),INDEX(Tbl_FwdNom,$B325,MATCH(StartDt,Tbl_FwdNom_Cols)))</f>
        <v>12.421124649999999</v>
      </c>
      <c r="BV325" s="70" cm="1">
        <f t="array" ref="BV325">INDEX(Tbl_FwdReal,$B325,MATCH(StartDt,Tbl_FwdReal_Cols))</f>
        <v>4.9923424719999998</v>
      </c>
      <c r="BW325" s="70" cm="1">
        <f t="array" ref="BW325">IF(RunType&lt;&gt;"OPN",INDEX(Tbl_FwdReal,$B325,MATCH(ValnDt,Tbl_FwdReal_Cols)),IF(AND($J325=0,ActInt=1),INDEX(Tbl_FwdReal,$B325-IVP,MATCH(ValnDt,Tbl_FwdReal_Cols)),-999))*$K325</f>
        <v>4.9923424719999998</v>
      </c>
      <c r="BX325" s="70">
        <f t="shared" si="667"/>
        <v>4.9923424719999998E-2</v>
      </c>
      <c r="BY325" s="70">
        <f t="shared" si="742"/>
        <v>7.075546657110876E-2</v>
      </c>
      <c r="BZ325" s="64">
        <f t="shared" si="755"/>
        <v>5.7132958816452639E-3</v>
      </c>
      <c r="CA325" s="70" cm="1">
        <f t="array" ref="CA325">IF($J325=1,CA324*(1+INDEX(Tbl_CPI,$B325,MATCH(IF(RunType="OPN",StartDt,ValnDt),Tbl_CPI_Cols))),0)</f>
        <v>0</v>
      </c>
      <c r="CB325" s="70">
        <f t="shared" si="743"/>
        <v>6.2734545268787771</v>
      </c>
      <c r="CC325" s="70">
        <f t="shared" si="744"/>
        <v>6.0973923556429064</v>
      </c>
      <c r="CD325" s="36">
        <f t="shared" si="668"/>
        <v>33.059736869487594</v>
      </c>
      <c r="CE325" s="36">
        <f t="shared" si="669"/>
        <v>1.5748851771793984</v>
      </c>
      <c r="CF325" s="36">
        <f t="shared" si="670"/>
        <v>0</v>
      </c>
      <c r="CG325" s="36">
        <f t="shared" si="671"/>
        <v>1.3760766627229419</v>
      </c>
      <c r="CH325" s="36">
        <f t="shared" si="672"/>
        <v>1.3135045135057568</v>
      </c>
      <c r="CI325" s="36">
        <f t="shared" si="673"/>
        <v>0</v>
      </c>
      <c r="CJ325" s="36">
        <f t="shared" si="674"/>
        <v>0</v>
      </c>
      <c r="CK325" s="36">
        <f t="shared" si="675"/>
        <v>0</v>
      </c>
      <c r="CL325" s="36">
        <f t="shared" si="676"/>
        <v>6.2572149217185097E-2</v>
      </c>
      <c r="CM325" s="36">
        <f t="shared" si="677"/>
        <v>1.3760766627229419</v>
      </c>
      <c r="CN325" s="36">
        <f t="shared" ca="1" si="678"/>
        <v>13.749487222808122</v>
      </c>
      <c r="CO325" s="20">
        <f t="shared" si="679"/>
        <v>120000</v>
      </c>
      <c r="CP325" s="20">
        <f t="shared" si="680"/>
        <v>2</v>
      </c>
      <c r="CQ325" s="64">
        <f t="shared" si="681"/>
        <v>7.4266665900000004E-3</v>
      </c>
      <c r="CR325" s="64">
        <f t="shared" si="682"/>
        <v>3.3419999655000004E-2</v>
      </c>
      <c r="CS325" s="36">
        <f t="shared" si="683"/>
        <v>13.486021935785038</v>
      </c>
      <c r="CT325" s="36">
        <f t="shared" si="684"/>
        <v>10.883982385825469</v>
      </c>
      <c r="CU325" s="36">
        <f t="shared" si="685"/>
        <v>0.95608068048338135</v>
      </c>
      <c r="CV325" s="36">
        <f t="shared" si="745"/>
        <v>11.840063066308851</v>
      </c>
      <c r="CW325" s="36">
        <f t="shared" si="686"/>
        <v>0</v>
      </c>
      <c r="CX325" s="36">
        <f t="shared" si="687"/>
        <v>0</v>
      </c>
      <c r="CY325" s="36">
        <f t="shared" si="688"/>
        <v>0</v>
      </c>
      <c r="CZ325" s="36">
        <f t="shared" si="746"/>
        <v>0</v>
      </c>
      <c r="DA325" s="64">
        <f t="shared" si="689"/>
        <v>9.8045591080522243E-3</v>
      </c>
      <c r="DB325" s="70">
        <f t="shared" si="747"/>
        <v>0.99029063691620434</v>
      </c>
      <c r="DC325" s="70">
        <f>PRODUCT($DB$8:DB325)</f>
        <v>4.3602461857243112E-2</v>
      </c>
      <c r="DD325" s="36">
        <f t="shared" si="690"/>
        <v>259.19973281360757</v>
      </c>
      <c r="DE325" s="36">
        <f t="shared" si="691"/>
        <v>1302.7450706526522</v>
      </c>
      <c r="DF325" s="36">
        <f t="shared" si="692"/>
        <v>76.350586357430345</v>
      </c>
      <c r="DG325" s="36">
        <f t="shared" si="693"/>
        <v>0.57652804967752302</v>
      </c>
      <c r="DH325" s="36">
        <f t="shared" ca="1" si="694"/>
        <v>6.4722251580905426E-14</v>
      </c>
      <c r="DI325" s="36">
        <f t="shared" si="695"/>
        <v>75.72785310416792</v>
      </c>
      <c r="DJ325" s="36">
        <f t="shared" ca="1" si="696"/>
        <v>1195.0472492509653</v>
      </c>
      <c r="DK325" s="36">
        <f t="shared" si="697"/>
        <v>0</v>
      </c>
      <c r="DL325" s="36">
        <f t="shared" si="698"/>
        <v>0</v>
      </c>
      <c r="DM325" s="36">
        <f t="shared" ca="1" si="699"/>
        <v>1195.0472492509653</v>
      </c>
      <c r="DN325" s="36">
        <f t="shared" ca="1" si="748"/>
        <v>1195.0472492509696</v>
      </c>
      <c r="DO325" s="64" cm="1">
        <f t="array" ref="DO325">IFERROR(INDEX(Tbl_FwdNom,$B325,MATCH(LIDt,Tbl_FwdNom_Cols,0)),0)</f>
        <v>8.7058240950000005</v>
      </c>
      <c r="DP325" s="64">
        <f t="shared" ca="1" si="749"/>
        <v>8.6438943249999998</v>
      </c>
      <c r="DQ325" s="64">
        <f t="shared" ca="1" si="700"/>
        <v>6.9326975987769046E-3</v>
      </c>
      <c r="DR325" s="70">
        <f t="shared" ca="1" si="701"/>
        <v>0.99311503378993526</v>
      </c>
      <c r="DS325" s="70">
        <f ca="1">PRODUCT($DR$8:DR325)</f>
        <v>5.1328852456978075E-2</v>
      </c>
      <c r="DT325" s="36">
        <f t="shared" ca="1" si="702"/>
        <v>1555.7029794228465</v>
      </c>
      <c r="DU325" s="36">
        <f t="shared" ca="1" si="703"/>
        <v>87.423507159376456</v>
      </c>
      <c r="DV325" s="36">
        <f t="shared" ca="1" si="704"/>
        <v>0.68690558473407115</v>
      </c>
      <c r="DW325" s="36">
        <f t="shared" ca="1" si="705"/>
        <v>7.016057702928834E-14</v>
      </c>
      <c r="DX325" s="36">
        <f t="shared" ca="1" si="706"/>
        <v>292.27456764494372</v>
      </c>
      <c r="DY325" s="36">
        <f t="shared" ca="1" si="707"/>
        <v>3.0868931421391617</v>
      </c>
      <c r="DZ325" s="36">
        <f t="shared" ca="1" si="708"/>
        <v>84.261796119839133</v>
      </c>
      <c r="EA325" s="36">
        <f t="shared" ca="1" si="709"/>
        <v>0</v>
      </c>
      <c r="EB325" s="36">
        <f t="shared" ca="1" si="710"/>
        <v>1437.5137026145233</v>
      </c>
      <c r="EC325" s="36">
        <f t="shared" ca="1" si="711"/>
        <v>0</v>
      </c>
      <c r="ED325" s="36">
        <f t="shared" ca="1" si="712"/>
        <v>0</v>
      </c>
      <c r="EE325" s="36">
        <f t="shared" ca="1" si="750"/>
        <v>0</v>
      </c>
      <c r="EF325" s="36">
        <f t="shared" ca="1" si="713"/>
        <v>1437.5137026145233</v>
      </c>
      <c r="EG325" s="64"/>
      <c r="EH325" s="64"/>
      <c r="EI325" s="64"/>
      <c r="EJ325" s="70"/>
      <c r="EK325" s="70"/>
      <c r="EL325" s="70"/>
      <c r="EM325" s="70"/>
      <c r="EN325" s="70"/>
      <c r="EO325" s="36">
        <f t="shared" ca="1" si="714"/>
        <v>11.736646408931069</v>
      </c>
      <c r="EP325" s="36">
        <f t="shared" ca="1" si="715"/>
        <v>0</v>
      </c>
      <c r="EQ325" s="36">
        <f t="shared" si="716"/>
        <v>36.810026408884362</v>
      </c>
      <c r="ER325" s="36">
        <f t="shared" si="717"/>
        <v>1.5537183664072798</v>
      </c>
      <c r="ES325" s="36">
        <f t="shared" si="718"/>
        <v>-1.4189034013762662</v>
      </c>
      <c r="ET325" s="36">
        <f t="shared" ca="1" si="719"/>
        <v>0</v>
      </c>
      <c r="EU325" s="36">
        <f t="shared" ca="1" si="751"/>
        <v>1.5537183664072798</v>
      </c>
      <c r="EV325" s="36">
        <f t="shared" si="720"/>
        <v>1.2500457294187481</v>
      </c>
      <c r="EW325" s="36">
        <f t="shared" si="721"/>
        <v>48.116881460548313</v>
      </c>
      <c r="EX325" s="36">
        <f t="shared" ca="1" si="752"/>
        <v>87.730671965258708</v>
      </c>
      <c r="EY325" s="36">
        <f t="shared" si="722"/>
        <v>0</v>
      </c>
      <c r="EZ325" s="36">
        <f t="shared" si="723"/>
        <v>0</v>
      </c>
      <c r="FA325" s="36">
        <f t="shared" si="724"/>
        <v>0</v>
      </c>
      <c r="FB325" s="36">
        <f t="shared" si="725"/>
        <v>0</v>
      </c>
      <c r="FC325" s="36">
        <f t="shared" si="753"/>
        <v>0</v>
      </c>
      <c r="FD325" s="36">
        <f t="shared" si="726"/>
        <v>0</v>
      </c>
      <c r="FE325" s="36">
        <f t="shared" si="727"/>
        <v>0</v>
      </c>
      <c r="FF325" s="36">
        <f t="shared" si="754"/>
        <v>0</v>
      </c>
      <c r="FG325" s="36">
        <f t="shared" ca="1" si="728"/>
        <v>87.730671965258708</v>
      </c>
      <c r="FH325" s="36">
        <f t="shared" ca="1" si="729"/>
        <v>0.86016055887251919</v>
      </c>
      <c r="FI325" s="36">
        <f t="shared" ca="1" si="730"/>
        <v>-1.2593128894262946</v>
      </c>
      <c r="FJ325" s="36">
        <f t="shared" ca="1" si="731"/>
        <v>103.86107261615498</v>
      </c>
      <c r="FK325" s="36">
        <f t="shared" si="732"/>
        <v>0</v>
      </c>
      <c r="FL325" s="36">
        <f t="shared" si="733"/>
        <v>0</v>
      </c>
      <c r="FM325" s="36">
        <f t="shared" ca="1" si="734"/>
        <v>0</v>
      </c>
      <c r="FN325" s="36">
        <f t="shared" ca="1" si="756"/>
        <v>103.86107261615498</v>
      </c>
    </row>
    <row r="326" spans="2:170" x14ac:dyDescent="0.25">
      <c r="B326" s="2">
        <v>318</v>
      </c>
      <c r="C326" s="2">
        <f t="shared" si="762"/>
        <v>27</v>
      </c>
      <c r="D326" s="2">
        <f t="shared" si="759"/>
        <v>342</v>
      </c>
      <c r="E326" s="2">
        <f t="shared" si="757"/>
        <v>29</v>
      </c>
      <c r="F326" s="189">
        <f t="shared" si="761"/>
        <v>55396</v>
      </c>
      <c r="G326" s="2">
        <f t="shared" si="760"/>
        <v>8</v>
      </c>
      <c r="H326" s="187">
        <f t="shared" si="611"/>
        <v>61.083333333333336</v>
      </c>
      <c r="I326" s="186">
        <f t="shared" si="758"/>
        <v>61</v>
      </c>
      <c r="J326" s="2">
        <f t="shared" si="612"/>
        <v>0</v>
      </c>
      <c r="K326" s="2">
        <f t="shared" si="613"/>
        <v>1</v>
      </c>
      <c r="L326">
        <f t="shared" si="614"/>
        <v>2</v>
      </c>
      <c r="M326" s="190">
        <f t="shared" si="735"/>
        <v>6.01170414E-3</v>
      </c>
      <c r="N326">
        <f t="shared" si="615"/>
        <v>1</v>
      </c>
      <c r="O326">
        <f t="shared" si="616"/>
        <v>100</v>
      </c>
      <c r="P326" s="58">
        <f t="shared" si="617"/>
        <v>2.7052668630000005E-2</v>
      </c>
      <c r="Q326" s="106">
        <f t="shared" si="618"/>
        <v>2.7052668630000005E-2</v>
      </c>
      <c r="R326" s="59">
        <f t="shared" si="619"/>
        <v>2.7052668630000005E-2</v>
      </c>
      <c r="S326" s="32">
        <f t="shared" si="736"/>
        <v>2.2828343949827801E-3</v>
      </c>
      <c r="T326">
        <f t="shared" si="620"/>
        <v>1</v>
      </c>
      <c r="U326" s="32">
        <f t="shared" si="737"/>
        <v>5.3415945000000002E-4</v>
      </c>
      <c r="V326">
        <f t="shared" si="621"/>
        <v>1</v>
      </c>
      <c r="W326">
        <f t="shared" si="622"/>
        <v>100</v>
      </c>
      <c r="X326" s="58">
        <f t="shared" si="623"/>
        <v>2.4037175250000002E-3</v>
      </c>
      <c r="Y326" s="58">
        <f t="shared" si="624"/>
        <v>2.4037175250000002E-3</v>
      </c>
      <c r="Z326" s="32">
        <f t="shared" si="625"/>
        <v>2.4037175250000002E-3</v>
      </c>
      <c r="AA326" s="32">
        <f t="shared" si="626"/>
        <v>2.0053081532256378E-4</v>
      </c>
      <c r="AB326" s="59">
        <f t="shared" si="627"/>
        <v>4.9056245199999996E-3</v>
      </c>
      <c r="AC326" s="59">
        <f t="shared" si="628"/>
        <v>4.9056245199999996E-3</v>
      </c>
      <c r="AD326">
        <f t="shared" si="629"/>
        <v>1</v>
      </c>
      <c r="AE326" s="59">
        <f t="shared" si="630"/>
        <v>4.9056245199999996E-3</v>
      </c>
      <c r="AF326" s="59">
        <f t="shared" si="631"/>
        <v>4.1758461800000006E-3</v>
      </c>
      <c r="AG326" s="59">
        <f t="shared" si="632"/>
        <v>4.1758461800000006E-3</v>
      </c>
      <c r="AH326">
        <f t="shared" si="633"/>
        <v>1</v>
      </c>
      <c r="AI326" s="59">
        <f t="shared" si="634"/>
        <v>4.1758461800000006E-3</v>
      </c>
      <c r="AJ326" s="59">
        <f t="shared" si="635"/>
        <v>0</v>
      </c>
      <c r="AK326" s="59">
        <f t="shared" si="636"/>
        <v>0</v>
      </c>
      <c r="AL326" s="59">
        <f t="shared" si="637"/>
        <v>0</v>
      </c>
      <c r="AM326" s="12">
        <f t="shared" si="738"/>
        <v>3.9271759919477553E-2</v>
      </c>
      <c r="AN326" s="12">
        <f t="shared" si="739"/>
        <v>0</v>
      </c>
      <c r="AO326" s="66">
        <f t="shared" si="638"/>
        <v>8.965092429568953E-5</v>
      </c>
      <c r="AP326" s="66">
        <f t="shared" si="639"/>
        <v>7.8751980358048162E-6</v>
      </c>
      <c r="AQ326" s="59">
        <f t="shared" si="640"/>
        <v>1.9265250840454229E-4</v>
      </c>
      <c r="AR326" s="59">
        <f t="shared" si="641"/>
        <v>1.6399282864162747E-4</v>
      </c>
      <c r="AS326" s="59">
        <f t="shared" si="642"/>
        <v>0</v>
      </c>
      <c r="AT326" s="12">
        <f t="shared" si="643"/>
        <v>3.8817588460099882E-2</v>
      </c>
      <c r="AU326" s="59">
        <f t="shared" si="740"/>
        <v>0</v>
      </c>
      <c r="AV326" s="59">
        <f t="shared" si="741"/>
        <v>-6.965998958219366E-18</v>
      </c>
      <c r="AW326" s="70">
        <f t="shared" si="644"/>
        <v>0</v>
      </c>
      <c r="AX326" s="20">
        <f t="shared" si="645"/>
        <v>200000</v>
      </c>
      <c r="AY326" s="20">
        <f t="shared" si="646"/>
        <v>0</v>
      </c>
      <c r="AZ326" s="20">
        <f t="shared" si="647"/>
        <v>0</v>
      </c>
      <c r="BA326" s="20">
        <f t="shared" si="648"/>
        <v>200000</v>
      </c>
      <c r="BB326" s="36">
        <f t="shared" si="649"/>
        <v>1</v>
      </c>
      <c r="BC326" s="36">
        <f t="shared" si="650"/>
        <v>0</v>
      </c>
      <c r="BD326" s="80">
        <f t="shared" si="651"/>
        <v>17.930184859137906</v>
      </c>
      <c r="BE326" s="36">
        <f t="shared" si="652"/>
        <v>0</v>
      </c>
      <c r="BF326" s="36">
        <f t="shared" si="653"/>
        <v>0</v>
      </c>
      <c r="BG326" s="36">
        <f t="shared" si="654"/>
        <v>17.930184859137906</v>
      </c>
      <c r="BH326" s="36">
        <f t="shared" si="655"/>
        <v>1.5750396071609631</v>
      </c>
      <c r="BI326" s="36">
        <f t="shared" si="656"/>
        <v>0</v>
      </c>
      <c r="BJ326" s="36">
        <f t="shared" si="657"/>
        <v>0</v>
      </c>
      <c r="BK326" s="36">
        <f t="shared" si="658"/>
        <v>1.5750396071609631</v>
      </c>
      <c r="BL326" s="68">
        <f ca="1">IF(OR(AT326=0,E326&gt;ProjTerm),0,VLOOKUP(D326,'Life Events'!$AE$5:$AI$1206,5,FALSE))</f>
        <v>3.7727465153796965E-16</v>
      </c>
      <c r="BM326" s="93">
        <f t="shared" ca="1" si="659"/>
        <v>3.7727465153796965E-16</v>
      </c>
      <c r="BN326" s="93">
        <f t="shared" ca="1" si="660"/>
        <v>1.4644892159828494E-17</v>
      </c>
      <c r="BO326" s="36">
        <f t="shared" ca="1" si="661"/>
        <v>2.2284080757395825E-15</v>
      </c>
      <c r="BP326" s="36">
        <f t="shared" si="662"/>
        <v>8.1541182171929478E-3</v>
      </c>
      <c r="BQ326" s="36">
        <f t="shared" si="663"/>
        <v>98.308397505347614</v>
      </c>
      <c r="BR326" s="36">
        <f t="shared" si="664"/>
        <v>154.78110000000001</v>
      </c>
      <c r="BS326" s="36">
        <f t="shared" si="665"/>
        <v>152.1628190511496</v>
      </c>
      <c r="BT326" s="36">
        <f t="shared" si="666"/>
        <v>5.9065936888561712</v>
      </c>
      <c r="BU326" s="70" cm="1">
        <f t="array" ref="BU326">IF(AND(ActInt=1,$J326=0),INDEX(Tbl_FwdNom,$B326-IVP,MATCH(ValnDt,Tbl_FwdNom_Cols)),INDEX(Tbl_FwdNom,$B326,MATCH(StartDt,Tbl_FwdNom_Cols)))</f>
        <v>12.420030913</v>
      </c>
      <c r="BV326" s="70" cm="1">
        <f t="array" ref="BV326">INDEX(Tbl_FwdReal,$B326,MATCH(StartDt,Tbl_FwdReal_Cols))</f>
        <v>4.9889097329999998</v>
      </c>
      <c r="BW326" s="70" cm="1">
        <f t="array" ref="BW326">IF(RunType&lt;&gt;"OPN",INDEX(Tbl_FwdReal,$B326,MATCH(ValnDt,Tbl_FwdReal_Cols)),IF(AND($J326=0,ActInt=1),INDEX(Tbl_FwdReal,$B326-IVP,MATCH(ValnDt,Tbl_FwdReal_Cols)),-999))*$K326</f>
        <v>4.9889097329999998</v>
      </c>
      <c r="BX326" s="70">
        <f t="shared" si="667"/>
        <v>4.988909733E-2</v>
      </c>
      <c r="BY326" s="70">
        <f t="shared" si="742"/>
        <v>7.0780058569026805E-2</v>
      </c>
      <c r="BZ326" s="64">
        <f t="shared" si="755"/>
        <v>5.7152207094659513E-3</v>
      </c>
      <c r="CA326" s="70" cm="1">
        <f t="array" ref="CA326">IF($J326=1,CA325*(1+INDEX(Tbl_CPI,$B326,MATCH(IF(RunType="OPN",StartDt,ValnDt),Tbl_CPI_Cols))),0)</f>
        <v>0</v>
      </c>
      <c r="CB326" s="70">
        <f t="shared" si="743"/>
        <v>6.3093087041106877</v>
      </c>
      <c r="CC326" s="70">
        <f t="shared" si="744"/>
        <v>6.0973923556429064</v>
      </c>
      <c r="CD326" s="36">
        <f t="shared" si="668"/>
        <v>33.059736869487594</v>
      </c>
      <c r="CE326" s="36">
        <f t="shared" si="669"/>
        <v>1.5748851771793984</v>
      </c>
      <c r="CF326" s="36">
        <f t="shared" si="670"/>
        <v>0</v>
      </c>
      <c r="CG326" s="36">
        <f t="shared" si="671"/>
        <v>1.3601625619185502</v>
      </c>
      <c r="CH326" s="36">
        <f t="shared" si="672"/>
        <v>1.2983140493396172</v>
      </c>
      <c r="CI326" s="36">
        <f t="shared" si="673"/>
        <v>0</v>
      </c>
      <c r="CJ326" s="36">
        <f t="shared" si="674"/>
        <v>0</v>
      </c>
      <c r="CK326" s="36">
        <f t="shared" si="675"/>
        <v>0</v>
      </c>
      <c r="CL326" s="36">
        <f t="shared" si="676"/>
        <v>6.1848512578933201E-2</v>
      </c>
      <c r="CM326" s="36">
        <f t="shared" si="677"/>
        <v>1.3601625619185502</v>
      </c>
      <c r="CN326" s="36">
        <f t="shared" ca="1" si="678"/>
        <v>13.590476659225507</v>
      </c>
      <c r="CO326" s="20">
        <f t="shared" si="679"/>
        <v>120000</v>
      </c>
      <c r="CP326" s="20">
        <f t="shared" si="680"/>
        <v>2</v>
      </c>
      <c r="CQ326" s="64">
        <f t="shared" si="681"/>
        <v>7.4266665900000004E-3</v>
      </c>
      <c r="CR326" s="64">
        <f t="shared" si="682"/>
        <v>3.3419999655000004E-2</v>
      </c>
      <c r="CS326" s="36">
        <f t="shared" si="683"/>
        <v>13.330058305014903</v>
      </c>
      <c r="CT326" s="36">
        <f t="shared" si="684"/>
        <v>10.758110915482744</v>
      </c>
      <c r="CU326" s="36">
        <f t="shared" si="685"/>
        <v>0.94502376429657797</v>
      </c>
      <c r="CV326" s="36">
        <f t="shared" si="745"/>
        <v>11.703134679779321</v>
      </c>
      <c r="CW326" s="36">
        <f t="shared" si="686"/>
        <v>0</v>
      </c>
      <c r="CX326" s="36">
        <f t="shared" si="687"/>
        <v>0</v>
      </c>
      <c r="CY326" s="36">
        <f t="shared" si="688"/>
        <v>0</v>
      </c>
      <c r="CZ326" s="36">
        <f t="shared" si="746"/>
        <v>0</v>
      </c>
      <c r="DA326" s="64">
        <f t="shared" si="689"/>
        <v>9.8037404114346138E-3</v>
      </c>
      <c r="DB326" s="70">
        <f t="shared" si="747"/>
        <v>0.99029143979260748</v>
      </c>
      <c r="DC326" s="70">
        <f>PRODUCT($DB$8:DB326)</f>
        <v>4.3179144731111528E-2</v>
      </c>
      <c r="DD326" s="36">
        <f t="shared" si="690"/>
        <v>255.83426601996919</v>
      </c>
      <c r="DE326" s="36">
        <f t="shared" si="691"/>
        <v>1297.5866602884689</v>
      </c>
      <c r="DF326" s="36">
        <f t="shared" si="692"/>
        <v>75.524068079178448</v>
      </c>
      <c r="DG326" s="36">
        <f t="shared" si="693"/>
        <v>0.57402606279927926</v>
      </c>
      <c r="DH326" s="36">
        <f t="shared" ca="1" si="694"/>
        <v>6.3128363658508598E-14</v>
      </c>
      <c r="DI326" s="36">
        <f t="shared" si="695"/>
        <v>75.096772075323472</v>
      </c>
      <c r="DJ326" s="36">
        <f t="shared" ca="1" si="696"/>
        <v>1191.7992083602026</v>
      </c>
      <c r="DK326" s="36">
        <f t="shared" si="697"/>
        <v>0</v>
      </c>
      <c r="DL326" s="36">
        <f t="shared" si="698"/>
        <v>0</v>
      </c>
      <c r="DM326" s="36">
        <f t="shared" ca="1" si="699"/>
        <v>1191.7992083602026</v>
      </c>
      <c r="DN326" s="36">
        <f t="shared" ca="1" si="748"/>
        <v>1191.7992083602066</v>
      </c>
      <c r="DO326" s="64" cm="1">
        <f t="array" ref="DO326">IFERROR(INDEX(Tbl_FwdNom,$B326,MATCH(LIDt,Tbl_FwdNom_Cols,0)),0)</f>
        <v>8.7041033470000002</v>
      </c>
      <c r="DP326" s="64">
        <f t="shared" ca="1" si="749"/>
        <v>8.6421745570000006</v>
      </c>
      <c r="DQ326" s="64">
        <f t="shared" ca="1" si="700"/>
        <v>6.9313693271744192E-3</v>
      </c>
      <c r="DR326" s="70">
        <f t="shared" ca="1" si="701"/>
        <v>0.99311634383601943</v>
      </c>
      <c r="DS326" s="70">
        <f ca="1">PRODUCT($DR$8:DR326)</f>
        <v>5.0975522285372547E-2</v>
      </c>
      <c r="DT326" s="36">
        <f t="shared" ca="1" si="702"/>
        <v>1548.555946477474</v>
      </c>
      <c r="DU326" s="36">
        <f t="shared" ca="1" si="703"/>
        <v>86.454432168214012</v>
      </c>
      <c r="DV326" s="36">
        <f t="shared" ca="1" si="704"/>
        <v>0.68351266281756873</v>
      </c>
      <c r="DW326" s="36">
        <f t="shared" ca="1" si="705"/>
        <v>6.8418477825146415E-14</v>
      </c>
      <c r="DX326" s="36">
        <f t="shared" ca="1" si="706"/>
        <v>288.39383692937486</v>
      </c>
      <c r="DY326" s="36">
        <f t="shared" ca="1" si="707"/>
        <v>3.0460123311188956</v>
      </c>
      <c r="DZ326" s="36">
        <f t="shared" ca="1" si="708"/>
        <v>83.538532605398558</v>
      </c>
      <c r="EA326" s="36">
        <f t="shared" ca="1" si="709"/>
        <v>0</v>
      </c>
      <c r="EB326" s="36">
        <f t="shared" ca="1" si="710"/>
        <v>1432.517573990013</v>
      </c>
      <c r="EC326" s="36">
        <f t="shared" ca="1" si="711"/>
        <v>0</v>
      </c>
      <c r="ED326" s="36">
        <f t="shared" ca="1" si="712"/>
        <v>0</v>
      </c>
      <c r="EE326" s="36">
        <f t="shared" ca="1" si="750"/>
        <v>0</v>
      </c>
      <c r="EF326" s="36">
        <f t="shared" ca="1" si="713"/>
        <v>1432.517573990013</v>
      </c>
      <c r="EG326" s="64"/>
      <c r="EH326" s="64"/>
      <c r="EI326" s="64"/>
      <c r="EJ326" s="70"/>
      <c r="EK326" s="70"/>
      <c r="EL326" s="70"/>
      <c r="EM326" s="70"/>
      <c r="EN326" s="70"/>
      <c r="EO326" s="36">
        <f t="shared" ca="1" si="714"/>
        <v>11.702598330381061</v>
      </c>
      <c r="EP326" s="36">
        <f t="shared" ca="1" si="715"/>
        <v>0</v>
      </c>
      <c r="EQ326" s="36">
        <f t="shared" si="716"/>
        <v>36.650280143088011</v>
      </c>
      <c r="ER326" s="36">
        <f t="shared" si="717"/>
        <v>1.5335447824608412</v>
      </c>
      <c r="ES326" s="36">
        <f t="shared" si="718"/>
        <v>-1.4004802640185348</v>
      </c>
      <c r="ET326" s="36">
        <f t="shared" ca="1" si="719"/>
        <v>0</v>
      </c>
      <c r="EU326" s="36">
        <f t="shared" ca="1" si="751"/>
        <v>1.5335447824608412</v>
      </c>
      <c r="EV326" s="36">
        <f t="shared" si="720"/>
        <v>1.2396284243891307</v>
      </c>
      <c r="EW326" s="36">
        <f t="shared" si="721"/>
        <v>47.908066284766939</v>
      </c>
      <c r="EX326" s="36">
        <f t="shared" ca="1" si="752"/>
        <v>87.331519634704932</v>
      </c>
      <c r="EY326" s="36">
        <f t="shared" si="722"/>
        <v>0</v>
      </c>
      <c r="EZ326" s="36">
        <f t="shared" si="723"/>
        <v>0</v>
      </c>
      <c r="FA326" s="36">
        <f t="shared" si="724"/>
        <v>0</v>
      </c>
      <c r="FB326" s="36">
        <f t="shared" si="725"/>
        <v>0</v>
      </c>
      <c r="FC326" s="36">
        <f t="shared" si="753"/>
        <v>0</v>
      </c>
      <c r="FD326" s="36">
        <f t="shared" si="726"/>
        <v>0</v>
      </c>
      <c r="FE326" s="36">
        <f t="shared" si="727"/>
        <v>0</v>
      </c>
      <c r="FF326" s="36">
        <f t="shared" si="754"/>
        <v>0</v>
      </c>
      <c r="FG326" s="36">
        <f t="shared" ca="1" si="728"/>
        <v>87.331519634704932</v>
      </c>
      <c r="FH326" s="36">
        <f t="shared" ca="1" si="729"/>
        <v>0.85617554823475217</v>
      </c>
      <c r="FI326" s="36">
        <f t="shared" ca="1" si="730"/>
        <v>-1.2447473228527954</v>
      </c>
      <c r="FJ326" s="36">
        <f t="shared" ca="1" si="731"/>
        <v>103.33622474632125</v>
      </c>
      <c r="FK326" s="36">
        <f t="shared" si="732"/>
        <v>0</v>
      </c>
      <c r="FL326" s="36">
        <f t="shared" si="733"/>
        <v>0</v>
      </c>
      <c r="FM326" s="36">
        <f t="shared" ca="1" si="734"/>
        <v>0</v>
      </c>
      <c r="FN326" s="36">
        <f t="shared" ca="1" si="756"/>
        <v>103.33622474632125</v>
      </c>
    </row>
    <row r="327" spans="2:170" x14ac:dyDescent="0.25">
      <c r="B327" s="2">
        <v>319</v>
      </c>
      <c r="C327" s="2">
        <f t="shared" si="762"/>
        <v>27</v>
      </c>
      <c r="D327" s="2">
        <f t="shared" si="759"/>
        <v>343</v>
      </c>
      <c r="E327" s="2">
        <f t="shared" si="757"/>
        <v>29</v>
      </c>
      <c r="F327" s="189">
        <f t="shared" si="761"/>
        <v>55426</v>
      </c>
      <c r="G327" s="2">
        <f t="shared" si="760"/>
        <v>9</v>
      </c>
      <c r="H327" s="187">
        <f t="shared" si="611"/>
        <v>61.166666666666671</v>
      </c>
      <c r="I327" s="186">
        <f t="shared" si="758"/>
        <v>61</v>
      </c>
      <c r="J327" s="2">
        <f t="shared" si="612"/>
        <v>0</v>
      </c>
      <c r="K327" s="2">
        <f t="shared" si="613"/>
        <v>1</v>
      </c>
      <c r="L327">
        <f t="shared" si="614"/>
        <v>2</v>
      </c>
      <c r="M327" s="190">
        <f t="shared" si="735"/>
        <v>6.01170414E-3</v>
      </c>
      <c r="N327">
        <f t="shared" si="615"/>
        <v>1</v>
      </c>
      <c r="O327">
        <f t="shared" si="616"/>
        <v>100</v>
      </c>
      <c r="P327" s="58">
        <f t="shared" si="617"/>
        <v>2.7052668630000005E-2</v>
      </c>
      <c r="Q327" s="106">
        <f t="shared" si="618"/>
        <v>2.7052668630000005E-2</v>
      </c>
      <c r="R327" s="59">
        <f t="shared" si="619"/>
        <v>2.7052668630000005E-2</v>
      </c>
      <c r="S327" s="32">
        <f t="shared" si="736"/>
        <v>2.2828343949827801E-3</v>
      </c>
      <c r="T327">
        <f t="shared" si="620"/>
        <v>1</v>
      </c>
      <c r="U327" s="32">
        <f t="shared" si="737"/>
        <v>5.3415945000000002E-4</v>
      </c>
      <c r="V327">
        <f t="shared" si="621"/>
        <v>1</v>
      </c>
      <c r="W327">
        <f t="shared" si="622"/>
        <v>100</v>
      </c>
      <c r="X327" s="58">
        <f t="shared" si="623"/>
        <v>2.4037175250000002E-3</v>
      </c>
      <c r="Y327" s="58">
        <f t="shared" si="624"/>
        <v>2.4037175250000002E-3</v>
      </c>
      <c r="Z327" s="32">
        <f t="shared" si="625"/>
        <v>2.4037175250000002E-3</v>
      </c>
      <c r="AA327" s="32">
        <f t="shared" si="626"/>
        <v>2.0053081532256378E-4</v>
      </c>
      <c r="AB327" s="59">
        <f t="shared" si="627"/>
        <v>4.9056245199999996E-3</v>
      </c>
      <c r="AC327" s="59">
        <f t="shared" si="628"/>
        <v>4.9056245199999996E-3</v>
      </c>
      <c r="AD327">
        <f t="shared" si="629"/>
        <v>1</v>
      </c>
      <c r="AE327" s="59">
        <f t="shared" si="630"/>
        <v>4.9056245199999996E-3</v>
      </c>
      <c r="AF327" s="59">
        <f t="shared" si="631"/>
        <v>4.1758461800000006E-3</v>
      </c>
      <c r="AG327" s="59">
        <f t="shared" si="632"/>
        <v>4.1758461800000006E-3</v>
      </c>
      <c r="AH327">
        <f t="shared" si="633"/>
        <v>1</v>
      </c>
      <c r="AI327" s="59">
        <f t="shared" si="634"/>
        <v>4.1758461800000006E-3</v>
      </c>
      <c r="AJ327" s="59">
        <f t="shared" si="635"/>
        <v>0</v>
      </c>
      <c r="AK327" s="59">
        <f t="shared" si="636"/>
        <v>0</v>
      </c>
      <c r="AL327" s="59">
        <f t="shared" si="637"/>
        <v>0</v>
      </c>
      <c r="AM327" s="12">
        <f t="shared" si="738"/>
        <v>3.8817588460099882E-2</v>
      </c>
      <c r="AN327" s="12">
        <f t="shared" si="739"/>
        <v>0</v>
      </c>
      <c r="AO327" s="66">
        <f t="shared" si="638"/>
        <v>8.8614126067002665E-5</v>
      </c>
      <c r="AP327" s="66">
        <f t="shared" si="639"/>
        <v>7.7841226627595717E-6</v>
      </c>
      <c r="AQ327" s="59">
        <f t="shared" si="640"/>
        <v>1.90424513757135E-4</v>
      </c>
      <c r="AR327" s="59">
        <f t="shared" si="641"/>
        <v>1.620962784879202E-4</v>
      </c>
      <c r="AS327" s="59">
        <f t="shared" si="642"/>
        <v>0</v>
      </c>
      <c r="AT327" s="12">
        <f t="shared" si="643"/>
        <v>3.8368669419125062E-2</v>
      </c>
      <c r="AU327" s="59">
        <f t="shared" si="740"/>
        <v>0</v>
      </c>
      <c r="AV327" s="59">
        <f t="shared" si="741"/>
        <v>-2.3852447794681098E-18</v>
      </c>
      <c r="AW327" s="70">
        <f t="shared" si="644"/>
        <v>0</v>
      </c>
      <c r="AX327" s="20">
        <f t="shared" si="645"/>
        <v>200000</v>
      </c>
      <c r="AY327" s="20">
        <f t="shared" si="646"/>
        <v>0</v>
      </c>
      <c r="AZ327" s="20">
        <f t="shared" si="647"/>
        <v>0</v>
      </c>
      <c r="BA327" s="20">
        <f t="shared" si="648"/>
        <v>200000</v>
      </c>
      <c r="BB327" s="36">
        <f t="shared" si="649"/>
        <v>1</v>
      </c>
      <c r="BC327" s="36">
        <f t="shared" si="650"/>
        <v>0</v>
      </c>
      <c r="BD327" s="80">
        <f t="shared" si="651"/>
        <v>17.722825213400533</v>
      </c>
      <c r="BE327" s="36">
        <f t="shared" si="652"/>
        <v>0</v>
      </c>
      <c r="BF327" s="36">
        <f t="shared" si="653"/>
        <v>0</v>
      </c>
      <c r="BG327" s="36">
        <f t="shared" si="654"/>
        <v>17.722825213400533</v>
      </c>
      <c r="BH327" s="36">
        <f t="shared" si="655"/>
        <v>1.5568245325519143</v>
      </c>
      <c r="BI327" s="36">
        <f t="shared" si="656"/>
        <v>0</v>
      </c>
      <c r="BJ327" s="36">
        <f t="shared" si="657"/>
        <v>0</v>
      </c>
      <c r="BK327" s="36">
        <f t="shared" si="658"/>
        <v>1.5568245325519143</v>
      </c>
      <c r="BL327" s="68">
        <f ca="1">IF(OR(AT327=0,E327&gt;ProjTerm),0,VLOOKUP(D327,'Life Events'!$AE$5:$AI$1206,5,FALSE))</f>
        <v>3.729115320998154E-16</v>
      </c>
      <c r="BM327" s="93">
        <f t="shared" ca="1" si="659"/>
        <v>3.729115320998154E-16</v>
      </c>
      <c r="BN327" s="93">
        <f t="shared" ca="1" si="660"/>
        <v>1.4308119297717261E-17</v>
      </c>
      <c r="BO327" s="36">
        <f t="shared" ca="1" si="661"/>
        <v>2.1771637676608134E-15</v>
      </c>
      <c r="BP327" s="36">
        <f t="shared" si="662"/>
        <v>8.0598171780178786E-3</v>
      </c>
      <c r="BQ327" s="36">
        <f t="shared" si="663"/>
        <v>98.308397505347614</v>
      </c>
      <c r="BR327" s="36">
        <f t="shared" si="664"/>
        <v>154.78110000000001</v>
      </c>
      <c r="BS327" s="36">
        <f t="shared" si="665"/>
        <v>152.1628190511496</v>
      </c>
      <c r="BT327" s="36">
        <f t="shared" si="666"/>
        <v>5.8382849020557037</v>
      </c>
      <c r="BU327" s="70" cm="1">
        <f t="array" ref="BU327">IF(AND(ActInt=1,$J327=0),INDEX(Tbl_FwdNom,$B327-IVP,MATCH(ValnDt,Tbl_FwdNom_Cols)),INDEX(Tbl_FwdNom,$B327,MATCH(StartDt,Tbl_FwdNom_Cols)))</f>
        <v>12.418972460000001</v>
      </c>
      <c r="BV327" s="70" cm="1">
        <f t="array" ref="BV327">INDEX(Tbl_FwdReal,$B327,MATCH(StartDt,Tbl_FwdReal_Cols))</f>
        <v>4.9854771070000004</v>
      </c>
      <c r="BW327" s="70" cm="1">
        <f t="array" ref="BW327">IF(RunType&lt;&gt;"OPN",INDEX(Tbl_FwdReal,$B327,MATCH(ValnDt,Tbl_FwdReal_Cols)),IF(AND($J327=0,ActInt=1),INDEX(Tbl_FwdReal,$B327-IVP,MATCH(ValnDt,Tbl_FwdReal_Cols)),-999))*$K327</f>
        <v>4.9854771070000004</v>
      </c>
      <c r="BX327" s="70">
        <f t="shared" si="667"/>
        <v>4.9854771070000005E-2</v>
      </c>
      <c r="BY327" s="70">
        <f t="shared" si="742"/>
        <v>7.0804987107158546E-2</v>
      </c>
      <c r="BZ327" s="64">
        <f t="shared" si="755"/>
        <v>5.7171718370976343E-3</v>
      </c>
      <c r="CA327" s="70" cm="1">
        <f t="array" ref="CA327">IF($J327=1,CA326*(1+INDEX(Tbl_CPI,$B327,MATCH(IF(RunType="OPN",StartDt,ValnDt),Tbl_CPI_Cols))),0)</f>
        <v>0</v>
      </c>
      <c r="CB327" s="70">
        <f t="shared" si="743"/>
        <v>6.3453801061453845</v>
      </c>
      <c r="CC327" s="70">
        <f t="shared" si="744"/>
        <v>6.0973923556429064</v>
      </c>
      <c r="CD327" s="36">
        <f t="shared" si="668"/>
        <v>33.059736869487594</v>
      </c>
      <c r="CE327" s="36">
        <f t="shared" si="669"/>
        <v>1.5748851771793984</v>
      </c>
      <c r="CF327" s="36">
        <f t="shared" si="670"/>
        <v>0</v>
      </c>
      <c r="CG327" s="36">
        <f t="shared" si="671"/>
        <v>1.3444325050786214</v>
      </c>
      <c r="CH327" s="36">
        <f t="shared" si="672"/>
        <v>1.2832992603989601</v>
      </c>
      <c r="CI327" s="36">
        <f t="shared" si="673"/>
        <v>0</v>
      </c>
      <c r="CJ327" s="36">
        <f t="shared" si="674"/>
        <v>0</v>
      </c>
      <c r="CK327" s="36">
        <f t="shared" si="675"/>
        <v>0</v>
      </c>
      <c r="CL327" s="36">
        <f t="shared" si="676"/>
        <v>6.1133244679661372E-2</v>
      </c>
      <c r="CM327" s="36">
        <f t="shared" si="677"/>
        <v>1.3444325050786214</v>
      </c>
      <c r="CN327" s="36">
        <f t="shared" ca="1" si="678"/>
        <v>13.433305026718728</v>
      </c>
      <c r="CO327" s="20">
        <f t="shared" si="679"/>
        <v>120000</v>
      </c>
      <c r="CP327" s="20">
        <f t="shared" si="680"/>
        <v>2</v>
      </c>
      <c r="CQ327" s="64">
        <f t="shared" si="681"/>
        <v>7.4266665900000004E-3</v>
      </c>
      <c r="CR327" s="64">
        <f t="shared" si="682"/>
        <v>3.3419999655000004E-2</v>
      </c>
      <c r="CS327" s="36">
        <f t="shared" si="683"/>
        <v>13.175898368042601</v>
      </c>
      <c r="CT327" s="36">
        <f t="shared" si="684"/>
        <v>10.633695128040319</v>
      </c>
      <c r="CU327" s="36">
        <f t="shared" si="685"/>
        <v>0.93409471953114864</v>
      </c>
      <c r="CV327" s="36">
        <f t="shared" si="745"/>
        <v>11.567789847571468</v>
      </c>
      <c r="CW327" s="36">
        <f t="shared" si="686"/>
        <v>0</v>
      </c>
      <c r="CX327" s="36">
        <f t="shared" si="687"/>
        <v>0</v>
      </c>
      <c r="CY327" s="36">
        <f t="shared" si="688"/>
        <v>0</v>
      </c>
      <c r="CZ327" s="36">
        <f t="shared" si="746"/>
        <v>0</v>
      </c>
      <c r="DA327" s="64">
        <f t="shared" si="689"/>
        <v>9.8029481190513579E-3</v>
      </c>
      <c r="DB327" s="70">
        <f t="shared" si="747"/>
        <v>0.99029221677624213</v>
      </c>
      <c r="DC327" s="70">
        <f>PRODUCT($DB$8:DB327)</f>
        <v>4.2759970954274633E-2</v>
      </c>
      <c r="DD327" s="36">
        <f t="shared" si="690"/>
        <v>252.50391115478283</v>
      </c>
      <c r="DE327" s="36">
        <f t="shared" si="691"/>
        <v>1292.5840097858495</v>
      </c>
      <c r="DF327" s="36">
        <f t="shared" si="692"/>
        <v>74.707602067746421</v>
      </c>
      <c r="DG327" s="36">
        <f t="shared" si="693"/>
        <v>0.57159339333386605</v>
      </c>
      <c r="DH327" s="36">
        <f t="shared" ca="1" si="694"/>
        <v>6.1570043964632754E-14</v>
      </c>
      <c r="DI327" s="36">
        <f t="shared" si="695"/>
        <v>74.475329928710622</v>
      </c>
      <c r="DJ327" s="36">
        <f t="shared" ca="1" si="696"/>
        <v>1188.6914372341898</v>
      </c>
      <c r="DK327" s="36">
        <f t="shared" si="697"/>
        <v>0</v>
      </c>
      <c r="DL327" s="36">
        <f t="shared" si="698"/>
        <v>0</v>
      </c>
      <c r="DM327" s="36">
        <f t="shared" ca="1" si="699"/>
        <v>1188.6914372341898</v>
      </c>
      <c r="DN327" s="36">
        <f t="shared" ca="1" si="748"/>
        <v>1188.6914372341939</v>
      </c>
      <c r="DO327" s="64" cm="1">
        <f t="array" ref="DO327">IFERROR(INDEX(Tbl_FwdNom,$B327,MATCH(LIDt,Tbl_FwdNom_Cols,0)),0)</f>
        <v>8.7023826260000003</v>
      </c>
      <c r="DP327" s="64">
        <f t="shared" ca="1" si="749"/>
        <v>8.6404548160000001</v>
      </c>
      <c r="DQ327" s="64">
        <f t="shared" ca="1" si="700"/>
        <v>6.9300410571520032E-3</v>
      </c>
      <c r="DR327" s="70">
        <f t="shared" ca="1" si="701"/>
        <v>0.99311765388400142</v>
      </c>
      <c r="DS327" s="70">
        <f ca="1">PRODUCT($DR$8:DR327)</f>
        <v>5.0624691097560813E-2</v>
      </c>
      <c r="DT327" s="36">
        <f t="shared" ca="1" si="702"/>
        <v>1541.5646775524592</v>
      </c>
      <c r="DU327" s="36">
        <f t="shared" ca="1" si="703"/>
        <v>85.49674040016059</v>
      </c>
      <c r="DV327" s="36">
        <f t="shared" ca="1" si="704"/>
        <v>0.68018961645595988</v>
      </c>
      <c r="DW327" s="36">
        <f t="shared" ca="1" si="705"/>
        <v>6.6715456917881709E-14</v>
      </c>
      <c r="DX327" s="36">
        <f t="shared" ca="1" si="706"/>
        <v>284.55413315786933</v>
      </c>
      <c r="DY327" s="36">
        <f t="shared" ca="1" si="707"/>
        <v>3.0055644210588923</v>
      </c>
      <c r="DZ327" s="36">
        <f t="shared" ca="1" si="708"/>
        <v>82.825265489246064</v>
      </c>
      <c r="EA327" s="36">
        <f t="shared" ca="1" si="709"/>
        <v>0</v>
      </c>
      <c r="EB327" s="36">
        <f t="shared" ca="1" si="710"/>
        <v>1427.6579250885995</v>
      </c>
      <c r="EC327" s="36">
        <f t="shared" ca="1" si="711"/>
        <v>0</v>
      </c>
      <c r="ED327" s="36">
        <f t="shared" ca="1" si="712"/>
        <v>0</v>
      </c>
      <c r="EE327" s="36">
        <f t="shared" ca="1" si="750"/>
        <v>0</v>
      </c>
      <c r="EF327" s="36">
        <f t="shared" ca="1" si="713"/>
        <v>1427.6579250885995</v>
      </c>
      <c r="EG327" s="64"/>
      <c r="EH327" s="64"/>
      <c r="EI327" s="64"/>
      <c r="EJ327" s="70"/>
      <c r="EK327" s="70"/>
      <c r="EL327" s="70"/>
      <c r="EM327" s="70"/>
      <c r="EN327" s="70"/>
      <c r="EO327" s="36">
        <f t="shared" ca="1" si="714"/>
        <v>11.669966405784693</v>
      </c>
      <c r="EP327" s="36">
        <f t="shared" ca="1" si="715"/>
        <v>0</v>
      </c>
      <c r="EQ327" s="36">
        <f t="shared" si="716"/>
        <v>36.494959639053498</v>
      </c>
      <c r="ER327" s="36">
        <f t="shared" si="717"/>
        <v>1.5135816695960032</v>
      </c>
      <c r="ES327" s="36">
        <f t="shared" si="718"/>
        <v>-1.3822493353261776</v>
      </c>
      <c r="ET327" s="36">
        <f t="shared" ca="1" si="719"/>
        <v>0</v>
      </c>
      <c r="EU327" s="36">
        <f t="shared" ca="1" si="751"/>
        <v>1.5135816695960032</v>
      </c>
      <c r="EV327" s="36">
        <f t="shared" si="720"/>
        <v>1.2293702291596205</v>
      </c>
      <c r="EW327" s="36">
        <f t="shared" si="721"/>
        <v>47.70503632227777</v>
      </c>
      <c r="EX327" s="36">
        <f t="shared" ca="1" si="752"/>
        <v>86.942947860086889</v>
      </c>
      <c r="EY327" s="36">
        <f t="shared" si="722"/>
        <v>0</v>
      </c>
      <c r="EZ327" s="36">
        <f t="shared" si="723"/>
        <v>0</v>
      </c>
      <c r="FA327" s="36">
        <f t="shared" si="724"/>
        <v>0</v>
      </c>
      <c r="FB327" s="36">
        <f t="shared" si="725"/>
        <v>0</v>
      </c>
      <c r="FC327" s="36">
        <f t="shared" si="753"/>
        <v>0</v>
      </c>
      <c r="FD327" s="36">
        <f t="shared" si="726"/>
        <v>0</v>
      </c>
      <c r="FE327" s="36">
        <f t="shared" si="727"/>
        <v>0</v>
      </c>
      <c r="FF327" s="36">
        <f t="shared" si="754"/>
        <v>0</v>
      </c>
      <c r="FG327" s="36">
        <f t="shared" ca="1" si="728"/>
        <v>86.942947860086889</v>
      </c>
      <c r="FH327" s="36">
        <f t="shared" ca="1" si="729"/>
        <v>0.85229720718981905</v>
      </c>
      <c r="FI327" s="36">
        <f t="shared" ca="1" si="730"/>
        <v>-1.2303536474699097</v>
      </c>
      <c r="FJ327" s="36">
        <f t="shared" ca="1" si="731"/>
        <v>102.82199537903443</v>
      </c>
      <c r="FK327" s="36">
        <f t="shared" si="732"/>
        <v>0</v>
      </c>
      <c r="FL327" s="36">
        <f t="shared" si="733"/>
        <v>0</v>
      </c>
      <c r="FM327" s="36">
        <f t="shared" ca="1" si="734"/>
        <v>0</v>
      </c>
      <c r="FN327" s="36">
        <f t="shared" ca="1" si="756"/>
        <v>102.82199537903443</v>
      </c>
    </row>
    <row r="328" spans="2:170" x14ac:dyDescent="0.25">
      <c r="B328" s="2">
        <v>320</v>
      </c>
      <c r="C328" s="2">
        <f t="shared" si="762"/>
        <v>27</v>
      </c>
      <c r="D328" s="2">
        <f t="shared" si="759"/>
        <v>344</v>
      </c>
      <c r="E328" s="2">
        <f t="shared" si="757"/>
        <v>29</v>
      </c>
      <c r="F328" s="189">
        <f t="shared" si="761"/>
        <v>55457</v>
      </c>
      <c r="G328" s="2">
        <f t="shared" si="760"/>
        <v>10</v>
      </c>
      <c r="H328" s="187">
        <f t="shared" ref="H328:H391" si="763">AgeAtEntry+D328/12</f>
        <v>61.25</v>
      </c>
      <c r="I328" s="186">
        <f t="shared" si="758"/>
        <v>61</v>
      </c>
      <c r="J328" s="2">
        <f t="shared" ref="J328:J391" si="764">IF(OR($B328&gt;IVP,IVP=0),0,1)</f>
        <v>0</v>
      </c>
      <c r="K328" s="2">
        <f t="shared" ref="K328:K391" si="765">IF(AND(E328&lt;=ProjTerm,D328&gt;0),1,0)</f>
        <v>1</v>
      </c>
      <c r="L328">
        <f t="shared" ref="L328:L391" si="766">IF($D328&lt;=VLOOKUP("Nat"&amp;Sex&amp;Smk,Tbl_MrtSelBands,2,FALSE),1,IF($D328&lt;=VLOOKUP("Nat"&amp;Sex&amp;Smk,Tbl_MrtSelBands,3,FALSE),2,3))</f>
        <v>2</v>
      </c>
      <c r="M328" s="190">
        <f t="shared" si="735"/>
        <v>6.01170414E-3</v>
      </c>
      <c r="N328">
        <f t="shared" ref="N328:N391" si="767">VLOOKUP(G328,Tbl_MrtSeasonAdj,MATCH("DTH_NAT",Tbl_MrtSeasonAdj_Cols)+1,FALSE)</f>
        <v>1</v>
      </c>
      <c r="O328">
        <f t="shared" ref="O328:O391" si="768">IF(F328&lt;=ProjStart,100,VLOOKUP(MIN(B328,Tbl_TmpScl_Rows),Tbl_TmpScl,2,FALSE))</f>
        <v>100</v>
      </c>
      <c r="P328" s="58">
        <f t="shared" ref="P328:P391" si="769">IF(D328&lt;=DthNatWP,0,MIN(1,M328*N328*O328/100*DthAdjPC/100)*(1+UWLoadPC/100))</f>
        <v>2.7052668630000005E-2</v>
      </c>
      <c r="Q328" s="106">
        <f t="shared" ref="Q328:Q391" si="770">MIN(1,P328*(1+DthStressPC/100))*$K328</f>
        <v>2.7052668630000005E-2</v>
      </c>
      <c r="R328" s="59">
        <f t="shared" ref="R328:R391" si="771">IF(AND(ActDthNat=1,$B328=ActDthNatMth),1,IF(OR(AND($B328&lt;=IVP,ExpDthNat=0),AND(ActDthNat=1,$B328&lt;IVP)),0,Q328))</f>
        <v>2.7052668630000005E-2</v>
      </c>
      <c r="S328" s="32">
        <f t="shared" si="736"/>
        <v>2.2828343949827801E-3</v>
      </c>
      <c r="T328">
        <f t="shared" ref="T328:T391" si="772">IF($D328&lt;=VLOOKUP("Acc"&amp;Sex&amp;Smk,Tbl_MrtSelBands,2,FALSE),1,IF($D328&lt;=VLOOKUP("Acc"&amp;Sex&amp;Smk,Tbl_MrtSelBands,3,FALSE),2,3))</f>
        <v>1</v>
      </c>
      <c r="U328" s="32">
        <f t="shared" si="737"/>
        <v>5.3415945000000002E-4</v>
      </c>
      <c r="V328">
        <f t="shared" ref="V328:V391" si="773">VLOOKUP(G328,Tbl_MrtSeasonAdj,MATCH("DTH_ACC",Tbl_MrtSeasonAdj_Cols)+1,FALSE)</f>
        <v>1</v>
      </c>
      <c r="W328">
        <f t="shared" ref="W328:W391" si="774">IF(F328&lt;=ProjStart,100,VLOOKUP(MIN(B328,MAX(Tbl_TmpScl_Rows)),Tbl_TmpScl,2,FALSE))</f>
        <v>100</v>
      </c>
      <c r="X328" s="58">
        <f t="shared" ref="X328:X391" si="775">MIN(1,U328*V328*W328/100*DthAdjPC/100*(1+UWLoadPC/100))</f>
        <v>2.4037175250000002E-3</v>
      </c>
      <c r="Y328" s="58">
        <f t="shared" ref="Y328:Y391" si="776">IF(F328&gt;ProjStart,MIN(1,X328*(1+DthStressPC/100)),0)</f>
        <v>2.4037175250000002E-3</v>
      </c>
      <c r="Z328" s="32">
        <f t="shared" ref="Z328:Z391" si="777">IF(AND(ActDthAcc=1,$B328=ActDthAccMth),1,IF(OR(AND($B328&lt;=IVP,ExpDthAcc=0),AND(ActDthAcc=1,$B328&lt;IVP)),0,Y328))</f>
        <v>2.4037175250000002E-3</v>
      </c>
      <c r="AA328" s="32">
        <f t="shared" ref="AA328:AA391" si="778">IF(F328&lt;=ProjStart,0,IF(Z328=1,1,1-(1-MIN(1-Q328,Z328))^(1/12)))</f>
        <v>2.0053081532256378E-4</v>
      </c>
      <c r="AB328" s="59">
        <f t="shared" ref="AB328:AB391" si="779">IF($K328=0,0,MIN(100-AF328,INDEX(Tbl_Lps,MATCH(MIN($D328,MAX(Tbl_Lps_Rows)),Tbl_Lps_Rows,0),MATCH(RFRsk,Tbl_Lps_Cols,0)))/100)</f>
        <v>4.9056245199999996E-3</v>
      </c>
      <c r="AC328" s="59">
        <f t="shared" ref="AC328:AC391" si="780">IF(AND(ActLps=1,$B328=ActLpsMth),1,IF(OR(AND($B328&lt;=IVP,ExpLps=0),AND(ActLps=1,$B328&lt;IVP)),0,AB328))</f>
        <v>4.9056245199999996E-3</v>
      </c>
      <c r="AD328">
        <f t="shared" ref="AD328:AD391" si="781">VLOOKUP(G328,Tbl_ExitSeasonAdj,MATCH("LPS",Tbl_ExitSeasonAdj_Cols)+1,FALSE)</f>
        <v>1</v>
      </c>
      <c r="AE328" s="59">
        <f t="shared" ref="AE328:AE391" si="782">IF(F328&gt;ProjStart,IF(E328&lt;ProjTerm,MIN(100,AC328*(1+LpsStressPC/100)*AD328),0),0)</f>
        <v>4.9056245199999996E-3</v>
      </c>
      <c r="AF328" s="59">
        <f t="shared" ref="AF328:AF391" si="783">IF($K328=0,0,INDEX(Tbl_Cnl,MATCH(MIN($D328,MAX(Tbl_Cnl_Rows)),Tbl_Cnl_Rows,0),MATCH(RFRsk,Tbl_Cnl_Cols,0))/100)</f>
        <v>4.1758461800000006E-3</v>
      </c>
      <c r="AG328" s="59">
        <f t="shared" ref="AG328:AG391" si="784">IF(AND(ActCnl=1,$B328=ActCnlMth),1,IF(OR(AND($B328&lt;=IVP,ExpCnl=0),AND(ActCnl=1,$B328&lt;IVP)),0,AF328))</f>
        <v>4.1758461800000006E-3</v>
      </c>
      <c r="AH328">
        <f t="shared" ref="AH328:AH391" si="785">VLOOKUP(G328,Tbl_ExitSeasonAdj,MATCH("CNL",Tbl_ExitSeasonAdj_Cols,0)+1,FALSE)</f>
        <v>1</v>
      </c>
      <c r="AI328" s="59">
        <f t="shared" ref="AI328:AI391" si="786">IF($F328&gt;ProjStart,IF($E328&lt;ProjTerm,MIN(100,1-AL328-AE328,AG328*(1+LpsStressPC/100)*AH328),0),0)</f>
        <v>4.1758461800000006E-3</v>
      </c>
      <c r="AJ328" s="59">
        <f t="shared" ref="AJ328:AJ391" si="787">IF($K328=0,0,INDEX(Tbl_NTU,MATCH(MIN($D328,MAX(Tbl_NTU_Rows)),Tbl_NTU_Rows,0),MATCH(RFRsk,Tbl_NTU_Cols,0))/100)</f>
        <v>0</v>
      </c>
      <c r="AK328" s="59">
        <f t="shared" ref="AK328:AK391" si="788">IF(AND(ActNTU=1,$B328=ActNTUMth),1,IF(OR(AND($B328&lt;=IVP,ExpNTU=0),AND(ActNTU=1,$B328&lt;IVP)),0,AJ328))</f>
        <v>0</v>
      </c>
      <c r="AL328" s="59">
        <f t="shared" ref="AL328:AL391" si="789">IF($F328&gt;ProjStart,IF($E328&lt;ProjTerm,MIN(100,AK328*(1+LpsStressPC/100)*AH328),0),0)</f>
        <v>0</v>
      </c>
      <c r="AM328" s="12">
        <f t="shared" si="738"/>
        <v>3.8368669419125062E-2</v>
      </c>
      <c r="AN328" s="12">
        <f t="shared" si="739"/>
        <v>0</v>
      </c>
      <c r="AO328" s="66">
        <f t="shared" ref="AO328:AO391" si="790">AM328*S328</f>
        <v>8.7589318239702661E-5</v>
      </c>
      <c r="AP328" s="66">
        <f t="shared" ref="AP328:AP391" si="791">AM328*AA328</f>
        <v>7.6941005614590685E-6</v>
      </c>
      <c r="AQ328" s="59">
        <f t="shared" ref="AQ328:AQ391" si="792">AM328*AE328</f>
        <v>1.8822228550223404E-4</v>
      </c>
      <c r="AR328" s="59">
        <f t="shared" ref="AR328:AR391" si="793">AM328*AI328</f>
        <v>1.6022166162553623E-4</v>
      </c>
      <c r="AS328" s="59">
        <f t="shared" ref="AS328:AS391" si="794">AL328*AM328</f>
        <v>0</v>
      </c>
      <c r="AT328" s="12">
        <f t="shared" ref="AT328:AT391" si="795">IF(AND($B328=IVP,ActIVPOn=1,ExtrCls="Y"),1,IF(AND($B328=IVP,ActIVPOff=1,ExtrCls="N"),0,IF($K329=0,0,IF(AND(OR(D328=0,F328=ProjStart),InitPols&lt;&gt;0),1,MAX(0,AM328-AO328-AP328-AQ328-AR328-AS328)))))</f>
        <v>3.7924942053196131E-2</v>
      </c>
      <c r="AU328" s="59">
        <f t="shared" si="740"/>
        <v>1.0570971181733668E-18</v>
      </c>
      <c r="AV328" s="59">
        <f t="shared" si="741"/>
        <v>0</v>
      </c>
      <c r="AW328" s="70">
        <f t="shared" ref="AW328:AW391" si="796">IF(AND(ActWOPBrth=1,$B328&gt;ActWOPBrthMth,$B328&lt;=IVP,$B328&lt;=ActWOPBrthMth+WOPBrthPer),1,IF(OR($D328&lt;=WOPBrthWP,AND($B328&lt;=IVP,ExpWOPBrth=0),AND(ActWOPBrth=1,$B328&lt;IVP)),0,AM328*VLOOKUP($I328,Tbl_Births,2,FALSE)/12*$J328))</f>
        <v>0</v>
      </c>
      <c r="AX328" s="20">
        <f t="shared" ref="AX328:AX391" si="797">IF(AND(B328&lt;IVP,ExpSA=0),0,IF(AND(OR(RunType="CLS",AND(ActSADecr=1,SAChng&lt;0),AND(ActSAIncr=1,SAChng&gt;0)),$B328&gt;=ActSAMth),SALSCLS,SALSOPN))</f>
        <v>200000</v>
      </c>
      <c r="AY328" s="20">
        <f t="shared" ref="AY328:AY391" si="798">IF(AND(B328&lt;IVP,ExpSA=0),0,IF(AND(OR(RunType="CLS",AND(ActSADecr=1,SAChng&lt;0),AND(ActSAIncr=1,SAChng&gt;0)),$B328&gt;=ActSAMth),SATrCLS,SATrOPN))</f>
        <v>0</v>
      </c>
      <c r="AZ328" s="20">
        <f t="shared" ref="AZ328:AZ391" si="799">IF(AND(B328&lt;IVP,ExpSA=0),0,IF(AND(OR(RunType="CLS",AND(ActSADecr=1,SAChng&lt;0),AND(ActSAIncr=1,SAChng&gt;0)),$B328&gt;=ActSAMth),SAInstCLS,SAInstOPN))*$K328</f>
        <v>0</v>
      </c>
      <c r="BA328" s="20">
        <f t="shared" ref="BA328:BA391" si="800">IF(K328=0,0,AZ328+AY328+AX328)</f>
        <v>200000</v>
      </c>
      <c r="BB328" s="36">
        <f t="shared" ref="BB328:BB391" si="801">IF(D328=1,ExGrat+1,1)*$K328</f>
        <v>1</v>
      </c>
      <c r="BC328" s="36">
        <f t="shared" ref="BC328:BC391" si="802">ROUNDUP(AZ328/AnnPayM*$K328,2)</f>
        <v>0</v>
      </c>
      <c r="BD328" s="80">
        <f t="shared" ref="BD328:BD391" si="803">IF(AND(DthRepdt="Y",ActDthNat=1,B328&lt;IVP),0,AO328*BB328*AX328*$K328)</f>
        <v>17.517863647940533</v>
      </c>
      <c r="BE328" s="36">
        <f t="shared" ref="BE328:BE391" si="804">IF(AND(DthRepdt="Y",ActDthNat=1,B328&lt;IVP),0,BB328*AO328*AY328*$K328)</f>
        <v>0</v>
      </c>
      <c r="BF328" s="36">
        <f t="shared" ref="BF328:BF391" si="805">IF(AND(DthRepdt="Y",ActDthNat=1,B328&lt;IVP),0,BC328*AnnPayM*BB328*AO328)</f>
        <v>0</v>
      </c>
      <c r="BG328" s="36">
        <f t="shared" ref="BG328:BG391" si="806">BF328+BE328+BD328</f>
        <v>17.517863647940533</v>
      </c>
      <c r="BH328" s="36">
        <f t="shared" ref="BH328:BH391" si="807">IF(AND(DthRepdt="Y",ActDthAcc=1,B328&lt;IVP),0,AP328*BB328*AX328*$K328)</f>
        <v>1.5388201122918137</v>
      </c>
      <c r="BI328" s="36">
        <f t="shared" ref="BI328:BI391" si="808">IF(AND(DthRepdt="Y",ActDthAcc=1,B328&lt;IVP),0,BB328*AP328*AY328*$K328)</f>
        <v>0</v>
      </c>
      <c r="BJ328" s="36">
        <f t="shared" ref="BJ328:BJ391" si="809">IF(AND(DthRepdt="Y",ActDthAcc=1,B328&lt;IVP),0,BC328*AnnPayM*AP328*BB328)</f>
        <v>0</v>
      </c>
      <c r="BK328" s="36">
        <f t="shared" ref="BK328:BK391" si="810">BJ328+BI328+BH328</f>
        <v>1.5388201122918137</v>
      </c>
      <c r="BL328" s="68">
        <f ca="1">IF(OR(AT328=0,E328&gt;ProjTerm),0,VLOOKUP(D328,'Life Events'!$AE$5:$AI$1206,5,FALSE))</f>
        <v>3.6859887142202046E-16</v>
      </c>
      <c r="BM328" s="93">
        <f t="shared" ref="BM328:BM391" ca="1" si="811">IF(AND(ActWOPBrth=1,$B328&gt;ActWOPBrthMth,$B328&lt;=IVP,$B328&lt;=ActWOPBrthMth+WOPBrthPer),1,IF(OR(AND($B328&lt;=IVP,ExpWOPBrth=0),AND(ActWOPBrth=1,$B328&lt;IVP)),0,BL328))</f>
        <v>3.6859887142202046E-16</v>
      </c>
      <c r="BN328" s="93">
        <f t="shared" ref="BN328:BN391" ca="1" si="812">AT328*BM328</f>
        <v>1.3979090839553617E-17</v>
      </c>
      <c r="BO328" s="36">
        <f t="shared" ref="BO328:BO391" ca="1" si="813">BS328*BN328</f>
        <v>2.1270978699185799E-15</v>
      </c>
      <c r="BP328" s="36">
        <f t="shared" ref="BP328:BP391" si="814">IF(AE328+AI328+AL328=0,0,(AP328+AO328)*AE328/(AE328+AI328+AL328)*BR328)</f>
        <v>7.966606714887043E-3</v>
      </c>
      <c r="BQ328" s="36">
        <f t="shared" ref="BQ328:BQ391" si="815">IFERROR(IF(OR(F328&lt;=ProjStart,D328&lt;=0),0,100-(AM329*AE329+AM330*AE330+AM331*AE331+AM332*AE332*Prm4PC/100-IF(D328=1,AM328*AI328,0))*100/AT328),0)</f>
        <v>98.308397505347614</v>
      </c>
      <c r="BR328" s="36">
        <f t="shared" ref="BR328:BR391" si="816">IF(AND($B328&lt;IVP,ExpSA=0),0,IF(AND(OR(RunType="CLS",AND(ActSADecr=1,SAChng&lt;0),AND(ActSAIncr=1,SAChng&gt;0),AND(ActPrm=1,SAChng=0,$B328&gt;=IVP/2)),$B328&gt;=ActSAMth),PrmCls,PrmOpn))/12</f>
        <v>154.78110000000001</v>
      </c>
      <c r="BS328" s="36">
        <f t="shared" ref="BS328:BS391" si="817">IF(F328&gt;=ProjStart,BR328,0)*BQ328/100</f>
        <v>152.1628190511496</v>
      </c>
      <c r="BT328" s="36">
        <f t="shared" ref="BT328:BT391" si="818">IF(AND(ActPS=1,$B328&gt;=PSStartMth,$B328&lt;=PSEndMth,$B328&lt;IVP),0,BS328*AT328)</f>
        <v>5.7707660951658166</v>
      </c>
      <c r="BU328" s="70" cm="1">
        <f t="array" ref="BU328">IF(AND(ActInt=1,$J328=0),INDEX(Tbl_FwdNom,$B328-IVP,MATCH(ValnDt,Tbl_FwdNom_Cols)),INDEX(Tbl_FwdNom,$B328,MATCH(StartDt,Tbl_FwdNom_Cols)))</f>
        <v>12.417896368999999</v>
      </c>
      <c r="BV328" s="70" cm="1">
        <f t="array" ref="BV328">INDEX(Tbl_FwdReal,$B328,MATCH(StartDt,Tbl_FwdReal_Cols))</f>
        <v>4.9820445930000004</v>
      </c>
      <c r="BW328" s="70" cm="1">
        <f t="array" ref="BW328">IF(RunType&lt;&gt;"OPN",INDEX(Tbl_FwdReal,$B328,MATCH(ValnDt,Tbl_FwdReal_Cols)),IF(AND($J328=0,ActInt=1),INDEX(Tbl_FwdReal,$B328-IVP,MATCH(ValnDt,Tbl_FwdReal_Cols)),-999))*$K328</f>
        <v>4.9820445930000004</v>
      </c>
      <c r="BX328" s="70">
        <f t="shared" ref="BX328:BX391" si="819">IF(OR(NBExpMth&gt;0,AND(RunType="OPN",ActInt=0)),BV328,BW328)/100</f>
        <v>4.9820445930000005E-2</v>
      </c>
      <c r="BY328" s="70">
        <f t="shared" si="742"/>
        <v>7.0829748123383274E-2</v>
      </c>
      <c r="BZ328" s="64">
        <f t="shared" si="755"/>
        <v>5.7191098117668204E-3</v>
      </c>
      <c r="CA328" s="70" cm="1">
        <f t="array" ref="CA328">IF($J328=1,CA327*(1+INDEX(Tbl_CPI,$B328,MATCH(IF(RunType="OPN",StartDt,ValnDt),Tbl_CPI_Cols))),0)</f>
        <v>0</v>
      </c>
      <c r="CB328" s="70">
        <f t="shared" si="743"/>
        <v>6.3816700317698309</v>
      </c>
      <c r="CC328" s="70">
        <f t="shared" si="744"/>
        <v>6.0973923556429064</v>
      </c>
      <c r="CD328" s="36">
        <f t="shared" ref="CD328:CD391" si="820">IF($B328=0,0,REFixed/12*CC327+BS328*REMPrmPC/100)</f>
        <v>33.059736869487594</v>
      </c>
      <c r="CE328" s="36">
        <f t="shared" ref="CE328:CE391" si="821">IF($B328=0,0,BS328*REAPrmPC/100)</f>
        <v>1.5748851771793984</v>
      </c>
      <c r="CF328" s="36">
        <f t="shared" ref="CF328:CF391" si="822">IF($B328=0,0,BS328*RECPrmPC/100)</f>
        <v>0</v>
      </c>
      <c r="CG328" s="36">
        <f t="shared" ref="CG328:CG391" si="823">IF(F328&lt;=ProjStart,0,(CD328+CE328+CF328)*AM328)</f>
        <v>1.3288843637649064</v>
      </c>
      <c r="CH328" s="36">
        <f t="shared" ref="CH328:CH391" si="824">IF(F328&lt;=ProjStart,0,CD328*AM328)</f>
        <v>1.26845811502863</v>
      </c>
      <c r="CI328" s="36">
        <f t="shared" ref="CI328:CI391" si="825">IFERROR((CEFixed*CC328+CEClmPC*BA328)*BB328,0)*(AP328+AO328)</f>
        <v>0</v>
      </c>
      <c r="CJ328" s="36">
        <f t="shared" ref="CJ328:CJ391" si="826">(CI328+CF328)*(AP328+AO328)</f>
        <v>0</v>
      </c>
      <c r="CK328" s="36">
        <f t="shared" ref="CK328:CK391" si="827">IF(D328=1,IEFixed*CC328+BS328*IEPrmPC/100,0)*AM328</f>
        <v>0</v>
      </c>
      <c r="CL328" s="36">
        <f t="shared" ref="CL328:CL391" si="828">(CK328+CE328)*AM328</f>
        <v>6.0426248736276535E-2</v>
      </c>
      <c r="CM328" s="36">
        <f t="shared" ref="CM328:CM391" si="829">CG328+CK328+CI328</f>
        <v>1.3288843637649064</v>
      </c>
      <c r="CN328" s="36">
        <f t="shared" ref="CN328:CN391" ca="1" si="830">BG328-BT328+BO328+BK328-BP328</f>
        <v>13.277951058351645</v>
      </c>
      <c r="CO328" s="20">
        <f t="shared" ref="CO328:CO391" si="831">IF(AND($B328&lt;IVP,ExpSA=0),0,IF(AND(OR(RunType="CLS",AND(ActSADecr=1,SAChng&lt;0),AND(ActSAIncr=1,SAChng&gt;0)),$B328&gt;=ActSAMth),RI1SACls+RI2SACls,RI1SAOpn+RI2SAOpn))</f>
        <v>120000</v>
      </c>
      <c r="CP328" s="20">
        <f t="shared" ref="CP328:CP391" si="832">IF(D328&lt;=VLOOKUP(Sex&amp;Smk,Tbl_RISelBands,2,FALSE),1,2)</f>
        <v>2</v>
      </c>
      <c r="CQ328" s="64">
        <f t="shared" ref="CQ328:CQ391" si="833">IF(B328=0,0,VLOOKUP(Sex&amp;Smk&amp;I328,Tbl_RIPrm,CP328+1,FALSE)*VLOOKUP(RFRsk,Tbl_RIRFRskScl,2,FALSE)/100)</f>
        <v>7.4266665900000004E-3</v>
      </c>
      <c r="CR328" s="64">
        <f t="shared" ref="CR328:CR391" si="834">IF(F328&gt;ProjStart,MIN(1,CQ328*(1+UWLoadPC/100)*RIAdjPC/100),0)</f>
        <v>3.3419999655000004E-2</v>
      </c>
      <c r="CS328" s="36">
        <f t="shared" ref="CS328:CS391" si="835">CO328*(1-(1-CR328)^(1/12))*AM328</f>
        <v>13.023521265445329</v>
      </c>
      <c r="CT328" s="36">
        <f t="shared" ref="CT328:CT391" si="836">IF(AND(DthRepdt="Y",$B328&lt;IVP,AND(ActDthNat=1,$B328=ActDthNatMth)),0,CO328*AO328)</f>
        <v>10.510718188764319</v>
      </c>
      <c r="CU328" s="36">
        <f t="shared" ref="CU328:CU391" si="837">IF(AND(DthRepdt="Y",$B328&lt;IVP,AND(ActDthAcc=1,$B328=ActDthAccMth)),0,CO328*AP328)</f>
        <v>0.92329206737508818</v>
      </c>
      <c r="CV328" s="36">
        <f t="shared" si="745"/>
        <v>11.434010256139407</v>
      </c>
      <c r="CW328" s="36">
        <f t="shared" ref="CW328:CW391" si="838">IF(E328&gt;RIBnd1,0,CV328)</f>
        <v>0</v>
      </c>
      <c r="CX328" s="36">
        <f t="shared" ref="CX328:CX391" si="839">IF(OR(E328&gt;RIBnd1,E328&lt;=RIBnd),0,MAX((CS328*(1-RIProfExp/100)-CV328)*RIProfPC/100,0))</f>
        <v>0</v>
      </c>
      <c r="CY328" s="36">
        <f t="shared" ref="CY328:CY391" si="840">IF(OR(AND(ActPS=1,$B328&gt;=PSStartMth,$B328&lt;=PSEndMth,$B328&lt;IVP),E328&gt;RIBnd1),0,IF(D328&lt;=DurIFProj,0,CS328-CX328))</f>
        <v>0</v>
      </c>
      <c r="CZ328" s="36">
        <f t="shared" si="746"/>
        <v>0</v>
      </c>
      <c r="DA328" s="64">
        <f t="shared" ref="DA328:DA391" si="841">(1+BU328/100)^(1/12)-1</f>
        <v>9.8021426169432324E-3</v>
      </c>
      <c r="DB328" s="70">
        <f t="shared" si="747"/>
        <v>0.99029300671561205</v>
      </c>
      <c r="DC328" s="70">
        <f>PRODUCT($DB$8:DB328)</f>
        <v>4.2344900203380866E-2</v>
      </c>
      <c r="DD328" s="36">
        <f t="shared" ref="DD328:DD391" si="842">IF($D328&lt;0,0,(DD329+BT329)/(1+$DA329))</f>
        <v>249.20822440809215</v>
      </c>
      <c r="DE328" s="36">
        <f t="shared" ref="DE328:DE391" si="843">IF($D328&lt;0,0,(DE329+BG329)/(1+$DA329))</f>
        <v>1287.7362389462103</v>
      </c>
      <c r="DF328" s="36">
        <f t="shared" ref="DF328:DF391" si="844">IF($D328&lt;0,0,(DF329+BK329)/(1+$DA329))</f>
        <v>73.901076525492499</v>
      </c>
      <c r="DG328" s="36">
        <f t="shared" ref="DG328:DG391" si="845">IF($D328&lt;0,0,(DG329+BP329)/(1+$DA329))</f>
        <v>0.56922962657934006</v>
      </c>
      <c r="DH328" s="36">
        <f t="shared" ref="DH328:DH391" ca="1" si="846">IF($D328&lt;0,0,(DH329+BO329)/(1+$DA329))</f>
        <v>6.0046464446586969E-14</v>
      </c>
      <c r="DI328" s="36">
        <f t="shared" ref="DI328:DI391" si="847">IF($D328&lt;0,0,DI329/(1+$DA329)+CM329)</f>
        <v>73.863437456295799</v>
      </c>
      <c r="DJ328" s="36">
        <f t="shared" ref="DJ328:DJ391" ca="1" si="848">DE328+DF328+DH328+DI328-DD328-DG328</f>
        <v>1185.7232988933272</v>
      </c>
      <c r="DK328" s="36">
        <f t="shared" ref="DK328:DK391" si="849">IF($D328&lt;0,0,(DK329+$CW329)/(1+$DA329))</f>
        <v>0</v>
      </c>
      <c r="DL328" s="36">
        <f t="shared" ref="DL328:DL391" si="850">IF($D328&lt;0,0,(DL329+$CY329)/(1+$DA329))</f>
        <v>0</v>
      </c>
      <c r="DM328" s="36">
        <f t="shared" ref="DM328:DM391" ca="1" si="851">DJ328+DL328-DK328</f>
        <v>1185.7232988933272</v>
      </c>
      <c r="DN328" s="36">
        <f t="shared" ca="1" si="748"/>
        <v>1185.723298893331</v>
      </c>
      <c r="DO328" s="64" cm="1">
        <f t="array" ref="DO328">IFERROR(INDEX(Tbl_FwdNom,$B328,MATCH(LIDt,Tbl_FwdNom_Cols,0)),0)</f>
        <v>8.7006619329999992</v>
      </c>
      <c r="DP328" s="64">
        <f t="shared" ca="1" si="749"/>
        <v>8.6387351030000001</v>
      </c>
      <c r="DQ328" s="64">
        <f t="shared" ref="DQ328:DQ391" ca="1" si="852">(1+DP328/100)^(1/12)-1</f>
        <v>6.9287127894823719E-3</v>
      </c>
      <c r="DR328" s="70">
        <f t="shared" ref="DR328:DR391" ca="1" si="853">(1+DQ328)^(-1)</f>
        <v>0.99311896393311916</v>
      </c>
      <c r="DS328" s="70">
        <f ca="1">PRODUCT($DR$8:DR328)</f>
        <v>5.0276340772243792E-2</v>
      </c>
      <c r="DT328" s="36">
        <f t="shared" ref="DT328:DT391" ca="1" si="854">IF($D328&lt;0,0,(DT329+BG329)/(1+$DQ329))</f>
        <v>1534.7278728016909</v>
      </c>
      <c r="DU328" s="36">
        <f t="shared" ref="DU328:DU391" ca="1" si="855">IF($D328&lt;0,0,(DU329+BK329)/(1+$DQ329))</f>
        <v>84.550302646538427</v>
      </c>
      <c r="DV328" s="36">
        <f t="shared" ref="DV328:DV391" ca="1" si="856">IF($D328&lt;0,0,(DV329+BP329)/(1+$DQ329))</f>
        <v>0.67693584823588437</v>
      </c>
      <c r="DW328" s="36">
        <f t="shared" ref="DW328:DW391" ca="1" si="857">IF($D328&lt;0,0,(DW329+BO329)/(1+$DQ329))</f>
        <v>6.5050611287566213E-14</v>
      </c>
      <c r="DX328" s="36">
        <f t="shared" ref="DX328:DX391" ca="1" si="858">IF($D328&lt;0,0,(DX329+BT329)/(1+$DQ329))</f>
        <v>280.75496092441449</v>
      </c>
      <c r="DY328" s="36">
        <f t="shared" ref="DY328:DY391" ca="1" si="859">IF($D328&lt;0,0,DY329/(1+$DQ329)+CL329)</f>
        <v>2.9655441888439804</v>
      </c>
      <c r="DZ328" s="36">
        <f t="shared" ref="DZ328:DZ391" ca="1" si="860">IF($D328&lt;0,0,DZ329/(1+$DQ329)+CH329)</f>
        <v>82.121891068540521</v>
      </c>
      <c r="EA328" s="36">
        <f t="shared" ref="EA328:EA391" ca="1" si="861">IF($D328&lt;0,0,EA329/(1+$DQ329)+CJ329)</f>
        <v>0</v>
      </c>
      <c r="EB328" s="36">
        <f t="shared" ref="EB328:EB391" ca="1" si="862">DT328+DU328+DW328-DX328+DY328+DZ328+EA328-DV328</f>
        <v>1422.9337139329634</v>
      </c>
      <c r="EC328" s="36">
        <f t="shared" ref="EC328:EC391" ca="1" si="863">IF($D328&lt;0,0,(EC329+CW329)/(1+DQ329))</f>
        <v>0</v>
      </c>
      <c r="ED328" s="36">
        <f t="shared" ref="ED328:ED391" ca="1" si="864">IF($D328&lt;0,0,(ED329+CY329)/(1+DQ329))</f>
        <v>0</v>
      </c>
      <c r="EE328" s="36">
        <f t="shared" ca="1" si="750"/>
        <v>0</v>
      </c>
      <c r="EF328" s="36">
        <f t="shared" ref="EF328:EF391" ca="1" si="865">EB328+EE328</f>
        <v>1422.9337139329634</v>
      </c>
      <c r="EG328" s="64"/>
      <c r="EH328" s="64"/>
      <c r="EI328" s="64"/>
      <c r="EJ328" s="70"/>
      <c r="EK328" s="70"/>
      <c r="EL328" s="70"/>
      <c r="EM328" s="70"/>
      <c r="EN328" s="70"/>
      <c r="EO328" s="36">
        <f t="shared" ref="EO328:EO391" ca="1" si="866">(IF(B328=0,0,DM327)-CM328)*DA328</f>
        <v>11.638697081253705</v>
      </c>
      <c r="EP328" s="36">
        <f t="shared" ref="EP328:EP391" ca="1" si="867">(-CM328-CN328-CZ328+EO328)*J328</f>
        <v>0</v>
      </c>
      <c r="EQ328" s="36">
        <f t="shared" ref="EQ328:EQ391" si="868">(DE328+DF328+DG328)*VLOOKUP("mort",Tbl_RA_Scl,2,FALSE)</f>
        <v>36.344038418989342</v>
      </c>
      <c r="ER328" s="36">
        <f t="shared" ref="ER328:ER391" si="869">DD328*VLOOKUP("lpsup",Tbl_RA_Scl,2,FALSE)</f>
        <v>1.4938263674871828</v>
      </c>
      <c r="ES328" s="36">
        <f t="shared" ref="ES328:ES391" si="870">DD328*VLOOKUP("lpsdown",Tbl_RA_Scl,2,FALSE)</f>
        <v>-1.3642081858080459</v>
      </c>
      <c r="ET328" s="36">
        <f t="shared" ref="ET328:ET391" ca="1" si="871">MAX(0,-DJ328)*VLOOKUP("masslps",Tbl_RA_Scl,2,FALSE)</f>
        <v>0</v>
      </c>
      <c r="EU328" s="36">
        <f t="shared" ca="1" si="751"/>
        <v>1.4938263674871828</v>
      </c>
      <c r="EV328" s="36">
        <f t="shared" ref="EV328:EV391" si="872">DI328*VLOOKUP("exp",Tbl_RA_Scl,2,FALSE)</f>
        <v>1.2192696711660713</v>
      </c>
      <c r="EW328" s="36">
        <f t="shared" ref="EW328:EW391" si="873">(DE328+DF328+DG328)*VLOOKUP("mortcat",Tbl_RA_Scl,2,FALSE)</f>
        <v>47.507756962164194</v>
      </c>
      <c r="EX328" s="36">
        <f t="shared" ca="1" si="752"/>
        <v>86.564891419806798</v>
      </c>
      <c r="EY328" s="36">
        <f t="shared" ref="EY328:EY391" si="874">DK328*VLOOKUP("mort",Tbl_RA_Scl_RI,2,FALSE)</f>
        <v>0</v>
      </c>
      <c r="EZ328" s="36">
        <f t="shared" ref="EZ328:EZ391" si="875">DL328*VLOOKUP("lpsup",Tbl_RA_Scl_RI,2,FALSE)</f>
        <v>0</v>
      </c>
      <c r="FA328" s="36">
        <f t="shared" ref="FA328:FA391" si="876">DL328*VLOOKUP("lpsdown",Tbl_RA_Scl_RI,2,FALSE)</f>
        <v>0</v>
      </c>
      <c r="FB328" s="36">
        <f t="shared" ref="FB328:FB391" si="877">MAX(0,DL328-DK328)*VLOOKUP("masslps",Tbl_RA_Scl_RI,2,FALSE)</f>
        <v>0</v>
      </c>
      <c r="FC328" s="36">
        <f t="shared" si="753"/>
        <v>0</v>
      </c>
      <c r="FD328" s="36">
        <f t="shared" ref="FD328:FD391" si="878">DL328*VLOOKUP("exp",Tbl_RA_Scl_RI,2,FALSE)</f>
        <v>0</v>
      </c>
      <c r="FE328" s="36">
        <f t="shared" ref="FE328:FE391" si="879">DK328*VLOOKUP("mortcat",Tbl_RA_Scl_RI,2,FALSE)</f>
        <v>0</v>
      </c>
      <c r="FF328" s="36">
        <f t="shared" si="754"/>
        <v>0</v>
      </c>
      <c r="FG328" s="36">
        <f t="shared" ref="FG328:FG391" ca="1" si="880">EX328-FF328</f>
        <v>86.564891419806798</v>
      </c>
      <c r="FH328" s="36">
        <f t="shared" ref="FH328:FH391" ca="1" si="881">EX328*DA328</f>
        <v>0.84852141131715175</v>
      </c>
      <c r="FI328" s="36">
        <f t="shared" ref="FI328:FI391" ca="1" si="882">IF($D328&lt;0,0,EX329-EX328-FH328)</f>
        <v>-1.2161264405939542</v>
      </c>
      <c r="FJ328" s="36">
        <f t="shared" ref="FJ328:FJ391" ca="1" si="883">(FJ329-FI329)/(1+$DQ329)*$K329</f>
        <v>102.31829301286329</v>
      </c>
      <c r="FK328" s="36">
        <f t="shared" ref="FK328:FK391" si="884">FF328*DA328</f>
        <v>0</v>
      </c>
      <c r="FL328" s="36">
        <f t="shared" ref="FL328:FL391" si="885">IF($D328&lt;0,0,FF329-FF328-FK328)</f>
        <v>0</v>
      </c>
      <c r="FM328" s="36">
        <f t="shared" ref="FM328:FM391" ca="1" si="886">(FM329-FL329)/(1+$DQ329)*$K329</f>
        <v>0</v>
      </c>
      <c r="FN328" s="36">
        <f t="shared" ca="1" si="756"/>
        <v>102.31829301286329</v>
      </c>
    </row>
    <row r="329" spans="2:170" x14ac:dyDescent="0.25">
      <c r="B329" s="2">
        <v>321</v>
      </c>
      <c r="C329" s="2">
        <f t="shared" si="762"/>
        <v>27</v>
      </c>
      <c r="D329" s="2">
        <f t="shared" si="759"/>
        <v>345</v>
      </c>
      <c r="E329" s="2">
        <f t="shared" si="757"/>
        <v>29</v>
      </c>
      <c r="F329" s="189">
        <f t="shared" si="761"/>
        <v>55487</v>
      </c>
      <c r="G329" s="2">
        <f t="shared" si="760"/>
        <v>11</v>
      </c>
      <c r="H329" s="187">
        <f t="shared" si="763"/>
        <v>61.333333333333336</v>
      </c>
      <c r="I329" s="186">
        <f t="shared" si="758"/>
        <v>61</v>
      </c>
      <c r="J329" s="2">
        <f t="shared" si="764"/>
        <v>0</v>
      </c>
      <c r="K329" s="2">
        <f t="shared" si="765"/>
        <v>1</v>
      </c>
      <c r="L329">
        <f t="shared" si="766"/>
        <v>2</v>
      </c>
      <c r="M329" s="190">
        <f t="shared" ref="M329:M392" si="887">MIN(1,VLOOKUP(RFRsk,Tbl_MrtRFRskScl,2,FALSE)/100*IFERROR(VLOOKUP("Nat"&amp;Sex&amp;Smk&amp;I329,Tbl_Mort,L329+1,FALSE),1))*$K329</f>
        <v>6.01170414E-3</v>
      </c>
      <c r="N329">
        <f t="shared" si="767"/>
        <v>1</v>
      </c>
      <c r="O329">
        <f t="shared" si="768"/>
        <v>100</v>
      </c>
      <c r="P329" s="58">
        <f t="shared" si="769"/>
        <v>2.7052668630000005E-2</v>
      </c>
      <c r="Q329" s="106">
        <f t="shared" si="770"/>
        <v>2.7052668630000005E-2</v>
      </c>
      <c r="R329" s="59">
        <f t="shared" si="771"/>
        <v>2.7052668630000005E-2</v>
      </c>
      <c r="S329" s="32">
        <f t="shared" ref="S329:S392" si="888">IF(R329=1,1,(1-(1-R329)^(1/12))*$K329)</f>
        <v>2.2828343949827801E-3</v>
      </c>
      <c r="T329">
        <f t="shared" si="772"/>
        <v>1</v>
      </c>
      <c r="U329" s="32">
        <f t="shared" ref="U329:U392" si="889">IF($K329=0,0,MIN(1,VLOOKUP(RFRsk,Tbl_MrtRFRskScl,2,FALSE)/100*IFERROR(VLOOKUP("Acc"&amp;Sex&amp;Smk&amp;I329,Tbl_Mort,T329+1,FALSE),1)))</f>
        <v>5.3415945000000002E-4</v>
      </c>
      <c r="V329">
        <f t="shared" si="773"/>
        <v>1</v>
      </c>
      <c r="W329">
        <f t="shared" si="774"/>
        <v>100</v>
      </c>
      <c r="X329" s="58">
        <f t="shared" si="775"/>
        <v>2.4037175250000002E-3</v>
      </c>
      <c r="Y329" s="58">
        <f t="shared" si="776"/>
        <v>2.4037175250000002E-3</v>
      </c>
      <c r="Z329" s="32">
        <f t="shared" si="777"/>
        <v>2.4037175250000002E-3</v>
      </c>
      <c r="AA329" s="32">
        <f t="shared" si="778"/>
        <v>2.0053081532256378E-4</v>
      </c>
      <c r="AB329" s="59">
        <f t="shared" si="779"/>
        <v>4.9056245199999996E-3</v>
      </c>
      <c r="AC329" s="59">
        <f t="shared" si="780"/>
        <v>4.9056245199999996E-3</v>
      </c>
      <c r="AD329">
        <f t="shared" si="781"/>
        <v>1</v>
      </c>
      <c r="AE329" s="59">
        <f t="shared" si="782"/>
        <v>4.9056245199999996E-3</v>
      </c>
      <c r="AF329" s="59">
        <f t="shared" si="783"/>
        <v>4.1758461800000006E-3</v>
      </c>
      <c r="AG329" s="59">
        <f t="shared" si="784"/>
        <v>4.1758461800000006E-3</v>
      </c>
      <c r="AH329">
        <f t="shared" si="785"/>
        <v>1</v>
      </c>
      <c r="AI329" s="59">
        <f t="shared" si="786"/>
        <v>4.1758461800000006E-3</v>
      </c>
      <c r="AJ329" s="59">
        <f t="shared" si="787"/>
        <v>0</v>
      </c>
      <c r="AK329" s="59">
        <f t="shared" si="788"/>
        <v>0</v>
      </c>
      <c r="AL329" s="59">
        <f t="shared" si="789"/>
        <v>0</v>
      </c>
      <c r="AM329" s="12">
        <f t="shared" ref="AM329:AM392" si="890">AT328</f>
        <v>3.7924942053196131E-2</v>
      </c>
      <c r="AN329" s="12">
        <f t="shared" ref="AN329:AN392" si="891">IF(AND($B329=IVP,OR(AND(ActIVPOff=1,ExtrCls="N"),AND(ActIVPOn=1,ExtrCls="Y"))),0,AT329+AS329+AR329+AQ329+AP329+AO329-AM329)</f>
        <v>0</v>
      </c>
      <c r="AO329" s="66">
        <f t="shared" si="790"/>
        <v>8.6576362146764988E-5</v>
      </c>
      <c r="AP329" s="66">
        <f t="shared" si="791"/>
        <v>7.6051195509884064E-6</v>
      </c>
      <c r="AQ329" s="59">
        <f t="shared" si="792"/>
        <v>1.8604552565573807E-4</v>
      </c>
      <c r="AR329" s="59">
        <f t="shared" si="793"/>
        <v>1.5836872439956045E-4</v>
      </c>
      <c r="AS329" s="59">
        <f t="shared" si="794"/>
        <v>0</v>
      </c>
      <c r="AT329" s="12">
        <f t="shared" si="795"/>
        <v>3.7486346321443084E-2</v>
      </c>
      <c r="AU329" s="59">
        <f t="shared" ref="AU329:AU392" si="892">MAX(0,AT329-AM329-AN329+AO329+AP329+AQ329+AR329+AS329)</f>
        <v>4.9060148304969076E-18</v>
      </c>
      <c r="AV329" s="59">
        <f t="shared" ref="AV329:AV392" si="893">MIN(0,AT329-AM329-AN329+AO329+AP329+AQ329+AR329+AS329)</f>
        <v>0</v>
      </c>
      <c r="AW329" s="70">
        <f t="shared" si="796"/>
        <v>0</v>
      </c>
      <c r="AX329" s="20">
        <f t="shared" si="797"/>
        <v>200000</v>
      </c>
      <c r="AY329" s="20">
        <f t="shared" si="798"/>
        <v>0</v>
      </c>
      <c r="AZ329" s="20">
        <f t="shared" si="799"/>
        <v>0</v>
      </c>
      <c r="BA329" s="20">
        <f t="shared" si="800"/>
        <v>200000</v>
      </c>
      <c r="BB329" s="36">
        <f t="shared" si="801"/>
        <v>1</v>
      </c>
      <c r="BC329" s="36">
        <f t="shared" si="802"/>
        <v>0</v>
      </c>
      <c r="BD329" s="80">
        <f t="shared" si="803"/>
        <v>17.315272429352998</v>
      </c>
      <c r="BE329" s="36">
        <f t="shared" si="804"/>
        <v>0</v>
      </c>
      <c r="BF329" s="36">
        <f t="shared" si="805"/>
        <v>0</v>
      </c>
      <c r="BG329" s="36">
        <f t="shared" si="806"/>
        <v>17.315272429352998</v>
      </c>
      <c r="BH329" s="36">
        <f t="shared" si="807"/>
        <v>1.5210239101976812</v>
      </c>
      <c r="BI329" s="36">
        <f t="shared" si="808"/>
        <v>0</v>
      </c>
      <c r="BJ329" s="36">
        <f t="shared" si="809"/>
        <v>0</v>
      </c>
      <c r="BK329" s="36">
        <f t="shared" si="810"/>
        <v>1.5210239101976812</v>
      </c>
      <c r="BL329" s="68">
        <f ca="1">IF(OR(AT329=0,E329&gt;ProjTerm),0,VLOOKUP(D329,'Life Events'!$AE$5:$AI$1206,5,FALSE))</f>
        <v>3.6433608595730108E-16</v>
      </c>
      <c r="BM329" s="93">
        <f t="shared" ca="1" si="811"/>
        <v>3.6433608595730108E-16</v>
      </c>
      <c r="BN329" s="93">
        <f t="shared" ca="1" si="812"/>
        <v>1.3657628695594445E-17</v>
      </c>
      <c r="BO329" s="36">
        <f t="shared" ca="1" si="813"/>
        <v>2.0781832838755257E-15</v>
      </c>
      <c r="BP329" s="36">
        <f t="shared" si="814"/>
        <v>7.8744742154674367E-3</v>
      </c>
      <c r="BQ329" s="36">
        <f t="shared" si="815"/>
        <v>98.308397505347614</v>
      </c>
      <c r="BR329" s="36">
        <f t="shared" si="816"/>
        <v>154.78110000000001</v>
      </c>
      <c r="BS329" s="36">
        <f t="shared" si="817"/>
        <v>152.1628190511496</v>
      </c>
      <c r="BT329" s="36">
        <f t="shared" si="818"/>
        <v>5.7040281321984709</v>
      </c>
      <c r="BU329" s="70" cm="1">
        <f t="array" ref="BU329">IF(AND(ActInt=1,$J329=0),INDEX(Tbl_FwdNom,$B329-IVP,MATCH(ValnDt,Tbl_FwdNom_Cols)),INDEX(Tbl_FwdNom,$B329,MATCH(StartDt,Tbl_FwdNom_Cols)))</f>
        <v>12.41680264</v>
      </c>
      <c r="BV329" s="70" cm="1">
        <f t="array" ref="BV329">INDEX(Tbl_FwdReal,$B329,MATCH(StartDt,Tbl_FwdReal_Cols))</f>
        <v>4.9786121909999999</v>
      </c>
      <c r="BW329" s="70" cm="1">
        <f t="array" ref="BW329">IF(RunType&lt;&gt;"OPN",INDEX(Tbl_FwdReal,$B329,MATCH(ValnDt,Tbl_FwdReal_Cols)),IF(AND($J329=0,ActInt=1),INDEX(Tbl_FwdReal,$B329-IVP,MATCH(ValnDt,Tbl_FwdReal_Cols)),-999))*$K329</f>
        <v>4.9786121909999999</v>
      </c>
      <c r="BX329" s="70">
        <f t="shared" si="819"/>
        <v>4.9786121910000002E-2</v>
      </c>
      <c r="BY329" s="70">
        <f t="shared" ref="BY329:BY392" si="894">((1+BU329/100)/(1+BX329)-1)</f>
        <v>7.0854341601190418E-2</v>
      </c>
      <c r="BZ329" s="64">
        <f t="shared" si="755"/>
        <v>5.7210346330165418E-3</v>
      </c>
      <c r="CA329" s="70" cm="1">
        <f t="array" ref="CA329">IF($J329=1,CA328*(1+INDEX(Tbl_CPI,$B329,MATCH(IF(RunType="OPN",StartDt,ValnDt),Tbl_CPI_Cols))),0)</f>
        <v>0</v>
      </c>
      <c r="CB329" s="70">
        <f t="shared" ref="CB329:CB392" si="895">IF(AND(ActInfl=1,$J329=1),IF(AND(RunType="OPN",IVP=12),CA329/CA$20,CA329),CB328*(1+BZ329))</f>
        <v>6.4181797870380697</v>
      </c>
      <c r="CC329" s="70">
        <f t="shared" ref="CC329:CC392" si="896">IF($F329&lt;ProjStart,1,IF($G329&lt;&gt;2,CC328,CB329))</f>
        <v>6.0973923556429064</v>
      </c>
      <c r="CD329" s="36">
        <f t="shared" si="820"/>
        <v>33.059736869487594</v>
      </c>
      <c r="CE329" s="36">
        <f t="shared" si="821"/>
        <v>1.5748851771793984</v>
      </c>
      <c r="CF329" s="36">
        <f t="shared" si="822"/>
        <v>0</v>
      </c>
      <c r="CG329" s="36">
        <f t="shared" si="823"/>
        <v>1.3135160341541947</v>
      </c>
      <c r="CH329" s="36">
        <f t="shared" si="824"/>
        <v>1.2537886050692286</v>
      </c>
      <c r="CI329" s="36">
        <f t="shared" si="825"/>
        <v>0</v>
      </c>
      <c r="CJ329" s="36">
        <f t="shared" si="826"/>
        <v>0</v>
      </c>
      <c r="CK329" s="36">
        <f t="shared" si="827"/>
        <v>0</v>
      </c>
      <c r="CL329" s="36">
        <f t="shared" si="828"/>
        <v>5.9727429084966206E-2</v>
      </c>
      <c r="CM329" s="36">
        <f t="shared" si="829"/>
        <v>1.3135160341541947</v>
      </c>
      <c r="CN329" s="36">
        <f t="shared" ca="1" si="830"/>
        <v>13.124393733136744</v>
      </c>
      <c r="CO329" s="20">
        <f t="shared" si="831"/>
        <v>120000</v>
      </c>
      <c r="CP329" s="20">
        <f t="shared" si="832"/>
        <v>2</v>
      </c>
      <c r="CQ329" s="64">
        <f t="shared" si="833"/>
        <v>7.4266665900000004E-3</v>
      </c>
      <c r="CR329" s="64">
        <f t="shared" si="834"/>
        <v>3.3419999655000004E-2</v>
      </c>
      <c r="CS329" s="36">
        <f t="shared" si="835"/>
        <v>12.872906379036081</v>
      </c>
      <c r="CT329" s="36">
        <f t="shared" si="836"/>
        <v>10.389163457611799</v>
      </c>
      <c r="CU329" s="36">
        <f t="shared" si="837"/>
        <v>0.91261434611860881</v>
      </c>
      <c r="CV329" s="36">
        <f t="shared" ref="CV329:CV392" si="897">CU329+CT329</f>
        <v>11.301777803730408</v>
      </c>
      <c r="CW329" s="36">
        <f t="shared" si="838"/>
        <v>0</v>
      </c>
      <c r="CX329" s="36">
        <f t="shared" si="839"/>
        <v>0</v>
      </c>
      <c r="CY329" s="36">
        <f t="shared" si="840"/>
        <v>0</v>
      </c>
      <c r="CZ329" s="36">
        <f t="shared" ref="CZ329:CZ392" si="898">CY329-CW329</f>
        <v>0</v>
      </c>
      <c r="DA329" s="64">
        <f t="shared" si="841"/>
        <v>9.8013239047627376E-3</v>
      </c>
      <c r="DB329" s="70">
        <f t="shared" ref="DB329:DB392" si="899">(1+DA329)^(-1)</f>
        <v>0.99029380961112001</v>
      </c>
      <c r="DC329" s="70">
        <f>PRODUCT($DB$8:DB329)</f>
        <v>4.1933892540008726E-2</v>
      </c>
      <c r="DD329" s="36">
        <f t="shared" si="842"/>
        <v>245.94676680304821</v>
      </c>
      <c r="DE329" s="36">
        <f t="shared" si="843"/>
        <v>1283.0424864986701</v>
      </c>
      <c r="DF329" s="36">
        <f t="shared" si="844"/>
        <v>73.104381003231822</v>
      </c>
      <c r="DG329" s="36">
        <f t="shared" si="845"/>
        <v>0.56693435631016398</v>
      </c>
      <c r="DH329" s="36">
        <f t="shared" ca="1" si="846"/>
        <v>5.8556816010088254E-14</v>
      </c>
      <c r="DI329" s="36">
        <f t="shared" si="847"/>
        <v>73.261006701265103</v>
      </c>
      <c r="DJ329" s="36">
        <f t="shared" ca="1" si="848"/>
        <v>1182.8941730438087</v>
      </c>
      <c r="DK329" s="36">
        <f t="shared" si="849"/>
        <v>0</v>
      </c>
      <c r="DL329" s="36">
        <f t="shared" si="850"/>
        <v>0</v>
      </c>
      <c r="DM329" s="36">
        <f t="shared" ca="1" si="851"/>
        <v>1182.8941730438087</v>
      </c>
      <c r="DN329" s="36">
        <f t="shared" ref="DN329:DN392" ca="1" si="900">IF($D329=0,DM329,DN328+EO329-CZ329-CN329-CM329)</f>
        <v>1182.8941730438125</v>
      </c>
      <c r="DO329" s="64" cm="1">
        <f t="array" ref="DO329">IFERROR(INDEX(Tbl_FwdNom,$B329,MATCH(LIDt,Tbl_FwdNom_Cols,0)),0)</f>
        <v>8.6989412670000004</v>
      </c>
      <c r="DP329" s="64">
        <f t="shared" ref="DP329:DP392" ca="1" si="901">IF(OR($E329&gt;ProjTerm+1,$B329+LIOffset&lt;0),0,OFFSET($DO329,LIOffset,0))</f>
        <v>8.6370154170000006</v>
      </c>
      <c r="DQ329" s="64">
        <f t="shared" ca="1" si="852"/>
        <v>6.9273845233932541E-3</v>
      </c>
      <c r="DR329" s="70">
        <f t="shared" ca="1" si="853"/>
        <v>0.99312027398413427</v>
      </c>
      <c r="DS329" s="70">
        <f ca="1">PRODUCT($DR$8:DR329)</f>
        <v>4.9930453322650455E-2</v>
      </c>
      <c r="DT329" s="36">
        <f t="shared" ca="1" si="854"/>
        <v>1528.0442504860046</v>
      </c>
      <c r="DU329" s="36">
        <f t="shared" ca="1" si="855"/>
        <v>83.614991194342593</v>
      </c>
      <c r="DV329" s="36">
        <f t="shared" ca="1" si="856"/>
        <v>0.67375076893881636</v>
      </c>
      <c r="DW329" s="36">
        <f t="shared" ca="1" si="857"/>
        <v>6.3423058601561434E-14</v>
      </c>
      <c r="DX329" s="36">
        <f t="shared" ca="1" si="858"/>
        <v>276.9958303633897</v>
      </c>
      <c r="DY329" s="36">
        <f t="shared" ca="1" si="859"/>
        <v>2.9259464698083852</v>
      </c>
      <c r="DZ329" s="36">
        <f t="shared" ca="1" si="860"/>
        <v>81.428306904912915</v>
      </c>
      <c r="EA329" s="36">
        <f t="shared" ca="1" si="861"/>
        <v>0</v>
      </c>
      <c r="EB329" s="36">
        <f t="shared" ca="1" si="862"/>
        <v>1418.3439139227401</v>
      </c>
      <c r="EC329" s="36">
        <f t="shared" ca="1" si="863"/>
        <v>0</v>
      </c>
      <c r="ED329" s="36">
        <f t="shared" ca="1" si="864"/>
        <v>0</v>
      </c>
      <c r="EE329" s="36">
        <f t="shared" ref="EE329:EE392" ca="1" si="902">ED329-EC329</f>
        <v>0</v>
      </c>
      <c r="EF329" s="36">
        <f t="shared" ca="1" si="865"/>
        <v>1418.3439139227401</v>
      </c>
      <c r="EG329" s="64"/>
      <c r="EH329" s="64"/>
      <c r="EI329" s="64"/>
      <c r="EJ329" s="70"/>
      <c r="EK329" s="70"/>
      <c r="EL329" s="70"/>
      <c r="EM329" s="70"/>
      <c r="EN329" s="70"/>
      <c r="EO329" s="36">
        <f t="shared" ca="1" si="866"/>
        <v>11.608783917772456</v>
      </c>
      <c r="EP329" s="36">
        <f t="shared" ca="1" si="867"/>
        <v>0</v>
      </c>
      <c r="EQ329" s="36">
        <f t="shared" si="868"/>
        <v>36.197490546303598</v>
      </c>
      <c r="ER329" s="36">
        <f t="shared" si="869"/>
        <v>1.4742762447798439</v>
      </c>
      <c r="ES329" s="36">
        <f t="shared" si="870"/>
        <v>-1.3463544124302425</v>
      </c>
      <c r="ET329" s="36">
        <f t="shared" ca="1" si="871"/>
        <v>0</v>
      </c>
      <c r="EU329" s="36">
        <f t="shared" ref="EU329:EU392" ca="1" si="903">ET329+MAX(ER329,ES329)</f>
        <v>1.4742762447798439</v>
      </c>
      <c r="EV329" s="36">
        <f t="shared" si="872"/>
        <v>1.2093252984983192</v>
      </c>
      <c r="EW329" s="36">
        <f t="shared" si="873"/>
        <v>47.31619430094824</v>
      </c>
      <c r="EX329" s="36">
        <f t="shared" ref="EX329:EX392" ca="1" si="904">EQ329+EU329+EV329+EW329</f>
        <v>86.197286390529996</v>
      </c>
      <c r="EY329" s="36">
        <f t="shared" si="874"/>
        <v>0</v>
      </c>
      <c r="EZ329" s="36">
        <f t="shared" si="875"/>
        <v>0</v>
      </c>
      <c r="FA329" s="36">
        <f t="shared" si="876"/>
        <v>0</v>
      </c>
      <c r="FB329" s="36">
        <f t="shared" si="877"/>
        <v>0</v>
      </c>
      <c r="FC329" s="36">
        <f t="shared" ref="FC329:FC392" si="905">FB329+MAX(EZ329,FA329)</f>
        <v>0</v>
      </c>
      <c r="FD329" s="36">
        <f t="shared" si="878"/>
        <v>0</v>
      </c>
      <c r="FE329" s="36">
        <f t="shared" si="879"/>
        <v>0</v>
      </c>
      <c r="FF329" s="36">
        <f t="shared" ref="FF329:FF392" si="906">EY329+FC329+FD329+FE329</f>
        <v>0</v>
      </c>
      <c r="FG329" s="36">
        <f t="shared" ca="1" si="880"/>
        <v>86.197286390529996</v>
      </c>
      <c r="FH329" s="36">
        <f t="shared" ca="1" si="881"/>
        <v>0.84484752362518145</v>
      </c>
      <c r="FI329" s="36">
        <f t="shared" ca="1" si="882"/>
        <v>-1.2020592255223241</v>
      </c>
      <c r="FJ329" s="36">
        <f t="shared" ca="1" si="883"/>
        <v>101.8250319468183</v>
      </c>
      <c r="FK329" s="36">
        <f t="shared" si="884"/>
        <v>0</v>
      </c>
      <c r="FL329" s="36">
        <f t="shared" si="885"/>
        <v>0</v>
      </c>
      <c r="FM329" s="36">
        <f t="shared" ca="1" si="886"/>
        <v>0</v>
      </c>
      <c r="FN329" s="36">
        <f t="shared" ca="1" si="756"/>
        <v>101.8250319468183</v>
      </c>
    </row>
    <row r="330" spans="2:170" x14ac:dyDescent="0.25">
      <c r="B330" s="2">
        <v>322</v>
      </c>
      <c r="C330" s="2">
        <f t="shared" si="762"/>
        <v>27</v>
      </c>
      <c r="D330" s="2">
        <f t="shared" si="759"/>
        <v>346</v>
      </c>
      <c r="E330" s="2">
        <f t="shared" si="757"/>
        <v>29</v>
      </c>
      <c r="F330" s="189">
        <f t="shared" si="761"/>
        <v>55518</v>
      </c>
      <c r="G330" s="2">
        <f t="shared" si="760"/>
        <v>12</v>
      </c>
      <c r="H330" s="187">
        <f t="shared" si="763"/>
        <v>61.416666666666671</v>
      </c>
      <c r="I330" s="186">
        <f t="shared" si="758"/>
        <v>61</v>
      </c>
      <c r="J330" s="2">
        <f t="shared" si="764"/>
        <v>0</v>
      </c>
      <c r="K330" s="2">
        <f t="shared" si="765"/>
        <v>1</v>
      </c>
      <c r="L330">
        <f t="shared" si="766"/>
        <v>2</v>
      </c>
      <c r="M330" s="190">
        <f t="shared" si="887"/>
        <v>6.01170414E-3</v>
      </c>
      <c r="N330">
        <f t="shared" si="767"/>
        <v>1</v>
      </c>
      <c r="O330">
        <f t="shared" si="768"/>
        <v>100</v>
      </c>
      <c r="P330" s="58">
        <f t="shared" si="769"/>
        <v>2.7052668630000005E-2</v>
      </c>
      <c r="Q330" s="106">
        <f t="shared" si="770"/>
        <v>2.7052668630000005E-2</v>
      </c>
      <c r="R330" s="59">
        <f t="shared" si="771"/>
        <v>2.7052668630000005E-2</v>
      </c>
      <c r="S330" s="32">
        <f t="shared" si="888"/>
        <v>2.2828343949827801E-3</v>
      </c>
      <c r="T330">
        <f t="shared" si="772"/>
        <v>1</v>
      </c>
      <c r="U330" s="32">
        <f t="shared" si="889"/>
        <v>5.3415945000000002E-4</v>
      </c>
      <c r="V330">
        <f t="shared" si="773"/>
        <v>1</v>
      </c>
      <c r="W330">
        <f t="shared" si="774"/>
        <v>100</v>
      </c>
      <c r="X330" s="58">
        <f t="shared" si="775"/>
        <v>2.4037175250000002E-3</v>
      </c>
      <c r="Y330" s="58">
        <f t="shared" si="776"/>
        <v>2.4037175250000002E-3</v>
      </c>
      <c r="Z330" s="32">
        <f t="shared" si="777"/>
        <v>2.4037175250000002E-3</v>
      </c>
      <c r="AA330" s="32">
        <f t="shared" si="778"/>
        <v>2.0053081532256378E-4</v>
      </c>
      <c r="AB330" s="59">
        <f t="shared" si="779"/>
        <v>4.9056245199999996E-3</v>
      </c>
      <c r="AC330" s="59">
        <f t="shared" si="780"/>
        <v>4.9056245199999996E-3</v>
      </c>
      <c r="AD330">
        <f t="shared" si="781"/>
        <v>1</v>
      </c>
      <c r="AE330" s="59">
        <f t="shared" si="782"/>
        <v>4.9056245199999996E-3</v>
      </c>
      <c r="AF330" s="59">
        <f t="shared" si="783"/>
        <v>4.1758461800000006E-3</v>
      </c>
      <c r="AG330" s="59">
        <f t="shared" si="784"/>
        <v>4.1758461800000006E-3</v>
      </c>
      <c r="AH330">
        <f t="shared" si="785"/>
        <v>1</v>
      </c>
      <c r="AI330" s="59">
        <f t="shared" si="786"/>
        <v>4.1758461800000006E-3</v>
      </c>
      <c r="AJ330" s="59">
        <f t="shared" si="787"/>
        <v>0</v>
      </c>
      <c r="AK330" s="59">
        <f t="shared" si="788"/>
        <v>0</v>
      </c>
      <c r="AL330" s="59">
        <f t="shared" si="789"/>
        <v>0</v>
      </c>
      <c r="AM330" s="12">
        <f t="shared" si="890"/>
        <v>3.7486346321443084E-2</v>
      </c>
      <c r="AN330" s="12">
        <f t="shared" si="891"/>
        <v>0</v>
      </c>
      <c r="AO330" s="66">
        <f t="shared" si="790"/>
        <v>8.5575120724826491E-5</v>
      </c>
      <c r="AP330" s="66">
        <f t="shared" si="791"/>
        <v>7.5171675913029715E-6</v>
      </c>
      <c r="AQ330" s="59">
        <f t="shared" si="792"/>
        <v>1.8389393967968299E-4</v>
      </c>
      <c r="AR330" s="59">
        <f t="shared" si="793"/>
        <v>1.5653721608855517E-4</v>
      </c>
      <c r="AS330" s="59">
        <f t="shared" si="794"/>
        <v>0</v>
      </c>
      <c r="AT330" s="12">
        <f t="shared" si="795"/>
        <v>3.705282287735872E-2</v>
      </c>
      <c r="AU330" s="59">
        <f t="shared" si="892"/>
        <v>2.9544509200229996E-18</v>
      </c>
      <c r="AV330" s="59">
        <f t="shared" si="893"/>
        <v>0</v>
      </c>
      <c r="AW330" s="70">
        <f t="shared" si="796"/>
        <v>0</v>
      </c>
      <c r="AX330" s="20">
        <f t="shared" si="797"/>
        <v>200000</v>
      </c>
      <c r="AY330" s="20">
        <f t="shared" si="798"/>
        <v>0</v>
      </c>
      <c r="AZ330" s="20">
        <f t="shared" si="799"/>
        <v>0</v>
      </c>
      <c r="BA330" s="20">
        <f t="shared" si="800"/>
        <v>200000</v>
      </c>
      <c r="BB330" s="36">
        <f t="shared" si="801"/>
        <v>1</v>
      </c>
      <c r="BC330" s="36">
        <f t="shared" si="802"/>
        <v>0</v>
      </c>
      <c r="BD330" s="80">
        <f t="shared" si="803"/>
        <v>17.115024144965297</v>
      </c>
      <c r="BE330" s="36">
        <f t="shared" si="804"/>
        <v>0</v>
      </c>
      <c r="BF330" s="36">
        <f t="shared" si="805"/>
        <v>0</v>
      </c>
      <c r="BG330" s="36">
        <f t="shared" si="806"/>
        <v>17.115024144965297</v>
      </c>
      <c r="BH330" s="36">
        <f t="shared" si="807"/>
        <v>1.5034335182605942</v>
      </c>
      <c r="BI330" s="36">
        <f t="shared" si="808"/>
        <v>0</v>
      </c>
      <c r="BJ330" s="36">
        <f t="shared" si="809"/>
        <v>0</v>
      </c>
      <c r="BK330" s="36">
        <f t="shared" si="810"/>
        <v>1.5034335182605942</v>
      </c>
      <c r="BL330" s="68">
        <f ca="1">IF(OR(AT330=0,E330&gt;ProjTerm),0,VLOOKUP(D330,'Life Events'!$AE$5:$AI$1206,5,FALSE))</f>
        <v>3.6012259890700205E-16</v>
      </c>
      <c r="BM330" s="93">
        <f t="shared" ca="1" si="811"/>
        <v>3.6012259890700205E-16</v>
      </c>
      <c r="BN330" s="93">
        <f t="shared" ca="1" si="812"/>
        <v>1.3343558871435243E-17</v>
      </c>
      <c r="BO330" s="36">
        <f t="shared" ca="1" si="813"/>
        <v>2.0303935340525631E-15</v>
      </c>
      <c r="BP330" s="36">
        <f t="shared" si="814"/>
        <v>7.7834072132856261E-3</v>
      </c>
      <c r="BQ330" s="36">
        <f t="shared" si="815"/>
        <v>98.308397505347614</v>
      </c>
      <c r="BR330" s="36">
        <f t="shared" si="816"/>
        <v>154.78110000000001</v>
      </c>
      <c r="BS330" s="36">
        <f t="shared" si="817"/>
        <v>152.1628190511496</v>
      </c>
      <c r="BT330" s="36">
        <f t="shared" si="818"/>
        <v>5.6380619828218306</v>
      </c>
      <c r="BU330" s="70" cm="1">
        <f t="array" ref="BU330">IF(AND(ActInt=1,$J330=0),INDEX(Tbl_FwdNom,$B330-IVP,MATCH(ValnDt,Tbl_FwdNom_Cols)),INDEX(Tbl_FwdNom,$B330,MATCH(StartDt,Tbl_FwdNom_Cols)))</f>
        <v>12.415761836</v>
      </c>
      <c r="BV330" s="70" cm="1">
        <f t="array" ref="BV330">INDEX(Tbl_FwdReal,$B330,MATCH(StartDt,Tbl_FwdReal_Cols))</f>
        <v>4.9751799019999998</v>
      </c>
      <c r="BW330" s="70" cm="1">
        <f t="array" ref="BW330">IF(RunType&lt;&gt;"OPN",INDEX(Tbl_FwdReal,$B330,MATCH(ValnDt,Tbl_FwdReal_Cols)),IF(AND($J330=0,ActInt=1),INDEX(Tbl_FwdReal,$B330-IVP,MATCH(ValnDt,Tbl_FwdReal_Cols)),-999))*$K330</f>
        <v>4.9751799019999998</v>
      </c>
      <c r="BX330" s="70">
        <f t="shared" si="819"/>
        <v>4.9751799020000001E-2</v>
      </c>
      <c r="BY330" s="70">
        <f t="shared" si="894"/>
        <v>7.0879439701329261E-2</v>
      </c>
      <c r="BZ330" s="64">
        <f t="shared" ref="BZ330:BZ393" si="907">IF(BY330&lt;&gt;BY329,(1+BY330)^(1/12)-1,BZ329)</f>
        <v>5.7229989070166631E-3</v>
      </c>
      <c r="CA330" s="70" cm="1">
        <f t="array" ref="CA330">IF($J330=1,CA329*(1+INDEX(Tbl_CPI,$B330,MATCH(IF(RunType="OPN",StartDt,ValnDt),Tbl_CPI_Cols))),0)</f>
        <v>0</v>
      </c>
      <c r="CB330" s="70">
        <f t="shared" si="895"/>
        <v>6.4549110229443247</v>
      </c>
      <c r="CC330" s="70">
        <f t="shared" si="896"/>
        <v>6.0973923556429064</v>
      </c>
      <c r="CD330" s="36">
        <f t="shared" si="820"/>
        <v>33.059736869487594</v>
      </c>
      <c r="CE330" s="36">
        <f t="shared" si="821"/>
        <v>1.5748851771793984</v>
      </c>
      <c r="CF330" s="36">
        <f t="shared" si="822"/>
        <v>0</v>
      </c>
      <c r="CG330" s="36">
        <f t="shared" si="823"/>
        <v>1.2983254367536468</v>
      </c>
      <c r="CH330" s="36">
        <f t="shared" si="824"/>
        <v>1.2392887455853925</v>
      </c>
      <c r="CI330" s="36">
        <f t="shared" si="825"/>
        <v>0</v>
      </c>
      <c r="CJ330" s="36">
        <f t="shared" si="826"/>
        <v>0</v>
      </c>
      <c r="CK330" s="36">
        <f t="shared" si="827"/>
        <v>0</v>
      </c>
      <c r="CL330" s="36">
        <f t="shared" si="828"/>
        <v>5.9036691168254177E-2</v>
      </c>
      <c r="CM330" s="36">
        <f t="shared" si="829"/>
        <v>1.2983254367536468</v>
      </c>
      <c r="CN330" s="36">
        <f t="shared" ca="1" si="830"/>
        <v>12.972612273190776</v>
      </c>
      <c r="CO330" s="20">
        <f t="shared" si="831"/>
        <v>120000</v>
      </c>
      <c r="CP330" s="20">
        <f t="shared" si="832"/>
        <v>2</v>
      </c>
      <c r="CQ330" s="64">
        <f t="shared" si="833"/>
        <v>7.4266665900000004E-3</v>
      </c>
      <c r="CR330" s="64">
        <f t="shared" si="834"/>
        <v>3.3419999655000004E-2</v>
      </c>
      <c r="CS330" s="36">
        <f t="shared" si="835"/>
        <v>12.724033329073807</v>
      </c>
      <c r="CT330" s="36">
        <f t="shared" si="836"/>
        <v>10.269014486979179</v>
      </c>
      <c r="CU330" s="36">
        <f t="shared" si="837"/>
        <v>0.90206011095635663</v>
      </c>
      <c r="CV330" s="36">
        <f t="shared" si="897"/>
        <v>11.171074597935537</v>
      </c>
      <c r="CW330" s="36">
        <f t="shared" si="838"/>
        <v>0</v>
      </c>
      <c r="CX330" s="36">
        <f t="shared" si="839"/>
        <v>0</v>
      </c>
      <c r="CY330" s="36">
        <f t="shared" si="840"/>
        <v>0</v>
      </c>
      <c r="CZ330" s="36">
        <f t="shared" si="898"/>
        <v>0</v>
      </c>
      <c r="DA330" s="64">
        <f t="shared" si="841"/>
        <v>9.8005448028757325E-3</v>
      </c>
      <c r="DB330" s="70">
        <f t="shared" si="899"/>
        <v>0.99029457366277329</v>
      </c>
      <c r="DC330" s="70">
        <f>PRODUCT($DB$8:DB330)</f>
        <v>4.1526906234928489E-2</v>
      </c>
      <c r="DD330" s="36">
        <f t="shared" si="842"/>
        <v>242.71911712740209</v>
      </c>
      <c r="DE330" s="36">
        <f t="shared" si="843"/>
        <v>1278.5019777266282</v>
      </c>
      <c r="DF330" s="36">
        <f t="shared" si="844"/>
        <v>72.317410246279906</v>
      </c>
      <c r="DG330" s="36">
        <f t="shared" si="845"/>
        <v>0.56470721465618567</v>
      </c>
      <c r="DH330" s="36">
        <f t="shared" ca="1" si="846"/>
        <v>5.7100311174856313E-14</v>
      </c>
      <c r="DI330" s="36">
        <f t="shared" si="847"/>
        <v>72.667954746379365</v>
      </c>
      <c r="DJ330" s="36">
        <f t="shared" ca="1" si="848"/>
        <v>1180.2035183772291</v>
      </c>
      <c r="DK330" s="36">
        <f t="shared" si="849"/>
        <v>0</v>
      </c>
      <c r="DL330" s="36">
        <f t="shared" si="850"/>
        <v>0</v>
      </c>
      <c r="DM330" s="36">
        <f t="shared" ca="1" si="851"/>
        <v>1180.2035183772291</v>
      </c>
      <c r="DN330" s="36">
        <f t="shared" ca="1" si="900"/>
        <v>1180.203518377233</v>
      </c>
      <c r="DO330" s="64" cm="1">
        <f t="array" ref="DO330">IFERROR(INDEX(Tbl_FwdNom,$B330,MATCH(LIDt,Tbl_FwdNom_Cols,0)),0)</f>
        <v>8.6972206270000001</v>
      </c>
      <c r="DP330" s="64">
        <f t="shared" ca="1" si="901"/>
        <v>8.6352957579999998</v>
      </c>
      <c r="DQ330" s="64">
        <f t="shared" ca="1" si="852"/>
        <v>6.9260562588850938E-3</v>
      </c>
      <c r="DR330" s="70">
        <f t="shared" ca="1" si="853"/>
        <v>0.99312158403704631</v>
      </c>
      <c r="DS330" s="70">
        <f ca="1">PRODUCT($DR$8:DR330)</f>
        <v>4.9587010895478421E-2</v>
      </c>
      <c r="DT330" s="36">
        <f t="shared" ca="1" si="854"/>
        <v>1521.5125467859714</v>
      </c>
      <c r="DU330" s="36">
        <f t="shared" ca="1" si="855"/>
        <v>82.690679809180196</v>
      </c>
      <c r="DV330" s="36">
        <f t="shared" ca="1" si="856"/>
        <v>0.67063379745566809</v>
      </c>
      <c r="DW330" s="36">
        <f t="shared" ca="1" si="857"/>
        <v>6.1831936739493856E-14</v>
      </c>
      <c r="DX330" s="36">
        <f t="shared" ca="1" si="858"/>
        <v>273.27625708514125</v>
      </c>
      <c r="DY330" s="36">
        <f t="shared" ca="1" si="859"/>
        <v>2.8867661570561407</v>
      </c>
      <c r="DZ330" s="36">
        <f t="shared" ca="1" si="860"/>
        <v>80.744411810443779</v>
      </c>
      <c r="EA330" s="36">
        <f t="shared" ca="1" si="861"/>
        <v>0</v>
      </c>
      <c r="EB330" s="36">
        <f t="shared" ca="1" si="862"/>
        <v>1413.8875136800548</v>
      </c>
      <c r="EC330" s="36">
        <f t="shared" ca="1" si="863"/>
        <v>0</v>
      </c>
      <c r="ED330" s="36">
        <f t="shared" ca="1" si="864"/>
        <v>0</v>
      </c>
      <c r="EE330" s="36">
        <f t="shared" ca="1" si="902"/>
        <v>0</v>
      </c>
      <c r="EF330" s="36">
        <f t="shared" ca="1" si="865"/>
        <v>1413.8875136800548</v>
      </c>
      <c r="EG330" s="64"/>
      <c r="EH330" s="64"/>
      <c r="EI330" s="64"/>
      <c r="EJ330" s="70"/>
      <c r="EK330" s="70"/>
      <c r="EL330" s="70"/>
      <c r="EM330" s="70"/>
      <c r="EN330" s="70"/>
      <c r="EO330" s="36">
        <f t="shared" ca="1" si="866"/>
        <v>11.580283043364869</v>
      </c>
      <c r="EP330" s="36">
        <f t="shared" ca="1" si="867"/>
        <v>0</v>
      </c>
      <c r="EQ330" s="36">
        <f t="shared" si="868"/>
        <v>36.055292533309917</v>
      </c>
      <c r="ER330" s="36">
        <f t="shared" si="869"/>
        <v>1.4549287766056151</v>
      </c>
      <c r="ES330" s="36">
        <f t="shared" si="870"/>
        <v>-1.3286857094053108</v>
      </c>
      <c r="ET330" s="36">
        <f t="shared" ca="1" si="871"/>
        <v>0</v>
      </c>
      <c r="EU330" s="36">
        <f t="shared" ca="1" si="903"/>
        <v>1.4549287766056151</v>
      </c>
      <c r="EV330" s="36">
        <f t="shared" si="872"/>
        <v>1.1995357424348638</v>
      </c>
      <c r="EW330" s="36">
        <f t="shared" si="873"/>
        <v>47.130317636282463</v>
      </c>
      <c r="EX330" s="36">
        <f t="shared" ca="1" si="904"/>
        <v>85.840074688632853</v>
      </c>
      <c r="EY330" s="36">
        <f t="shared" si="874"/>
        <v>0</v>
      </c>
      <c r="EZ330" s="36">
        <f t="shared" si="875"/>
        <v>0</v>
      </c>
      <c r="FA330" s="36">
        <f t="shared" si="876"/>
        <v>0</v>
      </c>
      <c r="FB330" s="36">
        <f t="shared" si="877"/>
        <v>0</v>
      </c>
      <c r="FC330" s="36">
        <f t="shared" si="905"/>
        <v>0</v>
      </c>
      <c r="FD330" s="36">
        <f t="shared" si="878"/>
        <v>0</v>
      </c>
      <c r="FE330" s="36">
        <f t="shared" si="879"/>
        <v>0</v>
      </c>
      <c r="FF330" s="36">
        <f t="shared" si="906"/>
        <v>0</v>
      </c>
      <c r="FG330" s="36">
        <f t="shared" ca="1" si="880"/>
        <v>85.840074688632853</v>
      </c>
      <c r="FH330" s="36">
        <f t="shared" ca="1" si="881"/>
        <v>0.84127949786814538</v>
      </c>
      <c r="FI330" s="36">
        <f t="shared" ca="1" si="882"/>
        <v>-1.188161489882861</v>
      </c>
      <c r="FJ330" s="36">
        <f t="shared" ca="1" si="883"/>
        <v>101.34211635676188</v>
      </c>
      <c r="FK330" s="36">
        <f t="shared" si="884"/>
        <v>0</v>
      </c>
      <c r="FL330" s="36">
        <f t="shared" si="885"/>
        <v>0</v>
      </c>
      <c r="FM330" s="36">
        <f t="shared" ca="1" si="886"/>
        <v>0</v>
      </c>
      <c r="FN330" s="36">
        <f t="shared" ca="1" si="756"/>
        <v>101.34211635676188</v>
      </c>
    </row>
    <row r="331" spans="2:170" x14ac:dyDescent="0.25">
      <c r="B331" s="2">
        <v>323</v>
      </c>
      <c r="C331" s="2">
        <f t="shared" si="762"/>
        <v>27</v>
      </c>
      <c r="D331" s="2">
        <f t="shared" si="759"/>
        <v>347</v>
      </c>
      <c r="E331" s="2">
        <f t="shared" si="757"/>
        <v>29</v>
      </c>
      <c r="F331" s="189">
        <f t="shared" si="761"/>
        <v>55549</v>
      </c>
      <c r="G331" s="2">
        <f t="shared" si="760"/>
        <v>1</v>
      </c>
      <c r="H331" s="187">
        <f t="shared" si="763"/>
        <v>61.5</v>
      </c>
      <c r="I331" s="186">
        <f t="shared" si="758"/>
        <v>61</v>
      </c>
      <c r="J331" s="2">
        <f t="shared" si="764"/>
        <v>0</v>
      </c>
      <c r="K331" s="2">
        <f t="shared" si="765"/>
        <v>1</v>
      </c>
      <c r="L331">
        <f t="shared" si="766"/>
        <v>2</v>
      </c>
      <c r="M331" s="190">
        <f t="shared" si="887"/>
        <v>6.01170414E-3</v>
      </c>
      <c r="N331">
        <f t="shared" si="767"/>
        <v>1</v>
      </c>
      <c r="O331">
        <f t="shared" si="768"/>
        <v>100</v>
      </c>
      <c r="P331" s="58">
        <f t="shared" si="769"/>
        <v>2.7052668630000005E-2</v>
      </c>
      <c r="Q331" s="106">
        <f t="shared" si="770"/>
        <v>2.7052668630000005E-2</v>
      </c>
      <c r="R331" s="59">
        <f t="shared" si="771"/>
        <v>2.7052668630000005E-2</v>
      </c>
      <c r="S331" s="32">
        <f t="shared" si="888"/>
        <v>2.2828343949827801E-3</v>
      </c>
      <c r="T331">
        <f t="shared" si="772"/>
        <v>1</v>
      </c>
      <c r="U331" s="32">
        <f t="shared" si="889"/>
        <v>5.3415945000000002E-4</v>
      </c>
      <c r="V331">
        <f t="shared" si="773"/>
        <v>1</v>
      </c>
      <c r="W331">
        <f t="shared" si="774"/>
        <v>100</v>
      </c>
      <c r="X331" s="58">
        <f t="shared" si="775"/>
        <v>2.4037175250000002E-3</v>
      </c>
      <c r="Y331" s="58">
        <f t="shared" si="776"/>
        <v>2.4037175250000002E-3</v>
      </c>
      <c r="Z331" s="32">
        <f t="shared" si="777"/>
        <v>2.4037175250000002E-3</v>
      </c>
      <c r="AA331" s="32">
        <f t="shared" si="778"/>
        <v>2.0053081532256378E-4</v>
      </c>
      <c r="AB331" s="59">
        <f t="shared" si="779"/>
        <v>4.9056245199999996E-3</v>
      </c>
      <c r="AC331" s="59">
        <f t="shared" si="780"/>
        <v>4.9056245199999996E-3</v>
      </c>
      <c r="AD331">
        <f t="shared" si="781"/>
        <v>1</v>
      </c>
      <c r="AE331" s="59">
        <f t="shared" si="782"/>
        <v>4.9056245199999996E-3</v>
      </c>
      <c r="AF331" s="59">
        <f t="shared" si="783"/>
        <v>4.1758461800000006E-3</v>
      </c>
      <c r="AG331" s="59">
        <f t="shared" si="784"/>
        <v>4.1758461800000006E-3</v>
      </c>
      <c r="AH331">
        <f t="shared" si="785"/>
        <v>1</v>
      </c>
      <c r="AI331" s="59">
        <f t="shared" si="786"/>
        <v>4.1758461800000006E-3</v>
      </c>
      <c r="AJ331" s="59">
        <f t="shared" si="787"/>
        <v>0</v>
      </c>
      <c r="AK331" s="59">
        <f t="shared" si="788"/>
        <v>0</v>
      </c>
      <c r="AL331" s="59">
        <f t="shared" si="789"/>
        <v>0</v>
      </c>
      <c r="AM331" s="12">
        <f t="shared" si="890"/>
        <v>3.705282287735872E-2</v>
      </c>
      <c r="AN331" s="12">
        <f t="shared" si="891"/>
        <v>0</v>
      </c>
      <c r="AO331" s="66">
        <f t="shared" si="790"/>
        <v>8.45854584956393E-5</v>
      </c>
      <c r="AP331" s="66">
        <f t="shared" si="791"/>
        <v>7.4302327815992875E-6</v>
      </c>
      <c r="AQ331" s="59">
        <f t="shared" si="792"/>
        <v>1.8176723644238788E-4</v>
      </c>
      <c r="AR331" s="59">
        <f t="shared" si="793"/>
        <v>1.5472688887063505E-4</v>
      </c>
      <c r="AS331" s="59">
        <f t="shared" si="794"/>
        <v>0</v>
      </c>
      <c r="AT331" s="12">
        <f t="shared" si="795"/>
        <v>3.6624313060768451E-2</v>
      </c>
      <c r="AU331" s="59">
        <f t="shared" si="892"/>
        <v>0</v>
      </c>
      <c r="AV331" s="59">
        <f t="shared" si="893"/>
        <v>-6.613633252161577E-18</v>
      </c>
      <c r="AW331" s="70">
        <f t="shared" si="796"/>
        <v>0</v>
      </c>
      <c r="AX331" s="20">
        <f t="shared" si="797"/>
        <v>200000</v>
      </c>
      <c r="AY331" s="20">
        <f t="shared" si="798"/>
        <v>0</v>
      </c>
      <c r="AZ331" s="20">
        <f t="shared" si="799"/>
        <v>0</v>
      </c>
      <c r="BA331" s="20">
        <f t="shared" si="800"/>
        <v>200000</v>
      </c>
      <c r="BB331" s="36">
        <f t="shared" si="801"/>
        <v>1</v>
      </c>
      <c r="BC331" s="36">
        <f t="shared" si="802"/>
        <v>0</v>
      </c>
      <c r="BD331" s="80">
        <f t="shared" si="803"/>
        <v>16.917091699127859</v>
      </c>
      <c r="BE331" s="36">
        <f t="shared" si="804"/>
        <v>0</v>
      </c>
      <c r="BF331" s="36">
        <f t="shared" si="805"/>
        <v>0</v>
      </c>
      <c r="BG331" s="36">
        <f t="shared" si="806"/>
        <v>16.917091699127859</v>
      </c>
      <c r="BH331" s="36">
        <f t="shared" si="807"/>
        <v>1.4860465563198575</v>
      </c>
      <c r="BI331" s="36">
        <f t="shared" si="808"/>
        <v>0</v>
      </c>
      <c r="BJ331" s="36">
        <f t="shared" si="809"/>
        <v>0</v>
      </c>
      <c r="BK331" s="36">
        <f t="shared" si="810"/>
        <v>1.4860465563198575</v>
      </c>
      <c r="BL331" s="68">
        <f ca="1">IF(OR(AT331=0,E331&gt;ProjTerm),0,VLOOKUP(D331,'Life Events'!$AE$5:$AI$1206,5,FALSE))</f>
        <v>3.5595784014304983E-16</v>
      </c>
      <c r="BM331" s="93">
        <f t="shared" ca="1" si="811"/>
        <v>3.5595784014304983E-16</v>
      </c>
      <c r="BN331" s="93">
        <f t="shared" ca="1" si="812"/>
        <v>1.3036711373834028E-17</v>
      </c>
      <c r="BO331" s="36">
        <f t="shared" ca="1" si="813"/>
        <v>1.9837027537987709E-15</v>
      </c>
      <c r="BP331" s="36">
        <f t="shared" si="814"/>
        <v>7.6933933860408909E-3</v>
      </c>
      <c r="BQ331" s="36">
        <f t="shared" si="815"/>
        <v>98.308397505347614</v>
      </c>
      <c r="BR331" s="36">
        <f t="shared" si="816"/>
        <v>154.78110000000001</v>
      </c>
      <c r="BS331" s="36">
        <f t="shared" si="817"/>
        <v>152.1628190511496</v>
      </c>
      <c r="BT331" s="36">
        <f t="shared" si="818"/>
        <v>5.5728587211383651</v>
      </c>
      <c r="BU331" s="70" cm="1">
        <f t="array" ref="BU331">IF(AND(ActInt=1,$J331=0),INDEX(Tbl_FwdNom,$B331-IVP,MATCH(ValnDt,Tbl_FwdNom_Cols)),INDEX(Tbl_FwdNom,$B331,MATCH(StartDt,Tbl_FwdNom_Cols)))</f>
        <v>12.414668111999999</v>
      </c>
      <c r="BV331" s="70" cm="1">
        <f t="array" ref="BV331">INDEX(Tbl_FwdReal,$B331,MATCH(StartDt,Tbl_FwdReal_Cols))</f>
        <v>4.9717477240000001</v>
      </c>
      <c r="BW331" s="70" cm="1">
        <f t="array" ref="BW331">IF(RunType&lt;&gt;"OPN",INDEX(Tbl_FwdReal,$B331,MATCH(ValnDt,Tbl_FwdReal_Cols)),IF(AND($J331=0,ActInt=1),INDEX(Tbl_FwdReal,$B331-IVP,MATCH(ValnDt,Tbl_FwdReal_Cols)),-999))*$K331</f>
        <v>4.9717477240000001</v>
      </c>
      <c r="BX331" s="70">
        <f t="shared" si="819"/>
        <v>4.9717477240000002E-2</v>
      </c>
      <c r="BY331" s="70">
        <f t="shared" si="894"/>
        <v>7.0904034174695374E-2</v>
      </c>
      <c r="BZ331" s="64">
        <f t="shared" si="907"/>
        <v>5.7249237243073292E-3</v>
      </c>
      <c r="CA331" s="70" cm="1">
        <f t="array" ref="CA331">IF($J331=1,CA330*(1+INDEX(Tbl_CPI,$B331,MATCH(IF(RunType="OPN",StartDt,ValnDt),Tbl_CPI_Cols))),0)</f>
        <v>0</v>
      </c>
      <c r="CB331" s="70">
        <f t="shared" si="895"/>
        <v>6.491864896197872</v>
      </c>
      <c r="CC331" s="70">
        <f t="shared" si="896"/>
        <v>6.0973923556429064</v>
      </c>
      <c r="CD331" s="36">
        <f t="shared" si="820"/>
        <v>33.059736869487594</v>
      </c>
      <c r="CE331" s="36">
        <f t="shared" si="821"/>
        <v>1.5748851771793984</v>
      </c>
      <c r="CF331" s="36">
        <f t="shared" si="822"/>
        <v>0</v>
      </c>
      <c r="CG331" s="36">
        <f t="shared" si="823"/>
        <v>1.2833105161194154</v>
      </c>
      <c r="CH331" s="36">
        <f t="shared" si="824"/>
        <v>1.2249565745972095</v>
      </c>
      <c r="CI331" s="36">
        <f t="shared" si="825"/>
        <v>0</v>
      </c>
      <c r="CJ331" s="36">
        <f t="shared" si="826"/>
        <v>0</v>
      </c>
      <c r="CK331" s="36">
        <f t="shared" si="827"/>
        <v>0</v>
      </c>
      <c r="CL331" s="36">
        <f t="shared" si="828"/>
        <v>5.8353941522205952E-2</v>
      </c>
      <c r="CM331" s="36">
        <f t="shared" si="829"/>
        <v>1.2833105161194154</v>
      </c>
      <c r="CN331" s="36">
        <f t="shared" ca="1" si="830"/>
        <v>12.822586140923312</v>
      </c>
      <c r="CO331" s="20">
        <f t="shared" si="831"/>
        <v>120000</v>
      </c>
      <c r="CP331" s="20">
        <f t="shared" si="832"/>
        <v>2</v>
      </c>
      <c r="CQ331" s="64">
        <f t="shared" si="833"/>
        <v>7.4266665900000004E-3</v>
      </c>
      <c r="CR331" s="64">
        <f t="shared" si="834"/>
        <v>3.3419999655000004E-2</v>
      </c>
      <c r="CS331" s="36">
        <f t="shared" si="835"/>
        <v>12.576881971505813</v>
      </c>
      <c r="CT331" s="36">
        <f t="shared" si="836"/>
        <v>10.150255019476717</v>
      </c>
      <c r="CU331" s="36">
        <f t="shared" si="837"/>
        <v>0.89162793379191452</v>
      </c>
      <c r="CV331" s="36">
        <f t="shared" si="897"/>
        <v>11.041882953268631</v>
      </c>
      <c r="CW331" s="36">
        <f t="shared" si="838"/>
        <v>0</v>
      </c>
      <c r="CX331" s="36">
        <f t="shared" si="839"/>
        <v>0</v>
      </c>
      <c r="CY331" s="36">
        <f t="shared" si="840"/>
        <v>0</v>
      </c>
      <c r="CZ331" s="36">
        <f t="shared" si="898"/>
        <v>0</v>
      </c>
      <c r="DA331" s="64">
        <f t="shared" si="841"/>
        <v>9.799726080187865E-3</v>
      </c>
      <c r="DB331" s="70">
        <f t="shared" si="899"/>
        <v>0.99029537657112643</v>
      </c>
      <c r="DC331" s="70">
        <f>PRODUCT($DB$8:DB331)</f>
        <v>4.1123903247752364E-2</v>
      </c>
      <c r="DD331" s="36">
        <f t="shared" si="842"/>
        <v>239.52483926853728</v>
      </c>
      <c r="DE331" s="36">
        <f t="shared" si="843"/>
        <v>1274.1138552021996</v>
      </c>
      <c r="DF331" s="36">
        <f t="shared" si="844"/>
        <v>71.540054501202164</v>
      </c>
      <c r="DG331" s="36">
        <f t="shared" si="845"/>
        <v>0.56254779728928128</v>
      </c>
      <c r="DH331" s="36">
        <f t="shared" ca="1" si="846"/>
        <v>5.5676175829664625E-14</v>
      </c>
      <c r="DI331" s="36">
        <f t="shared" si="847"/>
        <v>72.084194190048166</v>
      </c>
      <c r="DJ331" s="36">
        <f t="shared" ca="1" si="848"/>
        <v>1177.6507168276235</v>
      </c>
      <c r="DK331" s="36">
        <f t="shared" si="849"/>
        <v>0</v>
      </c>
      <c r="DL331" s="36">
        <f t="shared" si="850"/>
        <v>0</v>
      </c>
      <c r="DM331" s="36">
        <f t="shared" ca="1" si="851"/>
        <v>1177.6507168276235</v>
      </c>
      <c r="DN331" s="36">
        <f t="shared" ca="1" si="900"/>
        <v>1177.6507168276273</v>
      </c>
      <c r="DO331" s="64" cm="1">
        <f t="array" ref="DO331">IFERROR(INDEX(Tbl_FwdNom,$B331,MATCH(LIDt,Tbl_FwdNom_Cols,0)),0)</f>
        <v>8.6955000160000004</v>
      </c>
      <c r="DP331" s="64">
        <f t="shared" ca="1" si="901"/>
        <v>8.6335761269999995</v>
      </c>
      <c r="DQ331" s="64">
        <f t="shared" ca="1" si="852"/>
        <v>6.9247279967308284E-3</v>
      </c>
      <c r="DR331" s="70">
        <f t="shared" ca="1" si="853"/>
        <v>0.99312289409109311</v>
      </c>
      <c r="DS331" s="70">
        <f ca="1">PRODUCT($DR$8:DR331)</f>
        <v>4.9245995769844099E-2</v>
      </c>
      <c r="DT331" s="36">
        <f t="shared" ca="1" si="854"/>
        <v>1515.1315156169494</v>
      </c>
      <c r="DU331" s="36">
        <f t="shared" ca="1" si="855"/>
        <v>81.777243718403668</v>
      </c>
      <c r="DV331" s="36">
        <f t="shared" ca="1" si="856"/>
        <v>0.66758436070242233</v>
      </c>
      <c r="DW331" s="36">
        <f t="shared" ca="1" si="857"/>
        <v>6.027640332912714E-14</v>
      </c>
      <c r="DX331" s="36">
        <f t="shared" ca="1" si="858"/>
        <v>269.59576211228222</v>
      </c>
      <c r="DY331" s="36">
        <f t="shared" ca="1" si="859"/>
        <v>2.8479982007891382</v>
      </c>
      <c r="DZ331" s="36">
        <f t="shared" ca="1" si="860"/>
        <v>80.070105833803012</v>
      </c>
      <c r="EA331" s="36">
        <f t="shared" ca="1" si="861"/>
        <v>0</v>
      </c>
      <c r="EB331" s="36">
        <f t="shared" ca="1" si="862"/>
        <v>1409.5635168969604</v>
      </c>
      <c r="EC331" s="36">
        <f t="shared" ca="1" si="863"/>
        <v>0</v>
      </c>
      <c r="ED331" s="36">
        <f t="shared" ca="1" si="864"/>
        <v>0</v>
      </c>
      <c r="EE331" s="36">
        <f t="shared" ca="1" si="902"/>
        <v>0</v>
      </c>
      <c r="EF331" s="36">
        <f t="shared" ca="1" si="865"/>
        <v>1409.5635168969604</v>
      </c>
      <c r="EG331" s="64"/>
      <c r="EH331" s="64"/>
      <c r="EI331" s="64"/>
      <c r="EJ331" s="70"/>
      <c r="EK331" s="70"/>
      <c r="EL331" s="70"/>
      <c r="EM331" s="70"/>
      <c r="EN331" s="70"/>
      <c r="EO331" s="36">
        <f t="shared" ca="1" si="866"/>
        <v>11.553095107437015</v>
      </c>
      <c r="EP331" s="36">
        <f t="shared" ca="1" si="867"/>
        <v>0</v>
      </c>
      <c r="EQ331" s="36">
        <f t="shared" si="868"/>
        <v>35.917418564561956</v>
      </c>
      <c r="ER331" s="36">
        <f t="shared" si="869"/>
        <v>1.4357813487790003</v>
      </c>
      <c r="ES331" s="36">
        <f t="shared" si="870"/>
        <v>-1.3111996893786488</v>
      </c>
      <c r="ET331" s="36">
        <f t="shared" ca="1" si="871"/>
        <v>0</v>
      </c>
      <c r="EU331" s="36">
        <f t="shared" ca="1" si="903"/>
        <v>1.4357813487790003</v>
      </c>
      <c r="EV331" s="36">
        <f t="shared" si="872"/>
        <v>1.1898995602306603</v>
      </c>
      <c r="EW331" s="36">
        <f t="shared" si="873"/>
        <v>46.950093223046515</v>
      </c>
      <c r="EX331" s="36">
        <f t="shared" ca="1" si="904"/>
        <v>85.493192696618138</v>
      </c>
      <c r="EY331" s="36">
        <f t="shared" si="874"/>
        <v>0</v>
      </c>
      <c r="EZ331" s="36">
        <f t="shared" si="875"/>
        <v>0</v>
      </c>
      <c r="FA331" s="36">
        <f t="shared" si="876"/>
        <v>0</v>
      </c>
      <c r="FB331" s="36">
        <f t="shared" si="877"/>
        <v>0</v>
      </c>
      <c r="FC331" s="36">
        <f t="shared" si="905"/>
        <v>0</v>
      </c>
      <c r="FD331" s="36">
        <f t="shared" si="878"/>
        <v>0</v>
      </c>
      <c r="FE331" s="36">
        <f t="shared" si="879"/>
        <v>0</v>
      </c>
      <c r="FF331" s="36">
        <f t="shared" si="906"/>
        <v>0</v>
      </c>
      <c r="FG331" s="36">
        <f t="shared" ca="1" si="880"/>
        <v>85.493192696618138</v>
      </c>
      <c r="FH331" s="36">
        <f t="shared" ca="1" si="881"/>
        <v>0.83780987014757546</v>
      </c>
      <c r="FI331" s="36">
        <f t="shared" ca="1" si="882"/>
        <v>-1.174421109274002</v>
      </c>
      <c r="FJ331" s="36">
        <f t="shared" ca="1" si="883"/>
        <v>100.8694618378715</v>
      </c>
      <c r="FK331" s="36">
        <f t="shared" si="884"/>
        <v>0</v>
      </c>
      <c r="FL331" s="36">
        <f t="shared" si="885"/>
        <v>0</v>
      </c>
      <c r="FM331" s="36">
        <f t="shared" ca="1" si="886"/>
        <v>0</v>
      </c>
      <c r="FN331" s="36">
        <f t="shared" ca="1" si="756"/>
        <v>100.8694618378715</v>
      </c>
    </row>
    <row r="332" spans="2:170" x14ac:dyDescent="0.25">
      <c r="B332" s="2">
        <v>324</v>
      </c>
      <c r="C332" s="2">
        <f t="shared" si="762"/>
        <v>27</v>
      </c>
      <c r="D332" s="2">
        <f t="shared" si="759"/>
        <v>348</v>
      </c>
      <c r="E332" s="2">
        <f t="shared" si="757"/>
        <v>29</v>
      </c>
      <c r="F332" s="189">
        <f t="shared" si="761"/>
        <v>55578</v>
      </c>
      <c r="G332" s="2">
        <f t="shared" si="760"/>
        <v>2</v>
      </c>
      <c r="H332" s="187">
        <f t="shared" si="763"/>
        <v>61.583333333333336</v>
      </c>
      <c r="I332" s="186">
        <f t="shared" si="758"/>
        <v>61</v>
      </c>
      <c r="J332" s="2">
        <f t="shared" si="764"/>
        <v>0</v>
      </c>
      <c r="K332" s="2">
        <f t="shared" si="765"/>
        <v>1</v>
      </c>
      <c r="L332">
        <f t="shared" si="766"/>
        <v>2</v>
      </c>
      <c r="M332" s="190">
        <f t="shared" si="887"/>
        <v>6.01170414E-3</v>
      </c>
      <c r="N332">
        <f t="shared" si="767"/>
        <v>1</v>
      </c>
      <c r="O332">
        <f t="shared" si="768"/>
        <v>100</v>
      </c>
      <c r="P332" s="58">
        <f t="shared" si="769"/>
        <v>2.7052668630000005E-2</v>
      </c>
      <c r="Q332" s="106">
        <f t="shared" si="770"/>
        <v>2.7052668630000005E-2</v>
      </c>
      <c r="R332" s="59">
        <f t="shared" si="771"/>
        <v>2.7052668630000005E-2</v>
      </c>
      <c r="S332" s="32">
        <f t="shared" si="888"/>
        <v>2.2828343949827801E-3</v>
      </c>
      <c r="T332">
        <f t="shared" si="772"/>
        <v>1</v>
      </c>
      <c r="U332" s="32">
        <f t="shared" si="889"/>
        <v>5.3415945000000002E-4</v>
      </c>
      <c r="V332">
        <f t="shared" si="773"/>
        <v>1</v>
      </c>
      <c r="W332">
        <f t="shared" si="774"/>
        <v>100</v>
      </c>
      <c r="X332" s="58">
        <f t="shared" si="775"/>
        <v>2.4037175250000002E-3</v>
      </c>
      <c r="Y332" s="58">
        <f t="shared" si="776"/>
        <v>2.4037175250000002E-3</v>
      </c>
      <c r="Z332" s="32">
        <f t="shared" si="777"/>
        <v>2.4037175250000002E-3</v>
      </c>
      <c r="AA332" s="32">
        <f t="shared" si="778"/>
        <v>2.0053081532256378E-4</v>
      </c>
      <c r="AB332" s="59">
        <f t="shared" si="779"/>
        <v>4.9056245199999996E-3</v>
      </c>
      <c r="AC332" s="59">
        <f t="shared" si="780"/>
        <v>4.9056245199999996E-3</v>
      </c>
      <c r="AD332">
        <f t="shared" si="781"/>
        <v>1</v>
      </c>
      <c r="AE332" s="59">
        <f t="shared" si="782"/>
        <v>4.9056245199999996E-3</v>
      </c>
      <c r="AF332" s="59">
        <f t="shared" si="783"/>
        <v>4.1758461800000006E-3</v>
      </c>
      <c r="AG332" s="59">
        <f t="shared" si="784"/>
        <v>4.1758461800000006E-3</v>
      </c>
      <c r="AH332">
        <f t="shared" si="785"/>
        <v>1</v>
      </c>
      <c r="AI332" s="59">
        <f t="shared" si="786"/>
        <v>4.1758461800000006E-3</v>
      </c>
      <c r="AJ332" s="59">
        <f t="shared" si="787"/>
        <v>0</v>
      </c>
      <c r="AK332" s="59">
        <f t="shared" si="788"/>
        <v>0</v>
      </c>
      <c r="AL332" s="59">
        <f t="shared" si="789"/>
        <v>0</v>
      </c>
      <c r="AM332" s="12">
        <f t="shared" si="890"/>
        <v>3.6624313060768451E-2</v>
      </c>
      <c r="AN332" s="12">
        <f t="shared" si="891"/>
        <v>0</v>
      </c>
      <c r="AO332" s="66">
        <f t="shared" si="790"/>
        <v>8.3607241547739277E-5</v>
      </c>
      <c r="AP332" s="66">
        <f t="shared" si="791"/>
        <v>7.3443033587047194E-6</v>
      </c>
      <c r="AQ332" s="59">
        <f t="shared" si="792"/>
        <v>1.7966512817906195E-4</v>
      </c>
      <c r="AR332" s="59">
        <f t="shared" si="793"/>
        <v>1.5293749778993407E-4</v>
      </c>
      <c r="AS332" s="59">
        <f t="shared" si="794"/>
        <v>0</v>
      </c>
      <c r="AT332" s="12">
        <f t="shared" si="795"/>
        <v>3.6200758889893013E-2</v>
      </c>
      <c r="AU332" s="59">
        <f t="shared" si="892"/>
        <v>1.5720931501039814E-18</v>
      </c>
      <c r="AV332" s="59">
        <f t="shared" si="893"/>
        <v>0</v>
      </c>
      <c r="AW332" s="70">
        <f t="shared" si="796"/>
        <v>0</v>
      </c>
      <c r="AX332" s="20">
        <f t="shared" si="797"/>
        <v>200000</v>
      </c>
      <c r="AY332" s="20">
        <f t="shared" si="798"/>
        <v>0</v>
      </c>
      <c r="AZ332" s="20">
        <f t="shared" si="799"/>
        <v>0</v>
      </c>
      <c r="BA332" s="20">
        <f t="shared" si="800"/>
        <v>200000</v>
      </c>
      <c r="BB332" s="36">
        <f t="shared" si="801"/>
        <v>1</v>
      </c>
      <c r="BC332" s="36">
        <f t="shared" si="802"/>
        <v>0</v>
      </c>
      <c r="BD332" s="80">
        <f t="shared" si="803"/>
        <v>16.721448309547856</v>
      </c>
      <c r="BE332" s="36">
        <f t="shared" si="804"/>
        <v>0</v>
      </c>
      <c r="BF332" s="36">
        <f t="shared" si="805"/>
        <v>0</v>
      </c>
      <c r="BG332" s="36">
        <f t="shared" si="806"/>
        <v>16.721448309547856</v>
      </c>
      <c r="BH332" s="36">
        <f t="shared" si="807"/>
        <v>1.4688606717409438</v>
      </c>
      <c r="BI332" s="36">
        <f t="shared" si="808"/>
        <v>0</v>
      </c>
      <c r="BJ332" s="36">
        <f t="shared" si="809"/>
        <v>0</v>
      </c>
      <c r="BK332" s="36">
        <f t="shared" si="810"/>
        <v>1.4688606717409438</v>
      </c>
      <c r="BL332" s="68">
        <f ca="1">IF(OR(AT332=0,E332&gt;ProjTerm),0,VLOOKUP(D332,'Life Events'!$AE$5:$AI$1206,5,FALSE))</f>
        <v>3.5184124613080877E-16</v>
      </c>
      <c r="BM332" s="93">
        <f t="shared" ca="1" si="811"/>
        <v>3.5184124613080877E-16</v>
      </c>
      <c r="BN332" s="93">
        <f t="shared" ca="1" si="812"/>
        <v>1.2736920118700911E-17</v>
      </c>
      <c r="BO332" s="36">
        <f t="shared" ca="1" si="813"/>
        <v>1.9380856712908335E-15</v>
      </c>
      <c r="BP332" s="36">
        <f t="shared" si="814"/>
        <v>7.6044205539378996E-3</v>
      </c>
      <c r="BQ332" s="36">
        <f t="shared" si="815"/>
        <v>98.308397505347614</v>
      </c>
      <c r="BR332" s="36">
        <f t="shared" si="816"/>
        <v>154.78110000000001</v>
      </c>
      <c r="BS332" s="36">
        <f t="shared" si="817"/>
        <v>152.1628190511496</v>
      </c>
      <c r="BT332" s="36">
        <f t="shared" si="818"/>
        <v>5.5084095244770861</v>
      </c>
      <c r="BU332" s="70" cm="1">
        <f t="array" ref="BU332">IF(AND(ActInt=1,$J332=0),INDEX(Tbl_FwdNom,$B332-IVP,MATCH(ValnDt,Tbl_FwdNom_Cols)),INDEX(Tbl_FwdNom,$B332,MATCH(StartDt,Tbl_FwdNom_Cols)))</f>
        <v>12.413574390999999</v>
      </c>
      <c r="BV332" s="70" cm="1">
        <f t="array" ref="BV332">INDEX(Tbl_FwdReal,$B332,MATCH(StartDt,Tbl_FwdReal_Cols))</f>
        <v>4.9683156589999999</v>
      </c>
      <c r="BW332" s="70" cm="1">
        <f t="array" ref="BW332">IF(RunType&lt;&gt;"OPN",INDEX(Tbl_FwdReal,$B332,MATCH(ValnDt,Tbl_FwdReal_Cols)),IF(AND($J332=0,ActInt=1),INDEX(Tbl_FwdReal,$B332-IVP,MATCH(ValnDt,Tbl_FwdReal_Cols)),-999))*$K332</f>
        <v>4.9683156589999999</v>
      </c>
      <c r="BX332" s="70">
        <f t="shared" si="819"/>
        <v>4.9683156589999999E-2</v>
      </c>
      <c r="BY332" s="70">
        <f t="shared" si="894"/>
        <v>7.0928629132114951E-2</v>
      </c>
      <c r="BZ332" s="64">
        <f t="shared" si="907"/>
        <v>5.7268485389587731E-3</v>
      </c>
      <c r="CA332" s="70" cm="1">
        <f t="array" ref="CA332">IF($J332=1,CA331*(1+INDEX(Tbl_CPI,$B332,MATCH(IF(RunType="OPN",StartDt,ValnDt),Tbl_CPI_Cols))),0)</f>
        <v>0</v>
      </c>
      <c r="CB332" s="70">
        <f t="shared" si="895"/>
        <v>6.5290428231937803</v>
      </c>
      <c r="CC332" s="70">
        <f t="shared" si="896"/>
        <v>6.5290428231937803</v>
      </c>
      <c r="CD332" s="36">
        <f t="shared" si="820"/>
        <v>33.059736869487594</v>
      </c>
      <c r="CE332" s="36">
        <f t="shared" si="821"/>
        <v>1.5748851771793984</v>
      </c>
      <c r="CF332" s="36">
        <f t="shared" si="822"/>
        <v>0</v>
      </c>
      <c r="CG332" s="36">
        <f t="shared" si="823"/>
        <v>1.2684692405785247</v>
      </c>
      <c r="CH332" s="36">
        <f t="shared" si="824"/>
        <v>1.2107901528147429</v>
      </c>
      <c r="CI332" s="36">
        <f t="shared" si="825"/>
        <v>0</v>
      </c>
      <c r="CJ332" s="36">
        <f t="shared" si="826"/>
        <v>0</v>
      </c>
      <c r="CK332" s="36">
        <f t="shared" si="827"/>
        <v>0</v>
      </c>
      <c r="CL332" s="36">
        <f t="shared" si="828"/>
        <v>5.7679087763782076E-2</v>
      </c>
      <c r="CM332" s="36">
        <f t="shared" si="829"/>
        <v>1.2684692405785247</v>
      </c>
      <c r="CN332" s="36">
        <f t="shared" ca="1" si="830"/>
        <v>12.674295036257778</v>
      </c>
      <c r="CO332" s="20">
        <f t="shared" si="831"/>
        <v>120000</v>
      </c>
      <c r="CP332" s="20">
        <f t="shared" si="832"/>
        <v>2</v>
      </c>
      <c r="CQ332" s="64">
        <f t="shared" si="833"/>
        <v>7.4266665900000004E-3</v>
      </c>
      <c r="CR332" s="64">
        <f t="shared" si="834"/>
        <v>3.3419999655000004E-2</v>
      </c>
      <c r="CS332" s="36">
        <f t="shared" si="835"/>
        <v>12.431432395242069</v>
      </c>
      <c r="CT332" s="36">
        <f t="shared" si="836"/>
        <v>10.032868985728713</v>
      </c>
      <c r="CU332" s="36">
        <f t="shared" si="837"/>
        <v>0.88131640304456638</v>
      </c>
      <c r="CV332" s="36">
        <f t="shared" si="897"/>
        <v>10.91418538877328</v>
      </c>
      <c r="CW332" s="36">
        <f t="shared" si="838"/>
        <v>0</v>
      </c>
      <c r="CX332" s="36">
        <f t="shared" si="839"/>
        <v>0</v>
      </c>
      <c r="CY332" s="36">
        <f t="shared" si="840"/>
        <v>0</v>
      </c>
      <c r="CZ332" s="36">
        <f t="shared" si="898"/>
        <v>0</v>
      </c>
      <c r="DA332" s="64">
        <f t="shared" si="841"/>
        <v>9.7989073524440418E-3</v>
      </c>
      <c r="DB332" s="70">
        <f t="shared" si="899"/>
        <v>0.99029617948573989</v>
      </c>
      <c r="DC332" s="70">
        <f>PRODUCT($DB$8:DB332)</f>
        <v>4.0724844271790378E-2</v>
      </c>
      <c r="DD332" s="36">
        <f t="shared" si="842"/>
        <v>236.36351145266164</v>
      </c>
      <c r="DE332" s="36">
        <f t="shared" si="843"/>
        <v>1269.8773305162433</v>
      </c>
      <c r="DF332" s="36">
        <f t="shared" si="844"/>
        <v>70.772208195507304</v>
      </c>
      <c r="DG332" s="36">
        <f t="shared" si="845"/>
        <v>0.56045573048230246</v>
      </c>
      <c r="DH332" s="36">
        <f t="shared" ca="1" si="846"/>
        <v>5.4283655847067059E-14</v>
      </c>
      <c r="DI332" s="36">
        <f t="shared" si="847"/>
        <v>71.509641677345655</v>
      </c>
      <c r="DJ332" s="36">
        <f t="shared" ca="1" si="848"/>
        <v>1175.2352132059523</v>
      </c>
      <c r="DK332" s="36">
        <f t="shared" si="849"/>
        <v>0</v>
      </c>
      <c r="DL332" s="36">
        <f t="shared" si="850"/>
        <v>0</v>
      </c>
      <c r="DM332" s="36">
        <f t="shared" ca="1" si="851"/>
        <v>1175.2352132059523</v>
      </c>
      <c r="DN332" s="36">
        <f t="shared" ca="1" si="900"/>
        <v>1175.2352132059564</v>
      </c>
      <c r="DO332" s="64" cm="1">
        <f t="array" ref="DO332">IFERROR(INDEX(Tbl_FwdNom,$B332,MATCH(LIDt,Tbl_FwdNom_Cols,0)),0)</f>
        <v>8.6937794309999994</v>
      </c>
      <c r="DP332" s="64">
        <f t="shared" ca="1" si="901"/>
        <v>8.6318565219999996</v>
      </c>
      <c r="DQ332" s="64">
        <f t="shared" ca="1" si="852"/>
        <v>6.9233997353856935E-3</v>
      </c>
      <c r="DR332" s="70">
        <f t="shared" ca="1" si="853"/>
        <v>0.99312420414779801</v>
      </c>
      <c r="DS332" s="70">
        <f ca="1">PRODUCT($DR$8:DR332)</f>
        <v>4.8907390356392251E-2</v>
      </c>
      <c r="DT332" s="36">
        <f t="shared" ca="1" si="854"/>
        <v>1508.8999284416984</v>
      </c>
      <c r="DU332" s="36">
        <f t="shared" ca="1" si="855"/>
        <v>80.874559594183296</v>
      </c>
      <c r="DV332" s="36">
        <f t="shared" ca="1" si="856"/>
        <v>0.66460189353471921</v>
      </c>
      <c r="DW332" s="36">
        <f t="shared" ca="1" si="857"/>
        <v>5.8755635292695193E-14</v>
      </c>
      <c r="DX332" s="36">
        <f t="shared" ca="1" si="858"/>
        <v>265.95387181587438</v>
      </c>
      <c r="DY332" s="36">
        <f t="shared" ca="1" si="859"/>
        <v>2.8096376076341172</v>
      </c>
      <c r="DZ332" s="36">
        <f t="shared" ca="1" si="860"/>
        <v>79.40529024630672</v>
      </c>
      <c r="EA332" s="36">
        <f t="shared" ca="1" si="861"/>
        <v>0</v>
      </c>
      <c r="EB332" s="36">
        <f t="shared" ca="1" si="862"/>
        <v>1405.3709421804135</v>
      </c>
      <c r="EC332" s="36">
        <f t="shared" ca="1" si="863"/>
        <v>0</v>
      </c>
      <c r="ED332" s="36">
        <f t="shared" ca="1" si="864"/>
        <v>0</v>
      </c>
      <c r="EE332" s="36">
        <f t="shared" ca="1" si="902"/>
        <v>0</v>
      </c>
      <c r="EF332" s="36">
        <f t="shared" ca="1" si="865"/>
        <v>1405.3709421804135</v>
      </c>
      <c r="EG332" s="64"/>
      <c r="EH332" s="64"/>
      <c r="EI332" s="64"/>
      <c r="EJ332" s="70"/>
      <c r="EK332" s="70"/>
      <c r="EL332" s="70"/>
      <c r="EM332" s="70"/>
      <c r="EN332" s="70"/>
      <c r="EO332" s="36">
        <f t="shared" ca="1" si="866"/>
        <v>11.527260655165342</v>
      </c>
      <c r="EP332" s="36">
        <f t="shared" ca="1" si="867"/>
        <v>0</v>
      </c>
      <c r="EQ332" s="36">
        <f t="shared" si="868"/>
        <v>35.783844778417276</v>
      </c>
      <c r="ER332" s="36">
        <f t="shared" si="869"/>
        <v>1.4168314330655751</v>
      </c>
      <c r="ES332" s="36">
        <f t="shared" si="870"/>
        <v>-1.2938940434888169</v>
      </c>
      <c r="ET332" s="36">
        <f t="shared" ca="1" si="871"/>
        <v>0</v>
      </c>
      <c r="EU332" s="36">
        <f t="shared" ca="1" si="903"/>
        <v>1.4168314330655751</v>
      </c>
      <c r="EV332" s="36">
        <f t="shared" si="872"/>
        <v>1.180415375939279</v>
      </c>
      <c r="EW332" s="36">
        <f t="shared" si="873"/>
        <v>46.775489870069592</v>
      </c>
      <c r="EX332" s="36">
        <f t="shared" ca="1" si="904"/>
        <v>85.156581457491711</v>
      </c>
      <c r="EY332" s="36">
        <f t="shared" si="874"/>
        <v>0</v>
      </c>
      <c r="EZ332" s="36">
        <f t="shared" si="875"/>
        <v>0</v>
      </c>
      <c r="FA332" s="36">
        <f t="shared" si="876"/>
        <v>0</v>
      </c>
      <c r="FB332" s="36">
        <f t="shared" si="877"/>
        <v>0</v>
      </c>
      <c r="FC332" s="36">
        <f t="shared" si="905"/>
        <v>0</v>
      </c>
      <c r="FD332" s="36">
        <f t="shared" si="878"/>
        <v>0</v>
      </c>
      <c r="FE332" s="36">
        <f t="shared" si="879"/>
        <v>0</v>
      </c>
      <c r="FF332" s="36">
        <f t="shared" si="906"/>
        <v>0</v>
      </c>
      <c r="FG332" s="36">
        <f t="shared" ca="1" si="880"/>
        <v>85.156581457491711</v>
      </c>
      <c r="FH332" s="36">
        <f t="shared" ca="1" si="881"/>
        <v>0.83444145215281551</v>
      </c>
      <c r="FI332" s="36">
        <f t="shared" ca="1" si="882"/>
        <v>-1.1621546307484314</v>
      </c>
      <c r="FJ332" s="36">
        <f t="shared" ca="1" si="883"/>
        <v>100.40566681251988</v>
      </c>
      <c r="FK332" s="36">
        <f t="shared" si="884"/>
        <v>0</v>
      </c>
      <c r="FL332" s="36">
        <f t="shared" si="885"/>
        <v>0</v>
      </c>
      <c r="FM332" s="36">
        <f t="shared" ca="1" si="886"/>
        <v>0</v>
      </c>
      <c r="FN332" s="36">
        <f t="shared" ref="FN332:FN395" ca="1" si="908">FJ332-FM332</f>
        <v>100.40566681251988</v>
      </c>
    </row>
    <row r="333" spans="2:170" x14ac:dyDescent="0.25">
      <c r="B333" s="2">
        <v>325</v>
      </c>
      <c r="C333" s="2">
        <f t="shared" si="762"/>
        <v>28</v>
      </c>
      <c r="D333" s="2">
        <f t="shared" si="759"/>
        <v>349</v>
      </c>
      <c r="E333" s="2">
        <f t="shared" si="757"/>
        <v>30</v>
      </c>
      <c r="F333" s="189">
        <f t="shared" si="761"/>
        <v>55609</v>
      </c>
      <c r="G333" s="2">
        <f t="shared" si="760"/>
        <v>3</v>
      </c>
      <c r="H333" s="187">
        <f t="shared" si="763"/>
        <v>61.666666666666671</v>
      </c>
      <c r="I333" s="186">
        <f t="shared" si="758"/>
        <v>61</v>
      </c>
      <c r="J333" s="2">
        <f t="shared" si="764"/>
        <v>0</v>
      </c>
      <c r="K333" s="2">
        <f t="shared" si="765"/>
        <v>1</v>
      </c>
      <c r="L333">
        <f t="shared" si="766"/>
        <v>2</v>
      </c>
      <c r="M333" s="190">
        <f t="shared" si="887"/>
        <v>6.01170414E-3</v>
      </c>
      <c r="N333">
        <f t="shared" si="767"/>
        <v>1</v>
      </c>
      <c r="O333">
        <f t="shared" si="768"/>
        <v>100</v>
      </c>
      <c r="P333" s="58">
        <f t="shared" si="769"/>
        <v>2.7052668630000005E-2</v>
      </c>
      <c r="Q333" s="106">
        <f t="shared" si="770"/>
        <v>2.7052668630000005E-2</v>
      </c>
      <c r="R333" s="59">
        <f t="shared" si="771"/>
        <v>2.7052668630000005E-2</v>
      </c>
      <c r="S333" s="32">
        <f t="shared" si="888"/>
        <v>2.2828343949827801E-3</v>
      </c>
      <c r="T333">
        <f t="shared" si="772"/>
        <v>1</v>
      </c>
      <c r="U333" s="32">
        <f t="shared" si="889"/>
        <v>5.3415945000000002E-4</v>
      </c>
      <c r="V333">
        <f t="shared" si="773"/>
        <v>1</v>
      </c>
      <c r="W333">
        <f t="shared" si="774"/>
        <v>100</v>
      </c>
      <c r="X333" s="58">
        <f t="shared" si="775"/>
        <v>2.4037175250000002E-3</v>
      </c>
      <c r="Y333" s="58">
        <f t="shared" si="776"/>
        <v>2.4037175250000002E-3</v>
      </c>
      <c r="Z333" s="32">
        <f t="shared" si="777"/>
        <v>2.4037175250000002E-3</v>
      </c>
      <c r="AA333" s="32">
        <f t="shared" si="778"/>
        <v>2.0053081532256378E-4</v>
      </c>
      <c r="AB333" s="59">
        <f t="shared" si="779"/>
        <v>4.9056245199999996E-3</v>
      </c>
      <c r="AC333" s="59">
        <f t="shared" si="780"/>
        <v>4.9056245199999996E-3</v>
      </c>
      <c r="AD333">
        <f t="shared" si="781"/>
        <v>1</v>
      </c>
      <c r="AE333" s="59">
        <f t="shared" si="782"/>
        <v>4.9056245199999996E-3</v>
      </c>
      <c r="AF333" s="59">
        <f t="shared" si="783"/>
        <v>4.1758461800000006E-3</v>
      </c>
      <c r="AG333" s="59">
        <f t="shared" si="784"/>
        <v>4.1758461800000006E-3</v>
      </c>
      <c r="AH333">
        <f t="shared" si="785"/>
        <v>1</v>
      </c>
      <c r="AI333" s="59">
        <f t="shared" si="786"/>
        <v>4.1758461800000006E-3</v>
      </c>
      <c r="AJ333" s="59">
        <f t="shared" si="787"/>
        <v>0</v>
      </c>
      <c r="AK333" s="59">
        <f t="shared" si="788"/>
        <v>0</v>
      </c>
      <c r="AL333" s="59">
        <f t="shared" si="789"/>
        <v>0</v>
      </c>
      <c r="AM333" s="12">
        <f t="shared" si="890"/>
        <v>3.6200758889893013E-2</v>
      </c>
      <c r="AN333" s="12">
        <f t="shared" si="891"/>
        <v>0</v>
      </c>
      <c r="AO333" s="66">
        <f t="shared" si="790"/>
        <v>8.264033751832642E-5</v>
      </c>
      <c r="AP333" s="66">
        <f t="shared" si="791"/>
        <v>7.2593676954857951E-6</v>
      </c>
      <c r="AQ333" s="59">
        <f t="shared" si="792"/>
        <v>1.7758733045286713E-4</v>
      </c>
      <c r="AR333" s="59">
        <f t="shared" si="793"/>
        <v>1.5116880072346079E-4</v>
      </c>
      <c r="AS333" s="59">
        <f t="shared" si="794"/>
        <v>0</v>
      </c>
      <c r="AT333" s="12">
        <f t="shared" si="795"/>
        <v>3.5782103053502871E-2</v>
      </c>
      <c r="AU333" s="59">
        <f t="shared" si="892"/>
        <v>0</v>
      </c>
      <c r="AV333" s="59">
        <f t="shared" si="893"/>
        <v>-1.463672932855431E-18</v>
      </c>
      <c r="AW333" s="70">
        <f t="shared" si="796"/>
        <v>0</v>
      </c>
      <c r="AX333" s="20">
        <f t="shared" si="797"/>
        <v>200000</v>
      </c>
      <c r="AY333" s="20">
        <f t="shared" si="798"/>
        <v>0</v>
      </c>
      <c r="AZ333" s="20">
        <f t="shared" si="799"/>
        <v>0</v>
      </c>
      <c r="BA333" s="20">
        <f t="shared" si="800"/>
        <v>200000</v>
      </c>
      <c r="BB333" s="36">
        <f t="shared" si="801"/>
        <v>1</v>
      </c>
      <c r="BC333" s="36">
        <f t="shared" si="802"/>
        <v>0</v>
      </c>
      <c r="BD333" s="80">
        <f t="shared" si="803"/>
        <v>16.528067503665284</v>
      </c>
      <c r="BE333" s="36">
        <f t="shared" si="804"/>
        <v>0</v>
      </c>
      <c r="BF333" s="36">
        <f t="shared" si="805"/>
        <v>0</v>
      </c>
      <c r="BG333" s="36">
        <f t="shared" si="806"/>
        <v>16.528067503665284</v>
      </c>
      <c r="BH333" s="36">
        <f t="shared" si="807"/>
        <v>1.4518735390971591</v>
      </c>
      <c r="BI333" s="36">
        <f t="shared" si="808"/>
        <v>0</v>
      </c>
      <c r="BJ333" s="36">
        <f t="shared" si="809"/>
        <v>0</v>
      </c>
      <c r="BK333" s="36">
        <f t="shared" si="810"/>
        <v>1.4518735390971591</v>
      </c>
      <c r="BL333" s="68">
        <f ca="1">IF(OR(AT333=0,E333&gt;ProjTerm),0,VLOOKUP(D333,'Life Events'!$AE$5:$AI$1206,5,FALSE))</f>
        <v>3.477722598528286E-16</v>
      </c>
      <c r="BM333" s="93">
        <f t="shared" ca="1" si="811"/>
        <v>3.477722598528286E-16</v>
      </c>
      <c r="BN333" s="93">
        <f t="shared" ca="1" si="812"/>
        <v>1.2444022841203493E-17</v>
      </c>
      <c r="BO333" s="36">
        <f t="shared" ca="1" si="813"/>
        <v>1.8935175958544197E-15</v>
      </c>
      <c r="BP333" s="36">
        <f t="shared" si="814"/>
        <v>7.5164766780386558E-3</v>
      </c>
      <c r="BQ333" s="36">
        <f t="shared" si="815"/>
        <v>98.308397505347614</v>
      </c>
      <c r="BR333" s="36">
        <f t="shared" si="816"/>
        <v>154.78110000000001</v>
      </c>
      <c r="BS333" s="36">
        <f t="shared" si="817"/>
        <v>152.1628190511496</v>
      </c>
      <c r="BT333" s="36">
        <f t="shared" si="818"/>
        <v>5.4447056721997447</v>
      </c>
      <c r="BU333" s="70" cm="1">
        <f t="array" ref="BU333">IF(AND(ActInt=1,$J333=0),INDEX(Tbl_FwdNom,$B333-IVP,MATCH(ValnDt,Tbl_FwdNom_Cols)),INDEX(Tbl_FwdNom,$B333,MATCH(StartDt,Tbl_FwdNom_Cols)))</f>
        <v>12.412551235</v>
      </c>
      <c r="BV333" s="70" cm="1">
        <f t="array" ref="BV333">INDEX(Tbl_FwdReal,$B333,MATCH(StartDt,Tbl_FwdReal_Cols))</f>
        <v>4.9648837070000003</v>
      </c>
      <c r="BW333" s="70" cm="1">
        <f t="array" ref="BW333">IF(RunType&lt;&gt;"OPN",INDEX(Tbl_FwdReal,$B333,MATCH(ValnDt,Tbl_FwdReal_Cols)),IF(AND($J333=0,ActInt=1),INDEX(Tbl_FwdReal,$B333-IVP,MATCH(ValnDt,Tbl_FwdReal_Cols)),-999))*$K333</f>
        <v>4.9648837070000003</v>
      </c>
      <c r="BX333" s="70">
        <f t="shared" si="819"/>
        <v>4.964883707E-2</v>
      </c>
      <c r="BY333" s="70">
        <f t="shared" si="894"/>
        <v>7.0953896817429918E-2</v>
      </c>
      <c r="BZ333" s="64">
        <f t="shared" si="907"/>
        <v>5.7288259594596713E-3</v>
      </c>
      <c r="CA333" s="70" cm="1">
        <f t="array" ref="CA333">IF($J333=1,CA332*(1+INDEX(Tbl_CPI,$B333,MATCH(IF(RunType="OPN",StartDt,ValnDt),Tbl_CPI_Cols))),0)</f>
        <v>0</v>
      </c>
      <c r="CB333" s="70">
        <f t="shared" si="895"/>
        <v>6.566446573209717</v>
      </c>
      <c r="CC333" s="70">
        <f t="shared" si="896"/>
        <v>6.5290428231937803</v>
      </c>
      <c r="CD333" s="36">
        <f t="shared" si="820"/>
        <v>35.246406196355721</v>
      </c>
      <c r="CE333" s="36">
        <f t="shared" si="821"/>
        <v>1.5748851771793984</v>
      </c>
      <c r="CF333" s="36">
        <f t="shared" si="822"/>
        <v>0</v>
      </c>
      <c r="CG333" s="36">
        <f t="shared" si="823"/>
        <v>1.3329586910278424</v>
      </c>
      <c r="CH333" s="36">
        <f t="shared" si="824"/>
        <v>1.2759466524495044</v>
      </c>
      <c r="CI333" s="36">
        <f t="shared" si="825"/>
        <v>0</v>
      </c>
      <c r="CJ333" s="36">
        <f t="shared" si="826"/>
        <v>0</v>
      </c>
      <c r="CK333" s="36">
        <f t="shared" si="827"/>
        <v>0</v>
      </c>
      <c r="CL333" s="36">
        <f t="shared" si="828"/>
        <v>5.7012038578337837E-2</v>
      </c>
      <c r="CM333" s="36">
        <f t="shared" si="829"/>
        <v>1.3329586910278424</v>
      </c>
      <c r="CN333" s="36">
        <f t="shared" ca="1" si="830"/>
        <v>12.527718893884661</v>
      </c>
      <c r="CO333" s="20">
        <f t="shared" si="831"/>
        <v>120000</v>
      </c>
      <c r="CP333" s="20">
        <f t="shared" si="832"/>
        <v>2</v>
      </c>
      <c r="CQ333" s="64">
        <f t="shared" si="833"/>
        <v>7.4266665900000004E-3</v>
      </c>
      <c r="CR333" s="64">
        <f t="shared" si="834"/>
        <v>3.3419999655000004E-2</v>
      </c>
      <c r="CS333" s="36">
        <f t="shared" si="835"/>
        <v>12.28766491946104</v>
      </c>
      <c r="CT333" s="36">
        <f t="shared" si="836"/>
        <v>9.9168405021991699</v>
      </c>
      <c r="CU333" s="36">
        <f t="shared" si="837"/>
        <v>0.87112412345829537</v>
      </c>
      <c r="CV333" s="36">
        <f t="shared" si="897"/>
        <v>10.787964625657466</v>
      </c>
      <c r="CW333" s="36">
        <f t="shared" si="838"/>
        <v>0</v>
      </c>
      <c r="CX333" s="36">
        <f t="shared" si="839"/>
        <v>0</v>
      </c>
      <c r="CY333" s="36">
        <f t="shared" si="840"/>
        <v>0</v>
      </c>
      <c r="CZ333" s="36">
        <f t="shared" si="898"/>
        <v>0</v>
      </c>
      <c r="DA333" s="64">
        <f t="shared" si="841"/>
        <v>9.7981414409971102E-3</v>
      </c>
      <c r="DB333" s="70">
        <f t="shared" si="899"/>
        <v>0.99029693060534352</v>
      </c>
      <c r="DC333" s="70">
        <f>PRODUCT($DB$8:DB333)</f>
        <v>4.0329688281734617E-2</v>
      </c>
      <c r="DD333" s="36">
        <f t="shared" si="842"/>
        <v>233.23472889716581</v>
      </c>
      <c r="DE333" s="36">
        <f t="shared" si="843"/>
        <v>1265.7917007096919</v>
      </c>
      <c r="DF333" s="36">
        <f t="shared" si="844"/>
        <v>70.013770762401421</v>
      </c>
      <c r="DG333" s="36">
        <f t="shared" si="845"/>
        <v>0.55843067832294679</v>
      </c>
      <c r="DH333" s="36">
        <f t="shared" ca="1" si="846"/>
        <v>5.2922017189136615E-14</v>
      </c>
      <c r="DI333" s="36">
        <f t="shared" si="847"/>
        <v>70.864284052077778</v>
      </c>
      <c r="DJ333" s="36">
        <f t="shared" ca="1" si="848"/>
        <v>1172.8765959486825</v>
      </c>
      <c r="DK333" s="36">
        <f t="shared" si="849"/>
        <v>0</v>
      </c>
      <c r="DL333" s="36">
        <f t="shared" si="850"/>
        <v>0</v>
      </c>
      <c r="DM333" s="36">
        <f t="shared" ca="1" si="851"/>
        <v>1172.8765959486825</v>
      </c>
      <c r="DN333" s="36">
        <f t="shared" ca="1" si="900"/>
        <v>1172.8765959486864</v>
      </c>
      <c r="DO333" s="64" cm="1">
        <f t="array" ref="DO333">IFERROR(INDEX(Tbl_FwdNom,$B333,MATCH(LIDt,Tbl_FwdNom_Cols,0)),0)</f>
        <v>8.6920588740000007</v>
      </c>
      <c r="DP333" s="64">
        <f t="shared" ca="1" si="901"/>
        <v>8.6301369450000003</v>
      </c>
      <c r="DQ333" s="64">
        <f t="shared" ca="1" si="852"/>
        <v>6.9220714763951197E-3</v>
      </c>
      <c r="DR333" s="70">
        <f t="shared" ca="1" si="853"/>
        <v>0.99312551420563688</v>
      </c>
      <c r="DS333" s="70">
        <f ca="1">PRODUCT($DR$8:DR333)</f>
        <v>4.8571177196147862E-2</v>
      </c>
      <c r="DT333" s="36">
        <f t="shared" ca="1" si="854"/>
        <v>1502.8165740934339</v>
      </c>
      <c r="DU333" s="36">
        <f t="shared" ca="1" si="855"/>
        <v>79.982505537219041</v>
      </c>
      <c r="DV333" s="36">
        <f t="shared" ca="1" si="856"/>
        <v>0.66168583866707542</v>
      </c>
      <c r="DW333" s="36">
        <f t="shared" ca="1" si="857"/>
        <v>5.7268828403977817E-14</v>
      </c>
      <c r="DX333" s="36">
        <f t="shared" ca="1" si="858"/>
        <v>262.35011785380811</v>
      </c>
      <c r="DY333" s="36">
        <f t="shared" ca="1" si="859"/>
        <v>2.7716794399925364</v>
      </c>
      <c r="DZ333" s="36">
        <f t="shared" ca="1" si="860"/>
        <v>78.670160494617733</v>
      </c>
      <c r="EA333" s="36">
        <f t="shared" ca="1" si="861"/>
        <v>0</v>
      </c>
      <c r="EB333" s="36">
        <f t="shared" ca="1" si="862"/>
        <v>1401.229115872788</v>
      </c>
      <c r="EC333" s="36">
        <f t="shared" ca="1" si="863"/>
        <v>0</v>
      </c>
      <c r="ED333" s="36">
        <f t="shared" ca="1" si="864"/>
        <v>0</v>
      </c>
      <c r="EE333" s="36">
        <f t="shared" ca="1" si="902"/>
        <v>0</v>
      </c>
      <c r="EF333" s="36">
        <f t="shared" ca="1" si="865"/>
        <v>1401.229115872788</v>
      </c>
      <c r="EG333" s="64"/>
      <c r="EH333" s="64"/>
      <c r="EI333" s="64"/>
      <c r="EJ333" s="70"/>
      <c r="EK333" s="70"/>
      <c r="EL333" s="70"/>
      <c r="EM333" s="70"/>
      <c r="EN333" s="70"/>
      <c r="EO333" s="36">
        <f t="shared" ca="1" si="866"/>
        <v>11.502060327642617</v>
      </c>
      <c r="EP333" s="36">
        <f t="shared" ca="1" si="867"/>
        <v>0</v>
      </c>
      <c r="EQ333" s="36">
        <f t="shared" si="868"/>
        <v>35.654549727626687</v>
      </c>
      <c r="ER333" s="36">
        <f t="shared" si="869"/>
        <v>1.3980766030809921</v>
      </c>
      <c r="ES333" s="36">
        <f t="shared" si="870"/>
        <v>-1.2767665558869983</v>
      </c>
      <c r="ET333" s="36">
        <f t="shared" ca="1" si="871"/>
        <v>0</v>
      </c>
      <c r="EU333" s="36">
        <f t="shared" ca="1" si="903"/>
        <v>1.3980766030809921</v>
      </c>
      <c r="EV333" s="36">
        <f t="shared" si="872"/>
        <v>1.1697624059903722</v>
      </c>
      <c r="EW333" s="36">
        <f t="shared" si="873"/>
        <v>46.606479542198038</v>
      </c>
      <c r="EX333" s="36">
        <f t="shared" ca="1" si="904"/>
        <v>84.828868278896095</v>
      </c>
      <c r="EY333" s="36">
        <f t="shared" si="874"/>
        <v>0</v>
      </c>
      <c r="EZ333" s="36">
        <f t="shared" si="875"/>
        <v>0</v>
      </c>
      <c r="FA333" s="36">
        <f t="shared" si="876"/>
        <v>0</v>
      </c>
      <c r="FB333" s="36">
        <f t="shared" si="877"/>
        <v>0</v>
      </c>
      <c r="FC333" s="36">
        <f t="shared" si="905"/>
        <v>0</v>
      </c>
      <c r="FD333" s="36">
        <f t="shared" si="878"/>
        <v>0</v>
      </c>
      <c r="FE333" s="36">
        <f t="shared" si="879"/>
        <v>0</v>
      </c>
      <c r="FF333" s="36">
        <f t="shared" si="906"/>
        <v>0</v>
      </c>
      <c r="FG333" s="36">
        <f t="shared" ca="1" si="880"/>
        <v>84.828868278896095</v>
      </c>
      <c r="FH333" s="36">
        <f t="shared" ca="1" si="881"/>
        <v>0.83116524967633698</v>
      </c>
      <c r="FI333" s="36">
        <f t="shared" ca="1" si="882"/>
        <v>-1.1487183785500346</v>
      </c>
      <c r="FJ333" s="36">
        <f t="shared" ca="1" si="883"/>
        <v>99.951963636281235</v>
      </c>
      <c r="FK333" s="36">
        <f t="shared" si="884"/>
        <v>0</v>
      </c>
      <c r="FL333" s="36">
        <f t="shared" si="885"/>
        <v>0</v>
      </c>
      <c r="FM333" s="36">
        <f t="shared" ca="1" si="886"/>
        <v>0</v>
      </c>
      <c r="FN333" s="36">
        <f t="shared" ca="1" si="908"/>
        <v>99.951963636281235</v>
      </c>
    </row>
    <row r="334" spans="2:170" x14ac:dyDescent="0.25">
      <c r="B334" s="2">
        <v>326</v>
      </c>
      <c r="C334" s="2">
        <f t="shared" si="762"/>
        <v>28</v>
      </c>
      <c r="D334" s="2">
        <f t="shared" si="759"/>
        <v>350</v>
      </c>
      <c r="E334" s="2">
        <f t="shared" si="757"/>
        <v>30</v>
      </c>
      <c r="F334" s="189">
        <f t="shared" si="761"/>
        <v>55639</v>
      </c>
      <c r="G334" s="2">
        <f t="shared" si="760"/>
        <v>4</v>
      </c>
      <c r="H334" s="187">
        <f t="shared" si="763"/>
        <v>61.75</v>
      </c>
      <c r="I334" s="186">
        <f t="shared" si="758"/>
        <v>61</v>
      </c>
      <c r="J334" s="2">
        <f t="shared" si="764"/>
        <v>0</v>
      </c>
      <c r="K334" s="2">
        <f t="shared" si="765"/>
        <v>1</v>
      </c>
      <c r="L334">
        <f t="shared" si="766"/>
        <v>2</v>
      </c>
      <c r="M334" s="190">
        <f t="shared" si="887"/>
        <v>6.01170414E-3</v>
      </c>
      <c r="N334">
        <f t="shared" si="767"/>
        <v>1</v>
      </c>
      <c r="O334">
        <f t="shared" si="768"/>
        <v>100</v>
      </c>
      <c r="P334" s="58">
        <f t="shared" si="769"/>
        <v>2.7052668630000005E-2</v>
      </c>
      <c r="Q334" s="106">
        <f t="shared" si="770"/>
        <v>2.7052668630000005E-2</v>
      </c>
      <c r="R334" s="59">
        <f t="shared" si="771"/>
        <v>2.7052668630000005E-2</v>
      </c>
      <c r="S334" s="32">
        <f t="shared" si="888"/>
        <v>2.2828343949827801E-3</v>
      </c>
      <c r="T334">
        <f t="shared" si="772"/>
        <v>1</v>
      </c>
      <c r="U334" s="32">
        <f t="shared" si="889"/>
        <v>5.3415945000000002E-4</v>
      </c>
      <c r="V334">
        <f t="shared" si="773"/>
        <v>1</v>
      </c>
      <c r="W334">
        <f t="shared" si="774"/>
        <v>100</v>
      </c>
      <c r="X334" s="58">
        <f t="shared" si="775"/>
        <v>2.4037175250000002E-3</v>
      </c>
      <c r="Y334" s="58">
        <f t="shared" si="776"/>
        <v>2.4037175250000002E-3</v>
      </c>
      <c r="Z334" s="32">
        <f t="shared" si="777"/>
        <v>2.4037175250000002E-3</v>
      </c>
      <c r="AA334" s="32">
        <f t="shared" si="778"/>
        <v>2.0053081532256378E-4</v>
      </c>
      <c r="AB334" s="59">
        <f t="shared" si="779"/>
        <v>4.9056245199999996E-3</v>
      </c>
      <c r="AC334" s="59">
        <f t="shared" si="780"/>
        <v>4.9056245199999996E-3</v>
      </c>
      <c r="AD334">
        <f t="shared" si="781"/>
        <v>1</v>
      </c>
      <c r="AE334" s="59">
        <f t="shared" si="782"/>
        <v>4.9056245199999996E-3</v>
      </c>
      <c r="AF334" s="59">
        <f t="shared" si="783"/>
        <v>4.1758461800000006E-3</v>
      </c>
      <c r="AG334" s="59">
        <f t="shared" si="784"/>
        <v>4.1758461800000006E-3</v>
      </c>
      <c r="AH334">
        <f t="shared" si="785"/>
        <v>1</v>
      </c>
      <c r="AI334" s="59">
        <f t="shared" si="786"/>
        <v>4.1758461800000006E-3</v>
      </c>
      <c r="AJ334" s="59">
        <f t="shared" si="787"/>
        <v>0</v>
      </c>
      <c r="AK334" s="59">
        <f t="shared" si="788"/>
        <v>0</v>
      </c>
      <c r="AL334" s="59">
        <f t="shared" si="789"/>
        <v>0</v>
      </c>
      <c r="AM334" s="12">
        <f t="shared" si="890"/>
        <v>3.5782103053502871E-2</v>
      </c>
      <c r="AN334" s="12">
        <f t="shared" si="891"/>
        <v>0</v>
      </c>
      <c r="AO334" s="66">
        <f t="shared" si="790"/>
        <v>8.1684615575354714E-5</v>
      </c>
      <c r="AP334" s="66">
        <f t="shared" si="791"/>
        <v>7.1754142992749302E-6</v>
      </c>
      <c r="AQ334" s="59">
        <f t="shared" si="792"/>
        <v>1.7553356211643054E-4</v>
      </c>
      <c r="AR334" s="59">
        <f t="shared" si="793"/>
        <v>1.4942055834833633E-4</v>
      </c>
      <c r="AS334" s="59">
        <f t="shared" si="794"/>
        <v>0</v>
      </c>
      <c r="AT334" s="12">
        <f t="shared" si="795"/>
        <v>3.5368288903163479E-2</v>
      </c>
      <c r="AU334" s="59">
        <f t="shared" si="892"/>
        <v>4.391018798566293E-18</v>
      </c>
      <c r="AV334" s="59">
        <f t="shared" si="893"/>
        <v>0</v>
      </c>
      <c r="AW334" s="70">
        <f t="shared" si="796"/>
        <v>0</v>
      </c>
      <c r="AX334" s="20">
        <f t="shared" si="797"/>
        <v>200000</v>
      </c>
      <c r="AY334" s="20">
        <f t="shared" si="798"/>
        <v>0</v>
      </c>
      <c r="AZ334" s="20">
        <f t="shared" si="799"/>
        <v>0</v>
      </c>
      <c r="BA334" s="20">
        <f t="shared" si="800"/>
        <v>200000</v>
      </c>
      <c r="BB334" s="36">
        <f t="shared" si="801"/>
        <v>1</v>
      </c>
      <c r="BC334" s="36">
        <f t="shared" si="802"/>
        <v>0</v>
      </c>
      <c r="BD334" s="80">
        <f t="shared" si="803"/>
        <v>16.336923115070942</v>
      </c>
      <c r="BE334" s="36">
        <f t="shared" si="804"/>
        <v>0</v>
      </c>
      <c r="BF334" s="36">
        <f t="shared" si="805"/>
        <v>0</v>
      </c>
      <c r="BG334" s="36">
        <f t="shared" si="806"/>
        <v>16.336923115070942</v>
      </c>
      <c r="BH334" s="36">
        <f t="shared" si="807"/>
        <v>1.4350828598549861</v>
      </c>
      <c r="BI334" s="36">
        <f t="shared" si="808"/>
        <v>0</v>
      </c>
      <c r="BJ334" s="36">
        <f t="shared" si="809"/>
        <v>0</v>
      </c>
      <c r="BK334" s="36">
        <f t="shared" si="810"/>
        <v>1.4350828598549861</v>
      </c>
      <c r="BL334" s="68">
        <f ca="1">IF(OR(AT334=0,E334&gt;ProjTerm),0,VLOOKUP(D334,'Life Events'!$AE$5:$AI$1206,5,FALSE))</f>
        <v>3.4375033073347459E-16</v>
      </c>
      <c r="BM334" s="93">
        <f t="shared" ca="1" si="811"/>
        <v>3.4375033073347459E-16</v>
      </c>
      <c r="BN334" s="93">
        <f t="shared" ca="1" si="812"/>
        <v>1.2157861007939526E-17</v>
      </c>
      <c r="BO334" s="36">
        <f t="shared" ca="1" si="813"/>
        <v>1.849975937633555E-15</v>
      </c>
      <c r="BP334" s="36">
        <f t="shared" si="814"/>
        <v>7.4295498586334999E-3</v>
      </c>
      <c r="BQ334" s="36">
        <f t="shared" si="815"/>
        <v>98.308478971371699</v>
      </c>
      <c r="BR334" s="36">
        <f t="shared" si="816"/>
        <v>154.78110000000001</v>
      </c>
      <c r="BS334" s="36">
        <f t="shared" si="817"/>
        <v>152.16294514515781</v>
      </c>
      <c r="BT334" s="36">
        <f t="shared" si="818"/>
        <v>5.3817430042501577</v>
      </c>
      <c r="BU334" s="70" cm="1">
        <f t="array" ref="BU334">IF(AND(ActInt=1,$J334=0),INDEX(Tbl_FwdNom,$B334-IVP,MATCH(ValnDt,Tbl_FwdNom_Cols)),INDEX(Tbl_FwdNom,$B334,MATCH(StartDt,Tbl_FwdNom_Cols)))</f>
        <v>12.411475159</v>
      </c>
      <c r="BV334" s="70" cm="1">
        <f t="array" ref="BV334">INDEX(Tbl_FwdReal,$B334,MATCH(StartDt,Tbl_FwdReal_Cols))</f>
        <v>4.961451866</v>
      </c>
      <c r="BW334" s="70" cm="1">
        <f t="array" ref="BW334">IF(RunType&lt;&gt;"OPN",INDEX(Tbl_FwdReal,$B334,MATCH(ValnDt,Tbl_FwdReal_Cols)),IF(AND($J334=0,ActInt=1),INDEX(Tbl_FwdReal,$B334-IVP,MATCH(ValnDt,Tbl_FwdReal_Cols)),-999))*$K334</f>
        <v>4.961451866</v>
      </c>
      <c r="BX334" s="70">
        <f t="shared" si="819"/>
        <v>4.9614518660000002E-2</v>
      </c>
      <c r="BY334" s="70">
        <f t="shared" si="894"/>
        <v>7.0978660837419882E-2</v>
      </c>
      <c r="BZ334" s="64">
        <f t="shared" si="907"/>
        <v>5.7307639221855222E-3</v>
      </c>
      <c r="CA334" s="70" cm="1">
        <f t="array" ref="CA334">IF($J334=1,CA333*(1+INDEX(Tbl_CPI,$B334,MATCH(IF(RunType="OPN",StartDt,ValnDt),Tbl_CPI_Cols))),0)</f>
        <v>0</v>
      </c>
      <c r="CB334" s="70">
        <f t="shared" si="895"/>
        <v>6.604077328328426</v>
      </c>
      <c r="CC334" s="70">
        <f t="shared" si="896"/>
        <v>6.5290428231937803</v>
      </c>
      <c r="CD334" s="36">
        <f t="shared" si="820"/>
        <v>35.24640799571722</v>
      </c>
      <c r="CE334" s="36">
        <f t="shared" si="821"/>
        <v>1.5748864822523831</v>
      </c>
      <c r="CF334" s="36">
        <f t="shared" si="822"/>
        <v>0</v>
      </c>
      <c r="CG334" s="36">
        <f t="shared" si="823"/>
        <v>1.3175433535740846</v>
      </c>
      <c r="CH334" s="36">
        <f t="shared" si="824"/>
        <v>1.2611906031685611</v>
      </c>
      <c r="CI334" s="36">
        <f t="shared" si="825"/>
        <v>0</v>
      </c>
      <c r="CJ334" s="36">
        <f t="shared" si="826"/>
        <v>0</v>
      </c>
      <c r="CK334" s="36">
        <f t="shared" si="827"/>
        <v>0</v>
      </c>
      <c r="CL334" s="36">
        <f t="shared" si="828"/>
        <v>5.6352750405523393E-2</v>
      </c>
      <c r="CM334" s="36">
        <f t="shared" si="829"/>
        <v>1.3175433535740846</v>
      </c>
      <c r="CN334" s="36">
        <f t="shared" ca="1" si="830"/>
        <v>12.382833420817139</v>
      </c>
      <c r="CO334" s="20">
        <f t="shared" si="831"/>
        <v>120000</v>
      </c>
      <c r="CP334" s="20">
        <f t="shared" si="832"/>
        <v>2</v>
      </c>
      <c r="CQ334" s="64">
        <f t="shared" si="833"/>
        <v>7.4266665900000004E-3</v>
      </c>
      <c r="CR334" s="64">
        <f t="shared" si="834"/>
        <v>3.3419999655000004E-2</v>
      </c>
      <c r="CS334" s="36">
        <f t="shared" si="835"/>
        <v>12.145560090946658</v>
      </c>
      <c r="CT334" s="36">
        <f t="shared" si="836"/>
        <v>9.8021538690425665</v>
      </c>
      <c r="CU334" s="36">
        <f t="shared" si="837"/>
        <v>0.86104971591299162</v>
      </c>
      <c r="CV334" s="36">
        <f t="shared" si="897"/>
        <v>10.663203584955559</v>
      </c>
      <c r="CW334" s="36">
        <f t="shared" si="838"/>
        <v>0</v>
      </c>
      <c r="CX334" s="36">
        <f t="shared" si="839"/>
        <v>0</v>
      </c>
      <c r="CY334" s="36">
        <f t="shared" si="840"/>
        <v>0</v>
      </c>
      <c r="CZ334" s="36">
        <f t="shared" si="898"/>
        <v>0</v>
      </c>
      <c r="DA334" s="64">
        <f t="shared" si="841"/>
        <v>9.7973359079401856E-3</v>
      </c>
      <c r="DB334" s="70">
        <f t="shared" si="899"/>
        <v>0.99029772058258492</v>
      </c>
      <c r="DC334" s="70">
        <f>PRODUCT($DB$8:DB334)</f>
        <v>3.993839837720798E-2</v>
      </c>
      <c r="DD334" s="36">
        <f t="shared" si="842"/>
        <v>230.13806487731856</v>
      </c>
      <c r="DE334" s="36">
        <f t="shared" si="843"/>
        <v>1261.8561640759567</v>
      </c>
      <c r="DF334" s="36">
        <f t="shared" si="844"/>
        <v>69.264636332887207</v>
      </c>
      <c r="DG334" s="36">
        <f t="shared" si="845"/>
        <v>0.55647226140114203</v>
      </c>
      <c r="DH334" s="36">
        <f t="shared" ca="1" si="846"/>
        <v>5.1590536030830813E-14</v>
      </c>
      <c r="DI334" s="36">
        <f t="shared" si="847"/>
        <v>70.22811347842935</v>
      </c>
      <c r="DJ334" s="36">
        <f t="shared" ca="1" si="848"/>
        <v>1170.6543767485537</v>
      </c>
      <c r="DK334" s="36">
        <f t="shared" si="849"/>
        <v>0</v>
      </c>
      <c r="DL334" s="36">
        <f t="shared" si="850"/>
        <v>0</v>
      </c>
      <c r="DM334" s="36">
        <f t="shared" ca="1" si="851"/>
        <v>1170.6543767485537</v>
      </c>
      <c r="DN334" s="36">
        <f t="shared" ca="1" si="900"/>
        <v>1170.6543767485575</v>
      </c>
      <c r="DO334" s="64" cm="1">
        <f t="array" ref="DO334">IFERROR(INDEX(Tbl_FwdNom,$B334,MATCH(LIDt,Tbl_FwdNom_Cols,0)),0)</f>
        <v>8.6903383440000006</v>
      </c>
      <c r="DP334" s="64">
        <f t="shared" ca="1" si="901"/>
        <v>8.6284173949999996</v>
      </c>
      <c r="DQ334" s="64">
        <f t="shared" ca="1" si="852"/>
        <v>6.9207432189866136E-3</v>
      </c>
      <c r="DR334" s="70">
        <f t="shared" ca="1" si="853"/>
        <v>0.99312682426537169</v>
      </c>
      <c r="DS334" s="70">
        <f ca="1">PRODUCT($DR$8:DR334)</f>
        <v>4.8237338959640969E-2</v>
      </c>
      <c r="DT334" s="36">
        <f t="shared" ca="1" si="854"/>
        <v>1496.8802585929009</v>
      </c>
      <c r="DU334" s="36">
        <f t="shared" ca="1" si="855"/>
        <v>79.100961060198316</v>
      </c>
      <c r="DV334" s="36">
        <f t="shared" ca="1" si="856"/>
        <v>0.65883564658949656</v>
      </c>
      <c r="DW334" s="36">
        <f t="shared" ca="1" si="857"/>
        <v>5.5815195322180395E-14</v>
      </c>
      <c r="DX334" s="36">
        <f t="shared" ca="1" si="858"/>
        <v>258.78403264869502</v>
      </c>
      <c r="DY334" s="36">
        <f t="shared" ca="1" si="859"/>
        <v>2.7341187683613057</v>
      </c>
      <c r="DZ334" s="36">
        <f t="shared" ca="1" si="860"/>
        <v>77.944697494914166</v>
      </c>
      <c r="EA334" s="36">
        <f t="shared" ca="1" si="861"/>
        <v>0</v>
      </c>
      <c r="EB334" s="36">
        <f t="shared" ca="1" si="862"/>
        <v>1397.2171676210901</v>
      </c>
      <c r="EC334" s="36">
        <f t="shared" ca="1" si="863"/>
        <v>0</v>
      </c>
      <c r="ED334" s="36">
        <f t="shared" ca="1" si="864"/>
        <v>0</v>
      </c>
      <c r="EE334" s="36">
        <f t="shared" ca="1" si="902"/>
        <v>0</v>
      </c>
      <c r="EF334" s="36">
        <f t="shared" ca="1" si="865"/>
        <v>1397.2171676210901</v>
      </c>
      <c r="EG334" s="64"/>
      <c r="EH334" s="64"/>
      <c r="EI334" s="64"/>
      <c r="EJ334" s="70"/>
      <c r="EK334" s="70"/>
      <c r="EL334" s="70"/>
      <c r="EM334" s="70"/>
      <c r="EN334" s="70"/>
      <c r="EO334" s="36">
        <f t="shared" ca="1" si="866"/>
        <v>11.47815757426244</v>
      </c>
      <c r="EP334" s="36">
        <f t="shared" ca="1" si="867"/>
        <v>0</v>
      </c>
      <c r="EQ334" s="36">
        <f t="shared" si="868"/>
        <v>35.529509187705756</v>
      </c>
      <c r="ER334" s="36">
        <f t="shared" si="869"/>
        <v>1.3795143009134618</v>
      </c>
      <c r="ES334" s="36">
        <f t="shared" si="870"/>
        <v>-1.259814890609471</v>
      </c>
      <c r="ET334" s="36">
        <f t="shared" ca="1" si="871"/>
        <v>0</v>
      </c>
      <c r="EU334" s="36">
        <f t="shared" ca="1" si="903"/>
        <v>1.3795143009134618</v>
      </c>
      <c r="EV334" s="36">
        <f t="shared" si="872"/>
        <v>1.1592610874375116</v>
      </c>
      <c r="EW334" s="36">
        <f t="shared" si="873"/>
        <v>46.443030573965665</v>
      </c>
      <c r="EX334" s="36">
        <f t="shared" ca="1" si="904"/>
        <v>84.511315150022398</v>
      </c>
      <c r="EY334" s="36">
        <f t="shared" si="874"/>
        <v>0</v>
      </c>
      <c r="EZ334" s="36">
        <f t="shared" si="875"/>
        <v>0</v>
      </c>
      <c r="FA334" s="36">
        <f t="shared" si="876"/>
        <v>0</v>
      </c>
      <c r="FB334" s="36">
        <f t="shared" si="877"/>
        <v>0</v>
      </c>
      <c r="FC334" s="36">
        <f t="shared" si="905"/>
        <v>0</v>
      </c>
      <c r="FD334" s="36">
        <f t="shared" si="878"/>
        <v>0</v>
      </c>
      <c r="FE334" s="36">
        <f t="shared" si="879"/>
        <v>0</v>
      </c>
      <c r="FF334" s="36">
        <f t="shared" si="906"/>
        <v>0</v>
      </c>
      <c r="FG334" s="36">
        <f t="shared" ca="1" si="880"/>
        <v>84.511315150022398</v>
      </c>
      <c r="FH334" s="36">
        <f t="shared" ca="1" si="881"/>
        <v>0.82798574254656387</v>
      </c>
      <c r="FI334" s="36">
        <f t="shared" ca="1" si="882"/>
        <v>-1.1354364734251634</v>
      </c>
      <c r="FJ334" s="36">
        <f t="shared" ca="1" si="883"/>
        <v>99.508269037416269</v>
      </c>
      <c r="FK334" s="36">
        <f t="shared" si="884"/>
        <v>0</v>
      </c>
      <c r="FL334" s="36">
        <f t="shared" si="885"/>
        <v>0</v>
      </c>
      <c r="FM334" s="36">
        <f t="shared" ca="1" si="886"/>
        <v>0</v>
      </c>
      <c r="FN334" s="36">
        <f t="shared" ca="1" si="908"/>
        <v>99.508269037416269</v>
      </c>
    </row>
    <row r="335" spans="2:170" x14ac:dyDescent="0.25">
      <c r="B335" s="2">
        <v>327</v>
      </c>
      <c r="C335" s="2">
        <f t="shared" si="762"/>
        <v>28</v>
      </c>
      <c r="D335" s="2">
        <f t="shared" si="759"/>
        <v>351</v>
      </c>
      <c r="E335" s="2">
        <f t="shared" si="757"/>
        <v>30</v>
      </c>
      <c r="F335" s="189">
        <f t="shared" si="761"/>
        <v>55670</v>
      </c>
      <c r="G335" s="2">
        <f t="shared" si="760"/>
        <v>5</v>
      </c>
      <c r="H335" s="187">
        <f t="shared" si="763"/>
        <v>61.833333333333336</v>
      </c>
      <c r="I335" s="186">
        <f t="shared" si="758"/>
        <v>61</v>
      </c>
      <c r="J335" s="2">
        <f t="shared" si="764"/>
        <v>0</v>
      </c>
      <c r="K335" s="2">
        <f t="shared" si="765"/>
        <v>1</v>
      </c>
      <c r="L335">
        <f t="shared" si="766"/>
        <v>2</v>
      </c>
      <c r="M335" s="190">
        <f t="shared" si="887"/>
        <v>6.01170414E-3</v>
      </c>
      <c r="N335">
        <f t="shared" si="767"/>
        <v>1</v>
      </c>
      <c r="O335">
        <f t="shared" si="768"/>
        <v>100</v>
      </c>
      <c r="P335" s="58">
        <f t="shared" si="769"/>
        <v>2.7052668630000005E-2</v>
      </c>
      <c r="Q335" s="106">
        <f t="shared" si="770"/>
        <v>2.7052668630000005E-2</v>
      </c>
      <c r="R335" s="59">
        <f t="shared" si="771"/>
        <v>2.7052668630000005E-2</v>
      </c>
      <c r="S335" s="32">
        <f t="shared" si="888"/>
        <v>2.2828343949827801E-3</v>
      </c>
      <c r="T335">
        <f t="shared" si="772"/>
        <v>1</v>
      </c>
      <c r="U335" s="32">
        <f t="shared" si="889"/>
        <v>5.3415945000000002E-4</v>
      </c>
      <c r="V335">
        <f t="shared" si="773"/>
        <v>1</v>
      </c>
      <c r="W335">
        <f t="shared" si="774"/>
        <v>100</v>
      </c>
      <c r="X335" s="58">
        <f t="shared" si="775"/>
        <v>2.4037175250000002E-3</v>
      </c>
      <c r="Y335" s="58">
        <f t="shared" si="776"/>
        <v>2.4037175250000002E-3</v>
      </c>
      <c r="Z335" s="32">
        <f t="shared" si="777"/>
        <v>2.4037175250000002E-3</v>
      </c>
      <c r="AA335" s="32">
        <f t="shared" si="778"/>
        <v>2.0053081532256378E-4</v>
      </c>
      <c r="AB335" s="59">
        <f t="shared" si="779"/>
        <v>4.9056245199999996E-3</v>
      </c>
      <c r="AC335" s="59">
        <f t="shared" si="780"/>
        <v>4.9056245199999996E-3</v>
      </c>
      <c r="AD335">
        <f t="shared" si="781"/>
        <v>1</v>
      </c>
      <c r="AE335" s="59">
        <f t="shared" si="782"/>
        <v>4.9056245199999996E-3</v>
      </c>
      <c r="AF335" s="59">
        <f t="shared" si="783"/>
        <v>4.1758461800000006E-3</v>
      </c>
      <c r="AG335" s="59">
        <f t="shared" si="784"/>
        <v>4.1758461800000006E-3</v>
      </c>
      <c r="AH335">
        <f t="shared" si="785"/>
        <v>1</v>
      </c>
      <c r="AI335" s="59">
        <f t="shared" si="786"/>
        <v>4.1758461800000006E-3</v>
      </c>
      <c r="AJ335" s="59">
        <f t="shared" si="787"/>
        <v>0</v>
      </c>
      <c r="AK335" s="59">
        <f t="shared" si="788"/>
        <v>0</v>
      </c>
      <c r="AL335" s="59">
        <f t="shared" si="789"/>
        <v>0</v>
      </c>
      <c r="AM335" s="12">
        <f t="shared" si="890"/>
        <v>3.5368288903163479E-2</v>
      </c>
      <c r="AN335" s="12">
        <f t="shared" si="891"/>
        <v>0</v>
      </c>
      <c r="AO335" s="66">
        <f t="shared" si="790"/>
        <v>8.0739946399829368E-5</v>
      </c>
      <c r="AP335" s="66">
        <f t="shared" si="791"/>
        <v>7.092431810315358E-6</v>
      </c>
      <c r="AQ335" s="59">
        <f t="shared" si="792"/>
        <v>1.7350354527380265E-4</v>
      </c>
      <c r="AR335" s="59">
        <f t="shared" si="793"/>
        <v>1.4769253410941161E-4</v>
      </c>
      <c r="AS335" s="59">
        <f t="shared" si="794"/>
        <v>0</v>
      </c>
      <c r="AT335" s="12">
        <f t="shared" si="795"/>
        <v>3.4959260445570114E-2</v>
      </c>
      <c r="AU335" s="59">
        <f t="shared" si="892"/>
        <v>0</v>
      </c>
      <c r="AV335" s="59">
        <f t="shared" si="893"/>
        <v>-5.7733765684853111E-18</v>
      </c>
      <c r="AW335" s="70">
        <f t="shared" si="796"/>
        <v>0</v>
      </c>
      <c r="AX335" s="20">
        <f t="shared" si="797"/>
        <v>200000</v>
      </c>
      <c r="AY335" s="20">
        <f t="shared" si="798"/>
        <v>0</v>
      </c>
      <c r="AZ335" s="20">
        <f t="shared" si="799"/>
        <v>0</v>
      </c>
      <c r="BA335" s="20">
        <f t="shared" si="800"/>
        <v>200000</v>
      </c>
      <c r="BB335" s="36">
        <f t="shared" si="801"/>
        <v>1</v>
      </c>
      <c r="BC335" s="36">
        <f t="shared" si="802"/>
        <v>0</v>
      </c>
      <c r="BD335" s="80">
        <f t="shared" si="803"/>
        <v>16.147989279965874</v>
      </c>
      <c r="BE335" s="36">
        <f t="shared" si="804"/>
        <v>0</v>
      </c>
      <c r="BF335" s="36">
        <f t="shared" si="805"/>
        <v>0</v>
      </c>
      <c r="BG335" s="36">
        <f t="shared" si="806"/>
        <v>16.147989279965874</v>
      </c>
      <c r="BH335" s="36">
        <f t="shared" si="807"/>
        <v>1.4184863620630717</v>
      </c>
      <c r="BI335" s="36">
        <f t="shared" si="808"/>
        <v>0</v>
      </c>
      <c r="BJ335" s="36">
        <f t="shared" si="809"/>
        <v>0</v>
      </c>
      <c r="BK335" s="36">
        <f t="shared" si="810"/>
        <v>1.4184863620630717</v>
      </c>
      <c r="BL335" s="68">
        <f ca="1">IF(OR(AT335=0,E335&gt;ProjTerm),0,VLOOKUP(D335,'Life Events'!$AE$5:$AI$1206,5,FALSE))</f>
        <v>3.3977491456442873E-16</v>
      </c>
      <c r="BM335" s="93">
        <f t="shared" ca="1" si="811"/>
        <v>3.3977491456442873E-16</v>
      </c>
      <c r="BN335" s="93">
        <f t="shared" ca="1" si="812"/>
        <v>1.1878279731129199E-17</v>
      </c>
      <c r="BO335" s="36">
        <f t="shared" ca="1" si="813"/>
        <v>1.8074385550197171E-15</v>
      </c>
      <c r="BP335" s="36">
        <f t="shared" si="814"/>
        <v>7.3436283336309714E-3</v>
      </c>
      <c r="BQ335" s="36">
        <f t="shared" si="815"/>
        <v>98.308725247754296</v>
      </c>
      <c r="BR335" s="36">
        <f t="shared" si="816"/>
        <v>154.78110000000001</v>
      </c>
      <c r="BS335" s="36">
        <f t="shared" si="817"/>
        <v>152.16332633445182</v>
      </c>
      <c r="BT335" s="36">
        <f t="shared" si="818"/>
        <v>5.3195173555903787</v>
      </c>
      <c r="BU335" s="70" cm="1">
        <f t="array" ref="BU335">IF(AND(ActInt=1,$J335=0),INDEX(Tbl_FwdNom,$B335-IVP,MATCH(ValnDt,Tbl_FwdNom_Cols)),INDEX(Tbl_FwdNom,$B335,MATCH(StartDt,Tbl_FwdNom_Cols)))</f>
        <v>12.410363804999999</v>
      </c>
      <c r="BV335" s="70" cm="1">
        <f t="array" ref="BV335">INDEX(Tbl_FwdReal,$B335,MATCH(StartDt,Tbl_FwdReal_Cols))</f>
        <v>4.9580201370000001</v>
      </c>
      <c r="BW335" s="70" cm="1">
        <f t="array" ref="BW335">IF(RunType&lt;&gt;"OPN",INDEX(Tbl_FwdReal,$B335,MATCH(ValnDt,Tbl_FwdReal_Cols)),IF(AND($J335=0,ActInt=1),INDEX(Tbl_FwdReal,$B335-IVP,MATCH(ValnDt,Tbl_FwdReal_Cols)),-999))*$K335</f>
        <v>4.9580201370000001</v>
      </c>
      <c r="BX335" s="70">
        <f t="shared" si="819"/>
        <v>4.958020137E-2</v>
      </c>
      <c r="BY335" s="70">
        <f t="shared" si="894"/>
        <v>7.1003089218647508E-2</v>
      </c>
      <c r="BZ335" s="64">
        <f t="shared" si="907"/>
        <v>5.7326755785183092E-3</v>
      </c>
      <c r="CA335" s="70" cm="1">
        <f t="array" ref="CA335">IF($J335=1,CA334*(1+INDEX(Tbl_CPI,$B335,MATCH(IF(RunType="OPN",StartDt,ValnDt),Tbl_CPI_Cols))),0)</f>
        <v>0</v>
      </c>
      <c r="CB335" s="70">
        <f t="shared" si="895"/>
        <v>6.6419363611471809</v>
      </c>
      <c r="CC335" s="70">
        <f t="shared" si="896"/>
        <v>6.5290428231937803</v>
      </c>
      <c r="CD335" s="36">
        <f t="shared" si="820"/>
        <v>35.246413435288446</v>
      </c>
      <c r="CE335" s="36">
        <f t="shared" si="821"/>
        <v>1.5748904275615763</v>
      </c>
      <c r="CF335" s="36">
        <f t="shared" si="822"/>
        <v>0</v>
      </c>
      <c r="CG335" s="36">
        <f t="shared" si="823"/>
        <v>1.3023065128124489</v>
      </c>
      <c r="CH335" s="36">
        <f t="shared" si="824"/>
        <v>1.2466053331796245</v>
      </c>
      <c r="CI335" s="36">
        <f t="shared" si="825"/>
        <v>0</v>
      </c>
      <c r="CJ335" s="36">
        <f t="shared" si="826"/>
        <v>0</v>
      </c>
      <c r="CK335" s="36">
        <f t="shared" si="827"/>
        <v>0</v>
      </c>
      <c r="CL335" s="36">
        <f t="shared" si="828"/>
        <v>5.5701179632824484E-2</v>
      </c>
      <c r="CM335" s="36">
        <f t="shared" si="829"/>
        <v>1.3023065128124489</v>
      </c>
      <c r="CN335" s="36">
        <f t="shared" ca="1" si="830"/>
        <v>12.239614658104939</v>
      </c>
      <c r="CO335" s="20">
        <f t="shared" si="831"/>
        <v>120000</v>
      </c>
      <c r="CP335" s="20">
        <f t="shared" si="832"/>
        <v>2</v>
      </c>
      <c r="CQ335" s="64">
        <f t="shared" si="833"/>
        <v>7.4266665900000004E-3</v>
      </c>
      <c r="CR335" s="64">
        <f t="shared" si="834"/>
        <v>3.3419999655000004E-2</v>
      </c>
      <c r="CS335" s="36">
        <f t="shared" si="835"/>
        <v>12.005098681456108</v>
      </c>
      <c r="CT335" s="36">
        <f t="shared" si="836"/>
        <v>9.6887935679795234</v>
      </c>
      <c r="CU335" s="36">
        <f t="shared" si="837"/>
        <v>0.851091817237843</v>
      </c>
      <c r="CV335" s="36">
        <f t="shared" si="897"/>
        <v>10.539885385217367</v>
      </c>
      <c r="CW335" s="36">
        <f t="shared" si="838"/>
        <v>0</v>
      </c>
      <c r="CX335" s="36">
        <f t="shared" si="839"/>
        <v>0</v>
      </c>
      <c r="CY335" s="36">
        <f t="shared" si="840"/>
        <v>0</v>
      </c>
      <c r="CZ335" s="36">
        <f t="shared" si="898"/>
        <v>0</v>
      </c>
      <c r="DA335" s="64">
        <f t="shared" si="841"/>
        <v>9.7965039589242853E-3</v>
      </c>
      <c r="DB335" s="70">
        <f t="shared" si="899"/>
        <v>0.99029853646698429</v>
      </c>
      <c r="DC335" s="70">
        <f>PRODUCT($DB$8:DB335)</f>
        <v>3.9550937461784445E-2</v>
      </c>
      <c r="DD335" s="36">
        <f t="shared" si="842"/>
        <v>227.073095985398</v>
      </c>
      <c r="DE335" s="36">
        <f t="shared" si="843"/>
        <v>1258.0699537029539</v>
      </c>
      <c r="DF335" s="36">
        <f t="shared" si="844"/>
        <v>68.52470125487271</v>
      </c>
      <c r="DG335" s="36">
        <f t="shared" si="845"/>
        <v>0.55458011577935884</v>
      </c>
      <c r="DH335" s="36">
        <f t="shared" ca="1" si="846"/>
        <v>5.0288504366280157E-14</v>
      </c>
      <c r="DI335" s="36">
        <f t="shared" si="847"/>
        <v>69.601038906427618</v>
      </c>
      <c r="DJ335" s="36">
        <f t="shared" ca="1" si="848"/>
        <v>1168.568017763077</v>
      </c>
      <c r="DK335" s="36">
        <f t="shared" si="849"/>
        <v>0</v>
      </c>
      <c r="DL335" s="36">
        <f t="shared" si="850"/>
        <v>0</v>
      </c>
      <c r="DM335" s="36">
        <f t="shared" ca="1" si="851"/>
        <v>1168.568017763077</v>
      </c>
      <c r="DN335" s="36">
        <f t="shared" ca="1" si="900"/>
        <v>1168.5680177630809</v>
      </c>
      <c r="DO335" s="64" cm="1">
        <f t="array" ref="DO335">IFERROR(INDEX(Tbl_FwdNom,$B335,MATCH(LIDt,Tbl_FwdNom_Cols,0)),0)</f>
        <v>8.6886178409999992</v>
      </c>
      <c r="DP335" s="64">
        <f t="shared" ca="1" si="901"/>
        <v>8.6266978729999995</v>
      </c>
      <c r="DQ335" s="64">
        <f t="shared" ca="1" si="852"/>
        <v>6.9194149639333347E-3</v>
      </c>
      <c r="DR335" s="70">
        <f t="shared" ca="1" si="853"/>
        <v>0.99312813432623981</v>
      </c>
      <c r="DS335" s="70">
        <f ca="1">PRODUCT($DR$8:DR335)</f>
        <v>4.7905858445850678E-2</v>
      </c>
      <c r="DT335" s="36">
        <f t="shared" ca="1" si="854"/>
        <v>1491.089804973459</v>
      </c>
      <c r="DU335" s="36">
        <f t="shared" ca="1" si="855"/>
        <v>78.229807071756682</v>
      </c>
      <c r="DV335" s="36">
        <f t="shared" ca="1" si="856"/>
        <v>0.65605077548764956</v>
      </c>
      <c r="DW335" s="36">
        <f t="shared" ca="1" si="857"/>
        <v>5.4393965264887837E-14</v>
      </c>
      <c r="DX335" s="36">
        <f t="shared" ca="1" si="858"/>
        <v>255.25514940104105</v>
      </c>
      <c r="DY335" s="36">
        <f t="shared" ca="1" si="859"/>
        <v>2.6969506714715914</v>
      </c>
      <c r="DZ335" s="36">
        <f t="shared" ca="1" si="860"/>
        <v>77.228798088343581</v>
      </c>
      <c r="EA335" s="36">
        <f t="shared" ca="1" si="861"/>
        <v>0</v>
      </c>
      <c r="EB335" s="36">
        <f t="shared" ca="1" si="862"/>
        <v>1393.3341606285021</v>
      </c>
      <c r="EC335" s="36">
        <f t="shared" ca="1" si="863"/>
        <v>0</v>
      </c>
      <c r="ED335" s="36">
        <f t="shared" ca="1" si="864"/>
        <v>0</v>
      </c>
      <c r="EE335" s="36">
        <f t="shared" ca="1" si="902"/>
        <v>0</v>
      </c>
      <c r="EF335" s="36">
        <f t="shared" ca="1" si="865"/>
        <v>1393.3341606285021</v>
      </c>
      <c r="EG335" s="64"/>
      <c r="EH335" s="64"/>
      <c r="EI335" s="64"/>
      <c r="EJ335" s="70"/>
      <c r="EK335" s="70"/>
      <c r="EL335" s="70"/>
      <c r="EM335" s="70"/>
      <c r="EN335" s="70"/>
      <c r="EO335" s="36">
        <f t="shared" ca="1" si="866"/>
        <v>11.455562185440748</v>
      </c>
      <c r="EP335" s="36">
        <f t="shared" ca="1" si="867"/>
        <v>0</v>
      </c>
      <c r="EQ335" s="36">
        <f t="shared" si="868"/>
        <v>35.408699922057274</v>
      </c>
      <c r="ER335" s="36">
        <f t="shared" si="869"/>
        <v>1.3611419885343115</v>
      </c>
      <c r="ES335" s="36">
        <f t="shared" si="870"/>
        <v>-1.2430367298503862</v>
      </c>
      <c r="ET335" s="36">
        <f t="shared" ca="1" si="871"/>
        <v>0</v>
      </c>
      <c r="EU335" s="36">
        <f t="shared" ca="1" si="903"/>
        <v>1.3611419885343115</v>
      </c>
      <c r="EV335" s="36">
        <f t="shared" si="872"/>
        <v>1.1489099173115132</v>
      </c>
      <c r="EW335" s="36">
        <f t="shared" si="873"/>
        <v>46.285112591240697</v>
      </c>
      <c r="EX335" s="36">
        <f t="shared" ca="1" si="904"/>
        <v>84.203864419143798</v>
      </c>
      <c r="EY335" s="36">
        <f t="shared" si="874"/>
        <v>0</v>
      </c>
      <c r="EZ335" s="36">
        <f t="shared" si="875"/>
        <v>0</v>
      </c>
      <c r="FA335" s="36">
        <f t="shared" si="876"/>
        <v>0</v>
      </c>
      <c r="FB335" s="36">
        <f t="shared" si="877"/>
        <v>0</v>
      </c>
      <c r="FC335" s="36">
        <f t="shared" si="905"/>
        <v>0</v>
      </c>
      <c r="FD335" s="36">
        <f t="shared" si="878"/>
        <v>0</v>
      </c>
      <c r="FE335" s="36">
        <f t="shared" si="879"/>
        <v>0</v>
      </c>
      <c r="FF335" s="36">
        <f t="shared" si="906"/>
        <v>0</v>
      </c>
      <c r="FG335" s="36">
        <f t="shared" ca="1" si="880"/>
        <v>84.203864419143798</v>
      </c>
      <c r="FH335" s="36">
        <f t="shared" ca="1" si="881"/>
        <v>0.82490349113886596</v>
      </c>
      <c r="FI335" s="36">
        <f t="shared" ca="1" si="882"/>
        <v>-1.1223015718300187</v>
      </c>
      <c r="FJ335" s="36">
        <f t="shared" ca="1" si="883"/>
        <v>99.074506471398848</v>
      </c>
      <c r="FK335" s="36">
        <f t="shared" si="884"/>
        <v>0</v>
      </c>
      <c r="FL335" s="36">
        <f t="shared" si="885"/>
        <v>0</v>
      </c>
      <c r="FM335" s="36">
        <f t="shared" ca="1" si="886"/>
        <v>0</v>
      </c>
      <c r="FN335" s="36">
        <f t="shared" ca="1" si="908"/>
        <v>99.074506471398848</v>
      </c>
    </row>
    <row r="336" spans="2:170" x14ac:dyDescent="0.25">
      <c r="B336" s="2">
        <v>328</v>
      </c>
      <c r="C336" s="2">
        <f t="shared" si="762"/>
        <v>28</v>
      </c>
      <c r="D336" s="2">
        <f t="shared" si="759"/>
        <v>352</v>
      </c>
      <c r="E336" s="2">
        <f t="shared" si="757"/>
        <v>30</v>
      </c>
      <c r="F336" s="189">
        <f t="shared" si="761"/>
        <v>55700</v>
      </c>
      <c r="G336" s="2">
        <f t="shared" si="760"/>
        <v>6</v>
      </c>
      <c r="H336" s="187">
        <f t="shared" si="763"/>
        <v>61.916666666666671</v>
      </c>
      <c r="I336" s="186">
        <f t="shared" si="758"/>
        <v>61</v>
      </c>
      <c r="J336" s="2">
        <f t="shared" si="764"/>
        <v>0</v>
      </c>
      <c r="K336" s="2">
        <f t="shared" si="765"/>
        <v>1</v>
      </c>
      <c r="L336">
        <f t="shared" si="766"/>
        <v>2</v>
      </c>
      <c r="M336" s="190">
        <f t="shared" si="887"/>
        <v>6.01170414E-3</v>
      </c>
      <c r="N336">
        <f t="shared" si="767"/>
        <v>1</v>
      </c>
      <c r="O336">
        <f t="shared" si="768"/>
        <v>100</v>
      </c>
      <c r="P336" s="58">
        <f t="shared" si="769"/>
        <v>2.7052668630000005E-2</v>
      </c>
      <c r="Q336" s="106">
        <f t="shared" si="770"/>
        <v>2.7052668630000005E-2</v>
      </c>
      <c r="R336" s="59">
        <f t="shared" si="771"/>
        <v>2.7052668630000005E-2</v>
      </c>
      <c r="S336" s="32">
        <f t="shared" si="888"/>
        <v>2.2828343949827801E-3</v>
      </c>
      <c r="T336">
        <f t="shared" si="772"/>
        <v>1</v>
      </c>
      <c r="U336" s="32">
        <f t="shared" si="889"/>
        <v>5.3415945000000002E-4</v>
      </c>
      <c r="V336">
        <f t="shared" si="773"/>
        <v>1</v>
      </c>
      <c r="W336">
        <f t="shared" si="774"/>
        <v>100</v>
      </c>
      <c r="X336" s="58">
        <f t="shared" si="775"/>
        <v>2.4037175250000002E-3</v>
      </c>
      <c r="Y336" s="58">
        <f t="shared" si="776"/>
        <v>2.4037175250000002E-3</v>
      </c>
      <c r="Z336" s="32">
        <f t="shared" si="777"/>
        <v>2.4037175250000002E-3</v>
      </c>
      <c r="AA336" s="32">
        <f t="shared" si="778"/>
        <v>2.0053081532256378E-4</v>
      </c>
      <c r="AB336" s="59">
        <f t="shared" si="779"/>
        <v>4.9056245199999996E-3</v>
      </c>
      <c r="AC336" s="59">
        <f t="shared" si="780"/>
        <v>4.9056245199999996E-3</v>
      </c>
      <c r="AD336">
        <f t="shared" si="781"/>
        <v>1</v>
      </c>
      <c r="AE336" s="59">
        <f t="shared" si="782"/>
        <v>4.9056245199999996E-3</v>
      </c>
      <c r="AF336" s="59">
        <f t="shared" si="783"/>
        <v>4.1758461800000006E-3</v>
      </c>
      <c r="AG336" s="59">
        <f t="shared" si="784"/>
        <v>4.1758461800000006E-3</v>
      </c>
      <c r="AH336">
        <f t="shared" si="785"/>
        <v>1</v>
      </c>
      <c r="AI336" s="59">
        <f t="shared" si="786"/>
        <v>4.1758461800000006E-3</v>
      </c>
      <c r="AJ336" s="59">
        <f t="shared" si="787"/>
        <v>0</v>
      </c>
      <c r="AK336" s="59">
        <f t="shared" si="788"/>
        <v>0</v>
      </c>
      <c r="AL336" s="59">
        <f t="shared" si="789"/>
        <v>0</v>
      </c>
      <c r="AM336" s="12">
        <f t="shared" si="890"/>
        <v>3.4959260445570114E-2</v>
      </c>
      <c r="AN336" s="12">
        <f t="shared" si="891"/>
        <v>0</v>
      </c>
      <c r="AO336" s="66">
        <f t="shared" si="790"/>
        <v>7.980620216830849E-5</v>
      </c>
      <c r="AP336" s="66">
        <f t="shared" si="791"/>
        <v>7.0104090002240295E-6</v>
      </c>
      <c r="AQ336" s="59">
        <f t="shared" si="792"/>
        <v>1.7149700524285487E-4</v>
      </c>
      <c r="AR336" s="59">
        <f t="shared" si="793"/>
        <v>1.4598449418725908E-4</v>
      </c>
      <c r="AS336" s="59">
        <f t="shared" si="794"/>
        <v>0</v>
      </c>
      <c r="AT336" s="12">
        <f t="shared" si="795"/>
        <v>3.4554962334971462E-2</v>
      </c>
      <c r="AU336" s="59">
        <f t="shared" si="892"/>
        <v>0</v>
      </c>
      <c r="AV336" s="59">
        <f t="shared" si="893"/>
        <v>-6.1257422745431001E-18</v>
      </c>
      <c r="AW336" s="70">
        <f t="shared" si="796"/>
        <v>0</v>
      </c>
      <c r="AX336" s="20">
        <f t="shared" si="797"/>
        <v>200000</v>
      </c>
      <c r="AY336" s="20">
        <f t="shared" si="798"/>
        <v>0</v>
      </c>
      <c r="AZ336" s="20">
        <f t="shared" si="799"/>
        <v>0</v>
      </c>
      <c r="BA336" s="20">
        <f t="shared" si="800"/>
        <v>200000</v>
      </c>
      <c r="BB336" s="36">
        <f t="shared" si="801"/>
        <v>1</v>
      </c>
      <c r="BC336" s="36">
        <f t="shared" si="802"/>
        <v>0</v>
      </c>
      <c r="BD336" s="80">
        <f t="shared" si="803"/>
        <v>15.961240433661699</v>
      </c>
      <c r="BE336" s="36">
        <f t="shared" si="804"/>
        <v>0</v>
      </c>
      <c r="BF336" s="36">
        <f t="shared" si="805"/>
        <v>0</v>
      </c>
      <c r="BG336" s="36">
        <f t="shared" si="806"/>
        <v>15.961240433661699</v>
      </c>
      <c r="BH336" s="36">
        <f t="shared" si="807"/>
        <v>1.4020818000448059</v>
      </c>
      <c r="BI336" s="36">
        <f t="shared" si="808"/>
        <v>0</v>
      </c>
      <c r="BJ336" s="36">
        <f t="shared" si="809"/>
        <v>0</v>
      </c>
      <c r="BK336" s="36">
        <f t="shared" si="810"/>
        <v>1.4020818000448059</v>
      </c>
      <c r="BL336" s="68">
        <f ca="1">IF(OR(AT336=0,E336&gt;ProjTerm),0,VLOOKUP(D336,'Life Events'!$AE$5:$AI$1206,5,FALSE))</f>
        <v>3.3584547343105304E-16</v>
      </c>
      <c r="BM336" s="93">
        <f t="shared" ca="1" si="811"/>
        <v>3.3584547343105304E-16</v>
      </c>
      <c r="BN336" s="93">
        <f t="shared" ca="1" si="812"/>
        <v>1.1605127684780697E-17</v>
      </c>
      <c r="BO336" s="36">
        <f t="shared" ca="1" si="813"/>
        <v>1.765882248841048E-15</v>
      </c>
      <c r="BP336" s="36">
        <f t="shared" si="814"/>
        <v>7.2587004769662598E-3</v>
      </c>
      <c r="BQ336" s="36">
        <f t="shared" si="815"/>
        <v>98.309138206445596</v>
      </c>
      <c r="BR336" s="36">
        <f t="shared" si="816"/>
        <v>154.78110000000001</v>
      </c>
      <c r="BS336" s="36">
        <f t="shared" si="817"/>
        <v>152.16396551645678</v>
      </c>
      <c r="BT336" s="36">
        <f t="shared" si="818"/>
        <v>5.2580200971610607</v>
      </c>
      <c r="BU336" s="70" cm="1">
        <f t="array" ref="BU336">IF(AND(ActInt=1,$J336=0),INDEX(Tbl_FwdNom,$B336-IVP,MATCH(ValnDt,Tbl_FwdNom_Cols)),INDEX(Tbl_FwdNom,$B336,MATCH(StartDt,Tbl_FwdNom_Cols)))</f>
        <v>12.409323016</v>
      </c>
      <c r="BV336" s="70" cm="1">
        <f t="array" ref="BV336">INDEX(Tbl_FwdReal,$B336,MATCH(StartDt,Tbl_FwdReal_Cols))</f>
        <v>4.9545885209999998</v>
      </c>
      <c r="BW336" s="70" cm="1">
        <f t="array" ref="BW336">IF(RunType&lt;&gt;"OPN",INDEX(Tbl_FwdReal,$B336,MATCH(ValnDt,Tbl_FwdReal_Cols)),IF(AND($J336=0,ActInt=1),INDEX(Tbl_FwdReal,$B336-IVP,MATCH(ValnDt,Tbl_FwdReal_Cols)),-999))*$K336</f>
        <v>4.9545885209999998</v>
      </c>
      <c r="BX336" s="70">
        <f t="shared" si="819"/>
        <v>4.9545885210000001E-2</v>
      </c>
      <c r="BY336" s="70">
        <f t="shared" si="894"/>
        <v>7.102819038262842E-2</v>
      </c>
      <c r="BZ336" s="64">
        <f t="shared" si="907"/>
        <v>5.7346398421984635E-3</v>
      </c>
      <c r="CA336" s="70" cm="1">
        <f t="array" ref="CA336">IF($J336=1,CA335*(1+INDEX(Tbl_CPI,$B336,MATCH(IF(RunType="OPN",StartDt,ValnDt),Tbl_CPI_Cols))),0)</f>
        <v>0</v>
      </c>
      <c r="CB336" s="70">
        <f t="shared" si="895"/>
        <v>6.6800254740331626</v>
      </c>
      <c r="CC336" s="70">
        <f t="shared" si="896"/>
        <v>6.5290428231937803</v>
      </c>
      <c r="CD336" s="36">
        <f t="shared" si="820"/>
        <v>35.246422556415659</v>
      </c>
      <c r="CE336" s="36">
        <f t="shared" si="821"/>
        <v>1.5748970430953275</v>
      </c>
      <c r="CF336" s="36">
        <f t="shared" si="822"/>
        <v>0</v>
      </c>
      <c r="CG336" s="36">
        <f t="shared" si="823"/>
        <v>1.2872461018288801</v>
      </c>
      <c r="CH336" s="36">
        <f t="shared" si="824"/>
        <v>1.2321888659243523</v>
      </c>
      <c r="CI336" s="36">
        <f t="shared" si="825"/>
        <v>0</v>
      </c>
      <c r="CJ336" s="36">
        <f t="shared" si="826"/>
        <v>0</v>
      </c>
      <c r="CK336" s="36">
        <f t="shared" si="827"/>
        <v>0</v>
      </c>
      <c r="CL336" s="36">
        <f t="shared" si="828"/>
        <v>5.5057235904527817E-2</v>
      </c>
      <c r="CM336" s="36">
        <f t="shared" si="829"/>
        <v>1.2872461018288801</v>
      </c>
      <c r="CN336" s="36">
        <f t="shared" ca="1" si="830"/>
        <v>12.098043436068481</v>
      </c>
      <c r="CO336" s="20">
        <f t="shared" si="831"/>
        <v>120000</v>
      </c>
      <c r="CP336" s="20">
        <f t="shared" si="832"/>
        <v>2</v>
      </c>
      <c r="CQ336" s="64">
        <f t="shared" si="833"/>
        <v>7.4266665900000004E-3</v>
      </c>
      <c r="CR336" s="64">
        <f t="shared" si="834"/>
        <v>3.3419999655000004E-2</v>
      </c>
      <c r="CS336" s="36">
        <f t="shared" si="835"/>
        <v>11.866261685118044</v>
      </c>
      <c r="CT336" s="36">
        <f t="shared" si="836"/>
        <v>9.5767442601970192</v>
      </c>
      <c r="CU336" s="36">
        <f t="shared" si="837"/>
        <v>0.84124908002688359</v>
      </c>
      <c r="CV336" s="36">
        <f t="shared" si="897"/>
        <v>10.417993340223903</v>
      </c>
      <c r="CW336" s="36">
        <f t="shared" si="838"/>
        <v>0</v>
      </c>
      <c r="CX336" s="36">
        <f t="shared" si="839"/>
        <v>0</v>
      </c>
      <c r="CY336" s="36">
        <f t="shared" si="840"/>
        <v>0</v>
      </c>
      <c r="CZ336" s="36">
        <f t="shared" si="898"/>
        <v>0</v>
      </c>
      <c r="DA336" s="64">
        <f t="shared" si="841"/>
        <v>9.7957248273581321E-3</v>
      </c>
      <c r="DB336" s="70">
        <f t="shared" si="899"/>
        <v>0.99029930055503768</v>
      </c>
      <c r="DC336" s="70">
        <f>PRODUCT($DB$8:DB336)</f>
        <v>3.9167265704701172E-2</v>
      </c>
      <c r="DD336" s="36">
        <f t="shared" si="842"/>
        <v>224.0394214522062</v>
      </c>
      <c r="DE336" s="36">
        <f t="shared" si="843"/>
        <v>1254.4324203493334</v>
      </c>
      <c r="DF336" s="36">
        <f t="shared" si="844"/>
        <v>67.793868572197553</v>
      </c>
      <c r="DG336" s="36">
        <f t="shared" si="845"/>
        <v>0.55275392951129154</v>
      </c>
      <c r="DH336" s="36">
        <f t="shared" ca="1" si="846"/>
        <v>4.901523446819059E-14</v>
      </c>
      <c r="DI336" s="36">
        <f t="shared" si="847"/>
        <v>68.982975920825737</v>
      </c>
      <c r="DJ336" s="36">
        <f t="shared" ca="1" si="848"/>
        <v>1166.6170894606394</v>
      </c>
      <c r="DK336" s="36">
        <f t="shared" si="849"/>
        <v>0</v>
      </c>
      <c r="DL336" s="36">
        <f t="shared" si="850"/>
        <v>0</v>
      </c>
      <c r="DM336" s="36">
        <f t="shared" ca="1" si="851"/>
        <v>1166.6170894606394</v>
      </c>
      <c r="DN336" s="36">
        <f t="shared" ca="1" si="900"/>
        <v>1166.6170894606432</v>
      </c>
      <c r="DO336" s="64" cm="1">
        <f t="array" ref="DO336">IFERROR(INDEX(Tbl_FwdNom,$B336,MATCH(LIDt,Tbl_FwdNom_Cols,0)),0)</f>
        <v>8.6868973650000001</v>
      </c>
      <c r="DP336" s="64">
        <f t="shared" ca="1" si="901"/>
        <v>8.6249783769999997</v>
      </c>
      <c r="DQ336" s="64">
        <f t="shared" ca="1" si="852"/>
        <v>6.9180867096905185E-3</v>
      </c>
      <c r="DR336" s="70">
        <f t="shared" ca="1" si="853"/>
        <v>0.9931294443897648</v>
      </c>
      <c r="DS336" s="70">
        <f ca="1">PRODUCT($DR$8:DR336)</f>
        <v>4.7576718581342409E-2</v>
      </c>
      <c r="DT336" s="36">
        <f t="shared" ca="1" si="854"/>
        <v>1485.4440531025391</v>
      </c>
      <c r="DU336" s="36">
        <f t="shared" ca="1" si="855"/>
        <v>77.368925860316637</v>
      </c>
      <c r="DV336" s="36">
        <f t="shared" ca="1" si="856"/>
        <v>0.65333069116146647</v>
      </c>
      <c r="DW336" s="36">
        <f t="shared" ca="1" si="857"/>
        <v>5.3004385184233177E-14</v>
      </c>
      <c r="DX336" s="36">
        <f t="shared" ca="1" si="858"/>
        <v>251.76300656053138</v>
      </c>
      <c r="DY336" s="36">
        <f t="shared" ca="1" si="859"/>
        <v>2.6601702834320791</v>
      </c>
      <c r="DZ336" s="36">
        <f t="shared" ca="1" si="860"/>
        <v>76.522360354662382</v>
      </c>
      <c r="EA336" s="36">
        <f t="shared" ca="1" si="861"/>
        <v>0</v>
      </c>
      <c r="EB336" s="36">
        <f t="shared" ca="1" si="862"/>
        <v>1389.5791723492573</v>
      </c>
      <c r="EC336" s="36">
        <f t="shared" ca="1" si="863"/>
        <v>0</v>
      </c>
      <c r="ED336" s="36">
        <f t="shared" ca="1" si="864"/>
        <v>0</v>
      </c>
      <c r="EE336" s="36">
        <f t="shared" ca="1" si="902"/>
        <v>0</v>
      </c>
      <c r="EF336" s="36">
        <f t="shared" ca="1" si="865"/>
        <v>1389.5791723492573</v>
      </c>
      <c r="EG336" s="64"/>
      <c r="EH336" s="64"/>
      <c r="EI336" s="64"/>
      <c r="EJ336" s="70"/>
      <c r="EK336" s="70"/>
      <c r="EL336" s="70"/>
      <c r="EM336" s="70"/>
      <c r="EN336" s="70"/>
      <c r="EO336" s="36">
        <f t="shared" ca="1" si="866"/>
        <v>11.434361235459846</v>
      </c>
      <c r="EP336" s="36">
        <f t="shared" ca="1" si="867"/>
        <v>0</v>
      </c>
      <c r="EQ336" s="36">
        <f t="shared" si="868"/>
        <v>35.292102013607376</v>
      </c>
      <c r="ER336" s="36">
        <f t="shared" si="869"/>
        <v>1.3429572636167451</v>
      </c>
      <c r="ES336" s="36">
        <f t="shared" si="870"/>
        <v>-1.2264298797310238</v>
      </c>
      <c r="ET336" s="36">
        <f t="shared" ca="1" si="871"/>
        <v>0</v>
      </c>
      <c r="EU336" s="36">
        <f t="shared" ca="1" si="903"/>
        <v>1.3429572636167451</v>
      </c>
      <c r="EV336" s="36">
        <f t="shared" si="872"/>
        <v>1.1387075021631441</v>
      </c>
      <c r="EW336" s="36">
        <f t="shared" si="873"/>
        <v>46.132699559065379</v>
      </c>
      <c r="EX336" s="36">
        <f t="shared" ca="1" si="904"/>
        <v>83.906466338452645</v>
      </c>
      <c r="EY336" s="36">
        <f t="shared" si="874"/>
        <v>0</v>
      </c>
      <c r="EZ336" s="36">
        <f t="shared" si="875"/>
        <v>0</v>
      </c>
      <c r="FA336" s="36">
        <f t="shared" si="876"/>
        <v>0</v>
      </c>
      <c r="FB336" s="36">
        <f t="shared" si="877"/>
        <v>0</v>
      </c>
      <c r="FC336" s="36">
        <f t="shared" si="905"/>
        <v>0</v>
      </c>
      <c r="FD336" s="36">
        <f t="shared" si="878"/>
        <v>0</v>
      </c>
      <c r="FE336" s="36">
        <f t="shared" si="879"/>
        <v>0</v>
      </c>
      <c r="FF336" s="36">
        <f t="shared" si="906"/>
        <v>0</v>
      </c>
      <c r="FG336" s="36">
        <f t="shared" ca="1" si="880"/>
        <v>83.906466338452645</v>
      </c>
      <c r="FH336" s="36">
        <f t="shared" ca="1" si="881"/>
        <v>0.82192465548746996</v>
      </c>
      <c r="FI336" s="36">
        <f t="shared" ca="1" si="882"/>
        <v>-1.2539939103316498</v>
      </c>
      <c r="FJ336" s="36">
        <f t="shared" ca="1" si="883"/>
        <v>98.505918587556138</v>
      </c>
      <c r="FK336" s="36">
        <f t="shared" si="884"/>
        <v>0</v>
      </c>
      <c r="FL336" s="36">
        <f t="shared" si="885"/>
        <v>0</v>
      </c>
      <c r="FM336" s="36">
        <f t="shared" ca="1" si="886"/>
        <v>0</v>
      </c>
      <c r="FN336" s="36">
        <f t="shared" ca="1" si="908"/>
        <v>98.505918587556138</v>
      </c>
    </row>
    <row r="337" spans="2:170" x14ac:dyDescent="0.25">
      <c r="B337" s="2">
        <v>329</v>
      </c>
      <c r="C337" s="2">
        <f t="shared" si="762"/>
        <v>28</v>
      </c>
      <c r="D337" s="2">
        <f t="shared" si="759"/>
        <v>353</v>
      </c>
      <c r="E337" s="2">
        <f t="shared" si="757"/>
        <v>30</v>
      </c>
      <c r="F337" s="189">
        <f t="shared" si="761"/>
        <v>55731</v>
      </c>
      <c r="G337" s="2">
        <f t="shared" si="760"/>
        <v>7</v>
      </c>
      <c r="H337" s="187">
        <f t="shared" si="763"/>
        <v>62</v>
      </c>
      <c r="I337" s="186">
        <f t="shared" si="758"/>
        <v>62</v>
      </c>
      <c r="J337" s="2">
        <f t="shared" si="764"/>
        <v>0</v>
      </c>
      <c r="K337" s="2">
        <f t="shared" si="765"/>
        <v>1</v>
      </c>
      <c r="L337">
        <f t="shared" si="766"/>
        <v>2</v>
      </c>
      <c r="M337" s="190">
        <f t="shared" si="887"/>
        <v>6.8823059700000005E-3</v>
      </c>
      <c r="N337">
        <f t="shared" si="767"/>
        <v>1</v>
      </c>
      <c r="O337">
        <f t="shared" si="768"/>
        <v>100</v>
      </c>
      <c r="P337" s="58">
        <f t="shared" si="769"/>
        <v>3.0970376865E-2</v>
      </c>
      <c r="Q337" s="106">
        <f t="shared" si="770"/>
        <v>3.0970376865E-2</v>
      </c>
      <c r="R337" s="59">
        <f t="shared" si="771"/>
        <v>3.0970376865E-2</v>
      </c>
      <c r="S337" s="32">
        <f t="shared" si="888"/>
        <v>2.6182411393756988E-3</v>
      </c>
      <c r="T337">
        <f t="shared" si="772"/>
        <v>1</v>
      </c>
      <c r="U337" s="32">
        <f t="shared" si="889"/>
        <v>5.4624945E-4</v>
      </c>
      <c r="V337">
        <f t="shared" si="773"/>
        <v>1</v>
      </c>
      <c r="W337">
        <f t="shared" si="774"/>
        <v>100</v>
      </c>
      <c r="X337" s="58">
        <f t="shared" si="775"/>
        <v>2.4581225250000002E-3</v>
      </c>
      <c r="Y337" s="58">
        <f t="shared" si="776"/>
        <v>2.4581225250000002E-3</v>
      </c>
      <c r="Z337" s="32">
        <f t="shared" si="777"/>
        <v>2.4581225250000002E-3</v>
      </c>
      <c r="AA337" s="32">
        <f t="shared" si="778"/>
        <v>2.0507469166664016E-4</v>
      </c>
      <c r="AB337" s="59">
        <f t="shared" si="779"/>
        <v>4.9056245199999996E-3</v>
      </c>
      <c r="AC337" s="59">
        <f t="shared" si="780"/>
        <v>4.9056245199999996E-3</v>
      </c>
      <c r="AD337">
        <f t="shared" si="781"/>
        <v>1</v>
      </c>
      <c r="AE337" s="59">
        <f t="shared" si="782"/>
        <v>4.9056245199999996E-3</v>
      </c>
      <c r="AF337" s="59">
        <f t="shared" si="783"/>
        <v>4.1758461800000006E-3</v>
      </c>
      <c r="AG337" s="59">
        <f t="shared" si="784"/>
        <v>4.1758461800000006E-3</v>
      </c>
      <c r="AH337">
        <f t="shared" si="785"/>
        <v>1</v>
      </c>
      <c r="AI337" s="59">
        <f t="shared" si="786"/>
        <v>4.1758461800000006E-3</v>
      </c>
      <c r="AJ337" s="59">
        <f t="shared" si="787"/>
        <v>0</v>
      </c>
      <c r="AK337" s="59">
        <f t="shared" si="788"/>
        <v>0</v>
      </c>
      <c r="AL337" s="59">
        <f t="shared" si="789"/>
        <v>0</v>
      </c>
      <c r="AM337" s="12">
        <f t="shared" si="890"/>
        <v>3.4554962334971462E-2</v>
      </c>
      <c r="AN337" s="12">
        <f t="shared" si="891"/>
        <v>0</v>
      </c>
      <c r="AO337" s="66">
        <f t="shared" si="790"/>
        <v>9.0473223955000038E-5</v>
      </c>
      <c r="AP337" s="66">
        <f t="shared" si="791"/>
        <v>7.0863482463966369E-6</v>
      </c>
      <c r="AQ337" s="59">
        <f t="shared" si="792"/>
        <v>1.6951367051811243E-4</v>
      </c>
      <c r="AR337" s="59">
        <f t="shared" si="793"/>
        <v>1.4429620746653449E-4</v>
      </c>
      <c r="AS337" s="59">
        <f t="shared" si="794"/>
        <v>0</v>
      </c>
      <c r="AT337" s="12">
        <f t="shared" si="795"/>
        <v>3.4143592884785426E-2</v>
      </c>
      <c r="AU337" s="59">
        <f t="shared" si="892"/>
        <v>7.589415207398531E-18</v>
      </c>
      <c r="AV337" s="59">
        <f t="shared" si="893"/>
        <v>0</v>
      </c>
      <c r="AW337" s="70">
        <f t="shared" si="796"/>
        <v>0</v>
      </c>
      <c r="AX337" s="20">
        <f t="shared" si="797"/>
        <v>200000</v>
      </c>
      <c r="AY337" s="20">
        <f t="shared" si="798"/>
        <v>0</v>
      </c>
      <c r="AZ337" s="20">
        <f t="shared" si="799"/>
        <v>0</v>
      </c>
      <c r="BA337" s="20">
        <f t="shared" si="800"/>
        <v>200000</v>
      </c>
      <c r="BB337" s="36">
        <f t="shared" si="801"/>
        <v>1</v>
      </c>
      <c r="BC337" s="36">
        <f t="shared" si="802"/>
        <v>0</v>
      </c>
      <c r="BD337" s="80">
        <f t="shared" si="803"/>
        <v>18.094644791000007</v>
      </c>
      <c r="BE337" s="36">
        <f t="shared" si="804"/>
        <v>0</v>
      </c>
      <c r="BF337" s="36">
        <f t="shared" si="805"/>
        <v>0</v>
      </c>
      <c r="BG337" s="36">
        <f t="shared" si="806"/>
        <v>18.094644791000007</v>
      </c>
      <c r="BH337" s="36">
        <f t="shared" si="807"/>
        <v>1.4172696492793273</v>
      </c>
      <c r="BI337" s="36">
        <f t="shared" si="808"/>
        <v>0</v>
      </c>
      <c r="BJ337" s="36">
        <f t="shared" si="809"/>
        <v>0</v>
      </c>
      <c r="BK337" s="36">
        <f t="shared" si="810"/>
        <v>1.4172696492793273</v>
      </c>
      <c r="BL337" s="68">
        <f ca="1">IF(OR(AT337=0,E337&gt;ProjTerm),0,VLOOKUP(D337,'Life Events'!$AE$5:$AI$1206,5,FALSE))</f>
        <v>3.3184730476243957E-16</v>
      </c>
      <c r="BM337" s="93">
        <f t="shared" ca="1" si="811"/>
        <v>3.3184730476243957E-16</v>
      </c>
      <c r="BN337" s="93">
        <f t="shared" ca="1" si="812"/>
        <v>1.1330459273722052E-17</v>
      </c>
      <c r="BO337" s="36">
        <f t="shared" ca="1" si="813"/>
        <v>1.7240876142122603E-15</v>
      </c>
      <c r="BP337" s="36">
        <f t="shared" si="814"/>
        <v>8.1569149467974143E-3</v>
      </c>
      <c r="BQ337" s="36">
        <f t="shared" si="815"/>
        <v>98.309138206445596</v>
      </c>
      <c r="BR337" s="36">
        <f t="shared" si="816"/>
        <v>154.78110000000001</v>
      </c>
      <c r="BS337" s="36">
        <f t="shared" si="817"/>
        <v>152.16396551645678</v>
      </c>
      <c r="BT337" s="36">
        <f t="shared" si="818"/>
        <v>5.1954244903284286</v>
      </c>
      <c r="BU337" s="70" cm="1">
        <f t="array" ref="BU337">IF(AND(ActInt=1,$J337=0),INDEX(Tbl_FwdNom,$B337-IVP,MATCH(ValnDt,Tbl_FwdNom_Cols)),INDEX(Tbl_FwdNom,$B337,MATCH(StartDt,Tbl_FwdNom_Cols)))</f>
        <v>12.408246948</v>
      </c>
      <c r="BV337" s="70" cm="1">
        <f t="array" ref="BV337">INDEX(Tbl_FwdReal,$B337,MATCH(StartDt,Tbl_FwdReal_Cols))</f>
        <v>4.9511570169999999</v>
      </c>
      <c r="BW337" s="70" cm="1">
        <f t="array" ref="BW337">IF(RunType&lt;&gt;"OPN",INDEX(Tbl_FwdReal,$B337,MATCH(ValnDt,Tbl_FwdReal_Cols)),IF(AND($J337=0,ActInt=1),INDEX(Tbl_FwdReal,$B337-IVP,MATCH(ValnDt,Tbl_FwdReal_Cols)),-999))*$K337</f>
        <v>4.9511570169999999</v>
      </c>
      <c r="BX337" s="70">
        <f t="shared" si="819"/>
        <v>4.9511570169999998E-2</v>
      </c>
      <c r="BY337" s="70">
        <f t="shared" si="894"/>
        <v>7.1052955898257553E-2</v>
      </c>
      <c r="BZ337" s="64">
        <f t="shared" si="907"/>
        <v>5.7365777987337108E-3</v>
      </c>
      <c r="CA337" s="70" cm="1">
        <f t="array" ref="CA337">IF($J337=1,CA336*(1+INDEX(Tbl_CPI,$B337,MATCH(IF(RunType="OPN",StartDt,ValnDt),Tbl_CPI_Cols))),0)</f>
        <v>0</v>
      </c>
      <c r="CB337" s="70">
        <f t="shared" si="895"/>
        <v>6.7183459598624768</v>
      </c>
      <c r="CC337" s="70">
        <f t="shared" si="896"/>
        <v>6.5290428231937803</v>
      </c>
      <c r="CD337" s="36">
        <f t="shared" si="820"/>
        <v>35.246422556415659</v>
      </c>
      <c r="CE337" s="36">
        <f t="shared" si="821"/>
        <v>1.5748970430953275</v>
      </c>
      <c r="CF337" s="36">
        <f t="shared" si="822"/>
        <v>0</v>
      </c>
      <c r="CG337" s="36">
        <f t="shared" si="823"/>
        <v>1.2723593118850485</v>
      </c>
      <c r="CH337" s="36">
        <f t="shared" si="824"/>
        <v>1.2179388038794317</v>
      </c>
      <c r="CI337" s="36">
        <f t="shared" si="825"/>
        <v>0</v>
      </c>
      <c r="CJ337" s="36">
        <f t="shared" si="826"/>
        <v>0</v>
      </c>
      <c r="CK337" s="36">
        <f t="shared" si="827"/>
        <v>0</v>
      </c>
      <c r="CL337" s="36">
        <f t="shared" si="828"/>
        <v>5.4420508005616972E-2</v>
      </c>
      <c r="CM337" s="36">
        <f t="shared" si="829"/>
        <v>1.2723593118850485</v>
      </c>
      <c r="CN337" s="36">
        <f t="shared" ca="1" si="830"/>
        <v>14.308333035004113</v>
      </c>
      <c r="CO337" s="20">
        <f t="shared" si="831"/>
        <v>120000</v>
      </c>
      <c r="CP337" s="20">
        <f t="shared" si="832"/>
        <v>2</v>
      </c>
      <c r="CQ337" s="64">
        <f t="shared" si="833"/>
        <v>8.428131509999999E-3</v>
      </c>
      <c r="CR337" s="64">
        <f t="shared" si="834"/>
        <v>3.7926591794999992E-2</v>
      </c>
      <c r="CS337" s="36">
        <f t="shared" si="835"/>
        <v>13.339010494279457</v>
      </c>
      <c r="CT337" s="36">
        <f t="shared" si="836"/>
        <v>10.856786874600004</v>
      </c>
      <c r="CU337" s="36">
        <f t="shared" si="837"/>
        <v>0.85036178956759645</v>
      </c>
      <c r="CV337" s="36">
        <f t="shared" si="897"/>
        <v>11.707148664167601</v>
      </c>
      <c r="CW337" s="36">
        <f t="shared" si="838"/>
        <v>0</v>
      </c>
      <c r="CX337" s="36">
        <f t="shared" si="839"/>
        <v>0</v>
      </c>
      <c r="CY337" s="36">
        <f t="shared" si="840"/>
        <v>0</v>
      </c>
      <c r="CZ337" s="36">
        <f t="shared" si="898"/>
        <v>0</v>
      </c>
      <c r="DA337" s="64">
        <f t="shared" si="841"/>
        <v>9.7949192790842687E-3</v>
      </c>
      <c r="DB337" s="70">
        <f t="shared" si="899"/>
        <v>0.99030009055098323</v>
      </c>
      <c r="DC337" s="70">
        <f>PRODUCT($DB$8:DB337)</f>
        <v>3.8787346773999989E-2</v>
      </c>
      <c r="DD337" s="36">
        <f t="shared" si="842"/>
        <v>221.03844501033487</v>
      </c>
      <c r="DE337" s="36">
        <f t="shared" si="843"/>
        <v>1248.6248398567213</v>
      </c>
      <c r="DF337" s="36">
        <f t="shared" si="844"/>
        <v>67.040634393199738</v>
      </c>
      <c r="DG337" s="36">
        <f t="shared" si="845"/>
        <v>0.55001119468525395</v>
      </c>
      <c r="DH337" s="36">
        <f t="shared" ca="1" si="846"/>
        <v>4.7771247119039651E-14</v>
      </c>
      <c r="DI337" s="36">
        <f t="shared" si="847"/>
        <v>68.373836632962281</v>
      </c>
      <c r="DJ337" s="36">
        <f t="shared" ca="1" si="848"/>
        <v>1162.4508546778632</v>
      </c>
      <c r="DK337" s="36">
        <f t="shared" si="849"/>
        <v>0</v>
      </c>
      <c r="DL337" s="36">
        <f t="shared" si="850"/>
        <v>0</v>
      </c>
      <c r="DM337" s="36">
        <f t="shared" ca="1" si="851"/>
        <v>1162.4508546778632</v>
      </c>
      <c r="DN337" s="36">
        <f t="shared" ca="1" si="900"/>
        <v>1162.4508546778673</v>
      </c>
      <c r="DO337" s="64" cm="1">
        <f t="array" ref="DO337">IFERROR(INDEX(Tbl_FwdNom,$B337,MATCH(LIDt,Tbl_FwdNom_Cols,0)),0)</f>
        <v>8.6851769169999997</v>
      </c>
      <c r="DP337" s="64">
        <f t="shared" ca="1" si="901"/>
        <v>8.6232589090000005</v>
      </c>
      <c r="DQ337" s="64">
        <f t="shared" ca="1" si="852"/>
        <v>6.9167584578035957E-3</v>
      </c>
      <c r="DR337" s="70">
        <f t="shared" ca="1" si="853"/>
        <v>0.99313075445442256</v>
      </c>
      <c r="DS337" s="70">
        <f ca="1">PRODUCT($DR$8:DR337)</f>
        <v>4.7249902419154333E-2</v>
      </c>
      <c r="DT337" s="36">
        <f t="shared" ca="1" si="854"/>
        <v>1477.62386602943</v>
      </c>
      <c r="DU337" s="36">
        <f t="shared" ca="1" si="855"/>
        <v>76.486798383352834</v>
      </c>
      <c r="DV337" s="36">
        <f t="shared" ca="1" si="856"/>
        <v>0.64969270679850288</v>
      </c>
      <c r="DW337" s="36">
        <f t="shared" ca="1" si="857"/>
        <v>5.1646916099544647E-14</v>
      </c>
      <c r="DX337" s="36">
        <f t="shared" ca="1" si="858"/>
        <v>248.30896597519256</v>
      </c>
      <c r="DY337" s="36">
        <f t="shared" ca="1" si="859"/>
        <v>2.6237731172245629</v>
      </c>
      <c r="DZ337" s="36">
        <f t="shared" ca="1" si="860"/>
        <v>75.825284045454339</v>
      </c>
      <c r="EA337" s="36">
        <f t="shared" ca="1" si="861"/>
        <v>0</v>
      </c>
      <c r="EB337" s="36">
        <f t="shared" ca="1" si="862"/>
        <v>1383.6010628934707</v>
      </c>
      <c r="EC337" s="36">
        <f t="shared" ca="1" si="863"/>
        <v>0</v>
      </c>
      <c r="ED337" s="36">
        <f t="shared" ca="1" si="864"/>
        <v>0</v>
      </c>
      <c r="EE337" s="36">
        <f t="shared" ca="1" si="902"/>
        <v>0</v>
      </c>
      <c r="EF337" s="36">
        <f t="shared" ca="1" si="865"/>
        <v>1383.6010628934707</v>
      </c>
      <c r="EG337" s="64"/>
      <c r="EH337" s="64"/>
      <c r="EI337" s="64"/>
      <c r="EJ337" s="70"/>
      <c r="EK337" s="70"/>
      <c r="EL337" s="70"/>
      <c r="EM337" s="70"/>
      <c r="EN337" s="70"/>
      <c r="EO337" s="36">
        <f t="shared" ca="1" si="866"/>
        <v>11.414457564113288</v>
      </c>
      <c r="EP337" s="36">
        <f t="shared" ca="1" si="867"/>
        <v>0</v>
      </c>
      <c r="EQ337" s="36">
        <f t="shared" si="868"/>
        <v>35.116984529843165</v>
      </c>
      <c r="ER337" s="36">
        <f t="shared" si="869"/>
        <v>1.3249685405410003</v>
      </c>
      <c r="ES337" s="36">
        <f t="shared" si="870"/>
        <v>-1.2100020245222249</v>
      </c>
      <c r="ET337" s="36">
        <f t="shared" ca="1" si="871"/>
        <v>0</v>
      </c>
      <c r="EU337" s="36">
        <f t="shared" ca="1" si="903"/>
        <v>1.3249685405410003</v>
      </c>
      <c r="EV337" s="36">
        <f t="shared" si="872"/>
        <v>1.128652391207239</v>
      </c>
      <c r="EW337" s="36">
        <f t="shared" si="873"/>
        <v>45.90379162201706</v>
      </c>
      <c r="EX337" s="36">
        <f t="shared" ca="1" si="904"/>
        <v>83.474397083608466</v>
      </c>
      <c r="EY337" s="36">
        <f t="shared" si="874"/>
        <v>0</v>
      </c>
      <c r="EZ337" s="36">
        <f t="shared" si="875"/>
        <v>0</v>
      </c>
      <c r="FA337" s="36">
        <f t="shared" si="876"/>
        <v>0</v>
      </c>
      <c r="FB337" s="36">
        <f t="shared" si="877"/>
        <v>0</v>
      </c>
      <c r="FC337" s="36">
        <f t="shared" si="905"/>
        <v>0</v>
      </c>
      <c r="FD337" s="36">
        <f t="shared" si="878"/>
        <v>0</v>
      </c>
      <c r="FE337" s="36">
        <f t="shared" si="879"/>
        <v>0</v>
      </c>
      <c r="FF337" s="36">
        <f t="shared" si="906"/>
        <v>0</v>
      </c>
      <c r="FG337" s="36">
        <f t="shared" ca="1" si="880"/>
        <v>83.474397083608466</v>
      </c>
      <c r="FH337" s="36">
        <f t="shared" ca="1" si="881"/>
        <v>0.81762498130417227</v>
      </c>
      <c r="FI337" s="36">
        <f t="shared" ca="1" si="882"/>
        <v>-1.2390680249668919</v>
      </c>
      <c r="FJ337" s="36">
        <f t="shared" ca="1" si="883"/>
        <v>97.94819220812343</v>
      </c>
      <c r="FK337" s="36">
        <f t="shared" si="884"/>
        <v>0</v>
      </c>
      <c r="FL337" s="36">
        <f t="shared" si="885"/>
        <v>0</v>
      </c>
      <c r="FM337" s="36">
        <f t="shared" ca="1" si="886"/>
        <v>0</v>
      </c>
      <c r="FN337" s="36">
        <f t="shared" ca="1" si="908"/>
        <v>97.94819220812343</v>
      </c>
    </row>
    <row r="338" spans="2:170" x14ac:dyDescent="0.25">
      <c r="B338" s="2">
        <v>330</v>
      </c>
      <c r="C338" s="2">
        <f t="shared" si="762"/>
        <v>28</v>
      </c>
      <c r="D338" s="2">
        <f t="shared" si="759"/>
        <v>354</v>
      </c>
      <c r="E338" s="2">
        <f t="shared" si="757"/>
        <v>30</v>
      </c>
      <c r="F338" s="189">
        <f t="shared" si="761"/>
        <v>55762</v>
      </c>
      <c r="G338" s="2">
        <f t="shared" si="760"/>
        <v>8</v>
      </c>
      <c r="H338" s="187">
        <f t="shared" si="763"/>
        <v>62.083333333333336</v>
      </c>
      <c r="I338" s="186">
        <f t="shared" si="758"/>
        <v>62</v>
      </c>
      <c r="J338" s="2">
        <f t="shared" si="764"/>
        <v>0</v>
      </c>
      <c r="K338" s="2">
        <f t="shared" si="765"/>
        <v>1</v>
      </c>
      <c r="L338">
        <f t="shared" si="766"/>
        <v>2</v>
      </c>
      <c r="M338" s="190">
        <f t="shared" si="887"/>
        <v>6.8823059700000005E-3</v>
      </c>
      <c r="N338">
        <f t="shared" si="767"/>
        <v>1</v>
      </c>
      <c r="O338">
        <f t="shared" si="768"/>
        <v>100</v>
      </c>
      <c r="P338" s="58">
        <f t="shared" si="769"/>
        <v>3.0970376865E-2</v>
      </c>
      <c r="Q338" s="106">
        <f t="shared" si="770"/>
        <v>3.0970376865E-2</v>
      </c>
      <c r="R338" s="59">
        <f t="shared" si="771"/>
        <v>3.0970376865E-2</v>
      </c>
      <c r="S338" s="32">
        <f t="shared" si="888"/>
        <v>2.6182411393756988E-3</v>
      </c>
      <c r="T338">
        <f t="shared" si="772"/>
        <v>1</v>
      </c>
      <c r="U338" s="32">
        <f t="shared" si="889"/>
        <v>5.4624945E-4</v>
      </c>
      <c r="V338">
        <f t="shared" si="773"/>
        <v>1</v>
      </c>
      <c r="W338">
        <f t="shared" si="774"/>
        <v>100</v>
      </c>
      <c r="X338" s="58">
        <f t="shared" si="775"/>
        <v>2.4581225250000002E-3</v>
      </c>
      <c r="Y338" s="58">
        <f t="shared" si="776"/>
        <v>2.4581225250000002E-3</v>
      </c>
      <c r="Z338" s="32">
        <f t="shared" si="777"/>
        <v>2.4581225250000002E-3</v>
      </c>
      <c r="AA338" s="32">
        <f t="shared" si="778"/>
        <v>2.0507469166664016E-4</v>
      </c>
      <c r="AB338" s="59">
        <f t="shared" si="779"/>
        <v>4.9056245199999996E-3</v>
      </c>
      <c r="AC338" s="59">
        <f t="shared" si="780"/>
        <v>4.9056245199999996E-3</v>
      </c>
      <c r="AD338">
        <f t="shared" si="781"/>
        <v>1</v>
      </c>
      <c r="AE338" s="59">
        <f t="shared" si="782"/>
        <v>4.9056245199999996E-3</v>
      </c>
      <c r="AF338" s="59">
        <f t="shared" si="783"/>
        <v>4.1758461800000006E-3</v>
      </c>
      <c r="AG338" s="59">
        <f t="shared" si="784"/>
        <v>4.1758461800000006E-3</v>
      </c>
      <c r="AH338">
        <f t="shared" si="785"/>
        <v>1</v>
      </c>
      <c r="AI338" s="59">
        <f t="shared" si="786"/>
        <v>4.1758461800000006E-3</v>
      </c>
      <c r="AJ338" s="59">
        <f t="shared" si="787"/>
        <v>0</v>
      </c>
      <c r="AK338" s="59">
        <f t="shared" si="788"/>
        <v>0</v>
      </c>
      <c r="AL338" s="59">
        <f t="shared" si="789"/>
        <v>0</v>
      </c>
      <c r="AM338" s="12">
        <f t="shared" si="890"/>
        <v>3.4143592884785426E-2</v>
      </c>
      <c r="AN338" s="12">
        <f t="shared" si="891"/>
        <v>0</v>
      </c>
      <c r="AO338" s="66">
        <f t="shared" si="790"/>
        <v>8.9396159537040597E-5</v>
      </c>
      <c r="AP338" s="66">
        <f t="shared" si="791"/>
        <v>7.0019867832386601E-6</v>
      </c>
      <c r="AQ338" s="59">
        <f t="shared" si="792"/>
        <v>1.6749564645650091E-4</v>
      </c>
      <c r="AR338" s="59">
        <f t="shared" si="793"/>
        <v>1.4257839191940641E-4</v>
      </c>
      <c r="AS338" s="59">
        <f t="shared" si="794"/>
        <v>0</v>
      </c>
      <c r="AT338" s="12">
        <f t="shared" si="795"/>
        <v>3.3737120700089239E-2</v>
      </c>
      <c r="AU338" s="59">
        <f t="shared" si="892"/>
        <v>0</v>
      </c>
      <c r="AV338" s="59">
        <f t="shared" si="893"/>
        <v>-3.5236570605778894E-19</v>
      </c>
      <c r="AW338" s="70">
        <f t="shared" si="796"/>
        <v>0</v>
      </c>
      <c r="AX338" s="20">
        <f t="shared" si="797"/>
        <v>200000</v>
      </c>
      <c r="AY338" s="20">
        <f t="shared" si="798"/>
        <v>0</v>
      </c>
      <c r="AZ338" s="20">
        <f t="shared" si="799"/>
        <v>0</v>
      </c>
      <c r="BA338" s="20">
        <f t="shared" si="800"/>
        <v>200000</v>
      </c>
      <c r="BB338" s="36">
        <f t="shared" si="801"/>
        <v>1</v>
      </c>
      <c r="BC338" s="36">
        <f t="shared" si="802"/>
        <v>0</v>
      </c>
      <c r="BD338" s="80">
        <f t="shared" si="803"/>
        <v>17.879231907408119</v>
      </c>
      <c r="BE338" s="36">
        <f t="shared" si="804"/>
        <v>0</v>
      </c>
      <c r="BF338" s="36">
        <f t="shared" si="805"/>
        <v>0</v>
      </c>
      <c r="BG338" s="36">
        <f t="shared" si="806"/>
        <v>17.879231907408119</v>
      </c>
      <c r="BH338" s="36">
        <f t="shared" si="807"/>
        <v>1.4003973566477319</v>
      </c>
      <c r="BI338" s="36">
        <f t="shared" si="808"/>
        <v>0</v>
      </c>
      <c r="BJ338" s="36">
        <f t="shared" si="809"/>
        <v>0</v>
      </c>
      <c r="BK338" s="36">
        <f t="shared" si="810"/>
        <v>1.4003973566477319</v>
      </c>
      <c r="BL338" s="68">
        <f ca="1">IF(OR(AT338=0,E338&gt;ProjTerm),0,VLOOKUP(D338,'Life Events'!$AE$5:$AI$1206,5,FALSE))</f>
        <v>3.2789673343834098E-16</v>
      </c>
      <c r="BM338" s="93">
        <f t="shared" ca="1" si="811"/>
        <v>3.2789673343834098E-16</v>
      </c>
      <c r="BN338" s="93">
        <f t="shared" ca="1" si="812"/>
        <v>1.1062291673174298E-17</v>
      </c>
      <c r="BO338" s="36">
        <f t="shared" ca="1" si="813"/>
        <v>1.6832821686898809E-15</v>
      </c>
      <c r="BP338" s="36">
        <f t="shared" si="814"/>
        <v>8.0598086156039236E-3</v>
      </c>
      <c r="BQ338" s="36">
        <f t="shared" si="815"/>
        <v>98.309138206445596</v>
      </c>
      <c r="BR338" s="36">
        <f t="shared" si="816"/>
        <v>154.78110000000001</v>
      </c>
      <c r="BS338" s="36">
        <f t="shared" si="817"/>
        <v>152.16396551645678</v>
      </c>
      <c r="BT338" s="36">
        <f t="shared" si="818"/>
        <v>5.1335740708329194</v>
      </c>
      <c r="BU338" s="70" cm="1">
        <f t="array" ref="BU338">IF(AND(ActInt=1,$J338=0),INDEX(Tbl_FwdNom,$B338-IVP,MATCH(ValnDt,Tbl_FwdNom_Cols)),INDEX(Tbl_FwdNom,$B338,MATCH(StartDt,Tbl_FwdNom_Cols)))</f>
        <v>12.407135602</v>
      </c>
      <c r="BV338" s="70" cm="1">
        <f t="array" ref="BV338">INDEX(Tbl_FwdReal,$B338,MATCH(StartDt,Tbl_FwdReal_Cols))</f>
        <v>4.9477256250000003</v>
      </c>
      <c r="BW338" s="70" cm="1">
        <f t="array" ref="BW338">IF(RunType&lt;&gt;"OPN",INDEX(Tbl_FwdReal,$B338,MATCH(ValnDt,Tbl_FwdReal_Cols)),IF(AND($J338=0,ActInt=1),INDEX(Tbl_FwdReal,$B338-IVP,MATCH(ValnDt,Tbl_FwdReal_Cols)),-999))*$K338</f>
        <v>4.9477256250000003</v>
      </c>
      <c r="BX338" s="70">
        <f t="shared" si="819"/>
        <v>4.9477256250000004E-2</v>
      </c>
      <c r="BY338" s="70">
        <f t="shared" si="894"/>
        <v>7.1077385742059906E-2</v>
      </c>
      <c r="BZ338" s="64">
        <f t="shared" si="907"/>
        <v>5.7384894479595161E-3</v>
      </c>
      <c r="CA338" s="70" cm="1">
        <f t="array" ref="CA338">IF($J338=1,CA337*(1+INDEX(Tbl_CPI,$B338,MATCH(IF(RunType="OPN",StartDt,ValnDt),Tbl_CPI_Cols))),0)</f>
        <v>0</v>
      </c>
      <c r="CB338" s="70">
        <f t="shared" si="895"/>
        <v>6.7568991172608888</v>
      </c>
      <c r="CC338" s="70">
        <f t="shared" si="896"/>
        <v>6.5290428231937803</v>
      </c>
      <c r="CD338" s="36">
        <f t="shared" si="820"/>
        <v>35.246422556415659</v>
      </c>
      <c r="CE338" s="36">
        <f t="shared" si="821"/>
        <v>1.5748970430953275</v>
      </c>
      <c r="CF338" s="36">
        <f t="shared" si="822"/>
        <v>0</v>
      </c>
      <c r="CG338" s="36">
        <f t="shared" si="823"/>
        <v>1.2572121458862735</v>
      </c>
      <c r="CH338" s="36">
        <f t="shared" si="824"/>
        <v>1.2034395024113742</v>
      </c>
      <c r="CI338" s="36">
        <f t="shared" si="825"/>
        <v>0</v>
      </c>
      <c r="CJ338" s="36">
        <f t="shared" si="826"/>
        <v>0</v>
      </c>
      <c r="CK338" s="36">
        <f t="shared" si="827"/>
        <v>0</v>
      </c>
      <c r="CL338" s="36">
        <f t="shared" si="828"/>
        <v>5.3772643474899233E-2</v>
      </c>
      <c r="CM338" s="36">
        <f t="shared" si="829"/>
        <v>1.2572121458862735</v>
      </c>
      <c r="CN338" s="36">
        <f t="shared" ca="1" si="830"/>
        <v>14.137995384607329</v>
      </c>
      <c r="CO338" s="20">
        <f t="shared" si="831"/>
        <v>120000</v>
      </c>
      <c r="CP338" s="20">
        <f t="shared" si="832"/>
        <v>2</v>
      </c>
      <c r="CQ338" s="64">
        <f t="shared" si="833"/>
        <v>8.428131509999999E-3</v>
      </c>
      <c r="CR338" s="64">
        <f t="shared" si="834"/>
        <v>3.7926591794999992E-2</v>
      </c>
      <c r="CS338" s="36">
        <f t="shared" si="835"/>
        <v>13.180212421809729</v>
      </c>
      <c r="CT338" s="36">
        <f t="shared" si="836"/>
        <v>10.727539144444872</v>
      </c>
      <c r="CU338" s="36">
        <f t="shared" si="837"/>
        <v>0.84023841398863919</v>
      </c>
      <c r="CV338" s="36">
        <f t="shared" si="897"/>
        <v>11.567777558433512</v>
      </c>
      <c r="CW338" s="36">
        <f t="shared" si="838"/>
        <v>0</v>
      </c>
      <c r="CX338" s="36">
        <f t="shared" si="839"/>
        <v>0</v>
      </c>
      <c r="CY338" s="36">
        <f t="shared" si="840"/>
        <v>0</v>
      </c>
      <c r="CZ338" s="36">
        <f t="shared" si="898"/>
        <v>0</v>
      </c>
      <c r="DA338" s="64">
        <f t="shared" si="841"/>
        <v>9.7940873141557638E-3</v>
      </c>
      <c r="DB338" s="70">
        <f t="shared" si="899"/>
        <v>0.99030090645489321</v>
      </c>
      <c r="DC338" s="70">
        <f>PRODUCT($DB$8:DB338)</f>
        <v>3.8411144669272465E-2</v>
      </c>
      <c r="DD338" s="36">
        <f t="shared" si="842"/>
        <v>218.06974076971841</v>
      </c>
      <c r="DE338" s="36">
        <f t="shared" si="843"/>
        <v>1242.9747486534936</v>
      </c>
      <c r="DF338" s="36">
        <f t="shared" si="844"/>
        <v>66.296838863395394</v>
      </c>
      <c r="DG338" s="36">
        <f t="shared" si="845"/>
        <v>0.54733824373416051</v>
      </c>
      <c r="DH338" s="36">
        <f t="shared" ca="1" si="846"/>
        <v>4.6555840715739757E-14</v>
      </c>
      <c r="DI338" s="36">
        <f t="shared" si="847"/>
        <v>67.773970567533837</v>
      </c>
      <c r="DJ338" s="36">
        <f t="shared" ca="1" si="848"/>
        <v>1158.4284790709701</v>
      </c>
      <c r="DK338" s="36">
        <f t="shared" si="849"/>
        <v>0</v>
      </c>
      <c r="DL338" s="36">
        <f t="shared" si="850"/>
        <v>0</v>
      </c>
      <c r="DM338" s="36">
        <f t="shared" ca="1" si="851"/>
        <v>1158.4284790709701</v>
      </c>
      <c r="DN338" s="36">
        <f t="shared" ca="1" si="900"/>
        <v>1158.4284790709744</v>
      </c>
      <c r="DO338" s="64" cm="1">
        <f t="array" ref="DO338">IFERROR(INDEX(Tbl_FwdNom,$B338,MATCH(LIDt,Tbl_FwdNom_Cols,0)),0)</f>
        <v>8.6834564959999998</v>
      </c>
      <c r="DP338" s="64">
        <f t="shared" ca="1" si="901"/>
        <v>8.6215394679999999</v>
      </c>
      <c r="DQ338" s="64">
        <f t="shared" ca="1" si="852"/>
        <v>6.9154302075000729E-3</v>
      </c>
      <c r="DR338" s="70">
        <f t="shared" ca="1" si="853"/>
        <v>0.99313206452097469</v>
      </c>
      <c r="DS338" s="70">
        <f ca="1">PRODUCT($DR$8:DR338)</f>
        <v>4.6925393137949342E-2</v>
      </c>
      <c r="DT338" s="36">
        <f t="shared" ca="1" si="854"/>
        <v>1469.9630388404848</v>
      </c>
      <c r="DU338" s="36">
        <f t="shared" ca="1" si="855"/>
        <v>75.615340142720314</v>
      </c>
      <c r="DV338" s="36">
        <f t="shared" ca="1" si="856"/>
        <v>0.64612580275308573</v>
      </c>
      <c r="DW338" s="36">
        <f t="shared" ca="1" si="857"/>
        <v>5.0320794574573779E-14</v>
      </c>
      <c r="DX338" s="36">
        <f t="shared" ca="1" si="858"/>
        <v>244.89255522845761</v>
      </c>
      <c r="DY338" s="36">
        <f t="shared" ca="1" si="859"/>
        <v>2.5877731326591218</v>
      </c>
      <c r="DZ338" s="36">
        <f t="shared" ca="1" si="860"/>
        <v>75.137886700935297</v>
      </c>
      <c r="EA338" s="36">
        <f t="shared" ca="1" si="861"/>
        <v>0</v>
      </c>
      <c r="EB338" s="36">
        <f t="shared" ca="1" si="862"/>
        <v>1377.7653577855888</v>
      </c>
      <c r="EC338" s="36">
        <f t="shared" ca="1" si="863"/>
        <v>0</v>
      </c>
      <c r="ED338" s="36">
        <f t="shared" ca="1" si="864"/>
        <v>0</v>
      </c>
      <c r="EE338" s="36">
        <f t="shared" ca="1" si="902"/>
        <v>0</v>
      </c>
      <c r="EF338" s="36">
        <f t="shared" ca="1" si="865"/>
        <v>1377.7653577855888</v>
      </c>
      <c r="EG338" s="64"/>
      <c r="EH338" s="64"/>
      <c r="EI338" s="64"/>
      <c r="EJ338" s="70"/>
      <c r="EK338" s="70"/>
      <c r="EL338" s="70"/>
      <c r="EM338" s="70"/>
      <c r="EN338" s="70"/>
      <c r="EO338" s="36">
        <f t="shared" ca="1" si="866"/>
        <v>11.372831923600756</v>
      </c>
      <c r="EP338" s="36">
        <f t="shared" ca="1" si="867"/>
        <v>0</v>
      </c>
      <c r="EQ338" s="36">
        <f t="shared" si="868"/>
        <v>34.946322590403383</v>
      </c>
      <c r="ER338" s="36">
        <f t="shared" si="869"/>
        <v>1.3071732663985154</v>
      </c>
      <c r="ES338" s="36">
        <f t="shared" si="870"/>
        <v>-1.1937508328293696</v>
      </c>
      <c r="ET338" s="36">
        <f t="shared" ca="1" si="871"/>
        <v>0</v>
      </c>
      <c r="EU338" s="36">
        <f t="shared" ca="1" si="903"/>
        <v>1.3071732663985154</v>
      </c>
      <c r="EV338" s="36">
        <f t="shared" si="872"/>
        <v>1.1187503540759265</v>
      </c>
      <c r="EW338" s="36">
        <f t="shared" si="873"/>
        <v>45.680707829067927</v>
      </c>
      <c r="EX338" s="36">
        <f t="shared" ca="1" si="904"/>
        <v>83.052954039945746</v>
      </c>
      <c r="EY338" s="36">
        <f t="shared" si="874"/>
        <v>0</v>
      </c>
      <c r="EZ338" s="36">
        <f t="shared" si="875"/>
        <v>0</v>
      </c>
      <c r="FA338" s="36">
        <f t="shared" si="876"/>
        <v>0</v>
      </c>
      <c r="FB338" s="36">
        <f t="shared" si="877"/>
        <v>0</v>
      </c>
      <c r="FC338" s="36">
        <f t="shared" si="905"/>
        <v>0</v>
      </c>
      <c r="FD338" s="36">
        <f t="shared" si="878"/>
        <v>0</v>
      </c>
      <c r="FE338" s="36">
        <f t="shared" si="879"/>
        <v>0</v>
      </c>
      <c r="FF338" s="36">
        <f t="shared" si="906"/>
        <v>0</v>
      </c>
      <c r="FG338" s="36">
        <f t="shared" ca="1" si="880"/>
        <v>83.052954039945746</v>
      </c>
      <c r="FH338" s="36">
        <f t="shared" ca="1" si="881"/>
        <v>0.81342788356579432</v>
      </c>
      <c r="FI338" s="36">
        <f t="shared" ca="1" si="882"/>
        <v>-1.2243154511499488</v>
      </c>
      <c r="FJ338" s="36">
        <f t="shared" ca="1" si="883"/>
        <v>97.401230644139559</v>
      </c>
      <c r="FK338" s="36">
        <f t="shared" si="884"/>
        <v>0</v>
      </c>
      <c r="FL338" s="36">
        <f t="shared" si="885"/>
        <v>0</v>
      </c>
      <c r="FM338" s="36">
        <f t="shared" ca="1" si="886"/>
        <v>0</v>
      </c>
      <c r="FN338" s="36">
        <f t="shared" ca="1" si="908"/>
        <v>97.401230644139559</v>
      </c>
    </row>
    <row r="339" spans="2:170" x14ac:dyDescent="0.25">
      <c r="B339" s="2">
        <v>331</v>
      </c>
      <c r="C339" s="2">
        <f t="shared" si="762"/>
        <v>28</v>
      </c>
      <c r="D339" s="2">
        <f t="shared" si="759"/>
        <v>355</v>
      </c>
      <c r="E339" s="2">
        <f t="shared" si="757"/>
        <v>30</v>
      </c>
      <c r="F339" s="189">
        <f t="shared" si="761"/>
        <v>55792</v>
      </c>
      <c r="G339" s="2">
        <f t="shared" si="760"/>
        <v>9</v>
      </c>
      <c r="H339" s="187">
        <f t="shared" si="763"/>
        <v>62.166666666666671</v>
      </c>
      <c r="I339" s="186">
        <f t="shared" si="758"/>
        <v>62</v>
      </c>
      <c r="J339" s="2">
        <f t="shared" si="764"/>
        <v>0</v>
      </c>
      <c r="K339" s="2">
        <f t="shared" si="765"/>
        <v>1</v>
      </c>
      <c r="L339">
        <f t="shared" si="766"/>
        <v>2</v>
      </c>
      <c r="M339" s="190">
        <f t="shared" si="887"/>
        <v>6.8823059700000005E-3</v>
      </c>
      <c r="N339">
        <f t="shared" si="767"/>
        <v>1</v>
      </c>
      <c r="O339">
        <f t="shared" si="768"/>
        <v>100</v>
      </c>
      <c r="P339" s="58">
        <f t="shared" si="769"/>
        <v>3.0970376865E-2</v>
      </c>
      <c r="Q339" s="106">
        <f t="shared" si="770"/>
        <v>3.0970376865E-2</v>
      </c>
      <c r="R339" s="59">
        <f t="shared" si="771"/>
        <v>3.0970376865E-2</v>
      </c>
      <c r="S339" s="32">
        <f t="shared" si="888"/>
        <v>2.6182411393756988E-3</v>
      </c>
      <c r="T339">
        <f t="shared" si="772"/>
        <v>1</v>
      </c>
      <c r="U339" s="32">
        <f t="shared" si="889"/>
        <v>5.4624945E-4</v>
      </c>
      <c r="V339">
        <f t="shared" si="773"/>
        <v>1</v>
      </c>
      <c r="W339">
        <f t="shared" si="774"/>
        <v>100</v>
      </c>
      <c r="X339" s="58">
        <f t="shared" si="775"/>
        <v>2.4581225250000002E-3</v>
      </c>
      <c r="Y339" s="58">
        <f t="shared" si="776"/>
        <v>2.4581225250000002E-3</v>
      </c>
      <c r="Z339" s="32">
        <f t="shared" si="777"/>
        <v>2.4581225250000002E-3</v>
      </c>
      <c r="AA339" s="32">
        <f t="shared" si="778"/>
        <v>2.0507469166664016E-4</v>
      </c>
      <c r="AB339" s="59">
        <f t="shared" si="779"/>
        <v>4.9056245199999996E-3</v>
      </c>
      <c r="AC339" s="59">
        <f t="shared" si="780"/>
        <v>4.9056245199999996E-3</v>
      </c>
      <c r="AD339">
        <f t="shared" si="781"/>
        <v>1</v>
      </c>
      <c r="AE339" s="59">
        <f t="shared" si="782"/>
        <v>4.9056245199999996E-3</v>
      </c>
      <c r="AF339" s="59">
        <f t="shared" si="783"/>
        <v>4.1758461800000006E-3</v>
      </c>
      <c r="AG339" s="59">
        <f t="shared" si="784"/>
        <v>4.1758461800000006E-3</v>
      </c>
      <c r="AH339">
        <f t="shared" si="785"/>
        <v>1</v>
      </c>
      <c r="AI339" s="59">
        <f t="shared" si="786"/>
        <v>4.1758461800000006E-3</v>
      </c>
      <c r="AJ339" s="59">
        <f t="shared" si="787"/>
        <v>0</v>
      </c>
      <c r="AK339" s="59">
        <f t="shared" si="788"/>
        <v>0</v>
      </c>
      <c r="AL339" s="59">
        <f t="shared" si="789"/>
        <v>0</v>
      </c>
      <c r="AM339" s="12">
        <f t="shared" si="890"/>
        <v>3.3737120700089239E-2</v>
      </c>
      <c r="AN339" s="12">
        <f t="shared" si="891"/>
        <v>0</v>
      </c>
      <c r="AO339" s="66">
        <f t="shared" si="790"/>
        <v>8.8331917341057125E-5</v>
      </c>
      <c r="AP339" s="66">
        <f t="shared" si="791"/>
        <v>6.9186296252910239E-6</v>
      </c>
      <c r="AQ339" s="59">
        <f t="shared" si="792"/>
        <v>1.6550164654055731E-4</v>
      </c>
      <c r="AR339" s="59">
        <f t="shared" si="793"/>
        <v>1.408810265996666E-4</v>
      </c>
      <c r="AS339" s="59">
        <f t="shared" si="794"/>
        <v>0</v>
      </c>
      <c r="AT339" s="12">
        <f t="shared" si="795"/>
        <v>3.3335487479982669E-2</v>
      </c>
      <c r="AU339" s="59">
        <f t="shared" si="892"/>
        <v>1.7889335846010823E-18</v>
      </c>
      <c r="AV339" s="59">
        <f t="shared" si="893"/>
        <v>0</v>
      </c>
      <c r="AW339" s="70">
        <f t="shared" si="796"/>
        <v>0</v>
      </c>
      <c r="AX339" s="20">
        <f t="shared" si="797"/>
        <v>200000</v>
      </c>
      <c r="AY339" s="20">
        <f t="shared" si="798"/>
        <v>0</v>
      </c>
      <c r="AZ339" s="20">
        <f t="shared" si="799"/>
        <v>0</v>
      </c>
      <c r="BA339" s="20">
        <f t="shared" si="800"/>
        <v>200000</v>
      </c>
      <c r="BB339" s="36">
        <f t="shared" si="801"/>
        <v>1</v>
      </c>
      <c r="BC339" s="36">
        <f t="shared" si="802"/>
        <v>0</v>
      </c>
      <c r="BD339" s="80">
        <f t="shared" si="803"/>
        <v>17.666383468211425</v>
      </c>
      <c r="BE339" s="36">
        <f t="shared" si="804"/>
        <v>0</v>
      </c>
      <c r="BF339" s="36">
        <f t="shared" si="805"/>
        <v>0</v>
      </c>
      <c r="BG339" s="36">
        <f t="shared" si="806"/>
        <v>17.666383468211425</v>
      </c>
      <c r="BH339" s="36">
        <f t="shared" si="807"/>
        <v>1.3837259250582048</v>
      </c>
      <c r="BI339" s="36">
        <f t="shared" si="808"/>
        <v>0</v>
      </c>
      <c r="BJ339" s="36">
        <f t="shared" si="809"/>
        <v>0</v>
      </c>
      <c r="BK339" s="36">
        <f t="shared" si="810"/>
        <v>1.3837259250582048</v>
      </c>
      <c r="BL339" s="68">
        <f ca="1">IF(OR(AT339=0,E339&gt;ProjTerm),0,VLOOKUP(D339,'Life Events'!$AE$5:$AI$1206,5,FALSE))</f>
        <v>3.2399319282253143E-16</v>
      </c>
      <c r="BM339" s="93">
        <f t="shared" ca="1" si="811"/>
        <v>3.2399319282253143E-16</v>
      </c>
      <c r="BN339" s="93">
        <f t="shared" ca="1" si="812"/>
        <v>1.0800471022935107E-17</v>
      </c>
      <c r="BO339" s="36">
        <f t="shared" ca="1" si="813"/>
        <v>1.6434425002953883E-15</v>
      </c>
      <c r="BP339" s="36">
        <f t="shared" si="814"/>
        <v>7.963858314554104E-3</v>
      </c>
      <c r="BQ339" s="36">
        <f t="shared" si="815"/>
        <v>98.309138206445596</v>
      </c>
      <c r="BR339" s="36">
        <f t="shared" si="816"/>
        <v>154.78110000000001</v>
      </c>
      <c r="BS339" s="36">
        <f t="shared" si="817"/>
        <v>152.16396551645678</v>
      </c>
      <c r="BT339" s="36">
        <f t="shared" si="818"/>
        <v>5.0724599673783599</v>
      </c>
      <c r="BU339" s="70" cm="1">
        <f t="array" ref="BU339">IF(AND(ActInt=1,$J339=0),INDEX(Tbl_FwdNom,$B339-IVP,MATCH(ValnDt,Tbl_FwdNom_Cols)),INDEX(Tbl_FwdNom,$B339,MATCH(StartDt,Tbl_FwdNom_Cols)))</f>
        <v>12.406059538999999</v>
      </c>
      <c r="BV339" s="70" cm="1">
        <f t="array" ref="BV339">INDEX(Tbl_FwdReal,$B339,MATCH(StartDt,Tbl_FwdReal_Cols))</f>
        <v>4.9442943460000004</v>
      </c>
      <c r="BW339" s="70" cm="1">
        <f t="array" ref="BW339">IF(RunType&lt;&gt;"OPN",INDEX(Tbl_FwdReal,$B339,MATCH(ValnDt,Tbl_FwdReal_Cols)),IF(AND($J339=0,ActInt=1),INDEX(Tbl_FwdReal,$B339-IVP,MATCH(ValnDt,Tbl_FwdReal_Cols)),-999))*$K339</f>
        <v>4.9442943460000004</v>
      </c>
      <c r="BX339" s="70">
        <f t="shared" si="819"/>
        <v>4.9442943460000006E-2</v>
      </c>
      <c r="BY339" s="70">
        <f t="shared" si="894"/>
        <v>7.1102152237058736E-2</v>
      </c>
      <c r="BZ339" s="64">
        <f t="shared" si="907"/>
        <v>5.7404273995353972E-3</v>
      </c>
      <c r="CA339" s="70" cm="1">
        <f t="array" ref="CA339">IF($J339=1,CA338*(1+INDEX(Tbl_CPI,$B339,MATCH(IF(RunType="OPN",StartDt,ValnDt),Tbl_CPI_Cols))),0)</f>
        <v>0</v>
      </c>
      <c r="CB339" s="70">
        <f t="shared" si="895"/>
        <v>6.79568660608951</v>
      </c>
      <c r="CC339" s="70">
        <f t="shared" si="896"/>
        <v>6.5290428231937803</v>
      </c>
      <c r="CD339" s="36">
        <f t="shared" si="820"/>
        <v>35.246422556415659</v>
      </c>
      <c r="CE339" s="36">
        <f t="shared" si="821"/>
        <v>1.5748970430953275</v>
      </c>
      <c r="CF339" s="36">
        <f t="shared" si="822"/>
        <v>0</v>
      </c>
      <c r="CG339" s="36">
        <f t="shared" si="823"/>
        <v>1.2422453036652636</v>
      </c>
      <c r="CH339" s="36">
        <f t="shared" si="824"/>
        <v>1.189112812032143</v>
      </c>
      <c r="CI339" s="36">
        <f t="shared" si="825"/>
        <v>0</v>
      </c>
      <c r="CJ339" s="36">
        <f t="shared" si="826"/>
        <v>0</v>
      </c>
      <c r="CK339" s="36">
        <f t="shared" si="827"/>
        <v>0</v>
      </c>
      <c r="CL339" s="36">
        <f t="shared" si="828"/>
        <v>5.3132491633120706E-2</v>
      </c>
      <c r="CM339" s="36">
        <f t="shared" si="829"/>
        <v>1.2422453036652636</v>
      </c>
      <c r="CN339" s="36">
        <f t="shared" ca="1" si="830"/>
        <v>13.969685567576716</v>
      </c>
      <c r="CO339" s="20">
        <f t="shared" si="831"/>
        <v>120000</v>
      </c>
      <c r="CP339" s="20">
        <f t="shared" si="832"/>
        <v>2</v>
      </c>
      <c r="CQ339" s="64">
        <f t="shared" si="833"/>
        <v>8.428131509999999E-3</v>
      </c>
      <c r="CR339" s="64">
        <f t="shared" si="834"/>
        <v>3.7926591794999992E-2</v>
      </c>
      <c r="CS339" s="36">
        <f t="shared" si="835"/>
        <v>13.023304806494291</v>
      </c>
      <c r="CT339" s="36">
        <f t="shared" si="836"/>
        <v>10.599830080926855</v>
      </c>
      <c r="CU339" s="36">
        <f t="shared" si="837"/>
        <v>0.83023555503492286</v>
      </c>
      <c r="CV339" s="36">
        <f t="shared" si="897"/>
        <v>11.430065635961778</v>
      </c>
      <c r="CW339" s="36">
        <f t="shared" si="838"/>
        <v>0</v>
      </c>
      <c r="CX339" s="36">
        <f t="shared" si="839"/>
        <v>0</v>
      </c>
      <c r="CY339" s="36">
        <f t="shared" si="840"/>
        <v>0</v>
      </c>
      <c r="CZ339" s="36">
        <f t="shared" si="898"/>
        <v>0</v>
      </c>
      <c r="DA339" s="64">
        <f t="shared" si="841"/>
        <v>9.7932817552552898E-3</v>
      </c>
      <c r="DB339" s="70">
        <f t="shared" si="899"/>
        <v>0.99030169646382249</v>
      </c>
      <c r="DC339" s="70">
        <f>PRODUCT($DB$8:DB339)</f>
        <v>3.8038621729097832E-2</v>
      </c>
      <c r="DD339" s="36">
        <f t="shared" si="842"/>
        <v>215.13289921599338</v>
      </c>
      <c r="DE339" s="36">
        <f t="shared" si="843"/>
        <v>1237.4811671135135</v>
      </c>
      <c r="DF339" s="36">
        <f t="shared" si="844"/>
        <v>65.562376560809184</v>
      </c>
      <c r="DG339" s="36">
        <f t="shared" si="845"/>
        <v>0.54473462305592157</v>
      </c>
      <c r="DH339" s="36">
        <f t="shared" ca="1" si="846"/>
        <v>4.5368332680926391E-14</v>
      </c>
      <c r="DI339" s="36">
        <f t="shared" si="847"/>
        <v>67.183289195040885</v>
      </c>
      <c r="DJ339" s="36">
        <f t="shared" ca="1" si="848"/>
        <v>1154.5491990303144</v>
      </c>
      <c r="DK339" s="36">
        <f t="shared" si="849"/>
        <v>0</v>
      </c>
      <c r="DL339" s="36">
        <f t="shared" si="850"/>
        <v>0</v>
      </c>
      <c r="DM339" s="36">
        <f t="shared" ca="1" si="851"/>
        <v>1154.5491990303144</v>
      </c>
      <c r="DN339" s="36">
        <f t="shared" ca="1" si="900"/>
        <v>1154.5491990303183</v>
      </c>
      <c r="DO339" s="64" cm="1">
        <f t="array" ref="DO339">IFERROR(INDEX(Tbl_FwdNom,$B339,MATCH(LIDt,Tbl_FwdNom_Cols,0)),0)</f>
        <v>8.6817361020000003</v>
      </c>
      <c r="DP339" s="64">
        <f t="shared" ca="1" si="901"/>
        <v>8.6198200539999998</v>
      </c>
      <c r="DQ339" s="64">
        <f t="shared" ca="1" si="852"/>
        <v>6.9141019587806163E-3</v>
      </c>
      <c r="DR339" s="70">
        <f t="shared" ca="1" si="853"/>
        <v>0.99313337458942086</v>
      </c>
      <c r="DS339" s="70">
        <f ca="1">PRODUCT($DR$8:DR339)</f>
        <v>4.660317404102688E-2</v>
      </c>
      <c r="DT339" s="36">
        <f t="shared" ca="1" si="854"/>
        <v>1462.4601296984554</v>
      </c>
      <c r="DU339" s="36">
        <f t="shared" ca="1" si="855"/>
        <v>74.754426389056761</v>
      </c>
      <c r="DV339" s="36">
        <f t="shared" ca="1" si="856"/>
        <v>0.64262932411696538</v>
      </c>
      <c r="DW339" s="36">
        <f t="shared" ca="1" si="857"/>
        <v>4.9025275178613847E-14</v>
      </c>
      <c r="DX339" s="36">
        <f t="shared" ca="1" si="858"/>
        <v>241.51330735687512</v>
      </c>
      <c r="DY339" s="36">
        <f t="shared" ca="1" si="859"/>
        <v>2.552165404846924</v>
      </c>
      <c r="DZ339" s="36">
        <f t="shared" ca="1" si="860"/>
        <v>74.460063251297839</v>
      </c>
      <c r="EA339" s="36">
        <f t="shared" ca="1" si="861"/>
        <v>0</v>
      </c>
      <c r="EB339" s="36">
        <f t="shared" ca="1" si="862"/>
        <v>1372.0708480626647</v>
      </c>
      <c r="EC339" s="36">
        <f t="shared" ca="1" si="863"/>
        <v>0</v>
      </c>
      <c r="ED339" s="36">
        <f t="shared" ca="1" si="864"/>
        <v>0</v>
      </c>
      <c r="EE339" s="36">
        <f t="shared" ca="1" si="902"/>
        <v>0</v>
      </c>
      <c r="EF339" s="36">
        <f t="shared" ca="1" si="865"/>
        <v>1372.0708480626647</v>
      </c>
      <c r="EG339" s="64"/>
      <c r="EH339" s="64"/>
      <c r="EI339" s="64"/>
      <c r="EJ339" s="70"/>
      <c r="EK339" s="70"/>
      <c r="EL339" s="70"/>
      <c r="EM339" s="70"/>
      <c r="EN339" s="70"/>
      <c r="EO339" s="36">
        <f t="shared" ca="1" si="866"/>
        <v>11.33265083058593</v>
      </c>
      <c r="EP339" s="36">
        <f t="shared" ca="1" si="867"/>
        <v>0</v>
      </c>
      <c r="EQ339" s="36">
        <f t="shared" si="868"/>
        <v>34.780087233809205</v>
      </c>
      <c r="ER339" s="36">
        <f t="shared" si="869"/>
        <v>1.289568986441437</v>
      </c>
      <c r="ES339" s="36">
        <f t="shared" si="870"/>
        <v>-1.1776740629012146</v>
      </c>
      <c r="ET339" s="36">
        <f t="shared" ca="1" si="871"/>
        <v>0</v>
      </c>
      <c r="EU339" s="36">
        <f t="shared" ca="1" si="903"/>
        <v>1.289568986441437</v>
      </c>
      <c r="EV339" s="36">
        <f t="shared" si="872"/>
        <v>1.1089999294056756</v>
      </c>
      <c r="EW339" s="36">
        <f t="shared" si="873"/>
        <v>45.463410322705279</v>
      </c>
      <c r="EX339" s="36">
        <f t="shared" ca="1" si="904"/>
        <v>82.642066472361591</v>
      </c>
      <c r="EY339" s="36">
        <f t="shared" si="874"/>
        <v>0</v>
      </c>
      <c r="EZ339" s="36">
        <f t="shared" si="875"/>
        <v>0</v>
      </c>
      <c r="FA339" s="36">
        <f t="shared" si="876"/>
        <v>0</v>
      </c>
      <c r="FB339" s="36">
        <f t="shared" si="877"/>
        <v>0</v>
      </c>
      <c r="FC339" s="36">
        <f t="shared" si="905"/>
        <v>0</v>
      </c>
      <c r="FD339" s="36">
        <f t="shared" si="878"/>
        <v>0</v>
      </c>
      <c r="FE339" s="36">
        <f t="shared" si="879"/>
        <v>0</v>
      </c>
      <c r="FF339" s="36">
        <f t="shared" si="906"/>
        <v>0</v>
      </c>
      <c r="FG339" s="36">
        <f t="shared" ca="1" si="880"/>
        <v>82.642066472361591</v>
      </c>
      <c r="FH339" s="36">
        <f t="shared" ca="1" si="881"/>
        <v>0.80933704180037369</v>
      </c>
      <c r="FI339" s="36">
        <f t="shared" ca="1" si="882"/>
        <v>-1.2097417777031558</v>
      </c>
      <c r="FJ339" s="36">
        <f t="shared" ca="1" si="883"/>
        <v>96.864930906020689</v>
      </c>
      <c r="FK339" s="36">
        <f t="shared" si="884"/>
        <v>0</v>
      </c>
      <c r="FL339" s="36">
        <f t="shared" si="885"/>
        <v>0</v>
      </c>
      <c r="FM339" s="36">
        <f t="shared" ca="1" si="886"/>
        <v>0</v>
      </c>
      <c r="FN339" s="36">
        <f t="shared" ca="1" si="908"/>
        <v>96.864930906020689</v>
      </c>
    </row>
    <row r="340" spans="2:170" x14ac:dyDescent="0.25">
      <c r="B340" s="2">
        <v>332</v>
      </c>
      <c r="C340" s="2">
        <f t="shared" si="762"/>
        <v>28</v>
      </c>
      <c r="D340" s="2">
        <f t="shared" si="759"/>
        <v>356</v>
      </c>
      <c r="E340" s="2">
        <f t="shared" si="757"/>
        <v>30</v>
      </c>
      <c r="F340" s="189">
        <f t="shared" si="761"/>
        <v>55823</v>
      </c>
      <c r="G340" s="2">
        <f t="shared" si="760"/>
        <v>10</v>
      </c>
      <c r="H340" s="187">
        <f t="shared" si="763"/>
        <v>62.25</v>
      </c>
      <c r="I340" s="186">
        <f t="shared" si="758"/>
        <v>62</v>
      </c>
      <c r="J340" s="2">
        <f t="shared" si="764"/>
        <v>0</v>
      </c>
      <c r="K340" s="2">
        <f t="shared" si="765"/>
        <v>1</v>
      </c>
      <c r="L340">
        <f t="shared" si="766"/>
        <v>2</v>
      </c>
      <c r="M340" s="190">
        <f t="shared" si="887"/>
        <v>6.8823059700000005E-3</v>
      </c>
      <c r="N340">
        <f t="shared" si="767"/>
        <v>1</v>
      </c>
      <c r="O340">
        <f t="shared" si="768"/>
        <v>100</v>
      </c>
      <c r="P340" s="58">
        <f t="shared" si="769"/>
        <v>3.0970376865E-2</v>
      </c>
      <c r="Q340" s="106">
        <f t="shared" si="770"/>
        <v>3.0970376865E-2</v>
      </c>
      <c r="R340" s="59">
        <f t="shared" si="771"/>
        <v>3.0970376865E-2</v>
      </c>
      <c r="S340" s="32">
        <f t="shared" si="888"/>
        <v>2.6182411393756988E-3</v>
      </c>
      <c r="T340">
        <f t="shared" si="772"/>
        <v>1</v>
      </c>
      <c r="U340" s="32">
        <f t="shared" si="889"/>
        <v>5.4624945E-4</v>
      </c>
      <c r="V340">
        <f t="shared" si="773"/>
        <v>1</v>
      </c>
      <c r="W340">
        <f t="shared" si="774"/>
        <v>100</v>
      </c>
      <c r="X340" s="58">
        <f t="shared" si="775"/>
        <v>2.4581225250000002E-3</v>
      </c>
      <c r="Y340" s="58">
        <f t="shared" si="776"/>
        <v>2.4581225250000002E-3</v>
      </c>
      <c r="Z340" s="32">
        <f t="shared" si="777"/>
        <v>2.4581225250000002E-3</v>
      </c>
      <c r="AA340" s="32">
        <f t="shared" si="778"/>
        <v>2.0507469166664016E-4</v>
      </c>
      <c r="AB340" s="59">
        <f t="shared" si="779"/>
        <v>4.9056245199999996E-3</v>
      </c>
      <c r="AC340" s="59">
        <f t="shared" si="780"/>
        <v>4.9056245199999996E-3</v>
      </c>
      <c r="AD340">
        <f t="shared" si="781"/>
        <v>1</v>
      </c>
      <c r="AE340" s="59">
        <f t="shared" si="782"/>
        <v>4.9056245199999996E-3</v>
      </c>
      <c r="AF340" s="59">
        <f t="shared" si="783"/>
        <v>4.1758461800000006E-3</v>
      </c>
      <c r="AG340" s="59">
        <f t="shared" si="784"/>
        <v>4.1758461800000006E-3</v>
      </c>
      <c r="AH340">
        <f t="shared" si="785"/>
        <v>1</v>
      </c>
      <c r="AI340" s="59">
        <f t="shared" si="786"/>
        <v>4.1758461800000006E-3</v>
      </c>
      <c r="AJ340" s="59">
        <f t="shared" si="787"/>
        <v>0</v>
      </c>
      <c r="AK340" s="59">
        <f t="shared" si="788"/>
        <v>0</v>
      </c>
      <c r="AL340" s="59">
        <f t="shared" si="789"/>
        <v>0</v>
      </c>
      <c r="AM340" s="12">
        <f t="shared" si="890"/>
        <v>3.3335487479982669E-2</v>
      </c>
      <c r="AN340" s="12">
        <f t="shared" si="891"/>
        <v>0</v>
      </c>
      <c r="AO340" s="66">
        <f t="shared" si="790"/>
        <v>8.7280344721234161E-5</v>
      </c>
      <c r="AP340" s="66">
        <f t="shared" si="791"/>
        <v>6.836264816514589E-6</v>
      </c>
      <c r="AQ340" s="59">
        <f t="shared" si="792"/>
        <v>1.6353138476795598E-4</v>
      </c>
      <c r="AR340" s="59">
        <f t="shared" si="793"/>
        <v>1.3920386805172348E-4</v>
      </c>
      <c r="AS340" s="59">
        <f t="shared" si="794"/>
        <v>0</v>
      </c>
      <c r="AT340" s="12">
        <f t="shared" si="795"/>
        <v>3.2938635617625243E-2</v>
      </c>
      <c r="AU340" s="59">
        <f t="shared" si="892"/>
        <v>3.0357660829594124E-18</v>
      </c>
      <c r="AV340" s="59">
        <f t="shared" si="893"/>
        <v>0</v>
      </c>
      <c r="AW340" s="70">
        <f t="shared" si="796"/>
        <v>0</v>
      </c>
      <c r="AX340" s="20">
        <f t="shared" si="797"/>
        <v>200000</v>
      </c>
      <c r="AY340" s="20">
        <f t="shared" si="798"/>
        <v>0</v>
      </c>
      <c r="AZ340" s="20">
        <f t="shared" si="799"/>
        <v>0</v>
      </c>
      <c r="BA340" s="20">
        <f t="shared" si="800"/>
        <v>200000</v>
      </c>
      <c r="BB340" s="36">
        <f t="shared" si="801"/>
        <v>1</v>
      </c>
      <c r="BC340" s="36">
        <f t="shared" si="802"/>
        <v>0</v>
      </c>
      <c r="BD340" s="80">
        <f t="shared" si="803"/>
        <v>17.456068944246834</v>
      </c>
      <c r="BE340" s="36">
        <f t="shared" si="804"/>
        <v>0</v>
      </c>
      <c r="BF340" s="36">
        <f t="shared" si="805"/>
        <v>0</v>
      </c>
      <c r="BG340" s="36">
        <f t="shared" si="806"/>
        <v>17.456068944246834</v>
      </c>
      <c r="BH340" s="36">
        <f t="shared" si="807"/>
        <v>1.3672529633029178</v>
      </c>
      <c r="BI340" s="36">
        <f t="shared" si="808"/>
        <v>0</v>
      </c>
      <c r="BJ340" s="36">
        <f t="shared" si="809"/>
        <v>0</v>
      </c>
      <c r="BK340" s="36">
        <f t="shared" si="810"/>
        <v>1.3672529633029178</v>
      </c>
      <c r="BL340" s="68">
        <f ca="1">IF(OR(AT340=0,E340&gt;ProjTerm),0,VLOOKUP(D340,'Life Events'!$AE$5:$AI$1206,5,FALSE))</f>
        <v>3.2013612302446837E-16</v>
      </c>
      <c r="BM340" s="93">
        <f t="shared" ca="1" si="811"/>
        <v>3.2013612302446837E-16</v>
      </c>
      <c r="BN340" s="93">
        <f t="shared" ca="1" si="812"/>
        <v>1.0544847104342211E-17</v>
      </c>
      <c r="BO340" s="36">
        <f t="shared" ca="1" si="813"/>
        <v>1.6045457511614373E-15</v>
      </c>
      <c r="BP340" s="36">
        <f t="shared" si="814"/>
        <v>7.8690502813558716E-3</v>
      </c>
      <c r="BQ340" s="36">
        <f t="shared" si="815"/>
        <v>98.309138206445596</v>
      </c>
      <c r="BR340" s="36">
        <f t="shared" si="816"/>
        <v>154.78110000000001</v>
      </c>
      <c r="BS340" s="36">
        <f t="shared" si="817"/>
        <v>152.16396551645678</v>
      </c>
      <c r="BT340" s="36">
        <f t="shared" si="818"/>
        <v>5.0120734142794632</v>
      </c>
      <c r="BU340" s="70" cm="1">
        <f t="array" ref="BU340">IF(AND(ActInt=1,$J340=0),INDEX(Tbl_FwdNom,$B340-IVP,MATCH(ValnDt,Tbl_FwdNom_Cols)),INDEX(Tbl_FwdNom,$B340,MATCH(StartDt,Tbl_FwdNom_Cols)))</f>
        <v>12.404965839000001</v>
      </c>
      <c r="BV340" s="70" cm="1">
        <f t="array" ref="BV340">INDEX(Tbl_FwdReal,$B340,MATCH(StartDt,Tbl_FwdReal_Cols))</f>
        <v>4.9408631779999999</v>
      </c>
      <c r="BW340" s="70" cm="1">
        <f t="array" ref="BW340">IF(RunType&lt;&gt;"OPN",INDEX(Tbl_FwdReal,$B340,MATCH(ValnDt,Tbl_FwdReal_Cols)),IF(AND($J340=0,ActInt=1),INDEX(Tbl_FwdReal,$B340-IVP,MATCH(ValnDt,Tbl_FwdReal_Cols)),-999))*$K340</f>
        <v>4.9408631779999999</v>
      </c>
      <c r="BX340" s="70">
        <f t="shared" si="819"/>
        <v>4.9408631779999997E-2</v>
      </c>
      <c r="BY340" s="70">
        <f t="shared" si="894"/>
        <v>7.1126751152593704E-2</v>
      </c>
      <c r="BZ340" s="64">
        <f t="shared" si="907"/>
        <v>5.7423521975388248E-3</v>
      </c>
      <c r="CA340" s="70" cm="1">
        <f t="array" ref="CA340">IF($J340=1,CA339*(1+INDEX(Tbl_CPI,$B340,MATCH(IF(RunType="OPN",StartDt,ValnDt),Tbl_CPI_Cols))),0)</f>
        <v>0</v>
      </c>
      <c r="CB340" s="70">
        <f t="shared" si="895"/>
        <v>6.8347098320057729</v>
      </c>
      <c r="CC340" s="70">
        <f t="shared" si="896"/>
        <v>6.5290428231937803</v>
      </c>
      <c r="CD340" s="36">
        <f t="shared" si="820"/>
        <v>35.246422556415659</v>
      </c>
      <c r="CE340" s="36">
        <f t="shared" si="821"/>
        <v>1.5748970430953275</v>
      </c>
      <c r="CF340" s="36">
        <f t="shared" si="822"/>
        <v>0</v>
      </c>
      <c r="CG340" s="36">
        <f t="shared" si="823"/>
        <v>1.2274566385059389</v>
      </c>
      <c r="CH340" s="36">
        <f t="shared" si="824"/>
        <v>1.1749566778435729</v>
      </c>
      <c r="CI340" s="36">
        <f t="shared" si="825"/>
        <v>0</v>
      </c>
      <c r="CJ340" s="36">
        <f t="shared" si="826"/>
        <v>0</v>
      </c>
      <c r="CK340" s="36">
        <f t="shared" si="827"/>
        <v>0</v>
      </c>
      <c r="CL340" s="36">
        <f t="shared" si="828"/>
        <v>5.2499960662366014E-2</v>
      </c>
      <c r="CM340" s="36">
        <f t="shared" si="829"/>
        <v>1.2274566385059389</v>
      </c>
      <c r="CN340" s="36">
        <f t="shared" ca="1" si="830"/>
        <v>13.803379442988934</v>
      </c>
      <c r="CO340" s="20">
        <f t="shared" si="831"/>
        <v>120000</v>
      </c>
      <c r="CP340" s="20">
        <f t="shared" si="832"/>
        <v>2</v>
      </c>
      <c r="CQ340" s="64">
        <f t="shared" si="833"/>
        <v>8.428131509999999E-3</v>
      </c>
      <c r="CR340" s="64">
        <f t="shared" si="834"/>
        <v>3.7926591794999992E-2</v>
      </c>
      <c r="CS340" s="36">
        <f t="shared" si="835"/>
        <v>12.86826514284428</v>
      </c>
      <c r="CT340" s="36">
        <f t="shared" si="836"/>
        <v>10.473641366548099</v>
      </c>
      <c r="CU340" s="36">
        <f t="shared" si="837"/>
        <v>0.82035177798175063</v>
      </c>
      <c r="CV340" s="36">
        <f t="shared" si="897"/>
        <v>11.29399314452985</v>
      </c>
      <c r="CW340" s="36">
        <f t="shared" si="838"/>
        <v>0</v>
      </c>
      <c r="CX340" s="36">
        <f t="shared" si="839"/>
        <v>0</v>
      </c>
      <c r="CY340" s="36">
        <f t="shared" si="840"/>
        <v>0</v>
      </c>
      <c r="CZ340" s="36">
        <f t="shared" si="898"/>
        <v>0</v>
      </c>
      <c r="DA340" s="64">
        <f t="shared" si="841"/>
        <v>9.7924629857557566E-3</v>
      </c>
      <c r="DB340" s="70">
        <f t="shared" si="899"/>
        <v>0.99030249942963389</v>
      </c>
      <c r="DC340" s="70">
        <f>PRODUCT($DB$8:DB340)</f>
        <v>3.7669742173183966E-2</v>
      </c>
      <c r="DD340" s="36">
        <f t="shared" si="842"/>
        <v>212.22750675430487</v>
      </c>
      <c r="DE340" s="36">
        <f t="shared" si="843"/>
        <v>1232.1430866937956</v>
      </c>
      <c r="DF340" s="36">
        <f t="shared" si="844"/>
        <v>64.837140743236176</v>
      </c>
      <c r="DG340" s="36">
        <f t="shared" si="845"/>
        <v>0.54219986640790041</v>
      </c>
      <c r="DH340" s="36">
        <f t="shared" ca="1" si="846"/>
        <v>4.4208054648268384E-14</v>
      </c>
      <c r="DI340" s="36">
        <f t="shared" si="847"/>
        <v>66.601702605539515</v>
      </c>
      <c r="DJ340" s="36">
        <f t="shared" ca="1" si="848"/>
        <v>1150.8122234218586</v>
      </c>
      <c r="DK340" s="36">
        <f t="shared" si="849"/>
        <v>0</v>
      </c>
      <c r="DL340" s="36">
        <f t="shared" si="850"/>
        <v>0</v>
      </c>
      <c r="DM340" s="36">
        <f t="shared" ca="1" si="851"/>
        <v>1150.8122234218586</v>
      </c>
      <c r="DN340" s="36">
        <f t="shared" ca="1" si="900"/>
        <v>1150.8122234218627</v>
      </c>
      <c r="DO340" s="64" cm="1">
        <f t="array" ref="DO340">IFERROR(INDEX(Tbl_FwdNom,$B340,MATCH(LIDt,Tbl_FwdNom_Cols,0)),0)</f>
        <v>8.6800157349999996</v>
      </c>
      <c r="DP340" s="64">
        <f t="shared" ca="1" si="901"/>
        <v>8.6181006680000003</v>
      </c>
      <c r="DQ340" s="64">
        <f t="shared" ca="1" si="852"/>
        <v>6.9127737124179411E-3</v>
      </c>
      <c r="DR340" s="70">
        <f t="shared" ca="1" si="853"/>
        <v>0.99313468465899879</v>
      </c>
      <c r="DS340" s="70">
        <f ca="1">PRODUCT($DR$8:DR340)</f>
        <v>4.628322855534367E-2</v>
      </c>
      <c r="DT340" s="36">
        <f t="shared" ca="1" si="854"/>
        <v>1455.1137166942474</v>
      </c>
      <c r="DU340" s="36">
        <f t="shared" ca="1" si="855"/>
        <v>73.903933859383002</v>
      </c>
      <c r="DV340" s="36">
        <f t="shared" ca="1" si="856"/>
        <v>0.63920262493419422</v>
      </c>
      <c r="DW340" s="36">
        <f t="shared" ca="1" si="857"/>
        <v>4.7759630060951193E-14</v>
      </c>
      <c r="DX340" s="36">
        <f t="shared" ca="1" si="858"/>
        <v>238.17076078489137</v>
      </c>
      <c r="DY340" s="36">
        <f t="shared" ca="1" si="859"/>
        <v>2.5169450657569565</v>
      </c>
      <c r="DZ340" s="36">
        <f t="shared" ca="1" si="860"/>
        <v>73.791709931686995</v>
      </c>
      <c r="EA340" s="36">
        <f t="shared" ca="1" si="861"/>
        <v>0</v>
      </c>
      <c r="EB340" s="36">
        <f t="shared" ca="1" si="862"/>
        <v>1366.5163421412487</v>
      </c>
      <c r="EC340" s="36">
        <f t="shared" ca="1" si="863"/>
        <v>0</v>
      </c>
      <c r="ED340" s="36">
        <f t="shared" ca="1" si="864"/>
        <v>0</v>
      </c>
      <c r="EE340" s="36">
        <f t="shared" ca="1" si="902"/>
        <v>0</v>
      </c>
      <c r="EF340" s="36">
        <f t="shared" ca="1" si="865"/>
        <v>1366.5163421412487</v>
      </c>
      <c r="EG340" s="64"/>
      <c r="EH340" s="64"/>
      <c r="EI340" s="64"/>
      <c r="EJ340" s="70"/>
      <c r="EK340" s="70"/>
      <c r="EL340" s="70"/>
      <c r="EM340" s="70"/>
      <c r="EN340" s="70"/>
      <c r="EO340" s="36">
        <f t="shared" ca="1" si="866"/>
        <v>11.293860473039121</v>
      </c>
      <c r="EP340" s="36">
        <f t="shared" ca="1" si="867"/>
        <v>0</v>
      </c>
      <c r="EQ340" s="36">
        <f t="shared" si="868"/>
        <v>34.618248691511141</v>
      </c>
      <c r="ER340" s="36">
        <f t="shared" si="869"/>
        <v>1.2721532214622622</v>
      </c>
      <c r="ES340" s="36">
        <f t="shared" si="870"/>
        <v>-1.1617694506492131</v>
      </c>
      <c r="ET340" s="36">
        <f t="shared" ca="1" si="871"/>
        <v>0</v>
      </c>
      <c r="EU340" s="36">
        <f t="shared" ca="1" si="903"/>
        <v>1.2721532214622622</v>
      </c>
      <c r="EV340" s="36">
        <f t="shared" si="872"/>
        <v>1.0993996330458493</v>
      </c>
      <c r="EW340" s="36">
        <f t="shared" si="873"/>
        <v>45.251860190439565</v>
      </c>
      <c r="EX340" s="36">
        <f t="shared" ca="1" si="904"/>
        <v>82.241661736458809</v>
      </c>
      <c r="EY340" s="36">
        <f t="shared" si="874"/>
        <v>0</v>
      </c>
      <c r="EZ340" s="36">
        <f t="shared" si="875"/>
        <v>0</v>
      </c>
      <c r="FA340" s="36">
        <f t="shared" si="876"/>
        <v>0</v>
      </c>
      <c r="FB340" s="36">
        <f t="shared" si="877"/>
        <v>0</v>
      </c>
      <c r="FC340" s="36">
        <f t="shared" si="905"/>
        <v>0</v>
      </c>
      <c r="FD340" s="36">
        <f t="shared" si="878"/>
        <v>0</v>
      </c>
      <c r="FE340" s="36">
        <f t="shared" si="879"/>
        <v>0</v>
      </c>
      <c r="FF340" s="36">
        <f t="shared" si="906"/>
        <v>0</v>
      </c>
      <c r="FG340" s="36">
        <f t="shared" ca="1" si="880"/>
        <v>82.241661736458809</v>
      </c>
      <c r="FH340" s="36">
        <f t="shared" ca="1" si="881"/>
        <v>0.80534842844131838</v>
      </c>
      <c r="FI340" s="36">
        <f t="shared" ca="1" si="882"/>
        <v>-1.1953383501809451</v>
      </c>
      <c r="FJ340" s="36">
        <f t="shared" ca="1" si="883"/>
        <v>96.339197903862058</v>
      </c>
      <c r="FK340" s="36">
        <f t="shared" si="884"/>
        <v>0</v>
      </c>
      <c r="FL340" s="36">
        <f t="shared" si="885"/>
        <v>0</v>
      </c>
      <c r="FM340" s="36">
        <f t="shared" ca="1" si="886"/>
        <v>0</v>
      </c>
      <c r="FN340" s="36">
        <f t="shared" ca="1" si="908"/>
        <v>96.339197903862058</v>
      </c>
    </row>
    <row r="341" spans="2:170" x14ac:dyDescent="0.25">
      <c r="B341" s="2">
        <v>333</v>
      </c>
      <c r="C341" s="2">
        <f t="shared" si="762"/>
        <v>28</v>
      </c>
      <c r="D341" s="2">
        <f t="shared" si="759"/>
        <v>357</v>
      </c>
      <c r="E341" s="2">
        <f t="shared" si="757"/>
        <v>30</v>
      </c>
      <c r="F341" s="189">
        <f t="shared" si="761"/>
        <v>55853</v>
      </c>
      <c r="G341" s="2">
        <f t="shared" si="760"/>
        <v>11</v>
      </c>
      <c r="H341" s="187">
        <f t="shared" si="763"/>
        <v>62.333333333333336</v>
      </c>
      <c r="I341" s="186">
        <f t="shared" si="758"/>
        <v>62</v>
      </c>
      <c r="J341" s="2">
        <f t="shared" si="764"/>
        <v>0</v>
      </c>
      <c r="K341" s="2">
        <f t="shared" si="765"/>
        <v>1</v>
      </c>
      <c r="L341">
        <f t="shared" si="766"/>
        <v>2</v>
      </c>
      <c r="M341" s="190">
        <f t="shared" si="887"/>
        <v>6.8823059700000005E-3</v>
      </c>
      <c r="N341">
        <f t="shared" si="767"/>
        <v>1</v>
      </c>
      <c r="O341">
        <f t="shared" si="768"/>
        <v>100</v>
      </c>
      <c r="P341" s="58">
        <f t="shared" si="769"/>
        <v>3.0970376865E-2</v>
      </c>
      <c r="Q341" s="106">
        <f t="shared" si="770"/>
        <v>3.0970376865E-2</v>
      </c>
      <c r="R341" s="59">
        <f t="shared" si="771"/>
        <v>3.0970376865E-2</v>
      </c>
      <c r="S341" s="32">
        <f t="shared" si="888"/>
        <v>2.6182411393756988E-3</v>
      </c>
      <c r="T341">
        <f t="shared" si="772"/>
        <v>1</v>
      </c>
      <c r="U341" s="32">
        <f t="shared" si="889"/>
        <v>5.4624945E-4</v>
      </c>
      <c r="V341">
        <f t="shared" si="773"/>
        <v>1</v>
      </c>
      <c r="W341">
        <f t="shared" si="774"/>
        <v>100</v>
      </c>
      <c r="X341" s="58">
        <f t="shared" si="775"/>
        <v>2.4581225250000002E-3</v>
      </c>
      <c r="Y341" s="58">
        <f t="shared" si="776"/>
        <v>2.4581225250000002E-3</v>
      </c>
      <c r="Z341" s="32">
        <f t="shared" si="777"/>
        <v>2.4581225250000002E-3</v>
      </c>
      <c r="AA341" s="32">
        <f t="shared" si="778"/>
        <v>2.0507469166664016E-4</v>
      </c>
      <c r="AB341" s="59">
        <f t="shared" si="779"/>
        <v>4.9056245199999996E-3</v>
      </c>
      <c r="AC341" s="59">
        <f t="shared" si="780"/>
        <v>4.9056245199999996E-3</v>
      </c>
      <c r="AD341">
        <f t="shared" si="781"/>
        <v>1</v>
      </c>
      <c r="AE341" s="59">
        <f t="shared" si="782"/>
        <v>4.9056245199999996E-3</v>
      </c>
      <c r="AF341" s="59">
        <f t="shared" si="783"/>
        <v>4.1758461800000006E-3</v>
      </c>
      <c r="AG341" s="59">
        <f t="shared" si="784"/>
        <v>4.1758461800000006E-3</v>
      </c>
      <c r="AH341">
        <f t="shared" si="785"/>
        <v>1</v>
      </c>
      <c r="AI341" s="59">
        <f t="shared" si="786"/>
        <v>4.1758461800000006E-3</v>
      </c>
      <c r="AJ341" s="59">
        <f t="shared" si="787"/>
        <v>0</v>
      </c>
      <c r="AK341" s="59">
        <f t="shared" si="788"/>
        <v>0</v>
      </c>
      <c r="AL341" s="59">
        <f t="shared" si="789"/>
        <v>0</v>
      </c>
      <c r="AM341" s="12">
        <f t="shared" si="890"/>
        <v>3.2938635617625243E-2</v>
      </c>
      <c r="AN341" s="12">
        <f t="shared" si="891"/>
        <v>0</v>
      </c>
      <c r="AO341" s="66">
        <f t="shared" si="790"/>
        <v>8.6241290848972093E-5</v>
      </c>
      <c r="AP341" s="66">
        <f t="shared" si="791"/>
        <v>6.7548805432043083E-6</v>
      </c>
      <c r="AQ341" s="59">
        <f t="shared" si="792"/>
        <v>1.6158457854116773E-4</v>
      </c>
      <c r="AR341" s="59">
        <f t="shared" si="793"/>
        <v>1.3754667571827233E-4</v>
      </c>
      <c r="AS341" s="59">
        <f t="shared" si="794"/>
        <v>0</v>
      </c>
      <c r="AT341" s="12">
        <f t="shared" si="795"/>
        <v>3.2546508191973626E-2</v>
      </c>
      <c r="AU341" s="59">
        <f t="shared" si="892"/>
        <v>0</v>
      </c>
      <c r="AV341" s="59">
        <f t="shared" si="893"/>
        <v>-7.0473141211557788E-19</v>
      </c>
      <c r="AW341" s="70">
        <f t="shared" si="796"/>
        <v>0</v>
      </c>
      <c r="AX341" s="20">
        <f t="shared" si="797"/>
        <v>200000</v>
      </c>
      <c r="AY341" s="20">
        <f t="shared" si="798"/>
        <v>0</v>
      </c>
      <c r="AZ341" s="20">
        <f t="shared" si="799"/>
        <v>0</v>
      </c>
      <c r="BA341" s="20">
        <f t="shared" si="800"/>
        <v>200000</v>
      </c>
      <c r="BB341" s="36">
        <f t="shared" si="801"/>
        <v>1</v>
      </c>
      <c r="BC341" s="36">
        <f t="shared" si="802"/>
        <v>0</v>
      </c>
      <c r="BD341" s="80">
        <f t="shared" si="803"/>
        <v>17.248258169794418</v>
      </c>
      <c r="BE341" s="36">
        <f t="shared" si="804"/>
        <v>0</v>
      </c>
      <c r="BF341" s="36">
        <f t="shared" si="805"/>
        <v>0</v>
      </c>
      <c r="BG341" s="36">
        <f t="shared" si="806"/>
        <v>17.248258169794418</v>
      </c>
      <c r="BH341" s="36">
        <f t="shared" si="807"/>
        <v>1.3509761086408616</v>
      </c>
      <c r="BI341" s="36">
        <f t="shared" si="808"/>
        <v>0</v>
      </c>
      <c r="BJ341" s="36">
        <f t="shared" si="809"/>
        <v>0</v>
      </c>
      <c r="BK341" s="36">
        <f t="shared" si="810"/>
        <v>1.3509761086408616</v>
      </c>
      <c r="BL341" s="68">
        <f ca="1">IF(OR(AT341=0,E341&gt;ProjTerm),0,VLOOKUP(D341,'Life Events'!$AE$5:$AI$1206,5,FALSE))</f>
        <v>3.1632497081898654E-16</v>
      </c>
      <c r="BM341" s="93">
        <f t="shared" ca="1" si="811"/>
        <v>3.1632497081898654E-16</v>
      </c>
      <c r="BN341" s="93">
        <f t="shared" ca="1" si="812"/>
        <v>1.0295273254085964E-17</v>
      </c>
      <c r="BO341" s="36">
        <f t="shared" ca="1" si="813"/>
        <v>1.5665696044172365E-15</v>
      </c>
      <c r="BP341" s="36">
        <f t="shared" si="814"/>
        <v>7.7753709175542923E-3</v>
      </c>
      <c r="BQ341" s="36">
        <f t="shared" si="815"/>
        <v>98.309138206445596</v>
      </c>
      <c r="BR341" s="36">
        <f t="shared" si="816"/>
        <v>154.78110000000001</v>
      </c>
      <c r="BS341" s="36">
        <f t="shared" si="817"/>
        <v>152.16396551645678</v>
      </c>
      <c r="BT341" s="36">
        <f t="shared" si="818"/>
        <v>4.9524057502045533</v>
      </c>
      <c r="BU341" s="70" cm="1">
        <f t="array" ref="BU341">IF(AND(ActInt=1,$J341=0),INDEX(Tbl_FwdNom,$B341-IVP,MATCH(ValnDt,Tbl_FwdNom_Cols)),INDEX(Tbl_FwdNom,$B341,MATCH(StartDt,Tbl_FwdNom_Cols)))</f>
        <v>12.403907422</v>
      </c>
      <c r="BV341" s="70" cm="1">
        <f t="array" ref="BV341">INDEX(Tbl_FwdReal,$B341,MATCH(StartDt,Tbl_FwdReal_Cols))</f>
        <v>4.9374321229999998</v>
      </c>
      <c r="BW341" s="70" cm="1">
        <f t="array" ref="BW341">IF(RunType&lt;&gt;"OPN",INDEX(Tbl_FwdReal,$B341,MATCH(ValnDt,Tbl_FwdReal_Cols)),IF(AND($J341=0,ActInt=1),INDEX(Tbl_FwdReal,$B341-IVP,MATCH(ValnDt,Tbl_FwdReal_Cols)),-999))*$K341</f>
        <v>4.9374321229999998</v>
      </c>
      <c r="BX341" s="70">
        <f t="shared" si="819"/>
        <v>4.9374321229999997E-2</v>
      </c>
      <c r="BY341" s="70">
        <f t="shared" si="894"/>
        <v>7.1151686752238597E-2</v>
      </c>
      <c r="BZ341" s="64">
        <f t="shared" si="907"/>
        <v>5.7443032987996023E-3</v>
      </c>
      <c r="CA341" s="70" cm="1">
        <f t="array" ref="CA341">IF($J341=1,CA340*(1+INDEX(Tbl_CPI,$B341,MATCH(IF(RunType="OPN",StartDt,ValnDt),Tbl_CPI_Cols))),0)</f>
        <v>0</v>
      </c>
      <c r="CB341" s="70">
        <f t="shared" si="895"/>
        <v>6.8739704782401017</v>
      </c>
      <c r="CC341" s="70">
        <f t="shared" si="896"/>
        <v>6.5290428231937803</v>
      </c>
      <c r="CD341" s="36">
        <f t="shared" si="820"/>
        <v>35.246422556415659</v>
      </c>
      <c r="CE341" s="36">
        <f t="shared" si="821"/>
        <v>1.5748970430953275</v>
      </c>
      <c r="CF341" s="36">
        <f t="shared" si="822"/>
        <v>0</v>
      </c>
      <c r="CG341" s="36">
        <f t="shared" si="823"/>
        <v>1.2128440292484151</v>
      </c>
      <c r="CH341" s="36">
        <f t="shared" si="824"/>
        <v>1.1609690694106227</v>
      </c>
      <c r="CI341" s="36">
        <f t="shared" si="825"/>
        <v>0</v>
      </c>
      <c r="CJ341" s="36">
        <f t="shared" si="826"/>
        <v>0</v>
      </c>
      <c r="CK341" s="36">
        <f t="shared" si="827"/>
        <v>0</v>
      </c>
      <c r="CL341" s="36">
        <f t="shared" si="828"/>
        <v>5.1874959837792431E-2</v>
      </c>
      <c r="CM341" s="36">
        <f t="shared" si="829"/>
        <v>1.2128440292484151</v>
      </c>
      <c r="CN341" s="36">
        <f t="shared" ca="1" si="830"/>
        <v>13.639053157313173</v>
      </c>
      <c r="CO341" s="20">
        <f t="shared" si="831"/>
        <v>120000</v>
      </c>
      <c r="CP341" s="20">
        <f t="shared" si="832"/>
        <v>2</v>
      </c>
      <c r="CQ341" s="64">
        <f t="shared" si="833"/>
        <v>8.428131509999999E-3</v>
      </c>
      <c r="CR341" s="64">
        <f t="shared" si="834"/>
        <v>3.7926591794999992E-2</v>
      </c>
      <c r="CS341" s="36">
        <f t="shared" si="835"/>
        <v>12.715071193293866</v>
      </c>
      <c r="CT341" s="36">
        <f t="shared" si="836"/>
        <v>10.348954901876651</v>
      </c>
      <c r="CU341" s="36">
        <f t="shared" si="837"/>
        <v>0.81058566518451702</v>
      </c>
      <c r="CV341" s="36">
        <f t="shared" si="897"/>
        <v>11.159540567061168</v>
      </c>
      <c r="CW341" s="36">
        <f t="shared" si="838"/>
        <v>0</v>
      </c>
      <c r="CX341" s="36">
        <f t="shared" si="839"/>
        <v>0</v>
      </c>
      <c r="CY341" s="36">
        <f t="shared" si="840"/>
        <v>0</v>
      </c>
      <c r="CZ341" s="36">
        <f t="shared" si="898"/>
        <v>0</v>
      </c>
      <c r="DA341" s="64">
        <f t="shared" si="841"/>
        <v>9.791670622985249E-3</v>
      </c>
      <c r="DB341" s="70">
        <f t="shared" si="899"/>
        <v>0.99030327649965233</v>
      </c>
      <c r="DC341" s="70">
        <f>PRODUCT($DB$8:DB341)</f>
        <v>3.7304469099001217E-2</v>
      </c>
      <c r="DD341" s="36">
        <f t="shared" si="842"/>
        <v>209.35316284737584</v>
      </c>
      <c r="DE341" s="36">
        <f t="shared" si="843"/>
        <v>1226.9595677892953</v>
      </c>
      <c r="DF341" s="36">
        <f t="shared" si="844"/>
        <v>64.121028560889215</v>
      </c>
      <c r="DG341" s="36">
        <f t="shared" si="845"/>
        <v>0.53973353799403889</v>
      </c>
      <c r="DH341" s="36">
        <f t="shared" ca="1" si="846"/>
        <v>4.3074355753849925E-14</v>
      </c>
      <c r="DI341" s="36">
        <f t="shared" si="847"/>
        <v>66.029124741883109</v>
      </c>
      <c r="DJ341" s="36">
        <f t="shared" ca="1" si="848"/>
        <v>1147.2168247066977</v>
      </c>
      <c r="DK341" s="36">
        <f t="shared" si="849"/>
        <v>0</v>
      </c>
      <c r="DL341" s="36">
        <f t="shared" si="850"/>
        <v>0</v>
      </c>
      <c r="DM341" s="36">
        <f t="shared" ca="1" si="851"/>
        <v>1147.2168247066977</v>
      </c>
      <c r="DN341" s="36">
        <f t="shared" ca="1" si="900"/>
        <v>1147.2168247067018</v>
      </c>
      <c r="DO341" s="64" cm="1">
        <f t="array" ref="DO341">IFERROR(INDEX(Tbl_FwdNom,$B341,MATCH(LIDt,Tbl_FwdNom_Cols,0)),0)</f>
        <v>8.6782953959999993</v>
      </c>
      <c r="DP341" s="64">
        <f t="shared" ca="1" si="901"/>
        <v>8.6163813079999994</v>
      </c>
      <c r="DQ341" s="64">
        <f t="shared" ca="1" si="852"/>
        <v>6.9114454668672831E-3</v>
      </c>
      <c r="DR341" s="70">
        <f t="shared" ca="1" si="853"/>
        <v>0.99313599473123204</v>
      </c>
      <c r="DS341" s="70">
        <f ca="1">PRODUCT($DR$8:DR341)</f>
        <v>4.59655402306842E-2</v>
      </c>
      <c r="DT341" s="36">
        <f t="shared" ca="1" si="854"/>
        <v>1447.9223976254759</v>
      </c>
      <c r="DU341" s="36">
        <f t="shared" ca="1" si="855"/>
        <v>73.063740759398229</v>
      </c>
      <c r="DV341" s="36">
        <f t="shared" ca="1" si="856"/>
        <v>0.63584506810115105</v>
      </c>
      <c r="DW341" s="36">
        <f t="shared" ca="1" si="857"/>
        <v>4.652314853521798E-14</v>
      </c>
      <c r="DX341" s="36">
        <f t="shared" ca="1" si="858"/>
        <v>234.8644592596539</v>
      </c>
      <c r="DY341" s="36">
        <f t="shared" ca="1" si="859"/>
        <v>2.4821073035282288</v>
      </c>
      <c r="DZ341" s="36">
        <f t="shared" ca="1" si="860"/>
        <v>73.132724266964161</v>
      </c>
      <c r="EA341" s="36">
        <f t="shared" ca="1" si="861"/>
        <v>0</v>
      </c>
      <c r="EB341" s="36">
        <f t="shared" ca="1" si="862"/>
        <v>1361.1006656276118</v>
      </c>
      <c r="EC341" s="36">
        <f t="shared" ca="1" si="863"/>
        <v>0</v>
      </c>
      <c r="ED341" s="36">
        <f t="shared" ca="1" si="864"/>
        <v>0</v>
      </c>
      <c r="EE341" s="36">
        <f t="shared" ca="1" si="902"/>
        <v>0</v>
      </c>
      <c r="EF341" s="36">
        <f t="shared" ca="1" si="865"/>
        <v>1361.1006656276118</v>
      </c>
      <c r="EG341" s="64"/>
      <c r="EH341" s="64"/>
      <c r="EI341" s="64"/>
      <c r="EJ341" s="70"/>
      <c r="EK341" s="70"/>
      <c r="EL341" s="70"/>
      <c r="EM341" s="70"/>
      <c r="EN341" s="70"/>
      <c r="EO341" s="36">
        <f t="shared" ca="1" si="866"/>
        <v>11.256498471400695</v>
      </c>
      <c r="EP341" s="36">
        <f t="shared" ca="1" si="867"/>
        <v>0</v>
      </c>
      <c r="EQ341" s="36">
        <f t="shared" si="868"/>
        <v>34.460779138905679</v>
      </c>
      <c r="ER341" s="36">
        <f t="shared" si="869"/>
        <v>1.2549235705243966</v>
      </c>
      <c r="ES341" s="36">
        <f t="shared" si="870"/>
        <v>-1.1460348034642196</v>
      </c>
      <c r="ET341" s="36">
        <f t="shared" ca="1" si="871"/>
        <v>0</v>
      </c>
      <c r="EU341" s="36">
        <f t="shared" ca="1" si="903"/>
        <v>1.2549235705243966</v>
      </c>
      <c r="EV341" s="36">
        <f t="shared" si="872"/>
        <v>1.0899480444442438</v>
      </c>
      <c r="EW341" s="36">
        <f t="shared" si="873"/>
        <v>45.046021060844865</v>
      </c>
      <c r="EX341" s="36">
        <f t="shared" ca="1" si="904"/>
        <v>81.851671814719182</v>
      </c>
      <c r="EY341" s="36">
        <f t="shared" si="874"/>
        <v>0</v>
      </c>
      <c r="EZ341" s="36">
        <f t="shared" si="875"/>
        <v>0</v>
      </c>
      <c r="FA341" s="36">
        <f t="shared" si="876"/>
        <v>0</v>
      </c>
      <c r="FB341" s="36">
        <f t="shared" si="877"/>
        <v>0</v>
      </c>
      <c r="FC341" s="36">
        <f t="shared" si="905"/>
        <v>0</v>
      </c>
      <c r="FD341" s="36">
        <f t="shared" si="878"/>
        <v>0</v>
      </c>
      <c r="FE341" s="36">
        <f t="shared" si="879"/>
        <v>0</v>
      </c>
      <c r="FF341" s="36">
        <f t="shared" si="906"/>
        <v>0</v>
      </c>
      <c r="FG341" s="36">
        <f t="shared" ca="1" si="880"/>
        <v>81.851671814719182</v>
      </c>
      <c r="FH341" s="36">
        <f t="shared" ca="1" si="881"/>
        <v>0.8014646103504155</v>
      </c>
      <c r="FI341" s="36">
        <f t="shared" ca="1" si="882"/>
        <v>-1.1811096344893108</v>
      </c>
      <c r="FJ341" s="36">
        <f t="shared" ca="1" si="883"/>
        <v>95.823931382007018</v>
      </c>
      <c r="FK341" s="36">
        <f t="shared" si="884"/>
        <v>0</v>
      </c>
      <c r="FL341" s="36">
        <f t="shared" si="885"/>
        <v>0</v>
      </c>
      <c r="FM341" s="36">
        <f t="shared" ca="1" si="886"/>
        <v>0</v>
      </c>
      <c r="FN341" s="36">
        <f t="shared" ca="1" si="908"/>
        <v>95.823931382007018</v>
      </c>
    </row>
    <row r="342" spans="2:170" x14ac:dyDescent="0.25">
      <c r="B342" s="2">
        <v>334</v>
      </c>
      <c r="C342" s="2">
        <f t="shared" si="762"/>
        <v>28</v>
      </c>
      <c r="D342" s="2">
        <f t="shared" si="759"/>
        <v>358</v>
      </c>
      <c r="E342" s="2">
        <f t="shared" si="757"/>
        <v>30</v>
      </c>
      <c r="F342" s="189">
        <f t="shared" si="761"/>
        <v>55884</v>
      </c>
      <c r="G342" s="2">
        <f t="shared" si="760"/>
        <v>12</v>
      </c>
      <c r="H342" s="187">
        <f t="shared" si="763"/>
        <v>62.416666666666671</v>
      </c>
      <c r="I342" s="186">
        <f t="shared" si="758"/>
        <v>62</v>
      </c>
      <c r="J342" s="2">
        <f t="shared" si="764"/>
        <v>0</v>
      </c>
      <c r="K342" s="2">
        <f t="shared" si="765"/>
        <v>1</v>
      </c>
      <c r="L342">
        <f t="shared" si="766"/>
        <v>2</v>
      </c>
      <c r="M342" s="190">
        <f t="shared" si="887"/>
        <v>6.8823059700000005E-3</v>
      </c>
      <c r="N342">
        <f t="shared" si="767"/>
        <v>1</v>
      </c>
      <c r="O342">
        <f t="shared" si="768"/>
        <v>100</v>
      </c>
      <c r="P342" s="58">
        <f t="shared" si="769"/>
        <v>3.0970376865E-2</v>
      </c>
      <c r="Q342" s="106">
        <f t="shared" si="770"/>
        <v>3.0970376865E-2</v>
      </c>
      <c r="R342" s="59">
        <f t="shared" si="771"/>
        <v>3.0970376865E-2</v>
      </c>
      <c r="S342" s="32">
        <f t="shared" si="888"/>
        <v>2.6182411393756988E-3</v>
      </c>
      <c r="T342">
        <f t="shared" si="772"/>
        <v>1</v>
      </c>
      <c r="U342" s="32">
        <f t="shared" si="889"/>
        <v>5.4624945E-4</v>
      </c>
      <c r="V342">
        <f t="shared" si="773"/>
        <v>1</v>
      </c>
      <c r="W342">
        <f t="shared" si="774"/>
        <v>100</v>
      </c>
      <c r="X342" s="58">
        <f t="shared" si="775"/>
        <v>2.4581225250000002E-3</v>
      </c>
      <c r="Y342" s="58">
        <f t="shared" si="776"/>
        <v>2.4581225250000002E-3</v>
      </c>
      <c r="Z342" s="32">
        <f t="shared" si="777"/>
        <v>2.4581225250000002E-3</v>
      </c>
      <c r="AA342" s="32">
        <f t="shared" si="778"/>
        <v>2.0507469166664016E-4</v>
      </c>
      <c r="AB342" s="59">
        <f t="shared" si="779"/>
        <v>4.9056245199999996E-3</v>
      </c>
      <c r="AC342" s="59">
        <f t="shared" si="780"/>
        <v>4.9056245199999996E-3</v>
      </c>
      <c r="AD342">
        <f t="shared" si="781"/>
        <v>1</v>
      </c>
      <c r="AE342" s="59">
        <f t="shared" si="782"/>
        <v>4.9056245199999996E-3</v>
      </c>
      <c r="AF342" s="59">
        <f t="shared" si="783"/>
        <v>4.1758461800000006E-3</v>
      </c>
      <c r="AG342" s="59">
        <f t="shared" si="784"/>
        <v>4.1758461800000006E-3</v>
      </c>
      <c r="AH342">
        <f t="shared" si="785"/>
        <v>1</v>
      </c>
      <c r="AI342" s="59">
        <f t="shared" si="786"/>
        <v>4.1758461800000006E-3</v>
      </c>
      <c r="AJ342" s="59">
        <f t="shared" si="787"/>
        <v>0</v>
      </c>
      <c r="AK342" s="59">
        <f t="shared" si="788"/>
        <v>0</v>
      </c>
      <c r="AL342" s="59">
        <f t="shared" si="789"/>
        <v>0</v>
      </c>
      <c r="AM342" s="12">
        <f t="shared" si="890"/>
        <v>3.2546508191973626E-2</v>
      </c>
      <c r="AN342" s="12">
        <f t="shared" si="891"/>
        <v>0</v>
      </c>
      <c r="AO342" s="66">
        <f t="shared" si="790"/>
        <v>8.5214606691253538E-5</v>
      </c>
      <c r="AP342" s="66">
        <f t="shared" si="791"/>
        <v>6.6744651322947695E-6</v>
      </c>
      <c r="AQ342" s="59">
        <f t="shared" si="792"/>
        <v>1.5966094862692669E-4</v>
      </c>
      <c r="AR342" s="59">
        <f t="shared" si="793"/>
        <v>1.359092119057918E-4</v>
      </c>
      <c r="AS342" s="59">
        <f t="shared" si="794"/>
        <v>0</v>
      </c>
      <c r="AT342" s="12">
        <f t="shared" si="795"/>
        <v>3.215904895961736E-2</v>
      </c>
      <c r="AU342" s="59">
        <f t="shared" si="892"/>
        <v>9.4867690092481638E-19</v>
      </c>
      <c r="AV342" s="59">
        <f t="shared" si="893"/>
        <v>0</v>
      </c>
      <c r="AW342" s="70">
        <f t="shared" si="796"/>
        <v>0</v>
      </c>
      <c r="AX342" s="20">
        <f t="shared" si="797"/>
        <v>200000</v>
      </c>
      <c r="AY342" s="20">
        <f t="shared" si="798"/>
        <v>0</v>
      </c>
      <c r="AZ342" s="20">
        <f t="shared" si="799"/>
        <v>0</v>
      </c>
      <c r="BA342" s="20">
        <f t="shared" si="800"/>
        <v>200000</v>
      </c>
      <c r="BB342" s="36">
        <f t="shared" si="801"/>
        <v>1</v>
      </c>
      <c r="BC342" s="36">
        <f t="shared" si="802"/>
        <v>0</v>
      </c>
      <c r="BD342" s="80">
        <f t="shared" si="803"/>
        <v>17.042921338250707</v>
      </c>
      <c r="BE342" s="36">
        <f t="shared" si="804"/>
        <v>0</v>
      </c>
      <c r="BF342" s="36">
        <f t="shared" si="805"/>
        <v>0</v>
      </c>
      <c r="BG342" s="36">
        <f t="shared" si="806"/>
        <v>17.042921338250707</v>
      </c>
      <c r="BH342" s="36">
        <f t="shared" si="807"/>
        <v>1.3348930264589538</v>
      </c>
      <c r="BI342" s="36">
        <f t="shared" si="808"/>
        <v>0</v>
      </c>
      <c r="BJ342" s="36">
        <f t="shared" si="809"/>
        <v>0</v>
      </c>
      <c r="BK342" s="36">
        <f t="shared" si="810"/>
        <v>1.3348930264589538</v>
      </c>
      <c r="BL342" s="68">
        <f ca="1">IF(OR(AT342=0,E342&gt;ProjTerm),0,VLOOKUP(D342,'Life Events'!$AE$5:$AI$1206,5,FALSE))</f>
        <v>3.1255918956694829E-16</v>
      </c>
      <c r="BM342" s="93">
        <f t="shared" ca="1" si="811"/>
        <v>3.1255918956694829E-16</v>
      </c>
      <c r="BN342" s="93">
        <f t="shared" ca="1" si="812"/>
        <v>1.0051606280061814E-17</v>
      </c>
      <c r="BO342" s="36">
        <f t="shared" ca="1" si="813"/>
        <v>1.5294922713843264E-15</v>
      </c>
      <c r="BP342" s="36">
        <f t="shared" si="814"/>
        <v>7.6828067865811331E-3</v>
      </c>
      <c r="BQ342" s="36">
        <f t="shared" si="815"/>
        <v>98.309138206445596</v>
      </c>
      <c r="BR342" s="36">
        <f t="shared" si="816"/>
        <v>154.78110000000001</v>
      </c>
      <c r="BS342" s="36">
        <f t="shared" si="817"/>
        <v>152.16396551645678</v>
      </c>
      <c r="BT342" s="36">
        <f t="shared" si="818"/>
        <v>4.8934484169332615</v>
      </c>
      <c r="BU342" s="70" cm="1">
        <f t="array" ref="BU342">IF(AND(ActInt=1,$J342=0),INDEX(Tbl_FwdNom,$B342-IVP,MATCH(ValnDt,Tbl_FwdNom_Cols)),INDEX(Tbl_FwdNom,$B342,MATCH(StartDt,Tbl_FwdNom_Cols)))</f>
        <v>12.402831366999999</v>
      </c>
      <c r="BV342" s="70" cm="1">
        <f t="array" ref="BV342">INDEX(Tbl_FwdReal,$B342,MATCH(StartDt,Tbl_FwdReal_Cols))</f>
        <v>4.9340011800000001</v>
      </c>
      <c r="BW342" s="70" cm="1">
        <f t="array" ref="BW342">IF(RunType&lt;&gt;"OPN",INDEX(Tbl_FwdReal,$B342,MATCH(ValnDt,Tbl_FwdReal_Cols)),IF(AND($J342=0,ActInt=1),INDEX(Tbl_FwdReal,$B342-IVP,MATCH(ValnDt,Tbl_FwdReal_Cols)),-999))*$K342</f>
        <v>4.9340011800000001</v>
      </c>
      <c r="BX342" s="70">
        <f t="shared" si="819"/>
        <v>4.93400118E-2</v>
      </c>
      <c r="BY342" s="70">
        <f t="shared" si="894"/>
        <v>7.1176454752623464E-2</v>
      </c>
      <c r="BZ342" s="64">
        <f t="shared" si="907"/>
        <v>5.7462412449378331E-3</v>
      </c>
      <c r="CA342" s="70" cm="1">
        <f t="array" ref="CA342">IF($J342=1,CA341*(1+INDEX(Tbl_CPI,$B342,MATCH(IF(RunType="OPN",StartDt,ValnDt),Tbl_CPI_Cols))),0)</f>
        <v>0</v>
      </c>
      <c r="CB342" s="70">
        <f t="shared" si="895"/>
        <v>6.9134699709186496</v>
      </c>
      <c r="CC342" s="70">
        <f t="shared" si="896"/>
        <v>6.5290428231937803</v>
      </c>
      <c r="CD342" s="36">
        <f t="shared" si="820"/>
        <v>35.246422556415659</v>
      </c>
      <c r="CE342" s="36">
        <f t="shared" si="821"/>
        <v>1.5748970430953275</v>
      </c>
      <c r="CF342" s="36">
        <f t="shared" si="822"/>
        <v>0</v>
      </c>
      <c r="CG342" s="36">
        <f t="shared" si="823"/>
        <v>1.1984053799847634</v>
      </c>
      <c r="CH342" s="36">
        <f t="shared" si="824"/>
        <v>1.1471479804701463</v>
      </c>
      <c r="CI342" s="36">
        <f t="shared" si="825"/>
        <v>0</v>
      </c>
      <c r="CJ342" s="36">
        <f t="shared" si="826"/>
        <v>0</v>
      </c>
      <c r="CK342" s="36">
        <f t="shared" si="827"/>
        <v>0</v>
      </c>
      <c r="CL342" s="36">
        <f t="shared" si="828"/>
        <v>5.1257399514617115E-2</v>
      </c>
      <c r="CM342" s="36">
        <f t="shared" si="829"/>
        <v>1.1984053799847634</v>
      </c>
      <c r="CN342" s="36">
        <f t="shared" ca="1" si="830"/>
        <v>13.47668314098982</v>
      </c>
      <c r="CO342" s="20">
        <f t="shared" si="831"/>
        <v>120000</v>
      </c>
      <c r="CP342" s="20">
        <f t="shared" si="832"/>
        <v>2</v>
      </c>
      <c r="CQ342" s="64">
        <f t="shared" si="833"/>
        <v>8.428131509999999E-3</v>
      </c>
      <c r="CR342" s="64">
        <f t="shared" si="834"/>
        <v>3.7926591794999992E-2</v>
      </c>
      <c r="CS342" s="36">
        <f t="shared" si="835"/>
        <v>12.563700985010698</v>
      </c>
      <c r="CT342" s="36">
        <f t="shared" si="836"/>
        <v>10.225752802950424</v>
      </c>
      <c r="CU342" s="36">
        <f t="shared" si="837"/>
        <v>0.80093581587537233</v>
      </c>
      <c r="CV342" s="36">
        <f t="shared" si="897"/>
        <v>11.026688618825796</v>
      </c>
      <c r="CW342" s="36">
        <f t="shared" si="838"/>
        <v>0</v>
      </c>
      <c r="CX342" s="36">
        <f t="shared" si="839"/>
        <v>0</v>
      </c>
      <c r="CY342" s="36">
        <f t="shared" si="840"/>
        <v>0</v>
      </c>
      <c r="CZ342" s="36">
        <f t="shared" si="898"/>
        <v>0</v>
      </c>
      <c r="DA342" s="64">
        <f t="shared" si="841"/>
        <v>9.7908650488665039E-3</v>
      </c>
      <c r="DB342" s="70">
        <f t="shared" si="899"/>
        <v>0.99030406652728764</v>
      </c>
      <c r="DC342" s="70">
        <f>PRODUCT($DB$8:DB342)</f>
        <v>3.6942767448382444E-2</v>
      </c>
      <c r="DD342" s="36">
        <f t="shared" si="842"/>
        <v>206.5094629954346</v>
      </c>
      <c r="DE342" s="36">
        <f t="shared" si="843"/>
        <v>1221.9296419996854</v>
      </c>
      <c r="DF342" s="36">
        <f t="shared" si="844"/>
        <v>63.413935871864439</v>
      </c>
      <c r="DG342" s="36">
        <f t="shared" si="845"/>
        <v>0.53733518944030456</v>
      </c>
      <c r="DH342" s="36">
        <f t="shared" ca="1" si="846"/>
        <v>4.196659868671841E-14</v>
      </c>
      <c r="DI342" s="36">
        <f t="shared" si="847"/>
        <v>65.465468186191629</v>
      </c>
      <c r="DJ342" s="36">
        <f t="shared" ca="1" si="848"/>
        <v>1143.7622478728665</v>
      </c>
      <c r="DK342" s="36">
        <f t="shared" si="849"/>
        <v>0</v>
      </c>
      <c r="DL342" s="36">
        <f t="shared" si="850"/>
        <v>0</v>
      </c>
      <c r="DM342" s="36">
        <f t="shared" ca="1" si="851"/>
        <v>1143.7622478728665</v>
      </c>
      <c r="DN342" s="36">
        <f t="shared" ca="1" si="900"/>
        <v>1143.7622478728706</v>
      </c>
      <c r="DO342" s="64" cm="1">
        <f t="array" ref="DO342">IFERROR(INDEX(Tbl_FwdNom,$B342,MATCH(LIDt,Tbl_FwdNom_Cols,0)),0)</f>
        <v>8.6765750829999995</v>
      </c>
      <c r="DP342" s="64">
        <f t="shared" ca="1" si="901"/>
        <v>8.6146619760000007</v>
      </c>
      <c r="DQ342" s="64">
        <f t="shared" ca="1" si="852"/>
        <v>6.9101172236740727E-3</v>
      </c>
      <c r="DR342" s="70">
        <f t="shared" ca="1" si="853"/>
        <v>0.9931373048045965</v>
      </c>
      <c r="DS342" s="70">
        <f ca="1">PRODUCT($DR$8:DR342)</f>
        <v>4.5650092738588957E-2</v>
      </c>
      <c r="DT342" s="36">
        <f t="shared" ca="1" si="854"/>
        <v>1440.8847897856006</v>
      </c>
      <c r="DU342" s="36">
        <f t="shared" ca="1" si="855"/>
        <v>72.23372674638685</v>
      </c>
      <c r="DV342" s="36">
        <f t="shared" ca="1" si="856"/>
        <v>0.63255602527124388</v>
      </c>
      <c r="DW342" s="36">
        <f t="shared" ca="1" si="857"/>
        <v>4.5315136673826414E-14</v>
      </c>
      <c r="DX342" s="36">
        <f t="shared" ca="1" si="858"/>
        <v>231.59395178787966</v>
      </c>
      <c r="DY342" s="36">
        <f t="shared" ca="1" si="859"/>
        <v>2.4476473618035026</v>
      </c>
      <c r="DZ342" s="36">
        <f t="shared" ca="1" si="860"/>
        <v>72.483005057047421</v>
      </c>
      <c r="EA342" s="36">
        <f t="shared" ca="1" si="861"/>
        <v>0</v>
      </c>
      <c r="EB342" s="36">
        <f t="shared" ca="1" si="862"/>
        <v>1355.8226611376874</v>
      </c>
      <c r="EC342" s="36">
        <f t="shared" ca="1" si="863"/>
        <v>0</v>
      </c>
      <c r="ED342" s="36">
        <f t="shared" ca="1" si="864"/>
        <v>0</v>
      </c>
      <c r="EE342" s="36">
        <f t="shared" ca="1" si="902"/>
        <v>0</v>
      </c>
      <c r="EF342" s="36">
        <f t="shared" ca="1" si="865"/>
        <v>1355.8226611376874</v>
      </c>
      <c r="EG342" s="64"/>
      <c r="EH342" s="64"/>
      <c r="EI342" s="64"/>
      <c r="EJ342" s="70"/>
      <c r="EK342" s="70"/>
      <c r="EL342" s="70"/>
      <c r="EM342" s="70"/>
      <c r="EN342" s="70"/>
      <c r="EO342" s="36">
        <f t="shared" ca="1" si="866"/>
        <v>11.220511687143151</v>
      </c>
      <c r="EP342" s="36">
        <f t="shared" ca="1" si="867"/>
        <v>0</v>
      </c>
      <c r="EQ342" s="36">
        <f t="shared" si="868"/>
        <v>34.307649948313738</v>
      </c>
      <c r="ER342" s="36">
        <f t="shared" si="869"/>
        <v>1.2378776089389036</v>
      </c>
      <c r="ES342" s="36">
        <f t="shared" si="870"/>
        <v>-1.1304679070457184</v>
      </c>
      <c r="ET342" s="36">
        <f t="shared" ca="1" si="871"/>
        <v>0</v>
      </c>
      <c r="EU342" s="36">
        <f t="shared" ca="1" si="903"/>
        <v>1.2378776089389036</v>
      </c>
      <c r="EV342" s="36">
        <f t="shared" si="872"/>
        <v>1.0806437205869202</v>
      </c>
      <c r="EW342" s="36">
        <f t="shared" si="873"/>
        <v>44.845855512740727</v>
      </c>
      <c r="EX342" s="36">
        <f t="shared" ca="1" si="904"/>
        <v>81.472026790580287</v>
      </c>
      <c r="EY342" s="36">
        <f t="shared" si="874"/>
        <v>0</v>
      </c>
      <c r="EZ342" s="36">
        <f t="shared" si="875"/>
        <v>0</v>
      </c>
      <c r="FA342" s="36">
        <f t="shared" si="876"/>
        <v>0</v>
      </c>
      <c r="FB342" s="36">
        <f t="shared" si="877"/>
        <v>0</v>
      </c>
      <c r="FC342" s="36">
        <f t="shared" si="905"/>
        <v>0</v>
      </c>
      <c r="FD342" s="36">
        <f t="shared" si="878"/>
        <v>0</v>
      </c>
      <c r="FE342" s="36">
        <f t="shared" si="879"/>
        <v>0</v>
      </c>
      <c r="FF342" s="36">
        <f t="shared" si="906"/>
        <v>0</v>
      </c>
      <c r="FG342" s="36">
        <f t="shared" ca="1" si="880"/>
        <v>81.472026790580287</v>
      </c>
      <c r="FH342" s="36">
        <f t="shared" ca="1" si="881"/>
        <v>0.79768161956420802</v>
      </c>
      <c r="FI342" s="36">
        <f t="shared" ca="1" si="882"/>
        <v>-1.1670513916124243</v>
      </c>
      <c r="FJ342" s="36">
        <f t="shared" ca="1" si="883"/>
        <v>95.319034589077575</v>
      </c>
      <c r="FK342" s="36">
        <f t="shared" si="884"/>
        <v>0</v>
      </c>
      <c r="FL342" s="36">
        <f t="shared" si="885"/>
        <v>0</v>
      </c>
      <c r="FM342" s="36">
        <f t="shared" ca="1" si="886"/>
        <v>0</v>
      </c>
      <c r="FN342" s="36">
        <f t="shared" ca="1" si="908"/>
        <v>95.319034589077575</v>
      </c>
    </row>
    <row r="343" spans="2:170" x14ac:dyDescent="0.25">
      <c r="B343" s="2">
        <v>335</v>
      </c>
      <c r="C343" s="2">
        <f t="shared" si="762"/>
        <v>28</v>
      </c>
      <c r="D343" s="2">
        <f t="shared" si="759"/>
        <v>359</v>
      </c>
      <c r="E343" s="2">
        <f t="shared" si="757"/>
        <v>30</v>
      </c>
      <c r="F343" s="189">
        <f t="shared" si="761"/>
        <v>55915</v>
      </c>
      <c r="G343" s="2">
        <f t="shared" si="760"/>
        <v>1</v>
      </c>
      <c r="H343" s="187">
        <f t="shared" si="763"/>
        <v>62.5</v>
      </c>
      <c r="I343" s="186">
        <f t="shared" si="758"/>
        <v>62</v>
      </c>
      <c r="J343" s="2">
        <f t="shared" si="764"/>
        <v>0</v>
      </c>
      <c r="K343" s="2">
        <f t="shared" si="765"/>
        <v>1</v>
      </c>
      <c r="L343">
        <f t="shared" si="766"/>
        <v>2</v>
      </c>
      <c r="M343" s="190">
        <f t="shared" si="887"/>
        <v>6.8823059700000005E-3</v>
      </c>
      <c r="N343">
        <f t="shared" si="767"/>
        <v>1</v>
      </c>
      <c r="O343">
        <f t="shared" si="768"/>
        <v>100</v>
      </c>
      <c r="P343" s="58">
        <f t="shared" si="769"/>
        <v>3.0970376865E-2</v>
      </c>
      <c r="Q343" s="106">
        <f t="shared" si="770"/>
        <v>3.0970376865E-2</v>
      </c>
      <c r="R343" s="59">
        <f t="shared" si="771"/>
        <v>3.0970376865E-2</v>
      </c>
      <c r="S343" s="32">
        <f t="shared" si="888"/>
        <v>2.6182411393756988E-3</v>
      </c>
      <c r="T343">
        <f t="shared" si="772"/>
        <v>1</v>
      </c>
      <c r="U343" s="32">
        <f t="shared" si="889"/>
        <v>5.4624945E-4</v>
      </c>
      <c r="V343">
        <f t="shared" si="773"/>
        <v>1</v>
      </c>
      <c r="W343">
        <f t="shared" si="774"/>
        <v>100</v>
      </c>
      <c r="X343" s="58">
        <f t="shared" si="775"/>
        <v>2.4581225250000002E-3</v>
      </c>
      <c r="Y343" s="58">
        <f t="shared" si="776"/>
        <v>2.4581225250000002E-3</v>
      </c>
      <c r="Z343" s="32">
        <f t="shared" si="777"/>
        <v>2.4581225250000002E-3</v>
      </c>
      <c r="AA343" s="32">
        <f t="shared" si="778"/>
        <v>2.0507469166664016E-4</v>
      </c>
      <c r="AB343" s="59">
        <f t="shared" si="779"/>
        <v>4.9056245199999996E-3</v>
      </c>
      <c r="AC343" s="59">
        <f t="shared" si="780"/>
        <v>4.9056245199999996E-3</v>
      </c>
      <c r="AD343">
        <f t="shared" si="781"/>
        <v>1</v>
      </c>
      <c r="AE343" s="59">
        <f t="shared" si="782"/>
        <v>4.9056245199999996E-3</v>
      </c>
      <c r="AF343" s="59">
        <f t="shared" si="783"/>
        <v>4.1758461800000006E-3</v>
      </c>
      <c r="AG343" s="59">
        <f t="shared" si="784"/>
        <v>4.1758461800000006E-3</v>
      </c>
      <c r="AH343">
        <f t="shared" si="785"/>
        <v>1</v>
      </c>
      <c r="AI343" s="59">
        <f t="shared" si="786"/>
        <v>4.1758461800000006E-3</v>
      </c>
      <c r="AJ343" s="59">
        <f t="shared" si="787"/>
        <v>0</v>
      </c>
      <c r="AK343" s="59">
        <f t="shared" si="788"/>
        <v>0</v>
      </c>
      <c r="AL343" s="59">
        <f t="shared" si="789"/>
        <v>0</v>
      </c>
      <c r="AM343" s="12">
        <f t="shared" si="890"/>
        <v>3.215904895961736E-2</v>
      </c>
      <c r="AN343" s="12">
        <f t="shared" si="891"/>
        <v>0</v>
      </c>
      <c r="AO343" s="66">
        <f t="shared" si="790"/>
        <v>8.4200144989267432E-5</v>
      </c>
      <c r="AP343" s="66">
        <f t="shared" si="791"/>
        <v>6.5950070496859154E-6</v>
      </c>
      <c r="AQ343" s="59">
        <f t="shared" si="792"/>
        <v>1.5776021911617939E-4</v>
      </c>
      <c r="AR343" s="59">
        <f t="shared" si="793"/>
        <v>1.3429124175045115E-4</v>
      </c>
      <c r="AS343" s="59">
        <f t="shared" si="794"/>
        <v>0</v>
      </c>
      <c r="AT343" s="12">
        <f t="shared" si="795"/>
        <v>3.1776202346711781E-2</v>
      </c>
      <c r="AU343" s="59">
        <f t="shared" si="892"/>
        <v>4.2283884726934673E-18</v>
      </c>
      <c r="AV343" s="59">
        <f t="shared" si="893"/>
        <v>0</v>
      </c>
      <c r="AW343" s="70">
        <f t="shared" si="796"/>
        <v>0</v>
      </c>
      <c r="AX343" s="20">
        <f t="shared" si="797"/>
        <v>200000</v>
      </c>
      <c r="AY343" s="20">
        <f t="shared" si="798"/>
        <v>0</v>
      </c>
      <c r="AZ343" s="20">
        <f t="shared" si="799"/>
        <v>0</v>
      </c>
      <c r="BA343" s="20">
        <f t="shared" si="800"/>
        <v>200000</v>
      </c>
      <c r="BB343" s="36">
        <f t="shared" si="801"/>
        <v>1</v>
      </c>
      <c r="BC343" s="36">
        <f t="shared" si="802"/>
        <v>0</v>
      </c>
      <c r="BD343" s="80">
        <f t="shared" si="803"/>
        <v>16.840028997853487</v>
      </c>
      <c r="BE343" s="36">
        <f t="shared" si="804"/>
        <v>0</v>
      </c>
      <c r="BF343" s="36">
        <f t="shared" si="805"/>
        <v>0</v>
      </c>
      <c r="BG343" s="36">
        <f t="shared" si="806"/>
        <v>16.840028997853487</v>
      </c>
      <c r="BH343" s="36">
        <f t="shared" si="807"/>
        <v>1.3190014099371832</v>
      </c>
      <c r="BI343" s="36">
        <f t="shared" si="808"/>
        <v>0</v>
      </c>
      <c r="BJ343" s="36">
        <f t="shared" si="809"/>
        <v>0</v>
      </c>
      <c r="BK343" s="36">
        <f t="shared" si="810"/>
        <v>1.3190014099371832</v>
      </c>
      <c r="BL343" s="68">
        <f ca="1">IF(OR(AT343=0,E343&gt;ProjTerm),0,VLOOKUP(D343,'Life Events'!$AE$5:$AI$1206,5,FALSE))</f>
        <v>3.0883823913683819E-16</v>
      </c>
      <c r="BM343" s="93">
        <f t="shared" ca="1" si="811"/>
        <v>3.0883823913683819E-16</v>
      </c>
      <c r="BN343" s="93">
        <f t="shared" ca="1" si="812"/>
        <v>9.8137063792143324E-18</v>
      </c>
      <c r="BO343" s="36">
        <f t="shared" ca="1" si="813"/>
        <v>1.4932924790754016E-15</v>
      </c>
      <c r="BP343" s="36">
        <f t="shared" si="814"/>
        <v>7.5913446118276414E-3</v>
      </c>
      <c r="BQ343" s="36">
        <f t="shared" si="815"/>
        <v>98.309138206445596</v>
      </c>
      <c r="BR343" s="36">
        <f t="shared" si="816"/>
        <v>154.78110000000001</v>
      </c>
      <c r="BS343" s="36">
        <f t="shared" si="817"/>
        <v>152.16396551645678</v>
      </c>
      <c r="BT343" s="36">
        <f t="shared" si="818"/>
        <v>4.8351929581290047</v>
      </c>
      <c r="BU343" s="70" cm="1">
        <f t="array" ref="BU343">IF(AND(ActInt=1,$J343=0),INDEX(Tbl_FwdNom,$B343-IVP,MATCH(ValnDt,Tbl_FwdNom_Cols)),INDEX(Tbl_FwdNom,$B343,MATCH(StartDt,Tbl_FwdNom_Cols)))</f>
        <v>12.401720034</v>
      </c>
      <c r="BV343" s="70" cm="1">
        <f t="array" ref="BV343">INDEX(Tbl_FwdReal,$B343,MATCH(StartDt,Tbl_FwdReal_Cols))</f>
        <v>4.9305703489999999</v>
      </c>
      <c r="BW343" s="70" cm="1">
        <f t="array" ref="BW343">IF(RunType&lt;&gt;"OPN",INDEX(Tbl_FwdReal,$B343,MATCH(ValnDt,Tbl_FwdReal_Cols)),IF(AND($J343=0,ActInt=1),INDEX(Tbl_FwdReal,$B343-IVP,MATCH(ValnDt,Tbl_FwdReal_Cols)),-999))*$K343</f>
        <v>4.9305703489999999</v>
      </c>
      <c r="BX343" s="70">
        <f t="shared" si="819"/>
        <v>4.9305703489999998E-2</v>
      </c>
      <c r="BY343" s="70">
        <f t="shared" si="894"/>
        <v>7.1200887026067639E-2</v>
      </c>
      <c r="BZ343" s="64">
        <f t="shared" si="907"/>
        <v>5.7481528822311834E-3</v>
      </c>
      <c r="CA343" s="70" cm="1">
        <f t="array" ref="CA343">IF($J343=1,CA342*(1+INDEX(Tbl_CPI,$B343,MATCH(IF(RunType="OPN",StartDt,ValnDt),Tbl_CPI_Cols))),0)</f>
        <v>0</v>
      </c>
      <c r="CB343" s="70">
        <f t="shared" si="895"/>
        <v>6.9532096532582042</v>
      </c>
      <c r="CC343" s="70">
        <f t="shared" si="896"/>
        <v>6.5290428231937803</v>
      </c>
      <c r="CD343" s="36">
        <f t="shared" si="820"/>
        <v>35.246422556415659</v>
      </c>
      <c r="CE343" s="36">
        <f t="shared" si="821"/>
        <v>1.5748970430953275</v>
      </c>
      <c r="CF343" s="36">
        <f t="shared" si="822"/>
        <v>0</v>
      </c>
      <c r="CG343" s="36">
        <f t="shared" si="823"/>
        <v>1.1841386197583921</v>
      </c>
      <c r="CH343" s="36">
        <f t="shared" si="824"/>
        <v>1.1334914286431328</v>
      </c>
      <c r="CI343" s="36">
        <f t="shared" si="825"/>
        <v>0</v>
      </c>
      <c r="CJ343" s="36">
        <f t="shared" si="826"/>
        <v>0</v>
      </c>
      <c r="CK343" s="36">
        <f t="shared" si="827"/>
        <v>0</v>
      </c>
      <c r="CL343" s="36">
        <f t="shared" si="828"/>
        <v>5.0647191115259248E-2</v>
      </c>
      <c r="CM343" s="36">
        <f t="shared" si="829"/>
        <v>1.1841386197583921</v>
      </c>
      <c r="CN343" s="36">
        <f t="shared" ca="1" si="830"/>
        <v>13.31624610504984</v>
      </c>
      <c r="CO343" s="20">
        <f t="shared" si="831"/>
        <v>120000</v>
      </c>
      <c r="CP343" s="20">
        <f t="shared" si="832"/>
        <v>2</v>
      </c>
      <c r="CQ343" s="64">
        <f t="shared" si="833"/>
        <v>8.428131509999999E-3</v>
      </c>
      <c r="CR343" s="64">
        <f t="shared" si="834"/>
        <v>3.7926591794999992E-2</v>
      </c>
      <c r="CS343" s="36">
        <f t="shared" si="835"/>
        <v>12.414132806744298</v>
      </c>
      <c r="CT343" s="36">
        <f t="shared" si="836"/>
        <v>10.104017398712092</v>
      </c>
      <c r="CU343" s="36">
        <f t="shared" si="837"/>
        <v>0.79140084596230986</v>
      </c>
      <c r="CV343" s="36">
        <f t="shared" si="897"/>
        <v>10.895418244674401</v>
      </c>
      <c r="CW343" s="36">
        <f t="shared" si="838"/>
        <v>0</v>
      </c>
      <c r="CX343" s="36">
        <f t="shared" si="839"/>
        <v>0</v>
      </c>
      <c r="CY343" s="36">
        <f t="shared" si="840"/>
        <v>0</v>
      </c>
      <c r="CZ343" s="36">
        <f t="shared" si="898"/>
        <v>0</v>
      </c>
      <c r="DA343" s="64">
        <f t="shared" si="841"/>
        <v>9.7900330569264948E-3</v>
      </c>
      <c r="DB343" s="70">
        <f t="shared" si="899"/>
        <v>0.99030488246423942</v>
      </c>
      <c r="DC343" s="70">
        <f>PRODUCT($DB$8:DB343)</f>
        <v>3.6584602975874105E-2</v>
      </c>
      <c r="DD343" s="36">
        <f t="shared" si="842"/>
        <v>203.69600450659905</v>
      </c>
      <c r="DE343" s="36">
        <f t="shared" si="843"/>
        <v>1217.052344590247</v>
      </c>
      <c r="DF343" s="36">
        <f t="shared" si="844"/>
        <v>62.715758990382625</v>
      </c>
      <c r="DG343" s="36">
        <f t="shared" si="845"/>
        <v>0.5350043740957473</v>
      </c>
      <c r="DH343" s="36">
        <f t="shared" ca="1" si="846"/>
        <v>4.0884160596072748E-14</v>
      </c>
      <c r="DI343" s="36">
        <f t="shared" si="847"/>
        <v>64.910645907831807</v>
      </c>
      <c r="DJ343" s="36">
        <f t="shared" ca="1" si="848"/>
        <v>1140.4477406077667</v>
      </c>
      <c r="DK343" s="36">
        <f t="shared" si="849"/>
        <v>0</v>
      </c>
      <c r="DL343" s="36">
        <f t="shared" si="850"/>
        <v>0</v>
      </c>
      <c r="DM343" s="36">
        <f t="shared" ca="1" si="851"/>
        <v>1140.4477406077667</v>
      </c>
      <c r="DN343" s="36">
        <f t="shared" ca="1" si="900"/>
        <v>1140.4477406077708</v>
      </c>
      <c r="DO343" s="64" cm="1">
        <f t="array" ref="DO343">IFERROR(INDEX(Tbl_FwdNom,$B343,MATCH(LIDt,Tbl_FwdNom_Cols,0)),0)</f>
        <v>8.6748547980000001</v>
      </c>
      <c r="DP343" s="64">
        <f t="shared" ca="1" si="901"/>
        <v>8.6129426710000008</v>
      </c>
      <c r="DQ343" s="64">
        <f t="shared" ca="1" si="852"/>
        <v>6.9087889820660386E-3</v>
      </c>
      <c r="DR343" s="70">
        <f t="shared" ca="1" si="853"/>
        <v>0.99313861487985378</v>
      </c>
      <c r="DS343" s="70">
        <f ca="1">PRODUCT($DR$8:DR343)</f>
        <v>4.5336869871539107E-2</v>
      </c>
      <c r="DT343" s="36">
        <f t="shared" ca="1" si="854"/>
        <v>1433.9995297478442</v>
      </c>
      <c r="DU343" s="36">
        <f t="shared" ca="1" si="855"/>
        <v>71.413772911928675</v>
      </c>
      <c r="DV343" s="36">
        <f t="shared" ca="1" si="856"/>
        <v>0.62933487675734967</v>
      </c>
      <c r="DW343" s="36">
        <f t="shared" ca="1" si="857"/>
        <v>4.4134916911723961E-14</v>
      </c>
      <c r="DX343" s="36">
        <f t="shared" ca="1" si="858"/>
        <v>228.3587925721759</v>
      </c>
      <c r="DY343" s="36">
        <f t="shared" ca="1" si="859"/>
        <v>2.4135605390575048</v>
      </c>
      <c r="DZ343" s="36">
        <f t="shared" ca="1" si="860"/>
        <v>71.842452362035971</v>
      </c>
      <c r="EA343" s="36">
        <f t="shared" ca="1" si="861"/>
        <v>0</v>
      </c>
      <c r="EB343" s="36">
        <f t="shared" ca="1" si="862"/>
        <v>1350.6811881119331</v>
      </c>
      <c r="EC343" s="36">
        <f t="shared" ca="1" si="863"/>
        <v>0</v>
      </c>
      <c r="ED343" s="36">
        <f t="shared" ca="1" si="864"/>
        <v>0</v>
      </c>
      <c r="EE343" s="36">
        <f t="shared" ca="1" si="902"/>
        <v>0</v>
      </c>
      <c r="EF343" s="36">
        <f t="shared" ca="1" si="865"/>
        <v>1350.6811881119331</v>
      </c>
      <c r="EG343" s="64"/>
      <c r="EH343" s="64"/>
      <c r="EI343" s="64"/>
      <c r="EJ343" s="70"/>
      <c r="EK343" s="70"/>
      <c r="EL343" s="70"/>
      <c r="EM343" s="70"/>
      <c r="EN343" s="70"/>
      <c r="EO343" s="36">
        <f t="shared" ca="1" si="866"/>
        <v>11.1858774597085</v>
      </c>
      <c r="EP343" s="36">
        <f t="shared" ca="1" si="867"/>
        <v>0</v>
      </c>
      <c r="EQ343" s="36">
        <f t="shared" si="868"/>
        <v>34.158832602071222</v>
      </c>
      <c r="ER343" s="36">
        <f t="shared" si="869"/>
        <v>1.2210129228538618</v>
      </c>
      <c r="ES343" s="36">
        <f t="shared" si="870"/>
        <v>-1.1150665569898894</v>
      </c>
      <c r="ET343" s="36">
        <f t="shared" ca="1" si="871"/>
        <v>0</v>
      </c>
      <c r="EU343" s="36">
        <f t="shared" ca="1" si="903"/>
        <v>1.2210129228538618</v>
      </c>
      <c r="EV343" s="36">
        <f t="shared" si="872"/>
        <v>1.0714852248522524</v>
      </c>
      <c r="EW343" s="36">
        <f t="shared" si="873"/>
        <v>44.651326268754737</v>
      </c>
      <c r="EX343" s="36">
        <f t="shared" ca="1" si="904"/>
        <v>81.102657018532071</v>
      </c>
      <c r="EY343" s="36">
        <f t="shared" si="874"/>
        <v>0</v>
      </c>
      <c r="EZ343" s="36">
        <f t="shared" si="875"/>
        <v>0</v>
      </c>
      <c r="FA343" s="36">
        <f t="shared" si="876"/>
        <v>0</v>
      </c>
      <c r="FB343" s="36">
        <f t="shared" si="877"/>
        <v>0</v>
      </c>
      <c r="FC343" s="36">
        <f t="shared" si="905"/>
        <v>0</v>
      </c>
      <c r="FD343" s="36">
        <f t="shared" si="878"/>
        <v>0</v>
      </c>
      <c r="FE343" s="36">
        <f t="shared" si="879"/>
        <v>0</v>
      </c>
      <c r="FF343" s="36">
        <f t="shared" si="906"/>
        <v>0</v>
      </c>
      <c r="FG343" s="36">
        <f t="shared" ca="1" si="880"/>
        <v>81.102657018532071</v>
      </c>
      <c r="FH343" s="36">
        <f t="shared" ca="1" si="881"/>
        <v>0.79399769321600056</v>
      </c>
      <c r="FI343" s="36">
        <f t="shared" ca="1" si="882"/>
        <v>-1.1531540946411112</v>
      </c>
      <c r="FJ343" s="36">
        <f t="shared" ca="1" si="883"/>
        <v>94.824419590386654</v>
      </c>
      <c r="FK343" s="36">
        <f t="shared" si="884"/>
        <v>0</v>
      </c>
      <c r="FL343" s="36">
        <f t="shared" si="885"/>
        <v>0</v>
      </c>
      <c r="FM343" s="36">
        <f t="shared" ca="1" si="886"/>
        <v>0</v>
      </c>
      <c r="FN343" s="36">
        <f t="shared" ca="1" si="908"/>
        <v>94.824419590386654</v>
      </c>
    </row>
    <row r="344" spans="2:170" x14ac:dyDescent="0.25">
      <c r="B344" s="2">
        <v>336</v>
      </c>
      <c r="C344" s="2">
        <f t="shared" si="762"/>
        <v>28</v>
      </c>
      <c r="D344" s="2">
        <f t="shared" si="759"/>
        <v>360</v>
      </c>
      <c r="E344" s="2">
        <f t="shared" si="757"/>
        <v>30</v>
      </c>
      <c r="F344" s="189">
        <f t="shared" si="761"/>
        <v>55943</v>
      </c>
      <c r="G344" s="2">
        <f t="shared" si="760"/>
        <v>2</v>
      </c>
      <c r="H344" s="187">
        <f t="shared" si="763"/>
        <v>62.583333333333336</v>
      </c>
      <c r="I344" s="186">
        <f t="shared" si="758"/>
        <v>62</v>
      </c>
      <c r="J344" s="2">
        <f t="shared" si="764"/>
        <v>0</v>
      </c>
      <c r="K344" s="2">
        <f t="shared" si="765"/>
        <v>1</v>
      </c>
      <c r="L344">
        <f t="shared" si="766"/>
        <v>2</v>
      </c>
      <c r="M344" s="190">
        <f t="shared" si="887"/>
        <v>6.8823059700000005E-3</v>
      </c>
      <c r="N344">
        <f t="shared" si="767"/>
        <v>1</v>
      </c>
      <c r="O344">
        <f t="shared" si="768"/>
        <v>100</v>
      </c>
      <c r="P344" s="58">
        <f t="shared" si="769"/>
        <v>3.0970376865E-2</v>
      </c>
      <c r="Q344" s="106">
        <f t="shared" si="770"/>
        <v>3.0970376865E-2</v>
      </c>
      <c r="R344" s="59">
        <f t="shared" si="771"/>
        <v>3.0970376865E-2</v>
      </c>
      <c r="S344" s="32">
        <f t="shared" si="888"/>
        <v>2.6182411393756988E-3</v>
      </c>
      <c r="T344">
        <f t="shared" si="772"/>
        <v>1</v>
      </c>
      <c r="U344" s="32">
        <f t="shared" si="889"/>
        <v>5.4624945E-4</v>
      </c>
      <c r="V344">
        <f t="shared" si="773"/>
        <v>1</v>
      </c>
      <c r="W344">
        <f t="shared" si="774"/>
        <v>100</v>
      </c>
      <c r="X344" s="58">
        <f t="shared" si="775"/>
        <v>2.4581225250000002E-3</v>
      </c>
      <c r="Y344" s="58">
        <f t="shared" si="776"/>
        <v>2.4581225250000002E-3</v>
      </c>
      <c r="Z344" s="32">
        <f t="shared" si="777"/>
        <v>2.4581225250000002E-3</v>
      </c>
      <c r="AA344" s="32">
        <f t="shared" si="778"/>
        <v>2.0507469166664016E-4</v>
      </c>
      <c r="AB344" s="59">
        <f t="shared" si="779"/>
        <v>4.9056245199999996E-3</v>
      </c>
      <c r="AC344" s="59">
        <f t="shared" si="780"/>
        <v>4.9056245199999996E-3</v>
      </c>
      <c r="AD344">
        <f t="shared" si="781"/>
        <v>1</v>
      </c>
      <c r="AE344" s="59">
        <f t="shared" si="782"/>
        <v>4.9056245199999996E-3</v>
      </c>
      <c r="AF344" s="59">
        <f t="shared" si="783"/>
        <v>4.1758461800000006E-3</v>
      </c>
      <c r="AG344" s="59">
        <f t="shared" si="784"/>
        <v>4.1758461800000006E-3</v>
      </c>
      <c r="AH344">
        <f t="shared" si="785"/>
        <v>1</v>
      </c>
      <c r="AI344" s="59">
        <f t="shared" si="786"/>
        <v>4.1758461800000006E-3</v>
      </c>
      <c r="AJ344" s="59">
        <f t="shared" si="787"/>
        <v>0</v>
      </c>
      <c r="AK344" s="59">
        <f t="shared" si="788"/>
        <v>0</v>
      </c>
      <c r="AL344" s="59">
        <f t="shared" si="789"/>
        <v>0</v>
      </c>
      <c r="AM344" s="12">
        <f t="shared" si="890"/>
        <v>3.1776202346711781E-2</v>
      </c>
      <c r="AN344" s="12">
        <f t="shared" si="891"/>
        <v>0</v>
      </c>
      <c r="AO344" s="66">
        <f t="shared" si="790"/>
        <v>8.3197760237287412E-5</v>
      </c>
      <c r="AP344" s="66">
        <f t="shared" si="791"/>
        <v>6.5164948985886863E-6</v>
      </c>
      <c r="AQ344" s="59">
        <f t="shared" si="792"/>
        <v>1.5588211738451084E-4</v>
      </c>
      <c r="AR344" s="59">
        <f t="shared" si="793"/>
        <v>1.3269253318442343E-4</v>
      </c>
      <c r="AS344" s="59">
        <f t="shared" si="794"/>
        <v>0</v>
      </c>
      <c r="AT344" s="12">
        <f t="shared" si="795"/>
        <v>3.1397913441006974E-2</v>
      </c>
      <c r="AU344" s="59">
        <f t="shared" si="892"/>
        <v>3.1441863002079629E-18</v>
      </c>
      <c r="AV344" s="59">
        <f t="shared" si="893"/>
        <v>0</v>
      </c>
      <c r="AW344" s="70">
        <f t="shared" si="796"/>
        <v>0</v>
      </c>
      <c r="AX344" s="20">
        <f t="shared" si="797"/>
        <v>200000</v>
      </c>
      <c r="AY344" s="20">
        <f t="shared" si="798"/>
        <v>0</v>
      </c>
      <c r="AZ344" s="20">
        <f t="shared" si="799"/>
        <v>0</v>
      </c>
      <c r="BA344" s="20">
        <f t="shared" si="800"/>
        <v>200000</v>
      </c>
      <c r="BB344" s="36">
        <f t="shared" si="801"/>
        <v>1</v>
      </c>
      <c r="BC344" s="36">
        <f t="shared" si="802"/>
        <v>0</v>
      </c>
      <c r="BD344" s="80">
        <f t="shared" si="803"/>
        <v>16.639552047457482</v>
      </c>
      <c r="BE344" s="36">
        <f t="shared" si="804"/>
        <v>0</v>
      </c>
      <c r="BF344" s="36">
        <f t="shared" si="805"/>
        <v>0</v>
      </c>
      <c r="BG344" s="36">
        <f t="shared" si="806"/>
        <v>16.639552047457482</v>
      </c>
      <c r="BH344" s="36">
        <f t="shared" si="807"/>
        <v>1.3032989797177372</v>
      </c>
      <c r="BI344" s="36">
        <f t="shared" si="808"/>
        <v>0</v>
      </c>
      <c r="BJ344" s="36">
        <f t="shared" si="809"/>
        <v>0</v>
      </c>
      <c r="BK344" s="36">
        <f t="shared" si="810"/>
        <v>1.3032989797177372</v>
      </c>
      <c r="BL344" s="68">
        <f ca="1">IF(OR(AT344=0,E344&gt;ProjTerm),0,VLOOKUP(D344,'Life Events'!$AE$5:$AI$1206,5,FALSE))</f>
        <v>3.0516158582729113E-16</v>
      </c>
      <c r="BM344" s="93">
        <f t="shared" ca="1" si="811"/>
        <v>3.0516158582729113E-16</v>
      </c>
      <c r="BN344" s="93">
        <f t="shared" ca="1" si="812"/>
        <v>9.5814370573257078E-18</v>
      </c>
      <c r="BO344" s="36">
        <f t="shared" ca="1" si="813"/>
        <v>1.4579494579890102E-15</v>
      </c>
      <c r="BP344" s="36">
        <f t="shared" si="814"/>
        <v>7.5009712747402561E-3</v>
      </c>
      <c r="BQ344" s="36">
        <f t="shared" si="815"/>
        <v>98.309138206445596</v>
      </c>
      <c r="BR344" s="36">
        <f t="shared" si="816"/>
        <v>154.78110000000001</v>
      </c>
      <c r="BS344" s="36">
        <f t="shared" si="817"/>
        <v>152.16396551645678</v>
      </c>
      <c r="BT344" s="36">
        <f t="shared" si="818"/>
        <v>4.7776310181260797</v>
      </c>
      <c r="BU344" s="70" cm="1">
        <f t="array" ref="BU344">IF(AND(ActInt=1,$J344=0),INDEX(Tbl_FwdNom,$B344-IVP,MATCH(ValnDt,Tbl_FwdNom_Cols)),INDEX(Tbl_FwdNom,$B344,MATCH(StartDt,Tbl_FwdNom_Cols)))</f>
        <v>12.400679265000001</v>
      </c>
      <c r="BV344" s="70" cm="1">
        <f t="array" ref="BV344">INDEX(Tbl_FwdReal,$B344,MATCH(StartDt,Tbl_FwdReal_Cols))</f>
        <v>4.9271396300000001</v>
      </c>
      <c r="BW344" s="70" cm="1">
        <f t="array" ref="BW344">IF(RunType&lt;&gt;"OPN",INDEX(Tbl_FwdReal,$B344,MATCH(ValnDt,Tbl_FwdReal_Cols)),IF(AND($J344=0,ActInt=1),INDEX(Tbl_FwdReal,$B344-IVP,MATCH(ValnDt,Tbl_FwdReal_Cols)),-999))*$K344</f>
        <v>4.9271396300000001</v>
      </c>
      <c r="BX344" s="70">
        <f t="shared" si="819"/>
        <v>4.9271396299999999E-2</v>
      </c>
      <c r="BY344" s="70">
        <f t="shared" si="894"/>
        <v>7.1225992258567405E-2</v>
      </c>
      <c r="BZ344" s="64">
        <f t="shared" si="907"/>
        <v>5.7501171317555499E-3</v>
      </c>
      <c r="CA344" s="70" cm="1">
        <f t="array" ref="CA344">IF($J344=1,CA343*(1+INDEX(Tbl_CPI,$B344,MATCH(IF(RunType="OPN",StartDt,ValnDt),Tbl_CPI_Cols))),0)</f>
        <v>0</v>
      </c>
      <c r="CB344" s="70">
        <f t="shared" si="895"/>
        <v>6.9931914232060919</v>
      </c>
      <c r="CC344" s="70">
        <f t="shared" si="896"/>
        <v>6.9931914232060919</v>
      </c>
      <c r="CD344" s="36">
        <f t="shared" si="820"/>
        <v>35.246422556415659</v>
      </c>
      <c r="CE344" s="36">
        <f t="shared" si="821"/>
        <v>1.5748970430953275</v>
      </c>
      <c r="CF344" s="36">
        <f t="shared" si="822"/>
        <v>0</v>
      </c>
      <c r="CG344" s="36">
        <f t="shared" si="823"/>
        <v>1.1700417022670055</v>
      </c>
      <c r="CH344" s="36">
        <f t="shared" si="824"/>
        <v>1.1199974551503704</v>
      </c>
      <c r="CI344" s="36">
        <f t="shared" si="825"/>
        <v>0</v>
      </c>
      <c r="CJ344" s="36">
        <f t="shared" si="826"/>
        <v>0</v>
      </c>
      <c r="CK344" s="36">
        <f t="shared" si="827"/>
        <v>0</v>
      </c>
      <c r="CL344" s="36">
        <f t="shared" si="828"/>
        <v>5.0044247116635188E-2</v>
      </c>
      <c r="CM344" s="36">
        <f t="shared" si="829"/>
        <v>1.1700417022670055</v>
      </c>
      <c r="CN344" s="36">
        <f t="shared" ca="1" si="830"/>
        <v>13.157719037774401</v>
      </c>
      <c r="CO344" s="20">
        <f t="shared" si="831"/>
        <v>120000</v>
      </c>
      <c r="CP344" s="20">
        <f t="shared" si="832"/>
        <v>2</v>
      </c>
      <c r="CQ344" s="64">
        <f t="shared" si="833"/>
        <v>8.428131509999999E-3</v>
      </c>
      <c r="CR344" s="64">
        <f t="shared" si="834"/>
        <v>3.7926591794999992E-2</v>
      </c>
      <c r="CS344" s="36">
        <f t="shared" si="835"/>
        <v>12.266345205712</v>
      </c>
      <c r="CT344" s="36">
        <f t="shared" si="836"/>
        <v>9.9837312284744897</v>
      </c>
      <c r="CU344" s="36">
        <f t="shared" si="837"/>
        <v>0.78197938783064236</v>
      </c>
      <c r="CV344" s="36">
        <f t="shared" si="897"/>
        <v>10.765710616305132</v>
      </c>
      <c r="CW344" s="36">
        <f t="shared" si="838"/>
        <v>0</v>
      </c>
      <c r="CX344" s="36">
        <f t="shared" si="839"/>
        <v>0</v>
      </c>
      <c r="CY344" s="36">
        <f t="shared" si="840"/>
        <v>0</v>
      </c>
      <c r="CZ344" s="36">
        <f t="shared" si="898"/>
        <v>0</v>
      </c>
      <c r="DA344" s="64">
        <f t="shared" si="841"/>
        <v>9.7892538854105204E-3</v>
      </c>
      <c r="DB344" s="70">
        <f t="shared" si="899"/>
        <v>0.99030564660126463</v>
      </c>
      <c r="DC344" s="70">
        <f>PRODUCT($DB$8:DB344)</f>
        <v>3.6229938905673553E-2</v>
      </c>
      <c r="DD344" s="36">
        <f t="shared" si="842"/>
        <v>200.91240539203181</v>
      </c>
      <c r="DE344" s="36">
        <f t="shared" si="843"/>
        <v>1212.3268269358175</v>
      </c>
      <c r="DF344" s="36">
        <f t="shared" si="844"/>
        <v>62.026400498037958</v>
      </c>
      <c r="DG344" s="36">
        <f t="shared" si="845"/>
        <v>0.53274069646883548</v>
      </c>
      <c r="DH344" s="36">
        <f t="shared" ca="1" si="846"/>
        <v>3.9826436566050592E-14</v>
      </c>
      <c r="DI344" s="36">
        <f t="shared" si="847"/>
        <v>64.364577162942538</v>
      </c>
      <c r="DJ344" s="36">
        <f t="shared" ca="1" si="848"/>
        <v>1137.2726585082974</v>
      </c>
      <c r="DK344" s="36">
        <f t="shared" si="849"/>
        <v>0</v>
      </c>
      <c r="DL344" s="36">
        <f t="shared" si="850"/>
        <v>0</v>
      </c>
      <c r="DM344" s="36">
        <f t="shared" ca="1" si="851"/>
        <v>1137.2726585082974</v>
      </c>
      <c r="DN344" s="36">
        <f t="shared" ca="1" si="900"/>
        <v>1137.2726585083017</v>
      </c>
      <c r="DO344" s="64" cm="1">
        <f t="array" ref="DO344">IFERROR(INDEX(Tbl_FwdNom,$B344,MATCH(LIDt,Tbl_FwdNom_Cols,0)),0)</f>
        <v>8.6731345409999996</v>
      </c>
      <c r="DP344" s="64">
        <f t="shared" ca="1" si="901"/>
        <v>8.6112233929999995</v>
      </c>
      <c r="DQ344" s="64">
        <f t="shared" ca="1" si="852"/>
        <v>6.9074607420436251E-3</v>
      </c>
      <c r="DR344" s="70">
        <f t="shared" ca="1" si="853"/>
        <v>0.99313992495700332</v>
      </c>
      <c r="DS344" s="70">
        <f ca="1">PRODUCT($DR$8:DR344)</f>
        <v>4.502585554200577E-2</v>
      </c>
      <c r="DT344" s="36">
        <f t="shared" ca="1" si="854"/>
        <v>1427.2652731562289</v>
      </c>
      <c r="DU344" s="36">
        <f t="shared" ca="1" si="855"/>
        <v>70.603761765041298</v>
      </c>
      <c r="DV344" s="36">
        <f t="shared" ca="1" si="856"/>
        <v>0.62618101143740967</v>
      </c>
      <c r="DW344" s="36">
        <f t="shared" ca="1" si="857"/>
        <v>4.2981827659656043E-14</v>
      </c>
      <c r="DX344" s="36">
        <f t="shared" ca="1" si="858"/>
        <v>225.15854094884261</v>
      </c>
      <c r="DY344" s="36">
        <f t="shared" ca="1" si="859"/>
        <v>2.3798421879406315</v>
      </c>
      <c r="DZ344" s="36">
        <f t="shared" ca="1" si="860"/>
        <v>71.210967487735871</v>
      </c>
      <c r="EA344" s="36">
        <f t="shared" ca="1" si="861"/>
        <v>0</v>
      </c>
      <c r="EB344" s="36">
        <f t="shared" ca="1" si="862"/>
        <v>1345.6751226366666</v>
      </c>
      <c r="EC344" s="36">
        <f t="shared" ca="1" si="863"/>
        <v>0</v>
      </c>
      <c r="ED344" s="36">
        <f t="shared" ca="1" si="864"/>
        <v>0</v>
      </c>
      <c r="EE344" s="36">
        <f t="shared" ca="1" si="902"/>
        <v>0</v>
      </c>
      <c r="EF344" s="36">
        <f t="shared" ca="1" si="865"/>
        <v>1345.6751226366666</v>
      </c>
      <c r="EG344" s="64"/>
      <c r="EH344" s="64"/>
      <c r="EI344" s="64"/>
      <c r="EJ344" s="70"/>
      <c r="EK344" s="70"/>
      <c r="EL344" s="70"/>
      <c r="EM344" s="70"/>
      <c r="EN344" s="70"/>
      <c r="EO344" s="36">
        <f t="shared" ca="1" si="866"/>
        <v>11.152678640572219</v>
      </c>
      <c r="EP344" s="36">
        <f t="shared" ca="1" si="867"/>
        <v>0</v>
      </c>
      <c r="EQ344" s="36">
        <f t="shared" si="868"/>
        <v>34.014301848928447</v>
      </c>
      <c r="ER344" s="36">
        <f t="shared" si="869"/>
        <v>1.2043272225174024</v>
      </c>
      <c r="ES344" s="36">
        <f t="shared" si="870"/>
        <v>-1.0998286622248989</v>
      </c>
      <c r="ET344" s="36">
        <f t="shared" ca="1" si="871"/>
        <v>0</v>
      </c>
      <c r="EU344" s="36">
        <f t="shared" ca="1" si="903"/>
        <v>1.2043272225174024</v>
      </c>
      <c r="EV344" s="36">
        <f t="shared" si="872"/>
        <v>1.0624712243948655</v>
      </c>
      <c r="EW344" s="36">
        <f t="shared" si="873"/>
        <v>44.462400321266252</v>
      </c>
      <c r="EX344" s="36">
        <f t="shared" ca="1" si="904"/>
        <v>80.74350061710696</v>
      </c>
      <c r="EY344" s="36">
        <f t="shared" si="874"/>
        <v>0</v>
      </c>
      <c r="EZ344" s="36">
        <f t="shared" si="875"/>
        <v>0</v>
      </c>
      <c r="FA344" s="36">
        <f t="shared" si="876"/>
        <v>0</v>
      </c>
      <c r="FB344" s="36">
        <f t="shared" si="877"/>
        <v>0</v>
      </c>
      <c r="FC344" s="36">
        <f t="shared" si="905"/>
        <v>0</v>
      </c>
      <c r="FD344" s="36">
        <f t="shared" si="878"/>
        <v>0</v>
      </c>
      <c r="FE344" s="36">
        <f t="shared" si="879"/>
        <v>0</v>
      </c>
      <c r="FF344" s="36">
        <f t="shared" si="906"/>
        <v>0</v>
      </c>
      <c r="FG344" s="36">
        <f t="shared" ca="1" si="880"/>
        <v>80.74350061710696</v>
      </c>
      <c r="FH344" s="36">
        <f t="shared" ca="1" si="881"/>
        <v>0.79041862713766109</v>
      </c>
      <c r="FI344" s="36">
        <f t="shared" ca="1" si="882"/>
        <v>-1.1406570780091765</v>
      </c>
      <c r="FJ344" s="36">
        <f t="shared" ca="1" si="883"/>
        <v>94.338758468085146</v>
      </c>
      <c r="FK344" s="36">
        <f t="shared" si="884"/>
        <v>0</v>
      </c>
      <c r="FL344" s="36">
        <f t="shared" si="885"/>
        <v>0</v>
      </c>
      <c r="FM344" s="36">
        <f t="shared" ca="1" si="886"/>
        <v>0</v>
      </c>
      <c r="FN344" s="36">
        <f t="shared" ca="1" si="908"/>
        <v>94.338758468085146</v>
      </c>
    </row>
    <row r="345" spans="2:170" x14ac:dyDescent="0.25">
      <c r="B345" s="2">
        <v>337</v>
      </c>
      <c r="C345" s="2">
        <f t="shared" si="762"/>
        <v>29</v>
      </c>
      <c r="D345" s="2">
        <f t="shared" si="759"/>
        <v>361</v>
      </c>
      <c r="E345" s="2">
        <f t="shared" ref="E345:E408" si="909">IF(D345&lt;=0,0,ROUNDUP(D345/12,0))</f>
        <v>31</v>
      </c>
      <c r="F345" s="189">
        <f t="shared" si="761"/>
        <v>55974</v>
      </c>
      <c r="G345" s="2">
        <f t="shared" si="760"/>
        <v>3</v>
      </c>
      <c r="H345" s="187">
        <f t="shared" si="763"/>
        <v>62.666666666666671</v>
      </c>
      <c r="I345" s="186">
        <f t="shared" ref="I345:I408" si="910">ROUNDDOWN(H345,0)</f>
        <v>62</v>
      </c>
      <c r="J345" s="2">
        <f t="shared" si="764"/>
        <v>0</v>
      </c>
      <c r="K345" s="2">
        <f t="shared" si="765"/>
        <v>1</v>
      </c>
      <c r="L345">
        <f t="shared" si="766"/>
        <v>2</v>
      </c>
      <c r="M345" s="190">
        <f t="shared" si="887"/>
        <v>6.8823059700000005E-3</v>
      </c>
      <c r="N345">
        <f t="shared" si="767"/>
        <v>1</v>
      </c>
      <c r="O345">
        <f t="shared" si="768"/>
        <v>100</v>
      </c>
      <c r="P345" s="58">
        <f t="shared" si="769"/>
        <v>3.0970376865E-2</v>
      </c>
      <c r="Q345" s="106">
        <f t="shared" si="770"/>
        <v>3.0970376865E-2</v>
      </c>
      <c r="R345" s="59">
        <f t="shared" si="771"/>
        <v>3.0970376865E-2</v>
      </c>
      <c r="S345" s="32">
        <f t="shared" si="888"/>
        <v>2.6182411393756988E-3</v>
      </c>
      <c r="T345">
        <f t="shared" si="772"/>
        <v>1</v>
      </c>
      <c r="U345" s="32">
        <f t="shared" si="889"/>
        <v>5.4624945E-4</v>
      </c>
      <c r="V345">
        <f t="shared" si="773"/>
        <v>1</v>
      </c>
      <c r="W345">
        <f t="shared" si="774"/>
        <v>100</v>
      </c>
      <c r="X345" s="58">
        <f t="shared" si="775"/>
        <v>2.4581225250000002E-3</v>
      </c>
      <c r="Y345" s="58">
        <f t="shared" si="776"/>
        <v>2.4581225250000002E-3</v>
      </c>
      <c r="Z345" s="32">
        <f t="shared" si="777"/>
        <v>2.4581225250000002E-3</v>
      </c>
      <c r="AA345" s="32">
        <f t="shared" si="778"/>
        <v>2.0507469166664016E-4</v>
      </c>
      <c r="AB345" s="59">
        <f t="shared" si="779"/>
        <v>4.9056245199999996E-3</v>
      </c>
      <c r="AC345" s="59">
        <f t="shared" si="780"/>
        <v>4.9056245199999996E-3</v>
      </c>
      <c r="AD345">
        <f t="shared" si="781"/>
        <v>1</v>
      </c>
      <c r="AE345" s="59">
        <f t="shared" si="782"/>
        <v>4.9056245199999996E-3</v>
      </c>
      <c r="AF345" s="59">
        <f t="shared" si="783"/>
        <v>4.1758461800000006E-3</v>
      </c>
      <c r="AG345" s="59">
        <f t="shared" si="784"/>
        <v>4.1758461800000006E-3</v>
      </c>
      <c r="AH345">
        <f t="shared" si="785"/>
        <v>1</v>
      </c>
      <c r="AI345" s="59">
        <f t="shared" si="786"/>
        <v>4.1758461800000006E-3</v>
      </c>
      <c r="AJ345" s="59">
        <f t="shared" si="787"/>
        <v>0</v>
      </c>
      <c r="AK345" s="59">
        <f t="shared" si="788"/>
        <v>0</v>
      </c>
      <c r="AL345" s="59">
        <f t="shared" si="789"/>
        <v>0</v>
      </c>
      <c r="AM345" s="12">
        <f t="shared" si="890"/>
        <v>3.1397913441006974E-2</v>
      </c>
      <c r="AN345" s="12">
        <f t="shared" si="891"/>
        <v>0</v>
      </c>
      <c r="AO345" s="66">
        <f t="shared" si="790"/>
        <v>8.2207308661801665E-5</v>
      </c>
      <c r="AP345" s="66">
        <f t="shared" si="791"/>
        <v>6.4389174178903623E-6</v>
      </c>
      <c r="AQ345" s="59">
        <f t="shared" si="792"/>
        <v>1.5402637405304137E-4</v>
      </c>
      <c r="AR345" s="59">
        <f t="shared" si="793"/>
        <v>1.3111285690259965E-4</v>
      </c>
      <c r="AS345" s="59">
        <f t="shared" si="794"/>
        <v>0</v>
      </c>
      <c r="AT345" s="12">
        <f t="shared" si="795"/>
        <v>3.1024127983971646E-2</v>
      </c>
      <c r="AU345" s="59">
        <f t="shared" si="892"/>
        <v>5.3125906451789717E-18</v>
      </c>
      <c r="AV345" s="59">
        <f t="shared" si="893"/>
        <v>0</v>
      </c>
      <c r="AW345" s="70">
        <f t="shared" si="796"/>
        <v>0</v>
      </c>
      <c r="AX345" s="20">
        <f t="shared" si="797"/>
        <v>200000</v>
      </c>
      <c r="AY345" s="20">
        <f t="shared" si="798"/>
        <v>0</v>
      </c>
      <c r="AZ345" s="20">
        <f t="shared" si="799"/>
        <v>0</v>
      </c>
      <c r="BA345" s="20">
        <f t="shared" si="800"/>
        <v>200000</v>
      </c>
      <c r="BB345" s="36">
        <f t="shared" si="801"/>
        <v>1</v>
      </c>
      <c r="BC345" s="36">
        <f t="shared" si="802"/>
        <v>0</v>
      </c>
      <c r="BD345" s="80">
        <f t="shared" si="803"/>
        <v>16.441461732360334</v>
      </c>
      <c r="BE345" s="36">
        <f t="shared" si="804"/>
        <v>0</v>
      </c>
      <c r="BF345" s="36">
        <f t="shared" si="805"/>
        <v>0</v>
      </c>
      <c r="BG345" s="36">
        <f t="shared" si="806"/>
        <v>16.441461732360334</v>
      </c>
      <c r="BH345" s="36">
        <f t="shared" si="807"/>
        <v>1.2877834835780724</v>
      </c>
      <c r="BI345" s="36">
        <f t="shared" si="808"/>
        <v>0</v>
      </c>
      <c r="BJ345" s="36">
        <f t="shared" si="809"/>
        <v>0</v>
      </c>
      <c r="BK345" s="36">
        <f t="shared" si="810"/>
        <v>1.2877834835780724</v>
      </c>
      <c r="BL345" s="68">
        <f ca="1">IF(OR(AT345=0,E345&gt;ProjTerm),0,VLOOKUP(D345,'Life Events'!$AE$5:$AI$1206,5,FALSE))</f>
        <v>3.0152870229054291E-16</v>
      </c>
      <c r="BM345" s="93">
        <f t="shared" ca="1" si="811"/>
        <v>3.0152870229054291E-16</v>
      </c>
      <c r="BN345" s="93">
        <f t="shared" ca="1" si="812"/>
        <v>9.3546650507026882E-18</v>
      </c>
      <c r="BO345" s="36">
        <f t="shared" ca="1" si="813"/>
        <v>1.4234429301931273E-15</v>
      </c>
      <c r="BP345" s="36">
        <f t="shared" si="814"/>
        <v>7.4116738129389936E-3</v>
      </c>
      <c r="BQ345" s="36">
        <f t="shared" si="815"/>
        <v>98.309138206445596</v>
      </c>
      <c r="BR345" s="36">
        <f t="shared" si="816"/>
        <v>154.78110000000001</v>
      </c>
      <c r="BS345" s="36">
        <f t="shared" si="817"/>
        <v>152.16396551645678</v>
      </c>
      <c r="BT345" s="36">
        <f t="shared" si="818"/>
        <v>4.7207543407312036</v>
      </c>
      <c r="BU345" s="70" cm="1">
        <f t="array" ref="BU345">IF(AND(ActInt=1,$J345=0),INDEX(Tbl_FwdNom,$B345-IVP,MATCH(ValnDt,Tbl_FwdNom_Cols)),INDEX(Tbl_FwdNom,$B345,MATCH(StartDt,Tbl_FwdNom_Cols)))</f>
        <v>12.399638498</v>
      </c>
      <c r="BV345" s="70" cm="1">
        <f t="array" ref="BV345">INDEX(Tbl_FwdReal,$B345,MATCH(StartDt,Tbl_FwdReal_Cols))</f>
        <v>4.9237090229999998</v>
      </c>
      <c r="BW345" s="70" cm="1">
        <f t="array" ref="BW345">IF(RunType&lt;&gt;"OPN",INDEX(Tbl_FwdReal,$B345,MATCH(ValnDt,Tbl_FwdReal_Cols)),IF(AND($J345=0,ActInt=1),INDEX(Tbl_FwdReal,$B345-IVP,MATCH(ValnDt,Tbl_FwdReal_Cols)),-999))*$K345</f>
        <v>4.9237090229999998</v>
      </c>
      <c r="BX345" s="70">
        <f t="shared" si="819"/>
        <v>4.9237090229999995E-2</v>
      </c>
      <c r="BY345" s="70">
        <f t="shared" si="894"/>
        <v>7.1251098008375369E-2</v>
      </c>
      <c r="BZ345" s="64">
        <f t="shared" si="907"/>
        <v>5.7520813795555181E-3</v>
      </c>
      <c r="CA345" s="70" cm="1">
        <f t="array" ref="CA345">IF($J345=1,CA344*(1+INDEX(Tbl_CPI,$B345,MATCH(IF(RunType="OPN",StartDt,ValnDt),Tbl_CPI_Cols))),0)</f>
        <v>0</v>
      </c>
      <c r="CB345" s="70">
        <f t="shared" si="895"/>
        <v>7.0334168293751826</v>
      </c>
      <c r="CC345" s="70">
        <f t="shared" si="896"/>
        <v>6.9931914232060919</v>
      </c>
      <c r="CD345" s="36">
        <f t="shared" si="820"/>
        <v>37.597722005978028</v>
      </c>
      <c r="CE345" s="36">
        <f t="shared" si="821"/>
        <v>1.5748970430953275</v>
      </c>
      <c r="CF345" s="36">
        <f t="shared" si="822"/>
        <v>0</v>
      </c>
      <c r="CG345" s="36">
        <f t="shared" si="823"/>
        <v>1.2299385021603462</v>
      </c>
      <c r="CH345" s="36">
        <f t="shared" si="824"/>
        <v>1.1804900211227412</v>
      </c>
      <c r="CI345" s="36">
        <f t="shared" si="825"/>
        <v>0</v>
      </c>
      <c r="CJ345" s="36">
        <f t="shared" si="826"/>
        <v>0</v>
      </c>
      <c r="CK345" s="36">
        <f t="shared" si="827"/>
        <v>0</v>
      </c>
      <c r="CL345" s="36">
        <f t="shared" si="828"/>
        <v>4.9448481037604922E-2</v>
      </c>
      <c r="CM345" s="36">
        <f t="shared" si="829"/>
        <v>1.2299385021603462</v>
      </c>
      <c r="CN345" s="36">
        <f t="shared" ca="1" si="830"/>
        <v>13.001079201394266</v>
      </c>
      <c r="CO345" s="20">
        <f t="shared" si="831"/>
        <v>120000</v>
      </c>
      <c r="CP345" s="20">
        <f t="shared" si="832"/>
        <v>2</v>
      </c>
      <c r="CQ345" s="64">
        <f t="shared" si="833"/>
        <v>8.428131509999999E-3</v>
      </c>
      <c r="CR345" s="64">
        <f t="shared" si="834"/>
        <v>3.7926591794999992E-2</v>
      </c>
      <c r="CS345" s="36">
        <f t="shared" si="835"/>
        <v>12.120316984521926</v>
      </c>
      <c r="CT345" s="36">
        <f t="shared" si="836"/>
        <v>9.8648770394162</v>
      </c>
      <c r="CU345" s="36">
        <f t="shared" si="837"/>
        <v>0.77267009014684351</v>
      </c>
      <c r="CV345" s="36">
        <f t="shared" si="897"/>
        <v>10.637547129563043</v>
      </c>
      <c r="CW345" s="36">
        <f t="shared" si="838"/>
        <v>0</v>
      </c>
      <c r="CX345" s="36">
        <f t="shared" si="839"/>
        <v>0</v>
      </c>
      <c r="CY345" s="36">
        <f t="shared" si="840"/>
        <v>0</v>
      </c>
      <c r="CZ345" s="36">
        <f t="shared" si="898"/>
        <v>0</v>
      </c>
      <c r="DA345" s="64">
        <f t="shared" si="841"/>
        <v>9.7884747087786383E-3</v>
      </c>
      <c r="DB345" s="70">
        <f t="shared" si="899"/>
        <v>0.99030641074448622</v>
      </c>
      <c r="DC345" s="70">
        <f>PRODUCT($DB$8:DB345)</f>
        <v>3.5878740759169594E-2</v>
      </c>
      <c r="DD345" s="36">
        <f t="shared" si="842"/>
        <v>198.15827705016042</v>
      </c>
      <c r="DE345" s="36">
        <f t="shared" si="843"/>
        <v>1207.7521956876924</v>
      </c>
      <c r="DF345" s="36">
        <f t="shared" si="844"/>
        <v>61.345760867011506</v>
      </c>
      <c r="DG345" s="36">
        <f t="shared" si="845"/>
        <v>0.5305437414896188</v>
      </c>
      <c r="DH345" s="36">
        <f t="shared" ca="1" si="846"/>
        <v>3.8792833702925029E-14</v>
      </c>
      <c r="DI345" s="36">
        <f t="shared" si="847"/>
        <v>63.75263047456113</v>
      </c>
      <c r="DJ345" s="36">
        <f t="shared" ca="1" si="848"/>
        <v>1134.161766237615</v>
      </c>
      <c r="DK345" s="36">
        <f t="shared" si="849"/>
        <v>0</v>
      </c>
      <c r="DL345" s="36">
        <f t="shared" si="850"/>
        <v>0</v>
      </c>
      <c r="DM345" s="36">
        <f t="shared" ca="1" si="851"/>
        <v>1134.161766237615</v>
      </c>
      <c r="DN345" s="36">
        <f t="shared" ca="1" si="900"/>
        <v>1134.1617662376191</v>
      </c>
      <c r="DO345" s="64" cm="1">
        <f t="array" ref="DO345">IFERROR(INDEX(Tbl_FwdNom,$B345,MATCH(LIDt,Tbl_FwdNom_Cols,0)),0)</f>
        <v>8.6714143099999994</v>
      </c>
      <c r="DP345" s="64">
        <f t="shared" ca="1" si="901"/>
        <v>8.6095041430000006</v>
      </c>
      <c r="DQ345" s="64">
        <f t="shared" ca="1" si="852"/>
        <v>6.9061325043797694E-3</v>
      </c>
      <c r="DR345" s="70">
        <f t="shared" ca="1" si="853"/>
        <v>0.99314123503528295</v>
      </c>
      <c r="DS345" s="70">
        <f ca="1">PRODUCT($DR$8:DR345)</f>
        <v>4.4717033781507848E-2</v>
      </c>
      <c r="DT345" s="36">
        <f t="shared" ca="1" si="854"/>
        <v>1420.6806945191854</v>
      </c>
      <c r="DU345" s="36">
        <f t="shared" ca="1" si="855"/>
        <v>69.803577215520264</v>
      </c>
      <c r="DV345" s="36">
        <f t="shared" ca="1" si="856"/>
        <v>0.62309382666118407</v>
      </c>
      <c r="DW345" s="36">
        <f t="shared" ca="1" si="857"/>
        <v>4.1855222926560918E-14</v>
      </c>
      <c r="DX345" s="36">
        <f t="shared" ca="1" si="858"/>
        <v>221.99276132639696</v>
      </c>
      <c r="DY345" s="36">
        <f t="shared" ca="1" si="859"/>
        <v>2.3464877146302716</v>
      </c>
      <c r="DZ345" s="36">
        <f t="shared" ca="1" si="860"/>
        <v>70.514117223342552</v>
      </c>
      <c r="EA345" s="36">
        <f t="shared" ca="1" si="861"/>
        <v>0</v>
      </c>
      <c r="EB345" s="36">
        <f t="shared" ca="1" si="862"/>
        <v>1340.7290215196203</v>
      </c>
      <c r="EC345" s="36">
        <f t="shared" ca="1" si="863"/>
        <v>0</v>
      </c>
      <c r="ED345" s="36">
        <f t="shared" ca="1" si="864"/>
        <v>0</v>
      </c>
      <c r="EE345" s="36">
        <f t="shared" ca="1" si="902"/>
        <v>0</v>
      </c>
      <c r="EF345" s="36">
        <f t="shared" ca="1" si="865"/>
        <v>1340.7290215196203</v>
      </c>
      <c r="EG345" s="64"/>
      <c r="EH345" s="64"/>
      <c r="EI345" s="64"/>
      <c r="EJ345" s="70"/>
      <c r="EK345" s="70"/>
      <c r="EL345" s="70"/>
      <c r="EM345" s="70"/>
      <c r="EN345" s="70"/>
      <c r="EO345" s="36">
        <f t="shared" ca="1" si="866"/>
        <v>11.120125432872163</v>
      </c>
      <c r="EP345" s="36">
        <f t="shared" ca="1" si="867"/>
        <v>0</v>
      </c>
      <c r="EQ345" s="36">
        <f t="shared" si="868"/>
        <v>33.874031187597517</v>
      </c>
      <c r="ER345" s="36">
        <f t="shared" si="869"/>
        <v>1.1878181785390061</v>
      </c>
      <c r="ES345" s="36">
        <f t="shared" si="870"/>
        <v>-1.0847520954796768</v>
      </c>
      <c r="ET345" s="36">
        <f t="shared" ca="1" si="871"/>
        <v>0</v>
      </c>
      <c r="EU345" s="36">
        <f t="shared" ca="1" si="903"/>
        <v>1.1878181785390061</v>
      </c>
      <c r="EV345" s="36">
        <f t="shared" si="872"/>
        <v>1.0523697714540186</v>
      </c>
      <c r="EW345" s="36">
        <f t="shared" si="873"/>
        <v>44.279043028644914</v>
      </c>
      <c r="EX345" s="36">
        <f t="shared" ca="1" si="904"/>
        <v>80.393262166235445</v>
      </c>
      <c r="EY345" s="36">
        <f t="shared" si="874"/>
        <v>0</v>
      </c>
      <c r="EZ345" s="36">
        <f t="shared" si="875"/>
        <v>0</v>
      </c>
      <c r="FA345" s="36">
        <f t="shared" si="876"/>
        <v>0</v>
      </c>
      <c r="FB345" s="36">
        <f t="shared" si="877"/>
        <v>0</v>
      </c>
      <c r="FC345" s="36">
        <f t="shared" si="905"/>
        <v>0</v>
      </c>
      <c r="FD345" s="36">
        <f t="shared" si="878"/>
        <v>0</v>
      </c>
      <c r="FE345" s="36">
        <f t="shared" si="879"/>
        <v>0</v>
      </c>
      <c r="FF345" s="36">
        <f t="shared" si="906"/>
        <v>0</v>
      </c>
      <c r="FG345" s="36">
        <f t="shared" ca="1" si="880"/>
        <v>80.393262166235445</v>
      </c>
      <c r="FH345" s="36">
        <f t="shared" ca="1" si="881"/>
        <v>0.78692741347040618</v>
      </c>
      <c r="FI345" s="36">
        <f t="shared" ca="1" si="882"/>
        <v>-1.1273828984463967</v>
      </c>
      <c r="FJ345" s="36">
        <f t="shared" ca="1" si="883"/>
        <v>93.862891535918024</v>
      </c>
      <c r="FK345" s="36">
        <f t="shared" si="884"/>
        <v>0</v>
      </c>
      <c r="FL345" s="36">
        <f t="shared" si="885"/>
        <v>0</v>
      </c>
      <c r="FM345" s="36">
        <f t="shared" ca="1" si="886"/>
        <v>0</v>
      </c>
      <c r="FN345" s="36">
        <f t="shared" ca="1" si="908"/>
        <v>93.862891535918024</v>
      </c>
    </row>
    <row r="346" spans="2:170" x14ac:dyDescent="0.25">
      <c r="B346" s="2">
        <v>338</v>
      </c>
      <c r="C346" s="2">
        <f t="shared" si="762"/>
        <v>29</v>
      </c>
      <c r="D346" s="2">
        <f t="shared" ref="D346:D409" si="911">D345+1</f>
        <v>362</v>
      </c>
      <c r="E346" s="2">
        <f t="shared" si="909"/>
        <v>31</v>
      </c>
      <c r="F346" s="189">
        <f t="shared" si="761"/>
        <v>56004</v>
      </c>
      <c r="G346" s="2">
        <f t="shared" si="760"/>
        <v>4</v>
      </c>
      <c r="H346" s="187">
        <f t="shared" si="763"/>
        <v>62.75</v>
      </c>
      <c r="I346" s="186">
        <f t="shared" si="910"/>
        <v>62</v>
      </c>
      <c r="J346" s="2">
        <f t="shared" si="764"/>
        <v>0</v>
      </c>
      <c r="K346" s="2">
        <f t="shared" si="765"/>
        <v>1</v>
      </c>
      <c r="L346">
        <f t="shared" si="766"/>
        <v>2</v>
      </c>
      <c r="M346" s="190">
        <f t="shared" si="887"/>
        <v>6.8823059700000005E-3</v>
      </c>
      <c r="N346">
        <f t="shared" si="767"/>
        <v>1</v>
      </c>
      <c r="O346">
        <f t="shared" si="768"/>
        <v>100</v>
      </c>
      <c r="P346" s="58">
        <f t="shared" si="769"/>
        <v>3.0970376865E-2</v>
      </c>
      <c r="Q346" s="106">
        <f t="shared" si="770"/>
        <v>3.0970376865E-2</v>
      </c>
      <c r="R346" s="59">
        <f t="shared" si="771"/>
        <v>3.0970376865E-2</v>
      </c>
      <c r="S346" s="32">
        <f t="shared" si="888"/>
        <v>2.6182411393756988E-3</v>
      </c>
      <c r="T346">
        <f t="shared" si="772"/>
        <v>1</v>
      </c>
      <c r="U346" s="32">
        <f t="shared" si="889"/>
        <v>5.4624945E-4</v>
      </c>
      <c r="V346">
        <f t="shared" si="773"/>
        <v>1</v>
      </c>
      <c r="W346">
        <f t="shared" si="774"/>
        <v>100</v>
      </c>
      <c r="X346" s="58">
        <f t="shared" si="775"/>
        <v>2.4581225250000002E-3</v>
      </c>
      <c r="Y346" s="58">
        <f t="shared" si="776"/>
        <v>2.4581225250000002E-3</v>
      </c>
      <c r="Z346" s="32">
        <f t="shared" si="777"/>
        <v>2.4581225250000002E-3</v>
      </c>
      <c r="AA346" s="32">
        <f t="shared" si="778"/>
        <v>2.0507469166664016E-4</v>
      </c>
      <c r="AB346" s="59">
        <f t="shared" si="779"/>
        <v>4.9056245199999996E-3</v>
      </c>
      <c r="AC346" s="59">
        <f t="shared" si="780"/>
        <v>4.9056245199999996E-3</v>
      </c>
      <c r="AD346">
        <f t="shared" si="781"/>
        <v>1</v>
      </c>
      <c r="AE346" s="59">
        <f t="shared" si="782"/>
        <v>4.9056245199999996E-3</v>
      </c>
      <c r="AF346" s="59">
        <f t="shared" si="783"/>
        <v>4.1758461800000006E-3</v>
      </c>
      <c r="AG346" s="59">
        <f t="shared" si="784"/>
        <v>4.1758461800000006E-3</v>
      </c>
      <c r="AH346">
        <f t="shared" si="785"/>
        <v>1</v>
      </c>
      <c r="AI346" s="59">
        <f t="shared" si="786"/>
        <v>4.1758461800000006E-3</v>
      </c>
      <c r="AJ346" s="59">
        <f t="shared" si="787"/>
        <v>0</v>
      </c>
      <c r="AK346" s="59">
        <f t="shared" si="788"/>
        <v>0</v>
      </c>
      <c r="AL346" s="59">
        <f t="shared" si="789"/>
        <v>0</v>
      </c>
      <c r="AM346" s="12">
        <f t="shared" si="890"/>
        <v>3.1024127983971646E-2</v>
      </c>
      <c r="AN346" s="12">
        <f t="shared" si="891"/>
        <v>0</v>
      </c>
      <c r="AO346" s="66">
        <f t="shared" si="790"/>
        <v>8.1228648200891429E-5</v>
      </c>
      <c r="AP346" s="66">
        <f t="shared" si="791"/>
        <v>6.3622634805393683E-6</v>
      </c>
      <c r="AQ346" s="59">
        <f t="shared" si="792"/>
        <v>1.5219272294978947E-4</v>
      </c>
      <c r="AR346" s="59">
        <f t="shared" si="793"/>
        <v>1.2955198632969912E-4</v>
      </c>
      <c r="AS346" s="59">
        <f t="shared" si="794"/>
        <v>0</v>
      </c>
      <c r="AT346" s="12">
        <f t="shared" si="795"/>
        <v>3.0654792363010726E-2</v>
      </c>
      <c r="AU346" s="59">
        <f t="shared" si="892"/>
        <v>0</v>
      </c>
      <c r="AV346" s="59">
        <f t="shared" si="893"/>
        <v>-6.2341624917916505E-19</v>
      </c>
      <c r="AW346" s="70">
        <f t="shared" si="796"/>
        <v>0</v>
      </c>
      <c r="AX346" s="20">
        <f t="shared" si="797"/>
        <v>200000</v>
      </c>
      <c r="AY346" s="20">
        <f t="shared" si="798"/>
        <v>0</v>
      </c>
      <c r="AZ346" s="20">
        <f t="shared" si="799"/>
        <v>0</v>
      </c>
      <c r="BA346" s="20">
        <f t="shared" si="800"/>
        <v>200000</v>
      </c>
      <c r="BB346" s="36">
        <f t="shared" si="801"/>
        <v>1</v>
      </c>
      <c r="BC346" s="36">
        <f t="shared" si="802"/>
        <v>0</v>
      </c>
      <c r="BD346" s="80">
        <f t="shared" si="803"/>
        <v>16.245729640178286</v>
      </c>
      <c r="BE346" s="36">
        <f t="shared" si="804"/>
        <v>0</v>
      </c>
      <c r="BF346" s="36">
        <f t="shared" si="805"/>
        <v>0</v>
      </c>
      <c r="BG346" s="36">
        <f t="shared" si="806"/>
        <v>16.245729640178286</v>
      </c>
      <c r="BH346" s="36">
        <f t="shared" si="807"/>
        <v>1.2724526961078737</v>
      </c>
      <c r="BI346" s="36">
        <f t="shared" si="808"/>
        <v>0</v>
      </c>
      <c r="BJ346" s="36">
        <f t="shared" si="809"/>
        <v>0</v>
      </c>
      <c r="BK346" s="36">
        <f t="shared" si="810"/>
        <v>1.2724526961078737</v>
      </c>
      <c r="BL346" s="68">
        <f ca="1">IF(OR(AT346=0,E346&gt;ProjTerm),0,VLOOKUP(D346,'Life Events'!$AE$5:$AI$1206,5,FALSE))</f>
        <v>2.9793906745679176E-16</v>
      </c>
      <c r="BM346" s="93">
        <f t="shared" ca="1" si="811"/>
        <v>2.9793906745679176E-16</v>
      </c>
      <c r="BN346" s="93">
        <f t="shared" ca="1" si="812"/>
        <v>9.133260249716998E-18</v>
      </c>
      <c r="BO346" s="36">
        <f t="shared" ca="1" si="813"/>
        <v>1.3897545179194201E-15</v>
      </c>
      <c r="BP346" s="36">
        <f t="shared" si="814"/>
        <v>7.3234394183582388E-3</v>
      </c>
      <c r="BQ346" s="36">
        <f t="shared" si="815"/>
        <v>98.309238671381124</v>
      </c>
      <c r="BR346" s="36">
        <f t="shared" si="816"/>
        <v>154.78110000000001</v>
      </c>
      <c r="BS346" s="36">
        <f t="shared" si="817"/>
        <v>152.1641210171891</v>
      </c>
      <c r="BT346" s="36">
        <f t="shared" si="818"/>
        <v>4.6645595348819686</v>
      </c>
      <c r="BU346" s="70" cm="1">
        <f t="array" ref="BU346">IF(AND(ActInt=1,$J346=0),INDEX(Tbl_FwdNom,$B346-IVP,MATCH(ValnDt,Tbl_FwdNom_Cols)),INDEX(Tbl_FwdNom,$B346,MATCH(StartDt,Tbl_FwdNom_Cols)))</f>
        <v>12.393535604</v>
      </c>
      <c r="BV346" s="70" cm="1">
        <f t="array" ref="BV346">INDEX(Tbl_FwdReal,$B346,MATCH(StartDt,Tbl_FwdReal_Cols))</f>
        <v>4.920278529</v>
      </c>
      <c r="BW346" s="70" cm="1">
        <f t="array" ref="BW346">IF(RunType&lt;&gt;"OPN",INDEX(Tbl_FwdReal,$B346,MATCH(ValnDt,Tbl_FwdReal_Cols)),IF(AND($J346=0,ActInt=1),INDEX(Tbl_FwdReal,$B346-IVP,MATCH(ValnDt,Tbl_FwdReal_Cols)),-999))*$K346</f>
        <v>4.920278529</v>
      </c>
      <c r="BX346" s="70">
        <f t="shared" si="819"/>
        <v>4.9202785290000002E-2</v>
      </c>
      <c r="BY346" s="70">
        <f t="shared" si="894"/>
        <v>7.1227956880941523E-2</v>
      </c>
      <c r="BZ346" s="64">
        <f t="shared" si="907"/>
        <v>5.7502708432921601E-3</v>
      </c>
      <c r="CA346" s="70" cm="1">
        <f t="array" ref="CA346">IF($J346=1,CA345*(1+INDEX(Tbl_CPI,$B346,MATCH(IF(RunType="OPN",StartDt,ValnDt),Tbl_CPI_Cols))),0)</f>
        <v>0</v>
      </c>
      <c r="CB346" s="70">
        <f t="shared" si="895"/>
        <v>7.0738608810978594</v>
      </c>
      <c r="CC346" s="70">
        <f t="shared" si="896"/>
        <v>6.9931914232060919</v>
      </c>
      <c r="CD346" s="36">
        <f t="shared" si="820"/>
        <v>37.597724224973476</v>
      </c>
      <c r="CE346" s="36">
        <f t="shared" si="821"/>
        <v>1.5748986525279072</v>
      </c>
      <c r="CF346" s="36">
        <f t="shared" si="822"/>
        <v>0</v>
      </c>
      <c r="CG346" s="36">
        <f t="shared" si="823"/>
        <v>1.2152964656194585</v>
      </c>
      <c r="CH346" s="36">
        <f t="shared" si="824"/>
        <v>1.1664366082616482</v>
      </c>
      <c r="CI346" s="36">
        <f t="shared" si="825"/>
        <v>0</v>
      </c>
      <c r="CJ346" s="36">
        <f t="shared" si="826"/>
        <v>0</v>
      </c>
      <c r="CK346" s="36">
        <f t="shared" si="827"/>
        <v>0</v>
      </c>
      <c r="CL346" s="36">
        <f t="shared" si="828"/>
        <v>4.8859857357810281E-2</v>
      </c>
      <c r="CM346" s="36">
        <f t="shared" si="829"/>
        <v>1.2152964656194585</v>
      </c>
      <c r="CN346" s="36">
        <f t="shared" ca="1" si="830"/>
        <v>12.846299361985833</v>
      </c>
      <c r="CO346" s="20">
        <f t="shared" si="831"/>
        <v>120000</v>
      </c>
      <c r="CP346" s="20">
        <f t="shared" si="832"/>
        <v>2</v>
      </c>
      <c r="CQ346" s="64">
        <f t="shared" si="833"/>
        <v>8.428131509999999E-3</v>
      </c>
      <c r="CR346" s="64">
        <f t="shared" si="834"/>
        <v>3.7926591794999992E-2</v>
      </c>
      <c r="CS346" s="36">
        <f t="shared" si="835"/>
        <v>11.976027198132627</v>
      </c>
      <c r="CT346" s="36">
        <f t="shared" si="836"/>
        <v>9.747437784106971</v>
      </c>
      <c r="CU346" s="36">
        <f t="shared" si="837"/>
        <v>0.76347161766472416</v>
      </c>
      <c r="CV346" s="36">
        <f t="shared" si="897"/>
        <v>10.510909401771695</v>
      </c>
      <c r="CW346" s="36">
        <f t="shared" si="838"/>
        <v>0</v>
      </c>
      <c r="CX346" s="36">
        <f t="shared" si="839"/>
        <v>0</v>
      </c>
      <c r="CY346" s="36">
        <f t="shared" si="840"/>
        <v>0</v>
      </c>
      <c r="CZ346" s="36">
        <f t="shared" si="898"/>
        <v>0</v>
      </c>
      <c r="DA346" s="64">
        <f t="shared" si="841"/>
        <v>9.7839056064563668E-3</v>
      </c>
      <c r="DB346" s="70">
        <f t="shared" si="899"/>
        <v>0.99031089171442044</v>
      </c>
      <c r="DC346" s="70">
        <f>PRODUCT($DB$8:DB346)</f>
        <v>3.553110775480376E-2</v>
      </c>
      <c r="DD346" s="36">
        <f t="shared" si="842"/>
        <v>195.43247939307525</v>
      </c>
      <c r="DE346" s="36">
        <f t="shared" si="843"/>
        <v>1203.3229995261129</v>
      </c>
      <c r="DF346" s="36">
        <f t="shared" si="844"/>
        <v>60.673509304582716</v>
      </c>
      <c r="DG346" s="36">
        <f t="shared" si="845"/>
        <v>0.52841109195809122</v>
      </c>
      <c r="DH346" s="36">
        <f t="shared" ca="1" si="846"/>
        <v>3.7782624608161983E-14</v>
      </c>
      <c r="DI346" s="36">
        <f t="shared" si="847"/>
        <v>63.14919338176459</v>
      </c>
      <c r="DJ346" s="36">
        <f t="shared" ca="1" si="848"/>
        <v>1131.1848117274269</v>
      </c>
      <c r="DK346" s="36">
        <f t="shared" si="849"/>
        <v>0</v>
      </c>
      <c r="DL346" s="36">
        <f t="shared" si="850"/>
        <v>0</v>
      </c>
      <c r="DM346" s="36">
        <f t="shared" ca="1" si="851"/>
        <v>1131.1848117274269</v>
      </c>
      <c r="DN346" s="36">
        <f t="shared" ca="1" si="900"/>
        <v>1131.184811727431</v>
      </c>
      <c r="DO346" s="64" cm="1">
        <f t="array" ref="DO346">IFERROR(INDEX(Tbl_FwdNom,$B346,MATCH(LIDt,Tbl_FwdNom_Cols,0)),0)</f>
        <v>8.6696941069999998</v>
      </c>
      <c r="DP346" s="64">
        <f t="shared" ca="1" si="901"/>
        <v>8.6077849200000003</v>
      </c>
      <c r="DQ346" s="64">
        <f t="shared" ca="1" si="852"/>
        <v>6.9048042683022004E-3</v>
      </c>
      <c r="DR346" s="70">
        <f t="shared" ca="1" si="853"/>
        <v>0.9931425451154543</v>
      </c>
      <c r="DS346" s="70">
        <f ca="1">PRODUCT($DR$8:DR346)</f>
        <v>4.4410388739780454E-2</v>
      </c>
      <c r="DT346" s="36">
        <f t="shared" ca="1" si="854"/>
        <v>1414.2444870024178</v>
      </c>
      <c r="DU346" s="36">
        <f t="shared" ca="1" si="855"/>
        <v>69.013104557312872</v>
      </c>
      <c r="DV346" s="36">
        <f t="shared" ca="1" si="856"/>
        <v>0.62007272815670877</v>
      </c>
      <c r="DW346" s="36">
        <f t="shared" ca="1" si="857"/>
        <v>4.0754470530555552E-14</v>
      </c>
      <c r="DX346" s="36">
        <f t="shared" ca="1" si="858"/>
        <v>218.8610183574537</v>
      </c>
      <c r="DY346" s="36">
        <f t="shared" ca="1" si="859"/>
        <v>2.313492527908326</v>
      </c>
      <c r="DZ346" s="36">
        <f t="shared" ca="1" si="860"/>
        <v>69.826512776188778</v>
      </c>
      <c r="EA346" s="36">
        <f t="shared" ca="1" si="861"/>
        <v>0</v>
      </c>
      <c r="EB346" s="36">
        <f t="shared" ca="1" si="862"/>
        <v>1335.9165057782172</v>
      </c>
      <c r="EC346" s="36">
        <f t="shared" ca="1" si="863"/>
        <v>0</v>
      </c>
      <c r="ED346" s="36">
        <f t="shared" ca="1" si="864"/>
        <v>0</v>
      </c>
      <c r="EE346" s="36">
        <f t="shared" ca="1" si="902"/>
        <v>0</v>
      </c>
      <c r="EF346" s="36">
        <f t="shared" ca="1" si="865"/>
        <v>1335.9165057782172</v>
      </c>
      <c r="EG346" s="64"/>
      <c r="EH346" s="64"/>
      <c r="EI346" s="64"/>
      <c r="EJ346" s="70"/>
      <c r="EK346" s="70"/>
      <c r="EL346" s="70"/>
      <c r="EM346" s="70"/>
      <c r="EN346" s="70"/>
      <c r="EO346" s="36">
        <f t="shared" ca="1" si="866"/>
        <v>11.084641317417175</v>
      </c>
      <c r="EP346" s="36">
        <f t="shared" ca="1" si="867"/>
        <v>0</v>
      </c>
      <c r="EQ346" s="36">
        <f t="shared" si="868"/>
        <v>33.737866285264779</v>
      </c>
      <c r="ER346" s="36">
        <f t="shared" si="869"/>
        <v>1.171478956901117</v>
      </c>
      <c r="ES346" s="36">
        <f t="shared" si="870"/>
        <v>-1.0698306157191908</v>
      </c>
      <c r="ET346" s="36">
        <f t="shared" ca="1" si="871"/>
        <v>0</v>
      </c>
      <c r="EU346" s="36">
        <f t="shared" ca="1" si="903"/>
        <v>1.171478956901117</v>
      </c>
      <c r="EV346" s="36">
        <f t="shared" si="872"/>
        <v>1.0424087870882586</v>
      </c>
      <c r="EW346" s="36">
        <f t="shared" si="873"/>
        <v>44.101052652005301</v>
      </c>
      <c r="EX346" s="36">
        <f t="shared" ca="1" si="904"/>
        <v>80.052806681259455</v>
      </c>
      <c r="EY346" s="36">
        <f t="shared" si="874"/>
        <v>0</v>
      </c>
      <c r="EZ346" s="36">
        <f t="shared" si="875"/>
        <v>0</v>
      </c>
      <c r="FA346" s="36">
        <f t="shared" si="876"/>
        <v>0</v>
      </c>
      <c r="FB346" s="36">
        <f t="shared" si="877"/>
        <v>0</v>
      </c>
      <c r="FC346" s="36">
        <f t="shared" si="905"/>
        <v>0</v>
      </c>
      <c r="FD346" s="36">
        <f t="shared" si="878"/>
        <v>0</v>
      </c>
      <c r="FE346" s="36">
        <f t="shared" si="879"/>
        <v>0</v>
      </c>
      <c r="FF346" s="36">
        <f t="shared" si="906"/>
        <v>0</v>
      </c>
      <c r="FG346" s="36">
        <f t="shared" ca="1" si="880"/>
        <v>80.052806681259455</v>
      </c>
      <c r="FH346" s="36">
        <f t="shared" ca="1" si="881"/>
        <v>0.78322910410134206</v>
      </c>
      <c r="FI346" s="36">
        <f t="shared" ca="1" si="882"/>
        <v>-1.1139644620739988</v>
      </c>
      <c r="FJ346" s="36">
        <f t="shared" ca="1" si="883"/>
        <v>93.397031967956423</v>
      </c>
      <c r="FK346" s="36">
        <f t="shared" si="884"/>
        <v>0</v>
      </c>
      <c r="FL346" s="36">
        <f t="shared" si="885"/>
        <v>0</v>
      </c>
      <c r="FM346" s="36">
        <f t="shared" ca="1" si="886"/>
        <v>0</v>
      </c>
      <c r="FN346" s="36">
        <f t="shared" ca="1" si="908"/>
        <v>93.397031967956423</v>
      </c>
    </row>
    <row r="347" spans="2:170" x14ac:dyDescent="0.25">
      <c r="B347" s="2">
        <v>339</v>
      </c>
      <c r="C347" s="2">
        <f t="shared" si="762"/>
        <v>29</v>
      </c>
      <c r="D347" s="2">
        <f t="shared" si="911"/>
        <v>363</v>
      </c>
      <c r="E347" s="2">
        <f t="shared" si="909"/>
        <v>31</v>
      </c>
      <c r="F347" s="189">
        <f t="shared" si="761"/>
        <v>56035</v>
      </c>
      <c r="G347" s="2">
        <f t="shared" ref="G347:G410" si="912">MONTH(F347)</f>
        <v>5</v>
      </c>
      <c r="H347" s="187">
        <f t="shared" si="763"/>
        <v>62.833333333333336</v>
      </c>
      <c r="I347" s="186">
        <f t="shared" si="910"/>
        <v>62</v>
      </c>
      <c r="J347" s="2">
        <f t="shared" si="764"/>
        <v>0</v>
      </c>
      <c r="K347" s="2">
        <f t="shared" si="765"/>
        <v>1</v>
      </c>
      <c r="L347">
        <f t="shared" si="766"/>
        <v>2</v>
      </c>
      <c r="M347" s="190">
        <f t="shared" si="887"/>
        <v>6.8823059700000005E-3</v>
      </c>
      <c r="N347">
        <f t="shared" si="767"/>
        <v>1</v>
      </c>
      <c r="O347">
        <f t="shared" si="768"/>
        <v>100</v>
      </c>
      <c r="P347" s="58">
        <f t="shared" si="769"/>
        <v>3.0970376865E-2</v>
      </c>
      <c r="Q347" s="106">
        <f t="shared" si="770"/>
        <v>3.0970376865E-2</v>
      </c>
      <c r="R347" s="59">
        <f t="shared" si="771"/>
        <v>3.0970376865E-2</v>
      </c>
      <c r="S347" s="32">
        <f t="shared" si="888"/>
        <v>2.6182411393756988E-3</v>
      </c>
      <c r="T347">
        <f t="shared" si="772"/>
        <v>1</v>
      </c>
      <c r="U347" s="32">
        <f t="shared" si="889"/>
        <v>5.4624945E-4</v>
      </c>
      <c r="V347">
        <f t="shared" si="773"/>
        <v>1</v>
      </c>
      <c r="W347">
        <f t="shared" si="774"/>
        <v>100</v>
      </c>
      <c r="X347" s="58">
        <f t="shared" si="775"/>
        <v>2.4581225250000002E-3</v>
      </c>
      <c r="Y347" s="58">
        <f t="shared" si="776"/>
        <v>2.4581225250000002E-3</v>
      </c>
      <c r="Z347" s="32">
        <f t="shared" si="777"/>
        <v>2.4581225250000002E-3</v>
      </c>
      <c r="AA347" s="32">
        <f t="shared" si="778"/>
        <v>2.0507469166664016E-4</v>
      </c>
      <c r="AB347" s="59">
        <f t="shared" si="779"/>
        <v>4.9056245199999996E-3</v>
      </c>
      <c r="AC347" s="59">
        <f t="shared" si="780"/>
        <v>4.9056245199999996E-3</v>
      </c>
      <c r="AD347">
        <f t="shared" si="781"/>
        <v>1</v>
      </c>
      <c r="AE347" s="59">
        <f t="shared" si="782"/>
        <v>4.9056245199999996E-3</v>
      </c>
      <c r="AF347" s="59">
        <f t="shared" si="783"/>
        <v>4.1758461800000006E-3</v>
      </c>
      <c r="AG347" s="59">
        <f t="shared" si="784"/>
        <v>4.1758461800000006E-3</v>
      </c>
      <c r="AH347">
        <f t="shared" si="785"/>
        <v>1</v>
      </c>
      <c r="AI347" s="59">
        <f t="shared" si="786"/>
        <v>4.1758461800000006E-3</v>
      </c>
      <c r="AJ347" s="59">
        <f t="shared" si="787"/>
        <v>0</v>
      </c>
      <c r="AK347" s="59">
        <f t="shared" si="788"/>
        <v>0</v>
      </c>
      <c r="AL347" s="59">
        <f t="shared" si="789"/>
        <v>0</v>
      </c>
      <c r="AM347" s="12">
        <f t="shared" si="890"/>
        <v>3.0654792363010726E-2</v>
      </c>
      <c r="AN347" s="12">
        <f t="shared" si="891"/>
        <v>0</v>
      </c>
      <c r="AO347" s="66">
        <f t="shared" si="790"/>
        <v>8.0261638483854677E-5</v>
      </c>
      <c r="AP347" s="66">
        <f t="shared" si="791"/>
        <v>6.2865220919493E-6</v>
      </c>
      <c r="AQ347" s="59">
        <f t="shared" si="792"/>
        <v>1.5038090107149415E-4</v>
      </c>
      <c r="AR347" s="59">
        <f t="shared" si="793"/>
        <v>1.2800969758777154E-4</v>
      </c>
      <c r="AS347" s="59">
        <f t="shared" si="794"/>
        <v>0</v>
      </c>
      <c r="AT347" s="12">
        <f t="shared" si="795"/>
        <v>3.0289853603775656E-2</v>
      </c>
      <c r="AU347" s="59">
        <f t="shared" si="892"/>
        <v>3.5236570605778894E-19</v>
      </c>
      <c r="AV347" s="59">
        <f t="shared" si="893"/>
        <v>0</v>
      </c>
      <c r="AW347" s="70">
        <f t="shared" si="796"/>
        <v>0</v>
      </c>
      <c r="AX347" s="20">
        <f t="shared" si="797"/>
        <v>200000</v>
      </c>
      <c r="AY347" s="20">
        <f t="shared" si="798"/>
        <v>0</v>
      </c>
      <c r="AZ347" s="20">
        <f t="shared" si="799"/>
        <v>0</v>
      </c>
      <c r="BA347" s="20">
        <f t="shared" si="800"/>
        <v>200000</v>
      </c>
      <c r="BB347" s="36">
        <f t="shared" si="801"/>
        <v>1</v>
      </c>
      <c r="BC347" s="36">
        <f t="shared" si="802"/>
        <v>0</v>
      </c>
      <c r="BD347" s="80">
        <f t="shared" si="803"/>
        <v>16.052327696770934</v>
      </c>
      <c r="BE347" s="36">
        <f t="shared" si="804"/>
        <v>0</v>
      </c>
      <c r="BF347" s="36">
        <f t="shared" si="805"/>
        <v>0</v>
      </c>
      <c r="BG347" s="36">
        <f t="shared" si="806"/>
        <v>16.052327696770934</v>
      </c>
      <c r="BH347" s="36">
        <f t="shared" si="807"/>
        <v>1.2573044183898601</v>
      </c>
      <c r="BI347" s="36">
        <f t="shared" si="808"/>
        <v>0</v>
      </c>
      <c r="BJ347" s="36">
        <f t="shared" si="809"/>
        <v>0</v>
      </c>
      <c r="BK347" s="36">
        <f t="shared" si="810"/>
        <v>1.2573044183898601</v>
      </c>
      <c r="BL347" s="68">
        <f ca="1">IF(OR(AT347=0,E347&gt;ProjTerm),0,VLOOKUP(D347,'Life Events'!$AE$5:$AI$1206,5,FALSE))</f>
        <v>2.943921664594608E-16</v>
      </c>
      <c r="BM347" s="93">
        <f t="shared" ca="1" si="811"/>
        <v>2.943921664594608E-16</v>
      </c>
      <c r="BN347" s="93">
        <f t="shared" ca="1" si="812"/>
        <v>8.9170956241554221E-18</v>
      </c>
      <c r="BO347" s="36">
        <f t="shared" ca="1" si="813"/>
        <v>1.3568662103442883E-15</v>
      </c>
      <c r="BP347" s="36">
        <f t="shared" si="814"/>
        <v>7.2362554354096645E-3</v>
      </c>
      <c r="BQ347" s="36">
        <f t="shared" si="815"/>
        <v>98.309542444379758</v>
      </c>
      <c r="BR347" s="36">
        <f t="shared" si="816"/>
        <v>154.78110000000001</v>
      </c>
      <c r="BS347" s="36">
        <f t="shared" si="817"/>
        <v>152.16459120037788</v>
      </c>
      <c r="BT347" s="36">
        <f t="shared" si="818"/>
        <v>4.6090431911378156</v>
      </c>
      <c r="BU347" s="70" cm="1">
        <f t="array" ref="BU347">IF(AND(ActInt=1,$J347=0),INDEX(Tbl_FwdNom,$B347-IVP,MATCH(ValnDt,Tbl_FwdNom_Cols)),INDEX(Tbl_FwdNom,$B347,MATCH(StartDt,Tbl_FwdNom_Cols)))</f>
        <v>12.387433042</v>
      </c>
      <c r="BV347" s="70" cm="1">
        <f t="array" ref="BV347">INDEX(Tbl_FwdReal,$B347,MATCH(StartDt,Tbl_FwdReal_Cols))</f>
        <v>4.9168481469999996</v>
      </c>
      <c r="BW347" s="70" cm="1">
        <f t="array" ref="BW347">IF(RunType&lt;&gt;"OPN",INDEX(Tbl_FwdReal,$B347,MATCH(ValnDt,Tbl_FwdReal_Cols)),IF(AND($J347=0,ActInt=1),INDEX(Tbl_FwdReal,$B347-IVP,MATCH(ValnDt,Tbl_FwdReal_Cols)),-999))*$K347</f>
        <v>4.9168481469999996</v>
      </c>
      <c r="BX347" s="70">
        <f t="shared" si="819"/>
        <v>4.9168481469999997E-2</v>
      </c>
      <c r="BY347" s="70">
        <f t="shared" si="894"/>
        <v>7.1204816261091874E-2</v>
      </c>
      <c r="BZ347" s="64">
        <f t="shared" si="907"/>
        <v>5.7484603108899357E-3</v>
      </c>
      <c r="CA347" s="70" cm="1">
        <f t="array" ref="CA347">IF($J347=1,CA346*(1+INDEX(Tbl_CPI,$B347,MATCH(IF(RunType="OPN",StartDt,ValnDt),Tbl_CPI_Cols))),0)</f>
        <v>0</v>
      </c>
      <c r="CB347" s="70">
        <f t="shared" si="895"/>
        <v>7.1145246896176078</v>
      </c>
      <c r="CC347" s="70">
        <f t="shared" si="896"/>
        <v>6.9931914232060919</v>
      </c>
      <c r="CD347" s="36">
        <f t="shared" si="820"/>
        <v>37.597730934487579</v>
      </c>
      <c r="CE347" s="36">
        <f t="shared" si="821"/>
        <v>1.5749035189239109</v>
      </c>
      <c r="CF347" s="36">
        <f t="shared" si="822"/>
        <v>0</v>
      </c>
      <c r="CG347" s="36">
        <f t="shared" si="823"/>
        <v>1.2008289754814494</v>
      </c>
      <c r="CH347" s="36">
        <f t="shared" si="824"/>
        <v>1.152550635117062</v>
      </c>
      <c r="CI347" s="36">
        <f t="shared" si="825"/>
        <v>0</v>
      </c>
      <c r="CJ347" s="36">
        <f t="shared" si="826"/>
        <v>0</v>
      </c>
      <c r="CK347" s="36">
        <f t="shared" si="827"/>
        <v>0</v>
      </c>
      <c r="CL347" s="36">
        <f t="shared" si="828"/>
        <v>4.8278340364387419E-2</v>
      </c>
      <c r="CM347" s="36">
        <f t="shared" si="829"/>
        <v>1.2008289754814494</v>
      </c>
      <c r="CN347" s="36">
        <f t="shared" ca="1" si="830"/>
        <v>12.69335266858757</v>
      </c>
      <c r="CO347" s="20">
        <f t="shared" si="831"/>
        <v>120000</v>
      </c>
      <c r="CP347" s="20">
        <f t="shared" si="832"/>
        <v>2</v>
      </c>
      <c r="CQ347" s="64">
        <f t="shared" si="833"/>
        <v>8.428131509999999E-3</v>
      </c>
      <c r="CR347" s="64">
        <f t="shared" si="834"/>
        <v>3.7926591794999992E-2</v>
      </c>
      <c r="CS347" s="36">
        <f t="shared" si="835"/>
        <v>11.8334551508489</v>
      </c>
      <c r="CT347" s="36">
        <f t="shared" si="836"/>
        <v>9.6313966180625616</v>
      </c>
      <c r="CU347" s="36">
        <f t="shared" si="837"/>
        <v>0.754382651033916</v>
      </c>
      <c r="CV347" s="36">
        <f t="shared" si="897"/>
        <v>10.385779269096478</v>
      </c>
      <c r="CW347" s="36">
        <f t="shared" si="838"/>
        <v>0</v>
      </c>
      <c r="CX347" s="36">
        <f t="shared" si="839"/>
        <v>0</v>
      </c>
      <c r="CY347" s="36">
        <f t="shared" si="840"/>
        <v>0</v>
      </c>
      <c r="CZ347" s="36">
        <f t="shared" si="898"/>
        <v>0</v>
      </c>
      <c r="DA347" s="64">
        <f t="shared" si="841"/>
        <v>9.7793365252840658E-3</v>
      </c>
      <c r="DB347" s="70">
        <f t="shared" si="899"/>
        <v>0.99031537270416392</v>
      </c>
      <c r="DC347" s="70">
        <f>PRODUCT($DB$8:DB347)</f>
        <v>3.5187002218790293E-2</v>
      </c>
      <c r="DD347" s="36">
        <f t="shared" si="842"/>
        <v>192.73463618589295</v>
      </c>
      <c r="DE347" s="36">
        <f t="shared" si="843"/>
        <v>1199.0383723903219</v>
      </c>
      <c r="DF347" s="36">
        <f t="shared" si="844"/>
        <v>60.009551551852326</v>
      </c>
      <c r="DG347" s="36">
        <f t="shared" si="845"/>
        <v>0.52634234641463262</v>
      </c>
      <c r="DH347" s="36">
        <f t="shared" ca="1" si="846"/>
        <v>3.6795247398669396E-14</v>
      </c>
      <c r="DI347" s="36">
        <f t="shared" si="847"/>
        <v>62.554178309003113</v>
      </c>
      <c r="DJ347" s="36">
        <f t="shared" ca="1" si="848"/>
        <v>1128.34112371887</v>
      </c>
      <c r="DK347" s="36">
        <f t="shared" si="849"/>
        <v>0</v>
      </c>
      <c r="DL347" s="36">
        <f t="shared" si="850"/>
        <v>0</v>
      </c>
      <c r="DM347" s="36">
        <f t="shared" ca="1" si="851"/>
        <v>1128.34112371887</v>
      </c>
      <c r="DN347" s="36">
        <f t="shared" ca="1" si="900"/>
        <v>1128.3411237188741</v>
      </c>
      <c r="DO347" s="64" cm="1">
        <f t="array" ref="DO347">IFERROR(INDEX(Tbl_FwdNom,$B347,MATCH(LIDt,Tbl_FwdNom_Cols,0)),0)</f>
        <v>8.6679739310000006</v>
      </c>
      <c r="DP347" s="64">
        <f t="shared" ca="1" si="901"/>
        <v>8.6060657230000004</v>
      </c>
      <c r="DQ347" s="64">
        <f t="shared" ca="1" si="852"/>
        <v>6.9034760330386469E-3</v>
      </c>
      <c r="DR347" s="70">
        <f t="shared" ca="1" si="853"/>
        <v>0.99314385519827908</v>
      </c>
      <c r="DS347" s="70">
        <f ca="1">PRODUCT($DR$8:DR347)</f>
        <v>4.4105904683879801E-2</v>
      </c>
      <c r="DT347" s="36">
        <f t="shared" ca="1" si="854"/>
        <v>1407.955362226525</v>
      </c>
      <c r="DU347" s="36">
        <f t="shared" ca="1" si="855"/>
        <v>68.2322304522</v>
      </c>
      <c r="DV347" s="36">
        <f t="shared" ca="1" si="856"/>
        <v>0.61711712993886991</v>
      </c>
      <c r="DW347" s="36">
        <f t="shared" ca="1" si="857"/>
        <v>3.9678951830758129E-14</v>
      </c>
      <c r="DX347" s="36">
        <f t="shared" ca="1" si="858"/>
        <v>215.76287696111299</v>
      </c>
      <c r="DY347" s="36">
        <f t="shared" ca="1" si="859"/>
        <v>2.280852039397347</v>
      </c>
      <c r="DZ347" s="36">
        <f t="shared" ca="1" si="860"/>
        <v>69.148051192806406</v>
      </c>
      <c r="EA347" s="36">
        <f t="shared" ca="1" si="861"/>
        <v>0</v>
      </c>
      <c r="EB347" s="36">
        <f t="shared" ca="1" si="862"/>
        <v>1331.2365018198768</v>
      </c>
      <c r="EC347" s="36">
        <f t="shared" ca="1" si="863"/>
        <v>0</v>
      </c>
      <c r="ED347" s="36">
        <f t="shared" ca="1" si="864"/>
        <v>0</v>
      </c>
      <c r="EE347" s="36">
        <f t="shared" ca="1" si="902"/>
        <v>0</v>
      </c>
      <c r="EF347" s="36">
        <f t="shared" ca="1" si="865"/>
        <v>1331.2365018198768</v>
      </c>
      <c r="EG347" s="64"/>
      <c r="EH347" s="64"/>
      <c r="EI347" s="64"/>
      <c r="EJ347" s="70"/>
      <c r="EK347" s="70"/>
      <c r="EL347" s="70"/>
      <c r="EM347" s="70"/>
      <c r="EN347" s="70"/>
      <c r="EO347" s="36">
        <f t="shared" ca="1" si="866"/>
        <v>11.05049363551206</v>
      </c>
      <c r="EP347" s="36">
        <f t="shared" ca="1" si="867"/>
        <v>0</v>
      </c>
      <c r="EQ347" s="36">
        <f t="shared" si="868"/>
        <v>33.605781509631449</v>
      </c>
      <c r="ER347" s="36">
        <f t="shared" si="869"/>
        <v>1.1553073023427363</v>
      </c>
      <c r="ES347" s="36">
        <f t="shared" si="870"/>
        <v>-1.0550621633697297</v>
      </c>
      <c r="ET347" s="36">
        <f t="shared" ca="1" si="871"/>
        <v>0</v>
      </c>
      <c r="EU347" s="36">
        <f t="shared" ca="1" si="903"/>
        <v>1.1553073023427363</v>
      </c>
      <c r="EV347" s="36">
        <f t="shared" si="872"/>
        <v>1.0325868256809791</v>
      </c>
      <c r="EW347" s="36">
        <f t="shared" si="873"/>
        <v>43.928395685631642</v>
      </c>
      <c r="EX347" s="36">
        <f t="shared" ca="1" si="904"/>
        <v>79.722071323286798</v>
      </c>
      <c r="EY347" s="36">
        <f t="shared" si="874"/>
        <v>0</v>
      </c>
      <c r="EZ347" s="36">
        <f t="shared" si="875"/>
        <v>0</v>
      </c>
      <c r="FA347" s="36">
        <f t="shared" si="876"/>
        <v>0</v>
      </c>
      <c r="FB347" s="36">
        <f t="shared" si="877"/>
        <v>0</v>
      </c>
      <c r="FC347" s="36">
        <f t="shared" si="905"/>
        <v>0</v>
      </c>
      <c r="FD347" s="36">
        <f t="shared" si="878"/>
        <v>0</v>
      </c>
      <c r="FE347" s="36">
        <f t="shared" si="879"/>
        <v>0</v>
      </c>
      <c r="FF347" s="36">
        <f t="shared" si="906"/>
        <v>0</v>
      </c>
      <c r="FG347" s="36">
        <f t="shared" ca="1" si="880"/>
        <v>79.722071323286798</v>
      </c>
      <c r="FH347" s="36">
        <f t="shared" ca="1" si="881"/>
        <v>0.77962896396311998</v>
      </c>
      <c r="FI347" s="36">
        <f t="shared" ca="1" si="882"/>
        <v>-1.1007058563288015</v>
      </c>
      <c r="FJ347" s="36">
        <f t="shared" ca="1" si="883"/>
        <v>92.94109028337536</v>
      </c>
      <c r="FK347" s="36">
        <f t="shared" si="884"/>
        <v>0</v>
      </c>
      <c r="FL347" s="36">
        <f t="shared" si="885"/>
        <v>0</v>
      </c>
      <c r="FM347" s="36">
        <f t="shared" ca="1" si="886"/>
        <v>0</v>
      </c>
      <c r="FN347" s="36">
        <f t="shared" ca="1" si="908"/>
        <v>92.94109028337536</v>
      </c>
    </row>
    <row r="348" spans="2:170" x14ac:dyDescent="0.25">
      <c r="B348" s="2">
        <v>340</v>
      </c>
      <c r="C348" s="2">
        <f t="shared" si="762"/>
        <v>29</v>
      </c>
      <c r="D348" s="2">
        <f t="shared" si="911"/>
        <v>364</v>
      </c>
      <c r="E348" s="2">
        <f t="shared" si="909"/>
        <v>31</v>
      </c>
      <c r="F348" s="189">
        <f t="shared" ref="F348:F411" si="913">EOMONTH(F347,1)</f>
        <v>56065</v>
      </c>
      <c r="G348" s="2">
        <f t="shared" si="912"/>
        <v>6</v>
      </c>
      <c r="H348" s="187">
        <f t="shared" si="763"/>
        <v>62.916666666666671</v>
      </c>
      <c r="I348" s="186">
        <f t="shared" si="910"/>
        <v>62</v>
      </c>
      <c r="J348" s="2">
        <f t="shared" si="764"/>
        <v>0</v>
      </c>
      <c r="K348" s="2">
        <f t="shared" si="765"/>
        <v>1</v>
      </c>
      <c r="L348">
        <f t="shared" si="766"/>
        <v>2</v>
      </c>
      <c r="M348" s="190">
        <f t="shared" si="887"/>
        <v>6.8823059700000005E-3</v>
      </c>
      <c r="N348">
        <f t="shared" si="767"/>
        <v>1</v>
      </c>
      <c r="O348">
        <f t="shared" si="768"/>
        <v>100</v>
      </c>
      <c r="P348" s="58">
        <f t="shared" si="769"/>
        <v>3.0970376865E-2</v>
      </c>
      <c r="Q348" s="106">
        <f t="shared" si="770"/>
        <v>3.0970376865E-2</v>
      </c>
      <c r="R348" s="59">
        <f t="shared" si="771"/>
        <v>3.0970376865E-2</v>
      </c>
      <c r="S348" s="32">
        <f t="shared" si="888"/>
        <v>2.6182411393756988E-3</v>
      </c>
      <c r="T348">
        <f t="shared" si="772"/>
        <v>1</v>
      </c>
      <c r="U348" s="32">
        <f t="shared" si="889"/>
        <v>5.4624945E-4</v>
      </c>
      <c r="V348">
        <f t="shared" si="773"/>
        <v>1</v>
      </c>
      <c r="W348">
        <f t="shared" si="774"/>
        <v>100</v>
      </c>
      <c r="X348" s="58">
        <f t="shared" si="775"/>
        <v>2.4581225250000002E-3</v>
      </c>
      <c r="Y348" s="58">
        <f t="shared" si="776"/>
        <v>2.4581225250000002E-3</v>
      </c>
      <c r="Z348" s="32">
        <f t="shared" si="777"/>
        <v>2.4581225250000002E-3</v>
      </c>
      <c r="AA348" s="32">
        <f t="shared" si="778"/>
        <v>2.0507469166664016E-4</v>
      </c>
      <c r="AB348" s="59">
        <f t="shared" si="779"/>
        <v>4.9056245199999996E-3</v>
      </c>
      <c r="AC348" s="59">
        <f t="shared" si="780"/>
        <v>4.9056245199999996E-3</v>
      </c>
      <c r="AD348">
        <f t="shared" si="781"/>
        <v>1</v>
      </c>
      <c r="AE348" s="59">
        <f t="shared" si="782"/>
        <v>4.9056245199999996E-3</v>
      </c>
      <c r="AF348" s="59">
        <f t="shared" si="783"/>
        <v>4.1758461800000006E-3</v>
      </c>
      <c r="AG348" s="59">
        <f t="shared" si="784"/>
        <v>4.1758461800000006E-3</v>
      </c>
      <c r="AH348">
        <f t="shared" si="785"/>
        <v>1</v>
      </c>
      <c r="AI348" s="59">
        <f t="shared" si="786"/>
        <v>4.1758461800000006E-3</v>
      </c>
      <c r="AJ348" s="59">
        <f t="shared" si="787"/>
        <v>0</v>
      </c>
      <c r="AK348" s="59">
        <f t="shared" si="788"/>
        <v>0</v>
      </c>
      <c r="AL348" s="59">
        <f t="shared" si="789"/>
        <v>0</v>
      </c>
      <c r="AM348" s="12">
        <f t="shared" si="890"/>
        <v>3.0289853603775656E-2</v>
      </c>
      <c r="AN348" s="12">
        <f t="shared" si="891"/>
        <v>0</v>
      </c>
      <c r="AO348" s="66">
        <f t="shared" si="790"/>
        <v>7.9306140811072698E-5</v>
      </c>
      <c r="AP348" s="66">
        <f t="shared" si="791"/>
        <v>6.2116823884219624E-6</v>
      </c>
      <c r="AQ348" s="59">
        <f t="shared" si="792"/>
        <v>1.4859064854589221E-4</v>
      </c>
      <c r="AR348" s="59">
        <f t="shared" si="793"/>
        <v>1.2648576946408584E-4</v>
      </c>
      <c r="AS348" s="59">
        <f t="shared" si="794"/>
        <v>0</v>
      </c>
      <c r="AT348" s="12">
        <f t="shared" si="795"/>
        <v>2.9929259362566185E-2</v>
      </c>
      <c r="AU348" s="59">
        <f t="shared" si="892"/>
        <v>1.3552527156068805E-18</v>
      </c>
      <c r="AV348" s="59">
        <f t="shared" si="893"/>
        <v>0</v>
      </c>
      <c r="AW348" s="70">
        <f t="shared" si="796"/>
        <v>0</v>
      </c>
      <c r="AX348" s="20">
        <f t="shared" si="797"/>
        <v>200000</v>
      </c>
      <c r="AY348" s="20">
        <f t="shared" si="798"/>
        <v>0</v>
      </c>
      <c r="AZ348" s="20">
        <f t="shared" si="799"/>
        <v>0</v>
      </c>
      <c r="BA348" s="20">
        <f t="shared" si="800"/>
        <v>200000</v>
      </c>
      <c r="BB348" s="36">
        <f t="shared" si="801"/>
        <v>1</v>
      </c>
      <c r="BC348" s="36">
        <f t="shared" si="802"/>
        <v>0</v>
      </c>
      <c r="BD348" s="80">
        <f t="shared" si="803"/>
        <v>15.861228162214539</v>
      </c>
      <c r="BE348" s="36">
        <f t="shared" si="804"/>
        <v>0</v>
      </c>
      <c r="BF348" s="36">
        <f t="shared" si="805"/>
        <v>0</v>
      </c>
      <c r="BG348" s="36">
        <f t="shared" si="806"/>
        <v>15.861228162214539</v>
      </c>
      <c r="BH348" s="36">
        <f t="shared" si="807"/>
        <v>1.2423364776843924</v>
      </c>
      <c r="BI348" s="36">
        <f t="shared" si="808"/>
        <v>0</v>
      </c>
      <c r="BJ348" s="36">
        <f t="shared" si="809"/>
        <v>0</v>
      </c>
      <c r="BK348" s="36">
        <f t="shared" si="810"/>
        <v>1.2423364776843924</v>
      </c>
      <c r="BL348" s="68">
        <f ca="1">IF(OR(AT348=0,E348&gt;ProjTerm),0,VLOOKUP(D348,'Life Events'!$AE$5:$AI$1206,5,FALSE))</f>
        <v>2.9088749056134986E-16</v>
      </c>
      <c r="BM348" s="93">
        <f t="shared" ca="1" si="811"/>
        <v>2.9088749056134986E-16</v>
      </c>
      <c r="BN348" s="93">
        <f t="shared" ca="1" si="812"/>
        <v>8.7060471503366631E-18</v>
      </c>
      <c r="BO348" s="36">
        <f t="shared" ca="1" si="813"/>
        <v>1.3247589705310348E-15</v>
      </c>
      <c r="BP348" s="36">
        <f t="shared" si="814"/>
        <v>7.1501093591670173E-3</v>
      </c>
      <c r="BQ348" s="36">
        <f t="shared" si="815"/>
        <v>98.310051889135863</v>
      </c>
      <c r="BR348" s="36">
        <f t="shared" si="816"/>
        <v>154.78110000000001</v>
      </c>
      <c r="BS348" s="36">
        <f t="shared" si="817"/>
        <v>152.16537972457527</v>
      </c>
      <c r="BT348" s="36">
        <f t="shared" si="818"/>
        <v>4.554197115780183</v>
      </c>
      <c r="BU348" s="70" cm="1">
        <f t="array" ref="BU348">IF(AND(ActInt=1,$J348=0),INDEX(Tbl_FwdNom,$B348-IVP,MATCH(ValnDt,Tbl_FwdNom_Cols)),INDEX(Tbl_FwdNom,$B348,MATCH(StartDt,Tbl_FwdNom_Cols)))</f>
        <v>12.381330811</v>
      </c>
      <c r="BV348" s="70" cm="1">
        <f t="array" ref="BV348">INDEX(Tbl_FwdReal,$B348,MATCH(StartDt,Tbl_FwdReal_Cols))</f>
        <v>4.9134178769999997</v>
      </c>
      <c r="BW348" s="70" cm="1">
        <f t="array" ref="BW348">IF(RunType&lt;&gt;"OPN",INDEX(Tbl_FwdReal,$B348,MATCH(ValnDt,Tbl_FwdReal_Cols)),IF(AND($J348=0,ActInt=1),INDEX(Tbl_FwdReal,$B348-IVP,MATCH(ValnDt,Tbl_FwdReal_Cols)),-999))*$K348</f>
        <v>4.9134178769999997</v>
      </c>
      <c r="BX348" s="70">
        <f t="shared" si="819"/>
        <v>4.9134178769999995E-2</v>
      </c>
      <c r="BY348" s="70">
        <f t="shared" si="894"/>
        <v>7.1181676139417505E-2</v>
      </c>
      <c r="BZ348" s="64">
        <f t="shared" si="907"/>
        <v>5.7466497816132112E-3</v>
      </c>
      <c r="CA348" s="70" cm="1">
        <f t="array" ref="CA348">IF($J348=1,CA347*(1+INDEX(Tbl_CPI,$B348,MATCH(IF(RunType="OPN",StartDt,ValnDt),Tbl_CPI_Cols))),0)</f>
        <v>0</v>
      </c>
      <c r="CB348" s="70">
        <f t="shared" si="895"/>
        <v>7.1554093713714808</v>
      </c>
      <c r="CC348" s="70">
        <f t="shared" si="896"/>
        <v>6.9931914232060919</v>
      </c>
      <c r="CD348" s="36">
        <f t="shared" si="820"/>
        <v>37.597742186727878</v>
      </c>
      <c r="CE348" s="36">
        <f t="shared" si="821"/>
        <v>1.5749116801493539</v>
      </c>
      <c r="CF348" s="36">
        <f t="shared" si="822"/>
        <v>0</v>
      </c>
      <c r="CG348" s="36">
        <f t="shared" si="823"/>
        <v>1.1865339508990878</v>
      </c>
      <c r="CH348" s="36">
        <f t="shared" si="824"/>
        <v>1.1388301066684874</v>
      </c>
      <c r="CI348" s="36">
        <f t="shared" si="825"/>
        <v>0</v>
      </c>
      <c r="CJ348" s="36">
        <f t="shared" si="826"/>
        <v>0</v>
      </c>
      <c r="CK348" s="36">
        <f t="shared" si="827"/>
        <v>0</v>
      </c>
      <c r="CL348" s="36">
        <f t="shared" si="828"/>
        <v>4.7703844230600284E-2</v>
      </c>
      <c r="CM348" s="36">
        <f t="shared" si="829"/>
        <v>1.1865339508990878</v>
      </c>
      <c r="CN348" s="36">
        <f t="shared" ca="1" si="830"/>
        <v>12.542217414759584</v>
      </c>
      <c r="CO348" s="20">
        <f t="shared" si="831"/>
        <v>120000</v>
      </c>
      <c r="CP348" s="20">
        <f t="shared" si="832"/>
        <v>2</v>
      </c>
      <c r="CQ348" s="64">
        <f t="shared" si="833"/>
        <v>8.428131509999999E-3</v>
      </c>
      <c r="CR348" s="64">
        <f t="shared" si="834"/>
        <v>3.7926591794999992E-2</v>
      </c>
      <c r="CS348" s="36">
        <f t="shared" si="835"/>
        <v>11.692580393353381</v>
      </c>
      <c r="CT348" s="36">
        <f t="shared" si="836"/>
        <v>9.5167368973287232</v>
      </c>
      <c r="CU348" s="36">
        <f t="shared" si="837"/>
        <v>0.74540188661063544</v>
      </c>
      <c r="CV348" s="36">
        <f t="shared" si="897"/>
        <v>10.262138783939358</v>
      </c>
      <c r="CW348" s="36">
        <f t="shared" si="838"/>
        <v>0</v>
      </c>
      <c r="CX348" s="36">
        <f t="shared" si="839"/>
        <v>0</v>
      </c>
      <c r="CY348" s="36">
        <f t="shared" si="840"/>
        <v>0</v>
      </c>
      <c r="CZ348" s="36">
        <f t="shared" si="898"/>
        <v>0</v>
      </c>
      <c r="DA348" s="64">
        <f t="shared" si="841"/>
        <v>9.7747674645261018E-3</v>
      </c>
      <c r="DB348" s="70">
        <f t="shared" si="899"/>
        <v>0.99031985371443787</v>
      </c>
      <c r="DC348" s="70">
        <f>PRODUCT($DB$8:DB348)</f>
        <v>3.4846386889962007E-2</v>
      </c>
      <c r="DD348" s="36">
        <f t="shared" si="842"/>
        <v>190.06437532118991</v>
      </c>
      <c r="DE348" s="36">
        <f t="shared" si="843"/>
        <v>1194.8974654992667</v>
      </c>
      <c r="DF348" s="36">
        <f t="shared" si="844"/>
        <v>59.353794486237781</v>
      </c>
      <c r="DG348" s="36">
        <f t="shared" si="845"/>
        <v>0.52433711109840164</v>
      </c>
      <c r="DH348" s="36">
        <f t="shared" ca="1" si="846"/>
        <v>3.5830153415260061E-14</v>
      </c>
      <c r="DI348" s="36">
        <f t="shared" si="847"/>
        <v>61.967498811550229</v>
      </c>
      <c r="DJ348" s="36">
        <f t="shared" ca="1" si="848"/>
        <v>1125.6300463647665</v>
      </c>
      <c r="DK348" s="36">
        <f t="shared" si="849"/>
        <v>0</v>
      </c>
      <c r="DL348" s="36">
        <f t="shared" si="850"/>
        <v>0</v>
      </c>
      <c r="DM348" s="36">
        <f t="shared" ca="1" si="851"/>
        <v>1125.6300463647665</v>
      </c>
      <c r="DN348" s="36">
        <f t="shared" ca="1" si="900"/>
        <v>1125.6300463647708</v>
      </c>
      <c r="DO348" s="64" cm="1">
        <f t="array" ref="DO348">IFERROR(INDEX(Tbl_FwdNom,$B348,MATCH(LIDt,Tbl_FwdNom_Cols,0)),0)</f>
        <v>8.6662537820000001</v>
      </c>
      <c r="DP348" s="64">
        <f t="shared" ca="1" si="901"/>
        <v>8.6043465549999993</v>
      </c>
      <c r="DQ348" s="64">
        <f t="shared" ca="1" si="852"/>
        <v>6.9021478009070325E-3</v>
      </c>
      <c r="DR348" s="70">
        <f t="shared" ca="1" si="853"/>
        <v>0.99314516528147101</v>
      </c>
      <c r="DS348" s="70">
        <f ca="1">PRODUCT($DR$8:DR348)</f>
        <v>4.3803565997160614E-2</v>
      </c>
      <c r="DT348" s="36">
        <f t="shared" ca="1" si="854"/>
        <v>1401.8120500714776</v>
      </c>
      <c r="DU348" s="36">
        <f t="shared" ca="1" si="855"/>
        <v>67.460842913882246</v>
      </c>
      <c r="DV348" s="36">
        <f t="shared" ca="1" si="856"/>
        <v>0.61422645422101252</v>
      </c>
      <c r="DW348" s="36">
        <f t="shared" ca="1" si="857"/>
        <v>3.8628062850348054E-14</v>
      </c>
      <c r="DX348" s="36">
        <f t="shared" ca="1" si="858"/>
        <v>212.69790711206736</v>
      </c>
      <c r="DY348" s="36">
        <f t="shared" ca="1" si="859"/>
        <v>2.2485617140711165</v>
      </c>
      <c r="DZ348" s="36">
        <f t="shared" ca="1" si="860"/>
        <v>68.478630781899</v>
      </c>
      <c r="EA348" s="36">
        <f t="shared" ca="1" si="861"/>
        <v>0</v>
      </c>
      <c r="EB348" s="36">
        <f t="shared" ca="1" si="862"/>
        <v>1326.6879519150416</v>
      </c>
      <c r="EC348" s="36">
        <f t="shared" ca="1" si="863"/>
        <v>0</v>
      </c>
      <c r="ED348" s="36">
        <f t="shared" ca="1" si="864"/>
        <v>0</v>
      </c>
      <c r="EE348" s="36">
        <f t="shared" ca="1" si="902"/>
        <v>0</v>
      </c>
      <c r="EF348" s="36">
        <f t="shared" ca="1" si="865"/>
        <v>1326.6879519150416</v>
      </c>
      <c r="EG348" s="64"/>
      <c r="EH348" s="64"/>
      <c r="EI348" s="64"/>
      <c r="EJ348" s="70"/>
      <c r="EK348" s="70"/>
      <c r="EL348" s="70"/>
      <c r="EM348" s="70"/>
      <c r="EN348" s="70"/>
      <c r="EO348" s="36">
        <f t="shared" ca="1" si="866"/>
        <v>11.017674011555227</v>
      </c>
      <c r="EP348" s="36">
        <f t="shared" ca="1" si="867"/>
        <v>0</v>
      </c>
      <c r="EQ348" s="36">
        <f t="shared" si="868"/>
        <v>33.477751719948579</v>
      </c>
      <c r="ER348" s="36">
        <f t="shared" si="869"/>
        <v>1.1393009843440556</v>
      </c>
      <c r="ES348" s="36">
        <f t="shared" si="870"/>
        <v>-1.0404447014519982</v>
      </c>
      <c r="ET348" s="36">
        <f t="shared" ca="1" si="871"/>
        <v>0</v>
      </c>
      <c r="EU348" s="36">
        <f t="shared" ca="1" si="903"/>
        <v>1.1393009843440556</v>
      </c>
      <c r="EV348" s="36">
        <f t="shared" si="872"/>
        <v>1.0229024602821646</v>
      </c>
      <c r="EW348" s="36">
        <f t="shared" si="873"/>
        <v>43.761039266346316</v>
      </c>
      <c r="EX348" s="36">
        <f t="shared" ca="1" si="904"/>
        <v>79.400994430921116</v>
      </c>
      <c r="EY348" s="36">
        <f t="shared" si="874"/>
        <v>0</v>
      </c>
      <c r="EZ348" s="36">
        <f t="shared" si="875"/>
        <v>0</v>
      </c>
      <c r="FA348" s="36">
        <f t="shared" si="876"/>
        <v>0</v>
      </c>
      <c r="FB348" s="36">
        <f t="shared" si="877"/>
        <v>0</v>
      </c>
      <c r="FC348" s="36">
        <f t="shared" si="905"/>
        <v>0</v>
      </c>
      <c r="FD348" s="36">
        <f t="shared" si="878"/>
        <v>0</v>
      </c>
      <c r="FE348" s="36">
        <f t="shared" si="879"/>
        <v>0</v>
      </c>
      <c r="FF348" s="36">
        <f t="shared" si="906"/>
        <v>0</v>
      </c>
      <c r="FG348" s="36">
        <f t="shared" ca="1" si="880"/>
        <v>79.400994430921116</v>
      </c>
      <c r="FH348" s="36">
        <f t="shared" ca="1" si="881"/>
        <v>0.77612625701438598</v>
      </c>
      <c r="FI348" s="36">
        <f t="shared" ca="1" si="882"/>
        <v>-1.2422362410454642</v>
      </c>
      <c r="FJ348" s="36">
        <f t="shared" ca="1" si="883"/>
        <v>92.3403471842432</v>
      </c>
      <c r="FK348" s="36">
        <f t="shared" si="884"/>
        <v>0</v>
      </c>
      <c r="FL348" s="36">
        <f t="shared" si="885"/>
        <v>0</v>
      </c>
      <c r="FM348" s="36">
        <f t="shared" ca="1" si="886"/>
        <v>0</v>
      </c>
      <c r="FN348" s="36">
        <f t="shared" ca="1" si="908"/>
        <v>92.3403471842432</v>
      </c>
    </row>
    <row r="349" spans="2:170" x14ac:dyDescent="0.25">
      <c r="B349" s="2">
        <v>341</v>
      </c>
      <c r="C349" s="2">
        <f t="shared" si="762"/>
        <v>29</v>
      </c>
      <c r="D349" s="2">
        <f t="shared" si="911"/>
        <v>365</v>
      </c>
      <c r="E349" s="2">
        <f t="shared" si="909"/>
        <v>31</v>
      </c>
      <c r="F349" s="189">
        <f t="shared" si="913"/>
        <v>56096</v>
      </c>
      <c r="G349" s="2">
        <f t="shared" si="912"/>
        <v>7</v>
      </c>
      <c r="H349" s="187">
        <f t="shared" si="763"/>
        <v>63</v>
      </c>
      <c r="I349" s="186">
        <f t="shared" si="910"/>
        <v>63</v>
      </c>
      <c r="J349" s="2">
        <f t="shared" si="764"/>
        <v>0</v>
      </c>
      <c r="K349" s="2">
        <f t="shared" si="765"/>
        <v>1</v>
      </c>
      <c r="L349">
        <f t="shared" si="766"/>
        <v>2</v>
      </c>
      <c r="M349" s="190">
        <f t="shared" si="887"/>
        <v>7.9554776100000009E-3</v>
      </c>
      <c r="N349">
        <f t="shared" si="767"/>
        <v>1</v>
      </c>
      <c r="O349">
        <f t="shared" si="768"/>
        <v>100</v>
      </c>
      <c r="P349" s="58">
        <f t="shared" si="769"/>
        <v>3.5799649245000002E-2</v>
      </c>
      <c r="Q349" s="106">
        <f t="shared" si="770"/>
        <v>3.5799649245000002E-2</v>
      </c>
      <c r="R349" s="59">
        <f t="shared" si="771"/>
        <v>3.5799649245000002E-2</v>
      </c>
      <c r="S349" s="32">
        <f t="shared" si="888"/>
        <v>3.0334043398727584E-3</v>
      </c>
      <c r="T349">
        <f t="shared" si="772"/>
        <v>1</v>
      </c>
      <c r="U349" s="32">
        <f t="shared" si="889"/>
        <v>5.5784097000000001E-4</v>
      </c>
      <c r="V349">
        <f t="shared" si="773"/>
        <v>1</v>
      </c>
      <c r="W349">
        <f t="shared" si="774"/>
        <v>100</v>
      </c>
      <c r="X349" s="58">
        <f t="shared" si="775"/>
        <v>2.5102843650000001E-3</v>
      </c>
      <c r="Y349" s="58">
        <f t="shared" si="776"/>
        <v>2.5102843650000001E-3</v>
      </c>
      <c r="Z349" s="32">
        <f t="shared" si="777"/>
        <v>2.5102843650000001E-3</v>
      </c>
      <c r="AA349" s="32">
        <f t="shared" si="778"/>
        <v>2.0943143380969254E-4</v>
      </c>
      <c r="AB349" s="59">
        <f t="shared" si="779"/>
        <v>4.9056245199999996E-3</v>
      </c>
      <c r="AC349" s="59">
        <f t="shared" si="780"/>
        <v>4.9056245199999996E-3</v>
      </c>
      <c r="AD349">
        <f t="shared" si="781"/>
        <v>1</v>
      </c>
      <c r="AE349" s="59">
        <f t="shared" si="782"/>
        <v>4.9056245199999996E-3</v>
      </c>
      <c r="AF349" s="59">
        <f t="shared" si="783"/>
        <v>4.1758461800000006E-3</v>
      </c>
      <c r="AG349" s="59">
        <f t="shared" si="784"/>
        <v>4.1758461800000006E-3</v>
      </c>
      <c r="AH349">
        <f t="shared" si="785"/>
        <v>1</v>
      </c>
      <c r="AI349" s="59">
        <f t="shared" si="786"/>
        <v>4.1758461800000006E-3</v>
      </c>
      <c r="AJ349" s="59">
        <f t="shared" si="787"/>
        <v>0</v>
      </c>
      <c r="AK349" s="59">
        <f t="shared" si="788"/>
        <v>0</v>
      </c>
      <c r="AL349" s="59">
        <f t="shared" si="789"/>
        <v>0</v>
      </c>
      <c r="AM349" s="12">
        <f t="shared" si="890"/>
        <v>2.9929259362566185E-2</v>
      </c>
      <c r="AN349" s="12">
        <f t="shared" si="891"/>
        <v>0</v>
      </c>
      <c r="AO349" s="66">
        <f t="shared" si="790"/>
        <v>9.0787545239585655E-5</v>
      </c>
      <c r="AP349" s="66">
        <f t="shared" si="791"/>
        <v>6.2681277011644004E-6</v>
      </c>
      <c r="AQ349" s="59">
        <f t="shared" si="792"/>
        <v>1.4682170859444424E-4</v>
      </c>
      <c r="AR349" s="59">
        <f t="shared" si="793"/>
        <v>1.2497998337940126E-4</v>
      </c>
      <c r="AS349" s="59">
        <f t="shared" si="794"/>
        <v>0</v>
      </c>
      <c r="AT349" s="12">
        <f t="shared" si="795"/>
        <v>2.9560401997651586E-2</v>
      </c>
      <c r="AU349" s="59">
        <f t="shared" si="892"/>
        <v>0</v>
      </c>
      <c r="AV349" s="59">
        <f t="shared" si="893"/>
        <v>-3.2255014631443757E-18</v>
      </c>
      <c r="AW349" s="70">
        <f t="shared" si="796"/>
        <v>0</v>
      </c>
      <c r="AX349" s="20">
        <f t="shared" si="797"/>
        <v>200000</v>
      </c>
      <c r="AY349" s="20">
        <f t="shared" si="798"/>
        <v>0</v>
      </c>
      <c r="AZ349" s="20">
        <f t="shared" si="799"/>
        <v>0</v>
      </c>
      <c r="BA349" s="20">
        <f t="shared" si="800"/>
        <v>200000</v>
      </c>
      <c r="BB349" s="36">
        <f t="shared" si="801"/>
        <v>1</v>
      </c>
      <c r="BC349" s="36">
        <f t="shared" si="802"/>
        <v>0</v>
      </c>
      <c r="BD349" s="80">
        <f t="shared" si="803"/>
        <v>18.157509047917131</v>
      </c>
      <c r="BE349" s="36">
        <f t="shared" si="804"/>
        <v>0</v>
      </c>
      <c r="BF349" s="36">
        <f t="shared" si="805"/>
        <v>0</v>
      </c>
      <c r="BG349" s="36">
        <f t="shared" si="806"/>
        <v>18.157509047917131</v>
      </c>
      <c r="BH349" s="36">
        <f t="shared" si="807"/>
        <v>1.25362554023288</v>
      </c>
      <c r="BI349" s="36">
        <f t="shared" si="808"/>
        <v>0</v>
      </c>
      <c r="BJ349" s="36">
        <f t="shared" si="809"/>
        <v>0</v>
      </c>
      <c r="BK349" s="36">
        <f t="shared" si="810"/>
        <v>1.25362554023288</v>
      </c>
      <c r="BL349" s="68">
        <f ca="1">IF(OR(AT349=0,E349&gt;ProjTerm),0,VLOOKUP(D349,'Life Events'!$AE$5:$AI$1206,5,FALSE))</f>
        <v>2.8730250397831133E-16</v>
      </c>
      <c r="BM349" s="93">
        <f t="shared" ca="1" si="811"/>
        <v>2.8730250397831133E-16</v>
      </c>
      <c r="BN349" s="93">
        <f t="shared" ca="1" si="812"/>
        <v>8.4927775125307776E-18</v>
      </c>
      <c r="BO349" s="36">
        <f t="shared" ca="1" si="813"/>
        <v>1.2923067151105797E-15</v>
      </c>
      <c r="BP349" s="36">
        <f t="shared" si="814"/>
        <v>8.1147841407872828E-3</v>
      </c>
      <c r="BQ349" s="36">
        <f t="shared" si="815"/>
        <v>98.310051889135863</v>
      </c>
      <c r="BR349" s="36">
        <f t="shared" si="816"/>
        <v>154.78110000000001</v>
      </c>
      <c r="BS349" s="36">
        <f t="shared" si="817"/>
        <v>152.16537972457527</v>
      </c>
      <c r="BT349" s="36">
        <f t="shared" si="818"/>
        <v>4.4980697947837474</v>
      </c>
      <c r="BU349" s="70" cm="1">
        <f t="array" ref="BU349">IF(AND(ActInt=1,$J349=0),INDEX(Tbl_FwdNom,$B349-IVP,MATCH(ValnDt,Tbl_FwdNom_Cols)),INDEX(Tbl_FwdNom,$B349,MATCH(StartDt,Tbl_FwdNom_Cols)))</f>
        <v>12.375228911000001</v>
      </c>
      <c r="BV349" s="70" cm="1">
        <f t="array" ref="BV349">INDEX(Tbl_FwdReal,$B349,MATCH(StartDt,Tbl_FwdReal_Cols))</f>
        <v>4.9099877190000001</v>
      </c>
      <c r="BW349" s="70" cm="1">
        <f t="array" ref="BW349">IF(RunType&lt;&gt;"OPN",INDEX(Tbl_FwdReal,$B349,MATCH(ValnDt,Tbl_FwdReal_Cols)),IF(AND($J349=0,ActInt=1),INDEX(Tbl_FwdReal,$B349-IVP,MATCH(ValnDt,Tbl_FwdReal_Cols)),-999))*$K349</f>
        <v>4.9099877190000001</v>
      </c>
      <c r="BX349" s="70">
        <f t="shared" si="819"/>
        <v>4.9099877190000002E-2</v>
      </c>
      <c r="BY349" s="70">
        <f t="shared" si="894"/>
        <v>7.1158536516042314E-2</v>
      </c>
      <c r="BZ349" s="64">
        <f t="shared" si="907"/>
        <v>5.7448392554728667E-3</v>
      </c>
      <c r="CA349" s="70" cm="1">
        <f t="array" ref="CA349">IF($J349=1,CA348*(1+INDEX(Tbl_CPI,$B349,MATCH(IF(RunType="OPN",StartDt,ValnDt),Tbl_CPI_Cols))),0)</f>
        <v>0</v>
      </c>
      <c r="CB349" s="70">
        <f t="shared" si="895"/>
        <v>7.1965160480171138</v>
      </c>
      <c r="CC349" s="70">
        <f t="shared" si="896"/>
        <v>6.9931914232060919</v>
      </c>
      <c r="CD349" s="36">
        <f t="shared" si="820"/>
        <v>37.597742186727878</v>
      </c>
      <c r="CE349" s="36">
        <f t="shared" si="821"/>
        <v>1.5749116801493539</v>
      </c>
      <c r="CF349" s="36">
        <f t="shared" si="822"/>
        <v>0</v>
      </c>
      <c r="CG349" s="36">
        <f t="shared" si="823"/>
        <v>1.1724085175018</v>
      </c>
      <c r="CH349" s="36">
        <f t="shared" si="824"/>
        <v>1.1252725773534751</v>
      </c>
      <c r="CI349" s="36">
        <f t="shared" si="825"/>
        <v>0</v>
      </c>
      <c r="CJ349" s="36">
        <f t="shared" si="826"/>
        <v>0</v>
      </c>
      <c r="CK349" s="36">
        <f t="shared" si="827"/>
        <v>0</v>
      </c>
      <c r="CL349" s="36">
        <f t="shared" si="828"/>
        <v>4.7135940148324888E-2</v>
      </c>
      <c r="CM349" s="36">
        <f t="shared" si="829"/>
        <v>1.1724085175018</v>
      </c>
      <c r="CN349" s="36">
        <f t="shared" ca="1" si="830"/>
        <v>14.904950009225479</v>
      </c>
      <c r="CO349" s="20">
        <f t="shared" si="831"/>
        <v>120000</v>
      </c>
      <c r="CP349" s="20">
        <f t="shared" si="832"/>
        <v>2</v>
      </c>
      <c r="CQ349" s="64">
        <f t="shared" si="833"/>
        <v>9.6588591000000001E-3</v>
      </c>
      <c r="CR349" s="64">
        <f t="shared" si="834"/>
        <v>4.3464865950000001E-2</v>
      </c>
      <c r="CS349" s="36">
        <f t="shared" si="835"/>
        <v>13.275296757381211</v>
      </c>
      <c r="CT349" s="36">
        <f t="shared" si="836"/>
        <v>10.894505428750278</v>
      </c>
      <c r="CU349" s="36">
        <f t="shared" si="837"/>
        <v>0.7521753241397281</v>
      </c>
      <c r="CV349" s="36">
        <f t="shared" si="897"/>
        <v>11.646680752890006</v>
      </c>
      <c r="CW349" s="36">
        <f t="shared" si="838"/>
        <v>0</v>
      </c>
      <c r="CX349" s="36">
        <f t="shared" si="839"/>
        <v>0</v>
      </c>
      <c r="CY349" s="36">
        <f t="shared" si="840"/>
        <v>0</v>
      </c>
      <c r="CZ349" s="36">
        <f t="shared" si="898"/>
        <v>0</v>
      </c>
      <c r="DA349" s="64">
        <f t="shared" si="841"/>
        <v>9.7701984241957973E-3</v>
      </c>
      <c r="DB349" s="70">
        <f t="shared" si="899"/>
        <v>0.99032433474522941</v>
      </c>
      <c r="DC349" s="70">
        <f>PRODUCT($DB$8:DB349)</f>
        <v>3.4509224915076506E-2</v>
      </c>
      <c r="DD349" s="36">
        <f t="shared" si="842"/>
        <v>187.423272186665</v>
      </c>
      <c r="DE349" s="36">
        <f t="shared" si="843"/>
        <v>1188.4143417858461</v>
      </c>
      <c r="DF349" s="36">
        <f t="shared" si="844"/>
        <v>58.680067295364381</v>
      </c>
      <c r="DG349" s="36">
        <f t="shared" si="845"/>
        <v>0.5213452045742154</v>
      </c>
      <c r="DH349" s="36">
        <f t="shared" ca="1" si="846"/>
        <v>3.488791440858595E-14</v>
      </c>
      <c r="DI349" s="36">
        <f t="shared" si="847"/>
        <v>61.389070389438182</v>
      </c>
      <c r="DJ349" s="36">
        <f t="shared" ca="1" si="848"/>
        <v>1120.5388620794095</v>
      </c>
      <c r="DK349" s="36">
        <f t="shared" si="849"/>
        <v>0</v>
      </c>
      <c r="DL349" s="36">
        <f t="shared" si="850"/>
        <v>0</v>
      </c>
      <c r="DM349" s="36">
        <f t="shared" ca="1" si="851"/>
        <v>1120.5388620794095</v>
      </c>
      <c r="DN349" s="36">
        <f t="shared" ca="1" si="900"/>
        <v>1120.5388620794138</v>
      </c>
      <c r="DO349" s="64" cm="1">
        <f t="array" ref="DO349">IFERROR(INDEX(Tbl_FwdNom,$B349,MATCH(LIDt,Tbl_FwdNom_Cols,0)),0)</f>
        <v>8.66453366</v>
      </c>
      <c r="DP349" s="64">
        <f t="shared" ca="1" si="901"/>
        <v>8.6026274130000004</v>
      </c>
      <c r="DQ349" s="64">
        <f t="shared" ca="1" si="852"/>
        <v>6.9008195695900998E-3</v>
      </c>
      <c r="DR349" s="70">
        <f t="shared" ca="1" si="853"/>
        <v>0.99314647536731582</v>
      </c>
      <c r="DS349" s="70">
        <f ca="1">PRODUCT($DR$8:DR349)</f>
        <v>4.3503357178599669E-2</v>
      </c>
      <c r="DT349" s="36">
        <f t="shared" ca="1" si="854"/>
        <v>1393.3281930515811</v>
      </c>
      <c r="DU349" s="36">
        <f t="shared" ca="1" si="855"/>
        <v>66.672752478610533</v>
      </c>
      <c r="DV349" s="36">
        <f t="shared" ca="1" si="856"/>
        <v>0.61035033601567357</v>
      </c>
      <c r="DW349" s="36">
        <f t="shared" ca="1" si="857"/>
        <v>3.7602321427290514E-14</v>
      </c>
      <c r="DX349" s="36">
        <f t="shared" ca="1" si="858"/>
        <v>209.6676271970934</v>
      </c>
      <c r="DY349" s="36">
        <f t="shared" ca="1" si="859"/>
        <v>2.2166174159844778</v>
      </c>
      <c r="DZ349" s="36">
        <f t="shared" ca="1" si="860"/>
        <v>67.818151576921068</v>
      </c>
      <c r="EA349" s="36">
        <f t="shared" ca="1" si="861"/>
        <v>0</v>
      </c>
      <c r="EB349" s="36">
        <f t="shared" ca="1" si="862"/>
        <v>1319.7577369899882</v>
      </c>
      <c r="EC349" s="36">
        <f t="shared" ca="1" si="863"/>
        <v>0</v>
      </c>
      <c r="ED349" s="36">
        <f t="shared" ca="1" si="864"/>
        <v>0</v>
      </c>
      <c r="EE349" s="36">
        <f t="shared" ca="1" si="902"/>
        <v>0</v>
      </c>
      <c r="EF349" s="36">
        <f t="shared" ca="1" si="865"/>
        <v>1319.7577369899882</v>
      </c>
      <c r="EG349" s="64"/>
      <c r="EH349" s="64"/>
      <c r="EI349" s="64"/>
      <c r="EJ349" s="70"/>
      <c r="EK349" s="70"/>
      <c r="EL349" s="70"/>
      <c r="EM349" s="70"/>
      <c r="EN349" s="70"/>
      <c r="EO349" s="36">
        <f t="shared" ca="1" si="866"/>
        <v>10.986174241370275</v>
      </c>
      <c r="EP349" s="36">
        <f t="shared" ca="1" si="867"/>
        <v>0</v>
      </c>
      <c r="EQ349" s="36">
        <f t="shared" si="868"/>
        <v>33.286725180598388</v>
      </c>
      <c r="ER349" s="36">
        <f t="shared" si="869"/>
        <v>1.1234694462358041</v>
      </c>
      <c r="ES349" s="36">
        <f t="shared" si="870"/>
        <v>-1.0259868539060761</v>
      </c>
      <c r="ET349" s="36">
        <f t="shared" ca="1" si="871"/>
        <v>0</v>
      </c>
      <c r="EU349" s="36">
        <f t="shared" ca="1" si="903"/>
        <v>1.1234694462358041</v>
      </c>
      <c r="EV349" s="36">
        <f t="shared" si="872"/>
        <v>1.0133542960440873</v>
      </c>
      <c r="EW349" s="36">
        <f t="shared" si="873"/>
        <v>43.511335524011763</v>
      </c>
      <c r="EX349" s="36">
        <f t="shared" ca="1" si="904"/>
        <v>78.934884446890038</v>
      </c>
      <c r="EY349" s="36">
        <f t="shared" si="874"/>
        <v>0</v>
      </c>
      <c r="EZ349" s="36">
        <f t="shared" si="875"/>
        <v>0</v>
      </c>
      <c r="FA349" s="36">
        <f t="shared" si="876"/>
        <v>0</v>
      </c>
      <c r="FB349" s="36">
        <f t="shared" si="877"/>
        <v>0</v>
      </c>
      <c r="FC349" s="36">
        <f t="shared" si="905"/>
        <v>0</v>
      </c>
      <c r="FD349" s="36">
        <f t="shared" si="878"/>
        <v>0</v>
      </c>
      <c r="FE349" s="36">
        <f t="shared" si="879"/>
        <v>0</v>
      </c>
      <c r="FF349" s="36">
        <f t="shared" si="906"/>
        <v>0</v>
      </c>
      <c r="FG349" s="36">
        <f t="shared" ca="1" si="880"/>
        <v>78.934884446890038</v>
      </c>
      <c r="FH349" s="36">
        <f t="shared" ca="1" si="881"/>
        <v>0.77120948363708242</v>
      </c>
      <c r="FI349" s="36">
        <f t="shared" ca="1" si="882"/>
        <v>-1.2269287933055779</v>
      </c>
      <c r="FJ349" s="36">
        <f t="shared" ca="1" si="883"/>
        <v>91.750642465849396</v>
      </c>
      <c r="FK349" s="36">
        <f t="shared" si="884"/>
        <v>0</v>
      </c>
      <c r="FL349" s="36">
        <f t="shared" si="885"/>
        <v>0</v>
      </c>
      <c r="FM349" s="36">
        <f t="shared" ca="1" si="886"/>
        <v>0</v>
      </c>
      <c r="FN349" s="36">
        <f t="shared" ca="1" si="908"/>
        <v>91.750642465849396</v>
      </c>
    </row>
    <row r="350" spans="2:170" x14ac:dyDescent="0.25">
      <c r="B350" s="2">
        <v>342</v>
      </c>
      <c r="C350" s="2">
        <f t="shared" si="762"/>
        <v>29</v>
      </c>
      <c r="D350" s="2">
        <f t="shared" si="911"/>
        <v>366</v>
      </c>
      <c r="E350" s="2">
        <f t="shared" si="909"/>
        <v>31</v>
      </c>
      <c r="F350" s="189">
        <f t="shared" si="913"/>
        <v>56127</v>
      </c>
      <c r="G350" s="2">
        <f t="shared" si="912"/>
        <v>8</v>
      </c>
      <c r="H350" s="187">
        <f t="shared" si="763"/>
        <v>63.083333333333336</v>
      </c>
      <c r="I350" s="186">
        <f t="shared" si="910"/>
        <v>63</v>
      </c>
      <c r="J350" s="2">
        <f t="shared" si="764"/>
        <v>0</v>
      </c>
      <c r="K350" s="2">
        <f t="shared" si="765"/>
        <v>1</v>
      </c>
      <c r="L350">
        <f t="shared" si="766"/>
        <v>2</v>
      </c>
      <c r="M350" s="190">
        <f t="shared" si="887"/>
        <v>7.9554776100000009E-3</v>
      </c>
      <c r="N350">
        <f t="shared" si="767"/>
        <v>1</v>
      </c>
      <c r="O350">
        <f t="shared" si="768"/>
        <v>100</v>
      </c>
      <c r="P350" s="58">
        <f t="shared" si="769"/>
        <v>3.5799649245000002E-2</v>
      </c>
      <c r="Q350" s="106">
        <f t="shared" si="770"/>
        <v>3.5799649245000002E-2</v>
      </c>
      <c r="R350" s="59">
        <f t="shared" si="771"/>
        <v>3.5799649245000002E-2</v>
      </c>
      <c r="S350" s="32">
        <f t="shared" si="888"/>
        <v>3.0334043398727584E-3</v>
      </c>
      <c r="T350">
        <f t="shared" si="772"/>
        <v>1</v>
      </c>
      <c r="U350" s="32">
        <f t="shared" si="889"/>
        <v>5.5784097000000001E-4</v>
      </c>
      <c r="V350">
        <f t="shared" si="773"/>
        <v>1</v>
      </c>
      <c r="W350">
        <f t="shared" si="774"/>
        <v>100</v>
      </c>
      <c r="X350" s="58">
        <f t="shared" si="775"/>
        <v>2.5102843650000001E-3</v>
      </c>
      <c r="Y350" s="58">
        <f t="shared" si="776"/>
        <v>2.5102843650000001E-3</v>
      </c>
      <c r="Z350" s="32">
        <f t="shared" si="777"/>
        <v>2.5102843650000001E-3</v>
      </c>
      <c r="AA350" s="32">
        <f t="shared" si="778"/>
        <v>2.0943143380969254E-4</v>
      </c>
      <c r="AB350" s="59">
        <f t="shared" si="779"/>
        <v>4.9056245199999996E-3</v>
      </c>
      <c r="AC350" s="59">
        <f t="shared" si="780"/>
        <v>4.9056245199999996E-3</v>
      </c>
      <c r="AD350">
        <f t="shared" si="781"/>
        <v>1</v>
      </c>
      <c r="AE350" s="59">
        <f t="shared" si="782"/>
        <v>4.9056245199999996E-3</v>
      </c>
      <c r="AF350" s="59">
        <f t="shared" si="783"/>
        <v>4.1758461800000006E-3</v>
      </c>
      <c r="AG350" s="59">
        <f t="shared" si="784"/>
        <v>4.1758461800000006E-3</v>
      </c>
      <c r="AH350">
        <f t="shared" si="785"/>
        <v>1</v>
      </c>
      <c r="AI350" s="59">
        <f t="shared" si="786"/>
        <v>4.1758461800000006E-3</v>
      </c>
      <c r="AJ350" s="59">
        <f t="shared" si="787"/>
        <v>0</v>
      </c>
      <c r="AK350" s="59">
        <f t="shared" si="788"/>
        <v>0</v>
      </c>
      <c r="AL350" s="59">
        <f t="shared" si="789"/>
        <v>0</v>
      </c>
      <c r="AM350" s="12">
        <f t="shared" si="890"/>
        <v>2.9560401997651586E-2</v>
      </c>
      <c r="AN350" s="12">
        <f t="shared" si="891"/>
        <v>0</v>
      </c>
      <c r="AO350" s="66">
        <f t="shared" si="790"/>
        <v>8.9668651708059679E-5</v>
      </c>
      <c r="AP350" s="66">
        <f t="shared" si="791"/>
        <v>6.1908773743590714E-6</v>
      </c>
      <c r="AQ350" s="59">
        <f t="shared" si="792"/>
        <v>1.4501223286073658E-4</v>
      </c>
      <c r="AR350" s="59">
        <f t="shared" si="793"/>
        <v>1.2343969176115775E-4</v>
      </c>
      <c r="AS350" s="59">
        <f t="shared" si="794"/>
        <v>0</v>
      </c>
      <c r="AT350" s="12">
        <f t="shared" si="795"/>
        <v>2.919609054394727E-2</v>
      </c>
      <c r="AU350" s="59">
        <f t="shared" si="892"/>
        <v>0</v>
      </c>
      <c r="AV350" s="59">
        <f t="shared" si="893"/>
        <v>-3.1712913545201005E-18</v>
      </c>
      <c r="AW350" s="70">
        <f t="shared" si="796"/>
        <v>0</v>
      </c>
      <c r="AX350" s="20">
        <f t="shared" si="797"/>
        <v>200000</v>
      </c>
      <c r="AY350" s="20">
        <f t="shared" si="798"/>
        <v>0</v>
      </c>
      <c r="AZ350" s="20">
        <f t="shared" si="799"/>
        <v>0</v>
      </c>
      <c r="BA350" s="20">
        <f t="shared" si="800"/>
        <v>200000</v>
      </c>
      <c r="BB350" s="36">
        <f t="shared" si="801"/>
        <v>1</v>
      </c>
      <c r="BC350" s="36">
        <f t="shared" si="802"/>
        <v>0</v>
      </c>
      <c r="BD350" s="80">
        <f t="shared" si="803"/>
        <v>17.933730341611938</v>
      </c>
      <c r="BE350" s="36">
        <f t="shared" si="804"/>
        <v>0</v>
      </c>
      <c r="BF350" s="36">
        <f t="shared" si="805"/>
        <v>0</v>
      </c>
      <c r="BG350" s="36">
        <f t="shared" si="806"/>
        <v>17.933730341611938</v>
      </c>
      <c r="BH350" s="36">
        <f t="shared" si="807"/>
        <v>1.2381754748718143</v>
      </c>
      <c r="BI350" s="36">
        <f t="shared" si="808"/>
        <v>0</v>
      </c>
      <c r="BJ350" s="36">
        <f t="shared" si="809"/>
        <v>0</v>
      </c>
      <c r="BK350" s="36">
        <f t="shared" si="810"/>
        <v>1.2381754748718143</v>
      </c>
      <c r="BL350" s="68">
        <f ca="1">IF(OR(AT350=0,E350&gt;ProjTerm),0,VLOOKUP(D350,'Life Events'!$AE$5:$AI$1206,5,FALSE))</f>
        <v>2.837616998686262E-16</v>
      </c>
      <c r="BM350" s="93">
        <f t="shared" ca="1" si="811"/>
        <v>2.837616998686262E-16</v>
      </c>
      <c r="BN350" s="93">
        <f t="shared" ca="1" si="812"/>
        <v>8.2847322822688009E-18</v>
      </c>
      <c r="BO350" s="36">
        <f t="shared" ca="1" si="813"/>
        <v>1.2606494336478792E-15</v>
      </c>
      <c r="BP350" s="36">
        <f t="shared" si="814"/>
        <v>8.0147750540684407E-3</v>
      </c>
      <c r="BQ350" s="36">
        <f t="shared" si="815"/>
        <v>98.310051889135863</v>
      </c>
      <c r="BR350" s="36">
        <f t="shared" si="816"/>
        <v>154.78110000000001</v>
      </c>
      <c r="BS350" s="36">
        <f t="shared" si="817"/>
        <v>152.16537972457527</v>
      </c>
      <c r="BT350" s="36">
        <f t="shared" si="818"/>
        <v>4.4426342040928182</v>
      </c>
      <c r="BU350" s="70" cm="1">
        <f t="array" ref="BU350">IF(AND(ActInt=1,$J350=0),INDEX(Tbl_FwdNom,$B350-IVP,MATCH(ValnDt,Tbl_FwdNom_Cols)),INDEX(Tbl_FwdNom,$B350,MATCH(StartDt,Tbl_FwdNom_Cols)))</f>
        <v>12.369127343000001</v>
      </c>
      <c r="BV350" s="70" cm="1">
        <f t="array" ref="BV350">INDEX(Tbl_FwdReal,$B350,MATCH(StartDt,Tbl_FwdReal_Cols))</f>
        <v>4.906557673</v>
      </c>
      <c r="BW350" s="70" cm="1">
        <f t="array" ref="BW350">IF(RunType&lt;&gt;"OPN",INDEX(Tbl_FwdReal,$B350,MATCH(ValnDt,Tbl_FwdReal_Cols)),IF(AND($J350=0,ActInt=1),INDEX(Tbl_FwdReal,$B350-IVP,MATCH(ValnDt,Tbl_FwdReal_Cols)),-999))*$K350</f>
        <v>4.906557673</v>
      </c>
      <c r="BX350" s="70">
        <f t="shared" si="819"/>
        <v>4.9065576729999998E-2</v>
      </c>
      <c r="BY350" s="70">
        <f t="shared" si="894"/>
        <v>7.1135397400620803E-2</v>
      </c>
      <c r="BZ350" s="64">
        <f t="shared" si="907"/>
        <v>5.7430287332249641E-3</v>
      </c>
      <c r="CA350" s="70" cm="1">
        <f t="array" ref="CA350">IF($J350=1,CA349*(1+INDEX(Tbl_CPI,$B350,MATCH(IF(RunType="OPN",StartDt,ValnDt),Tbl_CPI_Cols))),0)</f>
        <v>0</v>
      </c>
      <c r="CB350" s="70">
        <f t="shared" si="895"/>
        <v>7.2378458464599902</v>
      </c>
      <c r="CC350" s="70">
        <f t="shared" si="896"/>
        <v>6.9931914232060919</v>
      </c>
      <c r="CD350" s="36">
        <f t="shared" si="820"/>
        <v>37.597742186727878</v>
      </c>
      <c r="CE350" s="36">
        <f t="shared" si="821"/>
        <v>1.5749116801493539</v>
      </c>
      <c r="CF350" s="36">
        <f t="shared" si="822"/>
        <v>0</v>
      </c>
      <c r="CG350" s="36">
        <f t="shared" si="823"/>
        <v>1.1579593956197518</v>
      </c>
      <c r="CH350" s="36">
        <f t="shared" si="824"/>
        <v>1.11140437324374</v>
      </c>
      <c r="CI350" s="36">
        <f t="shared" si="825"/>
        <v>0</v>
      </c>
      <c r="CJ350" s="36">
        <f t="shared" si="826"/>
        <v>0</v>
      </c>
      <c r="CK350" s="36">
        <f t="shared" si="827"/>
        <v>0</v>
      </c>
      <c r="CL350" s="36">
        <f t="shared" si="828"/>
        <v>4.6555022376011779E-2</v>
      </c>
      <c r="CM350" s="36">
        <f t="shared" si="829"/>
        <v>1.1579593956197518</v>
      </c>
      <c r="CN350" s="36">
        <f t="shared" ca="1" si="830"/>
        <v>14.721256837336867</v>
      </c>
      <c r="CO350" s="20">
        <f t="shared" si="831"/>
        <v>120000</v>
      </c>
      <c r="CP350" s="20">
        <f t="shared" si="832"/>
        <v>2</v>
      </c>
      <c r="CQ350" s="64">
        <f t="shared" si="833"/>
        <v>9.6588591000000001E-3</v>
      </c>
      <c r="CR350" s="64">
        <f t="shared" si="834"/>
        <v>4.3464865950000001E-2</v>
      </c>
      <c r="CS350" s="36">
        <f t="shared" si="835"/>
        <v>13.11168793161416</v>
      </c>
      <c r="CT350" s="36">
        <f t="shared" si="836"/>
        <v>10.760238204967161</v>
      </c>
      <c r="CU350" s="36">
        <f t="shared" si="837"/>
        <v>0.7429052849230886</v>
      </c>
      <c r="CV350" s="36">
        <f t="shared" si="897"/>
        <v>11.503143489890249</v>
      </c>
      <c r="CW350" s="36">
        <f t="shared" si="838"/>
        <v>0</v>
      </c>
      <c r="CX350" s="36">
        <f t="shared" si="839"/>
        <v>0</v>
      </c>
      <c r="CY350" s="36">
        <f t="shared" si="840"/>
        <v>0</v>
      </c>
      <c r="CZ350" s="36">
        <f t="shared" si="898"/>
        <v>0</v>
      </c>
      <c r="DA350" s="64">
        <f t="shared" si="841"/>
        <v>9.7656294050554315E-3</v>
      </c>
      <c r="DB350" s="70">
        <f t="shared" si="899"/>
        <v>0.99032881579579091</v>
      </c>
      <c r="DC350" s="70">
        <f>PRODUCT($DB$8:DB350)</f>
        <v>3.4175479844178319E-2</v>
      </c>
      <c r="DD350" s="36">
        <f t="shared" si="842"/>
        <v>184.81094420062999</v>
      </c>
      <c r="DE350" s="36">
        <f t="shared" si="843"/>
        <v>1182.0862254857677</v>
      </c>
      <c r="DF350" s="36">
        <f t="shared" si="844"/>
        <v>58.014939611162809</v>
      </c>
      <c r="DG350" s="36">
        <f t="shared" si="845"/>
        <v>0.51842169358012158</v>
      </c>
      <c r="DH350" s="36">
        <f t="shared" ca="1" si="846"/>
        <v>3.3967967417767614E-14</v>
      </c>
      <c r="DI350" s="36">
        <f t="shared" si="847"/>
        <v>60.819305702438825</v>
      </c>
      <c r="DJ350" s="36">
        <f t="shared" ca="1" si="848"/>
        <v>1115.5911049051592</v>
      </c>
      <c r="DK350" s="36">
        <f t="shared" si="849"/>
        <v>0</v>
      </c>
      <c r="DL350" s="36">
        <f t="shared" si="850"/>
        <v>0</v>
      </c>
      <c r="DM350" s="36">
        <f t="shared" ca="1" si="851"/>
        <v>1115.5911049051592</v>
      </c>
      <c r="DN350" s="36">
        <f t="shared" ca="1" si="900"/>
        <v>1115.5911049051633</v>
      </c>
      <c r="DO350" s="64" cm="1">
        <f t="array" ref="DO350">IFERROR(INDEX(Tbl_FwdNom,$B350,MATCH(LIDt,Tbl_FwdNom_Cols,0)),0)</f>
        <v>8.6628135660000005</v>
      </c>
      <c r="DP350" s="64">
        <f t="shared" ca="1" si="901"/>
        <v>8.6009082980000002</v>
      </c>
      <c r="DQ350" s="64">
        <f t="shared" ca="1" si="852"/>
        <v>6.899491339860564E-3</v>
      </c>
      <c r="DR350" s="70">
        <f t="shared" ca="1" si="853"/>
        <v>0.99314778545505122</v>
      </c>
      <c r="DS350" s="70">
        <f ca="1">PRODUCT($DR$8:DR350)</f>
        <v>4.3205262841786364E-2</v>
      </c>
      <c r="DT350" s="36">
        <f t="shared" ca="1" si="854"/>
        <v>1385.0077185115122</v>
      </c>
      <c r="DU350" s="36">
        <f t="shared" ca="1" si="855"/>
        <v>65.894585082069568</v>
      </c>
      <c r="DV350" s="36">
        <f t="shared" ca="1" si="856"/>
        <v>0.60654666781922628</v>
      </c>
      <c r="DW350" s="36">
        <f t="shared" ca="1" si="857"/>
        <v>3.6601108884688881E-14</v>
      </c>
      <c r="DX350" s="36">
        <f t="shared" ca="1" si="858"/>
        <v>206.67159297109603</v>
      </c>
      <c r="DY350" s="36">
        <f t="shared" ca="1" si="859"/>
        <v>2.1850347203001248</v>
      </c>
      <c r="DZ350" s="36">
        <f t="shared" ca="1" si="860"/>
        <v>67.166989828319359</v>
      </c>
      <c r="EA350" s="36">
        <f t="shared" ca="1" si="861"/>
        <v>0</v>
      </c>
      <c r="EB350" s="36">
        <f t="shared" ca="1" si="862"/>
        <v>1312.976188503286</v>
      </c>
      <c r="EC350" s="36">
        <f t="shared" ca="1" si="863"/>
        <v>0</v>
      </c>
      <c r="ED350" s="36">
        <f t="shared" ca="1" si="864"/>
        <v>0</v>
      </c>
      <c r="EE350" s="36">
        <f t="shared" ca="1" si="902"/>
        <v>0</v>
      </c>
      <c r="EF350" s="36">
        <f t="shared" ca="1" si="865"/>
        <v>1312.976188503286</v>
      </c>
      <c r="EG350" s="64"/>
      <c r="EH350" s="64"/>
      <c r="EI350" s="64"/>
      <c r="EJ350" s="70"/>
      <c r="EK350" s="70"/>
      <c r="EL350" s="70"/>
      <c r="EM350" s="70"/>
      <c r="EN350" s="70"/>
      <c r="EO350" s="36">
        <f t="shared" ca="1" si="866"/>
        <v>10.931459058706308</v>
      </c>
      <c r="EP350" s="36">
        <f t="shared" ca="1" si="867"/>
        <v>0</v>
      </c>
      <c r="EQ350" s="36">
        <f t="shared" si="868"/>
        <v>33.100065542859262</v>
      </c>
      <c r="ER350" s="36">
        <f t="shared" si="869"/>
        <v>1.1078103947123943</v>
      </c>
      <c r="ES350" s="36">
        <f t="shared" si="870"/>
        <v>-1.0116865264147628</v>
      </c>
      <c r="ET350" s="36">
        <f t="shared" ca="1" si="871"/>
        <v>0</v>
      </c>
      <c r="EU350" s="36">
        <f t="shared" ca="1" si="903"/>
        <v>1.1078103947123943</v>
      </c>
      <c r="EV350" s="36">
        <f t="shared" si="872"/>
        <v>1.0039491447746138</v>
      </c>
      <c r="EW350" s="36">
        <f t="shared" si="873"/>
        <v>43.26734005487527</v>
      </c>
      <c r="EX350" s="36">
        <f t="shared" ca="1" si="904"/>
        <v>78.479165137221543</v>
      </c>
      <c r="EY350" s="36">
        <f t="shared" si="874"/>
        <v>0</v>
      </c>
      <c r="EZ350" s="36">
        <f t="shared" si="875"/>
        <v>0</v>
      </c>
      <c r="FA350" s="36">
        <f t="shared" si="876"/>
        <v>0</v>
      </c>
      <c r="FB350" s="36">
        <f t="shared" si="877"/>
        <v>0</v>
      </c>
      <c r="FC350" s="36">
        <f t="shared" si="905"/>
        <v>0</v>
      </c>
      <c r="FD350" s="36">
        <f t="shared" si="878"/>
        <v>0</v>
      </c>
      <c r="FE350" s="36">
        <f t="shared" si="879"/>
        <v>0</v>
      </c>
      <c r="FF350" s="36">
        <f t="shared" si="906"/>
        <v>0</v>
      </c>
      <c r="FG350" s="36">
        <f t="shared" ca="1" si="880"/>
        <v>78.479165137221543</v>
      </c>
      <c r="FH350" s="36">
        <f t="shared" ca="1" si="881"/>
        <v>0.76639844274825175</v>
      </c>
      <c r="FI350" s="36">
        <f t="shared" ca="1" si="882"/>
        <v>-1.2118100216048446</v>
      </c>
      <c r="FJ350" s="36">
        <f t="shared" ca="1" si="883"/>
        <v>91.17186520736432</v>
      </c>
      <c r="FK350" s="36">
        <f t="shared" si="884"/>
        <v>0</v>
      </c>
      <c r="FL350" s="36">
        <f t="shared" si="885"/>
        <v>0</v>
      </c>
      <c r="FM350" s="36">
        <f t="shared" ca="1" si="886"/>
        <v>0</v>
      </c>
      <c r="FN350" s="36">
        <f t="shared" ca="1" si="908"/>
        <v>91.17186520736432</v>
      </c>
    </row>
    <row r="351" spans="2:170" x14ac:dyDescent="0.25">
      <c r="B351" s="2">
        <v>343</v>
      </c>
      <c r="C351" s="2">
        <f t="shared" si="762"/>
        <v>29</v>
      </c>
      <c r="D351" s="2">
        <f t="shared" si="911"/>
        <v>367</v>
      </c>
      <c r="E351" s="2">
        <f t="shared" si="909"/>
        <v>31</v>
      </c>
      <c r="F351" s="189">
        <f t="shared" si="913"/>
        <v>56157</v>
      </c>
      <c r="G351" s="2">
        <f t="shared" si="912"/>
        <v>9</v>
      </c>
      <c r="H351" s="187">
        <f t="shared" si="763"/>
        <v>63.166666666666671</v>
      </c>
      <c r="I351" s="186">
        <f t="shared" si="910"/>
        <v>63</v>
      </c>
      <c r="J351" s="2">
        <f t="shared" si="764"/>
        <v>0</v>
      </c>
      <c r="K351" s="2">
        <f t="shared" si="765"/>
        <v>1</v>
      </c>
      <c r="L351">
        <f t="shared" si="766"/>
        <v>2</v>
      </c>
      <c r="M351" s="190">
        <f t="shared" si="887"/>
        <v>7.9554776100000009E-3</v>
      </c>
      <c r="N351">
        <f t="shared" si="767"/>
        <v>1</v>
      </c>
      <c r="O351">
        <f t="shared" si="768"/>
        <v>100</v>
      </c>
      <c r="P351" s="58">
        <f t="shared" si="769"/>
        <v>3.5799649245000002E-2</v>
      </c>
      <c r="Q351" s="106">
        <f t="shared" si="770"/>
        <v>3.5799649245000002E-2</v>
      </c>
      <c r="R351" s="59">
        <f t="shared" si="771"/>
        <v>3.5799649245000002E-2</v>
      </c>
      <c r="S351" s="32">
        <f t="shared" si="888"/>
        <v>3.0334043398727584E-3</v>
      </c>
      <c r="T351">
        <f t="shared" si="772"/>
        <v>1</v>
      </c>
      <c r="U351" s="32">
        <f t="shared" si="889"/>
        <v>5.5784097000000001E-4</v>
      </c>
      <c r="V351">
        <f t="shared" si="773"/>
        <v>1</v>
      </c>
      <c r="W351">
        <f t="shared" si="774"/>
        <v>100</v>
      </c>
      <c r="X351" s="58">
        <f t="shared" si="775"/>
        <v>2.5102843650000001E-3</v>
      </c>
      <c r="Y351" s="58">
        <f t="shared" si="776"/>
        <v>2.5102843650000001E-3</v>
      </c>
      <c r="Z351" s="32">
        <f t="shared" si="777"/>
        <v>2.5102843650000001E-3</v>
      </c>
      <c r="AA351" s="32">
        <f t="shared" si="778"/>
        <v>2.0943143380969254E-4</v>
      </c>
      <c r="AB351" s="59">
        <f t="shared" si="779"/>
        <v>4.9056245199999996E-3</v>
      </c>
      <c r="AC351" s="59">
        <f t="shared" si="780"/>
        <v>4.9056245199999996E-3</v>
      </c>
      <c r="AD351">
        <f t="shared" si="781"/>
        <v>1</v>
      </c>
      <c r="AE351" s="59">
        <f t="shared" si="782"/>
        <v>4.9056245199999996E-3</v>
      </c>
      <c r="AF351" s="59">
        <f t="shared" si="783"/>
        <v>4.1758461800000006E-3</v>
      </c>
      <c r="AG351" s="59">
        <f t="shared" si="784"/>
        <v>4.1758461800000006E-3</v>
      </c>
      <c r="AH351">
        <f t="shared" si="785"/>
        <v>1</v>
      </c>
      <c r="AI351" s="59">
        <f t="shared" si="786"/>
        <v>4.1758461800000006E-3</v>
      </c>
      <c r="AJ351" s="59">
        <f t="shared" si="787"/>
        <v>0</v>
      </c>
      <c r="AK351" s="59">
        <f t="shared" si="788"/>
        <v>0</v>
      </c>
      <c r="AL351" s="59">
        <f t="shared" si="789"/>
        <v>0</v>
      </c>
      <c r="AM351" s="12">
        <f t="shared" si="890"/>
        <v>2.919609054394727E-2</v>
      </c>
      <c r="AN351" s="12">
        <f t="shared" si="891"/>
        <v>0</v>
      </c>
      <c r="AO351" s="66">
        <f t="shared" si="790"/>
        <v>8.8563547763327656E-5</v>
      </c>
      <c r="AP351" s="66">
        <f t="shared" si="791"/>
        <v>6.1145791042564827E-6</v>
      </c>
      <c r="AQ351" s="59">
        <f t="shared" si="792"/>
        <v>1.4322505766052785E-4</v>
      </c>
      <c r="AR351" s="59">
        <f t="shared" si="793"/>
        <v>1.2191838316887634E-4</v>
      </c>
      <c r="AS351" s="59">
        <f t="shared" si="794"/>
        <v>0</v>
      </c>
      <c r="AT351" s="12">
        <f t="shared" si="795"/>
        <v>2.883626897625028E-2</v>
      </c>
      <c r="AU351" s="59">
        <f t="shared" si="892"/>
        <v>0</v>
      </c>
      <c r="AV351" s="59">
        <f t="shared" si="893"/>
        <v>-1.5178830414797062E-18</v>
      </c>
      <c r="AW351" s="70">
        <f t="shared" si="796"/>
        <v>0</v>
      </c>
      <c r="AX351" s="20">
        <f t="shared" si="797"/>
        <v>200000</v>
      </c>
      <c r="AY351" s="20">
        <f t="shared" si="798"/>
        <v>0</v>
      </c>
      <c r="AZ351" s="20">
        <f t="shared" si="799"/>
        <v>0</v>
      </c>
      <c r="BA351" s="20">
        <f t="shared" si="800"/>
        <v>200000</v>
      </c>
      <c r="BB351" s="36">
        <f t="shared" si="801"/>
        <v>1</v>
      </c>
      <c r="BC351" s="36">
        <f t="shared" si="802"/>
        <v>0</v>
      </c>
      <c r="BD351" s="80">
        <f t="shared" si="803"/>
        <v>17.71270955266553</v>
      </c>
      <c r="BE351" s="36">
        <f t="shared" si="804"/>
        <v>0</v>
      </c>
      <c r="BF351" s="36">
        <f t="shared" si="805"/>
        <v>0</v>
      </c>
      <c r="BG351" s="36">
        <f t="shared" si="806"/>
        <v>17.71270955266553</v>
      </c>
      <c r="BH351" s="36">
        <f t="shared" si="807"/>
        <v>1.2229158208512965</v>
      </c>
      <c r="BI351" s="36">
        <f t="shared" si="808"/>
        <v>0</v>
      </c>
      <c r="BJ351" s="36">
        <f t="shared" si="809"/>
        <v>0</v>
      </c>
      <c r="BK351" s="36">
        <f t="shared" si="810"/>
        <v>1.2229158208512965</v>
      </c>
      <c r="BL351" s="68">
        <f ca="1">IF(OR(AT351=0,E351&gt;ProjTerm),0,VLOOKUP(D351,'Life Events'!$AE$5:$AI$1206,5,FALSE))</f>
        <v>2.8026453371395218E-16</v>
      </c>
      <c r="BM351" s="93">
        <f t="shared" ca="1" si="811"/>
        <v>2.8026453371395218E-16</v>
      </c>
      <c r="BN351" s="93">
        <f t="shared" ca="1" si="812"/>
        <v>8.0817834786788901E-18</v>
      </c>
      <c r="BO351" s="36">
        <f t="shared" ca="1" si="813"/>
        <v>1.2297676518849722E-15</v>
      </c>
      <c r="BP351" s="36">
        <f t="shared" si="814"/>
        <v>7.915998509984477E-3</v>
      </c>
      <c r="BQ351" s="36">
        <f t="shared" si="815"/>
        <v>98.310051889135863</v>
      </c>
      <c r="BR351" s="36">
        <f t="shared" si="816"/>
        <v>154.78110000000001</v>
      </c>
      <c r="BS351" s="36">
        <f t="shared" si="817"/>
        <v>152.16537972457527</v>
      </c>
      <c r="BT351" s="36">
        <f t="shared" si="818"/>
        <v>4.3878818186111133</v>
      </c>
      <c r="BU351" s="70" cm="1">
        <f t="array" ref="BU351">IF(AND(ActInt=1,$J351=0),INDEX(Tbl_FwdNom,$B351-IVP,MATCH(ValnDt,Tbl_FwdNom_Cols)),INDEX(Tbl_FwdNom,$B351,MATCH(StartDt,Tbl_FwdNom_Cols)))</f>
        <v>12.363026106</v>
      </c>
      <c r="BV351" s="70" cm="1">
        <f t="array" ref="BV351">INDEX(Tbl_FwdReal,$B351,MATCH(StartDt,Tbl_FwdReal_Cols))</f>
        <v>4.9031277390000003</v>
      </c>
      <c r="BW351" s="70" cm="1">
        <f t="array" ref="BW351">IF(RunType&lt;&gt;"OPN",INDEX(Tbl_FwdReal,$B351,MATCH(ValnDt,Tbl_FwdReal_Cols)),IF(AND($J351=0,ActInt=1),INDEX(Tbl_FwdReal,$B351-IVP,MATCH(ValnDt,Tbl_FwdReal_Cols)),-999))*$K351</f>
        <v>4.9031277390000003</v>
      </c>
      <c r="BX351" s="70">
        <f t="shared" si="819"/>
        <v>4.9031277390000003E-2</v>
      </c>
      <c r="BY351" s="70">
        <f t="shared" si="894"/>
        <v>7.111225878374472E-2</v>
      </c>
      <c r="BZ351" s="64">
        <f t="shared" si="907"/>
        <v>5.7412182141340917E-3</v>
      </c>
      <c r="CA351" s="70" cm="1">
        <f t="array" ref="CA351">IF($J351=1,CA350*(1+INDEX(Tbl_CPI,$B351,MATCH(IF(RunType="OPN",StartDt,ValnDt),Tbl_CPI_Cols))),0)</f>
        <v>0</v>
      </c>
      <c r="CB351" s="70">
        <f t="shared" si="895"/>
        <v>7.2793998988647814</v>
      </c>
      <c r="CC351" s="70">
        <f t="shared" si="896"/>
        <v>6.9931914232060919</v>
      </c>
      <c r="CD351" s="36">
        <f t="shared" si="820"/>
        <v>37.597742186727878</v>
      </c>
      <c r="CE351" s="36">
        <f t="shared" si="821"/>
        <v>1.5749116801493539</v>
      </c>
      <c r="CF351" s="36">
        <f t="shared" si="822"/>
        <v>0</v>
      </c>
      <c r="CG351" s="36">
        <f t="shared" si="823"/>
        <v>1.1436883491440539</v>
      </c>
      <c r="CH351" s="36">
        <f t="shared" si="824"/>
        <v>1.0977070851316932</v>
      </c>
      <c r="CI351" s="36">
        <f t="shared" si="825"/>
        <v>0</v>
      </c>
      <c r="CJ351" s="36">
        <f t="shared" si="826"/>
        <v>0</v>
      </c>
      <c r="CK351" s="36">
        <f t="shared" si="827"/>
        <v>0</v>
      </c>
      <c r="CL351" s="36">
        <f t="shared" si="828"/>
        <v>4.5981264012360662E-2</v>
      </c>
      <c r="CM351" s="36">
        <f t="shared" si="829"/>
        <v>1.1436883491440539</v>
      </c>
      <c r="CN351" s="36">
        <f t="shared" ca="1" si="830"/>
        <v>14.53982755639573</v>
      </c>
      <c r="CO351" s="20">
        <f t="shared" si="831"/>
        <v>120000</v>
      </c>
      <c r="CP351" s="20">
        <f t="shared" si="832"/>
        <v>2</v>
      </c>
      <c r="CQ351" s="64">
        <f t="shared" si="833"/>
        <v>9.6588591000000001E-3</v>
      </c>
      <c r="CR351" s="64">
        <f t="shared" si="834"/>
        <v>4.3464865950000001E-2</v>
      </c>
      <c r="CS351" s="36">
        <f t="shared" si="835"/>
        <v>12.950095471157661</v>
      </c>
      <c r="CT351" s="36">
        <f t="shared" si="836"/>
        <v>10.627625731599318</v>
      </c>
      <c r="CU351" s="36">
        <f t="shared" si="837"/>
        <v>0.73374949251077792</v>
      </c>
      <c r="CV351" s="36">
        <f t="shared" si="897"/>
        <v>11.361375224110096</v>
      </c>
      <c r="CW351" s="36">
        <f t="shared" si="838"/>
        <v>0</v>
      </c>
      <c r="CX351" s="36">
        <f t="shared" si="839"/>
        <v>0</v>
      </c>
      <c r="CY351" s="36">
        <f t="shared" si="840"/>
        <v>0</v>
      </c>
      <c r="CZ351" s="36">
        <f t="shared" si="898"/>
        <v>0</v>
      </c>
      <c r="DA351" s="64">
        <f t="shared" si="841"/>
        <v>9.7610604063695927E-3</v>
      </c>
      <c r="DB351" s="70">
        <f t="shared" si="899"/>
        <v>0.99033329686684357</v>
      </c>
      <c r="DC351" s="70">
        <f>PRODUCT($DB$8:DB351)</f>
        <v>3.3845115626091479E-2</v>
      </c>
      <c r="DD351" s="36">
        <f t="shared" si="842"/>
        <v>182.22701317211943</v>
      </c>
      <c r="DE351" s="36">
        <f t="shared" si="843"/>
        <v>1175.9119309856062</v>
      </c>
      <c r="DF351" s="36">
        <f t="shared" si="844"/>
        <v>57.358311120327954</v>
      </c>
      <c r="DG351" s="36">
        <f t="shared" si="845"/>
        <v>0.51556604053714505</v>
      </c>
      <c r="DH351" s="36">
        <f t="shared" ca="1" si="846"/>
        <v>3.3069763147729063E-14</v>
      </c>
      <c r="DI351" s="36">
        <f t="shared" si="847"/>
        <v>60.258114659067679</v>
      </c>
      <c r="DJ351" s="36">
        <f t="shared" ca="1" si="848"/>
        <v>1110.7857775523453</v>
      </c>
      <c r="DK351" s="36">
        <f t="shared" si="849"/>
        <v>0</v>
      </c>
      <c r="DL351" s="36">
        <f t="shared" si="850"/>
        <v>0</v>
      </c>
      <c r="DM351" s="36">
        <f t="shared" ca="1" si="851"/>
        <v>1110.7857775523453</v>
      </c>
      <c r="DN351" s="36">
        <f t="shared" ca="1" si="900"/>
        <v>1110.7857775523494</v>
      </c>
      <c r="DO351" s="64" cm="1">
        <f t="array" ref="DO351">IFERROR(INDEX(Tbl_FwdNom,$B351,MATCH(LIDt,Tbl_FwdNom_Cols,0)),0)</f>
        <v>8.6610934989999997</v>
      </c>
      <c r="DP351" s="64">
        <f t="shared" ca="1" si="901"/>
        <v>8.5991892110000006</v>
      </c>
      <c r="DQ351" s="64">
        <f t="shared" ca="1" si="852"/>
        <v>6.8981631124918064E-3</v>
      </c>
      <c r="DR351" s="70">
        <f t="shared" ca="1" si="853"/>
        <v>0.9931490955439144</v>
      </c>
      <c r="DS351" s="70">
        <f ca="1">PRODUCT($DR$8:DR351)</f>
        <v>4.2909267714057217E-2</v>
      </c>
      <c r="DT351" s="36">
        <f t="shared" ca="1" si="854"/>
        <v>1376.8490181131992</v>
      </c>
      <c r="DU351" s="36">
        <f t="shared" ca="1" si="855"/>
        <v>65.12622085734435</v>
      </c>
      <c r="DV351" s="36">
        <f t="shared" ca="1" si="856"/>
        <v>0.60281472715919726</v>
      </c>
      <c r="DW351" s="36">
        <f t="shared" ca="1" si="857"/>
        <v>3.5623821651988563E-14</v>
      </c>
      <c r="DX351" s="36">
        <f t="shared" ca="1" si="858"/>
        <v>203.70936551151806</v>
      </c>
      <c r="DY351" s="36">
        <f t="shared" ca="1" si="859"/>
        <v>2.1538089959355764</v>
      </c>
      <c r="DZ351" s="36">
        <f t="shared" ca="1" si="860"/>
        <v>66.52503943227552</v>
      </c>
      <c r="EA351" s="36">
        <f t="shared" ca="1" si="861"/>
        <v>0</v>
      </c>
      <c r="EB351" s="36">
        <f t="shared" ca="1" si="862"/>
        <v>1306.3419071600772</v>
      </c>
      <c r="EC351" s="36">
        <f t="shared" ca="1" si="863"/>
        <v>0</v>
      </c>
      <c r="ED351" s="36">
        <f t="shared" ca="1" si="864"/>
        <v>0</v>
      </c>
      <c r="EE351" s="36">
        <f t="shared" ca="1" si="902"/>
        <v>0</v>
      </c>
      <c r="EF351" s="36">
        <f t="shared" ca="1" si="865"/>
        <v>1306.3419071600772</v>
      </c>
      <c r="EG351" s="64"/>
      <c r="EH351" s="64"/>
      <c r="EI351" s="64"/>
      <c r="EJ351" s="70"/>
      <c r="EK351" s="70"/>
      <c r="EL351" s="70"/>
      <c r="EM351" s="70"/>
      <c r="EN351" s="70"/>
      <c r="EO351" s="36">
        <f t="shared" ca="1" si="866"/>
        <v>10.878188552725801</v>
      </c>
      <c r="EP351" s="36">
        <f t="shared" ca="1" si="867"/>
        <v>0</v>
      </c>
      <c r="EQ351" s="36">
        <f t="shared" si="868"/>
        <v>32.917738483516054</v>
      </c>
      <c r="ER351" s="36">
        <f t="shared" si="869"/>
        <v>1.0923215627875038</v>
      </c>
      <c r="ES351" s="36">
        <f t="shared" si="870"/>
        <v>-0.99754164869642103</v>
      </c>
      <c r="ET351" s="36">
        <f t="shared" ca="1" si="871"/>
        <v>0</v>
      </c>
      <c r="EU351" s="36">
        <f t="shared" ca="1" si="903"/>
        <v>1.0923215627875038</v>
      </c>
      <c r="EV351" s="36">
        <f t="shared" si="872"/>
        <v>0.99468551932640292</v>
      </c>
      <c r="EW351" s="36">
        <f t="shared" si="873"/>
        <v>43.029007992734989</v>
      </c>
      <c r="EX351" s="36">
        <f t="shared" ca="1" si="904"/>
        <v>78.03375355836495</v>
      </c>
      <c r="EY351" s="36">
        <f t="shared" si="874"/>
        <v>0</v>
      </c>
      <c r="EZ351" s="36">
        <f t="shared" si="875"/>
        <v>0</v>
      </c>
      <c r="FA351" s="36">
        <f t="shared" si="876"/>
        <v>0</v>
      </c>
      <c r="FB351" s="36">
        <f t="shared" si="877"/>
        <v>0</v>
      </c>
      <c r="FC351" s="36">
        <f t="shared" si="905"/>
        <v>0</v>
      </c>
      <c r="FD351" s="36">
        <f t="shared" si="878"/>
        <v>0</v>
      </c>
      <c r="FE351" s="36">
        <f t="shared" si="879"/>
        <v>0</v>
      </c>
      <c r="FF351" s="36">
        <f t="shared" si="906"/>
        <v>0</v>
      </c>
      <c r="FG351" s="36">
        <f t="shared" ca="1" si="880"/>
        <v>78.03375355836495</v>
      </c>
      <c r="FH351" s="36">
        <f t="shared" ca="1" si="881"/>
        <v>0.7616921822189584</v>
      </c>
      <c r="FI351" s="36">
        <f t="shared" ca="1" si="882"/>
        <v>-1.1968776007755297</v>
      </c>
      <c r="FJ351" s="36">
        <f t="shared" ca="1" si="883"/>
        <v>90.603906004059297</v>
      </c>
      <c r="FK351" s="36">
        <f t="shared" si="884"/>
        <v>0</v>
      </c>
      <c r="FL351" s="36">
        <f t="shared" si="885"/>
        <v>0</v>
      </c>
      <c r="FM351" s="36">
        <f t="shared" ca="1" si="886"/>
        <v>0</v>
      </c>
      <c r="FN351" s="36">
        <f t="shared" ca="1" si="908"/>
        <v>90.603906004059297</v>
      </c>
    </row>
    <row r="352" spans="2:170" x14ac:dyDescent="0.25">
      <c r="B352" s="2">
        <v>344</v>
      </c>
      <c r="C352" s="2">
        <f t="shared" si="762"/>
        <v>29</v>
      </c>
      <c r="D352" s="2">
        <f t="shared" si="911"/>
        <v>368</v>
      </c>
      <c r="E352" s="2">
        <f t="shared" si="909"/>
        <v>31</v>
      </c>
      <c r="F352" s="189">
        <f t="shared" si="913"/>
        <v>56188</v>
      </c>
      <c r="G352" s="2">
        <f t="shared" si="912"/>
        <v>10</v>
      </c>
      <c r="H352" s="187">
        <f t="shared" si="763"/>
        <v>63.25</v>
      </c>
      <c r="I352" s="186">
        <f t="shared" si="910"/>
        <v>63</v>
      </c>
      <c r="J352" s="2">
        <f t="shared" si="764"/>
        <v>0</v>
      </c>
      <c r="K352" s="2">
        <f t="shared" si="765"/>
        <v>1</v>
      </c>
      <c r="L352">
        <f t="shared" si="766"/>
        <v>2</v>
      </c>
      <c r="M352" s="190">
        <f t="shared" si="887"/>
        <v>7.9554776100000009E-3</v>
      </c>
      <c r="N352">
        <f t="shared" si="767"/>
        <v>1</v>
      </c>
      <c r="O352">
        <f t="shared" si="768"/>
        <v>100</v>
      </c>
      <c r="P352" s="58">
        <f t="shared" si="769"/>
        <v>3.5799649245000002E-2</v>
      </c>
      <c r="Q352" s="106">
        <f t="shared" si="770"/>
        <v>3.5799649245000002E-2</v>
      </c>
      <c r="R352" s="59">
        <f t="shared" si="771"/>
        <v>3.5799649245000002E-2</v>
      </c>
      <c r="S352" s="32">
        <f t="shared" si="888"/>
        <v>3.0334043398727584E-3</v>
      </c>
      <c r="T352">
        <f t="shared" si="772"/>
        <v>1</v>
      </c>
      <c r="U352" s="32">
        <f t="shared" si="889"/>
        <v>5.5784097000000001E-4</v>
      </c>
      <c r="V352">
        <f t="shared" si="773"/>
        <v>1</v>
      </c>
      <c r="W352">
        <f t="shared" si="774"/>
        <v>100</v>
      </c>
      <c r="X352" s="58">
        <f t="shared" si="775"/>
        <v>2.5102843650000001E-3</v>
      </c>
      <c r="Y352" s="58">
        <f t="shared" si="776"/>
        <v>2.5102843650000001E-3</v>
      </c>
      <c r="Z352" s="32">
        <f t="shared" si="777"/>
        <v>2.5102843650000001E-3</v>
      </c>
      <c r="AA352" s="32">
        <f t="shared" si="778"/>
        <v>2.0943143380969254E-4</v>
      </c>
      <c r="AB352" s="59">
        <f t="shared" si="779"/>
        <v>4.9056245199999996E-3</v>
      </c>
      <c r="AC352" s="59">
        <f t="shared" si="780"/>
        <v>4.9056245199999996E-3</v>
      </c>
      <c r="AD352">
        <f t="shared" si="781"/>
        <v>1</v>
      </c>
      <c r="AE352" s="59">
        <f t="shared" si="782"/>
        <v>4.9056245199999996E-3</v>
      </c>
      <c r="AF352" s="59">
        <f t="shared" si="783"/>
        <v>4.1758461800000006E-3</v>
      </c>
      <c r="AG352" s="59">
        <f t="shared" si="784"/>
        <v>4.1758461800000006E-3</v>
      </c>
      <c r="AH352">
        <f t="shared" si="785"/>
        <v>1</v>
      </c>
      <c r="AI352" s="59">
        <f t="shared" si="786"/>
        <v>4.1758461800000006E-3</v>
      </c>
      <c r="AJ352" s="59">
        <f t="shared" si="787"/>
        <v>0</v>
      </c>
      <c r="AK352" s="59">
        <f t="shared" si="788"/>
        <v>0</v>
      </c>
      <c r="AL352" s="59">
        <f t="shared" si="789"/>
        <v>0</v>
      </c>
      <c r="AM352" s="12">
        <f t="shared" si="890"/>
        <v>2.883626897625028E-2</v>
      </c>
      <c r="AN352" s="12">
        <f t="shared" si="891"/>
        <v>0</v>
      </c>
      <c r="AO352" s="66">
        <f t="shared" si="790"/>
        <v>8.747206345829578E-5</v>
      </c>
      <c r="AP352" s="66">
        <f t="shared" si="791"/>
        <v>6.0392211574180507E-6</v>
      </c>
      <c r="AQ352" s="59">
        <f t="shared" si="792"/>
        <v>1.4145990815520867E-4</v>
      </c>
      <c r="AR352" s="59">
        <f t="shared" si="793"/>
        <v>1.2041582364992727E-4</v>
      </c>
      <c r="AS352" s="59">
        <f t="shared" si="794"/>
        <v>0</v>
      </c>
      <c r="AT352" s="12">
        <f t="shared" si="795"/>
        <v>2.8480881959829431E-2</v>
      </c>
      <c r="AU352" s="59">
        <f t="shared" si="892"/>
        <v>3.3881317890172014E-19</v>
      </c>
      <c r="AV352" s="59">
        <f t="shared" si="893"/>
        <v>0</v>
      </c>
      <c r="AW352" s="70">
        <f t="shared" si="796"/>
        <v>0</v>
      </c>
      <c r="AX352" s="20">
        <f t="shared" si="797"/>
        <v>200000</v>
      </c>
      <c r="AY352" s="20">
        <f t="shared" si="798"/>
        <v>0</v>
      </c>
      <c r="AZ352" s="20">
        <f t="shared" si="799"/>
        <v>0</v>
      </c>
      <c r="BA352" s="20">
        <f t="shared" si="800"/>
        <v>200000</v>
      </c>
      <c r="BB352" s="36">
        <f t="shared" si="801"/>
        <v>1</v>
      </c>
      <c r="BC352" s="36">
        <f t="shared" si="802"/>
        <v>0</v>
      </c>
      <c r="BD352" s="80">
        <f t="shared" si="803"/>
        <v>17.494412691659157</v>
      </c>
      <c r="BE352" s="36">
        <f t="shared" si="804"/>
        <v>0</v>
      </c>
      <c r="BF352" s="36">
        <f t="shared" si="805"/>
        <v>0</v>
      </c>
      <c r="BG352" s="36">
        <f t="shared" si="806"/>
        <v>17.494412691659157</v>
      </c>
      <c r="BH352" s="36">
        <f t="shared" si="807"/>
        <v>1.2078442314836102</v>
      </c>
      <c r="BI352" s="36">
        <f t="shared" si="808"/>
        <v>0</v>
      </c>
      <c r="BJ352" s="36">
        <f t="shared" si="809"/>
        <v>0</v>
      </c>
      <c r="BK352" s="36">
        <f t="shared" si="810"/>
        <v>1.2078442314836102</v>
      </c>
      <c r="BL352" s="68">
        <f ca="1">IF(OR(AT352=0,E352&gt;ProjTerm),0,VLOOKUP(D352,'Life Events'!$AE$5:$AI$1206,5,FALSE))</f>
        <v>2.7681046770675775E-16</v>
      </c>
      <c r="BM352" s="93">
        <f t="shared" ca="1" si="811"/>
        <v>2.7681046770675775E-16</v>
      </c>
      <c r="BN352" s="93">
        <f t="shared" ca="1" si="812"/>
        <v>7.8838062560013441E-18</v>
      </c>
      <c r="BO352" s="36">
        <f t="shared" ca="1" si="813"/>
        <v>1.1996423726194267E-15</v>
      </c>
      <c r="BP352" s="36">
        <f t="shared" si="814"/>
        <v>7.8184393183022127E-3</v>
      </c>
      <c r="BQ352" s="36">
        <f t="shared" si="815"/>
        <v>98.310051889135863</v>
      </c>
      <c r="BR352" s="36">
        <f t="shared" si="816"/>
        <v>154.78110000000001</v>
      </c>
      <c r="BS352" s="36">
        <f t="shared" si="817"/>
        <v>152.16537972457527</v>
      </c>
      <c r="BT352" s="36">
        <f t="shared" si="818"/>
        <v>4.3338042183082512</v>
      </c>
      <c r="BU352" s="70" cm="1">
        <f t="array" ref="BU352">IF(AND(ActInt=1,$J352=0),INDEX(Tbl_FwdNom,$B352-IVP,MATCH(ValnDt,Tbl_FwdNom_Cols)),INDEX(Tbl_FwdNom,$B352,MATCH(StartDt,Tbl_FwdNom_Cols)))</f>
        <v>12.356925199999999</v>
      </c>
      <c r="BV352" s="70" cm="1">
        <f t="array" ref="BV352">INDEX(Tbl_FwdReal,$B352,MATCH(StartDt,Tbl_FwdReal_Cols))</f>
        <v>4.8996979180000002</v>
      </c>
      <c r="BW352" s="70" cm="1">
        <f t="array" ref="BW352">IF(RunType&lt;&gt;"OPN",INDEX(Tbl_FwdReal,$B352,MATCH(ValnDt,Tbl_FwdReal_Cols)),IF(AND($J352=0,ActInt=1),INDEX(Tbl_FwdReal,$B352-IVP,MATCH(ValnDt,Tbl_FwdReal_Cols)),-999))*$K352</f>
        <v>4.8996979180000002</v>
      </c>
      <c r="BX352" s="70">
        <f t="shared" si="819"/>
        <v>4.8996979180000004E-2</v>
      </c>
      <c r="BY352" s="70">
        <f t="shared" si="894"/>
        <v>7.1089120655326576E-2</v>
      </c>
      <c r="BZ352" s="64">
        <f t="shared" si="907"/>
        <v>5.7394076974119912E-3</v>
      </c>
      <c r="CA352" s="70" cm="1">
        <f t="array" ref="CA352">IF($J352=1,CA351*(1+INDEX(Tbl_CPI,$B352,MATCH(IF(RunType="OPN",StartDt,ValnDt),Tbl_CPI_Cols))),0)</f>
        <v>0</v>
      </c>
      <c r="CB352" s="70">
        <f t="shared" si="895"/>
        <v>7.3211793426768663</v>
      </c>
      <c r="CC352" s="70">
        <f t="shared" si="896"/>
        <v>6.9931914232060919</v>
      </c>
      <c r="CD352" s="36">
        <f t="shared" si="820"/>
        <v>37.597742186727878</v>
      </c>
      <c r="CE352" s="36">
        <f t="shared" si="821"/>
        <v>1.5749116801493539</v>
      </c>
      <c r="CF352" s="36">
        <f t="shared" si="822"/>
        <v>0</v>
      </c>
      <c r="CG352" s="36">
        <f t="shared" si="823"/>
        <v>1.1295931834188226</v>
      </c>
      <c r="CH352" s="36">
        <f t="shared" si="824"/>
        <v>1.0841786065961976</v>
      </c>
      <c r="CI352" s="36">
        <f t="shared" si="825"/>
        <v>0</v>
      </c>
      <c r="CJ352" s="36">
        <f t="shared" si="826"/>
        <v>0</v>
      </c>
      <c r="CK352" s="36">
        <f t="shared" si="827"/>
        <v>0</v>
      </c>
      <c r="CL352" s="36">
        <f t="shared" si="828"/>
        <v>4.5414576822625015E-2</v>
      </c>
      <c r="CM352" s="36">
        <f t="shared" si="829"/>
        <v>1.1295931834188226</v>
      </c>
      <c r="CN352" s="36">
        <f t="shared" ca="1" si="830"/>
        <v>14.360634265516214</v>
      </c>
      <c r="CO352" s="20">
        <f t="shared" si="831"/>
        <v>120000</v>
      </c>
      <c r="CP352" s="20">
        <f t="shared" si="832"/>
        <v>2</v>
      </c>
      <c r="CQ352" s="64">
        <f t="shared" si="833"/>
        <v>9.6588591000000001E-3</v>
      </c>
      <c r="CR352" s="64">
        <f t="shared" si="834"/>
        <v>4.3464865950000001E-2</v>
      </c>
      <c r="CS352" s="36">
        <f t="shared" si="835"/>
        <v>12.790494525707667</v>
      </c>
      <c r="CT352" s="36">
        <f t="shared" si="836"/>
        <v>10.496647614995494</v>
      </c>
      <c r="CU352" s="36">
        <f t="shared" si="837"/>
        <v>0.72470653889016612</v>
      </c>
      <c r="CV352" s="36">
        <f t="shared" si="897"/>
        <v>11.22135415388566</v>
      </c>
      <c r="CW352" s="36">
        <f t="shared" si="838"/>
        <v>0</v>
      </c>
      <c r="CX352" s="36">
        <f t="shared" si="839"/>
        <v>0</v>
      </c>
      <c r="CY352" s="36">
        <f t="shared" si="840"/>
        <v>0</v>
      </c>
      <c r="CZ352" s="36">
        <f t="shared" si="898"/>
        <v>0</v>
      </c>
      <c r="DA352" s="64">
        <f t="shared" si="841"/>
        <v>9.7564914281513815E-3</v>
      </c>
      <c r="DB352" s="70">
        <f t="shared" si="899"/>
        <v>0.99033777795837463</v>
      </c>
      <c r="DC352" s="70">
        <f>PRODUCT($DB$8:DB352)</f>
        <v>3.3518096603887701E-2</v>
      </c>
      <c r="DD352" s="36">
        <f t="shared" si="842"/>
        <v>179.67110524580261</v>
      </c>
      <c r="DE352" s="36">
        <f t="shared" si="843"/>
        <v>1169.8902929688691</v>
      </c>
      <c r="DF352" s="36">
        <f t="shared" si="844"/>
        <v>56.710082759623063</v>
      </c>
      <c r="DG352" s="36">
        <f t="shared" si="845"/>
        <v>0.51277771687398943</v>
      </c>
      <c r="DH352" s="36">
        <f t="shared" ca="1" si="846"/>
        <v>3.2192765635791453E-14</v>
      </c>
      <c r="DI352" s="36">
        <f t="shared" si="847"/>
        <v>59.70540838858529</v>
      </c>
      <c r="DJ352" s="36">
        <f t="shared" ca="1" si="848"/>
        <v>1106.1219011544006</v>
      </c>
      <c r="DK352" s="36">
        <f t="shared" si="849"/>
        <v>0</v>
      </c>
      <c r="DL352" s="36">
        <f t="shared" si="850"/>
        <v>0</v>
      </c>
      <c r="DM352" s="36">
        <f t="shared" ca="1" si="851"/>
        <v>1106.1219011544006</v>
      </c>
      <c r="DN352" s="36">
        <f t="shared" ca="1" si="900"/>
        <v>1106.1219011544049</v>
      </c>
      <c r="DO352" s="64" cm="1">
        <f t="array" ref="DO352">IFERROR(INDEX(Tbl_FwdNom,$B352,MATCH(LIDt,Tbl_FwdNom_Cols,0)),0)</f>
        <v>8.6593734589999993</v>
      </c>
      <c r="DP352" s="64">
        <f t="shared" ca="1" si="901"/>
        <v>8.5974701509999996</v>
      </c>
      <c r="DQ352" s="64">
        <f t="shared" ca="1" si="852"/>
        <v>6.8968348867111118E-3</v>
      </c>
      <c r="DR352" s="70">
        <f t="shared" ca="1" si="853"/>
        <v>0.9931504056346675</v>
      </c>
      <c r="DS352" s="70">
        <f ca="1">PRODUCT($DR$8:DR352)</f>
        <v>4.261535663570247E-2</v>
      </c>
      <c r="DT352" s="36">
        <f t="shared" ca="1" si="854"/>
        <v>1368.8505057633972</v>
      </c>
      <c r="DU352" s="36">
        <f t="shared" ca="1" si="855"/>
        <v>64.367541417909337</v>
      </c>
      <c r="DV352" s="36">
        <f t="shared" ca="1" si="856"/>
        <v>0.59915380148138986</v>
      </c>
      <c r="DW352" s="36">
        <f t="shared" ca="1" si="857"/>
        <v>3.4669870895336545E-14</v>
      </c>
      <c r="DX352" s="36">
        <f t="shared" ca="1" si="858"/>
        <v>200.78051115201944</v>
      </c>
      <c r="DY352" s="36">
        <f t="shared" ca="1" si="859"/>
        <v>2.1229356672976367</v>
      </c>
      <c r="DZ352" s="36">
        <f t="shared" ca="1" si="860"/>
        <v>65.892195637638281</v>
      </c>
      <c r="EA352" s="36">
        <f t="shared" ca="1" si="861"/>
        <v>0</v>
      </c>
      <c r="EB352" s="36">
        <f t="shared" ca="1" si="862"/>
        <v>1299.8535135327415</v>
      </c>
      <c r="EC352" s="36">
        <f t="shared" ca="1" si="863"/>
        <v>0</v>
      </c>
      <c r="ED352" s="36">
        <f t="shared" ca="1" si="864"/>
        <v>0</v>
      </c>
      <c r="EE352" s="36">
        <f t="shared" ca="1" si="902"/>
        <v>0</v>
      </c>
      <c r="EF352" s="36">
        <f t="shared" ca="1" si="865"/>
        <v>1299.8535135327415</v>
      </c>
      <c r="EG352" s="64"/>
      <c r="EH352" s="64"/>
      <c r="EI352" s="64"/>
      <c r="EJ352" s="70"/>
      <c r="EK352" s="70"/>
      <c r="EL352" s="70"/>
      <c r="EM352" s="70"/>
      <c r="EN352" s="70"/>
      <c r="EO352" s="36">
        <f t="shared" ca="1" si="866"/>
        <v>10.826351050990599</v>
      </c>
      <c r="EP352" s="36">
        <f t="shared" ca="1" si="867"/>
        <v>0</v>
      </c>
      <c r="EQ352" s="36">
        <f t="shared" si="868"/>
        <v>32.739710254473799</v>
      </c>
      <c r="ER352" s="36">
        <f t="shared" si="869"/>
        <v>1.0770007094638621</v>
      </c>
      <c r="ES352" s="36">
        <f t="shared" si="870"/>
        <v>-0.98355017420341528</v>
      </c>
      <c r="ET352" s="36">
        <f t="shared" ca="1" si="871"/>
        <v>0</v>
      </c>
      <c r="EU352" s="36">
        <f t="shared" ca="1" si="903"/>
        <v>1.0770007094638621</v>
      </c>
      <c r="EV352" s="36">
        <f t="shared" si="872"/>
        <v>0.98556195270304847</v>
      </c>
      <c r="EW352" s="36">
        <f t="shared" si="873"/>
        <v>42.796295223167675</v>
      </c>
      <c r="EX352" s="36">
        <f t="shared" ca="1" si="904"/>
        <v>77.598568139808378</v>
      </c>
      <c r="EY352" s="36">
        <f t="shared" si="874"/>
        <v>0</v>
      </c>
      <c r="EZ352" s="36">
        <f t="shared" si="875"/>
        <v>0</v>
      </c>
      <c r="FA352" s="36">
        <f t="shared" si="876"/>
        <v>0</v>
      </c>
      <c r="FB352" s="36">
        <f t="shared" si="877"/>
        <v>0</v>
      </c>
      <c r="FC352" s="36">
        <f t="shared" si="905"/>
        <v>0</v>
      </c>
      <c r="FD352" s="36">
        <f t="shared" si="878"/>
        <v>0</v>
      </c>
      <c r="FE352" s="36">
        <f t="shared" si="879"/>
        <v>0</v>
      </c>
      <c r="FF352" s="36">
        <f t="shared" si="906"/>
        <v>0</v>
      </c>
      <c r="FG352" s="36">
        <f t="shared" ca="1" si="880"/>
        <v>77.598568139808378</v>
      </c>
      <c r="FH352" s="36">
        <f t="shared" ca="1" si="881"/>
        <v>0.75708976489286128</v>
      </c>
      <c r="FI352" s="36">
        <f t="shared" ca="1" si="882"/>
        <v>-1.1821292343085266</v>
      </c>
      <c r="FJ352" s="36">
        <f t="shared" ca="1" si="883"/>
        <v>90.04665694955186</v>
      </c>
      <c r="FK352" s="36">
        <f t="shared" si="884"/>
        <v>0</v>
      </c>
      <c r="FL352" s="36">
        <f t="shared" si="885"/>
        <v>0</v>
      </c>
      <c r="FM352" s="36">
        <f t="shared" ca="1" si="886"/>
        <v>0</v>
      </c>
      <c r="FN352" s="36">
        <f t="shared" ca="1" si="908"/>
        <v>90.04665694955186</v>
      </c>
    </row>
    <row r="353" spans="2:170" x14ac:dyDescent="0.25">
      <c r="B353" s="2">
        <v>345</v>
      </c>
      <c r="C353" s="2">
        <f t="shared" si="762"/>
        <v>29</v>
      </c>
      <c r="D353" s="2">
        <f t="shared" si="911"/>
        <v>369</v>
      </c>
      <c r="E353" s="2">
        <f t="shared" si="909"/>
        <v>31</v>
      </c>
      <c r="F353" s="189">
        <f t="shared" si="913"/>
        <v>56218</v>
      </c>
      <c r="G353" s="2">
        <f t="shared" si="912"/>
        <v>11</v>
      </c>
      <c r="H353" s="187">
        <f t="shared" si="763"/>
        <v>63.333333333333336</v>
      </c>
      <c r="I353" s="186">
        <f t="shared" si="910"/>
        <v>63</v>
      </c>
      <c r="J353" s="2">
        <f t="shared" si="764"/>
        <v>0</v>
      </c>
      <c r="K353" s="2">
        <f t="shared" si="765"/>
        <v>1</v>
      </c>
      <c r="L353">
        <f t="shared" si="766"/>
        <v>2</v>
      </c>
      <c r="M353" s="190">
        <f t="shared" si="887"/>
        <v>7.9554776100000009E-3</v>
      </c>
      <c r="N353">
        <f t="shared" si="767"/>
        <v>1</v>
      </c>
      <c r="O353">
        <f t="shared" si="768"/>
        <v>100</v>
      </c>
      <c r="P353" s="58">
        <f t="shared" si="769"/>
        <v>3.5799649245000002E-2</v>
      </c>
      <c r="Q353" s="106">
        <f t="shared" si="770"/>
        <v>3.5799649245000002E-2</v>
      </c>
      <c r="R353" s="59">
        <f t="shared" si="771"/>
        <v>3.5799649245000002E-2</v>
      </c>
      <c r="S353" s="32">
        <f t="shared" si="888"/>
        <v>3.0334043398727584E-3</v>
      </c>
      <c r="T353">
        <f t="shared" si="772"/>
        <v>1</v>
      </c>
      <c r="U353" s="32">
        <f t="shared" si="889"/>
        <v>5.5784097000000001E-4</v>
      </c>
      <c r="V353">
        <f t="shared" si="773"/>
        <v>1</v>
      </c>
      <c r="W353">
        <f t="shared" si="774"/>
        <v>100</v>
      </c>
      <c r="X353" s="58">
        <f t="shared" si="775"/>
        <v>2.5102843650000001E-3</v>
      </c>
      <c r="Y353" s="58">
        <f t="shared" si="776"/>
        <v>2.5102843650000001E-3</v>
      </c>
      <c r="Z353" s="32">
        <f t="shared" si="777"/>
        <v>2.5102843650000001E-3</v>
      </c>
      <c r="AA353" s="32">
        <f t="shared" si="778"/>
        <v>2.0943143380969254E-4</v>
      </c>
      <c r="AB353" s="59">
        <f t="shared" si="779"/>
        <v>4.9056245199999996E-3</v>
      </c>
      <c r="AC353" s="59">
        <f t="shared" si="780"/>
        <v>4.9056245199999996E-3</v>
      </c>
      <c r="AD353">
        <f t="shared" si="781"/>
        <v>1</v>
      </c>
      <c r="AE353" s="59">
        <f t="shared" si="782"/>
        <v>4.9056245199999996E-3</v>
      </c>
      <c r="AF353" s="59">
        <f t="shared" si="783"/>
        <v>4.1758461800000006E-3</v>
      </c>
      <c r="AG353" s="59">
        <f t="shared" si="784"/>
        <v>4.1758461800000006E-3</v>
      </c>
      <c r="AH353">
        <f t="shared" si="785"/>
        <v>1</v>
      </c>
      <c r="AI353" s="59">
        <f t="shared" si="786"/>
        <v>4.1758461800000006E-3</v>
      </c>
      <c r="AJ353" s="59">
        <f t="shared" si="787"/>
        <v>0</v>
      </c>
      <c r="AK353" s="59">
        <f t="shared" si="788"/>
        <v>0</v>
      </c>
      <c r="AL353" s="59">
        <f t="shared" si="789"/>
        <v>0</v>
      </c>
      <c r="AM353" s="12">
        <f t="shared" si="890"/>
        <v>2.8480881959829431E-2</v>
      </c>
      <c r="AN353" s="12">
        <f t="shared" si="891"/>
        <v>0</v>
      </c>
      <c r="AO353" s="66">
        <f t="shared" si="790"/>
        <v>8.6394030940350352E-5</v>
      </c>
      <c r="AP353" s="66">
        <f t="shared" si="791"/>
        <v>5.9647919450116839E-6</v>
      </c>
      <c r="AQ353" s="59">
        <f t="shared" si="792"/>
        <v>1.3971651289336489E-4</v>
      </c>
      <c r="AR353" s="59">
        <f t="shared" si="793"/>
        <v>1.1893178213498466E-4</v>
      </c>
      <c r="AS353" s="59">
        <f t="shared" si="794"/>
        <v>0</v>
      </c>
      <c r="AT353" s="12">
        <f t="shared" si="795"/>
        <v>2.812987484191572E-2</v>
      </c>
      <c r="AU353" s="59">
        <f t="shared" si="892"/>
        <v>1.1790698625779861E-18</v>
      </c>
      <c r="AV353" s="59">
        <f t="shared" si="893"/>
        <v>0</v>
      </c>
      <c r="AW353" s="70">
        <f t="shared" si="796"/>
        <v>0</v>
      </c>
      <c r="AX353" s="20">
        <f t="shared" si="797"/>
        <v>200000</v>
      </c>
      <c r="AY353" s="20">
        <f t="shared" si="798"/>
        <v>0</v>
      </c>
      <c r="AZ353" s="20">
        <f t="shared" si="799"/>
        <v>0</v>
      </c>
      <c r="BA353" s="20">
        <f t="shared" si="800"/>
        <v>200000</v>
      </c>
      <c r="BB353" s="36">
        <f t="shared" si="801"/>
        <v>1</v>
      </c>
      <c r="BC353" s="36">
        <f t="shared" si="802"/>
        <v>0</v>
      </c>
      <c r="BD353" s="80">
        <f t="shared" si="803"/>
        <v>17.278806188070071</v>
      </c>
      <c r="BE353" s="36">
        <f t="shared" si="804"/>
        <v>0</v>
      </c>
      <c r="BF353" s="36">
        <f t="shared" si="805"/>
        <v>0</v>
      </c>
      <c r="BG353" s="36">
        <f t="shared" si="806"/>
        <v>17.278806188070071</v>
      </c>
      <c r="BH353" s="36">
        <f t="shared" si="807"/>
        <v>1.1929583890023367</v>
      </c>
      <c r="BI353" s="36">
        <f t="shared" si="808"/>
        <v>0</v>
      </c>
      <c r="BJ353" s="36">
        <f t="shared" si="809"/>
        <v>0</v>
      </c>
      <c r="BK353" s="36">
        <f t="shared" si="810"/>
        <v>1.1929583890023367</v>
      </c>
      <c r="BL353" s="68">
        <f ca="1">IF(OR(AT353=0,E353&gt;ProjTerm),0,VLOOKUP(D353,'Life Events'!$AE$5:$AI$1206,5,FALSE))</f>
        <v>2.7339897066761634E-16</v>
      </c>
      <c r="BM353" s="93">
        <f t="shared" ca="1" si="811"/>
        <v>2.7339897066761634E-16</v>
      </c>
      <c r="BN353" s="93">
        <f t="shared" ca="1" si="812"/>
        <v>7.6906788267886351E-18</v>
      </c>
      <c r="BO353" s="36">
        <f t="shared" ca="1" si="813"/>
        <v>1.1702550640180438E-15</v>
      </c>
      <c r="BP353" s="36">
        <f t="shared" si="814"/>
        <v>7.7220824759975685E-3</v>
      </c>
      <c r="BQ353" s="36">
        <f t="shared" si="815"/>
        <v>98.310051889135863</v>
      </c>
      <c r="BR353" s="36">
        <f t="shared" si="816"/>
        <v>154.78110000000001</v>
      </c>
      <c r="BS353" s="36">
        <f t="shared" si="817"/>
        <v>152.16537972457527</v>
      </c>
      <c r="BT353" s="36">
        <f t="shared" si="818"/>
        <v>4.2803930869248825</v>
      </c>
      <c r="BU353" s="70" cm="1">
        <f t="array" ref="BU353">IF(AND(ActInt=1,$J353=0),INDEX(Tbl_FwdNom,$B353-IVP,MATCH(ValnDt,Tbl_FwdNom_Cols)),INDEX(Tbl_FwdNom,$B353,MATCH(StartDt,Tbl_FwdNom_Cols)))</f>
        <v>12.350824626</v>
      </c>
      <c r="BV353" s="70" cm="1">
        <f t="array" ref="BV353">INDEX(Tbl_FwdReal,$B353,MATCH(StartDt,Tbl_FwdReal_Cols))</f>
        <v>4.8962682080000004</v>
      </c>
      <c r="BW353" s="70" cm="1">
        <f t="array" ref="BW353">IF(RunType&lt;&gt;"OPN",INDEX(Tbl_FwdReal,$B353,MATCH(ValnDt,Tbl_FwdReal_Cols)),IF(AND($J353=0,ActInt=1),INDEX(Tbl_FwdReal,$B353-IVP,MATCH(ValnDt,Tbl_FwdReal_Cols)),-999))*$K353</f>
        <v>4.8962682080000004</v>
      </c>
      <c r="BX353" s="70">
        <f t="shared" si="819"/>
        <v>4.8962682080000007E-2</v>
      </c>
      <c r="BY353" s="70">
        <f t="shared" si="894"/>
        <v>7.1065983045443204E-2</v>
      </c>
      <c r="BZ353" s="64">
        <f t="shared" si="907"/>
        <v>5.7375971854130015E-3</v>
      </c>
      <c r="CA353" s="70" cm="1">
        <f t="array" ref="CA353">IF($J353=1,CA352*(1+INDEX(Tbl_CPI,$B353,MATCH(IF(RunType="OPN",StartDt,ValnDt),Tbl_CPI_Cols))),0)</f>
        <v>0</v>
      </c>
      <c r="CB353" s="70">
        <f t="shared" si="895"/>
        <v>7.3631853206673128</v>
      </c>
      <c r="CC353" s="70">
        <f t="shared" si="896"/>
        <v>6.9931914232060919</v>
      </c>
      <c r="CD353" s="36">
        <f t="shared" si="820"/>
        <v>37.597742186727878</v>
      </c>
      <c r="CE353" s="36">
        <f t="shared" si="821"/>
        <v>1.5749116801493539</v>
      </c>
      <c r="CF353" s="36">
        <f t="shared" si="822"/>
        <v>0</v>
      </c>
      <c r="CG353" s="36">
        <f t="shared" si="823"/>
        <v>1.1156717308357864</v>
      </c>
      <c r="CH353" s="36">
        <f t="shared" si="824"/>
        <v>1.0708168571762959</v>
      </c>
      <c r="CI353" s="36">
        <f t="shared" si="825"/>
        <v>0</v>
      </c>
      <c r="CJ353" s="36">
        <f t="shared" si="826"/>
        <v>0</v>
      </c>
      <c r="CK353" s="36">
        <f t="shared" si="827"/>
        <v>0</v>
      </c>
      <c r="CL353" s="36">
        <f t="shared" si="828"/>
        <v>4.4854873659490389E-2</v>
      </c>
      <c r="CM353" s="36">
        <f t="shared" si="829"/>
        <v>1.1156717308357864</v>
      </c>
      <c r="CN353" s="36">
        <f t="shared" ca="1" si="830"/>
        <v>14.183649407671531</v>
      </c>
      <c r="CO353" s="20">
        <f t="shared" si="831"/>
        <v>120000</v>
      </c>
      <c r="CP353" s="20">
        <f t="shared" si="832"/>
        <v>2</v>
      </c>
      <c r="CQ353" s="64">
        <f t="shared" si="833"/>
        <v>9.6588591000000001E-3</v>
      </c>
      <c r="CR353" s="64">
        <f t="shared" si="834"/>
        <v>4.3464865950000001E-2</v>
      </c>
      <c r="CS353" s="36">
        <f t="shared" si="835"/>
        <v>12.632860551222889</v>
      </c>
      <c r="CT353" s="36">
        <f t="shared" si="836"/>
        <v>10.367283712842042</v>
      </c>
      <c r="CU353" s="36">
        <f t="shared" si="837"/>
        <v>0.71577503340140203</v>
      </c>
      <c r="CV353" s="36">
        <f t="shared" si="897"/>
        <v>11.083058746243443</v>
      </c>
      <c r="CW353" s="36">
        <f t="shared" si="838"/>
        <v>0</v>
      </c>
      <c r="CX353" s="36">
        <f t="shared" si="839"/>
        <v>0</v>
      </c>
      <c r="CY353" s="36">
        <f t="shared" si="840"/>
        <v>0</v>
      </c>
      <c r="CZ353" s="36">
        <f t="shared" si="898"/>
        <v>0</v>
      </c>
      <c r="DA353" s="64">
        <f t="shared" si="841"/>
        <v>9.7519224711635211E-3</v>
      </c>
      <c r="DB353" s="70">
        <f t="shared" si="899"/>
        <v>0.99034225906963602</v>
      </c>
      <c r="DC353" s="70">
        <f>PRODUCT($DB$8:DB353)</f>
        <v>3.3194387510408443E-2</v>
      </c>
      <c r="DD353" s="36">
        <f t="shared" si="842"/>
        <v>177.14285084754306</v>
      </c>
      <c r="DE353" s="36">
        <f t="shared" si="843"/>
        <v>1164.0201662175982</v>
      </c>
      <c r="DF353" s="36">
        <f t="shared" si="844"/>
        <v>56.070156701025837</v>
      </c>
      <c r="DG353" s="36">
        <f t="shared" si="845"/>
        <v>0.51005620293788723</v>
      </c>
      <c r="DH353" s="36">
        <f t="shared" ca="1" si="846"/>
        <v>3.1336451926385984E-14</v>
      </c>
      <c r="DI353" s="36">
        <f t="shared" si="847"/>
        <v>59.161099227241763</v>
      </c>
      <c r="DJ353" s="36">
        <f t="shared" ca="1" si="848"/>
        <v>1101.5985150953848</v>
      </c>
      <c r="DK353" s="36">
        <f t="shared" si="849"/>
        <v>0</v>
      </c>
      <c r="DL353" s="36">
        <f t="shared" si="850"/>
        <v>0</v>
      </c>
      <c r="DM353" s="36">
        <f t="shared" ca="1" si="851"/>
        <v>1101.5985150953848</v>
      </c>
      <c r="DN353" s="36">
        <f t="shared" ca="1" si="900"/>
        <v>1101.5985150953888</v>
      </c>
      <c r="DO353" s="64" cm="1">
        <f t="array" ref="DO353">IFERROR(INDEX(Tbl_FwdNom,$B353,MATCH(LIDt,Tbl_FwdNom_Cols,0)),0)</f>
        <v>8.6576534459999994</v>
      </c>
      <c r="DP353" s="64">
        <f t="shared" ca="1" si="901"/>
        <v>8.5957511180000008</v>
      </c>
      <c r="DQ353" s="64">
        <f t="shared" ca="1" si="852"/>
        <v>6.8955066625189243E-3</v>
      </c>
      <c r="DR353" s="70">
        <f t="shared" ca="1" si="853"/>
        <v>0.9931517157273102</v>
      </c>
      <c r="DS353" s="70">
        <f ca="1">PRODUCT($DR$8:DR353)</f>
        <v>4.2323514559079123E-2</v>
      </c>
      <c r="DT353" s="36">
        <f t="shared" ca="1" si="854"/>
        <v>1361.010617357811</v>
      </c>
      <c r="DU353" s="36">
        <f t="shared" ca="1" si="855"/>
        <v>63.618429839604154</v>
      </c>
      <c r="DV353" s="36">
        <f t="shared" ca="1" si="856"/>
        <v>0.59556318803538077</v>
      </c>
      <c r="DW353" s="36">
        <f t="shared" ca="1" si="857"/>
        <v>3.3738682157065962E-14</v>
      </c>
      <c r="DX353" s="36">
        <f t="shared" ca="1" si="858"/>
        <v>197.88460141744727</v>
      </c>
      <c r="DY353" s="36">
        <f t="shared" ca="1" si="859"/>
        <v>2.0924102135959308</v>
      </c>
      <c r="DZ353" s="36">
        <f t="shared" ca="1" si="860"/>
        <v>65.268355029716318</v>
      </c>
      <c r="EA353" s="36">
        <f t="shared" ca="1" si="861"/>
        <v>0</v>
      </c>
      <c r="EB353" s="36">
        <f t="shared" ca="1" si="862"/>
        <v>1293.5096478352448</v>
      </c>
      <c r="EC353" s="36">
        <f t="shared" ca="1" si="863"/>
        <v>0</v>
      </c>
      <c r="ED353" s="36">
        <f t="shared" ca="1" si="864"/>
        <v>0</v>
      </c>
      <c r="EE353" s="36">
        <f t="shared" ca="1" si="902"/>
        <v>0</v>
      </c>
      <c r="EF353" s="36">
        <f t="shared" ca="1" si="865"/>
        <v>1293.5096478352448</v>
      </c>
      <c r="EG353" s="64"/>
      <c r="EH353" s="64"/>
      <c r="EI353" s="64"/>
      <c r="EJ353" s="70"/>
      <c r="EK353" s="70"/>
      <c r="EL353" s="70"/>
      <c r="EM353" s="70"/>
      <c r="EN353" s="70"/>
      <c r="EO353" s="36">
        <f t="shared" ca="1" si="866"/>
        <v>10.775935079491333</v>
      </c>
      <c r="EP353" s="36">
        <f t="shared" ca="1" si="867"/>
        <v>0</v>
      </c>
      <c r="EQ353" s="36">
        <f t="shared" si="868"/>
        <v>32.56594767706563</v>
      </c>
      <c r="ER353" s="36">
        <f t="shared" si="869"/>
        <v>1.061845619406919</v>
      </c>
      <c r="ES353" s="36">
        <f t="shared" si="870"/>
        <v>-0.96971007982409485</v>
      </c>
      <c r="ET353" s="36">
        <f t="shared" ca="1" si="871"/>
        <v>0</v>
      </c>
      <c r="EU353" s="36">
        <f t="shared" ca="1" si="903"/>
        <v>1.061845619406919</v>
      </c>
      <c r="EV353" s="36">
        <f t="shared" si="872"/>
        <v>0.97657699783201801</v>
      </c>
      <c r="EW353" s="36">
        <f t="shared" si="873"/>
        <v>42.569158376088147</v>
      </c>
      <c r="EX353" s="36">
        <f t="shared" ca="1" si="904"/>
        <v>77.173528670392713</v>
      </c>
      <c r="EY353" s="36">
        <f t="shared" si="874"/>
        <v>0</v>
      </c>
      <c r="EZ353" s="36">
        <f t="shared" si="875"/>
        <v>0</v>
      </c>
      <c r="FA353" s="36">
        <f t="shared" si="876"/>
        <v>0</v>
      </c>
      <c r="FB353" s="36">
        <f t="shared" si="877"/>
        <v>0</v>
      </c>
      <c r="FC353" s="36">
        <f t="shared" si="905"/>
        <v>0</v>
      </c>
      <c r="FD353" s="36">
        <f t="shared" si="878"/>
        <v>0</v>
      </c>
      <c r="FE353" s="36">
        <f t="shared" si="879"/>
        <v>0</v>
      </c>
      <c r="FF353" s="36">
        <f t="shared" si="906"/>
        <v>0</v>
      </c>
      <c r="FG353" s="36">
        <f t="shared" ca="1" si="880"/>
        <v>77.173528670392713</v>
      </c>
      <c r="FH353" s="36">
        <f t="shared" ca="1" si="881"/>
        <v>0.75259026841978494</v>
      </c>
      <c r="FI353" s="36">
        <f t="shared" ca="1" si="882"/>
        <v>-1.1675626542310955</v>
      </c>
      <c r="FJ353" s="36">
        <f t="shared" ca="1" si="883"/>
        <v>89.500011618253964</v>
      </c>
      <c r="FK353" s="36">
        <f t="shared" si="884"/>
        <v>0</v>
      </c>
      <c r="FL353" s="36">
        <f t="shared" si="885"/>
        <v>0</v>
      </c>
      <c r="FM353" s="36">
        <f t="shared" ca="1" si="886"/>
        <v>0</v>
      </c>
      <c r="FN353" s="36">
        <f t="shared" ca="1" si="908"/>
        <v>89.500011618253964</v>
      </c>
    </row>
    <row r="354" spans="2:170" x14ac:dyDescent="0.25">
      <c r="B354" s="2">
        <v>346</v>
      </c>
      <c r="C354" s="2">
        <f t="shared" si="762"/>
        <v>29</v>
      </c>
      <c r="D354" s="2">
        <f t="shared" si="911"/>
        <v>370</v>
      </c>
      <c r="E354" s="2">
        <f t="shared" si="909"/>
        <v>31</v>
      </c>
      <c r="F354" s="189">
        <f t="shared" si="913"/>
        <v>56249</v>
      </c>
      <c r="G354" s="2">
        <f t="shared" si="912"/>
        <v>12</v>
      </c>
      <c r="H354" s="187">
        <f t="shared" si="763"/>
        <v>63.416666666666671</v>
      </c>
      <c r="I354" s="186">
        <f t="shared" si="910"/>
        <v>63</v>
      </c>
      <c r="J354" s="2">
        <f t="shared" si="764"/>
        <v>0</v>
      </c>
      <c r="K354" s="2">
        <f t="shared" si="765"/>
        <v>1</v>
      </c>
      <c r="L354">
        <f t="shared" si="766"/>
        <v>2</v>
      </c>
      <c r="M354" s="190">
        <f t="shared" si="887"/>
        <v>7.9554776100000009E-3</v>
      </c>
      <c r="N354">
        <f t="shared" si="767"/>
        <v>1</v>
      </c>
      <c r="O354">
        <f t="shared" si="768"/>
        <v>100</v>
      </c>
      <c r="P354" s="58">
        <f t="shared" si="769"/>
        <v>3.5799649245000002E-2</v>
      </c>
      <c r="Q354" s="106">
        <f t="shared" si="770"/>
        <v>3.5799649245000002E-2</v>
      </c>
      <c r="R354" s="59">
        <f t="shared" si="771"/>
        <v>3.5799649245000002E-2</v>
      </c>
      <c r="S354" s="32">
        <f t="shared" si="888"/>
        <v>3.0334043398727584E-3</v>
      </c>
      <c r="T354">
        <f t="shared" si="772"/>
        <v>1</v>
      </c>
      <c r="U354" s="32">
        <f t="shared" si="889"/>
        <v>5.5784097000000001E-4</v>
      </c>
      <c r="V354">
        <f t="shared" si="773"/>
        <v>1</v>
      </c>
      <c r="W354">
        <f t="shared" si="774"/>
        <v>100</v>
      </c>
      <c r="X354" s="58">
        <f t="shared" si="775"/>
        <v>2.5102843650000001E-3</v>
      </c>
      <c r="Y354" s="58">
        <f t="shared" si="776"/>
        <v>2.5102843650000001E-3</v>
      </c>
      <c r="Z354" s="32">
        <f t="shared" si="777"/>
        <v>2.5102843650000001E-3</v>
      </c>
      <c r="AA354" s="32">
        <f t="shared" si="778"/>
        <v>2.0943143380969254E-4</v>
      </c>
      <c r="AB354" s="59">
        <f t="shared" si="779"/>
        <v>4.9056245199999996E-3</v>
      </c>
      <c r="AC354" s="59">
        <f t="shared" si="780"/>
        <v>4.9056245199999996E-3</v>
      </c>
      <c r="AD354">
        <f t="shared" si="781"/>
        <v>1</v>
      </c>
      <c r="AE354" s="59">
        <f t="shared" si="782"/>
        <v>4.9056245199999996E-3</v>
      </c>
      <c r="AF354" s="59">
        <f t="shared" si="783"/>
        <v>4.1758461800000006E-3</v>
      </c>
      <c r="AG354" s="59">
        <f t="shared" si="784"/>
        <v>4.1758461800000006E-3</v>
      </c>
      <c r="AH354">
        <f t="shared" si="785"/>
        <v>1</v>
      </c>
      <c r="AI354" s="59">
        <f t="shared" si="786"/>
        <v>4.1758461800000006E-3</v>
      </c>
      <c r="AJ354" s="59">
        <f t="shared" si="787"/>
        <v>0</v>
      </c>
      <c r="AK354" s="59">
        <f t="shared" si="788"/>
        <v>0</v>
      </c>
      <c r="AL354" s="59">
        <f t="shared" si="789"/>
        <v>0</v>
      </c>
      <c r="AM354" s="12">
        <f t="shared" si="890"/>
        <v>2.812987484191572E-2</v>
      </c>
      <c r="AN354" s="12">
        <f t="shared" si="891"/>
        <v>0</v>
      </c>
      <c r="AO354" s="66">
        <f t="shared" si="790"/>
        <v>8.5329284425544663E-5</v>
      </c>
      <c r="AP354" s="66">
        <f t="shared" si="791"/>
        <v>5.8912800210296073E-6</v>
      </c>
      <c r="AQ354" s="59">
        <f t="shared" si="792"/>
        <v>1.3799460376903288E-4</v>
      </c>
      <c r="AR354" s="59">
        <f t="shared" si="793"/>
        <v>1.1746603040249187E-4</v>
      </c>
      <c r="AS354" s="59">
        <f t="shared" si="794"/>
        <v>0</v>
      </c>
      <c r="AT354" s="12">
        <f t="shared" si="795"/>
        <v>2.7783193643297621E-2</v>
      </c>
      <c r="AU354" s="59">
        <f t="shared" si="892"/>
        <v>0</v>
      </c>
      <c r="AV354" s="59">
        <f t="shared" si="893"/>
        <v>-1.0842021724855044E-19</v>
      </c>
      <c r="AW354" s="70">
        <f t="shared" si="796"/>
        <v>0</v>
      </c>
      <c r="AX354" s="20">
        <f t="shared" si="797"/>
        <v>200000</v>
      </c>
      <c r="AY354" s="20">
        <f t="shared" si="798"/>
        <v>0</v>
      </c>
      <c r="AZ354" s="20">
        <f t="shared" si="799"/>
        <v>0</v>
      </c>
      <c r="BA354" s="20">
        <f t="shared" si="800"/>
        <v>200000</v>
      </c>
      <c r="BB354" s="36">
        <f t="shared" si="801"/>
        <v>1</v>
      </c>
      <c r="BC354" s="36">
        <f t="shared" si="802"/>
        <v>0</v>
      </c>
      <c r="BD354" s="80">
        <f t="shared" si="803"/>
        <v>17.065856885108932</v>
      </c>
      <c r="BE354" s="36">
        <f t="shared" si="804"/>
        <v>0</v>
      </c>
      <c r="BF354" s="36">
        <f t="shared" si="805"/>
        <v>0</v>
      </c>
      <c r="BG354" s="36">
        <f t="shared" si="806"/>
        <v>17.065856885108932</v>
      </c>
      <c r="BH354" s="36">
        <f t="shared" si="807"/>
        <v>1.1782560042059214</v>
      </c>
      <c r="BI354" s="36">
        <f t="shared" si="808"/>
        <v>0</v>
      </c>
      <c r="BJ354" s="36">
        <f t="shared" si="809"/>
        <v>0</v>
      </c>
      <c r="BK354" s="36">
        <f t="shared" si="810"/>
        <v>1.1782560042059214</v>
      </c>
      <c r="BL354" s="68">
        <f ca="1">IF(OR(AT354=0,E354&gt;ProjTerm),0,VLOOKUP(D354,'Life Events'!$AE$5:$AI$1206,5,FALSE))</f>
        <v>2.7002951796351929E-16</v>
      </c>
      <c r="BM354" s="93">
        <f t="shared" ca="1" si="811"/>
        <v>2.7002951796351929E-16</v>
      </c>
      <c r="BN354" s="93">
        <f t="shared" ca="1" si="812"/>
        <v>7.5022823869867704E-18</v>
      </c>
      <c r="BO354" s="36">
        <f t="shared" ca="1" si="813"/>
        <v>1.1415876482168349E-15</v>
      </c>
      <c r="BP354" s="36">
        <f t="shared" si="814"/>
        <v>7.6269131649483223E-3</v>
      </c>
      <c r="BQ354" s="36">
        <f t="shared" si="815"/>
        <v>98.310051889135863</v>
      </c>
      <c r="BR354" s="36">
        <f t="shared" si="816"/>
        <v>154.78110000000001</v>
      </c>
      <c r="BS354" s="36">
        <f t="shared" si="817"/>
        <v>152.16537972457527</v>
      </c>
      <c r="BT354" s="36">
        <f t="shared" si="818"/>
        <v>4.2276402106937887</v>
      </c>
      <c r="BU354" s="70" cm="1">
        <f t="array" ref="BU354">IF(AND(ActInt=1,$J354=0),INDEX(Tbl_FwdNom,$B354-IVP,MATCH(ValnDt,Tbl_FwdNom_Cols)),INDEX(Tbl_FwdNom,$B354,MATCH(StartDt,Tbl_FwdNom_Cols)))</f>
        <v>12.344724382000001</v>
      </c>
      <c r="BV354" s="70" cm="1">
        <f t="array" ref="BV354">INDEX(Tbl_FwdReal,$B354,MATCH(StartDt,Tbl_FwdReal_Cols))</f>
        <v>4.8928386110000002</v>
      </c>
      <c r="BW354" s="70" cm="1">
        <f t="array" ref="BW354">IF(RunType&lt;&gt;"OPN",INDEX(Tbl_FwdReal,$B354,MATCH(ValnDt,Tbl_FwdReal_Cols)),IF(AND($J354=0,ActInt=1),INDEX(Tbl_FwdReal,$B354-IVP,MATCH(ValnDt,Tbl_FwdReal_Cols)),-999))*$K354</f>
        <v>4.8928386110000002</v>
      </c>
      <c r="BX354" s="70">
        <f t="shared" si="819"/>
        <v>4.8928386109999999E-2</v>
      </c>
      <c r="BY354" s="70">
        <f t="shared" si="894"/>
        <v>7.1042845914730757E-2</v>
      </c>
      <c r="BZ354" s="64">
        <f t="shared" si="907"/>
        <v>5.7357866750573638E-3</v>
      </c>
      <c r="CA354" s="70" cm="1">
        <f t="array" ref="CA354">IF($J354=1,CA353*(1+INDEX(Tbl_CPI,$B354,MATCH(IF(RunType="OPN",StartDt,ValnDt),Tbl_CPI_Cols))),0)</f>
        <v>0</v>
      </c>
      <c r="CB354" s="70">
        <f t="shared" si="895"/>
        <v>7.4054189809155746</v>
      </c>
      <c r="CC354" s="70">
        <f t="shared" si="896"/>
        <v>6.9931914232060919</v>
      </c>
      <c r="CD354" s="36">
        <f t="shared" si="820"/>
        <v>37.597742186727878</v>
      </c>
      <c r="CE354" s="36">
        <f t="shared" si="821"/>
        <v>1.5749116801493539</v>
      </c>
      <c r="CF354" s="36">
        <f t="shared" si="822"/>
        <v>0</v>
      </c>
      <c r="CG354" s="36">
        <f t="shared" si="823"/>
        <v>1.1019218505009425</v>
      </c>
      <c r="CH354" s="36">
        <f t="shared" si="824"/>
        <v>1.0576197820512698</v>
      </c>
      <c r="CI354" s="36">
        <f t="shared" si="825"/>
        <v>0</v>
      </c>
      <c r="CJ354" s="36">
        <f t="shared" si="826"/>
        <v>0</v>
      </c>
      <c r="CK354" s="36">
        <f t="shared" si="827"/>
        <v>0</v>
      </c>
      <c r="CL354" s="36">
        <f t="shared" si="828"/>
        <v>4.4302068449672528E-2</v>
      </c>
      <c r="CM354" s="36">
        <f t="shared" si="829"/>
        <v>1.1019218505009425</v>
      </c>
      <c r="CN354" s="36">
        <f t="shared" ca="1" si="830"/>
        <v>14.008845765456119</v>
      </c>
      <c r="CO354" s="20">
        <f t="shared" si="831"/>
        <v>120000</v>
      </c>
      <c r="CP354" s="20">
        <f t="shared" si="832"/>
        <v>2</v>
      </c>
      <c r="CQ354" s="64">
        <f t="shared" si="833"/>
        <v>9.6588591000000001E-3</v>
      </c>
      <c r="CR354" s="64">
        <f t="shared" si="834"/>
        <v>4.3464865950000001E-2</v>
      </c>
      <c r="CS354" s="36">
        <f t="shared" si="835"/>
        <v>12.477169306150325</v>
      </c>
      <c r="CT354" s="36">
        <f t="shared" si="836"/>
        <v>10.239514131065359</v>
      </c>
      <c r="CU354" s="36">
        <f t="shared" si="837"/>
        <v>0.70695360252355288</v>
      </c>
      <c r="CV354" s="36">
        <f t="shared" si="897"/>
        <v>10.946467733588912</v>
      </c>
      <c r="CW354" s="36">
        <f t="shared" si="838"/>
        <v>0</v>
      </c>
      <c r="CX354" s="36">
        <f t="shared" si="839"/>
        <v>0</v>
      </c>
      <c r="CY354" s="36">
        <f t="shared" si="840"/>
        <v>0</v>
      </c>
      <c r="CZ354" s="36">
        <f t="shared" si="898"/>
        <v>0</v>
      </c>
      <c r="DA354" s="64">
        <f t="shared" si="841"/>
        <v>9.7473535339211992E-3</v>
      </c>
      <c r="DB354" s="70">
        <f t="shared" si="899"/>
        <v>0.99034674020208391</v>
      </c>
      <c r="DC354" s="70">
        <f>PRODUCT($DB$8:DB354)</f>
        <v>3.2873953463937768E-2</v>
      </c>
      <c r="DD354" s="36">
        <f t="shared" si="842"/>
        <v>174.64188463006695</v>
      </c>
      <c r="DE354" s="36">
        <f t="shared" si="843"/>
        <v>1158.3004254132259</v>
      </c>
      <c r="DF354" s="36">
        <f t="shared" si="844"/>
        <v>55.438436336887179</v>
      </c>
      <c r="DG354" s="36">
        <f t="shared" si="845"/>
        <v>0.50740098790514387</v>
      </c>
      <c r="DH354" s="36">
        <f t="shared" ca="1" si="846"/>
        <v>3.0500311753594364E-14</v>
      </c>
      <c r="DI354" s="36">
        <f t="shared" si="847"/>
        <v>58.625100704520555</v>
      </c>
      <c r="DJ354" s="36">
        <f t="shared" ca="1" si="848"/>
        <v>1097.2146768366615</v>
      </c>
      <c r="DK354" s="36">
        <f t="shared" si="849"/>
        <v>0</v>
      </c>
      <c r="DL354" s="36">
        <f t="shared" si="850"/>
        <v>0</v>
      </c>
      <c r="DM354" s="36">
        <f t="shared" ca="1" si="851"/>
        <v>1097.2146768366615</v>
      </c>
      <c r="DN354" s="36">
        <f t="shared" ca="1" si="900"/>
        <v>1097.2146768366656</v>
      </c>
      <c r="DO354" s="64" cm="1">
        <f t="array" ref="DO354">IFERROR(INDEX(Tbl_FwdNom,$B354,MATCH(LIDt,Tbl_FwdNom_Cols,0)),0)</f>
        <v>8.6559334610000001</v>
      </c>
      <c r="DP354" s="64">
        <f t="shared" ca="1" si="901"/>
        <v>8.5940321130000008</v>
      </c>
      <c r="DQ354" s="64">
        <f t="shared" ca="1" si="852"/>
        <v>6.8941784406881812E-3</v>
      </c>
      <c r="DR354" s="70">
        <f t="shared" ca="1" si="853"/>
        <v>0.99315302582108012</v>
      </c>
      <c r="DS354" s="70">
        <f ca="1">PRODUCT($DR$8:DR354)</f>
        <v>4.2033726547731971E-2</v>
      </c>
      <c r="DT354" s="36">
        <f t="shared" ca="1" si="854"/>
        <v>1353.327810528438</v>
      </c>
      <c r="DU354" s="36">
        <f t="shared" ca="1" si="855"/>
        <v>62.878770642828869</v>
      </c>
      <c r="DV354" s="36">
        <f t="shared" ca="1" si="856"/>
        <v>0.59204219376145351</v>
      </c>
      <c r="DW354" s="36">
        <f t="shared" ca="1" si="857"/>
        <v>3.2829695003993607E-14</v>
      </c>
      <c r="DX354" s="36">
        <f t="shared" ca="1" si="858"/>
        <v>195.02121295958983</v>
      </c>
      <c r="DY354" s="36">
        <f t="shared" ca="1" si="859"/>
        <v>2.0622281681647232</v>
      </c>
      <c r="DZ354" s="36">
        <f t="shared" ca="1" si="860"/>
        <v>64.653415514270236</v>
      </c>
      <c r="EA354" s="36">
        <f t="shared" ca="1" si="861"/>
        <v>0</v>
      </c>
      <c r="EB354" s="36">
        <f t="shared" ca="1" si="862"/>
        <v>1287.3089697003504</v>
      </c>
      <c r="EC354" s="36">
        <f t="shared" ca="1" si="863"/>
        <v>0</v>
      </c>
      <c r="ED354" s="36">
        <f t="shared" ca="1" si="864"/>
        <v>0</v>
      </c>
      <c r="EE354" s="36">
        <f t="shared" ca="1" si="902"/>
        <v>0</v>
      </c>
      <c r="EF354" s="36">
        <f t="shared" ca="1" si="865"/>
        <v>1287.3089697003504</v>
      </c>
      <c r="EG354" s="64"/>
      <c r="EH354" s="64"/>
      <c r="EI354" s="64"/>
      <c r="EJ354" s="70"/>
      <c r="EK354" s="70"/>
      <c r="EL354" s="70"/>
      <c r="EM354" s="70"/>
      <c r="EN354" s="70"/>
      <c r="EO354" s="36">
        <f t="shared" ca="1" si="866"/>
        <v>10.726929357233759</v>
      </c>
      <c r="EP354" s="36">
        <f t="shared" ca="1" si="867"/>
        <v>0</v>
      </c>
      <c r="EQ354" s="36">
        <f t="shared" si="868"/>
        <v>32.396418136341268</v>
      </c>
      <c r="ER354" s="36">
        <f t="shared" si="869"/>
        <v>1.046854102619164</v>
      </c>
      <c r="ES354" s="36">
        <f t="shared" si="870"/>
        <v>-0.9560193655853737</v>
      </c>
      <c r="ET354" s="36">
        <f t="shared" ca="1" si="871"/>
        <v>0</v>
      </c>
      <c r="EU354" s="36">
        <f t="shared" ca="1" si="903"/>
        <v>1.046854102619164</v>
      </c>
      <c r="EV354" s="36">
        <f t="shared" si="872"/>
        <v>0.96772922733757716</v>
      </c>
      <c r="EW354" s="36">
        <f t="shared" si="873"/>
        <v>42.347554818283399</v>
      </c>
      <c r="EX354" s="36">
        <f t="shared" ca="1" si="904"/>
        <v>76.758556284581402</v>
      </c>
      <c r="EY354" s="36">
        <f t="shared" si="874"/>
        <v>0</v>
      </c>
      <c r="EZ354" s="36">
        <f t="shared" si="875"/>
        <v>0</v>
      </c>
      <c r="FA354" s="36">
        <f t="shared" si="876"/>
        <v>0</v>
      </c>
      <c r="FB354" s="36">
        <f t="shared" si="877"/>
        <v>0</v>
      </c>
      <c r="FC354" s="36">
        <f t="shared" si="905"/>
        <v>0</v>
      </c>
      <c r="FD354" s="36">
        <f t="shared" si="878"/>
        <v>0</v>
      </c>
      <c r="FE354" s="36">
        <f t="shared" si="879"/>
        <v>0</v>
      </c>
      <c r="FF354" s="36">
        <f t="shared" si="906"/>
        <v>0</v>
      </c>
      <c r="FG354" s="36">
        <f t="shared" ca="1" si="880"/>
        <v>76.758556284581402</v>
      </c>
      <c r="FH354" s="36">
        <f t="shared" ca="1" si="881"/>
        <v>0.74819278485920382</v>
      </c>
      <c r="FI354" s="36">
        <f t="shared" ca="1" si="882"/>
        <v>-1.1531756201194598</v>
      </c>
      <c r="FJ354" s="36">
        <f t="shared" ca="1" si="883"/>
        <v>88.963865048674421</v>
      </c>
      <c r="FK354" s="36">
        <f t="shared" si="884"/>
        <v>0</v>
      </c>
      <c r="FL354" s="36">
        <f t="shared" si="885"/>
        <v>0</v>
      </c>
      <c r="FM354" s="36">
        <f t="shared" ca="1" si="886"/>
        <v>0</v>
      </c>
      <c r="FN354" s="36">
        <f t="shared" ca="1" si="908"/>
        <v>88.963865048674421</v>
      </c>
    </row>
    <row r="355" spans="2:170" x14ac:dyDescent="0.25">
      <c r="B355" s="2">
        <v>347</v>
      </c>
      <c r="C355" s="2">
        <f t="shared" si="762"/>
        <v>29</v>
      </c>
      <c r="D355" s="2">
        <f t="shared" si="911"/>
        <v>371</v>
      </c>
      <c r="E355" s="2">
        <f t="shared" si="909"/>
        <v>31</v>
      </c>
      <c r="F355" s="189">
        <f t="shared" si="913"/>
        <v>56280</v>
      </c>
      <c r="G355" s="2">
        <f t="shared" si="912"/>
        <v>1</v>
      </c>
      <c r="H355" s="187">
        <f t="shared" si="763"/>
        <v>63.5</v>
      </c>
      <c r="I355" s="186">
        <f t="shared" si="910"/>
        <v>63</v>
      </c>
      <c r="J355" s="2">
        <f t="shared" si="764"/>
        <v>0</v>
      </c>
      <c r="K355" s="2">
        <f t="shared" si="765"/>
        <v>1</v>
      </c>
      <c r="L355">
        <f t="shared" si="766"/>
        <v>2</v>
      </c>
      <c r="M355" s="190">
        <f t="shared" si="887"/>
        <v>7.9554776100000009E-3</v>
      </c>
      <c r="N355">
        <f t="shared" si="767"/>
        <v>1</v>
      </c>
      <c r="O355">
        <f t="shared" si="768"/>
        <v>100</v>
      </c>
      <c r="P355" s="58">
        <f t="shared" si="769"/>
        <v>3.5799649245000002E-2</v>
      </c>
      <c r="Q355" s="106">
        <f t="shared" si="770"/>
        <v>3.5799649245000002E-2</v>
      </c>
      <c r="R355" s="59">
        <f t="shared" si="771"/>
        <v>3.5799649245000002E-2</v>
      </c>
      <c r="S355" s="32">
        <f t="shared" si="888"/>
        <v>3.0334043398727584E-3</v>
      </c>
      <c r="T355">
        <f t="shared" si="772"/>
        <v>1</v>
      </c>
      <c r="U355" s="32">
        <f t="shared" si="889"/>
        <v>5.5784097000000001E-4</v>
      </c>
      <c r="V355">
        <f t="shared" si="773"/>
        <v>1</v>
      </c>
      <c r="W355">
        <f t="shared" si="774"/>
        <v>100</v>
      </c>
      <c r="X355" s="58">
        <f t="shared" si="775"/>
        <v>2.5102843650000001E-3</v>
      </c>
      <c r="Y355" s="58">
        <f t="shared" si="776"/>
        <v>2.5102843650000001E-3</v>
      </c>
      <c r="Z355" s="32">
        <f t="shared" si="777"/>
        <v>2.5102843650000001E-3</v>
      </c>
      <c r="AA355" s="32">
        <f t="shared" si="778"/>
        <v>2.0943143380969254E-4</v>
      </c>
      <c r="AB355" s="59">
        <f t="shared" si="779"/>
        <v>4.9056245199999996E-3</v>
      </c>
      <c r="AC355" s="59">
        <f t="shared" si="780"/>
        <v>4.9056245199999996E-3</v>
      </c>
      <c r="AD355">
        <f t="shared" si="781"/>
        <v>1</v>
      </c>
      <c r="AE355" s="59">
        <f t="shared" si="782"/>
        <v>4.9056245199999996E-3</v>
      </c>
      <c r="AF355" s="59">
        <f t="shared" si="783"/>
        <v>4.1758461800000006E-3</v>
      </c>
      <c r="AG355" s="59">
        <f t="shared" si="784"/>
        <v>4.1758461800000006E-3</v>
      </c>
      <c r="AH355">
        <f t="shared" si="785"/>
        <v>1</v>
      </c>
      <c r="AI355" s="59">
        <f t="shared" si="786"/>
        <v>4.1758461800000006E-3</v>
      </c>
      <c r="AJ355" s="59">
        <f t="shared" si="787"/>
        <v>0</v>
      </c>
      <c r="AK355" s="59">
        <f t="shared" si="788"/>
        <v>0</v>
      </c>
      <c r="AL355" s="59">
        <f t="shared" si="789"/>
        <v>0</v>
      </c>
      <c r="AM355" s="12">
        <f t="shared" si="890"/>
        <v>2.7783193643297621E-2</v>
      </c>
      <c r="AN355" s="12">
        <f t="shared" si="891"/>
        <v>0</v>
      </c>
      <c r="AO355" s="66">
        <f t="shared" si="790"/>
        <v>8.4277660173104232E-5</v>
      </c>
      <c r="AP355" s="66">
        <f t="shared" si="791"/>
        <v>5.8186740805281563E-6</v>
      </c>
      <c r="AQ355" s="59">
        <f t="shared" si="792"/>
        <v>1.3629391598046894E-4</v>
      </c>
      <c r="AR355" s="59">
        <f t="shared" si="793"/>
        <v>1.1601834304356466E-4</v>
      </c>
      <c r="AS355" s="59">
        <f t="shared" si="794"/>
        <v>0</v>
      </c>
      <c r="AT355" s="12">
        <f t="shared" si="795"/>
        <v>2.7440785050019956E-2</v>
      </c>
      <c r="AU355" s="59">
        <f t="shared" si="892"/>
        <v>5.014435047745458E-19</v>
      </c>
      <c r="AV355" s="59">
        <f t="shared" si="893"/>
        <v>0</v>
      </c>
      <c r="AW355" s="70">
        <f t="shared" si="796"/>
        <v>0</v>
      </c>
      <c r="AX355" s="20">
        <f t="shared" si="797"/>
        <v>200000</v>
      </c>
      <c r="AY355" s="20">
        <f t="shared" si="798"/>
        <v>0</v>
      </c>
      <c r="AZ355" s="20">
        <f t="shared" si="799"/>
        <v>0</v>
      </c>
      <c r="BA355" s="20">
        <f t="shared" si="800"/>
        <v>200000</v>
      </c>
      <c r="BB355" s="36">
        <f t="shared" si="801"/>
        <v>1</v>
      </c>
      <c r="BC355" s="36">
        <f t="shared" si="802"/>
        <v>0</v>
      </c>
      <c r="BD355" s="80">
        <f t="shared" si="803"/>
        <v>16.855532034620847</v>
      </c>
      <c r="BE355" s="36">
        <f t="shared" si="804"/>
        <v>0</v>
      </c>
      <c r="BF355" s="36">
        <f t="shared" si="805"/>
        <v>0</v>
      </c>
      <c r="BG355" s="36">
        <f t="shared" si="806"/>
        <v>16.855532034620847</v>
      </c>
      <c r="BH355" s="36">
        <f t="shared" si="807"/>
        <v>1.1637348161056313</v>
      </c>
      <c r="BI355" s="36">
        <f t="shared" si="808"/>
        <v>0</v>
      </c>
      <c r="BJ355" s="36">
        <f t="shared" si="809"/>
        <v>0</v>
      </c>
      <c r="BK355" s="36">
        <f t="shared" si="810"/>
        <v>1.1637348161056313</v>
      </c>
      <c r="BL355" s="68">
        <f ca="1">IF(OR(AT355=0,E355&gt;ProjTerm),0,VLOOKUP(D355,'Life Events'!$AE$5:$AI$1206,5,FALSE))</f>
        <v>2.6670159142719614E-16</v>
      </c>
      <c r="BM355" s="93">
        <f t="shared" ca="1" si="811"/>
        <v>2.6670159142719614E-16</v>
      </c>
      <c r="BN355" s="93">
        <f t="shared" ca="1" si="812"/>
        <v>7.3185010428519346E-18</v>
      </c>
      <c r="BO355" s="36">
        <f t="shared" ca="1" si="813"/>
        <v>1.1136224902002648E-15</v>
      </c>
      <c r="BP355" s="36">
        <f t="shared" si="814"/>
        <v>7.5329167496553349E-3</v>
      </c>
      <c r="BQ355" s="36">
        <f t="shared" si="815"/>
        <v>98.310051889135863</v>
      </c>
      <c r="BR355" s="36">
        <f t="shared" si="816"/>
        <v>154.78110000000001</v>
      </c>
      <c r="BS355" s="36">
        <f t="shared" si="817"/>
        <v>152.16537972457527</v>
      </c>
      <c r="BT355" s="36">
        <f t="shared" si="818"/>
        <v>4.1755374770767348</v>
      </c>
      <c r="BU355" s="70" cm="1">
        <f t="array" ref="BU355">IF(AND(ActInt=1,$J355=0),INDEX(Tbl_FwdNom,$B355-IVP,MATCH(ValnDt,Tbl_FwdNom_Cols)),INDEX(Tbl_FwdNom,$B355,MATCH(StartDt,Tbl_FwdNom_Cols)))</f>
        <v>12.338624469999999</v>
      </c>
      <c r="BV355" s="70" cm="1">
        <f t="array" ref="BV355">INDEX(Tbl_FwdReal,$B355,MATCH(StartDt,Tbl_FwdReal_Cols))</f>
        <v>4.8894091260000003</v>
      </c>
      <c r="BW355" s="70" cm="1">
        <f t="array" ref="BW355">IF(RunType&lt;&gt;"OPN",INDEX(Tbl_FwdReal,$B355,MATCH(ValnDt,Tbl_FwdReal_Cols)),IF(AND($J355=0,ActInt=1),INDEX(Tbl_FwdReal,$B355-IVP,MATCH(ValnDt,Tbl_FwdReal_Cols)),-999))*$K355</f>
        <v>4.8894091260000003</v>
      </c>
      <c r="BX355" s="70">
        <f t="shared" si="819"/>
        <v>4.8894091260000001E-2</v>
      </c>
      <c r="BY355" s="70">
        <f t="shared" si="894"/>
        <v>7.1019709292589495E-2</v>
      </c>
      <c r="BZ355" s="64">
        <f t="shared" si="907"/>
        <v>5.7339761686470148E-3</v>
      </c>
      <c r="CA355" s="70" cm="1">
        <f t="array" ref="CA355">IF($J355=1,CA354*(1+INDEX(Tbl_CPI,$B355,MATCH(IF(RunType="OPN",StartDt,ValnDt),Tbl_CPI_Cols))),0)</f>
        <v>0</v>
      </c>
      <c r="CB355" s="70">
        <f t="shared" si="895"/>
        <v>7.4478814768709904</v>
      </c>
      <c r="CC355" s="70">
        <f t="shared" si="896"/>
        <v>6.9931914232060919</v>
      </c>
      <c r="CD355" s="36">
        <f t="shared" si="820"/>
        <v>37.597742186727878</v>
      </c>
      <c r="CE355" s="36">
        <f t="shared" si="821"/>
        <v>1.5749116801493539</v>
      </c>
      <c r="CF355" s="36">
        <f t="shared" si="822"/>
        <v>0</v>
      </c>
      <c r="CG355" s="36">
        <f t="shared" si="823"/>
        <v>1.0883414279053216</v>
      </c>
      <c r="CH355" s="36">
        <f t="shared" si="824"/>
        <v>1.0445853517246408</v>
      </c>
      <c r="CI355" s="36">
        <f t="shared" si="825"/>
        <v>0</v>
      </c>
      <c r="CJ355" s="36">
        <f t="shared" si="826"/>
        <v>0</v>
      </c>
      <c r="CK355" s="36">
        <f t="shared" si="827"/>
        <v>0</v>
      </c>
      <c r="CL355" s="36">
        <f t="shared" si="828"/>
        <v>4.3756076180680704E-2</v>
      </c>
      <c r="CM355" s="36">
        <f t="shared" si="829"/>
        <v>1.0883414279053216</v>
      </c>
      <c r="CN355" s="36">
        <f t="shared" ca="1" si="830"/>
        <v>13.83619645690009</v>
      </c>
      <c r="CO355" s="20">
        <f t="shared" si="831"/>
        <v>120000</v>
      </c>
      <c r="CP355" s="20">
        <f t="shared" si="832"/>
        <v>2</v>
      </c>
      <c r="CQ355" s="64">
        <f t="shared" si="833"/>
        <v>9.6588591000000001E-3</v>
      </c>
      <c r="CR355" s="64">
        <f t="shared" si="834"/>
        <v>4.3464865950000001E-2</v>
      </c>
      <c r="CS355" s="36">
        <f t="shared" si="835"/>
        <v>12.323396847697305</v>
      </c>
      <c r="CT355" s="36">
        <f t="shared" si="836"/>
        <v>10.113319220772508</v>
      </c>
      <c r="CU355" s="36">
        <f t="shared" si="837"/>
        <v>0.69824088966337872</v>
      </c>
      <c r="CV355" s="36">
        <f t="shared" si="897"/>
        <v>10.811560110435888</v>
      </c>
      <c r="CW355" s="36">
        <f t="shared" si="838"/>
        <v>0</v>
      </c>
      <c r="CX355" s="36">
        <f t="shared" si="839"/>
        <v>0</v>
      </c>
      <c r="CY355" s="36">
        <f t="shared" si="840"/>
        <v>0</v>
      </c>
      <c r="CZ355" s="36">
        <f t="shared" si="898"/>
        <v>0</v>
      </c>
      <c r="DA355" s="64">
        <f t="shared" si="841"/>
        <v>9.7427846179358735E-3</v>
      </c>
      <c r="DB355" s="70">
        <f t="shared" si="899"/>
        <v>0.99035122135423592</v>
      </c>
      <c r="DC355" s="70">
        <f>PRODUCT($DB$8:DB355)</f>
        <v>3.2556759963753082E-2</v>
      </c>
      <c r="DD355" s="36">
        <f t="shared" si="842"/>
        <v>172.16784542021136</v>
      </c>
      <c r="DE355" s="36">
        <f t="shared" si="843"/>
        <v>1152.7299649462695</v>
      </c>
      <c r="DF355" s="36">
        <f t="shared" si="844"/>
        <v>54.814826265566992</v>
      </c>
      <c r="DG355" s="36">
        <f t="shared" si="845"/>
        <v>0.50481156969557628</v>
      </c>
      <c r="DH355" s="36">
        <f t="shared" ca="1" si="846"/>
        <v>2.9683847231589267E-14</v>
      </c>
      <c r="DI355" s="36">
        <f t="shared" si="847"/>
        <v>58.097327529861325</v>
      </c>
      <c r="DJ355" s="36">
        <f t="shared" ca="1" si="848"/>
        <v>1092.969461751791</v>
      </c>
      <c r="DK355" s="36">
        <f t="shared" si="849"/>
        <v>0</v>
      </c>
      <c r="DL355" s="36">
        <f t="shared" si="850"/>
        <v>0</v>
      </c>
      <c r="DM355" s="36">
        <f t="shared" ca="1" si="851"/>
        <v>1092.969461751791</v>
      </c>
      <c r="DN355" s="36">
        <f t="shared" ca="1" si="900"/>
        <v>1092.9694617517951</v>
      </c>
      <c r="DO355" s="64" cm="1">
        <f t="array" ref="DO355">IFERROR(INDEX(Tbl_FwdNom,$B355,MATCH(LIDt,Tbl_FwdNom_Cols,0)),0)</f>
        <v>8.6542135019999993</v>
      </c>
      <c r="DP355" s="64">
        <f t="shared" ca="1" si="901"/>
        <v>8.5923131339999994</v>
      </c>
      <c r="DQ355" s="64">
        <f t="shared" ca="1" si="852"/>
        <v>6.8928502196741182E-3</v>
      </c>
      <c r="DR355" s="70">
        <f t="shared" ca="1" si="853"/>
        <v>0.9931543359175008</v>
      </c>
      <c r="DS355" s="70">
        <f ca="1">PRODUCT($DR$8:DR355)</f>
        <v>4.1745977775650568E-2</v>
      </c>
      <c r="DT355" s="36">
        <f t="shared" ca="1" si="854"/>
        <v>1345.8005643899091</v>
      </c>
      <c r="DU355" s="36">
        <f t="shared" ca="1" si="855"/>
        <v>62.148449774761502</v>
      </c>
      <c r="DV355" s="36">
        <f t="shared" ca="1" si="856"/>
        <v>0.58859013517712322</v>
      </c>
      <c r="DW355" s="36">
        <f t="shared" ca="1" si="857"/>
        <v>3.1942362684213449E-14</v>
      </c>
      <c r="DX355" s="36">
        <f t="shared" ca="1" si="858"/>
        <v>192.18992749310272</v>
      </c>
      <c r="DY355" s="36">
        <f t="shared" ca="1" si="859"/>
        <v>2.032385117786681</v>
      </c>
      <c r="DZ355" s="36">
        <f t="shared" ca="1" si="860"/>
        <v>64.047276301504709</v>
      </c>
      <c r="EA355" s="36">
        <f t="shared" ca="1" si="861"/>
        <v>0</v>
      </c>
      <c r="EB355" s="36">
        <f t="shared" ca="1" si="862"/>
        <v>1281.2501579556822</v>
      </c>
      <c r="EC355" s="36">
        <f t="shared" ca="1" si="863"/>
        <v>0</v>
      </c>
      <c r="ED355" s="36">
        <f t="shared" ca="1" si="864"/>
        <v>0</v>
      </c>
      <c r="EE355" s="36">
        <f t="shared" ca="1" si="902"/>
        <v>0</v>
      </c>
      <c r="EF355" s="36">
        <f t="shared" ca="1" si="865"/>
        <v>1281.2501579556822</v>
      </c>
      <c r="EG355" s="64"/>
      <c r="EH355" s="64"/>
      <c r="EI355" s="64"/>
      <c r="EJ355" s="70"/>
      <c r="EK355" s="70"/>
      <c r="EL355" s="70"/>
      <c r="EM355" s="70"/>
      <c r="EN355" s="70"/>
      <c r="EO355" s="36">
        <f t="shared" ca="1" si="866"/>
        <v>10.679322799934848</v>
      </c>
      <c r="EP355" s="36">
        <f t="shared" ca="1" si="867"/>
        <v>0</v>
      </c>
      <c r="EQ355" s="36">
        <f t="shared" si="868"/>
        <v>32.231089575604031</v>
      </c>
      <c r="ER355" s="36">
        <f t="shared" si="869"/>
        <v>1.0320239941239189</v>
      </c>
      <c r="ES355" s="36">
        <f t="shared" si="870"/>
        <v>-0.94247605436395854</v>
      </c>
      <c r="ET355" s="36">
        <f t="shared" ca="1" si="871"/>
        <v>0</v>
      </c>
      <c r="EU355" s="36">
        <f t="shared" ca="1" si="903"/>
        <v>1.0320239941239189</v>
      </c>
      <c r="EV355" s="36">
        <f t="shared" si="872"/>
        <v>0.95901723332162325</v>
      </c>
      <c r="EW355" s="36">
        <f t="shared" si="873"/>
        <v>42.131442646271573</v>
      </c>
      <c r="EX355" s="36">
        <f t="shared" ca="1" si="904"/>
        <v>76.353573449321146</v>
      </c>
      <c r="EY355" s="36">
        <f t="shared" si="874"/>
        <v>0</v>
      </c>
      <c r="EZ355" s="36">
        <f t="shared" si="875"/>
        <v>0</v>
      </c>
      <c r="FA355" s="36">
        <f t="shared" si="876"/>
        <v>0</v>
      </c>
      <c r="FB355" s="36">
        <f t="shared" si="877"/>
        <v>0</v>
      </c>
      <c r="FC355" s="36">
        <f t="shared" si="905"/>
        <v>0</v>
      </c>
      <c r="FD355" s="36">
        <f t="shared" si="878"/>
        <v>0</v>
      </c>
      <c r="FE355" s="36">
        <f t="shared" si="879"/>
        <v>0</v>
      </c>
      <c r="FF355" s="36">
        <f t="shared" si="906"/>
        <v>0</v>
      </c>
      <c r="FG355" s="36">
        <f t="shared" ca="1" si="880"/>
        <v>76.353573449321146</v>
      </c>
      <c r="FH355" s="36">
        <f t="shared" ca="1" si="881"/>
        <v>0.743896420926483</v>
      </c>
      <c r="FI355" s="36">
        <f t="shared" ca="1" si="882"/>
        <v>-1.1389659195656709</v>
      </c>
      <c r="FJ355" s="36">
        <f t="shared" ca="1" si="883"/>
        <v>88.43811372585256</v>
      </c>
      <c r="FK355" s="36">
        <f t="shared" si="884"/>
        <v>0</v>
      </c>
      <c r="FL355" s="36">
        <f t="shared" si="885"/>
        <v>0</v>
      </c>
      <c r="FM355" s="36">
        <f t="shared" ca="1" si="886"/>
        <v>0</v>
      </c>
      <c r="FN355" s="36">
        <f t="shared" ca="1" si="908"/>
        <v>88.43811372585256</v>
      </c>
    </row>
    <row r="356" spans="2:170" x14ac:dyDescent="0.25">
      <c r="B356" s="2">
        <v>348</v>
      </c>
      <c r="C356" s="2">
        <f t="shared" si="762"/>
        <v>29</v>
      </c>
      <c r="D356" s="2">
        <f t="shared" si="911"/>
        <v>372</v>
      </c>
      <c r="E356" s="2">
        <f t="shared" si="909"/>
        <v>31</v>
      </c>
      <c r="F356" s="189">
        <f t="shared" si="913"/>
        <v>56308</v>
      </c>
      <c r="G356" s="2">
        <f t="shared" si="912"/>
        <v>2</v>
      </c>
      <c r="H356" s="187">
        <f t="shared" si="763"/>
        <v>63.583333333333336</v>
      </c>
      <c r="I356" s="186">
        <f t="shared" si="910"/>
        <v>63</v>
      </c>
      <c r="J356" s="2">
        <f t="shared" si="764"/>
        <v>0</v>
      </c>
      <c r="K356" s="2">
        <f t="shared" si="765"/>
        <v>1</v>
      </c>
      <c r="L356">
        <f t="shared" si="766"/>
        <v>2</v>
      </c>
      <c r="M356" s="190">
        <f t="shared" si="887"/>
        <v>7.9554776100000009E-3</v>
      </c>
      <c r="N356">
        <f t="shared" si="767"/>
        <v>1</v>
      </c>
      <c r="O356">
        <f t="shared" si="768"/>
        <v>100</v>
      </c>
      <c r="P356" s="58">
        <f t="shared" si="769"/>
        <v>3.5799649245000002E-2</v>
      </c>
      <c r="Q356" s="106">
        <f t="shared" si="770"/>
        <v>3.5799649245000002E-2</v>
      </c>
      <c r="R356" s="59">
        <f t="shared" si="771"/>
        <v>3.5799649245000002E-2</v>
      </c>
      <c r="S356" s="32">
        <f t="shared" si="888"/>
        <v>3.0334043398727584E-3</v>
      </c>
      <c r="T356">
        <f t="shared" si="772"/>
        <v>1</v>
      </c>
      <c r="U356" s="32">
        <f t="shared" si="889"/>
        <v>5.5784097000000001E-4</v>
      </c>
      <c r="V356">
        <f t="shared" si="773"/>
        <v>1</v>
      </c>
      <c r="W356">
        <f t="shared" si="774"/>
        <v>100</v>
      </c>
      <c r="X356" s="58">
        <f t="shared" si="775"/>
        <v>2.5102843650000001E-3</v>
      </c>
      <c r="Y356" s="58">
        <f t="shared" si="776"/>
        <v>2.5102843650000001E-3</v>
      </c>
      <c r="Z356" s="32">
        <f t="shared" si="777"/>
        <v>2.5102843650000001E-3</v>
      </c>
      <c r="AA356" s="32">
        <f t="shared" si="778"/>
        <v>2.0943143380969254E-4</v>
      </c>
      <c r="AB356" s="59">
        <f t="shared" si="779"/>
        <v>4.9056245199999996E-3</v>
      </c>
      <c r="AC356" s="59">
        <f t="shared" si="780"/>
        <v>4.9056245199999996E-3</v>
      </c>
      <c r="AD356">
        <f t="shared" si="781"/>
        <v>1</v>
      </c>
      <c r="AE356" s="59">
        <f t="shared" si="782"/>
        <v>4.9056245199999996E-3</v>
      </c>
      <c r="AF356" s="59">
        <f t="shared" si="783"/>
        <v>4.1758461800000006E-3</v>
      </c>
      <c r="AG356" s="59">
        <f t="shared" si="784"/>
        <v>4.1758461800000006E-3</v>
      </c>
      <c r="AH356">
        <f t="shared" si="785"/>
        <v>1</v>
      </c>
      <c r="AI356" s="59">
        <f t="shared" si="786"/>
        <v>4.1758461800000006E-3</v>
      </c>
      <c r="AJ356" s="59">
        <f t="shared" si="787"/>
        <v>0</v>
      </c>
      <c r="AK356" s="59">
        <f t="shared" si="788"/>
        <v>0</v>
      </c>
      <c r="AL356" s="59">
        <f t="shared" si="789"/>
        <v>0</v>
      </c>
      <c r="AM356" s="12">
        <f t="shared" si="890"/>
        <v>2.7440785050019956E-2</v>
      </c>
      <c r="AN356" s="12">
        <f t="shared" si="891"/>
        <v>0</v>
      </c>
      <c r="AO356" s="66">
        <f t="shared" si="790"/>
        <v>8.3238996460246041E-5</v>
      </c>
      <c r="AP356" s="66">
        <f t="shared" si="791"/>
        <v>5.7469629578892546E-6</v>
      </c>
      <c r="AQ356" s="59">
        <f t="shared" si="792"/>
        <v>1.346141879894273E-4</v>
      </c>
      <c r="AR356" s="59">
        <f t="shared" si="793"/>
        <v>1.1458849742732696E-4</v>
      </c>
      <c r="AS356" s="59">
        <f t="shared" si="794"/>
        <v>0</v>
      </c>
      <c r="AT356" s="12">
        <f t="shared" si="795"/>
        <v>2.7102596405185066E-2</v>
      </c>
      <c r="AU356" s="59">
        <f t="shared" si="892"/>
        <v>0</v>
      </c>
      <c r="AV356" s="59">
        <f t="shared" si="893"/>
        <v>-4.7433845046240819E-19</v>
      </c>
      <c r="AW356" s="70">
        <f t="shared" si="796"/>
        <v>0</v>
      </c>
      <c r="AX356" s="20">
        <f t="shared" si="797"/>
        <v>200000</v>
      </c>
      <c r="AY356" s="20">
        <f t="shared" si="798"/>
        <v>0</v>
      </c>
      <c r="AZ356" s="20">
        <f t="shared" si="799"/>
        <v>0</v>
      </c>
      <c r="BA356" s="20">
        <f t="shared" si="800"/>
        <v>200000</v>
      </c>
      <c r="BB356" s="36">
        <f t="shared" si="801"/>
        <v>1</v>
      </c>
      <c r="BC356" s="36">
        <f t="shared" si="802"/>
        <v>0</v>
      </c>
      <c r="BD356" s="80">
        <f t="shared" si="803"/>
        <v>16.647799292049207</v>
      </c>
      <c r="BE356" s="36">
        <f t="shared" si="804"/>
        <v>0</v>
      </c>
      <c r="BF356" s="36">
        <f t="shared" si="805"/>
        <v>0</v>
      </c>
      <c r="BG356" s="36">
        <f t="shared" si="806"/>
        <v>16.647799292049207</v>
      </c>
      <c r="BH356" s="36">
        <f t="shared" si="807"/>
        <v>1.1493925915778509</v>
      </c>
      <c r="BI356" s="36">
        <f t="shared" si="808"/>
        <v>0</v>
      </c>
      <c r="BJ356" s="36">
        <f t="shared" si="809"/>
        <v>0</v>
      </c>
      <c r="BK356" s="36">
        <f t="shared" si="810"/>
        <v>1.1493925915778509</v>
      </c>
      <c r="BL356" s="68">
        <f ca="1">IF(OR(AT356=0,E356&gt;ProjTerm),0,VLOOKUP(D356,'Life Events'!$AE$5:$AI$1206,5,FALSE))</f>
        <v>2.6341467927742853E-16</v>
      </c>
      <c r="BM356" s="93">
        <f t="shared" ca="1" si="811"/>
        <v>2.6341467927742853E-16</v>
      </c>
      <c r="BN356" s="93">
        <f t="shared" ca="1" si="812"/>
        <v>7.1392217396574121E-18</v>
      </c>
      <c r="BO356" s="36">
        <f t="shared" ca="1" si="813"/>
        <v>1.0863423869529129E-15</v>
      </c>
      <c r="BP356" s="36">
        <f t="shared" si="814"/>
        <v>7.4400787749918477E-3</v>
      </c>
      <c r="BQ356" s="36">
        <f t="shared" si="815"/>
        <v>98.310051889135863</v>
      </c>
      <c r="BR356" s="36">
        <f t="shared" si="816"/>
        <v>154.78110000000001</v>
      </c>
      <c r="BS356" s="36">
        <f t="shared" si="817"/>
        <v>152.16537972457527</v>
      </c>
      <c r="BT356" s="36">
        <f t="shared" si="818"/>
        <v>4.124076873516894</v>
      </c>
      <c r="BU356" s="70" cm="1">
        <f t="array" ref="BU356">IF(AND(ActInt=1,$J356=0),INDEX(Tbl_FwdNom,$B356-IVP,MATCH(ValnDt,Tbl_FwdNom_Cols)),INDEX(Tbl_FwdNom,$B356,MATCH(StartDt,Tbl_FwdNom_Cols)))</f>
        <v>12.332524889</v>
      </c>
      <c r="BV356" s="70" cm="1">
        <f t="array" ref="BV356">INDEX(Tbl_FwdReal,$B356,MATCH(StartDt,Tbl_FwdReal_Cols))</f>
        <v>4.885979753</v>
      </c>
      <c r="BW356" s="70" cm="1">
        <f t="array" ref="BW356">IF(RunType&lt;&gt;"OPN",INDEX(Tbl_FwdReal,$B356,MATCH(ValnDt,Tbl_FwdReal_Cols)),IF(AND($J356=0,ActInt=1),INDEX(Tbl_FwdReal,$B356-IVP,MATCH(ValnDt,Tbl_FwdReal_Cols)),-999))*$K356</f>
        <v>4.885979753</v>
      </c>
      <c r="BX356" s="70">
        <f t="shared" si="819"/>
        <v>4.8859797529999999E-2</v>
      </c>
      <c r="BY356" s="70">
        <f t="shared" si="894"/>
        <v>7.0996573169609167E-2</v>
      </c>
      <c r="BZ356" s="64">
        <f t="shared" si="907"/>
        <v>5.7321656654460984E-3</v>
      </c>
      <c r="CA356" s="70" cm="1">
        <f t="array" ref="CA356">IF($J356=1,CA355*(1+INDEX(Tbl_CPI,$B356,MATCH(IF(RunType="OPN",StartDt,ValnDt),Tbl_CPI_Cols))),0)</f>
        <v>0</v>
      </c>
      <c r="CB356" s="70">
        <f t="shared" si="895"/>
        <v>7.4905739673530221</v>
      </c>
      <c r="CC356" s="70">
        <f t="shared" si="896"/>
        <v>7.4905739673530221</v>
      </c>
      <c r="CD356" s="36">
        <f t="shared" si="820"/>
        <v>37.597742186727878</v>
      </c>
      <c r="CE356" s="36">
        <f t="shared" si="821"/>
        <v>1.5749116801493539</v>
      </c>
      <c r="CF356" s="36">
        <f t="shared" si="822"/>
        <v>0</v>
      </c>
      <c r="CG356" s="36">
        <f t="shared" si="823"/>
        <v>1.0749283745998113</v>
      </c>
      <c r="CH356" s="36">
        <f t="shared" si="824"/>
        <v>1.0317115617120669</v>
      </c>
      <c r="CI356" s="36">
        <f t="shared" si="825"/>
        <v>0</v>
      </c>
      <c r="CJ356" s="36">
        <f t="shared" si="826"/>
        <v>0</v>
      </c>
      <c r="CK356" s="36">
        <f t="shared" si="827"/>
        <v>0</v>
      </c>
      <c r="CL356" s="36">
        <f t="shared" si="828"/>
        <v>4.3216812887744198E-2</v>
      </c>
      <c r="CM356" s="36">
        <f t="shared" si="829"/>
        <v>1.0749283745998113</v>
      </c>
      <c r="CN356" s="36">
        <f t="shared" ca="1" si="830"/>
        <v>13.665674931335172</v>
      </c>
      <c r="CO356" s="20">
        <f t="shared" si="831"/>
        <v>120000</v>
      </c>
      <c r="CP356" s="20">
        <f t="shared" si="832"/>
        <v>2</v>
      </c>
      <c r="CQ356" s="64">
        <f t="shared" si="833"/>
        <v>9.6588591000000001E-3</v>
      </c>
      <c r="CR356" s="64">
        <f t="shared" si="834"/>
        <v>4.3464865950000001E-2</v>
      </c>
      <c r="CS356" s="36">
        <f t="shared" si="835"/>
        <v>12.171519528149471</v>
      </c>
      <c r="CT356" s="36">
        <f t="shared" si="836"/>
        <v>9.9886795752295257</v>
      </c>
      <c r="CU356" s="36">
        <f t="shared" si="837"/>
        <v>0.68963555494671058</v>
      </c>
      <c r="CV356" s="36">
        <f t="shared" si="897"/>
        <v>10.678315130176236</v>
      </c>
      <c r="CW356" s="36">
        <f t="shared" si="838"/>
        <v>0</v>
      </c>
      <c r="CX356" s="36">
        <f t="shared" si="839"/>
        <v>0</v>
      </c>
      <c r="CY356" s="36">
        <f t="shared" si="840"/>
        <v>0</v>
      </c>
      <c r="CZ356" s="36">
        <f t="shared" si="898"/>
        <v>0</v>
      </c>
      <c r="DA356" s="64">
        <f t="shared" si="841"/>
        <v>9.7382157224719101E-3</v>
      </c>
      <c r="DB356" s="70">
        <f t="shared" si="899"/>
        <v>0.99035570252681371</v>
      </c>
      <c r="DC356" s="70">
        <f>PRODUCT($DB$8:DB356)</f>
        <v>3.2242772885899523E-2</v>
      </c>
      <c r="DD356" s="36">
        <f t="shared" si="842"/>
        <v>169.72037616586971</v>
      </c>
      <c r="DE356" s="36">
        <f t="shared" si="843"/>
        <v>1147.3076987226245</v>
      </c>
      <c r="DF356" s="36">
        <f t="shared" si="844"/>
        <v>54.199232276953055</v>
      </c>
      <c r="DG356" s="36">
        <f t="shared" si="845"/>
        <v>0.50228745488547955</v>
      </c>
      <c r="DH356" s="36">
        <f t="shared" ca="1" si="846"/>
        <v>2.8886572552450471E-14</v>
      </c>
      <c r="DI356" s="36">
        <f t="shared" si="847"/>
        <v>57.577695579248349</v>
      </c>
      <c r="DJ356" s="36">
        <f t="shared" ca="1" si="848"/>
        <v>1088.8619629580708</v>
      </c>
      <c r="DK356" s="36">
        <f t="shared" si="849"/>
        <v>0</v>
      </c>
      <c r="DL356" s="36">
        <f t="shared" si="850"/>
        <v>0</v>
      </c>
      <c r="DM356" s="36">
        <f t="shared" ca="1" si="851"/>
        <v>1088.8619629580708</v>
      </c>
      <c r="DN356" s="36">
        <f t="shared" ca="1" si="900"/>
        <v>1088.8619629580751</v>
      </c>
      <c r="DO356" s="64" cm="1">
        <f t="array" ref="DO356">IFERROR(INDEX(Tbl_FwdNom,$B356,MATCH(LIDt,Tbl_FwdNom_Cols,0)),0)</f>
        <v>8.6524935710000008</v>
      </c>
      <c r="DP356" s="64">
        <f t="shared" ca="1" si="901"/>
        <v>8.5905941830000003</v>
      </c>
      <c r="DQ356" s="64">
        <f t="shared" ca="1" si="852"/>
        <v>6.8915220010221656E-3</v>
      </c>
      <c r="DR356" s="70">
        <f t="shared" ca="1" si="853"/>
        <v>0.99315564601504791</v>
      </c>
      <c r="DS356" s="70">
        <f ca="1">PRODUCT($DR$8:DR356)</f>
        <v>4.1460253526306071E-2</v>
      </c>
      <c r="DT356" s="36">
        <f t="shared" ca="1" si="854"/>
        <v>1338.4273792963409</v>
      </c>
      <c r="DU356" s="36">
        <f t="shared" ca="1" si="855"/>
        <v>61.427354592135842</v>
      </c>
      <c r="DV356" s="36">
        <f t="shared" ca="1" si="856"/>
        <v>0.58520633826828916</v>
      </c>
      <c r="DW356" s="36">
        <f t="shared" ca="1" si="857"/>
        <v>3.1076151792463428E-14</v>
      </c>
      <c r="DX356" s="36">
        <f t="shared" ca="1" si="858"/>
        <v>189.3903317332794</v>
      </c>
      <c r="DY356" s="36">
        <f t="shared" ca="1" si="859"/>
        <v>2.0028767020358837</v>
      </c>
      <c r="DZ356" s="36">
        <f t="shared" ca="1" si="860"/>
        <v>63.44983789060376</v>
      </c>
      <c r="EA356" s="36">
        <f t="shared" ca="1" si="861"/>
        <v>0</v>
      </c>
      <c r="EB356" s="36">
        <f t="shared" ca="1" si="862"/>
        <v>1275.3319104095683</v>
      </c>
      <c r="EC356" s="36">
        <f t="shared" ca="1" si="863"/>
        <v>0</v>
      </c>
      <c r="ED356" s="36">
        <f t="shared" ca="1" si="864"/>
        <v>0</v>
      </c>
      <c r="EE356" s="36">
        <f t="shared" ca="1" si="902"/>
        <v>0</v>
      </c>
      <c r="EF356" s="36">
        <f t="shared" ca="1" si="865"/>
        <v>1275.3319104095683</v>
      </c>
      <c r="EG356" s="64"/>
      <c r="EH356" s="64"/>
      <c r="EI356" s="64"/>
      <c r="EJ356" s="70"/>
      <c r="EK356" s="70"/>
      <c r="EL356" s="70"/>
      <c r="EM356" s="70"/>
      <c r="EN356" s="70"/>
      <c r="EO356" s="36">
        <f t="shared" ca="1" si="866"/>
        <v>10.633104512214894</v>
      </c>
      <c r="EP356" s="36">
        <f t="shared" ca="1" si="867"/>
        <v>0</v>
      </c>
      <c r="EQ356" s="36">
        <f t="shared" si="868"/>
        <v>32.069930490854055</v>
      </c>
      <c r="ER356" s="36">
        <f t="shared" si="869"/>
        <v>1.0173531536473113</v>
      </c>
      <c r="ES356" s="36">
        <f t="shared" si="870"/>
        <v>-0.92907819159591909</v>
      </c>
      <c r="ET356" s="36">
        <f t="shared" ca="1" si="871"/>
        <v>0</v>
      </c>
      <c r="EU356" s="36">
        <f t="shared" ca="1" si="903"/>
        <v>1.0173531536473113</v>
      </c>
      <c r="EV356" s="36">
        <f t="shared" si="872"/>
        <v>0.9504396271422989</v>
      </c>
      <c r="EW356" s="36">
        <f t="shared" si="873"/>
        <v>41.920780679038288</v>
      </c>
      <c r="EX356" s="36">
        <f t="shared" ca="1" si="904"/>
        <v>75.958503950681958</v>
      </c>
      <c r="EY356" s="36">
        <f t="shared" si="874"/>
        <v>0</v>
      </c>
      <c r="EZ356" s="36">
        <f t="shared" si="875"/>
        <v>0</v>
      </c>
      <c r="FA356" s="36">
        <f t="shared" si="876"/>
        <v>0</v>
      </c>
      <c r="FB356" s="36">
        <f t="shared" si="877"/>
        <v>0</v>
      </c>
      <c r="FC356" s="36">
        <f t="shared" si="905"/>
        <v>0</v>
      </c>
      <c r="FD356" s="36">
        <f t="shared" si="878"/>
        <v>0</v>
      </c>
      <c r="FE356" s="36">
        <f t="shared" si="879"/>
        <v>0</v>
      </c>
      <c r="FF356" s="36">
        <f t="shared" si="906"/>
        <v>0</v>
      </c>
      <c r="FG356" s="36">
        <f t="shared" ca="1" si="880"/>
        <v>75.958503950681958</v>
      </c>
      <c r="FH356" s="36">
        <f t="shared" ca="1" si="881"/>
        <v>0.73970029742797572</v>
      </c>
      <c r="FI356" s="36">
        <f t="shared" ca="1" si="882"/>
        <v>-1.12606959554802</v>
      </c>
      <c r="FJ356" s="36">
        <f t="shared" ca="1" si="883"/>
        <v>87.921517336775153</v>
      </c>
      <c r="FK356" s="36">
        <f t="shared" si="884"/>
        <v>0</v>
      </c>
      <c r="FL356" s="36">
        <f t="shared" si="885"/>
        <v>0</v>
      </c>
      <c r="FM356" s="36">
        <f t="shared" ca="1" si="886"/>
        <v>0</v>
      </c>
      <c r="FN356" s="36">
        <f t="shared" ca="1" si="908"/>
        <v>87.921517336775153</v>
      </c>
    </row>
    <row r="357" spans="2:170" x14ac:dyDescent="0.25">
      <c r="B357" s="2">
        <v>349</v>
      </c>
      <c r="C357" s="2">
        <f t="shared" si="762"/>
        <v>30</v>
      </c>
      <c r="D357" s="2">
        <f t="shared" si="911"/>
        <v>373</v>
      </c>
      <c r="E357" s="2">
        <f t="shared" si="909"/>
        <v>32</v>
      </c>
      <c r="F357" s="189">
        <f t="shared" si="913"/>
        <v>56339</v>
      </c>
      <c r="G357" s="2">
        <f t="shared" si="912"/>
        <v>3</v>
      </c>
      <c r="H357" s="187">
        <f t="shared" si="763"/>
        <v>63.666666666666671</v>
      </c>
      <c r="I357" s="186">
        <f t="shared" si="910"/>
        <v>63</v>
      </c>
      <c r="J357" s="2">
        <f t="shared" si="764"/>
        <v>0</v>
      </c>
      <c r="K357" s="2">
        <f t="shared" si="765"/>
        <v>1</v>
      </c>
      <c r="L357">
        <f t="shared" si="766"/>
        <v>2</v>
      </c>
      <c r="M357" s="190">
        <f t="shared" si="887"/>
        <v>7.9554776100000009E-3</v>
      </c>
      <c r="N357">
        <f t="shared" si="767"/>
        <v>1</v>
      </c>
      <c r="O357">
        <f t="shared" si="768"/>
        <v>100</v>
      </c>
      <c r="P357" s="58">
        <f t="shared" si="769"/>
        <v>3.5799649245000002E-2</v>
      </c>
      <c r="Q357" s="106">
        <f t="shared" si="770"/>
        <v>3.5799649245000002E-2</v>
      </c>
      <c r="R357" s="59">
        <f t="shared" si="771"/>
        <v>3.5799649245000002E-2</v>
      </c>
      <c r="S357" s="32">
        <f t="shared" si="888"/>
        <v>3.0334043398727584E-3</v>
      </c>
      <c r="T357">
        <f t="shared" si="772"/>
        <v>1</v>
      </c>
      <c r="U357" s="32">
        <f t="shared" si="889"/>
        <v>5.5784097000000001E-4</v>
      </c>
      <c r="V357">
        <f t="shared" si="773"/>
        <v>1</v>
      </c>
      <c r="W357">
        <f t="shared" si="774"/>
        <v>100</v>
      </c>
      <c r="X357" s="58">
        <f t="shared" si="775"/>
        <v>2.5102843650000001E-3</v>
      </c>
      <c r="Y357" s="58">
        <f t="shared" si="776"/>
        <v>2.5102843650000001E-3</v>
      </c>
      <c r="Z357" s="32">
        <f t="shared" si="777"/>
        <v>2.5102843650000001E-3</v>
      </c>
      <c r="AA357" s="32">
        <f t="shared" si="778"/>
        <v>2.0943143380969254E-4</v>
      </c>
      <c r="AB357" s="59">
        <f t="shared" si="779"/>
        <v>4.9056245199999996E-3</v>
      </c>
      <c r="AC357" s="59">
        <f t="shared" si="780"/>
        <v>4.9056245199999996E-3</v>
      </c>
      <c r="AD357">
        <f t="shared" si="781"/>
        <v>1</v>
      </c>
      <c r="AE357" s="59">
        <f t="shared" si="782"/>
        <v>4.9056245199999996E-3</v>
      </c>
      <c r="AF357" s="59">
        <f t="shared" si="783"/>
        <v>4.1758461800000006E-3</v>
      </c>
      <c r="AG357" s="59">
        <f t="shared" si="784"/>
        <v>4.1758461800000006E-3</v>
      </c>
      <c r="AH357">
        <f t="shared" si="785"/>
        <v>1</v>
      </c>
      <c r="AI357" s="59">
        <f t="shared" si="786"/>
        <v>4.1758461800000006E-3</v>
      </c>
      <c r="AJ357" s="59">
        <f t="shared" si="787"/>
        <v>0</v>
      </c>
      <c r="AK357" s="59">
        <f t="shared" si="788"/>
        <v>0</v>
      </c>
      <c r="AL357" s="59">
        <f t="shared" si="789"/>
        <v>0</v>
      </c>
      <c r="AM357" s="12">
        <f t="shared" si="890"/>
        <v>2.7102596405185066E-2</v>
      </c>
      <c r="AN357" s="12">
        <f t="shared" si="891"/>
        <v>0</v>
      </c>
      <c r="AO357" s="66">
        <f t="shared" si="790"/>
        <v>8.2213133557308192E-5</v>
      </c>
      <c r="AP357" s="66">
        <f t="shared" si="791"/>
        <v>5.6761356251033267E-6</v>
      </c>
      <c r="AQ357" s="59">
        <f t="shared" si="792"/>
        <v>1.3295516148093971E-4</v>
      </c>
      <c r="AR357" s="59">
        <f t="shared" si="793"/>
        <v>1.1317627366667381E-4</v>
      </c>
      <c r="AS357" s="59">
        <f t="shared" si="794"/>
        <v>0</v>
      </c>
      <c r="AT357" s="12">
        <f t="shared" si="795"/>
        <v>2.676857570085504E-2</v>
      </c>
      <c r="AU357" s="59">
        <f t="shared" si="892"/>
        <v>0</v>
      </c>
      <c r="AV357" s="59">
        <f t="shared" si="893"/>
        <v>-6.7762635780344027E-19</v>
      </c>
      <c r="AW357" s="70">
        <f t="shared" si="796"/>
        <v>0</v>
      </c>
      <c r="AX357" s="20">
        <f t="shared" si="797"/>
        <v>200000</v>
      </c>
      <c r="AY357" s="20">
        <f t="shared" si="798"/>
        <v>0</v>
      </c>
      <c r="AZ357" s="20">
        <f t="shared" si="799"/>
        <v>0</v>
      </c>
      <c r="BA357" s="20">
        <f t="shared" si="800"/>
        <v>200000</v>
      </c>
      <c r="BB357" s="36">
        <f t="shared" si="801"/>
        <v>1</v>
      </c>
      <c r="BC357" s="36">
        <f t="shared" si="802"/>
        <v>0</v>
      </c>
      <c r="BD357" s="80">
        <f t="shared" si="803"/>
        <v>16.442626711461639</v>
      </c>
      <c r="BE357" s="36">
        <f t="shared" si="804"/>
        <v>0</v>
      </c>
      <c r="BF357" s="36">
        <f t="shared" si="805"/>
        <v>0</v>
      </c>
      <c r="BG357" s="36">
        <f t="shared" si="806"/>
        <v>16.442626711461639</v>
      </c>
      <c r="BH357" s="36">
        <f t="shared" si="807"/>
        <v>1.1352271250206654</v>
      </c>
      <c r="BI357" s="36">
        <f t="shared" si="808"/>
        <v>0</v>
      </c>
      <c r="BJ357" s="36">
        <f t="shared" si="809"/>
        <v>0</v>
      </c>
      <c r="BK357" s="36">
        <f t="shared" si="810"/>
        <v>1.1352271250206654</v>
      </c>
      <c r="BL357" s="68">
        <f ca="1">IF(OR(AT357=0,E357&gt;ProjTerm),0,VLOOKUP(D357,'Life Events'!$AE$5:$AI$1206,5,FALSE))</f>
        <v>2.6016827604034672E-16</v>
      </c>
      <c r="BM357" s="93">
        <f t="shared" ca="1" si="811"/>
        <v>2.6016827604034672E-16</v>
      </c>
      <c r="BN357" s="93">
        <f t="shared" ca="1" si="812"/>
        <v>6.9643341921469717E-18</v>
      </c>
      <c r="BO357" s="36">
        <f t="shared" ca="1" si="813"/>
        <v>1.0597305568768871E-15</v>
      </c>
      <c r="BP357" s="36">
        <f t="shared" si="814"/>
        <v>7.3483849639805069E-3</v>
      </c>
      <c r="BQ357" s="36">
        <f t="shared" si="815"/>
        <v>98.310051889135863</v>
      </c>
      <c r="BR357" s="36">
        <f t="shared" si="816"/>
        <v>154.78110000000001</v>
      </c>
      <c r="BS357" s="36">
        <f t="shared" si="817"/>
        <v>152.16537972457527</v>
      </c>
      <c r="BT357" s="36">
        <f t="shared" si="818"/>
        <v>4.0732504862066454</v>
      </c>
      <c r="BU357" s="70" cm="1">
        <f t="array" ref="BU357">IF(AND(ActInt=1,$J357=0),INDEX(Tbl_FwdNom,$B357-IVP,MATCH(ValnDt,Tbl_FwdNom_Cols)),INDEX(Tbl_FwdNom,$B357,MATCH(StartDt,Tbl_FwdNom_Cols)))</f>
        <v>12.32642564</v>
      </c>
      <c r="BV357" s="70" cm="1">
        <f t="array" ref="BV357">INDEX(Tbl_FwdReal,$B357,MATCH(StartDt,Tbl_FwdReal_Cols))</f>
        <v>4.882550492</v>
      </c>
      <c r="BW357" s="70" cm="1">
        <f t="array" ref="BW357">IF(RunType&lt;&gt;"OPN",INDEX(Tbl_FwdReal,$B357,MATCH(ValnDt,Tbl_FwdReal_Cols)),IF(AND($J357=0,ActInt=1),INDEX(Tbl_FwdReal,$B357-IVP,MATCH(ValnDt,Tbl_FwdReal_Cols)),-999))*$K357</f>
        <v>4.882550492</v>
      </c>
      <c r="BX357" s="70">
        <f t="shared" si="819"/>
        <v>4.8825504919999999E-2</v>
      </c>
      <c r="BY357" s="70">
        <f t="shared" si="894"/>
        <v>7.0973437555447161E-2</v>
      </c>
      <c r="BZ357" s="64">
        <f t="shared" si="907"/>
        <v>5.7303551662111207E-3</v>
      </c>
      <c r="CA357" s="70" cm="1">
        <f t="array" ref="CA357">IF($J357=1,CA356*(1+INDEX(Tbl_CPI,$B357,MATCH(IF(RunType="OPN",StartDt,ValnDt),Tbl_CPI_Cols))),0)</f>
        <v>0</v>
      </c>
      <c r="CB357" s="70">
        <f t="shared" si="895"/>
        <v>7.5334976165847296</v>
      </c>
      <c r="CC357" s="70">
        <f t="shared" si="896"/>
        <v>7.4905739673530221</v>
      </c>
      <c r="CD357" s="36">
        <f t="shared" si="820"/>
        <v>40.117399258285538</v>
      </c>
      <c r="CE357" s="36">
        <f t="shared" si="821"/>
        <v>1.5749116801493539</v>
      </c>
      <c r="CF357" s="36">
        <f t="shared" si="822"/>
        <v>0</v>
      </c>
      <c r="CG357" s="36">
        <f t="shared" si="823"/>
        <v>1.1299698765638835</v>
      </c>
      <c r="CH357" s="36">
        <f t="shared" si="824"/>
        <v>1.0872856809229836</v>
      </c>
      <c r="CI357" s="36">
        <f t="shared" si="825"/>
        <v>0</v>
      </c>
      <c r="CJ357" s="36">
        <f t="shared" si="826"/>
        <v>0</v>
      </c>
      <c r="CK357" s="36">
        <f t="shared" si="827"/>
        <v>0</v>
      </c>
      <c r="CL357" s="36">
        <f t="shared" si="828"/>
        <v>4.2684195640899848E-2</v>
      </c>
      <c r="CM357" s="36">
        <f t="shared" si="829"/>
        <v>1.1299698765638835</v>
      </c>
      <c r="CN357" s="36">
        <f t="shared" ca="1" si="830"/>
        <v>13.497254965311678</v>
      </c>
      <c r="CO357" s="20">
        <f t="shared" si="831"/>
        <v>120000</v>
      </c>
      <c r="CP357" s="20">
        <f t="shared" si="832"/>
        <v>2</v>
      </c>
      <c r="CQ357" s="64">
        <f t="shared" si="833"/>
        <v>9.6588591000000001E-3</v>
      </c>
      <c r="CR357" s="64">
        <f t="shared" si="834"/>
        <v>4.3464865950000001E-2</v>
      </c>
      <c r="CS357" s="36">
        <f t="shared" si="835"/>
        <v>12.021513991234146</v>
      </c>
      <c r="CT357" s="36">
        <f t="shared" si="836"/>
        <v>9.8655760268769832</v>
      </c>
      <c r="CU357" s="36">
        <f t="shared" si="837"/>
        <v>0.68113627501239915</v>
      </c>
      <c r="CV357" s="36">
        <f t="shared" si="897"/>
        <v>10.546712301889382</v>
      </c>
      <c r="CW357" s="36">
        <f t="shared" si="838"/>
        <v>0</v>
      </c>
      <c r="CX357" s="36">
        <f t="shared" si="839"/>
        <v>0</v>
      </c>
      <c r="CY357" s="36">
        <f t="shared" si="840"/>
        <v>0</v>
      </c>
      <c r="CZ357" s="36">
        <f t="shared" si="898"/>
        <v>0</v>
      </c>
      <c r="DA357" s="64">
        <f t="shared" si="841"/>
        <v>9.7336468482915883E-3</v>
      </c>
      <c r="DB357" s="70">
        <f t="shared" si="899"/>
        <v>0.99036018371906942</v>
      </c>
      <c r="DC357" s="70">
        <f>PRODUCT($DB$8:DB357)</f>
        <v>3.193195847889168E-2</v>
      </c>
      <c r="DD357" s="36">
        <f t="shared" si="842"/>
        <v>167.29912388422085</v>
      </c>
      <c r="DE357" s="36">
        <f t="shared" si="843"/>
        <v>1142.0325599768551</v>
      </c>
      <c r="DF357" s="36">
        <f t="shared" si="844"/>
        <v>53.591561338364777</v>
      </c>
      <c r="DG357" s="36">
        <f t="shared" si="845"/>
        <v>0.49982815862368146</v>
      </c>
      <c r="DH357" s="36">
        <f t="shared" ca="1" si="846"/>
        <v>2.8108013691456691E-14</v>
      </c>
      <c r="DI357" s="36">
        <f t="shared" si="847"/>
        <v>56.997167930063625</v>
      </c>
      <c r="DJ357" s="36">
        <f t="shared" ca="1" si="848"/>
        <v>1084.822337202439</v>
      </c>
      <c r="DK357" s="36">
        <f t="shared" si="849"/>
        <v>0</v>
      </c>
      <c r="DL357" s="36">
        <f t="shared" si="850"/>
        <v>0</v>
      </c>
      <c r="DM357" s="36">
        <f t="shared" ca="1" si="851"/>
        <v>1084.822337202439</v>
      </c>
      <c r="DN357" s="36">
        <f t="shared" ca="1" si="900"/>
        <v>1084.8223372024434</v>
      </c>
      <c r="DO357" s="64" cm="1">
        <f t="array" ref="DO357">IFERROR(INDEX(Tbl_FwdNom,$B357,MATCH(LIDt,Tbl_FwdNom_Cols,0)),0)</f>
        <v>8.6507736669999993</v>
      </c>
      <c r="DP357" s="64">
        <f t="shared" ca="1" si="901"/>
        <v>8.5888752589999999</v>
      </c>
      <c r="DQ357" s="64">
        <f t="shared" ca="1" si="852"/>
        <v>6.8901937839602745E-3</v>
      </c>
      <c r="DR357" s="70">
        <f t="shared" ca="1" si="853"/>
        <v>0.99315695611448307</v>
      </c>
      <c r="DS357" s="70">
        <f ca="1">PRODUCT($DR$8:DR357)</f>
        <v>4.1176539191920901E-2</v>
      </c>
      <c r="DT357" s="36">
        <f t="shared" ca="1" si="854"/>
        <v>1331.2067765939892</v>
      </c>
      <c r="DU357" s="36">
        <f t="shared" ca="1" si="855"/>
        <v>60.715373843891037</v>
      </c>
      <c r="DV357" s="36">
        <f t="shared" ca="1" si="856"/>
        <v>0.58189013837857895</v>
      </c>
      <c r="DW357" s="36">
        <f t="shared" ca="1" si="857"/>
        <v>3.0230541943496378E-14</v>
      </c>
      <c r="DX357" s="36">
        <f t="shared" ca="1" si="858"/>
        <v>186.62201733352359</v>
      </c>
      <c r="DY357" s="36">
        <f t="shared" ca="1" si="859"/>
        <v>1.9736986126179124</v>
      </c>
      <c r="DZ357" s="36">
        <f t="shared" ca="1" si="860"/>
        <v>62.792242279267818</v>
      </c>
      <c r="EA357" s="36">
        <f t="shared" ca="1" si="861"/>
        <v>0</v>
      </c>
      <c r="EB357" s="36">
        <f t="shared" ca="1" si="862"/>
        <v>1269.4841838578636</v>
      </c>
      <c r="EC357" s="36">
        <f t="shared" ca="1" si="863"/>
        <v>0</v>
      </c>
      <c r="ED357" s="36">
        <f t="shared" ca="1" si="864"/>
        <v>0</v>
      </c>
      <c r="EE357" s="36">
        <f t="shared" ca="1" si="902"/>
        <v>0</v>
      </c>
      <c r="EF357" s="36">
        <f t="shared" ca="1" si="865"/>
        <v>1269.4841838578636</v>
      </c>
      <c r="EG357" s="64"/>
      <c r="EH357" s="64"/>
      <c r="EI357" s="64"/>
      <c r="EJ357" s="70"/>
      <c r="EK357" s="70"/>
      <c r="EL357" s="70"/>
      <c r="EM357" s="70"/>
      <c r="EN357" s="70"/>
      <c r="EO357" s="36">
        <f t="shared" ca="1" si="866"/>
        <v>10.587599086243738</v>
      </c>
      <c r="EP357" s="36">
        <f t="shared" ca="1" si="867"/>
        <v>0</v>
      </c>
      <c r="EQ357" s="36">
        <f t="shared" si="868"/>
        <v>31.912909925428497</v>
      </c>
      <c r="ER357" s="36">
        <f t="shared" si="869"/>
        <v>1.0028394653079462</v>
      </c>
      <c r="ES357" s="36">
        <f t="shared" si="870"/>
        <v>-0.91582384499328529</v>
      </c>
      <c r="ET357" s="36">
        <f t="shared" ca="1" si="871"/>
        <v>0</v>
      </c>
      <c r="EU357" s="36">
        <f t="shared" ca="1" si="903"/>
        <v>1.0028394653079462</v>
      </c>
      <c r="EV357" s="36">
        <f t="shared" si="872"/>
        <v>0.94085681079499472</v>
      </c>
      <c r="EW357" s="36">
        <f t="shared" si="873"/>
        <v>41.715528451030472</v>
      </c>
      <c r="EX357" s="36">
        <f t="shared" ca="1" si="904"/>
        <v>75.572134652561914</v>
      </c>
      <c r="EY357" s="36">
        <f t="shared" si="874"/>
        <v>0</v>
      </c>
      <c r="EZ357" s="36">
        <f t="shared" si="875"/>
        <v>0</v>
      </c>
      <c r="FA357" s="36">
        <f t="shared" si="876"/>
        <v>0</v>
      </c>
      <c r="FB357" s="36">
        <f t="shared" si="877"/>
        <v>0</v>
      </c>
      <c r="FC357" s="36">
        <f t="shared" si="905"/>
        <v>0</v>
      </c>
      <c r="FD357" s="36">
        <f t="shared" si="878"/>
        <v>0</v>
      </c>
      <c r="FE357" s="36">
        <f t="shared" si="879"/>
        <v>0</v>
      </c>
      <c r="FF357" s="36">
        <f t="shared" si="906"/>
        <v>0</v>
      </c>
      <c r="FG357" s="36">
        <f t="shared" ca="1" si="880"/>
        <v>75.572134652561914</v>
      </c>
      <c r="FH357" s="36">
        <f t="shared" ca="1" si="881"/>
        <v>0.73559247027957675</v>
      </c>
      <c r="FI357" s="36">
        <f t="shared" ca="1" si="882"/>
        <v>-1.1121940212014527</v>
      </c>
      <c r="FJ357" s="36">
        <f t="shared" ca="1" si="883"/>
        <v>87.415119607803916</v>
      </c>
      <c r="FK357" s="36">
        <f t="shared" si="884"/>
        <v>0</v>
      </c>
      <c r="FL357" s="36">
        <f t="shared" si="885"/>
        <v>0</v>
      </c>
      <c r="FM357" s="36">
        <f t="shared" ca="1" si="886"/>
        <v>0</v>
      </c>
      <c r="FN357" s="36">
        <f t="shared" ca="1" si="908"/>
        <v>87.415119607803916</v>
      </c>
    </row>
    <row r="358" spans="2:170" x14ac:dyDescent="0.25">
      <c r="B358" s="2">
        <v>350</v>
      </c>
      <c r="C358" s="2">
        <f t="shared" si="762"/>
        <v>30</v>
      </c>
      <c r="D358" s="2">
        <f t="shared" si="911"/>
        <v>374</v>
      </c>
      <c r="E358" s="2">
        <f t="shared" si="909"/>
        <v>32</v>
      </c>
      <c r="F358" s="189">
        <f t="shared" si="913"/>
        <v>56369</v>
      </c>
      <c r="G358" s="2">
        <f t="shared" si="912"/>
        <v>4</v>
      </c>
      <c r="H358" s="187">
        <f t="shared" si="763"/>
        <v>63.75</v>
      </c>
      <c r="I358" s="186">
        <f t="shared" si="910"/>
        <v>63</v>
      </c>
      <c r="J358" s="2">
        <f t="shared" si="764"/>
        <v>0</v>
      </c>
      <c r="K358" s="2">
        <f t="shared" si="765"/>
        <v>1</v>
      </c>
      <c r="L358">
        <f t="shared" si="766"/>
        <v>2</v>
      </c>
      <c r="M358" s="190">
        <f t="shared" si="887"/>
        <v>7.9554776100000009E-3</v>
      </c>
      <c r="N358">
        <f t="shared" si="767"/>
        <v>1</v>
      </c>
      <c r="O358">
        <f t="shared" si="768"/>
        <v>100</v>
      </c>
      <c r="P358" s="58">
        <f t="shared" si="769"/>
        <v>3.5799649245000002E-2</v>
      </c>
      <c r="Q358" s="106">
        <f t="shared" si="770"/>
        <v>3.5799649245000002E-2</v>
      </c>
      <c r="R358" s="59">
        <f t="shared" si="771"/>
        <v>3.5799649245000002E-2</v>
      </c>
      <c r="S358" s="32">
        <f t="shared" si="888"/>
        <v>3.0334043398727584E-3</v>
      </c>
      <c r="T358">
        <f t="shared" si="772"/>
        <v>1</v>
      </c>
      <c r="U358" s="32">
        <f t="shared" si="889"/>
        <v>5.5784097000000001E-4</v>
      </c>
      <c r="V358">
        <f t="shared" si="773"/>
        <v>1</v>
      </c>
      <c r="W358">
        <f t="shared" si="774"/>
        <v>100</v>
      </c>
      <c r="X358" s="58">
        <f t="shared" si="775"/>
        <v>2.5102843650000001E-3</v>
      </c>
      <c r="Y358" s="58">
        <f t="shared" si="776"/>
        <v>2.5102843650000001E-3</v>
      </c>
      <c r="Z358" s="32">
        <f t="shared" si="777"/>
        <v>2.5102843650000001E-3</v>
      </c>
      <c r="AA358" s="32">
        <f t="shared" si="778"/>
        <v>2.0943143380969254E-4</v>
      </c>
      <c r="AB358" s="59">
        <f t="shared" si="779"/>
        <v>4.9056245199999996E-3</v>
      </c>
      <c r="AC358" s="59">
        <f t="shared" si="780"/>
        <v>4.9056245199999996E-3</v>
      </c>
      <c r="AD358">
        <f t="shared" si="781"/>
        <v>1</v>
      </c>
      <c r="AE358" s="59">
        <f t="shared" si="782"/>
        <v>4.9056245199999996E-3</v>
      </c>
      <c r="AF358" s="59">
        <f t="shared" si="783"/>
        <v>4.1758461800000006E-3</v>
      </c>
      <c r="AG358" s="59">
        <f t="shared" si="784"/>
        <v>4.1758461800000006E-3</v>
      </c>
      <c r="AH358">
        <f t="shared" si="785"/>
        <v>1</v>
      </c>
      <c r="AI358" s="59">
        <f t="shared" si="786"/>
        <v>4.1758461800000006E-3</v>
      </c>
      <c r="AJ358" s="59">
        <f t="shared" si="787"/>
        <v>0</v>
      </c>
      <c r="AK358" s="59">
        <f t="shared" si="788"/>
        <v>0</v>
      </c>
      <c r="AL358" s="59">
        <f t="shared" si="789"/>
        <v>0</v>
      </c>
      <c r="AM358" s="12">
        <f t="shared" si="890"/>
        <v>2.676857570085504E-2</v>
      </c>
      <c r="AN358" s="12">
        <f t="shared" si="891"/>
        <v>0</v>
      </c>
      <c r="AO358" s="66">
        <f t="shared" si="790"/>
        <v>8.1199913703186143E-5</v>
      </c>
      <c r="AP358" s="66">
        <f t="shared" si="791"/>
        <v>5.6061811900733661E-6</v>
      </c>
      <c r="AQ358" s="59">
        <f t="shared" si="792"/>
        <v>1.3131658132359067E-4</v>
      </c>
      <c r="AR358" s="59">
        <f t="shared" si="793"/>
        <v>1.1178145458445636E-4</v>
      </c>
      <c r="AS358" s="59">
        <f t="shared" si="794"/>
        <v>0</v>
      </c>
      <c r="AT358" s="12">
        <f t="shared" si="795"/>
        <v>2.6438671570053737E-2</v>
      </c>
      <c r="AU358" s="59">
        <f t="shared" si="892"/>
        <v>3.8082601308553343E-18</v>
      </c>
      <c r="AV358" s="59">
        <f t="shared" si="893"/>
        <v>0</v>
      </c>
      <c r="AW358" s="70">
        <f t="shared" si="796"/>
        <v>0</v>
      </c>
      <c r="AX358" s="20">
        <f t="shared" si="797"/>
        <v>200000</v>
      </c>
      <c r="AY358" s="20">
        <f t="shared" si="798"/>
        <v>0</v>
      </c>
      <c r="AZ358" s="20">
        <f t="shared" si="799"/>
        <v>0</v>
      </c>
      <c r="BA358" s="20">
        <f t="shared" si="800"/>
        <v>200000</v>
      </c>
      <c r="BB358" s="36">
        <f t="shared" si="801"/>
        <v>1</v>
      </c>
      <c r="BC358" s="36">
        <f t="shared" si="802"/>
        <v>0</v>
      </c>
      <c r="BD358" s="80">
        <f t="shared" si="803"/>
        <v>16.239982740637227</v>
      </c>
      <c r="BE358" s="36">
        <f t="shared" si="804"/>
        <v>0</v>
      </c>
      <c r="BF358" s="36">
        <f t="shared" si="805"/>
        <v>0</v>
      </c>
      <c r="BG358" s="36">
        <f t="shared" si="806"/>
        <v>16.239982740637227</v>
      </c>
      <c r="BH358" s="36">
        <f t="shared" si="807"/>
        <v>1.1212362380146732</v>
      </c>
      <c r="BI358" s="36">
        <f t="shared" si="808"/>
        <v>0</v>
      </c>
      <c r="BJ358" s="36">
        <f t="shared" si="809"/>
        <v>0</v>
      </c>
      <c r="BK358" s="36">
        <f t="shared" si="810"/>
        <v>1.1212362380146732</v>
      </c>
      <c r="BL358" s="68">
        <f ca="1">IF(OR(AT358=0,E358&gt;ProjTerm),0,VLOOKUP(D358,'Life Events'!$AE$5:$AI$1206,5,FALSE))</f>
        <v>2.5696188247169591E-16</v>
      </c>
      <c r="BM358" s="93">
        <f t="shared" ca="1" si="811"/>
        <v>2.5696188247169591E-16</v>
      </c>
      <c r="BN358" s="93">
        <f t="shared" ca="1" si="812"/>
        <v>6.7937308166919167E-18</v>
      </c>
      <c r="BO358" s="36">
        <f t="shared" ca="1" si="813"/>
        <v>1.0337716842878344E-15</v>
      </c>
      <c r="BP358" s="36">
        <f t="shared" si="814"/>
        <v>7.2578212155978115E-3</v>
      </c>
      <c r="BQ358" s="36">
        <f t="shared" si="815"/>
        <v>98.310152200890769</v>
      </c>
      <c r="BR358" s="36">
        <f t="shared" si="816"/>
        <v>154.78110000000001</v>
      </c>
      <c r="BS358" s="36">
        <f t="shared" si="817"/>
        <v>152.16553498821295</v>
      </c>
      <c r="BT358" s="36">
        <f t="shared" si="818"/>
        <v>4.0230546038348827</v>
      </c>
      <c r="BU358" s="70" cm="1">
        <f t="array" ref="BU358">IF(AND(ActInt=1,$J358=0),INDEX(Tbl_FwdNom,$B358-IVP,MATCH(ValnDt,Tbl_FwdNom_Cols)),INDEX(Tbl_FwdNom,$B358,MATCH(StartDt,Tbl_FwdNom_Cols)))</f>
        <v>12.320326721000001</v>
      </c>
      <c r="BV358" s="70" cm="1">
        <f t="array" ref="BV358">INDEX(Tbl_FwdReal,$B358,MATCH(StartDt,Tbl_FwdReal_Cols))</f>
        <v>4.8791213430000004</v>
      </c>
      <c r="BW358" s="70" cm="1">
        <f t="array" ref="BW358">IF(RunType&lt;&gt;"OPN",INDEX(Tbl_FwdReal,$B358,MATCH(ValnDt,Tbl_FwdReal_Cols)),IF(AND($J358=0,ActInt=1),INDEX(Tbl_FwdReal,$B358-IVP,MATCH(ValnDt,Tbl_FwdReal_Cols)),-999))*$K358</f>
        <v>4.8791213430000004</v>
      </c>
      <c r="BX358" s="70">
        <f t="shared" si="819"/>
        <v>4.8791213430000008E-2</v>
      </c>
      <c r="BY358" s="70">
        <f t="shared" si="894"/>
        <v>7.0950302431158407E-2</v>
      </c>
      <c r="BZ358" s="64">
        <f t="shared" si="907"/>
        <v>5.7285446694608222E-3</v>
      </c>
      <c r="CA358" s="70" cm="1">
        <f t="array" ref="CA358">IF($J358=1,CA357*(1+INDEX(Tbl_CPI,$B358,MATCH(IF(RunType="OPN",StartDt,ValnDt),Tbl_CPI_Cols))),0)</f>
        <v>0</v>
      </c>
      <c r="CB358" s="70">
        <f t="shared" si="895"/>
        <v>7.5766535941986115</v>
      </c>
      <c r="CC358" s="70">
        <f t="shared" si="896"/>
        <v>7.4905739673530221</v>
      </c>
      <c r="CD358" s="36">
        <f t="shared" si="820"/>
        <v>40.117401473897644</v>
      </c>
      <c r="CE358" s="36">
        <f t="shared" si="821"/>
        <v>1.574913287128004</v>
      </c>
      <c r="CF358" s="36">
        <f t="shared" si="822"/>
        <v>0</v>
      </c>
      <c r="CG358" s="36">
        <f t="shared" si="823"/>
        <v>1.1160438838243911</v>
      </c>
      <c r="CH358" s="36">
        <f t="shared" si="824"/>
        <v>1.0738856982756226</v>
      </c>
      <c r="CI358" s="36">
        <f t="shared" si="825"/>
        <v>0</v>
      </c>
      <c r="CJ358" s="36">
        <f t="shared" si="826"/>
        <v>0</v>
      </c>
      <c r="CK358" s="36">
        <f t="shared" si="827"/>
        <v>0</v>
      </c>
      <c r="CL358" s="36">
        <f t="shared" si="828"/>
        <v>4.2158185548768427E-2</v>
      </c>
      <c r="CM358" s="36">
        <f t="shared" si="829"/>
        <v>1.1160438838243911</v>
      </c>
      <c r="CN358" s="36">
        <f t="shared" ca="1" si="830"/>
        <v>13.330906553601421</v>
      </c>
      <c r="CO358" s="20">
        <f t="shared" si="831"/>
        <v>120000</v>
      </c>
      <c r="CP358" s="20">
        <f t="shared" si="832"/>
        <v>2</v>
      </c>
      <c r="CQ358" s="64">
        <f t="shared" si="833"/>
        <v>9.6588591000000001E-3</v>
      </c>
      <c r="CR358" s="64">
        <f t="shared" si="834"/>
        <v>4.3464865950000001E-2</v>
      </c>
      <c r="CS358" s="36">
        <f t="shared" si="835"/>
        <v>11.873357168528514</v>
      </c>
      <c r="CT358" s="36">
        <f t="shared" si="836"/>
        <v>9.7439896443823368</v>
      </c>
      <c r="CU358" s="36">
        <f t="shared" si="837"/>
        <v>0.67274174280880394</v>
      </c>
      <c r="CV358" s="36">
        <f t="shared" si="897"/>
        <v>10.41673138719114</v>
      </c>
      <c r="CW358" s="36">
        <f t="shared" si="838"/>
        <v>0</v>
      </c>
      <c r="CX358" s="36">
        <f t="shared" si="839"/>
        <v>0</v>
      </c>
      <c r="CY358" s="36">
        <f t="shared" si="840"/>
        <v>0</v>
      </c>
      <c r="CZ358" s="36">
        <f t="shared" si="898"/>
        <v>0</v>
      </c>
      <c r="DA358" s="64">
        <f t="shared" si="841"/>
        <v>9.7290779939103178E-3</v>
      </c>
      <c r="DB358" s="70">
        <f t="shared" si="899"/>
        <v>0.99036466493245923</v>
      </c>
      <c r="DC358" s="70">
        <f>PRODUCT($DB$8:DB358)</f>
        <v>3.1624283359584761E-2</v>
      </c>
      <c r="DD358" s="36">
        <f t="shared" si="842"/>
        <v>164.90373550496841</v>
      </c>
      <c r="DE358" s="36">
        <f t="shared" si="843"/>
        <v>1136.9035010838177</v>
      </c>
      <c r="DF358" s="36">
        <f t="shared" si="844"/>
        <v>52.991721580426486</v>
      </c>
      <c r="DG358" s="36">
        <f t="shared" si="845"/>
        <v>0.49743320454688605</v>
      </c>
      <c r="DH358" s="36">
        <f t="shared" ca="1" si="846"/>
        <v>2.7347707064626938E-14</v>
      </c>
      <c r="DI358" s="36">
        <f t="shared" si="847"/>
        <v>56.424795860472479</v>
      </c>
      <c r="DJ358" s="36">
        <f t="shared" ca="1" si="848"/>
        <v>1080.9188498152012</v>
      </c>
      <c r="DK358" s="36">
        <f t="shared" si="849"/>
        <v>0</v>
      </c>
      <c r="DL358" s="36">
        <f t="shared" si="850"/>
        <v>0</v>
      </c>
      <c r="DM358" s="36">
        <f t="shared" ca="1" si="851"/>
        <v>1080.9188498152012</v>
      </c>
      <c r="DN358" s="36">
        <f t="shared" ca="1" si="900"/>
        <v>1080.9188498152057</v>
      </c>
      <c r="DO358" s="64" cm="1">
        <f t="array" ref="DO358">IFERROR(INDEX(Tbl_FwdNom,$B358,MATCH(LIDt,Tbl_FwdNom_Cols,0)),0)</f>
        <v>8.649053791</v>
      </c>
      <c r="DP358" s="64">
        <f t="shared" ca="1" si="901"/>
        <v>8.587156362</v>
      </c>
      <c r="DQ358" s="64">
        <f t="shared" ca="1" si="852"/>
        <v>6.8888655684882227E-3</v>
      </c>
      <c r="DR358" s="70">
        <f t="shared" ca="1" si="853"/>
        <v>0.9931582662158065</v>
      </c>
      <c r="DS358" s="70">
        <f ca="1">PRODUCT($DR$8:DR358)</f>
        <v>4.0894820272615366E-2</v>
      </c>
      <c r="DT358" s="36">
        <f t="shared" ca="1" si="854"/>
        <v>1324.1372983811684</v>
      </c>
      <c r="DU358" s="36">
        <f t="shared" ca="1" si="855"/>
        <v>60.012397654227435</v>
      </c>
      <c r="DV358" s="36">
        <f t="shared" ca="1" si="856"/>
        <v>0.57864088010190018</v>
      </c>
      <c r="DW358" s="36">
        <f t="shared" ca="1" si="857"/>
        <v>2.9405024398719834E-14</v>
      </c>
      <c r="DX358" s="36">
        <f t="shared" ca="1" si="858"/>
        <v>183.88457671921944</v>
      </c>
      <c r="DY358" s="36">
        <f t="shared" ca="1" si="859"/>
        <v>1.9448465494113236</v>
      </c>
      <c r="DZ358" s="36">
        <f t="shared" ca="1" si="860"/>
        <v>62.143526042586672</v>
      </c>
      <c r="EA358" s="36">
        <f t="shared" ca="1" si="861"/>
        <v>0</v>
      </c>
      <c r="EB358" s="36">
        <f t="shared" ca="1" si="862"/>
        <v>1263.7748510280726</v>
      </c>
      <c r="EC358" s="36">
        <f t="shared" ca="1" si="863"/>
        <v>0</v>
      </c>
      <c r="ED358" s="36">
        <f t="shared" ca="1" si="864"/>
        <v>0</v>
      </c>
      <c r="EE358" s="36">
        <f t="shared" ca="1" si="902"/>
        <v>0</v>
      </c>
      <c r="EF358" s="36">
        <f t="shared" ca="1" si="865"/>
        <v>1263.7748510280726</v>
      </c>
      <c r="EG358" s="64"/>
      <c r="EH358" s="64"/>
      <c r="EI358" s="64"/>
      <c r="EJ358" s="70"/>
      <c r="EK358" s="70"/>
      <c r="EL358" s="70"/>
      <c r="EM358" s="70"/>
      <c r="EN358" s="70"/>
      <c r="EO358" s="36">
        <f t="shared" ca="1" si="866"/>
        <v>10.543463050188253</v>
      </c>
      <c r="EP358" s="36">
        <f t="shared" ca="1" si="867"/>
        <v>0</v>
      </c>
      <c r="EQ358" s="36">
        <f t="shared" si="868"/>
        <v>31.759997464596427</v>
      </c>
      <c r="ER358" s="36">
        <f t="shared" si="869"/>
        <v>0.98848081270007715</v>
      </c>
      <c r="ES358" s="36">
        <f t="shared" si="870"/>
        <v>-0.90271108178923298</v>
      </c>
      <c r="ET358" s="36">
        <f t="shared" ca="1" si="871"/>
        <v>0</v>
      </c>
      <c r="EU358" s="36">
        <f t="shared" ca="1" si="903"/>
        <v>0.98848081270007715</v>
      </c>
      <c r="EV358" s="36">
        <f t="shared" si="872"/>
        <v>0.93140861925248808</v>
      </c>
      <c r="EW358" s="36">
        <f t="shared" si="873"/>
        <v>41.515646205091045</v>
      </c>
      <c r="EX358" s="36">
        <f t="shared" ca="1" si="904"/>
        <v>75.195533101640038</v>
      </c>
      <c r="EY358" s="36">
        <f t="shared" si="874"/>
        <v>0</v>
      </c>
      <c r="EZ358" s="36">
        <f t="shared" si="875"/>
        <v>0</v>
      </c>
      <c r="FA358" s="36">
        <f t="shared" si="876"/>
        <v>0</v>
      </c>
      <c r="FB358" s="36">
        <f t="shared" si="877"/>
        <v>0</v>
      </c>
      <c r="FC358" s="36">
        <f t="shared" si="905"/>
        <v>0</v>
      </c>
      <c r="FD358" s="36">
        <f t="shared" si="878"/>
        <v>0</v>
      </c>
      <c r="FE358" s="36">
        <f t="shared" si="879"/>
        <v>0</v>
      </c>
      <c r="FF358" s="36">
        <f t="shared" si="906"/>
        <v>0</v>
      </c>
      <c r="FG358" s="36">
        <f t="shared" ca="1" si="880"/>
        <v>75.195533101640038</v>
      </c>
      <c r="FH358" s="36">
        <f t="shared" ca="1" si="881"/>
        <v>0.73158320633952101</v>
      </c>
      <c r="FI358" s="36">
        <f t="shared" ca="1" si="882"/>
        <v>-1.0984895297664385</v>
      </c>
      <c r="FJ358" s="36">
        <f t="shared" ca="1" si="883"/>
        <v>86.918821085668952</v>
      </c>
      <c r="FK358" s="36">
        <f t="shared" si="884"/>
        <v>0</v>
      </c>
      <c r="FL358" s="36">
        <f t="shared" si="885"/>
        <v>0</v>
      </c>
      <c r="FM358" s="36">
        <f t="shared" ca="1" si="886"/>
        <v>0</v>
      </c>
      <c r="FN358" s="36">
        <f t="shared" ca="1" si="908"/>
        <v>86.918821085668952</v>
      </c>
    </row>
    <row r="359" spans="2:170" x14ac:dyDescent="0.25">
      <c r="B359" s="2">
        <v>351</v>
      </c>
      <c r="C359" s="2">
        <f t="shared" si="762"/>
        <v>30</v>
      </c>
      <c r="D359" s="2">
        <f t="shared" si="911"/>
        <v>375</v>
      </c>
      <c r="E359" s="2">
        <f t="shared" si="909"/>
        <v>32</v>
      </c>
      <c r="F359" s="189">
        <f t="shared" si="913"/>
        <v>56400</v>
      </c>
      <c r="G359" s="2">
        <f t="shared" si="912"/>
        <v>5</v>
      </c>
      <c r="H359" s="187">
        <f t="shared" si="763"/>
        <v>63.833333333333336</v>
      </c>
      <c r="I359" s="186">
        <f t="shared" si="910"/>
        <v>63</v>
      </c>
      <c r="J359" s="2">
        <f t="shared" si="764"/>
        <v>0</v>
      </c>
      <c r="K359" s="2">
        <f t="shared" si="765"/>
        <v>1</v>
      </c>
      <c r="L359">
        <f t="shared" si="766"/>
        <v>2</v>
      </c>
      <c r="M359" s="190">
        <f t="shared" si="887"/>
        <v>7.9554776100000009E-3</v>
      </c>
      <c r="N359">
        <f t="shared" si="767"/>
        <v>1</v>
      </c>
      <c r="O359">
        <f t="shared" si="768"/>
        <v>100</v>
      </c>
      <c r="P359" s="58">
        <f t="shared" si="769"/>
        <v>3.5799649245000002E-2</v>
      </c>
      <c r="Q359" s="106">
        <f t="shared" si="770"/>
        <v>3.5799649245000002E-2</v>
      </c>
      <c r="R359" s="59">
        <f t="shared" si="771"/>
        <v>3.5799649245000002E-2</v>
      </c>
      <c r="S359" s="32">
        <f t="shared" si="888"/>
        <v>3.0334043398727584E-3</v>
      </c>
      <c r="T359">
        <f t="shared" si="772"/>
        <v>1</v>
      </c>
      <c r="U359" s="32">
        <f t="shared" si="889"/>
        <v>5.5784097000000001E-4</v>
      </c>
      <c r="V359">
        <f t="shared" si="773"/>
        <v>1</v>
      </c>
      <c r="W359">
        <f t="shared" si="774"/>
        <v>100</v>
      </c>
      <c r="X359" s="58">
        <f t="shared" si="775"/>
        <v>2.5102843650000001E-3</v>
      </c>
      <c r="Y359" s="58">
        <f t="shared" si="776"/>
        <v>2.5102843650000001E-3</v>
      </c>
      <c r="Z359" s="32">
        <f t="shared" si="777"/>
        <v>2.5102843650000001E-3</v>
      </c>
      <c r="AA359" s="32">
        <f t="shared" si="778"/>
        <v>2.0943143380969254E-4</v>
      </c>
      <c r="AB359" s="59">
        <f t="shared" si="779"/>
        <v>4.9056245199999996E-3</v>
      </c>
      <c r="AC359" s="59">
        <f t="shared" si="780"/>
        <v>4.9056245199999996E-3</v>
      </c>
      <c r="AD359">
        <f t="shared" si="781"/>
        <v>1</v>
      </c>
      <c r="AE359" s="59">
        <f t="shared" si="782"/>
        <v>4.9056245199999996E-3</v>
      </c>
      <c r="AF359" s="59">
        <f t="shared" si="783"/>
        <v>4.1758461800000006E-3</v>
      </c>
      <c r="AG359" s="59">
        <f t="shared" si="784"/>
        <v>4.1758461800000006E-3</v>
      </c>
      <c r="AH359">
        <f t="shared" si="785"/>
        <v>1</v>
      </c>
      <c r="AI359" s="59">
        <f t="shared" si="786"/>
        <v>4.1758461800000006E-3</v>
      </c>
      <c r="AJ359" s="59">
        <f t="shared" si="787"/>
        <v>0</v>
      </c>
      <c r="AK359" s="59">
        <f t="shared" si="788"/>
        <v>0</v>
      </c>
      <c r="AL359" s="59">
        <f t="shared" si="789"/>
        <v>0</v>
      </c>
      <c r="AM359" s="12">
        <f t="shared" si="890"/>
        <v>2.6438671570053737E-2</v>
      </c>
      <c r="AN359" s="12">
        <f t="shared" si="891"/>
        <v>0</v>
      </c>
      <c r="AO359" s="66">
        <f t="shared" si="790"/>
        <v>8.019918108107152E-5</v>
      </c>
      <c r="AP359" s="66">
        <f t="shared" si="791"/>
        <v>5.5370888949399089E-6</v>
      </c>
      <c r="AQ359" s="59">
        <f t="shared" si="792"/>
        <v>1.2969819553028251E-4</v>
      </c>
      <c r="AR359" s="59">
        <f t="shared" si="793"/>
        <v>1.1040382568008352E-4</v>
      </c>
      <c r="AS359" s="59">
        <f t="shared" si="794"/>
        <v>0</v>
      </c>
      <c r="AT359" s="12">
        <f t="shared" si="795"/>
        <v>2.6112833278867362E-2</v>
      </c>
      <c r="AU359" s="59">
        <f t="shared" si="892"/>
        <v>1.8973538018496328E-18</v>
      </c>
      <c r="AV359" s="59">
        <f t="shared" si="893"/>
        <v>0</v>
      </c>
      <c r="AW359" s="70">
        <f t="shared" si="796"/>
        <v>0</v>
      </c>
      <c r="AX359" s="20">
        <f t="shared" si="797"/>
        <v>200000</v>
      </c>
      <c r="AY359" s="20">
        <f t="shared" si="798"/>
        <v>0</v>
      </c>
      <c r="AZ359" s="20">
        <f t="shared" si="799"/>
        <v>0</v>
      </c>
      <c r="BA359" s="20">
        <f t="shared" si="800"/>
        <v>200000</v>
      </c>
      <c r="BB359" s="36">
        <f t="shared" si="801"/>
        <v>1</v>
      </c>
      <c r="BC359" s="36">
        <f t="shared" si="802"/>
        <v>0</v>
      </c>
      <c r="BD359" s="80">
        <f t="shared" si="803"/>
        <v>16.039836216214304</v>
      </c>
      <c r="BE359" s="36">
        <f t="shared" si="804"/>
        <v>0</v>
      </c>
      <c r="BF359" s="36">
        <f t="shared" si="805"/>
        <v>0</v>
      </c>
      <c r="BG359" s="36">
        <f t="shared" si="806"/>
        <v>16.039836216214304</v>
      </c>
      <c r="BH359" s="36">
        <f t="shared" si="807"/>
        <v>1.1074177789879818</v>
      </c>
      <c r="BI359" s="36">
        <f t="shared" si="808"/>
        <v>0</v>
      </c>
      <c r="BJ359" s="36">
        <f t="shared" si="809"/>
        <v>0</v>
      </c>
      <c r="BK359" s="36">
        <f t="shared" si="810"/>
        <v>1.1074177789879818</v>
      </c>
      <c r="BL359" s="68">
        <f ca="1">IF(OR(AT359=0,E359&gt;ProjTerm),0,VLOOKUP(D359,'Life Events'!$AE$5:$AI$1206,5,FALSE))</f>
        <v>2.5379500548006038E-16</v>
      </c>
      <c r="BM359" s="93">
        <f t="shared" ca="1" si="811"/>
        <v>2.5379500548006038E-16</v>
      </c>
      <c r="BN359" s="93">
        <f t="shared" ca="1" si="812"/>
        <v>6.6273066651100451E-18</v>
      </c>
      <c r="BO359" s="36">
        <f t="shared" ca="1" si="813"/>
        <v>1.0084507764092778E-15</v>
      </c>
      <c r="BP359" s="36">
        <f t="shared" si="814"/>
        <v>7.1683736026055909E-3</v>
      </c>
      <c r="BQ359" s="36">
        <f t="shared" si="815"/>
        <v>98.310455596974691</v>
      </c>
      <c r="BR359" s="36">
        <f t="shared" si="816"/>
        <v>154.78110000000001</v>
      </c>
      <c r="BS359" s="36">
        <f t="shared" si="817"/>
        <v>152.166004588009</v>
      </c>
      <c r="BT359" s="36">
        <f t="shared" si="818"/>
        <v>3.9734855085180452</v>
      </c>
      <c r="BU359" s="70" cm="1">
        <f t="array" ref="BU359">IF(AND(ActInt=1,$J359=0),INDEX(Tbl_FwdNom,$B359-IVP,MATCH(ValnDt,Tbl_FwdNom_Cols)),INDEX(Tbl_FwdNom,$B359,MATCH(StartDt,Tbl_FwdNom_Cols)))</f>
        <v>12.314228134</v>
      </c>
      <c r="BV359" s="70" cm="1">
        <f t="array" ref="BV359">INDEX(Tbl_FwdReal,$B359,MATCH(StartDt,Tbl_FwdReal_Cols))</f>
        <v>4.8756923060000004</v>
      </c>
      <c r="BW359" s="70" cm="1">
        <f t="array" ref="BW359">IF(RunType&lt;&gt;"OPN",INDEX(Tbl_FwdReal,$B359,MATCH(ValnDt,Tbl_FwdReal_Cols)),IF(AND($J359=0,ActInt=1),INDEX(Tbl_FwdReal,$B359-IVP,MATCH(ValnDt,Tbl_FwdReal_Cols)),-999))*$K359</f>
        <v>4.8756923060000004</v>
      </c>
      <c r="BX359" s="70">
        <f t="shared" si="819"/>
        <v>4.8756923060000006E-2</v>
      </c>
      <c r="BY359" s="70">
        <f t="shared" si="894"/>
        <v>7.0927167815934888E-2</v>
      </c>
      <c r="BZ359" s="64">
        <f t="shared" si="907"/>
        <v>5.7267341766975566E-3</v>
      </c>
      <c r="CA359" s="70" cm="1">
        <f t="array" ref="CA359">IF($J359=1,CA358*(1+INDEX(Tbl_CPI,$B359,MATCH(IF(RunType="OPN",StartDt,ValnDt),Tbl_CPI_Cols))),0)</f>
        <v>0</v>
      </c>
      <c r="CB359" s="70">
        <f t="shared" si="895"/>
        <v>7.6200430752815072</v>
      </c>
      <c r="CC359" s="70">
        <f t="shared" si="896"/>
        <v>7.4905739673530221</v>
      </c>
      <c r="CD359" s="36">
        <f t="shared" si="820"/>
        <v>40.117408175086737</v>
      </c>
      <c r="CE359" s="36">
        <f t="shared" si="821"/>
        <v>1.5749181474858929</v>
      </c>
      <c r="CF359" s="36">
        <f t="shared" si="822"/>
        <v>0</v>
      </c>
      <c r="CG359" s="36">
        <f t="shared" si="823"/>
        <v>1.102289722634004</v>
      </c>
      <c r="CH359" s="36">
        <f t="shared" si="824"/>
        <v>1.0606509789829071</v>
      </c>
      <c r="CI359" s="36">
        <f t="shared" si="825"/>
        <v>0</v>
      </c>
      <c r="CJ359" s="36">
        <f t="shared" si="826"/>
        <v>0</v>
      </c>
      <c r="CK359" s="36">
        <f t="shared" si="827"/>
        <v>0</v>
      </c>
      <c r="CL359" s="36">
        <f t="shared" si="828"/>
        <v>4.1638743651096974E-2</v>
      </c>
      <c r="CM359" s="36">
        <f t="shared" si="829"/>
        <v>1.102289722634004</v>
      </c>
      <c r="CN359" s="36">
        <f t="shared" ca="1" si="830"/>
        <v>13.166600113081637</v>
      </c>
      <c r="CO359" s="20">
        <f t="shared" si="831"/>
        <v>120000</v>
      </c>
      <c r="CP359" s="20">
        <f t="shared" si="832"/>
        <v>2</v>
      </c>
      <c r="CQ359" s="64">
        <f t="shared" si="833"/>
        <v>9.6588591000000001E-3</v>
      </c>
      <c r="CR359" s="64">
        <f t="shared" si="834"/>
        <v>4.3464865950000001E-2</v>
      </c>
      <c r="CS359" s="36">
        <f t="shared" si="835"/>
        <v>11.727026275912076</v>
      </c>
      <c r="CT359" s="36">
        <f t="shared" si="836"/>
        <v>9.6239017297285816</v>
      </c>
      <c r="CU359" s="36">
        <f t="shared" si="837"/>
        <v>0.66445066739278902</v>
      </c>
      <c r="CV359" s="36">
        <f t="shared" si="897"/>
        <v>10.28835239712137</v>
      </c>
      <c r="CW359" s="36">
        <f t="shared" si="838"/>
        <v>0</v>
      </c>
      <c r="CX359" s="36">
        <f t="shared" si="839"/>
        <v>0</v>
      </c>
      <c r="CY359" s="36">
        <f t="shared" si="840"/>
        <v>0</v>
      </c>
      <c r="CZ359" s="36">
        <f t="shared" si="898"/>
        <v>0</v>
      </c>
      <c r="DA359" s="64">
        <f t="shared" si="841"/>
        <v>9.7245091608395562E-3</v>
      </c>
      <c r="DB359" s="70">
        <f t="shared" si="899"/>
        <v>0.99036914616550076</v>
      </c>
      <c r="DC359" s="70">
        <f>PRODUCT($DB$8:DB359)</f>
        <v>3.1319714508927815E-2</v>
      </c>
      <c r="DD359" s="36">
        <f t="shared" si="842"/>
        <v>162.53385788302509</v>
      </c>
      <c r="DE359" s="36">
        <f t="shared" si="843"/>
        <v>1131.9194933788835</v>
      </c>
      <c r="DF359" s="36">
        <f t="shared" si="844"/>
        <v>52.39962228339602</v>
      </c>
      <c r="DG359" s="36">
        <f t="shared" si="845"/>
        <v>0.49510212469880238</v>
      </c>
      <c r="DH359" s="36">
        <f t="shared" ca="1" si="846"/>
        <v>2.6605199316095583E-14</v>
      </c>
      <c r="DI359" s="36">
        <f t="shared" si="847"/>
        <v>55.860490355576488</v>
      </c>
      <c r="DJ359" s="36">
        <f t="shared" ca="1" si="848"/>
        <v>1077.150646010132</v>
      </c>
      <c r="DK359" s="36">
        <f t="shared" si="849"/>
        <v>0</v>
      </c>
      <c r="DL359" s="36">
        <f t="shared" si="850"/>
        <v>0</v>
      </c>
      <c r="DM359" s="36">
        <f t="shared" ca="1" si="851"/>
        <v>1077.150646010132</v>
      </c>
      <c r="DN359" s="36">
        <f t="shared" ca="1" si="900"/>
        <v>1077.1506460101366</v>
      </c>
      <c r="DO359" s="64" cm="1">
        <f t="array" ref="DO359">IFERROR(INDEX(Tbl_FwdNom,$B359,MATCH(LIDt,Tbl_FwdNom_Cols,0)),0)</f>
        <v>8.6473339419999995</v>
      </c>
      <c r="DP359" s="64">
        <f t="shared" ca="1" si="901"/>
        <v>8.5854374930000006</v>
      </c>
      <c r="DQ359" s="64">
        <f t="shared" ca="1" si="852"/>
        <v>6.8875373553796138E-3</v>
      </c>
      <c r="DR359" s="70">
        <f t="shared" ca="1" si="853"/>
        <v>0.99315957631825502</v>
      </c>
      <c r="DS359" s="70">
        <f ca="1">PRODUCT($DR$8:DR359)</f>
        <v>4.0615082375561863E-2</v>
      </c>
      <c r="DT359" s="36">
        <f t="shared" ca="1" si="854"/>
        <v>1317.2175072712059</v>
      </c>
      <c r="DU359" s="36">
        <f t="shared" ca="1" si="855"/>
        <v>59.318317505868841</v>
      </c>
      <c r="DV359" s="36">
        <f t="shared" ca="1" si="856"/>
        <v>0.5754579171763462</v>
      </c>
      <c r="DW359" s="36">
        <f t="shared" ca="1" si="857"/>
        <v>2.8599101826292586E-14</v>
      </c>
      <c r="DX359" s="36">
        <f t="shared" ca="1" si="858"/>
        <v>181.17760310193319</v>
      </c>
      <c r="DY359" s="36">
        <f t="shared" ca="1" si="859"/>
        <v>1.9163162206174502</v>
      </c>
      <c r="DZ359" s="36">
        <f t="shared" ca="1" si="860"/>
        <v>61.503585647378323</v>
      </c>
      <c r="EA359" s="36">
        <f t="shared" ca="1" si="861"/>
        <v>0</v>
      </c>
      <c r="EB359" s="36">
        <f t="shared" ca="1" si="862"/>
        <v>1258.2026656259609</v>
      </c>
      <c r="EC359" s="36">
        <f t="shared" ca="1" si="863"/>
        <v>0</v>
      </c>
      <c r="ED359" s="36">
        <f t="shared" ca="1" si="864"/>
        <v>0</v>
      </c>
      <c r="EE359" s="36">
        <f t="shared" ca="1" si="902"/>
        <v>0</v>
      </c>
      <c r="EF359" s="36">
        <f t="shared" ca="1" si="865"/>
        <v>1258.2026656259609</v>
      </c>
      <c r="EG359" s="64"/>
      <c r="EH359" s="64"/>
      <c r="EI359" s="64"/>
      <c r="EJ359" s="70"/>
      <c r="EK359" s="70"/>
      <c r="EL359" s="70"/>
      <c r="EM359" s="70"/>
      <c r="EN359" s="70"/>
      <c r="EO359" s="36">
        <f t="shared" ca="1" si="866"/>
        <v>10.500686030646428</v>
      </c>
      <c r="EP359" s="36">
        <f t="shared" ca="1" si="867"/>
        <v>0</v>
      </c>
      <c r="EQ359" s="36">
        <f t="shared" si="868"/>
        <v>31.611163230395384</v>
      </c>
      <c r="ER359" s="36">
        <f t="shared" si="869"/>
        <v>0.9742750789696385</v>
      </c>
      <c r="ES359" s="36">
        <f t="shared" si="870"/>
        <v>-0.88973796880751954</v>
      </c>
      <c r="ET359" s="36">
        <f t="shared" ca="1" si="871"/>
        <v>0</v>
      </c>
      <c r="EU359" s="36">
        <f t="shared" ca="1" si="903"/>
        <v>0.9742750789696385</v>
      </c>
      <c r="EV359" s="36">
        <f t="shared" si="872"/>
        <v>0.92209358313872958</v>
      </c>
      <c r="EW359" s="36">
        <f t="shared" si="873"/>
        <v>41.321094885709364</v>
      </c>
      <c r="EX359" s="36">
        <f t="shared" ca="1" si="904"/>
        <v>74.82862677821312</v>
      </c>
      <c r="EY359" s="36">
        <f t="shared" si="874"/>
        <v>0</v>
      </c>
      <c r="EZ359" s="36">
        <f t="shared" si="875"/>
        <v>0</v>
      </c>
      <c r="FA359" s="36">
        <f t="shared" si="876"/>
        <v>0</v>
      </c>
      <c r="FB359" s="36">
        <f t="shared" si="877"/>
        <v>0</v>
      </c>
      <c r="FC359" s="36">
        <f t="shared" si="905"/>
        <v>0</v>
      </c>
      <c r="FD359" s="36">
        <f t="shared" si="878"/>
        <v>0</v>
      </c>
      <c r="FE359" s="36">
        <f t="shared" si="879"/>
        <v>0</v>
      </c>
      <c r="FF359" s="36">
        <f t="shared" si="906"/>
        <v>0</v>
      </c>
      <c r="FG359" s="36">
        <f t="shared" ca="1" si="880"/>
        <v>74.82862677821312</v>
      </c>
      <c r="FH359" s="36">
        <f t="shared" ca="1" si="881"/>
        <v>0.7276716665977776</v>
      </c>
      <c r="FI359" s="36">
        <f t="shared" ca="1" si="882"/>
        <v>-1.0849540124722725</v>
      </c>
      <c r="FJ359" s="36">
        <f t="shared" ca="1" si="883"/>
        <v>86.432523700309787</v>
      </c>
      <c r="FK359" s="36">
        <f t="shared" si="884"/>
        <v>0</v>
      </c>
      <c r="FL359" s="36">
        <f t="shared" si="885"/>
        <v>0</v>
      </c>
      <c r="FM359" s="36">
        <f t="shared" ca="1" si="886"/>
        <v>0</v>
      </c>
      <c r="FN359" s="36">
        <f t="shared" ca="1" si="908"/>
        <v>86.432523700309787</v>
      </c>
    </row>
    <row r="360" spans="2:170" x14ac:dyDescent="0.25">
      <c r="B360" s="2">
        <v>352</v>
      </c>
      <c r="C360" s="2">
        <f t="shared" si="762"/>
        <v>30</v>
      </c>
      <c r="D360" s="2">
        <f t="shared" si="911"/>
        <v>376</v>
      </c>
      <c r="E360" s="2">
        <f t="shared" si="909"/>
        <v>32</v>
      </c>
      <c r="F360" s="189">
        <f t="shared" si="913"/>
        <v>56430</v>
      </c>
      <c r="G360" s="2">
        <f t="shared" si="912"/>
        <v>6</v>
      </c>
      <c r="H360" s="187">
        <f t="shared" si="763"/>
        <v>63.916666666666671</v>
      </c>
      <c r="I360" s="186">
        <f t="shared" si="910"/>
        <v>63</v>
      </c>
      <c r="J360" s="2">
        <f t="shared" si="764"/>
        <v>0</v>
      </c>
      <c r="K360" s="2">
        <f t="shared" si="765"/>
        <v>1</v>
      </c>
      <c r="L360">
        <f t="shared" si="766"/>
        <v>2</v>
      </c>
      <c r="M360" s="190">
        <f t="shared" si="887"/>
        <v>7.9554776100000009E-3</v>
      </c>
      <c r="N360">
        <f t="shared" si="767"/>
        <v>1</v>
      </c>
      <c r="O360">
        <f t="shared" si="768"/>
        <v>100</v>
      </c>
      <c r="P360" s="58">
        <f t="shared" si="769"/>
        <v>3.5799649245000002E-2</v>
      </c>
      <c r="Q360" s="106">
        <f t="shared" si="770"/>
        <v>3.5799649245000002E-2</v>
      </c>
      <c r="R360" s="59">
        <f t="shared" si="771"/>
        <v>3.5799649245000002E-2</v>
      </c>
      <c r="S360" s="32">
        <f t="shared" si="888"/>
        <v>3.0334043398727584E-3</v>
      </c>
      <c r="T360">
        <f t="shared" si="772"/>
        <v>1</v>
      </c>
      <c r="U360" s="32">
        <f t="shared" si="889"/>
        <v>5.5784097000000001E-4</v>
      </c>
      <c r="V360">
        <f t="shared" si="773"/>
        <v>1</v>
      </c>
      <c r="W360">
        <f t="shared" si="774"/>
        <v>100</v>
      </c>
      <c r="X360" s="58">
        <f t="shared" si="775"/>
        <v>2.5102843650000001E-3</v>
      </c>
      <c r="Y360" s="58">
        <f t="shared" si="776"/>
        <v>2.5102843650000001E-3</v>
      </c>
      <c r="Z360" s="32">
        <f t="shared" si="777"/>
        <v>2.5102843650000001E-3</v>
      </c>
      <c r="AA360" s="32">
        <f t="shared" si="778"/>
        <v>2.0943143380969254E-4</v>
      </c>
      <c r="AB360" s="59">
        <f t="shared" si="779"/>
        <v>4.9056245199999996E-3</v>
      </c>
      <c r="AC360" s="59">
        <f t="shared" si="780"/>
        <v>4.9056245199999996E-3</v>
      </c>
      <c r="AD360">
        <f t="shared" si="781"/>
        <v>1</v>
      </c>
      <c r="AE360" s="59">
        <f t="shared" si="782"/>
        <v>4.9056245199999996E-3</v>
      </c>
      <c r="AF360" s="59">
        <f t="shared" si="783"/>
        <v>4.1758461800000006E-3</v>
      </c>
      <c r="AG360" s="59">
        <f t="shared" si="784"/>
        <v>4.1758461800000006E-3</v>
      </c>
      <c r="AH360">
        <f t="shared" si="785"/>
        <v>1</v>
      </c>
      <c r="AI360" s="59">
        <f t="shared" si="786"/>
        <v>4.1758461800000006E-3</v>
      </c>
      <c r="AJ360" s="59">
        <f t="shared" si="787"/>
        <v>0</v>
      </c>
      <c r="AK360" s="59">
        <f t="shared" si="788"/>
        <v>0</v>
      </c>
      <c r="AL360" s="59">
        <f t="shared" si="789"/>
        <v>0</v>
      </c>
      <c r="AM360" s="12">
        <f t="shared" si="890"/>
        <v>2.6112833278867362E-2</v>
      </c>
      <c r="AN360" s="12">
        <f t="shared" si="891"/>
        <v>0</v>
      </c>
      <c r="AO360" s="66">
        <f t="shared" si="790"/>
        <v>7.9210781794490049E-5</v>
      </c>
      <c r="AP360" s="66">
        <f t="shared" si="791"/>
        <v>5.4688481144266461E-6</v>
      </c>
      <c r="AQ360" s="59">
        <f t="shared" si="792"/>
        <v>1.2809975521948372E-4</v>
      </c>
      <c r="AR360" s="59">
        <f t="shared" si="793"/>
        <v>1.0904317509653516E-4</v>
      </c>
      <c r="AS360" s="59">
        <f t="shared" si="794"/>
        <v>0</v>
      </c>
      <c r="AT360" s="12">
        <f t="shared" si="795"/>
        <v>2.5791010718642426E-2</v>
      </c>
      <c r="AU360" s="59">
        <f t="shared" si="892"/>
        <v>3.2526065174565133E-19</v>
      </c>
      <c r="AV360" s="59">
        <f t="shared" si="893"/>
        <v>0</v>
      </c>
      <c r="AW360" s="70">
        <f t="shared" si="796"/>
        <v>0</v>
      </c>
      <c r="AX360" s="20">
        <f t="shared" si="797"/>
        <v>200000</v>
      </c>
      <c r="AY360" s="20">
        <f t="shared" si="798"/>
        <v>0</v>
      </c>
      <c r="AZ360" s="20">
        <f t="shared" si="799"/>
        <v>0</v>
      </c>
      <c r="BA360" s="20">
        <f t="shared" si="800"/>
        <v>200000</v>
      </c>
      <c r="BB360" s="36">
        <f t="shared" si="801"/>
        <v>1</v>
      </c>
      <c r="BC360" s="36">
        <f t="shared" si="802"/>
        <v>0</v>
      </c>
      <c r="BD360" s="80">
        <f t="shared" si="803"/>
        <v>15.842156358898009</v>
      </c>
      <c r="BE360" s="36">
        <f t="shared" si="804"/>
        <v>0</v>
      </c>
      <c r="BF360" s="36">
        <f t="shared" si="805"/>
        <v>0</v>
      </c>
      <c r="BG360" s="36">
        <f t="shared" si="806"/>
        <v>15.842156358898009</v>
      </c>
      <c r="BH360" s="36">
        <f t="shared" si="807"/>
        <v>1.0937696228853293</v>
      </c>
      <c r="BI360" s="36">
        <f t="shared" si="808"/>
        <v>0</v>
      </c>
      <c r="BJ360" s="36">
        <f t="shared" si="809"/>
        <v>0</v>
      </c>
      <c r="BK360" s="36">
        <f t="shared" si="810"/>
        <v>1.0937696228853293</v>
      </c>
      <c r="BL360" s="68">
        <f ca="1">IF(OR(AT360=0,E360&gt;ProjTerm),0,VLOOKUP(D360,'Life Events'!$AE$5:$AI$1206,5,FALSE))</f>
        <v>2.5066715805103419E-16</v>
      </c>
      <c r="BM360" s="93">
        <f t="shared" ca="1" si="811"/>
        <v>2.5066715805103419E-16</v>
      </c>
      <c r="BN360" s="93">
        <f t="shared" ca="1" si="812"/>
        <v>6.464959360105858E-18</v>
      </c>
      <c r="BO360" s="36">
        <f t="shared" ca="1" si="813"/>
        <v>9.8375212826557893E-16</v>
      </c>
      <c r="BP360" s="36">
        <f t="shared" si="814"/>
        <v>7.0800283694092249E-3</v>
      </c>
      <c r="BQ360" s="36">
        <f t="shared" si="815"/>
        <v>98.310964525820808</v>
      </c>
      <c r="BR360" s="36">
        <f t="shared" si="816"/>
        <v>154.78110000000001</v>
      </c>
      <c r="BS360" s="36">
        <f t="shared" si="817"/>
        <v>152.16679231367524</v>
      </c>
      <c r="BT360" s="36">
        <f t="shared" si="818"/>
        <v>3.9245353715834344</v>
      </c>
      <c r="BU360" s="70" cm="1">
        <f t="array" ref="BU360">IF(AND(ActInt=1,$J360=0),INDEX(Tbl_FwdNom,$B360-IVP,MATCH(ValnDt,Tbl_FwdNom_Cols)),INDEX(Tbl_FwdNom,$B360,MATCH(StartDt,Tbl_FwdNom_Cols)))</f>
        <v>12.308129878000001</v>
      </c>
      <c r="BV360" s="70" cm="1">
        <f t="array" ref="BV360">INDEX(Tbl_FwdReal,$B360,MATCH(StartDt,Tbl_FwdReal_Cols))</f>
        <v>4.8722633819999999</v>
      </c>
      <c r="BW360" s="70" cm="1">
        <f t="array" ref="BW360">IF(RunType&lt;&gt;"OPN",INDEX(Tbl_FwdReal,$B360,MATCH(ValnDt,Tbl_FwdReal_Cols)),IF(AND($J360=0,ActInt=1),INDEX(Tbl_FwdReal,$B360-IVP,MATCH(ValnDt,Tbl_FwdReal_Cols)),-999))*$K360</f>
        <v>4.8722633819999999</v>
      </c>
      <c r="BX360" s="70">
        <f t="shared" si="819"/>
        <v>4.872263382E-2</v>
      </c>
      <c r="BY360" s="70">
        <f t="shared" si="894"/>
        <v>7.0904033690153856E-2</v>
      </c>
      <c r="BZ360" s="64">
        <f t="shared" si="907"/>
        <v>5.7249236863865516E-3</v>
      </c>
      <c r="CA360" s="70" cm="1">
        <f t="array" ref="CA360">IF($J360=1,CA359*(1+INDEX(Tbl_CPI,$B360,MATCH(IF(RunType="OPN",StartDt,ValnDt),Tbl_CPI_Cols))),0)</f>
        <v>0</v>
      </c>
      <c r="CB360" s="70">
        <f t="shared" si="895"/>
        <v>7.6636672403744717</v>
      </c>
      <c r="CC360" s="70">
        <f t="shared" si="896"/>
        <v>7.4905739673530221</v>
      </c>
      <c r="CD360" s="36">
        <f t="shared" si="820"/>
        <v>40.117419415931991</v>
      </c>
      <c r="CE360" s="36">
        <f t="shared" si="821"/>
        <v>1.5749263004465388</v>
      </c>
      <c r="CF360" s="36">
        <f t="shared" si="822"/>
        <v>0</v>
      </c>
      <c r="CG360" s="36">
        <f t="shared" si="823"/>
        <v>1.0887052726966924</v>
      </c>
      <c r="CH360" s="36">
        <f t="shared" si="824"/>
        <v>1.0475794847866284</v>
      </c>
      <c r="CI360" s="36">
        <f t="shared" si="825"/>
        <v>0</v>
      </c>
      <c r="CJ360" s="36">
        <f t="shared" si="826"/>
        <v>0</v>
      </c>
      <c r="CK360" s="36">
        <f t="shared" si="827"/>
        <v>0</v>
      </c>
      <c r="CL360" s="36">
        <f t="shared" si="828"/>
        <v>4.1125787910063834E-2</v>
      </c>
      <c r="CM360" s="36">
        <f t="shared" si="829"/>
        <v>1.0887052726966924</v>
      </c>
      <c r="CN360" s="36">
        <f t="shared" ca="1" si="830"/>
        <v>13.004310581830497</v>
      </c>
      <c r="CO360" s="20">
        <f t="shared" si="831"/>
        <v>120000</v>
      </c>
      <c r="CP360" s="20">
        <f t="shared" si="832"/>
        <v>2</v>
      </c>
      <c r="CQ360" s="64">
        <f t="shared" si="833"/>
        <v>9.6588591000000001E-3</v>
      </c>
      <c r="CR360" s="64">
        <f t="shared" si="834"/>
        <v>4.3464865950000001E-2</v>
      </c>
      <c r="CS360" s="36">
        <f t="shared" si="835"/>
        <v>11.582498810062809</v>
      </c>
      <c r="CT360" s="36">
        <f t="shared" si="836"/>
        <v>9.5052938153388062</v>
      </c>
      <c r="CU360" s="36">
        <f t="shared" si="837"/>
        <v>0.65626177373119754</v>
      </c>
      <c r="CV360" s="36">
        <f t="shared" si="897"/>
        <v>10.161555589070003</v>
      </c>
      <c r="CW360" s="36">
        <f t="shared" si="838"/>
        <v>0</v>
      </c>
      <c r="CX360" s="36">
        <f t="shared" si="839"/>
        <v>0</v>
      </c>
      <c r="CY360" s="36">
        <f t="shared" si="840"/>
        <v>0</v>
      </c>
      <c r="CZ360" s="36">
        <f t="shared" si="898"/>
        <v>0</v>
      </c>
      <c r="DA360" s="64">
        <f t="shared" si="841"/>
        <v>9.7199403483434477E-3</v>
      </c>
      <c r="DB360" s="70">
        <f t="shared" si="899"/>
        <v>0.99037362741891566</v>
      </c>
      <c r="DC360" s="70">
        <f>PRODUCT($DB$8:DB360)</f>
        <v>3.1018219267931683E-2</v>
      </c>
      <c r="DD360" s="36">
        <f t="shared" si="842"/>
        <v>160.1891419146508</v>
      </c>
      <c r="DE360" s="36">
        <f t="shared" si="843"/>
        <v>1127.0795269747555</v>
      </c>
      <c r="DF360" s="36">
        <f t="shared" si="844"/>
        <v>51.815173863381027</v>
      </c>
      <c r="DG360" s="36">
        <f t="shared" si="845"/>
        <v>0.49283445944780357</v>
      </c>
      <c r="DH360" s="36">
        <f t="shared" ca="1" si="846"/>
        <v>2.5880048138138241E-14</v>
      </c>
      <c r="DI360" s="36">
        <f t="shared" si="847"/>
        <v>55.304163566657671</v>
      </c>
      <c r="DJ360" s="36">
        <f t="shared" ca="1" si="848"/>
        <v>1073.5168880306956</v>
      </c>
      <c r="DK360" s="36">
        <f t="shared" si="849"/>
        <v>0</v>
      </c>
      <c r="DL360" s="36">
        <f t="shared" si="850"/>
        <v>0</v>
      </c>
      <c r="DM360" s="36">
        <f t="shared" ca="1" si="851"/>
        <v>1073.5168880306956</v>
      </c>
      <c r="DN360" s="36">
        <f t="shared" ca="1" si="900"/>
        <v>1073.5168880307001</v>
      </c>
      <c r="DO360" s="64" cm="1">
        <f t="array" ref="DO360">IFERROR(INDEX(Tbl_FwdNom,$B360,MATCH(LIDt,Tbl_FwdNom_Cols,0)),0)</f>
        <v>8.6456141189999993</v>
      </c>
      <c r="DP360" s="64">
        <f t="shared" ca="1" si="901"/>
        <v>8.5837186509999999</v>
      </c>
      <c r="DQ360" s="64">
        <f t="shared" ca="1" si="852"/>
        <v>6.8862091438619544E-3</v>
      </c>
      <c r="DR360" s="70">
        <f t="shared" ca="1" si="853"/>
        <v>0.99316088642259071</v>
      </c>
      <c r="DS360" s="70">
        <f ca="1">PRODUCT($DR$8:DR360)</f>
        <v>4.0337311214239564E-2</v>
      </c>
      <c r="DT360" s="36">
        <f t="shared" ca="1" si="854"/>
        <v>1310.4459861553341</v>
      </c>
      <c r="DU360" s="36">
        <f t="shared" ca="1" si="855"/>
        <v>58.633026223390928</v>
      </c>
      <c r="DV360" s="36">
        <f t="shared" ca="1" si="856"/>
        <v>0.57234061237810452</v>
      </c>
      <c r="DW360" s="36">
        <f t="shared" ca="1" si="857"/>
        <v>2.7812289094529459E-14</v>
      </c>
      <c r="DX360" s="36">
        <f t="shared" ca="1" si="858"/>
        <v>178.50069459749329</v>
      </c>
      <c r="DY360" s="36">
        <f t="shared" ca="1" si="859"/>
        <v>1.8881033862115784</v>
      </c>
      <c r="DZ360" s="36">
        <f t="shared" ca="1" si="860"/>
        <v>60.872318865029904</v>
      </c>
      <c r="EA360" s="36">
        <f t="shared" ca="1" si="861"/>
        <v>0</v>
      </c>
      <c r="EB360" s="36">
        <f t="shared" ca="1" si="862"/>
        <v>1252.766399420095</v>
      </c>
      <c r="EC360" s="36">
        <f t="shared" ca="1" si="863"/>
        <v>0</v>
      </c>
      <c r="ED360" s="36">
        <f t="shared" ca="1" si="864"/>
        <v>0</v>
      </c>
      <c r="EE360" s="36">
        <f t="shared" ca="1" si="902"/>
        <v>0</v>
      </c>
      <c r="EF360" s="36">
        <f t="shared" ca="1" si="865"/>
        <v>1252.766399420095</v>
      </c>
      <c r="EG360" s="64"/>
      <c r="EH360" s="64"/>
      <c r="EI360" s="64"/>
      <c r="EJ360" s="70"/>
      <c r="EK360" s="70"/>
      <c r="EL360" s="70"/>
      <c r="EM360" s="70"/>
      <c r="EN360" s="70"/>
      <c r="EO360" s="36">
        <f t="shared" ca="1" si="866"/>
        <v>10.459257875090554</v>
      </c>
      <c r="EP360" s="36">
        <f t="shared" ca="1" si="867"/>
        <v>0</v>
      </c>
      <c r="EQ360" s="36">
        <f t="shared" si="868"/>
        <v>31.466377876374075</v>
      </c>
      <c r="ER360" s="36">
        <f t="shared" si="869"/>
        <v>0.96022017148757222</v>
      </c>
      <c r="ES360" s="36">
        <f t="shared" si="870"/>
        <v>-0.87690259499492407</v>
      </c>
      <c r="ET360" s="36">
        <f t="shared" ca="1" si="871"/>
        <v>0</v>
      </c>
      <c r="EU360" s="36">
        <f t="shared" ca="1" si="903"/>
        <v>0.96022017148757222</v>
      </c>
      <c r="EV360" s="36">
        <f t="shared" si="872"/>
        <v>0.91291025232790357</v>
      </c>
      <c r="EW360" s="36">
        <f t="shared" si="873"/>
        <v>41.131836132149076</v>
      </c>
      <c r="EX360" s="36">
        <f t="shared" ca="1" si="904"/>
        <v>74.471344432338626</v>
      </c>
      <c r="EY360" s="36">
        <f t="shared" si="874"/>
        <v>0</v>
      </c>
      <c r="EZ360" s="36">
        <f t="shared" si="875"/>
        <v>0</v>
      </c>
      <c r="FA360" s="36">
        <f t="shared" si="876"/>
        <v>0</v>
      </c>
      <c r="FB360" s="36">
        <f t="shared" si="877"/>
        <v>0</v>
      </c>
      <c r="FC360" s="36">
        <f t="shared" si="905"/>
        <v>0</v>
      </c>
      <c r="FD360" s="36">
        <f t="shared" si="878"/>
        <v>0</v>
      </c>
      <c r="FE360" s="36">
        <f t="shared" si="879"/>
        <v>0</v>
      </c>
      <c r="FF360" s="36">
        <f t="shared" si="906"/>
        <v>0</v>
      </c>
      <c r="FG360" s="36">
        <f t="shared" ca="1" si="880"/>
        <v>74.471344432338626</v>
      </c>
      <c r="FH360" s="36">
        <f t="shared" ca="1" si="881"/>
        <v>0.72385702554327036</v>
      </c>
      <c r="FI360" s="36">
        <f t="shared" ca="1" si="882"/>
        <v>-1.2047458539134963</v>
      </c>
      <c r="FJ360" s="36">
        <f t="shared" ca="1" si="883"/>
        <v>85.822970281428425</v>
      </c>
      <c r="FK360" s="36">
        <f t="shared" si="884"/>
        <v>0</v>
      </c>
      <c r="FL360" s="36">
        <f t="shared" si="885"/>
        <v>0</v>
      </c>
      <c r="FM360" s="36">
        <f t="shared" ca="1" si="886"/>
        <v>0</v>
      </c>
      <c r="FN360" s="36">
        <f t="shared" ca="1" si="908"/>
        <v>85.822970281428425</v>
      </c>
    </row>
    <row r="361" spans="2:170" x14ac:dyDescent="0.25">
      <c r="B361" s="2">
        <v>353</v>
      </c>
      <c r="C361" s="2">
        <f t="shared" si="762"/>
        <v>30</v>
      </c>
      <c r="D361" s="2">
        <f t="shared" si="911"/>
        <v>377</v>
      </c>
      <c r="E361" s="2">
        <f t="shared" si="909"/>
        <v>32</v>
      </c>
      <c r="F361" s="189">
        <f t="shared" si="913"/>
        <v>56461</v>
      </c>
      <c r="G361" s="2">
        <f t="shared" si="912"/>
        <v>7</v>
      </c>
      <c r="H361" s="187">
        <f t="shared" si="763"/>
        <v>64</v>
      </c>
      <c r="I361" s="186">
        <f t="shared" si="910"/>
        <v>64</v>
      </c>
      <c r="J361" s="2">
        <f t="shared" si="764"/>
        <v>0</v>
      </c>
      <c r="K361" s="2">
        <f t="shared" si="765"/>
        <v>1</v>
      </c>
      <c r="L361">
        <f t="shared" si="766"/>
        <v>2</v>
      </c>
      <c r="M361" s="190">
        <f t="shared" si="887"/>
        <v>9.0215905500000016E-3</v>
      </c>
      <c r="N361">
        <f t="shared" si="767"/>
        <v>1</v>
      </c>
      <c r="O361">
        <f t="shared" si="768"/>
        <v>100</v>
      </c>
      <c r="P361" s="58">
        <f t="shared" si="769"/>
        <v>4.0597157475000006E-2</v>
      </c>
      <c r="Q361" s="106">
        <f t="shared" si="770"/>
        <v>4.0597157475000006E-2</v>
      </c>
      <c r="R361" s="59">
        <f t="shared" si="771"/>
        <v>4.0597157475000006E-2</v>
      </c>
      <c r="S361" s="32">
        <f t="shared" si="888"/>
        <v>3.4477284798252184E-3</v>
      </c>
      <c r="T361">
        <f t="shared" si="772"/>
        <v>1</v>
      </c>
      <c r="U361" s="32">
        <f t="shared" si="889"/>
        <v>5.7090933000000007E-4</v>
      </c>
      <c r="V361">
        <f t="shared" si="773"/>
        <v>1</v>
      </c>
      <c r="W361">
        <f t="shared" si="774"/>
        <v>100</v>
      </c>
      <c r="X361" s="58">
        <f t="shared" si="775"/>
        <v>2.5690919850000003E-3</v>
      </c>
      <c r="Y361" s="58">
        <f t="shared" si="776"/>
        <v>2.5690919850000003E-3</v>
      </c>
      <c r="Z361" s="32">
        <f t="shared" si="777"/>
        <v>2.5690919850000003E-3</v>
      </c>
      <c r="AA361" s="32">
        <f t="shared" si="778"/>
        <v>2.1434350555848969E-4</v>
      </c>
      <c r="AB361" s="59">
        <f t="shared" si="779"/>
        <v>4.9056245199999996E-3</v>
      </c>
      <c r="AC361" s="59">
        <f t="shared" si="780"/>
        <v>4.9056245199999996E-3</v>
      </c>
      <c r="AD361">
        <f t="shared" si="781"/>
        <v>1</v>
      </c>
      <c r="AE361" s="59">
        <f t="shared" si="782"/>
        <v>4.9056245199999996E-3</v>
      </c>
      <c r="AF361" s="59">
        <f t="shared" si="783"/>
        <v>4.1758461800000006E-3</v>
      </c>
      <c r="AG361" s="59">
        <f t="shared" si="784"/>
        <v>4.1758461800000006E-3</v>
      </c>
      <c r="AH361">
        <f t="shared" si="785"/>
        <v>1</v>
      </c>
      <c r="AI361" s="59">
        <f t="shared" si="786"/>
        <v>4.1758461800000006E-3</v>
      </c>
      <c r="AJ361" s="59">
        <f t="shared" si="787"/>
        <v>0</v>
      </c>
      <c r="AK361" s="59">
        <f t="shared" si="788"/>
        <v>0</v>
      </c>
      <c r="AL361" s="59">
        <f t="shared" si="789"/>
        <v>0</v>
      </c>
      <c r="AM361" s="12">
        <f t="shared" si="890"/>
        <v>2.5791010718642426E-2</v>
      </c>
      <c r="AN361" s="12">
        <f t="shared" si="891"/>
        <v>0</v>
      </c>
      <c r="AO361" s="66">
        <f t="shared" si="790"/>
        <v>8.8920402178140965E-5</v>
      </c>
      <c r="AP361" s="66">
        <f t="shared" si="791"/>
        <v>5.5281356493304001E-6</v>
      </c>
      <c r="AQ361" s="59">
        <f t="shared" si="792"/>
        <v>1.2652101457695508E-4</v>
      </c>
      <c r="AR361" s="59">
        <f t="shared" si="793"/>
        <v>1.0769929358778204E-4</v>
      </c>
      <c r="AS361" s="59">
        <f t="shared" si="794"/>
        <v>0</v>
      </c>
      <c r="AT361" s="12">
        <f t="shared" si="795"/>
        <v>2.5462341872650219E-2</v>
      </c>
      <c r="AU361" s="59">
        <f t="shared" si="892"/>
        <v>9.4867690092481638E-19</v>
      </c>
      <c r="AV361" s="59">
        <f t="shared" si="893"/>
        <v>0</v>
      </c>
      <c r="AW361" s="70">
        <f t="shared" si="796"/>
        <v>0</v>
      </c>
      <c r="AX361" s="20">
        <f t="shared" si="797"/>
        <v>200000</v>
      </c>
      <c r="AY361" s="20">
        <f t="shared" si="798"/>
        <v>0</v>
      </c>
      <c r="AZ361" s="20">
        <f t="shared" si="799"/>
        <v>0</v>
      </c>
      <c r="BA361" s="20">
        <f t="shared" si="800"/>
        <v>200000</v>
      </c>
      <c r="BB361" s="36">
        <f t="shared" si="801"/>
        <v>1</v>
      </c>
      <c r="BC361" s="36">
        <f t="shared" si="802"/>
        <v>0</v>
      </c>
      <c r="BD361" s="80">
        <f t="shared" si="803"/>
        <v>17.784080435628194</v>
      </c>
      <c r="BE361" s="36">
        <f t="shared" si="804"/>
        <v>0</v>
      </c>
      <c r="BF361" s="36">
        <f t="shared" si="805"/>
        <v>0</v>
      </c>
      <c r="BG361" s="36">
        <f t="shared" si="806"/>
        <v>17.784080435628194</v>
      </c>
      <c r="BH361" s="36">
        <f t="shared" si="807"/>
        <v>1.10562712986608</v>
      </c>
      <c r="BI361" s="36">
        <f t="shared" si="808"/>
        <v>0</v>
      </c>
      <c r="BJ361" s="36">
        <f t="shared" si="809"/>
        <v>0</v>
      </c>
      <c r="BK361" s="36">
        <f t="shared" si="810"/>
        <v>1.10562712986608</v>
      </c>
      <c r="BL361" s="68">
        <f ca="1">IF(OR(AT361=0,E361&gt;ProjTerm),0,VLOOKUP(D361,'Life Events'!$AE$5:$AI$1206,5,FALSE))</f>
        <v>2.4747277042258702E-16</v>
      </c>
      <c r="BM361" s="93">
        <f t="shared" ca="1" si="811"/>
        <v>2.4747277042258702E-16</v>
      </c>
      <c r="BN361" s="93">
        <f t="shared" ca="1" si="812"/>
        <v>6.3012362846717923E-18</v>
      </c>
      <c r="BO361" s="36">
        <f t="shared" ca="1" si="813"/>
        <v>9.588389130490472E-16</v>
      </c>
      <c r="BP361" s="36">
        <f t="shared" si="814"/>
        <v>7.8968026665561051E-3</v>
      </c>
      <c r="BQ361" s="36">
        <f t="shared" si="815"/>
        <v>98.310964525820808</v>
      </c>
      <c r="BR361" s="36">
        <f t="shared" si="816"/>
        <v>154.78110000000001</v>
      </c>
      <c r="BS361" s="36">
        <f t="shared" si="817"/>
        <v>152.16679231367524</v>
      </c>
      <c r="BT361" s="36">
        <f t="shared" si="818"/>
        <v>3.8745228875553628</v>
      </c>
      <c r="BU361" s="70" cm="1">
        <f t="array" ref="BU361">IF(AND(ActInt=1,$J361=0),INDEX(Tbl_FwdNom,$B361-IVP,MATCH(ValnDt,Tbl_FwdNom_Cols)),INDEX(Tbl_FwdNom,$B361,MATCH(StartDt,Tbl_FwdNom_Cols)))</f>
        <v>12.302031952</v>
      </c>
      <c r="BV361" s="70" cm="1">
        <f t="array" ref="BV361">INDEX(Tbl_FwdReal,$B361,MATCH(StartDt,Tbl_FwdReal_Cols))</f>
        <v>4.8688345699999998</v>
      </c>
      <c r="BW361" s="70" cm="1">
        <f t="array" ref="BW361">IF(RunType&lt;&gt;"OPN",INDEX(Tbl_FwdReal,$B361,MATCH(ValnDt,Tbl_FwdReal_Cols)),IF(AND($J361=0,ActInt=1),INDEX(Tbl_FwdReal,$B361-IVP,MATCH(ValnDt,Tbl_FwdReal_Cols)),-999))*$K361</f>
        <v>4.8688345699999998</v>
      </c>
      <c r="BX361" s="70">
        <f t="shared" si="819"/>
        <v>4.8688345699999996E-2</v>
      </c>
      <c r="BY361" s="70">
        <f t="shared" si="894"/>
        <v>7.0880900054613782E-2</v>
      </c>
      <c r="BZ361" s="64">
        <f t="shared" si="907"/>
        <v>5.7231131985910899E-3</v>
      </c>
      <c r="CA361" s="70" cm="1">
        <f t="array" ref="CA361">IF($J361=1,CA360*(1+INDEX(Tbl_CPI,$B361,MATCH(IF(RunType="OPN",StartDt,ValnDt),Tbl_CPI_Cols))),0)</f>
        <v>0</v>
      </c>
      <c r="CB361" s="70">
        <f t="shared" si="895"/>
        <v>7.7075272755074691</v>
      </c>
      <c r="CC361" s="70">
        <f t="shared" si="896"/>
        <v>7.4905739673530221</v>
      </c>
      <c r="CD361" s="36">
        <f t="shared" si="820"/>
        <v>40.117419415931991</v>
      </c>
      <c r="CE361" s="36">
        <f t="shared" si="821"/>
        <v>1.5749263004465388</v>
      </c>
      <c r="CF361" s="36">
        <f t="shared" si="822"/>
        <v>0</v>
      </c>
      <c r="CG361" s="36">
        <f t="shared" si="823"/>
        <v>1.0752877352564645</v>
      </c>
      <c r="CH361" s="36">
        <f t="shared" si="824"/>
        <v>1.0346687941605757</v>
      </c>
      <c r="CI361" s="36">
        <f t="shared" si="825"/>
        <v>0</v>
      </c>
      <c r="CJ361" s="36">
        <f t="shared" si="826"/>
        <v>0</v>
      </c>
      <c r="CK361" s="36">
        <f t="shared" si="827"/>
        <v>0</v>
      </c>
      <c r="CL361" s="36">
        <f t="shared" si="828"/>
        <v>4.0618941095888546E-2</v>
      </c>
      <c r="CM361" s="36">
        <f t="shared" si="829"/>
        <v>1.0752877352564645</v>
      </c>
      <c r="CN361" s="36">
        <f t="shared" ca="1" si="830"/>
        <v>15.007287875272358</v>
      </c>
      <c r="CO361" s="20">
        <f t="shared" si="831"/>
        <v>120000</v>
      </c>
      <c r="CP361" s="20">
        <f t="shared" si="832"/>
        <v>2</v>
      </c>
      <c r="CQ361" s="64">
        <f t="shared" si="833"/>
        <v>1.088325339E-2</v>
      </c>
      <c r="CR361" s="64">
        <f t="shared" si="834"/>
        <v>4.8974640255E-2</v>
      </c>
      <c r="CS361" s="36">
        <f t="shared" si="835"/>
        <v>12.923781138502155</v>
      </c>
      <c r="CT361" s="36">
        <f t="shared" si="836"/>
        <v>10.670448261376915</v>
      </c>
      <c r="CU361" s="36">
        <f t="shared" si="837"/>
        <v>0.66337627791964804</v>
      </c>
      <c r="CV361" s="36">
        <f t="shared" si="897"/>
        <v>11.333824539296563</v>
      </c>
      <c r="CW361" s="36">
        <f t="shared" si="838"/>
        <v>0</v>
      </c>
      <c r="CX361" s="36">
        <f t="shared" si="839"/>
        <v>0</v>
      </c>
      <c r="CY361" s="36">
        <f t="shared" si="840"/>
        <v>0</v>
      </c>
      <c r="CZ361" s="36">
        <f t="shared" si="898"/>
        <v>0</v>
      </c>
      <c r="DA361" s="64">
        <f t="shared" si="841"/>
        <v>9.7153715556863585E-3</v>
      </c>
      <c r="DB361" s="70">
        <f t="shared" si="899"/>
        <v>0.99037810869342546</v>
      </c>
      <c r="DC361" s="70">
        <f>PRODUCT($DB$8:DB361)</f>
        <v>3.0719765333612148E-2</v>
      </c>
      <c r="DD361" s="36">
        <f t="shared" si="842"/>
        <v>157.87091605998285</v>
      </c>
      <c r="DE361" s="36">
        <f t="shared" si="843"/>
        <v>1120.2454429164943</v>
      </c>
      <c r="DF361" s="36">
        <f t="shared" si="844"/>
        <v>51.21295039982018</v>
      </c>
      <c r="DG361" s="36">
        <f t="shared" si="845"/>
        <v>0.48972572667022868</v>
      </c>
      <c r="DH361" s="36">
        <f t="shared" ca="1" si="846"/>
        <v>2.5172643508630257E-14</v>
      </c>
      <c r="DI361" s="36">
        <f t="shared" si="847"/>
        <v>54.755729509150449</v>
      </c>
      <c r="DJ361" s="36">
        <f t="shared" ca="1" si="848"/>
        <v>1067.8534810388117</v>
      </c>
      <c r="DK361" s="36">
        <f t="shared" si="849"/>
        <v>0</v>
      </c>
      <c r="DL361" s="36">
        <f t="shared" si="850"/>
        <v>0</v>
      </c>
      <c r="DM361" s="36">
        <f t="shared" ca="1" si="851"/>
        <v>1067.8534810388117</v>
      </c>
      <c r="DN361" s="36">
        <f t="shared" ca="1" si="900"/>
        <v>1067.8534810388162</v>
      </c>
      <c r="DO361" s="64" cm="1">
        <f t="array" ref="DO361">IFERROR(INDEX(Tbl_FwdNom,$B361,MATCH(LIDt,Tbl_FwdNom_Cols,0)),0)</f>
        <v>8.6438943249999998</v>
      </c>
      <c r="DP361" s="64">
        <f t="shared" ca="1" si="901"/>
        <v>8.5819998349999995</v>
      </c>
      <c r="DQ361" s="64">
        <f t="shared" ca="1" si="852"/>
        <v>6.8848809331625294E-3</v>
      </c>
      <c r="DR361" s="70">
        <f t="shared" ca="1" si="853"/>
        <v>0.99316219652957571</v>
      </c>
      <c r="DS361" s="70">
        <f ca="1">PRODUCT($DR$8:DR361)</f>
        <v>4.0061492607631255E-2</v>
      </c>
      <c r="DT361" s="36">
        <f t="shared" ca="1" si="854"/>
        <v>1301.6841703037262</v>
      </c>
      <c r="DU361" s="36">
        <f t="shared" ca="1" si="855"/>
        <v>57.931080497823892</v>
      </c>
      <c r="DV361" s="36">
        <f t="shared" ca="1" si="856"/>
        <v>0.56838430668098494</v>
      </c>
      <c r="DW361" s="36">
        <f t="shared" ca="1" si="857"/>
        <v>2.7044934480374941E-14</v>
      </c>
      <c r="DX361" s="36">
        <f t="shared" ca="1" si="858"/>
        <v>175.85512773872847</v>
      </c>
      <c r="DY361" s="36">
        <f t="shared" ca="1" si="859"/>
        <v>1.8602041555461812</v>
      </c>
      <c r="DZ361" s="36">
        <f t="shared" ca="1" si="860"/>
        <v>60.249625166927508</v>
      </c>
      <c r="EA361" s="36">
        <f t="shared" ca="1" si="861"/>
        <v>0</v>
      </c>
      <c r="EB361" s="36">
        <f t="shared" ca="1" si="862"/>
        <v>1245.3015680786141</v>
      </c>
      <c r="EC361" s="36">
        <f t="shared" ca="1" si="863"/>
        <v>0</v>
      </c>
      <c r="ED361" s="36">
        <f t="shared" ca="1" si="864"/>
        <v>0</v>
      </c>
      <c r="EE361" s="36">
        <f t="shared" ca="1" si="902"/>
        <v>0</v>
      </c>
      <c r="EF361" s="36">
        <f t="shared" ca="1" si="865"/>
        <v>1245.3015680786141</v>
      </c>
      <c r="EG361" s="64"/>
      <c r="EH361" s="64"/>
      <c r="EI361" s="64"/>
      <c r="EJ361" s="70"/>
      <c r="EK361" s="70"/>
      <c r="EL361" s="70"/>
      <c r="EM361" s="70"/>
      <c r="EN361" s="70"/>
      <c r="EO361" s="36">
        <f t="shared" ca="1" si="866"/>
        <v>10.419168618645067</v>
      </c>
      <c r="EP361" s="36">
        <f t="shared" ca="1" si="867"/>
        <v>0</v>
      </c>
      <c r="EQ361" s="36">
        <f t="shared" si="868"/>
        <v>31.26789224205897</v>
      </c>
      <c r="ER361" s="36">
        <f t="shared" si="869"/>
        <v>0.94632405342919457</v>
      </c>
      <c r="ES361" s="36">
        <f t="shared" si="870"/>
        <v>-0.86421223256807633</v>
      </c>
      <c r="ET361" s="36">
        <f t="shared" ca="1" si="871"/>
        <v>0</v>
      </c>
      <c r="EU361" s="36">
        <f t="shared" ca="1" si="903"/>
        <v>0.94632405342919457</v>
      </c>
      <c r="EV361" s="36">
        <f t="shared" si="872"/>
        <v>0.90385720746590725</v>
      </c>
      <c r="EW361" s="36">
        <f t="shared" si="873"/>
        <v>40.872382101014324</v>
      </c>
      <c r="EX361" s="36">
        <f t="shared" ca="1" si="904"/>
        <v>73.9904556039684</v>
      </c>
      <c r="EY361" s="36">
        <f t="shared" si="874"/>
        <v>0</v>
      </c>
      <c r="EZ361" s="36">
        <f t="shared" si="875"/>
        <v>0</v>
      </c>
      <c r="FA361" s="36">
        <f t="shared" si="876"/>
        <v>0</v>
      </c>
      <c r="FB361" s="36">
        <f t="shared" si="877"/>
        <v>0</v>
      </c>
      <c r="FC361" s="36">
        <f t="shared" si="905"/>
        <v>0</v>
      </c>
      <c r="FD361" s="36">
        <f t="shared" si="878"/>
        <v>0</v>
      </c>
      <c r="FE361" s="36">
        <f t="shared" si="879"/>
        <v>0</v>
      </c>
      <c r="FF361" s="36">
        <f t="shared" si="906"/>
        <v>0</v>
      </c>
      <c r="FG361" s="36">
        <f t="shared" ca="1" si="880"/>
        <v>73.9904556039684</v>
      </c>
      <c r="FH361" s="36">
        <f t="shared" ca="1" si="881"/>
        <v>0.71884476776706896</v>
      </c>
      <c r="FI361" s="36">
        <f t="shared" ca="1" si="882"/>
        <v>-1.1893951808920087</v>
      </c>
      <c r="FJ361" s="36">
        <f t="shared" ca="1" si="883"/>
        <v>85.224456032254395</v>
      </c>
      <c r="FK361" s="36">
        <f t="shared" si="884"/>
        <v>0</v>
      </c>
      <c r="FL361" s="36">
        <f t="shared" si="885"/>
        <v>0</v>
      </c>
      <c r="FM361" s="36">
        <f t="shared" ca="1" si="886"/>
        <v>0</v>
      </c>
      <c r="FN361" s="36">
        <f t="shared" ca="1" si="908"/>
        <v>85.224456032254395</v>
      </c>
    </row>
    <row r="362" spans="2:170" x14ac:dyDescent="0.25">
      <c r="B362" s="2">
        <v>354</v>
      </c>
      <c r="C362" s="2">
        <f t="shared" si="762"/>
        <v>30</v>
      </c>
      <c r="D362" s="2">
        <f t="shared" si="911"/>
        <v>378</v>
      </c>
      <c r="E362" s="2">
        <f t="shared" si="909"/>
        <v>32</v>
      </c>
      <c r="F362" s="189">
        <f t="shared" si="913"/>
        <v>56492</v>
      </c>
      <c r="G362" s="2">
        <f t="shared" si="912"/>
        <v>8</v>
      </c>
      <c r="H362" s="187">
        <f t="shared" si="763"/>
        <v>64.083333333333343</v>
      </c>
      <c r="I362" s="186">
        <f t="shared" si="910"/>
        <v>64</v>
      </c>
      <c r="J362" s="2">
        <f t="shared" si="764"/>
        <v>0</v>
      </c>
      <c r="K362" s="2">
        <f t="shared" si="765"/>
        <v>1</v>
      </c>
      <c r="L362">
        <f t="shared" si="766"/>
        <v>2</v>
      </c>
      <c r="M362" s="190">
        <f t="shared" si="887"/>
        <v>9.0215905500000016E-3</v>
      </c>
      <c r="N362">
        <f t="shared" si="767"/>
        <v>1</v>
      </c>
      <c r="O362">
        <f t="shared" si="768"/>
        <v>100</v>
      </c>
      <c r="P362" s="58">
        <f t="shared" si="769"/>
        <v>4.0597157475000006E-2</v>
      </c>
      <c r="Q362" s="106">
        <f t="shared" si="770"/>
        <v>4.0597157475000006E-2</v>
      </c>
      <c r="R362" s="59">
        <f t="shared" si="771"/>
        <v>4.0597157475000006E-2</v>
      </c>
      <c r="S362" s="32">
        <f t="shared" si="888"/>
        <v>3.4477284798252184E-3</v>
      </c>
      <c r="T362">
        <f t="shared" si="772"/>
        <v>1</v>
      </c>
      <c r="U362" s="32">
        <f t="shared" si="889"/>
        <v>5.7090933000000007E-4</v>
      </c>
      <c r="V362">
        <f t="shared" si="773"/>
        <v>1</v>
      </c>
      <c r="W362">
        <f t="shared" si="774"/>
        <v>100</v>
      </c>
      <c r="X362" s="58">
        <f t="shared" si="775"/>
        <v>2.5690919850000003E-3</v>
      </c>
      <c r="Y362" s="58">
        <f t="shared" si="776"/>
        <v>2.5690919850000003E-3</v>
      </c>
      <c r="Z362" s="32">
        <f t="shared" si="777"/>
        <v>2.5690919850000003E-3</v>
      </c>
      <c r="AA362" s="32">
        <f t="shared" si="778"/>
        <v>2.1434350555848969E-4</v>
      </c>
      <c r="AB362" s="59">
        <f t="shared" si="779"/>
        <v>4.9056245199999996E-3</v>
      </c>
      <c r="AC362" s="59">
        <f t="shared" si="780"/>
        <v>4.9056245199999996E-3</v>
      </c>
      <c r="AD362">
        <f t="shared" si="781"/>
        <v>1</v>
      </c>
      <c r="AE362" s="59">
        <f t="shared" si="782"/>
        <v>4.9056245199999996E-3</v>
      </c>
      <c r="AF362" s="59">
        <f t="shared" si="783"/>
        <v>4.1758461800000006E-3</v>
      </c>
      <c r="AG362" s="59">
        <f t="shared" si="784"/>
        <v>4.1758461800000006E-3</v>
      </c>
      <c r="AH362">
        <f t="shared" si="785"/>
        <v>1</v>
      </c>
      <c r="AI362" s="59">
        <f t="shared" si="786"/>
        <v>4.1758461800000006E-3</v>
      </c>
      <c r="AJ362" s="59">
        <f t="shared" si="787"/>
        <v>0</v>
      </c>
      <c r="AK362" s="59">
        <f t="shared" si="788"/>
        <v>0</v>
      </c>
      <c r="AL362" s="59">
        <f t="shared" si="789"/>
        <v>0</v>
      </c>
      <c r="AM362" s="12">
        <f t="shared" si="890"/>
        <v>2.5462341872650219E-2</v>
      </c>
      <c r="AN362" s="12">
        <f t="shared" si="891"/>
        <v>0</v>
      </c>
      <c r="AO362" s="66">
        <f t="shared" si="790"/>
        <v>8.7787241237382343E-5</v>
      </c>
      <c r="AP362" s="66">
        <f t="shared" si="791"/>
        <v>5.4576876167125667E-6</v>
      </c>
      <c r="AQ362" s="59">
        <f t="shared" si="792"/>
        <v>1.2490868862709563E-4</v>
      </c>
      <c r="AR362" s="59">
        <f t="shared" si="793"/>
        <v>1.0632682304276048E-4</v>
      </c>
      <c r="AS362" s="59">
        <f t="shared" si="794"/>
        <v>0</v>
      </c>
      <c r="AT362" s="12">
        <f t="shared" si="795"/>
        <v>2.5137861432126266E-2</v>
      </c>
      <c r="AU362" s="59">
        <f t="shared" si="892"/>
        <v>0</v>
      </c>
      <c r="AV362" s="59">
        <f t="shared" si="893"/>
        <v>-1.6263032587282567E-18</v>
      </c>
      <c r="AW362" s="70">
        <f t="shared" si="796"/>
        <v>0</v>
      </c>
      <c r="AX362" s="20">
        <f t="shared" si="797"/>
        <v>200000</v>
      </c>
      <c r="AY362" s="20">
        <f t="shared" si="798"/>
        <v>0</v>
      </c>
      <c r="AZ362" s="20">
        <f t="shared" si="799"/>
        <v>0</v>
      </c>
      <c r="BA362" s="20">
        <f t="shared" si="800"/>
        <v>200000</v>
      </c>
      <c r="BB362" s="36">
        <f t="shared" si="801"/>
        <v>1</v>
      </c>
      <c r="BC362" s="36">
        <f t="shared" si="802"/>
        <v>0</v>
      </c>
      <c r="BD362" s="80">
        <f t="shared" si="803"/>
        <v>17.557448247476469</v>
      </c>
      <c r="BE362" s="36">
        <f t="shared" si="804"/>
        <v>0</v>
      </c>
      <c r="BF362" s="36">
        <f t="shared" si="805"/>
        <v>0</v>
      </c>
      <c r="BG362" s="36">
        <f t="shared" si="806"/>
        <v>17.557448247476469</v>
      </c>
      <c r="BH362" s="36">
        <f t="shared" si="807"/>
        <v>1.0915375233425133</v>
      </c>
      <c r="BI362" s="36">
        <f t="shared" si="808"/>
        <v>0</v>
      </c>
      <c r="BJ362" s="36">
        <f t="shared" si="809"/>
        <v>0</v>
      </c>
      <c r="BK362" s="36">
        <f t="shared" si="810"/>
        <v>1.0915375233425133</v>
      </c>
      <c r="BL362" s="68">
        <f ca="1">IF(OR(AT362=0,E362&gt;ProjTerm),0,VLOOKUP(D362,'Life Events'!$AE$5:$AI$1206,5,FALSE))</f>
        <v>2.443190906092366E-16</v>
      </c>
      <c r="BM362" s="93">
        <f t="shared" ca="1" si="811"/>
        <v>2.443190906092366E-16</v>
      </c>
      <c r="BN362" s="93">
        <f t="shared" ca="1" si="812"/>
        <v>6.1416594449580916E-18</v>
      </c>
      <c r="BO362" s="36">
        <f t="shared" ca="1" si="813"/>
        <v>9.3455661722225998E-16</v>
      </c>
      <c r="BP362" s="36">
        <f t="shared" si="814"/>
        <v>7.7961694246967972E-3</v>
      </c>
      <c r="BQ362" s="36">
        <f t="shared" si="815"/>
        <v>98.310964525820808</v>
      </c>
      <c r="BR362" s="36">
        <f t="shared" si="816"/>
        <v>154.78110000000001</v>
      </c>
      <c r="BS362" s="36">
        <f t="shared" si="817"/>
        <v>152.16679231367524</v>
      </c>
      <c r="BT362" s="36">
        <f t="shared" si="818"/>
        <v>3.8251477397523046</v>
      </c>
      <c r="BU362" s="70" cm="1">
        <f t="array" ref="BU362">IF(AND(ActInt=1,$J362=0),INDEX(Tbl_FwdNom,$B362-IVP,MATCH(ValnDt,Tbl_FwdNom_Cols)),INDEX(Tbl_FwdNom,$B362,MATCH(StartDt,Tbl_FwdNom_Cols)))</f>
        <v>12.295934358</v>
      </c>
      <c r="BV362" s="70" cm="1">
        <f t="array" ref="BV362">INDEX(Tbl_FwdReal,$B362,MATCH(StartDt,Tbl_FwdReal_Cols))</f>
        <v>4.8654058689999999</v>
      </c>
      <c r="BW362" s="70" cm="1">
        <f t="array" ref="BW362">IF(RunType&lt;&gt;"OPN",INDEX(Tbl_FwdReal,$B362,MATCH(ValnDt,Tbl_FwdReal_Cols)),IF(AND($J362=0,ActInt=1),INDEX(Tbl_FwdReal,$B362-IVP,MATCH(ValnDt,Tbl_FwdReal_Cols)),-999))*$K362</f>
        <v>4.8654058689999999</v>
      </c>
      <c r="BX362" s="70">
        <f t="shared" si="819"/>
        <v>4.8654058690000002E-2</v>
      </c>
      <c r="BY362" s="70">
        <f t="shared" si="894"/>
        <v>7.0857766938721145E-2</v>
      </c>
      <c r="BZ362" s="64">
        <f t="shared" si="907"/>
        <v>5.7213027156135521E-3</v>
      </c>
      <c r="CA362" s="70" cm="1">
        <f t="array" ref="CA362">IF($J362=1,CA361*(1+INDEX(Tbl_CPI,$B362,MATCH(IF(RunType="OPN",StartDt,ValnDt),Tbl_CPI_Cols))),0)</f>
        <v>0</v>
      </c>
      <c r="CB362" s="70">
        <f t="shared" si="895"/>
        <v>7.7516243722394957</v>
      </c>
      <c r="CC362" s="70">
        <f t="shared" si="896"/>
        <v>7.4905739673530221</v>
      </c>
      <c r="CD362" s="36">
        <f t="shared" si="820"/>
        <v>40.117419415931991</v>
      </c>
      <c r="CE362" s="36">
        <f t="shared" si="821"/>
        <v>1.5749263004465388</v>
      </c>
      <c r="CF362" s="36">
        <f t="shared" si="822"/>
        <v>0</v>
      </c>
      <c r="CG362" s="36">
        <f t="shared" si="823"/>
        <v>1.0615847601031541</v>
      </c>
      <c r="CH362" s="36">
        <f t="shared" si="824"/>
        <v>1.0214834482169559</v>
      </c>
      <c r="CI362" s="36">
        <f t="shared" si="825"/>
        <v>0</v>
      </c>
      <c r="CJ362" s="36">
        <f t="shared" si="826"/>
        <v>0</v>
      </c>
      <c r="CK362" s="36">
        <f t="shared" si="827"/>
        <v>0</v>
      </c>
      <c r="CL362" s="36">
        <f t="shared" si="828"/>
        <v>4.0101311886198004E-2</v>
      </c>
      <c r="CM362" s="36">
        <f t="shared" si="829"/>
        <v>1.0615847601031541</v>
      </c>
      <c r="CN362" s="36">
        <f t="shared" ca="1" si="830"/>
        <v>14.816041861641981</v>
      </c>
      <c r="CO362" s="20">
        <f t="shared" si="831"/>
        <v>120000</v>
      </c>
      <c r="CP362" s="20">
        <f t="shared" si="832"/>
        <v>2</v>
      </c>
      <c r="CQ362" s="64">
        <f t="shared" si="833"/>
        <v>1.088325339E-2</v>
      </c>
      <c r="CR362" s="64">
        <f t="shared" si="834"/>
        <v>4.8974640255E-2</v>
      </c>
      <c r="CS362" s="36">
        <f t="shared" si="835"/>
        <v>12.759086381907096</v>
      </c>
      <c r="CT362" s="36">
        <f t="shared" si="836"/>
        <v>10.53446894848588</v>
      </c>
      <c r="CU362" s="36">
        <f t="shared" si="837"/>
        <v>0.65492251400550805</v>
      </c>
      <c r="CV362" s="36">
        <f t="shared" si="897"/>
        <v>11.189391462491388</v>
      </c>
      <c r="CW362" s="36">
        <f t="shared" si="838"/>
        <v>0</v>
      </c>
      <c r="CX362" s="36">
        <f t="shared" si="839"/>
        <v>0</v>
      </c>
      <c r="CY362" s="36">
        <f t="shared" si="840"/>
        <v>0</v>
      </c>
      <c r="CZ362" s="36">
        <f t="shared" si="898"/>
        <v>0</v>
      </c>
      <c r="DA362" s="64">
        <f t="shared" si="841"/>
        <v>9.7108027843801903E-3</v>
      </c>
      <c r="DB362" s="70">
        <f t="shared" si="899"/>
        <v>0.99038258998754725</v>
      </c>
      <c r="DC362" s="70">
        <f>PRODUCT($DB$8:DB362)</f>
        <v>3.0424320754912467E-2</v>
      </c>
      <c r="DD362" s="36">
        <f t="shared" si="842"/>
        <v>155.57882165147848</v>
      </c>
      <c r="DE362" s="36">
        <f t="shared" si="843"/>
        <v>1113.5664772352804</v>
      </c>
      <c r="DF362" s="36">
        <f t="shared" si="844"/>
        <v>50.61873173781656</v>
      </c>
      <c r="DG362" s="36">
        <f t="shared" si="845"/>
        <v>0.48668518719566373</v>
      </c>
      <c r="DH362" s="36">
        <f t="shared" ca="1" si="846"/>
        <v>2.4482533468081815E-14</v>
      </c>
      <c r="DI362" s="36">
        <f t="shared" si="847"/>
        <v>54.215557999381261</v>
      </c>
      <c r="DJ362" s="36">
        <f t="shared" ca="1" si="848"/>
        <v>1062.335260133804</v>
      </c>
      <c r="DK362" s="36">
        <f t="shared" si="849"/>
        <v>0</v>
      </c>
      <c r="DL362" s="36">
        <f t="shared" si="850"/>
        <v>0</v>
      </c>
      <c r="DM362" s="36">
        <f t="shared" ca="1" si="851"/>
        <v>1062.335260133804</v>
      </c>
      <c r="DN362" s="36">
        <f t="shared" ca="1" si="900"/>
        <v>1062.3352601338086</v>
      </c>
      <c r="DO362" s="64" cm="1">
        <f t="array" ref="DO362">IFERROR(INDEX(Tbl_FwdNom,$B362,MATCH(LIDt,Tbl_FwdNom_Cols,0)),0)</f>
        <v>8.6421745570000006</v>
      </c>
      <c r="DP362" s="64">
        <f t="shared" ca="1" si="901"/>
        <v>8.5802810479999998</v>
      </c>
      <c r="DQ362" s="64">
        <f t="shared" ca="1" si="852"/>
        <v>6.8835527255999285E-3</v>
      </c>
      <c r="DR362" s="70">
        <f t="shared" ca="1" si="853"/>
        <v>0.99316350663692299</v>
      </c>
      <c r="DS362" s="70">
        <f ca="1">PRODUCT($DR$8:DR362)</f>
        <v>3.9787612479304228E-2</v>
      </c>
      <c r="DT362" s="36">
        <f t="shared" ca="1" si="854"/>
        <v>1293.0869336746141</v>
      </c>
      <c r="DU362" s="36">
        <f t="shared" ca="1" si="855"/>
        <v>57.238314621539118</v>
      </c>
      <c r="DV362" s="36">
        <f t="shared" ca="1" si="856"/>
        <v>0.56450064059973026</v>
      </c>
      <c r="DW362" s="36">
        <f t="shared" ca="1" si="857"/>
        <v>2.6296543095608739E-14</v>
      </c>
      <c r="DX362" s="36">
        <f t="shared" ca="1" si="858"/>
        <v>173.24048804283279</v>
      </c>
      <c r="DY362" s="36">
        <f t="shared" ca="1" si="859"/>
        <v>1.8326316175503312</v>
      </c>
      <c r="DZ362" s="36">
        <f t="shared" ca="1" si="860"/>
        <v>59.635841755070601</v>
      </c>
      <c r="EA362" s="36">
        <f t="shared" ca="1" si="861"/>
        <v>0</v>
      </c>
      <c r="EB362" s="36">
        <f t="shared" ca="1" si="862"/>
        <v>1237.9887329853414</v>
      </c>
      <c r="EC362" s="36">
        <f t="shared" ca="1" si="863"/>
        <v>0</v>
      </c>
      <c r="ED362" s="36">
        <f t="shared" ca="1" si="864"/>
        <v>0</v>
      </c>
      <c r="EE362" s="36">
        <f t="shared" ca="1" si="902"/>
        <v>0</v>
      </c>
      <c r="EF362" s="36">
        <f t="shared" ca="1" si="865"/>
        <v>1237.9887329853414</v>
      </c>
      <c r="EG362" s="64"/>
      <c r="EH362" s="64"/>
      <c r="EI362" s="64"/>
      <c r="EJ362" s="70"/>
      <c r="EK362" s="70"/>
      <c r="EL362" s="70"/>
      <c r="EM362" s="70"/>
      <c r="EN362" s="70"/>
      <c r="EO362" s="36">
        <f t="shared" ca="1" si="866"/>
        <v>10.359405716737506</v>
      </c>
      <c r="EP362" s="36">
        <f t="shared" ca="1" si="867"/>
        <v>0</v>
      </c>
      <c r="EQ362" s="36">
        <f t="shared" si="868"/>
        <v>31.073760597608029</v>
      </c>
      <c r="ER362" s="36">
        <f t="shared" si="869"/>
        <v>0.932584574837241</v>
      </c>
      <c r="ES362" s="36">
        <f t="shared" si="870"/>
        <v>-0.85166491811987399</v>
      </c>
      <c r="ET362" s="36">
        <f t="shared" ca="1" si="871"/>
        <v>0</v>
      </c>
      <c r="EU362" s="36">
        <f t="shared" ca="1" si="903"/>
        <v>0.932584574837241</v>
      </c>
      <c r="EV362" s="36">
        <f t="shared" si="872"/>
        <v>0.89494055314042642</v>
      </c>
      <c r="EW362" s="36">
        <f t="shared" si="873"/>
        <v>40.618619465257758</v>
      </c>
      <c r="EX362" s="36">
        <f t="shared" ca="1" si="904"/>
        <v>73.51990519084346</v>
      </c>
      <c r="EY362" s="36">
        <f t="shared" si="874"/>
        <v>0</v>
      </c>
      <c r="EZ362" s="36">
        <f t="shared" si="875"/>
        <v>0</v>
      </c>
      <c r="FA362" s="36">
        <f t="shared" si="876"/>
        <v>0</v>
      </c>
      <c r="FB362" s="36">
        <f t="shared" si="877"/>
        <v>0</v>
      </c>
      <c r="FC362" s="36">
        <f t="shared" si="905"/>
        <v>0</v>
      </c>
      <c r="FD362" s="36">
        <f t="shared" si="878"/>
        <v>0</v>
      </c>
      <c r="FE362" s="36">
        <f t="shared" si="879"/>
        <v>0</v>
      </c>
      <c r="FF362" s="36">
        <f t="shared" si="906"/>
        <v>0</v>
      </c>
      <c r="FG362" s="36">
        <f t="shared" ca="1" si="880"/>
        <v>73.51990519084346</v>
      </c>
      <c r="FH362" s="36">
        <f t="shared" ca="1" si="881"/>
        <v>0.71393730003461031</v>
      </c>
      <c r="FI362" s="36">
        <f t="shared" ca="1" si="882"/>
        <v>-1.1742401501375872</v>
      </c>
      <c r="FJ362" s="36">
        <f t="shared" ca="1" si="883"/>
        <v>84.636862918725399</v>
      </c>
      <c r="FK362" s="36">
        <f t="shared" si="884"/>
        <v>0</v>
      </c>
      <c r="FL362" s="36">
        <f t="shared" si="885"/>
        <v>0</v>
      </c>
      <c r="FM362" s="36">
        <f t="shared" ca="1" si="886"/>
        <v>0</v>
      </c>
      <c r="FN362" s="36">
        <f t="shared" ca="1" si="908"/>
        <v>84.636862918725399</v>
      </c>
    </row>
    <row r="363" spans="2:170" x14ac:dyDescent="0.25">
      <c r="B363" s="2">
        <v>355</v>
      </c>
      <c r="C363" s="2">
        <f t="shared" si="762"/>
        <v>30</v>
      </c>
      <c r="D363" s="2">
        <f t="shared" si="911"/>
        <v>379</v>
      </c>
      <c r="E363" s="2">
        <f t="shared" si="909"/>
        <v>32</v>
      </c>
      <c r="F363" s="189">
        <f t="shared" si="913"/>
        <v>56522</v>
      </c>
      <c r="G363" s="2">
        <f t="shared" si="912"/>
        <v>9</v>
      </c>
      <c r="H363" s="187">
        <f t="shared" si="763"/>
        <v>64.166666666666671</v>
      </c>
      <c r="I363" s="186">
        <f t="shared" si="910"/>
        <v>64</v>
      </c>
      <c r="J363" s="2">
        <f t="shared" si="764"/>
        <v>0</v>
      </c>
      <c r="K363" s="2">
        <f t="shared" si="765"/>
        <v>1</v>
      </c>
      <c r="L363">
        <f t="shared" si="766"/>
        <v>2</v>
      </c>
      <c r="M363" s="190">
        <f t="shared" si="887"/>
        <v>9.0215905500000016E-3</v>
      </c>
      <c r="N363">
        <f t="shared" si="767"/>
        <v>1</v>
      </c>
      <c r="O363">
        <f t="shared" si="768"/>
        <v>100</v>
      </c>
      <c r="P363" s="58">
        <f t="shared" si="769"/>
        <v>4.0597157475000006E-2</v>
      </c>
      <c r="Q363" s="106">
        <f t="shared" si="770"/>
        <v>4.0597157475000006E-2</v>
      </c>
      <c r="R363" s="59">
        <f t="shared" si="771"/>
        <v>4.0597157475000006E-2</v>
      </c>
      <c r="S363" s="32">
        <f t="shared" si="888"/>
        <v>3.4477284798252184E-3</v>
      </c>
      <c r="T363">
        <f t="shared" si="772"/>
        <v>1</v>
      </c>
      <c r="U363" s="32">
        <f t="shared" si="889"/>
        <v>5.7090933000000007E-4</v>
      </c>
      <c r="V363">
        <f t="shared" si="773"/>
        <v>1</v>
      </c>
      <c r="W363">
        <f t="shared" si="774"/>
        <v>100</v>
      </c>
      <c r="X363" s="58">
        <f t="shared" si="775"/>
        <v>2.5690919850000003E-3</v>
      </c>
      <c r="Y363" s="58">
        <f t="shared" si="776"/>
        <v>2.5690919850000003E-3</v>
      </c>
      <c r="Z363" s="32">
        <f t="shared" si="777"/>
        <v>2.5690919850000003E-3</v>
      </c>
      <c r="AA363" s="32">
        <f t="shared" si="778"/>
        <v>2.1434350555848969E-4</v>
      </c>
      <c r="AB363" s="59">
        <f t="shared" si="779"/>
        <v>4.9056245199999996E-3</v>
      </c>
      <c r="AC363" s="59">
        <f t="shared" si="780"/>
        <v>4.9056245199999996E-3</v>
      </c>
      <c r="AD363">
        <f t="shared" si="781"/>
        <v>1</v>
      </c>
      <c r="AE363" s="59">
        <f t="shared" si="782"/>
        <v>4.9056245199999996E-3</v>
      </c>
      <c r="AF363" s="59">
        <f t="shared" si="783"/>
        <v>4.1758461800000006E-3</v>
      </c>
      <c r="AG363" s="59">
        <f t="shared" si="784"/>
        <v>4.1758461800000006E-3</v>
      </c>
      <c r="AH363">
        <f t="shared" si="785"/>
        <v>1</v>
      </c>
      <c r="AI363" s="59">
        <f t="shared" si="786"/>
        <v>4.1758461800000006E-3</v>
      </c>
      <c r="AJ363" s="59">
        <f t="shared" si="787"/>
        <v>0</v>
      </c>
      <c r="AK363" s="59">
        <f t="shared" si="788"/>
        <v>0</v>
      </c>
      <c r="AL363" s="59">
        <f t="shared" si="789"/>
        <v>0</v>
      </c>
      <c r="AM363" s="12">
        <f t="shared" si="890"/>
        <v>2.5137861432126266E-2</v>
      </c>
      <c r="AN363" s="12">
        <f t="shared" si="891"/>
        <v>0</v>
      </c>
      <c r="AO363" s="66">
        <f t="shared" si="790"/>
        <v>8.6668520781441684E-5</v>
      </c>
      <c r="AP363" s="66">
        <f t="shared" si="791"/>
        <v>5.3881373416054998E-6</v>
      </c>
      <c r="AQ363" s="59">
        <f t="shared" si="792"/>
        <v>1.2331690942180091E-4</v>
      </c>
      <c r="AR363" s="59">
        <f t="shared" si="793"/>
        <v>1.0497184263471382E-4</v>
      </c>
      <c r="AS363" s="59">
        <f t="shared" si="794"/>
        <v>0</v>
      </c>
      <c r="AT363" s="12">
        <f t="shared" si="795"/>
        <v>2.4817516021946706E-2</v>
      </c>
      <c r="AU363" s="59">
        <f t="shared" si="892"/>
        <v>1.8024861117571511E-18</v>
      </c>
      <c r="AV363" s="59">
        <f t="shared" si="893"/>
        <v>0</v>
      </c>
      <c r="AW363" s="70">
        <f t="shared" si="796"/>
        <v>0</v>
      </c>
      <c r="AX363" s="20">
        <f t="shared" si="797"/>
        <v>200000</v>
      </c>
      <c r="AY363" s="20">
        <f t="shared" si="798"/>
        <v>0</v>
      </c>
      <c r="AZ363" s="20">
        <f t="shared" si="799"/>
        <v>0</v>
      </c>
      <c r="BA363" s="20">
        <f t="shared" si="800"/>
        <v>200000</v>
      </c>
      <c r="BB363" s="36">
        <f t="shared" si="801"/>
        <v>1</v>
      </c>
      <c r="BC363" s="36">
        <f t="shared" si="802"/>
        <v>0</v>
      </c>
      <c r="BD363" s="80">
        <f t="shared" si="803"/>
        <v>17.333704156288338</v>
      </c>
      <c r="BE363" s="36">
        <f t="shared" si="804"/>
        <v>0</v>
      </c>
      <c r="BF363" s="36">
        <f t="shared" si="805"/>
        <v>0</v>
      </c>
      <c r="BG363" s="36">
        <f t="shared" si="806"/>
        <v>17.333704156288338</v>
      </c>
      <c r="BH363" s="36">
        <f t="shared" si="807"/>
        <v>1.0776274683211</v>
      </c>
      <c r="BI363" s="36">
        <f t="shared" si="808"/>
        <v>0</v>
      </c>
      <c r="BJ363" s="36">
        <f t="shared" si="809"/>
        <v>0</v>
      </c>
      <c r="BK363" s="36">
        <f t="shared" si="810"/>
        <v>1.0776274683211</v>
      </c>
      <c r="BL363" s="68">
        <f ca="1">IF(OR(AT363=0,E363&gt;ProjTerm),0,VLOOKUP(D363,'Life Events'!$AE$5:$AI$1206,5,FALSE))</f>
        <v>2.412055998492037E-16</v>
      </c>
      <c r="BM363" s="93">
        <f t="shared" ca="1" si="811"/>
        <v>2.412055998492037E-16</v>
      </c>
      <c r="BN363" s="93">
        <f t="shared" ca="1" si="812"/>
        <v>5.9861238388408785E-18</v>
      </c>
      <c r="BO363" s="36">
        <f t="shared" ca="1" si="813"/>
        <v>9.1088926294884039E-16</v>
      </c>
      <c r="BP363" s="36">
        <f t="shared" si="814"/>
        <v>7.6968186068506897E-3</v>
      </c>
      <c r="BQ363" s="36">
        <f t="shared" si="815"/>
        <v>98.310964525820808</v>
      </c>
      <c r="BR363" s="36">
        <f t="shared" si="816"/>
        <v>154.78110000000001</v>
      </c>
      <c r="BS363" s="36">
        <f t="shared" si="817"/>
        <v>152.16679231367524</v>
      </c>
      <c r="BT363" s="36">
        <f t="shared" si="818"/>
        <v>3.7764018062528724</v>
      </c>
      <c r="BU363" s="70" cm="1">
        <f t="array" ref="BU363">IF(AND(ActInt=1,$J363=0),INDEX(Tbl_FwdNom,$B363-IVP,MATCH(ValnDt,Tbl_FwdNom_Cols)),INDEX(Tbl_FwdNom,$B363,MATCH(StartDt,Tbl_FwdNom_Cols)))</f>
        <v>12.289837094999999</v>
      </c>
      <c r="BV363" s="70" cm="1">
        <f t="array" ref="BV363">INDEX(Tbl_FwdReal,$B363,MATCH(StartDt,Tbl_FwdReal_Cols))</f>
        <v>4.8619772809999997</v>
      </c>
      <c r="BW363" s="70" cm="1">
        <f t="array" ref="BW363">IF(RunType&lt;&gt;"OPN",INDEX(Tbl_FwdReal,$B363,MATCH(ValnDt,Tbl_FwdReal_Cols)),IF(AND($J363=0,ActInt=1),INDEX(Tbl_FwdReal,$B363-IVP,MATCH(ValnDt,Tbl_FwdReal_Cols)),-999))*$K363</f>
        <v>4.8619772809999997</v>
      </c>
      <c r="BX363" s="70">
        <f t="shared" si="819"/>
        <v>4.8619772809999996E-2</v>
      </c>
      <c r="BY363" s="70">
        <f t="shared" si="894"/>
        <v>7.0834634312640032E-2</v>
      </c>
      <c r="BZ363" s="64">
        <f t="shared" si="907"/>
        <v>5.7194922351198052E-3</v>
      </c>
      <c r="CA363" s="70" cm="1">
        <f t="array" ref="CA363">IF($J363=1,CA362*(1+INDEX(Tbl_CPI,$B363,MATCH(IF(RunType="OPN",StartDt,ValnDt),Tbl_CPI_Cols))),0)</f>
        <v>0</v>
      </c>
      <c r="CB363" s="70">
        <f t="shared" si="895"/>
        <v>7.7959597276460846</v>
      </c>
      <c r="CC363" s="70">
        <f t="shared" si="896"/>
        <v>7.4905739673530221</v>
      </c>
      <c r="CD363" s="36">
        <f t="shared" si="820"/>
        <v>40.117419415931991</v>
      </c>
      <c r="CE363" s="36">
        <f t="shared" si="821"/>
        <v>1.5749263004465388</v>
      </c>
      <c r="CF363" s="36">
        <f t="shared" si="822"/>
        <v>0</v>
      </c>
      <c r="CG363" s="36">
        <f t="shared" si="823"/>
        <v>1.0480564093986267</v>
      </c>
      <c r="CH363" s="36">
        <f t="shared" si="824"/>
        <v>1.0084661302921902</v>
      </c>
      <c r="CI363" s="36">
        <f t="shared" si="825"/>
        <v>0</v>
      </c>
      <c r="CJ363" s="36">
        <f t="shared" si="826"/>
        <v>0</v>
      </c>
      <c r="CK363" s="36">
        <f t="shared" si="827"/>
        <v>0</v>
      </c>
      <c r="CL363" s="36">
        <f t="shared" si="828"/>
        <v>3.9590279106436352E-2</v>
      </c>
      <c r="CM363" s="36">
        <f t="shared" si="829"/>
        <v>1.0480564093986267</v>
      </c>
      <c r="CN363" s="36">
        <f t="shared" ca="1" si="830"/>
        <v>14.627232999749717</v>
      </c>
      <c r="CO363" s="20">
        <f t="shared" si="831"/>
        <v>120000</v>
      </c>
      <c r="CP363" s="20">
        <f t="shared" si="832"/>
        <v>2</v>
      </c>
      <c r="CQ363" s="64">
        <f t="shared" si="833"/>
        <v>1.088325339E-2</v>
      </c>
      <c r="CR363" s="64">
        <f t="shared" si="834"/>
        <v>4.8974640255E-2</v>
      </c>
      <c r="CS363" s="36">
        <f t="shared" si="835"/>
        <v>12.596490419972763</v>
      </c>
      <c r="CT363" s="36">
        <f t="shared" si="836"/>
        <v>10.400222493773002</v>
      </c>
      <c r="CU363" s="36">
        <f t="shared" si="837"/>
        <v>0.64657648099265996</v>
      </c>
      <c r="CV363" s="36">
        <f t="shared" si="897"/>
        <v>11.046798974765663</v>
      </c>
      <c r="CW363" s="36">
        <f t="shared" si="838"/>
        <v>0</v>
      </c>
      <c r="CX363" s="36">
        <f t="shared" si="839"/>
        <v>0</v>
      </c>
      <c r="CY363" s="36">
        <f t="shared" si="840"/>
        <v>0</v>
      </c>
      <c r="CZ363" s="36">
        <f t="shared" si="898"/>
        <v>0</v>
      </c>
      <c r="DA363" s="64">
        <f t="shared" si="841"/>
        <v>9.7062340336888653E-3</v>
      </c>
      <c r="DB363" s="70">
        <f t="shared" si="899"/>
        <v>0.9903870713020031</v>
      </c>
      <c r="DC363" s="70">
        <f>PRODUCT($DB$8:DB363)</f>
        <v>3.0131853928810508E-2</v>
      </c>
      <c r="DD363" s="36">
        <f t="shared" si="842"/>
        <v>153.3125042988604</v>
      </c>
      <c r="DE363" s="36">
        <f t="shared" si="843"/>
        <v>1107.0413099191082</v>
      </c>
      <c r="DF363" s="36">
        <f t="shared" si="844"/>
        <v>50.032421526231225</v>
      </c>
      <c r="DG363" s="36">
        <f t="shared" si="845"/>
        <v>0.48371224891646386</v>
      </c>
      <c r="DH363" s="36">
        <f t="shared" ca="1" si="846"/>
        <v>2.3809277404711796E-14</v>
      </c>
      <c r="DI363" s="36">
        <f t="shared" si="847"/>
        <v>53.683557803401534</v>
      </c>
      <c r="DJ363" s="36">
        <f t="shared" ca="1" si="848"/>
        <v>1056.9610727009642</v>
      </c>
      <c r="DK363" s="36">
        <f t="shared" si="849"/>
        <v>0</v>
      </c>
      <c r="DL363" s="36">
        <f t="shared" si="850"/>
        <v>0</v>
      </c>
      <c r="DM363" s="36">
        <f t="shared" ca="1" si="851"/>
        <v>1056.9610727009642</v>
      </c>
      <c r="DN363" s="36">
        <f t="shared" ca="1" si="900"/>
        <v>1056.9610727009683</v>
      </c>
      <c r="DO363" s="64" cm="1">
        <f t="array" ref="DO363">IFERROR(INDEX(Tbl_FwdNom,$B363,MATCH(LIDt,Tbl_FwdNom_Cols,0)),0)</f>
        <v>8.6404548160000001</v>
      </c>
      <c r="DP363" s="64">
        <f t="shared" ca="1" si="901"/>
        <v>8.5785622870000005</v>
      </c>
      <c r="DQ363" s="64">
        <f t="shared" ca="1" si="852"/>
        <v>6.8822245188566722E-3</v>
      </c>
      <c r="DR363" s="70">
        <f t="shared" ca="1" si="853"/>
        <v>0.99316481674691859</v>
      </c>
      <c r="DS363" s="70">
        <f ca="1">PRODUCT($DR$8:DR363)</f>
        <v>3.9515656856805595E-2</v>
      </c>
      <c r="DT363" s="36">
        <f t="shared" ca="1" si="854"/>
        <v>1284.6525441182744</v>
      </c>
      <c r="DU363" s="36">
        <f t="shared" ca="1" si="855"/>
        <v>56.554614085524406</v>
      </c>
      <c r="DV363" s="36">
        <f t="shared" ca="1" si="856"/>
        <v>0.56068884214252535</v>
      </c>
      <c r="DW363" s="36">
        <f t="shared" ca="1" si="857"/>
        <v>2.5566632546313666E-14</v>
      </c>
      <c r="DX363" s="36">
        <f t="shared" ca="1" si="858"/>
        <v>170.65636617104701</v>
      </c>
      <c r="DY363" s="36">
        <f t="shared" ca="1" si="859"/>
        <v>1.8053814515066569</v>
      </c>
      <c r="DZ363" s="36">
        <f t="shared" ca="1" si="860"/>
        <v>59.030862386779482</v>
      </c>
      <c r="EA363" s="36">
        <f t="shared" ca="1" si="861"/>
        <v>0</v>
      </c>
      <c r="EB363" s="36">
        <f t="shared" ca="1" si="862"/>
        <v>1230.8263470288955</v>
      </c>
      <c r="EC363" s="36">
        <f t="shared" ca="1" si="863"/>
        <v>0</v>
      </c>
      <c r="ED363" s="36">
        <f t="shared" ca="1" si="864"/>
        <v>0</v>
      </c>
      <c r="EE363" s="36">
        <f t="shared" ca="1" si="902"/>
        <v>0</v>
      </c>
      <c r="EF363" s="36">
        <f t="shared" ca="1" si="865"/>
        <v>1230.8263470288955</v>
      </c>
      <c r="EG363" s="64"/>
      <c r="EH363" s="64"/>
      <c r="EI363" s="64"/>
      <c r="EJ363" s="70"/>
      <c r="EK363" s="70"/>
      <c r="EL363" s="70"/>
      <c r="EM363" s="70"/>
      <c r="EN363" s="70"/>
      <c r="EO363" s="36">
        <f t="shared" ca="1" si="866"/>
        <v>10.301101976308312</v>
      </c>
      <c r="EP363" s="36">
        <f t="shared" ca="1" si="867"/>
        <v>0</v>
      </c>
      <c r="EQ363" s="36">
        <f t="shared" si="868"/>
        <v>30.883945138272544</v>
      </c>
      <c r="ER363" s="36">
        <f t="shared" si="869"/>
        <v>0.91899961139361597</v>
      </c>
      <c r="ES363" s="36">
        <f t="shared" si="870"/>
        <v>-0.83925871165769272</v>
      </c>
      <c r="ET363" s="36">
        <f t="shared" ca="1" si="871"/>
        <v>0</v>
      </c>
      <c r="EU363" s="36">
        <f t="shared" ca="1" si="903"/>
        <v>0.91899961139361597</v>
      </c>
      <c r="EV363" s="36">
        <f t="shared" si="872"/>
        <v>0.88615878334537346</v>
      </c>
      <c r="EW363" s="36">
        <f t="shared" si="873"/>
        <v>40.37049880772895</v>
      </c>
      <c r="EX363" s="36">
        <f t="shared" ca="1" si="904"/>
        <v>73.059602340740483</v>
      </c>
      <c r="EY363" s="36">
        <f t="shared" si="874"/>
        <v>0</v>
      </c>
      <c r="EZ363" s="36">
        <f t="shared" si="875"/>
        <v>0</v>
      </c>
      <c r="FA363" s="36">
        <f t="shared" si="876"/>
        <v>0</v>
      </c>
      <c r="FB363" s="36">
        <f t="shared" si="877"/>
        <v>0</v>
      </c>
      <c r="FC363" s="36">
        <f t="shared" si="905"/>
        <v>0</v>
      </c>
      <c r="FD363" s="36">
        <f t="shared" si="878"/>
        <v>0</v>
      </c>
      <c r="FE363" s="36">
        <f t="shared" si="879"/>
        <v>0</v>
      </c>
      <c r="FF363" s="36">
        <f t="shared" si="906"/>
        <v>0</v>
      </c>
      <c r="FG363" s="36">
        <f t="shared" ca="1" si="880"/>
        <v>73.059602340740483</v>
      </c>
      <c r="FH363" s="36">
        <f t="shared" ca="1" si="881"/>
        <v>0.70913359872746995</v>
      </c>
      <c r="FI363" s="36">
        <f t="shared" ca="1" si="882"/>
        <v>-1.1592782685382526</v>
      </c>
      <c r="FJ363" s="36">
        <f t="shared" ca="1" si="883"/>
        <v>84.060074543365502</v>
      </c>
      <c r="FK363" s="36">
        <f t="shared" si="884"/>
        <v>0</v>
      </c>
      <c r="FL363" s="36">
        <f t="shared" si="885"/>
        <v>0</v>
      </c>
      <c r="FM363" s="36">
        <f t="shared" ca="1" si="886"/>
        <v>0</v>
      </c>
      <c r="FN363" s="36">
        <f t="shared" ca="1" si="908"/>
        <v>84.060074543365502</v>
      </c>
    </row>
    <row r="364" spans="2:170" x14ac:dyDescent="0.25">
      <c r="B364" s="2">
        <v>356</v>
      </c>
      <c r="C364" s="2">
        <f t="shared" si="762"/>
        <v>30</v>
      </c>
      <c r="D364" s="2">
        <f t="shared" si="911"/>
        <v>380</v>
      </c>
      <c r="E364" s="2">
        <f t="shared" si="909"/>
        <v>32</v>
      </c>
      <c r="F364" s="189">
        <f t="shared" si="913"/>
        <v>56553</v>
      </c>
      <c r="G364" s="2">
        <f t="shared" si="912"/>
        <v>10</v>
      </c>
      <c r="H364" s="187">
        <f t="shared" si="763"/>
        <v>64.25</v>
      </c>
      <c r="I364" s="186">
        <f t="shared" si="910"/>
        <v>64</v>
      </c>
      <c r="J364" s="2">
        <f t="shared" si="764"/>
        <v>0</v>
      </c>
      <c r="K364" s="2">
        <f t="shared" si="765"/>
        <v>1</v>
      </c>
      <c r="L364">
        <f t="shared" si="766"/>
        <v>2</v>
      </c>
      <c r="M364" s="190">
        <f t="shared" si="887"/>
        <v>9.0215905500000016E-3</v>
      </c>
      <c r="N364">
        <f t="shared" si="767"/>
        <v>1</v>
      </c>
      <c r="O364">
        <f t="shared" si="768"/>
        <v>100</v>
      </c>
      <c r="P364" s="58">
        <f t="shared" si="769"/>
        <v>4.0597157475000006E-2</v>
      </c>
      <c r="Q364" s="106">
        <f t="shared" si="770"/>
        <v>4.0597157475000006E-2</v>
      </c>
      <c r="R364" s="59">
        <f t="shared" si="771"/>
        <v>4.0597157475000006E-2</v>
      </c>
      <c r="S364" s="32">
        <f t="shared" si="888"/>
        <v>3.4477284798252184E-3</v>
      </c>
      <c r="T364">
        <f t="shared" si="772"/>
        <v>1</v>
      </c>
      <c r="U364" s="32">
        <f t="shared" si="889"/>
        <v>5.7090933000000007E-4</v>
      </c>
      <c r="V364">
        <f t="shared" si="773"/>
        <v>1</v>
      </c>
      <c r="W364">
        <f t="shared" si="774"/>
        <v>100</v>
      </c>
      <c r="X364" s="58">
        <f t="shared" si="775"/>
        <v>2.5690919850000003E-3</v>
      </c>
      <c r="Y364" s="58">
        <f t="shared" si="776"/>
        <v>2.5690919850000003E-3</v>
      </c>
      <c r="Z364" s="32">
        <f t="shared" si="777"/>
        <v>2.5690919850000003E-3</v>
      </c>
      <c r="AA364" s="32">
        <f t="shared" si="778"/>
        <v>2.1434350555848969E-4</v>
      </c>
      <c r="AB364" s="59">
        <f t="shared" si="779"/>
        <v>4.9056245199999996E-3</v>
      </c>
      <c r="AC364" s="59">
        <f t="shared" si="780"/>
        <v>4.9056245199999996E-3</v>
      </c>
      <c r="AD364">
        <f t="shared" si="781"/>
        <v>1</v>
      </c>
      <c r="AE364" s="59">
        <f t="shared" si="782"/>
        <v>4.9056245199999996E-3</v>
      </c>
      <c r="AF364" s="59">
        <f t="shared" si="783"/>
        <v>4.1758461800000006E-3</v>
      </c>
      <c r="AG364" s="59">
        <f t="shared" si="784"/>
        <v>4.1758461800000006E-3</v>
      </c>
      <c r="AH364">
        <f t="shared" si="785"/>
        <v>1</v>
      </c>
      <c r="AI364" s="59">
        <f t="shared" si="786"/>
        <v>4.1758461800000006E-3</v>
      </c>
      <c r="AJ364" s="59">
        <f t="shared" si="787"/>
        <v>0</v>
      </c>
      <c r="AK364" s="59">
        <f t="shared" si="788"/>
        <v>0</v>
      </c>
      <c r="AL364" s="59">
        <f t="shared" si="789"/>
        <v>0</v>
      </c>
      <c r="AM364" s="12">
        <f t="shared" si="890"/>
        <v>2.4817516021946706E-2</v>
      </c>
      <c r="AN364" s="12">
        <f t="shared" si="891"/>
        <v>0</v>
      </c>
      <c r="AO364" s="66">
        <f t="shared" si="790"/>
        <v>8.556405678738432E-5</v>
      </c>
      <c r="AP364" s="66">
        <f t="shared" si="791"/>
        <v>5.3194733833980404E-6</v>
      </c>
      <c r="AQ364" s="59">
        <f t="shared" si="792"/>
        <v>1.2174541512275461E-4</v>
      </c>
      <c r="AR364" s="59">
        <f t="shared" si="793"/>
        <v>1.0363412947733496E-4</v>
      </c>
      <c r="AS364" s="59">
        <f t="shared" si="794"/>
        <v>0</v>
      </c>
      <c r="AT364" s="12">
        <f t="shared" si="795"/>
        <v>2.4501252947175835E-2</v>
      </c>
      <c r="AU364" s="59">
        <f t="shared" si="892"/>
        <v>1.2061749168901237E-18</v>
      </c>
      <c r="AV364" s="59">
        <f t="shared" si="893"/>
        <v>0</v>
      </c>
      <c r="AW364" s="70">
        <f t="shared" si="796"/>
        <v>0</v>
      </c>
      <c r="AX364" s="20">
        <f t="shared" si="797"/>
        <v>200000</v>
      </c>
      <c r="AY364" s="20">
        <f t="shared" si="798"/>
        <v>0</v>
      </c>
      <c r="AZ364" s="20">
        <f t="shared" si="799"/>
        <v>0</v>
      </c>
      <c r="BA364" s="20">
        <f t="shared" si="800"/>
        <v>200000</v>
      </c>
      <c r="BB364" s="36">
        <f t="shared" si="801"/>
        <v>1</v>
      </c>
      <c r="BC364" s="36">
        <f t="shared" si="802"/>
        <v>0</v>
      </c>
      <c r="BD364" s="80">
        <f t="shared" si="803"/>
        <v>17.112811357476865</v>
      </c>
      <c r="BE364" s="36">
        <f t="shared" si="804"/>
        <v>0</v>
      </c>
      <c r="BF364" s="36">
        <f t="shared" si="805"/>
        <v>0</v>
      </c>
      <c r="BG364" s="36">
        <f t="shared" si="806"/>
        <v>17.112811357476865</v>
      </c>
      <c r="BH364" s="36">
        <f t="shared" si="807"/>
        <v>1.063894676679608</v>
      </c>
      <c r="BI364" s="36">
        <f t="shared" si="808"/>
        <v>0</v>
      </c>
      <c r="BJ364" s="36">
        <f t="shared" si="809"/>
        <v>0</v>
      </c>
      <c r="BK364" s="36">
        <f t="shared" si="810"/>
        <v>1.063894676679608</v>
      </c>
      <c r="BL364" s="68">
        <f ca="1">IF(OR(AT364=0,E364&gt;ProjTerm),0,VLOOKUP(D364,'Life Events'!$AE$5:$AI$1206,5,FALSE))</f>
        <v>2.3813178599157179E-16</v>
      </c>
      <c r="BM364" s="93">
        <f t="shared" ca="1" si="811"/>
        <v>2.3813178599157179E-16</v>
      </c>
      <c r="BN364" s="93">
        <f t="shared" ca="1" si="812"/>
        <v>5.8345271233422436E-18</v>
      </c>
      <c r="BO364" s="36">
        <f t="shared" ca="1" si="813"/>
        <v>8.8782127702612422E-16</v>
      </c>
      <c r="BP364" s="36">
        <f t="shared" si="814"/>
        <v>7.598733870392632E-3</v>
      </c>
      <c r="BQ364" s="36">
        <f t="shared" si="815"/>
        <v>98.310964525820808</v>
      </c>
      <c r="BR364" s="36">
        <f t="shared" si="816"/>
        <v>154.78110000000001</v>
      </c>
      <c r="BS364" s="36">
        <f t="shared" si="817"/>
        <v>152.16679231367524</v>
      </c>
      <c r="BT364" s="36">
        <f t="shared" si="818"/>
        <v>3.7282770686377287</v>
      </c>
      <c r="BU364" s="70" cm="1">
        <f t="array" ref="BU364">IF(AND(ActInt=1,$J364=0),INDEX(Tbl_FwdNom,$B364-IVP,MATCH(ValnDt,Tbl_FwdNom_Cols)),INDEX(Tbl_FwdNom,$B364,MATCH(StartDt,Tbl_FwdNom_Cols)))</f>
        <v>12.283740163999999</v>
      </c>
      <c r="BV364" s="70" cm="1">
        <f t="array" ref="BV364">INDEX(Tbl_FwdReal,$B364,MATCH(StartDt,Tbl_FwdReal_Cols))</f>
        <v>4.8585488049999999</v>
      </c>
      <c r="BW364" s="70" cm="1">
        <f t="array" ref="BW364">IF(RunType&lt;&gt;"OPN",INDEX(Tbl_FwdReal,$B364,MATCH(ValnDt,Tbl_FwdReal_Cols)),IF(AND($J364=0,ActInt=1),INDEX(Tbl_FwdReal,$B364-IVP,MATCH(ValnDt,Tbl_FwdReal_Cols)),-999))*$K364</f>
        <v>4.8585488049999999</v>
      </c>
      <c r="BX364" s="70">
        <f t="shared" si="819"/>
        <v>4.858548805E-2</v>
      </c>
      <c r="BY364" s="70">
        <f t="shared" si="894"/>
        <v>7.0811502196241882E-2</v>
      </c>
      <c r="BZ364" s="64">
        <f t="shared" si="907"/>
        <v>5.7176817586654938E-3</v>
      </c>
      <c r="CA364" s="70" cm="1">
        <f t="array" ref="CA364">IF($J364=1,CA363*(1+INDEX(Tbl_CPI,$B364,MATCH(IF(RunType="OPN",StartDt,ValnDt),Tbl_CPI_Cols))),0)</f>
        <v>0</v>
      </c>
      <c r="CB364" s="70">
        <f t="shared" si="895"/>
        <v>7.8405345443721375</v>
      </c>
      <c r="CC364" s="70">
        <f t="shared" si="896"/>
        <v>7.4905739673530221</v>
      </c>
      <c r="CD364" s="36">
        <f t="shared" si="820"/>
        <v>40.117419415931991</v>
      </c>
      <c r="CE364" s="36">
        <f t="shared" si="821"/>
        <v>1.5749263004465388</v>
      </c>
      <c r="CF364" s="36">
        <f t="shared" si="822"/>
        <v>0</v>
      </c>
      <c r="CG364" s="36">
        <f t="shared" si="823"/>
        <v>1.0347004578087653</v>
      </c>
      <c r="CH364" s="36">
        <f t="shared" si="824"/>
        <v>0.9956146991140481</v>
      </c>
      <c r="CI364" s="36">
        <f t="shared" si="825"/>
        <v>0</v>
      </c>
      <c r="CJ364" s="36">
        <f t="shared" si="826"/>
        <v>0</v>
      </c>
      <c r="CK364" s="36">
        <f t="shared" si="827"/>
        <v>0</v>
      </c>
      <c r="CL364" s="36">
        <f t="shared" si="828"/>
        <v>3.9085758694717226E-2</v>
      </c>
      <c r="CM364" s="36">
        <f t="shared" si="829"/>
        <v>1.0347004578087653</v>
      </c>
      <c r="CN364" s="36">
        <f t="shared" ca="1" si="830"/>
        <v>14.440830231648354</v>
      </c>
      <c r="CO364" s="20">
        <f t="shared" si="831"/>
        <v>120000</v>
      </c>
      <c r="CP364" s="20">
        <f t="shared" si="832"/>
        <v>2</v>
      </c>
      <c r="CQ364" s="64">
        <f t="shared" si="833"/>
        <v>1.088325339E-2</v>
      </c>
      <c r="CR364" s="64">
        <f t="shared" si="834"/>
        <v>4.8974640255E-2</v>
      </c>
      <c r="CS364" s="36">
        <f t="shared" si="835"/>
        <v>12.435966506619815</v>
      </c>
      <c r="CT364" s="36">
        <f t="shared" si="836"/>
        <v>10.267686814486119</v>
      </c>
      <c r="CU364" s="36">
        <f t="shared" si="837"/>
        <v>0.63833680600776488</v>
      </c>
      <c r="CV364" s="36">
        <f t="shared" si="897"/>
        <v>10.906023620493883</v>
      </c>
      <c r="CW364" s="36">
        <f t="shared" si="838"/>
        <v>0</v>
      </c>
      <c r="CX364" s="36">
        <f t="shared" si="839"/>
        <v>0</v>
      </c>
      <c r="CY364" s="36">
        <f t="shared" si="840"/>
        <v>0</v>
      </c>
      <c r="CZ364" s="36">
        <f t="shared" si="898"/>
        <v>0</v>
      </c>
      <c r="DA364" s="64">
        <f t="shared" si="841"/>
        <v>9.7016653043751067E-3</v>
      </c>
      <c r="DB364" s="70">
        <f t="shared" si="899"/>
        <v>0.99039155263604473</v>
      </c>
      <c r="DC364" s="70">
        <f>PRODUCT($DB$8:DB364)</f>
        <v>2.9842333596357143E-2</v>
      </c>
      <c r="DD364" s="36">
        <f t="shared" si="842"/>
        <v>151.07161383390579</v>
      </c>
      <c r="DE364" s="36">
        <f t="shared" si="843"/>
        <v>1100.6686428285836</v>
      </c>
      <c r="DF364" s="36">
        <f t="shared" si="844"/>
        <v>49.453924657566525</v>
      </c>
      <c r="DG364" s="36">
        <f t="shared" si="845"/>
        <v>0.48080632938868534</v>
      </c>
      <c r="DH364" s="36">
        <f t="shared" ca="1" si="846"/>
        <v>2.3152445768205207E-14</v>
      </c>
      <c r="DI364" s="36">
        <f t="shared" si="847"/>
        <v>53.159638938217498</v>
      </c>
      <c r="DJ364" s="36">
        <f t="shared" ca="1" si="848"/>
        <v>1051.7297862610733</v>
      </c>
      <c r="DK364" s="36">
        <f t="shared" si="849"/>
        <v>0</v>
      </c>
      <c r="DL364" s="36">
        <f t="shared" si="850"/>
        <v>0</v>
      </c>
      <c r="DM364" s="36">
        <f t="shared" ca="1" si="851"/>
        <v>1051.7297862610733</v>
      </c>
      <c r="DN364" s="36">
        <f t="shared" ca="1" si="900"/>
        <v>1051.7297862610772</v>
      </c>
      <c r="DO364" s="64" cm="1">
        <f t="array" ref="DO364">IFERROR(INDEX(Tbl_FwdNom,$B364,MATCH(LIDt,Tbl_FwdNom_Cols,0)),0)</f>
        <v>8.6387351030000001</v>
      </c>
      <c r="DP364" s="64">
        <f t="shared" ca="1" si="901"/>
        <v>8.5768435529999998</v>
      </c>
      <c r="DQ364" s="64">
        <f t="shared" ca="1" si="852"/>
        <v>6.8808963137054757E-3</v>
      </c>
      <c r="DR364" s="70">
        <f t="shared" ca="1" si="853"/>
        <v>0.99316612685880012</v>
      </c>
      <c r="DS364" s="70">
        <f ca="1">PRODUCT($DR$8:DR364)</f>
        <v>3.9245611870755003E-2</v>
      </c>
      <c r="DT364" s="36">
        <f t="shared" ca="1" si="854"/>
        <v>1276.3792937160133</v>
      </c>
      <c r="DU364" s="36">
        <f t="shared" ca="1" si="855"/>
        <v>55.87986584442892</v>
      </c>
      <c r="DV364" s="36">
        <f t="shared" ca="1" si="856"/>
        <v>0.55694815005916698</v>
      </c>
      <c r="DW364" s="36">
        <f t="shared" ca="1" si="857"/>
        <v>2.4854732616929333E-14</v>
      </c>
      <c r="DX364" s="36">
        <f t="shared" ca="1" si="858"/>
        <v>168.102357863306</v>
      </c>
      <c r="DY364" s="36">
        <f t="shared" ca="1" si="859"/>
        <v>1.778449390333523</v>
      </c>
      <c r="DZ364" s="36">
        <f t="shared" ca="1" si="860"/>
        <v>58.434582209544473</v>
      </c>
      <c r="EA364" s="36">
        <f t="shared" ca="1" si="861"/>
        <v>0</v>
      </c>
      <c r="EB364" s="36">
        <f t="shared" ca="1" si="862"/>
        <v>1223.8128851469548</v>
      </c>
      <c r="EC364" s="36">
        <f t="shared" ca="1" si="863"/>
        <v>0</v>
      </c>
      <c r="ED364" s="36">
        <f t="shared" ca="1" si="864"/>
        <v>0</v>
      </c>
      <c r="EE364" s="36">
        <f t="shared" ca="1" si="902"/>
        <v>0</v>
      </c>
      <c r="EF364" s="36">
        <f t="shared" ca="1" si="865"/>
        <v>1223.8128851469548</v>
      </c>
      <c r="EG364" s="64"/>
      <c r="EH364" s="64"/>
      <c r="EI364" s="64"/>
      <c r="EJ364" s="70"/>
      <c r="EK364" s="70"/>
      <c r="EL364" s="70"/>
      <c r="EM364" s="70"/>
      <c r="EN364" s="70"/>
      <c r="EO364" s="36">
        <f t="shared" ca="1" si="866"/>
        <v>10.244244249566094</v>
      </c>
      <c r="EP364" s="36">
        <f t="shared" ca="1" si="867"/>
        <v>0</v>
      </c>
      <c r="EQ364" s="36">
        <f t="shared" si="868"/>
        <v>30.698408676309512</v>
      </c>
      <c r="ER364" s="36">
        <f t="shared" si="869"/>
        <v>0.90556706408844312</v>
      </c>
      <c r="ES364" s="36">
        <f t="shared" si="870"/>
        <v>-0.8269916963011521</v>
      </c>
      <c r="ET364" s="36">
        <f t="shared" ca="1" si="871"/>
        <v>0</v>
      </c>
      <c r="EU364" s="36">
        <f t="shared" ca="1" si="903"/>
        <v>0.90556706408844312</v>
      </c>
      <c r="EV364" s="36">
        <f t="shared" si="872"/>
        <v>0.87751041272427133</v>
      </c>
      <c r="EW364" s="36">
        <f t="shared" si="873"/>
        <v>40.127971517807474</v>
      </c>
      <c r="EX364" s="36">
        <f t="shared" ca="1" si="904"/>
        <v>72.6094576709297</v>
      </c>
      <c r="EY364" s="36">
        <f t="shared" si="874"/>
        <v>0</v>
      </c>
      <c r="EZ364" s="36">
        <f t="shared" si="875"/>
        <v>0</v>
      </c>
      <c r="FA364" s="36">
        <f t="shared" si="876"/>
        <v>0</v>
      </c>
      <c r="FB364" s="36">
        <f t="shared" si="877"/>
        <v>0</v>
      </c>
      <c r="FC364" s="36">
        <f t="shared" si="905"/>
        <v>0</v>
      </c>
      <c r="FD364" s="36">
        <f t="shared" si="878"/>
        <v>0</v>
      </c>
      <c r="FE364" s="36">
        <f t="shared" si="879"/>
        <v>0</v>
      </c>
      <c r="FF364" s="36">
        <f t="shared" si="906"/>
        <v>0</v>
      </c>
      <c r="FG364" s="36">
        <f t="shared" ca="1" si="880"/>
        <v>72.6094576709297</v>
      </c>
      <c r="FH364" s="36">
        <f t="shared" ca="1" si="881"/>
        <v>0.70443265625555163</v>
      </c>
      <c r="FI364" s="36">
        <f t="shared" ca="1" si="882"/>
        <v>-1.1445070750281479</v>
      </c>
      <c r="FJ364" s="36">
        <f t="shared" ca="1" si="883"/>
        <v>83.493976125392606</v>
      </c>
      <c r="FK364" s="36">
        <f t="shared" si="884"/>
        <v>0</v>
      </c>
      <c r="FL364" s="36">
        <f t="shared" si="885"/>
        <v>0</v>
      </c>
      <c r="FM364" s="36">
        <f t="shared" ca="1" si="886"/>
        <v>0</v>
      </c>
      <c r="FN364" s="36">
        <f t="shared" ca="1" si="908"/>
        <v>83.493976125392606</v>
      </c>
    </row>
    <row r="365" spans="2:170" x14ac:dyDescent="0.25">
      <c r="B365" s="2">
        <v>357</v>
      </c>
      <c r="C365" s="2">
        <f t="shared" si="762"/>
        <v>30</v>
      </c>
      <c r="D365" s="2">
        <f t="shared" si="911"/>
        <v>381</v>
      </c>
      <c r="E365" s="2">
        <f t="shared" si="909"/>
        <v>32</v>
      </c>
      <c r="F365" s="189">
        <f t="shared" si="913"/>
        <v>56583</v>
      </c>
      <c r="G365" s="2">
        <f t="shared" si="912"/>
        <v>11</v>
      </c>
      <c r="H365" s="187">
        <f t="shared" si="763"/>
        <v>64.333333333333343</v>
      </c>
      <c r="I365" s="186">
        <f t="shared" si="910"/>
        <v>64</v>
      </c>
      <c r="J365" s="2">
        <f t="shared" si="764"/>
        <v>0</v>
      </c>
      <c r="K365" s="2">
        <f t="shared" si="765"/>
        <v>1</v>
      </c>
      <c r="L365">
        <f t="shared" si="766"/>
        <v>2</v>
      </c>
      <c r="M365" s="190">
        <f t="shared" si="887"/>
        <v>9.0215905500000016E-3</v>
      </c>
      <c r="N365">
        <f t="shared" si="767"/>
        <v>1</v>
      </c>
      <c r="O365">
        <f t="shared" si="768"/>
        <v>100</v>
      </c>
      <c r="P365" s="58">
        <f t="shared" si="769"/>
        <v>4.0597157475000006E-2</v>
      </c>
      <c r="Q365" s="106">
        <f t="shared" si="770"/>
        <v>4.0597157475000006E-2</v>
      </c>
      <c r="R365" s="59">
        <f t="shared" si="771"/>
        <v>4.0597157475000006E-2</v>
      </c>
      <c r="S365" s="32">
        <f t="shared" si="888"/>
        <v>3.4477284798252184E-3</v>
      </c>
      <c r="T365">
        <f t="shared" si="772"/>
        <v>1</v>
      </c>
      <c r="U365" s="32">
        <f t="shared" si="889"/>
        <v>5.7090933000000007E-4</v>
      </c>
      <c r="V365">
        <f t="shared" si="773"/>
        <v>1</v>
      </c>
      <c r="W365">
        <f t="shared" si="774"/>
        <v>100</v>
      </c>
      <c r="X365" s="58">
        <f t="shared" si="775"/>
        <v>2.5690919850000003E-3</v>
      </c>
      <c r="Y365" s="58">
        <f t="shared" si="776"/>
        <v>2.5690919850000003E-3</v>
      </c>
      <c r="Z365" s="32">
        <f t="shared" si="777"/>
        <v>2.5690919850000003E-3</v>
      </c>
      <c r="AA365" s="32">
        <f t="shared" si="778"/>
        <v>2.1434350555848969E-4</v>
      </c>
      <c r="AB365" s="59">
        <f t="shared" si="779"/>
        <v>4.9056245199999996E-3</v>
      </c>
      <c r="AC365" s="59">
        <f t="shared" si="780"/>
        <v>4.9056245199999996E-3</v>
      </c>
      <c r="AD365">
        <f t="shared" si="781"/>
        <v>1</v>
      </c>
      <c r="AE365" s="59">
        <f t="shared" si="782"/>
        <v>4.9056245199999996E-3</v>
      </c>
      <c r="AF365" s="59">
        <f t="shared" si="783"/>
        <v>4.1758461800000006E-3</v>
      </c>
      <c r="AG365" s="59">
        <f t="shared" si="784"/>
        <v>4.1758461800000006E-3</v>
      </c>
      <c r="AH365">
        <f t="shared" si="785"/>
        <v>1</v>
      </c>
      <c r="AI365" s="59">
        <f t="shared" si="786"/>
        <v>4.1758461800000006E-3</v>
      </c>
      <c r="AJ365" s="59">
        <f t="shared" si="787"/>
        <v>0</v>
      </c>
      <c r="AK365" s="59">
        <f t="shared" si="788"/>
        <v>0</v>
      </c>
      <c r="AL365" s="59">
        <f t="shared" si="789"/>
        <v>0</v>
      </c>
      <c r="AM365" s="12">
        <f t="shared" si="890"/>
        <v>2.4501252947175835E-2</v>
      </c>
      <c r="AN365" s="12">
        <f t="shared" si="891"/>
        <v>0</v>
      </c>
      <c r="AO365" s="66">
        <f t="shared" si="790"/>
        <v>8.447366757737969E-5</v>
      </c>
      <c r="AP365" s="66">
        <f t="shared" si="791"/>
        <v>5.2516844472729454E-6</v>
      </c>
      <c r="AQ365" s="59">
        <f t="shared" si="792"/>
        <v>1.2019394722838803E-4</v>
      </c>
      <c r="AR365" s="59">
        <f t="shared" si="793"/>
        <v>1.0231346352467797E-4</v>
      </c>
      <c r="AS365" s="59">
        <f t="shared" si="794"/>
        <v>0</v>
      </c>
      <c r="AT365" s="12">
        <f t="shared" si="795"/>
        <v>2.4189020184398117E-2</v>
      </c>
      <c r="AU365" s="59">
        <f t="shared" si="892"/>
        <v>9.4867690092481638E-20</v>
      </c>
      <c r="AV365" s="59">
        <f t="shared" si="893"/>
        <v>0</v>
      </c>
      <c r="AW365" s="70">
        <f t="shared" si="796"/>
        <v>0</v>
      </c>
      <c r="AX365" s="20">
        <f t="shared" si="797"/>
        <v>200000</v>
      </c>
      <c r="AY365" s="20">
        <f t="shared" si="798"/>
        <v>0</v>
      </c>
      <c r="AZ365" s="20">
        <f t="shared" si="799"/>
        <v>0</v>
      </c>
      <c r="BA365" s="20">
        <f t="shared" si="800"/>
        <v>200000</v>
      </c>
      <c r="BB365" s="36">
        <f t="shared" si="801"/>
        <v>1</v>
      </c>
      <c r="BC365" s="36">
        <f t="shared" si="802"/>
        <v>0</v>
      </c>
      <c r="BD365" s="80">
        <f t="shared" si="803"/>
        <v>16.894733515475938</v>
      </c>
      <c r="BE365" s="36">
        <f t="shared" si="804"/>
        <v>0</v>
      </c>
      <c r="BF365" s="36">
        <f t="shared" si="805"/>
        <v>0</v>
      </c>
      <c r="BG365" s="36">
        <f t="shared" si="806"/>
        <v>16.894733515475938</v>
      </c>
      <c r="BH365" s="36">
        <f t="shared" si="807"/>
        <v>1.050336889454589</v>
      </c>
      <c r="BI365" s="36">
        <f t="shared" si="808"/>
        <v>0</v>
      </c>
      <c r="BJ365" s="36">
        <f t="shared" si="809"/>
        <v>0</v>
      </c>
      <c r="BK365" s="36">
        <f t="shared" si="810"/>
        <v>1.050336889454589</v>
      </c>
      <c r="BL365" s="68">
        <f ca="1">IF(OR(AT365=0,E365&gt;ProjTerm),0,VLOOKUP(D365,'Life Events'!$AE$5:$AI$1206,5,FALSE))</f>
        <v>2.3509714341204152E-16</v>
      </c>
      <c r="BM365" s="93">
        <f t="shared" ca="1" si="811"/>
        <v>2.3509714341204152E-16</v>
      </c>
      <c r="BN365" s="93">
        <f t="shared" ca="1" si="812"/>
        <v>5.6867695472882114E-18</v>
      </c>
      <c r="BO365" s="36">
        <f t="shared" ca="1" si="813"/>
        <v>8.6533748063793824E-16</v>
      </c>
      <c r="BP365" s="36">
        <f t="shared" si="814"/>
        <v>7.5018990809604131E-3</v>
      </c>
      <c r="BQ365" s="36">
        <f t="shared" si="815"/>
        <v>98.310964525820808</v>
      </c>
      <c r="BR365" s="36">
        <f t="shared" si="816"/>
        <v>154.78110000000001</v>
      </c>
      <c r="BS365" s="36">
        <f t="shared" si="817"/>
        <v>152.16679231367524</v>
      </c>
      <c r="BT365" s="36">
        <f t="shared" si="818"/>
        <v>3.6807656106706066</v>
      </c>
      <c r="BU365" s="70" cm="1">
        <f t="array" ref="BU365">IF(AND(ActInt=1,$J365=0),INDEX(Tbl_FwdNom,$B365-IVP,MATCH(ValnDt,Tbl_FwdNom_Cols)),INDEX(Tbl_FwdNom,$B365,MATCH(StartDt,Tbl_FwdNom_Cols)))</f>
        <v>12.277643563</v>
      </c>
      <c r="BV365" s="70" cm="1">
        <f t="array" ref="BV365">INDEX(Tbl_FwdReal,$B365,MATCH(StartDt,Tbl_FwdReal_Cols))</f>
        <v>4.8551204410000004</v>
      </c>
      <c r="BW365" s="70" cm="1">
        <f t="array" ref="BW365">IF(RunType&lt;&gt;"OPN",INDEX(Tbl_FwdReal,$B365,MATCH(ValnDt,Tbl_FwdReal_Cols)),IF(AND($J365=0,ActInt=1),INDEX(Tbl_FwdReal,$B365-IVP,MATCH(ValnDt,Tbl_FwdReal_Cols)),-999))*$K365</f>
        <v>4.8551204410000004</v>
      </c>
      <c r="BX365" s="70">
        <f t="shared" si="819"/>
        <v>4.8551204410000007E-2</v>
      </c>
      <c r="BY365" s="70">
        <f t="shared" si="894"/>
        <v>7.0788370570577186E-2</v>
      </c>
      <c r="BZ365" s="64">
        <f t="shared" si="907"/>
        <v>5.7158712847689142E-3</v>
      </c>
      <c r="CA365" s="70" cm="1">
        <f t="array" ref="CA365">IF($J365=1,CA364*(1+INDEX(Tbl_CPI,$B365,MATCH(IF(RunType="OPN",StartDt,ValnDt),Tbl_CPI_Cols))),0)</f>
        <v>0</v>
      </c>
      <c r="CB365" s="70">
        <f t="shared" si="895"/>
        <v>7.8853500306315532</v>
      </c>
      <c r="CC365" s="70">
        <f t="shared" si="896"/>
        <v>7.4905739673530221</v>
      </c>
      <c r="CD365" s="36">
        <f t="shared" si="820"/>
        <v>40.117419415931991</v>
      </c>
      <c r="CE365" s="36">
        <f t="shared" si="821"/>
        <v>1.5749263004465388</v>
      </c>
      <c r="CF365" s="36">
        <f t="shared" si="822"/>
        <v>0</v>
      </c>
      <c r="CG365" s="36">
        <f t="shared" si="823"/>
        <v>1.0215147083580933</v>
      </c>
      <c r="CH365" s="36">
        <f t="shared" si="824"/>
        <v>0.98292704069769277</v>
      </c>
      <c r="CI365" s="36">
        <f t="shared" si="825"/>
        <v>0</v>
      </c>
      <c r="CJ365" s="36">
        <f t="shared" si="826"/>
        <v>0</v>
      </c>
      <c r="CK365" s="36">
        <f t="shared" si="827"/>
        <v>0</v>
      </c>
      <c r="CL365" s="36">
        <f t="shared" si="828"/>
        <v>3.8587667660400497E-2</v>
      </c>
      <c r="CM365" s="36">
        <f t="shared" si="829"/>
        <v>1.0215147083580933</v>
      </c>
      <c r="CN365" s="36">
        <f t="shared" ca="1" si="830"/>
        <v>14.256802895178961</v>
      </c>
      <c r="CO365" s="20">
        <f t="shared" si="831"/>
        <v>120000</v>
      </c>
      <c r="CP365" s="20">
        <f t="shared" si="832"/>
        <v>2</v>
      </c>
      <c r="CQ365" s="64">
        <f t="shared" si="833"/>
        <v>1.088325339E-2</v>
      </c>
      <c r="CR365" s="64">
        <f t="shared" si="834"/>
        <v>4.8974640255E-2</v>
      </c>
      <c r="CS365" s="36">
        <f t="shared" si="835"/>
        <v>12.277488236608704</v>
      </c>
      <c r="CT365" s="36">
        <f t="shared" si="836"/>
        <v>10.136840109285563</v>
      </c>
      <c r="CU365" s="36">
        <f t="shared" si="837"/>
        <v>0.63020213367275346</v>
      </c>
      <c r="CV365" s="36">
        <f t="shared" si="897"/>
        <v>10.767042242958317</v>
      </c>
      <c r="CW365" s="36">
        <f t="shared" si="838"/>
        <v>0</v>
      </c>
      <c r="CX365" s="36">
        <f t="shared" si="839"/>
        <v>0</v>
      </c>
      <c r="CY365" s="36">
        <f t="shared" si="840"/>
        <v>0</v>
      </c>
      <c r="CZ365" s="36">
        <f t="shared" si="898"/>
        <v>0</v>
      </c>
      <c r="DA365" s="64">
        <f t="shared" si="841"/>
        <v>9.6970965949536581E-3</v>
      </c>
      <c r="DB365" s="70">
        <f t="shared" si="899"/>
        <v>0.99039603399112897</v>
      </c>
      <c r="DC365" s="70">
        <f>PRODUCT($DB$8:DB365)</f>
        <v>2.955572883887234E-2</v>
      </c>
      <c r="DD365" s="36">
        <f t="shared" si="842"/>
        <v>148.85580425533809</v>
      </c>
      <c r="DE365" s="36">
        <f t="shared" si="843"/>
        <v>1094.4471994616529</v>
      </c>
      <c r="DF365" s="36">
        <f t="shared" si="844"/>
        <v>48.883147252515919</v>
      </c>
      <c r="DG365" s="36">
        <f t="shared" si="845"/>
        <v>0.4779668557272721</v>
      </c>
      <c r="DH365" s="36">
        <f t="shared" ca="1" si="846"/>
        <v>2.251161979059098E-14</v>
      </c>
      <c r="DI365" s="36">
        <f t="shared" si="847"/>
        <v>52.643712656796048</v>
      </c>
      <c r="DJ365" s="36">
        <f t="shared" ca="1" si="848"/>
        <v>1046.6402882598993</v>
      </c>
      <c r="DK365" s="36">
        <f t="shared" si="849"/>
        <v>0</v>
      </c>
      <c r="DL365" s="36">
        <f t="shared" si="850"/>
        <v>0</v>
      </c>
      <c r="DM365" s="36">
        <f t="shared" ca="1" si="851"/>
        <v>1046.6402882598993</v>
      </c>
      <c r="DN365" s="36">
        <f t="shared" ca="1" si="900"/>
        <v>1046.6402882599036</v>
      </c>
      <c r="DO365" s="64" cm="1">
        <f t="array" ref="DO365">IFERROR(INDEX(Tbl_FwdNom,$B365,MATCH(LIDt,Tbl_FwdNom_Cols,0)),0)</f>
        <v>8.6370154170000006</v>
      </c>
      <c r="DP365" s="64">
        <f t="shared" ca="1" si="901"/>
        <v>8.5751248469999997</v>
      </c>
      <c r="DQ365" s="64">
        <f t="shared" ca="1" si="852"/>
        <v>6.8795681109194984E-3</v>
      </c>
      <c r="DR365" s="70">
        <f t="shared" ca="1" si="853"/>
        <v>0.9931674369718051</v>
      </c>
      <c r="DS365" s="70">
        <f ca="1">PRODUCT($DR$8:DR365)</f>
        <v>3.8977463754067992E-2</v>
      </c>
      <c r="DT365" s="36">
        <f t="shared" ca="1" si="854"/>
        <v>1268.2654984870239</v>
      </c>
      <c r="DU365" s="36">
        <f t="shared" ca="1" si="855"/>
        <v>55.213958298080122</v>
      </c>
      <c r="DV365" s="36">
        <f t="shared" ca="1" si="856"/>
        <v>0.55327781371078921</v>
      </c>
      <c r="DW365" s="36">
        <f t="shared" ca="1" si="857"/>
        <v>2.416038496220825E-14</v>
      </c>
      <c r="DX365" s="36">
        <f t="shared" ca="1" si="858"/>
        <v>165.57806387316217</v>
      </c>
      <c r="DY365" s="36">
        <f t="shared" ca="1" si="859"/>
        <v>1.7518312198978341</v>
      </c>
      <c r="DZ365" s="36">
        <f t="shared" ca="1" si="860"/>
        <v>57.84689774366592</v>
      </c>
      <c r="EA365" s="36">
        <f t="shared" ca="1" si="861"/>
        <v>0</v>
      </c>
      <c r="EB365" s="36">
        <f t="shared" ca="1" si="862"/>
        <v>1216.946844061795</v>
      </c>
      <c r="EC365" s="36">
        <f t="shared" ca="1" si="863"/>
        <v>0</v>
      </c>
      <c r="ED365" s="36">
        <f t="shared" ca="1" si="864"/>
        <v>0</v>
      </c>
      <c r="EE365" s="36">
        <f t="shared" ca="1" si="902"/>
        <v>0</v>
      </c>
      <c r="EF365" s="36">
        <f t="shared" ca="1" si="865"/>
        <v>1216.946844061795</v>
      </c>
      <c r="EG365" s="64"/>
      <c r="EH365" s="64"/>
      <c r="EI365" s="64"/>
      <c r="EJ365" s="70"/>
      <c r="EK365" s="70"/>
      <c r="EL365" s="70"/>
      <c r="EM365" s="70"/>
      <c r="EN365" s="70"/>
      <c r="EO365" s="36">
        <f t="shared" ca="1" si="866"/>
        <v>10.188819602363477</v>
      </c>
      <c r="EP365" s="36">
        <f t="shared" ca="1" si="867"/>
        <v>0</v>
      </c>
      <c r="EQ365" s="36">
        <f t="shared" si="868"/>
        <v>30.517114634289495</v>
      </c>
      <c r="ER365" s="36">
        <f t="shared" si="869"/>
        <v>0.89228485888973053</v>
      </c>
      <c r="ES365" s="36">
        <f t="shared" si="870"/>
        <v>-0.81486197798044413</v>
      </c>
      <c r="ET365" s="36">
        <f t="shared" ca="1" si="871"/>
        <v>0</v>
      </c>
      <c r="EU365" s="36">
        <f t="shared" ca="1" si="903"/>
        <v>0.89228485888973053</v>
      </c>
      <c r="EV365" s="36">
        <f t="shared" si="872"/>
        <v>0.86899397632274489</v>
      </c>
      <c r="EW365" s="36">
        <f t="shared" si="873"/>
        <v>39.890989782655133</v>
      </c>
      <c r="EX365" s="36">
        <f t="shared" ca="1" si="904"/>
        <v>72.169383252157104</v>
      </c>
      <c r="EY365" s="36">
        <f t="shared" si="874"/>
        <v>0</v>
      </c>
      <c r="EZ365" s="36">
        <f t="shared" si="875"/>
        <v>0</v>
      </c>
      <c r="FA365" s="36">
        <f t="shared" si="876"/>
        <v>0</v>
      </c>
      <c r="FB365" s="36">
        <f t="shared" si="877"/>
        <v>0</v>
      </c>
      <c r="FC365" s="36">
        <f t="shared" si="905"/>
        <v>0</v>
      </c>
      <c r="FD365" s="36">
        <f t="shared" si="878"/>
        <v>0</v>
      </c>
      <c r="FE365" s="36">
        <f t="shared" si="879"/>
        <v>0</v>
      </c>
      <c r="FF365" s="36">
        <f t="shared" si="906"/>
        <v>0</v>
      </c>
      <c r="FG365" s="36">
        <f t="shared" ca="1" si="880"/>
        <v>72.169383252157104</v>
      </c>
      <c r="FH365" s="36">
        <f t="shared" ca="1" si="881"/>
        <v>0.69983348059439821</v>
      </c>
      <c r="FI365" s="36">
        <f t="shared" ca="1" si="882"/>
        <v>-1.1299241395791937</v>
      </c>
      <c r="FJ365" s="36">
        <f t="shared" ca="1" si="883"/>
        <v>82.938454481419541</v>
      </c>
      <c r="FK365" s="36">
        <f t="shared" si="884"/>
        <v>0</v>
      </c>
      <c r="FL365" s="36">
        <f t="shared" si="885"/>
        <v>0</v>
      </c>
      <c r="FM365" s="36">
        <f t="shared" ca="1" si="886"/>
        <v>0</v>
      </c>
      <c r="FN365" s="36">
        <f t="shared" ca="1" si="908"/>
        <v>82.938454481419541</v>
      </c>
    </row>
    <row r="366" spans="2:170" x14ac:dyDescent="0.25">
      <c r="B366" s="2">
        <v>358</v>
      </c>
      <c r="C366" s="2">
        <f t="shared" si="762"/>
        <v>30</v>
      </c>
      <c r="D366" s="2">
        <f t="shared" si="911"/>
        <v>382</v>
      </c>
      <c r="E366" s="2">
        <f t="shared" si="909"/>
        <v>32</v>
      </c>
      <c r="F366" s="189">
        <f t="shared" si="913"/>
        <v>56614</v>
      </c>
      <c r="G366" s="2">
        <f t="shared" si="912"/>
        <v>12</v>
      </c>
      <c r="H366" s="187">
        <f t="shared" si="763"/>
        <v>64.416666666666671</v>
      </c>
      <c r="I366" s="186">
        <f t="shared" si="910"/>
        <v>64</v>
      </c>
      <c r="J366" s="2">
        <f t="shared" si="764"/>
        <v>0</v>
      </c>
      <c r="K366" s="2">
        <f t="shared" si="765"/>
        <v>1</v>
      </c>
      <c r="L366">
        <f t="shared" si="766"/>
        <v>2</v>
      </c>
      <c r="M366" s="190">
        <f t="shared" si="887"/>
        <v>9.0215905500000016E-3</v>
      </c>
      <c r="N366">
        <f t="shared" si="767"/>
        <v>1</v>
      </c>
      <c r="O366">
        <f t="shared" si="768"/>
        <v>100</v>
      </c>
      <c r="P366" s="58">
        <f t="shared" si="769"/>
        <v>4.0597157475000006E-2</v>
      </c>
      <c r="Q366" s="106">
        <f t="shared" si="770"/>
        <v>4.0597157475000006E-2</v>
      </c>
      <c r="R366" s="59">
        <f t="shared" si="771"/>
        <v>4.0597157475000006E-2</v>
      </c>
      <c r="S366" s="32">
        <f t="shared" si="888"/>
        <v>3.4477284798252184E-3</v>
      </c>
      <c r="T366">
        <f t="shared" si="772"/>
        <v>1</v>
      </c>
      <c r="U366" s="32">
        <f t="shared" si="889"/>
        <v>5.7090933000000007E-4</v>
      </c>
      <c r="V366">
        <f t="shared" si="773"/>
        <v>1</v>
      </c>
      <c r="W366">
        <f t="shared" si="774"/>
        <v>100</v>
      </c>
      <c r="X366" s="58">
        <f t="shared" si="775"/>
        <v>2.5690919850000003E-3</v>
      </c>
      <c r="Y366" s="58">
        <f t="shared" si="776"/>
        <v>2.5690919850000003E-3</v>
      </c>
      <c r="Z366" s="32">
        <f t="shared" si="777"/>
        <v>2.5690919850000003E-3</v>
      </c>
      <c r="AA366" s="32">
        <f t="shared" si="778"/>
        <v>2.1434350555848969E-4</v>
      </c>
      <c r="AB366" s="59">
        <f t="shared" si="779"/>
        <v>4.9056245199999996E-3</v>
      </c>
      <c r="AC366" s="59">
        <f t="shared" si="780"/>
        <v>4.9056245199999996E-3</v>
      </c>
      <c r="AD366">
        <f t="shared" si="781"/>
        <v>1</v>
      </c>
      <c r="AE366" s="59">
        <f t="shared" si="782"/>
        <v>4.9056245199999996E-3</v>
      </c>
      <c r="AF366" s="59">
        <f t="shared" si="783"/>
        <v>4.1758461800000006E-3</v>
      </c>
      <c r="AG366" s="59">
        <f t="shared" si="784"/>
        <v>4.1758461800000006E-3</v>
      </c>
      <c r="AH366">
        <f t="shared" si="785"/>
        <v>1</v>
      </c>
      <c r="AI366" s="59">
        <f t="shared" si="786"/>
        <v>4.1758461800000006E-3</v>
      </c>
      <c r="AJ366" s="59">
        <f t="shared" si="787"/>
        <v>0</v>
      </c>
      <c r="AK366" s="59">
        <f t="shared" si="788"/>
        <v>0</v>
      </c>
      <c r="AL366" s="59">
        <f t="shared" si="789"/>
        <v>0</v>
      </c>
      <c r="AM366" s="12">
        <f t="shared" si="890"/>
        <v>2.4189020184398117E-2</v>
      </c>
      <c r="AN366" s="12">
        <f t="shared" si="891"/>
        <v>0</v>
      </c>
      <c r="AO366" s="66">
        <f t="shared" si="790"/>
        <v>8.3397173788816442E-5</v>
      </c>
      <c r="AP366" s="66">
        <f t="shared" si="791"/>
        <v>5.1847593823489574E-6</v>
      </c>
      <c r="AQ366" s="59">
        <f t="shared" si="792"/>
        <v>1.1866225053135831E-4</v>
      </c>
      <c r="AR366" s="59">
        <f t="shared" si="793"/>
        <v>1.0100962753496179E-4</v>
      </c>
      <c r="AS366" s="59">
        <f t="shared" si="794"/>
        <v>0</v>
      </c>
      <c r="AT366" s="12">
        <f t="shared" si="795"/>
        <v>2.3880766373160632E-2</v>
      </c>
      <c r="AU366" s="59">
        <f t="shared" si="892"/>
        <v>6.5052130349130266E-19</v>
      </c>
      <c r="AV366" s="59">
        <f t="shared" si="893"/>
        <v>0</v>
      </c>
      <c r="AW366" s="70">
        <f t="shared" si="796"/>
        <v>0</v>
      </c>
      <c r="AX366" s="20">
        <f t="shared" si="797"/>
        <v>200000</v>
      </c>
      <c r="AY366" s="20">
        <f t="shared" si="798"/>
        <v>0</v>
      </c>
      <c r="AZ366" s="20">
        <f t="shared" si="799"/>
        <v>0</v>
      </c>
      <c r="BA366" s="20">
        <f t="shared" si="800"/>
        <v>200000</v>
      </c>
      <c r="BB366" s="36">
        <f t="shared" si="801"/>
        <v>1</v>
      </c>
      <c r="BC366" s="36">
        <f t="shared" si="802"/>
        <v>0</v>
      </c>
      <c r="BD366" s="80">
        <f t="shared" si="803"/>
        <v>16.679434757763289</v>
      </c>
      <c r="BE366" s="36">
        <f t="shared" si="804"/>
        <v>0</v>
      </c>
      <c r="BF366" s="36">
        <f t="shared" si="805"/>
        <v>0</v>
      </c>
      <c r="BG366" s="36">
        <f t="shared" si="806"/>
        <v>16.679434757763289</v>
      </c>
      <c r="BH366" s="36">
        <f t="shared" si="807"/>
        <v>1.0369518764697916</v>
      </c>
      <c r="BI366" s="36">
        <f t="shared" si="808"/>
        <v>0</v>
      </c>
      <c r="BJ366" s="36">
        <f t="shared" si="809"/>
        <v>0</v>
      </c>
      <c r="BK366" s="36">
        <f t="shared" si="810"/>
        <v>1.0369518764697916</v>
      </c>
      <c r="BL366" s="68">
        <f ca="1">IF(OR(AT366=0,E366&gt;ProjTerm),0,VLOOKUP(D366,'Life Events'!$AE$5:$AI$1206,5,FALSE))</f>
        <v>2.3210117292975841E-16</v>
      </c>
      <c r="BM366" s="93">
        <f t="shared" ca="1" si="811"/>
        <v>2.3210117292975841E-16</v>
      </c>
      <c r="BN366" s="93">
        <f t="shared" ca="1" si="812"/>
        <v>5.542753885672115E-18</v>
      </c>
      <c r="BO366" s="36">
        <f t="shared" ca="1" si="813"/>
        <v>8.4342307936688523E-16</v>
      </c>
      <c r="BP366" s="36">
        <f t="shared" si="814"/>
        <v>7.406298309800754E-3</v>
      </c>
      <c r="BQ366" s="36">
        <f t="shared" si="815"/>
        <v>98.310964525820808</v>
      </c>
      <c r="BR366" s="36">
        <f t="shared" si="816"/>
        <v>154.78110000000001</v>
      </c>
      <c r="BS366" s="36">
        <f t="shared" si="817"/>
        <v>152.16679231367524</v>
      </c>
      <c r="BT366" s="36">
        <f t="shared" si="818"/>
        <v>3.6338596169961335</v>
      </c>
      <c r="BU366" s="70" cm="1">
        <f t="array" ref="BU366">IF(AND(ActInt=1,$J366=0),INDEX(Tbl_FwdNom,$B366-IVP,MATCH(ValnDt,Tbl_FwdNom_Cols)),INDEX(Tbl_FwdNom,$B366,MATCH(StartDt,Tbl_FwdNom_Cols)))</f>
        <v>12.271547292999999</v>
      </c>
      <c r="BV366" s="70" cm="1">
        <f t="array" ref="BV366">INDEX(Tbl_FwdReal,$B366,MATCH(StartDt,Tbl_FwdReal_Cols))</f>
        <v>4.8516921890000004</v>
      </c>
      <c r="BW366" s="70" cm="1">
        <f t="array" ref="BW366">IF(RunType&lt;&gt;"OPN",INDEX(Tbl_FwdReal,$B366,MATCH(ValnDt,Tbl_FwdReal_Cols)),IF(AND($J366=0,ActInt=1),INDEX(Tbl_FwdReal,$B366-IVP,MATCH(ValnDt,Tbl_FwdReal_Cols)),-999))*$K366</f>
        <v>4.8516921890000004</v>
      </c>
      <c r="BX366" s="70">
        <f t="shared" si="819"/>
        <v>4.8516921890000002E-2</v>
      </c>
      <c r="BY366" s="70">
        <f t="shared" si="894"/>
        <v>7.0765239445305106E-2</v>
      </c>
      <c r="BZ366" s="64">
        <f t="shared" si="907"/>
        <v>5.7140608141865723E-3</v>
      </c>
      <c r="CA366" s="70" cm="1">
        <f t="array" ref="CA366">IF($J366=1,CA365*(1+INDEX(Tbl_CPI,$B366,MATCH(IF(RunType="OPN",StartDt,ValnDt),Tbl_CPI_Cols))),0)</f>
        <v>0</v>
      </c>
      <c r="CB366" s="70">
        <f t="shared" si="895"/>
        <v>7.9304074002477298</v>
      </c>
      <c r="CC366" s="70">
        <f t="shared" si="896"/>
        <v>7.4905739673530221</v>
      </c>
      <c r="CD366" s="36">
        <f t="shared" si="820"/>
        <v>40.117419415931991</v>
      </c>
      <c r="CE366" s="36">
        <f t="shared" si="821"/>
        <v>1.5749263004465388</v>
      </c>
      <c r="CF366" s="36">
        <f t="shared" si="822"/>
        <v>0</v>
      </c>
      <c r="CG366" s="36">
        <f t="shared" si="823"/>
        <v>1.0084969920683846</v>
      </c>
      <c r="CH366" s="36">
        <f t="shared" si="824"/>
        <v>0.97040106799794379</v>
      </c>
      <c r="CI366" s="36">
        <f t="shared" si="825"/>
        <v>0</v>
      </c>
      <c r="CJ366" s="36">
        <f t="shared" si="826"/>
        <v>0</v>
      </c>
      <c r="CK366" s="36">
        <f t="shared" si="827"/>
        <v>0</v>
      </c>
      <c r="CL366" s="36">
        <f t="shared" si="828"/>
        <v>3.8095924070440781E-2</v>
      </c>
      <c r="CM366" s="36">
        <f t="shared" si="829"/>
        <v>1.0084969920683846</v>
      </c>
      <c r="CN366" s="36">
        <f t="shared" ca="1" si="830"/>
        <v>14.075120718927145</v>
      </c>
      <c r="CO366" s="20">
        <f t="shared" si="831"/>
        <v>120000</v>
      </c>
      <c r="CP366" s="20">
        <f t="shared" si="832"/>
        <v>2</v>
      </c>
      <c r="CQ366" s="64">
        <f t="shared" si="833"/>
        <v>1.088325339E-2</v>
      </c>
      <c r="CR366" s="64">
        <f t="shared" si="834"/>
        <v>4.8974640255E-2</v>
      </c>
      <c r="CS366" s="36">
        <f t="shared" si="835"/>
        <v>12.121029541196185</v>
      </c>
      <c r="CT366" s="36">
        <f t="shared" si="836"/>
        <v>10.007660854657972</v>
      </c>
      <c r="CU366" s="36">
        <f t="shared" si="837"/>
        <v>0.62217112588187484</v>
      </c>
      <c r="CV366" s="36">
        <f t="shared" si="897"/>
        <v>10.629831980539848</v>
      </c>
      <c r="CW366" s="36">
        <f t="shared" si="838"/>
        <v>0</v>
      </c>
      <c r="CX366" s="36">
        <f t="shared" si="839"/>
        <v>0</v>
      </c>
      <c r="CY366" s="36">
        <f t="shared" si="840"/>
        <v>0</v>
      </c>
      <c r="CZ366" s="36">
        <f t="shared" si="898"/>
        <v>0</v>
      </c>
      <c r="DA366" s="64">
        <f t="shared" si="841"/>
        <v>9.6925279061872427E-3</v>
      </c>
      <c r="DB366" s="70">
        <f t="shared" si="899"/>
        <v>0.99040051536650786</v>
      </c>
      <c r="DC366" s="70">
        <f>PRODUCT($DB$8:DB366)</f>
        <v>2.9272009074051922E-2</v>
      </c>
      <c r="DD366" s="36">
        <f t="shared" si="842"/>
        <v>146.66473367508476</v>
      </c>
      <c r="DE366" s="36">
        <f t="shared" si="843"/>
        <v>1088.37572472652</v>
      </c>
      <c r="DF366" s="36">
        <f t="shared" si="844"/>
        <v>48.319996644933397</v>
      </c>
      <c r="DG366" s="36">
        <f t="shared" si="845"/>
        <v>0.47519326450484051</v>
      </c>
      <c r="DH366" s="36">
        <f t="shared" ca="1" si="846"/>
        <v>2.1886391214257877E-14</v>
      </c>
      <c r="DI366" s="36">
        <f t="shared" si="847"/>
        <v>52.135691433500028</v>
      </c>
      <c r="DJ366" s="36">
        <f t="shared" ca="1" si="848"/>
        <v>1041.6914858653636</v>
      </c>
      <c r="DK366" s="36">
        <f t="shared" si="849"/>
        <v>0</v>
      </c>
      <c r="DL366" s="36">
        <f t="shared" si="850"/>
        <v>0</v>
      </c>
      <c r="DM366" s="36">
        <f t="shared" ca="1" si="851"/>
        <v>1041.6914858653636</v>
      </c>
      <c r="DN366" s="36">
        <f t="shared" ca="1" si="900"/>
        <v>1041.6914858653681</v>
      </c>
      <c r="DO366" s="64" cm="1">
        <f t="array" ref="DO366">IFERROR(INDEX(Tbl_FwdNom,$B366,MATCH(LIDt,Tbl_FwdNom_Cols,0)),0)</f>
        <v>8.6352957579999998</v>
      </c>
      <c r="DP366" s="64">
        <f t="shared" ca="1" si="901"/>
        <v>8.573406168</v>
      </c>
      <c r="DQ366" s="64">
        <f t="shared" ca="1" si="852"/>
        <v>6.878239909726469E-3</v>
      </c>
      <c r="DR366" s="70">
        <f t="shared" ca="1" si="853"/>
        <v>0.99316874708669522</v>
      </c>
      <c r="DS366" s="70">
        <f ca="1">PRODUCT($DR$8:DR366)</f>
        <v>3.8711198841244784E-2</v>
      </c>
      <c r="DT366" s="36">
        <f t="shared" ca="1" si="854"/>
        <v>1260.3094980970832</v>
      </c>
      <c r="DU366" s="36">
        <f t="shared" ca="1" si="855"/>
        <v>54.556781273150158</v>
      </c>
      <c r="DV366" s="36">
        <f t="shared" ca="1" si="856"/>
        <v>0.54967709294042022</v>
      </c>
      <c r="DW366" s="36">
        <f t="shared" ca="1" si="857"/>
        <v>2.3483142806922782E-14</v>
      </c>
      <c r="DX366" s="36">
        <f t="shared" ca="1" si="858"/>
        <v>163.08308990327367</v>
      </c>
      <c r="DY366" s="36">
        <f t="shared" ca="1" si="859"/>
        <v>1.72552277833386</v>
      </c>
      <c r="DZ366" s="36">
        <f t="shared" ca="1" si="860"/>
        <v>57.267706865027982</v>
      </c>
      <c r="EA366" s="36">
        <f t="shared" ca="1" si="861"/>
        <v>0</v>
      </c>
      <c r="EB366" s="36">
        <f t="shared" ca="1" si="862"/>
        <v>1210.2267420173812</v>
      </c>
      <c r="EC366" s="36">
        <f t="shared" ca="1" si="863"/>
        <v>0</v>
      </c>
      <c r="ED366" s="36">
        <f t="shared" ca="1" si="864"/>
        <v>0</v>
      </c>
      <c r="EE366" s="36">
        <f t="shared" ca="1" si="902"/>
        <v>0</v>
      </c>
      <c r="EF366" s="36">
        <f t="shared" ca="1" si="865"/>
        <v>1210.2267420173812</v>
      </c>
      <c r="EG366" s="64"/>
      <c r="EH366" s="64"/>
      <c r="EI366" s="64"/>
      <c r="EJ366" s="70"/>
      <c r="EK366" s="70"/>
      <c r="EL366" s="70"/>
      <c r="EM366" s="70"/>
      <c r="EN366" s="70"/>
      <c r="EO366" s="36">
        <f t="shared" ca="1" si="866"/>
        <v>10.134815316460006</v>
      </c>
      <c r="EP366" s="36">
        <f t="shared" ca="1" si="867"/>
        <v>0</v>
      </c>
      <c r="EQ366" s="36">
        <f t="shared" si="868"/>
        <v>30.340027038634318</v>
      </c>
      <c r="ER366" s="36">
        <f t="shared" si="869"/>
        <v>0.87915094642122382</v>
      </c>
      <c r="ES366" s="36">
        <f t="shared" si="870"/>
        <v>-0.8028676851421388</v>
      </c>
      <c r="ET366" s="36">
        <f t="shared" ca="1" si="871"/>
        <v>0</v>
      </c>
      <c r="EU366" s="36">
        <f t="shared" ca="1" si="903"/>
        <v>0.87915094642122382</v>
      </c>
      <c r="EV366" s="36">
        <f t="shared" si="872"/>
        <v>0.86060802934809966</v>
      </c>
      <c r="EW366" s="36">
        <f t="shared" si="873"/>
        <v>39.659506578768678</v>
      </c>
      <c r="EX366" s="36">
        <f t="shared" ca="1" si="904"/>
        <v>71.739292593172308</v>
      </c>
      <c r="EY366" s="36">
        <f t="shared" si="874"/>
        <v>0</v>
      </c>
      <c r="EZ366" s="36">
        <f t="shared" si="875"/>
        <v>0</v>
      </c>
      <c r="FA366" s="36">
        <f t="shared" si="876"/>
        <v>0</v>
      </c>
      <c r="FB366" s="36">
        <f t="shared" si="877"/>
        <v>0</v>
      </c>
      <c r="FC366" s="36">
        <f t="shared" si="905"/>
        <v>0</v>
      </c>
      <c r="FD366" s="36">
        <f t="shared" si="878"/>
        <v>0</v>
      </c>
      <c r="FE366" s="36">
        <f t="shared" si="879"/>
        <v>0</v>
      </c>
      <c r="FF366" s="36">
        <f t="shared" si="906"/>
        <v>0</v>
      </c>
      <c r="FG366" s="36">
        <f t="shared" ca="1" si="880"/>
        <v>71.739292593172308</v>
      </c>
      <c r="FH366" s="36">
        <f t="shared" ca="1" si="881"/>
        <v>0.69533509542945438</v>
      </c>
      <c r="FI366" s="36">
        <f t="shared" ca="1" si="882"/>
        <v>-1.1155270633490042</v>
      </c>
      <c r="FJ366" s="36">
        <f t="shared" ca="1" si="883"/>
        <v>82.393398005735662</v>
      </c>
      <c r="FK366" s="36">
        <f t="shared" si="884"/>
        <v>0</v>
      </c>
      <c r="FL366" s="36">
        <f t="shared" si="885"/>
        <v>0</v>
      </c>
      <c r="FM366" s="36">
        <f t="shared" ca="1" si="886"/>
        <v>0</v>
      </c>
      <c r="FN366" s="36">
        <f t="shared" ca="1" si="908"/>
        <v>82.393398005735662</v>
      </c>
    </row>
    <row r="367" spans="2:170" x14ac:dyDescent="0.25">
      <c r="B367" s="2">
        <v>359</v>
      </c>
      <c r="C367" s="2">
        <f t="shared" si="762"/>
        <v>30</v>
      </c>
      <c r="D367" s="2">
        <f t="shared" si="911"/>
        <v>383</v>
      </c>
      <c r="E367" s="2">
        <f t="shared" si="909"/>
        <v>32</v>
      </c>
      <c r="F367" s="189">
        <f t="shared" si="913"/>
        <v>56645</v>
      </c>
      <c r="G367" s="2">
        <f t="shared" si="912"/>
        <v>1</v>
      </c>
      <c r="H367" s="187">
        <f t="shared" si="763"/>
        <v>64.5</v>
      </c>
      <c r="I367" s="186">
        <f t="shared" si="910"/>
        <v>64</v>
      </c>
      <c r="J367" s="2">
        <f t="shared" si="764"/>
        <v>0</v>
      </c>
      <c r="K367" s="2">
        <f t="shared" si="765"/>
        <v>1</v>
      </c>
      <c r="L367">
        <f t="shared" si="766"/>
        <v>2</v>
      </c>
      <c r="M367" s="190">
        <f t="shared" si="887"/>
        <v>9.0215905500000016E-3</v>
      </c>
      <c r="N367">
        <f t="shared" si="767"/>
        <v>1</v>
      </c>
      <c r="O367">
        <f t="shared" si="768"/>
        <v>100</v>
      </c>
      <c r="P367" s="58">
        <f t="shared" si="769"/>
        <v>4.0597157475000006E-2</v>
      </c>
      <c r="Q367" s="106">
        <f t="shared" si="770"/>
        <v>4.0597157475000006E-2</v>
      </c>
      <c r="R367" s="59">
        <f t="shared" si="771"/>
        <v>4.0597157475000006E-2</v>
      </c>
      <c r="S367" s="32">
        <f t="shared" si="888"/>
        <v>3.4477284798252184E-3</v>
      </c>
      <c r="T367">
        <f t="shared" si="772"/>
        <v>1</v>
      </c>
      <c r="U367" s="32">
        <f t="shared" si="889"/>
        <v>5.7090933000000007E-4</v>
      </c>
      <c r="V367">
        <f t="shared" si="773"/>
        <v>1</v>
      </c>
      <c r="W367">
        <f t="shared" si="774"/>
        <v>100</v>
      </c>
      <c r="X367" s="58">
        <f t="shared" si="775"/>
        <v>2.5690919850000003E-3</v>
      </c>
      <c r="Y367" s="58">
        <f t="shared" si="776"/>
        <v>2.5690919850000003E-3</v>
      </c>
      <c r="Z367" s="32">
        <f t="shared" si="777"/>
        <v>2.5690919850000003E-3</v>
      </c>
      <c r="AA367" s="32">
        <f t="shared" si="778"/>
        <v>2.1434350555848969E-4</v>
      </c>
      <c r="AB367" s="59">
        <f t="shared" si="779"/>
        <v>4.9056245199999996E-3</v>
      </c>
      <c r="AC367" s="59">
        <f t="shared" si="780"/>
        <v>4.9056245199999996E-3</v>
      </c>
      <c r="AD367">
        <f t="shared" si="781"/>
        <v>1</v>
      </c>
      <c r="AE367" s="59">
        <f t="shared" si="782"/>
        <v>4.9056245199999996E-3</v>
      </c>
      <c r="AF367" s="59">
        <f t="shared" si="783"/>
        <v>4.1758461800000006E-3</v>
      </c>
      <c r="AG367" s="59">
        <f t="shared" si="784"/>
        <v>4.1758461800000006E-3</v>
      </c>
      <c r="AH367">
        <f t="shared" si="785"/>
        <v>1</v>
      </c>
      <c r="AI367" s="59">
        <f t="shared" si="786"/>
        <v>4.1758461800000006E-3</v>
      </c>
      <c r="AJ367" s="59">
        <f t="shared" si="787"/>
        <v>0</v>
      </c>
      <c r="AK367" s="59">
        <f t="shared" si="788"/>
        <v>0</v>
      </c>
      <c r="AL367" s="59">
        <f t="shared" si="789"/>
        <v>0</v>
      </c>
      <c r="AM367" s="12">
        <f t="shared" si="890"/>
        <v>2.3880766373160632E-2</v>
      </c>
      <c r="AN367" s="12">
        <f t="shared" si="891"/>
        <v>0</v>
      </c>
      <c r="AO367" s="66">
        <f t="shared" si="790"/>
        <v>8.2334398344798297E-5</v>
      </c>
      <c r="AP367" s="66">
        <f t="shared" si="791"/>
        <v>5.1186871798465493E-6</v>
      </c>
      <c r="AQ367" s="59">
        <f t="shared" si="792"/>
        <v>1.1715007307656826E-4</v>
      </c>
      <c r="AR367" s="59">
        <f t="shared" si="793"/>
        <v>9.9722407034835299E-5</v>
      </c>
      <c r="AS367" s="59">
        <f t="shared" si="794"/>
        <v>0</v>
      </c>
      <c r="AT367" s="12">
        <f t="shared" si="795"/>
        <v>2.3576440807524583E-2</v>
      </c>
      <c r="AU367" s="59">
        <f t="shared" si="892"/>
        <v>0</v>
      </c>
      <c r="AV367" s="59">
        <f t="shared" si="893"/>
        <v>-1.1248597539537109E-18</v>
      </c>
      <c r="AW367" s="70">
        <f t="shared" si="796"/>
        <v>0</v>
      </c>
      <c r="AX367" s="20">
        <f t="shared" si="797"/>
        <v>200000</v>
      </c>
      <c r="AY367" s="20">
        <f t="shared" si="798"/>
        <v>0</v>
      </c>
      <c r="AZ367" s="20">
        <f t="shared" si="799"/>
        <v>0</v>
      </c>
      <c r="BA367" s="20">
        <f t="shared" si="800"/>
        <v>200000</v>
      </c>
      <c r="BB367" s="36">
        <f t="shared" si="801"/>
        <v>1</v>
      </c>
      <c r="BC367" s="36">
        <f t="shared" si="802"/>
        <v>0</v>
      </c>
      <c r="BD367" s="80">
        <f t="shared" si="803"/>
        <v>16.46687966895966</v>
      </c>
      <c r="BE367" s="36">
        <f t="shared" si="804"/>
        <v>0</v>
      </c>
      <c r="BF367" s="36">
        <f t="shared" si="805"/>
        <v>0</v>
      </c>
      <c r="BG367" s="36">
        <f t="shared" si="806"/>
        <v>16.46687966895966</v>
      </c>
      <c r="BH367" s="36">
        <f t="shared" si="807"/>
        <v>1.0237374359693099</v>
      </c>
      <c r="BI367" s="36">
        <f t="shared" si="808"/>
        <v>0</v>
      </c>
      <c r="BJ367" s="36">
        <f t="shared" si="809"/>
        <v>0</v>
      </c>
      <c r="BK367" s="36">
        <f t="shared" si="810"/>
        <v>1.0237374359693099</v>
      </c>
      <c r="BL367" s="68">
        <f ca="1">IF(OR(AT367=0,E367&gt;ProjTerm),0,VLOOKUP(D367,'Life Events'!$AE$5:$AI$1206,5,FALSE))</f>
        <v>2.2914338172520039E-16</v>
      </c>
      <c r="BM367" s="93">
        <f t="shared" ca="1" si="811"/>
        <v>2.2914338172520039E-16</v>
      </c>
      <c r="BN367" s="93">
        <f t="shared" ca="1" si="812"/>
        <v>5.4023853756801967E-18</v>
      </c>
      <c r="BO367" s="36">
        <f t="shared" ca="1" si="813"/>
        <v>8.2206365345956491E-16</v>
      </c>
      <c r="BP367" s="36">
        <f t="shared" si="814"/>
        <v>7.311915831149123E-3</v>
      </c>
      <c r="BQ367" s="36">
        <f t="shared" si="815"/>
        <v>98.310964525820808</v>
      </c>
      <c r="BR367" s="36">
        <f t="shared" si="816"/>
        <v>154.78110000000001</v>
      </c>
      <c r="BS367" s="36">
        <f t="shared" si="817"/>
        <v>152.16679231367524</v>
      </c>
      <c r="BT367" s="36">
        <f t="shared" si="818"/>
        <v>3.5875513718542509</v>
      </c>
      <c r="BU367" s="70" cm="1">
        <f t="array" ref="BU367">IF(AND(ActInt=1,$J367=0),INDEX(Tbl_FwdNom,$B367-IVP,MATCH(ValnDt,Tbl_FwdNom_Cols)),INDEX(Tbl_FwdNom,$B367,MATCH(StartDt,Tbl_FwdNom_Cols)))</f>
        <v>12.265451354</v>
      </c>
      <c r="BV367" s="70" cm="1">
        <f t="array" ref="BV367">INDEX(Tbl_FwdReal,$B367,MATCH(StartDt,Tbl_FwdReal_Cols))</f>
        <v>4.848264049</v>
      </c>
      <c r="BW367" s="70" cm="1">
        <f t="array" ref="BW367">IF(RunType&lt;&gt;"OPN",INDEX(Tbl_FwdReal,$B367,MATCH(ValnDt,Tbl_FwdReal_Cols)),IF(AND($J367=0,ActInt=1),INDEX(Tbl_FwdReal,$B367-IVP,MATCH(ValnDt,Tbl_FwdReal_Cols)),-999))*$K367</f>
        <v>4.848264049</v>
      </c>
      <c r="BX367" s="70">
        <f t="shared" si="819"/>
        <v>4.8482640489999999E-2</v>
      </c>
      <c r="BY367" s="70">
        <f t="shared" si="894"/>
        <v>7.0742108820548655E-2</v>
      </c>
      <c r="BZ367" s="64">
        <f t="shared" si="907"/>
        <v>5.7122503469291264E-3</v>
      </c>
      <c r="CA367" s="70" cm="1">
        <f t="array" ref="CA367">IF($J367=1,CA366*(1+INDEX(Tbl_CPI,$B367,MATCH(IF(RunType="OPN",StartDt,ValnDt),Tbl_CPI_Cols))),0)</f>
        <v>0</v>
      </c>
      <c r="CB367" s="70">
        <f t="shared" si="895"/>
        <v>7.9757078726710846</v>
      </c>
      <c r="CC367" s="70">
        <f t="shared" si="896"/>
        <v>7.4905739673530221</v>
      </c>
      <c r="CD367" s="36">
        <f t="shared" si="820"/>
        <v>40.117419415931991</v>
      </c>
      <c r="CE367" s="36">
        <f t="shared" si="821"/>
        <v>1.5749263004465388</v>
      </c>
      <c r="CF367" s="36">
        <f t="shared" si="822"/>
        <v>0</v>
      </c>
      <c r="CG367" s="36">
        <f t="shared" si="823"/>
        <v>0.99564516760188015</v>
      </c>
      <c r="CH367" s="36">
        <f t="shared" si="824"/>
        <v>0.95803472056597017</v>
      </c>
      <c r="CI367" s="36">
        <f t="shared" si="825"/>
        <v>0</v>
      </c>
      <c r="CJ367" s="36">
        <f t="shared" si="826"/>
        <v>0</v>
      </c>
      <c r="CK367" s="36">
        <f t="shared" si="827"/>
        <v>0</v>
      </c>
      <c r="CL367" s="36">
        <f t="shared" si="828"/>
        <v>3.7610447035909982E-2</v>
      </c>
      <c r="CM367" s="36">
        <f t="shared" si="829"/>
        <v>0.99564516760188015</v>
      </c>
      <c r="CN367" s="36">
        <f t="shared" ca="1" si="830"/>
        <v>13.89575381724357</v>
      </c>
      <c r="CO367" s="20">
        <f t="shared" si="831"/>
        <v>120000</v>
      </c>
      <c r="CP367" s="20">
        <f t="shared" si="832"/>
        <v>2</v>
      </c>
      <c r="CQ367" s="64">
        <f t="shared" si="833"/>
        <v>1.088325339E-2</v>
      </c>
      <c r="CR367" s="64">
        <f t="shared" si="834"/>
        <v>4.8974640255E-2</v>
      </c>
      <c r="CS367" s="36">
        <f t="shared" si="835"/>
        <v>11.966564683847155</v>
      </c>
      <c r="CT367" s="36">
        <f t="shared" si="836"/>
        <v>9.8801278013757958</v>
      </c>
      <c r="CU367" s="36">
        <f t="shared" si="837"/>
        <v>0.61424246158158591</v>
      </c>
      <c r="CV367" s="36">
        <f t="shared" si="897"/>
        <v>10.494370262957382</v>
      </c>
      <c r="CW367" s="36">
        <f t="shared" si="838"/>
        <v>0</v>
      </c>
      <c r="CX367" s="36">
        <f t="shared" si="839"/>
        <v>0</v>
      </c>
      <c r="CY367" s="36">
        <f t="shared" si="840"/>
        <v>0</v>
      </c>
      <c r="CZ367" s="36">
        <f t="shared" si="898"/>
        <v>0</v>
      </c>
      <c r="DA367" s="64">
        <f t="shared" si="841"/>
        <v>9.6879592380894053E-3</v>
      </c>
      <c r="DB367" s="70">
        <f t="shared" si="899"/>
        <v>0.99040499676216809</v>
      </c>
      <c r="DC367" s="70">
        <f>PRODUCT($DB$8:DB367)</f>
        <v>2.899114405220855E-2</v>
      </c>
      <c r="DD367" s="36">
        <f t="shared" si="842"/>
        <v>144.49806426473995</v>
      </c>
      <c r="DE367" s="36">
        <f t="shared" si="843"/>
        <v>1082.452984714437</v>
      </c>
      <c r="DF367" s="36">
        <f t="shared" si="844"/>
        <v>47.764381366844816</v>
      </c>
      <c r="DG367" s="36">
        <f t="shared" si="845"/>
        <v>0.47248500165042895</v>
      </c>
      <c r="DH367" s="36">
        <f t="shared" ca="1" si="846"/>
        <v>2.1276362026750921E-14</v>
      </c>
      <c r="DI367" s="36">
        <f t="shared" si="847"/>
        <v>51.635488949556176</v>
      </c>
      <c r="DJ367" s="36">
        <f t="shared" ca="1" si="848"/>
        <v>1036.8823057644477</v>
      </c>
      <c r="DK367" s="36">
        <f t="shared" si="849"/>
        <v>0</v>
      </c>
      <c r="DL367" s="36">
        <f t="shared" si="850"/>
        <v>0</v>
      </c>
      <c r="DM367" s="36">
        <f t="shared" ca="1" si="851"/>
        <v>1036.8823057644477</v>
      </c>
      <c r="DN367" s="36">
        <f t="shared" ca="1" si="900"/>
        <v>1036.8823057644518</v>
      </c>
      <c r="DO367" s="64" cm="1">
        <f t="array" ref="DO367">IFERROR(INDEX(Tbl_FwdNom,$B367,MATCH(LIDt,Tbl_FwdNom_Cols,0)),0)</f>
        <v>8.6335761269999995</v>
      </c>
      <c r="DP367" s="64">
        <f t="shared" ca="1" si="901"/>
        <v>8.5716875160000008</v>
      </c>
      <c r="DQ367" s="64">
        <f t="shared" ca="1" si="852"/>
        <v>6.8769117101263877E-3</v>
      </c>
      <c r="DR367" s="70">
        <f t="shared" ca="1" si="853"/>
        <v>0.99317005720347051</v>
      </c>
      <c r="DS367" s="70">
        <f ca="1">PRODUCT($DR$8:DR367)</f>
        <v>3.8446803567574003E-2</v>
      </c>
      <c r="DT367" s="36">
        <f t="shared" ca="1" si="854"/>
        <v>1252.509655573971</v>
      </c>
      <c r="DU367" s="36">
        <f t="shared" ca="1" si="855"/>
        <v>53.908226005184979</v>
      </c>
      <c r="DV367" s="36">
        <f t="shared" ca="1" si="856"/>
        <v>0.54614525794650137</v>
      </c>
      <c r="DW367" s="36">
        <f t="shared" ca="1" si="857"/>
        <v>2.2822570653222715E-14</v>
      </c>
      <c r="DX367" s="36">
        <f t="shared" ca="1" si="858"/>
        <v>160.61704654209882</v>
      </c>
      <c r="DY367" s="36">
        <f t="shared" ca="1" si="859"/>
        <v>1.6995199553747196</v>
      </c>
      <c r="DZ367" s="36">
        <f t="shared" ca="1" si="860"/>
        <v>56.696908788225642</v>
      </c>
      <c r="EA367" s="36">
        <f t="shared" ca="1" si="861"/>
        <v>0</v>
      </c>
      <c r="EB367" s="36">
        <f t="shared" ca="1" si="862"/>
        <v>1203.6511185227109</v>
      </c>
      <c r="EC367" s="36">
        <f t="shared" ca="1" si="863"/>
        <v>0</v>
      </c>
      <c r="ED367" s="36">
        <f t="shared" ca="1" si="864"/>
        <v>0</v>
      </c>
      <c r="EE367" s="36">
        <f t="shared" ca="1" si="902"/>
        <v>0</v>
      </c>
      <c r="EF367" s="36">
        <f t="shared" ca="1" si="865"/>
        <v>1203.6511185227109</v>
      </c>
      <c r="EG367" s="64"/>
      <c r="EH367" s="64"/>
      <c r="EI367" s="64"/>
      <c r="EJ367" s="70"/>
      <c r="EK367" s="70"/>
      <c r="EL367" s="70"/>
      <c r="EM367" s="70"/>
      <c r="EN367" s="70"/>
      <c r="EO367" s="36">
        <f t="shared" ca="1" si="866"/>
        <v>10.0822188839291</v>
      </c>
      <c r="EP367" s="36">
        <f t="shared" ca="1" si="867"/>
        <v>0</v>
      </c>
      <c r="EQ367" s="36">
        <f t="shared" si="868"/>
        <v>30.167110513152426</v>
      </c>
      <c r="ER367" s="36">
        <f t="shared" si="869"/>
        <v>0.86616330164148803</v>
      </c>
      <c r="ES367" s="36">
        <f t="shared" si="870"/>
        <v>-0.79100696845611151</v>
      </c>
      <c r="ET367" s="36">
        <f t="shared" ca="1" si="871"/>
        <v>0</v>
      </c>
      <c r="EU367" s="36">
        <f t="shared" ca="1" si="903"/>
        <v>0.86616330164148803</v>
      </c>
      <c r="EV367" s="36">
        <f t="shared" si="872"/>
        <v>0.85235114692943981</v>
      </c>
      <c r="EW367" s="36">
        <f t="shared" si="873"/>
        <v>39.4334756635294</v>
      </c>
      <c r="EX367" s="36">
        <f t="shared" ca="1" si="904"/>
        <v>71.319100625252759</v>
      </c>
      <c r="EY367" s="36">
        <f t="shared" si="874"/>
        <v>0</v>
      </c>
      <c r="EZ367" s="36">
        <f t="shared" si="875"/>
        <v>0</v>
      </c>
      <c r="FA367" s="36">
        <f t="shared" si="876"/>
        <v>0</v>
      </c>
      <c r="FB367" s="36">
        <f t="shared" si="877"/>
        <v>0</v>
      </c>
      <c r="FC367" s="36">
        <f t="shared" si="905"/>
        <v>0</v>
      </c>
      <c r="FD367" s="36">
        <f t="shared" si="878"/>
        <v>0</v>
      </c>
      <c r="FE367" s="36">
        <f t="shared" si="879"/>
        <v>0</v>
      </c>
      <c r="FF367" s="36">
        <f t="shared" si="906"/>
        <v>0</v>
      </c>
      <c r="FG367" s="36">
        <f t="shared" ca="1" si="880"/>
        <v>71.319100625252759</v>
      </c>
      <c r="FH367" s="36">
        <f t="shared" ca="1" si="881"/>
        <v>0.69093653975464531</v>
      </c>
      <c r="FI367" s="36">
        <f t="shared" ca="1" si="882"/>
        <v>-1.10131347801277</v>
      </c>
      <c r="FJ367" s="36">
        <f t="shared" ca="1" si="883"/>
        <v>81.858696651305635</v>
      </c>
      <c r="FK367" s="36">
        <f t="shared" si="884"/>
        <v>0</v>
      </c>
      <c r="FL367" s="36">
        <f t="shared" si="885"/>
        <v>0</v>
      </c>
      <c r="FM367" s="36">
        <f t="shared" ca="1" si="886"/>
        <v>0</v>
      </c>
      <c r="FN367" s="36">
        <f t="shared" ca="1" si="908"/>
        <v>81.858696651305635</v>
      </c>
    </row>
    <row r="368" spans="2:170" x14ac:dyDescent="0.25">
      <c r="B368" s="2">
        <v>360</v>
      </c>
      <c r="C368" s="2">
        <f t="shared" si="762"/>
        <v>30</v>
      </c>
      <c r="D368" s="2">
        <f t="shared" si="911"/>
        <v>384</v>
      </c>
      <c r="E368" s="2">
        <f t="shared" si="909"/>
        <v>32</v>
      </c>
      <c r="F368" s="189">
        <f t="shared" si="913"/>
        <v>56673</v>
      </c>
      <c r="G368" s="2">
        <f t="shared" si="912"/>
        <v>2</v>
      </c>
      <c r="H368" s="187">
        <f t="shared" si="763"/>
        <v>64.583333333333343</v>
      </c>
      <c r="I368" s="186">
        <f t="shared" si="910"/>
        <v>64</v>
      </c>
      <c r="J368" s="2">
        <f t="shared" si="764"/>
        <v>0</v>
      </c>
      <c r="K368" s="2">
        <f t="shared" si="765"/>
        <v>1</v>
      </c>
      <c r="L368">
        <f t="shared" si="766"/>
        <v>2</v>
      </c>
      <c r="M368" s="190">
        <f t="shared" si="887"/>
        <v>9.0215905500000016E-3</v>
      </c>
      <c r="N368">
        <f t="shared" si="767"/>
        <v>1</v>
      </c>
      <c r="O368">
        <f t="shared" si="768"/>
        <v>100</v>
      </c>
      <c r="P368" s="58">
        <f t="shared" si="769"/>
        <v>4.0597157475000006E-2</v>
      </c>
      <c r="Q368" s="106">
        <f t="shared" si="770"/>
        <v>4.0597157475000006E-2</v>
      </c>
      <c r="R368" s="59">
        <f t="shared" si="771"/>
        <v>4.0597157475000006E-2</v>
      </c>
      <c r="S368" s="32">
        <f t="shared" si="888"/>
        <v>3.4477284798252184E-3</v>
      </c>
      <c r="T368">
        <f t="shared" si="772"/>
        <v>1</v>
      </c>
      <c r="U368" s="32">
        <f t="shared" si="889"/>
        <v>5.7090933000000007E-4</v>
      </c>
      <c r="V368">
        <f t="shared" si="773"/>
        <v>1</v>
      </c>
      <c r="W368">
        <f t="shared" si="774"/>
        <v>100</v>
      </c>
      <c r="X368" s="58">
        <f t="shared" si="775"/>
        <v>2.5690919850000003E-3</v>
      </c>
      <c r="Y368" s="58">
        <f t="shared" si="776"/>
        <v>2.5690919850000003E-3</v>
      </c>
      <c r="Z368" s="32">
        <f t="shared" si="777"/>
        <v>2.5690919850000003E-3</v>
      </c>
      <c r="AA368" s="32">
        <f t="shared" si="778"/>
        <v>2.1434350555848969E-4</v>
      </c>
      <c r="AB368" s="59">
        <f t="shared" si="779"/>
        <v>4.9056245199999996E-3</v>
      </c>
      <c r="AC368" s="59">
        <f t="shared" si="780"/>
        <v>4.9056245199999996E-3</v>
      </c>
      <c r="AD368">
        <f t="shared" si="781"/>
        <v>1</v>
      </c>
      <c r="AE368" s="59">
        <f t="shared" si="782"/>
        <v>4.9056245199999996E-3</v>
      </c>
      <c r="AF368" s="59">
        <f t="shared" si="783"/>
        <v>4.1758461800000006E-3</v>
      </c>
      <c r="AG368" s="59">
        <f t="shared" si="784"/>
        <v>4.1758461800000006E-3</v>
      </c>
      <c r="AH368">
        <f t="shared" si="785"/>
        <v>1</v>
      </c>
      <c r="AI368" s="59">
        <f t="shared" si="786"/>
        <v>4.1758461800000006E-3</v>
      </c>
      <c r="AJ368" s="59">
        <f t="shared" si="787"/>
        <v>0</v>
      </c>
      <c r="AK368" s="59">
        <f t="shared" si="788"/>
        <v>0</v>
      </c>
      <c r="AL368" s="59">
        <f t="shared" si="789"/>
        <v>0</v>
      </c>
      <c r="AM368" s="12">
        <f t="shared" si="890"/>
        <v>2.3576440807524583E-2</v>
      </c>
      <c r="AN368" s="12">
        <f t="shared" si="891"/>
        <v>0</v>
      </c>
      <c r="AO368" s="66">
        <f t="shared" si="790"/>
        <v>8.1285166425015972E-5</v>
      </c>
      <c r="AP368" s="66">
        <f t="shared" si="791"/>
        <v>5.0534569712770482E-6</v>
      </c>
      <c r="AQ368" s="59">
        <f t="shared" si="792"/>
        <v>1.1565716611972118E-4</v>
      </c>
      <c r="AR368" s="59">
        <f t="shared" si="793"/>
        <v>9.8451590284097653E-5</v>
      </c>
      <c r="AS368" s="59">
        <f t="shared" si="794"/>
        <v>0</v>
      </c>
      <c r="AT368" s="12">
        <f t="shared" si="795"/>
        <v>2.3275993427724469E-2</v>
      </c>
      <c r="AU368" s="59">
        <f t="shared" si="892"/>
        <v>0</v>
      </c>
      <c r="AV368" s="59">
        <f t="shared" si="893"/>
        <v>-1.951563910473908E-18</v>
      </c>
      <c r="AW368" s="70">
        <f t="shared" si="796"/>
        <v>0</v>
      </c>
      <c r="AX368" s="20">
        <f t="shared" si="797"/>
        <v>200000</v>
      </c>
      <c r="AY368" s="20">
        <f t="shared" si="798"/>
        <v>0</v>
      </c>
      <c r="AZ368" s="20">
        <f t="shared" si="799"/>
        <v>0</v>
      </c>
      <c r="BA368" s="20">
        <f t="shared" si="800"/>
        <v>200000</v>
      </c>
      <c r="BB368" s="36">
        <f t="shared" si="801"/>
        <v>1</v>
      </c>
      <c r="BC368" s="36">
        <f t="shared" si="802"/>
        <v>0</v>
      </c>
      <c r="BD368" s="80">
        <f t="shared" si="803"/>
        <v>16.257033285003196</v>
      </c>
      <c r="BE368" s="36">
        <f t="shared" si="804"/>
        <v>0</v>
      </c>
      <c r="BF368" s="36">
        <f t="shared" si="805"/>
        <v>0</v>
      </c>
      <c r="BG368" s="36">
        <f t="shared" si="806"/>
        <v>16.257033285003196</v>
      </c>
      <c r="BH368" s="36">
        <f t="shared" si="807"/>
        <v>1.0106913942554097</v>
      </c>
      <c r="BI368" s="36">
        <f t="shared" si="808"/>
        <v>0</v>
      </c>
      <c r="BJ368" s="36">
        <f t="shared" si="809"/>
        <v>0</v>
      </c>
      <c r="BK368" s="36">
        <f t="shared" si="810"/>
        <v>1.0106913942554097</v>
      </c>
      <c r="BL368" s="68">
        <f ca="1">IF(OR(AT368=0,E368&gt;ProjTerm),0,VLOOKUP(D368,'Life Events'!$AE$5:$AI$1206,5,FALSE))</f>
        <v>2.2622328325911208E-16</v>
      </c>
      <c r="BM368" s="93">
        <f t="shared" ca="1" si="811"/>
        <v>2.2622328325911208E-16</v>
      </c>
      <c r="BN368" s="93">
        <f t="shared" ca="1" si="812"/>
        <v>5.2655716543373435E-18</v>
      </c>
      <c r="BO368" s="36">
        <f t="shared" ca="1" si="813"/>
        <v>8.0124514833832597E-16</v>
      </c>
      <c r="BP368" s="36">
        <f t="shared" si="814"/>
        <v>7.2187361196429396E-3</v>
      </c>
      <c r="BQ368" s="36">
        <f t="shared" si="815"/>
        <v>98.310964525820808</v>
      </c>
      <c r="BR368" s="36">
        <f t="shared" si="816"/>
        <v>154.78110000000001</v>
      </c>
      <c r="BS368" s="36">
        <f t="shared" si="817"/>
        <v>152.16679231367524</v>
      </c>
      <c r="BT368" s="36">
        <f t="shared" si="818"/>
        <v>3.5418332578110192</v>
      </c>
      <c r="BU368" s="70" cm="1">
        <f t="array" ref="BU368">IF(AND(ActInt=1,$J368=0),INDEX(Tbl_FwdNom,$B368-IVP,MATCH(ValnDt,Tbl_FwdNom_Cols)),INDEX(Tbl_FwdNom,$B368,MATCH(StartDt,Tbl_FwdNom_Cols)))</f>
        <v>12.259355746000001</v>
      </c>
      <c r="BV368" s="70" cm="1">
        <f t="array" ref="BV368">INDEX(Tbl_FwdReal,$B368,MATCH(StartDt,Tbl_FwdReal_Cols))</f>
        <v>4.8448360209999999</v>
      </c>
      <c r="BW368" s="70" cm="1">
        <f t="array" ref="BW368">IF(RunType&lt;&gt;"OPN",INDEX(Tbl_FwdReal,$B368,MATCH(ValnDt,Tbl_FwdReal_Cols)),IF(AND($J368=0,ActInt=1),INDEX(Tbl_FwdReal,$B368-IVP,MATCH(ValnDt,Tbl_FwdReal_Cols)),-999))*$K368</f>
        <v>4.8448360209999999</v>
      </c>
      <c r="BX368" s="70">
        <f t="shared" si="819"/>
        <v>4.8448360209999999E-2</v>
      </c>
      <c r="BY368" s="70">
        <f t="shared" si="894"/>
        <v>7.0718978696431956E-2</v>
      </c>
      <c r="BZ368" s="64">
        <f t="shared" si="907"/>
        <v>5.7104398830067904E-3</v>
      </c>
      <c r="CA368" s="70" cm="1">
        <f t="array" ref="CA368">IF($J368=1,CA367*(1+INDEX(Tbl_CPI,$B368,MATCH(IF(RunType="OPN",StartDt,ValnDt),Tbl_CPI_Cols))),0)</f>
        <v>0</v>
      </c>
      <c r="CB368" s="70">
        <f t="shared" si="895"/>
        <v>8.0212526730023974</v>
      </c>
      <c r="CC368" s="70">
        <f t="shared" si="896"/>
        <v>8.0212526730023974</v>
      </c>
      <c r="CD368" s="36">
        <f t="shared" si="820"/>
        <v>40.117419415931991</v>
      </c>
      <c r="CE368" s="36">
        <f t="shared" si="821"/>
        <v>1.5749263004465388</v>
      </c>
      <c r="CF368" s="36">
        <f t="shared" si="822"/>
        <v>0</v>
      </c>
      <c r="CG368" s="36">
        <f t="shared" si="823"/>
        <v>0.98295712090904952</v>
      </c>
      <c r="CH368" s="36">
        <f t="shared" si="824"/>
        <v>0.94582596421035803</v>
      </c>
      <c r="CI368" s="36">
        <f t="shared" si="825"/>
        <v>0</v>
      </c>
      <c r="CJ368" s="36">
        <f t="shared" si="826"/>
        <v>0</v>
      </c>
      <c r="CK368" s="36">
        <f t="shared" si="827"/>
        <v>0</v>
      </c>
      <c r="CL368" s="36">
        <f t="shared" si="828"/>
        <v>3.7131156698691499E-2</v>
      </c>
      <c r="CM368" s="36">
        <f t="shared" si="829"/>
        <v>0.98295712090904952</v>
      </c>
      <c r="CN368" s="36">
        <f t="shared" ca="1" si="830"/>
        <v>13.718672685327943</v>
      </c>
      <c r="CO368" s="20">
        <f t="shared" si="831"/>
        <v>120000</v>
      </c>
      <c r="CP368" s="20">
        <f t="shared" si="832"/>
        <v>2</v>
      </c>
      <c r="CQ368" s="64">
        <f t="shared" si="833"/>
        <v>1.088325339E-2</v>
      </c>
      <c r="CR368" s="64">
        <f t="shared" si="834"/>
        <v>4.8974640255E-2</v>
      </c>
      <c r="CS368" s="36">
        <f t="shared" si="835"/>
        <v>11.814068256001143</v>
      </c>
      <c r="CT368" s="36">
        <f t="shared" si="836"/>
        <v>9.7542199710019162</v>
      </c>
      <c r="CU368" s="36">
        <f t="shared" si="837"/>
        <v>0.6064148365532458</v>
      </c>
      <c r="CV368" s="36">
        <f t="shared" si="897"/>
        <v>10.360634807555162</v>
      </c>
      <c r="CW368" s="36">
        <f t="shared" si="838"/>
        <v>0</v>
      </c>
      <c r="CX368" s="36">
        <f t="shared" si="839"/>
        <v>0</v>
      </c>
      <c r="CY368" s="36">
        <f t="shared" si="840"/>
        <v>0</v>
      </c>
      <c r="CZ368" s="36">
        <f t="shared" si="898"/>
        <v>0</v>
      </c>
      <c r="DA368" s="64">
        <f t="shared" si="841"/>
        <v>9.6833905906730244E-3</v>
      </c>
      <c r="DB368" s="70">
        <f t="shared" si="899"/>
        <v>0.99040947817809688</v>
      </c>
      <c r="DC368" s="70">
        <f>PRODUCT($DB$8:DB368)</f>
        <v>2.8713103852533908E-2</v>
      </c>
      <c r="DD368" s="36">
        <f t="shared" si="842"/>
        <v>142.35546220280057</v>
      </c>
      <c r="DE368" s="36">
        <f t="shared" si="843"/>
        <v>1076.6777664764634</v>
      </c>
      <c r="DF368" s="36">
        <f t="shared" si="844"/>
        <v>47.216211133686429</v>
      </c>
      <c r="DG368" s="36">
        <f t="shared" si="845"/>
        <v>0.46984152235000187</v>
      </c>
      <c r="DH368" s="36">
        <f t="shared" ca="1" si="846"/>
        <v>2.0681144202266188E-14</v>
      </c>
      <c r="DI368" s="36">
        <f t="shared" si="847"/>
        <v>51.143020078750418</v>
      </c>
      <c r="DJ368" s="36">
        <f t="shared" ca="1" si="848"/>
        <v>1032.2116939637497</v>
      </c>
      <c r="DK368" s="36">
        <f t="shared" si="849"/>
        <v>0</v>
      </c>
      <c r="DL368" s="36">
        <f t="shared" si="850"/>
        <v>0</v>
      </c>
      <c r="DM368" s="36">
        <f t="shared" ca="1" si="851"/>
        <v>1032.2116939637497</v>
      </c>
      <c r="DN368" s="36">
        <f t="shared" ca="1" si="900"/>
        <v>1032.211693963754</v>
      </c>
      <c r="DO368" s="64" cm="1">
        <f t="array" ref="DO368">IFERROR(INDEX(Tbl_FwdNom,$B368,MATCH(LIDt,Tbl_FwdNom_Cols,0)),0)</f>
        <v>8.6318565219999996</v>
      </c>
      <c r="DP368" s="64">
        <f t="shared" ca="1" si="901"/>
        <v>8.5699688910000003</v>
      </c>
      <c r="DQ368" s="64">
        <f t="shared" ca="1" si="852"/>
        <v>6.8755835121196984E-3</v>
      </c>
      <c r="DR368" s="70">
        <f t="shared" ca="1" si="853"/>
        <v>0.99317136732213063</v>
      </c>
      <c r="DS368" s="70">
        <f ca="1">PRODUCT($DR$8:DR368)</f>
        <v>3.8184264468372843E-2</v>
      </c>
      <c r="DT368" s="36">
        <f t="shared" ca="1" si="854"/>
        <v>1244.8643570256029</v>
      </c>
      <c r="DU368" s="36">
        <f t="shared" ca="1" si="855"/>
        <v>53.268185120818444</v>
      </c>
      <c r="DV368" s="36">
        <f t="shared" ca="1" si="856"/>
        <v>0.54268158915761777</v>
      </c>
      <c r="DW368" s="36">
        <f t="shared" ca="1" si="857"/>
        <v>2.2178243995371873E-14</v>
      </c>
      <c r="DX368" s="36">
        <f t="shared" ca="1" si="858"/>
        <v>158.17954920125803</v>
      </c>
      <c r="DY368" s="36">
        <f t="shared" ca="1" si="859"/>
        <v>1.6738186916909372</v>
      </c>
      <c r="DZ368" s="36">
        <f t="shared" ca="1" si="860"/>
        <v>56.134404049862901</v>
      </c>
      <c r="EA368" s="36">
        <f t="shared" ca="1" si="861"/>
        <v>0</v>
      </c>
      <c r="EB368" s="36">
        <f t="shared" ca="1" si="862"/>
        <v>1197.2185340975598</v>
      </c>
      <c r="EC368" s="36">
        <f t="shared" ca="1" si="863"/>
        <v>0</v>
      </c>
      <c r="ED368" s="36">
        <f t="shared" ca="1" si="864"/>
        <v>0</v>
      </c>
      <c r="EE368" s="36">
        <f t="shared" ca="1" si="902"/>
        <v>0</v>
      </c>
      <c r="EF368" s="36">
        <f t="shared" ca="1" si="865"/>
        <v>1197.2185340975598</v>
      </c>
      <c r="EG368" s="64"/>
      <c r="EH368" s="64"/>
      <c r="EI368" s="64"/>
      <c r="EJ368" s="70"/>
      <c r="EK368" s="70"/>
      <c r="EL368" s="70"/>
      <c r="EM368" s="70"/>
      <c r="EN368" s="70"/>
      <c r="EO368" s="36">
        <f t="shared" ca="1" si="866"/>
        <v>10.031018005539156</v>
      </c>
      <c r="EP368" s="36">
        <f t="shared" ca="1" si="867"/>
        <v>0</v>
      </c>
      <c r="EQ368" s="36">
        <f t="shared" si="868"/>
        <v>29.998330272686257</v>
      </c>
      <c r="ER368" s="36">
        <f t="shared" si="869"/>
        <v>0.85331992352762542</v>
      </c>
      <c r="ES368" s="36">
        <f t="shared" si="870"/>
        <v>-0.77927800052670482</v>
      </c>
      <c r="ET368" s="36">
        <f t="shared" ca="1" si="871"/>
        <v>0</v>
      </c>
      <c r="EU368" s="36">
        <f t="shared" ca="1" si="903"/>
        <v>0.85331992352762542</v>
      </c>
      <c r="EV368" s="36">
        <f t="shared" si="872"/>
        <v>0.84422192388153949</v>
      </c>
      <c r="EW368" s="36">
        <f t="shared" si="873"/>
        <v>39.212851566899211</v>
      </c>
      <c r="EX368" s="36">
        <f t="shared" ca="1" si="904"/>
        <v>70.908723686994634</v>
      </c>
      <c r="EY368" s="36">
        <f t="shared" si="874"/>
        <v>0</v>
      </c>
      <c r="EZ368" s="36">
        <f t="shared" si="875"/>
        <v>0</v>
      </c>
      <c r="FA368" s="36">
        <f t="shared" si="876"/>
        <v>0</v>
      </c>
      <c r="FB368" s="36">
        <f t="shared" si="877"/>
        <v>0</v>
      </c>
      <c r="FC368" s="36">
        <f t="shared" si="905"/>
        <v>0</v>
      </c>
      <c r="FD368" s="36">
        <f t="shared" si="878"/>
        <v>0</v>
      </c>
      <c r="FE368" s="36">
        <f t="shared" si="879"/>
        <v>0</v>
      </c>
      <c r="FF368" s="36">
        <f t="shared" si="906"/>
        <v>0</v>
      </c>
      <c r="FG368" s="36">
        <f t="shared" ca="1" si="880"/>
        <v>70.908723686994634</v>
      </c>
      <c r="FH368" s="36">
        <f t="shared" ca="1" si="881"/>
        <v>0.68663686774727728</v>
      </c>
      <c r="FI368" s="36">
        <f t="shared" ca="1" si="882"/>
        <v>-1.0883239493180477</v>
      </c>
      <c r="FJ368" s="36">
        <f t="shared" ca="1" si="883"/>
        <v>81.333199007006911</v>
      </c>
      <c r="FK368" s="36">
        <f t="shared" si="884"/>
        <v>0</v>
      </c>
      <c r="FL368" s="36">
        <f t="shared" si="885"/>
        <v>0</v>
      </c>
      <c r="FM368" s="36">
        <f t="shared" ca="1" si="886"/>
        <v>0</v>
      </c>
      <c r="FN368" s="36">
        <f t="shared" ca="1" si="908"/>
        <v>81.333199007006911</v>
      </c>
    </row>
    <row r="369" spans="2:170" x14ac:dyDescent="0.25">
      <c r="B369" s="2">
        <v>361</v>
      </c>
      <c r="C369" s="2">
        <f t="shared" si="762"/>
        <v>31</v>
      </c>
      <c r="D369" s="2">
        <f t="shared" si="911"/>
        <v>385</v>
      </c>
      <c r="E369" s="2">
        <f t="shared" si="909"/>
        <v>33</v>
      </c>
      <c r="F369" s="189">
        <f t="shared" si="913"/>
        <v>56704</v>
      </c>
      <c r="G369" s="2">
        <f t="shared" si="912"/>
        <v>3</v>
      </c>
      <c r="H369" s="187">
        <f t="shared" si="763"/>
        <v>64.666666666666671</v>
      </c>
      <c r="I369" s="186">
        <f t="shared" si="910"/>
        <v>64</v>
      </c>
      <c r="J369" s="2">
        <f t="shared" si="764"/>
        <v>0</v>
      </c>
      <c r="K369" s="2">
        <f t="shared" si="765"/>
        <v>1</v>
      </c>
      <c r="L369">
        <f t="shared" si="766"/>
        <v>2</v>
      </c>
      <c r="M369" s="190">
        <f t="shared" si="887"/>
        <v>9.0215905500000016E-3</v>
      </c>
      <c r="N369">
        <f t="shared" si="767"/>
        <v>1</v>
      </c>
      <c r="O369">
        <f t="shared" si="768"/>
        <v>100</v>
      </c>
      <c r="P369" s="58">
        <f t="shared" si="769"/>
        <v>4.0597157475000006E-2</v>
      </c>
      <c r="Q369" s="106">
        <f t="shared" si="770"/>
        <v>4.0597157475000006E-2</v>
      </c>
      <c r="R369" s="59">
        <f t="shared" si="771"/>
        <v>4.0597157475000006E-2</v>
      </c>
      <c r="S369" s="32">
        <f t="shared" si="888"/>
        <v>3.4477284798252184E-3</v>
      </c>
      <c r="T369">
        <f t="shared" si="772"/>
        <v>1</v>
      </c>
      <c r="U369" s="32">
        <f t="shared" si="889"/>
        <v>5.7090933000000007E-4</v>
      </c>
      <c r="V369">
        <f t="shared" si="773"/>
        <v>1</v>
      </c>
      <c r="W369">
        <f t="shared" si="774"/>
        <v>100</v>
      </c>
      <c r="X369" s="58">
        <f t="shared" si="775"/>
        <v>2.5690919850000003E-3</v>
      </c>
      <c r="Y369" s="58">
        <f t="shared" si="776"/>
        <v>2.5690919850000003E-3</v>
      </c>
      <c r="Z369" s="32">
        <f t="shared" si="777"/>
        <v>2.5690919850000003E-3</v>
      </c>
      <c r="AA369" s="32">
        <f t="shared" si="778"/>
        <v>2.1434350555848969E-4</v>
      </c>
      <c r="AB369" s="59">
        <f t="shared" si="779"/>
        <v>4.9056245199999996E-3</v>
      </c>
      <c r="AC369" s="59">
        <f t="shared" si="780"/>
        <v>4.9056245199999996E-3</v>
      </c>
      <c r="AD369">
        <f t="shared" si="781"/>
        <v>1</v>
      </c>
      <c r="AE369" s="59">
        <f t="shared" si="782"/>
        <v>4.9056245199999996E-3</v>
      </c>
      <c r="AF369" s="59">
        <f t="shared" si="783"/>
        <v>4.1758461800000006E-3</v>
      </c>
      <c r="AG369" s="59">
        <f t="shared" si="784"/>
        <v>4.1758461800000006E-3</v>
      </c>
      <c r="AH369">
        <f t="shared" si="785"/>
        <v>1</v>
      </c>
      <c r="AI369" s="59">
        <f t="shared" si="786"/>
        <v>4.1758461800000006E-3</v>
      </c>
      <c r="AJ369" s="59">
        <f t="shared" si="787"/>
        <v>0</v>
      </c>
      <c r="AK369" s="59">
        <f t="shared" si="788"/>
        <v>0</v>
      </c>
      <c r="AL369" s="59">
        <f t="shared" si="789"/>
        <v>0</v>
      </c>
      <c r="AM369" s="12">
        <f t="shared" si="890"/>
        <v>2.3275993427724469E-2</v>
      </c>
      <c r="AN369" s="12">
        <f t="shared" si="891"/>
        <v>0</v>
      </c>
      <c r="AO369" s="66">
        <f t="shared" si="790"/>
        <v>8.0249305436990258E-5</v>
      </c>
      <c r="AP369" s="66">
        <f t="shared" si="791"/>
        <v>4.9890580266548295E-6</v>
      </c>
      <c r="AQ369" s="59">
        <f t="shared" si="792"/>
        <v>1.1418328408640399E-4</v>
      </c>
      <c r="AR369" s="59">
        <f t="shared" si="793"/>
        <v>9.7196968240868337E-5</v>
      </c>
      <c r="AS369" s="59">
        <f t="shared" si="794"/>
        <v>0</v>
      </c>
      <c r="AT369" s="12">
        <f t="shared" si="795"/>
        <v>2.2979374811933555E-2</v>
      </c>
      <c r="AU369" s="59">
        <f t="shared" si="892"/>
        <v>4.1470733097570545E-18</v>
      </c>
      <c r="AV369" s="59">
        <f t="shared" si="893"/>
        <v>0</v>
      </c>
      <c r="AW369" s="70">
        <f t="shared" si="796"/>
        <v>0</v>
      </c>
      <c r="AX369" s="20">
        <f t="shared" si="797"/>
        <v>200000</v>
      </c>
      <c r="AY369" s="20">
        <f t="shared" si="798"/>
        <v>0</v>
      </c>
      <c r="AZ369" s="20">
        <f t="shared" si="799"/>
        <v>0</v>
      </c>
      <c r="BA369" s="20">
        <f t="shared" si="800"/>
        <v>200000</v>
      </c>
      <c r="BB369" s="36">
        <f t="shared" si="801"/>
        <v>1</v>
      </c>
      <c r="BC369" s="36">
        <f t="shared" si="802"/>
        <v>0</v>
      </c>
      <c r="BD369" s="80">
        <f t="shared" si="803"/>
        <v>16.049861087398053</v>
      </c>
      <c r="BE369" s="36">
        <f t="shared" si="804"/>
        <v>0</v>
      </c>
      <c r="BF369" s="36">
        <f t="shared" si="805"/>
        <v>0</v>
      </c>
      <c r="BG369" s="36">
        <f t="shared" si="806"/>
        <v>16.049861087398053</v>
      </c>
      <c r="BH369" s="36">
        <f t="shared" si="807"/>
        <v>0.99781160533096591</v>
      </c>
      <c r="BI369" s="36">
        <f t="shared" si="808"/>
        <v>0</v>
      </c>
      <c r="BJ369" s="36">
        <f t="shared" si="809"/>
        <v>0</v>
      </c>
      <c r="BK369" s="36">
        <f t="shared" si="810"/>
        <v>0.99781160533096591</v>
      </c>
      <c r="BL369" s="68">
        <f ca="1">IF(OR(AT369=0,E369&gt;ProjTerm),0,VLOOKUP(D369,'Life Events'!$AE$5:$AI$1206,5,FALSE))</f>
        <v>2.2334039719247197E-16</v>
      </c>
      <c r="BM369" s="93">
        <f t="shared" ca="1" si="811"/>
        <v>2.2334039719247197E-16</v>
      </c>
      <c r="BN369" s="93">
        <f t="shared" ca="1" si="812"/>
        <v>5.1322226977319265E-18</v>
      </c>
      <c r="BO369" s="36">
        <f t="shared" ca="1" si="813"/>
        <v>7.8095386535330417E-16</v>
      </c>
      <c r="BP369" s="36">
        <f t="shared" si="814"/>
        <v>7.1267438477677497E-3</v>
      </c>
      <c r="BQ369" s="36">
        <f t="shared" si="815"/>
        <v>98.310964525820808</v>
      </c>
      <c r="BR369" s="36">
        <f t="shared" si="816"/>
        <v>154.78110000000001</v>
      </c>
      <c r="BS369" s="36">
        <f t="shared" si="817"/>
        <v>152.16679231367524</v>
      </c>
      <c r="BT369" s="36">
        <f t="shared" si="818"/>
        <v>3.4966977545055933</v>
      </c>
      <c r="BU369" s="70" cm="1">
        <f t="array" ref="BU369">IF(AND(ActInt=1,$J369=0),INDEX(Tbl_FwdNom,$B369-IVP,MATCH(ValnDt,Tbl_FwdNom_Cols)),INDEX(Tbl_FwdNom,$B369,MATCH(StartDt,Tbl_FwdNom_Cols)))</f>
        <v>12.253260469000001</v>
      </c>
      <c r="BV369" s="70" cm="1">
        <f t="array" ref="BV369">INDEX(Tbl_FwdReal,$B369,MATCH(StartDt,Tbl_FwdReal_Cols))</f>
        <v>4.8414081060000003</v>
      </c>
      <c r="BW369" s="70" cm="1">
        <f t="array" ref="BW369">IF(RunType&lt;&gt;"OPN",INDEX(Tbl_FwdReal,$B369,MATCH(ValnDt,Tbl_FwdReal_Cols)),IF(AND($J369=0,ActInt=1),INDEX(Tbl_FwdReal,$B369-IVP,MATCH(ValnDt,Tbl_FwdReal_Cols)),-999))*$K369</f>
        <v>4.8414081060000003</v>
      </c>
      <c r="BX369" s="70">
        <f t="shared" si="819"/>
        <v>4.8414081060000003E-2</v>
      </c>
      <c r="BY369" s="70">
        <f t="shared" si="894"/>
        <v>7.0695849062864857E-2</v>
      </c>
      <c r="BZ369" s="64">
        <f t="shared" si="907"/>
        <v>5.708629421630862E-3</v>
      </c>
      <c r="CA369" s="70" cm="1">
        <f t="array" ref="CA369">IF($J369=1,CA368*(1+INDEX(Tbl_CPI,$B369,MATCH(IF(RunType="OPN",StartDt,ValnDt),Tbl_CPI_Cols))),0)</f>
        <v>0</v>
      </c>
      <c r="CB369" s="70">
        <f t="shared" si="895"/>
        <v>8.0670430320098347</v>
      </c>
      <c r="CC369" s="70">
        <f t="shared" si="896"/>
        <v>8.0212526730023974</v>
      </c>
      <c r="CD369" s="36">
        <f t="shared" si="820"/>
        <v>42.805749292300781</v>
      </c>
      <c r="CE369" s="36">
        <f t="shared" si="821"/>
        <v>1.5749263004465388</v>
      </c>
      <c r="CF369" s="36">
        <f t="shared" si="822"/>
        <v>0</v>
      </c>
      <c r="CG369" s="36">
        <f t="shared" si="823"/>
        <v>1.0330043134147584</v>
      </c>
      <c r="CH369" s="36">
        <f t="shared" si="824"/>
        <v>0.99634633919641435</v>
      </c>
      <c r="CI369" s="36">
        <f t="shared" si="825"/>
        <v>0</v>
      </c>
      <c r="CJ369" s="36">
        <f t="shared" si="826"/>
        <v>0</v>
      </c>
      <c r="CK369" s="36">
        <f t="shared" si="827"/>
        <v>0</v>
      </c>
      <c r="CL369" s="36">
        <f t="shared" si="828"/>
        <v>3.6657974218344047E-2</v>
      </c>
      <c r="CM369" s="36">
        <f t="shared" si="829"/>
        <v>1.0330043134147584</v>
      </c>
      <c r="CN369" s="36">
        <f t="shared" ca="1" si="830"/>
        <v>13.543848194375659</v>
      </c>
      <c r="CO369" s="20">
        <f t="shared" si="831"/>
        <v>120000</v>
      </c>
      <c r="CP369" s="20">
        <f t="shared" si="832"/>
        <v>2</v>
      </c>
      <c r="CQ369" s="64">
        <f t="shared" si="833"/>
        <v>1.088325339E-2</v>
      </c>
      <c r="CR369" s="64">
        <f t="shared" si="834"/>
        <v>4.8974640255E-2</v>
      </c>
      <c r="CS369" s="36">
        <f t="shared" si="835"/>
        <v>11.663515172892755</v>
      </c>
      <c r="CT369" s="36">
        <f t="shared" si="836"/>
        <v>9.6299166524388315</v>
      </c>
      <c r="CU369" s="36">
        <f t="shared" si="837"/>
        <v>0.5986869631985795</v>
      </c>
      <c r="CV369" s="36">
        <f t="shared" si="897"/>
        <v>10.228603615637411</v>
      </c>
      <c r="CW369" s="36">
        <f t="shared" si="838"/>
        <v>0</v>
      </c>
      <c r="CX369" s="36">
        <f t="shared" si="839"/>
        <v>0</v>
      </c>
      <c r="CY369" s="36">
        <f t="shared" si="840"/>
        <v>0</v>
      </c>
      <c r="CZ369" s="36">
        <f t="shared" si="898"/>
        <v>0</v>
      </c>
      <c r="DA369" s="64">
        <f t="shared" si="841"/>
        <v>9.6788219639520889E-3</v>
      </c>
      <c r="DB369" s="70">
        <f t="shared" si="899"/>
        <v>0.99041395961428058</v>
      </c>
      <c r="DC369" s="70">
        <f>PRODUCT($DB$8:DB369)</f>
        <v>2.8437858879404164E-2</v>
      </c>
      <c r="DD369" s="36">
        <f t="shared" si="842"/>
        <v>140.23659762255198</v>
      </c>
      <c r="DE369" s="36">
        <f t="shared" si="843"/>
        <v>1071.0488778033366</v>
      </c>
      <c r="DF369" s="36">
        <f t="shared" si="844"/>
        <v>46.675396829730786</v>
      </c>
      <c r="DG369" s="36">
        <f t="shared" si="845"/>
        <v>0.46726229094833205</v>
      </c>
      <c r="DH369" s="36">
        <f t="shared" ca="1" si="846"/>
        <v>2.010035944965744E-14</v>
      </c>
      <c r="DI369" s="36">
        <f t="shared" si="847"/>
        <v>50.595021686539177</v>
      </c>
      <c r="DJ369" s="36">
        <f t="shared" ca="1" si="848"/>
        <v>1027.6154364061063</v>
      </c>
      <c r="DK369" s="36">
        <f t="shared" si="849"/>
        <v>0</v>
      </c>
      <c r="DL369" s="36">
        <f t="shared" si="850"/>
        <v>0</v>
      </c>
      <c r="DM369" s="36">
        <f t="shared" ca="1" si="851"/>
        <v>1027.6154364061063</v>
      </c>
      <c r="DN369" s="36">
        <f t="shared" ca="1" si="900"/>
        <v>1027.6154364061106</v>
      </c>
      <c r="DO369" s="64" cm="1">
        <f t="array" ref="DO369">IFERROR(INDEX(Tbl_FwdNom,$B369,MATCH(LIDt,Tbl_FwdNom_Cols,0)),0)</f>
        <v>8.6301369450000003</v>
      </c>
      <c r="DP369" s="64">
        <f t="shared" ca="1" si="901"/>
        <v>8.5682502940000003</v>
      </c>
      <c r="DQ369" s="64">
        <f t="shared" ca="1" si="852"/>
        <v>6.8742553164797826E-3</v>
      </c>
      <c r="DR369" s="70">
        <f t="shared" ca="1" si="853"/>
        <v>0.99317267744191251</v>
      </c>
      <c r="DS369" s="70">
        <f ca="1">PRODUCT($DR$8:DR369)</f>
        <v>3.7923568178203942E-2</v>
      </c>
      <c r="DT369" s="36">
        <f t="shared" ca="1" si="854"/>
        <v>1237.3720113627842</v>
      </c>
      <c r="DU369" s="36">
        <f t="shared" ca="1" si="855"/>
        <v>52.636552620253497</v>
      </c>
      <c r="DV369" s="36">
        <f t="shared" ca="1" si="856"/>
        <v>0.53928537710927238</v>
      </c>
      <c r="DW369" s="36">
        <f t="shared" ca="1" si="857"/>
        <v>2.154974904171394E-14</v>
      </c>
      <c r="DX369" s="36">
        <f t="shared" ca="1" si="858"/>
        <v>155.77021805380755</v>
      </c>
      <c r="DY369" s="36">
        <f t="shared" ca="1" si="859"/>
        <v>1.6484149782386111</v>
      </c>
      <c r="DZ369" s="36">
        <f t="shared" ca="1" si="860"/>
        <v>55.517090797024409</v>
      </c>
      <c r="EA369" s="36">
        <f t="shared" ca="1" si="861"/>
        <v>0</v>
      </c>
      <c r="EB369" s="36">
        <f t="shared" ca="1" si="862"/>
        <v>1190.8645663273837</v>
      </c>
      <c r="EC369" s="36">
        <f t="shared" ca="1" si="863"/>
        <v>0</v>
      </c>
      <c r="ED369" s="36">
        <f t="shared" ca="1" si="864"/>
        <v>0</v>
      </c>
      <c r="EE369" s="36">
        <f t="shared" ca="1" si="902"/>
        <v>0</v>
      </c>
      <c r="EF369" s="36">
        <f t="shared" ca="1" si="865"/>
        <v>1190.8645663273837</v>
      </c>
      <c r="EG369" s="64"/>
      <c r="EH369" s="64"/>
      <c r="EI369" s="64"/>
      <c r="EJ369" s="70"/>
      <c r="EK369" s="70"/>
      <c r="EL369" s="70"/>
      <c r="EM369" s="70"/>
      <c r="EN369" s="70"/>
      <c r="EO369" s="36">
        <f t="shared" ca="1" si="866"/>
        <v>9.9805949501469957</v>
      </c>
      <c r="EP369" s="36">
        <f t="shared" ca="1" si="867"/>
        <v>0</v>
      </c>
      <c r="EQ369" s="36">
        <f t="shared" si="868"/>
        <v>29.833652116847709</v>
      </c>
      <c r="ER369" s="36">
        <f t="shared" si="869"/>
        <v>0.84061883476288712</v>
      </c>
      <c r="ES369" s="36">
        <f t="shared" si="870"/>
        <v>-0.76767897560744547</v>
      </c>
      <c r="ET369" s="36">
        <f t="shared" ca="1" si="871"/>
        <v>0</v>
      </c>
      <c r="EU369" s="36">
        <f t="shared" ca="1" si="903"/>
        <v>0.84061883476288712</v>
      </c>
      <c r="EV369" s="36">
        <f t="shared" si="872"/>
        <v>0.83517607058143717</v>
      </c>
      <c r="EW369" s="36">
        <f t="shared" si="873"/>
        <v>38.997589583231829</v>
      </c>
      <c r="EX369" s="36">
        <f t="shared" ca="1" si="904"/>
        <v>70.507036605423863</v>
      </c>
      <c r="EY369" s="36">
        <f t="shared" si="874"/>
        <v>0</v>
      </c>
      <c r="EZ369" s="36">
        <f t="shared" si="875"/>
        <v>0</v>
      </c>
      <c r="FA369" s="36">
        <f t="shared" si="876"/>
        <v>0</v>
      </c>
      <c r="FB369" s="36">
        <f t="shared" si="877"/>
        <v>0</v>
      </c>
      <c r="FC369" s="36">
        <f t="shared" si="905"/>
        <v>0</v>
      </c>
      <c r="FD369" s="36">
        <f t="shared" si="878"/>
        <v>0</v>
      </c>
      <c r="FE369" s="36">
        <f t="shared" si="879"/>
        <v>0</v>
      </c>
      <c r="FF369" s="36">
        <f t="shared" si="906"/>
        <v>0</v>
      </c>
      <c r="FG369" s="36">
        <f t="shared" ca="1" si="880"/>
        <v>70.507036605423863</v>
      </c>
      <c r="FH369" s="36">
        <f t="shared" ca="1" si="881"/>
        <v>0.68242505450975044</v>
      </c>
      <c r="FI369" s="36">
        <f t="shared" ca="1" si="882"/>
        <v>-1.0744570903473805</v>
      </c>
      <c r="FJ369" s="36">
        <f t="shared" ca="1" si="883"/>
        <v>80.817847092339761</v>
      </c>
      <c r="FK369" s="36">
        <f t="shared" si="884"/>
        <v>0</v>
      </c>
      <c r="FL369" s="36">
        <f t="shared" si="885"/>
        <v>0</v>
      </c>
      <c r="FM369" s="36">
        <f t="shared" ca="1" si="886"/>
        <v>0</v>
      </c>
      <c r="FN369" s="36">
        <f t="shared" ca="1" si="908"/>
        <v>80.817847092339761</v>
      </c>
    </row>
    <row r="370" spans="2:170" x14ac:dyDescent="0.25">
      <c r="B370" s="2">
        <v>362</v>
      </c>
      <c r="C370" s="2">
        <f t="shared" si="762"/>
        <v>31</v>
      </c>
      <c r="D370" s="2">
        <f t="shared" si="911"/>
        <v>386</v>
      </c>
      <c r="E370" s="2">
        <f t="shared" si="909"/>
        <v>33</v>
      </c>
      <c r="F370" s="189">
        <f t="shared" si="913"/>
        <v>56734</v>
      </c>
      <c r="G370" s="2">
        <f t="shared" si="912"/>
        <v>4</v>
      </c>
      <c r="H370" s="187">
        <f t="shared" si="763"/>
        <v>64.75</v>
      </c>
      <c r="I370" s="186">
        <f t="shared" si="910"/>
        <v>64</v>
      </c>
      <c r="J370" s="2">
        <f t="shared" si="764"/>
        <v>0</v>
      </c>
      <c r="K370" s="2">
        <f t="shared" si="765"/>
        <v>1</v>
      </c>
      <c r="L370">
        <f t="shared" si="766"/>
        <v>2</v>
      </c>
      <c r="M370" s="190">
        <f t="shared" si="887"/>
        <v>9.0215905500000016E-3</v>
      </c>
      <c r="N370">
        <f t="shared" si="767"/>
        <v>1</v>
      </c>
      <c r="O370">
        <f t="shared" si="768"/>
        <v>100</v>
      </c>
      <c r="P370" s="58">
        <f t="shared" si="769"/>
        <v>4.0597157475000006E-2</v>
      </c>
      <c r="Q370" s="106">
        <f t="shared" si="770"/>
        <v>4.0597157475000006E-2</v>
      </c>
      <c r="R370" s="59">
        <f t="shared" si="771"/>
        <v>4.0597157475000006E-2</v>
      </c>
      <c r="S370" s="32">
        <f t="shared" si="888"/>
        <v>3.4477284798252184E-3</v>
      </c>
      <c r="T370">
        <f t="shared" si="772"/>
        <v>1</v>
      </c>
      <c r="U370" s="32">
        <f t="shared" si="889"/>
        <v>5.7090933000000007E-4</v>
      </c>
      <c r="V370">
        <f t="shared" si="773"/>
        <v>1</v>
      </c>
      <c r="W370">
        <f t="shared" si="774"/>
        <v>100</v>
      </c>
      <c r="X370" s="58">
        <f t="shared" si="775"/>
        <v>2.5690919850000003E-3</v>
      </c>
      <c r="Y370" s="58">
        <f t="shared" si="776"/>
        <v>2.5690919850000003E-3</v>
      </c>
      <c r="Z370" s="32">
        <f t="shared" si="777"/>
        <v>2.5690919850000003E-3</v>
      </c>
      <c r="AA370" s="32">
        <f t="shared" si="778"/>
        <v>2.1434350555848969E-4</v>
      </c>
      <c r="AB370" s="59">
        <f t="shared" si="779"/>
        <v>4.9056245199999996E-3</v>
      </c>
      <c r="AC370" s="59">
        <f t="shared" si="780"/>
        <v>4.9056245199999996E-3</v>
      </c>
      <c r="AD370">
        <f t="shared" si="781"/>
        <v>1</v>
      </c>
      <c r="AE370" s="59">
        <f t="shared" si="782"/>
        <v>4.9056245199999996E-3</v>
      </c>
      <c r="AF370" s="59">
        <f t="shared" si="783"/>
        <v>4.1758461800000006E-3</v>
      </c>
      <c r="AG370" s="59">
        <f t="shared" si="784"/>
        <v>4.1758461800000006E-3</v>
      </c>
      <c r="AH370">
        <f t="shared" si="785"/>
        <v>1</v>
      </c>
      <c r="AI370" s="59">
        <f t="shared" si="786"/>
        <v>4.1758461800000006E-3</v>
      </c>
      <c r="AJ370" s="59">
        <f t="shared" si="787"/>
        <v>0</v>
      </c>
      <c r="AK370" s="59">
        <f t="shared" si="788"/>
        <v>0</v>
      </c>
      <c r="AL370" s="59">
        <f t="shared" si="789"/>
        <v>0</v>
      </c>
      <c r="AM370" s="12">
        <f t="shared" si="890"/>
        <v>2.2979374811933555E-2</v>
      </c>
      <c r="AN370" s="12">
        <f t="shared" si="891"/>
        <v>0</v>
      </c>
      <c r="AO370" s="66">
        <f t="shared" si="790"/>
        <v>7.9226644987681594E-5</v>
      </c>
      <c r="AP370" s="66">
        <f t="shared" si="791"/>
        <v>4.925479752732298E-6</v>
      </c>
      <c r="AQ370" s="59">
        <f t="shared" si="792"/>
        <v>1.1272818453169163E-4</v>
      </c>
      <c r="AR370" s="59">
        <f t="shared" si="793"/>
        <v>9.5958334527200962E-5</v>
      </c>
      <c r="AS370" s="59">
        <f t="shared" si="794"/>
        <v>0</v>
      </c>
      <c r="AT370" s="12">
        <f t="shared" si="795"/>
        <v>2.2686536168134246E-2</v>
      </c>
      <c r="AU370" s="59">
        <f t="shared" si="892"/>
        <v>0</v>
      </c>
      <c r="AV370" s="59">
        <f t="shared" si="893"/>
        <v>-2.6427427954334171E-18</v>
      </c>
      <c r="AW370" s="70">
        <f t="shared" si="796"/>
        <v>0</v>
      </c>
      <c r="AX370" s="20">
        <f t="shared" si="797"/>
        <v>200000</v>
      </c>
      <c r="AY370" s="20">
        <f t="shared" si="798"/>
        <v>0</v>
      </c>
      <c r="AZ370" s="20">
        <f t="shared" si="799"/>
        <v>0</v>
      </c>
      <c r="BA370" s="20">
        <f t="shared" si="800"/>
        <v>200000</v>
      </c>
      <c r="BB370" s="36">
        <f t="shared" si="801"/>
        <v>1</v>
      </c>
      <c r="BC370" s="36">
        <f t="shared" si="802"/>
        <v>0</v>
      </c>
      <c r="BD370" s="80">
        <f t="shared" si="803"/>
        <v>15.845328997536319</v>
      </c>
      <c r="BE370" s="36">
        <f t="shared" si="804"/>
        <v>0</v>
      </c>
      <c r="BF370" s="36">
        <f t="shared" si="805"/>
        <v>0</v>
      </c>
      <c r="BG370" s="36">
        <f t="shared" si="806"/>
        <v>15.845328997536319</v>
      </c>
      <c r="BH370" s="36">
        <f t="shared" si="807"/>
        <v>0.9850959505464596</v>
      </c>
      <c r="BI370" s="36">
        <f t="shared" si="808"/>
        <v>0</v>
      </c>
      <c r="BJ370" s="36">
        <f t="shared" si="809"/>
        <v>0</v>
      </c>
      <c r="BK370" s="36">
        <f t="shared" si="810"/>
        <v>0.9850959505464596</v>
      </c>
      <c r="BL370" s="68">
        <f ca="1">IF(OR(AT370=0,E370&gt;ProjTerm),0,VLOOKUP(D370,'Life Events'!$AE$5:$AI$1206,5,FALSE))</f>
        <v>2.2049424930747914E-16</v>
      </c>
      <c r="BM370" s="93">
        <f t="shared" ca="1" si="811"/>
        <v>2.2049424930747914E-16</v>
      </c>
      <c r="BN370" s="93">
        <f t="shared" ca="1" si="812"/>
        <v>5.0022507617797345E-18</v>
      </c>
      <c r="BO370" s="36">
        <f t="shared" ca="1" si="813"/>
        <v>7.6117744763203366E-16</v>
      </c>
      <c r="BP370" s="36">
        <f t="shared" si="814"/>
        <v>7.0359238833359282E-3</v>
      </c>
      <c r="BQ370" s="36">
        <f t="shared" si="815"/>
        <v>98.311093018994001</v>
      </c>
      <c r="BR370" s="36">
        <f t="shared" si="816"/>
        <v>154.78110000000001</v>
      </c>
      <c r="BS370" s="36">
        <f t="shared" si="817"/>
        <v>152.16699119682212</v>
      </c>
      <c r="BT370" s="36">
        <f t="shared" si="818"/>
        <v>3.4521419493828707</v>
      </c>
      <c r="BU370" s="70" cm="1">
        <f t="array" ref="BU370">IF(AND(ActInt=1,$J370=0),INDEX(Tbl_FwdNom,$B370-IVP,MATCH(ValnDt,Tbl_FwdNom_Cols)),INDEX(Tbl_FwdNom,$B370,MATCH(StartDt,Tbl_FwdNom_Cols)))</f>
        <v>12.247165523</v>
      </c>
      <c r="BV370" s="70" cm="1">
        <f t="array" ref="BV370">INDEX(Tbl_FwdReal,$B370,MATCH(StartDt,Tbl_FwdReal_Cols))</f>
        <v>4.8379803020000001</v>
      </c>
      <c r="BW370" s="70" cm="1">
        <f t="array" ref="BW370">IF(RunType&lt;&gt;"OPN",INDEX(Tbl_FwdReal,$B370,MATCH(ValnDt,Tbl_FwdReal_Cols)),IF(AND($J370=0,ActInt=1),INDEX(Tbl_FwdReal,$B370-IVP,MATCH(ValnDt,Tbl_FwdReal_Cols)),-999))*$K370</f>
        <v>4.8379803020000001</v>
      </c>
      <c r="BX370" s="70">
        <f t="shared" si="819"/>
        <v>4.8379803020000001E-2</v>
      </c>
      <c r="BY370" s="70">
        <f t="shared" si="894"/>
        <v>7.0672719940396034E-2</v>
      </c>
      <c r="BZ370" s="64">
        <f t="shared" si="907"/>
        <v>5.7068189644107203E-3</v>
      </c>
      <c r="CA370" s="70" cm="1">
        <f t="array" ref="CA370">IF($J370=1,CA369*(1+INDEX(Tbl_CPI,$B370,MATCH(IF(RunType="OPN",StartDt,ValnDt),Tbl_CPI_Cols))),0)</f>
        <v>0</v>
      </c>
      <c r="CB370" s="70">
        <f t="shared" si="895"/>
        <v>8.1130801861716257</v>
      </c>
      <c r="CC370" s="70">
        <f t="shared" si="896"/>
        <v>8.0212526730023974</v>
      </c>
      <c r="CD370" s="36">
        <f t="shared" si="820"/>
        <v>42.805752130363288</v>
      </c>
      <c r="CE370" s="36">
        <f t="shared" si="821"/>
        <v>1.5749283588871088</v>
      </c>
      <c r="CF370" s="36">
        <f t="shared" si="822"/>
        <v>0</v>
      </c>
      <c r="CG370" s="36">
        <f t="shared" si="823"/>
        <v>1.0198402913711515</v>
      </c>
      <c r="CH370" s="36">
        <f t="shared" si="824"/>
        <v>0.98364942231034125</v>
      </c>
      <c r="CI370" s="36">
        <f t="shared" si="825"/>
        <v>0</v>
      </c>
      <c r="CJ370" s="36">
        <f t="shared" si="826"/>
        <v>0</v>
      </c>
      <c r="CK370" s="36">
        <f t="shared" si="827"/>
        <v>0</v>
      </c>
      <c r="CL370" s="36">
        <f t="shared" si="828"/>
        <v>3.6190869060810281E-2</v>
      </c>
      <c r="CM370" s="36">
        <f t="shared" si="829"/>
        <v>1.0198402913711515</v>
      </c>
      <c r="CN370" s="36">
        <f t="shared" ca="1" si="830"/>
        <v>13.371247074816573</v>
      </c>
      <c r="CO370" s="20">
        <f t="shared" si="831"/>
        <v>120000</v>
      </c>
      <c r="CP370" s="20">
        <f t="shared" si="832"/>
        <v>2</v>
      </c>
      <c r="CQ370" s="64">
        <f t="shared" si="833"/>
        <v>1.088325339E-2</v>
      </c>
      <c r="CR370" s="64">
        <f t="shared" si="834"/>
        <v>4.8974640255E-2</v>
      </c>
      <c r="CS370" s="36">
        <f t="shared" si="835"/>
        <v>11.514880669425377</v>
      </c>
      <c r="CT370" s="36">
        <f t="shared" si="836"/>
        <v>9.5071973985217912</v>
      </c>
      <c r="CU370" s="36">
        <f t="shared" si="837"/>
        <v>0.59105757032787576</v>
      </c>
      <c r="CV370" s="36">
        <f t="shared" si="897"/>
        <v>10.098254968849666</v>
      </c>
      <c r="CW370" s="36">
        <f t="shared" si="838"/>
        <v>0</v>
      </c>
      <c r="CX370" s="36">
        <f t="shared" si="839"/>
        <v>0</v>
      </c>
      <c r="CY370" s="36">
        <f t="shared" si="840"/>
        <v>0</v>
      </c>
      <c r="CZ370" s="36">
        <f t="shared" si="898"/>
        <v>0</v>
      </c>
      <c r="DA370" s="64">
        <f t="shared" si="841"/>
        <v>9.6742533579394774E-3</v>
      </c>
      <c r="DB370" s="70">
        <f t="shared" si="899"/>
        <v>0.99041844107070653</v>
      </c>
      <c r="DC370" s="70">
        <f>PRODUCT($DB$8:DB370)</f>
        <v>2.8165379858728221E-2</v>
      </c>
      <c r="DD370" s="36">
        <f t="shared" si="842"/>
        <v>138.14114004862509</v>
      </c>
      <c r="DE370" s="36">
        <f t="shared" si="843"/>
        <v>1065.5651470084065</v>
      </c>
      <c r="DF370" s="36">
        <f t="shared" si="844"/>
        <v>46.141850493697511</v>
      </c>
      <c r="DG370" s="36">
        <f t="shared" si="845"/>
        <v>0.46474678085224153</v>
      </c>
      <c r="DH370" s="36">
        <f t="shared" ca="1" si="846"/>
        <v>1.9533637971927045E-14</v>
      </c>
      <c r="DI370" s="36">
        <f t="shared" si="847"/>
        <v>50.054784260250685</v>
      </c>
      <c r="DJ370" s="36">
        <f t="shared" ca="1" si="848"/>
        <v>1023.1558949328775</v>
      </c>
      <c r="DK370" s="36">
        <f t="shared" si="849"/>
        <v>0</v>
      </c>
      <c r="DL370" s="36">
        <f t="shared" si="850"/>
        <v>0</v>
      </c>
      <c r="DM370" s="36">
        <f t="shared" ca="1" si="851"/>
        <v>1023.1558949328775</v>
      </c>
      <c r="DN370" s="36">
        <f t="shared" ca="1" si="900"/>
        <v>1023.1558949328817</v>
      </c>
      <c r="DO370" s="64" cm="1">
        <f t="array" ref="DO370">IFERROR(INDEX(Tbl_FwdNom,$B370,MATCH(LIDt,Tbl_FwdNom_Cols,0)),0)</f>
        <v>8.6284173949999996</v>
      </c>
      <c r="DP370" s="64">
        <f t="shared" ca="1" si="901"/>
        <v>8.5665317240000007</v>
      </c>
      <c r="DQ370" s="64">
        <f t="shared" ca="1" si="852"/>
        <v>6.8729271224341471E-3</v>
      </c>
      <c r="DR370" s="70">
        <f t="shared" ca="1" si="853"/>
        <v>0.99317398756357822</v>
      </c>
      <c r="DS370" s="70">
        <f ca="1">PRODUCT($DR$8:DR370)</f>
        <v>3.7664701430186034E-2</v>
      </c>
      <c r="DT370" s="36">
        <f t="shared" ca="1" si="854"/>
        <v>1230.031050022684</v>
      </c>
      <c r="DU370" s="36">
        <f t="shared" ca="1" si="855"/>
        <v>52.013223859842213</v>
      </c>
      <c r="DV370" s="36">
        <f t="shared" ca="1" si="856"/>
        <v>0.53595592232100286</v>
      </c>
      <c r="DW370" s="36">
        <f t="shared" ca="1" si="857"/>
        <v>2.093668144875235E-14</v>
      </c>
      <c r="DX370" s="36">
        <f t="shared" ca="1" si="858"/>
        <v>153.38867346095418</v>
      </c>
      <c r="DY370" s="36">
        <f t="shared" ca="1" si="859"/>
        <v>1.623304807985211</v>
      </c>
      <c r="DZ370" s="36">
        <f t="shared" ca="1" si="860"/>
        <v>54.908245743018007</v>
      </c>
      <c r="EA370" s="36">
        <f t="shared" ca="1" si="861"/>
        <v>0</v>
      </c>
      <c r="EB370" s="36">
        <f t="shared" ca="1" si="862"/>
        <v>1184.6511950502543</v>
      </c>
      <c r="EC370" s="36">
        <f t="shared" ca="1" si="863"/>
        <v>0</v>
      </c>
      <c r="ED370" s="36">
        <f t="shared" ca="1" si="864"/>
        <v>0</v>
      </c>
      <c r="EE370" s="36">
        <f t="shared" ca="1" si="902"/>
        <v>0</v>
      </c>
      <c r="EF370" s="36">
        <f t="shared" ca="1" si="865"/>
        <v>1184.6511950502543</v>
      </c>
      <c r="EG370" s="64"/>
      <c r="EH370" s="64"/>
      <c r="EI370" s="64"/>
      <c r="EJ370" s="70"/>
      <c r="EK370" s="70"/>
      <c r="EL370" s="70"/>
      <c r="EM370" s="70"/>
      <c r="EN370" s="70"/>
      <c r="EO370" s="36">
        <f t="shared" ca="1" si="866"/>
        <v>9.9315458929588551</v>
      </c>
      <c r="EP370" s="36">
        <f t="shared" ca="1" si="867"/>
        <v>0</v>
      </c>
      <c r="EQ370" s="36">
        <f t="shared" si="868"/>
        <v>29.673042423840229</v>
      </c>
      <c r="ER370" s="36">
        <f t="shared" si="869"/>
        <v>0.82805805438207292</v>
      </c>
      <c r="ES370" s="36">
        <f t="shared" si="870"/>
        <v>-0.75620808461998201</v>
      </c>
      <c r="ET370" s="36">
        <f t="shared" ca="1" si="871"/>
        <v>0</v>
      </c>
      <c r="EU370" s="36">
        <f t="shared" ca="1" si="903"/>
        <v>0.82805805438207292</v>
      </c>
      <c r="EV370" s="36">
        <f t="shared" si="872"/>
        <v>0.82625832816669886</v>
      </c>
      <c r="EW370" s="36">
        <f t="shared" si="873"/>
        <v>38.787645763197226</v>
      </c>
      <c r="EX370" s="36">
        <f t="shared" ca="1" si="904"/>
        <v>70.115004569586233</v>
      </c>
      <c r="EY370" s="36">
        <f t="shared" si="874"/>
        <v>0</v>
      </c>
      <c r="EZ370" s="36">
        <f t="shared" si="875"/>
        <v>0</v>
      </c>
      <c r="FA370" s="36">
        <f t="shared" si="876"/>
        <v>0</v>
      </c>
      <c r="FB370" s="36">
        <f t="shared" si="877"/>
        <v>0</v>
      </c>
      <c r="FC370" s="36">
        <f t="shared" si="905"/>
        <v>0</v>
      </c>
      <c r="FD370" s="36">
        <f t="shared" si="878"/>
        <v>0</v>
      </c>
      <c r="FE370" s="36">
        <f t="shared" si="879"/>
        <v>0</v>
      </c>
      <c r="FF370" s="36">
        <f t="shared" si="906"/>
        <v>0</v>
      </c>
      <c r="FG370" s="36">
        <f t="shared" ca="1" si="880"/>
        <v>70.115004569586233</v>
      </c>
      <c r="FH370" s="36">
        <f t="shared" ca="1" si="881"/>
        <v>0.67831031839926137</v>
      </c>
      <c r="FI370" s="36">
        <f t="shared" ca="1" si="882"/>
        <v>-1.0607670234455702</v>
      </c>
      <c r="FJ370" s="36">
        <f t="shared" ca="1" si="883"/>
        <v>80.312535242151881</v>
      </c>
      <c r="FK370" s="36">
        <f t="shared" si="884"/>
        <v>0</v>
      </c>
      <c r="FL370" s="36">
        <f t="shared" si="885"/>
        <v>0</v>
      </c>
      <c r="FM370" s="36">
        <f t="shared" ca="1" si="886"/>
        <v>0</v>
      </c>
      <c r="FN370" s="36">
        <f t="shared" ca="1" si="908"/>
        <v>80.312535242151881</v>
      </c>
    </row>
    <row r="371" spans="2:170" x14ac:dyDescent="0.25">
      <c r="B371" s="2">
        <v>363</v>
      </c>
      <c r="C371" s="2">
        <f t="shared" si="762"/>
        <v>31</v>
      </c>
      <c r="D371" s="2">
        <f t="shared" si="911"/>
        <v>387</v>
      </c>
      <c r="E371" s="2">
        <f t="shared" si="909"/>
        <v>33</v>
      </c>
      <c r="F371" s="189">
        <f t="shared" si="913"/>
        <v>56765</v>
      </c>
      <c r="G371" s="2">
        <f t="shared" si="912"/>
        <v>5</v>
      </c>
      <c r="H371" s="187">
        <f t="shared" si="763"/>
        <v>64.833333333333343</v>
      </c>
      <c r="I371" s="186">
        <f t="shared" si="910"/>
        <v>64</v>
      </c>
      <c r="J371" s="2">
        <f t="shared" si="764"/>
        <v>0</v>
      </c>
      <c r="K371" s="2">
        <f t="shared" si="765"/>
        <v>1</v>
      </c>
      <c r="L371">
        <f t="shared" si="766"/>
        <v>2</v>
      </c>
      <c r="M371" s="190">
        <f t="shared" si="887"/>
        <v>9.0215905500000016E-3</v>
      </c>
      <c r="N371">
        <f t="shared" si="767"/>
        <v>1</v>
      </c>
      <c r="O371">
        <f t="shared" si="768"/>
        <v>100</v>
      </c>
      <c r="P371" s="58">
        <f t="shared" si="769"/>
        <v>4.0597157475000006E-2</v>
      </c>
      <c r="Q371" s="106">
        <f t="shared" si="770"/>
        <v>4.0597157475000006E-2</v>
      </c>
      <c r="R371" s="59">
        <f t="shared" si="771"/>
        <v>4.0597157475000006E-2</v>
      </c>
      <c r="S371" s="32">
        <f t="shared" si="888"/>
        <v>3.4477284798252184E-3</v>
      </c>
      <c r="T371">
        <f t="shared" si="772"/>
        <v>1</v>
      </c>
      <c r="U371" s="32">
        <f t="shared" si="889"/>
        <v>5.7090933000000007E-4</v>
      </c>
      <c r="V371">
        <f t="shared" si="773"/>
        <v>1</v>
      </c>
      <c r="W371">
        <f t="shared" si="774"/>
        <v>100</v>
      </c>
      <c r="X371" s="58">
        <f t="shared" si="775"/>
        <v>2.5690919850000003E-3</v>
      </c>
      <c r="Y371" s="58">
        <f t="shared" si="776"/>
        <v>2.5690919850000003E-3</v>
      </c>
      <c r="Z371" s="32">
        <f t="shared" si="777"/>
        <v>2.5690919850000003E-3</v>
      </c>
      <c r="AA371" s="32">
        <f t="shared" si="778"/>
        <v>2.1434350555848969E-4</v>
      </c>
      <c r="AB371" s="59">
        <f t="shared" si="779"/>
        <v>4.9056245199999996E-3</v>
      </c>
      <c r="AC371" s="59">
        <f t="shared" si="780"/>
        <v>4.9056245199999996E-3</v>
      </c>
      <c r="AD371">
        <f t="shared" si="781"/>
        <v>1</v>
      </c>
      <c r="AE371" s="59">
        <f t="shared" si="782"/>
        <v>4.9056245199999996E-3</v>
      </c>
      <c r="AF371" s="59">
        <f t="shared" si="783"/>
        <v>4.1758461800000006E-3</v>
      </c>
      <c r="AG371" s="59">
        <f t="shared" si="784"/>
        <v>4.1758461800000006E-3</v>
      </c>
      <c r="AH371">
        <f t="shared" si="785"/>
        <v>1</v>
      </c>
      <c r="AI371" s="59">
        <f t="shared" si="786"/>
        <v>4.1758461800000006E-3</v>
      </c>
      <c r="AJ371" s="59">
        <f t="shared" si="787"/>
        <v>0</v>
      </c>
      <c r="AK371" s="59">
        <f t="shared" si="788"/>
        <v>0</v>
      </c>
      <c r="AL371" s="59">
        <f t="shared" si="789"/>
        <v>0</v>
      </c>
      <c r="AM371" s="12">
        <f t="shared" si="890"/>
        <v>2.2686536168134246E-2</v>
      </c>
      <c r="AN371" s="12">
        <f t="shared" si="891"/>
        <v>0</v>
      </c>
      <c r="AO371" s="66">
        <f t="shared" si="790"/>
        <v>7.8217016855461322E-5</v>
      </c>
      <c r="AP371" s="66">
        <f t="shared" si="791"/>
        <v>4.8627116912573602E-6</v>
      </c>
      <c r="AQ371" s="59">
        <f t="shared" si="792"/>
        <v>1.1129162810026619E-4</v>
      </c>
      <c r="AR371" s="59">
        <f t="shared" si="793"/>
        <v>9.4735485395135239E-5</v>
      </c>
      <c r="AS371" s="59">
        <f t="shared" si="794"/>
        <v>0</v>
      </c>
      <c r="AT371" s="12">
        <f t="shared" si="795"/>
        <v>2.2397429326092129E-2</v>
      </c>
      <c r="AU371" s="59">
        <f t="shared" si="892"/>
        <v>2.7376104855258987E-18</v>
      </c>
      <c r="AV371" s="59">
        <f t="shared" si="893"/>
        <v>0</v>
      </c>
      <c r="AW371" s="70">
        <f t="shared" si="796"/>
        <v>0</v>
      </c>
      <c r="AX371" s="20">
        <f t="shared" si="797"/>
        <v>200000</v>
      </c>
      <c r="AY371" s="20">
        <f t="shared" si="798"/>
        <v>0</v>
      </c>
      <c r="AZ371" s="20">
        <f t="shared" si="799"/>
        <v>0</v>
      </c>
      <c r="BA371" s="20">
        <f t="shared" si="800"/>
        <v>200000</v>
      </c>
      <c r="BB371" s="36">
        <f t="shared" si="801"/>
        <v>1</v>
      </c>
      <c r="BC371" s="36">
        <f t="shared" si="802"/>
        <v>0</v>
      </c>
      <c r="BD371" s="80">
        <f t="shared" si="803"/>
        <v>15.643403371092264</v>
      </c>
      <c r="BE371" s="36">
        <f t="shared" si="804"/>
        <v>0</v>
      </c>
      <c r="BF371" s="36">
        <f t="shared" si="805"/>
        <v>0</v>
      </c>
      <c r="BG371" s="36">
        <f t="shared" si="806"/>
        <v>15.643403371092264</v>
      </c>
      <c r="BH371" s="36">
        <f t="shared" si="807"/>
        <v>0.97254233825147207</v>
      </c>
      <c r="BI371" s="36">
        <f t="shared" si="808"/>
        <v>0</v>
      </c>
      <c r="BJ371" s="36">
        <f t="shared" si="809"/>
        <v>0</v>
      </c>
      <c r="BK371" s="36">
        <f t="shared" si="810"/>
        <v>0.97254233825147207</v>
      </c>
      <c r="BL371" s="68">
        <f ca="1">IF(OR(AT371=0,E371&gt;ProjTerm),0,VLOOKUP(D371,'Life Events'!$AE$5:$AI$1206,5,FALSE))</f>
        <v>2.1768437142954765E-16</v>
      </c>
      <c r="BM371" s="93">
        <f t="shared" ca="1" si="811"/>
        <v>2.1768437142954765E-16</v>
      </c>
      <c r="BN371" s="93">
        <f t="shared" ca="1" si="812"/>
        <v>4.8755703244880823E-18</v>
      </c>
      <c r="BO371" s="36">
        <f t="shared" ca="1" si="813"/>
        <v>7.4190380015731582E-16</v>
      </c>
      <c r="BP371" s="36">
        <f t="shared" si="814"/>
        <v>6.9462612869975234E-3</v>
      </c>
      <c r="BQ371" s="36">
        <f t="shared" si="815"/>
        <v>98.311481745749887</v>
      </c>
      <c r="BR371" s="36">
        <f t="shared" si="816"/>
        <v>154.78110000000001</v>
      </c>
      <c r="BS371" s="36">
        <f t="shared" si="817"/>
        <v>152.1675928723709</v>
      </c>
      <c r="BT371" s="36">
        <f t="shared" si="818"/>
        <v>3.4081629070804875</v>
      </c>
      <c r="BU371" s="70" cm="1">
        <f t="array" ref="BU371">IF(AND(ActInt=1,$J371=0),INDEX(Tbl_FwdNom,$B371-IVP,MATCH(ValnDt,Tbl_FwdNom_Cols)),INDEX(Tbl_FwdNom,$B371,MATCH(StartDt,Tbl_FwdNom_Cols)))</f>
        <v>12.241070907999999</v>
      </c>
      <c r="BV371" s="70" cm="1">
        <f t="array" ref="BV371">INDEX(Tbl_FwdReal,$B371,MATCH(StartDt,Tbl_FwdReal_Cols))</f>
        <v>4.8345526110000003</v>
      </c>
      <c r="BW371" s="70" cm="1">
        <f t="array" ref="BW371">IF(RunType&lt;&gt;"OPN",INDEX(Tbl_FwdReal,$B371,MATCH(ValnDt,Tbl_FwdReal_Cols)),IF(AND($J371=0,ActInt=1),INDEX(Tbl_FwdReal,$B371-IVP,MATCH(ValnDt,Tbl_FwdReal_Cols)),-999))*$K371</f>
        <v>4.8345526110000003</v>
      </c>
      <c r="BX371" s="70">
        <f t="shared" si="819"/>
        <v>4.8345526110000002E-2</v>
      </c>
      <c r="BY371" s="70">
        <f t="shared" si="894"/>
        <v>7.0649591308723059E-2</v>
      </c>
      <c r="BZ371" s="64">
        <f t="shared" si="907"/>
        <v>5.7050085097578584E-3</v>
      </c>
      <c r="CA371" s="70" cm="1">
        <f t="array" ref="CA371">IF($J371=1,CA370*(1+INDEX(Tbl_CPI,$B371,MATCH(IF(RunType="OPN",StartDt,ValnDt),Tbl_CPI_Cols))),0)</f>
        <v>0</v>
      </c>
      <c r="CB371" s="70">
        <f t="shared" si="895"/>
        <v>8.1593653776740833</v>
      </c>
      <c r="CC371" s="70">
        <f t="shared" si="896"/>
        <v>8.0212526730023974</v>
      </c>
      <c r="CD371" s="36">
        <f t="shared" si="820"/>
        <v>42.805760716273369</v>
      </c>
      <c r="CE371" s="36">
        <f t="shared" si="821"/>
        <v>1.5749345862290389</v>
      </c>
      <c r="CF371" s="36">
        <f t="shared" si="822"/>
        <v>0</v>
      </c>
      <c r="CG371" s="36">
        <f t="shared" si="823"/>
        <v>1.0068442491471665</v>
      </c>
      <c r="CH371" s="36">
        <f t="shared" si="824"/>
        <v>0.97111443869423586</v>
      </c>
      <c r="CI371" s="36">
        <f t="shared" si="825"/>
        <v>0</v>
      </c>
      <c r="CJ371" s="36">
        <f t="shared" si="826"/>
        <v>0</v>
      </c>
      <c r="CK371" s="36">
        <f t="shared" si="827"/>
        <v>0</v>
      </c>
      <c r="CL371" s="36">
        <f t="shared" si="828"/>
        <v>3.5729810452930638E-2</v>
      </c>
      <c r="CM371" s="36">
        <f t="shared" si="829"/>
        <v>1.0068442491471665</v>
      </c>
      <c r="CN371" s="36">
        <f t="shared" ca="1" si="830"/>
        <v>13.200836540976249</v>
      </c>
      <c r="CO371" s="20">
        <f t="shared" si="831"/>
        <v>120000</v>
      </c>
      <c r="CP371" s="20">
        <f t="shared" si="832"/>
        <v>2</v>
      </c>
      <c r="CQ371" s="64">
        <f t="shared" si="833"/>
        <v>1.088325339E-2</v>
      </c>
      <c r="CR371" s="64">
        <f t="shared" si="834"/>
        <v>4.8974640255E-2</v>
      </c>
      <c r="CS371" s="36">
        <f t="shared" si="835"/>
        <v>11.368140296097454</v>
      </c>
      <c r="CT371" s="36">
        <f t="shared" si="836"/>
        <v>9.3860420226553583</v>
      </c>
      <c r="CU371" s="36">
        <f t="shared" si="837"/>
        <v>0.58352540295088318</v>
      </c>
      <c r="CV371" s="36">
        <f t="shared" si="897"/>
        <v>9.9695674256062414</v>
      </c>
      <c r="CW371" s="36">
        <f t="shared" si="838"/>
        <v>0</v>
      </c>
      <c r="CX371" s="36">
        <f t="shared" si="839"/>
        <v>0</v>
      </c>
      <c r="CY371" s="36">
        <f t="shared" si="840"/>
        <v>0</v>
      </c>
      <c r="CZ371" s="36">
        <f t="shared" si="898"/>
        <v>0</v>
      </c>
      <c r="DA371" s="64">
        <f t="shared" si="841"/>
        <v>9.6696847726489565E-3</v>
      </c>
      <c r="DB371" s="70">
        <f t="shared" si="899"/>
        <v>0.99042292254736131</v>
      </c>
      <c r="DC371" s="70">
        <f>PRODUCT($DB$8:DB371)</f>
        <v>2.789563783433819E-2</v>
      </c>
      <c r="DD371" s="36">
        <f t="shared" si="842"/>
        <v>136.06875841994918</v>
      </c>
      <c r="DE371" s="36">
        <f t="shared" si="843"/>
        <v>1060.2254227136068</v>
      </c>
      <c r="DF371" s="36">
        <f t="shared" si="844"/>
        <v>45.615485304546787</v>
      </c>
      <c r="DG371" s="36">
        <f t="shared" si="845"/>
        <v>0.46229447443518851</v>
      </c>
      <c r="DH371" s="36">
        <f t="shared" ca="1" si="846"/>
        <v>1.8980618293421311E-14</v>
      </c>
      <c r="DI371" s="36">
        <f t="shared" si="847"/>
        <v>49.522218129758684</v>
      </c>
      <c r="DJ371" s="36">
        <f t="shared" ca="1" si="848"/>
        <v>1018.8320732535278</v>
      </c>
      <c r="DK371" s="36">
        <f t="shared" si="849"/>
        <v>0</v>
      </c>
      <c r="DL371" s="36">
        <f t="shared" si="850"/>
        <v>0</v>
      </c>
      <c r="DM371" s="36">
        <f t="shared" ca="1" si="851"/>
        <v>1018.8320732535278</v>
      </c>
      <c r="DN371" s="36">
        <f t="shared" ca="1" si="900"/>
        <v>1018.8320732535321</v>
      </c>
      <c r="DO371" s="64" cm="1">
        <f t="array" ref="DO371">IFERROR(INDEX(Tbl_FwdNom,$B371,MATCH(LIDt,Tbl_FwdNom_Cols,0)),0)</f>
        <v>8.6266978729999995</v>
      </c>
      <c r="DP371" s="64">
        <f t="shared" ca="1" si="901"/>
        <v>8.5648131809999999</v>
      </c>
      <c r="DQ371" s="64">
        <f t="shared" ca="1" si="852"/>
        <v>6.8715989299825697E-3</v>
      </c>
      <c r="DR371" s="70">
        <f t="shared" ca="1" si="853"/>
        <v>0.99317529768712798</v>
      </c>
      <c r="DS371" s="70">
        <f ca="1">PRODUCT($DR$8:DR371)</f>
        <v>3.7407651055221806E-2</v>
      </c>
      <c r="DT371" s="36">
        <f t="shared" ca="1" si="854"/>
        <v>1222.8399266987728</v>
      </c>
      <c r="DU371" s="36">
        <f t="shared" ca="1" si="855"/>
        <v>51.398095535010974</v>
      </c>
      <c r="DV371" s="36">
        <f t="shared" ca="1" si="856"/>
        <v>0.53269253517634418</v>
      </c>
      <c r="DW371" s="36">
        <f t="shared" ca="1" si="857"/>
        <v>2.0338646126435668E-14</v>
      </c>
      <c r="DX371" s="36">
        <f t="shared" ca="1" si="858"/>
        <v>151.03453599829945</v>
      </c>
      <c r="DY371" s="36">
        <f t="shared" ca="1" si="859"/>
        <v>1.5984841761865902</v>
      </c>
      <c r="DZ371" s="36">
        <f t="shared" ca="1" si="860"/>
        <v>54.307765638080895</v>
      </c>
      <c r="EA371" s="36">
        <f t="shared" ca="1" si="861"/>
        <v>0</v>
      </c>
      <c r="EB371" s="36">
        <f t="shared" ca="1" si="862"/>
        <v>1178.5770435145755</v>
      </c>
      <c r="EC371" s="36">
        <f t="shared" ca="1" si="863"/>
        <v>0</v>
      </c>
      <c r="ED371" s="36">
        <f t="shared" ca="1" si="864"/>
        <v>0</v>
      </c>
      <c r="EE371" s="36">
        <f t="shared" ca="1" si="902"/>
        <v>0</v>
      </c>
      <c r="EF371" s="36">
        <f t="shared" ca="1" si="865"/>
        <v>1178.5770435145755</v>
      </c>
      <c r="EG371" s="64"/>
      <c r="EH371" s="64"/>
      <c r="EI371" s="64"/>
      <c r="EJ371" s="70"/>
      <c r="EK371" s="70"/>
      <c r="EL371" s="70"/>
      <c r="EM371" s="70"/>
      <c r="EN371" s="70"/>
      <c r="EO371" s="36">
        <f t="shared" ca="1" si="866"/>
        <v>9.8838591107740523</v>
      </c>
      <c r="EP371" s="36">
        <f t="shared" ca="1" si="867"/>
        <v>0</v>
      </c>
      <c r="EQ371" s="36">
        <f t="shared" si="868"/>
        <v>29.516468144366939</v>
      </c>
      <c r="ER371" s="36">
        <f t="shared" si="869"/>
        <v>0.81563559790911722</v>
      </c>
      <c r="ES371" s="36">
        <f t="shared" si="870"/>
        <v>-0.74486351527973327</v>
      </c>
      <c r="ET371" s="36">
        <f t="shared" ca="1" si="871"/>
        <v>0</v>
      </c>
      <c r="EU371" s="36">
        <f t="shared" ca="1" si="903"/>
        <v>0.81563559790911722</v>
      </c>
      <c r="EV371" s="36">
        <f t="shared" si="872"/>
        <v>0.81746721644537701</v>
      </c>
      <c r="EW371" s="36">
        <f t="shared" si="873"/>
        <v>38.582976905818498</v>
      </c>
      <c r="EX371" s="36">
        <f t="shared" ca="1" si="904"/>
        <v>69.732547864539924</v>
      </c>
      <c r="EY371" s="36">
        <f t="shared" si="874"/>
        <v>0</v>
      </c>
      <c r="EZ371" s="36">
        <f t="shared" si="875"/>
        <v>0</v>
      </c>
      <c r="FA371" s="36">
        <f t="shared" si="876"/>
        <v>0</v>
      </c>
      <c r="FB371" s="36">
        <f t="shared" si="877"/>
        <v>0</v>
      </c>
      <c r="FC371" s="36">
        <f t="shared" si="905"/>
        <v>0</v>
      </c>
      <c r="FD371" s="36">
        <f t="shared" si="878"/>
        <v>0</v>
      </c>
      <c r="FE371" s="36">
        <f t="shared" si="879"/>
        <v>0</v>
      </c>
      <c r="FF371" s="36">
        <f t="shared" si="906"/>
        <v>0</v>
      </c>
      <c r="FG371" s="36">
        <f t="shared" ca="1" si="880"/>
        <v>69.732547864539924</v>
      </c>
      <c r="FH371" s="36">
        <f t="shared" ca="1" si="881"/>
        <v>0.67429175624375626</v>
      </c>
      <c r="FI371" s="36">
        <f t="shared" ca="1" si="882"/>
        <v>-1.0472514950771719</v>
      </c>
      <c r="FJ371" s="36">
        <f t="shared" ca="1" si="883"/>
        <v>79.817159278308864</v>
      </c>
      <c r="FK371" s="36">
        <f t="shared" si="884"/>
        <v>0</v>
      </c>
      <c r="FL371" s="36">
        <f t="shared" si="885"/>
        <v>0</v>
      </c>
      <c r="FM371" s="36">
        <f t="shared" ca="1" si="886"/>
        <v>0</v>
      </c>
      <c r="FN371" s="36">
        <f t="shared" ca="1" si="908"/>
        <v>79.817159278308864</v>
      </c>
    </row>
    <row r="372" spans="2:170" x14ac:dyDescent="0.25">
      <c r="B372" s="2">
        <v>364</v>
      </c>
      <c r="C372" s="2">
        <f t="shared" si="762"/>
        <v>31</v>
      </c>
      <c r="D372" s="2">
        <f t="shared" si="911"/>
        <v>388</v>
      </c>
      <c r="E372" s="2">
        <f t="shared" si="909"/>
        <v>33</v>
      </c>
      <c r="F372" s="189">
        <f t="shared" si="913"/>
        <v>56795</v>
      </c>
      <c r="G372" s="2">
        <f t="shared" si="912"/>
        <v>6</v>
      </c>
      <c r="H372" s="187">
        <f t="shared" si="763"/>
        <v>64.916666666666671</v>
      </c>
      <c r="I372" s="186">
        <f t="shared" si="910"/>
        <v>64</v>
      </c>
      <c r="J372" s="2">
        <f t="shared" si="764"/>
        <v>0</v>
      </c>
      <c r="K372" s="2">
        <f t="shared" si="765"/>
        <v>1</v>
      </c>
      <c r="L372">
        <f t="shared" si="766"/>
        <v>2</v>
      </c>
      <c r="M372" s="190">
        <f t="shared" si="887"/>
        <v>9.0215905500000016E-3</v>
      </c>
      <c r="N372">
        <f t="shared" si="767"/>
        <v>1</v>
      </c>
      <c r="O372">
        <f t="shared" si="768"/>
        <v>100</v>
      </c>
      <c r="P372" s="58">
        <f t="shared" si="769"/>
        <v>4.0597157475000006E-2</v>
      </c>
      <c r="Q372" s="106">
        <f t="shared" si="770"/>
        <v>4.0597157475000006E-2</v>
      </c>
      <c r="R372" s="59">
        <f t="shared" si="771"/>
        <v>4.0597157475000006E-2</v>
      </c>
      <c r="S372" s="32">
        <f t="shared" si="888"/>
        <v>3.4477284798252184E-3</v>
      </c>
      <c r="T372">
        <f t="shared" si="772"/>
        <v>1</v>
      </c>
      <c r="U372" s="32">
        <f t="shared" si="889"/>
        <v>5.7090933000000007E-4</v>
      </c>
      <c r="V372">
        <f t="shared" si="773"/>
        <v>1</v>
      </c>
      <c r="W372">
        <f t="shared" si="774"/>
        <v>100</v>
      </c>
      <c r="X372" s="58">
        <f t="shared" si="775"/>
        <v>2.5690919850000003E-3</v>
      </c>
      <c r="Y372" s="58">
        <f t="shared" si="776"/>
        <v>2.5690919850000003E-3</v>
      </c>
      <c r="Z372" s="32">
        <f t="shared" si="777"/>
        <v>2.5690919850000003E-3</v>
      </c>
      <c r="AA372" s="32">
        <f t="shared" si="778"/>
        <v>2.1434350555848969E-4</v>
      </c>
      <c r="AB372" s="59">
        <f t="shared" si="779"/>
        <v>4.9056245199999996E-3</v>
      </c>
      <c r="AC372" s="59">
        <f t="shared" si="780"/>
        <v>4.9056245199999996E-3</v>
      </c>
      <c r="AD372">
        <f t="shared" si="781"/>
        <v>1</v>
      </c>
      <c r="AE372" s="59">
        <f t="shared" si="782"/>
        <v>4.9056245199999996E-3</v>
      </c>
      <c r="AF372" s="59">
        <f t="shared" si="783"/>
        <v>4.1758461800000006E-3</v>
      </c>
      <c r="AG372" s="59">
        <f t="shared" si="784"/>
        <v>4.1758461800000006E-3</v>
      </c>
      <c r="AH372">
        <f t="shared" si="785"/>
        <v>1</v>
      </c>
      <c r="AI372" s="59">
        <f t="shared" si="786"/>
        <v>4.1758461800000006E-3</v>
      </c>
      <c r="AJ372" s="59">
        <f t="shared" si="787"/>
        <v>0</v>
      </c>
      <c r="AK372" s="59">
        <f t="shared" si="788"/>
        <v>0</v>
      </c>
      <c r="AL372" s="59">
        <f t="shared" si="789"/>
        <v>0</v>
      </c>
      <c r="AM372" s="12">
        <f t="shared" si="890"/>
        <v>2.2397429326092129E-2</v>
      </c>
      <c r="AN372" s="12">
        <f t="shared" si="891"/>
        <v>0</v>
      </c>
      <c r="AO372" s="66">
        <f t="shared" si="790"/>
        <v>7.7220254962440384E-5</v>
      </c>
      <c r="AP372" s="66">
        <f t="shared" si="791"/>
        <v>4.8007435172531085E-6</v>
      </c>
      <c r="AQ372" s="59">
        <f t="shared" si="792"/>
        <v>1.0987337848704461E-4</v>
      </c>
      <c r="AR372" s="59">
        <f t="shared" si="793"/>
        <v>9.3528219693181808E-5</v>
      </c>
      <c r="AS372" s="59">
        <f t="shared" si="794"/>
        <v>0</v>
      </c>
      <c r="AT372" s="12">
        <f t="shared" si="795"/>
        <v>2.2112006729432209E-2</v>
      </c>
      <c r="AU372" s="59">
        <f t="shared" si="892"/>
        <v>9.4867690092481638E-20</v>
      </c>
      <c r="AV372" s="59">
        <f t="shared" si="893"/>
        <v>0</v>
      </c>
      <c r="AW372" s="70">
        <f t="shared" si="796"/>
        <v>0</v>
      </c>
      <c r="AX372" s="20">
        <f t="shared" si="797"/>
        <v>200000</v>
      </c>
      <c r="AY372" s="20">
        <f t="shared" si="798"/>
        <v>0</v>
      </c>
      <c r="AZ372" s="20">
        <f t="shared" si="799"/>
        <v>0</v>
      </c>
      <c r="BA372" s="20">
        <f t="shared" si="800"/>
        <v>200000</v>
      </c>
      <c r="BB372" s="36">
        <f t="shared" si="801"/>
        <v>1</v>
      </c>
      <c r="BC372" s="36">
        <f t="shared" si="802"/>
        <v>0</v>
      </c>
      <c r="BD372" s="80">
        <f t="shared" si="803"/>
        <v>15.444050992488076</v>
      </c>
      <c r="BE372" s="36">
        <f t="shared" si="804"/>
        <v>0</v>
      </c>
      <c r="BF372" s="36">
        <f t="shared" si="805"/>
        <v>0</v>
      </c>
      <c r="BG372" s="36">
        <f t="shared" si="806"/>
        <v>15.444050992488076</v>
      </c>
      <c r="BH372" s="36">
        <f t="shared" si="807"/>
        <v>0.96014870345062175</v>
      </c>
      <c r="BI372" s="36">
        <f t="shared" si="808"/>
        <v>0</v>
      </c>
      <c r="BJ372" s="36">
        <f t="shared" si="809"/>
        <v>0</v>
      </c>
      <c r="BK372" s="36">
        <f t="shared" si="810"/>
        <v>0.96014870345062175</v>
      </c>
      <c r="BL372" s="68">
        <f ca="1">IF(OR(AT372=0,E372&gt;ProjTerm),0,VLOOKUP(D372,'Life Events'!$AE$5:$AI$1206,5,FALSE))</f>
        <v>2.1491030135029429E-16</v>
      </c>
      <c r="BM372" s="93">
        <f t="shared" ca="1" si="811"/>
        <v>2.1491030135029429E-16</v>
      </c>
      <c r="BN372" s="93">
        <f t="shared" ca="1" si="812"/>
        <v>4.7520980296820114E-18</v>
      </c>
      <c r="BO372" s="36">
        <f t="shared" ca="1" si="813"/>
        <v>7.2312011527238833E-16</v>
      </c>
      <c r="BP372" s="36">
        <f t="shared" si="814"/>
        <v>6.8577413097828431E-3</v>
      </c>
      <c r="BQ372" s="36">
        <f t="shared" si="815"/>
        <v>98.312133924422398</v>
      </c>
      <c r="BR372" s="36">
        <f t="shared" si="816"/>
        <v>154.78110000000001</v>
      </c>
      <c r="BS372" s="36">
        <f t="shared" si="817"/>
        <v>152.16860232169415</v>
      </c>
      <c r="BT372" s="36">
        <f t="shared" si="818"/>
        <v>3.3647531585455948</v>
      </c>
      <c r="BU372" s="70" cm="1">
        <f t="array" ref="BU372">IF(AND(ActInt=1,$J372=0),INDEX(Tbl_FwdNom,$B372-IVP,MATCH(ValnDt,Tbl_FwdNom_Cols)),INDEX(Tbl_FwdNom,$B372,MATCH(StartDt,Tbl_FwdNom_Cols)))</f>
        <v>12.234976624</v>
      </c>
      <c r="BV372" s="70" cm="1">
        <f t="array" ref="BV372">INDEX(Tbl_FwdReal,$B372,MATCH(StartDt,Tbl_FwdReal_Cols))</f>
        <v>4.831125031</v>
      </c>
      <c r="BW372" s="70" cm="1">
        <f t="array" ref="BW372">IF(RunType&lt;&gt;"OPN",INDEX(Tbl_FwdReal,$B372,MATCH(ValnDt,Tbl_FwdReal_Cols)),IF(AND($J372=0,ActInt=1),INDEX(Tbl_FwdReal,$B372-IVP,MATCH(ValnDt,Tbl_FwdReal_Cols)),-999))*$K372</f>
        <v>4.831125031</v>
      </c>
      <c r="BX372" s="70">
        <f t="shared" si="819"/>
        <v>4.8311250309999998E-2</v>
      </c>
      <c r="BY372" s="70">
        <f t="shared" si="894"/>
        <v>7.0626463188395272E-2</v>
      </c>
      <c r="BZ372" s="64">
        <f t="shared" si="907"/>
        <v>5.7031980592814335E-3</v>
      </c>
      <c r="CA372" s="70" cm="1">
        <f t="array" ref="CA372">IF($J372=1,CA371*(1+INDEX(Tbl_CPI,$B372,MATCH(IF(RunType="OPN",StartDt,ValnDt),Tbl_CPI_Cols))),0)</f>
        <v>0</v>
      </c>
      <c r="CB372" s="70">
        <f t="shared" si="895"/>
        <v>8.205899854461002</v>
      </c>
      <c r="CC372" s="70">
        <f t="shared" si="896"/>
        <v>8.0212526730023974</v>
      </c>
      <c r="CD372" s="36">
        <f t="shared" si="820"/>
        <v>42.805775121115218</v>
      </c>
      <c r="CE372" s="36">
        <f t="shared" si="821"/>
        <v>1.5749450340295343</v>
      </c>
      <c r="CF372" s="36">
        <f t="shared" si="822"/>
        <v>0</v>
      </c>
      <c r="CG372" s="36">
        <f t="shared" si="823"/>
        <v>0.994014043115927</v>
      </c>
      <c r="CH372" s="36">
        <f t="shared" si="824"/>
        <v>0.95873932302377085</v>
      </c>
      <c r="CI372" s="36">
        <f t="shared" si="825"/>
        <v>0</v>
      </c>
      <c r="CJ372" s="36">
        <f t="shared" si="826"/>
        <v>0</v>
      </c>
      <c r="CK372" s="36">
        <f t="shared" si="827"/>
        <v>0</v>
      </c>
      <c r="CL372" s="36">
        <f t="shared" si="828"/>
        <v>3.5274720092156257E-2</v>
      </c>
      <c r="CM372" s="36">
        <f t="shared" si="829"/>
        <v>0.994014043115927</v>
      </c>
      <c r="CN372" s="36">
        <f t="shared" ca="1" si="830"/>
        <v>13.032588796083321</v>
      </c>
      <c r="CO372" s="20">
        <f t="shared" si="831"/>
        <v>120000</v>
      </c>
      <c r="CP372" s="20">
        <f t="shared" si="832"/>
        <v>2</v>
      </c>
      <c r="CQ372" s="64">
        <f t="shared" si="833"/>
        <v>1.088325339E-2</v>
      </c>
      <c r="CR372" s="64">
        <f t="shared" si="834"/>
        <v>4.8974640255E-2</v>
      </c>
      <c r="CS372" s="36">
        <f t="shared" si="835"/>
        <v>11.223269914980706</v>
      </c>
      <c r="CT372" s="36">
        <f t="shared" si="836"/>
        <v>9.2664305954928459</v>
      </c>
      <c r="CU372" s="36">
        <f t="shared" si="837"/>
        <v>0.57608922207037305</v>
      </c>
      <c r="CV372" s="36">
        <f t="shared" si="897"/>
        <v>9.8425198175632183</v>
      </c>
      <c r="CW372" s="36">
        <f t="shared" si="838"/>
        <v>0</v>
      </c>
      <c r="CX372" s="36">
        <f t="shared" si="839"/>
        <v>0</v>
      </c>
      <c r="CY372" s="36">
        <f t="shared" si="840"/>
        <v>0</v>
      </c>
      <c r="CZ372" s="36">
        <f t="shared" si="898"/>
        <v>0</v>
      </c>
      <c r="DA372" s="64">
        <f t="shared" si="841"/>
        <v>9.665116208093627E-3</v>
      </c>
      <c r="DB372" s="70">
        <f t="shared" si="899"/>
        <v>0.99042740404423202</v>
      </c>
      <c r="DC372" s="70">
        <f>PRODUCT($DB$8:DB372)</f>
        <v>2.7628604164421637E-2</v>
      </c>
      <c r="DD372" s="36">
        <f t="shared" si="842"/>
        <v>134.01912562382341</v>
      </c>
      <c r="DE372" s="36">
        <f t="shared" si="843"/>
        <v>1055.028573638421</v>
      </c>
      <c r="DF372" s="36">
        <f t="shared" si="844"/>
        <v>45.0962155674532</v>
      </c>
      <c r="DG372" s="36">
        <f t="shared" si="845"/>
        <v>0.45990486294318134</v>
      </c>
      <c r="DH372" s="36">
        <f t="shared" ca="1" si="846"/>
        <v>1.8440948059656307E-14</v>
      </c>
      <c r="DI372" s="36">
        <f t="shared" si="847"/>
        <v>48.997234818510243</v>
      </c>
      <c r="DJ372" s="36">
        <f t="shared" ca="1" si="848"/>
        <v>1014.6429935376177</v>
      </c>
      <c r="DK372" s="36">
        <f t="shared" si="849"/>
        <v>0</v>
      </c>
      <c r="DL372" s="36">
        <f t="shared" si="850"/>
        <v>0</v>
      </c>
      <c r="DM372" s="36">
        <f t="shared" ca="1" si="851"/>
        <v>1014.6429935376177</v>
      </c>
      <c r="DN372" s="36">
        <f t="shared" ca="1" si="900"/>
        <v>1014.642993537622</v>
      </c>
      <c r="DO372" s="64" cm="1">
        <f t="array" ref="DO372">IFERROR(INDEX(Tbl_FwdNom,$B372,MATCH(LIDt,Tbl_FwdNom_Cols,0)),0)</f>
        <v>8.6249783769999997</v>
      </c>
      <c r="DP372" s="64">
        <f t="shared" ca="1" si="901"/>
        <v>8.5630946649999995</v>
      </c>
      <c r="DQ372" s="64">
        <f t="shared" ca="1" si="852"/>
        <v>6.8702707391261608E-3</v>
      </c>
      <c r="DR372" s="70">
        <f t="shared" ca="1" si="853"/>
        <v>0.99317660781256079</v>
      </c>
      <c r="DS372" s="70">
        <f ca="1">PRODUCT($DR$8:DR372)</f>
        <v>3.7152403981261156E-2</v>
      </c>
      <c r="DT372" s="36">
        <f t="shared" ca="1" si="854"/>
        <v>1215.7971170733185</v>
      </c>
      <c r="DU372" s="36">
        <f t="shared" ca="1" si="855"/>
        <v>50.791065663361351</v>
      </c>
      <c r="DV372" s="36">
        <f t="shared" ca="1" si="856"/>
        <v>0.52949453580393424</v>
      </c>
      <c r="DW372" s="36">
        <f t="shared" ca="1" si="857"/>
        <v>1.9755258016519174E-14</v>
      </c>
      <c r="DX372" s="36">
        <f t="shared" ca="1" si="858"/>
        <v>148.70743099302047</v>
      </c>
      <c r="DY372" s="36">
        <f t="shared" ca="1" si="859"/>
        <v>1.5739491282797651</v>
      </c>
      <c r="DZ372" s="36">
        <f t="shared" ca="1" si="860"/>
        <v>53.715548569510332</v>
      </c>
      <c r="EA372" s="36">
        <f t="shared" ca="1" si="861"/>
        <v>0</v>
      </c>
      <c r="EB372" s="36">
        <f t="shared" ca="1" si="862"/>
        <v>1172.6407549056455</v>
      </c>
      <c r="EC372" s="36">
        <f t="shared" ca="1" si="863"/>
        <v>0</v>
      </c>
      <c r="ED372" s="36">
        <f t="shared" ca="1" si="864"/>
        <v>0</v>
      </c>
      <c r="EE372" s="36">
        <f t="shared" ca="1" si="902"/>
        <v>0</v>
      </c>
      <c r="EF372" s="36">
        <f t="shared" ca="1" si="865"/>
        <v>1172.6407549056455</v>
      </c>
      <c r="EG372" s="64"/>
      <c r="EH372" s="64"/>
      <c r="EI372" s="64"/>
      <c r="EJ372" s="70"/>
      <c r="EK372" s="70"/>
      <c r="EL372" s="70"/>
      <c r="EM372" s="70"/>
      <c r="EN372" s="70"/>
      <c r="EO372" s="36">
        <f t="shared" ca="1" si="866"/>
        <v>9.8375231232891132</v>
      </c>
      <c r="EP372" s="36">
        <f t="shared" ca="1" si="867"/>
        <v>0</v>
      </c>
      <c r="EQ372" s="36">
        <f t="shared" si="868"/>
        <v>29.363896795623443</v>
      </c>
      <c r="ER372" s="36">
        <f t="shared" si="869"/>
        <v>0.80334950453562848</v>
      </c>
      <c r="ES372" s="36">
        <f t="shared" si="870"/>
        <v>-0.73364347691616549</v>
      </c>
      <c r="ET372" s="36">
        <f t="shared" ca="1" si="871"/>
        <v>0</v>
      </c>
      <c r="EU372" s="36">
        <f t="shared" ca="1" si="903"/>
        <v>0.80334950453562848</v>
      </c>
      <c r="EV372" s="36">
        <f t="shared" si="872"/>
        <v>0.80880127492793408</v>
      </c>
      <c r="EW372" s="36">
        <f t="shared" si="873"/>
        <v>38.3835405506195</v>
      </c>
      <c r="EX372" s="36">
        <f t="shared" ca="1" si="904"/>
        <v>69.359588125706509</v>
      </c>
      <c r="EY372" s="36">
        <f t="shared" si="874"/>
        <v>0</v>
      </c>
      <c r="EZ372" s="36">
        <f t="shared" si="875"/>
        <v>0</v>
      </c>
      <c r="FA372" s="36">
        <f t="shared" si="876"/>
        <v>0</v>
      </c>
      <c r="FB372" s="36">
        <f t="shared" si="877"/>
        <v>0</v>
      </c>
      <c r="FC372" s="36">
        <f t="shared" si="905"/>
        <v>0</v>
      </c>
      <c r="FD372" s="36">
        <f t="shared" si="878"/>
        <v>0</v>
      </c>
      <c r="FE372" s="36">
        <f t="shared" si="879"/>
        <v>0</v>
      </c>
      <c r="FF372" s="36">
        <f t="shared" si="906"/>
        <v>0</v>
      </c>
      <c r="FG372" s="36">
        <f t="shared" ca="1" si="880"/>
        <v>69.359588125706509</v>
      </c>
      <c r="FH372" s="36">
        <f t="shared" ca="1" si="881"/>
        <v>0.67036847938046429</v>
      </c>
      <c r="FI372" s="36">
        <f t="shared" ca="1" si="882"/>
        <v>-1.1802715489488877</v>
      </c>
      <c r="FJ372" s="36">
        <f t="shared" ca="1" si="883"/>
        <v>79.185253223229907</v>
      </c>
      <c r="FK372" s="36">
        <f t="shared" si="884"/>
        <v>0</v>
      </c>
      <c r="FL372" s="36">
        <f t="shared" si="885"/>
        <v>0</v>
      </c>
      <c r="FM372" s="36">
        <f t="shared" ca="1" si="886"/>
        <v>0</v>
      </c>
      <c r="FN372" s="36">
        <f t="shared" ca="1" si="908"/>
        <v>79.185253223229907</v>
      </c>
    </row>
    <row r="373" spans="2:170" x14ac:dyDescent="0.25">
      <c r="B373" s="2">
        <v>365</v>
      </c>
      <c r="C373" s="2">
        <f t="shared" si="762"/>
        <v>31</v>
      </c>
      <c r="D373" s="2">
        <f t="shared" si="911"/>
        <v>389</v>
      </c>
      <c r="E373" s="2">
        <f t="shared" si="909"/>
        <v>33</v>
      </c>
      <c r="F373" s="189">
        <f t="shared" si="913"/>
        <v>56826</v>
      </c>
      <c r="G373" s="2">
        <f t="shared" si="912"/>
        <v>7</v>
      </c>
      <c r="H373" s="187">
        <f t="shared" si="763"/>
        <v>65</v>
      </c>
      <c r="I373" s="186">
        <f t="shared" si="910"/>
        <v>65</v>
      </c>
      <c r="J373" s="2">
        <f t="shared" si="764"/>
        <v>0</v>
      </c>
      <c r="K373" s="2">
        <f t="shared" si="765"/>
        <v>1</v>
      </c>
      <c r="L373">
        <f t="shared" si="766"/>
        <v>2</v>
      </c>
      <c r="M373" s="190">
        <f t="shared" si="887"/>
        <v>1.0381277519999999E-2</v>
      </c>
      <c r="N373">
        <f t="shared" si="767"/>
        <v>1</v>
      </c>
      <c r="O373">
        <f t="shared" si="768"/>
        <v>100</v>
      </c>
      <c r="P373" s="58">
        <f t="shared" si="769"/>
        <v>4.6715748839999995E-2</v>
      </c>
      <c r="Q373" s="106">
        <f t="shared" si="770"/>
        <v>4.6715748839999995E-2</v>
      </c>
      <c r="R373" s="59">
        <f t="shared" si="771"/>
        <v>4.6715748839999995E-2</v>
      </c>
      <c r="S373" s="32">
        <f t="shared" si="888"/>
        <v>3.9789089113361209E-3</v>
      </c>
      <c r="T373">
        <f t="shared" si="772"/>
        <v>1</v>
      </c>
      <c r="U373" s="32">
        <f t="shared" si="889"/>
        <v>5.8764654000000006E-4</v>
      </c>
      <c r="V373">
        <f t="shared" si="773"/>
        <v>1</v>
      </c>
      <c r="W373">
        <f t="shared" si="774"/>
        <v>100</v>
      </c>
      <c r="X373" s="58">
        <f t="shared" si="775"/>
        <v>2.6444094300000004E-3</v>
      </c>
      <c r="Y373" s="58">
        <f t="shared" si="776"/>
        <v>2.6444094300000004E-3</v>
      </c>
      <c r="Z373" s="32">
        <f t="shared" si="777"/>
        <v>2.6444094300000004E-3</v>
      </c>
      <c r="AA373" s="32">
        <f t="shared" si="778"/>
        <v>2.2063499459379354E-4</v>
      </c>
      <c r="AB373" s="59">
        <f t="shared" si="779"/>
        <v>4.9056245199999996E-3</v>
      </c>
      <c r="AC373" s="59">
        <f t="shared" si="780"/>
        <v>4.9056245199999996E-3</v>
      </c>
      <c r="AD373">
        <f t="shared" si="781"/>
        <v>1</v>
      </c>
      <c r="AE373" s="59">
        <f t="shared" si="782"/>
        <v>4.9056245199999996E-3</v>
      </c>
      <c r="AF373" s="59">
        <f t="shared" si="783"/>
        <v>4.1758461800000006E-3</v>
      </c>
      <c r="AG373" s="59">
        <f t="shared" si="784"/>
        <v>4.1758461800000006E-3</v>
      </c>
      <c r="AH373">
        <f t="shared" si="785"/>
        <v>1</v>
      </c>
      <c r="AI373" s="59">
        <f t="shared" si="786"/>
        <v>4.1758461800000006E-3</v>
      </c>
      <c r="AJ373" s="59">
        <f t="shared" si="787"/>
        <v>0</v>
      </c>
      <c r="AK373" s="59">
        <f t="shared" si="788"/>
        <v>0</v>
      </c>
      <c r="AL373" s="59">
        <f t="shared" si="789"/>
        <v>0</v>
      </c>
      <c r="AM373" s="12">
        <f t="shared" si="890"/>
        <v>2.2112006729432209E-2</v>
      </c>
      <c r="AN373" s="12">
        <f t="shared" si="891"/>
        <v>0</v>
      </c>
      <c r="AO373" s="66">
        <f t="shared" si="790"/>
        <v>8.7981660623262091E-5</v>
      </c>
      <c r="AP373" s="66">
        <f t="shared" si="791"/>
        <v>4.878682485206202E-6</v>
      </c>
      <c r="AQ373" s="59">
        <f t="shared" si="792"/>
        <v>1.0847320239830764E-4</v>
      </c>
      <c r="AR373" s="59">
        <f t="shared" si="793"/>
        <v>9.2336338833233801E-5</v>
      </c>
      <c r="AS373" s="59">
        <f t="shared" si="794"/>
        <v>0</v>
      </c>
      <c r="AT373" s="12">
        <f t="shared" si="795"/>
        <v>2.1818336845092198E-2</v>
      </c>
      <c r="AU373" s="59">
        <f t="shared" si="892"/>
        <v>0</v>
      </c>
      <c r="AV373" s="59">
        <f t="shared" si="893"/>
        <v>-1.0842021724855044E-18</v>
      </c>
      <c r="AW373" s="70">
        <f t="shared" si="796"/>
        <v>0</v>
      </c>
      <c r="AX373" s="20">
        <f t="shared" si="797"/>
        <v>200000</v>
      </c>
      <c r="AY373" s="20">
        <f t="shared" si="798"/>
        <v>0</v>
      </c>
      <c r="AZ373" s="20">
        <f t="shared" si="799"/>
        <v>0</v>
      </c>
      <c r="BA373" s="20">
        <f t="shared" si="800"/>
        <v>200000</v>
      </c>
      <c r="BB373" s="36">
        <f t="shared" si="801"/>
        <v>1</v>
      </c>
      <c r="BC373" s="36">
        <f t="shared" si="802"/>
        <v>0</v>
      </c>
      <c r="BD373" s="80">
        <f t="shared" si="803"/>
        <v>17.596332124652417</v>
      </c>
      <c r="BE373" s="36">
        <f t="shared" si="804"/>
        <v>0</v>
      </c>
      <c r="BF373" s="36">
        <f t="shared" si="805"/>
        <v>0</v>
      </c>
      <c r="BG373" s="36">
        <f t="shared" si="806"/>
        <v>17.596332124652417</v>
      </c>
      <c r="BH373" s="36">
        <f t="shared" si="807"/>
        <v>0.97573649704124044</v>
      </c>
      <c r="BI373" s="36">
        <f t="shared" si="808"/>
        <v>0</v>
      </c>
      <c r="BJ373" s="36">
        <f t="shared" si="809"/>
        <v>0</v>
      </c>
      <c r="BK373" s="36">
        <f t="shared" si="810"/>
        <v>0.97573649704124044</v>
      </c>
      <c r="BL373" s="68">
        <f ca="1">IF(OR(AT373=0,E373&gt;ProjTerm),0,VLOOKUP(D373,'Life Events'!$AE$5:$AI$1206,5,FALSE))</f>
        <v>2.1205607449909621E-16</v>
      </c>
      <c r="BM373" s="93">
        <f t="shared" ca="1" si="811"/>
        <v>2.1205607449909621E-16</v>
      </c>
      <c r="BN373" s="93">
        <f t="shared" ca="1" si="812"/>
        <v>4.6267108634692472E-18</v>
      </c>
      <c r="BO373" s="36">
        <f t="shared" ca="1" si="813"/>
        <v>7.0404012544071408E-16</v>
      </c>
      <c r="BP373" s="36">
        <f t="shared" si="814"/>
        <v>7.7640143716759501E-3</v>
      </c>
      <c r="BQ373" s="36">
        <f t="shared" si="815"/>
        <v>98.312133924422398</v>
      </c>
      <c r="BR373" s="36">
        <f t="shared" si="816"/>
        <v>154.78110000000001</v>
      </c>
      <c r="BS373" s="36">
        <f t="shared" si="817"/>
        <v>152.16860232169415</v>
      </c>
      <c r="BT373" s="36">
        <f t="shared" si="818"/>
        <v>3.3200658227016016</v>
      </c>
      <c r="BU373" s="70" cm="1">
        <f t="array" ref="BU373">IF(AND(ActInt=1,$J373=0),INDEX(Tbl_FwdNom,$B373-IVP,MATCH(ValnDt,Tbl_FwdNom_Cols)),INDEX(Tbl_FwdNom,$B373,MATCH(StartDt,Tbl_FwdNom_Cols)))</f>
        <v>12.228882670999999</v>
      </c>
      <c r="BV373" s="70" cm="1">
        <f t="array" ref="BV373">INDEX(Tbl_FwdReal,$B373,MATCH(StartDt,Tbl_FwdReal_Cols))</f>
        <v>4.8276975640000002</v>
      </c>
      <c r="BW373" s="70" cm="1">
        <f t="array" ref="BW373">IF(RunType&lt;&gt;"OPN",INDEX(Tbl_FwdReal,$B373,MATCH(ValnDt,Tbl_FwdReal_Cols)),IF(AND($J373=0,ActInt=1),INDEX(Tbl_FwdReal,$B373-IVP,MATCH(ValnDt,Tbl_FwdReal_Cols)),-999))*$K373</f>
        <v>4.8276975640000002</v>
      </c>
      <c r="BX373" s="70">
        <f t="shared" si="819"/>
        <v>4.8276975640000004E-2</v>
      </c>
      <c r="BY373" s="70">
        <f t="shared" si="894"/>
        <v>7.0603335559110025E-2</v>
      </c>
      <c r="BZ373" s="64">
        <f t="shared" si="907"/>
        <v>5.7013876113936046E-3</v>
      </c>
      <c r="CA373" s="70" cm="1">
        <f t="array" ref="CA373">IF($J373=1,CA372*(1+INDEX(Tbl_CPI,$B373,MATCH(IF(RunType="OPN",StartDt,ValnDt),Tbl_CPI_Cols))),0)</f>
        <v>0</v>
      </c>
      <c r="CB373" s="70">
        <f t="shared" si="895"/>
        <v>8.2526848702315618</v>
      </c>
      <c r="CC373" s="70">
        <f t="shared" si="896"/>
        <v>8.0212526730023974</v>
      </c>
      <c r="CD373" s="36">
        <f t="shared" si="820"/>
        <v>42.805775121115218</v>
      </c>
      <c r="CE373" s="36">
        <f t="shared" si="821"/>
        <v>1.5749450340295343</v>
      </c>
      <c r="CF373" s="36">
        <f t="shared" si="822"/>
        <v>0</v>
      </c>
      <c r="CG373" s="36">
        <f t="shared" si="823"/>
        <v>0.98134678272760845</v>
      </c>
      <c r="CH373" s="36">
        <f t="shared" si="824"/>
        <v>0.94652158753666149</v>
      </c>
      <c r="CI373" s="36">
        <f t="shared" si="825"/>
        <v>0</v>
      </c>
      <c r="CJ373" s="36">
        <f t="shared" si="826"/>
        <v>0</v>
      </c>
      <c r="CK373" s="36">
        <f t="shared" si="827"/>
        <v>0</v>
      </c>
      <c r="CL373" s="36">
        <f t="shared" si="828"/>
        <v>3.48251951909469E-2</v>
      </c>
      <c r="CM373" s="36">
        <f t="shared" si="829"/>
        <v>0.98134678272760845</v>
      </c>
      <c r="CN373" s="36">
        <f t="shared" ca="1" si="830"/>
        <v>15.24423878462038</v>
      </c>
      <c r="CO373" s="20">
        <f t="shared" si="831"/>
        <v>120000</v>
      </c>
      <c r="CP373" s="20">
        <f t="shared" si="832"/>
        <v>2</v>
      </c>
      <c r="CQ373" s="64">
        <f t="shared" si="833"/>
        <v>1.2444888000000001E-2</v>
      </c>
      <c r="CR373" s="64">
        <f t="shared" si="834"/>
        <v>5.6001996000000005E-2</v>
      </c>
      <c r="CS373" s="36">
        <f t="shared" si="835"/>
        <v>12.712868984915024</v>
      </c>
      <c r="CT373" s="36">
        <f t="shared" si="836"/>
        <v>10.557799274791451</v>
      </c>
      <c r="CU373" s="36">
        <f t="shared" si="837"/>
        <v>0.58544189822474424</v>
      </c>
      <c r="CV373" s="36">
        <f t="shared" si="897"/>
        <v>11.143241173016195</v>
      </c>
      <c r="CW373" s="36">
        <f t="shared" si="838"/>
        <v>0</v>
      </c>
      <c r="CX373" s="36">
        <f t="shared" si="839"/>
        <v>0</v>
      </c>
      <c r="CY373" s="36">
        <f t="shared" si="840"/>
        <v>0</v>
      </c>
      <c r="CZ373" s="36">
        <f t="shared" si="898"/>
        <v>0</v>
      </c>
      <c r="DA373" s="64">
        <f t="shared" si="841"/>
        <v>9.6605476642870336E-3</v>
      </c>
      <c r="DB373" s="70">
        <f t="shared" si="899"/>
        <v>0.99043188556130535</v>
      </c>
      <c r="DC373" s="70">
        <f>PRODUCT($DB$8:DB373)</f>
        <v>2.7364250517995056E-2</v>
      </c>
      <c r="DD373" s="36">
        <f t="shared" si="842"/>
        <v>131.99375795213683</v>
      </c>
      <c r="DE373" s="36">
        <f t="shared" si="843"/>
        <v>1047.6243953365872</v>
      </c>
      <c r="DF373" s="36">
        <f t="shared" si="844"/>
        <v>44.556133210380303</v>
      </c>
      <c r="DG373" s="36">
        <f t="shared" si="845"/>
        <v>0.45658378142100536</v>
      </c>
      <c r="DH373" s="36">
        <f t="shared" ca="1" si="846"/>
        <v>1.7915057591920544E-14</v>
      </c>
      <c r="DI373" s="36">
        <f t="shared" si="847"/>
        <v>48.479747810795388</v>
      </c>
      <c r="DJ373" s="36">
        <f t="shared" ca="1" si="848"/>
        <v>1008.2099346242049</v>
      </c>
      <c r="DK373" s="36">
        <f t="shared" si="849"/>
        <v>0</v>
      </c>
      <c r="DL373" s="36">
        <f t="shared" si="850"/>
        <v>0</v>
      </c>
      <c r="DM373" s="36">
        <f t="shared" ca="1" si="851"/>
        <v>1008.2099346242049</v>
      </c>
      <c r="DN373" s="36">
        <f t="shared" ca="1" si="900"/>
        <v>1008.2099346242093</v>
      </c>
      <c r="DO373" s="64" cm="1">
        <f t="array" ref="DO373">IFERROR(INDEX(Tbl_FwdNom,$B373,MATCH(LIDt,Tbl_FwdNom_Cols,0)),0)</f>
        <v>8.6232589090000005</v>
      </c>
      <c r="DP373" s="64">
        <f t="shared" ca="1" si="901"/>
        <v>8.5613761759999996</v>
      </c>
      <c r="DQ373" s="64">
        <f t="shared" ca="1" si="852"/>
        <v>6.8689425498644763E-3</v>
      </c>
      <c r="DR373" s="70">
        <f t="shared" ca="1" si="853"/>
        <v>0.99317791793987698</v>
      </c>
      <c r="DS373" s="70">
        <f ca="1">PRODUCT($DR$8:DR373)</f>
        <v>3.6898947232570152E-2</v>
      </c>
      <c r="DT373" s="36">
        <f t="shared" ca="1" si="854"/>
        <v>1206.5520254981336</v>
      </c>
      <c r="DU373" s="36">
        <f t="shared" ca="1" si="855"/>
        <v>50.164210078408132</v>
      </c>
      <c r="DV373" s="36">
        <f t="shared" ca="1" si="856"/>
        <v>0.52536758897916269</v>
      </c>
      <c r="DW373" s="36">
        <f t="shared" ca="1" si="857"/>
        <v>1.9186915623451678E-14</v>
      </c>
      <c r="DX373" s="36">
        <f t="shared" ca="1" si="858"/>
        <v>146.40882797054786</v>
      </c>
      <c r="DY373" s="36">
        <f t="shared" ca="1" si="859"/>
        <v>1.5496960869623269</v>
      </c>
      <c r="DZ373" s="36">
        <f t="shared" ca="1" si="860"/>
        <v>53.131494396725103</v>
      </c>
      <c r="EA373" s="36">
        <f t="shared" ca="1" si="861"/>
        <v>0</v>
      </c>
      <c r="EB373" s="36">
        <f t="shared" ca="1" si="862"/>
        <v>1164.4632305007021</v>
      </c>
      <c r="EC373" s="36">
        <f t="shared" ca="1" si="863"/>
        <v>0</v>
      </c>
      <c r="ED373" s="36">
        <f t="shared" ca="1" si="864"/>
        <v>0</v>
      </c>
      <c r="EE373" s="36">
        <f t="shared" ca="1" si="902"/>
        <v>0</v>
      </c>
      <c r="EF373" s="36">
        <f t="shared" ca="1" si="865"/>
        <v>1164.4632305007021</v>
      </c>
      <c r="EG373" s="64"/>
      <c r="EH373" s="64"/>
      <c r="EI373" s="64"/>
      <c r="EJ373" s="70"/>
      <c r="EK373" s="70"/>
      <c r="EL373" s="70"/>
      <c r="EM373" s="70"/>
      <c r="EN373" s="70"/>
      <c r="EO373" s="36">
        <f t="shared" ca="1" si="866"/>
        <v>9.7925266539353011</v>
      </c>
      <c r="EP373" s="36">
        <f t="shared" ca="1" si="867"/>
        <v>0</v>
      </c>
      <c r="EQ373" s="36">
        <f t="shared" si="868"/>
        <v>29.151853168941731</v>
      </c>
      <c r="ER373" s="36">
        <f t="shared" si="869"/>
        <v>0.79120886335491436</v>
      </c>
      <c r="ES373" s="36">
        <f t="shared" si="870"/>
        <v>-0.72255626996884892</v>
      </c>
      <c r="ET373" s="36">
        <f t="shared" ca="1" si="871"/>
        <v>0</v>
      </c>
      <c r="EU373" s="36">
        <f t="shared" ca="1" si="903"/>
        <v>0.79120886335491436</v>
      </c>
      <c r="EV373" s="36">
        <f t="shared" si="872"/>
        <v>0.80025907549262432</v>
      </c>
      <c r="EW373" s="36">
        <f t="shared" si="873"/>
        <v>38.106363948348815</v>
      </c>
      <c r="EX373" s="36">
        <f t="shared" ca="1" si="904"/>
        <v>68.849685056138085</v>
      </c>
      <c r="EY373" s="36">
        <f t="shared" si="874"/>
        <v>0</v>
      </c>
      <c r="EZ373" s="36">
        <f t="shared" si="875"/>
        <v>0</v>
      </c>
      <c r="FA373" s="36">
        <f t="shared" si="876"/>
        <v>0</v>
      </c>
      <c r="FB373" s="36">
        <f t="shared" si="877"/>
        <v>0</v>
      </c>
      <c r="FC373" s="36">
        <f t="shared" si="905"/>
        <v>0</v>
      </c>
      <c r="FD373" s="36">
        <f t="shared" si="878"/>
        <v>0</v>
      </c>
      <c r="FE373" s="36">
        <f t="shared" si="879"/>
        <v>0</v>
      </c>
      <c r="FF373" s="36">
        <f t="shared" si="906"/>
        <v>0</v>
      </c>
      <c r="FG373" s="36">
        <f t="shared" ca="1" si="880"/>
        <v>68.849685056138085</v>
      </c>
      <c r="FH373" s="36">
        <f t="shared" ca="1" si="881"/>
        <v>0.66512566415597263</v>
      </c>
      <c r="FI373" s="36">
        <f t="shared" ca="1" si="882"/>
        <v>-1.1645981496868032</v>
      </c>
      <c r="FJ373" s="36">
        <f t="shared" ca="1" si="883"/>
        <v>78.56457402872995</v>
      </c>
      <c r="FK373" s="36">
        <f t="shared" si="884"/>
        <v>0</v>
      </c>
      <c r="FL373" s="36">
        <f t="shared" si="885"/>
        <v>0</v>
      </c>
      <c r="FM373" s="36">
        <f t="shared" ca="1" si="886"/>
        <v>0</v>
      </c>
      <c r="FN373" s="36">
        <f t="shared" ca="1" si="908"/>
        <v>78.56457402872995</v>
      </c>
    </row>
    <row r="374" spans="2:170" x14ac:dyDescent="0.25">
      <c r="B374" s="2">
        <v>366</v>
      </c>
      <c r="C374" s="2">
        <f t="shared" si="762"/>
        <v>31</v>
      </c>
      <c r="D374" s="2">
        <f t="shared" si="911"/>
        <v>390</v>
      </c>
      <c r="E374" s="2">
        <f t="shared" si="909"/>
        <v>33</v>
      </c>
      <c r="F374" s="189">
        <f t="shared" si="913"/>
        <v>56857</v>
      </c>
      <c r="G374" s="2">
        <f t="shared" si="912"/>
        <v>8</v>
      </c>
      <c r="H374" s="187">
        <f t="shared" si="763"/>
        <v>65.083333333333343</v>
      </c>
      <c r="I374" s="186">
        <f t="shared" si="910"/>
        <v>65</v>
      </c>
      <c r="J374" s="2">
        <f t="shared" si="764"/>
        <v>0</v>
      </c>
      <c r="K374" s="2">
        <f t="shared" si="765"/>
        <v>1</v>
      </c>
      <c r="L374">
        <f t="shared" si="766"/>
        <v>2</v>
      </c>
      <c r="M374" s="190">
        <f t="shared" si="887"/>
        <v>1.0381277519999999E-2</v>
      </c>
      <c r="N374">
        <f t="shared" si="767"/>
        <v>1</v>
      </c>
      <c r="O374">
        <f t="shared" si="768"/>
        <v>100</v>
      </c>
      <c r="P374" s="58">
        <f t="shared" si="769"/>
        <v>4.6715748839999995E-2</v>
      </c>
      <c r="Q374" s="106">
        <f t="shared" si="770"/>
        <v>4.6715748839999995E-2</v>
      </c>
      <c r="R374" s="59">
        <f t="shared" si="771"/>
        <v>4.6715748839999995E-2</v>
      </c>
      <c r="S374" s="32">
        <f t="shared" si="888"/>
        <v>3.9789089113361209E-3</v>
      </c>
      <c r="T374">
        <f t="shared" si="772"/>
        <v>1</v>
      </c>
      <c r="U374" s="32">
        <f t="shared" si="889"/>
        <v>5.8764654000000006E-4</v>
      </c>
      <c r="V374">
        <f t="shared" si="773"/>
        <v>1</v>
      </c>
      <c r="W374">
        <f t="shared" si="774"/>
        <v>100</v>
      </c>
      <c r="X374" s="58">
        <f t="shared" si="775"/>
        <v>2.6444094300000004E-3</v>
      </c>
      <c r="Y374" s="58">
        <f t="shared" si="776"/>
        <v>2.6444094300000004E-3</v>
      </c>
      <c r="Z374" s="32">
        <f t="shared" si="777"/>
        <v>2.6444094300000004E-3</v>
      </c>
      <c r="AA374" s="32">
        <f t="shared" si="778"/>
        <v>2.2063499459379354E-4</v>
      </c>
      <c r="AB374" s="59">
        <f t="shared" si="779"/>
        <v>4.9056245199999996E-3</v>
      </c>
      <c r="AC374" s="59">
        <f t="shared" si="780"/>
        <v>4.9056245199999996E-3</v>
      </c>
      <c r="AD374">
        <f t="shared" si="781"/>
        <v>1</v>
      </c>
      <c r="AE374" s="59">
        <f t="shared" si="782"/>
        <v>4.9056245199999996E-3</v>
      </c>
      <c r="AF374" s="59">
        <f t="shared" si="783"/>
        <v>4.1758461800000006E-3</v>
      </c>
      <c r="AG374" s="59">
        <f t="shared" si="784"/>
        <v>4.1758461800000006E-3</v>
      </c>
      <c r="AH374">
        <f t="shared" si="785"/>
        <v>1</v>
      </c>
      <c r="AI374" s="59">
        <f t="shared" si="786"/>
        <v>4.1758461800000006E-3</v>
      </c>
      <c r="AJ374" s="59">
        <f t="shared" si="787"/>
        <v>0</v>
      </c>
      <c r="AK374" s="59">
        <f t="shared" si="788"/>
        <v>0</v>
      </c>
      <c r="AL374" s="59">
        <f t="shared" si="789"/>
        <v>0</v>
      </c>
      <c r="AM374" s="12">
        <f t="shared" si="890"/>
        <v>2.1818336845092198E-2</v>
      </c>
      <c r="AN374" s="12">
        <f t="shared" si="891"/>
        <v>0</v>
      </c>
      <c r="AO374" s="66">
        <f t="shared" si="790"/>
        <v>8.6813174903470569E-5</v>
      </c>
      <c r="AP374" s="66">
        <f t="shared" si="791"/>
        <v>4.8138886318624834E-6</v>
      </c>
      <c r="AQ374" s="59">
        <f t="shared" si="792"/>
        <v>1.0703256821290372E-4</v>
      </c>
      <c r="AR374" s="59">
        <f t="shared" si="793"/>
        <v>9.1110018568531519E-5</v>
      </c>
      <c r="AS374" s="59">
        <f t="shared" si="794"/>
        <v>0</v>
      </c>
      <c r="AT374" s="12">
        <f t="shared" si="795"/>
        <v>2.152856719477543E-2</v>
      </c>
      <c r="AU374" s="59">
        <f t="shared" si="892"/>
        <v>3.5236570605778894E-19</v>
      </c>
      <c r="AV374" s="59">
        <f t="shared" si="893"/>
        <v>0</v>
      </c>
      <c r="AW374" s="70">
        <f t="shared" si="796"/>
        <v>0</v>
      </c>
      <c r="AX374" s="20">
        <f t="shared" si="797"/>
        <v>200000</v>
      </c>
      <c r="AY374" s="20">
        <f t="shared" si="798"/>
        <v>0</v>
      </c>
      <c r="AZ374" s="20">
        <f t="shared" si="799"/>
        <v>0</v>
      </c>
      <c r="BA374" s="20">
        <f t="shared" si="800"/>
        <v>200000</v>
      </c>
      <c r="BB374" s="36">
        <f t="shared" si="801"/>
        <v>1</v>
      </c>
      <c r="BC374" s="36">
        <f t="shared" si="802"/>
        <v>0</v>
      </c>
      <c r="BD374" s="80">
        <f t="shared" si="803"/>
        <v>17.362634980694114</v>
      </c>
      <c r="BE374" s="36">
        <f t="shared" si="804"/>
        <v>0</v>
      </c>
      <c r="BF374" s="36">
        <f t="shared" si="805"/>
        <v>0</v>
      </c>
      <c r="BG374" s="36">
        <f t="shared" si="806"/>
        <v>17.362634980694114</v>
      </c>
      <c r="BH374" s="36">
        <f t="shared" si="807"/>
        <v>0.9627777263724967</v>
      </c>
      <c r="BI374" s="36">
        <f t="shared" si="808"/>
        <v>0</v>
      </c>
      <c r="BJ374" s="36">
        <f t="shared" si="809"/>
        <v>0</v>
      </c>
      <c r="BK374" s="36">
        <f t="shared" si="810"/>
        <v>0.9627777263724967</v>
      </c>
      <c r="BL374" s="68">
        <f ca="1">IF(OR(AT374=0,E374&gt;ProjTerm),0,VLOOKUP(D374,'Life Events'!$AE$5:$AI$1206,5,FALSE))</f>
        <v>2.0923975467639754E-16</v>
      </c>
      <c r="BM374" s="93">
        <f t="shared" ca="1" si="811"/>
        <v>2.0923975467639754E-16</v>
      </c>
      <c r="BN374" s="93">
        <f t="shared" ca="1" si="812"/>
        <v>4.5046321183691509E-18</v>
      </c>
      <c r="BO374" s="36">
        <f t="shared" ca="1" si="813"/>
        <v>6.8546357342564598E-16</v>
      </c>
      <c r="BP374" s="36">
        <f t="shared" si="814"/>
        <v>7.6609003834050716E-3</v>
      </c>
      <c r="BQ374" s="36">
        <f t="shared" si="815"/>
        <v>98.312133924422398</v>
      </c>
      <c r="BR374" s="36">
        <f t="shared" si="816"/>
        <v>154.78110000000001</v>
      </c>
      <c r="BS374" s="36">
        <f t="shared" si="817"/>
        <v>152.16860232169415</v>
      </c>
      <c r="BT374" s="36">
        <f t="shared" si="818"/>
        <v>3.275971980017653</v>
      </c>
      <c r="BU374" s="70" cm="1">
        <f t="array" ref="BU374">IF(AND(ActInt=1,$J374=0),INDEX(Tbl_FwdNom,$B374-IVP,MATCH(ValnDt,Tbl_FwdNom_Cols)),INDEX(Tbl_FwdNom,$B374,MATCH(StartDt,Tbl_FwdNom_Cols)))</f>
        <v>12.222789048999999</v>
      </c>
      <c r="BV374" s="70" cm="1">
        <f t="array" ref="BV374">INDEX(Tbl_FwdReal,$B374,MATCH(StartDt,Tbl_FwdReal_Cols))</f>
        <v>4.8242702079999997</v>
      </c>
      <c r="BW374" s="70" cm="1">
        <f t="array" ref="BW374">IF(RunType&lt;&gt;"OPN",INDEX(Tbl_FwdReal,$B374,MATCH(ValnDt,Tbl_FwdReal_Cols)),IF(AND($J374=0,ActInt=1),INDEX(Tbl_FwdReal,$B374-IVP,MATCH(ValnDt,Tbl_FwdReal_Cols)),-999))*$K374</f>
        <v>4.8242702079999997</v>
      </c>
      <c r="BX374" s="70">
        <f t="shared" si="819"/>
        <v>4.8242702079999998E-2</v>
      </c>
      <c r="BY374" s="70">
        <f t="shared" si="894"/>
        <v>7.0580208441416437E-2</v>
      </c>
      <c r="BZ374" s="64">
        <f t="shared" si="907"/>
        <v>5.6995771677033069E-3</v>
      </c>
      <c r="CA374" s="70" cm="1">
        <f t="array" ref="CA374">IF($J374=1,CA373*(1+INDEX(Tbl_CPI,$B374,MATCH(IF(RunType="OPN",StartDt,ValnDt),Tbl_CPI_Cols))),0)</f>
        <v>0</v>
      </c>
      <c r="CB374" s="70">
        <f t="shared" si="895"/>
        <v>8.2997216844901835</v>
      </c>
      <c r="CC374" s="70">
        <f t="shared" si="896"/>
        <v>8.0212526730023974</v>
      </c>
      <c r="CD374" s="36">
        <f t="shared" si="820"/>
        <v>42.805775121115218</v>
      </c>
      <c r="CE374" s="36">
        <f t="shared" si="821"/>
        <v>1.5749450340295343</v>
      </c>
      <c r="CF374" s="36">
        <f t="shared" si="822"/>
        <v>0</v>
      </c>
      <c r="CG374" s="36">
        <f t="shared" si="823"/>
        <v>0.96831350177272069</v>
      </c>
      <c r="CH374" s="36">
        <f t="shared" si="824"/>
        <v>0.93395082050775913</v>
      </c>
      <c r="CI374" s="36">
        <f t="shared" si="825"/>
        <v>0</v>
      </c>
      <c r="CJ374" s="36">
        <f t="shared" si="826"/>
        <v>0</v>
      </c>
      <c r="CK374" s="36">
        <f t="shared" si="827"/>
        <v>0</v>
      </c>
      <c r="CL374" s="36">
        <f t="shared" si="828"/>
        <v>3.4362681264961573E-2</v>
      </c>
      <c r="CM374" s="36">
        <f t="shared" si="829"/>
        <v>0.96831350177272069</v>
      </c>
      <c r="CN374" s="36">
        <f t="shared" ca="1" si="830"/>
        <v>15.041779826665554</v>
      </c>
      <c r="CO374" s="20">
        <f t="shared" si="831"/>
        <v>120000</v>
      </c>
      <c r="CP374" s="20">
        <f t="shared" si="832"/>
        <v>2</v>
      </c>
      <c r="CQ374" s="64">
        <f t="shared" si="833"/>
        <v>1.2444888000000001E-2</v>
      </c>
      <c r="CR374" s="64">
        <f t="shared" si="834"/>
        <v>5.6001996000000005E-2</v>
      </c>
      <c r="CS374" s="36">
        <f t="shared" si="835"/>
        <v>12.544029186243094</v>
      </c>
      <c r="CT374" s="36">
        <f t="shared" si="836"/>
        <v>10.417580988416468</v>
      </c>
      <c r="CU374" s="36">
        <f t="shared" si="837"/>
        <v>0.57766663582349798</v>
      </c>
      <c r="CV374" s="36">
        <f t="shared" si="897"/>
        <v>10.995247624239965</v>
      </c>
      <c r="CW374" s="36">
        <f t="shared" si="838"/>
        <v>0</v>
      </c>
      <c r="CX374" s="36">
        <f t="shared" si="839"/>
        <v>0</v>
      </c>
      <c r="CY374" s="36">
        <f t="shared" si="840"/>
        <v>0</v>
      </c>
      <c r="CZ374" s="36">
        <f t="shared" si="898"/>
        <v>0</v>
      </c>
      <c r="DA374" s="64">
        <f t="shared" si="841"/>
        <v>9.6559791412424989E-3</v>
      </c>
      <c r="DB374" s="70">
        <f t="shared" si="899"/>
        <v>0.99043636709856819</v>
      </c>
      <c r="DC374" s="70">
        <f>PRODUCT($DB$8:DB374)</f>
        <v>2.7102548871418136E-2</v>
      </c>
      <c r="DD374" s="36">
        <f t="shared" si="842"/>
        <v>129.99231494567923</v>
      </c>
      <c r="DE374" s="36">
        <f t="shared" si="843"/>
        <v>1040.37759966512</v>
      </c>
      <c r="DF374" s="36">
        <f t="shared" si="844"/>
        <v>44.023588576901666</v>
      </c>
      <c r="DG374" s="36">
        <f t="shared" si="845"/>
        <v>0.45333164450723118</v>
      </c>
      <c r="DH374" s="36">
        <f t="shared" ca="1" si="846"/>
        <v>1.740258144091664E-14</v>
      </c>
      <c r="DI374" s="36">
        <f t="shared" si="847"/>
        <v>47.970203727681103</v>
      </c>
      <c r="DJ374" s="36">
        <f t="shared" ca="1" si="848"/>
        <v>1001.9257453795162</v>
      </c>
      <c r="DK374" s="36">
        <f t="shared" si="849"/>
        <v>0</v>
      </c>
      <c r="DL374" s="36">
        <f t="shared" si="850"/>
        <v>0</v>
      </c>
      <c r="DM374" s="36">
        <f t="shared" ca="1" si="851"/>
        <v>1001.9257453795162</v>
      </c>
      <c r="DN374" s="36">
        <f t="shared" ca="1" si="900"/>
        <v>1001.9257453795204</v>
      </c>
      <c r="DO374" s="64" cm="1">
        <f t="array" ref="DO374">IFERROR(INDEX(Tbl_FwdNom,$B374,MATCH(LIDt,Tbl_FwdNom_Cols,0)),0)</f>
        <v>8.6215394679999999</v>
      </c>
      <c r="DP374" s="64">
        <f t="shared" ca="1" si="901"/>
        <v>8.5596577140000001</v>
      </c>
      <c r="DQ374" s="64">
        <f t="shared" ca="1" si="852"/>
        <v>6.8676143621984043E-3</v>
      </c>
      <c r="DR374" s="70">
        <f t="shared" ca="1" si="853"/>
        <v>0.99317922806907566</v>
      </c>
      <c r="DS374" s="70">
        <f ca="1">PRODUCT($DR$8:DR374)</f>
        <v>3.6647267929005578E-2</v>
      </c>
      <c r="DT374" s="36">
        <f t="shared" ca="1" si="854"/>
        <v>1197.47552453649</v>
      </c>
      <c r="DU374" s="36">
        <f t="shared" ca="1" si="855"/>
        <v>49.545940801638451</v>
      </c>
      <c r="DV374" s="36">
        <f t="shared" ca="1" si="856"/>
        <v>0.52131471059526446</v>
      </c>
      <c r="DW374" s="36">
        <f t="shared" ca="1" si="857"/>
        <v>1.8633220387327937E-14</v>
      </c>
      <c r="DX374" s="36">
        <f t="shared" ca="1" si="858"/>
        <v>144.13833536025336</v>
      </c>
      <c r="DY374" s="36">
        <f t="shared" ca="1" si="859"/>
        <v>1.5257401311578516</v>
      </c>
      <c r="DZ374" s="36">
        <f t="shared" ca="1" si="860"/>
        <v>52.556016176152852</v>
      </c>
      <c r="EA374" s="36">
        <f t="shared" ca="1" si="861"/>
        <v>0</v>
      </c>
      <c r="EB374" s="36">
        <f t="shared" ca="1" si="862"/>
        <v>1156.4435715745901</v>
      </c>
      <c r="EC374" s="36">
        <f t="shared" ca="1" si="863"/>
        <v>0</v>
      </c>
      <c r="ED374" s="36">
        <f t="shared" ca="1" si="864"/>
        <v>0</v>
      </c>
      <c r="EE374" s="36">
        <f t="shared" ca="1" si="902"/>
        <v>0</v>
      </c>
      <c r="EF374" s="36">
        <f t="shared" ca="1" si="865"/>
        <v>1156.4435715745901</v>
      </c>
      <c r="EG374" s="64"/>
      <c r="EH374" s="64"/>
      <c r="EI374" s="64"/>
      <c r="EJ374" s="70"/>
      <c r="EK374" s="70"/>
      <c r="EL374" s="70"/>
      <c r="EM374" s="70"/>
      <c r="EN374" s="70"/>
      <c r="EO374" s="36">
        <f t="shared" ca="1" si="866"/>
        <v>9.7259040837494855</v>
      </c>
      <c r="EP374" s="36">
        <f t="shared" ca="1" si="867"/>
        <v>0</v>
      </c>
      <c r="EQ374" s="36">
        <f t="shared" si="868"/>
        <v>28.944211501292958</v>
      </c>
      <c r="ER374" s="36">
        <f t="shared" si="869"/>
        <v>0.77921163355573553</v>
      </c>
      <c r="ES374" s="36">
        <f t="shared" si="870"/>
        <v>-0.71160003070618894</v>
      </c>
      <c r="ET374" s="36">
        <f t="shared" ca="1" si="871"/>
        <v>0</v>
      </c>
      <c r="EU374" s="36">
        <f t="shared" ca="1" si="903"/>
        <v>0.77921163355573553</v>
      </c>
      <c r="EV374" s="36">
        <f t="shared" si="872"/>
        <v>0.79184799054913024</v>
      </c>
      <c r="EW374" s="36">
        <f t="shared" si="873"/>
        <v>37.834941445209424</v>
      </c>
      <c r="EX374" s="36">
        <f t="shared" ca="1" si="904"/>
        <v>68.350212570607255</v>
      </c>
      <c r="EY374" s="36">
        <f t="shared" si="874"/>
        <v>0</v>
      </c>
      <c r="EZ374" s="36">
        <f t="shared" si="875"/>
        <v>0</v>
      </c>
      <c r="FA374" s="36">
        <f t="shared" si="876"/>
        <v>0</v>
      </c>
      <c r="FB374" s="36">
        <f t="shared" si="877"/>
        <v>0</v>
      </c>
      <c r="FC374" s="36">
        <f t="shared" si="905"/>
        <v>0</v>
      </c>
      <c r="FD374" s="36">
        <f t="shared" si="878"/>
        <v>0</v>
      </c>
      <c r="FE374" s="36">
        <f t="shared" si="879"/>
        <v>0</v>
      </c>
      <c r="FF374" s="36">
        <f t="shared" si="906"/>
        <v>0</v>
      </c>
      <c r="FG374" s="36">
        <f t="shared" ca="1" si="880"/>
        <v>68.350212570607255</v>
      </c>
      <c r="FH374" s="36">
        <f t="shared" ca="1" si="881"/>
        <v>0.65998822688127445</v>
      </c>
      <c r="FI374" s="36">
        <f t="shared" ca="1" si="882"/>
        <v>-1.1491329267545534</v>
      </c>
      <c r="FJ374" s="36">
        <f t="shared" ca="1" si="883"/>
        <v>77.95499229893511</v>
      </c>
      <c r="FK374" s="36">
        <f t="shared" si="884"/>
        <v>0</v>
      </c>
      <c r="FL374" s="36">
        <f t="shared" si="885"/>
        <v>0</v>
      </c>
      <c r="FM374" s="36">
        <f t="shared" ca="1" si="886"/>
        <v>0</v>
      </c>
      <c r="FN374" s="36">
        <f t="shared" ca="1" si="908"/>
        <v>77.95499229893511</v>
      </c>
    </row>
    <row r="375" spans="2:170" x14ac:dyDescent="0.25">
      <c r="B375" s="2">
        <v>367</v>
      </c>
      <c r="C375" s="2">
        <f t="shared" si="762"/>
        <v>31</v>
      </c>
      <c r="D375" s="2">
        <f t="shared" si="911"/>
        <v>391</v>
      </c>
      <c r="E375" s="2">
        <f t="shared" si="909"/>
        <v>33</v>
      </c>
      <c r="F375" s="189">
        <f t="shared" si="913"/>
        <v>56887</v>
      </c>
      <c r="G375" s="2">
        <f t="shared" si="912"/>
        <v>9</v>
      </c>
      <c r="H375" s="187">
        <f t="shared" si="763"/>
        <v>65.166666666666671</v>
      </c>
      <c r="I375" s="186">
        <f t="shared" si="910"/>
        <v>65</v>
      </c>
      <c r="J375" s="2">
        <f t="shared" si="764"/>
        <v>0</v>
      </c>
      <c r="K375" s="2">
        <f t="shared" si="765"/>
        <v>1</v>
      </c>
      <c r="L375">
        <f t="shared" si="766"/>
        <v>2</v>
      </c>
      <c r="M375" s="190">
        <f t="shared" si="887"/>
        <v>1.0381277519999999E-2</v>
      </c>
      <c r="N375">
        <f t="shared" si="767"/>
        <v>1</v>
      </c>
      <c r="O375">
        <f t="shared" si="768"/>
        <v>100</v>
      </c>
      <c r="P375" s="58">
        <f t="shared" si="769"/>
        <v>4.6715748839999995E-2</v>
      </c>
      <c r="Q375" s="106">
        <f t="shared" si="770"/>
        <v>4.6715748839999995E-2</v>
      </c>
      <c r="R375" s="59">
        <f t="shared" si="771"/>
        <v>4.6715748839999995E-2</v>
      </c>
      <c r="S375" s="32">
        <f t="shared" si="888"/>
        <v>3.9789089113361209E-3</v>
      </c>
      <c r="T375">
        <f t="shared" si="772"/>
        <v>1</v>
      </c>
      <c r="U375" s="32">
        <f t="shared" si="889"/>
        <v>5.8764654000000006E-4</v>
      </c>
      <c r="V375">
        <f t="shared" si="773"/>
        <v>1</v>
      </c>
      <c r="W375">
        <f t="shared" si="774"/>
        <v>100</v>
      </c>
      <c r="X375" s="58">
        <f t="shared" si="775"/>
        <v>2.6444094300000004E-3</v>
      </c>
      <c r="Y375" s="58">
        <f t="shared" si="776"/>
        <v>2.6444094300000004E-3</v>
      </c>
      <c r="Z375" s="32">
        <f t="shared" si="777"/>
        <v>2.6444094300000004E-3</v>
      </c>
      <c r="AA375" s="32">
        <f t="shared" si="778"/>
        <v>2.2063499459379354E-4</v>
      </c>
      <c r="AB375" s="59">
        <f t="shared" si="779"/>
        <v>4.9056245199999996E-3</v>
      </c>
      <c r="AC375" s="59">
        <f t="shared" si="780"/>
        <v>4.9056245199999996E-3</v>
      </c>
      <c r="AD375">
        <f t="shared" si="781"/>
        <v>1</v>
      </c>
      <c r="AE375" s="59">
        <f t="shared" si="782"/>
        <v>4.9056245199999996E-3</v>
      </c>
      <c r="AF375" s="59">
        <f t="shared" si="783"/>
        <v>4.1758461800000006E-3</v>
      </c>
      <c r="AG375" s="59">
        <f t="shared" si="784"/>
        <v>4.1758461800000006E-3</v>
      </c>
      <c r="AH375">
        <f t="shared" si="785"/>
        <v>1</v>
      </c>
      <c r="AI375" s="59">
        <f t="shared" si="786"/>
        <v>4.1758461800000006E-3</v>
      </c>
      <c r="AJ375" s="59">
        <f t="shared" si="787"/>
        <v>0</v>
      </c>
      <c r="AK375" s="59">
        <f t="shared" si="788"/>
        <v>0</v>
      </c>
      <c r="AL375" s="59">
        <f t="shared" si="789"/>
        <v>0</v>
      </c>
      <c r="AM375" s="12">
        <f t="shared" si="890"/>
        <v>2.152856719477543E-2</v>
      </c>
      <c r="AN375" s="12">
        <f t="shared" si="891"/>
        <v>0</v>
      </c>
      <c r="AO375" s="66">
        <f t="shared" si="790"/>
        <v>8.5660207859590437E-5</v>
      </c>
      <c r="AP375" s="66">
        <f t="shared" si="791"/>
        <v>4.7499553066313984E-6</v>
      </c>
      <c r="AQ375" s="59">
        <f t="shared" si="792"/>
        <v>1.0561106711115796E-4</v>
      </c>
      <c r="AR375" s="59">
        <f t="shared" si="793"/>
        <v>8.9899985081176313E-5</v>
      </c>
      <c r="AS375" s="59">
        <f t="shared" si="794"/>
        <v>0</v>
      </c>
      <c r="AT375" s="12">
        <f t="shared" si="795"/>
        <v>2.1242645979416871E-2</v>
      </c>
      <c r="AU375" s="59">
        <f t="shared" si="892"/>
        <v>0</v>
      </c>
      <c r="AV375" s="59">
        <f t="shared" si="893"/>
        <v>-2.7647155398380363E-18</v>
      </c>
      <c r="AW375" s="70">
        <f t="shared" si="796"/>
        <v>0</v>
      </c>
      <c r="AX375" s="20">
        <f t="shared" si="797"/>
        <v>200000</v>
      </c>
      <c r="AY375" s="20">
        <f t="shared" si="798"/>
        <v>0</v>
      </c>
      <c r="AZ375" s="20">
        <f t="shared" si="799"/>
        <v>0</v>
      </c>
      <c r="BA375" s="20">
        <f t="shared" si="800"/>
        <v>200000</v>
      </c>
      <c r="BB375" s="36">
        <f t="shared" si="801"/>
        <v>1</v>
      </c>
      <c r="BC375" s="36">
        <f t="shared" si="802"/>
        <v>0</v>
      </c>
      <c r="BD375" s="80">
        <f t="shared" si="803"/>
        <v>17.132041571918087</v>
      </c>
      <c r="BE375" s="36">
        <f t="shared" si="804"/>
        <v>0</v>
      </c>
      <c r="BF375" s="36">
        <f t="shared" si="805"/>
        <v>0</v>
      </c>
      <c r="BG375" s="36">
        <f t="shared" si="806"/>
        <v>17.132041571918087</v>
      </c>
      <c r="BH375" s="36">
        <f t="shared" si="807"/>
        <v>0.94999106132627964</v>
      </c>
      <c r="BI375" s="36">
        <f t="shared" si="808"/>
        <v>0</v>
      </c>
      <c r="BJ375" s="36">
        <f t="shared" si="809"/>
        <v>0</v>
      </c>
      <c r="BK375" s="36">
        <f t="shared" si="810"/>
        <v>0.94999106132627964</v>
      </c>
      <c r="BL375" s="68">
        <f ca="1">IF(OR(AT375=0,E375&gt;ProjTerm),0,VLOOKUP(D375,'Life Events'!$AE$5:$AI$1206,5,FALSE))</f>
        <v>2.0646083843839911E-16</v>
      </c>
      <c r="BM375" s="93">
        <f t="shared" ca="1" si="811"/>
        <v>2.0646083843839911E-16</v>
      </c>
      <c r="BN375" s="93">
        <f t="shared" ca="1" si="812"/>
        <v>4.3857744995604954E-18</v>
      </c>
      <c r="BO375" s="36">
        <f t="shared" ca="1" si="813"/>
        <v>6.6737717569624817E-16</v>
      </c>
      <c r="BP375" s="36">
        <f t="shared" si="814"/>
        <v>7.5591558535184952E-3</v>
      </c>
      <c r="BQ375" s="36">
        <f t="shared" si="815"/>
        <v>98.312133924422398</v>
      </c>
      <c r="BR375" s="36">
        <f t="shared" si="816"/>
        <v>154.78110000000001</v>
      </c>
      <c r="BS375" s="36">
        <f t="shared" si="817"/>
        <v>152.16860232169415</v>
      </c>
      <c r="BT375" s="36">
        <f t="shared" si="818"/>
        <v>3.232463748302421</v>
      </c>
      <c r="BU375" s="70" cm="1">
        <f t="array" ref="BU375">IF(AND(ActInt=1,$J375=0),INDEX(Tbl_FwdNom,$B375-IVP,MATCH(ValnDt,Tbl_FwdNom_Cols)),INDEX(Tbl_FwdNom,$B375,MATCH(StartDt,Tbl_FwdNom_Cols)))</f>
        <v>12.216695758</v>
      </c>
      <c r="BV375" s="70" cm="1">
        <f t="array" ref="BV375">INDEX(Tbl_FwdReal,$B375,MATCH(StartDt,Tbl_FwdReal_Cols))</f>
        <v>4.8208429649999998</v>
      </c>
      <c r="BW375" s="70" cm="1">
        <f t="array" ref="BW375">IF(RunType&lt;&gt;"OPN",INDEX(Tbl_FwdReal,$B375,MATCH(ValnDt,Tbl_FwdReal_Cols)),IF(AND($J375=0,ActInt=1),INDEX(Tbl_FwdReal,$B375-IVP,MATCH(ValnDt,Tbl_FwdReal_Cols)),-999))*$K375</f>
        <v>4.8208429649999998</v>
      </c>
      <c r="BX375" s="70">
        <f t="shared" si="819"/>
        <v>4.8208429649999995E-2</v>
      </c>
      <c r="BY375" s="70">
        <f t="shared" si="894"/>
        <v>7.0557081815011635E-2</v>
      </c>
      <c r="BZ375" s="64">
        <f t="shared" si="907"/>
        <v>5.6977667266222554E-3</v>
      </c>
      <c r="CA375" s="70" cm="1">
        <f t="array" ref="CA375">IF($J375=1,CA374*(1+INDEX(Tbl_CPI,$B375,MATCH(IF(RunType="OPN",StartDt,ValnDt),Tbl_CPI_Cols))),0)</f>
        <v>0</v>
      </c>
      <c r="CB375" s="70">
        <f t="shared" si="895"/>
        <v>8.3470115625442975</v>
      </c>
      <c r="CC375" s="70">
        <f t="shared" si="896"/>
        <v>8.0212526730023974</v>
      </c>
      <c r="CD375" s="36">
        <f t="shared" si="820"/>
        <v>42.805775121115218</v>
      </c>
      <c r="CE375" s="36">
        <f t="shared" si="821"/>
        <v>1.5749450340295343</v>
      </c>
      <c r="CF375" s="36">
        <f t="shared" si="822"/>
        <v>0</v>
      </c>
      <c r="CG375" s="36">
        <f t="shared" si="823"/>
        <v>0.95545331601255801</v>
      </c>
      <c r="CH375" s="36">
        <f t="shared" si="824"/>
        <v>0.92154700601937534</v>
      </c>
      <c r="CI375" s="36">
        <f t="shared" si="825"/>
        <v>0</v>
      </c>
      <c r="CJ375" s="36">
        <f t="shared" si="826"/>
        <v>0</v>
      </c>
      <c r="CK375" s="36">
        <f t="shared" si="827"/>
        <v>0</v>
      </c>
      <c r="CL375" s="36">
        <f t="shared" si="828"/>
        <v>3.3906309993182705E-2</v>
      </c>
      <c r="CM375" s="36">
        <f t="shared" si="829"/>
        <v>0.95545331601255801</v>
      </c>
      <c r="CN375" s="36">
        <f t="shared" ca="1" si="830"/>
        <v>14.842009729088426</v>
      </c>
      <c r="CO375" s="20">
        <f t="shared" si="831"/>
        <v>120000</v>
      </c>
      <c r="CP375" s="20">
        <f t="shared" si="832"/>
        <v>2</v>
      </c>
      <c r="CQ375" s="64">
        <f t="shared" si="833"/>
        <v>1.2444888000000001E-2</v>
      </c>
      <c r="CR375" s="64">
        <f t="shared" si="834"/>
        <v>5.6001996000000005E-2</v>
      </c>
      <c r="CS375" s="36">
        <f t="shared" si="835"/>
        <v>12.377431751403389</v>
      </c>
      <c r="CT375" s="36">
        <f t="shared" si="836"/>
        <v>10.279224943150853</v>
      </c>
      <c r="CU375" s="36">
        <f t="shared" si="837"/>
        <v>0.56999463679576778</v>
      </c>
      <c r="CV375" s="36">
        <f t="shared" si="897"/>
        <v>10.84921957994662</v>
      </c>
      <c r="CW375" s="36">
        <f t="shared" si="838"/>
        <v>0</v>
      </c>
      <c r="CX375" s="36">
        <f t="shared" si="839"/>
        <v>0</v>
      </c>
      <c r="CY375" s="36">
        <f t="shared" si="840"/>
        <v>0</v>
      </c>
      <c r="CZ375" s="36">
        <f t="shared" si="898"/>
        <v>0</v>
      </c>
      <c r="DA375" s="64">
        <f t="shared" si="841"/>
        <v>9.6514106389733456E-3</v>
      </c>
      <c r="DB375" s="70">
        <f t="shared" si="899"/>
        <v>0.99044084865600757</v>
      </c>
      <c r="DC375" s="70">
        <f>PRODUCT($DB$8:DB375)</f>
        <v>2.6843471504948299E-2</v>
      </c>
      <c r="DD375" s="36">
        <f t="shared" si="842"/>
        <v>128.01446040882831</v>
      </c>
      <c r="DE375" s="36">
        <f t="shared" si="843"/>
        <v>1033.2866695271593</v>
      </c>
      <c r="DF375" s="36">
        <f t="shared" si="844"/>
        <v>43.498487246732282</v>
      </c>
      <c r="DG375" s="36">
        <f t="shared" si="845"/>
        <v>0.45014777851049304</v>
      </c>
      <c r="DH375" s="36">
        <f t="shared" ca="1" si="846"/>
        <v>1.6903163724884855E-14</v>
      </c>
      <c r="DI375" s="36">
        <f t="shared" si="847"/>
        <v>47.4685090739804</v>
      </c>
      <c r="DJ375" s="36">
        <f t="shared" ca="1" si="848"/>
        <v>995.78905766053322</v>
      </c>
      <c r="DK375" s="36">
        <f t="shared" si="849"/>
        <v>0</v>
      </c>
      <c r="DL375" s="36">
        <f t="shared" si="850"/>
        <v>0</v>
      </c>
      <c r="DM375" s="36">
        <f t="shared" ca="1" si="851"/>
        <v>995.78905766053322</v>
      </c>
      <c r="DN375" s="36">
        <f t="shared" ca="1" si="900"/>
        <v>995.78905766053731</v>
      </c>
      <c r="DO375" s="64" cm="1">
        <f t="array" ref="DO375">IFERROR(INDEX(Tbl_FwdNom,$B375,MATCH(LIDt,Tbl_FwdNom_Cols,0)),0)</f>
        <v>8.6198200539999998</v>
      </c>
      <c r="DP375" s="64">
        <f t="shared" ca="1" si="901"/>
        <v>8.5579392799999994</v>
      </c>
      <c r="DQ375" s="64">
        <f t="shared" ca="1" si="852"/>
        <v>6.8662861769011041E-3</v>
      </c>
      <c r="DR375" s="70">
        <f t="shared" ca="1" si="853"/>
        <v>0.99318053819939434</v>
      </c>
      <c r="DS375" s="70">
        <f ca="1">PRODUCT($DR$8:DR375)</f>
        <v>3.6397353285267164E-2</v>
      </c>
      <c r="DT375" s="36">
        <f t="shared" ca="1" si="854"/>
        <v>1188.5656926058741</v>
      </c>
      <c r="DU375" s="36">
        <f t="shared" ca="1" si="855"/>
        <v>48.936146348760019</v>
      </c>
      <c r="DV375" s="36">
        <f t="shared" ca="1" si="856"/>
        <v>0.51733505073292141</v>
      </c>
      <c r="DW375" s="36">
        <f t="shared" ca="1" si="857"/>
        <v>1.809378423520835E-14</v>
      </c>
      <c r="DX375" s="36">
        <f t="shared" ca="1" si="858"/>
        <v>141.89556667159658</v>
      </c>
      <c r="DY375" s="36">
        <f t="shared" ca="1" si="859"/>
        <v>1.5020771791091654</v>
      </c>
      <c r="DZ375" s="36">
        <f t="shared" ca="1" si="860"/>
        <v>51.98900621204799</v>
      </c>
      <c r="EA375" s="36">
        <f t="shared" ca="1" si="861"/>
        <v>0</v>
      </c>
      <c r="EB375" s="36">
        <f t="shared" ca="1" si="862"/>
        <v>1148.5800206234619</v>
      </c>
      <c r="EC375" s="36">
        <f t="shared" ca="1" si="863"/>
        <v>0</v>
      </c>
      <c r="ED375" s="36">
        <f t="shared" ca="1" si="864"/>
        <v>0</v>
      </c>
      <c r="EE375" s="36">
        <f t="shared" ca="1" si="902"/>
        <v>0</v>
      </c>
      <c r="EF375" s="36">
        <f t="shared" ca="1" si="865"/>
        <v>1148.5800206234619</v>
      </c>
      <c r="EG375" s="64"/>
      <c r="EH375" s="64"/>
      <c r="EI375" s="64"/>
      <c r="EJ375" s="70"/>
      <c r="EK375" s="70"/>
      <c r="EL375" s="70"/>
      <c r="EM375" s="70"/>
      <c r="EN375" s="70"/>
      <c r="EO375" s="36">
        <f t="shared" ca="1" si="866"/>
        <v>9.660775326117955</v>
      </c>
      <c r="EP375" s="36">
        <f t="shared" ca="1" si="867"/>
        <v>0</v>
      </c>
      <c r="EQ375" s="36">
        <f t="shared" si="868"/>
        <v>28.740928778990316</v>
      </c>
      <c r="ER375" s="36">
        <f t="shared" si="869"/>
        <v>0.76735579988403546</v>
      </c>
      <c r="ES375" s="36">
        <f t="shared" si="870"/>
        <v>-0.70077291873619574</v>
      </c>
      <c r="ET375" s="36">
        <f t="shared" ca="1" si="871"/>
        <v>0</v>
      </c>
      <c r="EU375" s="36">
        <f t="shared" ca="1" si="903"/>
        <v>0.76735579988403546</v>
      </c>
      <c r="EV375" s="36">
        <f t="shared" si="872"/>
        <v>0.78356647676492042</v>
      </c>
      <c r="EW375" s="36">
        <f t="shared" si="873"/>
        <v>37.569216815094705</v>
      </c>
      <c r="EX375" s="36">
        <f t="shared" ca="1" si="904"/>
        <v>67.861067870733976</v>
      </c>
      <c r="EY375" s="36">
        <f t="shared" si="874"/>
        <v>0</v>
      </c>
      <c r="EZ375" s="36">
        <f t="shared" si="875"/>
        <v>0</v>
      </c>
      <c r="FA375" s="36">
        <f t="shared" si="876"/>
        <v>0</v>
      </c>
      <c r="FB375" s="36">
        <f t="shared" si="877"/>
        <v>0</v>
      </c>
      <c r="FC375" s="36">
        <f t="shared" si="905"/>
        <v>0</v>
      </c>
      <c r="FD375" s="36">
        <f t="shared" si="878"/>
        <v>0</v>
      </c>
      <c r="FE375" s="36">
        <f t="shared" si="879"/>
        <v>0</v>
      </c>
      <c r="FF375" s="36">
        <f t="shared" si="906"/>
        <v>0</v>
      </c>
      <c r="FG375" s="36">
        <f t="shared" ca="1" si="880"/>
        <v>67.861067870733976</v>
      </c>
      <c r="FH375" s="36">
        <f t="shared" ca="1" si="881"/>
        <v>0.65495503241969422</v>
      </c>
      <c r="FI375" s="36">
        <f t="shared" ca="1" si="882"/>
        <v>-1.1338731155600228</v>
      </c>
      <c r="FJ375" s="36">
        <f t="shared" ca="1" si="883"/>
        <v>77.356380469417701</v>
      </c>
      <c r="FK375" s="36">
        <f t="shared" si="884"/>
        <v>0</v>
      </c>
      <c r="FL375" s="36">
        <f t="shared" si="885"/>
        <v>0</v>
      </c>
      <c r="FM375" s="36">
        <f t="shared" ca="1" si="886"/>
        <v>0</v>
      </c>
      <c r="FN375" s="36">
        <f t="shared" ca="1" si="908"/>
        <v>77.356380469417701</v>
      </c>
    </row>
    <row r="376" spans="2:170" x14ac:dyDescent="0.25">
      <c r="B376" s="2">
        <v>368</v>
      </c>
      <c r="C376" s="2">
        <f t="shared" si="762"/>
        <v>31</v>
      </c>
      <c r="D376" s="2">
        <f t="shared" si="911"/>
        <v>392</v>
      </c>
      <c r="E376" s="2">
        <f t="shared" si="909"/>
        <v>33</v>
      </c>
      <c r="F376" s="189">
        <f t="shared" si="913"/>
        <v>56918</v>
      </c>
      <c r="G376" s="2">
        <f t="shared" si="912"/>
        <v>10</v>
      </c>
      <c r="H376" s="187">
        <f t="shared" si="763"/>
        <v>65.25</v>
      </c>
      <c r="I376" s="186">
        <f t="shared" si="910"/>
        <v>65</v>
      </c>
      <c r="J376" s="2">
        <f t="shared" si="764"/>
        <v>0</v>
      </c>
      <c r="K376" s="2">
        <f t="shared" si="765"/>
        <v>1</v>
      </c>
      <c r="L376">
        <f t="shared" si="766"/>
        <v>2</v>
      </c>
      <c r="M376" s="190">
        <f t="shared" si="887"/>
        <v>1.0381277519999999E-2</v>
      </c>
      <c r="N376">
        <f t="shared" si="767"/>
        <v>1</v>
      </c>
      <c r="O376">
        <f t="shared" si="768"/>
        <v>100</v>
      </c>
      <c r="P376" s="58">
        <f t="shared" si="769"/>
        <v>4.6715748839999995E-2</v>
      </c>
      <c r="Q376" s="106">
        <f t="shared" si="770"/>
        <v>4.6715748839999995E-2</v>
      </c>
      <c r="R376" s="59">
        <f t="shared" si="771"/>
        <v>4.6715748839999995E-2</v>
      </c>
      <c r="S376" s="32">
        <f t="shared" si="888"/>
        <v>3.9789089113361209E-3</v>
      </c>
      <c r="T376">
        <f t="shared" si="772"/>
        <v>1</v>
      </c>
      <c r="U376" s="32">
        <f t="shared" si="889"/>
        <v>5.8764654000000006E-4</v>
      </c>
      <c r="V376">
        <f t="shared" si="773"/>
        <v>1</v>
      </c>
      <c r="W376">
        <f t="shared" si="774"/>
        <v>100</v>
      </c>
      <c r="X376" s="58">
        <f t="shared" si="775"/>
        <v>2.6444094300000004E-3</v>
      </c>
      <c r="Y376" s="58">
        <f t="shared" si="776"/>
        <v>2.6444094300000004E-3</v>
      </c>
      <c r="Z376" s="32">
        <f t="shared" si="777"/>
        <v>2.6444094300000004E-3</v>
      </c>
      <c r="AA376" s="32">
        <f t="shared" si="778"/>
        <v>2.2063499459379354E-4</v>
      </c>
      <c r="AB376" s="59">
        <f t="shared" si="779"/>
        <v>4.9056245199999996E-3</v>
      </c>
      <c r="AC376" s="59">
        <f t="shared" si="780"/>
        <v>4.9056245199999996E-3</v>
      </c>
      <c r="AD376">
        <f t="shared" si="781"/>
        <v>1</v>
      </c>
      <c r="AE376" s="59">
        <f t="shared" si="782"/>
        <v>4.9056245199999996E-3</v>
      </c>
      <c r="AF376" s="59">
        <f t="shared" si="783"/>
        <v>4.1758461800000006E-3</v>
      </c>
      <c r="AG376" s="59">
        <f t="shared" si="784"/>
        <v>4.1758461800000006E-3</v>
      </c>
      <c r="AH376">
        <f t="shared" si="785"/>
        <v>1</v>
      </c>
      <c r="AI376" s="59">
        <f t="shared" si="786"/>
        <v>4.1758461800000006E-3</v>
      </c>
      <c r="AJ376" s="59">
        <f t="shared" si="787"/>
        <v>0</v>
      </c>
      <c r="AK376" s="59">
        <f t="shared" si="788"/>
        <v>0</v>
      </c>
      <c r="AL376" s="59">
        <f t="shared" si="789"/>
        <v>0</v>
      </c>
      <c r="AM376" s="12">
        <f t="shared" si="890"/>
        <v>2.1242645979416871E-2</v>
      </c>
      <c r="AN376" s="12">
        <f t="shared" si="891"/>
        <v>0</v>
      </c>
      <c r="AO376" s="66">
        <f t="shared" si="790"/>
        <v>8.4522553387860209E-5</v>
      </c>
      <c r="AP376" s="66">
        <f t="shared" si="791"/>
        <v>4.686871080826512E-6</v>
      </c>
      <c r="AQ376" s="59">
        <f t="shared" si="792"/>
        <v>1.0420844498630681E-4</v>
      </c>
      <c r="AR376" s="59">
        <f t="shared" si="793"/>
        <v>8.8706022066240315E-5</v>
      </c>
      <c r="AS376" s="59">
        <f t="shared" si="794"/>
        <v>0</v>
      </c>
      <c r="AT376" s="12">
        <f t="shared" si="795"/>
        <v>2.0960522087895641E-2</v>
      </c>
      <c r="AU376" s="59">
        <f t="shared" si="892"/>
        <v>3.2932640989247197E-18</v>
      </c>
      <c r="AV376" s="59">
        <f t="shared" si="893"/>
        <v>0</v>
      </c>
      <c r="AW376" s="70">
        <f t="shared" si="796"/>
        <v>0</v>
      </c>
      <c r="AX376" s="20">
        <f t="shared" si="797"/>
        <v>200000</v>
      </c>
      <c r="AY376" s="20">
        <f t="shared" si="798"/>
        <v>0</v>
      </c>
      <c r="AZ376" s="20">
        <f t="shared" si="799"/>
        <v>0</v>
      </c>
      <c r="BA376" s="20">
        <f t="shared" si="800"/>
        <v>200000</v>
      </c>
      <c r="BB376" s="36">
        <f t="shared" si="801"/>
        <v>1</v>
      </c>
      <c r="BC376" s="36">
        <f t="shared" si="802"/>
        <v>0</v>
      </c>
      <c r="BD376" s="80">
        <f t="shared" si="803"/>
        <v>16.904510677572041</v>
      </c>
      <c r="BE376" s="36">
        <f t="shared" si="804"/>
        <v>0</v>
      </c>
      <c r="BF376" s="36">
        <f t="shared" si="805"/>
        <v>0</v>
      </c>
      <c r="BG376" s="36">
        <f t="shared" si="806"/>
        <v>16.904510677572041</v>
      </c>
      <c r="BH376" s="36">
        <f t="shared" si="807"/>
        <v>0.93737421616530237</v>
      </c>
      <c r="BI376" s="36">
        <f t="shared" si="808"/>
        <v>0</v>
      </c>
      <c r="BJ376" s="36">
        <f t="shared" si="809"/>
        <v>0</v>
      </c>
      <c r="BK376" s="36">
        <f t="shared" si="810"/>
        <v>0.93737421616530237</v>
      </c>
      <c r="BL376" s="68">
        <f ca="1">IF(OR(AT376=0,E376&gt;ProjTerm),0,VLOOKUP(D376,'Life Events'!$AE$5:$AI$1206,5,FALSE))</f>
        <v>2.0371882902754624E-16</v>
      </c>
      <c r="BM376" s="93">
        <f t="shared" ca="1" si="811"/>
        <v>2.0371882902754624E-16</v>
      </c>
      <c r="BN376" s="93">
        <f t="shared" ca="1" si="812"/>
        <v>4.2700530155521184E-18</v>
      </c>
      <c r="BO376" s="36">
        <f t="shared" ca="1" si="813"/>
        <v>6.497679992161012E-16</v>
      </c>
      <c r="BP376" s="36">
        <f t="shared" si="814"/>
        <v>7.4587625942194157E-3</v>
      </c>
      <c r="BQ376" s="36">
        <f t="shared" si="815"/>
        <v>98.312133924422398</v>
      </c>
      <c r="BR376" s="36">
        <f t="shared" si="816"/>
        <v>154.78110000000001</v>
      </c>
      <c r="BS376" s="36">
        <f t="shared" si="817"/>
        <v>152.16860232169415</v>
      </c>
      <c r="BT376" s="36">
        <f t="shared" si="818"/>
        <v>3.189533350048078</v>
      </c>
      <c r="BU376" s="70" cm="1">
        <f t="array" ref="BU376">IF(AND(ActInt=1,$J376=0),INDEX(Tbl_FwdNom,$B376-IVP,MATCH(ValnDt,Tbl_FwdNom_Cols)),INDEX(Tbl_FwdNom,$B376,MATCH(StartDt,Tbl_FwdNom_Cols)))</f>
        <v>12.210602797</v>
      </c>
      <c r="BV376" s="70" cm="1">
        <f t="array" ref="BV376">INDEX(Tbl_FwdReal,$B376,MATCH(StartDt,Tbl_FwdReal_Cols))</f>
        <v>4.8174158340000002</v>
      </c>
      <c r="BW376" s="70" cm="1">
        <f t="array" ref="BW376">IF(RunType&lt;&gt;"OPN",INDEX(Tbl_FwdReal,$B376,MATCH(ValnDt,Tbl_FwdReal_Cols)),IF(AND($J376=0,ActInt=1),INDEX(Tbl_FwdReal,$B376-IVP,MATCH(ValnDt,Tbl_FwdReal_Cols)),-999))*$K376</f>
        <v>4.8174158340000002</v>
      </c>
      <c r="BX376" s="70">
        <f t="shared" si="819"/>
        <v>4.8174158340000002E-2</v>
      </c>
      <c r="BY376" s="70">
        <f t="shared" si="894"/>
        <v>7.0533955680691873E-2</v>
      </c>
      <c r="BZ376" s="64">
        <f t="shared" si="907"/>
        <v>5.6959562882135106E-3</v>
      </c>
      <c r="CA376" s="70" cm="1">
        <f t="array" ref="CA376">IF($J376=1,CA375*(1+INDEX(Tbl_CPI,$B376,MATCH(IF(RunType="OPN",StartDt,ValnDt),Tbl_CPI_Cols))),0)</f>
        <v>0</v>
      </c>
      <c r="CB376" s="70">
        <f t="shared" si="895"/>
        <v>8.3945557755417628</v>
      </c>
      <c r="CC376" s="70">
        <f t="shared" si="896"/>
        <v>8.0212526730023974</v>
      </c>
      <c r="CD376" s="36">
        <f t="shared" si="820"/>
        <v>42.805775121115218</v>
      </c>
      <c r="CE376" s="36">
        <f t="shared" si="821"/>
        <v>1.5749450340295343</v>
      </c>
      <c r="CF376" s="36">
        <f t="shared" si="822"/>
        <v>0</v>
      </c>
      <c r="CG376" s="36">
        <f t="shared" si="823"/>
        <v>0.94276392656731089</v>
      </c>
      <c r="CH376" s="36">
        <f t="shared" si="824"/>
        <v>0.90930792677238093</v>
      </c>
      <c r="CI376" s="36">
        <f t="shared" si="825"/>
        <v>0</v>
      </c>
      <c r="CJ376" s="36">
        <f t="shared" si="826"/>
        <v>0</v>
      </c>
      <c r="CK376" s="36">
        <f t="shared" si="827"/>
        <v>0</v>
      </c>
      <c r="CL376" s="36">
        <f t="shared" si="828"/>
        <v>3.3455999794930052E-2</v>
      </c>
      <c r="CM376" s="36">
        <f t="shared" si="829"/>
        <v>0.94276392656731089</v>
      </c>
      <c r="CN376" s="36">
        <f t="shared" ca="1" si="830"/>
        <v>14.644892781095047</v>
      </c>
      <c r="CO376" s="20">
        <f t="shared" si="831"/>
        <v>120000</v>
      </c>
      <c r="CP376" s="20">
        <f t="shared" si="832"/>
        <v>2</v>
      </c>
      <c r="CQ376" s="64">
        <f t="shared" si="833"/>
        <v>1.2444888000000001E-2</v>
      </c>
      <c r="CR376" s="64">
        <f t="shared" si="834"/>
        <v>5.6001996000000005E-2</v>
      </c>
      <c r="CS376" s="36">
        <f t="shared" si="835"/>
        <v>12.213046899529097</v>
      </c>
      <c r="CT376" s="36">
        <f t="shared" si="836"/>
        <v>10.142706406543224</v>
      </c>
      <c r="CU376" s="36">
        <f t="shared" si="837"/>
        <v>0.56242452969918144</v>
      </c>
      <c r="CV376" s="36">
        <f t="shared" si="897"/>
        <v>10.705130936242405</v>
      </c>
      <c r="CW376" s="36">
        <f t="shared" si="838"/>
        <v>0</v>
      </c>
      <c r="CX376" s="36">
        <f t="shared" si="839"/>
        <v>0</v>
      </c>
      <c r="CY376" s="36">
        <f t="shared" si="840"/>
        <v>0</v>
      </c>
      <c r="CZ376" s="36">
        <f t="shared" si="898"/>
        <v>0</v>
      </c>
      <c r="DA376" s="64">
        <f t="shared" si="841"/>
        <v>9.6468421567432738E-3</v>
      </c>
      <c r="DB376" s="70">
        <f t="shared" si="899"/>
        <v>0.99044533023434578</v>
      </c>
      <c r="DC376" s="70">
        <f>PRODUCT($DB$8:DB376)</f>
        <v>2.658699099935477E-2</v>
      </c>
      <c r="DD376" s="36">
        <f t="shared" si="842"/>
        <v>126.05986235212487</v>
      </c>
      <c r="DE376" s="36">
        <f t="shared" si="843"/>
        <v>1026.3501122531827</v>
      </c>
      <c r="DF376" s="36">
        <f t="shared" si="844"/>
        <v>42.980736071093318</v>
      </c>
      <c r="DG376" s="36">
        <f t="shared" si="845"/>
        <v>0.447031520482773</v>
      </c>
      <c r="DH376" s="36">
        <f t="shared" ca="1" si="846"/>
        <v>1.6416457878072306E-14</v>
      </c>
      <c r="DI376" s="36">
        <f t="shared" si="847"/>
        <v>46.974571667075047</v>
      </c>
      <c r="DJ376" s="36">
        <f t="shared" ca="1" si="848"/>
        <v>989.79852611874344</v>
      </c>
      <c r="DK376" s="36">
        <f t="shared" si="849"/>
        <v>0</v>
      </c>
      <c r="DL376" s="36">
        <f t="shared" si="850"/>
        <v>0</v>
      </c>
      <c r="DM376" s="36">
        <f t="shared" ca="1" si="851"/>
        <v>989.79852611874344</v>
      </c>
      <c r="DN376" s="36">
        <f t="shared" ca="1" si="900"/>
        <v>989.79852611874765</v>
      </c>
      <c r="DO376" s="64" cm="1">
        <f t="array" ref="DO376">IFERROR(INDEX(Tbl_FwdNom,$B376,MATCH(LIDt,Tbl_FwdNom_Cols,0)),0)</f>
        <v>8.6181006680000003</v>
      </c>
      <c r="DP376" s="64">
        <f t="shared" ca="1" si="901"/>
        <v>8.5562208729999991</v>
      </c>
      <c r="DQ376" s="64">
        <f t="shared" ca="1" si="852"/>
        <v>6.8649579931996385E-3</v>
      </c>
      <c r="DR376" s="70">
        <f t="shared" ca="1" si="853"/>
        <v>0.99318184833159517</v>
      </c>
      <c r="DS376" s="70">
        <f ca="1">PRODUCT($DR$8:DR376)</f>
        <v>3.6149190610239697E-2</v>
      </c>
      <c r="DT376" s="36">
        <f t="shared" ca="1" si="854"/>
        <v>1179.8206354801996</v>
      </c>
      <c r="DU376" s="36">
        <f t="shared" ca="1" si="855"/>
        <v>48.334716721628027</v>
      </c>
      <c r="DV376" s="36">
        <f t="shared" ca="1" si="856"/>
        <v>0.51342777153039332</v>
      </c>
      <c r="DW376" s="36">
        <f t="shared" ca="1" si="857"/>
        <v>1.756822930470497E-14</v>
      </c>
      <c r="DX376" s="36">
        <f t="shared" ca="1" si="858"/>
        <v>139.68014042617028</v>
      </c>
      <c r="DY376" s="36">
        <f t="shared" ca="1" si="859"/>
        <v>1.478703202018151</v>
      </c>
      <c r="DZ376" s="36">
        <f t="shared" ca="1" si="860"/>
        <v>51.430358268309341</v>
      </c>
      <c r="EA376" s="36">
        <f t="shared" ca="1" si="861"/>
        <v>0</v>
      </c>
      <c r="EB376" s="36">
        <f t="shared" ca="1" si="862"/>
        <v>1140.8708454744544</v>
      </c>
      <c r="EC376" s="36">
        <f t="shared" ca="1" si="863"/>
        <v>0</v>
      </c>
      <c r="ED376" s="36">
        <f t="shared" ca="1" si="864"/>
        <v>0</v>
      </c>
      <c r="EE376" s="36">
        <f t="shared" ca="1" si="902"/>
        <v>0</v>
      </c>
      <c r="EF376" s="36">
        <f t="shared" ca="1" si="865"/>
        <v>1140.8708454744544</v>
      </c>
      <c r="EG376" s="64"/>
      <c r="EH376" s="64"/>
      <c r="EI376" s="64"/>
      <c r="EJ376" s="70"/>
      <c r="EK376" s="70"/>
      <c r="EL376" s="70"/>
      <c r="EM376" s="70"/>
      <c r="EN376" s="70"/>
      <c r="EO376" s="36">
        <f t="shared" ca="1" si="866"/>
        <v>9.5971251658726242</v>
      </c>
      <c r="EP376" s="36">
        <f t="shared" ca="1" si="867"/>
        <v>0</v>
      </c>
      <c r="EQ376" s="36">
        <f t="shared" si="868"/>
        <v>28.541962674285724</v>
      </c>
      <c r="ER376" s="36">
        <f t="shared" si="869"/>
        <v>0.75563937229871858</v>
      </c>
      <c r="ES376" s="36">
        <f t="shared" si="870"/>
        <v>-0.69007311669213145</v>
      </c>
      <c r="ET376" s="36">
        <f t="shared" ca="1" si="871"/>
        <v>0</v>
      </c>
      <c r="EU376" s="36">
        <f t="shared" ca="1" si="903"/>
        <v>0.75563937229871858</v>
      </c>
      <c r="EV376" s="36">
        <f t="shared" si="872"/>
        <v>0.77541301247414118</v>
      </c>
      <c r="EW376" s="36">
        <f t="shared" si="873"/>
        <v>37.309134728535071</v>
      </c>
      <c r="EX376" s="36">
        <f t="shared" ca="1" si="904"/>
        <v>67.382149787593647</v>
      </c>
      <c r="EY376" s="36">
        <f t="shared" si="874"/>
        <v>0</v>
      </c>
      <c r="EZ376" s="36">
        <f t="shared" si="875"/>
        <v>0</v>
      </c>
      <c r="FA376" s="36">
        <f t="shared" si="876"/>
        <v>0</v>
      </c>
      <c r="FB376" s="36">
        <f t="shared" si="877"/>
        <v>0</v>
      </c>
      <c r="FC376" s="36">
        <f t="shared" si="905"/>
        <v>0</v>
      </c>
      <c r="FD376" s="36">
        <f t="shared" si="878"/>
        <v>0</v>
      </c>
      <c r="FE376" s="36">
        <f t="shared" si="879"/>
        <v>0</v>
      </c>
      <c r="FF376" s="36">
        <f t="shared" si="906"/>
        <v>0</v>
      </c>
      <c r="FG376" s="36">
        <f t="shared" ca="1" si="880"/>
        <v>67.382149787593647</v>
      </c>
      <c r="FH376" s="36">
        <f t="shared" ca="1" si="881"/>
        <v>0.65002496318294822</v>
      </c>
      <c r="FI376" s="36">
        <f t="shared" ca="1" si="882"/>
        <v>-1.1188159880768942</v>
      </c>
      <c r="FJ376" s="36">
        <f t="shared" ca="1" si="883"/>
        <v>76.768612783769328</v>
      </c>
      <c r="FK376" s="36">
        <f t="shared" si="884"/>
        <v>0</v>
      </c>
      <c r="FL376" s="36">
        <f t="shared" si="885"/>
        <v>0</v>
      </c>
      <c r="FM376" s="36">
        <f t="shared" ca="1" si="886"/>
        <v>0</v>
      </c>
      <c r="FN376" s="36">
        <f t="shared" ca="1" si="908"/>
        <v>76.768612783769328</v>
      </c>
    </row>
    <row r="377" spans="2:170" x14ac:dyDescent="0.25">
      <c r="B377" s="2">
        <v>369</v>
      </c>
      <c r="C377" s="2">
        <f t="shared" si="762"/>
        <v>31</v>
      </c>
      <c r="D377" s="2">
        <f t="shared" si="911"/>
        <v>393</v>
      </c>
      <c r="E377" s="2">
        <f t="shared" si="909"/>
        <v>33</v>
      </c>
      <c r="F377" s="189">
        <f t="shared" si="913"/>
        <v>56948</v>
      </c>
      <c r="G377" s="2">
        <f t="shared" si="912"/>
        <v>11</v>
      </c>
      <c r="H377" s="187">
        <f t="shared" si="763"/>
        <v>65.333333333333343</v>
      </c>
      <c r="I377" s="186">
        <f t="shared" si="910"/>
        <v>65</v>
      </c>
      <c r="J377" s="2">
        <f t="shared" si="764"/>
        <v>0</v>
      </c>
      <c r="K377" s="2">
        <f t="shared" si="765"/>
        <v>1</v>
      </c>
      <c r="L377">
        <f t="shared" si="766"/>
        <v>2</v>
      </c>
      <c r="M377" s="190">
        <f t="shared" si="887"/>
        <v>1.0381277519999999E-2</v>
      </c>
      <c r="N377">
        <f t="shared" si="767"/>
        <v>1</v>
      </c>
      <c r="O377">
        <f t="shared" si="768"/>
        <v>100</v>
      </c>
      <c r="P377" s="58">
        <f t="shared" si="769"/>
        <v>4.6715748839999995E-2</v>
      </c>
      <c r="Q377" s="106">
        <f t="shared" si="770"/>
        <v>4.6715748839999995E-2</v>
      </c>
      <c r="R377" s="59">
        <f t="shared" si="771"/>
        <v>4.6715748839999995E-2</v>
      </c>
      <c r="S377" s="32">
        <f t="shared" si="888"/>
        <v>3.9789089113361209E-3</v>
      </c>
      <c r="T377">
        <f t="shared" si="772"/>
        <v>1</v>
      </c>
      <c r="U377" s="32">
        <f t="shared" si="889"/>
        <v>5.8764654000000006E-4</v>
      </c>
      <c r="V377">
        <f t="shared" si="773"/>
        <v>1</v>
      </c>
      <c r="W377">
        <f t="shared" si="774"/>
        <v>100</v>
      </c>
      <c r="X377" s="58">
        <f t="shared" si="775"/>
        <v>2.6444094300000004E-3</v>
      </c>
      <c r="Y377" s="58">
        <f t="shared" si="776"/>
        <v>2.6444094300000004E-3</v>
      </c>
      <c r="Z377" s="32">
        <f t="shared" si="777"/>
        <v>2.6444094300000004E-3</v>
      </c>
      <c r="AA377" s="32">
        <f t="shared" si="778"/>
        <v>2.2063499459379354E-4</v>
      </c>
      <c r="AB377" s="59">
        <f t="shared" si="779"/>
        <v>4.9056245199999996E-3</v>
      </c>
      <c r="AC377" s="59">
        <f t="shared" si="780"/>
        <v>4.9056245199999996E-3</v>
      </c>
      <c r="AD377">
        <f t="shared" si="781"/>
        <v>1</v>
      </c>
      <c r="AE377" s="59">
        <f t="shared" si="782"/>
        <v>4.9056245199999996E-3</v>
      </c>
      <c r="AF377" s="59">
        <f t="shared" si="783"/>
        <v>4.1758461800000006E-3</v>
      </c>
      <c r="AG377" s="59">
        <f t="shared" si="784"/>
        <v>4.1758461800000006E-3</v>
      </c>
      <c r="AH377">
        <f t="shared" si="785"/>
        <v>1</v>
      </c>
      <c r="AI377" s="59">
        <f t="shared" si="786"/>
        <v>4.1758461800000006E-3</v>
      </c>
      <c r="AJ377" s="59">
        <f t="shared" si="787"/>
        <v>0</v>
      </c>
      <c r="AK377" s="59">
        <f t="shared" si="788"/>
        <v>0</v>
      </c>
      <c r="AL377" s="59">
        <f t="shared" si="789"/>
        <v>0</v>
      </c>
      <c r="AM377" s="12">
        <f t="shared" si="890"/>
        <v>2.0960522087895641E-2</v>
      </c>
      <c r="AN377" s="12">
        <f t="shared" si="891"/>
        <v>0</v>
      </c>
      <c r="AO377" s="66">
        <f t="shared" si="790"/>
        <v>8.340000812178556E-5</v>
      </c>
      <c r="AP377" s="66">
        <f t="shared" si="791"/>
        <v>4.6246246775459451E-6</v>
      </c>
      <c r="AQ377" s="59">
        <f t="shared" si="792"/>
        <v>1.0282445110638244E-4</v>
      </c>
      <c r="AR377" s="59">
        <f t="shared" si="793"/>
        <v>8.7527916091544654E-5</v>
      </c>
      <c r="AS377" s="59">
        <f t="shared" si="794"/>
        <v>0</v>
      </c>
      <c r="AT377" s="12">
        <f t="shared" si="795"/>
        <v>2.0682145087898382E-2</v>
      </c>
      <c r="AU377" s="59">
        <f t="shared" si="892"/>
        <v>0</v>
      </c>
      <c r="AV377" s="59">
        <f t="shared" si="893"/>
        <v>-3.5236570605778894E-19</v>
      </c>
      <c r="AW377" s="70">
        <f t="shared" si="796"/>
        <v>0</v>
      </c>
      <c r="AX377" s="20">
        <f t="shared" si="797"/>
        <v>200000</v>
      </c>
      <c r="AY377" s="20">
        <f t="shared" si="798"/>
        <v>0</v>
      </c>
      <c r="AZ377" s="20">
        <f t="shared" si="799"/>
        <v>0</v>
      </c>
      <c r="BA377" s="20">
        <f t="shared" si="800"/>
        <v>200000</v>
      </c>
      <c r="BB377" s="36">
        <f t="shared" si="801"/>
        <v>1</v>
      </c>
      <c r="BC377" s="36">
        <f t="shared" si="802"/>
        <v>0</v>
      </c>
      <c r="BD377" s="80">
        <f t="shared" si="803"/>
        <v>16.680001624357111</v>
      </c>
      <c r="BE377" s="36">
        <f t="shared" si="804"/>
        <v>0</v>
      </c>
      <c r="BF377" s="36">
        <f t="shared" si="805"/>
        <v>0</v>
      </c>
      <c r="BG377" s="36">
        <f t="shared" si="806"/>
        <v>16.680001624357111</v>
      </c>
      <c r="BH377" s="36">
        <f t="shared" si="807"/>
        <v>0.92492493550918897</v>
      </c>
      <c r="BI377" s="36">
        <f t="shared" si="808"/>
        <v>0</v>
      </c>
      <c r="BJ377" s="36">
        <f t="shared" si="809"/>
        <v>0</v>
      </c>
      <c r="BK377" s="36">
        <f t="shared" si="810"/>
        <v>0.92492493550918897</v>
      </c>
      <c r="BL377" s="68">
        <f ca="1">IF(OR(AT377=0,E377&gt;ProjTerm),0,VLOOKUP(D377,'Life Events'!$AE$5:$AI$1206,5,FALSE))</f>
        <v>2.0101323628372846E-16</v>
      </c>
      <c r="BM377" s="93">
        <f t="shared" ca="1" si="811"/>
        <v>2.0101323628372846E-16</v>
      </c>
      <c r="BN377" s="93">
        <f t="shared" ca="1" si="812"/>
        <v>4.1573849174080716E-18</v>
      </c>
      <c r="BO377" s="36">
        <f t="shared" ca="1" si="813"/>
        <v>6.326234521952781E-16</v>
      </c>
      <c r="BP377" s="36">
        <f t="shared" si="814"/>
        <v>7.3597026592634235E-3</v>
      </c>
      <c r="BQ377" s="36">
        <f t="shared" si="815"/>
        <v>98.312133924422398</v>
      </c>
      <c r="BR377" s="36">
        <f t="shared" si="816"/>
        <v>154.78110000000001</v>
      </c>
      <c r="BS377" s="36">
        <f t="shared" si="817"/>
        <v>152.16860232169415</v>
      </c>
      <c r="BT377" s="36">
        <f t="shared" si="818"/>
        <v>3.1471731110399892</v>
      </c>
      <c r="BU377" s="70" cm="1">
        <f t="array" ref="BU377">IF(AND(ActInt=1,$J377=0),INDEX(Tbl_FwdNom,$B377-IVP,MATCH(ValnDt,Tbl_FwdNom_Cols)),INDEX(Tbl_FwdNom,$B377,MATCH(StartDt,Tbl_FwdNom_Cols)))</f>
        <v>12.204510167</v>
      </c>
      <c r="BV377" s="70" cm="1">
        <f t="array" ref="BV377">INDEX(Tbl_FwdReal,$B377,MATCH(StartDt,Tbl_FwdReal_Cols))</f>
        <v>4.8139888150000001</v>
      </c>
      <c r="BW377" s="70" cm="1">
        <f t="array" ref="BW377">IF(RunType&lt;&gt;"OPN",INDEX(Tbl_FwdReal,$B377,MATCH(ValnDt,Tbl_FwdReal_Cols)),IF(AND($J377=0,ActInt=1),INDEX(Tbl_FwdReal,$B377-IVP,MATCH(ValnDt,Tbl_FwdReal_Cols)),-999))*$K377</f>
        <v>4.8139888150000001</v>
      </c>
      <c r="BX377" s="70">
        <f t="shared" si="819"/>
        <v>4.8139888150000004E-2</v>
      </c>
      <c r="BY377" s="70">
        <f t="shared" si="894"/>
        <v>7.0510830048119866E-2</v>
      </c>
      <c r="BZ377" s="64">
        <f t="shared" si="907"/>
        <v>5.6941458532344669E-3</v>
      </c>
      <c r="CA377" s="70" cm="1">
        <f t="array" ref="CA377">IF($J377=1,CA376*(1+INDEX(Tbl_CPI,$B377,MATCH(IF(RunType="OPN",StartDt,ValnDt),Tbl_CPI_Cols))),0)</f>
        <v>0</v>
      </c>
      <c r="CB377" s="70">
        <f t="shared" si="895"/>
        <v>8.4423556005008091</v>
      </c>
      <c r="CC377" s="70">
        <f t="shared" si="896"/>
        <v>8.0212526730023974</v>
      </c>
      <c r="CD377" s="36">
        <f t="shared" si="820"/>
        <v>42.805775121115218</v>
      </c>
      <c r="CE377" s="36">
        <f t="shared" si="821"/>
        <v>1.5749450340295343</v>
      </c>
      <c r="CF377" s="36">
        <f t="shared" si="822"/>
        <v>0</v>
      </c>
      <c r="CG377" s="36">
        <f t="shared" si="823"/>
        <v>0.93024306508862675</v>
      </c>
      <c r="CH377" s="36">
        <f t="shared" si="824"/>
        <v>0.8972313949156292</v>
      </c>
      <c r="CI377" s="36">
        <f t="shared" si="825"/>
        <v>0</v>
      </c>
      <c r="CJ377" s="36">
        <f t="shared" si="826"/>
        <v>0</v>
      </c>
      <c r="CK377" s="36">
        <f t="shared" si="827"/>
        <v>0</v>
      </c>
      <c r="CL377" s="36">
        <f t="shared" si="828"/>
        <v>3.3011670172997609E-2</v>
      </c>
      <c r="CM377" s="36">
        <f t="shared" si="829"/>
        <v>0.93024306508862675</v>
      </c>
      <c r="CN377" s="36">
        <f t="shared" ca="1" si="830"/>
        <v>14.450393746167046</v>
      </c>
      <c r="CO377" s="20">
        <f t="shared" si="831"/>
        <v>120000</v>
      </c>
      <c r="CP377" s="20">
        <f t="shared" si="832"/>
        <v>2</v>
      </c>
      <c r="CQ377" s="64">
        <f t="shared" si="833"/>
        <v>1.2444888000000001E-2</v>
      </c>
      <c r="CR377" s="64">
        <f t="shared" si="834"/>
        <v>5.6001996000000005E-2</v>
      </c>
      <c r="CS377" s="36">
        <f t="shared" si="835"/>
        <v>12.050845245273546</v>
      </c>
      <c r="CT377" s="36">
        <f t="shared" si="836"/>
        <v>10.008000974614268</v>
      </c>
      <c r="CU377" s="36">
        <f t="shared" si="837"/>
        <v>0.55495496130551336</v>
      </c>
      <c r="CV377" s="36">
        <f t="shared" si="897"/>
        <v>10.562955935919781</v>
      </c>
      <c r="CW377" s="36">
        <f t="shared" si="838"/>
        <v>0</v>
      </c>
      <c r="CX377" s="36">
        <f t="shared" si="839"/>
        <v>0</v>
      </c>
      <c r="CY377" s="36">
        <f t="shared" si="840"/>
        <v>0</v>
      </c>
      <c r="CZ377" s="36">
        <f t="shared" si="898"/>
        <v>0</v>
      </c>
      <c r="DA377" s="64">
        <f t="shared" si="841"/>
        <v>9.6422736953154509E-3</v>
      </c>
      <c r="DB377" s="70">
        <f t="shared" si="899"/>
        <v>0.99044981183283409</v>
      </c>
      <c r="DC377" s="70">
        <f>PRODUCT($DB$8:DB377)</f>
        <v>2.6333080232512185E-2</v>
      </c>
      <c r="DD377" s="36">
        <f t="shared" si="842"/>
        <v>124.12819293587786</v>
      </c>
      <c r="DE377" s="36">
        <f t="shared" si="843"/>
        <v>1019.5664593183886</v>
      </c>
      <c r="DF377" s="36">
        <f t="shared" si="844"/>
        <v>42.470243156407726</v>
      </c>
      <c r="DG377" s="36">
        <f t="shared" si="845"/>
        <v>0.4439822180944375</v>
      </c>
      <c r="DH377" s="36">
        <f t="shared" ca="1" si="846"/>
        <v>1.5942126405845019E-14</v>
      </c>
      <c r="DI377" s="36">
        <f t="shared" si="847"/>
        <v>46.48830062048382</v>
      </c>
      <c r="DJ377" s="36">
        <f t="shared" ca="1" si="848"/>
        <v>983.95282794130787</v>
      </c>
      <c r="DK377" s="36">
        <f t="shared" si="849"/>
        <v>0</v>
      </c>
      <c r="DL377" s="36">
        <f t="shared" si="850"/>
        <v>0</v>
      </c>
      <c r="DM377" s="36">
        <f t="shared" ca="1" si="851"/>
        <v>983.95282794130787</v>
      </c>
      <c r="DN377" s="36">
        <f t="shared" ca="1" si="900"/>
        <v>983.95282794131208</v>
      </c>
      <c r="DO377" s="64" cm="1">
        <f t="array" ref="DO377">IFERROR(INDEX(Tbl_FwdNom,$B377,MATCH(LIDt,Tbl_FwdNom_Cols,0)),0)</f>
        <v>8.6163813079999994</v>
      </c>
      <c r="DP377" s="64">
        <f t="shared" ca="1" si="901"/>
        <v>8.5545024929999993</v>
      </c>
      <c r="DQ377" s="64">
        <f t="shared" ca="1" si="852"/>
        <v>6.8636298110946736E-3</v>
      </c>
      <c r="DR377" s="70">
        <f t="shared" ca="1" si="853"/>
        <v>0.99318315846567784</v>
      </c>
      <c r="DS377" s="70">
        <f ca="1">PRODUCT($DR$8:DR377)</f>
        <v>3.590276730625569E-2</v>
      </c>
      <c r="DT377" s="36">
        <f t="shared" ca="1" si="854"/>
        <v>1171.2384859412691</v>
      </c>
      <c r="DU377" s="36">
        <f t="shared" ca="1" si="855"/>
        <v>47.741543388720217</v>
      </c>
      <c r="DV377" s="36">
        <f t="shared" ca="1" si="856"/>
        <v>0.50959204702964978</v>
      </c>
      <c r="DW377" s="36">
        <f t="shared" ca="1" si="857"/>
        <v>1.7056187674893612E-14</v>
      </c>
      <c r="DX377" s="36">
        <f t="shared" ca="1" si="858"/>
        <v>137.49168009097724</v>
      </c>
      <c r="DY377" s="36">
        <f t="shared" ca="1" si="859"/>
        <v>1.4556142233407727</v>
      </c>
      <c r="DZ377" s="36">
        <f t="shared" ca="1" si="860"/>
        <v>50.879967549449766</v>
      </c>
      <c r="EA377" s="36">
        <f t="shared" ca="1" si="861"/>
        <v>0</v>
      </c>
      <c r="EB377" s="36">
        <f t="shared" ca="1" si="862"/>
        <v>1133.3143389647728</v>
      </c>
      <c r="EC377" s="36">
        <f t="shared" ca="1" si="863"/>
        <v>0</v>
      </c>
      <c r="ED377" s="36">
        <f t="shared" ca="1" si="864"/>
        <v>0</v>
      </c>
      <c r="EE377" s="36">
        <f t="shared" ca="1" si="902"/>
        <v>0</v>
      </c>
      <c r="EF377" s="36">
        <f t="shared" ca="1" si="865"/>
        <v>1133.3143389647728</v>
      </c>
      <c r="EG377" s="64"/>
      <c r="EH377" s="64"/>
      <c r="EI377" s="64"/>
      <c r="EJ377" s="70"/>
      <c r="EK377" s="70"/>
      <c r="EL377" s="70"/>
      <c r="EM377" s="70"/>
      <c r="EN377" s="70"/>
      <c r="EO377" s="36">
        <f t="shared" ca="1" si="866"/>
        <v>9.5349386338200102</v>
      </c>
      <c r="EP377" s="36">
        <f t="shared" ca="1" si="867"/>
        <v>0</v>
      </c>
      <c r="EQ377" s="36">
        <f t="shared" si="868"/>
        <v>28.34727153739119</v>
      </c>
      <c r="ER377" s="36">
        <f t="shared" si="869"/>
        <v>0.74406038563360333</v>
      </c>
      <c r="ES377" s="36">
        <f t="shared" si="870"/>
        <v>-0.67949882992379462</v>
      </c>
      <c r="ET377" s="36">
        <f t="shared" ca="1" si="871"/>
        <v>0</v>
      </c>
      <c r="EU377" s="36">
        <f t="shared" ca="1" si="903"/>
        <v>0.74406038563360333</v>
      </c>
      <c r="EV377" s="36">
        <f t="shared" si="872"/>
        <v>0.76738609740637609</v>
      </c>
      <c r="EW377" s="36">
        <f t="shared" si="873"/>
        <v>37.054640742268532</v>
      </c>
      <c r="EX377" s="36">
        <f t="shared" ca="1" si="904"/>
        <v>66.913358762699701</v>
      </c>
      <c r="EY377" s="36">
        <f t="shared" si="874"/>
        <v>0</v>
      </c>
      <c r="EZ377" s="36">
        <f t="shared" si="875"/>
        <v>0</v>
      </c>
      <c r="FA377" s="36">
        <f t="shared" si="876"/>
        <v>0</v>
      </c>
      <c r="FB377" s="36">
        <f t="shared" si="877"/>
        <v>0</v>
      </c>
      <c r="FC377" s="36">
        <f t="shared" si="905"/>
        <v>0</v>
      </c>
      <c r="FD377" s="36">
        <f t="shared" si="878"/>
        <v>0</v>
      </c>
      <c r="FE377" s="36">
        <f t="shared" si="879"/>
        <v>0</v>
      </c>
      <c r="FF377" s="36">
        <f t="shared" si="906"/>
        <v>0</v>
      </c>
      <c r="FG377" s="36">
        <f t="shared" ca="1" si="880"/>
        <v>66.913358762699701</v>
      </c>
      <c r="FH377" s="36">
        <f t="shared" ca="1" si="881"/>
        <v>0.64519691906278498</v>
      </c>
      <c r="FI377" s="36">
        <f t="shared" ca="1" si="882"/>
        <v>-1.1039588526631845</v>
      </c>
      <c r="FJ377" s="36">
        <f t="shared" ca="1" si="883"/>
        <v>76.191565270365203</v>
      </c>
      <c r="FK377" s="36">
        <f t="shared" si="884"/>
        <v>0</v>
      </c>
      <c r="FL377" s="36">
        <f t="shared" si="885"/>
        <v>0</v>
      </c>
      <c r="FM377" s="36">
        <f t="shared" ca="1" si="886"/>
        <v>0</v>
      </c>
      <c r="FN377" s="36">
        <f t="shared" ca="1" si="908"/>
        <v>76.191565270365203</v>
      </c>
    </row>
    <row r="378" spans="2:170" x14ac:dyDescent="0.25">
      <c r="B378" s="2">
        <v>370</v>
      </c>
      <c r="C378" s="2">
        <f t="shared" si="762"/>
        <v>31</v>
      </c>
      <c r="D378" s="2">
        <f t="shared" si="911"/>
        <v>394</v>
      </c>
      <c r="E378" s="2">
        <f t="shared" si="909"/>
        <v>33</v>
      </c>
      <c r="F378" s="189">
        <f t="shared" si="913"/>
        <v>56979</v>
      </c>
      <c r="G378" s="2">
        <f t="shared" si="912"/>
        <v>12</v>
      </c>
      <c r="H378" s="187">
        <f t="shared" si="763"/>
        <v>65.416666666666671</v>
      </c>
      <c r="I378" s="186">
        <f t="shared" si="910"/>
        <v>65</v>
      </c>
      <c r="J378" s="2">
        <f t="shared" si="764"/>
        <v>0</v>
      </c>
      <c r="K378" s="2">
        <f t="shared" si="765"/>
        <v>1</v>
      </c>
      <c r="L378">
        <f t="shared" si="766"/>
        <v>2</v>
      </c>
      <c r="M378" s="190">
        <f t="shared" si="887"/>
        <v>1.0381277519999999E-2</v>
      </c>
      <c r="N378">
        <f t="shared" si="767"/>
        <v>1</v>
      </c>
      <c r="O378">
        <f t="shared" si="768"/>
        <v>100</v>
      </c>
      <c r="P378" s="58">
        <f t="shared" si="769"/>
        <v>4.6715748839999995E-2</v>
      </c>
      <c r="Q378" s="106">
        <f t="shared" si="770"/>
        <v>4.6715748839999995E-2</v>
      </c>
      <c r="R378" s="59">
        <f t="shared" si="771"/>
        <v>4.6715748839999995E-2</v>
      </c>
      <c r="S378" s="32">
        <f t="shared" si="888"/>
        <v>3.9789089113361209E-3</v>
      </c>
      <c r="T378">
        <f t="shared" si="772"/>
        <v>1</v>
      </c>
      <c r="U378" s="32">
        <f t="shared" si="889"/>
        <v>5.8764654000000006E-4</v>
      </c>
      <c r="V378">
        <f t="shared" si="773"/>
        <v>1</v>
      </c>
      <c r="W378">
        <f t="shared" si="774"/>
        <v>100</v>
      </c>
      <c r="X378" s="58">
        <f t="shared" si="775"/>
        <v>2.6444094300000004E-3</v>
      </c>
      <c r="Y378" s="58">
        <f t="shared" si="776"/>
        <v>2.6444094300000004E-3</v>
      </c>
      <c r="Z378" s="32">
        <f t="shared" si="777"/>
        <v>2.6444094300000004E-3</v>
      </c>
      <c r="AA378" s="32">
        <f t="shared" si="778"/>
        <v>2.2063499459379354E-4</v>
      </c>
      <c r="AB378" s="59">
        <f t="shared" si="779"/>
        <v>4.9056245199999996E-3</v>
      </c>
      <c r="AC378" s="59">
        <f t="shared" si="780"/>
        <v>4.9056245199999996E-3</v>
      </c>
      <c r="AD378">
        <f t="shared" si="781"/>
        <v>1</v>
      </c>
      <c r="AE378" s="59">
        <f t="shared" si="782"/>
        <v>4.9056245199999996E-3</v>
      </c>
      <c r="AF378" s="59">
        <f t="shared" si="783"/>
        <v>4.1758461800000006E-3</v>
      </c>
      <c r="AG378" s="59">
        <f t="shared" si="784"/>
        <v>4.1758461800000006E-3</v>
      </c>
      <c r="AH378">
        <f t="shared" si="785"/>
        <v>1</v>
      </c>
      <c r="AI378" s="59">
        <f t="shared" si="786"/>
        <v>4.1758461800000006E-3</v>
      </c>
      <c r="AJ378" s="59">
        <f t="shared" si="787"/>
        <v>0</v>
      </c>
      <c r="AK378" s="59">
        <f t="shared" si="788"/>
        <v>0</v>
      </c>
      <c r="AL378" s="59">
        <f t="shared" si="789"/>
        <v>0</v>
      </c>
      <c r="AM378" s="12">
        <f t="shared" si="890"/>
        <v>2.0682145087898382E-2</v>
      </c>
      <c r="AN378" s="12">
        <f t="shared" si="891"/>
        <v>0</v>
      </c>
      <c r="AO378" s="66">
        <f t="shared" si="790"/>
        <v>8.2292371395785454E-5</v>
      </c>
      <c r="AP378" s="66">
        <f t="shared" si="791"/>
        <v>4.5632049696565135E-6</v>
      </c>
      <c r="AQ378" s="59">
        <f t="shared" si="792"/>
        <v>1.0145883806939186E-4</v>
      </c>
      <c r="AR378" s="59">
        <f t="shared" si="793"/>
        <v>8.6365456559506229E-5</v>
      </c>
      <c r="AS378" s="59">
        <f t="shared" si="794"/>
        <v>0</v>
      </c>
      <c r="AT378" s="12">
        <f t="shared" si="795"/>
        <v>2.0407465216904043E-2</v>
      </c>
      <c r="AU378" s="59">
        <f t="shared" si="892"/>
        <v>1.0299920638612292E-18</v>
      </c>
      <c r="AV378" s="59">
        <f t="shared" si="893"/>
        <v>0</v>
      </c>
      <c r="AW378" s="70">
        <f t="shared" si="796"/>
        <v>0</v>
      </c>
      <c r="AX378" s="20">
        <f t="shared" si="797"/>
        <v>200000</v>
      </c>
      <c r="AY378" s="20">
        <f t="shared" si="798"/>
        <v>0</v>
      </c>
      <c r="AZ378" s="20">
        <f t="shared" si="799"/>
        <v>0</v>
      </c>
      <c r="BA378" s="20">
        <f t="shared" si="800"/>
        <v>200000</v>
      </c>
      <c r="BB378" s="36">
        <f t="shared" si="801"/>
        <v>1</v>
      </c>
      <c r="BC378" s="36">
        <f t="shared" si="802"/>
        <v>0</v>
      </c>
      <c r="BD378" s="80">
        <f t="shared" si="803"/>
        <v>16.458474279157091</v>
      </c>
      <c r="BE378" s="36">
        <f t="shared" si="804"/>
        <v>0</v>
      </c>
      <c r="BF378" s="36">
        <f t="shared" si="805"/>
        <v>0</v>
      </c>
      <c r="BG378" s="36">
        <f t="shared" si="806"/>
        <v>16.458474279157091</v>
      </c>
      <c r="BH378" s="36">
        <f t="shared" si="807"/>
        <v>0.91264099393130271</v>
      </c>
      <c r="BI378" s="36">
        <f t="shared" si="808"/>
        <v>0</v>
      </c>
      <c r="BJ378" s="36">
        <f t="shared" si="809"/>
        <v>0</v>
      </c>
      <c r="BK378" s="36">
        <f t="shared" si="810"/>
        <v>0.91264099393130271</v>
      </c>
      <c r="BL378" s="68">
        <f ca="1">IF(OR(AT378=0,E378&gt;ProjTerm),0,VLOOKUP(D378,'Life Events'!$AE$5:$AI$1206,5,FALSE))</f>
        <v>1.9834357655665901E-16</v>
      </c>
      <c r="BM378" s="93">
        <f t="shared" ca="1" si="811"/>
        <v>1.9834357655665901E-16</v>
      </c>
      <c r="BN378" s="93">
        <f t="shared" ca="1" si="812"/>
        <v>4.0476896395763626E-18</v>
      </c>
      <c r="BO378" s="36">
        <f t="shared" ca="1" si="813"/>
        <v>6.1593127508633708E-16</v>
      </c>
      <c r="BP378" s="36">
        <f t="shared" si="814"/>
        <v>7.261958340750445E-3</v>
      </c>
      <c r="BQ378" s="36">
        <f t="shared" si="815"/>
        <v>98.312133924422398</v>
      </c>
      <c r="BR378" s="36">
        <f t="shared" si="816"/>
        <v>154.78110000000001</v>
      </c>
      <c r="BS378" s="36">
        <f t="shared" si="817"/>
        <v>152.16860232169415</v>
      </c>
      <c r="BT378" s="36">
        <f t="shared" si="818"/>
        <v>3.1053754589848772</v>
      </c>
      <c r="BU378" s="70" cm="1">
        <f t="array" ref="BU378">IF(AND(ActInt=1,$J378=0),INDEX(Tbl_FwdNom,$B378-IVP,MATCH(ValnDt,Tbl_FwdNom_Cols)),INDEX(Tbl_FwdNom,$B378,MATCH(StartDt,Tbl_FwdNom_Cols)))</f>
        <v>12.198417868</v>
      </c>
      <c r="BV378" s="70" cm="1">
        <f t="array" ref="BV378">INDEX(Tbl_FwdReal,$B378,MATCH(StartDt,Tbl_FwdReal_Cols))</f>
        <v>4.8105619080000004</v>
      </c>
      <c r="BW378" s="70" cm="1">
        <f t="array" ref="BW378">IF(RunType&lt;&gt;"OPN",INDEX(Tbl_FwdReal,$B378,MATCH(ValnDt,Tbl_FwdReal_Cols)),IF(AND($J378=0,ActInt=1),INDEX(Tbl_FwdReal,$B378-IVP,MATCH(ValnDt,Tbl_FwdReal_Cols)),-999))*$K378</f>
        <v>4.8105619080000004</v>
      </c>
      <c r="BX378" s="70">
        <f t="shared" si="819"/>
        <v>4.8105619080000002E-2</v>
      </c>
      <c r="BY378" s="70">
        <f t="shared" si="894"/>
        <v>7.0487704917419292E-2</v>
      </c>
      <c r="BZ378" s="64">
        <f t="shared" si="907"/>
        <v>5.6923354216953381E-3</v>
      </c>
      <c r="CA378" s="70" cm="1">
        <f t="array" ref="CA378">IF($J378=1,CA377*(1+INDEX(Tbl_CPI,$B378,MATCH(IF(RunType="OPN",StartDt,ValnDt),Tbl_CPI_Cols))),0)</f>
        <v>0</v>
      </c>
      <c r="CB378" s="70">
        <f t="shared" si="895"/>
        <v>8.4904123203280886</v>
      </c>
      <c r="CC378" s="70">
        <f t="shared" si="896"/>
        <v>8.0212526730023974</v>
      </c>
      <c r="CD378" s="36">
        <f t="shared" si="820"/>
        <v>42.805775121115218</v>
      </c>
      <c r="CE378" s="36">
        <f t="shared" si="821"/>
        <v>1.5749450340295343</v>
      </c>
      <c r="CF378" s="36">
        <f t="shared" si="822"/>
        <v>0</v>
      </c>
      <c r="CG378" s="36">
        <f t="shared" si="823"/>
        <v>0.91788849335411971</v>
      </c>
      <c r="CH378" s="36">
        <f t="shared" si="824"/>
        <v>0.88531525165485592</v>
      </c>
      <c r="CI378" s="36">
        <f t="shared" si="825"/>
        <v>0</v>
      </c>
      <c r="CJ378" s="36">
        <f t="shared" si="826"/>
        <v>0</v>
      </c>
      <c r="CK378" s="36">
        <f t="shared" si="827"/>
        <v>0</v>
      </c>
      <c r="CL378" s="36">
        <f t="shared" si="828"/>
        <v>3.2573241699263886E-2</v>
      </c>
      <c r="CM378" s="36">
        <f t="shared" si="829"/>
        <v>0.91788849335411971</v>
      </c>
      <c r="CN378" s="36">
        <f t="shared" ca="1" si="830"/>
        <v>14.258477855762766</v>
      </c>
      <c r="CO378" s="20">
        <f t="shared" si="831"/>
        <v>120000</v>
      </c>
      <c r="CP378" s="20">
        <f t="shared" si="832"/>
        <v>2</v>
      </c>
      <c r="CQ378" s="64">
        <f t="shared" si="833"/>
        <v>1.2444888000000001E-2</v>
      </c>
      <c r="CR378" s="64">
        <f t="shared" si="834"/>
        <v>5.6001996000000005E-2</v>
      </c>
      <c r="CS378" s="36">
        <f t="shared" si="835"/>
        <v>11.890797793557267</v>
      </c>
      <c r="CT378" s="36">
        <f t="shared" si="836"/>
        <v>9.8750845674942553</v>
      </c>
      <c r="CU378" s="36">
        <f t="shared" si="837"/>
        <v>0.54758459635878165</v>
      </c>
      <c r="CV378" s="36">
        <f t="shared" si="897"/>
        <v>10.422669163853037</v>
      </c>
      <c r="CW378" s="36">
        <f t="shared" si="838"/>
        <v>0</v>
      </c>
      <c r="CX378" s="36">
        <f t="shared" si="839"/>
        <v>0</v>
      </c>
      <c r="CY378" s="36">
        <f t="shared" si="840"/>
        <v>0</v>
      </c>
      <c r="CZ378" s="36">
        <f t="shared" si="898"/>
        <v>0</v>
      </c>
      <c r="DA378" s="64">
        <f t="shared" si="841"/>
        <v>9.6377052547029773E-3</v>
      </c>
      <c r="DB378" s="70">
        <f t="shared" si="899"/>
        <v>0.99045429345145974</v>
      </c>
      <c r="DC378" s="70">
        <f>PRODUCT($DB$8:DB378)</f>
        <v>2.6081712376093458E-2</v>
      </c>
      <c r="DD378" s="36">
        <f t="shared" si="842"/>
        <v>122.21912841420787</v>
      </c>
      <c r="DE378" s="36">
        <f t="shared" si="843"/>
        <v>1012.9342660617233</v>
      </c>
      <c r="DF378" s="36">
        <f t="shared" si="844"/>
        <v>41.966917848113447</v>
      </c>
      <c r="DG378" s="36">
        <f t="shared" si="845"/>
        <v>0.44099922951001053</v>
      </c>
      <c r="DH378" s="36">
        <f t="shared" ca="1" si="846"/>
        <v>1.5479840646191436E-14</v>
      </c>
      <c r="DI378" s="36">
        <f t="shared" si="847"/>
        <v>46.009606327546315</v>
      </c>
      <c r="DJ378" s="36">
        <f t="shared" ca="1" si="848"/>
        <v>978.25066259366542</v>
      </c>
      <c r="DK378" s="36">
        <f t="shared" si="849"/>
        <v>0</v>
      </c>
      <c r="DL378" s="36">
        <f t="shared" si="850"/>
        <v>0</v>
      </c>
      <c r="DM378" s="36">
        <f t="shared" ca="1" si="851"/>
        <v>978.25066259366542</v>
      </c>
      <c r="DN378" s="36">
        <f t="shared" ca="1" si="900"/>
        <v>978.2506625936694</v>
      </c>
      <c r="DO378" s="64" cm="1">
        <f t="array" ref="DO378">IFERROR(INDEX(Tbl_FwdNom,$B378,MATCH(LIDt,Tbl_FwdNom_Cols,0)),0)</f>
        <v>8.6146619760000007</v>
      </c>
      <c r="DP378" s="64">
        <f t="shared" ca="1" si="901"/>
        <v>8.5527841410000001</v>
      </c>
      <c r="DQ378" s="64">
        <f t="shared" ca="1" si="852"/>
        <v>6.8623016313595908E-3</v>
      </c>
      <c r="DR378" s="70">
        <f t="shared" ca="1" si="853"/>
        <v>0.99318446860087917</v>
      </c>
      <c r="DS378" s="70">
        <f ca="1">PRODUCT($DR$8:DR378)</f>
        <v>3.5658070868364575E-2</v>
      </c>
      <c r="DT378" s="36">
        <f t="shared" ca="1" si="854"/>
        <v>1162.8174034348979</v>
      </c>
      <c r="DU378" s="36">
        <f t="shared" ca="1" si="855"/>
        <v>47.156519265868951</v>
      </c>
      <c r="DV378" s="36">
        <f t="shared" ca="1" si="856"/>
        <v>0.50582706302455871</v>
      </c>
      <c r="DW378" s="36">
        <f t="shared" ca="1" si="857"/>
        <v>1.6557301104313473E-14</v>
      </c>
      <c r="DX378" s="36">
        <f t="shared" ca="1" si="858"/>
        <v>135.32981401257905</v>
      </c>
      <c r="DY378" s="36">
        <f t="shared" ca="1" si="859"/>
        <v>1.4328063180913189</v>
      </c>
      <c r="DZ378" s="36">
        <f t="shared" ca="1" si="860"/>
        <v>50.33773068181732</v>
      </c>
      <c r="EA378" s="36">
        <f t="shared" ca="1" si="861"/>
        <v>0</v>
      </c>
      <c r="EB378" s="36">
        <f t="shared" ca="1" si="862"/>
        <v>1125.9088186250717</v>
      </c>
      <c r="EC378" s="36">
        <f t="shared" ca="1" si="863"/>
        <v>0</v>
      </c>
      <c r="ED378" s="36">
        <f t="shared" ca="1" si="864"/>
        <v>0</v>
      </c>
      <c r="EE378" s="36">
        <f t="shared" ca="1" si="902"/>
        <v>0</v>
      </c>
      <c r="EF378" s="36">
        <f t="shared" ca="1" si="865"/>
        <v>1125.9088186250717</v>
      </c>
      <c r="EG378" s="64"/>
      <c r="EH378" s="64"/>
      <c r="EI378" s="64"/>
      <c r="EJ378" s="70"/>
      <c r="EK378" s="70"/>
      <c r="EL378" s="70"/>
      <c r="EM378" s="70"/>
      <c r="EN378" s="70"/>
      <c r="EO378" s="36">
        <f t="shared" ca="1" si="866"/>
        <v>9.4742010014741673</v>
      </c>
      <c r="EP378" s="36">
        <f t="shared" ca="1" si="867"/>
        <v>0</v>
      </c>
      <c r="EQ378" s="36">
        <f t="shared" si="868"/>
        <v>28.156814388547222</v>
      </c>
      <c r="ER378" s="36">
        <f t="shared" si="869"/>
        <v>0.73261689926200213</v>
      </c>
      <c r="ES378" s="36">
        <f t="shared" si="870"/>
        <v>-0.66904828619120438</v>
      </c>
      <c r="ET378" s="36">
        <f t="shared" ca="1" si="871"/>
        <v>0</v>
      </c>
      <c r="EU378" s="36">
        <f t="shared" ca="1" si="903"/>
        <v>0.73261689926200213</v>
      </c>
      <c r="EV378" s="36">
        <f t="shared" si="872"/>
        <v>0.75948425241731321</v>
      </c>
      <c r="EW378" s="36">
        <f t="shared" si="873"/>
        <v>36.805681288872769</v>
      </c>
      <c r="EX378" s="36">
        <f t="shared" ca="1" si="904"/>
        <v>66.454596829099302</v>
      </c>
      <c r="EY378" s="36">
        <f t="shared" si="874"/>
        <v>0</v>
      </c>
      <c r="EZ378" s="36">
        <f t="shared" si="875"/>
        <v>0</v>
      </c>
      <c r="FA378" s="36">
        <f t="shared" si="876"/>
        <v>0</v>
      </c>
      <c r="FB378" s="36">
        <f t="shared" si="877"/>
        <v>0</v>
      </c>
      <c r="FC378" s="36">
        <f t="shared" si="905"/>
        <v>0</v>
      </c>
      <c r="FD378" s="36">
        <f t="shared" si="878"/>
        <v>0</v>
      </c>
      <c r="FE378" s="36">
        <f t="shared" si="879"/>
        <v>0</v>
      </c>
      <c r="FF378" s="36">
        <f t="shared" si="906"/>
        <v>0</v>
      </c>
      <c r="FG378" s="36">
        <f t="shared" ca="1" si="880"/>
        <v>66.454596829099302</v>
      </c>
      <c r="FH378" s="36">
        <f t="shared" ca="1" si="881"/>
        <v>0.64046981705897821</v>
      </c>
      <c r="FI378" s="36">
        <f t="shared" ca="1" si="882"/>
        <v>-1.0892990533753917</v>
      </c>
      <c r="FJ378" s="36">
        <f t="shared" ca="1" si="883"/>
        <v>75.62511571964049</v>
      </c>
      <c r="FK378" s="36">
        <f t="shared" si="884"/>
        <v>0</v>
      </c>
      <c r="FL378" s="36">
        <f t="shared" si="885"/>
        <v>0</v>
      </c>
      <c r="FM378" s="36">
        <f t="shared" ca="1" si="886"/>
        <v>0</v>
      </c>
      <c r="FN378" s="36">
        <f t="shared" ca="1" si="908"/>
        <v>75.62511571964049</v>
      </c>
    </row>
    <row r="379" spans="2:170" x14ac:dyDescent="0.25">
      <c r="B379" s="2">
        <v>371</v>
      </c>
      <c r="C379" s="2">
        <f t="shared" si="762"/>
        <v>31</v>
      </c>
      <c r="D379" s="2">
        <f t="shared" si="911"/>
        <v>395</v>
      </c>
      <c r="E379" s="2">
        <f t="shared" si="909"/>
        <v>33</v>
      </c>
      <c r="F379" s="189">
        <f t="shared" si="913"/>
        <v>57010</v>
      </c>
      <c r="G379" s="2">
        <f t="shared" si="912"/>
        <v>1</v>
      </c>
      <c r="H379" s="187">
        <f t="shared" si="763"/>
        <v>65.5</v>
      </c>
      <c r="I379" s="186">
        <f t="shared" si="910"/>
        <v>65</v>
      </c>
      <c r="J379" s="2">
        <f t="shared" si="764"/>
        <v>0</v>
      </c>
      <c r="K379" s="2">
        <f t="shared" si="765"/>
        <v>1</v>
      </c>
      <c r="L379">
        <f t="shared" si="766"/>
        <v>2</v>
      </c>
      <c r="M379" s="190">
        <f t="shared" si="887"/>
        <v>1.0381277519999999E-2</v>
      </c>
      <c r="N379">
        <f t="shared" si="767"/>
        <v>1</v>
      </c>
      <c r="O379">
        <f t="shared" si="768"/>
        <v>100</v>
      </c>
      <c r="P379" s="58">
        <f t="shared" si="769"/>
        <v>4.6715748839999995E-2</v>
      </c>
      <c r="Q379" s="106">
        <f t="shared" si="770"/>
        <v>4.6715748839999995E-2</v>
      </c>
      <c r="R379" s="59">
        <f t="shared" si="771"/>
        <v>4.6715748839999995E-2</v>
      </c>
      <c r="S379" s="32">
        <f t="shared" si="888"/>
        <v>3.9789089113361209E-3</v>
      </c>
      <c r="T379">
        <f t="shared" si="772"/>
        <v>1</v>
      </c>
      <c r="U379" s="32">
        <f t="shared" si="889"/>
        <v>5.8764654000000006E-4</v>
      </c>
      <c r="V379">
        <f t="shared" si="773"/>
        <v>1</v>
      </c>
      <c r="W379">
        <f t="shared" si="774"/>
        <v>100</v>
      </c>
      <c r="X379" s="58">
        <f t="shared" si="775"/>
        <v>2.6444094300000004E-3</v>
      </c>
      <c r="Y379" s="58">
        <f t="shared" si="776"/>
        <v>2.6444094300000004E-3</v>
      </c>
      <c r="Z379" s="32">
        <f t="shared" si="777"/>
        <v>2.6444094300000004E-3</v>
      </c>
      <c r="AA379" s="32">
        <f t="shared" si="778"/>
        <v>2.2063499459379354E-4</v>
      </c>
      <c r="AB379" s="59">
        <f t="shared" si="779"/>
        <v>4.9056245199999996E-3</v>
      </c>
      <c r="AC379" s="59">
        <f t="shared" si="780"/>
        <v>4.9056245199999996E-3</v>
      </c>
      <c r="AD379">
        <f t="shared" si="781"/>
        <v>1</v>
      </c>
      <c r="AE379" s="59">
        <f t="shared" si="782"/>
        <v>4.9056245199999996E-3</v>
      </c>
      <c r="AF379" s="59">
        <f t="shared" si="783"/>
        <v>4.1758461800000006E-3</v>
      </c>
      <c r="AG379" s="59">
        <f t="shared" si="784"/>
        <v>4.1758461800000006E-3</v>
      </c>
      <c r="AH379">
        <f t="shared" si="785"/>
        <v>1</v>
      </c>
      <c r="AI379" s="59">
        <f t="shared" si="786"/>
        <v>4.1758461800000006E-3</v>
      </c>
      <c r="AJ379" s="59">
        <f t="shared" si="787"/>
        <v>0</v>
      </c>
      <c r="AK379" s="59">
        <f t="shared" si="788"/>
        <v>0</v>
      </c>
      <c r="AL379" s="59">
        <f t="shared" si="789"/>
        <v>0</v>
      </c>
      <c r="AM379" s="12">
        <f t="shared" si="890"/>
        <v>2.0407465216904043E-2</v>
      </c>
      <c r="AN379" s="12">
        <f t="shared" si="891"/>
        <v>0</v>
      </c>
      <c r="AO379" s="66">
        <f t="shared" si="790"/>
        <v>8.1199445209321415E-5</v>
      </c>
      <c r="AP379" s="66">
        <f t="shared" si="791"/>
        <v>4.5026009778046537E-6</v>
      </c>
      <c r="AQ379" s="59">
        <f t="shared" si="792"/>
        <v>1.0011136175909159E-4</v>
      </c>
      <c r="AR379" s="59">
        <f t="shared" si="793"/>
        <v>8.5218435669491636E-5</v>
      </c>
      <c r="AS379" s="59">
        <f t="shared" si="794"/>
        <v>0</v>
      </c>
      <c r="AT379" s="12">
        <f t="shared" si="795"/>
        <v>2.0136433373288333E-2</v>
      </c>
      <c r="AU379" s="59">
        <f t="shared" si="892"/>
        <v>0</v>
      </c>
      <c r="AV379" s="59">
        <f t="shared" si="893"/>
        <v>-6.9117888495950908E-19</v>
      </c>
      <c r="AW379" s="70">
        <f t="shared" si="796"/>
        <v>0</v>
      </c>
      <c r="AX379" s="20">
        <f t="shared" si="797"/>
        <v>200000</v>
      </c>
      <c r="AY379" s="20">
        <f t="shared" si="798"/>
        <v>0</v>
      </c>
      <c r="AZ379" s="20">
        <f t="shared" si="799"/>
        <v>0</v>
      </c>
      <c r="BA379" s="20">
        <f t="shared" si="800"/>
        <v>200000</v>
      </c>
      <c r="BB379" s="36">
        <f t="shared" si="801"/>
        <v>1</v>
      </c>
      <c r="BC379" s="36">
        <f t="shared" si="802"/>
        <v>0</v>
      </c>
      <c r="BD379" s="80">
        <f t="shared" si="803"/>
        <v>16.239889041864284</v>
      </c>
      <c r="BE379" s="36">
        <f t="shared" si="804"/>
        <v>0</v>
      </c>
      <c r="BF379" s="36">
        <f t="shared" si="805"/>
        <v>0</v>
      </c>
      <c r="BG379" s="36">
        <f t="shared" si="806"/>
        <v>16.239889041864284</v>
      </c>
      <c r="BH379" s="36">
        <f t="shared" si="807"/>
        <v>0.90052019556093077</v>
      </c>
      <c r="BI379" s="36">
        <f t="shared" si="808"/>
        <v>0</v>
      </c>
      <c r="BJ379" s="36">
        <f t="shared" si="809"/>
        <v>0</v>
      </c>
      <c r="BK379" s="36">
        <f t="shared" si="810"/>
        <v>0.90052019556093077</v>
      </c>
      <c r="BL379" s="68">
        <f ca="1">IF(OR(AT379=0,E379&gt;ProjTerm),0,VLOOKUP(D379,'Life Events'!$AE$5:$AI$1206,5,FALSE))</f>
        <v>1.9570937261941763E-16</v>
      </c>
      <c r="BM379" s="93">
        <f t="shared" ca="1" si="811"/>
        <v>1.9570937261941763E-16</v>
      </c>
      <c r="BN379" s="93">
        <f t="shared" ca="1" si="812"/>
        <v>3.9408887422789631E-18</v>
      </c>
      <c r="BO379" s="36">
        <f t="shared" ca="1" si="813"/>
        <v>5.9967953181788894E-16</v>
      </c>
      <c r="BP379" s="36">
        <f t="shared" si="814"/>
        <v>7.1655121659592843E-3</v>
      </c>
      <c r="BQ379" s="36">
        <f t="shared" si="815"/>
        <v>98.312133924422398</v>
      </c>
      <c r="BR379" s="36">
        <f t="shared" si="816"/>
        <v>154.78110000000001</v>
      </c>
      <c r="BS379" s="36">
        <f t="shared" si="817"/>
        <v>152.16860232169415</v>
      </c>
      <c r="BT379" s="36">
        <f t="shared" si="818"/>
        <v>3.0641329221572025</v>
      </c>
      <c r="BU379" s="70" cm="1">
        <f t="array" ref="BU379">IF(AND(ActInt=1,$J379=0),INDEX(Tbl_FwdNom,$B379-IVP,MATCH(ValnDt,Tbl_FwdNom_Cols)),INDEX(Tbl_FwdNom,$B379,MATCH(StartDt,Tbl_FwdNom_Cols)))</f>
        <v>12.1923259</v>
      </c>
      <c r="BV379" s="70" cm="1">
        <f t="array" ref="BV379">INDEX(Tbl_FwdReal,$B379,MATCH(StartDt,Tbl_FwdReal_Cols))</f>
        <v>4.8071351120000001</v>
      </c>
      <c r="BW379" s="70" cm="1">
        <f t="array" ref="BW379">IF(RunType&lt;&gt;"OPN",INDEX(Tbl_FwdReal,$B379,MATCH(ValnDt,Tbl_FwdReal_Cols)),IF(AND($J379=0,ActInt=1),INDEX(Tbl_FwdReal,$B379-IVP,MATCH(ValnDt,Tbl_FwdReal_Cols)),-999))*$K379</f>
        <v>4.8071351120000001</v>
      </c>
      <c r="BX379" s="70">
        <f t="shared" si="819"/>
        <v>4.8071351120000001E-2</v>
      </c>
      <c r="BY379" s="70">
        <f t="shared" si="894"/>
        <v>7.0464580298926771E-2</v>
      </c>
      <c r="BZ379" s="64">
        <f t="shared" si="907"/>
        <v>5.6905249944068093E-3</v>
      </c>
      <c r="CA379" s="70" cm="1">
        <f t="array" ref="CA379">IF($J379=1,CA378*(1+INDEX(Tbl_CPI,$B379,MATCH(IF(RunType="OPN",StartDt,ValnDt),Tbl_CPI_Cols))),0)</f>
        <v>0</v>
      </c>
      <c r="CB379" s="70">
        <f t="shared" si="895"/>
        <v>8.5387272238497349</v>
      </c>
      <c r="CC379" s="70">
        <f t="shared" si="896"/>
        <v>8.0212526730023974</v>
      </c>
      <c r="CD379" s="36">
        <f t="shared" si="820"/>
        <v>42.805775121115218</v>
      </c>
      <c r="CE379" s="36">
        <f t="shared" si="821"/>
        <v>1.5749450340295343</v>
      </c>
      <c r="CF379" s="36">
        <f t="shared" si="822"/>
        <v>0</v>
      </c>
      <c r="CG379" s="36">
        <f t="shared" si="823"/>
        <v>0.90569800286726865</v>
      </c>
      <c r="CH379" s="36">
        <f t="shared" si="824"/>
        <v>0.87355736686677521</v>
      </c>
      <c r="CI379" s="36">
        <f t="shared" si="825"/>
        <v>0</v>
      </c>
      <c r="CJ379" s="36">
        <f t="shared" si="826"/>
        <v>0</v>
      </c>
      <c r="CK379" s="36">
        <f t="shared" si="827"/>
        <v>0</v>
      </c>
      <c r="CL379" s="36">
        <f t="shared" si="828"/>
        <v>3.2140636000493474E-2</v>
      </c>
      <c r="CM379" s="36">
        <f t="shared" si="829"/>
        <v>0.90569800286726865</v>
      </c>
      <c r="CN379" s="36">
        <f t="shared" ca="1" si="830"/>
        <v>14.069110803102053</v>
      </c>
      <c r="CO379" s="20">
        <f t="shared" si="831"/>
        <v>120000</v>
      </c>
      <c r="CP379" s="20">
        <f t="shared" si="832"/>
        <v>2</v>
      </c>
      <c r="CQ379" s="64">
        <f t="shared" si="833"/>
        <v>1.2444888000000001E-2</v>
      </c>
      <c r="CR379" s="64">
        <f t="shared" si="834"/>
        <v>5.6001996000000005E-2</v>
      </c>
      <c r="CS379" s="36">
        <f t="shared" si="835"/>
        <v>11.732875934384875</v>
      </c>
      <c r="CT379" s="36">
        <f t="shared" si="836"/>
        <v>9.7439334251185699</v>
      </c>
      <c r="CU379" s="36">
        <f t="shared" si="837"/>
        <v>0.54031211733655848</v>
      </c>
      <c r="CV379" s="36">
        <f t="shared" si="897"/>
        <v>10.284245542455128</v>
      </c>
      <c r="CW379" s="36">
        <f t="shared" si="838"/>
        <v>0</v>
      </c>
      <c r="CX379" s="36">
        <f t="shared" si="839"/>
        <v>0</v>
      </c>
      <c r="CY379" s="36">
        <f t="shared" si="840"/>
        <v>0</v>
      </c>
      <c r="CZ379" s="36">
        <f t="shared" si="898"/>
        <v>0</v>
      </c>
      <c r="DA379" s="64">
        <f t="shared" si="841"/>
        <v>9.63313683491962E-3</v>
      </c>
      <c r="DB379" s="70">
        <f t="shared" si="899"/>
        <v>0.99045877509020919</v>
      </c>
      <c r="DC379" s="70">
        <f>PRODUCT($DB$8:DB379)</f>
        <v>2.5832860892280676E-2</v>
      </c>
      <c r="DD379" s="36">
        <f t="shared" si="842"/>
        <v>120.33234907990935</v>
      </c>
      <c r="DE379" s="36">
        <f t="shared" si="843"/>
        <v>1006.4521114096104</v>
      </c>
      <c r="DF379" s="36">
        <f t="shared" si="844"/>
        <v>41.470670714723227</v>
      </c>
      <c r="DG379" s="36">
        <f t="shared" si="845"/>
        <v>0.43808192326601531</v>
      </c>
      <c r="DH379" s="36">
        <f t="shared" ca="1" si="846"/>
        <v>1.5029280537501059E-14</v>
      </c>
      <c r="DI379" s="36">
        <f t="shared" si="847"/>
        <v>45.538400445360352</v>
      </c>
      <c r="DJ379" s="36">
        <f t="shared" ca="1" si="848"/>
        <v>972.69075156651866</v>
      </c>
      <c r="DK379" s="36">
        <f t="shared" si="849"/>
        <v>0</v>
      </c>
      <c r="DL379" s="36">
        <f t="shared" si="850"/>
        <v>0</v>
      </c>
      <c r="DM379" s="36">
        <f t="shared" ca="1" si="851"/>
        <v>972.69075156651866</v>
      </c>
      <c r="DN379" s="36">
        <f t="shared" ca="1" si="900"/>
        <v>972.69075156652286</v>
      </c>
      <c r="DO379" s="64" cm="1">
        <f t="array" ref="DO379">IFERROR(INDEX(Tbl_FwdNom,$B379,MATCH(LIDt,Tbl_FwdNom_Cols,0)),0)</f>
        <v>8.6129426710000008</v>
      </c>
      <c r="DP379" s="64">
        <f t="shared" ca="1" si="901"/>
        <v>8.5510658149999994</v>
      </c>
      <c r="DQ379" s="64">
        <f t="shared" ca="1" si="852"/>
        <v>6.8609734524482935E-3</v>
      </c>
      <c r="DR379" s="70">
        <f t="shared" ca="1" si="853"/>
        <v>0.99318577873872438</v>
      </c>
      <c r="DS379" s="70">
        <f ca="1">PRODUCT($DR$8:DR379)</f>
        <v>3.5415088883717291E-2</v>
      </c>
      <c r="DT379" s="36">
        <f t="shared" ca="1" si="854"/>
        <v>1154.5555737280454</v>
      </c>
      <c r="DU379" s="36">
        <f t="shared" ca="1" si="855"/>
        <v>46.579538697101015</v>
      </c>
      <c r="DV379" s="36">
        <f t="shared" ca="1" si="856"/>
        <v>0.50213201690954079</v>
      </c>
      <c r="DW379" s="36">
        <f t="shared" ca="1" si="857"/>
        <v>1.6071220775816471E-14</v>
      </c>
      <c r="DX379" s="36">
        <f t="shared" ca="1" si="858"/>
        <v>133.19417535168691</v>
      </c>
      <c r="DY379" s="36">
        <f t="shared" ca="1" si="859"/>
        <v>1.410275612151406</v>
      </c>
      <c r="DZ379" s="36">
        <f t="shared" ca="1" si="860"/>
        <v>49.803545694911719</v>
      </c>
      <c r="EA379" s="36">
        <f t="shared" ca="1" si="861"/>
        <v>0</v>
      </c>
      <c r="EB379" s="36">
        <f t="shared" ca="1" si="862"/>
        <v>1118.6526263636131</v>
      </c>
      <c r="EC379" s="36">
        <f t="shared" ca="1" si="863"/>
        <v>0</v>
      </c>
      <c r="ED379" s="36">
        <f t="shared" ca="1" si="864"/>
        <v>0</v>
      </c>
      <c r="EE379" s="36">
        <f t="shared" ca="1" si="902"/>
        <v>0</v>
      </c>
      <c r="EF379" s="36">
        <f t="shared" ca="1" si="865"/>
        <v>1118.6526263636131</v>
      </c>
      <c r="EG379" s="64"/>
      <c r="EH379" s="64"/>
      <c r="EI379" s="64"/>
      <c r="EJ379" s="70"/>
      <c r="EK379" s="70"/>
      <c r="EL379" s="70"/>
      <c r="EM379" s="70"/>
      <c r="EN379" s="70"/>
      <c r="EO379" s="36">
        <f t="shared" ca="1" si="866"/>
        <v>9.4148977788228283</v>
      </c>
      <c r="EP379" s="36">
        <f t="shared" ca="1" si="867"/>
        <v>0</v>
      </c>
      <c r="EQ379" s="36">
        <f t="shared" si="868"/>
        <v>27.970550910223253</v>
      </c>
      <c r="ER379" s="36">
        <f t="shared" si="869"/>
        <v>0.7213069967662098</v>
      </c>
      <c r="ES379" s="36">
        <f t="shared" si="870"/>
        <v>-0.6587197353627674</v>
      </c>
      <c r="ET379" s="36">
        <f t="shared" ca="1" si="871"/>
        <v>0</v>
      </c>
      <c r="EU379" s="36">
        <f t="shared" ca="1" si="903"/>
        <v>0.7213069967662098</v>
      </c>
      <c r="EV379" s="36">
        <f t="shared" si="872"/>
        <v>0.75170601922359903</v>
      </c>
      <c r="EW379" s="36">
        <f t="shared" si="873"/>
        <v>36.562203666569829</v>
      </c>
      <c r="EX379" s="36">
        <f t="shared" ca="1" si="904"/>
        <v>66.005767592782888</v>
      </c>
      <c r="EY379" s="36">
        <f t="shared" si="874"/>
        <v>0</v>
      </c>
      <c r="EZ379" s="36">
        <f t="shared" si="875"/>
        <v>0</v>
      </c>
      <c r="FA379" s="36">
        <f t="shared" si="876"/>
        <v>0</v>
      </c>
      <c r="FB379" s="36">
        <f t="shared" si="877"/>
        <v>0</v>
      </c>
      <c r="FC379" s="36">
        <f t="shared" si="905"/>
        <v>0</v>
      </c>
      <c r="FD379" s="36">
        <f t="shared" si="878"/>
        <v>0</v>
      </c>
      <c r="FE379" s="36">
        <f t="shared" si="879"/>
        <v>0</v>
      </c>
      <c r="FF379" s="36">
        <f t="shared" si="906"/>
        <v>0</v>
      </c>
      <c r="FG379" s="36">
        <f t="shared" ca="1" si="880"/>
        <v>66.005767592782888</v>
      </c>
      <c r="FH379" s="36">
        <f t="shared" ca="1" si="881"/>
        <v>0.6358425911151806</v>
      </c>
      <c r="FI379" s="36">
        <f t="shared" ca="1" si="882"/>
        <v>-1.074833969545113</v>
      </c>
      <c r="FJ379" s="36">
        <f t="shared" ca="1" si="883"/>
        <v>75.069143661386164</v>
      </c>
      <c r="FK379" s="36">
        <f t="shared" si="884"/>
        <v>0</v>
      </c>
      <c r="FL379" s="36">
        <f t="shared" si="885"/>
        <v>0</v>
      </c>
      <c r="FM379" s="36">
        <f t="shared" ca="1" si="886"/>
        <v>0</v>
      </c>
      <c r="FN379" s="36">
        <f t="shared" ca="1" si="908"/>
        <v>75.069143661386164</v>
      </c>
    </row>
    <row r="380" spans="2:170" x14ac:dyDescent="0.25">
      <c r="B380" s="2">
        <v>372</v>
      </c>
      <c r="C380" s="2">
        <f t="shared" si="762"/>
        <v>31</v>
      </c>
      <c r="D380" s="2">
        <f t="shared" si="911"/>
        <v>396</v>
      </c>
      <c r="E380" s="2">
        <f t="shared" si="909"/>
        <v>33</v>
      </c>
      <c r="F380" s="189">
        <f t="shared" si="913"/>
        <v>57039</v>
      </c>
      <c r="G380" s="2">
        <f t="shared" si="912"/>
        <v>2</v>
      </c>
      <c r="H380" s="187">
        <f t="shared" si="763"/>
        <v>65.583333333333343</v>
      </c>
      <c r="I380" s="186">
        <f t="shared" si="910"/>
        <v>65</v>
      </c>
      <c r="J380" s="2">
        <f t="shared" si="764"/>
        <v>0</v>
      </c>
      <c r="K380" s="2">
        <f t="shared" si="765"/>
        <v>1</v>
      </c>
      <c r="L380">
        <f t="shared" si="766"/>
        <v>2</v>
      </c>
      <c r="M380" s="190">
        <f t="shared" si="887"/>
        <v>1.0381277519999999E-2</v>
      </c>
      <c r="N380">
        <f t="shared" si="767"/>
        <v>1</v>
      </c>
      <c r="O380">
        <f t="shared" si="768"/>
        <v>100</v>
      </c>
      <c r="P380" s="58">
        <f t="shared" si="769"/>
        <v>4.6715748839999995E-2</v>
      </c>
      <c r="Q380" s="106">
        <f t="shared" si="770"/>
        <v>4.6715748839999995E-2</v>
      </c>
      <c r="R380" s="59">
        <f t="shared" si="771"/>
        <v>4.6715748839999995E-2</v>
      </c>
      <c r="S380" s="32">
        <f t="shared" si="888"/>
        <v>3.9789089113361209E-3</v>
      </c>
      <c r="T380">
        <f t="shared" si="772"/>
        <v>1</v>
      </c>
      <c r="U380" s="32">
        <f t="shared" si="889"/>
        <v>5.8764654000000006E-4</v>
      </c>
      <c r="V380">
        <f t="shared" si="773"/>
        <v>1</v>
      </c>
      <c r="W380">
        <f t="shared" si="774"/>
        <v>100</v>
      </c>
      <c r="X380" s="58">
        <f t="shared" si="775"/>
        <v>2.6444094300000004E-3</v>
      </c>
      <c r="Y380" s="58">
        <f t="shared" si="776"/>
        <v>2.6444094300000004E-3</v>
      </c>
      <c r="Z380" s="32">
        <f t="shared" si="777"/>
        <v>2.6444094300000004E-3</v>
      </c>
      <c r="AA380" s="32">
        <f t="shared" si="778"/>
        <v>2.2063499459379354E-4</v>
      </c>
      <c r="AB380" s="59">
        <f t="shared" si="779"/>
        <v>4.9056245199999996E-3</v>
      </c>
      <c r="AC380" s="59">
        <f t="shared" si="780"/>
        <v>4.9056245199999996E-3</v>
      </c>
      <c r="AD380">
        <f t="shared" si="781"/>
        <v>1</v>
      </c>
      <c r="AE380" s="59">
        <f t="shared" si="782"/>
        <v>4.9056245199999996E-3</v>
      </c>
      <c r="AF380" s="59">
        <f t="shared" si="783"/>
        <v>4.1758461800000006E-3</v>
      </c>
      <c r="AG380" s="59">
        <f t="shared" si="784"/>
        <v>4.1758461800000006E-3</v>
      </c>
      <c r="AH380">
        <f t="shared" si="785"/>
        <v>1</v>
      </c>
      <c r="AI380" s="59">
        <f t="shared" si="786"/>
        <v>4.1758461800000006E-3</v>
      </c>
      <c r="AJ380" s="59">
        <f t="shared" si="787"/>
        <v>0</v>
      </c>
      <c r="AK380" s="59">
        <f t="shared" si="788"/>
        <v>0</v>
      </c>
      <c r="AL380" s="59">
        <f t="shared" si="789"/>
        <v>0</v>
      </c>
      <c r="AM380" s="12">
        <f t="shared" si="890"/>
        <v>2.0136433373288333E-2</v>
      </c>
      <c r="AN380" s="12">
        <f t="shared" si="891"/>
        <v>0</v>
      </c>
      <c r="AO380" s="66">
        <f t="shared" si="790"/>
        <v>8.012103419150301E-5</v>
      </c>
      <c r="AP380" s="66">
        <f t="shared" si="791"/>
        <v>4.4428018684537552E-6</v>
      </c>
      <c r="AQ380" s="59">
        <f t="shared" si="792"/>
        <v>9.8781781301349547E-5</v>
      </c>
      <c r="AR380" s="59">
        <f t="shared" si="793"/>
        <v>8.4086648380670613E-5</v>
      </c>
      <c r="AS380" s="59">
        <f t="shared" si="794"/>
        <v>0</v>
      </c>
      <c r="AT380" s="12">
        <f t="shared" si="795"/>
        <v>1.9869001107546358E-2</v>
      </c>
      <c r="AU380" s="59">
        <f t="shared" si="892"/>
        <v>1.883801274693564E-18</v>
      </c>
      <c r="AV380" s="59">
        <f t="shared" si="893"/>
        <v>0</v>
      </c>
      <c r="AW380" s="70">
        <f t="shared" si="796"/>
        <v>0</v>
      </c>
      <c r="AX380" s="20">
        <f t="shared" si="797"/>
        <v>200000</v>
      </c>
      <c r="AY380" s="20">
        <f t="shared" si="798"/>
        <v>0</v>
      </c>
      <c r="AZ380" s="20">
        <f t="shared" si="799"/>
        <v>0</v>
      </c>
      <c r="BA380" s="20">
        <f t="shared" si="800"/>
        <v>200000</v>
      </c>
      <c r="BB380" s="36">
        <f t="shared" si="801"/>
        <v>1</v>
      </c>
      <c r="BC380" s="36">
        <f t="shared" si="802"/>
        <v>0</v>
      </c>
      <c r="BD380" s="80">
        <f t="shared" si="803"/>
        <v>16.024206838300604</v>
      </c>
      <c r="BE380" s="36">
        <f t="shared" si="804"/>
        <v>0</v>
      </c>
      <c r="BF380" s="36">
        <f t="shared" si="805"/>
        <v>0</v>
      </c>
      <c r="BG380" s="36">
        <f t="shared" si="806"/>
        <v>16.024206838300604</v>
      </c>
      <c r="BH380" s="36">
        <f t="shared" si="807"/>
        <v>0.88856037369075103</v>
      </c>
      <c r="BI380" s="36">
        <f t="shared" si="808"/>
        <v>0</v>
      </c>
      <c r="BJ380" s="36">
        <f t="shared" si="809"/>
        <v>0</v>
      </c>
      <c r="BK380" s="36">
        <f t="shared" si="810"/>
        <v>0.88856037369075103</v>
      </c>
      <c r="BL380" s="68">
        <f ca="1">IF(OR(AT380=0,E380&gt;ProjTerm),0,VLOOKUP(D380,'Life Events'!$AE$5:$AI$1206,5,FALSE))</f>
        <v>1.9311015358314181E-16</v>
      </c>
      <c r="BM380" s="93">
        <f t="shared" ca="1" si="811"/>
        <v>1.9311015358314181E-16</v>
      </c>
      <c r="BN380" s="93">
        <f t="shared" ca="1" si="812"/>
        <v>3.8369058554218921E-18</v>
      </c>
      <c r="BO380" s="36">
        <f t="shared" ca="1" si="813"/>
        <v>5.8385660125947363E-16</v>
      </c>
      <c r="BP380" s="36">
        <f t="shared" si="814"/>
        <v>7.0703468942242094E-3</v>
      </c>
      <c r="BQ380" s="36">
        <f t="shared" si="815"/>
        <v>98.312133924422398</v>
      </c>
      <c r="BR380" s="36">
        <f t="shared" si="816"/>
        <v>154.78110000000001</v>
      </c>
      <c r="BS380" s="36">
        <f t="shared" si="817"/>
        <v>152.16860232169415</v>
      </c>
      <c r="BT380" s="36">
        <f t="shared" si="818"/>
        <v>3.0234381280635225</v>
      </c>
      <c r="BU380" s="70" cm="1">
        <f t="array" ref="BU380">IF(AND(ActInt=1,$J380=0),INDEX(Tbl_FwdNom,$B380-IVP,MATCH(ValnDt,Tbl_FwdNom_Cols)),INDEX(Tbl_FwdNom,$B380,MATCH(StartDt,Tbl_FwdNom_Cols)))</f>
        <v>12.186234262999999</v>
      </c>
      <c r="BV380" s="70" cm="1">
        <f t="array" ref="BV380">INDEX(Tbl_FwdReal,$B380,MATCH(StartDt,Tbl_FwdReal_Cols))</f>
        <v>4.8037084290000003</v>
      </c>
      <c r="BW380" s="70" cm="1">
        <f t="array" ref="BW380">IF(RunType&lt;&gt;"OPN",INDEX(Tbl_FwdReal,$B380,MATCH(ValnDt,Tbl_FwdReal_Cols)),IF(AND($J380=0,ActInt=1),INDEX(Tbl_FwdReal,$B380-IVP,MATCH(ValnDt,Tbl_FwdReal_Cols)),-999))*$K380</f>
        <v>4.8037084290000003</v>
      </c>
      <c r="BX380" s="70">
        <f t="shared" si="819"/>
        <v>4.8037084290000004E-2</v>
      </c>
      <c r="BY380" s="70">
        <f t="shared" si="894"/>
        <v>7.044145617233899E-2</v>
      </c>
      <c r="BZ380" s="64">
        <f t="shared" si="907"/>
        <v>5.688714569779707E-3</v>
      </c>
      <c r="CA380" s="70" cm="1">
        <f t="array" ref="CA380">IF($J380=1,CA379*(1+INDEX(Tbl_CPI,$B380,MATCH(IF(RunType="OPN",StartDt,ValnDt),Tbl_CPI_Cols))),0)</f>
        <v>0</v>
      </c>
      <c r="CB380" s="70">
        <f t="shared" si="895"/>
        <v>8.5873016058154228</v>
      </c>
      <c r="CC380" s="70">
        <f t="shared" si="896"/>
        <v>8.5873016058154228</v>
      </c>
      <c r="CD380" s="36">
        <f t="shared" si="820"/>
        <v>42.805775121115218</v>
      </c>
      <c r="CE380" s="36">
        <f t="shared" si="821"/>
        <v>1.5749450340295343</v>
      </c>
      <c r="CF380" s="36">
        <f t="shared" si="822"/>
        <v>0</v>
      </c>
      <c r="CG380" s="36">
        <f t="shared" si="823"/>
        <v>0.89366941446262693</v>
      </c>
      <c r="CH380" s="36">
        <f t="shared" si="824"/>
        <v>0.86195563871829994</v>
      </c>
      <c r="CI380" s="36">
        <f t="shared" si="825"/>
        <v>0</v>
      </c>
      <c r="CJ380" s="36">
        <f t="shared" si="826"/>
        <v>0</v>
      </c>
      <c r="CK380" s="36">
        <f t="shared" si="827"/>
        <v>0</v>
      </c>
      <c r="CL380" s="36">
        <f t="shared" si="828"/>
        <v>3.1713775744327044E-2</v>
      </c>
      <c r="CM380" s="36">
        <f t="shared" si="829"/>
        <v>0.89366941446262693</v>
      </c>
      <c r="CN380" s="36">
        <f t="shared" ca="1" si="830"/>
        <v>13.882258737033608</v>
      </c>
      <c r="CO380" s="20">
        <f t="shared" si="831"/>
        <v>120000</v>
      </c>
      <c r="CP380" s="20">
        <f t="shared" si="832"/>
        <v>2</v>
      </c>
      <c r="CQ380" s="64">
        <f t="shared" si="833"/>
        <v>1.2444888000000001E-2</v>
      </c>
      <c r="CR380" s="64">
        <f t="shared" si="834"/>
        <v>5.6001996000000005E-2</v>
      </c>
      <c r="CS380" s="36">
        <f t="shared" si="835"/>
        <v>11.577051437730745</v>
      </c>
      <c r="CT380" s="36">
        <f t="shared" si="836"/>
        <v>9.6145241029803614</v>
      </c>
      <c r="CU380" s="36">
        <f t="shared" si="837"/>
        <v>0.53313622421445062</v>
      </c>
      <c r="CV380" s="36">
        <f t="shared" si="897"/>
        <v>10.147660327194812</v>
      </c>
      <c r="CW380" s="36">
        <f t="shared" si="838"/>
        <v>0</v>
      </c>
      <c r="CX380" s="36">
        <f t="shared" si="839"/>
        <v>0</v>
      </c>
      <c r="CY380" s="36">
        <f t="shared" si="840"/>
        <v>0</v>
      </c>
      <c r="CZ380" s="36">
        <f t="shared" si="898"/>
        <v>0</v>
      </c>
      <c r="DA380" s="64">
        <f t="shared" si="841"/>
        <v>9.6285684359787016E-3</v>
      </c>
      <c r="DB380" s="70">
        <f t="shared" si="899"/>
        <v>0.99046325674906921</v>
      </c>
      <c r="DC380" s="70">
        <f>PRODUCT($DB$8:DB380)</f>
        <v>2.5586499530513986E-2</v>
      </c>
      <c r="DD380" s="36">
        <f t="shared" si="842"/>
        <v>118.46753921002382</v>
      </c>
      <c r="DE380" s="36">
        <f t="shared" si="843"/>
        <v>1000.1185976035525</v>
      </c>
      <c r="DF380" s="36">
        <f t="shared" si="844"/>
        <v>40.981413532095125</v>
      </c>
      <c r="DG380" s="36">
        <f t="shared" si="845"/>
        <v>0.4352296781505231</v>
      </c>
      <c r="DH380" s="36">
        <f t="shared" ca="1" si="846"/>
        <v>1.4590134392440439E-14</v>
      </c>
      <c r="DI380" s="36">
        <f t="shared" si="847"/>
        <v>45.074595878934588</v>
      </c>
      <c r="DJ380" s="36">
        <f t="shared" ca="1" si="848"/>
        <v>967.27183812640794</v>
      </c>
      <c r="DK380" s="36">
        <f t="shared" si="849"/>
        <v>0</v>
      </c>
      <c r="DL380" s="36">
        <f t="shared" si="850"/>
        <v>0</v>
      </c>
      <c r="DM380" s="36">
        <f t="shared" ca="1" si="851"/>
        <v>967.27183812640794</v>
      </c>
      <c r="DN380" s="36">
        <f t="shared" ca="1" si="900"/>
        <v>967.27183812641215</v>
      </c>
      <c r="DO380" s="64" cm="1">
        <f t="array" ref="DO380">IFERROR(INDEX(Tbl_FwdNom,$B380,MATCH(LIDt,Tbl_FwdNom_Cols,0)),0)</f>
        <v>8.6112233929999995</v>
      </c>
      <c r="DP380" s="64">
        <f t="shared" ca="1" si="901"/>
        <v>8.5493475169999993</v>
      </c>
      <c r="DQ380" s="64">
        <f t="shared" ca="1" si="852"/>
        <v>6.8596452759075444E-3</v>
      </c>
      <c r="DR380" s="70">
        <f t="shared" ca="1" si="853"/>
        <v>0.99318708887768781</v>
      </c>
      <c r="DS380" s="70">
        <f ca="1">PRODUCT($DR$8:DR380)</f>
        <v>3.5173809030763739E-2</v>
      </c>
      <c r="DT380" s="36">
        <f t="shared" ca="1" si="854"/>
        <v>1146.4512085768411</v>
      </c>
      <c r="DU380" s="36">
        <f t="shared" ca="1" si="855"/>
        <v>46.010497435987787</v>
      </c>
      <c r="DV380" s="36">
        <f t="shared" ca="1" si="856"/>
        <v>0.49850611753299201</v>
      </c>
      <c r="DW380" s="36">
        <f t="shared" ca="1" si="857"/>
        <v>1.5597607048229895E-14</v>
      </c>
      <c r="DX380" s="36">
        <f t="shared" ca="1" si="858"/>
        <v>131.08440201935298</v>
      </c>
      <c r="DY380" s="36">
        <f t="shared" ca="1" si="859"/>
        <v>1.3880182815957351</v>
      </c>
      <c r="DZ380" s="36">
        <f t="shared" ca="1" si="860"/>
        <v>49.277312003217787</v>
      </c>
      <c r="EA380" s="36">
        <f t="shared" ca="1" si="861"/>
        <v>0</v>
      </c>
      <c r="EB380" s="36">
        <f t="shared" ca="1" si="862"/>
        <v>1111.5441281607564</v>
      </c>
      <c r="EC380" s="36">
        <f t="shared" ca="1" si="863"/>
        <v>0</v>
      </c>
      <c r="ED380" s="36">
        <f t="shared" ca="1" si="864"/>
        <v>0</v>
      </c>
      <c r="EE380" s="36">
        <f t="shared" ca="1" si="902"/>
        <v>0</v>
      </c>
      <c r="EF380" s="36">
        <f t="shared" ca="1" si="865"/>
        <v>1111.5441281607564</v>
      </c>
      <c r="EG380" s="64"/>
      <c r="EH380" s="64"/>
      <c r="EI380" s="64"/>
      <c r="EJ380" s="70"/>
      <c r="EK380" s="70"/>
      <c r="EL380" s="70"/>
      <c r="EM380" s="70"/>
      <c r="EN380" s="70"/>
      <c r="EO380" s="36">
        <f t="shared" ca="1" si="866"/>
        <v>9.3570147113854887</v>
      </c>
      <c r="EP380" s="36">
        <f t="shared" ca="1" si="867"/>
        <v>0</v>
      </c>
      <c r="EQ380" s="36">
        <f t="shared" si="868"/>
        <v>27.788441439427157</v>
      </c>
      <c r="ER380" s="36">
        <f t="shared" si="869"/>
        <v>0.7101287856112537</v>
      </c>
      <c r="ES380" s="36">
        <f t="shared" si="870"/>
        <v>-0.64851144911733616</v>
      </c>
      <c r="ET380" s="36">
        <f t="shared" ca="1" si="871"/>
        <v>0</v>
      </c>
      <c r="EU380" s="36">
        <f t="shared" ca="1" si="903"/>
        <v>0.7101287856112537</v>
      </c>
      <c r="EV380" s="36">
        <f t="shared" si="872"/>
        <v>0.74404996014124358</v>
      </c>
      <c r="EW380" s="36">
        <f t="shared" si="873"/>
        <v>36.324156029173295</v>
      </c>
      <c r="EX380" s="36">
        <f t="shared" ca="1" si="904"/>
        <v>65.566776214352956</v>
      </c>
      <c r="EY380" s="36">
        <f t="shared" si="874"/>
        <v>0</v>
      </c>
      <c r="EZ380" s="36">
        <f t="shared" si="875"/>
        <v>0</v>
      </c>
      <c r="FA380" s="36">
        <f t="shared" si="876"/>
        <v>0</v>
      </c>
      <c r="FB380" s="36">
        <f t="shared" si="877"/>
        <v>0</v>
      </c>
      <c r="FC380" s="36">
        <f t="shared" si="905"/>
        <v>0</v>
      </c>
      <c r="FD380" s="36">
        <f t="shared" si="878"/>
        <v>0</v>
      </c>
      <c r="FE380" s="36">
        <f t="shared" si="879"/>
        <v>0</v>
      </c>
      <c r="FF380" s="36">
        <f t="shared" si="906"/>
        <v>0</v>
      </c>
      <c r="FG380" s="36">
        <f t="shared" ca="1" si="880"/>
        <v>65.566776214352956</v>
      </c>
      <c r="FH380" s="36">
        <f t="shared" ca="1" si="881"/>
        <v>0.63131419190639793</v>
      </c>
      <c r="FI380" s="36">
        <f t="shared" ca="1" si="882"/>
        <v>-1.0615105500351376</v>
      </c>
      <c r="FJ380" s="36">
        <f t="shared" ca="1" si="883"/>
        <v>74.522580808034277</v>
      </c>
      <c r="FK380" s="36">
        <f t="shared" si="884"/>
        <v>0</v>
      </c>
      <c r="FL380" s="36">
        <f t="shared" si="885"/>
        <v>0</v>
      </c>
      <c r="FM380" s="36">
        <f t="shared" ca="1" si="886"/>
        <v>0</v>
      </c>
      <c r="FN380" s="36">
        <f t="shared" ca="1" si="908"/>
        <v>74.522580808034277</v>
      </c>
    </row>
    <row r="381" spans="2:170" x14ac:dyDescent="0.25">
      <c r="B381" s="2">
        <v>373</v>
      </c>
      <c r="C381" s="2">
        <f t="shared" si="762"/>
        <v>32</v>
      </c>
      <c r="D381" s="2">
        <f t="shared" si="911"/>
        <v>397</v>
      </c>
      <c r="E381" s="2">
        <f t="shared" si="909"/>
        <v>34</v>
      </c>
      <c r="F381" s="189">
        <f t="shared" si="913"/>
        <v>57070</v>
      </c>
      <c r="G381" s="2">
        <f t="shared" si="912"/>
        <v>3</v>
      </c>
      <c r="H381" s="187">
        <f t="shared" si="763"/>
        <v>65.666666666666671</v>
      </c>
      <c r="I381" s="186">
        <f t="shared" si="910"/>
        <v>65</v>
      </c>
      <c r="J381" s="2">
        <f t="shared" si="764"/>
        <v>0</v>
      </c>
      <c r="K381" s="2">
        <f t="shared" si="765"/>
        <v>1</v>
      </c>
      <c r="L381">
        <f t="shared" si="766"/>
        <v>2</v>
      </c>
      <c r="M381" s="190">
        <f t="shared" si="887"/>
        <v>1.0381277519999999E-2</v>
      </c>
      <c r="N381">
        <f t="shared" si="767"/>
        <v>1</v>
      </c>
      <c r="O381">
        <f t="shared" si="768"/>
        <v>100</v>
      </c>
      <c r="P381" s="58">
        <f t="shared" si="769"/>
        <v>4.6715748839999995E-2</v>
      </c>
      <c r="Q381" s="106">
        <f t="shared" si="770"/>
        <v>4.6715748839999995E-2</v>
      </c>
      <c r="R381" s="59">
        <f t="shared" si="771"/>
        <v>4.6715748839999995E-2</v>
      </c>
      <c r="S381" s="32">
        <f t="shared" si="888"/>
        <v>3.9789089113361209E-3</v>
      </c>
      <c r="T381">
        <f t="shared" si="772"/>
        <v>1</v>
      </c>
      <c r="U381" s="32">
        <f t="shared" si="889"/>
        <v>5.8764654000000006E-4</v>
      </c>
      <c r="V381">
        <f t="shared" si="773"/>
        <v>1</v>
      </c>
      <c r="W381">
        <f t="shared" si="774"/>
        <v>100</v>
      </c>
      <c r="X381" s="58">
        <f t="shared" si="775"/>
        <v>2.6444094300000004E-3</v>
      </c>
      <c r="Y381" s="58">
        <f t="shared" si="776"/>
        <v>2.6444094300000004E-3</v>
      </c>
      <c r="Z381" s="32">
        <f t="shared" si="777"/>
        <v>2.6444094300000004E-3</v>
      </c>
      <c r="AA381" s="32">
        <f t="shared" si="778"/>
        <v>2.2063499459379354E-4</v>
      </c>
      <c r="AB381" s="59">
        <f t="shared" si="779"/>
        <v>4.9056245199999996E-3</v>
      </c>
      <c r="AC381" s="59">
        <f t="shared" si="780"/>
        <v>4.9056245199999996E-3</v>
      </c>
      <c r="AD381">
        <f t="shared" si="781"/>
        <v>1</v>
      </c>
      <c r="AE381" s="59">
        <f t="shared" si="782"/>
        <v>4.9056245199999996E-3</v>
      </c>
      <c r="AF381" s="59">
        <f t="shared" si="783"/>
        <v>4.1758461800000006E-3</v>
      </c>
      <c r="AG381" s="59">
        <f t="shared" si="784"/>
        <v>4.1758461800000006E-3</v>
      </c>
      <c r="AH381">
        <f t="shared" si="785"/>
        <v>1</v>
      </c>
      <c r="AI381" s="59">
        <f t="shared" si="786"/>
        <v>4.1758461800000006E-3</v>
      </c>
      <c r="AJ381" s="59">
        <f t="shared" si="787"/>
        <v>0</v>
      </c>
      <c r="AK381" s="59">
        <f t="shared" si="788"/>
        <v>0</v>
      </c>
      <c r="AL381" s="59">
        <f t="shared" si="789"/>
        <v>0</v>
      </c>
      <c r="AM381" s="12">
        <f t="shared" si="890"/>
        <v>1.9869001107546358E-2</v>
      </c>
      <c r="AN381" s="12">
        <f t="shared" si="891"/>
        <v>0</v>
      </c>
      <c r="AO381" s="66">
        <f t="shared" si="790"/>
        <v>7.9056945566163464E-5</v>
      </c>
      <c r="AP381" s="66">
        <f t="shared" si="791"/>
        <v>4.3837969519475689E-6</v>
      </c>
      <c r="AQ381" s="59">
        <f t="shared" si="792"/>
        <v>9.7469859021086561E-5</v>
      </c>
      <c r="AR381" s="59">
        <f t="shared" si="793"/>
        <v>8.2969892375363245E-5</v>
      </c>
      <c r="AS381" s="59">
        <f t="shared" si="794"/>
        <v>0</v>
      </c>
      <c r="AT381" s="12">
        <f t="shared" si="795"/>
        <v>1.9605120613631795E-2</v>
      </c>
      <c r="AU381" s="59">
        <f t="shared" si="892"/>
        <v>0</v>
      </c>
      <c r="AV381" s="59">
        <f t="shared" si="893"/>
        <v>-2.2361669807513529E-18</v>
      </c>
      <c r="AW381" s="70">
        <f t="shared" si="796"/>
        <v>0</v>
      </c>
      <c r="AX381" s="20">
        <f t="shared" si="797"/>
        <v>200000</v>
      </c>
      <c r="AY381" s="20">
        <f t="shared" si="798"/>
        <v>0</v>
      </c>
      <c r="AZ381" s="20">
        <f t="shared" si="799"/>
        <v>0</v>
      </c>
      <c r="BA381" s="20">
        <f t="shared" si="800"/>
        <v>200000</v>
      </c>
      <c r="BB381" s="36">
        <f t="shared" si="801"/>
        <v>1</v>
      </c>
      <c r="BC381" s="36">
        <f t="shared" si="802"/>
        <v>0</v>
      </c>
      <c r="BD381" s="80">
        <f t="shared" si="803"/>
        <v>15.811389113232693</v>
      </c>
      <c r="BE381" s="36">
        <f t="shared" si="804"/>
        <v>0</v>
      </c>
      <c r="BF381" s="36">
        <f t="shared" si="805"/>
        <v>0</v>
      </c>
      <c r="BG381" s="36">
        <f t="shared" si="806"/>
        <v>15.811389113232693</v>
      </c>
      <c r="BH381" s="36">
        <f t="shared" si="807"/>
        <v>0.87675939038951378</v>
      </c>
      <c r="BI381" s="36">
        <f t="shared" si="808"/>
        <v>0</v>
      </c>
      <c r="BJ381" s="36">
        <f t="shared" si="809"/>
        <v>0</v>
      </c>
      <c r="BK381" s="36">
        <f t="shared" si="810"/>
        <v>0.87675939038951378</v>
      </c>
      <c r="BL381" s="68">
        <f ca="1">IF(OR(AT381=0,E381&gt;ProjTerm),0,VLOOKUP(D381,'Life Events'!$AE$5:$AI$1206,5,FALSE))</f>
        <v>1.9054545481285073E-16</v>
      </c>
      <c r="BM381" s="93">
        <f t="shared" ca="1" si="811"/>
        <v>1.9054545481285073E-16</v>
      </c>
      <c r="BN381" s="93">
        <f t="shared" ca="1" si="812"/>
        <v>3.7356666239852657E-18</v>
      </c>
      <c r="BO381" s="36">
        <f t="shared" ca="1" si="813"/>
        <v>5.6845116891163965E-16</v>
      </c>
      <c r="BP381" s="36">
        <f t="shared" si="814"/>
        <v>6.9764455138530282E-3</v>
      </c>
      <c r="BQ381" s="36">
        <f t="shared" si="815"/>
        <v>98.312133924422398</v>
      </c>
      <c r="BR381" s="36">
        <f t="shared" si="816"/>
        <v>154.78110000000001</v>
      </c>
      <c r="BS381" s="36">
        <f t="shared" si="817"/>
        <v>152.16860232169415</v>
      </c>
      <c r="BT381" s="36">
        <f t="shared" si="818"/>
        <v>2.9832838021245851</v>
      </c>
      <c r="BU381" s="70" cm="1">
        <f t="array" ref="BU381">IF(AND(ActInt=1,$J381=0),INDEX(Tbl_FwdNom,$B381-IVP,MATCH(ValnDt,Tbl_FwdNom_Cols)),INDEX(Tbl_FwdNom,$B381,MATCH(StartDt,Tbl_FwdNom_Cols)))</f>
        <v>12.180142955999999</v>
      </c>
      <c r="BV381" s="70" cm="1">
        <f t="array" ref="BV381">INDEX(Tbl_FwdReal,$B381,MATCH(StartDt,Tbl_FwdReal_Cols))</f>
        <v>4.800281858</v>
      </c>
      <c r="BW381" s="70" cm="1">
        <f t="array" ref="BW381">IF(RunType&lt;&gt;"OPN",INDEX(Tbl_FwdReal,$B381,MATCH(ValnDt,Tbl_FwdReal_Cols)),IF(AND($J381=0,ActInt=1),INDEX(Tbl_FwdReal,$B381-IVP,MATCH(ValnDt,Tbl_FwdReal_Cols)),-999))*$K381</f>
        <v>4.800281858</v>
      </c>
      <c r="BX381" s="70">
        <f t="shared" si="819"/>
        <v>4.8002818580000002E-2</v>
      </c>
      <c r="BY381" s="70">
        <f t="shared" si="894"/>
        <v>7.0418332538450645E-2</v>
      </c>
      <c r="BZ381" s="64">
        <f t="shared" si="907"/>
        <v>5.6869041478770921E-3</v>
      </c>
      <c r="CA381" s="70" cm="1">
        <f t="array" ref="CA381">IF($J381=1,CA380*(1+INDEX(Tbl_CPI,$B381,MATCH(IF(RunType="OPN",StartDt,ValnDt),Tbl_CPI_Cols))),0)</f>
        <v>0</v>
      </c>
      <c r="CB381" s="70">
        <f t="shared" si="895"/>
        <v>8.6361367669366054</v>
      </c>
      <c r="CC381" s="70">
        <f t="shared" si="896"/>
        <v>8.5873016058154228</v>
      </c>
      <c r="CD381" s="36">
        <f t="shared" si="820"/>
        <v>45.6732846732572</v>
      </c>
      <c r="CE381" s="36">
        <f t="shared" si="821"/>
        <v>1.5749450340295343</v>
      </c>
      <c r="CF381" s="36">
        <f t="shared" si="822"/>
        <v>0</v>
      </c>
      <c r="CG381" s="36">
        <f t="shared" si="823"/>
        <v>0.93877512838368482</v>
      </c>
      <c r="CH381" s="36">
        <f t="shared" si="824"/>
        <v>0.90748254375822746</v>
      </c>
      <c r="CI381" s="36">
        <f t="shared" si="825"/>
        <v>0</v>
      </c>
      <c r="CJ381" s="36">
        <f t="shared" si="826"/>
        <v>0</v>
      </c>
      <c r="CK381" s="36">
        <f t="shared" si="827"/>
        <v>0</v>
      </c>
      <c r="CL381" s="36">
        <f t="shared" si="828"/>
        <v>3.1292584625457455E-2</v>
      </c>
      <c r="CM381" s="36">
        <f t="shared" si="829"/>
        <v>0.93877512838368482</v>
      </c>
      <c r="CN381" s="36">
        <f t="shared" ca="1" si="830"/>
        <v>13.697888255983768</v>
      </c>
      <c r="CO381" s="20">
        <f t="shared" si="831"/>
        <v>120000</v>
      </c>
      <c r="CP381" s="20">
        <f t="shared" si="832"/>
        <v>2</v>
      </c>
      <c r="CQ381" s="64">
        <f t="shared" si="833"/>
        <v>1.2444888000000001E-2</v>
      </c>
      <c r="CR381" s="64">
        <f t="shared" si="834"/>
        <v>5.6001996000000005E-2</v>
      </c>
      <c r="CS381" s="36">
        <f t="shared" si="835"/>
        <v>11.423296448492643</v>
      </c>
      <c r="CT381" s="36">
        <f t="shared" si="836"/>
        <v>9.4868334679396149</v>
      </c>
      <c r="CU381" s="36">
        <f t="shared" si="837"/>
        <v>0.52605563423370827</v>
      </c>
      <c r="CV381" s="36">
        <f t="shared" si="897"/>
        <v>10.012889102173324</v>
      </c>
      <c r="CW381" s="36">
        <f t="shared" si="838"/>
        <v>0</v>
      </c>
      <c r="CX381" s="36">
        <f t="shared" si="839"/>
        <v>0</v>
      </c>
      <c r="CY381" s="36">
        <f t="shared" si="840"/>
        <v>0</v>
      </c>
      <c r="CZ381" s="36">
        <f t="shared" si="898"/>
        <v>0</v>
      </c>
      <c r="DA381" s="64">
        <f t="shared" si="841"/>
        <v>9.6240000571434781E-3</v>
      </c>
      <c r="DB381" s="70">
        <f t="shared" si="899"/>
        <v>0.99046773842876279</v>
      </c>
      <c r="DC381" s="70">
        <f>PRODUCT($DB$8:DB381)</f>
        <v>2.534260232429679E-2</v>
      </c>
      <c r="DD381" s="36">
        <f t="shared" si="842"/>
        <v>116.62438701202615</v>
      </c>
      <c r="DE381" s="36">
        <f t="shared" si="843"/>
        <v>993.93234993080659</v>
      </c>
      <c r="DF381" s="36">
        <f t="shared" si="844"/>
        <v>40.499059267880313</v>
      </c>
      <c r="DG381" s="36">
        <f t="shared" si="845"/>
        <v>0.43244188308406128</v>
      </c>
      <c r="DH381" s="36">
        <f t="shared" ca="1" si="846"/>
        <v>1.4162098677755376E-14</v>
      </c>
      <c r="DI381" s="36">
        <f t="shared" si="847"/>
        <v>44.560583891976279</v>
      </c>
      <c r="DJ381" s="36">
        <f t="shared" ca="1" si="848"/>
        <v>961.93516419555294</v>
      </c>
      <c r="DK381" s="36">
        <f t="shared" si="849"/>
        <v>0</v>
      </c>
      <c r="DL381" s="36">
        <f t="shared" si="850"/>
        <v>0</v>
      </c>
      <c r="DM381" s="36">
        <f t="shared" ca="1" si="851"/>
        <v>961.93516419555294</v>
      </c>
      <c r="DN381" s="36">
        <f t="shared" ca="1" si="900"/>
        <v>961.93516419555726</v>
      </c>
      <c r="DO381" s="64" cm="1">
        <f t="array" ref="DO381">IFERROR(INDEX(Tbl_FwdNom,$B381,MATCH(LIDt,Tbl_FwdNom_Cols,0)),0)</f>
        <v>8.6095041430000006</v>
      </c>
      <c r="DP381" s="64">
        <f t="shared" ca="1" si="901"/>
        <v>8.5476292459999996</v>
      </c>
      <c r="DQ381" s="64">
        <f t="shared" ca="1" si="852"/>
        <v>6.8583171009646282E-3</v>
      </c>
      <c r="DR381" s="70">
        <f t="shared" ca="1" si="853"/>
        <v>0.99318839901853151</v>
      </c>
      <c r="DS381" s="70">
        <f ca="1">PRODUCT($DR$8:DR381)</f>
        <v>3.4934219078647806E-2</v>
      </c>
      <c r="DT381" s="36">
        <f t="shared" ca="1" si="854"/>
        <v>1138.5025453928124</v>
      </c>
      <c r="DU381" s="36">
        <f t="shared" ca="1" si="855"/>
        <v>45.449292626987393</v>
      </c>
      <c r="DV381" s="36">
        <f t="shared" ca="1" si="856"/>
        <v>0.49494858504995098</v>
      </c>
      <c r="DW381" s="36">
        <f t="shared" ca="1" si="857"/>
        <v>1.5136129214471254E-14</v>
      </c>
      <c r="DX381" s="36">
        <f t="shared" ca="1" si="858"/>
        <v>129.00013661326744</v>
      </c>
      <c r="DY381" s="36">
        <f t="shared" ca="1" si="859"/>
        <v>1.3660305520191272</v>
      </c>
      <c r="DZ381" s="36">
        <f t="shared" ca="1" si="860"/>
        <v>48.701565088012117</v>
      </c>
      <c r="EA381" s="36">
        <f t="shared" ca="1" si="861"/>
        <v>0</v>
      </c>
      <c r="EB381" s="36">
        <f t="shared" ca="1" si="862"/>
        <v>1104.5243484615137</v>
      </c>
      <c r="EC381" s="36">
        <f t="shared" ca="1" si="863"/>
        <v>0</v>
      </c>
      <c r="ED381" s="36">
        <f t="shared" ca="1" si="864"/>
        <v>0</v>
      </c>
      <c r="EE381" s="36">
        <f t="shared" ca="1" si="902"/>
        <v>0</v>
      </c>
      <c r="EF381" s="36">
        <f t="shared" ca="1" si="865"/>
        <v>1104.5243484615137</v>
      </c>
      <c r="EG381" s="64"/>
      <c r="EH381" s="64"/>
      <c r="EI381" s="64"/>
      <c r="EJ381" s="70"/>
      <c r="EK381" s="70"/>
      <c r="EL381" s="70"/>
      <c r="EM381" s="70"/>
      <c r="EN381" s="70"/>
      <c r="EO381" s="36">
        <f t="shared" ca="1" si="866"/>
        <v>9.2999894535126177</v>
      </c>
      <c r="EP381" s="36">
        <f t="shared" ca="1" si="867"/>
        <v>0</v>
      </c>
      <c r="EQ381" s="36">
        <f t="shared" si="868"/>
        <v>27.610446960101438</v>
      </c>
      <c r="ER381" s="36">
        <f t="shared" si="869"/>
        <v>0.69908039682231826</v>
      </c>
      <c r="ES381" s="36">
        <f t="shared" si="870"/>
        <v>-0.63842172064962321</v>
      </c>
      <c r="ET381" s="36">
        <f t="shared" ca="1" si="871"/>
        <v>0</v>
      </c>
      <c r="EU381" s="36">
        <f t="shared" ca="1" si="903"/>
        <v>0.69908039682231826</v>
      </c>
      <c r="EV381" s="36">
        <f t="shared" si="872"/>
        <v>0.73556512315156386</v>
      </c>
      <c r="EW381" s="36">
        <f t="shared" si="873"/>
        <v>36.091487376148898</v>
      </c>
      <c r="EX381" s="36">
        <f t="shared" ca="1" si="904"/>
        <v>65.136579856224216</v>
      </c>
      <c r="EY381" s="36">
        <f t="shared" si="874"/>
        <v>0</v>
      </c>
      <c r="EZ381" s="36">
        <f t="shared" si="875"/>
        <v>0</v>
      </c>
      <c r="FA381" s="36">
        <f t="shared" si="876"/>
        <v>0</v>
      </c>
      <c r="FB381" s="36">
        <f t="shared" si="877"/>
        <v>0</v>
      </c>
      <c r="FC381" s="36">
        <f t="shared" si="905"/>
        <v>0</v>
      </c>
      <c r="FD381" s="36">
        <f t="shared" si="878"/>
        <v>0</v>
      </c>
      <c r="FE381" s="36">
        <f t="shared" si="879"/>
        <v>0</v>
      </c>
      <c r="FF381" s="36">
        <f t="shared" si="906"/>
        <v>0</v>
      </c>
      <c r="FG381" s="36">
        <f t="shared" ca="1" si="880"/>
        <v>65.136579856224216</v>
      </c>
      <c r="FH381" s="36">
        <f t="shared" ca="1" si="881"/>
        <v>0.62687444825843253</v>
      </c>
      <c r="FI381" s="36">
        <f t="shared" ca="1" si="882"/>
        <v>-1.0474145829621748</v>
      </c>
      <c r="FJ381" s="36">
        <f t="shared" ca="1" si="883"/>
        <v>73.986265715435863</v>
      </c>
      <c r="FK381" s="36">
        <f t="shared" si="884"/>
        <v>0</v>
      </c>
      <c r="FL381" s="36">
        <f t="shared" si="885"/>
        <v>0</v>
      </c>
      <c r="FM381" s="36">
        <f t="shared" ca="1" si="886"/>
        <v>0</v>
      </c>
      <c r="FN381" s="36">
        <f t="shared" ca="1" si="908"/>
        <v>73.986265715435863</v>
      </c>
    </row>
    <row r="382" spans="2:170" x14ac:dyDescent="0.25">
      <c r="B382" s="2">
        <v>374</v>
      </c>
      <c r="C382" s="2">
        <f t="shared" si="762"/>
        <v>32</v>
      </c>
      <c r="D382" s="2">
        <f t="shared" si="911"/>
        <v>398</v>
      </c>
      <c r="E382" s="2">
        <f t="shared" si="909"/>
        <v>34</v>
      </c>
      <c r="F382" s="189">
        <f t="shared" si="913"/>
        <v>57100</v>
      </c>
      <c r="G382" s="2">
        <f t="shared" si="912"/>
        <v>4</v>
      </c>
      <c r="H382" s="187">
        <f t="shared" si="763"/>
        <v>65.75</v>
      </c>
      <c r="I382" s="186">
        <f t="shared" si="910"/>
        <v>65</v>
      </c>
      <c r="J382" s="2">
        <f t="shared" si="764"/>
        <v>0</v>
      </c>
      <c r="K382" s="2">
        <f t="shared" si="765"/>
        <v>1</v>
      </c>
      <c r="L382">
        <f t="shared" si="766"/>
        <v>2</v>
      </c>
      <c r="M382" s="190">
        <f t="shared" si="887"/>
        <v>1.0381277519999999E-2</v>
      </c>
      <c r="N382">
        <f t="shared" si="767"/>
        <v>1</v>
      </c>
      <c r="O382">
        <f t="shared" si="768"/>
        <v>100</v>
      </c>
      <c r="P382" s="58">
        <f t="shared" si="769"/>
        <v>4.6715748839999995E-2</v>
      </c>
      <c r="Q382" s="106">
        <f t="shared" si="770"/>
        <v>4.6715748839999995E-2</v>
      </c>
      <c r="R382" s="59">
        <f t="shared" si="771"/>
        <v>4.6715748839999995E-2</v>
      </c>
      <c r="S382" s="32">
        <f t="shared" si="888"/>
        <v>3.9789089113361209E-3</v>
      </c>
      <c r="T382">
        <f t="shared" si="772"/>
        <v>1</v>
      </c>
      <c r="U382" s="32">
        <f t="shared" si="889"/>
        <v>5.8764654000000006E-4</v>
      </c>
      <c r="V382">
        <f t="shared" si="773"/>
        <v>1</v>
      </c>
      <c r="W382">
        <f t="shared" si="774"/>
        <v>100</v>
      </c>
      <c r="X382" s="58">
        <f t="shared" si="775"/>
        <v>2.6444094300000004E-3</v>
      </c>
      <c r="Y382" s="58">
        <f t="shared" si="776"/>
        <v>2.6444094300000004E-3</v>
      </c>
      <c r="Z382" s="32">
        <f t="shared" si="777"/>
        <v>2.6444094300000004E-3</v>
      </c>
      <c r="AA382" s="32">
        <f t="shared" si="778"/>
        <v>2.2063499459379354E-4</v>
      </c>
      <c r="AB382" s="59">
        <f t="shared" si="779"/>
        <v>4.9056245199999996E-3</v>
      </c>
      <c r="AC382" s="59">
        <f t="shared" si="780"/>
        <v>4.9056245199999996E-3</v>
      </c>
      <c r="AD382">
        <f t="shared" si="781"/>
        <v>1</v>
      </c>
      <c r="AE382" s="59">
        <f t="shared" si="782"/>
        <v>4.9056245199999996E-3</v>
      </c>
      <c r="AF382" s="59">
        <f t="shared" si="783"/>
        <v>4.1758461800000006E-3</v>
      </c>
      <c r="AG382" s="59">
        <f t="shared" si="784"/>
        <v>4.1758461800000006E-3</v>
      </c>
      <c r="AH382">
        <f t="shared" si="785"/>
        <v>1</v>
      </c>
      <c r="AI382" s="59">
        <f t="shared" si="786"/>
        <v>4.1758461800000006E-3</v>
      </c>
      <c r="AJ382" s="59">
        <f t="shared" si="787"/>
        <v>0</v>
      </c>
      <c r="AK382" s="59">
        <f t="shared" si="788"/>
        <v>0</v>
      </c>
      <c r="AL382" s="59">
        <f t="shared" si="789"/>
        <v>0</v>
      </c>
      <c r="AM382" s="12">
        <f t="shared" si="890"/>
        <v>1.9605120613631795E-2</v>
      </c>
      <c r="AN382" s="12">
        <f t="shared" si="891"/>
        <v>0</v>
      </c>
      <c r="AO382" s="66">
        <f t="shared" si="790"/>
        <v>7.8006989117399028E-5</v>
      </c>
      <c r="AP382" s="66">
        <f t="shared" si="791"/>
        <v>4.3255756805993211E-6</v>
      </c>
      <c r="AQ382" s="59">
        <f t="shared" si="792"/>
        <v>9.6175360399789568E-5</v>
      </c>
      <c r="AR382" s="59">
        <f t="shared" si="793"/>
        <v>8.1867968022873591E-5</v>
      </c>
      <c r="AS382" s="59">
        <f t="shared" si="794"/>
        <v>0</v>
      </c>
      <c r="AT382" s="12">
        <f t="shared" si="795"/>
        <v>1.9344744720411134E-2</v>
      </c>
      <c r="AU382" s="59">
        <f t="shared" si="892"/>
        <v>6.7762635780344027E-19</v>
      </c>
      <c r="AV382" s="59">
        <f t="shared" si="893"/>
        <v>0</v>
      </c>
      <c r="AW382" s="70">
        <f t="shared" si="796"/>
        <v>0</v>
      </c>
      <c r="AX382" s="20">
        <f t="shared" si="797"/>
        <v>200000</v>
      </c>
      <c r="AY382" s="20">
        <f t="shared" si="798"/>
        <v>0</v>
      </c>
      <c r="AZ382" s="20">
        <f t="shared" si="799"/>
        <v>0</v>
      </c>
      <c r="BA382" s="20">
        <f t="shared" si="800"/>
        <v>200000</v>
      </c>
      <c r="BB382" s="36">
        <f t="shared" si="801"/>
        <v>1</v>
      </c>
      <c r="BC382" s="36">
        <f t="shared" si="802"/>
        <v>0</v>
      </c>
      <c r="BD382" s="80">
        <f t="shared" si="803"/>
        <v>15.601397823479806</v>
      </c>
      <c r="BE382" s="36">
        <f t="shared" si="804"/>
        <v>0</v>
      </c>
      <c r="BF382" s="36">
        <f t="shared" si="805"/>
        <v>0</v>
      </c>
      <c r="BG382" s="36">
        <f t="shared" si="806"/>
        <v>15.601397823479806</v>
      </c>
      <c r="BH382" s="36">
        <f t="shared" si="807"/>
        <v>0.86511513611986424</v>
      </c>
      <c r="BI382" s="36">
        <f t="shared" si="808"/>
        <v>0</v>
      </c>
      <c r="BJ382" s="36">
        <f t="shared" si="809"/>
        <v>0</v>
      </c>
      <c r="BK382" s="36">
        <f t="shared" si="810"/>
        <v>0.86511513611986424</v>
      </c>
      <c r="BL382" s="68">
        <f ca="1">IF(OR(AT382=0,E382&gt;ProjTerm),0,VLOOKUP(D382,'Life Events'!$AE$5:$AI$1206,5,FALSE))</f>
        <v>1.880148178443877E-16</v>
      </c>
      <c r="BM382" s="93">
        <f t="shared" ca="1" si="811"/>
        <v>1.880148178443877E-16</v>
      </c>
      <c r="BN382" s="93">
        <f t="shared" ca="1" si="812"/>
        <v>3.6370986548542797E-18</v>
      </c>
      <c r="BO382" s="36">
        <f t="shared" ca="1" si="813"/>
        <v>5.534530531342127E-16</v>
      </c>
      <c r="BP382" s="36">
        <f t="shared" si="814"/>
        <v>6.8837912390860715E-3</v>
      </c>
      <c r="BQ382" s="36">
        <f t="shared" si="815"/>
        <v>98.312282128135209</v>
      </c>
      <c r="BR382" s="36">
        <f t="shared" si="816"/>
        <v>154.78110000000001</v>
      </c>
      <c r="BS382" s="36">
        <f t="shared" si="817"/>
        <v>152.1688317130311</v>
      </c>
      <c r="BT382" s="36">
        <f t="shared" si="818"/>
        <v>2.9436672038917888</v>
      </c>
      <c r="BU382" s="70" cm="1">
        <f t="array" ref="BU382">IF(AND(ActInt=1,$J382=0),INDEX(Tbl_FwdNom,$B382-IVP,MATCH(ValnDt,Tbl_FwdNom_Cols)),INDEX(Tbl_FwdNom,$B382,MATCH(StartDt,Tbl_FwdNom_Cols)))</f>
        <v>12.17405198</v>
      </c>
      <c r="BV382" s="70" cm="1">
        <f t="array" ref="BV382">INDEX(Tbl_FwdReal,$B382,MATCH(StartDt,Tbl_FwdReal_Cols))</f>
        <v>4.796855399</v>
      </c>
      <c r="BW382" s="70" cm="1">
        <f t="array" ref="BW382">IF(RunType&lt;&gt;"OPN",INDEX(Tbl_FwdReal,$B382,MATCH(ValnDt,Tbl_FwdReal_Cols)),IF(AND($J382=0,ActInt=1),INDEX(Tbl_FwdReal,$B382-IVP,MATCH(ValnDt,Tbl_FwdReal_Cols)),-999))*$K382</f>
        <v>4.796855399</v>
      </c>
      <c r="BX382" s="70">
        <f t="shared" si="819"/>
        <v>4.7968553990000003E-2</v>
      </c>
      <c r="BY382" s="70">
        <f t="shared" si="894"/>
        <v>7.0395209406926229E-2</v>
      </c>
      <c r="BZ382" s="64">
        <f t="shared" si="907"/>
        <v>5.6850937294565806E-3</v>
      </c>
      <c r="CA382" s="70" cm="1">
        <f t="array" ref="CA382">IF($J382=1,CA381*(1+INDEX(Tbl_CPI,$B382,MATCH(IF(RunType="OPN",StartDt,ValnDt),Tbl_CPI_Cols))),0)</f>
        <v>0</v>
      </c>
      <c r="CB382" s="70">
        <f t="shared" si="895"/>
        <v>8.6852340139170465</v>
      </c>
      <c r="CC382" s="70">
        <f t="shared" si="896"/>
        <v>8.5873016058154228</v>
      </c>
      <c r="CD382" s="36">
        <f t="shared" si="820"/>
        <v>45.673287946671579</v>
      </c>
      <c r="CE382" s="36">
        <f t="shared" si="821"/>
        <v>1.5749474082298718</v>
      </c>
      <c r="CF382" s="36">
        <f t="shared" si="822"/>
        <v>0</v>
      </c>
      <c r="CG382" s="36">
        <f t="shared" si="823"/>
        <v>0.92630735291410504</v>
      </c>
      <c r="CH382" s="36">
        <f t="shared" si="824"/>
        <v>0.89543031901563153</v>
      </c>
      <c r="CI382" s="36">
        <f t="shared" si="825"/>
        <v>0</v>
      </c>
      <c r="CJ382" s="36">
        <f t="shared" si="826"/>
        <v>0</v>
      </c>
      <c r="CK382" s="36">
        <f t="shared" si="827"/>
        <v>0</v>
      </c>
      <c r="CL382" s="36">
        <f t="shared" si="828"/>
        <v>3.0877033898473429E-2</v>
      </c>
      <c r="CM382" s="36">
        <f t="shared" si="829"/>
        <v>0.92630735291410504</v>
      </c>
      <c r="CN382" s="36">
        <f t="shared" ca="1" si="830"/>
        <v>13.515961964468795</v>
      </c>
      <c r="CO382" s="20">
        <f t="shared" si="831"/>
        <v>120000</v>
      </c>
      <c r="CP382" s="20">
        <f t="shared" si="832"/>
        <v>2</v>
      </c>
      <c r="CQ382" s="64">
        <f t="shared" si="833"/>
        <v>1.2444888000000001E-2</v>
      </c>
      <c r="CR382" s="64">
        <f t="shared" si="834"/>
        <v>5.6001996000000005E-2</v>
      </c>
      <c r="CS382" s="36">
        <f t="shared" si="835"/>
        <v>11.271583481512343</v>
      </c>
      <c r="CT382" s="36">
        <f t="shared" si="836"/>
        <v>9.3608386940878834</v>
      </c>
      <c r="CU382" s="36">
        <f t="shared" si="837"/>
        <v>0.51906908167191856</v>
      </c>
      <c r="CV382" s="36">
        <f t="shared" si="897"/>
        <v>9.8799077757598024</v>
      </c>
      <c r="CW382" s="36">
        <f t="shared" si="838"/>
        <v>0</v>
      </c>
      <c r="CX382" s="36">
        <f t="shared" si="839"/>
        <v>0</v>
      </c>
      <c r="CY382" s="36">
        <f t="shared" si="840"/>
        <v>0</v>
      </c>
      <c r="CZ382" s="36">
        <f t="shared" si="898"/>
        <v>0</v>
      </c>
      <c r="DA382" s="64">
        <f t="shared" si="841"/>
        <v>9.6194316991773388E-3</v>
      </c>
      <c r="DB382" s="70">
        <f t="shared" si="899"/>
        <v>0.99047222012854097</v>
      </c>
      <c r="DC382" s="70">
        <f>PRODUCT($DB$8:DB382)</f>
        <v>2.5101143587980965E-2</v>
      </c>
      <c r="DD382" s="36">
        <f t="shared" si="842"/>
        <v>114.80258013345497</v>
      </c>
      <c r="DE382" s="36">
        <f t="shared" si="843"/>
        <v>987.89201646108904</v>
      </c>
      <c r="DF382" s="36">
        <f t="shared" si="844"/>
        <v>40.023522066268761</v>
      </c>
      <c r="DG382" s="36">
        <f t="shared" si="845"/>
        <v>0.42971793700316596</v>
      </c>
      <c r="DH382" s="36">
        <f t="shared" ca="1" si="846"/>
        <v>1.3744876965568841E-14</v>
      </c>
      <c r="DI382" s="36">
        <f t="shared" si="847"/>
        <v>44.054013481972696</v>
      </c>
      <c r="DJ382" s="36">
        <f t="shared" ca="1" si="848"/>
        <v>956.73725393887241</v>
      </c>
      <c r="DK382" s="36">
        <f t="shared" si="849"/>
        <v>0</v>
      </c>
      <c r="DL382" s="36">
        <f t="shared" si="850"/>
        <v>0</v>
      </c>
      <c r="DM382" s="36">
        <f t="shared" ca="1" si="851"/>
        <v>956.73725393887241</v>
      </c>
      <c r="DN382" s="36">
        <f t="shared" ca="1" si="900"/>
        <v>956.73725393887651</v>
      </c>
      <c r="DO382" s="64" cm="1">
        <f t="array" ref="DO382">IFERROR(INDEX(Tbl_FwdNom,$B382,MATCH(LIDt,Tbl_FwdNom_Cols,0)),0)</f>
        <v>8.6077849200000003</v>
      </c>
      <c r="DP382" s="64">
        <f t="shared" ca="1" si="901"/>
        <v>8.5459110020000004</v>
      </c>
      <c r="DQ382" s="64">
        <f t="shared" ca="1" si="852"/>
        <v>6.856988927619545E-3</v>
      </c>
      <c r="DR382" s="70">
        <f t="shared" ca="1" si="853"/>
        <v>0.9931897091612556</v>
      </c>
      <c r="DS382" s="70">
        <f ca="1">PRODUCT($DR$8:DR382)</f>
        <v>3.4696306886497802E-2</v>
      </c>
      <c r="DT382" s="36">
        <f t="shared" ca="1" si="854"/>
        <v>1130.7078469171577</v>
      </c>
      <c r="DU382" s="36">
        <f t="shared" ca="1" si="855"/>
        <v>44.895822787178922</v>
      </c>
      <c r="DV382" s="36">
        <f t="shared" ca="1" si="856"/>
        <v>0.49145865077829343</v>
      </c>
      <c r="DW382" s="36">
        <f t="shared" ca="1" si="857"/>
        <v>1.4686464431767688E-14</v>
      </c>
      <c r="DX382" s="36">
        <f t="shared" ca="1" si="858"/>
        <v>126.94102191779423</v>
      </c>
      <c r="DY382" s="36">
        <f t="shared" ca="1" si="859"/>
        <v>1.3443086510110793</v>
      </c>
      <c r="DZ382" s="36">
        <f t="shared" ca="1" si="860"/>
        <v>48.133940905779781</v>
      </c>
      <c r="EA382" s="36">
        <f t="shared" ca="1" si="861"/>
        <v>0</v>
      </c>
      <c r="EB382" s="36">
        <f t="shared" ca="1" si="862"/>
        <v>1097.6494386925551</v>
      </c>
      <c r="EC382" s="36">
        <f t="shared" ca="1" si="863"/>
        <v>0</v>
      </c>
      <c r="ED382" s="36">
        <f t="shared" ca="1" si="864"/>
        <v>0</v>
      </c>
      <c r="EE382" s="36">
        <f t="shared" ca="1" si="902"/>
        <v>0</v>
      </c>
      <c r="EF382" s="36">
        <f t="shared" ca="1" si="865"/>
        <v>1097.6494386925551</v>
      </c>
      <c r="EG382" s="64"/>
      <c r="EH382" s="64"/>
      <c r="EI382" s="64"/>
      <c r="EJ382" s="70"/>
      <c r="EK382" s="70"/>
      <c r="EL382" s="70"/>
      <c r="EM382" s="70"/>
      <c r="EN382" s="70"/>
      <c r="EO382" s="36">
        <f t="shared" ca="1" si="866"/>
        <v>9.2443590607022568</v>
      </c>
      <c r="EP382" s="36">
        <f t="shared" ca="1" si="867"/>
        <v>0</v>
      </c>
      <c r="EQ382" s="36">
        <f t="shared" si="868"/>
        <v>27.436529095688396</v>
      </c>
      <c r="ER382" s="36">
        <f t="shared" si="869"/>
        <v>0.68815995806816777</v>
      </c>
      <c r="ES382" s="36">
        <f t="shared" si="870"/>
        <v>-0.62844884008915525</v>
      </c>
      <c r="ET382" s="36">
        <f t="shared" ca="1" si="871"/>
        <v>0</v>
      </c>
      <c r="EU382" s="36">
        <f t="shared" ca="1" si="903"/>
        <v>0.68815995806816777</v>
      </c>
      <c r="EV382" s="36">
        <f t="shared" si="872"/>
        <v>0.72720312486800187</v>
      </c>
      <c r="EW382" s="36">
        <f t="shared" si="873"/>
        <v>35.8641475428959</v>
      </c>
      <c r="EX382" s="36">
        <f t="shared" ca="1" si="904"/>
        <v>64.716039721520474</v>
      </c>
      <c r="EY382" s="36">
        <f t="shared" si="874"/>
        <v>0</v>
      </c>
      <c r="EZ382" s="36">
        <f t="shared" si="875"/>
        <v>0</v>
      </c>
      <c r="FA382" s="36">
        <f t="shared" si="876"/>
        <v>0</v>
      </c>
      <c r="FB382" s="36">
        <f t="shared" si="877"/>
        <v>0</v>
      </c>
      <c r="FC382" s="36">
        <f t="shared" si="905"/>
        <v>0</v>
      </c>
      <c r="FD382" s="36">
        <f t="shared" si="878"/>
        <v>0</v>
      </c>
      <c r="FE382" s="36">
        <f t="shared" si="879"/>
        <v>0</v>
      </c>
      <c r="FF382" s="36">
        <f t="shared" si="906"/>
        <v>0</v>
      </c>
      <c r="FG382" s="36">
        <f t="shared" ca="1" si="880"/>
        <v>64.716039721520474</v>
      </c>
      <c r="FH382" s="36">
        <f t="shared" ca="1" si="881"/>
        <v>0.62253152394241384</v>
      </c>
      <c r="FI382" s="36">
        <f t="shared" ca="1" si="882"/>
        <v>-1.0335059000672548</v>
      </c>
      <c r="FJ382" s="36">
        <f t="shared" ca="1" si="883"/>
        <v>73.460082820175273</v>
      </c>
      <c r="FK382" s="36">
        <f t="shared" si="884"/>
        <v>0</v>
      </c>
      <c r="FL382" s="36">
        <f t="shared" si="885"/>
        <v>0</v>
      </c>
      <c r="FM382" s="36">
        <f t="shared" ca="1" si="886"/>
        <v>0</v>
      </c>
      <c r="FN382" s="36">
        <f t="shared" ca="1" si="908"/>
        <v>73.460082820175273</v>
      </c>
    </row>
    <row r="383" spans="2:170" x14ac:dyDescent="0.25">
      <c r="B383" s="2">
        <v>375</v>
      </c>
      <c r="C383" s="2">
        <f t="shared" si="762"/>
        <v>32</v>
      </c>
      <c r="D383" s="2">
        <f t="shared" si="911"/>
        <v>399</v>
      </c>
      <c r="E383" s="2">
        <f t="shared" si="909"/>
        <v>34</v>
      </c>
      <c r="F383" s="189">
        <f t="shared" si="913"/>
        <v>57131</v>
      </c>
      <c r="G383" s="2">
        <f t="shared" si="912"/>
        <v>5</v>
      </c>
      <c r="H383" s="187">
        <f t="shared" si="763"/>
        <v>65.833333333333343</v>
      </c>
      <c r="I383" s="186">
        <f t="shared" si="910"/>
        <v>65</v>
      </c>
      <c r="J383" s="2">
        <f t="shared" si="764"/>
        <v>0</v>
      </c>
      <c r="K383" s="2">
        <f t="shared" si="765"/>
        <v>1</v>
      </c>
      <c r="L383">
        <f t="shared" si="766"/>
        <v>2</v>
      </c>
      <c r="M383" s="190">
        <f t="shared" si="887"/>
        <v>1.0381277519999999E-2</v>
      </c>
      <c r="N383">
        <f t="shared" si="767"/>
        <v>1</v>
      </c>
      <c r="O383">
        <f t="shared" si="768"/>
        <v>100</v>
      </c>
      <c r="P383" s="58">
        <f t="shared" si="769"/>
        <v>4.6715748839999995E-2</v>
      </c>
      <c r="Q383" s="106">
        <f t="shared" si="770"/>
        <v>4.6715748839999995E-2</v>
      </c>
      <c r="R383" s="59">
        <f t="shared" si="771"/>
        <v>4.6715748839999995E-2</v>
      </c>
      <c r="S383" s="32">
        <f t="shared" si="888"/>
        <v>3.9789089113361209E-3</v>
      </c>
      <c r="T383">
        <f t="shared" si="772"/>
        <v>1</v>
      </c>
      <c r="U383" s="32">
        <f t="shared" si="889"/>
        <v>5.8764654000000006E-4</v>
      </c>
      <c r="V383">
        <f t="shared" si="773"/>
        <v>1</v>
      </c>
      <c r="W383">
        <f t="shared" si="774"/>
        <v>100</v>
      </c>
      <c r="X383" s="58">
        <f t="shared" si="775"/>
        <v>2.6444094300000004E-3</v>
      </c>
      <c r="Y383" s="58">
        <f t="shared" si="776"/>
        <v>2.6444094300000004E-3</v>
      </c>
      <c r="Z383" s="32">
        <f t="shared" si="777"/>
        <v>2.6444094300000004E-3</v>
      </c>
      <c r="AA383" s="32">
        <f t="shared" si="778"/>
        <v>2.2063499459379354E-4</v>
      </c>
      <c r="AB383" s="59">
        <f t="shared" si="779"/>
        <v>4.9056245199999996E-3</v>
      </c>
      <c r="AC383" s="59">
        <f t="shared" si="780"/>
        <v>4.9056245199999996E-3</v>
      </c>
      <c r="AD383">
        <f t="shared" si="781"/>
        <v>1</v>
      </c>
      <c r="AE383" s="59">
        <f t="shared" si="782"/>
        <v>4.9056245199999996E-3</v>
      </c>
      <c r="AF383" s="59">
        <f t="shared" si="783"/>
        <v>4.1758461800000006E-3</v>
      </c>
      <c r="AG383" s="59">
        <f t="shared" si="784"/>
        <v>4.1758461800000006E-3</v>
      </c>
      <c r="AH383">
        <f t="shared" si="785"/>
        <v>1</v>
      </c>
      <c r="AI383" s="59">
        <f t="shared" si="786"/>
        <v>4.1758461800000006E-3</v>
      </c>
      <c r="AJ383" s="59">
        <f t="shared" si="787"/>
        <v>0</v>
      </c>
      <c r="AK383" s="59">
        <f t="shared" si="788"/>
        <v>0</v>
      </c>
      <c r="AL383" s="59">
        <f t="shared" si="789"/>
        <v>0</v>
      </c>
      <c r="AM383" s="12">
        <f t="shared" si="890"/>
        <v>1.9344744720411134E-2</v>
      </c>
      <c r="AN383" s="12">
        <f t="shared" si="891"/>
        <v>0</v>
      </c>
      <c r="AO383" s="66">
        <f t="shared" si="790"/>
        <v>7.6970977155566236E-5</v>
      </c>
      <c r="AP383" s="66">
        <f t="shared" si="791"/>
        <v>4.2681276468062267E-6</v>
      </c>
      <c r="AQ383" s="59">
        <f t="shared" si="792"/>
        <v>9.4898054033589396E-5</v>
      </c>
      <c r="AR383" s="59">
        <f t="shared" si="793"/>
        <v>8.0780678343804016E-5</v>
      </c>
      <c r="AS383" s="59">
        <f t="shared" si="794"/>
        <v>0</v>
      </c>
      <c r="AT383" s="12">
        <f t="shared" si="795"/>
        <v>1.9087826883231369E-2</v>
      </c>
      <c r="AU383" s="59">
        <f t="shared" si="892"/>
        <v>5.2854855908668341E-19</v>
      </c>
      <c r="AV383" s="59">
        <f t="shared" si="893"/>
        <v>0</v>
      </c>
      <c r="AW383" s="70">
        <f t="shared" si="796"/>
        <v>0</v>
      </c>
      <c r="AX383" s="20">
        <f t="shared" si="797"/>
        <v>200000</v>
      </c>
      <c r="AY383" s="20">
        <f t="shared" si="798"/>
        <v>0</v>
      </c>
      <c r="AZ383" s="20">
        <f t="shared" si="799"/>
        <v>0</v>
      </c>
      <c r="BA383" s="20">
        <f t="shared" si="800"/>
        <v>200000</v>
      </c>
      <c r="BB383" s="36">
        <f t="shared" si="801"/>
        <v>1</v>
      </c>
      <c r="BC383" s="36">
        <f t="shared" si="802"/>
        <v>0</v>
      </c>
      <c r="BD383" s="80">
        <f t="shared" si="803"/>
        <v>15.394195431113248</v>
      </c>
      <c r="BE383" s="36">
        <f t="shared" si="804"/>
        <v>0</v>
      </c>
      <c r="BF383" s="36">
        <f t="shared" si="805"/>
        <v>0</v>
      </c>
      <c r="BG383" s="36">
        <f t="shared" si="806"/>
        <v>15.394195431113248</v>
      </c>
      <c r="BH383" s="36">
        <f t="shared" si="807"/>
        <v>0.85362552936124536</v>
      </c>
      <c r="BI383" s="36">
        <f t="shared" si="808"/>
        <v>0</v>
      </c>
      <c r="BJ383" s="36">
        <f t="shared" si="809"/>
        <v>0</v>
      </c>
      <c r="BK383" s="36">
        <f t="shared" si="810"/>
        <v>0.85362552936124536</v>
      </c>
      <c r="BL383" s="68">
        <f ca="1">IF(OR(AT383=0,E383&gt;ProjTerm),0,VLOOKUP(D383,'Life Events'!$AE$5:$AI$1206,5,FALSE))</f>
        <v>1.8551779030246516E-16</v>
      </c>
      <c r="BM383" s="93">
        <f t="shared" ca="1" si="811"/>
        <v>1.8551779030246516E-16</v>
      </c>
      <c r="BN383" s="93">
        <f t="shared" ca="1" si="812"/>
        <v>3.541131465053074E-18</v>
      </c>
      <c r="BO383" s="36">
        <f t="shared" ca="1" si="813"/>
        <v>5.3885229625000685E-16</v>
      </c>
      <c r="BP383" s="36">
        <f t="shared" si="814"/>
        <v>6.792367507095597E-3</v>
      </c>
      <c r="BQ383" s="36">
        <f t="shared" si="815"/>
        <v>98.312730635638289</v>
      </c>
      <c r="BR383" s="36">
        <f t="shared" si="816"/>
        <v>154.78110000000001</v>
      </c>
      <c r="BS383" s="36">
        <f t="shared" si="817"/>
        <v>152.16952591787793</v>
      </c>
      <c r="BT383" s="36">
        <f t="shared" si="818"/>
        <v>2.904585567623843</v>
      </c>
      <c r="BU383" s="70" cm="1">
        <f t="array" ref="BU383">IF(AND(ActInt=1,$J383=0),INDEX(Tbl_FwdNom,$B383-IVP,MATCH(ValnDt,Tbl_FwdNom_Cols)),INDEX(Tbl_FwdNom,$B383,MATCH(StartDt,Tbl_FwdNom_Cols)))</f>
        <v>12.167961334999999</v>
      </c>
      <c r="BV383" s="70" cm="1">
        <f t="array" ref="BV383">INDEX(Tbl_FwdReal,$B383,MATCH(StartDt,Tbl_FwdReal_Cols))</f>
        <v>4.7934290519999996</v>
      </c>
      <c r="BW383" s="70" cm="1">
        <f t="array" ref="BW383">IF(RunType&lt;&gt;"OPN",INDEX(Tbl_FwdReal,$B383,MATCH(ValnDt,Tbl_FwdReal_Cols)),IF(AND($J383=0,ActInt=1),INDEX(Tbl_FwdReal,$B383-IVP,MATCH(ValnDt,Tbl_FwdReal_Cols)),-999))*$K383</f>
        <v>4.7934290519999996</v>
      </c>
      <c r="BX383" s="70">
        <f t="shared" si="819"/>
        <v>4.7934290519999999E-2</v>
      </c>
      <c r="BY383" s="70">
        <f t="shared" si="894"/>
        <v>7.0372086777890086E-2</v>
      </c>
      <c r="BZ383" s="64">
        <f t="shared" si="907"/>
        <v>5.6832833145288308E-3</v>
      </c>
      <c r="CA383" s="70" cm="1">
        <f t="array" ref="CA383">IF($J383=1,CA382*(1+INDEX(Tbl_CPI,$B383,MATCH(IF(RunType="OPN",StartDt,ValnDt),Tbl_CPI_Cols))),0)</f>
        <v>0</v>
      </c>
      <c r="CB383" s="70">
        <f t="shared" si="895"/>
        <v>8.734594659471119</v>
      </c>
      <c r="CC383" s="70">
        <f t="shared" si="896"/>
        <v>8.5873016058154228</v>
      </c>
      <c r="CD383" s="36">
        <f t="shared" si="820"/>
        <v>45.673297852974748</v>
      </c>
      <c r="CE383" s="36">
        <f t="shared" si="821"/>
        <v>1.5749545932500366</v>
      </c>
      <c r="CF383" s="36">
        <f t="shared" si="822"/>
        <v>0</v>
      </c>
      <c r="CG383" s="36">
        <f t="shared" si="823"/>
        <v>0.91400538205775927</v>
      </c>
      <c r="CH383" s="36">
        <f t="shared" si="824"/>
        <v>0.88353828750509844</v>
      </c>
      <c r="CI383" s="36">
        <f t="shared" si="825"/>
        <v>0</v>
      </c>
      <c r="CJ383" s="36">
        <f t="shared" si="826"/>
        <v>0</v>
      </c>
      <c r="CK383" s="36">
        <f t="shared" si="827"/>
        <v>0</v>
      </c>
      <c r="CL383" s="36">
        <f t="shared" si="828"/>
        <v>3.046709455266091E-2</v>
      </c>
      <c r="CM383" s="36">
        <f t="shared" si="829"/>
        <v>0.91400538205775927</v>
      </c>
      <c r="CN383" s="36">
        <f t="shared" ca="1" si="830"/>
        <v>13.336443025343556</v>
      </c>
      <c r="CO383" s="20">
        <f t="shared" si="831"/>
        <v>120000</v>
      </c>
      <c r="CP383" s="20">
        <f t="shared" si="832"/>
        <v>2</v>
      </c>
      <c r="CQ383" s="64">
        <f t="shared" si="833"/>
        <v>1.2444888000000001E-2</v>
      </c>
      <c r="CR383" s="64">
        <f t="shared" si="834"/>
        <v>5.6001996000000005E-2</v>
      </c>
      <c r="CS383" s="36">
        <f t="shared" si="835"/>
        <v>11.121885416662419</v>
      </c>
      <c r="CT383" s="36">
        <f t="shared" si="836"/>
        <v>9.2365172586679485</v>
      </c>
      <c r="CU383" s="36">
        <f t="shared" si="837"/>
        <v>0.51217531761674717</v>
      </c>
      <c r="CV383" s="36">
        <f t="shared" si="897"/>
        <v>9.7486925762846965</v>
      </c>
      <c r="CW383" s="36">
        <f t="shared" si="838"/>
        <v>0</v>
      </c>
      <c r="CX383" s="36">
        <f t="shared" si="839"/>
        <v>0</v>
      </c>
      <c r="CY383" s="36">
        <f t="shared" si="840"/>
        <v>0</v>
      </c>
      <c r="CZ383" s="36">
        <f t="shared" si="898"/>
        <v>0</v>
      </c>
      <c r="DA383" s="64">
        <f t="shared" si="841"/>
        <v>9.6148633620938284E-3</v>
      </c>
      <c r="DB383" s="70">
        <f t="shared" si="899"/>
        <v>0.99047670184839043</v>
      </c>
      <c r="DC383" s="70">
        <f>PRODUCT($DB$8:DB383)</f>
        <v>2.4862097913646259E-2</v>
      </c>
      <c r="DD383" s="36">
        <f t="shared" si="842"/>
        <v>113.00180568743012</v>
      </c>
      <c r="DE383" s="36">
        <f t="shared" si="843"/>
        <v>981.99626778475249</v>
      </c>
      <c r="DF383" s="36">
        <f t="shared" si="844"/>
        <v>39.554717232844439</v>
      </c>
      <c r="DG383" s="36">
        <f t="shared" si="845"/>
        <v>0.42705724874459666</v>
      </c>
      <c r="DH383" s="36">
        <f t="shared" ca="1" si="846"/>
        <v>1.333817978327157E-14</v>
      </c>
      <c r="DI383" s="36">
        <f t="shared" si="847"/>
        <v>43.554793383235243</v>
      </c>
      <c r="DJ383" s="36">
        <f t="shared" ca="1" si="848"/>
        <v>951.67691546465744</v>
      </c>
      <c r="DK383" s="36">
        <f t="shared" si="849"/>
        <v>0</v>
      </c>
      <c r="DL383" s="36">
        <f t="shared" si="850"/>
        <v>0</v>
      </c>
      <c r="DM383" s="36">
        <f t="shared" ca="1" si="851"/>
        <v>951.67691546465744</v>
      </c>
      <c r="DN383" s="36">
        <f t="shared" ca="1" si="900"/>
        <v>951.67691546466153</v>
      </c>
      <c r="DO383" s="64" cm="1">
        <f t="array" ref="DO383">IFERROR(INDEX(Tbl_FwdNom,$B383,MATCH(LIDt,Tbl_FwdNom_Cols,0)),0)</f>
        <v>8.6060657230000004</v>
      </c>
      <c r="DP383" s="64">
        <f t="shared" ca="1" si="901"/>
        <v>8.5441927849999999</v>
      </c>
      <c r="DQ383" s="64">
        <f t="shared" ca="1" si="852"/>
        <v>6.855660755872961E-3</v>
      </c>
      <c r="DR383" s="70">
        <f t="shared" ca="1" si="853"/>
        <v>0.9931910193058594</v>
      </c>
      <c r="DS383" s="70">
        <f ca="1">PRODUCT($DR$8:DR383)</f>
        <v>3.4460060402749661E-2</v>
      </c>
      <c r="DT383" s="36">
        <f t="shared" ca="1" si="854"/>
        <v>1123.0654008985118</v>
      </c>
      <c r="DU383" s="36">
        <f t="shared" ca="1" si="855"/>
        <v>44.349987788202363</v>
      </c>
      <c r="DV383" s="36">
        <f t="shared" ca="1" si="856"/>
        <v>0.48803555705647284</v>
      </c>
      <c r="DW383" s="36">
        <f t="shared" ca="1" si="857"/>
        <v>1.4248297553365077E-14</v>
      </c>
      <c r="DX383" s="36">
        <f t="shared" ca="1" si="858"/>
        <v>124.90670093244262</v>
      </c>
      <c r="DY383" s="36">
        <f t="shared" ca="1" si="859"/>
        <v>1.3228488084564656</v>
      </c>
      <c r="DZ383" s="36">
        <f t="shared" ca="1" si="860"/>
        <v>47.574335349203984</v>
      </c>
      <c r="EA383" s="36">
        <f t="shared" ca="1" si="861"/>
        <v>0</v>
      </c>
      <c r="EB383" s="36">
        <f t="shared" ca="1" si="862"/>
        <v>1090.9178363548754</v>
      </c>
      <c r="EC383" s="36">
        <f t="shared" ca="1" si="863"/>
        <v>0</v>
      </c>
      <c r="ED383" s="36">
        <f t="shared" ca="1" si="864"/>
        <v>0</v>
      </c>
      <c r="EE383" s="36">
        <f t="shared" ca="1" si="902"/>
        <v>0</v>
      </c>
      <c r="EF383" s="36">
        <f t="shared" ca="1" si="865"/>
        <v>1090.9178363548754</v>
      </c>
      <c r="EG383" s="64"/>
      <c r="EH383" s="64"/>
      <c r="EI383" s="64"/>
      <c r="EJ383" s="70"/>
      <c r="EK383" s="70"/>
      <c r="EL383" s="70"/>
      <c r="EM383" s="70"/>
      <c r="EN383" s="70"/>
      <c r="EO383" s="36">
        <f t="shared" ca="1" si="866"/>
        <v>9.1901099331864202</v>
      </c>
      <c r="EP383" s="36">
        <f t="shared" ca="1" si="867"/>
        <v>0</v>
      </c>
      <c r="EQ383" s="36">
        <f t="shared" si="868"/>
        <v>27.266650101737405</v>
      </c>
      <c r="ER383" s="36">
        <f t="shared" si="869"/>
        <v>0.67736559381410555</v>
      </c>
      <c r="ES383" s="36">
        <f t="shared" si="870"/>
        <v>-0.61859109463995943</v>
      </c>
      <c r="ET383" s="36">
        <f t="shared" ca="1" si="871"/>
        <v>0</v>
      </c>
      <c r="EU383" s="36">
        <f t="shared" ca="1" si="903"/>
        <v>0.67736559381410555</v>
      </c>
      <c r="EV383" s="36">
        <f t="shared" si="872"/>
        <v>0.71896245876053477</v>
      </c>
      <c r="EW383" s="36">
        <f t="shared" si="873"/>
        <v>35.642087191083597</v>
      </c>
      <c r="EX383" s="36">
        <f t="shared" ca="1" si="904"/>
        <v>64.305065345395633</v>
      </c>
      <c r="EY383" s="36">
        <f t="shared" si="874"/>
        <v>0</v>
      </c>
      <c r="EZ383" s="36">
        <f t="shared" si="875"/>
        <v>0</v>
      </c>
      <c r="FA383" s="36">
        <f t="shared" si="876"/>
        <v>0</v>
      </c>
      <c r="FB383" s="36">
        <f t="shared" si="877"/>
        <v>0</v>
      </c>
      <c r="FC383" s="36">
        <f t="shared" si="905"/>
        <v>0</v>
      </c>
      <c r="FD383" s="36">
        <f t="shared" si="878"/>
        <v>0</v>
      </c>
      <c r="FE383" s="36">
        <f t="shared" si="879"/>
        <v>0</v>
      </c>
      <c r="FF383" s="36">
        <f t="shared" si="906"/>
        <v>0</v>
      </c>
      <c r="FG383" s="36">
        <f t="shared" ca="1" si="880"/>
        <v>64.305065345395633</v>
      </c>
      <c r="FH383" s="36">
        <f t="shared" ca="1" si="881"/>
        <v>0.61828441678649404</v>
      </c>
      <c r="FI383" s="36">
        <f t="shared" ca="1" si="882"/>
        <v>-1.0197820134008706</v>
      </c>
      <c r="FJ383" s="36">
        <f t="shared" ca="1" si="883"/>
        <v>72.943918213687851</v>
      </c>
      <c r="FK383" s="36">
        <f t="shared" si="884"/>
        <v>0</v>
      </c>
      <c r="FL383" s="36">
        <f t="shared" si="885"/>
        <v>0</v>
      </c>
      <c r="FM383" s="36">
        <f t="shared" ca="1" si="886"/>
        <v>0</v>
      </c>
      <c r="FN383" s="36">
        <f t="shared" ca="1" si="908"/>
        <v>72.943918213687851</v>
      </c>
    </row>
    <row r="384" spans="2:170" x14ac:dyDescent="0.25">
      <c r="B384" s="2">
        <v>376</v>
      </c>
      <c r="C384" s="2">
        <f t="shared" si="762"/>
        <v>32</v>
      </c>
      <c r="D384" s="2">
        <f t="shared" si="911"/>
        <v>400</v>
      </c>
      <c r="E384" s="2">
        <f t="shared" si="909"/>
        <v>34</v>
      </c>
      <c r="F384" s="189">
        <f t="shared" si="913"/>
        <v>57161</v>
      </c>
      <c r="G384" s="2">
        <f t="shared" si="912"/>
        <v>6</v>
      </c>
      <c r="H384" s="187">
        <f t="shared" si="763"/>
        <v>65.916666666666671</v>
      </c>
      <c r="I384" s="186">
        <f t="shared" si="910"/>
        <v>65</v>
      </c>
      <c r="J384" s="2">
        <f t="shared" si="764"/>
        <v>0</v>
      </c>
      <c r="K384" s="2">
        <f t="shared" si="765"/>
        <v>1</v>
      </c>
      <c r="L384">
        <f t="shared" si="766"/>
        <v>2</v>
      </c>
      <c r="M384" s="190">
        <f t="shared" si="887"/>
        <v>1.0381277519999999E-2</v>
      </c>
      <c r="N384">
        <f t="shared" si="767"/>
        <v>1</v>
      </c>
      <c r="O384">
        <f t="shared" si="768"/>
        <v>100</v>
      </c>
      <c r="P384" s="58">
        <f t="shared" si="769"/>
        <v>4.6715748839999995E-2</v>
      </c>
      <c r="Q384" s="106">
        <f t="shared" si="770"/>
        <v>4.6715748839999995E-2</v>
      </c>
      <c r="R384" s="59">
        <f t="shared" si="771"/>
        <v>4.6715748839999995E-2</v>
      </c>
      <c r="S384" s="32">
        <f t="shared" si="888"/>
        <v>3.9789089113361209E-3</v>
      </c>
      <c r="T384">
        <f t="shared" si="772"/>
        <v>1</v>
      </c>
      <c r="U384" s="32">
        <f t="shared" si="889"/>
        <v>5.8764654000000006E-4</v>
      </c>
      <c r="V384">
        <f t="shared" si="773"/>
        <v>1</v>
      </c>
      <c r="W384">
        <f t="shared" si="774"/>
        <v>100</v>
      </c>
      <c r="X384" s="58">
        <f t="shared" si="775"/>
        <v>2.6444094300000004E-3</v>
      </c>
      <c r="Y384" s="58">
        <f t="shared" si="776"/>
        <v>2.6444094300000004E-3</v>
      </c>
      <c r="Z384" s="32">
        <f t="shared" si="777"/>
        <v>2.6444094300000004E-3</v>
      </c>
      <c r="AA384" s="32">
        <f t="shared" si="778"/>
        <v>2.2063499459379354E-4</v>
      </c>
      <c r="AB384" s="59">
        <f t="shared" si="779"/>
        <v>4.9056245199999996E-3</v>
      </c>
      <c r="AC384" s="59">
        <f t="shared" si="780"/>
        <v>4.9056245199999996E-3</v>
      </c>
      <c r="AD384">
        <f t="shared" si="781"/>
        <v>1</v>
      </c>
      <c r="AE384" s="59">
        <f t="shared" si="782"/>
        <v>4.9056245199999996E-3</v>
      </c>
      <c r="AF384" s="59">
        <f t="shared" si="783"/>
        <v>4.1758461800000006E-3</v>
      </c>
      <c r="AG384" s="59">
        <f t="shared" si="784"/>
        <v>4.1758461800000006E-3</v>
      </c>
      <c r="AH384">
        <f t="shared" si="785"/>
        <v>1</v>
      </c>
      <c r="AI384" s="59">
        <f t="shared" si="786"/>
        <v>4.1758461800000006E-3</v>
      </c>
      <c r="AJ384" s="59">
        <f t="shared" si="787"/>
        <v>0</v>
      </c>
      <c r="AK384" s="59">
        <f t="shared" si="788"/>
        <v>0</v>
      </c>
      <c r="AL384" s="59">
        <f t="shared" si="789"/>
        <v>0</v>
      </c>
      <c r="AM384" s="12">
        <f t="shared" si="890"/>
        <v>1.9087826883231369E-2</v>
      </c>
      <c r="AN384" s="12">
        <f t="shared" si="891"/>
        <v>0</v>
      </c>
      <c r="AO384" s="66">
        <f t="shared" si="790"/>
        <v>7.5948724483730466E-5</v>
      </c>
      <c r="AP384" s="66">
        <f t="shared" si="791"/>
        <v>4.2114425811890199E-6</v>
      </c>
      <c r="AQ384" s="59">
        <f t="shared" si="792"/>
        <v>9.3637711591894972E-5</v>
      </c>
      <c r="AR384" s="59">
        <f t="shared" si="793"/>
        <v>7.9707828974843022E-5</v>
      </c>
      <c r="AS384" s="59">
        <f t="shared" si="794"/>
        <v>0</v>
      </c>
      <c r="AT384" s="12">
        <f t="shared" si="795"/>
        <v>1.8834321175599716E-2</v>
      </c>
      <c r="AU384" s="59">
        <f t="shared" si="892"/>
        <v>5.1906179007743525E-18</v>
      </c>
      <c r="AV384" s="59">
        <f t="shared" si="893"/>
        <v>0</v>
      </c>
      <c r="AW384" s="70">
        <f t="shared" si="796"/>
        <v>0</v>
      </c>
      <c r="AX384" s="20">
        <f t="shared" si="797"/>
        <v>200000</v>
      </c>
      <c r="AY384" s="20">
        <f t="shared" si="798"/>
        <v>0</v>
      </c>
      <c r="AZ384" s="20">
        <f t="shared" si="799"/>
        <v>0</v>
      </c>
      <c r="BA384" s="20">
        <f t="shared" si="800"/>
        <v>200000</v>
      </c>
      <c r="BB384" s="36">
        <f t="shared" si="801"/>
        <v>1</v>
      </c>
      <c r="BC384" s="36">
        <f t="shared" si="802"/>
        <v>0</v>
      </c>
      <c r="BD384" s="80">
        <f t="shared" si="803"/>
        <v>15.189744896746094</v>
      </c>
      <c r="BE384" s="36">
        <f t="shared" si="804"/>
        <v>0</v>
      </c>
      <c r="BF384" s="36">
        <f t="shared" si="805"/>
        <v>0</v>
      </c>
      <c r="BG384" s="36">
        <f t="shared" si="806"/>
        <v>15.189744896746094</v>
      </c>
      <c r="BH384" s="36">
        <f t="shared" si="807"/>
        <v>0.84228851623780399</v>
      </c>
      <c r="BI384" s="36">
        <f t="shared" si="808"/>
        <v>0</v>
      </c>
      <c r="BJ384" s="36">
        <f t="shared" si="809"/>
        <v>0</v>
      </c>
      <c r="BK384" s="36">
        <f t="shared" si="810"/>
        <v>0.84228851623780399</v>
      </c>
      <c r="BL384" s="68">
        <f ca="1">IF(OR(AT384=0,E384&gt;ProjTerm),0,VLOOKUP(D384,'Life Events'!$AE$5:$AI$1206,5,FALSE))</f>
        <v>1.8305392581979832E-16</v>
      </c>
      <c r="BM384" s="93">
        <f t="shared" ca="1" si="811"/>
        <v>1.8305392581979832E-16</v>
      </c>
      <c r="BN384" s="93">
        <f t="shared" ca="1" si="812"/>
        <v>3.4476964313444874E-18</v>
      </c>
      <c r="BO384" s="36">
        <f t="shared" ca="1" si="813"/>
        <v>5.2463834797845793E-16</v>
      </c>
      <c r="BP384" s="36">
        <f t="shared" si="814"/>
        <v>6.7021579750250158E-3</v>
      </c>
      <c r="BQ384" s="36">
        <f t="shared" si="815"/>
        <v>98.313483301332141</v>
      </c>
      <c r="BR384" s="36">
        <f t="shared" si="816"/>
        <v>154.78110000000001</v>
      </c>
      <c r="BS384" s="36">
        <f t="shared" si="817"/>
        <v>152.1706909021182</v>
      </c>
      <c r="BT384" s="36">
        <f t="shared" si="818"/>
        <v>2.866031665963404</v>
      </c>
      <c r="BU384" s="70" cm="1">
        <f t="array" ref="BU384">IF(AND(ActInt=1,$J384=0),INDEX(Tbl_FwdNom,$B384-IVP,MATCH(ValnDt,Tbl_FwdNom_Cols)),INDEX(Tbl_FwdNom,$B384,MATCH(StartDt,Tbl_FwdNom_Cols)))</f>
        <v>12.161871021</v>
      </c>
      <c r="BV384" s="70" cm="1">
        <f t="array" ref="BV384">INDEX(Tbl_FwdReal,$B384,MATCH(StartDt,Tbl_FwdReal_Cols))</f>
        <v>4.7900028179999996</v>
      </c>
      <c r="BW384" s="70" cm="1">
        <f t="array" ref="BW384">IF(RunType&lt;&gt;"OPN",INDEX(Tbl_FwdReal,$B384,MATCH(ValnDt,Tbl_FwdReal_Cols)),IF(AND($J384=0,ActInt=1),INDEX(Tbl_FwdReal,$B384-IVP,MATCH(ValnDt,Tbl_FwdReal_Cols)),-999))*$K384</f>
        <v>4.7900028179999996</v>
      </c>
      <c r="BX384" s="70">
        <f t="shared" si="819"/>
        <v>4.7900028179999998E-2</v>
      </c>
      <c r="BY384" s="70">
        <f t="shared" si="894"/>
        <v>7.0348964641250289E-2</v>
      </c>
      <c r="BZ384" s="64">
        <f t="shared" si="907"/>
        <v>5.6814729023044741E-3</v>
      </c>
      <c r="CA384" s="70" cm="1">
        <f t="array" ref="CA384">IF($J384=1,CA383*(1+INDEX(Tbl_CPI,$B384,MATCH(IF(RunType="OPN",StartDt,ValnDt),Tbl_CPI_Cols))),0)</f>
        <v>0</v>
      </c>
      <c r="CB384" s="70">
        <f t="shared" si="895"/>
        <v>8.7842200223415183</v>
      </c>
      <c r="CC384" s="70">
        <f t="shared" si="896"/>
        <v>8.5873016058154228</v>
      </c>
      <c r="CD384" s="36">
        <f t="shared" si="820"/>
        <v>45.673314477299854</v>
      </c>
      <c r="CE384" s="36">
        <f t="shared" si="821"/>
        <v>1.5749666508369231</v>
      </c>
      <c r="CF384" s="36">
        <f t="shared" si="822"/>
        <v>0</v>
      </c>
      <c r="CG384" s="36">
        <f t="shared" si="823"/>
        <v>0.90186701070412245</v>
      </c>
      <c r="CH384" s="36">
        <f t="shared" si="824"/>
        <v>0.87180431992608465</v>
      </c>
      <c r="CI384" s="36">
        <f t="shared" si="825"/>
        <v>0</v>
      </c>
      <c r="CJ384" s="36">
        <f t="shared" si="826"/>
        <v>0</v>
      </c>
      <c r="CK384" s="36">
        <f t="shared" si="827"/>
        <v>0</v>
      </c>
      <c r="CL384" s="36">
        <f t="shared" si="828"/>
        <v>3.0062690778037894E-2</v>
      </c>
      <c r="CM384" s="36">
        <f t="shared" si="829"/>
        <v>0.90186701070412245</v>
      </c>
      <c r="CN384" s="36">
        <f t="shared" ca="1" si="830"/>
        <v>13.159299589045469</v>
      </c>
      <c r="CO384" s="20">
        <f t="shared" si="831"/>
        <v>120000</v>
      </c>
      <c r="CP384" s="20">
        <f t="shared" si="832"/>
        <v>2</v>
      </c>
      <c r="CQ384" s="64">
        <f t="shared" si="833"/>
        <v>1.2444888000000001E-2</v>
      </c>
      <c r="CR384" s="64">
        <f t="shared" si="834"/>
        <v>5.6001996000000005E-2</v>
      </c>
      <c r="CS384" s="36">
        <f t="shared" si="835"/>
        <v>10.974175493998247</v>
      </c>
      <c r="CT384" s="36">
        <f t="shared" si="836"/>
        <v>9.1138469380476561</v>
      </c>
      <c r="CU384" s="36">
        <f t="shared" si="837"/>
        <v>0.50537310974268235</v>
      </c>
      <c r="CV384" s="36">
        <f t="shared" si="897"/>
        <v>9.6192200477903391</v>
      </c>
      <c r="CW384" s="36">
        <f t="shared" si="838"/>
        <v>0</v>
      </c>
      <c r="CX384" s="36">
        <f t="shared" si="839"/>
        <v>0</v>
      </c>
      <c r="CY384" s="36">
        <f t="shared" si="840"/>
        <v>0</v>
      </c>
      <c r="CZ384" s="36">
        <f t="shared" si="898"/>
        <v>0</v>
      </c>
      <c r="DA384" s="64">
        <f t="shared" si="841"/>
        <v>9.6102950459060477E-3</v>
      </c>
      <c r="DB384" s="70">
        <f t="shared" si="899"/>
        <v>0.99048118358829818</v>
      </c>
      <c r="DC384" s="70">
        <f>PRODUCT($DB$8:DB384)</f>
        <v>2.4625440167996504E-2</v>
      </c>
      <c r="DD384" s="36">
        <f t="shared" si="842"/>
        <v>111.22175471484306</v>
      </c>
      <c r="DE384" s="36">
        <f t="shared" si="843"/>
        <v>976.24379675539637</v>
      </c>
      <c r="DF384" s="36">
        <f t="shared" si="844"/>
        <v>39.092561219671659</v>
      </c>
      <c r="DG384" s="36">
        <f t="shared" si="845"/>
        <v>0.42445923693150012</v>
      </c>
      <c r="DH384" s="36">
        <f t="shared" ca="1" si="846"/>
        <v>1.2941725278385691E-14</v>
      </c>
      <c r="DI384" s="36">
        <f t="shared" si="847"/>
        <v>43.062833579542449</v>
      </c>
      <c r="DJ384" s="36">
        <f t="shared" ca="1" si="848"/>
        <v>946.75297760283593</v>
      </c>
      <c r="DK384" s="36">
        <f t="shared" si="849"/>
        <v>0</v>
      </c>
      <c r="DL384" s="36">
        <f t="shared" si="850"/>
        <v>0</v>
      </c>
      <c r="DM384" s="36">
        <f t="shared" ca="1" si="851"/>
        <v>946.75297760283593</v>
      </c>
      <c r="DN384" s="36">
        <f t="shared" ca="1" si="900"/>
        <v>946.75297760284013</v>
      </c>
      <c r="DO384" s="64" cm="1">
        <f t="array" ref="DO384">IFERROR(INDEX(Tbl_FwdNom,$B384,MATCH(LIDt,Tbl_FwdNom_Cols,0)),0)</f>
        <v>8.6043465549999993</v>
      </c>
      <c r="DP384" s="64">
        <f t="shared" ca="1" si="901"/>
        <v>8.5424745959999999</v>
      </c>
      <c r="DQ384" s="64">
        <f t="shared" ca="1" si="852"/>
        <v>6.8543325864980353E-3</v>
      </c>
      <c r="DR384" s="70">
        <f t="shared" ca="1" si="853"/>
        <v>0.99319232945158009</v>
      </c>
      <c r="DS384" s="70">
        <f ca="1">PRODUCT($DR$8:DR384)</f>
        <v>3.4225467664449089E-2</v>
      </c>
      <c r="DT384" s="36">
        <f t="shared" ca="1" si="854"/>
        <v>1115.5735197759129</v>
      </c>
      <c r="DU384" s="36">
        <f t="shared" ca="1" si="855"/>
        <v>43.81168883847203</v>
      </c>
      <c r="DV384" s="36">
        <f t="shared" ca="1" si="856"/>
        <v>0.48467855710354973</v>
      </c>
      <c r="DW384" s="36">
        <f t="shared" ca="1" si="857"/>
        <v>1.3821321775608768E-14</v>
      </c>
      <c r="DX384" s="36">
        <f t="shared" ca="1" si="858"/>
        <v>122.89682133695241</v>
      </c>
      <c r="DY384" s="36">
        <f t="shared" ca="1" si="859"/>
        <v>1.3016473036922032</v>
      </c>
      <c r="DZ384" s="36">
        <f t="shared" ca="1" si="860"/>
        <v>47.022645709583813</v>
      </c>
      <c r="EA384" s="36">
        <f t="shared" ca="1" si="861"/>
        <v>0</v>
      </c>
      <c r="EB384" s="36">
        <f t="shared" ca="1" si="862"/>
        <v>1084.3280017336051</v>
      </c>
      <c r="EC384" s="36">
        <f t="shared" ca="1" si="863"/>
        <v>0</v>
      </c>
      <c r="ED384" s="36">
        <f t="shared" ca="1" si="864"/>
        <v>0</v>
      </c>
      <c r="EE384" s="36">
        <f t="shared" ca="1" si="902"/>
        <v>0</v>
      </c>
      <c r="EF384" s="36">
        <f t="shared" ca="1" si="865"/>
        <v>1084.3280017336051</v>
      </c>
      <c r="EG384" s="64"/>
      <c r="EH384" s="64"/>
      <c r="EI384" s="64"/>
      <c r="EJ384" s="70"/>
      <c r="EK384" s="70"/>
      <c r="EL384" s="70"/>
      <c r="EM384" s="70"/>
      <c r="EN384" s="70"/>
      <c r="EO384" s="36">
        <f t="shared" ca="1" si="866"/>
        <v>9.1372287379281101</v>
      </c>
      <c r="EP384" s="36">
        <f t="shared" ca="1" si="867"/>
        <v>0</v>
      </c>
      <c r="EQ384" s="36">
        <f t="shared" si="868"/>
        <v>27.100772858636795</v>
      </c>
      <c r="ER384" s="36">
        <f t="shared" si="869"/>
        <v>0.66669545206963665</v>
      </c>
      <c r="ES384" s="36">
        <f t="shared" si="870"/>
        <v>-0.60884679300735245</v>
      </c>
      <c r="ET384" s="36">
        <f t="shared" ca="1" si="871"/>
        <v>0</v>
      </c>
      <c r="EU384" s="36">
        <f t="shared" ca="1" si="903"/>
        <v>0.66669545206963665</v>
      </c>
      <c r="EV384" s="36">
        <f t="shared" si="872"/>
        <v>0.71084163892419361</v>
      </c>
      <c r="EW384" s="36">
        <f t="shared" si="873"/>
        <v>35.425257799150636</v>
      </c>
      <c r="EX384" s="36">
        <f t="shared" ca="1" si="904"/>
        <v>63.903567748781256</v>
      </c>
      <c r="EY384" s="36">
        <f t="shared" si="874"/>
        <v>0</v>
      </c>
      <c r="EZ384" s="36">
        <f t="shared" si="875"/>
        <v>0</v>
      </c>
      <c r="FA384" s="36">
        <f t="shared" si="876"/>
        <v>0</v>
      </c>
      <c r="FB384" s="36">
        <f t="shared" si="877"/>
        <v>0</v>
      </c>
      <c r="FC384" s="36">
        <f t="shared" si="905"/>
        <v>0</v>
      </c>
      <c r="FD384" s="36">
        <f t="shared" si="878"/>
        <v>0</v>
      </c>
      <c r="FE384" s="36">
        <f t="shared" si="879"/>
        <v>0</v>
      </c>
      <c r="FF384" s="36">
        <f t="shared" si="906"/>
        <v>0</v>
      </c>
      <c r="FG384" s="36">
        <f t="shared" ca="1" si="880"/>
        <v>63.903567748781256</v>
      </c>
      <c r="FH384" s="36">
        <f t="shared" ca="1" si="881"/>
        <v>0.61413214055183396</v>
      </c>
      <c r="FI384" s="36">
        <f t="shared" ca="1" si="882"/>
        <v>-1.150188569118316</v>
      </c>
      <c r="FJ384" s="36">
        <f t="shared" ca="1" si="883"/>
        <v>72.293711520168472</v>
      </c>
      <c r="FK384" s="36">
        <f t="shared" si="884"/>
        <v>0</v>
      </c>
      <c r="FL384" s="36">
        <f t="shared" si="885"/>
        <v>0</v>
      </c>
      <c r="FM384" s="36">
        <f t="shared" ca="1" si="886"/>
        <v>0</v>
      </c>
      <c r="FN384" s="36">
        <f t="shared" ca="1" si="908"/>
        <v>72.293711520168472</v>
      </c>
    </row>
    <row r="385" spans="2:170" x14ac:dyDescent="0.25">
      <c r="B385" s="2">
        <v>377</v>
      </c>
      <c r="C385" s="2">
        <f t="shared" si="762"/>
        <v>32</v>
      </c>
      <c r="D385" s="2">
        <f t="shared" si="911"/>
        <v>401</v>
      </c>
      <c r="E385" s="2">
        <f t="shared" si="909"/>
        <v>34</v>
      </c>
      <c r="F385" s="189">
        <f t="shared" si="913"/>
        <v>57192</v>
      </c>
      <c r="G385" s="2">
        <f t="shared" si="912"/>
        <v>7</v>
      </c>
      <c r="H385" s="187">
        <f t="shared" si="763"/>
        <v>66</v>
      </c>
      <c r="I385" s="186">
        <f t="shared" si="910"/>
        <v>66</v>
      </c>
      <c r="J385" s="2">
        <f t="shared" si="764"/>
        <v>0</v>
      </c>
      <c r="K385" s="2">
        <f t="shared" si="765"/>
        <v>1</v>
      </c>
      <c r="L385">
        <f t="shared" si="766"/>
        <v>2</v>
      </c>
      <c r="M385" s="190">
        <f t="shared" si="887"/>
        <v>1.193873736E-2</v>
      </c>
      <c r="N385">
        <f t="shared" si="767"/>
        <v>1</v>
      </c>
      <c r="O385">
        <f t="shared" si="768"/>
        <v>100</v>
      </c>
      <c r="P385" s="58">
        <f t="shared" si="769"/>
        <v>5.3724318120000003E-2</v>
      </c>
      <c r="Q385" s="106">
        <f t="shared" si="770"/>
        <v>5.3724318120000003E-2</v>
      </c>
      <c r="R385" s="59">
        <f t="shared" si="771"/>
        <v>5.3724318120000003E-2</v>
      </c>
      <c r="S385" s="32">
        <f t="shared" si="888"/>
        <v>4.5912058687855861E-3</v>
      </c>
      <c r="T385">
        <f t="shared" si="772"/>
        <v>1</v>
      </c>
      <c r="U385" s="32">
        <f t="shared" si="889"/>
        <v>6.0971823000000004E-4</v>
      </c>
      <c r="V385">
        <f t="shared" si="773"/>
        <v>1</v>
      </c>
      <c r="W385">
        <f t="shared" si="774"/>
        <v>100</v>
      </c>
      <c r="X385" s="58">
        <f t="shared" si="775"/>
        <v>2.7437320350000003E-3</v>
      </c>
      <c r="Y385" s="58">
        <f t="shared" si="776"/>
        <v>2.7437320350000003E-3</v>
      </c>
      <c r="Z385" s="32">
        <f t="shared" si="777"/>
        <v>2.7437320350000003E-3</v>
      </c>
      <c r="AA385" s="32">
        <f t="shared" si="778"/>
        <v>2.2893237156262902E-4</v>
      </c>
      <c r="AB385" s="59">
        <f t="shared" si="779"/>
        <v>4.9056245199999996E-3</v>
      </c>
      <c r="AC385" s="59">
        <f t="shared" si="780"/>
        <v>4.9056245199999996E-3</v>
      </c>
      <c r="AD385">
        <f t="shared" si="781"/>
        <v>1</v>
      </c>
      <c r="AE385" s="59">
        <f t="shared" si="782"/>
        <v>4.9056245199999996E-3</v>
      </c>
      <c r="AF385" s="59">
        <f t="shared" si="783"/>
        <v>4.1758461800000006E-3</v>
      </c>
      <c r="AG385" s="59">
        <f t="shared" si="784"/>
        <v>4.1758461800000006E-3</v>
      </c>
      <c r="AH385">
        <f t="shared" si="785"/>
        <v>1</v>
      </c>
      <c r="AI385" s="59">
        <f t="shared" si="786"/>
        <v>4.1758461800000006E-3</v>
      </c>
      <c r="AJ385" s="59">
        <f t="shared" si="787"/>
        <v>0</v>
      </c>
      <c r="AK385" s="59">
        <f t="shared" si="788"/>
        <v>0</v>
      </c>
      <c r="AL385" s="59">
        <f t="shared" si="789"/>
        <v>0</v>
      </c>
      <c r="AM385" s="12">
        <f t="shared" si="890"/>
        <v>1.8834321175599716E-2</v>
      </c>
      <c r="AN385" s="12">
        <f t="shared" si="891"/>
        <v>0</v>
      </c>
      <c r="AO385" s="66">
        <f t="shared" si="790"/>
        <v>8.6472245916006059E-5</v>
      </c>
      <c r="AP385" s="66">
        <f t="shared" si="791"/>
        <v>4.3117858135022864E-6</v>
      </c>
      <c r="AQ385" s="59">
        <f t="shared" si="792"/>
        <v>9.2394107776577183E-5</v>
      </c>
      <c r="AR385" s="59">
        <f t="shared" si="793"/>
        <v>7.8649228134021194E-5</v>
      </c>
      <c r="AS385" s="59">
        <f t="shared" si="794"/>
        <v>0</v>
      </c>
      <c r="AT385" s="12">
        <f t="shared" si="795"/>
        <v>1.8572493807959608E-2</v>
      </c>
      <c r="AU385" s="59">
        <f t="shared" si="892"/>
        <v>0</v>
      </c>
      <c r="AV385" s="59">
        <f t="shared" si="893"/>
        <v>-1.8024861117571511E-18</v>
      </c>
      <c r="AW385" s="70">
        <f t="shared" si="796"/>
        <v>0</v>
      </c>
      <c r="AX385" s="20">
        <f t="shared" si="797"/>
        <v>200000</v>
      </c>
      <c r="AY385" s="20">
        <f t="shared" si="798"/>
        <v>0</v>
      </c>
      <c r="AZ385" s="20">
        <f t="shared" si="799"/>
        <v>0</v>
      </c>
      <c r="BA385" s="20">
        <f t="shared" si="800"/>
        <v>200000</v>
      </c>
      <c r="BB385" s="36">
        <f t="shared" si="801"/>
        <v>1</v>
      </c>
      <c r="BC385" s="36">
        <f t="shared" si="802"/>
        <v>0</v>
      </c>
      <c r="BD385" s="80">
        <f t="shared" si="803"/>
        <v>17.294449183201213</v>
      </c>
      <c r="BE385" s="36">
        <f t="shared" si="804"/>
        <v>0</v>
      </c>
      <c r="BF385" s="36">
        <f t="shared" si="805"/>
        <v>0</v>
      </c>
      <c r="BG385" s="36">
        <f t="shared" si="806"/>
        <v>17.294449183201213</v>
      </c>
      <c r="BH385" s="36">
        <f t="shared" si="807"/>
        <v>0.86235716270045726</v>
      </c>
      <c r="BI385" s="36">
        <f t="shared" si="808"/>
        <v>0</v>
      </c>
      <c r="BJ385" s="36">
        <f t="shared" si="809"/>
        <v>0</v>
      </c>
      <c r="BK385" s="36">
        <f t="shared" si="810"/>
        <v>0.86235716270045726</v>
      </c>
      <c r="BL385" s="68">
        <f ca="1">IF(OR(AT385=0,E385&gt;ProjTerm),0,VLOOKUP(D385,'Life Events'!$AE$5:$AI$1206,5,FALSE))</f>
        <v>1.8050918172805597E-16</v>
      </c>
      <c r="BM385" s="93">
        <f t="shared" ca="1" si="811"/>
        <v>1.8050918172805597E-16</v>
      </c>
      <c r="BN385" s="93">
        <f t="shared" ca="1" si="812"/>
        <v>3.3525056599241752E-18</v>
      </c>
      <c r="BO385" s="36">
        <f t="shared" ca="1" si="813"/>
        <v>5.1015310252392344E-16</v>
      </c>
      <c r="BP385" s="36">
        <f t="shared" si="814"/>
        <v>7.5904148474152094E-3</v>
      </c>
      <c r="BQ385" s="36">
        <f t="shared" si="815"/>
        <v>98.313483301332141</v>
      </c>
      <c r="BR385" s="36">
        <f t="shared" si="816"/>
        <v>154.78110000000001</v>
      </c>
      <c r="BS385" s="36">
        <f t="shared" si="817"/>
        <v>152.1706909021182</v>
      </c>
      <c r="BT385" s="36">
        <f t="shared" si="818"/>
        <v>2.8261892145325258</v>
      </c>
      <c r="BU385" s="70" cm="1">
        <f t="array" ref="BU385">IF(AND(ActInt=1,$J385=0),INDEX(Tbl_FwdNom,$B385-IVP,MATCH(ValnDt,Tbl_FwdNom_Cols)),INDEX(Tbl_FwdNom,$B385,MATCH(StartDt,Tbl_FwdNom_Cols)))</f>
        <v>12.155781037000001</v>
      </c>
      <c r="BV385" s="70" cm="1">
        <f t="array" ref="BV385">INDEX(Tbl_FwdReal,$B385,MATCH(StartDt,Tbl_FwdReal_Cols))</f>
        <v>4.7865766949999999</v>
      </c>
      <c r="BW385" s="70" cm="1">
        <f t="array" ref="BW385">IF(RunType&lt;&gt;"OPN",INDEX(Tbl_FwdReal,$B385,MATCH(ValnDt,Tbl_FwdReal_Cols)),IF(AND($J385=0,ActInt=1),INDEX(Tbl_FwdReal,$B385-IVP,MATCH(ValnDt,Tbl_FwdReal_Cols)),-999))*$K385</f>
        <v>4.7865766949999999</v>
      </c>
      <c r="BX385" s="70">
        <f t="shared" si="819"/>
        <v>4.7865766949999999E-2</v>
      </c>
      <c r="BY385" s="70">
        <f t="shared" si="894"/>
        <v>7.0325843008016031E-2</v>
      </c>
      <c r="BZ385" s="64">
        <f t="shared" si="907"/>
        <v>5.6796624936461537E-3</v>
      </c>
      <c r="CA385" s="70" cm="1">
        <f t="array" ref="CA385">IF($J385=1,CA384*(1+INDEX(Tbl_CPI,$B385,MATCH(IF(RunType="OPN",StartDt,ValnDt),Tbl_CPI_Cols))),0)</f>
        <v>0</v>
      </c>
      <c r="CB385" s="70">
        <f t="shared" si="895"/>
        <v>8.8341114273383479</v>
      </c>
      <c r="CC385" s="70">
        <f t="shared" si="896"/>
        <v>8.5873016058154228</v>
      </c>
      <c r="CD385" s="36">
        <f t="shared" si="820"/>
        <v>45.673314477299854</v>
      </c>
      <c r="CE385" s="36">
        <f t="shared" si="821"/>
        <v>1.5749666508369231</v>
      </c>
      <c r="CF385" s="36">
        <f t="shared" si="822"/>
        <v>0</v>
      </c>
      <c r="CG385" s="36">
        <f t="shared" si="823"/>
        <v>0.88988930176235492</v>
      </c>
      <c r="CH385" s="36">
        <f t="shared" si="824"/>
        <v>0.86022587401963369</v>
      </c>
      <c r="CI385" s="36">
        <f t="shared" si="825"/>
        <v>0</v>
      </c>
      <c r="CJ385" s="36">
        <f t="shared" si="826"/>
        <v>0</v>
      </c>
      <c r="CK385" s="36">
        <f t="shared" si="827"/>
        <v>0</v>
      </c>
      <c r="CL385" s="36">
        <f t="shared" si="828"/>
        <v>2.9663427742721227E-2</v>
      </c>
      <c r="CM385" s="36">
        <f t="shared" si="829"/>
        <v>0.88988930176235492</v>
      </c>
      <c r="CN385" s="36">
        <f t="shared" ca="1" si="830"/>
        <v>15.323026716521728</v>
      </c>
      <c r="CO385" s="20">
        <f t="shared" si="831"/>
        <v>120000</v>
      </c>
      <c r="CP385" s="20">
        <f t="shared" si="832"/>
        <v>2</v>
      </c>
      <c r="CQ385" s="64">
        <f t="shared" si="833"/>
        <v>1.4236958939999999E-2</v>
      </c>
      <c r="CR385" s="64">
        <f t="shared" si="834"/>
        <v>6.406631522999999E-2</v>
      </c>
      <c r="CS385" s="36">
        <f t="shared" si="835"/>
        <v>12.435987673778733</v>
      </c>
      <c r="CT385" s="36">
        <f t="shared" si="836"/>
        <v>10.376669509920728</v>
      </c>
      <c r="CU385" s="36">
        <f t="shared" si="837"/>
        <v>0.51741429762027435</v>
      </c>
      <c r="CV385" s="36">
        <f t="shared" si="897"/>
        <v>10.894083807541001</v>
      </c>
      <c r="CW385" s="36">
        <f t="shared" si="838"/>
        <v>0</v>
      </c>
      <c r="CX385" s="36">
        <f t="shared" si="839"/>
        <v>0</v>
      </c>
      <c r="CY385" s="36">
        <f t="shared" si="840"/>
        <v>0</v>
      </c>
      <c r="CZ385" s="36">
        <f t="shared" si="898"/>
        <v>0</v>
      </c>
      <c r="DA385" s="64">
        <f t="shared" si="841"/>
        <v>9.6057267498776966E-3</v>
      </c>
      <c r="DB385" s="70">
        <f t="shared" si="899"/>
        <v>0.99048566534898685</v>
      </c>
      <c r="DC385" s="70">
        <f>PRODUCT($DB$8:DB385)</f>
        <v>2.4391145489309683E-2</v>
      </c>
      <c r="DD385" s="36">
        <f t="shared" si="842"/>
        <v>109.46393128474324</v>
      </c>
      <c r="DE385" s="36">
        <f t="shared" si="843"/>
        <v>968.32687872509064</v>
      </c>
      <c r="DF385" s="36">
        <f t="shared" si="844"/>
        <v>38.605716518000236</v>
      </c>
      <c r="DG385" s="36">
        <f t="shared" si="845"/>
        <v>0.42094606153051051</v>
      </c>
      <c r="DH385" s="36">
        <f t="shared" ca="1" si="846"/>
        <v>1.2555886852557925E-14</v>
      </c>
      <c r="DI385" s="36">
        <f t="shared" si="847"/>
        <v>42.578046056750267</v>
      </c>
      <c r="DJ385" s="36">
        <f t="shared" ca="1" si="848"/>
        <v>939.62576395356746</v>
      </c>
      <c r="DK385" s="36">
        <f t="shared" si="849"/>
        <v>0</v>
      </c>
      <c r="DL385" s="36">
        <f t="shared" si="850"/>
        <v>0</v>
      </c>
      <c r="DM385" s="36">
        <f t="shared" ca="1" si="851"/>
        <v>939.62576395356746</v>
      </c>
      <c r="DN385" s="36">
        <f t="shared" ca="1" si="900"/>
        <v>939.62576395357155</v>
      </c>
      <c r="DO385" s="64" cm="1">
        <f t="array" ref="DO385">IFERROR(INDEX(Tbl_FwdNom,$B385,MATCH(LIDt,Tbl_FwdNom_Cols,0)),0)</f>
        <v>8.6026274130000004</v>
      </c>
      <c r="DP385" s="64">
        <f t="shared" ca="1" si="901"/>
        <v>8.5407564340000004</v>
      </c>
      <c r="DQ385" s="64">
        <f t="shared" ca="1" si="852"/>
        <v>6.8530044187220529E-3</v>
      </c>
      <c r="DR385" s="70">
        <f t="shared" ca="1" si="853"/>
        <v>0.99319363959918017</v>
      </c>
      <c r="DS385" s="70">
        <f ca="1">PRODUCT($DR$8:DR385)</f>
        <v>3.3992516796638242E-2</v>
      </c>
      <c r="DT385" s="36">
        <f t="shared" ca="1" si="854"/>
        <v>1105.9241008531453</v>
      </c>
      <c r="DU385" s="36">
        <f t="shared" ca="1" si="855"/>
        <v>43.249573372973302</v>
      </c>
      <c r="DV385" s="36">
        <f t="shared" ca="1" si="856"/>
        <v>0.48040964654962498</v>
      </c>
      <c r="DW385" s="36">
        <f t="shared" ca="1" si="857"/>
        <v>1.340588625228567E-14</v>
      </c>
      <c r="DX385" s="36">
        <f t="shared" ca="1" si="858"/>
        <v>120.91284458208892</v>
      </c>
      <c r="DY385" s="36">
        <f t="shared" ca="1" si="859"/>
        <v>1.2807007870719069</v>
      </c>
      <c r="DZ385" s="36">
        <f t="shared" ca="1" si="860"/>
        <v>46.478771102676205</v>
      </c>
      <c r="EA385" s="36">
        <f t="shared" ca="1" si="861"/>
        <v>0</v>
      </c>
      <c r="EB385" s="36">
        <f t="shared" ca="1" si="862"/>
        <v>1075.5398918872284</v>
      </c>
      <c r="EC385" s="36">
        <f t="shared" ca="1" si="863"/>
        <v>0</v>
      </c>
      <c r="ED385" s="36">
        <f t="shared" ca="1" si="864"/>
        <v>0</v>
      </c>
      <c r="EE385" s="36">
        <f t="shared" ca="1" si="902"/>
        <v>0</v>
      </c>
      <c r="EF385" s="36">
        <f t="shared" ca="1" si="865"/>
        <v>1075.5398918872284</v>
      </c>
      <c r="EG385" s="64"/>
      <c r="EH385" s="64"/>
      <c r="EI385" s="64"/>
      <c r="EJ385" s="70"/>
      <c r="EK385" s="70"/>
      <c r="EL385" s="70"/>
      <c r="EM385" s="70"/>
      <c r="EN385" s="70"/>
      <c r="EO385" s="36">
        <f t="shared" ca="1" si="866"/>
        <v>9.0857023690155518</v>
      </c>
      <c r="EP385" s="36">
        <f t="shared" ca="1" si="867"/>
        <v>0</v>
      </c>
      <c r="EQ385" s="36">
        <f t="shared" si="868"/>
        <v>26.87646446746345</v>
      </c>
      <c r="ER385" s="36">
        <f t="shared" si="869"/>
        <v>0.65615854866082357</v>
      </c>
      <c r="ES385" s="36">
        <f t="shared" si="870"/>
        <v>-0.59922416872100293</v>
      </c>
      <c r="ET385" s="36">
        <f t="shared" ca="1" si="871"/>
        <v>0</v>
      </c>
      <c r="EU385" s="36">
        <f t="shared" ca="1" si="903"/>
        <v>0.65615854866082357</v>
      </c>
      <c r="EV385" s="36">
        <f t="shared" si="872"/>
        <v>0.70283921250246117</v>
      </c>
      <c r="EW385" s="36">
        <f t="shared" si="873"/>
        <v>35.132049091588037</v>
      </c>
      <c r="EX385" s="36">
        <f t="shared" ca="1" si="904"/>
        <v>63.367511320214774</v>
      </c>
      <c r="EY385" s="36">
        <f t="shared" si="874"/>
        <v>0</v>
      </c>
      <c r="EZ385" s="36">
        <f t="shared" si="875"/>
        <v>0</v>
      </c>
      <c r="FA385" s="36">
        <f t="shared" si="876"/>
        <v>0</v>
      </c>
      <c r="FB385" s="36">
        <f t="shared" si="877"/>
        <v>0</v>
      </c>
      <c r="FC385" s="36">
        <f t="shared" si="905"/>
        <v>0</v>
      </c>
      <c r="FD385" s="36">
        <f t="shared" si="878"/>
        <v>0</v>
      </c>
      <c r="FE385" s="36">
        <f t="shared" si="879"/>
        <v>0</v>
      </c>
      <c r="FF385" s="36">
        <f t="shared" si="906"/>
        <v>0</v>
      </c>
      <c r="FG385" s="36">
        <f t="shared" ca="1" si="880"/>
        <v>63.367511320214774</v>
      </c>
      <c r="FH385" s="36">
        <f t="shared" ca="1" si="881"/>
        <v>0.60869099856176478</v>
      </c>
      <c r="FI385" s="36">
        <f t="shared" ca="1" si="882"/>
        <v>-1.1342006393623076</v>
      </c>
      <c r="FJ385" s="36">
        <f t="shared" ca="1" si="883"/>
        <v>71.654940005299693</v>
      </c>
      <c r="FK385" s="36">
        <f t="shared" si="884"/>
        <v>0</v>
      </c>
      <c r="FL385" s="36">
        <f t="shared" si="885"/>
        <v>0</v>
      </c>
      <c r="FM385" s="36">
        <f t="shared" ca="1" si="886"/>
        <v>0</v>
      </c>
      <c r="FN385" s="36">
        <f t="shared" ca="1" si="908"/>
        <v>71.654940005299693</v>
      </c>
    </row>
    <row r="386" spans="2:170" x14ac:dyDescent="0.25">
      <c r="B386" s="2">
        <v>378</v>
      </c>
      <c r="C386" s="2">
        <f t="shared" si="762"/>
        <v>32</v>
      </c>
      <c r="D386" s="2">
        <f t="shared" si="911"/>
        <v>402</v>
      </c>
      <c r="E386" s="2">
        <f t="shared" si="909"/>
        <v>34</v>
      </c>
      <c r="F386" s="189">
        <f t="shared" si="913"/>
        <v>57223</v>
      </c>
      <c r="G386" s="2">
        <f t="shared" si="912"/>
        <v>8</v>
      </c>
      <c r="H386" s="187">
        <f t="shared" si="763"/>
        <v>66.083333333333343</v>
      </c>
      <c r="I386" s="186">
        <f t="shared" si="910"/>
        <v>66</v>
      </c>
      <c r="J386" s="2">
        <f t="shared" si="764"/>
        <v>0</v>
      </c>
      <c r="K386" s="2">
        <f t="shared" si="765"/>
        <v>1</v>
      </c>
      <c r="L386">
        <f t="shared" si="766"/>
        <v>2</v>
      </c>
      <c r="M386" s="190">
        <f t="shared" si="887"/>
        <v>1.193873736E-2</v>
      </c>
      <c r="N386">
        <f t="shared" si="767"/>
        <v>1</v>
      </c>
      <c r="O386">
        <f t="shared" si="768"/>
        <v>100</v>
      </c>
      <c r="P386" s="58">
        <f t="shared" si="769"/>
        <v>5.3724318120000003E-2</v>
      </c>
      <c r="Q386" s="106">
        <f t="shared" si="770"/>
        <v>5.3724318120000003E-2</v>
      </c>
      <c r="R386" s="59">
        <f t="shared" si="771"/>
        <v>5.3724318120000003E-2</v>
      </c>
      <c r="S386" s="32">
        <f t="shared" si="888"/>
        <v>4.5912058687855861E-3</v>
      </c>
      <c r="T386">
        <f t="shared" si="772"/>
        <v>1</v>
      </c>
      <c r="U386" s="32">
        <f t="shared" si="889"/>
        <v>6.0971823000000004E-4</v>
      </c>
      <c r="V386">
        <f t="shared" si="773"/>
        <v>1</v>
      </c>
      <c r="W386">
        <f t="shared" si="774"/>
        <v>100</v>
      </c>
      <c r="X386" s="58">
        <f t="shared" si="775"/>
        <v>2.7437320350000003E-3</v>
      </c>
      <c r="Y386" s="58">
        <f t="shared" si="776"/>
        <v>2.7437320350000003E-3</v>
      </c>
      <c r="Z386" s="32">
        <f t="shared" si="777"/>
        <v>2.7437320350000003E-3</v>
      </c>
      <c r="AA386" s="32">
        <f t="shared" si="778"/>
        <v>2.2893237156262902E-4</v>
      </c>
      <c r="AB386" s="59">
        <f t="shared" si="779"/>
        <v>4.9056245199999996E-3</v>
      </c>
      <c r="AC386" s="59">
        <f t="shared" si="780"/>
        <v>4.9056245199999996E-3</v>
      </c>
      <c r="AD386">
        <f t="shared" si="781"/>
        <v>1</v>
      </c>
      <c r="AE386" s="59">
        <f t="shared" si="782"/>
        <v>4.9056245199999996E-3</v>
      </c>
      <c r="AF386" s="59">
        <f t="shared" si="783"/>
        <v>4.1758461800000006E-3</v>
      </c>
      <c r="AG386" s="59">
        <f t="shared" si="784"/>
        <v>4.1758461800000006E-3</v>
      </c>
      <c r="AH386">
        <f t="shared" si="785"/>
        <v>1</v>
      </c>
      <c r="AI386" s="59">
        <f t="shared" si="786"/>
        <v>4.1758461800000006E-3</v>
      </c>
      <c r="AJ386" s="59">
        <f t="shared" si="787"/>
        <v>0</v>
      </c>
      <c r="AK386" s="59">
        <f t="shared" si="788"/>
        <v>0</v>
      </c>
      <c r="AL386" s="59">
        <f t="shared" si="789"/>
        <v>0</v>
      </c>
      <c r="AM386" s="12">
        <f t="shared" si="890"/>
        <v>1.8572493807959608E-2</v>
      </c>
      <c r="AN386" s="12">
        <f t="shared" si="891"/>
        <v>0</v>
      </c>
      <c r="AO386" s="66">
        <f t="shared" si="790"/>
        <v>8.5270142569088115E-5</v>
      </c>
      <c r="AP386" s="66">
        <f t="shared" si="791"/>
        <v>4.2518450532884354E-6</v>
      </c>
      <c r="AQ386" s="59">
        <f t="shared" si="792"/>
        <v>9.110968102187481E-5</v>
      </c>
      <c r="AR386" s="59">
        <f t="shared" si="793"/>
        <v>7.7555877321041795E-5</v>
      </c>
      <c r="AS386" s="59">
        <f t="shared" si="794"/>
        <v>0</v>
      </c>
      <c r="AT386" s="12">
        <f t="shared" si="795"/>
        <v>1.8314306261994318E-2</v>
      </c>
      <c r="AU386" s="59">
        <f t="shared" si="892"/>
        <v>2.8189256484623115E-18</v>
      </c>
      <c r="AV386" s="59">
        <f t="shared" si="893"/>
        <v>0</v>
      </c>
      <c r="AW386" s="70">
        <f t="shared" si="796"/>
        <v>0</v>
      </c>
      <c r="AX386" s="20">
        <f t="shared" si="797"/>
        <v>200000</v>
      </c>
      <c r="AY386" s="20">
        <f t="shared" si="798"/>
        <v>0</v>
      </c>
      <c r="AZ386" s="20">
        <f t="shared" si="799"/>
        <v>0</v>
      </c>
      <c r="BA386" s="20">
        <f t="shared" si="800"/>
        <v>200000</v>
      </c>
      <c r="BB386" s="36">
        <f t="shared" si="801"/>
        <v>1</v>
      </c>
      <c r="BC386" s="36">
        <f t="shared" si="802"/>
        <v>0</v>
      </c>
      <c r="BD386" s="80">
        <f t="shared" si="803"/>
        <v>17.054028513817624</v>
      </c>
      <c r="BE386" s="36">
        <f t="shared" si="804"/>
        <v>0</v>
      </c>
      <c r="BF386" s="36">
        <f t="shared" si="805"/>
        <v>0</v>
      </c>
      <c r="BG386" s="36">
        <f t="shared" si="806"/>
        <v>17.054028513817624</v>
      </c>
      <c r="BH386" s="36">
        <f t="shared" si="807"/>
        <v>0.85036901065768711</v>
      </c>
      <c r="BI386" s="36">
        <f t="shared" si="808"/>
        <v>0</v>
      </c>
      <c r="BJ386" s="36">
        <f t="shared" si="809"/>
        <v>0</v>
      </c>
      <c r="BK386" s="36">
        <f t="shared" si="810"/>
        <v>0.85036901065768711</v>
      </c>
      <c r="BL386" s="68">
        <f ca="1">IF(OR(AT386=0,E386&gt;ProjTerm),0,VLOOKUP(D386,'Life Events'!$AE$5:$AI$1206,5,FALSE))</f>
        <v>1.7799981367353031E-16</v>
      </c>
      <c r="BM386" s="93">
        <f t="shared" ca="1" si="811"/>
        <v>1.7799981367353031E-16</v>
      </c>
      <c r="BN386" s="93">
        <f t="shared" ca="1" si="812"/>
        <v>3.2599431021949578E-18</v>
      </c>
      <c r="BO386" s="36">
        <f t="shared" ca="1" si="813"/>
        <v>4.9606779416260127E-16</v>
      </c>
      <c r="BP386" s="36">
        <f t="shared" si="814"/>
        <v>7.4848958685114295E-3</v>
      </c>
      <c r="BQ386" s="36">
        <f t="shared" si="815"/>
        <v>98.313483301332141</v>
      </c>
      <c r="BR386" s="36">
        <f t="shared" si="816"/>
        <v>154.78110000000001</v>
      </c>
      <c r="BS386" s="36">
        <f t="shared" si="817"/>
        <v>152.1706909021182</v>
      </c>
      <c r="BT386" s="36">
        <f t="shared" si="818"/>
        <v>2.7869006372806648</v>
      </c>
      <c r="BU386" s="70" cm="1">
        <f t="array" ref="BU386">IF(AND(ActInt=1,$J386=0),INDEX(Tbl_FwdNom,$B386-IVP,MATCH(ValnDt,Tbl_FwdNom_Cols)),INDEX(Tbl_FwdNom,$B386,MATCH(StartDt,Tbl_FwdNom_Cols)))</f>
        <v>12.149691384</v>
      </c>
      <c r="BV386" s="70" cm="1">
        <f t="array" ref="BV386">INDEX(Tbl_FwdReal,$B386,MATCH(StartDt,Tbl_FwdReal_Cols))</f>
        <v>4.7831506839999998</v>
      </c>
      <c r="BW386" s="70" cm="1">
        <f t="array" ref="BW386">IF(RunType&lt;&gt;"OPN",INDEX(Tbl_FwdReal,$B386,MATCH(ValnDt,Tbl_FwdReal_Cols)),IF(AND($J386=0,ActInt=1),INDEX(Tbl_FwdReal,$B386-IVP,MATCH(ValnDt,Tbl_FwdReal_Cols)),-999))*$K386</f>
        <v>4.7831506839999998</v>
      </c>
      <c r="BX386" s="70">
        <f t="shared" si="819"/>
        <v>4.7831506839999996E-2</v>
      </c>
      <c r="BY386" s="70">
        <f t="shared" si="894"/>
        <v>7.0302721877639085E-2</v>
      </c>
      <c r="BZ386" s="64">
        <f t="shared" si="907"/>
        <v>5.6778520885119033E-3</v>
      </c>
      <c r="CA386" s="70" cm="1">
        <f t="array" ref="CA386">IF($J386=1,CA385*(1+INDEX(Tbl_CPI,$B386,MATCH(IF(RunType="OPN",StartDt,ValnDt),Tbl_CPI_Cols))),0)</f>
        <v>0</v>
      </c>
      <c r="CB386" s="70">
        <f t="shared" si="895"/>
        <v>8.8842702053562075</v>
      </c>
      <c r="CC386" s="70">
        <f t="shared" si="896"/>
        <v>8.5873016058154228</v>
      </c>
      <c r="CD386" s="36">
        <f t="shared" si="820"/>
        <v>45.673314477299854</v>
      </c>
      <c r="CE386" s="36">
        <f t="shared" si="821"/>
        <v>1.5749666508369231</v>
      </c>
      <c r="CF386" s="36">
        <f t="shared" si="822"/>
        <v>0</v>
      </c>
      <c r="CG386" s="36">
        <f t="shared" si="823"/>
        <v>0.87751840868905506</v>
      </c>
      <c r="CH386" s="36">
        <f t="shared" si="824"/>
        <v>0.84826735031864342</v>
      </c>
      <c r="CI386" s="36">
        <f t="shared" si="825"/>
        <v>0</v>
      </c>
      <c r="CJ386" s="36">
        <f t="shared" si="826"/>
        <v>0</v>
      </c>
      <c r="CK386" s="36">
        <f t="shared" si="827"/>
        <v>0</v>
      </c>
      <c r="CL386" s="36">
        <f t="shared" si="828"/>
        <v>2.9251058370411635E-2</v>
      </c>
      <c r="CM386" s="36">
        <f t="shared" si="829"/>
        <v>0.87751840868905506</v>
      </c>
      <c r="CN386" s="36">
        <f t="shared" ca="1" si="830"/>
        <v>15.110011991326134</v>
      </c>
      <c r="CO386" s="20">
        <f t="shared" si="831"/>
        <v>120000</v>
      </c>
      <c r="CP386" s="20">
        <f t="shared" si="832"/>
        <v>2</v>
      </c>
      <c r="CQ386" s="64">
        <f t="shared" si="833"/>
        <v>1.4236958939999999E-2</v>
      </c>
      <c r="CR386" s="64">
        <f t="shared" si="834"/>
        <v>6.406631522999999E-2</v>
      </c>
      <c r="CS386" s="36">
        <f t="shared" si="835"/>
        <v>12.26310743635087</v>
      </c>
      <c r="CT386" s="36">
        <f t="shared" si="836"/>
        <v>10.232417108290575</v>
      </c>
      <c r="CU386" s="36">
        <f t="shared" si="837"/>
        <v>0.51022140639461222</v>
      </c>
      <c r="CV386" s="36">
        <f t="shared" si="897"/>
        <v>10.742638514685186</v>
      </c>
      <c r="CW386" s="36">
        <f t="shared" si="838"/>
        <v>0</v>
      </c>
      <c r="CX386" s="36">
        <f t="shared" si="839"/>
        <v>0</v>
      </c>
      <c r="CY386" s="36">
        <f t="shared" si="840"/>
        <v>0</v>
      </c>
      <c r="CZ386" s="36">
        <f t="shared" si="898"/>
        <v>0</v>
      </c>
      <c r="DA386" s="64">
        <f t="shared" si="841"/>
        <v>9.6011584747717205E-3</v>
      </c>
      <c r="DB386" s="70">
        <f t="shared" si="899"/>
        <v>0.99049014712970773</v>
      </c>
      <c r="DC386" s="70">
        <f>PRODUCT($DB$8:DB386)</f>
        <v>2.4159189284368453E-2</v>
      </c>
      <c r="DD386" s="36">
        <f t="shared" si="842"/>
        <v>107.72801119899891</v>
      </c>
      <c r="DE386" s="36">
        <f t="shared" si="843"/>
        <v>960.56991002929374</v>
      </c>
      <c r="DF386" s="36">
        <f t="shared" si="844"/>
        <v>38.126007109663981</v>
      </c>
      <c r="DG386" s="36">
        <f t="shared" si="845"/>
        <v>0.41750273550808453</v>
      </c>
      <c r="DH386" s="36">
        <f t="shared" ca="1" si="846"/>
        <v>1.2180370117858036E-14</v>
      </c>
      <c r="DI386" s="36">
        <f t="shared" si="847"/>
        <v>42.100901022491847</v>
      </c>
      <c r="DJ386" s="36">
        <f t="shared" ca="1" si="848"/>
        <v>932.65130422694267</v>
      </c>
      <c r="DK386" s="36">
        <f t="shared" si="849"/>
        <v>0</v>
      </c>
      <c r="DL386" s="36">
        <f t="shared" si="850"/>
        <v>0</v>
      </c>
      <c r="DM386" s="36">
        <f t="shared" ca="1" si="851"/>
        <v>932.65130422694267</v>
      </c>
      <c r="DN386" s="36">
        <f t="shared" ca="1" si="900"/>
        <v>932.65130422694665</v>
      </c>
      <c r="DO386" s="64" cm="1">
        <f t="array" ref="DO386">IFERROR(INDEX(Tbl_FwdNom,$B386,MATCH(LIDt,Tbl_FwdNom_Cols,0)),0)</f>
        <v>8.6009082980000002</v>
      </c>
      <c r="DP386" s="64">
        <f t="shared" ca="1" si="901"/>
        <v>8.5390382989999996</v>
      </c>
      <c r="DQ386" s="64">
        <f t="shared" ca="1" si="852"/>
        <v>6.8516762525456798E-3</v>
      </c>
      <c r="DR386" s="70">
        <f t="shared" ca="1" si="853"/>
        <v>0.99319494974865885</v>
      </c>
      <c r="DS386" s="70">
        <f ca="1">PRODUCT($DR$8:DR386)</f>
        <v>3.3761196011667563E-2</v>
      </c>
      <c r="DT386" s="36">
        <f t="shared" ca="1" si="854"/>
        <v>1096.447506238261</v>
      </c>
      <c r="DU386" s="36">
        <f t="shared" ca="1" si="855"/>
        <v>42.695536437127949</v>
      </c>
      <c r="DV386" s="36">
        <f t="shared" ca="1" si="856"/>
        <v>0.47621636204787149</v>
      </c>
      <c r="DW386" s="36">
        <f t="shared" ca="1" si="857"/>
        <v>1.3001671250602182E-14</v>
      </c>
      <c r="DX386" s="36">
        <f t="shared" ca="1" si="858"/>
        <v>118.9543996106591</v>
      </c>
      <c r="DY386" s="36">
        <f t="shared" ca="1" si="859"/>
        <v>1.2600242570888942</v>
      </c>
      <c r="DZ386" s="36">
        <f t="shared" ca="1" si="860"/>
        <v>45.943149191309288</v>
      </c>
      <c r="EA386" s="36">
        <f t="shared" ca="1" si="861"/>
        <v>0</v>
      </c>
      <c r="EB386" s="36">
        <f t="shared" ca="1" si="862"/>
        <v>1066.9156001510801</v>
      </c>
      <c r="EC386" s="36">
        <f t="shared" ca="1" si="863"/>
        <v>0</v>
      </c>
      <c r="ED386" s="36">
        <f t="shared" ca="1" si="864"/>
        <v>0</v>
      </c>
      <c r="EE386" s="36">
        <f t="shared" ca="1" si="902"/>
        <v>0</v>
      </c>
      <c r="EF386" s="36">
        <f t="shared" ca="1" si="865"/>
        <v>1066.9156001510801</v>
      </c>
      <c r="EG386" s="64"/>
      <c r="EH386" s="64"/>
      <c r="EI386" s="64"/>
      <c r="EJ386" s="70"/>
      <c r="EK386" s="70"/>
      <c r="EL386" s="70"/>
      <c r="EM386" s="70"/>
      <c r="EN386" s="70"/>
      <c r="EO386" s="36">
        <f t="shared" ca="1" si="866"/>
        <v>9.0130706733902937</v>
      </c>
      <c r="EP386" s="36">
        <f t="shared" ca="1" si="867"/>
        <v>0</v>
      </c>
      <c r="EQ386" s="36">
        <f t="shared" si="868"/>
        <v>26.656615802874111</v>
      </c>
      <c r="ER386" s="36">
        <f t="shared" si="869"/>
        <v>0.64575294025004726</v>
      </c>
      <c r="ES386" s="36">
        <f t="shared" si="870"/>
        <v>-0.58972144706522389</v>
      </c>
      <c r="ET386" s="36">
        <f t="shared" ca="1" si="871"/>
        <v>0</v>
      </c>
      <c r="EU386" s="36">
        <f t="shared" ca="1" si="903"/>
        <v>0.64575294025004726</v>
      </c>
      <c r="EV386" s="36">
        <f t="shared" si="872"/>
        <v>0.69496294125035474</v>
      </c>
      <c r="EW386" s="36">
        <f t="shared" si="873"/>
        <v>34.844669995039716</v>
      </c>
      <c r="EX386" s="36">
        <f t="shared" ca="1" si="904"/>
        <v>62.842001679414231</v>
      </c>
      <c r="EY386" s="36">
        <f t="shared" si="874"/>
        <v>0</v>
      </c>
      <c r="EZ386" s="36">
        <f t="shared" si="875"/>
        <v>0</v>
      </c>
      <c r="FA386" s="36">
        <f t="shared" si="876"/>
        <v>0</v>
      </c>
      <c r="FB386" s="36">
        <f t="shared" si="877"/>
        <v>0</v>
      </c>
      <c r="FC386" s="36">
        <f t="shared" si="905"/>
        <v>0</v>
      </c>
      <c r="FD386" s="36">
        <f t="shared" si="878"/>
        <v>0</v>
      </c>
      <c r="FE386" s="36">
        <f t="shared" si="879"/>
        <v>0</v>
      </c>
      <c r="FF386" s="36">
        <f t="shared" si="906"/>
        <v>0</v>
      </c>
      <c r="FG386" s="36">
        <f t="shared" ca="1" si="880"/>
        <v>62.842001679414231</v>
      </c>
      <c r="FH386" s="36">
        <f t="shared" ca="1" si="881"/>
        <v>0.60335601699592667</v>
      </c>
      <c r="FI386" s="36">
        <f t="shared" ca="1" si="882"/>
        <v>-1.1184349826612441</v>
      </c>
      <c r="FJ386" s="36">
        <f t="shared" ca="1" si="883"/>
        <v>71.027461473450344</v>
      </c>
      <c r="FK386" s="36">
        <f t="shared" si="884"/>
        <v>0</v>
      </c>
      <c r="FL386" s="36">
        <f t="shared" si="885"/>
        <v>0</v>
      </c>
      <c r="FM386" s="36">
        <f t="shared" ca="1" si="886"/>
        <v>0</v>
      </c>
      <c r="FN386" s="36">
        <f t="shared" ca="1" si="908"/>
        <v>71.027461473450344</v>
      </c>
    </row>
    <row r="387" spans="2:170" x14ac:dyDescent="0.25">
      <c r="B387" s="2">
        <v>379</v>
      </c>
      <c r="C387" s="2">
        <f t="shared" ref="C387:C450" si="914">IF(B387&lt;=0,0,ROUNDUP(B387/12,0))</f>
        <v>32</v>
      </c>
      <c r="D387" s="2">
        <f t="shared" si="911"/>
        <v>403</v>
      </c>
      <c r="E387" s="2">
        <f t="shared" si="909"/>
        <v>34</v>
      </c>
      <c r="F387" s="189">
        <f t="shared" si="913"/>
        <v>57253</v>
      </c>
      <c r="G387" s="2">
        <f t="shared" si="912"/>
        <v>9</v>
      </c>
      <c r="H387" s="187">
        <f t="shared" si="763"/>
        <v>66.166666666666671</v>
      </c>
      <c r="I387" s="186">
        <f t="shared" si="910"/>
        <v>66</v>
      </c>
      <c r="J387" s="2">
        <f t="shared" si="764"/>
        <v>0</v>
      </c>
      <c r="K387" s="2">
        <f t="shared" si="765"/>
        <v>1</v>
      </c>
      <c r="L387">
        <f t="shared" si="766"/>
        <v>2</v>
      </c>
      <c r="M387" s="190">
        <f t="shared" si="887"/>
        <v>1.193873736E-2</v>
      </c>
      <c r="N387">
        <f t="shared" si="767"/>
        <v>1</v>
      </c>
      <c r="O387">
        <f t="shared" si="768"/>
        <v>100</v>
      </c>
      <c r="P387" s="58">
        <f t="shared" si="769"/>
        <v>5.3724318120000003E-2</v>
      </c>
      <c r="Q387" s="106">
        <f t="shared" si="770"/>
        <v>5.3724318120000003E-2</v>
      </c>
      <c r="R387" s="59">
        <f t="shared" si="771"/>
        <v>5.3724318120000003E-2</v>
      </c>
      <c r="S387" s="32">
        <f t="shared" si="888"/>
        <v>4.5912058687855861E-3</v>
      </c>
      <c r="T387">
        <f t="shared" si="772"/>
        <v>1</v>
      </c>
      <c r="U387" s="32">
        <f t="shared" si="889"/>
        <v>6.0971823000000004E-4</v>
      </c>
      <c r="V387">
        <f t="shared" si="773"/>
        <v>1</v>
      </c>
      <c r="W387">
        <f t="shared" si="774"/>
        <v>100</v>
      </c>
      <c r="X387" s="58">
        <f t="shared" si="775"/>
        <v>2.7437320350000003E-3</v>
      </c>
      <c r="Y387" s="58">
        <f t="shared" si="776"/>
        <v>2.7437320350000003E-3</v>
      </c>
      <c r="Z387" s="32">
        <f t="shared" si="777"/>
        <v>2.7437320350000003E-3</v>
      </c>
      <c r="AA387" s="32">
        <f t="shared" si="778"/>
        <v>2.2893237156262902E-4</v>
      </c>
      <c r="AB387" s="59">
        <f t="shared" si="779"/>
        <v>4.9056245199999996E-3</v>
      </c>
      <c r="AC387" s="59">
        <f t="shared" si="780"/>
        <v>4.9056245199999996E-3</v>
      </c>
      <c r="AD387">
        <f t="shared" si="781"/>
        <v>1</v>
      </c>
      <c r="AE387" s="59">
        <f t="shared" si="782"/>
        <v>4.9056245199999996E-3</v>
      </c>
      <c r="AF387" s="59">
        <f t="shared" si="783"/>
        <v>4.1758461800000006E-3</v>
      </c>
      <c r="AG387" s="59">
        <f t="shared" si="784"/>
        <v>4.1758461800000006E-3</v>
      </c>
      <c r="AH387">
        <f t="shared" si="785"/>
        <v>1</v>
      </c>
      <c r="AI387" s="59">
        <f t="shared" si="786"/>
        <v>4.1758461800000006E-3</v>
      </c>
      <c r="AJ387" s="59">
        <f t="shared" si="787"/>
        <v>0</v>
      </c>
      <c r="AK387" s="59">
        <f t="shared" si="788"/>
        <v>0</v>
      </c>
      <c r="AL387" s="59">
        <f t="shared" si="789"/>
        <v>0</v>
      </c>
      <c r="AM387" s="12">
        <f t="shared" si="890"/>
        <v>1.8314306261994318E-2</v>
      </c>
      <c r="AN387" s="12">
        <f t="shared" si="891"/>
        <v>0</v>
      </c>
      <c r="AO387" s="66">
        <f t="shared" si="790"/>
        <v>8.4084750392804917E-5</v>
      </c>
      <c r="AP387" s="66">
        <f t="shared" si="791"/>
        <v>4.1927375660826668E-6</v>
      </c>
      <c r="AQ387" s="59">
        <f t="shared" si="792"/>
        <v>8.9843109865628856E-5</v>
      </c>
      <c r="AR387" s="59">
        <f t="shared" si="793"/>
        <v>7.6477725843499054E-5</v>
      </c>
      <c r="AS387" s="59">
        <f t="shared" si="794"/>
        <v>0</v>
      </c>
      <c r="AT387" s="12">
        <f t="shared" si="795"/>
        <v>1.8059707938326303E-2</v>
      </c>
      <c r="AU387" s="59">
        <f t="shared" si="892"/>
        <v>1.2603850255143989E-18</v>
      </c>
      <c r="AV387" s="59">
        <f t="shared" si="893"/>
        <v>0</v>
      </c>
      <c r="AW387" s="70">
        <f t="shared" si="796"/>
        <v>0</v>
      </c>
      <c r="AX387" s="20">
        <f t="shared" si="797"/>
        <v>200000</v>
      </c>
      <c r="AY387" s="20">
        <f t="shared" si="798"/>
        <v>0</v>
      </c>
      <c r="AZ387" s="20">
        <f t="shared" si="799"/>
        <v>0</v>
      </c>
      <c r="BA387" s="20">
        <f t="shared" si="800"/>
        <v>200000</v>
      </c>
      <c r="BB387" s="36">
        <f t="shared" si="801"/>
        <v>1</v>
      </c>
      <c r="BC387" s="36">
        <f t="shared" si="802"/>
        <v>0</v>
      </c>
      <c r="BD387" s="80">
        <f t="shared" si="803"/>
        <v>16.816950078560982</v>
      </c>
      <c r="BE387" s="36">
        <f t="shared" si="804"/>
        <v>0</v>
      </c>
      <c r="BF387" s="36">
        <f t="shared" si="805"/>
        <v>0</v>
      </c>
      <c r="BG387" s="36">
        <f t="shared" si="806"/>
        <v>16.816950078560982</v>
      </c>
      <c r="BH387" s="36">
        <f t="shared" si="807"/>
        <v>0.83854751321653331</v>
      </c>
      <c r="BI387" s="36">
        <f t="shared" si="808"/>
        <v>0</v>
      </c>
      <c r="BJ387" s="36">
        <f t="shared" si="809"/>
        <v>0</v>
      </c>
      <c r="BK387" s="36">
        <f t="shared" si="810"/>
        <v>0.83854751321653331</v>
      </c>
      <c r="BL387" s="68">
        <f ca="1">IF(OR(AT387=0,E387&gt;ProjTerm),0,VLOOKUP(D387,'Life Events'!$AE$5:$AI$1206,5,FALSE))</f>
        <v>1.7552532987238604E-16</v>
      </c>
      <c r="BM387" s="93">
        <f t="shared" ca="1" si="811"/>
        <v>1.7552532987238604E-16</v>
      </c>
      <c r="BN387" s="93">
        <f t="shared" ca="1" si="812"/>
        <v>3.1699361932736733E-18</v>
      </c>
      <c r="BO387" s="36">
        <f t="shared" ca="1" si="813"/>
        <v>4.823713806460853E-16</v>
      </c>
      <c r="BP387" s="36">
        <f t="shared" si="814"/>
        <v>7.3808437731881556E-3</v>
      </c>
      <c r="BQ387" s="36">
        <f t="shared" si="815"/>
        <v>98.313483301332141</v>
      </c>
      <c r="BR387" s="36">
        <f t="shared" si="816"/>
        <v>154.78110000000001</v>
      </c>
      <c r="BS387" s="36">
        <f t="shared" si="817"/>
        <v>152.1706909021182</v>
      </c>
      <c r="BT387" s="36">
        <f t="shared" si="818"/>
        <v>2.7481582344655822</v>
      </c>
      <c r="BU387" s="70" cm="1">
        <f t="array" ref="BU387">IF(AND(ActInt=1,$J387=0),INDEX(Tbl_FwdNom,$B387-IVP,MATCH(ValnDt,Tbl_FwdNom_Cols)),INDEX(Tbl_FwdNom,$B387,MATCH(StartDt,Tbl_FwdNom_Cols)))</f>
        <v>12.143602060999999</v>
      </c>
      <c r="BV387" s="70" cm="1">
        <f t="array" ref="BV387">INDEX(Tbl_FwdReal,$B387,MATCH(StartDt,Tbl_FwdReal_Cols))</f>
        <v>4.779724785</v>
      </c>
      <c r="BW387" s="70" cm="1">
        <f t="array" ref="BW387">IF(RunType&lt;&gt;"OPN",INDEX(Tbl_FwdReal,$B387,MATCH(ValnDt,Tbl_FwdReal_Cols)),IF(AND($J387=0,ActInt=1),INDEX(Tbl_FwdReal,$B387-IVP,MATCH(ValnDt,Tbl_FwdReal_Cols)),-999))*$K387</f>
        <v>4.779724785</v>
      </c>
      <c r="BX387" s="70">
        <f t="shared" si="819"/>
        <v>4.7797247850000002E-2</v>
      </c>
      <c r="BY387" s="70">
        <f t="shared" si="894"/>
        <v>7.0279601240699208E-2</v>
      </c>
      <c r="BZ387" s="64">
        <f t="shared" si="907"/>
        <v>5.6760416861649787E-3</v>
      </c>
      <c r="CA387" s="70" cm="1">
        <f t="array" ref="CA387">IF($J387=1,CA386*(1+INDEX(Tbl_CPI,$B387,MATCH(IF(RunType="OPN",StartDt,ValnDt),Tbl_CPI_Cols))),0)</f>
        <v>0</v>
      </c>
      <c r="CB387" s="70">
        <f t="shared" si="895"/>
        <v>8.9346976933929625</v>
      </c>
      <c r="CC387" s="70">
        <f t="shared" si="896"/>
        <v>8.5873016058154228</v>
      </c>
      <c r="CD387" s="36">
        <f t="shared" si="820"/>
        <v>45.673314477299854</v>
      </c>
      <c r="CE387" s="36">
        <f t="shared" si="821"/>
        <v>1.5749666508369231</v>
      </c>
      <c r="CF387" s="36">
        <f t="shared" si="822"/>
        <v>0</v>
      </c>
      <c r="CG387" s="36">
        <f t="shared" si="823"/>
        <v>0.86531949093350324</v>
      </c>
      <c r="CH387" s="36">
        <f t="shared" si="824"/>
        <v>0.83647506933764848</v>
      </c>
      <c r="CI387" s="36">
        <f t="shared" si="825"/>
        <v>0</v>
      </c>
      <c r="CJ387" s="36">
        <f t="shared" si="826"/>
        <v>0</v>
      </c>
      <c r="CK387" s="36">
        <f t="shared" si="827"/>
        <v>0</v>
      </c>
      <c r="CL387" s="36">
        <f t="shared" si="828"/>
        <v>2.8844421595854878E-2</v>
      </c>
      <c r="CM387" s="36">
        <f t="shared" si="829"/>
        <v>0.86531949093350324</v>
      </c>
      <c r="CN387" s="36">
        <f t="shared" ca="1" si="830"/>
        <v>14.899958513538746</v>
      </c>
      <c r="CO387" s="20">
        <f t="shared" si="831"/>
        <v>120000</v>
      </c>
      <c r="CP387" s="20">
        <f t="shared" si="832"/>
        <v>2</v>
      </c>
      <c r="CQ387" s="64">
        <f t="shared" si="833"/>
        <v>1.4236958939999999E-2</v>
      </c>
      <c r="CR387" s="64">
        <f t="shared" si="834"/>
        <v>6.406631522999999E-2</v>
      </c>
      <c r="CS387" s="36">
        <f t="shared" si="835"/>
        <v>12.092630512377246</v>
      </c>
      <c r="CT387" s="36">
        <f t="shared" si="836"/>
        <v>10.09017004713659</v>
      </c>
      <c r="CU387" s="36">
        <f t="shared" si="837"/>
        <v>0.50312850792992003</v>
      </c>
      <c r="CV387" s="36">
        <f t="shared" si="897"/>
        <v>10.593298555066511</v>
      </c>
      <c r="CW387" s="36">
        <f t="shared" si="838"/>
        <v>0</v>
      </c>
      <c r="CX387" s="36">
        <f t="shared" si="839"/>
        <v>0</v>
      </c>
      <c r="CY387" s="36">
        <f t="shared" si="840"/>
        <v>0</v>
      </c>
      <c r="CZ387" s="36">
        <f t="shared" si="898"/>
        <v>0</v>
      </c>
      <c r="DA387" s="64">
        <f t="shared" si="841"/>
        <v>9.5965902198518194E-3</v>
      </c>
      <c r="DB387" s="70">
        <f t="shared" si="899"/>
        <v>0.99049462893118323</v>
      </c>
      <c r="DC387" s="70">
        <f>PRODUCT($DB$8:DB387)</f>
        <v>2.3929547225498751E-2</v>
      </c>
      <c r="DD387" s="36">
        <f t="shared" si="842"/>
        <v>106.01367454320973</v>
      </c>
      <c r="DE387" s="36">
        <f t="shared" si="843"/>
        <v>952.97115575480382</v>
      </c>
      <c r="DF387" s="36">
        <f t="shared" si="844"/>
        <v>37.653339263398053</v>
      </c>
      <c r="DG387" s="36">
        <f t="shared" si="845"/>
        <v>0.41412849440323463</v>
      </c>
      <c r="DH387" s="36">
        <f t="shared" ca="1" si="846"/>
        <v>1.1814888757959162E-14</v>
      </c>
      <c r="DI387" s="36">
        <f t="shared" si="847"/>
        <v>41.631302509994001</v>
      </c>
      <c r="DJ387" s="36">
        <f t="shared" ca="1" si="848"/>
        <v>925.82799449058291</v>
      </c>
      <c r="DK387" s="36">
        <f t="shared" si="849"/>
        <v>0</v>
      </c>
      <c r="DL387" s="36">
        <f t="shared" si="850"/>
        <v>0</v>
      </c>
      <c r="DM387" s="36">
        <f t="shared" ca="1" si="851"/>
        <v>925.82799449058291</v>
      </c>
      <c r="DN387" s="36">
        <f t="shared" ca="1" si="900"/>
        <v>925.82799449058689</v>
      </c>
      <c r="DO387" s="64" cm="1">
        <f t="array" ref="DO387">IFERROR(INDEX(Tbl_FwdNom,$B387,MATCH(LIDt,Tbl_FwdNom_Cols,0)),0)</f>
        <v>8.5991892110000006</v>
      </c>
      <c r="DP387" s="64">
        <f t="shared" ca="1" si="901"/>
        <v>8.5373201909999992</v>
      </c>
      <c r="DQ387" s="64">
        <f t="shared" ca="1" si="852"/>
        <v>6.850348087968694E-3</v>
      </c>
      <c r="DR387" s="70">
        <f t="shared" ca="1" si="853"/>
        <v>0.99319625990001625</v>
      </c>
      <c r="DS387" s="70">
        <f ca="1">PRODUCT($DR$8:DR387)</f>
        <v>3.3531493608539568E-2</v>
      </c>
      <c r="DT387" s="36">
        <f t="shared" ca="1" si="854"/>
        <v>1087.1416032376173</v>
      </c>
      <c r="DU387" s="36">
        <f t="shared" ca="1" si="855"/>
        <v>42.149468210308292</v>
      </c>
      <c r="DV387" s="36">
        <f t="shared" ca="1" si="856"/>
        <v>0.4720977661198974</v>
      </c>
      <c r="DW387" s="36">
        <f t="shared" ca="1" si="857"/>
        <v>1.2608365843748057E-14</v>
      </c>
      <c r="DX387" s="36">
        <f t="shared" ca="1" si="858"/>
        <v>117.02112042012186</v>
      </c>
      <c r="DY387" s="36">
        <f t="shared" ca="1" si="859"/>
        <v>1.2396138459250545</v>
      </c>
      <c r="DZ387" s="36">
        <f t="shared" ca="1" si="860"/>
        <v>45.41567054079772</v>
      </c>
      <c r="EA387" s="36">
        <f t="shared" ca="1" si="861"/>
        <v>0</v>
      </c>
      <c r="EB387" s="36">
        <f t="shared" ca="1" si="862"/>
        <v>1058.4531376484065</v>
      </c>
      <c r="EC387" s="36">
        <f t="shared" ca="1" si="863"/>
        <v>0</v>
      </c>
      <c r="ED387" s="36">
        <f t="shared" ca="1" si="864"/>
        <v>0</v>
      </c>
      <c r="EE387" s="36">
        <f t="shared" ca="1" si="902"/>
        <v>0</v>
      </c>
      <c r="EF387" s="36">
        <f t="shared" ca="1" si="865"/>
        <v>1058.4531376484065</v>
      </c>
      <c r="EG387" s="64"/>
      <c r="EH387" s="64"/>
      <c r="EI387" s="64"/>
      <c r="EJ387" s="70"/>
      <c r="EK387" s="70"/>
      <c r="EL387" s="70"/>
      <c r="EM387" s="70"/>
      <c r="EN387" s="70"/>
      <c r="EO387" s="36">
        <f t="shared" ca="1" si="866"/>
        <v>8.9419682681125821</v>
      </c>
      <c r="EP387" s="36">
        <f t="shared" ca="1" si="867"/>
        <v>0</v>
      </c>
      <c r="EQ387" s="36">
        <f t="shared" si="868"/>
        <v>26.441178055744651</v>
      </c>
      <c r="ER387" s="36">
        <f t="shared" si="869"/>
        <v>0.63547670917761667</v>
      </c>
      <c r="ES387" s="36">
        <f t="shared" si="870"/>
        <v>-0.58033687677420243</v>
      </c>
      <c r="ET387" s="36">
        <f t="shared" ca="1" si="871"/>
        <v>0</v>
      </c>
      <c r="EU387" s="36">
        <f t="shared" ca="1" si="903"/>
        <v>0.63547670917761667</v>
      </c>
      <c r="EV387" s="36">
        <f t="shared" si="872"/>
        <v>0.68721124103667175</v>
      </c>
      <c r="EW387" s="36">
        <f t="shared" si="873"/>
        <v>34.563056707789976</v>
      </c>
      <c r="EX387" s="36">
        <f t="shared" ca="1" si="904"/>
        <v>62.326922713748914</v>
      </c>
      <c r="EY387" s="36">
        <f t="shared" si="874"/>
        <v>0</v>
      </c>
      <c r="EZ387" s="36">
        <f t="shared" si="875"/>
        <v>0</v>
      </c>
      <c r="FA387" s="36">
        <f t="shared" si="876"/>
        <v>0</v>
      </c>
      <c r="FB387" s="36">
        <f t="shared" si="877"/>
        <v>0</v>
      </c>
      <c r="FC387" s="36">
        <f t="shared" si="905"/>
        <v>0</v>
      </c>
      <c r="FD387" s="36">
        <f t="shared" si="878"/>
        <v>0</v>
      </c>
      <c r="FE387" s="36">
        <f t="shared" si="879"/>
        <v>0</v>
      </c>
      <c r="FF387" s="36">
        <f t="shared" si="906"/>
        <v>0</v>
      </c>
      <c r="FG387" s="36">
        <f t="shared" ca="1" si="880"/>
        <v>62.326922713748914</v>
      </c>
      <c r="FH387" s="36">
        <f t="shared" ca="1" si="881"/>
        <v>0.59812593694822302</v>
      </c>
      <c r="FI387" s="36">
        <f t="shared" ca="1" si="882"/>
        <v>-1.1028885090943148</v>
      </c>
      <c r="FJ387" s="36">
        <f t="shared" ca="1" si="883"/>
        <v>70.411135799253955</v>
      </c>
      <c r="FK387" s="36">
        <f t="shared" si="884"/>
        <v>0</v>
      </c>
      <c r="FL387" s="36">
        <f t="shared" si="885"/>
        <v>0</v>
      </c>
      <c r="FM387" s="36">
        <f t="shared" ca="1" si="886"/>
        <v>0</v>
      </c>
      <c r="FN387" s="36">
        <f t="shared" ca="1" si="908"/>
        <v>70.411135799253955</v>
      </c>
    </row>
    <row r="388" spans="2:170" x14ac:dyDescent="0.25">
      <c r="B388" s="2">
        <v>380</v>
      </c>
      <c r="C388" s="2">
        <f t="shared" si="914"/>
        <v>32</v>
      </c>
      <c r="D388" s="2">
        <f t="shared" si="911"/>
        <v>404</v>
      </c>
      <c r="E388" s="2">
        <f t="shared" si="909"/>
        <v>34</v>
      </c>
      <c r="F388" s="189">
        <f t="shared" si="913"/>
        <v>57284</v>
      </c>
      <c r="G388" s="2">
        <f t="shared" si="912"/>
        <v>10</v>
      </c>
      <c r="H388" s="187">
        <f t="shared" si="763"/>
        <v>66.25</v>
      </c>
      <c r="I388" s="186">
        <f t="shared" si="910"/>
        <v>66</v>
      </c>
      <c r="J388" s="2">
        <f t="shared" si="764"/>
        <v>0</v>
      </c>
      <c r="K388" s="2">
        <f t="shared" si="765"/>
        <v>1</v>
      </c>
      <c r="L388">
        <f t="shared" si="766"/>
        <v>2</v>
      </c>
      <c r="M388" s="190">
        <f t="shared" si="887"/>
        <v>1.193873736E-2</v>
      </c>
      <c r="N388">
        <f t="shared" si="767"/>
        <v>1</v>
      </c>
      <c r="O388">
        <f t="shared" si="768"/>
        <v>100</v>
      </c>
      <c r="P388" s="58">
        <f t="shared" si="769"/>
        <v>5.3724318120000003E-2</v>
      </c>
      <c r="Q388" s="106">
        <f t="shared" si="770"/>
        <v>5.3724318120000003E-2</v>
      </c>
      <c r="R388" s="59">
        <f t="shared" si="771"/>
        <v>5.3724318120000003E-2</v>
      </c>
      <c r="S388" s="32">
        <f t="shared" si="888"/>
        <v>4.5912058687855861E-3</v>
      </c>
      <c r="T388">
        <f t="shared" si="772"/>
        <v>1</v>
      </c>
      <c r="U388" s="32">
        <f t="shared" si="889"/>
        <v>6.0971823000000004E-4</v>
      </c>
      <c r="V388">
        <f t="shared" si="773"/>
        <v>1</v>
      </c>
      <c r="W388">
        <f t="shared" si="774"/>
        <v>100</v>
      </c>
      <c r="X388" s="58">
        <f t="shared" si="775"/>
        <v>2.7437320350000003E-3</v>
      </c>
      <c r="Y388" s="58">
        <f t="shared" si="776"/>
        <v>2.7437320350000003E-3</v>
      </c>
      <c r="Z388" s="32">
        <f t="shared" si="777"/>
        <v>2.7437320350000003E-3</v>
      </c>
      <c r="AA388" s="32">
        <f t="shared" si="778"/>
        <v>2.2893237156262902E-4</v>
      </c>
      <c r="AB388" s="59">
        <f t="shared" si="779"/>
        <v>4.9056245199999996E-3</v>
      </c>
      <c r="AC388" s="59">
        <f t="shared" si="780"/>
        <v>4.9056245199999996E-3</v>
      </c>
      <c r="AD388">
        <f t="shared" si="781"/>
        <v>1</v>
      </c>
      <c r="AE388" s="59">
        <f t="shared" si="782"/>
        <v>4.9056245199999996E-3</v>
      </c>
      <c r="AF388" s="59">
        <f t="shared" si="783"/>
        <v>4.1758461800000006E-3</v>
      </c>
      <c r="AG388" s="59">
        <f t="shared" si="784"/>
        <v>4.1758461800000006E-3</v>
      </c>
      <c r="AH388">
        <f t="shared" si="785"/>
        <v>1</v>
      </c>
      <c r="AI388" s="59">
        <f t="shared" si="786"/>
        <v>4.1758461800000006E-3</v>
      </c>
      <c r="AJ388" s="59">
        <f t="shared" si="787"/>
        <v>0</v>
      </c>
      <c r="AK388" s="59">
        <f t="shared" si="788"/>
        <v>0</v>
      </c>
      <c r="AL388" s="59">
        <f t="shared" si="789"/>
        <v>0</v>
      </c>
      <c r="AM388" s="12">
        <f t="shared" si="890"/>
        <v>1.8059707938326303E-2</v>
      </c>
      <c r="AN388" s="12">
        <f t="shared" si="891"/>
        <v>0</v>
      </c>
      <c r="AO388" s="66">
        <f t="shared" si="790"/>
        <v>8.2915837074997359E-5</v>
      </c>
      <c r="AP388" s="66">
        <f t="shared" si="791"/>
        <v>4.1344517680494781E-6</v>
      </c>
      <c r="AQ388" s="59">
        <f t="shared" si="792"/>
        <v>8.8594146086292151E-5</v>
      </c>
      <c r="AR388" s="59">
        <f t="shared" si="793"/>
        <v>7.5414562406175579E-5</v>
      </c>
      <c r="AS388" s="59">
        <f t="shared" si="794"/>
        <v>0</v>
      </c>
      <c r="AT388" s="12">
        <f t="shared" si="795"/>
        <v>1.7808648940990785E-2</v>
      </c>
      <c r="AU388" s="59">
        <f t="shared" si="892"/>
        <v>0</v>
      </c>
      <c r="AV388" s="59">
        <f t="shared" si="893"/>
        <v>-3.6320772778264399E-18</v>
      </c>
      <c r="AW388" s="70">
        <f t="shared" si="796"/>
        <v>0</v>
      </c>
      <c r="AX388" s="20">
        <f t="shared" si="797"/>
        <v>200000</v>
      </c>
      <c r="AY388" s="20">
        <f t="shared" si="798"/>
        <v>0</v>
      </c>
      <c r="AZ388" s="20">
        <f t="shared" si="799"/>
        <v>0</v>
      </c>
      <c r="BA388" s="20">
        <f t="shared" si="800"/>
        <v>200000</v>
      </c>
      <c r="BB388" s="36">
        <f t="shared" si="801"/>
        <v>1</v>
      </c>
      <c r="BC388" s="36">
        <f t="shared" si="802"/>
        <v>0</v>
      </c>
      <c r="BD388" s="80">
        <f t="shared" si="803"/>
        <v>16.583167414999473</v>
      </c>
      <c r="BE388" s="36">
        <f t="shared" si="804"/>
        <v>0</v>
      </c>
      <c r="BF388" s="36">
        <f t="shared" si="805"/>
        <v>0</v>
      </c>
      <c r="BG388" s="36">
        <f t="shared" si="806"/>
        <v>16.583167414999473</v>
      </c>
      <c r="BH388" s="36">
        <f t="shared" si="807"/>
        <v>0.8268903536098956</v>
      </c>
      <c r="BI388" s="36">
        <f t="shared" si="808"/>
        <v>0</v>
      </c>
      <c r="BJ388" s="36">
        <f t="shared" si="809"/>
        <v>0</v>
      </c>
      <c r="BK388" s="36">
        <f t="shared" si="810"/>
        <v>0.8268903536098956</v>
      </c>
      <c r="BL388" s="68">
        <f ca="1">IF(OR(AT388=0,E388&gt;ProjTerm),0,VLOOKUP(D388,'Life Events'!$AE$5:$AI$1206,5,FALSE))</f>
        <v>1.7308524537737448E-16</v>
      </c>
      <c r="BM388" s="93">
        <f t="shared" ca="1" si="811"/>
        <v>1.7308524537737448E-16</v>
      </c>
      <c r="BN388" s="93">
        <f t="shared" ca="1" si="812"/>
        <v>3.0824143717909103E-18</v>
      </c>
      <c r="BO388" s="36">
        <f t="shared" ca="1" si="813"/>
        <v>4.6905312460204149E-16</v>
      </c>
      <c r="BP388" s="36">
        <f t="shared" si="814"/>
        <v>7.2782381694034906E-3</v>
      </c>
      <c r="BQ388" s="36">
        <f t="shared" si="815"/>
        <v>98.313483301332141</v>
      </c>
      <c r="BR388" s="36">
        <f t="shared" si="816"/>
        <v>154.78110000000001</v>
      </c>
      <c r="BS388" s="36">
        <f t="shared" si="817"/>
        <v>152.1706909021182</v>
      </c>
      <c r="BT388" s="36">
        <f t="shared" si="818"/>
        <v>2.7099544133838434</v>
      </c>
      <c r="BU388" s="70" cm="1">
        <f t="array" ref="BU388">IF(AND(ActInt=1,$J388=0),INDEX(Tbl_FwdNom,$B388-IVP,MATCH(ValnDt,Tbl_FwdNom_Cols)),INDEX(Tbl_FwdNom,$B388,MATCH(StartDt,Tbl_FwdNom_Cols)))</f>
        <v>12.137513069000001</v>
      </c>
      <c r="BV388" s="70" cm="1">
        <f t="array" ref="BV388">INDEX(Tbl_FwdReal,$B388,MATCH(StartDt,Tbl_FwdReal_Cols))</f>
        <v>4.7762989979999997</v>
      </c>
      <c r="BW388" s="70" cm="1">
        <f t="array" ref="BW388">IF(RunType&lt;&gt;"OPN",INDEX(Tbl_FwdReal,$B388,MATCH(ValnDt,Tbl_FwdReal_Cols)),IF(AND($J388=0,ActInt=1),INDEX(Tbl_FwdReal,$B388-IVP,MATCH(ValnDt,Tbl_FwdReal_Cols)),-999))*$K388</f>
        <v>4.7762989979999997</v>
      </c>
      <c r="BX388" s="70">
        <f t="shared" si="819"/>
        <v>4.7762989979999997E-2</v>
      </c>
      <c r="BY388" s="70">
        <f t="shared" si="894"/>
        <v>7.0256481106862667E-2</v>
      </c>
      <c r="BZ388" s="64">
        <f t="shared" si="907"/>
        <v>5.6742312873632184E-3</v>
      </c>
      <c r="CA388" s="70" cm="1">
        <f t="array" ref="CA388">IF($J388=1,CA387*(1+INDEX(Tbl_CPI,$B388,MATCH(IF(RunType="OPN",StartDt,ValnDt),Tbl_CPI_Cols))),0)</f>
        <v>0</v>
      </c>
      <c r="CB388" s="70">
        <f t="shared" si="895"/>
        <v>8.9853952345879442</v>
      </c>
      <c r="CC388" s="70">
        <f t="shared" si="896"/>
        <v>8.5873016058154228</v>
      </c>
      <c r="CD388" s="36">
        <f t="shared" si="820"/>
        <v>45.673314477299854</v>
      </c>
      <c r="CE388" s="36">
        <f t="shared" si="821"/>
        <v>1.5749666508369231</v>
      </c>
      <c r="CF388" s="36">
        <f t="shared" si="822"/>
        <v>0</v>
      </c>
      <c r="CG388" s="36">
        <f t="shared" si="823"/>
        <v>0.85329015776208461</v>
      </c>
      <c r="CH388" s="36">
        <f t="shared" si="824"/>
        <v>0.82484672003536585</v>
      </c>
      <c r="CI388" s="36">
        <f t="shared" si="825"/>
        <v>0</v>
      </c>
      <c r="CJ388" s="36">
        <f t="shared" si="826"/>
        <v>0</v>
      </c>
      <c r="CK388" s="36">
        <f t="shared" si="827"/>
        <v>0</v>
      </c>
      <c r="CL388" s="36">
        <f t="shared" si="828"/>
        <v>2.844343772671877E-2</v>
      </c>
      <c r="CM388" s="36">
        <f t="shared" si="829"/>
        <v>0.85329015776208461</v>
      </c>
      <c r="CN388" s="36">
        <f t="shared" ca="1" si="830"/>
        <v>14.69282511705612</v>
      </c>
      <c r="CO388" s="20">
        <f t="shared" si="831"/>
        <v>120000</v>
      </c>
      <c r="CP388" s="20">
        <f t="shared" si="832"/>
        <v>2</v>
      </c>
      <c r="CQ388" s="64">
        <f t="shared" si="833"/>
        <v>1.4236958939999999E-2</v>
      </c>
      <c r="CR388" s="64">
        <f t="shared" si="834"/>
        <v>6.406631522999999E-2</v>
      </c>
      <c r="CS388" s="36">
        <f t="shared" si="835"/>
        <v>11.924523491934055</v>
      </c>
      <c r="CT388" s="36">
        <f t="shared" si="836"/>
        <v>9.9499004489996832</v>
      </c>
      <c r="CU388" s="36">
        <f t="shared" si="837"/>
        <v>0.49613421216593739</v>
      </c>
      <c r="CV388" s="36">
        <f t="shared" si="897"/>
        <v>10.446034661165621</v>
      </c>
      <c r="CW388" s="36">
        <f t="shared" si="838"/>
        <v>0</v>
      </c>
      <c r="CX388" s="36">
        <f t="shared" si="839"/>
        <v>0</v>
      </c>
      <c r="CY388" s="36">
        <f t="shared" si="840"/>
        <v>0</v>
      </c>
      <c r="CZ388" s="36">
        <f t="shared" si="898"/>
        <v>0</v>
      </c>
      <c r="DA388" s="64">
        <f t="shared" si="841"/>
        <v>9.5920219858811606E-3</v>
      </c>
      <c r="DB388" s="70">
        <f t="shared" si="899"/>
        <v>0.99049911075266472</v>
      </c>
      <c r="DC388" s="70">
        <f>PRODUCT($DB$8:DB388)</f>
        <v>2.3702195247570407E-2</v>
      </c>
      <c r="DD388" s="36">
        <f t="shared" si="842"/>
        <v>104.3206056268484</v>
      </c>
      <c r="DE388" s="36">
        <f t="shared" si="843"/>
        <v>945.52890861771505</v>
      </c>
      <c r="DF388" s="36">
        <f t="shared" si="844"/>
        <v>37.187620567844512</v>
      </c>
      <c r="DG388" s="36">
        <f t="shared" si="845"/>
        <v>0.41082258585712683</v>
      </c>
      <c r="DH388" s="36">
        <f t="shared" ca="1" si="846"/>
        <v>1.1459164306084206E-14</v>
      </c>
      <c r="DI388" s="36">
        <f t="shared" si="847"/>
        <v>41.169155943255063</v>
      </c>
      <c r="DJ388" s="36">
        <f t="shared" ca="1" si="848"/>
        <v>919.15425691610915</v>
      </c>
      <c r="DK388" s="36">
        <f t="shared" si="849"/>
        <v>0</v>
      </c>
      <c r="DL388" s="36">
        <f t="shared" si="850"/>
        <v>0</v>
      </c>
      <c r="DM388" s="36">
        <f t="shared" ca="1" si="851"/>
        <v>919.15425691610915</v>
      </c>
      <c r="DN388" s="36">
        <f t="shared" ca="1" si="900"/>
        <v>919.15425691611301</v>
      </c>
      <c r="DO388" s="64" cm="1">
        <f t="array" ref="DO388">IFERROR(INDEX(Tbl_FwdNom,$B388,MATCH(LIDt,Tbl_FwdNom_Cols,0)),0)</f>
        <v>8.5974701509999996</v>
      </c>
      <c r="DP388" s="64">
        <f t="shared" ca="1" si="901"/>
        <v>8.5356021099999992</v>
      </c>
      <c r="DQ388" s="64">
        <f t="shared" ca="1" si="852"/>
        <v>6.8490199249919836E-3</v>
      </c>
      <c r="DR388" s="70">
        <f t="shared" ca="1" si="853"/>
        <v>0.99319757005325171</v>
      </c>
      <c r="DS388" s="70">
        <f ca="1">PRODUCT($DR$8:DR388)</f>
        <v>3.3303397972257641E-2</v>
      </c>
      <c r="DT388" s="36">
        <f t="shared" ca="1" si="854"/>
        <v>1078.0042903244801</v>
      </c>
      <c r="DU388" s="36">
        <f t="shared" ca="1" si="855"/>
        <v>41.611260404298612</v>
      </c>
      <c r="DV388" s="36">
        <f t="shared" ca="1" si="856"/>
        <v>0.4680529349571933</v>
      </c>
      <c r="DW388" s="36">
        <f t="shared" ca="1" si="857"/>
        <v>1.2225667668031435E-14</v>
      </c>
      <c r="DX388" s="36">
        <f t="shared" ca="1" si="858"/>
        <v>115.11264599214032</v>
      </c>
      <c r="DY388" s="36">
        <f t="shared" ca="1" si="859"/>
        <v>1.2194657384566467</v>
      </c>
      <c r="DZ388" s="36">
        <f t="shared" ca="1" si="860"/>
        <v>44.89622726158256</v>
      </c>
      <c r="EA388" s="36">
        <f t="shared" ca="1" si="861"/>
        <v>0</v>
      </c>
      <c r="EB388" s="36">
        <f t="shared" ca="1" si="862"/>
        <v>1050.1505448017206</v>
      </c>
      <c r="EC388" s="36">
        <f t="shared" ca="1" si="863"/>
        <v>0</v>
      </c>
      <c r="ED388" s="36">
        <f t="shared" ca="1" si="864"/>
        <v>0</v>
      </c>
      <c r="EE388" s="36">
        <f t="shared" ca="1" si="902"/>
        <v>0</v>
      </c>
      <c r="EF388" s="36">
        <f t="shared" ca="1" si="865"/>
        <v>1050.1505448017206</v>
      </c>
      <c r="EG388" s="64"/>
      <c r="EH388" s="64"/>
      <c r="EI388" s="64"/>
      <c r="EJ388" s="70"/>
      <c r="EK388" s="70"/>
      <c r="EL388" s="70"/>
      <c r="EM388" s="70"/>
      <c r="EN388" s="70"/>
      <c r="EO388" s="36">
        <f t="shared" ca="1" si="866"/>
        <v>8.8723777003443427</v>
      </c>
      <c r="EP388" s="36">
        <f t="shared" ca="1" si="867"/>
        <v>0</v>
      </c>
      <c r="EQ388" s="36">
        <f t="shared" si="868"/>
        <v>26.230103189646375</v>
      </c>
      <c r="ER388" s="36">
        <f t="shared" si="869"/>
        <v>0.62532796310296113</v>
      </c>
      <c r="ES388" s="36">
        <f t="shared" si="870"/>
        <v>-0.57106872970432476</v>
      </c>
      <c r="ET388" s="36">
        <f t="shared" ca="1" si="871"/>
        <v>0</v>
      </c>
      <c r="EU388" s="36">
        <f t="shared" ca="1" si="903"/>
        <v>0.62532796310296113</v>
      </c>
      <c r="EV388" s="36">
        <f t="shared" si="872"/>
        <v>0.67958255068778683</v>
      </c>
      <c r="EW388" s="36">
        <f t="shared" si="873"/>
        <v>34.287146438165699</v>
      </c>
      <c r="EX388" s="36">
        <f t="shared" ca="1" si="904"/>
        <v>61.822160141602822</v>
      </c>
      <c r="EY388" s="36">
        <f t="shared" si="874"/>
        <v>0</v>
      </c>
      <c r="EZ388" s="36">
        <f t="shared" si="875"/>
        <v>0</v>
      </c>
      <c r="FA388" s="36">
        <f t="shared" si="876"/>
        <v>0</v>
      </c>
      <c r="FB388" s="36">
        <f t="shared" si="877"/>
        <v>0</v>
      </c>
      <c r="FC388" s="36">
        <f t="shared" si="905"/>
        <v>0</v>
      </c>
      <c r="FD388" s="36">
        <f t="shared" si="878"/>
        <v>0</v>
      </c>
      <c r="FE388" s="36">
        <f t="shared" si="879"/>
        <v>0</v>
      </c>
      <c r="FF388" s="36">
        <f t="shared" si="906"/>
        <v>0</v>
      </c>
      <c r="FG388" s="36">
        <f t="shared" ca="1" si="880"/>
        <v>61.822160141602822</v>
      </c>
      <c r="FH388" s="36">
        <f t="shared" ca="1" si="881"/>
        <v>0.59299951929292027</v>
      </c>
      <c r="FI388" s="36">
        <f t="shared" ca="1" si="882"/>
        <v>-1.0875581718375249</v>
      </c>
      <c r="FJ388" s="36">
        <f t="shared" ca="1" si="883"/>
        <v>69.805824899446833</v>
      </c>
      <c r="FK388" s="36">
        <f t="shared" si="884"/>
        <v>0</v>
      </c>
      <c r="FL388" s="36">
        <f t="shared" si="885"/>
        <v>0</v>
      </c>
      <c r="FM388" s="36">
        <f t="shared" ca="1" si="886"/>
        <v>0</v>
      </c>
      <c r="FN388" s="36">
        <f t="shared" ca="1" si="908"/>
        <v>69.805824899446833</v>
      </c>
    </row>
    <row r="389" spans="2:170" x14ac:dyDescent="0.25">
      <c r="B389" s="2">
        <v>381</v>
      </c>
      <c r="C389" s="2">
        <f t="shared" si="914"/>
        <v>32</v>
      </c>
      <c r="D389" s="2">
        <f t="shared" si="911"/>
        <v>405</v>
      </c>
      <c r="E389" s="2">
        <f t="shared" si="909"/>
        <v>34</v>
      </c>
      <c r="F389" s="189">
        <f t="shared" si="913"/>
        <v>57314</v>
      </c>
      <c r="G389" s="2">
        <f t="shared" si="912"/>
        <v>11</v>
      </c>
      <c r="H389" s="187">
        <f t="shared" si="763"/>
        <v>66.333333333333343</v>
      </c>
      <c r="I389" s="186">
        <f t="shared" si="910"/>
        <v>66</v>
      </c>
      <c r="J389" s="2">
        <f t="shared" si="764"/>
        <v>0</v>
      </c>
      <c r="K389" s="2">
        <f t="shared" si="765"/>
        <v>1</v>
      </c>
      <c r="L389">
        <f t="shared" si="766"/>
        <v>2</v>
      </c>
      <c r="M389" s="190">
        <f t="shared" si="887"/>
        <v>1.193873736E-2</v>
      </c>
      <c r="N389">
        <f t="shared" si="767"/>
        <v>1</v>
      </c>
      <c r="O389">
        <f t="shared" si="768"/>
        <v>100</v>
      </c>
      <c r="P389" s="58">
        <f t="shared" si="769"/>
        <v>5.3724318120000003E-2</v>
      </c>
      <c r="Q389" s="106">
        <f t="shared" si="770"/>
        <v>5.3724318120000003E-2</v>
      </c>
      <c r="R389" s="59">
        <f t="shared" si="771"/>
        <v>5.3724318120000003E-2</v>
      </c>
      <c r="S389" s="32">
        <f t="shared" si="888"/>
        <v>4.5912058687855861E-3</v>
      </c>
      <c r="T389">
        <f t="shared" si="772"/>
        <v>1</v>
      </c>
      <c r="U389" s="32">
        <f t="shared" si="889"/>
        <v>6.0971823000000004E-4</v>
      </c>
      <c r="V389">
        <f t="shared" si="773"/>
        <v>1</v>
      </c>
      <c r="W389">
        <f t="shared" si="774"/>
        <v>100</v>
      </c>
      <c r="X389" s="58">
        <f t="shared" si="775"/>
        <v>2.7437320350000003E-3</v>
      </c>
      <c r="Y389" s="58">
        <f t="shared" si="776"/>
        <v>2.7437320350000003E-3</v>
      </c>
      <c r="Z389" s="32">
        <f t="shared" si="777"/>
        <v>2.7437320350000003E-3</v>
      </c>
      <c r="AA389" s="32">
        <f t="shared" si="778"/>
        <v>2.2893237156262902E-4</v>
      </c>
      <c r="AB389" s="59">
        <f t="shared" si="779"/>
        <v>4.9056245199999996E-3</v>
      </c>
      <c r="AC389" s="59">
        <f t="shared" si="780"/>
        <v>4.9056245199999996E-3</v>
      </c>
      <c r="AD389">
        <f t="shared" si="781"/>
        <v>1</v>
      </c>
      <c r="AE389" s="59">
        <f t="shared" si="782"/>
        <v>4.9056245199999996E-3</v>
      </c>
      <c r="AF389" s="59">
        <f t="shared" si="783"/>
        <v>4.1758461800000006E-3</v>
      </c>
      <c r="AG389" s="59">
        <f t="shared" si="784"/>
        <v>4.1758461800000006E-3</v>
      </c>
      <c r="AH389">
        <f t="shared" si="785"/>
        <v>1</v>
      </c>
      <c r="AI389" s="59">
        <f t="shared" si="786"/>
        <v>4.1758461800000006E-3</v>
      </c>
      <c r="AJ389" s="59">
        <f t="shared" si="787"/>
        <v>0</v>
      </c>
      <c r="AK389" s="59">
        <f t="shared" si="788"/>
        <v>0</v>
      </c>
      <c r="AL389" s="59">
        <f t="shared" si="789"/>
        <v>0</v>
      </c>
      <c r="AM389" s="12">
        <f t="shared" si="890"/>
        <v>1.7808648940990785E-2</v>
      </c>
      <c r="AN389" s="12">
        <f t="shared" si="891"/>
        <v>0</v>
      </c>
      <c r="AO389" s="66">
        <f t="shared" si="790"/>
        <v>8.17631735330191E-5</v>
      </c>
      <c r="AP389" s="66">
        <f t="shared" si="791"/>
        <v>4.0769762363873226E-6</v>
      </c>
      <c r="AQ389" s="59">
        <f t="shared" si="792"/>
        <v>8.736254491299642E-5</v>
      </c>
      <c r="AR389" s="59">
        <f t="shared" si="793"/>
        <v>7.4366178651197432E-5</v>
      </c>
      <c r="AS389" s="59">
        <f t="shared" si="794"/>
        <v>0</v>
      </c>
      <c r="AT389" s="12">
        <f t="shared" si="795"/>
        <v>1.7561080067657182E-2</v>
      </c>
      <c r="AU389" s="59">
        <f t="shared" si="892"/>
        <v>0</v>
      </c>
      <c r="AV389" s="59">
        <f t="shared" si="893"/>
        <v>-3.1577388273640317E-18</v>
      </c>
      <c r="AW389" s="70">
        <f t="shared" si="796"/>
        <v>0</v>
      </c>
      <c r="AX389" s="20">
        <f t="shared" si="797"/>
        <v>200000</v>
      </c>
      <c r="AY389" s="20">
        <f t="shared" si="798"/>
        <v>0</v>
      </c>
      <c r="AZ389" s="20">
        <f t="shared" si="799"/>
        <v>0</v>
      </c>
      <c r="BA389" s="20">
        <f t="shared" si="800"/>
        <v>200000</v>
      </c>
      <c r="BB389" s="36">
        <f t="shared" si="801"/>
        <v>1</v>
      </c>
      <c r="BC389" s="36">
        <f t="shared" si="802"/>
        <v>0</v>
      </c>
      <c r="BD389" s="80">
        <f t="shared" si="803"/>
        <v>16.352634706603819</v>
      </c>
      <c r="BE389" s="36">
        <f t="shared" si="804"/>
        <v>0</v>
      </c>
      <c r="BF389" s="36">
        <f t="shared" si="805"/>
        <v>0</v>
      </c>
      <c r="BG389" s="36">
        <f t="shared" si="806"/>
        <v>16.352634706603819</v>
      </c>
      <c r="BH389" s="36">
        <f t="shared" si="807"/>
        <v>0.81539524727746449</v>
      </c>
      <c r="BI389" s="36">
        <f t="shared" si="808"/>
        <v>0</v>
      </c>
      <c r="BJ389" s="36">
        <f t="shared" si="809"/>
        <v>0</v>
      </c>
      <c r="BK389" s="36">
        <f t="shared" si="810"/>
        <v>0.81539524727746449</v>
      </c>
      <c r="BL389" s="68">
        <f ca="1">IF(OR(AT389=0,E389&gt;ProjTerm),0,VLOOKUP(D389,'Life Events'!$AE$5:$AI$1206,5,FALSE))</f>
        <v>1.7067908198279396E-16</v>
      </c>
      <c r="BM389" s="93">
        <f t="shared" ca="1" si="811"/>
        <v>1.7067908198279396E-16</v>
      </c>
      <c r="BN389" s="93">
        <f t="shared" ca="1" si="812"/>
        <v>2.9973090245740688E-18</v>
      </c>
      <c r="BO389" s="36">
        <f t="shared" ca="1" si="813"/>
        <v>4.5610258511658998E-16</v>
      </c>
      <c r="BP389" s="36">
        <f t="shared" si="814"/>
        <v>7.1770589485977256E-3</v>
      </c>
      <c r="BQ389" s="36">
        <f t="shared" si="815"/>
        <v>98.313483301332141</v>
      </c>
      <c r="BR389" s="36">
        <f t="shared" si="816"/>
        <v>154.78110000000001</v>
      </c>
      <c r="BS389" s="36">
        <f t="shared" si="817"/>
        <v>152.1706909021182</v>
      </c>
      <c r="BT389" s="36">
        <f t="shared" si="818"/>
        <v>2.6722816868828101</v>
      </c>
      <c r="BU389" s="70" cm="1">
        <f t="array" ref="BU389">IF(AND(ActInt=1,$J389=0),INDEX(Tbl_FwdNom,$B389-IVP,MATCH(ValnDt,Tbl_FwdNom_Cols)),INDEX(Tbl_FwdNom,$B389,MATCH(StartDt,Tbl_FwdNom_Cols)))</f>
        <v>12.131424408000001</v>
      </c>
      <c r="BV389" s="70" cm="1">
        <f t="array" ref="BV389">INDEX(Tbl_FwdReal,$B389,MATCH(StartDt,Tbl_FwdReal_Cols))</f>
        <v>4.7728733229999998</v>
      </c>
      <c r="BW389" s="70" cm="1">
        <f t="array" ref="BW389">IF(RunType&lt;&gt;"OPN",INDEX(Tbl_FwdReal,$B389,MATCH(ValnDt,Tbl_FwdReal_Cols)),IF(AND($J389=0,ActInt=1),INDEX(Tbl_FwdReal,$B389-IVP,MATCH(ValnDt,Tbl_FwdReal_Cols)),-999))*$K389</f>
        <v>4.7728733229999998</v>
      </c>
      <c r="BX389" s="70">
        <f t="shared" si="819"/>
        <v>4.7728733230000001E-2</v>
      </c>
      <c r="BY389" s="70">
        <f t="shared" si="894"/>
        <v>7.0233361476253586E-2</v>
      </c>
      <c r="BZ389" s="64">
        <f t="shared" si="907"/>
        <v>5.6724208921170582E-3</v>
      </c>
      <c r="CA389" s="70" cm="1">
        <f t="array" ref="CA389">IF($J389=1,CA388*(1+INDEX(Tbl_CPI,$B389,MATCH(IF(RunType="OPN",StartDt,ValnDt),Tbl_CPI_Cols))),0)</f>
        <v>0</v>
      </c>
      <c r="CB389" s="70">
        <f t="shared" si="895"/>
        <v>9.0363641782405502</v>
      </c>
      <c r="CC389" s="70">
        <f t="shared" si="896"/>
        <v>8.5873016058154228</v>
      </c>
      <c r="CD389" s="36">
        <f t="shared" si="820"/>
        <v>45.673314477299854</v>
      </c>
      <c r="CE389" s="36">
        <f t="shared" si="821"/>
        <v>1.5749666508369231</v>
      </c>
      <c r="CF389" s="36">
        <f t="shared" si="822"/>
        <v>0</v>
      </c>
      <c r="CG389" s="36">
        <f t="shared" si="823"/>
        <v>0.84142805167622792</v>
      </c>
      <c r="CH389" s="36">
        <f t="shared" si="824"/>
        <v>0.81338002349770511</v>
      </c>
      <c r="CI389" s="36">
        <f t="shared" si="825"/>
        <v>0</v>
      </c>
      <c r="CJ389" s="36">
        <f t="shared" si="826"/>
        <v>0</v>
      </c>
      <c r="CK389" s="36">
        <f t="shared" si="827"/>
        <v>0</v>
      </c>
      <c r="CL389" s="36">
        <f t="shared" si="828"/>
        <v>2.8048028178522776E-2</v>
      </c>
      <c r="CM389" s="36">
        <f t="shared" si="829"/>
        <v>0.84142805167622792</v>
      </c>
      <c r="CN389" s="36">
        <f t="shared" ca="1" si="830"/>
        <v>14.488571208049876</v>
      </c>
      <c r="CO389" s="20">
        <f t="shared" si="831"/>
        <v>120000</v>
      </c>
      <c r="CP389" s="20">
        <f t="shared" si="832"/>
        <v>2</v>
      </c>
      <c r="CQ389" s="64">
        <f t="shared" si="833"/>
        <v>1.4236958939999999E-2</v>
      </c>
      <c r="CR389" s="64">
        <f t="shared" si="834"/>
        <v>6.406631522999999E-2</v>
      </c>
      <c r="CS389" s="36">
        <f t="shared" si="835"/>
        <v>11.75875342954919</v>
      </c>
      <c r="CT389" s="36">
        <f t="shared" si="836"/>
        <v>9.8115808239622915</v>
      </c>
      <c r="CU389" s="36">
        <f t="shared" si="837"/>
        <v>0.48923714836647869</v>
      </c>
      <c r="CV389" s="36">
        <f t="shared" si="897"/>
        <v>10.300817972328771</v>
      </c>
      <c r="CW389" s="36">
        <f t="shared" si="838"/>
        <v>0</v>
      </c>
      <c r="CX389" s="36">
        <f t="shared" si="839"/>
        <v>0</v>
      </c>
      <c r="CY389" s="36">
        <f t="shared" si="840"/>
        <v>0</v>
      </c>
      <c r="CZ389" s="36">
        <f t="shared" si="898"/>
        <v>0</v>
      </c>
      <c r="DA389" s="64">
        <f t="shared" si="841"/>
        <v>9.5874537728732889E-3</v>
      </c>
      <c r="DB389" s="70">
        <f t="shared" si="899"/>
        <v>0.99050359259413878</v>
      </c>
      <c r="DC389" s="70">
        <f>PRODUCT($DB$8:DB389)</f>
        <v>2.3477109545086212E-2</v>
      </c>
      <c r="DD389" s="36">
        <f t="shared" si="842"/>
        <v>102.64849292397115</v>
      </c>
      <c r="DE389" s="36">
        <f t="shared" si="843"/>
        <v>938.24148861339893</v>
      </c>
      <c r="DF389" s="36">
        <f t="shared" si="844"/>
        <v>36.728759913684407</v>
      </c>
      <c r="DG389" s="36">
        <f t="shared" si="845"/>
        <v>0.40758426945928661</v>
      </c>
      <c r="DH389" s="36">
        <f t="shared" ca="1" si="846"/>
        <v>1.1112925929027959E-14</v>
      </c>
      <c r="DI389" s="36">
        <f t="shared" si="847"/>
        <v>40.71436811850436</v>
      </c>
      <c r="DJ389" s="36">
        <f t="shared" ca="1" si="848"/>
        <v>912.62853945215716</v>
      </c>
      <c r="DK389" s="36">
        <f t="shared" si="849"/>
        <v>0</v>
      </c>
      <c r="DL389" s="36">
        <f t="shared" si="850"/>
        <v>0</v>
      </c>
      <c r="DM389" s="36">
        <f t="shared" ca="1" si="851"/>
        <v>912.62853945215716</v>
      </c>
      <c r="DN389" s="36">
        <f t="shared" ca="1" si="900"/>
        <v>912.62853945216125</v>
      </c>
      <c r="DO389" s="64" cm="1">
        <f t="array" ref="DO389">IFERROR(INDEX(Tbl_FwdNom,$B389,MATCH(LIDt,Tbl_FwdNom_Cols,0)),0)</f>
        <v>8.5957511180000008</v>
      </c>
      <c r="DP389" s="64">
        <f t="shared" ca="1" si="901"/>
        <v>8.5338840569999999</v>
      </c>
      <c r="DQ389" s="64">
        <f t="shared" ca="1" si="852"/>
        <v>6.8476917643887081E-3</v>
      </c>
      <c r="DR389" s="70">
        <f t="shared" ca="1" si="853"/>
        <v>0.99319888020760227</v>
      </c>
      <c r="DS389" s="70">
        <f ca="1">PRODUCT($DR$8:DR389)</f>
        <v>3.3076897573154421E-2</v>
      </c>
      <c r="DT389" s="36">
        <f t="shared" ca="1" si="854"/>
        <v>1069.0334967187068</v>
      </c>
      <c r="DU389" s="36">
        <f t="shared" ca="1" si="855"/>
        <v>41.080806242197497</v>
      </c>
      <c r="DV389" s="36">
        <f t="shared" ca="1" si="856"/>
        <v>0.46408095823659995</v>
      </c>
      <c r="DW389" s="36">
        <f t="shared" ca="1" si="857"/>
        <v>1.1853282686719377E-14</v>
      </c>
      <c r="DX389" s="36">
        <f t="shared" ca="1" si="858"/>
        <v>113.22862022319488</v>
      </c>
      <c r="DY389" s="36">
        <f t="shared" ca="1" si="859"/>
        <v>1.1995761715207425</v>
      </c>
      <c r="DZ389" s="36">
        <f t="shared" ca="1" si="860"/>
        <v>44.384712988067889</v>
      </c>
      <c r="EA389" s="36">
        <f t="shared" ca="1" si="861"/>
        <v>0</v>
      </c>
      <c r="EB389" s="36">
        <f t="shared" ca="1" si="862"/>
        <v>1042.0058909390616</v>
      </c>
      <c r="EC389" s="36">
        <f t="shared" ca="1" si="863"/>
        <v>0</v>
      </c>
      <c r="ED389" s="36">
        <f t="shared" ca="1" si="864"/>
        <v>0</v>
      </c>
      <c r="EE389" s="36">
        <f t="shared" ca="1" si="902"/>
        <v>0</v>
      </c>
      <c r="EF389" s="36">
        <f t="shared" ca="1" si="865"/>
        <v>1042.0058909390616</v>
      </c>
      <c r="EG389" s="64"/>
      <c r="EH389" s="64"/>
      <c r="EI389" s="64"/>
      <c r="EJ389" s="70"/>
      <c r="EK389" s="70"/>
      <c r="EL389" s="70"/>
      <c r="EM389" s="70"/>
      <c r="EN389" s="70"/>
      <c r="EO389" s="36">
        <f t="shared" ca="1" si="866"/>
        <v>8.8042817957742514</v>
      </c>
      <c r="EP389" s="36">
        <f t="shared" ca="1" si="867"/>
        <v>0</v>
      </c>
      <c r="EQ389" s="36">
        <f t="shared" si="868"/>
        <v>26.023343931026613</v>
      </c>
      <c r="ER389" s="36">
        <f t="shared" si="869"/>
        <v>0.61530483464923102</v>
      </c>
      <c r="ES389" s="36">
        <f t="shared" si="870"/>
        <v>-0.56191530050961513</v>
      </c>
      <c r="ET389" s="36">
        <f t="shared" ca="1" si="871"/>
        <v>0</v>
      </c>
      <c r="EU389" s="36">
        <f t="shared" ca="1" si="903"/>
        <v>0.61530483464923102</v>
      </c>
      <c r="EV389" s="36">
        <f t="shared" si="872"/>
        <v>0.67207533168160094</v>
      </c>
      <c r="EW389" s="36">
        <f t="shared" si="873"/>
        <v>34.016877391700774</v>
      </c>
      <c r="EX389" s="36">
        <f t="shared" ca="1" si="904"/>
        <v>61.327601489058218</v>
      </c>
      <c r="EY389" s="36">
        <f t="shared" si="874"/>
        <v>0</v>
      </c>
      <c r="EZ389" s="36">
        <f t="shared" si="875"/>
        <v>0</v>
      </c>
      <c r="FA389" s="36">
        <f t="shared" si="876"/>
        <v>0</v>
      </c>
      <c r="FB389" s="36">
        <f t="shared" si="877"/>
        <v>0</v>
      </c>
      <c r="FC389" s="36">
        <f t="shared" si="905"/>
        <v>0</v>
      </c>
      <c r="FD389" s="36">
        <f t="shared" si="878"/>
        <v>0</v>
      </c>
      <c r="FE389" s="36">
        <f t="shared" si="879"/>
        <v>0</v>
      </c>
      <c r="FF389" s="36">
        <f t="shared" si="906"/>
        <v>0</v>
      </c>
      <c r="FG389" s="36">
        <f t="shared" ca="1" si="880"/>
        <v>61.327601489058218</v>
      </c>
      <c r="FH389" s="36">
        <f t="shared" ca="1" si="881"/>
        <v>0.58797554427754073</v>
      </c>
      <c r="FI389" s="36">
        <f t="shared" ca="1" si="882"/>
        <v>-1.0724409664229813</v>
      </c>
      <c r="FJ389" s="36">
        <f t="shared" ca="1" si="883"/>
        <v>69.211392705294145</v>
      </c>
      <c r="FK389" s="36">
        <f t="shared" si="884"/>
        <v>0</v>
      </c>
      <c r="FL389" s="36">
        <f t="shared" si="885"/>
        <v>0</v>
      </c>
      <c r="FM389" s="36">
        <f t="shared" ca="1" si="886"/>
        <v>0</v>
      </c>
      <c r="FN389" s="36">
        <f t="shared" ca="1" si="908"/>
        <v>69.211392705294145</v>
      </c>
    </row>
    <row r="390" spans="2:170" x14ac:dyDescent="0.25">
      <c r="B390" s="2">
        <v>382</v>
      </c>
      <c r="C390" s="2">
        <f t="shared" si="914"/>
        <v>32</v>
      </c>
      <c r="D390" s="2">
        <f t="shared" si="911"/>
        <v>406</v>
      </c>
      <c r="E390" s="2">
        <f t="shared" si="909"/>
        <v>34</v>
      </c>
      <c r="F390" s="189">
        <f t="shared" si="913"/>
        <v>57345</v>
      </c>
      <c r="G390" s="2">
        <f t="shared" si="912"/>
        <v>12</v>
      </c>
      <c r="H390" s="187">
        <f t="shared" si="763"/>
        <v>66.416666666666671</v>
      </c>
      <c r="I390" s="186">
        <f t="shared" si="910"/>
        <v>66</v>
      </c>
      <c r="J390" s="2">
        <f t="shared" si="764"/>
        <v>0</v>
      </c>
      <c r="K390" s="2">
        <f t="shared" si="765"/>
        <v>1</v>
      </c>
      <c r="L390">
        <f t="shared" si="766"/>
        <v>2</v>
      </c>
      <c r="M390" s="190">
        <f t="shared" si="887"/>
        <v>1.193873736E-2</v>
      </c>
      <c r="N390">
        <f t="shared" si="767"/>
        <v>1</v>
      </c>
      <c r="O390">
        <f t="shared" si="768"/>
        <v>100</v>
      </c>
      <c r="P390" s="58">
        <f t="shared" si="769"/>
        <v>5.3724318120000003E-2</v>
      </c>
      <c r="Q390" s="106">
        <f t="shared" si="770"/>
        <v>5.3724318120000003E-2</v>
      </c>
      <c r="R390" s="59">
        <f t="shared" si="771"/>
        <v>5.3724318120000003E-2</v>
      </c>
      <c r="S390" s="32">
        <f t="shared" si="888"/>
        <v>4.5912058687855861E-3</v>
      </c>
      <c r="T390">
        <f t="shared" si="772"/>
        <v>1</v>
      </c>
      <c r="U390" s="32">
        <f t="shared" si="889"/>
        <v>6.0971823000000004E-4</v>
      </c>
      <c r="V390">
        <f t="shared" si="773"/>
        <v>1</v>
      </c>
      <c r="W390">
        <f t="shared" si="774"/>
        <v>100</v>
      </c>
      <c r="X390" s="58">
        <f t="shared" si="775"/>
        <v>2.7437320350000003E-3</v>
      </c>
      <c r="Y390" s="58">
        <f t="shared" si="776"/>
        <v>2.7437320350000003E-3</v>
      </c>
      <c r="Z390" s="32">
        <f t="shared" si="777"/>
        <v>2.7437320350000003E-3</v>
      </c>
      <c r="AA390" s="32">
        <f t="shared" si="778"/>
        <v>2.2893237156262902E-4</v>
      </c>
      <c r="AB390" s="59">
        <f t="shared" si="779"/>
        <v>4.9056245199999996E-3</v>
      </c>
      <c r="AC390" s="59">
        <f t="shared" si="780"/>
        <v>4.9056245199999996E-3</v>
      </c>
      <c r="AD390">
        <f t="shared" si="781"/>
        <v>1</v>
      </c>
      <c r="AE390" s="59">
        <f t="shared" si="782"/>
        <v>4.9056245199999996E-3</v>
      </c>
      <c r="AF390" s="59">
        <f t="shared" si="783"/>
        <v>4.1758461800000006E-3</v>
      </c>
      <c r="AG390" s="59">
        <f t="shared" si="784"/>
        <v>4.1758461800000006E-3</v>
      </c>
      <c r="AH390">
        <f t="shared" si="785"/>
        <v>1</v>
      </c>
      <c r="AI390" s="59">
        <f t="shared" si="786"/>
        <v>4.1758461800000006E-3</v>
      </c>
      <c r="AJ390" s="59">
        <f t="shared" si="787"/>
        <v>0</v>
      </c>
      <c r="AK390" s="59">
        <f t="shared" si="788"/>
        <v>0</v>
      </c>
      <c r="AL390" s="59">
        <f t="shared" si="789"/>
        <v>0</v>
      </c>
      <c r="AM390" s="12">
        <f t="shared" si="890"/>
        <v>1.7561080067657182E-2</v>
      </c>
      <c r="AN390" s="12">
        <f t="shared" si="891"/>
        <v>0</v>
      </c>
      <c r="AO390" s="66">
        <f t="shared" si="790"/>
        <v>8.0626533868841235E-5</v>
      </c>
      <c r="AP390" s="66">
        <f t="shared" si="791"/>
        <v>4.020299707089972E-6</v>
      </c>
      <c r="AQ390" s="59">
        <f t="shared" si="792"/>
        <v>8.6148064977582318E-5</v>
      </c>
      <c r="AR390" s="59">
        <f t="shared" si="793"/>
        <v>7.3332369117200396E-5</v>
      </c>
      <c r="AS390" s="59">
        <f t="shared" si="794"/>
        <v>0</v>
      </c>
      <c r="AT390" s="12">
        <f t="shared" si="795"/>
        <v>1.7316952799986466E-2</v>
      </c>
      <c r="AU390" s="59">
        <f t="shared" si="892"/>
        <v>0</v>
      </c>
      <c r="AV390" s="59">
        <f t="shared" si="893"/>
        <v>-1.7753810574450135E-18</v>
      </c>
      <c r="AW390" s="70">
        <f t="shared" si="796"/>
        <v>0</v>
      </c>
      <c r="AX390" s="20">
        <f t="shared" si="797"/>
        <v>200000</v>
      </c>
      <c r="AY390" s="20">
        <f t="shared" si="798"/>
        <v>0</v>
      </c>
      <c r="AZ390" s="20">
        <f t="shared" si="799"/>
        <v>0</v>
      </c>
      <c r="BA390" s="20">
        <f t="shared" si="800"/>
        <v>200000</v>
      </c>
      <c r="BB390" s="36">
        <f t="shared" si="801"/>
        <v>1</v>
      </c>
      <c r="BC390" s="36">
        <f t="shared" si="802"/>
        <v>0</v>
      </c>
      <c r="BD390" s="80">
        <f t="shared" si="803"/>
        <v>16.125306773768248</v>
      </c>
      <c r="BE390" s="36">
        <f t="shared" si="804"/>
        <v>0</v>
      </c>
      <c r="BF390" s="36">
        <f t="shared" si="805"/>
        <v>0</v>
      </c>
      <c r="BG390" s="36">
        <f t="shared" si="806"/>
        <v>16.125306773768248</v>
      </c>
      <c r="BH390" s="36">
        <f t="shared" si="807"/>
        <v>0.80405994141799442</v>
      </c>
      <c r="BI390" s="36">
        <f t="shared" si="808"/>
        <v>0</v>
      </c>
      <c r="BJ390" s="36">
        <f t="shared" si="809"/>
        <v>0</v>
      </c>
      <c r="BK390" s="36">
        <f t="shared" si="810"/>
        <v>0.80405994141799442</v>
      </c>
      <c r="BL390" s="68">
        <f ca="1">IF(OR(AT390=0,E390&gt;ProjTerm),0,VLOOKUP(D390,'Life Events'!$AE$5:$AI$1206,5,FALSE))</f>
        <v>1.6830636813077151E-16</v>
      </c>
      <c r="BM390" s="93">
        <f t="shared" ca="1" si="811"/>
        <v>1.6830636813077151E-16</v>
      </c>
      <c r="BN390" s="93">
        <f t="shared" ca="1" si="812"/>
        <v>2.9145534328577167E-18</v>
      </c>
      <c r="BO390" s="36">
        <f t="shared" ca="1" si="813"/>
        <v>4.4350960954909909E-16</v>
      </c>
      <c r="BP390" s="36">
        <f t="shared" si="814"/>
        <v>7.0772862817524932E-3</v>
      </c>
      <c r="BQ390" s="36">
        <f t="shared" si="815"/>
        <v>98.313483301332141</v>
      </c>
      <c r="BR390" s="36">
        <f t="shared" si="816"/>
        <v>154.78110000000001</v>
      </c>
      <c r="BS390" s="36">
        <f t="shared" si="817"/>
        <v>152.1706909021182</v>
      </c>
      <c r="BT390" s="36">
        <f t="shared" si="818"/>
        <v>2.6351326718933108</v>
      </c>
      <c r="BU390" s="70" cm="1">
        <f t="array" ref="BU390">IF(AND(ActInt=1,$J390=0),INDEX(Tbl_FwdNom,$B390-IVP,MATCH(ValnDt,Tbl_FwdNom_Cols)),INDEX(Tbl_FwdNom,$B390,MATCH(StartDt,Tbl_FwdNom_Cols)))</f>
        <v>12.125336077</v>
      </c>
      <c r="BV390" s="70" cm="1">
        <f t="array" ref="BV390">INDEX(Tbl_FwdReal,$B390,MATCH(StartDt,Tbl_FwdReal_Cols))</f>
        <v>4.7694477600000003</v>
      </c>
      <c r="BW390" s="70" cm="1">
        <f t="array" ref="BW390">IF(RunType&lt;&gt;"OPN",INDEX(Tbl_FwdReal,$B390,MATCH(ValnDt,Tbl_FwdReal_Cols)),IF(AND($J390=0,ActInt=1),INDEX(Tbl_FwdReal,$B390-IVP,MATCH(ValnDt,Tbl_FwdReal_Cols)),-999))*$K390</f>
        <v>4.7694477600000003</v>
      </c>
      <c r="BX390" s="70">
        <f t="shared" si="819"/>
        <v>4.76944776E-2</v>
      </c>
      <c r="BY390" s="70">
        <f t="shared" si="894"/>
        <v>7.0210242339450613E-2</v>
      </c>
      <c r="BZ390" s="64">
        <f t="shared" si="907"/>
        <v>5.6706104996895323E-3</v>
      </c>
      <c r="CA390" s="70" cm="1">
        <f t="array" ref="CA390">IF($J390=1,CA389*(1+INDEX(Tbl_CPI,$B390,MATCH(IF(RunType="OPN",StartDt,ValnDt),Tbl_CPI_Cols))),0)</f>
        <v>0</v>
      </c>
      <c r="CB390" s="70">
        <f t="shared" si="895"/>
        <v>9.0876058798286987</v>
      </c>
      <c r="CC390" s="70">
        <f t="shared" si="896"/>
        <v>8.5873016058154228</v>
      </c>
      <c r="CD390" s="36">
        <f t="shared" si="820"/>
        <v>45.673314477299854</v>
      </c>
      <c r="CE390" s="36">
        <f t="shared" si="821"/>
        <v>1.5749666508369231</v>
      </c>
      <c r="CF390" s="36">
        <f t="shared" si="822"/>
        <v>0</v>
      </c>
      <c r="CG390" s="36">
        <f t="shared" si="823"/>
        <v>0.82973084795038565</v>
      </c>
      <c r="CH390" s="36">
        <f t="shared" si="824"/>
        <v>0.80207273249114863</v>
      </c>
      <c r="CI390" s="36">
        <f t="shared" si="825"/>
        <v>0</v>
      </c>
      <c r="CJ390" s="36">
        <f t="shared" si="826"/>
        <v>0</v>
      </c>
      <c r="CK390" s="36">
        <f t="shared" si="827"/>
        <v>0</v>
      </c>
      <c r="CL390" s="36">
        <f t="shared" si="828"/>
        <v>2.7658115459237079E-2</v>
      </c>
      <c r="CM390" s="36">
        <f t="shared" si="829"/>
        <v>0.82973084795038565</v>
      </c>
      <c r="CN390" s="36">
        <f t="shared" ca="1" si="830"/>
        <v>14.287156757011179</v>
      </c>
      <c r="CO390" s="20">
        <f t="shared" si="831"/>
        <v>120000</v>
      </c>
      <c r="CP390" s="20">
        <f t="shared" si="832"/>
        <v>2</v>
      </c>
      <c r="CQ390" s="64">
        <f t="shared" si="833"/>
        <v>1.4236958939999999E-2</v>
      </c>
      <c r="CR390" s="64">
        <f t="shared" si="834"/>
        <v>6.406631522999999E-2</v>
      </c>
      <c r="CS390" s="36">
        <f t="shared" si="835"/>
        <v>11.595287837745618</v>
      </c>
      <c r="CT390" s="36">
        <f t="shared" si="836"/>
        <v>9.6751840642609483</v>
      </c>
      <c r="CU390" s="36">
        <f t="shared" si="837"/>
        <v>0.48243596485079665</v>
      </c>
      <c r="CV390" s="36">
        <f t="shared" si="897"/>
        <v>10.157620029111746</v>
      </c>
      <c r="CW390" s="36">
        <f t="shared" si="838"/>
        <v>0</v>
      </c>
      <c r="CX390" s="36">
        <f t="shared" si="839"/>
        <v>0</v>
      </c>
      <c r="CY390" s="36">
        <f t="shared" si="840"/>
        <v>0</v>
      </c>
      <c r="CZ390" s="36">
        <f t="shared" si="898"/>
        <v>0</v>
      </c>
      <c r="DA390" s="64">
        <f t="shared" si="841"/>
        <v>9.5828855800914603E-3</v>
      </c>
      <c r="DB390" s="70">
        <f t="shared" si="899"/>
        <v>0.99050807445632827</v>
      </c>
      <c r="DC390" s="70">
        <f>PRODUCT($DB$8:DB390)</f>
        <v>2.3254266569303628E-2</v>
      </c>
      <c r="DD390" s="36">
        <f t="shared" si="842"/>
        <v>100.99702901473708</v>
      </c>
      <c r="DE390" s="36">
        <f t="shared" si="843"/>
        <v>931.10724267150761</v>
      </c>
      <c r="DF390" s="36">
        <f t="shared" si="844"/>
        <v>36.276667476017899</v>
      </c>
      <c r="DG390" s="36">
        <f t="shared" si="845"/>
        <v>0.40441281659600764</v>
      </c>
      <c r="DH390" s="36">
        <f t="shared" ca="1" si="846"/>
        <v>1.0775910217116766E-14</v>
      </c>
      <c r="DI390" s="36">
        <f t="shared" si="847"/>
        <v>40.266847185921144</v>
      </c>
      <c r="DJ390" s="36">
        <f t="shared" ca="1" si="848"/>
        <v>906.24931550211352</v>
      </c>
      <c r="DK390" s="36">
        <f t="shared" si="849"/>
        <v>0</v>
      </c>
      <c r="DL390" s="36">
        <f t="shared" si="850"/>
        <v>0</v>
      </c>
      <c r="DM390" s="36">
        <f t="shared" ca="1" si="851"/>
        <v>906.24931550211352</v>
      </c>
      <c r="DN390" s="36">
        <f t="shared" ca="1" si="900"/>
        <v>906.2493155021175</v>
      </c>
      <c r="DO390" s="64" cm="1">
        <f t="array" ref="DO390">IFERROR(INDEX(Tbl_FwdNom,$B390,MATCH(LIDt,Tbl_FwdNom_Cols,0)),0)</f>
        <v>8.5940321130000008</v>
      </c>
      <c r="DP390" s="64">
        <f t="shared" ca="1" si="901"/>
        <v>8.5321660300000008</v>
      </c>
      <c r="DQ390" s="64">
        <f t="shared" ca="1" si="852"/>
        <v>6.8463636046127707E-3</v>
      </c>
      <c r="DR390" s="70">
        <f t="shared" ca="1" si="853"/>
        <v>0.99320019036459339</v>
      </c>
      <c r="DS390" s="70">
        <f ca="1">PRODUCT($DR$8:DR390)</f>
        <v>3.2851980966327125E-2</v>
      </c>
      <c r="DT390" s="36">
        <f t="shared" ca="1" si="854"/>
        <v>1060.2271819689854</v>
      </c>
      <c r="DU390" s="36">
        <f t="shared" ca="1" si="855"/>
        <v>40.558000437484232</v>
      </c>
      <c r="DV390" s="36">
        <f t="shared" ca="1" si="856"/>
        <v>0.46018093893691236</v>
      </c>
      <c r="DW390" s="36">
        <f t="shared" ca="1" si="857"/>
        <v>1.149092496035182E-14</v>
      </c>
      <c r="DX390" s="36">
        <f t="shared" ca="1" si="858"/>
        <v>111.36869185579816</v>
      </c>
      <c r="DY390" s="36">
        <f t="shared" ca="1" si="859"/>
        <v>1.1799414331881135</v>
      </c>
      <c r="DZ390" s="36">
        <f t="shared" ca="1" si="860"/>
        <v>43.881022857615456</v>
      </c>
      <c r="EA390" s="36">
        <f t="shared" ca="1" si="861"/>
        <v>0</v>
      </c>
      <c r="EB390" s="36">
        <f t="shared" ca="1" si="862"/>
        <v>1034.0172739025381</v>
      </c>
      <c r="EC390" s="36">
        <f t="shared" ca="1" si="863"/>
        <v>0</v>
      </c>
      <c r="ED390" s="36">
        <f t="shared" ca="1" si="864"/>
        <v>0</v>
      </c>
      <c r="EE390" s="36">
        <f t="shared" ca="1" si="902"/>
        <v>0</v>
      </c>
      <c r="EF390" s="36">
        <f t="shared" ca="1" si="865"/>
        <v>1034.0172739025381</v>
      </c>
      <c r="EG390" s="64"/>
      <c r="EH390" s="64"/>
      <c r="EI390" s="64"/>
      <c r="EJ390" s="70"/>
      <c r="EK390" s="70"/>
      <c r="EL390" s="70"/>
      <c r="EM390" s="70"/>
      <c r="EN390" s="70"/>
      <c r="EO390" s="36">
        <f t="shared" ca="1" si="866"/>
        <v>8.7376636549178262</v>
      </c>
      <c r="EP390" s="36">
        <f t="shared" ca="1" si="867"/>
        <v>0</v>
      </c>
      <c r="EQ390" s="36">
        <f t="shared" si="868"/>
        <v>25.820853759529964</v>
      </c>
      <c r="ER390" s="36">
        <f t="shared" si="869"/>
        <v>0.60540548105274838</v>
      </c>
      <c r="ES390" s="36">
        <f t="shared" si="870"/>
        <v>-0.5528749063216033</v>
      </c>
      <c r="ET390" s="36">
        <f t="shared" ca="1" si="871"/>
        <v>0</v>
      </c>
      <c r="EU390" s="36">
        <f t="shared" ca="1" si="903"/>
        <v>0.60540548105274838</v>
      </c>
      <c r="EV390" s="36">
        <f t="shared" si="872"/>
        <v>0.66468806784577517</v>
      </c>
      <c r="EW390" s="36">
        <f t="shared" si="873"/>
        <v>33.752188758484287</v>
      </c>
      <c r="EX390" s="36">
        <f t="shared" ca="1" si="904"/>
        <v>60.843136066912777</v>
      </c>
      <c r="EY390" s="36">
        <f t="shared" si="874"/>
        <v>0</v>
      </c>
      <c r="EZ390" s="36">
        <f t="shared" si="875"/>
        <v>0</v>
      </c>
      <c r="FA390" s="36">
        <f t="shared" si="876"/>
        <v>0</v>
      </c>
      <c r="FB390" s="36">
        <f t="shared" si="877"/>
        <v>0</v>
      </c>
      <c r="FC390" s="36">
        <f t="shared" si="905"/>
        <v>0</v>
      </c>
      <c r="FD390" s="36">
        <f t="shared" si="878"/>
        <v>0</v>
      </c>
      <c r="FE390" s="36">
        <f t="shared" si="879"/>
        <v>0</v>
      </c>
      <c r="FF390" s="36">
        <f t="shared" si="906"/>
        <v>0</v>
      </c>
      <c r="FG390" s="36">
        <f t="shared" ca="1" si="880"/>
        <v>60.843136066912777</v>
      </c>
      <c r="FH390" s="36">
        <f t="shared" ca="1" si="881"/>
        <v>0.58305281126316111</v>
      </c>
      <c r="FI390" s="36">
        <f t="shared" ca="1" si="882"/>
        <v>-1.0575339300131956</v>
      </c>
      <c r="FJ390" s="36">
        <f t="shared" ca="1" si="883"/>
        <v>68.627705135323041</v>
      </c>
      <c r="FK390" s="36">
        <f t="shared" si="884"/>
        <v>0</v>
      </c>
      <c r="FL390" s="36">
        <f t="shared" si="885"/>
        <v>0</v>
      </c>
      <c r="FM390" s="36">
        <f t="shared" ca="1" si="886"/>
        <v>0</v>
      </c>
      <c r="FN390" s="36">
        <f t="shared" ca="1" si="908"/>
        <v>68.627705135323041</v>
      </c>
    </row>
    <row r="391" spans="2:170" x14ac:dyDescent="0.25">
      <c r="B391" s="2">
        <v>383</v>
      </c>
      <c r="C391" s="2">
        <f t="shared" si="914"/>
        <v>32</v>
      </c>
      <c r="D391" s="2">
        <f t="shared" si="911"/>
        <v>407</v>
      </c>
      <c r="E391" s="2">
        <f t="shared" si="909"/>
        <v>34</v>
      </c>
      <c r="F391" s="189">
        <f t="shared" si="913"/>
        <v>57376</v>
      </c>
      <c r="G391" s="2">
        <f t="shared" si="912"/>
        <v>1</v>
      </c>
      <c r="H391" s="187">
        <f t="shared" si="763"/>
        <v>66.5</v>
      </c>
      <c r="I391" s="186">
        <f t="shared" si="910"/>
        <v>66</v>
      </c>
      <c r="J391" s="2">
        <f t="shared" si="764"/>
        <v>0</v>
      </c>
      <c r="K391" s="2">
        <f t="shared" si="765"/>
        <v>1</v>
      </c>
      <c r="L391">
        <f t="shared" si="766"/>
        <v>2</v>
      </c>
      <c r="M391" s="190">
        <f t="shared" si="887"/>
        <v>1.193873736E-2</v>
      </c>
      <c r="N391">
        <f t="shared" si="767"/>
        <v>1</v>
      </c>
      <c r="O391">
        <f t="shared" si="768"/>
        <v>100</v>
      </c>
      <c r="P391" s="58">
        <f t="shared" si="769"/>
        <v>5.3724318120000003E-2</v>
      </c>
      <c r="Q391" s="106">
        <f t="shared" si="770"/>
        <v>5.3724318120000003E-2</v>
      </c>
      <c r="R391" s="59">
        <f t="shared" si="771"/>
        <v>5.3724318120000003E-2</v>
      </c>
      <c r="S391" s="32">
        <f t="shared" si="888"/>
        <v>4.5912058687855861E-3</v>
      </c>
      <c r="T391">
        <f t="shared" si="772"/>
        <v>1</v>
      </c>
      <c r="U391" s="32">
        <f t="shared" si="889"/>
        <v>6.0971823000000004E-4</v>
      </c>
      <c r="V391">
        <f t="shared" si="773"/>
        <v>1</v>
      </c>
      <c r="W391">
        <f t="shared" si="774"/>
        <v>100</v>
      </c>
      <c r="X391" s="58">
        <f t="shared" si="775"/>
        <v>2.7437320350000003E-3</v>
      </c>
      <c r="Y391" s="58">
        <f t="shared" si="776"/>
        <v>2.7437320350000003E-3</v>
      </c>
      <c r="Z391" s="32">
        <f t="shared" si="777"/>
        <v>2.7437320350000003E-3</v>
      </c>
      <c r="AA391" s="32">
        <f t="shared" si="778"/>
        <v>2.2893237156262902E-4</v>
      </c>
      <c r="AB391" s="59">
        <f t="shared" si="779"/>
        <v>4.9056245199999996E-3</v>
      </c>
      <c r="AC391" s="59">
        <f t="shared" si="780"/>
        <v>4.9056245199999996E-3</v>
      </c>
      <c r="AD391">
        <f t="shared" si="781"/>
        <v>1</v>
      </c>
      <c r="AE391" s="59">
        <f t="shared" si="782"/>
        <v>4.9056245199999996E-3</v>
      </c>
      <c r="AF391" s="59">
        <f t="shared" si="783"/>
        <v>4.1758461800000006E-3</v>
      </c>
      <c r="AG391" s="59">
        <f t="shared" si="784"/>
        <v>4.1758461800000006E-3</v>
      </c>
      <c r="AH391">
        <f t="shared" si="785"/>
        <v>1</v>
      </c>
      <c r="AI391" s="59">
        <f t="shared" si="786"/>
        <v>4.1758461800000006E-3</v>
      </c>
      <c r="AJ391" s="59">
        <f t="shared" si="787"/>
        <v>0</v>
      </c>
      <c r="AK391" s="59">
        <f t="shared" si="788"/>
        <v>0</v>
      </c>
      <c r="AL391" s="59">
        <f t="shared" si="789"/>
        <v>0</v>
      </c>
      <c r="AM391" s="12">
        <f t="shared" si="890"/>
        <v>1.7316952799986466E-2</v>
      </c>
      <c r="AN391" s="12">
        <f t="shared" si="891"/>
        <v>0</v>
      </c>
      <c r="AO391" s="66">
        <f t="shared" si="790"/>
        <v>7.9505695324780845E-5</v>
      </c>
      <c r="AP391" s="66">
        <f t="shared" si="791"/>
        <v>3.9644110727390109E-6</v>
      </c>
      <c r="AQ391" s="59">
        <f t="shared" si="792"/>
        <v>8.4950468267296254E-5</v>
      </c>
      <c r="AR391" s="59">
        <f t="shared" si="793"/>
        <v>7.2312931199063803E-5</v>
      </c>
      <c r="AS391" s="59">
        <f t="shared" si="794"/>
        <v>0</v>
      </c>
      <c r="AT391" s="12">
        <f t="shared" si="795"/>
        <v>1.7076219294122584E-2</v>
      </c>
      <c r="AU391" s="59">
        <f t="shared" si="892"/>
        <v>0</v>
      </c>
      <c r="AV391" s="59">
        <f t="shared" si="893"/>
        <v>-2.0464316005663896E-18</v>
      </c>
      <c r="AW391" s="70">
        <f t="shared" si="796"/>
        <v>0</v>
      </c>
      <c r="AX391" s="20">
        <f t="shared" si="797"/>
        <v>200000</v>
      </c>
      <c r="AY391" s="20">
        <f t="shared" si="798"/>
        <v>0</v>
      </c>
      <c r="AZ391" s="20">
        <f t="shared" si="799"/>
        <v>0</v>
      </c>
      <c r="BA391" s="20">
        <f t="shared" si="800"/>
        <v>200000</v>
      </c>
      <c r="BB391" s="36">
        <f t="shared" si="801"/>
        <v>1</v>
      </c>
      <c r="BC391" s="36">
        <f t="shared" si="802"/>
        <v>0</v>
      </c>
      <c r="BD391" s="80">
        <f t="shared" si="803"/>
        <v>15.901139064956169</v>
      </c>
      <c r="BE391" s="36">
        <f t="shared" si="804"/>
        <v>0</v>
      </c>
      <c r="BF391" s="36">
        <f t="shared" si="805"/>
        <v>0</v>
      </c>
      <c r="BG391" s="36">
        <f t="shared" si="806"/>
        <v>15.901139064956169</v>
      </c>
      <c r="BH391" s="36">
        <f t="shared" si="807"/>
        <v>0.79288221454780217</v>
      </c>
      <c r="BI391" s="36">
        <f t="shared" si="808"/>
        <v>0</v>
      </c>
      <c r="BJ391" s="36">
        <f t="shared" si="809"/>
        <v>0</v>
      </c>
      <c r="BK391" s="36">
        <f t="shared" si="810"/>
        <v>0.79288221454780217</v>
      </c>
      <c r="BL391" s="68">
        <f ca="1">IF(OR(AT391=0,E391&gt;ProjTerm),0,VLOOKUP(D391,'Life Events'!$AE$5:$AI$1206,5,FALSE))</f>
        <v>1.6596663881884722E-16</v>
      </c>
      <c r="BM391" s="93">
        <f t="shared" ca="1" si="811"/>
        <v>1.6596663881884722E-16</v>
      </c>
      <c r="BN391" s="93">
        <f t="shared" ca="1" si="812"/>
        <v>2.8340827199790733E-18</v>
      </c>
      <c r="BO391" s="36">
        <f t="shared" ca="1" si="813"/>
        <v>4.3126432557296998E-16</v>
      </c>
      <c r="BP391" s="36">
        <f t="shared" si="814"/>
        <v>6.9789006155046764E-3</v>
      </c>
      <c r="BQ391" s="36">
        <f t="shared" si="815"/>
        <v>98.313483301332141</v>
      </c>
      <c r="BR391" s="36">
        <f t="shared" si="816"/>
        <v>154.78110000000001</v>
      </c>
      <c r="BS391" s="36">
        <f t="shared" si="817"/>
        <v>152.1706909021182</v>
      </c>
      <c r="BT391" s="36">
        <f t="shared" si="818"/>
        <v>2.5985000879827145</v>
      </c>
      <c r="BU391" s="70" cm="1">
        <f t="array" ref="BU391">IF(AND(ActInt=1,$J391=0),INDEX(Tbl_FwdNom,$B391-IVP,MATCH(ValnDt,Tbl_FwdNom_Cols)),INDEX(Tbl_FwdNom,$B391,MATCH(StartDt,Tbl_FwdNom_Cols)))</f>
        <v>12.119248077</v>
      </c>
      <c r="BV391" s="70" cm="1">
        <f t="array" ref="BV391">INDEX(Tbl_FwdReal,$B391,MATCH(StartDt,Tbl_FwdReal_Cols))</f>
        <v>4.7660223100000003</v>
      </c>
      <c r="BW391" s="70" cm="1">
        <f t="array" ref="BW391">IF(RunType&lt;&gt;"OPN",INDEX(Tbl_FwdReal,$B391,MATCH(ValnDt,Tbl_FwdReal_Cols)),IF(AND($J391=0,ActInt=1),INDEX(Tbl_FwdReal,$B391-IVP,MATCH(ValnDt,Tbl_FwdReal_Cols)),-999))*$K391</f>
        <v>4.7660223100000003</v>
      </c>
      <c r="BX391" s="70">
        <f t="shared" si="819"/>
        <v>4.7660223100000003E-2</v>
      </c>
      <c r="BY391" s="70">
        <f t="shared" si="894"/>
        <v>7.018712369590574E-2</v>
      </c>
      <c r="BZ391" s="64">
        <f t="shared" si="907"/>
        <v>5.6688001100386742E-3</v>
      </c>
      <c r="CA391" s="70" cm="1">
        <f t="array" ref="CA391">IF($J391=1,CA390*(1+INDEX(Tbl_CPI,$B391,MATCH(IF(RunType="OPN",StartDt,ValnDt),Tbl_CPI_Cols))),0)</f>
        <v>0</v>
      </c>
      <c r="CB391" s="70">
        <f t="shared" si="895"/>
        <v>9.1391217010402599</v>
      </c>
      <c r="CC391" s="70">
        <f t="shared" si="896"/>
        <v>8.5873016058154228</v>
      </c>
      <c r="CD391" s="36">
        <f t="shared" si="820"/>
        <v>45.673314477299854</v>
      </c>
      <c r="CE391" s="36">
        <f t="shared" si="821"/>
        <v>1.5749666508369231</v>
      </c>
      <c r="CF391" s="36">
        <f t="shared" si="822"/>
        <v>0</v>
      </c>
      <c r="CG391" s="36">
        <f t="shared" si="823"/>
        <v>0.81819625417643582</v>
      </c>
      <c r="CH391" s="36">
        <f t="shared" si="824"/>
        <v>0.79092263102234006</v>
      </c>
      <c r="CI391" s="36">
        <f t="shared" si="825"/>
        <v>0</v>
      </c>
      <c r="CJ391" s="36">
        <f t="shared" si="826"/>
        <v>0</v>
      </c>
      <c r="CK391" s="36">
        <f t="shared" si="827"/>
        <v>0</v>
      </c>
      <c r="CL391" s="36">
        <f t="shared" si="828"/>
        <v>2.7273623154095761E-2</v>
      </c>
      <c r="CM391" s="36">
        <f t="shared" si="829"/>
        <v>0.81819625417643582</v>
      </c>
      <c r="CN391" s="36">
        <f t="shared" ca="1" si="830"/>
        <v>14.088542290905753</v>
      </c>
      <c r="CO391" s="20">
        <f t="shared" si="831"/>
        <v>120000</v>
      </c>
      <c r="CP391" s="20">
        <f t="shared" si="832"/>
        <v>2</v>
      </c>
      <c r="CQ391" s="64">
        <f t="shared" si="833"/>
        <v>1.4236958939999999E-2</v>
      </c>
      <c r="CR391" s="64">
        <f t="shared" si="834"/>
        <v>6.406631522999999E-2</v>
      </c>
      <c r="CS391" s="36">
        <f t="shared" si="835"/>
        <v>11.4340946806745</v>
      </c>
      <c r="CT391" s="36">
        <f t="shared" si="836"/>
        <v>9.5406834389737014</v>
      </c>
      <c r="CU391" s="36">
        <f t="shared" si="837"/>
        <v>0.47572932872868129</v>
      </c>
      <c r="CV391" s="36">
        <f t="shared" si="897"/>
        <v>10.016412767702382</v>
      </c>
      <c r="CW391" s="36">
        <f t="shared" si="838"/>
        <v>0</v>
      </c>
      <c r="CX391" s="36">
        <f t="shared" si="839"/>
        <v>0</v>
      </c>
      <c r="CY391" s="36">
        <f t="shared" si="840"/>
        <v>0</v>
      </c>
      <c r="CZ391" s="36">
        <f t="shared" si="898"/>
        <v>0</v>
      </c>
      <c r="DA391" s="64">
        <f t="shared" si="841"/>
        <v>9.5783174082992861E-3</v>
      </c>
      <c r="DB391" s="70">
        <f t="shared" si="899"/>
        <v>0.99051255633848412</v>
      </c>
      <c r="DC391" s="70">
        <f>PRODUCT($DB$8:DB391)</f>
        <v>2.3033643025337489E-2</v>
      </c>
      <c r="DD391" s="36">
        <f t="shared" si="842"/>
        <v>99.365910527952735</v>
      </c>
      <c r="DE391" s="36">
        <f t="shared" si="843"/>
        <v>924.12454431802553</v>
      </c>
      <c r="DF391" s="36">
        <f t="shared" si="844"/>
        <v>35.831254697070726</v>
      </c>
      <c r="DG391" s="36">
        <f t="shared" si="845"/>
        <v>0.40130751030184386</v>
      </c>
      <c r="DH391" s="36">
        <f t="shared" ca="1" si="846"/>
        <v>1.0447860979966676E-14</v>
      </c>
      <c r="DI391" s="36">
        <f t="shared" si="847"/>
        <v>39.826502631698162</v>
      </c>
      <c r="DJ391" s="36">
        <f t="shared" ca="1" si="848"/>
        <v>900.01508360853973</v>
      </c>
      <c r="DK391" s="36">
        <f t="shared" si="849"/>
        <v>0</v>
      </c>
      <c r="DL391" s="36">
        <f t="shared" si="850"/>
        <v>0</v>
      </c>
      <c r="DM391" s="36">
        <f t="shared" ca="1" si="851"/>
        <v>900.01508360853973</v>
      </c>
      <c r="DN391" s="36">
        <f t="shared" ca="1" si="900"/>
        <v>900.01508360854382</v>
      </c>
      <c r="DO391" s="64" cm="1">
        <f t="array" ref="DO391">IFERROR(INDEX(Tbl_FwdNom,$B391,MATCH(LIDt,Tbl_FwdNom_Cols,0)),0)</f>
        <v>8.5923131339999994</v>
      </c>
      <c r="DP391" s="64">
        <f t="shared" ca="1" si="901"/>
        <v>8.5304480310000006</v>
      </c>
      <c r="DQ391" s="64">
        <f t="shared" ca="1" si="852"/>
        <v>6.8450354472111563E-3</v>
      </c>
      <c r="DR391" s="70">
        <f t="shared" ca="1" si="853"/>
        <v>0.99320150052269884</v>
      </c>
      <c r="DS391" s="70">
        <f ca="1">PRODUCT($DR$8:DR391)</f>
        <v>3.2628636790899244E-2</v>
      </c>
      <c r="DT391" s="36">
        <f t="shared" ca="1" si="854"/>
        <v>1051.5833355467037</v>
      </c>
      <c r="DU391" s="36">
        <f t="shared" ca="1" si="855"/>
        <v>40.042739173599017</v>
      </c>
      <c r="DV391" s="36">
        <f t="shared" ca="1" si="856"/>
        <v>0.4563519931605618</v>
      </c>
      <c r="DW391" s="36">
        <f t="shared" ca="1" si="857"/>
        <v>1.1138316423453701E-14</v>
      </c>
      <c r="DX391" s="36">
        <f t="shared" ca="1" si="858"/>
        <v>109.53251441127792</v>
      </c>
      <c r="DY391" s="36">
        <f t="shared" ca="1" si="859"/>
        <v>1.1605578620525598</v>
      </c>
      <c r="DZ391" s="36">
        <f t="shared" ca="1" si="860"/>
        <v>43.385053490068024</v>
      </c>
      <c r="EA391" s="36">
        <f t="shared" ca="1" si="861"/>
        <v>0</v>
      </c>
      <c r="EB391" s="36">
        <f t="shared" ca="1" si="862"/>
        <v>1026.1828196679849</v>
      </c>
      <c r="EC391" s="36">
        <f t="shared" ca="1" si="863"/>
        <v>0</v>
      </c>
      <c r="ED391" s="36">
        <f t="shared" ca="1" si="864"/>
        <v>0</v>
      </c>
      <c r="EE391" s="36">
        <f t="shared" ca="1" si="902"/>
        <v>0</v>
      </c>
      <c r="EF391" s="36">
        <f t="shared" ca="1" si="865"/>
        <v>1026.1828196679849</v>
      </c>
      <c r="EG391" s="64"/>
      <c r="EH391" s="64"/>
      <c r="EI391" s="64"/>
      <c r="EJ391" s="70"/>
      <c r="EK391" s="70"/>
      <c r="EL391" s="70"/>
      <c r="EM391" s="70"/>
      <c r="EN391" s="70"/>
      <c r="EO391" s="36">
        <f t="shared" ca="1" si="866"/>
        <v>8.6725066515084226</v>
      </c>
      <c r="EP391" s="36">
        <f t="shared" ca="1" si="867"/>
        <v>0</v>
      </c>
      <c r="EQ391" s="36">
        <f t="shared" si="868"/>
        <v>25.622586898516381</v>
      </c>
      <c r="ER391" s="36">
        <f t="shared" si="869"/>
        <v>0.59562808381860177</v>
      </c>
      <c r="ES391" s="36">
        <f t="shared" si="870"/>
        <v>-0.54394588643480302</v>
      </c>
      <c r="ET391" s="36">
        <f t="shared" ca="1" si="871"/>
        <v>0</v>
      </c>
      <c r="EU391" s="36">
        <f t="shared" ca="1" si="903"/>
        <v>0.59562808381860177</v>
      </c>
      <c r="EV391" s="36">
        <f t="shared" si="872"/>
        <v>0.65741926506165216</v>
      </c>
      <c r="EW391" s="36">
        <f t="shared" si="873"/>
        <v>33.49302070076611</v>
      </c>
      <c r="EX391" s="36">
        <f t="shared" ca="1" si="904"/>
        <v>60.368654948162742</v>
      </c>
      <c r="EY391" s="36">
        <f t="shared" si="874"/>
        <v>0</v>
      </c>
      <c r="EZ391" s="36">
        <f t="shared" si="875"/>
        <v>0</v>
      </c>
      <c r="FA391" s="36">
        <f t="shared" si="876"/>
        <v>0</v>
      </c>
      <c r="FB391" s="36">
        <f t="shared" si="877"/>
        <v>0</v>
      </c>
      <c r="FC391" s="36">
        <f t="shared" si="905"/>
        <v>0</v>
      </c>
      <c r="FD391" s="36">
        <f t="shared" si="878"/>
        <v>0</v>
      </c>
      <c r="FE391" s="36">
        <f t="shared" si="879"/>
        <v>0</v>
      </c>
      <c r="FF391" s="36">
        <f t="shared" si="906"/>
        <v>0</v>
      </c>
      <c r="FG391" s="36">
        <f t="shared" ca="1" si="880"/>
        <v>60.368654948162742</v>
      </c>
      <c r="FH391" s="36">
        <f t="shared" ca="1" si="881"/>
        <v>0.57823013860560002</v>
      </c>
      <c r="FI391" s="36">
        <f t="shared" ca="1" si="882"/>
        <v>-1.0428341410974888</v>
      </c>
      <c r="FJ391" s="36">
        <f t="shared" ca="1" si="883"/>
        <v>68.054630068537591</v>
      </c>
      <c r="FK391" s="36">
        <f t="shared" si="884"/>
        <v>0</v>
      </c>
      <c r="FL391" s="36">
        <f t="shared" si="885"/>
        <v>0</v>
      </c>
      <c r="FM391" s="36">
        <f t="shared" ca="1" si="886"/>
        <v>0</v>
      </c>
      <c r="FN391" s="36">
        <f t="shared" ca="1" si="908"/>
        <v>68.054630068537591</v>
      </c>
    </row>
    <row r="392" spans="2:170" x14ac:dyDescent="0.25">
      <c r="B392" s="2">
        <v>384</v>
      </c>
      <c r="C392" s="2">
        <f t="shared" si="914"/>
        <v>32</v>
      </c>
      <c r="D392" s="2">
        <f t="shared" si="911"/>
        <v>408</v>
      </c>
      <c r="E392" s="2">
        <f t="shared" si="909"/>
        <v>34</v>
      </c>
      <c r="F392" s="189">
        <f t="shared" si="913"/>
        <v>57404</v>
      </c>
      <c r="G392" s="2">
        <f t="shared" si="912"/>
        <v>2</v>
      </c>
      <c r="H392" s="187">
        <f t="shared" ref="H392:H455" si="915">AgeAtEntry+D392/12</f>
        <v>66.583333333333343</v>
      </c>
      <c r="I392" s="186">
        <f t="shared" si="910"/>
        <v>66</v>
      </c>
      <c r="J392" s="2">
        <f t="shared" ref="J392:J455" si="916">IF(OR($B392&gt;IVP,IVP=0),0,1)</f>
        <v>0</v>
      </c>
      <c r="K392" s="2">
        <f t="shared" ref="K392:K455" si="917">IF(AND(E392&lt;=ProjTerm,D392&gt;0),1,0)</f>
        <v>1</v>
      </c>
      <c r="L392">
        <f t="shared" ref="L392:L455" si="918">IF($D392&lt;=VLOOKUP("Nat"&amp;Sex&amp;Smk,Tbl_MrtSelBands,2,FALSE),1,IF($D392&lt;=VLOOKUP("Nat"&amp;Sex&amp;Smk,Tbl_MrtSelBands,3,FALSE),2,3))</f>
        <v>2</v>
      </c>
      <c r="M392" s="190">
        <f t="shared" si="887"/>
        <v>1.193873736E-2</v>
      </c>
      <c r="N392">
        <f t="shared" ref="N392:N455" si="919">VLOOKUP(G392,Tbl_MrtSeasonAdj,MATCH("DTH_NAT",Tbl_MrtSeasonAdj_Cols)+1,FALSE)</f>
        <v>1</v>
      </c>
      <c r="O392">
        <f t="shared" ref="O392:O455" si="920">IF(F392&lt;=ProjStart,100,VLOOKUP(MIN(B392,Tbl_TmpScl_Rows),Tbl_TmpScl,2,FALSE))</f>
        <v>100</v>
      </c>
      <c r="P392" s="58">
        <f t="shared" ref="P392:P455" si="921">IF(D392&lt;=DthNatWP,0,MIN(1,M392*N392*O392/100*DthAdjPC/100)*(1+UWLoadPC/100))</f>
        <v>5.3724318120000003E-2</v>
      </c>
      <c r="Q392" s="106">
        <f t="shared" ref="Q392:Q455" si="922">MIN(1,P392*(1+DthStressPC/100))*$K392</f>
        <v>5.3724318120000003E-2</v>
      </c>
      <c r="R392" s="59">
        <f t="shared" ref="R392:R455" si="923">IF(AND(ActDthNat=1,$B392=ActDthNatMth),1,IF(OR(AND($B392&lt;=IVP,ExpDthNat=0),AND(ActDthNat=1,$B392&lt;IVP)),0,Q392))</f>
        <v>5.3724318120000003E-2</v>
      </c>
      <c r="S392" s="32">
        <f t="shared" si="888"/>
        <v>4.5912058687855861E-3</v>
      </c>
      <c r="T392">
        <f t="shared" ref="T392:T455" si="924">IF($D392&lt;=VLOOKUP("Acc"&amp;Sex&amp;Smk,Tbl_MrtSelBands,2,FALSE),1,IF($D392&lt;=VLOOKUP("Acc"&amp;Sex&amp;Smk,Tbl_MrtSelBands,3,FALSE),2,3))</f>
        <v>1</v>
      </c>
      <c r="U392" s="32">
        <f t="shared" si="889"/>
        <v>6.0971823000000004E-4</v>
      </c>
      <c r="V392">
        <f t="shared" ref="V392:V455" si="925">VLOOKUP(G392,Tbl_MrtSeasonAdj,MATCH("DTH_ACC",Tbl_MrtSeasonAdj_Cols)+1,FALSE)</f>
        <v>1</v>
      </c>
      <c r="W392">
        <f t="shared" ref="W392:W455" si="926">IF(F392&lt;=ProjStart,100,VLOOKUP(MIN(B392,MAX(Tbl_TmpScl_Rows)),Tbl_TmpScl,2,FALSE))</f>
        <v>100</v>
      </c>
      <c r="X392" s="58">
        <f t="shared" ref="X392:X455" si="927">MIN(1,U392*V392*W392/100*DthAdjPC/100*(1+UWLoadPC/100))</f>
        <v>2.7437320350000003E-3</v>
      </c>
      <c r="Y392" s="58">
        <f t="shared" ref="Y392:Y455" si="928">IF(F392&gt;ProjStart,MIN(1,X392*(1+DthStressPC/100)),0)</f>
        <v>2.7437320350000003E-3</v>
      </c>
      <c r="Z392" s="32">
        <f t="shared" ref="Z392:Z455" si="929">IF(AND(ActDthAcc=1,$B392=ActDthAccMth),1,IF(OR(AND($B392&lt;=IVP,ExpDthAcc=0),AND(ActDthAcc=1,$B392&lt;IVP)),0,Y392))</f>
        <v>2.7437320350000003E-3</v>
      </c>
      <c r="AA392" s="32">
        <f t="shared" ref="AA392:AA455" si="930">IF(F392&lt;=ProjStart,0,IF(Z392=1,1,1-(1-MIN(1-Q392,Z392))^(1/12)))</f>
        <v>2.2893237156262902E-4</v>
      </c>
      <c r="AB392" s="59">
        <f t="shared" ref="AB392:AB455" si="931">IF($K392=0,0,MIN(100-AF392,INDEX(Tbl_Lps,MATCH(MIN($D392,MAX(Tbl_Lps_Rows)),Tbl_Lps_Rows,0),MATCH(RFRsk,Tbl_Lps_Cols,0)))/100)</f>
        <v>4.9056245199999996E-3</v>
      </c>
      <c r="AC392" s="59">
        <f t="shared" ref="AC392:AC455" si="932">IF(AND(ActLps=1,$B392=ActLpsMth),1,IF(OR(AND($B392&lt;=IVP,ExpLps=0),AND(ActLps=1,$B392&lt;IVP)),0,AB392))</f>
        <v>4.9056245199999996E-3</v>
      </c>
      <c r="AD392">
        <f t="shared" ref="AD392:AD455" si="933">VLOOKUP(G392,Tbl_ExitSeasonAdj,MATCH("LPS",Tbl_ExitSeasonAdj_Cols)+1,FALSE)</f>
        <v>1</v>
      </c>
      <c r="AE392" s="59">
        <f t="shared" ref="AE392:AE455" si="934">IF(F392&gt;ProjStart,IF(E392&lt;ProjTerm,MIN(100,AC392*(1+LpsStressPC/100)*AD392),0),0)</f>
        <v>4.9056245199999996E-3</v>
      </c>
      <c r="AF392" s="59">
        <f t="shared" ref="AF392:AF455" si="935">IF($K392=0,0,INDEX(Tbl_Cnl,MATCH(MIN($D392,MAX(Tbl_Cnl_Rows)),Tbl_Cnl_Rows,0),MATCH(RFRsk,Tbl_Cnl_Cols,0))/100)</f>
        <v>4.1758461800000006E-3</v>
      </c>
      <c r="AG392" s="59">
        <f t="shared" ref="AG392:AG455" si="936">IF(AND(ActCnl=1,$B392=ActCnlMth),1,IF(OR(AND($B392&lt;=IVP,ExpCnl=0),AND(ActCnl=1,$B392&lt;IVP)),0,AF392))</f>
        <v>4.1758461800000006E-3</v>
      </c>
      <c r="AH392">
        <f t="shared" ref="AH392:AH455" si="937">VLOOKUP(G392,Tbl_ExitSeasonAdj,MATCH("CNL",Tbl_ExitSeasonAdj_Cols,0)+1,FALSE)</f>
        <v>1</v>
      </c>
      <c r="AI392" s="59">
        <f t="shared" ref="AI392:AI455" si="938">IF($F392&gt;ProjStart,IF($E392&lt;ProjTerm,MIN(100,1-AL392-AE392,AG392*(1+LpsStressPC/100)*AH392),0),0)</f>
        <v>4.1758461800000006E-3</v>
      </c>
      <c r="AJ392" s="59">
        <f t="shared" ref="AJ392:AJ455" si="939">IF($K392=0,0,INDEX(Tbl_NTU,MATCH(MIN($D392,MAX(Tbl_NTU_Rows)),Tbl_NTU_Rows,0),MATCH(RFRsk,Tbl_NTU_Cols,0))/100)</f>
        <v>0</v>
      </c>
      <c r="AK392" s="59">
        <f t="shared" ref="AK392:AK455" si="940">IF(AND(ActNTU=1,$B392=ActNTUMth),1,IF(OR(AND($B392&lt;=IVP,ExpNTU=0),AND(ActNTU=1,$B392&lt;IVP)),0,AJ392))</f>
        <v>0</v>
      </c>
      <c r="AL392" s="59">
        <f t="shared" ref="AL392:AL455" si="941">IF($F392&gt;ProjStart,IF($E392&lt;ProjTerm,MIN(100,AK392*(1+LpsStressPC/100)*AH392),0),0)</f>
        <v>0</v>
      </c>
      <c r="AM392" s="12">
        <f t="shared" si="890"/>
        <v>1.7076219294122584E-2</v>
      </c>
      <c r="AN392" s="12">
        <f t="shared" si="891"/>
        <v>0</v>
      </c>
      <c r="AO392" s="66">
        <f t="shared" ref="AO392:AO455" si="942">AM392*S392</f>
        <v>7.8400438239845273E-5</v>
      </c>
      <c r="AP392" s="66">
        <f t="shared" ref="AP392:AP455" si="943">AM392*AA392</f>
        <v>3.9092993803270062E-6</v>
      </c>
      <c r="AQ392" s="59">
        <f t="shared" ref="AQ392:AQ455" si="944">AM392*AE392</f>
        <v>8.3769520078144833E-5</v>
      </c>
      <c r="AR392" s="59">
        <f t="shared" ref="AR392:AR455" si="945">AM392*AI392</f>
        <v>7.1307665108204094E-5</v>
      </c>
      <c r="AS392" s="59">
        <f t="shared" ref="AS392:AS455" si="946">AL392*AM392</f>
        <v>0</v>
      </c>
      <c r="AT392" s="12">
        <f t="shared" ref="AT392:AT455" si="947">IF(AND($B392=IVP,ActIVPOn=1,ExtrCls="Y"),1,IF(AND($B392=IVP,ActIVPOff=1,ExtrCls="N"),0,IF($K393=0,0,IF(AND(OR(D392=0,F392=ProjStart),InitPols&lt;&gt;0),1,MAX(0,AM392-AO392-AP392-AQ392-AR392-AS392)))))</f>
        <v>1.6838832371316063E-2</v>
      </c>
      <c r="AU392" s="59">
        <f t="shared" si="892"/>
        <v>0</v>
      </c>
      <c r="AV392" s="59">
        <f t="shared" si="893"/>
        <v>-1.2197274440461925E-19</v>
      </c>
      <c r="AW392" s="70">
        <f t="shared" ref="AW392:AW455" si="948">IF(AND(ActWOPBrth=1,$B392&gt;ActWOPBrthMth,$B392&lt;=IVP,$B392&lt;=ActWOPBrthMth+WOPBrthPer),1,IF(OR($D392&lt;=WOPBrthWP,AND($B392&lt;=IVP,ExpWOPBrth=0),AND(ActWOPBrth=1,$B392&lt;IVP)),0,AM392*VLOOKUP($I392,Tbl_Births,2,FALSE)/12*$J392))</f>
        <v>0</v>
      </c>
      <c r="AX392" s="20">
        <f t="shared" ref="AX392:AX455" si="949">IF(AND(B392&lt;IVP,ExpSA=0),0,IF(AND(OR(RunType="CLS",AND(ActSADecr=1,SAChng&lt;0),AND(ActSAIncr=1,SAChng&gt;0)),$B392&gt;=ActSAMth),SALSCLS,SALSOPN))</f>
        <v>200000</v>
      </c>
      <c r="AY392" s="20">
        <f t="shared" ref="AY392:AY455" si="950">IF(AND(B392&lt;IVP,ExpSA=0),0,IF(AND(OR(RunType="CLS",AND(ActSADecr=1,SAChng&lt;0),AND(ActSAIncr=1,SAChng&gt;0)),$B392&gt;=ActSAMth),SATrCLS,SATrOPN))</f>
        <v>0</v>
      </c>
      <c r="AZ392" s="20">
        <f t="shared" ref="AZ392:AZ455" si="951">IF(AND(B392&lt;IVP,ExpSA=0),0,IF(AND(OR(RunType="CLS",AND(ActSADecr=1,SAChng&lt;0),AND(ActSAIncr=1,SAChng&gt;0)),$B392&gt;=ActSAMth),SAInstCLS,SAInstOPN))*$K392</f>
        <v>0</v>
      </c>
      <c r="BA392" s="20">
        <f t="shared" ref="BA392:BA455" si="952">IF(K392=0,0,AZ392+AY392+AX392)</f>
        <v>200000</v>
      </c>
      <c r="BB392" s="36">
        <f t="shared" ref="BB392:BB455" si="953">IF(D392=1,ExGrat+1,1)*$K392</f>
        <v>1</v>
      </c>
      <c r="BC392" s="36">
        <f t="shared" ref="BC392:BC455" si="954">ROUNDUP(AZ392/AnnPayM*$K392,2)</f>
        <v>0</v>
      </c>
      <c r="BD392" s="80">
        <f t="shared" ref="BD392:BD455" si="955">IF(AND(DthRepdt="Y",ActDthNat=1,B392&lt;IVP),0,AO392*BB392*AX392*$K392)</f>
        <v>15.680087647969055</v>
      </c>
      <c r="BE392" s="36">
        <f t="shared" ref="BE392:BE455" si="956">IF(AND(DthRepdt="Y",ActDthNat=1,B392&lt;IVP),0,BB392*AO392*AY392*$K392)</f>
        <v>0</v>
      </c>
      <c r="BF392" s="36">
        <f t="shared" ref="BF392:BF455" si="957">IF(AND(DthRepdt="Y",ActDthNat=1,B392&lt;IVP),0,BC392*AnnPayM*BB392*AO392)</f>
        <v>0</v>
      </c>
      <c r="BG392" s="36">
        <f t="shared" ref="BG392:BG455" si="958">BF392+BE392+BD392</f>
        <v>15.680087647969055</v>
      </c>
      <c r="BH392" s="36">
        <f t="shared" ref="BH392:BH455" si="959">IF(AND(DthRepdt="Y",ActDthAcc=1,B392&lt;IVP),0,AP392*BB392*AX392*$K392)</f>
        <v>0.7818598760654013</v>
      </c>
      <c r="BI392" s="36">
        <f t="shared" ref="BI392:BI455" si="960">IF(AND(DthRepdt="Y",ActDthAcc=1,B392&lt;IVP),0,BB392*AP392*AY392*$K392)</f>
        <v>0</v>
      </c>
      <c r="BJ392" s="36">
        <f t="shared" ref="BJ392:BJ455" si="961">IF(AND(DthRepdt="Y",ActDthAcc=1,B392&lt;IVP),0,BC392*AnnPayM*AP392*BB392)</f>
        <v>0</v>
      </c>
      <c r="BK392" s="36">
        <f t="shared" ref="BK392:BK455" si="962">BJ392+BI392+BH392</f>
        <v>0.7818598760654013</v>
      </c>
      <c r="BL392" s="68">
        <f ca="1">IF(OR(AT392=0,E392&gt;ProjTerm),0,VLOOKUP(D392,'Life Events'!$AE$5:$AI$1206,5,FALSE))</f>
        <v>1.6365943550884359E-16</v>
      </c>
      <c r="BM392" s="93">
        <f t="shared" ref="BM392:BM455" ca="1" si="963">IF(AND(ActWOPBrth=1,$B392&gt;ActWOPBrthMth,$B392&lt;=IVP,$B392&lt;=ActWOPBrthMth+WOPBrthPer),1,IF(OR(AND($B392&lt;=IVP,ExpWOPBrth=0),AND(ActWOPBrth=1,$B392&lt;IVP)),0,BL392))</f>
        <v>1.6365943550884359E-16</v>
      </c>
      <c r="BN392" s="93">
        <f t="shared" ref="BN392:BN455" ca="1" si="964">AT392*BM392</f>
        <v>2.755833800517629E-18</v>
      </c>
      <c r="BO392" s="36">
        <f t="shared" ref="BO392:BO455" ca="1" si="965">BS392*BN392</f>
        <v>4.1935713343617777E-16</v>
      </c>
      <c r="BP392" s="36">
        <f t="shared" ref="BP392:BP455" si="966">IF(AE392+AI392+AL392=0,0,(AP392+AO392)*AE392/(AE392+AI392+AL392)*BR392)</f>
        <v>6.8818826683143758E-3</v>
      </c>
      <c r="BQ392" s="36">
        <f t="shared" ref="BQ392:BQ455" si="967">IFERROR(IF(OR(F392&lt;=ProjStart,D392&lt;=0),0,100-(AM393*AE393+AM394*AE394+AM395*AE395+AM396*AE396*Prm4PC/100-IF(D392=1,AM392*AI392,0))*100/AT392),0)</f>
        <v>98.313483301332141</v>
      </c>
      <c r="BR392" s="36">
        <f t="shared" ref="BR392:BR455" si="968">IF(AND($B392&lt;IVP,ExpSA=0),0,IF(AND(OR(RunType="CLS",AND(ActSADecr=1,SAChng&lt;0),AND(ActSAIncr=1,SAChng&gt;0),AND(ActPrm=1,SAChng=0,$B392&gt;=IVP/2)),$B392&gt;=ActSAMth),PrmCls,PrmOpn))/12</f>
        <v>154.78110000000001</v>
      </c>
      <c r="BS392" s="36">
        <f t="shared" ref="BS392:BS455" si="969">IF(F392&gt;=ProjStart,BR392,0)*BQ392/100</f>
        <v>152.1706909021182</v>
      </c>
      <c r="BT392" s="36">
        <f t="shared" ref="BT392:BT455" si="970">IF(AND(ActPS=1,$B392&gt;=PSStartMth,$B392&lt;=PSEndMth,$B392&lt;IVP),0,BS392*AT392)</f>
        <v>2.5623767559281188</v>
      </c>
      <c r="BU392" s="70" cm="1">
        <f t="array" ref="BU392">IF(AND(ActInt=1,$J392=0),INDEX(Tbl_FwdNom,$B392-IVP,MATCH(ValnDt,Tbl_FwdNom_Cols)),INDEX(Tbl_FwdNom,$B392,MATCH(StartDt,Tbl_FwdNom_Cols)))</f>
        <v>12.113160408000001</v>
      </c>
      <c r="BV392" s="70" cm="1">
        <f t="array" ref="BV392">INDEX(Tbl_FwdReal,$B392,MATCH(StartDt,Tbl_FwdReal_Cols))</f>
        <v>4.7625969709999998</v>
      </c>
      <c r="BW392" s="70" cm="1">
        <f t="array" ref="BW392">IF(RunType&lt;&gt;"OPN",INDEX(Tbl_FwdReal,$B392,MATCH(ValnDt,Tbl_FwdReal_Cols)),IF(AND($J392=0,ActInt=1),INDEX(Tbl_FwdReal,$B392-IVP,MATCH(ValnDt,Tbl_FwdReal_Cols)),-999))*$K392</f>
        <v>4.7625969709999998</v>
      </c>
      <c r="BX392" s="70">
        <f t="shared" ref="BX392:BX455" si="971">IF(OR(NBExpMth&gt;0,AND(RunType="OPN",ActInt=0)),BV392,BW392)/100</f>
        <v>4.762596971E-2</v>
      </c>
      <c r="BY392" s="70">
        <f t="shared" si="894"/>
        <v>7.0164005566172971E-2</v>
      </c>
      <c r="BZ392" s="64">
        <f t="shared" si="907"/>
        <v>5.6669897247747514E-3</v>
      </c>
      <c r="CA392" s="70" cm="1">
        <f t="array" ref="CA392">IF($J392=1,CA391*(1+INDEX(Tbl_CPI,$B392,MATCH(IF(RunType="OPN",StartDt,ValnDt),Tbl_CPI_Cols))),0)</f>
        <v>0</v>
      </c>
      <c r="CB392" s="70">
        <f t="shared" si="895"/>
        <v>9.1909130098135208</v>
      </c>
      <c r="CC392" s="70">
        <f t="shared" si="896"/>
        <v>9.1909130098135208</v>
      </c>
      <c r="CD392" s="36">
        <f t="shared" ref="CD392:CD455" si="972">IF($B392=0,0,REFixed/12*CC391+BS392*REMPrmPC/100)</f>
        <v>45.673314477299854</v>
      </c>
      <c r="CE392" s="36">
        <f t="shared" ref="CE392:CE455" si="973">IF($B392=0,0,BS392*REAPrmPC/100)</f>
        <v>1.5749666508369231</v>
      </c>
      <c r="CF392" s="36">
        <f t="shared" ref="CF392:CF455" si="974">IF($B392=0,0,BS392*RECPrmPC/100)</f>
        <v>0</v>
      </c>
      <c r="CG392" s="36">
        <f t="shared" ref="CG392:CG455" si="975">IF(F392&lt;=ProjStart,0,(CD392+CE392+CF392)*AM392)</f>
        <v>0.80682200981441721</v>
      </c>
      <c r="CH392" s="36">
        <f t="shared" ref="CH392:CH455" si="976">IF(F392&lt;=ProjStart,0,CD392*AM392)</f>
        <v>0.7799275339037961</v>
      </c>
      <c r="CI392" s="36">
        <f t="shared" ref="CI392:CI455" si="977">IFERROR((CEFixed*CC392+CEClmPC*BA392)*BB392,0)*(AP392+AO392)</f>
        <v>0</v>
      </c>
      <c r="CJ392" s="36">
        <f t="shared" ref="CJ392:CJ455" si="978">(CI392+CF392)*(AP392+AO392)</f>
        <v>0</v>
      </c>
      <c r="CK392" s="36">
        <f t="shared" ref="CK392:CK455" si="979">IF(D392=1,IEFixed*CC392+BS392*IEPrmPC/100,0)*AM392</f>
        <v>0</v>
      </c>
      <c r="CL392" s="36">
        <f t="shared" ref="CL392:CL455" si="980">(CK392+CE392)*AM392</f>
        <v>2.6894475910621093E-2</v>
      </c>
      <c r="CM392" s="36">
        <f t="shared" ref="CM392:CM455" si="981">CG392+CK392+CI392</f>
        <v>0.80682200981441721</v>
      </c>
      <c r="CN392" s="36">
        <f t="shared" ref="CN392:CN455" ca="1" si="982">BG392-BT392+BO392+BK392-BP392</f>
        <v>13.892688885438021</v>
      </c>
      <c r="CO392" s="20">
        <f t="shared" ref="CO392:CO455" si="983">IF(AND($B392&lt;IVP,ExpSA=0),0,IF(AND(OR(RunType="CLS",AND(ActSADecr=1,SAChng&lt;0),AND(ActSAIncr=1,SAChng&gt;0)),$B392&gt;=ActSAMth),RI1SACls+RI2SACls,RI1SAOpn+RI2SAOpn))</f>
        <v>120000</v>
      </c>
      <c r="CP392" s="20">
        <f t="shared" ref="CP392:CP455" si="984">IF(D392&lt;=VLOOKUP(Sex&amp;Smk,Tbl_RISelBands,2,FALSE),1,2)</f>
        <v>2</v>
      </c>
      <c r="CQ392" s="64">
        <f t="shared" ref="CQ392:CQ455" si="985">IF(B392=0,0,VLOOKUP(Sex&amp;Smk&amp;I392,Tbl_RIPrm,CP392+1,FALSE)*VLOOKUP(RFRsk,Tbl_RIRFRskScl,2,FALSE)/100)</f>
        <v>1.4236958939999999E-2</v>
      </c>
      <c r="CR392" s="64">
        <f t="shared" ref="CR392:CR455" si="986">IF(F392&gt;ProjStart,MIN(1,CQ392*(1+UWLoadPC/100)*RIAdjPC/100),0)</f>
        <v>6.406631522999999E-2</v>
      </c>
      <c r="CS392" s="36">
        <f t="shared" ref="CS392:CS455" si="987">CO392*(1-(1-CR392)^(1/12))*AM392</f>
        <v>11.275142367836846</v>
      </c>
      <c r="CT392" s="36">
        <f t="shared" ref="CT392:CT455" si="988">IF(AND(DthRepdt="Y",$B392&lt;IVP,AND(ActDthNat=1,$B392=ActDthNatMth)),0,CO392*AO392)</f>
        <v>9.4080525887814321</v>
      </c>
      <c r="CU392" s="36">
        <f t="shared" ref="CU392:CU455" si="989">IF(AND(DthRepdt="Y",$B392&lt;IVP,AND(ActDthAcc=1,$B392=ActDthAccMth)),0,CO392*AP392)</f>
        <v>0.46911592563924076</v>
      </c>
      <c r="CV392" s="36">
        <f t="shared" si="897"/>
        <v>9.8771685144206725</v>
      </c>
      <c r="CW392" s="36">
        <f t="shared" ref="CW392:CW455" si="990">IF(E392&gt;RIBnd1,0,CV392)</f>
        <v>0</v>
      </c>
      <c r="CX392" s="36">
        <f t="shared" ref="CX392:CX455" si="991">IF(OR(E392&gt;RIBnd1,E392&lt;=RIBnd),0,MAX((CS392*(1-RIProfExp/100)-CV392)*RIProfPC/100,0))</f>
        <v>0</v>
      </c>
      <c r="CY392" s="36">
        <f t="shared" ref="CY392:CY455" si="992">IF(OR(AND(ActPS=1,$B392&gt;=PSStartMth,$B392&lt;=PSEndMth,$B392&lt;IVP),E392&gt;RIBnd1),0,IF(D392&lt;=DurIFProj,0,CS392-CX392))</f>
        <v>0</v>
      </c>
      <c r="CZ392" s="36">
        <f t="shared" si="898"/>
        <v>0</v>
      </c>
      <c r="DA392" s="64">
        <f t="shared" ref="DA392:DA455" si="993">(1+BU392/100)^(1/12)-1</f>
        <v>9.5737492575100891E-3</v>
      </c>
      <c r="DB392" s="70">
        <f t="shared" si="899"/>
        <v>0.99051703824059301</v>
      </c>
      <c r="DC392" s="70">
        <f>PRODUCT($DB$8:DB392)</f>
        <v>2.2815215869348381E-2</v>
      </c>
      <c r="DD392" s="36">
        <f t="shared" ref="DD392:DD455" si="994">IF($D392&lt;0,0,(DD393+BT393)/(1+$DA393))</f>
        <v>97.754838084163424</v>
      </c>
      <c r="DE392" s="36">
        <f t="shared" ref="DE392:DE455" si="995">IF($D392&lt;0,0,(DE393+BG393)/(1+$DA393))</f>
        <v>917.29179334006812</v>
      </c>
      <c r="DF392" s="36">
        <f t="shared" ref="DF392:DF455" si="996">IF($D392&lt;0,0,(DF393+BK393)/(1+$DA393))</f>
        <v>35.392434269057055</v>
      </c>
      <c r="DG392" s="36">
        <f t="shared" ref="DG392:DG455" si="997">IF($D392&lt;0,0,(DG393+BP393)/(1+$DA393))</f>
        <v>0.39826764511231499</v>
      </c>
      <c r="DH392" s="36">
        <f t="shared" ref="DH392:DH455" ca="1" si="998">IF($D392&lt;0,0,(DH393+BO393)/(1+$DA393))</f>
        <v>1.0128529047830023E-14</v>
      </c>
      <c r="DI392" s="36">
        <f t="shared" ref="DI392:DI455" si="999">IF($D392&lt;0,0,DI393/(1+$DA393)+CM393)</f>
        <v>39.393245260265786</v>
      </c>
      <c r="DJ392" s="36">
        <f t="shared" ref="DJ392:DJ455" ca="1" si="1000">DE392+DF392+DH392+DI392-DD392-DG392</f>
        <v>893.92436714011512</v>
      </c>
      <c r="DK392" s="36">
        <f t="shared" ref="DK392:DK455" si="1001">IF($D392&lt;0,0,(DK393+$CW393)/(1+$DA393))</f>
        <v>0</v>
      </c>
      <c r="DL392" s="36">
        <f t="shared" ref="DL392:DL455" si="1002">IF($D392&lt;0,0,(DL393+$CY393)/(1+$DA393))</f>
        <v>0</v>
      </c>
      <c r="DM392" s="36">
        <f t="shared" ref="DM392:DM455" ca="1" si="1003">DJ392+DL392-DK392</f>
        <v>893.92436714011512</v>
      </c>
      <c r="DN392" s="36">
        <f t="shared" ca="1" si="900"/>
        <v>893.92436714011922</v>
      </c>
      <c r="DO392" s="64" cm="1">
        <f t="array" ref="DO392">IFERROR(INDEX(Tbl_FwdNom,$B392,MATCH(LIDt,Tbl_FwdNom_Cols,0)),0)</f>
        <v>8.5905941830000003</v>
      </c>
      <c r="DP392" s="64">
        <f t="shared" ca="1" si="901"/>
        <v>8.5287300590000008</v>
      </c>
      <c r="DQ392" s="64">
        <f t="shared" ref="DQ392:DQ455" ca="1" si="1004">(1+DP392/100)^(1/12)-1</f>
        <v>6.8437072914107056E-3</v>
      </c>
      <c r="DR392" s="70">
        <f t="shared" ref="DR392:DR455" ca="1" si="1005">(1+DQ392)^(-1)</f>
        <v>0.99320281068268135</v>
      </c>
      <c r="DS392" s="70">
        <f ca="1">PRODUCT($DR$8:DR392)</f>
        <v>3.2406853769465477E-2</v>
      </c>
      <c r="DT392" s="36">
        <f t="shared" ref="DT392:DT455" ca="1" si="1006">IF($D392&lt;0,0,(DT393+BG393)/(1+$DQ393))</f>
        <v>1043.0999764397416</v>
      </c>
      <c r="DU392" s="36">
        <f t="shared" ref="DU392:DU455" ca="1" si="1007">IF($D392&lt;0,0,(DU393+BK393)/(1+$DQ393))</f>
        <v>39.534920083584026</v>
      </c>
      <c r="DV392" s="36">
        <f t="shared" ref="DV392:DV455" ca="1" si="1008">IF($D392&lt;0,0,(DV393+BP393)/(1+$DQ393))</f>
        <v>0.45259324995529021</v>
      </c>
      <c r="DW392" s="36">
        <f t="shared" ref="DW392:DW455" ca="1" si="1009">IF($D392&lt;0,0,(DW393+BO393)/(1+$DQ393))</f>
        <v>1.0795186667338753E-14</v>
      </c>
      <c r="DX392" s="36">
        <f t="shared" ref="DX392:DX455" ca="1" si="1010">IF($D392&lt;0,0,(DX393+BT393)/(1+$DQ393))</f>
        <v>107.71974612287282</v>
      </c>
      <c r="DY392" s="36">
        <f t="shared" ref="DY392:DY455" ca="1" si="1011">IF($D392&lt;0,0,DY393/(1+$DQ393)+CL393)</f>
        <v>1.1414218465236836</v>
      </c>
      <c r="DZ392" s="36">
        <f t="shared" ref="DZ392:DZ455" ca="1" si="1012">IF($D392&lt;0,0,DZ393/(1+$DQ393)+CH393)</f>
        <v>42.8967029673219</v>
      </c>
      <c r="EA392" s="36">
        <f t="shared" ref="EA392:EA455" ca="1" si="1013">IF($D392&lt;0,0,EA393/(1+$DQ393)+CJ393)</f>
        <v>0</v>
      </c>
      <c r="EB392" s="36">
        <f t="shared" ref="EB392:EB455" ca="1" si="1014">DT392+DU392+DW392-DX392+DY392+DZ392+EA392-DV392</f>
        <v>1018.500681964343</v>
      </c>
      <c r="EC392" s="36">
        <f t="shared" ref="EC392:EC455" ca="1" si="1015">IF($D392&lt;0,0,(EC393+CW393)/(1+DQ393))</f>
        <v>0</v>
      </c>
      <c r="ED392" s="36">
        <f t="shared" ref="ED392:ED455" ca="1" si="1016">IF($D392&lt;0,0,(ED393+CY393)/(1+DQ393))</f>
        <v>0</v>
      </c>
      <c r="EE392" s="36">
        <f t="shared" ca="1" si="902"/>
        <v>0</v>
      </c>
      <c r="EF392" s="36">
        <f t="shared" ref="EF392:EF455" ca="1" si="1017">EB392+EE392</f>
        <v>1018.500681964343</v>
      </c>
      <c r="EG392" s="64"/>
      <c r="EH392" s="64"/>
      <c r="EI392" s="64"/>
      <c r="EJ392" s="70"/>
      <c r="EK392" s="70"/>
      <c r="EL392" s="70"/>
      <c r="EM392" s="70"/>
      <c r="EN392" s="70"/>
      <c r="EO392" s="36">
        <f t="shared" ref="EO392:EO455" ca="1" si="1018">(IF(B392=0,0,DM391)-CM392)*DA392</f>
        <v>8.6087944268277354</v>
      </c>
      <c r="EP392" s="36">
        <f t="shared" ref="EP392:EP455" ca="1" si="1019">(-CM392-CN392-CZ392+EO392)*J392</f>
        <v>0</v>
      </c>
      <c r="EQ392" s="36">
        <f t="shared" ref="EQ392:EQ455" si="1020">(DE392+DF392+DG392)*VLOOKUP("mort",Tbl_RA_Scl,2,FALSE)</f>
        <v>25.428498305656774</v>
      </c>
      <c r="ER392" s="36">
        <f t="shared" ref="ER392:ER455" si="1021">DD392*VLOOKUP("lpsup",Tbl_RA_Scl,2,FALSE)</f>
        <v>0.58597084837951996</v>
      </c>
      <c r="ES392" s="36">
        <f t="shared" ref="ES392:ES455" si="1022">DD392*VLOOKUP("lpsdown",Tbl_RA_Scl,2,FALSE)</f>
        <v>-0.53512660199518491</v>
      </c>
      <c r="ET392" s="36">
        <f t="shared" ref="ET392:ET455" ca="1" si="1023">MAX(0,-DJ392)*VLOOKUP("masslps",Tbl_RA_Scl,2,FALSE)</f>
        <v>0</v>
      </c>
      <c r="EU392" s="36">
        <f t="shared" ca="1" si="903"/>
        <v>0.58597084837951996</v>
      </c>
      <c r="EV392" s="36">
        <f t="shared" ref="EV392:EV455" si="1024">DI392*VLOOKUP("exp",Tbl_RA_Scl,2,FALSE)</f>
        <v>0.65026745097082816</v>
      </c>
      <c r="EW392" s="36">
        <f t="shared" ref="EW392:EW455" si="1025">(DE392+DF392+DG392)*VLOOKUP("mortcat",Tbl_RA_Scl,2,FALSE)</f>
        <v>33.239314340663732</v>
      </c>
      <c r="EX392" s="36">
        <f t="shared" ca="1" si="904"/>
        <v>59.904050945670853</v>
      </c>
      <c r="EY392" s="36">
        <f t="shared" ref="EY392:EY455" si="1026">DK392*VLOOKUP("mort",Tbl_RA_Scl_RI,2,FALSE)</f>
        <v>0</v>
      </c>
      <c r="EZ392" s="36">
        <f t="shared" ref="EZ392:EZ455" si="1027">DL392*VLOOKUP("lpsup",Tbl_RA_Scl_RI,2,FALSE)</f>
        <v>0</v>
      </c>
      <c r="FA392" s="36">
        <f t="shared" ref="FA392:FA455" si="1028">DL392*VLOOKUP("lpsdown",Tbl_RA_Scl_RI,2,FALSE)</f>
        <v>0</v>
      </c>
      <c r="FB392" s="36">
        <f t="shared" ref="FB392:FB455" si="1029">MAX(0,DL392-DK392)*VLOOKUP("masslps",Tbl_RA_Scl_RI,2,FALSE)</f>
        <v>0</v>
      </c>
      <c r="FC392" s="36">
        <f t="shared" si="905"/>
        <v>0</v>
      </c>
      <c r="FD392" s="36">
        <f t="shared" ref="FD392:FD455" si="1030">DL392*VLOOKUP("exp",Tbl_RA_Scl_RI,2,FALSE)</f>
        <v>0</v>
      </c>
      <c r="FE392" s="36">
        <f t="shared" ref="FE392:FE455" si="1031">DK392*VLOOKUP("mortcat",Tbl_RA_Scl_RI,2,FALSE)</f>
        <v>0</v>
      </c>
      <c r="FF392" s="36">
        <f t="shared" si="906"/>
        <v>0</v>
      </c>
      <c r="FG392" s="36">
        <f t="shared" ref="FG392:FG455" ca="1" si="1032">EX392-FF392</f>
        <v>59.904050945670853</v>
      </c>
      <c r="FH392" s="36">
        <f t="shared" ref="FH392:FH455" ca="1" si="1033">EX392*DA392</f>
        <v>0.57350636326296289</v>
      </c>
      <c r="FI392" s="36">
        <f t="shared" ref="FI392:FI455" ca="1" si="1034">IF($D392&lt;0,0,EX393-EX392-FH392)</f>
        <v>-1.029196796543081</v>
      </c>
      <c r="FJ392" s="36">
        <f t="shared" ref="FJ392:FJ455" ca="1" si="1035">(FJ393-FI393)/(1+$DQ393)*$K393</f>
        <v>67.491179240008819</v>
      </c>
      <c r="FK392" s="36">
        <f t="shared" ref="FK392:FK455" si="1036">FF392*DA392</f>
        <v>0</v>
      </c>
      <c r="FL392" s="36">
        <f t="shared" ref="FL392:FL455" si="1037">IF($D392&lt;0,0,FF393-FF392-FK392)</f>
        <v>0</v>
      </c>
      <c r="FM392" s="36">
        <f t="shared" ref="FM392:FM455" ca="1" si="1038">(FM393-FL393)/(1+$DQ393)*$K393</f>
        <v>0</v>
      </c>
      <c r="FN392" s="36">
        <f t="shared" ca="1" si="908"/>
        <v>67.491179240008819</v>
      </c>
    </row>
    <row r="393" spans="2:170" x14ac:dyDescent="0.25">
      <c r="B393" s="2">
        <v>385</v>
      </c>
      <c r="C393" s="2">
        <f t="shared" si="914"/>
        <v>33</v>
      </c>
      <c r="D393" s="2">
        <f t="shared" si="911"/>
        <v>409</v>
      </c>
      <c r="E393" s="2">
        <f t="shared" si="909"/>
        <v>35</v>
      </c>
      <c r="F393" s="189">
        <f t="shared" si="913"/>
        <v>57435</v>
      </c>
      <c r="G393" s="2">
        <f t="shared" si="912"/>
        <v>3</v>
      </c>
      <c r="H393" s="187">
        <f t="shared" si="915"/>
        <v>66.666666666666671</v>
      </c>
      <c r="I393" s="186">
        <f t="shared" si="910"/>
        <v>66</v>
      </c>
      <c r="J393" s="2">
        <f t="shared" si="916"/>
        <v>0</v>
      </c>
      <c r="K393" s="2">
        <f t="shared" si="917"/>
        <v>1</v>
      </c>
      <c r="L393">
        <f t="shared" si="918"/>
        <v>2</v>
      </c>
      <c r="M393" s="190">
        <f t="shared" ref="M393:M456" si="1039">MIN(1,VLOOKUP(RFRsk,Tbl_MrtRFRskScl,2,FALSE)/100*IFERROR(VLOOKUP("Nat"&amp;Sex&amp;Smk&amp;I393,Tbl_Mort,L393+1,FALSE),1))*$K393</f>
        <v>1.193873736E-2</v>
      </c>
      <c r="N393">
        <f t="shared" si="919"/>
        <v>1</v>
      </c>
      <c r="O393">
        <f t="shared" si="920"/>
        <v>100</v>
      </c>
      <c r="P393" s="58">
        <f t="shared" si="921"/>
        <v>5.3724318120000003E-2</v>
      </c>
      <c r="Q393" s="106">
        <f t="shared" si="922"/>
        <v>5.3724318120000003E-2</v>
      </c>
      <c r="R393" s="59">
        <f t="shared" si="923"/>
        <v>5.3724318120000003E-2</v>
      </c>
      <c r="S393" s="32">
        <f t="shared" ref="S393:S456" si="1040">IF(R393=1,1,(1-(1-R393)^(1/12))*$K393)</f>
        <v>4.5912058687855861E-3</v>
      </c>
      <c r="T393">
        <f t="shared" si="924"/>
        <v>1</v>
      </c>
      <c r="U393" s="32">
        <f t="shared" ref="U393:U456" si="1041">IF($K393=0,0,MIN(1,VLOOKUP(RFRsk,Tbl_MrtRFRskScl,2,FALSE)/100*IFERROR(VLOOKUP("Acc"&amp;Sex&amp;Smk&amp;I393,Tbl_Mort,T393+1,FALSE),1)))</f>
        <v>6.0971823000000004E-4</v>
      </c>
      <c r="V393">
        <f t="shared" si="925"/>
        <v>1</v>
      </c>
      <c r="W393">
        <f t="shared" si="926"/>
        <v>100</v>
      </c>
      <c r="X393" s="58">
        <f t="shared" si="927"/>
        <v>2.7437320350000003E-3</v>
      </c>
      <c r="Y393" s="58">
        <f t="shared" si="928"/>
        <v>2.7437320350000003E-3</v>
      </c>
      <c r="Z393" s="32">
        <f t="shared" si="929"/>
        <v>2.7437320350000003E-3</v>
      </c>
      <c r="AA393" s="32">
        <f t="shared" si="930"/>
        <v>2.2893237156262902E-4</v>
      </c>
      <c r="AB393" s="59">
        <f t="shared" si="931"/>
        <v>4.9056245199999996E-3</v>
      </c>
      <c r="AC393" s="59">
        <f t="shared" si="932"/>
        <v>4.9056245199999996E-3</v>
      </c>
      <c r="AD393">
        <f t="shared" si="933"/>
        <v>1</v>
      </c>
      <c r="AE393" s="59">
        <f t="shared" si="934"/>
        <v>4.9056245199999996E-3</v>
      </c>
      <c r="AF393" s="59">
        <f t="shared" si="935"/>
        <v>4.1758461800000006E-3</v>
      </c>
      <c r="AG393" s="59">
        <f t="shared" si="936"/>
        <v>4.1758461800000006E-3</v>
      </c>
      <c r="AH393">
        <f t="shared" si="937"/>
        <v>1</v>
      </c>
      <c r="AI393" s="59">
        <f t="shared" si="938"/>
        <v>4.1758461800000006E-3</v>
      </c>
      <c r="AJ393" s="59">
        <f t="shared" si="939"/>
        <v>0</v>
      </c>
      <c r="AK393" s="59">
        <f t="shared" si="940"/>
        <v>0</v>
      </c>
      <c r="AL393" s="59">
        <f t="shared" si="941"/>
        <v>0</v>
      </c>
      <c r="AM393" s="12">
        <f t="shared" ref="AM393:AM456" si="1042">AT392</f>
        <v>1.6838832371316063E-2</v>
      </c>
      <c r="AN393" s="12">
        <f t="shared" ref="AN393:AN456" si="1043">IF(AND($B393=IVP,OR(AND(ActIVPOff=1,ExtrCls="N"),AND(ActIVPOn=1,ExtrCls="Y"))),0,AT393+AS393+AR393+AQ393+AP393+AO393-AM393)</f>
        <v>0</v>
      </c>
      <c r="AO393" s="66">
        <f t="shared" si="942"/>
        <v>7.7310546006683012E-5</v>
      </c>
      <c r="AP393" s="66">
        <f t="shared" si="943"/>
        <v>3.8549538291109542E-6</v>
      </c>
      <c r="AQ393" s="59">
        <f t="shared" si="944"/>
        <v>8.260498896889782E-5</v>
      </c>
      <c r="AR393" s="59">
        <f t="shared" si="945"/>
        <v>7.0316373833420527E-5</v>
      </c>
      <c r="AS393" s="59">
        <f t="shared" si="946"/>
        <v>0</v>
      </c>
      <c r="AT393" s="12">
        <f t="shared" si="947"/>
        <v>1.6604745508677955E-2</v>
      </c>
      <c r="AU393" s="59">
        <f t="shared" ref="AU393:AU456" si="1044">MAX(0,AT393-AM393-AN393+AO393+AP393+AQ393+AR393+AS393)</f>
        <v>4.1335207826009857E-18</v>
      </c>
      <c r="AV393" s="59">
        <f t="shared" ref="AV393:AV456" si="1045">MIN(0,AT393-AM393-AN393+AO393+AP393+AQ393+AR393+AS393)</f>
        <v>0</v>
      </c>
      <c r="AW393" s="70">
        <f t="shared" si="948"/>
        <v>0</v>
      </c>
      <c r="AX393" s="20">
        <f t="shared" si="949"/>
        <v>200000</v>
      </c>
      <c r="AY393" s="20">
        <f t="shared" si="950"/>
        <v>0</v>
      </c>
      <c r="AZ393" s="20">
        <f t="shared" si="951"/>
        <v>0</v>
      </c>
      <c r="BA393" s="20">
        <f t="shared" si="952"/>
        <v>200000</v>
      </c>
      <c r="BB393" s="36">
        <f t="shared" si="953"/>
        <v>1</v>
      </c>
      <c r="BC393" s="36">
        <f t="shared" si="954"/>
        <v>0</v>
      </c>
      <c r="BD393" s="80">
        <f t="shared" si="955"/>
        <v>15.462109201336602</v>
      </c>
      <c r="BE393" s="36">
        <f t="shared" si="956"/>
        <v>0</v>
      </c>
      <c r="BF393" s="36">
        <f t="shared" si="957"/>
        <v>0</v>
      </c>
      <c r="BG393" s="36">
        <f t="shared" si="958"/>
        <v>15.462109201336602</v>
      </c>
      <c r="BH393" s="36">
        <f t="shared" si="959"/>
        <v>0.77099076582219084</v>
      </c>
      <c r="BI393" s="36">
        <f t="shared" si="960"/>
        <v>0</v>
      </c>
      <c r="BJ393" s="36">
        <f t="shared" si="961"/>
        <v>0</v>
      </c>
      <c r="BK393" s="36">
        <f t="shared" si="962"/>
        <v>0.77099076582219084</v>
      </c>
      <c r="BL393" s="68">
        <f ca="1">IF(OR(AT393=0,E393&gt;ProjTerm),0,VLOOKUP(D393,'Life Events'!$AE$5:$AI$1206,5,FALSE))</f>
        <v>1.6138430603700155E-16</v>
      </c>
      <c r="BM393" s="93">
        <f t="shared" ca="1" si="963"/>
        <v>1.6138430603700155E-16</v>
      </c>
      <c r="BN393" s="93">
        <f t="shared" ca="1" si="964"/>
        <v>2.67974533083901E-18</v>
      </c>
      <c r="BO393" s="36">
        <f t="shared" ca="1" si="965"/>
        <v>4.0777869843549746E-16</v>
      </c>
      <c r="BP393" s="36">
        <f t="shared" si="966"/>
        <v>6.7862134266861085E-3</v>
      </c>
      <c r="BQ393" s="36">
        <f t="shared" si="967"/>
        <v>98.313483301332141</v>
      </c>
      <c r="BR393" s="36">
        <f t="shared" si="968"/>
        <v>154.78110000000001</v>
      </c>
      <c r="BS393" s="36">
        <f t="shared" si="969"/>
        <v>152.1706909021182</v>
      </c>
      <c r="BT393" s="36">
        <f t="shared" si="970"/>
        <v>2.5267555963093682</v>
      </c>
      <c r="BU393" s="70" cm="1">
        <f t="array" ref="BU393">IF(AND(ActInt=1,$J393=0),INDEX(Tbl_FwdNom,$B393-IVP,MATCH(ValnDt,Tbl_FwdNom_Cols)),INDEX(Tbl_FwdNom,$B393,MATCH(StartDt,Tbl_FwdNom_Cols)))</f>
        <v>12.107073069</v>
      </c>
      <c r="BV393" s="70" cm="1">
        <f t="array" ref="BV393">INDEX(Tbl_FwdReal,$B393,MATCH(StartDt,Tbl_FwdReal_Cols))</f>
        <v>4.7591717439999996</v>
      </c>
      <c r="BW393" s="70" cm="1">
        <f t="array" ref="BW393">IF(RunType&lt;&gt;"OPN",INDEX(Tbl_FwdReal,$B393,MATCH(ValnDt,Tbl_FwdReal_Cols)),IF(AND($J393=0,ActInt=1),INDEX(Tbl_FwdReal,$B393-IVP,MATCH(ValnDt,Tbl_FwdReal_Cols)),-999))*$K393</f>
        <v>4.7591717439999996</v>
      </c>
      <c r="BX393" s="70">
        <f t="shared" si="971"/>
        <v>4.7591717439999993E-2</v>
      </c>
      <c r="BY393" s="70">
        <f t="shared" ref="BY393:BY456" si="1046">((1+BU393/100)/(1+BX393)-1)</f>
        <v>7.014088793061557E-2</v>
      </c>
      <c r="BZ393" s="64">
        <f t="shared" si="907"/>
        <v>5.6651793423609931E-3</v>
      </c>
      <c r="CA393" s="70" cm="1">
        <f t="array" ref="CA393">IF($J393=1,CA392*(1+INDEX(Tbl_CPI,$B393,MATCH(IF(RunType="OPN",StartDt,ValnDt),Tbl_CPI_Cols))),0)</f>
        <v>0</v>
      </c>
      <c r="CB393" s="70">
        <f t="shared" ref="CB393:CB456" si="1047">IF(AND(ActInfl=1,$J393=1),IF(AND(RunType="OPN",IVP=12),CA393/CA$20,CA393),CB392*(1+BZ393))</f>
        <v>9.2429811803341533</v>
      </c>
      <c r="CC393" s="70">
        <f t="shared" ref="CC393:CC456" si="1048">IF($F393&lt;ProjStart,1,IF($G393&lt;&gt;2,CC392,CB393))</f>
        <v>9.1909130098135208</v>
      </c>
      <c r="CD393" s="36">
        <f t="shared" si="972"/>
        <v>48.731109248053549</v>
      </c>
      <c r="CE393" s="36">
        <f t="shared" si="973"/>
        <v>1.5749666508369231</v>
      </c>
      <c r="CF393" s="36">
        <f t="shared" si="974"/>
        <v>0</v>
      </c>
      <c r="CG393" s="36">
        <f t="shared" si="975"/>
        <v>0.84709557932011958</v>
      </c>
      <c r="CH393" s="36">
        <f t="shared" si="976"/>
        <v>0.82057497989626371</v>
      </c>
      <c r="CI393" s="36">
        <f t="shared" si="977"/>
        <v>0</v>
      </c>
      <c r="CJ393" s="36">
        <f t="shared" si="978"/>
        <v>0</v>
      </c>
      <c r="CK393" s="36">
        <f t="shared" si="979"/>
        <v>0</v>
      </c>
      <c r="CL393" s="36">
        <f t="shared" si="980"/>
        <v>2.6520599423856022E-2</v>
      </c>
      <c r="CM393" s="36">
        <f t="shared" si="981"/>
        <v>0.84709557932011958</v>
      </c>
      <c r="CN393" s="36">
        <f t="shared" ca="1" si="982"/>
        <v>13.699558157422739</v>
      </c>
      <c r="CO393" s="20">
        <f t="shared" si="983"/>
        <v>120000</v>
      </c>
      <c r="CP393" s="20">
        <f t="shared" si="984"/>
        <v>2</v>
      </c>
      <c r="CQ393" s="64">
        <f t="shared" si="985"/>
        <v>1.4236958939999999E-2</v>
      </c>
      <c r="CR393" s="64">
        <f t="shared" si="986"/>
        <v>6.406631522999999E-2</v>
      </c>
      <c r="CS393" s="36">
        <f t="shared" si="987"/>
        <v>11.118399747892427</v>
      </c>
      <c r="CT393" s="36">
        <f t="shared" si="988"/>
        <v>9.2772655208019614</v>
      </c>
      <c r="CU393" s="36">
        <f t="shared" si="989"/>
        <v>0.46259445949331451</v>
      </c>
      <c r="CV393" s="36">
        <f t="shared" ref="CV393:CV456" si="1049">CU393+CT393</f>
        <v>9.7398599802952752</v>
      </c>
      <c r="CW393" s="36">
        <f t="shared" si="990"/>
        <v>0</v>
      </c>
      <c r="CX393" s="36">
        <f t="shared" si="991"/>
        <v>0</v>
      </c>
      <c r="CY393" s="36">
        <f t="shared" si="992"/>
        <v>0</v>
      </c>
      <c r="CZ393" s="36">
        <f t="shared" ref="CZ393:CZ456" si="1050">CY393-CW393</f>
        <v>0</v>
      </c>
      <c r="DA393" s="64">
        <f t="shared" si="993"/>
        <v>9.5691811269869032E-3</v>
      </c>
      <c r="DB393" s="70">
        <f t="shared" ref="DB393:DB456" si="1051">(1+DA393)^(-1)</f>
        <v>0.99052152016337824</v>
      </c>
      <c r="DC393" s="70">
        <f>PRODUCT($DB$8:DB393)</f>
        <v>2.2598962305762589E-2</v>
      </c>
      <c r="DD393" s="36">
        <f t="shared" si="994"/>
        <v>96.163516239520689</v>
      </c>
      <c r="DE393" s="36">
        <f t="shared" si="995"/>
        <v>910.60741545550127</v>
      </c>
      <c r="DF393" s="36">
        <f t="shared" si="996"/>
        <v>34.960120117280447</v>
      </c>
      <c r="DG393" s="36">
        <f t="shared" si="997"/>
        <v>0.39529252691872718</v>
      </c>
      <c r="DH393" s="36">
        <f t="shared" ca="1" si="998"/>
        <v>9.8176720784031598E-15</v>
      </c>
      <c r="DI393" s="36">
        <f t="shared" si="999"/>
        <v>38.915004768990585</v>
      </c>
      <c r="DJ393" s="36">
        <f t="shared" ca="1" si="1000"/>
        <v>887.92373157533279</v>
      </c>
      <c r="DK393" s="36">
        <f t="shared" si="1001"/>
        <v>0</v>
      </c>
      <c r="DL393" s="36">
        <f t="shared" si="1002"/>
        <v>0</v>
      </c>
      <c r="DM393" s="36">
        <f t="shared" ca="1" si="1003"/>
        <v>887.92373157533279</v>
      </c>
      <c r="DN393" s="36">
        <f t="shared" ref="DN393:DN456" ca="1" si="1052">IF($D393=0,DM393,DN392+EO393-CZ393-CN393-CM393)</f>
        <v>887.92373157533689</v>
      </c>
      <c r="DO393" s="64" cm="1">
        <f t="array" ref="DO393">IFERROR(INDEX(Tbl_FwdNom,$B393,MATCH(LIDt,Tbl_FwdNom_Cols,0)),0)</f>
        <v>8.5888752589999999</v>
      </c>
      <c r="DP393" s="64">
        <f t="shared" ref="DP393:DP456" ca="1" si="1053">IF(OR($E393&gt;ProjTerm+1,$B393+LIOffset&lt;0),0,OFFSET($DO393,LIOffset,0))</f>
        <v>8.5270121149999998</v>
      </c>
      <c r="DQ393" s="64">
        <f t="shared" ca="1" si="1004"/>
        <v>6.8423791379852439E-3</v>
      </c>
      <c r="DR393" s="70">
        <f t="shared" ca="1" si="1005"/>
        <v>0.99320412084377752</v>
      </c>
      <c r="DS393" s="70">
        <f ca="1">PRODUCT($DR$8:DR393)</f>
        <v>3.2186620707414813E-2</v>
      </c>
      <c r="DT393" s="36">
        <f t="shared" ca="1" si="1006"/>
        <v>1034.775152756029</v>
      </c>
      <c r="DU393" s="36">
        <f t="shared" ca="1" si="1007"/>
        <v>39.034442230163663</v>
      </c>
      <c r="DV393" s="36">
        <f t="shared" ca="1" si="1008"/>
        <v>0.44890385114009113</v>
      </c>
      <c r="DW393" s="36">
        <f t="shared" ca="1" si="1009"/>
        <v>1.0461272728946511E-14</v>
      </c>
      <c r="DX393" s="36">
        <f t="shared" ca="1" si="1010"/>
        <v>105.93004987018367</v>
      </c>
      <c r="DY393" s="36">
        <f t="shared" ca="1" si="1011"/>
        <v>1.1225298241338972</v>
      </c>
      <c r="DZ393" s="36">
        <f t="shared" ca="1" si="1012"/>
        <v>42.364028807773991</v>
      </c>
      <c r="EA393" s="36">
        <f t="shared" ca="1" si="1013"/>
        <v>0</v>
      </c>
      <c r="EB393" s="36">
        <f t="shared" ca="1" si="1014"/>
        <v>1010.9171998967768</v>
      </c>
      <c r="EC393" s="36">
        <f t="shared" ca="1" si="1015"/>
        <v>0</v>
      </c>
      <c r="ED393" s="36">
        <f t="shared" ca="1" si="1016"/>
        <v>0</v>
      </c>
      <c r="EE393" s="36">
        <f t="shared" ref="EE393:EE456" ca="1" si="1054">ED393-EC393</f>
        <v>0</v>
      </c>
      <c r="EF393" s="36">
        <f t="shared" ca="1" si="1017"/>
        <v>1010.9171998967768</v>
      </c>
      <c r="EG393" s="64"/>
      <c r="EH393" s="64"/>
      <c r="EI393" s="64"/>
      <c r="EJ393" s="70"/>
      <c r="EK393" s="70"/>
      <c r="EL393" s="70"/>
      <c r="EM393" s="70"/>
      <c r="EN393" s="70"/>
      <c r="EO393" s="36">
        <f t="shared" ca="1" si="1018"/>
        <v>8.5460181719605171</v>
      </c>
      <c r="EP393" s="36">
        <f t="shared" ca="1" si="1019"/>
        <v>0</v>
      </c>
      <c r="EQ393" s="36">
        <f t="shared" si="1020"/>
        <v>25.238543663663595</v>
      </c>
      <c r="ER393" s="36">
        <f t="shared" si="1021"/>
        <v>0.57643200375939652</v>
      </c>
      <c r="ES393" s="36">
        <f t="shared" si="1022"/>
        <v>-0.52641543569289706</v>
      </c>
      <c r="ET393" s="36">
        <f t="shared" ca="1" si="1023"/>
        <v>0</v>
      </c>
      <c r="EU393" s="36">
        <f t="shared" ref="EU393:EU456" ca="1" si="1055">ET393+MAX(ER393,ES393)</f>
        <v>0.57643200375939652</v>
      </c>
      <c r="EV393" s="36">
        <f t="shared" si="1024"/>
        <v>0.64237309692210909</v>
      </c>
      <c r="EW393" s="36">
        <f t="shared" si="1025"/>
        <v>32.991011748045629</v>
      </c>
      <c r="EX393" s="36">
        <f t="shared" ref="EX393:EX456" ca="1" si="1056">EQ393+EU393+EV393+EW393</f>
        <v>59.448360512390735</v>
      </c>
      <c r="EY393" s="36">
        <f t="shared" si="1026"/>
        <v>0</v>
      </c>
      <c r="EZ393" s="36">
        <f t="shared" si="1027"/>
        <v>0</v>
      </c>
      <c r="FA393" s="36">
        <f t="shared" si="1028"/>
        <v>0</v>
      </c>
      <c r="FB393" s="36">
        <f t="shared" si="1029"/>
        <v>0</v>
      </c>
      <c r="FC393" s="36">
        <f t="shared" ref="FC393:FC456" si="1057">FB393+MAX(EZ393,FA393)</f>
        <v>0</v>
      </c>
      <c r="FD393" s="36">
        <f t="shared" si="1030"/>
        <v>0</v>
      </c>
      <c r="FE393" s="36">
        <f t="shared" si="1031"/>
        <v>0</v>
      </c>
      <c r="FF393" s="36">
        <f t="shared" ref="FF393:FF456" si="1058">EY393+FC393+FD393+FE393</f>
        <v>0</v>
      </c>
      <c r="FG393" s="36">
        <f t="shared" ca="1" si="1032"/>
        <v>59.448360512390735</v>
      </c>
      <c r="FH393" s="36">
        <f t="shared" ca="1" si="1033"/>
        <v>0.56887212944548293</v>
      </c>
      <c r="FI393" s="36">
        <f t="shared" ca="1" si="1034"/>
        <v>-1.0148909896292033</v>
      </c>
      <c r="FJ393" s="36">
        <f t="shared" ca="1" si="1035"/>
        <v>66.93808848720947</v>
      </c>
      <c r="FK393" s="36">
        <f t="shared" si="1036"/>
        <v>0</v>
      </c>
      <c r="FL393" s="36">
        <f t="shared" si="1037"/>
        <v>0</v>
      </c>
      <c r="FM393" s="36">
        <f t="shared" ca="1" si="1038"/>
        <v>0</v>
      </c>
      <c r="FN393" s="36">
        <f t="shared" ca="1" si="908"/>
        <v>66.93808848720947</v>
      </c>
    </row>
    <row r="394" spans="2:170" x14ac:dyDescent="0.25">
      <c r="B394" s="2">
        <v>386</v>
      </c>
      <c r="C394" s="2">
        <f t="shared" si="914"/>
        <v>33</v>
      </c>
      <c r="D394" s="2">
        <f t="shared" si="911"/>
        <v>410</v>
      </c>
      <c r="E394" s="2">
        <f t="shared" si="909"/>
        <v>35</v>
      </c>
      <c r="F394" s="189">
        <f t="shared" si="913"/>
        <v>57465</v>
      </c>
      <c r="G394" s="2">
        <f t="shared" si="912"/>
        <v>4</v>
      </c>
      <c r="H394" s="187">
        <f t="shared" si="915"/>
        <v>66.75</v>
      </c>
      <c r="I394" s="186">
        <f t="shared" si="910"/>
        <v>66</v>
      </c>
      <c r="J394" s="2">
        <f t="shared" si="916"/>
        <v>0</v>
      </c>
      <c r="K394" s="2">
        <f t="shared" si="917"/>
        <v>1</v>
      </c>
      <c r="L394">
        <f t="shared" si="918"/>
        <v>2</v>
      </c>
      <c r="M394" s="190">
        <f t="shared" si="1039"/>
        <v>1.193873736E-2</v>
      </c>
      <c r="N394">
        <f t="shared" si="919"/>
        <v>1</v>
      </c>
      <c r="O394">
        <f t="shared" si="920"/>
        <v>100</v>
      </c>
      <c r="P394" s="58">
        <f t="shared" si="921"/>
        <v>5.3724318120000003E-2</v>
      </c>
      <c r="Q394" s="106">
        <f t="shared" si="922"/>
        <v>5.3724318120000003E-2</v>
      </c>
      <c r="R394" s="59">
        <f t="shared" si="923"/>
        <v>5.3724318120000003E-2</v>
      </c>
      <c r="S394" s="32">
        <f t="shared" si="1040"/>
        <v>4.5912058687855861E-3</v>
      </c>
      <c r="T394">
        <f t="shared" si="924"/>
        <v>1</v>
      </c>
      <c r="U394" s="32">
        <f t="shared" si="1041"/>
        <v>6.0971823000000004E-4</v>
      </c>
      <c r="V394">
        <f t="shared" si="925"/>
        <v>1</v>
      </c>
      <c r="W394">
        <f t="shared" si="926"/>
        <v>100</v>
      </c>
      <c r="X394" s="58">
        <f t="shared" si="927"/>
        <v>2.7437320350000003E-3</v>
      </c>
      <c r="Y394" s="58">
        <f t="shared" si="928"/>
        <v>2.7437320350000003E-3</v>
      </c>
      <c r="Z394" s="32">
        <f t="shared" si="929"/>
        <v>2.7437320350000003E-3</v>
      </c>
      <c r="AA394" s="32">
        <f t="shared" si="930"/>
        <v>2.2893237156262902E-4</v>
      </c>
      <c r="AB394" s="59">
        <f t="shared" si="931"/>
        <v>4.9056245199999996E-3</v>
      </c>
      <c r="AC394" s="59">
        <f t="shared" si="932"/>
        <v>4.9056245199999996E-3</v>
      </c>
      <c r="AD394">
        <f t="shared" si="933"/>
        <v>1</v>
      </c>
      <c r="AE394" s="59">
        <f t="shared" si="934"/>
        <v>4.9056245199999996E-3</v>
      </c>
      <c r="AF394" s="59">
        <f t="shared" si="935"/>
        <v>4.1758461800000006E-3</v>
      </c>
      <c r="AG394" s="59">
        <f t="shared" si="936"/>
        <v>4.1758461800000006E-3</v>
      </c>
      <c r="AH394">
        <f t="shared" si="937"/>
        <v>1</v>
      </c>
      <c r="AI394" s="59">
        <f t="shared" si="938"/>
        <v>4.1758461800000006E-3</v>
      </c>
      <c r="AJ394" s="59">
        <f t="shared" si="939"/>
        <v>0</v>
      </c>
      <c r="AK394" s="59">
        <f t="shared" si="940"/>
        <v>0</v>
      </c>
      <c r="AL394" s="59">
        <f t="shared" si="941"/>
        <v>0</v>
      </c>
      <c r="AM394" s="12">
        <f t="shared" si="1042"/>
        <v>1.6604745508677955E-2</v>
      </c>
      <c r="AN394" s="12">
        <f t="shared" si="1043"/>
        <v>0</v>
      </c>
      <c r="AO394" s="66">
        <f t="shared" si="942"/>
        <v>7.6235805029133325E-5</v>
      </c>
      <c r="AP394" s="66">
        <f t="shared" si="943"/>
        <v>3.8013637684955571E-6</v>
      </c>
      <c r="AQ394" s="59">
        <f t="shared" si="944"/>
        <v>8.1456646715730434E-5</v>
      </c>
      <c r="AR394" s="59">
        <f t="shared" si="945"/>
        <v>6.9338863102285002E-5</v>
      </c>
      <c r="AS394" s="59">
        <f t="shared" si="946"/>
        <v>0</v>
      </c>
      <c r="AT394" s="12">
        <f t="shared" si="947"/>
        <v>1.6373912830062308E-2</v>
      </c>
      <c r="AU394" s="59">
        <f t="shared" si="1044"/>
        <v>0</v>
      </c>
      <c r="AV394" s="59">
        <f t="shared" si="1045"/>
        <v>-2.2632720350634905E-18</v>
      </c>
      <c r="AW394" s="70">
        <f t="shared" si="948"/>
        <v>0</v>
      </c>
      <c r="AX394" s="20">
        <f t="shared" si="949"/>
        <v>200000</v>
      </c>
      <c r="AY394" s="20">
        <f t="shared" si="950"/>
        <v>0</v>
      </c>
      <c r="AZ394" s="20">
        <f t="shared" si="951"/>
        <v>0</v>
      </c>
      <c r="BA394" s="20">
        <f t="shared" si="952"/>
        <v>200000</v>
      </c>
      <c r="BB394" s="36">
        <f t="shared" si="953"/>
        <v>1</v>
      </c>
      <c r="BC394" s="36">
        <f t="shared" si="954"/>
        <v>0</v>
      </c>
      <c r="BD394" s="80">
        <f t="shared" si="955"/>
        <v>15.247161005826666</v>
      </c>
      <c r="BE394" s="36">
        <f t="shared" si="956"/>
        <v>0</v>
      </c>
      <c r="BF394" s="36">
        <f t="shared" si="957"/>
        <v>0</v>
      </c>
      <c r="BG394" s="36">
        <f t="shared" si="958"/>
        <v>15.247161005826666</v>
      </c>
      <c r="BH394" s="36">
        <f t="shared" si="959"/>
        <v>0.7602727536991114</v>
      </c>
      <c r="BI394" s="36">
        <f t="shared" si="960"/>
        <v>0</v>
      </c>
      <c r="BJ394" s="36">
        <f t="shared" si="961"/>
        <v>0</v>
      </c>
      <c r="BK394" s="36">
        <f t="shared" si="962"/>
        <v>0.7602727536991114</v>
      </c>
      <c r="BL394" s="68">
        <f ca="1">IF(OR(AT394=0,E394&gt;ProjTerm),0,VLOOKUP(D394,'Life Events'!$AE$5:$AI$1206,5,FALSE))</f>
        <v>1.5914080452536568E-16</v>
      </c>
      <c r="BM394" s="93">
        <f t="shared" ca="1" si="963"/>
        <v>1.5914080452536568E-16</v>
      </c>
      <c r="BN394" s="93">
        <f t="shared" ca="1" si="964"/>
        <v>2.6057576610043229E-18</v>
      </c>
      <c r="BO394" s="36">
        <f t="shared" ca="1" si="965"/>
        <v>3.9652059285684199E-16</v>
      </c>
      <c r="BP394" s="36">
        <f t="shared" si="966"/>
        <v>6.6918741414425794E-3</v>
      </c>
      <c r="BQ394" s="36">
        <f t="shared" si="967"/>
        <v>98.31364427897951</v>
      </c>
      <c r="BR394" s="36">
        <f t="shared" si="968"/>
        <v>154.78110000000001</v>
      </c>
      <c r="BS394" s="36">
        <f t="shared" si="969"/>
        <v>152.17094006509157</v>
      </c>
      <c r="BT394" s="36">
        <f t="shared" si="970"/>
        <v>2.4916337078944455</v>
      </c>
      <c r="BU394" s="70" cm="1">
        <f t="array" ref="BU394">IF(AND(ActInt=1,$J394=0),INDEX(Tbl_FwdNom,$B394-IVP,MATCH(ValnDt,Tbl_FwdNom_Cols)),INDEX(Tbl_FwdNom,$B394,MATCH(StartDt,Tbl_FwdNom_Cols)))</f>
        <v>12.10098606</v>
      </c>
      <c r="BV394" s="70" cm="1">
        <f t="array" ref="BV394">INDEX(Tbl_FwdReal,$B394,MATCH(StartDt,Tbl_FwdReal_Cols))</f>
        <v>4.7557466289999999</v>
      </c>
      <c r="BW394" s="70" cm="1">
        <f t="array" ref="BW394">IF(RunType&lt;&gt;"OPN",INDEX(Tbl_FwdReal,$B394,MATCH(ValnDt,Tbl_FwdReal_Cols)),IF(AND($J394=0,ActInt=1),INDEX(Tbl_FwdReal,$B394-IVP,MATCH(ValnDt,Tbl_FwdReal_Cols)),-999))*$K394</f>
        <v>4.7557466289999999</v>
      </c>
      <c r="BX394" s="70">
        <f t="shared" si="971"/>
        <v>4.7557466289999996E-2</v>
      </c>
      <c r="BY394" s="70">
        <f t="shared" si="1046"/>
        <v>7.0117770789355438E-2</v>
      </c>
      <c r="BZ394" s="64">
        <f t="shared" ref="BZ394:BZ457" si="1059">IF(BY394&lt;&gt;BY393,(1+BY394)^(1/12)-1,BZ393)</f>
        <v>5.6633689628076134E-3</v>
      </c>
      <c r="CA394" s="70" cm="1">
        <f t="array" ref="CA394">IF($J394=1,CA393*(1+INDEX(Tbl_CPI,$B394,MATCH(IF(RunType="OPN",StartDt,ValnDt),Tbl_CPI_Cols))),0)</f>
        <v>0</v>
      </c>
      <c r="CB394" s="70">
        <f t="shared" si="1047"/>
        <v>9.2953275930746724</v>
      </c>
      <c r="CC394" s="70">
        <f t="shared" si="1048"/>
        <v>9.1909130098135208</v>
      </c>
      <c r="CD394" s="36">
        <f t="shared" si="972"/>
        <v>48.731112803609179</v>
      </c>
      <c r="CE394" s="36">
        <f t="shared" si="973"/>
        <v>1.5749692296736975</v>
      </c>
      <c r="CF394" s="36">
        <f t="shared" si="974"/>
        <v>0</v>
      </c>
      <c r="CG394" s="36">
        <f t="shared" si="975"/>
        <v>0.83531968970133863</v>
      </c>
      <c r="CH394" s="36">
        <f t="shared" si="976"/>
        <v>0.80916772645860824</v>
      </c>
      <c r="CI394" s="36">
        <f t="shared" si="977"/>
        <v>0</v>
      </c>
      <c r="CJ394" s="36">
        <f t="shared" si="978"/>
        <v>0</v>
      </c>
      <c r="CK394" s="36">
        <f t="shared" si="979"/>
        <v>0</v>
      </c>
      <c r="CL394" s="36">
        <f t="shared" si="980"/>
        <v>2.6151963242730305E-2</v>
      </c>
      <c r="CM394" s="36">
        <f t="shared" si="981"/>
        <v>0.83531968970133863</v>
      </c>
      <c r="CN394" s="36">
        <f t="shared" ca="1" si="982"/>
        <v>13.509108177489889</v>
      </c>
      <c r="CO394" s="20">
        <f t="shared" si="983"/>
        <v>120000</v>
      </c>
      <c r="CP394" s="20">
        <f t="shared" si="984"/>
        <v>2</v>
      </c>
      <c r="CQ394" s="64">
        <f t="shared" si="985"/>
        <v>1.4236958939999999E-2</v>
      </c>
      <c r="CR394" s="64">
        <f t="shared" si="986"/>
        <v>6.406631522999999E-2</v>
      </c>
      <c r="CS394" s="36">
        <f t="shared" si="987"/>
        <v>10.963836102554763</v>
      </c>
      <c r="CT394" s="36">
        <f t="shared" si="988"/>
        <v>9.1482966034959983</v>
      </c>
      <c r="CU394" s="36">
        <f t="shared" si="989"/>
        <v>0.45616365221946686</v>
      </c>
      <c r="CV394" s="36">
        <f t="shared" si="1049"/>
        <v>9.6044602557154644</v>
      </c>
      <c r="CW394" s="36">
        <f t="shared" si="990"/>
        <v>0</v>
      </c>
      <c r="CX394" s="36">
        <f t="shared" si="991"/>
        <v>0</v>
      </c>
      <c r="CY394" s="36">
        <f t="shared" si="992"/>
        <v>0</v>
      </c>
      <c r="CZ394" s="36">
        <f t="shared" si="1050"/>
        <v>0</v>
      </c>
      <c r="DA394" s="64">
        <f t="shared" si="993"/>
        <v>9.5646130167428289E-3</v>
      </c>
      <c r="DB394" s="70">
        <f t="shared" si="1051"/>
        <v>0.99052600210682684</v>
      </c>
      <c r="DC394" s="70">
        <f>PRODUCT($DB$8:DB394)</f>
        <v>2.2384859784489893E-2</v>
      </c>
      <c r="DD394" s="36">
        <f t="shared" si="994"/>
        <v>94.591649350786511</v>
      </c>
      <c r="DE394" s="36">
        <f t="shared" si="995"/>
        <v>904.06986198868287</v>
      </c>
      <c r="DF394" s="36">
        <f t="shared" si="996"/>
        <v>34.534227383521966</v>
      </c>
      <c r="DG394" s="36">
        <f t="shared" si="997"/>
        <v>0.39238147282567265</v>
      </c>
      <c r="DH394" s="36">
        <f t="shared" ca="1" si="998"/>
        <v>9.5150537197015242E-15</v>
      </c>
      <c r="DI394" s="36">
        <f t="shared" si="999"/>
        <v>38.443902530872087</v>
      </c>
      <c r="DJ394" s="36">
        <f t="shared" ca="1" si="1000"/>
        <v>882.06396107946466</v>
      </c>
      <c r="DK394" s="36">
        <f t="shared" si="1001"/>
        <v>0</v>
      </c>
      <c r="DL394" s="36">
        <f t="shared" si="1002"/>
        <v>0</v>
      </c>
      <c r="DM394" s="36">
        <f t="shared" ca="1" si="1003"/>
        <v>882.06396107946466</v>
      </c>
      <c r="DN394" s="36">
        <f t="shared" ca="1" si="1052"/>
        <v>882.06396107946864</v>
      </c>
      <c r="DO394" s="64" cm="1">
        <f t="array" ref="DO394">IFERROR(INDEX(Tbl_FwdNom,$B394,MATCH(LIDt,Tbl_FwdNom_Cols,0)),0)</f>
        <v>8.587156362</v>
      </c>
      <c r="DP394" s="64">
        <f t="shared" ca="1" si="1053"/>
        <v>8.5252941969999991</v>
      </c>
      <c r="DQ394" s="64">
        <f t="shared" ca="1" si="1004"/>
        <v>6.8410509853884527E-3</v>
      </c>
      <c r="DR394" s="70">
        <f t="shared" ca="1" si="1005"/>
        <v>0.99320543100751291</v>
      </c>
      <c r="DS394" s="70">
        <f ca="1">PRODUCT($DR$8:DR394)</f>
        <v>3.1967926492383267E-2</v>
      </c>
      <c r="DT394" s="36">
        <f t="shared" ca="1" si="1006"/>
        <v>1026.6069413286195</v>
      </c>
      <c r="DU394" s="36">
        <f t="shared" ca="1" si="1007"/>
        <v>38.541206085947302</v>
      </c>
      <c r="DV394" s="36">
        <f t="shared" ca="1" si="1008"/>
        <v>0.44528295113183514</v>
      </c>
      <c r="DW394" s="36">
        <f t="shared" ca="1" si="1009"/>
        <v>1.0136318236200445E-14</v>
      </c>
      <c r="DX394" s="36">
        <f t="shared" ca="1" si="1010"/>
        <v>104.16308903433588</v>
      </c>
      <c r="DY394" s="36">
        <f t="shared" ca="1" si="1011"/>
        <v>1.1038782377367746</v>
      </c>
      <c r="DZ394" s="36">
        <f t="shared" ca="1" si="1012"/>
        <v>41.839140004663392</v>
      </c>
      <c r="EA394" s="36">
        <f t="shared" ca="1" si="1013"/>
        <v>0</v>
      </c>
      <c r="EB394" s="36">
        <f t="shared" ca="1" si="1014"/>
        <v>1003.4827936714994</v>
      </c>
      <c r="EC394" s="36">
        <f t="shared" ca="1" si="1015"/>
        <v>0</v>
      </c>
      <c r="ED394" s="36">
        <f t="shared" ca="1" si="1016"/>
        <v>0</v>
      </c>
      <c r="EE394" s="36">
        <f t="shared" ca="1" si="1054"/>
        <v>0</v>
      </c>
      <c r="EF394" s="36">
        <f t="shared" ca="1" si="1017"/>
        <v>1003.4827936714994</v>
      </c>
      <c r="EG394" s="64"/>
      <c r="EH394" s="64"/>
      <c r="EI394" s="64"/>
      <c r="EJ394" s="70"/>
      <c r="EK394" s="70"/>
      <c r="EL394" s="70"/>
      <c r="EM394" s="70"/>
      <c r="EN394" s="70"/>
      <c r="EO394" s="36">
        <f t="shared" ca="1" si="1018"/>
        <v>8.4846573713230349</v>
      </c>
      <c r="EP394" s="36">
        <f t="shared" ca="1" si="1019"/>
        <v>0</v>
      </c>
      <c r="EQ394" s="36">
        <f t="shared" si="1020"/>
        <v>25.052679371192543</v>
      </c>
      <c r="ER394" s="36">
        <f t="shared" si="1021"/>
        <v>0.56700977778692607</v>
      </c>
      <c r="ES394" s="36">
        <f t="shared" si="1022"/>
        <v>-0.51781076912659507</v>
      </c>
      <c r="ET394" s="36">
        <f t="shared" ca="1" si="1023"/>
        <v>0</v>
      </c>
      <c r="EU394" s="36">
        <f t="shared" ca="1" si="1055"/>
        <v>0.56700977778692607</v>
      </c>
      <c r="EV394" s="36">
        <f t="shared" si="1024"/>
        <v>0.63459657458930807</v>
      </c>
      <c r="EW394" s="36">
        <f t="shared" si="1025"/>
        <v>32.748055928638237</v>
      </c>
      <c r="EX394" s="36">
        <f t="shared" ca="1" si="1056"/>
        <v>59.002341652207015</v>
      </c>
      <c r="EY394" s="36">
        <f t="shared" si="1026"/>
        <v>0</v>
      </c>
      <c r="EZ394" s="36">
        <f t="shared" si="1027"/>
        <v>0</v>
      </c>
      <c r="FA394" s="36">
        <f t="shared" si="1028"/>
        <v>0</v>
      </c>
      <c r="FB394" s="36">
        <f t="shared" si="1029"/>
        <v>0</v>
      </c>
      <c r="FC394" s="36">
        <f t="shared" si="1057"/>
        <v>0</v>
      </c>
      <c r="FD394" s="36">
        <f t="shared" si="1030"/>
        <v>0</v>
      </c>
      <c r="FE394" s="36">
        <f t="shared" si="1031"/>
        <v>0</v>
      </c>
      <c r="FF394" s="36">
        <f t="shared" si="1058"/>
        <v>0</v>
      </c>
      <c r="FG394" s="36">
        <f t="shared" ca="1" si="1032"/>
        <v>59.002341652207015</v>
      </c>
      <c r="FH394" s="36">
        <f t="shared" ca="1" si="1033"/>
        <v>0.56433456498500678</v>
      </c>
      <c r="FI394" s="36">
        <f t="shared" ca="1" si="1034"/>
        <v>-1.0007841244478719</v>
      </c>
      <c r="FJ394" s="36">
        <f t="shared" ca="1" si="1035"/>
        <v>66.395231238967042</v>
      </c>
      <c r="FK394" s="36">
        <f t="shared" si="1036"/>
        <v>0</v>
      </c>
      <c r="FL394" s="36">
        <f t="shared" si="1037"/>
        <v>0</v>
      </c>
      <c r="FM394" s="36">
        <f t="shared" ca="1" si="1038"/>
        <v>0</v>
      </c>
      <c r="FN394" s="36">
        <f t="shared" ca="1" si="908"/>
        <v>66.395231238967042</v>
      </c>
    </row>
    <row r="395" spans="2:170" x14ac:dyDescent="0.25">
      <c r="B395" s="2">
        <v>387</v>
      </c>
      <c r="C395" s="2">
        <f t="shared" si="914"/>
        <v>33</v>
      </c>
      <c r="D395" s="2">
        <f t="shared" si="911"/>
        <v>411</v>
      </c>
      <c r="E395" s="2">
        <f t="shared" si="909"/>
        <v>35</v>
      </c>
      <c r="F395" s="189">
        <f t="shared" si="913"/>
        <v>57496</v>
      </c>
      <c r="G395" s="2">
        <f t="shared" si="912"/>
        <v>5</v>
      </c>
      <c r="H395" s="187">
        <f t="shared" si="915"/>
        <v>66.833333333333343</v>
      </c>
      <c r="I395" s="186">
        <f t="shared" si="910"/>
        <v>66</v>
      </c>
      <c r="J395" s="2">
        <f t="shared" si="916"/>
        <v>0</v>
      </c>
      <c r="K395" s="2">
        <f t="shared" si="917"/>
        <v>1</v>
      </c>
      <c r="L395">
        <f t="shared" si="918"/>
        <v>2</v>
      </c>
      <c r="M395" s="190">
        <f t="shared" si="1039"/>
        <v>1.193873736E-2</v>
      </c>
      <c r="N395">
        <f t="shared" si="919"/>
        <v>1</v>
      </c>
      <c r="O395">
        <f t="shared" si="920"/>
        <v>100</v>
      </c>
      <c r="P395" s="58">
        <f t="shared" si="921"/>
        <v>5.3724318120000003E-2</v>
      </c>
      <c r="Q395" s="106">
        <f t="shared" si="922"/>
        <v>5.3724318120000003E-2</v>
      </c>
      <c r="R395" s="59">
        <f t="shared" si="923"/>
        <v>5.3724318120000003E-2</v>
      </c>
      <c r="S395" s="32">
        <f t="shared" si="1040"/>
        <v>4.5912058687855861E-3</v>
      </c>
      <c r="T395">
        <f t="shared" si="924"/>
        <v>1</v>
      </c>
      <c r="U395" s="32">
        <f t="shared" si="1041"/>
        <v>6.0971823000000004E-4</v>
      </c>
      <c r="V395">
        <f t="shared" si="925"/>
        <v>1</v>
      </c>
      <c r="W395">
        <f t="shared" si="926"/>
        <v>100</v>
      </c>
      <c r="X395" s="58">
        <f t="shared" si="927"/>
        <v>2.7437320350000003E-3</v>
      </c>
      <c r="Y395" s="58">
        <f t="shared" si="928"/>
        <v>2.7437320350000003E-3</v>
      </c>
      <c r="Z395" s="32">
        <f t="shared" si="929"/>
        <v>2.7437320350000003E-3</v>
      </c>
      <c r="AA395" s="32">
        <f t="shared" si="930"/>
        <v>2.2893237156262902E-4</v>
      </c>
      <c r="AB395" s="59">
        <f t="shared" si="931"/>
        <v>4.9056245199999996E-3</v>
      </c>
      <c r="AC395" s="59">
        <f t="shared" si="932"/>
        <v>4.9056245199999996E-3</v>
      </c>
      <c r="AD395">
        <f t="shared" si="933"/>
        <v>1</v>
      </c>
      <c r="AE395" s="59">
        <f t="shared" si="934"/>
        <v>4.9056245199999996E-3</v>
      </c>
      <c r="AF395" s="59">
        <f t="shared" si="935"/>
        <v>4.1758461800000006E-3</v>
      </c>
      <c r="AG395" s="59">
        <f t="shared" si="936"/>
        <v>4.1758461800000006E-3</v>
      </c>
      <c r="AH395">
        <f t="shared" si="937"/>
        <v>1</v>
      </c>
      <c r="AI395" s="59">
        <f t="shared" si="938"/>
        <v>4.1758461800000006E-3</v>
      </c>
      <c r="AJ395" s="59">
        <f t="shared" si="939"/>
        <v>0</v>
      </c>
      <c r="AK395" s="59">
        <f t="shared" si="940"/>
        <v>0</v>
      </c>
      <c r="AL395" s="59">
        <f t="shared" si="941"/>
        <v>0</v>
      </c>
      <c r="AM395" s="12">
        <f t="shared" si="1042"/>
        <v>1.6373912830062308E-2</v>
      </c>
      <c r="AN395" s="12">
        <f t="shared" si="1043"/>
        <v>0</v>
      </c>
      <c r="AO395" s="66">
        <f t="shared" si="942"/>
        <v>7.5176004680365673E-5</v>
      </c>
      <c r="AP395" s="66">
        <f t="shared" si="943"/>
        <v>3.7485186959459227E-6</v>
      </c>
      <c r="AQ395" s="59">
        <f t="shared" si="944"/>
        <v>8.0324268267496242E-5</v>
      </c>
      <c r="AR395" s="59">
        <f t="shared" si="945"/>
        <v>6.8374941343068686E-5</v>
      </c>
      <c r="AS395" s="59">
        <f t="shared" si="946"/>
        <v>0</v>
      </c>
      <c r="AT395" s="12">
        <f t="shared" si="947"/>
        <v>1.6146289097075432E-2</v>
      </c>
      <c r="AU395" s="59">
        <f t="shared" si="1044"/>
        <v>7.589415207398531E-19</v>
      </c>
      <c r="AV395" s="59">
        <f t="shared" si="1045"/>
        <v>0</v>
      </c>
      <c r="AW395" s="70">
        <f t="shared" si="948"/>
        <v>0</v>
      </c>
      <c r="AX395" s="20">
        <f t="shared" si="949"/>
        <v>200000</v>
      </c>
      <c r="AY395" s="20">
        <f t="shared" si="950"/>
        <v>0</v>
      </c>
      <c r="AZ395" s="20">
        <f t="shared" si="951"/>
        <v>0</v>
      </c>
      <c r="BA395" s="20">
        <f t="shared" si="952"/>
        <v>200000</v>
      </c>
      <c r="BB395" s="36">
        <f t="shared" si="953"/>
        <v>1</v>
      </c>
      <c r="BC395" s="36">
        <f t="shared" si="954"/>
        <v>0</v>
      </c>
      <c r="BD395" s="80">
        <f t="shared" si="955"/>
        <v>15.035200936073135</v>
      </c>
      <c r="BE395" s="36">
        <f t="shared" si="956"/>
        <v>0</v>
      </c>
      <c r="BF395" s="36">
        <f t="shared" si="957"/>
        <v>0</v>
      </c>
      <c r="BG395" s="36">
        <f t="shared" si="958"/>
        <v>15.035200936073135</v>
      </c>
      <c r="BH395" s="36">
        <f t="shared" si="959"/>
        <v>0.74970373918918454</v>
      </c>
      <c r="BI395" s="36">
        <f t="shared" si="960"/>
        <v>0</v>
      </c>
      <c r="BJ395" s="36">
        <f t="shared" si="961"/>
        <v>0</v>
      </c>
      <c r="BK395" s="36">
        <f t="shared" si="962"/>
        <v>0.74970373918918454</v>
      </c>
      <c r="BL395" s="68">
        <f ca="1">IF(OR(AT395=0,E395&gt;ProjTerm),0,VLOOKUP(D395,'Life Events'!$AE$5:$AI$1206,5,FALSE))</f>
        <v>1.5692849129440165E-16</v>
      </c>
      <c r="BM395" s="93">
        <f t="shared" ca="1" si="963"/>
        <v>1.5692849129440165E-16</v>
      </c>
      <c r="BN395" s="93">
        <f t="shared" ca="1" si="964"/>
        <v>2.533812788007294E-18</v>
      </c>
      <c r="BO395" s="36">
        <f t="shared" ca="1" si="965"/>
        <v>3.8557458526541707E-16</v>
      </c>
      <c r="BP395" s="36">
        <f t="shared" si="966"/>
        <v>6.5988463240502166E-3</v>
      </c>
      <c r="BQ395" s="36">
        <f t="shared" si="967"/>
        <v>98.314131640533915</v>
      </c>
      <c r="BR395" s="36">
        <f t="shared" si="968"/>
        <v>154.78110000000001</v>
      </c>
      <c r="BS395" s="36">
        <f t="shared" si="969"/>
        <v>152.17169440866644</v>
      </c>
      <c r="BT395" s="36">
        <f t="shared" si="970"/>
        <v>2.4570081703141455</v>
      </c>
      <c r="BU395" s="70" cm="1">
        <f t="array" ref="BU395">IF(AND(ActInt=1,$J395=0),INDEX(Tbl_FwdNom,$B395-IVP,MATCH(ValnDt,Tbl_FwdNom_Cols)),INDEX(Tbl_FwdNom,$B395,MATCH(StartDt,Tbl_FwdNom_Cols)))</f>
        <v>12.094899381999999</v>
      </c>
      <c r="BV395" s="70" cm="1">
        <f t="array" ref="BV395">INDEX(Tbl_FwdReal,$B395,MATCH(StartDt,Tbl_FwdReal_Cols))</f>
        <v>4.7523216259999996</v>
      </c>
      <c r="BW395" s="70" cm="1">
        <f t="array" ref="BW395">IF(RunType&lt;&gt;"OPN",INDEX(Tbl_FwdReal,$B395,MATCH(ValnDt,Tbl_FwdReal_Cols)),IF(AND($J395=0,ActInt=1),INDEX(Tbl_FwdReal,$B395-IVP,MATCH(ValnDt,Tbl_FwdReal_Cols)),-999))*$K395</f>
        <v>4.7523216259999996</v>
      </c>
      <c r="BX395" s="70">
        <f t="shared" si="971"/>
        <v>4.7523216259999994E-2</v>
      </c>
      <c r="BY395" s="70">
        <f t="shared" si="1046"/>
        <v>7.0094654152061731E-2</v>
      </c>
      <c r="BZ395" s="64">
        <f t="shared" si="1059"/>
        <v>5.6615585868728946E-3</v>
      </c>
      <c r="CA395" s="70" cm="1">
        <f t="array" ref="CA395">IF($J395=1,CA394*(1+INDEX(Tbl_CPI,$B395,MATCH(IF(RunType="OPN",StartDt,ValnDt),Tbl_CPI_Cols))),0)</f>
        <v>0</v>
      </c>
      <c r="CB395" s="70">
        <f t="shared" si="1047"/>
        <v>9.3479536348270411</v>
      </c>
      <c r="CC395" s="70">
        <f t="shared" si="1048"/>
        <v>9.1909130098135208</v>
      </c>
      <c r="CD395" s="36">
        <f t="shared" si="972"/>
        <v>48.731123568091995</v>
      </c>
      <c r="CE395" s="36">
        <f t="shared" si="973"/>
        <v>1.5749770371296976</v>
      </c>
      <c r="CF395" s="36">
        <f t="shared" si="974"/>
        <v>0</v>
      </c>
      <c r="CG395" s="36">
        <f t="shared" si="975"/>
        <v>0.82370770613024469</v>
      </c>
      <c r="CH395" s="36">
        <f t="shared" si="976"/>
        <v>0.79791916941493324</v>
      </c>
      <c r="CI395" s="36">
        <f t="shared" si="977"/>
        <v>0</v>
      </c>
      <c r="CJ395" s="36">
        <f t="shared" si="978"/>
        <v>0</v>
      </c>
      <c r="CK395" s="36">
        <f t="shared" si="979"/>
        <v>0</v>
      </c>
      <c r="CL395" s="36">
        <f t="shared" si="980"/>
        <v>2.5788536715311474E-2</v>
      </c>
      <c r="CM395" s="36">
        <f t="shared" si="981"/>
        <v>0.82370770613024469</v>
      </c>
      <c r="CN395" s="36">
        <f t="shared" ca="1" si="982"/>
        <v>13.321297658624125</v>
      </c>
      <c r="CO395" s="20">
        <f t="shared" si="983"/>
        <v>120000</v>
      </c>
      <c r="CP395" s="20">
        <f t="shared" si="984"/>
        <v>2</v>
      </c>
      <c r="CQ395" s="64">
        <f t="shared" si="985"/>
        <v>1.4236958939999999E-2</v>
      </c>
      <c r="CR395" s="64">
        <f t="shared" si="986"/>
        <v>6.406631522999999E-2</v>
      </c>
      <c r="CS395" s="36">
        <f t="shared" si="987"/>
        <v>10.811421140570973</v>
      </c>
      <c r="CT395" s="36">
        <f t="shared" si="988"/>
        <v>9.0211205616438814</v>
      </c>
      <c r="CU395" s="36">
        <f t="shared" si="989"/>
        <v>0.44982224351351074</v>
      </c>
      <c r="CV395" s="36">
        <f t="shared" si="1049"/>
        <v>9.4709428051573923</v>
      </c>
      <c r="CW395" s="36">
        <f t="shared" si="990"/>
        <v>0</v>
      </c>
      <c r="CX395" s="36">
        <f t="shared" si="991"/>
        <v>0</v>
      </c>
      <c r="CY395" s="36">
        <f t="shared" si="992"/>
        <v>0</v>
      </c>
      <c r="CZ395" s="36">
        <f t="shared" si="1050"/>
        <v>0</v>
      </c>
      <c r="DA395" s="64">
        <f t="shared" si="993"/>
        <v>9.560044927542144E-3</v>
      </c>
      <c r="DB395" s="70">
        <f t="shared" si="1051"/>
        <v>0.99053048407018895</v>
      </c>
      <c r="DC395" s="70">
        <f>PRODUCT($DB$8:DB395)</f>
        <v>2.2172885998174078E-2</v>
      </c>
      <c r="DD395" s="36">
        <f t="shared" si="994"/>
        <v>93.038941598036203</v>
      </c>
      <c r="DE395" s="36">
        <f t="shared" si="995"/>
        <v>897.67760955085839</v>
      </c>
      <c r="DF395" s="36">
        <f t="shared" si="996"/>
        <v>34.114672409657203</v>
      </c>
      <c r="DG395" s="36">
        <f t="shared" si="997"/>
        <v>0.389533811010571</v>
      </c>
      <c r="DH395" s="36">
        <f t="shared" ca="1" si="998"/>
        <v>9.2204434754844306E-15</v>
      </c>
      <c r="DI395" s="36">
        <f t="shared" si="999"/>
        <v>37.979845577449268</v>
      </c>
      <c r="DJ395" s="36">
        <f t="shared" ca="1" si="1000"/>
        <v>876.34365212891805</v>
      </c>
      <c r="DK395" s="36">
        <f t="shared" si="1001"/>
        <v>0</v>
      </c>
      <c r="DL395" s="36">
        <f t="shared" si="1002"/>
        <v>0</v>
      </c>
      <c r="DM395" s="36">
        <f t="shared" ca="1" si="1003"/>
        <v>876.34365212891805</v>
      </c>
      <c r="DN395" s="36">
        <f t="shared" ca="1" si="1052"/>
        <v>876.34365212892203</v>
      </c>
      <c r="DO395" s="64" cm="1">
        <f t="array" ref="DO395">IFERROR(INDEX(Tbl_FwdNom,$B395,MATCH(LIDt,Tbl_FwdNom_Cols,0)),0)</f>
        <v>8.5854374930000006</v>
      </c>
      <c r="DP395" s="64">
        <f t="shared" ca="1" si="1053"/>
        <v>8.5235763070000008</v>
      </c>
      <c r="DQ395" s="64">
        <f t="shared" ca="1" si="1004"/>
        <v>6.8397228351673167E-3</v>
      </c>
      <c r="DR395" s="70">
        <f t="shared" ca="1" si="1005"/>
        <v>0.9932067411723613</v>
      </c>
      <c r="DS395" s="70">
        <f ca="1">PRODUCT($DR$8:DR395)</f>
        <v>3.1750760093537576E-2</v>
      </c>
      <c r="DT395" s="36">
        <f t="shared" ca="1" si="1006"/>
        <v>1018.593447331893</v>
      </c>
      <c r="DU395" s="36">
        <f t="shared" ca="1" si="1007"/>
        <v>38.055113514119057</v>
      </c>
      <c r="DV395" s="36">
        <f t="shared" ca="1" si="1008"/>
        <v>0.44172971677675205</v>
      </c>
      <c r="DW395" s="36">
        <f t="shared" ca="1" si="1009"/>
        <v>9.820073258239692E-15</v>
      </c>
      <c r="DX395" s="36">
        <f t="shared" ca="1" si="1010"/>
        <v>102.41852752267145</v>
      </c>
      <c r="DY395" s="36">
        <f t="shared" ca="1" si="1011"/>
        <v>1.0854635357678983</v>
      </c>
      <c r="DZ395" s="36">
        <f t="shared" ca="1" si="1012"/>
        <v>41.321931410578451</v>
      </c>
      <c r="EA395" s="36">
        <f t="shared" ca="1" si="1013"/>
        <v>0</v>
      </c>
      <c r="EB395" s="36">
        <f t="shared" ca="1" si="1014"/>
        <v>996.19569855291024</v>
      </c>
      <c r="EC395" s="36">
        <f t="shared" ca="1" si="1015"/>
        <v>0</v>
      </c>
      <c r="ED395" s="36">
        <f t="shared" ca="1" si="1016"/>
        <v>0</v>
      </c>
      <c r="EE395" s="36">
        <f t="shared" ca="1" si="1054"/>
        <v>0</v>
      </c>
      <c r="EF395" s="36">
        <f t="shared" ca="1" si="1017"/>
        <v>996.19569855291024</v>
      </c>
      <c r="EG395" s="64"/>
      <c r="EH395" s="64"/>
      <c r="EI395" s="64"/>
      <c r="EJ395" s="70"/>
      <c r="EK395" s="70"/>
      <c r="EL395" s="70"/>
      <c r="EM395" s="70"/>
      <c r="EN395" s="70"/>
      <c r="EO395" s="36">
        <f t="shared" ca="1" si="1018"/>
        <v>8.4246964142077001</v>
      </c>
      <c r="EP395" s="36">
        <f t="shared" ca="1" si="1019"/>
        <v>0</v>
      </c>
      <c r="EQ395" s="36">
        <f t="shared" si="1020"/>
        <v>24.870862533874572</v>
      </c>
      <c r="ER395" s="36">
        <f t="shared" si="1021"/>
        <v>0.55770239723169246</v>
      </c>
      <c r="ES395" s="36">
        <f t="shared" si="1022"/>
        <v>-0.50931098292772192</v>
      </c>
      <c r="ET395" s="36">
        <f t="shared" ca="1" si="1023"/>
        <v>0</v>
      </c>
      <c r="EU395" s="36">
        <f t="shared" ca="1" si="1055"/>
        <v>0.55770239723169246</v>
      </c>
      <c r="EV395" s="36">
        <f t="shared" si="1024"/>
        <v>0.62693634933460129</v>
      </c>
      <c r="EW395" s="36">
        <f t="shared" si="1025"/>
        <v>32.510390812303278</v>
      </c>
      <c r="EX395" s="36">
        <f t="shared" ca="1" si="1056"/>
        <v>58.56589209274415</v>
      </c>
      <c r="EY395" s="36">
        <f t="shared" si="1026"/>
        <v>0</v>
      </c>
      <c r="EZ395" s="36">
        <f t="shared" si="1027"/>
        <v>0</v>
      </c>
      <c r="FA395" s="36">
        <f t="shared" si="1028"/>
        <v>0</v>
      </c>
      <c r="FB395" s="36">
        <f t="shared" si="1029"/>
        <v>0</v>
      </c>
      <c r="FC395" s="36">
        <f t="shared" si="1057"/>
        <v>0</v>
      </c>
      <c r="FD395" s="36">
        <f t="shared" si="1030"/>
        <v>0</v>
      </c>
      <c r="FE395" s="36">
        <f t="shared" si="1031"/>
        <v>0</v>
      </c>
      <c r="FF395" s="36">
        <f t="shared" si="1058"/>
        <v>0</v>
      </c>
      <c r="FG395" s="36">
        <f t="shared" ca="1" si="1032"/>
        <v>58.56589209274415</v>
      </c>
      <c r="FH395" s="36">
        <f t="shared" ca="1" si="1033"/>
        <v>0.55989255962821927</v>
      </c>
      <c r="FI395" s="36">
        <f t="shared" ca="1" si="1034"/>
        <v>-0.98687343481085532</v>
      </c>
      <c r="FJ395" s="36">
        <f t="shared" ca="1" si="1035"/>
        <v>65.862482783407557</v>
      </c>
      <c r="FK395" s="36">
        <f t="shared" si="1036"/>
        <v>0</v>
      </c>
      <c r="FL395" s="36">
        <f t="shared" si="1037"/>
        <v>0</v>
      </c>
      <c r="FM395" s="36">
        <f t="shared" ca="1" si="1038"/>
        <v>0</v>
      </c>
      <c r="FN395" s="36">
        <f t="shared" ca="1" si="908"/>
        <v>65.862482783407557</v>
      </c>
    </row>
    <row r="396" spans="2:170" x14ac:dyDescent="0.25">
      <c r="B396" s="2">
        <v>388</v>
      </c>
      <c r="C396" s="2">
        <f t="shared" si="914"/>
        <v>33</v>
      </c>
      <c r="D396" s="2">
        <f t="shared" si="911"/>
        <v>412</v>
      </c>
      <c r="E396" s="2">
        <f t="shared" si="909"/>
        <v>35</v>
      </c>
      <c r="F396" s="189">
        <f t="shared" si="913"/>
        <v>57526</v>
      </c>
      <c r="G396" s="2">
        <f t="shared" si="912"/>
        <v>6</v>
      </c>
      <c r="H396" s="187">
        <f t="shared" si="915"/>
        <v>66.916666666666671</v>
      </c>
      <c r="I396" s="186">
        <f t="shared" si="910"/>
        <v>66</v>
      </c>
      <c r="J396" s="2">
        <f t="shared" si="916"/>
        <v>0</v>
      </c>
      <c r="K396" s="2">
        <f t="shared" si="917"/>
        <v>1</v>
      </c>
      <c r="L396">
        <f t="shared" si="918"/>
        <v>2</v>
      </c>
      <c r="M396" s="190">
        <f t="shared" si="1039"/>
        <v>1.193873736E-2</v>
      </c>
      <c r="N396">
        <f t="shared" si="919"/>
        <v>1</v>
      </c>
      <c r="O396">
        <f t="shared" si="920"/>
        <v>100</v>
      </c>
      <c r="P396" s="58">
        <f t="shared" si="921"/>
        <v>5.3724318120000003E-2</v>
      </c>
      <c r="Q396" s="106">
        <f t="shared" si="922"/>
        <v>5.3724318120000003E-2</v>
      </c>
      <c r="R396" s="59">
        <f t="shared" si="923"/>
        <v>5.3724318120000003E-2</v>
      </c>
      <c r="S396" s="32">
        <f t="shared" si="1040"/>
        <v>4.5912058687855861E-3</v>
      </c>
      <c r="T396">
        <f t="shared" si="924"/>
        <v>1</v>
      </c>
      <c r="U396" s="32">
        <f t="shared" si="1041"/>
        <v>6.0971823000000004E-4</v>
      </c>
      <c r="V396">
        <f t="shared" si="925"/>
        <v>1</v>
      </c>
      <c r="W396">
        <f t="shared" si="926"/>
        <v>100</v>
      </c>
      <c r="X396" s="58">
        <f t="shared" si="927"/>
        <v>2.7437320350000003E-3</v>
      </c>
      <c r="Y396" s="58">
        <f t="shared" si="928"/>
        <v>2.7437320350000003E-3</v>
      </c>
      <c r="Z396" s="32">
        <f t="shared" si="929"/>
        <v>2.7437320350000003E-3</v>
      </c>
      <c r="AA396" s="32">
        <f t="shared" si="930"/>
        <v>2.2893237156262902E-4</v>
      </c>
      <c r="AB396" s="59">
        <f t="shared" si="931"/>
        <v>4.9056245199999996E-3</v>
      </c>
      <c r="AC396" s="59">
        <f t="shared" si="932"/>
        <v>4.9056245199999996E-3</v>
      </c>
      <c r="AD396">
        <f t="shared" si="933"/>
        <v>1</v>
      </c>
      <c r="AE396" s="59">
        <f t="shared" si="934"/>
        <v>4.9056245199999996E-3</v>
      </c>
      <c r="AF396" s="59">
        <f t="shared" si="935"/>
        <v>4.1758461800000006E-3</v>
      </c>
      <c r="AG396" s="59">
        <f t="shared" si="936"/>
        <v>4.1758461800000006E-3</v>
      </c>
      <c r="AH396">
        <f t="shared" si="937"/>
        <v>1</v>
      </c>
      <c r="AI396" s="59">
        <f t="shared" si="938"/>
        <v>4.1758461800000006E-3</v>
      </c>
      <c r="AJ396" s="59">
        <f t="shared" si="939"/>
        <v>0</v>
      </c>
      <c r="AK396" s="59">
        <f t="shared" si="940"/>
        <v>0</v>
      </c>
      <c r="AL396" s="59">
        <f t="shared" si="941"/>
        <v>0</v>
      </c>
      <c r="AM396" s="12">
        <f t="shared" si="1042"/>
        <v>1.6146289097075432E-2</v>
      </c>
      <c r="AN396" s="12">
        <f t="shared" si="1043"/>
        <v>0</v>
      </c>
      <c r="AO396" s="66">
        <f t="shared" si="942"/>
        <v>7.4130937261601443E-5</v>
      </c>
      <c r="AP396" s="66">
        <f t="shared" si="943"/>
        <v>3.6964082549292989E-6</v>
      </c>
      <c r="AQ396" s="59">
        <f t="shared" si="944"/>
        <v>7.9207631701621895E-5</v>
      </c>
      <c r="AR396" s="59">
        <f t="shared" si="945"/>
        <v>6.7424419647198105E-5</v>
      </c>
      <c r="AS396" s="59">
        <f t="shared" si="946"/>
        <v>0</v>
      </c>
      <c r="AT396" s="12">
        <f t="shared" si="947"/>
        <v>1.5921829700210079E-2</v>
      </c>
      <c r="AU396" s="59">
        <f t="shared" si="1044"/>
        <v>0</v>
      </c>
      <c r="AV396" s="59">
        <f t="shared" si="1045"/>
        <v>-2.1141942363467336E-18</v>
      </c>
      <c r="AW396" s="70">
        <f t="shared" si="948"/>
        <v>0</v>
      </c>
      <c r="AX396" s="20">
        <f t="shared" si="949"/>
        <v>200000</v>
      </c>
      <c r="AY396" s="20">
        <f t="shared" si="950"/>
        <v>0</v>
      </c>
      <c r="AZ396" s="20">
        <f t="shared" si="951"/>
        <v>0</v>
      </c>
      <c r="BA396" s="20">
        <f t="shared" si="952"/>
        <v>200000</v>
      </c>
      <c r="BB396" s="36">
        <f t="shared" si="953"/>
        <v>1</v>
      </c>
      <c r="BC396" s="36">
        <f t="shared" si="954"/>
        <v>0</v>
      </c>
      <c r="BD396" s="80">
        <f t="shared" si="955"/>
        <v>14.826187452320289</v>
      </c>
      <c r="BE396" s="36">
        <f t="shared" si="956"/>
        <v>0</v>
      </c>
      <c r="BF396" s="36">
        <f t="shared" si="957"/>
        <v>0</v>
      </c>
      <c r="BG396" s="36">
        <f t="shared" si="958"/>
        <v>14.826187452320289</v>
      </c>
      <c r="BH396" s="36">
        <f t="shared" si="959"/>
        <v>0.73928165098585974</v>
      </c>
      <c r="BI396" s="36">
        <f t="shared" si="960"/>
        <v>0</v>
      </c>
      <c r="BJ396" s="36">
        <f t="shared" si="961"/>
        <v>0</v>
      </c>
      <c r="BK396" s="36">
        <f t="shared" si="962"/>
        <v>0.73928165098585974</v>
      </c>
      <c r="BL396" s="68">
        <f ca="1">IF(OR(AT396=0,E396&gt;ProjTerm),0,VLOOKUP(D396,'Life Events'!$AE$5:$AI$1206,5,FALSE))</f>
        <v>1.5474693277682802E-16</v>
      </c>
      <c r="BM396" s="93">
        <f t="shared" ca="1" si="963"/>
        <v>1.5474693277682802E-16</v>
      </c>
      <c r="BN396" s="93">
        <f t="shared" ca="1" si="964"/>
        <v>2.4638543103025129E-18</v>
      </c>
      <c r="BO396" s="36">
        <f t="shared" ca="1" si="965"/>
        <v>3.7493200516004424E-16</v>
      </c>
      <c r="BP396" s="36">
        <f t="shared" si="966"/>
        <v>6.5071117429958154E-3</v>
      </c>
      <c r="BQ396" s="36">
        <f t="shared" si="967"/>
        <v>98.314949765381684</v>
      </c>
      <c r="BR396" s="36">
        <f t="shared" si="968"/>
        <v>154.78110000000001</v>
      </c>
      <c r="BS396" s="36">
        <f t="shared" si="969"/>
        <v>152.17296071130519</v>
      </c>
      <c r="BT396" s="36">
        <f t="shared" si="970"/>
        <v>2.4228719654221607</v>
      </c>
      <c r="BU396" s="70" cm="1">
        <f t="array" ref="BU396">IF(AND(ActInt=1,$J396=0),INDEX(Tbl_FwdNom,$B396-IVP,MATCH(ValnDt,Tbl_FwdNom_Cols)),INDEX(Tbl_FwdNom,$B396,MATCH(StartDt,Tbl_FwdNom_Cols)))</f>
        <v>12.088813034999999</v>
      </c>
      <c r="BV396" s="70" cm="1">
        <f t="array" ref="BV396">INDEX(Tbl_FwdReal,$B396,MATCH(StartDt,Tbl_FwdReal_Cols))</f>
        <v>4.7488967349999998</v>
      </c>
      <c r="BW396" s="70" cm="1">
        <f t="array" ref="BW396">IF(RunType&lt;&gt;"OPN",INDEX(Tbl_FwdReal,$B396,MATCH(ValnDt,Tbl_FwdReal_Cols)),IF(AND($J396=0,ActInt=1),INDEX(Tbl_FwdReal,$B396-IVP,MATCH(ValnDt,Tbl_FwdReal_Cols)),-999))*$K396</f>
        <v>4.7488967349999998</v>
      </c>
      <c r="BX396" s="70">
        <f t="shared" si="971"/>
        <v>4.7488967349999994E-2</v>
      </c>
      <c r="BY396" s="70">
        <f t="shared" si="1046"/>
        <v>7.0071538018858126E-2</v>
      </c>
      <c r="BZ396" s="64">
        <f t="shared" si="1059"/>
        <v>5.6597482145672728E-3</v>
      </c>
      <c r="CA396" s="70" cm="1">
        <f t="array" ref="CA396">IF($J396=1,CA395*(1+INDEX(Tbl_CPI,$B396,MATCH(IF(RunType="OPN",StartDt,ValnDt),Tbl_CPI_Cols))),0)</f>
        <v>0</v>
      </c>
      <c r="CB396" s="70">
        <f t="shared" si="1047"/>
        <v>9.4008606987216119</v>
      </c>
      <c r="CC396" s="70">
        <f t="shared" si="1048"/>
        <v>9.1909130098135208</v>
      </c>
      <c r="CD396" s="36">
        <f t="shared" si="972"/>
        <v>48.731141638230646</v>
      </c>
      <c r="CE396" s="36">
        <f t="shared" si="973"/>
        <v>1.5749901433620088</v>
      </c>
      <c r="CF396" s="36">
        <f t="shared" si="974"/>
        <v>0</v>
      </c>
      <c r="CG396" s="36">
        <f t="shared" si="975"/>
        <v>0.81225734710116937</v>
      </c>
      <c r="CH396" s="36">
        <f t="shared" si="976"/>
        <v>0.78682710092140207</v>
      </c>
      <c r="CI396" s="36">
        <f t="shared" si="977"/>
        <v>0</v>
      </c>
      <c r="CJ396" s="36">
        <f t="shared" si="978"/>
        <v>0</v>
      </c>
      <c r="CK396" s="36">
        <f t="shared" si="979"/>
        <v>0</v>
      </c>
      <c r="CL396" s="36">
        <f t="shared" si="980"/>
        <v>2.5430246179767274E-2</v>
      </c>
      <c r="CM396" s="36">
        <f t="shared" si="981"/>
        <v>0.81225734710116937</v>
      </c>
      <c r="CN396" s="36">
        <f t="shared" ca="1" si="982"/>
        <v>13.136090026140991</v>
      </c>
      <c r="CO396" s="20">
        <f t="shared" si="983"/>
        <v>120000</v>
      </c>
      <c r="CP396" s="20">
        <f t="shared" si="984"/>
        <v>2</v>
      </c>
      <c r="CQ396" s="64">
        <f t="shared" si="985"/>
        <v>1.4236958939999999E-2</v>
      </c>
      <c r="CR396" s="64">
        <f t="shared" si="986"/>
        <v>6.406631522999999E-2</v>
      </c>
      <c r="CS396" s="36">
        <f t="shared" si="987"/>
        <v>10.661124991785343</v>
      </c>
      <c r="CT396" s="36">
        <f t="shared" si="988"/>
        <v>8.8957124713921729</v>
      </c>
      <c r="CU396" s="36">
        <f t="shared" si="989"/>
        <v>0.44356899059151589</v>
      </c>
      <c r="CV396" s="36">
        <f t="shared" si="1049"/>
        <v>9.3392814619836884</v>
      </c>
      <c r="CW396" s="36">
        <f t="shared" si="990"/>
        <v>0</v>
      </c>
      <c r="CX396" s="36">
        <f t="shared" si="991"/>
        <v>0</v>
      </c>
      <c r="CY396" s="36">
        <f t="shared" si="992"/>
        <v>0</v>
      </c>
      <c r="CZ396" s="36">
        <f t="shared" si="1050"/>
        <v>0</v>
      </c>
      <c r="DA396" s="64">
        <f t="shared" si="993"/>
        <v>9.5554768593979489E-3</v>
      </c>
      <c r="DB396" s="70">
        <f t="shared" si="1051"/>
        <v>0.9905349660534517</v>
      </c>
      <c r="DC396" s="70">
        <f>PRODUCT($DB$8:DB396)</f>
        <v>2.1963018879508415E-2</v>
      </c>
      <c r="DD396" s="36">
        <f t="shared" si="994"/>
        <v>91.505101086076948</v>
      </c>
      <c r="DE396" s="36">
        <f t="shared" si="995"/>
        <v>891.42915972380104</v>
      </c>
      <c r="DF396" s="36">
        <f t="shared" si="996"/>
        <v>33.701372721447768</v>
      </c>
      <c r="DG396" s="36">
        <f t="shared" si="997"/>
        <v>0.38674888058463974</v>
      </c>
      <c r="DH396" s="36">
        <f t="shared" ca="1" si="998"/>
        <v>8.9336172045877641E-15</v>
      </c>
      <c r="DI396" s="36">
        <f t="shared" si="999"/>
        <v>37.522742259602822</v>
      </c>
      <c r="DJ396" s="36">
        <f t="shared" ca="1" si="1000"/>
        <v>870.76142473819016</v>
      </c>
      <c r="DK396" s="36">
        <f t="shared" si="1001"/>
        <v>0</v>
      </c>
      <c r="DL396" s="36">
        <f t="shared" si="1002"/>
        <v>0</v>
      </c>
      <c r="DM396" s="36">
        <f t="shared" ca="1" si="1003"/>
        <v>870.76142473819016</v>
      </c>
      <c r="DN396" s="36">
        <f t="shared" ca="1" si="1052"/>
        <v>870.76142473819391</v>
      </c>
      <c r="DO396" s="64" cm="1">
        <f t="array" ref="DO396">IFERROR(INDEX(Tbl_FwdNom,$B396,MATCH(LIDt,Tbl_FwdNom_Cols,0)),0)</f>
        <v>8.5837186509999999</v>
      </c>
      <c r="DP396" s="64">
        <f t="shared" ca="1" si="1053"/>
        <v>8.5218584439999994</v>
      </c>
      <c r="DQ396" s="64">
        <f t="shared" ca="1" si="1004"/>
        <v>6.8383946865486767E-3</v>
      </c>
      <c r="DR396" s="70">
        <f t="shared" ca="1" si="1005"/>
        <v>0.99320805133908541</v>
      </c>
      <c r="DS396" s="70">
        <f ca="1">PRODUCT($DR$8:DR396)</f>
        <v>3.1535110561037256E-2</v>
      </c>
      <c r="DT396" s="36">
        <f t="shared" ca="1" si="1006"/>
        <v>1010.7328038975603</v>
      </c>
      <c r="DU396" s="36">
        <f t="shared" ca="1" si="1007"/>
        <v>37.576067749184155</v>
      </c>
      <c r="DV396" s="36">
        <f t="shared" ca="1" si="1008"/>
        <v>0.43824332718185299</v>
      </c>
      <c r="DW396" s="36">
        <f t="shared" ca="1" si="1009"/>
        <v>9.5122947898703134E-15</v>
      </c>
      <c r="DX396" s="36">
        <f t="shared" ca="1" si="1010"/>
        <v>100.69603387166447</v>
      </c>
      <c r="DY396" s="36">
        <f t="shared" ca="1" si="1011"/>
        <v>1.0672822156032151</v>
      </c>
      <c r="DZ396" s="36">
        <f t="shared" ca="1" si="1012"/>
        <v>40.812299351586908</v>
      </c>
      <c r="EA396" s="36">
        <f t="shared" ca="1" si="1013"/>
        <v>0</v>
      </c>
      <c r="EB396" s="36">
        <f t="shared" ca="1" si="1014"/>
        <v>989.05417601508816</v>
      </c>
      <c r="EC396" s="36">
        <f t="shared" ca="1" si="1015"/>
        <v>0</v>
      </c>
      <c r="ED396" s="36">
        <f t="shared" ca="1" si="1016"/>
        <v>0</v>
      </c>
      <c r="EE396" s="36">
        <f t="shared" ca="1" si="1054"/>
        <v>0</v>
      </c>
      <c r="EF396" s="36">
        <f t="shared" ca="1" si="1017"/>
        <v>989.05417601508816</v>
      </c>
      <c r="EG396" s="64"/>
      <c r="EH396" s="64"/>
      <c r="EI396" s="64"/>
      <c r="EJ396" s="70"/>
      <c r="EK396" s="70"/>
      <c r="EL396" s="70"/>
      <c r="EM396" s="70"/>
      <c r="EN396" s="70"/>
      <c r="EO396" s="36">
        <f t="shared" ca="1" si="1018"/>
        <v>8.3661199825140606</v>
      </c>
      <c r="EP396" s="36">
        <f t="shared" ca="1" si="1019"/>
        <v>0</v>
      </c>
      <c r="EQ396" s="36">
        <f t="shared" si="1020"/>
        <v>24.693050955439194</v>
      </c>
      <c r="ER396" s="36">
        <f t="shared" si="1021"/>
        <v>0.54850811238926023</v>
      </c>
      <c r="ES396" s="36">
        <f t="shared" si="1022"/>
        <v>-0.50091447921236987</v>
      </c>
      <c r="ET396" s="36">
        <f t="shared" ca="1" si="1023"/>
        <v>0</v>
      </c>
      <c r="EU396" s="36">
        <f t="shared" ca="1" si="1055"/>
        <v>0.54850811238926023</v>
      </c>
      <c r="EV396" s="36">
        <f t="shared" si="1024"/>
        <v>0.61939090829864452</v>
      </c>
      <c r="EW396" s="36">
        <f t="shared" si="1025"/>
        <v>32.277961241434419</v>
      </c>
      <c r="EX396" s="36">
        <f t="shared" ca="1" si="1056"/>
        <v>58.138911217561514</v>
      </c>
      <c r="EY396" s="36">
        <f t="shared" si="1026"/>
        <v>0</v>
      </c>
      <c r="EZ396" s="36">
        <f t="shared" si="1027"/>
        <v>0</v>
      </c>
      <c r="FA396" s="36">
        <f t="shared" si="1028"/>
        <v>0</v>
      </c>
      <c r="FB396" s="36">
        <f t="shared" si="1029"/>
        <v>0</v>
      </c>
      <c r="FC396" s="36">
        <f t="shared" si="1057"/>
        <v>0</v>
      </c>
      <c r="FD396" s="36">
        <f t="shared" si="1030"/>
        <v>0</v>
      </c>
      <c r="FE396" s="36">
        <f t="shared" si="1031"/>
        <v>0</v>
      </c>
      <c r="FF396" s="36">
        <f t="shared" si="1058"/>
        <v>0</v>
      </c>
      <c r="FG396" s="36">
        <f t="shared" ca="1" si="1032"/>
        <v>58.138911217561514</v>
      </c>
      <c r="FH396" s="36">
        <f t="shared" ca="1" si="1033"/>
        <v>0.5555450207700009</v>
      </c>
      <c r="FI396" s="36">
        <f t="shared" ca="1" si="1034"/>
        <v>-1.1054994758073948</v>
      </c>
      <c r="FJ396" s="36">
        <f t="shared" ca="1" si="1035"/>
        <v>65.207376959909126</v>
      </c>
      <c r="FK396" s="36">
        <f t="shared" si="1036"/>
        <v>0</v>
      </c>
      <c r="FL396" s="36">
        <f t="shared" si="1037"/>
        <v>0</v>
      </c>
      <c r="FM396" s="36">
        <f t="shared" ca="1" si="1038"/>
        <v>0</v>
      </c>
      <c r="FN396" s="36">
        <f t="shared" ref="FN396:FN459" ca="1" si="1060">FJ396-FM396</f>
        <v>65.207376959909126</v>
      </c>
    </row>
    <row r="397" spans="2:170" x14ac:dyDescent="0.25">
      <c r="B397" s="2">
        <v>389</v>
      </c>
      <c r="C397" s="2">
        <f t="shared" si="914"/>
        <v>33</v>
      </c>
      <c r="D397" s="2">
        <f t="shared" si="911"/>
        <v>413</v>
      </c>
      <c r="E397" s="2">
        <f t="shared" si="909"/>
        <v>35</v>
      </c>
      <c r="F397" s="189">
        <f t="shared" si="913"/>
        <v>57557</v>
      </c>
      <c r="G397" s="2">
        <f t="shared" si="912"/>
        <v>7</v>
      </c>
      <c r="H397" s="187">
        <f t="shared" si="915"/>
        <v>67</v>
      </c>
      <c r="I397" s="186">
        <f t="shared" si="910"/>
        <v>67</v>
      </c>
      <c r="J397" s="2">
        <f t="shared" si="916"/>
        <v>0</v>
      </c>
      <c r="K397" s="2">
        <f t="shared" si="917"/>
        <v>1</v>
      </c>
      <c r="L397">
        <f t="shared" si="918"/>
        <v>2</v>
      </c>
      <c r="M397" s="190">
        <f t="shared" si="1039"/>
        <v>1.361683401E-2</v>
      </c>
      <c r="N397">
        <f t="shared" si="919"/>
        <v>1</v>
      </c>
      <c r="O397">
        <f t="shared" si="920"/>
        <v>100</v>
      </c>
      <c r="P397" s="58">
        <f t="shared" si="921"/>
        <v>6.1275753044999999E-2</v>
      </c>
      <c r="Q397" s="106">
        <f t="shared" si="922"/>
        <v>6.1275753044999999E-2</v>
      </c>
      <c r="R397" s="59">
        <f t="shared" si="923"/>
        <v>6.1275753044999999E-2</v>
      </c>
      <c r="S397" s="32">
        <f t="shared" si="1040"/>
        <v>5.2555998892237499E-3</v>
      </c>
      <c r="T397">
        <f t="shared" si="924"/>
        <v>1</v>
      </c>
      <c r="U397" s="32">
        <f t="shared" si="1041"/>
        <v>6.3775029E-4</v>
      </c>
      <c r="V397">
        <f t="shared" si="925"/>
        <v>1</v>
      </c>
      <c r="W397">
        <f t="shared" si="926"/>
        <v>100</v>
      </c>
      <c r="X397" s="58">
        <f t="shared" si="927"/>
        <v>2.869876305E-3</v>
      </c>
      <c r="Y397" s="58">
        <f t="shared" si="928"/>
        <v>2.869876305E-3</v>
      </c>
      <c r="Z397" s="32">
        <f t="shared" si="929"/>
        <v>2.869876305E-3</v>
      </c>
      <c r="AA397" s="32">
        <f t="shared" si="930"/>
        <v>2.3947151344783091E-4</v>
      </c>
      <c r="AB397" s="59">
        <f t="shared" si="931"/>
        <v>4.9056245199999996E-3</v>
      </c>
      <c r="AC397" s="59">
        <f t="shared" si="932"/>
        <v>4.9056245199999996E-3</v>
      </c>
      <c r="AD397">
        <f t="shared" si="933"/>
        <v>1</v>
      </c>
      <c r="AE397" s="59">
        <f t="shared" si="934"/>
        <v>4.9056245199999996E-3</v>
      </c>
      <c r="AF397" s="59">
        <f t="shared" si="935"/>
        <v>4.1758461800000006E-3</v>
      </c>
      <c r="AG397" s="59">
        <f t="shared" si="936"/>
        <v>4.1758461800000006E-3</v>
      </c>
      <c r="AH397">
        <f t="shared" si="937"/>
        <v>1</v>
      </c>
      <c r="AI397" s="59">
        <f t="shared" si="938"/>
        <v>4.1758461800000006E-3</v>
      </c>
      <c r="AJ397" s="59">
        <f t="shared" si="939"/>
        <v>0</v>
      </c>
      <c r="AK397" s="59">
        <f t="shared" si="940"/>
        <v>0</v>
      </c>
      <c r="AL397" s="59">
        <f t="shared" si="941"/>
        <v>0</v>
      </c>
      <c r="AM397" s="12">
        <f t="shared" si="1042"/>
        <v>1.5921829700210079E-2</v>
      </c>
      <c r="AN397" s="12">
        <f t="shared" si="1043"/>
        <v>0</v>
      </c>
      <c r="AO397" s="66">
        <f t="shared" si="942"/>
        <v>8.367876640866351E-5</v>
      </c>
      <c r="AP397" s="66">
        <f t="shared" si="943"/>
        <v>3.8128246551679314E-6</v>
      </c>
      <c r="AQ397" s="59">
        <f t="shared" si="944"/>
        <v>7.8106518180614805E-5</v>
      </c>
      <c r="AR397" s="59">
        <f t="shared" si="945"/>
        <v>6.6487111732232816E-5</v>
      </c>
      <c r="AS397" s="59">
        <f t="shared" si="946"/>
        <v>0</v>
      </c>
      <c r="AT397" s="12">
        <f t="shared" si="947"/>
        <v>1.5689744479233401E-2</v>
      </c>
      <c r="AU397" s="59">
        <f t="shared" si="1044"/>
        <v>1.1926223897340549E-18</v>
      </c>
      <c r="AV397" s="59">
        <f t="shared" si="1045"/>
        <v>0</v>
      </c>
      <c r="AW397" s="70">
        <f t="shared" si="948"/>
        <v>0</v>
      </c>
      <c r="AX397" s="20">
        <f t="shared" si="949"/>
        <v>200000</v>
      </c>
      <c r="AY397" s="20">
        <f t="shared" si="950"/>
        <v>0</v>
      </c>
      <c r="AZ397" s="20">
        <f t="shared" si="951"/>
        <v>0</v>
      </c>
      <c r="BA397" s="20">
        <f t="shared" si="952"/>
        <v>200000</v>
      </c>
      <c r="BB397" s="36">
        <f t="shared" si="953"/>
        <v>1</v>
      </c>
      <c r="BC397" s="36">
        <f t="shared" si="954"/>
        <v>0</v>
      </c>
      <c r="BD397" s="80">
        <f t="shared" si="955"/>
        <v>16.735753281732702</v>
      </c>
      <c r="BE397" s="36">
        <f t="shared" si="956"/>
        <v>0</v>
      </c>
      <c r="BF397" s="36">
        <f t="shared" si="957"/>
        <v>0</v>
      </c>
      <c r="BG397" s="36">
        <f t="shared" si="958"/>
        <v>16.735753281732702</v>
      </c>
      <c r="BH397" s="36">
        <f t="shared" si="959"/>
        <v>0.76256493103358625</v>
      </c>
      <c r="BI397" s="36">
        <f t="shared" si="960"/>
        <v>0</v>
      </c>
      <c r="BJ397" s="36">
        <f t="shared" si="961"/>
        <v>0</v>
      </c>
      <c r="BK397" s="36">
        <f t="shared" si="962"/>
        <v>0.76256493103358625</v>
      </c>
      <c r="BL397" s="68">
        <f ca="1">IF(OR(AT397=0,E397&gt;ProjTerm),0,VLOOKUP(D397,'Life Events'!$AE$5:$AI$1206,5,FALSE))</f>
        <v>1.5249125759594731E-16</v>
      </c>
      <c r="BM397" s="93">
        <f t="shared" ca="1" si="963"/>
        <v>1.5249125759594731E-16</v>
      </c>
      <c r="BN397" s="93">
        <f t="shared" ca="1" si="964"/>
        <v>2.3925488669973728E-18</v>
      </c>
      <c r="BO397" s="36">
        <f t="shared" ca="1" si="965"/>
        <v>3.6408124473746898E-16</v>
      </c>
      <c r="BP397" s="36">
        <f t="shared" si="966"/>
        <v>7.315135263143732E-3</v>
      </c>
      <c r="BQ397" s="36">
        <f t="shared" si="967"/>
        <v>98.314949765381684</v>
      </c>
      <c r="BR397" s="36">
        <f t="shared" si="968"/>
        <v>154.78110000000001</v>
      </c>
      <c r="BS397" s="36">
        <f t="shared" si="969"/>
        <v>152.17296071130519</v>
      </c>
      <c r="BT397" s="36">
        <f t="shared" si="970"/>
        <v>2.3875548702088021</v>
      </c>
      <c r="BU397" s="70" cm="1">
        <f t="array" ref="BU397">IF(AND(ActInt=1,$J397=0),INDEX(Tbl_FwdNom,$B397-IVP,MATCH(ValnDt,Tbl_FwdNom_Cols)),INDEX(Tbl_FwdNom,$B397,MATCH(StartDt,Tbl_FwdNom_Cols)))</f>
        <v>12.082727018</v>
      </c>
      <c r="BV397" s="70" cm="1">
        <f t="array" ref="BV397">INDEX(Tbl_FwdReal,$B397,MATCH(StartDt,Tbl_FwdReal_Cols))</f>
        <v>4.7454719560000003</v>
      </c>
      <c r="BW397" s="70" cm="1">
        <f t="array" ref="BW397">IF(RunType&lt;&gt;"OPN",INDEX(Tbl_FwdReal,$B397,MATCH(ValnDt,Tbl_FwdReal_Cols)),IF(AND($J397=0,ActInt=1),INDEX(Tbl_FwdReal,$B397-IVP,MATCH(ValnDt,Tbl_FwdReal_Cols)),-999))*$K397</f>
        <v>4.7454719560000003</v>
      </c>
      <c r="BX397" s="70">
        <f t="shared" si="971"/>
        <v>4.7454719560000004E-2</v>
      </c>
      <c r="BY397" s="70">
        <f t="shared" si="1046"/>
        <v>7.0048422380321496E-2</v>
      </c>
      <c r="BZ397" s="64">
        <f t="shared" si="1059"/>
        <v>5.65793784515356E-3</v>
      </c>
      <c r="CA397" s="70" cm="1">
        <f t="array" ref="CA397">IF($J397=1,CA396*(1+INDEX(Tbl_CPI,$B397,MATCH(IF(RunType="OPN",StartDt,ValnDt),Tbl_CPI_Cols))),0)</f>
        <v>0</v>
      </c>
      <c r="CB397" s="70">
        <f t="shared" si="1047"/>
        <v>9.4540501842459257</v>
      </c>
      <c r="CC397" s="70">
        <f t="shared" si="1048"/>
        <v>9.1909130098135208</v>
      </c>
      <c r="CD397" s="36">
        <f t="shared" si="972"/>
        <v>48.731141638230646</v>
      </c>
      <c r="CE397" s="36">
        <f t="shared" si="973"/>
        <v>1.5749901433620088</v>
      </c>
      <c r="CF397" s="36">
        <f t="shared" si="974"/>
        <v>0</v>
      </c>
      <c r="CG397" s="36">
        <f t="shared" si="975"/>
        <v>0.80096566310284412</v>
      </c>
      <c r="CH397" s="36">
        <f t="shared" si="976"/>
        <v>0.7758889382607248</v>
      </c>
      <c r="CI397" s="36">
        <f t="shared" si="977"/>
        <v>0</v>
      </c>
      <c r="CJ397" s="36">
        <f t="shared" si="978"/>
        <v>0</v>
      </c>
      <c r="CK397" s="36">
        <f t="shared" si="979"/>
        <v>0</v>
      </c>
      <c r="CL397" s="36">
        <f t="shared" si="980"/>
        <v>2.5076724842119362E-2</v>
      </c>
      <c r="CM397" s="36">
        <f t="shared" si="981"/>
        <v>0.80096566310284412</v>
      </c>
      <c r="CN397" s="36">
        <f t="shared" ca="1" si="982"/>
        <v>15.103448207294342</v>
      </c>
      <c r="CO397" s="20">
        <f t="shared" si="983"/>
        <v>120000</v>
      </c>
      <c r="CP397" s="20">
        <f t="shared" si="984"/>
        <v>2</v>
      </c>
      <c r="CQ397" s="64">
        <f t="shared" si="985"/>
        <v>1.6172662800000001E-2</v>
      </c>
      <c r="CR397" s="64">
        <f t="shared" si="986"/>
        <v>7.2776982600000012E-2</v>
      </c>
      <c r="CS397" s="36">
        <f t="shared" si="987"/>
        <v>11.992921711693374</v>
      </c>
      <c r="CT397" s="36">
        <f t="shared" si="988"/>
        <v>10.04145196903962</v>
      </c>
      <c r="CU397" s="36">
        <f t="shared" si="989"/>
        <v>0.45753895862015176</v>
      </c>
      <c r="CV397" s="36">
        <f t="shared" si="1049"/>
        <v>10.498990927659772</v>
      </c>
      <c r="CW397" s="36">
        <f t="shared" si="990"/>
        <v>0</v>
      </c>
      <c r="CX397" s="36">
        <f t="shared" si="991"/>
        <v>0</v>
      </c>
      <c r="CY397" s="36">
        <f t="shared" si="992"/>
        <v>0</v>
      </c>
      <c r="CZ397" s="36">
        <f t="shared" si="1050"/>
        <v>0</v>
      </c>
      <c r="DA397" s="64">
        <f t="shared" si="993"/>
        <v>9.5509088115730556E-3</v>
      </c>
      <c r="DB397" s="70">
        <f t="shared" si="1051"/>
        <v>0.9905394480573384</v>
      </c>
      <c r="DC397" s="70">
        <f>PRODUCT($DB$8:DB397)</f>
        <v>2.1755236598581168E-2</v>
      </c>
      <c r="DD397" s="36">
        <f t="shared" si="994"/>
        <v>89.991503092135048</v>
      </c>
      <c r="DE397" s="36">
        <f t="shared" si="995"/>
        <v>883.20736505856746</v>
      </c>
      <c r="DF397" s="36">
        <f t="shared" si="996"/>
        <v>33.260686528101566</v>
      </c>
      <c r="DG397" s="36">
        <f t="shared" si="997"/>
        <v>0.38312754861293785</v>
      </c>
      <c r="DH397" s="36">
        <f t="shared" ca="1" si="998"/>
        <v>8.654860123128812E-15</v>
      </c>
      <c r="DI397" s="36">
        <f t="shared" si="999"/>
        <v>37.072502936172107</v>
      </c>
      <c r="DJ397" s="36">
        <f t="shared" ca="1" si="1000"/>
        <v>863.16592388209313</v>
      </c>
      <c r="DK397" s="36">
        <f t="shared" si="1001"/>
        <v>0</v>
      </c>
      <c r="DL397" s="36">
        <f t="shared" si="1002"/>
        <v>0</v>
      </c>
      <c r="DM397" s="36">
        <f t="shared" ca="1" si="1003"/>
        <v>863.16592388209313</v>
      </c>
      <c r="DN397" s="36">
        <f t="shared" ca="1" si="1052"/>
        <v>863.1659238820971</v>
      </c>
      <c r="DO397" s="64" cm="1">
        <f t="array" ref="DO397">IFERROR(INDEX(Tbl_FwdNom,$B397,MATCH(LIDt,Tbl_FwdNom_Cols,0)),0)</f>
        <v>8.5819998349999995</v>
      </c>
      <c r="DP397" s="64">
        <f t="shared" ca="1" si="1053"/>
        <v>8.5201406080000002</v>
      </c>
      <c r="DQ397" s="64">
        <f t="shared" ca="1" si="1004"/>
        <v>6.8370665395329766E-3</v>
      </c>
      <c r="DR397" s="70">
        <f t="shared" ca="1" si="1005"/>
        <v>0.99320936150768491</v>
      </c>
      <c r="DS397" s="70">
        <f ca="1">PRODUCT($DR$8:DR397)</f>
        <v>3.1320967025402068E-2</v>
      </c>
      <c r="DT397" s="36">
        <f t="shared" ca="1" si="1006"/>
        <v>1000.9074980497639</v>
      </c>
      <c r="DU397" s="36">
        <f t="shared" ca="1" si="1007"/>
        <v>37.070412893645738</v>
      </c>
      <c r="DV397" s="36">
        <f t="shared" ca="1" si="1008"/>
        <v>0.43392449070715788</v>
      </c>
      <c r="DW397" s="36">
        <f t="shared" ca="1" si="1009"/>
        <v>9.2132497375548401E-15</v>
      </c>
      <c r="DX397" s="36">
        <f t="shared" ca="1" si="1010"/>
        <v>98.996944485303302</v>
      </c>
      <c r="DY397" s="36">
        <f t="shared" ca="1" si="1011"/>
        <v>1.049331119049296</v>
      </c>
      <c r="DZ397" s="36">
        <f t="shared" ca="1" si="1012"/>
        <v>40.310142015326143</v>
      </c>
      <c r="EA397" s="36">
        <f t="shared" ca="1" si="1013"/>
        <v>0</v>
      </c>
      <c r="EB397" s="36">
        <f t="shared" ca="1" si="1014"/>
        <v>979.90651510177463</v>
      </c>
      <c r="EC397" s="36">
        <f t="shared" ca="1" si="1015"/>
        <v>0</v>
      </c>
      <c r="ED397" s="36">
        <f t="shared" ca="1" si="1016"/>
        <v>0</v>
      </c>
      <c r="EE397" s="36">
        <f t="shared" ca="1" si="1054"/>
        <v>0</v>
      </c>
      <c r="EF397" s="36">
        <f t="shared" ca="1" si="1017"/>
        <v>979.90651510177463</v>
      </c>
      <c r="EG397" s="64"/>
      <c r="EH397" s="64"/>
      <c r="EI397" s="64"/>
      <c r="EJ397" s="70"/>
      <c r="EK397" s="70"/>
      <c r="EL397" s="70"/>
      <c r="EM397" s="70"/>
      <c r="EN397" s="70"/>
      <c r="EO397" s="36">
        <f t="shared" ca="1" si="1018"/>
        <v>8.3089130143003924</v>
      </c>
      <c r="EP397" s="36">
        <f t="shared" ca="1" si="1019"/>
        <v>0</v>
      </c>
      <c r="EQ397" s="36">
        <f t="shared" si="1020"/>
        <v>24.46183700914769</v>
      </c>
      <c r="ER397" s="36">
        <f t="shared" si="1021"/>
        <v>0.53943516707015426</v>
      </c>
      <c r="ES397" s="36">
        <f t="shared" si="1022"/>
        <v>-0.49262878648187297</v>
      </c>
      <c r="ET397" s="36">
        <f t="shared" ca="1" si="1023"/>
        <v>0</v>
      </c>
      <c r="EU397" s="36">
        <f t="shared" ca="1" si="1055"/>
        <v>0.53943516707015426</v>
      </c>
      <c r="EV397" s="36">
        <f t="shared" si="1024"/>
        <v>0.61195877176762792</v>
      </c>
      <c r="EW397" s="36">
        <f t="shared" si="1025"/>
        <v>31.975725814538649</v>
      </c>
      <c r="EX397" s="36">
        <f t="shared" ca="1" si="1056"/>
        <v>57.58895676252412</v>
      </c>
      <c r="EY397" s="36">
        <f t="shared" si="1026"/>
        <v>0</v>
      </c>
      <c r="EZ397" s="36">
        <f t="shared" si="1027"/>
        <v>0</v>
      </c>
      <c r="FA397" s="36">
        <f t="shared" si="1028"/>
        <v>0</v>
      </c>
      <c r="FB397" s="36">
        <f t="shared" si="1029"/>
        <v>0</v>
      </c>
      <c r="FC397" s="36">
        <f t="shared" si="1057"/>
        <v>0</v>
      </c>
      <c r="FD397" s="36">
        <f t="shared" si="1030"/>
        <v>0</v>
      </c>
      <c r="FE397" s="36">
        <f t="shared" si="1031"/>
        <v>0</v>
      </c>
      <c r="FF397" s="36">
        <f t="shared" si="1058"/>
        <v>0</v>
      </c>
      <c r="FG397" s="36">
        <f t="shared" ca="1" si="1032"/>
        <v>57.58895676252412</v>
      </c>
      <c r="FH397" s="36">
        <f t="shared" ca="1" si="1033"/>
        <v>0.55002687459249133</v>
      </c>
      <c r="FI397" s="36">
        <f t="shared" ca="1" si="1034"/>
        <v>-1.0893864145057264</v>
      </c>
      <c r="FJ397" s="36">
        <f t="shared" ca="1" si="1035"/>
        <v>64.563817720546709</v>
      </c>
      <c r="FK397" s="36">
        <f t="shared" si="1036"/>
        <v>0</v>
      </c>
      <c r="FL397" s="36">
        <f t="shared" si="1037"/>
        <v>0</v>
      </c>
      <c r="FM397" s="36">
        <f t="shared" ca="1" si="1038"/>
        <v>0</v>
      </c>
      <c r="FN397" s="36">
        <f t="shared" ca="1" si="1060"/>
        <v>64.563817720546709</v>
      </c>
    </row>
    <row r="398" spans="2:170" x14ac:dyDescent="0.25">
      <c r="B398" s="2">
        <v>390</v>
      </c>
      <c r="C398" s="2">
        <f t="shared" si="914"/>
        <v>33</v>
      </c>
      <c r="D398" s="2">
        <f t="shared" si="911"/>
        <v>414</v>
      </c>
      <c r="E398" s="2">
        <f t="shared" si="909"/>
        <v>35</v>
      </c>
      <c r="F398" s="189">
        <f t="shared" si="913"/>
        <v>57588</v>
      </c>
      <c r="G398" s="2">
        <f t="shared" si="912"/>
        <v>8</v>
      </c>
      <c r="H398" s="187">
        <f t="shared" si="915"/>
        <v>67.083333333333343</v>
      </c>
      <c r="I398" s="186">
        <f t="shared" si="910"/>
        <v>67</v>
      </c>
      <c r="J398" s="2">
        <f t="shared" si="916"/>
        <v>0</v>
      </c>
      <c r="K398" s="2">
        <f t="shared" si="917"/>
        <v>1</v>
      </c>
      <c r="L398">
        <f t="shared" si="918"/>
        <v>2</v>
      </c>
      <c r="M398" s="190">
        <f t="shared" si="1039"/>
        <v>1.361683401E-2</v>
      </c>
      <c r="N398">
        <f t="shared" si="919"/>
        <v>1</v>
      </c>
      <c r="O398">
        <f t="shared" si="920"/>
        <v>100</v>
      </c>
      <c r="P398" s="58">
        <f t="shared" si="921"/>
        <v>6.1275753044999999E-2</v>
      </c>
      <c r="Q398" s="106">
        <f t="shared" si="922"/>
        <v>6.1275753044999999E-2</v>
      </c>
      <c r="R398" s="59">
        <f t="shared" si="923"/>
        <v>6.1275753044999999E-2</v>
      </c>
      <c r="S398" s="32">
        <f t="shared" si="1040"/>
        <v>5.2555998892237499E-3</v>
      </c>
      <c r="T398">
        <f t="shared" si="924"/>
        <v>1</v>
      </c>
      <c r="U398" s="32">
        <f t="shared" si="1041"/>
        <v>6.3775029E-4</v>
      </c>
      <c r="V398">
        <f t="shared" si="925"/>
        <v>1</v>
      </c>
      <c r="W398">
        <f t="shared" si="926"/>
        <v>100</v>
      </c>
      <c r="X398" s="58">
        <f t="shared" si="927"/>
        <v>2.869876305E-3</v>
      </c>
      <c r="Y398" s="58">
        <f t="shared" si="928"/>
        <v>2.869876305E-3</v>
      </c>
      <c r="Z398" s="32">
        <f t="shared" si="929"/>
        <v>2.869876305E-3</v>
      </c>
      <c r="AA398" s="32">
        <f t="shared" si="930"/>
        <v>2.3947151344783091E-4</v>
      </c>
      <c r="AB398" s="59">
        <f t="shared" si="931"/>
        <v>4.9056245199999996E-3</v>
      </c>
      <c r="AC398" s="59">
        <f t="shared" si="932"/>
        <v>4.9056245199999996E-3</v>
      </c>
      <c r="AD398">
        <f t="shared" si="933"/>
        <v>1</v>
      </c>
      <c r="AE398" s="59">
        <f t="shared" si="934"/>
        <v>4.9056245199999996E-3</v>
      </c>
      <c r="AF398" s="59">
        <f t="shared" si="935"/>
        <v>4.1758461800000006E-3</v>
      </c>
      <c r="AG398" s="59">
        <f t="shared" si="936"/>
        <v>4.1758461800000006E-3</v>
      </c>
      <c r="AH398">
        <f t="shared" si="937"/>
        <v>1</v>
      </c>
      <c r="AI398" s="59">
        <f t="shared" si="938"/>
        <v>4.1758461800000006E-3</v>
      </c>
      <c r="AJ398" s="59">
        <f t="shared" si="939"/>
        <v>0</v>
      </c>
      <c r="AK398" s="59">
        <f t="shared" si="940"/>
        <v>0</v>
      </c>
      <c r="AL398" s="59">
        <f t="shared" si="941"/>
        <v>0</v>
      </c>
      <c r="AM398" s="12">
        <f t="shared" si="1042"/>
        <v>1.5689744479233401E-2</v>
      </c>
      <c r="AN398" s="12">
        <f t="shared" si="1043"/>
        <v>0</v>
      </c>
      <c r="AO398" s="66">
        <f t="shared" si="942"/>
        <v>8.2459019347008009E-5</v>
      </c>
      <c r="AP398" s="66">
        <f t="shared" si="943"/>
        <v>3.7572468560517723E-6</v>
      </c>
      <c r="AQ398" s="59">
        <f t="shared" si="944"/>
        <v>7.6967995229861993E-5</v>
      </c>
      <c r="AR398" s="59">
        <f t="shared" si="945"/>
        <v>6.5517959548782895E-5</v>
      </c>
      <c r="AS398" s="59">
        <f t="shared" si="946"/>
        <v>0</v>
      </c>
      <c r="AT398" s="12">
        <f t="shared" si="947"/>
        <v>1.5461042258251696E-2</v>
      </c>
      <c r="AU398" s="59">
        <f t="shared" si="1044"/>
        <v>0</v>
      </c>
      <c r="AV398" s="59">
        <f t="shared" si="1045"/>
        <v>-1.2603850255143989E-18</v>
      </c>
      <c r="AW398" s="70">
        <f t="shared" si="948"/>
        <v>0</v>
      </c>
      <c r="AX398" s="20">
        <f t="shared" si="949"/>
        <v>200000</v>
      </c>
      <c r="AY398" s="20">
        <f t="shared" si="950"/>
        <v>0</v>
      </c>
      <c r="AZ398" s="20">
        <f t="shared" si="951"/>
        <v>0</v>
      </c>
      <c r="BA398" s="20">
        <f t="shared" si="952"/>
        <v>200000</v>
      </c>
      <c r="BB398" s="36">
        <f t="shared" si="953"/>
        <v>1</v>
      </c>
      <c r="BC398" s="36">
        <f t="shared" si="954"/>
        <v>0</v>
      </c>
      <c r="BD398" s="80">
        <f t="shared" si="955"/>
        <v>16.4918038694016</v>
      </c>
      <c r="BE398" s="36">
        <f t="shared" si="956"/>
        <v>0</v>
      </c>
      <c r="BF398" s="36">
        <f t="shared" si="957"/>
        <v>0</v>
      </c>
      <c r="BG398" s="36">
        <f t="shared" si="958"/>
        <v>16.4918038694016</v>
      </c>
      <c r="BH398" s="36">
        <f t="shared" si="959"/>
        <v>0.75144937121035449</v>
      </c>
      <c r="BI398" s="36">
        <f t="shared" si="960"/>
        <v>0</v>
      </c>
      <c r="BJ398" s="36">
        <f t="shared" si="961"/>
        <v>0</v>
      </c>
      <c r="BK398" s="36">
        <f t="shared" si="962"/>
        <v>0.75144937121035449</v>
      </c>
      <c r="BL398" s="68">
        <f ca="1">IF(OR(AT398=0,E398&gt;ProjTerm),0,VLOOKUP(D398,'Life Events'!$AE$5:$AI$1206,5,FALSE))</f>
        <v>1.5026846235931063E-16</v>
      </c>
      <c r="BM398" s="93">
        <f t="shared" ca="1" si="963"/>
        <v>1.5026846235931063E-16</v>
      </c>
      <c r="BN398" s="93">
        <f t="shared" ca="1" si="964"/>
        <v>2.3233070466198058E-18</v>
      </c>
      <c r="BO398" s="36">
        <f t="shared" ca="1" si="965"/>
        <v>3.5354451192557422E-16</v>
      </c>
      <c r="BP398" s="36">
        <f t="shared" si="966"/>
        <v>7.2085058859937797E-3</v>
      </c>
      <c r="BQ398" s="36">
        <f t="shared" si="967"/>
        <v>98.314949765381684</v>
      </c>
      <c r="BR398" s="36">
        <f t="shared" si="968"/>
        <v>154.78110000000001</v>
      </c>
      <c r="BS398" s="36">
        <f t="shared" si="969"/>
        <v>152.17296071130519</v>
      </c>
      <c r="BT398" s="36">
        <f t="shared" si="970"/>
        <v>2.3527525761207646</v>
      </c>
      <c r="BU398" s="70" cm="1">
        <f t="array" ref="BU398">IF(AND(ActInt=1,$J398=0),INDEX(Tbl_FwdNom,$B398-IVP,MATCH(ValnDt,Tbl_FwdNom_Cols)),INDEX(Tbl_FwdNom,$B398,MATCH(StartDt,Tbl_FwdNom_Cols)))</f>
        <v>12.076641330999999</v>
      </c>
      <c r="BV398" s="70" cm="1">
        <f t="array" ref="BV398">INDEX(Tbl_FwdReal,$B398,MATCH(StartDt,Tbl_FwdReal_Cols))</f>
        <v>4.7420472890000003</v>
      </c>
      <c r="BW398" s="70" cm="1">
        <f t="array" ref="BW398">IF(RunType&lt;&gt;"OPN",INDEX(Tbl_FwdReal,$B398,MATCH(ValnDt,Tbl_FwdReal_Cols)),IF(AND($J398=0,ActInt=1),INDEX(Tbl_FwdReal,$B398-IVP,MATCH(ValnDt,Tbl_FwdReal_Cols)),-999))*$K398</f>
        <v>4.7420472890000003</v>
      </c>
      <c r="BX398" s="70">
        <f t="shared" si="971"/>
        <v>4.7420472890000002E-2</v>
      </c>
      <c r="BY398" s="70">
        <f t="shared" si="1046"/>
        <v>7.0025307236573964E-2</v>
      </c>
      <c r="BZ398" s="64">
        <f t="shared" si="1059"/>
        <v>5.6561274786421922E-3</v>
      </c>
      <c r="CA398" s="70" cm="1">
        <f t="array" ref="CA398">IF($J398=1,CA397*(1+INDEX(Tbl_CPI,$B398,MATCH(IF(RunType="OPN",StartDt,ValnDt),Tbl_CPI_Cols))),0)</f>
        <v>0</v>
      </c>
      <c r="CB398" s="70">
        <f t="shared" si="1047"/>
        <v>9.5075234972775018</v>
      </c>
      <c r="CC398" s="70">
        <f t="shared" si="1048"/>
        <v>9.1909130098135208</v>
      </c>
      <c r="CD398" s="36">
        <f t="shared" si="972"/>
        <v>48.731141638230646</v>
      </c>
      <c r="CE398" s="36">
        <f t="shared" si="973"/>
        <v>1.5749901433620088</v>
      </c>
      <c r="CF398" s="36">
        <f t="shared" si="974"/>
        <v>0</v>
      </c>
      <c r="CG398" s="36">
        <f t="shared" si="975"/>
        <v>0.78929035339183129</v>
      </c>
      <c r="CH398" s="36">
        <f t="shared" si="976"/>
        <v>0.76457916048517016</v>
      </c>
      <c r="CI398" s="36">
        <f t="shared" si="977"/>
        <v>0</v>
      </c>
      <c r="CJ398" s="36">
        <f t="shared" si="978"/>
        <v>0</v>
      </c>
      <c r="CK398" s="36">
        <f t="shared" si="979"/>
        <v>0</v>
      </c>
      <c r="CL398" s="36">
        <f t="shared" si="980"/>
        <v>2.47111929066611E-2</v>
      </c>
      <c r="CM398" s="36">
        <f t="shared" si="981"/>
        <v>0.78929035339183129</v>
      </c>
      <c r="CN398" s="36">
        <f t="shared" ca="1" si="982"/>
        <v>14.883292158605197</v>
      </c>
      <c r="CO398" s="20">
        <f t="shared" si="983"/>
        <v>120000</v>
      </c>
      <c r="CP398" s="20">
        <f t="shared" si="984"/>
        <v>2</v>
      </c>
      <c r="CQ398" s="64">
        <f t="shared" si="985"/>
        <v>1.6172662800000001E-2</v>
      </c>
      <c r="CR398" s="64">
        <f t="shared" si="986"/>
        <v>7.2776982600000012E-2</v>
      </c>
      <c r="CS398" s="36">
        <f t="shared" si="987"/>
        <v>11.818106383428832</v>
      </c>
      <c r="CT398" s="36">
        <f t="shared" si="988"/>
        <v>9.8950823216409614</v>
      </c>
      <c r="CU398" s="36">
        <f t="shared" si="989"/>
        <v>0.45086962272621267</v>
      </c>
      <c r="CV398" s="36">
        <f t="shared" si="1049"/>
        <v>10.345951944367174</v>
      </c>
      <c r="CW398" s="36">
        <f t="shared" si="990"/>
        <v>0</v>
      </c>
      <c r="CX398" s="36">
        <f t="shared" si="991"/>
        <v>0</v>
      </c>
      <c r="CY398" s="36">
        <f t="shared" si="992"/>
        <v>0</v>
      </c>
      <c r="CZ398" s="36">
        <f t="shared" si="1050"/>
        <v>0</v>
      </c>
      <c r="DA398" s="64">
        <f t="shared" si="993"/>
        <v>9.5463407840810088E-3</v>
      </c>
      <c r="DB398" s="70">
        <f t="shared" si="1051"/>
        <v>0.99054393008183583</v>
      </c>
      <c r="DC398" s="70">
        <f>PRODUCT($DB$8:DB398)</f>
        <v>2.1549517560218782E-2</v>
      </c>
      <c r="DD398" s="36">
        <f t="shared" si="994"/>
        <v>88.497840072203488</v>
      </c>
      <c r="DE398" s="36">
        <f t="shared" si="995"/>
        <v>875.14695967902526</v>
      </c>
      <c r="DF398" s="36">
        <f t="shared" si="996"/>
        <v>32.826755005200958</v>
      </c>
      <c r="DG398" s="36">
        <f t="shared" si="997"/>
        <v>0.37957650886977279</v>
      </c>
      <c r="DH398" s="36">
        <f t="shared" ca="1" si="998"/>
        <v>8.3839378553771795E-15</v>
      </c>
      <c r="DI398" s="36">
        <f t="shared" si="999"/>
        <v>36.629584494836749</v>
      </c>
      <c r="DJ398" s="36">
        <f t="shared" ca="1" si="1000"/>
        <v>855.72588259798977</v>
      </c>
      <c r="DK398" s="36">
        <f t="shared" si="1001"/>
        <v>0</v>
      </c>
      <c r="DL398" s="36">
        <f t="shared" si="1002"/>
        <v>0</v>
      </c>
      <c r="DM398" s="36">
        <f t="shared" ca="1" si="1003"/>
        <v>855.72588259798977</v>
      </c>
      <c r="DN398" s="36">
        <f t="shared" ca="1" si="1052"/>
        <v>855.72588259799363</v>
      </c>
      <c r="DO398" s="64" cm="1">
        <f t="array" ref="DO398">IFERROR(INDEX(Tbl_FwdNom,$B398,MATCH(LIDt,Tbl_FwdNom_Cols,0)),0)</f>
        <v>8.5802810479999998</v>
      </c>
      <c r="DP398" s="64">
        <f t="shared" ca="1" si="1053"/>
        <v>8.5184227989999997</v>
      </c>
      <c r="DQ398" s="64">
        <f t="shared" ca="1" si="1004"/>
        <v>6.8357383941206606E-3</v>
      </c>
      <c r="DR398" s="70">
        <f t="shared" ca="1" si="1005"/>
        <v>0.99321067167815924</v>
      </c>
      <c r="DS398" s="70">
        <f ca="1">PRODUCT($DR$8:DR398)</f>
        <v>3.1108318696909065E-2</v>
      </c>
      <c r="DT398" s="36">
        <f t="shared" ca="1" si="1006"/>
        <v>991.25763599374443</v>
      </c>
      <c r="DU398" s="36">
        <f t="shared" ca="1" si="1007"/>
        <v>36.572367167138381</v>
      </c>
      <c r="DV398" s="36">
        <f t="shared" ca="1" si="1008"/>
        <v>0.42968217912244028</v>
      </c>
      <c r="DW398" s="36">
        <f t="shared" ca="1" si="1009"/>
        <v>8.9226845905948919E-15</v>
      </c>
      <c r="DX398" s="36">
        <f t="shared" ca="1" si="1010"/>
        <v>97.320909123501352</v>
      </c>
      <c r="DY398" s="36">
        <f t="shared" ca="1" si="1011"/>
        <v>1.0316239599111492</v>
      </c>
      <c r="DZ398" s="36">
        <f t="shared" ca="1" si="1012"/>
        <v>39.815885977164925</v>
      </c>
      <c r="EA398" s="36">
        <f t="shared" ca="1" si="1013"/>
        <v>0</v>
      </c>
      <c r="EB398" s="36">
        <f t="shared" ca="1" si="1014"/>
        <v>970.92692179533515</v>
      </c>
      <c r="EC398" s="36">
        <f t="shared" ca="1" si="1015"/>
        <v>0</v>
      </c>
      <c r="ED398" s="36">
        <f t="shared" ca="1" si="1016"/>
        <v>0</v>
      </c>
      <c r="EE398" s="36">
        <f t="shared" ca="1" si="1054"/>
        <v>0</v>
      </c>
      <c r="EF398" s="36">
        <f t="shared" ca="1" si="1017"/>
        <v>970.92692179533515</v>
      </c>
      <c r="EG398" s="64"/>
      <c r="EH398" s="64"/>
      <c r="EI398" s="64"/>
      <c r="EJ398" s="70"/>
      <c r="EK398" s="70"/>
      <c r="EL398" s="70"/>
      <c r="EM398" s="70"/>
      <c r="EN398" s="70"/>
      <c r="EO398" s="36">
        <f t="shared" ca="1" si="1018"/>
        <v>8.2325412278935239</v>
      </c>
      <c r="EP398" s="36">
        <f t="shared" ca="1" si="1019"/>
        <v>0</v>
      </c>
      <c r="EQ398" s="36">
        <f t="shared" si="1020"/>
        <v>24.235111064420423</v>
      </c>
      <c r="ER398" s="36">
        <f t="shared" si="1021"/>
        <v>0.53048171776640862</v>
      </c>
      <c r="ES398" s="36">
        <f t="shared" si="1022"/>
        <v>-0.4844522211880542</v>
      </c>
      <c r="ET398" s="36">
        <f t="shared" ca="1" si="1023"/>
        <v>0</v>
      </c>
      <c r="EU398" s="36">
        <f t="shared" ca="1" si="1055"/>
        <v>0.53048171776640862</v>
      </c>
      <c r="EV398" s="36">
        <f t="shared" si="1024"/>
        <v>0.60464748162302984</v>
      </c>
      <c r="EW398" s="36">
        <f t="shared" si="1025"/>
        <v>31.679356958801023</v>
      </c>
      <c r="EX398" s="36">
        <f t="shared" ca="1" si="1056"/>
        <v>57.049597222610885</v>
      </c>
      <c r="EY398" s="36">
        <f t="shared" si="1026"/>
        <v>0</v>
      </c>
      <c r="EZ398" s="36">
        <f t="shared" si="1027"/>
        <v>0</v>
      </c>
      <c r="FA398" s="36">
        <f t="shared" si="1028"/>
        <v>0</v>
      </c>
      <c r="FB398" s="36">
        <f t="shared" si="1029"/>
        <v>0</v>
      </c>
      <c r="FC398" s="36">
        <f t="shared" si="1057"/>
        <v>0</v>
      </c>
      <c r="FD398" s="36">
        <f t="shared" si="1030"/>
        <v>0</v>
      </c>
      <c r="FE398" s="36">
        <f t="shared" si="1031"/>
        <v>0</v>
      </c>
      <c r="FF398" s="36">
        <f t="shared" si="1058"/>
        <v>0</v>
      </c>
      <c r="FG398" s="36">
        <f t="shared" ca="1" si="1032"/>
        <v>57.049597222610885</v>
      </c>
      <c r="FH398" s="36">
        <f t="shared" ca="1" si="1033"/>
        <v>0.5446148966816049</v>
      </c>
      <c r="FI398" s="36">
        <f t="shared" ca="1" si="1034"/>
        <v>-1.0735082385282448</v>
      </c>
      <c r="FJ398" s="36">
        <f t="shared" ca="1" si="1035"/>
        <v>63.931650849681823</v>
      </c>
      <c r="FK398" s="36">
        <f t="shared" si="1036"/>
        <v>0</v>
      </c>
      <c r="FL398" s="36">
        <f t="shared" si="1037"/>
        <v>0</v>
      </c>
      <c r="FM398" s="36">
        <f t="shared" ca="1" si="1038"/>
        <v>0</v>
      </c>
      <c r="FN398" s="36">
        <f t="shared" ca="1" si="1060"/>
        <v>63.931650849681823</v>
      </c>
    </row>
    <row r="399" spans="2:170" x14ac:dyDescent="0.25">
      <c r="B399" s="2">
        <v>391</v>
      </c>
      <c r="C399" s="2">
        <f t="shared" si="914"/>
        <v>33</v>
      </c>
      <c r="D399" s="2">
        <f t="shared" si="911"/>
        <v>415</v>
      </c>
      <c r="E399" s="2">
        <f t="shared" si="909"/>
        <v>35</v>
      </c>
      <c r="F399" s="189">
        <f t="shared" si="913"/>
        <v>57618</v>
      </c>
      <c r="G399" s="2">
        <f t="shared" si="912"/>
        <v>9</v>
      </c>
      <c r="H399" s="187">
        <f t="shared" si="915"/>
        <v>67.166666666666671</v>
      </c>
      <c r="I399" s="186">
        <f t="shared" si="910"/>
        <v>67</v>
      </c>
      <c r="J399" s="2">
        <f t="shared" si="916"/>
        <v>0</v>
      </c>
      <c r="K399" s="2">
        <f t="shared" si="917"/>
        <v>1</v>
      </c>
      <c r="L399">
        <f t="shared" si="918"/>
        <v>2</v>
      </c>
      <c r="M399" s="190">
        <f t="shared" si="1039"/>
        <v>1.361683401E-2</v>
      </c>
      <c r="N399">
        <f t="shared" si="919"/>
        <v>1</v>
      </c>
      <c r="O399">
        <f t="shared" si="920"/>
        <v>100</v>
      </c>
      <c r="P399" s="58">
        <f t="shared" si="921"/>
        <v>6.1275753044999999E-2</v>
      </c>
      <c r="Q399" s="106">
        <f t="shared" si="922"/>
        <v>6.1275753044999999E-2</v>
      </c>
      <c r="R399" s="59">
        <f t="shared" si="923"/>
        <v>6.1275753044999999E-2</v>
      </c>
      <c r="S399" s="32">
        <f t="shared" si="1040"/>
        <v>5.2555998892237499E-3</v>
      </c>
      <c r="T399">
        <f t="shared" si="924"/>
        <v>1</v>
      </c>
      <c r="U399" s="32">
        <f t="shared" si="1041"/>
        <v>6.3775029E-4</v>
      </c>
      <c r="V399">
        <f t="shared" si="925"/>
        <v>1</v>
      </c>
      <c r="W399">
        <f t="shared" si="926"/>
        <v>100</v>
      </c>
      <c r="X399" s="58">
        <f t="shared" si="927"/>
        <v>2.869876305E-3</v>
      </c>
      <c r="Y399" s="58">
        <f t="shared" si="928"/>
        <v>2.869876305E-3</v>
      </c>
      <c r="Z399" s="32">
        <f t="shared" si="929"/>
        <v>2.869876305E-3</v>
      </c>
      <c r="AA399" s="32">
        <f t="shared" si="930"/>
        <v>2.3947151344783091E-4</v>
      </c>
      <c r="AB399" s="59">
        <f t="shared" si="931"/>
        <v>4.9056245199999996E-3</v>
      </c>
      <c r="AC399" s="59">
        <f t="shared" si="932"/>
        <v>4.9056245199999996E-3</v>
      </c>
      <c r="AD399">
        <f t="shared" si="933"/>
        <v>1</v>
      </c>
      <c r="AE399" s="59">
        <f t="shared" si="934"/>
        <v>4.9056245199999996E-3</v>
      </c>
      <c r="AF399" s="59">
        <f t="shared" si="935"/>
        <v>4.1758461800000006E-3</v>
      </c>
      <c r="AG399" s="59">
        <f t="shared" si="936"/>
        <v>4.1758461800000006E-3</v>
      </c>
      <c r="AH399">
        <f t="shared" si="937"/>
        <v>1</v>
      </c>
      <c r="AI399" s="59">
        <f t="shared" si="938"/>
        <v>4.1758461800000006E-3</v>
      </c>
      <c r="AJ399" s="59">
        <f t="shared" si="939"/>
        <v>0</v>
      </c>
      <c r="AK399" s="59">
        <f t="shared" si="940"/>
        <v>0</v>
      </c>
      <c r="AL399" s="59">
        <f t="shared" si="941"/>
        <v>0</v>
      </c>
      <c r="AM399" s="12">
        <f t="shared" si="1042"/>
        <v>1.5461042258251696E-2</v>
      </c>
      <c r="AN399" s="12">
        <f t="shared" si="1043"/>
        <v>0</v>
      </c>
      <c r="AO399" s="66">
        <f t="shared" si="942"/>
        <v>8.1257051979751325E-5</v>
      </c>
      <c r="AP399" s="66">
        <f t="shared" si="943"/>
        <v>3.7024791890644028E-6</v>
      </c>
      <c r="AQ399" s="59">
        <f t="shared" si="944"/>
        <v>7.5846068006835683E-5</v>
      </c>
      <c r="AR399" s="59">
        <f t="shared" si="945"/>
        <v>6.4562934252938923E-5</v>
      </c>
      <c r="AS399" s="59">
        <f t="shared" si="946"/>
        <v>0</v>
      </c>
      <c r="AT399" s="12">
        <f t="shared" si="947"/>
        <v>1.5235673724823104E-2</v>
      </c>
      <c r="AU399" s="59">
        <f t="shared" si="1044"/>
        <v>0</v>
      </c>
      <c r="AV399" s="59">
        <f t="shared" si="1045"/>
        <v>-9.893344823930228E-19</v>
      </c>
      <c r="AW399" s="70">
        <f t="shared" si="948"/>
        <v>0</v>
      </c>
      <c r="AX399" s="20">
        <f t="shared" si="949"/>
        <v>200000</v>
      </c>
      <c r="AY399" s="20">
        <f t="shared" si="950"/>
        <v>0</v>
      </c>
      <c r="AZ399" s="20">
        <f t="shared" si="951"/>
        <v>0</v>
      </c>
      <c r="BA399" s="20">
        <f t="shared" si="952"/>
        <v>200000</v>
      </c>
      <c r="BB399" s="36">
        <f t="shared" si="953"/>
        <v>1</v>
      </c>
      <c r="BC399" s="36">
        <f t="shared" si="954"/>
        <v>0</v>
      </c>
      <c r="BD399" s="80">
        <f t="shared" si="955"/>
        <v>16.251410395950266</v>
      </c>
      <c r="BE399" s="36">
        <f t="shared" si="956"/>
        <v>0</v>
      </c>
      <c r="BF399" s="36">
        <f t="shared" si="957"/>
        <v>0</v>
      </c>
      <c r="BG399" s="36">
        <f t="shared" si="958"/>
        <v>16.251410395950266</v>
      </c>
      <c r="BH399" s="36">
        <f t="shared" si="959"/>
        <v>0.74049583781288053</v>
      </c>
      <c r="BI399" s="36">
        <f t="shared" si="960"/>
        <v>0</v>
      </c>
      <c r="BJ399" s="36">
        <f t="shared" si="961"/>
        <v>0</v>
      </c>
      <c r="BK399" s="36">
        <f t="shared" si="962"/>
        <v>0.74049583781288053</v>
      </c>
      <c r="BL399" s="68">
        <f ca="1">IF(OR(AT399=0,E399&gt;ProjTerm),0,VLOOKUP(D399,'Life Events'!$AE$5:$AI$1206,5,FALSE))</f>
        <v>1.480780677910264E-16</v>
      </c>
      <c r="BM399" s="93">
        <f t="shared" ca="1" si="963"/>
        <v>1.480780677910264E-16</v>
      </c>
      <c r="BN399" s="93">
        <f t="shared" ca="1" si="964"/>
        <v>2.2560691266663155E-18</v>
      </c>
      <c r="BO399" s="36">
        <f t="shared" ca="1" si="965"/>
        <v>3.4331271857418184E-16</v>
      </c>
      <c r="BP399" s="36">
        <f t="shared" si="966"/>
        <v>7.1034307964492347E-3</v>
      </c>
      <c r="BQ399" s="36">
        <f t="shared" si="967"/>
        <v>98.314949765381684</v>
      </c>
      <c r="BR399" s="36">
        <f t="shared" si="968"/>
        <v>154.78110000000001</v>
      </c>
      <c r="BS399" s="36">
        <f t="shared" si="969"/>
        <v>152.17296071130519</v>
      </c>
      <c r="BT399" s="36">
        <f t="shared" si="970"/>
        <v>2.3184575791377711</v>
      </c>
      <c r="BU399" s="70" cm="1">
        <f t="array" ref="BU399">IF(AND(ActInt=1,$J399=0),INDEX(Tbl_FwdNom,$B399-IVP,MATCH(ValnDt,Tbl_FwdNom_Cols)),INDEX(Tbl_FwdNom,$B399,MATCH(StartDt,Tbl_FwdNom_Cols)))</f>
        <v>12.070555975</v>
      </c>
      <c r="BV399" s="70" cm="1">
        <f t="array" ref="BV399">INDEX(Tbl_FwdReal,$B399,MATCH(StartDt,Tbl_FwdReal_Cols))</f>
        <v>4.7386227339999998</v>
      </c>
      <c r="BW399" s="70" cm="1">
        <f t="array" ref="BW399">IF(RunType&lt;&gt;"OPN",INDEX(Tbl_FwdReal,$B399,MATCH(ValnDt,Tbl_FwdReal_Cols)),IF(AND($J399=0,ActInt=1),INDEX(Tbl_FwdReal,$B399-IVP,MATCH(ValnDt,Tbl_FwdReal_Cols)),-999))*$K399</f>
        <v>4.7386227339999998</v>
      </c>
      <c r="BX399" s="70">
        <f t="shared" si="971"/>
        <v>4.7386227339999996E-2</v>
      </c>
      <c r="BY399" s="70">
        <f t="shared" si="1046"/>
        <v>7.0002192597286461E-2</v>
      </c>
      <c r="BZ399" s="64">
        <f t="shared" si="1059"/>
        <v>5.6543171157914518E-3</v>
      </c>
      <c r="CA399" s="70" cm="1">
        <f t="array" ref="CA399">IF($J399=1,CA398*(1+INDEX(Tbl_CPI,$B399,MATCH(IF(RunType="OPN",StartDt,ValnDt),Tbl_CPI_Cols))),0)</f>
        <v>0</v>
      </c>
      <c r="CB399" s="70">
        <f t="shared" si="1047"/>
        <v>9.5612820501169473</v>
      </c>
      <c r="CC399" s="70">
        <f t="shared" si="1048"/>
        <v>9.1909130098135208</v>
      </c>
      <c r="CD399" s="36">
        <f t="shared" si="972"/>
        <v>48.731141638230646</v>
      </c>
      <c r="CE399" s="36">
        <f t="shared" si="973"/>
        <v>1.5749901433620088</v>
      </c>
      <c r="CF399" s="36">
        <f t="shared" si="974"/>
        <v>0</v>
      </c>
      <c r="CG399" s="36">
        <f t="shared" si="975"/>
        <v>0.77778522932438265</v>
      </c>
      <c r="CH399" s="36">
        <f t="shared" si="976"/>
        <v>0.75343424016153282</v>
      </c>
      <c r="CI399" s="36">
        <f t="shared" si="977"/>
        <v>0</v>
      </c>
      <c r="CJ399" s="36">
        <f t="shared" si="978"/>
        <v>0</v>
      </c>
      <c r="CK399" s="36">
        <f t="shared" si="979"/>
        <v>0</v>
      </c>
      <c r="CL399" s="36">
        <f t="shared" si="980"/>
        <v>2.4350989162849914E-2</v>
      </c>
      <c r="CM399" s="36">
        <f t="shared" si="981"/>
        <v>0.77778522932438265</v>
      </c>
      <c r="CN399" s="36">
        <f t="shared" ca="1" si="982"/>
        <v>14.666345223828925</v>
      </c>
      <c r="CO399" s="20">
        <f t="shared" si="983"/>
        <v>120000</v>
      </c>
      <c r="CP399" s="20">
        <f t="shared" si="984"/>
        <v>2</v>
      </c>
      <c r="CQ399" s="64">
        <f t="shared" si="985"/>
        <v>1.6172662800000001E-2</v>
      </c>
      <c r="CR399" s="64">
        <f t="shared" si="986"/>
        <v>7.2776982600000012E-2</v>
      </c>
      <c r="CS399" s="36">
        <f t="shared" si="987"/>
        <v>11.645839258156929</v>
      </c>
      <c r="CT399" s="36">
        <f t="shared" si="988"/>
        <v>9.7508462375701583</v>
      </c>
      <c r="CU399" s="36">
        <f t="shared" si="989"/>
        <v>0.44429750268772833</v>
      </c>
      <c r="CV399" s="36">
        <f t="shared" si="1049"/>
        <v>10.195143740257887</v>
      </c>
      <c r="CW399" s="36">
        <f t="shared" si="990"/>
        <v>0</v>
      </c>
      <c r="CX399" s="36">
        <f t="shared" si="991"/>
        <v>0</v>
      </c>
      <c r="CY399" s="36">
        <f t="shared" si="992"/>
        <v>0</v>
      </c>
      <c r="CZ399" s="36">
        <f t="shared" si="1050"/>
        <v>0</v>
      </c>
      <c r="DA399" s="64">
        <f t="shared" si="993"/>
        <v>9.5417727776858641E-3</v>
      </c>
      <c r="DB399" s="70">
        <f t="shared" si="1051"/>
        <v>0.99054841212619427</v>
      </c>
      <c r="DC399" s="70">
        <f>PRODUCT($DB$8:DB399)</f>
        <v>2.1345840401360255E-2</v>
      </c>
      <c r="DD399" s="36">
        <f t="shared" si="994"/>
        <v>87.02380877435067</v>
      </c>
      <c r="DE399" s="36">
        <f t="shared" si="995"/>
        <v>867.24600271941483</v>
      </c>
      <c r="DF399" s="36">
        <f t="shared" si="996"/>
        <v>32.399484604676466</v>
      </c>
      <c r="DG399" s="36">
        <f t="shared" si="997"/>
        <v>0.37609491087270619</v>
      </c>
      <c r="DH399" s="36">
        <f t="shared" ca="1" si="998"/>
        <v>8.1206227668012456E-15</v>
      </c>
      <c r="DI399" s="36">
        <f t="shared" si="999"/>
        <v>36.193888987775097</v>
      </c>
      <c r="DJ399" s="36">
        <f t="shared" ca="1" si="1000"/>
        <v>848.43947262664301</v>
      </c>
      <c r="DK399" s="36">
        <f t="shared" si="1001"/>
        <v>0</v>
      </c>
      <c r="DL399" s="36">
        <f t="shared" si="1002"/>
        <v>0</v>
      </c>
      <c r="DM399" s="36">
        <f t="shared" ca="1" si="1003"/>
        <v>848.43947262664301</v>
      </c>
      <c r="DN399" s="36">
        <f t="shared" ca="1" si="1052"/>
        <v>848.43947262664699</v>
      </c>
      <c r="DO399" s="64" cm="1">
        <f t="array" ref="DO399">IFERROR(INDEX(Tbl_FwdNom,$B399,MATCH(LIDt,Tbl_FwdNom_Cols,0)),0)</f>
        <v>8.5785622870000005</v>
      </c>
      <c r="DP399" s="64">
        <f t="shared" ca="1" si="1053"/>
        <v>8.5167050169999996</v>
      </c>
      <c r="DQ399" s="64">
        <f t="shared" ca="1" si="1004"/>
        <v>6.8344102503119508E-3</v>
      </c>
      <c r="DR399" s="70">
        <f t="shared" ca="1" si="1005"/>
        <v>0.99321198185050819</v>
      </c>
      <c r="DS399" s="70">
        <f ca="1">PRODUCT($DR$8:DR399)</f>
        <v>3.089715486499427E-2</v>
      </c>
      <c r="DT399" s="36">
        <f t="shared" ca="1" si="1006"/>
        <v>981.78088694592975</v>
      </c>
      <c r="DU399" s="36">
        <f t="shared" ca="1" si="1007"/>
        <v>36.081821890370762</v>
      </c>
      <c r="DV399" s="36">
        <f t="shared" ca="1" si="1008"/>
        <v>0.42551537261536182</v>
      </c>
      <c r="DW399" s="36">
        <f t="shared" ca="1" si="1009"/>
        <v>8.6403531590469735E-15</v>
      </c>
      <c r="DX399" s="36">
        <f t="shared" ca="1" si="1010"/>
        <v>95.66758256324691</v>
      </c>
      <c r="DY399" s="36">
        <f t="shared" ca="1" si="1011"/>
        <v>1.0141570874644437</v>
      </c>
      <c r="DZ399" s="36">
        <f t="shared" ca="1" si="1012"/>
        <v>39.329420557557086</v>
      </c>
      <c r="EA399" s="36">
        <f t="shared" ca="1" si="1013"/>
        <v>0</v>
      </c>
      <c r="EB399" s="36">
        <f t="shared" ca="1" si="1014"/>
        <v>962.11318854545982</v>
      </c>
      <c r="EC399" s="36">
        <f t="shared" ca="1" si="1015"/>
        <v>0</v>
      </c>
      <c r="ED399" s="36">
        <f t="shared" ca="1" si="1016"/>
        <v>0</v>
      </c>
      <c r="EE399" s="36">
        <f t="shared" ca="1" si="1054"/>
        <v>0</v>
      </c>
      <c r="EF399" s="36">
        <f t="shared" ca="1" si="1017"/>
        <v>962.11318854545982</v>
      </c>
      <c r="EG399" s="64"/>
      <c r="EH399" s="64"/>
      <c r="EI399" s="64"/>
      <c r="EJ399" s="70"/>
      <c r="EK399" s="70"/>
      <c r="EL399" s="70"/>
      <c r="EM399" s="70"/>
      <c r="EN399" s="70"/>
      <c r="EO399" s="36">
        <f t="shared" ca="1" si="1018"/>
        <v>8.1577204818066544</v>
      </c>
      <c r="EP399" s="36">
        <f t="shared" ca="1" si="1019"/>
        <v>0</v>
      </c>
      <c r="EQ399" s="36">
        <f t="shared" si="1020"/>
        <v>24.01281881985604</v>
      </c>
      <c r="ER399" s="36">
        <f t="shared" si="1021"/>
        <v>0.52164594669800246</v>
      </c>
      <c r="ES399" s="36">
        <f t="shared" si="1022"/>
        <v>-0.47638312327828725</v>
      </c>
      <c r="ET399" s="36">
        <f t="shared" ca="1" si="1023"/>
        <v>0</v>
      </c>
      <c r="EU399" s="36">
        <f t="shared" ca="1" si="1055"/>
        <v>0.52164594669800246</v>
      </c>
      <c r="EV399" s="36">
        <f t="shared" si="1024"/>
        <v>0.59745542103232252</v>
      </c>
      <c r="EW399" s="36">
        <f t="shared" si="1025"/>
        <v>31.388783693177885</v>
      </c>
      <c r="EX399" s="36">
        <f t="shared" ca="1" si="1056"/>
        <v>56.520703880764245</v>
      </c>
      <c r="EY399" s="36">
        <f t="shared" si="1026"/>
        <v>0</v>
      </c>
      <c r="EZ399" s="36">
        <f t="shared" si="1027"/>
        <v>0</v>
      </c>
      <c r="FA399" s="36">
        <f t="shared" si="1028"/>
        <v>0</v>
      </c>
      <c r="FB399" s="36">
        <f t="shared" si="1029"/>
        <v>0</v>
      </c>
      <c r="FC399" s="36">
        <f t="shared" si="1057"/>
        <v>0</v>
      </c>
      <c r="FD399" s="36">
        <f t="shared" si="1030"/>
        <v>0</v>
      </c>
      <c r="FE399" s="36">
        <f t="shared" si="1031"/>
        <v>0</v>
      </c>
      <c r="FF399" s="36">
        <f t="shared" si="1058"/>
        <v>0</v>
      </c>
      <c r="FG399" s="36">
        <f t="shared" ca="1" si="1032"/>
        <v>56.520703880764245</v>
      </c>
      <c r="FH399" s="36">
        <f t="shared" ca="1" si="1033"/>
        <v>0.53930771366512009</v>
      </c>
      <c r="FI399" s="36">
        <f t="shared" ca="1" si="1034"/>
        <v>-1.0578615242066391</v>
      </c>
      <c r="FJ399" s="36">
        <f t="shared" ca="1" si="1035"/>
        <v>63.310724455361616</v>
      </c>
      <c r="FK399" s="36">
        <f t="shared" si="1036"/>
        <v>0</v>
      </c>
      <c r="FL399" s="36">
        <f t="shared" si="1037"/>
        <v>0</v>
      </c>
      <c r="FM399" s="36">
        <f t="shared" ca="1" si="1038"/>
        <v>0</v>
      </c>
      <c r="FN399" s="36">
        <f t="shared" ca="1" si="1060"/>
        <v>63.310724455361616</v>
      </c>
    </row>
    <row r="400" spans="2:170" x14ac:dyDescent="0.25">
      <c r="B400" s="2">
        <v>392</v>
      </c>
      <c r="C400" s="2">
        <f t="shared" si="914"/>
        <v>33</v>
      </c>
      <c r="D400" s="2">
        <f t="shared" si="911"/>
        <v>416</v>
      </c>
      <c r="E400" s="2">
        <f t="shared" si="909"/>
        <v>35</v>
      </c>
      <c r="F400" s="189">
        <f t="shared" si="913"/>
        <v>57649</v>
      </c>
      <c r="G400" s="2">
        <f t="shared" si="912"/>
        <v>10</v>
      </c>
      <c r="H400" s="187">
        <f t="shared" si="915"/>
        <v>67.25</v>
      </c>
      <c r="I400" s="186">
        <f t="shared" si="910"/>
        <v>67</v>
      </c>
      <c r="J400" s="2">
        <f t="shared" si="916"/>
        <v>0</v>
      </c>
      <c r="K400" s="2">
        <f t="shared" si="917"/>
        <v>1</v>
      </c>
      <c r="L400">
        <f t="shared" si="918"/>
        <v>2</v>
      </c>
      <c r="M400" s="190">
        <f t="shared" si="1039"/>
        <v>1.361683401E-2</v>
      </c>
      <c r="N400">
        <f t="shared" si="919"/>
        <v>1</v>
      </c>
      <c r="O400">
        <f t="shared" si="920"/>
        <v>100</v>
      </c>
      <c r="P400" s="58">
        <f t="shared" si="921"/>
        <v>6.1275753044999999E-2</v>
      </c>
      <c r="Q400" s="106">
        <f t="shared" si="922"/>
        <v>6.1275753044999999E-2</v>
      </c>
      <c r="R400" s="59">
        <f t="shared" si="923"/>
        <v>6.1275753044999999E-2</v>
      </c>
      <c r="S400" s="32">
        <f t="shared" si="1040"/>
        <v>5.2555998892237499E-3</v>
      </c>
      <c r="T400">
        <f t="shared" si="924"/>
        <v>1</v>
      </c>
      <c r="U400" s="32">
        <f t="shared" si="1041"/>
        <v>6.3775029E-4</v>
      </c>
      <c r="V400">
        <f t="shared" si="925"/>
        <v>1</v>
      </c>
      <c r="W400">
        <f t="shared" si="926"/>
        <v>100</v>
      </c>
      <c r="X400" s="58">
        <f t="shared" si="927"/>
        <v>2.869876305E-3</v>
      </c>
      <c r="Y400" s="58">
        <f t="shared" si="928"/>
        <v>2.869876305E-3</v>
      </c>
      <c r="Z400" s="32">
        <f t="shared" si="929"/>
        <v>2.869876305E-3</v>
      </c>
      <c r="AA400" s="32">
        <f t="shared" si="930"/>
        <v>2.3947151344783091E-4</v>
      </c>
      <c r="AB400" s="59">
        <f t="shared" si="931"/>
        <v>4.9056245199999996E-3</v>
      </c>
      <c r="AC400" s="59">
        <f t="shared" si="932"/>
        <v>4.9056245199999996E-3</v>
      </c>
      <c r="AD400">
        <f t="shared" si="933"/>
        <v>1</v>
      </c>
      <c r="AE400" s="59">
        <f t="shared" si="934"/>
        <v>4.9056245199999996E-3</v>
      </c>
      <c r="AF400" s="59">
        <f t="shared" si="935"/>
        <v>4.1758461800000006E-3</v>
      </c>
      <c r="AG400" s="59">
        <f t="shared" si="936"/>
        <v>4.1758461800000006E-3</v>
      </c>
      <c r="AH400">
        <f t="shared" si="937"/>
        <v>1</v>
      </c>
      <c r="AI400" s="59">
        <f t="shared" si="938"/>
        <v>4.1758461800000006E-3</v>
      </c>
      <c r="AJ400" s="59">
        <f t="shared" si="939"/>
        <v>0</v>
      </c>
      <c r="AK400" s="59">
        <f t="shared" si="940"/>
        <v>0</v>
      </c>
      <c r="AL400" s="59">
        <f t="shared" si="941"/>
        <v>0</v>
      </c>
      <c r="AM400" s="12">
        <f t="shared" si="1042"/>
        <v>1.5235673724823104E-2</v>
      </c>
      <c r="AN400" s="12">
        <f t="shared" si="1043"/>
        <v>0</v>
      </c>
      <c r="AO400" s="66">
        <f t="shared" si="942"/>
        <v>8.0072605140429508E-5</v>
      </c>
      <c r="AP400" s="66">
        <f t="shared" si="943"/>
        <v>3.6485098452807401E-6</v>
      </c>
      <c r="AQ400" s="59">
        <f t="shared" si="944"/>
        <v>7.4740494603211949E-5</v>
      </c>
      <c r="AR400" s="59">
        <f t="shared" si="945"/>
        <v>6.3621829923528941E-5</v>
      </c>
      <c r="AS400" s="59">
        <f t="shared" si="946"/>
        <v>0</v>
      </c>
      <c r="AT400" s="12">
        <f t="shared" si="947"/>
        <v>1.5013590285310652E-2</v>
      </c>
      <c r="AU400" s="59">
        <f t="shared" si="1044"/>
        <v>0</v>
      </c>
      <c r="AV400" s="59">
        <f t="shared" si="1045"/>
        <v>-9.893344823930228E-19</v>
      </c>
      <c r="AW400" s="70">
        <f t="shared" si="948"/>
        <v>0</v>
      </c>
      <c r="AX400" s="20">
        <f t="shared" si="949"/>
        <v>200000</v>
      </c>
      <c r="AY400" s="20">
        <f t="shared" si="950"/>
        <v>0</v>
      </c>
      <c r="AZ400" s="20">
        <f t="shared" si="951"/>
        <v>0</v>
      </c>
      <c r="BA400" s="20">
        <f t="shared" si="952"/>
        <v>200000</v>
      </c>
      <c r="BB400" s="36">
        <f t="shared" si="953"/>
        <v>1</v>
      </c>
      <c r="BC400" s="36">
        <f t="shared" si="954"/>
        <v>0</v>
      </c>
      <c r="BD400" s="80">
        <f t="shared" si="955"/>
        <v>16.014521028085902</v>
      </c>
      <c r="BE400" s="36">
        <f t="shared" si="956"/>
        <v>0</v>
      </c>
      <c r="BF400" s="36">
        <f t="shared" si="957"/>
        <v>0</v>
      </c>
      <c r="BG400" s="36">
        <f t="shared" si="958"/>
        <v>16.014521028085902</v>
      </c>
      <c r="BH400" s="36">
        <f t="shared" si="959"/>
        <v>0.72970196905614804</v>
      </c>
      <c r="BI400" s="36">
        <f t="shared" si="960"/>
        <v>0</v>
      </c>
      <c r="BJ400" s="36">
        <f t="shared" si="961"/>
        <v>0</v>
      </c>
      <c r="BK400" s="36">
        <f t="shared" si="962"/>
        <v>0.72970196905614804</v>
      </c>
      <c r="BL400" s="68">
        <f ca="1">IF(OR(AT400=0,E400&gt;ProjTerm),0,VLOOKUP(D400,'Life Events'!$AE$5:$AI$1206,5,FALSE))</f>
        <v>1.4591960160138824E-16</v>
      </c>
      <c r="BM400" s="93">
        <f t="shared" ca="1" si="963"/>
        <v>1.4591960160138824E-16</v>
      </c>
      <c r="BN400" s="93">
        <f t="shared" ca="1" si="964"/>
        <v>2.1907771130390033E-18</v>
      </c>
      <c r="BO400" s="36">
        <f t="shared" ca="1" si="965"/>
        <v>3.3337703954971089E-16</v>
      </c>
      <c r="BP400" s="36">
        <f t="shared" si="966"/>
        <v>6.9998873383713802E-3</v>
      </c>
      <c r="BQ400" s="36">
        <f t="shared" si="967"/>
        <v>98.314949765381684</v>
      </c>
      <c r="BR400" s="36">
        <f t="shared" si="968"/>
        <v>154.78110000000001</v>
      </c>
      <c r="BS400" s="36">
        <f t="shared" si="969"/>
        <v>152.17296071130519</v>
      </c>
      <c r="BT400" s="36">
        <f t="shared" si="970"/>
        <v>2.2846624846222112</v>
      </c>
      <c r="BU400" s="70" cm="1">
        <f t="array" ref="BU400">IF(AND(ActInt=1,$J400=0),INDEX(Tbl_FwdNom,$B400-IVP,MATCH(ValnDt,Tbl_FwdNom_Cols)),INDEX(Tbl_FwdNom,$B400,MATCH(StartDt,Tbl_FwdNom_Cols)))</f>
        <v>12.06447095</v>
      </c>
      <c r="BV400" s="70" cm="1">
        <f t="array" ref="BV400">INDEX(Tbl_FwdReal,$B400,MATCH(StartDt,Tbl_FwdReal_Cols))</f>
        <v>4.7351982909999997</v>
      </c>
      <c r="BW400" s="70" cm="1">
        <f t="array" ref="BW400">IF(RunType&lt;&gt;"OPN",INDEX(Tbl_FwdReal,$B400,MATCH(ValnDt,Tbl_FwdReal_Cols)),IF(AND($J400=0,ActInt=1),INDEX(Tbl_FwdReal,$B400-IVP,MATCH(ValnDt,Tbl_FwdReal_Cols)),-999))*$K400</f>
        <v>4.7351982909999997</v>
      </c>
      <c r="BX400" s="70">
        <f t="shared" si="971"/>
        <v>4.735198291E-2</v>
      </c>
      <c r="BY400" s="70">
        <f t="shared" si="1046"/>
        <v>6.9979078462582223E-2</v>
      </c>
      <c r="BZ400" s="64">
        <f t="shared" si="1059"/>
        <v>5.6525067566117748E-3</v>
      </c>
      <c r="CA400" s="70" cm="1">
        <f t="array" ref="CA400">IF($J400=1,CA399*(1+INDEX(Tbl_CPI,$B400,MATCH(IF(RunType="OPN",StartDt,ValnDt),Tbl_CPI_Cols))),0)</f>
        <v>0</v>
      </c>
      <c r="CB400" s="70">
        <f t="shared" si="1047"/>
        <v>9.6153272615071046</v>
      </c>
      <c r="CC400" s="70">
        <f t="shared" si="1048"/>
        <v>9.1909130098135208</v>
      </c>
      <c r="CD400" s="36">
        <f t="shared" si="972"/>
        <v>48.731141638230646</v>
      </c>
      <c r="CE400" s="36">
        <f t="shared" si="973"/>
        <v>1.5749901433620088</v>
      </c>
      <c r="CF400" s="36">
        <f t="shared" si="974"/>
        <v>0</v>
      </c>
      <c r="CG400" s="36">
        <f t="shared" si="975"/>
        <v>0.76644781018229968</v>
      </c>
      <c r="CH400" s="36">
        <f t="shared" si="976"/>
        <v>0.74245177423822373</v>
      </c>
      <c r="CI400" s="36">
        <f t="shared" si="977"/>
        <v>0</v>
      </c>
      <c r="CJ400" s="36">
        <f t="shared" si="978"/>
        <v>0</v>
      </c>
      <c r="CK400" s="36">
        <f t="shared" si="979"/>
        <v>0</v>
      </c>
      <c r="CL400" s="36">
        <f t="shared" si="980"/>
        <v>2.3996035944075931E-2</v>
      </c>
      <c r="CM400" s="36">
        <f t="shared" si="981"/>
        <v>0.76644781018229968</v>
      </c>
      <c r="CN400" s="36">
        <f t="shared" ca="1" si="982"/>
        <v>14.452560625181466</v>
      </c>
      <c r="CO400" s="20">
        <f t="shared" si="983"/>
        <v>120000</v>
      </c>
      <c r="CP400" s="20">
        <f t="shared" si="984"/>
        <v>2</v>
      </c>
      <c r="CQ400" s="64">
        <f t="shared" si="985"/>
        <v>1.6172662800000001E-2</v>
      </c>
      <c r="CR400" s="64">
        <f t="shared" si="986"/>
        <v>7.2776982600000012E-2</v>
      </c>
      <c r="CS400" s="36">
        <f t="shared" si="987"/>
        <v>11.476083191889458</v>
      </c>
      <c r="CT400" s="36">
        <f t="shared" si="988"/>
        <v>9.6087126168515411</v>
      </c>
      <c r="CU400" s="36">
        <f t="shared" si="989"/>
        <v>0.43782118143368881</v>
      </c>
      <c r="CV400" s="36">
        <f t="shared" si="1049"/>
        <v>10.04653379828523</v>
      </c>
      <c r="CW400" s="36">
        <f t="shared" si="990"/>
        <v>0</v>
      </c>
      <c r="CX400" s="36">
        <f t="shared" si="991"/>
        <v>0</v>
      </c>
      <c r="CY400" s="36">
        <f t="shared" si="992"/>
        <v>0</v>
      </c>
      <c r="CZ400" s="36">
        <f t="shared" si="1050"/>
        <v>0</v>
      </c>
      <c r="DA400" s="64">
        <f t="shared" si="993"/>
        <v>9.5372047924007219E-3</v>
      </c>
      <c r="DB400" s="70">
        <f t="shared" si="1051"/>
        <v>0.99055289419040093</v>
      </c>
      <c r="DC400" s="70">
        <f>PRODUCT($DB$8:DB400)</f>
        <v>2.1144183988493791E-2</v>
      </c>
      <c r="DD400" s="36">
        <f t="shared" si="994"/>
        <v>85.56911017582415</v>
      </c>
      <c r="DE400" s="36">
        <f t="shared" si="995"/>
        <v>859.50258442465486</v>
      </c>
      <c r="DF400" s="36">
        <f t="shared" si="996"/>
        <v>31.978783155463347</v>
      </c>
      <c r="DG400" s="36">
        <f t="shared" si="997"/>
        <v>0.37268191772070752</v>
      </c>
      <c r="DH400" s="36">
        <f t="shared" ca="1" si="998"/>
        <v>7.8646937696203494E-15</v>
      </c>
      <c r="DI400" s="36">
        <f t="shared" si="999"/>
        <v>35.76531993937423</v>
      </c>
      <c r="DJ400" s="36">
        <f t="shared" ca="1" si="1000"/>
        <v>841.30489542594762</v>
      </c>
      <c r="DK400" s="36">
        <f t="shared" si="1001"/>
        <v>0</v>
      </c>
      <c r="DL400" s="36">
        <f t="shared" si="1002"/>
        <v>0</v>
      </c>
      <c r="DM400" s="36">
        <f t="shared" ca="1" si="1003"/>
        <v>841.30489542594762</v>
      </c>
      <c r="DN400" s="36">
        <f t="shared" ca="1" si="1052"/>
        <v>841.3048954259516</v>
      </c>
      <c r="DO400" s="64" cm="1">
        <f t="array" ref="DO400">IFERROR(INDEX(Tbl_FwdNom,$B400,MATCH(LIDt,Tbl_FwdNom_Cols,0)),0)</f>
        <v>8.5768435529999998</v>
      </c>
      <c r="DP400" s="64">
        <f t="shared" ca="1" si="1053"/>
        <v>8.5149872630000001</v>
      </c>
      <c r="DQ400" s="64">
        <f t="shared" ca="1" si="1004"/>
        <v>6.8330821088804505E-3</v>
      </c>
      <c r="DR400" s="70">
        <f t="shared" ca="1" si="1005"/>
        <v>0.9932132920239688</v>
      </c>
      <c r="DS400" s="70">
        <f ca="1">PRODUCT($DR$8:DR400)</f>
        <v>3.0687464897635342E-2</v>
      </c>
      <c r="DT400" s="36">
        <f t="shared" ca="1" si="1006"/>
        <v>972.47495533127483</v>
      </c>
      <c r="DU400" s="36">
        <f t="shared" ca="1" si="1007"/>
        <v>35.598669972929514</v>
      </c>
      <c r="DV400" s="36">
        <f t="shared" ca="1" si="1008"/>
        <v>0.42142306675666208</v>
      </c>
      <c r="DW400" s="36">
        <f t="shared" ca="1" si="1009"/>
        <v>8.3660163620827546E-15</v>
      </c>
      <c r="DX400" s="36">
        <f t="shared" ca="1" si="1010"/>
        <v>94.03662452543746</v>
      </c>
      <c r="DY400" s="36">
        <f t="shared" ca="1" si="1011"/>
        <v>0.99692690328642175</v>
      </c>
      <c r="DZ400" s="36">
        <f t="shared" ca="1" si="1012"/>
        <v>38.85063670934808</v>
      </c>
      <c r="EA400" s="36">
        <f t="shared" ca="1" si="1013"/>
        <v>0</v>
      </c>
      <c r="EB400" s="36">
        <f t="shared" ca="1" si="1014"/>
        <v>953.46314132464477</v>
      </c>
      <c r="EC400" s="36">
        <f t="shared" ca="1" si="1015"/>
        <v>0</v>
      </c>
      <c r="ED400" s="36">
        <f t="shared" ca="1" si="1016"/>
        <v>0</v>
      </c>
      <c r="EE400" s="36">
        <f t="shared" ca="1" si="1054"/>
        <v>0</v>
      </c>
      <c r="EF400" s="36">
        <f t="shared" ca="1" si="1017"/>
        <v>953.46314132464477</v>
      </c>
      <c r="EG400" s="64"/>
      <c r="EH400" s="64"/>
      <c r="EI400" s="64"/>
      <c r="EJ400" s="70"/>
      <c r="EK400" s="70"/>
      <c r="EL400" s="70"/>
      <c r="EM400" s="70"/>
      <c r="EN400" s="70"/>
      <c r="EO400" s="36">
        <f t="shared" ca="1" si="1018"/>
        <v>8.0844312346683651</v>
      </c>
      <c r="EP400" s="36">
        <f t="shared" ca="1" si="1019"/>
        <v>0</v>
      </c>
      <c r="EQ400" s="36">
        <f t="shared" si="1020"/>
        <v>23.794906841195704</v>
      </c>
      <c r="ER400" s="36">
        <f t="shared" si="1021"/>
        <v>0.51292606143584096</v>
      </c>
      <c r="ES400" s="36">
        <f t="shared" si="1022"/>
        <v>-0.46841985585119134</v>
      </c>
      <c r="ET400" s="36">
        <f t="shared" ca="1" si="1023"/>
        <v>0</v>
      </c>
      <c r="EU400" s="36">
        <f t="shared" ca="1" si="1055"/>
        <v>0.51292606143584096</v>
      </c>
      <c r="EV400" s="36">
        <f t="shared" si="1024"/>
        <v>0.59038099746484562</v>
      </c>
      <c r="EW400" s="36">
        <f t="shared" si="1025"/>
        <v>31.103936170126335</v>
      </c>
      <c r="EX400" s="36">
        <f t="shared" ca="1" si="1056"/>
        <v>56.002150070222726</v>
      </c>
      <c r="EY400" s="36">
        <f t="shared" si="1026"/>
        <v>0</v>
      </c>
      <c r="EZ400" s="36">
        <f t="shared" si="1027"/>
        <v>0</v>
      </c>
      <c r="FA400" s="36">
        <f t="shared" si="1028"/>
        <v>0</v>
      </c>
      <c r="FB400" s="36">
        <f t="shared" si="1029"/>
        <v>0</v>
      </c>
      <c r="FC400" s="36">
        <f t="shared" si="1057"/>
        <v>0</v>
      </c>
      <c r="FD400" s="36">
        <f t="shared" si="1030"/>
        <v>0</v>
      </c>
      <c r="FE400" s="36">
        <f t="shared" si="1031"/>
        <v>0</v>
      </c>
      <c r="FF400" s="36">
        <f t="shared" si="1058"/>
        <v>0</v>
      </c>
      <c r="FG400" s="36">
        <f t="shared" ca="1" si="1032"/>
        <v>56.002150070222726</v>
      </c>
      <c r="FH400" s="36">
        <f t="shared" ca="1" si="1033"/>
        <v>0.53410397403447263</v>
      </c>
      <c r="FI400" s="36">
        <f t="shared" ca="1" si="1034"/>
        <v>-1.0424428978199245</v>
      </c>
      <c r="FJ400" s="36">
        <f t="shared" ca="1" si="1035"/>
        <v>62.700888936117884</v>
      </c>
      <c r="FK400" s="36">
        <f t="shared" si="1036"/>
        <v>0</v>
      </c>
      <c r="FL400" s="36">
        <f t="shared" si="1037"/>
        <v>0</v>
      </c>
      <c r="FM400" s="36">
        <f t="shared" ca="1" si="1038"/>
        <v>0</v>
      </c>
      <c r="FN400" s="36">
        <f t="shared" ca="1" si="1060"/>
        <v>62.700888936117884</v>
      </c>
    </row>
    <row r="401" spans="2:170" x14ac:dyDescent="0.25">
      <c r="B401" s="2">
        <v>393</v>
      </c>
      <c r="C401" s="2">
        <f t="shared" si="914"/>
        <v>33</v>
      </c>
      <c r="D401" s="2">
        <f t="shared" si="911"/>
        <v>417</v>
      </c>
      <c r="E401" s="2">
        <f t="shared" si="909"/>
        <v>35</v>
      </c>
      <c r="F401" s="189">
        <f t="shared" si="913"/>
        <v>57679</v>
      </c>
      <c r="G401" s="2">
        <f t="shared" si="912"/>
        <v>11</v>
      </c>
      <c r="H401" s="187">
        <f t="shared" si="915"/>
        <v>67.333333333333343</v>
      </c>
      <c r="I401" s="186">
        <f t="shared" si="910"/>
        <v>67</v>
      </c>
      <c r="J401" s="2">
        <f t="shared" si="916"/>
        <v>0</v>
      </c>
      <c r="K401" s="2">
        <f t="shared" si="917"/>
        <v>1</v>
      </c>
      <c r="L401">
        <f t="shared" si="918"/>
        <v>2</v>
      </c>
      <c r="M401" s="190">
        <f t="shared" si="1039"/>
        <v>1.361683401E-2</v>
      </c>
      <c r="N401">
        <f t="shared" si="919"/>
        <v>1</v>
      </c>
      <c r="O401">
        <f t="shared" si="920"/>
        <v>100</v>
      </c>
      <c r="P401" s="58">
        <f t="shared" si="921"/>
        <v>6.1275753044999999E-2</v>
      </c>
      <c r="Q401" s="106">
        <f t="shared" si="922"/>
        <v>6.1275753044999999E-2</v>
      </c>
      <c r="R401" s="59">
        <f t="shared" si="923"/>
        <v>6.1275753044999999E-2</v>
      </c>
      <c r="S401" s="32">
        <f t="shared" si="1040"/>
        <v>5.2555998892237499E-3</v>
      </c>
      <c r="T401">
        <f t="shared" si="924"/>
        <v>1</v>
      </c>
      <c r="U401" s="32">
        <f t="shared" si="1041"/>
        <v>6.3775029E-4</v>
      </c>
      <c r="V401">
        <f t="shared" si="925"/>
        <v>1</v>
      </c>
      <c r="W401">
        <f t="shared" si="926"/>
        <v>100</v>
      </c>
      <c r="X401" s="58">
        <f t="shared" si="927"/>
        <v>2.869876305E-3</v>
      </c>
      <c r="Y401" s="58">
        <f t="shared" si="928"/>
        <v>2.869876305E-3</v>
      </c>
      <c r="Z401" s="32">
        <f t="shared" si="929"/>
        <v>2.869876305E-3</v>
      </c>
      <c r="AA401" s="32">
        <f t="shared" si="930"/>
        <v>2.3947151344783091E-4</v>
      </c>
      <c r="AB401" s="59">
        <f t="shared" si="931"/>
        <v>4.9056245199999996E-3</v>
      </c>
      <c r="AC401" s="59">
        <f t="shared" si="932"/>
        <v>4.9056245199999996E-3</v>
      </c>
      <c r="AD401">
        <f t="shared" si="933"/>
        <v>1</v>
      </c>
      <c r="AE401" s="59">
        <f t="shared" si="934"/>
        <v>4.9056245199999996E-3</v>
      </c>
      <c r="AF401" s="59">
        <f t="shared" si="935"/>
        <v>4.1758461800000006E-3</v>
      </c>
      <c r="AG401" s="59">
        <f t="shared" si="936"/>
        <v>4.1758461800000006E-3</v>
      </c>
      <c r="AH401">
        <f t="shared" si="937"/>
        <v>1</v>
      </c>
      <c r="AI401" s="59">
        <f t="shared" si="938"/>
        <v>4.1758461800000006E-3</v>
      </c>
      <c r="AJ401" s="59">
        <f t="shared" si="939"/>
        <v>0</v>
      </c>
      <c r="AK401" s="59">
        <f t="shared" si="940"/>
        <v>0</v>
      </c>
      <c r="AL401" s="59">
        <f t="shared" si="941"/>
        <v>0</v>
      </c>
      <c r="AM401" s="12">
        <f t="shared" si="1042"/>
        <v>1.5013590285310652E-2</v>
      </c>
      <c r="AN401" s="12">
        <f t="shared" si="1043"/>
        <v>0</v>
      </c>
      <c r="AO401" s="66">
        <f t="shared" si="942"/>
        <v>7.8905423440329435E-5</v>
      </c>
      <c r="AP401" s="66">
        <f t="shared" si="943"/>
        <v>3.5953271879089932E-6</v>
      </c>
      <c r="AQ401" s="59">
        <f t="shared" si="944"/>
        <v>7.3651036636853724E-5</v>
      </c>
      <c r="AR401" s="59">
        <f t="shared" si="945"/>
        <v>6.2694443640999608E-5</v>
      </c>
      <c r="AS401" s="59">
        <f t="shared" si="946"/>
        <v>0</v>
      </c>
      <c r="AT401" s="12">
        <f t="shared" si="947"/>
        <v>1.4794744054404561E-2</v>
      </c>
      <c r="AU401" s="59">
        <f t="shared" si="1044"/>
        <v>6.7762635780344027E-19</v>
      </c>
      <c r="AV401" s="59">
        <f t="shared" si="1045"/>
        <v>0</v>
      </c>
      <c r="AW401" s="70">
        <f t="shared" si="948"/>
        <v>0</v>
      </c>
      <c r="AX401" s="20">
        <f t="shared" si="949"/>
        <v>200000</v>
      </c>
      <c r="AY401" s="20">
        <f t="shared" si="950"/>
        <v>0</v>
      </c>
      <c r="AZ401" s="20">
        <f t="shared" si="951"/>
        <v>0</v>
      </c>
      <c r="BA401" s="20">
        <f t="shared" si="952"/>
        <v>200000</v>
      </c>
      <c r="BB401" s="36">
        <f t="shared" si="953"/>
        <v>1</v>
      </c>
      <c r="BC401" s="36">
        <f t="shared" si="954"/>
        <v>0</v>
      </c>
      <c r="BD401" s="80">
        <f t="shared" si="955"/>
        <v>15.781084688065887</v>
      </c>
      <c r="BE401" s="36">
        <f t="shared" si="956"/>
        <v>0</v>
      </c>
      <c r="BF401" s="36">
        <f t="shared" si="957"/>
        <v>0</v>
      </c>
      <c r="BG401" s="36">
        <f t="shared" si="958"/>
        <v>15.781084688065887</v>
      </c>
      <c r="BH401" s="36">
        <f t="shared" si="959"/>
        <v>0.71906543758179864</v>
      </c>
      <c r="BI401" s="36">
        <f t="shared" si="960"/>
        <v>0</v>
      </c>
      <c r="BJ401" s="36">
        <f t="shared" si="961"/>
        <v>0</v>
      </c>
      <c r="BK401" s="36">
        <f t="shared" si="962"/>
        <v>0.71906543758179864</v>
      </c>
      <c r="BL401" s="68">
        <f ca="1">IF(OR(AT401=0,E401&gt;ProjTerm),0,VLOOKUP(D401,'Life Events'!$AE$5:$AI$1206,5,FALSE))</f>
        <v>1.4379259838504054E-16</v>
      </c>
      <c r="BM401" s="93">
        <f t="shared" ca="1" si="963"/>
        <v>1.4379259838504054E-16</v>
      </c>
      <c r="BN401" s="93">
        <f t="shared" ca="1" si="964"/>
        <v>2.1273746900244615E-18</v>
      </c>
      <c r="BO401" s="36">
        <f t="shared" ca="1" si="965"/>
        <v>3.2372890512331744E-16</v>
      </c>
      <c r="BP401" s="36">
        <f t="shared" si="966"/>
        <v>6.8978531858696502E-3</v>
      </c>
      <c r="BQ401" s="36">
        <f t="shared" si="967"/>
        <v>98.314949765381684</v>
      </c>
      <c r="BR401" s="36">
        <f t="shared" si="968"/>
        <v>154.78110000000001</v>
      </c>
      <c r="BS401" s="36">
        <f t="shared" si="969"/>
        <v>152.17296071130519</v>
      </c>
      <c r="BT401" s="36">
        <f t="shared" si="970"/>
        <v>2.2513600057247212</v>
      </c>
      <c r="BU401" s="70" cm="1">
        <f t="array" ref="BU401">IF(AND(ActInt=1,$J401=0),INDEX(Tbl_FwdNom,$B401-IVP,MATCH(ValnDt,Tbl_FwdNom_Cols)),INDEX(Tbl_FwdNom,$B401,MATCH(StartDt,Tbl_FwdNom_Cols)))</f>
        <v>12.058386254</v>
      </c>
      <c r="BV401" s="70" cm="1">
        <f t="array" ref="BV401">INDEX(Tbl_FwdReal,$B401,MATCH(StartDt,Tbl_FwdReal_Cols))</f>
        <v>4.7317739599999999</v>
      </c>
      <c r="BW401" s="70" cm="1">
        <f t="array" ref="BW401">IF(RunType&lt;&gt;"OPN",INDEX(Tbl_FwdReal,$B401,MATCH(ValnDt,Tbl_FwdReal_Cols)),IF(AND($J401=0,ActInt=1),INDEX(Tbl_FwdReal,$B401-IVP,MATCH(ValnDt,Tbl_FwdReal_Cols)),-999))*$K401</f>
        <v>4.7317739599999999</v>
      </c>
      <c r="BX401" s="70">
        <f t="shared" si="971"/>
        <v>4.7317739599999999E-2</v>
      </c>
      <c r="BY401" s="70">
        <f t="shared" si="1046"/>
        <v>6.9955964813488647E-2</v>
      </c>
      <c r="BZ401" s="64">
        <f t="shared" si="1059"/>
        <v>5.650696399618127E-3</v>
      </c>
      <c r="CA401" s="70" cm="1">
        <f t="array" ref="CA401">IF($J401=1,CA400*(1+INDEX(Tbl_CPI,$B401,MATCH(IF(RunType="OPN",StartDt,ValnDt),Tbl_CPI_Cols))),0)</f>
        <v>0</v>
      </c>
      <c r="CB401" s="70">
        <f t="shared" si="1047"/>
        <v>9.6696605566448532</v>
      </c>
      <c r="CC401" s="70">
        <f t="shared" si="1048"/>
        <v>9.1909130098135208</v>
      </c>
      <c r="CD401" s="36">
        <f t="shared" si="972"/>
        <v>48.731141638230646</v>
      </c>
      <c r="CE401" s="36">
        <f t="shared" si="973"/>
        <v>1.5749901433620088</v>
      </c>
      <c r="CF401" s="36">
        <f t="shared" si="974"/>
        <v>0</v>
      </c>
      <c r="CG401" s="36">
        <f t="shared" si="975"/>
        <v>0.75527565140767694</v>
      </c>
      <c r="CH401" s="36">
        <f t="shared" si="976"/>
        <v>0.73162939469183708</v>
      </c>
      <c r="CI401" s="36">
        <f t="shared" si="977"/>
        <v>0</v>
      </c>
      <c r="CJ401" s="36">
        <f t="shared" si="978"/>
        <v>0</v>
      </c>
      <c r="CK401" s="36">
        <f t="shared" si="979"/>
        <v>0</v>
      </c>
      <c r="CL401" s="36">
        <f t="shared" si="980"/>
        <v>2.3646256715839888E-2</v>
      </c>
      <c r="CM401" s="36">
        <f t="shared" si="981"/>
        <v>0.75527565140767694</v>
      </c>
      <c r="CN401" s="36">
        <f t="shared" ca="1" si="982"/>
        <v>14.241892266737095</v>
      </c>
      <c r="CO401" s="20">
        <f t="shared" si="983"/>
        <v>120000</v>
      </c>
      <c r="CP401" s="20">
        <f t="shared" si="984"/>
        <v>2</v>
      </c>
      <c r="CQ401" s="64">
        <f t="shared" si="985"/>
        <v>1.6172662800000001E-2</v>
      </c>
      <c r="CR401" s="64">
        <f t="shared" si="986"/>
        <v>7.2776982600000012E-2</v>
      </c>
      <c r="CS401" s="36">
        <f t="shared" si="987"/>
        <v>11.308801582069119</v>
      </c>
      <c r="CT401" s="36">
        <f t="shared" si="988"/>
        <v>9.4686508128395328</v>
      </c>
      <c r="CU401" s="36">
        <f t="shared" si="989"/>
        <v>0.43143926254907916</v>
      </c>
      <c r="CV401" s="36">
        <f t="shared" si="1049"/>
        <v>9.9000900753886114</v>
      </c>
      <c r="CW401" s="36">
        <f t="shared" si="990"/>
        <v>0</v>
      </c>
      <c r="CX401" s="36">
        <f t="shared" si="991"/>
        <v>0</v>
      </c>
      <c r="CY401" s="36">
        <f t="shared" si="992"/>
        <v>0</v>
      </c>
      <c r="CZ401" s="36">
        <f t="shared" si="1050"/>
        <v>0</v>
      </c>
      <c r="DA401" s="64">
        <f t="shared" si="993"/>
        <v>9.5326368267376616E-3</v>
      </c>
      <c r="DB401" s="70">
        <f t="shared" si="1051"/>
        <v>0.99055737627591556</v>
      </c>
      <c r="DC401" s="70">
        <f>PRODUCT($DB$8:DB401)</f>
        <v>2.0944527415137634E-2</v>
      </c>
      <c r="DD401" s="36">
        <f t="shared" si="994"/>
        <v>84.133449420992662</v>
      </c>
      <c r="DE401" s="36">
        <f t="shared" si="995"/>
        <v>851.91482572555162</v>
      </c>
      <c r="DF401" s="36">
        <f t="shared" si="996"/>
        <v>31.564559843863574</v>
      </c>
      <c r="DG401" s="36">
        <f t="shared" si="997"/>
        <v>0.36933670590836148</v>
      </c>
      <c r="DH401" s="36">
        <f t="shared" ca="1" si="998"/>
        <v>7.6159361339563295E-15</v>
      </c>
      <c r="DI401" s="36">
        <f t="shared" si="999"/>
        <v>35.343782325451734</v>
      </c>
      <c r="DJ401" s="36">
        <f t="shared" ca="1" si="1000"/>
        <v>834.32038176796584</v>
      </c>
      <c r="DK401" s="36">
        <f t="shared" si="1001"/>
        <v>0</v>
      </c>
      <c r="DL401" s="36">
        <f t="shared" si="1002"/>
        <v>0</v>
      </c>
      <c r="DM401" s="36">
        <f t="shared" ca="1" si="1003"/>
        <v>834.32038176796584</v>
      </c>
      <c r="DN401" s="36">
        <f t="shared" ca="1" si="1052"/>
        <v>834.32038176796993</v>
      </c>
      <c r="DO401" s="64" cm="1">
        <f t="array" ref="DO401">IFERROR(INDEX(Tbl_FwdNom,$B401,MATCH(LIDt,Tbl_FwdNom_Cols,0)),0)</f>
        <v>8.5751248469999997</v>
      </c>
      <c r="DP401" s="64">
        <f t="shared" ca="1" si="1053"/>
        <v>8.5132695359999992</v>
      </c>
      <c r="DQ401" s="64">
        <f t="shared" ca="1" si="1004"/>
        <v>6.8317539690532225E-3</v>
      </c>
      <c r="DR401" s="70">
        <f t="shared" ca="1" si="1005"/>
        <v>0.99321460219930324</v>
      </c>
      <c r="DS401" s="70">
        <f ca="1">PRODUCT($DR$8:DR401)</f>
        <v>3.0479238240809968E-2</v>
      </c>
      <c r="DT401" s="36">
        <f t="shared" ca="1" si="1006"/>
        <v>963.33758027909823</v>
      </c>
      <c r="DU401" s="36">
        <f t="shared" ca="1" si="1007"/>
        <v>35.122805890228292</v>
      </c>
      <c r="DV401" s="36">
        <f t="shared" ca="1" si="1008"/>
        <v>0.41740427227975785</v>
      </c>
      <c r="DW401" s="36">
        <f t="shared" ca="1" si="1009"/>
        <v>8.0994420224462602E-15</v>
      </c>
      <c r="DX401" s="36">
        <f t="shared" ca="1" si="1010"/>
        <v>92.42769960255076</v>
      </c>
      <c r="DY401" s="36">
        <f t="shared" ca="1" si="1011"/>
        <v>0.97992986049079311</v>
      </c>
      <c r="DZ401" s="36">
        <f t="shared" ca="1" si="1012"/>
        <v>38.379426994174516</v>
      </c>
      <c r="EA401" s="36">
        <f t="shared" ca="1" si="1013"/>
        <v>0</v>
      </c>
      <c r="EB401" s="36">
        <f t="shared" ca="1" si="1014"/>
        <v>944.97463914916125</v>
      </c>
      <c r="EC401" s="36">
        <f t="shared" ca="1" si="1015"/>
        <v>0</v>
      </c>
      <c r="ED401" s="36">
        <f t="shared" ca="1" si="1016"/>
        <v>0</v>
      </c>
      <c r="EE401" s="36">
        <f t="shared" ca="1" si="1054"/>
        <v>0</v>
      </c>
      <c r="EF401" s="36">
        <f t="shared" ca="1" si="1017"/>
        <v>944.97463914916125</v>
      </c>
      <c r="EG401" s="64"/>
      <c r="EH401" s="64"/>
      <c r="EI401" s="64"/>
      <c r="EJ401" s="70"/>
      <c r="EK401" s="70"/>
      <c r="EL401" s="70"/>
      <c r="EM401" s="70"/>
      <c r="EN401" s="70"/>
      <c r="EO401" s="36">
        <f t="shared" ca="1" si="1018"/>
        <v>8.0126542601631172</v>
      </c>
      <c r="EP401" s="36">
        <f t="shared" ca="1" si="1019"/>
        <v>0</v>
      </c>
      <c r="EQ401" s="36">
        <f t="shared" si="1020"/>
        <v>23.581322549460644</v>
      </c>
      <c r="ER401" s="36">
        <f t="shared" si="1021"/>
        <v>0.50432029452976213</v>
      </c>
      <c r="ES401" s="36">
        <f t="shared" si="1022"/>
        <v>-0.46056080481691541</v>
      </c>
      <c r="ET401" s="36">
        <f t="shared" ca="1" si="1023"/>
        <v>0</v>
      </c>
      <c r="EU401" s="36">
        <f t="shared" ca="1" si="1055"/>
        <v>0.50432029452976213</v>
      </c>
      <c r="EV401" s="36">
        <f t="shared" si="1024"/>
        <v>0.5834226423488178</v>
      </c>
      <c r="EW401" s="36">
        <f t="shared" si="1025"/>
        <v>30.824745660098049</v>
      </c>
      <c r="EX401" s="36">
        <f t="shared" ca="1" si="1056"/>
        <v>55.493811146437274</v>
      </c>
      <c r="EY401" s="36">
        <f t="shared" si="1026"/>
        <v>0</v>
      </c>
      <c r="EZ401" s="36">
        <f t="shared" si="1027"/>
        <v>0</v>
      </c>
      <c r="FA401" s="36">
        <f t="shared" si="1028"/>
        <v>0</v>
      </c>
      <c r="FB401" s="36">
        <f t="shared" si="1029"/>
        <v>0</v>
      </c>
      <c r="FC401" s="36">
        <f t="shared" si="1057"/>
        <v>0</v>
      </c>
      <c r="FD401" s="36">
        <f t="shared" si="1030"/>
        <v>0</v>
      </c>
      <c r="FE401" s="36">
        <f t="shared" si="1031"/>
        <v>0</v>
      </c>
      <c r="FF401" s="36">
        <f t="shared" si="1058"/>
        <v>0</v>
      </c>
      <c r="FG401" s="36">
        <f t="shared" ca="1" si="1032"/>
        <v>55.493811146437274</v>
      </c>
      <c r="FH401" s="36">
        <f t="shared" ca="1" si="1033"/>
        <v>0.52900234779055288</v>
      </c>
      <c r="FI401" s="36">
        <f t="shared" ca="1" si="1034"/>
        <v>-1.0272490345734804</v>
      </c>
      <c r="FJ401" s="36">
        <f t="shared" ca="1" si="1035"/>
        <v>62.101996948396895</v>
      </c>
      <c r="FK401" s="36">
        <f t="shared" si="1036"/>
        <v>0</v>
      </c>
      <c r="FL401" s="36">
        <f t="shared" si="1037"/>
        <v>0</v>
      </c>
      <c r="FM401" s="36">
        <f t="shared" ca="1" si="1038"/>
        <v>0</v>
      </c>
      <c r="FN401" s="36">
        <f t="shared" ca="1" si="1060"/>
        <v>62.101996948396895</v>
      </c>
    </row>
    <row r="402" spans="2:170" x14ac:dyDescent="0.25">
      <c r="B402" s="2">
        <v>394</v>
      </c>
      <c r="C402" s="2">
        <f t="shared" si="914"/>
        <v>33</v>
      </c>
      <c r="D402" s="2">
        <f t="shared" si="911"/>
        <v>418</v>
      </c>
      <c r="E402" s="2">
        <f t="shared" si="909"/>
        <v>35</v>
      </c>
      <c r="F402" s="189">
        <f t="shared" si="913"/>
        <v>57710</v>
      </c>
      <c r="G402" s="2">
        <f t="shared" si="912"/>
        <v>12</v>
      </c>
      <c r="H402" s="187">
        <f t="shared" si="915"/>
        <v>67.416666666666671</v>
      </c>
      <c r="I402" s="186">
        <f t="shared" si="910"/>
        <v>67</v>
      </c>
      <c r="J402" s="2">
        <f t="shared" si="916"/>
        <v>0</v>
      </c>
      <c r="K402" s="2">
        <f t="shared" si="917"/>
        <v>1</v>
      </c>
      <c r="L402">
        <f t="shared" si="918"/>
        <v>2</v>
      </c>
      <c r="M402" s="190">
        <f t="shared" si="1039"/>
        <v>1.361683401E-2</v>
      </c>
      <c r="N402">
        <f t="shared" si="919"/>
        <v>1</v>
      </c>
      <c r="O402">
        <f t="shared" si="920"/>
        <v>100</v>
      </c>
      <c r="P402" s="58">
        <f t="shared" si="921"/>
        <v>6.1275753044999999E-2</v>
      </c>
      <c r="Q402" s="106">
        <f t="shared" si="922"/>
        <v>6.1275753044999999E-2</v>
      </c>
      <c r="R402" s="59">
        <f t="shared" si="923"/>
        <v>6.1275753044999999E-2</v>
      </c>
      <c r="S402" s="32">
        <f t="shared" si="1040"/>
        <v>5.2555998892237499E-3</v>
      </c>
      <c r="T402">
        <f t="shared" si="924"/>
        <v>1</v>
      </c>
      <c r="U402" s="32">
        <f t="shared" si="1041"/>
        <v>6.3775029E-4</v>
      </c>
      <c r="V402">
        <f t="shared" si="925"/>
        <v>1</v>
      </c>
      <c r="W402">
        <f t="shared" si="926"/>
        <v>100</v>
      </c>
      <c r="X402" s="58">
        <f t="shared" si="927"/>
        <v>2.869876305E-3</v>
      </c>
      <c r="Y402" s="58">
        <f t="shared" si="928"/>
        <v>2.869876305E-3</v>
      </c>
      <c r="Z402" s="32">
        <f t="shared" si="929"/>
        <v>2.869876305E-3</v>
      </c>
      <c r="AA402" s="32">
        <f t="shared" si="930"/>
        <v>2.3947151344783091E-4</v>
      </c>
      <c r="AB402" s="59">
        <f t="shared" si="931"/>
        <v>4.9056245199999996E-3</v>
      </c>
      <c r="AC402" s="59">
        <f t="shared" si="932"/>
        <v>4.9056245199999996E-3</v>
      </c>
      <c r="AD402">
        <f t="shared" si="933"/>
        <v>1</v>
      </c>
      <c r="AE402" s="59">
        <f t="shared" si="934"/>
        <v>4.9056245199999996E-3</v>
      </c>
      <c r="AF402" s="59">
        <f t="shared" si="935"/>
        <v>4.1758461800000006E-3</v>
      </c>
      <c r="AG402" s="59">
        <f t="shared" si="936"/>
        <v>4.1758461800000006E-3</v>
      </c>
      <c r="AH402">
        <f t="shared" si="937"/>
        <v>1</v>
      </c>
      <c r="AI402" s="59">
        <f t="shared" si="938"/>
        <v>4.1758461800000006E-3</v>
      </c>
      <c r="AJ402" s="59">
        <f t="shared" si="939"/>
        <v>0</v>
      </c>
      <c r="AK402" s="59">
        <f t="shared" si="940"/>
        <v>0</v>
      </c>
      <c r="AL402" s="59">
        <f t="shared" si="941"/>
        <v>0</v>
      </c>
      <c r="AM402" s="12">
        <f t="shared" si="1042"/>
        <v>1.4794744054404561E-2</v>
      </c>
      <c r="AN402" s="12">
        <f t="shared" si="1043"/>
        <v>0</v>
      </c>
      <c r="AO402" s="66">
        <f t="shared" si="942"/>
        <v>7.7755255213422339E-5</v>
      </c>
      <c r="AP402" s="66">
        <f t="shared" si="943"/>
        <v>3.5429197497815581E-6</v>
      </c>
      <c r="AQ402" s="59">
        <f t="shared" si="944"/>
        <v>7.2577459200411223E-5</v>
      </c>
      <c r="AR402" s="59">
        <f t="shared" si="945"/>
        <v>6.1780575443663011E-5</v>
      </c>
      <c r="AS402" s="59">
        <f t="shared" si="946"/>
        <v>0</v>
      </c>
      <c r="AT402" s="12">
        <f t="shared" si="947"/>
        <v>1.4579087844797283E-2</v>
      </c>
      <c r="AU402" s="59">
        <f t="shared" si="1044"/>
        <v>5.6920614055488983E-19</v>
      </c>
      <c r="AV402" s="59">
        <f t="shared" si="1045"/>
        <v>0</v>
      </c>
      <c r="AW402" s="70">
        <f t="shared" si="948"/>
        <v>0</v>
      </c>
      <c r="AX402" s="20">
        <f t="shared" si="949"/>
        <v>200000</v>
      </c>
      <c r="AY402" s="20">
        <f t="shared" si="950"/>
        <v>0</v>
      </c>
      <c r="AZ402" s="20">
        <f t="shared" si="951"/>
        <v>0</v>
      </c>
      <c r="BA402" s="20">
        <f t="shared" si="952"/>
        <v>200000</v>
      </c>
      <c r="BB402" s="36">
        <f t="shared" si="953"/>
        <v>1</v>
      </c>
      <c r="BC402" s="36">
        <f t="shared" si="954"/>
        <v>0</v>
      </c>
      <c r="BD402" s="80">
        <f t="shared" si="955"/>
        <v>15.551051042684469</v>
      </c>
      <c r="BE402" s="36">
        <f t="shared" si="956"/>
        <v>0</v>
      </c>
      <c r="BF402" s="36">
        <f t="shared" si="957"/>
        <v>0</v>
      </c>
      <c r="BG402" s="36">
        <f t="shared" si="958"/>
        <v>15.551051042684469</v>
      </c>
      <c r="BH402" s="36">
        <f t="shared" si="959"/>
        <v>0.70858394995631158</v>
      </c>
      <c r="BI402" s="36">
        <f t="shared" si="960"/>
        <v>0</v>
      </c>
      <c r="BJ402" s="36">
        <f t="shared" si="961"/>
        <v>0</v>
      </c>
      <c r="BK402" s="36">
        <f t="shared" si="962"/>
        <v>0.70858394995631158</v>
      </c>
      <c r="BL402" s="68">
        <f ca="1">IF(OR(AT402=0,E402&gt;ProjTerm),0,VLOOKUP(D402,'Life Events'!$AE$5:$AI$1206,5,FALSE))</f>
        <v>1.4169659952062844E-16</v>
      </c>
      <c r="BM402" s="93">
        <f t="shared" ca="1" si="963"/>
        <v>1.4169659952062844E-16</v>
      </c>
      <c r="BN402" s="93">
        <f t="shared" ca="1" si="964"/>
        <v>2.0658071717203025E-18</v>
      </c>
      <c r="BO402" s="36">
        <f t="shared" ca="1" si="965"/>
        <v>3.1435999357932609E-16</v>
      </c>
      <c r="BP402" s="36">
        <f t="shared" si="966"/>
        <v>6.7973063384877746E-3</v>
      </c>
      <c r="BQ402" s="36">
        <f t="shared" si="967"/>
        <v>98.314949765381684</v>
      </c>
      <c r="BR402" s="36">
        <f t="shared" si="968"/>
        <v>154.78110000000001</v>
      </c>
      <c r="BS402" s="36">
        <f t="shared" si="969"/>
        <v>152.17296071130519</v>
      </c>
      <c r="BT402" s="36">
        <f t="shared" si="970"/>
        <v>2.2185429618130041</v>
      </c>
      <c r="BU402" s="70" cm="1">
        <f t="array" ref="BU402">IF(AND(ActInt=1,$J402=0),INDEX(Tbl_FwdNom,$B402-IVP,MATCH(ValnDt,Tbl_FwdNom_Cols)),INDEX(Tbl_FwdNom,$B402,MATCH(StartDt,Tbl_FwdNom_Cols)))</f>
        <v>12.052301889000001</v>
      </c>
      <c r="BV402" s="70" cm="1">
        <f t="array" ref="BV402">INDEX(Tbl_FwdReal,$B402,MATCH(StartDt,Tbl_FwdReal_Cols))</f>
        <v>4.7283497409999997</v>
      </c>
      <c r="BW402" s="70" cm="1">
        <f t="array" ref="BW402">IF(RunType&lt;&gt;"OPN",INDEX(Tbl_FwdReal,$B402,MATCH(ValnDt,Tbl_FwdReal_Cols)),IF(AND($J402=0,ActInt=1),INDEX(Tbl_FwdReal,$B402-IVP,MATCH(ValnDt,Tbl_FwdReal_Cols)),-999))*$K402</f>
        <v>4.7283497409999997</v>
      </c>
      <c r="BX402" s="70">
        <f t="shared" si="971"/>
        <v>4.728349741E-2</v>
      </c>
      <c r="BY402" s="70">
        <f t="shared" si="1046"/>
        <v>6.9932851669224139E-2</v>
      </c>
      <c r="BZ402" s="64">
        <f t="shared" si="1059"/>
        <v>5.6488860463164148E-3</v>
      </c>
      <c r="CA402" s="70" cm="1">
        <f t="array" ref="CA402">IF($J402=1,CA401*(1+INDEX(Tbl_CPI,$B402,MATCH(IF(RunType="OPN",StartDt,ValnDt),Tbl_CPI_Cols))),0)</f>
        <v>0</v>
      </c>
      <c r="CB402" s="70">
        <f t="shared" si="1047"/>
        <v>9.7242833672359001</v>
      </c>
      <c r="CC402" s="70">
        <f t="shared" si="1048"/>
        <v>9.1909130098135208</v>
      </c>
      <c r="CD402" s="36">
        <f t="shared" si="972"/>
        <v>48.731141638230646</v>
      </c>
      <c r="CE402" s="36">
        <f t="shared" si="973"/>
        <v>1.5749901433620088</v>
      </c>
      <c r="CF402" s="36">
        <f t="shared" si="974"/>
        <v>0</v>
      </c>
      <c r="CG402" s="36">
        <f t="shared" si="975"/>
        <v>0.74426634407581027</v>
      </c>
      <c r="CH402" s="36">
        <f t="shared" si="976"/>
        <v>0.7209647680165594</v>
      </c>
      <c r="CI402" s="36">
        <f t="shared" si="977"/>
        <v>0</v>
      </c>
      <c r="CJ402" s="36">
        <f t="shared" si="978"/>
        <v>0</v>
      </c>
      <c r="CK402" s="36">
        <f t="shared" si="979"/>
        <v>0</v>
      </c>
      <c r="CL402" s="36">
        <f t="shared" si="980"/>
        <v>2.3301576059250866E-2</v>
      </c>
      <c r="CM402" s="36">
        <f t="shared" si="981"/>
        <v>0.74426634407581027</v>
      </c>
      <c r="CN402" s="36">
        <f t="shared" ca="1" si="982"/>
        <v>14.034294724489289</v>
      </c>
      <c r="CO402" s="20">
        <f t="shared" si="983"/>
        <v>120000</v>
      </c>
      <c r="CP402" s="20">
        <f t="shared" si="984"/>
        <v>2</v>
      </c>
      <c r="CQ402" s="64">
        <f t="shared" si="985"/>
        <v>1.6172662800000001E-2</v>
      </c>
      <c r="CR402" s="64">
        <f t="shared" si="986"/>
        <v>7.2776982600000012E-2</v>
      </c>
      <c r="CS402" s="36">
        <f t="shared" si="987"/>
        <v>11.143958359677331</v>
      </c>
      <c r="CT402" s="36">
        <f t="shared" si="988"/>
        <v>9.3306306256106808</v>
      </c>
      <c r="CU402" s="36">
        <f t="shared" si="989"/>
        <v>0.42515036997378697</v>
      </c>
      <c r="CV402" s="36">
        <f t="shared" si="1049"/>
        <v>9.7557809955844679</v>
      </c>
      <c r="CW402" s="36">
        <f t="shared" si="990"/>
        <v>0</v>
      </c>
      <c r="CX402" s="36">
        <f t="shared" si="991"/>
        <v>0</v>
      </c>
      <c r="CY402" s="36">
        <f t="shared" si="992"/>
        <v>0</v>
      </c>
      <c r="CZ402" s="36">
        <f t="shared" si="1050"/>
        <v>0</v>
      </c>
      <c r="DA402" s="64">
        <f t="shared" si="993"/>
        <v>9.5280688822114712E-3</v>
      </c>
      <c r="DB402" s="70">
        <f t="shared" si="1051"/>
        <v>0.99056185838125199</v>
      </c>
      <c r="DC402" s="70">
        <f>PRODUCT($DB$8:DB402)</f>
        <v>2.0746849999255815E-2</v>
      </c>
      <c r="DD402" s="36">
        <f t="shared" si="994"/>
        <v>82.71653576056093</v>
      </c>
      <c r="DE402" s="36">
        <f t="shared" si="995"/>
        <v>844.48087782415746</v>
      </c>
      <c r="DF402" s="36">
        <f t="shared" si="996"/>
        <v>31.156725194336282</v>
      </c>
      <c r="DG402" s="36">
        <f t="shared" si="997"/>
        <v>0.36605846514449764</v>
      </c>
      <c r="DH402" s="36">
        <f t="shared" ca="1" si="998"/>
        <v>7.3741413044638626E-15</v>
      </c>
      <c r="DI402" s="36">
        <f t="shared" si="999"/>
        <v>34.929182552937647</v>
      </c>
      <c r="DJ402" s="36">
        <f t="shared" ca="1" si="1000"/>
        <v>827.484191345726</v>
      </c>
      <c r="DK402" s="36">
        <f t="shared" si="1001"/>
        <v>0</v>
      </c>
      <c r="DL402" s="36">
        <f t="shared" si="1002"/>
        <v>0</v>
      </c>
      <c r="DM402" s="36">
        <f t="shared" ca="1" si="1003"/>
        <v>827.484191345726</v>
      </c>
      <c r="DN402" s="36">
        <f t="shared" ca="1" si="1052"/>
        <v>827.48419134572998</v>
      </c>
      <c r="DO402" s="64" cm="1">
        <f t="array" ref="DO402">IFERROR(INDEX(Tbl_FwdNom,$B402,MATCH(LIDt,Tbl_FwdNom_Cols,0)),0)</f>
        <v>8.573406168</v>
      </c>
      <c r="DP402" s="64">
        <f t="shared" ca="1" si="1053"/>
        <v>8.5115518360000006</v>
      </c>
      <c r="DQ402" s="64">
        <f t="shared" ca="1" si="1004"/>
        <v>6.8304258308304888E-3</v>
      </c>
      <c r="DR402" s="70">
        <f t="shared" ca="1" si="1005"/>
        <v>0.99321591237651163</v>
      </c>
      <c r="DS402" s="70">
        <f ca="1">PRODUCT($DR$8:DR402)</f>
        <v>3.0272464417887137E-2</v>
      </c>
      <c r="DT402" s="36">
        <f t="shared" ca="1" si="1006"/>
        <v>954.36653512856185</v>
      </c>
      <c r="DU402" s="36">
        <f t="shared" ca="1" si="1007"/>
        <v>34.654125660875842</v>
      </c>
      <c r="DV402" s="36">
        <f t="shared" ca="1" si="1008"/>
        <v>0.4134580148645487</v>
      </c>
      <c r="DW402" s="36">
        <f t="shared" ca="1" si="1009"/>
        <v>7.8404046668723646E-15</v>
      </c>
      <c r="DX402" s="36">
        <f t="shared" ca="1" si="1010"/>
        <v>90.840477187587268</v>
      </c>
      <c r="DY402" s="36">
        <f t="shared" ca="1" si="1011"/>
        <v>0.96316246297602648</v>
      </c>
      <c r="DZ402" s="36">
        <f t="shared" ca="1" si="1012"/>
        <v>37.915685559296861</v>
      </c>
      <c r="EA402" s="36">
        <f t="shared" ca="1" si="1013"/>
        <v>0</v>
      </c>
      <c r="EB402" s="36">
        <f t="shared" ca="1" si="1014"/>
        <v>936.6455736092588</v>
      </c>
      <c r="EC402" s="36">
        <f t="shared" ca="1" si="1015"/>
        <v>0</v>
      </c>
      <c r="ED402" s="36">
        <f t="shared" ca="1" si="1016"/>
        <v>0</v>
      </c>
      <c r="EE402" s="36">
        <f t="shared" ca="1" si="1054"/>
        <v>0</v>
      </c>
      <c r="EF402" s="36">
        <f t="shared" ca="1" si="1017"/>
        <v>936.6455736092588</v>
      </c>
      <c r="EG402" s="64"/>
      <c r="EH402" s="64"/>
      <c r="EI402" s="64"/>
      <c r="EJ402" s="70"/>
      <c r="EK402" s="70"/>
      <c r="EL402" s="70"/>
      <c r="EM402" s="70"/>
      <c r="EN402" s="70"/>
      <c r="EO402" s="36">
        <f t="shared" ca="1" si="1018"/>
        <v>7.9423706463250845</v>
      </c>
      <c r="EP402" s="36">
        <f t="shared" ca="1" si="1019"/>
        <v>0</v>
      </c>
      <c r="EQ402" s="36">
        <f t="shared" si="1020"/>
        <v>23.372014209372072</v>
      </c>
      <c r="ER402" s="36">
        <f t="shared" si="1021"/>
        <v>0.49582690314417277</v>
      </c>
      <c r="ES402" s="36">
        <f t="shared" si="1022"/>
        <v>-0.45280437856438988</v>
      </c>
      <c r="ET402" s="36">
        <f t="shared" ca="1" si="1023"/>
        <v>0</v>
      </c>
      <c r="EU402" s="36">
        <f t="shared" ca="1" si="1055"/>
        <v>0.49582690314417277</v>
      </c>
      <c r="EV402" s="36">
        <f t="shared" si="1024"/>
        <v>0.57657881073594597</v>
      </c>
      <c r="EW402" s="36">
        <f t="shared" si="1025"/>
        <v>30.551144536402159</v>
      </c>
      <c r="EX402" s="36">
        <f t="shared" ca="1" si="1056"/>
        <v>54.995564459654346</v>
      </c>
      <c r="EY402" s="36">
        <f t="shared" si="1026"/>
        <v>0</v>
      </c>
      <c r="EZ402" s="36">
        <f t="shared" si="1027"/>
        <v>0</v>
      </c>
      <c r="FA402" s="36">
        <f t="shared" si="1028"/>
        <v>0</v>
      </c>
      <c r="FB402" s="36">
        <f t="shared" si="1029"/>
        <v>0</v>
      </c>
      <c r="FC402" s="36">
        <f t="shared" si="1057"/>
        <v>0</v>
      </c>
      <c r="FD402" s="36">
        <f t="shared" si="1030"/>
        <v>0</v>
      </c>
      <c r="FE402" s="36">
        <f t="shared" si="1031"/>
        <v>0</v>
      </c>
      <c r="FF402" s="36">
        <f t="shared" si="1058"/>
        <v>0</v>
      </c>
      <c r="FG402" s="36">
        <f t="shared" ca="1" si="1032"/>
        <v>54.995564459654346</v>
      </c>
      <c r="FH402" s="36">
        <f t="shared" ca="1" si="1033"/>
        <v>0.52400152638768771</v>
      </c>
      <c r="FI402" s="36">
        <f t="shared" ca="1" si="1034"/>
        <v>-1.0122766583890503</v>
      </c>
      <c r="FJ402" s="36">
        <f t="shared" ca="1" si="1035"/>
        <v>61.513903374110335</v>
      </c>
      <c r="FK402" s="36">
        <f t="shared" si="1036"/>
        <v>0</v>
      </c>
      <c r="FL402" s="36">
        <f t="shared" si="1037"/>
        <v>0</v>
      </c>
      <c r="FM402" s="36">
        <f t="shared" ca="1" si="1038"/>
        <v>0</v>
      </c>
      <c r="FN402" s="36">
        <f t="shared" ca="1" si="1060"/>
        <v>61.513903374110335</v>
      </c>
    </row>
    <row r="403" spans="2:170" x14ac:dyDescent="0.25">
      <c r="B403" s="2">
        <v>395</v>
      </c>
      <c r="C403" s="2">
        <f t="shared" si="914"/>
        <v>33</v>
      </c>
      <c r="D403" s="2">
        <f t="shared" si="911"/>
        <v>419</v>
      </c>
      <c r="E403" s="2">
        <f t="shared" si="909"/>
        <v>35</v>
      </c>
      <c r="F403" s="189">
        <f t="shared" si="913"/>
        <v>57741</v>
      </c>
      <c r="G403" s="2">
        <f t="shared" si="912"/>
        <v>1</v>
      </c>
      <c r="H403" s="187">
        <f t="shared" si="915"/>
        <v>67.5</v>
      </c>
      <c r="I403" s="186">
        <f t="shared" si="910"/>
        <v>67</v>
      </c>
      <c r="J403" s="2">
        <f t="shared" si="916"/>
        <v>0</v>
      </c>
      <c r="K403" s="2">
        <f t="shared" si="917"/>
        <v>1</v>
      </c>
      <c r="L403">
        <f t="shared" si="918"/>
        <v>2</v>
      </c>
      <c r="M403" s="190">
        <f t="shared" si="1039"/>
        <v>1.361683401E-2</v>
      </c>
      <c r="N403">
        <f t="shared" si="919"/>
        <v>1</v>
      </c>
      <c r="O403">
        <f t="shared" si="920"/>
        <v>100</v>
      </c>
      <c r="P403" s="58">
        <f t="shared" si="921"/>
        <v>6.1275753044999999E-2</v>
      </c>
      <c r="Q403" s="106">
        <f t="shared" si="922"/>
        <v>6.1275753044999999E-2</v>
      </c>
      <c r="R403" s="59">
        <f t="shared" si="923"/>
        <v>6.1275753044999999E-2</v>
      </c>
      <c r="S403" s="32">
        <f t="shared" si="1040"/>
        <v>5.2555998892237499E-3</v>
      </c>
      <c r="T403">
        <f t="shared" si="924"/>
        <v>1</v>
      </c>
      <c r="U403" s="32">
        <f t="shared" si="1041"/>
        <v>6.3775029E-4</v>
      </c>
      <c r="V403">
        <f t="shared" si="925"/>
        <v>1</v>
      </c>
      <c r="W403">
        <f t="shared" si="926"/>
        <v>100</v>
      </c>
      <c r="X403" s="58">
        <f t="shared" si="927"/>
        <v>2.869876305E-3</v>
      </c>
      <c r="Y403" s="58">
        <f t="shared" si="928"/>
        <v>2.869876305E-3</v>
      </c>
      <c r="Z403" s="32">
        <f t="shared" si="929"/>
        <v>2.869876305E-3</v>
      </c>
      <c r="AA403" s="32">
        <f t="shared" si="930"/>
        <v>2.3947151344783091E-4</v>
      </c>
      <c r="AB403" s="59">
        <f t="shared" si="931"/>
        <v>4.9056245199999996E-3</v>
      </c>
      <c r="AC403" s="59">
        <f t="shared" si="932"/>
        <v>4.9056245199999996E-3</v>
      </c>
      <c r="AD403">
        <f t="shared" si="933"/>
        <v>1</v>
      </c>
      <c r="AE403" s="59">
        <f t="shared" si="934"/>
        <v>4.9056245199999996E-3</v>
      </c>
      <c r="AF403" s="59">
        <f t="shared" si="935"/>
        <v>4.1758461800000006E-3</v>
      </c>
      <c r="AG403" s="59">
        <f t="shared" si="936"/>
        <v>4.1758461800000006E-3</v>
      </c>
      <c r="AH403">
        <f t="shared" si="937"/>
        <v>1</v>
      </c>
      <c r="AI403" s="59">
        <f t="shared" si="938"/>
        <v>4.1758461800000006E-3</v>
      </c>
      <c r="AJ403" s="59">
        <f t="shared" si="939"/>
        <v>0</v>
      </c>
      <c r="AK403" s="59">
        <f t="shared" si="940"/>
        <v>0</v>
      </c>
      <c r="AL403" s="59">
        <f t="shared" si="941"/>
        <v>0</v>
      </c>
      <c r="AM403" s="12">
        <f t="shared" si="1042"/>
        <v>1.4579087844797283E-2</v>
      </c>
      <c r="AN403" s="12">
        <f t="shared" si="1043"/>
        <v>0</v>
      </c>
      <c r="AO403" s="66">
        <f t="shared" si="942"/>
        <v>7.6621852462099916E-5</v>
      </c>
      <c r="AP403" s="66">
        <f t="shared" si="943"/>
        <v>3.4912762308824807E-6</v>
      </c>
      <c r="AQ403" s="59">
        <f t="shared" si="944"/>
        <v>7.1519530810671504E-5</v>
      </c>
      <c r="AR403" s="59">
        <f t="shared" si="945"/>
        <v>6.0880028284581179E-5</v>
      </c>
      <c r="AS403" s="59">
        <f t="shared" si="946"/>
        <v>0</v>
      </c>
      <c r="AT403" s="12">
        <f t="shared" si="947"/>
        <v>1.4366575157009048E-2</v>
      </c>
      <c r="AU403" s="59">
        <f t="shared" si="1044"/>
        <v>0</v>
      </c>
      <c r="AV403" s="59">
        <f t="shared" si="1045"/>
        <v>-7.8604657505199071E-19</v>
      </c>
      <c r="AW403" s="70">
        <f t="shared" si="948"/>
        <v>0</v>
      </c>
      <c r="AX403" s="20">
        <f t="shared" si="949"/>
        <v>200000</v>
      </c>
      <c r="AY403" s="20">
        <f t="shared" si="950"/>
        <v>0</v>
      </c>
      <c r="AZ403" s="20">
        <f t="shared" si="951"/>
        <v>0</v>
      </c>
      <c r="BA403" s="20">
        <f t="shared" si="952"/>
        <v>200000</v>
      </c>
      <c r="BB403" s="36">
        <f t="shared" si="953"/>
        <v>1</v>
      </c>
      <c r="BC403" s="36">
        <f t="shared" si="954"/>
        <v>0</v>
      </c>
      <c r="BD403" s="80">
        <f t="shared" si="955"/>
        <v>15.324370492419984</v>
      </c>
      <c r="BE403" s="36">
        <f t="shared" si="956"/>
        <v>0</v>
      </c>
      <c r="BF403" s="36">
        <f t="shared" si="957"/>
        <v>0</v>
      </c>
      <c r="BG403" s="36">
        <f t="shared" si="958"/>
        <v>15.324370492419984</v>
      </c>
      <c r="BH403" s="36">
        <f t="shared" si="959"/>
        <v>0.69825524617649615</v>
      </c>
      <c r="BI403" s="36">
        <f t="shared" si="960"/>
        <v>0</v>
      </c>
      <c r="BJ403" s="36">
        <f t="shared" si="961"/>
        <v>0</v>
      </c>
      <c r="BK403" s="36">
        <f t="shared" si="962"/>
        <v>0.69825524617649615</v>
      </c>
      <c r="BL403" s="68">
        <f ca="1">IF(OR(AT403=0,E403&gt;ProjTerm),0,VLOOKUP(D403,'Life Events'!$AE$5:$AI$1206,5,FALSE))</f>
        <v>1.396311530719106E-16</v>
      </c>
      <c r="BM403" s="93">
        <f t="shared" ca="1" si="963"/>
        <v>1.396311530719106E-16</v>
      </c>
      <c r="BN403" s="93">
        <f t="shared" ca="1" si="964"/>
        <v>2.0060214548674382E-18</v>
      </c>
      <c r="BO403" s="36">
        <f t="shared" ca="1" si="965"/>
        <v>3.0526222403757796E-16</v>
      </c>
      <c r="BP403" s="36">
        <f t="shared" si="966"/>
        <v>6.6982251164600512E-3</v>
      </c>
      <c r="BQ403" s="36">
        <f t="shared" si="967"/>
        <v>98.314949765381684</v>
      </c>
      <c r="BR403" s="36">
        <f t="shared" si="968"/>
        <v>154.78110000000001</v>
      </c>
      <c r="BS403" s="36">
        <f t="shared" si="969"/>
        <v>152.17296071130519</v>
      </c>
      <c r="BT403" s="36">
        <f t="shared" si="970"/>
        <v>2.1862042769235512</v>
      </c>
      <c r="BU403" s="70" cm="1">
        <f t="array" ref="BU403">IF(AND(ActInt=1,$J403=0),INDEX(Tbl_FwdNom,$B403-IVP,MATCH(ValnDt,Tbl_FwdNom_Cols)),INDEX(Tbl_FwdNom,$B403,MATCH(StartDt,Tbl_FwdNom_Cols)))</f>
        <v>12.046217855</v>
      </c>
      <c r="BV403" s="70" cm="1">
        <f t="array" ref="BV403">INDEX(Tbl_FwdReal,$B403,MATCH(StartDt,Tbl_FwdReal_Cols))</f>
        <v>4.7249256339999999</v>
      </c>
      <c r="BW403" s="70" cm="1">
        <f t="array" ref="BW403">IF(RunType&lt;&gt;"OPN",INDEX(Tbl_FwdReal,$B403,MATCH(ValnDt,Tbl_FwdReal_Cols)),IF(AND($J403=0,ActInt=1),INDEX(Tbl_FwdReal,$B403-IVP,MATCH(ValnDt,Tbl_FwdReal_Cols)),-999))*$K403</f>
        <v>4.7249256339999999</v>
      </c>
      <c r="BX403" s="70">
        <f t="shared" si="971"/>
        <v>4.7249256339999997E-2</v>
      </c>
      <c r="BY403" s="70">
        <f t="shared" si="1046"/>
        <v>6.9909739029913043E-2</v>
      </c>
      <c r="BZ403" s="64">
        <f t="shared" si="1059"/>
        <v>5.6470756967172964E-3</v>
      </c>
      <c r="CA403" s="70" cm="1">
        <f t="array" ref="CA403">IF($J403=1,CA402*(1+INDEX(Tbl_CPI,$B403,MATCH(IF(RunType="OPN",StartDt,ValnDt),Tbl_CPI_Cols))),0)</f>
        <v>0</v>
      </c>
      <c r="CB403" s="70">
        <f t="shared" si="1047"/>
        <v>9.7791971315070096</v>
      </c>
      <c r="CC403" s="70">
        <f t="shared" si="1048"/>
        <v>9.1909130098135208</v>
      </c>
      <c r="CD403" s="36">
        <f t="shared" si="972"/>
        <v>48.731141638230646</v>
      </c>
      <c r="CE403" s="36">
        <f t="shared" si="973"/>
        <v>1.5749901433620088</v>
      </c>
      <c r="CF403" s="36">
        <f t="shared" si="974"/>
        <v>0</v>
      </c>
      <c r="CG403" s="36">
        <f t="shared" si="975"/>
        <v>0.73341751437578773</v>
      </c>
      <c r="CH403" s="36">
        <f t="shared" si="976"/>
        <v>0.71045559472102315</v>
      </c>
      <c r="CI403" s="36">
        <f t="shared" si="977"/>
        <v>0</v>
      </c>
      <c r="CJ403" s="36">
        <f t="shared" si="978"/>
        <v>0</v>
      </c>
      <c r="CK403" s="36">
        <f t="shared" si="979"/>
        <v>0</v>
      </c>
      <c r="CL403" s="36">
        <f t="shared" si="980"/>
        <v>2.2961919654764594E-2</v>
      </c>
      <c r="CM403" s="36">
        <f t="shared" si="981"/>
        <v>0.73341751437578773</v>
      </c>
      <c r="CN403" s="36">
        <f t="shared" ca="1" si="982"/>
        <v>13.829723236556468</v>
      </c>
      <c r="CO403" s="20">
        <f t="shared" si="983"/>
        <v>120000</v>
      </c>
      <c r="CP403" s="20">
        <f t="shared" si="984"/>
        <v>2</v>
      </c>
      <c r="CQ403" s="64">
        <f t="shared" si="985"/>
        <v>1.6172662800000001E-2</v>
      </c>
      <c r="CR403" s="64">
        <f t="shared" si="986"/>
        <v>7.2776982600000012E-2</v>
      </c>
      <c r="CS403" s="36">
        <f t="shared" si="987"/>
        <v>10.981517981457076</v>
      </c>
      <c r="CT403" s="36">
        <f t="shared" si="988"/>
        <v>9.1946222954519907</v>
      </c>
      <c r="CU403" s="36">
        <f t="shared" si="989"/>
        <v>0.4189531477058977</v>
      </c>
      <c r="CV403" s="36">
        <f t="shared" si="1049"/>
        <v>9.6135754431578881</v>
      </c>
      <c r="CW403" s="36">
        <f t="shared" si="990"/>
        <v>0</v>
      </c>
      <c r="CX403" s="36">
        <f t="shared" si="991"/>
        <v>0</v>
      </c>
      <c r="CY403" s="36">
        <f t="shared" si="992"/>
        <v>0</v>
      </c>
      <c r="CZ403" s="36">
        <f t="shared" si="1050"/>
        <v>0</v>
      </c>
      <c r="DA403" s="64">
        <f t="shared" si="993"/>
        <v>9.5235009588359176E-3</v>
      </c>
      <c r="DB403" s="70">
        <f t="shared" si="1051"/>
        <v>0.99056634050639669</v>
      </c>
      <c r="DC403" s="70">
        <f>PRODUCT($DB$8:DB403)</f>
        <v>2.0551131280797972E-2</v>
      </c>
      <c r="DD403" s="36">
        <f t="shared" si="994"/>
        <v>81.318082491264676</v>
      </c>
      <c r="DE403" s="36">
        <f t="shared" si="995"/>
        <v>837.19892178141436</v>
      </c>
      <c r="DF403" s="36">
        <f t="shared" si="996"/>
        <v>30.755191050422233</v>
      </c>
      <c r="DG403" s="36">
        <f t="shared" si="997"/>
        <v>0.36284639817183117</v>
      </c>
      <c r="DH403" s="36">
        <f t="shared" ca="1" si="998"/>
        <v>7.139106722209937E-15</v>
      </c>
      <c r="DI403" s="36">
        <f t="shared" si="999"/>
        <v>34.521428439694731</v>
      </c>
      <c r="DJ403" s="36">
        <f t="shared" ca="1" si="1000"/>
        <v>820.79461238209478</v>
      </c>
      <c r="DK403" s="36">
        <f t="shared" si="1001"/>
        <v>0</v>
      </c>
      <c r="DL403" s="36">
        <f t="shared" si="1002"/>
        <v>0</v>
      </c>
      <c r="DM403" s="36">
        <f t="shared" ca="1" si="1003"/>
        <v>820.79461238209478</v>
      </c>
      <c r="DN403" s="36">
        <f t="shared" ca="1" si="1052"/>
        <v>820.79461238209899</v>
      </c>
      <c r="DO403" s="64" cm="1">
        <f t="array" ref="DO403">IFERROR(INDEX(Tbl_FwdNom,$B403,MATCH(LIDt,Tbl_FwdNom_Cols,0)),0)</f>
        <v>8.5716875160000008</v>
      </c>
      <c r="DP403" s="64">
        <f t="shared" ca="1" si="1053"/>
        <v>8.5098341630000007</v>
      </c>
      <c r="DQ403" s="64">
        <f t="shared" ca="1" si="1004"/>
        <v>6.8290976942129156E-3</v>
      </c>
      <c r="DR403" s="70">
        <f t="shared" ca="1" si="1005"/>
        <v>0.99321722255559308</v>
      </c>
      <c r="DS403" s="70">
        <f ca="1">PRODUCT($DR$8:DR403)</f>
        <v>3.0067133029046882E-2</v>
      </c>
      <c r="DT403" s="36">
        <f t="shared" ca="1" si="1006"/>
        <v>945.55962694062225</v>
      </c>
      <c r="DU403" s="36">
        <f t="shared" ca="1" si="1007"/>
        <v>34.192526824345002</v>
      </c>
      <c r="DV403" s="36">
        <f t="shared" ca="1" si="1008"/>
        <v>0.40958333492405397</v>
      </c>
      <c r="DW403" s="36">
        <f t="shared" ca="1" si="1009"/>
        <v>7.5886853322670213E-15</v>
      </c>
      <c r="DX403" s="36">
        <f t="shared" ca="1" si="1010"/>
        <v>89.27463140396668</v>
      </c>
      <c r="DY403" s="36">
        <f t="shared" ca="1" si="1011"/>
        <v>0.94662126468375485</v>
      </c>
      <c r="DZ403" s="36">
        <f t="shared" ca="1" si="1012"/>
        <v>37.459308114739585</v>
      </c>
      <c r="EA403" s="36">
        <f t="shared" ca="1" si="1013"/>
        <v>0</v>
      </c>
      <c r="EB403" s="36">
        <f t="shared" ca="1" si="1014"/>
        <v>928.47386840549984</v>
      </c>
      <c r="EC403" s="36">
        <f t="shared" ca="1" si="1015"/>
        <v>0</v>
      </c>
      <c r="ED403" s="36">
        <f t="shared" ca="1" si="1016"/>
        <v>0</v>
      </c>
      <c r="EE403" s="36">
        <f t="shared" ca="1" si="1054"/>
        <v>0</v>
      </c>
      <c r="EF403" s="36">
        <f t="shared" ca="1" si="1017"/>
        <v>928.47386840549984</v>
      </c>
      <c r="EG403" s="64"/>
      <c r="EH403" s="64"/>
      <c r="EI403" s="64"/>
      <c r="EJ403" s="70"/>
      <c r="EK403" s="70"/>
      <c r="EL403" s="70"/>
      <c r="EM403" s="70"/>
      <c r="EN403" s="70"/>
      <c r="EO403" s="36">
        <f t="shared" ca="1" si="1018"/>
        <v>7.8735617873012007</v>
      </c>
      <c r="EP403" s="36">
        <f t="shared" ca="1" si="1019"/>
        <v>0</v>
      </c>
      <c r="EQ403" s="36">
        <f t="shared" si="1020"/>
        <v>23.166930917835618</v>
      </c>
      <c r="ER403" s="36">
        <f t="shared" si="1021"/>
        <v>0.48744416869656293</v>
      </c>
      <c r="ES403" s="36">
        <f t="shared" si="1022"/>
        <v>-0.44514900763120641</v>
      </c>
      <c r="ET403" s="36">
        <f t="shared" ca="1" si="1023"/>
        <v>0</v>
      </c>
      <c r="EU403" s="36">
        <f t="shared" ca="1" si="1055"/>
        <v>0.48744416869656293</v>
      </c>
      <c r="EV403" s="36">
        <f t="shared" si="1024"/>
        <v>0.56984798096831613</v>
      </c>
      <c r="EW403" s="36">
        <f t="shared" si="1025"/>
        <v>30.283066260152491</v>
      </c>
      <c r="EX403" s="36">
        <f t="shared" ca="1" si="1056"/>
        <v>54.507289327652984</v>
      </c>
      <c r="EY403" s="36">
        <f t="shared" si="1026"/>
        <v>0</v>
      </c>
      <c r="EZ403" s="36">
        <f t="shared" si="1027"/>
        <v>0</v>
      </c>
      <c r="FA403" s="36">
        <f t="shared" si="1028"/>
        <v>0</v>
      </c>
      <c r="FB403" s="36">
        <f t="shared" si="1029"/>
        <v>0</v>
      </c>
      <c r="FC403" s="36">
        <f t="shared" si="1057"/>
        <v>0</v>
      </c>
      <c r="FD403" s="36">
        <f t="shared" si="1030"/>
        <v>0</v>
      </c>
      <c r="FE403" s="36">
        <f t="shared" si="1031"/>
        <v>0</v>
      </c>
      <c r="FF403" s="36">
        <f t="shared" si="1058"/>
        <v>0</v>
      </c>
      <c r="FG403" s="36">
        <f t="shared" ca="1" si="1032"/>
        <v>54.507289327652984</v>
      </c>
      <c r="FH403" s="36">
        <f t="shared" ca="1" si="1033"/>
        <v>0.51910022217544993</v>
      </c>
      <c r="FI403" s="36">
        <f t="shared" ca="1" si="1034"/>
        <v>-0.99752254094145743</v>
      </c>
      <c r="FJ403" s="36">
        <f t="shared" ca="1" si="1035"/>
        <v>60.936465288863047</v>
      </c>
      <c r="FK403" s="36">
        <f t="shared" si="1036"/>
        <v>0</v>
      </c>
      <c r="FL403" s="36">
        <f t="shared" si="1037"/>
        <v>0</v>
      </c>
      <c r="FM403" s="36">
        <f t="shared" ca="1" si="1038"/>
        <v>0</v>
      </c>
      <c r="FN403" s="36">
        <f t="shared" ca="1" si="1060"/>
        <v>60.936465288863047</v>
      </c>
    </row>
    <row r="404" spans="2:170" x14ac:dyDescent="0.25">
      <c r="B404" s="2">
        <v>396</v>
      </c>
      <c r="C404" s="2">
        <f t="shared" si="914"/>
        <v>33</v>
      </c>
      <c r="D404" s="2">
        <f t="shared" si="911"/>
        <v>420</v>
      </c>
      <c r="E404" s="2">
        <f t="shared" si="909"/>
        <v>35</v>
      </c>
      <c r="F404" s="189">
        <f t="shared" si="913"/>
        <v>57769</v>
      </c>
      <c r="G404" s="2">
        <f t="shared" si="912"/>
        <v>2</v>
      </c>
      <c r="H404" s="187">
        <f t="shared" si="915"/>
        <v>67.583333333333343</v>
      </c>
      <c r="I404" s="186">
        <f t="shared" si="910"/>
        <v>67</v>
      </c>
      <c r="J404" s="2">
        <f t="shared" si="916"/>
        <v>0</v>
      </c>
      <c r="K404" s="2">
        <f t="shared" si="917"/>
        <v>1</v>
      </c>
      <c r="L404">
        <f t="shared" si="918"/>
        <v>2</v>
      </c>
      <c r="M404" s="190">
        <f t="shared" si="1039"/>
        <v>1.361683401E-2</v>
      </c>
      <c r="N404">
        <f t="shared" si="919"/>
        <v>1</v>
      </c>
      <c r="O404">
        <f t="shared" si="920"/>
        <v>100</v>
      </c>
      <c r="P404" s="58">
        <f t="shared" si="921"/>
        <v>6.1275753044999999E-2</v>
      </c>
      <c r="Q404" s="106">
        <f t="shared" si="922"/>
        <v>6.1275753044999999E-2</v>
      </c>
      <c r="R404" s="59">
        <f t="shared" si="923"/>
        <v>6.1275753044999999E-2</v>
      </c>
      <c r="S404" s="32">
        <f t="shared" si="1040"/>
        <v>5.2555998892237499E-3</v>
      </c>
      <c r="T404">
        <f t="shared" si="924"/>
        <v>1</v>
      </c>
      <c r="U404" s="32">
        <f t="shared" si="1041"/>
        <v>6.3775029E-4</v>
      </c>
      <c r="V404">
        <f t="shared" si="925"/>
        <v>1</v>
      </c>
      <c r="W404">
        <f t="shared" si="926"/>
        <v>100</v>
      </c>
      <c r="X404" s="58">
        <f t="shared" si="927"/>
        <v>2.869876305E-3</v>
      </c>
      <c r="Y404" s="58">
        <f t="shared" si="928"/>
        <v>2.869876305E-3</v>
      </c>
      <c r="Z404" s="32">
        <f t="shared" si="929"/>
        <v>2.869876305E-3</v>
      </c>
      <c r="AA404" s="32">
        <f t="shared" si="930"/>
        <v>2.3947151344783091E-4</v>
      </c>
      <c r="AB404" s="59">
        <f t="shared" si="931"/>
        <v>4.9056245199999996E-3</v>
      </c>
      <c r="AC404" s="59">
        <f t="shared" si="932"/>
        <v>4.9056245199999996E-3</v>
      </c>
      <c r="AD404">
        <f t="shared" si="933"/>
        <v>1</v>
      </c>
      <c r="AE404" s="59">
        <f t="shared" si="934"/>
        <v>4.9056245199999996E-3</v>
      </c>
      <c r="AF404" s="59">
        <f t="shared" si="935"/>
        <v>4.1758461800000006E-3</v>
      </c>
      <c r="AG404" s="59">
        <f t="shared" si="936"/>
        <v>4.1758461800000006E-3</v>
      </c>
      <c r="AH404">
        <f t="shared" si="937"/>
        <v>1</v>
      </c>
      <c r="AI404" s="59">
        <f t="shared" si="938"/>
        <v>4.1758461800000006E-3</v>
      </c>
      <c r="AJ404" s="59">
        <f t="shared" si="939"/>
        <v>0</v>
      </c>
      <c r="AK404" s="59">
        <f t="shared" si="940"/>
        <v>0</v>
      </c>
      <c r="AL404" s="59">
        <f t="shared" si="941"/>
        <v>0</v>
      </c>
      <c r="AM404" s="12">
        <f t="shared" si="1042"/>
        <v>1.4366575157009048E-2</v>
      </c>
      <c r="AN404" s="12">
        <f t="shared" si="1043"/>
        <v>0</v>
      </c>
      <c r="AO404" s="66">
        <f t="shared" si="942"/>
        <v>7.5504970803701426E-5</v>
      </c>
      <c r="AP404" s="66">
        <f t="shared" si="943"/>
        <v>3.4403854959109654E-6</v>
      </c>
      <c r="AQ404" s="59">
        <f t="shared" si="944"/>
        <v>7.0477023358646434E-5</v>
      </c>
      <c r="AR404" s="59">
        <f t="shared" si="945"/>
        <v>5.9992607989079137E-5</v>
      </c>
      <c r="AS404" s="59">
        <f t="shared" si="946"/>
        <v>0</v>
      </c>
      <c r="AT404" s="12">
        <f t="shared" si="947"/>
        <v>1.4157160169361709E-2</v>
      </c>
      <c r="AU404" s="59">
        <f t="shared" si="1044"/>
        <v>0</v>
      </c>
      <c r="AV404" s="59">
        <f t="shared" si="1045"/>
        <v>-7.2506020284968109E-19</v>
      </c>
      <c r="AW404" s="70">
        <f t="shared" si="948"/>
        <v>0</v>
      </c>
      <c r="AX404" s="20">
        <f t="shared" si="949"/>
        <v>200000</v>
      </c>
      <c r="AY404" s="20">
        <f t="shared" si="950"/>
        <v>0</v>
      </c>
      <c r="AZ404" s="20">
        <f t="shared" si="951"/>
        <v>0</v>
      </c>
      <c r="BA404" s="20">
        <f t="shared" si="952"/>
        <v>200000</v>
      </c>
      <c r="BB404" s="36">
        <f t="shared" si="953"/>
        <v>1</v>
      </c>
      <c r="BC404" s="36">
        <f t="shared" si="954"/>
        <v>0</v>
      </c>
      <c r="BD404" s="80">
        <f t="shared" si="955"/>
        <v>15.100994160740285</v>
      </c>
      <c r="BE404" s="36">
        <f t="shared" si="956"/>
        <v>0</v>
      </c>
      <c r="BF404" s="36">
        <f t="shared" si="957"/>
        <v>0</v>
      </c>
      <c r="BG404" s="36">
        <f t="shared" si="958"/>
        <v>15.100994160740285</v>
      </c>
      <c r="BH404" s="36">
        <f t="shared" si="959"/>
        <v>0.68807709918219306</v>
      </c>
      <c r="BI404" s="36">
        <f t="shared" si="960"/>
        <v>0</v>
      </c>
      <c r="BJ404" s="36">
        <f t="shared" si="961"/>
        <v>0</v>
      </c>
      <c r="BK404" s="36">
        <f t="shared" si="962"/>
        <v>0.68807709918219306</v>
      </c>
      <c r="BL404" s="68">
        <f ca="1">IF(OR(AT404=0,E404&gt;ProjTerm),0,VLOOKUP(D404,'Life Events'!$AE$5:$AI$1206,5,FALSE))</f>
        <v>1.375958136903133E-16</v>
      </c>
      <c r="BM404" s="93">
        <f t="shared" ca="1" si="963"/>
        <v>1.375958136903133E-16</v>
      </c>
      <c r="BN404" s="93">
        <f t="shared" ca="1" si="964"/>
        <v>1.9479659730474182E-18</v>
      </c>
      <c r="BO404" s="36">
        <f t="shared" ca="1" si="965"/>
        <v>2.9642774948350415E-16</v>
      </c>
      <c r="BP404" s="36">
        <f t="shared" si="966"/>
        <v>6.600588156036799E-3</v>
      </c>
      <c r="BQ404" s="36">
        <f t="shared" si="967"/>
        <v>98.314949765381684</v>
      </c>
      <c r="BR404" s="36">
        <f t="shared" si="968"/>
        <v>154.78110000000001</v>
      </c>
      <c r="BS404" s="36">
        <f t="shared" si="969"/>
        <v>152.17296071130519</v>
      </c>
      <c r="BT404" s="36">
        <f t="shared" si="970"/>
        <v>2.1543369782359343</v>
      </c>
      <c r="BU404" s="70" cm="1">
        <f t="array" ref="BU404">IF(AND(ActInt=1,$J404=0),INDEX(Tbl_FwdNom,$B404-IVP,MATCH(ValnDt,Tbl_FwdNom_Cols)),INDEX(Tbl_FwdNom,$B404,MATCH(StartDt,Tbl_FwdNom_Cols)))</f>
        <v>12.04013415</v>
      </c>
      <c r="BV404" s="70" cm="1">
        <f t="array" ref="BV404">INDEX(Tbl_FwdReal,$B404,MATCH(StartDt,Tbl_FwdReal_Cols))</f>
        <v>4.7215016390000004</v>
      </c>
      <c r="BW404" s="70" cm="1">
        <f t="array" ref="BW404">IF(RunType&lt;&gt;"OPN",INDEX(Tbl_FwdReal,$B404,MATCH(ValnDt,Tbl_FwdReal_Cols)),IF(AND($J404=0,ActInt=1),INDEX(Tbl_FwdReal,$B404-IVP,MATCH(ValnDt,Tbl_FwdReal_Cols)),-999))*$K404</f>
        <v>4.7215016390000004</v>
      </c>
      <c r="BX404" s="70">
        <f t="shared" si="971"/>
        <v>4.7215016390000003E-2</v>
      </c>
      <c r="BY404" s="70">
        <f t="shared" si="1046"/>
        <v>6.9886626876580538E-2</v>
      </c>
      <c r="BZ404" s="64">
        <f t="shared" si="1059"/>
        <v>5.6452653493355154E-3</v>
      </c>
      <c r="CA404" s="70" cm="1">
        <f t="array" ref="CA404">IF($J404=1,CA403*(1+INDEX(Tbl_CPI,$B404,MATCH(IF(RunType="OPN",StartDt,ValnDt),Tbl_CPI_Cols))),0)</f>
        <v>0</v>
      </c>
      <c r="CB404" s="70">
        <f t="shared" si="1047"/>
        <v>9.834403294217827</v>
      </c>
      <c r="CC404" s="70">
        <f t="shared" si="1048"/>
        <v>9.834403294217827</v>
      </c>
      <c r="CD404" s="36">
        <f t="shared" si="972"/>
        <v>48.731141638230646</v>
      </c>
      <c r="CE404" s="36">
        <f t="shared" si="973"/>
        <v>1.5749901433620088</v>
      </c>
      <c r="CF404" s="36">
        <f t="shared" si="974"/>
        <v>0</v>
      </c>
      <c r="CG404" s="36">
        <f t="shared" si="975"/>
        <v>0.72272682309865233</v>
      </c>
      <c r="CH404" s="36">
        <f t="shared" si="976"/>
        <v>0.70009960883249356</v>
      </c>
      <c r="CI404" s="36">
        <f t="shared" si="977"/>
        <v>0</v>
      </c>
      <c r="CJ404" s="36">
        <f t="shared" si="978"/>
        <v>0</v>
      </c>
      <c r="CK404" s="36">
        <f t="shared" si="979"/>
        <v>0</v>
      </c>
      <c r="CL404" s="36">
        <f t="shared" si="980"/>
        <v>2.2627214266158754E-2</v>
      </c>
      <c r="CM404" s="36">
        <f t="shared" si="981"/>
        <v>0.72272682309865233</v>
      </c>
      <c r="CN404" s="36">
        <f t="shared" ca="1" si="982"/>
        <v>13.628133693530508</v>
      </c>
      <c r="CO404" s="20">
        <f t="shared" si="983"/>
        <v>120000</v>
      </c>
      <c r="CP404" s="20">
        <f t="shared" si="984"/>
        <v>2</v>
      </c>
      <c r="CQ404" s="64">
        <f t="shared" si="985"/>
        <v>1.6172662800000001E-2</v>
      </c>
      <c r="CR404" s="64">
        <f t="shared" si="986"/>
        <v>7.2776982600000012E-2</v>
      </c>
      <c r="CS404" s="36">
        <f t="shared" si="987"/>
        <v>10.82144542224912</v>
      </c>
      <c r="CT404" s="36">
        <f t="shared" si="988"/>
        <v>9.0605964964441714</v>
      </c>
      <c r="CU404" s="36">
        <f t="shared" si="989"/>
        <v>0.41284625950931586</v>
      </c>
      <c r="CV404" s="36">
        <f t="shared" si="1049"/>
        <v>9.4734427559534868</v>
      </c>
      <c r="CW404" s="36">
        <f t="shared" si="990"/>
        <v>0</v>
      </c>
      <c r="CX404" s="36">
        <f t="shared" si="991"/>
        <v>0</v>
      </c>
      <c r="CY404" s="36">
        <f t="shared" si="992"/>
        <v>0</v>
      </c>
      <c r="CZ404" s="36">
        <f t="shared" si="1050"/>
        <v>0</v>
      </c>
      <c r="DA404" s="64">
        <f t="shared" si="993"/>
        <v>9.5189330551221918E-3</v>
      </c>
      <c r="DB404" s="70">
        <f t="shared" si="1051"/>
        <v>0.9905708226528106</v>
      </c>
      <c r="DC404" s="70">
        <f>PRODUCT($DB$8:DB404)</f>
        <v>2.0357351019265956E-2</v>
      </c>
      <c r="DD404" s="36">
        <f t="shared" si="994"/>
        <v>79.937806896433997</v>
      </c>
      <c r="DE404" s="36">
        <f t="shared" si="995"/>
        <v>830.0671681109319</v>
      </c>
      <c r="DF404" s="36">
        <f t="shared" si="996"/>
        <v>30.3598705559465</v>
      </c>
      <c r="DG404" s="36">
        <f t="shared" si="997"/>
        <v>0.35969972058928423</v>
      </c>
      <c r="DH404" s="36">
        <f t="shared" ca="1" si="998"/>
        <v>6.9106356516885227E-15</v>
      </c>
      <c r="DI404" s="36">
        <f t="shared" si="999"/>
        <v>34.120429194634504</v>
      </c>
      <c r="DJ404" s="36">
        <f t="shared" ca="1" si="1000"/>
        <v>814.24996124448955</v>
      </c>
      <c r="DK404" s="36">
        <f t="shared" si="1001"/>
        <v>0</v>
      </c>
      <c r="DL404" s="36">
        <f t="shared" si="1002"/>
        <v>0</v>
      </c>
      <c r="DM404" s="36">
        <f t="shared" ca="1" si="1003"/>
        <v>814.24996124448955</v>
      </c>
      <c r="DN404" s="36">
        <f t="shared" ca="1" si="1052"/>
        <v>814.24996124449376</v>
      </c>
      <c r="DO404" s="64" cm="1">
        <f t="array" ref="DO404">IFERROR(INDEX(Tbl_FwdNom,$B404,MATCH(LIDt,Tbl_FwdNom_Cols,0)),0)</f>
        <v>8.5699688910000003</v>
      </c>
      <c r="DP404" s="64">
        <f t="shared" ca="1" si="1053"/>
        <v>8.5081165179999996</v>
      </c>
      <c r="DQ404" s="64">
        <f t="shared" ca="1" si="1004"/>
        <v>6.8277695599736621E-3</v>
      </c>
      <c r="DR404" s="70">
        <f t="shared" ca="1" si="1005"/>
        <v>0.99321853273578486</v>
      </c>
      <c r="DS404" s="70">
        <f ca="1">PRODUCT($DR$8:DR404)</f>
        <v>2.98632337506816E-2</v>
      </c>
      <c r="DT404" s="36">
        <f t="shared" ca="1" si="1006"/>
        <v>936.91469601784729</v>
      </c>
      <c r="DU404" s="36">
        <f t="shared" ca="1" si="1007"/>
        <v>33.737908418992653</v>
      </c>
      <c r="DV404" s="36">
        <f t="shared" ca="1" si="1008"/>
        <v>0.4057792873944841</v>
      </c>
      <c r="DW404" s="36">
        <f t="shared" ca="1" si="1009"/>
        <v>7.3440713774953879E-15</v>
      </c>
      <c r="DX404" s="36">
        <f t="shared" ca="1" si="1010"/>
        <v>87.729841036508617</v>
      </c>
      <c r="DY404" s="36">
        <f t="shared" ca="1" si="1011"/>
        <v>0.93030286886863411</v>
      </c>
      <c r="DZ404" s="36">
        <f t="shared" ca="1" si="1012"/>
        <v>37.01019191079245</v>
      </c>
      <c r="EA404" s="36">
        <f t="shared" ca="1" si="1013"/>
        <v>0</v>
      </c>
      <c r="EB404" s="36">
        <f t="shared" ca="1" si="1014"/>
        <v>920.45747889259792</v>
      </c>
      <c r="EC404" s="36">
        <f t="shared" ca="1" si="1015"/>
        <v>0</v>
      </c>
      <c r="ED404" s="36">
        <f t="shared" ca="1" si="1016"/>
        <v>0</v>
      </c>
      <c r="EE404" s="36">
        <f t="shared" ca="1" si="1054"/>
        <v>0</v>
      </c>
      <c r="EF404" s="36">
        <f t="shared" ca="1" si="1017"/>
        <v>920.45747889259792</v>
      </c>
      <c r="EG404" s="64"/>
      <c r="EH404" s="64"/>
      <c r="EI404" s="64"/>
      <c r="EJ404" s="70"/>
      <c r="EK404" s="70"/>
      <c r="EL404" s="70"/>
      <c r="EM404" s="70"/>
      <c r="EN404" s="70"/>
      <c r="EO404" s="36">
        <f t="shared" ca="1" si="1018"/>
        <v>7.8062093790239109</v>
      </c>
      <c r="EP404" s="36">
        <f t="shared" ca="1" si="1019"/>
        <v>0</v>
      </c>
      <c r="EQ404" s="36">
        <f t="shared" si="1020"/>
        <v>22.966022592597003</v>
      </c>
      <c r="ER404" s="36">
        <f t="shared" si="1021"/>
        <v>0.47917039650122534</v>
      </c>
      <c r="ES404" s="36">
        <f t="shared" si="1022"/>
        <v>-0.43759314437825214</v>
      </c>
      <c r="ET404" s="36">
        <f t="shared" ca="1" si="1023"/>
        <v>0</v>
      </c>
      <c r="EU404" s="36">
        <f t="shared" ca="1" si="1055"/>
        <v>0.47917039650122534</v>
      </c>
      <c r="EV404" s="36">
        <f t="shared" si="1024"/>
        <v>0.56322865435016733</v>
      </c>
      <c r="EW404" s="36">
        <f t="shared" si="1025"/>
        <v>30.020445365438583</v>
      </c>
      <c r="EX404" s="36">
        <f t="shared" ca="1" si="1056"/>
        <v>54.028867008886976</v>
      </c>
      <c r="EY404" s="36">
        <f t="shared" si="1026"/>
        <v>0</v>
      </c>
      <c r="EZ404" s="36">
        <f t="shared" si="1027"/>
        <v>0</v>
      </c>
      <c r="FA404" s="36">
        <f t="shared" si="1028"/>
        <v>0</v>
      </c>
      <c r="FB404" s="36">
        <f t="shared" si="1029"/>
        <v>0</v>
      </c>
      <c r="FC404" s="36">
        <f t="shared" si="1057"/>
        <v>0</v>
      </c>
      <c r="FD404" s="36">
        <f t="shared" si="1030"/>
        <v>0</v>
      </c>
      <c r="FE404" s="36">
        <f t="shared" si="1031"/>
        <v>0</v>
      </c>
      <c r="FF404" s="36">
        <f t="shared" si="1058"/>
        <v>0</v>
      </c>
      <c r="FG404" s="36">
        <f t="shared" ca="1" si="1032"/>
        <v>54.028867008886976</v>
      </c>
      <c r="FH404" s="36">
        <f t="shared" ca="1" si="1033"/>
        <v>0.51429716810169512</v>
      </c>
      <c r="FI404" s="36">
        <f t="shared" ca="1" si="1034"/>
        <v>-0.98375254575570981</v>
      </c>
      <c r="FJ404" s="36">
        <f t="shared" ca="1" si="1035"/>
        <v>60.368772885899034</v>
      </c>
      <c r="FK404" s="36">
        <f t="shared" si="1036"/>
        <v>0</v>
      </c>
      <c r="FL404" s="36">
        <f t="shared" si="1037"/>
        <v>0</v>
      </c>
      <c r="FM404" s="36">
        <f t="shared" ca="1" si="1038"/>
        <v>0</v>
      </c>
      <c r="FN404" s="36">
        <f t="shared" ca="1" si="1060"/>
        <v>60.368772885899034</v>
      </c>
    </row>
    <row r="405" spans="2:170" x14ac:dyDescent="0.25">
      <c r="B405" s="2">
        <v>397</v>
      </c>
      <c r="C405" s="2">
        <f t="shared" si="914"/>
        <v>34</v>
      </c>
      <c r="D405" s="2">
        <f t="shared" si="911"/>
        <v>421</v>
      </c>
      <c r="E405" s="2">
        <f t="shared" si="909"/>
        <v>36</v>
      </c>
      <c r="F405" s="189">
        <f t="shared" si="913"/>
        <v>57800</v>
      </c>
      <c r="G405" s="2">
        <f t="shared" si="912"/>
        <v>3</v>
      </c>
      <c r="H405" s="187">
        <f t="shared" si="915"/>
        <v>67.666666666666671</v>
      </c>
      <c r="I405" s="186">
        <f t="shared" si="910"/>
        <v>67</v>
      </c>
      <c r="J405" s="2">
        <f t="shared" si="916"/>
        <v>0</v>
      </c>
      <c r="K405" s="2">
        <f t="shared" si="917"/>
        <v>1</v>
      </c>
      <c r="L405">
        <f t="shared" si="918"/>
        <v>2</v>
      </c>
      <c r="M405" s="190">
        <f t="shared" si="1039"/>
        <v>1.361683401E-2</v>
      </c>
      <c r="N405">
        <f t="shared" si="919"/>
        <v>1</v>
      </c>
      <c r="O405">
        <f t="shared" si="920"/>
        <v>100</v>
      </c>
      <c r="P405" s="58">
        <f t="shared" si="921"/>
        <v>6.1275753044999999E-2</v>
      </c>
      <c r="Q405" s="106">
        <f t="shared" si="922"/>
        <v>6.1275753044999999E-2</v>
      </c>
      <c r="R405" s="59">
        <f t="shared" si="923"/>
        <v>6.1275753044999999E-2</v>
      </c>
      <c r="S405" s="32">
        <f t="shared" si="1040"/>
        <v>5.2555998892237499E-3</v>
      </c>
      <c r="T405">
        <f t="shared" si="924"/>
        <v>1</v>
      </c>
      <c r="U405" s="32">
        <f t="shared" si="1041"/>
        <v>6.3775029E-4</v>
      </c>
      <c r="V405">
        <f t="shared" si="925"/>
        <v>1</v>
      </c>
      <c r="W405">
        <f t="shared" si="926"/>
        <v>100</v>
      </c>
      <c r="X405" s="58">
        <f t="shared" si="927"/>
        <v>2.869876305E-3</v>
      </c>
      <c r="Y405" s="58">
        <f t="shared" si="928"/>
        <v>2.869876305E-3</v>
      </c>
      <c r="Z405" s="32">
        <f t="shared" si="929"/>
        <v>2.869876305E-3</v>
      </c>
      <c r="AA405" s="32">
        <f t="shared" si="930"/>
        <v>2.3947151344783091E-4</v>
      </c>
      <c r="AB405" s="59">
        <f t="shared" si="931"/>
        <v>4.9056245199999996E-3</v>
      </c>
      <c r="AC405" s="59">
        <f t="shared" si="932"/>
        <v>4.9056245199999996E-3</v>
      </c>
      <c r="AD405">
        <f t="shared" si="933"/>
        <v>1</v>
      </c>
      <c r="AE405" s="59">
        <f t="shared" si="934"/>
        <v>4.9056245199999996E-3</v>
      </c>
      <c r="AF405" s="59">
        <f t="shared" si="935"/>
        <v>4.1758461800000006E-3</v>
      </c>
      <c r="AG405" s="59">
        <f t="shared" si="936"/>
        <v>4.1758461800000006E-3</v>
      </c>
      <c r="AH405">
        <f t="shared" si="937"/>
        <v>1</v>
      </c>
      <c r="AI405" s="59">
        <f t="shared" si="938"/>
        <v>4.1758461800000006E-3</v>
      </c>
      <c r="AJ405" s="59">
        <f t="shared" si="939"/>
        <v>0</v>
      </c>
      <c r="AK405" s="59">
        <f t="shared" si="940"/>
        <v>0</v>
      </c>
      <c r="AL405" s="59">
        <f t="shared" si="941"/>
        <v>0</v>
      </c>
      <c r="AM405" s="12">
        <f t="shared" si="1042"/>
        <v>1.4157160169361709E-2</v>
      </c>
      <c r="AN405" s="12">
        <f t="shared" si="1043"/>
        <v>0</v>
      </c>
      <c r="AO405" s="66">
        <f t="shared" si="942"/>
        <v>7.4404369417820283E-5</v>
      </c>
      <c r="AP405" s="66">
        <f t="shared" si="943"/>
        <v>3.3902365718803984E-6</v>
      </c>
      <c r="AQ405" s="59">
        <f t="shared" si="944"/>
        <v>6.9449712060388143E-5</v>
      </c>
      <c r="AR405" s="59">
        <f t="shared" si="945"/>
        <v>5.9118123212877251E-5</v>
      </c>
      <c r="AS405" s="59">
        <f t="shared" si="946"/>
        <v>0</v>
      </c>
      <c r="AT405" s="12">
        <f t="shared" si="947"/>
        <v>1.3950797728098742E-2</v>
      </c>
      <c r="AU405" s="59">
        <f t="shared" si="1044"/>
        <v>0</v>
      </c>
      <c r="AV405" s="59">
        <f t="shared" si="1045"/>
        <v>-9.3512437376874757E-19</v>
      </c>
      <c r="AW405" s="70">
        <f t="shared" si="948"/>
        <v>0</v>
      </c>
      <c r="AX405" s="20">
        <f t="shared" si="949"/>
        <v>200000</v>
      </c>
      <c r="AY405" s="20">
        <f t="shared" si="950"/>
        <v>0</v>
      </c>
      <c r="AZ405" s="20">
        <f t="shared" si="951"/>
        <v>0</v>
      </c>
      <c r="BA405" s="20">
        <f t="shared" si="952"/>
        <v>200000</v>
      </c>
      <c r="BB405" s="36">
        <f t="shared" si="953"/>
        <v>1</v>
      </c>
      <c r="BC405" s="36">
        <f t="shared" si="954"/>
        <v>0</v>
      </c>
      <c r="BD405" s="80">
        <f t="shared" si="955"/>
        <v>14.880873883564057</v>
      </c>
      <c r="BE405" s="36">
        <f t="shared" si="956"/>
        <v>0</v>
      </c>
      <c r="BF405" s="36">
        <f t="shared" si="957"/>
        <v>0</v>
      </c>
      <c r="BG405" s="36">
        <f t="shared" si="958"/>
        <v>14.880873883564057</v>
      </c>
      <c r="BH405" s="36">
        <f t="shared" si="959"/>
        <v>0.67804731437607968</v>
      </c>
      <c r="BI405" s="36">
        <f t="shared" si="960"/>
        <v>0</v>
      </c>
      <c r="BJ405" s="36">
        <f t="shared" si="961"/>
        <v>0</v>
      </c>
      <c r="BK405" s="36">
        <f t="shared" si="962"/>
        <v>0.67804731437607968</v>
      </c>
      <c r="BL405" s="68">
        <f ca="1">IF(OR(AT405=0,E405&gt;ProjTerm),0,VLOOKUP(D405,'Life Events'!$AE$5:$AI$1206,5,FALSE))</f>
        <v>1.3559014251890508E-16</v>
      </c>
      <c r="BM405" s="93">
        <f t="shared" ca="1" si="963"/>
        <v>1.3559014251890508E-16</v>
      </c>
      <c r="BN405" s="93">
        <f t="shared" ca="1" si="964"/>
        <v>1.8915906522053256E-18</v>
      </c>
      <c r="BO405" s="36">
        <f t="shared" ca="1" si="965"/>
        <v>2.878489499999132E-16</v>
      </c>
      <c r="BP405" s="36">
        <f t="shared" si="966"/>
        <v>6.5043744048779318E-3</v>
      </c>
      <c r="BQ405" s="36">
        <f t="shared" si="967"/>
        <v>98.314949765381684</v>
      </c>
      <c r="BR405" s="36">
        <f t="shared" si="968"/>
        <v>154.78110000000001</v>
      </c>
      <c r="BS405" s="36">
        <f t="shared" si="969"/>
        <v>152.17296071130519</v>
      </c>
      <c r="BT405" s="36">
        <f t="shared" si="970"/>
        <v>2.1229341945693356</v>
      </c>
      <c r="BU405" s="70" cm="1">
        <f t="array" ref="BU405">IF(AND(ActInt=1,$J405=0),INDEX(Tbl_FwdNom,$B405-IVP,MATCH(ValnDt,Tbl_FwdNom_Cols)),INDEX(Tbl_FwdNom,$B405,MATCH(StartDt,Tbl_FwdNom_Cols)))</f>
        <v>12.034050776999999</v>
      </c>
      <c r="BV405" s="70" cm="1">
        <f t="array" ref="BV405">INDEX(Tbl_FwdReal,$B405,MATCH(StartDt,Tbl_FwdReal_Cols))</f>
        <v>4.7180777559999996</v>
      </c>
      <c r="BW405" s="70" cm="1">
        <f t="array" ref="BW405">IF(RunType&lt;&gt;"OPN",INDEX(Tbl_FwdReal,$B405,MATCH(ValnDt,Tbl_FwdReal_Cols)),IF(AND($J405=0,ActInt=1),INDEX(Tbl_FwdReal,$B405-IVP,MATCH(ValnDt,Tbl_FwdReal_Cols)),-999))*$K405</f>
        <v>4.7180777559999996</v>
      </c>
      <c r="BX405" s="70">
        <f t="shared" si="971"/>
        <v>4.7180777559999998E-2</v>
      </c>
      <c r="BY405" s="70">
        <f t="shared" si="1046"/>
        <v>6.9863515237996499E-2</v>
      </c>
      <c r="BZ405" s="64">
        <f t="shared" si="1059"/>
        <v>5.6434550064252686E-3</v>
      </c>
      <c r="CA405" s="70" cm="1">
        <f t="array" ref="CA405">IF($J405=1,CA404*(1+INDEX(Tbl_CPI,$B405,MATCH(IF(RunType="OPN",StartDt,ValnDt),Tbl_CPI_Cols))),0)</f>
        <v>0</v>
      </c>
      <c r="CB405" s="70">
        <f t="shared" si="1047"/>
        <v>9.8899033067237863</v>
      </c>
      <c r="CC405" s="70">
        <f t="shared" si="1048"/>
        <v>9.834403294217827</v>
      </c>
      <c r="CD405" s="36">
        <f t="shared" si="972"/>
        <v>51.990956170642129</v>
      </c>
      <c r="CE405" s="36">
        <f t="shared" si="973"/>
        <v>1.5749901433620088</v>
      </c>
      <c r="CF405" s="36">
        <f t="shared" si="974"/>
        <v>0</v>
      </c>
      <c r="CG405" s="36">
        <f t="shared" si="975"/>
        <v>0.75834168159078696</v>
      </c>
      <c r="CH405" s="36">
        <f t="shared" si="976"/>
        <v>0.73604429386604509</v>
      </c>
      <c r="CI405" s="36">
        <f t="shared" si="977"/>
        <v>0</v>
      </c>
      <c r="CJ405" s="36">
        <f t="shared" si="978"/>
        <v>0</v>
      </c>
      <c r="CK405" s="36">
        <f t="shared" si="979"/>
        <v>0</v>
      </c>
      <c r="CL405" s="36">
        <f t="shared" si="980"/>
        <v>2.2297387724741918E-2</v>
      </c>
      <c r="CM405" s="36">
        <f t="shared" si="981"/>
        <v>0.75834168159078696</v>
      </c>
      <c r="CN405" s="36">
        <f t="shared" ca="1" si="982"/>
        <v>13.429482628965923</v>
      </c>
      <c r="CO405" s="20">
        <f t="shared" si="983"/>
        <v>120000</v>
      </c>
      <c r="CP405" s="20">
        <f t="shared" si="984"/>
        <v>2</v>
      </c>
      <c r="CQ405" s="64">
        <f t="shared" si="985"/>
        <v>1.6172662800000001E-2</v>
      </c>
      <c r="CR405" s="64">
        <f t="shared" si="986"/>
        <v>7.2776982600000012E-2</v>
      </c>
      <c r="CS405" s="36">
        <f t="shared" si="987"/>
        <v>10.663706167439944</v>
      </c>
      <c r="CT405" s="36">
        <f t="shared" si="988"/>
        <v>8.9285243301384334</v>
      </c>
      <c r="CU405" s="36">
        <f t="shared" si="989"/>
        <v>0.4068283886256478</v>
      </c>
      <c r="CV405" s="36">
        <f t="shared" si="1049"/>
        <v>9.3353527187640815</v>
      </c>
      <c r="CW405" s="36">
        <f t="shared" si="990"/>
        <v>0</v>
      </c>
      <c r="CX405" s="36">
        <f t="shared" si="991"/>
        <v>0</v>
      </c>
      <c r="CY405" s="36">
        <f t="shared" si="992"/>
        <v>0</v>
      </c>
      <c r="CZ405" s="36">
        <f t="shared" si="1050"/>
        <v>0</v>
      </c>
      <c r="DA405" s="64">
        <f t="shared" si="993"/>
        <v>9.5143651733364809E-3</v>
      </c>
      <c r="DB405" s="70">
        <f t="shared" si="1051"/>
        <v>0.99057530481826983</v>
      </c>
      <c r="DC405" s="70">
        <f>PRODUCT($DB$8:DB405)</f>
        <v>2.0165489191201889E-2</v>
      </c>
      <c r="DD405" s="36">
        <f t="shared" si="994"/>
        <v>78.575430187832993</v>
      </c>
      <c r="DE405" s="36">
        <f t="shared" si="995"/>
        <v>823.08385638317259</v>
      </c>
      <c r="DF405" s="36">
        <f t="shared" si="996"/>
        <v>29.970678136654922</v>
      </c>
      <c r="DG405" s="36">
        <f t="shared" si="997"/>
        <v>0.35661766067883982</v>
      </c>
      <c r="DH405" s="36">
        <f t="shared" ca="1" si="998"/>
        <v>6.6885370128586522E-15</v>
      </c>
      <c r="DI405" s="36">
        <f t="shared" si="999"/>
        <v>33.679506596587622</v>
      </c>
      <c r="DJ405" s="36">
        <f t="shared" ca="1" si="1000"/>
        <v>807.8019932679033</v>
      </c>
      <c r="DK405" s="36">
        <f t="shared" si="1001"/>
        <v>0</v>
      </c>
      <c r="DL405" s="36">
        <f t="shared" si="1002"/>
        <v>0</v>
      </c>
      <c r="DM405" s="36">
        <f t="shared" ca="1" si="1003"/>
        <v>807.8019932679033</v>
      </c>
      <c r="DN405" s="36">
        <f t="shared" ca="1" si="1052"/>
        <v>807.80199326790739</v>
      </c>
      <c r="DO405" s="64" cm="1">
        <f t="array" ref="DO405">IFERROR(INDEX(Tbl_FwdNom,$B405,MATCH(LIDt,Tbl_FwdNom_Cols,0)),0)</f>
        <v>8.5682502940000003</v>
      </c>
      <c r="DP405" s="64">
        <f t="shared" ca="1" si="1053"/>
        <v>8.5063988990000006</v>
      </c>
      <c r="DQ405" s="64">
        <f t="shared" ca="1" si="1004"/>
        <v>6.8264414265668538E-3</v>
      </c>
      <c r="DR405" s="70">
        <f t="shared" ca="1" si="1005"/>
        <v>0.99321984291861221</v>
      </c>
      <c r="DS405" s="70">
        <f ca="1">PRODUCT($DR$8:DR405)</f>
        <v>2.9660756334893776E-2</v>
      </c>
      <c r="DT405" s="36">
        <f t="shared" ca="1" si="1006"/>
        <v>928.42961542833882</v>
      </c>
      <c r="DU405" s="36">
        <f t="shared" ca="1" si="1007"/>
        <v>33.2901709602937</v>
      </c>
      <c r="DV405" s="36">
        <f t="shared" ca="1" si="1008"/>
        <v>0.40204494152711862</v>
      </c>
      <c r="DW405" s="36">
        <f t="shared" ca="1" si="1009"/>
        <v>7.1063563005864728E-15</v>
      </c>
      <c r="DX405" s="36">
        <f t="shared" ca="1" si="1010"/>
        <v>86.205789463137023</v>
      </c>
      <c r="DY405" s="36">
        <f t="shared" ca="1" si="1011"/>
        <v>0.91420392737592271</v>
      </c>
      <c r="DZ405" s="36">
        <f t="shared" ca="1" si="1012"/>
        <v>36.521770960931995</v>
      </c>
      <c r="EA405" s="36">
        <f t="shared" ca="1" si="1013"/>
        <v>0</v>
      </c>
      <c r="EB405" s="36">
        <f t="shared" ca="1" si="1014"/>
        <v>912.54792687227643</v>
      </c>
      <c r="EC405" s="36">
        <f t="shared" ca="1" si="1015"/>
        <v>0</v>
      </c>
      <c r="ED405" s="36">
        <f t="shared" ca="1" si="1016"/>
        <v>0</v>
      </c>
      <c r="EE405" s="36">
        <f t="shared" ca="1" si="1054"/>
        <v>0</v>
      </c>
      <c r="EF405" s="36">
        <f t="shared" ca="1" si="1017"/>
        <v>912.54792687227643</v>
      </c>
      <c r="EG405" s="64"/>
      <c r="EH405" s="64"/>
      <c r="EI405" s="64"/>
      <c r="EJ405" s="70"/>
      <c r="EK405" s="70"/>
      <c r="EL405" s="70"/>
      <c r="EM405" s="70"/>
      <c r="EN405" s="70"/>
      <c r="EO405" s="36">
        <f t="shared" ca="1" si="1018"/>
        <v>7.7398563339703346</v>
      </c>
      <c r="EP405" s="36">
        <f t="shared" ca="1" si="1019"/>
        <v>0</v>
      </c>
      <c r="EQ405" s="36">
        <f t="shared" si="1020"/>
        <v>22.769239961186997</v>
      </c>
      <c r="ER405" s="36">
        <f t="shared" si="1021"/>
        <v>0.47100391542062542</v>
      </c>
      <c r="ES405" s="36">
        <f t="shared" si="1022"/>
        <v>-0.43013526267132979</v>
      </c>
      <c r="ET405" s="36">
        <f t="shared" ca="1" si="1023"/>
        <v>0</v>
      </c>
      <c r="EU405" s="36">
        <f t="shared" ca="1" si="1055"/>
        <v>0.47100391542062542</v>
      </c>
      <c r="EV405" s="36">
        <f t="shared" si="1024"/>
        <v>0.55595030975039961</v>
      </c>
      <c r="EW405" s="36">
        <f t="shared" si="1025"/>
        <v>29.763217444874943</v>
      </c>
      <c r="EX405" s="36">
        <f t="shared" ca="1" si="1056"/>
        <v>53.559411631232962</v>
      </c>
      <c r="EY405" s="36">
        <f t="shared" si="1026"/>
        <v>0</v>
      </c>
      <c r="EZ405" s="36">
        <f t="shared" si="1027"/>
        <v>0</v>
      </c>
      <c r="FA405" s="36">
        <f t="shared" si="1028"/>
        <v>0</v>
      </c>
      <c r="FB405" s="36">
        <f t="shared" si="1029"/>
        <v>0</v>
      </c>
      <c r="FC405" s="36">
        <f t="shared" si="1057"/>
        <v>0</v>
      </c>
      <c r="FD405" s="36">
        <f t="shared" si="1030"/>
        <v>0</v>
      </c>
      <c r="FE405" s="36">
        <f t="shared" si="1031"/>
        <v>0</v>
      </c>
      <c r="FF405" s="36">
        <f t="shared" si="1058"/>
        <v>0</v>
      </c>
      <c r="FG405" s="36">
        <f t="shared" ca="1" si="1032"/>
        <v>53.559411631232962</v>
      </c>
      <c r="FH405" s="36">
        <f t="shared" ca="1" si="1033"/>
        <v>0.50958380072859577</v>
      </c>
      <c r="FI405" s="36">
        <f t="shared" ca="1" si="1034"/>
        <v>-0.96941425586798524</v>
      </c>
      <c r="FJ405" s="36">
        <f t="shared" ca="1" si="1035"/>
        <v>59.811462522130356</v>
      </c>
      <c r="FK405" s="36">
        <f t="shared" si="1036"/>
        <v>0</v>
      </c>
      <c r="FL405" s="36">
        <f t="shared" si="1037"/>
        <v>0</v>
      </c>
      <c r="FM405" s="36">
        <f t="shared" ca="1" si="1038"/>
        <v>0</v>
      </c>
      <c r="FN405" s="36">
        <f t="shared" ca="1" si="1060"/>
        <v>59.811462522130356</v>
      </c>
    </row>
    <row r="406" spans="2:170" x14ac:dyDescent="0.25">
      <c r="B406" s="2">
        <v>398</v>
      </c>
      <c r="C406" s="2">
        <f t="shared" si="914"/>
        <v>34</v>
      </c>
      <c r="D406" s="2">
        <f t="shared" si="911"/>
        <v>422</v>
      </c>
      <c r="E406" s="2">
        <f t="shared" si="909"/>
        <v>36</v>
      </c>
      <c r="F406" s="189">
        <f t="shared" si="913"/>
        <v>57830</v>
      </c>
      <c r="G406" s="2">
        <f t="shared" si="912"/>
        <v>4</v>
      </c>
      <c r="H406" s="187">
        <f t="shared" si="915"/>
        <v>67.75</v>
      </c>
      <c r="I406" s="186">
        <f t="shared" si="910"/>
        <v>67</v>
      </c>
      <c r="J406" s="2">
        <f t="shared" si="916"/>
        <v>0</v>
      </c>
      <c r="K406" s="2">
        <f t="shared" si="917"/>
        <v>1</v>
      </c>
      <c r="L406">
        <f t="shared" si="918"/>
        <v>2</v>
      </c>
      <c r="M406" s="190">
        <f t="shared" si="1039"/>
        <v>1.361683401E-2</v>
      </c>
      <c r="N406">
        <f t="shared" si="919"/>
        <v>1</v>
      </c>
      <c r="O406">
        <f t="shared" si="920"/>
        <v>100</v>
      </c>
      <c r="P406" s="58">
        <f t="shared" si="921"/>
        <v>6.1275753044999999E-2</v>
      </c>
      <c r="Q406" s="106">
        <f t="shared" si="922"/>
        <v>6.1275753044999999E-2</v>
      </c>
      <c r="R406" s="59">
        <f t="shared" si="923"/>
        <v>6.1275753044999999E-2</v>
      </c>
      <c r="S406" s="32">
        <f t="shared" si="1040"/>
        <v>5.2555998892237499E-3</v>
      </c>
      <c r="T406">
        <f t="shared" si="924"/>
        <v>1</v>
      </c>
      <c r="U406" s="32">
        <f t="shared" si="1041"/>
        <v>6.3775029E-4</v>
      </c>
      <c r="V406">
        <f t="shared" si="925"/>
        <v>1</v>
      </c>
      <c r="W406">
        <f t="shared" si="926"/>
        <v>100</v>
      </c>
      <c r="X406" s="58">
        <f t="shared" si="927"/>
        <v>2.869876305E-3</v>
      </c>
      <c r="Y406" s="58">
        <f t="shared" si="928"/>
        <v>2.869876305E-3</v>
      </c>
      <c r="Z406" s="32">
        <f t="shared" si="929"/>
        <v>2.869876305E-3</v>
      </c>
      <c r="AA406" s="32">
        <f t="shared" si="930"/>
        <v>2.3947151344783091E-4</v>
      </c>
      <c r="AB406" s="59">
        <f t="shared" si="931"/>
        <v>4.9056245199999996E-3</v>
      </c>
      <c r="AC406" s="59">
        <f t="shared" si="932"/>
        <v>4.9056245199999996E-3</v>
      </c>
      <c r="AD406">
        <f t="shared" si="933"/>
        <v>1</v>
      </c>
      <c r="AE406" s="59">
        <f t="shared" si="934"/>
        <v>4.9056245199999996E-3</v>
      </c>
      <c r="AF406" s="59">
        <f t="shared" si="935"/>
        <v>4.1758461800000006E-3</v>
      </c>
      <c r="AG406" s="59">
        <f t="shared" si="936"/>
        <v>4.1758461800000006E-3</v>
      </c>
      <c r="AH406">
        <f t="shared" si="937"/>
        <v>1</v>
      </c>
      <c r="AI406" s="59">
        <f t="shared" si="938"/>
        <v>4.1758461800000006E-3</v>
      </c>
      <c r="AJ406" s="59">
        <f t="shared" si="939"/>
        <v>0</v>
      </c>
      <c r="AK406" s="59">
        <f t="shared" si="940"/>
        <v>0</v>
      </c>
      <c r="AL406" s="59">
        <f t="shared" si="941"/>
        <v>0</v>
      </c>
      <c r="AM406" s="12">
        <f t="shared" si="1042"/>
        <v>1.3950797728098742E-2</v>
      </c>
      <c r="AN406" s="12">
        <f t="shared" si="1043"/>
        <v>0</v>
      </c>
      <c r="AO406" s="66">
        <f t="shared" si="942"/>
        <v>7.3319810994378689E-5</v>
      </c>
      <c r="AP406" s="66">
        <f t="shared" si="943"/>
        <v>3.3408186457523669E-6</v>
      </c>
      <c r="AQ406" s="59">
        <f t="shared" si="944"/>
        <v>6.8437375408521471E-5</v>
      </c>
      <c r="AR406" s="59">
        <f t="shared" si="945"/>
        <v>5.8256385400833818E-5</v>
      </c>
      <c r="AS406" s="59">
        <f t="shared" si="946"/>
        <v>0</v>
      </c>
      <c r="AT406" s="12">
        <f t="shared" si="947"/>
        <v>1.3747443337649256E-2</v>
      </c>
      <c r="AU406" s="59">
        <f t="shared" si="1044"/>
        <v>3.3881317890172014E-20</v>
      </c>
      <c r="AV406" s="59">
        <f t="shared" si="1045"/>
        <v>0</v>
      </c>
      <c r="AW406" s="70">
        <f t="shared" si="948"/>
        <v>0</v>
      </c>
      <c r="AX406" s="20">
        <f t="shared" si="949"/>
        <v>200000</v>
      </c>
      <c r="AY406" s="20">
        <f t="shared" si="950"/>
        <v>0</v>
      </c>
      <c r="AZ406" s="20">
        <f t="shared" si="951"/>
        <v>0</v>
      </c>
      <c r="BA406" s="20">
        <f t="shared" si="952"/>
        <v>200000</v>
      </c>
      <c r="BB406" s="36">
        <f t="shared" si="953"/>
        <v>1</v>
      </c>
      <c r="BC406" s="36">
        <f t="shared" si="954"/>
        <v>0</v>
      </c>
      <c r="BD406" s="80">
        <f t="shared" si="955"/>
        <v>14.663962198875737</v>
      </c>
      <c r="BE406" s="36">
        <f t="shared" si="956"/>
        <v>0</v>
      </c>
      <c r="BF406" s="36">
        <f t="shared" si="957"/>
        <v>0</v>
      </c>
      <c r="BG406" s="36">
        <f t="shared" si="958"/>
        <v>14.663962198875737</v>
      </c>
      <c r="BH406" s="36">
        <f t="shared" si="959"/>
        <v>0.6681637291504734</v>
      </c>
      <c r="BI406" s="36">
        <f t="shared" si="960"/>
        <v>0</v>
      </c>
      <c r="BJ406" s="36">
        <f t="shared" si="961"/>
        <v>0</v>
      </c>
      <c r="BK406" s="36">
        <f t="shared" si="962"/>
        <v>0.6681637291504734</v>
      </c>
      <c r="BL406" s="68">
        <f ca="1">IF(OR(AT406=0,E406&gt;ProjTerm),0,VLOOKUP(D406,'Life Events'!$AE$5:$AI$1206,5,FALSE))</f>
        <v>1.3361370709777103E-16</v>
      </c>
      <c r="BM406" s="93">
        <f t="shared" ca="1" si="963"/>
        <v>1.3361370709777103E-16</v>
      </c>
      <c r="BN406" s="93">
        <f t="shared" ca="1" si="964"/>
        <v>1.8368468674598716E-18</v>
      </c>
      <c r="BO406" s="36">
        <f t="shared" ca="1" si="965"/>
        <v>2.7951894472556313E-16</v>
      </c>
      <c r="BP406" s="36">
        <f t="shared" si="966"/>
        <v>6.4095631175136889E-3</v>
      </c>
      <c r="BQ406" s="36">
        <f t="shared" si="967"/>
        <v>98.315132148135021</v>
      </c>
      <c r="BR406" s="36">
        <f t="shared" si="968"/>
        <v>154.78110000000001</v>
      </c>
      <c r="BS406" s="36">
        <f t="shared" si="969"/>
        <v>152.17324300533701</v>
      </c>
      <c r="BT406" s="36">
        <f t="shared" si="970"/>
        <v>2.0919930357222016</v>
      </c>
      <c r="BU406" s="70" cm="1">
        <f t="array" ref="BU406">IF(AND(ActInt=1,$J406=0),INDEX(Tbl_FwdNom,$B406-IVP,MATCH(ValnDt,Tbl_FwdNom_Cols)),INDEX(Tbl_FwdNom,$B406,MATCH(StartDt,Tbl_FwdNom_Cols)))</f>
        <v>12.027967733000001</v>
      </c>
      <c r="BV406" s="70" cm="1">
        <f t="array" ref="BV406">INDEX(Tbl_FwdReal,$B406,MATCH(StartDt,Tbl_FwdReal_Cols))</f>
        <v>4.7146539839999999</v>
      </c>
      <c r="BW406" s="70" cm="1">
        <f t="array" ref="BW406">IF(RunType&lt;&gt;"OPN",INDEX(Tbl_FwdReal,$B406,MATCH(ValnDt,Tbl_FwdReal_Cols)),IF(AND($J406=0,ActInt=1),INDEX(Tbl_FwdReal,$B406-IVP,MATCH(ValnDt,Tbl_FwdReal_Cols)),-999))*$K406</f>
        <v>4.7146539839999999</v>
      </c>
      <c r="BX406" s="70">
        <f t="shared" si="971"/>
        <v>4.7146539840000001E-2</v>
      </c>
      <c r="BY406" s="70">
        <f t="shared" si="1046"/>
        <v>6.9840404095853348E-2</v>
      </c>
      <c r="BZ406" s="64">
        <f t="shared" si="1059"/>
        <v>5.6416446665532582E-3</v>
      </c>
      <c r="CA406" s="70" cm="1">
        <f t="array" ref="CA406">IF($J406=1,CA405*(1+INDEX(Tbl_CPI,$B406,MATCH(IF(RunType="OPN",StartDt,ValnDt),Tbl_CPI_Cols))),0)</f>
        <v>0</v>
      </c>
      <c r="CB406" s="70">
        <f t="shared" si="1047"/>
        <v>9.9456986269668928</v>
      </c>
      <c r="CC406" s="70">
        <f t="shared" si="1048"/>
        <v>9.834403294217827</v>
      </c>
      <c r="CD406" s="36">
        <f t="shared" si="972"/>
        <v>51.990960198977966</v>
      </c>
      <c r="CE406" s="36">
        <f t="shared" si="973"/>
        <v>1.5749930651052382</v>
      </c>
      <c r="CF406" s="36">
        <f t="shared" si="974"/>
        <v>0</v>
      </c>
      <c r="CG406" s="36">
        <f t="shared" si="975"/>
        <v>0.74728777910001543</v>
      </c>
      <c r="CH406" s="36">
        <f t="shared" si="976"/>
        <v>0.72531536942557395</v>
      </c>
      <c r="CI406" s="36">
        <f t="shared" si="977"/>
        <v>0</v>
      </c>
      <c r="CJ406" s="36">
        <f t="shared" si="978"/>
        <v>0</v>
      </c>
      <c r="CK406" s="36">
        <f t="shared" si="979"/>
        <v>0</v>
      </c>
      <c r="CL406" s="36">
        <f t="shared" si="980"/>
        <v>2.1972409674441432E-2</v>
      </c>
      <c r="CM406" s="36">
        <f t="shared" si="981"/>
        <v>0.74728777910001543</v>
      </c>
      <c r="CN406" s="36">
        <f t="shared" ca="1" si="982"/>
        <v>13.233723329186496</v>
      </c>
      <c r="CO406" s="20">
        <f t="shared" si="983"/>
        <v>120000</v>
      </c>
      <c r="CP406" s="20">
        <f t="shared" si="984"/>
        <v>2</v>
      </c>
      <c r="CQ406" s="64">
        <f t="shared" si="985"/>
        <v>1.6172662800000001E-2</v>
      </c>
      <c r="CR406" s="64">
        <f t="shared" si="986"/>
        <v>7.2776982600000012E-2</v>
      </c>
      <c r="CS406" s="36">
        <f t="shared" si="987"/>
        <v>10.508266205519735</v>
      </c>
      <c r="CT406" s="36">
        <f t="shared" si="988"/>
        <v>8.7983773193254429</v>
      </c>
      <c r="CU406" s="36">
        <f t="shared" si="989"/>
        <v>0.40089823749028403</v>
      </c>
      <c r="CV406" s="36">
        <f t="shared" si="1049"/>
        <v>9.1992755568157261</v>
      </c>
      <c r="CW406" s="36">
        <f t="shared" si="990"/>
        <v>0</v>
      </c>
      <c r="CX406" s="36">
        <f t="shared" si="991"/>
        <v>0</v>
      </c>
      <c r="CY406" s="36">
        <f t="shared" si="992"/>
        <v>0</v>
      </c>
      <c r="CZ406" s="36">
        <f t="shared" si="1050"/>
        <v>0</v>
      </c>
      <c r="DA406" s="64">
        <f t="shared" si="993"/>
        <v>9.5097973112396872E-3</v>
      </c>
      <c r="DB406" s="70">
        <f t="shared" si="1051"/>
        <v>0.99057978700497173</v>
      </c>
      <c r="DC406" s="70">
        <f>PRODUCT($DB$8:DB406)</f>
        <v>1.9975525987871827E-2</v>
      </c>
      <c r="DD406" s="36">
        <f t="shared" si="994"/>
        <v>77.230673566840551</v>
      </c>
      <c r="DE406" s="36">
        <f t="shared" si="995"/>
        <v>816.24725482865426</v>
      </c>
      <c r="DF406" s="36">
        <f t="shared" si="996"/>
        <v>29.587529481864436</v>
      </c>
      <c r="DG406" s="36">
        <f t="shared" si="997"/>
        <v>0.35359945923199038</v>
      </c>
      <c r="DH406" s="36">
        <f t="shared" ca="1" si="998"/>
        <v>6.4726246994340994E-15</v>
      </c>
      <c r="DI406" s="36">
        <f t="shared" si="999"/>
        <v>33.245397543451311</v>
      </c>
      <c r="DJ406" s="36">
        <f t="shared" ca="1" si="1000"/>
        <v>801.49590882789744</v>
      </c>
      <c r="DK406" s="36">
        <f t="shared" si="1001"/>
        <v>0</v>
      </c>
      <c r="DL406" s="36">
        <f t="shared" si="1002"/>
        <v>0</v>
      </c>
      <c r="DM406" s="36">
        <f t="shared" ca="1" si="1003"/>
        <v>801.49590882789744</v>
      </c>
      <c r="DN406" s="36">
        <f t="shared" ca="1" si="1052"/>
        <v>801.49590882790153</v>
      </c>
      <c r="DO406" s="64" cm="1">
        <f t="array" ref="DO406">IFERROR(INDEX(Tbl_FwdNom,$B406,MATCH(LIDt,Tbl_FwdNom_Cols,0)),0)</f>
        <v>8.5665317240000007</v>
      </c>
      <c r="DP406" s="64">
        <f t="shared" ca="1" si="1053"/>
        <v>8.5046813080000003</v>
      </c>
      <c r="DQ406" s="64">
        <f t="shared" ca="1" si="1004"/>
        <v>6.8251132955392535E-3</v>
      </c>
      <c r="DR406" s="70">
        <f t="shared" ca="1" si="1005"/>
        <v>0.99322115310254899</v>
      </c>
      <c r="DS406" s="70">
        <f ca="1">PRODUCT($DR$8:DR406)</f>
        <v>2.9459690608836932E-2</v>
      </c>
      <c r="DT406" s="36">
        <f t="shared" ca="1" si="1006"/>
        <v>920.10229054169542</v>
      </c>
      <c r="DU406" s="36">
        <f t="shared" ca="1" si="1007"/>
        <v>32.849216419575107</v>
      </c>
      <c r="DV406" s="36">
        <f t="shared" ca="1" si="1008"/>
        <v>0.398379380685426</v>
      </c>
      <c r="DW406" s="36">
        <f t="shared" ca="1" si="1009"/>
        <v>6.8753390427308822E-15</v>
      </c>
      <c r="DX406" s="36">
        <f t="shared" ca="1" si="1010"/>
        <v>84.702160707232139</v>
      </c>
      <c r="DY406" s="36">
        <f t="shared" ca="1" si="1011"/>
        <v>0.89832109889564482</v>
      </c>
      <c r="DZ406" s="36">
        <f t="shared" ca="1" si="1012"/>
        <v>36.040770456497192</v>
      </c>
      <c r="EA406" s="36">
        <f t="shared" ca="1" si="1013"/>
        <v>0</v>
      </c>
      <c r="EB406" s="36">
        <f t="shared" ca="1" si="1014"/>
        <v>904.79005842874574</v>
      </c>
      <c r="EC406" s="36">
        <f t="shared" ca="1" si="1015"/>
        <v>0</v>
      </c>
      <c r="ED406" s="36">
        <f t="shared" ca="1" si="1016"/>
        <v>0</v>
      </c>
      <c r="EE406" s="36">
        <f t="shared" ca="1" si="1054"/>
        <v>0</v>
      </c>
      <c r="EF406" s="36">
        <f t="shared" ca="1" si="1017"/>
        <v>904.79005842874574</v>
      </c>
      <c r="EG406" s="64"/>
      <c r="EH406" s="64"/>
      <c r="EI406" s="64"/>
      <c r="EJ406" s="70"/>
      <c r="EK406" s="70"/>
      <c r="EL406" s="70"/>
      <c r="EM406" s="70"/>
      <c r="EN406" s="70"/>
      <c r="EO406" s="36">
        <f t="shared" ca="1" si="1018"/>
        <v>7.6749266682807589</v>
      </c>
      <c r="EP406" s="36">
        <f t="shared" ca="1" si="1019"/>
        <v>0</v>
      </c>
      <c r="EQ406" s="36">
        <f t="shared" si="1020"/>
        <v>22.576534549840563</v>
      </c>
      <c r="ER406" s="36">
        <f t="shared" si="1021"/>
        <v>0.46294305425497667</v>
      </c>
      <c r="ES406" s="36">
        <f t="shared" si="1022"/>
        <v>-0.42277383631939158</v>
      </c>
      <c r="ET406" s="36">
        <f t="shared" ca="1" si="1023"/>
        <v>0</v>
      </c>
      <c r="EU406" s="36">
        <f t="shared" ca="1" si="1055"/>
        <v>0.46294305425497667</v>
      </c>
      <c r="EV406" s="36">
        <f t="shared" si="1024"/>
        <v>0.54878443688155432</v>
      </c>
      <c r="EW406" s="36">
        <f t="shared" si="1025"/>
        <v>29.511319135116477</v>
      </c>
      <c r="EX406" s="36">
        <f t="shared" ca="1" si="1056"/>
        <v>53.099581176093572</v>
      </c>
      <c r="EY406" s="36">
        <f t="shared" si="1026"/>
        <v>0</v>
      </c>
      <c r="EZ406" s="36">
        <f t="shared" si="1027"/>
        <v>0</v>
      </c>
      <c r="FA406" s="36">
        <f t="shared" si="1028"/>
        <v>0</v>
      </c>
      <c r="FB406" s="36">
        <f t="shared" si="1029"/>
        <v>0</v>
      </c>
      <c r="FC406" s="36">
        <f t="shared" si="1057"/>
        <v>0</v>
      </c>
      <c r="FD406" s="36">
        <f t="shared" si="1030"/>
        <v>0</v>
      </c>
      <c r="FE406" s="36">
        <f t="shared" si="1031"/>
        <v>0</v>
      </c>
      <c r="FF406" s="36">
        <f t="shared" si="1058"/>
        <v>0</v>
      </c>
      <c r="FG406" s="36">
        <f t="shared" ca="1" si="1032"/>
        <v>53.099581176093572</v>
      </c>
      <c r="FH406" s="36">
        <f t="shared" ca="1" si="1033"/>
        <v>0.50496625429636821</v>
      </c>
      <c r="FI406" s="36">
        <f t="shared" ca="1" si="1034"/>
        <v>-0.95528503149299637</v>
      </c>
      <c r="FJ406" s="36">
        <f t="shared" ca="1" si="1035"/>
        <v>59.264397498722794</v>
      </c>
      <c r="FK406" s="36">
        <f t="shared" si="1036"/>
        <v>0</v>
      </c>
      <c r="FL406" s="36">
        <f t="shared" si="1037"/>
        <v>0</v>
      </c>
      <c r="FM406" s="36">
        <f t="shared" ca="1" si="1038"/>
        <v>0</v>
      </c>
      <c r="FN406" s="36">
        <f t="shared" ca="1" si="1060"/>
        <v>59.264397498722794</v>
      </c>
    </row>
    <row r="407" spans="2:170" x14ac:dyDescent="0.25">
      <c r="B407" s="2">
        <v>399</v>
      </c>
      <c r="C407" s="2">
        <f t="shared" si="914"/>
        <v>34</v>
      </c>
      <c r="D407" s="2">
        <f t="shared" si="911"/>
        <v>423</v>
      </c>
      <c r="E407" s="2">
        <f t="shared" si="909"/>
        <v>36</v>
      </c>
      <c r="F407" s="189">
        <f t="shared" si="913"/>
        <v>57861</v>
      </c>
      <c r="G407" s="2">
        <f t="shared" si="912"/>
        <v>5</v>
      </c>
      <c r="H407" s="187">
        <f t="shared" si="915"/>
        <v>67.833333333333343</v>
      </c>
      <c r="I407" s="186">
        <f t="shared" si="910"/>
        <v>67</v>
      </c>
      <c r="J407" s="2">
        <f t="shared" si="916"/>
        <v>0</v>
      </c>
      <c r="K407" s="2">
        <f t="shared" si="917"/>
        <v>1</v>
      </c>
      <c r="L407">
        <f t="shared" si="918"/>
        <v>2</v>
      </c>
      <c r="M407" s="190">
        <f t="shared" si="1039"/>
        <v>1.361683401E-2</v>
      </c>
      <c r="N407">
        <f t="shared" si="919"/>
        <v>1</v>
      </c>
      <c r="O407">
        <f t="shared" si="920"/>
        <v>100</v>
      </c>
      <c r="P407" s="58">
        <f t="shared" si="921"/>
        <v>6.1275753044999999E-2</v>
      </c>
      <c r="Q407" s="106">
        <f t="shared" si="922"/>
        <v>6.1275753044999999E-2</v>
      </c>
      <c r="R407" s="59">
        <f t="shared" si="923"/>
        <v>6.1275753044999999E-2</v>
      </c>
      <c r="S407" s="32">
        <f t="shared" si="1040"/>
        <v>5.2555998892237499E-3</v>
      </c>
      <c r="T407">
        <f t="shared" si="924"/>
        <v>1</v>
      </c>
      <c r="U407" s="32">
        <f t="shared" si="1041"/>
        <v>6.3775029E-4</v>
      </c>
      <c r="V407">
        <f t="shared" si="925"/>
        <v>1</v>
      </c>
      <c r="W407">
        <f t="shared" si="926"/>
        <v>100</v>
      </c>
      <c r="X407" s="58">
        <f t="shared" si="927"/>
        <v>2.869876305E-3</v>
      </c>
      <c r="Y407" s="58">
        <f t="shared" si="928"/>
        <v>2.869876305E-3</v>
      </c>
      <c r="Z407" s="32">
        <f t="shared" si="929"/>
        <v>2.869876305E-3</v>
      </c>
      <c r="AA407" s="32">
        <f t="shared" si="930"/>
        <v>2.3947151344783091E-4</v>
      </c>
      <c r="AB407" s="59">
        <f t="shared" si="931"/>
        <v>4.9056245199999996E-3</v>
      </c>
      <c r="AC407" s="59">
        <f t="shared" si="932"/>
        <v>4.9056245199999996E-3</v>
      </c>
      <c r="AD407">
        <f t="shared" si="933"/>
        <v>1</v>
      </c>
      <c r="AE407" s="59">
        <f t="shared" si="934"/>
        <v>4.9056245199999996E-3</v>
      </c>
      <c r="AF407" s="59">
        <f t="shared" si="935"/>
        <v>4.1758461800000006E-3</v>
      </c>
      <c r="AG407" s="59">
        <f t="shared" si="936"/>
        <v>4.1758461800000006E-3</v>
      </c>
      <c r="AH407">
        <f t="shared" si="937"/>
        <v>1</v>
      </c>
      <c r="AI407" s="59">
        <f t="shared" si="938"/>
        <v>4.1758461800000006E-3</v>
      </c>
      <c r="AJ407" s="59">
        <f t="shared" si="939"/>
        <v>0</v>
      </c>
      <c r="AK407" s="59">
        <f t="shared" si="940"/>
        <v>0</v>
      </c>
      <c r="AL407" s="59">
        <f t="shared" si="941"/>
        <v>0</v>
      </c>
      <c r="AM407" s="12">
        <f t="shared" si="1042"/>
        <v>1.3747443337649256E-2</v>
      </c>
      <c r="AN407" s="12">
        <f t="shared" si="1043"/>
        <v>0</v>
      </c>
      <c r="AO407" s="66">
        <f t="shared" si="942"/>
        <v>7.2251061682459199E-5</v>
      </c>
      <c r="AP407" s="66">
        <f t="shared" si="943"/>
        <v>3.2921210621051669E-6</v>
      </c>
      <c r="AQ407" s="59">
        <f t="shared" si="944"/>
        <v>6.7439795124482819E-5</v>
      </c>
      <c r="AR407" s="59">
        <f t="shared" si="945"/>
        <v>5.7407208746289102E-5</v>
      </c>
      <c r="AS407" s="59">
        <f t="shared" si="946"/>
        <v>0</v>
      </c>
      <c r="AT407" s="12">
        <f t="shared" si="947"/>
        <v>1.3547053151033921E-2</v>
      </c>
      <c r="AU407" s="59">
        <f t="shared" si="1044"/>
        <v>2.053207864144424E-18</v>
      </c>
      <c r="AV407" s="59">
        <f t="shared" si="1045"/>
        <v>0</v>
      </c>
      <c r="AW407" s="70">
        <f t="shared" si="948"/>
        <v>0</v>
      </c>
      <c r="AX407" s="20">
        <f t="shared" si="949"/>
        <v>200000</v>
      </c>
      <c r="AY407" s="20">
        <f t="shared" si="950"/>
        <v>0</v>
      </c>
      <c r="AZ407" s="20">
        <f t="shared" si="951"/>
        <v>0</v>
      </c>
      <c r="BA407" s="20">
        <f t="shared" si="952"/>
        <v>200000</v>
      </c>
      <c r="BB407" s="36">
        <f t="shared" si="953"/>
        <v>1</v>
      </c>
      <c r="BC407" s="36">
        <f t="shared" si="954"/>
        <v>0</v>
      </c>
      <c r="BD407" s="80">
        <f t="shared" si="955"/>
        <v>14.450212336491839</v>
      </c>
      <c r="BE407" s="36">
        <f t="shared" si="956"/>
        <v>0</v>
      </c>
      <c r="BF407" s="36">
        <f t="shared" si="957"/>
        <v>0</v>
      </c>
      <c r="BG407" s="36">
        <f t="shared" si="958"/>
        <v>14.450212336491839</v>
      </c>
      <c r="BH407" s="36">
        <f t="shared" si="959"/>
        <v>0.65842421242103344</v>
      </c>
      <c r="BI407" s="36">
        <f t="shared" si="960"/>
        <v>0</v>
      </c>
      <c r="BJ407" s="36">
        <f t="shared" si="961"/>
        <v>0</v>
      </c>
      <c r="BK407" s="36">
        <f t="shared" si="962"/>
        <v>0.65842421242103344</v>
      </c>
      <c r="BL407" s="68">
        <f ca="1">IF(OR(AT407=0,E407&gt;ProjTerm),0,VLOOKUP(D407,'Life Events'!$AE$5:$AI$1206,5,FALSE))</f>
        <v>1.3166608127076636E-16</v>
      </c>
      <c r="BM407" s="93">
        <f t="shared" ca="1" si="963"/>
        <v>1.3166608127076636E-16</v>
      </c>
      <c r="BN407" s="93">
        <f t="shared" ca="1" si="964"/>
        <v>1.7836874011634238E-18</v>
      </c>
      <c r="BO407" s="36">
        <f t="shared" ca="1" si="965"/>
        <v>2.7143102142088336E-16</v>
      </c>
      <c r="BP407" s="36">
        <f t="shared" si="966"/>
        <v>6.3161338508715206E-3</v>
      </c>
      <c r="BQ407" s="36">
        <f t="shared" si="967"/>
        <v>98.315684550343875</v>
      </c>
      <c r="BR407" s="36">
        <f t="shared" si="968"/>
        <v>154.78110000000001</v>
      </c>
      <c r="BS407" s="36">
        <f t="shared" si="969"/>
        <v>152.1740980195523</v>
      </c>
      <c r="BT407" s="36">
        <f t="shared" si="970"/>
        <v>2.061510594081521</v>
      </c>
      <c r="BU407" s="70" cm="1">
        <f t="array" ref="BU407">IF(AND(ActInt=1,$J407=0),INDEX(Tbl_FwdNom,$B407-IVP,MATCH(ValnDt,Tbl_FwdNom_Cols)),INDEX(Tbl_FwdNom,$B407,MATCH(StartDt,Tbl_FwdNom_Cols)))</f>
        <v>12.021885019999999</v>
      </c>
      <c r="BV407" s="70" cm="1">
        <f t="array" ref="BV407">INDEX(Tbl_FwdReal,$B407,MATCH(StartDt,Tbl_FwdReal_Cols))</f>
        <v>4.7112303249999998</v>
      </c>
      <c r="BW407" s="70" cm="1">
        <f t="array" ref="BW407">IF(RunType&lt;&gt;"OPN",INDEX(Tbl_FwdReal,$B407,MATCH(ValnDt,Tbl_FwdReal_Cols)),IF(AND($J407=0,ActInt=1),INDEX(Tbl_FwdReal,$B407-IVP,MATCH(ValnDt,Tbl_FwdReal_Cols)),-999))*$K407</f>
        <v>4.7112303249999998</v>
      </c>
      <c r="BX407" s="70">
        <f t="shared" si="971"/>
        <v>4.7112303250000001E-2</v>
      </c>
      <c r="BY407" s="70">
        <f t="shared" si="1046"/>
        <v>6.9817293448939166E-2</v>
      </c>
      <c r="BZ407" s="64">
        <f t="shared" si="1059"/>
        <v>5.6398343296257814E-3</v>
      </c>
      <c r="CA407" s="70" cm="1">
        <f t="array" ref="CA407">IF($J407=1,CA406*(1+INDEX(Tbl_CPI,$B407,MATCH(IF(RunType="OPN",StartDt,ValnDt),Tbl_CPI_Cols))),0)</f>
        <v>0</v>
      </c>
      <c r="CB407" s="70">
        <f t="shared" si="1047"/>
        <v>10.001790719515373</v>
      </c>
      <c r="CC407" s="70">
        <f t="shared" si="1048"/>
        <v>9.834403294217827</v>
      </c>
      <c r="CD407" s="36">
        <f t="shared" si="972"/>
        <v>51.990972400030813</v>
      </c>
      <c r="CE407" s="36">
        <f t="shared" si="973"/>
        <v>1.5750019145023664</v>
      </c>
      <c r="CF407" s="36">
        <f t="shared" si="974"/>
        <v>0</v>
      </c>
      <c r="CG407" s="36">
        <f t="shared" si="975"/>
        <v>0.73639519671502029</v>
      </c>
      <c r="CH407" s="36">
        <f t="shared" si="976"/>
        <v>0.71474294713870989</v>
      </c>
      <c r="CI407" s="36">
        <f t="shared" si="977"/>
        <v>0</v>
      </c>
      <c r="CJ407" s="36">
        <f t="shared" si="978"/>
        <v>0</v>
      </c>
      <c r="CK407" s="36">
        <f t="shared" si="979"/>
        <v>0</v>
      </c>
      <c r="CL407" s="36">
        <f t="shared" si="980"/>
        <v>2.165224957631038E-2</v>
      </c>
      <c r="CM407" s="36">
        <f t="shared" si="981"/>
        <v>0.73639519671502029</v>
      </c>
      <c r="CN407" s="36">
        <f t="shared" ca="1" si="982"/>
        <v>13.040809820980481</v>
      </c>
      <c r="CO407" s="20">
        <f t="shared" si="983"/>
        <v>120000</v>
      </c>
      <c r="CP407" s="20">
        <f t="shared" si="984"/>
        <v>2</v>
      </c>
      <c r="CQ407" s="64">
        <f t="shared" si="985"/>
        <v>1.6172662800000001E-2</v>
      </c>
      <c r="CR407" s="64">
        <f t="shared" si="986"/>
        <v>7.2776982600000012E-2</v>
      </c>
      <c r="CS407" s="36">
        <f t="shared" si="987"/>
        <v>10.355092020748897</v>
      </c>
      <c r="CT407" s="36">
        <f t="shared" si="988"/>
        <v>8.6701274018951047</v>
      </c>
      <c r="CU407" s="36">
        <f t="shared" si="989"/>
        <v>0.39505452745262004</v>
      </c>
      <c r="CV407" s="36">
        <f t="shared" si="1049"/>
        <v>9.0651819293477249</v>
      </c>
      <c r="CW407" s="36">
        <f t="shared" si="990"/>
        <v>0</v>
      </c>
      <c r="CX407" s="36">
        <f t="shared" si="991"/>
        <v>0</v>
      </c>
      <c r="CY407" s="36">
        <f t="shared" si="992"/>
        <v>0</v>
      </c>
      <c r="CZ407" s="36">
        <f t="shared" si="1050"/>
        <v>0</v>
      </c>
      <c r="DA407" s="64">
        <f t="shared" si="993"/>
        <v>9.5052294703465989E-3</v>
      </c>
      <c r="DB407" s="70">
        <f t="shared" si="1051"/>
        <v>0.99058426921142972</v>
      </c>
      <c r="DC407" s="70">
        <f>PRODUCT($DB$8:DB407)</f>
        <v>1.9787441812809937E-2</v>
      </c>
      <c r="DD407" s="36">
        <f t="shared" si="994"/>
        <v>75.903258247161276</v>
      </c>
      <c r="DE407" s="36">
        <f t="shared" si="995"/>
        <v>809.55565995384927</v>
      </c>
      <c r="DF407" s="36">
        <f t="shared" si="996"/>
        <v>29.210341526629172</v>
      </c>
      <c r="DG407" s="36">
        <f t="shared" si="997"/>
        <v>0.3506443693817094</v>
      </c>
      <c r="DH407" s="36">
        <f t="shared" ca="1" si="998"/>
        <v>6.2627174610567705E-15</v>
      </c>
      <c r="DI407" s="36">
        <f t="shared" si="999"/>
        <v>32.818007873894054</v>
      </c>
      <c r="DJ407" s="36">
        <f t="shared" ca="1" si="1000"/>
        <v>795.33010673782951</v>
      </c>
      <c r="DK407" s="36">
        <f t="shared" si="1001"/>
        <v>0</v>
      </c>
      <c r="DL407" s="36">
        <f t="shared" si="1002"/>
        <v>0</v>
      </c>
      <c r="DM407" s="36">
        <f t="shared" ca="1" si="1003"/>
        <v>795.33010673782951</v>
      </c>
      <c r="DN407" s="36">
        <f t="shared" ca="1" si="1052"/>
        <v>795.3301067378336</v>
      </c>
      <c r="DO407" s="64" cm="1">
        <f t="array" ref="DO407">IFERROR(INDEX(Tbl_FwdNom,$B407,MATCH(LIDt,Tbl_FwdNom_Cols,0)),0)</f>
        <v>8.5648131809999999</v>
      </c>
      <c r="DP407" s="64">
        <f t="shared" ca="1" si="1053"/>
        <v>8.5029637440000005</v>
      </c>
      <c r="DQ407" s="64">
        <f t="shared" ca="1" si="1004"/>
        <v>6.8237851661177018E-3</v>
      </c>
      <c r="DR407" s="70">
        <f t="shared" ca="1" si="1005"/>
        <v>0.99322246328835806</v>
      </c>
      <c r="DS407" s="70">
        <f ca="1">PRODUCT($DR$8:DR407)</f>
        <v>2.9260026474221927E-2</v>
      </c>
      <c r="DT407" s="36">
        <f t="shared" ca="1" si="1006"/>
        <v>911.93065856671285</v>
      </c>
      <c r="DU407" s="36">
        <f t="shared" ca="1" si="1007"/>
        <v>32.414948202876559</v>
      </c>
      <c r="DV407" s="36">
        <f t="shared" ca="1" si="1008"/>
        <v>0.39478170214296282</v>
      </c>
      <c r="DW407" s="36">
        <f t="shared" ca="1" si="1009"/>
        <v>6.6508238578818157E-15</v>
      </c>
      <c r="DX407" s="36">
        <f t="shared" ca="1" si="1010"/>
        <v>83.218639460922745</v>
      </c>
      <c r="DY407" s="36">
        <f t="shared" ca="1" si="1011"/>
        <v>0.88265104920891713</v>
      </c>
      <c r="DZ407" s="36">
        <f t="shared" ca="1" si="1012"/>
        <v>35.567084731854706</v>
      </c>
      <c r="EA407" s="36">
        <f t="shared" ca="1" si="1013"/>
        <v>0</v>
      </c>
      <c r="EB407" s="36">
        <f t="shared" ca="1" si="1014"/>
        <v>897.18192138758729</v>
      </c>
      <c r="EC407" s="36">
        <f t="shared" ca="1" si="1015"/>
        <v>0</v>
      </c>
      <c r="ED407" s="36">
        <f t="shared" ca="1" si="1016"/>
        <v>0</v>
      </c>
      <c r="EE407" s="36">
        <f t="shared" ca="1" si="1054"/>
        <v>0</v>
      </c>
      <c r="EF407" s="36">
        <f t="shared" ca="1" si="1017"/>
        <v>897.18192138758729</v>
      </c>
      <c r="EG407" s="64"/>
      <c r="EH407" s="64"/>
      <c r="EI407" s="64"/>
      <c r="EJ407" s="70"/>
      <c r="EK407" s="70"/>
      <c r="EL407" s="70"/>
      <c r="EM407" s="70"/>
      <c r="EN407" s="70"/>
      <c r="EO407" s="36">
        <f t="shared" ca="1" si="1018"/>
        <v>7.611402927627525</v>
      </c>
      <c r="EP407" s="36">
        <f t="shared" ca="1" si="1019"/>
        <v>0</v>
      </c>
      <c r="EQ407" s="36">
        <f t="shared" si="1020"/>
        <v>22.387858672768647</v>
      </c>
      <c r="ER407" s="36">
        <f t="shared" si="1021"/>
        <v>0.45498614187837638</v>
      </c>
      <c r="ES407" s="36">
        <f t="shared" si="1022"/>
        <v>-0.41550733919886285</v>
      </c>
      <c r="ET407" s="36">
        <f t="shared" ca="1" si="1023"/>
        <v>0</v>
      </c>
      <c r="EU407" s="36">
        <f t="shared" ca="1" si="1055"/>
        <v>0.45498614187837638</v>
      </c>
      <c r="EV407" s="36">
        <f t="shared" si="1024"/>
        <v>0.5417294814149991</v>
      </c>
      <c r="EW407" s="36">
        <f t="shared" si="1025"/>
        <v>29.264688102834921</v>
      </c>
      <c r="EX407" s="36">
        <f t="shared" ca="1" si="1056"/>
        <v>52.649262398896944</v>
      </c>
      <c r="EY407" s="36">
        <f t="shared" si="1026"/>
        <v>0</v>
      </c>
      <c r="EZ407" s="36">
        <f t="shared" si="1027"/>
        <v>0</v>
      </c>
      <c r="FA407" s="36">
        <f t="shared" si="1028"/>
        <v>0</v>
      </c>
      <c r="FB407" s="36">
        <f t="shared" si="1029"/>
        <v>0</v>
      </c>
      <c r="FC407" s="36">
        <f t="shared" si="1057"/>
        <v>0</v>
      </c>
      <c r="FD407" s="36">
        <f t="shared" si="1030"/>
        <v>0</v>
      </c>
      <c r="FE407" s="36">
        <f t="shared" si="1031"/>
        <v>0</v>
      </c>
      <c r="FF407" s="36">
        <f t="shared" si="1058"/>
        <v>0</v>
      </c>
      <c r="FG407" s="36">
        <f t="shared" ca="1" si="1032"/>
        <v>52.649262398896944</v>
      </c>
      <c r="FH407" s="36">
        <f t="shared" ca="1" si="1033"/>
        <v>0.50044332054600627</v>
      </c>
      <c r="FI407" s="36">
        <f t="shared" ca="1" si="1034"/>
        <v>-0.94136182465166651</v>
      </c>
      <c r="FJ407" s="36">
        <f t="shared" ca="1" si="1035"/>
        <v>58.727443190601818</v>
      </c>
      <c r="FK407" s="36">
        <f t="shared" si="1036"/>
        <v>0</v>
      </c>
      <c r="FL407" s="36">
        <f t="shared" si="1037"/>
        <v>0</v>
      </c>
      <c r="FM407" s="36">
        <f t="shared" ca="1" si="1038"/>
        <v>0</v>
      </c>
      <c r="FN407" s="36">
        <f t="shared" ca="1" si="1060"/>
        <v>58.727443190601818</v>
      </c>
    </row>
    <row r="408" spans="2:170" x14ac:dyDescent="0.25">
      <c r="B408" s="2">
        <v>400</v>
      </c>
      <c r="C408" s="2">
        <f t="shared" si="914"/>
        <v>34</v>
      </c>
      <c r="D408" s="2">
        <f t="shared" si="911"/>
        <v>424</v>
      </c>
      <c r="E408" s="2">
        <f t="shared" si="909"/>
        <v>36</v>
      </c>
      <c r="F408" s="189">
        <f t="shared" si="913"/>
        <v>57891</v>
      </c>
      <c r="G408" s="2">
        <f t="shared" si="912"/>
        <v>6</v>
      </c>
      <c r="H408" s="187">
        <f t="shared" si="915"/>
        <v>67.916666666666671</v>
      </c>
      <c r="I408" s="186">
        <f t="shared" si="910"/>
        <v>67</v>
      </c>
      <c r="J408" s="2">
        <f t="shared" si="916"/>
        <v>0</v>
      </c>
      <c r="K408" s="2">
        <f t="shared" si="917"/>
        <v>1</v>
      </c>
      <c r="L408">
        <f t="shared" si="918"/>
        <v>2</v>
      </c>
      <c r="M408" s="190">
        <f t="shared" si="1039"/>
        <v>1.361683401E-2</v>
      </c>
      <c r="N408">
        <f t="shared" si="919"/>
        <v>1</v>
      </c>
      <c r="O408">
        <f t="shared" si="920"/>
        <v>100</v>
      </c>
      <c r="P408" s="58">
        <f t="shared" si="921"/>
        <v>6.1275753044999999E-2</v>
      </c>
      <c r="Q408" s="106">
        <f t="shared" si="922"/>
        <v>6.1275753044999999E-2</v>
      </c>
      <c r="R408" s="59">
        <f t="shared" si="923"/>
        <v>6.1275753044999999E-2</v>
      </c>
      <c r="S408" s="32">
        <f t="shared" si="1040"/>
        <v>5.2555998892237499E-3</v>
      </c>
      <c r="T408">
        <f t="shared" si="924"/>
        <v>1</v>
      </c>
      <c r="U408" s="32">
        <f t="shared" si="1041"/>
        <v>6.3775029E-4</v>
      </c>
      <c r="V408">
        <f t="shared" si="925"/>
        <v>1</v>
      </c>
      <c r="W408">
        <f t="shared" si="926"/>
        <v>100</v>
      </c>
      <c r="X408" s="58">
        <f t="shared" si="927"/>
        <v>2.869876305E-3</v>
      </c>
      <c r="Y408" s="58">
        <f t="shared" si="928"/>
        <v>2.869876305E-3</v>
      </c>
      <c r="Z408" s="32">
        <f t="shared" si="929"/>
        <v>2.869876305E-3</v>
      </c>
      <c r="AA408" s="32">
        <f t="shared" si="930"/>
        <v>2.3947151344783091E-4</v>
      </c>
      <c r="AB408" s="59">
        <f t="shared" si="931"/>
        <v>4.9056245199999996E-3</v>
      </c>
      <c r="AC408" s="59">
        <f t="shared" si="932"/>
        <v>4.9056245199999996E-3</v>
      </c>
      <c r="AD408">
        <f t="shared" si="933"/>
        <v>1</v>
      </c>
      <c r="AE408" s="59">
        <f t="shared" si="934"/>
        <v>4.9056245199999996E-3</v>
      </c>
      <c r="AF408" s="59">
        <f t="shared" si="935"/>
        <v>4.1758461800000006E-3</v>
      </c>
      <c r="AG408" s="59">
        <f t="shared" si="936"/>
        <v>4.1758461800000006E-3</v>
      </c>
      <c r="AH408">
        <f t="shared" si="937"/>
        <v>1</v>
      </c>
      <c r="AI408" s="59">
        <f t="shared" si="938"/>
        <v>4.1758461800000006E-3</v>
      </c>
      <c r="AJ408" s="59">
        <f t="shared" si="939"/>
        <v>0</v>
      </c>
      <c r="AK408" s="59">
        <f t="shared" si="940"/>
        <v>0</v>
      </c>
      <c r="AL408" s="59">
        <f t="shared" si="941"/>
        <v>0</v>
      </c>
      <c r="AM408" s="12">
        <f t="shared" si="1042"/>
        <v>1.3547053151033921E-2</v>
      </c>
      <c r="AN408" s="12">
        <f t="shared" si="1043"/>
        <v>0</v>
      </c>
      <c r="AO408" s="66">
        <f t="shared" si="942"/>
        <v>7.1197891039882126E-5</v>
      </c>
      <c r="AP408" s="66">
        <f t="shared" si="943"/>
        <v>3.2441333208362999E-6</v>
      </c>
      <c r="AQ408" s="59">
        <f t="shared" si="944"/>
        <v>6.6456756111455268E-5</v>
      </c>
      <c r="AR408" s="59">
        <f t="shared" si="945"/>
        <v>5.657041015100197E-5</v>
      </c>
      <c r="AS408" s="59">
        <f t="shared" si="946"/>
        <v>0</v>
      </c>
      <c r="AT408" s="12">
        <f t="shared" si="947"/>
        <v>1.3349583960410744E-2</v>
      </c>
      <c r="AU408" s="59">
        <f t="shared" si="1044"/>
        <v>0</v>
      </c>
      <c r="AV408" s="59">
        <f t="shared" si="1045"/>
        <v>-1.7753810574450135E-18</v>
      </c>
      <c r="AW408" s="70">
        <f t="shared" si="948"/>
        <v>0</v>
      </c>
      <c r="AX408" s="20">
        <f t="shared" si="949"/>
        <v>200000</v>
      </c>
      <c r="AY408" s="20">
        <f t="shared" si="950"/>
        <v>0</v>
      </c>
      <c r="AZ408" s="20">
        <f t="shared" si="951"/>
        <v>0</v>
      </c>
      <c r="BA408" s="20">
        <f t="shared" si="952"/>
        <v>200000</v>
      </c>
      <c r="BB408" s="36">
        <f t="shared" si="953"/>
        <v>1</v>
      </c>
      <c r="BC408" s="36">
        <f t="shared" si="954"/>
        <v>0</v>
      </c>
      <c r="BD408" s="80">
        <f t="shared" si="955"/>
        <v>14.239578207976425</v>
      </c>
      <c r="BE408" s="36">
        <f t="shared" si="956"/>
        <v>0</v>
      </c>
      <c r="BF408" s="36">
        <f t="shared" si="957"/>
        <v>0</v>
      </c>
      <c r="BG408" s="36">
        <f t="shared" si="958"/>
        <v>14.239578207976425</v>
      </c>
      <c r="BH408" s="36">
        <f t="shared" si="959"/>
        <v>0.64882666416725998</v>
      </c>
      <c r="BI408" s="36">
        <f t="shared" si="960"/>
        <v>0</v>
      </c>
      <c r="BJ408" s="36">
        <f t="shared" si="961"/>
        <v>0</v>
      </c>
      <c r="BK408" s="36">
        <f t="shared" si="962"/>
        <v>0.64882666416725998</v>
      </c>
      <c r="BL408" s="68">
        <f ca="1">IF(OR(AT408=0,E408&gt;ProjTerm),0,VLOOKUP(D408,'Life Events'!$AE$5:$AI$1206,5,FALSE))</f>
        <v>1.2974684509362922E-16</v>
      </c>
      <c r="BM408" s="93">
        <f t="shared" ca="1" si="963"/>
        <v>1.2974684509362922E-16</v>
      </c>
      <c r="BN408" s="93">
        <f t="shared" ca="1" si="964"/>
        <v>1.7320664021758101E-18</v>
      </c>
      <c r="BO408" s="36">
        <f t="shared" ca="1" si="965"/>
        <v>2.635781293003164E-16</v>
      </c>
      <c r="BP408" s="36">
        <f t="shared" si="966"/>
        <v>6.2240664598681838E-3</v>
      </c>
      <c r="BQ408" s="36">
        <f t="shared" si="967"/>
        <v>98.31661215996705</v>
      </c>
      <c r="BR408" s="36">
        <f t="shared" si="968"/>
        <v>154.78110000000001</v>
      </c>
      <c r="BS408" s="36">
        <f t="shared" si="969"/>
        <v>152.17553378393077</v>
      </c>
      <c r="BT408" s="36">
        <f t="shared" si="970"/>
        <v>2.0314800649689055</v>
      </c>
      <c r="BU408" s="70" cm="1">
        <f t="array" ref="BU408">IF(AND(ActInt=1,$J408=0),INDEX(Tbl_FwdNom,$B408-IVP,MATCH(ValnDt,Tbl_FwdNom_Cols)),INDEX(Tbl_FwdNom,$B408,MATCH(StartDt,Tbl_FwdNom_Cols)))</f>
        <v>12.015802637</v>
      </c>
      <c r="BV408" s="70" cm="1">
        <f t="array" ref="BV408">INDEX(Tbl_FwdReal,$B408,MATCH(StartDt,Tbl_FwdReal_Cols))</f>
        <v>4.7078067770000001</v>
      </c>
      <c r="BW408" s="70" cm="1">
        <f t="array" ref="BW408">IF(RunType&lt;&gt;"OPN",INDEX(Tbl_FwdReal,$B408,MATCH(ValnDt,Tbl_FwdReal_Cols)),IF(AND($J408=0,ActInt=1),INDEX(Tbl_FwdReal,$B408-IVP,MATCH(ValnDt,Tbl_FwdReal_Cols)),-999))*$K408</f>
        <v>4.7078067770000001</v>
      </c>
      <c r="BX408" s="70">
        <f t="shared" si="971"/>
        <v>4.7078067770000002E-2</v>
      </c>
      <c r="BY408" s="70">
        <f t="shared" si="1046"/>
        <v>6.9794183308261815E-2</v>
      </c>
      <c r="BZ408" s="64">
        <f t="shared" si="1059"/>
        <v>5.6380239965054813E-3</v>
      </c>
      <c r="CA408" s="70" cm="1">
        <f t="array" ref="CA408">IF($J408=1,CA407*(1+INDEX(Tbl_CPI,$B408,MATCH(IF(RunType="OPN",StartDt,ValnDt),Tbl_CPI_Cols))),0)</f>
        <v>0</v>
      </c>
      <c r="CB408" s="70">
        <f t="shared" si="1047"/>
        <v>10.058181055600027</v>
      </c>
      <c r="CC408" s="70">
        <f t="shared" si="1048"/>
        <v>9.834403294217827</v>
      </c>
      <c r="CD408" s="36">
        <f t="shared" si="972"/>
        <v>51.990992888388497</v>
      </c>
      <c r="CE408" s="36">
        <f t="shared" si="973"/>
        <v>1.5750167746636834</v>
      </c>
      <c r="CF408" s="36">
        <f t="shared" si="974"/>
        <v>0</v>
      </c>
      <c r="CG408" s="36">
        <f t="shared" si="975"/>
        <v>0.72566157999416447</v>
      </c>
      <c r="CH408" s="36">
        <f t="shared" si="976"/>
        <v>0.70432474403402556</v>
      </c>
      <c r="CI408" s="36">
        <f t="shared" si="977"/>
        <v>0</v>
      </c>
      <c r="CJ408" s="36">
        <f t="shared" si="978"/>
        <v>0</v>
      </c>
      <c r="CK408" s="36">
        <f t="shared" si="979"/>
        <v>0</v>
      </c>
      <c r="CL408" s="36">
        <f t="shared" si="980"/>
        <v>2.1336835960138936E-2</v>
      </c>
      <c r="CM408" s="36">
        <f t="shared" si="981"/>
        <v>0.72566157999416447</v>
      </c>
      <c r="CN408" s="36">
        <f t="shared" ca="1" si="982"/>
        <v>12.850700740714911</v>
      </c>
      <c r="CO408" s="20">
        <f t="shared" si="983"/>
        <v>120000</v>
      </c>
      <c r="CP408" s="20">
        <f t="shared" si="984"/>
        <v>2</v>
      </c>
      <c r="CQ408" s="64">
        <f t="shared" si="985"/>
        <v>1.6172662800000001E-2</v>
      </c>
      <c r="CR408" s="64">
        <f t="shared" si="986"/>
        <v>7.2776982600000012E-2</v>
      </c>
      <c r="CS408" s="36">
        <f t="shared" si="987"/>
        <v>10.204150585931412</v>
      </c>
      <c r="CT408" s="36">
        <f t="shared" si="988"/>
        <v>8.5437469247858555</v>
      </c>
      <c r="CU408" s="36">
        <f t="shared" si="989"/>
        <v>0.38929599850035601</v>
      </c>
      <c r="CV408" s="36">
        <f t="shared" si="1049"/>
        <v>8.9330429232862123</v>
      </c>
      <c r="CW408" s="36">
        <f t="shared" si="990"/>
        <v>0</v>
      </c>
      <c r="CX408" s="36">
        <f t="shared" si="991"/>
        <v>0</v>
      </c>
      <c r="CY408" s="36">
        <f t="shared" si="992"/>
        <v>0</v>
      </c>
      <c r="CZ408" s="36">
        <f t="shared" si="1050"/>
        <v>0</v>
      </c>
      <c r="DA408" s="64">
        <f t="shared" si="993"/>
        <v>9.500661649920028E-3</v>
      </c>
      <c r="DB408" s="70">
        <f t="shared" si="1051"/>
        <v>0.99058875143836733</v>
      </c>
      <c r="DC408" s="70">
        <f>PRODUCT($DB$8:DB408)</f>
        <v>1.9601217279510738E-2</v>
      </c>
      <c r="DD408" s="36">
        <f t="shared" si="994"/>
        <v>74.592909356925148</v>
      </c>
      <c r="DE408" s="36">
        <f t="shared" si="995"/>
        <v>803.00739615787199</v>
      </c>
      <c r="DF408" s="36">
        <f t="shared" si="996"/>
        <v>28.839032433985025</v>
      </c>
      <c r="DG408" s="36">
        <f t="shared" si="997"/>
        <v>0.34775165643478645</v>
      </c>
      <c r="DH408" s="36">
        <f t="shared" ca="1" si="998"/>
        <v>6.0586392913630005E-15</v>
      </c>
      <c r="DI408" s="36">
        <f t="shared" si="999"/>
        <v>32.397244817590291</v>
      </c>
      <c r="DJ408" s="36">
        <f t="shared" ca="1" si="1000"/>
        <v>789.30301239608741</v>
      </c>
      <c r="DK408" s="36">
        <f t="shared" si="1001"/>
        <v>0</v>
      </c>
      <c r="DL408" s="36">
        <f t="shared" si="1002"/>
        <v>0</v>
      </c>
      <c r="DM408" s="36">
        <f t="shared" ca="1" si="1003"/>
        <v>789.30301239608741</v>
      </c>
      <c r="DN408" s="36">
        <f t="shared" ca="1" si="1052"/>
        <v>789.3030123960915</v>
      </c>
      <c r="DO408" s="64" cm="1">
        <f t="array" ref="DO408">IFERROR(INDEX(Tbl_FwdNom,$B408,MATCH(LIDt,Tbl_FwdNom_Cols,0)),0)</f>
        <v>8.5630946649999995</v>
      </c>
      <c r="DP408" s="64">
        <f t="shared" ca="1" si="1053"/>
        <v>8.5012462069999994</v>
      </c>
      <c r="DQ408" s="64">
        <f t="shared" ca="1" si="1004"/>
        <v>6.8224570383028649E-3</v>
      </c>
      <c r="DR408" s="70">
        <f t="shared" ca="1" si="1005"/>
        <v>0.99322377347603863</v>
      </c>
      <c r="DS408" s="70">
        <f ca="1">PRODUCT($DR$8:DR408)</f>
        <v>2.9061753906735491E-2</v>
      </c>
      <c r="DT408" s="36">
        <f t="shared" ca="1" si="1006"/>
        <v>903.91268809871906</v>
      </c>
      <c r="DU408" s="36">
        <f t="shared" ca="1" si="1007"/>
        <v>31.98727113022224</v>
      </c>
      <c r="DV408" s="36">
        <f t="shared" ca="1" si="1008"/>
        <v>0.39125101688547309</v>
      </c>
      <c r="DW408" s="36">
        <f t="shared" ca="1" si="1009"/>
        <v>6.4326206886212177E-15</v>
      </c>
      <c r="DX408" s="36">
        <f t="shared" ca="1" si="1010"/>
        <v>81.754914988462005</v>
      </c>
      <c r="DY408" s="36">
        <f t="shared" ca="1" si="1011"/>
        <v>0.86719049246514768</v>
      </c>
      <c r="DZ408" s="36">
        <f t="shared" ca="1" si="1012"/>
        <v>35.100609670074249</v>
      </c>
      <c r="EA408" s="36">
        <f t="shared" ca="1" si="1013"/>
        <v>0</v>
      </c>
      <c r="EB408" s="36">
        <f t="shared" ca="1" si="1014"/>
        <v>889.72159338613324</v>
      </c>
      <c r="EC408" s="36">
        <f t="shared" ca="1" si="1015"/>
        <v>0</v>
      </c>
      <c r="ED408" s="36">
        <f t="shared" ca="1" si="1016"/>
        <v>0</v>
      </c>
      <c r="EE408" s="36">
        <f t="shared" ca="1" si="1054"/>
        <v>0</v>
      </c>
      <c r="EF408" s="36">
        <f t="shared" ca="1" si="1017"/>
        <v>889.72159338613324</v>
      </c>
      <c r="EG408" s="64"/>
      <c r="EH408" s="64"/>
      <c r="EI408" s="64"/>
      <c r="EJ408" s="70"/>
      <c r="EK408" s="70"/>
      <c r="EL408" s="70"/>
      <c r="EM408" s="70"/>
      <c r="EN408" s="70"/>
      <c r="EO408" s="36">
        <f t="shared" ca="1" si="1018"/>
        <v>7.5492679789670287</v>
      </c>
      <c r="EP408" s="36">
        <f t="shared" ca="1" si="1019"/>
        <v>0</v>
      </c>
      <c r="EQ408" s="36">
        <f t="shared" si="1020"/>
        <v>22.20316542145309</v>
      </c>
      <c r="ER408" s="36">
        <f t="shared" si="1021"/>
        <v>0.44713153062912286</v>
      </c>
      <c r="ES408" s="36">
        <f t="shared" si="1022"/>
        <v>-0.40833426661439898</v>
      </c>
      <c r="ET408" s="36">
        <f t="shared" ca="1" si="1023"/>
        <v>0</v>
      </c>
      <c r="EU408" s="36">
        <f t="shared" ca="1" si="1055"/>
        <v>0.44713153062912286</v>
      </c>
      <c r="EV408" s="36">
        <f t="shared" si="1024"/>
        <v>0.53478391198354835</v>
      </c>
      <c r="EW408" s="36">
        <f t="shared" si="1025"/>
        <v>29.02326303072552</v>
      </c>
      <c r="EX408" s="36">
        <f t="shared" ca="1" si="1056"/>
        <v>52.208343894791284</v>
      </c>
      <c r="EY408" s="36">
        <f t="shared" si="1026"/>
        <v>0</v>
      </c>
      <c r="EZ408" s="36">
        <f t="shared" si="1027"/>
        <v>0</v>
      </c>
      <c r="FA408" s="36">
        <f t="shared" si="1028"/>
        <v>0</v>
      </c>
      <c r="FB408" s="36">
        <f t="shared" si="1029"/>
        <v>0</v>
      </c>
      <c r="FC408" s="36">
        <f t="shared" si="1057"/>
        <v>0</v>
      </c>
      <c r="FD408" s="36">
        <f t="shared" si="1030"/>
        <v>0</v>
      </c>
      <c r="FE408" s="36">
        <f t="shared" si="1031"/>
        <v>0</v>
      </c>
      <c r="FF408" s="36">
        <f t="shared" si="1058"/>
        <v>0</v>
      </c>
      <c r="FG408" s="36">
        <f t="shared" ca="1" si="1032"/>
        <v>52.208343894791284</v>
      </c>
      <c r="FH408" s="36">
        <f t="shared" ca="1" si="1033"/>
        <v>0.49601381064708</v>
      </c>
      <c r="FI408" s="36">
        <f t="shared" ca="1" si="1034"/>
        <v>-1.053531146318621</v>
      </c>
      <c r="FJ408" s="36">
        <f t="shared" ca="1" si="1035"/>
        <v>58.074577502420453</v>
      </c>
      <c r="FK408" s="36">
        <f t="shared" si="1036"/>
        <v>0</v>
      </c>
      <c r="FL408" s="36">
        <f t="shared" si="1037"/>
        <v>0</v>
      </c>
      <c r="FM408" s="36">
        <f t="shared" ca="1" si="1038"/>
        <v>0</v>
      </c>
      <c r="FN408" s="36">
        <f t="shared" ca="1" si="1060"/>
        <v>58.074577502420453</v>
      </c>
    </row>
    <row r="409" spans="2:170" x14ac:dyDescent="0.25">
      <c r="B409" s="2">
        <v>401</v>
      </c>
      <c r="C409" s="2">
        <f t="shared" si="914"/>
        <v>34</v>
      </c>
      <c r="D409" s="2">
        <f t="shared" si="911"/>
        <v>425</v>
      </c>
      <c r="E409" s="2">
        <f t="shared" ref="E409:E472" si="1061">IF(D409&lt;=0,0,ROUNDUP(D409/12,0))</f>
        <v>36</v>
      </c>
      <c r="F409" s="189">
        <f t="shared" si="913"/>
        <v>57922</v>
      </c>
      <c r="G409" s="2">
        <f t="shared" si="912"/>
        <v>7</v>
      </c>
      <c r="H409" s="187">
        <f t="shared" si="915"/>
        <v>68</v>
      </c>
      <c r="I409" s="186">
        <f t="shared" ref="I409:I472" si="1062">ROUNDDOWN(H409,0)</f>
        <v>68</v>
      </c>
      <c r="J409" s="2">
        <f t="shared" si="916"/>
        <v>0</v>
      </c>
      <c r="K409" s="2">
        <f t="shared" si="917"/>
        <v>1</v>
      </c>
      <c r="L409">
        <f t="shared" si="918"/>
        <v>2</v>
      </c>
      <c r="M409" s="190">
        <f t="shared" si="1039"/>
        <v>1.5504162990000001E-2</v>
      </c>
      <c r="N409">
        <f t="shared" si="919"/>
        <v>1</v>
      </c>
      <c r="O409">
        <f t="shared" si="920"/>
        <v>100</v>
      </c>
      <c r="P409" s="58">
        <f t="shared" si="921"/>
        <v>6.9768733455000009E-2</v>
      </c>
      <c r="Q409" s="106">
        <f t="shared" si="922"/>
        <v>6.9768733455000009E-2</v>
      </c>
      <c r="R409" s="59">
        <f t="shared" si="923"/>
        <v>6.9768733455000009E-2</v>
      </c>
      <c r="S409" s="32">
        <f t="shared" si="1040"/>
        <v>6.0087125489106663E-3</v>
      </c>
      <c r="T409">
        <f t="shared" si="924"/>
        <v>1</v>
      </c>
      <c r="U409" s="32">
        <f t="shared" si="1041"/>
        <v>6.7129632000000007E-4</v>
      </c>
      <c r="V409">
        <f t="shared" si="925"/>
        <v>1</v>
      </c>
      <c r="W409">
        <f t="shared" si="926"/>
        <v>100</v>
      </c>
      <c r="X409" s="58">
        <f t="shared" si="927"/>
        <v>3.0208334400000005E-3</v>
      </c>
      <c r="Y409" s="58">
        <f t="shared" si="928"/>
        <v>3.0208334400000005E-3</v>
      </c>
      <c r="Z409" s="32">
        <f t="shared" si="929"/>
        <v>3.0208334400000005E-3</v>
      </c>
      <c r="AA409" s="32">
        <f t="shared" si="930"/>
        <v>2.5208533506870801E-4</v>
      </c>
      <c r="AB409" s="59">
        <f t="shared" si="931"/>
        <v>4.9056245199999996E-3</v>
      </c>
      <c r="AC409" s="59">
        <f t="shared" si="932"/>
        <v>4.9056245199999996E-3</v>
      </c>
      <c r="AD409">
        <f t="shared" si="933"/>
        <v>1</v>
      </c>
      <c r="AE409" s="59">
        <f t="shared" si="934"/>
        <v>4.9056245199999996E-3</v>
      </c>
      <c r="AF409" s="59">
        <f t="shared" si="935"/>
        <v>4.1758461800000006E-3</v>
      </c>
      <c r="AG409" s="59">
        <f t="shared" si="936"/>
        <v>4.1758461800000006E-3</v>
      </c>
      <c r="AH409">
        <f t="shared" si="937"/>
        <v>1</v>
      </c>
      <c r="AI409" s="59">
        <f t="shared" si="938"/>
        <v>4.1758461800000006E-3</v>
      </c>
      <c r="AJ409" s="59">
        <f t="shared" si="939"/>
        <v>0</v>
      </c>
      <c r="AK409" s="59">
        <f t="shared" si="940"/>
        <v>0</v>
      </c>
      <c r="AL409" s="59">
        <f t="shared" si="941"/>
        <v>0</v>
      </c>
      <c r="AM409" s="12">
        <f t="shared" si="1042"/>
        <v>1.3349583960410744E-2</v>
      </c>
      <c r="AN409" s="12">
        <f t="shared" si="1043"/>
        <v>0</v>
      </c>
      <c r="AO409" s="66">
        <f t="shared" si="942"/>
        <v>8.0213812665656583E-5</v>
      </c>
      <c r="AP409" s="66">
        <f t="shared" si="943"/>
        <v>3.3652343456879923E-6</v>
      </c>
      <c r="AQ409" s="59">
        <f t="shared" si="944"/>
        <v>6.5488046407989655E-5</v>
      </c>
      <c r="AR409" s="59">
        <f t="shared" si="945"/>
        <v>5.5745809185670485E-5</v>
      </c>
      <c r="AS409" s="59">
        <f t="shared" si="946"/>
        <v>0</v>
      </c>
      <c r="AT409" s="12">
        <f t="shared" si="947"/>
        <v>1.3144771057805739E-2</v>
      </c>
      <c r="AU409" s="59">
        <f t="shared" si="1044"/>
        <v>0</v>
      </c>
      <c r="AV409" s="59">
        <f t="shared" si="1045"/>
        <v>-2.9815559743351372E-19</v>
      </c>
      <c r="AW409" s="70">
        <f t="shared" si="948"/>
        <v>0</v>
      </c>
      <c r="AX409" s="20">
        <f t="shared" si="949"/>
        <v>200000</v>
      </c>
      <c r="AY409" s="20">
        <f t="shared" si="950"/>
        <v>0</v>
      </c>
      <c r="AZ409" s="20">
        <f t="shared" si="951"/>
        <v>0</v>
      </c>
      <c r="BA409" s="20">
        <f t="shared" si="952"/>
        <v>200000</v>
      </c>
      <c r="BB409" s="36">
        <f t="shared" si="953"/>
        <v>1</v>
      </c>
      <c r="BC409" s="36">
        <f t="shared" si="954"/>
        <v>0</v>
      </c>
      <c r="BD409" s="80">
        <f t="shared" si="955"/>
        <v>16.042762533131317</v>
      </c>
      <c r="BE409" s="36">
        <f t="shared" si="956"/>
        <v>0</v>
      </c>
      <c r="BF409" s="36">
        <f t="shared" si="957"/>
        <v>0</v>
      </c>
      <c r="BG409" s="36">
        <f t="shared" si="958"/>
        <v>16.042762533131317</v>
      </c>
      <c r="BH409" s="36">
        <f t="shared" si="959"/>
        <v>0.67304686913759848</v>
      </c>
      <c r="BI409" s="36">
        <f t="shared" si="960"/>
        <v>0</v>
      </c>
      <c r="BJ409" s="36">
        <f t="shared" si="961"/>
        <v>0</v>
      </c>
      <c r="BK409" s="36">
        <f t="shared" si="962"/>
        <v>0.67304686913759848</v>
      </c>
      <c r="BL409" s="68">
        <f ca="1">IF(OR(AT409=0,E409&gt;ProjTerm),0,VLOOKUP(D409,'Life Events'!$AE$5:$AI$1206,5,FALSE))</f>
        <v>1.2775623414827878E-16</v>
      </c>
      <c r="BM409" s="93">
        <f t="shared" ca="1" si="963"/>
        <v>1.2775623414827878E-16</v>
      </c>
      <c r="BN409" s="93">
        <f t="shared" ca="1" si="964"/>
        <v>1.6793264490865481E-18</v>
      </c>
      <c r="BO409" s="36">
        <f t="shared" ca="1" si="965"/>
        <v>2.555523987872185E-16</v>
      </c>
      <c r="BP409" s="36">
        <f t="shared" si="966"/>
        <v>6.9880090945720688E-3</v>
      </c>
      <c r="BQ409" s="36">
        <f t="shared" si="967"/>
        <v>98.31661215996705</v>
      </c>
      <c r="BR409" s="36">
        <f t="shared" si="968"/>
        <v>154.78110000000001</v>
      </c>
      <c r="BS409" s="36">
        <f t="shared" si="969"/>
        <v>152.17553378393077</v>
      </c>
      <c r="BT409" s="36">
        <f t="shared" si="970"/>
        <v>2.0003125521891527</v>
      </c>
      <c r="BU409" s="70" cm="1">
        <f t="array" ref="BU409">IF(AND(ActInt=1,$J409=0),INDEX(Tbl_FwdNom,$B409-IVP,MATCH(ValnDt,Tbl_FwdNom_Cols)),INDEX(Tbl_FwdNom,$B409,MATCH(StartDt,Tbl_FwdNom_Cols)))</f>
        <v>12.009720584</v>
      </c>
      <c r="BV409" s="70" cm="1">
        <f t="array" ref="BV409">INDEX(Tbl_FwdReal,$B409,MATCH(StartDt,Tbl_FwdReal_Cols))</f>
        <v>4.7043833419999999</v>
      </c>
      <c r="BW409" s="70" cm="1">
        <f t="array" ref="BW409">IF(RunType&lt;&gt;"OPN",INDEX(Tbl_FwdReal,$B409,MATCH(ValnDt,Tbl_FwdReal_Cols)),IF(AND($J409=0,ActInt=1),INDEX(Tbl_FwdReal,$B409-IVP,MATCH(ValnDt,Tbl_FwdReal_Cols)),-999))*$K409</f>
        <v>4.7043833419999999</v>
      </c>
      <c r="BX409" s="70">
        <f t="shared" si="971"/>
        <v>4.704383342E-2</v>
      </c>
      <c r="BY409" s="70">
        <f t="shared" si="1046"/>
        <v>6.9771073653509763E-2</v>
      </c>
      <c r="BZ409" s="64">
        <f t="shared" si="1059"/>
        <v>5.6362136656025186E-3</v>
      </c>
      <c r="CA409" s="70" cm="1">
        <f t="array" ref="CA409">IF($J409=1,CA408*(1+INDEX(Tbl_CPI,$B409,MATCH(IF(RunType="OPN",StartDt,ValnDt),Tbl_CPI_Cols))),0)</f>
        <v>0</v>
      </c>
      <c r="CB409" s="70">
        <f t="shared" si="1047"/>
        <v>10.114871113116704</v>
      </c>
      <c r="CC409" s="70">
        <f t="shared" si="1048"/>
        <v>9.834403294217827</v>
      </c>
      <c r="CD409" s="36">
        <f t="shared" si="972"/>
        <v>51.990992888388497</v>
      </c>
      <c r="CE409" s="36">
        <f t="shared" si="973"/>
        <v>1.5750167746636834</v>
      </c>
      <c r="CF409" s="36">
        <f t="shared" si="974"/>
        <v>0</v>
      </c>
      <c r="CG409" s="36">
        <f t="shared" si="975"/>
        <v>0.71508394342108828</v>
      </c>
      <c r="CH409" s="36">
        <f t="shared" si="976"/>
        <v>0.69405812474866013</v>
      </c>
      <c r="CI409" s="36">
        <f t="shared" si="977"/>
        <v>0</v>
      </c>
      <c r="CJ409" s="36">
        <f t="shared" si="978"/>
        <v>0</v>
      </c>
      <c r="CK409" s="36">
        <f t="shared" si="979"/>
        <v>0</v>
      </c>
      <c r="CL409" s="36">
        <f t="shared" si="980"/>
        <v>2.102581867242817E-2</v>
      </c>
      <c r="CM409" s="36">
        <f t="shared" si="981"/>
        <v>0.71508394342108828</v>
      </c>
      <c r="CN409" s="36">
        <f t="shared" ca="1" si="982"/>
        <v>14.708508840985191</v>
      </c>
      <c r="CO409" s="20">
        <f t="shared" si="983"/>
        <v>120000</v>
      </c>
      <c r="CP409" s="20">
        <f t="shared" si="984"/>
        <v>2</v>
      </c>
      <c r="CQ409" s="64">
        <f t="shared" si="985"/>
        <v>1.835200713E-2</v>
      </c>
      <c r="CR409" s="64">
        <f t="shared" si="986"/>
        <v>8.2584032085000009E-2</v>
      </c>
      <c r="CS409" s="36">
        <f t="shared" si="987"/>
        <v>11.465352999289086</v>
      </c>
      <c r="CT409" s="36">
        <f t="shared" si="988"/>
        <v>9.6256575198787893</v>
      </c>
      <c r="CU409" s="36">
        <f t="shared" si="989"/>
        <v>0.40382812148255909</v>
      </c>
      <c r="CV409" s="36">
        <f t="shared" si="1049"/>
        <v>10.029485641361349</v>
      </c>
      <c r="CW409" s="36">
        <f t="shared" si="990"/>
        <v>0</v>
      </c>
      <c r="CX409" s="36">
        <f t="shared" si="991"/>
        <v>0</v>
      </c>
      <c r="CY409" s="36">
        <f t="shared" si="992"/>
        <v>0</v>
      </c>
      <c r="CZ409" s="36">
        <f t="shared" si="1050"/>
        <v>0</v>
      </c>
      <c r="DA409" s="64">
        <f t="shared" si="993"/>
        <v>9.4960938499732972E-3</v>
      </c>
      <c r="DB409" s="70">
        <f t="shared" si="1051"/>
        <v>0.99059323368577135</v>
      </c>
      <c r="DC409" s="70">
        <f>PRODUCT($DB$8:DB409)</f>
        <v>1.941683320908796E-2</v>
      </c>
      <c r="DD409" s="36">
        <f t="shared" si="994"/>
        <v>73.300938072531906</v>
      </c>
      <c r="DE409" s="36">
        <f t="shared" si="995"/>
        <v>794.59006722087861</v>
      </c>
      <c r="DF409" s="36">
        <f t="shared" si="996"/>
        <v>28.439843723382975</v>
      </c>
      <c r="DG409" s="36">
        <f t="shared" si="997"/>
        <v>0.34406592970620276</v>
      </c>
      <c r="DH409" s="36">
        <f t="shared" ca="1" si="998"/>
        <v>5.8606202998897008E-15</v>
      </c>
      <c r="DI409" s="36">
        <f t="shared" si="999"/>
        <v>31.983017647200271</v>
      </c>
      <c r="DJ409" s="36">
        <f t="shared" ca="1" si="1000"/>
        <v>781.36792458922378</v>
      </c>
      <c r="DK409" s="36">
        <f t="shared" si="1001"/>
        <v>0</v>
      </c>
      <c r="DL409" s="36">
        <f t="shared" si="1002"/>
        <v>0</v>
      </c>
      <c r="DM409" s="36">
        <f t="shared" ca="1" si="1003"/>
        <v>781.36792458922378</v>
      </c>
      <c r="DN409" s="36">
        <f t="shared" ca="1" si="1052"/>
        <v>781.36792458922775</v>
      </c>
      <c r="DO409" s="64" cm="1">
        <f t="array" ref="DO409">IFERROR(INDEX(Tbl_FwdNom,$B409,MATCH(LIDt,Tbl_FwdNom_Cols,0)),0)</f>
        <v>8.5613761759999996</v>
      </c>
      <c r="DP409" s="64">
        <f t="shared" ca="1" si="1053"/>
        <v>8.4995286980000007</v>
      </c>
      <c r="DQ409" s="64">
        <f t="shared" ca="1" si="1004"/>
        <v>6.8211289128683461E-3</v>
      </c>
      <c r="DR409" s="70">
        <f t="shared" ca="1" si="1005"/>
        <v>0.99322508366482776</v>
      </c>
      <c r="DS409" s="70">
        <f ca="1">PRODUCT($DR$8:DR409)</f>
        <v>2.8864862955463994E-2</v>
      </c>
      <c r="DT409" s="36">
        <f t="shared" ca="1" si="1006"/>
        <v>894.03563053708649</v>
      </c>
      <c r="DU409" s="36">
        <f t="shared" ca="1" si="1007"/>
        <v>31.532413561034758</v>
      </c>
      <c r="DV409" s="36">
        <f t="shared" ca="1" si="1008"/>
        <v>0.38693178141436763</v>
      </c>
      <c r="DW409" s="36">
        <f t="shared" ca="1" si="1009"/>
        <v>6.2209460247986687E-15</v>
      </c>
      <c r="DX409" s="36">
        <f t="shared" ca="1" si="1010"/>
        <v>80.312263250669744</v>
      </c>
      <c r="DY409" s="36">
        <f t="shared" ca="1" si="1011"/>
        <v>0.85193647211417489</v>
      </c>
      <c r="DZ409" s="36">
        <f t="shared" ca="1" si="1012"/>
        <v>34.64124306886351</v>
      </c>
      <c r="EA409" s="36">
        <f t="shared" ca="1" si="1013"/>
        <v>0</v>
      </c>
      <c r="EB409" s="36">
        <f t="shared" ca="1" si="1014"/>
        <v>880.36202860701496</v>
      </c>
      <c r="EC409" s="36">
        <f t="shared" ca="1" si="1015"/>
        <v>0</v>
      </c>
      <c r="ED409" s="36">
        <f t="shared" ca="1" si="1016"/>
        <v>0</v>
      </c>
      <c r="EE409" s="36">
        <f t="shared" ca="1" si="1054"/>
        <v>0</v>
      </c>
      <c r="EF409" s="36">
        <f t="shared" ca="1" si="1017"/>
        <v>880.36202860701496</v>
      </c>
      <c r="EG409" s="64"/>
      <c r="EH409" s="64"/>
      <c r="EI409" s="64"/>
      <c r="EJ409" s="70"/>
      <c r="EK409" s="70"/>
      <c r="EL409" s="70"/>
      <c r="EM409" s="70"/>
      <c r="EN409" s="70"/>
      <c r="EO409" s="36">
        <f t="shared" ca="1" si="1018"/>
        <v>7.4885049775425472</v>
      </c>
      <c r="EP409" s="36">
        <f t="shared" ca="1" si="1019"/>
        <v>0</v>
      </c>
      <c r="EQ409" s="36">
        <f t="shared" si="1020"/>
        <v>21.967840013971216</v>
      </c>
      <c r="ER409" s="36">
        <f t="shared" si="1021"/>
        <v>0.43938708007879729</v>
      </c>
      <c r="ES409" s="36">
        <f t="shared" si="1022"/>
        <v>-0.40126179616851204</v>
      </c>
      <c r="ET409" s="36">
        <f t="shared" ca="1" si="1023"/>
        <v>0</v>
      </c>
      <c r="EU409" s="36">
        <f t="shared" ca="1" si="1055"/>
        <v>0.43938708007879729</v>
      </c>
      <c r="EV409" s="36">
        <f t="shared" si="1024"/>
        <v>0.52794623094374671</v>
      </c>
      <c r="EW409" s="36">
        <f t="shared" si="1025"/>
        <v>28.71565323412598</v>
      </c>
      <c r="EX409" s="36">
        <f t="shared" ca="1" si="1056"/>
        <v>51.650826559119743</v>
      </c>
      <c r="EY409" s="36">
        <f t="shared" si="1026"/>
        <v>0</v>
      </c>
      <c r="EZ409" s="36">
        <f t="shared" si="1027"/>
        <v>0</v>
      </c>
      <c r="FA409" s="36">
        <f t="shared" si="1028"/>
        <v>0</v>
      </c>
      <c r="FB409" s="36">
        <f t="shared" si="1029"/>
        <v>0</v>
      </c>
      <c r="FC409" s="36">
        <f t="shared" si="1057"/>
        <v>0</v>
      </c>
      <c r="FD409" s="36">
        <f t="shared" si="1030"/>
        <v>0</v>
      </c>
      <c r="FE409" s="36">
        <f t="shared" si="1031"/>
        <v>0</v>
      </c>
      <c r="FF409" s="36">
        <f t="shared" si="1058"/>
        <v>0</v>
      </c>
      <c r="FG409" s="36">
        <f t="shared" ca="1" si="1032"/>
        <v>51.650826559119743</v>
      </c>
      <c r="FH409" s="36">
        <f t="shared" ca="1" si="1033"/>
        <v>0.49048109643409443</v>
      </c>
      <c r="FI409" s="36">
        <f t="shared" ca="1" si="1034"/>
        <v>-1.037368646515815</v>
      </c>
      <c r="FJ409" s="36">
        <f t="shared" ca="1" si="1035"/>
        <v>57.433343035609013</v>
      </c>
      <c r="FK409" s="36">
        <f t="shared" si="1036"/>
        <v>0</v>
      </c>
      <c r="FL409" s="36">
        <f t="shared" si="1037"/>
        <v>0</v>
      </c>
      <c r="FM409" s="36">
        <f t="shared" ca="1" si="1038"/>
        <v>0</v>
      </c>
      <c r="FN409" s="36">
        <f t="shared" ca="1" si="1060"/>
        <v>57.433343035609013</v>
      </c>
    </row>
    <row r="410" spans="2:170" x14ac:dyDescent="0.25">
      <c r="B410" s="2">
        <v>402</v>
      </c>
      <c r="C410" s="2">
        <f t="shared" si="914"/>
        <v>34</v>
      </c>
      <c r="D410" s="2">
        <f t="shared" ref="D410:D473" si="1063">D409+1</f>
        <v>426</v>
      </c>
      <c r="E410" s="2">
        <f t="shared" si="1061"/>
        <v>36</v>
      </c>
      <c r="F410" s="189">
        <f t="shared" si="913"/>
        <v>57953</v>
      </c>
      <c r="G410" s="2">
        <f t="shared" si="912"/>
        <v>8</v>
      </c>
      <c r="H410" s="187">
        <f t="shared" si="915"/>
        <v>68.083333333333343</v>
      </c>
      <c r="I410" s="186">
        <f t="shared" si="1062"/>
        <v>68</v>
      </c>
      <c r="J410" s="2">
        <f t="shared" si="916"/>
        <v>0</v>
      </c>
      <c r="K410" s="2">
        <f t="shared" si="917"/>
        <v>1</v>
      </c>
      <c r="L410">
        <f t="shared" si="918"/>
        <v>2</v>
      </c>
      <c r="M410" s="190">
        <f t="shared" si="1039"/>
        <v>1.5504162990000001E-2</v>
      </c>
      <c r="N410">
        <f t="shared" si="919"/>
        <v>1</v>
      </c>
      <c r="O410">
        <f t="shared" si="920"/>
        <v>100</v>
      </c>
      <c r="P410" s="58">
        <f t="shared" si="921"/>
        <v>6.9768733455000009E-2</v>
      </c>
      <c r="Q410" s="106">
        <f t="shared" si="922"/>
        <v>6.9768733455000009E-2</v>
      </c>
      <c r="R410" s="59">
        <f t="shared" si="923"/>
        <v>6.9768733455000009E-2</v>
      </c>
      <c r="S410" s="32">
        <f t="shared" si="1040"/>
        <v>6.0087125489106663E-3</v>
      </c>
      <c r="T410">
        <f t="shared" si="924"/>
        <v>1</v>
      </c>
      <c r="U410" s="32">
        <f t="shared" si="1041"/>
        <v>6.7129632000000007E-4</v>
      </c>
      <c r="V410">
        <f t="shared" si="925"/>
        <v>1</v>
      </c>
      <c r="W410">
        <f t="shared" si="926"/>
        <v>100</v>
      </c>
      <c r="X410" s="58">
        <f t="shared" si="927"/>
        <v>3.0208334400000005E-3</v>
      </c>
      <c r="Y410" s="58">
        <f t="shared" si="928"/>
        <v>3.0208334400000005E-3</v>
      </c>
      <c r="Z410" s="32">
        <f t="shared" si="929"/>
        <v>3.0208334400000005E-3</v>
      </c>
      <c r="AA410" s="32">
        <f t="shared" si="930"/>
        <v>2.5208533506870801E-4</v>
      </c>
      <c r="AB410" s="59">
        <f t="shared" si="931"/>
        <v>4.9056245199999996E-3</v>
      </c>
      <c r="AC410" s="59">
        <f t="shared" si="932"/>
        <v>4.9056245199999996E-3</v>
      </c>
      <c r="AD410">
        <f t="shared" si="933"/>
        <v>1</v>
      </c>
      <c r="AE410" s="59">
        <f t="shared" si="934"/>
        <v>4.9056245199999996E-3</v>
      </c>
      <c r="AF410" s="59">
        <f t="shared" si="935"/>
        <v>4.1758461800000006E-3</v>
      </c>
      <c r="AG410" s="59">
        <f t="shared" si="936"/>
        <v>4.1758461800000006E-3</v>
      </c>
      <c r="AH410">
        <f t="shared" si="937"/>
        <v>1</v>
      </c>
      <c r="AI410" s="59">
        <f t="shared" si="938"/>
        <v>4.1758461800000006E-3</v>
      </c>
      <c r="AJ410" s="59">
        <f t="shared" si="939"/>
        <v>0</v>
      </c>
      <c r="AK410" s="59">
        <f t="shared" si="940"/>
        <v>0</v>
      </c>
      <c r="AL410" s="59">
        <f t="shared" si="941"/>
        <v>0</v>
      </c>
      <c r="AM410" s="12">
        <f t="shared" si="1042"/>
        <v>1.3144771057805739E-2</v>
      </c>
      <c r="AN410" s="12">
        <f t="shared" si="1043"/>
        <v>0</v>
      </c>
      <c r="AO410" s="66">
        <f t="shared" si="942"/>
        <v>7.8983150807595076E-5</v>
      </c>
      <c r="AP410" s="66">
        <f t="shared" si="943"/>
        <v>3.3136040165084151E-6</v>
      </c>
      <c r="AQ410" s="59">
        <f t="shared" si="944"/>
        <v>6.4483311210958167E-5</v>
      </c>
      <c r="AR410" s="59">
        <f t="shared" si="945"/>
        <v>5.4890542008712663E-5</v>
      </c>
      <c r="AS410" s="59">
        <f t="shared" si="946"/>
        <v>0</v>
      </c>
      <c r="AT410" s="12">
        <f t="shared" si="947"/>
        <v>1.2943100449761965E-2</v>
      </c>
      <c r="AU410" s="59">
        <f t="shared" si="1044"/>
        <v>0</v>
      </c>
      <c r="AV410" s="59">
        <f t="shared" si="1045"/>
        <v>-2.7105054312137611E-20</v>
      </c>
      <c r="AW410" s="70">
        <f t="shared" si="948"/>
        <v>0</v>
      </c>
      <c r="AX410" s="20">
        <f t="shared" si="949"/>
        <v>200000</v>
      </c>
      <c r="AY410" s="20">
        <f t="shared" si="950"/>
        <v>0</v>
      </c>
      <c r="AZ410" s="20">
        <f t="shared" si="951"/>
        <v>0</v>
      </c>
      <c r="BA410" s="20">
        <f t="shared" si="952"/>
        <v>200000</v>
      </c>
      <c r="BB410" s="36">
        <f t="shared" si="953"/>
        <v>1</v>
      </c>
      <c r="BC410" s="36">
        <f t="shared" si="954"/>
        <v>0</v>
      </c>
      <c r="BD410" s="80">
        <f t="shared" si="955"/>
        <v>15.796630161519015</v>
      </c>
      <c r="BE410" s="36">
        <f t="shared" si="956"/>
        <v>0</v>
      </c>
      <c r="BF410" s="36">
        <f t="shared" si="957"/>
        <v>0</v>
      </c>
      <c r="BG410" s="36">
        <f t="shared" si="958"/>
        <v>15.796630161519015</v>
      </c>
      <c r="BH410" s="36">
        <f t="shared" si="959"/>
        <v>0.66272080330168304</v>
      </c>
      <c r="BI410" s="36">
        <f t="shared" si="960"/>
        <v>0</v>
      </c>
      <c r="BJ410" s="36">
        <f t="shared" si="961"/>
        <v>0</v>
      </c>
      <c r="BK410" s="36">
        <f t="shared" si="962"/>
        <v>0.66272080330168304</v>
      </c>
      <c r="BL410" s="68">
        <f ca="1">IF(OR(AT410=0,E410&gt;ProjTerm),0,VLOOKUP(D410,'Life Events'!$AE$5:$AI$1206,5,FALSE))</f>
        <v>1.2579616369069811E-16</v>
      </c>
      <c r="BM410" s="93">
        <f t="shared" ca="1" si="963"/>
        <v>1.2579616369069811E-16</v>
      </c>
      <c r="BN410" s="93">
        <f t="shared" ca="1" si="964"/>
        <v>1.6281923828434044E-18</v>
      </c>
      <c r="BO410" s="36">
        <f t="shared" ca="1" si="965"/>
        <v>2.4777104496212525E-16</v>
      </c>
      <c r="BP410" s="36">
        <f t="shared" si="966"/>
        <v>6.8807971821758553E-3</v>
      </c>
      <c r="BQ410" s="36">
        <f t="shared" si="967"/>
        <v>98.31661215996705</v>
      </c>
      <c r="BR410" s="36">
        <f t="shared" si="968"/>
        <v>154.78110000000001</v>
      </c>
      <c r="BS410" s="36">
        <f t="shared" si="969"/>
        <v>152.17553378393077</v>
      </c>
      <c r="BT410" s="36">
        <f t="shared" si="970"/>
        <v>1.9696232197615615</v>
      </c>
      <c r="BU410" s="70" cm="1">
        <f t="array" ref="BU410">IF(AND(ActInt=1,$J410=0),INDEX(Tbl_FwdNom,$B410-IVP,MATCH(ValnDt,Tbl_FwdNom_Cols)),INDEX(Tbl_FwdNom,$B410,MATCH(StartDt,Tbl_FwdNom_Cols)))</f>
        <v>12.003638861000001</v>
      </c>
      <c r="BV410" s="70" cm="1">
        <f t="array" ref="BV410">INDEX(Tbl_FwdReal,$B410,MATCH(StartDt,Tbl_FwdReal_Cols))</f>
        <v>4.700960018</v>
      </c>
      <c r="BW410" s="70" cm="1">
        <f t="array" ref="BW410">IF(RunType&lt;&gt;"OPN",INDEX(Tbl_FwdReal,$B410,MATCH(ValnDt,Tbl_FwdReal_Cols)),IF(AND($J410=0,ActInt=1),INDEX(Tbl_FwdReal,$B410-IVP,MATCH(ValnDt,Tbl_FwdReal_Cols)),-999))*$K410</f>
        <v>4.700960018</v>
      </c>
      <c r="BX410" s="70">
        <f t="shared" si="971"/>
        <v>4.700960018E-2</v>
      </c>
      <c r="BY410" s="70">
        <f t="shared" si="1046"/>
        <v>6.9747964505239901E-2</v>
      </c>
      <c r="BZ410" s="64">
        <f t="shared" si="1059"/>
        <v>5.6344033385276049E-3</v>
      </c>
      <c r="CA410" s="70" cm="1">
        <f t="array" ref="CA410">IF($J410=1,CA409*(1+INDEX(Tbl_CPI,$B410,MATCH(IF(RunType="OPN",StartDt,ValnDt),Tbl_CPI_Cols))),0)</f>
        <v>0</v>
      </c>
      <c r="CB410" s="70">
        <f t="shared" si="1047"/>
        <v>10.171862376685226</v>
      </c>
      <c r="CC410" s="70">
        <f t="shared" si="1048"/>
        <v>9.834403294217827</v>
      </c>
      <c r="CD410" s="36">
        <f t="shared" si="972"/>
        <v>51.990992888388497</v>
      </c>
      <c r="CE410" s="36">
        <f t="shared" si="973"/>
        <v>1.5750167746636834</v>
      </c>
      <c r="CF410" s="36">
        <f t="shared" si="974"/>
        <v>0</v>
      </c>
      <c r="CG410" s="36">
        <f t="shared" si="975"/>
        <v>0.70411293350103077</v>
      </c>
      <c r="CH410" s="36">
        <f t="shared" si="976"/>
        <v>0.68340969858587308</v>
      </c>
      <c r="CI410" s="36">
        <f t="shared" si="977"/>
        <v>0</v>
      </c>
      <c r="CJ410" s="36">
        <f t="shared" si="978"/>
        <v>0</v>
      </c>
      <c r="CK410" s="36">
        <f t="shared" si="979"/>
        <v>0</v>
      </c>
      <c r="CL410" s="36">
        <f t="shared" si="980"/>
        <v>2.0703234915157728E-2</v>
      </c>
      <c r="CM410" s="36">
        <f t="shared" si="981"/>
        <v>0.70411293350103077</v>
      </c>
      <c r="CN410" s="36">
        <f t="shared" ca="1" si="982"/>
        <v>14.482846947876961</v>
      </c>
      <c r="CO410" s="20">
        <f t="shared" si="983"/>
        <v>120000</v>
      </c>
      <c r="CP410" s="20">
        <f t="shared" si="984"/>
        <v>2</v>
      </c>
      <c r="CQ410" s="64">
        <f t="shared" si="985"/>
        <v>1.835200713E-2</v>
      </c>
      <c r="CR410" s="64">
        <f t="shared" si="986"/>
        <v>8.2584032085000009E-2</v>
      </c>
      <c r="CS410" s="36">
        <f t="shared" si="987"/>
        <v>11.28944847416386</v>
      </c>
      <c r="CT410" s="36">
        <f t="shared" si="988"/>
        <v>9.4779780969114089</v>
      </c>
      <c r="CU410" s="36">
        <f t="shared" si="989"/>
        <v>0.39763248198100981</v>
      </c>
      <c r="CV410" s="36">
        <f t="shared" si="1049"/>
        <v>9.8756105788924184</v>
      </c>
      <c r="CW410" s="36">
        <f t="shared" si="990"/>
        <v>0</v>
      </c>
      <c r="CX410" s="36">
        <f t="shared" si="991"/>
        <v>0</v>
      </c>
      <c r="CY410" s="36">
        <f t="shared" si="992"/>
        <v>0</v>
      </c>
      <c r="CZ410" s="36">
        <f t="shared" si="1050"/>
        <v>0</v>
      </c>
      <c r="DA410" s="64">
        <f t="shared" si="993"/>
        <v>9.491526070519507E-3</v>
      </c>
      <c r="DB410" s="70">
        <f t="shared" si="1051"/>
        <v>0.990597715953629</v>
      </c>
      <c r="DC410" s="70">
        <f>PRODUCT($DB$8:DB410)</f>
        <v>1.9234270627975107E-2</v>
      </c>
      <c r="DD410" s="36">
        <f t="shared" si="994"/>
        <v>72.027052617479313</v>
      </c>
      <c r="DE410" s="36">
        <f t="shared" si="995"/>
        <v>786.33530939776244</v>
      </c>
      <c r="DF410" s="36">
        <f t="shared" si="996"/>
        <v>28.047060438223284</v>
      </c>
      <c r="DG410" s="36">
        <f t="shared" si="997"/>
        <v>0.34045084326581082</v>
      </c>
      <c r="DH410" s="36">
        <f t="shared" ca="1" si="998"/>
        <v>5.6684754852933941E-15</v>
      </c>
      <c r="DI410" s="36">
        <f t="shared" si="999"/>
        <v>31.575789253246612</v>
      </c>
      <c r="DJ410" s="36">
        <f t="shared" ca="1" si="1000"/>
        <v>773.5906556284873</v>
      </c>
      <c r="DK410" s="36">
        <f t="shared" si="1001"/>
        <v>0</v>
      </c>
      <c r="DL410" s="36">
        <f t="shared" si="1002"/>
        <v>0</v>
      </c>
      <c r="DM410" s="36">
        <f t="shared" ca="1" si="1003"/>
        <v>773.5906556284873</v>
      </c>
      <c r="DN410" s="36">
        <f t="shared" ca="1" si="1052"/>
        <v>773.59065562849116</v>
      </c>
      <c r="DO410" s="64" cm="1">
        <f t="array" ref="DO410">IFERROR(INDEX(Tbl_FwdNom,$B410,MATCH(LIDt,Tbl_FwdNom_Cols,0)),0)</f>
        <v>8.5596577140000001</v>
      </c>
      <c r="DP410" s="64">
        <f t="shared" ca="1" si="1053"/>
        <v>8.4978112150000005</v>
      </c>
      <c r="DQ410" s="64">
        <f t="shared" ca="1" si="1004"/>
        <v>6.8198007882678269E-3</v>
      </c>
      <c r="DR410" s="70">
        <f t="shared" ca="1" si="1005"/>
        <v>0.99322639385625078</v>
      </c>
      <c r="DS410" s="70">
        <f ca="1">PRODUCT($DR$8:DR410)</f>
        <v>2.8669343742410383E-2</v>
      </c>
      <c r="DT410" s="36">
        <f t="shared" ca="1" si="1006"/>
        <v>884.33614527344378</v>
      </c>
      <c r="DU410" s="36">
        <f t="shared" ca="1" si="1007"/>
        <v>31.084737536592609</v>
      </c>
      <c r="DV410" s="36">
        <f t="shared" ca="1" si="1008"/>
        <v>0.38268978190008734</v>
      </c>
      <c r="DW410" s="36">
        <f t="shared" ca="1" si="1009"/>
        <v>6.0156005924402364E-15</v>
      </c>
      <c r="DX410" s="36">
        <f t="shared" ca="1" si="1010"/>
        <v>78.890353667132672</v>
      </c>
      <c r="DY410" s="36">
        <f t="shared" ca="1" si="1011"/>
        <v>0.8369020822853015</v>
      </c>
      <c r="DZ410" s="36">
        <f t="shared" ca="1" si="1012"/>
        <v>34.189419029064119</v>
      </c>
      <c r="EA410" s="36">
        <f t="shared" ca="1" si="1013"/>
        <v>0</v>
      </c>
      <c r="EB410" s="36">
        <f t="shared" ca="1" si="1014"/>
        <v>871.17416047235292</v>
      </c>
      <c r="EC410" s="36">
        <f t="shared" ca="1" si="1015"/>
        <v>0</v>
      </c>
      <c r="ED410" s="36">
        <f t="shared" ca="1" si="1016"/>
        <v>0</v>
      </c>
      <c r="EE410" s="36">
        <f t="shared" ca="1" si="1054"/>
        <v>0</v>
      </c>
      <c r="EF410" s="36">
        <f t="shared" ca="1" si="1017"/>
        <v>871.17416047235292</v>
      </c>
      <c r="EG410" s="64"/>
      <c r="EH410" s="64"/>
      <c r="EI410" s="64"/>
      <c r="EJ410" s="70"/>
      <c r="EK410" s="70"/>
      <c r="EL410" s="70"/>
      <c r="EM410" s="70"/>
      <c r="EN410" s="70"/>
      <c r="EO410" s="36">
        <f t="shared" ca="1" si="1018"/>
        <v>7.4096909206414221</v>
      </c>
      <c r="EP410" s="36">
        <f t="shared" ca="1" si="1019"/>
        <v>0</v>
      </c>
      <c r="EQ410" s="36">
        <f t="shared" si="1020"/>
        <v>21.737024830884014</v>
      </c>
      <c r="ER410" s="36">
        <f t="shared" si="1021"/>
        <v>0.43175104123443009</v>
      </c>
      <c r="ES410" s="36">
        <f t="shared" si="1022"/>
        <v>-0.39428833062702678</v>
      </c>
      <c r="ET410" s="36">
        <f t="shared" ca="1" si="1023"/>
        <v>0</v>
      </c>
      <c r="EU410" s="36">
        <f t="shared" ca="1" si="1055"/>
        <v>0.43175104123443009</v>
      </c>
      <c r="EV410" s="36">
        <f t="shared" si="1024"/>
        <v>0.52122407926648207</v>
      </c>
      <c r="EW410" s="36">
        <f t="shared" si="1025"/>
        <v>28.413939057653096</v>
      </c>
      <c r="EX410" s="36">
        <f t="shared" ca="1" si="1056"/>
        <v>51.103939009038022</v>
      </c>
      <c r="EY410" s="36">
        <f t="shared" si="1026"/>
        <v>0</v>
      </c>
      <c r="EZ410" s="36">
        <f t="shared" si="1027"/>
        <v>0</v>
      </c>
      <c r="FA410" s="36">
        <f t="shared" si="1028"/>
        <v>0</v>
      </c>
      <c r="FB410" s="36">
        <f t="shared" si="1029"/>
        <v>0</v>
      </c>
      <c r="FC410" s="36">
        <f t="shared" si="1057"/>
        <v>0</v>
      </c>
      <c r="FD410" s="36">
        <f t="shared" si="1030"/>
        <v>0</v>
      </c>
      <c r="FE410" s="36">
        <f t="shared" si="1031"/>
        <v>0</v>
      </c>
      <c r="FF410" s="36">
        <f t="shared" si="1058"/>
        <v>0</v>
      </c>
      <c r="FG410" s="36">
        <f t="shared" ca="1" si="1032"/>
        <v>51.103939009038022</v>
      </c>
      <c r="FH410" s="36">
        <f t="shared" ca="1" si="1033"/>
        <v>0.48505436941052321</v>
      </c>
      <c r="FI410" s="36">
        <f t="shared" ca="1" si="1034"/>
        <v>-1.0214541263915426</v>
      </c>
      <c r="FJ410" s="36">
        <f t="shared" ca="1" si="1035"/>
        <v>56.803572867324576</v>
      </c>
      <c r="FK410" s="36">
        <f t="shared" si="1036"/>
        <v>0</v>
      </c>
      <c r="FL410" s="36">
        <f t="shared" si="1037"/>
        <v>0</v>
      </c>
      <c r="FM410" s="36">
        <f t="shared" ca="1" si="1038"/>
        <v>0</v>
      </c>
      <c r="FN410" s="36">
        <f t="shared" ca="1" si="1060"/>
        <v>56.803572867324576</v>
      </c>
    </row>
    <row r="411" spans="2:170" x14ac:dyDescent="0.25">
      <c r="B411" s="2">
        <v>403</v>
      </c>
      <c r="C411" s="2">
        <f t="shared" si="914"/>
        <v>34</v>
      </c>
      <c r="D411" s="2">
        <f t="shared" si="1063"/>
        <v>427</v>
      </c>
      <c r="E411" s="2">
        <f t="shared" si="1061"/>
        <v>36</v>
      </c>
      <c r="F411" s="189">
        <f t="shared" si="913"/>
        <v>57983</v>
      </c>
      <c r="G411" s="2">
        <f t="shared" ref="G411:G474" si="1064">MONTH(F411)</f>
        <v>9</v>
      </c>
      <c r="H411" s="187">
        <f t="shared" si="915"/>
        <v>68.166666666666671</v>
      </c>
      <c r="I411" s="186">
        <f t="shared" si="1062"/>
        <v>68</v>
      </c>
      <c r="J411" s="2">
        <f t="shared" si="916"/>
        <v>0</v>
      </c>
      <c r="K411" s="2">
        <f t="shared" si="917"/>
        <v>1</v>
      </c>
      <c r="L411">
        <f t="shared" si="918"/>
        <v>2</v>
      </c>
      <c r="M411" s="190">
        <f t="shared" si="1039"/>
        <v>1.5504162990000001E-2</v>
      </c>
      <c r="N411">
        <f t="shared" si="919"/>
        <v>1</v>
      </c>
      <c r="O411">
        <f t="shared" si="920"/>
        <v>100</v>
      </c>
      <c r="P411" s="58">
        <f t="shared" si="921"/>
        <v>6.9768733455000009E-2</v>
      </c>
      <c r="Q411" s="106">
        <f t="shared" si="922"/>
        <v>6.9768733455000009E-2</v>
      </c>
      <c r="R411" s="59">
        <f t="shared" si="923"/>
        <v>6.9768733455000009E-2</v>
      </c>
      <c r="S411" s="32">
        <f t="shared" si="1040"/>
        <v>6.0087125489106663E-3</v>
      </c>
      <c r="T411">
        <f t="shared" si="924"/>
        <v>1</v>
      </c>
      <c r="U411" s="32">
        <f t="shared" si="1041"/>
        <v>6.7129632000000007E-4</v>
      </c>
      <c r="V411">
        <f t="shared" si="925"/>
        <v>1</v>
      </c>
      <c r="W411">
        <f t="shared" si="926"/>
        <v>100</v>
      </c>
      <c r="X411" s="58">
        <f t="shared" si="927"/>
        <v>3.0208334400000005E-3</v>
      </c>
      <c r="Y411" s="58">
        <f t="shared" si="928"/>
        <v>3.0208334400000005E-3</v>
      </c>
      <c r="Z411" s="32">
        <f t="shared" si="929"/>
        <v>3.0208334400000005E-3</v>
      </c>
      <c r="AA411" s="32">
        <f t="shared" si="930"/>
        <v>2.5208533506870801E-4</v>
      </c>
      <c r="AB411" s="59">
        <f t="shared" si="931"/>
        <v>4.9056245199999996E-3</v>
      </c>
      <c r="AC411" s="59">
        <f t="shared" si="932"/>
        <v>4.9056245199999996E-3</v>
      </c>
      <c r="AD411">
        <f t="shared" si="933"/>
        <v>1</v>
      </c>
      <c r="AE411" s="59">
        <f t="shared" si="934"/>
        <v>4.9056245199999996E-3</v>
      </c>
      <c r="AF411" s="59">
        <f t="shared" si="935"/>
        <v>4.1758461800000006E-3</v>
      </c>
      <c r="AG411" s="59">
        <f t="shared" si="936"/>
        <v>4.1758461800000006E-3</v>
      </c>
      <c r="AH411">
        <f t="shared" si="937"/>
        <v>1</v>
      </c>
      <c r="AI411" s="59">
        <f t="shared" si="938"/>
        <v>4.1758461800000006E-3</v>
      </c>
      <c r="AJ411" s="59">
        <f t="shared" si="939"/>
        <v>0</v>
      </c>
      <c r="AK411" s="59">
        <f t="shared" si="940"/>
        <v>0</v>
      </c>
      <c r="AL411" s="59">
        <f t="shared" si="941"/>
        <v>0</v>
      </c>
      <c r="AM411" s="12">
        <f t="shared" si="1042"/>
        <v>1.2943100449761965E-2</v>
      </c>
      <c r="AN411" s="12">
        <f t="shared" si="1043"/>
        <v>0</v>
      </c>
      <c r="AO411" s="66">
        <f t="shared" si="942"/>
        <v>7.7771370094296001E-5</v>
      </c>
      <c r="AP411" s="66">
        <f t="shared" si="943"/>
        <v>3.2627658137061903E-6</v>
      </c>
      <c r="AQ411" s="59">
        <f t="shared" si="944"/>
        <v>6.3493990931175315E-5</v>
      </c>
      <c r="AR411" s="59">
        <f t="shared" si="945"/>
        <v>5.4048396570494787E-5</v>
      </c>
      <c r="AS411" s="59">
        <f t="shared" si="946"/>
        <v>0</v>
      </c>
      <c r="AT411" s="12">
        <f t="shared" si="947"/>
        <v>1.2744523926352292E-2</v>
      </c>
      <c r="AU411" s="59">
        <f t="shared" si="1044"/>
        <v>1.2874900798265365E-19</v>
      </c>
      <c r="AV411" s="59">
        <f t="shared" si="1045"/>
        <v>0</v>
      </c>
      <c r="AW411" s="70">
        <f t="shared" si="948"/>
        <v>0</v>
      </c>
      <c r="AX411" s="20">
        <f t="shared" si="949"/>
        <v>200000</v>
      </c>
      <c r="AY411" s="20">
        <f t="shared" si="950"/>
        <v>0</v>
      </c>
      <c r="AZ411" s="20">
        <f t="shared" si="951"/>
        <v>0</v>
      </c>
      <c r="BA411" s="20">
        <f t="shared" si="952"/>
        <v>200000</v>
      </c>
      <c r="BB411" s="36">
        <f t="shared" si="953"/>
        <v>1</v>
      </c>
      <c r="BC411" s="36">
        <f t="shared" si="954"/>
        <v>0</v>
      </c>
      <c r="BD411" s="80">
        <f t="shared" si="955"/>
        <v>15.5542740188592</v>
      </c>
      <c r="BE411" s="36">
        <f t="shared" si="956"/>
        <v>0</v>
      </c>
      <c r="BF411" s="36">
        <f t="shared" si="957"/>
        <v>0</v>
      </c>
      <c r="BG411" s="36">
        <f t="shared" si="958"/>
        <v>15.5542740188592</v>
      </c>
      <c r="BH411" s="36">
        <f t="shared" si="959"/>
        <v>0.65255316274123809</v>
      </c>
      <c r="BI411" s="36">
        <f t="shared" si="960"/>
        <v>0</v>
      </c>
      <c r="BJ411" s="36">
        <f t="shared" si="961"/>
        <v>0</v>
      </c>
      <c r="BK411" s="36">
        <f t="shared" si="962"/>
        <v>0.65255316274123809</v>
      </c>
      <c r="BL411" s="68">
        <f ca="1">IF(OR(AT411=0,E411&gt;ProjTerm),0,VLOOKUP(D411,'Life Events'!$AE$5:$AI$1206,5,FALSE))</f>
        <v>1.2386616516052119E-16</v>
      </c>
      <c r="BM411" s="93">
        <f t="shared" ca="1" si="963"/>
        <v>1.2386616516052119E-16</v>
      </c>
      <c r="BN411" s="93">
        <f t="shared" ca="1" si="964"/>
        <v>1.5786153055537671E-18</v>
      </c>
      <c r="BO411" s="36">
        <f t="shared" ca="1" si="965"/>
        <v>2.4022662676212749E-16</v>
      </c>
      <c r="BP411" s="36">
        <f t="shared" si="966"/>
        <v>6.7752301437350232E-3</v>
      </c>
      <c r="BQ411" s="36">
        <f t="shared" si="967"/>
        <v>98.31661215996705</v>
      </c>
      <c r="BR411" s="36">
        <f t="shared" si="968"/>
        <v>154.78110000000001</v>
      </c>
      <c r="BS411" s="36">
        <f t="shared" si="969"/>
        <v>152.17553378393077</v>
      </c>
      <c r="BT411" s="36">
        <f t="shared" si="970"/>
        <v>1.9394047313147373</v>
      </c>
      <c r="BU411" s="70" cm="1">
        <f t="array" ref="BU411">IF(AND(ActInt=1,$J411=0),INDEX(Tbl_FwdNom,$B411-IVP,MATCH(ValnDt,Tbl_FwdNom_Cols)),INDEX(Tbl_FwdNom,$B411,MATCH(StartDt,Tbl_FwdNom_Cols)))</f>
        <v>11.997557469</v>
      </c>
      <c r="BV411" s="70" cm="1">
        <f t="array" ref="BV411">INDEX(Tbl_FwdReal,$B411,MATCH(StartDt,Tbl_FwdReal_Cols))</f>
        <v>4.6975368069999996</v>
      </c>
      <c r="BW411" s="70" cm="1">
        <f t="array" ref="BW411">IF(RunType&lt;&gt;"OPN",INDEX(Tbl_FwdReal,$B411,MATCH(ValnDt,Tbl_FwdReal_Cols)),IF(AND($J411=0,ActInt=1),INDEX(Tbl_FwdReal,$B411-IVP,MATCH(ValnDt,Tbl_FwdReal_Cols)),-999))*$K411</f>
        <v>4.6975368069999996</v>
      </c>
      <c r="BX411" s="70">
        <f t="shared" si="971"/>
        <v>4.6975368069999995E-2</v>
      </c>
      <c r="BY411" s="70">
        <f t="shared" si="1046"/>
        <v>6.9724855852691947E-2</v>
      </c>
      <c r="BZ411" s="64">
        <f t="shared" si="1059"/>
        <v>5.6325930144391911E-3</v>
      </c>
      <c r="CA411" s="70" cm="1">
        <f t="array" ref="CA411">IF($J411=1,CA410*(1+INDEX(Tbl_CPI,$B411,MATCH(IF(RunType="OPN",StartDt,ValnDt),Tbl_CPI_Cols))),0)</f>
        <v>0</v>
      </c>
      <c r="CB411" s="70">
        <f t="shared" si="1047"/>
        <v>10.229156337651981</v>
      </c>
      <c r="CC411" s="70">
        <f t="shared" si="1048"/>
        <v>9.834403294217827</v>
      </c>
      <c r="CD411" s="36">
        <f t="shared" si="972"/>
        <v>51.990992888388497</v>
      </c>
      <c r="CE411" s="36">
        <f t="shared" si="973"/>
        <v>1.5750167746636834</v>
      </c>
      <c r="CF411" s="36">
        <f t="shared" si="974"/>
        <v>0</v>
      </c>
      <c r="CG411" s="36">
        <f t="shared" si="975"/>
        <v>0.69331024376180439</v>
      </c>
      <c r="CH411" s="36">
        <f t="shared" si="976"/>
        <v>0.67292464343727221</v>
      </c>
      <c r="CI411" s="36">
        <f t="shared" si="977"/>
        <v>0</v>
      </c>
      <c r="CJ411" s="36">
        <f t="shared" si="978"/>
        <v>0</v>
      </c>
      <c r="CK411" s="36">
        <f t="shared" si="979"/>
        <v>0</v>
      </c>
      <c r="CL411" s="36">
        <f t="shared" si="980"/>
        <v>2.0385600324532158E-2</v>
      </c>
      <c r="CM411" s="36">
        <f t="shared" si="981"/>
        <v>0.69331024376180439</v>
      </c>
      <c r="CN411" s="36">
        <f t="shared" ca="1" si="982"/>
        <v>14.260647220141966</v>
      </c>
      <c r="CO411" s="20">
        <f t="shared" si="983"/>
        <v>120000</v>
      </c>
      <c r="CP411" s="20">
        <f t="shared" si="984"/>
        <v>2</v>
      </c>
      <c r="CQ411" s="64">
        <f t="shared" si="985"/>
        <v>1.835200713E-2</v>
      </c>
      <c r="CR411" s="64">
        <f t="shared" si="986"/>
        <v>8.2584032085000009E-2</v>
      </c>
      <c r="CS411" s="36">
        <f t="shared" si="987"/>
        <v>11.116242723508241</v>
      </c>
      <c r="CT411" s="36">
        <f t="shared" si="988"/>
        <v>9.3325644113155199</v>
      </c>
      <c r="CU411" s="36">
        <f t="shared" si="989"/>
        <v>0.39153189764474283</v>
      </c>
      <c r="CV411" s="36">
        <f t="shared" si="1049"/>
        <v>9.724096308960263</v>
      </c>
      <c r="CW411" s="36">
        <f t="shared" si="990"/>
        <v>0</v>
      </c>
      <c r="CX411" s="36">
        <f t="shared" si="991"/>
        <v>0</v>
      </c>
      <c r="CY411" s="36">
        <f t="shared" si="992"/>
        <v>0</v>
      </c>
      <c r="CZ411" s="36">
        <f t="shared" si="1050"/>
        <v>0</v>
      </c>
      <c r="DA411" s="64">
        <f t="shared" si="993"/>
        <v>9.4869583123231571E-3</v>
      </c>
      <c r="DB411" s="70">
        <f t="shared" si="1051"/>
        <v>0.99060219824119011</v>
      </c>
      <c r="DC411" s="70">
        <f>PRODUCT($DB$8:DB411)</f>
        <v>1.9053510765638097E-2</v>
      </c>
      <c r="DD411" s="36">
        <f t="shared" si="994"/>
        <v>70.770965531706111</v>
      </c>
      <c r="DE411" s="36">
        <f t="shared" si="995"/>
        <v>778.24096567866752</v>
      </c>
      <c r="DF411" s="36">
        <f t="shared" si="996"/>
        <v>27.660588568642677</v>
      </c>
      <c r="DG411" s="36">
        <f t="shared" si="997"/>
        <v>0.33690545607953376</v>
      </c>
      <c r="DH411" s="36">
        <f t="shared" ca="1" si="998"/>
        <v>5.4820254491546705E-15</v>
      </c>
      <c r="DI411" s="36">
        <f t="shared" si="999"/>
        <v>31.175459800428985</v>
      </c>
      <c r="DJ411" s="36">
        <f t="shared" ca="1" si="1000"/>
        <v>765.96914305995347</v>
      </c>
      <c r="DK411" s="36">
        <f t="shared" si="1001"/>
        <v>0</v>
      </c>
      <c r="DL411" s="36">
        <f t="shared" si="1002"/>
        <v>0</v>
      </c>
      <c r="DM411" s="36">
        <f t="shared" ca="1" si="1003"/>
        <v>765.96914305995347</v>
      </c>
      <c r="DN411" s="36">
        <f t="shared" ca="1" si="1052"/>
        <v>765.96914305995745</v>
      </c>
      <c r="DO411" s="64" cm="1">
        <f t="array" ref="DO411">IFERROR(INDEX(Tbl_FwdNom,$B411,MATCH(LIDt,Tbl_FwdNom_Cols,0)),0)</f>
        <v>8.5579392799999994</v>
      </c>
      <c r="DP411" s="64">
        <f t="shared" ca="1" si="1053"/>
        <v>8.4960937600000008</v>
      </c>
      <c r="DQ411" s="64">
        <f t="shared" ca="1" si="1004"/>
        <v>6.8184726660480699E-3</v>
      </c>
      <c r="DR411" s="70">
        <f t="shared" ca="1" si="1005"/>
        <v>0.99322770404878169</v>
      </c>
      <c r="DS411" s="70">
        <f ca="1">PRODUCT($DR$8:DR411)</f>
        <v>2.8475186461859571E-2</v>
      </c>
      <c r="DT411" s="36">
        <f t="shared" ca="1" si="1006"/>
        <v>874.81169308872984</v>
      </c>
      <c r="DU411" s="36">
        <f t="shared" ca="1" si="1007"/>
        <v>30.644134807075904</v>
      </c>
      <c r="DV411" s="36">
        <f t="shared" ca="1" si="1008"/>
        <v>0.37852391157381393</v>
      </c>
      <c r="DW411" s="36">
        <f t="shared" ca="1" si="1009"/>
        <v>5.8163911738875251E-15</v>
      </c>
      <c r="DX411" s="36">
        <f t="shared" ca="1" si="1010"/>
        <v>77.488860655912148</v>
      </c>
      <c r="DY411" s="36">
        <f t="shared" ca="1" si="1011"/>
        <v>0.82208387727439658</v>
      </c>
      <c r="DZ411" s="36">
        <f t="shared" ca="1" si="1012"/>
        <v>33.745025686456998</v>
      </c>
      <c r="EA411" s="36">
        <f t="shared" ca="1" si="1013"/>
        <v>0</v>
      </c>
      <c r="EB411" s="36">
        <f t="shared" ca="1" si="1014"/>
        <v>862.15555289205122</v>
      </c>
      <c r="EC411" s="36">
        <f t="shared" ca="1" si="1015"/>
        <v>0</v>
      </c>
      <c r="ED411" s="36">
        <f t="shared" ca="1" si="1016"/>
        <v>0</v>
      </c>
      <c r="EE411" s="36">
        <f t="shared" ca="1" si="1054"/>
        <v>0</v>
      </c>
      <c r="EF411" s="36">
        <f t="shared" ca="1" si="1017"/>
        <v>862.15555289205122</v>
      </c>
      <c r="EG411" s="64"/>
      <c r="EH411" s="64"/>
      <c r="EI411" s="64"/>
      <c r="EJ411" s="70"/>
      <c r="EK411" s="70"/>
      <c r="EL411" s="70"/>
      <c r="EM411" s="70"/>
      <c r="EN411" s="70"/>
      <c r="EO411" s="36">
        <f t="shared" ca="1" si="1018"/>
        <v>7.3324448953701236</v>
      </c>
      <c r="EP411" s="36">
        <f t="shared" ca="1" si="1019"/>
        <v>0</v>
      </c>
      <c r="EQ411" s="36">
        <f t="shared" si="1020"/>
        <v>21.510659789270555</v>
      </c>
      <c r="ER411" s="36">
        <f t="shared" si="1021"/>
        <v>0.42422169097705065</v>
      </c>
      <c r="ES411" s="36">
        <f t="shared" si="1022"/>
        <v>-0.38741229638469965</v>
      </c>
      <c r="ET411" s="36">
        <f t="shared" ca="1" si="1023"/>
        <v>0</v>
      </c>
      <c r="EU411" s="36">
        <f t="shared" ca="1" si="1055"/>
        <v>0.42422169097705065</v>
      </c>
      <c r="EV411" s="36">
        <f t="shared" si="1024"/>
        <v>0.51461580896246528</v>
      </c>
      <c r="EW411" s="36">
        <f t="shared" si="1025"/>
        <v>28.118041962846938</v>
      </c>
      <c r="EX411" s="36">
        <f t="shared" ca="1" si="1056"/>
        <v>50.567539252057003</v>
      </c>
      <c r="EY411" s="36">
        <f t="shared" si="1026"/>
        <v>0</v>
      </c>
      <c r="EZ411" s="36">
        <f t="shared" si="1027"/>
        <v>0</v>
      </c>
      <c r="FA411" s="36">
        <f t="shared" si="1028"/>
        <v>0</v>
      </c>
      <c r="FB411" s="36">
        <f t="shared" si="1029"/>
        <v>0</v>
      </c>
      <c r="FC411" s="36">
        <f t="shared" si="1057"/>
        <v>0</v>
      </c>
      <c r="FD411" s="36">
        <f t="shared" si="1030"/>
        <v>0</v>
      </c>
      <c r="FE411" s="36">
        <f t="shared" si="1031"/>
        <v>0</v>
      </c>
      <c r="FF411" s="36">
        <f t="shared" si="1058"/>
        <v>0</v>
      </c>
      <c r="FG411" s="36">
        <f t="shared" ca="1" si="1032"/>
        <v>50.567539252057003</v>
      </c>
      <c r="FH411" s="36">
        <f t="shared" ca="1" si="1033"/>
        <v>0.47973213684102972</v>
      </c>
      <c r="FI411" s="36">
        <f t="shared" ca="1" si="1034"/>
        <v>-1.005783781535037</v>
      </c>
      <c r="FJ411" s="36">
        <f t="shared" ca="1" si="1035"/>
        <v>56.185102694719262</v>
      </c>
      <c r="FK411" s="36">
        <f t="shared" si="1036"/>
        <v>0</v>
      </c>
      <c r="FL411" s="36">
        <f t="shared" si="1037"/>
        <v>0</v>
      </c>
      <c r="FM411" s="36">
        <f t="shared" ca="1" si="1038"/>
        <v>0</v>
      </c>
      <c r="FN411" s="36">
        <f t="shared" ca="1" si="1060"/>
        <v>56.185102694719262</v>
      </c>
    </row>
    <row r="412" spans="2:170" x14ac:dyDescent="0.25">
      <c r="B412" s="2">
        <v>404</v>
      </c>
      <c r="C412" s="2">
        <f t="shared" si="914"/>
        <v>34</v>
      </c>
      <c r="D412" s="2">
        <f t="shared" si="1063"/>
        <v>428</v>
      </c>
      <c r="E412" s="2">
        <f t="shared" si="1061"/>
        <v>36</v>
      </c>
      <c r="F412" s="189">
        <f t="shared" ref="F412:F475" si="1065">EOMONTH(F411,1)</f>
        <v>58014</v>
      </c>
      <c r="G412" s="2">
        <f t="shared" si="1064"/>
        <v>10</v>
      </c>
      <c r="H412" s="187">
        <f t="shared" si="915"/>
        <v>68.25</v>
      </c>
      <c r="I412" s="186">
        <f t="shared" si="1062"/>
        <v>68</v>
      </c>
      <c r="J412" s="2">
        <f t="shared" si="916"/>
        <v>0</v>
      </c>
      <c r="K412" s="2">
        <f t="shared" si="917"/>
        <v>1</v>
      </c>
      <c r="L412">
        <f t="shared" si="918"/>
        <v>2</v>
      </c>
      <c r="M412" s="190">
        <f t="shared" si="1039"/>
        <v>1.5504162990000001E-2</v>
      </c>
      <c r="N412">
        <f t="shared" si="919"/>
        <v>1</v>
      </c>
      <c r="O412">
        <f t="shared" si="920"/>
        <v>100</v>
      </c>
      <c r="P412" s="58">
        <f t="shared" si="921"/>
        <v>6.9768733455000009E-2</v>
      </c>
      <c r="Q412" s="106">
        <f t="shared" si="922"/>
        <v>6.9768733455000009E-2</v>
      </c>
      <c r="R412" s="59">
        <f t="shared" si="923"/>
        <v>6.9768733455000009E-2</v>
      </c>
      <c r="S412" s="32">
        <f t="shared" si="1040"/>
        <v>6.0087125489106663E-3</v>
      </c>
      <c r="T412">
        <f t="shared" si="924"/>
        <v>1</v>
      </c>
      <c r="U412" s="32">
        <f t="shared" si="1041"/>
        <v>6.7129632000000007E-4</v>
      </c>
      <c r="V412">
        <f t="shared" si="925"/>
        <v>1</v>
      </c>
      <c r="W412">
        <f t="shared" si="926"/>
        <v>100</v>
      </c>
      <c r="X412" s="58">
        <f t="shared" si="927"/>
        <v>3.0208334400000005E-3</v>
      </c>
      <c r="Y412" s="58">
        <f t="shared" si="928"/>
        <v>3.0208334400000005E-3</v>
      </c>
      <c r="Z412" s="32">
        <f t="shared" si="929"/>
        <v>3.0208334400000005E-3</v>
      </c>
      <c r="AA412" s="32">
        <f t="shared" si="930"/>
        <v>2.5208533506870801E-4</v>
      </c>
      <c r="AB412" s="59">
        <f t="shared" si="931"/>
        <v>4.9056245199999996E-3</v>
      </c>
      <c r="AC412" s="59">
        <f t="shared" si="932"/>
        <v>4.9056245199999996E-3</v>
      </c>
      <c r="AD412">
        <f t="shared" si="933"/>
        <v>1</v>
      </c>
      <c r="AE412" s="59">
        <f t="shared" si="934"/>
        <v>4.9056245199999996E-3</v>
      </c>
      <c r="AF412" s="59">
        <f t="shared" si="935"/>
        <v>4.1758461800000006E-3</v>
      </c>
      <c r="AG412" s="59">
        <f t="shared" si="936"/>
        <v>4.1758461800000006E-3</v>
      </c>
      <c r="AH412">
        <f t="shared" si="937"/>
        <v>1</v>
      </c>
      <c r="AI412" s="59">
        <f t="shared" si="938"/>
        <v>4.1758461800000006E-3</v>
      </c>
      <c r="AJ412" s="59">
        <f t="shared" si="939"/>
        <v>0</v>
      </c>
      <c r="AK412" s="59">
        <f t="shared" si="940"/>
        <v>0</v>
      </c>
      <c r="AL412" s="59">
        <f t="shared" si="941"/>
        <v>0</v>
      </c>
      <c r="AM412" s="12">
        <f t="shared" si="1042"/>
        <v>1.2744523926352292E-2</v>
      </c>
      <c r="AN412" s="12">
        <f t="shared" si="1043"/>
        <v>0</v>
      </c>
      <c r="AO412" s="66">
        <f t="shared" si="942"/>
        <v>7.6578180846165257E-5</v>
      </c>
      <c r="AP412" s="66">
        <f t="shared" si="943"/>
        <v>3.2127075842656839E-6</v>
      </c>
      <c r="AQ412" s="59">
        <f t="shared" si="944"/>
        <v>6.251984906884048E-5</v>
      </c>
      <c r="AR412" s="59">
        <f t="shared" si="945"/>
        <v>5.3219171553776827E-5</v>
      </c>
      <c r="AS412" s="59">
        <f t="shared" si="946"/>
        <v>0</v>
      </c>
      <c r="AT412" s="12">
        <f t="shared" si="947"/>
        <v>1.2548994017299244E-2</v>
      </c>
      <c r="AU412" s="59">
        <f t="shared" si="1044"/>
        <v>2.9137933385547932E-19</v>
      </c>
      <c r="AV412" s="59">
        <f t="shared" si="1045"/>
        <v>0</v>
      </c>
      <c r="AW412" s="70">
        <f t="shared" si="948"/>
        <v>0</v>
      </c>
      <c r="AX412" s="20">
        <f t="shared" si="949"/>
        <v>200000</v>
      </c>
      <c r="AY412" s="20">
        <f t="shared" si="950"/>
        <v>0</v>
      </c>
      <c r="AZ412" s="20">
        <f t="shared" si="951"/>
        <v>0</v>
      </c>
      <c r="BA412" s="20">
        <f t="shared" si="952"/>
        <v>200000</v>
      </c>
      <c r="BB412" s="36">
        <f t="shared" si="953"/>
        <v>1</v>
      </c>
      <c r="BC412" s="36">
        <f t="shared" si="954"/>
        <v>0</v>
      </c>
      <c r="BD412" s="80">
        <f t="shared" si="955"/>
        <v>15.315636169233052</v>
      </c>
      <c r="BE412" s="36">
        <f t="shared" si="956"/>
        <v>0</v>
      </c>
      <c r="BF412" s="36">
        <f t="shared" si="957"/>
        <v>0</v>
      </c>
      <c r="BG412" s="36">
        <f t="shared" si="958"/>
        <v>15.315636169233052</v>
      </c>
      <c r="BH412" s="36">
        <f t="shared" si="959"/>
        <v>0.64254151685313676</v>
      </c>
      <c r="BI412" s="36">
        <f t="shared" si="960"/>
        <v>0</v>
      </c>
      <c r="BJ412" s="36">
        <f t="shared" si="961"/>
        <v>0</v>
      </c>
      <c r="BK412" s="36">
        <f t="shared" si="962"/>
        <v>0.64254151685313676</v>
      </c>
      <c r="BL412" s="68">
        <f ca="1">IF(OR(AT412=0,E412&gt;ProjTerm),0,VLOOKUP(D412,'Life Events'!$AE$5:$AI$1206,5,FALSE))</f>
        <v>1.2196577718616092E-16</v>
      </c>
      <c r="BM412" s="93">
        <f t="shared" ca="1" si="963"/>
        <v>1.2196577718616092E-16</v>
      </c>
      <c r="BN412" s="93">
        <f t="shared" ca="1" si="964"/>
        <v>1.530547808224386E-18</v>
      </c>
      <c r="BO412" s="36">
        <f t="shared" ca="1" si="965"/>
        <v>2.3291192969837126E-16</v>
      </c>
      <c r="BP412" s="36">
        <f t="shared" si="966"/>
        <v>6.6712827431515678E-3</v>
      </c>
      <c r="BQ412" s="36">
        <f t="shared" si="967"/>
        <v>98.31661215996705</v>
      </c>
      <c r="BR412" s="36">
        <f t="shared" si="968"/>
        <v>154.78110000000001</v>
      </c>
      <c r="BS412" s="36">
        <f t="shared" si="969"/>
        <v>152.17553378393077</v>
      </c>
      <c r="BT412" s="36">
        <f t="shared" si="970"/>
        <v>1.9096498630338663</v>
      </c>
      <c r="BU412" s="70" cm="1">
        <f t="array" ref="BU412">IF(AND(ActInt=1,$J412=0),INDEX(Tbl_FwdNom,$B412-IVP,MATCH(ValnDt,Tbl_FwdNom_Cols)),INDEX(Tbl_FwdNom,$B412,MATCH(StartDt,Tbl_FwdNom_Cols)))</f>
        <v>11.991476407</v>
      </c>
      <c r="BV412" s="70" cm="1">
        <f t="array" ref="BV412">INDEX(Tbl_FwdReal,$B412,MATCH(StartDt,Tbl_FwdReal_Cols))</f>
        <v>4.6941137069999996</v>
      </c>
      <c r="BW412" s="70" cm="1">
        <f t="array" ref="BW412">IF(RunType&lt;&gt;"OPN",INDEX(Tbl_FwdReal,$B412,MATCH(ValnDt,Tbl_FwdReal_Cols)),IF(AND($J412=0,ActInt=1),INDEX(Tbl_FwdReal,$B412-IVP,MATCH(ValnDt,Tbl_FwdReal_Cols)),-999))*$K412</f>
        <v>4.6941137069999996</v>
      </c>
      <c r="BX412" s="70">
        <f t="shared" si="971"/>
        <v>4.694113707E-2</v>
      </c>
      <c r="BY412" s="70">
        <f t="shared" si="1046"/>
        <v>6.9701747706873318E-2</v>
      </c>
      <c r="BZ412" s="64">
        <f t="shared" si="1059"/>
        <v>5.6307826941999206E-3</v>
      </c>
      <c r="CA412" s="70" cm="1">
        <f t="array" ref="CA412">IF($J412=1,CA411*(1+INDEX(Tbl_CPI,$B412,MATCH(IF(RunType="OPN",StartDt,ValnDt),Tbl_CPI_Cols))),0)</f>
        <v>0</v>
      </c>
      <c r="CB412" s="70">
        <f t="shared" si="1047"/>
        <v>10.286754494134296</v>
      </c>
      <c r="CC412" s="70">
        <f t="shared" si="1048"/>
        <v>9.834403294217827</v>
      </c>
      <c r="CD412" s="36">
        <f t="shared" si="972"/>
        <v>51.990992888388497</v>
      </c>
      <c r="CE412" s="36">
        <f t="shared" si="973"/>
        <v>1.5750167746636834</v>
      </c>
      <c r="CF412" s="36">
        <f t="shared" si="974"/>
        <v>0</v>
      </c>
      <c r="CG412" s="36">
        <f t="shared" si="975"/>
        <v>0.68267329178998659</v>
      </c>
      <c r="CH412" s="36">
        <f t="shared" si="976"/>
        <v>0.66260045282087909</v>
      </c>
      <c r="CI412" s="36">
        <f t="shared" si="977"/>
        <v>0</v>
      </c>
      <c r="CJ412" s="36">
        <f t="shared" si="978"/>
        <v>0</v>
      </c>
      <c r="CK412" s="36">
        <f t="shared" si="979"/>
        <v>0</v>
      </c>
      <c r="CL412" s="36">
        <f t="shared" si="980"/>
        <v>2.0072838969107529E-2</v>
      </c>
      <c r="CM412" s="36">
        <f t="shared" si="981"/>
        <v>0.68267329178998659</v>
      </c>
      <c r="CN412" s="36">
        <f t="shared" ca="1" si="982"/>
        <v>14.041856540309169</v>
      </c>
      <c r="CO412" s="20">
        <f t="shared" si="983"/>
        <v>120000</v>
      </c>
      <c r="CP412" s="20">
        <f t="shared" si="984"/>
        <v>2</v>
      </c>
      <c r="CQ412" s="64">
        <f t="shared" si="985"/>
        <v>1.835200713E-2</v>
      </c>
      <c r="CR412" s="64">
        <f t="shared" si="986"/>
        <v>8.2584032085000009E-2</v>
      </c>
      <c r="CS412" s="36">
        <f t="shared" si="987"/>
        <v>10.945694341999472</v>
      </c>
      <c r="CT412" s="36">
        <f t="shared" si="988"/>
        <v>9.1893817015398316</v>
      </c>
      <c r="CU412" s="36">
        <f t="shared" si="989"/>
        <v>0.38552491011188206</v>
      </c>
      <c r="CV412" s="36">
        <f t="shared" si="1049"/>
        <v>9.5749066116517128</v>
      </c>
      <c r="CW412" s="36">
        <f t="shared" si="990"/>
        <v>0</v>
      </c>
      <c r="CX412" s="36">
        <f t="shared" si="991"/>
        <v>0</v>
      </c>
      <c r="CY412" s="36">
        <f t="shared" si="992"/>
        <v>0</v>
      </c>
      <c r="CZ412" s="36">
        <f t="shared" si="1050"/>
        <v>0</v>
      </c>
      <c r="DA412" s="64">
        <f t="shared" si="993"/>
        <v>9.4823905746468373E-3</v>
      </c>
      <c r="DB412" s="70">
        <f t="shared" si="1051"/>
        <v>0.99060668054917833</v>
      </c>
      <c r="DC412" s="70">
        <f>PRODUCT($DB$8:DB412)</f>
        <v>1.887453505235679E-2</v>
      </c>
      <c r="DD412" s="36">
        <f t="shared" si="994"/>
        <v>69.532393605188759</v>
      </c>
      <c r="DE412" s="36">
        <f t="shared" si="995"/>
        <v>770.30491430718996</v>
      </c>
      <c r="DF412" s="36">
        <f t="shared" si="996"/>
        <v>27.280335556122022</v>
      </c>
      <c r="DG412" s="36">
        <f t="shared" si="997"/>
        <v>0.33342884245765786</v>
      </c>
      <c r="DH412" s="36">
        <f t="shared" ca="1" si="998"/>
        <v>5.301096225905337E-15</v>
      </c>
      <c r="DI412" s="36">
        <f t="shared" si="999"/>
        <v>30.781931020023237</v>
      </c>
      <c r="DJ412" s="36">
        <f t="shared" ca="1" si="1000"/>
        <v>758.50135843568876</v>
      </c>
      <c r="DK412" s="36">
        <f t="shared" si="1001"/>
        <v>0</v>
      </c>
      <c r="DL412" s="36">
        <f t="shared" si="1002"/>
        <v>0</v>
      </c>
      <c r="DM412" s="36">
        <f t="shared" ca="1" si="1003"/>
        <v>758.50135843568876</v>
      </c>
      <c r="DN412" s="36">
        <f t="shared" ca="1" si="1052"/>
        <v>758.50135843569262</v>
      </c>
      <c r="DO412" s="64" cm="1">
        <f t="array" ref="DO412">IFERROR(INDEX(Tbl_FwdNom,$B412,MATCH(LIDt,Tbl_FwdNom_Cols,0)),0)</f>
        <v>8.5562208729999991</v>
      </c>
      <c r="DP412" s="64">
        <f t="shared" ca="1" si="1053"/>
        <v>8.4943763319999999</v>
      </c>
      <c r="DQ412" s="64">
        <f t="shared" ca="1" si="1004"/>
        <v>6.8171445454361379E-3</v>
      </c>
      <c r="DR412" s="70">
        <f t="shared" ca="1" si="1005"/>
        <v>0.99322901424318322</v>
      </c>
      <c r="DS412" s="70">
        <f ca="1">PRODUCT($DR$8:DR412)</f>
        <v>2.8282381379903618E-2</v>
      </c>
      <c r="DT412" s="36">
        <f t="shared" ca="1" si="1006"/>
        <v>865.45977468132037</v>
      </c>
      <c r="DU412" s="36">
        <f t="shared" ca="1" si="1007"/>
        <v>30.210498786672435</v>
      </c>
      <c r="DV412" s="36">
        <f t="shared" ca="1" si="1008"/>
        <v>0.37443308104976497</v>
      </c>
      <c r="DW412" s="36">
        <f t="shared" ca="1" si="1009"/>
        <v>5.6231304235543448E-15</v>
      </c>
      <c r="DX412" s="36">
        <f t="shared" ca="1" si="1010"/>
        <v>76.107463556630805</v>
      </c>
      <c r="DY412" s="36">
        <f t="shared" ca="1" si="1011"/>
        <v>0.8074784634804516</v>
      </c>
      <c r="DZ412" s="36">
        <f t="shared" ca="1" si="1012"/>
        <v>33.307952908367398</v>
      </c>
      <c r="EA412" s="36">
        <f t="shared" ca="1" si="1013"/>
        <v>0</v>
      </c>
      <c r="EB412" s="36">
        <f t="shared" ca="1" si="1014"/>
        <v>853.3038082021601</v>
      </c>
      <c r="EC412" s="36">
        <f t="shared" ca="1" si="1015"/>
        <v>0</v>
      </c>
      <c r="ED412" s="36">
        <f t="shared" ca="1" si="1016"/>
        <v>0</v>
      </c>
      <c r="EE412" s="36">
        <f t="shared" ca="1" si="1054"/>
        <v>0</v>
      </c>
      <c r="EF412" s="36">
        <f t="shared" ca="1" si="1017"/>
        <v>853.3038082021601</v>
      </c>
      <c r="EG412" s="64"/>
      <c r="EH412" s="64"/>
      <c r="EI412" s="64"/>
      <c r="EJ412" s="70"/>
      <c r="EK412" s="70"/>
      <c r="EL412" s="70"/>
      <c r="EM412" s="70"/>
      <c r="EN412" s="70"/>
      <c r="EO412" s="36">
        <f t="shared" ca="1" si="1018"/>
        <v>7.2567452078343848</v>
      </c>
      <c r="EP412" s="36">
        <f t="shared" ca="1" si="1019"/>
        <v>0</v>
      </c>
      <c r="EQ412" s="36">
        <f t="shared" si="1020"/>
        <v>21.288685785913184</v>
      </c>
      <c r="ER412" s="36">
        <f t="shared" si="1021"/>
        <v>0.41679733166364696</v>
      </c>
      <c r="ES412" s="36">
        <f t="shared" si="1022"/>
        <v>-0.38063214310171617</v>
      </c>
      <c r="ET412" s="36">
        <f t="shared" ca="1" si="1023"/>
        <v>0</v>
      </c>
      <c r="EU412" s="36">
        <f t="shared" ca="1" si="1055"/>
        <v>0.41679733166364696</v>
      </c>
      <c r="EV412" s="36">
        <f t="shared" si="1024"/>
        <v>0.50811979790200523</v>
      </c>
      <c r="EW412" s="36">
        <f t="shared" si="1025"/>
        <v>27.827884691884154</v>
      </c>
      <c r="EX412" s="36">
        <f t="shared" ca="1" si="1056"/>
        <v>50.041487607362996</v>
      </c>
      <c r="EY412" s="36">
        <f t="shared" si="1026"/>
        <v>0</v>
      </c>
      <c r="EZ412" s="36">
        <f t="shared" si="1027"/>
        <v>0</v>
      </c>
      <c r="FA412" s="36">
        <f t="shared" si="1028"/>
        <v>0</v>
      </c>
      <c r="FB412" s="36">
        <f t="shared" si="1029"/>
        <v>0</v>
      </c>
      <c r="FC412" s="36">
        <f t="shared" si="1057"/>
        <v>0</v>
      </c>
      <c r="FD412" s="36">
        <f t="shared" si="1030"/>
        <v>0</v>
      </c>
      <c r="FE412" s="36">
        <f t="shared" si="1031"/>
        <v>0</v>
      </c>
      <c r="FF412" s="36">
        <f t="shared" si="1058"/>
        <v>0</v>
      </c>
      <c r="FG412" s="36">
        <f t="shared" ca="1" si="1032"/>
        <v>50.041487607362996</v>
      </c>
      <c r="FH412" s="36">
        <f t="shared" ca="1" si="1033"/>
        <v>0.47451293042936538</v>
      </c>
      <c r="FI412" s="36">
        <f t="shared" ca="1" si="1034"/>
        <v>-0.99035386579005102</v>
      </c>
      <c r="FJ412" s="36">
        <f t="shared" ca="1" si="1035"/>
        <v>55.577770795299287</v>
      </c>
      <c r="FK412" s="36">
        <f t="shared" si="1036"/>
        <v>0</v>
      </c>
      <c r="FL412" s="36">
        <f t="shared" si="1037"/>
        <v>0</v>
      </c>
      <c r="FM412" s="36">
        <f t="shared" ca="1" si="1038"/>
        <v>0</v>
      </c>
      <c r="FN412" s="36">
        <f t="shared" ca="1" si="1060"/>
        <v>55.577770795299287</v>
      </c>
    </row>
    <row r="413" spans="2:170" x14ac:dyDescent="0.25">
      <c r="B413" s="2">
        <v>405</v>
      </c>
      <c r="C413" s="2">
        <f t="shared" si="914"/>
        <v>34</v>
      </c>
      <c r="D413" s="2">
        <f t="shared" si="1063"/>
        <v>429</v>
      </c>
      <c r="E413" s="2">
        <f t="shared" si="1061"/>
        <v>36</v>
      </c>
      <c r="F413" s="189">
        <f t="shared" si="1065"/>
        <v>58044</v>
      </c>
      <c r="G413" s="2">
        <f t="shared" si="1064"/>
        <v>11</v>
      </c>
      <c r="H413" s="187">
        <f t="shared" si="915"/>
        <v>68.333333333333343</v>
      </c>
      <c r="I413" s="186">
        <f t="shared" si="1062"/>
        <v>68</v>
      </c>
      <c r="J413" s="2">
        <f t="shared" si="916"/>
        <v>0</v>
      </c>
      <c r="K413" s="2">
        <f t="shared" si="917"/>
        <v>1</v>
      </c>
      <c r="L413">
        <f t="shared" si="918"/>
        <v>2</v>
      </c>
      <c r="M413" s="190">
        <f t="shared" si="1039"/>
        <v>1.5504162990000001E-2</v>
      </c>
      <c r="N413">
        <f t="shared" si="919"/>
        <v>1</v>
      </c>
      <c r="O413">
        <f t="shared" si="920"/>
        <v>100</v>
      </c>
      <c r="P413" s="58">
        <f t="shared" si="921"/>
        <v>6.9768733455000009E-2</v>
      </c>
      <c r="Q413" s="106">
        <f t="shared" si="922"/>
        <v>6.9768733455000009E-2</v>
      </c>
      <c r="R413" s="59">
        <f t="shared" si="923"/>
        <v>6.9768733455000009E-2</v>
      </c>
      <c r="S413" s="32">
        <f t="shared" si="1040"/>
        <v>6.0087125489106663E-3</v>
      </c>
      <c r="T413">
        <f t="shared" si="924"/>
        <v>1</v>
      </c>
      <c r="U413" s="32">
        <f t="shared" si="1041"/>
        <v>6.7129632000000007E-4</v>
      </c>
      <c r="V413">
        <f t="shared" si="925"/>
        <v>1</v>
      </c>
      <c r="W413">
        <f t="shared" si="926"/>
        <v>100</v>
      </c>
      <c r="X413" s="58">
        <f t="shared" si="927"/>
        <v>3.0208334400000005E-3</v>
      </c>
      <c r="Y413" s="58">
        <f t="shared" si="928"/>
        <v>3.0208334400000005E-3</v>
      </c>
      <c r="Z413" s="32">
        <f t="shared" si="929"/>
        <v>3.0208334400000005E-3</v>
      </c>
      <c r="AA413" s="32">
        <f t="shared" si="930"/>
        <v>2.5208533506870801E-4</v>
      </c>
      <c r="AB413" s="59">
        <f t="shared" si="931"/>
        <v>4.9056245199999996E-3</v>
      </c>
      <c r="AC413" s="59">
        <f t="shared" si="932"/>
        <v>4.9056245199999996E-3</v>
      </c>
      <c r="AD413">
        <f t="shared" si="933"/>
        <v>1</v>
      </c>
      <c r="AE413" s="59">
        <f t="shared" si="934"/>
        <v>4.9056245199999996E-3</v>
      </c>
      <c r="AF413" s="59">
        <f t="shared" si="935"/>
        <v>4.1758461800000006E-3</v>
      </c>
      <c r="AG413" s="59">
        <f t="shared" si="936"/>
        <v>4.1758461800000006E-3</v>
      </c>
      <c r="AH413">
        <f t="shared" si="937"/>
        <v>1</v>
      </c>
      <c r="AI413" s="59">
        <f t="shared" si="938"/>
        <v>4.1758461800000006E-3</v>
      </c>
      <c r="AJ413" s="59">
        <f t="shared" si="939"/>
        <v>0</v>
      </c>
      <c r="AK413" s="59">
        <f t="shared" si="940"/>
        <v>0</v>
      </c>
      <c r="AL413" s="59">
        <f t="shared" si="941"/>
        <v>0</v>
      </c>
      <c r="AM413" s="12">
        <f t="shared" si="1042"/>
        <v>1.2548994017299244E-2</v>
      </c>
      <c r="AN413" s="12">
        <f t="shared" si="1043"/>
        <v>0</v>
      </c>
      <c r="AO413" s="66">
        <f t="shared" si="942"/>
        <v>7.5403297827950842E-5</v>
      </c>
      <c r="AP413" s="66">
        <f t="shared" si="943"/>
        <v>3.1634173616260923E-6</v>
      </c>
      <c r="AQ413" s="59">
        <f t="shared" si="944"/>
        <v>6.1560652752596468E-5</v>
      </c>
      <c r="AR413" s="59">
        <f t="shared" si="945"/>
        <v>5.240266872998191E-5</v>
      </c>
      <c r="AS413" s="59">
        <f t="shared" si="946"/>
        <v>0</v>
      </c>
      <c r="AT413" s="12">
        <f t="shared" si="947"/>
        <v>1.2356463980627088E-2</v>
      </c>
      <c r="AU413" s="59">
        <f t="shared" si="1044"/>
        <v>0</v>
      </c>
      <c r="AV413" s="59">
        <f t="shared" si="1045"/>
        <v>-1.1045309632196076E-18</v>
      </c>
      <c r="AW413" s="70">
        <f t="shared" si="948"/>
        <v>0</v>
      </c>
      <c r="AX413" s="20">
        <f t="shared" si="949"/>
        <v>200000</v>
      </c>
      <c r="AY413" s="20">
        <f t="shared" si="950"/>
        <v>0</v>
      </c>
      <c r="AZ413" s="20">
        <f t="shared" si="951"/>
        <v>0</v>
      </c>
      <c r="BA413" s="20">
        <f t="shared" si="952"/>
        <v>200000</v>
      </c>
      <c r="BB413" s="36">
        <f t="shared" si="953"/>
        <v>1</v>
      </c>
      <c r="BC413" s="36">
        <f t="shared" si="954"/>
        <v>0</v>
      </c>
      <c r="BD413" s="80">
        <f t="shared" si="955"/>
        <v>15.080659565590169</v>
      </c>
      <c r="BE413" s="36">
        <f t="shared" si="956"/>
        <v>0</v>
      </c>
      <c r="BF413" s="36">
        <f t="shared" si="957"/>
        <v>0</v>
      </c>
      <c r="BG413" s="36">
        <f t="shared" si="958"/>
        <v>15.080659565590169</v>
      </c>
      <c r="BH413" s="36">
        <f t="shared" si="959"/>
        <v>0.63268347232521849</v>
      </c>
      <c r="BI413" s="36">
        <f t="shared" si="960"/>
        <v>0</v>
      </c>
      <c r="BJ413" s="36">
        <f t="shared" si="961"/>
        <v>0</v>
      </c>
      <c r="BK413" s="36">
        <f t="shared" si="962"/>
        <v>0.63268347232521849</v>
      </c>
      <c r="BL413" s="68">
        <f ca="1">IF(OR(AT413=0,E413&gt;ProjTerm),0,VLOOKUP(D413,'Life Events'!$AE$5:$AI$1206,5,FALSE))</f>
        <v>1.2009454547451706E-16</v>
      </c>
      <c r="BM413" s="93">
        <f t="shared" ca="1" si="963"/>
        <v>1.2009454547451706E-16</v>
      </c>
      <c r="BN413" s="93">
        <f t="shared" ca="1" si="964"/>
        <v>1.4839439254256519E-18</v>
      </c>
      <c r="BO413" s="36">
        <f t="shared" ca="1" si="965"/>
        <v>2.2581995895707017E-16</v>
      </c>
      <c r="BP413" s="36">
        <f t="shared" si="966"/>
        <v>6.5689301315064695E-3</v>
      </c>
      <c r="BQ413" s="36">
        <f t="shared" si="967"/>
        <v>98.31661215996705</v>
      </c>
      <c r="BR413" s="36">
        <f t="shared" si="968"/>
        <v>154.78110000000001</v>
      </c>
      <c r="BS413" s="36">
        <f t="shared" si="969"/>
        <v>152.17553378393077</v>
      </c>
      <c r="BT413" s="36">
        <f t="shared" si="970"/>
        <v>1.8803515019338413</v>
      </c>
      <c r="BU413" s="70" cm="1">
        <f t="array" ref="BU413">IF(AND(ActInt=1,$J413=0),INDEX(Tbl_FwdNom,$B413-IVP,MATCH(ValnDt,Tbl_FwdNom_Cols)),INDEX(Tbl_FwdNom,$B413,MATCH(StartDt,Tbl_FwdNom_Cols)))</f>
        <v>11.985395674999999</v>
      </c>
      <c r="BV413" s="70" cm="1">
        <f t="array" ref="BV413">INDEX(Tbl_FwdReal,$B413,MATCH(StartDt,Tbl_FwdReal_Cols))</f>
        <v>4.690690719</v>
      </c>
      <c r="BW413" s="70" cm="1">
        <f t="array" ref="BW413">IF(RunType&lt;&gt;"OPN",INDEX(Tbl_FwdReal,$B413,MATCH(ValnDt,Tbl_FwdReal_Cols)),IF(AND($J413=0,ActInt=1),INDEX(Tbl_FwdReal,$B413-IVP,MATCH(ValnDt,Tbl_FwdReal_Cols)),-999))*$K413</f>
        <v>4.690690719</v>
      </c>
      <c r="BX413" s="70">
        <f t="shared" si="971"/>
        <v>4.690690719E-2</v>
      </c>
      <c r="BY413" s="70">
        <f t="shared" si="1046"/>
        <v>6.9678640057688757E-2</v>
      </c>
      <c r="BZ413" s="64">
        <f t="shared" si="1059"/>
        <v>5.6289723770202027E-3</v>
      </c>
      <c r="CA413" s="70" cm="1">
        <f t="array" ref="CA413">IF($J413=1,CA412*(1+INDEX(Tbl_CPI,$B413,MATCH(IF(RunType="OPN",StartDt,ValnDt),Tbl_CPI_Cols))),0)</f>
        <v>0</v>
      </c>
      <c r="CB413" s="70">
        <f t="shared" si="1047"/>
        <v>10.344658351030967</v>
      </c>
      <c r="CC413" s="70">
        <f t="shared" si="1048"/>
        <v>9.834403294217827</v>
      </c>
      <c r="CD413" s="36">
        <f t="shared" si="972"/>
        <v>51.990992888388497</v>
      </c>
      <c r="CE413" s="36">
        <f t="shared" si="973"/>
        <v>1.5750167746636834</v>
      </c>
      <c r="CF413" s="36">
        <f t="shared" si="974"/>
        <v>0</v>
      </c>
      <c r="CG413" s="36">
        <f t="shared" si="975"/>
        <v>0.67219953479223526</v>
      </c>
      <c r="CH413" s="36">
        <f t="shared" si="976"/>
        <v>0.65243465870983486</v>
      </c>
      <c r="CI413" s="36">
        <f t="shared" si="977"/>
        <v>0</v>
      </c>
      <c r="CJ413" s="36">
        <f t="shared" si="978"/>
        <v>0</v>
      </c>
      <c r="CK413" s="36">
        <f t="shared" si="979"/>
        <v>0</v>
      </c>
      <c r="CL413" s="36">
        <f t="shared" si="980"/>
        <v>1.9764876082400514E-2</v>
      </c>
      <c r="CM413" s="36">
        <f t="shared" si="981"/>
        <v>0.67219953479223526</v>
      </c>
      <c r="CN413" s="36">
        <f t="shared" ca="1" si="982"/>
        <v>13.826422605850041</v>
      </c>
      <c r="CO413" s="20">
        <f t="shared" si="983"/>
        <v>120000</v>
      </c>
      <c r="CP413" s="20">
        <f t="shared" si="984"/>
        <v>2</v>
      </c>
      <c r="CQ413" s="64">
        <f t="shared" si="985"/>
        <v>1.835200713E-2</v>
      </c>
      <c r="CR413" s="64">
        <f t="shared" si="986"/>
        <v>8.2584032085000009E-2</v>
      </c>
      <c r="CS413" s="36">
        <f t="shared" si="987"/>
        <v>10.777762559566373</v>
      </c>
      <c r="CT413" s="36">
        <f t="shared" si="988"/>
        <v>9.0483957393541008</v>
      </c>
      <c r="CU413" s="36">
        <f t="shared" si="989"/>
        <v>0.37961008339513108</v>
      </c>
      <c r="CV413" s="36">
        <f t="shared" si="1049"/>
        <v>9.4280058227492312</v>
      </c>
      <c r="CW413" s="36">
        <f t="shared" si="990"/>
        <v>0</v>
      </c>
      <c r="CX413" s="36">
        <f t="shared" si="991"/>
        <v>0</v>
      </c>
      <c r="CY413" s="36">
        <f t="shared" si="992"/>
        <v>0</v>
      </c>
      <c r="CZ413" s="36">
        <f t="shared" si="1050"/>
        <v>0</v>
      </c>
      <c r="DA413" s="64">
        <f t="shared" si="993"/>
        <v>9.4778228575036483E-3</v>
      </c>
      <c r="DB413" s="70">
        <f t="shared" si="1051"/>
        <v>0.99061116287758055</v>
      </c>
      <c r="DC413" s="70">
        <f>PRODUCT($DB$8:DB413)</f>
        <v>1.8697325116988815E-2</v>
      </c>
      <c r="DD413" s="36">
        <f t="shared" si="994"/>
        <v>68.311057812703112</v>
      </c>
      <c r="DE413" s="36">
        <f t="shared" si="995"/>
        <v>762.52506826566787</v>
      </c>
      <c r="DF413" s="36">
        <f t="shared" si="996"/>
        <v>26.906210271690988</v>
      </c>
      <c r="DG413" s="36">
        <f t="shared" si="997"/>
        <v>0.33002009183054759</v>
      </c>
      <c r="DH413" s="36">
        <f t="shared" ca="1" si="998"/>
        <v>5.1255191179279786E-15</v>
      </c>
      <c r="DI413" s="36">
        <f t="shared" si="999"/>
        <v>30.39510618653502</v>
      </c>
      <c r="DJ413" s="36">
        <f t="shared" ca="1" si="1000"/>
        <v>751.18530681936022</v>
      </c>
      <c r="DK413" s="36">
        <f t="shared" si="1001"/>
        <v>0</v>
      </c>
      <c r="DL413" s="36">
        <f t="shared" si="1002"/>
        <v>0</v>
      </c>
      <c r="DM413" s="36">
        <f t="shared" ca="1" si="1003"/>
        <v>751.18530681936022</v>
      </c>
      <c r="DN413" s="36">
        <f t="shared" ca="1" si="1052"/>
        <v>751.18530681936397</v>
      </c>
      <c r="DO413" s="64" cm="1">
        <f t="array" ref="DO413">IFERROR(INDEX(Tbl_FwdNom,$B413,MATCH(LIDt,Tbl_FwdNom_Cols,0)),0)</f>
        <v>8.5545024929999993</v>
      </c>
      <c r="DP413" s="64">
        <f t="shared" ca="1" si="1053"/>
        <v>8.4926589309999994</v>
      </c>
      <c r="DQ413" s="64">
        <f t="shared" ca="1" si="1004"/>
        <v>6.815816426432475E-3</v>
      </c>
      <c r="DR413" s="70">
        <f t="shared" ca="1" si="1005"/>
        <v>0.99323032443945469</v>
      </c>
      <c r="DS413" s="70">
        <f ca="1">PRODUCT($DR$8:DR413)</f>
        <v>2.8090918833882064E-2</v>
      </c>
      <c r="DT413" s="36">
        <f t="shared" ca="1" si="1006"/>
        <v>856.27793006441971</v>
      </c>
      <c r="DU413" s="36">
        <f t="shared" ca="1" si="1007"/>
        <v>29.783724528228138</v>
      </c>
      <c r="DV413" s="36">
        <f t="shared" ca="1" si="1008"/>
        <v>0.37041621806267722</v>
      </c>
      <c r="DW413" s="36">
        <f t="shared" ca="1" si="1009"/>
        <v>5.4356366893061084E-15</v>
      </c>
      <c r="DX413" s="36">
        <f t="shared" ca="1" si="1010"/>
        <v>74.745846554980361</v>
      </c>
      <c r="DY413" s="36">
        <f t="shared" ca="1" si="1011"/>
        <v>0.79308249860636282</v>
      </c>
      <c r="DZ413" s="36">
        <f t="shared" ca="1" si="1012"/>
        <v>32.878092267357239</v>
      </c>
      <c r="EA413" s="36">
        <f t="shared" ca="1" si="1013"/>
        <v>0</v>
      </c>
      <c r="EB413" s="36">
        <f t="shared" ca="1" si="1014"/>
        <v>844.61656658556842</v>
      </c>
      <c r="EC413" s="36">
        <f t="shared" ca="1" si="1015"/>
        <v>0</v>
      </c>
      <c r="ED413" s="36">
        <f t="shared" ca="1" si="1016"/>
        <v>0</v>
      </c>
      <c r="EE413" s="36">
        <f t="shared" ca="1" si="1054"/>
        <v>0</v>
      </c>
      <c r="EF413" s="36">
        <f t="shared" ca="1" si="1017"/>
        <v>844.61656658556842</v>
      </c>
      <c r="EG413" s="64"/>
      <c r="EH413" s="64"/>
      <c r="EI413" s="64"/>
      <c r="EJ413" s="70"/>
      <c r="EK413" s="70"/>
      <c r="EL413" s="70"/>
      <c r="EM413" s="70"/>
      <c r="EN413" s="70"/>
      <c r="EO413" s="36">
        <f t="shared" ca="1" si="1018"/>
        <v>7.1825705243136815</v>
      </c>
      <c r="EP413" s="36">
        <f t="shared" ca="1" si="1019"/>
        <v>0</v>
      </c>
      <c r="EQ413" s="36">
        <f t="shared" si="1020"/>
        <v>21.071044682977401</v>
      </c>
      <c r="ER413" s="36">
        <f t="shared" si="1021"/>
        <v>0.40947629073610814</v>
      </c>
      <c r="ES413" s="36">
        <f t="shared" si="1022"/>
        <v>-0.37394634334656501</v>
      </c>
      <c r="ET413" s="36">
        <f t="shared" ca="1" si="1023"/>
        <v>0</v>
      </c>
      <c r="EU413" s="36">
        <f t="shared" ca="1" si="1055"/>
        <v>0.40947629073610814</v>
      </c>
      <c r="EV413" s="36">
        <f t="shared" si="1024"/>
        <v>0.50173444942962853</v>
      </c>
      <c r="EW413" s="36">
        <f t="shared" si="1025"/>
        <v>27.543391248859169</v>
      </c>
      <c r="EX413" s="36">
        <f t="shared" ca="1" si="1056"/>
        <v>49.52564667200231</v>
      </c>
      <c r="EY413" s="36">
        <f t="shared" si="1026"/>
        <v>0</v>
      </c>
      <c r="EZ413" s="36">
        <f t="shared" si="1027"/>
        <v>0</v>
      </c>
      <c r="FA413" s="36">
        <f t="shared" si="1028"/>
        <v>0</v>
      </c>
      <c r="FB413" s="36">
        <f t="shared" si="1029"/>
        <v>0</v>
      </c>
      <c r="FC413" s="36">
        <f t="shared" si="1057"/>
        <v>0</v>
      </c>
      <c r="FD413" s="36">
        <f t="shared" si="1030"/>
        <v>0</v>
      </c>
      <c r="FE413" s="36">
        <f t="shared" si="1031"/>
        <v>0</v>
      </c>
      <c r="FF413" s="36">
        <f t="shared" si="1058"/>
        <v>0</v>
      </c>
      <c r="FG413" s="36">
        <f t="shared" ca="1" si="1032"/>
        <v>49.52564667200231</v>
      </c>
      <c r="FH413" s="36">
        <f t="shared" ca="1" si="1033"/>
        <v>0.46939530606055296</v>
      </c>
      <c r="FI413" s="36">
        <f t="shared" ca="1" si="1034"/>
        <v>-0.97516069051362342</v>
      </c>
      <c r="FJ413" s="36">
        <f t="shared" ca="1" si="1035"/>
        <v>54.981417987916764</v>
      </c>
      <c r="FK413" s="36">
        <f t="shared" si="1036"/>
        <v>0</v>
      </c>
      <c r="FL413" s="36">
        <f t="shared" si="1037"/>
        <v>0</v>
      </c>
      <c r="FM413" s="36">
        <f t="shared" ca="1" si="1038"/>
        <v>0</v>
      </c>
      <c r="FN413" s="36">
        <f t="shared" ca="1" si="1060"/>
        <v>54.981417987916764</v>
      </c>
    </row>
    <row r="414" spans="2:170" x14ac:dyDescent="0.25">
      <c r="B414" s="2">
        <v>406</v>
      </c>
      <c r="C414" s="2">
        <f t="shared" si="914"/>
        <v>34</v>
      </c>
      <c r="D414" s="2">
        <f t="shared" si="1063"/>
        <v>430</v>
      </c>
      <c r="E414" s="2">
        <f t="shared" si="1061"/>
        <v>36</v>
      </c>
      <c r="F414" s="189">
        <f t="shared" si="1065"/>
        <v>58075</v>
      </c>
      <c r="G414" s="2">
        <f t="shared" si="1064"/>
        <v>12</v>
      </c>
      <c r="H414" s="187">
        <f t="shared" si="915"/>
        <v>68.416666666666671</v>
      </c>
      <c r="I414" s="186">
        <f t="shared" si="1062"/>
        <v>68</v>
      </c>
      <c r="J414" s="2">
        <f t="shared" si="916"/>
        <v>0</v>
      </c>
      <c r="K414" s="2">
        <f t="shared" si="917"/>
        <v>1</v>
      </c>
      <c r="L414">
        <f t="shared" si="918"/>
        <v>2</v>
      </c>
      <c r="M414" s="190">
        <f t="shared" si="1039"/>
        <v>1.5504162990000001E-2</v>
      </c>
      <c r="N414">
        <f t="shared" si="919"/>
        <v>1</v>
      </c>
      <c r="O414">
        <f t="shared" si="920"/>
        <v>100</v>
      </c>
      <c r="P414" s="58">
        <f t="shared" si="921"/>
        <v>6.9768733455000009E-2</v>
      </c>
      <c r="Q414" s="106">
        <f t="shared" si="922"/>
        <v>6.9768733455000009E-2</v>
      </c>
      <c r="R414" s="59">
        <f t="shared" si="923"/>
        <v>6.9768733455000009E-2</v>
      </c>
      <c r="S414" s="32">
        <f t="shared" si="1040"/>
        <v>6.0087125489106663E-3</v>
      </c>
      <c r="T414">
        <f t="shared" si="924"/>
        <v>1</v>
      </c>
      <c r="U414" s="32">
        <f t="shared" si="1041"/>
        <v>6.7129632000000007E-4</v>
      </c>
      <c r="V414">
        <f t="shared" si="925"/>
        <v>1</v>
      </c>
      <c r="W414">
        <f t="shared" si="926"/>
        <v>100</v>
      </c>
      <c r="X414" s="58">
        <f t="shared" si="927"/>
        <v>3.0208334400000005E-3</v>
      </c>
      <c r="Y414" s="58">
        <f t="shared" si="928"/>
        <v>3.0208334400000005E-3</v>
      </c>
      <c r="Z414" s="32">
        <f t="shared" si="929"/>
        <v>3.0208334400000005E-3</v>
      </c>
      <c r="AA414" s="32">
        <f t="shared" si="930"/>
        <v>2.5208533506870801E-4</v>
      </c>
      <c r="AB414" s="59">
        <f t="shared" si="931"/>
        <v>4.9056245199999996E-3</v>
      </c>
      <c r="AC414" s="59">
        <f t="shared" si="932"/>
        <v>4.9056245199999996E-3</v>
      </c>
      <c r="AD414">
        <f t="shared" si="933"/>
        <v>1</v>
      </c>
      <c r="AE414" s="59">
        <f t="shared" si="934"/>
        <v>4.9056245199999996E-3</v>
      </c>
      <c r="AF414" s="59">
        <f t="shared" si="935"/>
        <v>4.1758461800000006E-3</v>
      </c>
      <c r="AG414" s="59">
        <f t="shared" si="936"/>
        <v>4.1758461800000006E-3</v>
      </c>
      <c r="AH414">
        <f t="shared" si="937"/>
        <v>1</v>
      </c>
      <c r="AI414" s="59">
        <f t="shared" si="938"/>
        <v>4.1758461800000006E-3</v>
      </c>
      <c r="AJ414" s="59">
        <f t="shared" si="939"/>
        <v>0</v>
      </c>
      <c r="AK414" s="59">
        <f t="shared" si="940"/>
        <v>0</v>
      </c>
      <c r="AL414" s="59">
        <f t="shared" si="941"/>
        <v>0</v>
      </c>
      <c r="AM414" s="12">
        <f t="shared" si="1042"/>
        <v>1.2356463980627088E-2</v>
      </c>
      <c r="AN414" s="12">
        <f t="shared" si="1043"/>
        <v>0</v>
      </c>
      <c r="AO414" s="66">
        <f t="shared" si="942"/>
        <v>7.424644018055663E-5</v>
      </c>
      <c r="AP414" s="66">
        <f t="shared" si="943"/>
        <v>3.1148833628208008E-6</v>
      </c>
      <c r="AQ414" s="59">
        <f t="shared" si="944"/>
        <v>6.0616172683861043E-5</v>
      </c>
      <c r="AR414" s="59">
        <f t="shared" si="945"/>
        <v>5.1598692911809225E-5</v>
      </c>
      <c r="AS414" s="59">
        <f t="shared" si="946"/>
        <v>0</v>
      </c>
      <c r="AT414" s="12">
        <f t="shared" si="947"/>
        <v>1.216688779148804E-2</v>
      </c>
      <c r="AU414" s="59">
        <f t="shared" si="1044"/>
        <v>0</v>
      </c>
      <c r="AV414" s="59">
        <f t="shared" si="1045"/>
        <v>-8.0637536578609392E-19</v>
      </c>
      <c r="AW414" s="70">
        <f t="shared" si="948"/>
        <v>0</v>
      </c>
      <c r="AX414" s="20">
        <f t="shared" si="949"/>
        <v>200000</v>
      </c>
      <c r="AY414" s="20">
        <f t="shared" si="950"/>
        <v>0</v>
      </c>
      <c r="AZ414" s="20">
        <f t="shared" si="951"/>
        <v>0</v>
      </c>
      <c r="BA414" s="20">
        <f t="shared" si="952"/>
        <v>200000</v>
      </c>
      <c r="BB414" s="36">
        <f t="shared" si="953"/>
        <v>1</v>
      </c>
      <c r="BC414" s="36">
        <f t="shared" si="954"/>
        <v>0</v>
      </c>
      <c r="BD414" s="80">
        <f t="shared" si="955"/>
        <v>14.849288036111327</v>
      </c>
      <c r="BE414" s="36">
        <f t="shared" si="956"/>
        <v>0</v>
      </c>
      <c r="BF414" s="36">
        <f t="shared" si="957"/>
        <v>0</v>
      </c>
      <c r="BG414" s="36">
        <f t="shared" si="958"/>
        <v>14.849288036111327</v>
      </c>
      <c r="BH414" s="36">
        <f t="shared" si="959"/>
        <v>0.62297667256416012</v>
      </c>
      <c r="BI414" s="36">
        <f t="shared" si="960"/>
        <v>0</v>
      </c>
      <c r="BJ414" s="36">
        <f t="shared" si="961"/>
        <v>0</v>
      </c>
      <c r="BK414" s="36">
        <f t="shared" si="962"/>
        <v>0.62297667256416012</v>
      </c>
      <c r="BL414" s="68">
        <f ca="1">IF(OR(AT414=0,E414&gt;ProjTerm),0,VLOOKUP(D414,'Life Events'!$AE$5:$AI$1206,5,FALSE))</f>
        <v>1.1825202270237608E-16</v>
      </c>
      <c r="BM414" s="93">
        <f t="shared" ca="1" si="963"/>
        <v>1.1825202270237608E-16</v>
      </c>
      <c r="BN414" s="93">
        <f t="shared" ca="1" si="964"/>
        <v>1.438759091336306E-18</v>
      </c>
      <c r="BO414" s="36">
        <f t="shared" ca="1" si="965"/>
        <v>2.1894393271058558E-16</v>
      </c>
      <c r="BP414" s="36">
        <f t="shared" si="966"/>
        <v>6.4681478411195018E-3</v>
      </c>
      <c r="BQ414" s="36">
        <f t="shared" si="967"/>
        <v>98.31661215996705</v>
      </c>
      <c r="BR414" s="36">
        <f t="shared" si="968"/>
        <v>154.78110000000001</v>
      </c>
      <c r="BS414" s="36">
        <f t="shared" si="969"/>
        <v>152.17553378393077</v>
      </c>
      <c r="BT414" s="36">
        <f t="shared" si="970"/>
        <v>1.8515026441588831</v>
      </c>
      <c r="BU414" s="70" cm="1">
        <f t="array" ref="BU414">IF(AND(ActInt=1,$J414=0),INDEX(Tbl_FwdNom,$B414-IVP,MATCH(ValnDt,Tbl_FwdNom_Cols)),INDEX(Tbl_FwdNom,$B414,MATCH(StartDt,Tbl_FwdNom_Cols)))</f>
        <v>11.979315272999999</v>
      </c>
      <c r="BV414" s="70" cm="1">
        <f t="array" ref="BV414">INDEX(Tbl_FwdReal,$B414,MATCH(StartDt,Tbl_FwdReal_Cols))</f>
        <v>4.6872678429999999</v>
      </c>
      <c r="BW414" s="70" cm="1">
        <f t="array" ref="BW414">IF(RunType&lt;&gt;"OPN",INDEX(Tbl_FwdReal,$B414,MATCH(ValnDt,Tbl_FwdReal_Cols)),IF(AND($J414=0,ActInt=1),INDEX(Tbl_FwdReal,$B414-IVP,MATCH(ValnDt,Tbl_FwdReal_Cols)),-999))*$K414</f>
        <v>4.6872678429999999</v>
      </c>
      <c r="BX414" s="70">
        <f t="shared" si="971"/>
        <v>4.6872678430000002E-2</v>
      </c>
      <c r="BY414" s="70">
        <f t="shared" si="1046"/>
        <v>6.9655532905261497E-2</v>
      </c>
      <c r="BZ414" s="64">
        <f t="shared" si="1059"/>
        <v>5.6271620629102514E-3</v>
      </c>
      <c r="CA414" s="70" cm="1">
        <f t="array" ref="CA414">IF($J414=1,CA413*(1+INDEX(Tbl_CPI,$B414,MATCH(IF(RunType="OPN",StartDt,ValnDt),Tbl_CPI_Cols))),0)</f>
        <v>0</v>
      </c>
      <c r="CB414" s="70">
        <f t="shared" si="1047"/>
        <v>10.402869420057655</v>
      </c>
      <c r="CC414" s="70">
        <f t="shared" si="1048"/>
        <v>9.834403294217827</v>
      </c>
      <c r="CD414" s="36">
        <f t="shared" si="972"/>
        <v>51.990992888388497</v>
      </c>
      <c r="CE414" s="36">
        <f t="shared" si="973"/>
        <v>1.5750167746636834</v>
      </c>
      <c r="CF414" s="36">
        <f t="shared" si="974"/>
        <v>0</v>
      </c>
      <c r="CG414" s="36">
        <f t="shared" si="975"/>
        <v>0.66188646898742676</v>
      </c>
      <c r="CH414" s="36">
        <f t="shared" si="976"/>
        <v>0.64242483094241154</v>
      </c>
      <c r="CI414" s="36">
        <f t="shared" si="977"/>
        <v>0</v>
      </c>
      <c r="CJ414" s="36">
        <f t="shared" si="978"/>
        <v>0</v>
      </c>
      <c r="CK414" s="36">
        <f t="shared" si="979"/>
        <v>0</v>
      </c>
      <c r="CL414" s="36">
        <f t="shared" si="980"/>
        <v>1.9461638045015255E-2</v>
      </c>
      <c r="CM414" s="36">
        <f t="shared" si="981"/>
        <v>0.66188646898742676</v>
      </c>
      <c r="CN414" s="36">
        <f t="shared" ca="1" si="982"/>
        <v>13.614293916675486</v>
      </c>
      <c r="CO414" s="20">
        <f t="shared" si="983"/>
        <v>120000</v>
      </c>
      <c r="CP414" s="20">
        <f t="shared" si="984"/>
        <v>2</v>
      </c>
      <c r="CQ414" s="64">
        <f t="shared" si="985"/>
        <v>1.835200713E-2</v>
      </c>
      <c r="CR414" s="64">
        <f t="shared" si="986"/>
        <v>8.2584032085000009E-2</v>
      </c>
      <c r="CS414" s="36">
        <f t="shared" si="987"/>
        <v>10.612407231643148</v>
      </c>
      <c r="CT414" s="36">
        <f t="shared" si="988"/>
        <v>8.9095728216667958</v>
      </c>
      <c r="CU414" s="36">
        <f t="shared" si="989"/>
        <v>0.37378600353849611</v>
      </c>
      <c r="CV414" s="36">
        <f t="shared" si="1049"/>
        <v>9.2833588252052923</v>
      </c>
      <c r="CW414" s="36">
        <f t="shared" si="990"/>
        <v>0</v>
      </c>
      <c r="CX414" s="36">
        <f t="shared" si="991"/>
        <v>0</v>
      </c>
      <c r="CY414" s="36">
        <f t="shared" si="992"/>
        <v>0</v>
      </c>
      <c r="CZ414" s="36">
        <f t="shared" si="1050"/>
        <v>0</v>
      </c>
      <c r="DA414" s="64">
        <f t="shared" si="993"/>
        <v>9.4732551609069127E-3</v>
      </c>
      <c r="DB414" s="70">
        <f t="shared" si="1051"/>
        <v>0.99061564522638401</v>
      </c>
      <c r="DC414" s="70">
        <f>PRODUCT($DB$8:DB414)</f>
        <v>1.8521862784773351E-2</v>
      </c>
      <c r="DD414" s="36">
        <f t="shared" si="994"/>
        <v>67.106683249515427</v>
      </c>
      <c r="DE414" s="36">
        <f t="shared" si="995"/>
        <v>754.89937476782518</v>
      </c>
      <c r="DF414" s="36">
        <f t="shared" si="996"/>
        <v>26.538122994443569</v>
      </c>
      <c r="DG414" s="36">
        <f t="shared" si="997"/>
        <v>0.3266783085275648</v>
      </c>
      <c r="DH414" s="36">
        <f t="shared" ca="1" si="998"/>
        <v>4.9551305356536308E-15</v>
      </c>
      <c r="DI414" s="36">
        <f t="shared" si="999"/>
        <v>30.014890094687232</v>
      </c>
      <c r="DJ414" s="36">
        <f t="shared" ca="1" si="1000"/>
        <v>744.01902629891299</v>
      </c>
      <c r="DK414" s="36">
        <f t="shared" si="1001"/>
        <v>0</v>
      </c>
      <c r="DL414" s="36">
        <f t="shared" si="1002"/>
        <v>0</v>
      </c>
      <c r="DM414" s="36">
        <f t="shared" ca="1" si="1003"/>
        <v>744.01902629891299</v>
      </c>
      <c r="DN414" s="36">
        <f t="shared" ca="1" si="1052"/>
        <v>744.01902629891674</v>
      </c>
      <c r="DO414" s="64" cm="1">
        <f t="array" ref="DO414">IFERROR(INDEX(Tbl_FwdNom,$B414,MATCH(LIDt,Tbl_FwdNom_Cols,0)),0)</f>
        <v>8.5527841410000001</v>
      </c>
      <c r="DP414" s="64">
        <f t="shared" ca="1" si="1053"/>
        <v>8.4909415569999993</v>
      </c>
      <c r="DQ414" s="64">
        <f t="shared" ca="1" si="1004"/>
        <v>6.8144883090375252E-3</v>
      </c>
      <c r="DR414" s="70">
        <f t="shared" ca="1" si="1005"/>
        <v>0.99323163463759589</v>
      </c>
      <c r="DS414" s="70">
        <f ca="1">PRODUCT($DR$8:DR414)</f>
        <v>2.7900789231848713E-2</v>
      </c>
      <c r="DT414" s="36">
        <f t="shared" ca="1" si="1006"/>
        <v>847.26373797201916</v>
      </c>
      <c r="DU414" s="36">
        <f t="shared" ca="1" si="1007"/>
        <v>29.363708698261181</v>
      </c>
      <c r="DV414" s="36">
        <f t="shared" ca="1" si="1008"/>
        <v>0.36647226720902376</v>
      </c>
      <c r="DW414" s="36">
        <f t="shared" ca="1" si="1009"/>
        <v>5.2537338392669743E-15</v>
      </c>
      <c r="DX414" s="36">
        <f t="shared" ca="1" si="1010"/>
        <v>73.403698608319502</v>
      </c>
      <c r="DY414" s="36">
        <f t="shared" ca="1" si="1011"/>
        <v>0.77889269087127044</v>
      </c>
      <c r="DZ414" s="36">
        <f t="shared" ca="1" si="1012"/>
        <v>32.455337015294297</v>
      </c>
      <c r="EA414" s="36">
        <f t="shared" ca="1" si="1013"/>
        <v>0</v>
      </c>
      <c r="EB414" s="36">
        <f t="shared" ca="1" si="1014"/>
        <v>836.09150550091749</v>
      </c>
      <c r="EC414" s="36">
        <f t="shared" ca="1" si="1015"/>
        <v>0</v>
      </c>
      <c r="ED414" s="36">
        <f t="shared" ca="1" si="1016"/>
        <v>0</v>
      </c>
      <c r="EE414" s="36">
        <f t="shared" ca="1" si="1054"/>
        <v>0</v>
      </c>
      <c r="EF414" s="36">
        <f t="shared" ca="1" si="1017"/>
        <v>836.09150550091749</v>
      </c>
      <c r="EG414" s="64"/>
      <c r="EH414" s="64"/>
      <c r="EI414" s="64"/>
      <c r="EJ414" s="70"/>
      <c r="EK414" s="70"/>
      <c r="EL414" s="70"/>
      <c r="EM414" s="70"/>
      <c r="EN414" s="70"/>
      <c r="EO414" s="36">
        <f t="shared" ca="1" si="1018"/>
        <v>7.1098998652156773</v>
      </c>
      <c r="EP414" s="36">
        <f t="shared" ca="1" si="1019"/>
        <v>0</v>
      </c>
      <c r="EQ414" s="36">
        <f t="shared" si="1020"/>
        <v>20.857679293896386</v>
      </c>
      <c r="ER414" s="36">
        <f t="shared" si="1021"/>
        <v>0.40225692033573784</v>
      </c>
      <c r="ES414" s="36">
        <f t="shared" si="1022"/>
        <v>-0.36735339224399988</v>
      </c>
      <c r="ET414" s="36">
        <f t="shared" ca="1" si="1023"/>
        <v>0</v>
      </c>
      <c r="EU414" s="36">
        <f t="shared" ca="1" si="1055"/>
        <v>0.40225692033573784</v>
      </c>
      <c r="EV414" s="36">
        <f t="shared" si="1024"/>
        <v>0.49545819198420971</v>
      </c>
      <c r="EW414" s="36">
        <f t="shared" si="1025"/>
        <v>27.264486881332903</v>
      </c>
      <c r="EX414" s="36">
        <f t="shared" ca="1" si="1056"/>
        <v>49.019881287549239</v>
      </c>
      <c r="EY414" s="36">
        <f t="shared" si="1026"/>
        <v>0</v>
      </c>
      <c r="EZ414" s="36">
        <f t="shared" si="1027"/>
        <v>0</v>
      </c>
      <c r="FA414" s="36">
        <f t="shared" si="1028"/>
        <v>0</v>
      </c>
      <c r="FB414" s="36">
        <f t="shared" si="1029"/>
        <v>0</v>
      </c>
      <c r="FC414" s="36">
        <f t="shared" si="1057"/>
        <v>0</v>
      </c>
      <c r="FD414" s="36">
        <f t="shared" si="1030"/>
        <v>0</v>
      </c>
      <c r="FE414" s="36">
        <f t="shared" si="1031"/>
        <v>0</v>
      </c>
      <c r="FF414" s="36">
        <f t="shared" si="1058"/>
        <v>0</v>
      </c>
      <c r="FG414" s="36">
        <f t="shared" ca="1" si="1032"/>
        <v>49.019881287549239</v>
      </c>
      <c r="FH414" s="36">
        <f t="shared" ca="1" si="1033"/>
        <v>0.46437784339432003</v>
      </c>
      <c r="FI414" s="36">
        <f t="shared" ca="1" si="1034"/>
        <v>-0.96020062365592507</v>
      </c>
      <c r="FJ414" s="36">
        <f t="shared" ca="1" si="1035"/>
        <v>54.395887594353809</v>
      </c>
      <c r="FK414" s="36">
        <f t="shared" si="1036"/>
        <v>0</v>
      </c>
      <c r="FL414" s="36">
        <f t="shared" si="1037"/>
        <v>0</v>
      </c>
      <c r="FM414" s="36">
        <f t="shared" ca="1" si="1038"/>
        <v>0</v>
      </c>
      <c r="FN414" s="36">
        <f t="shared" ca="1" si="1060"/>
        <v>54.395887594353809</v>
      </c>
    </row>
    <row r="415" spans="2:170" x14ac:dyDescent="0.25">
      <c r="B415" s="2">
        <v>407</v>
      </c>
      <c r="C415" s="2">
        <f t="shared" si="914"/>
        <v>34</v>
      </c>
      <c r="D415" s="2">
        <f t="shared" si="1063"/>
        <v>431</v>
      </c>
      <c r="E415" s="2">
        <f t="shared" si="1061"/>
        <v>36</v>
      </c>
      <c r="F415" s="189">
        <f t="shared" si="1065"/>
        <v>58106</v>
      </c>
      <c r="G415" s="2">
        <f t="shared" si="1064"/>
        <v>1</v>
      </c>
      <c r="H415" s="187">
        <f t="shared" si="915"/>
        <v>68.5</v>
      </c>
      <c r="I415" s="186">
        <f t="shared" si="1062"/>
        <v>68</v>
      </c>
      <c r="J415" s="2">
        <f t="shared" si="916"/>
        <v>0</v>
      </c>
      <c r="K415" s="2">
        <f t="shared" si="917"/>
        <v>1</v>
      </c>
      <c r="L415">
        <f t="shared" si="918"/>
        <v>2</v>
      </c>
      <c r="M415" s="190">
        <f t="shared" si="1039"/>
        <v>1.5504162990000001E-2</v>
      </c>
      <c r="N415">
        <f t="shared" si="919"/>
        <v>1</v>
      </c>
      <c r="O415">
        <f t="shared" si="920"/>
        <v>100</v>
      </c>
      <c r="P415" s="58">
        <f t="shared" si="921"/>
        <v>6.9768733455000009E-2</v>
      </c>
      <c r="Q415" s="106">
        <f t="shared" si="922"/>
        <v>6.9768733455000009E-2</v>
      </c>
      <c r="R415" s="59">
        <f t="shared" si="923"/>
        <v>6.9768733455000009E-2</v>
      </c>
      <c r="S415" s="32">
        <f t="shared" si="1040"/>
        <v>6.0087125489106663E-3</v>
      </c>
      <c r="T415">
        <f t="shared" si="924"/>
        <v>1</v>
      </c>
      <c r="U415" s="32">
        <f t="shared" si="1041"/>
        <v>6.7129632000000007E-4</v>
      </c>
      <c r="V415">
        <f t="shared" si="925"/>
        <v>1</v>
      </c>
      <c r="W415">
        <f t="shared" si="926"/>
        <v>100</v>
      </c>
      <c r="X415" s="58">
        <f t="shared" si="927"/>
        <v>3.0208334400000005E-3</v>
      </c>
      <c r="Y415" s="58">
        <f t="shared" si="928"/>
        <v>3.0208334400000005E-3</v>
      </c>
      <c r="Z415" s="32">
        <f t="shared" si="929"/>
        <v>3.0208334400000005E-3</v>
      </c>
      <c r="AA415" s="32">
        <f t="shared" si="930"/>
        <v>2.5208533506870801E-4</v>
      </c>
      <c r="AB415" s="59">
        <f t="shared" si="931"/>
        <v>4.9056245199999996E-3</v>
      </c>
      <c r="AC415" s="59">
        <f t="shared" si="932"/>
        <v>4.9056245199999996E-3</v>
      </c>
      <c r="AD415">
        <f t="shared" si="933"/>
        <v>1</v>
      </c>
      <c r="AE415" s="59">
        <f t="shared" si="934"/>
        <v>4.9056245199999996E-3</v>
      </c>
      <c r="AF415" s="59">
        <f t="shared" si="935"/>
        <v>4.1758461800000006E-3</v>
      </c>
      <c r="AG415" s="59">
        <f t="shared" si="936"/>
        <v>4.1758461800000006E-3</v>
      </c>
      <c r="AH415">
        <f t="shared" si="937"/>
        <v>1</v>
      </c>
      <c r="AI415" s="59">
        <f t="shared" si="938"/>
        <v>4.1758461800000006E-3</v>
      </c>
      <c r="AJ415" s="59">
        <f t="shared" si="939"/>
        <v>0</v>
      </c>
      <c r="AK415" s="59">
        <f t="shared" si="940"/>
        <v>0</v>
      </c>
      <c r="AL415" s="59">
        <f t="shared" si="941"/>
        <v>0</v>
      </c>
      <c r="AM415" s="12">
        <f t="shared" si="1042"/>
        <v>1.216688779148804E-2</v>
      </c>
      <c r="AN415" s="12">
        <f t="shared" si="1043"/>
        <v>0</v>
      </c>
      <c r="AO415" s="66">
        <f t="shared" si="942"/>
        <v>7.3107331353902165E-5</v>
      </c>
      <c r="AP415" s="66">
        <f t="shared" si="943"/>
        <v>3.0670939856606352E-6</v>
      </c>
      <c r="AQ415" s="59">
        <f t="shared" si="944"/>
        <v>5.9686183082012371E-5</v>
      </c>
      <c r="AR415" s="59">
        <f t="shared" si="945"/>
        <v>5.0807051906573972E-5</v>
      </c>
      <c r="AS415" s="59">
        <f t="shared" si="946"/>
        <v>0</v>
      </c>
      <c r="AT415" s="12">
        <f t="shared" si="947"/>
        <v>1.198022013115989E-2</v>
      </c>
      <c r="AU415" s="59">
        <f t="shared" si="1044"/>
        <v>0</v>
      </c>
      <c r="AV415" s="59">
        <f t="shared" si="1045"/>
        <v>-3.9302328752599536E-19</v>
      </c>
      <c r="AW415" s="70">
        <f t="shared" si="948"/>
        <v>0</v>
      </c>
      <c r="AX415" s="20">
        <f t="shared" si="949"/>
        <v>200000</v>
      </c>
      <c r="AY415" s="20">
        <f t="shared" si="950"/>
        <v>0</v>
      </c>
      <c r="AZ415" s="20">
        <f t="shared" si="951"/>
        <v>0</v>
      </c>
      <c r="BA415" s="20">
        <f t="shared" si="952"/>
        <v>200000</v>
      </c>
      <c r="BB415" s="36">
        <f t="shared" si="953"/>
        <v>1</v>
      </c>
      <c r="BC415" s="36">
        <f t="shared" si="954"/>
        <v>0</v>
      </c>
      <c r="BD415" s="80">
        <f t="shared" si="955"/>
        <v>14.621466270780433</v>
      </c>
      <c r="BE415" s="36">
        <f t="shared" si="956"/>
        <v>0</v>
      </c>
      <c r="BF415" s="36">
        <f t="shared" si="957"/>
        <v>0</v>
      </c>
      <c r="BG415" s="36">
        <f t="shared" si="958"/>
        <v>14.621466270780433</v>
      </c>
      <c r="BH415" s="36">
        <f t="shared" si="959"/>
        <v>0.61341879713212699</v>
      </c>
      <c r="BI415" s="36">
        <f t="shared" si="960"/>
        <v>0</v>
      </c>
      <c r="BJ415" s="36">
        <f t="shared" si="961"/>
        <v>0</v>
      </c>
      <c r="BK415" s="36">
        <f t="shared" si="962"/>
        <v>0.61341879713212699</v>
      </c>
      <c r="BL415" s="68">
        <f ca="1">IF(OR(AT415=0,E415&gt;ProjTerm),0,VLOOKUP(D415,'Life Events'!$AE$5:$AI$1206,5,FALSE))</f>
        <v>1.164377684094774E-16</v>
      </c>
      <c r="BM415" s="93">
        <f t="shared" ca="1" si="963"/>
        <v>1.164377684094774E-16</v>
      </c>
      <c r="BN415" s="93">
        <f t="shared" ca="1" si="964"/>
        <v>1.3949500971265542E-18</v>
      </c>
      <c r="BO415" s="36">
        <f t="shared" ca="1" si="965"/>
        <v>2.1227727563217947E-16</v>
      </c>
      <c r="BP415" s="36">
        <f t="shared" si="966"/>
        <v>6.36891177970016E-3</v>
      </c>
      <c r="BQ415" s="36">
        <f t="shared" si="967"/>
        <v>98.31661215996705</v>
      </c>
      <c r="BR415" s="36">
        <f t="shared" si="968"/>
        <v>154.78110000000001</v>
      </c>
      <c r="BS415" s="36">
        <f t="shared" si="969"/>
        <v>152.17553378393077</v>
      </c>
      <c r="BT415" s="36">
        <f t="shared" si="970"/>
        <v>1.8230963933082494</v>
      </c>
      <c r="BU415" s="70" cm="1">
        <f t="array" ref="BU415">IF(AND(ActInt=1,$J415=0),INDEX(Tbl_FwdNom,$B415-IVP,MATCH(ValnDt,Tbl_FwdNom_Cols)),INDEX(Tbl_FwdNom,$B415,MATCH(StartDt,Tbl_FwdNom_Cols)))</f>
        <v>11.973235201</v>
      </c>
      <c r="BV415" s="70" cm="1">
        <f t="array" ref="BV415">INDEX(Tbl_FwdReal,$B415,MATCH(StartDt,Tbl_FwdReal_Cols))</f>
        <v>4.6838450790000001</v>
      </c>
      <c r="BW415" s="70" cm="1">
        <f t="array" ref="BW415">IF(RunType&lt;&gt;"OPN",INDEX(Tbl_FwdReal,$B415,MATCH(ValnDt,Tbl_FwdReal_Cols)),IF(AND($J415=0,ActInt=1),INDEX(Tbl_FwdReal,$B415-IVP,MATCH(ValnDt,Tbl_FwdReal_Cols)),-999))*$K415</f>
        <v>4.6838450790000001</v>
      </c>
      <c r="BX415" s="70">
        <f t="shared" si="971"/>
        <v>4.683845079E-2</v>
      </c>
      <c r="BY415" s="70">
        <f t="shared" si="1046"/>
        <v>6.9632426249714552E-2</v>
      </c>
      <c r="BZ415" s="64">
        <f t="shared" si="1059"/>
        <v>5.625351751880725E-3</v>
      </c>
      <c r="CA415" s="70" cm="1">
        <f t="array" ref="CA415">IF($J415=1,CA414*(1+INDEX(Tbl_CPI,$B415,MATCH(IF(RunType="OPN",StartDt,ValnDt),Tbl_CPI_Cols))),0)</f>
        <v>0</v>
      </c>
      <c r="CB415" s="70">
        <f t="shared" si="1047"/>
        <v>10.461389219774363</v>
      </c>
      <c r="CC415" s="70">
        <f t="shared" si="1048"/>
        <v>9.834403294217827</v>
      </c>
      <c r="CD415" s="36">
        <f t="shared" si="972"/>
        <v>51.990992888388497</v>
      </c>
      <c r="CE415" s="36">
        <f t="shared" si="973"/>
        <v>1.5750167746636834</v>
      </c>
      <c r="CF415" s="36">
        <f t="shared" si="974"/>
        <v>0</v>
      </c>
      <c r="CG415" s="36">
        <f t="shared" si="975"/>
        <v>0.65173162900811987</v>
      </c>
      <c r="CH415" s="36">
        <f t="shared" si="976"/>
        <v>0.63256857664107546</v>
      </c>
      <c r="CI415" s="36">
        <f t="shared" si="977"/>
        <v>0</v>
      </c>
      <c r="CJ415" s="36">
        <f t="shared" si="978"/>
        <v>0</v>
      </c>
      <c r="CK415" s="36">
        <f t="shared" si="979"/>
        <v>0</v>
      </c>
      <c r="CL415" s="36">
        <f t="shared" si="980"/>
        <v>1.9163052367044436E-2</v>
      </c>
      <c r="CM415" s="36">
        <f t="shared" si="981"/>
        <v>0.65173162900811987</v>
      </c>
      <c r="CN415" s="36">
        <f t="shared" ca="1" si="982"/>
        <v>13.405419762824609</v>
      </c>
      <c r="CO415" s="20">
        <f t="shared" si="983"/>
        <v>120000</v>
      </c>
      <c r="CP415" s="20">
        <f t="shared" si="984"/>
        <v>2</v>
      </c>
      <c r="CQ415" s="64">
        <f t="shared" si="985"/>
        <v>1.835200713E-2</v>
      </c>
      <c r="CR415" s="64">
        <f t="shared" si="986"/>
        <v>8.2584032085000009E-2</v>
      </c>
      <c r="CS415" s="36">
        <f t="shared" si="987"/>
        <v>10.449588829572713</v>
      </c>
      <c r="CT415" s="36">
        <f t="shared" si="988"/>
        <v>8.7728797624682606</v>
      </c>
      <c r="CU415" s="36">
        <f t="shared" si="989"/>
        <v>0.36805127827927625</v>
      </c>
      <c r="CV415" s="36">
        <f t="shared" si="1049"/>
        <v>9.140931040747537</v>
      </c>
      <c r="CW415" s="36">
        <f t="shared" si="990"/>
        <v>0</v>
      </c>
      <c r="CX415" s="36">
        <f t="shared" si="991"/>
        <v>0</v>
      </c>
      <c r="CY415" s="36">
        <f t="shared" si="992"/>
        <v>0</v>
      </c>
      <c r="CZ415" s="36">
        <f t="shared" si="1050"/>
        <v>0</v>
      </c>
      <c r="DA415" s="64">
        <f t="shared" si="993"/>
        <v>9.4686874848701752E-3</v>
      </c>
      <c r="DB415" s="70">
        <f t="shared" si="1051"/>
        <v>0.99062012759557527</v>
      </c>
      <c r="DC415" s="70">
        <f>PRODUCT($DB$8:DB415)</f>
        <v>1.8348130075159914E-2</v>
      </c>
      <c r="DD415" s="36">
        <f t="shared" si="994"/>
        <v>65.918999068043007</v>
      </c>
      <c r="DE415" s="36">
        <f t="shared" si="995"/>
        <v>747.42581475924521</v>
      </c>
      <c r="DF415" s="36">
        <f t="shared" si="996"/>
        <v>26.175985390380877</v>
      </c>
      <c r="DG415" s="36">
        <f t="shared" si="997"/>
        <v>0.32340261155939815</v>
      </c>
      <c r="DH415" s="36">
        <f t="shared" ca="1" si="998"/>
        <v>4.7897718425102929E-15</v>
      </c>
      <c r="DI415" s="36">
        <f t="shared" si="999"/>
        <v>29.64118903675935</v>
      </c>
      <c r="DJ415" s="36">
        <f t="shared" ca="1" si="1000"/>
        <v>737.00058750678306</v>
      </c>
      <c r="DK415" s="36">
        <f t="shared" si="1001"/>
        <v>0</v>
      </c>
      <c r="DL415" s="36">
        <f t="shared" si="1002"/>
        <v>0</v>
      </c>
      <c r="DM415" s="36">
        <f t="shared" ca="1" si="1003"/>
        <v>737.00058750678306</v>
      </c>
      <c r="DN415" s="36">
        <f t="shared" ca="1" si="1052"/>
        <v>737.0005875067867</v>
      </c>
      <c r="DO415" s="64" cm="1">
        <f t="array" ref="DO415">IFERROR(INDEX(Tbl_FwdNom,$B415,MATCH(LIDt,Tbl_FwdNom_Cols,0)),0)</f>
        <v>8.5510658149999994</v>
      </c>
      <c r="DP415" s="64">
        <f t="shared" ca="1" si="1053"/>
        <v>8.4892242109999998</v>
      </c>
      <c r="DQ415" s="64">
        <f t="shared" ca="1" si="1004"/>
        <v>6.81316019402467E-3</v>
      </c>
      <c r="DR415" s="70">
        <f t="shared" ca="1" si="1005"/>
        <v>0.99323294483684377</v>
      </c>
      <c r="DS415" s="70">
        <f ca="1">PRODUCT($DR$8:DR415)</f>
        <v>2.7711983052021195E-2</v>
      </c>
      <c r="DT415" s="36">
        <f t="shared" ca="1" si="1006"/>
        <v>838.41481527463031</v>
      </c>
      <c r="DU415" s="36">
        <f t="shared" ca="1" si="1007"/>
        <v>28.950349552380985</v>
      </c>
      <c r="DV415" s="36">
        <f t="shared" ca="1" si="1008"/>
        <v>0.36260018969248609</v>
      </c>
      <c r="DW415" s="36">
        <f t="shared" ca="1" si="1009"/>
        <v>5.0772510938984883E-15</v>
      </c>
      <c r="DX415" s="36">
        <f t="shared" ca="1" si="1010"/>
        <v>72.080713372463634</v>
      </c>
      <c r="DY415" s="36">
        <f t="shared" ca="1" si="1011"/>
        <v>0.76490579823550375</v>
      </c>
      <c r="DZ415" s="36">
        <f t="shared" ca="1" si="1012"/>
        <v>32.03958205784312</v>
      </c>
      <c r="EA415" s="36">
        <f t="shared" ca="1" si="1013"/>
        <v>0</v>
      </c>
      <c r="EB415" s="36">
        <f t="shared" ca="1" si="1014"/>
        <v>827.72633912093386</v>
      </c>
      <c r="EC415" s="36">
        <f t="shared" ca="1" si="1015"/>
        <v>0</v>
      </c>
      <c r="ED415" s="36">
        <f t="shared" ca="1" si="1016"/>
        <v>0</v>
      </c>
      <c r="EE415" s="36">
        <f t="shared" ca="1" si="1054"/>
        <v>0</v>
      </c>
      <c r="EF415" s="36">
        <f t="shared" ca="1" si="1017"/>
        <v>827.72633912093386</v>
      </c>
      <c r="EG415" s="64"/>
      <c r="EH415" s="64"/>
      <c r="EI415" s="64"/>
      <c r="EJ415" s="70"/>
      <c r="EK415" s="70"/>
      <c r="EL415" s="70"/>
      <c r="EM415" s="70"/>
      <c r="EN415" s="70"/>
      <c r="EO415" s="36">
        <f t="shared" ca="1" si="1018"/>
        <v>7.0387125997027278</v>
      </c>
      <c r="EP415" s="36">
        <f t="shared" ca="1" si="1019"/>
        <v>0</v>
      </c>
      <c r="EQ415" s="36">
        <f t="shared" si="1020"/>
        <v>20.648533369473174</v>
      </c>
      <c r="ER415" s="36">
        <f t="shared" si="1021"/>
        <v>0.39513759692357953</v>
      </c>
      <c r="ES415" s="36">
        <f t="shared" si="1022"/>
        <v>-0.360851807128309</v>
      </c>
      <c r="ET415" s="36">
        <f t="shared" ca="1" si="1023"/>
        <v>0</v>
      </c>
      <c r="EU415" s="36">
        <f t="shared" ca="1" si="1055"/>
        <v>0.39513759692357953</v>
      </c>
      <c r="EV415" s="36">
        <f t="shared" si="1024"/>
        <v>0.48928947872490952</v>
      </c>
      <c r="EW415" s="36">
        <f t="shared" si="1025"/>
        <v>26.991098062165971</v>
      </c>
      <c r="EX415" s="36">
        <f t="shared" ca="1" si="1056"/>
        <v>48.524058507287634</v>
      </c>
      <c r="EY415" s="36">
        <f t="shared" si="1026"/>
        <v>0</v>
      </c>
      <c r="EZ415" s="36">
        <f t="shared" si="1027"/>
        <v>0</v>
      </c>
      <c r="FA415" s="36">
        <f t="shared" si="1028"/>
        <v>0</v>
      </c>
      <c r="FB415" s="36">
        <f t="shared" si="1029"/>
        <v>0</v>
      </c>
      <c r="FC415" s="36">
        <f t="shared" si="1057"/>
        <v>0</v>
      </c>
      <c r="FD415" s="36">
        <f t="shared" si="1030"/>
        <v>0</v>
      </c>
      <c r="FE415" s="36">
        <f t="shared" si="1031"/>
        <v>0</v>
      </c>
      <c r="FF415" s="36">
        <f t="shared" si="1058"/>
        <v>0</v>
      </c>
      <c r="FG415" s="36">
        <f t="shared" ca="1" si="1032"/>
        <v>48.524058507287634</v>
      </c>
      <c r="FH415" s="36">
        <f t="shared" ca="1" si="1033"/>
        <v>0.4594591455030626</v>
      </c>
      <c r="FI415" s="36">
        <f t="shared" ca="1" si="1034"/>
        <v>-0.94547008885530359</v>
      </c>
      <c r="FJ415" s="36">
        <f t="shared" ca="1" si="1035"/>
        <v>53.821025401575</v>
      </c>
      <c r="FK415" s="36">
        <f t="shared" si="1036"/>
        <v>0</v>
      </c>
      <c r="FL415" s="36">
        <f t="shared" si="1037"/>
        <v>0</v>
      </c>
      <c r="FM415" s="36">
        <f t="shared" ca="1" si="1038"/>
        <v>0</v>
      </c>
      <c r="FN415" s="36">
        <f t="shared" ca="1" si="1060"/>
        <v>53.821025401575</v>
      </c>
    </row>
    <row r="416" spans="2:170" x14ac:dyDescent="0.25">
      <c r="B416" s="2">
        <v>408</v>
      </c>
      <c r="C416" s="2">
        <f t="shared" si="914"/>
        <v>34</v>
      </c>
      <c r="D416" s="2">
        <f t="shared" si="1063"/>
        <v>432</v>
      </c>
      <c r="E416" s="2">
        <f t="shared" si="1061"/>
        <v>36</v>
      </c>
      <c r="F416" s="189">
        <f t="shared" si="1065"/>
        <v>58134</v>
      </c>
      <c r="G416" s="2">
        <f t="shared" si="1064"/>
        <v>2</v>
      </c>
      <c r="H416" s="187">
        <f t="shared" si="915"/>
        <v>68.583333333333343</v>
      </c>
      <c r="I416" s="186">
        <f t="shared" si="1062"/>
        <v>68</v>
      </c>
      <c r="J416" s="2">
        <f t="shared" si="916"/>
        <v>0</v>
      </c>
      <c r="K416" s="2">
        <f t="shared" si="917"/>
        <v>1</v>
      </c>
      <c r="L416">
        <f t="shared" si="918"/>
        <v>2</v>
      </c>
      <c r="M416" s="190">
        <f t="shared" si="1039"/>
        <v>1.5504162990000001E-2</v>
      </c>
      <c r="N416">
        <f t="shared" si="919"/>
        <v>1</v>
      </c>
      <c r="O416">
        <f t="shared" si="920"/>
        <v>100</v>
      </c>
      <c r="P416" s="58">
        <f t="shared" si="921"/>
        <v>6.9768733455000009E-2</v>
      </c>
      <c r="Q416" s="106">
        <f t="shared" si="922"/>
        <v>6.9768733455000009E-2</v>
      </c>
      <c r="R416" s="59">
        <f t="shared" si="923"/>
        <v>6.9768733455000009E-2</v>
      </c>
      <c r="S416" s="32">
        <f t="shared" si="1040"/>
        <v>6.0087125489106663E-3</v>
      </c>
      <c r="T416">
        <f t="shared" si="924"/>
        <v>1</v>
      </c>
      <c r="U416" s="32">
        <f t="shared" si="1041"/>
        <v>6.7129632000000007E-4</v>
      </c>
      <c r="V416">
        <f t="shared" si="925"/>
        <v>1</v>
      </c>
      <c r="W416">
        <f t="shared" si="926"/>
        <v>100</v>
      </c>
      <c r="X416" s="58">
        <f t="shared" si="927"/>
        <v>3.0208334400000005E-3</v>
      </c>
      <c r="Y416" s="58">
        <f t="shared" si="928"/>
        <v>3.0208334400000005E-3</v>
      </c>
      <c r="Z416" s="32">
        <f t="shared" si="929"/>
        <v>3.0208334400000005E-3</v>
      </c>
      <c r="AA416" s="32">
        <f t="shared" si="930"/>
        <v>2.5208533506870801E-4</v>
      </c>
      <c r="AB416" s="59">
        <f t="shared" si="931"/>
        <v>4.9056245199999996E-3</v>
      </c>
      <c r="AC416" s="59">
        <f t="shared" si="932"/>
        <v>4.9056245199999996E-3</v>
      </c>
      <c r="AD416">
        <f t="shared" si="933"/>
        <v>1</v>
      </c>
      <c r="AE416" s="59">
        <f t="shared" si="934"/>
        <v>4.9056245199999996E-3</v>
      </c>
      <c r="AF416" s="59">
        <f t="shared" si="935"/>
        <v>4.1758461800000006E-3</v>
      </c>
      <c r="AG416" s="59">
        <f t="shared" si="936"/>
        <v>4.1758461800000006E-3</v>
      </c>
      <c r="AH416">
        <f t="shared" si="937"/>
        <v>1</v>
      </c>
      <c r="AI416" s="59">
        <f t="shared" si="938"/>
        <v>4.1758461800000006E-3</v>
      </c>
      <c r="AJ416" s="59">
        <f t="shared" si="939"/>
        <v>0</v>
      </c>
      <c r="AK416" s="59">
        <f t="shared" si="940"/>
        <v>0</v>
      </c>
      <c r="AL416" s="59">
        <f t="shared" si="941"/>
        <v>0</v>
      </c>
      <c r="AM416" s="12">
        <f t="shared" si="1042"/>
        <v>1.198022013115989E-2</v>
      </c>
      <c r="AN416" s="12">
        <f t="shared" si="1043"/>
        <v>0</v>
      </c>
      <c r="AO416" s="66">
        <f t="shared" si="942"/>
        <v>7.1985699040812617E-5</v>
      </c>
      <c r="AP416" s="66">
        <f t="shared" si="943"/>
        <v>3.020037805960322E-6</v>
      </c>
      <c r="AQ416" s="59">
        <f t="shared" si="944"/>
        <v>5.877046163041557E-5</v>
      </c>
      <c r="AR416" s="59">
        <f t="shared" si="945"/>
        <v>5.0027556470263133E-5</v>
      </c>
      <c r="AS416" s="59">
        <f t="shared" si="946"/>
        <v>0</v>
      </c>
      <c r="AT416" s="12">
        <f t="shared" si="947"/>
        <v>1.1796416376212437E-2</v>
      </c>
      <c r="AU416" s="59">
        <f t="shared" si="1044"/>
        <v>0</v>
      </c>
      <c r="AV416" s="59">
        <f t="shared" si="1045"/>
        <v>-1.6195269951502222E-18</v>
      </c>
      <c r="AW416" s="70">
        <f t="shared" si="948"/>
        <v>0</v>
      </c>
      <c r="AX416" s="20">
        <f t="shared" si="949"/>
        <v>200000</v>
      </c>
      <c r="AY416" s="20">
        <f t="shared" si="950"/>
        <v>0</v>
      </c>
      <c r="AZ416" s="20">
        <f t="shared" si="951"/>
        <v>0</v>
      </c>
      <c r="BA416" s="20">
        <f t="shared" si="952"/>
        <v>200000</v>
      </c>
      <c r="BB416" s="36">
        <f t="shared" si="953"/>
        <v>1</v>
      </c>
      <c r="BC416" s="36">
        <f t="shared" si="954"/>
        <v>0</v>
      </c>
      <c r="BD416" s="80">
        <f t="shared" si="955"/>
        <v>14.397139808162523</v>
      </c>
      <c r="BE416" s="36">
        <f t="shared" si="956"/>
        <v>0</v>
      </c>
      <c r="BF416" s="36">
        <f t="shared" si="957"/>
        <v>0</v>
      </c>
      <c r="BG416" s="36">
        <f t="shared" si="958"/>
        <v>14.397139808162523</v>
      </c>
      <c r="BH416" s="36">
        <f t="shared" si="959"/>
        <v>0.60400756119206445</v>
      </c>
      <c r="BI416" s="36">
        <f t="shared" si="960"/>
        <v>0</v>
      </c>
      <c r="BJ416" s="36">
        <f t="shared" si="961"/>
        <v>0</v>
      </c>
      <c r="BK416" s="36">
        <f t="shared" si="962"/>
        <v>0.60400756119206445</v>
      </c>
      <c r="BL416" s="68">
        <f ca="1">IF(OR(AT416=0,E416&gt;ProjTerm),0,VLOOKUP(D416,'Life Events'!$AE$5:$AI$1206,5,FALSE))</f>
        <v>1.1465134889321999E-16</v>
      </c>
      <c r="BM416" s="93">
        <f t="shared" ca="1" si="963"/>
        <v>1.1465134889321999E-16</v>
      </c>
      <c r="BN416" s="93">
        <f t="shared" ca="1" si="964"/>
        <v>1.3524750496388259E-18</v>
      </c>
      <c r="BO416" s="36">
        <f t="shared" ca="1" si="965"/>
        <v>2.058136126082366E-16</v>
      </c>
      <c r="BP416" s="36">
        <f t="shared" si="966"/>
        <v>6.2711982245883292E-3</v>
      </c>
      <c r="BQ416" s="36">
        <f t="shared" si="967"/>
        <v>98.31661215996705</v>
      </c>
      <c r="BR416" s="36">
        <f t="shared" si="968"/>
        <v>154.78110000000001</v>
      </c>
      <c r="BS416" s="36">
        <f t="shared" si="969"/>
        <v>152.17553378393077</v>
      </c>
      <c r="BT416" s="36">
        <f t="shared" si="970"/>
        <v>1.7951259587876298</v>
      </c>
      <c r="BU416" s="70" cm="1">
        <f t="array" ref="BU416">IF(AND(ActInt=1,$J416=0),INDEX(Tbl_FwdNom,$B416-IVP,MATCH(ValnDt,Tbl_FwdNom_Cols)),INDEX(Tbl_FwdNom,$B416,MATCH(StartDt,Tbl_FwdNom_Cols)))</f>
        <v>11.967155460000001</v>
      </c>
      <c r="BV416" s="70" cm="1">
        <f t="array" ref="BV416">INDEX(Tbl_FwdReal,$B416,MATCH(StartDt,Tbl_FwdReal_Cols))</f>
        <v>4.6804224269999999</v>
      </c>
      <c r="BW416" s="70" cm="1">
        <f t="array" ref="BW416">IF(RunType&lt;&gt;"OPN",INDEX(Tbl_FwdReal,$B416,MATCH(ValnDt,Tbl_FwdReal_Cols)),IF(AND($J416=0,ActInt=1),INDEX(Tbl_FwdReal,$B416-IVP,MATCH(ValnDt,Tbl_FwdReal_Cols)),-999))*$K416</f>
        <v>4.6804224269999999</v>
      </c>
      <c r="BX416" s="70">
        <f t="shared" si="971"/>
        <v>4.680422427E-2</v>
      </c>
      <c r="BY416" s="70">
        <f t="shared" si="1046"/>
        <v>6.9609320100723515E-2</v>
      </c>
      <c r="BZ416" s="64">
        <f t="shared" si="1059"/>
        <v>5.6235414446901277E-3</v>
      </c>
      <c r="CA416" s="70" cm="1">
        <f t="array" ref="CA416">IF($J416=1,CA415*(1+INDEX(Tbl_CPI,$B416,MATCH(IF(RunType="OPN",StartDt,ValnDt),Tbl_CPI_Cols))),0)</f>
        <v>0</v>
      </c>
      <c r="CB416" s="70">
        <f t="shared" si="1047"/>
        <v>10.520219275620798</v>
      </c>
      <c r="CC416" s="70">
        <f t="shared" si="1048"/>
        <v>10.520219275620798</v>
      </c>
      <c r="CD416" s="36">
        <f t="shared" si="972"/>
        <v>51.990992888388497</v>
      </c>
      <c r="CE416" s="36">
        <f t="shared" si="973"/>
        <v>1.5750167746636834</v>
      </c>
      <c r="CF416" s="36">
        <f t="shared" si="974"/>
        <v>0</v>
      </c>
      <c r="CG416" s="36">
        <f t="shared" si="975"/>
        <v>0.64173258731120286</v>
      </c>
      <c r="CH416" s="36">
        <f t="shared" si="976"/>
        <v>0.62286353964046259</v>
      </c>
      <c r="CI416" s="36">
        <f t="shared" si="977"/>
        <v>0</v>
      </c>
      <c r="CJ416" s="36">
        <f t="shared" si="978"/>
        <v>0</v>
      </c>
      <c r="CK416" s="36">
        <f t="shared" si="979"/>
        <v>0</v>
      </c>
      <c r="CL416" s="36">
        <f t="shared" si="980"/>
        <v>1.886904767074038E-2</v>
      </c>
      <c r="CM416" s="36">
        <f t="shared" si="981"/>
        <v>0.64173258731120286</v>
      </c>
      <c r="CN416" s="36">
        <f t="shared" ca="1" si="982"/>
        <v>13.199750212342369</v>
      </c>
      <c r="CO416" s="20">
        <f t="shared" si="983"/>
        <v>120000</v>
      </c>
      <c r="CP416" s="20">
        <f t="shared" si="984"/>
        <v>2</v>
      </c>
      <c r="CQ416" s="64">
        <f t="shared" si="985"/>
        <v>1.835200713E-2</v>
      </c>
      <c r="CR416" s="64">
        <f t="shared" si="986"/>
        <v>8.2584032085000009E-2</v>
      </c>
      <c r="CS416" s="36">
        <f t="shared" si="987"/>
        <v>10.289268431157257</v>
      </c>
      <c r="CT416" s="36">
        <f t="shared" si="988"/>
        <v>8.6382838848975148</v>
      </c>
      <c r="CU416" s="36">
        <f t="shared" si="989"/>
        <v>0.36240453671523865</v>
      </c>
      <c r="CV416" s="36">
        <f t="shared" si="1049"/>
        <v>9.0006884216127538</v>
      </c>
      <c r="CW416" s="36">
        <f t="shared" si="990"/>
        <v>0</v>
      </c>
      <c r="CX416" s="36">
        <f t="shared" si="991"/>
        <v>0</v>
      </c>
      <c r="CY416" s="36">
        <f t="shared" si="992"/>
        <v>0</v>
      </c>
      <c r="CZ416" s="36">
        <f t="shared" si="1050"/>
        <v>0</v>
      </c>
      <c r="DA416" s="64">
        <f t="shared" si="993"/>
        <v>9.4641198301579355E-3</v>
      </c>
      <c r="DB416" s="70">
        <f t="shared" si="1051"/>
        <v>0.99062460998440416</v>
      </c>
      <c r="DC416" s="70">
        <f>PRODUCT($DB$8:DB416)</f>
        <v>1.8176109199648405E-2</v>
      </c>
      <c r="DD416" s="36">
        <f t="shared" si="994"/>
        <v>64.747738415519393</v>
      </c>
      <c r="DE416" s="36">
        <f t="shared" si="995"/>
        <v>740.10240242611769</v>
      </c>
      <c r="DF416" s="36">
        <f t="shared" si="996"/>
        <v>25.819710491595842</v>
      </c>
      <c r="DG416" s="36">
        <f t="shared" si="997"/>
        <v>0.32019213440399397</v>
      </c>
      <c r="DH416" s="36">
        <f t="shared" ca="1" si="998"/>
        <v>4.62928920457869E-15</v>
      </c>
      <c r="DI416" s="36">
        <f t="shared" si="999"/>
        <v>29.273910780295171</v>
      </c>
      <c r="DJ416" s="36">
        <f t="shared" ca="1" si="1000"/>
        <v>730.12809314808533</v>
      </c>
      <c r="DK416" s="36">
        <f t="shared" si="1001"/>
        <v>0</v>
      </c>
      <c r="DL416" s="36">
        <f t="shared" si="1002"/>
        <v>0</v>
      </c>
      <c r="DM416" s="36">
        <f t="shared" ca="1" si="1003"/>
        <v>730.12809314808533</v>
      </c>
      <c r="DN416" s="36">
        <f t="shared" ca="1" si="1052"/>
        <v>730.12809314808885</v>
      </c>
      <c r="DO416" s="64" cm="1">
        <f t="array" ref="DO416">IFERROR(INDEX(Tbl_FwdNom,$B416,MATCH(LIDt,Tbl_FwdNom_Cols,0)),0)</f>
        <v>8.5493475169999993</v>
      </c>
      <c r="DP416" s="64">
        <f t="shared" ca="1" si="1053"/>
        <v>8.4875068910000007</v>
      </c>
      <c r="DQ416" s="64">
        <f t="shared" ca="1" si="1004"/>
        <v>6.8118320798475906E-3</v>
      </c>
      <c r="DR416" s="70">
        <f t="shared" ca="1" si="1005"/>
        <v>0.99323425503872365</v>
      </c>
      <c r="DS416" s="70">
        <f ca="1">PRODUCT($DR$8:DR416)</f>
        <v>2.7524490842320008E-2</v>
      </c>
      <c r="DT416" s="36">
        <f t="shared" ca="1" si="1006"/>
        <v>829.72881640137507</v>
      </c>
      <c r="DU416" s="36">
        <f t="shared" ca="1" si="1007"/>
        <v>28.543546910992632</v>
      </c>
      <c r="DV416" s="36">
        <f t="shared" ca="1" si="1008"/>
        <v>0.35879896307220388</v>
      </c>
      <c r="DW416" s="36">
        <f t="shared" ca="1" si="1009"/>
        <v>4.9060228631691109E-15</v>
      </c>
      <c r="DX416" s="36">
        <f t="shared" ca="1" si="1010"/>
        <v>70.776589129364851</v>
      </c>
      <c r="DY416" s="36">
        <f t="shared" ca="1" si="1011"/>
        <v>0.7511186276350057</v>
      </c>
      <c r="DZ416" s="36">
        <f t="shared" ca="1" si="1012"/>
        <v>31.630723929248497</v>
      </c>
      <c r="EA416" s="36">
        <f t="shared" ca="1" si="1013"/>
        <v>0</v>
      </c>
      <c r="EB416" s="36">
        <f t="shared" ca="1" si="1014"/>
        <v>819.5188177768141</v>
      </c>
      <c r="EC416" s="36">
        <f t="shared" ca="1" si="1015"/>
        <v>0</v>
      </c>
      <c r="ED416" s="36">
        <f t="shared" ca="1" si="1016"/>
        <v>0</v>
      </c>
      <c r="EE416" s="36">
        <f t="shared" ca="1" si="1054"/>
        <v>0</v>
      </c>
      <c r="EF416" s="36">
        <f t="shared" ca="1" si="1017"/>
        <v>819.5188177768141</v>
      </c>
      <c r="EG416" s="64"/>
      <c r="EH416" s="64"/>
      <c r="EI416" s="64"/>
      <c r="EJ416" s="70"/>
      <c r="EK416" s="70"/>
      <c r="EL416" s="70"/>
      <c r="EM416" s="70"/>
      <c r="EN416" s="70"/>
      <c r="EO416" s="36">
        <f t="shared" ca="1" si="1018"/>
        <v>6.968988440955763</v>
      </c>
      <c r="EP416" s="36">
        <f t="shared" ca="1" si="1019"/>
        <v>0</v>
      </c>
      <c r="EQ416" s="36">
        <f t="shared" si="1020"/>
        <v>20.443551584212859</v>
      </c>
      <c r="ER416" s="36">
        <f t="shared" si="1021"/>
        <v>0.38811672090676375</v>
      </c>
      <c r="ES416" s="36">
        <f t="shared" si="1022"/>
        <v>-0.35444012720208384</v>
      </c>
      <c r="ET416" s="36">
        <f t="shared" ca="1" si="1023"/>
        <v>0</v>
      </c>
      <c r="EU416" s="36">
        <f t="shared" ca="1" si="1055"/>
        <v>0.38811672090676375</v>
      </c>
      <c r="EV416" s="36">
        <f t="shared" si="1024"/>
        <v>0.48322678716319484</v>
      </c>
      <c r="EW416" s="36">
        <f t="shared" si="1025"/>
        <v>26.723152471652579</v>
      </c>
      <c r="EX416" s="36">
        <f t="shared" ca="1" si="1056"/>
        <v>48.038047563935393</v>
      </c>
      <c r="EY416" s="36">
        <f t="shared" si="1026"/>
        <v>0</v>
      </c>
      <c r="EZ416" s="36">
        <f t="shared" si="1027"/>
        <v>0</v>
      </c>
      <c r="FA416" s="36">
        <f t="shared" si="1028"/>
        <v>0</v>
      </c>
      <c r="FB416" s="36">
        <f t="shared" si="1029"/>
        <v>0</v>
      </c>
      <c r="FC416" s="36">
        <f t="shared" si="1057"/>
        <v>0</v>
      </c>
      <c r="FD416" s="36">
        <f t="shared" si="1030"/>
        <v>0</v>
      </c>
      <c r="FE416" s="36">
        <f t="shared" si="1031"/>
        <v>0</v>
      </c>
      <c r="FF416" s="36">
        <f t="shared" si="1058"/>
        <v>0</v>
      </c>
      <c r="FG416" s="36">
        <f t="shared" ca="1" si="1032"/>
        <v>48.038047563935393</v>
      </c>
      <c r="FH416" s="36">
        <f t="shared" ca="1" si="1033"/>
        <v>0.45463783855191103</v>
      </c>
      <c r="FI416" s="36">
        <f t="shared" ca="1" si="1034"/>
        <v>-0.93164848152363122</v>
      </c>
      <c r="FJ416" s="36">
        <f t="shared" ca="1" si="1035"/>
        <v>53.255996707452113</v>
      </c>
      <c r="FK416" s="36">
        <f t="shared" si="1036"/>
        <v>0</v>
      </c>
      <c r="FL416" s="36">
        <f t="shared" si="1037"/>
        <v>0</v>
      </c>
      <c r="FM416" s="36">
        <f t="shared" ca="1" si="1038"/>
        <v>0</v>
      </c>
      <c r="FN416" s="36">
        <f t="shared" ca="1" si="1060"/>
        <v>53.255996707452113</v>
      </c>
    </row>
    <row r="417" spans="2:170" x14ac:dyDescent="0.25">
      <c r="B417" s="2">
        <v>409</v>
      </c>
      <c r="C417" s="2">
        <f t="shared" si="914"/>
        <v>35</v>
      </c>
      <c r="D417" s="2">
        <f t="shared" si="1063"/>
        <v>433</v>
      </c>
      <c r="E417" s="2">
        <f t="shared" si="1061"/>
        <v>37</v>
      </c>
      <c r="F417" s="189">
        <f t="shared" si="1065"/>
        <v>58165</v>
      </c>
      <c r="G417" s="2">
        <f t="shared" si="1064"/>
        <v>3</v>
      </c>
      <c r="H417" s="187">
        <f t="shared" si="915"/>
        <v>68.666666666666671</v>
      </c>
      <c r="I417" s="186">
        <f t="shared" si="1062"/>
        <v>68</v>
      </c>
      <c r="J417" s="2">
        <f t="shared" si="916"/>
        <v>0</v>
      </c>
      <c r="K417" s="2">
        <f t="shared" si="917"/>
        <v>1</v>
      </c>
      <c r="L417">
        <f t="shared" si="918"/>
        <v>2</v>
      </c>
      <c r="M417" s="190">
        <f t="shared" si="1039"/>
        <v>1.5504162990000001E-2</v>
      </c>
      <c r="N417">
        <f t="shared" si="919"/>
        <v>1</v>
      </c>
      <c r="O417">
        <f t="shared" si="920"/>
        <v>100</v>
      </c>
      <c r="P417" s="58">
        <f t="shared" si="921"/>
        <v>6.9768733455000009E-2</v>
      </c>
      <c r="Q417" s="106">
        <f t="shared" si="922"/>
        <v>6.9768733455000009E-2</v>
      </c>
      <c r="R417" s="59">
        <f t="shared" si="923"/>
        <v>6.9768733455000009E-2</v>
      </c>
      <c r="S417" s="32">
        <f t="shared" si="1040"/>
        <v>6.0087125489106663E-3</v>
      </c>
      <c r="T417">
        <f t="shared" si="924"/>
        <v>1</v>
      </c>
      <c r="U417" s="32">
        <f t="shared" si="1041"/>
        <v>6.7129632000000007E-4</v>
      </c>
      <c r="V417">
        <f t="shared" si="925"/>
        <v>1</v>
      </c>
      <c r="W417">
        <f t="shared" si="926"/>
        <v>100</v>
      </c>
      <c r="X417" s="58">
        <f t="shared" si="927"/>
        <v>3.0208334400000005E-3</v>
      </c>
      <c r="Y417" s="58">
        <f t="shared" si="928"/>
        <v>3.0208334400000005E-3</v>
      </c>
      <c r="Z417" s="32">
        <f t="shared" si="929"/>
        <v>3.0208334400000005E-3</v>
      </c>
      <c r="AA417" s="32">
        <f t="shared" si="930"/>
        <v>2.5208533506870801E-4</v>
      </c>
      <c r="AB417" s="59">
        <f t="shared" si="931"/>
        <v>4.9056245199999996E-3</v>
      </c>
      <c r="AC417" s="59">
        <f t="shared" si="932"/>
        <v>4.9056245199999996E-3</v>
      </c>
      <c r="AD417">
        <f t="shared" si="933"/>
        <v>1</v>
      </c>
      <c r="AE417" s="59">
        <f t="shared" si="934"/>
        <v>4.9056245199999996E-3</v>
      </c>
      <c r="AF417" s="59">
        <f t="shared" si="935"/>
        <v>4.1758461800000006E-3</v>
      </c>
      <c r="AG417" s="59">
        <f t="shared" si="936"/>
        <v>4.1758461800000006E-3</v>
      </c>
      <c r="AH417">
        <f t="shared" si="937"/>
        <v>1</v>
      </c>
      <c r="AI417" s="59">
        <f t="shared" si="938"/>
        <v>4.1758461800000006E-3</v>
      </c>
      <c r="AJ417" s="59">
        <f t="shared" si="939"/>
        <v>0</v>
      </c>
      <c r="AK417" s="59">
        <f t="shared" si="940"/>
        <v>0</v>
      </c>
      <c r="AL417" s="59">
        <f t="shared" si="941"/>
        <v>0</v>
      </c>
      <c r="AM417" s="12">
        <f t="shared" si="1042"/>
        <v>1.1796416376212437E-2</v>
      </c>
      <c r="AN417" s="12">
        <f t="shared" si="1043"/>
        <v>0</v>
      </c>
      <c r="AO417" s="66">
        <f t="shared" si="942"/>
        <v>7.0881275111922963E-5</v>
      </c>
      <c r="AP417" s="66">
        <f t="shared" si="943"/>
        <v>2.9737035748075062E-6</v>
      </c>
      <c r="AQ417" s="59">
        <f t="shared" si="944"/>
        <v>5.7868789423277272E-5</v>
      </c>
      <c r="AR417" s="59">
        <f t="shared" si="945"/>
        <v>4.9260020262296153E-5</v>
      </c>
      <c r="AS417" s="59">
        <f t="shared" si="946"/>
        <v>0</v>
      </c>
      <c r="AT417" s="12">
        <f t="shared" si="947"/>
        <v>1.1615432587840133E-2</v>
      </c>
      <c r="AU417" s="59">
        <f t="shared" si="1044"/>
        <v>0</v>
      </c>
      <c r="AV417" s="59">
        <f t="shared" si="1045"/>
        <v>-1.8973538018496328E-19</v>
      </c>
      <c r="AW417" s="70">
        <f t="shared" si="948"/>
        <v>0</v>
      </c>
      <c r="AX417" s="20">
        <f t="shared" si="949"/>
        <v>200000</v>
      </c>
      <c r="AY417" s="20">
        <f t="shared" si="950"/>
        <v>0</v>
      </c>
      <c r="AZ417" s="20">
        <f t="shared" si="951"/>
        <v>0</v>
      </c>
      <c r="BA417" s="20">
        <f t="shared" si="952"/>
        <v>200000</v>
      </c>
      <c r="BB417" s="36">
        <f t="shared" si="953"/>
        <v>1</v>
      </c>
      <c r="BC417" s="36">
        <f t="shared" si="954"/>
        <v>0</v>
      </c>
      <c r="BD417" s="80">
        <f t="shared" si="955"/>
        <v>14.176255022384593</v>
      </c>
      <c r="BE417" s="36">
        <f t="shared" si="956"/>
        <v>0</v>
      </c>
      <c r="BF417" s="36">
        <f t="shared" si="957"/>
        <v>0</v>
      </c>
      <c r="BG417" s="36">
        <f t="shared" si="958"/>
        <v>14.176255022384593</v>
      </c>
      <c r="BH417" s="36">
        <f t="shared" si="959"/>
        <v>0.59474071496150127</v>
      </c>
      <c r="BI417" s="36">
        <f t="shared" si="960"/>
        <v>0</v>
      </c>
      <c r="BJ417" s="36">
        <f t="shared" si="961"/>
        <v>0</v>
      </c>
      <c r="BK417" s="36">
        <f t="shared" si="962"/>
        <v>0.59474071496150127</v>
      </c>
      <c r="BL417" s="68">
        <f ca="1">IF(OR(AT417=0,E417&gt;ProjTerm),0,VLOOKUP(D417,'Life Events'!$AE$5:$AI$1206,5,FALSE))</f>
        <v>1.1289233710498468E-16</v>
      </c>
      <c r="BM417" s="93">
        <f t="shared" ca="1" si="963"/>
        <v>1.1289233710498468E-16</v>
      </c>
      <c r="BN417" s="93">
        <f t="shared" ca="1" si="964"/>
        <v>1.3112933313266728E-18</v>
      </c>
      <c r="BO417" s="36">
        <f t="shared" ca="1" si="965"/>
        <v>1.9954676264194521E-16</v>
      </c>
      <c r="BP417" s="36">
        <f t="shared" si="966"/>
        <v>6.1749838170833205E-3</v>
      </c>
      <c r="BQ417" s="36">
        <f t="shared" si="967"/>
        <v>98.31661215996705</v>
      </c>
      <c r="BR417" s="36">
        <f t="shared" si="968"/>
        <v>154.78110000000001</v>
      </c>
      <c r="BS417" s="36">
        <f t="shared" si="969"/>
        <v>152.17553378393077</v>
      </c>
      <c r="BT417" s="36">
        <f t="shared" si="970"/>
        <v>1.7675846541858367</v>
      </c>
      <c r="BU417" s="70" cm="1">
        <f t="array" ref="BU417">IF(AND(ActInt=1,$J417=0),INDEX(Tbl_FwdNom,$B417-IVP,MATCH(ValnDt,Tbl_FwdNom_Cols)),INDEX(Tbl_FwdNom,$B417,MATCH(StartDt,Tbl_FwdNom_Cols)))</f>
        <v>11.961076048000001</v>
      </c>
      <c r="BV417" s="70" cm="1">
        <f t="array" ref="BV417">INDEX(Tbl_FwdReal,$B417,MATCH(StartDt,Tbl_FwdReal_Cols))</f>
        <v>4.676999887</v>
      </c>
      <c r="BW417" s="70" cm="1">
        <f t="array" ref="BW417">IF(RunType&lt;&gt;"OPN",INDEX(Tbl_FwdReal,$B417,MATCH(ValnDt,Tbl_FwdReal_Cols)),IF(AND($J417=0,ActInt=1),INDEX(Tbl_FwdReal,$B417-IVP,MATCH(ValnDt,Tbl_FwdReal_Cols)),-999))*$K417</f>
        <v>4.676999887</v>
      </c>
      <c r="BX417" s="70">
        <f t="shared" si="971"/>
        <v>4.6769998870000003E-2</v>
      </c>
      <c r="BY417" s="70">
        <f t="shared" si="1046"/>
        <v>6.9586214439306016E-2</v>
      </c>
      <c r="BZ417" s="64">
        <f t="shared" si="1059"/>
        <v>5.6217311398525371E-3</v>
      </c>
      <c r="CA417" s="70" cm="1">
        <f t="array" ref="CA417">IF($J417=1,CA416*(1+INDEX(Tbl_CPI,$B417,MATCH(IF(RunType="OPN",StartDt,ValnDt),Tbl_CPI_Cols))),0)</f>
        <v>0</v>
      </c>
      <c r="CB417" s="70">
        <f t="shared" si="1047"/>
        <v>10.579361119920632</v>
      </c>
      <c r="CC417" s="70">
        <f t="shared" si="1048"/>
        <v>10.520219275620798</v>
      </c>
      <c r="CD417" s="36">
        <f t="shared" si="972"/>
        <v>55.46522234751238</v>
      </c>
      <c r="CE417" s="36">
        <f t="shared" si="973"/>
        <v>1.5750167746636834</v>
      </c>
      <c r="CF417" s="36">
        <f t="shared" si="974"/>
        <v>0</v>
      </c>
      <c r="CG417" s="36">
        <f t="shared" si="975"/>
        <v>0.67287041088391097</v>
      </c>
      <c r="CH417" s="36">
        <f t="shared" si="976"/>
        <v>0.6542908572104591</v>
      </c>
      <c r="CI417" s="36">
        <f t="shared" si="977"/>
        <v>0</v>
      </c>
      <c r="CJ417" s="36">
        <f t="shared" si="978"/>
        <v>0</v>
      </c>
      <c r="CK417" s="36">
        <f t="shared" si="979"/>
        <v>0</v>
      </c>
      <c r="CL417" s="36">
        <f t="shared" si="980"/>
        <v>1.8579553673451966E-2</v>
      </c>
      <c r="CM417" s="36">
        <f t="shared" si="981"/>
        <v>0.67287041088391097</v>
      </c>
      <c r="CN417" s="36">
        <f t="shared" ca="1" si="982"/>
        <v>12.997236099343175</v>
      </c>
      <c r="CO417" s="20">
        <f t="shared" si="983"/>
        <v>120000</v>
      </c>
      <c r="CP417" s="20">
        <f t="shared" si="984"/>
        <v>2</v>
      </c>
      <c r="CQ417" s="64">
        <f t="shared" si="985"/>
        <v>1.835200713E-2</v>
      </c>
      <c r="CR417" s="64">
        <f t="shared" si="986"/>
        <v>8.2584032085000009E-2</v>
      </c>
      <c r="CS417" s="36">
        <f t="shared" si="987"/>
        <v>10.131407711353781</v>
      </c>
      <c r="CT417" s="36">
        <f t="shared" si="988"/>
        <v>8.5057530134307555</v>
      </c>
      <c r="CU417" s="36">
        <f t="shared" si="989"/>
        <v>0.35684442897690072</v>
      </c>
      <c r="CV417" s="36">
        <f t="shared" si="1049"/>
        <v>8.8625974424076563</v>
      </c>
      <c r="CW417" s="36">
        <f t="shared" si="990"/>
        <v>0</v>
      </c>
      <c r="CX417" s="36">
        <f t="shared" si="991"/>
        <v>0</v>
      </c>
      <c r="CY417" s="36">
        <f t="shared" si="992"/>
        <v>0</v>
      </c>
      <c r="CZ417" s="36">
        <f t="shared" si="1050"/>
        <v>0</v>
      </c>
      <c r="DA417" s="64">
        <f t="shared" si="993"/>
        <v>9.4595521952809403E-3</v>
      </c>
      <c r="DB417" s="70">
        <f t="shared" si="1051"/>
        <v>0.99062909239433206</v>
      </c>
      <c r="DC417" s="70">
        <f>PRODUCT($DB$8:DB417)</f>
        <v>1.8005782559707969E-2</v>
      </c>
      <c r="DD417" s="36">
        <f t="shared" si="994"/>
        <v>63.592638372401559</v>
      </c>
      <c r="DE417" s="36">
        <f t="shared" si="995"/>
        <v>732.92718470933585</v>
      </c>
      <c r="DF417" s="36">
        <f t="shared" si="996"/>
        <v>25.469212675696635</v>
      </c>
      <c r="DG417" s="36">
        <f t="shared" si="997"/>
        <v>0.31704602479482363</v>
      </c>
      <c r="DH417" s="36">
        <f t="shared" ca="1" si="998"/>
        <v>4.4735334447945074E-15</v>
      </c>
      <c r="DI417" s="36">
        <f t="shared" si="999"/>
        <v>28.871593403625045</v>
      </c>
      <c r="DJ417" s="36">
        <f t="shared" ca="1" si="1000"/>
        <v>723.35830639146116</v>
      </c>
      <c r="DK417" s="36">
        <f t="shared" si="1001"/>
        <v>0</v>
      </c>
      <c r="DL417" s="36">
        <f t="shared" si="1002"/>
        <v>0</v>
      </c>
      <c r="DM417" s="36">
        <f t="shared" ca="1" si="1003"/>
        <v>723.35830639146116</v>
      </c>
      <c r="DN417" s="36">
        <f t="shared" ca="1" si="1052"/>
        <v>723.35830639146468</v>
      </c>
      <c r="DO417" s="64" cm="1">
        <f t="array" ref="DO417">IFERROR(INDEX(Tbl_FwdNom,$B417,MATCH(LIDt,Tbl_FwdNom_Cols,0)),0)</f>
        <v>8.5476292459999996</v>
      </c>
      <c r="DP417" s="64">
        <f t="shared" ca="1" si="1053"/>
        <v>8.4857895990000003</v>
      </c>
      <c r="DQ417" s="64">
        <f t="shared" ca="1" si="1004"/>
        <v>6.810503968053494E-3</v>
      </c>
      <c r="DR417" s="70">
        <f t="shared" ca="1" si="1005"/>
        <v>0.99323556524170953</v>
      </c>
      <c r="DS417" s="70">
        <f ca="1">PRODUCT($DR$8:DR417)</f>
        <v>2.733830321976197E-2</v>
      </c>
      <c r="DT417" s="36">
        <f t="shared" ca="1" si="1006"/>
        <v>821.20343277550035</v>
      </c>
      <c r="DU417" s="36">
        <f t="shared" ca="1" si="1007"/>
        <v>28.143202135530768</v>
      </c>
      <c r="DV417" s="36">
        <f t="shared" ca="1" si="1008"/>
        <v>0.35506758101685731</v>
      </c>
      <c r="DW417" s="36">
        <f t="shared" ca="1" si="1009"/>
        <v>4.7398885887041398E-15</v>
      </c>
      <c r="DX417" s="36">
        <f t="shared" ca="1" si="1010"/>
        <v>69.491028716289847</v>
      </c>
      <c r="DY417" s="36">
        <f t="shared" ca="1" si="1011"/>
        <v>0.73752803423152313</v>
      </c>
      <c r="DZ417" s="36">
        <f t="shared" ca="1" si="1012"/>
        <v>31.187398192391296</v>
      </c>
      <c r="EA417" s="36">
        <f t="shared" ca="1" si="1013"/>
        <v>0</v>
      </c>
      <c r="EB417" s="36">
        <f t="shared" ca="1" si="1014"/>
        <v>811.4254648403471</v>
      </c>
      <c r="EC417" s="36">
        <f t="shared" ca="1" si="1015"/>
        <v>0</v>
      </c>
      <c r="ED417" s="36">
        <f t="shared" ca="1" si="1016"/>
        <v>0</v>
      </c>
      <c r="EE417" s="36">
        <f t="shared" ca="1" si="1054"/>
        <v>0</v>
      </c>
      <c r="EF417" s="36">
        <f t="shared" ca="1" si="1017"/>
        <v>811.4254648403471</v>
      </c>
      <c r="EG417" s="64"/>
      <c r="EH417" s="64"/>
      <c r="EI417" s="64"/>
      <c r="EJ417" s="70"/>
      <c r="EK417" s="70"/>
      <c r="EL417" s="70"/>
      <c r="EM417" s="70"/>
      <c r="EN417" s="70"/>
      <c r="EO417" s="36">
        <f t="shared" ca="1" si="1018"/>
        <v>6.9003197536028411</v>
      </c>
      <c r="EP417" s="36">
        <f t="shared" ca="1" si="1019"/>
        <v>0</v>
      </c>
      <c r="EQ417" s="36">
        <f t="shared" si="1020"/>
        <v>20.242679522803915</v>
      </c>
      <c r="ER417" s="36">
        <f t="shared" si="1021"/>
        <v>0.38119271626930296</v>
      </c>
      <c r="ES417" s="36">
        <f t="shared" si="1022"/>
        <v>-0.34811691319904947</v>
      </c>
      <c r="ET417" s="36">
        <f t="shared" ca="1" si="1023"/>
        <v>0</v>
      </c>
      <c r="EU417" s="36">
        <f t="shared" ca="1" si="1055"/>
        <v>0.38119271626930296</v>
      </c>
      <c r="EV417" s="36">
        <f t="shared" si="1024"/>
        <v>0.47658570204111095</v>
      </c>
      <c r="EW417" s="36">
        <f t="shared" si="1025"/>
        <v>26.460578979849341</v>
      </c>
      <c r="EX417" s="36">
        <f t="shared" ca="1" si="1056"/>
        <v>47.561036920963673</v>
      </c>
      <c r="EY417" s="36">
        <f t="shared" si="1026"/>
        <v>0</v>
      </c>
      <c r="EZ417" s="36">
        <f t="shared" si="1027"/>
        <v>0</v>
      </c>
      <c r="FA417" s="36">
        <f t="shared" si="1028"/>
        <v>0</v>
      </c>
      <c r="FB417" s="36">
        <f t="shared" si="1029"/>
        <v>0</v>
      </c>
      <c r="FC417" s="36">
        <f t="shared" si="1057"/>
        <v>0</v>
      </c>
      <c r="FD417" s="36">
        <f t="shared" si="1030"/>
        <v>0</v>
      </c>
      <c r="FE417" s="36">
        <f t="shared" si="1031"/>
        <v>0</v>
      </c>
      <c r="FF417" s="36">
        <f t="shared" si="1058"/>
        <v>0</v>
      </c>
      <c r="FG417" s="36">
        <f t="shared" ca="1" si="1032"/>
        <v>47.561036920963673</v>
      </c>
      <c r="FH417" s="36">
        <f t="shared" ca="1" si="1033"/>
        <v>0.44990611121553975</v>
      </c>
      <c r="FI417" s="36">
        <f t="shared" ca="1" si="1034"/>
        <v>-0.91735604179405028</v>
      </c>
      <c r="FJ417" s="36">
        <f t="shared" ca="1" si="1035"/>
        <v>52.70134084255681</v>
      </c>
      <c r="FK417" s="36">
        <f t="shared" si="1036"/>
        <v>0</v>
      </c>
      <c r="FL417" s="36">
        <f t="shared" si="1037"/>
        <v>0</v>
      </c>
      <c r="FM417" s="36">
        <f t="shared" ca="1" si="1038"/>
        <v>0</v>
      </c>
      <c r="FN417" s="36">
        <f t="shared" ca="1" si="1060"/>
        <v>52.70134084255681</v>
      </c>
    </row>
    <row r="418" spans="2:170" x14ac:dyDescent="0.25">
      <c r="B418" s="2">
        <v>410</v>
      </c>
      <c r="C418" s="2">
        <f t="shared" si="914"/>
        <v>35</v>
      </c>
      <c r="D418" s="2">
        <f t="shared" si="1063"/>
        <v>434</v>
      </c>
      <c r="E418" s="2">
        <f t="shared" si="1061"/>
        <v>37</v>
      </c>
      <c r="F418" s="189">
        <f t="shared" si="1065"/>
        <v>58195</v>
      </c>
      <c r="G418" s="2">
        <f t="shared" si="1064"/>
        <v>4</v>
      </c>
      <c r="H418" s="187">
        <f t="shared" si="915"/>
        <v>68.75</v>
      </c>
      <c r="I418" s="186">
        <f t="shared" si="1062"/>
        <v>68</v>
      </c>
      <c r="J418" s="2">
        <f t="shared" si="916"/>
        <v>0</v>
      </c>
      <c r="K418" s="2">
        <f t="shared" si="917"/>
        <v>1</v>
      </c>
      <c r="L418">
        <f t="shared" si="918"/>
        <v>2</v>
      </c>
      <c r="M418" s="190">
        <f t="shared" si="1039"/>
        <v>1.5504162990000001E-2</v>
      </c>
      <c r="N418">
        <f t="shared" si="919"/>
        <v>1</v>
      </c>
      <c r="O418">
        <f t="shared" si="920"/>
        <v>100</v>
      </c>
      <c r="P418" s="58">
        <f t="shared" si="921"/>
        <v>6.9768733455000009E-2</v>
      </c>
      <c r="Q418" s="106">
        <f t="shared" si="922"/>
        <v>6.9768733455000009E-2</v>
      </c>
      <c r="R418" s="59">
        <f t="shared" si="923"/>
        <v>6.9768733455000009E-2</v>
      </c>
      <c r="S418" s="32">
        <f t="shared" si="1040"/>
        <v>6.0087125489106663E-3</v>
      </c>
      <c r="T418">
        <f t="shared" si="924"/>
        <v>1</v>
      </c>
      <c r="U418" s="32">
        <f t="shared" si="1041"/>
        <v>6.7129632000000007E-4</v>
      </c>
      <c r="V418">
        <f t="shared" si="925"/>
        <v>1</v>
      </c>
      <c r="W418">
        <f t="shared" si="926"/>
        <v>100</v>
      </c>
      <c r="X418" s="58">
        <f t="shared" si="927"/>
        <v>3.0208334400000005E-3</v>
      </c>
      <c r="Y418" s="58">
        <f t="shared" si="928"/>
        <v>3.0208334400000005E-3</v>
      </c>
      <c r="Z418" s="32">
        <f t="shared" si="929"/>
        <v>3.0208334400000005E-3</v>
      </c>
      <c r="AA418" s="32">
        <f t="shared" si="930"/>
        <v>2.5208533506870801E-4</v>
      </c>
      <c r="AB418" s="59">
        <f t="shared" si="931"/>
        <v>4.9056245199999996E-3</v>
      </c>
      <c r="AC418" s="59">
        <f t="shared" si="932"/>
        <v>4.9056245199999996E-3</v>
      </c>
      <c r="AD418">
        <f t="shared" si="933"/>
        <v>1</v>
      </c>
      <c r="AE418" s="59">
        <f t="shared" si="934"/>
        <v>4.9056245199999996E-3</v>
      </c>
      <c r="AF418" s="59">
        <f t="shared" si="935"/>
        <v>4.1758461800000006E-3</v>
      </c>
      <c r="AG418" s="59">
        <f t="shared" si="936"/>
        <v>4.1758461800000006E-3</v>
      </c>
      <c r="AH418">
        <f t="shared" si="937"/>
        <v>1</v>
      </c>
      <c r="AI418" s="59">
        <f t="shared" si="938"/>
        <v>4.1758461800000006E-3</v>
      </c>
      <c r="AJ418" s="59">
        <f t="shared" si="939"/>
        <v>0</v>
      </c>
      <c r="AK418" s="59">
        <f t="shared" si="940"/>
        <v>0</v>
      </c>
      <c r="AL418" s="59">
        <f t="shared" si="941"/>
        <v>0</v>
      </c>
      <c r="AM418" s="12">
        <f t="shared" si="1042"/>
        <v>1.1615432587840133E-2</v>
      </c>
      <c r="AN418" s="12">
        <f t="shared" si="1043"/>
        <v>0</v>
      </c>
      <c r="AO418" s="66">
        <f t="shared" si="942"/>
        <v>6.9793795551580898E-5</v>
      </c>
      <c r="AP418" s="66">
        <f t="shared" si="943"/>
        <v>2.9280802158736699E-6</v>
      </c>
      <c r="AQ418" s="59">
        <f t="shared" si="944"/>
        <v>5.6980950913315605E-5</v>
      </c>
      <c r="AR418" s="59">
        <f t="shared" si="945"/>
        <v>4.8504259800979736E-5</v>
      </c>
      <c r="AS418" s="59">
        <f t="shared" si="946"/>
        <v>0</v>
      </c>
      <c r="AT418" s="12">
        <f t="shared" si="947"/>
        <v>1.1437225501358384E-2</v>
      </c>
      <c r="AU418" s="59">
        <f t="shared" si="1044"/>
        <v>1.3891340334970526E-18</v>
      </c>
      <c r="AV418" s="59">
        <f t="shared" si="1045"/>
        <v>0</v>
      </c>
      <c r="AW418" s="70">
        <f t="shared" si="948"/>
        <v>0</v>
      </c>
      <c r="AX418" s="20">
        <f t="shared" si="949"/>
        <v>200000</v>
      </c>
      <c r="AY418" s="20">
        <f t="shared" si="950"/>
        <v>0</v>
      </c>
      <c r="AZ418" s="20">
        <f t="shared" si="951"/>
        <v>0</v>
      </c>
      <c r="BA418" s="20">
        <f t="shared" si="952"/>
        <v>200000</v>
      </c>
      <c r="BB418" s="36">
        <f t="shared" si="953"/>
        <v>1</v>
      </c>
      <c r="BC418" s="36">
        <f t="shared" si="954"/>
        <v>0</v>
      </c>
      <c r="BD418" s="80">
        <f t="shared" si="955"/>
        <v>13.95875911031618</v>
      </c>
      <c r="BE418" s="36">
        <f t="shared" si="956"/>
        <v>0</v>
      </c>
      <c r="BF418" s="36">
        <f t="shared" si="957"/>
        <v>0</v>
      </c>
      <c r="BG418" s="36">
        <f t="shared" si="958"/>
        <v>13.95875911031618</v>
      </c>
      <c r="BH418" s="36">
        <f t="shared" si="959"/>
        <v>0.58561604317473392</v>
      </c>
      <c r="BI418" s="36">
        <f t="shared" si="960"/>
        <v>0</v>
      </c>
      <c r="BJ418" s="36">
        <f t="shared" si="961"/>
        <v>0</v>
      </c>
      <c r="BK418" s="36">
        <f t="shared" si="962"/>
        <v>0.58561604317473392</v>
      </c>
      <c r="BL418" s="68">
        <f ca="1">IF(OR(AT418=0,E418&gt;ProjTerm),0,VLOOKUP(D418,'Life Events'!$AE$5:$AI$1206,5,FALSE))</f>
        <v>1.1116031254804686E-16</v>
      </c>
      <c r="BM418" s="93">
        <f t="shared" ca="1" si="963"/>
        <v>1.1116031254804686E-16</v>
      </c>
      <c r="BN418" s="93">
        <f t="shared" ca="1" si="964"/>
        <v>1.2713655614134899E-18</v>
      </c>
      <c r="BO418" s="36">
        <f t="shared" ca="1" si="965"/>
        <v>1.934711642697049E-16</v>
      </c>
      <c r="BP418" s="36">
        <f t="shared" si="966"/>
        <v>6.0802455568599017E-3</v>
      </c>
      <c r="BQ418" s="36">
        <f t="shared" si="967"/>
        <v>98.3168313487745</v>
      </c>
      <c r="BR418" s="36">
        <f t="shared" si="968"/>
        <v>154.78110000000001</v>
      </c>
      <c r="BS418" s="36">
        <f t="shared" si="969"/>
        <v>152.17587304677801</v>
      </c>
      <c r="BT418" s="36">
        <f t="shared" si="970"/>
        <v>1.7404697759020855</v>
      </c>
      <c r="BU418" s="70" cm="1">
        <f t="array" ref="BU418">IF(AND(ActInt=1,$J418=0),INDEX(Tbl_FwdNom,$B418-IVP,MATCH(ValnDt,Tbl_FwdNom_Cols)),INDEX(Tbl_FwdNom,$B418,MATCH(StartDt,Tbl_FwdNom_Cols)))</f>
        <v>11.954996967</v>
      </c>
      <c r="BV418" s="70" cm="1">
        <f t="array" ref="BV418">INDEX(Tbl_FwdReal,$B418,MATCH(StartDt,Tbl_FwdReal_Cols))</f>
        <v>4.6735774589999997</v>
      </c>
      <c r="BW418" s="70" cm="1">
        <f t="array" ref="BW418">IF(RunType&lt;&gt;"OPN",INDEX(Tbl_FwdReal,$B418,MATCH(ValnDt,Tbl_FwdReal_Cols)),IF(AND($J418=0,ActInt=1),INDEX(Tbl_FwdReal,$B418-IVP,MATCH(ValnDt,Tbl_FwdReal_Cols)),-999))*$K418</f>
        <v>4.6735774589999997</v>
      </c>
      <c r="BX418" s="70">
        <f t="shared" si="971"/>
        <v>4.6735774589999994E-2</v>
      </c>
      <c r="BY418" s="70">
        <f t="shared" si="1046"/>
        <v>6.9563109284691338E-2</v>
      </c>
      <c r="BZ418" s="64">
        <f t="shared" si="1059"/>
        <v>5.619920838875192E-3</v>
      </c>
      <c r="CA418" s="70" cm="1">
        <f t="array" ref="CA418">IF($J418=1,CA417*(1+INDEX(Tbl_CPI,$B418,MATCH(IF(RunType="OPN",StartDt,ValnDt),Tbl_CPI_Cols))),0)</f>
        <v>0</v>
      </c>
      <c r="CB418" s="70">
        <f t="shared" si="1047"/>
        <v>10.63881629194046</v>
      </c>
      <c r="CC418" s="70">
        <f t="shared" si="1048"/>
        <v>10.520219275620798</v>
      </c>
      <c r="CD418" s="36">
        <f t="shared" si="972"/>
        <v>55.465227188793207</v>
      </c>
      <c r="CE418" s="36">
        <f t="shared" si="973"/>
        <v>1.5750202860341522</v>
      </c>
      <c r="CF418" s="36">
        <f t="shared" si="974"/>
        <v>0</v>
      </c>
      <c r="CG418" s="36">
        <f t="shared" si="975"/>
        <v>0.66254714933757552</v>
      </c>
      <c r="CH418" s="36">
        <f t="shared" si="976"/>
        <v>0.64425260738066514</v>
      </c>
      <c r="CI418" s="36">
        <f t="shared" si="977"/>
        <v>0</v>
      </c>
      <c r="CJ418" s="36">
        <f t="shared" si="978"/>
        <v>0</v>
      </c>
      <c r="CK418" s="36">
        <f t="shared" si="979"/>
        <v>0</v>
      </c>
      <c r="CL418" s="36">
        <f t="shared" si="980"/>
        <v>1.8294541956910378E-2</v>
      </c>
      <c r="CM418" s="36">
        <f t="shared" si="981"/>
        <v>0.66254714933757552</v>
      </c>
      <c r="CN418" s="36">
        <f t="shared" ca="1" si="982"/>
        <v>12.797825132031971</v>
      </c>
      <c r="CO418" s="20">
        <f t="shared" si="983"/>
        <v>120000</v>
      </c>
      <c r="CP418" s="20">
        <f t="shared" si="984"/>
        <v>2</v>
      </c>
      <c r="CQ418" s="64">
        <f t="shared" si="985"/>
        <v>1.835200713E-2</v>
      </c>
      <c r="CR418" s="64">
        <f t="shared" si="986"/>
        <v>8.2584032085000009E-2</v>
      </c>
      <c r="CS418" s="36">
        <f t="shared" si="987"/>
        <v>9.9759689331123909</v>
      </c>
      <c r="CT418" s="36">
        <f t="shared" si="988"/>
        <v>8.3752554661897083</v>
      </c>
      <c r="CU418" s="36">
        <f t="shared" si="989"/>
        <v>0.35136962590484039</v>
      </c>
      <c r="CV418" s="36">
        <f t="shared" si="1049"/>
        <v>8.7266250920945492</v>
      </c>
      <c r="CW418" s="36">
        <f t="shared" si="990"/>
        <v>0</v>
      </c>
      <c r="CX418" s="36">
        <f t="shared" si="991"/>
        <v>0</v>
      </c>
      <c r="CY418" s="36">
        <f t="shared" si="992"/>
        <v>0</v>
      </c>
      <c r="CZ418" s="36">
        <f t="shared" si="1050"/>
        <v>0</v>
      </c>
      <c r="DA418" s="64">
        <f t="shared" si="993"/>
        <v>9.4549845817555322E-3</v>
      </c>
      <c r="DB418" s="70">
        <f t="shared" si="1051"/>
        <v>0.99063357482387093</v>
      </c>
      <c r="DC418" s="70">
        <f>PRODUCT($DB$8:DB418)</f>
        <v>1.7837132744624815E-2</v>
      </c>
      <c r="DD418" s="36">
        <f t="shared" si="994"/>
        <v>62.453436011823676</v>
      </c>
      <c r="DE418" s="36">
        <f t="shared" si="995"/>
        <v>725.89824082999587</v>
      </c>
      <c r="DF418" s="36">
        <f t="shared" si="996"/>
        <v>25.124407645680066</v>
      </c>
      <c r="DG418" s="36">
        <f t="shared" si="997"/>
        <v>0.31396344451410568</v>
      </c>
      <c r="DH418" s="36">
        <f t="shared" ca="1" si="998"/>
        <v>4.3223594702713023E-15</v>
      </c>
      <c r="DI418" s="36">
        <f t="shared" si="999"/>
        <v>28.475762351687784</v>
      </c>
      <c r="DJ418" s="36">
        <f t="shared" ca="1" si="1000"/>
        <v>716.73101137102594</v>
      </c>
      <c r="DK418" s="36">
        <f t="shared" si="1001"/>
        <v>0</v>
      </c>
      <c r="DL418" s="36">
        <f t="shared" si="1002"/>
        <v>0</v>
      </c>
      <c r="DM418" s="36">
        <f t="shared" ca="1" si="1003"/>
        <v>716.73101137102594</v>
      </c>
      <c r="DN418" s="36">
        <f t="shared" ca="1" si="1052"/>
        <v>716.73101137102947</v>
      </c>
      <c r="DO418" s="64" cm="1">
        <f t="array" ref="DO418">IFERROR(INDEX(Tbl_FwdNom,$B418,MATCH(LIDt,Tbl_FwdNom_Cols,0)),0)</f>
        <v>8.5459110020000004</v>
      </c>
      <c r="DP418" s="64">
        <f t="shared" ca="1" si="1053"/>
        <v>8.4840723340000004</v>
      </c>
      <c r="DQ418" s="64">
        <f t="shared" ca="1" si="1004"/>
        <v>6.8091758578694428E-3</v>
      </c>
      <c r="DR418" s="70">
        <f t="shared" ca="1" si="1005"/>
        <v>0.99323687544656358</v>
      </c>
      <c r="DS418" s="70">
        <f ca="1">PRODUCT($DR$8:DR418)</f>
        <v>2.7153410870007107E-2</v>
      </c>
      <c r="DT418" s="36">
        <f t="shared" ca="1" si="1006"/>
        <v>812.83639225403851</v>
      </c>
      <c r="DU418" s="36">
        <f t="shared" ca="1" si="1007"/>
        <v>27.749218104900429</v>
      </c>
      <c r="DV418" s="36">
        <f t="shared" ca="1" si="1008"/>
        <v>0.35140505306056952</v>
      </c>
      <c r="DW418" s="36">
        <f t="shared" ca="1" si="1009"/>
        <v>4.5786921593816299E-15</v>
      </c>
      <c r="DX418" s="36">
        <f t="shared" ca="1" si="1010"/>
        <v>68.223735575461234</v>
      </c>
      <c r="DY418" s="36">
        <f t="shared" ca="1" si="1011"/>
        <v>0.72413087960638012</v>
      </c>
      <c r="DZ418" s="36">
        <f t="shared" ca="1" si="1012"/>
        <v>30.751119234551478</v>
      </c>
      <c r="EA418" s="36">
        <f t="shared" ca="1" si="1013"/>
        <v>0</v>
      </c>
      <c r="EB418" s="36">
        <f t="shared" ca="1" si="1014"/>
        <v>803.48571984457499</v>
      </c>
      <c r="EC418" s="36">
        <f t="shared" ca="1" si="1015"/>
        <v>0</v>
      </c>
      <c r="ED418" s="36">
        <f t="shared" ca="1" si="1016"/>
        <v>0</v>
      </c>
      <c r="EE418" s="36">
        <f t="shared" ca="1" si="1054"/>
        <v>0</v>
      </c>
      <c r="EF418" s="36">
        <f t="shared" ca="1" si="1017"/>
        <v>803.48571984457499</v>
      </c>
      <c r="EG418" s="64"/>
      <c r="EH418" s="64"/>
      <c r="EI418" s="64"/>
      <c r="EJ418" s="70"/>
      <c r="EK418" s="70"/>
      <c r="EL418" s="70"/>
      <c r="EM418" s="70"/>
      <c r="EN418" s="70"/>
      <c r="EO418" s="36">
        <f t="shared" ca="1" si="1018"/>
        <v>6.8330772609343864</v>
      </c>
      <c r="EP418" s="36">
        <f t="shared" ca="1" si="1019"/>
        <v>0</v>
      </c>
      <c r="EQ418" s="36">
        <f t="shared" si="1020"/>
        <v>20.045863666915889</v>
      </c>
      <c r="ER418" s="36">
        <f t="shared" si="1021"/>
        <v>0.37436400695131455</v>
      </c>
      <c r="ES418" s="36">
        <f t="shared" si="1022"/>
        <v>-0.34188072581284484</v>
      </c>
      <c r="ET418" s="36">
        <f t="shared" ca="1" si="1023"/>
        <v>0</v>
      </c>
      <c r="EU418" s="36">
        <f t="shared" ca="1" si="1055"/>
        <v>0.37436400695131455</v>
      </c>
      <c r="EV418" s="36">
        <f t="shared" si="1024"/>
        <v>0.47005168720029838</v>
      </c>
      <c r="EW418" s="36">
        <f t="shared" si="1025"/>
        <v>26.20330762931766</v>
      </c>
      <c r="EX418" s="36">
        <f t="shared" ca="1" si="1056"/>
        <v>47.093586990385162</v>
      </c>
      <c r="EY418" s="36">
        <f t="shared" si="1026"/>
        <v>0</v>
      </c>
      <c r="EZ418" s="36">
        <f t="shared" si="1027"/>
        <v>0</v>
      </c>
      <c r="FA418" s="36">
        <f t="shared" si="1028"/>
        <v>0</v>
      </c>
      <c r="FB418" s="36">
        <f t="shared" si="1029"/>
        <v>0</v>
      </c>
      <c r="FC418" s="36">
        <f t="shared" si="1057"/>
        <v>0</v>
      </c>
      <c r="FD418" s="36">
        <f t="shared" si="1030"/>
        <v>0</v>
      </c>
      <c r="FE418" s="36">
        <f t="shared" si="1031"/>
        <v>0</v>
      </c>
      <c r="FF418" s="36">
        <f t="shared" si="1058"/>
        <v>0</v>
      </c>
      <c r="FG418" s="36">
        <f t="shared" ca="1" si="1032"/>
        <v>47.093586990385162</v>
      </c>
      <c r="FH418" s="36">
        <f t="shared" ca="1" si="1033"/>
        <v>0.4452691388936546</v>
      </c>
      <c r="FI418" s="36">
        <f t="shared" ca="1" si="1034"/>
        <v>-0.90328294090831662</v>
      </c>
      <c r="FJ418" s="36">
        <f t="shared" ca="1" si="1035"/>
        <v>52.156910599390976</v>
      </c>
      <c r="FK418" s="36">
        <f t="shared" si="1036"/>
        <v>0</v>
      </c>
      <c r="FL418" s="36">
        <f t="shared" si="1037"/>
        <v>0</v>
      </c>
      <c r="FM418" s="36">
        <f t="shared" ca="1" si="1038"/>
        <v>0</v>
      </c>
      <c r="FN418" s="36">
        <f t="shared" ca="1" si="1060"/>
        <v>52.156910599390976</v>
      </c>
    </row>
    <row r="419" spans="2:170" x14ac:dyDescent="0.25">
      <c r="B419" s="2">
        <v>411</v>
      </c>
      <c r="C419" s="2">
        <f t="shared" si="914"/>
        <v>35</v>
      </c>
      <c r="D419" s="2">
        <f t="shared" si="1063"/>
        <v>435</v>
      </c>
      <c r="E419" s="2">
        <f t="shared" si="1061"/>
        <v>37</v>
      </c>
      <c r="F419" s="189">
        <f t="shared" si="1065"/>
        <v>58226</v>
      </c>
      <c r="G419" s="2">
        <f t="shared" si="1064"/>
        <v>5</v>
      </c>
      <c r="H419" s="187">
        <f t="shared" si="915"/>
        <v>68.833333333333343</v>
      </c>
      <c r="I419" s="186">
        <f t="shared" si="1062"/>
        <v>68</v>
      </c>
      <c r="J419" s="2">
        <f t="shared" si="916"/>
        <v>0</v>
      </c>
      <c r="K419" s="2">
        <f t="shared" si="917"/>
        <v>1</v>
      </c>
      <c r="L419">
        <f t="shared" si="918"/>
        <v>2</v>
      </c>
      <c r="M419" s="190">
        <f t="shared" si="1039"/>
        <v>1.5504162990000001E-2</v>
      </c>
      <c r="N419">
        <f t="shared" si="919"/>
        <v>1</v>
      </c>
      <c r="O419">
        <f t="shared" si="920"/>
        <v>100</v>
      </c>
      <c r="P419" s="58">
        <f t="shared" si="921"/>
        <v>6.9768733455000009E-2</v>
      </c>
      <c r="Q419" s="106">
        <f t="shared" si="922"/>
        <v>6.9768733455000009E-2</v>
      </c>
      <c r="R419" s="59">
        <f t="shared" si="923"/>
        <v>6.9768733455000009E-2</v>
      </c>
      <c r="S419" s="32">
        <f t="shared" si="1040"/>
        <v>6.0087125489106663E-3</v>
      </c>
      <c r="T419">
        <f t="shared" si="924"/>
        <v>1</v>
      </c>
      <c r="U419" s="32">
        <f t="shared" si="1041"/>
        <v>6.7129632000000007E-4</v>
      </c>
      <c r="V419">
        <f t="shared" si="925"/>
        <v>1</v>
      </c>
      <c r="W419">
        <f t="shared" si="926"/>
        <v>100</v>
      </c>
      <c r="X419" s="58">
        <f t="shared" si="927"/>
        <v>3.0208334400000005E-3</v>
      </c>
      <c r="Y419" s="58">
        <f t="shared" si="928"/>
        <v>3.0208334400000005E-3</v>
      </c>
      <c r="Z419" s="32">
        <f t="shared" si="929"/>
        <v>3.0208334400000005E-3</v>
      </c>
      <c r="AA419" s="32">
        <f t="shared" si="930"/>
        <v>2.5208533506870801E-4</v>
      </c>
      <c r="AB419" s="59">
        <f t="shared" si="931"/>
        <v>4.9056245199999996E-3</v>
      </c>
      <c r="AC419" s="59">
        <f t="shared" si="932"/>
        <v>4.9056245199999996E-3</v>
      </c>
      <c r="AD419">
        <f t="shared" si="933"/>
        <v>1</v>
      </c>
      <c r="AE419" s="59">
        <f t="shared" si="934"/>
        <v>4.9056245199999996E-3</v>
      </c>
      <c r="AF419" s="59">
        <f t="shared" si="935"/>
        <v>4.1758461800000006E-3</v>
      </c>
      <c r="AG419" s="59">
        <f t="shared" si="936"/>
        <v>4.1758461800000006E-3</v>
      </c>
      <c r="AH419">
        <f t="shared" si="937"/>
        <v>1</v>
      </c>
      <c r="AI419" s="59">
        <f t="shared" si="938"/>
        <v>4.1758461800000006E-3</v>
      </c>
      <c r="AJ419" s="59">
        <f t="shared" si="939"/>
        <v>0</v>
      </c>
      <c r="AK419" s="59">
        <f t="shared" si="940"/>
        <v>0</v>
      </c>
      <c r="AL419" s="59">
        <f t="shared" si="941"/>
        <v>0</v>
      </c>
      <c r="AM419" s="12">
        <f t="shared" si="1042"/>
        <v>1.1437225501358384E-2</v>
      </c>
      <c r="AN419" s="12">
        <f t="shared" si="1043"/>
        <v>0</v>
      </c>
      <c r="AO419" s="66">
        <f t="shared" si="942"/>
        <v>6.8723000394733209E-5</v>
      </c>
      <c r="AP419" s="66">
        <f t="shared" si="943"/>
        <v>2.8831568227663002E-6</v>
      </c>
      <c r="AQ419" s="59">
        <f t="shared" si="944"/>
        <v>5.610673386023298E-5</v>
      </c>
      <c r="AR419" s="59">
        <f t="shared" si="945"/>
        <v>4.7760094419646001E-5</v>
      </c>
      <c r="AS419" s="59">
        <f t="shared" si="946"/>
        <v>0</v>
      </c>
      <c r="AT419" s="12">
        <f t="shared" si="947"/>
        <v>1.1261752515861005E-2</v>
      </c>
      <c r="AU419" s="59">
        <f t="shared" si="1044"/>
        <v>0</v>
      </c>
      <c r="AV419" s="59">
        <f t="shared" si="1045"/>
        <v>-8.2670415652019713E-19</v>
      </c>
      <c r="AW419" s="70">
        <f t="shared" si="948"/>
        <v>0</v>
      </c>
      <c r="AX419" s="20">
        <f t="shared" si="949"/>
        <v>200000</v>
      </c>
      <c r="AY419" s="20">
        <f t="shared" si="950"/>
        <v>0</v>
      </c>
      <c r="AZ419" s="20">
        <f t="shared" si="951"/>
        <v>0</v>
      </c>
      <c r="BA419" s="20">
        <f t="shared" si="952"/>
        <v>200000</v>
      </c>
      <c r="BB419" s="36">
        <f t="shared" si="953"/>
        <v>1</v>
      </c>
      <c r="BC419" s="36">
        <f t="shared" si="954"/>
        <v>0</v>
      </c>
      <c r="BD419" s="80">
        <f t="shared" si="955"/>
        <v>13.744600078946641</v>
      </c>
      <c r="BE419" s="36">
        <f t="shared" si="956"/>
        <v>0</v>
      </c>
      <c r="BF419" s="36">
        <f t="shared" si="957"/>
        <v>0</v>
      </c>
      <c r="BG419" s="36">
        <f t="shared" si="958"/>
        <v>13.744600078946641</v>
      </c>
      <c r="BH419" s="36">
        <f t="shared" si="959"/>
        <v>0.57663136455326003</v>
      </c>
      <c r="BI419" s="36">
        <f t="shared" si="960"/>
        <v>0</v>
      </c>
      <c r="BJ419" s="36">
        <f t="shared" si="961"/>
        <v>0</v>
      </c>
      <c r="BK419" s="36">
        <f t="shared" si="962"/>
        <v>0.57663136455326003</v>
      </c>
      <c r="BL419" s="68">
        <f ca="1">IF(OR(AT419=0,E419&gt;ProjTerm),0,VLOOKUP(D419,'Life Events'!$AE$5:$AI$1206,5,FALSE))</f>
        <v>1.0945486117705563E-16</v>
      </c>
      <c r="BM419" s="93">
        <f t="shared" ca="1" si="963"/>
        <v>1.0945486117705563E-16</v>
      </c>
      <c r="BN419" s="93">
        <f t="shared" ca="1" si="964"/>
        <v>1.2326535582339233E-18</v>
      </c>
      <c r="BO419" s="36">
        <f t="shared" ca="1" si="965"/>
        <v>1.8758139860969937E-16</v>
      </c>
      <c r="BP419" s="36">
        <f t="shared" si="966"/>
        <v>5.986960796470011E-3</v>
      </c>
      <c r="BQ419" s="36">
        <f t="shared" si="967"/>
        <v>98.317495540528114</v>
      </c>
      <c r="BR419" s="36">
        <f t="shared" si="968"/>
        <v>154.78110000000001</v>
      </c>
      <c r="BS419" s="36">
        <f t="shared" si="969"/>
        <v>152.17690109008038</v>
      </c>
      <c r="BT419" s="36">
        <f t="shared" si="970"/>
        <v>1.7137785987071439</v>
      </c>
      <c r="BU419" s="70" cm="1">
        <f t="array" ref="BU419">IF(AND(ActInt=1,$J419=0),INDEX(Tbl_FwdNom,$B419-IVP,MATCH(ValnDt,Tbl_FwdNom_Cols)),INDEX(Tbl_FwdNom,$B419,MATCH(StartDt,Tbl_FwdNom_Cols)))</f>
        <v>11.948918215999999</v>
      </c>
      <c r="BV419" s="70" cm="1">
        <f t="array" ref="BV419">INDEX(Tbl_FwdReal,$B419,MATCH(StartDt,Tbl_FwdReal_Cols))</f>
        <v>4.6701551429999997</v>
      </c>
      <c r="BW419" s="70" cm="1">
        <f t="array" ref="BW419">IF(RunType&lt;&gt;"OPN",INDEX(Tbl_FwdReal,$B419,MATCH(ValnDt,Tbl_FwdReal_Cols)),IF(AND($J419=0,ActInt=1),INDEX(Tbl_FwdReal,$B419-IVP,MATCH(ValnDt,Tbl_FwdReal_Cols)),-999))*$K419</f>
        <v>4.6701551429999997</v>
      </c>
      <c r="BX419" s="70">
        <f t="shared" si="971"/>
        <v>4.6701551429999995E-2</v>
      </c>
      <c r="BY419" s="70">
        <f t="shared" si="1046"/>
        <v>6.9540004627448804E-2</v>
      </c>
      <c r="BZ419" s="64">
        <f t="shared" si="1059"/>
        <v>5.6181105410200161E-3</v>
      </c>
      <c r="CA419" s="70" cm="1">
        <f t="array" ref="CA419">IF($J419=1,CA418*(1+INDEX(Tbl_CPI,$B419,MATCH(IF(RunType="OPN",StartDt,ValnDt),Tbl_CPI_Cols))),0)</f>
        <v>0</v>
      </c>
      <c r="CB419" s="70">
        <f t="shared" si="1047"/>
        <v>10.698586337894186</v>
      </c>
      <c r="CC419" s="70">
        <f t="shared" si="1048"/>
        <v>10.520219275620798</v>
      </c>
      <c r="CD419" s="36">
        <f t="shared" si="972"/>
        <v>55.465241858971133</v>
      </c>
      <c r="CE419" s="36">
        <f t="shared" si="973"/>
        <v>1.5750309262823319</v>
      </c>
      <c r="CF419" s="36">
        <f t="shared" si="974"/>
        <v>0</v>
      </c>
      <c r="CG419" s="36">
        <f t="shared" si="975"/>
        <v>0.6523824625039395</v>
      </c>
      <c r="CH419" s="36">
        <f t="shared" si="976"/>
        <v>0.63436847862843515</v>
      </c>
      <c r="CI419" s="36">
        <f t="shared" si="977"/>
        <v>0</v>
      </c>
      <c r="CJ419" s="36">
        <f t="shared" si="978"/>
        <v>0</v>
      </c>
      <c r="CK419" s="36">
        <f t="shared" si="979"/>
        <v>0</v>
      </c>
      <c r="CL419" s="36">
        <f t="shared" si="980"/>
        <v>1.8013983875504402E-2</v>
      </c>
      <c r="CM419" s="36">
        <f t="shared" si="981"/>
        <v>0.6523824625039395</v>
      </c>
      <c r="CN419" s="36">
        <f t="shared" ca="1" si="982"/>
        <v>12.601465883996287</v>
      </c>
      <c r="CO419" s="20">
        <f t="shared" si="983"/>
        <v>120000</v>
      </c>
      <c r="CP419" s="20">
        <f t="shared" si="984"/>
        <v>2</v>
      </c>
      <c r="CQ419" s="64">
        <f t="shared" si="985"/>
        <v>1.835200713E-2</v>
      </c>
      <c r="CR419" s="64">
        <f t="shared" si="986"/>
        <v>8.2584032085000009E-2</v>
      </c>
      <c r="CS419" s="36">
        <f t="shared" si="987"/>
        <v>9.8229149383551473</v>
      </c>
      <c r="CT419" s="36">
        <f t="shared" si="988"/>
        <v>8.2467600473679852</v>
      </c>
      <c r="CU419" s="36">
        <f t="shared" si="989"/>
        <v>0.34597881873195602</v>
      </c>
      <c r="CV419" s="36">
        <f t="shared" si="1049"/>
        <v>8.5927388660999409</v>
      </c>
      <c r="CW419" s="36">
        <f t="shared" si="990"/>
        <v>0</v>
      </c>
      <c r="CX419" s="36">
        <f t="shared" si="991"/>
        <v>0</v>
      </c>
      <c r="CY419" s="36">
        <f t="shared" si="992"/>
        <v>0</v>
      </c>
      <c r="CZ419" s="36">
        <f t="shared" si="1050"/>
        <v>0</v>
      </c>
      <c r="DA419" s="64">
        <f t="shared" si="993"/>
        <v>9.4504169888434131E-3</v>
      </c>
      <c r="DB419" s="70">
        <f t="shared" si="1051"/>
        <v>0.99063805727374532</v>
      </c>
      <c r="DC419" s="70">
        <f>PRODUCT($DB$8:DB419)</f>
        <v>1.7670142529469034E-2</v>
      </c>
      <c r="DD419" s="36">
        <f t="shared" si="994"/>
        <v>61.329868425814318</v>
      </c>
      <c r="DE419" s="36">
        <f t="shared" si="995"/>
        <v>719.01368181836062</v>
      </c>
      <c r="DF419" s="36">
        <f t="shared" si="996"/>
        <v>24.785212409976168</v>
      </c>
      <c r="DG419" s="36">
        <f t="shared" si="997"/>
        <v>0.31094356918754762</v>
      </c>
      <c r="DH419" s="36">
        <f t="shared" ca="1" si="998"/>
        <v>4.1756261710313428E-15</v>
      </c>
      <c r="DI419" s="36">
        <f t="shared" si="999"/>
        <v>28.086322431175631</v>
      </c>
      <c r="DJ419" s="36">
        <f t="shared" ca="1" si="1000"/>
        <v>710.24440466451063</v>
      </c>
      <c r="DK419" s="36">
        <f t="shared" si="1001"/>
        <v>0</v>
      </c>
      <c r="DL419" s="36">
        <f t="shared" si="1002"/>
        <v>0</v>
      </c>
      <c r="DM419" s="36">
        <f t="shared" ca="1" si="1003"/>
        <v>710.24440466451063</v>
      </c>
      <c r="DN419" s="36">
        <f t="shared" ca="1" si="1052"/>
        <v>710.24440466451404</v>
      </c>
      <c r="DO419" s="64" cm="1">
        <f t="array" ref="DO419">IFERROR(INDEX(Tbl_FwdNom,$B419,MATCH(LIDt,Tbl_FwdNom_Cols,0)),0)</f>
        <v>8.5441927849999999</v>
      </c>
      <c r="DP419" s="64">
        <f t="shared" ca="1" si="1053"/>
        <v>8.4823550959999992</v>
      </c>
      <c r="DQ419" s="64">
        <f t="shared" ca="1" si="1004"/>
        <v>6.807847749295437E-3</v>
      </c>
      <c r="DR419" s="70">
        <f t="shared" ca="1" si="1005"/>
        <v>0.99323818565328603</v>
      </c>
      <c r="DS419" s="70">
        <f ca="1">PRODUCT($DR$8:DR419)</f>
        <v>2.6969804546824076E-2</v>
      </c>
      <c r="DT419" s="36">
        <f t="shared" ca="1" si="1006"/>
        <v>804.62545857864393</v>
      </c>
      <c r="DU419" s="36">
        <f t="shared" ca="1" si="1007"/>
        <v>27.361499192367322</v>
      </c>
      <c r="DV419" s="36">
        <f t="shared" ca="1" si="1008"/>
        <v>0.34781040436366895</v>
      </c>
      <c r="DW419" s="36">
        <f t="shared" ca="1" si="1009"/>
        <v>4.4222817998838933E-15</v>
      </c>
      <c r="DX419" s="36">
        <f t="shared" ca="1" si="1010"/>
        <v>66.97441378144002</v>
      </c>
      <c r="DY419" s="36">
        <f t="shared" ca="1" si="1011"/>
        <v>0.71092403205021659</v>
      </c>
      <c r="DZ419" s="36">
        <f t="shared" ca="1" si="1012"/>
        <v>30.321781009772845</v>
      </c>
      <c r="EA419" s="36">
        <f t="shared" ca="1" si="1013"/>
        <v>0</v>
      </c>
      <c r="EB419" s="36">
        <f t="shared" ca="1" si="1014"/>
        <v>795.69743862703058</v>
      </c>
      <c r="EC419" s="36">
        <f t="shared" ca="1" si="1015"/>
        <v>0</v>
      </c>
      <c r="ED419" s="36">
        <f t="shared" ca="1" si="1016"/>
        <v>0</v>
      </c>
      <c r="EE419" s="36">
        <f t="shared" ca="1" si="1054"/>
        <v>0</v>
      </c>
      <c r="EF419" s="36">
        <f t="shared" ca="1" si="1017"/>
        <v>795.69743862703058</v>
      </c>
      <c r="EG419" s="64"/>
      <c r="EH419" s="64"/>
      <c r="EI419" s="64"/>
      <c r="EJ419" s="70"/>
      <c r="EK419" s="70"/>
      <c r="EL419" s="70"/>
      <c r="EM419" s="70"/>
      <c r="EN419" s="70"/>
      <c r="EO419" s="36">
        <f t="shared" ca="1" si="1018"/>
        <v>6.7672416399847943</v>
      </c>
      <c r="EP419" s="36">
        <f t="shared" ca="1" si="1019"/>
        <v>0</v>
      </c>
      <c r="EQ419" s="36">
        <f t="shared" si="1020"/>
        <v>19.853051382094154</v>
      </c>
      <c r="ER419" s="36">
        <f t="shared" si="1021"/>
        <v>0.36762901700617451</v>
      </c>
      <c r="ES419" s="36">
        <f t="shared" si="1022"/>
        <v>-0.33573012584054002</v>
      </c>
      <c r="ET419" s="36">
        <f t="shared" ca="1" si="1023"/>
        <v>0</v>
      </c>
      <c r="EU419" s="36">
        <f t="shared" ca="1" si="1055"/>
        <v>0.36762901700617451</v>
      </c>
      <c r="EV419" s="36">
        <f t="shared" si="1024"/>
        <v>0.46362317127721064</v>
      </c>
      <c r="EW419" s="36">
        <f t="shared" si="1025"/>
        <v>25.951269617992963</v>
      </c>
      <c r="EX419" s="36">
        <f t="shared" ca="1" si="1056"/>
        <v>46.6355731883705</v>
      </c>
      <c r="EY419" s="36">
        <f t="shared" si="1026"/>
        <v>0</v>
      </c>
      <c r="EZ419" s="36">
        <f t="shared" si="1027"/>
        <v>0</v>
      </c>
      <c r="FA419" s="36">
        <f t="shared" si="1028"/>
        <v>0</v>
      </c>
      <c r="FB419" s="36">
        <f t="shared" si="1029"/>
        <v>0</v>
      </c>
      <c r="FC419" s="36">
        <f t="shared" si="1057"/>
        <v>0</v>
      </c>
      <c r="FD419" s="36">
        <f t="shared" si="1030"/>
        <v>0</v>
      </c>
      <c r="FE419" s="36">
        <f t="shared" si="1031"/>
        <v>0</v>
      </c>
      <c r="FF419" s="36">
        <f t="shared" si="1058"/>
        <v>0</v>
      </c>
      <c r="FG419" s="36">
        <f t="shared" ca="1" si="1032"/>
        <v>46.6355731883705</v>
      </c>
      <c r="FH419" s="36">
        <f t="shared" ca="1" si="1033"/>
        <v>0.44072561314382697</v>
      </c>
      <c r="FI419" s="36">
        <f t="shared" ca="1" si="1034"/>
        <v>-0.8894258129967777</v>
      </c>
      <c r="FJ419" s="36">
        <f t="shared" ca="1" si="1035"/>
        <v>51.622561092828469</v>
      </c>
      <c r="FK419" s="36">
        <f t="shared" si="1036"/>
        <v>0</v>
      </c>
      <c r="FL419" s="36">
        <f t="shared" si="1037"/>
        <v>0</v>
      </c>
      <c r="FM419" s="36">
        <f t="shared" ca="1" si="1038"/>
        <v>0</v>
      </c>
      <c r="FN419" s="36">
        <f t="shared" ca="1" si="1060"/>
        <v>51.622561092828469</v>
      </c>
    </row>
    <row r="420" spans="2:170" x14ac:dyDescent="0.25">
      <c r="B420" s="2">
        <v>412</v>
      </c>
      <c r="C420" s="2">
        <f t="shared" si="914"/>
        <v>35</v>
      </c>
      <c r="D420" s="2">
        <f t="shared" si="1063"/>
        <v>436</v>
      </c>
      <c r="E420" s="2">
        <f t="shared" si="1061"/>
        <v>37</v>
      </c>
      <c r="F420" s="189">
        <f t="shared" si="1065"/>
        <v>58256</v>
      </c>
      <c r="G420" s="2">
        <f t="shared" si="1064"/>
        <v>6</v>
      </c>
      <c r="H420" s="187">
        <f t="shared" si="915"/>
        <v>68.916666666666671</v>
      </c>
      <c r="I420" s="186">
        <f t="shared" si="1062"/>
        <v>68</v>
      </c>
      <c r="J420" s="2">
        <f t="shared" si="916"/>
        <v>0</v>
      </c>
      <c r="K420" s="2">
        <f t="shared" si="917"/>
        <v>1</v>
      </c>
      <c r="L420">
        <f t="shared" si="918"/>
        <v>2</v>
      </c>
      <c r="M420" s="190">
        <f t="shared" si="1039"/>
        <v>1.5504162990000001E-2</v>
      </c>
      <c r="N420">
        <f t="shared" si="919"/>
        <v>1</v>
      </c>
      <c r="O420">
        <f t="shared" si="920"/>
        <v>100</v>
      </c>
      <c r="P420" s="58">
        <f t="shared" si="921"/>
        <v>6.9768733455000009E-2</v>
      </c>
      <c r="Q420" s="106">
        <f t="shared" si="922"/>
        <v>6.9768733455000009E-2</v>
      </c>
      <c r="R420" s="59">
        <f t="shared" si="923"/>
        <v>6.9768733455000009E-2</v>
      </c>
      <c r="S420" s="32">
        <f t="shared" si="1040"/>
        <v>6.0087125489106663E-3</v>
      </c>
      <c r="T420">
        <f t="shared" si="924"/>
        <v>1</v>
      </c>
      <c r="U420" s="32">
        <f t="shared" si="1041"/>
        <v>6.7129632000000007E-4</v>
      </c>
      <c r="V420">
        <f t="shared" si="925"/>
        <v>1</v>
      </c>
      <c r="W420">
        <f t="shared" si="926"/>
        <v>100</v>
      </c>
      <c r="X420" s="58">
        <f t="shared" si="927"/>
        <v>3.0208334400000005E-3</v>
      </c>
      <c r="Y420" s="58">
        <f t="shared" si="928"/>
        <v>3.0208334400000005E-3</v>
      </c>
      <c r="Z420" s="32">
        <f t="shared" si="929"/>
        <v>3.0208334400000005E-3</v>
      </c>
      <c r="AA420" s="32">
        <f t="shared" si="930"/>
        <v>2.5208533506870801E-4</v>
      </c>
      <c r="AB420" s="59">
        <f t="shared" si="931"/>
        <v>4.9056245199999996E-3</v>
      </c>
      <c r="AC420" s="59">
        <f t="shared" si="932"/>
        <v>4.9056245199999996E-3</v>
      </c>
      <c r="AD420">
        <f t="shared" si="933"/>
        <v>1</v>
      </c>
      <c r="AE420" s="59">
        <f t="shared" si="934"/>
        <v>4.9056245199999996E-3</v>
      </c>
      <c r="AF420" s="59">
        <f t="shared" si="935"/>
        <v>4.1758461800000006E-3</v>
      </c>
      <c r="AG420" s="59">
        <f t="shared" si="936"/>
        <v>4.1758461800000006E-3</v>
      </c>
      <c r="AH420">
        <f t="shared" si="937"/>
        <v>1</v>
      </c>
      <c r="AI420" s="59">
        <f t="shared" si="938"/>
        <v>4.1758461800000006E-3</v>
      </c>
      <c r="AJ420" s="59">
        <f t="shared" si="939"/>
        <v>0</v>
      </c>
      <c r="AK420" s="59">
        <f t="shared" si="940"/>
        <v>0</v>
      </c>
      <c r="AL420" s="59">
        <f t="shared" si="941"/>
        <v>0</v>
      </c>
      <c r="AM420" s="12">
        <f t="shared" si="1042"/>
        <v>1.1261752515861005E-2</v>
      </c>
      <c r="AN420" s="12">
        <f t="shared" si="1043"/>
        <v>0</v>
      </c>
      <c r="AO420" s="66">
        <f t="shared" si="942"/>
        <v>6.7668633664780292E-5</v>
      </c>
      <c r="AP420" s="66">
        <f t="shared" si="943"/>
        <v>2.8389226564216869E-6</v>
      </c>
      <c r="AQ420" s="59">
        <f t="shared" si="944"/>
        <v>5.5245929279979427E-5</v>
      </c>
      <c r="AR420" s="59">
        <f t="shared" si="945"/>
        <v>4.702734622346357E-5</v>
      </c>
      <c r="AS420" s="59">
        <f t="shared" si="946"/>
        <v>0</v>
      </c>
      <c r="AT420" s="12">
        <f t="shared" si="947"/>
        <v>1.108897168403636E-2</v>
      </c>
      <c r="AU420" s="59">
        <f t="shared" si="1044"/>
        <v>2.3716922523120409E-19</v>
      </c>
      <c r="AV420" s="59">
        <f t="shared" si="1045"/>
        <v>0</v>
      </c>
      <c r="AW420" s="70">
        <f t="shared" si="948"/>
        <v>0</v>
      </c>
      <c r="AX420" s="20">
        <f t="shared" si="949"/>
        <v>200000</v>
      </c>
      <c r="AY420" s="20">
        <f t="shared" si="950"/>
        <v>0</v>
      </c>
      <c r="AZ420" s="20">
        <f t="shared" si="951"/>
        <v>0</v>
      </c>
      <c r="BA420" s="20">
        <f t="shared" si="952"/>
        <v>200000</v>
      </c>
      <c r="BB420" s="36">
        <f t="shared" si="953"/>
        <v>1</v>
      </c>
      <c r="BC420" s="36">
        <f t="shared" si="954"/>
        <v>0</v>
      </c>
      <c r="BD420" s="80">
        <f t="shared" si="955"/>
        <v>13.533726732956058</v>
      </c>
      <c r="BE420" s="36">
        <f t="shared" si="956"/>
        <v>0</v>
      </c>
      <c r="BF420" s="36">
        <f t="shared" si="957"/>
        <v>0</v>
      </c>
      <c r="BG420" s="36">
        <f t="shared" si="958"/>
        <v>13.533726732956058</v>
      </c>
      <c r="BH420" s="36">
        <f t="shared" si="959"/>
        <v>0.56778453128433737</v>
      </c>
      <c r="BI420" s="36">
        <f t="shared" si="960"/>
        <v>0</v>
      </c>
      <c r="BJ420" s="36">
        <f t="shared" si="961"/>
        <v>0</v>
      </c>
      <c r="BK420" s="36">
        <f t="shared" si="962"/>
        <v>0.56778453128433737</v>
      </c>
      <c r="BL420" s="68">
        <f ca="1">IF(OR(AT420=0,E420&gt;ProjTerm),0,VLOOKUP(D420,'Life Events'!$AE$5:$AI$1206,5,FALSE))</f>
        <v>1.0777557529905507E-16</v>
      </c>
      <c r="BM420" s="93">
        <f t="shared" ca="1" si="963"/>
        <v>1.0777557529905507E-16</v>
      </c>
      <c r="BN420" s="93">
        <f t="shared" ca="1" si="964"/>
        <v>1.1951203027219502E-18</v>
      </c>
      <c r="BO420" s="36">
        <f t="shared" ca="1" si="965"/>
        <v>1.8187176797053762E-16</v>
      </c>
      <c r="BP420" s="36">
        <f t="shared" si="966"/>
        <v>5.8951072359288122E-3</v>
      </c>
      <c r="BQ420" s="36">
        <f t="shared" si="967"/>
        <v>98.318611255614456</v>
      </c>
      <c r="BR420" s="36">
        <f t="shared" si="968"/>
        <v>154.78110000000001</v>
      </c>
      <c r="BS420" s="36">
        <f t="shared" si="969"/>
        <v>152.17862800616388</v>
      </c>
      <c r="BT420" s="36">
        <f t="shared" si="970"/>
        <v>1.6875044968758539</v>
      </c>
      <c r="BU420" s="70" cm="1">
        <f t="array" ref="BU420">IF(AND(ActInt=1,$J420=0),INDEX(Tbl_FwdNom,$B420-IVP,MATCH(ValnDt,Tbl_FwdNom_Cols)),INDEX(Tbl_FwdNom,$B420,MATCH(StartDt,Tbl_FwdNom_Cols)))</f>
        <v>11.942839793999999</v>
      </c>
      <c r="BV420" s="70" cm="1">
        <f t="array" ref="BV420">INDEX(Tbl_FwdReal,$B420,MATCH(StartDt,Tbl_FwdReal_Cols))</f>
        <v>4.666732938</v>
      </c>
      <c r="BW420" s="70" cm="1">
        <f t="array" ref="BW420">IF(RunType&lt;&gt;"OPN",INDEX(Tbl_FwdReal,$B420,MATCH(ValnDt,Tbl_FwdReal_Cols)),IF(AND($J420=0,ActInt=1),INDEX(Tbl_FwdReal,$B420-IVP,MATCH(ValnDt,Tbl_FwdReal_Cols)),-999))*$K420</f>
        <v>4.666732938</v>
      </c>
      <c r="BX420" s="70">
        <f t="shared" si="971"/>
        <v>4.6667329379999997E-2</v>
      </c>
      <c r="BY420" s="70">
        <f t="shared" si="1046"/>
        <v>6.9516900468366005E-2</v>
      </c>
      <c r="BZ420" s="64">
        <f t="shared" si="1059"/>
        <v>5.6163002463494038E-3</v>
      </c>
      <c r="CA420" s="70" cm="1">
        <f t="array" ref="CA420">IF($J420=1,CA419*(1+INDEX(Tbl_CPI,$B420,MATCH(IF(RunType="OPN",StartDt,ValnDt),Tbl_CPI_Cols))),0)</f>
        <v>0</v>
      </c>
      <c r="CB420" s="70">
        <f t="shared" si="1047"/>
        <v>10.758672810979292</v>
      </c>
      <c r="CC420" s="70">
        <f t="shared" si="1048"/>
        <v>10.520219275620798</v>
      </c>
      <c r="CD420" s="36">
        <f t="shared" si="972"/>
        <v>55.465266502063649</v>
      </c>
      <c r="CE420" s="36">
        <f t="shared" si="973"/>
        <v>1.5750487998637959</v>
      </c>
      <c r="CF420" s="36">
        <f t="shared" si="974"/>
        <v>0</v>
      </c>
      <c r="CG420" s="36">
        <f t="shared" si="975"/>
        <v>0.64237391435698632</v>
      </c>
      <c r="CH420" s="36">
        <f t="shared" si="976"/>
        <v>0.62463610457251639</v>
      </c>
      <c r="CI420" s="36">
        <f t="shared" si="977"/>
        <v>0</v>
      </c>
      <c r="CJ420" s="36">
        <f t="shared" si="978"/>
        <v>0</v>
      </c>
      <c r="CK420" s="36">
        <f t="shared" si="979"/>
        <v>0</v>
      </c>
      <c r="CL420" s="36">
        <f t="shared" si="980"/>
        <v>1.7737809784469958E-2</v>
      </c>
      <c r="CM420" s="36">
        <f t="shared" si="981"/>
        <v>0.64237391435698632</v>
      </c>
      <c r="CN420" s="36">
        <f t="shared" ca="1" si="982"/>
        <v>12.408111660128613</v>
      </c>
      <c r="CO420" s="20">
        <f t="shared" si="983"/>
        <v>120000</v>
      </c>
      <c r="CP420" s="20">
        <f t="shared" si="984"/>
        <v>2</v>
      </c>
      <c r="CQ420" s="64">
        <f t="shared" si="985"/>
        <v>1.835200713E-2</v>
      </c>
      <c r="CR420" s="64">
        <f t="shared" si="986"/>
        <v>8.2584032085000009E-2</v>
      </c>
      <c r="CS420" s="36">
        <f t="shared" si="987"/>
        <v>9.6722091390933187</v>
      </c>
      <c r="CT420" s="36">
        <f t="shared" si="988"/>
        <v>8.1202360397736353</v>
      </c>
      <c r="CU420" s="36">
        <f t="shared" si="989"/>
        <v>0.34067071877060245</v>
      </c>
      <c r="CV420" s="36">
        <f t="shared" si="1049"/>
        <v>8.4609067585442386</v>
      </c>
      <c r="CW420" s="36">
        <f t="shared" si="990"/>
        <v>0</v>
      </c>
      <c r="CX420" s="36">
        <f t="shared" si="991"/>
        <v>0</v>
      </c>
      <c r="CY420" s="36">
        <f t="shared" si="992"/>
        <v>0</v>
      </c>
      <c r="CZ420" s="36">
        <f t="shared" si="1050"/>
        <v>0</v>
      </c>
      <c r="DA420" s="64">
        <f t="shared" si="993"/>
        <v>9.4458494158067285E-3</v>
      </c>
      <c r="DB420" s="70">
        <f t="shared" si="1051"/>
        <v>0.99064253974467942</v>
      </c>
      <c r="DC420" s="70">
        <f>PRODUCT($DB$8:DB420)</f>
        <v>1.750479487304368E-2</v>
      </c>
      <c r="DD420" s="36">
        <f t="shared" si="994"/>
        <v>60.221676630779946</v>
      </c>
      <c r="DE420" s="36">
        <f t="shared" si="995"/>
        <v>712.2716500517655</v>
      </c>
      <c r="DF420" s="36">
        <f t="shared" si="996"/>
        <v>24.451545262855248</v>
      </c>
      <c r="DG420" s="36">
        <f t="shared" si="997"/>
        <v>0.30798558808297788</v>
      </c>
      <c r="DH420" s="36">
        <f t="shared" ca="1" si="998"/>
        <v>4.0331967390890691E-15</v>
      </c>
      <c r="DI420" s="36">
        <f t="shared" si="999"/>
        <v>27.703179921883667</v>
      </c>
      <c r="DJ420" s="36">
        <f t="shared" ca="1" si="1000"/>
        <v>703.89671301764156</v>
      </c>
      <c r="DK420" s="36">
        <f t="shared" si="1001"/>
        <v>0</v>
      </c>
      <c r="DL420" s="36">
        <f t="shared" si="1002"/>
        <v>0</v>
      </c>
      <c r="DM420" s="36">
        <f t="shared" ca="1" si="1003"/>
        <v>703.89671301764156</v>
      </c>
      <c r="DN420" s="36">
        <f t="shared" ca="1" si="1052"/>
        <v>703.89671301764508</v>
      </c>
      <c r="DO420" s="64" cm="1">
        <f t="array" ref="DO420">IFERROR(INDEX(Tbl_FwdNom,$B420,MATCH(LIDt,Tbl_FwdNom_Cols,0)),0)</f>
        <v>8.5424745959999999</v>
      </c>
      <c r="DP420" s="64">
        <f t="shared" ca="1" si="1053"/>
        <v>8.4806378860000002</v>
      </c>
      <c r="DQ420" s="64">
        <f t="shared" ca="1" si="1004"/>
        <v>6.8065196431053021E-3</v>
      </c>
      <c r="DR420" s="70">
        <f t="shared" ca="1" si="1005"/>
        <v>0.99323949586111338</v>
      </c>
      <c r="DS420" s="70">
        <f ca="1">PRODUCT($DR$8:DR420)</f>
        <v>2.6787475071560308E-2</v>
      </c>
      <c r="DT420" s="36">
        <f t="shared" ca="1" si="1006"/>
        <v>796.56843083484603</v>
      </c>
      <c r="DU420" s="36">
        <f t="shared" ca="1" si="1007"/>
        <v>26.979951242800642</v>
      </c>
      <c r="DV420" s="36">
        <f t="shared" ca="1" si="1008"/>
        <v>0.34428267547711788</v>
      </c>
      <c r="DW420" s="36">
        <f t="shared" ca="1" si="1009"/>
        <v>4.2705103798516129E-15</v>
      </c>
      <c r="DX420" s="36">
        <f t="shared" ca="1" si="1010"/>
        <v>65.742771947552995</v>
      </c>
      <c r="DY420" s="36">
        <f t="shared" ca="1" si="1011"/>
        <v>0.69790440790392838</v>
      </c>
      <c r="DZ420" s="36">
        <f t="shared" ca="1" si="1012"/>
        <v>29.899279105341719</v>
      </c>
      <c r="EA420" s="36">
        <f t="shared" ca="1" si="1013"/>
        <v>0</v>
      </c>
      <c r="EB420" s="36">
        <f t="shared" ca="1" si="1014"/>
        <v>788.05851096786228</v>
      </c>
      <c r="EC420" s="36">
        <f t="shared" ca="1" si="1015"/>
        <v>0</v>
      </c>
      <c r="ED420" s="36">
        <f t="shared" ca="1" si="1016"/>
        <v>0</v>
      </c>
      <c r="EE420" s="36">
        <f t="shared" ca="1" si="1054"/>
        <v>0</v>
      </c>
      <c r="EF420" s="36">
        <f t="shared" ca="1" si="1017"/>
        <v>788.05851096786228</v>
      </c>
      <c r="EG420" s="64"/>
      <c r="EH420" s="64"/>
      <c r="EI420" s="64"/>
      <c r="EJ420" s="70"/>
      <c r="EK420" s="70"/>
      <c r="EL420" s="70"/>
      <c r="EM420" s="70"/>
      <c r="EN420" s="70"/>
      <c r="EO420" s="36">
        <f t="shared" ca="1" si="1018"/>
        <v>6.7027939276166073</v>
      </c>
      <c r="EP420" s="36">
        <f t="shared" ca="1" si="1019"/>
        <v>0</v>
      </c>
      <c r="EQ420" s="36">
        <f t="shared" si="1020"/>
        <v>19.664190904902977</v>
      </c>
      <c r="ER420" s="36">
        <f t="shared" si="1021"/>
        <v>0.36098619401111792</v>
      </c>
      <c r="ES420" s="36">
        <f t="shared" si="1022"/>
        <v>-0.32966369556191666</v>
      </c>
      <c r="ET420" s="36">
        <f t="shared" ca="1" si="1023"/>
        <v>0</v>
      </c>
      <c r="EU420" s="36">
        <f t="shared" ca="1" si="1055"/>
        <v>0.36098619401111792</v>
      </c>
      <c r="EV420" s="36">
        <f t="shared" si="1024"/>
        <v>0.45729860722492743</v>
      </c>
      <c r="EW420" s="36">
        <f t="shared" si="1025"/>
        <v>25.704397282378523</v>
      </c>
      <c r="EX420" s="36">
        <f t="shared" ca="1" si="1056"/>
        <v>46.18687298851755</v>
      </c>
      <c r="EY420" s="36">
        <f t="shared" si="1026"/>
        <v>0</v>
      </c>
      <c r="EZ420" s="36">
        <f t="shared" si="1027"/>
        <v>0</v>
      </c>
      <c r="FA420" s="36">
        <f t="shared" si="1028"/>
        <v>0</v>
      </c>
      <c r="FB420" s="36">
        <f t="shared" si="1029"/>
        <v>0</v>
      </c>
      <c r="FC420" s="36">
        <f t="shared" si="1057"/>
        <v>0</v>
      </c>
      <c r="FD420" s="36">
        <f t="shared" si="1030"/>
        <v>0</v>
      </c>
      <c r="FE420" s="36">
        <f t="shared" si="1031"/>
        <v>0</v>
      </c>
      <c r="FF420" s="36">
        <f t="shared" si="1058"/>
        <v>0</v>
      </c>
      <c r="FG420" s="36">
        <f t="shared" ca="1" si="1032"/>
        <v>46.18687298851755</v>
      </c>
      <c r="FH420" s="36">
        <f t="shared" ca="1" si="1033"/>
        <v>0.43627424723652808</v>
      </c>
      <c r="FI420" s="36">
        <f t="shared" ca="1" si="1034"/>
        <v>-1.0016515404541364</v>
      </c>
      <c r="FJ420" s="36">
        <f t="shared" ca="1" si="1035"/>
        <v>50.97227952848008</v>
      </c>
      <c r="FK420" s="36">
        <f t="shared" si="1036"/>
        <v>0</v>
      </c>
      <c r="FL420" s="36">
        <f t="shared" si="1037"/>
        <v>0</v>
      </c>
      <c r="FM420" s="36">
        <f t="shared" ca="1" si="1038"/>
        <v>0</v>
      </c>
      <c r="FN420" s="36">
        <f t="shared" ca="1" si="1060"/>
        <v>50.97227952848008</v>
      </c>
    </row>
    <row r="421" spans="2:170" x14ac:dyDescent="0.25">
      <c r="B421" s="2">
        <v>413</v>
      </c>
      <c r="C421" s="2">
        <f t="shared" si="914"/>
        <v>35</v>
      </c>
      <c r="D421" s="2">
        <f t="shared" si="1063"/>
        <v>437</v>
      </c>
      <c r="E421" s="2">
        <f t="shared" si="1061"/>
        <v>37</v>
      </c>
      <c r="F421" s="189">
        <f t="shared" si="1065"/>
        <v>58287</v>
      </c>
      <c r="G421" s="2">
        <f t="shared" si="1064"/>
        <v>7</v>
      </c>
      <c r="H421" s="187">
        <f t="shared" si="915"/>
        <v>69</v>
      </c>
      <c r="I421" s="186">
        <f t="shared" si="1062"/>
        <v>69</v>
      </c>
      <c r="J421" s="2">
        <f t="shared" si="916"/>
        <v>0</v>
      </c>
      <c r="K421" s="2">
        <f t="shared" si="917"/>
        <v>1</v>
      </c>
      <c r="L421">
        <f t="shared" si="918"/>
        <v>2</v>
      </c>
      <c r="M421" s="190">
        <f t="shared" si="1039"/>
        <v>1.7757434879999999E-2</v>
      </c>
      <c r="N421">
        <f t="shared" si="919"/>
        <v>1</v>
      </c>
      <c r="O421">
        <f t="shared" si="920"/>
        <v>100</v>
      </c>
      <c r="P421" s="58">
        <f t="shared" si="921"/>
        <v>7.9908456959999999E-2</v>
      </c>
      <c r="Q421" s="106">
        <f t="shared" si="922"/>
        <v>7.9908456959999999E-2</v>
      </c>
      <c r="R421" s="59">
        <f t="shared" si="923"/>
        <v>7.9908456959999999E-2</v>
      </c>
      <c r="S421" s="32">
        <f t="shared" si="1040"/>
        <v>6.916148478367079E-3</v>
      </c>
      <c r="T421">
        <f t="shared" si="924"/>
        <v>1</v>
      </c>
      <c r="U421" s="32">
        <f t="shared" si="1041"/>
        <v>7.0919103000000006E-4</v>
      </c>
      <c r="V421">
        <f t="shared" si="925"/>
        <v>1</v>
      </c>
      <c r="W421">
        <f t="shared" si="926"/>
        <v>100</v>
      </c>
      <c r="X421" s="58">
        <f t="shared" si="927"/>
        <v>3.1913596350000004E-3</v>
      </c>
      <c r="Y421" s="58">
        <f t="shared" si="928"/>
        <v>3.1913596350000004E-3</v>
      </c>
      <c r="Z421" s="32">
        <f t="shared" si="929"/>
        <v>3.1913596350000004E-3</v>
      </c>
      <c r="AA421" s="32">
        <f t="shared" si="930"/>
        <v>2.6633643311901878E-4</v>
      </c>
      <c r="AB421" s="59">
        <f t="shared" si="931"/>
        <v>4.9056245199999996E-3</v>
      </c>
      <c r="AC421" s="59">
        <f t="shared" si="932"/>
        <v>4.9056245199999996E-3</v>
      </c>
      <c r="AD421">
        <f t="shared" si="933"/>
        <v>1</v>
      </c>
      <c r="AE421" s="59">
        <f t="shared" si="934"/>
        <v>4.9056245199999996E-3</v>
      </c>
      <c r="AF421" s="59">
        <f t="shared" si="935"/>
        <v>4.1758461800000006E-3</v>
      </c>
      <c r="AG421" s="59">
        <f t="shared" si="936"/>
        <v>4.1758461800000006E-3</v>
      </c>
      <c r="AH421">
        <f t="shared" si="937"/>
        <v>1</v>
      </c>
      <c r="AI421" s="59">
        <f t="shared" si="938"/>
        <v>4.1758461800000006E-3</v>
      </c>
      <c r="AJ421" s="59">
        <f t="shared" si="939"/>
        <v>0</v>
      </c>
      <c r="AK421" s="59">
        <f t="shared" si="940"/>
        <v>0</v>
      </c>
      <c r="AL421" s="59">
        <f t="shared" si="941"/>
        <v>0</v>
      </c>
      <c r="AM421" s="12">
        <f t="shared" si="1042"/>
        <v>1.108897168403636E-2</v>
      </c>
      <c r="AN421" s="12">
        <f t="shared" si="1043"/>
        <v>0</v>
      </c>
      <c r="AO421" s="66">
        <f t="shared" si="942"/>
        <v>7.6692974639203698E-5</v>
      </c>
      <c r="AP421" s="66">
        <f t="shared" si="943"/>
        <v>2.9533971652840429E-6</v>
      </c>
      <c r="AQ421" s="59">
        <f t="shared" si="944"/>
        <v>5.4398331394794456E-5</v>
      </c>
      <c r="AR421" s="59">
        <f t="shared" si="945"/>
        <v>4.6305840046911404E-5</v>
      </c>
      <c r="AS421" s="59">
        <f t="shared" si="946"/>
        <v>0</v>
      </c>
      <c r="AT421" s="12">
        <f t="shared" si="947"/>
        <v>1.0908621140790166E-2</v>
      </c>
      <c r="AU421" s="59">
        <f t="shared" si="1044"/>
        <v>0</v>
      </c>
      <c r="AV421" s="59">
        <f t="shared" si="1045"/>
        <v>-2.1684043449710089E-19</v>
      </c>
      <c r="AW421" s="70">
        <f t="shared" si="948"/>
        <v>0</v>
      </c>
      <c r="AX421" s="20">
        <f t="shared" si="949"/>
        <v>200000</v>
      </c>
      <c r="AY421" s="20">
        <f t="shared" si="950"/>
        <v>0</v>
      </c>
      <c r="AZ421" s="20">
        <f t="shared" si="951"/>
        <v>0</v>
      </c>
      <c r="BA421" s="20">
        <f t="shared" si="952"/>
        <v>200000</v>
      </c>
      <c r="BB421" s="36">
        <f t="shared" si="953"/>
        <v>1</v>
      </c>
      <c r="BC421" s="36">
        <f t="shared" si="954"/>
        <v>0</v>
      </c>
      <c r="BD421" s="80">
        <f t="shared" si="955"/>
        <v>15.33859492784074</v>
      </c>
      <c r="BE421" s="36">
        <f t="shared" si="956"/>
        <v>0</v>
      </c>
      <c r="BF421" s="36">
        <f t="shared" si="957"/>
        <v>0</v>
      </c>
      <c r="BG421" s="36">
        <f t="shared" si="958"/>
        <v>15.33859492784074</v>
      </c>
      <c r="BH421" s="36">
        <f t="shared" si="959"/>
        <v>0.59067943305680859</v>
      </c>
      <c r="BI421" s="36">
        <f t="shared" si="960"/>
        <v>0</v>
      </c>
      <c r="BJ421" s="36">
        <f t="shared" si="961"/>
        <v>0</v>
      </c>
      <c r="BK421" s="36">
        <f t="shared" si="962"/>
        <v>0.59067943305680859</v>
      </c>
      <c r="BL421" s="68">
        <f ca="1">IF(OR(AT421=0,E421&gt;ProjTerm),0,VLOOKUP(D421,'Life Events'!$AE$5:$AI$1206,5,FALSE))</f>
        <v>1.0602271812638885E-16</v>
      </c>
      <c r="BM421" s="93">
        <f t="shared" ca="1" si="963"/>
        <v>1.0602271812638885E-16</v>
      </c>
      <c r="BN421" s="93">
        <f t="shared" ca="1" si="964"/>
        <v>1.1565616643575622E-18</v>
      </c>
      <c r="BO421" s="36">
        <f t="shared" ca="1" si="965"/>
        <v>1.7600396728645922E-16</v>
      </c>
      <c r="BP421" s="36">
        <f t="shared" si="966"/>
        <v>6.659199768620035E-3</v>
      </c>
      <c r="BQ421" s="36">
        <f t="shared" si="967"/>
        <v>98.318611255614456</v>
      </c>
      <c r="BR421" s="36">
        <f t="shared" si="968"/>
        <v>154.78110000000001</v>
      </c>
      <c r="BS421" s="36">
        <f t="shared" si="969"/>
        <v>152.17862800616388</v>
      </c>
      <c r="BT421" s="36">
        <f t="shared" si="970"/>
        <v>1.6600589986444818</v>
      </c>
      <c r="BU421" s="70" cm="1">
        <f t="array" ref="BU421">IF(AND(ActInt=1,$J421=0),INDEX(Tbl_FwdNom,$B421-IVP,MATCH(ValnDt,Tbl_FwdNom_Cols)),INDEX(Tbl_FwdNom,$B421,MATCH(StartDt,Tbl_FwdNom_Cols)))</f>
        <v>11.936761703</v>
      </c>
      <c r="BV421" s="70" cm="1">
        <f t="array" ref="BV421">INDEX(Tbl_FwdReal,$B421,MATCH(StartDt,Tbl_FwdReal_Cols))</f>
        <v>4.6633108459999999</v>
      </c>
      <c r="BW421" s="70" cm="1">
        <f t="array" ref="BW421">IF(RunType&lt;&gt;"OPN",INDEX(Tbl_FwdReal,$B421,MATCH(ValnDt,Tbl_FwdReal_Cols)),IF(AND($J421=0,ActInt=1),INDEX(Tbl_FwdReal,$B421-IVP,MATCH(ValnDt,Tbl_FwdReal_Cols)),-999))*$K421</f>
        <v>4.6633108459999999</v>
      </c>
      <c r="BX421" s="70">
        <f t="shared" si="971"/>
        <v>4.6633108459999996E-2</v>
      </c>
      <c r="BY421" s="70">
        <f t="shared" si="1046"/>
        <v>6.9493796806237462E-2</v>
      </c>
      <c r="BZ421" s="64">
        <f t="shared" si="1059"/>
        <v>5.6144899547700966E-3</v>
      </c>
      <c r="CA421" s="70" cm="1">
        <f t="array" ref="CA421">IF($J421=1,CA420*(1+INDEX(Tbl_CPI,$B421,MATCH(IF(RunType="OPN",StartDt,ValnDt),Tbl_CPI_Cols))),0)</f>
        <v>0</v>
      </c>
      <c r="CB421" s="70">
        <f t="shared" si="1047"/>
        <v>10.819077271403193</v>
      </c>
      <c r="CC421" s="70">
        <f t="shared" si="1048"/>
        <v>10.520219275620798</v>
      </c>
      <c r="CD421" s="36">
        <f t="shared" si="972"/>
        <v>55.465266502063649</v>
      </c>
      <c r="CE421" s="36">
        <f t="shared" si="973"/>
        <v>1.5750487998637959</v>
      </c>
      <c r="CF421" s="36">
        <f t="shared" si="974"/>
        <v>0</v>
      </c>
      <c r="CG421" s="36">
        <f t="shared" si="975"/>
        <v>0.6325184412315793</v>
      </c>
      <c r="CH421" s="36">
        <f t="shared" si="976"/>
        <v>0.6150527696889142</v>
      </c>
      <c r="CI421" s="36">
        <f t="shared" si="977"/>
        <v>0</v>
      </c>
      <c r="CJ421" s="36">
        <f t="shared" si="978"/>
        <v>0</v>
      </c>
      <c r="CK421" s="36">
        <f t="shared" si="979"/>
        <v>0</v>
      </c>
      <c r="CL421" s="36">
        <f t="shared" si="980"/>
        <v>1.7465671542665085E-2</v>
      </c>
      <c r="CM421" s="36">
        <f t="shared" si="981"/>
        <v>0.6325184412315793</v>
      </c>
      <c r="CN421" s="36">
        <f t="shared" ca="1" si="982"/>
        <v>14.262556162484445</v>
      </c>
      <c r="CO421" s="20">
        <f t="shared" si="983"/>
        <v>120000</v>
      </c>
      <c r="CP421" s="20">
        <f t="shared" si="984"/>
        <v>2</v>
      </c>
      <c r="CQ421" s="64">
        <f t="shared" si="985"/>
        <v>2.095147059E-2</v>
      </c>
      <c r="CR421" s="64">
        <f t="shared" si="986"/>
        <v>9.4281617655000011E-2</v>
      </c>
      <c r="CS421" s="36">
        <f t="shared" si="987"/>
        <v>10.9358754057737</v>
      </c>
      <c r="CT421" s="36">
        <f t="shared" si="988"/>
        <v>9.2031569567044436</v>
      </c>
      <c r="CU421" s="36">
        <f t="shared" si="989"/>
        <v>0.35440765983408518</v>
      </c>
      <c r="CV421" s="36">
        <f t="shared" si="1049"/>
        <v>9.557564616538528</v>
      </c>
      <c r="CW421" s="36">
        <f t="shared" si="990"/>
        <v>0</v>
      </c>
      <c r="CX421" s="36">
        <f t="shared" si="991"/>
        <v>0</v>
      </c>
      <c r="CY421" s="36">
        <f t="shared" si="992"/>
        <v>0</v>
      </c>
      <c r="CZ421" s="36">
        <f t="shared" si="1050"/>
        <v>0</v>
      </c>
      <c r="DA421" s="64">
        <f t="shared" si="993"/>
        <v>9.4412818641615992E-3</v>
      </c>
      <c r="DB421" s="70">
        <f t="shared" si="1051"/>
        <v>0.9906470222351853</v>
      </c>
      <c r="DC421" s="70">
        <f>PRODUCT($DB$8:DB421)</f>
        <v>1.7341072915818458E-2</v>
      </c>
      <c r="DD421" s="36">
        <f t="shared" si="994"/>
        <v>59.130187455539051</v>
      </c>
      <c r="DE421" s="36">
        <f t="shared" si="995"/>
        <v>703.6578125359149</v>
      </c>
      <c r="DF421" s="36">
        <f t="shared" si="996"/>
        <v>24.091719760639361</v>
      </c>
      <c r="DG421" s="36">
        <f t="shared" si="997"/>
        <v>0.30423416706154877</v>
      </c>
      <c r="DH421" s="36">
        <f t="shared" ca="1" si="998"/>
        <v>3.8952713190299666E-15</v>
      </c>
      <c r="DI421" s="36">
        <f t="shared" si="999"/>
        <v>27.326243225940228</v>
      </c>
      <c r="DJ421" s="36">
        <f t="shared" ca="1" si="1000"/>
        <v>695.64135389989383</v>
      </c>
      <c r="DK421" s="36">
        <f t="shared" si="1001"/>
        <v>0</v>
      </c>
      <c r="DL421" s="36">
        <f t="shared" si="1002"/>
        <v>0</v>
      </c>
      <c r="DM421" s="36">
        <f t="shared" ca="1" si="1003"/>
        <v>695.64135389989383</v>
      </c>
      <c r="DN421" s="36">
        <f t="shared" ca="1" si="1052"/>
        <v>695.64135389989758</v>
      </c>
      <c r="DO421" s="64" cm="1">
        <f t="array" ref="DO421">IFERROR(INDEX(Tbl_FwdNom,$B421,MATCH(LIDt,Tbl_FwdNom_Cols,0)),0)</f>
        <v>8.5407564340000004</v>
      </c>
      <c r="DP421" s="64">
        <f t="shared" ca="1" si="1053"/>
        <v>8.4789207019999999</v>
      </c>
      <c r="DQ421" s="64">
        <f t="shared" ca="1" si="1004"/>
        <v>6.8051915377527195E-3</v>
      </c>
      <c r="DR421" s="70">
        <f t="shared" ca="1" si="1005"/>
        <v>0.99324080607157106</v>
      </c>
      <c r="DS421" s="70">
        <f ca="1">PRODUCT($DR$8:DR421)</f>
        <v>2.6606413332698677E-2</v>
      </c>
      <c r="DT421" s="36">
        <f t="shared" ca="1" si="1006"/>
        <v>786.65063665176353</v>
      </c>
      <c r="DU421" s="36">
        <f t="shared" ca="1" si="1007"/>
        <v>26.572875545630321</v>
      </c>
      <c r="DV421" s="36">
        <f t="shared" ca="1" si="1008"/>
        <v>0.33996638525824957</v>
      </c>
      <c r="DW421" s="36">
        <f t="shared" ca="1" si="1009"/>
        <v>4.1235680536640045E-15</v>
      </c>
      <c r="DX421" s="36">
        <f t="shared" ca="1" si="1010"/>
        <v>64.530105104234408</v>
      </c>
      <c r="DY421" s="36">
        <f t="shared" ca="1" si="1011"/>
        <v>0.68506925229190807</v>
      </c>
      <c r="DZ421" s="36">
        <f t="shared" ca="1" si="1012"/>
        <v>29.483511104901822</v>
      </c>
      <c r="EA421" s="36">
        <f t="shared" ca="1" si="1013"/>
        <v>0</v>
      </c>
      <c r="EB421" s="36">
        <f t="shared" ca="1" si="1014"/>
        <v>778.52202106509492</v>
      </c>
      <c r="EC421" s="36">
        <f t="shared" ca="1" si="1015"/>
        <v>0</v>
      </c>
      <c r="ED421" s="36">
        <f t="shared" ca="1" si="1016"/>
        <v>0</v>
      </c>
      <c r="EE421" s="36">
        <f t="shared" ca="1" si="1054"/>
        <v>0</v>
      </c>
      <c r="EF421" s="36">
        <f t="shared" ca="1" si="1017"/>
        <v>778.52202106509492</v>
      </c>
      <c r="EG421" s="64"/>
      <c r="EH421" s="64"/>
      <c r="EI421" s="64"/>
      <c r="EJ421" s="70"/>
      <c r="EK421" s="70"/>
      <c r="EL421" s="70"/>
      <c r="EM421" s="70"/>
      <c r="EN421" s="70"/>
      <c r="EO421" s="36">
        <f t="shared" ca="1" si="1018"/>
        <v>6.6397154859684733</v>
      </c>
      <c r="EP421" s="36">
        <f t="shared" ca="1" si="1019"/>
        <v>0</v>
      </c>
      <c r="EQ421" s="36">
        <f t="shared" si="1020"/>
        <v>19.424671063766212</v>
      </c>
      <c r="ER421" s="36">
        <f t="shared" si="1021"/>
        <v>0.35444349136286318</v>
      </c>
      <c r="ES421" s="36">
        <f t="shared" si="1022"/>
        <v>-0.32368869826348823</v>
      </c>
      <c r="ET421" s="36">
        <f t="shared" ca="1" si="1023"/>
        <v>0</v>
      </c>
      <c r="EU421" s="36">
        <f t="shared" ca="1" si="1055"/>
        <v>0.35444349136286318</v>
      </c>
      <c r="EV421" s="36">
        <f t="shared" si="1024"/>
        <v>0.45107648303005343</v>
      </c>
      <c r="EW421" s="36">
        <f t="shared" si="1025"/>
        <v>25.391304657140811</v>
      </c>
      <c r="EX421" s="36">
        <f t="shared" ca="1" si="1056"/>
        <v>45.621495695299942</v>
      </c>
      <c r="EY421" s="36">
        <f t="shared" si="1026"/>
        <v>0</v>
      </c>
      <c r="EZ421" s="36">
        <f t="shared" si="1027"/>
        <v>0</v>
      </c>
      <c r="FA421" s="36">
        <f t="shared" si="1028"/>
        <v>0</v>
      </c>
      <c r="FB421" s="36">
        <f t="shared" si="1029"/>
        <v>0</v>
      </c>
      <c r="FC421" s="36">
        <f t="shared" si="1057"/>
        <v>0</v>
      </c>
      <c r="FD421" s="36">
        <f t="shared" si="1030"/>
        <v>0</v>
      </c>
      <c r="FE421" s="36">
        <f t="shared" si="1031"/>
        <v>0</v>
      </c>
      <c r="FF421" s="36">
        <f t="shared" si="1058"/>
        <v>0</v>
      </c>
      <c r="FG421" s="36">
        <f t="shared" ca="1" si="1032"/>
        <v>45.621495695299942</v>
      </c>
      <c r="FH421" s="36">
        <f t="shared" ca="1" si="1033"/>
        <v>0.4307253999239618</v>
      </c>
      <c r="FI421" s="36">
        <f t="shared" ca="1" si="1034"/>
        <v>-0.98536152507482599</v>
      </c>
      <c r="FJ421" s="36">
        <f t="shared" ca="1" si="1035"/>
        <v>50.333794128712427</v>
      </c>
      <c r="FK421" s="36">
        <f t="shared" si="1036"/>
        <v>0</v>
      </c>
      <c r="FL421" s="36">
        <f t="shared" si="1037"/>
        <v>0</v>
      </c>
      <c r="FM421" s="36">
        <f t="shared" ca="1" si="1038"/>
        <v>0</v>
      </c>
      <c r="FN421" s="36">
        <f t="shared" ca="1" si="1060"/>
        <v>50.333794128712427</v>
      </c>
    </row>
    <row r="422" spans="2:170" x14ac:dyDescent="0.25">
      <c r="B422" s="2">
        <v>414</v>
      </c>
      <c r="C422" s="2">
        <f t="shared" si="914"/>
        <v>35</v>
      </c>
      <c r="D422" s="2">
        <f t="shared" si="1063"/>
        <v>438</v>
      </c>
      <c r="E422" s="2">
        <f t="shared" si="1061"/>
        <v>37</v>
      </c>
      <c r="F422" s="189">
        <f t="shared" si="1065"/>
        <v>58318</v>
      </c>
      <c r="G422" s="2">
        <f t="shared" si="1064"/>
        <v>8</v>
      </c>
      <c r="H422" s="187">
        <f t="shared" si="915"/>
        <v>69.083333333333343</v>
      </c>
      <c r="I422" s="186">
        <f t="shared" si="1062"/>
        <v>69</v>
      </c>
      <c r="J422" s="2">
        <f t="shared" si="916"/>
        <v>0</v>
      </c>
      <c r="K422" s="2">
        <f t="shared" si="917"/>
        <v>1</v>
      </c>
      <c r="L422">
        <f t="shared" si="918"/>
        <v>2</v>
      </c>
      <c r="M422" s="190">
        <f t="shared" si="1039"/>
        <v>1.7757434879999999E-2</v>
      </c>
      <c r="N422">
        <f t="shared" si="919"/>
        <v>1</v>
      </c>
      <c r="O422">
        <f t="shared" si="920"/>
        <v>100</v>
      </c>
      <c r="P422" s="58">
        <f t="shared" si="921"/>
        <v>7.9908456959999999E-2</v>
      </c>
      <c r="Q422" s="106">
        <f t="shared" si="922"/>
        <v>7.9908456959999999E-2</v>
      </c>
      <c r="R422" s="59">
        <f t="shared" si="923"/>
        <v>7.9908456959999999E-2</v>
      </c>
      <c r="S422" s="32">
        <f t="shared" si="1040"/>
        <v>6.916148478367079E-3</v>
      </c>
      <c r="T422">
        <f t="shared" si="924"/>
        <v>1</v>
      </c>
      <c r="U422" s="32">
        <f t="shared" si="1041"/>
        <v>7.0919103000000006E-4</v>
      </c>
      <c r="V422">
        <f t="shared" si="925"/>
        <v>1</v>
      </c>
      <c r="W422">
        <f t="shared" si="926"/>
        <v>100</v>
      </c>
      <c r="X422" s="58">
        <f t="shared" si="927"/>
        <v>3.1913596350000004E-3</v>
      </c>
      <c r="Y422" s="58">
        <f t="shared" si="928"/>
        <v>3.1913596350000004E-3</v>
      </c>
      <c r="Z422" s="32">
        <f t="shared" si="929"/>
        <v>3.1913596350000004E-3</v>
      </c>
      <c r="AA422" s="32">
        <f t="shared" si="930"/>
        <v>2.6633643311901878E-4</v>
      </c>
      <c r="AB422" s="59">
        <f t="shared" si="931"/>
        <v>4.9056245199999996E-3</v>
      </c>
      <c r="AC422" s="59">
        <f t="shared" si="932"/>
        <v>4.9056245199999996E-3</v>
      </c>
      <c r="AD422">
        <f t="shared" si="933"/>
        <v>1</v>
      </c>
      <c r="AE422" s="59">
        <f t="shared" si="934"/>
        <v>4.9056245199999996E-3</v>
      </c>
      <c r="AF422" s="59">
        <f t="shared" si="935"/>
        <v>4.1758461800000006E-3</v>
      </c>
      <c r="AG422" s="59">
        <f t="shared" si="936"/>
        <v>4.1758461800000006E-3</v>
      </c>
      <c r="AH422">
        <f t="shared" si="937"/>
        <v>1</v>
      </c>
      <c r="AI422" s="59">
        <f t="shared" si="938"/>
        <v>4.1758461800000006E-3</v>
      </c>
      <c r="AJ422" s="59">
        <f t="shared" si="939"/>
        <v>0</v>
      </c>
      <c r="AK422" s="59">
        <f t="shared" si="940"/>
        <v>0</v>
      </c>
      <c r="AL422" s="59">
        <f t="shared" si="941"/>
        <v>0</v>
      </c>
      <c r="AM422" s="12">
        <f t="shared" si="1042"/>
        <v>1.0908621140790166E-2</v>
      </c>
      <c r="AN422" s="12">
        <f t="shared" si="1043"/>
        <v>0</v>
      </c>
      <c r="AO422" s="66">
        <f t="shared" si="942"/>
        <v>7.5445643503958853E-5</v>
      </c>
      <c r="AP422" s="66">
        <f t="shared" si="943"/>
        <v>2.9053632448847744E-6</v>
      </c>
      <c r="AQ422" s="59">
        <f t="shared" si="944"/>
        <v>5.3513599347650605E-5</v>
      </c>
      <c r="AR422" s="59">
        <f t="shared" si="945"/>
        <v>4.5552723919835868E-5</v>
      </c>
      <c r="AS422" s="59">
        <f t="shared" si="946"/>
        <v>0</v>
      </c>
      <c r="AT422" s="12">
        <f t="shared" si="947"/>
        <v>1.0731203810773835E-2</v>
      </c>
      <c r="AU422" s="59">
        <f t="shared" si="1044"/>
        <v>0</v>
      </c>
      <c r="AV422" s="59">
        <f t="shared" si="1045"/>
        <v>-1.0299920638612292E-18</v>
      </c>
      <c r="AW422" s="70">
        <f t="shared" si="948"/>
        <v>0</v>
      </c>
      <c r="AX422" s="20">
        <f t="shared" si="949"/>
        <v>200000</v>
      </c>
      <c r="AY422" s="20">
        <f t="shared" si="950"/>
        <v>0</v>
      </c>
      <c r="AZ422" s="20">
        <f t="shared" si="951"/>
        <v>0</v>
      </c>
      <c r="BA422" s="20">
        <f t="shared" si="952"/>
        <v>200000</v>
      </c>
      <c r="BB422" s="36">
        <f t="shared" si="953"/>
        <v>1</v>
      </c>
      <c r="BC422" s="36">
        <f t="shared" si="954"/>
        <v>0</v>
      </c>
      <c r="BD422" s="80">
        <f t="shared" si="955"/>
        <v>15.08912870079177</v>
      </c>
      <c r="BE422" s="36">
        <f t="shared" si="956"/>
        <v>0</v>
      </c>
      <c r="BF422" s="36">
        <f t="shared" si="957"/>
        <v>0</v>
      </c>
      <c r="BG422" s="36">
        <f t="shared" si="958"/>
        <v>15.08912870079177</v>
      </c>
      <c r="BH422" s="36">
        <f t="shared" si="959"/>
        <v>0.58107264897695488</v>
      </c>
      <c r="BI422" s="36">
        <f t="shared" si="960"/>
        <v>0</v>
      </c>
      <c r="BJ422" s="36">
        <f t="shared" si="961"/>
        <v>0</v>
      </c>
      <c r="BK422" s="36">
        <f t="shared" si="962"/>
        <v>0.58107264897695488</v>
      </c>
      <c r="BL422" s="68">
        <f ca="1">IF(OR(AT422=0,E422&gt;ProjTerm),0,VLOOKUP(D422,'Life Events'!$AE$5:$AI$1206,5,FALSE))</f>
        <v>1.0429836934497216E-16</v>
      </c>
      <c r="BM422" s="93">
        <f t="shared" ca="1" si="963"/>
        <v>1.0429836934497216E-16</v>
      </c>
      <c r="BN422" s="93">
        <f t="shared" ca="1" si="964"/>
        <v>1.1192470585722622E-18</v>
      </c>
      <c r="BO422" s="36">
        <f t="shared" ca="1" si="965"/>
        <v>1.703254817734614E-16</v>
      </c>
      <c r="BP422" s="36">
        <f t="shared" si="966"/>
        <v>6.5508948391751797E-3</v>
      </c>
      <c r="BQ422" s="36">
        <f t="shared" si="967"/>
        <v>98.318611255614456</v>
      </c>
      <c r="BR422" s="36">
        <f t="shared" si="968"/>
        <v>154.78110000000001</v>
      </c>
      <c r="BS422" s="36">
        <f t="shared" si="969"/>
        <v>152.17862800616388</v>
      </c>
      <c r="BT422" s="36">
        <f t="shared" si="970"/>
        <v>1.6330598727780796</v>
      </c>
      <c r="BU422" s="70" cm="1">
        <f t="array" ref="BU422">IF(AND(ActInt=1,$J422=0),INDEX(Tbl_FwdNom,$B422-IVP,MATCH(ValnDt,Tbl_FwdNom_Cols)),INDEX(Tbl_FwdNom,$B422,MATCH(StartDt,Tbl_FwdNom_Cols)))</f>
        <v>11.930683942</v>
      </c>
      <c r="BV422" s="70" cm="1">
        <f t="array" ref="BV422">INDEX(Tbl_FwdReal,$B422,MATCH(StartDt,Tbl_FwdReal_Cols))</f>
        <v>4.6598888650000001</v>
      </c>
      <c r="BW422" s="70" cm="1">
        <f t="array" ref="BW422">IF(RunType&lt;&gt;"OPN",INDEX(Tbl_FwdReal,$B422,MATCH(ValnDt,Tbl_FwdReal_Cols)),IF(AND($J422=0,ActInt=1),INDEX(Tbl_FwdReal,$B422-IVP,MATCH(ValnDt,Tbl_FwdReal_Cols)),-999))*$K422</f>
        <v>4.6598888650000001</v>
      </c>
      <c r="BX422" s="70">
        <f t="shared" si="971"/>
        <v>4.6598888650000003E-2</v>
      </c>
      <c r="BY422" s="70">
        <f t="shared" si="1046"/>
        <v>6.9470693652069038E-2</v>
      </c>
      <c r="BZ422" s="64">
        <f t="shared" si="1059"/>
        <v>5.6126796671451817E-3</v>
      </c>
      <c r="CA422" s="70" cm="1">
        <f t="array" ref="CA422">IF($J422=1,CA421*(1+INDEX(Tbl_CPI,$B422,MATCH(IF(RunType="OPN",StartDt,ValnDt),Tbl_CPI_Cols))),0)</f>
        <v>0</v>
      </c>
      <c r="CB422" s="70">
        <f t="shared" si="1047"/>
        <v>10.879801286421671</v>
      </c>
      <c r="CC422" s="70">
        <f t="shared" si="1048"/>
        <v>10.520219275620798</v>
      </c>
      <c r="CD422" s="36">
        <f t="shared" si="972"/>
        <v>55.465266502063649</v>
      </c>
      <c r="CE422" s="36">
        <f t="shared" si="973"/>
        <v>1.5750487998637959</v>
      </c>
      <c r="CF422" s="36">
        <f t="shared" si="974"/>
        <v>0</v>
      </c>
      <c r="CG422" s="36">
        <f t="shared" si="975"/>
        <v>0.62223118937994248</v>
      </c>
      <c r="CH422" s="36">
        <f t="shared" si="976"/>
        <v>0.60504957874397214</v>
      </c>
      <c r="CI422" s="36">
        <f t="shared" si="977"/>
        <v>0</v>
      </c>
      <c r="CJ422" s="36">
        <f t="shared" si="978"/>
        <v>0</v>
      </c>
      <c r="CK422" s="36">
        <f t="shared" si="979"/>
        <v>0</v>
      </c>
      <c r="CL422" s="36">
        <f t="shared" si="980"/>
        <v>1.7181610635970384E-2</v>
      </c>
      <c r="CM422" s="36">
        <f t="shared" si="981"/>
        <v>0.62223118937994248</v>
      </c>
      <c r="CN422" s="36">
        <f t="shared" ca="1" si="982"/>
        <v>14.030590582151468</v>
      </c>
      <c r="CO422" s="20">
        <f t="shared" si="983"/>
        <v>120000</v>
      </c>
      <c r="CP422" s="20">
        <f t="shared" si="984"/>
        <v>2</v>
      </c>
      <c r="CQ422" s="64">
        <f t="shared" si="985"/>
        <v>2.095147059E-2</v>
      </c>
      <c r="CR422" s="64">
        <f t="shared" si="986"/>
        <v>9.4281617655000011E-2</v>
      </c>
      <c r="CS422" s="36">
        <f t="shared" si="987"/>
        <v>10.758014813601454</v>
      </c>
      <c r="CT422" s="36">
        <f t="shared" si="988"/>
        <v>9.0534772204750631</v>
      </c>
      <c r="CU422" s="36">
        <f t="shared" si="989"/>
        <v>0.34864358938617296</v>
      </c>
      <c r="CV422" s="36">
        <f t="shared" si="1049"/>
        <v>9.4021208098612359</v>
      </c>
      <c r="CW422" s="36">
        <f t="shared" si="990"/>
        <v>0</v>
      </c>
      <c r="CX422" s="36">
        <f t="shared" si="991"/>
        <v>0</v>
      </c>
      <c r="CY422" s="36">
        <f t="shared" si="992"/>
        <v>0</v>
      </c>
      <c r="CZ422" s="36">
        <f t="shared" si="1050"/>
        <v>0</v>
      </c>
      <c r="DA422" s="64">
        <f t="shared" si="993"/>
        <v>9.4367143331699488E-3</v>
      </c>
      <c r="DB422" s="70">
        <f t="shared" si="1051"/>
        <v>0.99065150474598718</v>
      </c>
      <c r="DC422" s="70">
        <f>PRODUCT($DB$8:DB422)</f>
        <v>1.7178959977965438E-2</v>
      </c>
      <c r="DD422" s="36">
        <f t="shared" si="994"/>
        <v>58.055122270245683</v>
      </c>
      <c r="DE422" s="36">
        <f t="shared" si="995"/>
        <v>695.20890160032775</v>
      </c>
      <c r="DF422" s="36">
        <f t="shared" si="996"/>
        <v>23.737993788838342</v>
      </c>
      <c r="DG422" s="36">
        <f t="shared" si="997"/>
        <v>0.30055424314732332</v>
      </c>
      <c r="DH422" s="36">
        <f t="shared" ca="1" si="998"/>
        <v>3.7617043999443809E-15</v>
      </c>
      <c r="DI422" s="36">
        <f t="shared" si="999"/>
        <v>26.956010169698839</v>
      </c>
      <c r="DJ422" s="36">
        <f t="shared" ca="1" si="1000"/>
        <v>687.54722904547202</v>
      </c>
      <c r="DK422" s="36">
        <f t="shared" si="1001"/>
        <v>0</v>
      </c>
      <c r="DL422" s="36">
        <f t="shared" si="1002"/>
        <v>0</v>
      </c>
      <c r="DM422" s="36">
        <f t="shared" ca="1" si="1003"/>
        <v>687.54722904547202</v>
      </c>
      <c r="DN422" s="36">
        <f t="shared" ca="1" si="1052"/>
        <v>687.54722904547566</v>
      </c>
      <c r="DO422" s="64" cm="1">
        <f t="array" ref="DO422">IFERROR(INDEX(Tbl_FwdNom,$B422,MATCH(LIDt,Tbl_FwdNom_Cols,0)),0)</f>
        <v>8.5390382989999996</v>
      </c>
      <c r="DP422" s="64">
        <f t="shared" ca="1" si="1053"/>
        <v>8.4772035460000001</v>
      </c>
      <c r="DQ422" s="64">
        <f t="shared" ca="1" si="1004"/>
        <v>6.8038634347846738E-3</v>
      </c>
      <c r="DR422" s="70">
        <f t="shared" ca="1" si="1005"/>
        <v>0.99324211628313308</v>
      </c>
      <c r="DS422" s="70">
        <f ca="1">PRODUCT($DR$8:DR422)</f>
        <v>2.6426610285273402E-2</v>
      </c>
      <c r="DT422" s="36">
        <f t="shared" ca="1" si="1006"/>
        <v>776.91377145363674</v>
      </c>
      <c r="DU422" s="36">
        <f t="shared" ca="1" si="1007"/>
        <v>26.172601112935364</v>
      </c>
      <c r="DV422" s="36">
        <f t="shared" ca="1" si="1008"/>
        <v>0.3357285752767889</v>
      </c>
      <c r="DW422" s="36">
        <f t="shared" ca="1" si="1009"/>
        <v>3.9812987657917139E-15</v>
      </c>
      <c r="DX422" s="36">
        <f t="shared" ca="1" si="1010"/>
        <v>63.336099254017832</v>
      </c>
      <c r="DY422" s="36">
        <f t="shared" ca="1" si="1011"/>
        <v>0.67243185795954508</v>
      </c>
      <c r="DZ422" s="36">
        <f t="shared" ca="1" si="1012"/>
        <v>29.07494663458851</v>
      </c>
      <c r="EA422" s="36">
        <f t="shared" ca="1" si="1013"/>
        <v>0</v>
      </c>
      <c r="EB422" s="36">
        <f t="shared" ca="1" si="1014"/>
        <v>769.16192322982545</v>
      </c>
      <c r="EC422" s="36">
        <f t="shared" ca="1" si="1015"/>
        <v>0</v>
      </c>
      <c r="ED422" s="36">
        <f t="shared" ca="1" si="1016"/>
        <v>0</v>
      </c>
      <c r="EE422" s="36">
        <f t="shared" ca="1" si="1054"/>
        <v>0</v>
      </c>
      <c r="EF422" s="36">
        <f t="shared" ca="1" si="1017"/>
        <v>769.16192322982545</v>
      </c>
      <c r="EG422" s="64"/>
      <c r="EH422" s="64"/>
      <c r="EI422" s="64"/>
      <c r="EJ422" s="70"/>
      <c r="EK422" s="70"/>
      <c r="EL422" s="70"/>
      <c r="EM422" s="70"/>
      <c r="EN422" s="70"/>
      <c r="EO422" s="36">
        <f t="shared" ca="1" si="1018"/>
        <v>6.5586969171095095</v>
      </c>
      <c r="EP422" s="36">
        <f t="shared" ca="1" si="1019"/>
        <v>0</v>
      </c>
      <c r="EQ422" s="36">
        <f t="shared" si="1020"/>
        <v>19.189716153001523</v>
      </c>
      <c r="ER422" s="36">
        <f t="shared" si="1021"/>
        <v>0.34799923887331102</v>
      </c>
      <c r="ES422" s="36">
        <f t="shared" si="1022"/>
        <v>-0.31780360867811086</v>
      </c>
      <c r="ET422" s="36">
        <f t="shared" ca="1" si="1023"/>
        <v>0</v>
      </c>
      <c r="EU422" s="36">
        <f t="shared" ca="1" si="1055"/>
        <v>0.34799923887331102</v>
      </c>
      <c r="EV422" s="36">
        <f t="shared" si="1024"/>
        <v>0.44496501635203234</v>
      </c>
      <c r="EW422" s="36">
        <f t="shared" si="1025"/>
        <v>25.084179161922211</v>
      </c>
      <c r="EX422" s="36">
        <f t="shared" ca="1" si="1056"/>
        <v>45.066859570149077</v>
      </c>
      <c r="EY422" s="36">
        <f t="shared" si="1026"/>
        <v>0</v>
      </c>
      <c r="EZ422" s="36">
        <f t="shared" si="1027"/>
        <v>0</v>
      </c>
      <c r="FA422" s="36">
        <f t="shared" si="1028"/>
        <v>0</v>
      </c>
      <c r="FB422" s="36">
        <f t="shared" si="1029"/>
        <v>0</v>
      </c>
      <c r="FC422" s="36">
        <f t="shared" si="1057"/>
        <v>0</v>
      </c>
      <c r="FD422" s="36">
        <f t="shared" si="1030"/>
        <v>0</v>
      </c>
      <c r="FE422" s="36">
        <f t="shared" si="1031"/>
        <v>0</v>
      </c>
      <c r="FF422" s="36">
        <f t="shared" si="1058"/>
        <v>0</v>
      </c>
      <c r="FG422" s="36">
        <f t="shared" ca="1" si="1032"/>
        <v>45.066859570149077</v>
      </c>
      <c r="FH422" s="36">
        <f t="shared" ca="1" si="1033"/>
        <v>0.42528307965658307</v>
      </c>
      <c r="FI422" s="36">
        <f t="shared" ca="1" si="1034"/>
        <v>-0.96933645761372411</v>
      </c>
      <c r="FJ422" s="36">
        <f t="shared" ca="1" si="1035"/>
        <v>49.706921932505033</v>
      </c>
      <c r="FK422" s="36">
        <f t="shared" si="1036"/>
        <v>0</v>
      </c>
      <c r="FL422" s="36">
        <f t="shared" si="1037"/>
        <v>0</v>
      </c>
      <c r="FM422" s="36">
        <f t="shared" ca="1" si="1038"/>
        <v>0</v>
      </c>
      <c r="FN422" s="36">
        <f t="shared" ca="1" si="1060"/>
        <v>49.706921932505033</v>
      </c>
    </row>
    <row r="423" spans="2:170" x14ac:dyDescent="0.25">
      <c r="B423" s="2">
        <v>415</v>
      </c>
      <c r="C423" s="2">
        <f t="shared" si="914"/>
        <v>35</v>
      </c>
      <c r="D423" s="2">
        <f t="shared" si="1063"/>
        <v>439</v>
      </c>
      <c r="E423" s="2">
        <f t="shared" si="1061"/>
        <v>37</v>
      </c>
      <c r="F423" s="189">
        <f t="shared" si="1065"/>
        <v>58348</v>
      </c>
      <c r="G423" s="2">
        <f t="shared" si="1064"/>
        <v>9</v>
      </c>
      <c r="H423" s="187">
        <f t="shared" si="915"/>
        <v>69.166666666666671</v>
      </c>
      <c r="I423" s="186">
        <f t="shared" si="1062"/>
        <v>69</v>
      </c>
      <c r="J423" s="2">
        <f t="shared" si="916"/>
        <v>0</v>
      </c>
      <c r="K423" s="2">
        <f t="shared" si="917"/>
        <v>1</v>
      </c>
      <c r="L423">
        <f t="shared" si="918"/>
        <v>2</v>
      </c>
      <c r="M423" s="190">
        <f t="shared" si="1039"/>
        <v>1.7757434879999999E-2</v>
      </c>
      <c r="N423">
        <f t="shared" si="919"/>
        <v>1</v>
      </c>
      <c r="O423">
        <f t="shared" si="920"/>
        <v>100</v>
      </c>
      <c r="P423" s="58">
        <f t="shared" si="921"/>
        <v>7.9908456959999999E-2</v>
      </c>
      <c r="Q423" s="106">
        <f t="shared" si="922"/>
        <v>7.9908456959999999E-2</v>
      </c>
      <c r="R423" s="59">
        <f t="shared" si="923"/>
        <v>7.9908456959999999E-2</v>
      </c>
      <c r="S423" s="32">
        <f t="shared" si="1040"/>
        <v>6.916148478367079E-3</v>
      </c>
      <c r="T423">
        <f t="shared" si="924"/>
        <v>1</v>
      </c>
      <c r="U423" s="32">
        <f t="shared" si="1041"/>
        <v>7.0919103000000006E-4</v>
      </c>
      <c r="V423">
        <f t="shared" si="925"/>
        <v>1</v>
      </c>
      <c r="W423">
        <f t="shared" si="926"/>
        <v>100</v>
      </c>
      <c r="X423" s="58">
        <f t="shared" si="927"/>
        <v>3.1913596350000004E-3</v>
      </c>
      <c r="Y423" s="58">
        <f t="shared" si="928"/>
        <v>3.1913596350000004E-3</v>
      </c>
      <c r="Z423" s="32">
        <f t="shared" si="929"/>
        <v>3.1913596350000004E-3</v>
      </c>
      <c r="AA423" s="32">
        <f t="shared" si="930"/>
        <v>2.6633643311901878E-4</v>
      </c>
      <c r="AB423" s="59">
        <f t="shared" si="931"/>
        <v>4.9056245199999996E-3</v>
      </c>
      <c r="AC423" s="59">
        <f t="shared" si="932"/>
        <v>4.9056245199999996E-3</v>
      </c>
      <c r="AD423">
        <f t="shared" si="933"/>
        <v>1</v>
      </c>
      <c r="AE423" s="59">
        <f t="shared" si="934"/>
        <v>4.9056245199999996E-3</v>
      </c>
      <c r="AF423" s="59">
        <f t="shared" si="935"/>
        <v>4.1758461800000006E-3</v>
      </c>
      <c r="AG423" s="59">
        <f t="shared" si="936"/>
        <v>4.1758461800000006E-3</v>
      </c>
      <c r="AH423">
        <f t="shared" si="937"/>
        <v>1</v>
      </c>
      <c r="AI423" s="59">
        <f t="shared" si="938"/>
        <v>4.1758461800000006E-3</v>
      </c>
      <c r="AJ423" s="59">
        <f t="shared" si="939"/>
        <v>0</v>
      </c>
      <c r="AK423" s="59">
        <f t="shared" si="940"/>
        <v>0</v>
      </c>
      <c r="AL423" s="59">
        <f t="shared" si="941"/>
        <v>0</v>
      </c>
      <c r="AM423" s="12">
        <f t="shared" si="1042"/>
        <v>1.0731203810773835E-2</v>
      </c>
      <c r="AN423" s="12">
        <f t="shared" si="1043"/>
        <v>0</v>
      </c>
      <c r="AO423" s="66">
        <f t="shared" si="942"/>
        <v>7.4218598906930464E-5</v>
      </c>
      <c r="AP423" s="66">
        <f t="shared" si="943"/>
        <v>2.8581105460347251E-6</v>
      </c>
      <c r="AQ423" s="59">
        <f t="shared" si="944"/>
        <v>5.2643256543249559E-5</v>
      </c>
      <c r="AR423" s="59">
        <f t="shared" si="945"/>
        <v>4.4811856440021368E-5</v>
      </c>
      <c r="AS423" s="59">
        <f t="shared" si="946"/>
        <v>0</v>
      </c>
      <c r="AT423" s="12">
        <f t="shared" si="947"/>
        <v>1.0556671988337598E-2</v>
      </c>
      <c r="AU423" s="59">
        <f t="shared" si="1044"/>
        <v>0</v>
      </c>
      <c r="AV423" s="59">
        <f t="shared" si="1045"/>
        <v>-1.395910297075087E-18</v>
      </c>
      <c r="AW423" s="70">
        <f t="shared" si="948"/>
        <v>0</v>
      </c>
      <c r="AX423" s="20">
        <f t="shared" si="949"/>
        <v>200000</v>
      </c>
      <c r="AY423" s="20">
        <f t="shared" si="950"/>
        <v>0</v>
      </c>
      <c r="AZ423" s="20">
        <f t="shared" si="951"/>
        <v>0</v>
      </c>
      <c r="BA423" s="20">
        <f t="shared" si="952"/>
        <v>200000</v>
      </c>
      <c r="BB423" s="36">
        <f t="shared" si="953"/>
        <v>1</v>
      </c>
      <c r="BC423" s="36">
        <f t="shared" si="954"/>
        <v>0</v>
      </c>
      <c r="BD423" s="80">
        <f t="shared" si="955"/>
        <v>14.843719781386094</v>
      </c>
      <c r="BE423" s="36">
        <f t="shared" si="956"/>
        <v>0</v>
      </c>
      <c r="BF423" s="36">
        <f t="shared" si="957"/>
        <v>0</v>
      </c>
      <c r="BG423" s="36">
        <f t="shared" si="958"/>
        <v>14.843719781386094</v>
      </c>
      <c r="BH423" s="36">
        <f t="shared" si="959"/>
        <v>0.57162210920694501</v>
      </c>
      <c r="BI423" s="36">
        <f t="shared" si="960"/>
        <v>0</v>
      </c>
      <c r="BJ423" s="36">
        <f t="shared" si="961"/>
        <v>0</v>
      </c>
      <c r="BK423" s="36">
        <f t="shared" si="962"/>
        <v>0.57162210920694501</v>
      </c>
      <c r="BL423" s="68">
        <f ca="1">IF(OR(AT423=0,E423&gt;ProjTerm),0,VLOOKUP(D423,'Life Events'!$AE$5:$AI$1206,5,FALSE))</f>
        <v>1.0260206529559513E-16</v>
      </c>
      <c r="BM423" s="93">
        <f t="shared" ca="1" si="963"/>
        <v>1.0260206529559513E-16</v>
      </c>
      <c r="BN423" s="93">
        <f t="shared" ca="1" si="964"/>
        <v>1.0831363486515943E-18</v>
      </c>
      <c r="BO423" s="36">
        <f t="shared" ca="1" si="965"/>
        <v>1.648302034814056E-16</v>
      </c>
      <c r="BP423" s="36">
        <f t="shared" si="966"/>
        <v>6.4443513762953205E-3</v>
      </c>
      <c r="BQ423" s="36">
        <f t="shared" si="967"/>
        <v>98.318611255614456</v>
      </c>
      <c r="BR423" s="36">
        <f t="shared" si="968"/>
        <v>154.78110000000001</v>
      </c>
      <c r="BS423" s="36">
        <f t="shared" si="969"/>
        <v>152.17862800616388</v>
      </c>
      <c r="BT423" s="36">
        <f t="shared" si="970"/>
        <v>1.6064998594963176</v>
      </c>
      <c r="BU423" s="70" cm="1">
        <f t="array" ref="BU423">IF(AND(ActInt=1,$J423=0),INDEX(Tbl_FwdNom,$B423-IVP,MATCH(ValnDt,Tbl_FwdNom_Cols)),INDEX(Tbl_FwdNom,$B423,MATCH(StartDt,Tbl_FwdNom_Cols)))</f>
        <v>11.924606511</v>
      </c>
      <c r="BV423" s="70" cm="1">
        <f t="array" ref="BV423">INDEX(Tbl_FwdReal,$B423,MATCH(StartDt,Tbl_FwdReal_Cols))</f>
        <v>4.6564669959999998</v>
      </c>
      <c r="BW423" s="70" cm="1">
        <f t="array" ref="BW423">IF(RunType&lt;&gt;"OPN",INDEX(Tbl_FwdReal,$B423,MATCH(ValnDt,Tbl_FwdReal_Cols)),IF(AND($J423=0,ActInt=1),INDEX(Tbl_FwdReal,$B423-IVP,MATCH(ValnDt,Tbl_FwdReal_Cols)),-999))*$K423</f>
        <v>4.6564669959999998</v>
      </c>
      <c r="BX423" s="70">
        <f t="shared" si="971"/>
        <v>4.6564669959999999E-2</v>
      </c>
      <c r="BY423" s="70">
        <f t="shared" si="1046"/>
        <v>6.9447590995765252E-2</v>
      </c>
      <c r="BZ423" s="64">
        <f t="shared" si="1059"/>
        <v>5.6108693826841805E-3</v>
      </c>
      <c r="CA423" s="70" cm="1">
        <f t="array" ref="CA423">IF($J423=1,CA422*(1+INDEX(Tbl_CPI,$B423,MATCH(IF(RunType="OPN",StartDt,ValnDt),Tbl_CPI_Cols))),0)</f>
        <v>0</v>
      </c>
      <c r="CB423" s="70">
        <f t="shared" si="1047"/>
        <v>10.940846430349342</v>
      </c>
      <c r="CC423" s="70">
        <f t="shared" si="1048"/>
        <v>10.520219275620798</v>
      </c>
      <c r="CD423" s="36">
        <f t="shared" si="972"/>
        <v>55.465266502063649</v>
      </c>
      <c r="CE423" s="36">
        <f t="shared" si="973"/>
        <v>1.5750487998637959</v>
      </c>
      <c r="CF423" s="36">
        <f t="shared" si="974"/>
        <v>0</v>
      </c>
      <c r="CG423" s="36">
        <f t="shared" si="975"/>
        <v>0.61211124893578484</v>
      </c>
      <c r="CH423" s="36">
        <f t="shared" si="976"/>
        <v>0.59520907925253175</v>
      </c>
      <c r="CI423" s="36">
        <f t="shared" si="977"/>
        <v>0</v>
      </c>
      <c r="CJ423" s="36">
        <f t="shared" si="978"/>
        <v>0</v>
      </c>
      <c r="CK423" s="36">
        <f t="shared" si="979"/>
        <v>0</v>
      </c>
      <c r="CL423" s="36">
        <f t="shared" si="980"/>
        <v>1.6902169683253122E-2</v>
      </c>
      <c r="CM423" s="36">
        <f t="shared" si="981"/>
        <v>0.61211124893578484</v>
      </c>
      <c r="CN423" s="36">
        <f t="shared" ca="1" si="982"/>
        <v>13.802397679720427</v>
      </c>
      <c r="CO423" s="20">
        <f t="shared" si="983"/>
        <v>120000</v>
      </c>
      <c r="CP423" s="20">
        <f t="shared" si="984"/>
        <v>2</v>
      </c>
      <c r="CQ423" s="64">
        <f t="shared" si="985"/>
        <v>2.095147059E-2</v>
      </c>
      <c r="CR423" s="64">
        <f t="shared" si="986"/>
        <v>9.4281617655000011E-2</v>
      </c>
      <c r="CS423" s="36">
        <f t="shared" si="987"/>
        <v>10.58304693820533</v>
      </c>
      <c r="CT423" s="36">
        <f t="shared" si="988"/>
        <v>8.9062318688316555</v>
      </c>
      <c r="CU423" s="36">
        <f t="shared" si="989"/>
        <v>0.34297326552416701</v>
      </c>
      <c r="CV423" s="36">
        <f t="shared" si="1049"/>
        <v>9.2492051343558224</v>
      </c>
      <c r="CW423" s="36">
        <f t="shared" si="990"/>
        <v>0</v>
      </c>
      <c r="CX423" s="36">
        <f t="shared" si="991"/>
        <v>0</v>
      </c>
      <c r="CY423" s="36">
        <f t="shared" si="992"/>
        <v>0</v>
      </c>
      <c r="CZ423" s="36">
        <f t="shared" si="1050"/>
        <v>0</v>
      </c>
      <c r="DA423" s="64">
        <f t="shared" si="993"/>
        <v>9.4321468228451E-3</v>
      </c>
      <c r="DB423" s="70">
        <f t="shared" si="1051"/>
        <v>0.99065598727707205</v>
      </c>
      <c r="DC423" s="70">
        <f>PRODUCT($DB$8:DB423)</f>
        <v>1.7018439557364658E-2</v>
      </c>
      <c r="DD423" s="36">
        <f t="shared" si="994"/>
        <v>56.996206847820545</v>
      </c>
      <c r="DE423" s="36">
        <f t="shared" si="995"/>
        <v>686.92249425138482</v>
      </c>
      <c r="DF423" s="36">
        <f t="shared" si="996"/>
        <v>23.390271922327504</v>
      </c>
      <c r="DG423" s="36">
        <f t="shared" si="997"/>
        <v>0.2969447635206226</v>
      </c>
      <c r="DH423" s="36">
        <f t="shared" ca="1" si="998"/>
        <v>3.6323551446673932E-15</v>
      </c>
      <c r="DI423" s="36">
        <f t="shared" si="999"/>
        <v>26.59237844326988</v>
      </c>
      <c r="DJ423" s="36">
        <f t="shared" ca="1" si="1000"/>
        <v>679.61199300564112</v>
      </c>
      <c r="DK423" s="36">
        <f t="shared" si="1001"/>
        <v>0</v>
      </c>
      <c r="DL423" s="36">
        <f t="shared" si="1002"/>
        <v>0</v>
      </c>
      <c r="DM423" s="36">
        <f t="shared" ca="1" si="1003"/>
        <v>679.61199300564112</v>
      </c>
      <c r="DN423" s="36">
        <f t="shared" ca="1" si="1052"/>
        <v>679.61199300564476</v>
      </c>
      <c r="DO423" s="64" cm="1">
        <f t="array" ref="DO423">IFERROR(INDEX(Tbl_FwdNom,$B423,MATCH(LIDt,Tbl_FwdNom_Cols,0)),0)</f>
        <v>8.5373201909999992</v>
      </c>
      <c r="DP423" s="64">
        <f t="shared" ca="1" si="1053"/>
        <v>8.4754864170000008</v>
      </c>
      <c r="DQ423" s="64">
        <f t="shared" ca="1" si="1004"/>
        <v>6.8025353334282279E-3</v>
      </c>
      <c r="DR423" s="70">
        <f t="shared" ca="1" si="1005"/>
        <v>0.99324342649656183</v>
      </c>
      <c r="DS423" s="70">
        <f ca="1">PRODUCT($DR$8:DR423)</f>
        <v>2.6248056950434237E-2</v>
      </c>
      <c r="DT423" s="36">
        <f t="shared" ca="1" si="1006"/>
        <v>767.355035053591</v>
      </c>
      <c r="DU423" s="36">
        <f t="shared" ca="1" si="1007"/>
        <v>25.779019047566884</v>
      </c>
      <c r="DV423" s="36">
        <f t="shared" ca="1" si="1008"/>
        <v>0.3315680293962554</v>
      </c>
      <c r="DW423" s="36">
        <f t="shared" ca="1" si="1009"/>
        <v>3.843551487837541E-15</v>
      </c>
      <c r="DX423" s="36">
        <f t="shared" ca="1" si="1010"/>
        <v>62.160445447578489</v>
      </c>
      <c r="DY423" s="36">
        <f t="shared" ca="1" si="1011"/>
        <v>0.65998895214290265</v>
      </c>
      <c r="DZ423" s="36">
        <f t="shared" ca="1" si="1012"/>
        <v>28.673471976342917</v>
      </c>
      <c r="EA423" s="36">
        <f t="shared" ca="1" si="1013"/>
        <v>0</v>
      </c>
      <c r="EB423" s="36">
        <f t="shared" ca="1" si="1014"/>
        <v>759.97550155266902</v>
      </c>
      <c r="EC423" s="36">
        <f t="shared" ca="1" si="1015"/>
        <v>0</v>
      </c>
      <c r="ED423" s="36">
        <f t="shared" ca="1" si="1016"/>
        <v>0</v>
      </c>
      <c r="EE423" s="36">
        <f t="shared" ca="1" si="1054"/>
        <v>0</v>
      </c>
      <c r="EF423" s="36">
        <f t="shared" ca="1" si="1017"/>
        <v>759.97550155266902</v>
      </c>
      <c r="EG423" s="64"/>
      <c r="EH423" s="64"/>
      <c r="EI423" s="64"/>
      <c r="EJ423" s="70"/>
      <c r="EK423" s="70"/>
      <c r="EL423" s="70"/>
      <c r="EM423" s="70"/>
      <c r="EN423" s="70"/>
      <c r="EO423" s="36">
        <f t="shared" ca="1" si="1018"/>
        <v>6.4792728888253235</v>
      </c>
      <c r="EP423" s="36">
        <f t="shared" ca="1" si="1019"/>
        <v>0</v>
      </c>
      <c r="EQ423" s="36">
        <f t="shared" si="1020"/>
        <v>18.95925895242733</v>
      </c>
      <c r="ER423" s="36">
        <f t="shared" si="1021"/>
        <v>0.34165179274582225</v>
      </c>
      <c r="ES423" s="36">
        <f t="shared" si="1022"/>
        <v>-0.31200692564013383</v>
      </c>
      <c r="ET423" s="36">
        <f t="shared" ca="1" si="1023"/>
        <v>0</v>
      </c>
      <c r="EU423" s="36">
        <f t="shared" ca="1" si="1055"/>
        <v>0.34165179274582225</v>
      </c>
      <c r="EV423" s="36">
        <f t="shared" si="1024"/>
        <v>0.43896251835333139</v>
      </c>
      <c r="EW423" s="36">
        <f t="shared" si="1025"/>
        <v>24.782932928665453</v>
      </c>
      <c r="EX423" s="36">
        <f t="shared" ca="1" si="1056"/>
        <v>44.522806192191936</v>
      </c>
      <c r="EY423" s="36">
        <f t="shared" si="1026"/>
        <v>0</v>
      </c>
      <c r="EZ423" s="36">
        <f t="shared" si="1027"/>
        <v>0</v>
      </c>
      <c r="FA423" s="36">
        <f t="shared" si="1028"/>
        <v>0</v>
      </c>
      <c r="FB423" s="36">
        <f t="shared" si="1029"/>
        <v>0</v>
      </c>
      <c r="FC423" s="36">
        <f t="shared" si="1057"/>
        <v>0</v>
      </c>
      <c r="FD423" s="36">
        <f t="shared" si="1030"/>
        <v>0</v>
      </c>
      <c r="FE423" s="36">
        <f t="shared" si="1031"/>
        <v>0</v>
      </c>
      <c r="FF423" s="36">
        <f t="shared" si="1058"/>
        <v>0</v>
      </c>
      <c r="FG423" s="36">
        <f t="shared" ca="1" si="1032"/>
        <v>44.522806192191936</v>
      </c>
      <c r="FH423" s="36">
        <f t="shared" ca="1" si="1033"/>
        <v>0.41994564496983133</v>
      </c>
      <c r="FI423" s="36">
        <f t="shared" ca="1" si="1034"/>
        <v>-0.95357202903129479</v>
      </c>
      <c r="FJ423" s="36">
        <f t="shared" ca="1" si="1035"/>
        <v>49.091482996235563</v>
      </c>
      <c r="FK423" s="36">
        <f t="shared" si="1036"/>
        <v>0</v>
      </c>
      <c r="FL423" s="36">
        <f t="shared" si="1037"/>
        <v>0</v>
      </c>
      <c r="FM423" s="36">
        <f t="shared" ca="1" si="1038"/>
        <v>0</v>
      </c>
      <c r="FN423" s="36">
        <f t="shared" ca="1" si="1060"/>
        <v>49.091482996235563</v>
      </c>
    </row>
    <row r="424" spans="2:170" x14ac:dyDescent="0.25">
      <c r="B424" s="2">
        <v>416</v>
      </c>
      <c r="C424" s="2">
        <f t="shared" si="914"/>
        <v>35</v>
      </c>
      <c r="D424" s="2">
        <f t="shared" si="1063"/>
        <v>440</v>
      </c>
      <c r="E424" s="2">
        <f t="shared" si="1061"/>
        <v>37</v>
      </c>
      <c r="F424" s="189">
        <f t="shared" si="1065"/>
        <v>58379</v>
      </c>
      <c r="G424" s="2">
        <f t="shared" si="1064"/>
        <v>10</v>
      </c>
      <c r="H424" s="187">
        <f t="shared" si="915"/>
        <v>69.25</v>
      </c>
      <c r="I424" s="186">
        <f t="shared" si="1062"/>
        <v>69</v>
      </c>
      <c r="J424" s="2">
        <f t="shared" si="916"/>
        <v>0</v>
      </c>
      <c r="K424" s="2">
        <f t="shared" si="917"/>
        <v>1</v>
      </c>
      <c r="L424">
        <f t="shared" si="918"/>
        <v>2</v>
      </c>
      <c r="M424" s="190">
        <f t="shared" si="1039"/>
        <v>1.7757434879999999E-2</v>
      </c>
      <c r="N424">
        <f t="shared" si="919"/>
        <v>1</v>
      </c>
      <c r="O424">
        <f t="shared" si="920"/>
        <v>100</v>
      </c>
      <c r="P424" s="58">
        <f t="shared" si="921"/>
        <v>7.9908456959999999E-2</v>
      </c>
      <c r="Q424" s="106">
        <f t="shared" si="922"/>
        <v>7.9908456959999999E-2</v>
      </c>
      <c r="R424" s="59">
        <f t="shared" si="923"/>
        <v>7.9908456959999999E-2</v>
      </c>
      <c r="S424" s="32">
        <f t="shared" si="1040"/>
        <v>6.916148478367079E-3</v>
      </c>
      <c r="T424">
        <f t="shared" si="924"/>
        <v>1</v>
      </c>
      <c r="U424" s="32">
        <f t="shared" si="1041"/>
        <v>7.0919103000000006E-4</v>
      </c>
      <c r="V424">
        <f t="shared" si="925"/>
        <v>1</v>
      </c>
      <c r="W424">
        <f t="shared" si="926"/>
        <v>100</v>
      </c>
      <c r="X424" s="58">
        <f t="shared" si="927"/>
        <v>3.1913596350000004E-3</v>
      </c>
      <c r="Y424" s="58">
        <f t="shared" si="928"/>
        <v>3.1913596350000004E-3</v>
      </c>
      <c r="Z424" s="32">
        <f t="shared" si="929"/>
        <v>3.1913596350000004E-3</v>
      </c>
      <c r="AA424" s="32">
        <f t="shared" si="930"/>
        <v>2.6633643311901878E-4</v>
      </c>
      <c r="AB424" s="59">
        <f t="shared" si="931"/>
        <v>4.9056245199999996E-3</v>
      </c>
      <c r="AC424" s="59">
        <f t="shared" si="932"/>
        <v>4.9056245199999996E-3</v>
      </c>
      <c r="AD424">
        <f t="shared" si="933"/>
        <v>1</v>
      </c>
      <c r="AE424" s="59">
        <f t="shared" si="934"/>
        <v>4.9056245199999996E-3</v>
      </c>
      <c r="AF424" s="59">
        <f t="shared" si="935"/>
        <v>4.1758461800000006E-3</v>
      </c>
      <c r="AG424" s="59">
        <f t="shared" si="936"/>
        <v>4.1758461800000006E-3</v>
      </c>
      <c r="AH424">
        <f t="shared" si="937"/>
        <v>1</v>
      </c>
      <c r="AI424" s="59">
        <f t="shared" si="938"/>
        <v>4.1758461800000006E-3</v>
      </c>
      <c r="AJ424" s="59">
        <f t="shared" si="939"/>
        <v>0</v>
      </c>
      <c r="AK424" s="59">
        <f t="shared" si="940"/>
        <v>0</v>
      </c>
      <c r="AL424" s="59">
        <f t="shared" si="941"/>
        <v>0</v>
      </c>
      <c r="AM424" s="12">
        <f t="shared" si="1042"/>
        <v>1.0556671988337598E-2</v>
      </c>
      <c r="AN424" s="12">
        <f t="shared" si="1043"/>
        <v>0</v>
      </c>
      <c r="AO424" s="66">
        <f t="shared" si="942"/>
        <v>7.3011510908761447E-5</v>
      </c>
      <c r="AP424" s="66">
        <f t="shared" si="943"/>
        <v>2.8116263629812957E-6</v>
      </c>
      <c r="AQ424" s="59">
        <f t="shared" si="944"/>
        <v>5.1787068955586071E-5</v>
      </c>
      <c r="AR424" s="59">
        <f t="shared" si="945"/>
        <v>4.408303839601257E-5</v>
      </c>
      <c r="AS424" s="59">
        <f t="shared" si="946"/>
        <v>0</v>
      </c>
      <c r="AT424" s="12">
        <f t="shared" si="947"/>
        <v>1.0384978743714258E-2</v>
      </c>
      <c r="AU424" s="59">
        <f t="shared" si="1044"/>
        <v>1.8973538018496328E-18</v>
      </c>
      <c r="AV424" s="59">
        <f t="shared" si="1045"/>
        <v>0</v>
      </c>
      <c r="AW424" s="70">
        <f t="shared" si="948"/>
        <v>0</v>
      </c>
      <c r="AX424" s="20">
        <f t="shared" si="949"/>
        <v>200000</v>
      </c>
      <c r="AY424" s="20">
        <f t="shared" si="950"/>
        <v>0</v>
      </c>
      <c r="AZ424" s="20">
        <f t="shared" si="951"/>
        <v>0</v>
      </c>
      <c r="BA424" s="20">
        <f t="shared" si="952"/>
        <v>200000</v>
      </c>
      <c r="BB424" s="36">
        <f t="shared" si="953"/>
        <v>1</v>
      </c>
      <c r="BC424" s="36">
        <f t="shared" si="954"/>
        <v>0</v>
      </c>
      <c r="BD424" s="80">
        <f t="shared" si="955"/>
        <v>14.60230218175229</v>
      </c>
      <c r="BE424" s="36">
        <f t="shared" si="956"/>
        <v>0</v>
      </c>
      <c r="BF424" s="36">
        <f t="shared" si="957"/>
        <v>0</v>
      </c>
      <c r="BG424" s="36">
        <f t="shared" si="958"/>
        <v>14.60230218175229</v>
      </c>
      <c r="BH424" s="36">
        <f t="shared" si="959"/>
        <v>0.5623252725962592</v>
      </c>
      <c r="BI424" s="36">
        <f t="shared" si="960"/>
        <v>0</v>
      </c>
      <c r="BJ424" s="36">
        <f t="shared" si="961"/>
        <v>0</v>
      </c>
      <c r="BK424" s="36">
        <f t="shared" si="962"/>
        <v>0.5623252725962592</v>
      </c>
      <c r="BL424" s="68">
        <f ca="1">IF(OR(AT424=0,E424&gt;ProjTerm),0,VLOOKUP(D424,'Life Events'!$AE$5:$AI$1206,5,FALSE))</f>
        <v>1.0093334985998078E-16</v>
      </c>
      <c r="BM424" s="93">
        <f t="shared" ca="1" si="963"/>
        <v>1.0093334985998078E-16</v>
      </c>
      <c r="BN424" s="93">
        <f t="shared" ca="1" si="964"/>
        <v>1.0481906928277749E-18</v>
      </c>
      <c r="BO424" s="36">
        <f t="shared" ca="1" si="965"/>
        <v>1.5951222152336113E-16</v>
      </c>
      <c r="BP424" s="36">
        <f t="shared" si="966"/>
        <v>6.3395407315664336E-3</v>
      </c>
      <c r="BQ424" s="36">
        <f t="shared" si="967"/>
        <v>98.318611255614456</v>
      </c>
      <c r="BR424" s="36">
        <f t="shared" si="968"/>
        <v>154.78110000000001</v>
      </c>
      <c r="BS424" s="36">
        <f t="shared" si="969"/>
        <v>152.17862800616388</v>
      </c>
      <c r="BT424" s="36">
        <f t="shared" si="970"/>
        <v>1.5803718170916112</v>
      </c>
      <c r="BU424" s="70" cm="1">
        <f t="array" ref="BU424">IF(AND(ActInt=1,$J424=0),INDEX(Tbl_FwdNom,$B424-IVP,MATCH(ValnDt,Tbl_FwdNom_Cols)),INDEX(Tbl_FwdNom,$B424,MATCH(StartDt,Tbl_FwdNom_Cols)))</f>
        <v>11.91852941</v>
      </c>
      <c r="BV424" s="70" cm="1">
        <f t="array" ref="BV424">INDEX(Tbl_FwdReal,$B424,MATCH(StartDt,Tbl_FwdReal_Cols))</f>
        <v>4.6530452389999999</v>
      </c>
      <c r="BW424" s="70" cm="1">
        <f t="array" ref="BW424">IF(RunType&lt;&gt;"OPN",INDEX(Tbl_FwdReal,$B424,MATCH(ValnDt,Tbl_FwdReal_Cols)),IF(AND($J424=0,ActInt=1),INDEX(Tbl_FwdReal,$B424-IVP,MATCH(ValnDt,Tbl_FwdReal_Cols)),-999))*$K424</f>
        <v>4.6530452389999999</v>
      </c>
      <c r="BX424" s="70">
        <f t="shared" si="971"/>
        <v>4.6530452389999997E-2</v>
      </c>
      <c r="BY424" s="70">
        <f t="shared" si="1046"/>
        <v>6.9424488837448894E-2</v>
      </c>
      <c r="BZ424" s="64">
        <f t="shared" si="1059"/>
        <v>5.6090591013979729E-3</v>
      </c>
      <c r="CA424" s="70" cm="1">
        <f t="array" ref="CA424">IF($J424=1,CA423*(1+INDEX(Tbl_CPI,$B424,MATCH(IF(RunType="OPN",StartDt,ValnDt),Tbl_CPI_Cols))),0)</f>
        <v>0</v>
      </c>
      <c r="CB424" s="70">
        <f t="shared" si="1047"/>
        <v>11.002214284596491</v>
      </c>
      <c r="CC424" s="70">
        <f t="shared" si="1048"/>
        <v>10.520219275620798</v>
      </c>
      <c r="CD424" s="36">
        <f t="shared" si="972"/>
        <v>55.465266502063649</v>
      </c>
      <c r="CE424" s="36">
        <f t="shared" si="973"/>
        <v>1.5750487998637959</v>
      </c>
      <c r="CF424" s="36">
        <f t="shared" si="974"/>
        <v>0</v>
      </c>
      <c r="CG424" s="36">
        <f t="shared" si="975"/>
        <v>0.60215589875380182</v>
      </c>
      <c r="CH424" s="36">
        <f t="shared" si="976"/>
        <v>0.58552862520801496</v>
      </c>
      <c r="CI424" s="36">
        <f t="shared" si="977"/>
        <v>0</v>
      </c>
      <c r="CJ424" s="36">
        <f t="shared" si="978"/>
        <v>0</v>
      </c>
      <c r="CK424" s="36">
        <f t="shared" si="979"/>
        <v>0</v>
      </c>
      <c r="CL424" s="36">
        <f t="shared" si="980"/>
        <v>1.6627273545786886E-2</v>
      </c>
      <c r="CM424" s="36">
        <f t="shared" si="981"/>
        <v>0.60215589875380182</v>
      </c>
      <c r="CN424" s="36">
        <f t="shared" ca="1" si="982"/>
        <v>13.577916096525371</v>
      </c>
      <c r="CO424" s="20">
        <f t="shared" si="983"/>
        <v>120000</v>
      </c>
      <c r="CP424" s="20">
        <f t="shared" si="984"/>
        <v>2</v>
      </c>
      <c r="CQ424" s="64">
        <f t="shared" si="985"/>
        <v>2.095147059E-2</v>
      </c>
      <c r="CR424" s="64">
        <f t="shared" si="986"/>
        <v>9.4281617655000011E-2</v>
      </c>
      <c r="CS424" s="36">
        <f t="shared" si="987"/>
        <v>10.410924732568082</v>
      </c>
      <c r="CT424" s="36">
        <f t="shared" si="988"/>
        <v>8.761381309051373</v>
      </c>
      <c r="CU424" s="36">
        <f t="shared" si="989"/>
        <v>0.33739516355775551</v>
      </c>
      <c r="CV424" s="36">
        <f t="shared" si="1049"/>
        <v>9.0987764726091278</v>
      </c>
      <c r="CW424" s="36">
        <f t="shared" si="990"/>
        <v>0</v>
      </c>
      <c r="CX424" s="36">
        <f t="shared" si="991"/>
        <v>0</v>
      </c>
      <c r="CY424" s="36">
        <f t="shared" si="992"/>
        <v>0</v>
      </c>
      <c r="CZ424" s="36">
        <f t="shared" si="1050"/>
        <v>0</v>
      </c>
      <c r="DA424" s="64">
        <f t="shared" si="993"/>
        <v>9.4275793332005975E-3</v>
      </c>
      <c r="DB424" s="70">
        <f t="shared" si="1051"/>
        <v>0.9906604698284267</v>
      </c>
      <c r="DC424" s="70">
        <f>PRODUCT($DB$8:DB424)</f>
        <v>1.6859495327645555E-2</v>
      </c>
      <c r="DD424" s="36">
        <f t="shared" si="994"/>
        <v>55.953171292478274</v>
      </c>
      <c r="DE424" s="36">
        <f t="shared" si="995"/>
        <v>678.79620837994753</v>
      </c>
      <c r="DF424" s="36">
        <f t="shared" si="996"/>
        <v>23.048460293904121</v>
      </c>
      <c r="DG424" s="36">
        <f t="shared" si="997"/>
        <v>0.29340469310472533</v>
      </c>
      <c r="DH424" s="36">
        <f t="shared" ca="1" si="998"/>
        <v>3.5070872394367435E-15</v>
      </c>
      <c r="DI424" s="36">
        <f t="shared" si="999"/>
        <v>26.23524742944204</v>
      </c>
      <c r="DJ424" s="36">
        <f t="shared" ca="1" si="1000"/>
        <v>671.83334011771069</v>
      </c>
      <c r="DK424" s="36">
        <f t="shared" si="1001"/>
        <v>0</v>
      </c>
      <c r="DL424" s="36">
        <f t="shared" si="1002"/>
        <v>0</v>
      </c>
      <c r="DM424" s="36">
        <f t="shared" ca="1" si="1003"/>
        <v>671.83334011771069</v>
      </c>
      <c r="DN424" s="36">
        <f t="shared" ca="1" si="1052"/>
        <v>671.83334011771444</v>
      </c>
      <c r="DO424" s="64" cm="1">
        <f t="array" ref="DO424">IFERROR(INDEX(Tbl_FwdNom,$B424,MATCH(LIDt,Tbl_FwdNom_Cols,0)),0)</f>
        <v>8.5356021099999992</v>
      </c>
      <c r="DP424" s="64">
        <f t="shared" ca="1" si="1053"/>
        <v>8.4737693150000002</v>
      </c>
      <c r="DQ424" s="64">
        <f t="shared" ca="1" si="1004"/>
        <v>6.8012072336836038E-3</v>
      </c>
      <c r="DR424" s="70">
        <f t="shared" ca="1" si="1005"/>
        <v>0.9932447367118572</v>
      </c>
      <c r="DS424" s="70">
        <f ca="1">PRODUCT($DR$8:DR424)</f>
        <v>2.6070744414931887E-2</v>
      </c>
      <c r="DT424" s="36">
        <f t="shared" ca="1" si="1006"/>
        <v>757.97167348704875</v>
      </c>
      <c r="DU424" s="36">
        <f t="shared" ca="1" si="1007"/>
        <v>25.392022225794204</v>
      </c>
      <c r="DV424" s="36">
        <f t="shared" ca="1" si="1008"/>
        <v>0.32748355154467701</v>
      </c>
      <c r="DW424" s="36">
        <f t="shared" ca="1" si="1009"/>
        <v>3.7101800564962962E-15</v>
      </c>
      <c r="DX424" s="36">
        <f t="shared" ca="1" si="1010"/>
        <v>61.002839701713945</v>
      </c>
      <c r="DY424" s="36">
        <f t="shared" ca="1" si="1011"/>
        <v>0.64773731469946527</v>
      </c>
      <c r="DZ424" s="36">
        <f t="shared" ca="1" si="1012"/>
        <v>28.278975274633936</v>
      </c>
      <c r="EA424" s="36">
        <f t="shared" ca="1" si="1013"/>
        <v>0</v>
      </c>
      <c r="EB424" s="36">
        <f t="shared" ca="1" si="1014"/>
        <v>750.96008504891779</v>
      </c>
      <c r="EC424" s="36">
        <f t="shared" ca="1" si="1015"/>
        <v>0</v>
      </c>
      <c r="ED424" s="36">
        <f t="shared" ca="1" si="1016"/>
        <v>0</v>
      </c>
      <c r="EE424" s="36">
        <f t="shared" ca="1" si="1054"/>
        <v>0</v>
      </c>
      <c r="EF424" s="36">
        <f t="shared" ca="1" si="1017"/>
        <v>750.96008504891779</v>
      </c>
      <c r="EG424" s="64"/>
      <c r="EH424" s="64"/>
      <c r="EI424" s="64"/>
      <c r="EJ424" s="70"/>
      <c r="EK424" s="70"/>
      <c r="EL424" s="70"/>
      <c r="EM424" s="70"/>
      <c r="EN424" s="70"/>
      <c r="EO424" s="36">
        <f t="shared" ca="1" si="1018"/>
        <v>6.4014191073487945</v>
      </c>
      <c r="EP424" s="36">
        <f t="shared" ca="1" si="1019"/>
        <v>0</v>
      </c>
      <c r="EQ424" s="36">
        <f t="shared" si="1020"/>
        <v>18.733233374710206</v>
      </c>
      <c r="ER424" s="36">
        <f t="shared" si="1021"/>
        <v>0.33539953514678961</v>
      </c>
      <c r="ES424" s="36">
        <f t="shared" si="1022"/>
        <v>-0.30629717169414583</v>
      </c>
      <c r="ET424" s="36">
        <f t="shared" ca="1" si="1023"/>
        <v>0</v>
      </c>
      <c r="EU424" s="36">
        <f t="shared" ca="1" si="1055"/>
        <v>0.33539953514678961</v>
      </c>
      <c r="EV424" s="36">
        <f t="shared" si="1024"/>
        <v>0.43306732813759413</v>
      </c>
      <c r="EW424" s="36">
        <f t="shared" si="1025"/>
        <v>24.487479570135889</v>
      </c>
      <c r="EX424" s="36">
        <f t="shared" ca="1" si="1056"/>
        <v>43.989179808130473</v>
      </c>
      <c r="EY424" s="36">
        <f t="shared" si="1026"/>
        <v>0</v>
      </c>
      <c r="EZ424" s="36">
        <f t="shared" si="1027"/>
        <v>0</v>
      </c>
      <c r="FA424" s="36">
        <f t="shared" si="1028"/>
        <v>0</v>
      </c>
      <c r="FB424" s="36">
        <f t="shared" si="1029"/>
        <v>0</v>
      </c>
      <c r="FC424" s="36">
        <f t="shared" si="1057"/>
        <v>0</v>
      </c>
      <c r="FD424" s="36">
        <f t="shared" si="1030"/>
        <v>0</v>
      </c>
      <c r="FE424" s="36">
        <f t="shared" si="1031"/>
        <v>0</v>
      </c>
      <c r="FF424" s="36">
        <f t="shared" si="1058"/>
        <v>0</v>
      </c>
      <c r="FG424" s="36">
        <f t="shared" ca="1" si="1032"/>
        <v>43.989179808130473</v>
      </c>
      <c r="FH424" s="36">
        <f t="shared" ca="1" si="1033"/>
        <v>0.41471148244357586</v>
      </c>
      <c r="FI424" s="36">
        <f t="shared" ca="1" si="1034"/>
        <v>-0.93806400040366755</v>
      </c>
      <c r="FJ424" s="36">
        <f t="shared" ca="1" si="1035"/>
        <v>48.487300345098141</v>
      </c>
      <c r="FK424" s="36">
        <f t="shared" si="1036"/>
        <v>0</v>
      </c>
      <c r="FL424" s="36">
        <f t="shared" si="1037"/>
        <v>0</v>
      </c>
      <c r="FM424" s="36">
        <f t="shared" ca="1" si="1038"/>
        <v>0</v>
      </c>
      <c r="FN424" s="36">
        <f t="shared" ca="1" si="1060"/>
        <v>48.487300345098141</v>
      </c>
    </row>
    <row r="425" spans="2:170" x14ac:dyDescent="0.25">
      <c r="B425" s="2">
        <v>417</v>
      </c>
      <c r="C425" s="2">
        <f t="shared" si="914"/>
        <v>35</v>
      </c>
      <c r="D425" s="2">
        <f t="shared" si="1063"/>
        <v>441</v>
      </c>
      <c r="E425" s="2">
        <f t="shared" si="1061"/>
        <v>37</v>
      </c>
      <c r="F425" s="189">
        <f t="shared" si="1065"/>
        <v>58409</v>
      </c>
      <c r="G425" s="2">
        <f t="shared" si="1064"/>
        <v>11</v>
      </c>
      <c r="H425" s="187">
        <f t="shared" si="915"/>
        <v>69.333333333333343</v>
      </c>
      <c r="I425" s="186">
        <f t="shared" si="1062"/>
        <v>69</v>
      </c>
      <c r="J425" s="2">
        <f t="shared" si="916"/>
        <v>0</v>
      </c>
      <c r="K425" s="2">
        <f t="shared" si="917"/>
        <v>1</v>
      </c>
      <c r="L425">
        <f t="shared" si="918"/>
        <v>2</v>
      </c>
      <c r="M425" s="190">
        <f t="shared" si="1039"/>
        <v>1.7757434879999999E-2</v>
      </c>
      <c r="N425">
        <f t="shared" si="919"/>
        <v>1</v>
      </c>
      <c r="O425">
        <f t="shared" si="920"/>
        <v>100</v>
      </c>
      <c r="P425" s="58">
        <f t="shared" si="921"/>
        <v>7.9908456959999999E-2</v>
      </c>
      <c r="Q425" s="106">
        <f t="shared" si="922"/>
        <v>7.9908456959999999E-2</v>
      </c>
      <c r="R425" s="59">
        <f t="shared" si="923"/>
        <v>7.9908456959999999E-2</v>
      </c>
      <c r="S425" s="32">
        <f t="shared" si="1040"/>
        <v>6.916148478367079E-3</v>
      </c>
      <c r="T425">
        <f t="shared" si="924"/>
        <v>1</v>
      </c>
      <c r="U425" s="32">
        <f t="shared" si="1041"/>
        <v>7.0919103000000006E-4</v>
      </c>
      <c r="V425">
        <f t="shared" si="925"/>
        <v>1</v>
      </c>
      <c r="W425">
        <f t="shared" si="926"/>
        <v>100</v>
      </c>
      <c r="X425" s="58">
        <f t="shared" si="927"/>
        <v>3.1913596350000004E-3</v>
      </c>
      <c r="Y425" s="58">
        <f t="shared" si="928"/>
        <v>3.1913596350000004E-3</v>
      </c>
      <c r="Z425" s="32">
        <f t="shared" si="929"/>
        <v>3.1913596350000004E-3</v>
      </c>
      <c r="AA425" s="32">
        <f t="shared" si="930"/>
        <v>2.6633643311901878E-4</v>
      </c>
      <c r="AB425" s="59">
        <f t="shared" si="931"/>
        <v>4.9056245199999996E-3</v>
      </c>
      <c r="AC425" s="59">
        <f t="shared" si="932"/>
        <v>4.9056245199999996E-3</v>
      </c>
      <c r="AD425">
        <f t="shared" si="933"/>
        <v>1</v>
      </c>
      <c r="AE425" s="59">
        <f t="shared" si="934"/>
        <v>4.9056245199999996E-3</v>
      </c>
      <c r="AF425" s="59">
        <f t="shared" si="935"/>
        <v>4.1758461800000006E-3</v>
      </c>
      <c r="AG425" s="59">
        <f t="shared" si="936"/>
        <v>4.1758461800000006E-3</v>
      </c>
      <c r="AH425">
        <f t="shared" si="937"/>
        <v>1</v>
      </c>
      <c r="AI425" s="59">
        <f t="shared" si="938"/>
        <v>4.1758461800000006E-3</v>
      </c>
      <c r="AJ425" s="59">
        <f t="shared" si="939"/>
        <v>0</v>
      </c>
      <c r="AK425" s="59">
        <f t="shared" si="940"/>
        <v>0</v>
      </c>
      <c r="AL425" s="59">
        <f t="shared" si="941"/>
        <v>0</v>
      </c>
      <c r="AM425" s="12">
        <f t="shared" si="1042"/>
        <v>1.0384978743714258E-2</v>
      </c>
      <c r="AN425" s="12">
        <f t="shared" si="1043"/>
        <v>0</v>
      </c>
      <c r="AO425" s="66">
        <f t="shared" si="942"/>
        <v>7.1824054936213831E-5</v>
      </c>
      <c r="AP425" s="66">
        <f t="shared" si="943"/>
        <v>2.7658981966176843E-6</v>
      </c>
      <c r="AQ425" s="59">
        <f t="shared" si="944"/>
        <v>5.0944806364843454E-5</v>
      </c>
      <c r="AR425" s="59">
        <f t="shared" si="945"/>
        <v>4.3366073816320391E-5</v>
      </c>
      <c r="AS425" s="59">
        <f t="shared" si="946"/>
        <v>0</v>
      </c>
      <c r="AT425" s="12">
        <f t="shared" si="947"/>
        <v>1.0216077910400263E-2</v>
      </c>
      <c r="AU425" s="59">
        <f t="shared" si="1044"/>
        <v>0</v>
      </c>
      <c r="AV425" s="59">
        <f t="shared" si="1045"/>
        <v>-1.7618285302889447E-19</v>
      </c>
      <c r="AW425" s="70">
        <f t="shared" si="948"/>
        <v>0</v>
      </c>
      <c r="AX425" s="20">
        <f t="shared" si="949"/>
        <v>200000</v>
      </c>
      <c r="AY425" s="20">
        <f t="shared" si="950"/>
        <v>0</v>
      </c>
      <c r="AZ425" s="20">
        <f t="shared" si="951"/>
        <v>0</v>
      </c>
      <c r="BA425" s="20">
        <f t="shared" si="952"/>
        <v>200000</v>
      </c>
      <c r="BB425" s="36">
        <f t="shared" si="953"/>
        <v>1</v>
      </c>
      <c r="BC425" s="36">
        <f t="shared" si="954"/>
        <v>0</v>
      </c>
      <c r="BD425" s="80">
        <f t="shared" si="955"/>
        <v>14.364810987242766</v>
      </c>
      <c r="BE425" s="36">
        <f t="shared" si="956"/>
        <v>0</v>
      </c>
      <c r="BF425" s="36">
        <f t="shared" si="957"/>
        <v>0</v>
      </c>
      <c r="BG425" s="36">
        <f t="shared" si="958"/>
        <v>14.364810987242766</v>
      </c>
      <c r="BH425" s="36">
        <f t="shared" si="959"/>
        <v>0.55317963932353686</v>
      </c>
      <c r="BI425" s="36">
        <f t="shared" si="960"/>
        <v>0</v>
      </c>
      <c r="BJ425" s="36">
        <f t="shared" si="961"/>
        <v>0</v>
      </c>
      <c r="BK425" s="36">
        <f t="shared" si="962"/>
        <v>0.55317963932353686</v>
      </c>
      <c r="BL425" s="68">
        <f ca="1">IF(OR(AT425=0,E425&gt;ProjTerm),0,VLOOKUP(D425,'Life Events'!$AE$5:$AI$1206,5,FALSE))</f>
        <v>9.9291774338139459E-17</v>
      </c>
      <c r="BM425" s="93">
        <f t="shared" ca="1" si="963"/>
        <v>9.9291774338139459E-17</v>
      </c>
      <c r="BN425" s="93">
        <f t="shared" ca="1" si="964"/>
        <v>1.0143725025003142E-18</v>
      </c>
      <c r="BO425" s="36">
        <f t="shared" ca="1" si="965"/>
        <v>1.5436581571767685E-16</v>
      </c>
      <c r="BP425" s="36">
        <f t="shared" si="966"/>
        <v>6.2364347225110292E-3</v>
      </c>
      <c r="BQ425" s="36">
        <f t="shared" si="967"/>
        <v>98.318611255614456</v>
      </c>
      <c r="BR425" s="36">
        <f t="shared" si="968"/>
        <v>154.78110000000001</v>
      </c>
      <c r="BS425" s="36">
        <f t="shared" si="969"/>
        <v>152.17862800616388</v>
      </c>
      <c r="BT425" s="36">
        <f t="shared" si="970"/>
        <v>1.5546687200087896</v>
      </c>
      <c r="BU425" s="70" cm="1">
        <f t="array" ref="BU425">IF(AND(ActInt=1,$J425=0),INDEX(Tbl_FwdNom,$B425-IVP,MATCH(ValnDt,Tbl_FwdNom_Cols)),INDEX(Tbl_FwdNom,$B425,MATCH(StartDt,Tbl_FwdNom_Cols)))</f>
        <v>11.912452638</v>
      </c>
      <c r="BV425" s="70" cm="1">
        <f t="array" ref="BV425">INDEX(Tbl_FwdReal,$B425,MATCH(StartDt,Tbl_FwdReal_Cols))</f>
        <v>4.6496235940000004</v>
      </c>
      <c r="BW425" s="70" cm="1">
        <f t="array" ref="BW425">IF(RunType&lt;&gt;"OPN",INDEX(Tbl_FwdReal,$B425,MATCH(ValnDt,Tbl_FwdReal_Cols)),IF(AND($J425=0,ActInt=1),INDEX(Tbl_FwdReal,$B425-IVP,MATCH(ValnDt,Tbl_FwdReal_Cols)),-999))*$K425</f>
        <v>4.6496235940000004</v>
      </c>
      <c r="BX425" s="70">
        <f t="shared" si="971"/>
        <v>4.6496235940000005E-2</v>
      </c>
      <c r="BY425" s="70">
        <f t="shared" si="1046"/>
        <v>6.9401387167687956E-2</v>
      </c>
      <c r="BZ425" s="64">
        <f t="shared" si="1059"/>
        <v>5.6072488225480388E-3</v>
      </c>
      <c r="CA425" s="70" cm="1">
        <f t="array" ref="CA425">IF($J425=1,CA424*(1+INDEX(Tbl_CPI,$B425,MATCH(IF(RunType="OPN",StartDt,ValnDt),Tbl_CPI_Cols))),0)</f>
        <v>0</v>
      </c>
      <c r="CB425" s="70">
        <f t="shared" si="1047"/>
        <v>11.063906437689216</v>
      </c>
      <c r="CC425" s="70">
        <f t="shared" si="1048"/>
        <v>10.520219275620798</v>
      </c>
      <c r="CD425" s="36">
        <f t="shared" si="972"/>
        <v>55.465266502063649</v>
      </c>
      <c r="CE425" s="36">
        <f t="shared" si="973"/>
        <v>1.5750487998637959</v>
      </c>
      <c r="CF425" s="36">
        <f t="shared" si="974"/>
        <v>0</v>
      </c>
      <c r="CG425" s="36">
        <f t="shared" si="975"/>
        <v>0.59236246194527564</v>
      </c>
      <c r="CH425" s="36">
        <f t="shared" si="976"/>
        <v>0.57600561363837743</v>
      </c>
      <c r="CI425" s="36">
        <f t="shared" si="977"/>
        <v>0</v>
      </c>
      <c r="CJ425" s="36">
        <f t="shared" si="978"/>
        <v>0</v>
      </c>
      <c r="CK425" s="36">
        <f t="shared" si="979"/>
        <v>0</v>
      </c>
      <c r="CL425" s="36">
        <f t="shared" si="980"/>
        <v>1.6356848306898174E-2</v>
      </c>
      <c r="CM425" s="36">
        <f t="shared" si="981"/>
        <v>0.59236246194527564</v>
      </c>
      <c r="CN425" s="36">
        <f t="shared" ca="1" si="982"/>
        <v>13.357085471835001</v>
      </c>
      <c r="CO425" s="20">
        <f t="shared" si="983"/>
        <v>120000</v>
      </c>
      <c r="CP425" s="20">
        <f t="shared" si="984"/>
        <v>2</v>
      </c>
      <c r="CQ425" s="64">
        <f t="shared" si="985"/>
        <v>2.095147059E-2</v>
      </c>
      <c r="CR425" s="64">
        <f t="shared" si="986"/>
        <v>9.4281617655000011E-2</v>
      </c>
      <c r="CS425" s="36">
        <f t="shared" si="987"/>
        <v>10.241601914843075</v>
      </c>
      <c r="CT425" s="36">
        <f t="shared" si="988"/>
        <v>8.6188865923456603</v>
      </c>
      <c r="CU425" s="36">
        <f t="shared" si="989"/>
        <v>0.3319077835941221</v>
      </c>
      <c r="CV425" s="36">
        <f t="shared" si="1049"/>
        <v>8.9507943759397826</v>
      </c>
      <c r="CW425" s="36">
        <f t="shared" si="990"/>
        <v>0</v>
      </c>
      <c r="CX425" s="36">
        <f t="shared" si="991"/>
        <v>0</v>
      </c>
      <c r="CY425" s="36">
        <f t="shared" si="992"/>
        <v>0</v>
      </c>
      <c r="CZ425" s="36">
        <f t="shared" si="1050"/>
        <v>0</v>
      </c>
      <c r="DA425" s="64">
        <f t="shared" si="993"/>
        <v>9.423011863498143E-3</v>
      </c>
      <c r="DB425" s="70">
        <f t="shared" si="1051"/>
        <v>0.99066495240077568</v>
      </c>
      <c r="DC425" s="70">
        <f>PRODUCT($DB$8:DB425)</f>
        <v>1.6702111136263083E-2</v>
      </c>
      <c r="DD425" s="36">
        <f t="shared" si="994"/>
        <v>54.925749969358847</v>
      </c>
      <c r="DE425" s="36">
        <f t="shared" si="995"/>
        <v>670.82770211716661</v>
      </c>
      <c r="DF425" s="36">
        <f t="shared" si="996"/>
        <v>22.712466569365407</v>
      </c>
      <c r="DG425" s="36">
        <f t="shared" si="997"/>
        <v>0.28993301428614621</v>
      </c>
      <c r="DH425" s="36">
        <f t="shared" ca="1" si="998"/>
        <v>3.3857687483826021E-15</v>
      </c>
      <c r="DI425" s="36">
        <f t="shared" si="999"/>
        <v>25.884518176759805</v>
      </c>
      <c r="DJ425" s="36">
        <f t="shared" ca="1" si="1000"/>
        <v>664.20900387964684</v>
      </c>
      <c r="DK425" s="36">
        <f t="shared" si="1001"/>
        <v>0</v>
      </c>
      <c r="DL425" s="36">
        <f t="shared" si="1002"/>
        <v>0</v>
      </c>
      <c r="DM425" s="36">
        <f t="shared" ca="1" si="1003"/>
        <v>664.20900387964684</v>
      </c>
      <c r="DN425" s="36">
        <f t="shared" ca="1" si="1052"/>
        <v>664.20900387965048</v>
      </c>
      <c r="DO425" s="64" cm="1">
        <f t="array" ref="DO425">IFERROR(INDEX(Tbl_FwdNom,$B425,MATCH(LIDt,Tbl_FwdNom_Cols,0)),0)</f>
        <v>8.5338840569999999</v>
      </c>
      <c r="DP425" s="64">
        <f t="shared" ca="1" si="1053"/>
        <v>8.47205224</v>
      </c>
      <c r="DQ425" s="64">
        <f t="shared" ca="1" si="1004"/>
        <v>6.7998791355510235E-3</v>
      </c>
      <c r="DR425" s="70">
        <f t="shared" ca="1" si="1005"/>
        <v>0.99324604692901886</v>
      </c>
      <c r="DS425" s="70">
        <f ca="1">PRODUCT($DR$8:DR425)</f>
        <v>2.5894663830627895E-2</v>
      </c>
      <c r="DT425" s="36">
        <f t="shared" ca="1" si="1006"/>
        <v>748.76097826768921</v>
      </c>
      <c r="DU425" s="36">
        <f t="shared" ca="1" si="1007"/>
        <v>25.011505268613291</v>
      </c>
      <c r="DV425" s="36">
        <f t="shared" ca="1" si="1008"/>
        <v>0.32347396539155082</v>
      </c>
      <c r="DW425" s="36">
        <f t="shared" ca="1" si="1009"/>
        <v>3.5810430167339263E-15</v>
      </c>
      <c r="DX425" s="36">
        <f t="shared" ca="1" si="1010"/>
        <v>59.862982918602199</v>
      </c>
      <c r="DY425" s="36">
        <f t="shared" ca="1" si="1011"/>
        <v>0.63567377725258434</v>
      </c>
      <c r="DZ425" s="36">
        <f t="shared" ca="1" si="1012"/>
        <v>27.891346506386167</v>
      </c>
      <c r="EA425" s="36">
        <f t="shared" ca="1" si="1013"/>
        <v>0</v>
      </c>
      <c r="EB425" s="36">
        <f t="shared" ca="1" si="1014"/>
        <v>742.11304693594752</v>
      </c>
      <c r="EC425" s="36">
        <f t="shared" ca="1" si="1015"/>
        <v>0</v>
      </c>
      <c r="ED425" s="36">
        <f t="shared" ca="1" si="1016"/>
        <v>0</v>
      </c>
      <c r="EE425" s="36">
        <f t="shared" ca="1" si="1054"/>
        <v>0</v>
      </c>
      <c r="EF425" s="36">
        <f t="shared" ca="1" si="1017"/>
        <v>742.11304693594752</v>
      </c>
      <c r="EG425" s="64"/>
      <c r="EH425" s="64"/>
      <c r="EI425" s="64"/>
      <c r="EJ425" s="70"/>
      <c r="EK425" s="70"/>
      <c r="EL425" s="70"/>
      <c r="EM425" s="70"/>
      <c r="EN425" s="70"/>
      <c r="EO425" s="36">
        <f t="shared" ca="1" si="1018"/>
        <v>6.3251116957163696</v>
      </c>
      <c r="EP425" s="36">
        <f t="shared" ca="1" si="1019"/>
        <v>0</v>
      </c>
      <c r="EQ425" s="36">
        <f t="shared" si="1020"/>
        <v>18.511574447505289</v>
      </c>
      <c r="ER425" s="36">
        <f t="shared" si="1021"/>
        <v>0.32924087378382805</v>
      </c>
      <c r="ES425" s="36">
        <f t="shared" si="1022"/>
        <v>-0.30067289270976516</v>
      </c>
      <c r="ET425" s="36">
        <f t="shared" ca="1" si="1023"/>
        <v>0</v>
      </c>
      <c r="EU425" s="36">
        <f t="shared" ca="1" si="1055"/>
        <v>0.32924087378382805</v>
      </c>
      <c r="EV425" s="36">
        <f t="shared" si="1024"/>
        <v>0.42727781230522827</v>
      </c>
      <c r="EW425" s="36">
        <f t="shared" si="1025"/>
        <v>24.197734156576036</v>
      </c>
      <c r="EX425" s="36">
        <f t="shared" ca="1" si="1056"/>
        <v>43.465827290170381</v>
      </c>
      <c r="EY425" s="36">
        <f t="shared" si="1026"/>
        <v>0</v>
      </c>
      <c r="EZ425" s="36">
        <f t="shared" si="1027"/>
        <v>0</v>
      </c>
      <c r="FA425" s="36">
        <f t="shared" si="1028"/>
        <v>0</v>
      </c>
      <c r="FB425" s="36">
        <f t="shared" si="1029"/>
        <v>0</v>
      </c>
      <c r="FC425" s="36">
        <f t="shared" si="1057"/>
        <v>0</v>
      </c>
      <c r="FD425" s="36">
        <f t="shared" si="1030"/>
        <v>0</v>
      </c>
      <c r="FE425" s="36">
        <f t="shared" si="1031"/>
        <v>0</v>
      </c>
      <c r="FF425" s="36">
        <f t="shared" si="1058"/>
        <v>0</v>
      </c>
      <c r="FG425" s="36">
        <f t="shared" ca="1" si="1032"/>
        <v>43.465827290170381</v>
      </c>
      <c r="FH425" s="36">
        <f t="shared" ca="1" si="1033"/>
        <v>0.40957900621203686</v>
      </c>
      <c r="FI425" s="36">
        <f t="shared" ca="1" si="1034"/>
        <v>-0.9228082016176582</v>
      </c>
      <c r="FJ425" s="36">
        <f t="shared" ca="1" si="1035"/>
        <v>47.894199925436311</v>
      </c>
      <c r="FK425" s="36">
        <f t="shared" si="1036"/>
        <v>0</v>
      </c>
      <c r="FL425" s="36">
        <f t="shared" si="1037"/>
        <v>0</v>
      </c>
      <c r="FM425" s="36">
        <f t="shared" ca="1" si="1038"/>
        <v>0</v>
      </c>
      <c r="FN425" s="36">
        <f t="shared" ca="1" si="1060"/>
        <v>47.894199925436311</v>
      </c>
    </row>
    <row r="426" spans="2:170" x14ac:dyDescent="0.25">
      <c r="B426" s="2">
        <v>418</v>
      </c>
      <c r="C426" s="2">
        <f t="shared" si="914"/>
        <v>35</v>
      </c>
      <c r="D426" s="2">
        <f t="shared" si="1063"/>
        <v>442</v>
      </c>
      <c r="E426" s="2">
        <f t="shared" si="1061"/>
        <v>37</v>
      </c>
      <c r="F426" s="189">
        <f t="shared" si="1065"/>
        <v>58440</v>
      </c>
      <c r="G426" s="2">
        <f t="shared" si="1064"/>
        <v>12</v>
      </c>
      <c r="H426" s="187">
        <f t="shared" si="915"/>
        <v>69.416666666666671</v>
      </c>
      <c r="I426" s="186">
        <f t="shared" si="1062"/>
        <v>69</v>
      </c>
      <c r="J426" s="2">
        <f t="shared" si="916"/>
        <v>0</v>
      </c>
      <c r="K426" s="2">
        <f t="shared" si="917"/>
        <v>1</v>
      </c>
      <c r="L426">
        <f t="shared" si="918"/>
        <v>2</v>
      </c>
      <c r="M426" s="190">
        <f t="shared" si="1039"/>
        <v>1.7757434879999999E-2</v>
      </c>
      <c r="N426">
        <f t="shared" si="919"/>
        <v>1</v>
      </c>
      <c r="O426">
        <f t="shared" si="920"/>
        <v>100</v>
      </c>
      <c r="P426" s="58">
        <f t="shared" si="921"/>
        <v>7.9908456959999999E-2</v>
      </c>
      <c r="Q426" s="106">
        <f t="shared" si="922"/>
        <v>7.9908456959999999E-2</v>
      </c>
      <c r="R426" s="59">
        <f t="shared" si="923"/>
        <v>7.9908456959999999E-2</v>
      </c>
      <c r="S426" s="32">
        <f t="shared" si="1040"/>
        <v>6.916148478367079E-3</v>
      </c>
      <c r="T426">
        <f t="shared" si="924"/>
        <v>1</v>
      </c>
      <c r="U426" s="32">
        <f t="shared" si="1041"/>
        <v>7.0919103000000006E-4</v>
      </c>
      <c r="V426">
        <f t="shared" si="925"/>
        <v>1</v>
      </c>
      <c r="W426">
        <f t="shared" si="926"/>
        <v>100</v>
      </c>
      <c r="X426" s="58">
        <f t="shared" si="927"/>
        <v>3.1913596350000004E-3</v>
      </c>
      <c r="Y426" s="58">
        <f t="shared" si="928"/>
        <v>3.1913596350000004E-3</v>
      </c>
      <c r="Z426" s="32">
        <f t="shared" si="929"/>
        <v>3.1913596350000004E-3</v>
      </c>
      <c r="AA426" s="32">
        <f t="shared" si="930"/>
        <v>2.6633643311901878E-4</v>
      </c>
      <c r="AB426" s="59">
        <f t="shared" si="931"/>
        <v>4.9056245199999996E-3</v>
      </c>
      <c r="AC426" s="59">
        <f t="shared" si="932"/>
        <v>4.9056245199999996E-3</v>
      </c>
      <c r="AD426">
        <f t="shared" si="933"/>
        <v>1</v>
      </c>
      <c r="AE426" s="59">
        <f t="shared" si="934"/>
        <v>4.9056245199999996E-3</v>
      </c>
      <c r="AF426" s="59">
        <f t="shared" si="935"/>
        <v>4.1758461800000006E-3</v>
      </c>
      <c r="AG426" s="59">
        <f t="shared" si="936"/>
        <v>4.1758461800000006E-3</v>
      </c>
      <c r="AH426">
        <f t="shared" si="937"/>
        <v>1</v>
      </c>
      <c r="AI426" s="59">
        <f t="shared" si="938"/>
        <v>4.1758461800000006E-3</v>
      </c>
      <c r="AJ426" s="59">
        <f t="shared" si="939"/>
        <v>0</v>
      </c>
      <c r="AK426" s="59">
        <f t="shared" si="940"/>
        <v>0</v>
      </c>
      <c r="AL426" s="59">
        <f t="shared" si="941"/>
        <v>0</v>
      </c>
      <c r="AM426" s="12">
        <f t="shared" si="1042"/>
        <v>1.0216077910400263E-2</v>
      </c>
      <c r="AN426" s="12">
        <f t="shared" si="1043"/>
        <v>0</v>
      </c>
      <c r="AO426" s="66">
        <f t="shared" si="942"/>
        <v>7.0655911694894309E-5</v>
      </c>
      <c r="AP426" s="66">
        <f t="shared" si="943"/>
        <v>2.7209137511220046E-6</v>
      </c>
      <c r="AQ426" s="59">
        <f t="shared" si="944"/>
        <v>5.0116242295489884E-5</v>
      </c>
      <c r="AR426" s="59">
        <f t="shared" si="945"/>
        <v>4.2660769916727325E-5</v>
      </c>
      <c r="AS426" s="59">
        <f t="shared" si="946"/>
        <v>0</v>
      </c>
      <c r="AT426" s="12">
        <f t="shared" si="947"/>
        <v>1.0049924072742028E-2</v>
      </c>
      <c r="AU426" s="59">
        <f t="shared" si="1044"/>
        <v>0</v>
      </c>
      <c r="AV426" s="59">
        <f t="shared" si="1045"/>
        <v>-1.395910297075087E-18</v>
      </c>
      <c r="AW426" s="70">
        <f t="shared" si="948"/>
        <v>0</v>
      </c>
      <c r="AX426" s="20">
        <f t="shared" si="949"/>
        <v>200000</v>
      </c>
      <c r="AY426" s="20">
        <f t="shared" si="950"/>
        <v>0</v>
      </c>
      <c r="AZ426" s="20">
        <f t="shared" si="951"/>
        <v>0</v>
      </c>
      <c r="BA426" s="20">
        <f t="shared" si="952"/>
        <v>200000</v>
      </c>
      <c r="BB426" s="36">
        <f t="shared" si="953"/>
        <v>1</v>
      </c>
      <c r="BC426" s="36">
        <f t="shared" si="954"/>
        <v>0</v>
      </c>
      <c r="BD426" s="80">
        <f t="shared" si="955"/>
        <v>14.131182338978862</v>
      </c>
      <c r="BE426" s="36">
        <f t="shared" si="956"/>
        <v>0</v>
      </c>
      <c r="BF426" s="36">
        <f t="shared" si="957"/>
        <v>0</v>
      </c>
      <c r="BG426" s="36">
        <f t="shared" si="958"/>
        <v>14.131182338978862</v>
      </c>
      <c r="BH426" s="36">
        <f t="shared" si="959"/>
        <v>0.54418275022440088</v>
      </c>
      <c r="BI426" s="36">
        <f t="shared" si="960"/>
        <v>0</v>
      </c>
      <c r="BJ426" s="36">
        <f t="shared" si="961"/>
        <v>0</v>
      </c>
      <c r="BK426" s="36">
        <f t="shared" si="962"/>
        <v>0.54418275022440088</v>
      </c>
      <c r="BL426" s="68">
        <f ca="1">IF(OR(AT426=0,E426&gt;ProjTerm),0,VLOOKUP(D426,'Life Events'!$AE$5:$AI$1206,5,FALSE))</f>
        <v>9.7676897327718247E-17</v>
      </c>
      <c r="BM426" s="93">
        <f t="shared" ca="1" si="963"/>
        <v>9.7676897327718247E-17</v>
      </c>
      <c r="BN426" s="93">
        <f t="shared" ca="1" si="964"/>
        <v>9.8164540180458706E-19</v>
      </c>
      <c r="BO426" s="36">
        <f t="shared" ca="1" si="965"/>
        <v>1.4938545043518153E-16</v>
      </c>
      <c r="BP426" s="36">
        <f t="shared" si="966"/>
        <v>6.1350056250101797E-3</v>
      </c>
      <c r="BQ426" s="36">
        <f t="shared" si="967"/>
        <v>98.318611255614456</v>
      </c>
      <c r="BR426" s="36">
        <f t="shared" si="968"/>
        <v>154.78110000000001</v>
      </c>
      <c r="BS426" s="36">
        <f t="shared" si="969"/>
        <v>152.17862800616388</v>
      </c>
      <c r="BT426" s="36">
        <f t="shared" si="970"/>
        <v>1.5293836569560004</v>
      </c>
      <c r="BU426" s="70" cm="1">
        <f t="array" ref="BU426">IF(AND(ActInt=1,$J426=0),INDEX(Tbl_FwdNom,$B426-IVP,MATCH(ValnDt,Tbl_FwdNom_Cols)),INDEX(Tbl_FwdNom,$B426,MATCH(StartDt,Tbl_FwdNom_Cols)))</f>
        <v>11.906376197</v>
      </c>
      <c r="BV426" s="70" cm="1">
        <f t="array" ref="BV426">INDEX(Tbl_FwdReal,$B426,MATCH(StartDt,Tbl_FwdReal_Cols))</f>
        <v>4.6462020610000003</v>
      </c>
      <c r="BW426" s="70" cm="1">
        <f t="array" ref="BW426">IF(RunType&lt;&gt;"OPN",INDEX(Tbl_FwdReal,$B426,MATCH(ValnDt,Tbl_FwdReal_Cols)),IF(AND($J426=0,ActInt=1),INDEX(Tbl_FwdReal,$B426-IVP,MATCH(ValnDt,Tbl_FwdReal_Cols)),-999))*$K426</f>
        <v>4.6462020610000003</v>
      </c>
      <c r="BX426" s="70">
        <f t="shared" si="971"/>
        <v>4.6462020610000002E-2</v>
      </c>
      <c r="BY426" s="70">
        <f t="shared" si="1046"/>
        <v>6.9378286005715939E-2</v>
      </c>
      <c r="BZ426" s="64">
        <f t="shared" si="1059"/>
        <v>5.605438547642283E-3</v>
      </c>
      <c r="CA426" s="70" cm="1">
        <f t="array" ref="CA426">IF($J426=1,CA425*(1+INDEX(Tbl_CPI,$B426,MATCH(IF(RunType="OPN",StartDt,ValnDt),Tbl_CPI_Cols))),0)</f>
        <v>0</v>
      </c>
      <c r="CB426" s="70">
        <f t="shared" si="1047"/>
        <v>11.125924485322546</v>
      </c>
      <c r="CC426" s="70">
        <f t="shared" si="1048"/>
        <v>10.520219275620798</v>
      </c>
      <c r="CD426" s="36">
        <f t="shared" si="972"/>
        <v>55.465266502063649</v>
      </c>
      <c r="CE426" s="36">
        <f t="shared" si="973"/>
        <v>1.5750487998637959</v>
      </c>
      <c r="CF426" s="36">
        <f t="shared" si="974"/>
        <v>0</v>
      </c>
      <c r="CG426" s="36">
        <f t="shared" si="975"/>
        <v>0.582728305158287</v>
      </c>
      <c r="CH426" s="36">
        <f t="shared" si="976"/>
        <v>0.56663748390619606</v>
      </c>
      <c r="CI426" s="36">
        <f t="shared" si="977"/>
        <v>0</v>
      </c>
      <c r="CJ426" s="36">
        <f t="shared" si="978"/>
        <v>0</v>
      </c>
      <c r="CK426" s="36">
        <f t="shared" si="979"/>
        <v>0</v>
      </c>
      <c r="CL426" s="36">
        <f t="shared" si="980"/>
        <v>1.6090821252090968E-2</v>
      </c>
      <c r="CM426" s="36">
        <f t="shared" si="981"/>
        <v>0.582728305158287</v>
      </c>
      <c r="CN426" s="36">
        <f t="shared" ca="1" si="982"/>
        <v>13.139846426622253</v>
      </c>
      <c r="CO426" s="20">
        <f t="shared" si="983"/>
        <v>120000</v>
      </c>
      <c r="CP426" s="20">
        <f t="shared" si="984"/>
        <v>2</v>
      </c>
      <c r="CQ426" s="64">
        <f t="shared" si="985"/>
        <v>2.095147059E-2</v>
      </c>
      <c r="CR426" s="64">
        <f t="shared" si="986"/>
        <v>9.4281617655000011E-2</v>
      </c>
      <c r="CS426" s="36">
        <f t="shared" si="987"/>
        <v>10.075032955909556</v>
      </c>
      <c r="CT426" s="36">
        <f t="shared" si="988"/>
        <v>8.4787094033873167</v>
      </c>
      <c r="CU426" s="36">
        <f t="shared" si="989"/>
        <v>0.32650965013464056</v>
      </c>
      <c r="CV426" s="36">
        <f t="shared" si="1049"/>
        <v>8.8052190535219577</v>
      </c>
      <c r="CW426" s="36">
        <f t="shared" si="990"/>
        <v>0</v>
      </c>
      <c r="CX426" s="36">
        <f t="shared" si="991"/>
        <v>0</v>
      </c>
      <c r="CY426" s="36">
        <f t="shared" si="992"/>
        <v>0</v>
      </c>
      <c r="CZ426" s="36">
        <f t="shared" si="1050"/>
        <v>0</v>
      </c>
      <c r="DA426" s="64">
        <f t="shared" si="993"/>
        <v>9.4184444152543012E-3</v>
      </c>
      <c r="DB426" s="70">
        <f t="shared" si="1051"/>
        <v>0.99066943499263049</v>
      </c>
      <c r="DC426" s="70">
        <f>PRODUCT($DB$8:DB426)</f>
        <v>1.6546271002545871E-2</v>
      </c>
      <c r="DD426" s="36">
        <f t="shared" si="994"/>
        <v>53.913681435455409</v>
      </c>
      <c r="DE426" s="36">
        <f t="shared" si="995"/>
        <v>663.01467320279107</v>
      </c>
      <c r="DF426" s="36">
        <f t="shared" si="996"/>
        <v>22.382199923057897</v>
      </c>
      <c r="DG426" s="36">
        <f t="shared" si="997"/>
        <v>0.28652872664033724</v>
      </c>
      <c r="DH426" s="36">
        <f t="shared" ca="1" si="998"/>
        <v>3.2682719727069669E-15</v>
      </c>
      <c r="DI426" s="36">
        <f t="shared" si="999"/>
        <v>25.540093373113642</v>
      </c>
      <c r="DJ426" s="36">
        <f t="shared" ca="1" si="1000"/>
        <v>656.73675633686696</v>
      </c>
      <c r="DK426" s="36">
        <f t="shared" si="1001"/>
        <v>0</v>
      </c>
      <c r="DL426" s="36">
        <f t="shared" si="1002"/>
        <v>0</v>
      </c>
      <c r="DM426" s="36">
        <f t="shared" ca="1" si="1003"/>
        <v>656.73675633686696</v>
      </c>
      <c r="DN426" s="36">
        <f t="shared" ca="1" si="1052"/>
        <v>656.73675633687049</v>
      </c>
      <c r="DO426" s="64" cm="1">
        <f t="array" ref="DO426">IFERROR(INDEX(Tbl_FwdNom,$B426,MATCH(LIDt,Tbl_FwdNom_Cols,0)),0)</f>
        <v>8.5321660300000008</v>
      </c>
      <c r="DP426" s="64">
        <f t="shared" ca="1" si="1053"/>
        <v>8.4703351930000004</v>
      </c>
      <c r="DQ426" s="64">
        <f t="shared" ca="1" si="1004"/>
        <v>6.7985510398045346E-3</v>
      </c>
      <c r="DR426" s="70">
        <f t="shared" ca="1" si="1005"/>
        <v>0.99324735714728318</v>
      </c>
      <c r="DS426" s="70">
        <f ca="1">PRODUCT($DR$8:DR426)</f>
        <v>2.5719806413988501E-2</v>
      </c>
      <c r="DT426" s="36">
        <f t="shared" ca="1" si="1006"/>
        <v>739.72028565607718</v>
      </c>
      <c r="DU426" s="36">
        <f t="shared" ca="1" si="1007"/>
        <v>24.637364513539897</v>
      </c>
      <c r="DV426" s="36">
        <f t="shared" ca="1" si="1008"/>
        <v>0.31953811403030308</v>
      </c>
      <c r="DW426" s="36">
        <f t="shared" ca="1" si="1009"/>
        <v>3.4560034700237454E-15</v>
      </c>
      <c r="DX426" s="36">
        <f t="shared" ca="1" si="1010"/>
        <v>58.740580806413263</v>
      </c>
      <c r="DY426" s="36">
        <f t="shared" ca="1" si="1011"/>
        <v>0.62379522235025575</v>
      </c>
      <c r="DZ426" s="36">
        <f t="shared" ca="1" si="1012"/>
        <v>27.51047745141711</v>
      </c>
      <c r="EA426" s="36">
        <f t="shared" ca="1" si="1013"/>
        <v>0</v>
      </c>
      <c r="EB426" s="36">
        <f t="shared" ca="1" si="1014"/>
        <v>733.43180392294096</v>
      </c>
      <c r="EC426" s="36">
        <f t="shared" ca="1" si="1015"/>
        <v>0</v>
      </c>
      <c r="ED426" s="36">
        <f t="shared" ca="1" si="1016"/>
        <v>0</v>
      </c>
      <c r="EE426" s="36">
        <f t="shared" ca="1" si="1054"/>
        <v>0</v>
      </c>
      <c r="EF426" s="36">
        <f t="shared" ca="1" si="1017"/>
        <v>733.43180392294096</v>
      </c>
      <c r="EG426" s="64"/>
      <c r="EH426" s="64"/>
      <c r="EI426" s="64"/>
      <c r="EJ426" s="70"/>
      <c r="EK426" s="70"/>
      <c r="EL426" s="70"/>
      <c r="EM426" s="70"/>
      <c r="EN426" s="70"/>
      <c r="EO426" s="36">
        <f t="shared" ca="1" si="1018"/>
        <v>6.2503271890005534</v>
      </c>
      <c r="EP426" s="36">
        <f t="shared" ca="1" si="1019"/>
        <v>0</v>
      </c>
      <c r="EQ426" s="36">
        <f t="shared" si="1020"/>
        <v>18.294218295942912</v>
      </c>
      <c r="ER426" s="36">
        <f t="shared" si="1021"/>
        <v>0.32317424149173601</v>
      </c>
      <c r="ES426" s="36">
        <f t="shared" si="1022"/>
        <v>-0.29513265750352696</v>
      </c>
      <c r="ET426" s="36">
        <f t="shared" ca="1" si="1023"/>
        <v>0</v>
      </c>
      <c r="EU426" s="36">
        <f t="shared" ca="1" si="1055"/>
        <v>0.32317424149173601</v>
      </c>
      <c r="EV426" s="36">
        <f t="shared" si="1024"/>
        <v>0.42159236451745674</v>
      </c>
      <c r="EW426" s="36">
        <f t="shared" si="1025"/>
        <v>23.913613192812655</v>
      </c>
      <c r="EX426" s="36">
        <f t="shared" ca="1" si="1056"/>
        <v>42.95259809476476</v>
      </c>
      <c r="EY426" s="36">
        <f t="shared" si="1026"/>
        <v>0</v>
      </c>
      <c r="EZ426" s="36">
        <f t="shared" si="1027"/>
        <v>0</v>
      </c>
      <c r="FA426" s="36">
        <f t="shared" si="1028"/>
        <v>0</v>
      </c>
      <c r="FB426" s="36">
        <f t="shared" si="1029"/>
        <v>0</v>
      </c>
      <c r="FC426" s="36">
        <f t="shared" si="1057"/>
        <v>0</v>
      </c>
      <c r="FD426" s="36">
        <f t="shared" si="1030"/>
        <v>0</v>
      </c>
      <c r="FE426" s="36">
        <f t="shared" si="1031"/>
        <v>0</v>
      </c>
      <c r="FF426" s="36">
        <f t="shared" si="1058"/>
        <v>0</v>
      </c>
      <c r="FG426" s="36">
        <f t="shared" ca="1" si="1032"/>
        <v>42.95259809476476</v>
      </c>
      <c r="FH426" s="36">
        <f t="shared" ca="1" si="1033"/>
        <v>0.40454665764629971</v>
      </c>
      <c r="FI426" s="36">
        <f t="shared" ca="1" si="1034"/>
        <v>-0.90780053057987664</v>
      </c>
      <c r="FJ426" s="36">
        <f t="shared" ca="1" si="1035"/>
        <v>47.312010557560114</v>
      </c>
      <c r="FK426" s="36">
        <f t="shared" si="1036"/>
        <v>0</v>
      </c>
      <c r="FL426" s="36">
        <f t="shared" si="1037"/>
        <v>0</v>
      </c>
      <c r="FM426" s="36">
        <f t="shared" ca="1" si="1038"/>
        <v>0</v>
      </c>
      <c r="FN426" s="36">
        <f t="shared" ca="1" si="1060"/>
        <v>47.312010557560114</v>
      </c>
    </row>
    <row r="427" spans="2:170" x14ac:dyDescent="0.25">
      <c r="B427" s="2">
        <v>419</v>
      </c>
      <c r="C427" s="2">
        <f t="shared" si="914"/>
        <v>35</v>
      </c>
      <c r="D427" s="2">
        <f t="shared" si="1063"/>
        <v>443</v>
      </c>
      <c r="E427" s="2">
        <f t="shared" si="1061"/>
        <v>37</v>
      </c>
      <c r="F427" s="189">
        <f t="shared" si="1065"/>
        <v>58471</v>
      </c>
      <c r="G427" s="2">
        <f t="shared" si="1064"/>
        <v>1</v>
      </c>
      <c r="H427" s="187">
        <f t="shared" si="915"/>
        <v>69.5</v>
      </c>
      <c r="I427" s="186">
        <f t="shared" si="1062"/>
        <v>69</v>
      </c>
      <c r="J427" s="2">
        <f t="shared" si="916"/>
        <v>0</v>
      </c>
      <c r="K427" s="2">
        <f t="shared" si="917"/>
        <v>1</v>
      </c>
      <c r="L427">
        <f t="shared" si="918"/>
        <v>2</v>
      </c>
      <c r="M427" s="190">
        <f t="shared" si="1039"/>
        <v>1.7757434879999999E-2</v>
      </c>
      <c r="N427">
        <f t="shared" si="919"/>
        <v>1</v>
      </c>
      <c r="O427">
        <f t="shared" si="920"/>
        <v>100</v>
      </c>
      <c r="P427" s="58">
        <f t="shared" si="921"/>
        <v>7.9908456959999999E-2</v>
      </c>
      <c r="Q427" s="106">
        <f t="shared" si="922"/>
        <v>7.9908456959999999E-2</v>
      </c>
      <c r="R427" s="59">
        <f t="shared" si="923"/>
        <v>7.9908456959999999E-2</v>
      </c>
      <c r="S427" s="32">
        <f t="shared" si="1040"/>
        <v>6.916148478367079E-3</v>
      </c>
      <c r="T427">
        <f t="shared" si="924"/>
        <v>1</v>
      </c>
      <c r="U427" s="32">
        <f t="shared" si="1041"/>
        <v>7.0919103000000006E-4</v>
      </c>
      <c r="V427">
        <f t="shared" si="925"/>
        <v>1</v>
      </c>
      <c r="W427">
        <f t="shared" si="926"/>
        <v>100</v>
      </c>
      <c r="X427" s="58">
        <f t="shared" si="927"/>
        <v>3.1913596350000004E-3</v>
      </c>
      <c r="Y427" s="58">
        <f t="shared" si="928"/>
        <v>3.1913596350000004E-3</v>
      </c>
      <c r="Z427" s="32">
        <f t="shared" si="929"/>
        <v>3.1913596350000004E-3</v>
      </c>
      <c r="AA427" s="32">
        <f t="shared" si="930"/>
        <v>2.6633643311901878E-4</v>
      </c>
      <c r="AB427" s="59">
        <f t="shared" si="931"/>
        <v>4.9056245199999996E-3</v>
      </c>
      <c r="AC427" s="59">
        <f t="shared" si="932"/>
        <v>4.9056245199999996E-3</v>
      </c>
      <c r="AD427">
        <f t="shared" si="933"/>
        <v>1</v>
      </c>
      <c r="AE427" s="59">
        <f t="shared" si="934"/>
        <v>4.9056245199999996E-3</v>
      </c>
      <c r="AF427" s="59">
        <f t="shared" si="935"/>
        <v>4.1758461800000006E-3</v>
      </c>
      <c r="AG427" s="59">
        <f t="shared" si="936"/>
        <v>4.1758461800000006E-3</v>
      </c>
      <c r="AH427">
        <f t="shared" si="937"/>
        <v>1</v>
      </c>
      <c r="AI427" s="59">
        <f t="shared" si="938"/>
        <v>4.1758461800000006E-3</v>
      </c>
      <c r="AJ427" s="59">
        <f t="shared" si="939"/>
        <v>0</v>
      </c>
      <c r="AK427" s="59">
        <f t="shared" si="940"/>
        <v>0</v>
      </c>
      <c r="AL427" s="59">
        <f t="shared" si="941"/>
        <v>0</v>
      </c>
      <c r="AM427" s="12">
        <f t="shared" si="1042"/>
        <v>1.0049924072742028E-2</v>
      </c>
      <c r="AN427" s="12">
        <f t="shared" si="1043"/>
        <v>0</v>
      </c>
      <c r="AO427" s="66">
        <f t="shared" si="942"/>
        <v>6.9506767083399453E-5</v>
      </c>
      <c r="AP427" s="66">
        <f t="shared" si="943"/>
        <v>2.6766609306510741E-6</v>
      </c>
      <c r="AQ427" s="59">
        <f t="shared" si="944"/>
        <v>4.9301153955381553E-5</v>
      </c>
      <c r="AR427" s="59">
        <f t="shared" si="945"/>
        <v>4.1966937048449845E-5</v>
      </c>
      <c r="AS427" s="59">
        <f t="shared" si="946"/>
        <v>0</v>
      </c>
      <c r="AT427" s="12">
        <f t="shared" si="947"/>
        <v>9.8864725537241467E-3</v>
      </c>
      <c r="AU427" s="59">
        <f t="shared" si="1044"/>
        <v>9.4190063734678198E-19</v>
      </c>
      <c r="AV427" s="59">
        <f t="shared" si="1045"/>
        <v>0</v>
      </c>
      <c r="AW427" s="70">
        <f t="shared" si="948"/>
        <v>0</v>
      </c>
      <c r="AX427" s="20">
        <f t="shared" si="949"/>
        <v>200000</v>
      </c>
      <c r="AY427" s="20">
        <f t="shared" si="950"/>
        <v>0</v>
      </c>
      <c r="AZ427" s="20">
        <f t="shared" si="951"/>
        <v>0</v>
      </c>
      <c r="BA427" s="20">
        <f t="shared" si="952"/>
        <v>200000</v>
      </c>
      <c r="BB427" s="36">
        <f t="shared" si="953"/>
        <v>1</v>
      </c>
      <c r="BC427" s="36">
        <f t="shared" si="954"/>
        <v>0</v>
      </c>
      <c r="BD427" s="80">
        <f t="shared" si="955"/>
        <v>13.901353416679891</v>
      </c>
      <c r="BE427" s="36">
        <f t="shared" si="956"/>
        <v>0</v>
      </c>
      <c r="BF427" s="36">
        <f t="shared" si="957"/>
        <v>0</v>
      </c>
      <c r="BG427" s="36">
        <f t="shared" si="958"/>
        <v>13.901353416679891</v>
      </c>
      <c r="BH427" s="36">
        <f t="shared" si="959"/>
        <v>0.53533218613021483</v>
      </c>
      <c r="BI427" s="36">
        <f t="shared" si="960"/>
        <v>0</v>
      </c>
      <c r="BJ427" s="36">
        <f t="shared" si="961"/>
        <v>0</v>
      </c>
      <c r="BK427" s="36">
        <f t="shared" si="962"/>
        <v>0.53533218613021483</v>
      </c>
      <c r="BL427" s="68">
        <f ca="1">IF(OR(AT427=0,E427&gt;ProjTerm),0,VLOOKUP(D427,'Life Events'!$AE$5:$AI$1206,5,FALSE))</f>
        <v>9.6088284605312551E-17</v>
      </c>
      <c r="BM427" s="93">
        <f t="shared" ca="1" si="963"/>
        <v>9.6088284605312551E-17</v>
      </c>
      <c r="BN427" s="93">
        <f t="shared" ca="1" si="964"/>
        <v>9.4997418848485696E-19</v>
      </c>
      <c r="BO427" s="36">
        <f t="shared" ca="1" si="965"/>
        <v>1.4456576864489446E-16</v>
      </c>
      <c r="BP427" s="36">
        <f t="shared" si="966"/>
        <v>6.0352261658487959E-3</v>
      </c>
      <c r="BQ427" s="36">
        <f t="shared" si="967"/>
        <v>98.318611255614456</v>
      </c>
      <c r="BR427" s="36">
        <f t="shared" si="968"/>
        <v>154.78110000000001</v>
      </c>
      <c r="BS427" s="36">
        <f t="shared" si="969"/>
        <v>152.17862800616388</v>
      </c>
      <c r="BT427" s="36">
        <f t="shared" si="970"/>
        <v>1.5045098290463359</v>
      </c>
      <c r="BU427" s="70" cm="1">
        <f t="array" ref="BU427">IF(AND(ActInt=1,$J427=0),INDEX(Tbl_FwdNom,$B427-IVP,MATCH(ValnDt,Tbl_FwdNom_Cols)),INDEX(Tbl_FwdNom,$B427,MATCH(StartDt,Tbl_FwdNom_Cols)))</f>
        <v>11.900300086</v>
      </c>
      <c r="BV427" s="70" cm="1">
        <f t="array" ref="BV427">INDEX(Tbl_FwdReal,$B427,MATCH(StartDt,Tbl_FwdReal_Cols))</f>
        <v>4.6427806399999998</v>
      </c>
      <c r="BW427" s="70" cm="1">
        <f t="array" ref="BW427">IF(RunType&lt;&gt;"OPN",INDEX(Tbl_FwdReal,$B427,MATCH(ValnDt,Tbl_FwdReal_Cols)),IF(AND($J427=0,ActInt=1),INDEX(Tbl_FwdReal,$B427-IVP,MATCH(ValnDt,Tbl_FwdReal_Cols)),-999))*$K427</f>
        <v>4.6427806399999998</v>
      </c>
      <c r="BX427" s="70">
        <f t="shared" si="971"/>
        <v>4.64278064E-2</v>
      </c>
      <c r="BY427" s="70">
        <f t="shared" si="1046"/>
        <v>6.9355185342100834E-2</v>
      </c>
      <c r="BZ427" s="64">
        <f t="shared" si="1059"/>
        <v>5.6036282759426292E-3</v>
      </c>
      <c r="CA427" s="70" cm="1">
        <f t="array" ref="CA427">IF($J427=1,CA426*(1+INDEX(Tbl_CPI,$B427,MATCH(IF(RunType="OPN",StartDt,ValnDt),Tbl_CPI_Cols))),0)</f>
        <v>0</v>
      </c>
      <c r="CB427" s="70">
        <f t="shared" si="1047"/>
        <v>11.188270030364501</v>
      </c>
      <c r="CC427" s="70">
        <f t="shared" si="1048"/>
        <v>10.520219275620798</v>
      </c>
      <c r="CD427" s="36">
        <f t="shared" si="972"/>
        <v>55.465266502063649</v>
      </c>
      <c r="CE427" s="36">
        <f t="shared" si="973"/>
        <v>1.5750487998637959</v>
      </c>
      <c r="CF427" s="36">
        <f t="shared" si="974"/>
        <v>0</v>
      </c>
      <c r="CG427" s="36">
        <f t="shared" si="975"/>
        <v>0.57325083786963604</v>
      </c>
      <c r="CH427" s="36">
        <f t="shared" si="976"/>
        <v>0.55742171702014143</v>
      </c>
      <c r="CI427" s="36">
        <f t="shared" si="977"/>
        <v>0</v>
      </c>
      <c r="CJ427" s="36">
        <f t="shared" si="978"/>
        <v>0</v>
      </c>
      <c r="CK427" s="36">
        <f t="shared" si="979"/>
        <v>0</v>
      </c>
      <c r="CL427" s="36">
        <f t="shared" si="980"/>
        <v>1.5829120849494602E-2</v>
      </c>
      <c r="CM427" s="36">
        <f t="shared" si="981"/>
        <v>0.57325083786963604</v>
      </c>
      <c r="CN427" s="36">
        <f t="shared" ca="1" si="982"/>
        <v>12.926140547597921</v>
      </c>
      <c r="CO427" s="20">
        <f t="shared" si="983"/>
        <v>120000</v>
      </c>
      <c r="CP427" s="20">
        <f t="shared" si="984"/>
        <v>2</v>
      </c>
      <c r="CQ427" s="64">
        <f t="shared" si="985"/>
        <v>2.095147059E-2</v>
      </c>
      <c r="CR427" s="64">
        <f t="shared" si="986"/>
        <v>9.4281617655000011E-2</v>
      </c>
      <c r="CS427" s="36">
        <f t="shared" si="987"/>
        <v>9.911173067130381</v>
      </c>
      <c r="CT427" s="36">
        <f t="shared" si="988"/>
        <v>8.3408120500079352</v>
      </c>
      <c r="CU427" s="36">
        <f t="shared" si="989"/>
        <v>0.32119931167812887</v>
      </c>
      <c r="CV427" s="36">
        <f t="shared" si="1049"/>
        <v>8.6620113616860639</v>
      </c>
      <c r="CW427" s="36">
        <f t="shared" si="990"/>
        <v>0</v>
      </c>
      <c r="CX427" s="36">
        <f t="shared" si="991"/>
        <v>0</v>
      </c>
      <c r="CY427" s="36">
        <f t="shared" si="992"/>
        <v>0</v>
      </c>
      <c r="CZ427" s="36">
        <f t="shared" si="1050"/>
        <v>0</v>
      </c>
      <c r="DA427" s="64">
        <f t="shared" si="993"/>
        <v>9.4138769877309958E-3</v>
      </c>
      <c r="DB427" s="70">
        <f t="shared" si="1051"/>
        <v>0.99067391760471568</v>
      </c>
      <c r="DC427" s="70">
        <f>PRODUCT($DB$8:DB427)</f>
        <v>1.6391959115841424E-2</v>
      </c>
      <c r="DD427" s="36">
        <f t="shared" si="994"/>
        <v>52.916708371398165</v>
      </c>
      <c r="DE427" s="36">
        <f t="shared" si="995"/>
        <v>655.35485836070291</v>
      </c>
      <c r="DF427" s="36">
        <f t="shared" si="996"/>
        <v>22.05757101371815</v>
      </c>
      <c r="DG427" s="36">
        <f t="shared" si="997"/>
        <v>0.28319084666053179</v>
      </c>
      <c r="DH427" s="36">
        <f t="shared" ca="1" si="998"/>
        <v>3.1544733143755846E-15</v>
      </c>
      <c r="DI427" s="36">
        <f t="shared" si="999"/>
        <v>25.201877319642843</v>
      </c>
      <c r="DJ427" s="36">
        <f t="shared" ca="1" si="1000"/>
        <v>649.41440747600518</v>
      </c>
      <c r="DK427" s="36">
        <f t="shared" si="1001"/>
        <v>0</v>
      </c>
      <c r="DL427" s="36">
        <f t="shared" si="1002"/>
        <v>0</v>
      </c>
      <c r="DM427" s="36">
        <f t="shared" ca="1" si="1003"/>
        <v>649.41440747600518</v>
      </c>
      <c r="DN427" s="36">
        <f t="shared" ca="1" si="1052"/>
        <v>649.41440747600882</v>
      </c>
      <c r="DO427" s="64" cm="1">
        <f t="array" ref="DO427">IFERROR(INDEX(Tbl_FwdNom,$B427,MATCH(LIDt,Tbl_FwdNom_Cols,0)),0)</f>
        <v>8.5304480310000006</v>
      </c>
      <c r="DP427" s="64">
        <f t="shared" ca="1" si="1053"/>
        <v>8.4686181729999994</v>
      </c>
      <c r="DQ427" s="64">
        <f t="shared" ca="1" si="1004"/>
        <v>6.7972229456709776E-3</v>
      </c>
      <c r="DR427" s="70">
        <f t="shared" ca="1" si="1005"/>
        <v>0.99324866736741313</v>
      </c>
      <c r="DS427" s="70">
        <f ca="1">PRODUCT($DR$8:DR427)</f>
        <v>2.5546163445641923E-2</v>
      </c>
      <c r="DT427" s="36">
        <f t="shared" ca="1" si="1006"/>
        <v>730.84697593843714</v>
      </c>
      <c r="DU427" s="36">
        <f t="shared" ca="1" si="1007"/>
        <v>24.269497986801973</v>
      </c>
      <c r="DV427" s="36">
        <f t="shared" ca="1" si="1008"/>
        <v>0.31567485966515751</v>
      </c>
      <c r="DW427" s="36">
        <f t="shared" ca="1" si="1009"/>
        <v>3.3349289274656149E-15</v>
      </c>
      <c r="DX427" s="36">
        <f t="shared" ca="1" si="1010"/>
        <v>57.63534380106632</v>
      </c>
      <c r="DY427" s="36">
        <f t="shared" ca="1" si="1011"/>
        <v>0.6120985826360722</v>
      </c>
      <c r="DZ427" s="36">
        <f t="shared" ca="1" si="1012"/>
        <v>27.13626166329076</v>
      </c>
      <c r="EA427" s="36">
        <f t="shared" ca="1" si="1013"/>
        <v>0</v>
      </c>
      <c r="EB427" s="36">
        <f t="shared" ca="1" si="1014"/>
        <v>724.91381551043446</v>
      </c>
      <c r="EC427" s="36">
        <f t="shared" ca="1" si="1015"/>
        <v>0</v>
      </c>
      <c r="ED427" s="36">
        <f t="shared" ca="1" si="1016"/>
        <v>0</v>
      </c>
      <c r="EE427" s="36">
        <f t="shared" ca="1" si="1054"/>
        <v>0</v>
      </c>
      <c r="EF427" s="36">
        <f t="shared" ca="1" si="1017"/>
        <v>724.91381551043446</v>
      </c>
      <c r="EG427" s="64"/>
      <c r="EH427" s="64"/>
      <c r="EI427" s="64"/>
      <c r="EJ427" s="70"/>
      <c r="EK427" s="70"/>
      <c r="EL427" s="70"/>
      <c r="EM427" s="70"/>
      <c r="EN427" s="70"/>
      <c r="EO427" s="36">
        <f t="shared" ca="1" si="1018"/>
        <v>6.1770425246059117</v>
      </c>
      <c r="EP427" s="36">
        <f t="shared" ca="1" si="1019"/>
        <v>0</v>
      </c>
      <c r="EQ427" s="36">
        <f t="shared" si="1020"/>
        <v>18.081102125315915</v>
      </c>
      <c r="ER427" s="36">
        <f t="shared" si="1021"/>
        <v>0.31719809582358832</v>
      </c>
      <c r="ES427" s="36">
        <f t="shared" si="1022"/>
        <v>-0.28967505746545674</v>
      </c>
      <c r="ET427" s="36">
        <f t="shared" ca="1" si="1023"/>
        <v>0</v>
      </c>
      <c r="EU427" s="36">
        <f t="shared" ca="1" si="1055"/>
        <v>0.31719809582358832</v>
      </c>
      <c r="EV427" s="36">
        <f t="shared" si="1024"/>
        <v>0.41600940506552997</v>
      </c>
      <c r="EW427" s="36">
        <f t="shared" si="1025"/>
        <v>23.635034595626152</v>
      </c>
      <c r="EX427" s="36">
        <f t="shared" ca="1" si="1056"/>
        <v>42.449344221831183</v>
      </c>
      <c r="EY427" s="36">
        <f t="shared" si="1026"/>
        <v>0</v>
      </c>
      <c r="EZ427" s="36">
        <f t="shared" si="1027"/>
        <v>0</v>
      </c>
      <c r="FA427" s="36">
        <f t="shared" si="1028"/>
        <v>0</v>
      </c>
      <c r="FB427" s="36">
        <f t="shared" si="1029"/>
        <v>0</v>
      </c>
      <c r="FC427" s="36">
        <f t="shared" si="1057"/>
        <v>0</v>
      </c>
      <c r="FD427" s="36">
        <f t="shared" si="1030"/>
        <v>0</v>
      </c>
      <c r="FE427" s="36">
        <f t="shared" si="1031"/>
        <v>0</v>
      </c>
      <c r="FF427" s="36">
        <f t="shared" si="1058"/>
        <v>0</v>
      </c>
      <c r="FG427" s="36">
        <f t="shared" ca="1" si="1032"/>
        <v>42.449344221831183</v>
      </c>
      <c r="FH427" s="36">
        <f t="shared" ca="1" si="1033"/>
        <v>0.39961290471416827</v>
      </c>
      <c r="FI427" s="36">
        <f t="shared" ca="1" si="1034"/>
        <v>-0.89303695181521237</v>
      </c>
      <c r="FJ427" s="36">
        <f t="shared" ca="1" si="1035"/>
        <v>46.740563889512579</v>
      </c>
      <c r="FK427" s="36">
        <f t="shared" si="1036"/>
        <v>0</v>
      </c>
      <c r="FL427" s="36">
        <f t="shared" si="1037"/>
        <v>0</v>
      </c>
      <c r="FM427" s="36">
        <f t="shared" ca="1" si="1038"/>
        <v>0</v>
      </c>
      <c r="FN427" s="36">
        <f t="shared" ca="1" si="1060"/>
        <v>46.740563889512579</v>
      </c>
    </row>
    <row r="428" spans="2:170" x14ac:dyDescent="0.25">
      <c r="B428" s="2">
        <v>420</v>
      </c>
      <c r="C428" s="2">
        <f t="shared" si="914"/>
        <v>35</v>
      </c>
      <c r="D428" s="2">
        <f t="shared" si="1063"/>
        <v>444</v>
      </c>
      <c r="E428" s="2">
        <f t="shared" si="1061"/>
        <v>37</v>
      </c>
      <c r="F428" s="189">
        <f t="shared" si="1065"/>
        <v>58500</v>
      </c>
      <c r="G428" s="2">
        <f t="shared" si="1064"/>
        <v>2</v>
      </c>
      <c r="H428" s="187">
        <f t="shared" si="915"/>
        <v>69.583333333333343</v>
      </c>
      <c r="I428" s="186">
        <f t="shared" si="1062"/>
        <v>69</v>
      </c>
      <c r="J428" s="2">
        <f t="shared" si="916"/>
        <v>0</v>
      </c>
      <c r="K428" s="2">
        <f t="shared" si="917"/>
        <v>1</v>
      </c>
      <c r="L428">
        <f t="shared" si="918"/>
        <v>2</v>
      </c>
      <c r="M428" s="190">
        <f t="shared" si="1039"/>
        <v>1.7757434879999999E-2</v>
      </c>
      <c r="N428">
        <f t="shared" si="919"/>
        <v>1</v>
      </c>
      <c r="O428">
        <f t="shared" si="920"/>
        <v>100</v>
      </c>
      <c r="P428" s="58">
        <f t="shared" si="921"/>
        <v>7.9908456959999999E-2</v>
      </c>
      <c r="Q428" s="106">
        <f t="shared" si="922"/>
        <v>7.9908456959999999E-2</v>
      </c>
      <c r="R428" s="59">
        <f t="shared" si="923"/>
        <v>7.9908456959999999E-2</v>
      </c>
      <c r="S428" s="32">
        <f t="shared" si="1040"/>
        <v>6.916148478367079E-3</v>
      </c>
      <c r="T428">
        <f t="shared" si="924"/>
        <v>1</v>
      </c>
      <c r="U428" s="32">
        <f t="shared" si="1041"/>
        <v>7.0919103000000006E-4</v>
      </c>
      <c r="V428">
        <f t="shared" si="925"/>
        <v>1</v>
      </c>
      <c r="W428">
        <f t="shared" si="926"/>
        <v>100</v>
      </c>
      <c r="X428" s="58">
        <f t="shared" si="927"/>
        <v>3.1913596350000004E-3</v>
      </c>
      <c r="Y428" s="58">
        <f t="shared" si="928"/>
        <v>3.1913596350000004E-3</v>
      </c>
      <c r="Z428" s="32">
        <f t="shared" si="929"/>
        <v>3.1913596350000004E-3</v>
      </c>
      <c r="AA428" s="32">
        <f t="shared" si="930"/>
        <v>2.6633643311901878E-4</v>
      </c>
      <c r="AB428" s="59">
        <f t="shared" si="931"/>
        <v>4.9056245199999996E-3</v>
      </c>
      <c r="AC428" s="59">
        <f t="shared" si="932"/>
        <v>4.9056245199999996E-3</v>
      </c>
      <c r="AD428">
        <f t="shared" si="933"/>
        <v>1</v>
      </c>
      <c r="AE428" s="59">
        <f t="shared" si="934"/>
        <v>4.9056245199999996E-3</v>
      </c>
      <c r="AF428" s="59">
        <f t="shared" si="935"/>
        <v>4.1758461800000006E-3</v>
      </c>
      <c r="AG428" s="59">
        <f t="shared" si="936"/>
        <v>4.1758461800000006E-3</v>
      </c>
      <c r="AH428">
        <f t="shared" si="937"/>
        <v>1</v>
      </c>
      <c r="AI428" s="59">
        <f t="shared" si="938"/>
        <v>4.1758461800000006E-3</v>
      </c>
      <c r="AJ428" s="59">
        <f t="shared" si="939"/>
        <v>0</v>
      </c>
      <c r="AK428" s="59">
        <f t="shared" si="940"/>
        <v>0</v>
      </c>
      <c r="AL428" s="59">
        <f t="shared" si="941"/>
        <v>0</v>
      </c>
      <c r="AM428" s="12">
        <f t="shared" si="1042"/>
        <v>9.8864725537241467E-3</v>
      </c>
      <c r="AN428" s="12">
        <f t="shared" si="1043"/>
        <v>0</v>
      </c>
      <c r="AO428" s="66">
        <f t="shared" si="942"/>
        <v>6.8376312108857148E-5</v>
      </c>
      <c r="AP428" s="66">
        <f t="shared" si="943"/>
        <v>2.6331278360879661E-6</v>
      </c>
      <c r="AQ428" s="59">
        <f t="shared" si="944"/>
        <v>4.8499322175856188E-5</v>
      </c>
      <c r="AR428" s="59">
        <f t="shared" si="945"/>
        <v>4.1284388647143825E-5</v>
      </c>
      <c r="AS428" s="59">
        <f t="shared" si="946"/>
        <v>0</v>
      </c>
      <c r="AT428" s="12">
        <f t="shared" si="947"/>
        <v>9.7256794029562041E-3</v>
      </c>
      <c r="AU428" s="59">
        <f t="shared" si="1044"/>
        <v>2.5004412602946946E-18</v>
      </c>
      <c r="AV428" s="59">
        <f t="shared" si="1045"/>
        <v>0</v>
      </c>
      <c r="AW428" s="70">
        <f t="shared" si="948"/>
        <v>0</v>
      </c>
      <c r="AX428" s="20">
        <f t="shared" si="949"/>
        <v>200000</v>
      </c>
      <c r="AY428" s="20">
        <f t="shared" si="950"/>
        <v>0</v>
      </c>
      <c r="AZ428" s="20">
        <f t="shared" si="951"/>
        <v>0</v>
      </c>
      <c r="BA428" s="20">
        <f t="shared" si="952"/>
        <v>200000</v>
      </c>
      <c r="BB428" s="36">
        <f t="shared" si="953"/>
        <v>1</v>
      </c>
      <c r="BC428" s="36">
        <f t="shared" si="954"/>
        <v>0</v>
      </c>
      <c r="BD428" s="80">
        <f t="shared" si="955"/>
        <v>13.67526242177143</v>
      </c>
      <c r="BE428" s="36">
        <f t="shared" si="956"/>
        <v>0</v>
      </c>
      <c r="BF428" s="36">
        <f t="shared" si="957"/>
        <v>0</v>
      </c>
      <c r="BG428" s="36">
        <f t="shared" si="958"/>
        <v>13.67526242177143</v>
      </c>
      <c r="BH428" s="36">
        <f t="shared" si="959"/>
        <v>0.52662556721759324</v>
      </c>
      <c r="BI428" s="36">
        <f t="shared" si="960"/>
        <v>0</v>
      </c>
      <c r="BJ428" s="36">
        <f t="shared" si="961"/>
        <v>0</v>
      </c>
      <c r="BK428" s="36">
        <f t="shared" si="962"/>
        <v>0.52662556721759324</v>
      </c>
      <c r="BL428" s="68">
        <f ca="1">IF(OR(AT428=0,E428&gt;ProjTerm),0,VLOOKUP(D428,'Life Events'!$AE$5:$AI$1206,5,FALSE))</f>
        <v>9.4525509009707936E-17</v>
      </c>
      <c r="BM428" s="93">
        <f t="shared" ca="1" si="963"/>
        <v>9.4525509009707936E-17</v>
      </c>
      <c r="BN428" s="93">
        <f t="shared" ca="1" si="964"/>
        <v>9.1932479602966755E-19</v>
      </c>
      <c r="BO428" s="36">
        <f t="shared" ca="1" si="965"/>
        <v>1.3990158615184125E-16</v>
      </c>
      <c r="BP428" s="36">
        <f t="shared" si="966"/>
        <v>5.9370695153821516E-3</v>
      </c>
      <c r="BQ428" s="36">
        <f t="shared" si="967"/>
        <v>98.318611255614456</v>
      </c>
      <c r="BR428" s="36">
        <f t="shared" si="968"/>
        <v>154.78110000000001</v>
      </c>
      <c r="BS428" s="36">
        <f t="shared" si="969"/>
        <v>152.17862800616388</v>
      </c>
      <c r="BT428" s="36">
        <f t="shared" si="970"/>
        <v>1.4800405479696821</v>
      </c>
      <c r="BU428" s="70" cm="1">
        <f t="array" ref="BU428">IF(AND(ActInt=1,$J428=0),INDEX(Tbl_FwdNom,$B428-IVP,MATCH(ValnDt,Tbl_FwdNom_Cols)),INDEX(Tbl_FwdNom,$B428,MATCH(StartDt,Tbl_FwdNom_Cols)))</f>
        <v>11.894224304</v>
      </c>
      <c r="BV428" s="70" cm="1">
        <f t="array" ref="BV428">INDEX(Tbl_FwdReal,$B428,MATCH(StartDt,Tbl_FwdReal_Cols))</f>
        <v>4.6393593299999996</v>
      </c>
      <c r="BW428" s="70" cm="1">
        <f t="array" ref="BW428">IF(RunType&lt;&gt;"OPN",INDEX(Tbl_FwdReal,$B428,MATCH(ValnDt,Tbl_FwdReal_Cols)),IF(AND($J428=0,ActInt=1),INDEX(Tbl_FwdReal,$B428-IVP,MATCH(ValnDt,Tbl_FwdReal_Cols)),-999))*$K428</f>
        <v>4.6393593299999996</v>
      </c>
      <c r="BX428" s="70">
        <f t="shared" si="971"/>
        <v>4.6393593299999994E-2</v>
      </c>
      <c r="BY428" s="70">
        <f t="shared" si="1046"/>
        <v>6.9332085177628233E-2</v>
      </c>
      <c r="BZ428" s="64">
        <f t="shared" si="1059"/>
        <v>5.6018180075114721E-3</v>
      </c>
      <c r="CA428" s="70" cm="1">
        <f t="array" ref="CA428">IF($J428=1,CA427*(1+INDEX(Tbl_CPI,$B428,MATCH(IF(RunType="OPN",StartDt,ValnDt),Tbl_CPI_Cols))),0)</f>
        <v>0</v>
      </c>
      <c r="CB428" s="70">
        <f t="shared" si="1047"/>
        <v>11.250944682893499</v>
      </c>
      <c r="CC428" s="70">
        <f t="shared" si="1048"/>
        <v>11.250944682893499</v>
      </c>
      <c r="CD428" s="36">
        <f t="shared" si="972"/>
        <v>55.465266502063649</v>
      </c>
      <c r="CE428" s="36">
        <f t="shared" si="973"/>
        <v>1.5750487998637959</v>
      </c>
      <c r="CF428" s="36">
        <f t="shared" si="974"/>
        <v>0</v>
      </c>
      <c r="CG428" s="36">
        <f t="shared" si="975"/>
        <v>0.56392751168827715</v>
      </c>
      <c r="CH428" s="36">
        <f t="shared" si="976"/>
        <v>0.54835583495764761</v>
      </c>
      <c r="CI428" s="36">
        <f t="shared" si="977"/>
        <v>0</v>
      </c>
      <c r="CJ428" s="36">
        <f t="shared" si="978"/>
        <v>0</v>
      </c>
      <c r="CK428" s="36">
        <f t="shared" si="979"/>
        <v>0</v>
      </c>
      <c r="CL428" s="36">
        <f t="shared" si="980"/>
        <v>1.5571676730629574E-2</v>
      </c>
      <c r="CM428" s="36">
        <f t="shared" si="981"/>
        <v>0.56392751168827715</v>
      </c>
      <c r="CN428" s="36">
        <f t="shared" ca="1" si="982"/>
        <v>12.715910371503959</v>
      </c>
      <c r="CO428" s="20">
        <f t="shared" si="983"/>
        <v>120000</v>
      </c>
      <c r="CP428" s="20">
        <f t="shared" si="984"/>
        <v>2</v>
      </c>
      <c r="CQ428" s="64">
        <f t="shared" si="985"/>
        <v>2.095147059E-2</v>
      </c>
      <c r="CR428" s="64">
        <f t="shared" si="986"/>
        <v>9.4281617655000011E-2</v>
      </c>
      <c r="CS428" s="36">
        <f t="shared" si="987"/>
        <v>9.7499781883088179</v>
      </c>
      <c r="CT428" s="36">
        <f t="shared" si="988"/>
        <v>8.2051574530628582</v>
      </c>
      <c r="CU428" s="36">
        <f t="shared" si="989"/>
        <v>0.31597534033055591</v>
      </c>
      <c r="CV428" s="36">
        <f t="shared" si="1049"/>
        <v>8.5211327933934147</v>
      </c>
      <c r="CW428" s="36">
        <f t="shared" si="990"/>
        <v>0</v>
      </c>
      <c r="CX428" s="36">
        <f t="shared" si="991"/>
        <v>0</v>
      </c>
      <c r="CY428" s="36">
        <f t="shared" si="992"/>
        <v>0</v>
      </c>
      <c r="CZ428" s="36">
        <f t="shared" si="1050"/>
        <v>0</v>
      </c>
      <c r="DA428" s="64">
        <f t="shared" si="993"/>
        <v>9.4093095801894844E-3</v>
      </c>
      <c r="DB428" s="70">
        <f t="shared" si="1051"/>
        <v>0.99067840023775611</v>
      </c>
      <c r="DC428" s="70">
        <f>PRODUCT($DB$8:DB428)</f>
        <v>1.6239159833644486E-2</v>
      </c>
      <c r="DD428" s="36">
        <f t="shared" si="994"/>
        <v>51.934577514459576</v>
      </c>
      <c r="DE428" s="36">
        <f t="shared" si="995"/>
        <v>647.84603268612852</v>
      </c>
      <c r="DF428" s="36">
        <f t="shared" si="996"/>
        <v>21.738491960755645</v>
      </c>
      <c r="DG428" s="36">
        <f t="shared" si="997"/>
        <v>0.27991840749165459</v>
      </c>
      <c r="DH428" s="36">
        <f t="shared" ca="1" si="998"/>
        <v>3.0442531442011497E-15</v>
      </c>
      <c r="DI428" s="36">
        <f t="shared" si="999"/>
        <v>24.869775905118782</v>
      </c>
      <c r="DJ428" s="36">
        <f t="shared" ca="1" si="1000"/>
        <v>642.23980463005171</v>
      </c>
      <c r="DK428" s="36">
        <f t="shared" si="1001"/>
        <v>0</v>
      </c>
      <c r="DL428" s="36">
        <f t="shared" si="1002"/>
        <v>0</v>
      </c>
      <c r="DM428" s="36">
        <f t="shared" ca="1" si="1003"/>
        <v>642.23980463005171</v>
      </c>
      <c r="DN428" s="36">
        <f t="shared" ca="1" si="1052"/>
        <v>642.23980463005546</v>
      </c>
      <c r="DO428" s="64" cm="1">
        <f t="array" ref="DO428">IFERROR(INDEX(Tbl_FwdNom,$B428,MATCH(LIDt,Tbl_FwdNom_Cols,0)),0)</f>
        <v>8.5287300590000008</v>
      </c>
      <c r="DP428" s="64">
        <f t="shared" ca="1" si="1053"/>
        <v>8.4669011790000006</v>
      </c>
      <c r="DQ428" s="64">
        <f t="shared" ca="1" si="1004"/>
        <v>6.7958948523769713E-3</v>
      </c>
      <c r="DR428" s="70">
        <f t="shared" ca="1" si="1005"/>
        <v>0.99324997759017142</v>
      </c>
      <c r="DS428" s="70">
        <f ca="1">PRODUCT($DR$8:DR428)</f>
        <v>2.5373726269898696E-2</v>
      </c>
      <c r="DT428" s="36">
        <f t="shared" ca="1" si="1006"/>
        <v>722.13847271832105</v>
      </c>
      <c r="DU428" s="36">
        <f t="shared" ca="1" si="1007"/>
        <v>23.907805376022662</v>
      </c>
      <c r="DV428" s="36">
        <f t="shared" ca="1" si="1008"/>
        <v>0.31188308330359865</v>
      </c>
      <c r="DW428" s="36">
        <f t="shared" ca="1" si="1009"/>
        <v>3.2176911676449802E-15</v>
      </c>
      <c r="DX428" s="36">
        <f t="shared" ca="1" si="1010"/>
        <v>56.546986989349286</v>
      </c>
      <c r="DY428" s="36">
        <f t="shared" ca="1" si="1011"/>
        <v>0.60058084003458978</v>
      </c>
      <c r="DZ428" s="36">
        <f t="shared" ca="1" si="1012"/>
        <v>26.768594440687366</v>
      </c>
      <c r="EA428" s="36">
        <f t="shared" ca="1" si="1013"/>
        <v>0</v>
      </c>
      <c r="EB428" s="36">
        <f t="shared" ca="1" si="1014"/>
        <v>716.55658330241272</v>
      </c>
      <c r="EC428" s="36">
        <f t="shared" ca="1" si="1015"/>
        <v>0</v>
      </c>
      <c r="ED428" s="36">
        <f t="shared" ca="1" si="1016"/>
        <v>0</v>
      </c>
      <c r="EE428" s="36">
        <f t="shared" ca="1" si="1054"/>
        <v>0</v>
      </c>
      <c r="EF428" s="36">
        <f t="shared" ca="1" si="1017"/>
        <v>716.55658330241272</v>
      </c>
      <c r="EG428" s="64"/>
      <c r="EH428" s="64"/>
      <c r="EI428" s="64"/>
      <c r="EJ428" s="70"/>
      <c r="EK428" s="70"/>
      <c r="EL428" s="70"/>
      <c r="EM428" s="70"/>
      <c r="EN428" s="70"/>
      <c r="EO428" s="36">
        <f t="shared" ca="1" si="1018"/>
        <v>6.1052350372387929</v>
      </c>
      <c r="EP428" s="36">
        <f t="shared" ca="1" si="1019"/>
        <v>0</v>
      </c>
      <c r="EQ428" s="36">
        <f t="shared" si="1020"/>
        <v>17.872164204090371</v>
      </c>
      <c r="ER428" s="36">
        <f t="shared" si="1021"/>
        <v>0.31131091864914989</v>
      </c>
      <c r="ES428" s="36">
        <f t="shared" si="1022"/>
        <v>-0.28429870619232922</v>
      </c>
      <c r="ET428" s="36">
        <f t="shared" ca="1" si="1023"/>
        <v>0</v>
      </c>
      <c r="EU428" s="36">
        <f t="shared" ca="1" si="1055"/>
        <v>0.31131091864914989</v>
      </c>
      <c r="EV428" s="36">
        <f t="shared" si="1024"/>
        <v>0.41052738044786818</v>
      </c>
      <c r="EW428" s="36">
        <f t="shared" si="1025"/>
        <v>23.361917671542756</v>
      </c>
      <c r="EX428" s="36">
        <f t="shared" ca="1" si="1056"/>
        <v>41.955920174730139</v>
      </c>
      <c r="EY428" s="36">
        <f t="shared" si="1026"/>
        <v>0</v>
      </c>
      <c r="EZ428" s="36">
        <f t="shared" si="1027"/>
        <v>0</v>
      </c>
      <c r="FA428" s="36">
        <f t="shared" si="1028"/>
        <v>0</v>
      </c>
      <c r="FB428" s="36">
        <f t="shared" si="1029"/>
        <v>0</v>
      </c>
      <c r="FC428" s="36">
        <f t="shared" si="1057"/>
        <v>0</v>
      </c>
      <c r="FD428" s="36">
        <f t="shared" si="1030"/>
        <v>0</v>
      </c>
      <c r="FE428" s="36">
        <f t="shared" si="1031"/>
        <v>0</v>
      </c>
      <c r="FF428" s="36">
        <f t="shared" si="1058"/>
        <v>0</v>
      </c>
      <c r="FG428" s="36">
        <f t="shared" ca="1" si="1032"/>
        <v>41.955920174730139</v>
      </c>
      <c r="FH428" s="36">
        <f t="shared" ca="1" si="1033"/>
        <v>0.39477624164575353</v>
      </c>
      <c r="FI428" s="36">
        <f t="shared" ca="1" si="1034"/>
        <v>-0.87911337023335101</v>
      </c>
      <c r="FJ428" s="36">
        <f t="shared" ca="1" si="1035"/>
        <v>46.179094476813169</v>
      </c>
      <c r="FK428" s="36">
        <f t="shared" si="1036"/>
        <v>0</v>
      </c>
      <c r="FL428" s="36">
        <f t="shared" si="1037"/>
        <v>0</v>
      </c>
      <c r="FM428" s="36">
        <f t="shared" ca="1" si="1038"/>
        <v>0</v>
      </c>
      <c r="FN428" s="36">
        <f t="shared" ca="1" si="1060"/>
        <v>46.179094476813169</v>
      </c>
    </row>
    <row r="429" spans="2:170" x14ac:dyDescent="0.25">
      <c r="B429" s="2">
        <v>421</v>
      </c>
      <c r="C429" s="2">
        <f t="shared" si="914"/>
        <v>36</v>
      </c>
      <c r="D429" s="2">
        <f t="shared" si="1063"/>
        <v>445</v>
      </c>
      <c r="E429" s="2">
        <f t="shared" si="1061"/>
        <v>38</v>
      </c>
      <c r="F429" s="189">
        <f t="shared" si="1065"/>
        <v>58531</v>
      </c>
      <c r="G429" s="2">
        <f t="shared" si="1064"/>
        <v>3</v>
      </c>
      <c r="H429" s="187">
        <f t="shared" si="915"/>
        <v>69.666666666666671</v>
      </c>
      <c r="I429" s="186">
        <f t="shared" si="1062"/>
        <v>69</v>
      </c>
      <c r="J429" s="2">
        <f t="shared" si="916"/>
        <v>0</v>
      </c>
      <c r="K429" s="2">
        <f t="shared" si="917"/>
        <v>1</v>
      </c>
      <c r="L429">
        <f t="shared" si="918"/>
        <v>2</v>
      </c>
      <c r="M429" s="190">
        <f t="shared" si="1039"/>
        <v>1.7757434879999999E-2</v>
      </c>
      <c r="N429">
        <f t="shared" si="919"/>
        <v>1</v>
      </c>
      <c r="O429">
        <f t="shared" si="920"/>
        <v>100</v>
      </c>
      <c r="P429" s="58">
        <f t="shared" si="921"/>
        <v>7.9908456959999999E-2</v>
      </c>
      <c r="Q429" s="106">
        <f t="shared" si="922"/>
        <v>7.9908456959999999E-2</v>
      </c>
      <c r="R429" s="59">
        <f t="shared" si="923"/>
        <v>7.9908456959999999E-2</v>
      </c>
      <c r="S429" s="32">
        <f t="shared" si="1040"/>
        <v>6.916148478367079E-3</v>
      </c>
      <c r="T429">
        <f t="shared" si="924"/>
        <v>1</v>
      </c>
      <c r="U429" s="32">
        <f t="shared" si="1041"/>
        <v>7.0919103000000006E-4</v>
      </c>
      <c r="V429">
        <f t="shared" si="925"/>
        <v>1</v>
      </c>
      <c r="W429">
        <f t="shared" si="926"/>
        <v>100</v>
      </c>
      <c r="X429" s="58">
        <f t="shared" si="927"/>
        <v>3.1913596350000004E-3</v>
      </c>
      <c r="Y429" s="58">
        <f t="shared" si="928"/>
        <v>3.1913596350000004E-3</v>
      </c>
      <c r="Z429" s="32">
        <f t="shared" si="929"/>
        <v>3.1913596350000004E-3</v>
      </c>
      <c r="AA429" s="32">
        <f t="shared" si="930"/>
        <v>2.6633643311901878E-4</v>
      </c>
      <c r="AB429" s="59">
        <f t="shared" si="931"/>
        <v>4.9056245199999996E-3</v>
      </c>
      <c r="AC429" s="59">
        <f t="shared" si="932"/>
        <v>4.9056245199999996E-3</v>
      </c>
      <c r="AD429">
        <f t="shared" si="933"/>
        <v>1</v>
      </c>
      <c r="AE429" s="59">
        <f t="shared" si="934"/>
        <v>4.9056245199999996E-3</v>
      </c>
      <c r="AF429" s="59">
        <f t="shared" si="935"/>
        <v>4.1758461800000006E-3</v>
      </c>
      <c r="AG429" s="59">
        <f t="shared" si="936"/>
        <v>4.1758461800000006E-3</v>
      </c>
      <c r="AH429">
        <f t="shared" si="937"/>
        <v>1</v>
      </c>
      <c r="AI429" s="59">
        <f t="shared" si="938"/>
        <v>4.1758461800000006E-3</v>
      </c>
      <c r="AJ429" s="59">
        <f t="shared" si="939"/>
        <v>0</v>
      </c>
      <c r="AK429" s="59">
        <f t="shared" si="940"/>
        <v>0</v>
      </c>
      <c r="AL429" s="59">
        <f t="shared" si="941"/>
        <v>0</v>
      </c>
      <c r="AM429" s="12">
        <f t="shared" si="1042"/>
        <v>9.7256794029562041E-3</v>
      </c>
      <c r="AN429" s="12">
        <f t="shared" si="1043"/>
        <v>0</v>
      </c>
      <c r="AO429" s="66">
        <f t="shared" si="942"/>
        <v>6.7264242803841592E-5</v>
      </c>
      <c r="AP429" s="66">
        <f t="shared" si="943"/>
        <v>2.5903027618424634E-6</v>
      </c>
      <c r="AQ429" s="59">
        <f t="shared" si="944"/>
        <v>4.7710531352800913E-5</v>
      </c>
      <c r="AR429" s="59">
        <f t="shared" si="945"/>
        <v>4.0612941182739353E-5</v>
      </c>
      <c r="AS429" s="59">
        <f t="shared" si="946"/>
        <v>0</v>
      </c>
      <c r="AT429" s="12">
        <f t="shared" si="947"/>
        <v>9.5675013848549786E-3</v>
      </c>
      <c r="AU429" s="59">
        <f t="shared" si="1044"/>
        <v>0</v>
      </c>
      <c r="AV429" s="59">
        <f t="shared" si="1045"/>
        <v>-1.1926223897340549E-18</v>
      </c>
      <c r="AW429" s="70">
        <f t="shared" si="948"/>
        <v>0</v>
      </c>
      <c r="AX429" s="20">
        <f t="shared" si="949"/>
        <v>200000</v>
      </c>
      <c r="AY429" s="20">
        <f t="shared" si="950"/>
        <v>0</v>
      </c>
      <c r="AZ429" s="20">
        <f t="shared" si="951"/>
        <v>0</v>
      </c>
      <c r="BA429" s="20">
        <f t="shared" si="952"/>
        <v>200000</v>
      </c>
      <c r="BB429" s="36">
        <f t="shared" si="953"/>
        <v>1</v>
      </c>
      <c r="BC429" s="36">
        <f t="shared" si="954"/>
        <v>0</v>
      </c>
      <c r="BD429" s="80">
        <f t="shared" si="955"/>
        <v>13.452848560768318</v>
      </c>
      <c r="BE429" s="36">
        <f t="shared" si="956"/>
        <v>0</v>
      </c>
      <c r="BF429" s="36">
        <f t="shared" si="957"/>
        <v>0</v>
      </c>
      <c r="BG429" s="36">
        <f t="shared" si="958"/>
        <v>13.452848560768318</v>
      </c>
      <c r="BH429" s="36">
        <f t="shared" si="959"/>
        <v>0.51806055236849269</v>
      </c>
      <c r="BI429" s="36">
        <f t="shared" si="960"/>
        <v>0</v>
      </c>
      <c r="BJ429" s="36">
        <f t="shared" si="961"/>
        <v>0</v>
      </c>
      <c r="BK429" s="36">
        <f t="shared" si="962"/>
        <v>0.51806055236849269</v>
      </c>
      <c r="BL429" s="68">
        <f ca="1">IF(OR(AT429=0,E429&gt;ProjTerm),0,VLOOKUP(D429,'Life Events'!$AE$5:$AI$1206,5,FALSE))</f>
        <v>9.2988150327020904E-17</v>
      </c>
      <c r="BM429" s="93">
        <f t="shared" ca="1" si="963"/>
        <v>9.2988150327020904E-17</v>
      </c>
      <c r="BN429" s="93">
        <f t="shared" ca="1" si="964"/>
        <v>8.8966425702887537E-19</v>
      </c>
      <c r="BO429" s="36">
        <f t="shared" ca="1" si="965"/>
        <v>1.3538788602077739E-16</v>
      </c>
      <c r="BP429" s="36">
        <f t="shared" si="966"/>
        <v>5.8405092803216711E-3</v>
      </c>
      <c r="BQ429" s="36">
        <f t="shared" si="967"/>
        <v>98.318611255614456</v>
      </c>
      <c r="BR429" s="36">
        <f t="shared" si="968"/>
        <v>154.78110000000001</v>
      </c>
      <c r="BS429" s="36">
        <f t="shared" si="969"/>
        <v>152.17862800616388</v>
      </c>
      <c r="BT429" s="36">
        <f t="shared" si="970"/>
        <v>1.4559692341943036</v>
      </c>
      <c r="BU429" s="70" cm="1">
        <f t="array" ref="BU429">IF(AND(ActInt=1,$J429=0),INDEX(Tbl_FwdNom,$B429-IVP,MATCH(ValnDt,Tbl_FwdNom_Cols)),INDEX(Tbl_FwdNom,$B429,MATCH(StartDt,Tbl_FwdNom_Cols)))</f>
        <v>11.888148853000001</v>
      </c>
      <c r="BV429" s="70" cm="1">
        <f t="array" ref="BV429">INDEX(Tbl_FwdReal,$B429,MATCH(StartDt,Tbl_FwdReal_Cols))</f>
        <v>4.6359381329999998</v>
      </c>
      <c r="BW429" s="70" cm="1">
        <f t="array" ref="BW429">IF(RunType&lt;&gt;"OPN",INDEX(Tbl_FwdReal,$B429,MATCH(ValnDt,Tbl_FwdReal_Cols)),IF(AND($J429=0,ActInt=1),INDEX(Tbl_FwdReal,$B429-IVP,MATCH(ValnDt,Tbl_FwdReal_Cols)),-999))*$K429</f>
        <v>4.6359381329999998</v>
      </c>
      <c r="BX429" s="70">
        <f t="shared" si="971"/>
        <v>4.6359381329999998E-2</v>
      </c>
      <c r="BY429" s="70">
        <f t="shared" si="1046"/>
        <v>6.9308985511095544E-2</v>
      </c>
      <c r="BZ429" s="64">
        <f t="shared" si="1059"/>
        <v>5.6000077422555528E-3</v>
      </c>
      <c r="CA429" s="70" cm="1">
        <f t="array" ref="CA429">IF($J429=1,CA428*(1+INDEX(Tbl_CPI,$B429,MATCH(IF(RunType="OPN",StartDt,ValnDt),Tbl_CPI_Cols))),0)</f>
        <v>0</v>
      </c>
      <c r="CB429" s="70">
        <f t="shared" si="1047"/>
        <v>11.313950060225391</v>
      </c>
      <c r="CC429" s="70">
        <f t="shared" si="1048"/>
        <v>11.250944682893499</v>
      </c>
      <c r="CD429" s="36">
        <f t="shared" si="972"/>
        <v>59.166999627739273</v>
      </c>
      <c r="CE429" s="36">
        <f t="shared" si="973"/>
        <v>1.5750487998637959</v>
      </c>
      <c r="CF429" s="36">
        <f t="shared" si="974"/>
        <v>0</v>
      </c>
      <c r="CG429" s="36">
        <f t="shared" si="975"/>
        <v>0.59075768928570738</v>
      </c>
      <c r="CH429" s="36">
        <f t="shared" si="976"/>
        <v>0.5754392696142212</v>
      </c>
      <c r="CI429" s="36">
        <f t="shared" si="977"/>
        <v>0</v>
      </c>
      <c r="CJ429" s="36">
        <f t="shared" si="978"/>
        <v>0</v>
      </c>
      <c r="CK429" s="36">
        <f t="shared" si="979"/>
        <v>0</v>
      </c>
      <c r="CL429" s="36">
        <f t="shared" si="980"/>
        <v>1.5318419671486208E-2</v>
      </c>
      <c r="CM429" s="36">
        <f t="shared" si="981"/>
        <v>0.59075768928570738</v>
      </c>
      <c r="CN429" s="36">
        <f t="shared" ca="1" si="982"/>
        <v>12.509099369662184</v>
      </c>
      <c r="CO429" s="20">
        <f t="shared" si="983"/>
        <v>120000</v>
      </c>
      <c r="CP429" s="20">
        <f t="shared" si="984"/>
        <v>2</v>
      </c>
      <c r="CQ429" s="64">
        <f t="shared" si="985"/>
        <v>2.095147059E-2</v>
      </c>
      <c r="CR429" s="64">
        <f t="shared" si="986"/>
        <v>9.4281617655000011E-2</v>
      </c>
      <c r="CS429" s="36">
        <f t="shared" si="987"/>
        <v>9.5914049758412077</v>
      </c>
      <c r="CT429" s="36">
        <f t="shared" si="988"/>
        <v>8.0717091364609903</v>
      </c>
      <c r="CU429" s="36">
        <f t="shared" si="989"/>
        <v>0.31083633142109562</v>
      </c>
      <c r="CV429" s="36">
        <f t="shared" si="1049"/>
        <v>8.3825454678820854</v>
      </c>
      <c r="CW429" s="36">
        <f t="shared" si="990"/>
        <v>0</v>
      </c>
      <c r="CX429" s="36">
        <f t="shared" si="991"/>
        <v>0</v>
      </c>
      <c r="CY429" s="36">
        <f t="shared" si="992"/>
        <v>0</v>
      </c>
      <c r="CZ429" s="36">
        <f t="shared" si="1050"/>
        <v>0</v>
      </c>
      <c r="DA429" s="64">
        <f t="shared" si="993"/>
        <v>9.4047421941469977E-3</v>
      </c>
      <c r="DB429" s="70">
        <f t="shared" si="1051"/>
        <v>0.99068288289026274</v>
      </c>
      <c r="DC429" s="70">
        <f>PRODUCT($DB$8:DB429)</f>
        <v>1.6087857679710681E-2</v>
      </c>
      <c r="DD429" s="36">
        <f t="shared" si="994"/>
        <v>50.967039592750709</v>
      </c>
      <c r="DE429" s="36">
        <f t="shared" si="995"/>
        <v>640.48600904427417</v>
      </c>
      <c r="DF429" s="36">
        <f t="shared" si="996"/>
        <v>21.424876320967599</v>
      </c>
      <c r="DG429" s="36">
        <f t="shared" si="997"/>
        <v>0.27671045866918814</v>
      </c>
      <c r="DH429" s="36">
        <f t="shared" ca="1" si="998"/>
        <v>2.9374956741753056E-15</v>
      </c>
      <c r="DI429" s="36">
        <f t="shared" si="999"/>
        <v>24.507356122879987</v>
      </c>
      <c r="DJ429" s="36">
        <f t="shared" ca="1" si="1000"/>
        <v>635.17449143670183</v>
      </c>
      <c r="DK429" s="36">
        <f t="shared" si="1001"/>
        <v>0</v>
      </c>
      <c r="DL429" s="36">
        <f t="shared" si="1002"/>
        <v>0</v>
      </c>
      <c r="DM429" s="36">
        <f t="shared" ca="1" si="1003"/>
        <v>635.17449143670183</v>
      </c>
      <c r="DN429" s="36">
        <f t="shared" ca="1" si="1052"/>
        <v>635.17449143670558</v>
      </c>
      <c r="DO429" s="64" cm="1">
        <f t="array" ref="DO429">IFERROR(INDEX(Tbl_FwdNom,$B429,MATCH(LIDt,Tbl_FwdNom_Cols,0)),0)</f>
        <v>8.5270121149999998</v>
      </c>
      <c r="DP429" s="64">
        <f t="shared" ca="1" si="1053"/>
        <v>8.4651842130000006</v>
      </c>
      <c r="DQ429" s="64">
        <f t="shared" ca="1" si="1004"/>
        <v>6.7945667614699445E-3</v>
      </c>
      <c r="DR429" s="70">
        <f t="shared" ca="1" si="1005"/>
        <v>0.9932512878140316</v>
      </c>
      <c r="DS429" s="70">
        <f ca="1">PRODUCT($DR$8:DR429)</f>
        <v>2.5202486294217605E-2</v>
      </c>
      <c r="DT429" s="36">
        <f t="shared" ca="1" si="1006"/>
        <v>713.59224222146338</v>
      </c>
      <c r="DU429" s="36">
        <f t="shared" ca="1" si="1007"/>
        <v>23.552188003401785</v>
      </c>
      <c r="DV429" s="36">
        <f t="shared" ca="1" si="1008"/>
        <v>0.30816168445455638</v>
      </c>
      <c r="DW429" s="36">
        <f t="shared" ca="1" si="1009"/>
        <v>3.104166099080559E-15</v>
      </c>
      <c r="DX429" s="36">
        <f t="shared" ca="1" si="1010"/>
        <v>55.475230033414086</v>
      </c>
      <c r="DY429" s="36">
        <f t="shared" ca="1" si="1011"/>
        <v>0.58923902495124025</v>
      </c>
      <c r="DZ429" s="36">
        <f t="shared" ca="1" si="1012"/>
        <v>26.371126312576543</v>
      </c>
      <c r="EA429" s="36">
        <f t="shared" ca="1" si="1013"/>
        <v>0</v>
      </c>
      <c r="EB429" s="36">
        <f t="shared" ca="1" si="1014"/>
        <v>708.32140384452418</v>
      </c>
      <c r="EC429" s="36">
        <f t="shared" ca="1" si="1015"/>
        <v>0</v>
      </c>
      <c r="ED429" s="36">
        <f t="shared" ca="1" si="1016"/>
        <v>0</v>
      </c>
      <c r="EE429" s="36">
        <f t="shared" ca="1" si="1054"/>
        <v>0</v>
      </c>
      <c r="EF429" s="36">
        <f t="shared" ca="1" si="1017"/>
        <v>708.32140384452418</v>
      </c>
      <c r="EG429" s="64"/>
      <c r="EH429" s="64"/>
      <c r="EI429" s="64"/>
      <c r="EJ429" s="70"/>
      <c r="EK429" s="70"/>
      <c r="EL429" s="70"/>
      <c r="EM429" s="70"/>
      <c r="EN429" s="70"/>
      <c r="EO429" s="36">
        <f t="shared" ca="1" si="1018"/>
        <v>6.034543865598029</v>
      </c>
      <c r="EP429" s="36">
        <f t="shared" ca="1" si="1019"/>
        <v>0</v>
      </c>
      <c r="EQ429" s="36">
        <f t="shared" si="1020"/>
        <v>17.667343847232814</v>
      </c>
      <c r="ER429" s="36">
        <f t="shared" si="1021"/>
        <v>0.30551121576042967</v>
      </c>
      <c r="ES429" s="36">
        <f t="shared" si="1022"/>
        <v>-0.27900223912744815</v>
      </c>
      <c r="ET429" s="36">
        <f t="shared" ca="1" si="1023"/>
        <v>0</v>
      </c>
      <c r="EU429" s="36">
        <f t="shared" ca="1" si="1055"/>
        <v>0.30551121576042967</v>
      </c>
      <c r="EV429" s="36">
        <f t="shared" si="1024"/>
        <v>0.40454488810886979</v>
      </c>
      <c r="EW429" s="36">
        <f t="shared" si="1025"/>
        <v>23.094183095040428</v>
      </c>
      <c r="EX429" s="36">
        <f t="shared" ca="1" si="1056"/>
        <v>41.471583046142541</v>
      </c>
      <c r="EY429" s="36">
        <f t="shared" si="1026"/>
        <v>0</v>
      </c>
      <c r="EZ429" s="36">
        <f t="shared" si="1027"/>
        <v>0</v>
      </c>
      <c r="FA429" s="36">
        <f t="shared" si="1028"/>
        <v>0</v>
      </c>
      <c r="FB429" s="36">
        <f t="shared" si="1029"/>
        <v>0</v>
      </c>
      <c r="FC429" s="36">
        <f t="shared" si="1057"/>
        <v>0</v>
      </c>
      <c r="FD429" s="36">
        <f t="shared" si="1030"/>
        <v>0</v>
      </c>
      <c r="FE429" s="36">
        <f t="shared" si="1031"/>
        <v>0</v>
      </c>
      <c r="FF429" s="36">
        <f t="shared" si="1058"/>
        <v>0</v>
      </c>
      <c r="FG429" s="36">
        <f t="shared" ca="1" si="1032"/>
        <v>41.471583046142541</v>
      </c>
      <c r="FH429" s="36">
        <f t="shared" ca="1" si="1033"/>
        <v>0.39002954693212805</v>
      </c>
      <c r="FI429" s="36">
        <f t="shared" ca="1" si="1034"/>
        <v>-0.86481638381915515</v>
      </c>
      <c r="FJ429" s="36">
        <f t="shared" ca="1" si="1035"/>
        <v>45.628045033400952</v>
      </c>
      <c r="FK429" s="36">
        <f t="shared" si="1036"/>
        <v>0</v>
      </c>
      <c r="FL429" s="36">
        <f t="shared" si="1037"/>
        <v>0</v>
      </c>
      <c r="FM429" s="36">
        <f t="shared" ca="1" si="1038"/>
        <v>0</v>
      </c>
      <c r="FN429" s="36">
        <f t="shared" ca="1" si="1060"/>
        <v>45.628045033400952</v>
      </c>
    </row>
    <row r="430" spans="2:170" x14ac:dyDescent="0.25">
      <c r="B430" s="2">
        <v>422</v>
      </c>
      <c r="C430" s="2">
        <f t="shared" si="914"/>
        <v>36</v>
      </c>
      <c r="D430" s="2">
        <f t="shared" si="1063"/>
        <v>446</v>
      </c>
      <c r="E430" s="2">
        <f t="shared" si="1061"/>
        <v>38</v>
      </c>
      <c r="F430" s="189">
        <f t="shared" si="1065"/>
        <v>58561</v>
      </c>
      <c r="G430" s="2">
        <f t="shared" si="1064"/>
        <v>4</v>
      </c>
      <c r="H430" s="187">
        <f t="shared" si="915"/>
        <v>69.75</v>
      </c>
      <c r="I430" s="186">
        <f t="shared" si="1062"/>
        <v>69</v>
      </c>
      <c r="J430" s="2">
        <f t="shared" si="916"/>
        <v>0</v>
      </c>
      <c r="K430" s="2">
        <f t="shared" si="917"/>
        <v>1</v>
      </c>
      <c r="L430">
        <f t="shared" si="918"/>
        <v>2</v>
      </c>
      <c r="M430" s="190">
        <f t="shared" si="1039"/>
        <v>1.7757434879999999E-2</v>
      </c>
      <c r="N430">
        <f t="shared" si="919"/>
        <v>1</v>
      </c>
      <c r="O430">
        <f t="shared" si="920"/>
        <v>100</v>
      </c>
      <c r="P430" s="58">
        <f t="shared" si="921"/>
        <v>7.9908456959999999E-2</v>
      </c>
      <c r="Q430" s="106">
        <f t="shared" si="922"/>
        <v>7.9908456959999999E-2</v>
      </c>
      <c r="R430" s="59">
        <f t="shared" si="923"/>
        <v>7.9908456959999999E-2</v>
      </c>
      <c r="S430" s="32">
        <f t="shared" si="1040"/>
        <v>6.916148478367079E-3</v>
      </c>
      <c r="T430">
        <f t="shared" si="924"/>
        <v>1</v>
      </c>
      <c r="U430" s="32">
        <f t="shared" si="1041"/>
        <v>7.0919103000000006E-4</v>
      </c>
      <c r="V430">
        <f t="shared" si="925"/>
        <v>1</v>
      </c>
      <c r="W430">
        <f t="shared" si="926"/>
        <v>100</v>
      </c>
      <c r="X430" s="58">
        <f t="shared" si="927"/>
        <v>3.1913596350000004E-3</v>
      </c>
      <c r="Y430" s="58">
        <f t="shared" si="928"/>
        <v>3.1913596350000004E-3</v>
      </c>
      <c r="Z430" s="32">
        <f t="shared" si="929"/>
        <v>3.1913596350000004E-3</v>
      </c>
      <c r="AA430" s="32">
        <f t="shared" si="930"/>
        <v>2.6633643311901878E-4</v>
      </c>
      <c r="AB430" s="59">
        <f t="shared" si="931"/>
        <v>4.9056245199999996E-3</v>
      </c>
      <c r="AC430" s="59">
        <f t="shared" si="932"/>
        <v>4.9056245199999996E-3</v>
      </c>
      <c r="AD430">
        <f t="shared" si="933"/>
        <v>1</v>
      </c>
      <c r="AE430" s="59">
        <f t="shared" si="934"/>
        <v>4.9056245199999996E-3</v>
      </c>
      <c r="AF430" s="59">
        <f t="shared" si="935"/>
        <v>4.1758461800000006E-3</v>
      </c>
      <c r="AG430" s="59">
        <f t="shared" si="936"/>
        <v>4.1758461800000006E-3</v>
      </c>
      <c r="AH430">
        <f t="shared" si="937"/>
        <v>1</v>
      </c>
      <c r="AI430" s="59">
        <f t="shared" si="938"/>
        <v>4.1758461800000006E-3</v>
      </c>
      <c r="AJ430" s="59">
        <f t="shared" si="939"/>
        <v>0</v>
      </c>
      <c r="AK430" s="59">
        <f t="shared" si="940"/>
        <v>0</v>
      </c>
      <c r="AL430" s="59">
        <f t="shared" si="941"/>
        <v>0</v>
      </c>
      <c r="AM430" s="12">
        <f t="shared" si="1042"/>
        <v>9.5675013848549786E-3</v>
      </c>
      <c r="AN430" s="12">
        <f t="shared" si="1043"/>
        <v>0</v>
      </c>
      <c r="AO430" s="66">
        <f t="shared" si="942"/>
        <v>6.6170260144639688E-5</v>
      </c>
      <c r="AP430" s="66">
        <f t="shared" si="943"/>
        <v>2.5481741927035477E-6</v>
      </c>
      <c r="AQ430" s="59">
        <f t="shared" si="944"/>
        <v>4.6934569388678535E-5</v>
      </c>
      <c r="AR430" s="59">
        <f t="shared" si="945"/>
        <v>3.9952414110091378E-5</v>
      </c>
      <c r="AS430" s="59">
        <f t="shared" si="946"/>
        <v>0</v>
      </c>
      <c r="AT430" s="12">
        <f t="shared" si="947"/>
        <v>9.411895967018866E-3</v>
      </c>
      <c r="AU430" s="59">
        <f t="shared" si="1044"/>
        <v>5.8275866771095863E-19</v>
      </c>
      <c r="AV430" s="59">
        <f t="shared" si="1045"/>
        <v>0</v>
      </c>
      <c r="AW430" s="70">
        <f t="shared" si="948"/>
        <v>0</v>
      </c>
      <c r="AX430" s="20">
        <f t="shared" si="949"/>
        <v>200000</v>
      </c>
      <c r="AY430" s="20">
        <f t="shared" si="950"/>
        <v>0</v>
      </c>
      <c r="AZ430" s="20">
        <f t="shared" si="951"/>
        <v>0</v>
      </c>
      <c r="BA430" s="20">
        <f t="shared" si="952"/>
        <v>200000</v>
      </c>
      <c r="BB430" s="36">
        <f t="shared" si="953"/>
        <v>1</v>
      </c>
      <c r="BC430" s="36">
        <f t="shared" si="954"/>
        <v>0</v>
      </c>
      <c r="BD430" s="80">
        <f t="shared" si="955"/>
        <v>13.234052028927938</v>
      </c>
      <c r="BE430" s="36">
        <f t="shared" si="956"/>
        <v>0</v>
      </c>
      <c r="BF430" s="36">
        <f t="shared" si="957"/>
        <v>0</v>
      </c>
      <c r="BG430" s="36">
        <f t="shared" si="958"/>
        <v>13.234052028927938</v>
      </c>
      <c r="BH430" s="36">
        <f t="shared" si="959"/>
        <v>0.50963483854070957</v>
      </c>
      <c r="BI430" s="36">
        <f t="shared" si="960"/>
        <v>0</v>
      </c>
      <c r="BJ430" s="36">
        <f t="shared" si="961"/>
        <v>0</v>
      </c>
      <c r="BK430" s="36">
        <f t="shared" si="962"/>
        <v>0.50963483854070957</v>
      </c>
      <c r="BL430" s="68">
        <f ca="1">IF(OR(AT430=0,E430&gt;ProjTerm),0,VLOOKUP(D430,'Life Events'!$AE$5:$AI$1206,5,FALSE))</f>
        <v>9.147579517770803E-17</v>
      </c>
      <c r="BM430" s="93">
        <f t="shared" ca="1" si="963"/>
        <v>9.147579517770803E-17</v>
      </c>
      <c r="BN430" s="93">
        <f t="shared" ca="1" si="964"/>
        <v>8.6096066771291401E-19</v>
      </c>
      <c r="BO430" s="36">
        <f t="shared" ca="1" si="965"/>
        <v>1.3102002110080742E-16</v>
      </c>
      <c r="BP430" s="36">
        <f t="shared" si="966"/>
        <v>5.7455194966380468E-3</v>
      </c>
      <c r="BQ430" s="36">
        <f t="shared" si="967"/>
        <v>98.318767281653891</v>
      </c>
      <c r="BR430" s="36">
        <f t="shared" si="968"/>
        <v>154.78110000000001</v>
      </c>
      <c r="BS430" s="36">
        <f t="shared" si="969"/>
        <v>152.17886950498399</v>
      </c>
      <c r="BT430" s="36">
        <f t="shared" si="970"/>
        <v>1.4322916881594492</v>
      </c>
      <c r="BU430" s="70" cm="1">
        <f t="array" ref="BU430">IF(AND(ActInt=1,$J430=0),INDEX(Tbl_FwdNom,$B430-IVP,MATCH(ValnDt,Tbl_FwdNom_Cols)),INDEX(Tbl_FwdNom,$B430,MATCH(StartDt,Tbl_FwdNom_Cols)))</f>
        <v>11.882073731</v>
      </c>
      <c r="BV430" s="70" cm="1">
        <f t="array" ref="BV430">INDEX(Tbl_FwdReal,$B430,MATCH(StartDt,Tbl_FwdReal_Cols))</f>
        <v>4.6325170470000003</v>
      </c>
      <c r="BW430" s="70" cm="1">
        <f t="array" ref="BW430">IF(RunType&lt;&gt;"OPN",INDEX(Tbl_FwdReal,$B430,MATCH(ValnDt,Tbl_FwdReal_Cols)),IF(AND($J430=0,ActInt=1),INDEX(Tbl_FwdReal,$B430-IVP,MATCH(ValnDt,Tbl_FwdReal_Cols)),-999))*$K430</f>
        <v>4.6325170470000003</v>
      </c>
      <c r="BX430" s="70">
        <f t="shared" si="971"/>
        <v>4.6325170470000003E-2</v>
      </c>
      <c r="BY430" s="70">
        <f t="shared" si="1046"/>
        <v>6.9285886343951386E-2</v>
      </c>
      <c r="BZ430" s="64">
        <f t="shared" si="1059"/>
        <v>5.5981974802887802E-3</v>
      </c>
      <c r="CA430" s="70" cm="1">
        <f t="array" ref="CA430">IF($J430=1,CA429*(1+INDEX(Tbl_CPI,$B430,MATCH(IF(RunType="OPN",StartDt,ValnDt),Tbl_CPI_Cols))),0)</f>
        <v>0</v>
      </c>
      <c r="CB430" s="70">
        <f t="shared" si="1047"/>
        <v>11.377287786944658</v>
      </c>
      <c r="CC430" s="70">
        <f t="shared" si="1048"/>
        <v>11.250944682893499</v>
      </c>
      <c r="CD430" s="36">
        <f t="shared" si="972"/>
        <v>59.167003073927432</v>
      </c>
      <c r="CE430" s="36">
        <f t="shared" si="973"/>
        <v>1.5750512993765842</v>
      </c>
      <c r="CF430" s="36">
        <f t="shared" si="974"/>
        <v>0</v>
      </c>
      <c r="CG430" s="36">
        <f t="shared" si="975"/>
        <v>0.58114968933552258</v>
      </c>
      <c r="CH430" s="36">
        <f t="shared" si="976"/>
        <v>0.56608038384751946</v>
      </c>
      <c r="CI430" s="36">
        <f t="shared" si="977"/>
        <v>0</v>
      </c>
      <c r="CJ430" s="36">
        <f t="shared" si="978"/>
        <v>0</v>
      </c>
      <c r="CK430" s="36">
        <f t="shared" si="979"/>
        <v>0</v>
      </c>
      <c r="CL430" s="36">
        <f t="shared" si="980"/>
        <v>1.5069305488003103E-2</v>
      </c>
      <c r="CM430" s="36">
        <f t="shared" si="981"/>
        <v>0.58114968933552258</v>
      </c>
      <c r="CN430" s="36">
        <f t="shared" ca="1" si="982"/>
        <v>12.305649659812559</v>
      </c>
      <c r="CO430" s="20">
        <f t="shared" si="983"/>
        <v>120000</v>
      </c>
      <c r="CP430" s="20">
        <f t="shared" si="984"/>
        <v>2</v>
      </c>
      <c r="CQ430" s="64">
        <f t="shared" si="985"/>
        <v>2.095147059E-2</v>
      </c>
      <c r="CR430" s="64">
        <f t="shared" si="986"/>
        <v>9.4281617655000011E-2</v>
      </c>
      <c r="CS430" s="36">
        <f t="shared" si="987"/>
        <v>9.4354107910623384</v>
      </c>
      <c r="CT430" s="36">
        <f t="shared" si="988"/>
        <v>7.9404312173567622</v>
      </c>
      <c r="CU430" s="36">
        <f t="shared" si="989"/>
        <v>0.30578090312442574</v>
      </c>
      <c r="CV430" s="36">
        <f t="shared" si="1049"/>
        <v>8.2462121204811876</v>
      </c>
      <c r="CW430" s="36">
        <f t="shared" si="990"/>
        <v>0</v>
      </c>
      <c r="CX430" s="36">
        <f t="shared" si="991"/>
        <v>0</v>
      </c>
      <c r="CY430" s="36">
        <f t="shared" si="992"/>
        <v>0</v>
      </c>
      <c r="CZ430" s="36">
        <f t="shared" si="1050"/>
        <v>0</v>
      </c>
      <c r="DA430" s="64">
        <f t="shared" si="993"/>
        <v>9.4001748281131725E-3</v>
      </c>
      <c r="DB430" s="70">
        <f t="shared" si="1051"/>
        <v>0.99068736556369841</v>
      </c>
      <c r="DC430" s="70">
        <f>PRODUCT($DB$8:DB430)</f>
        <v>1.5938037342276289E-2</v>
      </c>
      <c r="DD430" s="36">
        <f t="shared" si="994"/>
        <v>50.01384698723448</v>
      </c>
      <c r="DE430" s="36">
        <f t="shared" si="995"/>
        <v>633.27263747532288</v>
      </c>
      <c r="DF430" s="36">
        <f t="shared" si="996"/>
        <v>21.116639065514686</v>
      </c>
      <c r="DG430" s="36">
        <f t="shared" si="997"/>
        <v>0.27356606586080784</v>
      </c>
      <c r="DH430" s="36">
        <f t="shared" ca="1" si="998"/>
        <v>2.8340886259685722E-15</v>
      </c>
      <c r="DI430" s="36">
        <f t="shared" si="999"/>
        <v>24.15111695699331</v>
      </c>
      <c r="DJ430" s="36">
        <f t="shared" ca="1" si="1000"/>
        <v>628.25298044473561</v>
      </c>
      <c r="DK430" s="36">
        <f t="shared" si="1001"/>
        <v>0</v>
      </c>
      <c r="DL430" s="36">
        <f t="shared" si="1002"/>
        <v>0</v>
      </c>
      <c r="DM430" s="36">
        <f t="shared" ca="1" si="1003"/>
        <v>628.25298044473561</v>
      </c>
      <c r="DN430" s="36">
        <f t="shared" ca="1" si="1052"/>
        <v>628.25298044473936</v>
      </c>
      <c r="DO430" s="64" cm="1">
        <f t="array" ref="DO430">IFERROR(INDEX(Tbl_FwdNom,$B430,MATCH(LIDt,Tbl_FwdNom_Cols,0)),0)</f>
        <v>8.5252941969999991</v>
      </c>
      <c r="DP430" s="64">
        <f t="shared" ca="1" si="1053"/>
        <v>8.4634672749999993</v>
      </c>
      <c r="DQ430" s="64">
        <f t="shared" ca="1" si="1004"/>
        <v>6.7932386729503413E-3</v>
      </c>
      <c r="DR430" s="70">
        <f t="shared" ca="1" si="1005"/>
        <v>0.99325259803899313</v>
      </c>
      <c r="DS430" s="70">
        <f ca="1">PRODUCT($DR$8:DR430)</f>
        <v>2.5032434988773753E-2</v>
      </c>
      <c r="DT430" s="36">
        <f t="shared" ca="1" si="1006"/>
        <v>705.20579260911154</v>
      </c>
      <c r="DU430" s="36">
        <f t="shared" ca="1" si="1007"/>
        <v>23.202548799238382</v>
      </c>
      <c r="DV430" s="36">
        <f t="shared" ca="1" si="1008"/>
        <v>0.30450958083027657</v>
      </c>
      <c r="DW430" s="36">
        <f t="shared" ca="1" si="1009"/>
        <v>2.9942334191712869E-15</v>
      </c>
      <c r="DX430" s="36">
        <f t="shared" ca="1" si="1010"/>
        <v>54.419794823308436</v>
      </c>
      <c r="DY430" s="36">
        <f t="shared" ca="1" si="1011"/>
        <v>0.57807019140633187</v>
      </c>
      <c r="DZ430" s="36">
        <f t="shared" ca="1" si="1012"/>
        <v>25.980345764689325</v>
      </c>
      <c r="EA430" s="36">
        <f t="shared" ca="1" si="1013"/>
        <v>0</v>
      </c>
      <c r="EB430" s="36">
        <f t="shared" ca="1" si="1014"/>
        <v>700.24245296030688</v>
      </c>
      <c r="EC430" s="36">
        <f t="shared" ca="1" si="1015"/>
        <v>0</v>
      </c>
      <c r="ED430" s="36">
        <f t="shared" ca="1" si="1016"/>
        <v>0</v>
      </c>
      <c r="EE430" s="36">
        <f t="shared" ca="1" si="1054"/>
        <v>0</v>
      </c>
      <c r="EF430" s="36">
        <f t="shared" ca="1" si="1017"/>
        <v>700.24245296030688</v>
      </c>
      <c r="EG430" s="64"/>
      <c r="EH430" s="64"/>
      <c r="EI430" s="64"/>
      <c r="EJ430" s="70"/>
      <c r="EK430" s="70"/>
      <c r="EL430" s="70"/>
      <c r="EM430" s="70"/>
      <c r="EN430" s="70"/>
      <c r="EO430" s="36">
        <f t="shared" ca="1" si="1018"/>
        <v>5.9652883571818123</v>
      </c>
      <c r="EP430" s="36">
        <f t="shared" ca="1" si="1019"/>
        <v>0</v>
      </c>
      <c r="EQ430" s="36">
        <f t="shared" si="1020"/>
        <v>17.466581399714215</v>
      </c>
      <c r="ER430" s="36">
        <f t="shared" si="1021"/>
        <v>0.29979750285710977</v>
      </c>
      <c r="ES430" s="36">
        <f t="shared" si="1022"/>
        <v>-0.27378430076210941</v>
      </c>
      <c r="ET430" s="36">
        <f t="shared" ca="1" si="1023"/>
        <v>0</v>
      </c>
      <c r="EU430" s="36">
        <f t="shared" ca="1" si="1055"/>
        <v>0.29979750285710977</v>
      </c>
      <c r="EV430" s="36">
        <f t="shared" si="1024"/>
        <v>0.39866441969844513</v>
      </c>
      <c r="EW430" s="36">
        <f t="shared" si="1025"/>
        <v>22.831752886985743</v>
      </c>
      <c r="EX430" s="36">
        <f t="shared" ca="1" si="1056"/>
        <v>40.996796209255514</v>
      </c>
      <c r="EY430" s="36">
        <f t="shared" si="1026"/>
        <v>0</v>
      </c>
      <c r="EZ430" s="36">
        <f t="shared" si="1027"/>
        <v>0</v>
      </c>
      <c r="FA430" s="36">
        <f t="shared" si="1028"/>
        <v>0</v>
      </c>
      <c r="FB430" s="36">
        <f t="shared" si="1029"/>
        <v>0</v>
      </c>
      <c r="FC430" s="36">
        <f t="shared" si="1057"/>
        <v>0</v>
      </c>
      <c r="FD430" s="36">
        <f t="shared" si="1030"/>
        <v>0</v>
      </c>
      <c r="FE430" s="36">
        <f t="shared" si="1031"/>
        <v>0</v>
      </c>
      <c r="FF430" s="36">
        <f t="shared" si="1058"/>
        <v>0</v>
      </c>
      <c r="FG430" s="36">
        <f t="shared" ca="1" si="1032"/>
        <v>40.996796209255514</v>
      </c>
      <c r="FH430" s="36">
        <f t="shared" ca="1" si="1033"/>
        <v>0.38537705175952919</v>
      </c>
      <c r="FI430" s="36">
        <f t="shared" ca="1" si="1034"/>
        <v>-0.85075196018446331</v>
      </c>
      <c r="FJ430" s="36">
        <f t="shared" ca="1" si="1035"/>
        <v>45.087255273308507</v>
      </c>
      <c r="FK430" s="36">
        <f t="shared" si="1036"/>
        <v>0</v>
      </c>
      <c r="FL430" s="36">
        <f t="shared" si="1037"/>
        <v>0</v>
      </c>
      <c r="FM430" s="36">
        <f t="shared" ca="1" si="1038"/>
        <v>0</v>
      </c>
      <c r="FN430" s="36">
        <f t="shared" ca="1" si="1060"/>
        <v>45.087255273308507</v>
      </c>
    </row>
    <row r="431" spans="2:170" x14ac:dyDescent="0.25">
      <c r="B431" s="2">
        <v>423</v>
      </c>
      <c r="C431" s="2">
        <f t="shared" si="914"/>
        <v>36</v>
      </c>
      <c r="D431" s="2">
        <f t="shared" si="1063"/>
        <v>447</v>
      </c>
      <c r="E431" s="2">
        <f t="shared" si="1061"/>
        <v>38</v>
      </c>
      <c r="F431" s="189">
        <f t="shared" si="1065"/>
        <v>58592</v>
      </c>
      <c r="G431" s="2">
        <f t="shared" si="1064"/>
        <v>5</v>
      </c>
      <c r="H431" s="187">
        <f t="shared" si="915"/>
        <v>69.833333333333343</v>
      </c>
      <c r="I431" s="186">
        <f t="shared" si="1062"/>
        <v>69</v>
      </c>
      <c r="J431" s="2">
        <f t="shared" si="916"/>
        <v>0</v>
      </c>
      <c r="K431" s="2">
        <f t="shared" si="917"/>
        <v>1</v>
      </c>
      <c r="L431">
        <f t="shared" si="918"/>
        <v>2</v>
      </c>
      <c r="M431" s="190">
        <f t="shared" si="1039"/>
        <v>1.7757434879999999E-2</v>
      </c>
      <c r="N431">
        <f t="shared" si="919"/>
        <v>1</v>
      </c>
      <c r="O431">
        <f t="shared" si="920"/>
        <v>100</v>
      </c>
      <c r="P431" s="58">
        <f t="shared" si="921"/>
        <v>7.9908456959999999E-2</v>
      </c>
      <c r="Q431" s="106">
        <f t="shared" si="922"/>
        <v>7.9908456959999999E-2</v>
      </c>
      <c r="R431" s="59">
        <f t="shared" si="923"/>
        <v>7.9908456959999999E-2</v>
      </c>
      <c r="S431" s="32">
        <f t="shared" si="1040"/>
        <v>6.916148478367079E-3</v>
      </c>
      <c r="T431">
        <f t="shared" si="924"/>
        <v>1</v>
      </c>
      <c r="U431" s="32">
        <f t="shared" si="1041"/>
        <v>7.0919103000000006E-4</v>
      </c>
      <c r="V431">
        <f t="shared" si="925"/>
        <v>1</v>
      </c>
      <c r="W431">
        <f t="shared" si="926"/>
        <v>100</v>
      </c>
      <c r="X431" s="58">
        <f t="shared" si="927"/>
        <v>3.1913596350000004E-3</v>
      </c>
      <c r="Y431" s="58">
        <f t="shared" si="928"/>
        <v>3.1913596350000004E-3</v>
      </c>
      <c r="Z431" s="32">
        <f t="shared" si="929"/>
        <v>3.1913596350000004E-3</v>
      </c>
      <c r="AA431" s="32">
        <f t="shared" si="930"/>
        <v>2.6633643311901878E-4</v>
      </c>
      <c r="AB431" s="59">
        <f t="shared" si="931"/>
        <v>4.9056245199999996E-3</v>
      </c>
      <c r="AC431" s="59">
        <f t="shared" si="932"/>
        <v>4.9056245199999996E-3</v>
      </c>
      <c r="AD431">
        <f t="shared" si="933"/>
        <v>1</v>
      </c>
      <c r="AE431" s="59">
        <f t="shared" si="934"/>
        <v>4.9056245199999996E-3</v>
      </c>
      <c r="AF431" s="59">
        <f t="shared" si="935"/>
        <v>4.1758461800000006E-3</v>
      </c>
      <c r="AG431" s="59">
        <f t="shared" si="936"/>
        <v>4.1758461800000006E-3</v>
      </c>
      <c r="AH431">
        <f t="shared" si="937"/>
        <v>1</v>
      </c>
      <c r="AI431" s="59">
        <f t="shared" si="938"/>
        <v>4.1758461800000006E-3</v>
      </c>
      <c r="AJ431" s="59">
        <f t="shared" si="939"/>
        <v>0</v>
      </c>
      <c r="AK431" s="59">
        <f t="shared" si="940"/>
        <v>0</v>
      </c>
      <c r="AL431" s="59">
        <f t="shared" si="941"/>
        <v>0</v>
      </c>
      <c r="AM431" s="12">
        <f t="shared" si="1042"/>
        <v>9.411895967018866E-3</v>
      </c>
      <c r="AN431" s="12">
        <f t="shared" si="1043"/>
        <v>0</v>
      </c>
      <c r="AO431" s="66">
        <f t="shared" si="942"/>
        <v>6.5094069970846781E-5</v>
      </c>
      <c r="AP431" s="66">
        <f t="shared" si="943"/>
        <v>2.5067308007430829E-6</v>
      </c>
      <c r="AQ431" s="59">
        <f t="shared" si="944"/>
        <v>4.6171227635496853E-5</v>
      </c>
      <c r="AR431" s="59">
        <f t="shared" si="945"/>
        <v>3.9302629820433143E-5</v>
      </c>
      <c r="AS431" s="59">
        <f t="shared" si="946"/>
        <v>0</v>
      </c>
      <c r="AT431" s="12">
        <f t="shared" si="947"/>
        <v>9.2588213087913453E-3</v>
      </c>
      <c r="AU431" s="59">
        <f t="shared" si="1044"/>
        <v>0</v>
      </c>
      <c r="AV431" s="59">
        <f t="shared" si="1045"/>
        <v>-8.0637536578609392E-19</v>
      </c>
      <c r="AW431" s="70">
        <f t="shared" si="948"/>
        <v>0</v>
      </c>
      <c r="AX431" s="20">
        <f t="shared" si="949"/>
        <v>200000</v>
      </c>
      <c r="AY431" s="20">
        <f t="shared" si="950"/>
        <v>0</v>
      </c>
      <c r="AZ431" s="20">
        <f t="shared" si="951"/>
        <v>0</v>
      </c>
      <c r="BA431" s="20">
        <f t="shared" si="952"/>
        <v>200000</v>
      </c>
      <c r="BB431" s="36">
        <f t="shared" si="953"/>
        <v>1</v>
      </c>
      <c r="BC431" s="36">
        <f t="shared" si="954"/>
        <v>0</v>
      </c>
      <c r="BD431" s="80">
        <f t="shared" si="955"/>
        <v>13.018813994169356</v>
      </c>
      <c r="BE431" s="36">
        <f t="shared" si="956"/>
        <v>0</v>
      </c>
      <c r="BF431" s="36">
        <f t="shared" si="957"/>
        <v>0</v>
      </c>
      <c r="BG431" s="36">
        <f t="shared" si="958"/>
        <v>13.018813994169356</v>
      </c>
      <c r="BH431" s="36">
        <f t="shared" si="959"/>
        <v>0.50134616014861655</v>
      </c>
      <c r="BI431" s="36">
        <f t="shared" si="960"/>
        <v>0</v>
      </c>
      <c r="BJ431" s="36">
        <f t="shared" si="961"/>
        <v>0</v>
      </c>
      <c r="BK431" s="36">
        <f t="shared" si="962"/>
        <v>0.50134616014861655</v>
      </c>
      <c r="BL431" s="68">
        <f ca="1">IF(OR(AT431=0,E431&gt;ProjTerm),0,VLOOKUP(D431,'Life Events'!$AE$5:$AI$1206,5,FALSE))</f>
        <v>8.9988036905412392E-17</v>
      </c>
      <c r="BM431" s="93">
        <f t="shared" ca="1" si="963"/>
        <v>8.9988036905412392E-17</v>
      </c>
      <c r="BN431" s="93">
        <f t="shared" ca="1" si="964"/>
        <v>8.3318315363613425E-19</v>
      </c>
      <c r="BO431" s="36">
        <f t="shared" ca="1" si="965"/>
        <v>1.2679348056798091E-16</v>
      </c>
      <c r="BP431" s="36">
        <f t="shared" si="966"/>
        <v>5.6520746225797976E-3</v>
      </c>
      <c r="BQ431" s="36">
        <f t="shared" si="967"/>
        <v>98.319240414626535</v>
      </c>
      <c r="BR431" s="36">
        <f t="shared" si="968"/>
        <v>154.78110000000001</v>
      </c>
      <c r="BS431" s="36">
        <f t="shared" si="969"/>
        <v>152.17960182540352</v>
      </c>
      <c r="BT431" s="36">
        <f t="shared" si="970"/>
        <v>1.4090037401444284</v>
      </c>
      <c r="BU431" s="70" cm="1">
        <f t="array" ref="BU431">IF(AND(ActInt=1,$J431=0),INDEX(Tbl_FwdNom,$B431-IVP,MATCH(ValnDt,Tbl_FwdNom_Cols)),INDEX(Tbl_FwdNom,$B431,MATCH(StartDt,Tbl_FwdNom_Cols)))</f>
        <v>11.875998939</v>
      </c>
      <c r="BV431" s="70" cm="1">
        <f t="array" ref="BV431">INDEX(Tbl_FwdReal,$B431,MATCH(StartDt,Tbl_FwdReal_Cols))</f>
        <v>4.6290960730000004</v>
      </c>
      <c r="BW431" s="70" cm="1">
        <f t="array" ref="BW431">IF(RunType&lt;&gt;"OPN",INDEX(Tbl_FwdReal,$B431,MATCH(ValnDt,Tbl_FwdReal_Cols)),IF(AND($J431=0,ActInt=1),INDEX(Tbl_FwdReal,$B431-IVP,MATCH(ValnDt,Tbl_FwdReal_Cols)),-999))*$K431</f>
        <v>4.6290960730000004</v>
      </c>
      <c r="BX431" s="70">
        <f t="shared" si="971"/>
        <v>4.6290960730000004E-2</v>
      </c>
      <c r="BY431" s="70">
        <f t="shared" si="1046"/>
        <v>6.9262787675655968E-2</v>
      </c>
      <c r="BZ431" s="64">
        <f t="shared" si="1059"/>
        <v>5.5963872215700761E-3</v>
      </c>
      <c r="CA431" s="70" cm="1">
        <f t="array" ref="CA431">IF($J431=1,CA430*(1+INDEX(Tbl_CPI,$B431,MATCH(IF(RunType="OPN",StartDt,ValnDt),Tbl_CPI_Cols))),0)</f>
        <v>0</v>
      </c>
      <c r="CB431" s="70">
        <f t="shared" si="1047"/>
        <v>11.44095949493164</v>
      </c>
      <c r="CC431" s="70">
        <f t="shared" si="1048"/>
        <v>11.250944682893499</v>
      </c>
      <c r="CD431" s="36">
        <f t="shared" si="972"/>
        <v>59.167013524139819</v>
      </c>
      <c r="CE431" s="36">
        <f t="shared" si="973"/>
        <v>1.5750588788929263</v>
      </c>
      <c r="CF431" s="36">
        <f t="shared" si="974"/>
        <v>0</v>
      </c>
      <c r="CG431" s="36">
        <f t="shared" si="975"/>
        <v>0.57169806627847186</v>
      </c>
      <c r="CH431" s="36">
        <f t="shared" si="976"/>
        <v>0.55687377596840226</v>
      </c>
      <c r="CI431" s="36">
        <f t="shared" si="977"/>
        <v>0</v>
      </c>
      <c r="CJ431" s="36">
        <f t="shared" si="978"/>
        <v>0</v>
      </c>
      <c r="CK431" s="36">
        <f t="shared" si="979"/>
        <v>0</v>
      </c>
      <c r="CL431" s="36">
        <f t="shared" si="980"/>
        <v>1.482429031006959E-2</v>
      </c>
      <c r="CM431" s="36">
        <f t="shared" si="981"/>
        <v>0.57169806627847186</v>
      </c>
      <c r="CN431" s="36">
        <f t="shared" ca="1" si="982"/>
        <v>12.105504339550965</v>
      </c>
      <c r="CO431" s="20">
        <f t="shared" si="983"/>
        <v>120000</v>
      </c>
      <c r="CP431" s="20">
        <f t="shared" si="984"/>
        <v>2</v>
      </c>
      <c r="CQ431" s="64">
        <f t="shared" si="985"/>
        <v>2.095147059E-2</v>
      </c>
      <c r="CR431" s="64">
        <f t="shared" si="986"/>
        <v>9.4281617655000011E-2</v>
      </c>
      <c r="CS431" s="36">
        <f t="shared" si="987"/>
        <v>9.281953688780364</v>
      </c>
      <c r="CT431" s="36">
        <f t="shared" si="988"/>
        <v>7.811288396501614</v>
      </c>
      <c r="CU431" s="36">
        <f t="shared" si="989"/>
        <v>0.30080769608916996</v>
      </c>
      <c r="CV431" s="36">
        <f t="shared" si="1049"/>
        <v>8.1120960925907841</v>
      </c>
      <c r="CW431" s="36">
        <f t="shared" si="990"/>
        <v>0</v>
      </c>
      <c r="CX431" s="36">
        <f t="shared" si="991"/>
        <v>0</v>
      </c>
      <c r="CY431" s="36">
        <f t="shared" si="992"/>
        <v>0</v>
      </c>
      <c r="CZ431" s="36">
        <f t="shared" si="1050"/>
        <v>0</v>
      </c>
      <c r="DA431" s="64">
        <f t="shared" si="993"/>
        <v>9.3956074828531744E-3</v>
      </c>
      <c r="DB431" s="70">
        <f t="shared" si="1051"/>
        <v>0.99069184825731194</v>
      </c>
      <c r="DC431" s="70">
        <f>PRODUCT($DB$8:DB431)</f>
        <v>1.5789683672213752E-2</v>
      </c>
      <c r="DD431" s="36">
        <f t="shared" si="994"/>
        <v>49.074753722089589</v>
      </c>
      <c r="DE431" s="36">
        <f t="shared" si="995"/>
        <v>626.20380461250284</v>
      </c>
      <c r="DF431" s="36">
        <f t="shared" si="996"/>
        <v>20.813696557382727</v>
      </c>
      <c r="DG431" s="36">
        <f t="shared" si="997"/>
        <v>0.27048431061368455</v>
      </c>
      <c r="DH431" s="36">
        <f t="shared" ca="1" si="998"/>
        <v>2.7339231297018105E-15</v>
      </c>
      <c r="DI431" s="36">
        <f t="shared" si="999"/>
        <v>23.800961855285767</v>
      </c>
      <c r="DJ431" s="36">
        <f t="shared" ca="1" si="1000"/>
        <v>621.47322499246809</v>
      </c>
      <c r="DK431" s="36">
        <f t="shared" si="1001"/>
        <v>0</v>
      </c>
      <c r="DL431" s="36">
        <f t="shared" si="1002"/>
        <v>0</v>
      </c>
      <c r="DM431" s="36">
        <f t="shared" ca="1" si="1003"/>
        <v>621.47322499246809</v>
      </c>
      <c r="DN431" s="36">
        <f t="shared" ca="1" si="1052"/>
        <v>621.47322499247184</v>
      </c>
      <c r="DO431" s="64" cm="1">
        <f t="array" ref="DO431">IFERROR(INDEX(Tbl_FwdNom,$B431,MATCH(LIDt,Tbl_FwdNom_Cols,0)),0)</f>
        <v>8.5235763070000008</v>
      </c>
      <c r="DP431" s="64">
        <f t="shared" ca="1" si="1053"/>
        <v>8.4617503630000002</v>
      </c>
      <c r="DQ431" s="64">
        <f t="shared" ca="1" si="1004"/>
        <v>6.791910585271177E-3</v>
      </c>
      <c r="DR431" s="70">
        <f t="shared" ca="1" si="1005"/>
        <v>0.99325390826658222</v>
      </c>
      <c r="DS431" s="70">
        <f ca="1">PRODUCT($DR$8:DR431)</f>
        <v>2.4863563886028669E-2</v>
      </c>
      <c r="DT431" s="36">
        <f t="shared" ca="1" si="1006"/>
        <v>696.97667330255854</v>
      </c>
      <c r="DU431" s="36">
        <f t="shared" ca="1" si="1007"/>
        <v>22.858792275884582</v>
      </c>
      <c r="DV431" s="36">
        <f t="shared" ca="1" si="1008"/>
        <v>0.30092570805305446</v>
      </c>
      <c r="DW431" s="36">
        <f t="shared" ca="1" si="1009"/>
        <v>2.8877765042577481E-15</v>
      </c>
      <c r="DX431" s="36">
        <f t="shared" ca="1" si="1010"/>
        <v>53.380405463672723</v>
      </c>
      <c r="DY431" s="36">
        <f t="shared" ca="1" si="1011"/>
        <v>0.56707141689402862</v>
      </c>
      <c r="DZ431" s="36">
        <f t="shared" ca="1" si="1012"/>
        <v>25.596145937235462</v>
      </c>
      <c r="EA431" s="36">
        <f t="shared" ca="1" si="1013"/>
        <v>0</v>
      </c>
      <c r="EB431" s="36">
        <f t="shared" ca="1" si="1014"/>
        <v>692.3173517608468</v>
      </c>
      <c r="EC431" s="36">
        <f t="shared" ca="1" si="1015"/>
        <v>0</v>
      </c>
      <c r="ED431" s="36">
        <f t="shared" ca="1" si="1016"/>
        <v>0</v>
      </c>
      <c r="EE431" s="36">
        <f t="shared" ca="1" si="1054"/>
        <v>0</v>
      </c>
      <c r="EF431" s="36">
        <f t="shared" ca="1" si="1017"/>
        <v>692.3173517608468</v>
      </c>
      <c r="EG431" s="64"/>
      <c r="EH431" s="64"/>
      <c r="EI431" s="64"/>
      <c r="EJ431" s="70"/>
      <c r="EK431" s="70"/>
      <c r="EL431" s="70"/>
      <c r="EM431" s="70"/>
      <c r="EN431" s="70"/>
      <c r="EO431" s="36">
        <f t="shared" ca="1" si="1018"/>
        <v>5.8974469535619081</v>
      </c>
      <c r="EP431" s="36">
        <f t="shared" ca="1" si="1019"/>
        <v>0</v>
      </c>
      <c r="EQ431" s="36">
        <f t="shared" si="1020"/>
        <v>17.2698182203758</v>
      </c>
      <c r="ER431" s="36">
        <f t="shared" si="1021"/>
        <v>0.29416830548878442</v>
      </c>
      <c r="ES431" s="36">
        <f t="shared" si="1022"/>
        <v>-0.26864354458285117</v>
      </c>
      <c r="ET431" s="36">
        <f t="shared" ca="1" si="1023"/>
        <v>0</v>
      </c>
      <c r="EU431" s="36">
        <f t="shared" ca="1" si="1055"/>
        <v>0.29416830548878442</v>
      </c>
      <c r="EV431" s="36">
        <f t="shared" si="1024"/>
        <v>0.3928843814221506</v>
      </c>
      <c r="EW431" s="36">
        <f t="shared" si="1025"/>
        <v>22.574550393543845</v>
      </c>
      <c r="EX431" s="36">
        <f t="shared" ca="1" si="1056"/>
        <v>40.53142130083058</v>
      </c>
      <c r="EY431" s="36">
        <f t="shared" si="1026"/>
        <v>0</v>
      </c>
      <c r="EZ431" s="36">
        <f t="shared" si="1027"/>
        <v>0</v>
      </c>
      <c r="FA431" s="36">
        <f t="shared" si="1028"/>
        <v>0</v>
      </c>
      <c r="FB431" s="36">
        <f t="shared" si="1029"/>
        <v>0</v>
      </c>
      <c r="FC431" s="36">
        <f t="shared" si="1057"/>
        <v>0</v>
      </c>
      <c r="FD431" s="36">
        <f t="shared" si="1030"/>
        <v>0</v>
      </c>
      <c r="FE431" s="36">
        <f t="shared" si="1031"/>
        <v>0</v>
      </c>
      <c r="FF431" s="36">
        <f t="shared" si="1058"/>
        <v>0</v>
      </c>
      <c r="FG431" s="36">
        <f t="shared" ca="1" si="1032"/>
        <v>40.53142130083058</v>
      </c>
      <c r="FH431" s="36">
        <f t="shared" ca="1" si="1033"/>
        <v>0.38081732526475837</v>
      </c>
      <c r="FI431" s="36">
        <f t="shared" ca="1" si="1034"/>
        <v>-0.83691631654617349</v>
      </c>
      <c r="FJ431" s="36">
        <f t="shared" ca="1" si="1035"/>
        <v>44.556567563113944</v>
      </c>
      <c r="FK431" s="36">
        <f t="shared" si="1036"/>
        <v>0</v>
      </c>
      <c r="FL431" s="36">
        <f t="shared" si="1037"/>
        <v>0</v>
      </c>
      <c r="FM431" s="36">
        <f t="shared" ca="1" si="1038"/>
        <v>0</v>
      </c>
      <c r="FN431" s="36">
        <f t="shared" ca="1" si="1060"/>
        <v>44.556567563113944</v>
      </c>
    </row>
    <row r="432" spans="2:170" x14ac:dyDescent="0.25">
      <c r="B432" s="2">
        <v>424</v>
      </c>
      <c r="C432" s="2">
        <f t="shared" si="914"/>
        <v>36</v>
      </c>
      <c r="D432" s="2">
        <f t="shared" si="1063"/>
        <v>448</v>
      </c>
      <c r="E432" s="2">
        <f t="shared" si="1061"/>
        <v>38</v>
      </c>
      <c r="F432" s="189">
        <f t="shared" si="1065"/>
        <v>58622</v>
      </c>
      <c r="G432" s="2">
        <f t="shared" si="1064"/>
        <v>6</v>
      </c>
      <c r="H432" s="187">
        <f t="shared" si="915"/>
        <v>69.916666666666671</v>
      </c>
      <c r="I432" s="186">
        <f t="shared" si="1062"/>
        <v>69</v>
      </c>
      <c r="J432" s="2">
        <f t="shared" si="916"/>
        <v>0</v>
      </c>
      <c r="K432" s="2">
        <f t="shared" si="917"/>
        <v>1</v>
      </c>
      <c r="L432">
        <f t="shared" si="918"/>
        <v>2</v>
      </c>
      <c r="M432" s="190">
        <f t="shared" si="1039"/>
        <v>1.7757434879999999E-2</v>
      </c>
      <c r="N432">
        <f t="shared" si="919"/>
        <v>1</v>
      </c>
      <c r="O432">
        <f t="shared" si="920"/>
        <v>100</v>
      </c>
      <c r="P432" s="58">
        <f t="shared" si="921"/>
        <v>7.9908456959999999E-2</v>
      </c>
      <c r="Q432" s="106">
        <f t="shared" si="922"/>
        <v>7.9908456959999999E-2</v>
      </c>
      <c r="R432" s="59">
        <f t="shared" si="923"/>
        <v>7.9908456959999999E-2</v>
      </c>
      <c r="S432" s="32">
        <f t="shared" si="1040"/>
        <v>6.916148478367079E-3</v>
      </c>
      <c r="T432">
        <f t="shared" si="924"/>
        <v>1</v>
      </c>
      <c r="U432" s="32">
        <f t="shared" si="1041"/>
        <v>7.0919103000000006E-4</v>
      </c>
      <c r="V432">
        <f t="shared" si="925"/>
        <v>1</v>
      </c>
      <c r="W432">
        <f t="shared" si="926"/>
        <v>100</v>
      </c>
      <c r="X432" s="58">
        <f t="shared" si="927"/>
        <v>3.1913596350000004E-3</v>
      </c>
      <c r="Y432" s="58">
        <f t="shared" si="928"/>
        <v>3.1913596350000004E-3</v>
      </c>
      <c r="Z432" s="32">
        <f t="shared" si="929"/>
        <v>3.1913596350000004E-3</v>
      </c>
      <c r="AA432" s="32">
        <f t="shared" si="930"/>
        <v>2.6633643311901878E-4</v>
      </c>
      <c r="AB432" s="59">
        <f t="shared" si="931"/>
        <v>4.9056245199999996E-3</v>
      </c>
      <c r="AC432" s="59">
        <f t="shared" si="932"/>
        <v>4.9056245199999996E-3</v>
      </c>
      <c r="AD432">
        <f t="shared" si="933"/>
        <v>1</v>
      </c>
      <c r="AE432" s="59">
        <f t="shared" si="934"/>
        <v>4.9056245199999996E-3</v>
      </c>
      <c r="AF432" s="59">
        <f t="shared" si="935"/>
        <v>4.1758461800000006E-3</v>
      </c>
      <c r="AG432" s="59">
        <f t="shared" si="936"/>
        <v>4.1758461800000006E-3</v>
      </c>
      <c r="AH432">
        <f t="shared" si="937"/>
        <v>1</v>
      </c>
      <c r="AI432" s="59">
        <f t="shared" si="938"/>
        <v>4.1758461800000006E-3</v>
      </c>
      <c r="AJ432" s="59">
        <f t="shared" si="939"/>
        <v>0</v>
      </c>
      <c r="AK432" s="59">
        <f t="shared" si="940"/>
        <v>0</v>
      </c>
      <c r="AL432" s="59">
        <f t="shared" si="941"/>
        <v>0</v>
      </c>
      <c r="AM432" s="12">
        <f t="shared" si="1042"/>
        <v>9.2588213087913453E-3</v>
      </c>
      <c r="AN432" s="12">
        <f t="shared" si="1043"/>
        <v>0</v>
      </c>
      <c r="AO432" s="66">
        <f t="shared" si="942"/>
        <v>6.4035382906269957E-5</v>
      </c>
      <c r="AP432" s="66">
        <f t="shared" si="943"/>
        <v>2.4659614422698519E-6</v>
      </c>
      <c r="AQ432" s="59">
        <f t="shared" si="944"/>
        <v>4.5420300838705308E-5</v>
      </c>
      <c r="AR432" s="59">
        <f t="shared" si="945"/>
        <v>3.8663413593618947E-5</v>
      </c>
      <c r="AS432" s="59">
        <f t="shared" si="946"/>
        <v>0</v>
      </c>
      <c r="AT432" s="12">
        <f t="shared" si="947"/>
        <v>9.1082362500104815E-3</v>
      </c>
      <c r="AU432" s="59">
        <f t="shared" si="1044"/>
        <v>2.574980159653073E-19</v>
      </c>
      <c r="AV432" s="59">
        <f t="shared" si="1045"/>
        <v>0</v>
      </c>
      <c r="AW432" s="70">
        <f t="shared" si="948"/>
        <v>0</v>
      </c>
      <c r="AX432" s="20">
        <f t="shared" si="949"/>
        <v>200000</v>
      </c>
      <c r="AY432" s="20">
        <f t="shared" si="950"/>
        <v>0</v>
      </c>
      <c r="AZ432" s="20">
        <f t="shared" si="951"/>
        <v>0</v>
      </c>
      <c r="BA432" s="20">
        <f t="shared" si="952"/>
        <v>200000</v>
      </c>
      <c r="BB432" s="36">
        <f t="shared" si="953"/>
        <v>1</v>
      </c>
      <c r="BC432" s="36">
        <f t="shared" si="954"/>
        <v>0</v>
      </c>
      <c r="BD432" s="80">
        <f t="shared" si="955"/>
        <v>12.807076581253991</v>
      </c>
      <c r="BE432" s="36">
        <f t="shared" si="956"/>
        <v>0</v>
      </c>
      <c r="BF432" s="36">
        <f t="shared" si="957"/>
        <v>0</v>
      </c>
      <c r="BG432" s="36">
        <f t="shared" si="958"/>
        <v>12.807076581253991</v>
      </c>
      <c r="BH432" s="36">
        <f t="shared" si="959"/>
        <v>0.4931922884539704</v>
      </c>
      <c r="BI432" s="36">
        <f t="shared" si="960"/>
        <v>0</v>
      </c>
      <c r="BJ432" s="36">
        <f t="shared" si="961"/>
        <v>0</v>
      </c>
      <c r="BK432" s="36">
        <f t="shared" si="962"/>
        <v>0.4931922884539704</v>
      </c>
      <c r="BL432" s="68">
        <f ca="1">IF(OR(AT432=0,E432&gt;ProjTerm),0,VLOOKUP(D432,'Life Events'!$AE$5:$AI$1206,5,FALSE))</f>
        <v>8.8524475467617999E-17</v>
      </c>
      <c r="BM432" s="93">
        <f t="shared" ca="1" si="963"/>
        <v>8.8524475467617999E-17</v>
      </c>
      <c r="BN432" s="93">
        <f t="shared" ca="1" si="964"/>
        <v>8.0630183646732184E-19</v>
      </c>
      <c r="BO432" s="36">
        <f t="shared" ca="1" si="965"/>
        <v>1.2270368492694056E-16</v>
      </c>
      <c r="BP432" s="36">
        <f t="shared" si="966"/>
        <v>5.5601495318053527E-3</v>
      </c>
      <c r="BQ432" s="36">
        <f t="shared" si="967"/>
        <v>98.320035687049568</v>
      </c>
      <c r="BR432" s="36">
        <f t="shared" si="968"/>
        <v>154.78110000000001</v>
      </c>
      <c r="BS432" s="36">
        <f t="shared" si="969"/>
        <v>152.18083275680789</v>
      </c>
      <c r="BT432" s="36">
        <f t="shared" si="970"/>
        <v>1.3860989774723402</v>
      </c>
      <c r="BU432" s="70" cm="1">
        <f t="array" ref="BU432">IF(AND(ActInt=1,$J432=0),INDEX(Tbl_FwdNom,$B432-IVP,MATCH(ValnDt,Tbl_FwdNom_Cols)),INDEX(Tbl_FwdNom,$B432,MATCH(StartDt,Tbl_FwdNom_Cols)))</f>
        <v>11.869924477</v>
      </c>
      <c r="BV432" s="70" cm="1">
        <f t="array" ref="BV432">INDEX(Tbl_FwdReal,$B432,MATCH(StartDt,Tbl_FwdReal_Cols))</f>
        <v>4.6256752109999999</v>
      </c>
      <c r="BW432" s="70" cm="1">
        <f t="array" ref="BW432">IF(RunType&lt;&gt;"OPN",INDEX(Tbl_FwdReal,$B432,MATCH(ValnDt,Tbl_FwdReal_Cols)),IF(AND($J432=0,ActInt=1),INDEX(Tbl_FwdReal,$B432-IVP,MATCH(ValnDt,Tbl_FwdReal_Cols)),-999))*$K432</f>
        <v>4.6256752109999999</v>
      </c>
      <c r="BX432" s="70">
        <f t="shared" si="971"/>
        <v>4.625675211E-2</v>
      </c>
      <c r="BY432" s="70">
        <f t="shared" si="1046"/>
        <v>6.9239689506332303E-2</v>
      </c>
      <c r="BZ432" s="64">
        <f t="shared" si="1059"/>
        <v>5.5945769661096545E-3</v>
      </c>
      <c r="CA432" s="70" cm="1">
        <f t="array" ref="CA432">IF($J432=1,CA431*(1+INDEX(Tbl_CPI,$B432,MATCH(IF(RunType="OPN",StartDt,ValnDt),Tbl_CPI_Cols))),0)</f>
        <v>0</v>
      </c>
      <c r="CB432" s="70">
        <f t="shared" si="1047"/>
        <v>11.504966823392179</v>
      </c>
      <c r="CC432" s="70">
        <f t="shared" si="1048"/>
        <v>11.250944682893499</v>
      </c>
      <c r="CD432" s="36">
        <f t="shared" si="972"/>
        <v>59.167031089530958</v>
      </c>
      <c r="CE432" s="36">
        <f t="shared" si="973"/>
        <v>1.5750716190329614</v>
      </c>
      <c r="CF432" s="36">
        <f t="shared" si="974"/>
        <v>0</v>
      </c>
      <c r="CG432" s="36">
        <f t="shared" si="975"/>
        <v>0.56240027489884414</v>
      </c>
      <c r="CH432" s="36">
        <f t="shared" si="976"/>
        <v>0.5478169682296693</v>
      </c>
      <c r="CI432" s="36">
        <f t="shared" si="977"/>
        <v>0</v>
      </c>
      <c r="CJ432" s="36">
        <f t="shared" si="978"/>
        <v>0</v>
      </c>
      <c r="CK432" s="36">
        <f t="shared" si="979"/>
        <v>0</v>
      </c>
      <c r="CL432" s="36">
        <f t="shared" si="980"/>
        <v>1.4583306669174867E-2</v>
      </c>
      <c r="CM432" s="36">
        <f t="shared" si="981"/>
        <v>0.56240027489884414</v>
      </c>
      <c r="CN432" s="36">
        <f t="shared" ca="1" si="982"/>
        <v>11.908609742703817</v>
      </c>
      <c r="CO432" s="20">
        <f t="shared" si="983"/>
        <v>120000</v>
      </c>
      <c r="CP432" s="20">
        <f t="shared" si="984"/>
        <v>2</v>
      </c>
      <c r="CQ432" s="64">
        <f t="shared" si="985"/>
        <v>2.095147059E-2</v>
      </c>
      <c r="CR432" s="64">
        <f t="shared" si="986"/>
        <v>9.4281617655000011E-2</v>
      </c>
      <c r="CS432" s="36">
        <f t="shared" si="987"/>
        <v>9.1309924059981693</v>
      </c>
      <c r="CT432" s="36">
        <f t="shared" si="988"/>
        <v>7.6842459487523946</v>
      </c>
      <c r="CU432" s="36">
        <f t="shared" si="989"/>
        <v>0.29591537307238225</v>
      </c>
      <c r="CV432" s="36">
        <f t="shared" si="1049"/>
        <v>7.9801613218247773</v>
      </c>
      <c r="CW432" s="36">
        <f t="shared" si="990"/>
        <v>0</v>
      </c>
      <c r="CX432" s="36">
        <f t="shared" si="991"/>
        <v>0</v>
      </c>
      <c r="CY432" s="36">
        <f t="shared" si="992"/>
        <v>0</v>
      </c>
      <c r="CZ432" s="36">
        <f t="shared" si="1050"/>
        <v>0</v>
      </c>
      <c r="DA432" s="64">
        <f t="shared" si="993"/>
        <v>9.3910401583805481E-3</v>
      </c>
      <c r="DB432" s="70">
        <f t="shared" si="1051"/>
        <v>0.99069633097109022</v>
      </c>
      <c r="DC432" s="70">
        <f>PRODUCT($DB$8:DB432)</f>
        <v>1.5642781681256296E-2</v>
      </c>
      <c r="DD432" s="36">
        <f t="shared" si="994"/>
        <v>48.149517727584026</v>
      </c>
      <c r="DE432" s="36">
        <f t="shared" si="995"/>
        <v>619.27743310769551</v>
      </c>
      <c r="DF432" s="36">
        <f t="shared" si="996"/>
        <v>20.515966529143487</v>
      </c>
      <c r="DG432" s="36">
        <f t="shared" si="997"/>
        <v>0.26746429010506423</v>
      </c>
      <c r="DH432" s="36">
        <f t="shared" ca="1" si="998"/>
        <v>2.6368938266758252E-15</v>
      </c>
      <c r="DI432" s="36">
        <f t="shared" si="999"/>
        <v>23.456795845411335</v>
      </c>
      <c r="DJ432" s="36">
        <f t="shared" ca="1" si="1000"/>
        <v>614.83321346456125</v>
      </c>
      <c r="DK432" s="36">
        <f t="shared" si="1001"/>
        <v>0</v>
      </c>
      <c r="DL432" s="36">
        <f t="shared" si="1002"/>
        <v>0</v>
      </c>
      <c r="DM432" s="36">
        <f t="shared" ca="1" si="1003"/>
        <v>614.83321346456125</v>
      </c>
      <c r="DN432" s="36">
        <f t="shared" ca="1" si="1052"/>
        <v>614.83321346456501</v>
      </c>
      <c r="DO432" s="64" cm="1">
        <f t="array" ref="DO432">IFERROR(INDEX(Tbl_FwdNom,$B432,MATCH(LIDt,Tbl_FwdNom_Cols,0)),0)</f>
        <v>8.5218584439999994</v>
      </c>
      <c r="DP432" s="64">
        <f t="shared" ca="1" si="1053"/>
        <v>8.4600334789999998</v>
      </c>
      <c r="DQ432" s="64">
        <f t="shared" ca="1" si="1004"/>
        <v>6.7905824999801023E-3</v>
      </c>
      <c r="DR432" s="70">
        <f t="shared" ca="1" si="1005"/>
        <v>0.9932552184952721</v>
      </c>
      <c r="DS432" s="70">
        <f ca="1">PRODUCT($DR$8:DR432)</f>
        <v>2.4695864580188562E-2</v>
      </c>
      <c r="DT432" s="36">
        <f t="shared" ca="1" si="1006"/>
        <v>688.90247432192723</v>
      </c>
      <c r="DU432" s="36">
        <f t="shared" ca="1" si="1007"/>
        <v>22.520824502229914</v>
      </c>
      <c r="DV432" s="36">
        <f t="shared" ca="1" si="1008"/>
        <v>0.29740901936814834</v>
      </c>
      <c r="DW432" s="36">
        <f t="shared" ca="1" si="1009"/>
        <v>2.7846825039244742E-15</v>
      </c>
      <c r="DX432" s="36">
        <f t="shared" ca="1" si="1010"/>
        <v>52.356790533383837</v>
      </c>
      <c r="DY432" s="36">
        <f t="shared" ca="1" si="1011"/>
        <v>0.55623982631759372</v>
      </c>
      <c r="DZ432" s="36">
        <f t="shared" ca="1" si="1012"/>
        <v>25.21842171335647</v>
      </c>
      <c r="EA432" s="36">
        <f t="shared" ca="1" si="1013"/>
        <v>0</v>
      </c>
      <c r="EB432" s="36">
        <f t="shared" ca="1" si="1014"/>
        <v>684.54376081107932</v>
      </c>
      <c r="EC432" s="36">
        <f t="shared" ca="1" si="1015"/>
        <v>0</v>
      </c>
      <c r="ED432" s="36">
        <f t="shared" ca="1" si="1016"/>
        <v>0</v>
      </c>
      <c r="EE432" s="36">
        <f t="shared" ca="1" si="1054"/>
        <v>0</v>
      </c>
      <c r="EF432" s="36">
        <f t="shared" ca="1" si="1017"/>
        <v>684.54376081107932</v>
      </c>
      <c r="EG432" s="64"/>
      <c r="EH432" s="64"/>
      <c r="EI432" s="64"/>
      <c r="EJ432" s="70"/>
      <c r="EK432" s="70"/>
      <c r="EL432" s="70"/>
      <c r="EM432" s="70"/>
      <c r="EN432" s="70"/>
      <c r="EO432" s="36">
        <f t="shared" ca="1" si="1018"/>
        <v>5.8309984896958778</v>
      </c>
      <c r="EP432" s="36">
        <f t="shared" ca="1" si="1019"/>
        <v>0</v>
      </c>
      <c r="EQ432" s="36">
        <f t="shared" si="1020"/>
        <v>17.076996666004128</v>
      </c>
      <c r="ER432" s="36">
        <f t="shared" si="1021"/>
        <v>0.28862217261927964</v>
      </c>
      <c r="ES432" s="36">
        <f t="shared" si="1022"/>
        <v>-0.26357864545880866</v>
      </c>
      <c r="ET432" s="36">
        <f t="shared" ca="1" si="1023"/>
        <v>0</v>
      </c>
      <c r="EU432" s="36">
        <f t="shared" ca="1" si="1055"/>
        <v>0.28862217261927964</v>
      </c>
      <c r="EV432" s="36">
        <f t="shared" si="1024"/>
        <v>0.38720320556387255</v>
      </c>
      <c r="EW432" s="36">
        <f t="shared" si="1025"/>
        <v>22.322500265361889</v>
      </c>
      <c r="EX432" s="36">
        <f t="shared" ca="1" si="1056"/>
        <v>40.075322309549165</v>
      </c>
      <c r="EY432" s="36">
        <f t="shared" si="1026"/>
        <v>0</v>
      </c>
      <c r="EZ432" s="36">
        <f t="shared" si="1027"/>
        <v>0</v>
      </c>
      <c r="FA432" s="36">
        <f t="shared" si="1028"/>
        <v>0</v>
      </c>
      <c r="FB432" s="36">
        <f t="shared" si="1029"/>
        <v>0</v>
      </c>
      <c r="FC432" s="36">
        <f t="shared" si="1057"/>
        <v>0</v>
      </c>
      <c r="FD432" s="36">
        <f t="shared" si="1030"/>
        <v>0</v>
      </c>
      <c r="FE432" s="36">
        <f t="shared" si="1031"/>
        <v>0</v>
      </c>
      <c r="FF432" s="36">
        <f t="shared" si="1058"/>
        <v>0</v>
      </c>
      <c r="FG432" s="36">
        <f t="shared" ca="1" si="1032"/>
        <v>40.075322309549165</v>
      </c>
      <c r="FH432" s="36">
        <f t="shared" ca="1" si="1033"/>
        <v>0.37634896116902011</v>
      </c>
      <c r="FI432" s="36">
        <f t="shared" ca="1" si="1034"/>
        <v>-0.89703807820257531</v>
      </c>
      <c r="FJ432" s="36">
        <f t="shared" ca="1" si="1035"/>
        <v>43.962094532864633</v>
      </c>
      <c r="FK432" s="36">
        <f t="shared" si="1036"/>
        <v>0</v>
      </c>
      <c r="FL432" s="36">
        <f t="shared" si="1037"/>
        <v>0</v>
      </c>
      <c r="FM432" s="36">
        <f t="shared" ca="1" si="1038"/>
        <v>0</v>
      </c>
      <c r="FN432" s="36">
        <f t="shared" ca="1" si="1060"/>
        <v>43.962094532864633</v>
      </c>
    </row>
    <row r="433" spans="2:170" x14ac:dyDescent="0.25">
      <c r="B433" s="2">
        <v>425</v>
      </c>
      <c r="C433" s="2">
        <f t="shared" si="914"/>
        <v>36</v>
      </c>
      <c r="D433" s="2">
        <f t="shared" si="1063"/>
        <v>449</v>
      </c>
      <c r="E433" s="2">
        <f t="shared" si="1061"/>
        <v>38</v>
      </c>
      <c r="F433" s="189">
        <f t="shared" si="1065"/>
        <v>58653</v>
      </c>
      <c r="G433" s="2">
        <f t="shared" si="1064"/>
        <v>7</v>
      </c>
      <c r="H433" s="187">
        <f t="shared" si="915"/>
        <v>70</v>
      </c>
      <c r="I433" s="186">
        <f t="shared" si="1062"/>
        <v>70</v>
      </c>
      <c r="J433" s="2">
        <f t="shared" si="916"/>
        <v>0</v>
      </c>
      <c r="K433" s="2">
        <f t="shared" si="917"/>
        <v>1</v>
      </c>
      <c r="L433">
        <f t="shared" si="918"/>
        <v>2</v>
      </c>
      <c r="M433" s="190">
        <f t="shared" si="1039"/>
        <v>1.9337844329999999E-2</v>
      </c>
      <c r="N433">
        <f t="shared" si="919"/>
        <v>1</v>
      </c>
      <c r="O433">
        <f t="shared" si="920"/>
        <v>100</v>
      </c>
      <c r="P433" s="58">
        <f t="shared" si="921"/>
        <v>8.7020299484999994E-2</v>
      </c>
      <c r="Q433" s="106">
        <f t="shared" si="922"/>
        <v>8.7020299484999994E-2</v>
      </c>
      <c r="R433" s="59">
        <f t="shared" si="923"/>
        <v>8.7020299484999994E-2</v>
      </c>
      <c r="S433" s="32">
        <f t="shared" si="1040"/>
        <v>7.5580955619082291E-3</v>
      </c>
      <c r="T433">
        <f t="shared" si="924"/>
        <v>1</v>
      </c>
      <c r="U433" s="32">
        <f t="shared" si="1041"/>
        <v>7.5005709000000001E-4</v>
      </c>
      <c r="V433">
        <f t="shared" si="925"/>
        <v>1</v>
      </c>
      <c r="W433">
        <f t="shared" si="926"/>
        <v>100</v>
      </c>
      <c r="X433" s="58">
        <f t="shared" si="927"/>
        <v>3.3752569049999999E-3</v>
      </c>
      <c r="Y433" s="58">
        <f t="shared" si="928"/>
        <v>3.3752569049999999E-3</v>
      </c>
      <c r="Z433" s="32">
        <f t="shared" si="929"/>
        <v>3.3752569049999999E-3</v>
      </c>
      <c r="AA433" s="32">
        <f t="shared" si="930"/>
        <v>2.8170747420430686E-4</v>
      </c>
      <c r="AB433" s="59">
        <f t="shared" si="931"/>
        <v>4.9056245199999996E-3</v>
      </c>
      <c r="AC433" s="59">
        <f t="shared" si="932"/>
        <v>4.9056245199999996E-3</v>
      </c>
      <c r="AD433">
        <f t="shared" si="933"/>
        <v>1</v>
      </c>
      <c r="AE433" s="59">
        <f t="shared" si="934"/>
        <v>4.9056245199999996E-3</v>
      </c>
      <c r="AF433" s="59">
        <f t="shared" si="935"/>
        <v>4.1758461800000006E-3</v>
      </c>
      <c r="AG433" s="59">
        <f t="shared" si="936"/>
        <v>4.1758461800000006E-3</v>
      </c>
      <c r="AH433">
        <f t="shared" si="937"/>
        <v>1</v>
      </c>
      <c r="AI433" s="59">
        <f t="shared" si="938"/>
        <v>4.1758461800000006E-3</v>
      </c>
      <c r="AJ433" s="59">
        <f t="shared" si="939"/>
        <v>0</v>
      </c>
      <c r="AK433" s="59">
        <f t="shared" si="940"/>
        <v>0</v>
      </c>
      <c r="AL433" s="59">
        <f t="shared" si="941"/>
        <v>0</v>
      </c>
      <c r="AM433" s="12">
        <f t="shared" si="1042"/>
        <v>9.1082362500104815E-3</v>
      </c>
      <c r="AN433" s="12">
        <f t="shared" si="1043"/>
        <v>0</v>
      </c>
      <c r="AO433" s="66">
        <f t="shared" si="942"/>
        <v>6.8840919978015871E-5</v>
      </c>
      <c r="AP433" s="66">
        <f t="shared" si="943"/>
        <v>2.5658582284465604E-6</v>
      </c>
      <c r="AQ433" s="59">
        <f t="shared" si="944"/>
        <v>4.4681587082004262E-5</v>
      </c>
      <c r="AR433" s="59">
        <f t="shared" si="945"/>
        <v>3.8034593551143797E-5</v>
      </c>
      <c r="AS433" s="59">
        <f t="shared" si="946"/>
        <v>0</v>
      </c>
      <c r="AT433" s="12">
        <f t="shared" si="947"/>
        <v>8.9541132911708718E-3</v>
      </c>
      <c r="AU433" s="59">
        <f t="shared" si="1044"/>
        <v>7.589415207398531E-19</v>
      </c>
      <c r="AV433" s="59">
        <f t="shared" si="1045"/>
        <v>0</v>
      </c>
      <c r="AW433" s="70">
        <f t="shared" si="948"/>
        <v>0</v>
      </c>
      <c r="AX433" s="20">
        <f t="shared" si="949"/>
        <v>200000</v>
      </c>
      <c r="AY433" s="20">
        <f t="shared" si="950"/>
        <v>0</v>
      </c>
      <c r="AZ433" s="20">
        <f t="shared" si="951"/>
        <v>0</v>
      </c>
      <c r="BA433" s="20">
        <f t="shared" si="952"/>
        <v>200000</v>
      </c>
      <c r="BB433" s="36">
        <f t="shared" si="953"/>
        <v>1</v>
      </c>
      <c r="BC433" s="36">
        <f t="shared" si="954"/>
        <v>0</v>
      </c>
      <c r="BD433" s="80">
        <f t="shared" si="955"/>
        <v>13.768183995603174</v>
      </c>
      <c r="BE433" s="36">
        <f t="shared" si="956"/>
        <v>0</v>
      </c>
      <c r="BF433" s="36">
        <f t="shared" si="957"/>
        <v>0</v>
      </c>
      <c r="BG433" s="36">
        <f t="shared" si="958"/>
        <v>13.768183995603174</v>
      </c>
      <c r="BH433" s="36">
        <f t="shared" si="959"/>
        <v>0.51317164568931206</v>
      </c>
      <c r="BI433" s="36">
        <f t="shared" si="960"/>
        <v>0</v>
      </c>
      <c r="BJ433" s="36">
        <f t="shared" si="961"/>
        <v>0</v>
      </c>
      <c r="BK433" s="36">
        <f t="shared" si="962"/>
        <v>0.51317164568931206</v>
      </c>
      <c r="BL433" s="68">
        <f ca="1">IF(OR(AT433=0,E433&gt;ProjTerm),0,VLOOKUP(D433,'Life Events'!$AE$5:$AI$1206,5,FALSE))</f>
        <v>8.7026528585884665E-17</v>
      </c>
      <c r="BM433" s="93">
        <f t="shared" ca="1" si="963"/>
        <v>8.7026528585884665E-17</v>
      </c>
      <c r="BN433" s="93">
        <f t="shared" ca="1" si="964"/>
        <v>7.7924539629533168E-19</v>
      </c>
      <c r="BO433" s="36">
        <f t="shared" ca="1" si="965"/>
        <v>1.1858621333013234E-16</v>
      </c>
      <c r="BP433" s="36">
        <f t="shared" si="966"/>
        <v>5.9702908009123352E-3</v>
      </c>
      <c r="BQ433" s="36">
        <f t="shared" si="967"/>
        <v>98.320035687049568</v>
      </c>
      <c r="BR433" s="36">
        <f t="shared" si="968"/>
        <v>154.78110000000001</v>
      </c>
      <c r="BS433" s="36">
        <f t="shared" si="969"/>
        <v>152.18083275680789</v>
      </c>
      <c r="BT433" s="36">
        <f t="shared" si="970"/>
        <v>1.3626444172491852</v>
      </c>
      <c r="BU433" s="70" cm="1">
        <f t="array" ref="BU433">IF(AND(ActInt=1,$J433=0),INDEX(Tbl_FwdNom,$B433-IVP,MATCH(ValnDt,Tbl_FwdNom_Cols)),INDEX(Tbl_FwdNom,$B433,MATCH(StartDt,Tbl_FwdNom_Cols)))</f>
        <v>11.863850344999999</v>
      </c>
      <c r="BV433" s="70" cm="1">
        <f t="array" ref="BV433">INDEX(Tbl_FwdReal,$B433,MATCH(StartDt,Tbl_FwdReal_Cols))</f>
        <v>4.6222544609999998</v>
      </c>
      <c r="BW433" s="70" cm="1">
        <f t="array" ref="BW433">IF(RunType&lt;&gt;"OPN",INDEX(Tbl_FwdReal,$B433,MATCH(ValnDt,Tbl_FwdReal_Cols)),IF(AND($J433=0,ActInt=1),INDEX(Tbl_FwdReal,$B433-IVP,MATCH(ValnDt,Tbl_FwdReal_Cols)),-999))*$K433</f>
        <v>4.6222544609999998</v>
      </c>
      <c r="BX433" s="70">
        <f t="shared" si="971"/>
        <v>4.6222544609999999E-2</v>
      </c>
      <c r="BY433" s="70">
        <f t="shared" si="1046"/>
        <v>6.9216591836103403E-2</v>
      </c>
      <c r="BZ433" s="64">
        <f t="shared" si="1059"/>
        <v>5.5927667139181736E-3</v>
      </c>
      <c r="CA433" s="70" cm="1">
        <f t="array" ref="CA433">IF($J433=1,CA432*(1+INDEX(Tbl_CPI,$B433,MATCH(IF(RunType="OPN",StartDt,ValnDt),Tbl_CPI_Cols))),0)</f>
        <v>0</v>
      </c>
      <c r="CB433" s="70">
        <f t="shared" si="1047"/>
        <v>11.56931141888678</v>
      </c>
      <c r="CC433" s="70">
        <f t="shared" si="1048"/>
        <v>11.250944682893499</v>
      </c>
      <c r="CD433" s="36">
        <f t="shared" si="972"/>
        <v>59.167031089530958</v>
      </c>
      <c r="CE433" s="36">
        <f t="shared" si="973"/>
        <v>1.5750716190329614</v>
      </c>
      <c r="CF433" s="36">
        <f t="shared" si="974"/>
        <v>0</v>
      </c>
      <c r="CG433" s="36">
        <f t="shared" si="975"/>
        <v>0.55325342179200176</v>
      </c>
      <c r="CH433" s="36">
        <f t="shared" si="976"/>
        <v>0.53890729737516307</v>
      </c>
      <c r="CI433" s="36">
        <f t="shared" si="977"/>
        <v>0</v>
      </c>
      <c r="CJ433" s="36">
        <f t="shared" si="978"/>
        <v>0</v>
      </c>
      <c r="CK433" s="36">
        <f t="shared" si="979"/>
        <v>0</v>
      </c>
      <c r="CL433" s="36">
        <f t="shared" si="980"/>
        <v>1.4346124416838718E-2</v>
      </c>
      <c r="CM433" s="36">
        <f t="shared" si="981"/>
        <v>0.55325342179200176</v>
      </c>
      <c r="CN433" s="36">
        <f t="shared" ca="1" si="982"/>
        <v>12.912740933242388</v>
      </c>
      <c r="CO433" s="20">
        <f t="shared" si="983"/>
        <v>120000</v>
      </c>
      <c r="CP433" s="20">
        <f t="shared" si="984"/>
        <v>2</v>
      </c>
      <c r="CQ433" s="64">
        <f t="shared" si="985"/>
        <v>2.2790902710000002E-2</v>
      </c>
      <c r="CR433" s="64">
        <f t="shared" si="986"/>
        <v>0.10255906219500002</v>
      </c>
      <c r="CS433" s="36">
        <f t="shared" si="987"/>
        <v>9.8115339827596415</v>
      </c>
      <c r="CT433" s="36">
        <f t="shared" si="988"/>
        <v>8.2609103973619042</v>
      </c>
      <c r="CU433" s="36">
        <f t="shared" si="989"/>
        <v>0.30790298741358724</v>
      </c>
      <c r="CV433" s="36">
        <f t="shared" si="1049"/>
        <v>8.5688133847754919</v>
      </c>
      <c r="CW433" s="36">
        <f t="shared" si="990"/>
        <v>0</v>
      </c>
      <c r="CX433" s="36">
        <f t="shared" si="991"/>
        <v>0</v>
      </c>
      <c r="CY433" s="36">
        <f t="shared" si="992"/>
        <v>0</v>
      </c>
      <c r="CZ433" s="36">
        <f t="shared" si="1050"/>
        <v>0</v>
      </c>
      <c r="DA433" s="64">
        <f t="shared" si="993"/>
        <v>9.3864728547083942E-3</v>
      </c>
      <c r="DB433" s="70">
        <f t="shared" si="1051"/>
        <v>0.99070081370502028</v>
      </c>
      <c r="DC433" s="70">
        <f>PRODUCT($DB$8:DB433)</f>
        <v>1.5497316540230597E-2</v>
      </c>
      <c r="DD433" s="36">
        <f t="shared" si="994"/>
        <v>47.23882745145211</v>
      </c>
      <c r="DE433" s="36">
        <f t="shared" si="995"/>
        <v>611.32207992749125</v>
      </c>
      <c r="DF433" s="36">
        <f t="shared" si="996"/>
        <v>20.195367446368088</v>
      </c>
      <c r="DG433" s="36">
        <f t="shared" si="997"/>
        <v>0.26400454560282693</v>
      </c>
      <c r="DH433" s="36">
        <f t="shared" ca="1" si="998"/>
        <v>2.5430587456705335E-15</v>
      </c>
      <c r="DI433" s="36">
        <f t="shared" si="999"/>
        <v>23.1185259028553</v>
      </c>
      <c r="DJ433" s="36">
        <f t="shared" ca="1" si="1000"/>
        <v>607.13314127965964</v>
      </c>
      <c r="DK433" s="36">
        <f t="shared" si="1001"/>
        <v>0</v>
      </c>
      <c r="DL433" s="36">
        <f t="shared" si="1002"/>
        <v>0</v>
      </c>
      <c r="DM433" s="36">
        <f t="shared" ca="1" si="1003"/>
        <v>607.13314127965964</v>
      </c>
      <c r="DN433" s="36">
        <f t="shared" ca="1" si="1052"/>
        <v>607.1331412796635</v>
      </c>
      <c r="DO433" s="64" cm="1">
        <f t="array" ref="DO433">IFERROR(INDEX(Tbl_FwdNom,$B433,MATCH(LIDt,Tbl_FwdNom_Cols,0)),0)</f>
        <v>8.5201406080000002</v>
      </c>
      <c r="DP433" s="64">
        <f t="shared" ca="1" si="1053"/>
        <v>8.4583166209999998</v>
      </c>
      <c r="DQ433" s="64">
        <f t="shared" ca="1" si="1004"/>
        <v>6.7892544155303547E-3</v>
      </c>
      <c r="DR433" s="70">
        <f t="shared" ca="1" si="1005"/>
        <v>0.99325652872658865</v>
      </c>
      <c r="DS433" s="70">
        <f ca="1">PRODUCT($DR$8:DR433)</f>
        <v>2.4529328726820003E-2</v>
      </c>
      <c r="DT433" s="36">
        <f t="shared" ca="1" si="1006"/>
        <v>679.81142449198398</v>
      </c>
      <c r="DU433" s="36">
        <f t="shared" ca="1" si="1007"/>
        <v>22.160552463733751</v>
      </c>
      <c r="DV433" s="36">
        <f t="shared" ca="1" si="1008"/>
        <v>0.29345791406519978</v>
      </c>
      <c r="DW433" s="36">
        <f t="shared" ca="1" si="1009"/>
        <v>2.6850022085799613E-15</v>
      </c>
      <c r="DX433" s="36">
        <f t="shared" ca="1" si="1010"/>
        <v>51.349609687446424</v>
      </c>
      <c r="DY433" s="36">
        <f t="shared" ca="1" si="1011"/>
        <v>0.54557275610913281</v>
      </c>
      <c r="DZ433" s="36">
        <f t="shared" ca="1" si="1012"/>
        <v>24.84706991820315</v>
      </c>
      <c r="EA433" s="36">
        <f t="shared" ca="1" si="1013"/>
        <v>0</v>
      </c>
      <c r="EB433" s="36">
        <f t="shared" ca="1" si="1014"/>
        <v>675.72155202851832</v>
      </c>
      <c r="EC433" s="36">
        <f t="shared" ca="1" si="1015"/>
        <v>0</v>
      </c>
      <c r="ED433" s="36">
        <f t="shared" ca="1" si="1016"/>
        <v>0</v>
      </c>
      <c r="EE433" s="36">
        <f t="shared" ca="1" si="1054"/>
        <v>0</v>
      </c>
      <c r="EF433" s="36">
        <f t="shared" ca="1" si="1017"/>
        <v>675.72155202851832</v>
      </c>
      <c r="EG433" s="64"/>
      <c r="EH433" s="64"/>
      <c r="EI433" s="64"/>
      <c r="EJ433" s="70"/>
      <c r="EK433" s="70"/>
      <c r="EL433" s="70"/>
      <c r="EM433" s="70"/>
      <c r="EN433" s="70"/>
      <c r="EO433" s="36">
        <f t="shared" ca="1" si="1018"/>
        <v>5.7659221701328107</v>
      </c>
      <c r="EP433" s="36">
        <f t="shared" ca="1" si="1019"/>
        <v>0</v>
      </c>
      <c r="EQ433" s="36">
        <f t="shared" si="1020"/>
        <v>16.856099718203268</v>
      </c>
      <c r="ER433" s="36">
        <f t="shared" si="1021"/>
        <v>0.2831632310039649</v>
      </c>
      <c r="ES433" s="36">
        <f t="shared" si="1022"/>
        <v>-0.25859337206991562</v>
      </c>
      <c r="ET433" s="36">
        <f t="shared" ca="1" si="1023"/>
        <v>0</v>
      </c>
      <c r="EU433" s="36">
        <f t="shared" ca="1" si="1055"/>
        <v>0.2831632310039649</v>
      </c>
      <c r="EV433" s="36">
        <f t="shared" si="1024"/>
        <v>0.38161935656050466</v>
      </c>
      <c r="EW433" s="36">
        <f t="shared" si="1025"/>
        <v>22.033750886747875</v>
      </c>
      <c r="EX433" s="36">
        <f t="shared" ca="1" si="1056"/>
        <v>39.55463319251561</v>
      </c>
      <c r="EY433" s="36">
        <f t="shared" si="1026"/>
        <v>0</v>
      </c>
      <c r="EZ433" s="36">
        <f t="shared" si="1027"/>
        <v>0</v>
      </c>
      <c r="FA433" s="36">
        <f t="shared" si="1028"/>
        <v>0</v>
      </c>
      <c r="FB433" s="36">
        <f t="shared" si="1029"/>
        <v>0</v>
      </c>
      <c r="FC433" s="36">
        <f t="shared" si="1057"/>
        <v>0</v>
      </c>
      <c r="FD433" s="36">
        <f t="shared" si="1030"/>
        <v>0</v>
      </c>
      <c r="FE433" s="36">
        <f t="shared" si="1031"/>
        <v>0</v>
      </c>
      <c r="FF433" s="36">
        <f t="shared" si="1058"/>
        <v>0</v>
      </c>
      <c r="FG433" s="36">
        <f t="shared" ca="1" si="1032"/>
        <v>39.55463319251561</v>
      </c>
      <c r="FH433" s="36">
        <f t="shared" ca="1" si="1033"/>
        <v>0.37127849073949543</v>
      </c>
      <c r="FI433" s="36">
        <f t="shared" ca="1" si="1034"/>
        <v>-0.88185972856070904</v>
      </c>
      <c r="FJ433" s="36">
        <f t="shared" ca="1" si="1035"/>
        <v>43.378704648727144</v>
      </c>
      <c r="FK433" s="36">
        <f t="shared" si="1036"/>
        <v>0</v>
      </c>
      <c r="FL433" s="36">
        <f t="shared" si="1037"/>
        <v>0</v>
      </c>
      <c r="FM433" s="36">
        <f t="shared" ca="1" si="1038"/>
        <v>0</v>
      </c>
      <c r="FN433" s="36">
        <f t="shared" ca="1" si="1060"/>
        <v>43.378704648727144</v>
      </c>
    </row>
    <row r="434" spans="2:170" x14ac:dyDescent="0.25">
      <c r="B434" s="2">
        <v>426</v>
      </c>
      <c r="C434" s="2">
        <f t="shared" si="914"/>
        <v>36</v>
      </c>
      <c r="D434" s="2">
        <f t="shared" si="1063"/>
        <v>450</v>
      </c>
      <c r="E434" s="2">
        <f t="shared" si="1061"/>
        <v>38</v>
      </c>
      <c r="F434" s="189">
        <f t="shared" si="1065"/>
        <v>58684</v>
      </c>
      <c r="G434" s="2">
        <f t="shared" si="1064"/>
        <v>8</v>
      </c>
      <c r="H434" s="187">
        <f t="shared" si="915"/>
        <v>70.083333333333343</v>
      </c>
      <c r="I434" s="186">
        <f t="shared" si="1062"/>
        <v>70</v>
      </c>
      <c r="J434" s="2">
        <f t="shared" si="916"/>
        <v>0</v>
      </c>
      <c r="K434" s="2">
        <f t="shared" si="917"/>
        <v>1</v>
      </c>
      <c r="L434">
        <f t="shared" si="918"/>
        <v>2</v>
      </c>
      <c r="M434" s="190">
        <f t="shared" si="1039"/>
        <v>1.9337844329999999E-2</v>
      </c>
      <c r="N434">
        <f t="shared" si="919"/>
        <v>1</v>
      </c>
      <c r="O434">
        <f t="shared" si="920"/>
        <v>100</v>
      </c>
      <c r="P434" s="58">
        <f t="shared" si="921"/>
        <v>8.7020299484999994E-2</v>
      </c>
      <c r="Q434" s="106">
        <f t="shared" si="922"/>
        <v>8.7020299484999994E-2</v>
      </c>
      <c r="R434" s="59">
        <f t="shared" si="923"/>
        <v>8.7020299484999994E-2</v>
      </c>
      <c r="S434" s="32">
        <f t="shared" si="1040"/>
        <v>7.5580955619082291E-3</v>
      </c>
      <c r="T434">
        <f t="shared" si="924"/>
        <v>1</v>
      </c>
      <c r="U434" s="32">
        <f t="shared" si="1041"/>
        <v>7.5005709000000001E-4</v>
      </c>
      <c r="V434">
        <f t="shared" si="925"/>
        <v>1</v>
      </c>
      <c r="W434">
        <f t="shared" si="926"/>
        <v>100</v>
      </c>
      <c r="X434" s="58">
        <f t="shared" si="927"/>
        <v>3.3752569049999999E-3</v>
      </c>
      <c r="Y434" s="58">
        <f t="shared" si="928"/>
        <v>3.3752569049999999E-3</v>
      </c>
      <c r="Z434" s="32">
        <f t="shared" si="929"/>
        <v>3.3752569049999999E-3</v>
      </c>
      <c r="AA434" s="32">
        <f t="shared" si="930"/>
        <v>2.8170747420430686E-4</v>
      </c>
      <c r="AB434" s="59">
        <f t="shared" si="931"/>
        <v>4.9056245199999996E-3</v>
      </c>
      <c r="AC434" s="59">
        <f t="shared" si="932"/>
        <v>4.9056245199999996E-3</v>
      </c>
      <c r="AD434">
        <f t="shared" si="933"/>
        <v>1</v>
      </c>
      <c r="AE434" s="59">
        <f t="shared" si="934"/>
        <v>4.9056245199999996E-3</v>
      </c>
      <c r="AF434" s="59">
        <f t="shared" si="935"/>
        <v>4.1758461800000006E-3</v>
      </c>
      <c r="AG434" s="59">
        <f t="shared" si="936"/>
        <v>4.1758461800000006E-3</v>
      </c>
      <c r="AH434">
        <f t="shared" si="937"/>
        <v>1</v>
      </c>
      <c r="AI434" s="59">
        <f t="shared" si="938"/>
        <v>4.1758461800000006E-3</v>
      </c>
      <c r="AJ434" s="59">
        <f t="shared" si="939"/>
        <v>0</v>
      </c>
      <c r="AK434" s="59">
        <f t="shared" si="940"/>
        <v>0</v>
      </c>
      <c r="AL434" s="59">
        <f t="shared" si="941"/>
        <v>0</v>
      </c>
      <c r="AM434" s="12">
        <f t="shared" si="1042"/>
        <v>8.9541132911708718E-3</v>
      </c>
      <c r="AN434" s="12">
        <f t="shared" si="1043"/>
        <v>0</v>
      </c>
      <c r="AO434" s="66">
        <f t="shared" si="942"/>
        <v>6.7676043926822053E-5</v>
      </c>
      <c r="AP434" s="66">
        <f t="shared" si="943"/>
        <v>2.5224406389949596E-6</v>
      </c>
      <c r="AQ434" s="59">
        <f t="shared" si="944"/>
        <v>4.3925517716025727E-5</v>
      </c>
      <c r="AR434" s="59">
        <f t="shared" si="945"/>
        <v>3.7390999782223115E-5</v>
      </c>
      <c r="AS434" s="59">
        <f t="shared" si="946"/>
        <v>0</v>
      </c>
      <c r="AT434" s="12">
        <f t="shared" si="947"/>
        <v>8.8025982891068062E-3</v>
      </c>
      <c r="AU434" s="59">
        <f t="shared" si="1044"/>
        <v>2.9137933385547932E-19</v>
      </c>
      <c r="AV434" s="59">
        <f t="shared" si="1045"/>
        <v>0</v>
      </c>
      <c r="AW434" s="70">
        <f t="shared" si="948"/>
        <v>0</v>
      </c>
      <c r="AX434" s="20">
        <f t="shared" si="949"/>
        <v>200000</v>
      </c>
      <c r="AY434" s="20">
        <f t="shared" si="950"/>
        <v>0</v>
      </c>
      <c r="AZ434" s="20">
        <f t="shared" si="951"/>
        <v>0</v>
      </c>
      <c r="BA434" s="20">
        <f t="shared" si="952"/>
        <v>200000</v>
      </c>
      <c r="BB434" s="36">
        <f t="shared" si="953"/>
        <v>1</v>
      </c>
      <c r="BC434" s="36">
        <f t="shared" si="954"/>
        <v>0</v>
      </c>
      <c r="BD434" s="80">
        <f t="shared" si="955"/>
        <v>13.535208785364411</v>
      </c>
      <c r="BE434" s="36">
        <f t="shared" si="956"/>
        <v>0</v>
      </c>
      <c r="BF434" s="36">
        <f t="shared" si="957"/>
        <v>0</v>
      </c>
      <c r="BG434" s="36">
        <f t="shared" si="958"/>
        <v>13.535208785364411</v>
      </c>
      <c r="BH434" s="36">
        <f t="shared" si="959"/>
        <v>0.50448812779899188</v>
      </c>
      <c r="BI434" s="36">
        <f t="shared" si="960"/>
        <v>0</v>
      </c>
      <c r="BJ434" s="36">
        <f t="shared" si="961"/>
        <v>0</v>
      </c>
      <c r="BK434" s="36">
        <f t="shared" si="962"/>
        <v>0.50448812779899188</v>
      </c>
      <c r="BL434" s="68">
        <f ca="1">IF(OR(AT434=0,E434&gt;ProjTerm),0,VLOOKUP(D434,'Life Events'!$AE$5:$AI$1206,5,FALSE))</f>
        <v>8.5553928873379288E-17</v>
      </c>
      <c r="BM434" s="93">
        <f t="shared" ca="1" si="963"/>
        <v>8.5553928873379288E-17</v>
      </c>
      <c r="BN434" s="93">
        <f t="shared" ca="1" si="964"/>
        <v>7.530968679271739E-19</v>
      </c>
      <c r="BO434" s="36">
        <f t="shared" ca="1" si="965"/>
        <v>1.1460690850770109E-16</v>
      </c>
      <c r="BP434" s="36">
        <f t="shared" si="966"/>
        <v>5.8692658759859039E-3</v>
      </c>
      <c r="BQ434" s="36">
        <f t="shared" si="967"/>
        <v>98.320035687049568</v>
      </c>
      <c r="BR434" s="36">
        <f t="shared" si="968"/>
        <v>154.78110000000001</v>
      </c>
      <c r="BS434" s="36">
        <f t="shared" si="969"/>
        <v>152.18083275680789</v>
      </c>
      <c r="BT434" s="36">
        <f t="shared" si="970"/>
        <v>1.3395867380599262</v>
      </c>
      <c r="BU434" s="70" cm="1">
        <f t="array" ref="BU434">IF(AND(ActInt=1,$J434=0),INDEX(Tbl_FwdNom,$B434-IVP,MATCH(ValnDt,Tbl_FwdNom_Cols)),INDEX(Tbl_FwdNom,$B434,MATCH(StartDt,Tbl_FwdNom_Cols)))</f>
        <v>11.857776543</v>
      </c>
      <c r="BV434" s="70" cm="1">
        <f t="array" ref="BV434">INDEX(Tbl_FwdReal,$B434,MATCH(StartDt,Tbl_FwdReal_Cols))</f>
        <v>4.618833822</v>
      </c>
      <c r="BW434" s="70" cm="1">
        <f t="array" ref="BW434">IF(RunType&lt;&gt;"OPN",INDEX(Tbl_FwdReal,$B434,MATCH(ValnDt,Tbl_FwdReal_Cols)),IF(AND($J434=0,ActInt=1),INDEX(Tbl_FwdReal,$B434-IVP,MATCH(ValnDt,Tbl_FwdReal_Cols)),-999))*$K434</f>
        <v>4.618833822</v>
      </c>
      <c r="BX434" s="70">
        <f t="shared" si="971"/>
        <v>4.618833822E-2</v>
      </c>
      <c r="BY434" s="70">
        <f t="shared" si="1046"/>
        <v>6.9193494675312994E-2</v>
      </c>
      <c r="BZ434" s="64">
        <f t="shared" si="1059"/>
        <v>5.5909564658072064E-3</v>
      </c>
      <c r="CA434" s="70" cm="1">
        <f t="array" ref="CA434">IF($J434=1,CA433*(1+INDEX(Tbl_CPI,$B434,MATCH(IF(RunType="OPN",StartDt,ValnDt),Tbl_CPI_Cols))),0)</f>
        <v>0</v>
      </c>
      <c r="CB434" s="70">
        <f t="shared" si="1047"/>
        <v>11.633994935369142</v>
      </c>
      <c r="CC434" s="70">
        <f t="shared" si="1048"/>
        <v>11.250944682893499</v>
      </c>
      <c r="CD434" s="36">
        <f t="shared" si="972"/>
        <v>59.167031089530958</v>
      </c>
      <c r="CE434" s="36">
        <f t="shared" si="973"/>
        <v>1.5750716190329614</v>
      </c>
      <c r="CF434" s="36">
        <f t="shared" si="974"/>
        <v>0</v>
      </c>
      <c r="CG434" s="36">
        <f t="shared" si="975"/>
        <v>0.5438916691964184</v>
      </c>
      <c r="CH434" s="36">
        <f t="shared" si="976"/>
        <v>0.5297882994778893</v>
      </c>
      <c r="CI434" s="36">
        <f t="shared" si="977"/>
        <v>0</v>
      </c>
      <c r="CJ434" s="36">
        <f t="shared" si="978"/>
        <v>0</v>
      </c>
      <c r="CK434" s="36">
        <f t="shared" si="979"/>
        <v>0</v>
      </c>
      <c r="CL434" s="36">
        <f t="shared" si="980"/>
        <v>1.4103369718529064E-2</v>
      </c>
      <c r="CM434" s="36">
        <f t="shared" si="981"/>
        <v>0.5438916691964184</v>
      </c>
      <c r="CN434" s="36">
        <f t="shared" ca="1" si="982"/>
        <v>12.694240909227489</v>
      </c>
      <c r="CO434" s="20">
        <f t="shared" si="983"/>
        <v>120000</v>
      </c>
      <c r="CP434" s="20">
        <f t="shared" si="984"/>
        <v>2</v>
      </c>
      <c r="CQ434" s="64">
        <f t="shared" si="985"/>
        <v>2.2790902710000002E-2</v>
      </c>
      <c r="CR434" s="64">
        <f t="shared" si="986"/>
        <v>0.10255906219500002</v>
      </c>
      <c r="CS434" s="36">
        <f t="shared" si="987"/>
        <v>9.6455103304661947</v>
      </c>
      <c r="CT434" s="36">
        <f t="shared" si="988"/>
        <v>8.1211252712186468</v>
      </c>
      <c r="CU434" s="36">
        <f t="shared" si="989"/>
        <v>0.30269287667939515</v>
      </c>
      <c r="CV434" s="36">
        <f t="shared" si="1049"/>
        <v>8.4238181478980412</v>
      </c>
      <c r="CW434" s="36">
        <f t="shared" si="990"/>
        <v>0</v>
      </c>
      <c r="CX434" s="36">
        <f t="shared" si="991"/>
        <v>0</v>
      </c>
      <c r="CY434" s="36">
        <f t="shared" si="992"/>
        <v>0</v>
      </c>
      <c r="CZ434" s="36">
        <f t="shared" si="1050"/>
        <v>0</v>
      </c>
      <c r="DA434" s="64">
        <f t="shared" si="993"/>
        <v>9.3819055718504796E-3</v>
      </c>
      <c r="DB434" s="70">
        <f t="shared" si="1051"/>
        <v>0.99070529645908867</v>
      </c>
      <c r="DC434" s="70">
        <f>PRODUCT($DB$8:DB434)</f>
        <v>1.5353273577309492E-2</v>
      </c>
      <c r="DD434" s="36">
        <f t="shared" si="994"/>
        <v>46.342430931866645</v>
      </c>
      <c r="DE434" s="36">
        <f t="shared" si="995"/>
        <v>603.52223716999379</v>
      </c>
      <c r="DF434" s="36">
        <f t="shared" si="996"/>
        <v>19.880350348939743</v>
      </c>
      <c r="DG434" s="36">
        <f t="shared" si="997"/>
        <v>0.26061214544422606</v>
      </c>
      <c r="DH434" s="36">
        <f t="shared" ca="1" si="998"/>
        <v>2.4523105741783821E-15</v>
      </c>
      <c r="DI434" s="36">
        <f t="shared" si="999"/>
        <v>22.786427320358133</v>
      </c>
      <c r="DJ434" s="36">
        <f t="shared" ca="1" si="1000"/>
        <v>599.58597176198077</v>
      </c>
      <c r="DK434" s="36">
        <f t="shared" si="1001"/>
        <v>0</v>
      </c>
      <c r="DL434" s="36">
        <f t="shared" si="1002"/>
        <v>0</v>
      </c>
      <c r="DM434" s="36">
        <f t="shared" ca="1" si="1003"/>
        <v>599.58597176198077</v>
      </c>
      <c r="DN434" s="36">
        <f t="shared" ca="1" si="1052"/>
        <v>599.58597176198464</v>
      </c>
      <c r="DO434" s="64" cm="1">
        <f t="array" ref="DO434">IFERROR(INDEX(Tbl_FwdNom,$B434,MATCH(LIDt,Tbl_FwdNom_Cols,0)),0)</f>
        <v>8.5184227989999997</v>
      </c>
      <c r="DP434" s="64">
        <f t="shared" ca="1" si="1053"/>
        <v>8.4565997910000004</v>
      </c>
      <c r="DQ434" s="64">
        <f t="shared" ca="1" si="1004"/>
        <v>6.7879263334693629E-3</v>
      </c>
      <c r="DR434" s="70">
        <f t="shared" ca="1" si="1005"/>
        <v>0.99325783895900532</v>
      </c>
      <c r="DS434" s="70">
        <f ca="1">PRODUCT($DR$8:DR434)</f>
        <v>2.4363948042316286E-2</v>
      </c>
      <c r="DT434" s="36">
        <f t="shared" ca="1" si="1006"/>
        <v>670.89072557672205</v>
      </c>
      <c r="DU434" s="36">
        <f t="shared" ca="1" si="1007"/>
        <v>21.806488533567567</v>
      </c>
      <c r="DV434" s="36">
        <f t="shared" ca="1" si="1008"/>
        <v>0.28958061889186204</v>
      </c>
      <c r="DW434" s="36">
        <f t="shared" ca="1" si="1009"/>
        <v>2.5886208972693036E-15</v>
      </c>
      <c r="DX434" s="36">
        <f t="shared" ca="1" si="1010"/>
        <v>50.358580317197287</v>
      </c>
      <c r="DY434" s="36">
        <f t="shared" ca="1" si="1011"/>
        <v>0.53507696143391725</v>
      </c>
      <c r="DZ434" s="36">
        <f t="shared" ca="1" si="1012"/>
        <v>24.482345534983395</v>
      </c>
      <c r="EA434" s="36">
        <f t="shared" ca="1" si="1013"/>
        <v>0</v>
      </c>
      <c r="EB434" s="36">
        <f t="shared" ca="1" si="1014"/>
        <v>667.06647567061782</v>
      </c>
      <c r="EC434" s="36">
        <f t="shared" ca="1" si="1015"/>
        <v>0</v>
      </c>
      <c r="ED434" s="36">
        <f t="shared" ca="1" si="1016"/>
        <v>0</v>
      </c>
      <c r="EE434" s="36">
        <f t="shared" ca="1" si="1054"/>
        <v>0</v>
      </c>
      <c r="EF434" s="36">
        <f t="shared" ca="1" si="1017"/>
        <v>667.06647567061782</v>
      </c>
      <c r="EG434" s="64"/>
      <c r="EH434" s="64"/>
      <c r="EI434" s="64"/>
      <c r="EJ434" s="70"/>
      <c r="EK434" s="70"/>
      <c r="EL434" s="70"/>
      <c r="EM434" s="70"/>
      <c r="EN434" s="70"/>
      <c r="EO434" s="36">
        <f t="shared" ca="1" si="1018"/>
        <v>5.6909630607450055</v>
      </c>
      <c r="EP434" s="36">
        <f t="shared" ca="1" si="1019"/>
        <v>0</v>
      </c>
      <c r="EQ434" s="36">
        <f t="shared" si="1020"/>
        <v>16.639502556109509</v>
      </c>
      <c r="ER434" s="36">
        <f t="shared" si="1021"/>
        <v>0.27778997031057889</v>
      </c>
      <c r="ES434" s="36">
        <f t="shared" si="1022"/>
        <v>-0.25368634513429644</v>
      </c>
      <c r="ET434" s="36">
        <f t="shared" ca="1" si="1023"/>
        <v>0</v>
      </c>
      <c r="EU434" s="36">
        <f t="shared" ca="1" si="1055"/>
        <v>0.27778997031057889</v>
      </c>
      <c r="EV434" s="36">
        <f t="shared" si="1024"/>
        <v>0.37613737869133734</v>
      </c>
      <c r="EW434" s="36">
        <f t="shared" si="1025"/>
        <v>21.750622049582976</v>
      </c>
      <c r="EX434" s="36">
        <f t="shared" ca="1" si="1056"/>
        <v>39.044051954694396</v>
      </c>
      <c r="EY434" s="36">
        <f t="shared" si="1026"/>
        <v>0</v>
      </c>
      <c r="EZ434" s="36">
        <f t="shared" si="1027"/>
        <v>0</v>
      </c>
      <c r="FA434" s="36">
        <f t="shared" si="1028"/>
        <v>0</v>
      </c>
      <c r="FB434" s="36">
        <f t="shared" si="1029"/>
        <v>0</v>
      </c>
      <c r="FC434" s="36">
        <f t="shared" si="1057"/>
        <v>0</v>
      </c>
      <c r="FD434" s="36">
        <f t="shared" si="1030"/>
        <v>0</v>
      </c>
      <c r="FE434" s="36">
        <f t="shared" si="1031"/>
        <v>0</v>
      </c>
      <c r="FF434" s="36">
        <f t="shared" si="1058"/>
        <v>0</v>
      </c>
      <c r="FG434" s="36">
        <f t="shared" ca="1" si="1032"/>
        <v>39.044051954694396</v>
      </c>
      <c r="FH434" s="36">
        <f t="shared" ca="1" si="1033"/>
        <v>0.36630760858136696</v>
      </c>
      <c r="FI434" s="36">
        <f t="shared" ca="1" si="1034"/>
        <v>-0.86693822258270492</v>
      </c>
      <c r="FJ434" s="36">
        <f t="shared" ca="1" si="1035"/>
        <v>42.806217877741325</v>
      </c>
      <c r="FK434" s="36">
        <f t="shared" si="1036"/>
        <v>0</v>
      </c>
      <c r="FL434" s="36">
        <f t="shared" si="1037"/>
        <v>0</v>
      </c>
      <c r="FM434" s="36">
        <f t="shared" ca="1" si="1038"/>
        <v>0</v>
      </c>
      <c r="FN434" s="36">
        <f t="shared" ca="1" si="1060"/>
        <v>42.806217877741325</v>
      </c>
    </row>
    <row r="435" spans="2:170" x14ac:dyDescent="0.25">
      <c r="B435" s="2">
        <v>427</v>
      </c>
      <c r="C435" s="2">
        <f t="shared" si="914"/>
        <v>36</v>
      </c>
      <c r="D435" s="2">
        <f t="shared" si="1063"/>
        <v>451</v>
      </c>
      <c r="E435" s="2">
        <f t="shared" si="1061"/>
        <v>38</v>
      </c>
      <c r="F435" s="189">
        <f t="shared" si="1065"/>
        <v>58714</v>
      </c>
      <c r="G435" s="2">
        <f t="shared" si="1064"/>
        <v>9</v>
      </c>
      <c r="H435" s="187">
        <f t="shared" si="915"/>
        <v>70.166666666666671</v>
      </c>
      <c r="I435" s="186">
        <f t="shared" si="1062"/>
        <v>70</v>
      </c>
      <c r="J435" s="2">
        <f t="shared" si="916"/>
        <v>0</v>
      </c>
      <c r="K435" s="2">
        <f t="shared" si="917"/>
        <v>1</v>
      </c>
      <c r="L435">
        <f t="shared" si="918"/>
        <v>2</v>
      </c>
      <c r="M435" s="190">
        <f t="shared" si="1039"/>
        <v>1.9337844329999999E-2</v>
      </c>
      <c r="N435">
        <f t="shared" si="919"/>
        <v>1</v>
      </c>
      <c r="O435">
        <f t="shared" si="920"/>
        <v>100</v>
      </c>
      <c r="P435" s="58">
        <f t="shared" si="921"/>
        <v>8.7020299484999994E-2</v>
      </c>
      <c r="Q435" s="106">
        <f t="shared" si="922"/>
        <v>8.7020299484999994E-2</v>
      </c>
      <c r="R435" s="59">
        <f t="shared" si="923"/>
        <v>8.7020299484999994E-2</v>
      </c>
      <c r="S435" s="32">
        <f t="shared" si="1040"/>
        <v>7.5580955619082291E-3</v>
      </c>
      <c r="T435">
        <f t="shared" si="924"/>
        <v>1</v>
      </c>
      <c r="U435" s="32">
        <f t="shared" si="1041"/>
        <v>7.5005709000000001E-4</v>
      </c>
      <c r="V435">
        <f t="shared" si="925"/>
        <v>1</v>
      </c>
      <c r="W435">
        <f t="shared" si="926"/>
        <v>100</v>
      </c>
      <c r="X435" s="58">
        <f t="shared" si="927"/>
        <v>3.3752569049999999E-3</v>
      </c>
      <c r="Y435" s="58">
        <f t="shared" si="928"/>
        <v>3.3752569049999999E-3</v>
      </c>
      <c r="Z435" s="32">
        <f t="shared" si="929"/>
        <v>3.3752569049999999E-3</v>
      </c>
      <c r="AA435" s="32">
        <f t="shared" si="930"/>
        <v>2.8170747420430686E-4</v>
      </c>
      <c r="AB435" s="59">
        <f t="shared" si="931"/>
        <v>4.9056245199999996E-3</v>
      </c>
      <c r="AC435" s="59">
        <f t="shared" si="932"/>
        <v>4.9056245199999996E-3</v>
      </c>
      <c r="AD435">
        <f t="shared" si="933"/>
        <v>1</v>
      </c>
      <c r="AE435" s="59">
        <f t="shared" si="934"/>
        <v>4.9056245199999996E-3</v>
      </c>
      <c r="AF435" s="59">
        <f t="shared" si="935"/>
        <v>4.1758461800000006E-3</v>
      </c>
      <c r="AG435" s="59">
        <f t="shared" si="936"/>
        <v>4.1758461800000006E-3</v>
      </c>
      <c r="AH435">
        <f t="shared" si="937"/>
        <v>1</v>
      </c>
      <c r="AI435" s="59">
        <f t="shared" si="938"/>
        <v>4.1758461800000006E-3</v>
      </c>
      <c r="AJ435" s="59">
        <f t="shared" si="939"/>
        <v>0</v>
      </c>
      <c r="AK435" s="59">
        <f t="shared" si="940"/>
        <v>0</v>
      </c>
      <c r="AL435" s="59">
        <f t="shared" si="941"/>
        <v>0</v>
      </c>
      <c r="AM435" s="12">
        <f t="shared" si="1042"/>
        <v>8.8025982891068062E-3</v>
      </c>
      <c r="AN435" s="12">
        <f t="shared" si="1043"/>
        <v>0</v>
      </c>
      <c r="AO435" s="66">
        <f t="shared" si="942"/>
        <v>6.6530879062159126E-5</v>
      </c>
      <c r="AP435" s="66">
        <f t="shared" si="943"/>
        <v>2.4797577304594312E-6</v>
      </c>
      <c r="AQ435" s="59">
        <f t="shared" si="944"/>
        <v>4.3182242006752394E-5</v>
      </c>
      <c r="AR435" s="59">
        <f t="shared" si="945"/>
        <v>3.6758296439641195E-5</v>
      </c>
      <c r="AS435" s="59">
        <f t="shared" si="946"/>
        <v>0</v>
      </c>
      <c r="AT435" s="12">
        <f t="shared" si="947"/>
        <v>8.6536471138677941E-3</v>
      </c>
      <c r="AU435" s="59">
        <f t="shared" si="1044"/>
        <v>1.3552527156068805E-20</v>
      </c>
      <c r="AV435" s="59">
        <f t="shared" si="1045"/>
        <v>0</v>
      </c>
      <c r="AW435" s="70">
        <f t="shared" si="948"/>
        <v>0</v>
      </c>
      <c r="AX435" s="20">
        <f t="shared" si="949"/>
        <v>200000</v>
      </c>
      <c r="AY435" s="20">
        <f t="shared" si="950"/>
        <v>0</v>
      </c>
      <c r="AZ435" s="20">
        <f t="shared" si="951"/>
        <v>0</v>
      </c>
      <c r="BA435" s="20">
        <f t="shared" si="952"/>
        <v>200000</v>
      </c>
      <c r="BB435" s="36">
        <f t="shared" si="953"/>
        <v>1</v>
      </c>
      <c r="BC435" s="36">
        <f t="shared" si="954"/>
        <v>0</v>
      </c>
      <c r="BD435" s="80">
        <f t="shared" si="955"/>
        <v>13.306175812431825</v>
      </c>
      <c r="BE435" s="36">
        <f t="shared" si="956"/>
        <v>0</v>
      </c>
      <c r="BF435" s="36">
        <f t="shared" si="957"/>
        <v>0</v>
      </c>
      <c r="BG435" s="36">
        <f t="shared" si="958"/>
        <v>13.306175812431825</v>
      </c>
      <c r="BH435" s="36">
        <f t="shared" si="959"/>
        <v>0.49595154609188624</v>
      </c>
      <c r="BI435" s="36">
        <f t="shared" si="960"/>
        <v>0</v>
      </c>
      <c r="BJ435" s="36">
        <f t="shared" si="961"/>
        <v>0</v>
      </c>
      <c r="BK435" s="36">
        <f t="shared" si="962"/>
        <v>0.49595154609188624</v>
      </c>
      <c r="BL435" s="68">
        <f ca="1">IF(OR(AT435=0,E435&gt;ProjTerm),0,VLOOKUP(D435,'Life Events'!$AE$5:$AI$1206,5,FALSE))</f>
        <v>8.4106247423712933E-17</v>
      </c>
      <c r="BM435" s="93">
        <f t="shared" ca="1" si="963"/>
        <v>8.4106247423712933E-17</v>
      </c>
      <c r="BN435" s="93">
        <f t="shared" ca="1" si="964"/>
        <v>7.2782578527646399E-19</v>
      </c>
      <c r="BO435" s="36">
        <f t="shared" ca="1" si="965"/>
        <v>1.1076113410524993E-16</v>
      </c>
      <c r="BP435" s="36">
        <f t="shared" si="966"/>
        <v>5.7699504214683232E-3</v>
      </c>
      <c r="BQ435" s="36">
        <f t="shared" si="967"/>
        <v>98.320035687049568</v>
      </c>
      <c r="BR435" s="36">
        <f t="shared" si="968"/>
        <v>154.78110000000001</v>
      </c>
      <c r="BS435" s="36">
        <f t="shared" si="969"/>
        <v>152.18083275680789</v>
      </c>
      <c r="BT435" s="36">
        <f t="shared" si="970"/>
        <v>1.3169192241719481</v>
      </c>
      <c r="BU435" s="70" cm="1">
        <f t="array" ref="BU435">IF(AND(ActInt=1,$J435=0),INDEX(Tbl_FwdNom,$B435-IVP,MATCH(ValnDt,Tbl_FwdNom_Cols)),INDEX(Tbl_FwdNom,$B435,MATCH(StartDt,Tbl_FwdNom_Cols)))</f>
        <v>11.851703069999999</v>
      </c>
      <c r="BV435" s="70" cm="1">
        <f t="array" ref="BV435">INDEX(Tbl_FwdReal,$B435,MATCH(StartDt,Tbl_FwdReal_Cols))</f>
        <v>4.6154132959999998</v>
      </c>
      <c r="BW435" s="70" cm="1">
        <f t="array" ref="BW435">IF(RunType&lt;&gt;"OPN",INDEX(Tbl_FwdReal,$B435,MATCH(ValnDt,Tbl_FwdReal_Cols)),IF(AND($J435=0,ActInt=1),INDEX(Tbl_FwdReal,$B435-IVP,MATCH(ValnDt,Tbl_FwdReal_Cols)),-999))*$K435</f>
        <v>4.6154132959999998</v>
      </c>
      <c r="BX435" s="70">
        <f t="shared" si="971"/>
        <v>4.6154132959999997E-2</v>
      </c>
      <c r="BY435" s="70">
        <f t="shared" si="1046"/>
        <v>6.9170397994084976E-2</v>
      </c>
      <c r="BZ435" s="64">
        <f t="shared" si="1059"/>
        <v>5.5891462194359587E-3</v>
      </c>
      <c r="CA435" s="70" cm="1">
        <f t="array" ref="CA435">IF($J435=1,CA434*(1+INDEX(Tbl_CPI,$B435,MATCH(IF(RunType="OPN",StartDt,ValnDt),Tbl_CPI_Cols))),0)</f>
        <v>0</v>
      </c>
      <c r="CB435" s="70">
        <f t="shared" si="1047"/>
        <v>11.699019034179097</v>
      </c>
      <c r="CC435" s="70">
        <f t="shared" si="1048"/>
        <v>11.250944682893499</v>
      </c>
      <c r="CD435" s="36">
        <f t="shared" si="972"/>
        <v>59.167031089530958</v>
      </c>
      <c r="CE435" s="36">
        <f t="shared" si="973"/>
        <v>1.5750716190329614</v>
      </c>
      <c r="CF435" s="36">
        <f t="shared" si="974"/>
        <v>0</v>
      </c>
      <c r="CG435" s="36">
        <f t="shared" si="975"/>
        <v>0.53468832937915467</v>
      </c>
      <c r="CH435" s="36">
        <f t="shared" si="976"/>
        <v>0.52082360664023442</v>
      </c>
      <c r="CI435" s="36">
        <f t="shared" si="977"/>
        <v>0</v>
      </c>
      <c r="CJ435" s="36">
        <f t="shared" si="978"/>
        <v>0</v>
      </c>
      <c r="CK435" s="36">
        <f t="shared" si="979"/>
        <v>0</v>
      </c>
      <c r="CL435" s="36">
        <f t="shared" si="980"/>
        <v>1.3864722738920233E-2</v>
      </c>
      <c r="CM435" s="36">
        <f t="shared" si="981"/>
        <v>0.53468832937915467</v>
      </c>
      <c r="CN435" s="36">
        <f t="shared" ca="1" si="982"/>
        <v>12.479438183930295</v>
      </c>
      <c r="CO435" s="20">
        <f t="shared" si="983"/>
        <v>120000</v>
      </c>
      <c r="CP435" s="20">
        <f t="shared" si="984"/>
        <v>2</v>
      </c>
      <c r="CQ435" s="64">
        <f t="shared" si="985"/>
        <v>2.2790902710000002E-2</v>
      </c>
      <c r="CR435" s="64">
        <f t="shared" si="986"/>
        <v>0.10255906219500002</v>
      </c>
      <c r="CS435" s="36">
        <f t="shared" si="987"/>
        <v>9.4822960098398763</v>
      </c>
      <c r="CT435" s="36">
        <f t="shared" si="988"/>
        <v>7.9837054874590949</v>
      </c>
      <c r="CU435" s="36">
        <f t="shared" si="989"/>
        <v>0.29757092765513177</v>
      </c>
      <c r="CV435" s="36">
        <f t="shared" si="1049"/>
        <v>8.2812764151142275</v>
      </c>
      <c r="CW435" s="36">
        <f t="shared" si="990"/>
        <v>0</v>
      </c>
      <c r="CX435" s="36">
        <f t="shared" si="991"/>
        <v>0</v>
      </c>
      <c r="CY435" s="36">
        <f t="shared" si="992"/>
        <v>0</v>
      </c>
      <c r="CZ435" s="36">
        <f t="shared" si="1050"/>
        <v>0</v>
      </c>
      <c r="DA435" s="64">
        <f t="shared" si="993"/>
        <v>9.3773383090678397E-3</v>
      </c>
      <c r="DB435" s="70">
        <f t="shared" si="1051"/>
        <v>0.9907097792340207</v>
      </c>
      <c r="DC435" s="70">
        <f>PRODUCT($DB$8:DB435)</f>
        <v>1.5210638276295811E-2</v>
      </c>
      <c r="DD435" s="36">
        <f t="shared" si="994"/>
        <v>45.460080360607421</v>
      </c>
      <c r="DE435" s="36">
        <f t="shared" si="995"/>
        <v>595.87549355255055</v>
      </c>
      <c r="DF435" s="36">
        <f t="shared" si="996"/>
        <v>19.570823573772657</v>
      </c>
      <c r="DG435" s="36">
        <f t="shared" si="997"/>
        <v>0.25728604327804022</v>
      </c>
      <c r="DH435" s="36">
        <f t="shared" ca="1" si="998"/>
        <v>2.3645455859661074E-15</v>
      </c>
      <c r="DI435" s="36">
        <f t="shared" si="999"/>
        <v>22.460401075462464</v>
      </c>
      <c r="DJ435" s="36">
        <f t="shared" ca="1" si="1000"/>
        <v>592.18935179790026</v>
      </c>
      <c r="DK435" s="36">
        <f t="shared" si="1001"/>
        <v>0</v>
      </c>
      <c r="DL435" s="36">
        <f t="shared" si="1002"/>
        <v>0</v>
      </c>
      <c r="DM435" s="36">
        <f t="shared" ca="1" si="1003"/>
        <v>592.18935179790026</v>
      </c>
      <c r="DN435" s="36">
        <f t="shared" ca="1" si="1052"/>
        <v>592.18935179790401</v>
      </c>
      <c r="DO435" s="64" cm="1">
        <f t="array" ref="DO435">IFERROR(INDEX(Tbl_FwdNom,$B435,MATCH(LIDt,Tbl_FwdNom_Cols,0)),0)</f>
        <v>8.5167050169999996</v>
      </c>
      <c r="DP435" s="64">
        <f t="shared" ca="1" si="1053"/>
        <v>8.4548829879999996</v>
      </c>
      <c r="DQ435" s="64">
        <f t="shared" ca="1" si="1004"/>
        <v>6.7865982530235236E-3</v>
      </c>
      <c r="DR435" s="70">
        <f t="shared" ca="1" si="1005"/>
        <v>0.99325914919328517</v>
      </c>
      <c r="DS435" s="70">
        <f ca="1">PRODUCT($DR$8:DR435)</f>
        <v>2.4199714303500479E-2</v>
      </c>
      <c r="DT435" s="36">
        <f t="shared" ca="1" si="1006"/>
        <v>662.13761559045895</v>
      </c>
      <c r="DU435" s="36">
        <f t="shared" ca="1" si="1007"/>
        <v>21.458528864462167</v>
      </c>
      <c r="DV435" s="36">
        <f t="shared" ca="1" si="1008"/>
        <v>0.28577593579267468</v>
      </c>
      <c r="DW435" s="36">
        <f t="shared" ca="1" si="1009"/>
        <v>2.4954276932232017E-15</v>
      </c>
      <c r="DX435" s="36">
        <f t="shared" ca="1" si="1010"/>
        <v>49.383424546230778</v>
      </c>
      <c r="DY435" s="36">
        <f t="shared" ca="1" si="1011"/>
        <v>0.52474949676357896</v>
      </c>
      <c r="DZ435" s="36">
        <f t="shared" ca="1" si="1012"/>
        <v>24.124139151201838</v>
      </c>
      <c r="EA435" s="36">
        <f t="shared" ca="1" si="1013"/>
        <v>0</v>
      </c>
      <c r="EB435" s="36">
        <f t="shared" ca="1" si="1014"/>
        <v>658.57583262086303</v>
      </c>
      <c r="EC435" s="36">
        <f t="shared" ca="1" si="1015"/>
        <v>0</v>
      </c>
      <c r="ED435" s="36">
        <f t="shared" ca="1" si="1016"/>
        <v>0</v>
      </c>
      <c r="EE435" s="36">
        <f t="shared" ca="1" si="1054"/>
        <v>0</v>
      </c>
      <c r="EF435" s="36">
        <f t="shared" ca="1" si="1017"/>
        <v>658.57583262086303</v>
      </c>
      <c r="EG435" s="64"/>
      <c r="EH435" s="64"/>
      <c r="EI435" s="64"/>
      <c r="EJ435" s="70"/>
      <c r="EK435" s="70"/>
      <c r="EL435" s="70"/>
      <c r="EM435" s="70"/>
      <c r="EN435" s="70"/>
      <c r="EO435" s="36">
        <f t="shared" ca="1" si="1018"/>
        <v>5.6175065492287919</v>
      </c>
      <c r="EP435" s="36">
        <f t="shared" ca="1" si="1019"/>
        <v>0</v>
      </c>
      <c r="EQ435" s="36">
        <f t="shared" si="1020"/>
        <v>16.427138372537815</v>
      </c>
      <c r="ER435" s="36">
        <f t="shared" si="1021"/>
        <v>0.27250090510478547</v>
      </c>
      <c r="ES435" s="36">
        <f t="shared" si="1022"/>
        <v>-0.24885620810762635</v>
      </c>
      <c r="ET435" s="36">
        <f t="shared" ca="1" si="1023"/>
        <v>0</v>
      </c>
      <c r="EU435" s="36">
        <f t="shared" ca="1" si="1055"/>
        <v>0.27250090510478547</v>
      </c>
      <c r="EV435" s="36">
        <f t="shared" si="1024"/>
        <v>0.37075563738474493</v>
      </c>
      <c r="EW435" s="36">
        <f t="shared" si="1025"/>
        <v>21.473026425665712</v>
      </c>
      <c r="EX435" s="36">
        <f t="shared" ca="1" si="1056"/>
        <v>38.543421340693058</v>
      </c>
      <c r="EY435" s="36">
        <f t="shared" si="1026"/>
        <v>0</v>
      </c>
      <c r="EZ435" s="36">
        <f t="shared" si="1027"/>
        <v>0</v>
      </c>
      <c r="FA435" s="36">
        <f t="shared" si="1028"/>
        <v>0</v>
      </c>
      <c r="FB435" s="36">
        <f t="shared" si="1029"/>
        <v>0</v>
      </c>
      <c r="FC435" s="36">
        <f t="shared" si="1057"/>
        <v>0</v>
      </c>
      <c r="FD435" s="36">
        <f t="shared" si="1030"/>
        <v>0</v>
      </c>
      <c r="FE435" s="36">
        <f t="shared" si="1031"/>
        <v>0</v>
      </c>
      <c r="FF435" s="36">
        <f t="shared" si="1058"/>
        <v>0</v>
      </c>
      <c r="FG435" s="36">
        <f t="shared" ca="1" si="1032"/>
        <v>38.543421340693058</v>
      </c>
      <c r="FH435" s="36">
        <f t="shared" ca="1" si="1033"/>
        <v>0.36143470150062396</v>
      </c>
      <c r="FI435" s="36">
        <f t="shared" ca="1" si="1034"/>
        <v>-0.85226921413898193</v>
      </c>
      <c r="FJ435" s="36">
        <f t="shared" ca="1" si="1035"/>
        <v>42.244457267069961</v>
      </c>
      <c r="FK435" s="36">
        <f t="shared" si="1036"/>
        <v>0</v>
      </c>
      <c r="FL435" s="36">
        <f t="shared" si="1037"/>
        <v>0</v>
      </c>
      <c r="FM435" s="36">
        <f t="shared" ca="1" si="1038"/>
        <v>0</v>
      </c>
      <c r="FN435" s="36">
        <f t="shared" ca="1" si="1060"/>
        <v>42.244457267069961</v>
      </c>
    </row>
    <row r="436" spans="2:170" x14ac:dyDescent="0.25">
      <c r="B436" s="2">
        <v>428</v>
      </c>
      <c r="C436" s="2">
        <f t="shared" si="914"/>
        <v>36</v>
      </c>
      <c r="D436" s="2">
        <f t="shared" si="1063"/>
        <v>452</v>
      </c>
      <c r="E436" s="2">
        <f t="shared" si="1061"/>
        <v>38</v>
      </c>
      <c r="F436" s="189">
        <f t="shared" si="1065"/>
        <v>58745</v>
      </c>
      <c r="G436" s="2">
        <f t="shared" si="1064"/>
        <v>10</v>
      </c>
      <c r="H436" s="187">
        <f t="shared" si="915"/>
        <v>70.25</v>
      </c>
      <c r="I436" s="186">
        <f t="shared" si="1062"/>
        <v>70</v>
      </c>
      <c r="J436" s="2">
        <f t="shared" si="916"/>
        <v>0</v>
      </c>
      <c r="K436" s="2">
        <f t="shared" si="917"/>
        <v>1</v>
      </c>
      <c r="L436">
        <f t="shared" si="918"/>
        <v>2</v>
      </c>
      <c r="M436" s="190">
        <f t="shared" si="1039"/>
        <v>1.9337844329999999E-2</v>
      </c>
      <c r="N436">
        <f t="shared" si="919"/>
        <v>1</v>
      </c>
      <c r="O436">
        <f t="shared" si="920"/>
        <v>100</v>
      </c>
      <c r="P436" s="58">
        <f t="shared" si="921"/>
        <v>8.7020299484999994E-2</v>
      </c>
      <c r="Q436" s="106">
        <f t="shared" si="922"/>
        <v>8.7020299484999994E-2</v>
      </c>
      <c r="R436" s="59">
        <f t="shared" si="923"/>
        <v>8.7020299484999994E-2</v>
      </c>
      <c r="S436" s="32">
        <f t="shared" si="1040"/>
        <v>7.5580955619082291E-3</v>
      </c>
      <c r="T436">
        <f t="shared" si="924"/>
        <v>1</v>
      </c>
      <c r="U436" s="32">
        <f t="shared" si="1041"/>
        <v>7.5005709000000001E-4</v>
      </c>
      <c r="V436">
        <f t="shared" si="925"/>
        <v>1</v>
      </c>
      <c r="W436">
        <f t="shared" si="926"/>
        <v>100</v>
      </c>
      <c r="X436" s="58">
        <f t="shared" si="927"/>
        <v>3.3752569049999999E-3</v>
      </c>
      <c r="Y436" s="58">
        <f t="shared" si="928"/>
        <v>3.3752569049999999E-3</v>
      </c>
      <c r="Z436" s="32">
        <f t="shared" si="929"/>
        <v>3.3752569049999999E-3</v>
      </c>
      <c r="AA436" s="32">
        <f t="shared" si="930"/>
        <v>2.8170747420430686E-4</v>
      </c>
      <c r="AB436" s="59">
        <f t="shared" si="931"/>
        <v>4.9056245199999996E-3</v>
      </c>
      <c r="AC436" s="59">
        <f t="shared" si="932"/>
        <v>4.9056245199999996E-3</v>
      </c>
      <c r="AD436">
        <f t="shared" si="933"/>
        <v>1</v>
      </c>
      <c r="AE436" s="59">
        <f t="shared" si="934"/>
        <v>4.9056245199999996E-3</v>
      </c>
      <c r="AF436" s="59">
        <f t="shared" si="935"/>
        <v>4.1758461800000006E-3</v>
      </c>
      <c r="AG436" s="59">
        <f t="shared" si="936"/>
        <v>4.1758461800000006E-3</v>
      </c>
      <c r="AH436">
        <f t="shared" si="937"/>
        <v>1</v>
      </c>
      <c r="AI436" s="59">
        <f t="shared" si="938"/>
        <v>4.1758461800000006E-3</v>
      </c>
      <c r="AJ436" s="59">
        <f t="shared" si="939"/>
        <v>0</v>
      </c>
      <c r="AK436" s="59">
        <f t="shared" si="940"/>
        <v>0</v>
      </c>
      <c r="AL436" s="59">
        <f t="shared" si="941"/>
        <v>0</v>
      </c>
      <c r="AM436" s="12">
        <f t="shared" si="1042"/>
        <v>8.6536471138677941E-3</v>
      </c>
      <c r="AN436" s="12">
        <f t="shared" si="1043"/>
        <v>0</v>
      </c>
      <c r="AO436" s="66">
        <f t="shared" si="942"/>
        <v>6.5405091845644129E-5</v>
      </c>
      <c r="AP436" s="66">
        <f t="shared" si="943"/>
        <v>2.4377970711030863E-6</v>
      </c>
      <c r="AQ436" s="59">
        <f t="shared" si="944"/>
        <v>4.2451543469217082E-5</v>
      </c>
      <c r="AR436" s="59">
        <f t="shared" si="945"/>
        <v>3.6136299243512857E-5</v>
      </c>
      <c r="AS436" s="59">
        <f t="shared" si="946"/>
        <v>0</v>
      </c>
      <c r="AT436" s="12">
        <f t="shared" si="947"/>
        <v>8.5072163822383171E-3</v>
      </c>
      <c r="AU436" s="59">
        <f t="shared" si="1044"/>
        <v>1.8295911660692887E-19</v>
      </c>
      <c r="AV436" s="59">
        <f t="shared" si="1045"/>
        <v>0</v>
      </c>
      <c r="AW436" s="70">
        <f t="shared" si="948"/>
        <v>0</v>
      </c>
      <c r="AX436" s="20">
        <f t="shared" si="949"/>
        <v>200000</v>
      </c>
      <c r="AY436" s="20">
        <f t="shared" si="950"/>
        <v>0</v>
      </c>
      <c r="AZ436" s="20">
        <f t="shared" si="951"/>
        <v>0</v>
      </c>
      <c r="BA436" s="20">
        <f t="shared" si="952"/>
        <v>200000</v>
      </c>
      <c r="BB436" s="36">
        <f t="shared" si="953"/>
        <v>1</v>
      </c>
      <c r="BC436" s="36">
        <f t="shared" si="954"/>
        <v>0</v>
      </c>
      <c r="BD436" s="80">
        <f t="shared" si="955"/>
        <v>13.081018369128826</v>
      </c>
      <c r="BE436" s="36">
        <f t="shared" si="956"/>
        <v>0</v>
      </c>
      <c r="BF436" s="36">
        <f t="shared" si="957"/>
        <v>0</v>
      </c>
      <c r="BG436" s="36">
        <f t="shared" si="958"/>
        <v>13.081018369128826</v>
      </c>
      <c r="BH436" s="36">
        <f t="shared" si="959"/>
        <v>0.48755941422061727</v>
      </c>
      <c r="BI436" s="36">
        <f t="shared" si="960"/>
        <v>0</v>
      </c>
      <c r="BJ436" s="36">
        <f t="shared" si="961"/>
        <v>0</v>
      </c>
      <c r="BK436" s="36">
        <f t="shared" si="962"/>
        <v>0.48755941422061727</v>
      </c>
      <c r="BL436" s="68">
        <f ca="1">IF(OR(AT436=0,E436&gt;ProjTerm),0,VLOOKUP(D436,'Life Events'!$AE$5:$AI$1206,5,FALSE))</f>
        <v>8.2683062588139082E-17</v>
      </c>
      <c r="BM436" s="93">
        <f t="shared" ca="1" si="963"/>
        <v>8.2683062588139082E-17</v>
      </c>
      <c r="BN436" s="93">
        <f t="shared" ca="1" si="964"/>
        <v>7.0340270458345292E-19</v>
      </c>
      <c r="BO436" s="36">
        <f t="shared" ca="1" si="965"/>
        <v>1.0704440934690079E-16</v>
      </c>
      <c r="BP436" s="36">
        <f t="shared" si="966"/>
        <v>5.6723155109428573E-3</v>
      </c>
      <c r="BQ436" s="36">
        <f t="shared" si="967"/>
        <v>98.320035687049568</v>
      </c>
      <c r="BR436" s="36">
        <f t="shared" si="968"/>
        <v>154.78110000000001</v>
      </c>
      <c r="BS436" s="36">
        <f t="shared" si="969"/>
        <v>152.18083275680789</v>
      </c>
      <c r="BT436" s="36">
        <f t="shared" si="970"/>
        <v>1.2946352734913855</v>
      </c>
      <c r="BU436" s="70" cm="1">
        <f t="array" ref="BU436">IF(AND(ActInt=1,$J436=0),INDEX(Tbl_FwdNom,$B436-IVP,MATCH(ValnDt,Tbl_FwdNom_Cols)),INDEX(Tbl_FwdNom,$B436,MATCH(StartDt,Tbl_FwdNom_Cols)))</f>
        <v>11.845629926999999</v>
      </c>
      <c r="BV436" s="70" cm="1">
        <f t="array" ref="BV436">INDEX(Tbl_FwdReal,$B436,MATCH(StartDt,Tbl_FwdReal_Cols))</f>
        <v>4.6119928809999999</v>
      </c>
      <c r="BW436" s="70" cm="1">
        <f t="array" ref="BW436">IF(RunType&lt;&gt;"OPN",INDEX(Tbl_FwdReal,$B436,MATCH(ValnDt,Tbl_FwdReal_Cols)),IF(AND($J436=0,ActInt=1),INDEX(Tbl_FwdReal,$B436-IVP,MATCH(ValnDt,Tbl_FwdReal_Cols)),-999))*$K436</f>
        <v>4.6119928809999999</v>
      </c>
      <c r="BX436" s="70">
        <f t="shared" si="971"/>
        <v>4.6119928810000002E-2</v>
      </c>
      <c r="BY436" s="70">
        <f t="shared" si="1046"/>
        <v>6.9147301822540808E-2</v>
      </c>
      <c r="BZ436" s="64">
        <f t="shared" si="1059"/>
        <v>5.5873359771660969E-3</v>
      </c>
      <c r="CA436" s="70" cm="1">
        <f t="array" ref="CA436">IF($J436=1,CA435*(1+INDEX(Tbl_CPI,$B436,MATCH(IF(RunType="OPN",StartDt,ValnDt),Tbl_CPI_Cols))),0)</f>
        <v>0</v>
      </c>
      <c r="CB436" s="70">
        <f t="shared" si="1047"/>
        <v>11.764385384126317</v>
      </c>
      <c r="CC436" s="70">
        <f t="shared" si="1048"/>
        <v>11.250944682893499</v>
      </c>
      <c r="CD436" s="36">
        <f t="shared" si="972"/>
        <v>59.167031089530958</v>
      </c>
      <c r="CE436" s="36">
        <f t="shared" si="973"/>
        <v>1.5750716190329614</v>
      </c>
      <c r="CF436" s="36">
        <f t="shared" si="974"/>
        <v>0</v>
      </c>
      <c r="CG436" s="36">
        <f t="shared" si="975"/>
        <v>0.52564072179422527</v>
      </c>
      <c r="CH436" s="36">
        <f t="shared" si="976"/>
        <v>0.51201060782404562</v>
      </c>
      <c r="CI436" s="36">
        <f t="shared" si="977"/>
        <v>0</v>
      </c>
      <c r="CJ436" s="36">
        <f t="shared" si="978"/>
        <v>0</v>
      </c>
      <c r="CK436" s="36">
        <f t="shared" si="979"/>
        <v>0</v>
      </c>
      <c r="CL436" s="36">
        <f t="shared" si="980"/>
        <v>1.363011397017966E-2</v>
      </c>
      <c r="CM436" s="36">
        <f t="shared" si="981"/>
        <v>0.52564072179422527</v>
      </c>
      <c r="CN436" s="36">
        <f t="shared" ca="1" si="982"/>
        <v>12.268270194347116</v>
      </c>
      <c r="CO436" s="20">
        <f t="shared" si="983"/>
        <v>120000</v>
      </c>
      <c r="CP436" s="20">
        <f t="shared" si="984"/>
        <v>2</v>
      </c>
      <c r="CQ436" s="64">
        <f t="shared" si="985"/>
        <v>2.2790902710000002E-2</v>
      </c>
      <c r="CR436" s="64">
        <f t="shared" si="986"/>
        <v>0.10255906219500002</v>
      </c>
      <c r="CS436" s="36">
        <f t="shared" si="987"/>
        <v>9.321843483410527</v>
      </c>
      <c r="CT436" s="36">
        <f t="shared" si="988"/>
        <v>7.8486110214772955</v>
      </c>
      <c r="CU436" s="36">
        <f t="shared" si="989"/>
        <v>0.29253564853237035</v>
      </c>
      <c r="CV436" s="36">
        <f t="shared" si="1049"/>
        <v>8.1411466700096664</v>
      </c>
      <c r="CW436" s="36">
        <f t="shared" si="990"/>
        <v>0</v>
      </c>
      <c r="CX436" s="36">
        <f t="shared" si="991"/>
        <v>0</v>
      </c>
      <c r="CY436" s="36">
        <f t="shared" si="992"/>
        <v>0</v>
      </c>
      <c r="CZ436" s="36">
        <f t="shared" si="1050"/>
        <v>0</v>
      </c>
      <c r="DA436" s="64">
        <f t="shared" si="993"/>
        <v>9.3727710671260844E-3</v>
      </c>
      <c r="DB436" s="70">
        <f t="shared" si="1051"/>
        <v>0.99071426202906476</v>
      </c>
      <c r="DC436" s="70">
        <f>PRODUCT($DB$8:DB436)</f>
        <v>1.506939627489145E-2</v>
      </c>
      <c r="DD436" s="36">
        <f t="shared" si="994"/>
        <v>44.591532013029159</v>
      </c>
      <c r="DE436" s="36">
        <f t="shared" si="995"/>
        <v>588.37947976900057</v>
      </c>
      <c r="DF436" s="36">
        <f t="shared" si="996"/>
        <v>19.266697008504128</v>
      </c>
      <c r="DG436" s="36">
        <f t="shared" si="997"/>
        <v>0.25402521094950908</v>
      </c>
      <c r="DH436" s="36">
        <f t="shared" ca="1" si="998"/>
        <v>2.2796635210742505E-15</v>
      </c>
      <c r="DI436" s="36">
        <f t="shared" si="999"/>
        <v>22.140349840875444</v>
      </c>
      <c r="DJ436" s="36">
        <f t="shared" ca="1" si="1000"/>
        <v>584.94096939440146</v>
      </c>
      <c r="DK436" s="36">
        <f t="shared" si="1001"/>
        <v>0</v>
      </c>
      <c r="DL436" s="36">
        <f t="shared" si="1002"/>
        <v>0</v>
      </c>
      <c r="DM436" s="36">
        <f t="shared" ca="1" si="1003"/>
        <v>584.94096939440146</v>
      </c>
      <c r="DN436" s="36">
        <f t="shared" ca="1" si="1052"/>
        <v>584.94096939440522</v>
      </c>
      <c r="DO436" s="64" cm="1">
        <f t="array" ref="DO436">IFERROR(INDEX(Tbl_FwdNom,$B436,MATCH(LIDt,Tbl_FwdNom_Cols,0)),0)</f>
        <v>8.5149872630000001</v>
      </c>
      <c r="DP436" s="64">
        <f t="shared" ca="1" si="1053"/>
        <v>8.4531662119999993</v>
      </c>
      <c r="DQ436" s="64">
        <f t="shared" ca="1" si="1004"/>
        <v>6.7852701741937249E-3</v>
      </c>
      <c r="DR436" s="70">
        <f t="shared" ca="1" si="1005"/>
        <v>0.99326045942942753</v>
      </c>
      <c r="DS436" s="70">
        <f ca="1">PRODUCT($DR$8:DR436)</f>
        <v>2.4036619347155775E-2</v>
      </c>
      <c r="DT436" s="36">
        <f t="shared" ca="1" si="1006"/>
        <v>653.54937983560774</v>
      </c>
      <c r="DU436" s="36">
        <f t="shared" ca="1" si="1007"/>
        <v>21.116571366127662</v>
      </c>
      <c r="DV436" s="36">
        <f t="shared" ca="1" si="1008"/>
        <v>0.28204268721536813</v>
      </c>
      <c r="DW436" s="36">
        <f t="shared" ca="1" si="1009"/>
        <v>2.4053154349749855E-15</v>
      </c>
      <c r="DX436" s="36">
        <f t="shared" ca="1" si="1010"/>
        <v>48.423869150412479</v>
      </c>
      <c r="DY436" s="36">
        <f t="shared" ca="1" si="1011"/>
        <v>0.51458746589691962</v>
      </c>
      <c r="DZ436" s="36">
        <f t="shared" ca="1" si="1012"/>
        <v>23.772343214932402</v>
      </c>
      <c r="EA436" s="36">
        <f t="shared" ca="1" si="1013"/>
        <v>0</v>
      </c>
      <c r="EB436" s="36">
        <f t="shared" ca="1" si="1014"/>
        <v>650.24697004493703</v>
      </c>
      <c r="EC436" s="36">
        <f t="shared" ca="1" si="1015"/>
        <v>0</v>
      </c>
      <c r="ED436" s="36">
        <f t="shared" ca="1" si="1016"/>
        <v>0</v>
      </c>
      <c r="EE436" s="36">
        <f t="shared" ca="1" si="1054"/>
        <v>0</v>
      </c>
      <c r="EF436" s="36">
        <f t="shared" ca="1" si="1017"/>
        <v>650.24697004493703</v>
      </c>
      <c r="EG436" s="64"/>
      <c r="EH436" s="64"/>
      <c r="EI436" s="64"/>
      <c r="EJ436" s="70"/>
      <c r="EK436" s="70"/>
      <c r="EL436" s="70"/>
      <c r="EM436" s="70"/>
      <c r="EN436" s="70"/>
      <c r="EO436" s="36">
        <f t="shared" ca="1" si="1018"/>
        <v>5.5455285126425728</v>
      </c>
      <c r="EP436" s="36">
        <f t="shared" ca="1" si="1019"/>
        <v>0</v>
      </c>
      <c r="EQ436" s="36">
        <f t="shared" si="1020"/>
        <v>16.218941522106494</v>
      </c>
      <c r="ER436" s="36">
        <f t="shared" si="1021"/>
        <v>0.26729457443038057</v>
      </c>
      <c r="ES436" s="36">
        <f t="shared" si="1022"/>
        <v>-0.24410162679976385</v>
      </c>
      <c r="ET436" s="36">
        <f t="shared" ca="1" si="1023"/>
        <v>0</v>
      </c>
      <c r="EU436" s="36">
        <f t="shared" ca="1" si="1055"/>
        <v>0.26729457443038057</v>
      </c>
      <c r="EV436" s="36">
        <f t="shared" si="1024"/>
        <v>0.36547252605131825</v>
      </c>
      <c r="EW436" s="36">
        <f t="shared" si="1025"/>
        <v>21.200878205466513</v>
      </c>
      <c r="EX436" s="36">
        <f t="shared" ca="1" si="1056"/>
        <v>38.0525868280547</v>
      </c>
      <c r="EY436" s="36">
        <f t="shared" si="1026"/>
        <v>0</v>
      </c>
      <c r="EZ436" s="36">
        <f t="shared" si="1027"/>
        <v>0</v>
      </c>
      <c r="FA436" s="36">
        <f t="shared" si="1028"/>
        <v>0</v>
      </c>
      <c r="FB436" s="36">
        <f t="shared" si="1029"/>
        <v>0</v>
      </c>
      <c r="FC436" s="36">
        <f t="shared" si="1057"/>
        <v>0</v>
      </c>
      <c r="FD436" s="36">
        <f t="shared" si="1030"/>
        <v>0</v>
      </c>
      <c r="FE436" s="36">
        <f t="shared" si="1031"/>
        <v>0</v>
      </c>
      <c r="FF436" s="36">
        <f t="shared" si="1058"/>
        <v>0</v>
      </c>
      <c r="FG436" s="36">
        <f t="shared" ca="1" si="1032"/>
        <v>38.0525868280547</v>
      </c>
      <c r="FH436" s="36">
        <f t="shared" ca="1" si="1033"/>
        <v>0.35665818485129425</v>
      </c>
      <c r="FI436" s="36">
        <f t="shared" ca="1" si="1034"/>
        <v>-0.83784843073035686</v>
      </c>
      <c r="FJ436" s="36">
        <f t="shared" ca="1" si="1035"/>
        <v>41.693248892258858</v>
      </c>
      <c r="FK436" s="36">
        <f t="shared" si="1036"/>
        <v>0</v>
      </c>
      <c r="FL436" s="36">
        <f t="shared" si="1037"/>
        <v>0</v>
      </c>
      <c r="FM436" s="36">
        <f t="shared" ca="1" si="1038"/>
        <v>0</v>
      </c>
      <c r="FN436" s="36">
        <f t="shared" ca="1" si="1060"/>
        <v>41.693248892258858</v>
      </c>
    </row>
    <row r="437" spans="2:170" x14ac:dyDescent="0.25">
      <c r="B437" s="2">
        <v>429</v>
      </c>
      <c r="C437" s="2">
        <f t="shared" si="914"/>
        <v>36</v>
      </c>
      <c r="D437" s="2">
        <f t="shared" si="1063"/>
        <v>453</v>
      </c>
      <c r="E437" s="2">
        <f t="shared" si="1061"/>
        <v>38</v>
      </c>
      <c r="F437" s="189">
        <f t="shared" si="1065"/>
        <v>58775</v>
      </c>
      <c r="G437" s="2">
        <f t="shared" si="1064"/>
        <v>11</v>
      </c>
      <c r="H437" s="187">
        <f t="shared" si="915"/>
        <v>70.333333333333343</v>
      </c>
      <c r="I437" s="186">
        <f t="shared" si="1062"/>
        <v>70</v>
      </c>
      <c r="J437" s="2">
        <f t="shared" si="916"/>
        <v>0</v>
      </c>
      <c r="K437" s="2">
        <f t="shared" si="917"/>
        <v>1</v>
      </c>
      <c r="L437">
        <f t="shared" si="918"/>
        <v>2</v>
      </c>
      <c r="M437" s="190">
        <f t="shared" si="1039"/>
        <v>1.9337844329999999E-2</v>
      </c>
      <c r="N437">
        <f t="shared" si="919"/>
        <v>1</v>
      </c>
      <c r="O437">
        <f t="shared" si="920"/>
        <v>100</v>
      </c>
      <c r="P437" s="58">
        <f t="shared" si="921"/>
        <v>8.7020299484999994E-2</v>
      </c>
      <c r="Q437" s="106">
        <f t="shared" si="922"/>
        <v>8.7020299484999994E-2</v>
      </c>
      <c r="R437" s="59">
        <f t="shared" si="923"/>
        <v>8.7020299484999994E-2</v>
      </c>
      <c r="S437" s="32">
        <f t="shared" si="1040"/>
        <v>7.5580955619082291E-3</v>
      </c>
      <c r="T437">
        <f t="shared" si="924"/>
        <v>1</v>
      </c>
      <c r="U437" s="32">
        <f t="shared" si="1041"/>
        <v>7.5005709000000001E-4</v>
      </c>
      <c r="V437">
        <f t="shared" si="925"/>
        <v>1</v>
      </c>
      <c r="W437">
        <f t="shared" si="926"/>
        <v>100</v>
      </c>
      <c r="X437" s="58">
        <f t="shared" si="927"/>
        <v>3.3752569049999999E-3</v>
      </c>
      <c r="Y437" s="58">
        <f t="shared" si="928"/>
        <v>3.3752569049999999E-3</v>
      </c>
      <c r="Z437" s="32">
        <f t="shared" si="929"/>
        <v>3.3752569049999999E-3</v>
      </c>
      <c r="AA437" s="32">
        <f t="shared" si="930"/>
        <v>2.8170747420430686E-4</v>
      </c>
      <c r="AB437" s="59">
        <f t="shared" si="931"/>
        <v>4.9056245199999996E-3</v>
      </c>
      <c r="AC437" s="59">
        <f t="shared" si="932"/>
        <v>4.9056245199999996E-3</v>
      </c>
      <c r="AD437">
        <f t="shared" si="933"/>
        <v>1</v>
      </c>
      <c r="AE437" s="59">
        <f t="shared" si="934"/>
        <v>4.9056245199999996E-3</v>
      </c>
      <c r="AF437" s="59">
        <f t="shared" si="935"/>
        <v>4.1758461800000006E-3</v>
      </c>
      <c r="AG437" s="59">
        <f t="shared" si="936"/>
        <v>4.1758461800000006E-3</v>
      </c>
      <c r="AH437">
        <f t="shared" si="937"/>
        <v>1</v>
      </c>
      <c r="AI437" s="59">
        <f t="shared" si="938"/>
        <v>4.1758461800000006E-3</v>
      </c>
      <c r="AJ437" s="59">
        <f t="shared" si="939"/>
        <v>0</v>
      </c>
      <c r="AK437" s="59">
        <f t="shared" si="940"/>
        <v>0</v>
      </c>
      <c r="AL437" s="59">
        <f t="shared" si="941"/>
        <v>0</v>
      </c>
      <c r="AM437" s="12">
        <f t="shared" si="1042"/>
        <v>8.5072163822383171E-3</v>
      </c>
      <c r="AN437" s="12">
        <f t="shared" si="1043"/>
        <v>0</v>
      </c>
      <c r="AO437" s="66">
        <f t="shared" si="942"/>
        <v>6.42983543827884E-5</v>
      </c>
      <c r="AP437" s="66">
        <f t="shared" si="943"/>
        <v>2.3965464395498576E-6</v>
      </c>
      <c r="AQ437" s="59">
        <f t="shared" si="944"/>
        <v>4.1733209281653979E-5</v>
      </c>
      <c r="AR437" s="59">
        <f t="shared" si="945"/>
        <v>3.5524827032203301E-5</v>
      </c>
      <c r="AS437" s="59">
        <f t="shared" si="946"/>
        <v>0</v>
      </c>
      <c r="AT437" s="12">
        <f t="shared" si="947"/>
        <v>8.3632634451021228E-3</v>
      </c>
      <c r="AU437" s="59">
        <f t="shared" si="1044"/>
        <v>1.2265037076242269E-18</v>
      </c>
      <c r="AV437" s="59">
        <f t="shared" si="1045"/>
        <v>0</v>
      </c>
      <c r="AW437" s="70">
        <f t="shared" si="948"/>
        <v>0</v>
      </c>
      <c r="AX437" s="20">
        <f t="shared" si="949"/>
        <v>200000</v>
      </c>
      <c r="AY437" s="20">
        <f t="shared" si="950"/>
        <v>0</v>
      </c>
      <c r="AZ437" s="20">
        <f t="shared" si="951"/>
        <v>0</v>
      </c>
      <c r="BA437" s="20">
        <f t="shared" si="952"/>
        <v>200000</v>
      </c>
      <c r="BB437" s="36">
        <f t="shared" si="953"/>
        <v>1</v>
      </c>
      <c r="BC437" s="36">
        <f t="shared" si="954"/>
        <v>0</v>
      </c>
      <c r="BD437" s="80">
        <f t="shared" si="955"/>
        <v>12.859670876557679</v>
      </c>
      <c r="BE437" s="36">
        <f t="shared" si="956"/>
        <v>0</v>
      </c>
      <c r="BF437" s="36">
        <f t="shared" si="957"/>
        <v>0</v>
      </c>
      <c r="BG437" s="36">
        <f t="shared" si="958"/>
        <v>12.859670876557679</v>
      </c>
      <c r="BH437" s="36">
        <f t="shared" si="959"/>
        <v>0.47930928790997152</v>
      </c>
      <c r="BI437" s="36">
        <f t="shared" si="960"/>
        <v>0</v>
      </c>
      <c r="BJ437" s="36">
        <f t="shared" si="961"/>
        <v>0</v>
      </c>
      <c r="BK437" s="36">
        <f t="shared" si="962"/>
        <v>0.47930928790997152</v>
      </c>
      <c r="BL437" s="68">
        <f ca="1">IF(OR(AT437=0,E437&gt;ProjTerm),0,VLOOKUP(D437,'Life Events'!$AE$5:$AI$1206,5,FALSE))</f>
        <v>8.1283959852745074E-17</v>
      </c>
      <c r="BM437" s="93">
        <f t="shared" ca="1" si="963"/>
        <v>8.1283959852745074E-17</v>
      </c>
      <c r="BN437" s="93">
        <f t="shared" ca="1" si="964"/>
        <v>6.7979917010961137E-19</v>
      </c>
      <c r="BO437" s="36">
        <f t="shared" ca="1" si="965"/>
        <v>1.0345240381466756E-16</v>
      </c>
      <c r="BP437" s="36">
        <f t="shared" si="966"/>
        <v>5.5763327074645971E-3</v>
      </c>
      <c r="BQ437" s="36">
        <f t="shared" si="967"/>
        <v>98.320035687049568</v>
      </c>
      <c r="BR437" s="36">
        <f t="shared" si="968"/>
        <v>154.78110000000001</v>
      </c>
      <c r="BS437" s="36">
        <f t="shared" si="969"/>
        <v>152.18083275680789</v>
      </c>
      <c r="BT437" s="36">
        <f t="shared" si="970"/>
        <v>1.2727283956402111</v>
      </c>
      <c r="BU437" s="70" cm="1">
        <f t="array" ref="BU437">IF(AND(ActInt=1,$J437=0),INDEX(Tbl_FwdNom,$B437-IVP,MATCH(ValnDt,Tbl_FwdNom_Cols)),INDEX(Tbl_FwdNom,$B437,MATCH(StartDt,Tbl_FwdNom_Cols)))</f>
        <v>11.839557114</v>
      </c>
      <c r="BV437" s="70" cm="1">
        <f t="array" ref="BV437">INDEX(Tbl_FwdReal,$B437,MATCH(StartDt,Tbl_FwdReal_Cols))</f>
        <v>4.6085725780000004</v>
      </c>
      <c r="BW437" s="70" cm="1">
        <f t="array" ref="BW437">IF(RunType&lt;&gt;"OPN",INDEX(Tbl_FwdReal,$B437,MATCH(ValnDt,Tbl_FwdReal_Cols)),IF(AND($J437=0,ActInt=1),INDEX(Tbl_FwdReal,$B437-IVP,MATCH(ValnDt,Tbl_FwdReal_Cols)),-999))*$K437</f>
        <v>4.6085725780000004</v>
      </c>
      <c r="BX437" s="70">
        <f t="shared" si="971"/>
        <v>4.6085725780000003E-2</v>
      </c>
      <c r="BY437" s="70">
        <f t="shared" si="1046"/>
        <v>6.91242061505839E-2</v>
      </c>
      <c r="BZ437" s="64">
        <f t="shared" si="1059"/>
        <v>5.5855257382071422E-3</v>
      </c>
      <c r="CA437" s="70" cm="1">
        <f t="array" ref="CA437">IF($J437=1,CA436*(1+INDEX(Tbl_CPI,$B437,MATCH(IF(RunType="OPN",StartDt,ValnDt),Tbl_CPI_Cols))),0)</f>
        <v>0</v>
      </c>
      <c r="CB437" s="70">
        <f t="shared" si="1047"/>
        <v>11.830095661483544</v>
      </c>
      <c r="CC437" s="70">
        <f t="shared" si="1048"/>
        <v>11.250944682893499</v>
      </c>
      <c r="CD437" s="36">
        <f t="shared" si="972"/>
        <v>59.167031089530958</v>
      </c>
      <c r="CE437" s="36">
        <f t="shared" si="973"/>
        <v>1.5750716190329614</v>
      </c>
      <c r="CF437" s="36">
        <f t="shared" si="974"/>
        <v>0</v>
      </c>
      <c r="CG437" s="36">
        <f t="shared" si="975"/>
        <v>0.51674621125389741</v>
      </c>
      <c r="CH437" s="36">
        <f t="shared" si="976"/>
        <v>0.50334673617326164</v>
      </c>
      <c r="CI437" s="36">
        <f t="shared" si="977"/>
        <v>0</v>
      </c>
      <c r="CJ437" s="36">
        <f t="shared" si="978"/>
        <v>0</v>
      </c>
      <c r="CK437" s="36">
        <f t="shared" si="979"/>
        <v>0</v>
      </c>
      <c r="CL437" s="36">
        <f t="shared" si="980"/>
        <v>1.3399475080635839E-2</v>
      </c>
      <c r="CM437" s="36">
        <f t="shared" si="981"/>
        <v>0.51674621125389741</v>
      </c>
      <c r="CN437" s="36">
        <f t="shared" ca="1" si="982"/>
        <v>12.060675436119976</v>
      </c>
      <c r="CO437" s="20">
        <f t="shared" si="983"/>
        <v>120000</v>
      </c>
      <c r="CP437" s="20">
        <f t="shared" si="984"/>
        <v>2</v>
      </c>
      <c r="CQ437" s="64">
        <f t="shared" si="985"/>
        <v>2.2790902710000002E-2</v>
      </c>
      <c r="CR437" s="64">
        <f t="shared" si="986"/>
        <v>0.10255906219500002</v>
      </c>
      <c r="CS437" s="36">
        <f t="shared" si="987"/>
        <v>9.164106018102542</v>
      </c>
      <c r="CT437" s="36">
        <f t="shared" si="988"/>
        <v>7.7158025259346079</v>
      </c>
      <c r="CU437" s="36">
        <f t="shared" si="989"/>
        <v>0.2875855727459829</v>
      </c>
      <c r="CV437" s="36">
        <f t="shared" si="1049"/>
        <v>8.0033880986805901</v>
      </c>
      <c r="CW437" s="36">
        <f t="shared" si="990"/>
        <v>0</v>
      </c>
      <c r="CX437" s="36">
        <f t="shared" si="991"/>
        <v>0</v>
      </c>
      <c r="CY437" s="36">
        <f t="shared" si="992"/>
        <v>0</v>
      </c>
      <c r="CZ437" s="36">
        <f t="shared" si="1050"/>
        <v>0</v>
      </c>
      <c r="DA437" s="64">
        <f t="shared" si="993"/>
        <v>9.3682038460383144E-3</v>
      </c>
      <c r="DB437" s="70">
        <f t="shared" si="1051"/>
        <v>0.99071874484420819</v>
      </c>
      <c r="DC437" s="70">
        <f>PRODUCT($DB$8:DB437)</f>
        <v>1.4929533363020444E-2</v>
      </c>
      <c r="DD437" s="36">
        <f t="shared" si="994"/>
        <v>43.736546179094155</v>
      </c>
      <c r="DE437" s="36">
        <f t="shared" si="995"/>
        <v>581.03186779774489</v>
      </c>
      <c r="DF437" s="36">
        <f t="shared" si="996"/>
        <v>18.967882065609682</v>
      </c>
      <c r="DG437" s="36">
        <f t="shared" si="997"/>
        <v>0.25082863820025236</v>
      </c>
      <c r="DH437" s="36">
        <f t="shared" ca="1" si="998"/>
        <v>2.1975674698253841E-15</v>
      </c>
      <c r="DI437" s="36">
        <f t="shared" si="999"/>
        <v>21.826177956309774</v>
      </c>
      <c r="DJ437" s="36">
        <f t="shared" ca="1" si="1000"/>
        <v>577.83855300236996</v>
      </c>
      <c r="DK437" s="36">
        <f t="shared" si="1001"/>
        <v>0</v>
      </c>
      <c r="DL437" s="36">
        <f t="shared" si="1002"/>
        <v>0</v>
      </c>
      <c r="DM437" s="36">
        <f t="shared" ca="1" si="1003"/>
        <v>577.83855300236996</v>
      </c>
      <c r="DN437" s="36">
        <f t="shared" ca="1" si="1052"/>
        <v>577.83855300237371</v>
      </c>
      <c r="DO437" s="64" cm="1">
        <f t="array" ref="DO437">IFERROR(INDEX(Tbl_FwdNom,$B437,MATCH(LIDt,Tbl_FwdNom_Cols,0)),0)</f>
        <v>8.5132695359999992</v>
      </c>
      <c r="DP437" s="64">
        <f t="shared" ca="1" si="1053"/>
        <v>8.4514494639999995</v>
      </c>
      <c r="DQ437" s="64">
        <f t="shared" ca="1" si="1004"/>
        <v>6.7839420977535703E-3</v>
      </c>
      <c r="DR437" s="70">
        <f t="shared" ca="1" si="1005"/>
        <v>0.99326176966666913</v>
      </c>
      <c r="DS437" s="70">
        <f ca="1">PRODUCT($DR$8:DR437)</f>
        <v>2.3874655069560043E-2</v>
      </c>
      <c r="DT437" s="36">
        <f t="shared" ca="1" si="1006"/>
        <v>645.12335010987761</v>
      </c>
      <c r="DU437" s="36">
        <f t="shared" ca="1" si="1007"/>
        <v>20.780515675668582</v>
      </c>
      <c r="DV437" s="36">
        <f t="shared" ca="1" si="1008"/>
        <v>0.27837971576706738</v>
      </c>
      <c r="DW437" s="36">
        <f t="shared" ca="1" si="1009"/>
        <v>2.3181805517980211E-15</v>
      </c>
      <c r="DX437" s="36">
        <f t="shared" ca="1" si="1010"/>
        <v>47.479645479237867</v>
      </c>
      <c r="DY437" s="36">
        <f t="shared" ca="1" si="1011"/>
        <v>0.50458802112607082</v>
      </c>
      <c r="DZ437" s="36">
        <f t="shared" ca="1" si="1012"/>
        <v>23.426852003543871</v>
      </c>
      <c r="EA437" s="36">
        <f t="shared" ca="1" si="1013"/>
        <v>0</v>
      </c>
      <c r="EB437" s="36">
        <f t="shared" ca="1" si="1014"/>
        <v>642.07728061521118</v>
      </c>
      <c r="EC437" s="36">
        <f t="shared" ca="1" si="1015"/>
        <v>0</v>
      </c>
      <c r="ED437" s="36">
        <f t="shared" ca="1" si="1016"/>
        <v>0</v>
      </c>
      <c r="EE437" s="36">
        <f t="shared" ca="1" si="1054"/>
        <v>0</v>
      </c>
      <c r="EF437" s="36">
        <f t="shared" ca="1" si="1017"/>
        <v>642.07728061521118</v>
      </c>
      <c r="EG437" s="64"/>
      <c r="EH437" s="64"/>
      <c r="EI437" s="64"/>
      <c r="EJ437" s="70"/>
      <c r="EK437" s="70"/>
      <c r="EL437" s="70"/>
      <c r="EM437" s="70"/>
      <c r="EN437" s="70"/>
      <c r="EO437" s="36">
        <f t="shared" ca="1" si="1018"/>
        <v>5.4750052553423174</v>
      </c>
      <c r="EP437" s="36">
        <f t="shared" ca="1" si="1019"/>
        <v>0</v>
      </c>
      <c r="EQ437" s="36">
        <f t="shared" si="1020"/>
        <v>16.014847502077679</v>
      </c>
      <c r="ER437" s="36">
        <f t="shared" si="1021"/>
        <v>0.26216954139588233</v>
      </c>
      <c r="ES437" s="36">
        <f t="shared" si="1022"/>
        <v>-0.23942128899721188</v>
      </c>
      <c r="ET437" s="36">
        <f t="shared" ca="1" si="1023"/>
        <v>0</v>
      </c>
      <c r="EU437" s="36">
        <f t="shared" ca="1" si="1055"/>
        <v>0.26216954139588233</v>
      </c>
      <c r="EV437" s="36">
        <f t="shared" si="1024"/>
        <v>0.36028646561904193</v>
      </c>
      <c r="EW437" s="36">
        <f t="shared" si="1025"/>
        <v>20.934093073083041</v>
      </c>
      <c r="EX437" s="36">
        <f t="shared" ca="1" si="1056"/>
        <v>37.571396582175637</v>
      </c>
      <c r="EY437" s="36">
        <f t="shared" si="1026"/>
        <v>0</v>
      </c>
      <c r="EZ437" s="36">
        <f t="shared" si="1027"/>
        <v>0</v>
      </c>
      <c r="FA437" s="36">
        <f t="shared" si="1028"/>
        <v>0</v>
      </c>
      <c r="FB437" s="36">
        <f t="shared" si="1029"/>
        <v>0</v>
      </c>
      <c r="FC437" s="36">
        <f t="shared" si="1057"/>
        <v>0</v>
      </c>
      <c r="FD437" s="36">
        <f t="shared" si="1030"/>
        <v>0</v>
      </c>
      <c r="FE437" s="36">
        <f t="shared" si="1031"/>
        <v>0</v>
      </c>
      <c r="FF437" s="36">
        <f t="shared" si="1058"/>
        <v>0</v>
      </c>
      <c r="FG437" s="36">
        <f t="shared" ca="1" si="1032"/>
        <v>37.571396582175637</v>
      </c>
      <c r="FH437" s="36">
        <f t="shared" ca="1" si="1033"/>
        <v>0.35197650196216856</v>
      </c>
      <c r="FI437" s="36">
        <f t="shared" ca="1" si="1034"/>
        <v>-0.82367167212507142</v>
      </c>
      <c r="FJ437" s="36">
        <f t="shared" ca="1" si="1035"/>
        <v>41.152421806486096</v>
      </c>
      <c r="FK437" s="36">
        <f t="shared" si="1036"/>
        <v>0</v>
      </c>
      <c r="FL437" s="36">
        <f t="shared" si="1037"/>
        <v>0</v>
      </c>
      <c r="FM437" s="36">
        <f t="shared" ca="1" si="1038"/>
        <v>0</v>
      </c>
      <c r="FN437" s="36">
        <f t="shared" ca="1" si="1060"/>
        <v>41.152421806486096</v>
      </c>
    </row>
    <row r="438" spans="2:170" x14ac:dyDescent="0.25">
      <c r="B438" s="2">
        <v>430</v>
      </c>
      <c r="C438" s="2">
        <f t="shared" si="914"/>
        <v>36</v>
      </c>
      <c r="D438" s="2">
        <f t="shared" si="1063"/>
        <v>454</v>
      </c>
      <c r="E438" s="2">
        <f t="shared" si="1061"/>
        <v>38</v>
      </c>
      <c r="F438" s="189">
        <f t="shared" si="1065"/>
        <v>58806</v>
      </c>
      <c r="G438" s="2">
        <f t="shared" si="1064"/>
        <v>12</v>
      </c>
      <c r="H438" s="187">
        <f t="shared" si="915"/>
        <v>70.416666666666671</v>
      </c>
      <c r="I438" s="186">
        <f t="shared" si="1062"/>
        <v>70</v>
      </c>
      <c r="J438" s="2">
        <f t="shared" si="916"/>
        <v>0</v>
      </c>
      <c r="K438" s="2">
        <f t="shared" si="917"/>
        <v>1</v>
      </c>
      <c r="L438">
        <f t="shared" si="918"/>
        <v>2</v>
      </c>
      <c r="M438" s="190">
        <f t="shared" si="1039"/>
        <v>1.9337844329999999E-2</v>
      </c>
      <c r="N438">
        <f t="shared" si="919"/>
        <v>1</v>
      </c>
      <c r="O438">
        <f t="shared" si="920"/>
        <v>100</v>
      </c>
      <c r="P438" s="58">
        <f t="shared" si="921"/>
        <v>8.7020299484999994E-2</v>
      </c>
      <c r="Q438" s="106">
        <f t="shared" si="922"/>
        <v>8.7020299484999994E-2</v>
      </c>
      <c r="R438" s="59">
        <f t="shared" si="923"/>
        <v>8.7020299484999994E-2</v>
      </c>
      <c r="S438" s="32">
        <f t="shared" si="1040"/>
        <v>7.5580955619082291E-3</v>
      </c>
      <c r="T438">
        <f t="shared" si="924"/>
        <v>1</v>
      </c>
      <c r="U438" s="32">
        <f t="shared" si="1041"/>
        <v>7.5005709000000001E-4</v>
      </c>
      <c r="V438">
        <f t="shared" si="925"/>
        <v>1</v>
      </c>
      <c r="W438">
        <f t="shared" si="926"/>
        <v>100</v>
      </c>
      <c r="X438" s="58">
        <f t="shared" si="927"/>
        <v>3.3752569049999999E-3</v>
      </c>
      <c r="Y438" s="58">
        <f t="shared" si="928"/>
        <v>3.3752569049999999E-3</v>
      </c>
      <c r="Z438" s="32">
        <f t="shared" si="929"/>
        <v>3.3752569049999999E-3</v>
      </c>
      <c r="AA438" s="32">
        <f t="shared" si="930"/>
        <v>2.8170747420430686E-4</v>
      </c>
      <c r="AB438" s="59">
        <f t="shared" si="931"/>
        <v>4.9056245199999996E-3</v>
      </c>
      <c r="AC438" s="59">
        <f t="shared" si="932"/>
        <v>4.9056245199999996E-3</v>
      </c>
      <c r="AD438">
        <f t="shared" si="933"/>
        <v>1</v>
      </c>
      <c r="AE438" s="59">
        <f t="shared" si="934"/>
        <v>4.9056245199999996E-3</v>
      </c>
      <c r="AF438" s="59">
        <f t="shared" si="935"/>
        <v>4.1758461800000006E-3</v>
      </c>
      <c r="AG438" s="59">
        <f t="shared" si="936"/>
        <v>4.1758461800000006E-3</v>
      </c>
      <c r="AH438">
        <f t="shared" si="937"/>
        <v>1</v>
      </c>
      <c r="AI438" s="59">
        <f t="shared" si="938"/>
        <v>4.1758461800000006E-3</v>
      </c>
      <c r="AJ438" s="59">
        <f t="shared" si="939"/>
        <v>0</v>
      </c>
      <c r="AK438" s="59">
        <f t="shared" si="940"/>
        <v>0</v>
      </c>
      <c r="AL438" s="59">
        <f t="shared" si="941"/>
        <v>0</v>
      </c>
      <c r="AM438" s="12">
        <f t="shared" si="1042"/>
        <v>8.3632634451021228E-3</v>
      </c>
      <c r="AN438" s="12">
        <f t="shared" si="1043"/>
        <v>0</v>
      </c>
      <c r="AO438" s="66">
        <f t="shared" si="942"/>
        <v>6.3210344327495674E-5</v>
      </c>
      <c r="AP438" s="66">
        <f t="shared" si="943"/>
        <v>2.3559938212249287E-6</v>
      </c>
      <c r="AQ438" s="59">
        <f t="shared" si="944"/>
        <v>4.1027030223512643E-5</v>
      </c>
      <c r="AR438" s="59">
        <f t="shared" si="945"/>
        <v>3.4923701709563344E-5</v>
      </c>
      <c r="AS438" s="59">
        <f t="shared" si="946"/>
        <v>0</v>
      </c>
      <c r="AT438" s="12">
        <f t="shared" si="947"/>
        <v>8.2217463750203258E-3</v>
      </c>
      <c r="AU438" s="59">
        <f t="shared" si="1044"/>
        <v>0</v>
      </c>
      <c r="AV438" s="59">
        <f t="shared" si="1045"/>
        <v>-4.0657581468206416E-19</v>
      </c>
      <c r="AW438" s="70">
        <f t="shared" si="948"/>
        <v>0</v>
      </c>
      <c r="AX438" s="20">
        <f t="shared" si="949"/>
        <v>200000</v>
      </c>
      <c r="AY438" s="20">
        <f t="shared" si="950"/>
        <v>0</v>
      </c>
      <c r="AZ438" s="20">
        <f t="shared" si="951"/>
        <v>0</v>
      </c>
      <c r="BA438" s="20">
        <f t="shared" si="952"/>
        <v>200000</v>
      </c>
      <c r="BB438" s="36">
        <f t="shared" si="953"/>
        <v>1</v>
      </c>
      <c r="BC438" s="36">
        <f t="shared" si="954"/>
        <v>0</v>
      </c>
      <c r="BD438" s="80">
        <f t="shared" si="955"/>
        <v>12.642068865499136</v>
      </c>
      <c r="BE438" s="36">
        <f t="shared" si="956"/>
        <v>0</v>
      </c>
      <c r="BF438" s="36">
        <f t="shared" si="957"/>
        <v>0</v>
      </c>
      <c r="BG438" s="36">
        <f t="shared" si="958"/>
        <v>12.642068865499136</v>
      </c>
      <c r="BH438" s="36">
        <f t="shared" si="959"/>
        <v>0.47119876424498575</v>
      </c>
      <c r="BI438" s="36">
        <f t="shared" si="960"/>
        <v>0</v>
      </c>
      <c r="BJ438" s="36">
        <f t="shared" si="961"/>
        <v>0</v>
      </c>
      <c r="BK438" s="36">
        <f t="shared" si="962"/>
        <v>0.47119876424498575</v>
      </c>
      <c r="BL438" s="68">
        <f ca="1">IF(OR(AT438=0,E438&gt;ProjTerm),0,VLOOKUP(D438,'Life Events'!$AE$5:$AI$1206,5,FALSE))</f>
        <v>7.9908531717721591E-17</v>
      </c>
      <c r="BM438" s="93">
        <f t="shared" ca="1" si="963"/>
        <v>7.9908531717721591E-17</v>
      </c>
      <c r="BN438" s="93">
        <f t="shared" ca="1" si="964"/>
        <v>6.5698768098337422E-19</v>
      </c>
      <c r="BO438" s="36">
        <f t="shared" ca="1" si="965"/>
        <v>9.9980932403013932E-17</v>
      </c>
      <c r="BP438" s="36">
        <f t="shared" si="966"/>
        <v>5.4819740552779521E-3</v>
      </c>
      <c r="BQ438" s="36">
        <f t="shared" si="967"/>
        <v>98.320035687049568</v>
      </c>
      <c r="BR438" s="36">
        <f t="shared" si="968"/>
        <v>154.78110000000001</v>
      </c>
      <c r="BS438" s="36">
        <f t="shared" si="969"/>
        <v>152.18083275680789</v>
      </c>
      <c r="BT438" s="36">
        <f t="shared" si="970"/>
        <v>1.2511922100658597</v>
      </c>
      <c r="BU438" s="70" cm="1">
        <f t="array" ref="BU438">IF(AND(ActInt=1,$J438=0),INDEX(Tbl_FwdNom,$B438-IVP,MATCH(ValnDt,Tbl_FwdNom_Cols)),INDEX(Tbl_FwdNom,$B438,MATCH(StartDt,Tbl_FwdNom_Cols)))</f>
        <v>11.833484630999999</v>
      </c>
      <c r="BV438" s="70" cm="1">
        <f t="array" ref="BV438">INDEX(Tbl_FwdReal,$B438,MATCH(StartDt,Tbl_FwdReal_Cols))</f>
        <v>4.6051523870000004</v>
      </c>
      <c r="BW438" s="70" cm="1">
        <f t="array" ref="BW438">IF(RunType&lt;&gt;"OPN",INDEX(Tbl_FwdReal,$B438,MATCH(ValnDt,Tbl_FwdReal_Cols)),IF(AND($J438=0,ActInt=1),INDEX(Tbl_FwdReal,$B438-IVP,MATCH(ValnDt,Tbl_FwdReal_Cols)),-999))*$K438</f>
        <v>4.6051523870000004</v>
      </c>
      <c r="BX438" s="70">
        <f t="shared" si="971"/>
        <v>4.6051523870000007E-2</v>
      </c>
      <c r="BY438" s="70">
        <f t="shared" si="1046"/>
        <v>6.9101110978337488E-2</v>
      </c>
      <c r="BZ438" s="64">
        <f t="shared" si="1059"/>
        <v>5.5837155025695306E-3</v>
      </c>
      <c r="CA438" s="70" cm="1">
        <f t="array" ref="CA438">IF($J438=1,CA437*(1+INDEX(Tbl_CPI,$B438,MATCH(IF(RunType="OPN",StartDt,ValnDt),Tbl_CPI_Cols))),0)</f>
        <v>0</v>
      </c>
      <c r="CB438" s="70">
        <f t="shared" si="1047"/>
        <v>11.896151550025449</v>
      </c>
      <c r="CC438" s="70">
        <f t="shared" si="1048"/>
        <v>11.250944682893499</v>
      </c>
      <c r="CD438" s="36">
        <f t="shared" si="972"/>
        <v>59.167031089530958</v>
      </c>
      <c r="CE438" s="36">
        <f t="shared" si="973"/>
        <v>1.5750716190329614</v>
      </c>
      <c r="CF438" s="36">
        <f t="shared" si="974"/>
        <v>0</v>
      </c>
      <c r="CG438" s="36">
        <f t="shared" si="975"/>
        <v>0.50800220716117128</v>
      </c>
      <c r="CH438" s="36">
        <f t="shared" si="976"/>
        <v>0.49482946826629509</v>
      </c>
      <c r="CI438" s="36">
        <f t="shared" si="977"/>
        <v>0</v>
      </c>
      <c r="CJ438" s="36">
        <f t="shared" si="978"/>
        <v>0</v>
      </c>
      <c r="CK438" s="36">
        <f t="shared" si="979"/>
        <v>0</v>
      </c>
      <c r="CL438" s="36">
        <f t="shared" si="980"/>
        <v>1.3172738894876183E-2</v>
      </c>
      <c r="CM438" s="36">
        <f t="shared" si="981"/>
        <v>0.50800220716117128</v>
      </c>
      <c r="CN438" s="36">
        <f t="shared" ca="1" si="982"/>
        <v>11.856593445622984</v>
      </c>
      <c r="CO438" s="20">
        <f t="shared" si="983"/>
        <v>120000</v>
      </c>
      <c r="CP438" s="20">
        <f t="shared" si="984"/>
        <v>2</v>
      </c>
      <c r="CQ438" s="64">
        <f t="shared" si="985"/>
        <v>2.2790902710000002E-2</v>
      </c>
      <c r="CR438" s="64">
        <f t="shared" si="986"/>
        <v>0.10255906219500002</v>
      </c>
      <c r="CS438" s="36">
        <f t="shared" si="987"/>
        <v>9.0090376716234744</v>
      </c>
      <c r="CT438" s="36">
        <f t="shared" si="988"/>
        <v>7.585241319299481</v>
      </c>
      <c r="CU438" s="36">
        <f t="shared" si="989"/>
        <v>0.28271925854699143</v>
      </c>
      <c r="CV438" s="36">
        <f t="shared" si="1049"/>
        <v>7.8679605778464721</v>
      </c>
      <c r="CW438" s="36">
        <f t="shared" si="990"/>
        <v>0</v>
      </c>
      <c r="CX438" s="36">
        <f t="shared" si="991"/>
        <v>0</v>
      </c>
      <c r="CY438" s="36">
        <f t="shared" si="992"/>
        <v>0</v>
      </c>
      <c r="CZ438" s="36">
        <f t="shared" si="1050"/>
        <v>0</v>
      </c>
      <c r="DA438" s="64">
        <f t="shared" si="993"/>
        <v>9.3636366458182962E-3</v>
      </c>
      <c r="DB438" s="70">
        <f t="shared" si="1051"/>
        <v>0.99072322767943743</v>
      </c>
      <c r="DC438" s="70">
        <f>PRODUCT($DB$8:DB438)</f>
        <v>1.479103548115946E-2</v>
      </c>
      <c r="DD438" s="36">
        <f t="shared" si="994"/>
        <v>42.894887095592388</v>
      </c>
      <c r="DE438" s="36">
        <f t="shared" si="995"/>
        <v>573.83037022194492</v>
      </c>
      <c r="DF438" s="36">
        <f t="shared" si="996"/>
        <v>18.674291656967799</v>
      </c>
      <c r="DG438" s="36">
        <f t="shared" si="997"/>
        <v>0.24769533237344696</v>
      </c>
      <c r="DH438" s="36">
        <f t="shared" ca="1" si="998"/>
        <v>2.1181637607144853E-15</v>
      </c>
      <c r="DI438" s="36">
        <f t="shared" si="999"/>
        <v>21.517791400815323</v>
      </c>
      <c r="DJ438" s="36">
        <f t="shared" ca="1" si="1000"/>
        <v>570.87987085176223</v>
      </c>
      <c r="DK438" s="36">
        <f t="shared" si="1001"/>
        <v>0</v>
      </c>
      <c r="DL438" s="36">
        <f t="shared" si="1002"/>
        <v>0</v>
      </c>
      <c r="DM438" s="36">
        <f t="shared" ca="1" si="1003"/>
        <v>570.87987085176223</v>
      </c>
      <c r="DN438" s="36">
        <f t="shared" ca="1" si="1052"/>
        <v>570.8798708517661</v>
      </c>
      <c r="DO438" s="64" cm="1">
        <f t="array" ref="DO438">IFERROR(INDEX(Tbl_FwdNom,$B438,MATCH(LIDt,Tbl_FwdNom_Cols,0)),0)</f>
        <v>8.5115518360000006</v>
      </c>
      <c r="DP438" s="64">
        <f t="shared" ca="1" si="1053"/>
        <v>8.4497327430000002</v>
      </c>
      <c r="DQ438" s="64">
        <f t="shared" ca="1" si="1004"/>
        <v>6.7826140229299003E-3</v>
      </c>
      <c r="DR438" s="70">
        <f t="shared" ca="1" si="1005"/>
        <v>0.99326307990577256</v>
      </c>
      <c r="DS438" s="70">
        <f ca="1">PRODUCT($DR$8:DR438)</f>
        <v>2.3713813426079176E-2</v>
      </c>
      <c r="DT438" s="36">
        <f t="shared" ca="1" si="1006"/>
        <v>636.85690392535321</v>
      </c>
      <c r="DU438" s="36">
        <f t="shared" ca="1" si="1007"/>
        <v>20.450263128449102</v>
      </c>
      <c r="DV438" s="36">
        <f t="shared" ca="1" si="1008"/>
        <v>0.27478588387565039</v>
      </c>
      <c r="DW438" s="36">
        <f t="shared" ca="1" si="1009"/>
        <v>2.2339229433133161E-15</v>
      </c>
      <c r="DX438" s="36">
        <f t="shared" ca="1" si="1010"/>
        <v>46.550489378403228</v>
      </c>
      <c r="DY438" s="36">
        <f t="shared" ca="1" si="1011"/>
        <v>0.49474836241553799</v>
      </c>
      <c r="DZ438" s="36">
        <f t="shared" ca="1" si="1012"/>
        <v>23.087561592899494</v>
      </c>
      <c r="EA438" s="36">
        <f t="shared" ca="1" si="1013"/>
        <v>0</v>
      </c>
      <c r="EB438" s="36">
        <f t="shared" ca="1" si="1014"/>
        <v>634.06420174683853</v>
      </c>
      <c r="EC438" s="36">
        <f t="shared" ca="1" si="1015"/>
        <v>0</v>
      </c>
      <c r="ED438" s="36">
        <f t="shared" ca="1" si="1016"/>
        <v>0</v>
      </c>
      <c r="EE438" s="36">
        <f t="shared" ca="1" si="1054"/>
        <v>0</v>
      </c>
      <c r="EF438" s="36">
        <f t="shared" ca="1" si="1017"/>
        <v>634.06420174683853</v>
      </c>
      <c r="EG438" s="64"/>
      <c r="EH438" s="64"/>
      <c r="EI438" s="64"/>
      <c r="EJ438" s="70"/>
      <c r="EK438" s="70"/>
      <c r="EL438" s="70"/>
      <c r="EM438" s="70"/>
      <c r="EN438" s="70"/>
      <c r="EO438" s="36">
        <f t="shared" ca="1" si="1018"/>
        <v>5.4059135021764781</v>
      </c>
      <c r="EP438" s="36">
        <f t="shared" ca="1" si="1019"/>
        <v>0</v>
      </c>
      <c r="EQ438" s="36">
        <f t="shared" si="1020"/>
        <v>15.814792933533564</v>
      </c>
      <c r="ER438" s="36">
        <f t="shared" si="1021"/>
        <v>0.25712439276823851</v>
      </c>
      <c r="ES438" s="36">
        <f t="shared" si="1022"/>
        <v>-0.234813904092079</v>
      </c>
      <c r="ET438" s="36">
        <f t="shared" ca="1" si="1023"/>
        <v>0</v>
      </c>
      <c r="EU438" s="36">
        <f t="shared" ca="1" si="1055"/>
        <v>0.25712439276823851</v>
      </c>
      <c r="EV438" s="36">
        <f t="shared" si="1024"/>
        <v>0.35519590407657059</v>
      </c>
      <c r="EW438" s="36">
        <f t="shared" si="1025"/>
        <v>20.672588181634364</v>
      </c>
      <c r="EX438" s="36">
        <f t="shared" ca="1" si="1056"/>
        <v>37.099701412012735</v>
      </c>
      <c r="EY438" s="36">
        <f t="shared" si="1026"/>
        <v>0</v>
      </c>
      <c r="EZ438" s="36">
        <f t="shared" si="1027"/>
        <v>0</v>
      </c>
      <c r="FA438" s="36">
        <f t="shared" si="1028"/>
        <v>0</v>
      </c>
      <c r="FB438" s="36">
        <f t="shared" si="1029"/>
        <v>0</v>
      </c>
      <c r="FC438" s="36">
        <f t="shared" si="1057"/>
        <v>0</v>
      </c>
      <c r="FD438" s="36">
        <f t="shared" si="1030"/>
        <v>0</v>
      </c>
      <c r="FE438" s="36">
        <f t="shared" si="1031"/>
        <v>0</v>
      </c>
      <c r="FF438" s="36">
        <f t="shared" si="1058"/>
        <v>0</v>
      </c>
      <c r="FG438" s="36">
        <f t="shared" ca="1" si="1032"/>
        <v>37.099701412012735</v>
      </c>
      <c r="FH438" s="36">
        <f t="shared" ca="1" si="1033"/>
        <v>0.34738812369043925</v>
      </c>
      <c r="FI438" s="36">
        <f t="shared" ca="1" si="1034"/>
        <v>-0.8097348091931198</v>
      </c>
      <c r="FJ438" s="36">
        <f t="shared" ca="1" si="1035"/>
        <v>40.62180799051518</v>
      </c>
      <c r="FK438" s="36">
        <f t="shared" si="1036"/>
        <v>0</v>
      </c>
      <c r="FL438" s="36">
        <f t="shared" si="1037"/>
        <v>0</v>
      </c>
      <c r="FM438" s="36">
        <f t="shared" ca="1" si="1038"/>
        <v>0</v>
      </c>
      <c r="FN438" s="36">
        <f t="shared" ca="1" si="1060"/>
        <v>40.62180799051518</v>
      </c>
    </row>
    <row r="439" spans="2:170" x14ac:dyDescent="0.25">
      <c r="B439" s="2">
        <v>431</v>
      </c>
      <c r="C439" s="2">
        <f t="shared" si="914"/>
        <v>36</v>
      </c>
      <c r="D439" s="2">
        <f t="shared" si="1063"/>
        <v>455</v>
      </c>
      <c r="E439" s="2">
        <f t="shared" si="1061"/>
        <v>38</v>
      </c>
      <c r="F439" s="189">
        <f t="shared" si="1065"/>
        <v>58837</v>
      </c>
      <c r="G439" s="2">
        <f t="shared" si="1064"/>
        <v>1</v>
      </c>
      <c r="H439" s="187">
        <f t="shared" si="915"/>
        <v>70.5</v>
      </c>
      <c r="I439" s="186">
        <f t="shared" si="1062"/>
        <v>70</v>
      </c>
      <c r="J439" s="2">
        <f t="shared" si="916"/>
        <v>0</v>
      </c>
      <c r="K439" s="2">
        <f t="shared" si="917"/>
        <v>1</v>
      </c>
      <c r="L439">
        <f t="shared" si="918"/>
        <v>2</v>
      </c>
      <c r="M439" s="190">
        <f t="shared" si="1039"/>
        <v>1.9337844329999999E-2</v>
      </c>
      <c r="N439">
        <f t="shared" si="919"/>
        <v>1</v>
      </c>
      <c r="O439">
        <f t="shared" si="920"/>
        <v>100</v>
      </c>
      <c r="P439" s="58">
        <f t="shared" si="921"/>
        <v>8.7020299484999994E-2</v>
      </c>
      <c r="Q439" s="106">
        <f t="shared" si="922"/>
        <v>8.7020299484999994E-2</v>
      </c>
      <c r="R439" s="59">
        <f t="shared" si="923"/>
        <v>8.7020299484999994E-2</v>
      </c>
      <c r="S439" s="32">
        <f t="shared" si="1040"/>
        <v>7.5580955619082291E-3</v>
      </c>
      <c r="T439">
        <f t="shared" si="924"/>
        <v>1</v>
      </c>
      <c r="U439" s="32">
        <f t="shared" si="1041"/>
        <v>7.5005709000000001E-4</v>
      </c>
      <c r="V439">
        <f t="shared" si="925"/>
        <v>1</v>
      </c>
      <c r="W439">
        <f t="shared" si="926"/>
        <v>100</v>
      </c>
      <c r="X439" s="58">
        <f t="shared" si="927"/>
        <v>3.3752569049999999E-3</v>
      </c>
      <c r="Y439" s="58">
        <f t="shared" si="928"/>
        <v>3.3752569049999999E-3</v>
      </c>
      <c r="Z439" s="32">
        <f t="shared" si="929"/>
        <v>3.3752569049999999E-3</v>
      </c>
      <c r="AA439" s="32">
        <f t="shared" si="930"/>
        <v>2.8170747420430686E-4</v>
      </c>
      <c r="AB439" s="59">
        <f t="shared" si="931"/>
        <v>4.9056245199999996E-3</v>
      </c>
      <c r="AC439" s="59">
        <f t="shared" si="932"/>
        <v>4.9056245199999996E-3</v>
      </c>
      <c r="AD439">
        <f t="shared" si="933"/>
        <v>1</v>
      </c>
      <c r="AE439" s="59">
        <f t="shared" si="934"/>
        <v>4.9056245199999996E-3</v>
      </c>
      <c r="AF439" s="59">
        <f t="shared" si="935"/>
        <v>4.1758461800000006E-3</v>
      </c>
      <c r="AG439" s="59">
        <f t="shared" si="936"/>
        <v>4.1758461800000006E-3</v>
      </c>
      <c r="AH439">
        <f t="shared" si="937"/>
        <v>1</v>
      </c>
      <c r="AI439" s="59">
        <f t="shared" si="938"/>
        <v>4.1758461800000006E-3</v>
      </c>
      <c r="AJ439" s="59">
        <f t="shared" si="939"/>
        <v>0</v>
      </c>
      <c r="AK439" s="59">
        <f t="shared" si="940"/>
        <v>0</v>
      </c>
      <c r="AL439" s="59">
        <f t="shared" si="941"/>
        <v>0</v>
      </c>
      <c r="AM439" s="12">
        <f t="shared" si="1042"/>
        <v>8.2217463750203258E-3</v>
      </c>
      <c r="AN439" s="12">
        <f t="shared" si="1043"/>
        <v>0</v>
      </c>
      <c r="AO439" s="66">
        <f t="shared" si="942"/>
        <v>6.2140744788176199E-5</v>
      </c>
      <c r="AP439" s="66">
        <f t="shared" si="943"/>
        <v>2.3161274048553919E-6</v>
      </c>
      <c r="AQ439" s="59">
        <f t="shared" si="944"/>
        <v>4.0332800614520826E-5</v>
      </c>
      <c r="AR439" s="59">
        <f t="shared" si="945"/>
        <v>3.4332748193057479E-5</v>
      </c>
      <c r="AS439" s="59">
        <f t="shared" si="946"/>
        <v>0</v>
      </c>
      <c r="AT439" s="12">
        <f t="shared" si="947"/>
        <v>8.0826239540197145E-3</v>
      </c>
      <c r="AU439" s="59">
        <f t="shared" si="1044"/>
        <v>0</v>
      </c>
      <c r="AV439" s="59">
        <f t="shared" si="1045"/>
        <v>-1.4162390878091902E-18</v>
      </c>
      <c r="AW439" s="70">
        <f t="shared" si="948"/>
        <v>0</v>
      </c>
      <c r="AX439" s="20">
        <f t="shared" si="949"/>
        <v>200000</v>
      </c>
      <c r="AY439" s="20">
        <f t="shared" si="950"/>
        <v>0</v>
      </c>
      <c r="AZ439" s="20">
        <f t="shared" si="951"/>
        <v>0</v>
      </c>
      <c r="BA439" s="20">
        <f t="shared" si="952"/>
        <v>200000</v>
      </c>
      <c r="BB439" s="36">
        <f t="shared" si="953"/>
        <v>1</v>
      </c>
      <c r="BC439" s="36">
        <f t="shared" si="954"/>
        <v>0</v>
      </c>
      <c r="BD439" s="80">
        <f t="shared" si="955"/>
        <v>12.428148957635239</v>
      </c>
      <c r="BE439" s="36">
        <f t="shared" si="956"/>
        <v>0</v>
      </c>
      <c r="BF439" s="36">
        <f t="shared" si="957"/>
        <v>0</v>
      </c>
      <c r="BG439" s="36">
        <f t="shared" si="958"/>
        <v>12.428148957635239</v>
      </c>
      <c r="BH439" s="36">
        <f t="shared" si="959"/>
        <v>0.46322548097107841</v>
      </c>
      <c r="BI439" s="36">
        <f t="shared" si="960"/>
        <v>0</v>
      </c>
      <c r="BJ439" s="36">
        <f t="shared" si="961"/>
        <v>0</v>
      </c>
      <c r="BK439" s="36">
        <f t="shared" si="962"/>
        <v>0.46322548097107841</v>
      </c>
      <c r="BL439" s="68">
        <f ca="1">IF(OR(AT439=0,E439&gt;ProjTerm),0,VLOOKUP(D439,'Life Events'!$AE$5:$AI$1206,5,FALSE))</f>
        <v>7.8556377578675181E-17</v>
      </c>
      <c r="BM439" s="93">
        <f t="shared" ca="1" si="963"/>
        <v>7.8556377578675181E-17</v>
      </c>
      <c r="BN439" s="93">
        <f t="shared" ca="1" si="964"/>
        <v>6.3494165915841722E-19</v>
      </c>
      <c r="BO439" s="36">
        <f t="shared" ca="1" si="965"/>
        <v>9.6625950442717214E-17</v>
      </c>
      <c r="BP439" s="36">
        <f t="shared" si="966"/>
        <v>5.3892120716743271E-3</v>
      </c>
      <c r="BQ439" s="36">
        <f t="shared" si="967"/>
        <v>98.320035687049568</v>
      </c>
      <c r="BR439" s="36">
        <f t="shared" si="968"/>
        <v>154.78110000000001</v>
      </c>
      <c r="BS439" s="36">
        <f t="shared" si="969"/>
        <v>152.18083275680789</v>
      </c>
      <c r="BT439" s="36">
        <f t="shared" si="970"/>
        <v>1.2300204441828435</v>
      </c>
      <c r="BU439" s="70" cm="1">
        <f t="array" ref="BU439">IF(AND(ActInt=1,$J439=0),INDEX(Tbl_FwdNom,$B439-IVP,MATCH(ValnDt,Tbl_FwdNom_Cols)),INDEX(Tbl_FwdNom,$B439,MATCH(StartDt,Tbl_FwdNom_Cols)))</f>
        <v>11.827412476999999</v>
      </c>
      <c r="BV439" s="70" cm="1">
        <f t="array" ref="BV439">INDEX(Tbl_FwdReal,$B439,MATCH(StartDt,Tbl_FwdReal_Cols))</f>
        <v>4.6017323079999999</v>
      </c>
      <c r="BW439" s="70" cm="1">
        <f t="array" ref="BW439">IF(RunType&lt;&gt;"OPN",INDEX(Tbl_FwdReal,$B439,MATCH(ValnDt,Tbl_FwdReal_Cols)),IF(AND($J439=0,ActInt=1),INDEX(Tbl_FwdReal,$B439-IVP,MATCH(ValnDt,Tbl_FwdReal_Cols)),-999))*$K439</f>
        <v>4.6017323079999999</v>
      </c>
      <c r="BX439" s="70">
        <f t="shared" si="971"/>
        <v>4.6017323079999999E-2</v>
      </c>
      <c r="BY439" s="70">
        <f t="shared" si="1046"/>
        <v>6.9078016296364675E-2</v>
      </c>
      <c r="BZ439" s="64">
        <f t="shared" si="1059"/>
        <v>5.5819052695142979E-3</v>
      </c>
      <c r="CA439" s="70" cm="1">
        <f t="array" ref="CA439">IF($J439=1,CA438*(1+INDEX(Tbl_CPI,$B439,MATCH(IF(RunType="OPN",StartDt,ValnDt),Tbl_CPI_Cols))),0)</f>
        <v>0</v>
      </c>
      <c r="CB439" s="70">
        <f t="shared" si="1047"/>
        <v>11.962554741049477</v>
      </c>
      <c r="CC439" s="70">
        <f t="shared" si="1048"/>
        <v>11.250944682893499</v>
      </c>
      <c r="CD439" s="36">
        <f t="shared" si="972"/>
        <v>59.167031089530958</v>
      </c>
      <c r="CE439" s="36">
        <f t="shared" si="973"/>
        <v>1.5750716190329614</v>
      </c>
      <c r="CF439" s="36">
        <f t="shared" si="974"/>
        <v>0</v>
      </c>
      <c r="CG439" s="36">
        <f t="shared" si="975"/>
        <v>0.49940616275524774</v>
      </c>
      <c r="CH439" s="36">
        <f t="shared" si="976"/>
        <v>0.48645632338106609</v>
      </c>
      <c r="CI439" s="36">
        <f t="shared" si="977"/>
        <v>0</v>
      </c>
      <c r="CJ439" s="36">
        <f t="shared" si="978"/>
        <v>0</v>
      </c>
      <c r="CK439" s="36">
        <f t="shared" si="979"/>
        <v>0</v>
      </c>
      <c r="CL439" s="36">
        <f t="shared" si="980"/>
        <v>1.2949839374181647E-2</v>
      </c>
      <c r="CM439" s="36">
        <f t="shared" si="981"/>
        <v>0.49940616275524774</v>
      </c>
      <c r="CN439" s="36">
        <f t="shared" ca="1" si="982"/>
        <v>11.655964782351798</v>
      </c>
      <c r="CO439" s="20">
        <f t="shared" si="983"/>
        <v>120000</v>
      </c>
      <c r="CP439" s="20">
        <f t="shared" si="984"/>
        <v>2</v>
      </c>
      <c r="CQ439" s="64">
        <f t="shared" si="985"/>
        <v>2.2790902710000002E-2</v>
      </c>
      <c r="CR439" s="64">
        <f t="shared" si="986"/>
        <v>0.10255906219500002</v>
      </c>
      <c r="CS439" s="36">
        <f t="shared" si="987"/>
        <v>8.8565932790829827</v>
      </c>
      <c r="CT439" s="36">
        <f t="shared" si="988"/>
        <v>7.4568893745811442</v>
      </c>
      <c r="CU439" s="36">
        <f t="shared" si="989"/>
        <v>0.27793528858264704</v>
      </c>
      <c r="CV439" s="36">
        <f t="shared" si="1049"/>
        <v>7.7348246631637911</v>
      </c>
      <c r="CW439" s="36">
        <f t="shared" si="990"/>
        <v>0</v>
      </c>
      <c r="CX439" s="36">
        <f t="shared" si="991"/>
        <v>0</v>
      </c>
      <c r="CY439" s="36">
        <f t="shared" si="992"/>
        <v>0</v>
      </c>
      <c r="CZ439" s="36">
        <f t="shared" si="1050"/>
        <v>0</v>
      </c>
      <c r="DA439" s="64">
        <f t="shared" si="993"/>
        <v>9.3590694657268436E-3</v>
      </c>
      <c r="DB439" s="70">
        <f t="shared" si="1051"/>
        <v>0.99072771053547792</v>
      </c>
      <c r="DC439" s="70">
        <f>PRODUCT($DB$8:DB439)</f>
        <v>1.4653888718698133E-2</v>
      </c>
      <c r="DD439" s="36">
        <f t="shared" si="994"/>
        <v>42.066322879461708</v>
      </c>
      <c r="DE439" s="36">
        <f t="shared" si="995"/>
        <v>566.77273956076056</v>
      </c>
      <c r="DF439" s="36">
        <f t="shared" si="996"/>
        <v>18.385840168837525</v>
      </c>
      <c r="DG439" s="36">
        <f t="shared" si="997"/>
        <v>0.24462431812379204</v>
      </c>
      <c r="DH439" s="36">
        <f t="shared" ca="1" si="998"/>
        <v>2.0413618520480803E-15</v>
      </c>
      <c r="DI439" s="36">
        <f t="shared" si="999"/>
        <v>21.21509776556049</v>
      </c>
      <c r="DJ439" s="36">
        <f t="shared" ca="1" si="1000"/>
        <v>564.06273029757301</v>
      </c>
      <c r="DK439" s="36">
        <f t="shared" si="1001"/>
        <v>0</v>
      </c>
      <c r="DL439" s="36">
        <f t="shared" si="1002"/>
        <v>0</v>
      </c>
      <c r="DM439" s="36">
        <f t="shared" ca="1" si="1003"/>
        <v>564.06273029757301</v>
      </c>
      <c r="DN439" s="36">
        <f t="shared" ca="1" si="1052"/>
        <v>564.06273029757699</v>
      </c>
      <c r="DO439" s="64" cm="1">
        <f t="array" ref="DO439">IFERROR(INDEX(Tbl_FwdNom,$B439,MATCH(LIDt,Tbl_FwdNom_Cols,0)),0)</f>
        <v>8.5098341630000007</v>
      </c>
      <c r="DP439" s="64">
        <f t="shared" ca="1" si="1053"/>
        <v>8.4480160479999995</v>
      </c>
      <c r="DQ439" s="64">
        <f t="shared" ca="1" si="1004"/>
        <v>6.7812859489493338E-3</v>
      </c>
      <c r="DR439" s="70">
        <f t="shared" ca="1" si="1005"/>
        <v>0.99326439014750101</v>
      </c>
      <c r="DS439" s="70">
        <f ca="1">PRODUCT($DR$8:DR439)</f>
        <v>2.3554086430726155E-2</v>
      </c>
      <c r="DT439" s="36">
        <f t="shared" ca="1" si="1006"/>
        <v>628.74746374179836</v>
      </c>
      <c r="DU439" s="36">
        <f t="shared" ca="1" si="1007"/>
        <v>20.12571672948329</v>
      </c>
      <c r="DV439" s="36">
        <f t="shared" ca="1" si="1008"/>
        <v>0.27126007345727166</v>
      </c>
      <c r="DW439" s="36">
        <f t="shared" ca="1" si="1009"/>
        <v>2.1524458631371251E-15</v>
      </c>
      <c r="DX439" s="36">
        <f t="shared" ca="1" si="1010"/>
        <v>45.636141113758868</v>
      </c>
      <c r="DY439" s="36">
        <f t="shared" ca="1" si="1011"/>
        <v>0.48506573659588126</v>
      </c>
      <c r="DZ439" s="36">
        <f t="shared" ca="1" si="1012"/>
        <v>22.754369827113337</v>
      </c>
      <c r="EA439" s="36">
        <f t="shared" ca="1" si="1013"/>
        <v>0</v>
      </c>
      <c r="EB439" s="36">
        <f t="shared" ca="1" si="1014"/>
        <v>626.20521484777476</v>
      </c>
      <c r="EC439" s="36">
        <f t="shared" ca="1" si="1015"/>
        <v>0</v>
      </c>
      <c r="ED439" s="36">
        <f t="shared" ca="1" si="1016"/>
        <v>0</v>
      </c>
      <c r="EE439" s="36">
        <f t="shared" ca="1" si="1054"/>
        <v>0</v>
      </c>
      <c r="EF439" s="36">
        <f t="shared" ca="1" si="1017"/>
        <v>626.20521484777476</v>
      </c>
      <c r="EG439" s="64"/>
      <c r="EH439" s="64"/>
      <c r="EI439" s="64"/>
      <c r="EJ439" s="70"/>
      <c r="EK439" s="70"/>
      <c r="EL439" s="70"/>
      <c r="EM439" s="70"/>
      <c r="EN439" s="70"/>
      <c r="EO439" s="36">
        <f t="shared" ca="1" si="1018"/>
        <v>5.3382303909179738</v>
      </c>
      <c r="EP439" s="36">
        <f t="shared" ca="1" si="1019"/>
        <v>0</v>
      </c>
      <c r="EQ439" s="36">
        <f t="shared" si="1020"/>
        <v>15.618715542858311</v>
      </c>
      <c r="ER439" s="36">
        <f t="shared" si="1021"/>
        <v>0.25215773857312851</v>
      </c>
      <c r="ES439" s="36">
        <f t="shared" si="1022"/>
        <v>-0.23027820271706292</v>
      </c>
      <c r="ET439" s="36">
        <f t="shared" ca="1" si="1023"/>
        <v>0</v>
      </c>
      <c r="EU439" s="36">
        <f t="shared" ca="1" si="1055"/>
        <v>0.25215773857312851</v>
      </c>
      <c r="EV439" s="36">
        <f t="shared" si="1024"/>
        <v>0.35019931602392823</v>
      </c>
      <c r="EW439" s="36">
        <f t="shared" si="1025"/>
        <v>20.416282129054686</v>
      </c>
      <c r="EX439" s="36">
        <f t="shared" ca="1" si="1056"/>
        <v>36.637354726510054</v>
      </c>
      <c r="EY439" s="36">
        <f t="shared" si="1026"/>
        <v>0</v>
      </c>
      <c r="EZ439" s="36">
        <f t="shared" si="1027"/>
        <v>0</v>
      </c>
      <c r="FA439" s="36">
        <f t="shared" si="1028"/>
        <v>0</v>
      </c>
      <c r="FB439" s="36">
        <f t="shared" si="1029"/>
        <v>0</v>
      </c>
      <c r="FC439" s="36">
        <f t="shared" si="1057"/>
        <v>0</v>
      </c>
      <c r="FD439" s="36">
        <f t="shared" si="1030"/>
        <v>0</v>
      </c>
      <c r="FE439" s="36">
        <f t="shared" si="1031"/>
        <v>0</v>
      </c>
      <c r="FF439" s="36">
        <f t="shared" si="1058"/>
        <v>0</v>
      </c>
      <c r="FG439" s="36">
        <f t="shared" ca="1" si="1032"/>
        <v>36.637354726510054</v>
      </c>
      <c r="FH439" s="36">
        <f t="shared" ca="1" si="1033"/>
        <v>0.34289154792588328</v>
      </c>
      <c r="FI439" s="36">
        <f t="shared" ca="1" si="1034"/>
        <v>-0.79603378256391999</v>
      </c>
      <c r="FJ439" s="36">
        <f t="shared" ca="1" si="1035"/>
        <v>40.101242303698264</v>
      </c>
      <c r="FK439" s="36">
        <f t="shared" si="1036"/>
        <v>0</v>
      </c>
      <c r="FL439" s="36">
        <f t="shared" si="1037"/>
        <v>0</v>
      </c>
      <c r="FM439" s="36">
        <f t="shared" ca="1" si="1038"/>
        <v>0</v>
      </c>
      <c r="FN439" s="36">
        <f t="shared" ca="1" si="1060"/>
        <v>40.101242303698264</v>
      </c>
    </row>
    <row r="440" spans="2:170" x14ac:dyDescent="0.25">
      <c r="B440" s="2">
        <v>432</v>
      </c>
      <c r="C440" s="2">
        <f t="shared" si="914"/>
        <v>36</v>
      </c>
      <c r="D440" s="2">
        <f t="shared" si="1063"/>
        <v>456</v>
      </c>
      <c r="E440" s="2">
        <f t="shared" si="1061"/>
        <v>38</v>
      </c>
      <c r="F440" s="189">
        <f t="shared" si="1065"/>
        <v>58865</v>
      </c>
      <c r="G440" s="2">
        <f t="shared" si="1064"/>
        <v>2</v>
      </c>
      <c r="H440" s="187">
        <f t="shared" si="915"/>
        <v>70.583333333333343</v>
      </c>
      <c r="I440" s="186">
        <f t="shared" si="1062"/>
        <v>70</v>
      </c>
      <c r="J440" s="2">
        <f t="shared" si="916"/>
        <v>0</v>
      </c>
      <c r="K440" s="2">
        <f t="shared" si="917"/>
        <v>1</v>
      </c>
      <c r="L440">
        <f t="shared" si="918"/>
        <v>2</v>
      </c>
      <c r="M440" s="190">
        <f t="shared" si="1039"/>
        <v>1.9337844329999999E-2</v>
      </c>
      <c r="N440">
        <f t="shared" si="919"/>
        <v>1</v>
      </c>
      <c r="O440">
        <f t="shared" si="920"/>
        <v>100</v>
      </c>
      <c r="P440" s="58">
        <f t="shared" si="921"/>
        <v>8.7020299484999994E-2</v>
      </c>
      <c r="Q440" s="106">
        <f t="shared" si="922"/>
        <v>8.7020299484999994E-2</v>
      </c>
      <c r="R440" s="59">
        <f t="shared" si="923"/>
        <v>8.7020299484999994E-2</v>
      </c>
      <c r="S440" s="32">
        <f t="shared" si="1040"/>
        <v>7.5580955619082291E-3</v>
      </c>
      <c r="T440">
        <f t="shared" si="924"/>
        <v>1</v>
      </c>
      <c r="U440" s="32">
        <f t="shared" si="1041"/>
        <v>7.5005709000000001E-4</v>
      </c>
      <c r="V440">
        <f t="shared" si="925"/>
        <v>1</v>
      </c>
      <c r="W440">
        <f t="shared" si="926"/>
        <v>100</v>
      </c>
      <c r="X440" s="58">
        <f t="shared" si="927"/>
        <v>3.3752569049999999E-3</v>
      </c>
      <c r="Y440" s="58">
        <f t="shared" si="928"/>
        <v>3.3752569049999999E-3</v>
      </c>
      <c r="Z440" s="32">
        <f t="shared" si="929"/>
        <v>3.3752569049999999E-3</v>
      </c>
      <c r="AA440" s="32">
        <f t="shared" si="930"/>
        <v>2.8170747420430686E-4</v>
      </c>
      <c r="AB440" s="59">
        <f t="shared" si="931"/>
        <v>4.9056245199999996E-3</v>
      </c>
      <c r="AC440" s="59">
        <f t="shared" si="932"/>
        <v>4.9056245199999996E-3</v>
      </c>
      <c r="AD440">
        <f t="shared" si="933"/>
        <v>1</v>
      </c>
      <c r="AE440" s="59">
        <f t="shared" si="934"/>
        <v>4.9056245199999996E-3</v>
      </c>
      <c r="AF440" s="59">
        <f t="shared" si="935"/>
        <v>4.1758461800000006E-3</v>
      </c>
      <c r="AG440" s="59">
        <f t="shared" si="936"/>
        <v>4.1758461800000006E-3</v>
      </c>
      <c r="AH440">
        <f t="shared" si="937"/>
        <v>1</v>
      </c>
      <c r="AI440" s="59">
        <f t="shared" si="938"/>
        <v>4.1758461800000006E-3</v>
      </c>
      <c r="AJ440" s="59">
        <f t="shared" si="939"/>
        <v>0</v>
      </c>
      <c r="AK440" s="59">
        <f t="shared" si="940"/>
        <v>0</v>
      </c>
      <c r="AL440" s="59">
        <f t="shared" si="941"/>
        <v>0</v>
      </c>
      <c r="AM440" s="12">
        <f t="shared" si="1042"/>
        <v>8.0826239540197145E-3</v>
      </c>
      <c r="AN440" s="12">
        <f t="shared" si="1043"/>
        <v>0</v>
      </c>
      <c r="AO440" s="66">
        <f t="shared" si="942"/>
        <v>6.1089244235449543E-5</v>
      </c>
      <c r="AP440" s="66">
        <f t="shared" si="943"/>
        <v>2.2769355790301215E-6</v>
      </c>
      <c r="AQ440" s="59">
        <f t="shared" si="944"/>
        <v>3.9650318254778462E-5</v>
      </c>
      <c r="AR440" s="59">
        <f t="shared" si="945"/>
        <v>3.3751794362769725E-5</v>
      </c>
      <c r="AS440" s="59">
        <f t="shared" si="946"/>
        <v>0</v>
      </c>
      <c r="AT440" s="12">
        <f t="shared" si="947"/>
        <v>7.9458556615876856E-3</v>
      </c>
      <c r="AU440" s="59">
        <f t="shared" si="1044"/>
        <v>0</v>
      </c>
      <c r="AV440" s="59">
        <f t="shared" si="1045"/>
        <v>-1.0503208545953324E-18</v>
      </c>
      <c r="AW440" s="70">
        <f t="shared" si="948"/>
        <v>0</v>
      </c>
      <c r="AX440" s="20">
        <f t="shared" si="949"/>
        <v>200000</v>
      </c>
      <c r="AY440" s="20">
        <f t="shared" si="950"/>
        <v>0</v>
      </c>
      <c r="AZ440" s="20">
        <f t="shared" si="951"/>
        <v>0</v>
      </c>
      <c r="BA440" s="20">
        <f t="shared" si="952"/>
        <v>200000</v>
      </c>
      <c r="BB440" s="36">
        <f t="shared" si="953"/>
        <v>1</v>
      </c>
      <c r="BC440" s="36">
        <f t="shared" si="954"/>
        <v>0</v>
      </c>
      <c r="BD440" s="80">
        <f t="shared" si="955"/>
        <v>12.217848847089909</v>
      </c>
      <c r="BE440" s="36">
        <f t="shared" si="956"/>
        <v>0</v>
      </c>
      <c r="BF440" s="36">
        <f t="shared" si="957"/>
        <v>0</v>
      </c>
      <c r="BG440" s="36">
        <f t="shared" si="958"/>
        <v>12.217848847089909</v>
      </c>
      <c r="BH440" s="36">
        <f t="shared" si="959"/>
        <v>0.45538711580602431</v>
      </c>
      <c r="BI440" s="36">
        <f t="shared" si="960"/>
        <v>0</v>
      </c>
      <c r="BJ440" s="36">
        <f t="shared" si="961"/>
        <v>0</v>
      </c>
      <c r="BK440" s="36">
        <f t="shared" si="962"/>
        <v>0.45538711580602431</v>
      </c>
      <c r="BL440" s="68">
        <f ca="1">IF(OR(AT440=0,E440&gt;ProjTerm),0,VLOOKUP(D440,'Life Events'!$AE$5:$AI$1206,5,FALSE))</f>
        <v>7.7227103609949003E-17</v>
      </c>
      <c r="BM440" s="93">
        <f t="shared" ca="1" si="963"/>
        <v>7.7227103609949003E-17</v>
      </c>
      <c r="BN440" s="93">
        <f t="shared" ca="1" si="964"/>
        <v>6.1363541844713212E-19</v>
      </c>
      <c r="BO440" s="36">
        <f t="shared" ca="1" si="965"/>
        <v>9.338354898835684E-17</v>
      </c>
      <c r="BP440" s="36">
        <f t="shared" si="966"/>
        <v>5.2980197389875623E-3</v>
      </c>
      <c r="BQ440" s="36">
        <f t="shared" si="967"/>
        <v>98.320035687049568</v>
      </c>
      <c r="BR440" s="36">
        <f t="shared" si="968"/>
        <v>154.78110000000001</v>
      </c>
      <c r="BS440" s="36">
        <f t="shared" si="969"/>
        <v>152.18083275680789</v>
      </c>
      <c r="BT440" s="36">
        <f t="shared" si="970"/>
        <v>1.2092069315458107</v>
      </c>
      <c r="BU440" s="70" cm="1">
        <f t="array" ref="BU440">IF(AND(ActInt=1,$J440=0),INDEX(Tbl_FwdNom,$B440-IVP,MATCH(ValnDt,Tbl_FwdNom_Cols)),INDEX(Tbl_FwdNom,$B440,MATCH(StartDt,Tbl_FwdNom_Cols)))</f>
        <v>11.821340654</v>
      </c>
      <c r="BV440" s="70" cm="1">
        <f t="array" ref="BV440">INDEX(Tbl_FwdReal,$B440,MATCH(StartDt,Tbl_FwdReal_Cols))</f>
        <v>4.5983123409999997</v>
      </c>
      <c r="BW440" s="70" cm="1">
        <f t="array" ref="BW440">IF(RunType&lt;&gt;"OPN",INDEX(Tbl_FwdReal,$B440,MATCH(ValnDt,Tbl_FwdReal_Cols)),IF(AND($J440=0,ActInt=1),INDEX(Tbl_FwdReal,$B440-IVP,MATCH(ValnDt,Tbl_FwdReal_Cols)),-999))*$K440</f>
        <v>4.5983123409999997</v>
      </c>
      <c r="BX440" s="70">
        <f t="shared" si="971"/>
        <v>4.598312341E-2</v>
      </c>
      <c r="BY440" s="70">
        <f t="shared" si="1046"/>
        <v>6.9054922123908291E-2</v>
      </c>
      <c r="BZ440" s="64">
        <f t="shared" si="1059"/>
        <v>5.5800950405509031E-3</v>
      </c>
      <c r="CA440" s="70" cm="1">
        <f t="array" ref="CA440">IF($J440=1,CA439*(1+INDEX(Tbl_CPI,$B440,MATCH(IF(RunType="OPN",StartDt,ValnDt),Tbl_CPI_Cols))),0)</f>
        <v>0</v>
      </c>
      <c r="CB440" s="70">
        <f t="shared" si="1047"/>
        <v>12.029306933432325</v>
      </c>
      <c r="CC440" s="70">
        <f t="shared" si="1048"/>
        <v>12.029306933432325</v>
      </c>
      <c r="CD440" s="36">
        <f t="shared" si="972"/>
        <v>59.167031089530958</v>
      </c>
      <c r="CE440" s="36">
        <f t="shared" si="973"/>
        <v>1.5750716190329614</v>
      </c>
      <c r="CF440" s="36">
        <f t="shared" si="974"/>
        <v>0</v>
      </c>
      <c r="CG440" s="36">
        <f t="shared" si="975"/>
        <v>0.4909555743697645</v>
      </c>
      <c r="CH440" s="36">
        <f t="shared" si="976"/>
        <v>0.47822486277247211</v>
      </c>
      <c r="CI440" s="36">
        <f t="shared" si="977"/>
        <v>0</v>
      </c>
      <c r="CJ440" s="36">
        <f t="shared" si="978"/>
        <v>0</v>
      </c>
      <c r="CK440" s="36">
        <f t="shared" si="979"/>
        <v>0</v>
      </c>
      <c r="CL440" s="36">
        <f t="shared" si="980"/>
        <v>1.2730711597292428E-2</v>
      </c>
      <c r="CM440" s="36">
        <f t="shared" si="981"/>
        <v>0.4909555743697645</v>
      </c>
      <c r="CN440" s="36">
        <f t="shared" ca="1" si="982"/>
        <v>11.458731011611135</v>
      </c>
      <c r="CO440" s="20">
        <f t="shared" si="983"/>
        <v>120000</v>
      </c>
      <c r="CP440" s="20">
        <f t="shared" si="984"/>
        <v>2</v>
      </c>
      <c r="CQ440" s="64">
        <f t="shared" si="985"/>
        <v>2.2790902710000002E-2</v>
      </c>
      <c r="CR440" s="64">
        <f t="shared" si="986"/>
        <v>0.10255906219500002</v>
      </c>
      <c r="CS440" s="36">
        <f t="shared" si="987"/>
        <v>8.7067284398382032</v>
      </c>
      <c r="CT440" s="36">
        <f t="shared" si="988"/>
        <v>7.3307093082539456</v>
      </c>
      <c r="CU440" s="36">
        <f t="shared" si="989"/>
        <v>0.27323226948361456</v>
      </c>
      <c r="CV440" s="36">
        <f t="shared" si="1049"/>
        <v>7.6039415777375599</v>
      </c>
      <c r="CW440" s="36">
        <f t="shared" si="990"/>
        <v>0</v>
      </c>
      <c r="CX440" s="36">
        <f t="shared" si="991"/>
        <v>0</v>
      </c>
      <c r="CY440" s="36">
        <f t="shared" si="992"/>
        <v>0</v>
      </c>
      <c r="CZ440" s="36">
        <f t="shared" si="1050"/>
        <v>0</v>
      </c>
      <c r="DA440" s="64">
        <f t="shared" si="993"/>
        <v>9.3545023072820754E-3</v>
      </c>
      <c r="DB440" s="70">
        <f t="shared" si="1051"/>
        <v>0.99073219341083962</v>
      </c>
      <c r="DC440" s="70">
        <f>PRODUCT($DB$8:DB440)</f>
        <v>1.4518079312274159E-2</v>
      </c>
      <c r="DD440" s="36">
        <f t="shared" si="994"/>
        <v>41.250625462350698</v>
      </c>
      <c r="DE440" s="36">
        <f t="shared" si="995"/>
        <v>559.85676761359628</v>
      </c>
      <c r="DF440" s="36">
        <f t="shared" si="996"/>
        <v>18.102443437312214</v>
      </c>
      <c r="DG440" s="36">
        <f t="shared" si="997"/>
        <v>0.24161463713311079</v>
      </c>
      <c r="DH440" s="36">
        <f t="shared" ca="1" si="998"/>
        <v>1.9670742272147048E-15</v>
      </c>
      <c r="DI440" s="36">
        <f t="shared" si="999"/>
        <v>20.918006227134661</v>
      </c>
      <c r="DJ440" s="36">
        <f t="shared" ca="1" si="1000"/>
        <v>557.38497717855932</v>
      </c>
      <c r="DK440" s="36">
        <f t="shared" si="1001"/>
        <v>0</v>
      </c>
      <c r="DL440" s="36">
        <f t="shared" si="1002"/>
        <v>0</v>
      </c>
      <c r="DM440" s="36">
        <f t="shared" ca="1" si="1003"/>
        <v>557.38497717855932</v>
      </c>
      <c r="DN440" s="36">
        <f t="shared" ca="1" si="1052"/>
        <v>557.38497717856342</v>
      </c>
      <c r="DO440" s="64" cm="1">
        <f t="array" ref="DO440">IFERROR(INDEX(Tbl_FwdNom,$B440,MATCH(LIDt,Tbl_FwdNom_Cols,0)),0)</f>
        <v>8.5081165179999996</v>
      </c>
      <c r="DP440" s="64">
        <f t="shared" ca="1" si="1053"/>
        <v>8.4462993809999993</v>
      </c>
      <c r="DQ440" s="64">
        <f t="shared" ca="1" si="1004"/>
        <v>6.7799578773595215E-3</v>
      </c>
      <c r="DR440" s="70">
        <f t="shared" ca="1" si="1005"/>
        <v>0.99326570039032758</v>
      </c>
      <c r="DS440" s="70">
        <f ca="1">PRODUCT($DR$8:DR440)</f>
        <v>2.3395466155669526E-2</v>
      </c>
      <c r="DT440" s="36">
        <f t="shared" ca="1" si="1006"/>
        <v>620.79249621437441</v>
      </c>
      <c r="DU440" s="36">
        <f t="shared" ca="1" si="1007"/>
        <v>19.806781125354835</v>
      </c>
      <c r="DV440" s="36">
        <f t="shared" ca="1" si="1008"/>
        <v>0.26780118559013383</v>
      </c>
      <c r="DW440" s="36">
        <f t="shared" ca="1" si="1009"/>
        <v>2.0736558064341348E-15</v>
      </c>
      <c r="DX440" s="36">
        <f t="shared" ca="1" si="1010"/>
        <v>44.736345296649581</v>
      </c>
      <c r="DY440" s="36">
        <f t="shared" ca="1" si="1011"/>
        <v>0.47553743657208081</v>
      </c>
      <c r="DZ440" s="36">
        <f t="shared" ca="1" si="1012"/>
        <v>22.427176288869052</v>
      </c>
      <c r="EA440" s="36">
        <f t="shared" ca="1" si="1013"/>
        <v>0</v>
      </c>
      <c r="EB440" s="36">
        <f t="shared" ca="1" si="1014"/>
        <v>618.49784458293072</v>
      </c>
      <c r="EC440" s="36">
        <f t="shared" ca="1" si="1015"/>
        <v>0</v>
      </c>
      <c r="ED440" s="36">
        <f t="shared" ca="1" si="1016"/>
        <v>0</v>
      </c>
      <c r="EE440" s="36">
        <f t="shared" ca="1" si="1054"/>
        <v>0</v>
      </c>
      <c r="EF440" s="36">
        <f t="shared" ca="1" si="1017"/>
        <v>618.49784458293072</v>
      </c>
      <c r="EG440" s="64"/>
      <c r="EH440" s="64"/>
      <c r="EI440" s="64"/>
      <c r="EJ440" s="70"/>
      <c r="EK440" s="70"/>
      <c r="EL440" s="70"/>
      <c r="EM440" s="70"/>
      <c r="EN440" s="70"/>
      <c r="EO440" s="36">
        <f t="shared" ca="1" si="1018"/>
        <v>5.2719334669672584</v>
      </c>
      <c r="EP440" s="36">
        <f t="shared" ca="1" si="1019"/>
        <v>0</v>
      </c>
      <c r="EQ440" s="36">
        <f t="shared" si="1020"/>
        <v>15.426554143579885</v>
      </c>
      <c r="ER440" s="36">
        <f t="shared" si="1021"/>
        <v>0.24726821170271418</v>
      </c>
      <c r="ES440" s="36">
        <f t="shared" si="1022"/>
        <v>-0.22581293638723635</v>
      </c>
      <c r="ET440" s="36">
        <f t="shared" ca="1" si="1023"/>
        <v>0</v>
      </c>
      <c r="EU440" s="36">
        <f t="shared" ca="1" si="1055"/>
        <v>0.24726821170271418</v>
      </c>
      <c r="EV440" s="36">
        <f t="shared" si="1024"/>
        <v>0.34529520223181004</v>
      </c>
      <c r="EW440" s="36">
        <f t="shared" si="1025"/>
        <v>20.165094934357604</v>
      </c>
      <c r="EX440" s="36">
        <f t="shared" ca="1" si="1056"/>
        <v>36.184212491872017</v>
      </c>
      <c r="EY440" s="36">
        <f t="shared" si="1026"/>
        <v>0</v>
      </c>
      <c r="EZ440" s="36">
        <f t="shared" si="1027"/>
        <v>0</v>
      </c>
      <c r="FA440" s="36">
        <f t="shared" si="1028"/>
        <v>0</v>
      </c>
      <c r="FB440" s="36">
        <f t="shared" si="1029"/>
        <v>0</v>
      </c>
      <c r="FC440" s="36">
        <f t="shared" si="1057"/>
        <v>0</v>
      </c>
      <c r="FD440" s="36">
        <f t="shared" si="1030"/>
        <v>0</v>
      </c>
      <c r="FE440" s="36">
        <f t="shared" si="1031"/>
        <v>0</v>
      </c>
      <c r="FF440" s="36">
        <f t="shared" si="1058"/>
        <v>0</v>
      </c>
      <c r="FG440" s="36">
        <f t="shared" ca="1" si="1032"/>
        <v>36.184212491872017</v>
      </c>
      <c r="FH440" s="36">
        <f t="shared" ca="1" si="1033"/>
        <v>0.33848529924240167</v>
      </c>
      <c r="FI440" s="36">
        <f t="shared" ca="1" si="1034"/>
        <v>-0.78308661962298642</v>
      </c>
      <c r="FJ440" s="36">
        <f t="shared" ca="1" si="1035"/>
        <v>39.59004041772414</v>
      </c>
      <c r="FK440" s="36">
        <f t="shared" si="1036"/>
        <v>0</v>
      </c>
      <c r="FL440" s="36">
        <f t="shared" si="1037"/>
        <v>0</v>
      </c>
      <c r="FM440" s="36">
        <f t="shared" ca="1" si="1038"/>
        <v>0</v>
      </c>
      <c r="FN440" s="36">
        <f t="shared" ca="1" si="1060"/>
        <v>39.59004041772414</v>
      </c>
    </row>
    <row r="441" spans="2:170" x14ac:dyDescent="0.25">
      <c r="B441" s="2">
        <v>433</v>
      </c>
      <c r="C441" s="2">
        <f t="shared" si="914"/>
        <v>37</v>
      </c>
      <c r="D441" s="2">
        <f t="shared" si="1063"/>
        <v>457</v>
      </c>
      <c r="E441" s="2">
        <f t="shared" si="1061"/>
        <v>39</v>
      </c>
      <c r="F441" s="189">
        <f t="shared" si="1065"/>
        <v>58896</v>
      </c>
      <c r="G441" s="2">
        <f t="shared" si="1064"/>
        <v>3</v>
      </c>
      <c r="H441" s="187">
        <f t="shared" si="915"/>
        <v>70.666666666666671</v>
      </c>
      <c r="I441" s="186">
        <f t="shared" si="1062"/>
        <v>70</v>
      </c>
      <c r="J441" s="2">
        <f t="shared" si="916"/>
        <v>0</v>
      </c>
      <c r="K441" s="2">
        <f t="shared" si="917"/>
        <v>1</v>
      </c>
      <c r="L441">
        <f t="shared" si="918"/>
        <v>2</v>
      </c>
      <c r="M441" s="190">
        <f t="shared" si="1039"/>
        <v>1.9337844329999999E-2</v>
      </c>
      <c r="N441">
        <f t="shared" si="919"/>
        <v>1</v>
      </c>
      <c r="O441">
        <f t="shared" si="920"/>
        <v>100</v>
      </c>
      <c r="P441" s="58">
        <f t="shared" si="921"/>
        <v>8.7020299484999994E-2</v>
      </c>
      <c r="Q441" s="106">
        <f t="shared" si="922"/>
        <v>8.7020299484999994E-2</v>
      </c>
      <c r="R441" s="59">
        <f t="shared" si="923"/>
        <v>8.7020299484999994E-2</v>
      </c>
      <c r="S441" s="32">
        <f t="shared" si="1040"/>
        <v>7.5580955619082291E-3</v>
      </c>
      <c r="T441">
        <f t="shared" si="924"/>
        <v>1</v>
      </c>
      <c r="U441" s="32">
        <f t="shared" si="1041"/>
        <v>7.5005709000000001E-4</v>
      </c>
      <c r="V441">
        <f t="shared" si="925"/>
        <v>1</v>
      </c>
      <c r="W441">
        <f t="shared" si="926"/>
        <v>100</v>
      </c>
      <c r="X441" s="58">
        <f t="shared" si="927"/>
        <v>3.3752569049999999E-3</v>
      </c>
      <c r="Y441" s="58">
        <f t="shared" si="928"/>
        <v>3.3752569049999999E-3</v>
      </c>
      <c r="Z441" s="32">
        <f t="shared" si="929"/>
        <v>3.3752569049999999E-3</v>
      </c>
      <c r="AA441" s="32">
        <f t="shared" si="930"/>
        <v>2.8170747420430686E-4</v>
      </c>
      <c r="AB441" s="59">
        <f t="shared" si="931"/>
        <v>4.9056245199999996E-3</v>
      </c>
      <c r="AC441" s="59">
        <f t="shared" si="932"/>
        <v>4.9056245199999996E-3</v>
      </c>
      <c r="AD441">
        <f t="shared" si="933"/>
        <v>1</v>
      </c>
      <c r="AE441" s="59">
        <f t="shared" si="934"/>
        <v>4.9056245199999996E-3</v>
      </c>
      <c r="AF441" s="59">
        <f t="shared" si="935"/>
        <v>4.1758461800000006E-3</v>
      </c>
      <c r="AG441" s="59">
        <f t="shared" si="936"/>
        <v>4.1758461800000006E-3</v>
      </c>
      <c r="AH441">
        <f t="shared" si="937"/>
        <v>1</v>
      </c>
      <c r="AI441" s="59">
        <f t="shared" si="938"/>
        <v>4.1758461800000006E-3</v>
      </c>
      <c r="AJ441" s="59">
        <f t="shared" si="939"/>
        <v>0</v>
      </c>
      <c r="AK441" s="59">
        <f t="shared" si="940"/>
        <v>0</v>
      </c>
      <c r="AL441" s="59">
        <f t="shared" si="941"/>
        <v>0</v>
      </c>
      <c r="AM441" s="12">
        <f t="shared" si="1042"/>
        <v>7.9458556615876856E-3</v>
      </c>
      <c r="AN441" s="12">
        <f t="shared" si="1043"/>
        <v>0</v>
      </c>
      <c r="AO441" s="66">
        <f t="shared" si="942"/>
        <v>6.0055536411409262E-5</v>
      </c>
      <c r="AP441" s="66">
        <f t="shared" si="943"/>
        <v>2.2384069288178588E-6</v>
      </c>
      <c r="AQ441" s="59">
        <f t="shared" si="944"/>
        <v>3.8979384365865369E-5</v>
      </c>
      <c r="AR441" s="59">
        <f t="shared" si="945"/>
        <v>3.3180671011272314E-5</v>
      </c>
      <c r="AS441" s="59">
        <f t="shared" si="946"/>
        <v>0</v>
      </c>
      <c r="AT441" s="12">
        <f t="shared" si="947"/>
        <v>7.8114016628703193E-3</v>
      </c>
      <c r="AU441" s="59">
        <f t="shared" si="1044"/>
        <v>0</v>
      </c>
      <c r="AV441" s="59">
        <f t="shared" si="1045"/>
        <v>-1.4704491964334654E-18</v>
      </c>
      <c r="AW441" s="70">
        <f t="shared" si="948"/>
        <v>0</v>
      </c>
      <c r="AX441" s="20">
        <f t="shared" si="949"/>
        <v>200000</v>
      </c>
      <c r="AY441" s="20">
        <f t="shared" si="950"/>
        <v>0</v>
      </c>
      <c r="AZ441" s="20">
        <f t="shared" si="951"/>
        <v>0</v>
      </c>
      <c r="BA441" s="20">
        <f t="shared" si="952"/>
        <v>200000</v>
      </c>
      <c r="BB441" s="36">
        <f t="shared" si="953"/>
        <v>1</v>
      </c>
      <c r="BC441" s="36">
        <f t="shared" si="954"/>
        <v>0</v>
      </c>
      <c r="BD441" s="80">
        <f t="shared" si="955"/>
        <v>12.011107282281852</v>
      </c>
      <c r="BE441" s="36">
        <f t="shared" si="956"/>
        <v>0</v>
      </c>
      <c r="BF441" s="36">
        <f t="shared" si="957"/>
        <v>0</v>
      </c>
      <c r="BG441" s="36">
        <f t="shared" si="958"/>
        <v>12.011107282281852</v>
      </c>
      <c r="BH441" s="36">
        <f t="shared" si="959"/>
        <v>0.44768138576357175</v>
      </c>
      <c r="BI441" s="36">
        <f t="shared" si="960"/>
        <v>0</v>
      </c>
      <c r="BJ441" s="36">
        <f t="shared" si="961"/>
        <v>0</v>
      </c>
      <c r="BK441" s="36">
        <f t="shared" si="962"/>
        <v>0.44768138576357175</v>
      </c>
      <c r="BL441" s="68">
        <f ca="1">IF(OR(AT441=0,E441&gt;ProjTerm),0,VLOOKUP(D441,'Life Events'!$AE$5:$AI$1206,5,FALSE))</f>
        <v>7.5920322649917925E-17</v>
      </c>
      <c r="BM441" s="93">
        <f t="shared" ca="1" si="963"/>
        <v>7.5920322649917925E-17</v>
      </c>
      <c r="BN441" s="93">
        <f t="shared" ca="1" si="964"/>
        <v>5.9304413459322006E-19</v>
      </c>
      <c r="BO441" s="36">
        <f t="shared" ca="1" si="965"/>
        <v>9.0249950263936684E-17</v>
      </c>
      <c r="BP441" s="36">
        <f t="shared" si="966"/>
        <v>5.2083704967248266E-3</v>
      </c>
      <c r="BQ441" s="36">
        <f t="shared" si="967"/>
        <v>98.320035687049568</v>
      </c>
      <c r="BR441" s="36">
        <f t="shared" si="968"/>
        <v>154.78110000000001</v>
      </c>
      <c r="BS441" s="36">
        <f t="shared" si="969"/>
        <v>152.18083275680789</v>
      </c>
      <c r="BT441" s="36">
        <f t="shared" si="970"/>
        <v>1.1887456100535192</v>
      </c>
      <c r="BU441" s="70" cm="1">
        <f t="array" ref="BU441">IF(AND(ActInt=1,$J441=0),INDEX(Tbl_FwdNom,$B441-IVP,MATCH(ValnDt,Tbl_FwdNom_Cols)),INDEX(Tbl_FwdNom,$B441,MATCH(StartDt,Tbl_FwdNom_Cols)))</f>
        <v>11.815269159</v>
      </c>
      <c r="BV441" s="70" cm="1">
        <f t="array" ref="BV441">INDEX(Tbl_FwdReal,$B441,MATCH(StartDt,Tbl_FwdReal_Cols))</f>
        <v>4.5948924849999999</v>
      </c>
      <c r="BW441" s="70" cm="1">
        <f t="array" ref="BW441">IF(RunType&lt;&gt;"OPN",INDEX(Tbl_FwdReal,$B441,MATCH(ValnDt,Tbl_FwdReal_Cols)),IF(AND($J441=0,ActInt=1),INDEX(Tbl_FwdReal,$B441-IVP,MATCH(ValnDt,Tbl_FwdReal_Cols)),-999))*$K441</f>
        <v>4.5948924849999999</v>
      </c>
      <c r="BX441" s="70">
        <f t="shared" si="971"/>
        <v>4.5948924849999996E-2</v>
      </c>
      <c r="BY441" s="70">
        <f t="shared" si="1046"/>
        <v>6.9031828442631449E-2</v>
      </c>
      <c r="BZ441" s="64">
        <f t="shared" si="1059"/>
        <v>5.5782848142424957E-3</v>
      </c>
      <c r="CA441" s="70" cm="1">
        <f t="array" ref="CA441">IF($J441=1,CA440*(1+INDEX(Tbl_CPI,$B441,MATCH(IF(RunType="OPN",StartDt,ValnDt),Tbl_CPI_Cols))),0)</f>
        <v>0</v>
      </c>
      <c r="CB441" s="70">
        <f t="shared" si="1047"/>
        <v>12.096409833624953</v>
      </c>
      <c r="CC441" s="70">
        <f t="shared" si="1048"/>
        <v>12.029306933432325</v>
      </c>
      <c r="CD441" s="36">
        <f t="shared" si="972"/>
        <v>63.110084523718896</v>
      </c>
      <c r="CE441" s="36">
        <f t="shared" si="973"/>
        <v>1.5750716190329614</v>
      </c>
      <c r="CF441" s="36">
        <f t="shared" si="974"/>
        <v>0</v>
      </c>
      <c r="CG441" s="36">
        <f t="shared" si="975"/>
        <v>0.51397891415756836</v>
      </c>
      <c r="CH441" s="36">
        <f t="shared" si="976"/>
        <v>0.50146362241606912</v>
      </c>
      <c r="CI441" s="36">
        <f t="shared" si="977"/>
        <v>0</v>
      </c>
      <c r="CJ441" s="36">
        <f t="shared" si="978"/>
        <v>0</v>
      </c>
      <c r="CK441" s="36">
        <f t="shared" si="979"/>
        <v>0</v>
      </c>
      <c r="CL441" s="36">
        <f t="shared" si="980"/>
        <v>1.2515291741499139E-2</v>
      </c>
      <c r="CM441" s="36">
        <f t="shared" si="981"/>
        <v>0.51397891415756836</v>
      </c>
      <c r="CN441" s="36">
        <f t="shared" ca="1" si="982"/>
        <v>11.264834687495179</v>
      </c>
      <c r="CO441" s="20">
        <f t="shared" si="983"/>
        <v>120000</v>
      </c>
      <c r="CP441" s="20">
        <f t="shared" si="984"/>
        <v>2</v>
      </c>
      <c r="CQ441" s="64">
        <f t="shared" si="985"/>
        <v>2.2790902710000002E-2</v>
      </c>
      <c r="CR441" s="64">
        <f t="shared" si="986"/>
        <v>0.10255906219500002</v>
      </c>
      <c r="CS441" s="36">
        <f t="shared" si="987"/>
        <v>8.5593995045617035</v>
      </c>
      <c r="CT441" s="36">
        <f t="shared" si="988"/>
        <v>7.2066643693691113</v>
      </c>
      <c r="CU441" s="36">
        <f t="shared" si="989"/>
        <v>0.26860883145814307</v>
      </c>
      <c r="CV441" s="36">
        <f t="shared" si="1049"/>
        <v>7.475273200827254</v>
      </c>
      <c r="CW441" s="36">
        <f t="shared" si="990"/>
        <v>0</v>
      </c>
      <c r="CX441" s="36">
        <f t="shared" si="991"/>
        <v>0</v>
      </c>
      <c r="CY441" s="36">
        <f t="shared" si="992"/>
        <v>0</v>
      </c>
      <c r="CZ441" s="36">
        <f t="shared" si="1050"/>
        <v>0</v>
      </c>
      <c r="DA441" s="64">
        <f t="shared" si="993"/>
        <v>9.349935168240453E-3</v>
      </c>
      <c r="DB441" s="70">
        <f t="shared" si="1051"/>
        <v>0.99073667630772477</v>
      </c>
      <c r="DC441" s="70">
        <f>PRODUCT($DB$8:DB441)</f>
        <v>1.4383593644214439E-2</v>
      </c>
      <c r="DD441" s="36">
        <f t="shared" si="994"/>
        <v>40.447570526019533</v>
      </c>
      <c r="DE441" s="36">
        <f t="shared" si="995"/>
        <v>553.08028481200222</v>
      </c>
      <c r="DF441" s="36">
        <f t="shared" si="996"/>
        <v>17.82401872407425</v>
      </c>
      <c r="DG441" s="36">
        <f t="shared" si="997"/>
        <v>0.23866534782927851</v>
      </c>
      <c r="DH441" s="36">
        <f t="shared" ca="1" si="998"/>
        <v>1.8952162934463423E-15</v>
      </c>
      <c r="DI441" s="36">
        <f t="shared" si="999"/>
        <v>20.594803645524436</v>
      </c>
      <c r="DJ441" s="36">
        <f t="shared" ca="1" si="1000"/>
        <v>550.81287130775206</v>
      </c>
      <c r="DK441" s="36">
        <f t="shared" si="1001"/>
        <v>0</v>
      </c>
      <c r="DL441" s="36">
        <f t="shared" si="1002"/>
        <v>0</v>
      </c>
      <c r="DM441" s="36">
        <f t="shared" ca="1" si="1003"/>
        <v>550.81287130775206</v>
      </c>
      <c r="DN441" s="36">
        <f t="shared" ca="1" si="1052"/>
        <v>550.81287130775627</v>
      </c>
      <c r="DO441" s="64" cm="1">
        <f t="array" ref="DO441">IFERROR(INDEX(Tbl_FwdNom,$B441,MATCH(LIDt,Tbl_FwdNom_Cols,0)),0)</f>
        <v>8.5063988990000006</v>
      </c>
      <c r="DP441" s="64">
        <f t="shared" ca="1" si="1053"/>
        <v>8.4445827409999996</v>
      </c>
      <c r="DQ441" s="64">
        <f t="shared" ca="1" si="1004"/>
        <v>6.7786298073870821E-3</v>
      </c>
      <c r="DR441" s="70">
        <f t="shared" ca="1" si="1005"/>
        <v>0.99326701063501521</v>
      </c>
      <c r="DS441" s="70">
        <f ca="1">PRODUCT($DR$8:DR441)</f>
        <v>2.323794473085454E-2</v>
      </c>
      <c r="DT441" s="36">
        <f t="shared" ca="1" si="1006"/>
        <v>612.98951145113358</v>
      </c>
      <c r="DU441" s="36">
        <f t="shared" ca="1" si="1007"/>
        <v>19.493362576515985</v>
      </c>
      <c r="DV441" s="36">
        <f t="shared" ca="1" si="1008"/>
        <v>0.26440814019250386</v>
      </c>
      <c r="DW441" s="36">
        <f t="shared" ca="1" si="1009"/>
        <v>1.9974624012299539E-15</v>
      </c>
      <c r="DX441" s="36">
        <f t="shared" ca="1" si="1010"/>
        <v>43.850850810297494</v>
      </c>
      <c r="DY441" s="36">
        <f t="shared" ca="1" si="1011"/>
        <v>0.46616080054301057</v>
      </c>
      <c r="DZ441" s="36">
        <f t="shared" ca="1" si="1012"/>
        <v>22.074338955882006</v>
      </c>
      <c r="EA441" s="36">
        <f t="shared" ca="1" si="1013"/>
        <v>0</v>
      </c>
      <c r="EB441" s="36">
        <f t="shared" ca="1" si="1014"/>
        <v>610.90811483358459</v>
      </c>
      <c r="EC441" s="36">
        <f t="shared" ca="1" si="1015"/>
        <v>0</v>
      </c>
      <c r="ED441" s="36">
        <f t="shared" ca="1" si="1016"/>
        <v>0</v>
      </c>
      <c r="EE441" s="36">
        <f t="shared" ca="1" si="1054"/>
        <v>0</v>
      </c>
      <c r="EF441" s="36">
        <f t="shared" ca="1" si="1017"/>
        <v>610.90811483358459</v>
      </c>
      <c r="EG441" s="64"/>
      <c r="EH441" s="64"/>
      <c r="EI441" s="64"/>
      <c r="EJ441" s="70"/>
      <c r="EK441" s="70"/>
      <c r="EL441" s="70"/>
      <c r="EM441" s="70"/>
      <c r="EN441" s="70"/>
      <c r="EO441" s="36">
        <f t="shared" ca="1" si="1018"/>
        <v>5.2067077308454985</v>
      </c>
      <c r="EP441" s="36">
        <f t="shared" ca="1" si="1019"/>
        <v>0</v>
      </c>
      <c r="EQ441" s="36">
        <f t="shared" si="1020"/>
        <v>15.238248618424203</v>
      </c>
      <c r="ER441" s="36">
        <f t="shared" si="1021"/>
        <v>0.24245446752841363</v>
      </c>
      <c r="ES441" s="36">
        <f t="shared" si="1022"/>
        <v>-0.22141687714642036</v>
      </c>
      <c r="ET441" s="36">
        <f t="shared" ca="1" si="1023"/>
        <v>0</v>
      </c>
      <c r="EU441" s="36">
        <f t="shared" ca="1" si="1055"/>
        <v>0.24245446752841363</v>
      </c>
      <c r="EV441" s="36">
        <f t="shared" si="1024"/>
        <v>0.33996007136096351</v>
      </c>
      <c r="EW441" s="36">
        <f t="shared" si="1025"/>
        <v>19.918948014177854</v>
      </c>
      <c r="EX441" s="36">
        <f t="shared" ca="1" si="1056"/>
        <v>35.739611171491433</v>
      </c>
      <c r="EY441" s="36">
        <f t="shared" si="1026"/>
        <v>0</v>
      </c>
      <c r="EZ441" s="36">
        <f t="shared" si="1027"/>
        <v>0</v>
      </c>
      <c r="FA441" s="36">
        <f t="shared" si="1028"/>
        <v>0</v>
      </c>
      <c r="FB441" s="36">
        <f t="shared" si="1029"/>
        <v>0</v>
      </c>
      <c r="FC441" s="36">
        <f t="shared" si="1057"/>
        <v>0</v>
      </c>
      <c r="FD441" s="36">
        <f t="shared" si="1030"/>
        <v>0</v>
      </c>
      <c r="FE441" s="36">
        <f t="shared" si="1031"/>
        <v>0</v>
      </c>
      <c r="FF441" s="36">
        <f t="shared" si="1058"/>
        <v>0</v>
      </c>
      <c r="FG441" s="36">
        <f t="shared" ca="1" si="1032"/>
        <v>35.739611171491433</v>
      </c>
      <c r="FH441" s="36">
        <f t="shared" ca="1" si="1033"/>
        <v>0.3341630473915671</v>
      </c>
      <c r="FI441" s="36">
        <f t="shared" ca="1" si="1034"/>
        <v>-0.76983653604450519</v>
      </c>
      <c r="FJ441" s="36">
        <f t="shared" ca="1" si="1035"/>
        <v>39.088570109730874</v>
      </c>
      <c r="FK441" s="36">
        <f t="shared" si="1036"/>
        <v>0</v>
      </c>
      <c r="FL441" s="36">
        <f t="shared" si="1037"/>
        <v>0</v>
      </c>
      <c r="FM441" s="36">
        <f t="shared" ca="1" si="1038"/>
        <v>0</v>
      </c>
      <c r="FN441" s="36">
        <f t="shared" ca="1" si="1060"/>
        <v>39.088570109730874</v>
      </c>
    </row>
    <row r="442" spans="2:170" x14ac:dyDescent="0.25">
      <c r="B442" s="2">
        <v>434</v>
      </c>
      <c r="C442" s="2">
        <f t="shared" si="914"/>
        <v>37</v>
      </c>
      <c r="D442" s="2">
        <f t="shared" si="1063"/>
        <v>458</v>
      </c>
      <c r="E442" s="2">
        <f t="shared" si="1061"/>
        <v>39</v>
      </c>
      <c r="F442" s="189">
        <f t="shared" si="1065"/>
        <v>58926</v>
      </c>
      <c r="G442" s="2">
        <f t="shared" si="1064"/>
        <v>4</v>
      </c>
      <c r="H442" s="187">
        <f t="shared" si="915"/>
        <v>70.75</v>
      </c>
      <c r="I442" s="186">
        <f t="shared" si="1062"/>
        <v>70</v>
      </c>
      <c r="J442" s="2">
        <f t="shared" si="916"/>
        <v>0</v>
      </c>
      <c r="K442" s="2">
        <f t="shared" si="917"/>
        <v>1</v>
      </c>
      <c r="L442">
        <f t="shared" si="918"/>
        <v>2</v>
      </c>
      <c r="M442" s="190">
        <f t="shared" si="1039"/>
        <v>1.9337844329999999E-2</v>
      </c>
      <c r="N442">
        <f t="shared" si="919"/>
        <v>1</v>
      </c>
      <c r="O442">
        <f t="shared" si="920"/>
        <v>100</v>
      </c>
      <c r="P442" s="58">
        <f t="shared" si="921"/>
        <v>8.7020299484999994E-2</v>
      </c>
      <c r="Q442" s="106">
        <f t="shared" si="922"/>
        <v>8.7020299484999994E-2</v>
      </c>
      <c r="R442" s="59">
        <f t="shared" si="923"/>
        <v>8.7020299484999994E-2</v>
      </c>
      <c r="S442" s="32">
        <f t="shared" si="1040"/>
        <v>7.5580955619082291E-3</v>
      </c>
      <c r="T442">
        <f t="shared" si="924"/>
        <v>1</v>
      </c>
      <c r="U442" s="32">
        <f t="shared" si="1041"/>
        <v>7.5005709000000001E-4</v>
      </c>
      <c r="V442">
        <f t="shared" si="925"/>
        <v>1</v>
      </c>
      <c r="W442">
        <f t="shared" si="926"/>
        <v>100</v>
      </c>
      <c r="X442" s="58">
        <f t="shared" si="927"/>
        <v>3.3752569049999999E-3</v>
      </c>
      <c r="Y442" s="58">
        <f t="shared" si="928"/>
        <v>3.3752569049999999E-3</v>
      </c>
      <c r="Z442" s="32">
        <f t="shared" si="929"/>
        <v>3.3752569049999999E-3</v>
      </c>
      <c r="AA442" s="32">
        <f t="shared" si="930"/>
        <v>2.8170747420430686E-4</v>
      </c>
      <c r="AB442" s="59">
        <f t="shared" si="931"/>
        <v>4.9056245199999996E-3</v>
      </c>
      <c r="AC442" s="59">
        <f t="shared" si="932"/>
        <v>4.9056245199999996E-3</v>
      </c>
      <c r="AD442">
        <f t="shared" si="933"/>
        <v>1</v>
      </c>
      <c r="AE442" s="59">
        <f t="shared" si="934"/>
        <v>4.9056245199999996E-3</v>
      </c>
      <c r="AF442" s="59">
        <f t="shared" si="935"/>
        <v>4.1758461800000006E-3</v>
      </c>
      <c r="AG442" s="59">
        <f t="shared" si="936"/>
        <v>4.1758461800000006E-3</v>
      </c>
      <c r="AH442">
        <f t="shared" si="937"/>
        <v>1</v>
      </c>
      <c r="AI442" s="59">
        <f t="shared" si="938"/>
        <v>4.1758461800000006E-3</v>
      </c>
      <c r="AJ442" s="59">
        <f t="shared" si="939"/>
        <v>0</v>
      </c>
      <c r="AK442" s="59">
        <f t="shared" si="940"/>
        <v>0</v>
      </c>
      <c r="AL442" s="59">
        <f t="shared" si="941"/>
        <v>0</v>
      </c>
      <c r="AM442" s="12">
        <f t="shared" si="1042"/>
        <v>7.8114016628703193E-3</v>
      </c>
      <c r="AN442" s="12">
        <f t="shared" si="1043"/>
        <v>0</v>
      </c>
      <c r="AO442" s="66">
        <f t="shared" si="942"/>
        <v>5.9039320240422723E-5</v>
      </c>
      <c r="AP442" s="66">
        <f t="shared" si="943"/>
        <v>2.2005302324425204E-6</v>
      </c>
      <c r="AQ442" s="59">
        <f t="shared" si="944"/>
        <v>3.8319803532945406E-5</v>
      </c>
      <c r="AR442" s="59">
        <f t="shared" si="945"/>
        <v>3.2619211794342678E-5</v>
      </c>
      <c r="AS442" s="59">
        <f t="shared" si="946"/>
        <v>0</v>
      </c>
      <c r="AT442" s="12">
        <f t="shared" si="947"/>
        <v>7.6792227970701663E-3</v>
      </c>
      <c r="AU442" s="59">
        <f t="shared" si="1044"/>
        <v>2.439454888092385E-19</v>
      </c>
      <c r="AV442" s="59">
        <f t="shared" si="1045"/>
        <v>0</v>
      </c>
      <c r="AW442" s="70">
        <f t="shared" si="948"/>
        <v>0</v>
      </c>
      <c r="AX442" s="20">
        <f t="shared" si="949"/>
        <v>200000</v>
      </c>
      <c r="AY442" s="20">
        <f t="shared" si="950"/>
        <v>0</v>
      </c>
      <c r="AZ442" s="20">
        <f t="shared" si="951"/>
        <v>0</v>
      </c>
      <c r="BA442" s="20">
        <f t="shared" si="952"/>
        <v>200000</v>
      </c>
      <c r="BB442" s="36">
        <f t="shared" si="953"/>
        <v>1</v>
      </c>
      <c r="BC442" s="36">
        <f t="shared" si="954"/>
        <v>0</v>
      </c>
      <c r="BD442" s="80">
        <f t="shared" si="955"/>
        <v>11.807864048084545</v>
      </c>
      <c r="BE442" s="36">
        <f t="shared" si="956"/>
        <v>0</v>
      </c>
      <c r="BF442" s="36">
        <f t="shared" si="957"/>
        <v>0</v>
      </c>
      <c r="BG442" s="36">
        <f t="shared" si="958"/>
        <v>11.807864048084545</v>
      </c>
      <c r="BH442" s="36">
        <f t="shared" si="959"/>
        <v>0.4401060464885041</v>
      </c>
      <c r="BI442" s="36">
        <f t="shared" si="960"/>
        <v>0</v>
      </c>
      <c r="BJ442" s="36">
        <f t="shared" si="961"/>
        <v>0</v>
      </c>
      <c r="BK442" s="36">
        <f t="shared" si="962"/>
        <v>0.4401060464885041</v>
      </c>
      <c r="BL442" s="68">
        <f ca="1">IF(OR(AT442=0,E442&gt;ProjTerm),0,VLOOKUP(D442,'Life Events'!$AE$5:$AI$1206,5,FALSE))</f>
        <v>7.4635654088224677E-17</v>
      </c>
      <c r="BM442" s="93">
        <f t="shared" ca="1" si="963"/>
        <v>7.4635654088224677E-17</v>
      </c>
      <c r="BN442" s="93">
        <f t="shared" ca="1" si="964"/>
        <v>5.7314381634853809E-19</v>
      </c>
      <c r="BO442" s="36">
        <f t="shared" ca="1" si="965"/>
        <v>8.7221648929027066E-17</v>
      </c>
      <c r="BP442" s="36">
        <f t="shared" si="966"/>
        <v>5.1202382338306511E-3</v>
      </c>
      <c r="BQ442" s="36">
        <f t="shared" si="967"/>
        <v>98.320199890280406</v>
      </c>
      <c r="BR442" s="36">
        <f t="shared" si="968"/>
        <v>154.78110000000001</v>
      </c>
      <c r="BS442" s="36">
        <f t="shared" si="969"/>
        <v>152.18108691237481</v>
      </c>
      <c r="BT442" s="36">
        <f t="shared" si="970"/>
        <v>1.1686324719004249</v>
      </c>
      <c r="BU442" s="70" cm="1">
        <f t="array" ref="BU442">IF(AND(ActInt=1,$J442=0),INDEX(Tbl_FwdNom,$B442-IVP,MATCH(ValnDt,Tbl_FwdNom_Cols)),INDEX(Tbl_FwdNom,$B442,MATCH(StartDt,Tbl_FwdNom_Cols)))</f>
        <v>11.809197995</v>
      </c>
      <c r="BV442" s="70" cm="1">
        <f t="array" ref="BV442">INDEX(Tbl_FwdReal,$B442,MATCH(StartDt,Tbl_FwdReal_Cols))</f>
        <v>4.5914727409999996</v>
      </c>
      <c r="BW442" s="70" cm="1">
        <f t="array" ref="BW442">IF(RunType&lt;&gt;"OPN",INDEX(Tbl_FwdReal,$B442,MATCH(ValnDt,Tbl_FwdReal_Cols)),IF(AND($J442=0,ActInt=1),INDEX(Tbl_FwdReal,$B442-IVP,MATCH(ValnDt,Tbl_FwdReal_Cols)),-999))*$K442</f>
        <v>4.5914727409999996</v>
      </c>
      <c r="BX442" s="70">
        <f t="shared" si="971"/>
        <v>4.5914727409999995E-2</v>
      </c>
      <c r="BY442" s="70">
        <f t="shared" si="1046"/>
        <v>6.9008735271117727E-2</v>
      </c>
      <c r="BZ442" s="64">
        <f t="shared" si="1059"/>
        <v>5.5764745920470205E-3</v>
      </c>
      <c r="CA442" s="70" cm="1">
        <f t="array" ref="CA442">IF($J442=1,CA441*(1+INDEX(Tbl_CPI,$B442,MATCH(IF(RunType="OPN",StartDt,ValnDt),Tbl_CPI_Cols))),0)</f>
        <v>0</v>
      </c>
      <c r="CB442" s="70">
        <f t="shared" si="1047"/>
        <v>12.163865155717151</v>
      </c>
      <c r="CC442" s="70">
        <f t="shared" si="1048"/>
        <v>12.029306933432325</v>
      </c>
      <c r="CD442" s="36">
        <f t="shared" si="972"/>
        <v>63.110088150518841</v>
      </c>
      <c r="CE442" s="36">
        <f t="shared" si="973"/>
        <v>1.5750742495430792</v>
      </c>
      <c r="CF442" s="36">
        <f t="shared" si="974"/>
        <v>0</v>
      </c>
      <c r="CG442" s="36">
        <f t="shared" si="975"/>
        <v>0.50528178513488042</v>
      </c>
      <c r="CH442" s="36">
        <f t="shared" si="976"/>
        <v>0.4929782475228553</v>
      </c>
      <c r="CI442" s="36">
        <f t="shared" si="977"/>
        <v>0</v>
      </c>
      <c r="CJ442" s="36">
        <f t="shared" si="978"/>
        <v>0</v>
      </c>
      <c r="CK442" s="36">
        <f t="shared" si="979"/>
        <v>0</v>
      </c>
      <c r="CL442" s="36">
        <f t="shared" si="980"/>
        <v>1.2303537612025029E-2</v>
      </c>
      <c r="CM442" s="36">
        <f t="shared" si="981"/>
        <v>0.50528178513488042</v>
      </c>
      <c r="CN442" s="36">
        <f t="shared" ca="1" si="982"/>
        <v>11.074217384438793</v>
      </c>
      <c r="CO442" s="20">
        <f t="shared" si="983"/>
        <v>120000</v>
      </c>
      <c r="CP442" s="20">
        <f t="shared" si="984"/>
        <v>2</v>
      </c>
      <c r="CQ442" s="64">
        <f t="shared" si="985"/>
        <v>2.2790902710000002E-2</v>
      </c>
      <c r="CR442" s="64">
        <f t="shared" si="986"/>
        <v>0.10255906219500002</v>
      </c>
      <c r="CS442" s="36">
        <f t="shared" si="987"/>
        <v>8.4145635625282669</v>
      </c>
      <c r="CT442" s="36">
        <f t="shared" si="988"/>
        <v>7.084718428850727</v>
      </c>
      <c r="CU442" s="36">
        <f t="shared" si="989"/>
        <v>0.26406362789310245</v>
      </c>
      <c r="CV442" s="36">
        <f t="shared" si="1049"/>
        <v>7.3487820567438291</v>
      </c>
      <c r="CW442" s="36">
        <f t="shared" si="990"/>
        <v>0</v>
      </c>
      <c r="CX442" s="36">
        <f t="shared" si="991"/>
        <v>0</v>
      </c>
      <c r="CY442" s="36">
        <f t="shared" si="992"/>
        <v>0</v>
      </c>
      <c r="CZ442" s="36">
        <f t="shared" si="1050"/>
        <v>0</v>
      </c>
      <c r="DA442" s="64">
        <f t="shared" si="993"/>
        <v>9.3453680508721604E-3</v>
      </c>
      <c r="DB442" s="70">
        <f t="shared" si="1051"/>
        <v>0.99074115922390482</v>
      </c>
      <c r="DC442" s="70">
        <f>PRODUCT($DB$8:DB442)</f>
        <v>1.4250418240874602E-2</v>
      </c>
      <c r="DD442" s="36">
        <f t="shared" si="994"/>
        <v>39.656935487448372</v>
      </c>
      <c r="DE442" s="36">
        <f t="shared" si="995"/>
        <v>546.44115958716702</v>
      </c>
      <c r="DF442" s="36">
        <f t="shared" si="996"/>
        <v>17.550484692707855</v>
      </c>
      <c r="DG442" s="36">
        <f t="shared" si="997"/>
        <v>0.23577552511190189</v>
      </c>
      <c r="DH442" s="36">
        <f t="shared" ca="1" si="998"/>
        <v>1.825706138315581E-15</v>
      </c>
      <c r="DI442" s="36">
        <f t="shared" si="999"/>
        <v>20.277265836140938</v>
      </c>
      <c r="DJ442" s="36">
        <f t="shared" ca="1" si="1000"/>
        <v>544.37619910345563</v>
      </c>
      <c r="DK442" s="36">
        <f t="shared" si="1001"/>
        <v>0</v>
      </c>
      <c r="DL442" s="36">
        <f t="shared" si="1002"/>
        <v>0</v>
      </c>
      <c r="DM442" s="36">
        <f t="shared" ca="1" si="1003"/>
        <v>544.37619910345563</v>
      </c>
      <c r="DN442" s="36">
        <f t="shared" ca="1" si="1052"/>
        <v>544.37619910345961</v>
      </c>
      <c r="DO442" s="64" cm="1">
        <f t="array" ref="DO442">IFERROR(INDEX(Tbl_FwdNom,$B442,MATCH(LIDt,Tbl_FwdNom_Cols,0)),0)</f>
        <v>8.5046813080000003</v>
      </c>
      <c r="DP442" s="64">
        <f t="shared" ca="1" si="1053"/>
        <v>8.4428661290000004</v>
      </c>
      <c r="DQ442" s="64">
        <f t="shared" ca="1" si="1004"/>
        <v>6.7773017398060631E-3</v>
      </c>
      <c r="DR442" s="70">
        <f t="shared" ca="1" si="1005"/>
        <v>0.9932683208808003</v>
      </c>
      <c r="DS442" s="70">
        <f ca="1">PRODUCT($DR$8:DR442)</f>
        <v>2.3081514343536731E-2</v>
      </c>
      <c r="DT442" s="36">
        <f t="shared" ca="1" si="1006"/>
        <v>605.33606228548967</v>
      </c>
      <c r="DU442" s="36">
        <f t="shared" ca="1" si="1007"/>
        <v>19.185368930131972</v>
      </c>
      <c r="DV442" s="36">
        <f t="shared" ca="1" si="1008"/>
        <v>0.26107987570721874</v>
      </c>
      <c r="DW442" s="36">
        <f t="shared" ca="1" si="1009"/>
        <v>1.9237781577079798E-15</v>
      </c>
      <c r="DX442" s="36">
        <f t="shared" ca="1" si="1010"/>
        <v>42.979408785885674</v>
      </c>
      <c r="DY442" s="36">
        <f t="shared" ca="1" si="1011"/>
        <v>0.45693319054867132</v>
      </c>
      <c r="DZ442" s="36">
        <f t="shared" ca="1" si="1012"/>
        <v>21.727624101835293</v>
      </c>
      <c r="EA442" s="36">
        <f t="shared" ca="1" si="1013"/>
        <v>0</v>
      </c>
      <c r="EB442" s="36">
        <f t="shared" ca="1" si="1014"/>
        <v>603.46549984641274</v>
      </c>
      <c r="EC442" s="36">
        <f t="shared" ca="1" si="1015"/>
        <v>0</v>
      </c>
      <c r="ED442" s="36">
        <f t="shared" ca="1" si="1016"/>
        <v>0</v>
      </c>
      <c r="EE442" s="36">
        <f t="shared" ca="1" si="1054"/>
        <v>0</v>
      </c>
      <c r="EF442" s="36">
        <f t="shared" ca="1" si="1017"/>
        <v>603.46549984641274</v>
      </c>
      <c r="EG442" s="64"/>
      <c r="EH442" s="64"/>
      <c r="EI442" s="64"/>
      <c r="EJ442" s="70"/>
      <c r="EK442" s="70"/>
      <c r="EL442" s="70"/>
      <c r="EM442" s="70"/>
      <c r="EN442" s="70"/>
      <c r="EO442" s="36">
        <f t="shared" ca="1" si="1018"/>
        <v>5.1428269652771377</v>
      </c>
      <c r="EP442" s="36">
        <f t="shared" ca="1" si="1019"/>
        <v>0</v>
      </c>
      <c r="EQ442" s="36">
        <f t="shared" si="1020"/>
        <v>15.053739901800395</v>
      </c>
      <c r="ER442" s="36">
        <f t="shared" si="1021"/>
        <v>0.2377151718230569</v>
      </c>
      <c r="ES442" s="36">
        <f t="shared" si="1022"/>
        <v>-0.21708880653732526</v>
      </c>
      <c r="ET442" s="36">
        <f t="shared" ca="1" si="1023"/>
        <v>0</v>
      </c>
      <c r="EU442" s="36">
        <f t="shared" ca="1" si="1055"/>
        <v>0.2377151718230569</v>
      </c>
      <c r="EV442" s="36">
        <f t="shared" si="1024"/>
        <v>0.33471844933844536</v>
      </c>
      <c r="EW442" s="36">
        <f t="shared" si="1025"/>
        <v>19.677764159876599</v>
      </c>
      <c r="EX442" s="36">
        <f t="shared" ca="1" si="1056"/>
        <v>35.303937682838495</v>
      </c>
      <c r="EY442" s="36">
        <f t="shared" si="1026"/>
        <v>0</v>
      </c>
      <c r="EZ442" s="36">
        <f t="shared" si="1027"/>
        <v>0</v>
      </c>
      <c r="FA442" s="36">
        <f t="shared" si="1028"/>
        <v>0</v>
      </c>
      <c r="FB442" s="36">
        <f t="shared" si="1029"/>
        <v>0</v>
      </c>
      <c r="FC442" s="36">
        <f t="shared" si="1057"/>
        <v>0</v>
      </c>
      <c r="FD442" s="36">
        <f t="shared" si="1030"/>
        <v>0</v>
      </c>
      <c r="FE442" s="36">
        <f t="shared" si="1031"/>
        <v>0</v>
      </c>
      <c r="FF442" s="36">
        <f t="shared" si="1058"/>
        <v>0</v>
      </c>
      <c r="FG442" s="36">
        <f t="shared" ca="1" si="1032"/>
        <v>35.303937682838495</v>
      </c>
      <c r="FH442" s="36">
        <f t="shared" ca="1" si="1033"/>
        <v>0.32992829129118062</v>
      </c>
      <c r="FI442" s="36">
        <f t="shared" ca="1" si="1034"/>
        <v>-0.75681069268214995</v>
      </c>
      <c r="FJ442" s="36">
        <f t="shared" ca="1" si="1035"/>
        <v>38.596674451259936</v>
      </c>
      <c r="FK442" s="36">
        <f t="shared" si="1036"/>
        <v>0</v>
      </c>
      <c r="FL442" s="36">
        <f t="shared" si="1037"/>
        <v>0</v>
      </c>
      <c r="FM442" s="36">
        <f t="shared" ca="1" si="1038"/>
        <v>0</v>
      </c>
      <c r="FN442" s="36">
        <f t="shared" ca="1" si="1060"/>
        <v>38.596674451259936</v>
      </c>
    </row>
    <row r="443" spans="2:170" x14ac:dyDescent="0.25">
      <c r="B443" s="2">
        <v>435</v>
      </c>
      <c r="C443" s="2">
        <f t="shared" si="914"/>
        <v>37</v>
      </c>
      <c r="D443" s="2">
        <f t="shared" si="1063"/>
        <v>459</v>
      </c>
      <c r="E443" s="2">
        <f t="shared" si="1061"/>
        <v>39</v>
      </c>
      <c r="F443" s="189">
        <f t="shared" si="1065"/>
        <v>58957</v>
      </c>
      <c r="G443" s="2">
        <f t="shared" si="1064"/>
        <v>5</v>
      </c>
      <c r="H443" s="187">
        <f t="shared" si="915"/>
        <v>70.833333333333343</v>
      </c>
      <c r="I443" s="186">
        <f t="shared" si="1062"/>
        <v>70</v>
      </c>
      <c r="J443" s="2">
        <f t="shared" si="916"/>
        <v>0</v>
      </c>
      <c r="K443" s="2">
        <f t="shared" si="917"/>
        <v>1</v>
      </c>
      <c r="L443">
        <f t="shared" si="918"/>
        <v>2</v>
      </c>
      <c r="M443" s="190">
        <f t="shared" si="1039"/>
        <v>1.9337844329999999E-2</v>
      </c>
      <c r="N443">
        <f t="shared" si="919"/>
        <v>1</v>
      </c>
      <c r="O443">
        <f t="shared" si="920"/>
        <v>100</v>
      </c>
      <c r="P443" s="58">
        <f t="shared" si="921"/>
        <v>8.7020299484999994E-2</v>
      </c>
      <c r="Q443" s="106">
        <f t="shared" si="922"/>
        <v>8.7020299484999994E-2</v>
      </c>
      <c r="R443" s="59">
        <f t="shared" si="923"/>
        <v>8.7020299484999994E-2</v>
      </c>
      <c r="S443" s="32">
        <f t="shared" si="1040"/>
        <v>7.5580955619082291E-3</v>
      </c>
      <c r="T443">
        <f t="shared" si="924"/>
        <v>1</v>
      </c>
      <c r="U443" s="32">
        <f t="shared" si="1041"/>
        <v>7.5005709000000001E-4</v>
      </c>
      <c r="V443">
        <f t="shared" si="925"/>
        <v>1</v>
      </c>
      <c r="W443">
        <f t="shared" si="926"/>
        <v>100</v>
      </c>
      <c r="X443" s="58">
        <f t="shared" si="927"/>
        <v>3.3752569049999999E-3</v>
      </c>
      <c r="Y443" s="58">
        <f t="shared" si="928"/>
        <v>3.3752569049999999E-3</v>
      </c>
      <c r="Z443" s="32">
        <f t="shared" si="929"/>
        <v>3.3752569049999999E-3</v>
      </c>
      <c r="AA443" s="32">
        <f t="shared" si="930"/>
        <v>2.8170747420430686E-4</v>
      </c>
      <c r="AB443" s="59">
        <f t="shared" si="931"/>
        <v>4.9056245199999996E-3</v>
      </c>
      <c r="AC443" s="59">
        <f t="shared" si="932"/>
        <v>4.9056245199999996E-3</v>
      </c>
      <c r="AD443">
        <f t="shared" si="933"/>
        <v>1</v>
      </c>
      <c r="AE443" s="59">
        <f t="shared" si="934"/>
        <v>4.9056245199999996E-3</v>
      </c>
      <c r="AF443" s="59">
        <f t="shared" si="935"/>
        <v>4.1758461800000006E-3</v>
      </c>
      <c r="AG443" s="59">
        <f t="shared" si="936"/>
        <v>4.1758461800000006E-3</v>
      </c>
      <c r="AH443">
        <f t="shared" si="937"/>
        <v>1</v>
      </c>
      <c r="AI443" s="59">
        <f t="shared" si="938"/>
        <v>4.1758461800000006E-3</v>
      </c>
      <c r="AJ443" s="59">
        <f t="shared" si="939"/>
        <v>0</v>
      </c>
      <c r="AK443" s="59">
        <f t="shared" si="940"/>
        <v>0</v>
      </c>
      <c r="AL443" s="59">
        <f t="shared" si="941"/>
        <v>0</v>
      </c>
      <c r="AM443" s="12">
        <f t="shared" si="1042"/>
        <v>7.6792227970701663E-3</v>
      </c>
      <c r="AN443" s="12">
        <f t="shared" si="1043"/>
        <v>0</v>
      </c>
      <c r="AO443" s="66">
        <f t="shared" si="942"/>
        <v>5.8040299741440524E-5</v>
      </c>
      <c r="AP443" s="66">
        <f t="shared" si="943"/>
        <v>2.163294458014769E-6</v>
      </c>
      <c r="AQ443" s="59">
        <f t="shared" si="944"/>
        <v>3.7671383647850392E-5</v>
      </c>
      <c r="AR443" s="59">
        <f t="shared" si="945"/>
        <v>3.2067253182514372E-5</v>
      </c>
      <c r="AS443" s="59">
        <f t="shared" si="946"/>
        <v>0</v>
      </c>
      <c r="AT443" s="12">
        <f t="shared" si="947"/>
        <v>7.5492805660403468E-3</v>
      </c>
      <c r="AU443" s="59">
        <f t="shared" si="1044"/>
        <v>5.7598240413292423E-19</v>
      </c>
      <c r="AV443" s="59">
        <f t="shared" si="1045"/>
        <v>0</v>
      </c>
      <c r="AW443" s="70">
        <f t="shared" si="948"/>
        <v>0</v>
      </c>
      <c r="AX443" s="20">
        <f t="shared" si="949"/>
        <v>200000</v>
      </c>
      <c r="AY443" s="20">
        <f t="shared" si="950"/>
        <v>0</v>
      </c>
      <c r="AZ443" s="20">
        <f t="shared" si="951"/>
        <v>0</v>
      </c>
      <c r="BA443" s="20">
        <f t="shared" si="952"/>
        <v>200000</v>
      </c>
      <c r="BB443" s="36">
        <f t="shared" si="953"/>
        <v>1</v>
      </c>
      <c r="BC443" s="36">
        <f t="shared" si="954"/>
        <v>0</v>
      </c>
      <c r="BD443" s="80">
        <f t="shared" si="955"/>
        <v>11.608059948288105</v>
      </c>
      <c r="BE443" s="36">
        <f t="shared" si="956"/>
        <v>0</v>
      </c>
      <c r="BF443" s="36">
        <f t="shared" si="957"/>
        <v>0</v>
      </c>
      <c r="BG443" s="36">
        <f t="shared" si="958"/>
        <v>11.608059948288105</v>
      </c>
      <c r="BH443" s="36">
        <f t="shared" si="959"/>
        <v>0.43265889160295379</v>
      </c>
      <c r="BI443" s="36">
        <f t="shared" si="960"/>
        <v>0</v>
      </c>
      <c r="BJ443" s="36">
        <f t="shared" si="961"/>
        <v>0</v>
      </c>
      <c r="BK443" s="36">
        <f t="shared" si="962"/>
        <v>0.43265889160295379</v>
      </c>
      <c r="BL443" s="68">
        <f ca="1">IF(OR(AT443=0,E443&gt;ProjTerm),0,VLOOKUP(D443,'Life Events'!$AE$5:$AI$1206,5,FALSE))</f>
        <v>7.3372723754924033E-17</v>
      </c>
      <c r="BM443" s="93">
        <f t="shared" ca="1" si="963"/>
        <v>7.3372723754924033E-17</v>
      </c>
      <c r="BN443" s="93">
        <f t="shared" ca="1" si="964"/>
        <v>5.5391127752049485E-19</v>
      </c>
      <c r="BO443" s="36">
        <f t="shared" ca="1" si="965"/>
        <v>8.4295247352147574E-17</v>
      </c>
      <c r="BP443" s="36">
        <f t="shared" si="966"/>
        <v>5.0335972810818938E-3</v>
      </c>
      <c r="BQ443" s="36">
        <f t="shared" si="967"/>
        <v>98.320698036979351</v>
      </c>
      <c r="BR443" s="36">
        <f t="shared" si="968"/>
        <v>154.78110000000001</v>
      </c>
      <c r="BS443" s="36">
        <f t="shared" si="969"/>
        <v>152.18185794931506</v>
      </c>
      <c r="BT443" s="36">
        <f t="shared" si="970"/>
        <v>1.1488635427206768</v>
      </c>
      <c r="BU443" s="70" cm="1">
        <f t="array" ref="BU443">IF(AND(ActInt=1,$J443=0),INDEX(Tbl_FwdNom,$B443-IVP,MATCH(ValnDt,Tbl_FwdNom_Cols)),INDEX(Tbl_FwdNom,$B443,MATCH(StartDt,Tbl_FwdNom_Cols)))</f>
        <v>11.803127160000001</v>
      </c>
      <c r="BV443" s="70" cm="1">
        <f t="array" ref="BV443">INDEX(Tbl_FwdReal,$B443,MATCH(StartDt,Tbl_FwdReal_Cols))</f>
        <v>4.5880531099999997</v>
      </c>
      <c r="BW443" s="70" cm="1">
        <f t="array" ref="BW443">IF(RunType&lt;&gt;"OPN",INDEX(Tbl_FwdReal,$B443,MATCH(ValnDt,Tbl_FwdReal_Cols)),IF(AND($J443=0,ActInt=1),INDEX(Tbl_FwdReal,$B443-IVP,MATCH(ValnDt,Tbl_FwdReal_Cols)),-999))*$K443</f>
        <v>4.5880531099999997</v>
      </c>
      <c r="BX443" s="70">
        <f t="shared" si="971"/>
        <v>4.5880531099999997E-2</v>
      </c>
      <c r="BY443" s="70">
        <f t="shared" si="1046"/>
        <v>6.8985642580148276E-2</v>
      </c>
      <c r="BZ443" s="64">
        <f t="shared" si="1059"/>
        <v>5.5746643716745314E-3</v>
      </c>
      <c r="CA443" s="70" cm="1">
        <f t="array" ref="CA443">IF($J443=1,CA442*(1+INDEX(Tbl_CPI,$B443,MATCH(IF(RunType="OPN",StartDt,ValnDt),Tbl_CPI_Cols))),0)</f>
        <v>0</v>
      </c>
      <c r="CB443" s="70">
        <f t="shared" si="1047"/>
        <v>12.231674621422581</v>
      </c>
      <c r="CC443" s="70">
        <f t="shared" si="1048"/>
        <v>12.029306933432325</v>
      </c>
      <c r="CD443" s="36">
        <f t="shared" si="972"/>
        <v>63.110099153215977</v>
      </c>
      <c r="CE443" s="36">
        <f t="shared" si="973"/>
        <v>1.5750822297754106</v>
      </c>
      <c r="CF443" s="36">
        <f t="shared" si="974"/>
        <v>0</v>
      </c>
      <c r="CG443" s="36">
        <f t="shared" si="975"/>
        <v>0.49673191950888618</v>
      </c>
      <c r="CH443" s="36">
        <f t="shared" si="976"/>
        <v>0.48463651214273473</v>
      </c>
      <c r="CI443" s="36">
        <f t="shared" si="977"/>
        <v>0</v>
      </c>
      <c r="CJ443" s="36">
        <f t="shared" si="978"/>
        <v>0</v>
      </c>
      <c r="CK443" s="36">
        <f t="shared" si="979"/>
        <v>0</v>
      </c>
      <c r="CL443" s="36">
        <f t="shared" si="980"/>
        <v>1.2095407366151443E-2</v>
      </c>
      <c r="CM443" s="36">
        <f t="shared" si="981"/>
        <v>0.49673191950888618</v>
      </c>
      <c r="CN443" s="36">
        <f t="shared" ca="1" si="982"/>
        <v>10.8868216998893</v>
      </c>
      <c r="CO443" s="20">
        <f t="shared" si="983"/>
        <v>120000</v>
      </c>
      <c r="CP443" s="20">
        <f t="shared" si="984"/>
        <v>2</v>
      </c>
      <c r="CQ443" s="64">
        <f t="shared" si="985"/>
        <v>2.2790902710000002E-2</v>
      </c>
      <c r="CR443" s="64">
        <f t="shared" si="986"/>
        <v>0.10255906219500002</v>
      </c>
      <c r="CS443" s="36">
        <f t="shared" si="987"/>
        <v>8.2721784291168081</v>
      </c>
      <c r="CT443" s="36">
        <f t="shared" si="988"/>
        <v>6.9648359689728627</v>
      </c>
      <c r="CU443" s="36">
        <f t="shared" si="989"/>
        <v>0.25959533496177228</v>
      </c>
      <c r="CV443" s="36">
        <f t="shared" si="1049"/>
        <v>7.2244313039346348</v>
      </c>
      <c r="CW443" s="36">
        <f t="shared" si="990"/>
        <v>0</v>
      </c>
      <c r="CX443" s="36">
        <f t="shared" si="991"/>
        <v>0</v>
      </c>
      <c r="CY443" s="36">
        <f t="shared" si="992"/>
        <v>0</v>
      </c>
      <c r="CZ443" s="36">
        <f t="shared" si="1050"/>
        <v>0</v>
      </c>
      <c r="DA443" s="64">
        <f t="shared" si="993"/>
        <v>9.340800953686168E-3</v>
      </c>
      <c r="DB443" s="70">
        <f t="shared" si="1051"/>
        <v>0.9907456421608436</v>
      </c>
      <c r="DC443" s="70">
        <f>PRODUCT($DB$8:DB443)</f>
        <v>1.4118539771115907E-2</v>
      </c>
      <c r="DD443" s="36">
        <f t="shared" si="994"/>
        <v>38.878499485549128</v>
      </c>
      <c r="DE443" s="36">
        <f t="shared" si="995"/>
        <v>539.93729774348412</v>
      </c>
      <c r="DF443" s="36">
        <f t="shared" si="996"/>
        <v>17.2817613852602</v>
      </c>
      <c r="DG443" s="36">
        <f t="shared" si="997"/>
        <v>0.23294426008064112</v>
      </c>
      <c r="DH443" s="36">
        <f t="shared" ca="1" si="998"/>
        <v>1.758464448601362E-15</v>
      </c>
      <c r="DI443" s="36">
        <f t="shared" si="999"/>
        <v>19.965299946704949</v>
      </c>
      <c r="DJ443" s="36">
        <f t="shared" ca="1" si="1000"/>
        <v>538.07291532981947</v>
      </c>
      <c r="DK443" s="36">
        <f t="shared" si="1001"/>
        <v>0</v>
      </c>
      <c r="DL443" s="36">
        <f t="shared" si="1002"/>
        <v>0</v>
      </c>
      <c r="DM443" s="36">
        <f t="shared" ca="1" si="1003"/>
        <v>538.07291532981947</v>
      </c>
      <c r="DN443" s="36">
        <f t="shared" ca="1" si="1052"/>
        <v>538.07291532982356</v>
      </c>
      <c r="DO443" s="64" cm="1">
        <f t="array" ref="DO443">IFERROR(INDEX(Tbl_FwdNom,$B443,MATCH(LIDt,Tbl_FwdNom_Cols,0)),0)</f>
        <v>8.5029637440000005</v>
      </c>
      <c r="DP443" s="64">
        <f t="shared" ca="1" si="1053"/>
        <v>8.4411495429999999</v>
      </c>
      <c r="DQ443" s="64">
        <f t="shared" ca="1" si="1004"/>
        <v>6.7759736730694797E-3</v>
      </c>
      <c r="DR443" s="70">
        <f t="shared" ca="1" si="1005"/>
        <v>0.99326963112920907</v>
      </c>
      <c r="DS443" s="70">
        <f ca="1">PRODUCT($DR$8:DR443)</f>
        <v>2.2926167237908277E-2</v>
      </c>
      <c r="DT443" s="36">
        <f t="shared" ca="1" si="1006"/>
        <v>597.82974355860756</v>
      </c>
      <c r="DU443" s="36">
        <f t="shared" ca="1" si="1007"/>
        <v>18.882709593307716</v>
      </c>
      <c r="DV443" s="36">
        <f t="shared" ca="1" si="1008"/>
        <v>0.25781534879049722</v>
      </c>
      <c r="DW443" s="36">
        <f t="shared" ca="1" si="1009"/>
        <v>1.8525183805052878E-15</v>
      </c>
      <c r="DX443" s="36">
        <f t="shared" ca="1" si="1010"/>
        <v>42.121772585582249</v>
      </c>
      <c r="DY443" s="36">
        <f t="shared" ca="1" si="1011"/>
        <v>0.44785199229015121</v>
      </c>
      <c r="DZ443" s="36">
        <f t="shared" ca="1" si="1012"/>
        <v>21.386929514337655</v>
      </c>
      <c r="EA443" s="36">
        <f t="shared" ca="1" si="1013"/>
        <v>0</v>
      </c>
      <c r="EB443" s="36">
        <f t="shared" ca="1" si="1014"/>
        <v>596.16764672417037</v>
      </c>
      <c r="EC443" s="36">
        <f t="shared" ca="1" si="1015"/>
        <v>0</v>
      </c>
      <c r="ED443" s="36">
        <f t="shared" ca="1" si="1016"/>
        <v>0</v>
      </c>
      <c r="EE443" s="36">
        <f t="shared" ca="1" si="1054"/>
        <v>0</v>
      </c>
      <c r="EF443" s="36">
        <f t="shared" ca="1" si="1017"/>
        <v>596.16764672417037</v>
      </c>
      <c r="EG443" s="64"/>
      <c r="EH443" s="64"/>
      <c r="EI443" s="64"/>
      <c r="EJ443" s="70"/>
      <c r="EK443" s="70"/>
      <c r="EL443" s="70"/>
      <c r="EM443" s="70"/>
      <c r="EN443" s="70"/>
      <c r="EO443" s="36">
        <f t="shared" ca="1" si="1018"/>
        <v>5.0802698457621345</v>
      </c>
      <c r="EP443" s="36">
        <f t="shared" ca="1" si="1019"/>
        <v>0</v>
      </c>
      <c r="EQ443" s="36">
        <f t="shared" si="1020"/>
        <v>14.872969962454766</v>
      </c>
      <c r="ER443" s="36">
        <f t="shared" si="1021"/>
        <v>0.2330490006812323</v>
      </c>
      <c r="ES443" s="36">
        <f t="shared" si="1022"/>
        <v>-0.21282751552880849</v>
      </c>
      <c r="ET443" s="36">
        <f t="shared" ca="1" si="1023"/>
        <v>0</v>
      </c>
      <c r="EU443" s="36">
        <f t="shared" ca="1" si="1055"/>
        <v>0.2330490006812323</v>
      </c>
      <c r="EV443" s="36">
        <f t="shared" si="1024"/>
        <v>0.32956880344425432</v>
      </c>
      <c r="EW443" s="36">
        <f t="shared" si="1025"/>
        <v>19.44146751486727</v>
      </c>
      <c r="EX443" s="36">
        <f t="shared" ca="1" si="1056"/>
        <v>34.877055281447525</v>
      </c>
      <c r="EY443" s="36">
        <f t="shared" si="1026"/>
        <v>0</v>
      </c>
      <c r="EZ443" s="36">
        <f t="shared" si="1027"/>
        <v>0</v>
      </c>
      <c r="FA443" s="36">
        <f t="shared" si="1028"/>
        <v>0</v>
      </c>
      <c r="FB443" s="36">
        <f t="shared" si="1029"/>
        <v>0</v>
      </c>
      <c r="FC443" s="36">
        <f t="shared" si="1057"/>
        <v>0</v>
      </c>
      <c r="FD443" s="36">
        <f t="shared" si="1030"/>
        <v>0</v>
      </c>
      <c r="FE443" s="36">
        <f t="shared" si="1031"/>
        <v>0</v>
      </c>
      <c r="FF443" s="36">
        <f t="shared" si="1058"/>
        <v>0</v>
      </c>
      <c r="FG443" s="36">
        <f t="shared" ca="1" si="1032"/>
        <v>34.877055281447525</v>
      </c>
      <c r="FH443" s="36">
        <f t="shared" ca="1" si="1033"/>
        <v>0.32577963123471027</v>
      </c>
      <c r="FI443" s="36">
        <f t="shared" ca="1" si="1034"/>
        <v>-0.74400529464344412</v>
      </c>
      <c r="FJ443" s="36">
        <f t="shared" ca="1" si="1035"/>
        <v>38.114199206566262</v>
      </c>
      <c r="FK443" s="36">
        <f t="shared" si="1036"/>
        <v>0</v>
      </c>
      <c r="FL443" s="36">
        <f t="shared" si="1037"/>
        <v>0</v>
      </c>
      <c r="FM443" s="36">
        <f t="shared" ca="1" si="1038"/>
        <v>0</v>
      </c>
      <c r="FN443" s="36">
        <f t="shared" ca="1" si="1060"/>
        <v>38.114199206566262</v>
      </c>
    </row>
    <row r="444" spans="2:170" x14ac:dyDescent="0.25">
      <c r="B444" s="2">
        <v>436</v>
      </c>
      <c r="C444" s="2">
        <f t="shared" si="914"/>
        <v>37</v>
      </c>
      <c r="D444" s="2">
        <f t="shared" si="1063"/>
        <v>460</v>
      </c>
      <c r="E444" s="2">
        <f t="shared" si="1061"/>
        <v>39</v>
      </c>
      <c r="F444" s="189">
        <f t="shared" si="1065"/>
        <v>58987</v>
      </c>
      <c r="G444" s="2">
        <f t="shared" si="1064"/>
        <v>6</v>
      </c>
      <c r="H444" s="187">
        <f t="shared" si="915"/>
        <v>70.916666666666671</v>
      </c>
      <c r="I444" s="186">
        <f t="shared" si="1062"/>
        <v>70</v>
      </c>
      <c r="J444" s="2">
        <f t="shared" si="916"/>
        <v>0</v>
      </c>
      <c r="K444" s="2">
        <f t="shared" si="917"/>
        <v>1</v>
      </c>
      <c r="L444">
        <f t="shared" si="918"/>
        <v>2</v>
      </c>
      <c r="M444" s="190">
        <f t="shared" si="1039"/>
        <v>1.9337844329999999E-2</v>
      </c>
      <c r="N444">
        <f t="shared" si="919"/>
        <v>1</v>
      </c>
      <c r="O444">
        <f t="shared" si="920"/>
        <v>100</v>
      </c>
      <c r="P444" s="58">
        <f t="shared" si="921"/>
        <v>8.7020299484999994E-2</v>
      </c>
      <c r="Q444" s="106">
        <f t="shared" si="922"/>
        <v>8.7020299484999994E-2</v>
      </c>
      <c r="R444" s="59">
        <f t="shared" si="923"/>
        <v>8.7020299484999994E-2</v>
      </c>
      <c r="S444" s="32">
        <f t="shared" si="1040"/>
        <v>7.5580955619082291E-3</v>
      </c>
      <c r="T444">
        <f t="shared" si="924"/>
        <v>1</v>
      </c>
      <c r="U444" s="32">
        <f t="shared" si="1041"/>
        <v>7.5005709000000001E-4</v>
      </c>
      <c r="V444">
        <f t="shared" si="925"/>
        <v>1</v>
      </c>
      <c r="W444">
        <f t="shared" si="926"/>
        <v>100</v>
      </c>
      <c r="X444" s="58">
        <f t="shared" si="927"/>
        <v>3.3752569049999999E-3</v>
      </c>
      <c r="Y444" s="58">
        <f t="shared" si="928"/>
        <v>3.3752569049999999E-3</v>
      </c>
      <c r="Z444" s="32">
        <f t="shared" si="929"/>
        <v>3.3752569049999999E-3</v>
      </c>
      <c r="AA444" s="32">
        <f t="shared" si="930"/>
        <v>2.8170747420430686E-4</v>
      </c>
      <c r="AB444" s="59">
        <f t="shared" si="931"/>
        <v>4.9056245199999996E-3</v>
      </c>
      <c r="AC444" s="59">
        <f t="shared" si="932"/>
        <v>4.9056245199999996E-3</v>
      </c>
      <c r="AD444">
        <f t="shared" si="933"/>
        <v>1</v>
      </c>
      <c r="AE444" s="59">
        <f t="shared" si="934"/>
        <v>4.9056245199999996E-3</v>
      </c>
      <c r="AF444" s="59">
        <f t="shared" si="935"/>
        <v>4.1758461800000006E-3</v>
      </c>
      <c r="AG444" s="59">
        <f t="shared" si="936"/>
        <v>4.1758461800000006E-3</v>
      </c>
      <c r="AH444">
        <f t="shared" si="937"/>
        <v>1</v>
      </c>
      <c r="AI444" s="59">
        <f t="shared" si="938"/>
        <v>4.1758461800000006E-3</v>
      </c>
      <c r="AJ444" s="59">
        <f t="shared" si="939"/>
        <v>0</v>
      </c>
      <c r="AK444" s="59">
        <f t="shared" si="940"/>
        <v>0</v>
      </c>
      <c r="AL444" s="59">
        <f t="shared" si="941"/>
        <v>0</v>
      </c>
      <c r="AM444" s="12">
        <f t="shared" si="1042"/>
        <v>7.5492805660403468E-3</v>
      </c>
      <c r="AN444" s="12">
        <f t="shared" si="1043"/>
        <v>0</v>
      </c>
      <c r="AO444" s="66">
        <f t="shared" si="942"/>
        <v>5.705818394178959E-5</v>
      </c>
      <c r="AP444" s="66">
        <f t="shared" si="943"/>
        <v>2.1266887603188861E-6</v>
      </c>
      <c r="AQ444" s="59">
        <f t="shared" si="944"/>
        <v>3.7033935853127004E-5</v>
      </c>
      <c r="AR444" s="59">
        <f t="shared" si="945"/>
        <v>3.1524634413447826E-5</v>
      </c>
      <c r="AS444" s="59">
        <f t="shared" si="946"/>
        <v>0</v>
      </c>
      <c r="AT444" s="12">
        <f t="shared" si="947"/>
        <v>7.4215371230716637E-3</v>
      </c>
      <c r="AU444" s="59">
        <f t="shared" si="1044"/>
        <v>2.507217523872729E-19</v>
      </c>
      <c r="AV444" s="59">
        <f t="shared" si="1045"/>
        <v>0</v>
      </c>
      <c r="AW444" s="70">
        <f t="shared" si="948"/>
        <v>0</v>
      </c>
      <c r="AX444" s="20">
        <f t="shared" si="949"/>
        <v>200000</v>
      </c>
      <c r="AY444" s="20">
        <f t="shared" si="950"/>
        <v>0</v>
      </c>
      <c r="AZ444" s="20">
        <f t="shared" si="951"/>
        <v>0</v>
      </c>
      <c r="BA444" s="20">
        <f t="shared" si="952"/>
        <v>200000</v>
      </c>
      <c r="BB444" s="36">
        <f t="shared" si="953"/>
        <v>1</v>
      </c>
      <c r="BC444" s="36">
        <f t="shared" si="954"/>
        <v>0</v>
      </c>
      <c r="BD444" s="80">
        <f t="shared" si="955"/>
        <v>11.411636788357917</v>
      </c>
      <c r="BE444" s="36">
        <f t="shared" si="956"/>
        <v>0</v>
      </c>
      <c r="BF444" s="36">
        <f t="shared" si="957"/>
        <v>0</v>
      </c>
      <c r="BG444" s="36">
        <f t="shared" si="958"/>
        <v>11.411636788357917</v>
      </c>
      <c r="BH444" s="36">
        <f t="shared" si="959"/>
        <v>0.42533775206377722</v>
      </c>
      <c r="BI444" s="36">
        <f t="shared" si="960"/>
        <v>0</v>
      </c>
      <c r="BJ444" s="36">
        <f t="shared" si="961"/>
        <v>0</v>
      </c>
      <c r="BK444" s="36">
        <f t="shared" si="962"/>
        <v>0.42533775206377722</v>
      </c>
      <c r="BL444" s="68">
        <f ca="1">IF(OR(AT444=0,E444&gt;ProjTerm),0,VLOOKUP(D444,'Life Events'!$AE$5:$AI$1206,5,FALSE))</f>
        <v>7.2131163811502789E-17</v>
      </c>
      <c r="BM444" s="93">
        <f t="shared" ca="1" si="963"/>
        <v>7.2131163811502789E-17</v>
      </c>
      <c r="BN444" s="93">
        <f t="shared" ca="1" si="964"/>
        <v>5.3532410995743127E-19</v>
      </c>
      <c r="BO444" s="36">
        <f t="shared" ca="1" si="965"/>
        <v>8.1467311681485097E-17</v>
      </c>
      <c r="BP444" s="36">
        <f t="shared" si="966"/>
        <v>4.9484224036113553E-3</v>
      </c>
      <c r="BQ444" s="36">
        <f t="shared" si="967"/>
        <v>98.321535641848499</v>
      </c>
      <c r="BR444" s="36">
        <f t="shared" si="968"/>
        <v>154.78110000000001</v>
      </c>
      <c r="BS444" s="36">
        <f t="shared" si="969"/>
        <v>152.18315440334518</v>
      </c>
      <c r="BT444" s="36">
        <f t="shared" si="970"/>
        <v>1.1294329299105732</v>
      </c>
      <c r="BU444" s="70" cm="1">
        <f t="array" ref="BU444">IF(AND(ActInt=1,$J444=0),INDEX(Tbl_FwdNom,$B444-IVP,MATCH(ValnDt,Tbl_FwdNom_Cols)),INDEX(Tbl_FwdNom,$B444,MATCH(StartDt,Tbl_FwdNom_Cols)))</f>
        <v>11.797056655</v>
      </c>
      <c r="BV444" s="70" cm="1">
        <f t="array" ref="BV444">INDEX(Tbl_FwdReal,$B444,MATCH(StartDt,Tbl_FwdReal_Cols))</f>
        <v>4.5846335890000001</v>
      </c>
      <c r="BW444" s="70" cm="1">
        <f t="array" ref="BW444">IF(RunType&lt;&gt;"OPN",INDEX(Tbl_FwdReal,$B444,MATCH(ValnDt,Tbl_FwdReal_Cols)),IF(AND($J444=0,ActInt=1),INDEX(Tbl_FwdReal,$B444-IVP,MATCH(ValnDt,Tbl_FwdReal_Cols)),-999))*$K444</f>
        <v>4.5846335890000001</v>
      </c>
      <c r="BX444" s="70">
        <f t="shared" si="971"/>
        <v>4.5846335889999999E-2</v>
      </c>
      <c r="BY444" s="70">
        <f t="shared" si="1046"/>
        <v>6.8962550410068824E-2</v>
      </c>
      <c r="BZ444" s="64">
        <f t="shared" si="1059"/>
        <v>5.5728541562887202E-3</v>
      </c>
      <c r="CA444" s="70" cm="1">
        <f t="array" ref="CA444">IF($J444=1,CA443*(1+INDEX(Tbl_CPI,$B444,MATCH(IF(RunType="OPN",StartDt,ValnDt),Tbl_CPI_Cols))),0)</f>
        <v>0</v>
      </c>
      <c r="CB444" s="70">
        <f t="shared" si="1047"/>
        <v>12.299839960174946</v>
      </c>
      <c r="CC444" s="70">
        <f t="shared" si="1048"/>
        <v>12.029306933432325</v>
      </c>
      <c r="CD444" s="36">
        <f t="shared" si="972"/>
        <v>63.110117653614985</v>
      </c>
      <c r="CE444" s="36">
        <f t="shared" si="973"/>
        <v>1.5750956480746225</v>
      </c>
      <c r="CF444" s="36">
        <f t="shared" si="974"/>
        <v>0</v>
      </c>
      <c r="CG444" s="36">
        <f t="shared" si="975"/>
        <v>0.48832682368861985</v>
      </c>
      <c r="CH444" s="36">
        <f t="shared" si="976"/>
        <v>0.4764359847229554</v>
      </c>
      <c r="CI444" s="36">
        <f t="shared" si="977"/>
        <v>0</v>
      </c>
      <c r="CJ444" s="36">
        <f t="shared" si="978"/>
        <v>0</v>
      </c>
      <c r="CK444" s="36">
        <f t="shared" si="979"/>
        <v>0</v>
      </c>
      <c r="CL444" s="36">
        <f t="shared" si="980"/>
        <v>1.1890838965664473E-2</v>
      </c>
      <c r="CM444" s="36">
        <f t="shared" si="981"/>
        <v>0.48832682368861985</v>
      </c>
      <c r="CN444" s="36">
        <f t="shared" ca="1" si="982"/>
        <v>10.70259318810751</v>
      </c>
      <c r="CO444" s="20">
        <f t="shared" si="983"/>
        <v>120000</v>
      </c>
      <c r="CP444" s="20">
        <f t="shared" si="984"/>
        <v>2</v>
      </c>
      <c r="CQ444" s="64">
        <f t="shared" si="985"/>
        <v>2.2790902710000002E-2</v>
      </c>
      <c r="CR444" s="64">
        <f t="shared" si="986"/>
        <v>0.10255906219500002</v>
      </c>
      <c r="CS444" s="36">
        <f t="shared" si="987"/>
        <v>8.1322026335237592</v>
      </c>
      <c r="CT444" s="36">
        <f t="shared" si="988"/>
        <v>6.8469820730147504</v>
      </c>
      <c r="CU444" s="36">
        <f t="shared" si="989"/>
        <v>0.25520265123826635</v>
      </c>
      <c r="CV444" s="36">
        <f t="shared" si="1049"/>
        <v>7.1021847242530169</v>
      </c>
      <c r="CW444" s="36">
        <f t="shared" si="990"/>
        <v>0</v>
      </c>
      <c r="CX444" s="36">
        <f t="shared" si="991"/>
        <v>0</v>
      </c>
      <c r="CY444" s="36">
        <f t="shared" si="992"/>
        <v>0</v>
      </c>
      <c r="CZ444" s="36">
        <f t="shared" si="1050"/>
        <v>0</v>
      </c>
      <c r="DA444" s="64">
        <f t="shared" si="993"/>
        <v>9.3362338774478637E-3</v>
      </c>
      <c r="DB444" s="70">
        <f t="shared" si="1051"/>
        <v>0.99075012511778959</v>
      </c>
      <c r="DC444" s="70">
        <f>PRODUCT($DB$8:DB444)</f>
        <v>1.3987945044713573E-2</v>
      </c>
      <c r="DD444" s="36">
        <f t="shared" si="994"/>
        <v>38.112045319639883</v>
      </c>
      <c r="DE444" s="36">
        <f t="shared" si="995"/>
        <v>533.56664184601664</v>
      </c>
      <c r="DF444" s="36">
        <f t="shared" si="996"/>
        <v>17.01777019930346</v>
      </c>
      <c r="DG444" s="36">
        <f t="shared" si="997"/>
        <v>0.23017065976955167</v>
      </c>
      <c r="DH444" s="36">
        <f t="shared" ca="1" si="998"/>
        <v>1.6934145722771967E-15</v>
      </c>
      <c r="DI444" s="36">
        <f t="shared" si="999"/>
        <v>19.658814699317574</v>
      </c>
      <c r="DJ444" s="36">
        <f t="shared" ca="1" si="1000"/>
        <v>531.90101076522819</v>
      </c>
      <c r="DK444" s="36">
        <f t="shared" si="1001"/>
        <v>0</v>
      </c>
      <c r="DL444" s="36">
        <f t="shared" si="1002"/>
        <v>0</v>
      </c>
      <c r="DM444" s="36">
        <f t="shared" ca="1" si="1003"/>
        <v>531.90101076522819</v>
      </c>
      <c r="DN444" s="36">
        <f t="shared" ca="1" si="1052"/>
        <v>531.90101076523229</v>
      </c>
      <c r="DO444" s="64" cm="1">
        <f t="array" ref="DO444">IFERROR(INDEX(Tbl_FwdNom,$B444,MATCH(LIDt,Tbl_FwdNom_Cols,0)),0)</f>
        <v>8.5012462069999994</v>
      </c>
      <c r="DP444" s="64">
        <f t="shared" ca="1" si="1053"/>
        <v>8.4394329849999998</v>
      </c>
      <c r="DQ444" s="64">
        <f t="shared" ca="1" si="1004"/>
        <v>6.7746456087249829E-3</v>
      </c>
      <c r="DR444" s="70">
        <f t="shared" ca="1" si="1005"/>
        <v>0.99327094137871452</v>
      </c>
      <c r="DS444" s="70">
        <f ca="1">PRODUCT($DR$8:DR444)</f>
        <v>2.2771895714602999E-2</v>
      </c>
      <c r="DT444" s="36">
        <f t="shared" ca="1" si="1006"/>
        <v>590.46819141721414</v>
      </c>
      <c r="DU444" s="36">
        <f t="shared" ca="1" si="1007"/>
        <v>18.585295506871073</v>
      </c>
      <c r="DV444" s="36">
        <f t="shared" ca="1" si="1008"/>
        <v>0.25461353400743131</v>
      </c>
      <c r="DW444" s="36">
        <f t="shared" ca="1" si="1009"/>
        <v>1.783601224335375E-15</v>
      </c>
      <c r="DX444" s="36">
        <f t="shared" ca="1" si="1010"/>
        <v>41.277699737350304</v>
      </c>
      <c r="DY444" s="36">
        <f t="shared" ca="1" si="1011"/>
        <v>0.43891463563743116</v>
      </c>
      <c r="DZ444" s="36">
        <f t="shared" ca="1" si="1012"/>
        <v>21.052154712781377</v>
      </c>
      <c r="EA444" s="36">
        <f t="shared" ca="1" si="1013"/>
        <v>0</v>
      </c>
      <c r="EB444" s="36">
        <f t="shared" ca="1" si="1014"/>
        <v>589.01224300114632</v>
      </c>
      <c r="EC444" s="36">
        <f t="shared" ca="1" si="1015"/>
        <v>0</v>
      </c>
      <c r="ED444" s="36">
        <f t="shared" ca="1" si="1016"/>
        <v>0</v>
      </c>
      <c r="EE444" s="36">
        <f t="shared" ca="1" si="1054"/>
        <v>0</v>
      </c>
      <c r="EF444" s="36">
        <f t="shared" ca="1" si="1017"/>
        <v>589.01224300114632</v>
      </c>
      <c r="EG444" s="64"/>
      <c r="EH444" s="64"/>
      <c r="EI444" s="64"/>
      <c r="EJ444" s="70"/>
      <c r="EK444" s="70"/>
      <c r="EL444" s="70"/>
      <c r="EM444" s="70"/>
      <c r="EN444" s="70"/>
      <c r="EO444" s="36">
        <f t="shared" ca="1" si="1018"/>
        <v>5.0190154472048087</v>
      </c>
      <c r="EP444" s="36">
        <f t="shared" ca="1" si="1019"/>
        <v>0</v>
      </c>
      <c r="EQ444" s="36">
        <f t="shared" si="1020"/>
        <v>14.695881786509121</v>
      </c>
      <c r="ER444" s="36">
        <f t="shared" si="1021"/>
        <v>0.22845465213906416</v>
      </c>
      <c r="ES444" s="36">
        <f t="shared" si="1022"/>
        <v>-0.20863181512741308</v>
      </c>
      <c r="ET444" s="36">
        <f t="shared" ca="1" si="1023"/>
        <v>0</v>
      </c>
      <c r="EU444" s="36">
        <f t="shared" ca="1" si="1055"/>
        <v>0.22845465213906416</v>
      </c>
      <c r="EV444" s="36">
        <f t="shared" si="1024"/>
        <v>0.32450962694681112</v>
      </c>
      <c r="EW444" s="36">
        <f t="shared" si="1025"/>
        <v>19.209983552443795</v>
      </c>
      <c r="EX444" s="36">
        <f t="shared" ca="1" si="1056"/>
        <v>34.458829618038791</v>
      </c>
      <c r="EY444" s="36">
        <f t="shared" si="1026"/>
        <v>0</v>
      </c>
      <c r="EZ444" s="36">
        <f t="shared" si="1027"/>
        <v>0</v>
      </c>
      <c r="FA444" s="36">
        <f t="shared" si="1028"/>
        <v>0</v>
      </c>
      <c r="FB444" s="36">
        <f t="shared" si="1029"/>
        <v>0</v>
      </c>
      <c r="FC444" s="36">
        <f t="shared" si="1057"/>
        <v>0</v>
      </c>
      <c r="FD444" s="36">
        <f t="shared" si="1030"/>
        <v>0</v>
      </c>
      <c r="FE444" s="36">
        <f t="shared" si="1031"/>
        <v>0</v>
      </c>
      <c r="FF444" s="36">
        <f t="shared" si="1058"/>
        <v>0</v>
      </c>
      <c r="FG444" s="36">
        <f t="shared" ca="1" si="1032"/>
        <v>34.458829618038791</v>
      </c>
      <c r="FH444" s="36">
        <f t="shared" ca="1" si="1033"/>
        <v>0.3217156924571376</v>
      </c>
      <c r="FI444" s="36">
        <f t="shared" ca="1" si="1034"/>
        <v>-0.79472814288565052</v>
      </c>
      <c r="FJ444" s="36">
        <f t="shared" ca="1" si="1035"/>
        <v>37.577681255965445</v>
      </c>
      <c r="FK444" s="36">
        <f t="shared" si="1036"/>
        <v>0</v>
      </c>
      <c r="FL444" s="36">
        <f t="shared" si="1037"/>
        <v>0</v>
      </c>
      <c r="FM444" s="36">
        <f t="shared" ca="1" si="1038"/>
        <v>0</v>
      </c>
      <c r="FN444" s="36">
        <f t="shared" ca="1" si="1060"/>
        <v>37.577681255965445</v>
      </c>
    </row>
    <row r="445" spans="2:170" x14ac:dyDescent="0.25">
      <c r="B445" s="2">
        <v>437</v>
      </c>
      <c r="C445" s="2">
        <f t="shared" si="914"/>
        <v>37</v>
      </c>
      <c r="D445" s="2">
        <f t="shared" si="1063"/>
        <v>461</v>
      </c>
      <c r="E445" s="2">
        <f t="shared" si="1061"/>
        <v>39</v>
      </c>
      <c r="F445" s="189">
        <f t="shared" si="1065"/>
        <v>59018</v>
      </c>
      <c r="G445" s="2">
        <f t="shared" si="1064"/>
        <v>7</v>
      </c>
      <c r="H445" s="187">
        <f t="shared" si="915"/>
        <v>71</v>
      </c>
      <c r="I445" s="186">
        <f t="shared" si="1062"/>
        <v>71</v>
      </c>
      <c r="J445" s="2">
        <f t="shared" si="916"/>
        <v>0</v>
      </c>
      <c r="K445" s="2">
        <f t="shared" si="917"/>
        <v>1</v>
      </c>
      <c r="L445">
        <f t="shared" si="918"/>
        <v>2</v>
      </c>
      <c r="M445" s="190">
        <f t="shared" si="1039"/>
        <v>2.0991562890000003E-2</v>
      </c>
      <c r="N445">
        <f t="shared" si="919"/>
        <v>1</v>
      </c>
      <c r="O445">
        <f t="shared" si="920"/>
        <v>100</v>
      </c>
      <c r="P445" s="58">
        <f t="shared" si="921"/>
        <v>9.4462033005000015E-2</v>
      </c>
      <c r="Q445" s="106">
        <f t="shared" si="922"/>
        <v>9.4462033005000015E-2</v>
      </c>
      <c r="R445" s="59">
        <f t="shared" si="923"/>
        <v>9.4462033005000015E-2</v>
      </c>
      <c r="S445" s="32">
        <f t="shared" si="1040"/>
        <v>8.2347466164597316E-3</v>
      </c>
      <c r="T445">
        <f t="shared" si="924"/>
        <v>1</v>
      </c>
      <c r="U445" s="32">
        <f t="shared" si="1041"/>
        <v>7.9269945000000005E-4</v>
      </c>
      <c r="V445">
        <f t="shared" si="925"/>
        <v>1</v>
      </c>
      <c r="W445">
        <f t="shared" si="926"/>
        <v>100</v>
      </c>
      <c r="X445" s="58">
        <f t="shared" si="927"/>
        <v>3.5671475250000002E-3</v>
      </c>
      <c r="Y445" s="58">
        <f t="shared" si="928"/>
        <v>3.5671475250000002E-3</v>
      </c>
      <c r="Z445" s="32">
        <f t="shared" si="929"/>
        <v>3.5671475250000002E-3</v>
      </c>
      <c r="AA445" s="32">
        <f t="shared" si="930"/>
        <v>2.9774941104587782E-4</v>
      </c>
      <c r="AB445" s="59">
        <f t="shared" si="931"/>
        <v>4.9056245199999996E-3</v>
      </c>
      <c r="AC445" s="59">
        <f t="shared" si="932"/>
        <v>4.9056245199999996E-3</v>
      </c>
      <c r="AD445">
        <f t="shared" si="933"/>
        <v>1</v>
      </c>
      <c r="AE445" s="59">
        <f t="shared" si="934"/>
        <v>4.9056245199999996E-3</v>
      </c>
      <c r="AF445" s="59">
        <f t="shared" si="935"/>
        <v>4.1758461800000006E-3</v>
      </c>
      <c r="AG445" s="59">
        <f t="shared" si="936"/>
        <v>4.1758461800000006E-3</v>
      </c>
      <c r="AH445">
        <f t="shared" si="937"/>
        <v>1</v>
      </c>
      <c r="AI445" s="59">
        <f t="shared" si="938"/>
        <v>4.1758461800000006E-3</v>
      </c>
      <c r="AJ445" s="59">
        <f t="shared" si="939"/>
        <v>0</v>
      </c>
      <c r="AK445" s="59">
        <f t="shared" si="940"/>
        <v>0</v>
      </c>
      <c r="AL445" s="59">
        <f t="shared" si="941"/>
        <v>0</v>
      </c>
      <c r="AM445" s="12">
        <f t="shared" si="1042"/>
        <v>7.4215371230716637E-3</v>
      </c>
      <c r="AN445" s="12">
        <f t="shared" si="1043"/>
        <v>0</v>
      </c>
      <c r="AO445" s="66">
        <f t="shared" si="942"/>
        <v>6.1114477713144675E-5</v>
      </c>
      <c r="AP445" s="66">
        <f t="shared" si="943"/>
        <v>2.2097583074497064E-6</v>
      </c>
      <c r="AQ445" s="59">
        <f t="shared" si="944"/>
        <v>3.6407274487030611E-5</v>
      </c>
      <c r="AR445" s="59">
        <f t="shared" si="945"/>
        <v>3.0991197445106999E-5</v>
      </c>
      <c r="AS445" s="59">
        <f t="shared" si="946"/>
        <v>0</v>
      </c>
      <c r="AT445" s="12">
        <f t="shared" si="947"/>
        <v>7.2908144151189319E-3</v>
      </c>
      <c r="AU445" s="59">
        <f t="shared" si="1044"/>
        <v>1.7618285302889447E-19</v>
      </c>
      <c r="AV445" s="59">
        <f t="shared" si="1045"/>
        <v>0</v>
      </c>
      <c r="AW445" s="70">
        <f t="shared" si="948"/>
        <v>0</v>
      </c>
      <c r="AX445" s="20">
        <f t="shared" si="949"/>
        <v>200000</v>
      </c>
      <c r="AY445" s="20">
        <f t="shared" si="950"/>
        <v>0</v>
      </c>
      <c r="AZ445" s="20">
        <f t="shared" si="951"/>
        <v>0</v>
      </c>
      <c r="BA445" s="20">
        <f t="shared" si="952"/>
        <v>200000</v>
      </c>
      <c r="BB445" s="36">
        <f t="shared" si="953"/>
        <v>1</v>
      </c>
      <c r="BC445" s="36">
        <f t="shared" si="954"/>
        <v>0</v>
      </c>
      <c r="BD445" s="80">
        <f t="shared" si="955"/>
        <v>12.222895542628935</v>
      </c>
      <c r="BE445" s="36">
        <f t="shared" si="956"/>
        <v>0</v>
      </c>
      <c r="BF445" s="36">
        <f t="shared" si="957"/>
        <v>0</v>
      </c>
      <c r="BG445" s="36">
        <f t="shared" si="958"/>
        <v>12.222895542628935</v>
      </c>
      <c r="BH445" s="36">
        <f t="shared" si="959"/>
        <v>0.44195166148994125</v>
      </c>
      <c r="BI445" s="36">
        <f t="shared" si="960"/>
        <v>0</v>
      </c>
      <c r="BJ445" s="36">
        <f t="shared" si="961"/>
        <v>0</v>
      </c>
      <c r="BK445" s="36">
        <f t="shared" si="962"/>
        <v>0.44195166148994125</v>
      </c>
      <c r="BL445" s="68">
        <f ca="1">IF(OR(AT445=0,E445&gt;ProjTerm),0,VLOOKUP(D445,'Life Events'!$AE$5:$AI$1206,5,FALSE))</f>
        <v>7.0860647892110722E-17</v>
      </c>
      <c r="BM445" s="93">
        <f t="shared" ca="1" si="963"/>
        <v>7.0860647892110722E-17</v>
      </c>
      <c r="BN445" s="93">
        <f t="shared" ca="1" si="964"/>
        <v>5.1663183311646778E-19</v>
      </c>
      <c r="BO445" s="36">
        <f t="shared" ca="1" si="965"/>
        <v>7.8622662028846684E-17</v>
      </c>
      <c r="BP445" s="36">
        <f t="shared" si="966"/>
        <v>5.2945128359584877E-3</v>
      </c>
      <c r="BQ445" s="36">
        <f t="shared" si="967"/>
        <v>98.321535641848499</v>
      </c>
      <c r="BR445" s="36">
        <f t="shared" si="968"/>
        <v>154.78110000000001</v>
      </c>
      <c r="BS445" s="36">
        <f t="shared" si="969"/>
        <v>152.18315440334518</v>
      </c>
      <c r="BT445" s="36">
        <f t="shared" si="970"/>
        <v>1.1095391358621793</v>
      </c>
      <c r="BU445" s="70" cm="1">
        <f t="array" ref="BU445">IF(AND(ActInt=1,$J445=0),INDEX(Tbl_FwdNom,$B445-IVP,MATCH(ValnDt,Tbl_FwdNom_Cols)),INDEX(Tbl_FwdNom,$B445,MATCH(StartDt,Tbl_FwdNom_Cols)))</f>
        <v>11.790986479000001</v>
      </c>
      <c r="BV445" s="70" cm="1">
        <f t="array" ref="BV445">INDEX(Tbl_FwdReal,$B445,MATCH(StartDt,Tbl_FwdReal_Cols))</f>
        <v>4.581214181</v>
      </c>
      <c r="BW445" s="70" cm="1">
        <f t="array" ref="BW445">IF(RunType&lt;&gt;"OPN",INDEX(Tbl_FwdReal,$B445,MATCH(ValnDt,Tbl_FwdReal_Cols)),IF(AND($J445=0,ActInt=1),INDEX(Tbl_FwdReal,$B445-IVP,MATCH(ValnDt,Tbl_FwdReal_Cols)),-999))*$K445</f>
        <v>4.581214181</v>
      </c>
      <c r="BX445" s="70">
        <f t="shared" si="971"/>
        <v>4.5812141809999998E-2</v>
      </c>
      <c r="BY445" s="70">
        <f t="shared" si="1046"/>
        <v>6.8939458720779223E-2</v>
      </c>
      <c r="BZ445" s="64">
        <f t="shared" si="1059"/>
        <v>5.5710439427469893E-3</v>
      </c>
      <c r="CA445" s="70" cm="1">
        <f t="array" ref="CA445">IF($J445=1,CA444*(1+INDEX(Tbl_CPI,$B445,MATCH(IF(RunType="OPN",StartDt,ValnDt),Tbl_CPI_Cols))),0)</f>
        <v>0</v>
      </c>
      <c r="CB445" s="70">
        <f t="shared" si="1047"/>
        <v>12.368362909081837</v>
      </c>
      <c r="CC445" s="70">
        <f t="shared" si="1048"/>
        <v>12.029306933432325</v>
      </c>
      <c r="CD445" s="36">
        <f t="shared" si="972"/>
        <v>63.110117653614985</v>
      </c>
      <c r="CE445" s="36">
        <f t="shared" si="973"/>
        <v>1.5750956480746225</v>
      </c>
      <c r="CF445" s="36">
        <f t="shared" si="974"/>
        <v>0</v>
      </c>
      <c r="CG445" s="36">
        <f t="shared" si="975"/>
        <v>0.48006371183229835</v>
      </c>
      <c r="CH445" s="36">
        <f t="shared" si="976"/>
        <v>0.46837408100772399</v>
      </c>
      <c r="CI445" s="36">
        <f t="shared" si="977"/>
        <v>0</v>
      </c>
      <c r="CJ445" s="36">
        <f t="shared" si="978"/>
        <v>0</v>
      </c>
      <c r="CK445" s="36">
        <f t="shared" si="979"/>
        <v>0</v>
      </c>
      <c r="CL445" s="36">
        <f t="shared" si="980"/>
        <v>1.1689630824574433E-2</v>
      </c>
      <c r="CM445" s="36">
        <f t="shared" si="981"/>
        <v>0.48006371183229835</v>
      </c>
      <c r="CN445" s="36">
        <f t="shared" ca="1" si="982"/>
        <v>11.550013555420739</v>
      </c>
      <c r="CO445" s="20">
        <f t="shared" si="983"/>
        <v>120000</v>
      </c>
      <c r="CP445" s="20">
        <f t="shared" si="984"/>
        <v>2</v>
      </c>
      <c r="CQ445" s="64">
        <f t="shared" si="985"/>
        <v>2.4715522830000003E-2</v>
      </c>
      <c r="CR445" s="64">
        <f t="shared" si="986"/>
        <v>0.11121985273500001</v>
      </c>
      <c r="CS445" s="36">
        <f t="shared" si="987"/>
        <v>8.7075435484242281</v>
      </c>
      <c r="CT445" s="36">
        <f t="shared" si="988"/>
        <v>7.3337373255773608</v>
      </c>
      <c r="CU445" s="36">
        <f t="shared" si="989"/>
        <v>0.26517099689396478</v>
      </c>
      <c r="CV445" s="36">
        <f t="shared" si="1049"/>
        <v>7.5989083224713259</v>
      </c>
      <c r="CW445" s="36">
        <f t="shared" si="990"/>
        <v>0</v>
      </c>
      <c r="CX445" s="36">
        <f t="shared" si="991"/>
        <v>0</v>
      </c>
      <c r="CY445" s="36">
        <f t="shared" si="992"/>
        <v>0</v>
      </c>
      <c r="CZ445" s="36">
        <f t="shared" si="1050"/>
        <v>0</v>
      </c>
      <c r="DA445" s="64">
        <f t="shared" si="993"/>
        <v>9.3316668214187271E-3</v>
      </c>
      <c r="DB445" s="70">
        <f t="shared" si="1051"/>
        <v>0.99075460809546778</v>
      </c>
      <c r="DC445" s="70">
        <f>PRODUCT($DB$8:DB445)</f>
        <v>1.3858621010836137E-2</v>
      </c>
      <c r="DD445" s="36">
        <f t="shared" si="994"/>
        <v>37.358155092583395</v>
      </c>
      <c r="DE445" s="36">
        <f t="shared" si="995"/>
        <v>526.32281243211798</v>
      </c>
      <c r="DF445" s="36">
        <f t="shared" si="996"/>
        <v>16.734622699356887</v>
      </c>
      <c r="DG445" s="36">
        <f t="shared" si="997"/>
        <v>0.22702402284262876</v>
      </c>
      <c r="DH445" s="36">
        <f t="shared" ca="1" si="998"/>
        <v>1.630594290827376E-15</v>
      </c>
      <c r="DI445" s="36">
        <f t="shared" si="999"/>
        <v>19.357720701751443</v>
      </c>
      <c r="DJ445" s="36">
        <f t="shared" ca="1" si="1000"/>
        <v>524.82997671780026</v>
      </c>
      <c r="DK445" s="36">
        <f t="shared" si="1001"/>
        <v>0</v>
      </c>
      <c r="DL445" s="36">
        <f t="shared" si="1002"/>
        <v>0</v>
      </c>
      <c r="DM445" s="36">
        <f t="shared" ca="1" si="1003"/>
        <v>524.82997671780026</v>
      </c>
      <c r="DN445" s="36">
        <f t="shared" ca="1" si="1052"/>
        <v>524.82997671780436</v>
      </c>
      <c r="DO445" s="64" cm="1">
        <f t="array" ref="DO445">IFERROR(INDEX(Tbl_FwdNom,$B445,MATCH(LIDt,Tbl_FwdNom_Cols,0)),0)</f>
        <v>8.4995286980000007</v>
      </c>
      <c r="DP445" s="64">
        <f t="shared" ca="1" si="1053"/>
        <v>8.4377164540000003</v>
      </c>
      <c r="DQ445" s="64">
        <f t="shared" ca="1" si="1004"/>
        <v>6.7733175459991912E-3</v>
      </c>
      <c r="DR445" s="70">
        <f t="shared" ca="1" si="1005"/>
        <v>0.99327225163007982</v>
      </c>
      <c r="DS445" s="70">
        <f ca="1">PRODUCT($DR$8:DR445)</f>
        <v>2.2618692130329087E-2</v>
      </c>
      <c r="DT445" s="36">
        <f t="shared" ca="1" si="1006"/>
        <v>582.24472443586581</v>
      </c>
      <c r="DU445" s="36">
        <f t="shared" ca="1" si="1007"/>
        <v>18.269227953535403</v>
      </c>
      <c r="DV445" s="36">
        <f t="shared" ca="1" si="1008"/>
        <v>0.25104359948881422</v>
      </c>
      <c r="DW445" s="36">
        <f t="shared" ca="1" si="1009"/>
        <v>1.7170594597743848E-15</v>
      </c>
      <c r="DX445" s="36">
        <f t="shared" ca="1" si="1010"/>
        <v>40.447747569377604</v>
      </c>
      <c r="DY445" s="36">
        <f t="shared" ca="1" si="1011"/>
        <v>0.43011873543404527</v>
      </c>
      <c r="DZ445" s="36">
        <f t="shared" ca="1" si="1012"/>
        <v>20.723201114289843</v>
      </c>
      <c r="EA445" s="36">
        <f t="shared" ca="1" si="1013"/>
        <v>0</v>
      </c>
      <c r="EB445" s="36">
        <f t="shared" ca="1" si="1014"/>
        <v>580.96848107025858</v>
      </c>
      <c r="EC445" s="36">
        <f t="shared" ca="1" si="1015"/>
        <v>0</v>
      </c>
      <c r="ED445" s="36">
        <f t="shared" ca="1" si="1016"/>
        <v>0</v>
      </c>
      <c r="EE445" s="36">
        <f t="shared" ca="1" si="1054"/>
        <v>0</v>
      </c>
      <c r="EF445" s="36">
        <f t="shared" ca="1" si="1017"/>
        <v>580.96848107025858</v>
      </c>
      <c r="EG445" s="64"/>
      <c r="EH445" s="64"/>
      <c r="EI445" s="64"/>
      <c r="EJ445" s="70"/>
      <c r="EK445" s="70"/>
      <c r="EL445" s="70"/>
      <c r="EM445" s="70"/>
      <c r="EN445" s="70"/>
      <c r="EO445" s="36">
        <f t="shared" ca="1" si="1018"/>
        <v>4.9590432198250927</v>
      </c>
      <c r="EP445" s="36">
        <f t="shared" ca="1" si="1019"/>
        <v>0</v>
      </c>
      <c r="EQ445" s="36">
        <f t="shared" si="1020"/>
        <v>14.494976057041164</v>
      </c>
      <c r="ER445" s="36">
        <f t="shared" si="1021"/>
        <v>0.22393561548992172</v>
      </c>
      <c r="ES445" s="36">
        <f t="shared" si="1022"/>
        <v>-0.20450489186316725</v>
      </c>
      <c r="ET445" s="36">
        <f t="shared" ca="1" si="1023"/>
        <v>0</v>
      </c>
      <c r="EU445" s="36">
        <f t="shared" ca="1" si="1055"/>
        <v>0.22393561548992172</v>
      </c>
      <c r="EV445" s="36">
        <f t="shared" si="1024"/>
        <v>0.31953944424146724</v>
      </c>
      <c r="EW445" s="36">
        <f t="shared" si="1025"/>
        <v>18.947366050837726</v>
      </c>
      <c r="EX445" s="36">
        <f t="shared" ca="1" si="1056"/>
        <v>33.985817167610278</v>
      </c>
      <c r="EY445" s="36">
        <f t="shared" si="1026"/>
        <v>0</v>
      </c>
      <c r="EZ445" s="36">
        <f t="shared" si="1027"/>
        <v>0</v>
      </c>
      <c r="FA445" s="36">
        <f t="shared" si="1028"/>
        <v>0</v>
      </c>
      <c r="FB445" s="36">
        <f t="shared" si="1029"/>
        <v>0</v>
      </c>
      <c r="FC445" s="36">
        <f t="shared" si="1057"/>
        <v>0</v>
      </c>
      <c r="FD445" s="36">
        <f t="shared" si="1030"/>
        <v>0</v>
      </c>
      <c r="FE445" s="36">
        <f t="shared" si="1031"/>
        <v>0</v>
      </c>
      <c r="FF445" s="36">
        <f t="shared" si="1058"/>
        <v>0</v>
      </c>
      <c r="FG445" s="36">
        <f t="shared" ca="1" si="1032"/>
        <v>33.985817167610278</v>
      </c>
      <c r="FH445" s="36">
        <f t="shared" ca="1" si="1033"/>
        <v>0.31714432246179181</v>
      </c>
      <c r="FI445" s="36">
        <f t="shared" ca="1" si="1034"/>
        <v>-0.78073040328366128</v>
      </c>
      <c r="FJ445" s="36">
        <f t="shared" ca="1" si="1035"/>
        <v>37.051476420470777</v>
      </c>
      <c r="FK445" s="36">
        <f t="shared" si="1036"/>
        <v>0</v>
      </c>
      <c r="FL445" s="36">
        <f t="shared" si="1037"/>
        <v>0</v>
      </c>
      <c r="FM445" s="36">
        <f t="shared" ca="1" si="1038"/>
        <v>0</v>
      </c>
      <c r="FN445" s="36">
        <f t="shared" ca="1" si="1060"/>
        <v>37.051476420470777</v>
      </c>
    </row>
    <row r="446" spans="2:170" x14ac:dyDescent="0.25">
      <c r="B446" s="2">
        <v>438</v>
      </c>
      <c r="C446" s="2">
        <f t="shared" si="914"/>
        <v>37</v>
      </c>
      <c r="D446" s="2">
        <f t="shared" si="1063"/>
        <v>462</v>
      </c>
      <c r="E446" s="2">
        <f t="shared" si="1061"/>
        <v>39</v>
      </c>
      <c r="F446" s="189">
        <f t="shared" si="1065"/>
        <v>59049</v>
      </c>
      <c r="G446" s="2">
        <f t="shared" si="1064"/>
        <v>8</v>
      </c>
      <c r="H446" s="187">
        <f t="shared" si="915"/>
        <v>71.083333333333343</v>
      </c>
      <c r="I446" s="186">
        <f t="shared" si="1062"/>
        <v>71</v>
      </c>
      <c r="J446" s="2">
        <f t="shared" si="916"/>
        <v>0</v>
      </c>
      <c r="K446" s="2">
        <f t="shared" si="917"/>
        <v>1</v>
      </c>
      <c r="L446">
        <f t="shared" si="918"/>
        <v>2</v>
      </c>
      <c r="M446" s="190">
        <f t="shared" si="1039"/>
        <v>2.0991562890000003E-2</v>
      </c>
      <c r="N446">
        <f t="shared" si="919"/>
        <v>1</v>
      </c>
      <c r="O446">
        <f t="shared" si="920"/>
        <v>100</v>
      </c>
      <c r="P446" s="58">
        <f t="shared" si="921"/>
        <v>9.4462033005000015E-2</v>
      </c>
      <c r="Q446" s="106">
        <f t="shared" si="922"/>
        <v>9.4462033005000015E-2</v>
      </c>
      <c r="R446" s="59">
        <f t="shared" si="923"/>
        <v>9.4462033005000015E-2</v>
      </c>
      <c r="S446" s="32">
        <f t="shared" si="1040"/>
        <v>8.2347466164597316E-3</v>
      </c>
      <c r="T446">
        <f t="shared" si="924"/>
        <v>1</v>
      </c>
      <c r="U446" s="32">
        <f t="shared" si="1041"/>
        <v>7.9269945000000005E-4</v>
      </c>
      <c r="V446">
        <f t="shared" si="925"/>
        <v>1</v>
      </c>
      <c r="W446">
        <f t="shared" si="926"/>
        <v>100</v>
      </c>
      <c r="X446" s="58">
        <f t="shared" si="927"/>
        <v>3.5671475250000002E-3</v>
      </c>
      <c r="Y446" s="58">
        <f t="shared" si="928"/>
        <v>3.5671475250000002E-3</v>
      </c>
      <c r="Z446" s="32">
        <f t="shared" si="929"/>
        <v>3.5671475250000002E-3</v>
      </c>
      <c r="AA446" s="32">
        <f t="shared" si="930"/>
        <v>2.9774941104587782E-4</v>
      </c>
      <c r="AB446" s="59">
        <f t="shared" si="931"/>
        <v>4.9056245199999996E-3</v>
      </c>
      <c r="AC446" s="59">
        <f t="shared" si="932"/>
        <v>4.9056245199999996E-3</v>
      </c>
      <c r="AD446">
        <f t="shared" si="933"/>
        <v>1</v>
      </c>
      <c r="AE446" s="59">
        <f t="shared" si="934"/>
        <v>4.9056245199999996E-3</v>
      </c>
      <c r="AF446" s="59">
        <f t="shared" si="935"/>
        <v>4.1758461800000006E-3</v>
      </c>
      <c r="AG446" s="59">
        <f t="shared" si="936"/>
        <v>4.1758461800000006E-3</v>
      </c>
      <c r="AH446">
        <f t="shared" si="937"/>
        <v>1</v>
      </c>
      <c r="AI446" s="59">
        <f t="shared" si="938"/>
        <v>4.1758461800000006E-3</v>
      </c>
      <c r="AJ446" s="59">
        <f t="shared" si="939"/>
        <v>0</v>
      </c>
      <c r="AK446" s="59">
        <f t="shared" si="940"/>
        <v>0</v>
      </c>
      <c r="AL446" s="59">
        <f t="shared" si="941"/>
        <v>0</v>
      </c>
      <c r="AM446" s="12">
        <f t="shared" si="1042"/>
        <v>7.2908144151189319E-3</v>
      </c>
      <c r="AN446" s="12">
        <f t="shared" si="1043"/>
        <v>0</v>
      </c>
      <c r="AO446" s="66">
        <f t="shared" si="942"/>
        <v>6.0038009336136461E-5</v>
      </c>
      <c r="AP446" s="66">
        <f t="shared" si="943"/>
        <v>2.1708356981464581E-6</v>
      </c>
      <c r="AQ446" s="59">
        <f t="shared" si="944"/>
        <v>3.576599796557689E-5</v>
      </c>
      <c r="AR446" s="59">
        <f t="shared" si="945"/>
        <v>3.0445319524463329E-5</v>
      </c>
      <c r="AS446" s="59">
        <f t="shared" si="946"/>
        <v>0</v>
      </c>
      <c r="AT446" s="12">
        <f t="shared" si="947"/>
        <v>7.16239425259461E-3</v>
      </c>
      <c r="AU446" s="59">
        <f t="shared" si="1044"/>
        <v>1.2603850255143989E-18</v>
      </c>
      <c r="AV446" s="59">
        <f t="shared" si="1045"/>
        <v>0</v>
      </c>
      <c r="AW446" s="70">
        <f t="shared" si="948"/>
        <v>0</v>
      </c>
      <c r="AX446" s="20">
        <f t="shared" si="949"/>
        <v>200000</v>
      </c>
      <c r="AY446" s="20">
        <f t="shared" si="950"/>
        <v>0</v>
      </c>
      <c r="AZ446" s="20">
        <f t="shared" si="951"/>
        <v>0</v>
      </c>
      <c r="BA446" s="20">
        <f t="shared" si="952"/>
        <v>200000</v>
      </c>
      <c r="BB446" s="36">
        <f t="shared" si="953"/>
        <v>1</v>
      </c>
      <c r="BC446" s="36">
        <f t="shared" si="954"/>
        <v>0</v>
      </c>
      <c r="BD446" s="80">
        <f t="shared" si="955"/>
        <v>12.007601867227292</v>
      </c>
      <c r="BE446" s="36">
        <f t="shared" si="956"/>
        <v>0</v>
      </c>
      <c r="BF446" s="36">
        <f t="shared" si="957"/>
        <v>0</v>
      </c>
      <c r="BG446" s="36">
        <f t="shared" si="958"/>
        <v>12.007601867227292</v>
      </c>
      <c r="BH446" s="36">
        <f t="shared" si="959"/>
        <v>0.4341671396292916</v>
      </c>
      <c r="BI446" s="36">
        <f t="shared" si="960"/>
        <v>0</v>
      </c>
      <c r="BJ446" s="36">
        <f t="shared" si="961"/>
        <v>0</v>
      </c>
      <c r="BK446" s="36">
        <f t="shared" si="962"/>
        <v>0.4341671396292916</v>
      </c>
      <c r="BL446" s="68">
        <f ca="1">IF(OR(AT446=0,E446&gt;ProjTerm),0,VLOOKUP(D446,'Life Events'!$AE$5:$AI$1206,5,FALSE))</f>
        <v>6.9612510797849608E-17</v>
      </c>
      <c r="BM446" s="93">
        <f t="shared" ca="1" si="963"/>
        <v>6.9612510797849608E-17</v>
      </c>
      <c r="BN446" s="93">
        <f t="shared" ca="1" si="964"/>
        <v>4.9859224724719824E-19</v>
      </c>
      <c r="BO446" s="36">
        <f t="shared" ca="1" si="965"/>
        <v>7.5877340947131225E-17</v>
      </c>
      <c r="BP446" s="36">
        <f t="shared" si="966"/>
        <v>5.2012554630275643E-3</v>
      </c>
      <c r="BQ446" s="36">
        <f t="shared" si="967"/>
        <v>98.321535641848499</v>
      </c>
      <c r="BR446" s="36">
        <f t="shared" si="968"/>
        <v>154.78110000000001</v>
      </c>
      <c r="BS446" s="36">
        <f t="shared" si="969"/>
        <v>152.18315440334518</v>
      </c>
      <c r="BT446" s="36">
        <f t="shared" si="970"/>
        <v>1.0899957504402378</v>
      </c>
      <c r="BU446" s="70" cm="1">
        <f t="array" ref="BU446">IF(AND(ActInt=1,$J446=0),INDEX(Tbl_FwdNom,$B446-IVP,MATCH(ValnDt,Tbl_FwdNom_Cols)),INDEX(Tbl_FwdNom,$B446,MATCH(StartDt,Tbl_FwdNom_Cols)))</f>
        <v>11.784916633</v>
      </c>
      <c r="BV446" s="70" cm="1">
        <f t="array" ref="BV446">INDEX(Tbl_FwdReal,$B446,MATCH(StartDt,Tbl_FwdReal_Cols))</f>
        <v>4.5777948850000003</v>
      </c>
      <c r="BW446" s="70" cm="1">
        <f t="array" ref="BW446">IF(RunType&lt;&gt;"OPN",INDEX(Tbl_FwdReal,$B446,MATCH(ValnDt,Tbl_FwdReal_Cols)),IF(AND($J446=0,ActInt=1),INDEX(Tbl_FwdReal,$B446-IVP,MATCH(ValnDt,Tbl_FwdReal_Cols)),-999))*$K446</f>
        <v>4.5777948850000003</v>
      </c>
      <c r="BX446" s="70">
        <f t="shared" si="971"/>
        <v>4.577794885E-2</v>
      </c>
      <c r="BY446" s="70">
        <f t="shared" si="1046"/>
        <v>6.8916367532183775E-2</v>
      </c>
      <c r="BZ446" s="64">
        <f t="shared" si="1059"/>
        <v>5.5692337326105346E-3</v>
      </c>
      <c r="CA446" s="70" cm="1">
        <f t="array" ref="CA446">IF($J446=1,CA445*(1+INDEX(Tbl_CPI,$B446,MATCH(IF(RunType="OPN",StartDt,ValnDt),Tbl_CPI_Cols))),0)</f>
        <v>0</v>
      </c>
      <c r="CB446" s="70">
        <f t="shared" si="1047"/>
        <v>12.437245213012265</v>
      </c>
      <c r="CC446" s="70">
        <f t="shared" si="1048"/>
        <v>12.029306933432325</v>
      </c>
      <c r="CD446" s="36">
        <f t="shared" si="972"/>
        <v>63.110117653614985</v>
      </c>
      <c r="CE446" s="36">
        <f t="shared" si="973"/>
        <v>1.5750956480746225</v>
      </c>
      <c r="CF446" s="36">
        <f t="shared" si="974"/>
        <v>0</v>
      </c>
      <c r="CG446" s="36">
        <f t="shared" si="975"/>
        <v>0.47160788558500144</v>
      </c>
      <c r="CH446" s="36">
        <f t="shared" si="976"/>
        <v>0.46012415552882791</v>
      </c>
      <c r="CI446" s="36">
        <f t="shared" si="977"/>
        <v>0</v>
      </c>
      <c r="CJ446" s="36">
        <f t="shared" si="978"/>
        <v>0</v>
      </c>
      <c r="CK446" s="36">
        <f t="shared" si="979"/>
        <v>0</v>
      </c>
      <c r="CL446" s="36">
        <f t="shared" si="980"/>
        <v>1.1483730056173555E-2</v>
      </c>
      <c r="CM446" s="36">
        <f t="shared" si="981"/>
        <v>0.47160788558500144</v>
      </c>
      <c r="CN446" s="36">
        <f t="shared" ca="1" si="982"/>
        <v>11.346572000953318</v>
      </c>
      <c r="CO446" s="20">
        <f t="shared" si="983"/>
        <v>120000</v>
      </c>
      <c r="CP446" s="20">
        <f t="shared" si="984"/>
        <v>2</v>
      </c>
      <c r="CQ446" s="64">
        <f t="shared" si="985"/>
        <v>2.4715522830000003E-2</v>
      </c>
      <c r="CR446" s="64">
        <f t="shared" si="986"/>
        <v>0.11121985273500001</v>
      </c>
      <c r="CS446" s="36">
        <f t="shared" si="987"/>
        <v>8.5541691660839785</v>
      </c>
      <c r="CT446" s="36">
        <f t="shared" si="988"/>
        <v>7.2045611203363755</v>
      </c>
      <c r="CU446" s="36">
        <f t="shared" si="989"/>
        <v>0.26050028377757495</v>
      </c>
      <c r="CV446" s="36">
        <f t="shared" si="1049"/>
        <v>7.4650614041139507</v>
      </c>
      <c r="CW446" s="36">
        <f t="shared" si="990"/>
        <v>0</v>
      </c>
      <c r="CX446" s="36">
        <f t="shared" si="991"/>
        <v>0</v>
      </c>
      <c r="CY446" s="36">
        <f t="shared" si="992"/>
        <v>0</v>
      </c>
      <c r="CZ446" s="36">
        <f t="shared" si="1050"/>
        <v>0</v>
      </c>
      <c r="DA446" s="64">
        <f t="shared" si="993"/>
        <v>9.3270997863639238E-3</v>
      </c>
      <c r="DB446" s="70">
        <f t="shared" si="1051"/>
        <v>0.99075909109312721</v>
      </c>
      <c r="DC446" s="70">
        <f>PRODUCT($DB$8:DB446)</f>
        <v>1.3730554756500127E-2</v>
      </c>
      <c r="DD446" s="36">
        <f t="shared" si="994"/>
        <v>36.616602582526141</v>
      </c>
      <c r="DE446" s="36">
        <f t="shared" si="995"/>
        <v>519.22427595628471</v>
      </c>
      <c r="DF446" s="36">
        <f t="shared" si="996"/>
        <v>16.456541055531648</v>
      </c>
      <c r="DG446" s="36">
        <f t="shared" si="997"/>
        <v>0.22394024309455615</v>
      </c>
      <c r="DH446" s="36">
        <f t="shared" ca="1" si="998"/>
        <v>1.569925665541867E-15</v>
      </c>
      <c r="DI446" s="36">
        <f t="shared" si="999"/>
        <v>19.062265474979352</v>
      </c>
      <c r="DJ446" s="36">
        <f t="shared" ca="1" si="1000"/>
        <v>517.90253966117484</v>
      </c>
      <c r="DK446" s="36">
        <f t="shared" si="1001"/>
        <v>0</v>
      </c>
      <c r="DL446" s="36">
        <f t="shared" si="1002"/>
        <v>0</v>
      </c>
      <c r="DM446" s="36">
        <f t="shared" ca="1" si="1003"/>
        <v>517.90253966117484</v>
      </c>
      <c r="DN446" s="36">
        <f t="shared" ca="1" si="1052"/>
        <v>517.90253966117916</v>
      </c>
      <c r="DO446" s="64" cm="1">
        <f t="array" ref="DO446">IFERROR(INDEX(Tbl_FwdNom,$B446,MATCH(LIDt,Tbl_FwdNom_Cols,0)),0)</f>
        <v>8.4978112150000005</v>
      </c>
      <c r="DP446" s="64">
        <f t="shared" ca="1" si="1053"/>
        <v>8.4359999499999994</v>
      </c>
      <c r="DQ446" s="64">
        <f t="shared" ca="1" si="1004"/>
        <v>6.7719894848925488E-3</v>
      </c>
      <c r="DR446" s="70">
        <f t="shared" ca="1" si="1005"/>
        <v>0.99327356188330451</v>
      </c>
      <c r="DS446" s="70">
        <f ca="1">PRODUCT($DR$8:DR446)</f>
        <v>2.2466548897433842E-2</v>
      </c>
      <c r="DT446" s="36">
        <f t="shared" ca="1" si="1006"/>
        <v>574.18007772015233</v>
      </c>
      <c r="DU446" s="36">
        <f t="shared" ca="1" si="1007"/>
        <v>17.958779833504558</v>
      </c>
      <c r="DV446" s="36">
        <f t="shared" ca="1" si="1008"/>
        <v>0.24754240864177449</v>
      </c>
      <c r="DW446" s="36">
        <f t="shared" ca="1" si="1009"/>
        <v>1.652810027433781E-15</v>
      </c>
      <c r="DX446" s="36">
        <f t="shared" ca="1" si="1010"/>
        <v>39.63166354016478</v>
      </c>
      <c r="DY446" s="36">
        <f t="shared" ca="1" si="1011"/>
        <v>0.42146999723229861</v>
      </c>
      <c r="DZ446" s="36">
        <f t="shared" ca="1" si="1012"/>
        <v>20.400298302857312</v>
      </c>
      <c r="EA446" s="36">
        <f t="shared" ca="1" si="1013"/>
        <v>0</v>
      </c>
      <c r="EB446" s="36">
        <f t="shared" ca="1" si="1014"/>
        <v>573.08141990493993</v>
      </c>
      <c r="EC446" s="36">
        <f t="shared" ca="1" si="1015"/>
        <v>0</v>
      </c>
      <c r="ED446" s="36">
        <f t="shared" ca="1" si="1016"/>
        <v>0</v>
      </c>
      <c r="EE446" s="36">
        <f t="shared" ca="1" si="1054"/>
        <v>0</v>
      </c>
      <c r="EF446" s="36">
        <f t="shared" ca="1" si="1017"/>
        <v>573.08141990493993</v>
      </c>
      <c r="EG446" s="64"/>
      <c r="EH446" s="64"/>
      <c r="EI446" s="64"/>
      <c r="EJ446" s="70"/>
      <c r="EK446" s="70"/>
      <c r="EL446" s="70"/>
      <c r="EM446" s="70"/>
      <c r="EN446" s="70"/>
      <c r="EO446" s="36">
        <f t="shared" ca="1" si="1018"/>
        <v>4.8907428299130906</v>
      </c>
      <c r="EP446" s="36">
        <f t="shared" ca="1" si="1019"/>
        <v>0</v>
      </c>
      <c r="EQ446" s="36">
        <f t="shared" si="1020"/>
        <v>14.298083617845482</v>
      </c>
      <c r="ER446" s="36">
        <f t="shared" si="1021"/>
        <v>0.21949053469441063</v>
      </c>
      <c r="ES446" s="36">
        <f t="shared" si="1022"/>
        <v>-0.20044550735918715</v>
      </c>
      <c r="ET446" s="36">
        <f t="shared" ca="1" si="1023"/>
        <v>0</v>
      </c>
      <c r="EU446" s="36">
        <f t="shared" ca="1" si="1055"/>
        <v>0.21949053469441063</v>
      </c>
      <c r="EV446" s="36">
        <f t="shared" si="1024"/>
        <v>0.31466234117672215</v>
      </c>
      <c r="EW446" s="36">
        <f t="shared" si="1025"/>
        <v>18.689994593071798</v>
      </c>
      <c r="EX446" s="36">
        <f t="shared" ca="1" si="1056"/>
        <v>33.522231086788409</v>
      </c>
      <c r="EY446" s="36">
        <f t="shared" si="1026"/>
        <v>0</v>
      </c>
      <c r="EZ446" s="36">
        <f t="shared" si="1027"/>
        <v>0</v>
      </c>
      <c r="FA446" s="36">
        <f t="shared" si="1028"/>
        <v>0</v>
      </c>
      <c r="FB446" s="36">
        <f t="shared" si="1029"/>
        <v>0</v>
      </c>
      <c r="FC446" s="36">
        <f t="shared" si="1057"/>
        <v>0</v>
      </c>
      <c r="FD446" s="36">
        <f t="shared" si="1030"/>
        <v>0</v>
      </c>
      <c r="FE446" s="36">
        <f t="shared" si="1031"/>
        <v>0</v>
      </c>
      <c r="FF446" s="36">
        <f t="shared" si="1058"/>
        <v>0</v>
      </c>
      <c r="FG446" s="36">
        <f t="shared" ca="1" si="1032"/>
        <v>33.522231086788409</v>
      </c>
      <c r="FH446" s="36">
        <f t="shared" ca="1" si="1033"/>
        <v>0.31266519440802626</v>
      </c>
      <c r="FI446" s="36">
        <f t="shared" ca="1" si="1034"/>
        <v>-0.76697922505906013</v>
      </c>
      <c r="FJ446" s="36">
        <f t="shared" ca="1" si="1035"/>
        <v>36.535409404130888</v>
      </c>
      <c r="FK446" s="36">
        <f t="shared" si="1036"/>
        <v>0</v>
      </c>
      <c r="FL446" s="36">
        <f t="shared" si="1037"/>
        <v>0</v>
      </c>
      <c r="FM446" s="36">
        <f t="shared" ca="1" si="1038"/>
        <v>0</v>
      </c>
      <c r="FN446" s="36">
        <f t="shared" ca="1" si="1060"/>
        <v>36.535409404130888</v>
      </c>
    </row>
    <row r="447" spans="2:170" x14ac:dyDescent="0.25">
      <c r="B447" s="2">
        <v>439</v>
      </c>
      <c r="C447" s="2">
        <f t="shared" si="914"/>
        <v>37</v>
      </c>
      <c r="D447" s="2">
        <f t="shared" si="1063"/>
        <v>463</v>
      </c>
      <c r="E447" s="2">
        <f t="shared" si="1061"/>
        <v>39</v>
      </c>
      <c r="F447" s="189">
        <f t="shared" si="1065"/>
        <v>59079</v>
      </c>
      <c r="G447" s="2">
        <f t="shared" si="1064"/>
        <v>9</v>
      </c>
      <c r="H447" s="187">
        <f t="shared" si="915"/>
        <v>71.166666666666671</v>
      </c>
      <c r="I447" s="186">
        <f t="shared" si="1062"/>
        <v>71</v>
      </c>
      <c r="J447" s="2">
        <f t="shared" si="916"/>
        <v>0</v>
      </c>
      <c r="K447" s="2">
        <f t="shared" si="917"/>
        <v>1</v>
      </c>
      <c r="L447">
        <f t="shared" si="918"/>
        <v>2</v>
      </c>
      <c r="M447" s="190">
        <f t="shared" si="1039"/>
        <v>2.0991562890000003E-2</v>
      </c>
      <c r="N447">
        <f t="shared" si="919"/>
        <v>1</v>
      </c>
      <c r="O447">
        <f t="shared" si="920"/>
        <v>100</v>
      </c>
      <c r="P447" s="58">
        <f t="shared" si="921"/>
        <v>9.4462033005000015E-2</v>
      </c>
      <c r="Q447" s="106">
        <f t="shared" si="922"/>
        <v>9.4462033005000015E-2</v>
      </c>
      <c r="R447" s="59">
        <f t="shared" si="923"/>
        <v>9.4462033005000015E-2</v>
      </c>
      <c r="S447" s="32">
        <f t="shared" si="1040"/>
        <v>8.2347466164597316E-3</v>
      </c>
      <c r="T447">
        <f t="shared" si="924"/>
        <v>1</v>
      </c>
      <c r="U447" s="32">
        <f t="shared" si="1041"/>
        <v>7.9269945000000005E-4</v>
      </c>
      <c r="V447">
        <f t="shared" si="925"/>
        <v>1</v>
      </c>
      <c r="W447">
        <f t="shared" si="926"/>
        <v>100</v>
      </c>
      <c r="X447" s="58">
        <f t="shared" si="927"/>
        <v>3.5671475250000002E-3</v>
      </c>
      <c r="Y447" s="58">
        <f t="shared" si="928"/>
        <v>3.5671475250000002E-3</v>
      </c>
      <c r="Z447" s="32">
        <f t="shared" si="929"/>
        <v>3.5671475250000002E-3</v>
      </c>
      <c r="AA447" s="32">
        <f t="shared" si="930"/>
        <v>2.9774941104587782E-4</v>
      </c>
      <c r="AB447" s="59">
        <f t="shared" si="931"/>
        <v>4.9056245199999996E-3</v>
      </c>
      <c r="AC447" s="59">
        <f t="shared" si="932"/>
        <v>4.9056245199999996E-3</v>
      </c>
      <c r="AD447">
        <f t="shared" si="933"/>
        <v>1</v>
      </c>
      <c r="AE447" s="59">
        <f t="shared" si="934"/>
        <v>4.9056245199999996E-3</v>
      </c>
      <c r="AF447" s="59">
        <f t="shared" si="935"/>
        <v>4.1758461800000006E-3</v>
      </c>
      <c r="AG447" s="59">
        <f t="shared" si="936"/>
        <v>4.1758461800000006E-3</v>
      </c>
      <c r="AH447">
        <f t="shared" si="937"/>
        <v>1</v>
      </c>
      <c r="AI447" s="59">
        <f t="shared" si="938"/>
        <v>4.1758461800000006E-3</v>
      </c>
      <c r="AJ447" s="59">
        <f t="shared" si="939"/>
        <v>0</v>
      </c>
      <c r="AK447" s="59">
        <f t="shared" si="940"/>
        <v>0</v>
      </c>
      <c r="AL447" s="59">
        <f t="shared" si="941"/>
        <v>0</v>
      </c>
      <c r="AM447" s="12">
        <f t="shared" si="1042"/>
        <v>7.16239425259461E-3</v>
      </c>
      <c r="AN447" s="12">
        <f t="shared" si="1043"/>
        <v>0</v>
      </c>
      <c r="AO447" s="66">
        <f t="shared" si="942"/>
        <v>5.8980501837304094E-5</v>
      </c>
      <c r="AP447" s="66">
        <f t="shared" si="943"/>
        <v>2.1325986703884253E-6</v>
      </c>
      <c r="AQ447" s="59">
        <f t="shared" si="944"/>
        <v>3.5136016867435187E-5</v>
      </c>
      <c r="AR447" s="59">
        <f t="shared" si="945"/>
        <v>2.9909056679351162E-5</v>
      </c>
      <c r="AS447" s="59">
        <f t="shared" si="946"/>
        <v>0</v>
      </c>
      <c r="AT447" s="12">
        <f t="shared" si="947"/>
        <v>7.0362360785401305E-3</v>
      </c>
      <c r="AU447" s="59">
        <f t="shared" si="1044"/>
        <v>0</v>
      </c>
      <c r="AV447" s="59">
        <f t="shared" si="1045"/>
        <v>-6.5052130349130266E-19</v>
      </c>
      <c r="AW447" s="70">
        <f t="shared" si="948"/>
        <v>0</v>
      </c>
      <c r="AX447" s="20">
        <f t="shared" si="949"/>
        <v>200000</v>
      </c>
      <c r="AY447" s="20">
        <f t="shared" si="950"/>
        <v>0</v>
      </c>
      <c r="AZ447" s="20">
        <f t="shared" si="951"/>
        <v>0</v>
      </c>
      <c r="BA447" s="20">
        <f t="shared" si="952"/>
        <v>200000</v>
      </c>
      <c r="BB447" s="36">
        <f t="shared" si="953"/>
        <v>1</v>
      </c>
      <c r="BC447" s="36">
        <f t="shared" si="954"/>
        <v>0</v>
      </c>
      <c r="BD447" s="80">
        <f t="shared" si="955"/>
        <v>11.796100367460818</v>
      </c>
      <c r="BE447" s="36">
        <f t="shared" si="956"/>
        <v>0</v>
      </c>
      <c r="BF447" s="36">
        <f t="shared" si="957"/>
        <v>0</v>
      </c>
      <c r="BG447" s="36">
        <f t="shared" si="958"/>
        <v>11.796100367460818</v>
      </c>
      <c r="BH447" s="36">
        <f t="shared" si="959"/>
        <v>0.42651973407768506</v>
      </c>
      <c r="BI447" s="36">
        <f t="shared" si="960"/>
        <v>0</v>
      </c>
      <c r="BJ447" s="36">
        <f t="shared" si="961"/>
        <v>0</v>
      </c>
      <c r="BK447" s="36">
        <f t="shared" si="962"/>
        <v>0.42651973407768506</v>
      </c>
      <c r="BL447" s="68">
        <f ca="1">IF(OR(AT447=0,E447&gt;ProjTerm),0,VLOOKUP(D447,'Life Events'!$AE$5:$AI$1206,5,FALSE))</f>
        <v>6.8386358348838151E-17</v>
      </c>
      <c r="BM447" s="93">
        <f t="shared" ca="1" si="963"/>
        <v>6.8386358348838151E-17</v>
      </c>
      <c r="BN447" s="93">
        <f t="shared" ca="1" si="964"/>
        <v>4.8118256189406905E-19</v>
      </c>
      <c r="BO447" s="36">
        <f t="shared" ca="1" si="965"/>
        <v>7.3227880112922316E-17</v>
      </c>
      <c r="BP447" s="36">
        <f t="shared" si="966"/>
        <v>5.1096407223605407E-3</v>
      </c>
      <c r="BQ447" s="36">
        <f t="shared" si="967"/>
        <v>98.321535641848499</v>
      </c>
      <c r="BR447" s="36">
        <f t="shared" si="968"/>
        <v>154.78110000000001</v>
      </c>
      <c r="BS447" s="36">
        <f t="shared" si="969"/>
        <v>152.18315440334518</v>
      </c>
      <c r="BT447" s="36">
        <f t="shared" si="970"/>
        <v>1.0707966015588608</v>
      </c>
      <c r="BU447" s="70" cm="1">
        <f t="array" ref="BU447">IF(AND(ActInt=1,$J447=0),INDEX(Tbl_FwdNom,$B447-IVP,MATCH(ValnDt,Tbl_FwdNom_Cols)),INDEX(Tbl_FwdNom,$B447,MATCH(StartDt,Tbl_FwdNom_Cols)))</f>
        <v>11.778847116</v>
      </c>
      <c r="BV447" s="70" cm="1">
        <f t="array" ref="BV447">INDEX(Tbl_FwdReal,$B447,MATCH(StartDt,Tbl_FwdReal_Cols))</f>
        <v>4.5743757</v>
      </c>
      <c r="BW447" s="70" cm="1">
        <f t="array" ref="BW447">IF(RunType&lt;&gt;"OPN",INDEX(Tbl_FwdReal,$B447,MATCH(ValnDt,Tbl_FwdReal_Cols)),IF(AND($J447=0,ActInt=1),INDEX(Tbl_FwdReal,$B447-IVP,MATCH(ValnDt,Tbl_FwdReal_Cols)),-999))*$K447</f>
        <v>4.5743757</v>
      </c>
      <c r="BX447" s="70">
        <f t="shared" si="971"/>
        <v>4.5743757000000003E-2</v>
      </c>
      <c r="BY447" s="70">
        <f t="shared" si="1046"/>
        <v>6.889327684506541E-2</v>
      </c>
      <c r="BZ447" s="64">
        <f t="shared" si="1059"/>
        <v>5.5674235259415283E-3</v>
      </c>
      <c r="CA447" s="70" cm="1">
        <f t="array" ref="CA447">IF($J447=1,CA446*(1+INDEX(Tbl_CPI,$B447,MATCH(IF(RunType="OPN",StartDt,ValnDt),Tbl_CPI_Cols))),0)</f>
        <v>0</v>
      </c>
      <c r="CB447" s="70">
        <f t="shared" si="1047"/>
        <v>12.506488624609092</v>
      </c>
      <c r="CC447" s="70">
        <f t="shared" si="1048"/>
        <v>12.029306933432325</v>
      </c>
      <c r="CD447" s="36">
        <f t="shared" si="972"/>
        <v>63.110117653614985</v>
      </c>
      <c r="CE447" s="36">
        <f t="shared" si="973"/>
        <v>1.5750956480746225</v>
      </c>
      <c r="CF447" s="36">
        <f t="shared" si="974"/>
        <v>0</v>
      </c>
      <c r="CG447" s="36">
        <f t="shared" si="975"/>
        <v>0.463300999979878</v>
      </c>
      <c r="CH447" s="36">
        <f t="shared" si="976"/>
        <v>0.45201954396282162</v>
      </c>
      <c r="CI447" s="36">
        <f t="shared" si="977"/>
        <v>0</v>
      </c>
      <c r="CJ447" s="36">
        <f t="shared" si="978"/>
        <v>0</v>
      </c>
      <c r="CK447" s="36">
        <f t="shared" si="979"/>
        <v>0</v>
      </c>
      <c r="CL447" s="36">
        <f t="shared" si="980"/>
        <v>1.1281456017056459E-2</v>
      </c>
      <c r="CM447" s="36">
        <f t="shared" si="981"/>
        <v>0.463300999979878</v>
      </c>
      <c r="CN447" s="36">
        <f t="shared" ca="1" si="982"/>
        <v>11.146713859257281</v>
      </c>
      <c r="CO447" s="20">
        <f t="shared" si="983"/>
        <v>120000</v>
      </c>
      <c r="CP447" s="20">
        <f t="shared" si="984"/>
        <v>2</v>
      </c>
      <c r="CQ447" s="64">
        <f t="shared" si="985"/>
        <v>2.4715522830000003E-2</v>
      </c>
      <c r="CR447" s="64">
        <f t="shared" si="986"/>
        <v>0.11121985273500001</v>
      </c>
      <c r="CS447" s="36">
        <f t="shared" si="987"/>
        <v>8.4034963150111217</v>
      </c>
      <c r="CT447" s="36">
        <f t="shared" si="988"/>
        <v>7.0776602204764911</v>
      </c>
      <c r="CU447" s="36">
        <f t="shared" si="989"/>
        <v>0.25591184044661103</v>
      </c>
      <c r="CV447" s="36">
        <f t="shared" si="1049"/>
        <v>7.3335720609231023</v>
      </c>
      <c r="CW447" s="36">
        <f t="shared" si="990"/>
        <v>0</v>
      </c>
      <c r="CX447" s="36">
        <f t="shared" si="991"/>
        <v>0</v>
      </c>
      <c r="CY447" s="36">
        <f t="shared" si="992"/>
        <v>0</v>
      </c>
      <c r="CZ447" s="36">
        <f t="shared" si="1050"/>
        <v>0</v>
      </c>
      <c r="DA447" s="64">
        <f t="shared" si="993"/>
        <v>9.3225327715447115E-3</v>
      </c>
      <c r="DB447" s="70">
        <f t="shared" si="1051"/>
        <v>0.99076357411149285</v>
      </c>
      <c r="DC447" s="70">
        <f>PRODUCT($DB$8:DB447)</f>
        <v>1.3603733505083624E-2</v>
      </c>
      <c r="DD447" s="36">
        <f t="shared" si="994"/>
        <v>35.887165458525509</v>
      </c>
      <c r="DE447" s="36">
        <f t="shared" si="995"/>
        <v>512.26866091720797</v>
      </c>
      <c r="DF447" s="36">
        <f t="shared" si="996"/>
        <v>16.183437964750425</v>
      </c>
      <c r="DG447" s="36">
        <f t="shared" si="997"/>
        <v>0.2209182926273123</v>
      </c>
      <c r="DH447" s="36">
        <f t="shared" ca="1" si="998"/>
        <v>1.5113334688948479E-15</v>
      </c>
      <c r="DI447" s="36">
        <f t="shared" si="999"/>
        <v>18.772353930834452</v>
      </c>
      <c r="DJ447" s="36">
        <f t="shared" ca="1" si="1000"/>
        <v>511.11636906164006</v>
      </c>
      <c r="DK447" s="36">
        <f t="shared" si="1001"/>
        <v>0</v>
      </c>
      <c r="DL447" s="36">
        <f t="shared" si="1002"/>
        <v>0</v>
      </c>
      <c r="DM447" s="36">
        <f t="shared" ca="1" si="1003"/>
        <v>511.11636906164006</v>
      </c>
      <c r="DN447" s="36">
        <f t="shared" ca="1" si="1052"/>
        <v>511.11636906164415</v>
      </c>
      <c r="DO447" s="64" cm="1">
        <f t="array" ref="DO447">IFERROR(INDEX(Tbl_FwdNom,$B447,MATCH(LIDt,Tbl_FwdNom_Cols,0)),0)</f>
        <v>8.4960937600000008</v>
      </c>
      <c r="DP447" s="64">
        <f t="shared" ca="1" si="1053"/>
        <v>8.4342834730000007</v>
      </c>
      <c r="DQ447" s="64">
        <f t="shared" ca="1" si="1004"/>
        <v>6.7706614254052777E-3</v>
      </c>
      <c r="DR447" s="70">
        <f t="shared" ca="1" si="1005"/>
        <v>0.99327487213838828</v>
      </c>
      <c r="DS447" s="70">
        <f ca="1">PRODUCT($DR$8:DR447)</f>
        <v>2.2315458483489446E-2</v>
      </c>
      <c r="DT447" s="36">
        <f t="shared" ca="1" si="1006"/>
        <v>566.27155625614762</v>
      </c>
      <c r="DU447" s="36">
        <f t="shared" ca="1" si="1007"/>
        <v>17.653852917292927</v>
      </c>
      <c r="DV447" s="36">
        <f t="shared" ca="1" si="1008"/>
        <v>0.24410879375675673</v>
      </c>
      <c r="DW447" s="36">
        <f t="shared" ca="1" si="1009"/>
        <v>1.5907727644171275E-15</v>
      </c>
      <c r="DX447" s="36">
        <f t="shared" ca="1" si="1010"/>
        <v>38.829199514161957</v>
      </c>
      <c r="DY447" s="36">
        <f t="shared" ca="1" si="1011"/>
        <v>0.41296578894839148</v>
      </c>
      <c r="DZ447" s="36">
        <f t="shared" ca="1" si="1012"/>
        <v>20.083341800390567</v>
      </c>
      <c r="EA447" s="36">
        <f t="shared" ca="1" si="1013"/>
        <v>0</v>
      </c>
      <c r="EB447" s="36">
        <f t="shared" ca="1" si="1014"/>
        <v>565.34840845486099</v>
      </c>
      <c r="EC447" s="36">
        <f t="shared" ca="1" si="1015"/>
        <v>0</v>
      </c>
      <c r="ED447" s="36">
        <f t="shared" ca="1" si="1016"/>
        <v>0</v>
      </c>
      <c r="EE447" s="36">
        <f t="shared" ca="1" si="1054"/>
        <v>0</v>
      </c>
      <c r="EF447" s="36">
        <f t="shared" ca="1" si="1017"/>
        <v>565.34840845486099</v>
      </c>
      <c r="EG447" s="64"/>
      <c r="EH447" s="64"/>
      <c r="EI447" s="64"/>
      <c r="EJ447" s="70"/>
      <c r="EK447" s="70"/>
      <c r="EL447" s="70"/>
      <c r="EM447" s="70"/>
      <c r="EN447" s="70"/>
      <c r="EO447" s="36">
        <f t="shared" ca="1" si="1018"/>
        <v>4.8238442597021356</v>
      </c>
      <c r="EP447" s="36">
        <f t="shared" ca="1" si="1019"/>
        <v>0</v>
      </c>
      <c r="EQ447" s="36">
        <f t="shared" si="1020"/>
        <v>14.105138839932582</v>
      </c>
      <c r="ER447" s="36">
        <f t="shared" si="1021"/>
        <v>0.21511807703638489</v>
      </c>
      <c r="ES447" s="36">
        <f t="shared" si="1022"/>
        <v>-0.1964524445380966</v>
      </c>
      <c r="ET447" s="36">
        <f t="shared" ca="1" si="1023"/>
        <v>0</v>
      </c>
      <c r="EU447" s="36">
        <f t="shared" ca="1" si="1055"/>
        <v>0.21511807703638489</v>
      </c>
      <c r="EV447" s="36">
        <f t="shared" si="1024"/>
        <v>0.30987674812459876</v>
      </c>
      <c r="EW447" s="36">
        <f t="shared" si="1025"/>
        <v>18.437783391043805</v>
      </c>
      <c r="EX447" s="36">
        <f t="shared" ca="1" si="1056"/>
        <v>33.067917056137375</v>
      </c>
      <c r="EY447" s="36">
        <f t="shared" si="1026"/>
        <v>0</v>
      </c>
      <c r="EZ447" s="36">
        <f t="shared" si="1027"/>
        <v>0</v>
      </c>
      <c r="FA447" s="36">
        <f t="shared" si="1028"/>
        <v>0</v>
      </c>
      <c r="FB447" s="36">
        <f t="shared" si="1029"/>
        <v>0</v>
      </c>
      <c r="FC447" s="36">
        <f t="shared" si="1057"/>
        <v>0</v>
      </c>
      <c r="FD447" s="36">
        <f t="shared" si="1030"/>
        <v>0</v>
      </c>
      <c r="FE447" s="36">
        <f t="shared" si="1031"/>
        <v>0</v>
      </c>
      <c r="FF447" s="36">
        <f t="shared" si="1058"/>
        <v>0</v>
      </c>
      <c r="FG447" s="36">
        <f t="shared" ca="1" si="1032"/>
        <v>33.067917056137375</v>
      </c>
      <c r="FH447" s="36">
        <f t="shared" ca="1" si="1033"/>
        <v>0.30827674044256298</v>
      </c>
      <c r="FI447" s="36">
        <f t="shared" ca="1" si="1034"/>
        <v>-0.75347026527991323</v>
      </c>
      <c r="FJ447" s="36">
        <f t="shared" ca="1" si="1035"/>
        <v>36.029308025964909</v>
      </c>
      <c r="FK447" s="36">
        <f t="shared" si="1036"/>
        <v>0</v>
      </c>
      <c r="FL447" s="36">
        <f t="shared" si="1037"/>
        <v>0</v>
      </c>
      <c r="FM447" s="36">
        <f t="shared" ca="1" si="1038"/>
        <v>0</v>
      </c>
      <c r="FN447" s="36">
        <f t="shared" ca="1" si="1060"/>
        <v>36.029308025964909</v>
      </c>
    </row>
    <row r="448" spans="2:170" x14ac:dyDescent="0.25">
      <c r="B448" s="2">
        <v>440</v>
      </c>
      <c r="C448" s="2">
        <f t="shared" si="914"/>
        <v>37</v>
      </c>
      <c r="D448" s="2">
        <f t="shared" si="1063"/>
        <v>464</v>
      </c>
      <c r="E448" s="2">
        <f t="shared" si="1061"/>
        <v>39</v>
      </c>
      <c r="F448" s="189">
        <f t="shared" si="1065"/>
        <v>59110</v>
      </c>
      <c r="G448" s="2">
        <f t="shared" si="1064"/>
        <v>10</v>
      </c>
      <c r="H448" s="187">
        <f t="shared" si="915"/>
        <v>71.25</v>
      </c>
      <c r="I448" s="186">
        <f t="shared" si="1062"/>
        <v>71</v>
      </c>
      <c r="J448" s="2">
        <f t="shared" si="916"/>
        <v>0</v>
      </c>
      <c r="K448" s="2">
        <f t="shared" si="917"/>
        <v>1</v>
      </c>
      <c r="L448">
        <f t="shared" si="918"/>
        <v>2</v>
      </c>
      <c r="M448" s="190">
        <f t="shared" si="1039"/>
        <v>2.0991562890000003E-2</v>
      </c>
      <c r="N448">
        <f t="shared" si="919"/>
        <v>1</v>
      </c>
      <c r="O448">
        <f t="shared" si="920"/>
        <v>100</v>
      </c>
      <c r="P448" s="58">
        <f t="shared" si="921"/>
        <v>9.4462033005000015E-2</v>
      </c>
      <c r="Q448" s="106">
        <f t="shared" si="922"/>
        <v>9.4462033005000015E-2</v>
      </c>
      <c r="R448" s="59">
        <f t="shared" si="923"/>
        <v>9.4462033005000015E-2</v>
      </c>
      <c r="S448" s="32">
        <f t="shared" si="1040"/>
        <v>8.2347466164597316E-3</v>
      </c>
      <c r="T448">
        <f t="shared" si="924"/>
        <v>1</v>
      </c>
      <c r="U448" s="32">
        <f t="shared" si="1041"/>
        <v>7.9269945000000005E-4</v>
      </c>
      <c r="V448">
        <f t="shared" si="925"/>
        <v>1</v>
      </c>
      <c r="W448">
        <f t="shared" si="926"/>
        <v>100</v>
      </c>
      <c r="X448" s="58">
        <f t="shared" si="927"/>
        <v>3.5671475250000002E-3</v>
      </c>
      <c r="Y448" s="58">
        <f t="shared" si="928"/>
        <v>3.5671475250000002E-3</v>
      </c>
      <c r="Z448" s="32">
        <f t="shared" si="929"/>
        <v>3.5671475250000002E-3</v>
      </c>
      <c r="AA448" s="32">
        <f t="shared" si="930"/>
        <v>2.9774941104587782E-4</v>
      </c>
      <c r="AB448" s="59">
        <f t="shared" si="931"/>
        <v>4.9056245199999996E-3</v>
      </c>
      <c r="AC448" s="59">
        <f t="shared" si="932"/>
        <v>4.9056245199999996E-3</v>
      </c>
      <c r="AD448">
        <f t="shared" si="933"/>
        <v>1</v>
      </c>
      <c r="AE448" s="59">
        <f t="shared" si="934"/>
        <v>4.9056245199999996E-3</v>
      </c>
      <c r="AF448" s="59">
        <f t="shared" si="935"/>
        <v>4.1758461800000006E-3</v>
      </c>
      <c r="AG448" s="59">
        <f t="shared" si="936"/>
        <v>4.1758461800000006E-3</v>
      </c>
      <c r="AH448">
        <f t="shared" si="937"/>
        <v>1</v>
      </c>
      <c r="AI448" s="59">
        <f t="shared" si="938"/>
        <v>4.1758461800000006E-3</v>
      </c>
      <c r="AJ448" s="59">
        <f t="shared" si="939"/>
        <v>0</v>
      </c>
      <c r="AK448" s="59">
        <f t="shared" si="940"/>
        <v>0</v>
      </c>
      <c r="AL448" s="59">
        <f t="shared" si="941"/>
        <v>0</v>
      </c>
      <c r="AM448" s="12">
        <f t="shared" si="1042"/>
        <v>7.0362360785401305E-3</v>
      </c>
      <c r="AN448" s="12">
        <f t="shared" si="1043"/>
        <v>0</v>
      </c>
      <c r="AO448" s="66">
        <f t="shared" si="942"/>
        <v>5.7941621240370229E-5</v>
      </c>
      <c r="AP448" s="66">
        <f t="shared" si="943"/>
        <v>2.0950351483650808E-6</v>
      </c>
      <c r="AQ448" s="59">
        <f t="shared" si="944"/>
        <v>3.4517132235395107E-5</v>
      </c>
      <c r="AR448" s="59">
        <f t="shared" si="945"/>
        <v>2.9382239550149988E-5</v>
      </c>
      <c r="AS448" s="59">
        <f t="shared" si="946"/>
        <v>0</v>
      </c>
      <c r="AT448" s="12">
        <f t="shared" si="947"/>
        <v>6.9123000503658501E-3</v>
      </c>
      <c r="AU448" s="59">
        <f t="shared" si="1044"/>
        <v>0</v>
      </c>
      <c r="AV448" s="59">
        <f t="shared" si="1045"/>
        <v>-5.082197683525802E-20</v>
      </c>
      <c r="AW448" s="70">
        <f t="shared" si="948"/>
        <v>0</v>
      </c>
      <c r="AX448" s="20">
        <f t="shared" si="949"/>
        <v>200000</v>
      </c>
      <c r="AY448" s="20">
        <f t="shared" si="950"/>
        <v>0</v>
      </c>
      <c r="AZ448" s="20">
        <f t="shared" si="951"/>
        <v>0</v>
      </c>
      <c r="BA448" s="20">
        <f t="shared" si="952"/>
        <v>200000</v>
      </c>
      <c r="BB448" s="36">
        <f t="shared" si="953"/>
        <v>1</v>
      </c>
      <c r="BC448" s="36">
        <f t="shared" si="954"/>
        <v>0</v>
      </c>
      <c r="BD448" s="80">
        <f t="shared" si="955"/>
        <v>11.588324248074045</v>
      </c>
      <c r="BE448" s="36">
        <f t="shared" si="956"/>
        <v>0</v>
      </c>
      <c r="BF448" s="36">
        <f t="shared" si="957"/>
        <v>0</v>
      </c>
      <c r="BG448" s="36">
        <f t="shared" si="958"/>
        <v>11.588324248074045</v>
      </c>
      <c r="BH448" s="36">
        <f t="shared" si="959"/>
        <v>0.41900702967301617</v>
      </c>
      <c r="BI448" s="36">
        <f t="shared" si="960"/>
        <v>0</v>
      </c>
      <c r="BJ448" s="36">
        <f t="shared" si="961"/>
        <v>0</v>
      </c>
      <c r="BK448" s="36">
        <f t="shared" si="962"/>
        <v>0.41900702967301617</v>
      </c>
      <c r="BL448" s="68">
        <f ca="1">IF(OR(AT448=0,E448&gt;ProjTerm),0,VLOOKUP(D448,'Life Events'!$AE$5:$AI$1206,5,FALSE))</f>
        <v>6.7181803308266437E-17</v>
      </c>
      <c r="BM448" s="93">
        <f t="shared" ca="1" si="963"/>
        <v>6.7181803308266437E-17</v>
      </c>
      <c r="BN448" s="93">
        <f t="shared" ca="1" si="964"/>
        <v>4.6438078239139873E-19</v>
      </c>
      <c r="BO448" s="36">
        <f t="shared" ca="1" si="965"/>
        <v>7.0670932308616467E-17</v>
      </c>
      <c r="BP448" s="36">
        <f t="shared" si="966"/>
        <v>5.019639680687373E-3</v>
      </c>
      <c r="BQ448" s="36">
        <f t="shared" si="967"/>
        <v>98.321535641848499</v>
      </c>
      <c r="BR448" s="36">
        <f t="shared" si="968"/>
        <v>154.78110000000001</v>
      </c>
      <c r="BS448" s="36">
        <f t="shared" si="969"/>
        <v>152.18315440334518</v>
      </c>
      <c r="BT448" s="36">
        <f t="shared" si="970"/>
        <v>1.0519356258470769</v>
      </c>
      <c r="BU448" s="70" cm="1">
        <f t="array" ref="BU448">IF(AND(ActInt=1,$J448=0),INDEX(Tbl_FwdNom,$B448-IVP,MATCH(ValnDt,Tbl_FwdNom_Cols)),INDEX(Tbl_FwdNom,$B448,MATCH(StartDt,Tbl_FwdNom_Cols)))</f>
        <v>11.772777929</v>
      </c>
      <c r="BV448" s="70" cm="1">
        <f t="array" ref="BV448">INDEX(Tbl_FwdReal,$B448,MATCH(StartDt,Tbl_FwdReal_Cols))</f>
        <v>4.5709566270000002</v>
      </c>
      <c r="BW448" s="70" cm="1">
        <f t="array" ref="BW448">IF(RunType&lt;&gt;"OPN",INDEX(Tbl_FwdReal,$B448,MATCH(ValnDt,Tbl_FwdReal_Cols)),IF(AND($J448=0,ActInt=1),INDEX(Tbl_FwdReal,$B448-IVP,MATCH(ValnDt,Tbl_FwdReal_Cols)),-999))*$K448</f>
        <v>4.5709566270000002</v>
      </c>
      <c r="BX448" s="70">
        <f t="shared" si="971"/>
        <v>4.5709566270000002E-2</v>
      </c>
      <c r="BY448" s="70">
        <f t="shared" si="1046"/>
        <v>6.8870186658888333E-2</v>
      </c>
      <c r="BZ448" s="64">
        <f t="shared" si="1059"/>
        <v>5.5656133226986704E-3</v>
      </c>
      <c r="CA448" s="70" cm="1">
        <f t="array" ref="CA448">IF($J448=1,CA447*(1+INDEX(Tbl_CPI,$B448,MATCH(IF(RunType="OPN",StartDt,ValnDt),Tbl_CPI_Cols))),0)</f>
        <v>0</v>
      </c>
      <c r="CB448" s="70">
        <f t="shared" si="1047"/>
        <v>12.576094904318396</v>
      </c>
      <c r="CC448" s="70">
        <f t="shared" si="1048"/>
        <v>12.029306933432325</v>
      </c>
      <c r="CD448" s="36">
        <f t="shared" si="972"/>
        <v>63.110117653614985</v>
      </c>
      <c r="CE448" s="36">
        <f t="shared" si="973"/>
        <v>1.5750956480746225</v>
      </c>
      <c r="CF448" s="36">
        <f t="shared" si="974"/>
        <v>0</v>
      </c>
      <c r="CG448" s="36">
        <f t="shared" si="975"/>
        <v>0.45514043158141232</v>
      </c>
      <c r="CH448" s="36">
        <f t="shared" si="976"/>
        <v>0.44405768675527818</v>
      </c>
      <c r="CI448" s="36">
        <f t="shared" si="977"/>
        <v>0</v>
      </c>
      <c r="CJ448" s="36">
        <f t="shared" si="978"/>
        <v>0</v>
      </c>
      <c r="CK448" s="36">
        <f t="shared" si="979"/>
        <v>0</v>
      </c>
      <c r="CL448" s="36">
        <f t="shared" si="980"/>
        <v>1.1082744826134208E-2</v>
      </c>
      <c r="CM448" s="36">
        <f t="shared" si="981"/>
        <v>0.45514043158141232</v>
      </c>
      <c r="CN448" s="36">
        <f t="shared" ca="1" si="982"/>
        <v>10.950376012219296</v>
      </c>
      <c r="CO448" s="20">
        <f t="shared" si="983"/>
        <v>120000</v>
      </c>
      <c r="CP448" s="20">
        <f t="shared" si="984"/>
        <v>2</v>
      </c>
      <c r="CQ448" s="64">
        <f t="shared" si="985"/>
        <v>2.4715522830000003E-2</v>
      </c>
      <c r="CR448" s="64">
        <f t="shared" si="986"/>
        <v>0.11121985273500001</v>
      </c>
      <c r="CS448" s="36">
        <f t="shared" si="987"/>
        <v>8.2554774105237989</v>
      </c>
      <c r="CT448" s="36">
        <f t="shared" si="988"/>
        <v>6.9529945488444271</v>
      </c>
      <c r="CU448" s="36">
        <f t="shared" si="989"/>
        <v>0.25140421780380967</v>
      </c>
      <c r="CV448" s="36">
        <f t="shared" si="1049"/>
        <v>7.2043987666482368</v>
      </c>
      <c r="CW448" s="36">
        <f t="shared" si="990"/>
        <v>0</v>
      </c>
      <c r="CX448" s="36">
        <f t="shared" si="991"/>
        <v>0</v>
      </c>
      <c r="CY448" s="36">
        <f t="shared" si="992"/>
        <v>0</v>
      </c>
      <c r="CZ448" s="36">
        <f t="shared" si="1050"/>
        <v>0</v>
      </c>
      <c r="DA448" s="64">
        <f t="shared" si="993"/>
        <v>9.317965777726922E-3</v>
      </c>
      <c r="DB448" s="70">
        <f t="shared" si="1051"/>
        <v>0.99076805714981309</v>
      </c>
      <c r="DC448" s="70">
        <f>PRODUCT($DB$8:DB448)</f>
        <v>1.3478144614815519E-2</v>
      </c>
      <c r="DD448" s="36">
        <f t="shared" si="994"/>
        <v>35.169625212280593</v>
      </c>
      <c r="DE448" s="36">
        <f t="shared" si="995"/>
        <v>505.45363852056249</v>
      </c>
      <c r="DF448" s="36">
        <f t="shared" si="996"/>
        <v>15.915227656198923</v>
      </c>
      <c r="DG448" s="36">
        <f t="shared" si="997"/>
        <v>0.21795716203700011</v>
      </c>
      <c r="DH448" s="36">
        <f t="shared" ca="1" si="998"/>
        <v>1.4547450901281269E-15</v>
      </c>
      <c r="DI448" s="36">
        <f t="shared" si="999"/>
        <v>18.487892667782397</v>
      </c>
      <c r="DJ448" s="36">
        <f t="shared" ca="1" si="1000"/>
        <v>504.46917647022622</v>
      </c>
      <c r="DK448" s="36">
        <f t="shared" si="1001"/>
        <v>0</v>
      </c>
      <c r="DL448" s="36">
        <f t="shared" si="1002"/>
        <v>0</v>
      </c>
      <c r="DM448" s="36">
        <f t="shared" ca="1" si="1003"/>
        <v>504.46917647022622</v>
      </c>
      <c r="DN448" s="36">
        <f t="shared" ca="1" si="1052"/>
        <v>504.46917647023031</v>
      </c>
      <c r="DO448" s="64" cm="1">
        <f t="array" ref="DO448">IFERROR(INDEX(Tbl_FwdNom,$B448,MATCH(LIDt,Tbl_FwdNom_Cols,0)),0)</f>
        <v>8.4943763319999999</v>
      </c>
      <c r="DP448" s="64">
        <f t="shared" ca="1" si="1053"/>
        <v>8.4325670230000007</v>
      </c>
      <c r="DQ448" s="64">
        <f t="shared" ca="1" si="1004"/>
        <v>6.769333367537822E-3</v>
      </c>
      <c r="DR448" s="70">
        <f t="shared" ca="1" si="1005"/>
        <v>0.99327618239533066</v>
      </c>
      <c r="DS448" s="70">
        <f ca="1">PRODUCT($DR$8:DR448)</f>
        <v>2.2165413410881893E-2</v>
      </c>
      <c r="DT448" s="36">
        <f t="shared" ca="1" si="1006"/>
        <v>558.51651294892588</v>
      </c>
      <c r="DU448" s="36">
        <f t="shared" ca="1" si="1007"/>
        <v>17.354350703238548</v>
      </c>
      <c r="DV448" s="36">
        <f t="shared" ca="1" si="1008"/>
        <v>0.2407416078789564</v>
      </c>
      <c r="DW448" s="36">
        <f t="shared" ca="1" si="1009"/>
        <v>1.5308703032628503E-15</v>
      </c>
      <c r="DX448" s="36">
        <f t="shared" ca="1" si="1010"/>
        <v>38.040111684220875</v>
      </c>
      <c r="DY448" s="36">
        <f t="shared" ca="1" si="1011"/>
        <v>0.40460352442268177</v>
      </c>
      <c r="DZ448" s="36">
        <f t="shared" ca="1" si="1012"/>
        <v>19.772228974900276</v>
      </c>
      <c r="EA448" s="36">
        <f t="shared" ca="1" si="1013"/>
        <v>0</v>
      </c>
      <c r="EB448" s="36">
        <f t="shared" ca="1" si="1014"/>
        <v>557.76684285938757</v>
      </c>
      <c r="EC448" s="36">
        <f t="shared" ca="1" si="1015"/>
        <v>0</v>
      </c>
      <c r="ED448" s="36">
        <f t="shared" ca="1" si="1016"/>
        <v>0</v>
      </c>
      <c r="EE448" s="36">
        <f t="shared" ca="1" si="1054"/>
        <v>0</v>
      </c>
      <c r="EF448" s="36">
        <f t="shared" ca="1" si="1017"/>
        <v>557.76684285938757</v>
      </c>
      <c r="EG448" s="64"/>
      <c r="EH448" s="64"/>
      <c r="EI448" s="64"/>
      <c r="EJ448" s="70"/>
      <c r="EK448" s="70"/>
      <c r="EL448" s="70"/>
      <c r="EM448" s="70"/>
      <c r="EN448" s="70"/>
      <c r="EO448" s="36">
        <f t="shared" ca="1" si="1018"/>
        <v>4.7583238523868703</v>
      </c>
      <c r="EP448" s="36">
        <f t="shared" ca="1" si="1019"/>
        <v>0</v>
      </c>
      <c r="EQ448" s="36">
        <f t="shared" si="1020"/>
        <v>13.916077275121443</v>
      </c>
      <c r="ER448" s="36">
        <f t="shared" si="1021"/>
        <v>0.21081693271372146</v>
      </c>
      <c r="ES448" s="36">
        <f t="shared" si="1022"/>
        <v>-0.19252450724831008</v>
      </c>
      <c r="ET448" s="36">
        <f t="shared" ca="1" si="1023"/>
        <v>0</v>
      </c>
      <c r="EU448" s="36">
        <f t="shared" ca="1" si="1055"/>
        <v>0.21081693271372146</v>
      </c>
      <c r="EV448" s="36">
        <f t="shared" si="1024"/>
        <v>0.30518112329849745</v>
      </c>
      <c r="EW448" s="36">
        <f t="shared" si="1025"/>
        <v>18.190648200166365</v>
      </c>
      <c r="EX448" s="36">
        <f t="shared" ca="1" si="1056"/>
        <v>32.622723531300025</v>
      </c>
      <c r="EY448" s="36">
        <f t="shared" si="1026"/>
        <v>0</v>
      </c>
      <c r="EZ448" s="36">
        <f t="shared" si="1027"/>
        <v>0</v>
      </c>
      <c r="FA448" s="36">
        <f t="shared" si="1028"/>
        <v>0</v>
      </c>
      <c r="FB448" s="36">
        <f t="shared" si="1029"/>
        <v>0</v>
      </c>
      <c r="FC448" s="36">
        <f t="shared" si="1057"/>
        <v>0</v>
      </c>
      <c r="FD448" s="36">
        <f t="shared" si="1030"/>
        <v>0</v>
      </c>
      <c r="FE448" s="36">
        <f t="shared" si="1031"/>
        <v>0</v>
      </c>
      <c r="FF448" s="36">
        <f t="shared" si="1058"/>
        <v>0</v>
      </c>
      <c r="FG448" s="36">
        <f t="shared" ca="1" si="1032"/>
        <v>32.622723531300025</v>
      </c>
      <c r="FH448" s="36">
        <f t="shared" ca="1" si="1033"/>
        <v>0.3039774214409004</v>
      </c>
      <c r="FI448" s="36">
        <f t="shared" ca="1" si="1034"/>
        <v>-0.74019925758638538</v>
      </c>
      <c r="FJ448" s="36">
        <f t="shared" ca="1" si="1035"/>
        <v>35.53300316540799</v>
      </c>
      <c r="FK448" s="36">
        <f t="shared" si="1036"/>
        <v>0</v>
      </c>
      <c r="FL448" s="36">
        <f t="shared" si="1037"/>
        <v>0</v>
      </c>
      <c r="FM448" s="36">
        <f t="shared" ca="1" si="1038"/>
        <v>0</v>
      </c>
      <c r="FN448" s="36">
        <f t="shared" ca="1" si="1060"/>
        <v>35.53300316540799</v>
      </c>
    </row>
    <row r="449" spans="2:170" x14ac:dyDescent="0.25">
      <c r="B449" s="2">
        <v>441</v>
      </c>
      <c r="C449" s="2">
        <f t="shared" si="914"/>
        <v>37</v>
      </c>
      <c r="D449" s="2">
        <f t="shared" si="1063"/>
        <v>465</v>
      </c>
      <c r="E449" s="2">
        <f t="shared" si="1061"/>
        <v>39</v>
      </c>
      <c r="F449" s="189">
        <f t="shared" si="1065"/>
        <v>59140</v>
      </c>
      <c r="G449" s="2">
        <f t="shared" si="1064"/>
        <v>11</v>
      </c>
      <c r="H449" s="187">
        <f t="shared" si="915"/>
        <v>71.333333333333343</v>
      </c>
      <c r="I449" s="186">
        <f t="shared" si="1062"/>
        <v>71</v>
      </c>
      <c r="J449" s="2">
        <f t="shared" si="916"/>
        <v>0</v>
      </c>
      <c r="K449" s="2">
        <f t="shared" si="917"/>
        <v>1</v>
      </c>
      <c r="L449">
        <f t="shared" si="918"/>
        <v>2</v>
      </c>
      <c r="M449" s="190">
        <f t="shared" si="1039"/>
        <v>2.0991562890000003E-2</v>
      </c>
      <c r="N449">
        <f t="shared" si="919"/>
        <v>1</v>
      </c>
      <c r="O449">
        <f t="shared" si="920"/>
        <v>100</v>
      </c>
      <c r="P449" s="58">
        <f t="shared" si="921"/>
        <v>9.4462033005000015E-2</v>
      </c>
      <c r="Q449" s="106">
        <f t="shared" si="922"/>
        <v>9.4462033005000015E-2</v>
      </c>
      <c r="R449" s="59">
        <f t="shared" si="923"/>
        <v>9.4462033005000015E-2</v>
      </c>
      <c r="S449" s="32">
        <f t="shared" si="1040"/>
        <v>8.2347466164597316E-3</v>
      </c>
      <c r="T449">
        <f t="shared" si="924"/>
        <v>1</v>
      </c>
      <c r="U449" s="32">
        <f t="shared" si="1041"/>
        <v>7.9269945000000005E-4</v>
      </c>
      <c r="V449">
        <f t="shared" si="925"/>
        <v>1</v>
      </c>
      <c r="W449">
        <f t="shared" si="926"/>
        <v>100</v>
      </c>
      <c r="X449" s="58">
        <f t="shared" si="927"/>
        <v>3.5671475250000002E-3</v>
      </c>
      <c r="Y449" s="58">
        <f t="shared" si="928"/>
        <v>3.5671475250000002E-3</v>
      </c>
      <c r="Z449" s="32">
        <f t="shared" si="929"/>
        <v>3.5671475250000002E-3</v>
      </c>
      <c r="AA449" s="32">
        <f t="shared" si="930"/>
        <v>2.9774941104587782E-4</v>
      </c>
      <c r="AB449" s="59">
        <f t="shared" si="931"/>
        <v>4.9056245199999996E-3</v>
      </c>
      <c r="AC449" s="59">
        <f t="shared" si="932"/>
        <v>4.9056245199999996E-3</v>
      </c>
      <c r="AD449">
        <f t="shared" si="933"/>
        <v>1</v>
      </c>
      <c r="AE449" s="59">
        <f t="shared" si="934"/>
        <v>4.9056245199999996E-3</v>
      </c>
      <c r="AF449" s="59">
        <f t="shared" si="935"/>
        <v>4.1758461800000006E-3</v>
      </c>
      <c r="AG449" s="59">
        <f t="shared" si="936"/>
        <v>4.1758461800000006E-3</v>
      </c>
      <c r="AH449">
        <f t="shared" si="937"/>
        <v>1</v>
      </c>
      <c r="AI449" s="59">
        <f t="shared" si="938"/>
        <v>4.1758461800000006E-3</v>
      </c>
      <c r="AJ449" s="59">
        <f t="shared" si="939"/>
        <v>0</v>
      </c>
      <c r="AK449" s="59">
        <f t="shared" si="940"/>
        <v>0</v>
      </c>
      <c r="AL449" s="59">
        <f t="shared" si="941"/>
        <v>0</v>
      </c>
      <c r="AM449" s="12">
        <f t="shared" si="1042"/>
        <v>6.9123000503658501E-3</v>
      </c>
      <c r="AN449" s="12">
        <f t="shared" si="1043"/>
        <v>0</v>
      </c>
      <c r="AO449" s="66">
        <f t="shared" si="942"/>
        <v>5.6921039451704618E-5</v>
      </c>
      <c r="AP449" s="66">
        <f t="shared" si="943"/>
        <v>2.0581332689688234E-6</v>
      </c>
      <c r="AQ449" s="59">
        <f t="shared" si="944"/>
        <v>3.3909148616671944E-5</v>
      </c>
      <c r="AR449" s="59">
        <f t="shared" si="945"/>
        <v>2.8864701760334047E-5</v>
      </c>
      <c r="AS449" s="59">
        <f t="shared" si="946"/>
        <v>0</v>
      </c>
      <c r="AT449" s="12">
        <f t="shared" si="947"/>
        <v>6.7905470272681704E-3</v>
      </c>
      <c r="AU449" s="59">
        <f t="shared" si="1044"/>
        <v>0</v>
      </c>
      <c r="AV449" s="59">
        <f t="shared" si="1045"/>
        <v>-2.1006417091906648E-19</v>
      </c>
      <c r="AW449" s="70">
        <f t="shared" si="948"/>
        <v>0</v>
      </c>
      <c r="AX449" s="20">
        <f t="shared" si="949"/>
        <v>200000</v>
      </c>
      <c r="AY449" s="20">
        <f t="shared" si="950"/>
        <v>0</v>
      </c>
      <c r="AZ449" s="20">
        <f t="shared" si="951"/>
        <v>0</v>
      </c>
      <c r="BA449" s="20">
        <f t="shared" si="952"/>
        <v>200000</v>
      </c>
      <c r="BB449" s="36">
        <f t="shared" si="953"/>
        <v>1</v>
      </c>
      <c r="BC449" s="36">
        <f t="shared" si="954"/>
        <v>0</v>
      </c>
      <c r="BD449" s="80">
        <f t="shared" si="955"/>
        <v>11.384207890340925</v>
      </c>
      <c r="BE449" s="36">
        <f t="shared" si="956"/>
        <v>0</v>
      </c>
      <c r="BF449" s="36">
        <f t="shared" si="957"/>
        <v>0</v>
      </c>
      <c r="BG449" s="36">
        <f t="shared" si="958"/>
        <v>11.384207890340925</v>
      </c>
      <c r="BH449" s="36">
        <f t="shared" si="959"/>
        <v>0.41162665379376467</v>
      </c>
      <c r="BI449" s="36">
        <f t="shared" si="960"/>
        <v>0</v>
      </c>
      <c r="BJ449" s="36">
        <f t="shared" si="961"/>
        <v>0</v>
      </c>
      <c r="BK449" s="36">
        <f t="shared" si="962"/>
        <v>0.41162665379376467</v>
      </c>
      <c r="BL449" s="68">
        <f ca="1">IF(OR(AT449=0,E449&gt;ProjTerm),0,VLOOKUP(D449,'Life Events'!$AE$5:$AI$1206,5,FALSE))</f>
        <v>6.5998465260100807E-17</v>
      </c>
      <c r="BM449" s="93">
        <f t="shared" ca="1" si="963"/>
        <v>6.5998465260100807E-17</v>
      </c>
      <c r="BN449" s="93">
        <f t="shared" ca="1" si="964"/>
        <v>4.4816568207623918E-19</v>
      </c>
      <c r="BO449" s="36">
        <f t="shared" ca="1" si="965"/>
        <v>6.8203267193688818E-17</v>
      </c>
      <c r="BP449" s="36">
        <f t="shared" si="966"/>
        <v>4.9312239143676799E-3</v>
      </c>
      <c r="BQ449" s="36">
        <f t="shared" si="967"/>
        <v>98.321535641848499</v>
      </c>
      <c r="BR449" s="36">
        <f t="shared" si="968"/>
        <v>154.78110000000001</v>
      </c>
      <c r="BS449" s="36">
        <f t="shared" si="969"/>
        <v>152.18315440334518</v>
      </c>
      <c r="BT449" s="36">
        <f t="shared" si="970"/>
        <v>1.0334068667339287</v>
      </c>
      <c r="BU449" s="70" cm="1">
        <f t="array" ref="BU449">IF(AND(ActInt=1,$J449=0),INDEX(Tbl_FwdNom,$B449-IVP,MATCH(ValnDt,Tbl_FwdNom_Cols)),INDEX(Tbl_FwdNom,$B449,MATCH(StartDt,Tbl_FwdNom_Cols)))</f>
        <v>11.766709071999999</v>
      </c>
      <c r="BV449" s="70" cm="1">
        <f t="array" ref="BV449">INDEX(Tbl_FwdReal,$B449,MATCH(StartDt,Tbl_FwdReal_Cols))</f>
        <v>4.5675376659999998</v>
      </c>
      <c r="BW449" s="70" cm="1">
        <f t="array" ref="BW449">IF(RunType&lt;&gt;"OPN",INDEX(Tbl_FwdReal,$B449,MATCH(ValnDt,Tbl_FwdReal_Cols)),IF(AND($J449=0,ActInt=1),INDEX(Tbl_FwdReal,$B449-IVP,MATCH(ValnDt,Tbl_FwdReal_Cols)),-999))*$K449</f>
        <v>4.5675376659999998</v>
      </c>
      <c r="BX449" s="70">
        <f t="shared" si="971"/>
        <v>4.5675376659999996E-2</v>
      </c>
      <c r="BY449" s="70">
        <f t="shared" si="1046"/>
        <v>6.8847096973775113E-2</v>
      </c>
      <c r="BZ449" s="64">
        <f t="shared" si="1059"/>
        <v>5.5638031228923968E-3</v>
      </c>
      <c r="CA449" s="70" cm="1">
        <f t="array" ref="CA449">IF($J449=1,CA448*(1+INDEX(Tbl_CPI,$B449,MATCH(IF(RunType="OPN",StartDt,ValnDt),Tbl_CPI_Cols))),0)</f>
        <v>0</v>
      </c>
      <c r="CB449" s="70">
        <f t="shared" si="1047"/>
        <v>12.646065820420834</v>
      </c>
      <c r="CC449" s="70">
        <f t="shared" si="1048"/>
        <v>12.029306933432325</v>
      </c>
      <c r="CD449" s="36">
        <f t="shared" si="972"/>
        <v>63.110117653614985</v>
      </c>
      <c r="CE449" s="36">
        <f t="shared" si="973"/>
        <v>1.5750956480746225</v>
      </c>
      <c r="CF449" s="36">
        <f t="shared" si="974"/>
        <v>0</v>
      </c>
      <c r="CG449" s="36">
        <f t="shared" si="975"/>
        <v>0.44712360316319477</v>
      </c>
      <c r="CH449" s="36">
        <f t="shared" si="976"/>
        <v>0.43623606943567761</v>
      </c>
      <c r="CI449" s="36">
        <f t="shared" si="977"/>
        <v>0</v>
      </c>
      <c r="CJ449" s="36">
        <f t="shared" si="978"/>
        <v>0</v>
      </c>
      <c r="CK449" s="36">
        <f t="shared" si="979"/>
        <v>0</v>
      </c>
      <c r="CL449" s="36">
        <f t="shared" si="980"/>
        <v>1.0887533727517244E-2</v>
      </c>
      <c r="CM449" s="36">
        <f t="shared" si="981"/>
        <v>0.44712360316319477</v>
      </c>
      <c r="CN449" s="36">
        <f t="shared" ca="1" si="982"/>
        <v>10.757496453486393</v>
      </c>
      <c r="CO449" s="20">
        <f t="shared" si="983"/>
        <v>120000</v>
      </c>
      <c r="CP449" s="20">
        <f t="shared" si="984"/>
        <v>2</v>
      </c>
      <c r="CQ449" s="64">
        <f t="shared" si="985"/>
        <v>2.4715522830000003E-2</v>
      </c>
      <c r="CR449" s="64">
        <f t="shared" si="986"/>
        <v>0.11121985273500001</v>
      </c>
      <c r="CS449" s="36">
        <f t="shared" si="987"/>
        <v>8.1100657060951598</v>
      </c>
      <c r="CT449" s="36">
        <f t="shared" si="988"/>
        <v>6.8305247342045545</v>
      </c>
      <c r="CU449" s="36">
        <f t="shared" si="989"/>
        <v>0.2469759922762588</v>
      </c>
      <c r="CV449" s="36">
        <f t="shared" si="1049"/>
        <v>7.077500726480813</v>
      </c>
      <c r="CW449" s="36">
        <f t="shared" si="990"/>
        <v>0</v>
      </c>
      <c r="CX449" s="36">
        <f t="shared" si="991"/>
        <v>0</v>
      </c>
      <c r="CY449" s="36">
        <f t="shared" si="992"/>
        <v>0</v>
      </c>
      <c r="CZ449" s="36">
        <f t="shared" si="1050"/>
        <v>0</v>
      </c>
      <c r="DA449" s="64">
        <f t="shared" si="993"/>
        <v>9.3133988049238781E-3</v>
      </c>
      <c r="DB449" s="70">
        <f t="shared" si="1051"/>
        <v>0.9907725402080747</v>
      </c>
      <c r="DC449" s="70">
        <f>PRODUCT($DB$8:DB449)</f>
        <v>1.3353775577312554E-2</v>
      </c>
      <c r="DD449" s="36">
        <f t="shared" si="994"/>
        <v>34.463767090968339</v>
      </c>
      <c r="DE449" s="36">
        <f t="shared" si="995"/>
        <v>498.77692194316342</v>
      </c>
      <c r="DF449" s="36">
        <f t="shared" si="996"/>
        <v>15.651825864638493</v>
      </c>
      <c r="DG449" s="36">
        <f t="shared" si="997"/>
        <v>0.21505586009507244</v>
      </c>
      <c r="DH449" s="36">
        <f t="shared" ca="1" si="998"/>
        <v>1.4000904441183063E-15</v>
      </c>
      <c r="DI449" s="36">
        <f t="shared" si="999"/>
        <v>18.208789941665533</v>
      </c>
      <c r="DJ449" s="36">
        <f t="shared" ca="1" si="1000"/>
        <v>497.95871479840395</v>
      </c>
      <c r="DK449" s="36">
        <f t="shared" si="1001"/>
        <v>0</v>
      </c>
      <c r="DL449" s="36">
        <f t="shared" si="1002"/>
        <v>0</v>
      </c>
      <c r="DM449" s="36">
        <f t="shared" ca="1" si="1003"/>
        <v>497.95871479840395</v>
      </c>
      <c r="DN449" s="36">
        <f t="shared" ca="1" si="1052"/>
        <v>497.9587147984081</v>
      </c>
      <c r="DO449" s="64" cm="1">
        <f t="array" ref="DO449">IFERROR(INDEX(Tbl_FwdNom,$B449,MATCH(LIDt,Tbl_FwdNom_Cols,0)),0)</f>
        <v>8.4926589309999994</v>
      </c>
      <c r="DP449" s="64">
        <f t="shared" ca="1" si="1053"/>
        <v>8.4308506009999995</v>
      </c>
      <c r="DQ449" s="64">
        <f t="shared" ca="1" si="1004"/>
        <v>6.7680053120640071E-3</v>
      </c>
      <c r="DR449" s="70">
        <f t="shared" ca="1" si="1005"/>
        <v>0.9932774926533684</v>
      </c>
      <c r="DS449" s="70">
        <f ca="1">PRODUCT($DR$8:DR449)</f>
        <v>2.2016406256386113E-2</v>
      </c>
      <c r="DT449" s="36">
        <f t="shared" ca="1" si="1006"/>
        <v>550.91234778509875</v>
      </c>
      <c r="DU449" s="36">
        <f t="shared" ca="1" si="1007"/>
        <v>17.060178387191726</v>
      </c>
      <c r="DV449" s="36">
        <f t="shared" ca="1" si="1008"/>
        <v>0.23743972444554834</v>
      </c>
      <c r="DW449" s="36">
        <f t="shared" ca="1" si="1009"/>
        <v>1.4730279744137254E-15</v>
      </c>
      <c r="DX449" s="36">
        <f t="shared" ca="1" si="1010"/>
        <v>37.264160495437267</v>
      </c>
      <c r="DY449" s="36">
        <f t="shared" ca="1" si="1011"/>
        <v>0.39638066261163396</v>
      </c>
      <c r="DZ449" s="36">
        <f t="shared" ca="1" si="1012"/>
        <v>19.466859008162817</v>
      </c>
      <c r="EA449" s="36">
        <f t="shared" ca="1" si="1013"/>
        <v>0</v>
      </c>
      <c r="EB449" s="36">
        <f t="shared" ca="1" si="1014"/>
        <v>550.33416562318212</v>
      </c>
      <c r="EC449" s="36">
        <f t="shared" ca="1" si="1015"/>
        <v>0</v>
      </c>
      <c r="ED449" s="36">
        <f t="shared" ca="1" si="1016"/>
        <v>0</v>
      </c>
      <c r="EE449" s="36">
        <f t="shared" ca="1" si="1054"/>
        <v>0</v>
      </c>
      <c r="EF449" s="36">
        <f t="shared" ca="1" si="1017"/>
        <v>550.33416562318212</v>
      </c>
      <c r="EG449" s="64"/>
      <c r="EH449" s="64"/>
      <c r="EI449" s="64"/>
      <c r="EJ449" s="70"/>
      <c r="EK449" s="70"/>
      <c r="EL449" s="70"/>
      <c r="EM449" s="70"/>
      <c r="EN449" s="70"/>
      <c r="EO449" s="36">
        <f t="shared" ca="1" si="1018"/>
        <v>4.694158384827384</v>
      </c>
      <c r="EP449" s="36">
        <f t="shared" ca="1" si="1019"/>
        <v>0</v>
      </c>
      <c r="EQ449" s="36">
        <f t="shared" si="1020"/>
        <v>13.73083563568648</v>
      </c>
      <c r="ER449" s="36">
        <f t="shared" si="1021"/>
        <v>0.2065858144357206</v>
      </c>
      <c r="ES449" s="36">
        <f t="shared" si="1022"/>
        <v>-0.18866051989636617</v>
      </c>
      <c r="ET449" s="36">
        <f t="shared" ca="1" si="1023"/>
        <v>0</v>
      </c>
      <c r="EU449" s="36">
        <f t="shared" ca="1" si="1055"/>
        <v>0.2065858144357206</v>
      </c>
      <c r="EV449" s="36">
        <f t="shared" si="1024"/>
        <v>0.30057395227026829</v>
      </c>
      <c r="EW449" s="36">
        <f t="shared" si="1025"/>
        <v>17.948506292762069</v>
      </c>
      <c r="EX449" s="36">
        <f t="shared" ca="1" si="1056"/>
        <v>32.18650169515454</v>
      </c>
      <c r="EY449" s="36">
        <f t="shared" si="1026"/>
        <v>0</v>
      </c>
      <c r="EZ449" s="36">
        <f t="shared" si="1027"/>
        <v>0</v>
      </c>
      <c r="FA449" s="36">
        <f t="shared" si="1028"/>
        <v>0</v>
      </c>
      <c r="FB449" s="36">
        <f t="shared" si="1029"/>
        <v>0</v>
      </c>
      <c r="FC449" s="36">
        <f t="shared" si="1057"/>
        <v>0</v>
      </c>
      <c r="FD449" s="36">
        <f t="shared" si="1030"/>
        <v>0</v>
      </c>
      <c r="FE449" s="36">
        <f t="shared" si="1031"/>
        <v>0</v>
      </c>
      <c r="FF449" s="36">
        <f t="shared" si="1058"/>
        <v>0</v>
      </c>
      <c r="FG449" s="36">
        <f t="shared" ca="1" si="1032"/>
        <v>32.18650169515454</v>
      </c>
      <c r="FH449" s="36">
        <f t="shared" ca="1" si="1033"/>
        <v>0.29976572642233268</v>
      </c>
      <c r="FI449" s="36">
        <f t="shared" ca="1" si="1034"/>
        <v>-0.72716201076572051</v>
      </c>
      <c r="FJ449" s="36">
        <f t="shared" ca="1" si="1035"/>
        <v>35.046328708819338</v>
      </c>
      <c r="FK449" s="36">
        <f t="shared" si="1036"/>
        <v>0</v>
      </c>
      <c r="FL449" s="36">
        <f t="shared" si="1037"/>
        <v>0</v>
      </c>
      <c r="FM449" s="36">
        <f t="shared" ca="1" si="1038"/>
        <v>0</v>
      </c>
      <c r="FN449" s="36">
        <f t="shared" ca="1" si="1060"/>
        <v>35.046328708819338</v>
      </c>
    </row>
    <row r="450" spans="2:170" x14ac:dyDescent="0.25">
      <c r="B450" s="2">
        <v>442</v>
      </c>
      <c r="C450" s="2">
        <f t="shared" si="914"/>
        <v>37</v>
      </c>
      <c r="D450" s="2">
        <f t="shared" si="1063"/>
        <v>466</v>
      </c>
      <c r="E450" s="2">
        <f t="shared" si="1061"/>
        <v>39</v>
      </c>
      <c r="F450" s="189">
        <f t="shared" si="1065"/>
        <v>59171</v>
      </c>
      <c r="G450" s="2">
        <f t="shared" si="1064"/>
        <v>12</v>
      </c>
      <c r="H450" s="187">
        <f t="shared" si="915"/>
        <v>71.416666666666671</v>
      </c>
      <c r="I450" s="186">
        <f t="shared" si="1062"/>
        <v>71</v>
      </c>
      <c r="J450" s="2">
        <f t="shared" si="916"/>
        <v>0</v>
      </c>
      <c r="K450" s="2">
        <f t="shared" si="917"/>
        <v>1</v>
      </c>
      <c r="L450">
        <f t="shared" si="918"/>
        <v>2</v>
      </c>
      <c r="M450" s="190">
        <f t="shared" si="1039"/>
        <v>2.0991562890000003E-2</v>
      </c>
      <c r="N450">
        <f t="shared" si="919"/>
        <v>1</v>
      </c>
      <c r="O450">
        <f t="shared" si="920"/>
        <v>100</v>
      </c>
      <c r="P450" s="58">
        <f t="shared" si="921"/>
        <v>9.4462033005000015E-2</v>
      </c>
      <c r="Q450" s="106">
        <f t="shared" si="922"/>
        <v>9.4462033005000015E-2</v>
      </c>
      <c r="R450" s="59">
        <f t="shared" si="923"/>
        <v>9.4462033005000015E-2</v>
      </c>
      <c r="S450" s="32">
        <f t="shared" si="1040"/>
        <v>8.2347466164597316E-3</v>
      </c>
      <c r="T450">
        <f t="shared" si="924"/>
        <v>1</v>
      </c>
      <c r="U450" s="32">
        <f t="shared" si="1041"/>
        <v>7.9269945000000005E-4</v>
      </c>
      <c r="V450">
        <f t="shared" si="925"/>
        <v>1</v>
      </c>
      <c r="W450">
        <f t="shared" si="926"/>
        <v>100</v>
      </c>
      <c r="X450" s="58">
        <f t="shared" si="927"/>
        <v>3.5671475250000002E-3</v>
      </c>
      <c r="Y450" s="58">
        <f t="shared" si="928"/>
        <v>3.5671475250000002E-3</v>
      </c>
      <c r="Z450" s="32">
        <f t="shared" si="929"/>
        <v>3.5671475250000002E-3</v>
      </c>
      <c r="AA450" s="32">
        <f t="shared" si="930"/>
        <v>2.9774941104587782E-4</v>
      </c>
      <c r="AB450" s="59">
        <f t="shared" si="931"/>
        <v>4.9056245199999996E-3</v>
      </c>
      <c r="AC450" s="59">
        <f t="shared" si="932"/>
        <v>4.9056245199999996E-3</v>
      </c>
      <c r="AD450">
        <f t="shared" si="933"/>
        <v>1</v>
      </c>
      <c r="AE450" s="59">
        <f t="shared" si="934"/>
        <v>4.9056245199999996E-3</v>
      </c>
      <c r="AF450" s="59">
        <f t="shared" si="935"/>
        <v>4.1758461800000006E-3</v>
      </c>
      <c r="AG450" s="59">
        <f t="shared" si="936"/>
        <v>4.1758461800000006E-3</v>
      </c>
      <c r="AH450">
        <f t="shared" si="937"/>
        <v>1</v>
      </c>
      <c r="AI450" s="59">
        <f t="shared" si="938"/>
        <v>4.1758461800000006E-3</v>
      </c>
      <c r="AJ450" s="59">
        <f t="shared" si="939"/>
        <v>0</v>
      </c>
      <c r="AK450" s="59">
        <f t="shared" si="940"/>
        <v>0</v>
      </c>
      <c r="AL450" s="59">
        <f t="shared" si="941"/>
        <v>0</v>
      </c>
      <c r="AM450" s="12">
        <f t="shared" si="1042"/>
        <v>6.7905470272681704E-3</v>
      </c>
      <c r="AN450" s="12">
        <f t="shared" si="1043"/>
        <v>0</v>
      </c>
      <c r="AO450" s="66">
        <f t="shared" si="942"/>
        <v>5.5918434156707258E-5</v>
      </c>
      <c r="AP450" s="66">
        <f t="shared" si="943"/>
        <v>2.0218813780484343E-6</v>
      </c>
      <c r="AQ450" s="59">
        <f t="shared" si="944"/>
        <v>3.331187400117984E-5</v>
      </c>
      <c r="AR450" s="59">
        <f t="shared" si="945"/>
        <v>2.8356279863928148E-5</v>
      </c>
      <c r="AS450" s="59">
        <f t="shared" si="946"/>
        <v>0</v>
      </c>
      <c r="AT450" s="12">
        <f t="shared" si="947"/>
        <v>6.6709385578683066E-3</v>
      </c>
      <c r="AU450" s="59">
        <f t="shared" si="1044"/>
        <v>0</v>
      </c>
      <c r="AV450" s="59">
        <f t="shared" si="1045"/>
        <v>-1.1858461261560205E-19</v>
      </c>
      <c r="AW450" s="70">
        <f t="shared" si="948"/>
        <v>0</v>
      </c>
      <c r="AX450" s="20">
        <f t="shared" si="949"/>
        <v>200000</v>
      </c>
      <c r="AY450" s="20">
        <f t="shared" si="950"/>
        <v>0</v>
      </c>
      <c r="AZ450" s="20">
        <f t="shared" si="951"/>
        <v>0</v>
      </c>
      <c r="BA450" s="20">
        <f t="shared" si="952"/>
        <v>200000</v>
      </c>
      <c r="BB450" s="36">
        <f t="shared" si="953"/>
        <v>1</v>
      </c>
      <c r="BC450" s="36">
        <f t="shared" si="954"/>
        <v>0</v>
      </c>
      <c r="BD450" s="80">
        <f t="shared" si="955"/>
        <v>11.183686831341452</v>
      </c>
      <c r="BE450" s="36">
        <f t="shared" si="956"/>
        <v>0</v>
      </c>
      <c r="BF450" s="36">
        <f t="shared" si="957"/>
        <v>0</v>
      </c>
      <c r="BG450" s="36">
        <f t="shared" si="958"/>
        <v>11.183686831341452</v>
      </c>
      <c r="BH450" s="36">
        <f t="shared" si="959"/>
        <v>0.40437627560968686</v>
      </c>
      <c r="BI450" s="36">
        <f t="shared" si="960"/>
        <v>0</v>
      </c>
      <c r="BJ450" s="36">
        <f t="shared" si="961"/>
        <v>0</v>
      </c>
      <c r="BK450" s="36">
        <f t="shared" si="962"/>
        <v>0.40437627560968686</v>
      </c>
      <c r="BL450" s="68">
        <f ca="1">IF(OR(AT450=0,E450&gt;ProjTerm),0,VLOOKUP(D450,'Life Events'!$AE$5:$AI$1206,5,FALSE))</f>
        <v>6.4835970488942949E-17</v>
      </c>
      <c r="BM450" s="93">
        <f t="shared" ca="1" si="963"/>
        <v>6.4835970488942949E-17</v>
      </c>
      <c r="BN450" s="93">
        <f t="shared" ca="1" si="964"/>
        <v>4.3251677547150114E-19</v>
      </c>
      <c r="BO450" s="36">
        <f t="shared" ca="1" si="965"/>
        <v>6.5821767223616436E-17</v>
      </c>
      <c r="BP450" s="36">
        <f t="shared" si="966"/>
        <v>4.8443655004141275E-3</v>
      </c>
      <c r="BQ450" s="36">
        <f t="shared" si="967"/>
        <v>98.321535641848499</v>
      </c>
      <c r="BR450" s="36">
        <f t="shared" si="968"/>
        <v>154.78110000000001</v>
      </c>
      <c r="BS450" s="36">
        <f t="shared" si="969"/>
        <v>152.18315440334518</v>
      </c>
      <c r="BT450" s="36">
        <f t="shared" si="970"/>
        <v>1.0152044725673013</v>
      </c>
      <c r="BU450" s="70" cm="1">
        <f t="array" ref="BU450">IF(AND(ActInt=1,$J450=0),INDEX(Tbl_FwdNom,$B450-IVP,MATCH(ValnDt,Tbl_FwdNom_Cols)),INDEX(Tbl_FwdNom,$B450,MATCH(StartDt,Tbl_FwdNom_Cols)))</f>
        <v>11.760640543999999</v>
      </c>
      <c r="BV450" s="70" cm="1">
        <f t="array" ref="BV450">INDEX(Tbl_FwdReal,$B450,MATCH(StartDt,Tbl_FwdReal_Cols))</f>
        <v>4.5641188159999997</v>
      </c>
      <c r="BW450" s="70" cm="1">
        <f t="array" ref="BW450">IF(RunType&lt;&gt;"OPN",INDEX(Tbl_FwdReal,$B450,MATCH(ValnDt,Tbl_FwdReal_Cols)),IF(AND($J450=0,ActInt=1),INDEX(Tbl_FwdReal,$B450-IVP,MATCH(ValnDt,Tbl_FwdReal_Cols)),-999))*$K450</f>
        <v>4.5641188159999997</v>
      </c>
      <c r="BX450" s="70">
        <f t="shared" si="971"/>
        <v>4.5641188159999999E-2</v>
      </c>
      <c r="BY450" s="70">
        <f t="shared" si="1046"/>
        <v>6.8824007790508013E-2</v>
      </c>
      <c r="BZ450" s="64">
        <f t="shared" si="1059"/>
        <v>5.561992926585102E-3</v>
      </c>
      <c r="CA450" s="70" cm="1">
        <f t="array" ref="CA450">IF($J450=1,CA449*(1+INDEX(Tbl_CPI,$B450,MATCH(IF(RunType="OPN",StartDt,ValnDt),Tbl_CPI_Cols))),0)</f>
        <v>0</v>
      </c>
      <c r="CB450" s="70">
        <f t="shared" si="1047"/>
        <v>12.716403149063144</v>
      </c>
      <c r="CC450" s="70">
        <f t="shared" si="1048"/>
        <v>12.029306933432325</v>
      </c>
      <c r="CD450" s="36">
        <f t="shared" si="972"/>
        <v>63.110117653614985</v>
      </c>
      <c r="CE450" s="36">
        <f t="shared" si="973"/>
        <v>1.5750956480746225</v>
      </c>
      <c r="CF450" s="36">
        <f t="shared" si="974"/>
        <v>0</v>
      </c>
      <c r="CG450" s="36">
        <f t="shared" si="975"/>
        <v>0.43924798289399586</v>
      </c>
      <c r="CH450" s="36">
        <f t="shared" si="976"/>
        <v>0.42855222182329972</v>
      </c>
      <c r="CI450" s="36">
        <f t="shared" si="977"/>
        <v>0</v>
      </c>
      <c r="CJ450" s="36">
        <f t="shared" si="978"/>
        <v>0</v>
      </c>
      <c r="CK450" s="36">
        <f t="shared" si="979"/>
        <v>0</v>
      </c>
      <c r="CL450" s="36">
        <f t="shared" si="980"/>
        <v>1.0695761070696161E-2</v>
      </c>
      <c r="CM450" s="36">
        <f t="shared" si="981"/>
        <v>0.43924798289399586</v>
      </c>
      <c r="CN450" s="36">
        <f t="shared" ca="1" si="982"/>
        <v>10.568014268883424</v>
      </c>
      <c r="CO450" s="20">
        <f t="shared" si="983"/>
        <v>120000</v>
      </c>
      <c r="CP450" s="20">
        <f t="shared" si="984"/>
        <v>2</v>
      </c>
      <c r="CQ450" s="64">
        <f t="shared" si="985"/>
        <v>2.4715522830000003E-2</v>
      </c>
      <c r="CR450" s="64">
        <f t="shared" si="986"/>
        <v>0.11121985273500001</v>
      </c>
      <c r="CS450" s="36">
        <f t="shared" si="987"/>
        <v>7.967215278590114</v>
      </c>
      <c r="CT450" s="36">
        <f t="shared" si="988"/>
        <v>6.7102120988048712</v>
      </c>
      <c r="CU450" s="36">
        <f t="shared" si="989"/>
        <v>0.24262576536581212</v>
      </c>
      <c r="CV450" s="36">
        <f t="shared" si="1049"/>
        <v>6.9528378641706832</v>
      </c>
      <c r="CW450" s="36">
        <f t="shared" si="990"/>
        <v>0</v>
      </c>
      <c r="CX450" s="36">
        <f t="shared" si="991"/>
        <v>0</v>
      </c>
      <c r="CY450" s="36">
        <f t="shared" si="992"/>
        <v>0</v>
      </c>
      <c r="CZ450" s="36">
        <f t="shared" si="1050"/>
        <v>0</v>
      </c>
      <c r="DA450" s="64">
        <f t="shared" si="993"/>
        <v>9.3088318523966151E-3</v>
      </c>
      <c r="DB450" s="70">
        <f t="shared" si="1051"/>
        <v>0.99077702328700323</v>
      </c>
      <c r="DC450" s="70">
        <f>PRODUCT($DB$8:DB450)</f>
        <v>1.3230614016132415E-2</v>
      </c>
      <c r="DD450" s="36">
        <f t="shared" si="994"/>
        <v>33.769380031251025</v>
      </c>
      <c r="DE450" s="36">
        <f t="shared" si="995"/>
        <v>492.23626561004681</v>
      </c>
      <c r="DF450" s="36">
        <f t="shared" si="996"/>
        <v>15.393149804185718</v>
      </c>
      <c r="DG450" s="36">
        <f t="shared" si="997"/>
        <v>0.21221341343515587</v>
      </c>
      <c r="DH450" s="36">
        <f t="shared" ca="1" si="998"/>
        <v>1.3473018834171345E-15</v>
      </c>
      <c r="DI450" s="36">
        <f t="shared" si="999"/>
        <v>17.934955636959849</v>
      </c>
      <c r="DJ450" s="36">
        <f t="shared" ca="1" si="1000"/>
        <v>491.58277760650623</v>
      </c>
      <c r="DK450" s="36">
        <f t="shared" si="1001"/>
        <v>0</v>
      </c>
      <c r="DL450" s="36">
        <f t="shared" si="1002"/>
        <v>0</v>
      </c>
      <c r="DM450" s="36">
        <f t="shared" ca="1" si="1003"/>
        <v>491.58277760650623</v>
      </c>
      <c r="DN450" s="36">
        <f t="shared" ca="1" si="1052"/>
        <v>491.58277760651026</v>
      </c>
      <c r="DO450" s="64" cm="1">
        <f t="array" ref="DO450">IFERROR(INDEX(Tbl_FwdNom,$B450,MATCH(LIDt,Tbl_FwdNom_Cols,0)),0)</f>
        <v>8.4909415569999993</v>
      </c>
      <c r="DP450" s="64">
        <f t="shared" ca="1" si="1053"/>
        <v>8.4291342050000004</v>
      </c>
      <c r="DQ450" s="64">
        <f t="shared" ca="1" si="1004"/>
        <v>6.7666772574368483E-3</v>
      </c>
      <c r="DR450" s="70">
        <f t="shared" ca="1" si="1005"/>
        <v>0.99327880291402759</v>
      </c>
      <c r="DS450" s="70">
        <f ca="1">PRODUCT($DR$8:DR450)</f>
        <v>2.1868429650812104E-2</v>
      </c>
      <c r="DT450" s="36">
        <f t="shared" ca="1" si="1006"/>
        <v>543.45650700835586</v>
      </c>
      <c r="DU450" s="36">
        <f t="shared" ca="1" si="1007"/>
        <v>16.771242832682468</v>
      </c>
      <c r="DV450" s="36">
        <f t="shared" ca="1" si="1008"/>
        <v>0.23420203692855199</v>
      </c>
      <c r="DW450" s="36">
        <f t="shared" ca="1" si="1009"/>
        <v>1.4171737120841425E-15</v>
      </c>
      <c r="DX450" s="36">
        <f t="shared" ca="1" si="1010"/>
        <v>36.501110570211921</v>
      </c>
      <c r="DY450" s="36">
        <f t="shared" ca="1" si="1011"/>
        <v>0.38829470679273165</v>
      </c>
      <c r="DZ450" s="36">
        <f t="shared" ca="1" si="1012"/>
        <v>19.167132863890746</v>
      </c>
      <c r="EA450" s="36">
        <f t="shared" ca="1" si="1013"/>
        <v>0</v>
      </c>
      <c r="EB450" s="36">
        <f t="shared" ca="1" si="1014"/>
        <v>543.04786480458131</v>
      </c>
      <c r="EC450" s="36">
        <f t="shared" ca="1" si="1015"/>
        <v>0</v>
      </c>
      <c r="ED450" s="36">
        <f t="shared" ca="1" si="1016"/>
        <v>0</v>
      </c>
      <c r="EE450" s="36">
        <f t="shared" ca="1" si="1054"/>
        <v>0</v>
      </c>
      <c r="EF450" s="36">
        <f t="shared" ca="1" si="1017"/>
        <v>543.04786480458131</v>
      </c>
      <c r="EG450" s="64"/>
      <c r="EH450" s="64"/>
      <c r="EI450" s="64"/>
      <c r="EJ450" s="70"/>
      <c r="EK450" s="70"/>
      <c r="EL450" s="70"/>
      <c r="EM450" s="70"/>
      <c r="EN450" s="70"/>
      <c r="EO450" s="36">
        <f t="shared" ca="1" si="1018"/>
        <v>4.6313250598795994</v>
      </c>
      <c r="EP450" s="36">
        <f t="shared" ca="1" si="1019"/>
        <v>0</v>
      </c>
      <c r="EQ450" s="36">
        <f t="shared" si="1020"/>
        <v>13.549351774361957</v>
      </c>
      <c r="ER450" s="36">
        <f t="shared" si="1021"/>
        <v>0.2024234570275277</v>
      </c>
      <c r="ES450" s="36">
        <f t="shared" si="1022"/>
        <v>-0.18485932708567343</v>
      </c>
      <c r="ET450" s="36">
        <f t="shared" ca="1" si="1023"/>
        <v>0</v>
      </c>
      <c r="EU450" s="36">
        <f t="shared" ca="1" si="1055"/>
        <v>0.2024234570275277</v>
      </c>
      <c r="EV450" s="36">
        <f t="shared" si="1024"/>
        <v>0.2960537474957472</v>
      </c>
      <c r="EW450" s="36">
        <f t="shared" si="1025"/>
        <v>17.711276431925917</v>
      </c>
      <c r="EX450" s="36">
        <f t="shared" ca="1" si="1056"/>
        <v>31.759105410811152</v>
      </c>
      <c r="EY450" s="36">
        <f t="shared" si="1026"/>
        <v>0</v>
      </c>
      <c r="EZ450" s="36">
        <f t="shared" si="1027"/>
        <v>0</v>
      </c>
      <c r="FA450" s="36">
        <f t="shared" si="1028"/>
        <v>0</v>
      </c>
      <c r="FB450" s="36">
        <f t="shared" si="1029"/>
        <v>0</v>
      </c>
      <c r="FC450" s="36">
        <f t="shared" si="1057"/>
        <v>0</v>
      </c>
      <c r="FD450" s="36">
        <f t="shared" si="1030"/>
        <v>0</v>
      </c>
      <c r="FE450" s="36">
        <f t="shared" si="1031"/>
        <v>0</v>
      </c>
      <c r="FF450" s="36">
        <f t="shared" si="1058"/>
        <v>0</v>
      </c>
      <c r="FG450" s="36">
        <f t="shared" ca="1" si="1032"/>
        <v>31.759105410811152</v>
      </c>
      <c r="FH450" s="36">
        <f t="shared" ca="1" si="1033"/>
        <v>0.29564017205178056</v>
      </c>
      <c r="FI450" s="36">
        <f t="shared" ca="1" si="1034"/>
        <v>-0.71435440738088207</v>
      </c>
      <c r="FJ450" s="36">
        <f t="shared" ca="1" si="1035"/>
        <v>34.56912149686908</v>
      </c>
      <c r="FK450" s="36">
        <f t="shared" si="1036"/>
        <v>0</v>
      </c>
      <c r="FL450" s="36">
        <f t="shared" si="1037"/>
        <v>0</v>
      </c>
      <c r="FM450" s="36">
        <f t="shared" ca="1" si="1038"/>
        <v>0</v>
      </c>
      <c r="FN450" s="36">
        <f t="shared" ca="1" si="1060"/>
        <v>34.56912149686908</v>
      </c>
    </row>
    <row r="451" spans="2:170" x14ac:dyDescent="0.25">
      <c r="B451" s="2">
        <v>443</v>
      </c>
      <c r="C451" s="2">
        <f t="shared" ref="C451:C514" si="1066">IF(B451&lt;=0,0,ROUNDUP(B451/12,0))</f>
        <v>37</v>
      </c>
      <c r="D451" s="2">
        <f t="shared" si="1063"/>
        <v>467</v>
      </c>
      <c r="E451" s="2">
        <f t="shared" si="1061"/>
        <v>39</v>
      </c>
      <c r="F451" s="189">
        <f t="shared" si="1065"/>
        <v>59202</v>
      </c>
      <c r="G451" s="2">
        <f t="shared" si="1064"/>
        <v>1</v>
      </c>
      <c r="H451" s="187">
        <f t="shared" si="915"/>
        <v>71.5</v>
      </c>
      <c r="I451" s="186">
        <f t="shared" si="1062"/>
        <v>71</v>
      </c>
      <c r="J451" s="2">
        <f t="shared" si="916"/>
        <v>0</v>
      </c>
      <c r="K451" s="2">
        <f t="shared" si="917"/>
        <v>1</v>
      </c>
      <c r="L451">
        <f t="shared" si="918"/>
        <v>2</v>
      </c>
      <c r="M451" s="190">
        <f t="shared" si="1039"/>
        <v>2.0991562890000003E-2</v>
      </c>
      <c r="N451">
        <f t="shared" si="919"/>
        <v>1</v>
      </c>
      <c r="O451">
        <f t="shared" si="920"/>
        <v>100</v>
      </c>
      <c r="P451" s="58">
        <f t="shared" si="921"/>
        <v>9.4462033005000015E-2</v>
      </c>
      <c r="Q451" s="106">
        <f t="shared" si="922"/>
        <v>9.4462033005000015E-2</v>
      </c>
      <c r="R451" s="59">
        <f t="shared" si="923"/>
        <v>9.4462033005000015E-2</v>
      </c>
      <c r="S451" s="32">
        <f t="shared" si="1040"/>
        <v>8.2347466164597316E-3</v>
      </c>
      <c r="T451">
        <f t="shared" si="924"/>
        <v>1</v>
      </c>
      <c r="U451" s="32">
        <f t="shared" si="1041"/>
        <v>7.9269945000000005E-4</v>
      </c>
      <c r="V451">
        <f t="shared" si="925"/>
        <v>1</v>
      </c>
      <c r="W451">
        <f t="shared" si="926"/>
        <v>100</v>
      </c>
      <c r="X451" s="58">
        <f t="shared" si="927"/>
        <v>3.5671475250000002E-3</v>
      </c>
      <c r="Y451" s="58">
        <f t="shared" si="928"/>
        <v>3.5671475250000002E-3</v>
      </c>
      <c r="Z451" s="32">
        <f t="shared" si="929"/>
        <v>3.5671475250000002E-3</v>
      </c>
      <c r="AA451" s="32">
        <f t="shared" si="930"/>
        <v>2.9774941104587782E-4</v>
      </c>
      <c r="AB451" s="59">
        <f t="shared" si="931"/>
        <v>4.9056245199999996E-3</v>
      </c>
      <c r="AC451" s="59">
        <f t="shared" si="932"/>
        <v>4.9056245199999996E-3</v>
      </c>
      <c r="AD451">
        <f t="shared" si="933"/>
        <v>1</v>
      </c>
      <c r="AE451" s="59">
        <f t="shared" si="934"/>
        <v>4.9056245199999996E-3</v>
      </c>
      <c r="AF451" s="59">
        <f t="shared" si="935"/>
        <v>4.1758461800000006E-3</v>
      </c>
      <c r="AG451" s="59">
        <f t="shared" si="936"/>
        <v>4.1758461800000006E-3</v>
      </c>
      <c r="AH451">
        <f t="shared" si="937"/>
        <v>1</v>
      </c>
      <c r="AI451" s="59">
        <f t="shared" si="938"/>
        <v>4.1758461800000006E-3</v>
      </c>
      <c r="AJ451" s="59">
        <f t="shared" si="939"/>
        <v>0</v>
      </c>
      <c r="AK451" s="59">
        <f t="shared" si="940"/>
        <v>0</v>
      </c>
      <c r="AL451" s="59">
        <f t="shared" si="941"/>
        <v>0</v>
      </c>
      <c r="AM451" s="12">
        <f t="shared" si="1042"/>
        <v>6.6709385578683066E-3</v>
      </c>
      <c r="AN451" s="12">
        <f t="shared" si="1043"/>
        <v>0</v>
      </c>
      <c r="AO451" s="66">
        <f t="shared" si="942"/>
        <v>5.4933488718016798E-5</v>
      </c>
      <c r="AP451" s="66">
        <f t="shared" si="943"/>
        <v>1.986268026728526E-6</v>
      </c>
      <c r="AQ451" s="59">
        <f t="shared" si="944"/>
        <v>3.2725119760892198E-5</v>
      </c>
      <c r="AR451" s="59">
        <f t="shared" si="945"/>
        <v>2.7856813293889082E-5</v>
      </c>
      <c r="AS451" s="59">
        <f t="shared" si="946"/>
        <v>0</v>
      </c>
      <c r="AT451" s="12">
        <f t="shared" si="947"/>
        <v>6.5534368680687802E-3</v>
      </c>
      <c r="AU451" s="59">
        <f t="shared" si="1044"/>
        <v>1.9651164376299768E-19</v>
      </c>
      <c r="AV451" s="59">
        <f t="shared" si="1045"/>
        <v>0</v>
      </c>
      <c r="AW451" s="70">
        <f t="shared" si="948"/>
        <v>0</v>
      </c>
      <c r="AX451" s="20">
        <f t="shared" si="949"/>
        <v>200000</v>
      </c>
      <c r="AY451" s="20">
        <f t="shared" si="950"/>
        <v>0</v>
      </c>
      <c r="AZ451" s="20">
        <f t="shared" si="951"/>
        <v>0</v>
      </c>
      <c r="BA451" s="20">
        <f t="shared" si="952"/>
        <v>200000</v>
      </c>
      <c r="BB451" s="36">
        <f t="shared" si="953"/>
        <v>1</v>
      </c>
      <c r="BC451" s="36">
        <f t="shared" si="954"/>
        <v>0</v>
      </c>
      <c r="BD451" s="80">
        <f t="shared" si="955"/>
        <v>10.98669774360336</v>
      </c>
      <c r="BE451" s="36">
        <f t="shared" si="956"/>
        <v>0</v>
      </c>
      <c r="BF451" s="36">
        <f t="shared" si="957"/>
        <v>0</v>
      </c>
      <c r="BG451" s="36">
        <f t="shared" si="958"/>
        <v>10.98669774360336</v>
      </c>
      <c r="BH451" s="36">
        <f t="shared" si="959"/>
        <v>0.3972536053457052</v>
      </c>
      <c r="BI451" s="36">
        <f t="shared" si="960"/>
        <v>0</v>
      </c>
      <c r="BJ451" s="36">
        <f t="shared" si="961"/>
        <v>0</v>
      </c>
      <c r="BK451" s="36">
        <f t="shared" si="962"/>
        <v>0.3972536053457052</v>
      </c>
      <c r="BL451" s="68">
        <f ca="1">IF(OR(AT451=0,E451&gt;ProjTerm),0,VLOOKUP(D451,'Life Events'!$AE$5:$AI$1206,5,FALSE))</f>
        <v>6.3693951862005177E-17</v>
      </c>
      <c r="BM451" s="93">
        <f t="shared" ca="1" si="963"/>
        <v>6.3693951862005177E-17</v>
      </c>
      <c r="BN451" s="93">
        <f t="shared" ca="1" si="964"/>
        <v>4.1741429240546286E-19</v>
      </c>
      <c r="BO451" s="36">
        <f t="shared" ca="1" si="965"/>
        <v>6.3523423711303631E-17</v>
      </c>
      <c r="BP451" s="36">
        <f t="shared" si="966"/>
        <v>4.7590370076739559E-3</v>
      </c>
      <c r="BQ451" s="36">
        <f t="shared" si="967"/>
        <v>98.321535641848499</v>
      </c>
      <c r="BR451" s="36">
        <f t="shared" si="968"/>
        <v>154.78110000000001</v>
      </c>
      <c r="BS451" s="36">
        <f t="shared" si="969"/>
        <v>152.18315440334518</v>
      </c>
      <c r="BT451" s="36">
        <f t="shared" si="970"/>
        <v>0.99732269476588609</v>
      </c>
      <c r="BU451" s="70" cm="1">
        <f t="array" ref="BU451">IF(AND(ActInt=1,$J451=0),INDEX(Tbl_FwdNom,$B451-IVP,MATCH(ValnDt,Tbl_FwdNom_Cols)),INDEX(Tbl_FwdNom,$B451,MATCH(StartDt,Tbl_FwdNom_Cols)))</f>
        <v>11.754572345</v>
      </c>
      <c r="BV451" s="70" cm="1">
        <f t="array" ref="BV451">INDEX(Tbl_FwdReal,$B451,MATCH(StartDt,Tbl_FwdReal_Cols))</f>
        <v>4.5607000790000001</v>
      </c>
      <c r="BW451" s="70" cm="1">
        <f t="array" ref="BW451">IF(RunType&lt;&gt;"OPN",INDEX(Tbl_FwdReal,$B451,MATCH(ValnDt,Tbl_FwdReal_Cols)),IF(AND($J451=0,ActInt=1),INDEX(Tbl_FwdReal,$B451-IVP,MATCH(ValnDt,Tbl_FwdReal_Cols)),-999))*$K451</f>
        <v>4.5607000790000001</v>
      </c>
      <c r="BX451" s="70">
        <f t="shared" si="971"/>
        <v>4.5607000789999998E-2</v>
      </c>
      <c r="BY451" s="70">
        <f t="shared" si="1046"/>
        <v>6.8800919088765733E-2</v>
      </c>
      <c r="BZ451" s="64">
        <f t="shared" si="1059"/>
        <v>5.5601827321842823E-3</v>
      </c>
      <c r="CA451" s="70" cm="1">
        <f t="array" ref="CA451">IF($J451=1,CA450*(1+INDEX(Tbl_CPI,$B451,MATCH(IF(RunType="OPN",StartDt,ValnDt),Tbl_CPI_Cols))),0)</f>
        <v>0</v>
      </c>
      <c r="CB451" s="70">
        <f t="shared" si="1047"/>
        <v>12.787108674268058</v>
      </c>
      <c r="CC451" s="70">
        <f t="shared" si="1048"/>
        <v>12.029306933432325</v>
      </c>
      <c r="CD451" s="36">
        <f t="shared" si="972"/>
        <v>63.110117653614985</v>
      </c>
      <c r="CE451" s="36">
        <f t="shared" si="973"/>
        <v>1.5750956480746225</v>
      </c>
      <c r="CF451" s="36">
        <f t="shared" si="974"/>
        <v>0</v>
      </c>
      <c r="CG451" s="36">
        <f t="shared" si="975"/>
        <v>0.43151108353817702</v>
      </c>
      <c r="CH451" s="36">
        <f t="shared" si="976"/>
        <v>0.4210037172471055</v>
      </c>
      <c r="CI451" s="36">
        <f t="shared" si="977"/>
        <v>0</v>
      </c>
      <c r="CJ451" s="36">
        <f t="shared" si="978"/>
        <v>0</v>
      </c>
      <c r="CK451" s="36">
        <f t="shared" si="979"/>
        <v>0</v>
      </c>
      <c r="CL451" s="36">
        <f t="shared" si="980"/>
        <v>1.0507366291071569E-2</v>
      </c>
      <c r="CM451" s="36">
        <f t="shared" si="981"/>
        <v>0.43151108353817702</v>
      </c>
      <c r="CN451" s="36">
        <f t="shared" ca="1" si="982"/>
        <v>10.381869617175505</v>
      </c>
      <c r="CO451" s="20">
        <f t="shared" si="983"/>
        <v>120000</v>
      </c>
      <c r="CP451" s="20">
        <f t="shared" si="984"/>
        <v>2</v>
      </c>
      <c r="CQ451" s="64">
        <f t="shared" si="985"/>
        <v>2.4715522830000003E-2</v>
      </c>
      <c r="CR451" s="64">
        <f t="shared" si="986"/>
        <v>0.11121985273500001</v>
      </c>
      <c r="CS451" s="36">
        <f t="shared" si="987"/>
        <v>7.8268810137621534</v>
      </c>
      <c r="CT451" s="36">
        <f t="shared" si="988"/>
        <v>6.5920186461620158</v>
      </c>
      <c r="CU451" s="36">
        <f t="shared" si="989"/>
        <v>0.23835216320742311</v>
      </c>
      <c r="CV451" s="36">
        <f t="shared" si="1049"/>
        <v>6.8303708093694393</v>
      </c>
      <c r="CW451" s="36">
        <f t="shared" si="990"/>
        <v>0</v>
      </c>
      <c r="CX451" s="36">
        <f t="shared" si="991"/>
        <v>0</v>
      </c>
      <c r="CY451" s="36">
        <f t="shared" si="992"/>
        <v>0</v>
      </c>
      <c r="CZ451" s="36">
        <f t="shared" si="1050"/>
        <v>0</v>
      </c>
      <c r="DA451" s="64">
        <f t="shared" si="993"/>
        <v>9.3042649201582339E-3</v>
      </c>
      <c r="DB451" s="70">
        <f t="shared" si="1051"/>
        <v>0.9907815063865858</v>
      </c>
      <c r="DC451" s="70">
        <f>PRODUCT($DB$8:DB451)</f>
        <v>1.310864768532315E-2</v>
      </c>
      <c r="DD451" s="36">
        <f t="shared" si="994"/>
        <v>33.086256594485398</v>
      </c>
      <c r="DE451" s="36">
        <f t="shared" si="995"/>
        <v>485.8294644849887</v>
      </c>
      <c r="DF451" s="36">
        <f t="shared" si="996"/>
        <v>15.139118142573839</v>
      </c>
      <c r="DG451" s="36">
        <f t="shared" si="997"/>
        <v>0.20942886624569365</v>
      </c>
      <c r="DH451" s="36">
        <f t="shared" ca="1" si="998"/>
        <v>1.296314113356572E-15</v>
      </c>
      <c r="DI451" s="36">
        <f t="shared" si="999"/>
        <v>17.66630123856201</v>
      </c>
      <c r="DJ451" s="36">
        <f t="shared" ca="1" si="1000"/>
        <v>485.33919840539352</v>
      </c>
      <c r="DK451" s="36">
        <f t="shared" si="1001"/>
        <v>0</v>
      </c>
      <c r="DL451" s="36">
        <f t="shared" si="1002"/>
        <v>0</v>
      </c>
      <c r="DM451" s="36">
        <f t="shared" ca="1" si="1003"/>
        <v>485.33919840539352</v>
      </c>
      <c r="DN451" s="36">
        <f t="shared" ca="1" si="1052"/>
        <v>485.33919840539755</v>
      </c>
      <c r="DO451" s="64" cm="1">
        <f t="array" ref="DO451">IFERROR(INDEX(Tbl_FwdNom,$B451,MATCH(LIDt,Tbl_FwdNom_Cols,0)),0)</f>
        <v>8.4892242109999998</v>
      </c>
      <c r="DP451" s="64">
        <f t="shared" ca="1" si="1053"/>
        <v>8.4274178370000001</v>
      </c>
      <c r="DQ451" s="64">
        <f t="shared" ca="1" si="1004"/>
        <v>6.7653492052042186E-3</v>
      </c>
      <c r="DR451" s="70">
        <f t="shared" ca="1" si="1005"/>
        <v>0.99328011317578102</v>
      </c>
      <c r="DS451" s="70">
        <f ca="1">PRODUCT($DR$8:DR451)</f>
        <v>2.172147627853525E-2</v>
      </c>
      <c r="DT451" s="36">
        <f t="shared" ca="1" si="1006"/>
        <v>536.14648231250453</v>
      </c>
      <c r="DU451" s="36">
        <f t="shared" ca="1" si="1007"/>
        <v>16.487452541705139</v>
      </c>
      <c r="DV451" s="36">
        <f t="shared" ca="1" si="1008"/>
        <v>0.23102745848526982</v>
      </c>
      <c r="DW451" s="36">
        <f t="shared" ca="1" si="1009"/>
        <v>1.3632379634195237E-15</v>
      </c>
      <c r="DX451" s="36">
        <f t="shared" ca="1" si="1010"/>
        <v>35.750730634831292</v>
      </c>
      <c r="DY451" s="36">
        <f t="shared" ca="1" si="1011"/>
        <v>0.38034320378545922</v>
      </c>
      <c r="DZ451" s="36">
        <f t="shared" ca="1" si="1012"/>
        <v>18.872953256566539</v>
      </c>
      <c r="EA451" s="36">
        <f t="shared" ca="1" si="1013"/>
        <v>0</v>
      </c>
      <c r="EB451" s="36">
        <f t="shared" ca="1" si="1014"/>
        <v>535.90547322124519</v>
      </c>
      <c r="EC451" s="36">
        <f t="shared" ca="1" si="1015"/>
        <v>0</v>
      </c>
      <c r="ED451" s="36">
        <f t="shared" ca="1" si="1016"/>
        <v>0</v>
      </c>
      <c r="EE451" s="36">
        <f t="shared" ca="1" si="1054"/>
        <v>0</v>
      </c>
      <c r="EF451" s="36">
        <f t="shared" ca="1" si="1017"/>
        <v>535.90547322124519</v>
      </c>
      <c r="EG451" s="64"/>
      <c r="EH451" s="64"/>
      <c r="EI451" s="64"/>
      <c r="EJ451" s="70"/>
      <c r="EK451" s="70"/>
      <c r="EL451" s="70"/>
      <c r="EM451" s="70"/>
      <c r="EN451" s="70"/>
      <c r="EO451" s="36">
        <f t="shared" ca="1" si="1018"/>
        <v>4.5698014996009393</v>
      </c>
      <c r="EP451" s="36">
        <f t="shared" ca="1" si="1019"/>
        <v>0</v>
      </c>
      <c r="EQ451" s="36">
        <f t="shared" si="1020"/>
        <v>13.371564664717907</v>
      </c>
      <c r="ER451" s="36">
        <f t="shared" si="1021"/>
        <v>0.19832861704175789</v>
      </c>
      <c r="ES451" s="36">
        <f t="shared" si="1022"/>
        <v>-0.18111979326183414</v>
      </c>
      <c r="ET451" s="36">
        <f t="shared" ca="1" si="1023"/>
        <v>0</v>
      </c>
      <c r="EU451" s="36">
        <f t="shared" ca="1" si="1055"/>
        <v>0.19832861704175789</v>
      </c>
      <c r="EV451" s="36">
        <f t="shared" si="1024"/>
        <v>0.29161904784904219</v>
      </c>
      <c r="EW451" s="36">
        <f t="shared" si="1025"/>
        <v>17.478878845873343</v>
      </c>
      <c r="EX451" s="36">
        <f t="shared" ca="1" si="1056"/>
        <v>31.340391175482051</v>
      </c>
      <c r="EY451" s="36">
        <f t="shared" si="1026"/>
        <v>0</v>
      </c>
      <c r="EZ451" s="36">
        <f t="shared" si="1027"/>
        <v>0</v>
      </c>
      <c r="FA451" s="36">
        <f t="shared" si="1028"/>
        <v>0</v>
      </c>
      <c r="FB451" s="36">
        <f t="shared" si="1029"/>
        <v>0</v>
      </c>
      <c r="FC451" s="36">
        <f t="shared" si="1057"/>
        <v>0</v>
      </c>
      <c r="FD451" s="36">
        <f t="shared" si="1030"/>
        <v>0</v>
      </c>
      <c r="FE451" s="36">
        <f t="shared" si="1031"/>
        <v>0</v>
      </c>
      <c r="FF451" s="36">
        <f t="shared" si="1058"/>
        <v>0</v>
      </c>
      <c r="FG451" s="36">
        <f t="shared" ca="1" si="1032"/>
        <v>31.340391175482051</v>
      </c>
      <c r="FH451" s="36">
        <f t="shared" ca="1" si="1033"/>
        <v>0.29159930219807434</v>
      </c>
      <c r="FI451" s="36">
        <f t="shared" ca="1" si="1034"/>
        <v>-0.70177240249694073</v>
      </c>
      <c r="FJ451" s="36">
        <f t="shared" ca="1" si="1035"/>
        <v>34.101221273015589</v>
      </c>
      <c r="FK451" s="36">
        <f t="shared" si="1036"/>
        <v>0</v>
      </c>
      <c r="FL451" s="36">
        <f t="shared" si="1037"/>
        <v>0</v>
      </c>
      <c r="FM451" s="36">
        <f t="shared" ca="1" si="1038"/>
        <v>0</v>
      </c>
      <c r="FN451" s="36">
        <f t="shared" ca="1" si="1060"/>
        <v>34.101221273015589</v>
      </c>
    </row>
    <row r="452" spans="2:170" x14ac:dyDescent="0.25">
      <c r="B452" s="2">
        <v>444</v>
      </c>
      <c r="C452" s="2">
        <f t="shared" si="1066"/>
        <v>37</v>
      </c>
      <c r="D452" s="2">
        <f t="shared" si="1063"/>
        <v>468</v>
      </c>
      <c r="E452" s="2">
        <f t="shared" si="1061"/>
        <v>39</v>
      </c>
      <c r="F452" s="189">
        <f t="shared" si="1065"/>
        <v>59230</v>
      </c>
      <c r="G452" s="2">
        <f t="shared" si="1064"/>
        <v>2</v>
      </c>
      <c r="H452" s="187">
        <f t="shared" si="915"/>
        <v>71.583333333333343</v>
      </c>
      <c r="I452" s="186">
        <f t="shared" si="1062"/>
        <v>71</v>
      </c>
      <c r="J452" s="2">
        <f t="shared" si="916"/>
        <v>0</v>
      </c>
      <c r="K452" s="2">
        <f t="shared" si="917"/>
        <v>1</v>
      </c>
      <c r="L452">
        <f t="shared" si="918"/>
        <v>2</v>
      </c>
      <c r="M452" s="190">
        <f t="shared" si="1039"/>
        <v>2.0991562890000003E-2</v>
      </c>
      <c r="N452">
        <f t="shared" si="919"/>
        <v>1</v>
      </c>
      <c r="O452">
        <f t="shared" si="920"/>
        <v>100</v>
      </c>
      <c r="P452" s="58">
        <f t="shared" si="921"/>
        <v>9.4462033005000015E-2</v>
      </c>
      <c r="Q452" s="106">
        <f t="shared" si="922"/>
        <v>9.4462033005000015E-2</v>
      </c>
      <c r="R452" s="59">
        <f t="shared" si="923"/>
        <v>9.4462033005000015E-2</v>
      </c>
      <c r="S452" s="32">
        <f t="shared" si="1040"/>
        <v>8.2347466164597316E-3</v>
      </c>
      <c r="T452">
        <f t="shared" si="924"/>
        <v>1</v>
      </c>
      <c r="U452" s="32">
        <f t="shared" si="1041"/>
        <v>7.9269945000000005E-4</v>
      </c>
      <c r="V452">
        <f t="shared" si="925"/>
        <v>1</v>
      </c>
      <c r="W452">
        <f t="shared" si="926"/>
        <v>100</v>
      </c>
      <c r="X452" s="58">
        <f t="shared" si="927"/>
        <v>3.5671475250000002E-3</v>
      </c>
      <c r="Y452" s="58">
        <f t="shared" si="928"/>
        <v>3.5671475250000002E-3</v>
      </c>
      <c r="Z452" s="32">
        <f t="shared" si="929"/>
        <v>3.5671475250000002E-3</v>
      </c>
      <c r="AA452" s="32">
        <f t="shared" si="930"/>
        <v>2.9774941104587782E-4</v>
      </c>
      <c r="AB452" s="59">
        <f t="shared" si="931"/>
        <v>4.9056245199999996E-3</v>
      </c>
      <c r="AC452" s="59">
        <f t="shared" si="932"/>
        <v>4.9056245199999996E-3</v>
      </c>
      <c r="AD452">
        <f t="shared" si="933"/>
        <v>1</v>
      </c>
      <c r="AE452" s="59">
        <f t="shared" si="934"/>
        <v>4.9056245199999996E-3</v>
      </c>
      <c r="AF452" s="59">
        <f t="shared" si="935"/>
        <v>4.1758461800000006E-3</v>
      </c>
      <c r="AG452" s="59">
        <f t="shared" si="936"/>
        <v>4.1758461800000006E-3</v>
      </c>
      <c r="AH452">
        <f t="shared" si="937"/>
        <v>1</v>
      </c>
      <c r="AI452" s="59">
        <f t="shared" si="938"/>
        <v>4.1758461800000006E-3</v>
      </c>
      <c r="AJ452" s="59">
        <f t="shared" si="939"/>
        <v>0</v>
      </c>
      <c r="AK452" s="59">
        <f t="shared" si="940"/>
        <v>0</v>
      </c>
      <c r="AL452" s="59">
        <f t="shared" si="941"/>
        <v>0</v>
      </c>
      <c r="AM452" s="12">
        <f t="shared" si="1042"/>
        <v>6.5534368680687802E-3</v>
      </c>
      <c r="AN452" s="12">
        <f t="shared" si="1043"/>
        <v>0</v>
      </c>
      <c r="AO452" s="66">
        <f t="shared" si="942"/>
        <v>5.3965892075511851E-5</v>
      </c>
      <c r="AP452" s="66">
        <f t="shared" si="943"/>
        <v>1.9512819677938213E-6</v>
      </c>
      <c r="AQ452" s="59">
        <f t="shared" si="944"/>
        <v>3.2148700590270209E-5</v>
      </c>
      <c r="AR452" s="59">
        <f t="shared" si="945"/>
        <v>2.7366144311396185E-5</v>
      </c>
      <c r="AS452" s="59">
        <f t="shared" si="946"/>
        <v>0</v>
      </c>
      <c r="AT452" s="12">
        <f t="shared" si="947"/>
        <v>6.4380048491238084E-3</v>
      </c>
      <c r="AU452" s="59">
        <f t="shared" si="1044"/>
        <v>2.2700482986415249E-19</v>
      </c>
      <c r="AV452" s="59">
        <f t="shared" si="1045"/>
        <v>0</v>
      </c>
      <c r="AW452" s="70">
        <f t="shared" si="948"/>
        <v>0</v>
      </c>
      <c r="AX452" s="20">
        <f t="shared" si="949"/>
        <v>200000</v>
      </c>
      <c r="AY452" s="20">
        <f t="shared" si="950"/>
        <v>0</v>
      </c>
      <c r="AZ452" s="20">
        <f t="shared" si="951"/>
        <v>0</v>
      </c>
      <c r="BA452" s="20">
        <f t="shared" si="952"/>
        <v>200000</v>
      </c>
      <c r="BB452" s="36">
        <f t="shared" si="953"/>
        <v>1</v>
      </c>
      <c r="BC452" s="36">
        <f t="shared" si="954"/>
        <v>0</v>
      </c>
      <c r="BD452" s="80">
        <f t="shared" si="955"/>
        <v>10.79317841510237</v>
      </c>
      <c r="BE452" s="36">
        <f t="shared" si="956"/>
        <v>0</v>
      </c>
      <c r="BF452" s="36">
        <f t="shared" si="957"/>
        <v>0</v>
      </c>
      <c r="BG452" s="36">
        <f t="shared" si="958"/>
        <v>10.79317841510237</v>
      </c>
      <c r="BH452" s="36">
        <f t="shared" si="959"/>
        <v>0.39025639355876424</v>
      </c>
      <c r="BI452" s="36">
        <f t="shared" si="960"/>
        <v>0</v>
      </c>
      <c r="BJ452" s="36">
        <f t="shared" si="961"/>
        <v>0</v>
      </c>
      <c r="BK452" s="36">
        <f t="shared" si="962"/>
        <v>0.39025639355876424</v>
      </c>
      <c r="BL452" s="68">
        <f ca="1">IF(OR(AT452=0,E452&gt;ProjTerm),0,VLOOKUP(D452,'Life Events'!$AE$5:$AI$1206,5,FALSE))</f>
        <v>6.2572048713164473E-17</v>
      </c>
      <c r="BM452" s="93">
        <f t="shared" ca="1" si="963"/>
        <v>6.2572048713164473E-17</v>
      </c>
      <c r="BN452" s="93">
        <f t="shared" ca="1" si="964"/>
        <v>4.0283915303496405E-19</v>
      </c>
      <c r="BO452" s="36">
        <f t="shared" ca="1" si="965"/>
        <v>6.1305333026032734E-17</v>
      </c>
      <c r="BP452" s="36">
        <f t="shared" si="966"/>
        <v>4.6752114881658197E-3</v>
      </c>
      <c r="BQ452" s="36">
        <f t="shared" si="967"/>
        <v>98.321535641848499</v>
      </c>
      <c r="BR452" s="36">
        <f t="shared" si="968"/>
        <v>154.78110000000001</v>
      </c>
      <c r="BS452" s="36">
        <f t="shared" si="969"/>
        <v>152.18315440334518</v>
      </c>
      <c r="BT452" s="36">
        <f t="shared" si="970"/>
        <v>0.97975588600369357</v>
      </c>
      <c r="BU452" s="70" cm="1">
        <f t="array" ref="BU452">IF(AND(ActInt=1,$J452=0),INDEX(Tbl_FwdNom,$B452-IVP,MATCH(ValnDt,Tbl_FwdNom_Cols)),INDEX(Tbl_FwdNom,$B452,MATCH(StartDt,Tbl_FwdNom_Cols)))</f>
        <v>11.748504476999999</v>
      </c>
      <c r="BV452" s="70" cm="1">
        <f t="array" ref="BV452">INDEX(Tbl_FwdReal,$B452,MATCH(StartDt,Tbl_FwdReal_Cols))</f>
        <v>4.5572814529999999</v>
      </c>
      <c r="BW452" s="70" cm="1">
        <f t="array" ref="BW452">IF(RunType&lt;&gt;"OPN",INDEX(Tbl_FwdReal,$B452,MATCH(ValnDt,Tbl_FwdReal_Cols)),IF(AND($J452=0,ActInt=1),INDEX(Tbl_FwdReal,$B452-IVP,MATCH(ValnDt,Tbl_FwdReal_Cols)),-999))*$K452</f>
        <v>4.5572814529999999</v>
      </c>
      <c r="BX452" s="70">
        <f t="shared" si="971"/>
        <v>4.5572814529999998E-2</v>
      </c>
      <c r="BY452" s="70">
        <f t="shared" si="1046"/>
        <v>6.8777830908242965E-2</v>
      </c>
      <c r="BZ452" s="64">
        <f t="shared" si="1059"/>
        <v>5.5583725428030029E-3</v>
      </c>
      <c r="CA452" s="70" cm="1">
        <f t="array" ref="CA452">IF($J452=1,CA451*(1+INDEX(Tbl_CPI,$B452,MATCH(IF(RunType="OPN",StartDt,ValnDt),Tbl_CPI_Cols))),0)</f>
        <v>0</v>
      </c>
      <c r="CB452" s="70">
        <f t="shared" si="1047"/>
        <v>12.858184188024948</v>
      </c>
      <c r="CC452" s="70">
        <f t="shared" si="1048"/>
        <v>12.858184188024948</v>
      </c>
      <c r="CD452" s="36">
        <f t="shared" si="972"/>
        <v>63.110117653614985</v>
      </c>
      <c r="CE452" s="36">
        <f t="shared" si="973"/>
        <v>1.5750956480746225</v>
      </c>
      <c r="CF452" s="36">
        <f t="shared" si="974"/>
        <v>0</v>
      </c>
      <c r="CG452" s="36">
        <f t="shared" si="975"/>
        <v>0.4239104616701857</v>
      </c>
      <c r="CH452" s="36">
        <f t="shared" si="976"/>
        <v>0.4135881717793588</v>
      </c>
      <c r="CI452" s="36">
        <f t="shared" si="977"/>
        <v>0</v>
      </c>
      <c r="CJ452" s="36">
        <f t="shared" si="978"/>
        <v>0</v>
      </c>
      <c r="CK452" s="36">
        <f t="shared" si="979"/>
        <v>0</v>
      </c>
      <c r="CL452" s="36">
        <f t="shared" si="980"/>
        <v>1.0322289890826919E-2</v>
      </c>
      <c r="CM452" s="36">
        <f t="shared" si="981"/>
        <v>0.4239104616701857</v>
      </c>
      <c r="CN452" s="36">
        <f t="shared" ca="1" si="982"/>
        <v>10.199003711169274</v>
      </c>
      <c r="CO452" s="20">
        <f t="shared" si="983"/>
        <v>120000</v>
      </c>
      <c r="CP452" s="20">
        <f t="shared" si="984"/>
        <v>2</v>
      </c>
      <c r="CQ452" s="64">
        <f t="shared" si="985"/>
        <v>2.4715522830000003E-2</v>
      </c>
      <c r="CR452" s="64">
        <f t="shared" si="986"/>
        <v>0.11121985273500001</v>
      </c>
      <c r="CS452" s="36">
        <f t="shared" si="987"/>
        <v>7.6890185920056018</v>
      </c>
      <c r="CT452" s="36">
        <f t="shared" si="988"/>
        <v>6.4759070490614219</v>
      </c>
      <c r="CU452" s="36">
        <f t="shared" si="989"/>
        <v>0.23415383613525856</v>
      </c>
      <c r="CV452" s="36">
        <f t="shared" si="1049"/>
        <v>6.7100608851966808</v>
      </c>
      <c r="CW452" s="36">
        <f t="shared" si="990"/>
        <v>0</v>
      </c>
      <c r="CX452" s="36">
        <f t="shared" si="991"/>
        <v>0</v>
      </c>
      <c r="CY452" s="36">
        <f t="shared" si="992"/>
        <v>0</v>
      </c>
      <c r="CZ452" s="36">
        <f t="shared" si="1050"/>
        <v>0</v>
      </c>
      <c r="DA452" s="64">
        <f t="shared" si="993"/>
        <v>9.2996980097272974E-3</v>
      </c>
      <c r="DB452" s="70">
        <f t="shared" si="1051"/>
        <v>0.99078598950533159</v>
      </c>
      <c r="DC452" s="70">
        <f>PRODUCT($DB$8:DB452)</f>
        <v>1.2987864467979672E-2</v>
      </c>
      <c r="DD452" s="36">
        <f t="shared" si="994"/>
        <v>32.414192903082764</v>
      </c>
      <c r="DE452" s="36">
        <f t="shared" si="995"/>
        <v>479.55435337382426</v>
      </c>
      <c r="DF452" s="36">
        <f t="shared" si="996"/>
        <v>14.889650975874595</v>
      </c>
      <c r="DG452" s="36">
        <f t="shared" si="997"/>
        <v>0.20670127996813234</v>
      </c>
      <c r="DH452" s="36">
        <f t="shared" ca="1" si="998"/>
        <v>1.2470641101105027E-15</v>
      </c>
      <c r="DI452" s="36">
        <f t="shared" si="999"/>
        <v>17.402739804082625</v>
      </c>
      <c r="DJ452" s="36">
        <f t="shared" ca="1" si="1000"/>
        <v>479.22584997073056</v>
      </c>
      <c r="DK452" s="36">
        <f t="shared" si="1001"/>
        <v>0</v>
      </c>
      <c r="DL452" s="36">
        <f t="shared" si="1002"/>
        <v>0</v>
      </c>
      <c r="DM452" s="36">
        <f t="shared" ca="1" si="1003"/>
        <v>479.22584997073056</v>
      </c>
      <c r="DN452" s="36">
        <f t="shared" ca="1" si="1052"/>
        <v>479.22584997073471</v>
      </c>
      <c r="DO452" s="64" cm="1">
        <f t="array" ref="DO452">IFERROR(INDEX(Tbl_FwdNom,$B452,MATCH(LIDt,Tbl_FwdNom_Cols,0)),0)</f>
        <v>8.4875068910000007</v>
      </c>
      <c r="DP452" s="64">
        <f t="shared" ca="1" si="1053"/>
        <v>8.4257014960000003</v>
      </c>
      <c r="DQ452" s="64">
        <f t="shared" ca="1" si="1004"/>
        <v>6.7640211545927365E-3</v>
      </c>
      <c r="DR452" s="70">
        <f t="shared" ca="1" si="1005"/>
        <v>0.99328142343939196</v>
      </c>
      <c r="DS452" s="70">
        <f ca="1">PRODUCT($DR$8:DR452)</f>
        <v>2.1575538877148481E-2</v>
      </c>
      <c r="DT452" s="36">
        <f t="shared" ca="1" si="1006"/>
        <v>528.97981004572443</v>
      </c>
      <c r="DU452" s="36">
        <f t="shared" ca="1" si="1007"/>
        <v>16.208717625923811</v>
      </c>
      <c r="DV452" s="36">
        <f t="shared" ca="1" si="1008"/>
        <v>0.22791492161359014</v>
      </c>
      <c r="DW452" s="36">
        <f t="shared" ca="1" si="1009"/>
        <v>1.3111536008168045E-15</v>
      </c>
      <c r="DX452" s="36">
        <f t="shared" ca="1" si="1010"/>
        <v>35.012793447133745</v>
      </c>
      <c r="DY452" s="36">
        <f t="shared" ca="1" si="1011"/>
        <v>0.37252374318385734</v>
      </c>
      <c r="DZ452" s="36">
        <f t="shared" ca="1" si="1012"/>
        <v>18.584224620721031</v>
      </c>
      <c r="EA452" s="36">
        <f t="shared" ca="1" si="1013"/>
        <v>0</v>
      </c>
      <c r="EB452" s="36">
        <f t="shared" ca="1" si="1014"/>
        <v>528.90456766680586</v>
      </c>
      <c r="EC452" s="36">
        <f t="shared" ca="1" si="1015"/>
        <v>0</v>
      </c>
      <c r="ED452" s="36">
        <f t="shared" ca="1" si="1016"/>
        <v>0</v>
      </c>
      <c r="EE452" s="36">
        <f t="shared" ca="1" si="1054"/>
        <v>0</v>
      </c>
      <c r="EF452" s="36">
        <f t="shared" ca="1" si="1017"/>
        <v>528.90456766680586</v>
      </c>
      <c r="EG452" s="64"/>
      <c r="EH452" s="64"/>
      <c r="EI452" s="64"/>
      <c r="EJ452" s="70"/>
      <c r="EK452" s="70"/>
      <c r="EL452" s="70"/>
      <c r="EM452" s="70"/>
      <c r="EN452" s="70"/>
      <c r="EO452" s="36">
        <f t="shared" ca="1" si="1018"/>
        <v>4.5095657381765832</v>
      </c>
      <c r="EP452" s="36">
        <f t="shared" ca="1" si="1019"/>
        <v>0</v>
      </c>
      <c r="EQ452" s="36">
        <f t="shared" si="1020"/>
        <v>13.197414381890034</v>
      </c>
      <c r="ER452" s="36">
        <f t="shared" si="1021"/>
        <v>0.19430007237701999</v>
      </c>
      <c r="ES452" s="36">
        <f t="shared" si="1022"/>
        <v>-0.1774408023642686</v>
      </c>
      <c r="ET452" s="36">
        <f t="shared" ca="1" si="1023"/>
        <v>0</v>
      </c>
      <c r="EU452" s="36">
        <f t="shared" ca="1" si="1055"/>
        <v>0.19430007237701999</v>
      </c>
      <c r="EV452" s="36">
        <f t="shared" si="1024"/>
        <v>0.28726841816517623</v>
      </c>
      <c r="EW452" s="36">
        <f t="shared" si="1025"/>
        <v>17.251235202750955</v>
      </c>
      <c r="EX452" s="36">
        <f t="shared" ca="1" si="1056"/>
        <v>30.930218075183184</v>
      </c>
      <c r="EY452" s="36">
        <f t="shared" si="1026"/>
        <v>0</v>
      </c>
      <c r="EZ452" s="36">
        <f t="shared" si="1027"/>
        <v>0</v>
      </c>
      <c r="FA452" s="36">
        <f t="shared" si="1028"/>
        <v>0</v>
      </c>
      <c r="FB452" s="36">
        <f t="shared" si="1029"/>
        <v>0</v>
      </c>
      <c r="FC452" s="36">
        <f t="shared" si="1057"/>
        <v>0</v>
      </c>
      <c r="FD452" s="36">
        <f t="shared" si="1030"/>
        <v>0</v>
      </c>
      <c r="FE452" s="36">
        <f t="shared" si="1031"/>
        <v>0</v>
      </c>
      <c r="FF452" s="36">
        <f t="shared" si="1058"/>
        <v>0</v>
      </c>
      <c r="FG452" s="36">
        <f t="shared" ca="1" si="1032"/>
        <v>30.930218075183184</v>
      </c>
      <c r="FH452" s="36">
        <f t="shared" ca="1" si="1033"/>
        <v>0.28764168747421232</v>
      </c>
      <c r="FI452" s="36">
        <f t="shared" ca="1" si="1034"/>
        <v>-0.68986240441311142</v>
      </c>
      <c r="FJ452" s="36">
        <f t="shared" ca="1" si="1035"/>
        <v>33.642020250690599</v>
      </c>
      <c r="FK452" s="36">
        <f t="shared" si="1036"/>
        <v>0</v>
      </c>
      <c r="FL452" s="36">
        <f t="shared" si="1037"/>
        <v>0</v>
      </c>
      <c r="FM452" s="36">
        <f t="shared" ca="1" si="1038"/>
        <v>0</v>
      </c>
      <c r="FN452" s="36">
        <f t="shared" ca="1" si="1060"/>
        <v>33.642020250690599</v>
      </c>
    </row>
    <row r="453" spans="2:170" x14ac:dyDescent="0.25">
      <c r="B453" s="2">
        <v>445</v>
      </c>
      <c r="C453" s="2">
        <f t="shared" si="1066"/>
        <v>38</v>
      </c>
      <c r="D453" s="2">
        <f t="shared" si="1063"/>
        <v>469</v>
      </c>
      <c r="E453" s="2">
        <f t="shared" si="1061"/>
        <v>40</v>
      </c>
      <c r="F453" s="189">
        <f t="shared" si="1065"/>
        <v>59261</v>
      </c>
      <c r="G453" s="2">
        <f t="shared" si="1064"/>
        <v>3</v>
      </c>
      <c r="H453" s="187">
        <f t="shared" si="915"/>
        <v>71.666666666666671</v>
      </c>
      <c r="I453" s="186">
        <f t="shared" si="1062"/>
        <v>71</v>
      </c>
      <c r="J453" s="2">
        <f t="shared" si="916"/>
        <v>0</v>
      </c>
      <c r="K453" s="2">
        <f t="shared" si="917"/>
        <v>1</v>
      </c>
      <c r="L453">
        <f t="shared" si="918"/>
        <v>2</v>
      </c>
      <c r="M453" s="190">
        <f t="shared" si="1039"/>
        <v>2.0991562890000003E-2</v>
      </c>
      <c r="N453">
        <f t="shared" si="919"/>
        <v>1</v>
      </c>
      <c r="O453">
        <f t="shared" si="920"/>
        <v>100</v>
      </c>
      <c r="P453" s="58">
        <f t="shared" si="921"/>
        <v>9.4462033005000015E-2</v>
      </c>
      <c r="Q453" s="106">
        <f t="shared" si="922"/>
        <v>9.4462033005000015E-2</v>
      </c>
      <c r="R453" s="59">
        <f t="shared" si="923"/>
        <v>9.4462033005000015E-2</v>
      </c>
      <c r="S453" s="32">
        <f t="shared" si="1040"/>
        <v>8.2347466164597316E-3</v>
      </c>
      <c r="T453">
        <f t="shared" si="924"/>
        <v>1</v>
      </c>
      <c r="U453" s="32">
        <f t="shared" si="1041"/>
        <v>7.9269945000000005E-4</v>
      </c>
      <c r="V453">
        <f t="shared" si="925"/>
        <v>1</v>
      </c>
      <c r="W453">
        <f t="shared" si="926"/>
        <v>100</v>
      </c>
      <c r="X453" s="58">
        <f t="shared" si="927"/>
        <v>3.5671475250000002E-3</v>
      </c>
      <c r="Y453" s="58">
        <f t="shared" si="928"/>
        <v>3.5671475250000002E-3</v>
      </c>
      <c r="Z453" s="32">
        <f t="shared" si="929"/>
        <v>3.5671475250000002E-3</v>
      </c>
      <c r="AA453" s="32">
        <f t="shared" si="930"/>
        <v>2.9774941104587782E-4</v>
      </c>
      <c r="AB453" s="59">
        <f t="shared" si="931"/>
        <v>4.9056245199999996E-3</v>
      </c>
      <c r="AC453" s="59">
        <f t="shared" si="932"/>
        <v>4.9056245199999996E-3</v>
      </c>
      <c r="AD453">
        <f t="shared" si="933"/>
        <v>1</v>
      </c>
      <c r="AE453" s="59">
        <f t="shared" si="934"/>
        <v>4.9056245199999996E-3</v>
      </c>
      <c r="AF453" s="59">
        <f t="shared" si="935"/>
        <v>4.1758461800000006E-3</v>
      </c>
      <c r="AG453" s="59">
        <f t="shared" si="936"/>
        <v>4.1758461800000006E-3</v>
      </c>
      <c r="AH453">
        <f t="shared" si="937"/>
        <v>1</v>
      </c>
      <c r="AI453" s="59">
        <f t="shared" si="938"/>
        <v>4.1758461800000006E-3</v>
      </c>
      <c r="AJ453" s="59">
        <f t="shared" si="939"/>
        <v>0</v>
      </c>
      <c r="AK453" s="59">
        <f t="shared" si="940"/>
        <v>0</v>
      </c>
      <c r="AL453" s="59">
        <f t="shared" si="941"/>
        <v>0</v>
      </c>
      <c r="AM453" s="12">
        <f t="shared" si="1042"/>
        <v>6.4380048491238084E-3</v>
      </c>
      <c r="AN453" s="12">
        <f t="shared" si="1043"/>
        <v>0</v>
      </c>
      <c r="AO453" s="66">
        <f t="shared" si="942"/>
        <v>5.3015338648073627E-5</v>
      </c>
      <c r="AP453" s="66">
        <f t="shared" si="943"/>
        <v>1.9169121521371192E-6</v>
      </c>
      <c r="AQ453" s="59">
        <f t="shared" si="944"/>
        <v>3.1582434447740651E-5</v>
      </c>
      <c r="AR453" s="59">
        <f t="shared" si="945"/>
        <v>2.6884117956035136E-5</v>
      </c>
      <c r="AS453" s="59">
        <f t="shared" si="946"/>
        <v>0</v>
      </c>
      <c r="AT453" s="12">
        <f t="shared" si="947"/>
        <v>6.3246060459198217E-3</v>
      </c>
      <c r="AU453" s="59">
        <f t="shared" si="1044"/>
        <v>0</v>
      </c>
      <c r="AV453" s="59">
        <f t="shared" si="1045"/>
        <v>-9.1479558303464437E-20</v>
      </c>
      <c r="AW453" s="70">
        <f t="shared" si="948"/>
        <v>0</v>
      </c>
      <c r="AX453" s="20">
        <f t="shared" si="949"/>
        <v>200000</v>
      </c>
      <c r="AY453" s="20">
        <f t="shared" si="950"/>
        <v>0</v>
      </c>
      <c r="AZ453" s="20">
        <f t="shared" si="951"/>
        <v>0</v>
      </c>
      <c r="BA453" s="20">
        <f t="shared" si="952"/>
        <v>200000</v>
      </c>
      <c r="BB453" s="36">
        <f t="shared" si="953"/>
        <v>1</v>
      </c>
      <c r="BC453" s="36">
        <f t="shared" si="954"/>
        <v>0</v>
      </c>
      <c r="BD453" s="80">
        <f t="shared" si="955"/>
        <v>10.603067729614725</v>
      </c>
      <c r="BE453" s="36">
        <f t="shared" si="956"/>
        <v>0</v>
      </c>
      <c r="BF453" s="36">
        <f t="shared" si="957"/>
        <v>0</v>
      </c>
      <c r="BG453" s="36">
        <f t="shared" si="958"/>
        <v>10.603067729614725</v>
      </c>
      <c r="BH453" s="36">
        <f t="shared" si="959"/>
        <v>0.38338243042742387</v>
      </c>
      <c r="BI453" s="36">
        <f t="shared" si="960"/>
        <v>0</v>
      </c>
      <c r="BJ453" s="36">
        <f t="shared" si="961"/>
        <v>0</v>
      </c>
      <c r="BK453" s="36">
        <f t="shared" si="962"/>
        <v>0.38338243042742387</v>
      </c>
      <c r="BL453" s="68">
        <f ca="1">IF(OR(AT453=0,E453&gt;ProjTerm),0,VLOOKUP(D453,'Life Events'!$AE$5:$AI$1206,5,FALSE))</f>
        <v>6.1469906729058928E-17</v>
      </c>
      <c r="BM453" s="93">
        <f t="shared" ca="1" si="963"/>
        <v>6.1469906729058928E-17</v>
      </c>
      <c r="BN453" s="93">
        <f t="shared" ca="1" si="964"/>
        <v>3.8877294374073363E-19</v>
      </c>
      <c r="BO453" s="36">
        <f t="shared" ca="1" si="965"/>
        <v>5.9164692925139096E-17</v>
      </c>
      <c r="BP453" s="36">
        <f t="shared" si="966"/>
        <v>4.5928624685692152E-3</v>
      </c>
      <c r="BQ453" s="36">
        <f t="shared" si="967"/>
        <v>98.321535641848499</v>
      </c>
      <c r="BR453" s="36">
        <f t="shared" si="968"/>
        <v>154.78110000000001</v>
      </c>
      <c r="BS453" s="36">
        <f t="shared" si="969"/>
        <v>152.18315440334518</v>
      </c>
      <c r="BT453" s="36">
        <f t="shared" si="970"/>
        <v>0.96249849842654667</v>
      </c>
      <c r="BU453" s="70" cm="1">
        <f t="array" ref="BU453">IF(AND(ActInt=1,$J453=0),INDEX(Tbl_FwdNom,$B453-IVP,MATCH(ValnDt,Tbl_FwdNom_Cols)),INDEX(Tbl_FwdNom,$B453,MATCH(StartDt,Tbl_FwdNom_Cols)))</f>
        <v>11.742436937000001</v>
      </c>
      <c r="BV453" s="70" cm="1">
        <f t="array" ref="BV453">INDEX(Tbl_FwdReal,$B453,MATCH(StartDt,Tbl_FwdReal_Cols))</f>
        <v>4.5538629390000001</v>
      </c>
      <c r="BW453" s="70" cm="1">
        <f t="array" ref="BW453">IF(RunType&lt;&gt;"OPN",INDEX(Tbl_FwdReal,$B453,MATCH(ValnDt,Tbl_FwdReal_Cols)),IF(AND($J453=0,ActInt=1),INDEX(Tbl_FwdReal,$B453-IVP,MATCH(ValnDt,Tbl_FwdReal_Cols)),-999))*$K453</f>
        <v>4.5538629390000001</v>
      </c>
      <c r="BX453" s="70">
        <f t="shared" si="971"/>
        <v>4.5538629390000002E-2</v>
      </c>
      <c r="BY453" s="70">
        <f t="shared" si="1046"/>
        <v>6.8754743210148517E-2</v>
      </c>
      <c r="BZ453" s="64">
        <f t="shared" si="1059"/>
        <v>5.556562355400807E-3</v>
      </c>
      <c r="CA453" s="70" cm="1">
        <f t="array" ref="CA453">IF($J453=1,CA452*(1+INDEX(Tbl_CPI,$B453,MATCH(IF(RunType="OPN",StartDt,ValnDt),Tbl_CPI_Cols))),0)</f>
        <v>0</v>
      </c>
      <c r="CB453" s="70">
        <f t="shared" si="1047"/>
        <v>12.929631490242937</v>
      </c>
      <c r="CC453" s="70">
        <f t="shared" si="1048"/>
        <v>12.858184188024948</v>
      </c>
      <c r="CD453" s="36">
        <f t="shared" si="972"/>
        <v>67.309071679172106</v>
      </c>
      <c r="CE453" s="36">
        <f t="shared" si="973"/>
        <v>1.5750956480746225</v>
      </c>
      <c r="CF453" s="36">
        <f t="shared" si="974"/>
        <v>0</v>
      </c>
      <c r="CG453" s="36">
        <f t="shared" si="975"/>
        <v>0.44347660328067023</v>
      </c>
      <c r="CH453" s="36">
        <f t="shared" si="976"/>
        <v>0.43333612986053199</v>
      </c>
      <c r="CI453" s="36">
        <f t="shared" si="977"/>
        <v>0</v>
      </c>
      <c r="CJ453" s="36">
        <f t="shared" si="978"/>
        <v>0</v>
      </c>
      <c r="CK453" s="36">
        <f t="shared" si="979"/>
        <v>0</v>
      </c>
      <c r="CL453" s="36">
        <f t="shared" si="980"/>
        <v>1.0140473420138227E-2</v>
      </c>
      <c r="CM453" s="36">
        <f t="shared" si="981"/>
        <v>0.44347660328067023</v>
      </c>
      <c r="CN453" s="36">
        <f t="shared" ca="1" si="982"/>
        <v>10.019358799147033</v>
      </c>
      <c r="CO453" s="20">
        <f t="shared" si="983"/>
        <v>120000</v>
      </c>
      <c r="CP453" s="20">
        <f t="shared" si="984"/>
        <v>2</v>
      </c>
      <c r="CQ453" s="64">
        <f t="shared" si="985"/>
        <v>2.4715522830000003E-2</v>
      </c>
      <c r="CR453" s="64">
        <f t="shared" si="986"/>
        <v>0.11121985273500001</v>
      </c>
      <c r="CS453" s="36">
        <f t="shared" si="987"/>
        <v>7.5535844743588436</v>
      </c>
      <c r="CT453" s="36">
        <f t="shared" si="988"/>
        <v>6.361840637768835</v>
      </c>
      <c r="CU453" s="36">
        <f t="shared" si="989"/>
        <v>0.23002945825645429</v>
      </c>
      <c r="CV453" s="36">
        <f t="shared" si="1049"/>
        <v>6.5918700960252892</v>
      </c>
      <c r="CW453" s="36">
        <f t="shared" si="990"/>
        <v>0</v>
      </c>
      <c r="CX453" s="36">
        <f t="shared" si="991"/>
        <v>0</v>
      </c>
      <c r="CY453" s="36">
        <f t="shared" si="992"/>
        <v>0</v>
      </c>
      <c r="CZ453" s="36">
        <f t="shared" si="1050"/>
        <v>0</v>
      </c>
      <c r="DA453" s="64">
        <f t="shared" si="993"/>
        <v>9.2951311188596009E-3</v>
      </c>
      <c r="DB453" s="70">
        <f t="shared" si="1051"/>
        <v>0.99079047264544373</v>
      </c>
      <c r="DC453" s="70">
        <f>PRODUCT($DB$8:DB453)</f>
        <v>1.2868252374884544E-2</v>
      </c>
      <c r="DD453" s="36">
        <f t="shared" si="994"/>
        <v>31.752988577802377</v>
      </c>
      <c r="DE453" s="36">
        <f t="shared" si="995"/>
        <v>473.40880623743914</v>
      </c>
      <c r="DF453" s="36">
        <f t="shared" si="996"/>
        <v>14.64466980358198</v>
      </c>
      <c r="DG453" s="36">
        <f t="shared" si="997"/>
        <v>0.20402973299930302</v>
      </c>
      <c r="DH453" s="36">
        <f t="shared" ca="1" si="998"/>
        <v>1.1994910416024647E-15</v>
      </c>
      <c r="DI453" s="36">
        <f t="shared" si="999"/>
        <v>17.116901775932661</v>
      </c>
      <c r="DJ453" s="36">
        <f t="shared" ca="1" si="1000"/>
        <v>473.21335950615207</v>
      </c>
      <c r="DK453" s="36">
        <f t="shared" si="1001"/>
        <v>0</v>
      </c>
      <c r="DL453" s="36">
        <f t="shared" si="1002"/>
        <v>0</v>
      </c>
      <c r="DM453" s="36">
        <f t="shared" ca="1" si="1003"/>
        <v>473.21335950615207</v>
      </c>
      <c r="DN453" s="36">
        <f t="shared" ca="1" si="1052"/>
        <v>473.21335950615628</v>
      </c>
      <c r="DO453" s="64" cm="1">
        <f t="array" ref="DO453">IFERROR(INDEX(Tbl_FwdNom,$B453,MATCH(LIDt,Tbl_FwdNom_Cols,0)),0)</f>
        <v>8.4857895990000003</v>
      </c>
      <c r="DP453" s="64">
        <f t="shared" ca="1" si="1053"/>
        <v>8.4239851819999991</v>
      </c>
      <c r="DQ453" s="64">
        <f t="shared" ca="1" si="1004"/>
        <v>6.762693105602402E-3</v>
      </c>
      <c r="DR453" s="70">
        <f t="shared" ca="1" si="1005"/>
        <v>0.9932827337048602</v>
      </c>
      <c r="DS453" s="70">
        <f ca="1">PRODUCT($DR$8:DR453)</f>
        <v>2.1430610237049532E-2</v>
      </c>
      <c r="DT453" s="36">
        <f t="shared" ca="1" si="1006"/>
        <v>521.95407043050875</v>
      </c>
      <c r="DU453" s="36">
        <f t="shared" ca="1" si="1007"/>
        <v>15.934949778435879</v>
      </c>
      <c r="DV453" s="36">
        <f t="shared" ca="1" si="1008"/>
        <v>0.22486337781408106</v>
      </c>
      <c r="DW453" s="36">
        <f t="shared" ca="1" si="1009"/>
        <v>1.2608558373082949E-15</v>
      </c>
      <c r="DX453" s="36">
        <f t="shared" ca="1" si="1010"/>
        <v>34.287075725560008</v>
      </c>
      <c r="DY453" s="36">
        <f t="shared" ca="1" si="1011"/>
        <v>0.36483395660373585</v>
      </c>
      <c r="DZ453" s="36">
        <f t="shared" ca="1" si="1012"/>
        <v>18.273637379318199</v>
      </c>
      <c r="EA453" s="36">
        <f t="shared" ca="1" si="1013"/>
        <v>0</v>
      </c>
      <c r="EB453" s="36">
        <f t="shared" ca="1" si="1014"/>
        <v>522.01555244149245</v>
      </c>
      <c r="EC453" s="36">
        <f t="shared" ca="1" si="1015"/>
        <v>0</v>
      </c>
      <c r="ED453" s="36">
        <f t="shared" ca="1" si="1016"/>
        <v>0</v>
      </c>
      <c r="EE453" s="36">
        <f t="shared" ca="1" si="1054"/>
        <v>0</v>
      </c>
      <c r="EF453" s="36">
        <f t="shared" ca="1" si="1017"/>
        <v>522.01555244149245</v>
      </c>
      <c r="EG453" s="64"/>
      <c r="EH453" s="64"/>
      <c r="EI453" s="64"/>
      <c r="EJ453" s="70"/>
      <c r="EK453" s="70"/>
      <c r="EL453" s="70"/>
      <c r="EM453" s="70"/>
      <c r="EN453" s="70"/>
      <c r="EO453" s="36">
        <f t="shared" ca="1" si="1018"/>
        <v>4.4503449378492395</v>
      </c>
      <c r="EP453" s="36">
        <f t="shared" ca="1" si="1019"/>
        <v>0</v>
      </c>
      <c r="EQ453" s="36">
        <f t="shared" si="1020"/>
        <v>13.026842083577423</v>
      </c>
      <c r="ER453" s="36">
        <f t="shared" si="1021"/>
        <v>0.19033662190203501</v>
      </c>
      <c r="ES453" s="36">
        <f t="shared" si="1022"/>
        <v>-0.17382125748294844</v>
      </c>
      <c r="ET453" s="36">
        <f t="shared" ca="1" si="1023"/>
        <v>0</v>
      </c>
      <c r="EU453" s="36">
        <f t="shared" ca="1" si="1055"/>
        <v>0.19033662190203501</v>
      </c>
      <c r="EV453" s="36">
        <f t="shared" si="1024"/>
        <v>0.28255006696746249</v>
      </c>
      <c r="EW453" s="36">
        <f t="shared" si="1025"/>
        <v>17.028268585797367</v>
      </c>
      <c r="EX453" s="36">
        <f t="shared" ca="1" si="1056"/>
        <v>30.527997358244285</v>
      </c>
      <c r="EY453" s="36">
        <f t="shared" si="1026"/>
        <v>0</v>
      </c>
      <c r="EZ453" s="36">
        <f t="shared" si="1027"/>
        <v>0</v>
      </c>
      <c r="FA453" s="36">
        <f t="shared" si="1028"/>
        <v>0</v>
      </c>
      <c r="FB453" s="36">
        <f t="shared" si="1029"/>
        <v>0</v>
      </c>
      <c r="FC453" s="36">
        <f t="shared" si="1057"/>
        <v>0</v>
      </c>
      <c r="FD453" s="36">
        <f t="shared" si="1030"/>
        <v>0</v>
      </c>
      <c r="FE453" s="36">
        <f t="shared" si="1031"/>
        <v>0</v>
      </c>
      <c r="FF453" s="36">
        <f t="shared" si="1058"/>
        <v>0</v>
      </c>
      <c r="FG453" s="36">
        <f t="shared" ca="1" si="1032"/>
        <v>30.527997358244285</v>
      </c>
      <c r="FH453" s="36">
        <f t="shared" ca="1" si="1033"/>
        <v>0.28376173824108014</v>
      </c>
      <c r="FI453" s="36">
        <f t="shared" ca="1" si="1034"/>
        <v>-0.67771181993421803</v>
      </c>
      <c r="FJ453" s="36">
        <f t="shared" ca="1" si="1035"/>
        <v>33.191819089164262</v>
      </c>
      <c r="FK453" s="36">
        <f t="shared" si="1036"/>
        <v>0</v>
      </c>
      <c r="FL453" s="36">
        <f t="shared" si="1037"/>
        <v>0</v>
      </c>
      <c r="FM453" s="36">
        <f t="shared" ca="1" si="1038"/>
        <v>0</v>
      </c>
      <c r="FN453" s="36">
        <f t="shared" ca="1" si="1060"/>
        <v>33.191819089164262</v>
      </c>
    </row>
    <row r="454" spans="2:170" x14ac:dyDescent="0.25">
      <c r="B454" s="2">
        <v>446</v>
      </c>
      <c r="C454" s="2">
        <f t="shared" si="1066"/>
        <v>38</v>
      </c>
      <c r="D454" s="2">
        <f t="shared" si="1063"/>
        <v>470</v>
      </c>
      <c r="E454" s="2">
        <f t="shared" si="1061"/>
        <v>40</v>
      </c>
      <c r="F454" s="189">
        <f t="shared" si="1065"/>
        <v>59291</v>
      </c>
      <c r="G454" s="2">
        <f t="shared" si="1064"/>
        <v>4</v>
      </c>
      <c r="H454" s="187">
        <f t="shared" si="915"/>
        <v>71.75</v>
      </c>
      <c r="I454" s="186">
        <f t="shared" si="1062"/>
        <v>71</v>
      </c>
      <c r="J454" s="2">
        <f t="shared" si="916"/>
        <v>0</v>
      </c>
      <c r="K454" s="2">
        <f t="shared" si="917"/>
        <v>1</v>
      </c>
      <c r="L454">
        <f t="shared" si="918"/>
        <v>2</v>
      </c>
      <c r="M454" s="190">
        <f t="shared" si="1039"/>
        <v>2.0991562890000003E-2</v>
      </c>
      <c r="N454">
        <f t="shared" si="919"/>
        <v>1</v>
      </c>
      <c r="O454">
        <f t="shared" si="920"/>
        <v>100</v>
      </c>
      <c r="P454" s="58">
        <f t="shared" si="921"/>
        <v>9.4462033005000015E-2</v>
      </c>
      <c r="Q454" s="106">
        <f t="shared" si="922"/>
        <v>9.4462033005000015E-2</v>
      </c>
      <c r="R454" s="59">
        <f t="shared" si="923"/>
        <v>9.4462033005000015E-2</v>
      </c>
      <c r="S454" s="32">
        <f t="shared" si="1040"/>
        <v>8.2347466164597316E-3</v>
      </c>
      <c r="T454">
        <f t="shared" si="924"/>
        <v>1</v>
      </c>
      <c r="U454" s="32">
        <f t="shared" si="1041"/>
        <v>7.9269945000000005E-4</v>
      </c>
      <c r="V454">
        <f t="shared" si="925"/>
        <v>1</v>
      </c>
      <c r="W454">
        <f t="shared" si="926"/>
        <v>100</v>
      </c>
      <c r="X454" s="58">
        <f t="shared" si="927"/>
        <v>3.5671475250000002E-3</v>
      </c>
      <c r="Y454" s="58">
        <f t="shared" si="928"/>
        <v>3.5671475250000002E-3</v>
      </c>
      <c r="Z454" s="32">
        <f t="shared" si="929"/>
        <v>3.5671475250000002E-3</v>
      </c>
      <c r="AA454" s="32">
        <f t="shared" si="930"/>
        <v>2.9774941104587782E-4</v>
      </c>
      <c r="AB454" s="59">
        <f t="shared" si="931"/>
        <v>4.9056245199999996E-3</v>
      </c>
      <c r="AC454" s="59">
        <f t="shared" si="932"/>
        <v>4.9056245199999996E-3</v>
      </c>
      <c r="AD454">
        <f t="shared" si="933"/>
        <v>1</v>
      </c>
      <c r="AE454" s="59">
        <f t="shared" si="934"/>
        <v>4.9056245199999996E-3</v>
      </c>
      <c r="AF454" s="59">
        <f t="shared" si="935"/>
        <v>4.1758461800000006E-3</v>
      </c>
      <c r="AG454" s="59">
        <f t="shared" si="936"/>
        <v>4.1758461800000006E-3</v>
      </c>
      <c r="AH454">
        <f t="shared" si="937"/>
        <v>1</v>
      </c>
      <c r="AI454" s="59">
        <f t="shared" si="938"/>
        <v>4.1758461800000006E-3</v>
      </c>
      <c r="AJ454" s="59">
        <f t="shared" si="939"/>
        <v>0</v>
      </c>
      <c r="AK454" s="59">
        <f t="shared" si="940"/>
        <v>0</v>
      </c>
      <c r="AL454" s="59">
        <f t="shared" si="941"/>
        <v>0</v>
      </c>
      <c r="AM454" s="12">
        <f t="shared" si="1042"/>
        <v>6.3246060459198217E-3</v>
      </c>
      <c r="AN454" s="12">
        <f t="shared" si="1043"/>
        <v>0</v>
      </c>
      <c r="AO454" s="66">
        <f t="shared" si="942"/>
        <v>5.2081528237079015E-5</v>
      </c>
      <c r="AP454" s="66">
        <f t="shared" si="943"/>
        <v>1.8831477252698249E-6</v>
      </c>
      <c r="AQ454" s="59">
        <f t="shared" si="944"/>
        <v>3.1026142498204518E-5</v>
      </c>
      <c r="AR454" s="59">
        <f t="shared" si="945"/>
        <v>2.6410581996859197E-5</v>
      </c>
      <c r="AS454" s="59">
        <f t="shared" si="946"/>
        <v>0</v>
      </c>
      <c r="AT454" s="12">
        <f t="shared" si="947"/>
        <v>6.21320464546241E-3</v>
      </c>
      <c r="AU454" s="59">
        <f t="shared" si="1044"/>
        <v>8.4364481546528314E-19</v>
      </c>
      <c r="AV454" s="59">
        <f t="shared" si="1045"/>
        <v>0</v>
      </c>
      <c r="AW454" s="70">
        <f t="shared" si="948"/>
        <v>0</v>
      </c>
      <c r="AX454" s="20">
        <f t="shared" si="949"/>
        <v>200000</v>
      </c>
      <c r="AY454" s="20">
        <f t="shared" si="950"/>
        <v>0</v>
      </c>
      <c r="AZ454" s="20">
        <f t="shared" si="951"/>
        <v>0</v>
      </c>
      <c r="BA454" s="20">
        <f t="shared" si="952"/>
        <v>200000</v>
      </c>
      <c r="BB454" s="36">
        <f t="shared" si="953"/>
        <v>1</v>
      </c>
      <c r="BC454" s="36">
        <f t="shared" si="954"/>
        <v>0</v>
      </c>
      <c r="BD454" s="80">
        <f t="shared" si="955"/>
        <v>10.416305647415802</v>
      </c>
      <c r="BE454" s="36">
        <f t="shared" si="956"/>
        <v>0</v>
      </c>
      <c r="BF454" s="36">
        <f t="shared" si="957"/>
        <v>0</v>
      </c>
      <c r="BG454" s="36">
        <f t="shared" si="958"/>
        <v>10.416305647415802</v>
      </c>
      <c r="BH454" s="36">
        <f t="shared" si="959"/>
        <v>0.37662954505396501</v>
      </c>
      <c r="BI454" s="36">
        <f t="shared" si="960"/>
        <v>0</v>
      </c>
      <c r="BJ454" s="36">
        <f t="shared" si="961"/>
        <v>0</v>
      </c>
      <c r="BK454" s="36">
        <f t="shared" si="962"/>
        <v>0.37662954505396501</v>
      </c>
      <c r="BL454" s="68">
        <f ca="1">IF(OR(AT454=0,E454&gt;ProjTerm),0,VLOOKUP(D454,'Life Events'!$AE$5:$AI$1206,5,FALSE))</f>
        <v>6.0387177837190418E-17</v>
      </c>
      <c r="BM454" s="93">
        <f t="shared" ca="1" si="963"/>
        <v>6.0387177837190418E-17</v>
      </c>
      <c r="BN454" s="93">
        <f t="shared" ca="1" si="964"/>
        <v>3.7519789386439619E-19</v>
      </c>
      <c r="BO454" s="36">
        <f t="shared" ca="1" si="965"/>
        <v>5.7098905287326333E-17</v>
      </c>
      <c r="BP454" s="36">
        <f t="shared" si="966"/>
        <v>4.5119639418638273E-3</v>
      </c>
      <c r="BQ454" s="36">
        <f t="shared" si="967"/>
        <v>98.321718640071126</v>
      </c>
      <c r="BR454" s="36">
        <f t="shared" si="968"/>
        <v>154.78110000000001</v>
      </c>
      <c r="BS454" s="36">
        <f t="shared" si="969"/>
        <v>152.18343765000714</v>
      </c>
      <c r="BT454" s="36">
        <f t="shared" si="970"/>
        <v>0.94554684176946335</v>
      </c>
      <c r="BU454" s="70" cm="1">
        <f t="array" ref="BU454">IF(AND(ActInt=1,$J454=0),INDEX(Tbl_FwdNom,$B454-IVP,MATCH(ValnDt,Tbl_FwdNom_Cols)),INDEX(Tbl_FwdNom,$B454,MATCH(StartDt,Tbl_FwdNom_Cols)))</f>
        <v>11.736369727</v>
      </c>
      <c r="BV454" s="70" cm="1">
        <f t="array" ref="BV454">INDEX(Tbl_FwdReal,$B454,MATCH(StartDt,Tbl_FwdReal_Cols))</f>
        <v>4.5504445369999997</v>
      </c>
      <c r="BW454" s="70" cm="1">
        <f t="array" ref="BW454">IF(RunType&lt;&gt;"OPN",INDEX(Tbl_FwdReal,$B454,MATCH(ValnDt,Tbl_FwdReal_Cols)),IF(AND($J454=0,ActInt=1),INDEX(Tbl_FwdReal,$B454-IVP,MATCH(ValnDt,Tbl_FwdReal_Cols)),-999))*$K454</f>
        <v>4.5504445369999997</v>
      </c>
      <c r="BX454" s="70">
        <f t="shared" si="971"/>
        <v>4.550444537E-2</v>
      </c>
      <c r="BY454" s="70">
        <f t="shared" si="1046"/>
        <v>6.8731656013733433E-2</v>
      </c>
      <c r="BZ454" s="64">
        <f t="shared" si="1059"/>
        <v>5.554752171487598E-3</v>
      </c>
      <c r="CA454" s="70" cm="1">
        <f t="array" ref="CA454">IF($J454=1,CA453*(1+INDEX(Tbl_CPI,$B454,MATCH(IF(RunType="OPN",StartDt,ValnDt),Tbl_CPI_Cols))),0)</f>
        <v>0</v>
      </c>
      <c r="CB454" s="70">
        <f t="shared" si="1047"/>
        <v>13.001452388839898</v>
      </c>
      <c r="CC454" s="70">
        <f t="shared" si="1048"/>
        <v>12.858184188024948</v>
      </c>
      <c r="CD454" s="36">
        <f t="shared" si="972"/>
        <v>67.309075721101976</v>
      </c>
      <c r="CE454" s="36">
        <f t="shared" si="973"/>
        <v>1.5750985796775736</v>
      </c>
      <c r="CF454" s="36">
        <f t="shared" si="974"/>
        <v>0</v>
      </c>
      <c r="CG454" s="36">
        <f t="shared" si="975"/>
        <v>0.43566526525090515</v>
      </c>
      <c r="CH454" s="36">
        <f t="shared" si="976"/>
        <v>0.42570338725095663</v>
      </c>
      <c r="CI454" s="36">
        <f t="shared" si="977"/>
        <v>0</v>
      </c>
      <c r="CJ454" s="36">
        <f t="shared" si="978"/>
        <v>0</v>
      </c>
      <c r="CK454" s="36">
        <f t="shared" si="979"/>
        <v>0</v>
      </c>
      <c r="CL454" s="36">
        <f t="shared" si="980"/>
        <v>9.9618779999485069E-3</v>
      </c>
      <c r="CM454" s="36">
        <f t="shared" si="981"/>
        <v>0.43566526525090515</v>
      </c>
      <c r="CN454" s="36">
        <f t="shared" ca="1" si="982"/>
        <v>9.8428763867584408</v>
      </c>
      <c r="CO454" s="20">
        <f t="shared" si="983"/>
        <v>120000</v>
      </c>
      <c r="CP454" s="20">
        <f t="shared" si="984"/>
        <v>2</v>
      </c>
      <c r="CQ454" s="64">
        <f t="shared" si="985"/>
        <v>2.4715522830000003E-2</v>
      </c>
      <c r="CR454" s="64">
        <f t="shared" si="986"/>
        <v>0.11121985273500001</v>
      </c>
      <c r="CS454" s="36">
        <f t="shared" si="987"/>
        <v>7.4205358887540838</v>
      </c>
      <c r="CT454" s="36">
        <f t="shared" si="988"/>
        <v>6.2497833884494822</v>
      </c>
      <c r="CU454" s="36">
        <f t="shared" si="989"/>
        <v>0.22597772703237898</v>
      </c>
      <c r="CV454" s="36">
        <f t="shared" si="1049"/>
        <v>6.4757611154818608</v>
      </c>
      <c r="CW454" s="36">
        <f t="shared" si="990"/>
        <v>0</v>
      </c>
      <c r="CX454" s="36">
        <f t="shared" si="991"/>
        <v>0</v>
      </c>
      <c r="CY454" s="36">
        <f t="shared" si="992"/>
        <v>0</v>
      </c>
      <c r="CZ454" s="36">
        <f t="shared" si="1050"/>
        <v>0</v>
      </c>
      <c r="DA454" s="64">
        <f t="shared" si="993"/>
        <v>9.2905642490734852E-3</v>
      </c>
      <c r="DB454" s="70">
        <f t="shared" si="1051"/>
        <v>0.99079495580543175</v>
      </c>
      <c r="DC454" s="70">
        <f>PRODUCT($DB$8:DB454)</f>
        <v>1.2749799543066874E-2</v>
      </c>
      <c r="DD454" s="36">
        <f t="shared" si="994"/>
        <v>31.102444916515079</v>
      </c>
      <c r="DE454" s="36">
        <f t="shared" si="995"/>
        <v>467.39073552044943</v>
      </c>
      <c r="DF454" s="36">
        <f t="shared" si="996"/>
        <v>14.404097504244659</v>
      </c>
      <c r="DG454" s="36">
        <f t="shared" si="997"/>
        <v>0.20141332040059054</v>
      </c>
      <c r="DH454" s="36">
        <f t="shared" ca="1" si="998"/>
        <v>1.1535360849033343E-15</v>
      </c>
      <c r="DI454" s="36">
        <f t="shared" si="999"/>
        <v>16.836214610238237</v>
      </c>
      <c r="DJ454" s="36">
        <f t="shared" ca="1" si="1000"/>
        <v>467.32718939801663</v>
      </c>
      <c r="DK454" s="36">
        <f t="shared" si="1001"/>
        <v>0</v>
      </c>
      <c r="DL454" s="36">
        <f t="shared" si="1002"/>
        <v>0</v>
      </c>
      <c r="DM454" s="36">
        <f t="shared" ca="1" si="1003"/>
        <v>467.32718939801663</v>
      </c>
      <c r="DN454" s="36">
        <f t="shared" ca="1" si="1052"/>
        <v>467.32718939802083</v>
      </c>
      <c r="DO454" s="64" cm="1">
        <f t="array" ref="DO454">IFERROR(INDEX(Tbl_FwdNom,$B454,MATCH(LIDt,Tbl_FwdNom_Cols,0)),0)</f>
        <v>8.4840723340000004</v>
      </c>
      <c r="DP454" s="64">
        <f t="shared" ca="1" si="1053"/>
        <v>8.4222688960000003</v>
      </c>
      <c r="DQ454" s="64">
        <f t="shared" ca="1" si="1004"/>
        <v>6.7613650590077068E-3</v>
      </c>
      <c r="DR454" s="70">
        <f t="shared" ca="1" si="1005"/>
        <v>0.99328404397142178</v>
      </c>
      <c r="DS454" s="70">
        <f ca="1">PRODUCT($DR$8:DR454)</f>
        <v>2.1286683201031911E-2</v>
      </c>
      <c r="DT454" s="36">
        <f t="shared" ca="1" si="1006"/>
        <v>515.0668867973086</v>
      </c>
      <c r="DU454" s="36">
        <f t="shared" ca="1" si="1007"/>
        <v>15.666062246030874</v>
      </c>
      <c r="DV454" s="36">
        <f t="shared" ca="1" si="1008"/>
        <v>0.22187179725801981</v>
      </c>
      <c r="DW454" s="36">
        <f t="shared" ca="1" si="1009"/>
        <v>1.2122820386237908E-15</v>
      </c>
      <c r="DX454" s="36">
        <f t="shared" ca="1" si="1010"/>
        <v>33.573356319576895</v>
      </c>
      <c r="DY454" s="36">
        <f t="shared" ca="1" si="1011"/>
        <v>0.35727149827647642</v>
      </c>
      <c r="DZ454" s="36">
        <f t="shared" ca="1" si="1012"/>
        <v>17.968610389336682</v>
      </c>
      <c r="EA454" s="36">
        <f t="shared" ca="1" si="1013"/>
        <v>0</v>
      </c>
      <c r="EB454" s="36">
        <f t="shared" ca="1" si="1014"/>
        <v>515.26360281411769</v>
      </c>
      <c r="EC454" s="36">
        <f t="shared" ca="1" si="1015"/>
        <v>0</v>
      </c>
      <c r="ED454" s="36">
        <f t="shared" ca="1" si="1016"/>
        <v>0</v>
      </c>
      <c r="EE454" s="36">
        <f t="shared" ca="1" si="1054"/>
        <v>0</v>
      </c>
      <c r="EF454" s="36">
        <f t="shared" ca="1" si="1017"/>
        <v>515.26360281411769</v>
      </c>
      <c r="EG454" s="64"/>
      <c r="EH454" s="64"/>
      <c r="EI454" s="64"/>
      <c r="EJ454" s="70"/>
      <c r="EK454" s="70"/>
      <c r="EL454" s="70"/>
      <c r="EM454" s="70"/>
      <c r="EN454" s="70"/>
      <c r="EO454" s="36">
        <f t="shared" ca="1" si="1018"/>
        <v>4.3923715438739119</v>
      </c>
      <c r="EP454" s="36">
        <f t="shared" ca="1" si="1019"/>
        <v>0</v>
      </c>
      <c r="EQ454" s="36">
        <f t="shared" si="1020"/>
        <v>12.859789991473638</v>
      </c>
      <c r="ER454" s="36">
        <f t="shared" si="1021"/>
        <v>0.18643707453861719</v>
      </c>
      <c r="ES454" s="36">
        <f t="shared" si="1022"/>
        <v>-0.17026007088863937</v>
      </c>
      <c r="ET454" s="36">
        <f t="shared" ca="1" si="1023"/>
        <v>0</v>
      </c>
      <c r="EU454" s="36">
        <f t="shared" ca="1" si="1055"/>
        <v>0.18643707453861719</v>
      </c>
      <c r="EV454" s="36">
        <f t="shared" si="1024"/>
        <v>0.27791674146837142</v>
      </c>
      <c r="EW454" s="36">
        <f t="shared" si="1025"/>
        <v>16.80990346907052</v>
      </c>
      <c r="EX454" s="36">
        <f t="shared" ca="1" si="1056"/>
        <v>30.134047276551147</v>
      </c>
      <c r="EY454" s="36">
        <f t="shared" si="1026"/>
        <v>0</v>
      </c>
      <c r="EZ454" s="36">
        <f t="shared" si="1027"/>
        <v>0</v>
      </c>
      <c r="FA454" s="36">
        <f t="shared" si="1028"/>
        <v>0</v>
      </c>
      <c r="FB454" s="36">
        <f t="shared" si="1029"/>
        <v>0</v>
      </c>
      <c r="FC454" s="36">
        <f t="shared" si="1057"/>
        <v>0</v>
      </c>
      <c r="FD454" s="36">
        <f t="shared" si="1030"/>
        <v>0</v>
      </c>
      <c r="FE454" s="36">
        <f t="shared" si="1031"/>
        <v>0</v>
      </c>
      <c r="FF454" s="36">
        <f t="shared" si="1058"/>
        <v>0</v>
      </c>
      <c r="FG454" s="36">
        <f t="shared" ca="1" si="1032"/>
        <v>30.134047276551147</v>
      </c>
      <c r="FH454" s="36">
        <f t="shared" ca="1" si="1033"/>
        <v>0.27996230230741631</v>
      </c>
      <c r="FI454" s="36">
        <f t="shared" ca="1" si="1034"/>
        <v>-0.66577528382873519</v>
      </c>
      <c r="FJ454" s="36">
        <f t="shared" ca="1" si="1035"/>
        <v>32.750465811169903</v>
      </c>
      <c r="FK454" s="36">
        <f t="shared" si="1036"/>
        <v>0</v>
      </c>
      <c r="FL454" s="36">
        <f t="shared" si="1037"/>
        <v>0</v>
      </c>
      <c r="FM454" s="36">
        <f t="shared" ca="1" si="1038"/>
        <v>0</v>
      </c>
      <c r="FN454" s="36">
        <f t="shared" ca="1" si="1060"/>
        <v>32.750465811169903</v>
      </c>
    </row>
    <row r="455" spans="2:170" x14ac:dyDescent="0.25">
      <c r="B455" s="2">
        <v>447</v>
      </c>
      <c r="C455" s="2">
        <f t="shared" si="1066"/>
        <v>38</v>
      </c>
      <c r="D455" s="2">
        <f t="shared" si="1063"/>
        <v>471</v>
      </c>
      <c r="E455" s="2">
        <f t="shared" si="1061"/>
        <v>40</v>
      </c>
      <c r="F455" s="189">
        <f t="shared" si="1065"/>
        <v>59322</v>
      </c>
      <c r="G455" s="2">
        <f t="shared" si="1064"/>
        <v>5</v>
      </c>
      <c r="H455" s="187">
        <f t="shared" si="915"/>
        <v>71.833333333333343</v>
      </c>
      <c r="I455" s="186">
        <f t="shared" si="1062"/>
        <v>71</v>
      </c>
      <c r="J455" s="2">
        <f t="shared" si="916"/>
        <v>0</v>
      </c>
      <c r="K455" s="2">
        <f t="shared" si="917"/>
        <v>1</v>
      </c>
      <c r="L455">
        <f t="shared" si="918"/>
        <v>2</v>
      </c>
      <c r="M455" s="190">
        <f t="shared" si="1039"/>
        <v>2.0991562890000003E-2</v>
      </c>
      <c r="N455">
        <f t="shared" si="919"/>
        <v>1</v>
      </c>
      <c r="O455">
        <f t="shared" si="920"/>
        <v>100</v>
      </c>
      <c r="P455" s="58">
        <f t="shared" si="921"/>
        <v>9.4462033005000015E-2</v>
      </c>
      <c r="Q455" s="106">
        <f t="shared" si="922"/>
        <v>9.4462033005000015E-2</v>
      </c>
      <c r="R455" s="59">
        <f t="shared" si="923"/>
        <v>9.4462033005000015E-2</v>
      </c>
      <c r="S455" s="32">
        <f t="shared" si="1040"/>
        <v>8.2347466164597316E-3</v>
      </c>
      <c r="T455">
        <f t="shared" si="924"/>
        <v>1</v>
      </c>
      <c r="U455" s="32">
        <f t="shared" si="1041"/>
        <v>7.9269945000000005E-4</v>
      </c>
      <c r="V455">
        <f t="shared" si="925"/>
        <v>1</v>
      </c>
      <c r="W455">
        <f t="shared" si="926"/>
        <v>100</v>
      </c>
      <c r="X455" s="58">
        <f t="shared" si="927"/>
        <v>3.5671475250000002E-3</v>
      </c>
      <c r="Y455" s="58">
        <f t="shared" si="928"/>
        <v>3.5671475250000002E-3</v>
      </c>
      <c r="Z455" s="32">
        <f t="shared" si="929"/>
        <v>3.5671475250000002E-3</v>
      </c>
      <c r="AA455" s="32">
        <f t="shared" si="930"/>
        <v>2.9774941104587782E-4</v>
      </c>
      <c r="AB455" s="59">
        <f t="shared" si="931"/>
        <v>4.9056245199999996E-3</v>
      </c>
      <c r="AC455" s="59">
        <f t="shared" si="932"/>
        <v>4.9056245199999996E-3</v>
      </c>
      <c r="AD455">
        <f t="shared" si="933"/>
        <v>1</v>
      </c>
      <c r="AE455" s="59">
        <f t="shared" si="934"/>
        <v>4.9056245199999996E-3</v>
      </c>
      <c r="AF455" s="59">
        <f t="shared" si="935"/>
        <v>4.1758461800000006E-3</v>
      </c>
      <c r="AG455" s="59">
        <f t="shared" si="936"/>
        <v>4.1758461800000006E-3</v>
      </c>
      <c r="AH455">
        <f t="shared" si="937"/>
        <v>1</v>
      </c>
      <c r="AI455" s="59">
        <f t="shared" si="938"/>
        <v>4.1758461800000006E-3</v>
      </c>
      <c r="AJ455" s="59">
        <f t="shared" si="939"/>
        <v>0</v>
      </c>
      <c r="AK455" s="59">
        <f t="shared" si="940"/>
        <v>0</v>
      </c>
      <c r="AL455" s="59">
        <f t="shared" si="941"/>
        <v>0</v>
      </c>
      <c r="AM455" s="12">
        <f t="shared" si="1042"/>
        <v>6.21320464546241E-3</v>
      </c>
      <c r="AN455" s="12">
        <f t="shared" si="1043"/>
        <v>0</v>
      </c>
      <c r="AO455" s="66">
        <f t="shared" si="942"/>
        <v>5.1164165931593464E-5</v>
      </c>
      <c r="AP455" s="66">
        <f t="shared" si="943"/>
        <v>1.8499780238939447E-6</v>
      </c>
      <c r="AQ455" s="59">
        <f t="shared" si="944"/>
        <v>3.0479649056558304E-5</v>
      </c>
      <c r="AR455" s="59">
        <f t="shared" si="945"/>
        <v>2.5945386884312462E-5</v>
      </c>
      <c r="AS455" s="59">
        <f t="shared" si="946"/>
        <v>0</v>
      </c>
      <c r="AT455" s="12">
        <f t="shared" si="947"/>
        <v>6.1037654655660524E-3</v>
      </c>
      <c r="AU455" s="59">
        <f t="shared" si="1044"/>
        <v>5.7598240413292423E-19</v>
      </c>
      <c r="AV455" s="59">
        <f t="shared" si="1045"/>
        <v>0</v>
      </c>
      <c r="AW455" s="70">
        <f t="shared" si="948"/>
        <v>0</v>
      </c>
      <c r="AX455" s="20">
        <f t="shared" si="949"/>
        <v>200000</v>
      </c>
      <c r="AY455" s="20">
        <f t="shared" si="950"/>
        <v>0</v>
      </c>
      <c r="AZ455" s="20">
        <f t="shared" si="951"/>
        <v>0</v>
      </c>
      <c r="BA455" s="20">
        <f t="shared" si="952"/>
        <v>200000</v>
      </c>
      <c r="BB455" s="36">
        <f t="shared" si="953"/>
        <v>1</v>
      </c>
      <c r="BC455" s="36">
        <f t="shared" si="954"/>
        <v>0</v>
      </c>
      <c r="BD455" s="80">
        <f t="shared" si="955"/>
        <v>10.232833186318693</v>
      </c>
      <c r="BE455" s="36">
        <f t="shared" si="956"/>
        <v>0</v>
      </c>
      <c r="BF455" s="36">
        <f t="shared" si="957"/>
        <v>0</v>
      </c>
      <c r="BG455" s="36">
        <f t="shared" si="958"/>
        <v>10.232833186318693</v>
      </c>
      <c r="BH455" s="36">
        <f t="shared" si="959"/>
        <v>0.36999560477878896</v>
      </c>
      <c r="BI455" s="36">
        <f t="shared" si="960"/>
        <v>0</v>
      </c>
      <c r="BJ455" s="36">
        <f t="shared" si="961"/>
        <v>0</v>
      </c>
      <c r="BK455" s="36">
        <f t="shared" si="962"/>
        <v>0.36999560477878896</v>
      </c>
      <c r="BL455" s="68">
        <f ca="1">IF(OR(AT455=0,E455&gt;ProjTerm),0,VLOOKUP(D455,'Life Events'!$AE$5:$AI$1206,5,FALSE))</f>
        <v>5.9323520095998187E-17</v>
      </c>
      <c r="BM455" s="93">
        <f t="shared" ca="1" si="963"/>
        <v>5.9323520095998187E-17</v>
      </c>
      <c r="BN455" s="93">
        <f t="shared" ca="1" si="964"/>
        <v>3.6209685325776742E-19</v>
      </c>
      <c r="BO455" s="36">
        <f t="shared" ca="1" si="965"/>
        <v>5.5105455176336989E-17</v>
      </c>
      <c r="BP455" s="36">
        <f t="shared" si="966"/>
        <v>4.4324903591161334E-3</v>
      </c>
      <c r="BQ455" s="36">
        <f t="shared" si="967"/>
        <v>98.322274052968453</v>
      </c>
      <c r="BR455" s="36">
        <f t="shared" si="968"/>
        <v>154.78110000000001</v>
      </c>
      <c r="BS455" s="36">
        <f t="shared" si="969"/>
        <v>152.18429732419915</v>
      </c>
      <c r="BT455" s="36">
        <f t="shared" si="970"/>
        <v>0.92889725840888293</v>
      </c>
      <c r="BU455" s="70" cm="1">
        <f t="array" ref="BU455">IF(AND(ActInt=1,$J455=0),INDEX(Tbl_FwdNom,$B455-IVP,MATCH(ValnDt,Tbl_FwdNom_Cols)),INDEX(Tbl_FwdNom,$B455,MATCH(StartDt,Tbl_FwdNom_Cols)))</f>
        <v>11.730302846000001</v>
      </c>
      <c r="BV455" s="70" cm="1">
        <f t="array" ref="BV455">INDEX(Tbl_FwdReal,$B455,MATCH(StartDt,Tbl_FwdReal_Cols))</f>
        <v>4.5470262459999997</v>
      </c>
      <c r="BW455" s="70" cm="1">
        <f t="array" ref="BW455">IF(RunType&lt;&gt;"OPN",INDEX(Tbl_FwdReal,$B455,MATCH(ValnDt,Tbl_FwdReal_Cols)),IF(AND($J455=0,ActInt=1),INDEX(Tbl_FwdReal,$B455-IVP,MATCH(ValnDt,Tbl_FwdReal_Cols)),-999))*$K455</f>
        <v>4.5470262459999997</v>
      </c>
      <c r="BX455" s="70">
        <f t="shared" si="971"/>
        <v>4.5470262459999994E-2</v>
      </c>
      <c r="BY455" s="70">
        <f t="shared" si="1046"/>
        <v>6.8708569319778645E-2</v>
      </c>
      <c r="BZ455" s="64">
        <f t="shared" si="1059"/>
        <v>5.5529419911257705E-3</v>
      </c>
      <c r="CA455" s="70" cm="1">
        <f t="array" ref="CA455">IF($J455=1,CA454*(1+INDEX(Tbl_CPI,$B455,MATCH(IF(RunType="OPN",StartDt,ValnDt),Tbl_CPI_Cols))),0)</f>
        <v>0</v>
      </c>
      <c r="CB455" s="70">
        <f t="shared" si="1047"/>
        <v>13.073648699755509</v>
      </c>
      <c r="CC455" s="70">
        <f t="shared" si="1048"/>
        <v>12.858184188024948</v>
      </c>
      <c r="CD455" s="36">
        <f t="shared" si="972"/>
        <v>67.309087988652692</v>
      </c>
      <c r="CE455" s="36">
        <f t="shared" si="973"/>
        <v>1.5751074773054612</v>
      </c>
      <c r="CF455" s="36">
        <f t="shared" si="974"/>
        <v>0</v>
      </c>
      <c r="CG455" s="36">
        <f t="shared" si="975"/>
        <v>0.42799160326803193</v>
      </c>
      <c r="CH455" s="36">
        <f t="shared" si="976"/>
        <v>0.41820513817293503</v>
      </c>
      <c r="CI455" s="36">
        <f t="shared" si="977"/>
        <v>0</v>
      </c>
      <c r="CJ455" s="36">
        <f t="shared" si="978"/>
        <v>0</v>
      </c>
      <c r="CK455" s="36">
        <f t="shared" si="979"/>
        <v>0</v>
      </c>
      <c r="CL455" s="36">
        <f t="shared" si="980"/>
        <v>9.786465095096869E-3</v>
      </c>
      <c r="CM455" s="36">
        <f t="shared" si="981"/>
        <v>0.42799160326803193</v>
      </c>
      <c r="CN455" s="36">
        <f t="shared" ca="1" si="982"/>
        <v>9.6694990423294822</v>
      </c>
      <c r="CO455" s="20">
        <f t="shared" si="983"/>
        <v>120000</v>
      </c>
      <c r="CP455" s="20">
        <f t="shared" si="984"/>
        <v>2</v>
      </c>
      <c r="CQ455" s="64">
        <f t="shared" si="985"/>
        <v>2.4715522830000003E-2</v>
      </c>
      <c r="CR455" s="64">
        <f t="shared" si="986"/>
        <v>0.11121985273500001</v>
      </c>
      <c r="CS455" s="36">
        <f t="shared" si="987"/>
        <v>7.2898308165093093</v>
      </c>
      <c r="CT455" s="36">
        <f t="shared" si="988"/>
        <v>6.1396999117912161</v>
      </c>
      <c r="CU455" s="36">
        <f t="shared" si="989"/>
        <v>0.22199736286727337</v>
      </c>
      <c r="CV455" s="36">
        <f t="shared" si="1049"/>
        <v>6.3616972746584892</v>
      </c>
      <c r="CW455" s="36">
        <f t="shared" si="990"/>
        <v>0</v>
      </c>
      <c r="CX455" s="36">
        <f t="shared" si="991"/>
        <v>0</v>
      </c>
      <c r="CY455" s="36">
        <f t="shared" si="992"/>
        <v>0</v>
      </c>
      <c r="CZ455" s="36">
        <f t="shared" si="1050"/>
        <v>0</v>
      </c>
      <c r="DA455" s="64">
        <f t="shared" si="993"/>
        <v>9.285997399629764E-3</v>
      </c>
      <c r="DB455" s="70">
        <f t="shared" si="1051"/>
        <v>0.99079943898602119</v>
      </c>
      <c r="DC455" s="70">
        <f>PRODUCT($DB$8:DB455)</f>
        <v>1.2632494234454887E-2</v>
      </c>
      <c r="DD455" s="36">
        <f t="shared" si="994"/>
        <v>30.462364880723083</v>
      </c>
      <c r="DE455" s="36">
        <f t="shared" si="995"/>
        <v>461.49809148878467</v>
      </c>
      <c r="DF455" s="36">
        <f t="shared" si="996"/>
        <v>14.1678583114343</v>
      </c>
      <c r="DG455" s="36">
        <f t="shared" si="997"/>
        <v>0.19885115361096509</v>
      </c>
      <c r="DH455" s="36">
        <f t="shared" ca="1" si="998"/>
        <v>1.1091423628117889E-15</v>
      </c>
      <c r="DI455" s="36">
        <f t="shared" si="999"/>
        <v>16.560589723145473</v>
      </c>
      <c r="DJ455" s="36">
        <f t="shared" ca="1" si="1000"/>
        <v>461.56532348903039</v>
      </c>
      <c r="DK455" s="36">
        <f t="shared" si="1001"/>
        <v>0</v>
      </c>
      <c r="DL455" s="36">
        <f t="shared" si="1002"/>
        <v>0</v>
      </c>
      <c r="DM455" s="36">
        <f t="shared" ca="1" si="1003"/>
        <v>461.56532348903039</v>
      </c>
      <c r="DN455" s="36">
        <f t="shared" ca="1" si="1052"/>
        <v>461.56532348903454</v>
      </c>
      <c r="DO455" s="64" cm="1">
        <f t="array" ref="DO455">IFERROR(INDEX(Tbl_FwdNom,$B455,MATCH(LIDt,Tbl_FwdNom_Cols,0)),0)</f>
        <v>8.4823550959999992</v>
      </c>
      <c r="DP455" s="64">
        <f t="shared" ca="1" si="1053"/>
        <v>8.420552636</v>
      </c>
      <c r="DQ455" s="64">
        <f t="shared" ca="1" si="1004"/>
        <v>6.7600370132609999E-3</v>
      </c>
      <c r="DR455" s="70">
        <f t="shared" ca="1" si="1005"/>
        <v>0.99328535424060349</v>
      </c>
      <c r="DS455" s="70">
        <f ca="1">PRODUCT($DR$8:DR455)</f>
        <v>2.1143750663944486E-2</v>
      </c>
      <c r="DT455" s="36">
        <f t="shared" ca="1" si="1006"/>
        <v>508.31592483004488</v>
      </c>
      <c r="DU455" s="36">
        <f t="shared" ca="1" si="1007"/>
        <v>15.401969801887306</v>
      </c>
      <c r="DV455" s="36">
        <f t="shared" ca="1" si="1008"/>
        <v>0.21893916846056663</v>
      </c>
      <c r="DW455" s="36">
        <f t="shared" ca="1" si="1009"/>
        <v>1.1653716548990622E-15</v>
      </c>
      <c r="DX455" s="36">
        <f t="shared" ca="1" si="1010"/>
        <v>32.871416192547755</v>
      </c>
      <c r="DY455" s="36">
        <f t="shared" ca="1" si="1011"/>
        <v>0.34983404486723985</v>
      </c>
      <c r="DZ455" s="36">
        <f t="shared" ca="1" si="1012"/>
        <v>17.669046640259342</v>
      </c>
      <c r="EA455" s="36">
        <f t="shared" ca="1" si="1013"/>
        <v>0</v>
      </c>
      <c r="EB455" s="36">
        <f t="shared" ca="1" si="1014"/>
        <v>508.64641995605041</v>
      </c>
      <c r="EC455" s="36">
        <f t="shared" ca="1" si="1015"/>
        <v>0</v>
      </c>
      <c r="ED455" s="36">
        <f t="shared" ca="1" si="1016"/>
        <v>0</v>
      </c>
      <c r="EE455" s="36">
        <f t="shared" ca="1" si="1054"/>
        <v>0</v>
      </c>
      <c r="EF455" s="36">
        <f t="shared" ca="1" si="1017"/>
        <v>508.64641995605041</v>
      </c>
      <c r="EG455" s="64"/>
      <c r="EH455" s="64"/>
      <c r="EI455" s="64"/>
      <c r="EJ455" s="70"/>
      <c r="EK455" s="70"/>
      <c r="EL455" s="70"/>
      <c r="EM455" s="70"/>
      <c r="EN455" s="70"/>
      <c r="EO455" s="36">
        <f t="shared" ca="1" si="1018"/>
        <v>4.3356247366112584</v>
      </c>
      <c r="EP455" s="36">
        <f t="shared" ca="1" si="1019"/>
        <v>0</v>
      </c>
      <c r="EQ455" s="36">
        <f t="shared" si="1020"/>
        <v>12.69620137294444</v>
      </c>
      <c r="ER455" s="36">
        <f t="shared" si="1021"/>
        <v>0.18260024918086956</v>
      </c>
      <c r="ES455" s="36">
        <f t="shared" si="1022"/>
        <v>-0.16675616395910789</v>
      </c>
      <c r="ET455" s="36">
        <f t="shared" ca="1" si="1023"/>
        <v>0</v>
      </c>
      <c r="EU455" s="36">
        <f t="shared" ca="1" si="1055"/>
        <v>0.18260024918086956</v>
      </c>
      <c r="EV455" s="36">
        <f t="shared" si="1024"/>
        <v>0.27336697940714016</v>
      </c>
      <c r="EW455" s="36">
        <f t="shared" si="1025"/>
        <v>16.59606569349738</v>
      </c>
      <c r="EX455" s="36">
        <f t="shared" ca="1" si="1056"/>
        <v>29.748234295029828</v>
      </c>
      <c r="EY455" s="36">
        <f t="shared" si="1026"/>
        <v>0</v>
      </c>
      <c r="EZ455" s="36">
        <f t="shared" si="1027"/>
        <v>0</v>
      </c>
      <c r="FA455" s="36">
        <f t="shared" si="1028"/>
        <v>0</v>
      </c>
      <c r="FB455" s="36">
        <f t="shared" si="1029"/>
        <v>0</v>
      </c>
      <c r="FC455" s="36">
        <f t="shared" si="1057"/>
        <v>0</v>
      </c>
      <c r="FD455" s="36">
        <f t="shared" si="1030"/>
        <v>0</v>
      </c>
      <c r="FE455" s="36">
        <f t="shared" si="1031"/>
        <v>0</v>
      </c>
      <c r="FF455" s="36">
        <f t="shared" si="1058"/>
        <v>0</v>
      </c>
      <c r="FG455" s="36">
        <f t="shared" ca="1" si="1032"/>
        <v>29.748234295029828</v>
      </c>
      <c r="FH455" s="36">
        <f t="shared" ca="1" si="1033"/>
        <v>0.27624202630722394</v>
      </c>
      <c r="FI455" s="36">
        <f t="shared" ca="1" si="1034"/>
        <v>-0.65404902544436283</v>
      </c>
      <c r="FJ455" s="36">
        <f t="shared" ca="1" si="1035"/>
        <v>32.317811146810584</v>
      </c>
      <c r="FK455" s="36">
        <f t="shared" si="1036"/>
        <v>0</v>
      </c>
      <c r="FL455" s="36">
        <f t="shared" si="1037"/>
        <v>0</v>
      </c>
      <c r="FM455" s="36">
        <f t="shared" ca="1" si="1038"/>
        <v>0</v>
      </c>
      <c r="FN455" s="36">
        <f t="shared" ca="1" si="1060"/>
        <v>32.317811146810584</v>
      </c>
    </row>
    <row r="456" spans="2:170" x14ac:dyDescent="0.25">
      <c r="B456" s="2">
        <v>448</v>
      </c>
      <c r="C456" s="2">
        <f t="shared" si="1066"/>
        <v>38</v>
      </c>
      <c r="D456" s="2">
        <f t="shared" si="1063"/>
        <v>472</v>
      </c>
      <c r="E456" s="2">
        <f t="shared" si="1061"/>
        <v>40</v>
      </c>
      <c r="F456" s="189">
        <f t="shared" si="1065"/>
        <v>59352</v>
      </c>
      <c r="G456" s="2">
        <f t="shared" si="1064"/>
        <v>6</v>
      </c>
      <c r="H456" s="187">
        <f t="shared" ref="H456:H519" si="1067">AgeAtEntry+D456/12</f>
        <v>71.916666666666671</v>
      </c>
      <c r="I456" s="186">
        <f t="shared" si="1062"/>
        <v>71</v>
      </c>
      <c r="J456" s="2">
        <f t="shared" ref="J456:J519" si="1068">IF(OR($B456&gt;IVP,IVP=0),0,1)</f>
        <v>0</v>
      </c>
      <c r="K456" s="2">
        <f t="shared" ref="K456:K519" si="1069">IF(AND(E456&lt;=ProjTerm,D456&gt;0),1,0)</f>
        <v>1</v>
      </c>
      <c r="L456">
        <f t="shared" ref="L456:L519" si="1070">IF($D456&lt;=VLOOKUP("Nat"&amp;Sex&amp;Smk,Tbl_MrtSelBands,2,FALSE),1,IF($D456&lt;=VLOOKUP("Nat"&amp;Sex&amp;Smk,Tbl_MrtSelBands,3,FALSE),2,3))</f>
        <v>2</v>
      </c>
      <c r="M456" s="190">
        <f t="shared" si="1039"/>
        <v>2.0991562890000003E-2</v>
      </c>
      <c r="N456">
        <f t="shared" ref="N456:N519" si="1071">VLOOKUP(G456,Tbl_MrtSeasonAdj,MATCH("DTH_NAT",Tbl_MrtSeasonAdj_Cols)+1,FALSE)</f>
        <v>1</v>
      </c>
      <c r="O456">
        <f t="shared" ref="O456:O519" si="1072">IF(F456&lt;=ProjStart,100,VLOOKUP(MIN(B456,Tbl_TmpScl_Rows),Tbl_TmpScl,2,FALSE))</f>
        <v>100</v>
      </c>
      <c r="P456" s="58">
        <f t="shared" ref="P456:P519" si="1073">IF(D456&lt;=DthNatWP,0,MIN(1,M456*N456*O456/100*DthAdjPC/100)*(1+UWLoadPC/100))</f>
        <v>9.4462033005000015E-2</v>
      </c>
      <c r="Q456" s="106">
        <f t="shared" ref="Q456:Q519" si="1074">MIN(1,P456*(1+DthStressPC/100))*$K456</f>
        <v>9.4462033005000015E-2</v>
      </c>
      <c r="R456" s="59">
        <f t="shared" ref="R456:R519" si="1075">IF(AND(ActDthNat=1,$B456=ActDthNatMth),1,IF(OR(AND($B456&lt;=IVP,ExpDthNat=0),AND(ActDthNat=1,$B456&lt;IVP)),0,Q456))</f>
        <v>9.4462033005000015E-2</v>
      </c>
      <c r="S456" s="32">
        <f t="shared" si="1040"/>
        <v>8.2347466164597316E-3</v>
      </c>
      <c r="T456">
        <f t="shared" ref="T456:T519" si="1076">IF($D456&lt;=VLOOKUP("Acc"&amp;Sex&amp;Smk,Tbl_MrtSelBands,2,FALSE),1,IF($D456&lt;=VLOOKUP("Acc"&amp;Sex&amp;Smk,Tbl_MrtSelBands,3,FALSE),2,3))</f>
        <v>1</v>
      </c>
      <c r="U456" s="32">
        <f t="shared" si="1041"/>
        <v>7.9269945000000005E-4</v>
      </c>
      <c r="V456">
        <f t="shared" ref="V456:V519" si="1077">VLOOKUP(G456,Tbl_MrtSeasonAdj,MATCH("DTH_ACC",Tbl_MrtSeasonAdj_Cols)+1,FALSE)</f>
        <v>1</v>
      </c>
      <c r="W456">
        <f t="shared" ref="W456:W519" si="1078">IF(F456&lt;=ProjStart,100,VLOOKUP(MIN(B456,MAX(Tbl_TmpScl_Rows)),Tbl_TmpScl,2,FALSE))</f>
        <v>100</v>
      </c>
      <c r="X456" s="58">
        <f t="shared" ref="X456:X519" si="1079">MIN(1,U456*V456*W456/100*DthAdjPC/100*(1+UWLoadPC/100))</f>
        <v>3.5671475250000002E-3</v>
      </c>
      <c r="Y456" s="58">
        <f t="shared" ref="Y456:Y519" si="1080">IF(F456&gt;ProjStart,MIN(1,X456*(1+DthStressPC/100)),0)</f>
        <v>3.5671475250000002E-3</v>
      </c>
      <c r="Z456" s="32">
        <f t="shared" ref="Z456:Z519" si="1081">IF(AND(ActDthAcc=1,$B456=ActDthAccMth),1,IF(OR(AND($B456&lt;=IVP,ExpDthAcc=0),AND(ActDthAcc=1,$B456&lt;IVP)),0,Y456))</f>
        <v>3.5671475250000002E-3</v>
      </c>
      <c r="AA456" s="32">
        <f t="shared" ref="AA456:AA519" si="1082">IF(F456&lt;=ProjStart,0,IF(Z456=1,1,1-(1-MIN(1-Q456,Z456))^(1/12)))</f>
        <v>2.9774941104587782E-4</v>
      </c>
      <c r="AB456" s="59">
        <f t="shared" ref="AB456:AB519" si="1083">IF($K456=0,0,MIN(100-AF456,INDEX(Tbl_Lps,MATCH(MIN($D456,MAX(Tbl_Lps_Rows)),Tbl_Lps_Rows,0),MATCH(RFRsk,Tbl_Lps_Cols,0)))/100)</f>
        <v>4.9056245199999996E-3</v>
      </c>
      <c r="AC456" s="59">
        <f t="shared" ref="AC456:AC519" si="1084">IF(AND(ActLps=1,$B456=ActLpsMth),1,IF(OR(AND($B456&lt;=IVP,ExpLps=0),AND(ActLps=1,$B456&lt;IVP)),0,AB456))</f>
        <v>4.9056245199999996E-3</v>
      </c>
      <c r="AD456">
        <f t="shared" ref="AD456:AD519" si="1085">VLOOKUP(G456,Tbl_ExitSeasonAdj,MATCH("LPS",Tbl_ExitSeasonAdj_Cols)+1,FALSE)</f>
        <v>1</v>
      </c>
      <c r="AE456" s="59">
        <f t="shared" ref="AE456:AE519" si="1086">IF(F456&gt;ProjStart,IF(E456&lt;ProjTerm,MIN(100,AC456*(1+LpsStressPC/100)*AD456),0),0)</f>
        <v>4.9056245199999996E-3</v>
      </c>
      <c r="AF456" s="59">
        <f t="shared" ref="AF456:AF519" si="1087">IF($K456=0,0,INDEX(Tbl_Cnl,MATCH(MIN($D456,MAX(Tbl_Cnl_Rows)),Tbl_Cnl_Rows,0),MATCH(RFRsk,Tbl_Cnl_Cols,0))/100)</f>
        <v>4.1758461800000006E-3</v>
      </c>
      <c r="AG456" s="59">
        <f t="shared" ref="AG456:AG519" si="1088">IF(AND(ActCnl=1,$B456=ActCnlMth),1,IF(OR(AND($B456&lt;=IVP,ExpCnl=0),AND(ActCnl=1,$B456&lt;IVP)),0,AF456))</f>
        <v>4.1758461800000006E-3</v>
      </c>
      <c r="AH456">
        <f t="shared" ref="AH456:AH519" si="1089">VLOOKUP(G456,Tbl_ExitSeasonAdj,MATCH("CNL",Tbl_ExitSeasonAdj_Cols,0)+1,FALSE)</f>
        <v>1</v>
      </c>
      <c r="AI456" s="59">
        <f t="shared" ref="AI456:AI519" si="1090">IF($F456&gt;ProjStart,IF($E456&lt;ProjTerm,MIN(100,1-AL456-AE456,AG456*(1+LpsStressPC/100)*AH456),0),0)</f>
        <v>4.1758461800000006E-3</v>
      </c>
      <c r="AJ456" s="59">
        <f t="shared" ref="AJ456:AJ519" si="1091">IF($K456=0,0,INDEX(Tbl_NTU,MATCH(MIN($D456,MAX(Tbl_NTU_Rows)),Tbl_NTU_Rows,0),MATCH(RFRsk,Tbl_NTU_Cols,0))/100)</f>
        <v>0</v>
      </c>
      <c r="AK456" s="59">
        <f t="shared" ref="AK456:AK519" si="1092">IF(AND(ActNTU=1,$B456=ActNTUMth),1,IF(OR(AND($B456&lt;=IVP,ExpNTU=0),AND(ActNTU=1,$B456&lt;IVP)),0,AJ456))</f>
        <v>0</v>
      </c>
      <c r="AL456" s="59">
        <f t="shared" ref="AL456:AL519" si="1093">IF($F456&gt;ProjStart,IF($E456&lt;ProjTerm,MIN(100,AK456*(1+LpsStressPC/100)*AH456),0),0)</f>
        <v>0</v>
      </c>
      <c r="AM456" s="12">
        <f t="shared" si="1042"/>
        <v>6.1037654655660524E-3</v>
      </c>
      <c r="AN456" s="12">
        <f t="shared" si="1043"/>
        <v>0</v>
      </c>
      <c r="AO456" s="66">
        <f t="shared" ref="AO456:AO519" si="1094">AM456*S456</f>
        <v>5.0262962015233805E-5</v>
      </c>
      <c r="AP456" s="66">
        <f t="shared" ref="AP456:AP519" si="1095">AM456*AA456</f>
        <v>1.8173925725344603E-6</v>
      </c>
      <c r="AQ456" s="59">
        <f t="shared" ref="AQ456:AQ519" si="1096">AM456*AE456</f>
        <v>2.9942781532210041E-5</v>
      </c>
      <c r="AR456" s="59">
        <f t="shared" ref="AR456:AR519" si="1097">AM456*AI456</f>
        <v>2.5488385702999925E-5</v>
      </c>
      <c r="AS456" s="59">
        <f t="shared" ref="AS456:AS519" si="1098">AL456*AM456</f>
        <v>0</v>
      </c>
      <c r="AT456" s="12">
        <f t="shared" ref="AT456:AT519" si="1099">IF(AND($B456=IVP,ActIVPOn=1,ExtrCls="Y"),1,IF(AND($B456=IVP,ActIVPOff=1,ExtrCls="N"),0,IF($K457=0,0,IF(AND(OR(D456=0,F456=ProjStart),InitPols&lt;&gt;0),1,MAX(0,AM456-AO456-AP456-AQ456-AR456-AS456)))))</f>
        <v>5.9962539437430741E-3</v>
      </c>
      <c r="AU456" s="59">
        <f t="shared" si="1044"/>
        <v>0</v>
      </c>
      <c r="AV456" s="59">
        <f t="shared" si="1045"/>
        <v>-6.7762635780344027E-20</v>
      </c>
      <c r="AW456" s="70">
        <f t="shared" ref="AW456:AW519" si="1100">IF(AND(ActWOPBrth=1,$B456&gt;ActWOPBrthMth,$B456&lt;=IVP,$B456&lt;=ActWOPBrthMth+WOPBrthPer),1,IF(OR($D456&lt;=WOPBrthWP,AND($B456&lt;=IVP,ExpWOPBrth=0),AND(ActWOPBrth=1,$B456&lt;IVP)),0,AM456*VLOOKUP($I456,Tbl_Births,2,FALSE)/12*$J456))</f>
        <v>0</v>
      </c>
      <c r="AX456" s="20">
        <f t="shared" ref="AX456:AX519" si="1101">IF(AND(B456&lt;IVP,ExpSA=0),0,IF(AND(OR(RunType="CLS",AND(ActSADecr=1,SAChng&lt;0),AND(ActSAIncr=1,SAChng&gt;0)),$B456&gt;=ActSAMth),SALSCLS,SALSOPN))</f>
        <v>200000</v>
      </c>
      <c r="AY456" s="20">
        <f t="shared" ref="AY456:AY519" si="1102">IF(AND(B456&lt;IVP,ExpSA=0),0,IF(AND(OR(RunType="CLS",AND(ActSADecr=1,SAChng&lt;0),AND(ActSAIncr=1,SAChng&gt;0)),$B456&gt;=ActSAMth),SATrCLS,SATrOPN))</f>
        <v>0</v>
      </c>
      <c r="AZ456" s="20">
        <f t="shared" ref="AZ456:AZ519" si="1103">IF(AND(B456&lt;IVP,ExpSA=0),0,IF(AND(OR(RunType="CLS",AND(ActSADecr=1,SAChng&lt;0),AND(ActSAIncr=1,SAChng&gt;0)),$B456&gt;=ActSAMth),SAInstCLS,SAInstOPN))*$K456</f>
        <v>0</v>
      </c>
      <c r="BA456" s="20">
        <f t="shared" ref="BA456:BA519" si="1104">IF(K456=0,0,AZ456+AY456+AX456)</f>
        <v>200000</v>
      </c>
      <c r="BB456" s="36">
        <f t="shared" ref="BB456:BB519" si="1105">IF(D456=1,ExGrat+1,1)*$K456</f>
        <v>1</v>
      </c>
      <c r="BC456" s="36">
        <f t="shared" ref="BC456:BC519" si="1106">ROUNDUP(AZ456/AnnPayM*$K456,2)</f>
        <v>0</v>
      </c>
      <c r="BD456" s="80">
        <f t="shared" ref="BD456:BD519" si="1107">IF(AND(DthRepdt="Y",ActDthNat=1,B456&lt;IVP),0,AO456*BB456*AX456*$K456)</f>
        <v>10.052592403046761</v>
      </c>
      <c r="BE456" s="36">
        <f t="shared" ref="BE456:BE519" si="1108">IF(AND(DthRepdt="Y",ActDthNat=1,B456&lt;IVP),0,BB456*AO456*AY456*$K456)</f>
        <v>0</v>
      </c>
      <c r="BF456" s="36">
        <f t="shared" ref="BF456:BF519" si="1109">IF(AND(DthRepdt="Y",ActDthNat=1,B456&lt;IVP),0,BC456*AnnPayM*BB456*AO456)</f>
        <v>0</v>
      </c>
      <c r="BG456" s="36">
        <f t="shared" ref="BG456:BG519" si="1110">BF456+BE456+BD456</f>
        <v>10.052592403046761</v>
      </c>
      <c r="BH456" s="36">
        <f t="shared" ref="BH456:BH519" si="1111">IF(AND(DthRepdt="Y",ActDthAcc=1,B456&lt;IVP),0,AP456*BB456*AX456*$K456)</f>
        <v>0.36347851450689206</v>
      </c>
      <c r="BI456" s="36">
        <f t="shared" ref="BI456:BI519" si="1112">IF(AND(DthRepdt="Y",ActDthAcc=1,B456&lt;IVP),0,BB456*AP456*AY456*$K456)</f>
        <v>0</v>
      </c>
      <c r="BJ456" s="36">
        <f t="shared" ref="BJ456:BJ519" si="1113">IF(AND(DthRepdt="Y",ActDthAcc=1,B456&lt;IVP),0,BC456*AnnPayM*AP456*BB456)</f>
        <v>0</v>
      </c>
      <c r="BK456" s="36">
        <f t="shared" ref="BK456:BK519" si="1114">BJ456+BI456+BH456</f>
        <v>0.36347851450689206</v>
      </c>
      <c r="BL456" s="68">
        <f ca="1">IF(OR(AT456=0,E456&gt;ProjTerm),0,VLOOKUP(D456,'Life Events'!$AE$5:$AI$1206,5,FALSE))</f>
        <v>5.827859758686876E-17</v>
      </c>
      <c r="BM456" s="93">
        <f t="shared" ref="BM456:BM519" ca="1" si="1115">IF(AND(ActWOPBrth=1,$B456&gt;ActWOPBrthMth,$B456&lt;=IVP,$B456&lt;=ActWOPBrthMth+WOPBrthPer),1,IF(OR(AND($B456&lt;=IVP,ExpWOPBrth=0),AND(ActWOPBrth=1,$B456&lt;IVP)),0,BL456))</f>
        <v>5.827859758686876E-17</v>
      </c>
      <c r="BN456" s="93">
        <f t="shared" ref="BN456:BN519" ca="1" si="1116">AT456*BM456</f>
        <v>3.4945327061607741E-19</v>
      </c>
      <c r="BO456" s="36">
        <f t="shared" ref="BO456:BO519" ca="1" si="1117">BS456*BN456</f>
        <v>5.3181805741352722E-17</v>
      </c>
      <c r="BP456" s="36">
        <f t="shared" ref="BP456:BP519" si="1118">IF(AE456+AI456+AL456=0,0,(AP456+AO456)*AE456/(AE456+AI456+AL456)*BR456)</f>
        <v>4.3544166214106728E-3</v>
      </c>
      <c r="BQ456" s="36">
        <f t="shared" ref="BQ456:BQ519" si="1119">IFERROR(IF(OR(F456&lt;=ProjStart,D456&lt;=0),0,100-(AM457*AE457+AM458*AE458+AM459*AE459+AM460*AE460*Prm4PC/100-IF(D456=1,AM456*AI456,0))*100/AT456),0)</f>
        <v>98.323208267371939</v>
      </c>
      <c r="BR456" s="36">
        <f t="shared" ref="BR456:BR519" si="1120">IF(AND($B456&lt;IVP,ExpSA=0),0,IF(AND(OR(RunType="CLS",AND(ActSADecr=1,SAChng&lt;0),AND(ActSAIncr=1,SAChng&gt;0),AND(ActPrm=1,SAChng=0,$B456&gt;=IVP/2)),$B456&gt;=ActSAMth),PrmCls,PrmOpn))/12</f>
        <v>154.78110000000001</v>
      </c>
      <c r="BS456" s="36">
        <f t="shared" ref="BS456:BS519" si="1121">IF(F456&gt;=ProjStart,BR456,0)*BQ456/100</f>
        <v>152.18574331152925</v>
      </c>
      <c r="BT456" s="36">
        <f t="shared" ref="BT456:BT519" si="1122">IF(AND(ActPS=1,$B456&gt;=PSStartMth,$B456&lt;=PSEndMth,$B456&lt;IVP),0,BS456*AT456)</f>
        <v>0.91254436351322843</v>
      </c>
      <c r="BU456" s="70" cm="1">
        <f t="array" ref="BU456">IF(AND(ActInt=1,$J456=0),INDEX(Tbl_FwdNom,$B456-IVP,MATCH(ValnDt,Tbl_FwdNom_Cols)),INDEX(Tbl_FwdNom,$B456,MATCH(StartDt,Tbl_FwdNom_Cols)))</f>
        <v>11.724236295000001</v>
      </c>
      <c r="BV456" s="70" cm="1">
        <f t="array" ref="BV456">INDEX(Tbl_FwdReal,$B456,MATCH(StartDt,Tbl_FwdReal_Cols))</f>
        <v>4.5436080670000001</v>
      </c>
      <c r="BW456" s="70" cm="1">
        <f t="array" ref="BW456">IF(RunType&lt;&gt;"OPN",INDEX(Tbl_FwdReal,$B456,MATCH(ValnDt,Tbl_FwdReal_Cols)),IF(AND($J456=0,ActInt=1),INDEX(Tbl_FwdReal,$B456-IVP,MATCH(ValnDt,Tbl_FwdReal_Cols)),-999))*$K456</f>
        <v>4.5436080670000001</v>
      </c>
      <c r="BX456" s="70">
        <f t="shared" ref="BX456:BX519" si="1123">IF(OR(NBExpMth&gt;0,AND(RunType="OPN",ActInt=0)),BV456,BW456)/100</f>
        <v>4.5436080670000004E-2</v>
      </c>
      <c r="BY456" s="70">
        <f t="shared" si="1046"/>
        <v>6.8685483127749469E-2</v>
      </c>
      <c r="BZ456" s="64">
        <f t="shared" si="1059"/>
        <v>5.551131814274024E-3</v>
      </c>
      <c r="CA456" s="70" cm="1">
        <f t="array" ref="CA456">IF($J456=1,CA455*(1+INDEX(Tbl_CPI,$B456,MATCH(IF(RunType="OPN",StartDt,ValnDt),Tbl_CPI_Cols))),0)</f>
        <v>0</v>
      </c>
      <c r="CB456" s="70">
        <f t="shared" si="1047"/>
        <v>13.146222246981363</v>
      </c>
      <c r="CC456" s="70">
        <f t="shared" si="1048"/>
        <v>12.858184188024948</v>
      </c>
      <c r="CD456" s="36">
        <f t="shared" ref="CD456:CD519" si="1124">IF($B456=0,0,REFixed/12*CC455+BS456*REMPrmPC/100)</f>
        <v>67.309108622891898</v>
      </c>
      <c r="CE456" s="36">
        <f t="shared" ref="CE456:CE519" si="1125">IF($B456=0,0,BS456*REAPrmPC/100)</f>
        <v>1.5751224432743276</v>
      </c>
      <c r="CF456" s="36">
        <f t="shared" ref="CF456:CF519" si="1126">IF($B456=0,0,BS456*RECPrmPC/100)</f>
        <v>0</v>
      </c>
      <c r="CG456" s="36">
        <f t="shared" ref="CG456:CG519" si="1127">IF(F456&lt;=ProjStart,0,(CD456+CE456+CF456)*AM456)</f>
        <v>0.4204531907037376</v>
      </c>
      <c r="CH456" s="36">
        <f t="shared" ref="CH456:CH519" si="1128">IF(F456&lt;=ProjStart,0,CD456*AM456)</f>
        <v>0.41083901273044177</v>
      </c>
      <c r="CI456" s="36">
        <f t="shared" ref="CI456:CI519" si="1129">IFERROR((CEFixed*CC456+CEClmPC*BA456)*BB456,0)*(AP456+AO456)</f>
        <v>0</v>
      </c>
      <c r="CJ456" s="36">
        <f t="shared" ref="CJ456:CJ519" si="1130">(CI456+CF456)*(AP456+AO456)</f>
        <v>0</v>
      </c>
      <c r="CK456" s="36">
        <f t="shared" ref="CK456:CK519" si="1131">IF(D456=1,IEFixed*CC456+BS456*IEPrmPC/100,0)*AM456</f>
        <v>0</v>
      </c>
      <c r="CL456" s="36">
        <f t="shared" ref="CL456:CL519" si="1132">(CK456+CE456)*AM456</f>
        <v>9.6141779732958638E-3</v>
      </c>
      <c r="CM456" s="36">
        <f t="shared" ref="CM456:CM519" si="1133">CG456+CK456+CI456</f>
        <v>0.4204531907037376</v>
      </c>
      <c r="CN456" s="36">
        <f t="shared" ref="CN456:CN519" ca="1" si="1134">BG456-BT456+BO456+BK456-BP456</f>
        <v>9.4991721374190146</v>
      </c>
      <c r="CO456" s="20">
        <f t="shared" ref="CO456:CO519" si="1135">IF(AND($B456&lt;IVP,ExpSA=0),0,IF(AND(OR(RunType="CLS",AND(ActSADecr=1,SAChng&lt;0),AND(ActSAIncr=1,SAChng&gt;0)),$B456&gt;=ActSAMth),RI1SACls+RI2SACls,RI1SAOpn+RI2SAOpn))</f>
        <v>120000</v>
      </c>
      <c r="CP456" s="20">
        <f t="shared" ref="CP456:CP519" si="1136">IF(D456&lt;=VLOOKUP(Sex&amp;Smk,Tbl_RISelBands,2,FALSE),1,2)</f>
        <v>2</v>
      </c>
      <c r="CQ456" s="64">
        <f t="shared" ref="CQ456:CQ519" si="1137">IF(B456=0,0,VLOOKUP(Sex&amp;Smk&amp;I456,Tbl_RIPrm,CP456+1,FALSE)*VLOOKUP(RFRsk,Tbl_RIRFRskScl,2,FALSE)/100)</f>
        <v>2.4715522830000003E-2</v>
      </c>
      <c r="CR456" s="64">
        <f t="shared" ref="CR456:CR519" si="1138">IF(F456&gt;ProjStart,MIN(1,CQ456*(1+UWLoadPC/100)*RIAdjPC/100),0)</f>
        <v>0.11121985273500001</v>
      </c>
      <c r="CS456" s="36">
        <f t="shared" ref="CS456:CS519" si="1139">CO456*(1-(1-CR456)^(1/12))*AM456</f>
        <v>7.1614279790581694</v>
      </c>
      <c r="CT456" s="36">
        <f t="shared" ref="CT456:CT519" si="1140">IF(AND(DthRepdt="Y",$B456&lt;IVP,AND(ActDthNat=1,$B456=ActDthNatMth)),0,CO456*AO456)</f>
        <v>6.0315554418280568</v>
      </c>
      <c r="CU456" s="36">
        <f t="shared" ref="CU456:CU519" si="1141">IF(AND(DthRepdt="Y",$B456&lt;IVP,AND(ActDthAcc=1,$B456=ActDthAccMth)),0,CO456*AP456)</f>
        <v>0.21808710870413525</v>
      </c>
      <c r="CV456" s="36">
        <f t="shared" si="1049"/>
        <v>6.249642550532192</v>
      </c>
      <c r="CW456" s="36">
        <f t="shared" ref="CW456:CW519" si="1142">IF(E456&gt;RIBnd1,0,CV456)</f>
        <v>0</v>
      </c>
      <c r="CX456" s="36">
        <f t="shared" ref="CX456:CX519" si="1143">IF(OR(E456&gt;RIBnd1,E456&lt;=RIBnd),0,MAX((CS456*(1-RIProfExp/100)-CV456)*RIProfPC/100,0))</f>
        <v>0</v>
      </c>
      <c r="CY456" s="36">
        <f t="shared" ref="CY456:CY519" si="1144">IF(OR(AND(ActPS=1,$B456&gt;=PSStartMth,$B456&lt;=PSEndMth,$B456&lt;IVP),E456&gt;RIBnd1),0,IF(D456&lt;=DurIFProj,0,CS456-CX456))</f>
        <v>0</v>
      </c>
      <c r="CZ456" s="36">
        <f t="shared" si="1050"/>
        <v>0</v>
      </c>
      <c r="DA456" s="64">
        <f t="shared" ref="DA456:DA519" si="1145">(1+BU456/100)^(1/12)-1</f>
        <v>9.2814305712944911E-3</v>
      </c>
      <c r="DB456" s="70">
        <f t="shared" si="1051"/>
        <v>0.99080392218646007</v>
      </c>
      <c r="DC456" s="70">
        <f>PRODUCT($DB$8:DB456)</f>
        <v>1.2516324834495746E-2</v>
      </c>
      <c r="DD456" s="36">
        <f t="shared" ref="DD456:DD519" si="1146">IF($D456&lt;0,0,(DD457+BT457)/(1+$DA457))</f>
        <v>29.832554841887728</v>
      </c>
      <c r="DE456" s="36">
        <f t="shared" ref="DE456:DE519" si="1147">IF($D456&lt;0,0,(DE457+BG457)/(1+$DA457))</f>
        <v>455.72886158067593</v>
      </c>
      <c r="DF456" s="36">
        <f t="shared" ref="DF456:DF519" si="1148">IF($D456&lt;0,0,(DF457+BK457)/(1+$DA457))</f>
        <v>13.935877790188922</v>
      </c>
      <c r="DG456" s="36">
        <f t="shared" ref="DG456:DG519" si="1149">IF($D456&lt;0,0,(DG457+BP457)/(1+$DA457))</f>
        <v>0.19634236016581641</v>
      </c>
      <c r="DH456" s="36">
        <f t="shared" ref="DH456:DH519" ca="1" si="1150">IF($D456&lt;0,0,(DH457+BO457)/(1+$DA457))</f>
        <v>1.0662549849045553E-15</v>
      </c>
      <c r="DI456" s="36">
        <f t="shared" ref="DI456:DI519" si="1151">IF($D456&lt;0,0,DI457/(1+$DA457)+CM457)</f>
        <v>16.289940089078804</v>
      </c>
      <c r="DJ456" s="36">
        <f t="shared" ref="DJ456:DJ519" ca="1" si="1152">DE456+DF456+DH456+DI456-DD456-DG456</f>
        <v>455.92578225789009</v>
      </c>
      <c r="DK456" s="36">
        <f t="shared" ref="DK456:DK519" si="1153">IF($D456&lt;0,0,(DK457+$CW457)/(1+$DA457))</f>
        <v>0</v>
      </c>
      <c r="DL456" s="36">
        <f t="shared" ref="DL456:DL519" si="1154">IF($D456&lt;0,0,(DL457+$CY457)/(1+$DA457))</f>
        <v>0</v>
      </c>
      <c r="DM456" s="36">
        <f t="shared" ref="DM456:DM519" ca="1" si="1155">DJ456+DL456-DK456</f>
        <v>455.92578225789009</v>
      </c>
      <c r="DN456" s="36">
        <f t="shared" ca="1" si="1052"/>
        <v>455.92578225789435</v>
      </c>
      <c r="DO456" s="64" cm="1">
        <f t="array" ref="DO456">IFERROR(INDEX(Tbl_FwdNom,$B456,MATCH(LIDt,Tbl_FwdNom_Cols,0)),0)</f>
        <v>8.4806378860000002</v>
      </c>
      <c r="DP456" s="64">
        <f t="shared" ca="1" si="1053"/>
        <v>8.4188364040000003</v>
      </c>
      <c r="DQ456" s="64">
        <f t="shared" ref="DQ456:DQ519" ca="1" si="1156">(1+DP456/100)^(1/12)-1</f>
        <v>6.7587089699108205E-3</v>
      </c>
      <c r="DR456" s="70">
        <f t="shared" ref="DR456:DR519" ca="1" si="1157">(1+DQ456)^(-1)</f>
        <v>0.99328666451087755</v>
      </c>
      <c r="DS456" s="70">
        <f ca="1">PRODUCT($DR$8:DR456)</f>
        <v>2.100180557223907E-2</v>
      </c>
      <c r="DT456" s="36">
        <f t="shared" ref="DT456:DT519" ca="1" si="1158">IF($D456&lt;0,0,(DT457+BG457)/(1+$DQ457))</f>
        <v>501.69889182769543</v>
      </c>
      <c r="DU456" s="36">
        <f t="shared" ref="DU456:DU519" ca="1" si="1159">IF($D456&lt;0,0,(DU457+BK457)/(1+$DQ457))</f>
        <v>15.142588718834725</v>
      </c>
      <c r="DV456" s="36">
        <f t="shared" ref="DV456:DV519" ca="1" si="1160">IF($D456&lt;0,0,(DV457+BP457)/(1+$DQ457))</f>
        <v>0.21606449796089522</v>
      </c>
      <c r="DW456" s="36">
        <f t="shared" ref="DW456:DW519" ca="1" si="1161">IF($D456&lt;0,0,(DW457+BO457)/(1+$DQ457))</f>
        <v>1.1200662570149554E-15</v>
      </c>
      <c r="DX456" s="36">
        <f t="shared" ref="DX456:DX519" ca="1" si="1162">IF($D456&lt;0,0,(DX457+BT457)/(1+$DQ457))</f>
        <v>32.181040164508772</v>
      </c>
      <c r="DY456" s="36">
        <f t="shared" ref="DY456:DY519" ca="1" si="1163">IF($D456&lt;0,0,DY457/(1+$DQ457)+CL457)</f>
        <v>0.34251931396006191</v>
      </c>
      <c r="DZ456" s="36">
        <f t="shared" ref="DZ456:DZ519" ca="1" si="1164">IF($D456&lt;0,0,DZ457/(1+$DQ457)+CH457)</f>
        <v>17.374850830225665</v>
      </c>
      <c r="EA456" s="36">
        <f t="shared" ref="EA456:EA519" ca="1" si="1165">IF($D456&lt;0,0,EA457/(1+$DQ457)+CJ457)</f>
        <v>0</v>
      </c>
      <c r="EB456" s="36">
        <f t="shared" ref="EB456:EB519" ca="1" si="1166">DT456+DU456+DW456-DX456+DY456+DZ456+EA456-DV456</f>
        <v>502.16174602824628</v>
      </c>
      <c r="EC456" s="36">
        <f t="shared" ref="EC456:EC519" ca="1" si="1167">IF($D456&lt;0,0,(EC457+CW457)/(1+DQ457))</f>
        <v>0</v>
      </c>
      <c r="ED456" s="36">
        <f t="shared" ref="ED456:ED519" ca="1" si="1168">IF($D456&lt;0,0,(ED457+CY457)/(1+DQ457))</f>
        <v>0</v>
      </c>
      <c r="EE456" s="36">
        <f t="shared" ca="1" si="1054"/>
        <v>0</v>
      </c>
      <c r="EF456" s="36">
        <f t="shared" ref="EF456:EF519" ca="1" si="1169">EB456+EE456</f>
        <v>502.16174602824628</v>
      </c>
      <c r="EG456" s="64"/>
      <c r="EH456" s="64"/>
      <c r="EI456" s="64"/>
      <c r="EJ456" s="70"/>
      <c r="EK456" s="70"/>
      <c r="EL456" s="70"/>
      <c r="EM456" s="70"/>
      <c r="EN456" s="70"/>
      <c r="EO456" s="36">
        <f t="shared" ref="EO456:EO519" ca="1" si="1170">(IF(B456=0,0,DM455)-CM456)*DA456</f>
        <v>4.280084096982522</v>
      </c>
      <c r="EP456" s="36">
        <f t="shared" ref="EP456:EP519" ca="1" si="1171">(-CM456-CN456-CZ456+EO456)*J456</f>
        <v>0</v>
      </c>
      <c r="EQ456" s="36">
        <f t="shared" ref="EQ456:EQ519" si="1172">(DE456+DF456+DG456)*VLOOKUP("mort",Tbl_RA_Scl,2,FALSE)</f>
        <v>12.536020523075965</v>
      </c>
      <c r="ER456" s="36">
        <f t="shared" ref="ER456:ER519" si="1173">DD456*VLOOKUP("lpsup",Tbl_RA_Scl,2,FALSE)</f>
        <v>0.17882498516317918</v>
      </c>
      <c r="ES456" s="36">
        <f t="shared" ref="ES456:ES519" si="1174">DD456*VLOOKUP("lpsdown",Tbl_RA_Scl,2,FALSE)</f>
        <v>-0.16330847673881654</v>
      </c>
      <c r="ET456" s="36">
        <f t="shared" ref="ET456:ET519" ca="1" si="1175">MAX(0,-DJ456)*VLOOKUP("masslps",Tbl_RA_Scl,2,FALSE)</f>
        <v>0</v>
      </c>
      <c r="EU456" s="36">
        <f t="shared" ca="1" si="1055"/>
        <v>0.17882498516317918</v>
      </c>
      <c r="EV456" s="36">
        <f t="shared" ref="EV456:EV519" si="1176">DI456*VLOOKUP("exp",Tbl_RA_Scl,2,FALSE)</f>
        <v>0.26889934424563094</v>
      </c>
      <c r="EW456" s="36">
        <f t="shared" ref="EW456:EW519" si="1177">(DE456+DF456+DG456)*VLOOKUP("mortcat",Tbl_RA_Scl,2,FALSE)</f>
        <v>16.386682443407913</v>
      </c>
      <c r="EX456" s="36">
        <f t="shared" ca="1" si="1056"/>
        <v>29.370427295892689</v>
      </c>
      <c r="EY456" s="36">
        <f t="shared" ref="EY456:EY519" si="1178">DK456*VLOOKUP("mort",Tbl_RA_Scl_RI,2,FALSE)</f>
        <v>0</v>
      </c>
      <c r="EZ456" s="36">
        <f t="shared" ref="EZ456:EZ519" si="1179">DL456*VLOOKUP("lpsup",Tbl_RA_Scl_RI,2,FALSE)</f>
        <v>0</v>
      </c>
      <c r="FA456" s="36">
        <f t="shared" ref="FA456:FA519" si="1180">DL456*VLOOKUP("lpsdown",Tbl_RA_Scl_RI,2,FALSE)</f>
        <v>0</v>
      </c>
      <c r="FB456" s="36">
        <f t="shared" ref="FB456:FB519" si="1181">MAX(0,DL456-DK456)*VLOOKUP("masslps",Tbl_RA_Scl_RI,2,FALSE)</f>
        <v>0</v>
      </c>
      <c r="FC456" s="36">
        <f t="shared" si="1057"/>
        <v>0</v>
      </c>
      <c r="FD456" s="36">
        <f t="shared" ref="FD456:FD519" si="1182">DL456*VLOOKUP("exp",Tbl_RA_Scl_RI,2,FALSE)</f>
        <v>0</v>
      </c>
      <c r="FE456" s="36">
        <f t="shared" ref="FE456:FE519" si="1183">DK456*VLOOKUP("mortcat",Tbl_RA_Scl_RI,2,FALSE)</f>
        <v>0</v>
      </c>
      <c r="FF456" s="36">
        <f t="shared" si="1058"/>
        <v>0</v>
      </c>
      <c r="FG456" s="36">
        <f t="shared" ref="FG456:FG519" ca="1" si="1184">EX456-FF456</f>
        <v>29.370427295892689</v>
      </c>
      <c r="FH456" s="36">
        <f t="shared" ref="FH456:FH519" ca="1" si="1185">EX456*DA456</f>
        <v>0.27259958179608063</v>
      </c>
      <c r="FI456" s="36">
        <f t="shared" ref="FI456:FI519" ca="1" si="1186">IF($D456&lt;0,0,EX457-EX456-FH456)</f>
        <v>-0.69961754502325979</v>
      </c>
      <c r="FJ456" s="36">
        <f t="shared" ref="FJ456:FJ519" ca="1" si="1187">(FJ457-FI457)/(1+$DQ457)*$K457</f>
        <v>31.836620281873156</v>
      </c>
      <c r="FK456" s="36">
        <f t="shared" ref="FK456:FK519" si="1188">FF456*DA456</f>
        <v>0</v>
      </c>
      <c r="FL456" s="36">
        <f t="shared" ref="FL456:FL519" si="1189">IF($D456&lt;0,0,FF457-FF456-FK456)</f>
        <v>0</v>
      </c>
      <c r="FM456" s="36">
        <f t="shared" ref="FM456:FM519" ca="1" si="1190">(FM457-FL457)/(1+$DQ457)*$K457</f>
        <v>0</v>
      </c>
      <c r="FN456" s="36">
        <f t="shared" ca="1" si="1060"/>
        <v>31.836620281873156</v>
      </c>
    </row>
    <row r="457" spans="2:170" x14ac:dyDescent="0.25">
      <c r="B457" s="2">
        <v>449</v>
      </c>
      <c r="C457" s="2">
        <f t="shared" si="1066"/>
        <v>38</v>
      </c>
      <c r="D457" s="2">
        <f t="shared" si="1063"/>
        <v>473</v>
      </c>
      <c r="E457" s="2">
        <f t="shared" si="1061"/>
        <v>40</v>
      </c>
      <c r="F457" s="189">
        <f t="shared" si="1065"/>
        <v>59383</v>
      </c>
      <c r="G457" s="2">
        <f t="shared" si="1064"/>
        <v>7</v>
      </c>
      <c r="H457" s="187">
        <f t="shared" si="1067"/>
        <v>72</v>
      </c>
      <c r="I457" s="186">
        <f t="shared" si="1062"/>
        <v>72</v>
      </c>
      <c r="J457" s="2">
        <f t="shared" si="1068"/>
        <v>0</v>
      </c>
      <c r="K457" s="2">
        <f t="shared" si="1069"/>
        <v>1</v>
      </c>
      <c r="L457">
        <f t="shared" si="1070"/>
        <v>2</v>
      </c>
      <c r="M457" s="190">
        <f t="shared" ref="M457:M520" si="1191">MIN(1,VLOOKUP(RFRsk,Tbl_MrtRFRskScl,2,FALSE)/100*IFERROR(VLOOKUP("Nat"&amp;Sex&amp;Smk&amp;I457,Tbl_Mort,L457+1,FALSE),1))*$K457</f>
        <v>2.2826212020000004E-2</v>
      </c>
      <c r="N457">
        <f t="shared" si="1071"/>
        <v>1</v>
      </c>
      <c r="O457">
        <f t="shared" si="1072"/>
        <v>100</v>
      </c>
      <c r="P457" s="58">
        <f t="shared" si="1073"/>
        <v>0.10271795409000002</v>
      </c>
      <c r="Q457" s="106">
        <f t="shared" si="1074"/>
        <v>0.10271795409000002</v>
      </c>
      <c r="R457" s="59">
        <f t="shared" si="1075"/>
        <v>0.10271795409000002</v>
      </c>
      <c r="S457" s="32">
        <f t="shared" ref="S457:S520" si="1192">IF(R457=1,1,(1-(1-R457)^(1/12))*$K457)</f>
        <v>8.9914193950058063E-3</v>
      </c>
      <c r="T457">
        <f t="shared" si="1076"/>
        <v>1</v>
      </c>
      <c r="U457" s="32">
        <f t="shared" ref="U457:U520" si="1193">IF($K457=0,0,MIN(1,VLOOKUP(RFRsk,Tbl_MrtRFRskScl,2,FALSE)/100*IFERROR(VLOOKUP("Acc"&amp;Sex&amp;Smk&amp;I457,Tbl_Mort,T457+1,FALSE),1)))</f>
        <v>8.3627552999999998E-4</v>
      </c>
      <c r="V457">
        <f t="shared" si="1077"/>
        <v>1</v>
      </c>
      <c r="W457">
        <f t="shared" si="1078"/>
        <v>100</v>
      </c>
      <c r="X457" s="58">
        <f t="shared" si="1079"/>
        <v>3.7632398849999998E-3</v>
      </c>
      <c r="Y457" s="58">
        <f t="shared" si="1080"/>
        <v>3.7632398849999998E-3</v>
      </c>
      <c r="Z457" s="32">
        <f t="shared" si="1081"/>
        <v>3.7632398849999998E-3</v>
      </c>
      <c r="AA457" s="32">
        <f t="shared" si="1082"/>
        <v>3.1414553657749256E-4</v>
      </c>
      <c r="AB457" s="59">
        <f t="shared" si="1083"/>
        <v>4.9056245199999996E-3</v>
      </c>
      <c r="AC457" s="59">
        <f t="shared" si="1084"/>
        <v>4.9056245199999996E-3</v>
      </c>
      <c r="AD457">
        <f t="shared" si="1085"/>
        <v>1</v>
      </c>
      <c r="AE457" s="59">
        <f t="shared" si="1086"/>
        <v>4.9056245199999996E-3</v>
      </c>
      <c r="AF457" s="59">
        <f t="shared" si="1087"/>
        <v>4.1758461800000006E-3</v>
      </c>
      <c r="AG457" s="59">
        <f t="shared" si="1088"/>
        <v>4.1758461800000006E-3</v>
      </c>
      <c r="AH457">
        <f t="shared" si="1089"/>
        <v>1</v>
      </c>
      <c r="AI457" s="59">
        <f t="shared" si="1090"/>
        <v>4.1758461800000006E-3</v>
      </c>
      <c r="AJ457" s="59">
        <f t="shared" si="1091"/>
        <v>0</v>
      </c>
      <c r="AK457" s="59">
        <f t="shared" si="1092"/>
        <v>0</v>
      </c>
      <c r="AL457" s="59">
        <f t="shared" si="1093"/>
        <v>0</v>
      </c>
      <c r="AM457" s="12">
        <f t="shared" ref="AM457:AM520" si="1194">AT456</f>
        <v>5.9962539437430741E-3</v>
      </c>
      <c r="AN457" s="12">
        <f t="shared" ref="AN457:AN520" si="1195">IF(AND($B457=IVP,OR(AND(ActIVPOff=1,ExtrCls="N"),AND(ActIVPOn=1,ExtrCls="Y"))),0,AT457+AS457+AR457+AQ457+AP457+AO457-AM457)</f>
        <v>0</v>
      </c>
      <c r="AO457" s="66">
        <f t="shared" si="1094"/>
        <v>5.3914834007151534E-5</v>
      </c>
      <c r="AP457" s="66">
        <f t="shared" si="1095"/>
        <v>1.8836964126120738E-6</v>
      </c>
      <c r="AQ457" s="59">
        <f t="shared" si="1096"/>
        <v>2.9415370374572722E-5</v>
      </c>
      <c r="AR457" s="59">
        <f t="shared" si="1097"/>
        <v>2.5039434125289454E-5</v>
      </c>
      <c r="AS457" s="59">
        <f t="shared" si="1098"/>
        <v>0</v>
      </c>
      <c r="AT457" s="12">
        <f t="shared" si="1099"/>
        <v>5.886000608823448E-3</v>
      </c>
      <c r="AU457" s="59">
        <f t="shared" ref="AU457:AU520" si="1196">MAX(0,AT457-AM457-AN457+AO457+AP457+AQ457+AR457+AS457)</f>
        <v>0</v>
      </c>
      <c r="AV457" s="59">
        <f t="shared" ref="AV457:AV520" si="1197">MIN(0,AT457-AM457-AN457+AO457+AP457+AQ457+AR457+AS457)</f>
        <v>-3.6253010142484055E-19</v>
      </c>
      <c r="AW457" s="70">
        <f t="shared" si="1100"/>
        <v>0</v>
      </c>
      <c r="AX457" s="20">
        <f t="shared" si="1101"/>
        <v>200000</v>
      </c>
      <c r="AY457" s="20">
        <f t="shared" si="1102"/>
        <v>0</v>
      </c>
      <c r="AZ457" s="20">
        <f t="shared" si="1103"/>
        <v>0</v>
      </c>
      <c r="BA457" s="20">
        <f t="shared" si="1104"/>
        <v>200000</v>
      </c>
      <c r="BB457" s="36">
        <f t="shared" si="1105"/>
        <v>1</v>
      </c>
      <c r="BC457" s="36">
        <f t="shared" si="1106"/>
        <v>0</v>
      </c>
      <c r="BD457" s="80">
        <f t="shared" si="1107"/>
        <v>10.782966801430307</v>
      </c>
      <c r="BE457" s="36">
        <f t="shared" si="1108"/>
        <v>0</v>
      </c>
      <c r="BF457" s="36">
        <f t="shared" si="1109"/>
        <v>0</v>
      </c>
      <c r="BG457" s="36">
        <f t="shared" si="1110"/>
        <v>10.782966801430307</v>
      </c>
      <c r="BH457" s="36">
        <f t="shared" si="1111"/>
        <v>0.37673928252241479</v>
      </c>
      <c r="BI457" s="36">
        <f t="shared" si="1112"/>
        <v>0</v>
      </c>
      <c r="BJ457" s="36">
        <f t="shared" si="1113"/>
        <v>0</v>
      </c>
      <c r="BK457" s="36">
        <f t="shared" si="1114"/>
        <v>0.37673928252241479</v>
      </c>
      <c r="BL457" s="68">
        <f ca="1">IF(OR(AT457=0,E457&gt;ProjTerm),0,VLOOKUP(D457,'Life Events'!$AE$5:$AI$1206,5,FALSE))</f>
        <v>5.7207026936480296E-17</v>
      </c>
      <c r="BM457" s="93">
        <f t="shared" ca="1" si="1115"/>
        <v>5.7207026936480296E-17</v>
      </c>
      <c r="BN457" s="93">
        <f t="shared" ca="1" si="1116"/>
        <v>3.3672059537710243E-19</v>
      </c>
      <c r="BO457" s="36">
        <f t="shared" ca="1" si="1117"/>
        <v>5.1244074095765015E-17</v>
      </c>
      <c r="BP457" s="36">
        <f t="shared" si="1118"/>
        <v>4.6652917445222679E-3</v>
      </c>
      <c r="BQ457" s="36">
        <f t="shared" si="1119"/>
        <v>98.323208267371939</v>
      </c>
      <c r="BR457" s="36">
        <f t="shared" si="1120"/>
        <v>154.78110000000001</v>
      </c>
      <c r="BS457" s="36">
        <f t="shared" si="1121"/>
        <v>152.18574331152925</v>
      </c>
      <c r="BT457" s="36">
        <f t="shared" si="1122"/>
        <v>0.89576537778591014</v>
      </c>
      <c r="BU457" s="70" cm="1">
        <f t="array" ref="BU457">IF(AND(ActInt=1,$J457=0),INDEX(Tbl_FwdNom,$B457-IVP,MATCH(ValnDt,Tbl_FwdNom_Cols)),INDEX(Tbl_FwdNom,$B457,MATCH(StartDt,Tbl_FwdNom_Cols)))</f>
        <v>11.718170073</v>
      </c>
      <c r="BV457" s="70" cm="1">
        <f t="array" ref="BV457">INDEX(Tbl_FwdReal,$B457,MATCH(StartDt,Tbl_FwdReal_Cols))</f>
        <v>4.5401899999999999</v>
      </c>
      <c r="BW457" s="70" cm="1">
        <f t="array" ref="BW457">IF(RunType&lt;&gt;"OPN",INDEX(Tbl_FwdReal,$B457,MATCH(ValnDt,Tbl_FwdReal_Cols)),IF(AND($J457=0,ActInt=1),INDEX(Tbl_FwdReal,$B457-IVP,MATCH(ValnDt,Tbl_FwdReal_Cols)),-999))*$K457</f>
        <v>4.5401899999999999</v>
      </c>
      <c r="BX457" s="70">
        <f t="shared" si="1123"/>
        <v>4.5401900000000002E-2</v>
      </c>
      <c r="BY457" s="70">
        <f t="shared" ref="BY457:BY520" si="1198">((1+BU457/100)/(1+BX457)-1)</f>
        <v>6.8662397428204347E-2</v>
      </c>
      <c r="BZ457" s="64">
        <f t="shared" si="1059"/>
        <v>5.5493216401931722E-3</v>
      </c>
      <c r="CA457" s="70" cm="1">
        <f t="array" ref="CA457">IF($J457=1,CA456*(1+INDEX(Tbl_CPI,$B457,MATCH(IF(RunType="OPN",StartDt,ValnDt),Tbl_CPI_Cols))),0)</f>
        <v>0</v>
      </c>
      <c r="CB457" s="70">
        <f t="shared" ref="CB457:CB520" si="1199">IF(AND(ActInfl=1,$J457=1),IF(AND(RunType="OPN",IVP=12),CA457/CA$20,CA457),CB456*(1+BZ457))</f>
        <v>13.219174862583326</v>
      </c>
      <c r="CC457" s="70">
        <f t="shared" ref="CC457:CC520" si="1200">IF($F457&lt;ProjStart,1,IF($G457&lt;&gt;2,CC456,CB457))</f>
        <v>12.858184188024948</v>
      </c>
      <c r="CD457" s="36">
        <f t="shared" si="1124"/>
        <v>67.309108622891898</v>
      </c>
      <c r="CE457" s="36">
        <f t="shared" si="1125"/>
        <v>1.5751224432743276</v>
      </c>
      <c r="CF457" s="36">
        <f t="shared" si="1126"/>
        <v>0</v>
      </c>
      <c r="CG457" s="36">
        <f t="shared" si="1127"/>
        <v>0.4130473421922084</v>
      </c>
      <c r="CH457" s="36">
        <f t="shared" si="1128"/>
        <v>0.40360250802984649</v>
      </c>
      <c r="CI457" s="36">
        <f t="shared" si="1129"/>
        <v>0</v>
      </c>
      <c r="CJ457" s="36">
        <f t="shared" si="1130"/>
        <v>0</v>
      </c>
      <c r="CK457" s="36">
        <f t="shared" si="1131"/>
        <v>0</v>
      </c>
      <c r="CL457" s="36">
        <f t="shared" si="1132"/>
        <v>9.444834162361913E-3</v>
      </c>
      <c r="CM457" s="36">
        <f t="shared" si="1133"/>
        <v>0.4130473421922084</v>
      </c>
      <c r="CN457" s="36">
        <f t="shared" ca="1" si="1134"/>
        <v>10.259275414422289</v>
      </c>
      <c r="CO457" s="20">
        <f t="shared" si="1135"/>
        <v>120000</v>
      </c>
      <c r="CP457" s="20">
        <f t="shared" si="1136"/>
        <v>2</v>
      </c>
      <c r="CQ457" s="64">
        <f t="shared" si="1137"/>
        <v>2.6846479260000004E-2</v>
      </c>
      <c r="CR457" s="64">
        <f t="shared" si="1138"/>
        <v>0.12080915667000001</v>
      </c>
      <c r="CS457" s="36">
        <f t="shared" si="1139"/>
        <v>7.6791043558083425</v>
      </c>
      <c r="CT457" s="36">
        <f t="shared" si="1140"/>
        <v>6.4697800808581842</v>
      </c>
      <c r="CU457" s="36">
        <f t="shared" si="1141"/>
        <v>0.22604356951344887</v>
      </c>
      <c r="CV457" s="36">
        <f t="shared" ref="CV457:CV520" si="1201">CU457+CT457</f>
        <v>6.6958236503716329</v>
      </c>
      <c r="CW457" s="36">
        <f t="shared" si="1142"/>
        <v>0</v>
      </c>
      <c r="CX457" s="36">
        <f t="shared" si="1143"/>
        <v>0</v>
      </c>
      <c r="CY457" s="36">
        <f t="shared" si="1144"/>
        <v>0</v>
      </c>
      <c r="CZ457" s="36">
        <f t="shared" ref="CZ457:CZ520" si="1202">CY457-CW457</f>
        <v>0</v>
      </c>
      <c r="DA457" s="64">
        <f t="shared" si="1145"/>
        <v>9.2768637633284801E-3</v>
      </c>
      <c r="DB457" s="70">
        <f t="shared" ref="DB457:DB520" si="1203">(1+DA457)^(-1)</f>
        <v>0.99080840540747417</v>
      </c>
      <c r="DC457" s="70">
        <f>PRODUCT($DB$8:DB457)</f>
        <v>1.2401279850828699E-2</v>
      </c>
      <c r="DD457" s="36">
        <f t="shared" si="1146"/>
        <v>29.213542011082037</v>
      </c>
      <c r="DE457" s="36">
        <f t="shared" si="1147"/>
        <v>449.17362934114635</v>
      </c>
      <c r="DF457" s="36">
        <f t="shared" si="1148"/>
        <v>13.688419747348485</v>
      </c>
      <c r="DG457" s="36">
        <f t="shared" si="1149"/>
        <v>0.19349850974752281</v>
      </c>
      <c r="DH457" s="36">
        <f t="shared" ca="1" si="1150"/>
        <v>1.0249024130407197E-15</v>
      </c>
      <c r="DI457" s="36">
        <f t="shared" si="1151"/>
        <v>16.024180517884442</v>
      </c>
      <c r="DJ457" s="36">
        <f t="shared" ca="1" si="1152"/>
        <v>449.47918908554965</v>
      </c>
      <c r="DK457" s="36">
        <f t="shared" si="1153"/>
        <v>0</v>
      </c>
      <c r="DL457" s="36">
        <f t="shared" si="1154"/>
        <v>0</v>
      </c>
      <c r="DM457" s="36">
        <f t="shared" ca="1" si="1155"/>
        <v>449.47918908554965</v>
      </c>
      <c r="DN457" s="36">
        <f t="shared" ref="DN457:DN520" ca="1" si="1204">IF($D457=0,DM457,DN456+EO457-CZ457-CN457-CM457)</f>
        <v>449.47918908555391</v>
      </c>
      <c r="DO457" s="64" cm="1">
        <f t="array" ref="DO457">IFERROR(INDEX(Tbl_FwdNom,$B457,MATCH(LIDt,Tbl_FwdNom_Cols,0)),0)</f>
        <v>8.4789207019999999</v>
      </c>
      <c r="DP457" s="64">
        <f t="shared" ref="DP457:DP520" ca="1" si="1205">IF(OR($E457&gt;ProjTerm+1,$B457+LIOffset&lt;0),0,OFFSET($DO457,LIOffset,0))</f>
        <v>8.4171201989999993</v>
      </c>
      <c r="DQ457" s="64">
        <f t="shared" ca="1" si="1156"/>
        <v>6.757380928183121E-3</v>
      </c>
      <c r="DR457" s="70">
        <f t="shared" ca="1" si="1157"/>
        <v>0.99328797478300768</v>
      </c>
      <c r="DS457" s="70">
        <f ca="1">PRODUCT($DR$8:DR457)</f>
        <v>2.0860840923635833E-2</v>
      </c>
      <c r="DT457" s="36">
        <f t="shared" ca="1" si="1158"/>
        <v>494.30609554959221</v>
      </c>
      <c r="DU457" s="36">
        <f t="shared" ca="1" si="1159"/>
        <v>14.868173676524284</v>
      </c>
      <c r="DV457" s="36">
        <f t="shared" ca="1" si="1160"/>
        <v>0.21285923633415138</v>
      </c>
      <c r="DW457" s="36">
        <f t="shared" ca="1" si="1161"/>
        <v>1.0763908972826447E-15</v>
      </c>
      <c r="DX457" s="36">
        <f t="shared" ca="1" si="1162"/>
        <v>31.502734333779607</v>
      </c>
      <c r="DY457" s="36">
        <f t="shared" ca="1" si="1163"/>
        <v>0.33532519093514951</v>
      </c>
      <c r="DZ457" s="36">
        <f t="shared" ca="1" si="1164"/>
        <v>17.085929511935685</v>
      </c>
      <c r="EA457" s="36">
        <f t="shared" ca="1" si="1165"/>
        <v>0</v>
      </c>
      <c r="EB457" s="36">
        <f t="shared" ca="1" si="1166"/>
        <v>494.87993035887354</v>
      </c>
      <c r="EC457" s="36">
        <f t="shared" ca="1" si="1167"/>
        <v>0</v>
      </c>
      <c r="ED457" s="36">
        <f t="shared" ca="1" si="1168"/>
        <v>0</v>
      </c>
      <c r="EE457" s="36">
        <f t="shared" ref="EE457:EE520" ca="1" si="1206">ED457-EC457</f>
        <v>0</v>
      </c>
      <c r="EF457" s="36">
        <f t="shared" ca="1" si="1169"/>
        <v>494.87993035887354</v>
      </c>
      <c r="EG457" s="64"/>
      <c r="EH457" s="64"/>
      <c r="EI457" s="64"/>
      <c r="EJ457" s="70"/>
      <c r="EK457" s="70"/>
      <c r="EL457" s="70"/>
      <c r="EM457" s="70"/>
      <c r="EN457" s="70"/>
      <c r="EO457" s="36">
        <f t="shared" ca="1" si="1170"/>
        <v>4.225729584274089</v>
      </c>
      <c r="EP457" s="36">
        <f t="shared" ca="1" si="1171"/>
        <v>0</v>
      </c>
      <c r="EQ457" s="36">
        <f t="shared" si="1172"/>
        <v>12.354447034918957</v>
      </c>
      <c r="ER457" s="36">
        <f t="shared" si="1173"/>
        <v>0.17511444274160895</v>
      </c>
      <c r="ES457" s="36">
        <f t="shared" si="1174"/>
        <v>-0.15991989527080497</v>
      </c>
      <c r="ET457" s="36">
        <f t="shared" ca="1" si="1175"/>
        <v>0</v>
      </c>
      <c r="EU457" s="36">
        <f t="shared" ref="EU457:EU520" ca="1" si="1207">ET457+MAX(ER457,ES457)</f>
        <v>0.17511444274160895</v>
      </c>
      <c r="EV457" s="36">
        <f t="shared" si="1176"/>
        <v>0.26451242974315992</v>
      </c>
      <c r="EW457" s="36">
        <f t="shared" si="1177"/>
        <v>16.149335425261786</v>
      </c>
      <c r="EX457" s="36">
        <f t="shared" ref="EX457:EX520" ca="1" si="1208">EQ457+EU457+EV457+EW457</f>
        <v>28.94340933266551</v>
      </c>
      <c r="EY457" s="36">
        <f t="shared" si="1178"/>
        <v>0</v>
      </c>
      <c r="EZ457" s="36">
        <f t="shared" si="1179"/>
        <v>0</v>
      </c>
      <c r="FA457" s="36">
        <f t="shared" si="1180"/>
        <v>0</v>
      </c>
      <c r="FB457" s="36">
        <f t="shared" si="1181"/>
        <v>0</v>
      </c>
      <c r="FC457" s="36">
        <f t="shared" ref="FC457:FC520" si="1209">FB457+MAX(EZ457,FA457)</f>
        <v>0</v>
      </c>
      <c r="FD457" s="36">
        <f t="shared" si="1182"/>
        <v>0</v>
      </c>
      <c r="FE457" s="36">
        <f t="shared" si="1183"/>
        <v>0</v>
      </c>
      <c r="FF457" s="36">
        <f t="shared" ref="FF457:FF520" si="1210">EY457+FC457+FD457+FE457</f>
        <v>0</v>
      </c>
      <c r="FG457" s="36">
        <f t="shared" ca="1" si="1184"/>
        <v>28.94340933266551</v>
      </c>
      <c r="FH457" s="36">
        <f t="shared" ca="1" si="1185"/>
        <v>0.268504065225388</v>
      </c>
      <c r="FI457" s="36">
        <f t="shared" ca="1" si="1186"/>
        <v>-0.68675413724547441</v>
      </c>
      <c r="FJ457" s="36">
        <f t="shared" ca="1" si="1187"/>
        <v>31.364998315338219</v>
      </c>
      <c r="FK457" s="36">
        <f t="shared" si="1188"/>
        <v>0</v>
      </c>
      <c r="FL457" s="36">
        <f t="shared" si="1189"/>
        <v>0</v>
      </c>
      <c r="FM457" s="36">
        <f t="shared" ca="1" si="1190"/>
        <v>0</v>
      </c>
      <c r="FN457" s="36">
        <f t="shared" ca="1" si="1060"/>
        <v>31.364998315338219</v>
      </c>
    </row>
    <row r="458" spans="2:170" x14ac:dyDescent="0.25">
      <c r="B458" s="2">
        <v>450</v>
      </c>
      <c r="C458" s="2">
        <f t="shared" si="1066"/>
        <v>38</v>
      </c>
      <c r="D458" s="2">
        <f t="shared" si="1063"/>
        <v>474</v>
      </c>
      <c r="E458" s="2">
        <f t="shared" si="1061"/>
        <v>40</v>
      </c>
      <c r="F458" s="189">
        <f t="shared" si="1065"/>
        <v>59414</v>
      </c>
      <c r="G458" s="2">
        <f t="shared" si="1064"/>
        <v>8</v>
      </c>
      <c r="H458" s="187">
        <f t="shared" si="1067"/>
        <v>72.083333333333343</v>
      </c>
      <c r="I458" s="186">
        <f t="shared" si="1062"/>
        <v>72</v>
      </c>
      <c r="J458" s="2">
        <f t="shared" si="1068"/>
        <v>0</v>
      </c>
      <c r="K458" s="2">
        <f t="shared" si="1069"/>
        <v>1</v>
      </c>
      <c r="L458">
        <f t="shared" si="1070"/>
        <v>2</v>
      </c>
      <c r="M458" s="190">
        <f t="shared" si="1191"/>
        <v>2.2826212020000004E-2</v>
      </c>
      <c r="N458">
        <f t="shared" si="1071"/>
        <v>1</v>
      </c>
      <c r="O458">
        <f t="shared" si="1072"/>
        <v>100</v>
      </c>
      <c r="P458" s="58">
        <f t="shared" si="1073"/>
        <v>0.10271795409000002</v>
      </c>
      <c r="Q458" s="106">
        <f t="shared" si="1074"/>
        <v>0.10271795409000002</v>
      </c>
      <c r="R458" s="59">
        <f t="shared" si="1075"/>
        <v>0.10271795409000002</v>
      </c>
      <c r="S458" s="32">
        <f t="shared" si="1192"/>
        <v>8.9914193950058063E-3</v>
      </c>
      <c r="T458">
        <f t="shared" si="1076"/>
        <v>1</v>
      </c>
      <c r="U458" s="32">
        <f t="shared" si="1193"/>
        <v>8.3627552999999998E-4</v>
      </c>
      <c r="V458">
        <f t="shared" si="1077"/>
        <v>1</v>
      </c>
      <c r="W458">
        <f t="shared" si="1078"/>
        <v>100</v>
      </c>
      <c r="X458" s="58">
        <f t="shared" si="1079"/>
        <v>3.7632398849999998E-3</v>
      </c>
      <c r="Y458" s="58">
        <f t="shared" si="1080"/>
        <v>3.7632398849999998E-3</v>
      </c>
      <c r="Z458" s="32">
        <f t="shared" si="1081"/>
        <v>3.7632398849999998E-3</v>
      </c>
      <c r="AA458" s="32">
        <f t="shared" si="1082"/>
        <v>3.1414553657749256E-4</v>
      </c>
      <c r="AB458" s="59">
        <f t="shared" si="1083"/>
        <v>4.9056245199999996E-3</v>
      </c>
      <c r="AC458" s="59">
        <f t="shared" si="1084"/>
        <v>4.9056245199999996E-3</v>
      </c>
      <c r="AD458">
        <f t="shared" si="1085"/>
        <v>1</v>
      </c>
      <c r="AE458" s="59">
        <f t="shared" si="1086"/>
        <v>4.9056245199999996E-3</v>
      </c>
      <c r="AF458" s="59">
        <f t="shared" si="1087"/>
        <v>4.1758461800000006E-3</v>
      </c>
      <c r="AG458" s="59">
        <f t="shared" si="1088"/>
        <v>4.1758461800000006E-3</v>
      </c>
      <c r="AH458">
        <f t="shared" si="1089"/>
        <v>1</v>
      </c>
      <c r="AI458" s="59">
        <f t="shared" si="1090"/>
        <v>4.1758461800000006E-3</v>
      </c>
      <c r="AJ458" s="59">
        <f t="shared" si="1091"/>
        <v>0</v>
      </c>
      <c r="AK458" s="59">
        <f t="shared" si="1092"/>
        <v>0</v>
      </c>
      <c r="AL458" s="59">
        <f t="shared" si="1093"/>
        <v>0</v>
      </c>
      <c r="AM458" s="12">
        <f t="shared" si="1194"/>
        <v>5.886000608823448E-3</v>
      </c>
      <c r="AN458" s="12">
        <f t="shared" si="1195"/>
        <v>0</v>
      </c>
      <c r="AO458" s="66">
        <f t="shared" si="1094"/>
        <v>5.2923500033191138E-5</v>
      </c>
      <c r="AP458" s="66">
        <f t="shared" si="1095"/>
        <v>1.84906081955429E-6</v>
      </c>
      <c r="AQ458" s="59">
        <f t="shared" si="1096"/>
        <v>2.8874508911379233E-5</v>
      </c>
      <c r="AR458" s="59">
        <f t="shared" si="1097"/>
        <v>2.4579033157833073E-5</v>
      </c>
      <c r="AS458" s="59">
        <f t="shared" si="1098"/>
        <v>0</v>
      </c>
      <c r="AT458" s="12">
        <f t="shared" si="1099"/>
        <v>5.7777745059014911E-3</v>
      </c>
      <c r="AU458" s="59">
        <f t="shared" si="1196"/>
        <v>8.5719734262135194E-19</v>
      </c>
      <c r="AV458" s="59">
        <f t="shared" si="1197"/>
        <v>0</v>
      </c>
      <c r="AW458" s="70">
        <f t="shared" si="1100"/>
        <v>0</v>
      </c>
      <c r="AX458" s="20">
        <f t="shared" si="1101"/>
        <v>200000</v>
      </c>
      <c r="AY458" s="20">
        <f t="shared" si="1102"/>
        <v>0</v>
      </c>
      <c r="AZ458" s="20">
        <f t="shared" si="1103"/>
        <v>0</v>
      </c>
      <c r="BA458" s="20">
        <f t="shared" si="1104"/>
        <v>200000</v>
      </c>
      <c r="BB458" s="36">
        <f t="shared" si="1105"/>
        <v>1</v>
      </c>
      <c r="BC458" s="36">
        <f t="shared" si="1106"/>
        <v>0</v>
      </c>
      <c r="BD458" s="80">
        <f t="shared" si="1107"/>
        <v>10.584700006638228</v>
      </c>
      <c r="BE458" s="36">
        <f t="shared" si="1108"/>
        <v>0</v>
      </c>
      <c r="BF458" s="36">
        <f t="shared" si="1109"/>
        <v>0</v>
      </c>
      <c r="BG458" s="36">
        <f t="shared" si="1110"/>
        <v>10.584700006638228</v>
      </c>
      <c r="BH458" s="36">
        <f t="shared" si="1111"/>
        <v>0.36981216391085797</v>
      </c>
      <c r="BI458" s="36">
        <f t="shared" si="1112"/>
        <v>0</v>
      </c>
      <c r="BJ458" s="36">
        <f t="shared" si="1113"/>
        <v>0</v>
      </c>
      <c r="BK458" s="36">
        <f t="shared" si="1114"/>
        <v>0.36981216391085797</v>
      </c>
      <c r="BL458" s="68">
        <f ca="1">IF(OR(AT458=0,E458&gt;ProjTerm),0,VLOOKUP(D458,'Life Events'!$AE$5:$AI$1206,5,FALSE))</f>
        <v>5.6155159293822299E-17</v>
      </c>
      <c r="BM458" s="93">
        <f t="shared" ca="1" si="1115"/>
        <v>5.6155159293822299E-17</v>
      </c>
      <c r="BN458" s="93">
        <f t="shared" ca="1" si="1116"/>
        <v>3.2445184774268365E-19</v>
      </c>
      <c r="BO458" s="36">
        <f t="shared" ca="1" si="1117"/>
        <v>4.9376945617519425E-17</v>
      </c>
      <c r="BP458" s="36">
        <f t="shared" si="1118"/>
        <v>4.5795108589840048E-3</v>
      </c>
      <c r="BQ458" s="36">
        <f t="shared" si="1119"/>
        <v>98.323208267371939</v>
      </c>
      <c r="BR458" s="36">
        <f t="shared" si="1120"/>
        <v>154.78110000000001</v>
      </c>
      <c r="BS458" s="36">
        <f t="shared" si="1121"/>
        <v>152.18574331152925</v>
      </c>
      <c r="BT458" s="36">
        <f t="shared" si="1122"/>
        <v>0.87929490786702202</v>
      </c>
      <c r="BU458" s="70" cm="1">
        <f t="array" ref="BU458">IF(AND(ActInt=1,$J458=0),INDEX(Tbl_FwdNom,$B458-IVP,MATCH(ValnDt,Tbl_FwdNom_Cols)),INDEX(Tbl_FwdNom,$B458,MATCH(StartDt,Tbl_FwdNom_Cols)))</f>
        <v>11.712104181000001</v>
      </c>
      <c r="BV458" s="70" cm="1">
        <f t="array" ref="BV458">INDEX(Tbl_FwdReal,$B458,MATCH(StartDt,Tbl_FwdReal_Cols))</f>
        <v>4.5367720450000002</v>
      </c>
      <c r="BW458" s="70" cm="1">
        <f t="array" ref="BW458">IF(RunType&lt;&gt;"OPN",INDEX(Tbl_FwdReal,$B458,MATCH(ValnDt,Tbl_FwdReal_Cols)),IF(AND($J458=0,ActInt=1),INDEX(Tbl_FwdReal,$B458-IVP,MATCH(ValnDt,Tbl_FwdReal_Cols)),-999))*$K458</f>
        <v>4.5367720450000002</v>
      </c>
      <c r="BX458" s="70">
        <f t="shared" si="1123"/>
        <v>4.5367720450000003E-2</v>
      </c>
      <c r="BY458" s="70">
        <f t="shared" si="1198"/>
        <v>6.8639312230831306E-2</v>
      </c>
      <c r="BZ458" s="64">
        <f t="shared" ref="BZ458:BZ521" si="1211">IF(BY458&lt;&gt;BY457,(1+BY458)^(1/12)-1,BZ457)</f>
        <v>5.5475114696432737E-3</v>
      </c>
      <c r="CA458" s="70" cm="1">
        <f t="array" ref="CA458">IF($J458=1,CA457*(1+INDEX(Tbl_CPI,$B458,MATCH(IF(RunType="OPN",StartDt,ValnDt),Tbl_CPI_Cols))),0)</f>
        <v>0</v>
      </c>
      <c r="CB458" s="70">
        <f t="shared" si="1199"/>
        <v>13.292508386752727</v>
      </c>
      <c r="CC458" s="70">
        <f t="shared" si="1200"/>
        <v>12.858184188024948</v>
      </c>
      <c r="CD458" s="36">
        <f t="shared" si="1124"/>
        <v>67.309108622891898</v>
      </c>
      <c r="CE458" s="36">
        <f t="shared" si="1125"/>
        <v>1.5751224432743276</v>
      </c>
      <c r="CF458" s="36">
        <f t="shared" si="1126"/>
        <v>0</v>
      </c>
      <c r="CG458" s="36">
        <f t="shared" si="1127"/>
        <v>0.40545262599378945</v>
      </c>
      <c r="CH458" s="36">
        <f t="shared" si="1128"/>
        <v>0.39618145433370533</v>
      </c>
      <c r="CI458" s="36">
        <f t="shared" si="1129"/>
        <v>0</v>
      </c>
      <c r="CJ458" s="36">
        <f t="shared" si="1130"/>
        <v>0</v>
      </c>
      <c r="CK458" s="36">
        <f t="shared" si="1131"/>
        <v>0</v>
      </c>
      <c r="CL458" s="36">
        <f t="shared" si="1132"/>
        <v>9.2711716600841695E-3</v>
      </c>
      <c r="CM458" s="36">
        <f t="shared" si="1133"/>
        <v>0.40545262599378945</v>
      </c>
      <c r="CN458" s="36">
        <f t="shared" ca="1" si="1134"/>
        <v>10.07063775182308</v>
      </c>
      <c r="CO458" s="20">
        <f t="shared" si="1135"/>
        <v>120000</v>
      </c>
      <c r="CP458" s="20">
        <f t="shared" si="1136"/>
        <v>2</v>
      </c>
      <c r="CQ458" s="64">
        <f t="shared" si="1137"/>
        <v>2.6846479260000004E-2</v>
      </c>
      <c r="CR458" s="64">
        <f t="shared" si="1138"/>
        <v>0.12080915667000001</v>
      </c>
      <c r="CS458" s="36">
        <f t="shared" si="1139"/>
        <v>7.5379083903994477</v>
      </c>
      <c r="CT458" s="36">
        <f t="shared" si="1140"/>
        <v>6.3508200039829363</v>
      </c>
      <c r="CU458" s="36">
        <f t="shared" si="1141"/>
        <v>0.2218872983465148</v>
      </c>
      <c r="CV458" s="36">
        <f t="shared" si="1201"/>
        <v>6.5727073023294516</v>
      </c>
      <c r="CW458" s="36">
        <f t="shared" si="1142"/>
        <v>0</v>
      </c>
      <c r="CX458" s="36">
        <f t="shared" si="1143"/>
        <v>0</v>
      </c>
      <c r="CY458" s="36">
        <f t="shared" si="1144"/>
        <v>0</v>
      </c>
      <c r="CZ458" s="36">
        <f t="shared" si="1202"/>
        <v>0</v>
      </c>
      <c r="DA458" s="64">
        <f t="shared" si="1145"/>
        <v>9.2722969764977847E-3</v>
      </c>
      <c r="DB458" s="70">
        <f t="shared" si="1203"/>
        <v>0.99081288864831119</v>
      </c>
      <c r="DC458" s="70">
        <f>PRODUCT($DB$8:DB458)</f>
        <v>1.228734791193568E-2</v>
      </c>
      <c r="DD458" s="36">
        <f t="shared" si="1146"/>
        <v>28.605123740477165</v>
      </c>
      <c r="DE458" s="36">
        <f t="shared" si="1147"/>
        <v>442.75380061977057</v>
      </c>
      <c r="DF458" s="36">
        <f t="shared" si="1148"/>
        <v>13.445530676473998</v>
      </c>
      <c r="DG458" s="36">
        <f t="shared" si="1149"/>
        <v>0.19071317453542758</v>
      </c>
      <c r="DH458" s="36">
        <f t="shared" ca="1" si="1150"/>
        <v>9.8502866696884299E-16</v>
      </c>
      <c r="DI458" s="36">
        <f t="shared" si="1151"/>
        <v>15.763549375299373</v>
      </c>
      <c r="DJ458" s="36">
        <f t="shared" ca="1" si="1152"/>
        <v>443.16704375653137</v>
      </c>
      <c r="DK458" s="36">
        <f t="shared" si="1153"/>
        <v>0</v>
      </c>
      <c r="DL458" s="36">
        <f t="shared" si="1154"/>
        <v>0</v>
      </c>
      <c r="DM458" s="36">
        <f t="shared" ca="1" si="1155"/>
        <v>443.16704375653137</v>
      </c>
      <c r="DN458" s="36">
        <f t="shared" ca="1" si="1204"/>
        <v>443.16704375653552</v>
      </c>
      <c r="DO458" s="64" cm="1">
        <f t="array" ref="DO458">IFERROR(INDEX(Tbl_FwdNom,$B458,MATCH(LIDt,Tbl_FwdNom_Cols,0)),0)</f>
        <v>8.4772035460000001</v>
      </c>
      <c r="DP458" s="64">
        <f t="shared" ca="1" si="1205"/>
        <v>8.4154040210000005</v>
      </c>
      <c r="DQ458" s="64">
        <f t="shared" ca="1" si="1156"/>
        <v>6.7560528880783455E-3</v>
      </c>
      <c r="DR458" s="70">
        <f t="shared" ca="1" si="1157"/>
        <v>0.99328928505699343</v>
      </c>
      <c r="DS458" s="70">
        <f ca="1">PRODUCT($DR$8:DR458)</f>
        <v>2.0720849766725908E-2</v>
      </c>
      <c r="DT458" s="36">
        <f t="shared" ca="1" si="1158"/>
        <v>487.06095366738651</v>
      </c>
      <c r="DU458" s="36">
        <f t="shared" ca="1" si="1159"/>
        <v>14.598811680321159</v>
      </c>
      <c r="DV458" s="36">
        <f t="shared" ca="1" si="1160"/>
        <v>0.20971781373355688</v>
      </c>
      <c r="DW458" s="36">
        <f t="shared" ca="1" si="1161"/>
        <v>1.0342861054954129E-15</v>
      </c>
      <c r="DX458" s="36">
        <f t="shared" ca="1" si="1162"/>
        <v>30.836273565190684</v>
      </c>
      <c r="DY458" s="36">
        <f t="shared" ca="1" si="1163"/>
        <v>0.32825685747365818</v>
      </c>
      <c r="DZ458" s="36">
        <f t="shared" ca="1" si="1164"/>
        <v>16.802504878167841</v>
      </c>
      <c r="EA458" s="36">
        <f t="shared" ca="1" si="1165"/>
        <v>0</v>
      </c>
      <c r="EB458" s="36">
        <f t="shared" ca="1" si="1166"/>
        <v>487.74453570442489</v>
      </c>
      <c r="EC458" s="36">
        <f t="shared" ca="1" si="1167"/>
        <v>0</v>
      </c>
      <c r="ED458" s="36">
        <f t="shared" ca="1" si="1168"/>
        <v>0</v>
      </c>
      <c r="EE458" s="36">
        <f t="shared" ca="1" si="1206"/>
        <v>0</v>
      </c>
      <c r="EF458" s="36">
        <f t="shared" ca="1" si="1169"/>
        <v>487.74453570442489</v>
      </c>
      <c r="EG458" s="64"/>
      <c r="EH458" s="64"/>
      <c r="EI458" s="64"/>
      <c r="EJ458" s="70"/>
      <c r="EK458" s="70"/>
      <c r="EL458" s="70"/>
      <c r="EM458" s="70"/>
      <c r="EN458" s="70"/>
      <c r="EO458" s="36">
        <f t="shared" ca="1" si="1170"/>
        <v>4.163945048798503</v>
      </c>
      <c r="EP458" s="36">
        <f t="shared" ca="1" si="1171"/>
        <v>0</v>
      </c>
      <c r="EQ458" s="36">
        <f t="shared" si="1172"/>
        <v>12.176609611792417</v>
      </c>
      <c r="ER458" s="36">
        <f t="shared" si="1173"/>
        <v>0.17146740718630488</v>
      </c>
      <c r="ES458" s="36">
        <f t="shared" si="1174"/>
        <v>-0.1565893102264079</v>
      </c>
      <c r="ET458" s="36">
        <f t="shared" ca="1" si="1175"/>
        <v>0</v>
      </c>
      <c r="EU458" s="36">
        <f t="shared" ca="1" si="1207"/>
        <v>0.17146740718630488</v>
      </c>
      <c r="EV458" s="36">
        <f t="shared" si="1176"/>
        <v>0.26021017062201679</v>
      </c>
      <c r="EW458" s="36">
        <f t="shared" si="1177"/>
        <v>15.916872071044688</v>
      </c>
      <c r="EX458" s="36">
        <f t="shared" ca="1" si="1208"/>
        <v>28.525159260645424</v>
      </c>
      <c r="EY458" s="36">
        <f t="shared" si="1178"/>
        <v>0</v>
      </c>
      <c r="EZ458" s="36">
        <f t="shared" si="1179"/>
        <v>0</v>
      </c>
      <c r="FA458" s="36">
        <f t="shared" si="1180"/>
        <v>0</v>
      </c>
      <c r="FB458" s="36">
        <f t="shared" si="1181"/>
        <v>0</v>
      </c>
      <c r="FC458" s="36">
        <f t="shared" si="1209"/>
        <v>0</v>
      </c>
      <c r="FD458" s="36">
        <f t="shared" si="1182"/>
        <v>0</v>
      </c>
      <c r="FE458" s="36">
        <f t="shared" si="1183"/>
        <v>0</v>
      </c>
      <c r="FF458" s="36">
        <f t="shared" si="1210"/>
        <v>0</v>
      </c>
      <c r="FG458" s="36">
        <f t="shared" ca="1" si="1184"/>
        <v>28.525159260645424</v>
      </c>
      <c r="FH458" s="36">
        <f t="shared" ca="1" si="1185"/>
        <v>0.26449374796660036</v>
      </c>
      <c r="FI458" s="36">
        <f t="shared" ca="1" si="1186"/>
        <v>-0.67412725417904418</v>
      </c>
      <c r="FJ458" s="36">
        <f t="shared" ca="1" si="1187"/>
        <v>30.902774648612088</v>
      </c>
      <c r="FK458" s="36">
        <f t="shared" si="1188"/>
        <v>0</v>
      </c>
      <c r="FL458" s="36">
        <f t="shared" si="1189"/>
        <v>0</v>
      </c>
      <c r="FM458" s="36">
        <f t="shared" ca="1" si="1190"/>
        <v>0</v>
      </c>
      <c r="FN458" s="36">
        <f t="shared" ca="1" si="1060"/>
        <v>30.902774648612088</v>
      </c>
    </row>
    <row r="459" spans="2:170" x14ac:dyDescent="0.25">
      <c r="B459" s="2">
        <v>451</v>
      </c>
      <c r="C459" s="2">
        <f t="shared" si="1066"/>
        <v>38</v>
      </c>
      <c r="D459" s="2">
        <f t="shared" si="1063"/>
        <v>475</v>
      </c>
      <c r="E459" s="2">
        <f t="shared" si="1061"/>
        <v>40</v>
      </c>
      <c r="F459" s="189">
        <f t="shared" si="1065"/>
        <v>59444</v>
      </c>
      <c r="G459" s="2">
        <f t="shared" si="1064"/>
        <v>9</v>
      </c>
      <c r="H459" s="187">
        <f t="shared" si="1067"/>
        <v>72.166666666666671</v>
      </c>
      <c r="I459" s="186">
        <f t="shared" si="1062"/>
        <v>72</v>
      </c>
      <c r="J459" s="2">
        <f t="shared" si="1068"/>
        <v>0</v>
      </c>
      <c r="K459" s="2">
        <f t="shared" si="1069"/>
        <v>1</v>
      </c>
      <c r="L459">
        <f t="shared" si="1070"/>
        <v>2</v>
      </c>
      <c r="M459" s="190">
        <f t="shared" si="1191"/>
        <v>2.2826212020000004E-2</v>
      </c>
      <c r="N459">
        <f t="shared" si="1071"/>
        <v>1</v>
      </c>
      <c r="O459">
        <f t="shared" si="1072"/>
        <v>100</v>
      </c>
      <c r="P459" s="58">
        <f t="shared" si="1073"/>
        <v>0.10271795409000002</v>
      </c>
      <c r="Q459" s="106">
        <f t="shared" si="1074"/>
        <v>0.10271795409000002</v>
      </c>
      <c r="R459" s="59">
        <f t="shared" si="1075"/>
        <v>0.10271795409000002</v>
      </c>
      <c r="S459" s="32">
        <f t="shared" si="1192"/>
        <v>8.9914193950058063E-3</v>
      </c>
      <c r="T459">
        <f t="shared" si="1076"/>
        <v>1</v>
      </c>
      <c r="U459" s="32">
        <f t="shared" si="1193"/>
        <v>8.3627552999999998E-4</v>
      </c>
      <c r="V459">
        <f t="shared" si="1077"/>
        <v>1</v>
      </c>
      <c r="W459">
        <f t="shared" si="1078"/>
        <v>100</v>
      </c>
      <c r="X459" s="58">
        <f t="shared" si="1079"/>
        <v>3.7632398849999998E-3</v>
      </c>
      <c r="Y459" s="58">
        <f t="shared" si="1080"/>
        <v>3.7632398849999998E-3</v>
      </c>
      <c r="Z459" s="32">
        <f t="shared" si="1081"/>
        <v>3.7632398849999998E-3</v>
      </c>
      <c r="AA459" s="32">
        <f t="shared" si="1082"/>
        <v>3.1414553657749256E-4</v>
      </c>
      <c r="AB459" s="59">
        <f t="shared" si="1083"/>
        <v>4.9056245199999996E-3</v>
      </c>
      <c r="AC459" s="59">
        <f t="shared" si="1084"/>
        <v>4.9056245199999996E-3</v>
      </c>
      <c r="AD459">
        <f t="shared" si="1085"/>
        <v>1</v>
      </c>
      <c r="AE459" s="59">
        <f t="shared" si="1086"/>
        <v>4.9056245199999996E-3</v>
      </c>
      <c r="AF459" s="59">
        <f t="shared" si="1087"/>
        <v>4.1758461800000006E-3</v>
      </c>
      <c r="AG459" s="59">
        <f t="shared" si="1088"/>
        <v>4.1758461800000006E-3</v>
      </c>
      <c r="AH459">
        <f t="shared" si="1089"/>
        <v>1</v>
      </c>
      <c r="AI459" s="59">
        <f t="shared" si="1090"/>
        <v>4.1758461800000006E-3</v>
      </c>
      <c r="AJ459" s="59">
        <f t="shared" si="1091"/>
        <v>0</v>
      </c>
      <c r="AK459" s="59">
        <f t="shared" si="1092"/>
        <v>0</v>
      </c>
      <c r="AL459" s="59">
        <f t="shared" si="1093"/>
        <v>0</v>
      </c>
      <c r="AM459" s="12">
        <f t="shared" si="1194"/>
        <v>5.7777745059014911E-3</v>
      </c>
      <c r="AN459" s="12">
        <f t="shared" si="1195"/>
        <v>0</v>
      </c>
      <c r="AO459" s="66">
        <f t="shared" si="1094"/>
        <v>5.1950393752332757E-5</v>
      </c>
      <c r="AP459" s="66">
        <f t="shared" si="1095"/>
        <v>1.8150620723801808E-6</v>
      </c>
      <c r="AQ459" s="59">
        <f t="shared" si="1096"/>
        <v>2.8343592287181238E-5</v>
      </c>
      <c r="AR459" s="59">
        <f t="shared" si="1097"/>
        <v>2.4127097599370132E-5</v>
      </c>
      <c r="AS459" s="59">
        <f t="shared" si="1098"/>
        <v>0</v>
      </c>
      <c r="AT459" s="12">
        <f t="shared" si="1099"/>
        <v>5.6715383601902269E-3</v>
      </c>
      <c r="AU459" s="59">
        <f t="shared" si="1196"/>
        <v>7.1150767569361228E-20</v>
      </c>
      <c r="AV459" s="59">
        <f t="shared" si="1197"/>
        <v>0</v>
      </c>
      <c r="AW459" s="70">
        <f t="shared" si="1100"/>
        <v>0</v>
      </c>
      <c r="AX459" s="20">
        <f t="shared" si="1101"/>
        <v>200000</v>
      </c>
      <c r="AY459" s="20">
        <f t="shared" si="1102"/>
        <v>0</v>
      </c>
      <c r="AZ459" s="20">
        <f t="shared" si="1103"/>
        <v>0</v>
      </c>
      <c r="BA459" s="20">
        <f t="shared" si="1104"/>
        <v>200000</v>
      </c>
      <c r="BB459" s="36">
        <f t="shared" si="1105"/>
        <v>1</v>
      </c>
      <c r="BC459" s="36">
        <f t="shared" si="1106"/>
        <v>0</v>
      </c>
      <c r="BD459" s="80">
        <f t="shared" si="1107"/>
        <v>10.390078750466552</v>
      </c>
      <c r="BE459" s="36">
        <f t="shared" si="1108"/>
        <v>0</v>
      </c>
      <c r="BF459" s="36">
        <f t="shared" si="1109"/>
        <v>0</v>
      </c>
      <c r="BG459" s="36">
        <f t="shared" si="1110"/>
        <v>10.390078750466552</v>
      </c>
      <c r="BH459" s="36">
        <f t="shared" si="1111"/>
        <v>0.36301241447603616</v>
      </c>
      <c r="BI459" s="36">
        <f t="shared" si="1112"/>
        <v>0</v>
      </c>
      <c r="BJ459" s="36">
        <f t="shared" si="1113"/>
        <v>0</v>
      </c>
      <c r="BK459" s="36">
        <f t="shared" si="1114"/>
        <v>0.36301241447603616</v>
      </c>
      <c r="BL459" s="68">
        <f ca="1">IF(OR(AT459=0,E459&gt;ProjTerm),0,VLOOKUP(D459,'Life Events'!$AE$5:$AI$1206,5,FALSE))</f>
        <v>5.5122632378989554E-17</v>
      </c>
      <c r="BM459" s="93">
        <f t="shared" ca="1" si="1115"/>
        <v>5.5122632378989554E-17</v>
      </c>
      <c r="BN459" s="93">
        <f t="shared" ca="1" si="1116"/>
        <v>3.1263012405210312E-19</v>
      </c>
      <c r="BO459" s="36">
        <f t="shared" ca="1" si="1117"/>
        <v>4.7577847810444913E-17</v>
      </c>
      <c r="BP459" s="36">
        <f t="shared" si="1118"/>
        <v>4.495307229644644E-3</v>
      </c>
      <c r="BQ459" s="36">
        <f t="shared" si="1119"/>
        <v>98.323208267371939</v>
      </c>
      <c r="BR459" s="36">
        <f t="shared" si="1120"/>
        <v>154.78110000000001</v>
      </c>
      <c r="BS459" s="36">
        <f t="shared" si="1121"/>
        <v>152.18574331152925</v>
      </c>
      <c r="BT459" s="36">
        <f t="shared" si="1122"/>
        <v>0.86312728106540137</v>
      </c>
      <c r="BU459" s="70" cm="1">
        <f t="array" ref="BU459">IF(AND(ActInt=1,$J459=0),INDEX(Tbl_FwdNom,$B459-IVP,MATCH(ValnDt,Tbl_FwdNom_Cols)),INDEX(Tbl_FwdNom,$B459,MATCH(StartDt,Tbl_FwdNom_Cols)))</f>
        <v>11.706038617999999</v>
      </c>
      <c r="BV459" s="70" cm="1">
        <f t="array" ref="BV459">INDEX(Tbl_FwdReal,$B459,MATCH(StartDt,Tbl_FwdReal_Cols))</f>
        <v>4.5333542019999999</v>
      </c>
      <c r="BW459" s="70" cm="1">
        <f t="array" ref="BW459">IF(RunType&lt;&gt;"OPN",INDEX(Tbl_FwdReal,$B459,MATCH(ValnDt,Tbl_FwdReal_Cols)),IF(AND($J459=0,ActInt=1),INDEX(Tbl_FwdReal,$B459-IVP,MATCH(ValnDt,Tbl_FwdReal_Cols)),-999))*$K459</f>
        <v>4.5333542019999999</v>
      </c>
      <c r="BX459" s="70">
        <f t="shared" si="1123"/>
        <v>4.5333542019999999E-2</v>
      </c>
      <c r="BY459" s="70">
        <f t="shared" si="1198"/>
        <v>6.8616227526187457E-2</v>
      </c>
      <c r="BZ459" s="64">
        <f t="shared" si="1211"/>
        <v>5.545701301885142E-3</v>
      </c>
      <c r="CA459" s="70" cm="1">
        <f t="array" ref="CA459">IF($J459=1,CA458*(1+INDEX(Tbl_CPI,$B459,MATCH(IF(RunType="OPN",StartDt,ValnDt),Tbl_CPI_Cols))),0)</f>
        <v>0</v>
      </c>
      <c r="CB459" s="70">
        <f t="shared" si="1199"/>
        <v>13.366224667818461</v>
      </c>
      <c r="CC459" s="70">
        <f t="shared" si="1200"/>
        <v>12.858184188024948</v>
      </c>
      <c r="CD459" s="36">
        <f t="shared" si="1124"/>
        <v>67.309108622891898</v>
      </c>
      <c r="CE459" s="36">
        <f t="shared" si="1125"/>
        <v>1.5751224432743276</v>
      </c>
      <c r="CF459" s="36">
        <f t="shared" si="1126"/>
        <v>0</v>
      </c>
      <c r="CG459" s="36">
        <f t="shared" si="1127"/>
        <v>0.3979975541127227</v>
      </c>
      <c r="CH459" s="36">
        <f t="shared" si="1128"/>
        <v>0.38889685181629902</v>
      </c>
      <c r="CI459" s="36">
        <f t="shared" si="1129"/>
        <v>0</v>
      </c>
      <c r="CJ459" s="36">
        <f t="shared" si="1130"/>
        <v>0</v>
      </c>
      <c r="CK459" s="36">
        <f t="shared" si="1131"/>
        <v>0</v>
      </c>
      <c r="CL459" s="36">
        <f t="shared" si="1132"/>
        <v>9.1007022964236777E-3</v>
      </c>
      <c r="CM459" s="36">
        <f t="shared" si="1133"/>
        <v>0.3979975541127227</v>
      </c>
      <c r="CN459" s="36">
        <f t="shared" ca="1" si="1134"/>
        <v>9.8854685766475434</v>
      </c>
      <c r="CO459" s="20">
        <f t="shared" si="1135"/>
        <v>120000</v>
      </c>
      <c r="CP459" s="20">
        <f t="shared" si="1136"/>
        <v>2</v>
      </c>
      <c r="CQ459" s="64">
        <f t="shared" si="1137"/>
        <v>2.6846479260000004E-2</v>
      </c>
      <c r="CR459" s="64">
        <f t="shared" si="1138"/>
        <v>0.12080915667000001</v>
      </c>
      <c r="CS459" s="36">
        <f t="shared" si="1139"/>
        <v>7.3993086002375632</v>
      </c>
      <c r="CT459" s="36">
        <f t="shared" si="1140"/>
        <v>6.2340472502799305</v>
      </c>
      <c r="CU459" s="36">
        <f t="shared" si="1141"/>
        <v>0.21780744868562171</v>
      </c>
      <c r="CV459" s="36">
        <f t="shared" si="1201"/>
        <v>6.4518546989655521</v>
      </c>
      <c r="CW459" s="36">
        <f t="shared" si="1142"/>
        <v>0</v>
      </c>
      <c r="CX459" s="36">
        <f t="shared" si="1143"/>
        <v>0</v>
      </c>
      <c r="CY459" s="36">
        <f t="shared" si="1144"/>
        <v>0</v>
      </c>
      <c r="CZ459" s="36">
        <f t="shared" si="1202"/>
        <v>0</v>
      </c>
      <c r="DA459" s="64">
        <f t="shared" si="1145"/>
        <v>9.2677302100627745E-3</v>
      </c>
      <c r="DB459" s="70">
        <f t="shared" si="1203"/>
        <v>0.99081737190969754</v>
      </c>
      <c r="DC459" s="70">
        <f>PRODUCT($DB$8:DB459)</f>
        <v>1.2174517765844221E-2</v>
      </c>
      <c r="DD459" s="36">
        <f t="shared" si="1146"/>
        <v>28.007101028863968</v>
      </c>
      <c r="DE459" s="36">
        <f t="shared" si="1147"/>
        <v>436.46704464292799</v>
      </c>
      <c r="DF459" s="36">
        <f t="shared" si="1148"/>
        <v>13.207127812838646</v>
      </c>
      <c r="DG459" s="36">
        <f t="shared" si="1149"/>
        <v>0.18798534555488189</v>
      </c>
      <c r="DH459" s="36">
        <f t="shared" ca="1" si="1150"/>
        <v>9.4657979909304319E-16</v>
      </c>
      <c r="DI459" s="36">
        <f t="shared" si="1151"/>
        <v>15.507955609994148</v>
      </c>
      <c r="DJ459" s="36">
        <f t="shared" ca="1" si="1152"/>
        <v>436.98704169134191</v>
      </c>
      <c r="DK459" s="36">
        <f t="shared" si="1153"/>
        <v>0</v>
      </c>
      <c r="DL459" s="36">
        <f t="shared" si="1154"/>
        <v>0</v>
      </c>
      <c r="DM459" s="36">
        <f t="shared" ca="1" si="1155"/>
        <v>436.98704169134191</v>
      </c>
      <c r="DN459" s="36">
        <f t="shared" ca="1" si="1204"/>
        <v>436.98704169134606</v>
      </c>
      <c r="DO459" s="64" cm="1">
        <f t="array" ref="DO459">IFERROR(INDEX(Tbl_FwdNom,$B459,MATCH(LIDt,Tbl_FwdNom_Cols,0)),0)</f>
        <v>8.4754864170000008</v>
      </c>
      <c r="DP459" s="64">
        <f t="shared" ca="1" si="1205"/>
        <v>8.4136878700000004</v>
      </c>
      <c r="DQ459" s="64">
        <f t="shared" ca="1" si="1156"/>
        <v>6.7547248495971601E-3</v>
      </c>
      <c r="DR459" s="70">
        <f t="shared" ca="1" si="1157"/>
        <v>0.99329059533283415</v>
      </c>
      <c r="DS459" s="70">
        <f ca="1">PRODUCT($DR$8:DR459)</f>
        <v>2.0581825200593394E-2</v>
      </c>
      <c r="DT459" s="36">
        <f t="shared" ca="1" si="1158"/>
        <v>479.96083764392552</v>
      </c>
      <c r="DU459" s="36">
        <f t="shared" ca="1" si="1159"/>
        <v>14.334410221876777</v>
      </c>
      <c r="DV459" s="36">
        <f t="shared" ca="1" si="1160"/>
        <v>0.20663909263174149</v>
      </c>
      <c r="DW459" s="36">
        <f t="shared" ca="1" si="1161"/>
        <v>9.9369457574335107E-16</v>
      </c>
      <c r="DX459" s="36">
        <f t="shared" ca="1" si="1162"/>
        <v>30.181436827445051</v>
      </c>
      <c r="DY459" s="36">
        <f t="shared" ca="1" si="1163"/>
        <v>0.32131196718951205</v>
      </c>
      <c r="DZ459" s="36">
        <f t="shared" ca="1" si="1164"/>
        <v>16.524477432358687</v>
      </c>
      <c r="EA459" s="36">
        <f t="shared" ca="1" si="1165"/>
        <v>0</v>
      </c>
      <c r="EB459" s="36">
        <f t="shared" ca="1" si="1166"/>
        <v>480.75296134527372</v>
      </c>
      <c r="EC459" s="36">
        <f t="shared" ca="1" si="1167"/>
        <v>0</v>
      </c>
      <c r="ED459" s="36">
        <f t="shared" ca="1" si="1168"/>
        <v>0</v>
      </c>
      <c r="EE459" s="36">
        <f t="shared" ca="1" si="1206"/>
        <v>0</v>
      </c>
      <c r="EF459" s="36">
        <f t="shared" ca="1" si="1169"/>
        <v>480.75296134527372</v>
      </c>
      <c r="EG459" s="64"/>
      <c r="EH459" s="64"/>
      <c r="EI459" s="64"/>
      <c r="EJ459" s="70"/>
      <c r="EK459" s="70"/>
      <c r="EL459" s="70"/>
      <c r="EM459" s="70"/>
      <c r="EN459" s="70"/>
      <c r="EO459" s="36">
        <f t="shared" ca="1" si="1170"/>
        <v>4.1034640655708357</v>
      </c>
      <c r="EP459" s="36">
        <f t="shared" ca="1" si="1171"/>
        <v>0</v>
      </c>
      <c r="EQ459" s="36">
        <f t="shared" si="1172"/>
        <v>12.002443832921863</v>
      </c>
      <c r="ER459" s="36">
        <f t="shared" si="1173"/>
        <v>0.16788268562630901</v>
      </c>
      <c r="ES459" s="36">
        <f t="shared" si="1174"/>
        <v>-0.15331563223917627</v>
      </c>
      <c r="ET459" s="36">
        <f t="shared" ca="1" si="1175"/>
        <v>0</v>
      </c>
      <c r="EU459" s="36">
        <f t="shared" ca="1" si="1207"/>
        <v>0.16788268562630901</v>
      </c>
      <c r="EV459" s="36">
        <f t="shared" si="1176"/>
        <v>0.25599106389062221</v>
      </c>
      <c r="EW459" s="36">
        <f t="shared" si="1177"/>
        <v>15.689208171994188</v>
      </c>
      <c r="EX459" s="36">
        <f t="shared" ca="1" si="1208"/>
        <v>28.11552575443298</v>
      </c>
      <c r="EY459" s="36">
        <f t="shared" si="1178"/>
        <v>0</v>
      </c>
      <c r="EZ459" s="36">
        <f t="shared" si="1179"/>
        <v>0</v>
      </c>
      <c r="FA459" s="36">
        <f t="shared" si="1180"/>
        <v>0</v>
      </c>
      <c r="FB459" s="36">
        <f t="shared" si="1181"/>
        <v>0</v>
      </c>
      <c r="FC459" s="36">
        <f t="shared" si="1209"/>
        <v>0</v>
      </c>
      <c r="FD459" s="36">
        <f t="shared" si="1182"/>
        <v>0</v>
      </c>
      <c r="FE459" s="36">
        <f t="shared" si="1183"/>
        <v>0</v>
      </c>
      <c r="FF459" s="36">
        <f t="shared" si="1210"/>
        <v>0</v>
      </c>
      <c r="FG459" s="36">
        <f t="shared" ca="1" si="1184"/>
        <v>28.11552575443298</v>
      </c>
      <c r="FH459" s="36">
        <f t="shared" ca="1" si="1185"/>
        <v>0.26056710740615652</v>
      </c>
      <c r="FI459" s="36">
        <f t="shared" ca="1" si="1186"/>
        <v>-0.66173254684858984</v>
      </c>
      <c r="FJ459" s="36">
        <f t="shared" ca="1" si="1187"/>
        <v>30.449781841603979</v>
      </c>
      <c r="FK459" s="36">
        <f t="shared" si="1188"/>
        <v>0</v>
      </c>
      <c r="FL459" s="36">
        <f t="shared" si="1189"/>
        <v>0</v>
      </c>
      <c r="FM459" s="36">
        <f t="shared" ca="1" si="1190"/>
        <v>0</v>
      </c>
      <c r="FN459" s="36">
        <f t="shared" ca="1" si="1060"/>
        <v>30.449781841603979</v>
      </c>
    </row>
    <row r="460" spans="2:170" x14ac:dyDescent="0.25">
      <c r="B460" s="2">
        <v>452</v>
      </c>
      <c r="C460" s="2">
        <f t="shared" si="1066"/>
        <v>38</v>
      </c>
      <c r="D460" s="2">
        <f t="shared" si="1063"/>
        <v>476</v>
      </c>
      <c r="E460" s="2">
        <f t="shared" si="1061"/>
        <v>40</v>
      </c>
      <c r="F460" s="189">
        <f t="shared" si="1065"/>
        <v>59475</v>
      </c>
      <c r="G460" s="2">
        <f t="shared" si="1064"/>
        <v>10</v>
      </c>
      <c r="H460" s="187">
        <f t="shared" si="1067"/>
        <v>72.25</v>
      </c>
      <c r="I460" s="186">
        <f t="shared" si="1062"/>
        <v>72</v>
      </c>
      <c r="J460" s="2">
        <f t="shared" si="1068"/>
        <v>0</v>
      </c>
      <c r="K460" s="2">
        <f t="shared" si="1069"/>
        <v>1</v>
      </c>
      <c r="L460">
        <f t="shared" si="1070"/>
        <v>2</v>
      </c>
      <c r="M460" s="190">
        <f t="shared" si="1191"/>
        <v>2.2826212020000004E-2</v>
      </c>
      <c r="N460">
        <f t="shared" si="1071"/>
        <v>1</v>
      </c>
      <c r="O460">
        <f t="shared" si="1072"/>
        <v>100</v>
      </c>
      <c r="P460" s="58">
        <f t="shared" si="1073"/>
        <v>0.10271795409000002</v>
      </c>
      <c r="Q460" s="106">
        <f t="shared" si="1074"/>
        <v>0.10271795409000002</v>
      </c>
      <c r="R460" s="59">
        <f t="shared" si="1075"/>
        <v>0.10271795409000002</v>
      </c>
      <c r="S460" s="32">
        <f t="shared" si="1192"/>
        <v>8.9914193950058063E-3</v>
      </c>
      <c r="T460">
        <f t="shared" si="1076"/>
        <v>1</v>
      </c>
      <c r="U460" s="32">
        <f t="shared" si="1193"/>
        <v>8.3627552999999998E-4</v>
      </c>
      <c r="V460">
        <f t="shared" si="1077"/>
        <v>1</v>
      </c>
      <c r="W460">
        <f t="shared" si="1078"/>
        <v>100</v>
      </c>
      <c r="X460" s="58">
        <f t="shared" si="1079"/>
        <v>3.7632398849999998E-3</v>
      </c>
      <c r="Y460" s="58">
        <f t="shared" si="1080"/>
        <v>3.7632398849999998E-3</v>
      </c>
      <c r="Z460" s="32">
        <f t="shared" si="1081"/>
        <v>3.7632398849999998E-3</v>
      </c>
      <c r="AA460" s="32">
        <f t="shared" si="1082"/>
        <v>3.1414553657749256E-4</v>
      </c>
      <c r="AB460" s="59">
        <f t="shared" si="1083"/>
        <v>4.9056245199999996E-3</v>
      </c>
      <c r="AC460" s="59">
        <f t="shared" si="1084"/>
        <v>4.9056245199999996E-3</v>
      </c>
      <c r="AD460">
        <f t="shared" si="1085"/>
        <v>1</v>
      </c>
      <c r="AE460" s="59">
        <f t="shared" si="1086"/>
        <v>4.9056245199999996E-3</v>
      </c>
      <c r="AF460" s="59">
        <f t="shared" si="1087"/>
        <v>4.1758461800000006E-3</v>
      </c>
      <c r="AG460" s="59">
        <f t="shared" si="1088"/>
        <v>4.1758461800000006E-3</v>
      </c>
      <c r="AH460">
        <f t="shared" si="1089"/>
        <v>1</v>
      </c>
      <c r="AI460" s="59">
        <f t="shared" si="1090"/>
        <v>4.1758461800000006E-3</v>
      </c>
      <c r="AJ460" s="59">
        <f t="shared" si="1091"/>
        <v>0</v>
      </c>
      <c r="AK460" s="59">
        <f t="shared" si="1092"/>
        <v>0</v>
      </c>
      <c r="AL460" s="59">
        <f t="shared" si="1093"/>
        <v>0</v>
      </c>
      <c r="AM460" s="12">
        <f t="shared" si="1194"/>
        <v>5.6715383601902269E-3</v>
      </c>
      <c r="AN460" s="12">
        <f t="shared" si="1195"/>
        <v>0</v>
      </c>
      <c r="AO460" s="66">
        <f t="shared" si="1094"/>
        <v>5.0995180011333831E-5</v>
      </c>
      <c r="AP460" s="66">
        <f t="shared" si="1095"/>
        <v>1.781688461381791E-6</v>
      </c>
      <c r="AQ460" s="59">
        <f t="shared" si="1096"/>
        <v>2.7822437645869765E-5</v>
      </c>
      <c r="AR460" s="59">
        <f t="shared" si="1097"/>
        <v>2.3683471796123826E-5</v>
      </c>
      <c r="AS460" s="59">
        <f t="shared" si="1098"/>
        <v>0</v>
      </c>
      <c r="AT460" s="12">
        <f t="shared" si="1099"/>
        <v>5.5672555822755179E-3</v>
      </c>
      <c r="AU460" s="59">
        <f t="shared" si="1196"/>
        <v>1.8973538018496328E-19</v>
      </c>
      <c r="AV460" s="59">
        <f t="shared" si="1197"/>
        <v>0</v>
      </c>
      <c r="AW460" s="70">
        <f t="shared" si="1100"/>
        <v>0</v>
      </c>
      <c r="AX460" s="20">
        <f t="shared" si="1101"/>
        <v>200000</v>
      </c>
      <c r="AY460" s="20">
        <f t="shared" si="1102"/>
        <v>0</v>
      </c>
      <c r="AZ460" s="20">
        <f t="shared" si="1103"/>
        <v>0</v>
      </c>
      <c r="BA460" s="20">
        <f t="shared" si="1104"/>
        <v>200000</v>
      </c>
      <c r="BB460" s="36">
        <f t="shared" si="1105"/>
        <v>1</v>
      </c>
      <c r="BC460" s="36">
        <f t="shared" si="1106"/>
        <v>0</v>
      </c>
      <c r="BD460" s="80">
        <f t="shared" si="1107"/>
        <v>10.199036002266766</v>
      </c>
      <c r="BE460" s="36">
        <f t="shared" si="1108"/>
        <v>0</v>
      </c>
      <c r="BF460" s="36">
        <f t="shared" si="1109"/>
        <v>0</v>
      </c>
      <c r="BG460" s="36">
        <f t="shared" si="1110"/>
        <v>10.199036002266766</v>
      </c>
      <c r="BH460" s="36">
        <f t="shared" si="1111"/>
        <v>0.3563376922763582</v>
      </c>
      <c r="BI460" s="36">
        <f t="shared" si="1112"/>
        <v>0</v>
      </c>
      <c r="BJ460" s="36">
        <f t="shared" si="1113"/>
        <v>0</v>
      </c>
      <c r="BK460" s="36">
        <f t="shared" si="1114"/>
        <v>0.3563376922763582</v>
      </c>
      <c r="BL460" s="68">
        <f ca="1">IF(OR(AT460=0,E460&gt;ProjTerm),0,VLOOKUP(D460,'Life Events'!$AE$5:$AI$1206,5,FALSE))</f>
        <v>5.4109090573330409E-17</v>
      </c>
      <c r="BM460" s="93">
        <f t="shared" ca="1" si="1115"/>
        <v>5.4109090573330409E-17</v>
      </c>
      <c r="BN460" s="93">
        <f t="shared" ca="1" si="1116"/>
        <v>3.0123913654622533E-19</v>
      </c>
      <c r="BO460" s="36">
        <f t="shared" ca="1" si="1117"/>
        <v>4.5844301909810557E-17</v>
      </c>
      <c r="BP460" s="36">
        <f t="shared" si="1118"/>
        <v>4.4126518554382542E-3</v>
      </c>
      <c r="BQ460" s="36">
        <f t="shared" si="1119"/>
        <v>98.323208267371939</v>
      </c>
      <c r="BR460" s="36">
        <f t="shared" si="1120"/>
        <v>154.78110000000001</v>
      </c>
      <c r="BS460" s="36">
        <f t="shared" si="1121"/>
        <v>152.18574331152925</v>
      </c>
      <c r="BT460" s="36">
        <f t="shared" si="1122"/>
        <v>0.84725692899386029</v>
      </c>
      <c r="BU460" s="70" cm="1">
        <f t="array" ref="BU460">IF(AND(ActInt=1,$J460=0),INDEX(Tbl_FwdNom,$B460-IVP,MATCH(ValnDt,Tbl_FwdNom_Cols)),INDEX(Tbl_FwdNom,$B460,MATCH(StartDt,Tbl_FwdNom_Cols)))</f>
        <v>11.699973384</v>
      </c>
      <c r="BV460" s="70" cm="1">
        <f t="array" ref="BV460">INDEX(Tbl_FwdReal,$B460,MATCH(StartDt,Tbl_FwdReal_Cols))</f>
        <v>4.52993647</v>
      </c>
      <c r="BW460" s="70" cm="1">
        <f t="array" ref="BW460">IF(RunType&lt;&gt;"OPN",INDEX(Tbl_FwdReal,$B460,MATCH(ValnDt,Tbl_FwdReal_Cols)),IF(AND($J460=0,ActInt=1),INDEX(Tbl_FwdReal,$B460-IVP,MATCH(ValnDt,Tbl_FwdReal_Cols)),-999))*$K460</f>
        <v>4.52993647</v>
      </c>
      <c r="BX460" s="70">
        <f t="shared" si="1123"/>
        <v>4.5299364699999997E-2</v>
      </c>
      <c r="BY460" s="70">
        <f t="shared" si="1198"/>
        <v>6.8593143324618744E-2</v>
      </c>
      <c r="BZ460" s="64">
        <f t="shared" si="1211"/>
        <v>5.5438911377305722E-3</v>
      </c>
      <c r="CA460" s="70" cm="1">
        <f t="array" ref="CA460">IF($J460=1,CA459*(1+INDEX(Tbl_CPI,$B460,MATCH(IF(RunType="OPN",StartDt,ValnDt),Tbl_CPI_Cols))),0)</f>
        <v>0</v>
      </c>
      <c r="CB460" s="70">
        <f t="shared" si="1199"/>
        <v>13.440325562299295</v>
      </c>
      <c r="CC460" s="70">
        <f t="shared" si="1200"/>
        <v>12.858184188024948</v>
      </c>
      <c r="CD460" s="36">
        <f t="shared" si="1124"/>
        <v>67.309108622891898</v>
      </c>
      <c r="CE460" s="36">
        <f t="shared" si="1125"/>
        <v>1.5751224432743276</v>
      </c>
      <c r="CF460" s="36">
        <f t="shared" si="1126"/>
        <v>0</v>
      </c>
      <c r="CG460" s="36">
        <f t="shared" si="1127"/>
        <v>0.39067955890396905</v>
      </c>
      <c r="CH460" s="36">
        <f t="shared" si="1128"/>
        <v>0.38174619154494216</v>
      </c>
      <c r="CI460" s="36">
        <f t="shared" si="1129"/>
        <v>0</v>
      </c>
      <c r="CJ460" s="36">
        <f t="shared" si="1130"/>
        <v>0</v>
      </c>
      <c r="CK460" s="36">
        <f t="shared" si="1131"/>
        <v>0</v>
      </c>
      <c r="CL460" s="36">
        <f t="shared" si="1132"/>
        <v>8.933367359026903E-3</v>
      </c>
      <c r="CM460" s="36">
        <f t="shared" si="1133"/>
        <v>0.39067955890396905</v>
      </c>
      <c r="CN460" s="36">
        <f t="shared" ca="1" si="1134"/>
        <v>9.703704113693826</v>
      </c>
      <c r="CO460" s="20">
        <f t="shared" si="1135"/>
        <v>120000</v>
      </c>
      <c r="CP460" s="20">
        <f t="shared" si="1136"/>
        <v>2</v>
      </c>
      <c r="CQ460" s="64">
        <f t="shared" si="1137"/>
        <v>2.6846479260000004E-2</v>
      </c>
      <c r="CR460" s="64">
        <f t="shared" si="1138"/>
        <v>0.12080915667000001</v>
      </c>
      <c r="CS460" s="36">
        <f t="shared" si="1139"/>
        <v>7.263257249355914</v>
      </c>
      <c r="CT460" s="36">
        <f t="shared" si="1140"/>
        <v>6.1194216013600595</v>
      </c>
      <c r="CU460" s="36">
        <f t="shared" si="1141"/>
        <v>0.21380261536581491</v>
      </c>
      <c r="CV460" s="36">
        <f t="shared" si="1201"/>
        <v>6.3332242167258741</v>
      </c>
      <c r="CW460" s="36">
        <f t="shared" si="1142"/>
        <v>0</v>
      </c>
      <c r="CX460" s="36">
        <f t="shared" si="1143"/>
        <v>0</v>
      </c>
      <c r="CY460" s="36">
        <f t="shared" si="1144"/>
        <v>0</v>
      </c>
      <c r="CZ460" s="36">
        <f t="shared" si="1202"/>
        <v>0</v>
      </c>
      <c r="DA460" s="64">
        <f t="shared" si="1145"/>
        <v>9.2631634640369942E-3</v>
      </c>
      <c r="DB460" s="70">
        <f t="shared" si="1203"/>
        <v>0.99082185519161958</v>
      </c>
      <c r="DC460" s="70">
        <f>PRODUCT($DB$8:DB460)</f>
        <v>1.2062778278817103E-2</v>
      </c>
      <c r="DD460" s="36">
        <f t="shared" si="1146"/>
        <v>27.419278454854272</v>
      </c>
      <c r="DE460" s="36">
        <f t="shared" si="1147"/>
        <v>430.3110742218538</v>
      </c>
      <c r="DF460" s="36">
        <f t="shared" si="1148"/>
        <v>12.973129904383041</v>
      </c>
      <c r="DG460" s="36">
        <f t="shared" si="1149"/>
        <v>0.18531403268416197</v>
      </c>
      <c r="DH460" s="36">
        <f t="shared" ca="1" si="1150"/>
        <v>9.0950382059398681E-16</v>
      </c>
      <c r="DI460" s="36">
        <f t="shared" si="1151"/>
        <v>15.2573098502824</v>
      </c>
      <c r="DJ460" s="36">
        <f t="shared" ca="1" si="1152"/>
        <v>430.93692148898077</v>
      </c>
      <c r="DK460" s="36">
        <f t="shared" si="1153"/>
        <v>0</v>
      </c>
      <c r="DL460" s="36">
        <f t="shared" si="1154"/>
        <v>0</v>
      </c>
      <c r="DM460" s="36">
        <f t="shared" ca="1" si="1155"/>
        <v>430.93692148898077</v>
      </c>
      <c r="DN460" s="36">
        <f t="shared" ca="1" si="1204"/>
        <v>430.93692148898492</v>
      </c>
      <c r="DO460" s="64" cm="1">
        <f t="array" ref="DO460">IFERROR(INDEX(Tbl_FwdNom,$B460,MATCH(LIDt,Tbl_FwdNom_Cols,0)),0)</f>
        <v>8.4737693150000002</v>
      </c>
      <c r="DP460" s="64">
        <f t="shared" ca="1" si="1205"/>
        <v>8.4119717460000007</v>
      </c>
      <c r="DQ460" s="64">
        <f t="shared" ca="1" si="1156"/>
        <v>6.7533968127395649E-3</v>
      </c>
      <c r="DR460" s="70">
        <f t="shared" ca="1" si="1157"/>
        <v>0.99329190561052982</v>
      </c>
      <c r="DS460" s="70">
        <f ca="1">PRODUCT($DR$8:DR460)</f>
        <v>2.0443760374440238E-2</v>
      </c>
      <c r="DT460" s="36">
        <f t="shared" ca="1" si="1158"/>
        <v>473.00316763284303</v>
      </c>
      <c r="DU460" s="36">
        <f t="shared" ca="1" si="1159"/>
        <v>14.074878489905341</v>
      </c>
      <c r="DV460" s="36">
        <f t="shared" ca="1" si="1160"/>
        <v>0.20362195656586982</v>
      </c>
      <c r="DW460" s="36">
        <f t="shared" ca="1" si="1161"/>
        <v>9.5456108761420228E-16</v>
      </c>
      <c r="DX460" s="36">
        <f t="shared" ca="1" si="1162"/>
        <v>29.538007117725556</v>
      </c>
      <c r="DY460" s="36">
        <f t="shared" ca="1" si="1163"/>
        <v>0.31448821647094843</v>
      </c>
      <c r="DZ460" s="36">
        <f t="shared" ca="1" si="1164"/>
        <v>16.25174951052437</v>
      </c>
      <c r="EA460" s="36">
        <f t="shared" ca="1" si="1165"/>
        <v>0</v>
      </c>
      <c r="EB460" s="36">
        <f t="shared" ca="1" si="1166"/>
        <v>473.90265477545222</v>
      </c>
      <c r="EC460" s="36">
        <f t="shared" ca="1" si="1167"/>
        <v>0</v>
      </c>
      <c r="ED460" s="36">
        <f t="shared" ca="1" si="1168"/>
        <v>0</v>
      </c>
      <c r="EE460" s="36">
        <f t="shared" ca="1" si="1206"/>
        <v>0</v>
      </c>
      <c r="EF460" s="36">
        <f t="shared" ca="1" si="1169"/>
        <v>473.90265477545222</v>
      </c>
      <c r="EG460" s="64"/>
      <c r="EH460" s="64"/>
      <c r="EI460" s="64"/>
      <c r="EJ460" s="70"/>
      <c r="EK460" s="70"/>
      <c r="EL460" s="70"/>
      <c r="EM460" s="70"/>
      <c r="EN460" s="70"/>
      <c r="EO460" s="36">
        <f t="shared" ca="1" si="1170"/>
        <v>4.0442634702366638</v>
      </c>
      <c r="EP460" s="36">
        <f t="shared" ca="1" si="1171"/>
        <v>0</v>
      </c>
      <c r="EQ460" s="36">
        <f t="shared" si="1172"/>
        <v>11.831886481249915</v>
      </c>
      <c r="ER460" s="36">
        <f t="shared" si="1173"/>
        <v>0.16435910664914841</v>
      </c>
      <c r="ES460" s="36">
        <f t="shared" si="1174"/>
        <v>-0.15009779153920963</v>
      </c>
      <c r="ET460" s="36">
        <f t="shared" ca="1" si="1175"/>
        <v>0</v>
      </c>
      <c r="EU460" s="36">
        <f t="shared" ca="1" si="1207"/>
        <v>0.16435910664914841</v>
      </c>
      <c r="EV460" s="36">
        <f t="shared" si="1176"/>
        <v>0.25185363428339963</v>
      </c>
      <c r="EW460" s="36">
        <f t="shared" si="1177"/>
        <v>15.466261092808082</v>
      </c>
      <c r="EX460" s="36">
        <f t="shared" ca="1" si="1208"/>
        <v>27.714360314990547</v>
      </c>
      <c r="EY460" s="36">
        <f t="shared" si="1178"/>
        <v>0</v>
      </c>
      <c r="EZ460" s="36">
        <f t="shared" si="1179"/>
        <v>0</v>
      </c>
      <c r="FA460" s="36">
        <f t="shared" si="1180"/>
        <v>0</v>
      </c>
      <c r="FB460" s="36">
        <f t="shared" si="1181"/>
        <v>0</v>
      </c>
      <c r="FC460" s="36">
        <f t="shared" si="1209"/>
        <v>0</v>
      </c>
      <c r="FD460" s="36">
        <f t="shared" si="1182"/>
        <v>0</v>
      </c>
      <c r="FE460" s="36">
        <f t="shared" si="1183"/>
        <v>0</v>
      </c>
      <c r="FF460" s="36">
        <f t="shared" si="1210"/>
        <v>0</v>
      </c>
      <c r="FG460" s="36">
        <f t="shared" ca="1" si="1184"/>
        <v>27.714360314990547</v>
      </c>
      <c r="FH460" s="36">
        <f t="shared" ca="1" si="1185"/>
        <v>0.25672264989897725</v>
      </c>
      <c r="FI460" s="36">
        <f t="shared" ca="1" si="1186"/>
        <v>-0.64956574624475572</v>
      </c>
      <c r="FJ460" s="36">
        <f t="shared" ca="1" si="1187"/>
        <v>30.005855554996923</v>
      </c>
      <c r="FK460" s="36">
        <f t="shared" si="1188"/>
        <v>0</v>
      </c>
      <c r="FL460" s="36">
        <f t="shared" si="1189"/>
        <v>0</v>
      </c>
      <c r="FM460" s="36">
        <f t="shared" ca="1" si="1190"/>
        <v>0</v>
      </c>
      <c r="FN460" s="36">
        <f t="shared" ref="FN460:FN523" ca="1" si="1212">FJ460-FM460</f>
        <v>30.005855554996923</v>
      </c>
    </row>
    <row r="461" spans="2:170" x14ac:dyDescent="0.25">
      <c r="B461" s="2">
        <v>453</v>
      </c>
      <c r="C461" s="2">
        <f t="shared" si="1066"/>
        <v>38</v>
      </c>
      <c r="D461" s="2">
        <f t="shared" si="1063"/>
        <v>477</v>
      </c>
      <c r="E461" s="2">
        <f t="shared" si="1061"/>
        <v>40</v>
      </c>
      <c r="F461" s="189">
        <f t="shared" si="1065"/>
        <v>59505</v>
      </c>
      <c r="G461" s="2">
        <f t="shared" si="1064"/>
        <v>11</v>
      </c>
      <c r="H461" s="187">
        <f t="shared" si="1067"/>
        <v>72.333333333333343</v>
      </c>
      <c r="I461" s="186">
        <f t="shared" si="1062"/>
        <v>72</v>
      </c>
      <c r="J461" s="2">
        <f t="shared" si="1068"/>
        <v>0</v>
      </c>
      <c r="K461" s="2">
        <f t="shared" si="1069"/>
        <v>1</v>
      </c>
      <c r="L461">
        <f t="shared" si="1070"/>
        <v>2</v>
      </c>
      <c r="M461" s="190">
        <f t="shared" si="1191"/>
        <v>2.2826212020000004E-2</v>
      </c>
      <c r="N461">
        <f t="shared" si="1071"/>
        <v>1</v>
      </c>
      <c r="O461">
        <f t="shared" si="1072"/>
        <v>100</v>
      </c>
      <c r="P461" s="58">
        <f t="shared" si="1073"/>
        <v>0.10271795409000002</v>
      </c>
      <c r="Q461" s="106">
        <f t="shared" si="1074"/>
        <v>0.10271795409000002</v>
      </c>
      <c r="R461" s="59">
        <f t="shared" si="1075"/>
        <v>0.10271795409000002</v>
      </c>
      <c r="S461" s="32">
        <f t="shared" si="1192"/>
        <v>8.9914193950058063E-3</v>
      </c>
      <c r="T461">
        <f t="shared" si="1076"/>
        <v>1</v>
      </c>
      <c r="U461" s="32">
        <f t="shared" si="1193"/>
        <v>8.3627552999999998E-4</v>
      </c>
      <c r="V461">
        <f t="shared" si="1077"/>
        <v>1</v>
      </c>
      <c r="W461">
        <f t="shared" si="1078"/>
        <v>100</v>
      </c>
      <c r="X461" s="58">
        <f t="shared" si="1079"/>
        <v>3.7632398849999998E-3</v>
      </c>
      <c r="Y461" s="58">
        <f t="shared" si="1080"/>
        <v>3.7632398849999998E-3</v>
      </c>
      <c r="Z461" s="32">
        <f t="shared" si="1081"/>
        <v>3.7632398849999998E-3</v>
      </c>
      <c r="AA461" s="32">
        <f t="shared" si="1082"/>
        <v>3.1414553657749256E-4</v>
      </c>
      <c r="AB461" s="59">
        <f t="shared" si="1083"/>
        <v>4.9056245199999996E-3</v>
      </c>
      <c r="AC461" s="59">
        <f t="shared" si="1084"/>
        <v>4.9056245199999996E-3</v>
      </c>
      <c r="AD461">
        <f t="shared" si="1085"/>
        <v>1</v>
      </c>
      <c r="AE461" s="59">
        <f t="shared" si="1086"/>
        <v>4.9056245199999996E-3</v>
      </c>
      <c r="AF461" s="59">
        <f t="shared" si="1087"/>
        <v>4.1758461800000006E-3</v>
      </c>
      <c r="AG461" s="59">
        <f t="shared" si="1088"/>
        <v>4.1758461800000006E-3</v>
      </c>
      <c r="AH461">
        <f t="shared" si="1089"/>
        <v>1</v>
      </c>
      <c r="AI461" s="59">
        <f t="shared" si="1090"/>
        <v>4.1758461800000006E-3</v>
      </c>
      <c r="AJ461" s="59">
        <f t="shared" si="1091"/>
        <v>0</v>
      </c>
      <c r="AK461" s="59">
        <f t="shared" si="1092"/>
        <v>0</v>
      </c>
      <c r="AL461" s="59">
        <f t="shared" si="1093"/>
        <v>0</v>
      </c>
      <c r="AM461" s="12">
        <f t="shared" si="1194"/>
        <v>5.5672555822755179E-3</v>
      </c>
      <c r="AN461" s="12">
        <f t="shared" si="1195"/>
        <v>0</v>
      </c>
      <c r="AO461" s="66">
        <f t="shared" si="1094"/>
        <v>5.0057529819426435E-5</v>
      </c>
      <c r="AP461" s="66">
        <f t="shared" si="1095"/>
        <v>1.7489284921579834E-6</v>
      </c>
      <c r="AQ461" s="59">
        <f t="shared" si="1096"/>
        <v>2.7310865493517655E-5</v>
      </c>
      <c r="AR461" s="59">
        <f t="shared" si="1097"/>
        <v>2.3248002956328899E-5</v>
      </c>
      <c r="AS461" s="59">
        <f t="shared" si="1098"/>
        <v>0</v>
      </c>
      <c r="AT461" s="12">
        <f t="shared" si="1099"/>
        <v>5.4648902555140865E-3</v>
      </c>
      <c r="AU461" s="59">
        <f t="shared" si="1196"/>
        <v>0</v>
      </c>
      <c r="AV461" s="59">
        <f t="shared" si="1197"/>
        <v>-4.0657581468206416E-19</v>
      </c>
      <c r="AW461" s="70">
        <f t="shared" si="1100"/>
        <v>0</v>
      </c>
      <c r="AX461" s="20">
        <f t="shared" si="1101"/>
        <v>200000</v>
      </c>
      <c r="AY461" s="20">
        <f t="shared" si="1102"/>
        <v>0</v>
      </c>
      <c r="AZ461" s="20">
        <f t="shared" si="1103"/>
        <v>0</v>
      </c>
      <c r="BA461" s="20">
        <f t="shared" si="1104"/>
        <v>200000</v>
      </c>
      <c r="BB461" s="36">
        <f t="shared" si="1105"/>
        <v>1</v>
      </c>
      <c r="BC461" s="36">
        <f t="shared" si="1106"/>
        <v>0</v>
      </c>
      <c r="BD461" s="80">
        <f t="shared" si="1107"/>
        <v>10.011505963885288</v>
      </c>
      <c r="BE461" s="36">
        <f t="shared" si="1108"/>
        <v>0</v>
      </c>
      <c r="BF461" s="36">
        <f t="shared" si="1109"/>
        <v>0</v>
      </c>
      <c r="BG461" s="36">
        <f t="shared" si="1110"/>
        <v>10.011505963885288</v>
      </c>
      <c r="BH461" s="36">
        <f t="shared" si="1111"/>
        <v>0.34978569843159668</v>
      </c>
      <c r="BI461" s="36">
        <f t="shared" si="1112"/>
        <v>0</v>
      </c>
      <c r="BJ461" s="36">
        <f t="shared" si="1113"/>
        <v>0</v>
      </c>
      <c r="BK461" s="36">
        <f t="shared" si="1114"/>
        <v>0.34978569843159668</v>
      </c>
      <c r="BL461" s="68">
        <f ca="1">IF(OR(AT461=0,E461&gt;ProjTerm),0,VLOOKUP(D461,'Life Events'!$AE$5:$AI$1206,5,FALSE))</f>
        <v>5.3114184796966012E-17</v>
      </c>
      <c r="BM461" s="93">
        <f t="shared" ca="1" si="1115"/>
        <v>5.3114184796966012E-17</v>
      </c>
      <c r="BN461" s="93">
        <f t="shared" ca="1" si="1116"/>
        <v>2.90263190926514E-19</v>
      </c>
      <c r="BO461" s="36">
        <f t="shared" ca="1" si="1117"/>
        <v>4.4173919467127868E-17</v>
      </c>
      <c r="BP461" s="36">
        <f t="shared" si="1118"/>
        <v>4.3315162685425394E-3</v>
      </c>
      <c r="BQ461" s="36">
        <f t="shared" si="1119"/>
        <v>98.323208267371939</v>
      </c>
      <c r="BR461" s="36">
        <f t="shared" si="1120"/>
        <v>154.78110000000001</v>
      </c>
      <c r="BS461" s="36">
        <f t="shared" si="1121"/>
        <v>152.18574331152925</v>
      </c>
      <c r="BT461" s="36">
        <f t="shared" si="1122"/>
        <v>0.83167838565134422</v>
      </c>
      <c r="BU461" s="70" cm="1">
        <f t="array" ref="BU461">IF(AND(ActInt=1,$J461=0),INDEX(Tbl_FwdNom,$B461-IVP,MATCH(ValnDt,Tbl_FwdNom_Cols)),INDEX(Tbl_FwdNom,$B461,MATCH(StartDt,Tbl_FwdNom_Cols)))</f>
        <v>11.693908479999999</v>
      </c>
      <c r="BV461" s="70" cm="1">
        <f t="array" ref="BV461">INDEX(Tbl_FwdReal,$B461,MATCH(StartDt,Tbl_FwdReal_Cols))</f>
        <v>4.5265188500000004</v>
      </c>
      <c r="BW461" s="70" cm="1">
        <f t="array" ref="BW461">IF(RunType&lt;&gt;"OPN",INDEX(Tbl_FwdReal,$B461,MATCH(ValnDt,Tbl_FwdReal_Cols)),IF(AND($J461=0,ActInt=1),INDEX(Tbl_FwdReal,$B461-IVP,MATCH(ValnDt,Tbl_FwdReal_Cols)),-999))*$K461</f>
        <v>4.5265188500000004</v>
      </c>
      <c r="BX461" s="70">
        <f t="shared" si="1123"/>
        <v>4.5265188500000005E-2</v>
      </c>
      <c r="BY461" s="70">
        <f t="shared" si="1198"/>
        <v>6.8570059625591373E-2</v>
      </c>
      <c r="BZ461" s="64">
        <f t="shared" si="1211"/>
        <v>5.5420809771387081E-3</v>
      </c>
      <c r="CA461" s="70" cm="1">
        <f t="array" ref="CA461">IF($J461=1,CA460*(1+INDEX(Tbl_CPI,$B461,MATCH(IF(RunType="OPN",StartDt,ValnDt),Tbl_CPI_Cols))),0)</f>
        <v>0</v>
      </c>
      <c r="CB461" s="70">
        <f t="shared" si="1199"/>
        <v>13.514812934924665</v>
      </c>
      <c r="CC461" s="70">
        <f t="shared" si="1200"/>
        <v>12.858184188024948</v>
      </c>
      <c r="CD461" s="36">
        <f t="shared" si="1124"/>
        <v>67.309108622891898</v>
      </c>
      <c r="CE461" s="36">
        <f t="shared" si="1125"/>
        <v>1.5751224432743276</v>
      </c>
      <c r="CF461" s="36">
        <f t="shared" si="1126"/>
        <v>0</v>
      </c>
      <c r="CG461" s="36">
        <f t="shared" si="1127"/>
        <v>0.38349611993387056</v>
      </c>
      <c r="CH461" s="36">
        <f t="shared" si="1128"/>
        <v>0.37472701071878411</v>
      </c>
      <c r="CI461" s="36">
        <f t="shared" si="1129"/>
        <v>0</v>
      </c>
      <c r="CJ461" s="36">
        <f t="shared" si="1130"/>
        <v>0</v>
      </c>
      <c r="CK461" s="36">
        <f t="shared" si="1131"/>
        <v>0</v>
      </c>
      <c r="CL461" s="36">
        <f t="shared" si="1132"/>
        <v>8.7691092150864527E-3</v>
      </c>
      <c r="CM461" s="36">
        <f t="shared" si="1133"/>
        <v>0.38349611993387056</v>
      </c>
      <c r="CN461" s="36">
        <f t="shared" ca="1" si="1134"/>
        <v>9.5252817603969966</v>
      </c>
      <c r="CO461" s="20">
        <f t="shared" si="1135"/>
        <v>120000</v>
      </c>
      <c r="CP461" s="20">
        <f t="shared" si="1136"/>
        <v>2</v>
      </c>
      <c r="CQ461" s="64">
        <f t="shared" si="1137"/>
        <v>2.6846479260000004E-2</v>
      </c>
      <c r="CR461" s="64">
        <f t="shared" si="1138"/>
        <v>0.12080915667000001</v>
      </c>
      <c r="CS461" s="36">
        <f t="shared" si="1139"/>
        <v>7.1297074795106514</v>
      </c>
      <c r="CT461" s="36">
        <f t="shared" si="1140"/>
        <v>6.0069035783311726</v>
      </c>
      <c r="CU461" s="36">
        <f t="shared" si="1141"/>
        <v>0.20987141905895801</v>
      </c>
      <c r="CV461" s="36">
        <f t="shared" si="1201"/>
        <v>6.2167749973901305</v>
      </c>
      <c r="CW461" s="36">
        <f t="shared" si="1142"/>
        <v>0</v>
      </c>
      <c r="CX461" s="36">
        <f t="shared" si="1143"/>
        <v>0</v>
      </c>
      <c r="CY461" s="36">
        <f t="shared" si="1144"/>
        <v>0</v>
      </c>
      <c r="CZ461" s="36">
        <f t="shared" si="1202"/>
        <v>0</v>
      </c>
      <c r="DA461" s="64">
        <f t="shared" si="1145"/>
        <v>9.2585967391867197E-3</v>
      </c>
      <c r="DB461" s="70">
        <f t="shared" si="1203"/>
        <v>0.99082633849332535</v>
      </c>
      <c r="DC461" s="70">
        <f>PRODUCT($DB$8:DB461)</f>
        <v>1.1952118434057168E-2</v>
      </c>
      <c r="DD461" s="36">
        <f t="shared" si="1146"/>
        <v>26.841464111295895</v>
      </c>
      <c r="DE461" s="36">
        <f t="shared" si="1147"/>
        <v>424.28364496659492</v>
      </c>
      <c r="DF461" s="36">
        <f t="shared" si="1148"/>
        <v>12.743457184181212</v>
      </c>
      <c r="DG461" s="36">
        <f t="shared" si="1149"/>
        <v>0.18269826431435457</v>
      </c>
      <c r="DH461" s="36">
        <f t="shared" ca="1" si="1150"/>
        <v>8.7375063023448844E-16</v>
      </c>
      <c r="DI461" s="36">
        <f t="shared" si="1151"/>
        <v>15.011524373651605</v>
      </c>
      <c r="DJ461" s="36">
        <f t="shared" ca="1" si="1152"/>
        <v>425.01446414881747</v>
      </c>
      <c r="DK461" s="36">
        <f t="shared" si="1153"/>
        <v>0</v>
      </c>
      <c r="DL461" s="36">
        <f t="shared" si="1154"/>
        <v>0</v>
      </c>
      <c r="DM461" s="36">
        <f t="shared" ca="1" si="1155"/>
        <v>425.01446414881747</v>
      </c>
      <c r="DN461" s="36">
        <f t="shared" ca="1" si="1204"/>
        <v>425.01446414882162</v>
      </c>
      <c r="DO461" s="64" cm="1">
        <f t="array" ref="DO461">IFERROR(INDEX(Tbl_FwdNom,$B461,MATCH(LIDt,Tbl_FwdNom_Cols,0)),0)</f>
        <v>8.47205224</v>
      </c>
      <c r="DP461" s="64">
        <f t="shared" ca="1" si="1205"/>
        <v>8.4102556499999999</v>
      </c>
      <c r="DQ461" s="64">
        <f t="shared" ca="1" si="1156"/>
        <v>6.7520687782796074E-3</v>
      </c>
      <c r="DR461" s="70">
        <f t="shared" ca="1" si="1157"/>
        <v>0.99329321588931685</v>
      </c>
      <c r="DS461" s="70">
        <f ca="1">PRODUCT($DR$8:DR461)</f>
        <v>2.0306648487198327E-2</v>
      </c>
      <c r="DT461" s="36">
        <f t="shared" ca="1" si="1158"/>
        <v>466.18541158915883</v>
      </c>
      <c r="DU461" s="36">
        <f t="shared" ca="1" si="1159"/>
        <v>13.820127339083514</v>
      </c>
      <c r="DV461" s="36">
        <f t="shared" ca="1" si="1160"/>
        <v>0.2006653097528279</v>
      </c>
      <c r="DW461" s="36">
        <f t="shared" ca="1" si="1161"/>
        <v>9.1683243026371493E-16</v>
      </c>
      <c r="DX461" s="36">
        <f t="shared" ca="1" si="1162"/>
        <v>28.905771387706409</v>
      </c>
      <c r="DY461" s="36">
        <f t="shared" ca="1" si="1163"/>
        <v>0.3077833436948878</v>
      </c>
      <c r="DZ461" s="36">
        <f t="shared" ca="1" si="1164"/>
        <v>15.984225247718568</v>
      </c>
      <c r="EA461" s="36">
        <f t="shared" ca="1" si="1165"/>
        <v>0</v>
      </c>
      <c r="EB461" s="36">
        <f t="shared" ca="1" si="1166"/>
        <v>467.19111082219655</v>
      </c>
      <c r="EC461" s="36">
        <f t="shared" ca="1" si="1167"/>
        <v>0</v>
      </c>
      <c r="ED461" s="36">
        <f t="shared" ca="1" si="1168"/>
        <v>0</v>
      </c>
      <c r="EE461" s="36">
        <f t="shared" ca="1" si="1206"/>
        <v>0</v>
      </c>
      <c r="EF461" s="36">
        <f t="shared" ca="1" si="1169"/>
        <v>467.19111082219655</v>
      </c>
      <c r="EG461" s="64"/>
      <c r="EH461" s="64"/>
      <c r="EI461" s="64"/>
      <c r="EJ461" s="70"/>
      <c r="EK461" s="70"/>
      <c r="EL461" s="70"/>
      <c r="EM461" s="70"/>
      <c r="EN461" s="70"/>
      <c r="EO461" s="36">
        <f t="shared" ca="1" si="1170"/>
        <v>3.9863205401675303</v>
      </c>
      <c r="EP461" s="36">
        <f t="shared" ca="1" si="1171"/>
        <v>0</v>
      </c>
      <c r="EQ461" s="36">
        <f t="shared" si="1172"/>
        <v>11.664875521720727</v>
      </c>
      <c r="ER461" s="36">
        <f t="shared" si="1173"/>
        <v>0.16089551990769987</v>
      </c>
      <c r="ES461" s="36">
        <f t="shared" si="1174"/>
        <v>-0.14693473759413267</v>
      </c>
      <c r="ET461" s="36">
        <f t="shared" ca="1" si="1175"/>
        <v>0</v>
      </c>
      <c r="EU461" s="36">
        <f t="shared" ca="1" si="1207"/>
        <v>0.16089551990769987</v>
      </c>
      <c r="EV461" s="36">
        <f t="shared" si="1176"/>
        <v>0.24779643375781696</v>
      </c>
      <c r="EW461" s="36">
        <f t="shared" si="1177"/>
        <v>15.247949743258525</v>
      </c>
      <c r="EX461" s="36">
        <f t="shared" ca="1" si="1208"/>
        <v>27.321517218644768</v>
      </c>
      <c r="EY461" s="36">
        <f t="shared" si="1178"/>
        <v>0</v>
      </c>
      <c r="EZ461" s="36">
        <f t="shared" si="1179"/>
        <v>0</v>
      </c>
      <c r="FA461" s="36">
        <f t="shared" si="1180"/>
        <v>0</v>
      </c>
      <c r="FB461" s="36">
        <f t="shared" si="1181"/>
        <v>0</v>
      </c>
      <c r="FC461" s="36">
        <f t="shared" si="1209"/>
        <v>0</v>
      </c>
      <c r="FD461" s="36">
        <f t="shared" si="1182"/>
        <v>0</v>
      </c>
      <c r="FE461" s="36">
        <f t="shared" si="1183"/>
        <v>0</v>
      </c>
      <c r="FF461" s="36">
        <f t="shared" si="1210"/>
        <v>0</v>
      </c>
      <c r="FG461" s="36">
        <f t="shared" ca="1" si="1184"/>
        <v>27.321517218644768</v>
      </c>
      <c r="FH461" s="36">
        <f t="shared" ca="1" si="1185"/>
        <v>0.25295891023017825</v>
      </c>
      <c r="FI461" s="36">
        <f t="shared" ca="1" si="1186"/>
        <v>-0.6376226619154769</v>
      </c>
      <c r="FJ461" s="36">
        <f t="shared" ca="1" si="1187"/>
        <v>29.570834493539909</v>
      </c>
      <c r="FK461" s="36">
        <f t="shared" si="1188"/>
        <v>0</v>
      </c>
      <c r="FL461" s="36">
        <f t="shared" si="1189"/>
        <v>0</v>
      </c>
      <c r="FM461" s="36">
        <f t="shared" ca="1" si="1190"/>
        <v>0</v>
      </c>
      <c r="FN461" s="36">
        <f t="shared" ca="1" si="1212"/>
        <v>29.570834493539909</v>
      </c>
    </row>
    <row r="462" spans="2:170" x14ac:dyDescent="0.25">
      <c r="B462" s="2">
        <v>454</v>
      </c>
      <c r="C462" s="2">
        <f t="shared" si="1066"/>
        <v>38</v>
      </c>
      <c r="D462" s="2">
        <f t="shared" si="1063"/>
        <v>478</v>
      </c>
      <c r="E462" s="2">
        <f t="shared" si="1061"/>
        <v>40</v>
      </c>
      <c r="F462" s="189">
        <f t="shared" si="1065"/>
        <v>59536</v>
      </c>
      <c r="G462" s="2">
        <f t="shared" si="1064"/>
        <v>12</v>
      </c>
      <c r="H462" s="187">
        <f t="shared" si="1067"/>
        <v>72.416666666666671</v>
      </c>
      <c r="I462" s="186">
        <f t="shared" si="1062"/>
        <v>72</v>
      </c>
      <c r="J462" s="2">
        <f t="shared" si="1068"/>
        <v>0</v>
      </c>
      <c r="K462" s="2">
        <f t="shared" si="1069"/>
        <v>1</v>
      </c>
      <c r="L462">
        <f t="shared" si="1070"/>
        <v>2</v>
      </c>
      <c r="M462" s="190">
        <f t="shared" si="1191"/>
        <v>2.2826212020000004E-2</v>
      </c>
      <c r="N462">
        <f t="shared" si="1071"/>
        <v>1</v>
      </c>
      <c r="O462">
        <f t="shared" si="1072"/>
        <v>100</v>
      </c>
      <c r="P462" s="58">
        <f t="shared" si="1073"/>
        <v>0.10271795409000002</v>
      </c>
      <c r="Q462" s="106">
        <f t="shared" si="1074"/>
        <v>0.10271795409000002</v>
      </c>
      <c r="R462" s="59">
        <f t="shared" si="1075"/>
        <v>0.10271795409000002</v>
      </c>
      <c r="S462" s="32">
        <f t="shared" si="1192"/>
        <v>8.9914193950058063E-3</v>
      </c>
      <c r="T462">
        <f t="shared" si="1076"/>
        <v>1</v>
      </c>
      <c r="U462" s="32">
        <f t="shared" si="1193"/>
        <v>8.3627552999999998E-4</v>
      </c>
      <c r="V462">
        <f t="shared" si="1077"/>
        <v>1</v>
      </c>
      <c r="W462">
        <f t="shared" si="1078"/>
        <v>100</v>
      </c>
      <c r="X462" s="58">
        <f t="shared" si="1079"/>
        <v>3.7632398849999998E-3</v>
      </c>
      <c r="Y462" s="58">
        <f t="shared" si="1080"/>
        <v>3.7632398849999998E-3</v>
      </c>
      <c r="Z462" s="32">
        <f t="shared" si="1081"/>
        <v>3.7632398849999998E-3</v>
      </c>
      <c r="AA462" s="32">
        <f t="shared" si="1082"/>
        <v>3.1414553657749256E-4</v>
      </c>
      <c r="AB462" s="59">
        <f t="shared" si="1083"/>
        <v>4.9056245199999996E-3</v>
      </c>
      <c r="AC462" s="59">
        <f t="shared" si="1084"/>
        <v>4.9056245199999996E-3</v>
      </c>
      <c r="AD462">
        <f t="shared" si="1085"/>
        <v>1</v>
      </c>
      <c r="AE462" s="59">
        <f t="shared" si="1086"/>
        <v>4.9056245199999996E-3</v>
      </c>
      <c r="AF462" s="59">
        <f t="shared" si="1087"/>
        <v>4.1758461800000006E-3</v>
      </c>
      <c r="AG462" s="59">
        <f t="shared" si="1088"/>
        <v>4.1758461800000006E-3</v>
      </c>
      <c r="AH462">
        <f t="shared" si="1089"/>
        <v>1</v>
      </c>
      <c r="AI462" s="59">
        <f t="shared" si="1090"/>
        <v>4.1758461800000006E-3</v>
      </c>
      <c r="AJ462" s="59">
        <f t="shared" si="1091"/>
        <v>0</v>
      </c>
      <c r="AK462" s="59">
        <f t="shared" si="1092"/>
        <v>0</v>
      </c>
      <c r="AL462" s="59">
        <f t="shared" si="1093"/>
        <v>0</v>
      </c>
      <c r="AM462" s="12">
        <f t="shared" si="1194"/>
        <v>5.4648902555140865E-3</v>
      </c>
      <c r="AN462" s="12">
        <f t="shared" si="1195"/>
        <v>-8.6736173798840355E-19</v>
      </c>
      <c r="AO462" s="66">
        <f t="shared" si="1094"/>
        <v>4.9137120235007593E-5</v>
      </c>
      <c r="AP462" s="66">
        <f t="shared" si="1095"/>
        <v>1.7167708816555831E-6</v>
      </c>
      <c r="AQ462" s="59">
        <f t="shared" si="1096"/>
        <v>2.6808699636558965E-5</v>
      </c>
      <c r="AR462" s="59">
        <f t="shared" si="1097"/>
        <v>2.2820541097607725E-5</v>
      </c>
      <c r="AS462" s="59">
        <f t="shared" si="1098"/>
        <v>0</v>
      </c>
      <c r="AT462" s="12">
        <f t="shared" si="1099"/>
        <v>5.3644071236632557E-3</v>
      </c>
      <c r="AU462" s="59">
        <f t="shared" si="1196"/>
        <v>0</v>
      </c>
      <c r="AV462" s="59">
        <f t="shared" si="1197"/>
        <v>-3.7269449679189215E-20</v>
      </c>
      <c r="AW462" s="70">
        <f t="shared" si="1100"/>
        <v>0</v>
      </c>
      <c r="AX462" s="20">
        <f t="shared" si="1101"/>
        <v>200000</v>
      </c>
      <c r="AY462" s="20">
        <f t="shared" si="1102"/>
        <v>0</v>
      </c>
      <c r="AZ462" s="20">
        <f t="shared" si="1103"/>
        <v>0</v>
      </c>
      <c r="BA462" s="20">
        <f t="shared" si="1104"/>
        <v>200000</v>
      </c>
      <c r="BB462" s="36">
        <f t="shared" si="1105"/>
        <v>1</v>
      </c>
      <c r="BC462" s="36">
        <f t="shared" si="1106"/>
        <v>0</v>
      </c>
      <c r="BD462" s="80">
        <f t="shared" si="1107"/>
        <v>9.8274240470015179</v>
      </c>
      <c r="BE462" s="36">
        <f t="shared" si="1108"/>
        <v>0</v>
      </c>
      <c r="BF462" s="36">
        <f t="shared" si="1109"/>
        <v>0</v>
      </c>
      <c r="BG462" s="36">
        <f t="shared" si="1110"/>
        <v>9.8274240470015179</v>
      </c>
      <c r="BH462" s="36">
        <f t="shared" si="1111"/>
        <v>0.34335417633111665</v>
      </c>
      <c r="BI462" s="36">
        <f t="shared" si="1112"/>
        <v>0</v>
      </c>
      <c r="BJ462" s="36">
        <f t="shared" si="1113"/>
        <v>0</v>
      </c>
      <c r="BK462" s="36">
        <f t="shared" si="1114"/>
        <v>0.34335417633111665</v>
      </c>
      <c r="BL462" s="68">
        <f ca="1">IF(OR(AT462=0,E462&gt;ProjTerm),0,VLOOKUP(D462,'Life Events'!$AE$5:$AI$1206,5,FALSE))</f>
        <v>5.2137572388561695E-17</v>
      </c>
      <c r="BM462" s="93">
        <f t="shared" ca="1" si="1115"/>
        <v>5.2137572388561695E-17</v>
      </c>
      <c r="BN462" s="93">
        <f t="shared" ca="1" si="1116"/>
        <v>2.79687164731709E-19</v>
      </c>
      <c r="BO462" s="36">
        <f t="shared" ca="1" si="1117"/>
        <v>4.2564399059389261E-17</v>
      </c>
      <c r="BP462" s="36">
        <f t="shared" si="1118"/>
        <v>4.2518725245740642E-3</v>
      </c>
      <c r="BQ462" s="36">
        <f t="shared" si="1119"/>
        <v>98.323208267371939</v>
      </c>
      <c r="BR462" s="36">
        <f t="shared" si="1120"/>
        <v>154.78110000000001</v>
      </c>
      <c r="BS462" s="36">
        <f t="shared" si="1121"/>
        <v>152.18574331152925</v>
      </c>
      <c r="BT462" s="36">
        <f t="shared" si="1122"/>
        <v>0.81638628554035519</v>
      </c>
      <c r="BU462" s="70" cm="1">
        <f t="array" ref="BU462">IF(AND(ActInt=1,$J462=0),INDEX(Tbl_FwdNom,$B462-IVP,MATCH(ValnDt,Tbl_FwdNom_Cols)),INDEX(Tbl_FwdNom,$B462,MATCH(StartDt,Tbl_FwdNom_Cols)))</f>
        <v>11.687843904999999</v>
      </c>
      <c r="BV462" s="70" cm="1">
        <f t="array" ref="BV462">INDEX(Tbl_FwdReal,$B462,MATCH(StartDt,Tbl_FwdReal_Cols))</f>
        <v>4.5231013420000004</v>
      </c>
      <c r="BW462" s="70" cm="1">
        <f t="array" ref="BW462">IF(RunType&lt;&gt;"OPN",INDEX(Tbl_FwdReal,$B462,MATCH(ValnDt,Tbl_FwdReal_Cols)),IF(AND($J462=0,ActInt=1),INDEX(Tbl_FwdReal,$B462-IVP,MATCH(ValnDt,Tbl_FwdReal_Cols)),-999))*$K462</f>
        <v>4.5231013420000004</v>
      </c>
      <c r="BX462" s="70">
        <f t="shared" si="1123"/>
        <v>4.5231013420000001E-2</v>
      </c>
      <c r="BY462" s="70">
        <f t="shared" si="1198"/>
        <v>6.8546976419661787E-2</v>
      </c>
      <c r="BZ462" s="64">
        <f t="shared" si="1211"/>
        <v>5.540270819369697E-3</v>
      </c>
      <c r="CA462" s="70" cm="1">
        <f t="array" ref="CA462">IF($J462=1,CA461*(1+INDEX(Tbl_CPI,$B462,MATCH(IF(RunType="OPN",StartDt,ValnDt),Tbl_CPI_Cols))),0)</f>
        <v>0</v>
      </c>
      <c r="CB462" s="70">
        <f t="shared" si="1199"/>
        <v>13.589688658657268</v>
      </c>
      <c r="CC462" s="70">
        <f t="shared" si="1200"/>
        <v>12.858184188024948</v>
      </c>
      <c r="CD462" s="36">
        <f t="shared" si="1124"/>
        <v>67.309108622891898</v>
      </c>
      <c r="CE462" s="36">
        <f t="shared" si="1125"/>
        <v>1.5751224432743276</v>
      </c>
      <c r="CF462" s="36">
        <f t="shared" si="1126"/>
        <v>0</v>
      </c>
      <c r="CG462" s="36">
        <f t="shared" si="1127"/>
        <v>0.37644476311207248</v>
      </c>
      <c r="CH462" s="36">
        <f t="shared" si="1128"/>
        <v>0.3678368918205811</v>
      </c>
      <c r="CI462" s="36">
        <f t="shared" si="1129"/>
        <v>0</v>
      </c>
      <c r="CJ462" s="36">
        <f t="shared" si="1130"/>
        <v>0</v>
      </c>
      <c r="CK462" s="36">
        <f t="shared" si="1131"/>
        <v>0</v>
      </c>
      <c r="CL462" s="36">
        <f t="shared" si="1132"/>
        <v>8.6078712914914122E-3</v>
      </c>
      <c r="CM462" s="36">
        <f t="shared" si="1133"/>
        <v>0.37644476311207248</v>
      </c>
      <c r="CN462" s="36">
        <f t="shared" ca="1" si="1134"/>
        <v>9.3501400652677056</v>
      </c>
      <c r="CO462" s="20">
        <f t="shared" si="1135"/>
        <v>120000</v>
      </c>
      <c r="CP462" s="20">
        <f t="shared" si="1136"/>
        <v>2</v>
      </c>
      <c r="CQ462" s="64">
        <f t="shared" si="1137"/>
        <v>2.6846479260000004E-2</v>
      </c>
      <c r="CR462" s="64">
        <f t="shared" si="1138"/>
        <v>0.12080915667000001</v>
      </c>
      <c r="CS462" s="36">
        <f t="shared" si="1139"/>
        <v>6.9986132940421228</v>
      </c>
      <c r="CT462" s="36">
        <f t="shared" si="1140"/>
        <v>5.8964544282009115</v>
      </c>
      <c r="CU462" s="36">
        <f t="shared" si="1141"/>
        <v>0.20601250579866998</v>
      </c>
      <c r="CV462" s="36">
        <f t="shared" si="1201"/>
        <v>6.1024669339995814</v>
      </c>
      <c r="CW462" s="36">
        <f t="shared" si="1142"/>
        <v>0</v>
      </c>
      <c r="CX462" s="36">
        <f t="shared" si="1143"/>
        <v>0</v>
      </c>
      <c r="CY462" s="36">
        <f t="shared" si="1144"/>
        <v>0</v>
      </c>
      <c r="CZ462" s="36">
        <f t="shared" si="1202"/>
        <v>0</v>
      </c>
      <c r="DA462" s="64">
        <f t="shared" si="1145"/>
        <v>9.2540300347723203E-3</v>
      </c>
      <c r="DB462" s="70">
        <f t="shared" si="1203"/>
        <v>0.99083082181554083</v>
      </c>
      <c r="DC462" s="70">
        <f>PRODUCT($DB$8:DB462)</f>
        <v>1.1842527330453538E-2</v>
      </c>
      <c r="DD462" s="36">
        <f t="shared" si="1146"/>
        <v>26.273469540818738</v>
      </c>
      <c r="DE462" s="36">
        <f t="shared" si="1147"/>
        <v>418.38255451337699</v>
      </c>
      <c r="DF462" s="36">
        <f t="shared" si="1148"/>
        <v>12.518031343379343</v>
      </c>
      <c r="DG462" s="36">
        <f t="shared" si="1149"/>
        <v>0.1801370870150463</v>
      </c>
      <c r="DH462" s="36">
        <f t="shared" ca="1" si="1150"/>
        <v>8.3927194575019042E-16</v>
      </c>
      <c r="DI462" s="36">
        <f t="shared" si="1151"/>
        <v>14.77051307681675</v>
      </c>
      <c r="DJ462" s="36">
        <f t="shared" ca="1" si="1152"/>
        <v>419.21749230573931</v>
      </c>
      <c r="DK462" s="36">
        <f t="shared" si="1153"/>
        <v>0</v>
      </c>
      <c r="DL462" s="36">
        <f t="shared" si="1154"/>
        <v>0</v>
      </c>
      <c r="DM462" s="36">
        <f t="shared" ca="1" si="1155"/>
        <v>419.21749230573931</v>
      </c>
      <c r="DN462" s="36">
        <f t="shared" ca="1" si="1204"/>
        <v>419.21749230574341</v>
      </c>
      <c r="DO462" s="64" cm="1">
        <f t="array" ref="DO462">IFERROR(INDEX(Tbl_FwdNom,$B462,MATCH(LIDt,Tbl_FwdNom_Cols,0)),0)</f>
        <v>8.4703351930000004</v>
      </c>
      <c r="DP462" s="64">
        <f t="shared" ca="1" si="1205"/>
        <v>8.4085395809999994</v>
      </c>
      <c r="DQ462" s="64">
        <f t="shared" ca="1" si="1156"/>
        <v>6.7507407454443502E-3</v>
      </c>
      <c r="DR462" s="70">
        <f t="shared" ca="1" si="1157"/>
        <v>0.99329452616995761</v>
      </c>
      <c r="DS462" s="70">
        <f ca="1">PRODUCT($DR$8:DR462)</f>
        <v>2.0170482787191548E-2</v>
      </c>
      <c r="DT462" s="36">
        <f t="shared" ca="1" si="1158"/>
        <v>459.50508439510401</v>
      </c>
      <c r="DU462" s="36">
        <f t="shared" ca="1" si="1159"/>
        <v>13.570069259487578</v>
      </c>
      <c r="DV462" s="36">
        <f t="shared" ca="1" si="1160"/>
        <v>0.19776807671099947</v>
      </c>
      <c r="DW462" s="36">
        <f t="shared" ca="1" si="1161"/>
        <v>8.8045732924805177E-16</v>
      </c>
      <c r="DX462" s="36">
        <f t="shared" ca="1" si="1162"/>
        <v>28.284520470851543</v>
      </c>
      <c r="DY462" s="36">
        <f t="shared" ca="1" si="1163"/>
        <v>0.30119512845498753</v>
      </c>
      <c r="DZ462" s="36">
        <f t="shared" ca="1" si="1164"/>
        <v>15.721810545068831</v>
      </c>
      <c r="EA462" s="36">
        <f t="shared" ca="1" si="1165"/>
        <v>0</v>
      </c>
      <c r="EB462" s="36">
        <f t="shared" ca="1" si="1166"/>
        <v>460.61587078055288</v>
      </c>
      <c r="EC462" s="36">
        <f t="shared" ca="1" si="1167"/>
        <v>0</v>
      </c>
      <c r="ED462" s="36">
        <f t="shared" ca="1" si="1168"/>
        <v>0</v>
      </c>
      <c r="EE462" s="36">
        <f t="shared" ca="1" si="1206"/>
        <v>0</v>
      </c>
      <c r="EF462" s="36">
        <f t="shared" ca="1" si="1169"/>
        <v>460.61587078055288</v>
      </c>
      <c r="EG462" s="64"/>
      <c r="EH462" s="64"/>
      <c r="EI462" s="64"/>
      <c r="EJ462" s="70"/>
      <c r="EK462" s="70"/>
      <c r="EL462" s="70"/>
      <c r="EM462" s="70"/>
      <c r="EN462" s="70"/>
      <c r="EO462" s="36">
        <f t="shared" ca="1" si="1170"/>
        <v>3.9296129853015485</v>
      </c>
      <c r="EP462" s="36">
        <f t="shared" ca="1" si="1171"/>
        <v>0</v>
      </c>
      <c r="EQ462" s="36">
        <f t="shared" si="1172"/>
        <v>11.501350079935015</v>
      </c>
      <c r="ER462" s="36">
        <f t="shared" si="1173"/>
        <v>0.15749079573383434</v>
      </c>
      <c r="ES462" s="36">
        <f t="shared" si="1174"/>
        <v>-0.14382543875626372</v>
      </c>
      <c r="ET462" s="36">
        <f t="shared" ca="1" si="1175"/>
        <v>0</v>
      </c>
      <c r="EU462" s="36">
        <f t="shared" ca="1" si="1207"/>
        <v>0.15749079573383434</v>
      </c>
      <c r="EV462" s="36">
        <f t="shared" si="1176"/>
        <v>0.24381804100006024</v>
      </c>
      <c r="EW462" s="36">
        <f t="shared" si="1177"/>
        <v>15.034194550290563</v>
      </c>
      <c r="EX462" s="36">
        <f t="shared" ca="1" si="1208"/>
        <v>26.936853466959469</v>
      </c>
      <c r="EY462" s="36">
        <f t="shared" si="1178"/>
        <v>0</v>
      </c>
      <c r="EZ462" s="36">
        <f t="shared" si="1179"/>
        <v>0</v>
      </c>
      <c r="FA462" s="36">
        <f t="shared" si="1180"/>
        <v>0</v>
      </c>
      <c r="FB462" s="36">
        <f t="shared" si="1181"/>
        <v>0</v>
      </c>
      <c r="FC462" s="36">
        <f t="shared" si="1209"/>
        <v>0</v>
      </c>
      <c r="FD462" s="36">
        <f t="shared" si="1182"/>
        <v>0</v>
      </c>
      <c r="FE462" s="36">
        <f t="shared" si="1183"/>
        <v>0</v>
      </c>
      <c r="FF462" s="36">
        <f t="shared" si="1210"/>
        <v>0</v>
      </c>
      <c r="FG462" s="36">
        <f t="shared" ca="1" si="1184"/>
        <v>26.936853466959469</v>
      </c>
      <c r="FH462" s="36">
        <f t="shared" ca="1" si="1185"/>
        <v>0.24927445102550383</v>
      </c>
      <c r="FI462" s="36">
        <f t="shared" ca="1" si="1186"/>
        <v>-0.62589918039666248</v>
      </c>
      <c r="FJ462" s="36">
        <f t="shared" ca="1" si="1187"/>
        <v>29.144560350435579</v>
      </c>
      <c r="FK462" s="36">
        <f t="shared" si="1188"/>
        <v>0</v>
      </c>
      <c r="FL462" s="36">
        <f t="shared" si="1189"/>
        <v>0</v>
      </c>
      <c r="FM462" s="36">
        <f t="shared" ca="1" si="1190"/>
        <v>0</v>
      </c>
      <c r="FN462" s="36">
        <f t="shared" ca="1" si="1212"/>
        <v>29.144560350435579</v>
      </c>
    </row>
    <row r="463" spans="2:170" x14ac:dyDescent="0.25">
      <c r="B463" s="2">
        <v>455</v>
      </c>
      <c r="C463" s="2">
        <f t="shared" si="1066"/>
        <v>38</v>
      </c>
      <c r="D463" s="2">
        <f t="shared" si="1063"/>
        <v>479</v>
      </c>
      <c r="E463" s="2">
        <f t="shared" si="1061"/>
        <v>40</v>
      </c>
      <c r="F463" s="189">
        <f t="shared" si="1065"/>
        <v>59567</v>
      </c>
      <c r="G463" s="2">
        <f t="shared" si="1064"/>
        <v>1</v>
      </c>
      <c r="H463" s="187">
        <f t="shared" si="1067"/>
        <v>72.5</v>
      </c>
      <c r="I463" s="186">
        <f t="shared" si="1062"/>
        <v>72</v>
      </c>
      <c r="J463" s="2">
        <f t="shared" si="1068"/>
        <v>0</v>
      </c>
      <c r="K463" s="2">
        <f t="shared" si="1069"/>
        <v>1</v>
      </c>
      <c r="L463">
        <f t="shared" si="1070"/>
        <v>2</v>
      </c>
      <c r="M463" s="190">
        <f t="shared" si="1191"/>
        <v>2.2826212020000004E-2</v>
      </c>
      <c r="N463">
        <f t="shared" si="1071"/>
        <v>1</v>
      </c>
      <c r="O463">
        <f t="shared" si="1072"/>
        <v>100</v>
      </c>
      <c r="P463" s="58">
        <f t="shared" si="1073"/>
        <v>0.10271795409000002</v>
      </c>
      <c r="Q463" s="106">
        <f t="shared" si="1074"/>
        <v>0.10271795409000002</v>
      </c>
      <c r="R463" s="59">
        <f t="shared" si="1075"/>
        <v>0.10271795409000002</v>
      </c>
      <c r="S463" s="32">
        <f t="shared" si="1192"/>
        <v>8.9914193950058063E-3</v>
      </c>
      <c r="T463">
        <f t="shared" si="1076"/>
        <v>1</v>
      </c>
      <c r="U463" s="32">
        <f t="shared" si="1193"/>
        <v>8.3627552999999998E-4</v>
      </c>
      <c r="V463">
        <f t="shared" si="1077"/>
        <v>1</v>
      </c>
      <c r="W463">
        <f t="shared" si="1078"/>
        <v>100</v>
      </c>
      <c r="X463" s="58">
        <f t="shared" si="1079"/>
        <v>3.7632398849999998E-3</v>
      </c>
      <c r="Y463" s="58">
        <f t="shared" si="1080"/>
        <v>3.7632398849999998E-3</v>
      </c>
      <c r="Z463" s="32">
        <f t="shared" si="1081"/>
        <v>3.7632398849999998E-3</v>
      </c>
      <c r="AA463" s="32">
        <f t="shared" si="1082"/>
        <v>3.1414553657749256E-4</v>
      </c>
      <c r="AB463" s="59">
        <f t="shared" si="1083"/>
        <v>4.9056245199999996E-3</v>
      </c>
      <c r="AC463" s="59">
        <f t="shared" si="1084"/>
        <v>4.9056245199999996E-3</v>
      </c>
      <c r="AD463">
        <f t="shared" si="1085"/>
        <v>1</v>
      </c>
      <c r="AE463" s="59">
        <f t="shared" si="1086"/>
        <v>4.9056245199999996E-3</v>
      </c>
      <c r="AF463" s="59">
        <f t="shared" si="1087"/>
        <v>4.1758461800000006E-3</v>
      </c>
      <c r="AG463" s="59">
        <f t="shared" si="1088"/>
        <v>4.1758461800000006E-3</v>
      </c>
      <c r="AH463">
        <f t="shared" si="1089"/>
        <v>1</v>
      </c>
      <c r="AI463" s="59">
        <f t="shared" si="1090"/>
        <v>4.1758461800000006E-3</v>
      </c>
      <c r="AJ463" s="59">
        <f t="shared" si="1091"/>
        <v>0</v>
      </c>
      <c r="AK463" s="59">
        <f t="shared" si="1092"/>
        <v>0</v>
      </c>
      <c r="AL463" s="59">
        <f t="shared" si="1093"/>
        <v>0</v>
      </c>
      <c r="AM463" s="12">
        <f t="shared" si="1194"/>
        <v>5.3644071236632557E-3</v>
      </c>
      <c r="AN463" s="12">
        <f t="shared" si="1195"/>
        <v>0</v>
      </c>
      <c r="AO463" s="66">
        <f t="shared" si="1094"/>
        <v>4.8233634254413107E-5</v>
      </c>
      <c r="AP463" s="66">
        <f t="shared" si="1095"/>
        <v>1.6852045542833168E-6</v>
      </c>
      <c r="AQ463" s="59">
        <f t="shared" si="1096"/>
        <v>2.6315767121105138E-5</v>
      </c>
      <c r="AR463" s="59">
        <f t="shared" si="1097"/>
        <v>2.2400938995313998E-5</v>
      </c>
      <c r="AS463" s="59">
        <f t="shared" si="1098"/>
        <v>0</v>
      </c>
      <c r="AT463" s="12">
        <f t="shared" si="1099"/>
        <v>5.2657715787381397E-3</v>
      </c>
      <c r="AU463" s="59">
        <f t="shared" si="1196"/>
        <v>0</v>
      </c>
      <c r="AV463" s="59">
        <f t="shared" si="1197"/>
        <v>-4.5062152793928778E-19</v>
      </c>
      <c r="AW463" s="70">
        <f t="shared" si="1100"/>
        <v>0</v>
      </c>
      <c r="AX463" s="20">
        <f t="shared" si="1101"/>
        <v>200000</v>
      </c>
      <c r="AY463" s="20">
        <f t="shared" si="1102"/>
        <v>0</v>
      </c>
      <c r="AZ463" s="20">
        <f t="shared" si="1103"/>
        <v>0</v>
      </c>
      <c r="BA463" s="20">
        <f t="shared" si="1104"/>
        <v>200000</v>
      </c>
      <c r="BB463" s="36">
        <f t="shared" si="1105"/>
        <v>1</v>
      </c>
      <c r="BC463" s="36">
        <f t="shared" si="1106"/>
        <v>0</v>
      </c>
      <c r="BD463" s="80">
        <f t="shared" si="1107"/>
        <v>9.6467268508826205</v>
      </c>
      <c r="BE463" s="36">
        <f t="shared" si="1108"/>
        <v>0</v>
      </c>
      <c r="BF463" s="36">
        <f t="shared" si="1109"/>
        <v>0</v>
      </c>
      <c r="BG463" s="36">
        <f t="shared" si="1110"/>
        <v>9.6467268508826205</v>
      </c>
      <c r="BH463" s="36">
        <f t="shared" si="1111"/>
        <v>0.33704091085666338</v>
      </c>
      <c r="BI463" s="36">
        <f t="shared" si="1112"/>
        <v>0</v>
      </c>
      <c r="BJ463" s="36">
        <f t="shared" si="1113"/>
        <v>0</v>
      </c>
      <c r="BK463" s="36">
        <f t="shared" si="1114"/>
        <v>0.33704091085666338</v>
      </c>
      <c r="BL463" s="68">
        <f ca="1">IF(OR(AT463=0,E463&gt;ProjTerm),0,VLOOKUP(D463,'Life Events'!$AE$5:$AI$1206,5,FALSE))</f>
        <v>5.1178916987308948E-17</v>
      </c>
      <c r="BM463" s="93">
        <f t="shared" ca="1" si="1115"/>
        <v>5.1178916987308948E-17</v>
      </c>
      <c r="BN463" s="93">
        <f t="shared" ca="1" si="1116"/>
        <v>2.6949648650237003E-19</v>
      </c>
      <c r="BO463" s="36">
        <f t="shared" ca="1" si="1117"/>
        <v>4.1013523118208691E-17</v>
      </c>
      <c r="BP463" s="36">
        <f t="shared" si="1118"/>
        <v>4.17369319296377E-3</v>
      </c>
      <c r="BQ463" s="36">
        <f t="shared" si="1119"/>
        <v>98.323208267371939</v>
      </c>
      <c r="BR463" s="36">
        <f t="shared" si="1120"/>
        <v>154.78110000000001</v>
      </c>
      <c r="BS463" s="36">
        <f t="shared" si="1121"/>
        <v>152.18574331152925</v>
      </c>
      <c r="BT463" s="36">
        <f t="shared" si="1122"/>
        <v>0.80137536181898872</v>
      </c>
      <c r="BU463" s="70" cm="1">
        <f t="array" ref="BU463">IF(AND(ActInt=1,$J463=0),INDEX(Tbl_FwdNom,$B463-IVP,MATCH(ValnDt,Tbl_FwdNom_Cols)),INDEX(Tbl_FwdNom,$B463,MATCH(StartDt,Tbl_FwdNom_Cols)))</f>
        <v>11.681779659</v>
      </c>
      <c r="BV463" s="70" cm="1">
        <f t="array" ref="BV463">INDEX(Tbl_FwdReal,$B463,MATCH(StartDt,Tbl_FwdReal_Cols))</f>
        <v>4.5196839449999997</v>
      </c>
      <c r="BW463" s="70" cm="1">
        <f t="array" ref="BW463">IF(RunType&lt;&gt;"OPN",INDEX(Tbl_FwdReal,$B463,MATCH(ValnDt,Tbl_FwdReal_Cols)),IF(AND($J463=0,ActInt=1),INDEX(Tbl_FwdReal,$B463-IVP,MATCH(ValnDt,Tbl_FwdReal_Cols)),-999))*$K463</f>
        <v>4.5196839449999997</v>
      </c>
      <c r="BX463" s="70">
        <f t="shared" si="1123"/>
        <v>4.5196839449999998E-2</v>
      </c>
      <c r="BY463" s="70">
        <f t="shared" si="1198"/>
        <v>6.8523893717175932E-2</v>
      </c>
      <c r="BZ463" s="64">
        <f t="shared" si="1211"/>
        <v>5.5384606652360002E-3</v>
      </c>
      <c r="CA463" s="70" cm="1">
        <f t="array" ref="CA463">IF($J463=1,CA462*(1+INDEX(Tbl_CPI,$B463,MATCH(IF(RunType="OPN",StartDt,ValnDt),Tbl_CPI_Cols))),0)</f>
        <v>0</v>
      </c>
      <c r="CB463" s="70">
        <f t="shared" si="1199"/>
        <v>13.664954614746046</v>
      </c>
      <c r="CC463" s="70">
        <f t="shared" si="1200"/>
        <v>12.858184188024948</v>
      </c>
      <c r="CD463" s="36">
        <f t="shared" si="1124"/>
        <v>67.309108622891898</v>
      </c>
      <c r="CE463" s="36">
        <f t="shared" si="1125"/>
        <v>1.5751224432743276</v>
      </c>
      <c r="CF463" s="36">
        <f t="shared" si="1126"/>
        <v>0</v>
      </c>
      <c r="CG463" s="36">
        <f t="shared" si="1127"/>
        <v>0.36952305983940781</v>
      </c>
      <c r="CH463" s="36">
        <f t="shared" si="1128"/>
        <v>0.36107346178406519</v>
      </c>
      <c r="CI463" s="36">
        <f t="shared" si="1129"/>
        <v>0</v>
      </c>
      <c r="CJ463" s="36">
        <f t="shared" si="1130"/>
        <v>0</v>
      </c>
      <c r="CK463" s="36">
        <f t="shared" si="1131"/>
        <v>0</v>
      </c>
      <c r="CL463" s="36">
        <f t="shared" si="1132"/>
        <v>8.4495980553426758E-3</v>
      </c>
      <c r="CM463" s="36">
        <f t="shared" si="1133"/>
        <v>0.36952305983940781</v>
      </c>
      <c r="CN463" s="36">
        <f t="shared" ca="1" si="1134"/>
        <v>9.1782187067273302</v>
      </c>
      <c r="CO463" s="20">
        <f t="shared" si="1135"/>
        <v>120000</v>
      </c>
      <c r="CP463" s="20">
        <f t="shared" si="1136"/>
        <v>2</v>
      </c>
      <c r="CQ463" s="64">
        <f t="shared" si="1137"/>
        <v>2.6846479260000004E-2</v>
      </c>
      <c r="CR463" s="64">
        <f t="shared" si="1138"/>
        <v>0.12080915667000001</v>
      </c>
      <c r="CS463" s="36">
        <f t="shared" si="1139"/>
        <v>6.8699295420328967</v>
      </c>
      <c r="CT463" s="36">
        <f t="shared" si="1140"/>
        <v>5.788036110529573</v>
      </c>
      <c r="CU463" s="36">
        <f t="shared" si="1141"/>
        <v>0.20222454651399802</v>
      </c>
      <c r="CV463" s="36">
        <f t="shared" si="1201"/>
        <v>5.9902606570435708</v>
      </c>
      <c r="CW463" s="36">
        <f t="shared" si="1142"/>
        <v>0</v>
      </c>
      <c r="CX463" s="36">
        <f t="shared" si="1143"/>
        <v>0</v>
      </c>
      <c r="CY463" s="36">
        <f t="shared" si="1144"/>
        <v>0</v>
      </c>
      <c r="CZ463" s="36">
        <f t="shared" si="1202"/>
        <v>0</v>
      </c>
      <c r="DA463" s="64">
        <f t="shared" si="1145"/>
        <v>9.2494633508071189E-3</v>
      </c>
      <c r="DB463" s="70">
        <f t="shared" si="1203"/>
        <v>0.99083530515825291</v>
      </c>
      <c r="DC463" s="70">
        <f>PRODUCT($DB$8:DB463)</f>
        <v>1.1733994181314881E-2</v>
      </c>
      <c r="DD463" s="36">
        <f t="shared" si="1146"/>
        <v>25.715109672616101</v>
      </c>
      <c r="DE463" s="36">
        <f t="shared" si="1147"/>
        <v>412.60564176708294</v>
      </c>
      <c r="DF463" s="36">
        <f t="shared" si="1148"/>
        <v>12.296775504657523</v>
      </c>
      <c r="DG463" s="36">
        <f t="shared" si="1149"/>
        <v>0.17762956520654935</v>
      </c>
      <c r="DH463" s="36">
        <f t="shared" ca="1" si="1150"/>
        <v>8.060212377355587E-16</v>
      </c>
      <c r="DI463" s="36">
        <f t="shared" si="1151"/>
        <v>14.534191446354713</v>
      </c>
      <c r="DJ463" s="36">
        <f t="shared" ca="1" si="1152"/>
        <v>413.54386948027258</v>
      </c>
      <c r="DK463" s="36">
        <f t="shared" si="1153"/>
        <v>0</v>
      </c>
      <c r="DL463" s="36">
        <f t="shared" si="1154"/>
        <v>0</v>
      </c>
      <c r="DM463" s="36">
        <f t="shared" ca="1" si="1155"/>
        <v>413.54386948027258</v>
      </c>
      <c r="DN463" s="36">
        <f t="shared" ca="1" si="1204"/>
        <v>413.54386948027661</v>
      </c>
      <c r="DO463" s="64" cm="1">
        <f t="array" ref="DO463">IFERROR(INDEX(Tbl_FwdNom,$B463,MATCH(LIDt,Tbl_FwdNom_Cols,0)),0)</f>
        <v>8.4686181729999994</v>
      </c>
      <c r="DP463" s="64">
        <f t="shared" ca="1" si="1205"/>
        <v>8.4068235379999994</v>
      </c>
      <c r="DQ463" s="64">
        <f t="shared" ca="1" si="1156"/>
        <v>6.7494127134595239E-3</v>
      </c>
      <c r="DR463" s="70">
        <f t="shared" ca="1" si="1157"/>
        <v>0.99329583645321629</v>
      </c>
      <c r="DS463" s="70">
        <f ca="1">PRODUCT($DR$8:DR463)</f>
        <v>2.003525657176863E-2</v>
      </c>
      <c r="DT463" s="36">
        <f t="shared" ca="1" si="1158"/>
        <v>452.959747002737</v>
      </c>
      <c r="DU463" s="36">
        <f t="shared" ca="1" si="1159"/>
        <v>13.324618346613427</v>
      </c>
      <c r="DV463" s="36">
        <f t="shared" ca="1" si="1160"/>
        <v>0.19492920188930538</v>
      </c>
      <c r="DW463" s="36">
        <f t="shared" ca="1" si="1161"/>
        <v>8.4538637602152851E-16</v>
      </c>
      <c r="DX463" s="36">
        <f t="shared" ca="1" si="1162"/>
        <v>27.674049011092627</v>
      </c>
      <c r="DY463" s="36">
        <f t="shared" ca="1" si="1163"/>
        <v>0.29472139080433268</v>
      </c>
      <c r="DZ463" s="36">
        <f t="shared" ca="1" si="1164"/>
        <v>15.464413037442798</v>
      </c>
      <c r="EA463" s="36">
        <f t="shared" ca="1" si="1165"/>
        <v>0</v>
      </c>
      <c r="EB463" s="36">
        <f t="shared" ca="1" si="1166"/>
        <v>454.17452156461565</v>
      </c>
      <c r="EC463" s="36">
        <f t="shared" ca="1" si="1167"/>
        <v>0</v>
      </c>
      <c r="ED463" s="36">
        <f t="shared" ca="1" si="1168"/>
        <v>0</v>
      </c>
      <c r="EE463" s="36">
        <f t="shared" ca="1" si="1206"/>
        <v>0</v>
      </c>
      <c r="EF463" s="36">
        <f t="shared" ca="1" si="1169"/>
        <v>454.17452156461565</v>
      </c>
      <c r="EG463" s="64"/>
      <c r="EH463" s="64"/>
      <c r="EI463" s="64"/>
      <c r="EJ463" s="70"/>
      <c r="EK463" s="70"/>
      <c r="EL463" s="70"/>
      <c r="EM463" s="70"/>
      <c r="EN463" s="70"/>
      <c r="EO463" s="36">
        <f t="shared" ca="1" si="1170"/>
        <v>3.8741189410999382</v>
      </c>
      <c r="EP463" s="36">
        <f t="shared" ca="1" si="1171"/>
        <v>0</v>
      </c>
      <c r="EQ463" s="36">
        <f t="shared" si="1172"/>
        <v>11.341250421222393</v>
      </c>
      <c r="ER463" s="36">
        <f t="shared" si="1173"/>
        <v>0.15414382475946597</v>
      </c>
      <c r="ES463" s="36">
        <f t="shared" si="1174"/>
        <v>-0.14076888191654491</v>
      </c>
      <c r="ET463" s="36">
        <f t="shared" ca="1" si="1175"/>
        <v>0</v>
      </c>
      <c r="EU463" s="36">
        <f t="shared" ca="1" si="1207"/>
        <v>0.15414382475946597</v>
      </c>
      <c r="EV463" s="36">
        <f t="shared" si="1176"/>
        <v>0.23991706094029297</v>
      </c>
      <c r="EW463" s="36">
        <f t="shared" si="1177"/>
        <v>14.82491743066616</v>
      </c>
      <c r="EX463" s="36">
        <f t="shared" ca="1" si="1208"/>
        <v>26.560228737588311</v>
      </c>
      <c r="EY463" s="36">
        <f t="shared" si="1178"/>
        <v>0</v>
      </c>
      <c r="EZ463" s="36">
        <f t="shared" si="1179"/>
        <v>0</v>
      </c>
      <c r="FA463" s="36">
        <f t="shared" si="1180"/>
        <v>0</v>
      </c>
      <c r="FB463" s="36">
        <f t="shared" si="1181"/>
        <v>0</v>
      </c>
      <c r="FC463" s="36">
        <f t="shared" si="1209"/>
        <v>0</v>
      </c>
      <c r="FD463" s="36">
        <f t="shared" si="1182"/>
        <v>0</v>
      </c>
      <c r="FE463" s="36">
        <f t="shared" si="1183"/>
        <v>0</v>
      </c>
      <c r="FF463" s="36">
        <f t="shared" si="1210"/>
        <v>0</v>
      </c>
      <c r="FG463" s="36">
        <f t="shared" ca="1" si="1184"/>
        <v>26.560228737588311</v>
      </c>
      <c r="FH463" s="36">
        <f t="shared" ca="1" si="1185"/>
        <v>0.24566786229737711</v>
      </c>
      <c r="FI463" s="36">
        <f t="shared" ca="1" si="1186"/>
        <v>-0.61439126387982368</v>
      </c>
      <c r="FJ463" s="36">
        <f t="shared" ca="1" si="1187"/>
        <v>28.726877752713175</v>
      </c>
      <c r="FK463" s="36">
        <f t="shared" si="1188"/>
        <v>0</v>
      </c>
      <c r="FL463" s="36">
        <f t="shared" si="1189"/>
        <v>0</v>
      </c>
      <c r="FM463" s="36">
        <f t="shared" ca="1" si="1190"/>
        <v>0</v>
      </c>
      <c r="FN463" s="36">
        <f t="shared" ca="1" si="1212"/>
        <v>28.726877752713175</v>
      </c>
    </row>
    <row r="464" spans="2:170" x14ac:dyDescent="0.25">
      <c r="B464" s="2">
        <v>456</v>
      </c>
      <c r="C464" s="2">
        <f t="shared" si="1066"/>
        <v>38</v>
      </c>
      <c r="D464" s="2">
        <f t="shared" si="1063"/>
        <v>480</v>
      </c>
      <c r="E464" s="2">
        <f t="shared" si="1061"/>
        <v>40</v>
      </c>
      <c r="F464" s="189">
        <f t="shared" si="1065"/>
        <v>59595</v>
      </c>
      <c r="G464" s="2">
        <f t="shared" si="1064"/>
        <v>2</v>
      </c>
      <c r="H464" s="187">
        <f t="shared" si="1067"/>
        <v>72.583333333333343</v>
      </c>
      <c r="I464" s="186">
        <f t="shared" si="1062"/>
        <v>72</v>
      </c>
      <c r="J464" s="2">
        <f t="shared" si="1068"/>
        <v>0</v>
      </c>
      <c r="K464" s="2">
        <f t="shared" si="1069"/>
        <v>1</v>
      </c>
      <c r="L464">
        <f t="shared" si="1070"/>
        <v>2</v>
      </c>
      <c r="M464" s="190">
        <f t="shared" si="1191"/>
        <v>2.2826212020000004E-2</v>
      </c>
      <c r="N464">
        <f t="shared" si="1071"/>
        <v>1</v>
      </c>
      <c r="O464">
        <f t="shared" si="1072"/>
        <v>100</v>
      </c>
      <c r="P464" s="58">
        <f t="shared" si="1073"/>
        <v>0.10271795409000002</v>
      </c>
      <c r="Q464" s="106">
        <f t="shared" si="1074"/>
        <v>0.10271795409000002</v>
      </c>
      <c r="R464" s="59">
        <f t="shared" si="1075"/>
        <v>0.10271795409000002</v>
      </c>
      <c r="S464" s="32">
        <f t="shared" si="1192"/>
        <v>8.9914193950058063E-3</v>
      </c>
      <c r="T464">
        <f t="shared" si="1076"/>
        <v>1</v>
      </c>
      <c r="U464" s="32">
        <f t="shared" si="1193"/>
        <v>8.3627552999999998E-4</v>
      </c>
      <c r="V464">
        <f t="shared" si="1077"/>
        <v>1</v>
      </c>
      <c r="W464">
        <f t="shared" si="1078"/>
        <v>100</v>
      </c>
      <c r="X464" s="58">
        <f t="shared" si="1079"/>
        <v>3.7632398849999998E-3</v>
      </c>
      <c r="Y464" s="58">
        <f t="shared" si="1080"/>
        <v>3.7632398849999998E-3</v>
      </c>
      <c r="Z464" s="32">
        <f t="shared" si="1081"/>
        <v>3.7632398849999998E-3</v>
      </c>
      <c r="AA464" s="32">
        <f t="shared" si="1082"/>
        <v>3.1414553657749256E-4</v>
      </c>
      <c r="AB464" s="59">
        <f t="shared" si="1083"/>
        <v>4.9056245199999996E-3</v>
      </c>
      <c r="AC464" s="59">
        <f t="shared" si="1084"/>
        <v>4.9056245199999996E-3</v>
      </c>
      <c r="AD464">
        <f t="shared" si="1085"/>
        <v>1</v>
      </c>
      <c r="AE464" s="59">
        <f t="shared" si="1086"/>
        <v>4.9056245199999996E-3</v>
      </c>
      <c r="AF464" s="59">
        <f t="shared" si="1087"/>
        <v>4.1758461800000006E-3</v>
      </c>
      <c r="AG464" s="59">
        <f t="shared" si="1088"/>
        <v>4.1758461800000006E-3</v>
      </c>
      <c r="AH464">
        <f t="shared" si="1089"/>
        <v>1</v>
      </c>
      <c r="AI464" s="59">
        <f t="shared" si="1090"/>
        <v>4.1758461800000006E-3</v>
      </c>
      <c r="AJ464" s="59">
        <f t="shared" si="1091"/>
        <v>0</v>
      </c>
      <c r="AK464" s="59">
        <f t="shared" si="1092"/>
        <v>0</v>
      </c>
      <c r="AL464" s="59">
        <f t="shared" si="1093"/>
        <v>0</v>
      </c>
      <c r="AM464" s="12">
        <f t="shared" si="1194"/>
        <v>5.2657715787381397E-3</v>
      </c>
      <c r="AN464" s="12">
        <f t="shared" si="1195"/>
        <v>0</v>
      </c>
      <c r="AO464" s="66">
        <f t="shared" si="1094"/>
        <v>4.7346760702736456E-5</v>
      </c>
      <c r="AP464" s="66">
        <f t="shared" si="1095"/>
        <v>1.654218638097203E-6</v>
      </c>
      <c r="AQ464" s="59">
        <f t="shared" si="1096"/>
        <v>2.5831898173376928E-5</v>
      </c>
      <c r="AR464" s="59">
        <f t="shared" si="1097"/>
        <v>2.1989052131826233E-5</v>
      </c>
      <c r="AS464" s="59">
        <f t="shared" si="1098"/>
        <v>0</v>
      </c>
      <c r="AT464" s="12">
        <f t="shared" si="1099"/>
        <v>5.1689496490921029E-3</v>
      </c>
      <c r="AU464" s="59">
        <f t="shared" si="1196"/>
        <v>4.7433845046240819E-20</v>
      </c>
      <c r="AV464" s="59">
        <f t="shared" si="1197"/>
        <v>0</v>
      </c>
      <c r="AW464" s="70">
        <f t="shared" si="1100"/>
        <v>0</v>
      </c>
      <c r="AX464" s="20">
        <f t="shared" si="1101"/>
        <v>200000</v>
      </c>
      <c r="AY464" s="20">
        <f t="shared" si="1102"/>
        <v>0</v>
      </c>
      <c r="AZ464" s="20">
        <f t="shared" si="1103"/>
        <v>0</v>
      </c>
      <c r="BA464" s="20">
        <f t="shared" si="1104"/>
        <v>200000</v>
      </c>
      <c r="BB464" s="36">
        <f t="shared" si="1105"/>
        <v>1</v>
      </c>
      <c r="BC464" s="36">
        <f t="shared" si="1106"/>
        <v>0</v>
      </c>
      <c r="BD464" s="80">
        <f t="shared" si="1107"/>
        <v>9.4693521405472918</v>
      </c>
      <c r="BE464" s="36">
        <f t="shared" si="1108"/>
        <v>0</v>
      </c>
      <c r="BF464" s="36">
        <f t="shared" si="1109"/>
        <v>0</v>
      </c>
      <c r="BG464" s="36">
        <f t="shared" si="1110"/>
        <v>9.4693521405472918</v>
      </c>
      <c r="BH464" s="36">
        <f t="shared" si="1111"/>
        <v>0.33084372761944059</v>
      </c>
      <c r="BI464" s="36">
        <f t="shared" si="1112"/>
        <v>0</v>
      </c>
      <c r="BJ464" s="36">
        <f t="shared" si="1113"/>
        <v>0</v>
      </c>
      <c r="BK464" s="36">
        <f t="shared" si="1114"/>
        <v>0.33084372761944059</v>
      </c>
      <c r="BL464" s="68">
        <f ca="1">IF(OR(AT464=0,E464&gt;ProjTerm),0,VLOOKUP(D464,'Life Events'!$AE$5:$AI$1206,5,FALSE))</f>
        <v>5.0237888417077453E-17</v>
      </c>
      <c r="BM464" s="93">
        <f t="shared" ca="1" si="1115"/>
        <v>5.0237888417077453E-17</v>
      </c>
      <c r="BN464" s="93">
        <f t="shared" ca="1" si="1116"/>
        <v>2.5967711570458073E-19</v>
      </c>
      <c r="BO464" s="36">
        <f t="shared" ca="1" si="1117"/>
        <v>3.9519154874495605E-17</v>
      </c>
      <c r="BP464" s="36">
        <f t="shared" si="1118"/>
        <v>4.096951347509448E-3</v>
      </c>
      <c r="BQ464" s="36">
        <f t="shared" si="1119"/>
        <v>98.323208267371939</v>
      </c>
      <c r="BR464" s="36">
        <f t="shared" si="1120"/>
        <v>154.78110000000001</v>
      </c>
      <c r="BS464" s="36">
        <f t="shared" si="1121"/>
        <v>152.18574331152925</v>
      </c>
      <c r="BT464" s="36">
        <f t="shared" si="1122"/>
        <v>0.78664044448694992</v>
      </c>
      <c r="BU464" s="70" cm="1">
        <f t="array" ref="BU464">IF(AND(ActInt=1,$J464=0),INDEX(Tbl_FwdNom,$B464-IVP,MATCH(ValnDt,Tbl_FwdNom_Cols)),INDEX(Tbl_FwdNom,$B464,MATCH(StartDt,Tbl_FwdNom_Cols)))</f>
        <v>11.675715742</v>
      </c>
      <c r="BV464" s="70" cm="1">
        <f t="array" ref="BV464">INDEX(Tbl_FwdReal,$B464,MATCH(StartDt,Tbl_FwdReal_Cols))</f>
        <v>4.5162666600000003</v>
      </c>
      <c r="BW464" s="70" cm="1">
        <f t="array" ref="BW464">IF(RunType&lt;&gt;"OPN",INDEX(Tbl_FwdReal,$B464,MATCH(ValnDt,Tbl_FwdReal_Cols)),IF(AND($J464=0,ActInt=1),INDEX(Tbl_FwdReal,$B464-IVP,MATCH(ValnDt,Tbl_FwdReal_Cols)),-999))*$K464</f>
        <v>4.5162666600000003</v>
      </c>
      <c r="BX464" s="70">
        <f t="shared" si="1123"/>
        <v>4.5162666600000005E-2</v>
      </c>
      <c r="BY464" s="70">
        <f t="shared" si="1198"/>
        <v>6.8500811508033221E-2</v>
      </c>
      <c r="BZ464" s="64">
        <f t="shared" si="1211"/>
        <v>5.5366505139462507E-3</v>
      </c>
      <c r="CA464" s="70" cm="1">
        <f t="array" ref="CA464">IF($J464=1,CA463*(1+INDEX(Tbl_CPI,$B464,MATCH(IF(RunType="OPN",StartDt,ValnDt),Tbl_CPI_Cols))),0)</f>
        <v>0</v>
      </c>
      <c r="CB464" s="70">
        <f t="shared" si="1199"/>
        <v>13.740612692736832</v>
      </c>
      <c r="CC464" s="70">
        <f t="shared" si="1200"/>
        <v>13.740612692736832</v>
      </c>
      <c r="CD464" s="36">
        <f t="shared" si="1124"/>
        <v>67.309108622891898</v>
      </c>
      <c r="CE464" s="36">
        <f t="shared" si="1125"/>
        <v>1.5751224432743276</v>
      </c>
      <c r="CF464" s="36">
        <f t="shared" si="1126"/>
        <v>0</v>
      </c>
      <c r="CG464" s="36">
        <f t="shared" si="1127"/>
        <v>0.36272862617144891</v>
      </c>
      <c r="CH464" s="36">
        <f t="shared" si="1128"/>
        <v>0.3544343911766224</v>
      </c>
      <c r="CI464" s="36">
        <f t="shared" si="1129"/>
        <v>0</v>
      </c>
      <c r="CJ464" s="36">
        <f t="shared" si="1130"/>
        <v>0</v>
      </c>
      <c r="CK464" s="36">
        <f t="shared" si="1131"/>
        <v>0</v>
      </c>
      <c r="CL464" s="36">
        <f t="shared" si="1132"/>
        <v>8.2942349948265312E-3</v>
      </c>
      <c r="CM464" s="36">
        <f t="shared" si="1133"/>
        <v>0.36272862617144891</v>
      </c>
      <c r="CN464" s="36">
        <f t="shared" ca="1" si="1134"/>
        <v>9.0094584723322715</v>
      </c>
      <c r="CO464" s="20">
        <f t="shared" si="1135"/>
        <v>120000</v>
      </c>
      <c r="CP464" s="20">
        <f t="shared" si="1136"/>
        <v>2</v>
      </c>
      <c r="CQ464" s="64">
        <f t="shared" si="1137"/>
        <v>2.6846479260000004E-2</v>
      </c>
      <c r="CR464" s="64">
        <f t="shared" si="1138"/>
        <v>0.12080915667000001</v>
      </c>
      <c r="CS464" s="36">
        <f t="shared" si="1139"/>
        <v>6.7436119027570705</v>
      </c>
      <c r="CT464" s="36">
        <f t="shared" si="1140"/>
        <v>5.6816112843283744</v>
      </c>
      <c r="CU464" s="36">
        <f t="shared" si="1141"/>
        <v>0.19850623657166436</v>
      </c>
      <c r="CV464" s="36">
        <f t="shared" si="1201"/>
        <v>5.8801175209000389</v>
      </c>
      <c r="CW464" s="36">
        <f t="shared" si="1142"/>
        <v>0</v>
      </c>
      <c r="CX464" s="36">
        <f t="shared" si="1143"/>
        <v>0</v>
      </c>
      <c r="CY464" s="36">
        <f t="shared" si="1144"/>
        <v>0</v>
      </c>
      <c r="CZ464" s="36">
        <f t="shared" si="1202"/>
        <v>0</v>
      </c>
      <c r="DA464" s="64">
        <f t="shared" si="1145"/>
        <v>9.2448966873046601E-3</v>
      </c>
      <c r="DB464" s="70">
        <f t="shared" si="1203"/>
        <v>0.99083978852144838</v>
      </c>
      <c r="DC464" s="70">
        <f>PRODUCT($DB$8:DB464)</f>
        <v>1.1626508313125943E-2</v>
      </c>
      <c r="DD464" s="36">
        <f t="shared" si="1146"/>
        <v>25.166202760355198</v>
      </c>
      <c r="DE464" s="36">
        <f t="shared" si="1147"/>
        <v>406.95078615727135</v>
      </c>
      <c r="DF464" s="36">
        <f t="shared" si="1148"/>
        <v>12.07961419616562</v>
      </c>
      <c r="DG464" s="36">
        <f t="shared" si="1149"/>
        <v>0.17517478083798529</v>
      </c>
      <c r="DH464" s="36">
        <f t="shared" ca="1" si="1150"/>
        <v>7.7395366593170174E-16</v>
      </c>
      <c r="DI464" s="36">
        <f t="shared" si="1151"/>
        <v>14.302476529863837</v>
      </c>
      <c r="DJ464" s="36">
        <f t="shared" ca="1" si="1152"/>
        <v>407.9914993421076</v>
      </c>
      <c r="DK464" s="36">
        <f t="shared" si="1153"/>
        <v>0</v>
      </c>
      <c r="DL464" s="36">
        <f t="shared" si="1154"/>
        <v>0</v>
      </c>
      <c r="DM464" s="36">
        <f t="shared" ca="1" si="1155"/>
        <v>407.9914993421076</v>
      </c>
      <c r="DN464" s="36">
        <f t="shared" ca="1" si="1204"/>
        <v>407.99149934211169</v>
      </c>
      <c r="DO464" s="64" cm="1">
        <f t="array" ref="DO464">IFERROR(INDEX(Tbl_FwdNom,$B464,MATCH(LIDt,Tbl_FwdNom_Cols,0)),0)</f>
        <v>8.4669011790000006</v>
      </c>
      <c r="DP464" s="64">
        <f t="shared" ca="1" si="1205"/>
        <v>8.4051075229999999</v>
      </c>
      <c r="DQ464" s="64">
        <f t="shared" ca="1" si="1156"/>
        <v>6.7480846838736674E-3</v>
      </c>
      <c r="DR464" s="70">
        <f t="shared" ca="1" si="1157"/>
        <v>0.99329714673756486</v>
      </c>
      <c r="DS464" s="70">
        <f ca="1">PRODUCT($DR$8:DR464)</f>
        <v>1.9900963186892825E-2</v>
      </c>
      <c r="DT464" s="36">
        <f t="shared" ca="1" si="1158"/>
        <v>446.54700559335015</v>
      </c>
      <c r="DU464" s="36">
        <f t="shared" ca="1" si="1159"/>
        <v>13.083690271977231</v>
      </c>
      <c r="DV464" s="36">
        <f t="shared" ca="1" si="1160"/>
        <v>0.19214764930350486</v>
      </c>
      <c r="DW464" s="36">
        <f t="shared" ca="1" si="1161"/>
        <v>8.115719600030192E-16</v>
      </c>
      <c r="DX464" s="36">
        <f t="shared" ca="1" si="1162"/>
        <v>27.0741553928782</v>
      </c>
      <c r="DY464" s="36">
        <f t="shared" ca="1" si="1163"/>
        <v>0.28835999051266981</v>
      </c>
      <c r="DZ464" s="36">
        <f t="shared" ca="1" si="1164"/>
        <v>15.211942061742702</v>
      </c>
      <c r="EA464" s="36">
        <f t="shared" ca="1" si="1165"/>
        <v>0</v>
      </c>
      <c r="EB464" s="36">
        <f t="shared" ca="1" si="1166"/>
        <v>447.86469487540109</v>
      </c>
      <c r="EC464" s="36">
        <f t="shared" ca="1" si="1167"/>
        <v>0</v>
      </c>
      <c r="ED464" s="36">
        <f t="shared" ca="1" si="1168"/>
        <v>0</v>
      </c>
      <c r="EE464" s="36">
        <f t="shared" ca="1" si="1206"/>
        <v>0</v>
      </c>
      <c r="EF464" s="36">
        <f t="shared" ca="1" si="1169"/>
        <v>447.86469487540109</v>
      </c>
      <c r="EG464" s="64"/>
      <c r="EH464" s="64"/>
      <c r="EI464" s="64"/>
      <c r="EJ464" s="70"/>
      <c r="EK464" s="70"/>
      <c r="EL464" s="70"/>
      <c r="EM464" s="70"/>
      <c r="EN464" s="70"/>
      <c r="EO464" s="36">
        <f t="shared" ca="1" si="1170"/>
        <v>3.8198169603388394</v>
      </c>
      <c r="EP464" s="36">
        <f t="shared" ca="1" si="1171"/>
        <v>0</v>
      </c>
      <c r="EQ464" s="36">
        <f t="shared" si="1172"/>
        <v>11.184517930087742</v>
      </c>
      <c r="ER464" s="36">
        <f t="shared" si="1173"/>
        <v>0.15085351754436957</v>
      </c>
      <c r="ES464" s="36">
        <f t="shared" si="1174"/>
        <v>-0.13776407216465361</v>
      </c>
      <c r="ET464" s="36">
        <f t="shared" ca="1" si="1175"/>
        <v>0</v>
      </c>
      <c r="EU464" s="36">
        <f t="shared" ca="1" si="1207"/>
        <v>0.15085351754436957</v>
      </c>
      <c r="EV464" s="36">
        <f t="shared" si="1176"/>
        <v>0.23609212427658474</v>
      </c>
      <c r="EW464" s="36">
        <f t="shared" si="1177"/>
        <v>14.620041764097168</v>
      </c>
      <c r="EX464" s="36">
        <f t="shared" ca="1" si="1208"/>
        <v>26.191505336005864</v>
      </c>
      <c r="EY464" s="36">
        <f t="shared" si="1178"/>
        <v>0</v>
      </c>
      <c r="EZ464" s="36">
        <f t="shared" si="1179"/>
        <v>0</v>
      </c>
      <c r="FA464" s="36">
        <f t="shared" si="1180"/>
        <v>0</v>
      </c>
      <c r="FB464" s="36">
        <f t="shared" si="1181"/>
        <v>0</v>
      </c>
      <c r="FC464" s="36">
        <f t="shared" si="1209"/>
        <v>0</v>
      </c>
      <c r="FD464" s="36">
        <f t="shared" si="1182"/>
        <v>0</v>
      </c>
      <c r="FE464" s="36">
        <f t="shared" si="1183"/>
        <v>0</v>
      </c>
      <c r="FF464" s="36">
        <f t="shared" si="1210"/>
        <v>0</v>
      </c>
      <c r="FG464" s="36">
        <f t="shared" ca="1" si="1184"/>
        <v>26.191505336005864</v>
      </c>
      <c r="FH464" s="36">
        <f t="shared" ca="1" si="1185"/>
        <v>0.24213776091636294</v>
      </c>
      <c r="FI464" s="36">
        <f t="shared" ca="1" si="1186"/>
        <v>-0.60347989280326308</v>
      </c>
      <c r="FJ464" s="36">
        <f t="shared" ca="1" si="1187"/>
        <v>28.317249263688506</v>
      </c>
      <c r="FK464" s="36">
        <f t="shared" si="1188"/>
        <v>0</v>
      </c>
      <c r="FL464" s="36">
        <f t="shared" si="1189"/>
        <v>0</v>
      </c>
      <c r="FM464" s="36">
        <f t="shared" ca="1" si="1190"/>
        <v>0</v>
      </c>
      <c r="FN464" s="36">
        <f t="shared" ca="1" si="1212"/>
        <v>28.317249263688506</v>
      </c>
    </row>
    <row r="465" spans="2:170" x14ac:dyDescent="0.25">
      <c r="B465" s="2">
        <v>457</v>
      </c>
      <c r="C465" s="2">
        <f t="shared" si="1066"/>
        <v>39</v>
      </c>
      <c r="D465" s="2">
        <f t="shared" si="1063"/>
        <v>481</v>
      </c>
      <c r="E465" s="2">
        <f t="shared" si="1061"/>
        <v>41</v>
      </c>
      <c r="F465" s="189">
        <f t="shared" si="1065"/>
        <v>59626</v>
      </c>
      <c r="G465" s="2">
        <f t="shared" si="1064"/>
        <v>3</v>
      </c>
      <c r="H465" s="187">
        <f t="shared" si="1067"/>
        <v>72.666666666666671</v>
      </c>
      <c r="I465" s="186">
        <f t="shared" si="1062"/>
        <v>72</v>
      </c>
      <c r="J465" s="2">
        <f t="shared" si="1068"/>
        <v>0</v>
      </c>
      <c r="K465" s="2">
        <f t="shared" si="1069"/>
        <v>1</v>
      </c>
      <c r="L465">
        <f t="shared" si="1070"/>
        <v>2</v>
      </c>
      <c r="M465" s="190">
        <f t="shared" si="1191"/>
        <v>2.2826212020000004E-2</v>
      </c>
      <c r="N465">
        <f t="shared" si="1071"/>
        <v>1</v>
      </c>
      <c r="O465">
        <f t="shared" si="1072"/>
        <v>100</v>
      </c>
      <c r="P465" s="58">
        <f t="shared" si="1073"/>
        <v>0.10271795409000002</v>
      </c>
      <c r="Q465" s="106">
        <f t="shared" si="1074"/>
        <v>0.10271795409000002</v>
      </c>
      <c r="R465" s="59">
        <f t="shared" si="1075"/>
        <v>0.10271795409000002</v>
      </c>
      <c r="S465" s="32">
        <f t="shared" si="1192"/>
        <v>8.9914193950058063E-3</v>
      </c>
      <c r="T465">
        <f t="shared" si="1076"/>
        <v>1</v>
      </c>
      <c r="U465" s="32">
        <f t="shared" si="1193"/>
        <v>8.3627552999999998E-4</v>
      </c>
      <c r="V465">
        <f t="shared" si="1077"/>
        <v>1</v>
      </c>
      <c r="W465">
        <f t="shared" si="1078"/>
        <v>100</v>
      </c>
      <c r="X465" s="58">
        <f t="shared" si="1079"/>
        <v>3.7632398849999998E-3</v>
      </c>
      <c r="Y465" s="58">
        <f t="shared" si="1080"/>
        <v>3.7632398849999998E-3</v>
      </c>
      <c r="Z465" s="32">
        <f t="shared" si="1081"/>
        <v>3.7632398849999998E-3</v>
      </c>
      <c r="AA465" s="32">
        <f t="shared" si="1082"/>
        <v>3.1414553657749256E-4</v>
      </c>
      <c r="AB465" s="59">
        <f t="shared" si="1083"/>
        <v>4.9056245199999996E-3</v>
      </c>
      <c r="AC465" s="59">
        <f t="shared" si="1084"/>
        <v>4.9056245199999996E-3</v>
      </c>
      <c r="AD465">
        <f t="shared" si="1085"/>
        <v>1</v>
      </c>
      <c r="AE465" s="59">
        <f t="shared" si="1086"/>
        <v>4.9056245199999996E-3</v>
      </c>
      <c r="AF465" s="59">
        <f t="shared" si="1087"/>
        <v>4.1758461800000006E-3</v>
      </c>
      <c r="AG465" s="59">
        <f t="shared" si="1088"/>
        <v>4.1758461800000006E-3</v>
      </c>
      <c r="AH465">
        <f t="shared" si="1089"/>
        <v>1</v>
      </c>
      <c r="AI465" s="59">
        <f t="shared" si="1090"/>
        <v>4.1758461800000006E-3</v>
      </c>
      <c r="AJ465" s="59">
        <f t="shared" si="1091"/>
        <v>0</v>
      </c>
      <c r="AK465" s="59">
        <f t="shared" si="1092"/>
        <v>0</v>
      </c>
      <c r="AL465" s="59">
        <f t="shared" si="1093"/>
        <v>0</v>
      </c>
      <c r="AM465" s="12">
        <f t="shared" si="1194"/>
        <v>5.1689496490921029E-3</v>
      </c>
      <c r="AN465" s="12">
        <f t="shared" si="1195"/>
        <v>0</v>
      </c>
      <c r="AO465" s="66">
        <f t="shared" si="1094"/>
        <v>4.6476194126655194E-5</v>
      </c>
      <c r="AP465" s="66">
        <f t="shared" si="1095"/>
        <v>1.6238024610560805E-6</v>
      </c>
      <c r="AQ465" s="59">
        <f t="shared" si="1096"/>
        <v>2.5356926141231613E-5</v>
      </c>
      <c r="AR465" s="59">
        <f t="shared" si="1097"/>
        <v>2.15847386467736E-5</v>
      </c>
      <c r="AS465" s="59">
        <f t="shared" si="1098"/>
        <v>0</v>
      </c>
      <c r="AT465" s="12">
        <f t="shared" si="1099"/>
        <v>5.0739079877163869E-3</v>
      </c>
      <c r="AU465" s="59">
        <f t="shared" si="1196"/>
        <v>4.4045713257223618E-19</v>
      </c>
      <c r="AV465" s="59">
        <f t="shared" si="1197"/>
        <v>0</v>
      </c>
      <c r="AW465" s="70">
        <f t="shared" si="1100"/>
        <v>0</v>
      </c>
      <c r="AX465" s="20">
        <f t="shared" si="1101"/>
        <v>200000</v>
      </c>
      <c r="AY465" s="20">
        <f t="shared" si="1102"/>
        <v>0</v>
      </c>
      <c r="AZ465" s="20">
        <f t="shared" si="1103"/>
        <v>0</v>
      </c>
      <c r="BA465" s="20">
        <f t="shared" si="1104"/>
        <v>200000</v>
      </c>
      <c r="BB465" s="36">
        <f t="shared" si="1105"/>
        <v>1</v>
      </c>
      <c r="BC465" s="36">
        <f t="shared" si="1106"/>
        <v>0</v>
      </c>
      <c r="BD465" s="80">
        <f t="shared" si="1107"/>
        <v>9.2952388253310385</v>
      </c>
      <c r="BE465" s="36">
        <f t="shared" si="1108"/>
        <v>0</v>
      </c>
      <c r="BF465" s="36">
        <f t="shared" si="1109"/>
        <v>0</v>
      </c>
      <c r="BG465" s="36">
        <f t="shared" si="1110"/>
        <v>9.2952388253310385</v>
      </c>
      <c r="BH465" s="36">
        <f t="shared" si="1111"/>
        <v>0.32476049221121611</v>
      </c>
      <c r="BI465" s="36">
        <f t="shared" si="1112"/>
        <v>0</v>
      </c>
      <c r="BJ465" s="36">
        <f t="shared" si="1113"/>
        <v>0</v>
      </c>
      <c r="BK465" s="36">
        <f t="shared" si="1114"/>
        <v>0.32476049221121611</v>
      </c>
      <c r="BL465" s="68">
        <f ca="1">IF(OR(AT465=0,E465&gt;ProjTerm),0,VLOOKUP(D465,'Life Events'!$AE$5:$AI$1206,5,FALSE))</f>
        <v>4.9314162572697147E-17</v>
      </c>
      <c r="BM465" s="93">
        <f t="shared" ca="1" si="1115"/>
        <v>4.9314162572697147E-17</v>
      </c>
      <c r="BN465" s="93">
        <f t="shared" ca="1" si="1116"/>
        <v>2.5021552338515254E-19</v>
      </c>
      <c r="BO465" s="36">
        <f t="shared" ca="1" si="1117"/>
        <v>3.8079235414452768E-17</v>
      </c>
      <c r="BP465" s="36">
        <f t="shared" si="1118"/>
        <v>4.0216205571019289E-3</v>
      </c>
      <c r="BQ465" s="36">
        <f t="shared" si="1119"/>
        <v>98.323208267371939</v>
      </c>
      <c r="BR465" s="36">
        <f t="shared" si="1120"/>
        <v>154.78110000000001</v>
      </c>
      <c r="BS465" s="36">
        <f t="shared" si="1121"/>
        <v>152.18574331152925</v>
      </c>
      <c r="BT465" s="36">
        <f t="shared" si="1122"/>
        <v>0.77217645860492401</v>
      </c>
      <c r="BU465" s="70" cm="1">
        <f t="array" ref="BU465">IF(AND(ActInt=1,$J465=0),INDEX(Tbl_FwdNom,$B465-IVP,MATCH(ValnDt,Tbl_FwdNom_Cols)),INDEX(Tbl_FwdNom,$B465,MATCH(StartDt,Tbl_FwdNom_Cols)))</f>
        <v>11.669652155</v>
      </c>
      <c r="BV465" s="70" cm="1">
        <f t="array" ref="BV465">INDEX(Tbl_FwdReal,$B465,MATCH(StartDt,Tbl_FwdReal_Cols))</f>
        <v>4.5128494870000004</v>
      </c>
      <c r="BW465" s="70" cm="1">
        <f t="array" ref="BW465">IF(RunType&lt;&gt;"OPN",INDEX(Tbl_FwdReal,$B465,MATCH(ValnDt,Tbl_FwdReal_Cols)),IF(AND($J465=0,ActInt=1),INDEX(Tbl_FwdReal,$B465-IVP,MATCH(ValnDt,Tbl_FwdReal_Cols)),-999))*$K465</f>
        <v>4.5128494870000004</v>
      </c>
      <c r="BX465" s="70">
        <f t="shared" si="1123"/>
        <v>4.5128494870000008E-2</v>
      </c>
      <c r="BY465" s="70">
        <f t="shared" si="1198"/>
        <v>6.8477729801924569E-2</v>
      </c>
      <c r="BZ465" s="64">
        <f t="shared" si="1211"/>
        <v>5.5348403662609513E-3</v>
      </c>
      <c r="CA465" s="70" cm="1">
        <f t="array" ref="CA465">IF($J465=1,CA464*(1+INDEX(Tbl_CPI,$B465,MATCH(IF(RunType="OPN",StartDt,ValnDt),Tbl_CPI_Cols))),0)</f>
        <v>0</v>
      </c>
      <c r="CB465" s="70">
        <f t="shared" si="1199"/>
        <v>13.816664790525749</v>
      </c>
      <c r="CC465" s="70">
        <f t="shared" si="1200"/>
        <v>13.740612692736832</v>
      </c>
      <c r="CD465" s="36">
        <f t="shared" si="1124"/>
        <v>71.779344356344851</v>
      </c>
      <c r="CE465" s="36">
        <f t="shared" si="1125"/>
        <v>1.5751224432743276</v>
      </c>
      <c r="CF465" s="36">
        <f t="shared" si="1126"/>
        <v>0</v>
      </c>
      <c r="CG465" s="36">
        <f t="shared" si="1127"/>
        <v>0.37916554542322983</v>
      </c>
      <c r="CH465" s="36">
        <f t="shared" si="1128"/>
        <v>0.37102381682278995</v>
      </c>
      <c r="CI465" s="36">
        <f t="shared" si="1129"/>
        <v>0</v>
      </c>
      <c r="CJ465" s="36">
        <f t="shared" si="1130"/>
        <v>0</v>
      </c>
      <c r="CK465" s="36">
        <f t="shared" si="1131"/>
        <v>0</v>
      </c>
      <c r="CL465" s="36">
        <f t="shared" si="1132"/>
        <v>8.1417286004399313E-3</v>
      </c>
      <c r="CM465" s="36">
        <f t="shared" si="1133"/>
        <v>0.37916554542322983</v>
      </c>
      <c r="CN465" s="36">
        <f t="shared" ca="1" si="1134"/>
        <v>8.8438012383802267</v>
      </c>
      <c r="CO465" s="20">
        <f t="shared" si="1135"/>
        <v>120000</v>
      </c>
      <c r="CP465" s="20">
        <f t="shared" si="1136"/>
        <v>2</v>
      </c>
      <c r="CQ465" s="64">
        <f t="shared" si="1137"/>
        <v>2.6846479260000004E-2</v>
      </c>
      <c r="CR465" s="64">
        <f t="shared" si="1138"/>
        <v>0.12080915667000001</v>
      </c>
      <c r="CS465" s="36">
        <f t="shared" si="1139"/>
        <v>6.6196168704155074</v>
      </c>
      <c r="CT465" s="36">
        <f t="shared" si="1140"/>
        <v>5.5771432951986233</v>
      </c>
      <c r="CU465" s="36">
        <f t="shared" si="1141"/>
        <v>0.19485629532672966</v>
      </c>
      <c r="CV465" s="36">
        <f t="shared" si="1201"/>
        <v>5.7719995905253532</v>
      </c>
      <c r="CW465" s="36">
        <f t="shared" si="1142"/>
        <v>0</v>
      </c>
      <c r="CX465" s="36">
        <f t="shared" si="1143"/>
        <v>0</v>
      </c>
      <c r="CY465" s="36">
        <f t="shared" si="1144"/>
        <v>0</v>
      </c>
      <c r="CZ465" s="36">
        <f t="shared" si="1202"/>
        <v>0</v>
      </c>
      <c r="DA465" s="64">
        <f t="shared" si="1145"/>
        <v>9.2403300450312198E-3</v>
      </c>
      <c r="DB465" s="70">
        <f t="shared" si="1203"/>
        <v>0.99084427190437496</v>
      </c>
      <c r="DC465" s="70">
        <f>PRODUCT($DB$8:DB465)</f>
        <v>1.1520059164309437E-2</v>
      </c>
      <c r="DD465" s="36">
        <f t="shared" si="1146"/>
        <v>24.62657032123613</v>
      </c>
      <c r="DE465" s="36">
        <f t="shared" si="1147"/>
        <v>401.41590690811847</v>
      </c>
      <c r="DF465" s="36">
        <f t="shared" si="1148"/>
        <v>11.86647332594362</v>
      </c>
      <c r="DG465" s="36">
        <f t="shared" si="1149"/>
        <v>0.17277183307139238</v>
      </c>
      <c r="DH465" s="36">
        <f t="shared" ca="1" si="1150"/>
        <v>7.4302601783001976E-16</v>
      </c>
      <c r="DI465" s="36">
        <f t="shared" si="1151"/>
        <v>14.051966973256446</v>
      </c>
      <c r="DJ465" s="36">
        <f t="shared" ca="1" si="1152"/>
        <v>402.53500505301105</v>
      </c>
      <c r="DK465" s="36">
        <f t="shared" si="1153"/>
        <v>0</v>
      </c>
      <c r="DL465" s="36">
        <f t="shared" si="1154"/>
        <v>0</v>
      </c>
      <c r="DM465" s="36">
        <f t="shared" ca="1" si="1155"/>
        <v>402.53500505301105</v>
      </c>
      <c r="DN465" s="36">
        <f t="shared" ca="1" si="1204"/>
        <v>402.53500505301503</v>
      </c>
      <c r="DO465" s="64" cm="1">
        <f t="array" ref="DO465">IFERROR(INDEX(Tbl_FwdNom,$B465,MATCH(LIDt,Tbl_FwdNom_Cols,0)),0)</f>
        <v>8.4651842130000006</v>
      </c>
      <c r="DP465" s="64">
        <f t="shared" ca="1" si="1205"/>
        <v>8.4033915360000009</v>
      </c>
      <c r="DQ465" s="64">
        <f t="shared" ca="1" si="1156"/>
        <v>6.746756656687225E-3</v>
      </c>
      <c r="DR465" s="70">
        <f t="shared" ca="1" si="1157"/>
        <v>0.9932984570230029</v>
      </c>
      <c r="DS465" s="70">
        <f ca="1">PRODUCT($DR$8:DR465)</f>
        <v>1.9767596026812224E-2</v>
      </c>
      <c r="DT465" s="36">
        <f t="shared" ca="1" si="1158"/>
        <v>440.26451075052984</v>
      </c>
      <c r="DU465" s="36">
        <f t="shared" ca="1" si="1159"/>
        <v>12.847202254202513</v>
      </c>
      <c r="DV465" s="36">
        <f t="shared" ca="1" si="1160"/>
        <v>0.18942240217840817</v>
      </c>
      <c r="DW465" s="36">
        <f t="shared" ca="1" si="1161"/>
        <v>7.7896820311209743E-16</v>
      </c>
      <c r="DX465" s="36">
        <f t="shared" ca="1" si="1162"/>
        <v>26.484641672394361</v>
      </c>
      <c r="DY465" s="36">
        <f t="shared" ca="1" si="1163"/>
        <v>0.28210882633611151</v>
      </c>
      <c r="DZ465" s="36">
        <f t="shared" ca="1" si="1164"/>
        <v>14.941046308880177</v>
      </c>
      <c r="EA465" s="36">
        <f t="shared" ca="1" si="1165"/>
        <v>0</v>
      </c>
      <c r="EB465" s="36">
        <f t="shared" ca="1" si="1166"/>
        <v>441.66080406537588</v>
      </c>
      <c r="EC465" s="36">
        <f t="shared" ca="1" si="1167"/>
        <v>0</v>
      </c>
      <c r="ED465" s="36">
        <f t="shared" ca="1" si="1168"/>
        <v>0</v>
      </c>
      <c r="EE465" s="36">
        <f t="shared" ca="1" si="1206"/>
        <v>0</v>
      </c>
      <c r="EF465" s="36">
        <f t="shared" ca="1" si="1169"/>
        <v>441.66080406537588</v>
      </c>
      <c r="EG465" s="64"/>
      <c r="EH465" s="64"/>
      <c r="EI465" s="64"/>
      <c r="EJ465" s="70"/>
      <c r="EK465" s="70"/>
      <c r="EL465" s="70"/>
      <c r="EM465" s="70"/>
      <c r="EN465" s="70"/>
      <c r="EO465" s="36">
        <f t="shared" ca="1" si="1170"/>
        <v>3.7664724947067971</v>
      </c>
      <c r="EP465" s="36">
        <f t="shared" ca="1" si="1171"/>
        <v>0</v>
      </c>
      <c r="EQ465" s="36">
        <f t="shared" si="1172"/>
        <v>11.031095090042179</v>
      </c>
      <c r="ER465" s="36">
        <f t="shared" si="1173"/>
        <v>0.14761880421088253</v>
      </c>
      <c r="ES465" s="36">
        <f t="shared" si="1174"/>
        <v>-0.13481003245540119</v>
      </c>
      <c r="ET465" s="36">
        <f t="shared" ca="1" si="1175"/>
        <v>0</v>
      </c>
      <c r="EU465" s="36">
        <f t="shared" ca="1" si="1207"/>
        <v>0.14761880421088253</v>
      </c>
      <c r="EV465" s="36">
        <f t="shared" si="1176"/>
        <v>0.23195694298490202</v>
      </c>
      <c r="EW465" s="36">
        <f t="shared" si="1177"/>
        <v>14.419492366881</v>
      </c>
      <c r="EX465" s="36">
        <f t="shared" ca="1" si="1208"/>
        <v>25.830163204118964</v>
      </c>
      <c r="EY465" s="36">
        <f t="shared" si="1178"/>
        <v>0</v>
      </c>
      <c r="EZ465" s="36">
        <f t="shared" si="1179"/>
        <v>0</v>
      </c>
      <c r="FA465" s="36">
        <f t="shared" si="1180"/>
        <v>0</v>
      </c>
      <c r="FB465" s="36">
        <f t="shared" si="1181"/>
        <v>0</v>
      </c>
      <c r="FC465" s="36">
        <f t="shared" si="1209"/>
        <v>0</v>
      </c>
      <c r="FD465" s="36">
        <f t="shared" si="1182"/>
        <v>0</v>
      </c>
      <c r="FE465" s="36">
        <f t="shared" si="1183"/>
        <v>0</v>
      </c>
      <c r="FF465" s="36">
        <f t="shared" si="1210"/>
        <v>0</v>
      </c>
      <c r="FG465" s="36">
        <f t="shared" ca="1" si="1184"/>
        <v>25.830163204118964</v>
      </c>
      <c r="FH465" s="36">
        <f t="shared" ca="1" si="1185"/>
        <v>0.23867923312308034</v>
      </c>
      <c r="FI465" s="36">
        <f t="shared" ca="1" si="1186"/>
        <v>-0.59238421789773554</v>
      </c>
      <c r="FJ465" s="36">
        <f t="shared" ca="1" si="1187"/>
        <v>27.915914635759634</v>
      </c>
      <c r="FK465" s="36">
        <f t="shared" si="1188"/>
        <v>0</v>
      </c>
      <c r="FL465" s="36">
        <f t="shared" si="1189"/>
        <v>0</v>
      </c>
      <c r="FM465" s="36">
        <f t="shared" ca="1" si="1190"/>
        <v>0</v>
      </c>
      <c r="FN465" s="36">
        <f t="shared" ca="1" si="1212"/>
        <v>27.915914635759634</v>
      </c>
    </row>
    <row r="466" spans="2:170" x14ac:dyDescent="0.25">
      <c r="B466" s="2">
        <v>458</v>
      </c>
      <c r="C466" s="2">
        <f t="shared" si="1066"/>
        <v>39</v>
      </c>
      <c r="D466" s="2">
        <f t="shared" si="1063"/>
        <v>482</v>
      </c>
      <c r="E466" s="2">
        <f t="shared" si="1061"/>
        <v>41</v>
      </c>
      <c r="F466" s="189">
        <f t="shared" si="1065"/>
        <v>59656</v>
      </c>
      <c r="G466" s="2">
        <f t="shared" si="1064"/>
        <v>4</v>
      </c>
      <c r="H466" s="187">
        <f t="shared" si="1067"/>
        <v>72.75</v>
      </c>
      <c r="I466" s="186">
        <f t="shared" si="1062"/>
        <v>72</v>
      </c>
      <c r="J466" s="2">
        <f t="shared" si="1068"/>
        <v>0</v>
      </c>
      <c r="K466" s="2">
        <f t="shared" si="1069"/>
        <v>1</v>
      </c>
      <c r="L466">
        <f t="shared" si="1070"/>
        <v>2</v>
      </c>
      <c r="M466" s="190">
        <f t="shared" si="1191"/>
        <v>2.2826212020000004E-2</v>
      </c>
      <c r="N466">
        <f t="shared" si="1071"/>
        <v>1</v>
      </c>
      <c r="O466">
        <f t="shared" si="1072"/>
        <v>100</v>
      </c>
      <c r="P466" s="58">
        <f t="shared" si="1073"/>
        <v>0.10271795409000002</v>
      </c>
      <c r="Q466" s="106">
        <f t="shared" si="1074"/>
        <v>0.10271795409000002</v>
      </c>
      <c r="R466" s="59">
        <f t="shared" si="1075"/>
        <v>0.10271795409000002</v>
      </c>
      <c r="S466" s="32">
        <f t="shared" si="1192"/>
        <v>8.9914193950058063E-3</v>
      </c>
      <c r="T466">
        <f t="shared" si="1076"/>
        <v>1</v>
      </c>
      <c r="U466" s="32">
        <f t="shared" si="1193"/>
        <v>8.3627552999999998E-4</v>
      </c>
      <c r="V466">
        <f t="shared" si="1077"/>
        <v>1</v>
      </c>
      <c r="W466">
        <f t="shared" si="1078"/>
        <v>100</v>
      </c>
      <c r="X466" s="58">
        <f t="shared" si="1079"/>
        <v>3.7632398849999998E-3</v>
      </c>
      <c r="Y466" s="58">
        <f t="shared" si="1080"/>
        <v>3.7632398849999998E-3</v>
      </c>
      <c r="Z466" s="32">
        <f t="shared" si="1081"/>
        <v>3.7632398849999998E-3</v>
      </c>
      <c r="AA466" s="32">
        <f t="shared" si="1082"/>
        <v>3.1414553657749256E-4</v>
      </c>
      <c r="AB466" s="59">
        <f t="shared" si="1083"/>
        <v>4.9056245199999996E-3</v>
      </c>
      <c r="AC466" s="59">
        <f t="shared" si="1084"/>
        <v>4.9056245199999996E-3</v>
      </c>
      <c r="AD466">
        <f t="shared" si="1085"/>
        <v>1</v>
      </c>
      <c r="AE466" s="59">
        <f t="shared" si="1086"/>
        <v>4.9056245199999996E-3</v>
      </c>
      <c r="AF466" s="59">
        <f t="shared" si="1087"/>
        <v>4.1758461800000006E-3</v>
      </c>
      <c r="AG466" s="59">
        <f t="shared" si="1088"/>
        <v>4.1758461800000006E-3</v>
      </c>
      <c r="AH466">
        <f t="shared" si="1089"/>
        <v>1</v>
      </c>
      <c r="AI466" s="59">
        <f t="shared" si="1090"/>
        <v>4.1758461800000006E-3</v>
      </c>
      <c r="AJ466" s="59">
        <f t="shared" si="1091"/>
        <v>0</v>
      </c>
      <c r="AK466" s="59">
        <f t="shared" si="1092"/>
        <v>0</v>
      </c>
      <c r="AL466" s="59">
        <f t="shared" si="1093"/>
        <v>0</v>
      </c>
      <c r="AM466" s="12">
        <f t="shared" si="1194"/>
        <v>5.0739079877163869E-3</v>
      </c>
      <c r="AN466" s="12">
        <f t="shared" si="1195"/>
        <v>0</v>
      </c>
      <c r="AO466" s="66">
        <f t="shared" si="1094"/>
        <v>4.5621634689228002E-5</v>
      </c>
      <c r="AP466" s="66">
        <f t="shared" si="1095"/>
        <v>1.5939455473459899E-6</v>
      </c>
      <c r="AQ466" s="59">
        <f t="shared" si="1096"/>
        <v>2.4890687436765363E-5</v>
      </c>
      <c r="AR466" s="59">
        <f t="shared" si="1097"/>
        <v>2.1187859288176965E-5</v>
      </c>
      <c r="AS466" s="59">
        <f t="shared" si="1098"/>
        <v>0</v>
      </c>
      <c r="AT466" s="12">
        <f t="shared" si="1099"/>
        <v>4.9806138607548702E-3</v>
      </c>
      <c r="AU466" s="59">
        <f t="shared" si="1196"/>
        <v>0</v>
      </c>
      <c r="AV466" s="59">
        <f t="shared" si="1197"/>
        <v>-3.4220131069073734E-19</v>
      </c>
      <c r="AW466" s="70">
        <f t="shared" si="1100"/>
        <v>0</v>
      </c>
      <c r="AX466" s="20">
        <f t="shared" si="1101"/>
        <v>200000</v>
      </c>
      <c r="AY466" s="20">
        <f t="shared" si="1102"/>
        <v>0</v>
      </c>
      <c r="AZ466" s="20">
        <f t="shared" si="1103"/>
        <v>0</v>
      </c>
      <c r="BA466" s="20">
        <f t="shared" si="1104"/>
        <v>200000</v>
      </c>
      <c r="BB466" s="36">
        <f t="shared" si="1105"/>
        <v>1</v>
      </c>
      <c r="BC466" s="36">
        <f t="shared" si="1106"/>
        <v>0</v>
      </c>
      <c r="BD466" s="80">
        <f t="shared" si="1107"/>
        <v>9.1243269378456002</v>
      </c>
      <c r="BE466" s="36">
        <f t="shared" si="1108"/>
        <v>0</v>
      </c>
      <c r="BF466" s="36">
        <f t="shared" si="1109"/>
        <v>0</v>
      </c>
      <c r="BG466" s="36">
        <f t="shared" si="1110"/>
        <v>9.1243269378456002</v>
      </c>
      <c r="BH466" s="36">
        <f t="shared" si="1111"/>
        <v>0.31878910946919797</v>
      </c>
      <c r="BI466" s="36">
        <f t="shared" si="1112"/>
        <v>0</v>
      </c>
      <c r="BJ466" s="36">
        <f t="shared" si="1113"/>
        <v>0</v>
      </c>
      <c r="BK466" s="36">
        <f t="shared" si="1114"/>
        <v>0.31878910946919797</v>
      </c>
      <c r="BL466" s="68">
        <f ca="1">IF(OR(AT466=0,E466&gt;ProjTerm),0,VLOOKUP(D466,'Life Events'!$AE$5:$AI$1206,5,FALSE))</f>
        <v>4.8407421308331268E-17</v>
      </c>
      <c r="BM466" s="93">
        <f t="shared" ca="1" si="1115"/>
        <v>4.8407421308331268E-17</v>
      </c>
      <c r="BN466" s="93">
        <f t="shared" ca="1" si="1116"/>
        <v>2.4109867353167537E-19</v>
      </c>
      <c r="BO466" s="36">
        <f t="shared" ca="1" si="1117"/>
        <v>3.6691862903814922E-17</v>
      </c>
      <c r="BP466" s="36">
        <f t="shared" si="1118"/>
        <v>3.9476748766217882E-3</v>
      </c>
      <c r="BQ466" s="36">
        <f t="shared" si="1119"/>
        <v>98.323428166705582</v>
      </c>
      <c r="BR466" s="36">
        <f t="shared" si="1120"/>
        <v>154.78110000000001</v>
      </c>
      <c r="BS466" s="36">
        <f t="shared" si="1121"/>
        <v>152.18608367413674</v>
      </c>
      <c r="BT466" s="36">
        <f t="shared" si="1122"/>
        <v>0.75798011776140595</v>
      </c>
      <c r="BU466" s="70" cm="1">
        <f t="array" ref="BU466">IF(AND(ActInt=1,$J466=0),INDEX(Tbl_FwdNom,$B466-IVP,MATCH(ValnDt,Tbl_FwdNom_Cols)),INDEX(Tbl_FwdNom,$B466,MATCH(StartDt,Tbl_FwdNom_Cols)))</f>
        <v>11.663588897</v>
      </c>
      <c r="BV466" s="70" cm="1">
        <f t="array" ref="BV466">INDEX(Tbl_FwdReal,$B466,MATCH(StartDt,Tbl_FwdReal_Cols))</f>
        <v>4.509432426</v>
      </c>
      <c r="BW466" s="70" cm="1">
        <f t="array" ref="BW466">IF(RunType&lt;&gt;"OPN",INDEX(Tbl_FwdReal,$B466,MATCH(ValnDt,Tbl_FwdReal_Cols)),IF(AND($J466=0,ActInt=1),INDEX(Tbl_FwdReal,$B466-IVP,MATCH(ValnDt,Tbl_FwdReal_Cols)),-999))*$K466</f>
        <v>4.509432426</v>
      </c>
      <c r="BX466" s="70">
        <f t="shared" si="1123"/>
        <v>4.5094324259999999E-2</v>
      </c>
      <c r="BY466" s="70">
        <f t="shared" si="1198"/>
        <v>6.8454648589405087E-2</v>
      </c>
      <c r="BZ466" s="64">
        <f t="shared" si="1211"/>
        <v>5.5330302214406935E-3</v>
      </c>
      <c r="CA466" s="70" cm="1">
        <f t="array" ref="CA466">IF($J466=1,CA465*(1+INDEX(Tbl_CPI,$B466,MATCH(IF(RunType="OPN",StartDt,ValnDt),Tbl_CPI_Cols))),0)</f>
        <v>0</v>
      </c>
      <c r="CB466" s="70">
        <f t="shared" si="1199"/>
        <v>13.893112814371243</v>
      </c>
      <c r="CC466" s="70">
        <f t="shared" si="1200"/>
        <v>13.740612692736832</v>
      </c>
      <c r="CD466" s="36">
        <f t="shared" si="1124"/>
        <v>71.77934921331925</v>
      </c>
      <c r="CE466" s="36">
        <f t="shared" si="1125"/>
        <v>1.5751259660273151</v>
      </c>
      <c r="CF466" s="36">
        <f t="shared" si="1126"/>
        <v>0</v>
      </c>
      <c r="CG466" s="36">
        <f t="shared" si="1127"/>
        <v>0.37219385754723</v>
      </c>
      <c r="CH466" s="36">
        <f t="shared" si="1128"/>
        <v>0.3642018133265445</v>
      </c>
      <c r="CI466" s="36">
        <f t="shared" si="1129"/>
        <v>0</v>
      </c>
      <c r="CJ466" s="36">
        <f t="shared" si="1130"/>
        <v>0</v>
      </c>
      <c r="CK466" s="36">
        <f t="shared" si="1131"/>
        <v>0</v>
      </c>
      <c r="CL466" s="36">
        <f t="shared" si="1132"/>
        <v>7.992044220685484E-3</v>
      </c>
      <c r="CM466" s="36">
        <f t="shared" si="1133"/>
        <v>0.37219385754723</v>
      </c>
      <c r="CN466" s="36">
        <f t="shared" ca="1" si="1134"/>
        <v>8.6811882546767709</v>
      </c>
      <c r="CO466" s="20">
        <f t="shared" si="1135"/>
        <v>120000</v>
      </c>
      <c r="CP466" s="20">
        <f t="shared" si="1136"/>
        <v>2</v>
      </c>
      <c r="CQ466" s="64">
        <f t="shared" si="1137"/>
        <v>2.6846479260000004E-2</v>
      </c>
      <c r="CR466" s="64">
        <f t="shared" si="1138"/>
        <v>0.12080915667000001</v>
      </c>
      <c r="CS466" s="36">
        <f t="shared" si="1139"/>
        <v>6.4979017391517475</v>
      </c>
      <c r="CT466" s="36">
        <f t="shared" si="1140"/>
        <v>5.4745961627073605</v>
      </c>
      <c r="CU466" s="36">
        <f t="shared" si="1141"/>
        <v>0.19127346568151879</v>
      </c>
      <c r="CV466" s="36">
        <f t="shared" si="1201"/>
        <v>5.6658696283888794</v>
      </c>
      <c r="CW466" s="36">
        <f t="shared" si="1142"/>
        <v>0</v>
      </c>
      <c r="CX466" s="36">
        <f t="shared" si="1143"/>
        <v>0</v>
      </c>
      <c r="CY466" s="36">
        <f t="shared" si="1144"/>
        <v>0</v>
      </c>
      <c r="CZ466" s="36">
        <f t="shared" si="1202"/>
        <v>0</v>
      </c>
      <c r="DA466" s="64">
        <f t="shared" si="1145"/>
        <v>9.2357634232469454E-3</v>
      </c>
      <c r="DB466" s="70">
        <f t="shared" si="1203"/>
        <v>0.99084875530775884</v>
      </c>
      <c r="DC466" s="70">
        <f>PRODUCT($DB$8:DB466)</f>
        <v>1.1414636284027746E-2</v>
      </c>
      <c r="DD466" s="36">
        <f t="shared" si="1146"/>
        <v>24.096035380887617</v>
      </c>
      <c r="DE466" s="36">
        <f t="shared" si="1147"/>
        <v>395.99896232080437</v>
      </c>
      <c r="DF466" s="36">
        <f t="shared" si="1148"/>
        <v>11.657280156781107</v>
      </c>
      <c r="DG466" s="36">
        <f t="shared" si="1149"/>
        <v>0.17041983797121868</v>
      </c>
      <c r="DH466" s="36">
        <f t="shared" ca="1" si="1150"/>
        <v>7.1319656744420018E-16</v>
      </c>
      <c r="DI466" s="36">
        <f t="shared" si="1151"/>
        <v>13.806116263889599</v>
      </c>
      <c r="DJ466" s="36">
        <f t="shared" ca="1" si="1152"/>
        <v>397.19590352261622</v>
      </c>
      <c r="DK466" s="36">
        <f t="shared" si="1153"/>
        <v>0</v>
      </c>
      <c r="DL466" s="36">
        <f t="shared" si="1154"/>
        <v>0</v>
      </c>
      <c r="DM466" s="36">
        <f t="shared" ca="1" si="1155"/>
        <v>397.19590352261622</v>
      </c>
      <c r="DN466" s="36">
        <f t="shared" ca="1" si="1204"/>
        <v>397.19590352262026</v>
      </c>
      <c r="DO466" s="64" cm="1">
        <f t="array" ref="DO466">IFERROR(INDEX(Tbl_FwdNom,$B466,MATCH(LIDt,Tbl_FwdNom_Cols,0)),0)</f>
        <v>8.4634672749999993</v>
      </c>
      <c r="DP466" s="64">
        <f t="shared" ca="1" si="1205"/>
        <v>8.4016755750000005</v>
      </c>
      <c r="DQ466" s="64">
        <f t="shared" ca="1" si="1156"/>
        <v>6.7454286303523237E-3</v>
      </c>
      <c r="DR466" s="70">
        <f t="shared" ca="1" si="1157"/>
        <v>0.99329976731105774</v>
      </c>
      <c r="DS466" s="70">
        <f ca="1">PRODUCT($DR$8:DR466)</f>
        <v>1.9635148533731571E-2</v>
      </c>
      <c r="DT466" s="36">
        <f t="shared" ca="1" si="1158"/>
        <v>434.10995664842892</v>
      </c>
      <c r="DU466" s="36">
        <f t="shared" ca="1" si="1159"/>
        <v>12.615073030638738</v>
      </c>
      <c r="DV466" s="36">
        <f t="shared" ca="1" si="1160"/>
        <v>0.18675246259667072</v>
      </c>
      <c r="DW466" s="36">
        <f t="shared" ca="1" si="1161"/>
        <v>7.47530814627689E-16</v>
      </c>
      <c r="DX466" s="36">
        <f t="shared" ca="1" si="1162"/>
        <v>25.905311814834548</v>
      </c>
      <c r="DY466" s="36">
        <f t="shared" ca="1" si="1163"/>
        <v>0.27596581730556746</v>
      </c>
      <c r="DZ466" s="36">
        <f t="shared" ca="1" si="1164"/>
        <v>14.675171559754132</v>
      </c>
      <c r="EA466" s="36">
        <f t="shared" ca="1" si="1165"/>
        <v>0</v>
      </c>
      <c r="EB466" s="36">
        <f t="shared" ca="1" si="1166"/>
        <v>435.58410277869615</v>
      </c>
      <c r="EC466" s="36">
        <f t="shared" ca="1" si="1167"/>
        <v>0</v>
      </c>
      <c r="ED466" s="36">
        <f t="shared" ca="1" si="1168"/>
        <v>0</v>
      </c>
      <c r="EE466" s="36">
        <f t="shared" ca="1" si="1206"/>
        <v>0</v>
      </c>
      <c r="EF466" s="36">
        <f t="shared" ca="1" si="1169"/>
        <v>435.58410277869615</v>
      </c>
      <c r="EG466" s="64"/>
      <c r="EH466" s="64"/>
      <c r="EI466" s="64"/>
      <c r="EJ466" s="70"/>
      <c r="EK466" s="70"/>
      <c r="EL466" s="70"/>
      <c r="EM466" s="70"/>
      <c r="EN466" s="70"/>
      <c r="EO466" s="36">
        <f t="shared" ca="1" si="1170"/>
        <v>3.7142805818292319</v>
      </c>
      <c r="EP466" s="36">
        <f t="shared" ca="1" si="1171"/>
        <v>0</v>
      </c>
      <c r="EQ466" s="36">
        <f t="shared" si="1172"/>
        <v>10.880925463777878</v>
      </c>
      <c r="ER466" s="36">
        <f t="shared" si="1173"/>
        <v>0.14443862392330084</v>
      </c>
      <c r="ES466" s="36">
        <f t="shared" si="1174"/>
        <v>-0.13190579400099359</v>
      </c>
      <c r="ET466" s="36">
        <f t="shared" ca="1" si="1175"/>
        <v>0</v>
      </c>
      <c r="EU466" s="36">
        <f t="shared" ca="1" si="1207"/>
        <v>0.14443862392330084</v>
      </c>
      <c r="EV466" s="36">
        <f t="shared" si="1176"/>
        <v>0.22789866565732672</v>
      </c>
      <c r="EW466" s="36">
        <f t="shared" si="1177"/>
        <v>14.223195465985805</v>
      </c>
      <c r="EX466" s="36">
        <f t="shared" ca="1" si="1208"/>
        <v>25.476458219344309</v>
      </c>
      <c r="EY466" s="36">
        <f t="shared" si="1178"/>
        <v>0</v>
      </c>
      <c r="EZ466" s="36">
        <f t="shared" si="1179"/>
        <v>0</v>
      </c>
      <c r="FA466" s="36">
        <f t="shared" si="1180"/>
        <v>0</v>
      </c>
      <c r="FB466" s="36">
        <f t="shared" si="1181"/>
        <v>0</v>
      </c>
      <c r="FC466" s="36">
        <f t="shared" si="1209"/>
        <v>0</v>
      </c>
      <c r="FD466" s="36">
        <f t="shared" si="1182"/>
        <v>0</v>
      </c>
      <c r="FE466" s="36">
        <f t="shared" si="1183"/>
        <v>0</v>
      </c>
      <c r="FF466" s="36">
        <f t="shared" si="1210"/>
        <v>0</v>
      </c>
      <c r="FG466" s="36">
        <f t="shared" ca="1" si="1184"/>
        <v>25.476458219344309</v>
      </c>
      <c r="FH466" s="36">
        <f t="shared" ca="1" si="1185"/>
        <v>0.23529454097609917</v>
      </c>
      <c r="FI466" s="36">
        <f t="shared" ca="1" si="1186"/>
        <v>-0.58149258614763966</v>
      </c>
      <c r="FJ466" s="36">
        <f t="shared" ca="1" si="1187"/>
        <v>27.522726859438517</v>
      </c>
      <c r="FK466" s="36">
        <f t="shared" si="1188"/>
        <v>0</v>
      </c>
      <c r="FL466" s="36">
        <f t="shared" si="1189"/>
        <v>0</v>
      </c>
      <c r="FM466" s="36">
        <f t="shared" ca="1" si="1190"/>
        <v>0</v>
      </c>
      <c r="FN466" s="36">
        <f t="shared" ca="1" si="1212"/>
        <v>27.522726859438517</v>
      </c>
    </row>
    <row r="467" spans="2:170" x14ac:dyDescent="0.25">
      <c r="B467" s="2">
        <v>459</v>
      </c>
      <c r="C467" s="2">
        <f t="shared" si="1066"/>
        <v>39</v>
      </c>
      <c r="D467" s="2">
        <f t="shared" si="1063"/>
        <v>483</v>
      </c>
      <c r="E467" s="2">
        <f t="shared" si="1061"/>
        <v>41</v>
      </c>
      <c r="F467" s="189">
        <f t="shared" si="1065"/>
        <v>59687</v>
      </c>
      <c r="G467" s="2">
        <f t="shared" si="1064"/>
        <v>5</v>
      </c>
      <c r="H467" s="187">
        <f t="shared" si="1067"/>
        <v>72.833333333333343</v>
      </c>
      <c r="I467" s="186">
        <f t="shared" si="1062"/>
        <v>72</v>
      </c>
      <c r="J467" s="2">
        <f t="shared" si="1068"/>
        <v>0</v>
      </c>
      <c r="K467" s="2">
        <f t="shared" si="1069"/>
        <v>1</v>
      </c>
      <c r="L467">
        <f t="shared" si="1070"/>
        <v>2</v>
      </c>
      <c r="M467" s="190">
        <f t="shared" si="1191"/>
        <v>2.2826212020000004E-2</v>
      </c>
      <c r="N467">
        <f t="shared" si="1071"/>
        <v>1</v>
      </c>
      <c r="O467">
        <f t="shared" si="1072"/>
        <v>100</v>
      </c>
      <c r="P467" s="58">
        <f t="shared" si="1073"/>
        <v>0.10271795409000002</v>
      </c>
      <c r="Q467" s="106">
        <f t="shared" si="1074"/>
        <v>0.10271795409000002</v>
      </c>
      <c r="R467" s="59">
        <f t="shared" si="1075"/>
        <v>0.10271795409000002</v>
      </c>
      <c r="S467" s="32">
        <f t="shared" si="1192"/>
        <v>8.9914193950058063E-3</v>
      </c>
      <c r="T467">
        <f t="shared" si="1076"/>
        <v>1</v>
      </c>
      <c r="U467" s="32">
        <f t="shared" si="1193"/>
        <v>8.3627552999999998E-4</v>
      </c>
      <c r="V467">
        <f t="shared" si="1077"/>
        <v>1</v>
      </c>
      <c r="W467">
        <f t="shared" si="1078"/>
        <v>100</v>
      </c>
      <c r="X467" s="58">
        <f t="shared" si="1079"/>
        <v>3.7632398849999998E-3</v>
      </c>
      <c r="Y467" s="58">
        <f t="shared" si="1080"/>
        <v>3.7632398849999998E-3</v>
      </c>
      <c r="Z467" s="32">
        <f t="shared" si="1081"/>
        <v>3.7632398849999998E-3</v>
      </c>
      <c r="AA467" s="32">
        <f t="shared" si="1082"/>
        <v>3.1414553657749256E-4</v>
      </c>
      <c r="AB467" s="59">
        <f t="shared" si="1083"/>
        <v>4.9056245199999996E-3</v>
      </c>
      <c r="AC467" s="59">
        <f t="shared" si="1084"/>
        <v>4.9056245199999996E-3</v>
      </c>
      <c r="AD467">
        <f t="shared" si="1085"/>
        <v>1</v>
      </c>
      <c r="AE467" s="59">
        <f t="shared" si="1086"/>
        <v>4.9056245199999996E-3</v>
      </c>
      <c r="AF467" s="59">
        <f t="shared" si="1087"/>
        <v>4.1758461800000006E-3</v>
      </c>
      <c r="AG467" s="59">
        <f t="shared" si="1088"/>
        <v>4.1758461800000006E-3</v>
      </c>
      <c r="AH467">
        <f t="shared" si="1089"/>
        <v>1</v>
      </c>
      <c r="AI467" s="59">
        <f t="shared" si="1090"/>
        <v>4.1758461800000006E-3</v>
      </c>
      <c r="AJ467" s="59">
        <f t="shared" si="1091"/>
        <v>0</v>
      </c>
      <c r="AK467" s="59">
        <f t="shared" si="1092"/>
        <v>0</v>
      </c>
      <c r="AL467" s="59">
        <f t="shared" si="1093"/>
        <v>0</v>
      </c>
      <c r="AM467" s="12">
        <f t="shared" si="1194"/>
        <v>4.9806138607548702E-3</v>
      </c>
      <c r="AN467" s="12">
        <f t="shared" si="1195"/>
        <v>0</v>
      </c>
      <c r="AO467" s="66">
        <f t="shared" si="1094"/>
        <v>4.4782788066626088E-5</v>
      </c>
      <c r="AP467" s="66">
        <f t="shared" si="1095"/>
        <v>1.5646376137721355E-6</v>
      </c>
      <c r="AQ467" s="59">
        <f t="shared" si="1096"/>
        <v>2.4433021479970954E-5</v>
      </c>
      <c r="AR467" s="59">
        <f t="shared" si="1097"/>
        <v>2.079827736448828E-5</v>
      </c>
      <c r="AS467" s="59">
        <f t="shared" si="1098"/>
        <v>0</v>
      </c>
      <c r="AT467" s="12">
        <f t="shared" si="1099"/>
        <v>4.8890351362300124E-3</v>
      </c>
      <c r="AU467" s="59">
        <f t="shared" si="1196"/>
        <v>0</v>
      </c>
      <c r="AV467" s="59">
        <f t="shared" si="1197"/>
        <v>-3.2864878353466853E-19</v>
      </c>
      <c r="AW467" s="70">
        <f t="shared" si="1100"/>
        <v>0</v>
      </c>
      <c r="AX467" s="20">
        <f t="shared" si="1101"/>
        <v>200000</v>
      </c>
      <c r="AY467" s="20">
        <f t="shared" si="1102"/>
        <v>0</v>
      </c>
      <c r="AZ467" s="20">
        <f t="shared" si="1103"/>
        <v>0</v>
      </c>
      <c r="BA467" s="20">
        <f t="shared" si="1104"/>
        <v>200000</v>
      </c>
      <c r="BB467" s="36">
        <f t="shared" si="1105"/>
        <v>1</v>
      </c>
      <c r="BC467" s="36">
        <f t="shared" si="1106"/>
        <v>0</v>
      </c>
      <c r="BD467" s="80">
        <f t="shared" si="1107"/>
        <v>8.9565576133252183</v>
      </c>
      <c r="BE467" s="36">
        <f t="shared" si="1108"/>
        <v>0</v>
      </c>
      <c r="BF467" s="36">
        <f t="shared" si="1109"/>
        <v>0</v>
      </c>
      <c r="BG467" s="36">
        <f t="shared" si="1110"/>
        <v>8.9565576133252183</v>
      </c>
      <c r="BH467" s="36">
        <f t="shared" si="1111"/>
        <v>0.31292752275442709</v>
      </c>
      <c r="BI467" s="36">
        <f t="shared" si="1112"/>
        <v>0</v>
      </c>
      <c r="BJ467" s="36">
        <f t="shared" si="1113"/>
        <v>0</v>
      </c>
      <c r="BK467" s="36">
        <f t="shared" si="1114"/>
        <v>0.31292752275442709</v>
      </c>
      <c r="BL467" s="68">
        <f ca="1">IF(OR(AT467=0,E467&gt;ProjTerm),0,VLOOKUP(D467,'Life Events'!$AE$5:$AI$1206,5,FALSE))</f>
        <v>4.7517352327901916E-17</v>
      </c>
      <c r="BM467" s="93">
        <f t="shared" ca="1" si="1115"/>
        <v>4.7517352327901916E-17</v>
      </c>
      <c r="BN467" s="93">
        <f t="shared" ca="1" si="1116"/>
        <v>2.3231400511173345E-19</v>
      </c>
      <c r="BO467" s="36">
        <f t="shared" ca="1" si="1117"/>
        <v>3.5355198720891641E-17</v>
      </c>
      <c r="BP467" s="36">
        <f t="shared" si="1118"/>
        <v>3.8750888380034371E-3</v>
      </c>
      <c r="BQ467" s="36">
        <f t="shared" si="1119"/>
        <v>98.324095894342761</v>
      </c>
      <c r="BR467" s="36">
        <f t="shared" si="1120"/>
        <v>154.78110000000001</v>
      </c>
      <c r="BS467" s="36">
        <f t="shared" si="1121"/>
        <v>152.18711719031856</v>
      </c>
      <c r="BT467" s="36">
        <f t="shared" si="1122"/>
        <v>0.74404816322502199</v>
      </c>
      <c r="BU467" s="70" cm="1">
        <f t="array" ref="BU467">IF(AND(ActInt=1,$J467=0),INDEX(Tbl_FwdNom,$B467-IVP,MATCH(ValnDt,Tbl_FwdNom_Cols)),INDEX(Tbl_FwdNom,$B467,MATCH(StartDt,Tbl_FwdNom_Cols)))</f>
        <v>11.657525968</v>
      </c>
      <c r="BV467" s="70" cm="1">
        <f t="array" ref="BV467">INDEX(Tbl_FwdReal,$B467,MATCH(StartDt,Tbl_FwdReal_Cols))</f>
        <v>4.506015476</v>
      </c>
      <c r="BW467" s="70" cm="1">
        <f t="array" ref="BW467">IF(RunType&lt;&gt;"OPN",INDEX(Tbl_FwdReal,$B467,MATCH(ValnDt,Tbl_FwdReal_Cols)),IF(AND($J467=0,ActInt=1),INDEX(Tbl_FwdReal,$B467-IVP,MATCH(ValnDt,Tbl_FwdReal_Cols)),-999))*$K467</f>
        <v>4.506015476</v>
      </c>
      <c r="BX467" s="70">
        <f t="shared" si="1123"/>
        <v>4.5060154759999999E-2</v>
      </c>
      <c r="BY467" s="70">
        <f t="shared" si="1198"/>
        <v>6.8431567880820721E-2</v>
      </c>
      <c r="BZ467" s="64">
        <f t="shared" si="1211"/>
        <v>5.5312200802974942E-3</v>
      </c>
      <c r="CA467" s="70" cm="1">
        <f t="array" ref="CA467">IF($J467=1,CA466*(1+INDEX(Tbl_CPI,$B467,MATCH(IF(RunType="OPN",StartDt,ValnDt),Tbl_CPI_Cols))),0)</f>
        <v>0</v>
      </c>
      <c r="CB467" s="70">
        <f t="shared" si="1199"/>
        <v>13.969958678947931</v>
      </c>
      <c r="CC467" s="70">
        <f t="shared" si="1200"/>
        <v>13.740612692736832</v>
      </c>
      <c r="CD467" s="36">
        <f t="shared" si="1124"/>
        <v>71.779363961595166</v>
      </c>
      <c r="CE467" s="36">
        <f t="shared" si="1125"/>
        <v>1.5751366629197969</v>
      </c>
      <c r="CF467" s="36">
        <f t="shared" si="1126"/>
        <v>0</v>
      </c>
      <c r="CG467" s="36">
        <f t="shared" si="1127"/>
        <v>0.36535044255921106</v>
      </c>
      <c r="CH467" s="36">
        <f t="shared" si="1128"/>
        <v>0.35750529506328949</v>
      </c>
      <c r="CI467" s="36">
        <f t="shared" si="1129"/>
        <v>0</v>
      </c>
      <c r="CJ467" s="36">
        <f t="shared" si="1130"/>
        <v>0</v>
      </c>
      <c r="CK467" s="36">
        <f t="shared" si="1131"/>
        <v>0</v>
      </c>
      <c r="CL467" s="36">
        <f t="shared" si="1132"/>
        <v>7.8451474959215124E-3</v>
      </c>
      <c r="CM467" s="36">
        <f t="shared" si="1133"/>
        <v>0.36535044255921106</v>
      </c>
      <c r="CN467" s="36">
        <f t="shared" ca="1" si="1134"/>
        <v>8.5215618840166201</v>
      </c>
      <c r="CO467" s="20">
        <f t="shared" si="1135"/>
        <v>120000</v>
      </c>
      <c r="CP467" s="20">
        <f t="shared" si="1136"/>
        <v>2</v>
      </c>
      <c r="CQ467" s="64">
        <f t="shared" si="1137"/>
        <v>2.6846479260000004E-2</v>
      </c>
      <c r="CR467" s="64">
        <f t="shared" si="1138"/>
        <v>0.12080915667000001</v>
      </c>
      <c r="CS467" s="36">
        <f t="shared" si="1139"/>
        <v>6.378424588343437</v>
      </c>
      <c r="CT467" s="36">
        <f t="shared" si="1140"/>
        <v>5.3739345679951303</v>
      </c>
      <c r="CU467" s="36">
        <f t="shared" si="1141"/>
        <v>0.18775651365265628</v>
      </c>
      <c r="CV467" s="36">
        <f t="shared" si="1201"/>
        <v>5.5616910816477869</v>
      </c>
      <c r="CW467" s="36">
        <f t="shared" si="1142"/>
        <v>0</v>
      </c>
      <c r="CX467" s="36">
        <f t="shared" si="1143"/>
        <v>0</v>
      </c>
      <c r="CY467" s="36">
        <f t="shared" si="1144"/>
        <v>0</v>
      </c>
      <c r="CZ467" s="36">
        <f t="shared" si="1202"/>
        <v>0</v>
      </c>
      <c r="DA467" s="64">
        <f t="shared" si="1145"/>
        <v>9.2311968219656038E-3</v>
      </c>
      <c r="DB467" s="70">
        <f t="shared" si="1203"/>
        <v>0.99085323873158671</v>
      </c>
      <c r="DC467" s="70">
        <f>PRODUCT($DB$8:DB467)</f>
        <v>1.1310229330971977E-2</v>
      </c>
      <c r="DD467" s="36">
        <f t="shared" si="1146"/>
        <v>23.574422462892617</v>
      </c>
      <c r="DE467" s="36">
        <f t="shared" si="1147"/>
        <v>390.69794906995662</v>
      </c>
      <c r="DF467" s="36">
        <f t="shared" si="1148"/>
        <v>11.451963281562721</v>
      </c>
      <c r="DG467" s="36">
        <f t="shared" si="1149"/>
        <v>0.16811792819989504</v>
      </c>
      <c r="DH467" s="36">
        <f t="shared" ca="1" si="1150"/>
        <v>6.8442502661013617E-16</v>
      </c>
      <c r="DI467" s="36">
        <f t="shared" si="1151"/>
        <v>13.564840176065037</v>
      </c>
      <c r="DJ467" s="36">
        <f t="shared" ca="1" si="1152"/>
        <v>391.97221213649186</v>
      </c>
      <c r="DK467" s="36">
        <f t="shared" si="1153"/>
        <v>0</v>
      </c>
      <c r="DL467" s="36">
        <f t="shared" si="1154"/>
        <v>0</v>
      </c>
      <c r="DM467" s="36">
        <f t="shared" ca="1" si="1155"/>
        <v>391.97221213649186</v>
      </c>
      <c r="DN467" s="36">
        <f t="shared" ca="1" si="1204"/>
        <v>391.9722121364959</v>
      </c>
      <c r="DO467" s="64" cm="1">
        <f t="array" ref="DO467">IFERROR(INDEX(Tbl_FwdNom,$B467,MATCH(LIDt,Tbl_FwdNom_Cols,0)),0)</f>
        <v>8.4617503630000002</v>
      </c>
      <c r="DP467" s="64">
        <f t="shared" ca="1" si="1205"/>
        <v>8.3999596410000006</v>
      </c>
      <c r="DQ467" s="64">
        <f t="shared" ca="1" si="1156"/>
        <v>6.7441006056434549E-3</v>
      </c>
      <c r="DR467" s="70">
        <f t="shared" ca="1" si="1157"/>
        <v>0.99330107760096509</v>
      </c>
      <c r="DS467" s="70">
        <f ca="1">PRODUCT($DR$8:DR467)</f>
        <v>1.950361419741058E-2</v>
      </c>
      <c r="DT467" s="36">
        <f t="shared" ca="1" si="1158"/>
        <v>428.08108025665223</v>
      </c>
      <c r="DU467" s="36">
        <f t="shared" ca="1" si="1159"/>
        <v>12.387222829550479</v>
      </c>
      <c r="DV467" s="36">
        <f t="shared" ca="1" si="1160"/>
        <v>0.18413685115477088</v>
      </c>
      <c r="DW467" s="36">
        <f t="shared" ca="1" si="1161"/>
        <v>7.1721703892646512E-16</v>
      </c>
      <c r="DX467" s="36">
        <f t="shared" ca="1" si="1162"/>
        <v>25.335971680709335</v>
      </c>
      <c r="DY467" s="36">
        <f t="shared" ca="1" si="1163"/>
        <v>0.26992890258129471</v>
      </c>
      <c r="DZ467" s="36">
        <f t="shared" ca="1" si="1164"/>
        <v>14.414226046417944</v>
      </c>
      <c r="EA467" s="36">
        <f t="shared" ca="1" si="1165"/>
        <v>0</v>
      </c>
      <c r="EB467" s="36">
        <f t="shared" ca="1" si="1166"/>
        <v>429.63234950333776</v>
      </c>
      <c r="EC467" s="36">
        <f t="shared" ca="1" si="1167"/>
        <v>0</v>
      </c>
      <c r="ED467" s="36">
        <f t="shared" ca="1" si="1168"/>
        <v>0</v>
      </c>
      <c r="EE467" s="36">
        <f t="shared" ca="1" si="1206"/>
        <v>0</v>
      </c>
      <c r="EF467" s="36">
        <f t="shared" ca="1" si="1169"/>
        <v>429.63234950333776</v>
      </c>
      <c r="EG467" s="64"/>
      <c r="EH467" s="64"/>
      <c r="EI467" s="64"/>
      <c r="EJ467" s="70"/>
      <c r="EK467" s="70"/>
      <c r="EL467" s="70"/>
      <c r="EM467" s="70"/>
      <c r="EN467" s="70"/>
      <c r="EO467" s="36">
        <f t="shared" ca="1" si="1170"/>
        <v>3.6632209404514753</v>
      </c>
      <c r="EP467" s="36">
        <f t="shared" ca="1" si="1171"/>
        <v>0</v>
      </c>
      <c r="EQ467" s="36">
        <f t="shared" si="1172"/>
        <v>10.733953673731083</v>
      </c>
      <c r="ER467" s="36">
        <f t="shared" si="1173"/>
        <v>0.14131192482509258</v>
      </c>
      <c r="ES467" s="36">
        <f t="shared" si="1174"/>
        <v>-0.12905039621369288</v>
      </c>
      <c r="ET467" s="36">
        <f t="shared" ca="1" si="1175"/>
        <v>0</v>
      </c>
      <c r="EU467" s="36">
        <f t="shared" ca="1" si="1207"/>
        <v>0.14131192482509258</v>
      </c>
      <c r="EV467" s="36">
        <f t="shared" si="1176"/>
        <v>0.22391590197351965</v>
      </c>
      <c r="EW467" s="36">
        <f t="shared" si="1177"/>
        <v>14.031078673643071</v>
      </c>
      <c r="EX467" s="36">
        <f t="shared" ca="1" si="1208"/>
        <v>25.130260174172768</v>
      </c>
      <c r="EY467" s="36">
        <f t="shared" si="1178"/>
        <v>0</v>
      </c>
      <c r="EZ467" s="36">
        <f t="shared" si="1179"/>
        <v>0</v>
      </c>
      <c r="FA467" s="36">
        <f t="shared" si="1180"/>
        <v>0</v>
      </c>
      <c r="FB467" s="36">
        <f t="shared" si="1181"/>
        <v>0</v>
      </c>
      <c r="FC467" s="36">
        <f t="shared" si="1209"/>
        <v>0</v>
      </c>
      <c r="FD467" s="36">
        <f t="shared" si="1182"/>
        <v>0</v>
      </c>
      <c r="FE467" s="36">
        <f t="shared" si="1183"/>
        <v>0</v>
      </c>
      <c r="FF467" s="36">
        <f t="shared" si="1210"/>
        <v>0</v>
      </c>
      <c r="FG467" s="36">
        <f t="shared" ca="1" si="1184"/>
        <v>25.130260174172768</v>
      </c>
      <c r="FH467" s="36">
        <f t="shared" ca="1" si="1185"/>
        <v>0.23198237785499243</v>
      </c>
      <c r="FI467" s="36">
        <f t="shared" ca="1" si="1186"/>
        <v>-0.57080124542529587</v>
      </c>
      <c r="FJ467" s="36">
        <f t="shared" ca="1" si="1187"/>
        <v>27.137541652894917</v>
      </c>
      <c r="FK467" s="36">
        <f t="shared" si="1188"/>
        <v>0</v>
      </c>
      <c r="FL467" s="36">
        <f t="shared" si="1189"/>
        <v>0</v>
      </c>
      <c r="FM467" s="36">
        <f t="shared" ca="1" si="1190"/>
        <v>0</v>
      </c>
      <c r="FN467" s="36">
        <f t="shared" ca="1" si="1212"/>
        <v>27.137541652894917</v>
      </c>
    </row>
    <row r="468" spans="2:170" x14ac:dyDescent="0.25">
      <c r="B468" s="2">
        <v>460</v>
      </c>
      <c r="C468" s="2">
        <f t="shared" si="1066"/>
        <v>39</v>
      </c>
      <c r="D468" s="2">
        <f t="shared" si="1063"/>
        <v>484</v>
      </c>
      <c r="E468" s="2">
        <f t="shared" si="1061"/>
        <v>41</v>
      </c>
      <c r="F468" s="189">
        <f t="shared" si="1065"/>
        <v>59717</v>
      </c>
      <c r="G468" s="2">
        <f t="shared" si="1064"/>
        <v>6</v>
      </c>
      <c r="H468" s="187">
        <f t="shared" si="1067"/>
        <v>72.916666666666671</v>
      </c>
      <c r="I468" s="186">
        <f t="shared" si="1062"/>
        <v>72</v>
      </c>
      <c r="J468" s="2">
        <f t="shared" si="1068"/>
        <v>0</v>
      </c>
      <c r="K468" s="2">
        <f t="shared" si="1069"/>
        <v>1</v>
      </c>
      <c r="L468">
        <f t="shared" si="1070"/>
        <v>2</v>
      </c>
      <c r="M468" s="190">
        <f t="shared" si="1191"/>
        <v>2.2826212020000004E-2</v>
      </c>
      <c r="N468">
        <f t="shared" si="1071"/>
        <v>1</v>
      </c>
      <c r="O468">
        <f t="shared" si="1072"/>
        <v>100</v>
      </c>
      <c r="P468" s="58">
        <f t="shared" si="1073"/>
        <v>0.10271795409000002</v>
      </c>
      <c r="Q468" s="106">
        <f t="shared" si="1074"/>
        <v>0.10271795409000002</v>
      </c>
      <c r="R468" s="59">
        <f t="shared" si="1075"/>
        <v>0.10271795409000002</v>
      </c>
      <c r="S468" s="32">
        <f t="shared" si="1192"/>
        <v>8.9914193950058063E-3</v>
      </c>
      <c r="T468">
        <f t="shared" si="1076"/>
        <v>1</v>
      </c>
      <c r="U468" s="32">
        <f t="shared" si="1193"/>
        <v>8.3627552999999998E-4</v>
      </c>
      <c r="V468">
        <f t="shared" si="1077"/>
        <v>1</v>
      </c>
      <c r="W468">
        <f t="shared" si="1078"/>
        <v>100</v>
      </c>
      <c r="X468" s="58">
        <f t="shared" si="1079"/>
        <v>3.7632398849999998E-3</v>
      </c>
      <c r="Y468" s="58">
        <f t="shared" si="1080"/>
        <v>3.7632398849999998E-3</v>
      </c>
      <c r="Z468" s="32">
        <f t="shared" si="1081"/>
        <v>3.7632398849999998E-3</v>
      </c>
      <c r="AA468" s="32">
        <f t="shared" si="1082"/>
        <v>3.1414553657749256E-4</v>
      </c>
      <c r="AB468" s="59">
        <f t="shared" si="1083"/>
        <v>4.9056245199999996E-3</v>
      </c>
      <c r="AC468" s="59">
        <f t="shared" si="1084"/>
        <v>4.9056245199999996E-3</v>
      </c>
      <c r="AD468">
        <f t="shared" si="1085"/>
        <v>1</v>
      </c>
      <c r="AE468" s="59">
        <f t="shared" si="1086"/>
        <v>4.9056245199999996E-3</v>
      </c>
      <c r="AF468" s="59">
        <f t="shared" si="1087"/>
        <v>4.1758461800000006E-3</v>
      </c>
      <c r="AG468" s="59">
        <f t="shared" si="1088"/>
        <v>4.1758461800000006E-3</v>
      </c>
      <c r="AH468">
        <f t="shared" si="1089"/>
        <v>1</v>
      </c>
      <c r="AI468" s="59">
        <f t="shared" si="1090"/>
        <v>4.1758461800000006E-3</v>
      </c>
      <c r="AJ468" s="59">
        <f t="shared" si="1091"/>
        <v>0</v>
      </c>
      <c r="AK468" s="59">
        <f t="shared" si="1092"/>
        <v>0</v>
      </c>
      <c r="AL468" s="59">
        <f t="shared" si="1093"/>
        <v>0</v>
      </c>
      <c r="AM468" s="12">
        <f t="shared" si="1194"/>
        <v>4.8890351362300124E-3</v>
      </c>
      <c r="AN468" s="12">
        <f t="shared" si="1195"/>
        <v>0</v>
      </c>
      <c r="AO468" s="66">
        <f t="shared" si="1094"/>
        <v>4.3959365346763385E-5</v>
      </c>
      <c r="AP468" s="66">
        <f t="shared" si="1095"/>
        <v>1.5358685662171916E-6</v>
      </c>
      <c r="AQ468" s="59">
        <f t="shared" si="1096"/>
        <v>2.3983770643431489E-5</v>
      </c>
      <c r="AR468" s="59">
        <f t="shared" si="1097"/>
        <v>2.041585869751188E-5</v>
      </c>
      <c r="AS468" s="59">
        <f t="shared" si="1098"/>
        <v>0</v>
      </c>
      <c r="AT468" s="12">
        <f t="shared" si="1099"/>
        <v>4.7991402729760883E-3</v>
      </c>
      <c r="AU468" s="59">
        <f t="shared" si="1196"/>
        <v>0</v>
      </c>
      <c r="AV468" s="59">
        <f t="shared" si="1197"/>
        <v>-2.1345230270808369E-19</v>
      </c>
      <c r="AW468" s="70">
        <f t="shared" si="1100"/>
        <v>0</v>
      </c>
      <c r="AX468" s="20">
        <f t="shared" si="1101"/>
        <v>200000</v>
      </c>
      <c r="AY468" s="20">
        <f t="shared" si="1102"/>
        <v>0</v>
      </c>
      <c r="AZ468" s="20">
        <f t="shared" si="1103"/>
        <v>0</v>
      </c>
      <c r="BA468" s="20">
        <f t="shared" si="1104"/>
        <v>200000</v>
      </c>
      <c r="BB468" s="36">
        <f t="shared" si="1105"/>
        <v>1</v>
      </c>
      <c r="BC468" s="36">
        <f t="shared" si="1106"/>
        <v>0</v>
      </c>
      <c r="BD468" s="80">
        <f t="shared" si="1107"/>
        <v>8.7918730693526772</v>
      </c>
      <c r="BE468" s="36">
        <f t="shared" si="1108"/>
        <v>0</v>
      </c>
      <c r="BF468" s="36">
        <f t="shared" si="1109"/>
        <v>0</v>
      </c>
      <c r="BG468" s="36">
        <f t="shared" si="1110"/>
        <v>8.7918730693526772</v>
      </c>
      <c r="BH468" s="36">
        <f t="shared" si="1111"/>
        <v>0.30717371324343834</v>
      </c>
      <c r="BI468" s="36">
        <f t="shared" si="1112"/>
        <v>0</v>
      </c>
      <c r="BJ468" s="36">
        <f t="shared" si="1113"/>
        <v>0</v>
      </c>
      <c r="BK468" s="36">
        <f t="shared" si="1114"/>
        <v>0.30717371324343834</v>
      </c>
      <c r="BL468" s="68">
        <f ca="1">IF(OR(AT468=0,E468&gt;ProjTerm),0,VLOOKUP(D468,'Life Events'!$AE$5:$AI$1206,5,FALSE))</f>
        <v>4.6643649077530285E-17</v>
      </c>
      <c r="BM468" s="93">
        <f t="shared" ca="1" si="1115"/>
        <v>4.6643649077530285E-17</v>
      </c>
      <c r="BN468" s="93">
        <f t="shared" ca="1" si="1116"/>
        <v>2.2384941476653956E-19</v>
      </c>
      <c r="BO468" s="36">
        <f t="shared" ca="1" si="1117"/>
        <v>3.4067386392766574E-17</v>
      </c>
      <c r="BP468" s="36">
        <f t="shared" si="1118"/>
        <v>3.8038374414635164E-3</v>
      </c>
      <c r="BQ468" s="36">
        <f t="shared" si="1119"/>
        <v>98.325219418188624</v>
      </c>
      <c r="BR468" s="36">
        <f t="shared" si="1120"/>
        <v>154.78110000000001</v>
      </c>
      <c r="BS468" s="36">
        <f t="shared" si="1121"/>
        <v>152.18885619288596</v>
      </c>
      <c r="BT468" s="36">
        <f t="shared" si="1122"/>
        <v>0.7303756688534454</v>
      </c>
      <c r="BU468" s="70" cm="1">
        <f t="array" ref="BU468">IF(AND(ActInt=1,$J468=0),INDEX(Tbl_FwdNom,$B468-IVP,MATCH(ValnDt,Tbl_FwdNom_Cols)),INDEX(Tbl_FwdNom,$B468,MATCH(StartDt,Tbl_FwdNom_Cols)))</f>
        <v>11.651463368</v>
      </c>
      <c r="BV468" s="70" cm="1">
        <f t="array" ref="BV468">INDEX(Tbl_FwdReal,$B468,MATCH(StartDt,Tbl_FwdReal_Cols))</f>
        <v>4.5025986380000003</v>
      </c>
      <c r="BW468" s="70" cm="1">
        <f t="array" ref="BW468">IF(RunType&lt;&gt;"OPN",INDEX(Tbl_FwdReal,$B468,MATCH(ValnDt,Tbl_FwdReal_Cols)),IF(AND($J468=0,ActInt=1),INDEX(Tbl_FwdReal,$B468-IVP,MATCH(ValnDt,Tbl_FwdReal_Cols)),-999))*$K468</f>
        <v>4.5025986380000003</v>
      </c>
      <c r="BX468" s="70">
        <f t="shared" si="1123"/>
        <v>4.5025986380000001E-2</v>
      </c>
      <c r="BY468" s="70">
        <f t="shared" si="1198"/>
        <v>6.8408487666071105E-2</v>
      </c>
      <c r="BZ468" s="64">
        <f t="shared" si="1211"/>
        <v>5.5294099420397647E-3</v>
      </c>
      <c r="CA468" s="70" cm="1">
        <f t="array" ref="CA468">IF($J468=1,CA467*(1+INDEX(Tbl_CPI,$B468,MATCH(IF(RunType="OPN",StartDt,ValnDt),Tbl_CPI_Cols))),0)</f>
        <v>0</v>
      </c>
      <c r="CB468" s="70">
        <f t="shared" si="1199"/>
        <v>14.047204307357191</v>
      </c>
      <c r="CC468" s="70">
        <f t="shared" si="1200"/>
        <v>13.740612692736832</v>
      </c>
      <c r="CD468" s="36">
        <f t="shared" si="1124"/>
        <v>71.779388777161813</v>
      </c>
      <c r="CE468" s="36">
        <f t="shared" si="1125"/>
        <v>1.5751546615963696</v>
      </c>
      <c r="CF468" s="36">
        <f t="shared" si="1126"/>
        <v>0</v>
      </c>
      <c r="CG468" s="36">
        <f t="shared" si="1127"/>
        <v>0.35863294027419951</v>
      </c>
      <c r="CH468" s="36">
        <f t="shared" si="1128"/>
        <v>0.35093195378865832</v>
      </c>
      <c r="CI468" s="36">
        <f t="shared" si="1129"/>
        <v>0</v>
      </c>
      <c r="CJ468" s="36">
        <f t="shared" si="1130"/>
        <v>0</v>
      </c>
      <c r="CK468" s="36">
        <f t="shared" si="1131"/>
        <v>0</v>
      </c>
      <c r="CL468" s="36">
        <f t="shared" si="1132"/>
        <v>7.7009864855411463E-3</v>
      </c>
      <c r="CM468" s="36">
        <f t="shared" si="1133"/>
        <v>0.35863294027419951</v>
      </c>
      <c r="CN468" s="36">
        <f t="shared" ca="1" si="1134"/>
        <v>8.3648672763012062</v>
      </c>
      <c r="CO468" s="20">
        <f t="shared" si="1135"/>
        <v>120000</v>
      </c>
      <c r="CP468" s="20">
        <f t="shared" si="1136"/>
        <v>2</v>
      </c>
      <c r="CQ468" s="64">
        <f t="shared" si="1137"/>
        <v>2.6846479260000004E-2</v>
      </c>
      <c r="CR468" s="64">
        <f t="shared" si="1138"/>
        <v>0.12080915667000001</v>
      </c>
      <c r="CS468" s="36">
        <f t="shared" si="1139"/>
        <v>6.2611442681641991</v>
      </c>
      <c r="CT468" s="36">
        <f t="shared" si="1140"/>
        <v>5.275123841611606</v>
      </c>
      <c r="CU468" s="36">
        <f t="shared" si="1141"/>
        <v>0.18430422794606299</v>
      </c>
      <c r="CV468" s="36">
        <f t="shared" si="1201"/>
        <v>5.4594280695576689</v>
      </c>
      <c r="CW468" s="36">
        <f t="shared" si="1142"/>
        <v>0</v>
      </c>
      <c r="CX468" s="36">
        <f t="shared" si="1143"/>
        <v>0</v>
      </c>
      <c r="CY468" s="36">
        <f t="shared" si="1144"/>
        <v>0</v>
      </c>
      <c r="CZ468" s="36">
        <f t="shared" si="1202"/>
        <v>0</v>
      </c>
      <c r="DA468" s="64">
        <f t="shared" si="1145"/>
        <v>9.2266302412000734E-3</v>
      </c>
      <c r="DB468" s="70">
        <f t="shared" si="1203"/>
        <v>0.99085772217584567</v>
      </c>
      <c r="DC468" s="70">
        <f>PRODUCT($DB$8:DB468)</f>
        <v>1.1206828072173332E-2</v>
      </c>
      <c r="DD468" s="36">
        <f t="shared" si="1146"/>
        <v>23.061559273254122</v>
      </c>
      <c r="DE468" s="36">
        <f t="shared" si="1147"/>
        <v>385.51090151266766</v>
      </c>
      <c r="DF468" s="36">
        <f t="shared" si="1148"/>
        <v>11.250452599054062</v>
      </c>
      <c r="DG468" s="36">
        <f t="shared" si="1149"/>
        <v>0.16586525271884858</v>
      </c>
      <c r="DH468" s="36">
        <f t="shared" ca="1" si="1150"/>
        <v>6.5667257686572488E-16</v>
      </c>
      <c r="DI468" s="36">
        <f t="shared" si="1151"/>
        <v>13.328056026844139</v>
      </c>
      <c r="DJ468" s="36">
        <f t="shared" ca="1" si="1152"/>
        <v>386.86198561259289</v>
      </c>
      <c r="DK468" s="36">
        <f t="shared" si="1153"/>
        <v>0</v>
      </c>
      <c r="DL468" s="36">
        <f t="shared" si="1154"/>
        <v>0</v>
      </c>
      <c r="DM468" s="36">
        <f t="shared" ca="1" si="1155"/>
        <v>386.86198561259289</v>
      </c>
      <c r="DN468" s="36">
        <f t="shared" ca="1" si="1204"/>
        <v>386.86198561259692</v>
      </c>
      <c r="DO468" s="64" cm="1">
        <f t="array" ref="DO468">IFERROR(INDEX(Tbl_FwdNom,$B468,MATCH(LIDt,Tbl_FwdNom_Cols,0)),0)</f>
        <v>8.4600334789999998</v>
      </c>
      <c r="DP468" s="64">
        <f t="shared" ca="1" si="1205"/>
        <v>8.3982437349999994</v>
      </c>
      <c r="DQ468" s="64">
        <f t="shared" ca="1" si="1156"/>
        <v>6.7427725833346663E-3</v>
      </c>
      <c r="DR468" s="70">
        <f t="shared" ca="1" si="1157"/>
        <v>0.99330238789196124</v>
      </c>
      <c r="DS468" s="70">
        <f ca="1">PRODUCT($DR$8:DR468)</f>
        <v>1.9372986554811487E-2</v>
      </c>
      <c r="DT468" s="36">
        <f t="shared" ca="1" si="1158"/>
        <v>422.17566055869838</v>
      </c>
      <c r="DU468" s="36">
        <f t="shared" ca="1" si="1159"/>
        <v>12.163573342785792</v>
      </c>
      <c r="DV468" s="36">
        <f t="shared" ca="1" si="1160"/>
        <v>0.18157460662485533</v>
      </c>
      <c r="DW468" s="36">
        <f t="shared" ca="1" si="1161"/>
        <v>6.8798568392007235E-16</v>
      </c>
      <c r="DX468" s="36">
        <f t="shared" ca="1" si="1162"/>
        <v>24.77643070707672</v>
      </c>
      <c r="DY468" s="36">
        <f t="shared" ca="1" si="1163"/>
        <v>0.26399605929898901</v>
      </c>
      <c r="DZ468" s="36">
        <f t="shared" ca="1" si="1164"/>
        <v>14.15811968646844</v>
      </c>
      <c r="EA468" s="36">
        <f t="shared" ca="1" si="1165"/>
        <v>0</v>
      </c>
      <c r="EB468" s="36">
        <f t="shared" ca="1" si="1166"/>
        <v>423.80334433355006</v>
      </c>
      <c r="EC468" s="36">
        <f t="shared" ca="1" si="1167"/>
        <v>0</v>
      </c>
      <c r="ED468" s="36">
        <f t="shared" ca="1" si="1168"/>
        <v>0</v>
      </c>
      <c r="EE468" s="36">
        <f t="shared" ca="1" si="1206"/>
        <v>0</v>
      </c>
      <c r="EF468" s="36">
        <f t="shared" ca="1" si="1169"/>
        <v>423.80334433355006</v>
      </c>
      <c r="EG468" s="64"/>
      <c r="EH468" s="64"/>
      <c r="EI468" s="64"/>
      <c r="EJ468" s="70"/>
      <c r="EK468" s="70"/>
      <c r="EL468" s="70"/>
      <c r="EM468" s="70"/>
      <c r="EN468" s="70"/>
      <c r="EO468" s="36">
        <f t="shared" ca="1" si="1170"/>
        <v>3.6132736926764215</v>
      </c>
      <c r="EP468" s="36">
        <f t="shared" ca="1" si="1171"/>
        <v>0</v>
      </c>
      <c r="EQ468" s="36">
        <f t="shared" si="1172"/>
        <v>10.590125382992502</v>
      </c>
      <c r="ER468" s="36">
        <f t="shared" si="1173"/>
        <v>0.13823767413607446</v>
      </c>
      <c r="ES468" s="36">
        <f t="shared" si="1174"/>
        <v>-0.12624289592686952</v>
      </c>
      <c r="ET468" s="36">
        <f t="shared" ca="1" si="1175"/>
        <v>0</v>
      </c>
      <c r="EU468" s="36">
        <f t="shared" ca="1" si="1207"/>
        <v>0.13823767413607446</v>
      </c>
      <c r="EV468" s="36">
        <f t="shared" si="1176"/>
        <v>0.22000728707959835</v>
      </c>
      <c r="EW468" s="36">
        <f t="shared" si="1177"/>
        <v>13.84307096239429</v>
      </c>
      <c r="EX468" s="36">
        <f t="shared" ca="1" si="1208"/>
        <v>24.791441306602465</v>
      </c>
      <c r="EY468" s="36">
        <f t="shared" si="1178"/>
        <v>0</v>
      </c>
      <c r="EZ468" s="36">
        <f t="shared" si="1179"/>
        <v>0</v>
      </c>
      <c r="FA468" s="36">
        <f t="shared" si="1180"/>
        <v>0</v>
      </c>
      <c r="FB468" s="36">
        <f t="shared" si="1181"/>
        <v>0</v>
      </c>
      <c r="FC468" s="36">
        <f t="shared" si="1209"/>
        <v>0</v>
      </c>
      <c r="FD468" s="36">
        <f t="shared" si="1182"/>
        <v>0</v>
      </c>
      <c r="FE468" s="36">
        <f t="shared" si="1183"/>
        <v>0</v>
      </c>
      <c r="FF468" s="36">
        <f t="shared" si="1210"/>
        <v>0</v>
      </c>
      <c r="FG468" s="36">
        <f t="shared" ca="1" si="1184"/>
        <v>24.791441306602465</v>
      </c>
      <c r="FH468" s="36">
        <f t="shared" ca="1" si="1185"/>
        <v>0.22874146208243495</v>
      </c>
      <c r="FI468" s="36">
        <f t="shared" ca="1" si="1186"/>
        <v>-0.61529738876503182</v>
      </c>
      <c r="FJ468" s="36">
        <f t="shared" ca="1" si="1187"/>
        <v>26.705226535966126</v>
      </c>
      <c r="FK468" s="36">
        <f t="shared" si="1188"/>
        <v>0</v>
      </c>
      <c r="FL468" s="36">
        <f t="shared" si="1189"/>
        <v>0</v>
      </c>
      <c r="FM468" s="36">
        <f t="shared" ca="1" si="1190"/>
        <v>0</v>
      </c>
      <c r="FN468" s="36">
        <f t="shared" ca="1" si="1212"/>
        <v>26.705226535966126</v>
      </c>
    </row>
    <row r="469" spans="2:170" x14ac:dyDescent="0.25">
      <c r="B469" s="2">
        <v>461</v>
      </c>
      <c r="C469" s="2">
        <f t="shared" si="1066"/>
        <v>39</v>
      </c>
      <c r="D469" s="2">
        <f t="shared" si="1063"/>
        <v>485</v>
      </c>
      <c r="E469" s="2">
        <f t="shared" si="1061"/>
        <v>41</v>
      </c>
      <c r="F469" s="189">
        <f t="shared" si="1065"/>
        <v>59748</v>
      </c>
      <c r="G469" s="2">
        <f t="shared" si="1064"/>
        <v>7</v>
      </c>
      <c r="H469" s="187">
        <f t="shared" si="1067"/>
        <v>73</v>
      </c>
      <c r="I469" s="186">
        <f t="shared" si="1062"/>
        <v>73</v>
      </c>
      <c r="J469" s="2">
        <f t="shared" si="1068"/>
        <v>0</v>
      </c>
      <c r="K469" s="2">
        <f t="shared" si="1069"/>
        <v>1</v>
      </c>
      <c r="L469">
        <f t="shared" si="1070"/>
        <v>2</v>
      </c>
      <c r="M469" s="190">
        <f t="shared" si="1191"/>
        <v>2.5021530030000003E-2</v>
      </c>
      <c r="N469">
        <f t="shared" si="1071"/>
        <v>1</v>
      </c>
      <c r="O469">
        <f t="shared" si="1072"/>
        <v>100</v>
      </c>
      <c r="P469" s="58">
        <f t="shared" si="1073"/>
        <v>0.11259688513500002</v>
      </c>
      <c r="Q469" s="106">
        <f t="shared" si="1074"/>
        <v>0.11259688513500002</v>
      </c>
      <c r="R469" s="59">
        <f t="shared" si="1075"/>
        <v>0.11259688513500002</v>
      </c>
      <c r="S469" s="32">
        <f t="shared" si="1192"/>
        <v>9.9052771939300843E-3</v>
      </c>
      <c r="T469">
        <f t="shared" si="1076"/>
        <v>1</v>
      </c>
      <c r="U469" s="32">
        <f t="shared" si="1193"/>
        <v>8.8028499000000001E-4</v>
      </c>
      <c r="V469">
        <f t="shared" si="1077"/>
        <v>1</v>
      </c>
      <c r="W469">
        <f t="shared" si="1078"/>
        <v>100</v>
      </c>
      <c r="X469" s="58">
        <f t="shared" si="1079"/>
        <v>3.9612824550000003E-3</v>
      </c>
      <c r="Y469" s="58">
        <f t="shared" si="1080"/>
        <v>3.9612824550000003E-3</v>
      </c>
      <c r="Z469" s="32">
        <f t="shared" si="1081"/>
        <v>3.9612824550000003E-3</v>
      </c>
      <c r="AA469" s="32">
        <f t="shared" si="1082"/>
        <v>3.3070773046650626E-4</v>
      </c>
      <c r="AB469" s="59">
        <f t="shared" si="1083"/>
        <v>4.9056245199999996E-3</v>
      </c>
      <c r="AC469" s="59">
        <f t="shared" si="1084"/>
        <v>4.9056245199999996E-3</v>
      </c>
      <c r="AD469">
        <f t="shared" si="1085"/>
        <v>1</v>
      </c>
      <c r="AE469" s="59">
        <f t="shared" si="1086"/>
        <v>4.9056245199999996E-3</v>
      </c>
      <c r="AF469" s="59">
        <f t="shared" si="1087"/>
        <v>4.1758461800000006E-3</v>
      </c>
      <c r="AG469" s="59">
        <f t="shared" si="1088"/>
        <v>4.1758461800000006E-3</v>
      </c>
      <c r="AH469">
        <f t="shared" si="1089"/>
        <v>1</v>
      </c>
      <c r="AI469" s="59">
        <f t="shared" si="1090"/>
        <v>4.1758461800000006E-3</v>
      </c>
      <c r="AJ469" s="59">
        <f t="shared" si="1091"/>
        <v>0</v>
      </c>
      <c r="AK469" s="59">
        <f t="shared" si="1092"/>
        <v>0</v>
      </c>
      <c r="AL469" s="59">
        <f t="shared" si="1093"/>
        <v>0</v>
      </c>
      <c r="AM469" s="12">
        <f t="shared" si="1194"/>
        <v>4.7991402729760883E-3</v>
      </c>
      <c r="AN469" s="12">
        <f t="shared" si="1195"/>
        <v>0</v>
      </c>
      <c r="AO469" s="66">
        <f t="shared" si="1094"/>
        <v>4.753681469638145E-5</v>
      </c>
      <c r="AP469" s="66">
        <f t="shared" si="1095"/>
        <v>1.5871127878663315E-6</v>
      </c>
      <c r="AQ469" s="59">
        <f t="shared" si="1096"/>
        <v>2.354278019803099E-5</v>
      </c>
      <c r="AR469" s="59">
        <f t="shared" si="1097"/>
        <v>2.0040471576191357E-5</v>
      </c>
      <c r="AS469" s="59">
        <f t="shared" si="1098"/>
        <v>0</v>
      </c>
      <c r="AT469" s="12">
        <f t="shared" si="1099"/>
        <v>4.7064330937176182E-3</v>
      </c>
      <c r="AU469" s="59">
        <f t="shared" si="1196"/>
        <v>4.7433845046240819E-20</v>
      </c>
      <c r="AV469" s="59">
        <f t="shared" si="1197"/>
        <v>0</v>
      </c>
      <c r="AW469" s="70">
        <f t="shared" si="1100"/>
        <v>0</v>
      </c>
      <c r="AX469" s="20">
        <f t="shared" si="1101"/>
        <v>200000</v>
      </c>
      <c r="AY469" s="20">
        <f t="shared" si="1102"/>
        <v>0</v>
      </c>
      <c r="AZ469" s="20">
        <f t="shared" si="1103"/>
        <v>0</v>
      </c>
      <c r="BA469" s="20">
        <f t="shared" si="1104"/>
        <v>200000</v>
      </c>
      <c r="BB469" s="36">
        <f t="shared" si="1105"/>
        <v>1</v>
      </c>
      <c r="BC469" s="36">
        <f t="shared" si="1106"/>
        <v>0</v>
      </c>
      <c r="BD469" s="80">
        <f t="shared" si="1107"/>
        <v>9.5073629392762893</v>
      </c>
      <c r="BE469" s="36">
        <f t="shared" si="1108"/>
        <v>0</v>
      </c>
      <c r="BF469" s="36">
        <f t="shared" si="1109"/>
        <v>0</v>
      </c>
      <c r="BG469" s="36">
        <f t="shared" si="1110"/>
        <v>9.5073629392762893</v>
      </c>
      <c r="BH469" s="36">
        <f t="shared" si="1111"/>
        <v>0.31742255757326632</v>
      </c>
      <c r="BI469" s="36">
        <f t="shared" si="1112"/>
        <v>0</v>
      </c>
      <c r="BJ469" s="36">
        <f t="shared" si="1113"/>
        <v>0</v>
      </c>
      <c r="BK469" s="36">
        <f t="shared" si="1114"/>
        <v>0.31742255757326632</v>
      </c>
      <c r="BL469" s="68">
        <f ca="1">IF(OR(AT469=0,E469&gt;ProjTerm),0,VLOOKUP(D469,'Life Events'!$AE$5:$AI$1206,5,FALSE))</f>
        <v>4.5742612456315166E-17</v>
      </c>
      <c r="BM469" s="93">
        <f t="shared" ca="1" si="1115"/>
        <v>4.5742612456315166E-17</v>
      </c>
      <c r="BN469" s="93">
        <f t="shared" ca="1" si="1116"/>
        <v>2.1528454505750143E-19</v>
      </c>
      <c r="BO469" s="36">
        <f t="shared" ca="1" si="1117"/>
        <v>3.2763908668306964E-17</v>
      </c>
      <c r="BP469" s="36">
        <f t="shared" si="1118"/>
        <v>4.1072309902555788E-3</v>
      </c>
      <c r="BQ469" s="36">
        <f t="shared" si="1119"/>
        <v>98.325219418188624</v>
      </c>
      <c r="BR469" s="36">
        <f t="shared" si="1120"/>
        <v>154.78110000000001</v>
      </c>
      <c r="BS469" s="36">
        <f t="shared" si="1121"/>
        <v>152.18885619288596</v>
      </c>
      <c r="BT469" s="36">
        <f t="shared" si="1122"/>
        <v>0.71626666928122995</v>
      </c>
      <c r="BU469" s="70" cm="1">
        <f t="array" ref="BU469">IF(AND(ActInt=1,$J469=0),INDEX(Tbl_FwdNom,$B469-IVP,MATCH(ValnDt,Tbl_FwdNom_Cols)),INDEX(Tbl_FwdNom,$B469,MATCH(StartDt,Tbl_FwdNom_Cols)))</f>
        <v>11.645401098000001</v>
      </c>
      <c r="BV469" s="70" cm="1">
        <f t="array" ref="BV469">INDEX(Tbl_FwdReal,$B469,MATCH(StartDt,Tbl_FwdReal_Cols))</f>
        <v>4.4991819120000001</v>
      </c>
      <c r="BW469" s="70" cm="1">
        <f t="array" ref="BW469">IF(RunType&lt;&gt;"OPN",INDEX(Tbl_FwdReal,$B469,MATCH(ValnDt,Tbl_FwdReal_Cols)),IF(AND($J469=0,ActInt=1),INDEX(Tbl_FwdReal,$B469-IVP,MATCH(ValnDt,Tbl_FwdReal_Cols)),-999))*$K469</f>
        <v>4.4991819120000001</v>
      </c>
      <c r="BX469" s="70">
        <f t="shared" si="1123"/>
        <v>4.4991819119999998E-2</v>
      </c>
      <c r="BY469" s="70">
        <f t="shared" si="1198"/>
        <v>6.8385407954848043E-2</v>
      </c>
      <c r="BZ469" s="64">
        <f t="shared" si="1211"/>
        <v>5.5275998074291177E-3</v>
      </c>
      <c r="CA469" s="70" cm="1">
        <f t="array" ref="CA469">IF($J469=1,CA468*(1+INDEX(Tbl_CPI,$B469,MATCH(IF(RunType="OPN",StartDt,ValnDt),Tbl_CPI_Cols))),0)</f>
        <v>0</v>
      </c>
      <c r="CB469" s="70">
        <f t="shared" si="1199"/>
        <v>14.124851631181457</v>
      </c>
      <c r="CC469" s="70">
        <f t="shared" si="1200"/>
        <v>13.740612692736832</v>
      </c>
      <c r="CD469" s="36">
        <f t="shared" si="1124"/>
        <v>71.779388777161813</v>
      </c>
      <c r="CE469" s="36">
        <f t="shared" si="1125"/>
        <v>1.5751546615963696</v>
      </c>
      <c r="CF469" s="36">
        <f t="shared" si="1126"/>
        <v>0</v>
      </c>
      <c r="CG469" s="36">
        <f t="shared" si="1127"/>
        <v>0.35203874362271825</v>
      </c>
      <c r="CH469" s="36">
        <f t="shared" si="1128"/>
        <v>0.34447935545008512</v>
      </c>
      <c r="CI469" s="36">
        <f t="shared" si="1129"/>
        <v>0</v>
      </c>
      <c r="CJ469" s="36">
        <f t="shared" si="1130"/>
        <v>0</v>
      </c>
      <c r="CK469" s="36">
        <f t="shared" si="1131"/>
        <v>0</v>
      </c>
      <c r="CL469" s="36">
        <f t="shared" si="1132"/>
        <v>7.5593881726331597E-3</v>
      </c>
      <c r="CM469" s="36">
        <f t="shared" si="1133"/>
        <v>0.35203874362271825</v>
      </c>
      <c r="CN469" s="36">
        <f t="shared" ca="1" si="1134"/>
        <v>9.1044115965780694</v>
      </c>
      <c r="CO469" s="20">
        <f t="shared" si="1135"/>
        <v>120000</v>
      </c>
      <c r="CP469" s="20">
        <f t="shared" si="1136"/>
        <v>2</v>
      </c>
      <c r="CQ469" s="64">
        <f t="shared" si="1137"/>
        <v>2.9387128589999999E-2</v>
      </c>
      <c r="CR469" s="64">
        <f t="shared" si="1138"/>
        <v>0.13224207865499998</v>
      </c>
      <c r="CS469" s="36">
        <f t="shared" si="1139"/>
        <v>6.7671470014121455</v>
      </c>
      <c r="CT469" s="36">
        <f t="shared" si="1140"/>
        <v>5.7044177635657736</v>
      </c>
      <c r="CU469" s="36">
        <f t="shared" si="1141"/>
        <v>0.19045353454395977</v>
      </c>
      <c r="CV469" s="36">
        <f t="shared" si="1201"/>
        <v>5.8948712981097335</v>
      </c>
      <c r="CW469" s="36">
        <f t="shared" si="1142"/>
        <v>0</v>
      </c>
      <c r="CX469" s="36">
        <f t="shared" si="1143"/>
        <v>0</v>
      </c>
      <c r="CY469" s="36">
        <f t="shared" si="1144"/>
        <v>0</v>
      </c>
      <c r="CZ469" s="36">
        <f t="shared" si="1202"/>
        <v>0</v>
      </c>
      <c r="DA469" s="64">
        <f t="shared" si="1145"/>
        <v>9.2220636817175183E-3</v>
      </c>
      <c r="DB469" s="70">
        <f t="shared" si="1203"/>
        <v>0.99086220563978289</v>
      </c>
      <c r="DC469" s="70">
        <f>PRODUCT($DB$8:DB469)</f>
        <v>1.1104422381819504E-2</v>
      </c>
      <c r="DD469" s="36">
        <f t="shared" si="1146"/>
        <v>22.557967772190548</v>
      </c>
      <c r="DE469" s="36">
        <f t="shared" si="1147"/>
        <v>379.55874465713754</v>
      </c>
      <c r="DF469" s="36">
        <f t="shared" si="1148"/>
        <v>11.036782431797418</v>
      </c>
      <c r="DG469" s="36">
        <f t="shared" si="1149"/>
        <v>0.16328764165175039</v>
      </c>
      <c r="DH469" s="36">
        <f t="shared" ca="1" si="1150"/>
        <v>6.2996454451931111E-16</v>
      </c>
      <c r="DI469" s="36">
        <f t="shared" si="1151"/>
        <v>13.095682940942357</v>
      </c>
      <c r="DJ469" s="36">
        <f t="shared" ca="1" si="1152"/>
        <v>380.96995461603501</v>
      </c>
      <c r="DK469" s="36">
        <f t="shared" si="1153"/>
        <v>0</v>
      </c>
      <c r="DL469" s="36">
        <f t="shared" si="1154"/>
        <v>0</v>
      </c>
      <c r="DM469" s="36">
        <f t="shared" ca="1" si="1155"/>
        <v>380.96995461603501</v>
      </c>
      <c r="DN469" s="36">
        <f t="shared" ca="1" si="1204"/>
        <v>380.96995461603905</v>
      </c>
      <c r="DO469" s="64" cm="1">
        <f t="array" ref="DO469">IFERROR(INDEX(Tbl_FwdNom,$B469,MATCH(LIDt,Tbl_FwdNom_Cols,0)),0)</f>
        <v>8.4583166209999998</v>
      </c>
      <c r="DP469" s="64">
        <f t="shared" ca="1" si="1205"/>
        <v>8.3965278560000005</v>
      </c>
      <c r="DQ469" s="64">
        <f t="shared" ca="1" si="1156"/>
        <v>6.7414445626527986E-3</v>
      </c>
      <c r="DR469" s="70">
        <f t="shared" ca="1" si="1157"/>
        <v>0.99330369818480913</v>
      </c>
      <c r="DS469" s="70">
        <f ca="1">PRODUCT($DR$8:DR469)</f>
        <v>1.9243259189778834E-2</v>
      </c>
      <c r="DT469" s="36">
        <f t="shared" ca="1" si="1158"/>
        <v>415.51437143077987</v>
      </c>
      <c r="DU469" s="36">
        <f t="shared" ca="1" si="1159"/>
        <v>11.928150840586678</v>
      </c>
      <c r="DV469" s="36">
        <f t="shared" ca="1" si="1160"/>
        <v>0.17869145077914669</v>
      </c>
      <c r="DW469" s="36">
        <f t="shared" ca="1" si="1161"/>
        <v>6.5985979259981129E-16</v>
      </c>
      <c r="DX469" s="36">
        <f t="shared" ca="1" si="1162"/>
        <v>24.227192971867659</v>
      </c>
      <c r="DY469" s="36">
        <f t="shared" ca="1" si="1163"/>
        <v>0.25816542472858539</v>
      </c>
      <c r="DZ469" s="36">
        <f t="shared" ca="1" si="1164"/>
        <v>13.90676422151834</v>
      </c>
      <c r="EA469" s="36">
        <f t="shared" ca="1" si="1165"/>
        <v>0</v>
      </c>
      <c r="EB469" s="36">
        <f t="shared" ca="1" si="1166"/>
        <v>417.2015674949667</v>
      </c>
      <c r="EC469" s="36">
        <f t="shared" ca="1" si="1167"/>
        <v>0</v>
      </c>
      <c r="ED469" s="36">
        <f t="shared" ca="1" si="1168"/>
        <v>0</v>
      </c>
      <c r="EE469" s="36">
        <f t="shared" ca="1" si="1206"/>
        <v>0</v>
      </c>
      <c r="EF469" s="36">
        <f t="shared" ca="1" si="1169"/>
        <v>417.2015674949667</v>
      </c>
      <c r="EG469" s="64"/>
      <c r="EH469" s="64"/>
      <c r="EI469" s="64"/>
      <c r="EJ469" s="70"/>
      <c r="EK469" s="70"/>
      <c r="EL469" s="70"/>
      <c r="EM469" s="70"/>
      <c r="EN469" s="70"/>
      <c r="EO469" s="36">
        <f t="shared" ca="1" si="1170"/>
        <v>3.5644193436428977</v>
      </c>
      <c r="EP469" s="36">
        <f t="shared" ca="1" si="1171"/>
        <v>0</v>
      </c>
      <c r="EQ469" s="36">
        <f t="shared" si="1172"/>
        <v>10.42555068189203</v>
      </c>
      <c r="ER469" s="36">
        <f t="shared" si="1173"/>
        <v>0.13521900063716408</v>
      </c>
      <c r="ES469" s="36">
        <f t="shared" si="1174"/>
        <v>-0.12348615043949233</v>
      </c>
      <c r="ET469" s="36">
        <f t="shared" ca="1" si="1175"/>
        <v>0</v>
      </c>
      <c r="EU469" s="36">
        <f t="shared" ca="1" si="1207"/>
        <v>0.13521900063716408</v>
      </c>
      <c r="EV469" s="36">
        <f t="shared" si="1176"/>
        <v>0.21617148596077077</v>
      </c>
      <c r="EW469" s="36">
        <f t="shared" si="1177"/>
        <v>13.627944211429902</v>
      </c>
      <c r="EX469" s="36">
        <f t="shared" ca="1" si="1208"/>
        <v>24.404885379919868</v>
      </c>
      <c r="EY469" s="36">
        <f t="shared" si="1178"/>
        <v>0</v>
      </c>
      <c r="EZ469" s="36">
        <f t="shared" si="1179"/>
        <v>0</v>
      </c>
      <c r="FA469" s="36">
        <f t="shared" si="1180"/>
        <v>0</v>
      </c>
      <c r="FB469" s="36">
        <f t="shared" si="1181"/>
        <v>0</v>
      </c>
      <c r="FC469" s="36">
        <f t="shared" si="1209"/>
        <v>0</v>
      </c>
      <c r="FD469" s="36">
        <f t="shared" si="1182"/>
        <v>0</v>
      </c>
      <c r="FE469" s="36">
        <f t="shared" si="1183"/>
        <v>0</v>
      </c>
      <c r="FF469" s="36">
        <f t="shared" si="1210"/>
        <v>0</v>
      </c>
      <c r="FG469" s="36">
        <f t="shared" ca="1" si="1184"/>
        <v>24.404885379919868</v>
      </c>
      <c r="FH469" s="36">
        <f t="shared" ca="1" si="1185"/>
        <v>0.22506340711863784</v>
      </c>
      <c r="FI469" s="36">
        <f t="shared" ca="1" si="1186"/>
        <v>-0.60341180398392236</v>
      </c>
      <c r="FJ469" s="36">
        <f t="shared" ca="1" si="1187"/>
        <v>26.281846536207507</v>
      </c>
      <c r="FK469" s="36">
        <f t="shared" si="1188"/>
        <v>0</v>
      </c>
      <c r="FL469" s="36">
        <f t="shared" si="1189"/>
        <v>0</v>
      </c>
      <c r="FM469" s="36">
        <f t="shared" ca="1" si="1190"/>
        <v>0</v>
      </c>
      <c r="FN469" s="36">
        <f t="shared" ca="1" si="1212"/>
        <v>26.281846536207507</v>
      </c>
    </row>
    <row r="470" spans="2:170" x14ac:dyDescent="0.25">
      <c r="B470" s="2">
        <v>462</v>
      </c>
      <c r="C470" s="2">
        <f t="shared" si="1066"/>
        <v>39</v>
      </c>
      <c r="D470" s="2">
        <f t="shared" si="1063"/>
        <v>486</v>
      </c>
      <c r="E470" s="2">
        <f t="shared" si="1061"/>
        <v>41</v>
      </c>
      <c r="F470" s="189">
        <f t="shared" si="1065"/>
        <v>59779</v>
      </c>
      <c r="G470" s="2">
        <f t="shared" si="1064"/>
        <v>8</v>
      </c>
      <c r="H470" s="187">
        <f t="shared" si="1067"/>
        <v>73.083333333333343</v>
      </c>
      <c r="I470" s="186">
        <f t="shared" si="1062"/>
        <v>73</v>
      </c>
      <c r="J470" s="2">
        <f t="shared" si="1068"/>
        <v>0</v>
      </c>
      <c r="K470" s="2">
        <f t="shared" si="1069"/>
        <v>1</v>
      </c>
      <c r="L470">
        <f t="shared" si="1070"/>
        <v>2</v>
      </c>
      <c r="M470" s="190">
        <f t="shared" si="1191"/>
        <v>2.5021530030000003E-2</v>
      </c>
      <c r="N470">
        <f t="shared" si="1071"/>
        <v>1</v>
      </c>
      <c r="O470">
        <f t="shared" si="1072"/>
        <v>100</v>
      </c>
      <c r="P470" s="58">
        <f t="shared" si="1073"/>
        <v>0.11259688513500002</v>
      </c>
      <c r="Q470" s="106">
        <f t="shared" si="1074"/>
        <v>0.11259688513500002</v>
      </c>
      <c r="R470" s="59">
        <f t="shared" si="1075"/>
        <v>0.11259688513500002</v>
      </c>
      <c r="S470" s="32">
        <f t="shared" si="1192"/>
        <v>9.9052771939300843E-3</v>
      </c>
      <c r="T470">
        <f t="shared" si="1076"/>
        <v>1</v>
      </c>
      <c r="U470" s="32">
        <f t="shared" si="1193"/>
        <v>8.8028499000000001E-4</v>
      </c>
      <c r="V470">
        <f t="shared" si="1077"/>
        <v>1</v>
      </c>
      <c r="W470">
        <f t="shared" si="1078"/>
        <v>100</v>
      </c>
      <c r="X470" s="58">
        <f t="shared" si="1079"/>
        <v>3.9612824550000003E-3</v>
      </c>
      <c r="Y470" s="58">
        <f t="shared" si="1080"/>
        <v>3.9612824550000003E-3</v>
      </c>
      <c r="Z470" s="32">
        <f t="shared" si="1081"/>
        <v>3.9612824550000003E-3</v>
      </c>
      <c r="AA470" s="32">
        <f t="shared" si="1082"/>
        <v>3.3070773046650626E-4</v>
      </c>
      <c r="AB470" s="59">
        <f t="shared" si="1083"/>
        <v>4.9056245199999996E-3</v>
      </c>
      <c r="AC470" s="59">
        <f t="shared" si="1084"/>
        <v>4.9056245199999996E-3</v>
      </c>
      <c r="AD470">
        <f t="shared" si="1085"/>
        <v>1</v>
      </c>
      <c r="AE470" s="59">
        <f t="shared" si="1086"/>
        <v>4.9056245199999996E-3</v>
      </c>
      <c r="AF470" s="59">
        <f t="shared" si="1087"/>
        <v>4.1758461800000006E-3</v>
      </c>
      <c r="AG470" s="59">
        <f t="shared" si="1088"/>
        <v>4.1758461800000006E-3</v>
      </c>
      <c r="AH470">
        <f t="shared" si="1089"/>
        <v>1</v>
      </c>
      <c r="AI470" s="59">
        <f t="shared" si="1090"/>
        <v>4.1758461800000006E-3</v>
      </c>
      <c r="AJ470" s="59">
        <f t="shared" si="1091"/>
        <v>0</v>
      </c>
      <c r="AK470" s="59">
        <f t="shared" si="1092"/>
        <v>0</v>
      </c>
      <c r="AL470" s="59">
        <f t="shared" si="1093"/>
        <v>0</v>
      </c>
      <c r="AM470" s="12">
        <f t="shared" si="1194"/>
        <v>4.7064330937176182E-3</v>
      </c>
      <c r="AN470" s="12">
        <f t="shared" si="1195"/>
        <v>0</v>
      </c>
      <c r="AO470" s="66">
        <f t="shared" si="1094"/>
        <v>4.6618524387958932E-5</v>
      </c>
      <c r="AP470" s="66">
        <f t="shared" si="1095"/>
        <v>1.5564538070158112E-6</v>
      </c>
      <c r="AQ470" s="59">
        <f t="shared" si="1096"/>
        <v>2.3087993586280604E-5</v>
      </c>
      <c r="AR470" s="59">
        <f t="shared" si="1097"/>
        <v>1.9653340655826301E-5</v>
      </c>
      <c r="AS470" s="59">
        <f t="shared" si="1098"/>
        <v>0</v>
      </c>
      <c r="AT470" s="12">
        <f t="shared" si="1099"/>
        <v>4.615516781280536E-3</v>
      </c>
      <c r="AU470" s="59">
        <f t="shared" si="1196"/>
        <v>0</v>
      </c>
      <c r="AV470" s="59">
        <f t="shared" si="1197"/>
        <v>-5.4548921803176942E-19</v>
      </c>
      <c r="AW470" s="70">
        <f t="shared" si="1100"/>
        <v>0</v>
      </c>
      <c r="AX470" s="20">
        <f t="shared" si="1101"/>
        <v>200000</v>
      </c>
      <c r="AY470" s="20">
        <f t="shared" si="1102"/>
        <v>0</v>
      </c>
      <c r="AZ470" s="20">
        <f t="shared" si="1103"/>
        <v>0</v>
      </c>
      <c r="BA470" s="20">
        <f t="shared" si="1104"/>
        <v>200000</v>
      </c>
      <c r="BB470" s="36">
        <f t="shared" si="1105"/>
        <v>1</v>
      </c>
      <c r="BC470" s="36">
        <f t="shared" si="1106"/>
        <v>0</v>
      </c>
      <c r="BD470" s="80">
        <f t="shared" si="1107"/>
        <v>9.323704877591787</v>
      </c>
      <c r="BE470" s="36">
        <f t="shared" si="1108"/>
        <v>0</v>
      </c>
      <c r="BF470" s="36">
        <f t="shared" si="1109"/>
        <v>0</v>
      </c>
      <c r="BG470" s="36">
        <f t="shared" si="1110"/>
        <v>9.323704877591787</v>
      </c>
      <c r="BH470" s="36">
        <f t="shared" si="1111"/>
        <v>0.31129076140316225</v>
      </c>
      <c r="BI470" s="36">
        <f t="shared" si="1112"/>
        <v>0</v>
      </c>
      <c r="BJ470" s="36">
        <f t="shared" si="1113"/>
        <v>0</v>
      </c>
      <c r="BK470" s="36">
        <f t="shared" si="1114"/>
        <v>0.31129076140316225</v>
      </c>
      <c r="BL470" s="68">
        <f ca="1">IF(OR(AT470=0,E470&gt;ProjTerm),0,VLOOKUP(D470,'Life Events'!$AE$5:$AI$1206,5,FALSE))</f>
        <v>4.4858981570046325E-17</v>
      </c>
      <c r="BM470" s="93">
        <f t="shared" ca="1" si="1115"/>
        <v>4.4858981570046325E-17</v>
      </c>
      <c r="BN470" s="93">
        <f t="shared" ca="1" si="1116"/>
        <v>2.070473822277031E-19</v>
      </c>
      <c r="BO470" s="36">
        <f t="shared" ca="1" si="1117"/>
        <v>3.1510304278965399E-17</v>
      </c>
      <c r="BP470" s="36">
        <f t="shared" si="1118"/>
        <v>4.0278897378621704E-3</v>
      </c>
      <c r="BQ470" s="36">
        <f t="shared" si="1119"/>
        <v>98.325219418188624</v>
      </c>
      <c r="BR470" s="36">
        <f t="shared" si="1120"/>
        <v>154.78110000000001</v>
      </c>
      <c r="BS470" s="36">
        <f t="shared" si="1121"/>
        <v>152.18885619288596</v>
      </c>
      <c r="BT470" s="36">
        <f t="shared" si="1122"/>
        <v>0.70243021968215535</v>
      </c>
      <c r="BU470" s="70" cm="1">
        <f t="array" ref="BU470">IF(AND(ActInt=1,$J470=0),INDEX(Tbl_FwdNom,$B470-IVP,MATCH(ValnDt,Tbl_FwdNom_Cols)),INDEX(Tbl_FwdNom,$B470,MATCH(StartDt,Tbl_FwdNom_Cols)))</f>
        <v>11.639339156</v>
      </c>
      <c r="BV470" s="70" cm="1">
        <f t="array" ref="BV470">INDEX(Tbl_FwdReal,$B470,MATCH(StartDt,Tbl_FwdReal_Cols))</f>
        <v>4.4957652980000002</v>
      </c>
      <c r="BW470" s="70" cm="1">
        <f t="array" ref="BW470">IF(RunType&lt;&gt;"OPN",INDEX(Tbl_FwdReal,$B470,MATCH(ValnDt,Tbl_FwdReal_Cols)),IF(AND($J470=0,ActInt=1),INDEX(Tbl_FwdReal,$B470-IVP,MATCH(ValnDt,Tbl_FwdReal_Cols)),-999))*$K470</f>
        <v>4.4957652980000002</v>
      </c>
      <c r="BX470" s="70">
        <f t="shared" si="1123"/>
        <v>4.4957652980000005E-2</v>
      </c>
      <c r="BY470" s="70">
        <f t="shared" si="1198"/>
        <v>6.8362328728135857E-2</v>
      </c>
      <c r="BZ470" s="64">
        <f t="shared" si="1211"/>
        <v>5.5257896749743018E-3</v>
      </c>
      <c r="CA470" s="70" cm="1">
        <f t="array" ref="CA470">IF($J470=1,CA469*(1+INDEX(Tbl_CPI,$B470,MATCH(IF(RunType="OPN",StartDt,ValnDt),Tbl_CPI_Cols))),0)</f>
        <v>0</v>
      </c>
      <c r="CB470" s="70">
        <f t="shared" si="1199"/>
        <v>14.202902590485584</v>
      </c>
      <c r="CC470" s="70">
        <f t="shared" si="1200"/>
        <v>13.740612692736832</v>
      </c>
      <c r="CD470" s="36">
        <f t="shared" si="1124"/>
        <v>71.779388777161813</v>
      </c>
      <c r="CE470" s="36">
        <f t="shared" si="1125"/>
        <v>1.5751546615963696</v>
      </c>
      <c r="CF470" s="36">
        <f t="shared" si="1126"/>
        <v>0</v>
      </c>
      <c r="CG470" s="36">
        <f t="shared" si="1127"/>
        <v>0.3452382508147181</v>
      </c>
      <c r="CH470" s="36">
        <f t="shared" si="1128"/>
        <v>0.33782489078765737</v>
      </c>
      <c r="CI470" s="36">
        <f t="shared" si="1129"/>
        <v>0</v>
      </c>
      <c r="CJ470" s="36">
        <f t="shared" si="1130"/>
        <v>0</v>
      </c>
      <c r="CK470" s="36">
        <f t="shared" si="1131"/>
        <v>0</v>
      </c>
      <c r="CL470" s="36">
        <f t="shared" si="1132"/>
        <v>7.4133600270607294E-3</v>
      </c>
      <c r="CM470" s="36">
        <f t="shared" si="1133"/>
        <v>0.3452382508147181</v>
      </c>
      <c r="CN470" s="36">
        <f t="shared" ca="1" si="1134"/>
        <v>8.9285375295749319</v>
      </c>
      <c r="CO470" s="20">
        <f t="shared" si="1135"/>
        <v>120000</v>
      </c>
      <c r="CP470" s="20">
        <f t="shared" si="1136"/>
        <v>2</v>
      </c>
      <c r="CQ470" s="64">
        <f t="shared" si="1137"/>
        <v>2.9387128589999999E-2</v>
      </c>
      <c r="CR470" s="64">
        <f t="shared" si="1138"/>
        <v>0.13224207865499998</v>
      </c>
      <c r="CS470" s="36">
        <f t="shared" si="1139"/>
        <v>6.6364229395085976</v>
      </c>
      <c r="CT470" s="36">
        <f t="shared" si="1140"/>
        <v>5.594222926555072</v>
      </c>
      <c r="CU470" s="36">
        <f t="shared" si="1141"/>
        <v>0.18677445684189733</v>
      </c>
      <c r="CV470" s="36">
        <f t="shared" si="1201"/>
        <v>5.7809973833969694</v>
      </c>
      <c r="CW470" s="36">
        <f t="shared" si="1142"/>
        <v>0</v>
      </c>
      <c r="CX470" s="36">
        <f t="shared" si="1143"/>
        <v>0</v>
      </c>
      <c r="CY470" s="36">
        <f t="shared" si="1144"/>
        <v>0</v>
      </c>
      <c r="CZ470" s="36">
        <f t="shared" si="1202"/>
        <v>0</v>
      </c>
      <c r="DA470" s="64">
        <f t="shared" si="1145"/>
        <v>9.2174971420242446E-3</v>
      </c>
      <c r="DB470" s="70">
        <f t="shared" si="1203"/>
        <v>0.99086668912486453</v>
      </c>
      <c r="DC470" s="70">
        <f>PRODUCT($DB$8:DB470)</f>
        <v>1.1003002240117535E-2</v>
      </c>
      <c r="DD470" s="36">
        <f t="shared" si="1146"/>
        <v>22.063465555978432</v>
      </c>
      <c r="DE470" s="36">
        <f t="shared" si="1147"/>
        <v>373.73362142365323</v>
      </c>
      <c r="DF470" s="36">
        <f t="shared" si="1148"/>
        <v>10.827223180916492</v>
      </c>
      <c r="DG470" s="36">
        <f t="shared" si="1149"/>
        <v>0.16076485528414111</v>
      </c>
      <c r="DH470" s="36">
        <f t="shared" ca="1" si="1150"/>
        <v>6.0426093662902904E-16</v>
      </c>
      <c r="DI470" s="36">
        <f t="shared" si="1151"/>
        <v>12.867971877618428</v>
      </c>
      <c r="DJ470" s="36">
        <f t="shared" ca="1" si="1152"/>
        <v>375.20458607092559</v>
      </c>
      <c r="DK470" s="36">
        <f t="shared" si="1153"/>
        <v>0</v>
      </c>
      <c r="DL470" s="36">
        <f t="shared" si="1154"/>
        <v>0</v>
      </c>
      <c r="DM470" s="36">
        <f t="shared" ca="1" si="1155"/>
        <v>375.20458607092559</v>
      </c>
      <c r="DN470" s="36">
        <f t="shared" ca="1" si="1204"/>
        <v>375.20458607092962</v>
      </c>
      <c r="DO470" s="64" cm="1">
        <f t="array" ref="DO470">IFERROR(INDEX(Tbl_FwdNom,$B470,MATCH(LIDt,Tbl_FwdNom_Cols,0)),0)</f>
        <v>8.4565997910000004</v>
      </c>
      <c r="DP470" s="64">
        <f t="shared" ca="1" si="1205"/>
        <v>8.3948120040000003</v>
      </c>
      <c r="DQ470" s="64">
        <f t="shared" ca="1" si="1156"/>
        <v>6.7401165435976296E-3</v>
      </c>
      <c r="DR470" s="70">
        <f t="shared" ca="1" si="1157"/>
        <v>0.99330500847950887</v>
      </c>
      <c r="DS470" s="70">
        <f ca="1">PRODUCT($DR$8:DR470)</f>
        <v>1.9114425732676653E-2</v>
      </c>
      <c r="DT470" s="36">
        <f t="shared" ca="1" si="1158"/>
        <v>408.99128184217125</v>
      </c>
      <c r="DU470" s="36">
        <f t="shared" ca="1" si="1159"/>
        <v>11.697257205998682</v>
      </c>
      <c r="DV470" s="36">
        <f t="shared" ca="1" si="1160"/>
        <v>0.17586796224488052</v>
      </c>
      <c r="DW470" s="36">
        <f t="shared" ca="1" si="1161"/>
        <v>6.327970202254028E-16</v>
      </c>
      <c r="DX470" s="36">
        <f t="shared" ca="1" si="1162"/>
        <v>23.688056856340118</v>
      </c>
      <c r="DY470" s="36">
        <f t="shared" ca="1" si="1163"/>
        <v>0.25244216284116067</v>
      </c>
      <c r="DZ470" s="36">
        <f t="shared" ca="1" si="1164"/>
        <v>13.660395563192813</v>
      </c>
      <c r="EA470" s="36">
        <f t="shared" ca="1" si="1165"/>
        <v>0</v>
      </c>
      <c r="EB470" s="36">
        <f t="shared" ca="1" si="1166"/>
        <v>410.73745195561889</v>
      </c>
      <c r="EC470" s="36">
        <f t="shared" ca="1" si="1167"/>
        <v>0</v>
      </c>
      <c r="ED470" s="36">
        <f t="shared" ca="1" si="1168"/>
        <v>0</v>
      </c>
      <c r="EE470" s="36">
        <f t="shared" ca="1" si="1206"/>
        <v>0</v>
      </c>
      <c r="EF470" s="36">
        <f t="shared" ca="1" si="1169"/>
        <v>410.73745195561889</v>
      </c>
      <c r="EG470" s="64"/>
      <c r="EH470" s="64"/>
      <c r="EI470" s="64"/>
      <c r="EJ470" s="70"/>
      <c r="EK470" s="70"/>
      <c r="EL470" s="70"/>
      <c r="EM470" s="70"/>
      <c r="EN470" s="70"/>
      <c r="EO470" s="36">
        <f t="shared" ca="1" si="1170"/>
        <v>3.5084072352802069</v>
      </c>
      <c r="EP470" s="36">
        <f t="shared" ca="1" si="1171"/>
        <v>0</v>
      </c>
      <c r="EQ470" s="36">
        <f t="shared" si="1172"/>
        <v>10.264476415223456</v>
      </c>
      <c r="ER470" s="36">
        <f t="shared" si="1173"/>
        <v>0.13225481094754596</v>
      </c>
      <c r="ES470" s="36">
        <f t="shared" si="1174"/>
        <v>-0.12077916124257046</v>
      </c>
      <c r="ET470" s="36">
        <f t="shared" ca="1" si="1175"/>
        <v>0</v>
      </c>
      <c r="EU470" s="36">
        <f t="shared" ca="1" si="1207"/>
        <v>0.13225481094754596</v>
      </c>
      <c r="EV470" s="36">
        <f t="shared" si="1176"/>
        <v>0.21241264122159761</v>
      </c>
      <c r="EW470" s="36">
        <f t="shared" si="1177"/>
        <v>13.417393115661985</v>
      </c>
      <c r="EX470" s="36">
        <f t="shared" ca="1" si="1208"/>
        <v>24.026536983054584</v>
      </c>
      <c r="EY470" s="36">
        <f t="shared" si="1178"/>
        <v>0</v>
      </c>
      <c r="EZ470" s="36">
        <f t="shared" si="1179"/>
        <v>0</v>
      </c>
      <c r="FA470" s="36">
        <f t="shared" si="1180"/>
        <v>0</v>
      </c>
      <c r="FB470" s="36">
        <f t="shared" si="1181"/>
        <v>0</v>
      </c>
      <c r="FC470" s="36">
        <f t="shared" si="1209"/>
        <v>0</v>
      </c>
      <c r="FD470" s="36">
        <f t="shared" si="1182"/>
        <v>0</v>
      </c>
      <c r="FE470" s="36">
        <f t="shared" si="1183"/>
        <v>0</v>
      </c>
      <c r="FF470" s="36">
        <f t="shared" si="1210"/>
        <v>0</v>
      </c>
      <c r="FG470" s="36">
        <f t="shared" ca="1" si="1184"/>
        <v>24.026536983054584</v>
      </c>
      <c r="FH470" s="36">
        <f t="shared" ca="1" si="1185"/>
        <v>0.22146453597404545</v>
      </c>
      <c r="FI470" s="36">
        <f t="shared" ca="1" si="1186"/>
        <v>-0.59175582231175983</v>
      </c>
      <c r="FJ470" s="36">
        <f t="shared" ca="1" si="1187"/>
        <v>25.867233422530731</v>
      </c>
      <c r="FK470" s="36">
        <f t="shared" si="1188"/>
        <v>0</v>
      </c>
      <c r="FL470" s="36">
        <f t="shared" si="1189"/>
        <v>0</v>
      </c>
      <c r="FM470" s="36">
        <f t="shared" ca="1" si="1190"/>
        <v>0</v>
      </c>
      <c r="FN470" s="36">
        <f t="shared" ca="1" si="1212"/>
        <v>25.867233422530731</v>
      </c>
    </row>
    <row r="471" spans="2:170" x14ac:dyDescent="0.25">
      <c r="B471" s="2">
        <v>463</v>
      </c>
      <c r="C471" s="2">
        <f t="shared" si="1066"/>
        <v>39</v>
      </c>
      <c r="D471" s="2">
        <f t="shared" si="1063"/>
        <v>487</v>
      </c>
      <c r="E471" s="2">
        <f t="shared" si="1061"/>
        <v>41</v>
      </c>
      <c r="F471" s="189">
        <f t="shared" si="1065"/>
        <v>59809</v>
      </c>
      <c r="G471" s="2">
        <f t="shared" si="1064"/>
        <v>9</v>
      </c>
      <c r="H471" s="187">
        <f t="shared" si="1067"/>
        <v>73.166666666666671</v>
      </c>
      <c r="I471" s="186">
        <f t="shared" si="1062"/>
        <v>73</v>
      </c>
      <c r="J471" s="2">
        <f t="shared" si="1068"/>
        <v>0</v>
      </c>
      <c r="K471" s="2">
        <f t="shared" si="1069"/>
        <v>1</v>
      </c>
      <c r="L471">
        <f t="shared" si="1070"/>
        <v>2</v>
      </c>
      <c r="M471" s="190">
        <f t="shared" si="1191"/>
        <v>2.5021530030000003E-2</v>
      </c>
      <c r="N471">
        <f t="shared" si="1071"/>
        <v>1</v>
      </c>
      <c r="O471">
        <f t="shared" si="1072"/>
        <v>100</v>
      </c>
      <c r="P471" s="58">
        <f t="shared" si="1073"/>
        <v>0.11259688513500002</v>
      </c>
      <c r="Q471" s="106">
        <f t="shared" si="1074"/>
        <v>0.11259688513500002</v>
      </c>
      <c r="R471" s="59">
        <f t="shared" si="1075"/>
        <v>0.11259688513500002</v>
      </c>
      <c r="S471" s="32">
        <f t="shared" si="1192"/>
        <v>9.9052771939300843E-3</v>
      </c>
      <c r="T471">
        <f t="shared" si="1076"/>
        <v>1</v>
      </c>
      <c r="U471" s="32">
        <f t="shared" si="1193"/>
        <v>8.8028499000000001E-4</v>
      </c>
      <c r="V471">
        <f t="shared" si="1077"/>
        <v>1</v>
      </c>
      <c r="W471">
        <f t="shared" si="1078"/>
        <v>100</v>
      </c>
      <c r="X471" s="58">
        <f t="shared" si="1079"/>
        <v>3.9612824550000003E-3</v>
      </c>
      <c r="Y471" s="58">
        <f t="shared" si="1080"/>
        <v>3.9612824550000003E-3</v>
      </c>
      <c r="Z471" s="32">
        <f t="shared" si="1081"/>
        <v>3.9612824550000003E-3</v>
      </c>
      <c r="AA471" s="32">
        <f t="shared" si="1082"/>
        <v>3.3070773046650626E-4</v>
      </c>
      <c r="AB471" s="59">
        <f t="shared" si="1083"/>
        <v>4.9056245199999996E-3</v>
      </c>
      <c r="AC471" s="59">
        <f t="shared" si="1084"/>
        <v>4.9056245199999996E-3</v>
      </c>
      <c r="AD471">
        <f t="shared" si="1085"/>
        <v>1</v>
      </c>
      <c r="AE471" s="59">
        <f t="shared" si="1086"/>
        <v>4.9056245199999996E-3</v>
      </c>
      <c r="AF471" s="59">
        <f t="shared" si="1087"/>
        <v>4.1758461800000006E-3</v>
      </c>
      <c r="AG471" s="59">
        <f t="shared" si="1088"/>
        <v>4.1758461800000006E-3</v>
      </c>
      <c r="AH471">
        <f t="shared" si="1089"/>
        <v>1</v>
      </c>
      <c r="AI471" s="59">
        <f t="shared" si="1090"/>
        <v>4.1758461800000006E-3</v>
      </c>
      <c r="AJ471" s="59">
        <f t="shared" si="1091"/>
        <v>0</v>
      </c>
      <c r="AK471" s="59">
        <f t="shared" si="1092"/>
        <v>0</v>
      </c>
      <c r="AL471" s="59">
        <f t="shared" si="1093"/>
        <v>0</v>
      </c>
      <c r="AM471" s="12">
        <f t="shared" si="1194"/>
        <v>4.615516781280536E-3</v>
      </c>
      <c r="AN471" s="12">
        <f t="shared" si="1195"/>
        <v>0</v>
      </c>
      <c r="AO471" s="66">
        <f t="shared" si="1094"/>
        <v>4.5717973111819684E-5</v>
      </c>
      <c r="AP471" s="66">
        <f t="shared" si="1095"/>
        <v>1.52638707966736E-6</v>
      </c>
      <c r="AQ471" s="59">
        <f t="shared" si="1096"/>
        <v>2.2641992294721271E-5</v>
      </c>
      <c r="AR471" s="59">
        <f t="shared" si="1097"/>
        <v>1.9273688119836224E-5</v>
      </c>
      <c r="AS471" s="59">
        <f t="shared" si="1098"/>
        <v>0</v>
      </c>
      <c r="AT471" s="12">
        <f t="shared" si="1099"/>
        <v>4.5263567406744901E-3</v>
      </c>
      <c r="AU471" s="59">
        <f t="shared" si="1196"/>
        <v>0</v>
      </c>
      <c r="AV471" s="59">
        <f t="shared" si="1197"/>
        <v>-1.3484764520288461E-18</v>
      </c>
      <c r="AW471" s="70">
        <f t="shared" si="1100"/>
        <v>0</v>
      </c>
      <c r="AX471" s="20">
        <f t="shared" si="1101"/>
        <v>200000</v>
      </c>
      <c r="AY471" s="20">
        <f t="shared" si="1102"/>
        <v>0</v>
      </c>
      <c r="AZ471" s="20">
        <f t="shared" si="1103"/>
        <v>0</v>
      </c>
      <c r="BA471" s="20">
        <f t="shared" si="1104"/>
        <v>200000</v>
      </c>
      <c r="BB471" s="36">
        <f t="shared" si="1105"/>
        <v>1</v>
      </c>
      <c r="BC471" s="36">
        <f t="shared" si="1106"/>
        <v>0</v>
      </c>
      <c r="BD471" s="80">
        <f t="shared" si="1107"/>
        <v>9.1435946223639366</v>
      </c>
      <c r="BE471" s="36">
        <f t="shared" si="1108"/>
        <v>0</v>
      </c>
      <c r="BF471" s="36">
        <f t="shared" si="1109"/>
        <v>0</v>
      </c>
      <c r="BG471" s="36">
        <f t="shared" si="1110"/>
        <v>9.1435946223639366</v>
      </c>
      <c r="BH471" s="36">
        <f t="shared" si="1111"/>
        <v>0.30527741593347202</v>
      </c>
      <c r="BI471" s="36">
        <f t="shared" si="1112"/>
        <v>0</v>
      </c>
      <c r="BJ471" s="36">
        <f t="shared" si="1113"/>
        <v>0</v>
      </c>
      <c r="BK471" s="36">
        <f t="shared" si="1114"/>
        <v>0.30527741593347202</v>
      </c>
      <c r="BL471" s="68">
        <f ca="1">IF(OR(AT471=0,E471&gt;ProjTerm),0,VLOOKUP(D471,'Life Events'!$AE$5:$AI$1206,5,FALSE))</f>
        <v>4.3992420184211319E-17</v>
      </c>
      <c r="BM471" s="93">
        <f t="shared" ca="1" si="1115"/>
        <v>4.3992420184211319E-17</v>
      </c>
      <c r="BN471" s="93">
        <f t="shared" ca="1" si="1116"/>
        <v>1.991253876393894E-19</v>
      </c>
      <c r="BO471" s="36">
        <f t="shared" ca="1" si="1117"/>
        <v>3.0304664983803705E-17</v>
      </c>
      <c r="BP471" s="36">
        <f t="shared" si="1118"/>
        <v>3.9500811565910546E-3</v>
      </c>
      <c r="BQ471" s="36">
        <f t="shared" si="1119"/>
        <v>98.325219418188624</v>
      </c>
      <c r="BR471" s="36">
        <f t="shared" si="1120"/>
        <v>154.78110000000001</v>
      </c>
      <c r="BS471" s="36">
        <f t="shared" si="1121"/>
        <v>152.18885619288596</v>
      </c>
      <c r="BT471" s="36">
        <f t="shared" si="1122"/>
        <v>0.68886105508421003</v>
      </c>
      <c r="BU471" s="70" cm="1">
        <f t="array" ref="BU471">IF(AND(ActInt=1,$J471=0),INDEX(Tbl_FwdNom,$B471-IVP,MATCH(ValnDt,Tbl_FwdNom_Cols)),INDEX(Tbl_FwdNom,$B471,MATCH(StartDt,Tbl_FwdNom_Cols)))</f>
        <v>11.633277544</v>
      </c>
      <c r="BV471" s="70" cm="1">
        <f t="array" ref="BV471">INDEX(Tbl_FwdReal,$B471,MATCH(StartDt,Tbl_FwdReal_Cols))</f>
        <v>4.4923487949999998</v>
      </c>
      <c r="BW471" s="70" cm="1">
        <f t="array" ref="BW471">IF(RunType&lt;&gt;"OPN",INDEX(Tbl_FwdReal,$B471,MATCH(ValnDt,Tbl_FwdReal_Cols)),IF(AND($J471=0,ActInt=1),INDEX(Tbl_FwdReal,$B471-IVP,MATCH(ValnDt,Tbl_FwdReal_Cols)),-999))*$K471</f>
        <v>4.4923487949999998</v>
      </c>
      <c r="BX471" s="70">
        <f t="shared" si="1123"/>
        <v>4.492348795E-2</v>
      </c>
      <c r="BY471" s="70">
        <f t="shared" si="1198"/>
        <v>6.8339250015420294E-2</v>
      </c>
      <c r="BZ471" s="64">
        <f t="shared" si="1211"/>
        <v>5.5239795469892439E-3</v>
      </c>
      <c r="CA471" s="70" cm="1">
        <f t="array" ref="CA471">IF($J471=1,CA470*(1+INDEX(Tbl_CPI,$B471,MATCH(IF(RunType="OPN",StartDt,ValnDt),Tbl_CPI_Cols))),0)</f>
        <v>0</v>
      </c>
      <c r="CB471" s="70">
        <f t="shared" si="1199"/>
        <v>14.281359133903306</v>
      </c>
      <c r="CC471" s="70">
        <f t="shared" si="1200"/>
        <v>13.740612692736832</v>
      </c>
      <c r="CD471" s="36">
        <f t="shared" si="1124"/>
        <v>71.779388777161813</v>
      </c>
      <c r="CE471" s="36">
        <f t="shared" si="1125"/>
        <v>1.5751546615963696</v>
      </c>
      <c r="CF471" s="36">
        <f t="shared" si="1126"/>
        <v>0</v>
      </c>
      <c r="CG471" s="36">
        <f t="shared" si="1127"/>
        <v>0.33856912622476043</v>
      </c>
      <c r="CH471" s="36">
        <f t="shared" si="1128"/>
        <v>0.33129897345105014</v>
      </c>
      <c r="CI471" s="36">
        <f t="shared" si="1129"/>
        <v>0</v>
      </c>
      <c r="CJ471" s="36">
        <f t="shared" si="1130"/>
        <v>0</v>
      </c>
      <c r="CK471" s="36">
        <f t="shared" si="1131"/>
        <v>0</v>
      </c>
      <c r="CL471" s="36">
        <f t="shared" si="1132"/>
        <v>7.2701527737103078E-3</v>
      </c>
      <c r="CM471" s="36">
        <f t="shared" si="1133"/>
        <v>0.33856912622476043</v>
      </c>
      <c r="CN471" s="36">
        <f t="shared" ca="1" si="1134"/>
        <v>8.7560609020566087</v>
      </c>
      <c r="CO471" s="20">
        <f t="shared" si="1135"/>
        <v>120000</v>
      </c>
      <c r="CP471" s="20">
        <f t="shared" si="1136"/>
        <v>2</v>
      </c>
      <c r="CQ471" s="64">
        <f t="shared" si="1137"/>
        <v>2.9387128589999999E-2</v>
      </c>
      <c r="CR471" s="64">
        <f t="shared" si="1138"/>
        <v>0.13224207865499998</v>
      </c>
      <c r="CS471" s="36">
        <f t="shared" si="1139"/>
        <v>6.5082241338699118</v>
      </c>
      <c r="CT471" s="36">
        <f t="shared" si="1140"/>
        <v>5.4861567734183616</v>
      </c>
      <c r="CU471" s="36">
        <f t="shared" si="1141"/>
        <v>0.18316644956008321</v>
      </c>
      <c r="CV471" s="36">
        <f t="shared" si="1201"/>
        <v>5.6693232229784449</v>
      </c>
      <c r="CW471" s="36">
        <f t="shared" si="1142"/>
        <v>0</v>
      </c>
      <c r="CX471" s="36">
        <f t="shared" si="1143"/>
        <v>0</v>
      </c>
      <c r="CY471" s="36">
        <f t="shared" si="1144"/>
        <v>0</v>
      </c>
      <c r="CZ471" s="36">
        <f t="shared" si="1202"/>
        <v>0</v>
      </c>
      <c r="DA471" s="64">
        <f t="shared" si="1145"/>
        <v>9.2129306236403696E-3</v>
      </c>
      <c r="DB471" s="70">
        <f t="shared" si="1203"/>
        <v>0.99087117262959834</v>
      </c>
      <c r="DC471" s="70">
        <f>PRODUCT($DB$8:DB471)</f>
        <v>1.090255773211136E-2</v>
      </c>
      <c r="DD471" s="36">
        <f t="shared" si="1146"/>
        <v>21.577873678378531</v>
      </c>
      <c r="DE471" s="36">
        <f t="shared" si="1147"/>
        <v>368.03320872718729</v>
      </c>
      <c r="DF471" s="36">
        <f t="shared" si="1148"/>
        <v>10.621696220995474</v>
      </c>
      <c r="DG471" s="36">
        <f t="shared" si="1149"/>
        <v>0.15829588958600241</v>
      </c>
      <c r="DH471" s="36">
        <f t="shared" ca="1" si="1150"/>
        <v>5.7952328573296459E-16</v>
      </c>
      <c r="DI471" s="36">
        <f t="shared" si="1151"/>
        <v>12.644835269697907</v>
      </c>
      <c r="DJ471" s="36">
        <f t="shared" ca="1" si="1152"/>
        <v>369.56357064991619</v>
      </c>
      <c r="DK471" s="36">
        <f t="shared" si="1153"/>
        <v>0</v>
      </c>
      <c r="DL471" s="36">
        <f t="shared" si="1154"/>
        <v>0</v>
      </c>
      <c r="DM471" s="36">
        <f t="shared" ca="1" si="1155"/>
        <v>369.56357064991619</v>
      </c>
      <c r="DN471" s="36">
        <f t="shared" ca="1" si="1204"/>
        <v>369.56357064992017</v>
      </c>
      <c r="DO471" s="64" cm="1">
        <f t="array" ref="DO471">IFERROR(INDEX(Tbl_FwdNom,$B471,MATCH(LIDt,Tbl_FwdNom_Cols,0)),0)</f>
        <v>8.4548829879999996</v>
      </c>
      <c r="DP471" s="64">
        <f t="shared" ca="1" si="1205"/>
        <v>8.3930961790000005</v>
      </c>
      <c r="DQ471" s="64">
        <f t="shared" ca="1" si="1156"/>
        <v>6.7387885261698255E-3</v>
      </c>
      <c r="DR471" s="70">
        <f t="shared" ca="1" si="1157"/>
        <v>0.9933063187760599</v>
      </c>
      <c r="DS471" s="70">
        <f ca="1">PRODUCT($DR$8:DR471)</f>
        <v>1.8986479860043436E-2</v>
      </c>
      <c r="DT471" s="36">
        <f t="shared" ca="1" si="1158"/>
        <v>402.60379297718885</v>
      </c>
      <c r="DU471" s="36">
        <f t="shared" ca="1" si="1159"/>
        <v>11.47080513271265</v>
      </c>
      <c r="DV471" s="36">
        <f t="shared" ca="1" si="1160"/>
        <v>0.17310301809438614</v>
      </c>
      <c r="DW471" s="36">
        <f t="shared" ca="1" si="1161"/>
        <v>6.0675664054088853E-16</v>
      </c>
      <c r="DX471" s="36">
        <f t="shared" ca="1" si="1162"/>
        <v>23.158824607006672</v>
      </c>
      <c r="DY471" s="36">
        <f t="shared" ca="1" si="1163"/>
        <v>0.2468241723958309</v>
      </c>
      <c r="DZ471" s="36">
        <f t="shared" ca="1" si="1164"/>
        <v>13.418918552904923</v>
      </c>
      <c r="EA471" s="36">
        <f t="shared" ca="1" si="1165"/>
        <v>0</v>
      </c>
      <c r="EB471" s="36">
        <f t="shared" ca="1" si="1166"/>
        <v>404.40841321010117</v>
      </c>
      <c r="EC471" s="36">
        <f t="shared" ca="1" si="1167"/>
        <v>0</v>
      </c>
      <c r="ED471" s="36">
        <f t="shared" ca="1" si="1168"/>
        <v>0</v>
      </c>
      <c r="EE471" s="36">
        <f t="shared" ca="1" si="1206"/>
        <v>0</v>
      </c>
      <c r="EF471" s="36">
        <f t="shared" ca="1" si="1169"/>
        <v>404.40841321010117</v>
      </c>
      <c r="EG471" s="64"/>
      <c r="EH471" s="64"/>
      <c r="EI471" s="64"/>
      <c r="EJ471" s="70"/>
      <c r="EK471" s="70"/>
      <c r="EL471" s="70"/>
      <c r="EM471" s="70"/>
      <c r="EN471" s="70"/>
      <c r="EO471" s="36">
        <f t="shared" ca="1" si="1170"/>
        <v>3.4536146072719243</v>
      </c>
      <c r="EP471" s="36">
        <f t="shared" ca="1" si="1171"/>
        <v>0</v>
      </c>
      <c r="EQ471" s="36">
        <f t="shared" si="1172"/>
        <v>10.106838477915897</v>
      </c>
      <c r="ER471" s="36">
        <f t="shared" si="1173"/>
        <v>0.12934403241156764</v>
      </c>
      <c r="ES471" s="36">
        <f t="shared" si="1174"/>
        <v>-0.1181209487539694</v>
      </c>
      <c r="ET471" s="36">
        <f t="shared" ca="1" si="1175"/>
        <v>0</v>
      </c>
      <c r="EU471" s="36">
        <f t="shared" ca="1" si="1207"/>
        <v>0.12934403241156764</v>
      </c>
      <c r="EV471" s="36">
        <f t="shared" si="1176"/>
        <v>0.20872930738372494</v>
      </c>
      <c r="EW471" s="36">
        <f t="shared" si="1177"/>
        <v>13.211333879005679</v>
      </c>
      <c r="EX471" s="36">
        <f t="shared" ca="1" si="1208"/>
        <v>23.656245696716869</v>
      </c>
      <c r="EY471" s="36">
        <f t="shared" si="1178"/>
        <v>0</v>
      </c>
      <c r="EZ471" s="36">
        <f t="shared" si="1179"/>
        <v>0</v>
      </c>
      <c r="FA471" s="36">
        <f t="shared" si="1180"/>
        <v>0</v>
      </c>
      <c r="FB471" s="36">
        <f t="shared" si="1181"/>
        <v>0</v>
      </c>
      <c r="FC471" s="36">
        <f t="shared" si="1209"/>
        <v>0</v>
      </c>
      <c r="FD471" s="36">
        <f t="shared" si="1182"/>
        <v>0</v>
      </c>
      <c r="FE471" s="36">
        <f t="shared" si="1183"/>
        <v>0</v>
      </c>
      <c r="FF471" s="36">
        <f t="shared" si="1210"/>
        <v>0</v>
      </c>
      <c r="FG471" s="36">
        <f t="shared" ca="1" si="1184"/>
        <v>23.656245696716869</v>
      </c>
      <c r="FH471" s="36">
        <f t="shared" ca="1" si="1185"/>
        <v>0.21794335041964355</v>
      </c>
      <c r="FI471" s="36">
        <f t="shared" ca="1" si="1186"/>
        <v>-0.58032500848233859</v>
      </c>
      <c r="FJ471" s="36">
        <f t="shared" ca="1" si="1187"/>
        <v>25.461222229839898</v>
      </c>
      <c r="FK471" s="36">
        <f t="shared" si="1188"/>
        <v>0</v>
      </c>
      <c r="FL471" s="36">
        <f t="shared" si="1189"/>
        <v>0</v>
      </c>
      <c r="FM471" s="36">
        <f t="shared" ca="1" si="1190"/>
        <v>0</v>
      </c>
      <c r="FN471" s="36">
        <f t="shared" ca="1" si="1212"/>
        <v>25.461222229839898</v>
      </c>
    </row>
    <row r="472" spans="2:170" x14ac:dyDescent="0.25">
      <c r="B472" s="2">
        <v>464</v>
      </c>
      <c r="C472" s="2">
        <f t="shared" si="1066"/>
        <v>39</v>
      </c>
      <c r="D472" s="2">
        <f t="shared" si="1063"/>
        <v>488</v>
      </c>
      <c r="E472" s="2">
        <f t="shared" si="1061"/>
        <v>41</v>
      </c>
      <c r="F472" s="189">
        <f t="shared" si="1065"/>
        <v>59840</v>
      </c>
      <c r="G472" s="2">
        <f t="shared" si="1064"/>
        <v>10</v>
      </c>
      <c r="H472" s="187">
        <f t="shared" si="1067"/>
        <v>73.25</v>
      </c>
      <c r="I472" s="186">
        <f t="shared" si="1062"/>
        <v>73</v>
      </c>
      <c r="J472" s="2">
        <f t="shared" si="1068"/>
        <v>0</v>
      </c>
      <c r="K472" s="2">
        <f t="shared" si="1069"/>
        <v>1</v>
      </c>
      <c r="L472">
        <f t="shared" si="1070"/>
        <v>2</v>
      </c>
      <c r="M472" s="190">
        <f t="shared" si="1191"/>
        <v>2.5021530030000003E-2</v>
      </c>
      <c r="N472">
        <f t="shared" si="1071"/>
        <v>1</v>
      </c>
      <c r="O472">
        <f t="shared" si="1072"/>
        <v>100</v>
      </c>
      <c r="P472" s="58">
        <f t="shared" si="1073"/>
        <v>0.11259688513500002</v>
      </c>
      <c r="Q472" s="106">
        <f t="shared" si="1074"/>
        <v>0.11259688513500002</v>
      </c>
      <c r="R472" s="59">
        <f t="shared" si="1075"/>
        <v>0.11259688513500002</v>
      </c>
      <c r="S472" s="32">
        <f t="shared" si="1192"/>
        <v>9.9052771939300843E-3</v>
      </c>
      <c r="T472">
        <f t="shared" si="1076"/>
        <v>1</v>
      </c>
      <c r="U472" s="32">
        <f t="shared" si="1193"/>
        <v>8.8028499000000001E-4</v>
      </c>
      <c r="V472">
        <f t="shared" si="1077"/>
        <v>1</v>
      </c>
      <c r="W472">
        <f t="shared" si="1078"/>
        <v>100</v>
      </c>
      <c r="X472" s="58">
        <f t="shared" si="1079"/>
        <v>3.9612824550000003E-3</v>
      </c>
      <c r="Y472" s="58">
        <f t="shared" si="1080"/>
        <v>3.9612824550000003E-3</v>
      </c>
      <c r="Z472" s="32">
        <f t="shared" si="1081"/>
        <v>3.9612824550000003E-3</v>
      </c>
      <c r="AA472" s="32">
        <f t="shared" si="1082"/>
        <v>3.3070773046650626E-4</v>
      </c>
      <c r="AB472" s="59">
        <f t="shared" si="1083"/>
        <v>4.9056245199999996E-3</v>
      </c>
      <c r="AC472" s="59">
        <f t="shared" si="1084"/>
        <v>4.9056245199999996E-3</v>
      </c>
      <c r="AD472">
        <f t="shared" si="1085"/>
        <v>1</v>
      </c>
      <c r="AE472" s="59">
        <f t="shared" si="1086"/>
        <v>4.9056245199999996E-3</v>
      </c>
      <c r="AF472" s="59">
        <f t="shared" si="1087"/>
        <v>4.1758461800000006E-3</v>
      </c>
      <c r="AG472" s="59">
        <f t="shared" si="1088"/>
        <v>4.1758461800000006E-3</v>
      </c>
      <c r="AH472">
        <f t="shared" si="1089"/>
        <v>1</v>
      </c>
      <c r="AI472" s="59">
        <f t="shared" si="1090"/>
        <v>4.1758461800000006E-3</v>
      </c>
      <c r="AJ472" s="59">
        <f t="shared" si="1091"/>
        <v>0</v>
      </c>
      <c r="AK472" s="59">
        <f t="shared" si="1092"/>
        <v>0</v>
      </c>
      <c r="AL472" s="59">
        <f t="shared" si="1093"/>
        <v>0</v>
      </c>
      <c r="AM472" s="12">
        <f t="shared" si="1194"/>
        <v>4.5263567406744901E-3</v>
      </c>
      <c r="AN472" s="12">
        <f t="shared" si="1195"/>
        <v>0</v>
      </c>
      <c r="AO472" s="66">
        <f t="shared" si="1094"/>
        <v>4.4834818194994739E-5</v>
      </c>
      <c r="AP472" s="66">
        <f t="shared" si="1095"/>
        <v>1.496901164990233E-6</v>
      </c>
      <c r="AQ472" s="59">
        <f t="shared" si="1096"/>
        <v>2.2204606613320057E-5</v>
      </c>
      <c r="AR472" s="59">
        <f t="shared" si="1097"/>
        <v>1.8901369504862821E-5</v>
      </c>
      <c r="AS472" s="59">
        <f t="shared" si="1098"/>
        <v>0</v>
      </c>
      <c r="AT472" s="12">
        <f t="shared" si="1099"/>
        <v>4.4389190451963228E-3</v>
      </c>
      <c r="AU472" s="59">
        <f t="shared" si="1196"/>
        <v>5.014435047745458E-19</v>
      </c>
      <c r="AV472" s="59">
        <f t="shared" si="1197"/>
        <v>0</v>
      </c>
      <c r="AW472" s="70">
        <f t="shared" si="1100"/>
        <v>0</v>
      </c>
      <c r="AX472" s="20">
        <f t="shared" si="1101"/>
        <v>200000</v>
      </c>
      <c r="AY472" s="20">
        <f t="shared" si="1102"/>
        <v>0</v>
      </c>
      <c r="AZ472" s="20">
        <f t="shared" si="1103"/>
        <v>0</v>
      </c>
      <c r="BA472" s="20">
        <f t="shared" si="1104"/>
        <v>200000</v>
      </c>
      <c r="BB472" s="36">
        <f t="shared" si="1105"/>
        <v>1</v>
      </c>
      <c r="BC472" s="36">
        <f t="shared" si="1106"/>
        <v>0</v>
      </c>
      <c r="BD472" s="80">
        <f t="shared" si="1107"/>
        <v>8.9669636389989478</v>
      </c>
      <c r="BE472" s="36">
        <f t="shared" si="1108"/>
        <v>0</v>
      </c>
      <c r="BF472" s="36">
        <f t="shared" si="1109"/>
        <v>0</v>
      </c>
      <c r="BG472" s="36">
        <f t="shared" si="1110"/>
        <v>8.9669636389989478</v>
      </c>
      <c r="BH472" s="36">
        <f t="shared" si="1111"/>
        <v>0.29938023299804661</v>
      </c>
      <c r="BI472" s="36">
        <f t="shared" si="1112"/>
        <v>0</v>
      </c>
      <c r="BJ472" s="36">
        <f t="shared" si="1113"/>
        <v>0</v>
      </c>
      <c r="BK472" s="36">
        <f t="shared" si="1114"/>
        <v>0.29938023299804661</v>
      </c>
      <c r="BL472" s="68">
        <f ca="1">IF(OR(AT472=0,E472&gt;ProjTerm),0,VLOOKUP(D472,'Life Events'!$AE$5:$AI$1206,5,FALSE))</f>
        <v>4.314259855949301E-17</v>
      </c>
      <c r="BM472" s="93">
        <f t="shared" ca="1" si="1115"/>
        <v>4.314259855949301E-17</v>
      </c>
      <c r="BN472" s="93">
        <f t="shared" ca="1" si="1116"/>
        <v>1.9150650240499296E-19</v>
      </c>
      <c r="BO472" s="36">
        <f t="shared" ca="1" si="1117"/>
        <v>2.9145155554516042E-17</v>
      </c>
      <c r="BP472" s="36">
        <f t="shared" si="1118"/>
        <v>3.8737756391358409E-3</v>
      </c>
      <c r="BQ472" s="36">
        <f t="shared" si="1119"/>
        <v>98.325219418188624</v>
      </c>
      <c r="BR472" s="36">
        <f t="shared" si="1120"/>
        <v>154.78110000000001</v>
      </c>
      <c r="BS472" s="36">
        <f t="shared" si="1121"/>
        <v>152.18885619288596</v>
      </c>
      <c r="BT472" s="36">
        <f t="shared" si="1122"/>
        <v>0.67555401222124578</v>
      </c>
      <c r="BU472" s="70" cm="1">
        <f t="array" ref="BU472">IF(AND(ActInt=1,$J472=0),INDEX(Tbl_FwdNom,$B472-IVP,MATCH(ValnDt,Tbl_FwdNom_Cols)),INDEX(Tbl_FwdNom,$B472,MATCH(StartDt,Tbl_FwdNom_Cols)))</f>
        <v>11.627216260999999</v>
      </c>
      <c r="BV472" s="70" cm="1">
        <f t="array" ref="BV472">INDEX(Tbl_FwdReal,$B472,MATCH(StartDt,Tbl_FwdReal_Cols))</f>
        <v>4.4889324039999998</v>
      </c>
      <c r="BW472" s="70" cm="1">
        <f t="array" ref="BW472">IF(RunType&lt;&gt;"OPN",INDEX(Tbl_FwdReal,$B472,MATCH(ValnDt,Tbl_FwdReal_Cols)),IF(AND($J472=0,ActInt=1),INDEX(Tbl_FwdReal,$B472-IVP,MATCH(ValnDt,Tbl_FwdReal_Cols)),-999))*$K472</f>
        <v>4.4889324039999998</v>
      </c>
      <c r="BX472" s="70">
        <f t="shared" si="1123"/>
        <v>4.4889324039999998E-2</v>
      </c>
      <c r="BY472" s="70">
        <f t="shared" si="1198"/>
        <v>6.8316171797030867E-2</v>
      </c>
      <c r="BZ472" s="64">
        <f t="shared" si="1211"/>
        <v>5.522169421931844E-3</v>
      </c>
      <c r="CA472" s="70" cm="1">
        <f t="array" ref="CA472">IF($J472=1,CA471*(1+INDEX(Tbl_CPI,$B472,MATCH(IF(RunType="OPN",StartDt,ValnDt),Tbl_CPI_Cols))),0)</f>
        <v>0</v>
      </c>
      <c r="CB472" s="70">
        <f t="shared" si="1199"/>
        <v>14.360223218616174</v>
      </c>
      <c r="CC472" s="70">
        <f t="shared" si="1200"/>
        <v>13.740612692736832</v>
      </c>
      <c r="CD472" s="36">
        <f t="shared" si="1124"/>
        <v>71.779388777161813</v>
      </c>
      <c r="CE472" s="36">
        <f t="shared" si="1125"/>
        <v>1.5751546615963696</v>
      </c>
      <c r="CF472" s="36">
        <f t="shared" si="1126"/>
        <v>0</v>
      </c>
      <c r="CG472" s="36">
        <f t="shared" si="1127"/>
        <v>0.33202883215312279</v>
      </c>
      <c r="CH472" s="36">
        <f t="shared" si="1128"/>
        <v>0.32489912023300122</v>
      </c>
      <c r="CI472" s="36">
        <f t="shared" si="1129"/>
        <v>0</v>
      </c>
      <c r="CJ472" s="36">
        <f t="shared" si="1130"/>
        <v>0</v>
      </c>
      <c r="CK472" s="36">
        <f t="shared" si="1131"/>
        <v>0</v>
      </c>
      <c r="CL472" s="36">
        <f t="shared" si="1132"/>
        <v>7.1297119201215731E-3</v>
      </c>
      <c r="CM472" s="36">
        <f t="shared" si="1133"/>
        <v>0.33202883215312279</v>
      </c>
      <c r="CN472" s="36">
        <f t="shared" ca="1" si="1134"/>
        <v>8.5869160841366128</v>
      </c>
      <c r="CO472" s="20">
        <f t="shared" si="1135"/>
        <v>120000</v>
      </c>
      <c r="CP472" s="20">
        <f t="shared" si="1136"/>
        <v>2</v>
      </c>
      <c r="CQ472" s="64">
        <f t="shared" si="1137"/>
        <v>2.9387128589999999E-2</v>
      </c>
      <c r="CR472" s="64">
        <f t="shared" si="1138"/>
        <v>0.13224207865499998</v>
      </c>
      <c r="CS472" s="36">
        <f t="shared" si="1139"/>
        <v>6.3825018029702516</v>
      </c>
      <c r="CT472" s="36">
        <f t="shared" si="1140"/>
        <v>5.3801781833993685</v>
      </c>
      <c r="CU472" s="36">
        <f t="shared" si="1141"/>
        <v>0.17962813979882797</v>
      </c>
      <c r="CV472" s="36">
        <f t="shared" si="1201"/>
        <v>5.5598063231981962</v>
      </c>
      <c r="CW472" s="36">
        <f t="shared" si="1142"/>
        <v>0</v>
      </c>
      <c r="CX472" s="36">
        <f t="shared" si="1143"/>
        <v>0</v>
      </c>
      <c r="CY472" s="36">
        <f t="shared" si="1144"/>
        <v>0</v>
      </c>
      <c r="CZ472" s="36">
        <f t="shared" si="1202"/>
        <v>0</v>
      </c>
      <c r="DA472" s="64">
        <f t="shared" si="1145"/>
        <v>9.2083641258260407E-3</v>
      </c>
      <c r="DB472" s="70">
        <f t="shared" si="1203"/>
        <v>0.99087565615471063</v>
      </c>
      <c r="DC472" s="70">
        <f>PRODUCT($DB$8:DB472)</f>
        <v>1.0803079046570458E-2</v>
      </c>
      <c r="DD472" s="36">
        <f t="shared" si="1146"/>
        <v>21.101016584048875</v>
      </c>
      <c r="DE472" s="36">
        <f t="shared" si="1147"/>
        <v>362.4552288845444</v>
      </c>
      <c r="DF472" s="36">
        <f t="shared" si="1148"/>
        <v>10.420124434434264</v>
      </c>
      <c r="DG472" s="36">
        <f t="shared" si="1149"/>
        <v>0.15587976013779603</v>
      </c>
      <c r="DH472" s="36">
        <f t="shared" ca="1" si="1150"/>
        <v>5.5571459161287283E-16</v>
      </c>
      <c r="DI472" s="36">
        <f t="shared" si="1151"/>
        <v>12.426187242632512</v>
      </c>
      <c r="DJ472" s="36">
        <f t="shared" ca="1" si="1152"/>
        <v>364.04464421742455</v>
      </c>
      <c r="DK472" s="36">
        <f t="shared" si="1153"/>
        <v>0</v>
      </c>
      <c r="DL472" s="36">
        <f t="shared" si="1154"/>
        <v>0</v>
      </c>
      <c r="DM472" s="36">
        <f t="shared" ca="1" si="1155"/>
        <v>364.04464421742455</v>
      </c>
      <c r="DN472" s="36">
        <f t="shared" ca="1" si="1204"/>
        <v>364.04464421742858</v>
      </c>
      <c r="DO472" s="64" cm="1">
        <f t="array" ref="DO472">IFERROR(INDEX(Tbl_FwdNom,$B472,MATCH(LIDt,Tbl_FwdNom_Cols,0)),0)</f>
        <v>8.4531662119999993</v>
      </c>
      <c r="DP472" s="64">
        <f t="shared" ca="1" si="1205"/>
        <v>8.3913803809999994</v>
      </c>
      <c r="DQ472" s="64">
        <f t="shared" ca="1" si="1156"/>
        <v>6.7374605103698304E-3</v>
      </c>
      <c r="DR472" s="70">
        <f t="shared" ca="1" si="1157"/>
        <v>0.99330762907446168</v>
      </c>
      <c r="DS472" s="70">
        <f ca="1">PRODUCT($DR$8:DR472)</f>
        <v>1.8859415294249764E-2</v>
      </c>
      <c r="DT472" s="36">
        <f t="shared" ca="1" si="1158"/>
        <v>396.34935649469884</v>
      </c>
      <c r="DU472" s="36">
        <f t="shared" ca="1" si="1159"/>
        <v>11.248708996318403</v>
      </c>
      <c r="DV472" s="36">
        <f t="shared" ca="1" si="1160"/>
        <v>0.17039551720388704</v>
      </c>
      <c r="DW472" s="36">
        <f t="shared" ca="1" si="1161"/>
        <v>5.8169948389142142E-16</v>
      </c>
      <c r="DX472" s="36">
        <f t="shared" ca="1" si="1162"/>
        <v>22.639302261041717</v>
      </c>
      <c r="DY472" s="36">
        <f t="shared" ca="1" si="1163"/>
        <v>0.24130939243771882</v>
      </c>
      <c r="DZ472" s="36">
        <f t="shared" ca="1" si="1164"/>
        <v>13.182239871521565</v>
      </c>
      <c r="EA472" s="36">
        <f t="shared" ca="1" si="1165"/>
        <v>0</v>
      </c>
      <c r="EB472" s="36">
        <f t="shared" ca="1" si="1166"/>
        <v>398.21191697673089</v>
      </c>
      <c r="EC472" s="36">
        <f t="shared" ca="1" si="1167"/>
        <v>0</v>
      </c>
      <c r="ED472" s="36">
        <f t="shared" ca="1" si="1168"/>
        <v>0</v>
      </c>
      <c r="EE472" s="36">
        <f t="shared" ca="1" si="1206"/>
        <v>0</v>
      </c>
      <c r="EF472" s="36">
        <f t="shared" ca="1" si="1169"/>
        <v>398.21191697673089</v>
      </c>
      <c r="EG472" s="64"/>
      <c r="EH472" s="64"/>
      <c r="EI472" s="64"/>
      <c r="EJ472" s="70"/>
      <c r="EK472" s="70"/>
      <c r="EL472" s="70"/>
      <c r="EM472" s="70"/>
      <c r="EN472" s="70"/>
      <c r="EO472" s="36">
        <f t="shared" ca="1" si="1170"/>
        <v>3.4000184837981271</v>
      </c>
      <c r="EP472" s="36">
        <f t="shared" ca="1" si="1171"/>
        <v>0</v>
      </c>
      <c r="EQ472" s="36">
        <f t="shared" si="1172"/>
        <v>9.9525740169837587</v>
      </c>
      <c r="ER472" s="36">
        <f t="shared" si="1173"/>
        <v>0.12648561269959832</v>
      </c>
      <c r="ES472" s="36">
        <f t="shared" si="1174"/>
        <v>-0.11551055195390283</v>
      </c>
      <c r="ET472" s="36">
        <f t="shared" ca="1" si="1175"/>
        <v>0</v>
      </c>
      <c r="EU472" s="36">
        <f t="shared" ca="1" si="1207"/>
        <v>0.12648561269959832</v>
      </c>
      <c r="EV472" s="36">
        <f t="shared" si="1176"/>
        <v>0.2051200669091143</v>
      </c>
      <c r="EW472" s="36">
        <f t="shared" si="1177"/>
        <v>13.009684342061703</v>
      </c>
      <c r="EX472" s="36">
        <f t="shared" ca="1" si="1208"/>
        <v>23.293864038654174</v>
      </c>
      <c r="EY472" s="36">
        <f t="shared" si="1178"/>
        <v>0</v>
      </c>
      <c r="EZ472" s="36">
        <f t="shared" si="1179"/>
        <v>0</v>
      </c>
      <c r="FA472" s="36">
        <f t="shared" si="1180"/>
        <v>0</v>
      </c>
      <c r="FB472" s="36">
        <f t="shared" si="1181"/>
        <v>0</v>
      </c>
      <c r="FC472" s="36">
        <f t="shared" si="1209"/>
        <v>0</v>
      </c>
      <c r="FD472" s="36">
        <f t="shared" si="1182"/>
        <v>0</v>
      </c>
      <c r="FE472" s="36">
        <f t="shared" si="1183"/>
        <v>0</v>
      </c>
      <c r="FF472" s="36">
        <f t="shared" si="1210"/>
        <v>0</v>
      </c>
      <c r="FG472" s="36">
        <f t="shared" ca="1" si="1184"/>
        <v>23.293864038654174</v>
      </c>
      <c r="FH472" s="36">
        <f t="shared" ca="1" si="1185"/>
        <v>0.21449838196541238</v>
      </c>
      <c r="FI472" s="36">
        <f t="shared" ca="1" si="1186"/>
        <v>-0.56911501283536425</v>
      </c>
      <c r="FJ472" s="36">
        <f t="shared" ca="1" si="1187"/>
        <v>25.063651196323828</v>
      </c>
      <c r="FK472" s="36">
        <f t="shared" si="1188"/>
        <v>0</v>
      </c>
      <c r="FL472" s="36">
        <f t="shared" si="1189"/>
        <v>0</v>
      </c>
      <c r="FM472" s="36">
        <f t="shared" ca="1" si="1190"/>
        <v>0</v>
      </c>
      <c r="FN472" s="36">
        <f t="shared" ca="1" si="1212"/>
        <v>25.063651196323828</v>
      </c>
    </row>
    <row r="473" spans="2:170" x14ac:dyDescent="0.25">
      <c r="B473" s="2">
        <v>465</v>
      </c>
      <c r="C473" s="2">
        <f t="shared" si="1066"/>
        <v>39</v>
      </c>
      <c r="D473" s="2">
        <f t="shared" si="1063"/>
        <v>489</v>
      </c>
      <c r="E473" s="2">
        <f t="shared" ref="E473:E536" si="1213">IF(D473&lt;=0,0,ROUNDUP(D473/12,0))</f>
        <v>41</v>
      </c>
      <c r="F473" s="189">
        <f t="shared" si="1065"/>
        <v>59870</v>
      </c>
      <c r="G473" s="2">
        <f t="shared" si="1064"/>
        <v>11</v>
      </c>
      <c r="H473" s="187">
        <f t="shared" si="1067"/>
        <v>73.333333333333343</v>
      </c>
      <c r="I473" s="186">
        <f t="shared" ref="I473:I536" si="1214">ROUNDDOWN(H473,0)</f>
        <v>73</v>
      </c>
      <c r="J473" s="2">
        <f t="shared" si="1068"/>
        <v>0</v>
      </c>
      <c r="K473" s="2">
        <f t="shared" si="1069"/>
        <v>1</v>
      </c>
      <c r="L473">
        <f t="shared" si="1070"/>
        <v>2</v>
      </c>
      <c r="M473" s="190">
        <f t="shared" si="1191"/>
        <v>2.5021530030000003E-2</v>
      </c>
      <c r="N473">
        <f t="shared" si="1071"/>
        <v>1</v>
      </c>
      <c r="O473">
        <f t="shared" si="1072"/>
        <v>100</v>
      </c>
      <c r="P473" s="58">
        <f t="shared" si="1073"/>
        <v>0.11259688513500002</v>
      </c>
      <c r="Q473" s="106">
        <f t="shared" si="1074"/>
        <v>0.11259688513500002</v>
      </c>
      <c r="R473" s="59">
        <f t="shared" si="1075"/>
        <v>0.11259688513500002</v>
      </c>
      <c r="S473" s="32">
        <f t="shared" si="1192"/>
        <v>9.9052771939300843E-3</v>
      </c>
      <c r="T473">
        <f t="shared" si="1076"/>
        <v>1</v>
      </c>
      <c r="U473" s="32">
        <f t="shared" si="1193"/>
        <v>8.8028499000000001E-4</v>
      </c>
      <c r="V473">
        <f t="shared" si="1077"/>
        <v>1</v>
      </c>
      <c r="W473">
        <f t="shared" si="1078"/>
        <v>100</v>
      </c>
      <c r="X473" s="58">
        <f t="shared" si="1079"/>
        <v>3.9612824550000003E-3</v>
      </c>
      <c r="Y473" s="58">
        <f t="shared" si="1080"/>
        <v>3.9612824550000003E-3</v>
      </c>
      <c r="Z473" s="32">
        <f t="shared" si="1081"/>
        <v>3.9612824550000003E-3</v>
      </c>
      <c r="AA473" s="32">
        <f t="shared" si="1082"/>
        <v>3.3070773046650626E-4</v>
      </c>
      <c r="AB473" s="59">
        <f t="shared" si="1083"/>
        <v>4.9056245199999996E-3</v>
      </c>
      <c r="AC473" s="59">
        <f t="shared" si="1084"/>
        <v>4.9056245199999996E-3</v>
      </c>
      <c r="AD473">
        <f t="shared" si="1085"/>
        <v>1</v>
      </c>
      <c r="AE473" s="59">
        <f t="shared" si="1086"/>
        <v>4.9056245199999996E-3</v>
      </c>
      <c r="AF473" s="59">
        <f t="shared" si="1087"/>
        <v>4.1758461800000006E-3</v>
      </c>
      <c r="AG473" s="59">
        <f t="shared" si="1088"/>
        <v>4.1758461800000006E-3</v>
      </c>
      <c r="AH473">
        <f t="shared" si="1089"/>
        <v>1</v>
      </c>
      <c r="AI473" s="59">
        <f t="shared" si="1090"/>
        <v>4.1758461800000006E-3</v>
      </c>
      <c r="AJ473" s="59">
        <f t="shared" si="1091"/>
        <v>0</v>
      </c>
      <c r="AK473" s="59">
        <f t="shared" si="1092"/>
        <v>0</v>
      </c>
      <c r="AL473" s="59">
        <f t="shared" si="1093"/>
        <v>0</v>
      </c>
      <c r="AM473" s="12">
        <f t="shared" si="1194"/>
        <v>4.4389190451963228E-3</v>
      </c>
      <c r="AN473" s="12">
        <f t="shared" si="1195"/>
        <v>0</v>
      </c>
      <c r="AO473" s="66">
        <f t="shared" si="1094"/>
        <v>4.3968723584085041E-5</v>
      </c>
      <c r="AP473" s="66">
        <f t="shared" si="1095"/>
        <v>1.4679848431614268E-6</v>
      </c>
      <c r="AQ473" s="59">
        <f t="shared" si="1096"/>
        <v>2.1775670110410067E-5</v>
      </c>
      <c r="AR473" s="59">
        <f t="shared" si="1097"/>
        <v>1.8536243138212316E-5</v>
      </c>
      <c r="AS473" s="59">
        <f t="shared" si="1098"/>
        <v>0</v>
      </c>
      <c r="AT473" s="12">
        <f t="shared" si="1099"/>
        <v>4.3531704235204539E-3</v>
      </c>
      <c r="AU473" s="59">
        <f t="shared" si="1196"/>
        <v>6.7762635780344027E-21</v>
      </c>
      <c r="AV473" s="59">
        <f t="shared" si="1197"/>
        <v>0</v>
      </c>
      <c r="AW473" s="70">
        <f t="shared" si="1100"/>
        <v>0</v>
      </c>
      <c r="AX473" s="20">
        <f t="shared" si="1101"/>
        <v>200000</v>
      </c>
      <c r="AY473" s="20">
        <f t="shared" si="1102"/>
        <v>0</v>
      </c>
      <c r="AZ473" s="20">
        <f t="shared" si="1103"/>
        <v>0</v>
      </c>
      <c r="BA473" s="20">
        <f t="shared" si="1104"/>
        <v>200000</v>
      </c>
      <c r="BB473" s="36">
        <f t="shared" si="1105"/>
        <v>1</v>
      </c>
      <c r="BC473" s="36">
        <f t="shared" si="1106"/>
        <v>0</v>
      </c>
      <c r="BD473" s="80">
        <f t="shared" si="1107"/>
        <v>8.7937447168170078</v>
      </c>
      <c r="BE473" s="36">
        <f t="shared" si="1108"/>
        <v>0</v>
      </c>
      <c r="BF473" s="36">
        <f t="shared" si="1109"/>
        <v>0</v>
      </c>
      <c r="BG473" s="36">
        <f t="shared" si="1110"/>
        <v>8.7937447168170078</v>
      </c>
      <c r="BH473" s="36">
        <f t="shared" si="1111"/>
        <v>0.29359696863228535</v>
      </c>
      <c r="BI473" s="36">
        <f t="shared" si="1112"/>
        <v>0</v>
      </c>
      <c r="BJ473" s="36">
        <f t="shared" si="1113"/>
        <v>0</v>
      </c>
      <c r="BK473" s="36">
        <f t="shared" si="1114"/>
        <v>0.29359696863228535</v>
      </c>
      <c r="BL473" s="68">
        <f ca="1">IF(OR(AT473=0,E473&gt;ProjTerm),0,VLOOKUP(D473,'Life Events'!$AE$5:$AI$1206,5,FALSE))</f>
        <v>4.2309193326298846E-17</v>
      </c>
      <c r="BM473" s="93">
        <f t="shared" ca="1" si="1115"/>
        <v>4.2309193326298846E-17</v>
      </c>
      <c r="BN473" s="93">
        <f t="shared" ca="1" si="1116"/>
        <v>1.8417912903105311E-19</v>
      </c>
      <c r="BO473" s="36">
        <f t="shared" ca="1" si="1117"/>
        <v>2.8030010981837928E-17</v>
      </c>
      <c r="BP473" s="36">
        <f t="shared" si="1118"/>
        <v>3.7989441501279659E-3</v>
      </c>
      <c r="BQ473" s="36">
        <f t="shared" si="1119"/>
        <v>98.325219418188624</v>
      </c>
      <c r="BR473" s="36">
        <f t="shared" si="1120"/>
        <v>154.78110000000001</v>
      </c>
      <c r="BS473" s="36">
        <f t="shared" si="1121"/>
        <v>152.18885619288596</v>
      </c>
      <c r="BT473" s="36">
        <f t="shared" si="1122"/>
        <v>0.66250402756827886</v>
      </c>
      <c r="BU473" s="70" cm="1">
        <f t="array" ref="BU473">IF(AND(ActInt=1,$J473=0),INDEX(Tbl_FwdNom,$B473-IVP,MATCH(ValnDt,Tbl_FwdNom_Cols)),INDEX(Tbl_FwdNom,$B473,MATCH(StartDt,Tbl_FwdNom_Cols)))</f>
        <v>11.621155307</v>
      </c>
      <c r="BV473" s="70" cm="1">
        <f t="array" ref="BV473">INDEX(Tbl_FwdReal,$B473,MATCH(StartDt,Tbl_FwdReal_Cols))</f>
        <v>4.4855161250000002</v>
      </c>
      <c r="BW473" s="70" cm="1">
        <f t="array" ref="BW473">IF(RunType&lt;&gt;"OPN",INDEX(Tbl_FwdReal,$B473,MATCH(ValnDt,Tbl_FwdReal_Cols)),IF(AND($J473=0,ActInt=1),INDEX(Tbl_FwdReal,$B473-IVP,MATCH(ValnDt,Tbl_FwdReal_Cols)),-999))*$K473</f>
        <v>4.4855161250000002</v>
      </c>
      <c r="BX473" s="70">
        <f t="shared" si="1123"/>
        <v>4.4855161250000004E-2</v>
      </c>
      <c r="BY473" s="70">
        <f t="shared" si="1198"/>
        <v>6.8293094073090144E-2</v>
      </c>
      <c r="BZ473" s="64">
        <f t="shared" si="1211"/>
        <v>5.5203592998123163E-3</v>
      </c>
      <c r="CA473" s="70" cm="1">
        <f t="array" ref="CA473">IF($J473=1,CA472*(1+INDEX(Tbl_CPI,$B473,MATCH(IF(RunType="OPN",StartDt,ValnDt),Tbl_CPI_Cols))),0)</f>
        <v>0</v>
      </c>
      <c r="CB473" s="70">
        <f t="shared" si="1199"/>
        <v>14.439496810408443</v>
      </c>
      <c r="CC473" s="70">
        <f t="shared" si="1200"/>
        <v>13.740612692736832</v>
      </c>
      <c r="CD473" s="36">
        <f t="shared" si="1124"/>
        <v>71.779388777161813</v>
      </c>
      <c r="CE473" s="36">
        <f t="shared" si="1125"/>
        <v>1.5751546615963696</v>
      </c>
      <c r="CF473" s="36">
        <f t="shared" si="1126"/>
        <v>0</v>
      </c>
      <c r="CG473" s="36">
        <f t="shared" si="1127"/>
        <v>0.32561487992198468</v>
      </c>
      <c r="CH473" s="36">
        <f t="shared" si="1128"/>
        <v>0.31862289589549475</v>
      </c>
      <c r="CI473" s="36">
        <f t="shared" si="1129"/>
        <v>0</v>
      </c>
      <c r="CJ473" s="36">
        <f t="shared" si="1130"/>
        <v>0</v>
      </c>
      <c r="CK473" s="36">
        <f t="shared" si="1131"/>
        <v>0</v>
      </c>
      <c r="CL473" s="36">
        <f t="shared" si="1132"/>
        <v>6.9919840264898942E-3</v>
      </c>
      <c r="CM473" s="36">
        <f t="shared" si="1133"/>
        <v>0.32561487992198468</v>
      </c>
      <c r="CN473" s="36">
        <f t="shared" ca="1" si="1134"/>
        <v>8.4210387137308853</v>
      </c>
      <c r="CO473" s="20">
        <f t="shared" si="1135"/>
        <v>120000</v>
      </c>
      <c r="CP473" s="20">
        <f t="shared" si="1136"/>
        <v>2</v>
      </c>
      <c r="CQ473" s="64">
        <f t="shared" si="1137"/>
        <v>2.9387128589999999E-2</v>
      </c>
      <c r="CR473" s="64">
        <f t="shared" si="1138"/>
        <v>0.13224207865499998</v>
      </c>
      <c r="CS473" s="36">
        <f t="shared" si="1139"/>
        <v>6.2592081076187434</v>
      </c>
      <c r="CT473" s="36">
        <f t="shared" si="1140"/>
        <v>5.276246830090205</v>
      </c>
      <c r="CU473" s="36">
        <f t="shared" si="1141"/>
        <v>0.17615818117937121</v>
      </c>
      <c r="CV473" s="36">
        <f t="shared" si="1201"/>
        <v>5.4524050112695761</v>
      </c>
      <c r="CW473" s="36">
        <f t="shared" si="1142"/>
        <v>0</v>
      </c>
      <c r="CX473" s="36">
        <f t="shared" si="1143"/>
        <v>0</v>
      </c>
      <c r="CY473" s="36">
        <f t="shared" si="1144"/>
        <v>0</v>
      </c>
      <c r="CZ473" s="36">
        <f t="shared" si="1202"/>
        <v>0</v>
      </c>
      <c r="DA473" s="64">
        <f t="shared" si="1145"/>
        <v>9.2037976485948025E-3</v>
      </c>
      <c r="DB473" s="70">
        <f t="shared" si="1203"/>
        <v>0.99088013970018807</v>
      </c>
      <c r="DC473" s="70">
        <f>PRODUCT($DB$8:DB473)</f>
        <v>1.070455647485791E-2</v>
      </c>
      <c r="DD473" s="36">
        <f t="shared" si="1146"/>
        <v>20.632722043299825</v>
      </c>
      <c r="DE473" s="36">
        <f t="shared" si="1147"/>
        <v>356.99744875105586</v>
      </c>
      <c r="DF473" s="36">
        <f t="shared" si="1148"/>
        <v>10.22243218256969</v>
      </c>
      <c r="DG473" s="36">
        <f t="shared" si="1149"/>
        <v>0.15351550175748785</v>
      </c>
      <c r="DH473" s="36">
        <f t="shared" ca="1" si="1150"/>
        <v>5.3279926528261123E-16</v>
      </c>
      <c r="DI473" s="36">
        <f t="shared" si="1151"/>
        <v>12.211943582169095</v>
      </c>
      <c r="DJ473" s="36">
        <f t="shared" ca="1" si="1152"/>
        <v>358.64558697073727</v>
      </c>
      <c r="DK473" s="36">
        <f t="shared" si="1153"/>
        <v>0</v>
      </c>
      <c r="DL473" s="36">
        <f t="shared" si="1154"/>
        <v>0</v>
      </c>
      <c r="DM473" s="36">
        <f t="shared" ca="1" si="1155"/>
        <v>358.64558697073727</v>
      </c>
      <c r="DN473" s="36">
        <f t="shared" ca="1" si="1204"/>
        <v>358.64558697074142</v>
      </c>
      <c r="DO473" s="64" cm="1">
        <f t="array" ref="DO473">IFERROR(INDEX(Tbl_FwdNom,$B473,MATCH(LIDt,Tbl_FwdNom_Cols,0)),0)</f>
        <v>8.4514494639999995</v>
      </c>
      <c r="DP473" s="64">
        <f t="shared" ca="1" si="1205"/>
        <v>8.3896646110000006</v>
      </c>
      <c r="DQ473" s="64">
        <f t="shared" ca="1" si="1156"/>
        <v>6.7361324969714698E-3</v>
      </c>
      <c r="DR473" s="70">
        <f t="shared" ca="1" si="1157"/>
        <v>0.99330893937395082</v>
      </c>
      <c r="DS473" s="70">
        <f ca="1">PRODUCT($DR$8:DR473)</f>
        <v>1.8733225803144099E-2</v>
      </c>
      <c r="DT473" s="36">
        <f t="shared" ca="1" si="1158"/>
        <v>390.22547355831949</v>
      </c>
      <c r="DU473" s="36">
        <f t="shared" ca="1" si="1159"/>
        <v>11.030884821905193</v>
      </c>
      <c r="DV473" s="36">
        <f t="shared" ca="1" si="1160"/>
        <v>0.16774437983453444</v>
      </c>
      <c r="DW473" s="36">
        <f t="shared" ca="1" si="1161"/>
        <v>5.5758787770649602E-16</v>
      </c>
      <c r="DX473" s="36">
        <f t="shared" ca="1" si="1162"/>
        <v>22.129299573142802</v>
      </c>
      <c r="DY473" s="36">
        <f t="shared" ca="1" si="1163"/>
        <v>0.23589580152063394</v>
      </c>
      <c r="DZ473" s="36">
        <f t="shared" ca="1" si="1164"/>
        <v>12.95026800396418</v>
      </c>
      <c r="EA473" s="36">
        <f t="shared" ca="1" si="1165"/>
        <v>0</v>
      </c>
      <c r="EB473" s="36">
        <f t="shared" ca="1" si="1166"/>
        <v>392.14547823273222</v>
      </c>
      <c r="EC473" s="36">
        <f t="shared" ca="1" si="1167"/>
        <v>0</v>
      </c>
      <c r="ED473" s="36">
        <f t="shared" ca="1" si="1168"/>
        <v>0</v>
      </c>
      <c r="EE473" s="36">
        <f t="shared" ca="1" si="1206"/>
        <v>0</v>
      </c>
      <c r="EF473" s="36">
        <f t="shared" ca="1" si="1169"/>
        <v>392.14547823273222</v>
      </c>
      <c r="EG473" s="64"/>
      <c r="EH473" s="64"/>
      <c r="EI473" s="64"/>
      <c r="EJ473" s="70"/>
      <c r="EK473" s="70"/>
      <c r="EL473" s="70"/>
      <c r="EM473" s="70"/>
      <c r="EN473" s="70"/>
      <c r="EO473" s="36">
        <f t="shared" ca="1" si="1170"/>
        <v>3.3475963469656898</v>
      </c>
      <c r="EP473" s="36">
        <f t="shared" ca="1" si="1171"/>
        <v>0</v>
      </c>
      <c r="EQ473" s="36">
        <f t="shared" si="1172"/>
        <v>9.801621407713057</v>
      </c>
      <c r="ER473" s="36">
        <f t="shared" si="1173"/>
        <v>0.12367851941693171</v>
      </c>
      <c r="ES473" s="36">
        <f t="shared" si="1174"/>
        <v>-0.11294702802777061</v>
      </c>
      <c r="ET473" s="36">
        <f t="shared" ca="1" si="1175"/>
        <v>0</v>
      </c>
      <c r="EU473" s="36">
        <f t="shared" ca="1" si="1207"/>
        <v>0.12367851941693171</v>
      </c>
      <c r="EV473" s="36">
        <f t="shared" si="1176"/>
        <v>0.20158352966635182</v>
      </c>
      <c r="EW473" s="36">
        <f t="shared" si="1177"/>
        <v>12.81236395098788</v>
      </c>
      <c r="EX473" s="36">
        <f t="shared" ca="1" si="1208"/>
        <v>22.939247407784222</v>
      </c>
      <c r="EY473" s="36">
        <f t="shared" si="1178"/>
        <v>0</v>
      </c>
      <c r="EZ473" s="36">
        <f t="shared" si="1179"/>
        <v>0</v>
      </c>
      <c r="FA473" s="36">
        <f t="shared" si="1180"/>
        <v>0</v>
      </c>
      <c r="FB473" s="36">
        <f t="shared" si="1181"/>
        <v>0</v>
      </c>
      <c r="FC473" s="36">
        <f t="shared" si="1209"/>
        <v>0</v>
      </c>
      <c r="FD473" s="36">
        <f t="shared" si="1182"/>
        <v>0</v>
      </c>
      <c r="FE473" s="36">
        <f t="shared" si="1183"/>
        <v>0</v>
      </c>
      <c r="FF473" s="36">
        <f t="shared" si="1210"/>
        <v>0</v>
      </c>
      <c r="FG473" s="36">
        <f t="shared" ca="1" si="1184"/>
        <v>22.939247407784222</v>
      </c>
      <c r="FH473" s="36">
        <f t="shared" ca="1" si="1185"/>
        <v>0.21112819135229885</v>
      </c>
      <c r="FI473" s="36">
        <f t="shared" ca="1" si="1186"/>
        <v>-0.55812156975331195</v>
      </c>
      <c r="FJ473" s="36">
        <f t="shared" ca="1" si="1187"/>
        <v>24.674361701886831</v>
      </c>
      <c r="FK473" s="36">
        <f t="shared" si="1188"/>
        <v>0</v>
      </c>
      <c r="FL473" s="36">
        <f t="shared" si="1189"/>
        <v>0</v>
      </c>
      <c r="FM473" s="36">
        <f t="shared" ca="1" si="1190"/>
        <v>0</v>
      </c>
      <c r="FN473" s="36">
        <f t="shared" ca="1" si="1212"/>
        <v>24.674361701886831</v>
      </c>
    </row>
    <row r="474" spans="2:170" x14ac:dyDescent="0.25">
      <c r="B474" s="2">
        <v>466</v>
      </c>
      <c r="C474" s="2">
        <f t="shared" si="1066"/>
        <v>39</v>
      </c>
      <c r="D474" s="2">
        <f t="shared" ref="D474:D537" si="1215">D473+1</f>
        <v>490</v>
      </c>
      <c r="E474" s="2">
        <f t="shared" si="1213"/>
        <v>41</v>
      </c>
      <c r="F474" s="189">
        <f t="shared" si="1065"/>
        <v>59901</v>
      </c>
      <c r="G474" s="2">
        <f t="shared" si="1064"/>
        <v>12</v>
      </c>
      <c r="H474" s="187">
        <f t="shared" si="1067"/>
        <v>73.416666666666671</v>
      </c>
      <c r="I474" s="186">
        <f t="shared" si="1214"/>
        <v>73</v>
      </c>
      <c r="J474" s="2">
        <f t="shared" si="1068"/>
        <v>0</v>
      </c>
      <c r="K474" s="2">
        <f t="shared" si="1069"/>
        <v>1</v>
      </c>
      <c r="L474">
        <f t="shared" si="1070"/>
        <v>2</v>
      </c>
      <c r="M474" s="190">
        <f t="shared" si="1191"/>
        <v>2.5021530030000003E-2</v>
      </c>
      <c r="N474">
        <f t="shared" si="1071"/>
        <v>1</v>
      </c>
      <c r="O474">
        <f t="shared" si="1072"/>
        <v>100</v>
      </c>
      <c r="P474" s="58">
        <f t="shared" si="1073"/>
        <v>0.11259688513500002</v>
      </c>
      <c r="Q474" s="106">
        <f t="shared" si="1074"/>
        <v>0.11259688513500002</v>
      </c>
      <c r="R474" s="59">
        <f t="shared" si="1075"/>
        <v>0.11259688513500002</v>
      </c>
      <c r="S474" s="32">
        <f t="shared" si="1192"/>
        <v>9.9052771939300843E-3</v>
      </c>
      <c r="T474">
        <f t="shared" si="1076"/>
        <v>1</v>
      </c>
      <c r="U474" s="32">
        <f t="shared" si="1193"/>
        <v>8.8028499000000001E-4</v>
      </c>
      <c r="V474">
        <f t="shared" si="1077"/>
        <v>1</v>
      </c>
      <c r="W474">
        <f t="shared" si="1078"/>
        <v>100</v>
      </c>
      <c r="X474" s="58">
        <f t="shared" si="1079"/>
        <v>3.9612824550000003E-3</v>
      </c>
      <c r="Y474" s="58">
        <f t="shared" si="1080"/>
        <v>3.9612824550000003E-3</v>
      </c>
      <c r="Z474" s="32">
        <f t="shared" si="1081"/>
        <v>3.9612824550000003E-3</v>
      </c>
      <c r="AA474" s="32">
        <f t="shared" si="1082"/>
        <v>3.3070773046650626E-4</v>
      </c>
      <c r="AB474" s="59">
        <f t="shared" si="1083"/>
        <v>4.9056245199999996E-3</v>
      </c>
      <c r="AC474" s="59">
        <f t="shared" si="1084"/>
        <v>4.9056245199999996E-3</v>
      </c>
      <c r="AD474">
        <f t="shared" si="1085"/>
        <v>1</v>
      </c>
      <c r="AE474" s="59">
        <f t="shared" si="1086"/>
        <v>4.9056245199999996E-3</v>
      </c>
      <c r="AF474" s="59">
        <f t="shared" si="1087"/>
        <v>4.1758461800000006E-3</v>
      </c>
      <c r="AG474" s="59">
        <f t="shared" si="1088"/>
        <v>4.1758461800000006E-3</v>
      </c>
      <c r="AH474">
        <f t="shared" si="1089"/>
        <v>1</v>
      </c>
      <c r="AI474" s="59">
        <f t="shared" si="1090"/>
        <v>4.1758461800000006E-3</v>
      </c>
      <c r="AJ474" s="59">
        <f t="shared" si="1091"/>
        <v>0</v>
      </c>
      <c r="AK474" s="59">
        <f t="shared" si="1092"/>
        <v>0</v>
      </c>
      <c r="AL474" s="59">
        <f t="shared" si="1093"/>
        <v>0</v>
      </c>
      <c r="AM474" s="12">
        <f t="shared" si="1194"/>
        <v>4.3531704235204539E-3</v>
      </c>
      <c r="AN474" s="12">
        <f t="shared" si="1195"/>
        <v>0</v>
      </c>
      <c r="AO474" s="66">
        <f t="shared" si="1094"/>
        <v>4.3119359717388118E-5</v>
      </c>
      <c r="AP474" s="66">
        <f t="shared" si="1095"/>
        <v>1.4396271110963692E-6</v>
      </c>
      <c r="AQ474" s="59">
        <f t="shared" si="1096"/>
        <v>2.1355019569360721E-5</v>
      </c>
      <c r="AR474" s="59">
        <f t="shared" si="1097"/>
        <v>1.8178170083946873E-5</v>
      </c>
      <c r="AS474" s="59">
        <f t="shared" si="1098"/>
        <v>0</v>
      </c>
      <c r="AT474" s="12">
        <f t="shared" si="1099"/>
        <v>4.269078247038662E-3</v>
      </c>
      <c r="AU474" s="59">
        <f t="shared" si="1196"/>
        <v>2.0328790734103208E-19</v>
      </c>
      <c r="AV474" s="59">
        <f t="shared" si="1197"/>
        <v>0</v>
      </c>
      <c r="AW474" s="70">
        <f t="shared" si="1100"/>
        <v>0</v>
      </c>
      <c r="AX474" s="20">
        <f t="shared" si="1101"/>
        <v>200000</v>
      </c>
      <c r="AY474" s="20">
        <f t="shared" si="1102"/>
        <v>0</v>
      </c>
      <c r="AZ474" s="20">
        <f t="shared" si="1103"/>
        <v>0</v>
      </c>
      <c r="BA474" s="20">
        <f t="shared" si="1104"/>
        <v>200000</v>
      </c>
      <c r="BB474" s="36">
        <f t="shared" si="1105"/>
        <v>1</v>
      </c>
      <c r="BC474" s="36">
        <f t="shared" si="1106"/>
        <v>0</v>
      </c>
      <c r="BD474" s="80">
        <f t="shared" si="1107"/>
        <v>8.6238719434776243</v>
      </c>
      <c r="BE474" s="36">
        <f t="shared" si="1108"/>
        <v>0</v>
      </c>
      <c r="BF474" s="36">
        <f t="shared" si="1109"/>
        <v>0</v>
      </c>
      <c r="BG474" s="36">
        <f t="shared" si="1110"/>
        <v>8.6238719434776243</v>
      </c>
      <c r="BH474" s="36">
        <f t="shared" si="1111"/>
        <v>0.28792542221927386</v>
      </c>
      <c r="BI474" s="36">
        <f t="shared" si="1112"/>
        <v>0</v>
      </c>
      <c r="BJ474" s="36">
        <f t="shared" si="1113"/>
        <v>0</v>
      </c>
      <c r="BK474" s="36">
        <f t="shared" si="1114"/>
        <v>0.28792542221927386</v>
      </c>
      <c r="BL474" s="68">
        <f ca="1">IF(OR(AT474=0,E474&gt;ProjTerm),0,VLOOKUP(D474,'Life Events'!$AE$5:$AI$1206,5,FALSE))</f>
        <v>4.1491887361714054E-17</v>
      </c>
      <c r="BM474" s="93">
        <f t="shared" ca="1" si="1115"/>
        <v>4.1491887361714054E-17</v>
      </c>
      <c r="BN474" s="93">
        <f t="shared" ca="1" si="1116"/>
        <v>1.7713211376447185E-19</v>
      </c>
      <c r="BO474" s="36">
        <f t="shared" ca="1" si="1117"/>
        <v>2.6957533788843121E-17</v>
      </c>
      <c r="BP474" s="36">
        <f t="shared" si="1118"/>
        <v>3.7255582150883073E-3</v>
      </c>
      <c r="BQ474" s="36">
        <f t="shared" si="1119"/>
        <v>98.325219418188624</v>
      </c>
      <c r="BR474" s="36">
        <f t="shared" si="1120"/>
        <v>154.78110000000001</v>
      </c>
      <c r="BS474" s="36">
        <f t="shared" si="1121"/>
        <v>152.18885619288596</v>
      </c>
      <c r="BT474" s="36">
        <f t="shared" si="1122"/>
        <v>0.64970613541474465</v>
      </c>
      <c r="BU474" s="70" cm="1">
        <f t="array" ref="BU474">IF(AND(ActInt=1,$J474=0),INDEX(Tbl_FwdNom,$B474-IVP,MATCH(ValnDt,Tbl_FwdNom_Cols)),INDEX(Tbl_FwdNom,$B474,MATCH(StartDt,Tbl_FwdNom_Cols)))</f>
        <v>11.615094682000001</v>
      </c>
      <c r="BV474" s="70" cm="1">
        <f t="array" ref="BV474">INDEX(Tbl_FwdReal,$B474,MATCH(StartDt,Tbl_FwdReal_Cols))</f>
        <v>4.482099957</v>
      </c>
      <c r="BW474" s="70" cm="1">
        <f t="array" ref="BW474">IF(RunType&lt;&gt;"OPN",INDEX(Tbl_FwdReal,$B474,MATCH(ValnDt,Tbl_FwdReal_Cols)),IF(AND($J474=0,ActInt=1),INDEX(Tbl_FwdReal,$B474-IVP,MATCH(ValnDt,Tbl_FwdReal_Cols)),-999))*$K474</f>
        <v>4.482099957</v>
      </c>
      <c r="BX474" s="70">
        <f t="shared" si="1123"/>
        <v>4.4820999569999999E-2</v>
      </c>
      <c r="BY474" s="70">
        <f t="shared" si="1198"/>
        <v>6.8270016853945403E-2</v>
      </c>
      <c r="BZ474" s="64">
        <f t="shared" si="1211"/>
        <v>5.5185491814433441E-3</v>
      </c>
      <c r="CA474" s="70" cm="1">
        <f t="array" ref="CA474">IF($J474=1,CA473*(1+INDEX(Tbl_CPI,$B474,MATCH(IF(RunType="OPN",StartDt,ValnDt),Tbl_CPI_Cols))),0)</f>
        <v>0</v>
      </c>
      <c r="CB474" s="70">
        <f t="shared" si="1199"/>
        <v>14.519181883711976</v>
      </c>
      <c r="CC474" s="70">
        <f t="shared" si="1200"/>
        <v>13.740612692736832</v>
      </c>
      <c r="CD474" s="36">
        <f t="shared" si="1124"/>
        <v>71.779388777161813</v>
      </c>
      <c r="CE474" s="36">
        <f t="shared" si="1125"/>
        <v>1.5751546615963696</v>
      </c>
      <c r="CF474" s="36">
        <f t="shared" si="1126"/>
        <v>0</v>
      </c>
      <c r="CG474" s="36">
        <f t="shared" si="1127"/>
        <v>0.31932482892844849</v>
      </c>
      <c r="CH474" s="36">
        <f t="shared" si="1128"/>
        <v>0.31246791224311682</v>
      </c>
      <c r="CI474" s="36">
        <f t="shared" si="1129"/>
        <v>0</v>
      </c>
      <c r="CJ474" s="36">
        <f t="shared" si="1130"/>
        <v>0</v>
      </c>
      <c r="CK474" s="36">
        <f t="shared" si="1131"/>
        <v>0</v>
      </c>
      <c r="CL474" s="36">
        <f t="shared" si="1132"/>
        <v>6.8569166853316857E-3</v>
      </c>
      <c r="CM474" s="36">
        <f t="shared" si="1133"/>
        <v>0.31932482892844849</v>
      </c>
      <c r="CN474" s="36">
        <f t="shared" ca="1" si="1134"/>
        <v>8.2583656720670664</v>
      </c>
      <c r="CO474" s="20">
        <f t="shared" si="1135"/>
        <v>120000</v>
      </c>
      <c r="CP474" s="20">
        <f t="shared" si="1136"/>
        <v>2</v>
      </c>
      <c r="CQ474" s="64">
        <f t="shared" si="1137"/>
        <v>2.9387128589999999E-2</v>
      </c>
      <c r="CR474" s="64">
        <f t="shared" si="1138"/>
        <v>0.13224207865499998</v>
      </c>
      <c r="CS474" s="36">
        <f t="shared" si="1139"/>
        <v>6.1382961327559542</v>
      </c>
      <c r="CT474" s="36">
        <f t="shared" si="1140"/>
        <v>5.1743231660865741</v>
      </c>
      <c r="CU474" s="36">
        <f t="shared" si="1141"/>
        <v>0.1727552533315643</v>
      </c>
      <c r="CV474" s="36">
        <f t="shared" si="1201"/>
        <v>5.3470784194181382</v>
      </c>
      <c r="CW474" s="36">
        <f t="shared" si="1142"/>
        <v>0</v>
      </c>
      <c r="CX474" s="36">
        <f t="shared" si="1143"/>
        <v>0</v>
      </c>
      <c r="CY474" s="36">
        <f t="shared" si="1144"/>
        <v>0</v>
      </c>
      <c r="CZ474" s="36">
        <f t="shared" si="1202"/>
        <v>0</v>
      </c>
      <c r="DA474" s="64">
        <f t="shared" si="1145"/>
        <v>9.1992311919595338E-3</v>
      </c>
      <c r="DB474" s="70">
        <f t="shared" si="1203"/>
        <v>0.99088462326601823</v>
      </c>
      <c r="DC474" s="70">
        <f>PRODUCT($DB$8:DB474)</f>
        <v>1.0606980409819397E-2</v>
      </c>
      <c r="DD474" s="36">
        <f t="shared" si="1146"/>
        <v>20.172821088080834</v>
      </c>
      <c r="DE474" s="36">
        <f t="shared" si="1147"/>
        <v>351.6576788735789</v>
      </c>
      <c r="DF474" s="36">
        <f t="shared" si="1148"/>
        <v>10.028545277342003</v>
      </c>
      <c r="DG474" s="36">
        <f t="shared" si="1149"/>
        <v>0.15120216813461634</v>
      </c>
      <c r="DH474" s="36">
        <f t="shared" ca="1" si="1150"/>
        <v>5.1074307511400907E-16</v>
      </c>
      <c r="DI474" s="36">
        <f t="shared" si="1151"/>
        <v>12.002021702629541</v>
      </c>
      <c r="DJ474" s="36">
        <f t="shared" ca="1" si="1152"/>
        <v>353.36422259733502</v>
      </c>
      <c r="DK474" s="36">
        <f t="shared" si="1153"/>
        <v>0</v>
      </c>
      <c r="DL474" s="36">
        <f t="shared" si="1154"/>
        <v>0</v>
      </c>
      <c r="DM474" s="36">
        <f t="shared" ca="1" si="1155"/>
        <v>353.36422259733502</v>
      </c>
      <c r="DN474" s="36">
        <f t="shared" ca="1" si="1204"/>
        <v>353.36422259733911</v>
      </c>
      <c r="DO474" s="64" cm="1">
        <f t="array" ref="DO474">IFERROR(INDEX(Tbl_FwdNom,$B474,MATCH(LIDt,Tbl_FwdNom_Cols,0)),0)</f>
        <v>8.4497327430000002</v>
      </c>
      <c r="DP474" s="64">
        <f t="shared" ca="1" si="1205"/>
        <v>8.3879488670000004</v>
      </c>
      <c r="DQ474" s="64">
        <f t="shared" ca="1" si="1156"/>
        <v>6.7348044844275368E-3</v>
      </c>
      <c r="DR474" s="70">
        <f t="shared" ca="1" si="1157"/>
        <v>0.99331024967605386</v>
      </c>
      <c r="DS474" s="70">
        <f ca="1">PRODUCT($DR$8:DR474)</f>
        <v>1.860790519975896E-2</v>
      </c>
      <c r="DT474" s="36">
        <f t="shared" ca="1" si="1158"/>
        <v>384.2296938841003</v>
      </c>
      <c r="DU474" s="36">
        <f t="shared" ca="1" si="1159"/>
        <v>10.817250252251689</v>
      </c>
      <c r="DV474" s="36">
        <f t="shared" ca="1" si="1160"/>
        <v>0.16514854722099329</v>
      </c>
      <c r="DW474" s="36">
        <f t="shared" ca="1" si="1161"/>
        <v>5.3438558925689302E-16</v>
      </c>
      <c r="DX474" s="36">
        <f t="shared" ca="1" si="1162"/>
        <v>21.628629943730498</v>
      </c>
      <c r="DY474" s="36">
        <f t="shared" ca="1" si="1163"/>
        <v>0.23058141694399931</v>
      </c>
      <c r="DZ474" s="36">
        <f t="shared" ca="1" si="1164"/>
        <v>12.722913204452086</v>
      </c>
      <c r="EA474" s="36">
        <f t="shared" ca="1" si="1165"/>
        <v>0</v>
      </c>
      <c r="EB474" s="36">
        <f t="shared" ca="1" si="1166"/>
        <v>386.20666026679658</v>
      </c>
      <c r="EC474" s="36">
        <f t="shared" ca="1" si="1167"/>
        <v>0</v>
      </c>
      <c r="ED474" s="36">
        <f t="shared" ca="1" si="1168"/>
        <v>0</v>
      </c>
      <c r="EE474" s="36">
        <f t="shared" ca="1" si="1206"/>
        <v>0</v>
      </c>
      <c r="EF474" s="36">
        <f t="shared" ca="1" si="1169"/>
        <v>386.20666026679658</v>
      </c>
      <c r="EG474" s="64"/>
      <c r="EH474" s="64"/>
      <c r="EI474" s="64"/>
      <c r="EJ474" s="70"/>
      <c r="EK474" s="70"/>
      <c r="EL474" s="70"/>
      <c r="EM474" s="70"/>
      <c r="EN474" s="70"/>
      <c r="EO474" s="36">
        <f t="shared" ca="1" si="1170"/>
        <v>3.2963261275931961</v>
      </c>
      <c r="EP474" s="36">
        <f t="shared" ca="1" si="1171"/>
        <v>0</v>
      </c>
      <c r="EQ474" s="36">
        <f t="shared" si="1172"/>
        <v>9.6539202302975067</v>
      </c>
      <c r="ER474" s="36">
        <f t="shared" si="1173"/>
        <v>0.12092173972007207</v>
      </c>
      <c r="ES474" s="36">
        <f t="shared" si="1174"/>
        <v>-0.11042945201573946</v>
      </c>
      <c r="ET474" s="36">
        <f t="shared" ca="1" si="1175"/>
        <v>0</v>
      </c>
      <c r="EU474" s="36">
        <f t="shared" ca="1" si="1207"/>
        <v>0.12092173972007207</v>
      </c>
      <c r="EV474" s="36">
        <f t="shared" si="1176"/>
        <v>0.19811833240704205</v>
      </c>
      <c r="EW474" s="36">
        <f t="shared" si="1177"/>
        <v>12.619293726958588</v>
      </c>
      <c r="EX474" s="36">
        <f t="shared" ca="1" si="1208"/>
        <v>22.592254029383209</v>
      </c>
      <c r="EY474" s="36">
        <f t="shared" si="1178"/>
        <v>0</v>
      </c>
      <c r="EZ474" s="36">
        <f t="shared" si="1179"/>
        <v>0</v>
      </c>
      <c r="FA474" s="36">
        <f t="shared" si="1180"/>
        <v>0</v>
      </c>
      <c r="FB474" s="36">
        <f t="shared" si="1181"/>
        <v>0</v>
      </c>
      <c r="FC474" s="36">
        <f t="shared" si="1209"/>
        <v>0</v>
      </c>
      <c r="FD474" s="36">
        <f t="shared" si="1182"/>
        <v>0</v>
      </c>
      <c r="FE474" s="36">
        <f t="shared" si="1183"/>
        <v>0</v>
      </c>
      <c r="FF474" s="36">
        <f t="shared" si="1210"/>
        <v>0</v>
      </c>
      <c r="FG474" s="36">
        <f t="shared" ca="1" si="1184"/>
        <v>22.592254029383209</v>
      </c>
      <c r="FH474" s="36">
        <f t="shared" ca="1" si="1185"/>
        <v>0.20783136796377549</v>
      </c>
      <c r="FI474" s="36">
        <f t="shared" ca="1" si="1186"/>
        <v>-0.54734049601979429</v>
      </c>
      <c r="FJ474" s="36">
        <f t="shared" ca="1" si="1187"/>
        <v>24.293198207707288</v>
      </c>
      <c r="FK474" s="36">
        <f t="shared" si="1188"/>
        <v>0</v>
      </c>
      <c r="FL474" s="36">
        <f t="shared" si="1189"/>
        <v>0</v>
      </c>
      <c r="FM474" s="36">
        <f t="shared" ca="1" si="1190"/>
        <v>0</v>
      </c>
      <c r="FN474" s="36">
        <f t="shared" ca="1" si="1212"/>
        <v>24.293198207707288</v>
      </c>
    </row>
    <row r="475" spans="2:170" x14ac:dyDescent="0.25">
      <c r="B475" s="2">
        <v>467</v>
      </c>
      <c r="C475" s="2">
        <f t="shared" si="1066"/>
        <v>39</v>
      </c>
      <c r="D475" s="2">
        <f t="shared" si="1215"/>
        <v>491</v>
      </c>
      <c r="E475" s="2">
        <f t="shared" si="1213"/>
        <v>41</v>
      </c>
      <c r="F475" s="189">
        <f t="shared" si="1065"/>
        <v>59932</v>
      </c>
      <c r="G475" s="2">
        <f t="shared" ref="G475:G538" si="1216">MONTH(F475)</f>
        <v>1</v>
      </c>
      <c r="H475" s="187">
        <f t="shared" si="1067"/>
        <v>73.5</v>
      </c>
      <c r="I475" s="186">
        <f t="shared" si="1214"/>
        <v>73</v>
      </c>
      <c r="J475" s="2">
        <f t="shared" si="1068"/>
        <v>0</v>
      </c>
      <c r="K475" s="2">
        <f t="shared" si="1069"/>
        <v>1</v>
      </c>
      <c r="L475">
        <f t="shared" si="1070"/>
        <v>2</v>
      </c>
      <c r="M475" s="190">
        <f t="shared" si="1191"/>
        <v>2.5021530030000003E-2</v>
      </c>
      <c r="N475">
        <f t="shared" si="1071"/>
        <v>1</v>
      </c>
      <c r="O475">
        <f t="shared" si="1072"/>
        <v>100</v>
      </c>
      <c r="P475" s="58">
        <f t="shared" si="1073"/>
        <v>0.11259688513500002</v>
      </c>
      <c r="Q475" s="106">
        <f t="shared" si="1074"/>
        <v>0.11259688513500002</v>
      </c>
      <c r="R475" s="59">
        <f t="shared" si="1075"/>
        <v>0.11259688513500002</v>
      </c>
      <c r="S475" s="32">
        <f t="shared" si="1192"/>
        <v>9.9052771939300843E-3</v>
      </c>
      <c r="T475">
        <f t="shared" si="1076"/>
        <v>1</v>
      </c>
      <c r="U475" s="32">
        <f t="shared" si="1193"/>
        <v>8.8028499000000001E-4</v>
      </c>
      <c r="V475">
        <f t="shared" si="1077"/>
        <v>1</v>
      </c>
      <c r="W475">
        <f t="shared" si="1078"/>
        <v>100</v>
      </c>
      <c r="X475" s="58">
        <f t="shared" si="1079"/>
        <v>3.9612824550000003E-3</v>
      </c>
      <c r="Y475" s="58">
        <f t="shared" si="1080"/>
        <v>3.9612824550000003E-3</v>
      </c>
      <c r="Z475" s="32">
        <f t="shared" si="1081"/>
        <v>3.9612824550000003E-3</v>
      </c>
      <c r="AA475" s="32">
        <f t="shared" si="1082"/>
        <v>3.3070773046650626E-4</v>
      </c>
      <c r="AB475" s="59">
        <f t="shared" si="1083"/>
        <v>4.9056245199999996E-3</v>
      </c>
      <c r="AC475" s="59">
        <f t="shared" si="1084"/>
        <v>4.9056245199999996E-3</v>
      </c>
      <c r="AD475">
        <f t="shared" si="1085"/>
        <v>1</v>
      </c>
      <c r="AE475" s="59">
        <f t="shared" si="1086"/>
        <v>4.9056245199999996E-3</v>
      </c>
      <c r="AF475" s="59">
        <f t="shared" si="1087"/>
        <v>4.1758461800000006E-3</v>
      </c>
      <c r="AG475" s="59">
        <f t="shared" si="1088"/>
        <v>4.1758461800000006E-3</v>
      </c>
      <c r="AH475">
        <f t="shared" si="1089"/>
        <v>1</v>
      </c>
      <c r="AI475" s="59">
        <f t="shared" si="1090"/>
        <v>4.1758461800000006E-3</v>
      </c>
      <c r="AJ475" s="59">
        <f t="shared" si="1091"/>
        <v>0</v>
      </c>
      <c r="AK475" s="59">
        <f t="shared" si="1092"/>
        <v>0</v>
      </c>
      <c r="AL475" s="59">
        <f t="shared" si="1093"/>
        <v>0</v>
      </c>
      <c r="AM475" s="12">
        <f t="shared" si="1194"/>
        <v>4.269078247038662E-3</v>
      </c>
      <c r="AN475" s="12">
        <f t="shared" si="1195"/>
        <v>0</v>
      </c>
      <c r="AO475" s="66">
        <f t="shared" si="1094"/>
        <v>4.2286403399495084E-5</v>
      </c>
      <c r="AP475" s="66">
        <f t="shared" si="1095"/>
        <v>1.4118171782620868E-6</v>
      </c>
      <c r="AQ475" s="59">
        <f t="shared" si="1096"/>
        <v>2.0942494926471477E-5</v>
      </c>
      <c r="AR475" s="59">
        <f t="shared" si="1097"/>
        <v>1.7827014090017497E-5</v>
      </c>
      <c r="AS475" s="59">
        <f t="shared" si="1098"/>
        <v>0</v>
      </c>
      <c r="AT475" s="12">
        <f t="shared" si="1099"/>
        <v>4.1866105174444158E-3</v>
      </c>
      <c r="AU475" s="59">
        <f t="shared" si="1196"/>
        <v>0</v>
      </c>
      <c r="AV475" s="59">
        <f t="shared" si="1197"/>
        <v>-1.1519648082658485E-19</v>
      </c>
      <c r="AW475" s="70">
        <f t="shared" si="1100"/>
        <v>0</v>
      </c>
      <c r="AX475" s="20">
        <f t="shared" si="1101"/>
        <v>200000</v>
      </c>
      <c r="AY475" s="20">
        <f t="shared" si="1102"/>
        <v>0</v>
      </c>
      <c r="AZ475" s="20">
        <f t="shared" si="1103"/>
        <v>0</v>
      </c>
      <c r="BA475" s="20">
        <f t="shared" si="1104"/>
        <v>200000</v>
      </c>
      <c r="BB475" s="36">
        <f t="shared" si="1105"/>
        <v>1</v>
      </c>
      <c r="BC475" s="36">
        <f t="shared" si="1106"/>
        <v>0</v>
      </c>
      <c r="BD475" s="80">
        <f t="shared" si="1107"/>
        <v>8.4572806798990161</v>
      </c>
      <c r="BE475" s="36">
        <f t="shared" si="1108"/>
        <v>0</v>
      </c>
      <c r="BF475" s="36">
        <f t="shared" si="1109"/>
        <v>0</v>
      </c>
      <c r="BG475" s="36">
        <f t="shared" si="1110"/>
        <v>8.4572806798990161</v>
      </c>
      <c r="BH475" s="36">
        <f t="shared" si="1111"/>
        <v>0.28236343565241739</v>
      </c>
      <c r="BI475" s="36">
        <f t="shared" si="1112"/>
        <v>0</v>
      </c>
      <c r="BJ475" s="36">
        <f t="shared" si="1113"/>
        <v>0</v>
      </c>
      <c r="BK475" s="36">
        <f t="shared" si="1114"/>
        <v>0.28236343565241739</v>
      </c>
      <c r="BL475" s="68">
        <f ca="1">IF(OR(AT475=0,E475&gt;ProjTerm),0,VLOOKUP(D475,'Life Events'!$AE$5:$AI$1206,5,FALSE))</f>
        <v>4.0690369668831677E-17</v>
      </c>
      <c r="BM475" s="93">
        <f t="shared" ca="1" si="1115"/>
        <v>4.0690369668831677E-17</v>
      </c>
      <c r="BN475" s="93">
        <f t="shared" ca="1" si="1116"/>
        <v>1.7035472961423195E-19</v>
      </c>
      <c r="BO475" s="36">
        <f t="shared" ca="1" si="1117"/>
        <v>2.5926091447038316E-17</v>
      </c>
      <c r="BP475" s="36">
        <f t="shared" si="1118"/>
        <v>3.6535899095922336E-3</v>
      </c>
      <c r="BQ475" s="36">
        <f t="shared" si="1119"/>
        <v>98.325219418188624</v>
      </c>
      <c r="BR475" s="36">
        <f t="shared" si="1120"/>
        <v>154.78110000000001</v>
      </c>
      <c r="BS475" s="36">
        <f t="shared" si="1121"/>
        <v>152.18885619288596</v>
      </c>
      <c r="BT475" s="36">
        <f t="shared" si="1122"/>
        <v>0.63715546597497208</v>
      </c>
      <c r="BU475" s="70" cm="1">
        <f t="array" ref="BU475">IF(AND(ActInt=1,$J475=0),INDEX(Tbl_FwdNom,$B475-IVP,MATCH(ValnDt,Tbl_FwdNom_Cols)),INDEX(Tbl_FwdNom,$B475,MATCH(StartDt,Tbl_FwdNom_Cols)))</f>
        <v>11.609034385999999</v>
      </c>
      <c r="BV475" s="70" cm="1">
        <f t="array" ref="BV475">INDEX(Tbl_FwdReal,$B475,MATCH(StartDt,Tbl_FwdReal_Cols))</f>
        <v>4.4786839010000001</v>
      </c>
      <c r="BW475" s="70" cm="1">
        <f t="array" ref="BW475">IF(RunType&lt;&gt;"OPN",INDEX(Tbl_FwdReal,$B475,MATCH(ValnDt,Tbl_FwdReal_Cols)),IF(AND($J475=0,ActInt=1),INDEX(Tbl_FwdReal,$B475-IVP,MATCH(ValnDt,Tbl_FwdReal_Cols)),-999))*$K475</f>
        <v>4.4786839010000001</v>
      </c>
      <c r="BX475" s="70">
        <f t="shared" si="1123"/>
        <v>4.4786839010000003E-2</v>
      </c>
      <c r="BY475" s="70">
        <f t="shared" si="1198"/>
        <v>6.8246940129495393E-2</v>
      </c>
      <c r="BZ475" s="64">
        <f t="shared" si="1211"/>
        <v>5.5167390660335602E-3</v>
      </c>
      <c r="CA475" s="70" cm="1">
        <f t="array" ref="CA475">IF($J475=1,CA474*(1+INDEX(Tbl_CPI,$B475,MATCH(IF(RunType="OPN",StartDt,ValnDt),Tbl_CPI_Cols))),0)</f>
        <v>0</v>
      </c>
      <c r="CB475" s="70">
        <f t="shared" si="1199"/>
        <v>14.599280421616697</v>
      </c>
      <c r="CC475" s="70">
        <f t="shared" si="1200"/>
        <v>13.740612692736832</v>
      </c>
      <c r="CD475" s="36">
        <f t="shared" si="1124"/>
        <v>71.779388777161813</v>
      </c>
      <c r="CE475" s="36">
        <f t="shared" si="1125"/>
        <v>1.5751546615963696</v>
      </c>
      <c r="CF475" s="36">
        <f t="shared" si="1126"/>
        <v>0</v>
      </c>
      <c r="CG475" s="36">
        <f t="shared" si="1127"/>
        <v>0.31315628571585519</v>
      </c>
      <c r="CH475" s="36">
        <f t="shared" si="1128"/>
        <v>0.30643182721431256</v>
      </c>
      <c r="CI475" s="36">
        <f t="shared" si="1129"/>
        <v>0</v>
      </c>
      <c r="CJ475" s="36">
        <f t="shared" si="1130"/>
        <v>0</v>
      </c>
      <c r="CK475" s="36">
        <f t="shared" si="1131"/>
        <v>0</v>
      </c>
      <c r="CL475" s="36">
        <f t="shared" si="1132"/>
        <v>6.7244585015426069E-3</v>
      </c>
      <c r="CM475" s="36">
        <f t="shared" si="1133"/>
        <v>0.31315628571585519</v>
      </c>
      <c r="CN475" s="36">
        <f t="shared" ca="1" si="1134"/>
        <v>8.0988350596668681</v>
      </c>
      <c r="CO475" s="20">
        <f t="shared" si="1135"/>
        <v>120000</v>
      </c>
      <c r="CP475" s="20">
        <f t="shared" si="1136"/>
        <v>2</v>
      </c>
      <c r="CQ475" s="64">
        <f t="shared" si="1137"/>
        <v>2.9387128589999999E-2</v>
      </c>
      <c r="CR475" s="64">
        <f t="shared" si="1138"/>
        <v>0.13224207865499998</v>
      </c>
      <c r="CS475" s="36">
        <f t="shared" si="1139"/>
        <v>6.0197198696020369</v>
      </c>
      <c r="CT475" s="36">
        <f t="shared" si="1140"/>
        <v>5.07436840793941</v>
      </c>
      <c r="CU475" s="36">
        <f t="shared" si="1141"/>
        <v>0.16941806139145041</v>
      </c>
      <c r="CV475" s="36">
        <f t="shared" si="1201"/>
        <v>5.2437864693308605</v>
      </c>
      <c r="CW475" s="36">
        <f t="shared" si="1142"/>
        <v>0</v>
      </c>
      <c r="CX475" s="36">
        <f t="shared" si="1143"/>
        <v>0</v>
      </c>
      <c r="CY475" s="36">
        <f t="shared" si="1144"/>
        <v>0</v>
      </c>
      <c r="CZ475" s="36">
        <f t="shared" si="1202"/>
        <v>0</v>
      </c>
      <c r="DA475" s="64">
        <f t="shared" si="1145"/>
        <v>9.1946647559340011E-3</v>
      </c>
      <c r="DB475" s="70">
        <f t="shared" si="1203"/>
        <v>0.99088910685218723</v>
      </c>
      <c r="DC475" s="70">
        <f>PRODUCT($DB$8:DB475)</f>
        <v>1.0510341344684589E-2</v>
      </c>
      <c r="DD475" s="36">
        <f t="shared" si="1146"/>
        <v>19.721147949192204</v>
      </c>
      <c r="DE475" s="36">
        <f t="shared" si="1147"/>
        <v>346.43377265977233</v>
      </c>
      <c r="DF475" s="36">
        <f t="shared" si="1148"/>
        <v>9.8383909535044509</v>
      </c>
      <c r="DG475" s="36">
        <f t="shared" si="1149"/>
        <v>0.14893883147139225</v>
      </c>
      <c r="DH475" s="36">
        <f t="shared" ca="1" si="1150"/>
        <v>4.8951309501905886E-16</v>
      </c>
      <c r="DI475" s="36">
        <f t="shared" si="1151"/>
        <v>11.796340615799437</v>
      </c>
      <c r="DJ475" s="36">
        <f t="shared" ca="1" si="1152"/>
        <v>348.19841744841261</v>
      </c>
      <c r="DK475" s="36">
        <f t="shared" si="1153"/>
        <v>0</v>
      </c>
      <c r="DL475" s="36">
        <f t="shared" si="1154"/>
        <v>0</v>
      </c>
      <c r="DM475" s="36">
        <f t="shared" ca="1" si="1155"/>
        <v>348.19841744841261</v>
      </c>
      <c r="DN475" s="36">
        <f t="shared" ca="1" si="1204"/>
        <v>348.19841744841676</v>
      </c>
      <c r="DO475" s="64" cm="1">
        <f t="array" ref="DO475">IFERROR(INDEX(Tbl_FwdNom,$B475,MATCH(LIDt,Tbl_FwdNom_Cols,0)),0)</f>
        <v>8.4480160479999995</v>
      </c>
      <c r="DP475" s="64">
        <f t="shared" ca="1" si="1205"/>
        <v>8.3862331510000008</v>
      </c>
      <c r="DQ475" s="64">
        <f t="shared" ca="1" si="1156"/>
        <v>6.7334764742863484E-3</v>
      </c>
      <c r="DR475" s="70">
        <f t="shared" ca="1" si="1157"/>
        <v>0.99331155997924314</v>
      </c>
      <c r="DS475" s="70">
        <f ca="1">PRODUCT($DR$8:DR475)</f>
        <v>1.8483447341918442E-2</v>
      </c>
      <c r="DT475" s="36">
        <f t="shared" ca="1" si="1158"/>
        <v>378.35961480869207</v>
      </c>
      <c r="DU475" s="36">
        <f t="shared" ca="1" si="1159"/>
        <v>10.607724516689277</v>
      </c>
      <c r="DV475" s="36">
        <f t="shared" ca="1" si="1160"/>
        <v>0.16260698116887617</v>
      </c>
      <c r="DW475" s="36">
        <f t="shared" ca="1" si="1161"/>
        <v>5.1205777060331361E-16</v>
      </c>
      <c r="DX475" s="36">
        <f t="shared" ca="1" si="1162"/>
        <v>21.137110348652683</v>
      </c>
      <c r="DY475" s="36">
        <f t="shared" ca="1" si="1163"/>
        <v>0.22536429400573429</v>
      </c>
      <c r="DZ475" s="36">
        <f t="shared" ca="1" si="1164"/>
        <v>12.500087462484817</v>
      </c>
      <c r="EA475" s="36">
        <f t="shared" ca="1" si="1165"/>
        <v>0</v>
      </c>
      <c r="EB475" s="36">
        <f t="shared" ca="1" si="1166"/>
        <v>380.39307375205033</v>
      </c>
      <c r="EC475" s="36">
        <f t="shared" ca="1" si="1167"/>
        <v>0</v>
      </c>
      <c r="ED475" s="36">
        <f t="shared" ca="1" si="1168"/>
        <v>0</v>
      </c>
      <c r="EE475" s="36">
        <f t="shared" ca="1" si="1206"/>
        <v>0</v>
      </c>
      <c r="EF475" s="36">
        <f t="shared" ca="1" si="1169"/>
        <v>380.39307375205033</v>
      </c>
      <c r="EG475" s="64"/>
      <c r="EH475" s="64"/>
      <c r="EI475" s="64"/>
      <c r="EJ475" s="70"/>
      <c r="EK475" s="70"/>
      <c r="EL475" s="70"/>
      <c r="EM475" s="70"/>
      <c r="EN475" s="70"/>
      <c r="EO475" s="36">
        <f t="shared" ca="1" si="1170"/>
        <v>3.2461861964603624</v>
      </c>
      <c r="EP475" s="36">
        <f t="shared" ca="1" si="1171"/>
        <v>0</v>
      </c>
      <c r="EQ475" s="36">
        <f t="shared" si="1172"/>
        <v>9.5094112469235412</v>
      </c>
      <c r="ER475" s="36">
        <f t="shared" si="1173"/>
        <v>0.11821427994036335</v>
      </c>
      <c r="ES475" s="36">
        <f t="shared" si="1174"/>
        <v>-0.1079569164690295</v>
      </c>
      <c r="ET475" s="36">
        <f t="shared" ca="1" si="1175"/>
        <v>0</v>
      </c>
      <c r="EU475" s="36">
        <f t="shared" ca="1" si="1207"/>
        <v>0.11821427994036335</v>
      </c>
      <c r="EV475" s="36">
        <f t="shared" si="1176"/>
        <v>0.19472313825225057</v>
      </c>
      <c r="EW475" s="36">
        <f t="shared" si="1177"/>
        <v>12.430396236211037</v>
      </c>
      <c r="EX475" s="36">
        <f t="shared" ca="1" si="1208"/>
        <v>22.252744901327191</v>
      </c>
      <c r="EY475" s="36">
        <f t="shared" si="1178"/>
        <v>0</v>
      </c>
      <c r="EZ475" s="36">
        <f t="shared" si="1179"/>
        <v>0</v>
      </c>
      <c r="FA475" s="36">
        <f t="shared" si="1180"/>
        <v>0</v>
      </c>
      <c r="FB475" s="36">
        <f t="shared" si="1181"/>
        <v>0</v>
      </c>
      <c r="FC475" s="36">
        <f t="shared" si="1209"/>
        <v>0</v>
      </c>
      <c r="FD475" s="36">
        <f t="shared" si="1182"/>
        <v>0</v>
      </c>
      <c r="FE475" s="36">
        <f t="shared" si="1183"/>
        <v>0</v>
      </c>
      <c r="FF475" s="36">
        <f t="shared" si="1210"/>
        <v>0</v>
      </c>
      <c r="FG475" s="36">
        <f t="shared" ca="1" si="1184"/>
        <v>22.252744901327191</v>
      </c>
      <c r="FH475" s="36">
        <f t="shared" ca="1" si="1185"/>
        <v>0.20460652926702316</v>
      </c>
      <c r="FI475" s="36">
        <f t="shared" ca="1" si="1186"/>
        <v>-0.53676768921117279</v>
      </c>
      <c r="FJ475" s="36">
        <f t="shared" ca="1" si="1187"/>
        <v>23.920008197112889</v>
      </c>
      <c r="FK475" s="36">
        <f t="shared" si="1188"/>
        <v>0</v>
      </c>
      <c r="FL475" s="36">
        <f t="shared" si="1189"/>
        <v>0</v>
      </c>
      <c r="FM475" s="36">
        <f t="shared" ca="1" si="1190"/>
        <v>0</v>
      </c>
      <c r="FN475" s="36">
        <f t="shared" ca="1" si="1212"/>
        <v>23.920008197112889</v>
      </c>
    </row>
    <row r="476" spans="2:170" x14ac:dyDescent="0.25">
      <c r="B476" s="2">
        <v>468</v>
      </c>
      <c r="C476" s="2">
        <f t="shared" si="1066"/>
        <v>39</v>
      </c>
      <c r="D476" s="2">
        <f t="shared" si="1215"/>
        <v>492</v>
      </c>
      <c r="E476" s="2">
        <f t="shared" si="1213"/>
        <v>41</v>
      </c>
      <c r="F476" s="189">
        <f t="shared" ref="F476:F539" si="1217">EOMONTH(F475,1)</f>
        <v>59961</v>
      </c>
      <c r="G476" s="2">
        <f t="shared" si="1216"/>
        <v>2</v>
      </c>
      <c r="H476" s="187">
        <f t="shared" si="1067"/>
        <v>73.583333333333343</v>
      </c>
      <c r="I476" s="186">
        <f t="shared" si="1214"/>
        <v>73</v>
      </c>
      <c r="J476" s="2">
        <f t="shared" si="1068"/>
        <v>0</v>
      </c>
      <c r="K476" s="2">
        <f t="shared" si="1069"/>
        <v>1</v>
      </c>
      <c r="L476">
        <f t="shared" si="1070"/>
        <v>2</v>
      </c>
      <c r="M476" s="190">
        <f t="shared" si="1191"/>
        <v>2.5021530030000003E-2</v>
      </c>
      <c r="N476">
        <f t="shared" si="1071"/>
        <v>1</v>
      </c>
      <c r="O476">
        <f t="shared" si="1072"/>
        <v>100</v>
      </c>
      <c r="P476" s="58">
        <f t="shared" si="1073"/>
        <v>0.11259688513500002</v>
      </c>
      <c r="Q476" s="106">
        <f t="shared" si="1074"/>
        <v>0.11259688513500002</v>
      </c>
      <c r="R476" s="59">
        <f t="shared" si="1075"/>
        <v>0.11259688513500002</v>
      </c>
      <c r="S476" s="32">
        <f t="shared" si="1192"/>
        <v>9.9052771939300843E-3</v>
      </c>
      <c r="T476">
        <f t="shared" si="1076"/>
        <v>1</v>
      </c>
      <c r="U476" s="32">
        <f t="shared" si="1193"/>
        <v>8.8028499000000001E-4</v>
      </c>
      <c r="V476">
        <f t="shared" si="1077"/>
        <v>1</v>
      </c>
      <c r="W476">
        <f t="shared" si="1078"/>
        <v>100</v>
      </c>
      <c r="X476" s="58">
        <f t="shared" si="1079"/>
        <v>3.9612824550000003E-3</v>
      </c>
      <c r="Y476" s="58">
        <f t="shared" si="1080"/>
        <v>3.9612824550000003E-3</v>
      </c>
      <c r="Z476" s="32">
        <f t="shared" si="1081"/>
        <v>3.9612824550000003E-3</v>
      </c>
      <c r="AA476" s="32">
        <f t="shared" si="1082"/>
        <v>3.3070773046650626E-4</v>
      </c>
      <c r="AB476" s="59">
        <f t="shared" si="1083"/>
        <v>4.9056245199999996E-3</v>
      </c>
      <c r="AC476" s="59">
        <f t="shared" si="1084"/>
        <v>4.9056245199999996E-3</v>
      </c>
      <c r="AD476">
        <f t="shared" si="1085"/>
        <v>1</v>
      </c>
      <c r="AE476" s="59">
        <f t="shared" si="1086"/>
        <v>4.9056245199999996E-3</v>
      </c>
      <c r="AF476" s="59">
        <f t="shared" si="1087"/>
        <v>4.1758461800000006E-3</v>
      </c>
      <c r="AG476" s="59">
        <f t="shared" si="1088"/>
        <v>4.1758461800000006E-3</v>
      </c>
      <c r="AH476">
        <f t="shared" si="1089"/>
        <v>1</v>
      </c>
      <c r="AI476" s="59">
        <f t="shared" si="1090"/>
        <v>4.1758461800000006E-3</v>
      </c>
      <c r="AJ476" s="59">
        <f t="shared" si="1091"/>
        <v>0</v>
      </c>
      <c r="AK476" s="59">
        <f t="shared" si="1092"/>
        <v>0</v>
      </c>
      <c r="AL476" s="59">
        <f t="shared" si="1093"/>
        <v>0</v>
      </c>
      <c r="AM476" s="12">
        <f t="shared" si="1194"/>
        <v>4.1866105174444158E-3</v>
      </c>
      <c r="AN476" s="12">
        <f t="shared" si="1195"/>
        <v>0</v>
      </c>
      <c r="AO476" s="66">
        <f t="shared" si="1094"/>
        <v>4.1469537678310003E-5</v>
      </c>
      <c r="AP476" s="66">
        <f t="shared" si="1095"/>
        <v>1.3845444625712481E-6</v>
      </c>
      <c r="AQ476" s="59">
        <f t="shared" si="1096"/>
        <v>2.0537939210065213E-5</v>
      </c>
      <c r="AR476" s="59">
        <f t="shared" si="1097"/>
        <v>1.7482641536418088E-5</v>
      </c>
      <c r="AS476" s="59">
        <f t="shared" si="1098"/>
        <v>0</v>
      </c>
      <c r="AT476" s="12">
        <f t="shared" si="1099"/>
        <v>4.1057358545570511E-3</v>
      </c>
      <c r="AU476" s="59">
        <f t="shared" si="1196"/>
        <v>0</v>
      </c>
      <c r="AV476" s="59">
        <f t="shared" si="1197"/>
        <v>-1.1858461261560205E-19</v>
      </c>
      <c r="AW476" s="70">
        <f t="shared" si="1100"/>
        <v>0</v>
      </c>
      <c r="AX476" s="20">
        <f t="shared" si="1101"/>
        <v>200000</v>
      </c>
      <c r="AY476" s="20">
        <f t="shared" si="1102"/>
        <v>0</v>
      </c>
      <c r="AZ476" s="20">
        <f t="shared" si="1103"/>
        <v>0</v>
      </c>
      <c r="BA476" s="20">
        <f t="shared" si="1104"/>
        <v>200000</v>
      </c>
      <c r="BB476" s="36">
        <f t="shared" si="1105"/>
        <v>1</v>
      </c>
      <c r="BC476" s="36">
        <f t="shared" si="1106"/>
        <v>0</v>
      </c>
      <c r="BD476" s="80">
        <f t="shared" si="1107"/>
        <v>8.2939075356620009</v>
      </c>
      <c r="BE476" s="36">
        <f t="shared" si="1108"/>
        <v>0</v>
      </c>
      <c r="BF476" s="36">
        <f t="shared" si="1109"/>
        <v>0</v>
      </c>
      <c r="BG476" s="36">
        <f t="shared" si="1110"/>
        <v>8.2939075356620009</v>
      </c>
      <c r="BH476" s="36">
        <f t="shared" si="1111"/>
        <v>0.2769088925142496</v>
      </c>
      <c r="BI476" s="36">
        <f t="shared" si="1112"/>
        <v>0</v>
      </c>
      <c r="BJ476" s="36">
        <f t="shared" si="1113"/>
        <v>0</v>
      </c>
      <c r="BK476" s="36">
        <f t="shared" si="1114"/>
        <v>0.2769088925142496</v>
      </c>
      <c r="BL476" s="68">
        <f ca="1">IF(OR(AT476=0,E476&gt;ProjTerm),0,VLOOKUP(D476,'Life Events'!$AE$5:$AI$1206,5,FALSE))</f>
        <v>3.9904335258413725E-17</v>
      </c>
      <c r="BM476" s="93">
        <f t="shared" ca="1" si="1115"/>
        <v>3.9904335258413725E-17</v>
      </c>
      <c r="BN476" s="93">
        <f t="shared" ca="1" si="1116"/>
        <v>1.6383666002273435E-19</v>
      </c>
      <c r="BO476" s="36">
        <f t="shared" ca="1" si="1117"/>
        <v>2.4934113891322667E-17</v>
      </c>
      <c r="BP476" s="36">
        <f t="shared" si="1118"/>
        <v>3.5830118486439425E-3</v>
      </c>
      <c r="BQ476" s="36">
        <f t="shared" si="1119"/>
        <v>98.325219418188624</v>
      </c>
      <c r="BR476" s="36">
        <f t="shared" si="1120"/>
        <v>154.78110000000001</v>
      </c>
      <c r="BS476" s="36">
        <f t="shared" si="1121"/>
        <v>152.18885619288596</v>
      </c>
      <c r="BT476" s="36">
        <f t="shared" si="1122"/>
        <v>0.62484724353515886</v>
      </c>
      <c r="BU476" s="70" cm="1">
        <f t="array" ref="BU476">IF(AND(ActInt=1,$J476=0),INDEX(Tbl_FwdNom,$B476-IVP,MATCH(ValnDt,Tbl_FwdNom_Cols)),INDEX(Tbl_FwdNom,$B476,MATCH(StartDt,Tbl_FwdNom_Cols)))</f>
        <v>11.602974420000001</v>
      </c>
      <c r="BV476" s="70" cm="1">
        <f t="array" ref="BV476">INDEX(Tbl_FwdReal,$B476,MATCH(StartDt,Tbl_FwdReal_Cols))</f>
        <v>4.4752679569999998</v>
      </c>
      <c r="BW476" s="70" cm="1">
        <f t="array" ref="BW476">IF(RunType&lt;&gt;"OPN",INDEX(Tbl_FwdReal,$B476,MATCH(ValnDt,Tbl_FwdReal_Cols)),IF(AND($J476=0,ActInt=1),INDEX(Tbl_FwdReal,$B476-IVP,MATCH(ValnDt,Tbl_FwdReal_Cols)),-999))*$K476</f>
        <v>4.4752679569999998</v>
      </c>
      <c r="BX476" s="70">
        <f t="shared" si="1123"/>
        <v>4.4752679569999995E-2</v>
      </c>
      <c r="BY476" s="70">
        <f t="shared" si="1198"/>
        <v>6.8223863909433913E-2</v>
      </c>
      <c r="BZ476" s="64">
        <f t="shared" si="1211"/>
        <v>5.5149289543439117E-3</v>
      </c>
      <c r="CA476" s="70" cm="1">
        <f t="array" ref="CA476">IF($J476=1,CA475*(1+INDEX(Tbl_CPI,$B476,MATCH(IF(RunType="OPN",StartDt,ValnDt),Tbl_CPI_Cols))),0)</f>
        <v>0</v>
      </c>
      <c r="CB476" s="70">
        <f t="shared" si="1199"/>
        <v>14.679794415926457</v>
      </c>
      <c r="CC476" s="70">
        <f t="shared" si="1200"/>
        <v>14.679794415926457</v>
      </c>
      <c r="CD476" s="36">
        <f t="shared" si="1124"/>
        <v>71.779388777161813</v>
      </c>
      <c r="CE476" s="36">
        <f t="shared" si="1125"/>
        <v>1.5751546615963696</v>
      </c>
      <c r="CF476" s="36">
        <f t="shared" si="1126"/>
        <v>0</v>
      </c>
      <c r="CG476" s="36">
        <f t="shared" si="1127"/>
        <v>0.30710690306303828</v>
      </c>
      <c r="CH476" s="36">
        <f t="shared" si="1128"/>
        <v>0.30051234399019733</v>
      </c>
      <c r="CI476" s="36">
        <f t="shared" si="1129"/>
        <v>0</v>
      </c>
      <c r="CJ476" s="36">
        <f t="shared" si="1130"/>
        <v>0</v>
      </c>
      <c r="CK476" s="36">
        <f t="shared" si="1131"/>
        <v>0</v>
      </c>
      <c r="CL476" s="36">
        <f t="shared" si="1132"/>
        <v>6.5945590728409605E-3</v>
      </c>
      <c r="CM476" s="36">
        <f t="shared" si="1133"/>
        <v>0.30710690306303828</v>
      </c>
      <c r="CN476" s="36">
        <f t="shared" ca="1" si="1134"/>
        <v>7.9423861727924479</v>
      </c>
      <c r="CO476" s="20">
        <f t="shared" si="1135"/>
        <v>120000</v>
      </c>
      <c r="CP476" s="20">
        <f t="shared" si="1136"/>
        <v>2</v>
      </c>
      <c r="CQ476" s="64">
        <f t="shared" si="1137"/>
        <v>2.9387128589999999E-2</v>
      </c>
      <c r="CR476" s="64">
        <f t="shared" si="1138"/>
        <v>0.13224207865499998</v>
      </c>
      <c r="CS476" s="36">
        <f t="shared" si="1139"/>
        <v>5.9034341981497009</v>
      </c>
      <c r="CT476" s="36">
        <f t="shared" si="1140"/>
        <v>4.9763445213972002</v>
      </c>
      <c r="CU476" s="36">
        <f t="shared" si="1141"/>
        <v>0.16614533550854976</v>
      </c>
      <c r="CV476" s="36">
        <f t="shared" si="1201"/>
        <v>5.1424898569057502</v>
      </c>
      <c r="CW476" s="36">
        <f t="shared" si="1142"/>
        <v>0</v>
      </c>
      <c r="CX476" s="36">
        <f t="shared" si="1143"/>
        <v>0</v>
      </c>
      <c r="CY476" s="36">
        <f t="shared" si="1144"/>
        <v>0</v>
      </c>
      <c r="CZ476" s="36">
        <f t="shared" si="1202"/>
        <v>0</v>
      </c>
      <c r="DA476" s="64">
        <f t="shared" si="1145"/>
        <v>9.1900983412849246E-3</v>
      </c>
      <c r="DB476" s="70">
        <f t="shared" si="1203"/>
        <v>0.99089359045794256</v>
      </c>
      <c r="DC476" s="70">
        <f>PRODUCT($DB$8:DB476)</f>
        <v>1.0414629871973074E-2</v>
      </c>
      <c r="DD476" s="36">
        <f t="shared" si="1146"/>
        <v>19.277539994713152</v>
      </c>
      <c r="DE476" s="36">
        <f t="shared" si="1147"/>
        <v>341.32362556359595</v>
      </c>
      <c r="DF476" s="36">
        <f t="shared" si="1148"/>
        <v>9.6518978413729144</v>
      </c>
      <c r="DG476" s="36">
        <f t="shared" si="1149"/>
        <v>0.14672458213080647</v>
      </c>
      <c r="DH476" s="36">
        <f t="shared" ca="1" si="1150"/>
        <v>4.6907765461030809E-16</v>
      </c>
      <c r="DI476" s="36">
        <f t="shared" si="1151"/>
        <v>11.594820900422452</v>
      </c>
      <c r="DJ476" s="36">
        <f t="shared" ca="1" si="1152"/>
        <v>343.14607972854736</v>
      </c>
      <c r="DK476" s="36">
        <f t="shared" si="1153"/>
        <v>0</v>
      </c>
      <c r="DL476" s="36">
        <f t="shared" si="1154"/>
        <v>0</v>
      </c>
      <c r="DM476" s="36">
        <f t="shared" ca="1" si="1155"/>
        <v>343.14607972854736</v>
      </c>
      <c r="DN476" s="36">
        <f t="shared" ca="1" si="1204"/>
        <v>343.14607972855157</v>
      </c>
      <c r="DO476" s="64" cm="1">
        <f t="array" ref="DO476">IFERROR(INDEX(Tbl_FwdNom,$B476,MATCH(LIDt,Tbl_FwdNom_Cols,0)),0)</f>
        <v>8.4462993809999993</v>
      </c>
      <c r="DP476" s="64">
        <f t="shared" ca="1" si="1205"/>
        <v>8.3845174619999998</v>
      </c>
      <c r="DQ476" s="64">
        <f t="shared" ca="1" si="1156"/>
        <v>6.7321484657738573E-3</v>
      </c>
      <c r="DR476" s="70">
        <f t="shared" ca="1" si="1157"/>
        <v>0.99331287028428228</v>
      </c>
      <c r="DS476" s="70">
        <f ca="1">PRODUCT($DR$8:DR476)</f>
        <v>1.8359846131949395E-2</v>
      </c>
      <c r="DT476" s="36">
        <f t="shared" ca="1" si="1158"/>
        <v>372.61288037337516</v>
      </c>
      <c r="DU476" s="36">
        <f t="shared" ca="1" si="1159"/>
        <v>10.402228400505409</v>
      </c>
      <c r="DV476" s="36">
        <f t="shared" ca="1" si="1160"/>
        <v>0.16011866365903241</v>
      </c>
      <c r="DW476" s="36">
        <f t="shared" ca="1" si="1161"/>
        <v>4.9057090564674558E-16</v>
      </c>
      <c r="DX476" s="36">
        <f t="shared" ca="1" si="1162"/>
        <v>20.654561270122102</v>
      </c>
      <c r="DY476" s="36">
        <f t="shared" ca="1" si="1163"/>
        <v>0.22024252526827956</v>
      </c>
      <c r="DZ476" s="36">
        <f t="shared" ca="1" si="1164"/>
        <v>12.281704469411686</v>
      </c>
      <c r="EA476" s="36">
        <f t="shared" ca="1" si="1165"/>
        <v>0</v>
      </c>
      <c r="EB476" s="36">
        <f t="shared" ca="1" si="1166"/>
        <v>374.70237583477945</v>
      </c>
      <c r="EC476" s="36">
        <f t="shared" ca="1" si="1167"/>
        <v>0</v>
      </c>
      <c r="ED476" s="36">
        <f t="shared" ca="1" si="1168"/>
        <v>0</v>
      </c>
      <c r="EE476" s="36">
        <f t="shared" ca="1" si="1206"/>
        <v>0</v>
      </c>
      <c r="EF476" s="36">
        <f t="shared" ca="1" si="1169"/>
        <v>374.70237583477945</v>
      </c>
      <c r="EG476" s="64"/>
      <c r="EH476" s="64"/>
      <c r="EI476" s="64"/>
      <c r="EJ476" s="70"/>
      <c r="EK476" s="70"/>
      <c r="EL476" s="70"/>
      <c r="EM476" s="70"/>
      <c r="EN476" s="70"/>
      <c r="EO476" s="36">
        <f t="shared" ca="1" si="1170"/>
        <v>3.1971553559902559</v>
      </c>
      <c r="EP476" s="36">
        <f t="shared" ca="1" si="1171"/>
        <v>0</v>
      </c>
      <c r="EQ476" s="36">
        <f t="shared" si="1172"/>
        <v>9.3680363793027741</v>
      </c>
      <c r="ER476" s="36">
        <f t="shared" si="1173"/>
        <v>0.11555516521490911</v>
      </c>
      <c r="ES476" s="36">
        <f t="shared" si="1174"/>
        <v>-0.1055285311128589</v>
      </c>
      <c r="ET476" s="36">
        <f t="shared" ca="1" si="1175"/>
        <v>0</v>
      </c>
      <c r="EU476" s="36">
        <f t="shared" ca="1" si="1207"/>
        <v>0.11555516521490911</v>
      </c>
      <c r="EV476" s="36">
        <f t="shared" si="1176"/>
        <v>0.19139663618894545</v>
      </c>
      <c r="EW476" s="36">
        <f t="shared" si="1177"/>
        <v>12.245595560676412</v>
      </c>
      <c r="EX476" s="36">
        <f t="shared" ca="1" si="1208"/>
        <v>21.920583741383041</v>
      </c>
      <c r="EY476" s="36">
        <f t="shared" si="1178"/>
        <v>0</v>
      </c>
      <c r="EZ476" s="36">
        <f t="shared" si="1179"/>
        <v>0</v>
      </c>
      <c r="FA476" s="36">
        <f t="shared" si="1180"/>
        <v>0</v>
      </c>
      <c r="FB476" s="36">
        <f t="shared" si="1181"/>
        <v>0</v>
      </c>
      <c r="FC476" s="36">
        <f t="shared" si="1209"/>
        <v>0</v>
      </c>
      <c r="FD476" s="36">
        <f t="shared" si="1182"/>
        <v>0</v>
      </c>
      <c r="FE476" s="36">
        <f t="shared" si="1183"/>
        <v>0</v>
      </c>
      <c r="FF476" s="36">
        <f t="shared" si="1210"/>
        <v>0</v>
      </c>
      <c r="FG476" s="36">
        <f t="shared" ca="1" si="1184"/>
        <v>21.920583741383041</v>
      </c>
      <c r="FH476" s="36">
        <f t="shared" ca="1" si="1185"/>
        <v>0.20145232028168159</v>
      </c>
      <c r="FI476" s="36">
        <f t="shared" ca="1" si="1186"/>
        <v>-0.52672453765179461</v>
      </c>
      <c r="FJ476" s="36">
        <f t="shared" ca="1" si="1187"/>
        <v>23.554316705946587</v>
      </c>
      <c r="FK476" s="36">
        <f t="shared" si="1188"/>
        <v>0</v>
      </c>
      <c r="FL476" s="36">
        <f t="shared" si="1189"/>
        <v>0</v>
      </c>
      <c r="FM476" s="36">
        <f t="shared" ca="1" si="1190"/>
        <v>0</v>
      </c>
      <c r="FN476" s="36">
        <f t="shared" ca="1" si="1212"/>
        <v>23.554316705946587</v>
      </c>
    </row>
    <row r="477" spans="2:170" x14ac:dyDescent="0.25">
      <c r="B477" s="2">
        <v>469</v>
      </c>
      <c r="C477" s="2">
        <f t="shared" si="1066"/>
        <v>40</v>
      </c>
      <c r="D477" s="2">
        <f t="shared" si="1215"/>
        <v>493</v>
      </c>
      <c r="E477" s="2">
        <f t="shared" si="1213"/>
        <v>42</v>
      </c>
      <c r="F477" s="189">
        <f t="shared" si="1217"/>
        <v>59992</v>
      </c>
      <c r="G477" s="2">
        <f t="shared" si="1216"/>
        <v>3</v>
      </c>
      <c r="H477" s="187">
        <f t="shared" si="1067"/>
        <v>73.666666666666671</v>
      </c>
      <c r="I477" s="186">
        <f t="shared" si="1214"/>
        <v>73</v>
      </c>
      <c r="J477" s="2">
        <f t="shared" si="1068"/>
        <v>0</v>
      </c>
      <c r="K477" s="2">
        <f t="shared" si="1069"/>
        <v>1</v>
      </c>
      <c r="L477">
        <f t="shared" si="1070"/>
        <v>2</v>
      </c>
      <c r="M477" s="190">
        <f t="shared" si="1191"/>
        <v>2.5021530030000003E-2</v>
      </c>
      <c r="N477">
        <f t="shared" si="1071"/>
        <v>1</v>
      </c>
      <c r="O477">
        <f t="shared" si="1072"/>
        <v>100</v>
      </c>
      <c r="P477" s="58">
        <f t="shared" si="1073"/>
        <v>0.11259688513500002</v>
      </c>
      <c r="Q477" s="106">
        <f t="shared" si="1074"/>
        <v>0.11259688513500002</v>
      </c>
      <c r="R477" s="59">
        <f t="shared" si="1075"/>
        <v>0.11259688513500002</v>
      </c>
      <c r="S477" s="32">
        <f t="shared" si="1192"/>
        <v>9.9052771939300843E-3</v>
      </c>
      <c r="T477">
        <f t="shared" si="1076"/>
        <v>1</v>
      </c>
      <c r="U477" s="32">
        <f t="shared" si="1193"/>
        <v>8.8028499000000001E-4</v>
      </c>
      <c r="V477">
        <f t="shared" si="1077"/>
        <v>1</v>
      </c>
      <c r="W477">
        <f t="shared" si="1078"/>
        <v>100</v>
      </c>
      <c r="X477" s="58">
        <f t="shared" si="1079"/>
        <v>3.9612824550000003E-3</v>
      </c>
      <c r="Y477" s="58">
        <f t="shared" si="1080"/>
        <v>3.9612824550000003E-3</v>
      </c>
      <c r="Z477" s="32">
        <f t="shared" si="1081"/>
        <v>3.9612824550000003E-3</v>
      </c>
      <c r="AA477" s="32">
        <f t="shared" si="1082"/>
        <v>3.3070773046650626E-4</v>
      </c>
      <c r="AB477" s="59">
        <f t="shared" si="1083"/>
        <v>4.9056245199999996E-3</v>
      </c>
      <c r="AC477" s="59">
        <f t="shared" si="1084"/>
        <v>4.9056245199999996E-3</v>
      </c>
      <c r="AD477">
        <f t="shared" si="1085"/>
        <v>1</v>
      </c>
      <c r="AE477" s="59">
        <f t="shared" si="1086"/>
        <v>4.9056245199999996E-3</v>
      </c>
      <c r="AF477" s="59">
        <f t="shared" si="1087"/>
        <v>4.1758461800000006E-3</v>
      </c>
      <c r="AG477" s="59">
        <f t="shared" si="1088"/>
        <v>4.1758461800000006E-3</v>
      </c>
      <c r="AH477">
        <f t="shared" si="1089"/>
        <v>1</v>
      </c>
      <c r="AI477" s="59">
        <f t="shared" si="1090"/>
        <v>4.1758461800000006E-3</v>
      </c>
      <c r="AJ477" s="59">
        <f t="shared" si="1091"/>
        <v>0</v>
      </c>
      <c r="AK477" s="59">
        <f t="shared" si="1092"/>
        <v>0</v>
      </c>
      <c r="AL477" s="59">
        <f t="shared" si="1093"/>
        <v>0</v>
      </c>
      <c r="AM477" s="12">
        <f t="shared" si="1194"/>
        <v>4.1057358545570511E-3</v>
      </c>
      <c r="AN477" s="12">
        <f t="shared" si="1195"/>
        <v>0</v>
      </c>
      <c r="AO477" s="66">
        <f t="shared" si="1094"/>
        <v>4.0668451724445004E-5</v>
      </c>
      <c r="AP477" s="66">
        <f t="shared" si="1095"/>
        <v>1.357798586355524E-6</v>
      </c>
      <c r="AQ477" s="59">
        <f t="shared" si="1096"/>
        <v>2.0141198480758222E-5</v>
      </c>
      <c r="AR477" s="59">
        <f t="shared" si="1097"/>
        <v>1.7144921384341101E-5</v>
      </c>
      <c r="AS477" s="59">
        <f t="shared" si="1098"/>
        <v>0</v>
      </c>
      <c r="AT477" s="12">
        <f t="shared" si="1099"/>
        <v>4.026423484381151E-3</v>
      </c>
      <c r="AU477" s="59">
        <f t="shared" si="1196"/>
        <v>0</v>
      </c>
      <c r="AV477" s="59">
        <f t="shared" si="1197"/>
        <v>-2.8121493848842771E-19</v>
      </c>
      <c r="AW477" s="70">
        <f t="shared" si="1100"/>
        <v>0</v>
      </c>
      <c r="AX477" s="20">
        <f t="shared" si="1101"/>
        <v>200000</v>
      </c>
      <c r="AY477" s="20">
        <f t="shared" si="1102"/>
        <v>0</v>
      </c>
      <c r="AZ477" s="20">
        <f t="shared" si="1103"/>
        <v>0</v>
      </c>
      <c r="BA477" s="20">
        <f t="shared" si="1104"/>
        <v>200000</v>
      </c>
      <c r="BB477" s="36">
        <f t="shared" si="1105"/>
        <v>1</v>
      </c>
      <c r="BC477" s="36">
        <f t="shared" si="1106"/>
        <v>0</v>
      </c>
      <c r="BD477" s="80">
        <f t="shared" si="1107"/>
        <v>8.1336903448890006</v>
      </c>
      <c r="BE477" s="36">
        <f t="shared" si="1108"/>
        <v>0</v>
      </c>
      <c r="BF477" s="36">
        <f t="shared" si="1109"/>
        <v>0</v>
      </c>
      <c r="BG477" s="36">
        <f t="shared" si="1110"/>
        <v>8.1336903448890006</v>
      </c>
      <c r="BH477" s="36">
        <f t="shared" si="1111"/>
        <v>0.27155971727110478</v>
      </c>
      <c r="BI477" s="36">
        <f t="shared" si="1112"/>
        <v>0</v>
      </c>
      <c r="BJ477" s="36">
        <f t="shared" si="1113"/>
        <v>0</v>
      </c>
      <c r="BK477" s="36">
        <f t="shared" si="1114"/>
        <v>0.27155971727110478</v>
      </c>
      <c r="BL477" s="68">
        <f ca="1">IF(OR(AT477=0,E477&gt;ProjTerm),0,VLOOKUP(D477,'Life Events'!$AE$5:$AI$1206,5,FALSE))</f>
        <v>3.9133485032838272E-17</v>
      </c>
      <c r="BM477" s="93">
        <f t="shared" ca="1" si="1115"/>
        <v>3.9133485032838272E-17</v>
      </c>
      <c r="BN477" s="93">
        <f t="shared" ca="1" si="1116"/>
        <v>1.5756798316189829E-19</v>
      </c>
      <c r="BO477" s="36">
        <f t="shared" ca="1" si="1117"/>
        <v>2.3980091130029216E-17</v>
      </c>
      <c r="BP477" s="36">
        <f t="shared" si="1118"/>
        <v>3.5137971762560756E-3</v>
      </c>
      <c r="BQ477" s="36">
        <f t="shared" si="1119"/>
        <v>98.325219418188624</v>
      </c>
      <c r="BR477" s="36">
        <f t="shared" si="1120"/>
        <v>154.78110000000001</v>
      </c>
      <c r="BS477" s="36">
        <f t="shared" si="1121"/>
        <v>152.18885619288596</v>
      </c>
      <c r="BT477" s="36">
        <f t="shared" si="1122"/>
        <v>0.61277678463614182</v>
      </c>
      <c r="BU477" s="70" cm="1">
        <f t="array" ref="BU477">IF(AND(ActInt=1,$J477=0),INDEX(Tbl_FwdNom,$B477-IVP,MATCH(ValnDt,Tbl_FwdNom_Cols)),INDEX(Tbl_FwdNom,$B477,MATCH(StartDt,Tbl_FwdNom_Cols)))</f>
        <v>11.596914782000001</v>
      </c>
      <c r="BV477" s="70" cm="1">
        <f t="array" ref="BV477">INDEX(Tbl_FwdReal,$B477,MATCH(StartDt,Tbl_FwdReal_Cols))</f>
        <v>4.4718521239999998</v>
      </c>
      <c r="BW477" s="70" cm="1">
        <f t="array" ref="BW477">IF(RunType&lt;&gt;"OPN",INDEX(Tbl_FwdReal,$B477,MATCH(ValnDt,Tbl_FwdReal_Cols)),IF(AND($J477=0,ActInt=1),INDEX(Tbl_FwdReal,$B477-IVP,MATCH(ValnDt,Tbl_FwdReal_Cols)),-999))*$K477</f>
        <v>4.4718521239999998</v>
      </c>
      <c r="BX477" s="70">
        <f t="shared" si="1123"/>
        <v>4.4718521239999996E-2</v>
      </c>
      <c r="BY477" s="70">
        <f t="shared" si="1198"/>
        <v>6.8200788184965777E-2</v>
      </c>
      <c r="BZ477" s="64">
        <f t="shared" si="1211"/>
        <v>5.5131188456853941E-3</v>
      </c>
      <c r="CA477" s="70" cm="1">
        <f t="array" ref="CA477">IF($J477=1,CA476*(1+INDEX(Tbl_CPI,$B477,MATCH(IF(RunType="OPN",StartDt,ValnDt),Tbl_CPI_Cols))),0)</f>
        <v>0</v>
      </c>
      <c r="CB477" s="70">
        <f t="shared" si="1199"/>
        <v>14.760725867171688</v>
      </c>
      <c r="CC477" s="70">
        <f t="shared" si="1200"/>
        <v>14.679794415926457</v>
      </c>
      <c r="CD477" s="36">
        <f t="shared" si="1124"/>
        <v>76.537126856553257</v>
      </c>
      <c r="CE477" s="36">
        <f t="shared" si="1125"/>
        <v>1.5751546615963696</v>
      </c>
      <c r="CF477" s="36">
        <f t="shared" si="1126"/>
        <v>0</v>
      </c>
      <c r="CG477" s="36">
        <f t="shared" si="1127"/>
        <v>0.32070839491032099</v>
      </c>
      <c r="CH477" s="36">
        <f t="shared" si="1128"/>
        <v>0.31424122593973214</v>
      </c>
      <c r="CI477" s="36">
        <f t="shared" si="1129"/>
        <v>0</v>
      </c>
      <c r="CJ477" s="36">
        <f t="shared" si="1130"/>
        <v>0</v>
      </c>
      <c r="CK477" s="36">
        <f t="shared" si="1131"/>
        <v>0</v>
      </c>
      <c r="CL477" s="36">
        <f t="shared" si="1132"/>
        <v>6.4671689705888937E-3</v>
      </c>
      <c r="CM477" s="36">
        <f t="shared" si="1133"/>
        <v>0.32070839491032099</v>
      </c>
      <c r="CN477" s="36">
        <f t="shared" ca="1" si="1134"/>
        <v>7.7889594803477067</v>
      </c>
      <c r="CO477" s="20">
        <f t="shared" si="1135"/>
        <v>120000</v>
      </c>
      <c r="CP477" s="20">
        <f t="shared" si="1136"/>
        <v>2</v>
      </c>
      <c r="CQ477" s="64">
        <f t="shared" si="1137"/>
        <v>2.9387128589999999E-2</v>
      </c>
      <c r="CR477" s="64">
        <f t="shared" si="1138"/>
        <v>0.13224207865499998</v>
      </c>
      <c r="CS477" s="36">
        <f t="shared" si="1139"/>
        <v>5.7893948699953981</v>
      </c>
      <c r="CT477" s="36">
        <f t="shared" si="1140"/>
        <v>4.8802142069334007</v>
      </c>
      <c r="CU477" s="36">
        <f t="shared" si="1141"/>
        <v>0.16293583036266288</v>
      </c>
      <c r="CV477" s="36">
        <f t="shared" si="1201"/>
        <v>5.0431500372960638</v>
      </c>
      <c r="CW477" s="36">
        <f t="shared" si="1142"/>
        <v>0</v>
      </c>
      <c r="CX477" s="36">
        <f t="shared" si="1143"/>
        <v>0</v>
      </c>
      <c r="CY477" s="36">
        <f t="shared" si="1144"/>
        <v>0</v>
      </c>
      <c r="CZ477" s="36">
        <f t="shared" si="1202"/>
        <v>0</v>
      </c>
      <c r="DA477" s="64">
        <f t="shared" si="1145"/>
        <v>9.1855319465186103E-3</v>
      </c>
      <c r="DB477" s="70">
        <f t="shared" si="1203"/>
        <v>0.99089807408475072</v>
      </c>
      <c r="DC477" s="70">
        <f>PRODUCT($DB$8:DB477)</f>
        <v>1.0319836682443632E-2</v>
      </c>
      <c r="DD477" s="36">
        <f t="shared" si="1146"/>
        <v>18.841837669548738</v>
      </c>
      <c r="DE477" s="36">
        <f t="shared" si="1147"/>
        <v>336.32517428542292</v>
      </c>
      <c r="DF477" s="36">
        <f t="shared" si="1148"/>
        <v>9.4689959400682753</v>
      </c>
      <c r="DG477" s="36">
        <f t="shared" si="1149"/>
        <v>0.14455852829105251</v>
      </c>
      <c r="DH477" s="36">
        <f t="shared" ca="1" si="1150"/>
        <v>4.4940629126209996E-16</v>
      </c>
      <c r="DI477" s="36">
        <f t="shared" si="1151"/>
        <v>11.377671226100157</v>
      </c>
      <c r="DJ477" s="36">
        <f t="shared" ca="1" si="1152"/>
        <v>338.1854452537516</v>
      </c>
      <c r="DK477" s="36">
        <f t="shared" si="1153"/>
        <v>0</v>
      </c>
      <c r="DL477" s="36">
        <f t="shared" si="1154"/>
        <v>0</v>
      </c>
      <c r="DM477" s="36">
        <f t="shared" ca="1" si="1155"/>
        <v>338.1854452537516</v>
      </c>
      <c r="DN477" s="36">
        <f t="shared" ca="1" si="1204"/>
        <v>338.18544525375574</v>
      </c>
      <c r="DO477" s="64" cm="1">
        <f t="array" ref="DO477">IFERROR(INDEX(Tbl_FwdNom,$B477,MATCH(LIDt,Tbl_FwdNom_Cols,0)),0)</f>
        <v>8.4445827409999996</v>
      </c>
      <c r="DP477" s="64">
        <f t="shared" ca="1" si="1205"/>
        <v>8.3828017999999993</v>
      </c>
      <c r="DQ477" s="64">
        <f t="shared" ca="1" si="1156"/>
        <v>6.7308204588907294E-3</v>
      </c>
      <c r="DR477" s="70">
        <f t="shared" ca="1" si="1157"/>
        <v>0.99331418059117071</v>
      </c>
      <c r="DS477" s="70">
        <f ca="1">PRODUCT($DR$8:DR477)</f>
        <v>1.8237095516337287E-2</v>
      </c>
      <c r="DT477" s="36">
        <f t="shared" ca="1" si="1158"/>
        <v>366.98718042694952</v>
      </c>
      <c r="DU477" s="36">
        <f t="shared" ca="1" si="1159"/>
        <v>10.200684214970481</v>
      </c>
      <c r="DV477" s="36">
        <f t="shared" ca="1" si="1160"/>
        <v>0.15768259645998278</v>
      </c>
      <c r="DW477" s="36">
        <f t="shared" ca="1" si="1161"/>
        <v>4.6989275920498009E-16</v>
      </c>
      <c r="DX477" s="36">
        <f t="shared" ca="1" si="1162"/>
        <v>20.180806629052309</v>
      </c>
      <c r="DY477" s="36">
        <f t="shared" ca="1" si="1163"/>
        <v>0.21521423983946583</v>
      </c>
      <c r="DZ477" s="36">
        <f t="shared" ca="1" si="1164"/>
        <v>12.048014089912138</v>
      </c>
      <c r="EA477" s="36">
        <f t="shared" ca="1" si="1165"/>
        <v>0</v>
      </c>
      <c r="EB477" s="36">
        <f t="shared" ca="1" si="1166"/>
        <v>369.11260374615927</v>
      </c>
      <c r="EC477" s="36">
        <f t="shared" ca="1" si="1167"/>
        <v>0</v>
      </c>
      <c r="ED477" s="36">
        <f t="shared" ca="1" si="1168"/>
        <v>0</v>
      </c>
      <c r="EE477" s="36">
        <f t="shared" ca="1" si="1206"/>
        <v>0</v>
      </c>
      <c r="EF477" s="36">
        <f t="shared" ca="1" si="1169"/>
        <v>369.11260374615927</v>
      </c>
      <c r="EG477" s="64"/>
      <c r="EH477" s="64"/>
      <c r="EI477" s="64"/>
      <c r="EJ477" s="70"/>
      <c r="EK477" s="70"/>
      <c r="EL477" s="70"/>
      <c r="EM477" s="70"/>
      <c r="EN477" s="70"/>
      <c r="EO477" s="36">
        <f t="shared" ca="1" si="1170"/>
        <v>3.1490334004622285</v>
      </c>
      <c r="EP477" s="36">
        <f t="shared" ca="1" si="1171"/>
        <v>0</v>
      </c>
      <c r="EQ477" s="36">
        <f t="shared" si="1172"/>
        <v>9.2297386866076732</v>
      </c>
      <c r="ER477" s="36">
        <f t="shared" si="1173"/>
        <v>0.11294343912419931</v>
      </c>
      <c r="ES477" s="36">
        <f t="shared" si="1174"/>
        <v>-0.10314342251551363</v>
      </c>
      <c r="ET477" s="36">
        <f t="shared" ca="1" si="1175"/>
        <v>0</v>
      </c>
      <c r="EU477" s="36">
        <f t="shared" ca="1" si="1207"/>
        <v>0.11294343912419931</v>
      </c>
      <c r="EV477" s="36">
        <f t="shared" si="1176"/>
        <v>0.18781212914293338</v>
      </c>
      <c r="EW477" s="36">
        <f t="shared" si="1177"/>
        <v>12.064817269138119</v>
      </c>
      <c r="EX477" s="36">
        <f t="shared" ca="1" si="1208"/>
        <v>21.595311524012928</v>
      </c>
      <c r="EY477" s="36">
        <f t="shared" si="1178"/>
        <v>0</v>
      </c>
      <c r="EZ477" s="36">
        <f t="shared" si="1179"/>
        <v>0</v>
      </c>
      <c r="FA477" s="36">
        <f t="shared" si="1180"/>
        <v>0</v>
      </c>
      <c r="FB477" s="36">
        <f t="shared" si="1181"/>
        <v>0</v>
      </c>
      <c r="FC477" s="36">
        <f t="shared" si="1209"/>
        <v>0</v>
      </c>
      <c r="FD477" s="36">
        <f t="shared" si="1182"/>
        <v>0</v>
      </c>
      <c r="FE477" s="36">
        <f t="shared" si="1183"/>
        <v>0</v>
      </c>
      <c r="FF477" s="36">
        <f t="shared" si="1210"/>
        <v>0</v>
      </c>
      <c r="FG477" s="36">
        <f t="shared" ca="1" si="1184"/>
        <v>21.595311524012928</v>
      </c>
      <c r="FH477" s="36">
        <f t="shared" ca="1" si="1185"/>
        <v>0.19836442389884223</v>
      </c>
      <c r="FI477" s="36">
        <f t="shared" ca="1" si="1186"/>
        <v>-0.51654999248560185</v>
      </c>
      <c r="FJ477" s="36">
        <f t="shared" ca="1" si="1187"/>
        <v>23.196306590240564</v>
      </c>
      <c r="FK477" s="36">
        <f t="shared" si="1188"/>
        <v>0</v>
      </c>
      <c r="FL477" s="36">
        <f t="shared" si="1189"/>
        <v>0</v>
      </c>
      <c r="FM477" s="36">
        <f t="shared" ca="1" si="1190"/>
        <v>0</v>
      </c>
      <c r="FN477" s="36">
        <f t="shared" ca="1" si="1212"/>
        <v>23.196306590240564</v>
      </c>
    </row>
    <row r="478" spans="2:170" x14ac:dyDescent="0.25">
      <c r="B478" s="2">
        <v>470</v>
      </c>
      <c r="C478" s="2">
        <f t="shared" si="1066"/>
        <v>40</v>
      </c>
      <c r="D478" s="2">
        <f t="shared" si="1215"/>
        <v>494</v>
      </c>
      <c r="E478" s="2">
        <f t="shared" si="1213"/>
        <v>42</v>
      </c>
      <c r="F478" s="189">
        <f t="shared" si="1217"/>
        <v>60022</v>
      </c>
      <c r="G478" s="2">
        <f t="shared" si="1216"/>
        <v>4</v>
      </c>
      <c r="H478" s="187">
        <f t="shared" si="1067"/>
        <v>73.75</v>
      </c>
      <c r="I478" s="186">
        <f t="shared" si="1214"/>
        <v>73</v>
      </c>
      <c r="J478" s="2">
        <f t="shared" si="1068"/>
        <v>0</v>
      </c>
      <c r="K478" s="2">
        <f t="shared" si="1069"/>
        <v>1</v>
      </c>
      <c r="L478">
        <f t="shared" si="1070"/>
        <v>2</v>
      </c>
      <c r="M478" s="190">
        <f t="shared" si="1191"/>
        <v>2.5021530030000003E-2</v>
      </c>
      <c r="N478">
        <f t="shared" si="1071"/>
        <v>1</v>
      </c>
      <c r="O478">
        <f t="shared" si="1072"/>
        <v>100</v>
      </c>
      <c r="P478" s="58">
        <f t="shared" si="1073"/>
        <v>0.11259688513500002</v>
      </c>
      <c r="Q478" s="106">
        <f t="shared" si="1074"/>
        <v>0.11259688513500002</v>
      </c>
      <c r="R478" s="59">
        <f t="shared" si="1075"/>
        <v>0.11259688513500002</v>
      </c>
      <c r="S478" s="32">
        <f t="shared" si="1192"/>
        <v>9.9052771939300843E-3</v>
      </c>
      <c r="T478">
        <f t="shared" si="1076"/>
        <v>1</v>
      </c>
      <c r="U478" s="32">
        <f t="shared" si="1193"/>
        <v>8.8028499000000001E-4</v>
      </c>
      <c r="V478">
        <f t="shared" si="1077"/>
        <v>1</v>
      </c>
      <c r="W478">
        <f t="shared" si="1078"/>
        <v>100</v>
      </c>
      <c r="X478" s="58">
        <f t="shared" si="1079"/>
        <v>3.9612824550000003E-3</v>
      </c>
      <c r="Y478" s="58">
        <f t="shared" si="1080"/>
        <v>3.9612824550000003E-3</v>
      </c>
      <c r="Z478" s="32">
        <f t="shared" si="1081"/>
        <v>3.9612824550000003E-3</v>
      </c>
      <c r="AA478" s="32">
        <f t="shared" si="1082"/>
        <v>3.3070773046650626E-4</v>
      </c>
      <c r="AB478" s="59">
        <f t="shared" si="1083"/>
        <v>4.9056245199999996E-3</v>
      </c>
      <c r="AC478" s="59">
        <f t="shared" si="1084"/>
        <v>4.9056245199999996E-3</v>
      </c>
      <c r="AD478">
        <f t="shared" si="1085"/>
        <v>1</v>
      </c>
      <c r="AE478" s="59">
        <f t="shared" si="1086"/>
        <v>4.9056245199999996E-3</v>
      </c>
      <c r="AF478" s="59">
        <f t="shared" si="1087"/>
        <v>4.1758461800000006E-3</v>
      </c>
      <c r="AG478" s="59">
        <f t="shared" si="1088"/>
        <v>4.1758461800000006E-3</v>
      </c>
      <c r="AH478">
        <f t="shared" si="1089"/>
        <v>1</v>
      </c>
      <c r="AI478" s="59">
        <f t="shared" si="1090"/>
        <v>4.1758461800000006E-3</v>
      </c>
      <c r="AJ478" s="59">
        <f t="shared" si="1091"/>
        <v>0</v>
      </c>
      <c r="AK478" s="59">
        <f t="shared" si="1092"/>
        <v>0</v>
      </c>
      <c r="AL478" s="59">
        <f t="shared" si="1093"/>
        <v>0</v>
      </c>
      <c r="AM478" s="12">
        <f t="shared" si="1194"/>
        <v>4.026423484381151E-3</v>
      </c>
      <c r="AN478" s="12">
        <f t="shared" si="1195"/>
        <v>0</v>
      </c>
      <c r="AO478" s="66">
        <f t="shared" si="1094"/>
        <v>3.9882840712945118E-5</v>
      </c>
      <c r="AP478" s="66">
        <f t="shared" si="1095"/>
        <v>1.3315693724167325E-6</v>
      </c>
      <c r="AQ478" s="59">
        <f t="shared" si="1096"/>
        <v>1.9752121772884009E-5</v>
      </c>
      <c r="AR478" s="59">
        <f t="shared" si="1097"/>
        <v>1.6813725126315323E-5</v>
      </c>
      <c r="AS478" s="59">
        <f t="shared" si="1098"/>
        <v>0</v>
      </c>
      <c r="AT478" s="12">
        <f t="shared" si="1099"/>
        <v>3.9486432273965902E-3</v>
      </c>
      <c r="AU478" s="59">
        <f t="shared" si="1196"/>
        <v>4.3029273720518457E-19</v>
      </c>
      <c r="AV478" s="59">
        <f t="shared" si="1197"/>
        <v>0</v>
      </c>
      <c r="AW478" s="70">
        <f t="shared" si="1100"/>
        <v>0</v>
      </c>
      <c r="AX478" s="20">
        <f t="shared" si="1101"/>
        <v>200000</v>
      </c>
      <c r="AY478" s="20">
        <f t="shared" si="1102"/>
        <v>0</v>
      </c>
      <c r="AZ478" s="20">
        <f t="shared" si="1103"/>
        <v>0</v>
      </c>
      <c r="BA478" s="20">
        <f t="shared" si="1104"/>
        <v>200000</v>
      </c>
      <c r="BB478" s="36">
        <f t="shared" si="1105"/>
        <v>1</v>
      </c>
      <c r="BC478" s="36">
        <f t="shared" si="1106"/>
        <v>0</v>
      </c>
      <c r="BD478" s="80">
        <f t="shared" si="1107"/>
        <v>7.9765681425890236</v>
      </c>
      <c r="BE478" s="36">
        <f t="shared" si="1108"/>
        <v>0</v>
      </c>
      <c r="BF478" s="36">
        <f t="shared" si="1109"/>
        <v>0</v>
      </c>
      <c r="BG478" s="36">
        <f t="shared" si="1110"/>
        <v>7.9765681425890236</v>
      </c>
      <c r="BH478" s="36">
        <f t="shared" si="1111"/>
        <v>0.26631387448334648</v>
      </c>
      <c r="BI478" s="36">
        <f t="shared" si="1112"/>
        <v>0</v>
      </c>
      <c r="BJ478" s="36">
        <f t="shared" si="1113"/>
        <v>0</v>
      </c>
      <c r="BK478" s="36">
        <f t="shared" si="1114"/>
        <v>0.26631387448334648</v>
      </c>
      <c r="BL478" s="68">
        <f ca="1">IF(OR(AT478=0,E478&gt;ProjTerm),0,VLOOKUP(D478,'Life Events'!$AE$5:$AI$1206,5,FALSE))</f>
        <v>3.8377525672288436E-17</v>
      </c>
      <c r="BM478" s="93">
        <f t="shared" ca="1" si="1115"/>
        <v>3.8377525672288436E-17</v>
      </c>
      <c r="BN478" s="93">
        <f t="shared" ca="1" si="1116"/>
        <v>1.515391568301205E-19</v>
      </c>
      <c r="BO478" s="36">
        <f t="shared" ca="1" si="1117"/>
        <v>2.306262212390051E-17</v>
      </c>
      <c r="BP478" s="36">
        <f t="shared" si="1118"/>
        <v>3.445919555230618E-3</v>
      </c>
      <c r="BQ478" s="36">
        <f t="shared" si="1119"/>
        <v>98.32543760886459</v>
      </c>
      <c r="BR478" s="36">
        <f t="shared" si="1120"/>
        <v>154.78110000000001</v>
      </c>
      <c r="BS478" s="36">
        <f t="shared" si="1121"/>
        <v>152.18919391081431</v>
      </c>
      <c r="BT478" s="36">
        <f t="shared" si="1122"/>
        <v>0.6009408298188833</v>
      </c>
      <c r="BU478" s="70" cm="1">
        <f t="array" ref="BU478">IF(AND(ActInt=1,$J478=0),INDEX(Tbl_FwdNom,$B478-IVP,MATCH(ValnDt,Tbl_FwdNom_Cols)),INDEX(Tbl_FwdNom,$B478,MATCH(StartDt,Tbl_FwdNom_Cols)))</f>
        <v>11.590855473</v>
      </c>
      <c r="BV478" s="70" cm="1">
        <f t="array" ref="BV478">INDEX(Tbl_FwdReal,$B478,MATCH(StartDt,Tbl_FwdReal_Cols))</f>
        <v>4.4684364030000001</v>
      </c>
      <c r="BW478" s="70" cm="1">
        <f t="array" ref="BW478">IF(RunType&lt;&gt;"OPN",INDEX(Tbl_FwdReal,$B478,MATCH(ValnDt,Tbl_FwdReal_Cols)),IF(AND($J478=0,ActInt=1),INDEX(Tbl_FwdReal,$B478-IVP,MATCH(ValnDt,Tbl_FwdReal_Cols)),-999))*$K478</f>
        <v>4.4684364030000001</v>
      </c>
      <c r="BX478" s="70">
        <f t="shared" si="1123"/>
        <v>4.468436403E-2</v>
      </c>
      <c r="BY478" s="70">
        <f t="shared" si="1198"/>
        <v>6.8177712955560743E-2</v>
      </c>
      <c r="BZ478" s="64">
        <f t="shared" si="1211"/>
        <v>5.5113087400173733E-3</v>
      </c>
      <c r="CA478" s="70" cm="1">
        <f t="array" ref="CA478">IF($J478=1,CA477*(1+INDEX(Tbl_CPI,$B478,MATCH(IF(RunType="OPN",StartDt,ValnDt),Tbl_CPI_Cols))),0)</f>
        <v>0</v>
      </c>
      <c r="CB478" s="70">
        <f t="shared" si="1199"/>
        <v>14.842076784652432</v>
      </c>
      <c r="CC478" s="70">
        <f t="shared" si="1200"/>
        <v>14.679794415926457</v>
      </c>
      <c r="CD478" s="36">
        <f t="shared" si="1124"/>
        <v>76.537131675788089</v>
      </c>
      <c r="CE478" s="36">
        <f t="shared" si="1125"/>
        <v>1.575158156976928</v>
      </c>
      <c r="CF478" s="36">
        <f t="shared" si="1126"/>
        <v>0</v>
      </c>
      <c r="CG478" s="36">
        <f t="shared" si="1127"/>
        <v>0.31451315820143205</v>
      </c>
      <c r="CH478" s="36">
        <f t="shared" si="1128"/>
        <v>0.30817090440656564</v>
      </c>
      <c r="CI478" s="36">
        <f t="shared" si="1129"/>
        <v>0</v>
      </c>
      <c r="CJ478" s="36">
        <f t="shared" si="1130"/>
        <v>0</v>
      </c>
      <c r="CK478" s="36">
        <f t="shared" si="1131"/>
        <v>0</v>
      </c>
      <c r="CL478" s="36">
        <f t="shared" si="1132"/>
        <v>6.3422537948664339E-3</v>
      </c>
      <c r="CM478" s="36">
        <f t="shared" si="1133"/>
        <v>0.31451315820143205</v>
      </c>
      <c r="CN478" s="36">
        <f t="shared" ca="1" si="1134"/>
        <v>7.6384952676982563</v>
      </c>
      <c r="CO478" s="20">
        <f t="shared" si="1135"/>
        <v>120000</v>
      </c>
      <c r="CP478" s="20">
        <f t="shared" si="1136"/>
        <v>2</v>
      </c>
      <c r="CQ478" s="64">
        <f t="shared" si="1137"/>
        <v>2.9387128589999999E-2</v>
      </c>
      <c r="CR478" s="64">
        <f t="shared" si="1138"/>
        <v>0.13224207865499998</v>
      </c>
      <c r="CS478" s="36">
        <f t="shared" si="1139"/>
        <v>5.6775584915021522</v>
      </c>
      <c r="CT478" s="36">
        <f t="shared" si="1140"/>
        <v>4.7859408855534138</v>
      </c>
      <c r="CU478" s="36">
        <f t="shared" si="1141"/>
        <v>0.15978832469000789</v>
      </c>
      <c r="CV478" s="36">
        <f t="shared" si="1201"/>
        <v>4.9457292102434218</v>
      </c>
      <c r="CW478" s="36">
        <f t="shared" si="1142"/>
        <v>0</v>
      </c>
      <c r="CX478" s="36">
        <f t="shared" si="1143"/>
        <v>0</v>
      </c>
      <c r="CY478" s="36">
        <f t="shared" si="1144"/>
        <v>0</v>
      </c>
      <c r="CZ478" s="36">
        <f t="shared" si="1202"/>
        <v>0</v>
      </c>
      <c r="DA478" s="64">
        <f t="shared" si="1145"/>
        <v>9.1809655724022221E-3</v>
      </c>
      <c r="DB478" s="70">
        <f t="shared" si="1203"/>
        <v>0.99090255773185854</v>
      </c>
      <c r="DC478" s="70">
        <f>PRODUCT($DB$8:DB478)</f>
        <v>1.0225952564008453E-2</v>
      </c>
      <c r="DD478" s="36">
        <f t="shared" si="1146"/>
        <v>18.413883102694776</v>
      </c>
      <c r="DE478" s="36">
        <f t="shared" si="1147"/>
        <v>331.43639598908055</v>
      </c>
      <c r="DF478" s="36">
        <f t="shared" si="1148"/>
        <v>9.2896165913159123</v>
      </c>
      <c r="DG478" s="36">
        <f t="shared" si="1149"/>
        <v>0.14243979560725917</v>
      </c>
      <c r="DH478" s="36">
        <f t="shared" ca="1" si="1150"/>
        <v>4.304696528262978E-16</v>
      </c>
      <c r="DI478" s="36">
        <f t="shared" si="1151"/>
        <v>11.164728541242146</v>
      </c>
      <c r="DJ478" s="36">
        <f t="shared" ca="1" si="1152"/>
        <v>333.33441822333657</v>
      </c>
      <c r="DK478" s="36">
        <f t="shared" si="1153"/>
        <v>0</v>
      </c>
      <c r="DL478" s="36">
        <f t="shared" si="1154"/>
        <v>0</v>
      </c>
      <c r="DM478" s="36">
        <f t="shared" ca="1" si="1155"/>
        <v>333.33441822333657</v>
      </c>
      <c r="DN478" s="36">
        <f t="shared" ca="1" si="1204"/>
        <v>333.33441822334078</v>
      </c>
      <c r="DO478" s="64" cm="1">
        <f t="array" ref="DO478">IFERROR(INDEX(Tbl_FwdNom,$B478,MATCH(LIDt,Tbl_FwdNom_Cols,0)),0)</f>
        <v>8.4428661290000004</v>
      </c>
      <c r="DP478" s="64">
        <f t="shared" ca="1" si="1205"/>
        <v>8.3810861659999993</v>
      </c>
      <c r="DQ478" s="64">
        <f t="shared" ca="1" si="1156"/>
        <v>6.7294924544112344E-3</v>
      </c>
      <c r="DR478" s="70">
        <f t="shared" ca="1" si="1157"/>
        <v>0.99331549089914439</v>
      </c>
      <c r="DS478" s="70">
        <f ca="1">PRODUCT($DR$8:DR478)</f>
        <v>1.8115189485385156E-2</v>
      </c>
      <c r="DT478" s="36">
        <f t="shared" ca="1" si="1158"/>
        <v>361.4802497459093</v>
      </c>
      <c r="DU478" s="36">
        <f t="shared" ca="1" si="1159"/>
        <v>10.00301576794161</v>
      </c>
      <c r="DV478" s="36">
        <f t="shared" ca="1" si="1160"/>
        <v>0.15529780074782157</v>
      </c>
      <c r="DW478" s="36">
        <f t="shared" ca="1" si="1161"/>
        <v>4.4999227685853196E-16</v>
      </c>
      <c r="DX478" s="36">
        <f t="shared" ca="1" si="1162"/>
        <v>19.715672385167569</v>
      </c>
      <c r="DY478" s="36">
        <f t="shared" ca="1" si="1163"/>
        <v>0.21027758849862441</v>
      </c>
      <c r="DZ478" s="36">
        <f t="shared" ca="1" si="1164"/>
        <v>11.818846371638402</v>
      </c>
      <c r="EA478" s="36">
        <f t="shared" ca="1" si="1165"/>
        <v>0</v>
      </c>
      <c r="EB478" s="36">
        <f t="shared" ca="1" si="1166"/>
        <v>363.6414192880726</v>
      </c>
      <c r="EC478" s="36">
        <f t="shared" ca="1" si="1167"/>
        <v>0</v>
      </c>
      <c r="ED478" s="36">
        <f t="shared" ca="1" si="1168"/>
        <v>0</v>
      </c>
      <c r="EE478" s="36">
        <f t="shared" ca="1" si="1206"/>
        <v>0</v>
      </c>
      <c r="EF478" s="36">
        <f t="shared" ca="1" si="1169"/>
        <v>363.6414192880726</v>
      </c>
      <c r="EG478" s="64"/>
      <c r="EH478" s="64"/>
      <c r="EI478" s="64"/>
      <c r="EJ478" s="70"/>
      <c r="EK478" s="70"/>
      <c r="EL478" s="70"/>
      <c r="EM478" s="70"/>
      <c r="EN478" s="70"/>
      <c r="EO478" s="36">
        <f t="shared" ca="1" si="1170"/>
        <v>3.1019813954846951</v>
      </c>
      <c r="EP478" s="36">
        <f t="shared" ca="1" si="1171"/>
        <v>0</v>
      </c>
      <c r="EQ478" s="36">
        <f t="shared" si="1172"/>
        <v>9.0944623438739196</v>
      </c>
      <c r="ER478" s="36">
        <f t="shared" si="1173"/>
        <v>0.11037815534365226</v>
      </c>
      <c r="ES478" s="36">
        <f t="shared" si="1174"/>
        <v>-0.10080072646427866</v>
      </c>
      <c r="ET478" s="36">
        <f t="shared" ca="1" si="1175"/>
        <v>0</v>
      </c>
      <c r="EU478" s="36">
        <f t="shared" ca="1" si="1207"/>
        <v>0.11037815534365226</v>
      </c>
      <c r="EV478" s="36">
        <f t="shared" si="1176"/>
        <v>0.18429706720856742</v>
      </c>
      <c r="EW478" s="36">
        <f t="shared" si="1177"/>
        <v>11.88798838900003</v>
      </c>
      <c r="EX478" s="36">
        <f t="shared" ca="1" si="1208"/>
        <v>21.277125955426168</v>
      </c>
      <c r="EY478" s="36">
        <f t="shared" si="1178"/>
        <v>0</v>
      </c>
      <c r="EZ478" s="36">
        <f t="shared" si="1179"/>
        <v>0</v>
      </c>
      <c r="FA478" s="36">
        <f t="shared" si="1180"/>
        <v>0</v>
      </c>
      <c r="FB478" s="36">
        <f t="shared" si="1181"/>
        <v>0</v>
      </c>
      <c r="FC478" s="36">
        <f t="shared" si="1209"/>
        <v>0</v>
      </c>
      <c r="FD478" s="36">
        <f t="shared" si="1182"/>
        <v>0</v>
      </c>
      <c r="FE478" s="36">
        <f t="shared" si="1183"/>
        <v>0</v>
      </c>
      <c r="FF478" s="36">
        <f t="shared" si="1210"/>
        <v>0</v>
      </c>
      <c r="FG478" s="36">
        <f t="shared" ca="1" si="1184"/>
        <v>21.277125955426168</v>
      </c>
      <c r="FH478" s="36">
        <f t="shared" ca="1" si="1185"/>
        <v>0.1953445608764334</v>
      </c>
      <c r="FI478" s="36">
        <f t="shared" ca="1" si="1186"/>
        <v>-0.50657201470366575</v>
      </c>
      <c r="FJ478" s="36">
        <f t="shared" ca="1" si="1187"/>
        <v>22.845833945706133</v>
      </c>
      <c r="FK478" s="36">
        <f t="shared" si="1188"/>
        <v>0</v>
      </c>
      <c r="FL478" s="36">
        <f t="shared" si="1189"/>
        <v>0</v>
      </c>
      <c r="FM478" s="36">
        <f t="shared" ca="1" si="1190"/>
        <v>0</v>
      </c>
      <c r="FN478" s="36">
        <f t="shared" ca="1" si="1212"/>
        <v>22.845833945706133</v>
      </c>
    </row>
    <row r="479" spans="2:170" x14ac:dyDescent="0.25">
      <c r="B479" s="2">
        <v>471</v>
      </c>
      <c r="C479" s="2">
        <f t="shared" si="1066"/>
        <v>40</v>
      </c>
      <c r="D479" s="2">
        <f t="shared" si="1215"/>
        <v>495</v>
      </c>
      <c r="E479" s="2">
        <f t="shared" si="1213"/>
        <v>42</v>
      </c>
      <c r="F479" s="189">
        <f t="shared" si="1217"/>
        <v>60053</v>
      </c>
      <c r="G479" s="2">
        <f t="shared" si="1216"/>
        <v>5</v>
      </c>
      <c r="H479" s="187">
        <f t="shared" si="1067"/>
        <v>73.833333333333343</v>
      </c>
      <c r="I479" s="186">
        <f t="shared" si="1214"/>
        <v>73</v>
      </c>
      <c r="J479" s="2">
        <f t="shared" si="1068"/>
        <v>0</v>
      </c>
      <c r="K479" s="2">
        <f t="shared" si="1069"/>
        <v>1</v>
      </c>
      <c r="L479">
        <f t="shared" si="1070"/>
        <v>2</v>
      </c>
      <c r="M479" s="190">
        <f t="shared" si="1191"/>
        <v>2.5021530030000003E-2</v>
      </c>
      <c r="N479">
        <f t="shared" si="1071"/>
        <v>1</v>
      </c>
      <c r="O479">
        <f t="shared" si="1072"/>
        <v>100</v>
      </c>
      <c r="P479" s="58">
        <f t="shared" si="1073"/>
        <v>0.11259688513500002</v>
      </c>
      <c r="Q479" s="106">
        <f t="shared" si="1074"/>
        <v>0.11259688513500002</v>
      </c>
      <c r="R479" s="59">
        <f t="shared" si="1075"/>
        <v>0.11259688513500002</v>
      </c>
      <c r="S479" s="32">
        <f t="shared" si="1192"/>
        <v>9.9052771939300843E-3</v>
      </c>
      <c r="T479">
        <f t="shared" si="1076"/>
        <v>1</v>
      </c>
      <c r="U479" s="32">
        <f t="shared" si="1193"/>
        <v>8.8028499000000001E-4</v>
      </c>
      <c r="V479">
        <f t="shared" si="1077"/>
        <v>1</v>
      </c>
      <c r="W479">
        <f t="shared" si="1078"/>
        <v>100</v>
      </c>
      <c r="X479" s="58">
        <f t="shared" si="1079"/>
        <v>3.9612824550000003E-3</v>
      </c>
      <c r="Y479" s="58">
        <f t="shared" si="1080"/>
        <v>3.9612824550000003E-3</v>
      </c>
      <c r="Z479" s="32">
        <f t="shared" si="1081"/>
        <v>3.9612824550000003E-3</v>
      </c>
      <c r="AA479" s="32">
        <f t="shared" si="1082"/>
        <v>3.3070773046650626E-4</v>
      </c>
      <c r="AB479" s="59">
        <f t="shared" si="1083"/>
        <v>4.9056245199999996E-3</v>
      </c>
      <c r="AC479" s="59">
        <f t="shared" si="1084"/>
        <v>4.9056245199999996E-3</v>
      </c>
      <c r="AD479">
        <f t="shared" si="1085"/>
        <v>1</v>
      </c>
      <c r="AE479" s="59">
        <f t="shared" si="1086"/>
        <v>4.9056245199999996E-3</v>
      </c>
      <c r="AF479" s="59">
        <f t="shared" si="1087"/>
        <v>4.1758461800000006E-3</v>
      </c>
      <c r="AG479" s="59">
        <f t="shared" si="1088"/>
        <v>4.1758461800000006E-3</v>
      </c>
      <c r="AH479">
        <f t="shared" si="1089"/>
        <v>1</v>
      </c>
      <c r="AI479" s="59">
        <f t="shared" si="1090"/>
        <v>4.1758461800000006E-3</v>
      </c>
      <c r="AJ479" s="59">
        <f t="shared" si="1091"/>
        <v>0</v>
      </c>
      <c r="AK479" s="59">
        <f t="shared" si="1092"/>
        <v>0</v>
      </c>
      <c r="AL479" s="59">
        <f t="shared" si="1093"/>
        <v>0</v>
      </c>
      <c r="AM479" s="12">
        <f t="shared" si="1194"/>
        <v>3.9486432273965902E-3</v>
      </c>
      <c r="AN479" s="12">
        <f t="shared" si="1195"/>
        <v>0</v>
      </c>
      <c r="AO479" s="66">
        <f t="shared" si="1094"/>
        <v>3.9112405707297931E-5</v>
      </c>
      <c r="AP479" s="66">
        <f t="shared" si="1095"/>
        <v>1.3058468401542669E-6</v>
      </c>
      <c r="AQ479" s="59">
        <f t="shared" si="1096"/>
        <v>1.9370561037048646E-5</v>
      </c>
      <c r="AR479" s="59">
        <f t="shared" si="1097"/>
        <v>1.6488926737306925E-5</v>
      </c>
      <c r="AS479" s="59">
        <f t="shared" si="1098"/>
        <v>0</v>
      </c>
      <c r="AT479" s="12">
        <f t="shared" si="1099"/>
        <v>3.8723654870747824E-3</v>
      </c>
      <c r="AU479" s="59">
        <f t="shared" si="1196"/>
        <v>0</v>
      </c>
      <c r="AV479" s="59">
        <f t="shared" si="1197"/>
        <v>-2.0328790734103208E-20</v>
      </c>
      <c r="AW479" s="70">
        <f t="shared" si="1100"/>
        <v>0</v>
      </c>
      <c r="AX479" s="20">
        <f t="shared" si="1101"/>
        <v>200000</v>
      </c>
      <c r="AY479" s="20">
        <f t="shared" si="1102"/>
        <v>0</v>
      </c>
      <c r="AZ479" s="20">
        <f t="shared" si="1103"/>
        <v>0</v>
      </c>
      <c r="BA479" s="20">
        <f t="shared" si="1104"/>
        <v>200000</v>
      </c>
      <c r="BB479" s="36">
        <f t="shared" si="1105"/>
        <v>1</v>
      </c>
      <c r="BC479" s="36">
        <f t="shared" si="1106"/>
        <v>0</v>
      </c>
      <c r="BD479" s="80">
        <f t="shared" si="1107"/>
        <v>7.8224811414595861</v>
      </c>
      <c r="BE479" s="36">
        <f t="shared" si="1108"/>
        <v>0</v>
      </c>
      <c r="BF479" s="36">
        <f t="shared" si="1109"/>
        <v>0</v>
      </c>
      <c r="BG479" s="36">
        <f t="shared" si="1110"/>
        <v>7.8224811414595861</v>
      </c>
      <c r="BH479" s="36">
        <f t="shared" si="1111"/>
        <v>0.26116936803085339</v>
      </c>
      <c r="BI479" s="36">
        <f t="shared" si="1112"/>
        <v>0</v>
      </c>
      <c r="BJ479" s="36">
        <f t="shared" si="1113"/>
        <v>0</v>
      </c>
      <c r="BK479" s="36">
        <f t="shared" si="1114"/>
        <v>0.26116936803085339</v>
      </c>
      <c r="BL479" s="68">
        <f ca="1">IF(OR(AT479=0,E479&gt;ProjTerm),0,VLOOKUP(D479,'Life Events'!$AE$5:$AI$1206,5,FALSE))</f>
        <v>3.7636169523139868E-17</v>
      </c>
      <c r="BM479" s="93">
        <f t="shared" ca="1" si="1115"/>
        <v>3.7636169523139868E-17</v>
      </c>
      <c r="BN479" s="93">
        <f t="shared" ca="1" si="1116"/>
        <v>1.4574100392710259E-19</v>
      </c>
      <c r="BO479" s="36">
        <f t="shared" ca="1" si="1117"/>
        <v>2.2180355458089067E-17</v>
      </c>
      <c r="BP479" s="36">
        <f t="shared" si="1118"/>
        <v>3.3793531571372111E-3</v>
      </c>
      <c r="BQ479" s="36">
        <f t="shared" si="1119"/>
        <v>98.32610057093008</v>
      </c>
      <c r="BR479" s="36">
        <f t="shared" si="1120"/>
        <v>154.78110000000001</v>
      </c>
      <c r="BS479" s="36">
        <f t="shared" si="1121"/>
        <v>152.19022005079188</v>
      </c>
      <c r="BT479" s="36">
        <f t="shared" si="1122"/>
        <v>0.58933615559500296</v>
      </c>
      <c r="BU479" s="70" cm="1">
        <f t="array" ref="BU479">IF(AND(ActInt=1,$J479=0),INDEX(Tbl_FwdNom,$B479-IVP,MATCH(ValnDt,Tbl_FwdNom_Cols)),INDEX(Tbl_FwdNom,$B479,MATCH(StartDt,Tbl_FwdNom_Cols)))</f>
        <v>11.584796493000001</v>
      </c>
      <c r="BV479" s="70" cm="1">
        <f t="array" ref="BV479">INDEX(Tbl_FwdReal,$B479,MATCH(StartDt,Tbl_FwdReal_Cols))</f>
        <v>4.465020794</v>
      </c>
      <c r="BW479" s="70" cm="1">
        <f t="array" ref="BW479">IF(RunType&lt;&gt;"OPN",INDEX(Tbl_FwdReal,$B479,MATCH(ValnDt,Tbl_FwdReal_Cols)),IF(AND($J479=0,ActInt=1),INDEX(Tbl_FwdReal,$B479-IVP,MATCH(ValnDt,Tbl_FwdReal_Cols)),-999))*$K479</f>
        <v>4.465020794</v>
      </c>
      <c r="BX479" s="70">
        <f t="shared" si="1123"/>
        <v>4.4650207939999999E-2</v>
      </c>
      <c r="BY479" s="70">
        <f t="shared" si="1198"/>
        <v>6.8154638221341601E-2</v>
      </c>
      <c r="BZ479" s="64">
        <f t="shared" si="1211"/>
        <v>5.5094986373502852E-3</v>
      </c>
      <c r="CA479" s="70" cm="1">
        <f t="array" ref="CA479">IF($J479=1,CA478*(1+INDEX(Tbl_CPI,$B479,MATCH(IF(RunType="OPN",StartDt,ValnDt),Tbl_CPI_Cols))),0)</f>
        <v>0</v>
      </c>
      <c r="CB479" s="70">
        <f t="shared" si="1199"/>
        <v>14.923849186472923</v>
      </c>
      <c r="CC479" s="70">
        <f t="shared" si="1200"/>
        <v>14.679794415926457</v>
      </c>
      <c r="CD479" s="36">
        <f t="shared" si="1124"/>
        <v>76.537146318805569</v>
      </c>
      <c r="CE479" s="36">
        <f t="shared" si="1125"/>
        <v>1.5751687775256957</v>
      </c>
      <c r="CF479" s="36">
        <f t="shared" si="1126"/>
        <v>0</v>
      </c>
      <c r="CG479" s="36">
        <f t="shared" si="1127"/>
        <v>0.30843766398139688</v>
      </c>
      <c r="CH479" s="36">
        <f t="shared" si="1128"/>
        <v>0.3022178844560135</v>
      </c>
      <c r="CI479" s="36">
        <f t="shared" si="1129"/>
        <v>0</v>
      </c>
      <c r="CJ479" s="36">
        <f t="shared" si="1130"/>
        <v>0</v>
      </c>
      <c r="CK479" s="36">
        <f t="shared" si="1131"/>
        <v>0</v>
      </c>
      <c r="CL479" s="36">
        <f t="shared" si="1132"/>
        <v>6.2197795253834051E-3</v>
      </c>
      <c r="CM479" s="36">
        <f t="shared" si="1133"/>
        <v>0.30843766398139688</v>
      </c>
      <c r="CN479" s="36">
        <f t="shared" ca="1" si="1134"/>
        <v>7.4909350007382995</v>
      </c>
      <c r="CO479" s="20">
        <f t="shared" si="1135"/>
        <v>120000</v>
      </c>
      <c r="CP479" s="20">
        <f t="shared" si="1136"/>
        <v>2</v>
      </c>
      <c r="CQ479" s="64">
        <f t="shared" si="1137"/>
        <v>2.9387128589999999E-2</v>
      </c>
      <c r="CR479" s="64">
        <f t="shared" si="1138"/>
        <v>0.13224207865499998</v>
      </c>
      <c r="CS479" s="36">
        <f t="shared" si="1139"/>
        <v>5.5678825072876439</v>
      </c>
      <c r="CT479" s="36">
        <f t="shared" si="1140"/>
        <v>4.693488684875752</v>
      </c>
      <c r="CU479" s="36">
        <f t="shared" si="1141"/>
        <v>0.15670162081851202</v>
      </c>
      <c r="CV479" s="36">
        <f t="shared" si="1201"/>
        <v>4.8501903056942641</v>
      </c>
      <c r="CW479" s="36">
        <f t="shared" si="1142"/>
        <v>0</v>
      </c>
      <c r="CX479" s="36">
        <f t="shared" si="1143"/>
        <v>0</v>
      </c>
      <c r="CY479" s="36">
        <f t="shared" si="1144"/>
        <v>0</v>
      </c>
      <c r="CZ479" s="36">
        <f t="shared" si="1202"/>
        <v>0</v>
      </c>
      <c r="DA479" s="64">
        <f t="shared" si="1145"/>
        <v>9.1763992189486387E-3</v>
      </c>
      <c r="DB479" s="70">
        <f t="shared" si="1203"/>
        <v>0.99090704139925323</v>
      </c>
      <c r="DC479" s="70">
        <f>PRODUCT($DB$8:DB479)</f>
        <v>1.0132968400690723E-2</v>
      </c>
      <c r="DD479" s="36">
        <f t="shared" si="1146"/>
        <v>17.993520089621153</v>
      </c>
      <c r="DE479" s="36">
        <f t="shared" si="1147"/>
        <v>326.65530753290631</v>
      </c>
      <c r="DF479" s="36">
        <f t="shared" si="1148"/>
        <v>9.1136924537179436</v>
      </c>
      <c r="DG479" s="36">
        <f t="shared" si="1149"/>
        <v>0.14036752687927961</v>
      </c>
      <c r="DH479" s="36">
        <f t="shared" ca="1" si="1150"/>
        <v>4.1223945875418507E-16</v>
      </c>
      <c r="DI479" s="36">
        <f t="shared" si="1151"/>
        <v>10.955912536387524</v>
      </c>
      <c r="DJ479" s="36">
        <f t="shared" ca="1" si="1152"/>
        <v>328.59102490651134</v>
      </c>
      <c r="DK479" s="36">
        <f t="shared" si="1153"/>
        <v>0</v>
      </c>
      <c r="DL479" s="36">
        <f t="shared" si="1154"/>
        <v>0</v>
      </c>
      <c r="DM479" s="36">
        <f t="shared" ca="1" si="1155"/>
        <v>328.59102490651134</v>
      </c>
      <c r="DN479" s="36">
        <f t="shared" ca="1" si="1204"/>
        <v>328.59102490651554</v>
      </c>
      <c r="DO479" s="64" cm="1">
        <f t="array" ref="DO479">IFERROR(INDEX(Tbl_FwdNom,$B479,MATCH(LIDt,Tbl_FwdNom_Cols,0)),0)</f>
        <v>8.4411495429999999</v>
      </c>
      <c r="DP479" s="64">
        <f t="shared" ca="1" si="1205"/>
        <v>8.3793705579999997</v>
      </c>
      <c r="DQ479" s="64">
        <f t="shared" ca="1" si="1156"/>
        <v>6.7281644507874994E-3</v>
      </c>
      <c r="DR479" s="70">
        <f t="shared" ca="1" si="1157"/>
        <v>0.99331680120973076</v>
      </c>
      <c r="DS479" s="70">
        <f ca="1">PRODUCT($DR$8:DR479)</f>
        <v>1.7994122072930933E-2</v>
      </c>
      <c r="DT479" s="36">
        <f t="shared" ca="1" si="1158"/>
        <v>356.0898671704519</v>
      </c>
      <c r="DU479" s="36">
        <f t="shared" ca="1" si="1159"/>
        <v>9.8091483350012894</v>
      </c>
      <c r="DV479" s="36">
        <f t="shared" ca="1" si="1160"/>
        <v>0.15296331673296132</v>
      </c>
      <c r="DW479" s="36">
        <f t="shared" ca="1" si="1161"/>
        <v>4.3083954344073137E-16</v>
      </c>
      <c r="DX479" s="36">
        <f t="shared" ca="1" si="1162"/>
        <v>19.258986515637822</v>
      </c>
      <c r="DY479" s="36">
        <f t="shared" ca="1" si="1163"/>
        <v>0.20543074346948034</v>
      </c>
      <c r="DZ479" s="36">
        <f t="shared" ca="1" si="1164"/>
        <v>11.594114257562776</v>
      </c>
      <c r="EA479" s="36">
        <f t="shared" ca="1" si="1165"/>
        <v>0</v>
      </c>
      <c r="EB479" s="36">
        <f t="shared" ca="1" si="1166"/>
        <v>358.28661067411463</v>
      </c>
      <c r="EC479" s="36">
        <f t="shared" ca="1" si="1167"/>
        <v>0</v>
      </c>
      <c r="ED479" s="36">
        <f t="shared" ca="1" si="1168"/>
        <v>0</v>
      </c>
      <c r="EE479" s="36">
        <f t="shared" ca="1" si="1206"/>
        <v>0</v>
      </c>
      <c r="EF479" s="36">
        <f t="shared" ca="1" si="1169"/>
        <v>358.28661067411463</v>
      </c>
      <c r="EG479" s="64"/>
      <c r="EH479" s="64"/>
      <c r="EI479" s="64"/>
      <c r="EJ479" s="70"/>
      <c r="EK479" s="70"/>
      <c r="EL479" s="70"/>
      <c r="EM479" s="70"/>
      <c r="EN479" s="70"/>
      <c r="EO479" s="36">
        <f t="shared" ca="1" si="1170"/>
        <v>3.0559793478944712</v>
      </c>
      <c r="EP479" s="36">
        <f t="shared" ca="1" si="1171"/>
        <v>0</v>
      </c>
      <c r="EQ479" s="36">
        <f t="shared" si="1172"/>
        <v>8.962152620789503</v>
      </c>
      <c r="ER479" s="36">
        <f t="shared" si="1173"/>
        <v>0.10785837753801519</v>
      </c>
      <c r="ES479" s="36">
        <f t="shared" si="1174"/>
        <v>-9.849958786900144E-2</v>
      </c>
      <c r="ET479" s="36">
        <f t="shared" ca="1" si="1175"/>
        <v>0</v>
      </c>
      <c r="EU479" s="36">
        <f t="shared" ca="1" si="1207"/>
        <v>0.10785837753801519</v>
      </c>
      <c r="EV479" s="36">
        <f t="shared" si="1176"/>
        <v>0.18085012471115178</v>
      </c>
      <c r="EW479" s="36">
        <f t="shared" si="1177"/>
        <v>11.715037378560268</v>
      </c>
      <c r="EX479" s="36">
        <f t="shared" ca="1" si="1208"/>
        <v>20.965898501598936</v>
      </c>
      <c r="EY479" s="36">
        <f t="shared" si="1178"/>
        <v>0</v>
      </c>
      <c r="EZ479" s="36">
        <f t="shared" si="1179"/>
        <v>0</v>
      </c>
      <c r="FA479" s="36">
        <f t="shared" si="1180"/>
        <v>0</v>
      </c>
      <c r="FB479" s="36">
        <f t="shared" si="1181"/>
        <v>0</v>
      </c>
      <c r="FC479" s="36">
        <f t="shared" si="1209"/>
        <v>0</v>
      </c>
      <c r="FD479" s="36">
        <f t="shared" si="1182"/>
        <v>0</v>
      </c>
      <c r="FE479" s="36">
        <f t="shared" si="1183"/>
        <v>0</v>
      </c>
      <c r="FF479" s="36">
        <f t="shared" si="1210"/>
        <v>0</v>
      </c>
      <c r="FG479" s="36">
        <f t="shared" ca="1" si="1184"/>
        <v>20.965898501598936</v>
      </c>
      <c r="FH479" s="36">
        <f t="shared" ca="1" si="1185"/>
        <v>0.19239145463462892</v>
      </c>
      <c r="FI479" s="36">
        <f t="shared" ca="1" si="1186"/>
        <v>-0.49678680679492049</v>
      </c>
      <c r="FJ479" s="36">
        <f t="shared" ca="1" si="1187"/>
        <v>22.502757666713308</v>
      </c>
      <c r="FK479" s="36">
        <f t="shared" si="1188"/>
        <v>0</v>
      </c>
      <c r="FL479" s="36">
        <f t="shared" si="1189"/>
        <v>0</v>
      </c>
      <c r="FM479" s="36">
        <f t="shared" ca="1" si="1190"/>
        <v>0</v>
      </c>
      <c r="FN479" s="36">
        <f t="shared" ca="1" si="1212"/>
        <v>22.502757666713308</v>
      </c>
    </row>
    <row r="480" spans="2:170" x14ac:dyDescent="0.25">
      <c r="B480" s="2">
        <v>472</v>
      </c>
      <c r="C480" s="2">
        <f t="shared" si="1066"/>
        <v>40</v>
      </c>
      <c r="D480" s="2">
        <f t="shared" si="1215"/>
        <v>496</v>
      </c>
      <c r="E480" s="2">
        <f t="shared" si="1213"/>
        <v>42</v>
      </c>
      <c r="F480" s="189">
        <f t="shared" si="1217"/>
        <v>60083</v>
      </c>
      <c r="G480" s="2">
        <f t="shared" si="1216"/>
        <v>6</v>
      </c>
      <c r="H480" s="187">
        <f t="shared" si="1067"/>
        <v>73.916666666666671</v>
      </c>
      <c r="I480" s="186">
        <f t="shared" si="1214"/>
        <v>73</v>
      </c>
      <c r="J480" s="2">
        <f t="shared" si="1068"/>
        <v>0</v>
      </c>
      <c r="K480" s="2">
        <f t="shared" si="1069"/>
        <v>1</v>
      </c>
      <c r="L480">
        <f t="shared" si="1070"/>
        <v>2</v>
      </c>
      <c r="M480" s="190">
        <f t="shared" si="1191"/>
        <v>2.5021530030000003E-2</v>
      </c>
      <c r="N480">
        <f t="shared" si="1071"/>
        <v>1</v>
      </c>
      <c r="O480">
        <f t="shared" si="1072"/>
        <v>100</v>
      </c>
      <c r="P480" s="58">
        <f t="shared" si="1073"/>
        <v>0.11259688513500002</v>
      </c>
      <c r="Q480" s="106">
        <f t="shared" si="1074"/>
        <v>0.11259688513500002</v>
      </c>
      <c r="R480" s="59">
        <f t="shared" si="1075"/>
        <v>0.11259688513500002</v>
      </c>
      <c r="S480" s="32">
        <f t="shared" si="1192"/>
        <v>9.9052771939300843E-3</v>
      </c>
      <c r="T480">
        <f t="shared" si="1076"/>
        <v>1</v>
      </c>
      <c r="U480" s="32">
        <f t="shared" si="1193"/>
        <v>8.8028499000000001E-4</v>
      </c>
      <c r="V480">
        <f t="shared" si="1077"/>
        <v>1</v>
      </c>
      <c r="W480">
        <f t="shared" si="1078"/>
        <v>100</v>
      </c>
      <c r="X480" s="58">
        <f t="shared" si="1079"/>
        <v>3.9612824550000003E-3</v>
      </c>
      <c r="Y480" s="58">
        <f t="shared" si="1080"/>
        <v>3.9612824550000003E-3</v>
      </c>
      <c r="Z480" s="32">
        <f t="shared" si="1081"/>
        <v>3.9612824550000003E-3</v>
      </c>
      <c r="AA480" s="32">
        <f t="shared" si="1082"/>
        <v>3.3070773046650626E-4</v>
      </c>
      <c r="AB480" s="59">
        <f t="shared" si="1083"/>
        <v>4.9056245199999996E-3</v>
      </c>
      <c r="AC480" s="59">
        <f t="shared" si="1084"/>
        <v>4.9056245199999996E-3</v>
      </c>
      <c r="AD480">
        <f t="shared" si="1085"/>
        <v>1</v>
      </c>
      <c r="AE480" s="59">
        <f t="shared" si="1086"/>
        <v>4.9056245199999996E-3</v>
      </c>
      <c r="AF480" s="59">
        <f t="shared" si="1087"/>
        <v>4.1758461800000006E-3</v>
      </c>
      <c r="AG480" s="59">
        <f t="shared" si="1088"/>
        <v>4.1758461800000006E-3</v>
      </c>
      <c r="AH480">
        <f t="shared" si="1089"/>
        <v>1</v>
      </c>
      <c r="AI480" s="59">
        <f t="shared" si="1090"/>
        <v>4.1758461800000006E-3</v>
      </c>
      <c r="AJ480" s="59">
        <f t="shared" si="1091"/>
        <v>0</v>
      </c>
      <c r="AK480" s="59">
        <f t="shared" si="1092"/>
        <v>0</v>
      </c>
      <c r="AL480" s="59">
        <f t="shared" si="1093"/>
        <v>0</v>
      </c>
      <c r="AM480" s="12">
        <f t="shared" si="1194"/>
        <v>3.8723654870747824E-3</v>
      </c>
      <c r="AN480" s="12">
        <f t="shared" si="1195"/>
        <v>0</v>
      </c>
      <c r="AO480" s="66">
        <f t="shared" si="1094"/>
        <v>3.8356853545683802E-5</v>
      </c>
      <c r="AP480" s="66">
        <f t="shared" si="1095"/>
        <v>1.2806212017673284E-6</v>
      </c>
      <c r="AQ480" s="59">
        <f t="shared" si="1096"/>
        <v>1.8996371083795794E-5</v>
      </c>
      <c r="AR480" s="59">
        <f t="shared" si="1097"/>
        <v>1.6170402626765071E-5</v>
      </c>
      <c r="AS480" s="59">
        <f t="shared" si="1098"/>
        <v>0</v>
      </c>
      <c r="AT480" s="12">
        <f t="shared" si="1099"/>
        <v>3.7975612386167705E-3</v>
      </c>
      <c r="AU480" s="59">
        <f t="shared" si="1196"/>
        <v>8.8091426514447235E-20</v>
      </c>
      <c r="AV480" s="59">
        <f t="shared" si="1197"/>
        <v>0</v>
      </c>
      <c r="AW480" s="70">
        <f t="shared" si="1100"/>
        <v>0</v>
      </c>
      <c r="AX480" s="20">
        <f t="shared" si="1101"/>
        <v>200000</v>
      </c>
      <c r="AY480" s="20">
        <f t="shared" si="1102"/>
        <v>0</v>
      </c>
      <c r="AZ480" s="20">
        <f t="shared" si="1103"/>
        <v>0</v>
      </c>
      <c r="BA480" s="20">
        <f t="shared" si="1104"/>
        <v>200000</v>
      </c>
      <c r="BB480" s="36">
        <f t="shared" si="1105"/>
        <v>1</v>
      </c>
      <c r="BC480" s="36">
        <f t="shared" si="1106"/>
        <v>0</v>
      </c>
      <c r="BD480" s="80">
        <f t="shared" si="1107"/>
        <v>7.6713707091367604</v>
      </c>
      <c r="BE480" s="36">
        <f t="shared" si="1108"/>
        <v>0</v>
      </c>
      <c r="BF480" s="36">
        <f t="shared" si="1109"/>
        <v>0</v>
      </c>
      <c r="BG480" s="36">
        <f t="shared" si="1110"/>
        <v>7.6713707091367604</v>
      </c>
      <c r="BH480" s="36">
        <f t="shared" si="1111"/>
        <v>0.2561242403534657</v>
      </c>
      <c r="BI480" s="36">
        <f t="shared" si="1112"/>
        <v>0</v>
      </c>
      <c r="BJ480" s="36">
        <f t="shared" si="1113"/>
        <v>0</v>
      </c>
      <c r="BK480" s="36">
        <f t="shared" si="1114"/>
        <v>0.2561242403534657</v>
      </c>
      <c r="BL480" s="68">
        <f ca="1">IF(OR(AT480=0,E480&gt;ProjTerm),0,VLOOKUP(D480,'Life Events'!$AE$5:$AI$1206,5,FALSE))</f>
        <v>3.6909134488504346E-17</v>
      </c>
      <c r="BM480" s="93">
        <f t="shared" ca="1" si="1115"/>
        <v>3.6909134488504346E-17</v>
      </c>
      <c r="BN480" s="93">
        <f t="shared" ca="1" si="1116"/>
        <v>1.4016469848443752E-19</v>
      </c>
      <c r="BO480" s="36">
        <f t="shared" ca="1" si="1117"/>
        <v>2.1331938437346091E-17</v>
      </c>
      <c r="BP480" s="36">
        <f t="shared" si="1118"/>
        <v>3.3140726524850477E-3</v>
      </c>
      <c r="BQ480" s="36">
        <f t="shared" si="1119"/>
        <v>98.327216650040668</v>
      </c>
      <c r="BR480" s="36">
        <f t="shared" si="1120"/>
        <v>154.78110000000001</v>
      </c>
      <c r="BS480" s="36">
        <f t="shared" si="1121"/>
        <v>152.1919475303161</v>
      </c>
      <c r="BT480" s="36">
        <f t="shared" si="1122"/>
        <v>0.57795824077072577</v>
      </c>
      <c r="BU480" s="70" cm="1">
        <f t="array" ref="BU480">IF(AND(ActInt=1,$J480=0),INDEX(Tbl_FwdNom,$B480-IVP,MATCH(ValnDt,Tbl_FwdNom_Cols)),INDEX(Tbl_FwdNom,$B480,MATCH(StartDt,Tbl_FwdNom_Cols)))</f>
        <v>11.578737843000001</v>
      </c>
      <c r="BV480" s="70" cm="1">
        <f t="array" ref="BV480">INDEX(Tbl_FwdReal,$B480,MATCH(StartDt,Tbl_FwdReal_Cols))</f>
        <v>4.4616052960000001</v>
      </c>
      <c r="BW480" s="70" cm="1">
        <f t="array" ref="BW480">IF(RunType&lt;&gt;"OPN",INDEX(Tbl_FwdReal,$B480,MATCH(ValnDt,Tbl_FwdReal_Cols)),IF(AND($J480=0,ActInt=1),INDEX(Tbl_FwdReal,$B480-IVP,MATCH(ValnDt,Tbl_FwdReal_Cols)),-999))*$K480</f>
        <v>4.4616052960000001</v>
      </c>
      <c r="BX480" s="70">
        <f t="shared" si="1123"/>
        <v>4.4616052959999999E-2</v>
      </c>
      <c r="BY480" s="70">
        <f t="shared" si="1198"/>
        <v>6.8131564002229084E-2</v>
      </c>
      <c r="BZ480" s="64">
        <f t="shared" si="1211"/>
        <v>5.5076885392475461E-3</v>
      </c>
      <c r="CA480" s="70" cm="1">
        <f t="array" ref="CA480">IF($J480=1,CA479*(1+INDEX(Tbl_CPI,$B480,MATCH(IF(RunType="OPN",StartDt,ValnDt),Tbl_CPI_Cols))),0)</f>
        <v>0</v>
      </c>
      <c r="CB480" s="70">
        <f t="shared" si="1199"/>
        <v>15.006045099598719</v>
      </c>
      <c r="CC480" s="70">
        <f t="shared" si="1200"/>
        <v>14.679794415926457</v>
      </c>
      <c r="CD480" s="36">
        <f t="shared" si="1124"/>
        <v>76.537170969938373</v>
      </c>
      <c r="CE480" s="36">
        <f t="shared" si="1125"/>
        <v>1.5751866569387716</v>
      </c>
      <c r="CF480" s="36">
        <f t="shared" si="1126"/>
        <v>0</v>
      </c>
      <c r="CG480" s="36">
        <f t="shared" si="1127"/>
        <v>0.3024795977883617</v>
      </c>
      <c r="CH480" s="36">
        <f t="shared" si="1128"/>
        <v>0.29637989934233133</v>
      </c>
      <c r="CI480" s="36">
        <f t="shared" si="1129"/>
        <v>0</v>
      </c>
      <c r="CJ480" s="36">
        <f t="shared" si="1130"/>
        <v>0</v>
      </c>
      <c r="CK480" s="36">
        <f t="shared" si="1131"/>
        <v>0</v>
      </c>
      <c r="CL480" s="36">
        <f t="shared" si="1132"/>
        <v>6.0996984460304042E-3</v>
      </c>
      <c r="CM480" s="36">
        <f t="shared" si="1133"/>
        <v>0.3024795977883617</v>
      </c>
      <c r="CN480" s="36">
        <f t="shared" ca="1" si="1134"/>
        <v>7.3462226360670151</v>
      </c>
      <c r="CO480" s="20">
        <f t="shared" si="1135"/>
        <v>120000</v>
      </c>
      <c r="CP480" s="20">
        <f t="shared" si="1136"/>
        <v>2</v>
      </c>
      <c r="CQ480" s="64">
        <f t="shared" si="1137"/>
        <v>2.9387128589999999E-2</v>
      </c>
      <c r="CR480" s="64">
        <f t="shared" si="1138"/>
        <v>0.13224207865499998</v>
      </c>
      <c r="CS480" s="36">
        <f t="shared" si="1139"/>
        <v>5.4603251840312614</v>
      </c>
      <c r="CT480" s="36">
        <f t="shared" si="1140"/>
        <v>4.6028224254820564</v>
      </c>
      <c r="CU480" s="36">
        <f t="shared" si="1141"/>
        <v>0.15367454421207941</v>
      </c>
      <c r="CV480" s="36">
        <f t="shared" si="1201"/>
        <v>4.7564969696941359</v>
      </c>
      <c r="CW480" s="36">
        <f t="shared" si="1142"/>
        <v>0</v>
      </c>
      <c r="CX480" s="36">
        <f t="shared" si="1143"/>
        <v>0</v>
      </c>
      <c r="CY480" s="36">
        <f t="shared" si="1144"/>
        <v>0</v>
      </c>
      <c r="CZ480" s="36">
        <f t="shared" si="1202"/>
        <v>0</v>
      </c>
      <c r="DA480" s="64">
        <f t="shared" si="1145"/>
        <v>9.1718328869252463E-3</v>
      </c>
      <c r="DB480" s="70">
        <f t="shared" si="1203"/>
        <v>0.9909115250861813</v>
      </c>
      <c r="DC480" s="70">
        <f>PRODUCT($DB$8:DB480)</f>
        <v>1.0040875171578527E-2</v>
      </c>
      <c r="DD480" s="36">
        <f t="shared" si="1146"/>
        <v>17.580595408159965</v>
      </c>
      <c r="DE480" s="36">
        <f t="shared" si="1147"/>
        <v>321.97996471608855</v>
      </c>
      <c r="DF480" s="36">
        <f t="shared" si="1148"/>
        <v>8.941157477532812</v>
      </c>
      <c r="DG480" s="36">
        <f t="shared" si="1149"/>
        <v>0.1383408817260823</v>
      </c>
      <c r="DH480" s="36">
        <f t="shared" ca="1" si="1150"/>
        <v>3.9468851174192886E-16</v>
      </c>
      <c r="DI480" s="36">
        <f t="shared" si="1151"/>
        <v>10.75114444518406</v>
      </c>
      <c r="DJ480" s="36">
        <f t="shared" ca="1" si="1152"/>
        <v>323.95333034891939</v>
      </c>
      <c r="DK480" s="36">
        <f t="shared" si="1153"/>
        <v>0</v>
      </c>
      <c r="DL480" s="36">
        <f t="shared" si="1154"/>
        <v>0</v>
      </c>
      <c r="DM480" s="36">
        <f t="shared" ca="1" si="1155"/>
        <v>323.95333034891939</v>
      </c>
      <c r="DN480" s="36">
        <f t="shared" ca="1" si="1204"/>
        <v>323.95333034892354</v>
      </c>
      <c r="DO480" s="64" cm="1">
        <f t="array" ref="DO480">IFERROR(INDEX(Tbl_FwdNom,$B480,MATCH(LIDt,Tbl_FwdNom_Cols,0)),0)</f>
        <v>8.4394329849999998</v>
      </c>
      <c r="DP480" s="64">
        <f t="shared" ca="1" si="1205"/>
        <v>8.3776549780000007</v>
      </c>
      <c r="DQ480" s="64">
        <f t="shared" ca="1" si="1156"/>
        <v>6.7268364495682853E-3</v>
      </c>
      <c r="DR480" s="70">
        <f t="shared" ca="1" si="1157"/>
        <v>0.99331811152140148</v>
      </c>
      <c r="DS480" s="70">
        <f ca="1">PRODUCT($DR$8:DR480)</f>
        <v>1.7873887355969321E-2</v>
      </c>
      <c r="DT480" s="36">
        <f t="shared" ca="1" si="1158"/>
        <v>350.81385475911929</v>
      </c>
      <c r="DU480" s="36">
        <f t="shared" ca="1" si="1159"/>
        <v>9.6190086312069329</v>
      </c>
      <c r="DV480" s="36">
        <f t="shared" ca="1" si="1160"/>
        <v>0.15067820329492243</v>
      </c>
      <c r="DW480" s="36">
        <f t="shared" ca="1" si="1161"/>
        <v>4.1240579214811774E-16</v>
      </c>
      <c r="DX480" s="36">
        <f t="shared" ca="1" si="1162"/>
        <v>18.810580327342233</v>
      </c>
      <c r="DY480" s="36">
        <f t="shared" ca="1" si="1163"/>
        <v>0.20067191236264423</v>
      </c>
      <c r="DZ480" s="36">
        <f t="shared" ca="1" si="1164"/>
        <v>11.37373236949886</v>
      </c>
      <c r="EA480" s="36">
        <f t="shared" ca="1" si="1165"/>
        <v>0</v>
      </c>
      <c r="EB480" s="36">
        <f t="shared" ca="1" si="1166"/>
        <v>353.04600914155054</v>
      </c>
      <c r="EC480" s="36">
        <f t="shared" ca="1" si="1167"/>
        <v>0</v>
      </c>
      <c r="ED480" s="36">
        <f t="shared" ca="1" si="1168"/>
        <v>0</v>
      </c>
      <c r="EE480" s="36">
        <f t="shared" ca="1" si="1206"/>
        <v>0</v>
      </c>
      <c r="EF480" s="36">
        <f t="shared" ca="1" si="1169"/>
        <v>353.04600914155054</v>
      </c>
      <c r="EG480" s="64"/>
      <c r="EH480" s="64"/>
      <c r="EI480" s="64"/>
      <c r="EJ480" s="70"/>
      <c r="EK480" s="70"/>
      <c r="EL480" s="70"/>
      <c r="EM480" s="70"/>
      <c r="EN480" s="70"/>
      <c r="EO480" s="36">
        <f t="shared" ca="1" si="1170"/>
        <v>3.0110076762633944</v>
      </c>
      <c r="EP480" s="36">
        <f t="shared" ca="1" si="1171"/>
        <v>0</v>
      </c>
      <c r="EQ480" s="36">
        <f t="shared" si="1172"/>
        <v>8.8327558609053014</v>
      </c>
      <c r="ER480" s="36">
        <f t="shared" si="1173"/>
        <v>0.10538318724917919</v>
      </c>
      <c r="ES480" s="36">
        <f t="shared" si="1174"/>
        <v>-9.6239167965487038E-2</v>
      </c>
      <c r="ET480" s="36">
        <f t="shared" ca="1" si="1175"/>
        <v>0</v>
      </c>
      <c r="EU480" s="36">
        <f t="shared" ca="1" si="1207"/>
        <v>0.10538318724917919</v>
      </c>
      <c r="EV480" s="36">
        <f t="shared" si="1176"/>
        <v>0.1774700014482089</v>
      </c>
      <c r="EW480" s="36">
        <f t="shared" si="1177"/>
        <v>11.545894099835957</v>
      </c>
      <c r="EX480" s="36">
        <f t="shared" ca="1" si="1208"/>
        <v>20.661503149438644</v>
      </c>
      <c r="EY480" s="36">
        <f t="shared" si="1178"/>
        <v>0</v>
      </c>
      <c r="EZ480" s="36">
        <f t="shared" si="1179"/>
        <v>0</v>
      </c>
      <c r="FA480" s="36">
        <f t="shared" si="1180"/>
        <v>0</v>
      </c>
      <c r="FB480" s="36">
        <f t="shared" si="1181"/>
        <v>0</v>
      </c>
      <c r="FC480" s="36">
        <f t="shared" si="1209"/>
        <v>0</v>
      </c>
      <c r="FD480" s="36">
        <f t="shared" si="1182"/>
        <v>0</v>
      </c>
      <c r="FE480" s="36">
        <f t="shared" si="1183"/>
        <v>0</v>
      </c>
      <c r="FF480" s="36">
        <f t="shared" si="1210"/>
        <v>0</v>
      </c>
      <c r="FG480" s="36">
        <f t="shared" ca="1" si="1184"/>
        <v>20.661503149438644</v>
      </c>
      <c r="FH480" s="36">
        <f t="shared" ca="1" si="1185"/>
        <v>0.1895038540793309</v>
      </c>
      <c r="FI480" s="36">
        <f t="shared" ca="1" si="1186"/>
        <v>-0.53044879411572488</v>
      </c>
      <c r="FJ480" s="36">
        <f t="shared" ca="1" si="1187"/>
        <v>22.123681243085834</v>
      </c>
      <c r="FK480" s="36">
        <f t="shared" si="1188"/>
        <v>0</v>
      </c>
      <c r="FL480" s="36">
        <f t="shared" si="1189"/>
        <v>0</v>
      </c>
      <c r="FM480" s="36">
        <f t="shared" ca="1" si="1190"/>
        <v>0</v>
      </c>
      <c r="FN480" s="36">
        <f t="shared" ca="1" si="1212"/>
        <v>22.123681243085834</v>
      </c>
    </row>
    <row r="481" spans="2:170" x14ac:dyDescent="0.25">
      <c r="B481" s="2">
        <v>473</v>
      </c>
      <c r="C481" s="2">
        <f t="shared" si="1066"/>
        <v>40</v>
      </c>
      <c r="D481" s="2">
        <f t="shared" si="1215"/>
        <v>497</v>
      </c>
      <c r="E481" s="2">
        <f t="shared" si="1213"/>
        <v>42</v>
      </c>
      <c r="F481" s="189">
        <f t="shared" si="1217"/>
        <v>60114</v>
      </c>
      <c r="G481" s="2">
        <f t="shared" si="1216"/>
        <v>7</v>
      </c>
      <c r="H481" s="187">
        <f t="shared" si="1067"/>
        <v>74</v>
      </c>
      <c r="I481" s="186">
        <f t="shared" si="1214"/>
        <v>74</v>
      </c>
      <c r="J481" s="2">
        <f t="shared" si="1068"/>
        <v>0</v>
      </c>
      <c r="K481" s="2">
        <f t="shared" si="1069"/>
        <v>1</v>
      </c>
      <c r="L481">
        <f t="shared" si="1070"/>
        <v>2</v>
      </c>
      <c r="M481" s="190">
        <f t="shared" si="1191"/>
        <v>2.7181547100000002E-2</v>
      </c>
      <c r="N481">
        <f t="shared" si="1071"/>
        <v>1</v>
      </c>
      <c r="O481">
        <f t="shared" si="1072"/>
        <v>100</v>
      </c>
      <c r="P481" s="58">
        <f t="shared" si="1073"/>
        <v>0.12231696195000001</v>
      </c>
      <c r="Q481" s="106">
        <f t="shared" si="1074"/>
        <v>0.12231696195000001</v>
      </c>
      <c r="R481" s="59">
        <f t="shared" si="1075"/>
        <v>0.12231696195000001</v>
      </c>
      <c r="S481" s="32">
        <f t="shared" si="1192"/>
        <v>1.0813587805604152E-2</v>
      </c>
      <c r="T481">
        <f t="shared" si="1076"/>
        <v>1</v>
      </c>
      <c r="U481" s="32">
        <f t="shared" si="1193"/>
        <v>9.2447301000000005E-4</v>
      </c>
      <c r="V481">
        <f t="shared" si="1077"/>
        <v>1</v>
      </c>
      <c r="W481">
        <f t="shared" si="1078"/>
        <v>100</v>
      </c>
      <c r="X481" s="58">
        <f t="shared" si="1079"/>
        <v>4.1601285449999999E-3</v>
      </c>
      <c r="Y481" s="58">
        <f t="shared" si="1080"/>
        <v>4.1601285449999999E-3</v>
      </c>
      <c r="Z481" s="32">
        <f t="shared" si="1081"/>
        <v>4.1601285449999999E-3</v>
      </c>
      <c r="AA481" s="32">
        <f t="shared" si="1082"/>
        <v>3.4734015961890297E-4</v>
      </c>
      <c r="AB481" s="59">
        <f t="shared" si="1083"/>
        <v>4.9056245199999996E-3</v>
      </c>
      <c r="AC481" s="59">
        <f t="shared" si="1084"/>
        <v>4.9056245199999996E-3</v>
      </c>
      <c r="AD481">
        <f t="shared" si="1085"/>
        <v>1</v>
      </c>
      <c r="AE481" s="59">
        <f t="shared" si="1086"/>
        <v>4.9056245199999996E-3</v>
      </c>
      <c r="AF481" s="59">
        <f t="shared" si="1087"/>
        <v>4.1758461800000006E-3</v>
      </c>
      <c r="AG481" s="59">
        <f t="shared" si="1088"/>
        <v>4.1758461800000006E-3</v>
      </c>
      <c r="AH481">
        <f t="shared" si="1089"/>
        <v>1</v>
      </c>
      <c r="AI481" s="59">
        <f t="shared" si="1090"/>
        <v>4.1758461800000006E-3</v>
      </c>
      <c r="AJ481" s="59">
        <f t="shared" si="1091"/>
        <v>0</v>
      </c>
      <c r="AK481" s="59">
        <f t="shared" si="1092"/>
        <v>0</v>
      </c>
      <c r="AL481" s="59">
        <f t="shared" si="1093"/>
        <v>0</v>
      </c>
      <c r="AM481" s="12">
        <f t="shared" si="1194"/>
        <v>3.7975612386167705E-3</v>
      </c>
      <c r="AN481" s="12">
        <f t="shared" si="1195"/>
        <v>0</v>
      </c>
      <c r="AO481" s="66">
        <f t="shared" si="1094"/>
        <v>4.106526190094131E-5</v>
      </c>
      <c r="AP481" s="66">
        <f t="shared" si="1095"/>
        <v>1.3190455267837079E-6</v>
      </c>
      <c r="AQ481" s="59">
        <f t="shared" si="1096"/>
        <v>1.8629409528359999E-5</v>
      </c>
      <c r="AR481" s="59">
        <f t="shared" si="1097"/>
        <v>1.585803159159391E-5</v>
      </c>
      <c r="AS481" s="59">
        <f t="shared" si="1098"/>
        <v>0</v>
      </c>
      <c r="AT481" s="12">
        <f t="shared" si="1099"/>
        <v>3.7206894900690913E-3</v>
      </c>
      <c r="AU481" s="59">
        <f t="shared" si="1196"/>
        <v>0</v>
      </c>
      <c r="AV481" s="59">
        <f t="shared" si="1197"/>
        <v>-2.6427427954334171E-19</v>
      </c>
      <c r="AW481" s="70">
        <f t="shared" si="1100"/>
        <v>0</v>
      </c>
      <c r="AX481" s="20">
        <f t="shared" si="1101"/>
        <v>200000</v>
      </c>
      <c r="AY481" s="20">
        <f t="shared" si="1102"/>
        <v>0</v>
      </c>
      <c r="AZ481" s="20">
        <f t="shared" si="1103"/>
        <v>0</v>
      </c>
      <c r="BA481" s="20">
        <f t="shared" si="1104"/>
        <v>200000</v>
      </c>
      <c r="BB481" s="36">
        <f t="shared" si="1105"/>
        <v>1</v>
      </c>
      <c r="BC481" s="36">
        <f t="shared" si="1106"/>
        <v>0</v>
      </c>
      <c r="BD481" s="80">
        <f t="shared" si="1107"/>
        <v>8.2130523801882624</v>
      </c>
      <c r="BE481" s="36">
        <f t="shared" si="1108"/>
        <v>0</v>
      </c>
      <c r="BF481" s="36">
        <f t="shared" si="1109"/>
        <v>0</v>
      </c>
      <c r="BG481" s="36">
        <f t="shared" si="1110"/>
        <v>8.2130523801882624</v>
      </c>
      <c r="BH481" s="36">
        <f t="shared" si="1111"/>
        <v>0.26380910535674157</v>
      </c>
      <c r="BI481" s="36">
        <f t="shared" si="1112"/>
        <v>0</v>
      </c>
      <c r="BJ481" s="36">
        <f t="shared" si="1113"/>
        <v>0</v>
      </c>
      <c r="BK481" s="36">
        <f t="shared" si="1114"/>
        <v>0.26380910535674157</v>
      </c>
      <c r="BL481" s="68">
        <f ca="1">IF(OR(AT481=0,E481&gt;ProjTerm),0,VLOOKUP(D481,'Life Events'!$AE$5:$AI$1206,5,FALSE))</f>
        <v>3.6162005073799708E-17</v>
      </c>
      <c r="BM481" s="93">
        <f t="shared" ca="1" si="1115"/>
        <v>3.6162005073799708E-17</v>
      </c>
      <c r="BN481" s="93">
        <f t="shared" ca="1" si="1116"/>
        <v>1.3454759221791174E-19</v>
      </c>
      <c r="BO481" s="36">
        <f t="shared" ca="1" si="1117"/>
        <v>2.0477060095158788E-17</v>
      </c>
      <c r="BP481" s="36">
        <f t="shared" si="1118"/>
        <v>3.5437341817486719E-3</v>
      </c>
      <c r="BQ481" s="36">
        <f t="shared" si="1119"/>
        <v>98.327216650040668</v>
      </c>
      <c r="BR481" s="36">
        <f t="shared" si="1120"/>
        <v>154.78110000000001</v>
      </c>
      <c r="BS481" s="36">
        <f t="shared" si="1121"/>
        <v>152.1919475303161</v>
      </c>
      <c r="BT481" s="36">
        <f t="shared" si="1122"/>
        <v>0.56625897964919369</v>
      </c>
      <c r="BU481" s="70" cm="1">
        <f t="array" ref="BU481">IF(AND(ActInt=1,$J481=0),INDEX(Tbl_FwdNom,$B481-IVP,MATCH(ValnDt,Tbl_FwdNom_Cols)),INDEX(Tbl_FwdNom,$B481,MATCH(StartDt,Tbl_FwdNom_Cols)))</f>
        <v>11.572679521</v>
      </c>
      <c r="BV481" s="70" cm="1">
        <f t="array" ref="BV481">INDEX(Tbl_FwdReal,$B481,MATCH(StartDt,Tbl_FwdReal_Cols))</f>
        <v>4.4581899099999998</v>
      </c>
      <c r="BW481" s="70" cm="1">
        <f t="array" ref="BW481">IF(RunType&lt;&gt;"OPN",INDEX(Tbl_FwdReal,$B481,MATCH(ValnDt,Tbl_FwdReal_Cols)),IF(AND($J481=0,ActInt=1),INDEX(Tbl_FwdReal,$B481-IVP,MATCH(ValnDt,Tbl_FwdReal_Cols)),-999))*$K481</f>
        <v>4.4581899099999998</v>
      </c>
      <c r="BX481" s="70">
        <f t="shared" si="1123"/>
        <v>4.4581899099999996E-2</v>
      </c>
      <c r="BY481" s="70">
        <f t="shared" si="1198"/>
        <v>6.8108490268975252E-2</v>
      </c>
      <c r="BZ481" s="64">
        <f t="shared" si="1211"/>
        <v>5.5058784434156571E-3</v>
      </c>
      <c r="CA481" s="70" cm="1">
        <f t="array" ref="CA481">IF($J481=1,CA480*(1+INDEX(Tbl_CPI,$B481,MATCH(IF(RunType="OPN",StartDt,ValnDt),Tbl_CPI_Cols))),0)</f>
        <v>0</v>
      </c>
      <c r="CB481" s="70">
        <f t="shared" si="1199"/>
        <v>15.088666559833523</v>
      </c>
      <c r="CC481" s="70">
        <f t="shared" si="1200"/>
        <v>14.679794415926457</v>
      </c>
      <c r="CD481" s="36">
        <f t="shared" si="1124"/>
        <v>76.537170969938373</v>
      </c>
      <c r="CE481" s="36">
        <f t="shared" si="1125"/>
        <v>1.5751866569387716</v>
      </c>
      <c r="CF481" s="36">
        <f t="shared" si="1126"/>
        <v>0</v>
      </c>
      <c r="CG481" s="36">
        <f t="shared" si="1127"/>
        <v>0.2966364615807997</v>
      </c>
      <c r="CH481" s="36">
        <f t="shared" si="1128"/>
        <v>0.29065459378882269</v>
      </c>
      <c r="CI481" s="36">
        <f t="shared" si="1129"/>
        <v>0</v>
      </c>
      <c r="CJ481" s="36">
        <f t="shared" si="1130"/>
        <v>0</v>
      </c>
      <c r="CK481" s="36">
        <f t="shared" si="1131"/>
        <v>0</v>
      </c>
      <c r="CL481" s="36">
        <f t="shared" si="1132"/>
        <v>5.981867791977011E-3</v>
      </c>
      <c r="CM481" s="36">
        <f t="shared" si="1133"/>
        <v>0.2966364615807997</v>
      </c>
      <c r="CN481" s="36">
        <f t="shared" ca="1" si="1134"/>
        <v>7.9070587717140617</v>
      </c>
      <c r="CO481" s="20">
        <f t="shared" si="1135"/>
        <v>120000</v>
      </c>
      <c r="CP481" s="20">
        <f t="shared" si="1136"/>
        <v>2</v>
      </c>
      <c r="CQ481" s="64">
        <f t="shared" si="1137"/>
        <v>3.1887928349999997E-2</v>
      </c>
      <c r="CR481" s="64">
        <f t="shared" si="1138"/>
        <v>0.14349567757499998</v>
      </c>
      <c r="CS481" s="36">
        <f t="shared" si="1139"/>
        <v>5.8444659031611854</v>
      </c>
      <c r="CT481" s="36">
        <f t="shared" si="1140"/>
        <v>4.9278314281129569</v>
      </c>
      <c r="CU481" s="36">
        <f t="shared" si="1141"/>
        <v>0.15828546321404494</v>
      </c>
      <c r="CV481" s="36">
        <f t="shared" si="1201"/>
        <v>5.0861168913270021</v>
      </c>
      <c r="CW481" s="36">
        <f t="shared" si="1142"/>
        <v>0</v>
      </c>
      <c r="CX481" s="36">
        <f t="shared" si="1143"/>
        <v>0</v>
      </c>
      <c r="CY481" s="36">
        <f t="shared" si="1144"/>
        <v>0</v>
      </c>
      <c r="CZ481" s="36">
        <f t="shared" si="1202"/>
        <v>0</v>
      </c>
      <c r="DA481" s="64">
        <f t="shared" si="1145"/>
        <v>9.1672665748381288E-3</v>
      </c>
      <c r="DB481" s="70">
        <f t="shared" si="1203"/>
        <v>0.99091600879410979</v>
      </c>
      <c r="DC481" s="70">
        <f>PRODUCT($DB$8:DB481)</f>
        <v>9.9496639498204663E-3</v>
      </c>
      <c r="DD481" s="36">
        <f t="shared" si="1146"/>
        <v>17.175502433161746</v>
      </c>
      <c r="DE481" s="36">
        <f t="shared" si="1147"/>
        <v>316.71858850420961</v>
      </c>
      <c r="DF481" s="36">
        <f t="shared" si="1148"/>
        <v>8.7593143462602203</v>
      </c>
      <c r="DG481" s="36">
        <f t="shared" si="1149"/>
        <v>0.1360653552853148</v>
      </c>
      <c r="DH481" s="36">
        <f t="shared" ca="1" si="1150"/>
        <v>3.7782966644793445E-16</v>
      </c>
      <c r="DI481" s="36">
        <f t="shared" si="1151"/>
        <v>10.550347245197726</v>
      </c>
      <c r="DJ481" s="36">
        <f t="shared" ca="1" si="1152"/>
        <v>318.71668230722048</v>
      </c>
      <c r="DK481" s="36">
        <f t="shared" si="1153"/>
        <v>0</v>
      </c>
      <c r="DL481" s="36">
        <f t="shared" si="1154"/>
        <v>0</v>
      </c>
      <c r="DM481" s="36">
        <f t="shared" ca="1" si="1155"/>
        <v>318.71668230722048</v>
      </c>
      <c r="DN481" s="36">
        <f t="shared" ca="1" si="1204"/>
        <v>318.71668230722469</v>
      </c>
      <c r="DO481" s="64" cm="1">
        <f t="array" ref="DO481">IFERROR(INDEX(Tbl_FwdNom,$B481,MATCH(LIDt,Tbl_FwdNom_Cols,0)),0)</f>
        <v>8.4377164540000003</v>
      </c>
      <c r="DP481" s="64">
        <f t="shared" ca="1" si="1205"/>
        <v>8.3759394240000002</v>
      </c>
      <c r="DQ481" s="64">
        <f t="shared" ca="1" si="1156"/>
        <v>6.7255084492052752E-3</v>
      </c>
      <c r="DR481" s="70">
        <f t="shared" ca="1" si="1157"/>
        <v>0.99331942183568445</v>
      </c>
      <c r="DS481" s="70">
        <f ca="1">PRODUCT($DR$8:DR481)</f>
        <v>1.7754479454387597E-2</v>
      </c>
      <c r="DT481" s="36">
        <f t="shared" ca="1" si="1158"/>
        <v>344.96020392321174</v>
      </c>
      <c r="DU481" s="36">
        <f t="shared" ca="1" si="1159"/>
        <v>9.4198922496723512</v>
      </c>
      <c r="DV481" s="36">
        <f t="shared" ca="1" si="1160"/>
        <v>0.14814785664254485</v>
      </c>
      <c r="DW481" s="36">
        <f t="shared" ca="1" si="1161"/>
        <v>3.9470237069255233E-16</v>
      </c>
      <c r="DX481" s="36">
        <f t="shared" ca="1" si="1162"/>
        <v>18.370832064619034</v>
      </c>
      <c r="DY481" s="36">
        <f t="shared" ca="1" si="1163"/>
        <v>0.19599943411040338</v>
      </c>
      <c r="DZ481" s="36">
        <f t="shared" ca="1" si="1164"/>
        <v>11.157617108933774</v>
      </c>
      <c r="EA481" s="36">
        <f t="shared" ca="1" si="1165"/>
        <v>0</v>
      </c>
      <c r="EB481" s="36">
        <f t="shared" ca="1" si="1166"/>
        <v>347.21473279466665</v>
      </c>
      <c r="EC481" s="36">
        <f t="shared" ca="1" si="1167"/>
        <v>0</v>
      </c>
      <c r="ED481" s="36">
        <f t="shared" ca="1" si="1168"/>
        <v>0</v>
      </c>
      <c r="EE481" s="36">
        <f t="shared" ca="1" si="1206"/>
        <v>0</v>
      </c>
      <c r="EF481" s="36">
        <f t="shared" ca="1" si="1169"/>
        <v>347.21473279466665</v>
      </c>
      <c r="EG481" s="64"/>
      <c r="EH481" s="64"/>
      <c r="EI481" s="64"/>
      <c r="EJ481" s="70"/>
      <c r="EK481" s="70"/>
      <c r="EL481" s="70"/>
      <c r="EM481" s="70"/>
      <c r="EN481" s="70"/>
      <c r="EO481" s="36">
        <f t="shared" ca="1" si="1170"/>
        <v>2.967047191596015</v>
      </c>
      <c r="EP481" s="36">
        <f t="shared" ca="1" si="1171"/>
        <v>0</v>
      </c>
      <c r="EQ481" s="36">
        <f t="shared" si="1172"/>
        <v>8.6874685875009625</v>
      </c>
      <c r="ER481" s="36">
        <f t="shared" si="1173"/>
        <v>0.10295494248007712</v>
      </c>
      <c r="ES481" s="36">
        <f t="shared" si="1174"/>
        <v>-9.4021620154541047E-2</v>
      </c>
      <c r="ET481" s="36">
        <f t="shared" ca="1" si="1175"/>
        <v>0</v>
      </c>
      <c r="EU481" s="36">
        <f t="shared" ca="1" si="1207"/>
        <v>0.10295494248007712</v>
      </c>
      <c r="EV481" s="36">
        <f t="shared" si="1176"/>
        <v>0.17415542600425848</v>
      </c>
      <c r="EW481" s="36">
        <f t="shared" si="1177"/>
        <v>11.355979253416951</v>
      </c>
      <c r="EX481" s="36">
        <f t="shared" ca="1" si="1208"/>
        <v>20.32055820940225</v>
      </c>
      <c r="EY481" s="36">
        <f t="shared" si="1178"/>
        <v>0</v>
      </c>
      <c r="EZ481" s="36">
        <f t="shared" si="1179"/>
        <v>0</v>
      </c>
      <c r="FA481" s="36">
        <f t="shared" si="1180"/>
        <v>0</v>
      </c>
      <c r="FB481" s="36">
        <f t="shared" si="1181"/>
        <v>0</v>
      </c>
      <c r="FC481" s="36">
        <f t="shared" si="1209"/>
        <v>0</v>
      </c>
      <c r="FD481" s="36">
        <f t="shared" si="1182"/>
        <v>0</v>
      </c>
      <c r="FE481" s="36">
        <f t="shared" si="1183"/>
        <v>0</v>
      </c>
      <c r="FF481" s="36">
        <f t="shared" si="1210"/>
        <v>0</v>
      </c>
      <c r="FG481" s="36">
        <f t="shared" ca="1" si="1184"/>
        <v>20.32055820940225</v>
      </c>
      <c r="FH481" s="36">
        <f t="shared" ca="1" si="1185"/>
        <v>0.1862839740551058</v>
      </c>
      <c r="FI481" s="36">
        <f t="shared" ca="1" si="1186"/>
        <v>-0.51971156877233449</v>
      </c>
      <c r="FJ481" s="36">
        <f t="shared" ca="1" si="1187"/>
        <v>21.7527626794414</v>
      </c>
      <c r="FK481" s="36">
        <f t="shared" si="1188"/>
        <v>0</v>
      </c>
      <c r="FL481" s="36">
        <f t="shared" si="1189"/>
        <v>0</v>
      </c>
      <c r="FM481" s="36">
        <f t="shared" ca="1" si="1190"/>
        <v>0</v>
      </c>
      <c r="FN481" s="36">
        <f t="shared" ca="1" si="1212"/>
        <v>21.7527626794414</v>
      </c>
    </row>
    <row r="482" spans="2:170" x14ac:dyDescent="0.25">
      <c r="B482" s="2">
        <v>474</v>
      </c>
      <c r="C482" s="2">
        <f t="shared" si="1066"/>
        <v>40</v>
      </c>
      <c r="D482" s="2">
        <f t="shared" si="1215"/>
        <v>498</v>
      </c>
      <c r="E482" s="2">
        <f t="shared" si="1213"/>
        <v>42</v>
      </c>
      <c r="F482" s="189">
        <f t="shared" si="1217"/>
        <v>60145</v>
      </c>
      <c r="G482" s="2">
        <f t="shared" si="1216"/>
        <v>8</v>
      </c>
      <c r="H482" s="187">
        <f t="shared" si="1067"/>
        <v>74.083333333333343</v>
      </c>
      <c r="I482" s="186">
        <f t="shared" si="1214"/>
        <v>74</v>
      </c>
      <c r="J482" s="2">
        <f t="shared" si="1068"/>
        <v>0</v>
      </c>
      <c r="K482" s="2">
        <f t="shared" si="1069"/>
        <v>1</v>
      </c>
      <c r="L482">
        <f t="shared" si="1070"/>
        <v>2</v>
      </c>
      <c r="M482" s="190">
        <f t="shared" si="1191"/>
        <v>2.7181547100000002E-2</v>
      </c>
      <c r="N482">
        <f t="shared" si="1071"/>
        <v>1</v>
      </c>
      <c r="O482">
        <f t="shared" si="1072"/>
        <v>100</v>
      </c>
      <c r="P482" s="58">
        <f t="shared" si="1073"/>
        <v>0.12231696195000001</v>
      </c>
      <c r="Q482" s="106">
        <f t="shared" si="1074"/>
        <v>0.12231696195000001</v>
      </c>
      <c r="R482" s="59">
        <f t="shared" si="1075"/>
        <v>0.12231696195000001</v>
      </c>
      <c r="S482" s="32">
        <f t="shared" si="1192"/>
        <v>1.0813587805604152E-2</v>
      </c>
      <c r="T482">
        <f t="shared" si="1076"/>
        <v>1</v>
      </c>
      <c r="U482" s="32">
        <f t="shared" si="1193"/>
        <v>9.2447301000000005E-4</v>
      </c>
      <c r="V482">
        <f t="shared" si="1077"/>
        <v>1</v>
      </c>
      <c r="W482">
        <f t="shared" si="1078"/>
        <v>100</v>
      </c>
      <c r="X482" s="58">
        <f t="shared" si="1079"/>
        <v>4.1601285449999999E-3</v>
      </c>
      <c r="Y482" s="58">
        <f t="shared" si="1080"/>
        <v>4.1601285449999999E-3</v>
      </c>
      <c r="Z482" s="32">
        <f t="shared" si="1081"/>
        <v>4.1601285449999999E-3</v>
      </c>
      <c r="AA482" s="32">
        <f t="shared" si="1082"/>
        <v>3.4734015961890297E-4</v>
      </c>
      <c r="AB482" s="59">
        <f t="shared" si="1083"/>
        <v>4.9056245199999996E-3</v>
      </c>
      <c r="AC482" s="59">
        <f t="shared" si="1084"/>
        <v>4.9056245199999996E-3</v>
      </c>
      <c r="AD482">
        <f t="shared" si="1085"/>
        <v>1</v>
      </c>
      <c r="AE482" s="59">
        <f t="shared" si="1086"/>
        <v>4.9056245199999996E-3</v>
      </c>
      <c r="AF482" s="59">
        <f t="shared" si="1087"/>
        <v>4.1758461800000006E-3</v>
      </c>
      <c r="AG482" s="59">
        <f t="shared" si="1088"/>
        <v>4.1758461800000006E-3</v>
      </c>
      <c r="AH482">
        <f t="shared" si="1089"/>
        <v>1</v>
      </c>
      <c r="AI482" s="59">
        <f t="shared" si="1090"/>
        <v>4.1758461800000006E-3</v>
      </c>
      <c r="AJ482" s="59">
        <f t="shared" si="1091"/>
        <v>0</v>
      </c>
      <c r="AK482" s="59">
        <f t="shared" si="1092"/>
        <v>0</v>
      </c>
      <c r="AL482" s="59">
        <f t="shared" si="1093"/>
        <v>0</v>
      </c>
      <c r="AM482" s="12">
        <f t="shared" si="1194"/>
        <v>3.7206894900690913E-3</v>
      </c>
      <c r="AN482" s="12">
        <f t="shared" si="1195"/>
        <v>0</v>
      </c>
      <c r="AO482" s="66">
        <f t="shared" si="1094"/>
        <v>4.0234002498250658E-5</v>
      </c>
      <c r="AP482" s="66">
        <f t="shared" si="1095"/>
        <v>1.2923448813729729E-6</v>
      </c>
      <c r="AQ482" s="59">
        <f t="shared" si="1096"/>
        <v>1.8252305593789231E-5</v>
      </c>
      <c r="AR482" s="59">
        <f t="shared" si="1097"/>
        <v>1.5537026994071163E-5</v>
      </c>
      <c r="AS482" s="59">
        <f t="shared" si="1098"/>
        <v>0</v>
      </c>
      <c r="AT482" s="12">
        <f t="shared" si="1099"/>
        <v>3.6453738101016073E-3</v>
      </c>
      <c r="AU482" s="59">
        <f t="shared" si="1196"/>
        <v>0</v>
      </c>
      <c r="AV482" s="59">
        <f t="shared" si="1197"/>
        <v>-4.7433845046240819E-20</v>
      </c>
      <c r="AW482" s="70">
        <f t="shared" si="1100"/>
        <v>0</v>
      </c>
      <c r="AX482" s="20">
        <f t="shared" si="1101"/>
        <v>200000</v>
      </c>
      <c r="AY482" s="20">
        <f t="shared" si="1102"/>
        <v>0</v>
      </c>
      <c r="AZ482" s="20">
        <f t="shared" si="1103"/>
        <v>0</v>
      </c>
      <c r="BA482" s="20">
        <f t="shared" si="1104"/>
        <v>200000</v>
      </c>
      <c r="BB482" s="36">
        <f t="shared" si="1105"/>
        <v>1</v>
      </c>
      <c r="BC482" s="36">
        <f t="shared" si="1106"/>
        <v>0</v>
      </c>
      <c r="BD482" s="80">
        <f t="shared" si="1107"/>
        <v>8.0468004996501321</v>
      </c>
      <c r="BE482" s="36">
        <f t="shared" si="1108"/>
        <v>0</v>
      </c>
      <c r="BF482" s="36">
        <f t="shared" si="1109"/>
        <v>0</v>
      </c>
      <c r="BG482" s="36">
        <f t="shared" si="1110"/>
        <v>8.0468004996501321</v>
      </c>
      <c r="BH482" s="36">
        <f t="shared" si="1111"/>
        <v>0.25846897627459459</v>
      </c>
      <c r="BI482" s="36">
        <f t="shared" si="1112"/>
        <v>0</v>
      </c>
      <c r="BJ482" s="36">
        <f t="shared" si="1113"/>
        <v>0</v>
      </c>
      <c r="BK482" s="36">
        <f t="shared" si="1114"/>
        <v>0.25846897627459459</v>
      </c>
      <c r="BL482" s="68">
        <f ca="1">IF(OR(AT482=0,E482&gt;ProjTerm),0,VLOOKUP(D482,'Life Events'!$AE$5:$AI$1206,5,FALSE))</f>
        <v>3.5429999350562036E-17</v>
      </c>
      <c r="BM482" s="93">
        <f t="shared" ca="1" si="1115"/>
        <v>3.5429999350562036E-17</v>
      </c>
      <c r="BN482" s="93">
        <f t="shared" ca="1" si="1116"/>
        <v>1.291555917244558E-19</v>
      </c>
      <c r="BO482" s="36">
        <f t="shared" ca="1" si="1117"/>
        <v>1.9656441038975306E-17</v>
      </c>
      <c r="BP482" s="36">
        <f t="shared" si="1118"/>
        <v>3.4720005016781368E-3</v>
      </c>
      <c r="BQ482" s="36">
        <f t="shared" si="1119"/>
        <v>98.327216650040668</v>
      </c>
      <c r="BR482" s="36">
        <f t="shared" si="1120"/>
        <v>154.78110000000001</v>
      </c>
      <c r="BS482" s="36">
        <f t="shared" si="1121"/>
        <v>152.1919475303161</v>
      </c>
      <c r="BT482" s="36">
        <f t="shared" si="1122"/>
        <v>0.55479653963537234</v>
      </c>
      <c r="BU482" s="70" cm="1">
        <f t="array" ref="BU482">IF(AND(ActInt=1,$J482=0),INDEX(Tbl_FwdNom,$B482-IVP,MATCH(ValnDt,Tbl_FwdNom_Cols)),INDEX(Tbl_FwdNom,$B482,MATCH(StartDt,Tbl_FwdNom_Cols)))</f>
        <v>11.566621528000001</v>
      </c>
      <c r="BV482" s="70" cm="1">
        <f t="array" ref="BV482">INDEX(Tbl_FwdReal,$B482,MATCH(StartDt,Tbl_FwdReal_Cols))</f>
        <v>4.4547746359999998</v>
      </c>
      <c r="BW482" s="70" cm="1">
        <f t="array" ref="BW482">IF(RunType&lt;&gt;"OPN",INDEX(Tbl_FwdReal,$B482,MATCH(ValnDt,Tbl_FwdReal_Cols)),IF(AND($J482=0,ActInt=1),INDEX(Tbl_FwdReal,$B482-IVP,MATCH(ValnDt,Tbl_FwdReal_Cols)),-999))*$K482</f>
        <v>4.4547746359999998</v>
      </c>
      <c r="BX482" s="70">
        <f t="shared" si="1123"/>
        <v>4.4547746360000001E-2</v>
      </c>
      <c r="BY482" s="70">
        <f t="shared" si="1198"/>
        <v>6.808541703127613E-2</v>
      </c>
      <c r="BZ482" s="64">
        <f t="shared" si="1211"/>
        <v>5.5040683506162313E-3</v>
      </c>
      <c r="CA482" s="70" cm="1">
        <f t="array" ref="CA482">IF($J482=1,CA481*(1+INDEX(Tbl_CPI,$B482,MATCH(IF(RunType="OPN",StartDt,ValnDt),Tbl_CPI_Cols))),0)</f>
        <v>0</v>
      </c>
      <c r="CB482" s="70">
        <f t="shared" si="1199"/>
        <v>15.171715611898504</v>
      </c>
      <c r="CC482" s="70">
        <f t="shared" si="1200"/>
        <v>14.679794415926457</v>
      </c>
      <c r="CD482" s="36">
        <f t="shared" si="1124"/>
        <v>76.537170969938373</v>
      </c>
      <c r="CE482" s="36">
        <f t="shared" si="1125"/>
        <v>1.5751866569387716</v>
      </c>
      <c r="CF482" s="36">
        <f t="shared" si="1126"/>
        <v>0</v>
      </c>
      <c r="CG482" s="36">
        <f t="shared" si="1127"/>
        <v>0.29063182806684001</v>
      </c>
      <c r="CH482" s="36">
        <f t="shared" si="1128"/>
        <v>0.28477104762747085</v>
      </c>
      <c r="CI482" s="36">
        <f t="shared" si="1129"/>
        <v>0</v>
      </c>
      <c r="CJ482" s="36">
        <f t="shared" si="1130"/>
        <v>0</v>
      </c>
      <c r="CK482" s="36">
        <f t="shared" si="1131"/>
        <v>0</v>
      </c>
      <c r="CL482" s="36">
        <f t="shared" si="1132"/>
        <v>5.8607804393691551E-3</v>
      </c>
      <c r="CM482" s="36">
        <f t="shared" si="1133"/>
        <v>0.29063182806684001</v>
      </c>
      <c r="CN482" s="36">
        <f t="shared" ca="1" si="1134"/>
        <v>7.7470009357876757</v>
      </c>
      <c r="CO482" s="20">
        <f t="shared" si="1135"/>
        <v>120000</v>
      </c>
      <c r="CP482" s="20">
        <f t="shared" si="1136"/>
        <v>2</v>
      </c>
      <c r="CQ482" s="64">
        <f t="shared" si="1137"/>
        <v>3.1887928349999997E-2</v>
      </c>
      <c r="CR482" s="64">
        <f t="shared" si="1138"/>
        <v>0.14349567757499998</v>
      </c>
      <c r="CS482" s="36">
        <f t="shared" si="1139"/>
        <v>5.7261598943640939</v>
      </c>
      <c r="CT482" s="36">
        <f t="shared" si="1140"/>
        <v>4.8280802997900789</v>
      </c>
      <c r="CU482" s="36">
        <f t="shared" si="1141"/>
        <v>0.15508138576475675</v>
      </c>
      <c r="CV482" s="36">
        <f t="shared" si="1201"/>
        <v>4.983161685554836</v>
      </c>
      <c r="CW482" s="36">
        <f t="shared" si="1142"/>
        <v>0</v>
      </c>
      <c r="CX482" s="36">
        <f t="shared" si="1143"/>
        <v>0</v>
      </c>
      <c r="CY482" s="36">
        <f t="shared" si="1144"/>
        <v>0</v>
      </c>
      <c r="CZ482" s="36">
        <f t="shared" si="1202"/>
        <v>0</v>
      </c>
      <c r="DA482" s="64">
        <f t="shared" si="1145"/>
        <v>9.1627002834540061E-3</v>
      </c>
      <c r="DB482" s="70">
        <f t="shared" si="1203"/>
        <v>0.99092049252228565</v>
      </c>
      <c r="DC482" s="70">
        <f>PRODUCT($DB$8:DB482)</f>
        <v>9.859325901587326E-3</v>
      </c>
      <c r="DD482" s="36">
        <f t="shared" si="1146"/>
        <v>16.77807987453917</v>
      </c>
      <c r="DE482" s="36">
        <f t="shared" si="1147"/>
        <v>311.57378550522213</v>
      </c>
      <c r="DF482" s="36">
        <f t="shared" si="1148"/>
        <v>8.5811043420289668</v>
      </c>
      <c r="DG482" s="36">
        <f t="shared" si="1149"/>
        <v>0.13384008085307766</v>
      </c>
      <c r="DH482" s="36">
        <f t="shared" ca="1" si="1150"/>
        <v>3.6163516540081892E-16</v>
      </c>
      <c r="DI482" s="36">
        <f t="shared" si="1151"/>
        <v>10.353722114491589</v>
      </c>
      <c r="DJ482" s="36">
        <f t="shared" ca="1" si="1152"/>
        <v>313.59669200635045</v>
      </c>
      <c r="DK482" s="36">
        <f t="shared" si="1153"/>
        <v>0</v>
      </c>
      <c r="DL482" s="36">
        <f t="shared" si="1154"/>
        <v>0</v>
      </c>
      <c r="DM482" s="36">
        <f t="shared" ca="1" si="1155"/>
        <v>313.59669200635045</v>
      </c>
      <c r="DN482" s="36">
        <f t="shared" ca="1" si="1204"/>
        <v>313.5966920063546</v>
      </c>
      <c r="DO482" s="64" cm="1">
        <f t="array" ref="DO482">IFERROR(INDEX(Tbl_FwdNom,$B482,MATCH(LIDt,Tbl_FwdNom_Cols,0)),0)</f>
        <v>8.4359999499999994</v>
      </c>
      <c r="DP482" s="64">
        <f t="shared" ca="1" si="1205"/>
        <v>8.3742238980000003</v>
      </c>
      <c r="DQ482" s="64">
        <f t="shared" ca="1" si="1156"/>
        <v>6.7241804512474523E-3</v>
      </c>
      <c r="DR482" s="70">
        <f t="shared" ca="1" si="1157"/>
        <v>0.9933207321510511</v>
      </c>
      <c r="DS482" s="70">
        <f ca="1">PRODUCT($DR$8:DR482)</f>
        <v>1.7635892530593084E-2</v>
      </c>
      <c r="DT482" s="36">
        <f t="shared" ca="1" si="1158"/>
        <v>339.23297808324037</v>
      </c>
      <c r="DU482" s="36">
        <f t="shared" ca="1" si="1159"/>
        <v>9.224764328715862</v>
      </c>
      <c r="DV482" s="36">
        <f t="shared" ca="1" si="1160"/>
        <v>0.14567202906239671</v>
      </c>
      <c r="DW482" s="36">
        <f t="shared" ca="1" si="1161"/>
        <v>3.7769997961864887E-16</v>
      </c>
      <c r="DX482" s="36">
        <f t="shared" ca="1" si="1162"/>
        <v>17.939564314825724</v>
      </c>
      <c r="DY482" s="36">
        <f t="shared" ca="1" si="1163"/>
        <v>0.19141718028907551</v>
      </c>
      <c r="DZ482" s="36">
        <f t="shared" ca="1" si="1164"/>
        <v>10.945957040241161</v>
      </c>
      <c r="EA482" s="36">
        <f t="shared" ca="1" si="1165"/>
        <v>0</v>
      </c>
      <c r="EB482" s="36">
        <f t="shared" ca="1" si="1166"/>
        <v>341.50988028859842</v>
      </c>
      <c r="EC482" s="36">
        <f t="shared" ca="1" si="1167"/>
        <v>0</v>
      </c>
      <c r="ED482" s="36">
        <f t="shared" ca="1" si="1168"/>
        <v>0</v>
      </c>
      <c r="EE482" s="36">
        <f t="shared" ca="1" si="1206"/>
        <v>0</v>
      </c>
      <c r="EF482" s="36">
        <f t="shared" ca="1" si="1169"/>
        <v>341.50988028859842</v>
      </c>
      <c r="EG482" s="64"/>
      <c r="EH482" s="64"/>
      <c r="EI482" s="64"/>
      <c r="EJ482" s="70"/>
      <c r="EK482" s="70"/>
      <c r="EL482" s="70"/>
      <c r="EM482" s="70"/>
      <c r="EN482" s="70"/>
      <c r="EO482" s="36">
        <f t="shared" ca="1" si="1170"/>
        <v>2.9176424629844804</v>
      </c>
      <c r="EP482" s="36">
        <f t="shared" ca="1" si="1171"/>
        <v>0</v>
      </c>
      <c r="EQ482" s="36">
        <f t="shared" si="1172"/>
        <v>8.5453897924389004</v>
      </c>
      <c r="ER482" s="36">
        <f t="shared" si="1173"/>
        <v>0.1005726764111514</v>
      </c>
      <c r="ES482" s="36">
        <f t="shared" si="1174"/>
        <v>-9.184606150680609E-2</v>
      </c>
      <c r="ET482" s="36">
        <f t="shared" ca="1" si="1175"/>
        <v>0</v>
      </c>
      <c r="EU482" s="36">
        <f t="shared" ca="1" si="1207"/>
        <v>0.1005726764111514</v>
      </c>
      <c r="EV482" s="36">
        <f t="shared" si="1176"/>
        <v>0.17090971924168183</v>
      </c>
      <c r="EW482" s="36">
        <f t="shared" si="1177"/>
        <v>11.170258426593291</v>
      </c>
      <c r="EX482" s="36">
        <f t="shared" ca="1" si="1208"/>
        <v>19.987130614685022</v>
      </c>
      <c r="EY482" s="36">
        <f t="shared" si="1178"/>
        <v>0</v>
      </c>
      <c r="EZ482" s="36">
        <f t="shared" si="1179"/>
        <v>0</v>
      </c>
      <c r="FA482" s="36">
        <f t="shared" si="1180"/>
        <v>0</v>
      </c>
      <c r="FB482" s="36">
        <f t="shared" si="1181"/>
        <v>0</v>
      </c>
      <c r="FC482" s="36">
        <f t="shared" si="1209"/>
        <v>0</v>
      </c>
      <c r="FD482" s="36">
        <f t="shared" si="1182"/>
        <v>0</v>
      </c>
      <c r="FE482" s="36">
        <f t="shared" si="1183"/>
        <v>0</v>
      </c>
      <c r="FF482" s="36">
        <f t="shared" si="1210"/>
        <v>0</v>
      </c>
      <c r="FG482" s="36">
        <f t="shared" ca="1" si="1184"/>
        <v>19.987130614685022</v>
      </c>
      <c r="FH482" s="36">
        <f t="shared" ca="1" si="1185"/>
        <v>0.1831360873486067</v>
      </c>
      <c r="FI482" s="36">
        <f t="shared" ca="1" si="1186"/>
        <v>-0.50919169388540109</v>
      </c>
      <c r="FJ482" s="36">
        <f t="shared" ca="1" si="1187"/>
        <v>21.389840487125724</v>
      </c>
      <c r="FK482" s="36">
        <f t="shared" si="1188"/>
        <v>0</v>
      </c>
      <c r="FL482" s="36">
        <f t="shared" si="1189"/>
        <v>0</v>
      </c>
      <c r="FM482" s="36">
        <f t="shared" ca="1" si="1190"/>
        <v>0</v>
      </c>
      <c r="FN482" s="36">
        <f t="shared" ca="1" si="1212"/>
        <v>21.389840487125724</v>
      </c>
    </row>
    <row r="483" spans="2:170" x14ac:dyDescent="0.25">
      <c r="B483" s="2">
        <v>475</v>
      </c>
      <c r="C483" s="2">
        <f t="shared" si="1066"/>
        <v>40</v>
      </c>
      <c r="D483" s="2">
        <f t="shared" si="1215"/>
        <v>499</v>
      </c>
      <c r="E483" s="2">
        <f t="shared" si="1213"/>
        <v>42</v>
      </c>
      <c r="F483" s="189">
        <f t="shared" si="1217"/>
        <v>60175</v>
      </c>
      <c r="G483" s="2">
        <f t="shared" si="1216"/>
        <v>9</v>
      </c>
      <c r="H483" s="187">
        <f t="shared" si="1067"/>
        <v>74.166666666666671</v>
      </c>
      <c r="I483" s="186">
        <f t="shared" si="1214"/>
        <v>74</v>
      </c>
      <c r="J483" s="2">
        <f t="shared" si="1068"/>
        <v>0</v>
      </c>
      <c r="K483" s="2">
        <f t="shared" si="1069"/>
        <v>1</v>
      </c>
      <c r="L483">
        <f t="shared" si="1070"/>
        <v>2</v>
      </c>
      <c r="M483" s="190">
        <f t="shared" si="1191"/>
        <v>2.7181547100000002E-2</v>
      </c>
      <c r="N483">
        <f t="shared" si="1071"/>
        <v>1</v>
      </c>
      <c r="O483">
        <f t="shared" si="1072"/>
        <v>100</v>
      </c>
      <c r="P483" s="58">
        <f t="shared" si="1073"/>
        <v>0.12231696195000001</v>
      </c>
      <c r="Q483" s="106">
        <f t="shared" si="1074"/>
        <v>0.12231696195000001</v>
      </c>
      <c r="R483" s="59">
        <f t="shared" si="1075"/>
        <v>0.12231696195000001</v>
      </c>
      <c r="S483" s="32">
        <f t="shared" si="1192"/>
        <v>1.0813587805604152E-2</v>
      </c>
      <c r="T483">
        <f t="shared" si="1076"/>
        <v>1</v>
      </c>
      <c r="U483" s="32">
        <f t="shared" si="1193"/>
        <v>9.2447301000000005E-4</v>
      </c>
      <c r="V483">
        <f t="shared" si="1077"/>
        <v>1</v>
      </c>
      <c r="W483">
        <f t="shared" si="1078"/>
        <v>100</v>
      </c>
      <c r="X483" s="58">
        <f t="shared" si="1079"/>
        <v>4.1601285449999999E-3</v>
      </c>
      <c r="Y483" s="58">
        <f t="shared" si="1080"/>
        <v>4.1601285449999999E-3</v>
      </c>
      <c r="Z483" s="32">
        <f t="shared" si="1081"/>
        <v>4.1601285449999999E-3</v>
      </c>
      <c r="AA483" s="32">
        <f t="shared" si="1082"/>
        <v>3.4734015961890297E-4</v>
      </c>
      <c r="AB483" s="59">
        <f t="shared" si="1083"/>
        <v>4.9056245199999996E-3</v>
      </c>
      <c r="AC483" s="59">
        <f t="shared" si="1084"/>
        <v>4.9056245199999996E-3</v>
      </c>
      <c r="AD483">
        <f t="shared" si="1085"/>
        <v>1</v>
      </c>
      <c r="AE483" s="59">
        <f t="shared" si="1086"/>
        <v>4.9056245199999996E-3</v>
      </c>
      <c r="AF483" s="59">
        <f t="shared" si="1087"/>
        <v>4.1758461800000006E-3</v>
      </c>
      <c r="AG483" s="59">
        <f t="shared" si="1088"/>
        <v>4.1758461800000006E-3</v>
      </c>
      <c r="AH483">
        <f t="shared" si="1089"/>
        <v>1</v>
      </c>
      <c r="AI483" s="59">
        <f t="shared" si="1090"/>
        <v>4.1758461800000006E-3</v>
      </c>
      <c r="AJ483" s="59">
        <f t="shared" si="1091"/>
        <v>0</v>
      </c>
      <c r="AK483" s="59">
        <f t="shared" si="1092"/>
        <v>0</v>
      </c>
      <c r="AL483" s="59">
        <f t="shared" si="1093"/>
        <v>0</v>
      </c>
      <c r="AM483" s="12">
        <f t="shared" si="1194"/>
        <v>3.6453738101016073E-3</v>
      </c>
      <c r="AN483" s="12">
        <f t="shared" si="1195"/>
        <v>0</v>
      </c>
      <c r="AO483" s="66">
        <f t="shared" si="1094"/>
        <v>3.9419569779783484E-5</v>
      </c>
      <c r="AP483" s="66">
        <f t="shared" si="1095"/>
        <v>1.2661847210712607E-6</v>
      </c>
      <c r="AQ483" s="59">
        <f t="shared" si="1096"/>
        <v>1.7882835147400267E-5</v>
      </c>
      <c r="AR483" s="59">
        <f t="shared" si="1097"/>
        <v>1.5222520299584844E-5</v>
      </c>
      <c r="AS483" s="59">
        <f t="shared" si="1098"/>
        <v>0</v>
      </c>
      <c r="AT483" s="12">
        <f t="shared" si="1099"/>
        <v>3.5715827001537677E-3</v>
      </c>
      <c r="AU483" s="59">
        <f t="shared" si="1196"/>
        <v>2.608861477543245E-19</v>
      </c>
      <c r="AV483" s="59">
        <f t="shared" si="1197"/>
        <v>0</v>
      </c>
      <c r="AW483" s="70">
        <f t="shared" si="1100"/>
        <v>0</v>
      </c>
      <c r="AX483" s="20">
        <f t="shared" si="1101"/>
        <v>200000</v>
      </c>
      <c r="AY483" s="20">
        <f t="shared" si="1102"/>
        <v>0</v>
      </c>
      <c r="AZ483" s="20">
        <f t="shared" si="1103"/>
        <v>0</v>
      </c>
      <c r="BA483" s="20">
        <f t="shared" si="1104"/>
        <v>200000</v>
      </c>
      <c r="BB483" s="36">
        <f t="shared" si="1105"/>
        <v>1</v>
      </c>
      <c r="BC483" s="36">
        <f t="shared" si="1106"/>
        <v>0</v>
      </c>
      <c r="BD483" s="80">
        <f t="shared" si="1107"/>
        <v>7.8839139559566966</v>
      </c>
      <c r="BE483" s="36">
        <f t="shared" si="1108"/>
        <v>0</v>
      </c>
      <c r="BF483" s="36">
        <f t="shared" si="1109"/>
        <v>0</v>
      </c>
      <c r="BG483" s="36">
        <f t="shared" si="1110"/>
        <v>7.8839139559566966</v>
      </c>
      <c r="BH483" s="36">
        <f t="shared" si="1111"/>
        <v>0.25323694421425214</v>
      </c>
      <c r="BI483" s="36">
        <f t="shared" si="1112"/>
        <v>0</v>
      </c>
      <c r="BJ483" s="36">
        <f t="shared" si="1113"/>
        <v>0</v>
      </c>
      <c r="BK483" s="36">
        <f t="shared" si="1114"/>
        <v>0.25323694421425214</v>
      </c>
      <c r="BL483" s="68">
        <f ca="1">IF(OR(AT483=0,E483&gt;ProjTerm),0,VLOOKUP(D483,'Life Events'!$AE$5:$AI$1206,5,FALSE))</f>
        <v>3.4712811178999369E-17</v>
      </c>
      <c r="BM483" s="93">
        <f t="shared" ca="1" si="1115"/>
        <v>3.4712811178999369E-17</v>
      </c>
      <c r="BN483" s="93">
        <f t="shared" ca="1" si="1116"/>
        <v>1.2397967588061846E-19</v>
      </c>
      <c r="BO483" s="36">
        <f t="shared" ca="1" si="1117"/>
        <v>1.8868708326448683E-17</v>
      </c>
      <c r="BP483" s="36">
        <f t="shared" si="1118"/>
        <v>3.4017188833573133E-3</v>
      </c>
      <c r="BQ483" s="36">
        <f t="shared" si="1119"/>
        <v>98.327216650040668</v>
      </c>
      <c r="BR483" s="36">
        <f t="shared" si="1120"/>
        <v>154.78110000000001</v>
      </c>
      <c r="BS483" s="36">
        <f t="shared" si="1121"/>
        <v>152.1919475303161</v>
      </c>
      <c r="BT483" s="36">
        <f t="shared" si="1122"/>
        <v>0.54356612690198691</v>
      </c>
      <c r="BU483" s="70" cm="1">
        <f t="array" ref="BU483">IF(AND(ActInt=1,$J483=0),INDEX(Tbl_FwdNom,$B483-IVP,MATCH(ValnDt,Tbl_FwdNom_Cols)),INDEX(Tbl_FwdNom,$B483,MATCH(StartDt,Tbl_FwdNom_Cols)))</f>
        <v>11.560563864000001</v>
      </c>
      <c r="BV483" s="70" cm="1">
        <f t="array" ref="BV483">INDEX(Tbl_FwdReal,$B483,MATCH(StartDt,Tbl_FwdReal_Cols))</f>
        <v>4.4513594740000002</v>
      </c>
      <c r="BW483" s="70" cm="1">
        <f t="array" ref="BW483">IF(RunType&lt;&gt;"OPN",INDEX(Tbl_FwdReal,$B483,MATCH(ValnDt,Tbl_FwdReal_Cols)),IF(AND($J483=0,ActInt=1),INDEX(Tbl_FwdReal,$B483-IVP,MATCH(ValnDt,Tbl_FwdReal_Cols)),-999))*$K483</f>
        <v>4.4513594740000002</v>
      </c>
      <c r="BX483" s="70">
        <f t="shared" si="1123"/>
        <v>4.4513594740000002E-2</v>
      </c>
      <c r="BY483" s="70">
        <f t="shared" si="1198"/>
        <v>6.806234428925384E-2</v>
      </c>
      <c r="BZ483" s="64">
        <f t="shared" si="1211"/>
        <v>5.5022582608594828E-3</v>
      </c>
      <c r="CA483" s="70" cm="1">
        <f t="array" ref="CA483">IF($J483=1,CA482*(1+INDEX(Tbl_CPI,$B483,MATCH(IF(RunType="OPN",StartDt,ValnDt),Tbl_CPI_Cols))),0)</f>
        <v>0</v>
      </c>
      <c r="CB483" s="70">
        <f t="shared" si="1199"/>
        <v>15.255194309455483</v>
      </c>
      <c r="CC483" s="70">
        <f t="shared" si="1200"/>
        <v>14.679794415926457</v>
      </c>
      <c r="CD483" s="36">
        <f t="shared" si="1124"/>
        <v>76.537170969938373</v>
      </c>
      <c r="CE483" s="36">
        <f t="shared" si="1125"/>
        <v>1.5751866569387716</v>
      </c>
      <c r="CF483" s="36">
        <f t="shared" si="1126"/>
        <v>0</v>
      </c>
      <c r="CG483" s="36">
        <f t="shared" si="1127"/>
        <v>0.28474874273830847</v>
      </c>
      <c r="CH483" s="36">
        <f t="shared" si="1128"/>
        <v>0.27900659855308235</v>
      </c>
      <c r="CI483" s="36">
        <f t="shared" si="1129"/>
        <v>0</v>
      </c>
      <c r="CJ483" s="36">
        <f t="shared" si="1130"/>
        <v>0</v>
      </c>
      <c r="CK483" s="36">
        <f t="shared" si="1131"/>
        <v>0</v>
      </c>
      <c r="CL483" s="36">
        <f t="shared" si="1132"/>
        <v>5.7421441852261029E-3</v>
      </c>
      <c r="CM483" s="36">
        <f t="shared" si="1133"/>
        <v>0.28474874273830847</v>
      </c>
      <c r="CN483" s="36">
        <f t="shared" ca="1" si="1134"/>
        <v>7.5901830543856041</v>
      </c>
      <c r="CO483" s="20">
        <f t="shared" si="1135"/>
        <v>120000</v>
      </c>
      <c r="CP483" s="20">
        <f t="shared" si="1136"/>
        <v>2</v>
      </c>
      <c r="CQ483" s="64">
        <f t="shared" si="1137"/>
        <v>3.1887928349999997E-2</v>
      </c>
      <c r="CR483" s="64">
        <f t="shared" si="1138"/>
        <v>0.14349567757499998</v>
      </c>
      <c r="CS483" s="36">
        <f t="shared" si="1139"/>
        <v>5.6102486829615641</v>
      </c>
      <c r="CT483" s="36">
        <f t="shared" si="1140"/>
        <v>4.7303483735740182</v>
      </c>
      <c r="CU483" s="36">
        <f t="shared" si="1141"/>
        <v>0.15194216652855128</v>
      </c>
      <c r="CV483" s="36">
        <f t="shared" si="1201"/>
        <v>4.8822905401025691</v>
      </c>
      <c r="CW483" s="36">
        <f t="shared" si="1142"/>
        <v>0</v>
      </c>
      <c r="CX483" s="36">
        <f t="shared" si="1143"/>
        <v>0</v>
      </c>
      <c r="CY483" s="36">
        <f t="shared" si="1144"/>
        <v>0</v>
      </c>
      <c r="CZ483" s="36">
        <f t="shared" si="1202"/>
        <v>0</v>
      </c>
      <c r="DA483" s="64">
        <f t="shared" si="1145"/>
        <v>9.158134012786423E-3</v>
      </c>
      <c r="DB483" s="70">
        <f t="shared" si="1203"/>
        <v>0.99092497627069576</v>
      </c>
      <c r="DC483" s="70">
        <f>PRODUCT($DB$8:DB483)</f>
        <v>9.7698522850754779E-3</v>
      </c>
      <c r="DD483" s="36">
        <f t="shared" si="1146"/>
        <v>16.388169651605448</v>
      </c>
      <c r="DE483" s="36">
        <f t="shared" si="1147"/>
        <v>306.54330603179341</v>
      </c>
      <c r="DF483" s="36">
        <f t="shared" si="1148"/>
        <v>8.4064543013567192</v>
      </c>
      <c r="DG483" s="36">
        <f t="shared" si="1149"/>
        <v>0.13166408736645502</v>
      </c>
      <c r="DH483" s="36">
        <f t="shared" ca="1" si="1150"/>
        <v>3.4607836038284711E-16</v>
      </c>
      <c r="DI483" s="36">
        <f t="shared" si="1151"/>
        <v>10.161186379262976</v>
      </c>
      <c r="DJ483" s="36">
        <f t="shared" ca="1" si="1152"/>
        <v>308.59111297344123</v>
      </c>
      <c r="DK483" s="36">
        <f t="shared" si="1153"/>
        <v>0</v>
      </c>
      <c r="DL483" s="36">
        <f t="shared" si="1154"/>
        <v>0</v>
      </c>
      <c r="DM483" s="36">
        <f t="shared" ca="1" si="1155"/>
        <v>308.59111297344123</v>
      </c>
      <c r="DN483" s="36">
        <f t="shared" ca="1" si="1204"/>
        <v>308.59111297344538</v>
      </c>
      <c r="DO483" s="64" cm="1">
        <f t="array" ref="DO483">IFERROR(INDEX(Tbl_FwdNom,$B483,MATCH(LIDt,Tbl_FwdNom_Cols,0)),0)</f>
        <v>8.4342834730000007</v>
      </c>
      <c r="DP483" s="64">
        <f t="shared" ca="1" si="1205"/>
        <v>8.3725083990000009</v>
      </c>
      <c r="DQ483" s="64">
        <f t="shared" ca="1" si="1156"/>
        <v>6.7228524549209911E-3</v>
      </c>
      <c r="DR483" s="70">
        <f t="shared" ca="1" si="1157"/>
        <v>0.99332204246826505</v>
      </c>
      <c r="DS483" s="70">
        <f ca="1">PRODUCT($DR$8:DR483)</f>
        <v>1.751812078923954E-2</v>
      </c>
      <c r="DT483" s="36">
        <f t="shared" ca="1" si="1158"/>
        <v>333.62967738678071</v>
      </c>
      <c r="DU483" s="36">
        <f t="shared" ca="1" si="1159"/>
        <v>9.033544114014985</v>
      </c>
      <c r="DV483" s="36">
        <f t="shared" ca="1" si="1160"/>
        <v>0.14324964173723487</v>
      </c>
      <c r="DW483" s="36">
        <f t="shared" ca="1" si="1161"/>
        <v>3.6137049252740301E-16</v>
      </c>
      <c r="DX483" s="36">
        <f t="shared" ca="1" si="1162"/>
        <v>17.516603231917877</v>
      </c>
      <c r="DY483" s="36">
        <f t="shared" ca="1" si="1163"/>
        <v>0.18692330197613768</v>
      </c>
      <c r="DZ483" s="36">
        <f t="shared" ca="1" si="1164"/>
        <v>10.738662775651504</v>
      </c>
      <c r="EA483" s="36">
        <f t="shared" ca="1" si="1165"/>
        <v>0</v>
      </c>
      <c r="EB483" s="36">
        <f t="shared" ca="1" si="1166"/>
        <v>335.92895470476827</v>
      </c>
      <c r="EC483" s="36">
        <f t="shared" ca="1" si="1167"/>
        <v>0</v>
      </c>
      <c r="ED483" s="36">
        <f t="shared" ca="1" si="1168"/>
        <v>0</v>
      </c>
      <c r="EE483" s="36">
        <f t="shared" ca="1" si="1206"/>
        <v>0</v>
      </c>
      <c r="EF483" s="36">
        <f t="shared" ca="1" si="1169"/>
        <v>335.92895470476827</v>
      </c>
      <c r="EG483" s="64"/>
      <c r="EH483" s="64"/>
      <c r="EI483" s="64"/>
      <c r="EJ483" s="70"/>
      <c r="EK483" s="70"/>
      <c r="EL483" s="70"/>
      <c r="EM483" s="70"/>
      <c r="EN483" s="70"/>
      <c r="EO483" s="36">
        <f t="shared" ca="1" si="1170"/>
        <v>2.8693527642146961</v>
      </c>
      <c r="EP483" s="36">
        <f t="shared" ca="1" si="1171"/>
        <v>0</v>
      </c>
      <c r="EQ483" s="36">
        <f t="shared" si="1172"/>
        <v>8.4064574755239772</v>
      </c>
      <c r="ER483" s="36">
        <f t="shared" si="1173"/>
        <v>9.8235441460922029E-2</v>
      </c>
      <c r="ES483" s="36">
        <f t="shared" si="1174"/>
        <v>-8.9711626661729008E-2</v>
      </c>
      <c r="ET483" s="36">
        <f t="shared" ca="1" si="1175"/>
        <v>0</v>
      </c>
      <c r="EU483" s="36">
        <f t="shared" ca="1" si="1207"/>
        <v>9.8235441460922029E-2</v>
      </c>
      <c r="EV483" s="36">
        <f t="shared" si="1176"/>
        <v>0.16773151645740428</v>
      </c>
      <c r="EW483" s="36">
        <f t="shared" si="1177"/>
        <v>10.988650574705924</v>
      </c>
      <c r="EX483" s="36">
        <f t="shared" ca="1" si="1208"/>
        <v>19.661075008148227</v>
      </c>
      <c r="EY483" s="36">
        <f t="shared" si="1178"/>
        <v>0</v>
      </c>
      <c r="EZ483" s="36">
        <f t="shared" si="1179"/>
        <v>0</v>
      </c>
      <c r="FA483" s="36">
        <f t="shared" si="1180"/>
        <v>0</v>
      </c>
      <c r="FB483" s="36">
        <f t="shared" si="1181"/>
        <v>0</v>
      </c>
      <c r="FC483" s="36">
        <f t="shared" si="1209"/>
        <v>0</v>
      </c>
      <c r="FD483" s="36">
        <f t="shared" si="1182"/>
        <v>0</v>
      </c>
      <c r="FE483" s="36">
        <f t="shared" si="1183"/>
        <v>0</v>
      </c>
      <c r="FF483" s="36">
        <f t="shared" si="1210"/>
        <v>0</v>
      </c>
      <c r="FG483" s="36">
        <f t="shared" ca="1" si="1184"/>
        <v>19.661075008148227</v>
      </c>
      <c r="FH483" s="36">
        <f t="shared" ca="1" si="1185"/>
        <v>0.18005875976006738</v>
      </c>
      <c r="FI483" s="36">
        <f t="shared" ca="1" si="1186"/>
        <v>-0.498884769782306</v>
      </c>
      <c r="FJ483" s="36">
        <f t="shared" ca="1" si="1187"/>
        <v>21.034756458972659</v>
      </c>
      <c r="FK483" s="36">
        <f t="shared" si="1188"/>
        <v>0</v>
      </c>
      <c r="FL483" s="36">
        <f t="shared" si="1189"/>
        <v>0</v>
      </c>
      <c r="FM483" s="36">
        <f t="shared" ca="1" si="1190"/>
        <v>0</v>
      </c>
      <c r="FN483" s="36">
        <f t="shared" ca="1" si="1212"/>
        <v>21.034756458972659</v>
      </c>
    </row>
    <row r="484" spans="2:170" x14ac:dyDescent="0.25">
      <c r="B484" s="2">
        <v>476</v>
      </c>
      <c r="C484" s="2">
        <f t="shared" si="1066"/>
        <v>40</v>
      </c>
      <c r="D484" s="2">
        <f t="shared" si="1215"/>
        <v>500</v>
      </c>
      <c r="E484" s="2">
        <f t="shared" si="1213"/>
        <v>42</v>
      </c>
      <c r="F484" s="189">
        <f t="shared" si="1217"/>
        <v>60206</v>
      </c>
      <c r="G484" s="2">
        <f t="shared" si="1216"/>
        <v>10</v>
      </c>
      <c r="H484" s="187">
        <f t="shared" si="1067"/>
        <v>74.25</v>
      </c>
      <c r="I484" s="186">
        <f t="shared" si="1214"/>
        <v>74</v>
      </c>
      <c r="J484" s="2">
        <f t="shared" si="1068"/>
        <v>0</v>
      </c>
      <c r="K484" s="2">
        <f t="shared" si="1069"/>
        <v>1</v>
      </c>
      <c r="L484">
        <f t="shared" si="1070"/>
        <v>2</v>
      </c>
      <c r="M484" s="190">
        <f t="shared" si="1191"/>
        <v>2.7181547100000002E-2</v>
      </c>
      <c r="N484">
        <f t="shared" si="1071"/>
        <v>1</v>
      </c>
      <c r="O484">
        <f t="shared" si="1072"/>
        <v>100</v>
      </c>
      <c r="P484" s="58">
        <f t="shared" si="1073"/>
        <v>0.12231696195000001</v>
      </c>
      <c r="Q484" s="106">
        <f t="shared" si="1074"/>
        <v>0.12231696195000001</v>
      </c>
      <c r="R484" s="59">
        <f t="shared" si="1075"/>
        <v>0.12231696195000001</v>
      </c>
      <c r="S484" s="32">
        <f t="shared" si="1192"/>
        <v>1.0813587805604152E-2</v>
      </c>
      <c r="T484">
        <f t="shared" si="1076"/>
        <v>1</v>
      </c>
      <c r="U484" s="32">
        <f t="shared" si="1193"/>
        <v>9.2447301000000005E-4</v>
      </c>
      <c r="V484">
        <f t="shared" si="1077"/>
        <v>1</v>
      </c>
      <c r="W484">
        <f t="shared" si="1078"/>
        <v>100</v>
      </c>
      <c r="X484" s="58">
        <f t="shared" si="1079"/>
        <v>4.1601285449999999E-3</v>
      </c>
      <c r="Y484" s="58">
        <f t="shared" si="1080"/>
        <v>4.1601285449999999E-3</v>
      </c>
      <c r="Z484" s="32">
        <f t="shared" si="1081"/>
        <v>4.1601285449999999E-3</v>
      </c>
      <c r="AA484" s="32">
        <f t="shared" si="1082"/>
        <v>3.4734015961890297E-4</v>
      </c>
      <c r="AB484" s="59">
        <f t="shared" si="1083"/>
        <v>4.9056245199999996E-3</v>
      </c>
      <c r="AC484" s="59">
        <f t="shared" si="1084"/>
        <v>4.9056245199999996E-3</v>
      </c>
      <c r="AD484">
        <f t="shared" si="1085"/>
        <v>1</v>
      </c>
      <c r="AE484" s="59">
        <f t="shared" si="1086"/>
        <v>4.9056245199999996E-3</v>
      </c>
      <c r="AF484" s="59">
        <f t="shared" si="1087"/>
        <v>4.1758461800000006E-3</v>
      </c>
      <c r="AG484" s="59">
        <f t="shared" si="1088"/>
        <v>4.1758461800000006E-3</v>
      </c>
      <c r="AH484">
        <f t="shared" si="1089"/>
        <v>1</v>
      </c>
      <c r="AI484" s="59">
        <f t="shared" si="1090"/>
        <v>4.1758461800000006E-3</v>
      </c>
      <c r="AJ484" s="59">
        <f t="shared" si="1091"/>
        <v>0</v>
      </c>
      <c r="AK484" s="59">
        <f t="shared" si="1092"/>
        <v>0</v>
      </c>
      <c r="AL484" s="59">
        <f t="shared" si="1093"/>
        <v>0</v>
      </c>
      <c r="AM484" s="12">
        <f t="shared" si="1194"/>
        <v>3.5715827001537677E-3</v>
      </c>
      <c r="AN484" s="12">
        <f t="shared" si="1195"/>
        <v>0</v>
      </c>
      <c r="AO484" s="66">
        <f t="shared" si="1094"/>
        <v>3.8621623133089536E-5</v>
      </c>
      <c r="AP484" s="66">
        <f t="shared" si="1095"/>
        <v>1.2405541051635221E-6</v>
      </c>
      <c r="AQ484" s="59">
        <f t="shared" si="1096"/>
        <v>1.7520843669082127E-5</v>
      </c>
      <c r="AR484" s="59">
        <f t="shared" si="1097"/>
        <v>1.4914379974991197E-5</v>
      </c>
      <c r="AS484" s="59">
        <f t="shared" si="1098"/>
        <v>0</v>
      </c>
      <c r="AT484" s="12">
        <f t="shared" si="1099"/>
        <v>3.4992852992714414E-3</v>
      </c>
      <c r="AU484" s="59">
        <f t="shared" si="1196"/>
        <v>1.0333801956502464E-19</v>
      </c>
      <c r="AV484" s="59">
        <f t="shared" si="1197"/>
        <v>0</v>
      </c>
      <c r="AW484" s="70">
        <f t="shared" si="1100"/>
        <v>0</v>
      </c>
      <c r="AX484" s="20">
        <f t="shared" si="1101"/>
        <v>200000</v>
      </c>
      <c r="AY484" s="20">
        <f t="shared" si="1102"/>
        <v>0</v>
      </c>
      <c r="AZ484" s="20">
        <f t="shared" si="1103"/>
        <v>0</v>
      </c>
      <c r="BA484" s="20">
        <f t="shared" si="1104"/>
        <v>200000</v>
      </c>
      <c r="BB484" s="36">
        <f t="shared" si="1105"/>
        <v>1</v>
      </c>
      <c r="BC484" s="36">
        <f t="shared" si="1106"/>
        <v>0</v>
      </c>
      <c r="BD484" s="80">
        <f t="shared" si="1107"/>
        <v>7.7243246266179071</v>
      </c>
      <c r="BE484" s="36">
        <f t="shared" si="1108"/>
        <v>0</v>
      </c>
      <c r="BF484" s="36">
        <f t="shared" si="1109"/>
        <v>0</v>
      </c>
      <c r="BG484" s="36">
        <f t="shared" si="1110"/>
        <v>7.7243246266179071</v>
      </c>
      <c r="BH484" s="36">
        <f t="shared" si="1111"/>
        <v>0.24811082103270443</v>
      </c>
      <c r="BI484" s="36">
        <f t="shared" si="1112"/>
        <v>0</v>
      </c>
      <c r="BJ484" s="36">
        <f t="shared" si="1113"/>
        <v>0</v>
      </c>
      <c r="BK484" s="36">
        <f t="shared" si="1114"/>
        <v>0.24811082103270443</v>
      </c>
      <c r="BL484" s="68">
        <f ca="1">IF(OR(AT484=0,E484&gt;ProjTerm),0,VLOOKUP(D484,'Life Events'!$AE$5:$AI$1206,5,FALSE))</f>
        <v>3.4010140616323457E-17</v>
      </c>
      <c r="BM484" s="93">
        <f t="shared" ca="1" si="1115"/>
        <v>3.4010140616323457E-17</v>
      </c>
      <c r="BN484" s="93">
        <f t="shared" ca="1" si="1116"/>
        <v>1.1901118508485523E-19</v>
      </c>
      <c r="BO484" s="36">
        <f t="shared" ca="1" si="1117"/>
        <v>1.8112544035955026E-17</v>
      </c>
      <c r="BP484" s="36">
        <f t="shared" si="1118"/>
        <v>3.332859933573378E-3</v>
      </c>
      <c r="BQ484" s="36">
        <f t="shared" si="1119"/>
        <v>98.327216650040668</v>
      </c>
      <c r="BR484" s="36">
        <f t="shared" si="1120"/>
        <v>154.78110000000001</v>
      </c>
      <c r="BS484" s="36">
        <f t="shared" si="1121"/>
        <v>152.1919475303161</v>
      </c>
      <c r="BT484" s="36">
        <f t="shared" si="1122"/>
        <v>0.53256304466032567</v>
      </c>
      <c r="BU484" s="70" cm="1">
        <f t="array" ref="BU484">IF(AND(ActInt=1,$J484=0),INDEX(Tbl_FwdNom,$B484-IVP,MATCH(ValnDt,Tbl_FwdNom_Cols)),INDEX(Tbl_FwdNom,$B484,MATCH(StartDt,Tbl_FwdNom_Cols)))</f>
        <v>11.554506528999999</v>
      </c>
      <c r="BV484" s="70" cm="1">
        <f t="array" ref="BV484">INDEX(Tbl_FwdReal,$B484,MATCH(StartDt,Tbl_FwdReal_Cols))</f>
        <v>4.447944423</v>
      </c>
      <c r="BW484" s="70" cm="1">
        <f t="array" ref="BW484">IF(RunType&lt;&gt;"OPN",INDEX(Tbl_FwdReal,$B484,MATCH(ValnDt,Tbl_FwdReal_Cols)),IF(AND($J484=0,ActInt=1),INDEX(Tbl_FwdReal,$B484-IVP,MATCH(ValnDt,Tbl_FwdReal_Cols)),-999))*$K484</f>
        <v>4.447944423</v>
      </c>
      <c r="BX484" s="70">
        <f t="shared" si="1123"/>
        <v>4.4479444229999998E-2</v>
      </c>
      <c r="BY484" s="70">
        <f t="shared" si="1198"/>
        <v>6.8039272053257438E-2</v>
      </c>
      <c r="BZ484" s="64">
        <f t="shared" si="1211"/>
        <v>5.5004481749580947E-3</v>
      </c>
      <c r="CA484" s="70" cm="1">
        <f t="array" ref="CA484">IF($J484=1,CA483*(1+INDEX(Tbl_CPI,$B484,MATCH(IF(RunType="OPN",StartDt,ValnDt),Tbl_CPI_Cols))),0)</f>
        <v>0</v>
      </c>
      <c r="CB484" s="70">
        <f t="shared" si="1199"/>
        <v>15.339104715153558</v>
      </c>
      <c r="CC484" s="70">
        <f t="shared" si="1200"/>
        <v>14.679794415926457</v>
      </c>
      <c r="CD484" s="36">
        <f t="shared" si="1124"/>
        <v>76.537170969938373</v>
      </c>
      <c r="CE484" s="36">
        <f t="shared" si="1125"/>
        <v>1.5751866569387716</v>
      </c>
      <c r="CF484" s="36">
        <f t="shared" si="1126"/>
        <v>0</v>
      </c>
      <c r="CG484" s="36">
        <f t="shared" si="1127"/>
        <v>0.27898474516837862</v>
      </c>
      <c r="CH484" s="36">
        <f t="shared" si="1128"/>
        <v>0.27335883575494307</v>
      </c>
      <c r="CI484" s="36">
        <f t="shared" si="1129"/>
        <v>0</v>
      </c>
      <c r="CJ484" s="36">
        <f t="shared" si="1130"/>
        <v>0</v>
      </c>
      <c r="CK484" s="36">
        <f t="shared" si="1131"/>
        <v>0</v>
      </c>
      <c r="CL484" s="36">
        <f t="shared" si="1132"/>
        <v>5.6259094134355645E-3</v>
      </c>
      <c r="CM484" s="36">
        <f t="shared" si="1133"/>
        <v>0.27898474516837862</v>
      </c>
      <c r="CN484" s="36">
        <f t="shared" ca="1" si="1134"/>
        <v>7.4365395430567123</v>
      </c>
      <c r="CO484" s="20">
        <f t="shared" si="1135"/>
        <v>120000</v>
      </c>
      <c r="CP484" s="20">
        <f t="shared" si="1136"/>
        <v>2</v>
      </c>
      <c r="CQ484" s="64">
        <f t="shared" si="1137"/>
        <v>3.1887928349999997E-2</v>
      </c>
      <c r="CR484" s="64">
        <f t="shared" si="1138"/>
        <v>0.14349567757499998</v>
      </c>
      <c r="CS484" s="36">
        <f t="shared" si="1139"/>
        <v>5.496683792510014</v>
      </c>
      <c r="CT484" s="36">
        <f t="shared" si="1140"/>
        <v>4.6345947759707444</v>
      </c>
      <c r="CU484" s="36">
        <f t="shared" si="1141"/>
        <v>0.14886649261962265</v>
      </c>
      <c r="CV484" s="36">
        <f t="shared" si="1201"/>
        <v>4.7834612685903668</v>
      </c>
      <c r="CW484" s="36">
        <f t="shared" si="1142"/>
        <v>0</v>
      </c>
      <c r="CX484" s="36">
        <f t="shared" si="1143"/>
        <v>0</v>
      </c>
      <c r="CY484" s="36">
        <f t="shared" si="1144"/>
        <v>0</v>
      </c>
      <c r="CZ484" s="36">
        <f t="shared" si="1202"/>
        <v>0</v>
      </c>
      <c r="DA484" s="64">
        <f t="shared" si="1145"/>
        <v>9.1535677628489243E-3</v>
      </c>
      <c r="DB484" s="70">
        <f t="shared" si="1203"/>
        <v>0.99092946003932669</v>
      </c>
      <c r="DC484" s="70">
        <f>PRODUCT($DB$8:DB484)</f>
        <v>9.6812344495138258E-3</v>
      </c>
      <c r="DD484" s="36">
        <f t="shared" si="1146"/>
        <v>16.005616828360157</v>
      </c>
      <c r="DE484" s="36">
        <f t="shared" si="1147"/>
        <v>301.62494632918526</v>
      </c>
      <c r="DF484" s="36">
        <f t="shared" si="1148"/>
        <v>8.2352925294167765</v>
      </c>
      <c r="DG484" s="36">
        <f t="shared" si="1149"/>
        <v>0.12953642357852416</v>
      </c>
      <c r="DH484" s="36">
        <f t="shared" ca="1" si="1150"/>
        <v>3.3113366806991212E-16</v>
      </c>
      <c r="DI484" s="36">
        <f t="shared" si="1151"/>
        <v>9.9726590363984187</v>
      </c>
      <c r="DJ484" s="36">
        <f t="shared" ca="1" si="1152"/>
        <v>303.69774464306175</v>
      </c>
      <c r="DK484" s="36">
        <f t="shared" si="1153"/>
        <v>0</v>
      </c>
      <c r="DL484" s="36">
        <f t="shared" si="1154"/>
        <v>0</v>
      </c>
      <c r="DM484" s="36">
        <f t="shared" ca="1" si="1155"/>
        <v>303.69774464306175</v>
      </c>
      <c r="DN484" s="36">
        <f t="shared" ca="1" si="1204"/>
        <v>303.69774464306596</v>
      </c>
      <c r="DO484" s="64" cm="1">
        <f t="array" ref="DO484">IFERROR(INDEX(Tbl_FwdNom,$B484,MATCH(LIDt,Tbl_FwdNom_Cols,0)),0)</f>
        <v>8.4325670230000007</v>
      </c>
      <c r="DP484" s="64">
        <f t="shared" ca="1" si="1205"/>
        <v>8.3707929270000001</v>
      </c>
      <c r="DQ484" s="64">
        <f t="shared" ca="1" si="1156"/>
        <v>6.7215244602258917E-3</v>
      </c>
      <c r="DR484" s="70">
        <f t="shared" ca="1" si="1157"/>
        <v>0.99332335278732642</v>
      </c>
      <c r="DS484" s="70">
        <f ca="1">PRODUCT($DR$8:DR484)</f>
        <v>1.7401158476900786E-2</v>
      </c>
      <c r="DT484" s="36">
        <f t="shared" ca="1" si="1158"/>
        <v>328.14785279737532</v>
      </c>
      <c r="DU484" s="36">
        <f t="shared" ca="1" si="1159"/>
        <v>8.846152480707163</v>
      </c>
      <c r="DV484" s="36">
        <f t="shared" ca="1" si="1160"/>
        <v>0.1408796377745169</v>
      </c>
      <c r="DW484" s="36">
        <f t="shared" ca="1" si="1161"/>
        <v>3.4568690909617481E-16</v>
      </c>
      <c r="DX484" s="36">
        <f t="shared" ca="1" si="1162"/>
        <v>17.10177846434096</v>
      </c>
      <c r="DY484" s="36">
        <f t="shared" ca="1" si="1163"/>
        <v>0.1825159874213875</v>
      </c>
      <c r="DZ484" s="36">
        <f t="shared" ca="1" si="1164"/>
        <v>10.535646736312275</v>
      </c>
      <c r="EA484" s="36">
        <f t="shared" ca="1" si="1165"/>
        <v>0</v>
      </c>
      <c r="EB484" s="36">
        <f t="shared" ca="1" si="1166"/>
        <v>330.46950989970071</v>
      </c>
      <c r="EC484" s="36">
        <f t="shared" ca="1" si="1167"/>
        <v>0</v>
      </c>
      <c r="ED484" s="36">
        <f t="shared" ca="1" si="1168"/>
        <v>0</v>
      </c>
      <c r="EE484" s="36">
        <f t="shared" ca="1" si="1206"/>
        <v>0</v>
      </c>
      <c r="EF484" s="36">
        <f t="shared" ca="1" si="1169"/>
        <v>330.46950989970071</v>
      </c>
      <c r="EG484" s="64"/>
      <c r="EH484" s="64"/>
      <c r="EI484" s="64"/>
      <c r="EJ484" s="70"/>
      <c r="EK484" s="70"/>
      <c r="EL484" s="70"/>
      <c r="EM484" s="70"/>
      <c r="EN484" s="70"/>
      <c r="EO484" s="36">
        <f t="shared" ca="1" si="1170"/>
        <v>2.8221559578456623</v>
      </c>
      <c r="EP484" s="36">
        <f t="shared" ca="1" si="1171"/>
        <v>0</v>
      </c>
      <c r="EQ484" s="36">
        <f t="shared" si="1172"/>
        <v>8.2706109017679044</v>
      </c>
      <c r="ER484" s="36">
        <f t="shared" si="1173"/>
        <v>9.594230889807101E-2</v>
      </c>
      <c r="ES484" s="36">
        <f t="shared" si="1174"/>
        <v>-8.7617467473304331E-2</v>
      </c>
      <c r="ET484" s="36">
        <f t="shared" ca="1" si="1175"/>
        <v>0</v>
      </c>
      <c r="EU484" s="36">
        <f t="shared" ca="1" si="1207"/>
        <v>9.594230889807101E-2</v>
      </c>
      <c r="EV484" s="36">
        <f t="shared" si="1176"/>
        <v>0.16461948052655162</v>
      </c>
      <c r="EW484" s="36">
        <f t="shared" si="1177"/>
        <v>10.811076306933463</v>
      </c>
      <c r="EX484" s="36">
        <f t="shared" ca="1" si="1208"/>
        <v>19.342248998125989</v>
      </c>
      <c r="EY484" s="36">
        <f t="shared" si="1178"/>
        <v>0</v>
      </c>
      <c r="EZ484" s="36">
        <f t="shared" si="1179"/>
        <v>0</v>
      </c>
      <c r="FA484" s="36">
        <f t="shared" si="1180"/>
        <v>0</v>
      </c>
      <c r="FB484" s="36">
        <f t="shared" si="1181"/>
        <v>0</v>
      </c>
      <c r="FC484" s="36">
        <f t="shared" si="1209"/>
        <v>0</v>
      </c>
      <c r="FD484" s="36">
        <f t="shared" si="1182"/>
        <v>0</v>
      </c>
      <c r="FE484" s="36">
        <f t="shared" si="1183"/>
        <v>0</v>
      </c>
      <c r="FF484" s="36">
        <f t="shared" si="1210"/>
        <v>0</v>
      </c>
      <c r="FG484" s="36">
        <f t="shared" ca="1" si="1184"/>
        <v>19.342248998125989</v>
      </c>
      <c r="FH484" s="36">
        <f t="shared" ca="1" si="1185"/>
        <v>0.17705058689024294</v>
      </c>
      <c r="FI484" s="36">
        <f t="shared" ca="1" si="1186"/>
        <v>-0.48878648585062873</v>
      </c>
      <c r="FJ484" s="36">
        <f t="shared" ca="1" si="1187"/>
        <v>20.687355603175909</v>
      </c>
      <c r="FK484" s="36">
        <f t="shared" si="1188"/>
        <v>0</v>
      </c>
      <c r="FL484" s="36">
        <f t="shared" si="1189"/>
        <v>0</v>
      </c>
      <c r="FM484" s="36">
        <f t="shared" ca="1" si="1190"/>
        <v>0</v>
      </c>
      <c r="FN484" s="36">
        <f t="shared" ca="1" si="1212"/>
        <v>20.687355603175909</v>
      </c>
    </row>
    <row r="485" spans="2:170" x14ac:dyDescent="0.25">
      <c r="B485" s="2">
        <v>477</v>
      </c>
      <c r="C485" s="2">
        <f t="shared" si="1066"/>
        <v>40</v>
      </c>
      <c r="D485" s="2">
        <f t="shared" si="1215"/>
        <v>501</v>
      </c>
      <c r="E485" s="2">
        <f t="shared" si="1213"/>
        <v>42</v>
      </c>
      <c r="F485" s="189">
        <f t="shared" si="1217"/>
        <v>60236</v>
      </c>
      <c r="G485" s="2">
        <f t="shared" si="1216"/>
        <v>11</v>
      </c>
      <c r="H485" s="187">
        <f t="shared" si="1067"/>
        <v>74.333333333333343</v>
      </c>
      <c r="I485" s="186">
        <f t="shared" si="1214"/>
        <v>74</v>
      </c>
      <c r="J485" s="2">
        <f t="shared" si="1068"/>
        <v>0</v>
      </c>
      <c r="K485" s="2">
        <f t="shared" si="1069"/>
        <v>1</v>
      </c>
      <c r="L485">
        <f t="shared" si="1070"/>
        <v>2</v>
      </c>
      <c r="M485" s="190">
        <f t="shared" si="1191"/>
        <v>2.7181547100000002E-2</v>
      </c>
      <c r="N485">
        <f t="shared" si="1071"/>
        <v>1</v>
      </c>
      <c r="O485">
        <f t="shared" si="1072"/>
        <v>100</v>
      </c>
      <c r="P485" s="58">
        <f t="shared" si="1073"/>
        <v>0.12231696195000001</v>
      </c>
      <c r="Q485" s="106">
        <f t="shared" si="1074"/>
        <v>0.12231696195000001</v>
      </c>
      <c r="R485" s="59">
        <f t="shared" si="1075"/>
        <v>0.12231696195000001</v>
      </c>
      <c r="S485" s="32">
        <f t="shared" si="1192"/>
        <v>1.0813587805604152E-2</v>
      </c>
      <c r="T485">
        <f t="shared" si="1076"/>
        <v>1</v>
      </c>
      <c r="U485" s="32">
        <f t="shared" si="1193"/>
        <v>9.2447301000000005E-4</v>
      </c>
      <c r="V485">
        <f t="shared" si="1077"/>
        <v>1</v>
      </c>
      <c r="W485">
        <f t="shared" si="1078"/>
        <v>100</v>
      </c>
      <c r="X485" s="58">
        <f t="shared" si="1079"/>
        <v>4.1601285449999999E-3</v>
      </c>
      <c r="Y485" s="58">
        <f t="shared" si="1080"/>
        <v>4.1601285449999999E-3</v>
      </c>
      <c r="Z485" s="32">
        <f t="shared" si="1081"/>
        <v>4.1601285449999999E-3</v>
      </c>
      <c r="AA485" s="32">
        <f t="shared" si="1082"/>
        <v>3.4734015961890297E-4</v>
      </c>
      <c r="AB485" s="59">
        <f t="shared" si="1083"/>
        <v>4.9056245199999996E-3</v>
      </c>
      <c r="AC485" s="59">
        <f t="shared" si="1084"/>
        <v>4.9056245199999996E-3</v>
      </c>
      <c r="AD485">
        <f t="shared" si="1085"/>
        <v>1</v>
      </c>
      <c r="AE485" s="59">
        <f t="shared" si="1086"/>
        <v>4.9056245199999996E-3</v>
      </c>
      <c r="AF485" s="59">
        <f t="shared" si="1087"/>
        <v>4.1758461800000006E-3</v>
      </c>
      <c r="AG485" s="59">
        <f t="shared" si="1088"/>
        <v>4.1758461800000006E-3</v>
      </c>
      <c r="AH485">
        <f t="shared" si="1089"/>
        <v>1</v>
      </c>
      <c r="AI485" s="59">
        <f t="shared" si="1090"/>
        <v>4.1758461800000006E-3</v>
      </c>
      <c r="AJ485" s="59">
        <f t="shared" si="1091"/>
        <v>0</v>
      </c>
      <c r="AK485" s="59">
        <f t="shared" si="1092"/>
        <v>0</v>
      </c>
      <c r="AL485" s="59">
        <f t="shared" si="1093"/>
        <v>0</v>
      </c>
      <c r="AM485" s="12">
        <f t="shared" si="1194"/>
        <v>3.4992852992714414E-3</v>
      </c>
      <c r="AN485" s="12">
        <f t="shared" si="1195"/>
        <v>0</v>
      </c>
      <c r="AO485" s="66">
        <f t="shared" si="1094"/>
        <v>3.7839828840531535E-5</v>
      </c>
      <c r="AP485" s="66">
        <f t="shared" si="1095"/>
        <v>1.2154423144010231E-6</v>
      </c>
      <c r="AQ485" s="59">
        <f t="shared" si="1096"/>
        <v>1.7166179766581518E-5</v>
      </c>
      <c r="AR485" s="59">
        <f t="shared" si="1097"/>
        <v>1.4612477149692807E-5</v>
      </c>
      <c r="AS485" s="59">
        <f t="shared" si="1098"/>
        <v>0</v>
      </c>
      <c r="AT485" s="12">
        <f t="shared" si="1099"/>
        <v>3.4284513712002345E-3</v>
      </c>
      <c r="AU485" s="59">
        <f t="shared" si="1196"/>
        <v>1.1858461261560205E-20</v>
      </c>
      <c r="AV485" s="59">
        <f t="shared" si="1197"/>
        <v>0</v>
      </c>
      <c r="AW485" s="70">
        <f t="shared" si="1100"/>
        <v>0</v>
      </c>
      <c r="AX485" s="20">
        <f t="shared" si="1101"/>
        <v>200000</v>
      </c>
      <c r="AY485" s="20">
        <f t="shared" si="1102"/>
        <v>0</v>
      </c>
      <c r="AZ485" s="20">
        <f t="shared" si="1103"/>
        <v>0</v>
      </c>
      <c r="BA485" s="20">
        <f t="shared" si="1104"/>
        <v>200000</v>
      </c>
      <c r="BB485" s="36">
        <f t="shared" si="1105"/>
        <v>1</v>
      </c>
      <c r="BC485" s="36">
        <f t="shared" si="1106"/>
        <v>0</v>
      </c>
      <c r="BD485" s="80">
        <f t="shared" si="1107"/>
        <v>7.5679657681063075</v>
      </c>
      <c r="BE485" s="36">
        <f t="shared" si="1108"/>
        <v>0</v>
      </c>
      <c r="BF485" s="36">
        <f t="shared" si="1109"/>
        <v>0</v>
      </c>
      <c r="BG485" s="36">
        <f t="shared" si="1110"/>
        <v>7.5679657681063075</v>
      </c>
      <c r="BH485" s="36">
        <f t="shared" si="1111"/>
        <v>0.24308846288020461</v>
      </c>
      <c r="BI485" s="36">
        <f t="shared" si="1112"/>
        <v>0</v>
      </c>
      <c r="BJ485" s="36">
        <f t="shared" si="1113"/>
        <v>0</v>
      </c>
      <c r="BK485" s="36">
        <f t="shared" si="1114"/>
        <v>0.24308846288020461</v>
      </c>
      <c r="BL485" s="68">
        <f ca="1">IF(OR(AT485=0,E485&gt;ProjTerm),0,VLOOKUP(D485,'Life Events'!$AE$5:$AI$1206,5,FALSE))</f>
        <v>3.3321693791307544E-17</v>
      </c>
      <c r="BM485" s="93">
        <f t="shared" ca="1" si="1115"/>
        <v>3.3321693791307544E-17</v>
      </c>
      <c r="BN485" s="93">
        <f t="shared" ca="1" si="1116"/>
        <v>1.142418067695227E-19</v>
      </c>
      <c r="BO485" s="36">
        <f t="shared" ca="1" si="1117"/>
        <v>1.7386683061635709E-17</v>
      </c>
      <c r="BP485" s="36">
        <f t="shared" si="1118"/>
        <v>3.2653948541026363E-3</v>
      </c>
      <c r="BQ485" s="36">
        <f t="shared" si="1119"/>
        <v>98.327216650040668</v>
      </c>
      <c r="BR485" s="36">
        <f t="shared" si="1120"/>
        <v>154.78110000000001</v>
      </c>
      <c r="BS485" s="36">
        <f t="shared" si="1121"/>
        <v>152.1919475303161</v>
      </c>
      <c r="BT485" s="36">
        <f t="shared" si="1122"/>
        <v>0.52178269119594634</v>
      </c>
      <c r="BU485" s="70" cm="1">
        <f t="array" ref="BU485">IF(AND(ActInt=1,$J485=0),INDEX(Tbl_FwdNom,$B485-IVP,MATCH(ValnDt,Tbl_FwdNom_Cols)),INDEX(Tbl_FwdNom,$B485,MATCH(StartDt,Tbl_FwdNom_Cols)))</f>
        <v>11.548449523</v>
      </c>
      <c r="BV485" s="70" cm="1">
        <f t="array" ref="BV485">INDEX(Tbl_FwdReal,$B485,MATCH(StartDt,Tbl_FwdReal_Cols))</f>
        <v>4.4445294830000002</v>
      </c>
      <c r="BW485" s="70" cm="1">
        <f t="array" ref="BW485">IF(RunType&lt;&gt;"OPN",INDEX(Tbl_FwdReal,$B485,MATCH(ValnDt,Tbl_FwdReal_Cols)),IF(AND($J485=0,ActInt=1),INDEX(Tbl_FwdReal,$B485-IVP,MATCH(ValnDt,Tbl_FwdReal_Cols)),-999))*$K485</f>
        <v>4.4445294830000002</v>
      </c>
      <c r="BX485" s="70">
        <f t="shared" si="1123"/>
        <v>4.4445294830000003E-2</v>
      </c>
      <c r="BY485" s="70">
        <f t="shared" si="1198"/>
        <v>6.8016200323409715E-2</v>
      </c>
      <c r="BZ485" s="64">
        <f t="shared" si="1211"/>
        <v>5.4986380929227252E-3</v>
      </c>
      <c r="CA485" s="70" cm="1">
        <f t="array" ref="CA485">IF($J485=1,CA484*(1+INDEX(Tbl_CPI,$B485,MATCH(IF(RunType="OPN",StartDt,ValnDt),Tbl_CPI_Cols))),0)</f>
        <v>0</v>
      </c>
      <c r="CB485" s="70">
        <f t="shared" si="1199"/>
        <v>15.423448900651632</v>
      </c>
      <c r="CC485" s="70">
        <f t="shared" si="1200"/>
        <v>14.679794415926457</v>
      </c>
      <c r="CD485" s="36">
        <f t="shared" si="1124"/>
        <v>76.537170969938373</v>
      </c>
      <c r="CE485" s="36">
        <f t="shared" si="1125"/>
        <v>1.5751866569387716</v>
      </c>
      <c r="CF485" s="36">
        <f t="shared" si="1126"/>
        <v>0</v>
      </c>
      <c r="CG485" s="36">
        <f t="shared" si="1127"/>
        <v>0.27333742473516465</v>
      </c>
      <c r="CH485" s="36">
        <f t="shared" si="1128"/>
        <v>0.26782539722293025</v>
      </c>
      <c r="CI485" s="36">
        <f t="shared" si="1129"/>
        <v>0</v>
      </c>
      <c r="CJ485" s="36">
        <f t="shared" si="1130"/>
        <v>0</v>
      </c>
      <c r="CK485" s="36">
        <f t="shared" si="1131"/>
        <v>0</v>
      </c>
      <c r="CL485" s="36">
        <f t="shared" si="1132"/>
        <v>5.5120275122343704E-3</v>
      </c>
      <c r="CM485" s="36">
        <f t="shared" si="1133"/>
        <v>0.27333742473516465</v>
      </c>
      <c r="CN485" s="36">
        <f t="shared" ca="1" si="1134"/>
        <v>7.2860061449364624</v>
      </c>
      <c r="CO485" s="20">
        <f t="shared" si="1135"/>
        <v>120000</v>
      </c>
      <c r="CP485" s="20">
        <f t="shared" si="1136"/>
        <v>2</v>
      </c>
      <c r="CQ485" s="64">
        <f t="shared" si="1137"/>
        <v>3.1887928349999997E-2</v>
      </c>
      <c r="CR485" s="64">
        <f t="shared" si="1138"/>
        <v>0.14349567757499998</v>
      </c>
      <c r="CS485" s="36">
        <f t="shared" si="1139"/>
        <v>5.3854177278453559</v>
      </c>
      <c r="CT485" s="36">
        <f t="shared" si="1140"/>
        <v>4.5407794608637841</v>
      </c>
      <c r="CU485" s="36">
        <f t="shared" si="1141"/>
        <v>0.14585307772812278</v>
      </c>
      <c r="CV485" s="36">
        <f t="shared" si="1201"/>
        <v>4.6866325385919065</v>
      </c>
      <c r="CW485" s="36">
        <f t="shared" si="1142"/>
        <v>0</v>
      </c>
      <c r="CX485" s="36">
        <f t="shared" si="1143"/>
        <v>0</v>
      </c>
      <c r="CY485" s="36">
        <f t="shared" si="1144"/>
        <v>0</v>
      </c>
      <c r="CZ485" s="36">
        <f t="shared" si="1202"/>
        <v>0</v>
      </c>
      <c r="DA485" s="64">
        <f t="shared" si="1145"/>
        <v>9.1490015336546104E-3</v>
      </c>
      <c r="DB485" s="70">
        <f t="shared" si="1203"/>
        <v>0.99093394382816569</v>
      </c>
      <c r="DC485" s="70">
        <f>PRODUCT($DB$8:DB485)</f>
        <v>9.5934638341818364E-3</v>
      </c>
      <c r="DD485" s="36">
        <f t="shared" si="1146"/>
        <v>15.630269550073969</v>
      </c>
      <c r="DE485" s="36">
        <f t="shared" si="1147"/>
        <v>296.81654765763312</v>
      </c>
      <c r="DF485" s="36">
        <f t="shared" si="1148"/>
        <v>8.0675487705183002</v>
      </c>
      <c r="DG485" s="36">
        <f t="shared" si="1149"/>
        <v>0.12745615766240559</v>
      </c>
      <c r="DH485" s="36">
        <f t="shared" ca="1" si="1150"/>
        <v>3.1677652744529272E-16</v>
      </c>
      <c r="DI485" s="36">
        <f t="shared" si="1151"/>
        <v>9.7880607199637701</v>
      </c>
      <c r="DJ485" s="36">
        <f t="shared" ca="1" si="1152"/>
        <v>298.91443144037885</v>
      </c>
      <c r="DK485" s="36">
        <f t="shared" si="1153"/>
        <v>0</v>
      </c>
      <c r="DL485" s="36">
        <f t="shared" si="1154"/>
        <v>0</v>
      </c>
      <c r="DM485" s="36">
        <f t="shared" ca="1" si="1155"/>
        <v>298.91443144037885</v>
      </c>
      <c r="DN485" s="36">
        <f t="shared" ca="1" si="1204"/>
        <v>298.91443144038305</v>
      </c>
      <c r="DO485" s="64" cm="1">
        <f t="array" ref="DO485">IFERROR(INDEX(Tbl_FwdNom,$B485,MATCH(LIDt,Tbl_FwdNom_Cols,0)),0)</f>
        <v>8.4308506009999995</v>
      </c>
      <c r="DP485" s="64">
        <f t="shared" ca="1" si="1205"/>
        <v>8.3690774829999999</v>
      </c>
      <c r="DQ485" s="64">
        <f t="shared" ca="1" si="1156"/>
        <v>6.7201964679368675E-3</v>
      </c>
      <c r="DR485" s="70">
        <f t="shared" ca="1" si="1157"/>
        <v>0.99332466310747058</v>
      </c>
      <c r="DS485" s="70">
        <f ca="1">PRODUCT($DR$8:DR485)</f>
        <v>1.7284999881747181E-2</v>
      </c>
      <c r="DT485" s="36">
        <f t="shared" ca="1" si="1158"/>
        <v>322.785105070599</v>
      </c>
      <c r="DU485" s="36">
        <f t="shared" ca="1" si="1159"/>
        <v>8.6625119004826363</v>
      </c>
      <c r="DV485" s="36">
        <f t="shared" ca="1" si="1160"/>
        <v>0.13856098176459081</v>
      </c>
      <c r="DW485" s="36">
        <f t="shared" ca="1" si="1161"/>
        <v>3.3062330998005921E-16</v>
      </c>
      <c r="DX485" s="36">
        <f t="shared" ca="1" si="1162"/>
        <v>16.694923084376519</v>
      </c>
      <c r="DY485" s="36">
        <f t="shared" ca="1" si="1163"/>
        <v>0.17819346129534547</v>
      </c>
      <c r="DZ485" s="36">
        <f t="shared" ca="1" si="1164"/>
        <v>10.3368231157857</v>
      </c>
      <c r="EA485" s="36">
        <f t="shared" ca="1" si="1165"/>
        <v>0</v>
      </c>
      <c r="EB485" s="36">
        <f t="shared" ca="1" si="1166"/>
        <v>325.12914948202155</v>
      </c>
      <c r="EC485" s="36">
        <f t="shared" ca="1" si="1167"/>
        <v>0</v>
      </c>
      <c r="ED485" s="36">
        <f t="shared" ca="1" si="1168"/>
        <v>0</v>
      </c>
      <c r="EE485" s="36">
        <f t="shared" ca="1" si="1206"/>
        <v>0</v>
      </c>
      <c r="EF485" s="36">
        <f t="shared" ca="1" si="1169"/>
        <v>325.12914948202155</v>
      </c>
      <c r="EG485" s="64"/>
      <c r="EH485" s="64"/>
      <c r="EI485" s="64"/>
      <c r="EJ485" s="70"/>
      <c r="EK485" s="70"/>
      <c r="EL485" s="70"/>
      <c r="EM485" s="70"/>
      <c r="EN485" s="70"/>
      <c r="EO485" s="36">
        <f t="shared" ca="1" si="1170"/>
        <v>2.776030366988711</v>
      </c>
      <c r="EP485" s="36">
        <f t="shared" ca="1" si="1171"/>
        <v>0</v>
      </c>
      <c r="EQ485" s="36">
        <f t="shared" si="1172"/>
        <v>8.1377905761087117</v>
      </c>
      <c r="ER485" s="36">
        <f t="shared" si="1173"/>
        <v>9.3692368461312889E-2</v>
      </c>
      <c r="ES485" s="36">
        <f t="shared" si="1174"/>
        <v>-8.5562752662928426E-2</v>
      </c>
      <c r="ET485" s="36">
        <f t="shared" ca="1" si="1175"/>
        <v>0</v>
      </c>
      <c r="EU485" s="36">
        <f t="shared" ca="1" si="1207"/>
        <v>9.3692368461312889E-2</v>
      </c>
      <c r="EV485" s="36">
        <f t="shared" si="1176"/>
        <v>0.16157230134929956</v>
      </c>
      <c r="EW485" s="36">
        <f t="shared" si="1177"/>
        <v>10.637457853246282</v>
      </c>
      <c r="EX485" s="36">
        <f t="shared" ca="1" si="1208"/>
        <v>19.030513099165603</v>
      </c>
      <c r="EY485" s="36">
        <f t="shared" si="1178"/>
        <v>0</v>
      </c>
      <c r="EZ485" s="36">
        <f t="shared" si="1179"/>
        <v>0</v>
      </c>
      <c r="FA485" s="36">
        <f t="shared" si="1180"/>
        <v>0</v>
      </c>
      <c r="FB485" s="36">
        <f t="shared" si="1181"/>
        <v>0</v>
      </c>
      <c r="FC485" s="36">
        <f t="shared" si="1209"/>
        <v>0</v>
      </c>
      <c r="FD485" s="36">
        <f t="shared" si="1182"/>
        <v>0</v>
      </c>
      <c r="FE485" s="36">
        <f t="shared" si="1183"/>
        <v>0</v>
      </c>
      <c r="FF485" s="36">
        <f t="shared" si="1210"/>
        <v>0</v>
      </c>
      <c r="FG485" s="36">
        <f t="shared" ca="1" si="1184"/>
        <v>19.030513099165603</v>
      </c>
      <c r="FH485" s="36">
        <f t="shared" ca="1" si="1185"/>
        <v>0.17411019353050025</v>
      </c>
      <c r="FI485" s="36">
        <f t="shared" ca="1" si="1186"/>
        <v>-0.47889261873535593</v>
      </c>
      <c r="FJ485" s="36">
        <f t="shared" ca="1" si="1187"/>
        <v>20.347486078495972</v>
      </c>
      <c r="FK485" s="36">
        <f t="shared" si="1188"/>
        <v>0</v>
      </c>
      <c r="FL485" s="36">
        <f t="shared" si="1189"/>
        <v>0</v>
      </c>
      <c r="FM485" s="36">
        <f t="shared" ca="1" si="1190"/>
        <v>0</v>
      </c>
      <c r="FN485" s="36">
        <f t="shared" ca="1" si="1212"/>
        <v>20.347486078495972</v>
      </c>
    </row>
    <row r="486" spans="2:170" x14ac:dyDescent="0.25">
      <c r="B486" s="2">
        <v>478</v>
      </c>
      <c r="C486" s="2">
        <f t="shared" si="1066"/>
        <v>40</v>
      </c>
      <c r="D486" s="2">
        <f t="shared" si="1215"/>
        <v>502</v>
      </c>
      <c r="E486" s="2">
        <f t="shared" si="1213"/>
        <v>42</v>
      </c>
      <c r="F486" s="189">
        <f t="shared" si="1217"/>
        <v>60267</v>
      </c>
      <c r="G486" s="2">
        <f t="shared" si="1216"/>
        <v>12</v>
      </c>
      <c r="H486" s="187">
        <f t="shared" si="1067"/>
        <v>74.416666666666671</v>
      </c>
      <c r="I486" s="186">
        <f t="shared" si="1214"/>
        <v>74</v>
      </c>
      <c r="J486" s="2">
        <f t="shared" si="1068"/>
        <v>0</v>
      </c>
      <c r="K486" s="2">
        <f t="shared" si="1069"/>
        <v>1</v>
      </c>
      <c r="L486">
        <f t="shared" si="1070"/>
        <v>2</v>
      </c>
      <c r="M486" s="190">
        <f t="shared" si="1191"/>
        <v>2.7181547100000002E-2</v>
      </c>
      <c r="N486">
        <f t="shared" si="1071"/>
        <v>1</v>
      </c>
      <c r="O486">
        <f t="shared" si="1072"/>
        <v>100</v>
      </c>
      <c r="P486" s="58">
        <f t="shared" si="1073"/>
        <v>0.12231696195000001</v>
      </c>
      <c r="Q486" s="106">
        <f t="shared" si="1074"/>
        <v>0.12231696195000001</v>
      </c>
      <c r="R486" s="59">
        <f t="shared" si="1075"/>
        <v>0.12231696195000001</v>
      </c>
      <c r="S486" s="32">
        <f t="shared" si="1192"/>
        <v>1.0813587805604152E-2</v>
      </c>
      <c r="T486">
        <f t="shared" si="1076"/>
        <v>1</v>
      </c>
      <c r="U486" s="32">
        <f t="shared" si="1193"/>
        <v>9.2447301000000005E-4</v>
      </c>
      <c r="V486">
        <f t="shared" si="1077"/>
        <v>1</v>
      </c>
      <c r="W486">
        <f t="shared" si="1078"/>
        <v>100</v>
      </c>
      <c r="X486" s="58">
        <f t="shared" si="1079"/>
        <v>4.1601285449999999E-3</v>
      </c>
      <c r="Y486" s="58">
        <f t="shared" si="1080"/>
        <v>4.1601285449999999E-3</v>
      </c>
      <c r="Z486" s="32">
        <f t="shared" si="1081"/>
        <v>4.1601285449999999E-3</v>
      </c>
      <c r="AA486" s="32">
        <f t="shared" si="1082"/>
        <v>3.4734015961890297E-4</v>
      </c>
      <c r="AB486" s="59">
        <f t="shared" si="1083"/>
        <v>4.9056245199999996E-3</v>
      </c>
      <c r="AC486" s="59">
        <f t="shared" si="1084"/>
        <v>4.9056245199999996E-3</v>
      </c>
      <c r="AD486">
        <f t="shared" si="1085"/>
        <v>1</v>
      </c>
      <c r="AE486" s="59">
        <f t="shared" si="1086"/>
        <v>4.9056245199999996E-3</v>
      </c>
      <c r="AF486" s="59">
        <f t="shared" si="1087"/>
        <v>4.1758461800000006E-3</v>
      </c>
      <c r="AG486" s="59">
        <f t="shared" si="1088"/>
        <v>4.1758461800000006E-3</v>
      </c>
      <c r="AH486">
        <f t="shared" si="1089"/>
        <v>1</v>
      </c>
      <c r="AI486" s="59">
        <f t="shared" si="1090"/>
        <v>4.1758461800000006E-3</v>
      </c>
      <c r="AJ486" s="59">
        <f t="shared" si="1091"/>
        <v>0</v>
      </c>
      <c r="AK486" s="59">
        <f t="shared" si="1092"/>
        <v>0</v>
      </c>
      <c r="AL486" s="59">
        <f t="shared" si="1093"/>
        <v>0</v>
      </c>
      <c r="AM486" s="12">
        <f t="shared" si="1194"/>
        <v>3.4284513712002345E-3</v>
      </c>
      <c r="AN486" s="12">
        <f t="shared" si="1195"/>
        <v>0</v>
      </c>
      <c r="AO486" s="66">
        <f t="shared" si="1094"/>
        <v>3.707385993971769E-5</v>
      </c>
      <c r="AP486" s="66">
        <f t="shared" si="1095"/>
        <v>1.1908388465183363E-6</v>
      </c>
      <c r="AQ486" s="59">
        <f t="shared" si="1096"/>
        <v>1.681869511218749E-5</v>
      </c>
      <c r="AR486" s="59">
        <f t="shared" si="1097"/>
        <v>1.4316685561742263E-5</v>
      </c>
      <c r="AS486" s="59">
        <f t="shared" si="1098"/>
        <v>0</v>
      </c>
      <c r="AT486" s="12">
        <f t="shared" si="1099"/>
        <v>3.3590512917400688E-3</v>
      </c>
      <c r="AU486" s="59">
        <f t="shared" si="1196"/>
        <v>5.7598240413292423E-20</v>
      </c>
      <c r="AV486" s="59">
        <f t="shared" si="1197"/>
        <v>0</v>
      </c>
      <c r="AW486" s="70">
        <f t="shared" si="1100"/>
        <v>0</v>
      </c>
      <c r="AX486" s="20">
        <f t="shared" si="1101"/>
        <v>200000</v>
      </c>
      <c r="AY486" s="20">
        <f t="shared" si="1102"/>
        <v>0</v>
      </c>
      <c r="AZ486" s="20">
        <f t="shared" si="1103"/>
        <v>0</v>
      </c>
      <c r="BA486" s="20">
        <f t="shared" si="1104"/>
        <v>200000</v>
      </c>
      <c r="BB486" s="36">
        <f t="shared" si="1105"/>
        <v>1</v>
      </c>
      <c r="BC486" s="36">
        <f t="shared" si="1106"/>
        <v>0</v>
      </c>
      <c r="BD486" s="80">
        <f t="shared" si="1107"/>
        <v>7.4147719879435376</v>
      </c>
      <c r="BE486" s="36">
        <f t="shared" si="1108"/>
        <v>0</v>
      </c>
      <c r="BF486" s="36">
        <f t="shared" si="1109"/>
        <v>0</v>
      </c>
      <c r="BG486" s="36">
        <f t="shared" si="1110"/>
        <v>7.4147719879435376</v>
      </c>
      <c r="BH486" s="36">
        <f t="shared" si="1111"/>
        <v>0.23816776930366726</v>
      </c>
      <c r="BI486" s="36">
        <f t="shared" si="1112"/>
        <v>0</v>
      </c>
      <c r="BJ486" s="36">
        <f t="shared" si="1113"/>
        <v>0</v>
      </c>
      <c r="BK486" s="36">
        <f t="shared" si="1114"/>
        <v>0.23816776930366726</v>
      </c>
      <c r="BL486" s="68">
        <f ca="1">IF(OR(AT486=0,E486&gt;ProjTerm),0,VLOOKUP(D486,'Life Events'!$AE$5:$AI$1206,5,FALSE))</f>
        <v>3.2647182781383406E-17</v>
      </c>
      <c r="BM486" s="93">
        <f t="shared" ca="1" si="1115"/>
        <v>3.2647182781383406E-17</v>
      </c>
      <c r="BN486" s="93">
        <f t="shared" ca="1" si="1116"/>
        <v>1.0966356149348005E-19</v>
      </c>
      <c r="BO486" s="36">
        <f t="shared" ca="1" si="1117"/>
        <v>1.6689910996803309E-17</v>
      </c>
      <c r="BP486" s="36">
        <f t="shared" si="1118"/>
        <v>3.1992954296665233E-3</v>
      </c>
      <c r="BQ486" s="36">
        <f t="shared" si="1119"/>
        <v>98.327216650040668</v>
      </c>
      <c r="BR486" s="36">
        <f t="shared" si="1120"/>
        <v>154.78110000000001</v>
      </c>
      <c r="BS486" s="36">
        <f t="shared" si="1121"/>
        <v>152.1919475303161</v>
      </c>
      <c r="BT486" s="36">
        <f t="shared" si="1122"/>
        <v>0.51122055794414512</v>
      </c>
      <c r="BU486" s="70" cm="1">
        <f t="array" ref="BU486">IF(AND(ActInt=1,$J486=0),INDEX(Tbl_FwdNom,$B486-IVP,MATCH(ValnDt,Tbl_FwdNom_Cols)),INDEX(Tbl_FwdNom,$B486,MATCH(StartDt,Tbl_FwdNom_Cols)))</f>
        <v>11.542392846</v>
      </c>
      <c r="BV486" s="70" cm="1">
        <f t="array" ref="BV486">INDEX(Tbl_FwdReal,$B486,MATCH(StartDt,Tbl_FwdReal_Cols))</f>
        <v>4.4411146559999999</v>
      </c>
      <c r="BW486" s="70" cm="1">
        <f t="array" ref="BW486">IF(RunType&lt;&gt;"OPN",INDEX(Tbl_FwdReal,$B486,MATCH(ValnDt,Tbl_FwdReal_Cols)),IF(AND($J486=0,ActInt=1),INDEX(Tbl_FwdReal,$B486-IVP,MATCH(ValnDt,Tbl_FwdReal_Cols)),-999))*$K486</f>
        <v>4.4411146559999999</v>
      </c>
      <c r="BX486" s="70">
        <f t="shared" si="1123"/>
        <v>4.4411146559999996E-2</v>
      </c>
      <c r="BY486" s="70">
        <f t="shared" si="1198"/>
        <v>6.7993129079382708E-2</v>
      </c>
      <c r="BZ486" s="64">
        <f t="shared" si="1211"/>
        <v>5.4968280131595382E-3</v>
      </c>
      <c r="CA486" s="70" cm="1">
        <f t="array" ref="CA486">IF($J486=1,CA485*(1+INDEX(Tbl_CPI,$B486,MATCH(IF(RunType="OPN",StartDt,ValnDt),Tbl_CPI_Cols))),0)</f>
        <v>0</v>
      </c>
      <c r="CB486" s="70">
        <f t="shared" si="1199"/>
        <v>15.508228946628268</v>
      </c>
      <c r="CC486" s="70">
        <f t="shared" si="1200"/>
        <v>14.679794415926457</v>
      </c>
      <c r="CD486" s="36">
        <f t="shared" si="1124"/>
        <v>76.537170969938373</v>
      </c>
      <c r="CE486" s="36">
        <f t="shared" si="1125"/>
        <v>1.5751866569387716</v>
      </c>
      <c r="CF486" s="36">
        <f t="shared" si="1126"/>
        <v>0</v>
      </c>
      <c r="CG486" s="36">
        <f t="shared" si="1127"/>
        <v>0.26780441961355</v>
      </c>
      <c r="CH486" s="36">
        <f t="shared" si="1128"/>
        <v>0.26240396875967198</v>
      </c>
      <c r="CI486" s="36">
        <f t="shared" si="1129"/>
        <v>0</v>
      </c>
      <c r="CJ486" s="36">
        <f t="shared" si="1130"/>
        <v>0</v>
      </c>
      <c r="CK486" s="36">
        <f t="shared" si="1131"/>
        <v>0</v>
      </c>
      <c r="CL486" s="36">
        <f t="shared" si="1132"/>
        <v>5.4004508538780449E-3</v>
      </c>
      <c r="CM486" s="36">
        <f t="shared" si="1133"/>
        <v>0.26780441961355</v>
      </c>
      <c r="CN486" s="36">
        <f t="shared" ca="1" si="1134"/>
        <v>7.1385199038733935</v>
      </c>
      <c r="CO486" s="20">
        <f t="shared" si="1135"/>
        <v>120000</v>
      </c>
      <c r="CP486" s="20">
        <f t="shared" si="1136"/>
        <v>2</v>
      </c>
      <c r="CQ486" s="64">
        <f t="shared" si="1137"/>
        <v>3.1887928349999997E-2</v>
      </c>
      <c r="CR486" s="64">
        <f t="shared" si="1138"/>
        <v>0.14349567757499998</v>
      </c>
      <c r="CS486" s="36">
        <f t="shared" si="1139"/>
        <v>5.2764039552195507</v>
      </c>
      <c r="CT486" s="36">
        <f t="shared" si="1140"/>
        <v>4.4488631927661224</v>
      </c>
      <c r="CU486" s="36">
        <f t="shared" si="1141"/>
        <v>0.14290066158220036</v>
      </c>
      <c r="CV486" s="36">
        <f t="shared" si="1201"/>
        <v>4.591763854348323</v>
      </c>
      <c r="CW486" s="36">
        <f t="shared" si="1142"/>
        <v>0</v>
      </c>
      <c r="CX486" s="36">
        <f t="shared" si="1143"/>
        <v>0</v>
      </c>
      <c r="CY486" s="36">
        <f t="shared" si="1144"/>
        <v>0</v>
      </c>
      <c r="CZ486" s="36">
        <f t="shared" si="1202"/>
        <v>0</v>
      </c>
      <c r="DA486" s="64">
        <f t="shared" si="1145"/>
        <v>9.1444353252170263E-3</v>
      </c>
      <c r="DB486" s="70">
        <f t="shared" si="1203"/>
        <v>0.99093842763719941</v>
      </c>
      <c r="DC486" s="70">
        <f>PRODUCT($DB$8:DB486)</f>
        <v>9.5065319674384873E-3</v>
      </c>
      <c r="DD486" s="36">
        <f t="shared" si="1146"/>
        <v>15.261978981146184</v>
      </c>
      <c r="DE486" s="36">
        <f t="shared" si="1147"/>
        <v>292.115995393199</v>
      </c>
      <c r="DF486" s="36">
        <f t="shared" si="1148"/>
        <v>7.9031541791796718</v>
      </c>
      <c r="DG486" s="36">
        <f t="shared" si="1149"/>
        <v>0.12542237682328361</v>
      </c>
      <c r="DH486" s="36">
        <f t="shared" ca="1" si="1150"/>
        <v>3.0298335891625971E-16</v>
      </c>
      <c r="DI486" s="36">
        <f t="shared" si="1151"/>
        <v>9.6073136683682634</v>
      </c>
      <c r="DJ486" s="36">
        <f t="shared" ca="1" si="1152"/>
        <v>294.23906188277749</v>
      </c>
      <c r="DK486" s="36">
        <f t="shared" si="1153"/>
        <v>0</v>
      </c>
      <c r="DL486" s="36">
        <f t="shared" si="1154"/>
        <v>0</v>
      </c>
      <c r="DM486" s="36">
        <f t="shared" ca="1" si="1155"/>
        <v>294.23906188277749</v>
      </c>
      <c r="DN486" s="36">
        <f t="shared" ca="1" si="1204"/>
        <v>294.23906188278175</v>
      </c>
      <c r="DO486" s="64" cm="1">
        <f t="array" ref="DO486">IFERROR(INDEX(Tbl_FwdNom,$B486,MATCH(LIDt,Tbl_FwdNom_Cols,0)),0)</f>
        <v>8.4291342050000004</v>
      </c>
      <c r="DP486" s="64">
        <f t="shared" ca="1" si="1205"/>
        <v>8.367362065</v>
      </c>
      <c r="DQ486" s="64">
        <f t="shared" ca="1" si="1156"/>
        <v>6.7188684765058238E-3</v>
      </c>
      <c r="DR486" s="70">
        <f t="shared" ca="1" si="1157"/>
        <v>0.99332597343022522</v>
      </c>
      <c r="DS486" s="70">
        <f ca="1">PRODUCT($DR$8:DR486)</f>
        <v>1.7169639333277847E-2</v>
      </c>
      <c r="DT486" s="36">
        <f t="shared" ca="1" si="1158"/>
        <v>317.53908374979994</v>
      </c>
      <c r="DU486" s="36">
        <f t="shared" ca="1" si="1159"/>
        <v>8.4825464093144785</v>
      </c>
      <c r="DV486" s="36">
        <f t="shared" ca="1" si="1160"/>
        <v>0.13629265934737611</v>
      </c>
      <c r="DW486" s="36">
        <f t="shared" ca="1" si="1161"/>
        <v>3.1615481351827895E-16</v>
      </c>
      <c r="DX486" s="36">
        <f t="shared" ca="1" si="1162"/>
        <v>16.295873518861679</v>
      </c>
      <c r="DY486" s="36">
        <f t="shared" ca="1" si="1163"/>
        <v>0.17395398395228312</v>
      </c>
      <c r="DZ486" s="36">
        <f t="shared" ca="1" si="1164"/>
        <v>10.142107844252088</v>
      </c>
      <c r="EA486" s="36">
        <f t="shared" ca="1" si="1165"/>
        <v>0</v>
      </c>
      <c r="EB486" s="36">
        <f t="shared" ca="1" si="1166"/>
        <v>319.90552580910975</v>
      </c>
      <c r="EC486" s="36">
        <f t="shared" ca="1" si="1167"/>
        <v>0</v>
      </c>
      <c r="ED486" s="36">
        <f t="shared" ca="1" si="1168"/>
        <v>0</v>
      </c>
      <c r="EE486" s="36">
        <f t="shared" ca="1" si="1206"/>
        <v>0</v>
      </c>
      <c r="EF486" s="36">
        <f t="shared" ca="1" si="1169"/>
        <v>319.90552580910975</v>
      </c>
      <c r="EG486" s="64"/>
      <c r="EH486" s="64"/>
      <c r="EI486" s="64"/>
      <c r="EJ486" s="70"/>
      <c r="EK486" s="70"/>
      <c r="EL486" s="70"/>
      <c r="EM486" s="70"/>
      <c r="EN486" s="70"/>
      <c r="EO486" s="36">
        <f t="shared" ca="1" si="1170"/>
        <v>2.7309547658855999</v>
      </c>
      <c r="EP486" s="36">
        <f t="shared" ca="1" si="1171"/>
        <v>0</v>
      </c>
      <c r="EQ486" s="36">
        <f t="shared" si="1172"/>
        <v>8.0079382186391346</v>
      </c>
      <c r="ER486" s="36">
        <f t="shared" si="1173"/>
        <v>9.1484727986894762E-2</v>
      </c>
      <c r="ES486" s="36">
        <f t="shared" si="1174"/>
        <v>-8.3546667479221015E-2</v>
      </c>
      <c r="ET486" s="36">
        <f t="shared" ca="1" si="1175"/>
        <v>0</v>
      </c>
      <c r="EU486" s="36">
        <f t="shared" ca="1" si="1207"/>
        <v>9.1484727986894762E-2</v>
      </c>
      <c r="EV486" s="36">
        <f t="shared" si="1176"/>
        <v>0.15858869530884839</v>
      </c>
      <c r="EW486" s="36">
        <f t="shared" si="1177"/>
        <v>10.467719032025869</v>
      </c>
      <c r="EX486" s="36">
        <f t="shared" ca="1" si="1208"/>
        <v>18.725730673960747</v>
      </c>
      <c r="EY486" s="36">
        <f t="shared" si="1178"/>
        <v>0</v>
      </c>
      <c r="EZ486" s="36">
        <f t="shared" si="1179"/>
        <v>0</v>
      </c>
      <c r="FA486" s="36">
        <f t="shared" si="1180"/>
        <v>0</v>
      </c>
      <c r="FB486" s="36">
        <f t="shared" si="1181"/>
        <v>0</v>
      </c>
      <c r="FC486" s="36">
        <f t="shared" si="1209"/>
        <v>0</v>
      </c>
      <c r="FD486" s="36">
        <f t="shared" si="1182"/>
        <v>0</v>
      </c>
      <c r="FE486" s="36">
        <f t="shared" si="1183"/>
        <v>0</v>
      </c>
      <c r="FF486" s="36">
        <f t="shared" si="1210"/>
        <v>0</v>
      </c>
      <c r="FG486" s="36">
        <f t="shared" ca="1" si="1184"/>
        <v>18.725730673960747</v>
      </c>
      <c r="FH486" s="36">
        <f t="shared" ca="1" si="1185"/>
        <v>0.1712362330654667</v>
      </c>
      <c r="FI486" s="36">
        <f t="shared" ca="1" si="1186"/>
        <v>-0.46919903057264883</v>
      </c>
      <c r="FJ486" s="36">
        <f t="shared" ca="1" si="1187"/>
        <v>20.014999130712269</v>
      </c>
      <c r="FK486" s="36">
        <f t="shared" si="1188"/>
        <v>0</v>
      </c>
      <c r="FL486" s="36">
        <f t="shared" si="1189"/>
        <v>0</v>
      </c>
      <c r="FM486" s="36">
        <f t="shared" ca="1" si="1190"/>
        <v>0</v>
      </c>
      <c r="FN486" s="36">
        <f t="shared" ca="1" si="1212"/>
        <v>20.014999130712269</v>
      </c>
    </row>
    <row r="487" spans="2:170" x14ac:dyDescent="0.25">
      <c r="B487" s="2">
        <v>479</v>
      </c>
      <c r="C487" s="2">
        <f t="shared" si="1066"/>
        <v>40</v>
      </c>
      <c r="D487" s="2">
        <f t="shared" si="1215"/>
        <v>503</v>
      </c>
      <c r="E487" s="2">
        <f t="shared" si="1213"/>
        <v>42</v>
      </c>
      <c r="F487" s="189">
        <f t="shared" si="1217"/>
        <v>60298</v>
      </c>
      <c r="G487" s="2">
        <f t="shared" si="1216"/>
        <v>1</v>
      </c>
      <c r="H487" s="187">
        <f t="shared" si="1067"/>
        <v>74.5</v>
      </c>
      <c r="I487" s="186">
        <f t="shared" si="1214"/>
        <v>74</v>
      </c>
      <c r="J487" s="2">
        <f t="shared" si="1068"/>
        <v>0</v>
      </c>
      <c r="K487" s="2">
        <f t="shared" si="1069"/>
        <v>1</v>
      </c>
      <c r="L487">
        <f t="shared" si="1070"/>
        <v>2</v>
      </c>
      <c r="M487" s="190">
        <f t="shared" si="1191"/>
        <v>2.7181547100000002E-2</v>
      </c>
      <c r="N487">
        <f t="shared" si="1071"/>
        <v>1</v>
      </c>
      <c r="O487">
        <f t="shared" si="1072"/>
        <v>100</v>
      </c>
      <c r="P487" s="58">
        <f t="shared" si="1073"/>
        <v>0.12231696195000001</v>
      </c>
      <c r="Q487" s="106">
        <f t="shared" si="1074"/>
        <v>0.12231696195000001</v>
      </c>
      <c r="R487" s="59">
        <f t="shared" si="1075"/>
        <v>0.12231696195000001</v>
      </c>
      <c r="S487" s="32">
        <f t="shared" si="1192"/>
        <v>1.0813587805604152E-2</v>
      </c>
      <c r="T487">
        <f t="shared" si="1076"/>
        <v>1</v>
      </c>
      <c r="U487" s="32">
        <f t="shared" si="1193"/>
        <v>9.2447301000000005E-4</v>
      </c>
      <c r="V487">
        <f t="shared" si="1077"/>
        <v>1</v>
      </c>
      <c r="W487">
        <f t="shared" si="1078"/>
        <v>100</v>
      </c>
      <c r="X487" s="58">
        <f t="shared" si="1079"/>
        <v>4.1601285449999999E-3</v>
      </c>
      <c r="Y487" s="58">
        <f t="shared" si="1080"/>
        <v>4.1601285449999999E-3</v>
      </c>
      <c r="Z487" s="32">
        <f t="shared" si="1081"/>
        <v>4.1601285449999999E-3</v>
      </c>
      <c r="AA487" s="32">
        <f t="shared" si="1082"/>
        <v>3.4734015961890297E-4</v>
      </c>
      <c r="AB487" s="59">
        <f t="shared" si="1083"/>
        <v>4.9056245199999996E-3</v>
      </c>
      <c r="AC487" s="59">
        <f t="shared" si="1084"/>
        <v>4.9056245199999996E-3</v>
      </c>
      <c r="AD487">
        <f t="shared" si="1085"/>
        <v>1</v>
      </c>
      <c r="AE487" s="59">
        <f t="shared" si="1086"/>
        <v>4.9056245199999996E-3</v>
      </c>
      <c r="AF487" s="59">
        <f t="shared" si="1087"/>
        <v>4.1758461800000006E-3</v>
      </c>
      <c r="AG487" s="59">
        <f t="shared" si="1088"/>
        <v>4.1758461800000006E-3</v>
      </c>
      <c r="AH487">
        <f t="shared" si="1089"/>
        <v>1</v>
      </c>
      <c r="AI487" s="59">
        <f t="shared" si="1090"/>
        <v>4.1758461800000006E-3</v>
      </c>
      <c r="AJ487" s="59">
        <f t="shared" si="1091"/>
        <v>0</v>
      </c>
      <c r="AK487" s="59">
        <f t="shared" si="1092"/>
        <v>0</v>
      </c>
      <c r="AL487" s="59">
        <f t="shared" si="1093"/>
        <v>0</v>
      </c>
      <c r="AM487" s="12">
        <f t="shared" si="1194"/>
        <v>3.3590512917400688E-3</v>
      </c>
      <c r="AN487" s="12">
        <f t="shared" si="1195"/>
        <v>0</v>
      </c>
      <c r="AO487" s="66">
        <f t="shared" si="1094"/>
        <v>3.6323396086759282E-5</v>
      </c>
      <c r="AP487" s="66">
        <f t="shared" si="1095"/>
        <v>1.1667334118410776E-6</v>
      </c>
      <c r="AQ487" s="59">
        <f t="shared" si="1096"/>
        <v>1.6478244380697753E-5</v>
      </c>
      <c r="AR487" s="59">
        <f t="shared" si="1097"/>
        <v>1.4026881505036833E-5</v>
      </c>
      <c r="AS487" s="59">
        <f t="shared" si="1098"/>
        <v>0</v>
      </c>
      <c r="AT487" s="12">
        <f t="shared" si="1099"/>
        <v>3.2910560363557336E-3</v>
      </c>
      <c r="AU487" s="59">
        <f t="shared" si="1196"/>
        <v>0</v>
      </c>
      <c r="AV487" s="59">
        <f t="shared" si="1197"/>
        <v>-2.1006417091906648E-19</v>
      </c>
      <c r="AW487" s="70">
        <f t="shared" si="1100"/>
        <v>0</v>
      </c>
      <c r="AX487" s="20">
        <f t="shared" si="1101"/>
        <v>200000</v>
      </c>
      <c r="AY487" s="20">
        <f t="shared" si="1102"/>
        <v>0</v>
      </c>
      <c r="AZ487" s="20">
        <f t="shared" si="1103"/>
        <v>0</v>
      </c>
      <c r="BA487" s="20">
        <f t="shared" si="1104"/>
        <v>200000</v>
      </c>
      <c r="BB487" s="36">
        <f t="shared" si="1105"/>
        <v>1</v>
      </c>
      <c r="BC487" s="36">
        <f t="shared" si="1106"/>
        <v>0</v>
      </c>
      <c r="BD487" s="80">
        <f t="shared" si="1107"/>
        <v>7.2646792173518566</v>
      </c>
      <c r="BE487" s="36">
        <f t="shared" si="1108"/>
        <v>0</v>
      </c>
      <c r="BF487" s="36">
        <f t="shared" si="1109"/>
        <v>0</v>
      </c>
      <c r="BG487" s="36">
        <f t="shared" si="1110"/>
        <v>7.2646792173518566</v>
      </c>
      <c r="BH487" s="36">
        <f t="shared" si="1111"/>
        <v>0.23334668236821551</v>
      </c>
      <c r="BI487" s="36">
        <f t="shared" si="1112"/>
        <v>0</v>
      </c>
      <c r="BJ487" s="36">
        <f t="shared" si="1113"/>
        <v>0</v>
      </c>
      <c r="BK487" s="36">
        <f t="shared" si="1114"/>
        <v>0.23334668236821551</v>
      </c>
      <c r="BL487" s="68">
        <f ca="1">IF(OR(AT487=0,E487&gt;ProjTerm),0,VLOOKUP(D487,'Life Events'!$AE$5:$AI$1206,5,FALSE))</f>
        <v>3.1986325492226235E-17</v>
      </c>
      <c r="BM487" s="93">
        <f t="shared" ca="1" si="1115"/>
        <v>3.1986325492226235E-17</v>
      </c>
      <c r="BN487" s="93">
        <f t="shared" ca="1" si="1116"/>
        <v>1.0526878959203043E-19</v>
      </c>
      <c r="BO487" s="36">
        <f t="shared" ca="1" si="1117"/>
        <v>1.6021062102170182E-17</v>
      </c>
      <c r="BP487" s="36">
        <f t="shared" si="1118"/>
        <v>3.1345340161313875E-3</v>
      </c>
      <c r="BQ487" s="36">
        <f t="shared" si="1119"/>
        <v>98.327216650040668</v>
      </c>
      <c r="BR487" s="36">
        <f t="shared" si="1120"/>
        <v>154.78110000000001</v>
      </c>
      <c r="BS487" s="36">
        <f t="shared" si="1121"/>
        <v>152.1919475303161</v>
      </c>
      <c r="BT487" s="36">
        <f t="shared" si="1122"/>
        <v>0.50087222760438188</v>
      </c>
      <c r="BU487" s="70" cm="1">
        <f t="array" ref="BU487">IF(AND(ActInt=1,$J487=0),INDEX(Tbl_FwdNom,$B487-IVP,MATCH(ValnDt,Tbl_FwdNom_Cols)),INDEX(Tbl_FwdNom,$B487,MATCH(StartDt,Tbl_FwdNom_Cols)))</f>
        <v>11.536336498000001</v>
      </c>
      <c r="BV487" s="70" cm="1">
        <f t="array" ref="BV487">INDEX(Tbl_FwdReal,$B487,MATCH(StartDt,Tbl_FwdReal_Cols))</f>
        <v>4.4376999399999999</v>
      </c>
      <c r="BW487" s="70" cm="1">
        <f t="array" ref="BW487">IF(RunType&lt;&gt;"OPN",INDEX(Tbl_FwdReal,$B487,MATCH(ValnDt,Tbl_FwdReal_Cols)),IF(AND($J487=0,ActInt=1),INDEX(Tbl_FwdReal,$B487-IVP,MATCH(ValnDt,Tbl_FwdReal_Cols)),-999))*$K487</f>
        <v>4.4376999399999999</v>
      </c>
      <c r="BX487" s="70">
        <f t="shared" si="1123"/>
        <v>4.4376999399999999E-2</v>
      </c>
      <c r="BY487" s="70">
        <f t="shared" si="1198"/>
        <v>6.7970058341750184E-2</v>
      </c>
      <c r="BZ487" s="64">
        <f t="shared" si="1211"/>
        <v>5.4950179372830199E-3</v>
      </c>
      <c r="CA487" s="70" cm="1">
        <f t="array" ref="CA487">IF($J487=1,CA486*(1+INDEX(Tbl_CPI,$B487,MATCH(IF(RunType="OPN",StartDt,ValnDt),Tbl_CPI_Cols))),0)</f>
        <v>0</v>
      </c>
      <c r="CB487" s="70">
        <f t="shared" si="1199"/>
        <v>15.593446942865482</v>
      </c>
      <c r="CC487" s="70">
        <f t="shared" si="1200"/>
        <v>14.679794415926457</v>
      </c>
      <c r="CD487" s="36">
        <f t="shared" si="1124"/>
        <v>76.537170969938373</v>
      </c>
      <c r="CE487" s="36">
        <f t="shared" si="1125"/>
        <v>1.5751866569387716</v>
      </c>
      <c r="CF487" s="36">
        <f t="shared" si="1126"/>
        <v>0</v>
      </c>
      <c r="CG487" s="36">
        <f t="shared" si="1127"/>
        <v>0.26238341578742386</v>
      </c>
      <c r="CH487" s="36">
        <f t="shared" si="1128"/>
        <v>0.25709228301270198</v>
      </c>
      <c r="CI487" s="36">
        <f t="shared" si="1129"/>
        <v>0</v>
      </c>
      <c r="CJ487" s="36">
        <f t="shared" si="1130"/>
        <v>0</v>
      </c>
      <c r="CK487" s="36">
        <f t="shared" si="1131"/>
        <v>0</v>
      </c>
      <c r="CL487" s="36">
        <f t="shared" si="1132"/>
        <v>5.2911327747219017E-3</v>
      </c>
      <c r="CM487" s="36">
        <f t="shared" si="1133"/>
        <v>0.26238341578742386</v>
      </c>
      <c r="CN487" s="36">
        <f t="shared" ca="1" si="1134"/>
        <v>6.9940191380995591</v>
      </c>
      <c r="CO487" s="20">
        <f t="shared" si="1135"/>
        <v>120000</v>
      </c>
      <c r="CP487" s="20">
        <f t="shared" si="1136"/>
        <v>2</v>
      </c>
      <c r="CQ487" s="64">
        <f t="shared" si="1137"/>
        <v>3.1887928349999997E-2</v>
      </c>
      <c r="CR487" s="64">
        <f t="shared" si="1138"/>
        <v>0.14349567757499998</v>
      </c>
      <c r="CS487" s="36">
        <f t="shared" si="1139"/>
        <v>5.1695968828392367</v>
      </c>
      <c r="CT487" s="36">
        <f t="shared" si="1140"/>
        <v>4.3588075304111138</v>
      </c>
      <c r="CU487" s="36">
        <f t="shared" si="1141"/>
        <v>0.14000800942092931</v>
      </c>
      <c r="CV487" s="36">
        <f t="shared" si="1201"/>
        <v>4.4988155398320435</v>
      </c>
      <c r="CW487" s="36">
        <f t="shared" si="1142"/>
        <v>0</v>
      </c>
      <c r="CX487" s="36">
        <f t="shared" si="1143"/>
        <v>0</v>
      </c>
      <c r="CY487" s="36">
        <f t="shared" si="1144"/>
        <v>0</v>
      </c>
      <c r="CZ487" s="36">
        <f t="shared" si="1202"/>
        <v>0</v>
      </c>
      <c r="DA487" s="64">
        <f t="shared" si="1145"/>
        <v>9.1398691375494945E-3</v>
      </c>
      <c r="DB487" s="70">
        <f t="shared" si="1203"/>
        <v>0.99094291146641467</v>
      </c>
      <c r="DC487" s="70">
        <f>PRODUCT($DB$8:DB487)</f>
        <v>9.420430465762037E-3</v>
      </c>
      <c r="DD487" s="36">
        <f t="shared" si="1146"/>
        <v>14.900599244209509</v>
      </c>
      <c r="DE487" s="36">
        <f t="shared" si="1147"/>
        <v>287.52121814672603</v>
      </c>
      <c r="DF487" s="36">
        <f t="shared" si="1148"/>
        <v>7.7420412917830363</v>
      </c>
      <c r="DG487" s="36">
        <f t="shared" si="1149"/>
        <v>0.12343418691823747</v>
      </c>
      <c r="DH487" s="36">
        <f t="shared" ca="1" si="1150"/>
        <v>2.8973152506543936E-16</v>
      </c>
      <c r="DI487" s="36">
        <f t="shared" si="1151"/>
        <v>9.4303416921889553</v>
      </c>
      <c r="DJ487" s="36">
        <f t="shared" ca="1" si="1152"/>
        <v>289.66956769957028</v>
      </c>
      <c r="DK487" s="36">
        <f t="shared" si="1153"/>
        <v>0</v>
      </c>
      <c r="DL487" s="36">
        <f t="shared" si="1154"/>
        <v>0</v>
      </c>
      <c r="DM487" s="36">
        <f t="shared" ca="1" si="1155"/>
        <v>289.66956769957028</v>
      </c>
      <c r="DN487" s="36">
        <f t="shared" ca="1" si="1204"/>
        <v>289.66956769957454</v>
      </c>
      <c r="DO487" s="64" cm="1">
        <f t="array" ref="DO487">IFERROR(INDEX(Tbl_FwdNom,$B487,MATCH(LIDt,Tbl_FwdNom_Cols,0)),0)</f>
        <v>8.4274178370000001</v>
      </c>
      <c r="DP487" s="64">
        <f t="shared" ca="1" si="1205"/>
        <v>8.3656466750000007</v>
      </c>
      <c r="DQ487" s="64">
        <f t="shared" ca="1" si="1156"/>
        <v>6.7175404874815214E-3</v>
      </c>
      <c r="DR487" s="70">
        <f t="shared" ca="1" si="1157"/>
        <v>0.9933272837540621</v>
      </c>
      <c r="DS487" s="70">
        <f ca="1">PRODUCT($DR$8:DR487)</f>
        <v>1.7055071201961789E-2</v>
      </c>
      <c r="DT487" s="36">
        <f t="shared" ca="1" si="1158"/>
        <v>312.40748618389517</v>
      </c>
      <c r="DU487" s="36">
        <f t="shared" ca="1" si="1159"/>
        <v>8.3061815758877735</v>
      </c>
      <c r="DV487" s="36">
        <f t="shared" ca="1" si="1160"/>
        <v>0.13407367678855725</v>
      </c>
      <c r="DW487" s="36">
        <f t="shared" ca="1" si="1161"/>
        <v>3.0225753417622998E-16</v>
      </c>
      <c r="DX487" s="36">
        <f t="shared" ca="1" si="1162"/>
        <v>15.904469481399131</v>
      </c>
      <c r="DY487" s="36">
        <f t="shared" ca="1" si="1163"/>
        <v>0.16979585070908054</v>
      </c>
      <c r="DZ487" s="36">
        <f t="shared" ca="1" si="1164"/>
        <v>9.951418553491397</v>
      </c>
      <c r="EA487" s="36">
        <f t="shared" ca="1" si="1165"/>
        <v>0</v>
      </c>
      <c r="EB487" s="36">
        <f t="shared" ca="1" si="1166"/>
        <v>314.79633900579574</v>
      </c>
      <c r="EC487" s="36">
        <f t="shared" ca="1" si="1167"/>
        <v>0</v>
      </c>
      <c r="ED487" s="36">
        <f t="shared" ca="1" si="1168"/>
        <v>0</v>
      </c>
      <c r="EE487" s="36">
        <f t="shared" ca="1" si="1206"/>
        <v>0</v>
      </c>
      <c r="EF487" s="36">
        <f t="shared" ca="1" si="1169"/>
        <v>314.79633900579574</v>
      </c>
      <c r="EG487" s="64"/>
      <c r="EH487" s="64"/>
      <c r="EI487" s="64"/>
      <c r="EJ487" s="70"/>
      <c r="EK487" s="70"/>
      <c r="EL487" s="70"/>
      <c r="EM487" s="70"/>
      <c r="EN487" s="70"/>
      <c r="EO487" s="36">
        <f t="shared" ca="1" si="1170"/>
        <v>2.6869083706797534</v>
      </c>
      <c r="EP487" s="36">
        <f t="shared" ca="1" si="1171"/>
        <v>0</v>
      </c>
      <c r="EQ487" s="36">
        <f t="shared" si="1172"/>
        <v>7.8809967403336794</v>
      </c>
      <c r="ER487" s="36">
        <f t="shared" si="1173"/>
        <v>8.931851304357262E-2</v>
      </c>
      <c r="ES487" s="36">
        <f t="shared" si="1174"/>
        <v>-8.156841336467438E-2</v>
      </c>
      <c r="ET487" s="36">
        <f t="shared" ca="1" si="1175"/>
        <v>0</v>
      </c>
      <c r="EU487" s="36">
        <f t="shared" ca="1" si="1207"/>
        <v>8.931851304357262E-2</v>
      </c>
      <c r="EV487" s="36">
        <f t="shared" si="1176"/>
        <v>0.15566740474029847</v>
      </c>
      <c r="EW487" s="36">
        <f t="shared" si="1177"/>
        <v>10.301785218336017</v>
      </c>
      <c r="EX487" s="36">
        <f t="shared" ca="1" si="1208"/>
        <v>18.427767876453565</v>
      </c>
      <c r="EY487" s="36">
        <f t="shared" si="1178"/>
        <v>0</v>
      </c>
      <c r="EZ487" s="36">
        <f t="shared" si="1179"/>
        <v>0</v>
      </c>
      <c r="FA487" s="36">
        <f t="shared" si="1180"/>
        <v>0</v>
      </c>
      <c r="FB487" s="36">
        <f t="shared" si="1181"/>
        <v>0</v>
      </c>
      <c r="FC487" s="36">
        <f t="shared" si="1209"/>
        <v>0</v>
      </c>
      <c r="FD487" s="36">
        <f t="shared" si="1182"/>
        <v>0</v>
      </c>
      <c r="FE487" s="36">
        <f t="shared" si="1183"/>
        <v>0</v>
      </c>
      <c r="FF487" s="36">
        <f t="shared" si="1210"/>
        <v>0</v>
      </c>
      <c r="FG487" s="36">
        <f t="shared" ca="1" si="1184"/>
        <v>18.427767876453565</v>
      </c>
      <c r="FH487" s="36">
        <f t="shared" ca="1" si="1185"/>
        <v>0.16842738688792391</v>
      </c>
      <c r="FI487" s="36">
        <f t="shared" ca="1" si="1186"/>
        <v>-0.45970166727308392</v>
      </c>
      <c r="FJ487" s="36">
        <f t="shared" ca="1" si="1187"/>
        <v>19.689749030456653</v>
      </c>
      <c r="FK487" s="36">
        <f t="shared" si="1188"/>
        <v>0</v>
      </c>
      <c r="FL487" s="36">
        <f t="shared" si="1189"/>
        <v>0</v>
      </c>
      <c r="FM487" s="36">
        <f t="shared" ca="1" si="1190"/>
        <v>0</v>
      </c>
      <c r="FN487" s="36">
        <f t="shared" ca="1" si="1212"/>
        <v>19.689749030456653</v>
      </c>
    </row>
    <row r="488" spans="2:170" x14ac:dyDescent="0.25">
      <c r="B488" s="2">
        <v>480</v>
      </c>
      <c r="C488" s="2">
        <f t="shared" si="1066"/>
        <v>40</v>
      </c>
      <c r="D488" s="2">
        <f t="shared" si="1215"/>
        <v>504</v>
      </c>
      <c r="E488" s="2">
        <f t="shared" si="1213"/>
        <v>42</v>
      </c>
      <c r="F488" s="189">
        <f t="shared" si="1217"/>
        <v>60326</v>
      </c>
      <c r="G488" s="2">
        <f t="shared" si="1216"/>
        <v>2</v>
      </c>
      <c r="H488" s="187">
        <f t="shared" si="1067"/>
        <v>74.583333333333343</v>
      </c>
      <c r="I488" s="186">
        <f t="shared" si="1214"/>
        <v>74</v>
      </c>
      <c r="J488" s="2">
        <f t="shared" si="1068"/>
        <v>0</v>
      </c>
      <c r="K488" s="2">
        <f t="shared" si="1069"/>
        <v>1</v>
      </c>
      <c r="L488">
        <f t="shared" si="1070"/>
        <v>2</v>
      </c>
      <c r="M488" s="190">
        <f t="shared" si="1191"/>
        <v>2.7181547100000002E-2</v>
      </c>
      <c r="N488">
        <f t="shared" si="1071"/>
        <v>1</v>
      </c>
      <c r="O488">
        <f t="shared" si="1072"/>
        <v>100</v>
      </c>
      <c r="P488" s="58">
        <f t="shared" si="1073"/>
        <v>0.12231696195000001</v>
      </c>
      <c r="Q488" s="106">
        <f t="shared" si="1074"/>
        <v>0.12231696195000001</v>
      </c>
      <c r="R488" s="59">
        <f t="shared" si="1075"/>
        <v>0.12231696195000001</v>
      </c>
      <c r="S488" s="32">
        <f t="shared" si="1192"/>
        <v>1.0813587805604152E-2</v>
      </c>
      <c r="T488">
        <f t="shared" si="1076"/>
        <v>1</v>
      </c>
      <c r="U488" s="32">
        <f t="shared" si="1193"/>
        <v>9.2447301000000005E-4</v>
      </c>
      <c r="V488">
        <f t="shared" si="1077"/>
        <v>1</v>
      </c>
      <c r="W488">
        <f t="shared" si="1078"/>
        <v>100</v>
      </c>
      <c r="X488" s="58">
        <f t="shared" si="1079"/>
        <v>4.1601285449999999E-3</v>
      </c>
      <c r="Y488" s="58">
        <f t="shared" si="1080"/>
        <v>4.1601285449999999E-3</v>
      </c>
      <c r="Z488" s="32">
        <f t="shared" si="1081"/>
        <v>4.1601285449999999E-3</v>
      </c>
      <c r="AA488" s="32">
        <f t="shared" si="1082"/>
        <v>3.4734015961890297E-4</v>
      </c>
      <c r="AB488" s="59">
        <f t="shared" si="1083"/>
        <v>4.9056245199999996E-3</v>
      </c>
      <c r="AC488" s="59">
        <f t="shared" si="1084"/>
        <v>4.9056245199999996E-3</v>
      </c>
      <c r="AD488">
        <f t="shared" si="1085"/>
        <v>1</v>
      </c>
      <c r="AE488" s="59">
        <f t="shared" si="1086"/>
        <v>4.9056245199999996E-3</v>
      </c>
      <c r="AF488" s="59">
        <f t="shared" si="1087"/>
        <v>4.1758461800000006E-3</v>
      </c>
      <c r="AG488" s="59">
        <f t="shared" si="1088"/>
        <v>4.1758461800000006E-3</v>
      </c>
      <c r="AH488">
        <f t="shared" si="1089"/>
        <v>1</v>
      </c>
      <c r="AI488" s="59">
        <f t="shared" si="1090"/>
        <v>4.1758461800000006E-3</v>
      </c>
      <c r="AJ488" s="59">
        <f t="shared" si="1091"/>
        <v>0</v>
      </c>
      <c r="AK488" s="59">
        <f t="shared" si="1092"/>
        <v>0</v>
      </c>
      <c r="AL488" s="59">
        <f t="shared" si="1093"/>
        <v>0</v>
      </c>
      <c r="AM488" s="12">
        <f t="shared" si="1194"/>
        <v>3.2910560363557336E-3</v>
      </c>
      <c r="AN488" s="12">
        <f t="shared" si="1195"/>
        <v>0</v>
      </c>
      <c r="AO488" s="66">
        <f t="shared" si="1094"/>
        <v>3.5588123422296294E-5</v>
      </c>
      <c r="AP488" s="66">
        <f t="shared" si="1095"/>
        <v>1.1431159289825547E-6</v>
      </c>
      <c r="AQ488" s="59">
        <f t="shared" si="1096"/>
        <v>1.6144685188640696E-5</v>
      </c>
      <c r="AR488" s="59">
        <f t="shared" si="1097"/>
        <v>1.3742943777582034E-5</v>
      </c>
      <c r="AS488" s="59">
        <f t="shared" si="1098"/>
        <v>0</v>
      </c>
      <c r="AT488" s="12">
        <f t="shared" si="1099"/>
        <v>3.2244371680382323E-3</v>
      </c>
      <c r="AU488" s="59">
        <f t="shared" si="1196"/>
        <v>2.8460307027744491E-19</v>
      </c>
      <c r="AV488" s="59">
        <f t="shared" si="1197"/>
        <v>0</v>
      </c>
      <c r="AW488" s="70">
        <f t="shared" si="1100"/>
        <v>0</v>
      </c>
      <c r="AX488" s="20">
        <f t="shared" si="1101"/>
        <v>200000</v>
      </c>
      <c r="AY488" s="20">
        <f t="shared" si="1102"/>
        <v>0</v>
      </c>
      <c r="AZ488" s="20">
        <f t="shared" si="1103"/>
        <v>0</v>
      </c>
      <c r="BA488" s="20">
        <f t="shared" si="1104"/>
        <v>200000</v>
      </c>
      <c r="BB488" s="36">
        <f t="shared" si="1105"/>
        <v>1</v>
      </c>
      <c r="BC488" s="36">
        <f t="shared" si="1106"/>
        <v>0</v>
      </c>
      <c r="BD488" s="80">
        <f t="shared" si="1107"/>
        <v>7.1176246844592592</v>
      </c>
      <c r="BE488" s="36">
        <f t="shared" si="1108"/>
        <v>0</v>
      </c>
      <c r="BF488" s="36">
        <f t="shared" si="1109"/>
        <v>0</v>
      </c>
      <c r="BG488" s="36">
        <f t="shared" si="1110"/>
        <v>7.1176246844592592</v>
      </c>
      <c r="BH488" s="36">
        <f t="shared" si="1111"/>
        <v>0.22862318579651095</v>
      </c>
      <c r="BI488" s="36">
        <f t="shared" si="1112"/>
        <v>0</v>
      </c>
      <c r="BJ488" s="36">
        <f t="shared" si="1113"/>
        <v>0</v>
      </c>
      <c r="BK488" s="36">
        <f t="shared" si="1114"/>
        <v>0.22862318579651095</v>
      </c>
      <c r="BL488" s="68">
        <f ca="1">IF(OR(AT488=0,E488&gt;ProjTerm),0,VLOOKUP(D488,'Life Events'!$AE$5:$AI$1206,5,FALSE))</f>
        <v>3.1338845539777008E-17</v>
      </c>
      <c r="BM488" s="93">
        <f t="shared" ca="1" si="1115"/>
        <v>3.1338845539777008E-17</v>
      </c>
      <c r="BN488" s="93">
        <f t="shared" ca="1" si="1116"/>
        <v>1.0105013836186617E-19</v>
      </c>
      <c r="BO488" s="36">
        <f t="shared" ca="1" si="1117"/>
        <v>1.5379017355500318E-17</v>
      </c>
      <c r="BP488" s="36">
        <f t="shared" si="1118"/>
        <v>3.0710835289471522E-3</v>
      </c>
      <c r="BQ488" s="36">
        <f t="shared" si="1119"/>
        <v>98.327216650040668</v>
      </c>
      <c r="BR488" s="36">
        <f t="shared" si="1120"/>
        <v>154.78110000000001</v>
      </c>
      <c r="BS488" s="36">
        <f t="shared" si="1121"/>
        <v>152.1919475303161</v>
      </c>
      <c r="BT488" s="36">
        <f t="shared" si="1122"/>
        <v>0.49073337229287567</v>
      </c>
      <c r="BU488" s="70" cm="1">
        <f t="array" ref="BU488">IF(AND(ActInt=1,$J488=0),INDEX(Tbl_FwdNom,$B488-IVP,MATCH(ValnDt,Tbl_FwdNom_Cols)),INDEX(Tbl_FwdNom,$B488,MATCH(StartDt,Tbl_FwdNom_Cols)))</f>
        <v>11.530280478</v>
      </c>
      <c r="BV488" s="70" cm="1">
        <f t="array" ref="BV488">INDEX(Tbl_FwdReal,$B488,MATCH(StartDt,Tbl_FwdReal_Cols))</f>
        <v>4.4342853360000003</v>
      </c>
      <c r="BW488" s="70" cm="1">
        <f t="array" ref="BW488">IF(RunType&lt;&gt;"OPN",INDEX(Tbl_FwdReal,$B488,MATCH(ValnDt,Tbl_FwdReal_Cols)),IF(AND($J488=0,ActInt=1),INDEX(Tbl_FwdReal,$B488-IVP,MATCH(ValnDt,Tbl_FwdReal_Cols)),-999))*$K488</f>
        <v>4.4342853360000003</v>
      </c>
      <c r="BX488" s="70">
        <f t="shared" si="1123"/>
        <v>4.4342853360000004E-2</v>
      </c>
      <c r="BY488" s="70">
        <f t="shared" si="1198"/>
        <v>6.7946988090834326E-2</v>
      </c>
      <c r="BZ488" s="64">
        <f t="shared" si="1211"/>
        <v>5.4932078637506265E-3</v>
      </c>
      <c r="CA488" s="70" cm="1">
        <f t="array" ref="CA488">IF($J488=1,CA487*(1+INDEX(Tbl_CPI,$B488,MATCH(IF(RunType="OPN",StartDt,ValnDt),Tbl_CPI_Cols))),0)</f>
        <v>0</v>
      </c>
      <c r="CB488" s="70">
        <f t="shared" si="1199"/>
        <v>15.679104988235009</v>
      </c>
      <c r="CC488" s="70">
        <f t="shared" si="1200"/>
        <v>15.679104988235009</v>
      </c>
      <c r="CD488" s="36">
        <f t="shared" si="1124"/>
        <v>76.537170969938373</v>
      </c>
      <c r="CE488" s="36">
        <f t="shared" si="1125"/>
        <v>1.5751866569387716</v>
      </c>
      <c r="CF488" s="36">
        <f t="shared" si="1126"/>
        <v>0</v>
      </c>
      <c r="CG488" s="36">
        <f t="shared" si="1127"/>
        <v>0.25707214608191187</v>
      </c>
      <c r="CH488" s="36">
        <f t="shared" si="1128"/>
        <v>0.25188811852620652</v>
      </c>
      <c r="CI488" s="36">
        <f t="shared" si="1129"/>
        <v>0</v>
      </c>
      <c r="CJ488" s="36">
        <f t="shared" si="1130"/>
        <v>0</v>
      </c>
      <c r="CK488" s="36">
        <f t="shared" si="1131"/>
        <v>0</v>
      </c>
      <c r="CL488" s="36">
        <f t="shared" si="1132"/>
        <v>5.1840275557053523E-3</v>
      </c>
      <c r="CM488" s="36">
        <f t="shared" si="1133"/>
        <v>0.25707214608191187</v>
      </c>
      <c r="CN488" s="36">
        <f t="shared" ca="1" si="1134"/>
        <v>6.8524434144339477</v>
      </c>
      <c r="CO488" s="20">
        <f t="shared" si="1135"/>
        <v>120000</v>
      </c>
      <c r="CP488" s="20">
        <f t="shared" si="1136"/>
        <v>2</v>
      </c>
      <c r="CQ488" s="64">
        <f t="shared" si="1137"/>
        <v>3.1887928349999997E-2</v>
      </c>
      <c r="CR488" s="64">
        <f t="shared" si="1138"/>
        <v>0.14349567757499998</v>
      </c>
      <c r="CS488" s="36">
        <f t="shared" si="1139"/>
        <v>5.0649518417983108</v>
      </c>
      <c r="CT488" s="36">
        <f t="shared" si="1140"/>
        <v>4.270574810675555</v>
      </c>
      <c r="CU488" s="36">
        <f t="shared" si="1141"/>
        <v>0.13717391147790656</v>
      </c>
      <c r="CV488" s="36">
        <f t="shared" si="1201"/>
        <v>4.4077487221534613</v>
      </c>
      <c r="CW488" s="36">
        <f t="shared" si="1142"/>
        <v>0</v>
      </c>
      <c r="CX488" s="36">
        <f t="shared" si="1143"/>
        <v>0</v>
      </c>
      <c r="CY488" s="36">
        <f t="shared" si="1144"/>
        <v>0</v>
      </c>
      <c r="CZ488" s="36">
        <f t="shared" si="1202"/>
        <v>0</v>
      </c>
      <c r="DA488" s="64">
        <f t="shared" si="1145"/>
        <v>9.1353029699114963E-3</v>
      </c>
      <c r="DB488" s="70">
        <f t="shared" si="1203"/>
        <v>0.99094739531653875</v>
      </c>
      <c r="DC488" s="70">
        <f>PRODUCT($DB$8:DB488)</f>
        <v>9.335151032807458E-3</v>
      </c>
      <c r="DD488" s="36">
        <f t="shared" si="1146"/>
        <v>14.545987360445721</v>
      </c>
      <c r="DE488" s="36">
        <f t="shared" si="1147"/>
        <v>283.03018690031513</v>
      </c>
      <c r="DF488" s="36">
        <f t="shared" si="1148"/>
        <v>7.5841439987925279</v>
      </c>
      <c r="DG488" s="36">
        <f t="shared" si="1149"/>
        <v>0.1214907120836331</v>
      </c>
      <c r="DH488" s="36">
        <f t="shared" ca="1" si="1150"/>
        <v>2.7699929297134636E-16</v>
      </c>
      <c r="DI488" s="36">
        <f t="shared" si="1151"/>
        <v>9.2570701426353939</v>
      </c>
      <c r="DJ488" s="36">
        <f t="shared" ca="1" si="1152"/>
        <v>285.20392296921364</v>
      </c>
      <c r="DK488" s="36">
        <f t="shared" si="1153"/>
        <v>0</v>
      </c>
      <c r="DL488" s="36">
        <f t="shared" si="1154"/>
        <v>0</v>
      </c>
      <c r="DM488" s="36">
        <f t="shared" ca="1" si="1155"/>
        <v>285.20392296921364</v>
      </c>
      <c r="DN488" s="36">
        <f t="shared" ca="1" si="1204"/>
        <v>285.20392296921801</v>
      </c>
      <c r="DO488" s="64" cm="1">
        <f t="array" ref="DO488">IFERROR(INDEX(Tbl_FwdNom,$B488,MATCH(LIDt,Tbl_FwdNom_Cols,0)),0)</f>
        <v>8.4257014960000003</v>
      </c>
      <c r="DP488" s="64">
        <f t="shared" ca="1" si="1205"/>
        <v>8.3639313120000001</v>
      </c>
      <c r="DQ488" s="64">
        <f t="shared" ca="1" si="1156"/>
        <v>6.7162125000901352E-3</v>
      </c>
      <c r="DR488" s="70">
        <f t="shared" ca="1" si="1157"/>
        <v>0.99332859407974461</v>
      </c>
      <c r="DS488" s="70">
        <f ca="1">PRODUCT($DR$8:DR488)</f>
        <v>1.6941289898974643E-2</v>
      </c>
      <c r="DT488" s="36">
        <f t="shared" ca="1" si="1158"/>
        <v>307.38805656326593</v>
      </c>
      <c r="DU488" s="36">
        <f t="shared" ca="1" si="1159"/>
        <v>8.1333444706192584</v>
      </c>
      <c r="DV488" s="36">
        <f t="shared" ca="1" si="1160"/>
        <v>0.13190306056359044</v>
      </c>
      <c r="DW488" s="36">
        <f t="shared" ca="1" si="1161"/>
        <v>2.8890854265001049E-16</v>
      </c>
      <c r="DX488" s="36">
        <f t="shared" ca="1" si="1162"/>
        <v>15.520553905844531</v>
      </c>
      <c r="DY488" s="36">
        <f t="shared" ca="1" si="1163"/>
        <v>0.16571739113770051</v>
      </c>
      <c r="DZ488" s="36">
        <f t="shared" ca="1" si="1164"/>
        <v>9.7646745425175077</v>
      </c>
      <c r="EA488" s="36">
        <f t="shared" ca="1" si="1165"/>
        <v>0</v>
      </c>
      <c r="EB488" s="36">
        <f t="shared" ca="1" si="1166"/>
        <v>309.7993360011323</v>
      </c>
      <c r="EC488" s="36">
        <f t="shared" ca="1" si="1167"/>
        <v>0</v>
      </c>
      <c r="ED488" s="36">
        <f t="shared" ca="1" si="1168"/>
        <v>0</v>
      </c>
      <c r="EE488" s="36">
        <f t="shared" ca="1" si="1206"/>
        <v>0</v>
      </c>
      <c r="EF488" s="36">
        <f t="shared" ca="1" si="1169"/>
        <v>309.7993360011323</v>
      </c>
      <c r="EG488" s="64"/>
      <c r="EH488" s="64"/>
      <c r="EI488" s="64"/>
      <c r="EJ488" s="70"/>
      <c r="EK488" s="70"/>
      <c r="EL488" s="70"/>
      <c r="EM488" s="70"/>
      <c r="EN488" s="70"/>
      <c r="EO488" s="36">
        <f t="shared" ca="1" si="1170"/>
        <v>2.6438708301592801</v>
      </c>
      <c r="EP488" s="36">
        <f t="shared" ca="1" si="1171"/>
        <v>0</v>
      </c>
      <c r="EQ488" s="36">
        <f t="shared" si="1172"/>
        <v>7.7569102192584181</v>
      </c>
      <c r="ER488" s="36">
        <f t="shared" si="1173"/>
        <v>8.7192866574846192E-2</v>
      </c>
      <c r="ES488" s="36">
        <f t="shared" si="1174"/>
        <v>-7.9627207628931163E-2</v>
      </c>
      <c r="ET488" s="36">
        <f t="shared" ca="1" si="1175"/>
        <v>0</v>
      </c>
      <c r="EU488" s="36">
        <f t="shared" ca="1" si="1207"/>
        <v>8.7192866574846192E-2</v>
      </c>
      <c r="EV488" s="36">
        <f t="shared" si="1176"/>
        <v>0.15280719741009385</v>
      </c>
      <c r="EW488" s="36">
        <f t="shared" si="1177"/>
        <v>10.139583312825046</v>
      </c>
      <c r="EX488" s="36">
        <f t="shared" ca="1" si="1208"/>
        <v>18.136493596068405</v>
      </c>
      <c r="EY488" s="36">
        <f t="shared" si="1178"/>
        <v>0</v>
      </c>
      <c r="EZ488" s="36">
        <f t="shared" si="1179"/>
        <v>0</v>
      </c>
      <c r="FA488" s="36">
        <f t="shared" si="1180"/>
        <v>0</v>
      </c>
      <c r="FB488" s="36">
        <f t="shared" si="1181"/>
        <v>0</v>
      </c>
      <c r="FC488" s="36">
        <f t="shared" si="1209"/>
        <v>0</v>
      </c>
      <c r="FD488" s="36">
        <f t="shared" si="1182"/>
        <v>0</v>
      </c>
      <c r="FE488" s="36">
        <f t="shared" si="1183"/>
        <v>0</v>
      </c>
      <c r="FF488" s="36">
        <f t="shared" si="1210"/>
        <v>0</v>
      </c>
      <c r="FG488" s="36">
        <f t="shared" ca="1" si="1184"/>
        <v>18.136493596068405</v>
      </c>
      <c r="FH488" s="36">
        <f t="shared" ca="1" si="1185"/>
        <v>0.16568236381194454</v>
      </c>
      <c r="FI488" s="36">
        <f t="shared" ca="1" si="1186"/>
        <v>-0.45066846539845618</v>
      </c>
      <c r="FJ488" s="36">
        <f t="shared" ca="1" si="1187"/>
        <v>19.371321103620186</v>
      </c>
      <c r="FK488" s="36">
        <f t="shared" si="1188"/>
        <v>0</v>
      </c>
      <c r="FL488" s="36">
        <f t="shared" si="1189"/>
        <v>0</v>
      </c>
      <c r="FM488" s="36">
        <f t="shared" ca="1" si="1190"/>
        <v>0</v>
      </c>
      <c r="FN488" s="36">
        <f t="shared" ca="1" si="1212"/>
        <v>19.371321103620186</v>
      </c>
    </row>
    <row r="489" spans="2:170" x14ac:dyDescent="0.25">
      <c r="B489" s="2">
        <v>481</v>
      </c>
      <c r="C489" s="2">
        <f t="shared" si="1066"/>
        <v>41</v>
      </c>
      <c r="D489" s="2">
        <f t="shared" si="1215"/>
        <v>505</v>
      </c>
      <c r="E489" s="2">
        <f t="shared" si="1213"/>
        <v>43</v>
      </c>
      <c r="F489" s="189">
        <f t="shared" si="1217"/>
        <v>60357</v>
      </c>
      <c r="G489" s="2">
        <f t="shared" si="1216"/>
        <v>3</v>
      </c>
      <c r="H489" s="187">
        <f t="shared" si="1067"/>
        <v>74.666666666666671</v>
      </c>
      <c r="I489" s="186">
        <f t="shared" si="1214"/>
        <v>74</v>
      </c>
      <c r="J489" s="2">
        <f t="shared" si="1068"/>
        <v>0</v>
      </c>
      <c r="K489" s="2">
        <f t="shared" si="1069"/>
        <v>1</v>
      </c>
      <c r="L489">
        <f t="shared" si="1070"/>
        <v>2</v>
      </c>
      <c r="M489" s="190">
        <f t="shared" si="1191"/>
        <v>2.7181547100000002E-2</v>
      </c>
      <c r="N489">
        <f t="shared" si="1071"/>
        <v>1</v>
      </c>
      <c r="O489">
        <f t="shared" si="1072"/>
        <v>100</v>
      </c>
      <c r="P489" s="58">
        <f t="shared" si="1073"/>
        <v>0.12231696195000001</v>
      </c>
      <c r="Q489" s="106">
        <f t="shared" si="1074"/>
        <v>0.12231696195000001</v>
      </c>
      <c r="R489" s="59">
        <f t="shared" si="1075"/>
        <v>0.12231696195000001</v>
      </c>
      <c r="S489" s="32">
        <f t="shared" si="1192"/>
        <v>1.0813587805604152E-2</v>
      </c>
      <c r="T489">
        <f t="shared" si="1076"/>
        <v>1</v>
      </c>
      <c r="U489" s="32">
        <f t="shared" si="1193"/>
        <v>9.2447301000000005E-4</v>
      </c>
      <c r="V489">
        <f t="shared" si="1077"/>
        <v>1</v>
      </c>
      <c r="W489">
        <f t="shared" si="1078"/>
        <v>100</v>
      </c>
      <c r="X489" s="58">
        <f t="shared" si="1079"/>
        <v>4.1601285449999999E-3</v>
      </c>
      <c r="Y489" s="58">
        <f t="shared" si="1080"/>
        <v>4.1601285449999999E-3</v>
      </c>
      <c r="Z489" s="32">
        <f t="shared" si="1081"/>
        <v>4.1601285449999999E-3</v>
      </c>
      <c r="AA489" s="32">
        <f t="shared" si="1082"/>
        <v>3.4734015961890297E-4</v>
      </c>
      <c r="AB489" s="59">
        <f t="shared" si="1083"/>
        <v>4.9056245199999996E-3</v>
      </c>
      <c r="AC489" s="59">
        <f t="shared" si="1084"/>
        <v>4.9056245199999996E-3</v>
      </c>
      <c r="AD489">
        <f t="shared" si="1085"/>
        <v>1</v>
      </c>
      <c r="AE489" s="59">
        <f t="shared" si="1086"/>
        <v>4.9056245199999996E-3</v>
      </c>
      <c r="AF489" s="59">
        <f t="shared" si="1087"/>
        <v>4.1758461800000006E-3</v>
      </c>
      <c r="AG489" s="59">
        <f t="shared" si="1088"/>
        <v>4.1758461800000006E-3</v>
      </c>
      <c r="AH489">
        <f t="shared" si="1089"/>
        <v>1</v>
      </c>
      <c r="AI489" s="59">
        <f t="shared" si="1090"/>
        <v>4.1758461800000006E-3</v>
      </c>
      <c r="AJ489" s="59">
        <f t="shared" si="1091"/>
        <v>0</v>
      </c>
      <c r="AK489" s="59">
        <f t="shared" si="1092"/>
        <v>0</v>
      </c>
      <c r="AL489" s="59">
        <f t="shared" si="1093"/>
        <v>0</v>
      </c>
      <c r="AM489" s="12">
        <f t="shared" si="1194"/>
        <v>3.2244371680382323E-3</v>
      </c>
      <c r="AN489" s="12">
        <f t="shared" si="1195"/>
        <v>0</v>
      </c>
      <c r="AO489" s="66">
        <f t="shared" si="1094"/>
        <v>3.4867734440235018E-5</v>
      </c>
      <c r="AP489" s="66">
        <f t="shared" si="1095"/>
        <v>1.1199765206275231E-6</v>
      </c>
      <c r="AQ489" s="59">
        <f t="shared" si="1096"/>
        <v>1.581787803472771E-5</v>
      </c>
      <c r="AR489" s="59">
        <f t="shared" si="1097"/>
        <v>1.3464753630802473E-5</v>
      </c>
      <c r="AS489" s="59">
        <f t="shared" si="1098"/>
        <v>0</v>
      </c>
      <c r="AT489" s="12">
        <f t="shared" si="1099"/>
        <v>3.1591668254118397E-3</v>
      </c>
      <c r="AU489" s="59">
        <f t="shared" si="1196"/>
        <v>1.0503208545953324E-19</v>
      </c>
      <c r="AV489" s="59">
        <f t="shared" si="1197"/>
        <v>0</v>
      </c>
      <c r="AW489" s="70">
        <f t="shared" si="1100"/>
        <v>0</v>
      </c>
      <c r="AX489" s="20">
        <f t="shared" si="1101"/>
        <v>200000</v>
      </c>
      <c r="AY489" s="20">
        <f t="shared" si="1102"/>
        <v>0</v>
      </c>
      <c r="AZ489" s="20">
        <f t="shared" si="1103"/>
        <v>0</v>
      </c>
      <c r="BA489" s="20">
        <f t="shared" si="1104"/>
        <v>200000</v>
      </c>
      <c r="BB489" s="36">
        <f t="shared" si="1105"/>
        <v>1</v>
      </c>
      <c r="BC489" s="36">
        <f t="shared" si="1106"/>
        <v>0</v>
      </c>
      <c r="BD489" s="80">
        <f t="shared" si="1107"/>
        <v>6.9735468880470037</v>
      </c>
      <c r="BE489" s="36">
        <f t="shared" si="1108"/>
        <v>0</v>
      </c>
      <c r="BF489" s="36">
        <f t="shared" si="1109"/>
        <v>0</v>
      </c>
      <c r="BG489" s="36">
        <f t="shared" si="1110"/>
        <v>6.9735468880470037</v>
      </c>
      <c r="BH489" s="36">
        <f t="shared" si="1111"/>
        <v>0.22399530412550461</v>
      </c>
      <c r="BI489" s="36">
        <f t="shared" si="1112"/>
        <v>0</v>
      </c>
      <c r="BJ489" s="36">
        <f t="shared" si="1113"/>
        <v>0</v>
      </c>
      <c r="BK489" s="36">
        <f t="shared" si="1114"/>
        <v>0.22399530412550461</v>
      </c>
      <c r="BL489" s="68">
        <f ca="1">IF(OR(AT489=0,E489&gt;ProjTerm),0,VLOOKUP(D489,'Life Events'!$AE$5:$AI$1206,5,FALSE))</f>
        <v>3.0704472134652994E-17</v>
      </c>
      <c r="BM489" s="93">
        <f t="shared" ca="1" si="1115"/>
        <v>3.0704472134652994E-17</v>
      </c>
      <c r="BN489" s="93">
        <f t="shared" ca="1" si="1116"/>
        <v>9.7000549759577997E-20</v>
      </c>
      <c r="BO489" s="36">
        <f t="shared" ca="1" si="1117"/>
        <v>1.476270257942151E-17</v>
      </c>
      <c r="BP489" s="36">
        <f t="shared" si="1118"/>
        <v>3.0089174318200054E-3</v>
      </c>
      <c r="BQ489" s="36">
        <f t="shared" si="1119"/>
        <v>98.327216650040668</v>
      </c>
      <c r="BR489" s="36">
        <f t="shared" si="1120"/>
        <v>154.78110000000001</v>
      </c>
      <c r="BS489" s="36">
        <f t="shared" si="1121"/>
        <v>152.1919475303161</v>
      </c>
      <c r="BT489" s="36">
        <f t="shared" si="1122"/>
        <v>0.48079975173259398</v>
      </c>
      <c r="BU489" s="70" cm="1">
        <f t="array" ref="BU489">IF(AND(ActInt=1,$J489=0),INDEX(Tbl_FwdNom,$B489-IVP,MATCH(ValnDt,Tbl_FwdNom_Cols)),INDEX(Tbl_FwdNom,$B489,MATCH(StartDt,Tbl_FwdNom_Cols)))</f>
        <v>11.524224787</v>
      </c>
      <c r="BV489" s="70" cm="1">
        <f t="array" ref="BV489">INDEX(Tbl_FwdReal,$B489,MATCH(StartDt,Tbl_FwdReal_Cols))</f>
        <v>4.4308708430000001</v>
      </c>
      <c r="BW489" s="70" cm="1">
        <f t="array" ref="BW489">IF(RunType&lt;&gt;"OPN",INDEX(Tbl_FwdReal,$B489,MATCH(ValnDt,Tbl_FwdReal_Cols)),IF(AND($J489=0,ActInt=1),INDEX(Tbl_FwdReal,$B489-IVP,MATCH(ValnDt,Tbl_FwdReal_Cols)),-999))*$K489</f>
        <v>4.4308708430000001</v>
      </c>
      <c r="BX489" s="70">
        <f t="shared" si="1123"/>
        <v>4.4308708430000003E-2</v>
      </c>
      <c r="BY489" s="70">
        <f t="shared" si="1198"/>
        <v>6.7923918346559198E-2</v>
      </c>
      <c r="BZ489" s="64">
        <f t="shared" si="1211"/>
        <v>5.4913977941259962E-3</v>
      </c>
      <c r="CA489" s="70" cm="1">
        <f t="array" ref="CA489">IF($J489=1,CA488*(1+INDEX(Tbl_CPI,$B489,MATCH(IF(RunType="OPN",StartDt,ValnDt),Tbl_CPI_Cols))),0)</f>
        <v>0</v>
      </c>
      <c r="CB489" s="70">
        <f t="shared" si="1199"/>
        <v>15.765205190781273</v>
      </c>
      <c r="CC489" s="70">
        <f t="shared" si="1200"/>
        <v>15.679104988235009</v>
      </c>
      <c r="CD489" s="36">
        <f t="shared" si="1124"/>
        <v>81.599511777491443</v>
      </c>
      <c r="CE489" s="36">
        <f t="shared" si="1125"/>
        <v>1.5751866569387716</v>
      </c>
      <c r="CF489" s="36">
        <f t="shared" si="1126"/>
        <v>0</v>
      </c>
      <c r="CG489" s="36">
        <f t="shared" si="1127"/>
        <v>0.26819158907234814</v>
      </c>
      <c r="CH489" s="36">
        <f t="shared" si="1128"/>
        <v>0.2631124986691169</v>
      </c>
      <c r="CI489" s="36">
        <f t="shared" si="1129"/>
        <v>0</v>
      </c>
      <c r="CJ489" s="36">
        <f t="shared" si="1130"/>
        <v>0</v>
      </c>
      <c r="CK489" s="36">
        <f t="shared" si="1131"/>
        <v>0</v>
      </c>
      <c r="CL489" s="36">
        <f t="shared" si="1132"/>
        <v>5.0790904032312631E-3</v>
      </c>
      <c r="CM489" s="36">
        <f t="shared" si="1133"/>
        <v>0.26819158907234814</v>
      </c>
      <c r="CN489" s="36">
        <f t="shared" ca="1" si="1134"/>
        <v>6.713733523008095</v>
      </c>
      <c r="CO489" s="20">
        <f t="shared" si="1135"/>
        <v>120000</v>
      </c>
      <c r="CP489" s="20">
        <f t="shared" si="1136"/>
        <v>2</v>
      </c>
      <c r="CQ489" s="64">
        <f t="shared" si="1137"/>
        <v>3.1887928349999997E-2</v>
      </c>
      <c r="CR489" s="64">
        <f t="shared" si="1138"/>
        <v>0.14349567757499998</v>
      </c>
      <c r="CS489" s="36">
        <f t="shared" si="1139"/>
        <v>4.9624250673964738</v>
      </c>
      <c r="CT489" s="36">
        <f t="shared" si="1140"/>
        <v>4.1841281328282021</v>
      </c>
      <c r="CU489" s="36">
        <f t="shared" si="1141"/>
        <v>0.13439718247530277</v>
      </c>
      <c r="CV489" s="36">
        <f t="shared" si="1201"/>
        <v>4.3185253153035053</v>
      </c>
      <c r="CW489" s="36">
        <f t="shared" si="1142"/>
        <v>0</v>
      </c>
      <c r="CX489" s="36">
        <f t="shared" si="1143"/>
        <v>0</v>
      </c>
      <c r="CY489" s="36">
        <f t="shared" si="1144"/>
        <v>0</v>
      </c>
      <c r="CZ489" s="36">
        <f t="shared" si="1202"/>
        <v>0</v>
      </c>
      <c r="DA489" s="64">
        <f t="shared" si="1145"/>
        <v>9.1307368230701957E-3</v>
      </c>
      <c r="DB489" s="70">
        <f t="shared" si="1203"/>
        <v>0.99095187918681826</v>
      </c>
      <c r="DC489" s="70">
        <f>PRODUCT($DB$8:DB489)</f>
        <v>9.2506854584533185E-3</v>
      </c>
      <c r="DD489" s="36">
        <f t="shared" si="1146"/>
        <v>14.198003191133063</v>
      </c>
      <c r="DE489" s="36">
        <f t="shared" si="1147"/>
        <v>278.64091416183931</v>
      </c>
      <c r="DF489" s="36">
        <f t="shared" si="1148"/>
        <v>7.4293975175482645</v>
      </c>
      <c r="DG489" s="36">
        <f t="shared" si="1149"/>
        <v>0.11959109437029614</v>
      </c>
      <c r="DH489" s="36">
        <f t="shared" ca="1" si="1150"/>
        <v>2.6476579803622276E-16</v>
      </c>
      <c r="DI489" s="36">
        <f t="shared" si="1151"/>
        <v>9.0709536379701703</v>
      </c>
      <c r="DJ489" s="36">
        <f t="shared" ca="1" si="1152"/>
        <v>280.8236710318543</v>
      </c>
      <c r="DK489" s="36">
        <f t="shared" si="1153"/>
        <v>0</v>
      </c>
      <c r="DL489" s="36">
        <f t="shared" si="1154"/>
        <v>0</v>
      </c>
      <c r="DM489" s="36">
        <f t="shared" ca="1" si="1155"/>
        <v>280.8236710318543</v>
      </c>
      <c r="DN489" s="36">
        <f t="shared" ca="1" si="1204"/>
        <v>280.82367103185868</v>
      </c>
      <c r="DO489" s="64" cm="1">
        <f t="array" ref="DO489">IFERROR(INDEX(Tbl_FwdNom,$B489,MATCH(LIDt,Tbl_FwdNom_Cols,0)),0)</f>
        <v>8.4239851819999991</v>
      </c>
      <c r="DP489" s="64">
        <f t="shared" ca="1" si="1205"/>
        <v>8.3622159759999999</v>
      </c>
      <c r="DQ489" s="64">
        <f t="shared" ca="1" si="1156"/>
        <v>6.7148845143318869E-3</v>
      </c>
      <c r="DR489" s="70">
        <f t="shared" ca="1" si="1157"/>
        <v>0.99332990440727287</v>
      </c>
      <c r="DS489" s="70">
        <f ca="1">PRODUCT($DR$8:DR489)</f>
        <v>1.6828289875884379E-2</v>
      </c>
      <c r="DT489" s="36">
        <f t="shared" ca="1" si="1158"/>
        <v>302.47858497612617</v>
      </c>
      <c r="DU489" s="36">
        <f t="shared" ca="1" si="1159"/>
        <v>7.9639636353292422</v>
      </c>
      <c r="DV489" s="36">
        <f t="shared" ca="1" si="1160"/>
        <v>0.12977985695054187</v>
      </c>
      <c r="DW489" s="36">
        <f t="shared" ca="1" si="1161"/>
        <v>2.7608582756968775E-16</v>
      </c>
      <c r="DX489" s="36">
        <f t="shared" ca="1" si="1162"/>
        <v>15.143972881188146</v>
      </c>
      <c r="DY489" s="36">
        <f t="shared" ca="1" si="1163"/>
        <v>0.16171696837247973</v>
      </c>
      <c r="DZ489" s="36">
        <f t="shared" ca="1" si="1164"/>
        <v>9.565363935678592</v>
      </c>
      <c r="EA489" s="36">
        <f t="shared" ca="1" si="1165"/>
        <v>0</v>
      </c>
      <c r="EB489" s="36">
        <f t="shared" ca="1" si="1166"/>
        <v>304.89587677736785</v>
      </c>
      <c r="EC489" s="36">
        <f t="shared" ca="1" si="1167"/>
        <v>0</v>
      </c>
      <c r="ED489" s="36">
        <f t="shared" ca="1" si="1168"/>
        <v>0</v>
      </c>
      <c r="EE489" s="36">
        <f t="shared" ca="1" si="1206"/>
        <v>0</v>
      </c>
      <c r="EF489" s="36">
        <f t="shared" ca="1" si="1169"/>
        <v>304.89587677736785</v>
      </c>
      <c r="EG489" s="64"/>
      <c r="EH489" s="64"/>
      <c r="EI489" s="64"/>
      <c r="EJ489" s="70"/>
      <c r="EK489" s="70"/>
      <c r="EL489" s="70"/>
      <c r="EM489" s="70"/>
      <c r="EN489" s="70"/>
      <c r="EO489" s="36">
        <f t="shared" ca="1" si="1170"/>
        <v>2.6016731747210939</v>
      </c>
      <c r="EP489" s="36">
        <f t="shared" ca="1" si="1171"/>
        <v>0</v>
      </c>
      <c r="EQ489" s="36">
        <f t="shared" si="1172"/>
        <v>7.6356238772776086</v>
      </c>
      <c r="ER489" s="36">
        <f t="shared" si="1173"/>
        <v>8.5106948548577005E-2</v>
      </c>
      <c r="ES489" s="36">
        <f t="shared" si="1174"/>
        <v>-7.7722283128804887E-2</v>
      </c>
      <c r="ET489" s="36">
        <f t="shared" ca="1" si="1175"/>
        <v>0</v>
      </c>
      <c r="EU489" s="36">
        <f t="shared" ca="1" si="1207"/>
        <v>8.5106948548577005E-2</v>
      </c>
      <c r="EV489" s="36">
        <f t="shared" si="1176"/>
        <v>0.14973495737826464</v>
      </c>
      <c r="EW489" s="36">
        <f t="shared" si="1177"/>
        <v>9.9810417112774417</v>
      </c>
      <c r="EX489" s="36">
        <f t="shared" ca="1" si="1208"/>
        <v>17.851507494481893</v>
      </c>
      <c r="EY489" s="36">
        <f t="shared" si="1178"/>
        <v>0</v>
      </c>
      <c r="EZ489" s="36">
        <f t="shared" si="1179"/>
        <v>0</v>
      </c>
      <c r="FA489" s="36">
        <f t="shared" si="1180"/>
        <v>0</v>
      </c>
      <c r="FB489" s="36">
        <f t="shared" si="1181"/>
        <v>0</v>
      </c>
      <c r="FC489" s="36">
        <f t="shared" si="1209"/>
        <v>0</v>
      </c>
      <c r="FD489" s="36">
        <f t="shared" si="1182"/>
        <v>0</v>
      </c>
      <c r="FE489" s="36">
        <f t="shared" si="1183"/>
        <v>0</v>
      </c>
      <c r="FF489" s="36">
        <f t="shared" si="1210"/>
        <v>0</v>
      </c>
      <c r="FG489" s="36">
        <f t="shared" ca="1" si="1184"/>
        <v>17.851507494481893</v>
      </c>
      <c r="FH489" s="36">
        <f t="shared" ca="1" si="1185"/>
        <v>0.16299741682717939</v>
      </c>
      <c r="FI489" s="36">
        <f t="shared" ca="1" si="1186"/>
        <v>-0.44154621676380901</v>
      </c>
      <c r="FJ489" s="36">
        <f t="shared" ca="1" si="1187"/>
        <v>19.05985107095723</v>
      </c>
      <c r="FK489" s="36">
        <f t="shared" si="1188"/>
        <v>0</v>
      </c>
      <c r="FL489" s="36">
        <f t="shared" si="1189"/>
        <v>0</v>
      </c>
      <c r="FM489" s="36">
        <f t="shared" ca="1" si="1190"/>
        <v>0</v>
      </c>
      <c r="FN489" s="36">
        <f t="shared" ca="1" si="1212"/>
        <v>19.05985107095723</v>
      </c>
    </row>
    <row r="490" spans="2:170" x14ac:dyDescent="0.25">
      <c r="B490" s="2">
        <v>482</v>
      </c>
      <c r="C490" s="2">
        <f t="shared" si="1066"/>
        <v>41</v>
      </c>
      <c r="D490" s="2">
        <f t="shared" si="1215"/>
        <v>506</v>
      </c>
      <c r="E490" s="2">
        <f t="shared" si="1213"/>
        <v>43</v>
      </c>
      <c r="F490" s="189">
        <f t="shared" si="1217"/>
        <v>60387</v>
      </c>
      <c r="G490" s="2">
        <f t="shared" si="1216"/>
        <v>4</v>
      </c>
      <c r="H490" s="187">
        <f t="shared" si="1067"/>
        <v>74.75</v>
      </c>
      <c r="I490" s="186">
        <f t="shared" si="1214"/>
        <v>74</v>
      </c>
      <c r="J490" s="2">
        <f t="shared" si="1068"/>
        <v>0</v>
      </c>
      <c r="K490" s="2">
        <f t="shared" si="1069"/>
        <v>1</v>
      </c>
      <c r="L490">
        <f t="shared" si="1070"/>
        <v>2</v>
      </c>
      <c r="M490" s="190">
        <f t="shared" si="1191"/>
        <v>2.7181547100000002E-2</v>
      </c>
      <c r="N490">
        <f t="shared" si="1071"/>
        <v>1</v>
      </c>
      <c r="O490">
        <f t="shared" si="1072"/>
        <v>100</v>
      </c>
      <c r="P490" s="58">
        <f t="shared" si="1073"/>
        <v>0.12231696195000001</v>
      </c>
      <c r="Q490" s="106">
        <f t="shared" si="1074"/>
        <v>0.12231696195000001</v>
      </c>
      <c r="R490" s="59">
        <f t="shared" si="1075"/>
        <v>0.12231696195000001</v>
      </c>
      <c r="S490" s="32">
        <f t="shared" si="1192"/>
        <v>1.0813587805604152E-2</v>
      </c>
      <c r="T490">
        <f t="shared" si="1076"/>
        <v>1</v>
      </c>
      <c r="U490" s="32">
        <f t="shared" si="1193"/>
        <v>9.2447301000000005E-4</v>
      </c>
      <c r="V490">
        <f t="shared" si="1077"/>
        <v>1</v>
      </c>
      <c r="W490">
        <f t="shared" si="1078"/>
        <v>100</v>
      </c>
      <c r="X490" s="58">
        <f t="shared" si="1079"/>
        <v>4.1601285449999999E-3</v>
      </c>
      <c r="Y490" s="58">
        <f t="shared" si="1080"/>
        <v>4.1601285449999999E-3</v>
      </c>
      <c r="Z490" s="32">
        <f t="shared" si="1081"/>
        <v>4.1601285449999999E-3</v>
      </c>
      <c r="AA490" s="32">
        <f t="shared" si="1082"/>
        <v>3.4734015961890297E-4</v>
      </c>
      <c r="AB490" s="59">
        <f t="shared" si="1083"/>
        <v>4.9056245199999996E-3</v>
      </c>
      <c r="AC490" s="59">
        <f t="shared" si="1084"/>
        <v>4.9056245199999996E-3</v>
      </c>
      <c r="AD490">
        <f t="shared" si="1085"/>
        <v>1</v>
      </c>
      <c r="AE490" s="59">
        <f t="shared" si="1086"/>
        <v>4.9056245199999996E-3</v>
      </c>
      <c r="AF490" s="59">
        <f t="shared" si="1087"/>
        <v>4.1758461800000006E-3</v>
      </c>
      <c r="AG490" s="59">
        <f t="shared" si="1088"/>
        <v>4.1758461800000006E-3</v>
      </c>
      <c r="AH490">
        <f t="shared" si="1089"/>
        <v>1</v>
      </c>
      <c r="AI490" s="59">
        <f t="shared" si="1090"/>
        <v>4.1758461800000006E-3</v>
      </c>
      <c r="AJ490" s="59">
        <f t="shared" si="1091"/>
        <v>0</v>
      </c>
      <c r="AK490" s="59">
        <f t="shared" si="1092"/>
        <v>0</v>
      </c>
      <c r="AL490" s="59">
        <f t="shared" si="1093"/>
        <v>0</v>
      </c>
      <c r="AM490" s="12">
        <f t="shared" si="1194"/>
        <v>3.1591668254118397E-3</v>
      </c>
      <c r="AN490" s="12">
        <f t="shared" si="1195"/>
        <v>0</v>
      </c>
      <c r="AO490" s="66">
        <f t="shared" si="1094"/>
        <v>3.4161927859142655E-5</v>
      </c>
      <c r="AP490" s="66">
        <f t="shared" si="1095"/>
        <v>1.0973055094012914E-6</v>
      </c>
      <c r="AQ490" s="59">
        <f t="shared" si="1096"/>
        <v>1.549768624151088E-5</v>
      </c>
      <c r="AR490" s="59">
        <f t="shared" si="1097"/>
        <v>1.3192194719878759E-5</v>
      </c>
      <c r="AS490" s="59">
        <f t="shared" si="1098"/>
        <v>0</v>
      </c>
      <c r="AT490" s="12">
        <f t="shared" si="1099"/>
        <v>3.095217711081906E-3</v>
      </c>
      <c r="AU490" s="59">
        <f t="shared" si="1196"/>
        <v>0</v>
      </c>
      <c r="AV490" s="59">
        <f t="shared" si="1197"/>
        <v>-1.6601845766184287E-19</v>
      </c>
      <c r="AW490" s="70">
        <f t="shared" si="1100"/>
        <v>0</v>
      </c>
      <c r="AX490" s="20">
        <f t="shared" si="1101"/>
        <v>200000</v>
      </c>
      <c r="AY490" s="20">
        <f t="shared" si="1102"/>
        <v>0</v>
      </c>
      <c r="AZ490" s="20">
        <f t="shared" si="1103"/>
        <v>0</v>
      </c>
      <c r="BA490" s="20">
        <f t="shared" si="1104"/>
        <v>200000</v>
      </c>
      <c r="BB490" s="36">
        <f t="shared" si="1105"/>
        <v>1</v>
      </c>
      <c r="BC490" s="36">
        <f t="shared" si="1106"/>
        <v>0</v>
      </c>
      <c r="BD490" s="80">
        <f t="shared" si="1107"/>
        <v>6.8323855718285307</v>
      </c>
      <c r="BE490" s="36">
        <f t="shared" si="1108"/>
        <v>0</v>
      </c>
      <c r="BF490" s="36">
        <f t="shared" si="1109"/>
        <v>0</v>
      </c>
      <c r="BG490" s="36">
        <f t="shared" si="1110"/>
        <v>6.8323855718285307</v>
      </c>
      <c r="BH490" s="36">
        <f t="shared" si="1111"/>
        <v>0.21946110188025827</v>
      </c>
      <c r="BI490" s="36">
        <f t="shared" si="1112"/>
        <v>0</v>
      </c>
      <c r="BJ490" s="36">
        <f t="shared" si="1113"/>
        <v>0</v>
      </c>
      <c r="BK490" s="36">
        <f t="shared" si="1114"/>
        <v>0.21946110188025827</v>
      </c>
      <c r="BL490" s="68">
        <f ca="1">IF(OR(AT490=0,E490&gt;ProjTerm),0,VLOOKUP(D490,'Life Events'!$AE$5:$AI$1206,5,FALSE))</f>
        <v>3.0082939968898118E-17</v>
      </c>
      <c r="BM490" s="93">
        <f t="shared" ca="1" si="1115"/>
        <v>3.0082939968898118E-17</v>
      </c>
      <c r="BN490" s="93">
        <f t="shared" ca="1" si="1116"/>
        <v>9.3113248593147216E-20</v>
      </c>
      <c r="BO490" s="36">
        <f t="shared" ca="1" si="1117"/>
        <v>1.4171120518853945E-17</v>
      </c>
      <c r="BP490" s="36">
        <f t="shared" si="1118"/>
        <v>2.9480097256143656E-3</v>
      </c>
      <c r="BQ490" s="36">
        <f t="shared" si="1119"/>
        <v>98.327451691578162</v>
      </c>
      <c r="BR490" s="36">
        <f t="shared" si="1120"/>
        <v>154.78110000000001</v>
      </c>
      <c r="BS490" s="36">
        <f t="shared" si="1121"/>
        <v>152.19231133019329</v>
      </c>
      <c r="BT490" s="36">
        <f t="shared" si="1122"/>
        <v>0.47106833751970573</v>
      </c>
      <c r="BU490" s="70" cm="1">
        <f t="array" ref="BU490">IF(AND(ActInt=1,$J490=0),INDEX(Tbl_FwdNom,$B490-IVP,MATCH(ValnDt,Tbl_FwdNom_Cols)),INDEX(Tbl_FwdNom,$B490,MATCH(StartDt,Tbl_FwdNom_Cols)))</f>
        <v>11.518169425</v>
      </c>
      <c r="BV490" s="70" cm="1">
        <f t="array" ref="BV490">INDEX(Tbl_FwdReal,$B490,MATCH(StartDt,Tbl_FwdReal_Cols))</f>
        <v>4.4274564620000003</v>
      </c>
      <c r="BW490" s="70" cm="1">
        <f t="array" ref="BW490">IF(RunType&lt;&gt;"OPN",INDEX(Tbl_FwdReal,$B490,MATCH(ValnDt,Tbl_FwdReal_Cols)),IF(AND($J490=0,ActInt=1),INDEX(Tbl_FwdReal,$B490-IVP,MATCH(ValnDt,Tbl_FwdReal_Cols)),-999))*$K490</f>
        <v>4.4274564620000003</v>
      </c>
      <c r="BX490" s="70">
        <f t="shared" si="1123"/>
        <v>4.4274564620000005E-2</v>
      </c>
      <c r="BY490" s="70">
        <f t="shared" si="1198"/>
        <v>6.7900849098821325E-2</v>
      </c>
      <c r="BZ490" s="64">
        <f t="shared" si="1211"/>
        <v>5.4895877276175398E-3</v>
      </c>
      <c r="CA490" s="70" cm="1">
        <f t="array" ref="CA490">IF($J490=1,CA489*(1+INDEX(Tbl_CPI,$B490,MATCH(IF(RunType="OPN",StartDt,ValnDt),Tbl_CPI_Cols))),0)</f>
        <v>0</v>
      </c>
      <c r="CB490" s="70">
        <f t="shared" si="1199"/>
        <v>15.851749667719959</v>
      </c>
      <c r="CC490" s="70">
        <f t="shared" si="1200"/>
        <v>15.679104988235009</v>
      </c>
      <c r="CD490" s="36">
        <f t="shared" si="1124"/>
        <v>81.599516968915694</v>
      </c>
      <c r="CE490" s="36">
        <f t="shared" si="1125"/>
        <v>1.5751904222675004</v>
      </c>
      <c r="CF490" s="36">
        <f t="shared" si="1126"/>
        <v>0</v>
      </c>
      <c r="CG490" s="36">
        <f t="shared" si="1127"/>
        <v>0.26276277630356287</v>
      </c>
      <c r="CH490" s="36">
        <f t="shared" si="1128"/>
        <v>0.25778648697782897</v>
      </c>
      <c r="CI490" s="36">
        <f t="shared" si="1129"/>
        <v>0</v>
      </c>
      <c r="CJ490" s="36">
        <f t="shared" si="1130"/>
        <v>0</v>
      </c>
      <c r="CK490" s="36">
        <f t="shared" si="1131"/>
        <v>0</v>
      </c>
      <c r="CL490" s="36">
        <f t="shared" si="1132"/>
        <v>4.9762893257339546E-3</v>
      </c>
      <c r="CM490" s="36">
        <f t="shared" si="1133"/>
        <v>0.26276277630356287</v>
      </c>
      <c r="CN490" s="36">
        <f t="shared" ca="1" si="1134"/>
        <v>6.5778303264634692</v>
      </c>
      <c r="CO490" s="20">
        <f t="shared" si="1135"/>
        <v>120000</v>
      </c>
      <c r="CP490" s="20">
        <f t="shared" si="1136"/>
        <v>2</v>
      </c>
      <c r="CQ490" s="64">
        <f t="shared" si="1137"/>
        <v>3.1887928349999997E-2</v>
      </c>
      <c r="CR490" s="64">
        <f t="shared" si="1138"/>
        <v>0.14349567757499998</v>
      </c>
      <c r="CS490" s="36">
        <f t="shared" si="1139"/>
        <v>4.8619736808359377</v>
      </c>
      <c r="CT490" s="36">
        <f t="shared" si="1140"/>
        <v>4.0994313430971188</v>
      </c>
      <c r="CU490" s="36">
        <f t="shared" si="1141"/>
        <v>0.13167666112815496</v>
      </c>
      <c r="CV490" s="36">
        <f t="shared" si="1201"/>
        <v>4.2311080042252733</v>
      </c>
      <c r="CW490" s="36">
        <f t="shared" si="1142"/>
        <v>0</v>
      </c>
      <c r="CX490" s="36">
        <f t="shared" si="1143"/>
        <v>0</v>
      </c>
      <c r="CY490" s="36">
        <f t="shared" si="1144"/>
        <v>0</v>
      </c>
      <c r="CZ490" s="36">
        <f t="shared" si="1202"/>
        <v>0</v>
      </c>
      <c r="DA490" s="64">
        <f t="shared" si="1145"/>
        <v>9.1261706970391376E-3</v>
      </c>
      <c r="DB490" s="70">
        <f t="shared" si="1203"/>
        <v>0.99095636307724</v>
      </c>
      <c r="DC490" s="70">
        <f>PRODUCT($DB$8:DB490)</f>
        <v>9.1670256178804106E-3</v>
      </c>
      <c r="DD490" s="36">
        <f t="shared" si="1146"/>
        <v>13.856508254292745</v>
      </c>
      <c r="DE490" s="36">
        <f t="shared" si="1147"/>
        <v>274.35145313583075</v>
      </c>
      <c r="DF490" s="36">
        <f t="shared" si="1148"/>
        <v>7.2777383655893111</v>
      </c>
      <c r="DG490" s="36">
        <f t="shared" si="1149"/>
        <v>0.11773449338575082</v>
      </c>
      <c r="DH490" s="36">
        <f t="shared" ca="1" si="1150"/>
        <v>2.5301097538498514E-16</v>
      </c>
      <c r="DI490" s="36">
        <f t="shared" si="1151"/>
        <v>8.8885759150022778</v>
      </c>
      <c r="DJ490" s="36">
        <f t="shared" ca="1" si="1152"/>
        <v>276.54352466874383</v>
      </c>
      <c r="DK490" s="36">
        <f t="shared" si="1153"/>
        <v>0</v>
      </c>
      <c r="DL490" s="36">
        <f t="shared" si="1154"/>
        <v>0</v>
      </c>
      <c r="DM490" s="36">
        <f t="shared" ca="1" si="1155"/>
        <v>276.54352466874383</v>
      </c>
      <c r="DN490" s="36">
        <f t="shared" ca="1" si="1204"/>
        <v>276.54352466874809</v>
      </c>
      <c r="DO490" s="64" cm="1">
        <f t="array" ref="DO490">IFERROR(INDEX(Tbl_FwdNom,$B490,MATCH(LIDt,Tbl_FwdNom_Cols,0)),0)</f>
        <v>8.4222688960000003</v>
      </c>
      <c r="DP490" s="64">
        <f t="shared" ca="1" si="1205"/>
        <v>8.3605006670000002</v>
      </c>
      <c r="DQ490" s="64">
        <f t="shared" ca="1" si="1156"/>
        <v>6.7135565302072209E-3</v>
      </c>
      <c r="DR490" s="70">
        <f t="shared" ca="1" si="1157"/>
        <v>0.9933312147366461</v>
      </c>
      <c r="DS490" s="70">
        <f ca="1">PRODUCT($DR$8:DR490)</f>
        <v>1.6716065624352634E-2</v>
      </c>
      <c r="DT490" s="36">
        <f t="shared" ca="1" si="1158"/>
        <v>297.67690648371195</v>
      </c>
      <c r="DU490" s="36">
        <f t="shared" ca="1" si="1159"/>
        <v>7.7979690535192807</v>
      </c>
      <c r="DV490" s="36">
        <f t="shared" ca="1" si="1160"/>
        <v>0.12770313163104716</v>
      </c>
      <c r="DW490" s="36">
        <f t="shared" ca="1" si="1161"/>
        <v>2.63768224861412E-16</v>
      </c>
      <c r="DX490" s="36">
        <f t="shared" ca="1" si="1162"/>
        <v>14.774574461698222</v>
      </c>
      <c r="DY490" s="36">
        <f t="shared" ca="1" si="1163"/>
        <v>0.15779296645610916</v>
      </c>
      <c r="DZ490" s="36">
        <f t="shared" ca="1" si="1164"/>
        <v>9.370064396061899</v>
      </c>
      <c r="EA490" s="36">
        <f t="shared" ca="1" si="1165"/>
        <v>0</v>
      </c>
      <c r="EB490" s="36">
        <f t="shared" ca="1" si="1166"/>
        <v>300.10045530641997</v>
      </c>
      <c r="EC490" s="36">
        <f t="shared" ca="1" si="1167"/>
        <v>0</v>
      </c>
      <c r="ED490" s="36">
        <f t="shared" ca="1" si="1168"/>
        <v>0</v>
      </c>
      <c r="EE490" s="36">
        <f t="shared" ca="1" si="1206"/>
        <v>0</v>
      </c>
      <c r="EF490" s="36">
        <f t="shared" ca="1" si="1169"/>
        <v>300.10045530641997</v>
      </c>
      <c r="EG490" s="64"/>
      <c r="EH490" s="64"/>
      <c r="EI490" s="64"/>
      <c r="EJ490" s="70"/>
      <c r="EK490" s="70"/>
      <c r="EL490" s="70"/>
      <c r="EM490" s="70"/>
      <c r="EN490" s="70"/>
      <c r="EO490" s="36">
        <f t="shared" ca="1" si="1170"/>
        <v>2.5604467396564927</v>
      </c>
      <c r="EP490" s="36">
        <f t="shared" ca="1" si="1171"/>
        <v>0</v>
      </c>
      <c r="EQ490" s="36">
        <f t="shared" si="1172"/>
        <v>7.517084057211437</v>
      </c>
      <c r="ER490" s="36">
        <f t="shared" si="1173"/>
        <v>8.3059928863624455E-2</v>
      </c>
      <c r="ES490" s="36">
        <f t="shared" si="1174"/>
        <v>-7.5852881790401727E-2</v>
      </c>
      <c r="ET490" s="36">
        <f t="shared" ca="1" si="1175"/>
        <v>0</v>
      </c>
      <c r="EU490" s="36">
        <f t="shared" ca="1" si="1207"/>
        <v>8.3059928863624455E-2</v>
      </c>
      <c r="EV490" s="36">
        <f t="shared" si="1176"/>
        <v>0.14672443371501581</v>
      </c>
      <c r="EW490" s="36">
        <f t="shared" si="1177"/>
        <v>9.8260902747551881</v>
      </c>
      <c r="EX490" s="36">
        <f t="shared" ca="1" si="1208"/>
        <v>17.572958694545264</v>
      </c>
      <c r="EY490" s="36">
        <f t="shared" si="1178"/>
        <v>0</v>
      </c>
      <c r="EZ490" s="36">
        <f t="shared" si="1179"/>
        <v>0</v>
      </c>
      <c r="FA490" s="36">
        <f t="shared" si="1180"/>
        <v>0</v>
      </c>
      <c r="FB490" s="36">
        <f t="shared" si="1181"/>
        <v>0</v>
      </c>
      <c r="FC490" s="36">
        <f t="shared" si="1209"/>
        <v>0</v>
      </c>
      <c r="FD490" s="36">
        <f t="shared" si="1182"/>
        <v>0</v>
      </c>
      <c r="FE490" s="36">
        <f t="shared" si="1183"/>
        <v>0</v>
      </c>
      <c r="FF490" s="36">
        <f t="shared" si="1210"/>
        <v>0</v>
      </c>
      <c r="FG490" s="36">
        <f t="shared" ca="1" si="1184"/>
        <v>17.572958694545264</v>
      </c>
      <c r="FH490" s="36">
        <f t="shared" ca="1" si="1185"/>
        <v>0.16037382069843811</v>
      </c>
      <c r="FI490" s="36">
        <f t="shared" ca="1" si="1186"/>
        <v>-0.43260864206894845</v>
      </c>
      <c r="FJ490" s="36">
        <f t="shared" ca="1" si="1187"/>
        <v>18.755201816510482</v>
      </c>
      <c r="FK490" s="36">
        <f t="shared" si="1188"/>
        <v>0</v>
      </c>
      <c r="FL490" s="36">
        <f t="shared" si="1189"/>
        <v>0</v>
      </c>
      <c r="FM490" s="36">
        <f t="shared" ca="1" si="1190"/>
        <v>0</v>
      </c>
      <c r="FN490" s="36">
        <f t="shared" ca="1" si="1212"/>
        <v>18.755201816510482</v>
      </c>
    </row>
    <row r="491" spans="2:170" x14ac:dyDescent="0.25">
      <c r="B491" s="2">
        <v>483</v>
      </c>
      <c r="C491" s="2">
        <f t="shared" si="1066"/>
        <v>41</v>
      </c>
      <c r="D491" s="2">
        <f t="shared" si="1215"/>
        <v>507</v>
      </c>
      <c r="E491" s="2">
        <f t="shared" si="1213"/>
        <v>43</v>
      </c>
      <c r="F491" s="189">
        <f t="shared" si="1217"/>
        <v>60418</v>
      </c>
      <c r="G491" s="2">
        <f t="shared" si="1216"/>
        <v>5</v>
      </c>
      <c r="H491" s="187">
        <f t="shared" si="1067"/>
        <v>74.833333333333343</v>
      </c>
      <c r="I491" s="186">
        <f t="shared" si="1214"/>
        <v>74</v>
      </c>
      <c r="J491" s="2">
        <f t="shared" si="1068"/>
        <v>0</v>
      </c>
      <c r="K491" s="2">
        <f t="shared" si="1069"/>
        <v>1</v>
      </c>
      <c r="L491">
        <f t="shared" si="1070"/>
        <v>2</v>
      </c>
      <c r="M491" s="190">
        <f t="shared" si="1191"/>
        <v>2.7181547100000002E-2</v>
      </c>
      <c r="N491">
        <f t="shared" si="1071"/>
        <v>1</v>
      </c>
      <c r="O491">
        <f t="shared" si="1072"/>
        <v>100</v>
      </c>
      <c r="P491" s="58">
        <f t="shared" si="1073"/>
        <v>0.12231696195000001</v>
      </c>
      <c r="Q491" s="106">
        <f t="shared" si="1074"/>
        <v>0.12231696195000001</v>
      </c>
      <c r="R491" s="59">
        <f t="shared" si="1075"/>
        <v>0.12231696195000001</v>
      </c>
      <c r="S491" s="32">
        <f t="shared" si="1192"/>
        <v>1.0813587805604152E-2</v>
      </c>
      <c r="T491">
        <f t="shared" si="1076"/>
        <v>1</v>
      </c>
      <c r="U491" s="32">
        <f t="shared" si="1193"/>
        <v>9.2447301000000005E-4</v>
      </c>
      <c r="V491">
        <f t="shared" si="1077"/>
        <v>1</v>
      </c>
      <c r="W491">
        <f t="shared" si="1078"/>
        <v>100</v>
      </c>
      <c r="X491" s="58">
        <f t="shared" si="1079"/>
        <v>4.1601285449999999E-3</v>
      </c>
      <c r="Y491" s="58">
        <f t="shared" si="1080"/>
        <v>4.1601285449999999E-3</v>
      </c>
      <c r="Z491" s="32">
        <f t="shared" si="1081"/>
        <v>4.1601285449999999E-3</v>
      </c>
      <c r="AA491" s="32">
        <f t="shared" si="1082"/>
        <v>3.4734015961890297E-4</v>
      </c>
      <c r="AB491" s="59">
        <f t="shared" si="1083"/>
        <v>4.9056245199999996E-3</v>
      </c>
      <c r="AC491" s="59">
        <f t="shared" si="1084"/>
        <v>4.9056245199999996E-3</v>
      </c>
      <c r="AD491">
        <f t="shared" si="1085"/>
        <v>1</v>
      </c>
      <c r="AE491" s="59">
        <f t="shared" si="1086"/>
        <v>4.9056245199999996E-3</v>
      </c>
      <c r="AF491" s="59">
        <f t="shared" si="1087"/>
        <v>4.1758461800000006E-3</v>
      </c>
      <c r="AG491" s="59">
        <f t="shared" si="1088"/>
        <v>4.1758461800000006E-3</v>
      </c>
      <c r="AH491">
        <f t="shared" si="1089"/>
        <v>1</v>
      </c>
      <c r="AI491" s="59">
        <f t="shared" si="1090"/>
        <v>4.1758461800000006E-3</v>
      </c>
      <c r="AJ491" s="59">
        <f t="shared" si="1091"/>
        <v>0</v>
      </c>
      <c r="AK491" s="59">
        <f t="shared" si="1092"/>
        <v>0</v>
      </c>
      <c r="AL491" s="59">
        <f t="shared" si="1093"/>
        <v>0</v>
      </c>
      <c r="AM491" s="12">
        <f t="shared" si="1194"/>
        <v>3.095217711081906E-3</v>
      </c>
      <c r="AN491" s="12">
        <f t="shared" si="1195"/>
        <v>0</v>
      </c>
      <c r="AO491" s="66">
        <f t="shared" si="1094"/>
        <v>3.3470408496245297E-5</v>
      </c>
      <c r="AP491" s="66">
        <f t="shared" si="1095"/>
        <v>1.0750934138224447E-6</v>
      </c>
      <c r="AQ491" s="59">
        <f t="shared" si="1096"/>
        <v>1.5183975898221673E-5</v>
      </c>
      <c r="AR491" s="59">
        <f t="shared" si="1097"/>
        <v>1.2925153055089723E-5</v>
      </c>
      <c r="AS491" s="59">
        <f t="shared" si="1098"/>
        <v>0</v>
      </c>
      <c r="AT491" s="12">
        <f t="shared" si="1099"/>
        <v>3.0325630802185265E-3</v>
      </c>
      <c r="AU491" s="59">
        <f t="shared" si="1196"/>
        <v>0</v>
      </c>
      <c r="AV491" s="59">
        <f t="shared" si="1197"/>
        <v>-2.8799120206646212E-19</v>
      </c>
      <c r="AW491" s="70">
        <f t="shared" si="1100"/>
        <v>0</v>
      </c>
      <c r="AX491" s="20">
        <f t="shared" si="1101"/>
        <v>200000</v>
      </c>
      <c r="AY491" s="20">
        <f t="shared" si="1102"/>
        <v>0</v>
      </c>
      <c r="AZ491" s="20">
        <f t="shared" si="1103"/>
        <v>0</v>
      </c>
      <c r="BA491" s="20">
        <f t="shared" si="1104"/>
        <v>200000</v>
      </c>
      <c r="BB491" s="36">
        <f t="shared" si="1105"/>
        <v>1</v>
      </c>
      <c r="BC491" s="36">
        <f t="shared" si="1106"/>
        <v>0</v>
      </c>
      <c r="BD491" s="80">
        <f t="shared" si="1107"/>
        <v>6.6940816992490593</v>
      </c>
      <c r="BE491" s="36">
        <f t="shared" si="1108"/>
        <v>0</v>
      </c>
      <c r="BF491" s="36">
        <f t="shared" si="1109"/>
        <v>0</v>
      </c>
      <c r="BG491" s="36">
        <f t="shared" si="1110"/>
        <v>6.6940816992490593</v>
      </c>
      <c r="BH491" s="36">
        <f t="shared" si="1111"/>
        <v>0.21501868276448893</v>
      </c>
      <c r="BI491" s="36">
        <f t="shared" si="1112"/>
        <v>0</v>
      </c>
      <c r="BJ491" s="36">
        <f t="shared" si="1113"/>
        <v>0</v>
      </c>
      <c r="BK491" s="36">
        <f t="shared" si="1114"/>
        <v>0.21501868276448893</v>
      </c>
      <c r="BL491" s="68">
        <f ca="1">IF(OR(AT491=0,E491&gt;ProjTerm),0,VLOOKUP(D491,'Life Events'!$AE$5:$AI$1206,5,FALSE))</f>
        <v>2.9473989105025708E-17</v>
      </c>
      <c r="BM491" s="93">
        <f t="shared" ca="1" si="1115"/>
        <v>2.9473989105025708E-17</v>
      </c>
      <c r="BN491" s="93">
        <f t="shared" ca="1" si="1116"/>
        <v>8.9381731186664052E-20</v>
      </c>
      <c r="BO491" s="36">
        <f t="shared" ca="1" si="1117"/>
        <v>1.3603311121695123E-17</v>
      </c>
      <c r="BP491" s="36">
        <f t="shared" si="1118"/>
        <v>2.8883349374795248E-3</v>
      </c>
      <c r="BQ491" s="36">
        <f t="shared" si="1119"/>
        <v>98.328166288918155</v>
      </c>
      <c r="BR491" s="36">
        <f t="shared" si="1120"/>
        <v>154.78110000000001</v>
      </c>
      <c r="BS491" s="36">
        <f t="shared" si="1121"/>
        <v>152.19341739181672</v>
      </c>
      <c r="BT491" s="36">
        <f t="shared" si="1122"/>
        <v>0.4615361386347116</v>
      </c>
      <c r="BU491" s="70" cm="1">
        <f t="array" ref="BU491">IF(AND(ActInt=1,$J491=0),INDEX(Tbl_FwdNom,$B491-IVP,MATCH(ValnDt,Tbl_FwdNom_Cols)),INDEX(Tbl_FwdNom,$B491,MATCH(StartDt,Tbl_FwdNom_Cols)))</f>
        <v>11.512114392000001</v>
      </c>
      <c r="BV491" s="70" cm="1">
        <f t="array" ref="BV491">INDEX(Tbl_FwdReal,$B491,MATCH(StartDt,Tbl_FwdReal_Cols))</f>
        <v>4.424042193</v>
      </c>
      <c r="BW491" s="70" cm="1">
        <f t="array" ref="BW491">IF(RunType&lt;&gt;"OPN",INDEX(Tbl_FwdReal,$B491,MATCH(ValnDt,Tbl_FwdReal_Cols)),IF(AND($J491=0,ActInt=1),INDEX(Tbl_FwdReal,$B491-IVP,MATCH(ValnDt,Tbl_FwdReal_Cols)),-999))*$K491</f>
        <v>4.424042193</v>
      </c>
      <c r="BX491" s="70">
        <f t="shared" si="1123"/>
        <v>4.4240421930000003E-2</v>
      </c>
      <c r="BY491" s="70">
        <f t="shared" si="1198"/>
        <v>6.7877780347743721E-2</v>
      </c>
      <c r="BZ491" s="64">
        <f t="shared" si="1211"/>
        <v>5.4877776642356935E-3</v>
      </c>
      <c r="CA491" s="70" cm="1">
        <f t="array" ref="CA491">IF($J491=1,CA490*(1+INDEX(Tbl_CPI,$B491,MATCH(IF(RunType="OPN",StartDt,ValnDt),Tbl_CPI_Cols))),0)</f>
        <v>0</v>
      </c>
      <c r="CB491" s="70">
        <f t="shared" si="1199"/>
        <v>15.938740545485528</v>
      </c>
      <c r="CC491" s="70">
        <f t="shared" si="1200"/>
        <v>15.679104988235009</v>
      </c>
      <c r="CD491" s="36">
        <f t="shared" si="1124"/>
        <v>81.599532752415058</v>
      </c>
      <c r="CE491" s="36">
        <f t="shared" si="1125"/>
        <v>1.5752018700053028</v>
      </c>
      <c r="CF491" s="36">
        <f t="shared" si="1126"/>
        <v>0</v>
      </c>
      <c r="CG491" s="36">
        <f t="shared" si="1127"/>
        <v>0.25744391171785291</v>
      </c>
      <c r="CH491" s="36">
        <f t="shared" si="1128"/>
        <v>0.25256831899128318</v>
      </c>
      <c r="CI491" s="36">
        <f t="shared" si="1129"/>
        <v>0</v>
      </c>
      <c r="CJ491" s="36">
        <f t="shared" si="1130"/>
        <v>0</v>
      </c>
      <c r="CK491" s="36">
        <f t="shared" si="1131"/>
        <v>0</v>
      </c>
      <c r="CL491" s="36">
        <f t="shared" si="1132"/>
        <v>4.8755927265697512E-3</v>
      </c>
      <c r="CM491" s="36">
        <f t="shared" si="1133"/>
        <v>0.25744391171785291</v>
      </c>
      <c r="CN491" s="36">
        <f t="shared" ca="1" si="1134"/>
        <v>6.4446759084413578</v>
      </c>
      <c r="CO491" s="20">
        <f t="shared" si="1135"/>
        <v>120000</v>
      </c>
      <c r="CP491" s="20">
        <f t="shared" si="1136"/>
        <v>2</v>
      </c>
      <c r="CQ491" s="64">
        <f t="shared" si="1137"/>
        <v>3.1887928349999997E-2</v>
      </c>
      <c r="CR491" s="64">
        <f t="shared" si="1138"/>
        <v>0.14349567757499998</v>
      </c>
      <c r="CS491" s="36">
        <f t="shared" si="1139"/>
        <v>4.7635556712886347</v>
      </c>
      <c r="CT491" s="36">
        <f t="shared" si="1140"/>
        <v>4.0164490195494356</v>
      </c>
      <c r="CU491" s="36">
        <f t="shared" si="1141"/>
        <v>0.12901120965869337</v>
      </c>
      <c r="CV491" s="36">
        <f t="shared" si="1201"/>
        <v>4.1454602292081288</v>
      </c>
      <c r="CW491" s="36">
        <f t="shared" si="1142"/>
        <v>0</v>
      </c>
      <c r="CX491" s="36">
        <f t="shared" si="1143"/>
        <v>0</v>
      </c>
      <c r="CY491" s="36">
        <f t="shared" si="1144"/>
        <v>0</v>
      </c>
      <c r="CZ491" s="36">
        <f t="shared" si="1202"/>
        <v>0</v>
      </c>
      <c r="DA491" s="64">
        <f t="shared" si="1145"/>
        <v>9.1216045918316446E-3</v>
      </c>
      <c r="DB491" s="70">
        <f t="shared" si="1203"/>
        <v>0.99096084698779074</v>
      </c>
      <c r="DC491" s="70">
        <f>PRODUCT($DB$8:DB491)</f>
        <v>9.0841634706535467E-3</v>
      </c>
      <c r="DD491" s="36">
        <f t="shared" si="1146"/>
        <v>13.521365704977143</v>
      </c>
      <c r="DE491" s="36">
        <f t="shared" si="1147"/>
        <v>270.15989691128118</v>
      </c>
      <c r="DF491" s="36">
        <f t="shared" si="1148"/>
        <v>7.129104334518531</v>
      </c>
      <c r="DG491" s="36">
        <f t="shared" si="1149"/>
        <v>0.11592008594375572</v>
      </c>
      <c r="DH491" s="36">
        <f t="shared" ca="1" si="1150"/>
        <v>2.417155303381455E-16</v>
      </c>
      <c r="DI491" s="36">
        <f t="shared" si="1151"/>
        <v>8.709861776598288</v>
      </c>
      <c r="DJ491" s="36">
        <f t="shared" ca="1" si="1152"/>
        <v>272.36157723147716</v>
      </c>
      <c r="DK491" s="36">
        <f t="shared" si="1153"/>
        <v>0</v>
      </c>
      <c r="DL491" s="36">
        <f t="shared" si="1154"/>
        <v>0</v>
      </c>
      <c r="DM491" s="36">
        <f t="shared" ca="1" si="1155"/>
        <v>272.36157723147716</v>
      </c>
      <c r="DN491" s="36">
        <f t="shared" ca="1" si="1204"/>
        <v>272.36157723148131</v>
      </c>
      <c r="DO491" s="64" cm="1">
        <f t="array" ref="DO491">IFERROR(INDEX(Tbl_FwdNom,$B491,MATCH(LIDt,Tbl_FwdNom_Cols,0)),0)</f>
        <v>8.420552636</v>
      </c>
      <c r="DP491" s="64">
        <f t="shared" ca="1" si="1205"/>
        <v>8.3587853849999991</v>
      </c>
      <c r="DQ491" s="64">
        <f t="shared" ca="1" si="1156"/>
        <v>6.7122285477165811E-3</v>
      </c>
      <c r="DR491" s="70">
        <f t="shared" ca="1" si="1157"/>
        <v>0.99333252506786407</v>
      </c>
      <c r="DS491" s="70">
        <f ca="1">PRODUCT($DR$8:DR491)</f>
        <v>1.6604611675838325E-2</v>
      </c>
      <c r="DT491" s="36">
        <f t="shared" ca="1" si="1158"/>
        <v>292.98090021415879</v>
      </c>
      <c r="DU491" s="36">
        <f t="shared" ca="1" si="1159"/>
        <v>7.6352921212500338</v>
      </c>
      <c r="DV491" s="36">
        <f t="shared" ca="1" si="1160"/>
        <v>0.12567196929933436</v>
      </c>
      <c r="DW491" s="36">
        <f t="shared" ca="1" si="1161"/>
        <v>2.5193538634861215E-16</v>
      </c>
      <c r="DX491" s="36">
        <f t="shared" ca="1" si="1162"/>
        <v>14.412208643545686</v>
      </c>
      <c r="DY491" s="36">
        <f t="shared" ca="1" si="1163"/>
        <v>0.15394379009092865</v>
      </c>
      <c r="DZ491" s="36">
        <f t="shared" ca="1" si="1164"/>
        <v>9.1786947945228228</v>
      </c>
      <c r="EA491" s="36">
        <f t="shared" ca="1" si="1165"/>
        <v>0</v>
      </c>
      <c r="EB491" s="36">
        <f t="shared" ca="1" si="1166"/>
        <v>295.41095030717753</v>
      </c>
      <c r="EC491" s="36">
        <f t="shared" ca="1" si="1167"/>
        <v>0</v>
      </c>
      <c r="ED491" s="36">
        <f t="shared" ca="1" si="1168"/>
        <v>0</v>
      </c>
      <c r="EE491" s="36">
        <f t="shared" ca="1" si="1206"/>
        <v>0</v>
      </c>
      <c r="EF491" s="36">
        <f t="shared" ca="1" si="1169"/>
        <v>295.41095030717753</v>
      </c>
      <c r="EG491" s="64"/>
      <c r="EH491" s="64"/>
      <c r="EI491" s="64"/>
      <c r="EJ491" s="70"/>
      <c r="EK491" s="70"/>
      <c r="EL491" s="70"/>
      <c r="EM491" s="70"/>
      <c r="EN491" s="70"/>
      <c r="EO491" s="36">
        <f t="shared" ca="1" si="1170"/>
        <v>2.5201723828924565</v>
      </c>
      <c r="EP491" s="36">
        <f t="shared" ca="1" si="1171"/>
        <v>0</v>
      </c>
      <c r="EQ491" s="36">
        <f t="shared" si="1172"/>
        <v>7.4012382004596757</v>
      </c>
      <c r="ER491" s="36">
        <f t="shared" si="1173"/>
        <v>8.1050987231687438E-2</v>
      </c>
      <c r="ES491" s="36">
        <f t="shared" si="1174"/>
        <v>-7.4018254501214728E-2</v>
      </c>
      <c r="ET491" s="36">
        <f t="shared" ca="1" si="1175"/>
        <v>0</v>
      </c>
      <c r="EU491" s="36">
        <f t="shared" ca="1" si="1207"/>
        <v>8.1050987231687438E-2</v>
      </c>
      <c r="EV491" s="36">
        <f t="shared" si="1176"/>
        <v>0.14377438513525007</v>
      </c>
      <c r="EW491" s="36">
        <f t="shared" si="1177"/>
        <v>9.6746603003481386</v>
      </c>
      <c r="EX491" s="36">
        <f t="shared" ca="1" si="1208"/>
        <v>17.300723873174753</v>
      </c>
      <c r="EY491" s="36">
        <f t="shared" si="1178"/>
        <v>0</v>
      </c>
      <c r="EZ491" s="36">
        <f t="shared" si="1179"/>
        <v>0</v>
      </c>
      <c r="FA491" s="36">
        <f t="shared" si="1180"/>
        <v>0</v>
      </c>
      <c r="FB491" s="36">
        <f t="shared" si="1181"/>
        <v>0</v>
      </c>
      <c r="FC491" s="36">
        <f t="shared" si="1209"/>
        <v>0</v>
      </c>
      <c r="FD491" s="36">
        <f t="shared" si="1182"/>
        <v>0</v>
      </c>
      <c r="FE491" s="36">
        <f t="shared" si="1183"/>
        <v>0</v>
      </c>
      <c r="FF491" s="36">
        <f t="shared" si="1210"/>
        <v>0</v>
      </c>
      <c r="FG491" s="36">
        <f t="shared" ca="1" si="1184"/>
        <v>17.300723873174753</v>
      </c>
      <c r="FH491" s="36">
        <f t="shared" ca="1" si="1185"/>
        <v>0.15781036232356219</v>
      </c>
      <c r="FI491" s="36">
        <f t="shared" ca="1" si="1186"/>
        <v>-0.42385200279049984</v>
      </c>
      <c r="FJ491" s="36">
        <f t="shared" ca="1" si="1187"/>
        <v>18.457239014770948</v>
      </c>
      <c r="FK491" s="36">
        <f t="shared" si="1188"/>
        <v>0</v>
      </c>
      <c r="FL491" s="36">
        <f t="shared" si="1189"/>
        <v>0</v>
      </c>
      <c r="FM491" s="36">
        <f t="shared" ca="1" si="1190"/>
        <v>0</v>
      </c>
      <c r="FN491" s="36">
        <f t="shared" ca="1" si="1212"/>
        <v>18.457239014770948</v>
      </c>
    </row>
    <row r="492" spans="2:170" x14ac:dyDescent="0.25">
      <c r="B492" s="2">
        <v>484</v>
      </c>
      <c r="C492" s="2">
        <f t="shared" si="1066"/>
        <v>41</v>
      </c>
      <c r="D492" s="2">
        <f t="shared" si="1215"/>
        <v>508</v>
      </c>
      <c r="E492" s="2">
        <f t="shared" si="1213"/>
        <v>43</v>
      </c>
      <c r="F492" s="189">
        <f t="shared" si="1217"/>
        <v>60448</v>
      </c>
      <c r="G492" s="2">
        <f t="shared" si="1216"/>
        <v>6</v>
      </c>
      <c r="H492" s="187">
        <f t="shared" si="1067"/>
        <v>74.916666666666671</v>
      </c>
      <c r="I492" s="186">
        <f t="shared" si="1214"/>
        <v>74</v>
      </c>
      <c r="J492" s="2">
        <f t="shared" si="1068"/>
        <v>0</v>
      </c>
      <c r="K492" s="2">
        <f t="shared" si="1069"/>
        <v>1</v>
      </c>
      <c r="L492">
        <f t="shared" si="1070"/>
        <v>2</v>
      </c>
      <c r="M492" s="190">
        <f t="shared" si="1191"/>
        <v>2.7181547100000002E-2</v>
      </c>
      <c r="N492">
        <f t="shared" si="1071"/>
        <v>1</v>
      </c>
      <c r="O492">
        <f t="shared" si="1072"/>
        <v>100</v>
      </c>
      <c r="P492" s="58">
        <f t="shared" si="1073"/>
        <v>0.12231696195000001</v>
      </c>
      <c r="Q492" s="106">
        <f t="shared" si="1074"/>
        <v>0.12231696195000001</v>
      </c>
      <c r="R492" s="59">
        <f t="shared" si="1075"/>
        <v>0.12231696195000001</v>
      </c>
      <c r="S492" s="32">
        <f t="shared" si="1192"/>
        <v>1.0813587805604152E-2</v>
      </c>
      <c r="T492">
        <f t="shared" si="1076"/>
        <v>1</v>
      </c>
      <c r="U492" s="32">
        <f t="shared" si="1193"/>
        <v>9.2447301000000005E-4</v>
      </c>
      <c r="V492">
        <f t="shared" si="1077"/>
        <v>1</v>
      </c>
      <c r="W492">
        <f t="shared" si="1078"/>
        <v>100</v>
      </c>
      <c r="X492" s="58">
        <f t="shared" si="1079"/>
        <v>4.1601285449999999E-3</v>
      </c>
      <c r="Y492" s="58">
        <f t="shared" si="1080"/>
        <v>4.1601285449999999E-3</v>
      </c>
      <c r="Z492" s="32">
        <f t="shared" si="1081"/>
        <v>4.1601285449999999E-3</v>
      </c>
      <c r="AA492" s="32">
        <f t="shared" si="1082"/>
        <v>3.4734015961890297E-4</v>
      </c>
      <c r="AB492" s="59">
        <f t="shared" si="1083"/>
        <v>4.9056245199999996E-3</v>
      </c>
      <c r="AC492" s="59">
        <f t="shared" si="1084"/>
        <v>4.9056245199999996E-3</v>
      </c>
      <c r="AD492">
        <f t="shared" si="1085"/>
        <v>1</v>
      </c>
      <c r="AE492" s="59">
        <f t="shared" si="1086"/>
        <v>4.9056245199999996E-3</v>
      </c>
      <c r="AF492" s="59">
        <f t="shared" si="1087"/>
        <v>4.1758461800000006E-3</v>
      </c>
      <c r="AG492" s="59">
        <f t="shared" si="1088"/>
        <v>4.1758461800000006E-3</v>
      </c>
      <c r="AH492">
        <f t="shared" si="1089"/>
        <v>1</v>
      </c>
      <c r="AI492" s="59">
        <f t="shared" si="1090"/>
        <v>4.1758461800000006E-3</v>
      </c>
      <c r="AJ492" s="59">
        <f t="shared" si="1091"/>
        <v>0</v>
      </c>
      <c r="AK492" s="59">
        <f t="shared" si="1092"/>
        <v>0</v>
      </c>
      <c r="AL492" s="59">
        <f t="shared" si="1093"/>
        <v>0</v>
      </c>
      <c r="AM492" s="12">
        <f t="shared" si="1194"/>
        <v>3.0325630802185265E-3</v>
      </c>
      <c r="AN492" s="12">
        <f t="shared" si="1195"/>
        <v>0</v>
      </c>
      <c r="AO492" s="66">
        <f t="shared" si="1094"/>
        <v>3.2792887143976424E-5</v>
      </c>
      <c r="AP492" s="66">
        <f t="shared" si="1095"/>
        <v>1.0533309443374951E-6</v>
      </c>
      <c r="AQ492" s="59">
        <f t="shared" si="1096"/>
        <v>1.487661580476673E-5</v>
      </c>
      <c r="AR492" s="59">
        <f t="shared" si="1097"/>
        <v>1.2663516954139569E-5</v>
      </c>
      <c r="AS492" s="59">
        <f t="shared" si="1098"/>
        <v>0</v>
      </c>
      <c r="AT492" s="12">
        <f t="shared" si="1099"/>
        <v>2.9711767293713063E-3</v>
      </c>
      <c r="AU492" s="59">
        <f t="shared" si="1196"/>
        <v>0</v>
      </c>
      <c r="AV492" s="59">
        <f t="shared" si="1197"/>
        <v>-6.0986372202309624E-20</v>
      </c>
      <c r="AW492" s="70">
        <f t="shared" si="1100"/>
        <v>0</v>
      </c>
      <c r="AX492" s="20">
        <f t="shared" si="1101"/>
        <v>200000</v>
      </c>
      <c r="AY492" s="20">
        <f t="shared" si="1102"/>
        <v>0</v>
      </c>
      <c r="AZ492" s="20">
        <f t="shared" si="1103"/>
        <v>0</v>
      </c>
      <c r="BA492" s="20">
        <f t="shared" si="1104"/>
        <v>200000</v>
      </c>
      <c r="BB492" s="36">
        <f t="shared" si="1105"/>
        <v>1</v>
      </c>
      <c r="BC492" s="36">
        <f t="shared" si="1106"/>
        <v>0</v>
      </c>
      <c r="BD492" s="80">
        <f t="shared" si="1107"/>
        <v>6.5585774287952852</v>
      </c>
      <c r="BE492" s="36">
        <f t="shared" si="1108"/>
        <v>0</v>
      </c>
      <c r="BF492" s="36">
        <f t="shared" si="1109"/>
        <v>0</v>
      </c>
      <c r="BG492" s="36">
        <f t="shared" si="1110"/>
        <v>6.5585774287952852</v>
      </c>
      <c r="BH492" s="36">
        <f t="shared" si="1111"/>
        <v>0.21066618886749902</v>
      </c>
      <c r="BI492" s="36">
        <f t="shared" si="1112"/>
        <v>0</v>
      </c>
      <c r="BJ492" s="36">
        <f t="shared" si="1113"/>
        <v>0</v>
      </c>
      <c r="BK492" s="36">
        <f t="shared" si="1114"/>
        <v>0.21066618886749902</v>
      </c>
      <c r="BL492" s="68">
        <f ca="1">IF(OR(AT492=0,E492&gt;ProjTerm),0,VLOOKUP(D492,'Life Events'!$AE$5:$AI$1206,5,FALSE))</f>
        <v>2.8877364867307334E-17</v>
      </c>
      <c r="BM492" s="93">
        <f t="shared" ca="1" si="1115"/>
        <v>2.8877364867307334E-17</v>
      </c>
      <c r="BN492" s="93">
        <f t="shared" ca="1" si="1116"/>
        <v>8.5799754499308073E-20</v>
      </c>
      <c r="BO492" s="36">
        <f t="shared" ca="1" si="1117"/>
        <v>1.3058317685878179E-17</v>
      </c>
      <c r="BP492" s="36">
        <f t="shared" si="1118"/>
        <v>2.8298681101963717E-3</v>
      </c>
      <c r="BQ492" s="36">
        <f t="shared" si="1119"/>
        <v>98.32936986631691</v>
      </c>
      <c r="BR492" s="36">
        <f t="shared" si="1120"/>
        <v>154.78110000000001</v>
      </c>
      <c r="BS492" s="36">
        <f t="shared" si="1121"/>
        <v>152.19528030215386</v>
      </c>
      <c r="BT492" s="36">
        <f t="shared" si="1122"/>
        <v>0.45219907515390267</v>
      </c>
      <c r="BU492" s="70" cm="1">
        <f t="array" ref="BU492">IF(AND(ActInt=1,$J492=0),INDEX(Tbl_FwdNom,$B492-IVP,MATCH(ValnDt,Tbl_FwdNom_Cols)),INDEX(Tbl_FwdNom,$B492,MATCH(StartDt,Tbl_FwdNom_Cols)))</f>
        <v>11.506059688000001</v>
      </c>
      <c r="BV492" s="70" cm="1">
        <f t="array" ref="BV492">INDEX(Tbl_FwdReal,$B492,MATCH(StartDt,Tbl_FwdReal_Cols))</f>
        <v>4.420628035</v>
      </c>
      <c r="BW492" s="70" cm="1">
        <f t="array" ref="BW492">IF(RunType&lt;&gt;"OPN",INDEX(Tbl_FwdReal,$B492,MATCH(ValnDt,Tbl_FwdReal_Cols)),IF(AND($J492=0,ActInt=1),INDEX(Tbl_FwdReal,$B492-IVP,MATCH(ValnDt,Tbl_FwdReal_Cols)),-999))*$K492</f>
        <v>4.420628035</v>
      </c>
      <c r="BX492" s="70">
        <f t="shared" si="1123"/>
        <v>4.4206280350000002E-2</v>
      </c>
      <c r="BY492" s="70">
        <f t="shared" si="1198"/>
        <v>6.7854712103676329E-2</v>
      </c>
      <c r="BZ492" s="64">
        <f t="shared" si="1211"/>
        <v>5.4859676047933625E-3</v>
      </c>
      <c r="CA492" s="70" cm="1">
        <f t="array" ref="CA492">IF($J492=1,CA491*(1+INDEX(Tbl_CPI,$B492,MATCH(IF(RunType="OPN",StartDt,ValnDt),Tbl_CPI_Cols))),0)</f>
        <v>0</v>
      </c>
      <c r="CB492" s="70">
        <f t="shared" si="1199"/>
        <v>16.026179959779267</v>
      </c>
      <c r="CC492" s="70">
        <f t="shared" si="1200"/>
        <v>15.679104988235009</v>
      </c>
      <c r="CD492" s="36">
        <f t="shared" si="1124"/>
        <v>81.599559336145575</v>
      </c>
      <c r="CE492" s="36">
        <f t="shared" si="1125"/>
        <v>1.5752211511272924</v>
      </c>
      <c r="CF492" s="36">
        <f t="shared" si="1126"/>
        <v>0</v>
      </c>
      <c r="CG492" s="36">
        <f t="shared" si="1127"/>
        <v>0.25223276851098403</v>
      </c>
      <c r="CH492" s="36">
        <f t="shared" si="1128"/>
        <v>0.24745581100489605</v>
      </c>
      <c r="CI492" s="36">
        <f t="shared" si="1129"/>
        <v>0</v>
      </c>
      <c r="CJ492" s="36">
        <f t="shared" si="1130"/>
        <v>0</v>
      </c>
      <c r="CK492" s="36">
        <f t="shared" si="1131"/>
        <v>0</v>
      </c>
      <c r="CL492" s="36">
        <f t="shared" si="1132"/>
        <v>4.7769575060879555E-3</v>
      </c>
      <c r="CM492" s="36">
        <f t="shared" si="1133"/>
        <v>0.25223276851098403</v>
      </c>
      <c r="CN492" s="36">
        <f t="shared" ca="1" si="1134"/>
        <v>6.3142146743986851</v>
      </c>
      <c r="CO492" s="20">
        <f t="shared" si="1135"/>
        <v>120000</v>
      </c>
      <c r="CP492" s="20">
        <f t="shared" si="1136"/>
        <v>2</v>
      </c>
      <c r="CQ492" s="64">
        <f t="shared" si="1137"/>
        <v>3.1887928349999997E-2</v>
      </c>
      <c r="CR492" s="64">
        <f t="shared" si="1138"/>
        <v>0.14349567757499998</v>
      </c>
      <c r="CS492" s="36">
        <f t="shared" si="1139"/>
        <v>4.6671298783264259</v>
      </c>
      <c r="CT492" s="36">
        <f t="shared" si="1140"/>
        <v>3.9351464572771708</v>
      </c>
      <c r="CU492" s="36">
        <f t="shared" si="1141"/>
        <v>0.12639971332049943</v>
      </c>
      <c r="CV492" s="36">
        <f t="shared" si="1201"/>
        <v>4.0615461705976701</v>
      </c>
      <c r="CW492" s="36">
        <f t="shared" si="1142"/>
        <v>0</v>
      </c>
      <c r="CX492" s="36">
        <f t="shared" si="1143"/>
        <v>0</v>
      </c>
      <c r="CY492" s="36">
        <f t="shared" si="1144"/>
        <v>0</v>
      </c>
      <c r="CZ492" s="36">
        <f t="shared" si="1202"/>
        <v>0</v>
      </c>
      <c r="DA492" s="64">
        <f t="shared" si="1145"/>
        <v>9.1170385074610394E-3</v>
      </c>
      <c r="DB492" s="70">
        <f t="shared" si="1203"/>
        <v>0.99096533091845751</v>
      </c>
      <c r="DC492" s="70">
        <f>PRODUCT($DB$8:DB492)</f>
        <v>9.0020910598135554E-3</v>
      </c>
      <c r="DD492" s="36">
        <f t="shared" si="1146"/>
        <v>13.192441441628979</v>
      </c>
      <c r="DE492" s="36">
        <f t="shared" si="1147"/>
        <v>266.06437766579774</v>
      </c>
      <c r="DF492" s="36">
        <f t="shared" si="1148"/>
        <v>6.9834344643925448</v>
      </c>
      <c r="DG492" s="36">
        <f t="shared" si="1149"/>
        <v>0.11414706572089676</v>
      </c>
      <c r="DH492" s="36">
        <f t="shared" ca="1" si="1150"/>
        <v>2.3086094245021158E-16</v>
      </c>
      <c r="DI492" s="36">
        <f t="shared" si="1151"/>
        <v>8.5347375374358556</v>
      </c>
      <c r="DJ492" s="36">
        <f t="shared" ca="1" si="1152"/>
        <v>268.27596116027621</v>
      </c>
      <c r="DK492" s="36">
        <f t="shared" si="1153"/>
        <v>0</v>
      </c>
      <c r="DL492" s="36">
        <f t="shared" si="1154"/>
        <v>0</v>
      </c>
      <c r="DM492" s="36">
        <f t="shared" ca="1" si="1155"/>
        <v>268.27596116027621</v>
      </c>
      <c r="DN492" s="36">
        <f t="shared" ca="1" si="1204"/>
        <v>268.27596116028053</v>
      </c>
      <c r="DO492" s="64" cm="1">
        <f t="array" ref="DO492">IFERROR(INDEX(Tbl_FwdNom,$B492,MATCH(LIDt,Tbl_FwdNom_Cols,0)),0)</f>
        <v>8.4188364040000003</v>
      </c>
      <c r="DP492" s="64">
        <f t="shared" ca="1" si="1205"/>
        <v>8.3570701300000003</v>
      </c>
      <c r="DQ492" s="64">
        <f t="shared" ca="1" si="1156"/>
        <v>6.7109005668599675E-3</v>
      </c>
      <c r="DR492" s="70">
        <f t="shared" ca="1" si="1157"/>
        <v>0.99333383540092679</v>
      </c>
      <c r="DS492" s="70">
        <f ca="1">PRODUCT($DR$8:DR492)</f>
        <v>1.6493922601303494E-2</v>
      </c>
      <c r="DT492" s="36">
        <f t="shared" ca="1" si="1158"/>
        <v>288.38848847468984</v>
      </c>
      <c r="DU492" s="36">
        <f t="shared" ca="1" si="1159"/>
        <v>7.4758656186071732</v>
      </c>
      <c r="DV492" s="36">
        <f t="shared" ca="1" si="1160"/>
        <v>0.12368547327914729</v>
      </c>
      <c r="DW492" s="36">
        <f t="shared" ca="1" si="1161"/>
        <v>2.4056778198979296E-16</v>
      </c>
      <c r="DX492" s="36">
        <f t="shared" ca="1" si="1162"/>
        <v>14.056728467547458</v>
      </c>
      <c r="DY492" s="36">
        <f t="shared" ca="1" si="1163"/>
        <v>0.15016787636619103</v>
      </c>
      <c r="DZ492" s="36">
        <f t="shared" ca="1" si="1164"/>
        <v>8.9911756402751788</v>
      </c>
      <c r="EA492" s="36">
        <f t="shared" ca="1" si="1165"/>
        <v>0</v>
      </c>
      <c r="EB492" s="36">
        <f t="shared" ca="1" si="1166"/>
        <v>290.8252836691118</v>
      </c>
      <c r="EC492" s="36">
        <f t="shared" ca="1" si="1167"/>
        <v>0</v>
      </c>
      <c r="ED492" s="36">
        <f t="shared" ca="1" si="1168"/>
        <v>0</v>
      </c>
      <c r="EE492" s="36">
        <f t="shared" ca="1" si="1206"/>
        <v>0</v>
      </c>
      <c r="EF492" s="36">
        <f t="shared" ca="1" si="1169"/>
        <v>290.8252836691118</v>
      </c>
      <c r="EG492" s="64"/>
      <c r="EH492" s="64"/>
      <c r="EI492" s="64"/>
      <c r="EJ492" s="70"/>
      <c r="EK492" s="70"/>
      <c r="EL492" s="70"/>
      <c r="EM492" s="70"/>
      <c r="EN492" s="70"/>
      <c r="EO492" s="36">
        <f t="shared" ca="1" si="1170"/>
        <v>2.480831371708843</v>
      </c>
      <c r="EP492" s="36">
        <f t="shared" ca="1" si="1171"/>
        <v>0</v>
      </c>
      <c r="EQ492" s="36">
        <f t="shared" si="1172"/>
        <v>7.2880348250758917</v>
      </c>
      <c r="ER492" s="36">
        <f t="shared" si="1173"/>
        <v>7.9079319809142179E-2</v>
      </c>
      <c r="ES492" s="36">
        <f t="shared" si="1174"/>
        <v>-7.2217667166522115E-2</v>
      </c>
      <c r="ET492" s="36">
        <f t="shared" ca="1" si="1175"/>
        <v>0</v>
      </c>
      <c r="EU492" s="36">
        <f t="shared" ca="1" si="1207"/>
        <v>7.9079319809142179E-2</v>
      </c>
      <c r="EV492" s="36">
        <f t="shared" si="1176"/>
        <v>0.14088359530945666</v>
      </c>
      <c r="EW492" s="36">
        <f t="shared" si="1177"/>
        <v>9.5266844925133256</v>
      </c>
      <c r="EX492" s="36">
        <f t="shared" ca="1" si="1208"/>
        <v>17.034682232707816</v>
      </c>
      <c r="EY492" s="36">
        <f t="shared" si="1178"/>
        <v>0</v>
      </c>
      <c r="EZ492" s="36">
        <f t="shared" si="1179"/>
        <v>0</v>
      </c>
      <c r="FA492" s="36">
        <f t="shared" si="1180"/>
        <v>0</v>
      </c>
      <c r="FB492" s="36">
        <f t="shared" si="1181"/>
        <v>0</v>
      </c>
      <c r="FC492" s="36">
        <f t="shared" si="1209"/>
        <v>0</v>
      </c>
      <c r="FD492" s="36">
        <f t="shared" si="1182"/>
        <v>0</v>
      </c>
      <c r="FE492" s="36">
        <f t="shared" si="1183"/>
        <v>0</v>
      </c>
      <c r="FF492" s="36">
        <f t="shared" si="1210"/>
        <v>0</v>
      </c>
      <c r="FG492" s="36">
        <f t="shared" ca="1" si="1184"/>
        <v>17.034682232707816</v>
      </c>
      <c r="FH492" s="36">
        <f t="shared" ca="1" si="1185"/>
        <v>0.15530585387795956</v>
      </c>
      <c r="FI492" s="36">
        <f t="shared" ca="1" si="1186"/>
        <v>-0.45180011296894029</v>
      </c>
      <c r="FJ492" s="36">
        <f t="shared" ca="1" si="1187"/>
        <v>18.129303597568907</v>
      </c>
      <c r="FK492" s="36">
        <f t="shared" si="1188"/>
        <v>0</v>
      </c>
      <c r="FL492" s="36">
        <f t="shared" si="1189"/>
        <v>0</v>
      </c>
      <c r="FM492" s="36">
        <f t="shared" ca="1" si="1190"/>
        <v>0</v>
      </c>
      <c r="FN492" s="36">
        <f t="shared" ca="1" si="1212"/>
        <v>18.129303597568907</v>
      </c>
    </row>
    <row r="493" spans="2:170" x14ac:dyDescent="0.25">
      <c r="B493" s="2">
        <v>485</v>
      </c>
      <c r="C493" s="2">
        <f t="shared" si="1066"/>
        <v>41</v>
      </c>
      <c r="D493" s="2">
        <f t="shared" si="1215"/>
        <v>509</v>
      </c>
      <c r="E493" s="2">
        <f t="shared" si="1213"/>
        <v>43</v>
      </c>
      <c r="F493" s="189">
        <f t="shared" si="1217"/>
        <v>60479</v>
      </c>
      <c r="G493" s="2">
        <f t="shared" si="1216"/>
        <v>7</v>
      </c>
      <c r="H493" s="187">
        <f t="shared" si="1067"/>
        <v>75</v>
      </c>
      <c r="I493" s="186">
        <f t="shared" si="1214"/>
        <v>75</v>
      </c>
      <c r="J493" s="2">
        <f t="shared" si="1068"/>
        <v>0</v>
      </c>
      <c r="K493" s="2">
        <f t="shared" si="1069"/>
        <v>1</v>
      </c>
      <c r="L493">
        <f t="shared" si="1070"/>
        <v>2</v>
      </c>
      <c r="M493" s="190">
        <f t="shared" si="1191"/>
        <v>2.949144762E-2</v>
      </c>
      <c r="N493">
        <f t="shared" si="1071"/>
        <v>1</v>
      </c>
      <c r="O493">
        <f t="shared" si="1072"/>
        <v>100</v>
      </c>
      <c r="P493" s="58">
        <f t="shared" si="1073"/>
        <v>0.13271151429</v>
      </c>
      <c r="Q493" s="106">
        <f t="shared" si="1074"/>
        <v>0.13271151429</v>
      </c>
      <c r="R493" s="59">
        <f t="shared" si="1075"/>
        <v>0.13271151429</v>
      </c>
      <c r="S493" s="32">
        <f t="shared" si="1192"/>
        <v>1.1795186346794662E-2</v>
      </c>
      <c r="T493">
        <f t="shared" si="1076"/>
        <v>1</v>
      </c>
      <c r="U493" s="32">
        <f t="shared" si="1193"/>
        <v>9.6872613000000007E-4</v>
      </c>
      <c r="V493">
        <f t="shared" si="1077"/>
        <v>1</v>
      </c>
      <c r="W493">
        <f t="shared" si="1078"/>
        <v>100</v>
      </c>
      <c r="X493" s="58">
        <f t="shared" si="1079"/>
        <v>4.3592675850000007E-3</v>
      </c>
      <c r="Y493" s="58">
        <f t="shared" si="1080"/>
        <v>4.3592675850000007E-3</v>
      </c>
      <c r="Z493" s="32">
        <f t="shared" si="1081"/>
        <v>4.3592675850000007E-3</v>
      </c>
      <c r="AA493" s="32">
        <f t="shared" si="1082"/>
        <v>3.6400014385873369E-4</v>
      </c>
      <c r="AB493" s="59">
        <f t="shared" si="1083"/>
        <v>4.9056245199999996E-3</v>
      </c>
      <c r="AC493" s="59">
        <f t="shared" si="1084"/>
        <v>4.9056245199999996E-3</v>
      </c>
      <c r="AD493">
        <f t="shared" si="1085"/>
        <v>1</v>
      </c>
      <c r="AE493" s="59">
        <f t="shared" si="1086"/>
        <v>4.9056245199999996E-3</v>
      </c>
      <c r="AF493" s="59">
        <f t="shared" si="1087"/>
        <v>4.1758461800000006E-3</v>
      </c>
      <c r="AG493" s="59">
        <f t="shared" si="1088"/>
        <v>4.1758461800000006E-3</v>
      </c>
      <c r="AH493">
        <f t="shared" si="1089"/>
        <v>1</v>
      </c>
      <c r="AI493" s="59">
        <f t="shared" si="1090"/>
        <v>4.1758461800000006E-3</v>
      </c>
      <c r="AJ493" s="59">
        <f t="shared" si="1091"/>
        <v>0</v>
      </c>
      <c r="AK493" s="59">
        <f t="shared" si="1092"/>
        <v>0</v>
      </c>
      <c r="AL493" s="59">
        <f t="shared" si="1093"/>
        <v>0</v>
      </c>
      <c r="AM493" s="12">
        <f t="shared" si="1194"/>
        <v>2.9711767293713063E-3</v>
      </c>
      <c r="AN493" s="12">
        <f t="shared" si="1195"/>
        <v>0</v>
      </c>
      <c r="AO493" s="66">
        <f t="shared" si="1094"/>
        <v>3.5045583192194448E-5</v>
      </c>
      <c r="AP493" s="66">
        <f t="shared" si="1095"/>
        <v>1.0815087569208774E-6</v>
      </c>
      <c r="AQ493" s="59">
        <f t="shared" si="1096"/>
        <v>1.4575477416857284E-5</v>
      </c>
      <c r="AR493" s="59">
        <f t="shared" si="1097"/>
        <v>1.2407176995450065E-5</v>
      </c>
      <c r="AS493" s="59">
        <f t="shared" si="1098"/>
        <v>0</v>
      </c>
      <c r="AT493" s="12">
        <f t="shared" si="1099"/>
        <v>2.9080669830098844E-3</v>
      </c>
      <c r="AU493" s="59">
        <f t="shared" si="1196"/>
        <v>7.9451690452453372E-19</v>
      </c>
      <c r="AV493" s="59">
        <f t="shared" si="1197"/>
        <v>0</v>
      </c>
      <c r="AW493" s="70">
        <f t="shared" si="1100"/>
        <v>0</v>
      </c>
      <c r="AX493" s="20">
        <f t="shared" si="1101"/>
        <v>200000</v>
      </c>
      <c r="AY493" s="20">
        <f t="shared" si="1102"/>
        <v>0</v>
      </c>
      <c r="AZ493" s="20">
        <f t="shared" si="1103"/>
        <v>0</v>
      </c>
      <c r="BA493" s="20">
        <f t="shared" si="1104"/>
        <v>200000</v>
      </c>
      <c r="BB493" s="36">
        <f t="shared" si="1105"/>
        <v>1</v>
      </c>
      <c r="BC493" s="36">
        <f t="shared" si="1106"/>
        <v>0</v>
      </c>
      <c r="BD493" s="80">
        <f t="shared" si="1107"/>
        <v>7.0091166384388899</v>
      </c>
      <c r="BE493" s="36">
        <f t="shared" si="1108"/>
        <v>0</v>
      </c>
      <c r="BF493" s="36">
        <f t="shared" si="1109"/>
        <v>0</v>
      </c>
      <c r="BG493" s="36">
        <f t="shared" si="1110"/>
        <v>7.0091166384388899</v>
      </c>
      <c r="BH493" s="36">
        <f t="shared" si="1111"/>
        <v>0.21630175138417548</v>
      </c>
      <c r="BI493" s="36">
        <f t="shared" si="1112"/>
        <v>0</v>
      </c>
      <c r="BJ493" s="36">
        <f t="shared" si="1113"/>
        <v>0</v>
      </c>
      <c r="BK493" s="36">
        <f t="shared" si="1114"/>
        <v>0.21630175138417548</v>
      </c>
      <c r="BL493" s="68">
        <f ca="1">IF(OR(AT493=0,E493&gt;ProjTerm),0,VLOOKUP(D493,'Life Events'!$AE$5:$AI$1206,5,FALSE))</f>
        <v>2.8263990659591445E-17</v>
      </c>
      <c r="BM493" s="93">
        <f t="shared" ca="1" si="1115"/>
        <v>2.8263990659591445E-17</v>
      </c>
      <c r="BN493" s="93">
        <f t="shared" ca="1" si="1116"/>
        <v>8.2193578045257643E-20</v>
      </c>
      <c r="BO493" s="36">
        <f t="shared" ca="1" si="1117"/>
        <v>1.2509474649634947E-17</v>
      </c>
      <c r="BP493" s="36">
        <f t="shared" si="1118"/>
        <v>3.0205710178364698E-3</v>
      </c>
      <c r="BQ493" s="36">
        <f t="shared" si="1119"/>
        <v>98.32936986631691</v>
      </c>
      <c r="BR493" s="36">
        <f t="shared" si="1120"/>
        <v>154.78110000000001</v>
      </c>
      <c r="BS493" s="36">
        <f t="shared" si="1121"/>
        <v>152.19528030215386</v>
      </c>
      <c r="BT493" s="36">
        <f t="shared" si="1122"/>
        <v>0.44259406961662828</v>
      </c>
      <c r="BU493" s="70" cm="1">
        <f t="array" ref="BU493">IF(AND(ActInt=1,$J493=0),INDEX(Tbl_FwdNom,$B493-IVP,MATCH(ValnDt,Tbl_FwdNom_Cols)),INDEX(Tbl_FwdNom,$B493,MATCH(StartDt,Tbl_FwdNom_Cols)))</f>
        <v>11.500005312000001</v>
      </c>
      <c r="BV493" s="70" cm="1">
        <f t="array" ref="BV493">INDEX(Tbl_FwdReal,$B493,MATCH(StartDt,Tbl_FwdReal_Cols))</f>
        <v>4.4172139890000004</v>
      </c>
      <c r="BW493" s="70" cm="1">
        <f t="array" ref="BW493">IF(RunType&lt;&gt;"OPN",INDEX(Tbl_FwdReal,$B493,MATCH(ValnDt,Tbl_FwdReal_Cols)),IF(AND($J493=0,ActInt=1),INDEX(Tbl_FwdReal,$B493-IVP,MATCH(ValnDt,Tbl_FwdReal_Cols)),-999))*$K493</f>
        <v>4.4172139890000004</v>
      </c>
      <c r="BX493" s="70">
        <f t="shared" si="1123"/>
        <v>4.4172139890000003E-2</v>
      </c>
      <c r="BY493" s="70">
        <f t="shared" si="1198"/>
        <v>6.7831644346938447E-2</v>
      </c>
      <c r="BZ493" s="64">
        <f t="shared" si="1211"/>
        <v>5.484157547747337E-3</v>
      </c>
      <c r="CA493" s="70" cm="1">
        <f t="array" ref="CA493">IF($J493=1,CA492*(1+INDEX(Tbl_CPI,$B493,MATCH(IF(RunType="OPN",StartDt,ValnDt),Tbl_CPI_Cols))),0)</f>
        <v>0</v>
      </c>
      <c r="CB493" s="70">
        <f t="shared" si="1199"/>
        <v>16.114070055567247</v>
      </c>
      <c r="CC493" s="70">
        <f t="shared" si="1200"/>
        <v>15.679104988235009</v>
      </c>
      <c r="CD493" s="36">
        <f t="shared" si="1124"/>
        <v>81.599559336145575</v>
      </c>
      <c r="CE493" s="36">
        <f t="shared" si="1125"/>
        <v>1.5752211511272924</v>
      </c>
      <c r="CF493" s="36">
        <f t="shared" si="1126"/>
        <v>0</v>
      </c>
      <c r="CG493" s="36">
        <f t="shared" si="1127"/>
        <v>0.24712697225435173</v>
      </c>
      <c r="CH493" s="36">
        <f t="shared" si="1128"/>
        <v>0.24244671182650884</v>
      </c>
      <c r="CI493" s="36">
        <f t="shared" si="1129"/>
        <v>0</v>
      </c>
      <c r="CJ493" s="36">
        <f t="shared" si="1130"/>
        <v>0</v>
      </c>
      <c r="CK493" s="36">
        <f t="shared" si="1131"/>
        <v>0</v>
      </c>
      <c r="CL493" s="36">
        <f t="shared" si="1132"/>
        <v>4.6802604278428925E-3</v>
      </c>
      <c r="CM493" s="36">
        <f t="shared" si="1133"/>
        <v>0.24712697225435173</v>
      </c>
      <c r="CN493" s="36">
        <f t="shared" ca="1" si="1134"/>
        <v>6.7798037491886003</v>
      </c>
      <c r="CO493" s="20">
        <f t="shared" si="1135"/>
        <v>120000</v>
      </c>
      <c r="CP493" s="20">
        <f t="shared" si="1136"/>
        <v>2</v>
      </c>
      <c r="CQ493" s="64">
        <f t="shared" si="1137"/>
        <v>3.4558853940000002E-2</v>
      </c>
      <c r="CR493" s="64">
        <f t="shared" si="1138"/>
        <v>0.15551484273000002</v>
      </c>
      <c r="CS493" s="36">
        <f t="shared" si="1139"/>
        <v>4.9869196063779215</v>
      </c>
      <c r="CT493" s="36">
        <f t="shared" si="1140"/>
        <v>4.2054699830633337</v>
      </c>
      <c r="CU493" s="36">
        <f t="shared" si="1141"/>
        <v>0.12978105083050528</v>
      </c>
      <c r="CV493" s="36">
        <f t="shared" si="1201"/>
        <v>4.3352510338938393</v>
      </c>
      <c r="CW493" s="36">
        <f t="shared" si="1142"/>
        <v>0</v>
      </c>
      <c r="CX493" s="36">
        <f t="shared" si="1143"/>
        <v>0</v>
      </c>
      <c r="CY493" s="36">
        <f t="shared" si="1144"/>
        <v>0</v>
      </c>
      <c r="CZ493" s="36">
        <f t="shared" si="1202"/>
        <v>0</v>
      </c>
      <c r="DA493" s="64">
        <f t="shared" si="1145"/>
        <v>9.1124724431865811E-3</v>
      </c>
      <c r="DB493" s="70">
        <f t="shared" si="1203"/>
        <v>0.99096981486996771</v>
      </c>
      <c r="DC493" s="70">
        <f>PRODUCT($DB$8:DB493)</f>
        <v>8.9208005109860308E-3</v>
      </c>
      <c r="DD493" s="36">
        <f t="shared" si="1146"/>
        <v>12.870063131107548</v>
      </c>
      <c r="DE493" s="36">
        <f t="shared" si="1147"/>
        <v>261.47976533695197</v>
      </c>
      <c r="DF493" s="36">
        <f t="shared" si="1148"/>
        <v>6.8307690671239456</v>
      </c>
      <c r="DG493" s="36">
        <f t="shared" si="1149"/>
        <v>0.11216665669391257</v>
      </c>
      <c r="DH493" s="36">
        <f t="shared" ca="1" si="1150"/>
        <v>2.2045518177686227E-16</v>
      </c>
      <c r="DI493" s="36">
        <f t="shared" si="1151"/>
        <v>8.3631311880765828</v>
      </c>
      <c r="DJ493" s="36">
        <f t="shared" ca="1" si="1152"/>
        <v>263.69143580435104</v>
      </c>
      <c r="DK493" s="36">
        <f t="shared" si="1153"/>
        <v>0</v>
      </c>
      <c r="DL493" s="36">
        <f t="shared" si="1154"/>
        <v>0</v>
      </c>
      <c r="DM493" s="36">
        <f t="shared" ca="1" si="1155"/>
        <v>263.69143580435104</v>
      </c>
      <c r="DN493" s="36">
        <f t="shared" ca="1" si="1204"/>
        <v>263.69143580435536</v>
      </c>
      <c r="DO493" s="64" cm="1">
        <f t="array" ref="DO493">IFERROR(INDEX(Tbl_FwdNom,$B493,MATCH(LIDt,Tbl_FwdNom_Cols,0)),0)</f>
        <v>8.4171201989999993</v>
      </c>
      <c r="DP493" s="64">
        <f t="shared" ca="1" si="1205"/>
        <v>8.3553549030000003</v>
      </c>
      <c r="DQ493" s="64">
        <f t="shared" ca="1" si="1156"/>
        <v>6.7095725884120938E-3</v>
      </c>
      <c r="DR493" s="70">
        <f t="shared" ca="1" si="1157"/>
        <v>0.99333514573506965</v>
      </c>
      <c r="DS493" s="70">
        <f ca="1">PRODUCT($DR$8:DR493)</f>
        <v>1.6383993010908766E-2</v>
      </c>
      <c r="DT493" s="36">
        <f t="shared" ca="1" si="1158"/>
        <v>283.31433533333433</v>
      </c>
      <c r="DU493" s="36">
        <f t="shared" ca="1" si="1159"/>
        <v>7.3097237302522569</v>
      </c>
      <c r="DV493" s="36">
        <f t="shared" ca="1" si="1160"/>
        <v>0.12149477892240937</v>
      </c>
      <c r="DW493" s="36">
        <f t="shared" ca="1" si="1161"/>
        <v>2.2967241433585184E-16</v>
      </c>
      <c r="DX493" s="36">
        <f t="shared" ca="1" si="1162"/>
        <v>13.708449037939438</v>
      </c>
      <c r="DY493" s="36">
        <f t="shared" ca="1" si="1163"/>
        <v>0.14646377565820151</v>
      </c>
      <c r="DZ493" s="36">
        <f t="shared" ca="1" si="1164"/>
        <v>8.8074291602504378</v>
      </c>
      <c r="EA493" s="36">
        <f t="shared" ca="1" si="1165"/>
        <v>0</v>
      </c>
      <c r="EB493" s="36">
        <f t="shared" ca="1" si="1166"/>
        <v>285.74800818263338</v>
      </c>
      <c r="EC493" s="36">
        <f t="shared" ca="1" si="1167"/>
        <v>0</v>
      </c>
      <c r="ED493" s="36">
        <f t="shared" ca="1" si="1168"/>
        <v>0</v>
      </c>
      <c r="EE493" s="36">
        <f t="shared" ca="1" si="1206"/>
        <v>0</v>
      </c>
      <c r="EF493" s="36">
        <f t="shared" ca="1" si="1169"/>
        <v>285.74800818263338</v>
      </c>
      <c r="EG493" s="64"/>
      <c r="EH493" s="64"/>
      <c r="EI493" s="64"/>
      <c r="EJ493" s="70"/>
      <c r="EK493" s="70"/>
      <c r="EL493" s="70"/>
      <c r="EM493" s="70"/>
      <c r="EN493" s="70"/>
      <c r="EO493" s="36">
        <f t="shared" ca="1" si="1170"/>
        <v>2.4424053655177747</v>
      </c>
      <c r="EP493" s="36">
        <f t="shared" ca="1" si="1171"/>
        <v>0</v>
      </c>
      <c r="EQ493" s="36">
        <f t="shared" si="1172"/>
        <v>7.1615901384306238</v>
      </c>
      <c r="ER493" s="36">
        <f t="shared" si="1173"/>
        <v>7.7146890726166664E-2</v>
      </c>
      <c r="ES493" s="36">
        <f t="shared" si="1174"/>
        <v>-7.0452913490415006E-2</v>
      </c>
      <c r="ET493" s="36">
        <f t="shared" ca="1" si="1175"/>
        <v>0</v>
      </c>
      <c r="EU493" s="36">
        <f t="shared" ca="1" si="1207"/>
        <v>7.7146890726166664E-2</v>
      </c>
      <c r="EV493" s="36">
        <f t="shared" si="1176"/>
        <v>0.13805087557207521</v>
      </c>
      <c r="EW493" s="36">
        <f t="shared" si="1177"/>
        <v>9.3614000688879706</v>
      </c>
      <c r="EX493" s="36">
        <f t="shared" ca="1" si="1208"/>
        <v>16.738187973616835</v>
      </c>
      <c r="EY493" s="36">
        <f t="shared" si="1178"/>
        <v>0</v>
      </c>
      <c r="EZ493" s="36">
        <f t="shared" si="1179"/>
        <v>0</v>
      </c>
      <c r="FA493" s="36">
        <f t="shared" si="1180"/>
        <v>0</v>
      </c>
      <c r="FB493" s="36">
        <f t="shared" si="1181"/>
        <v>0</v>
      </c>
      <c r="FC493" s="36">
        <f t="shared" si="1209"/>
        <v>0</v>
      </c>
      <c r="FD493" s="36">
        <f t="shared" si="1182"/>
        <v>0</v>
      </c>
      <c r="FE493" s="36">
        <f t="shared" si="1183"/>
        <v>0</v>
      </c>
      <c r="FF493" s="36">
        <f t="shared" si="1210"/>
        <v>0</v>
      </c>
      <c r="FG493" s="36">
        <f t="shared" ca="1" si="1184"/>
        <v>16.738187973616835</v>
      </c>
      <c r="FH493" s="36">
        <f t="shared" ca="1" si="1185"/>
        <v>0.15252627665846044</v>
      </c>
      <c r="FI493" s="36">
        <f t="shared" ca="1" si="1186"/>
        <v>-0.44220386138796719</v>
      </c>
      <c r="FJ493" s="36">
        <f t="shared" ca="1" si="1187"/>
        <v>17.808739614646189</v>
      </c>
      <c r="FK493" s="36">
        <f t="shared" si="1188"/>
        <v>0</v>
      </c>
      <c r="FL493" s="36">
        <f t="shared" si="1189"/>
        <v>0</v>
      </c>
      <c r="FM493" s="36">
        <f t="shared" ca="1" si="1190"/>
        <v>0</v>
      </c>
      <c r="FN493" s="36">
        <f t="shared" ca="1" si="1212"/>
        <v>17.808739614646189</v>
      </c>
    </row>
    <row r="494" spans="2:170" x14ac:dyDescent="0.25">
      <c r="B494" s="2">
        <v>486</v>
      </c>
      <c r="C494" s="2">
        <f t="shared" si="1066"/>
        <v>41</v>
      </c>
      <c r="D494" s="2">
        <f t="shared" si="1215"/>
        <v>510</v>
      </c>
      <c r="E494" s="2">
        <f t="shared" si="1213"/>
        <v>43</v>
      </c>
      <c r="F494" s="189">
        <f t="shared" si="1217"/>
        <v>60510</v>
      </c>
      <c r="G494" s="2">
        <f t="shared" si="1216"/>
        <v>8</v>
      </c>
      <c r="H494" s="187">
        <f t="shared" si="1067"/>
        <v>75.083333333333343</v>
      </c>
      <c r="I494" s="186">
        <f t="shared" si="1214"/>
        <v>75</v>
      </c>
      <c r="J494" s="2">
        <f t="shared" si="1068"/>
        <v>0</v>
      </c>
      <c r="K494" s="2">
        <f t="shared" si="1069"/>
        <v>1</v>
      </c>
      <c r="L494">
        <f t="shared" si="1070"/>
        <v>2</v>
      </c>
      <c r="M494" s="190">
        <f t="shared" si="1191"/>
        <v>2.949144762E-2</v>
      </c>
      <c r="N494">
        <f t="shared" si="1071"/>
        <v>1</v>
      </c>
      <c r="O494">
        <f t="shared" si="1072"/>
        <v>100</v>
      </c>
      <c r="P494" s="58">
        <f t="shared" si="1073"/>
        <v>0.13271151429</v>
      </c>
      <c r="Q494" s="106">
        <f t="shared" si="1074"/>
        <v>0.13271151429</v>
      </c>
      <c r="R494" s="59">
        <f t="shared" si="1075"/>
        <v>0.13271151429</v>
      </c>
      <c r="S494" s="32">
        <f t="shared" si="1192"/>
        <v>1.1795186346794662E-2</v>
      </c>
      <c r="T494">
        <f t="shared" si="1076"/>
        <v>1</v>
      </c>
      <c r="U494" s="32">
        <f t="shared" si="1193"/>
        <v>9.6872613000000007E-4</v>
      </c>
      <c r="V494">
        <f t="shared" si="1077"/>
        <v>1</v>
      </c>
      <c r="W494">
        <f t="shared" si="1078"/>
        <v>100</v>
      </c>
      <c r="X494" s="58">
        <f t="shared" si="1079"/>
        <v>4.3592675850000007E-3</v>
      </c>
      <c r="Y494" s="58">
        <f t="shared" si="1080"/>
        <v>4.3592675850000007E-3</v>
      </c>
      <c r="Z494" s="32">
        <f t="shared" si="1081"/>
        <v>4.3592675850000007E-3</v>
      </c>
      <c r="AA494" s="32">
        <f t="shared" si="1082"/>
        <v>3.6400014385873369E-4</v>
      </c>
      <c r="AB494" s="59">
        <f t="shared" si="1083"/>
        <v>4.9056245199999996E-3</v>
      </c>
      <c r="AC494" s="59">
        <f t="shared" si="1084"/>
        <v>4.9056245199999996E-3</v>
      </c>
      <c r="AD494">
        <f t="shared" si="1085"/>
        <v>1</v>
      </c>
      <c r="AE494" s="59">
        <f t="shared" si="1086"/>
        <v>4.9056245199999996E-3</v>
      </c>
      <c r="AF494" s="59">
        <f t="shared" si="1087"/>
        <v>4.1758461800000006E-3</v>
      </c>
      <c r="AG494" s="59">
        <f t="shared" si="1088"/>
        <v>4.1758461800000006E-3</v>
      </c>
      <c r="AH494">
        <f t="shared" si="1089"/>
        <v>1</v>
      </c>
      <c r="AI494" s="59">
        <f t="shared" si="1090"/>
        <v>4.1758461800000006E-3</v>
      </c>
      <c r="AJ494" s="59">
        <f t="shared" si="1091"/>
        <v>0</v>
      </c>
      <c r="AK494" s="59">
        <f t="shared" si="1092"/>
        <v>0</v>
      </c>
      <c r="AL494" s="59">
        <f t="shared" si="1093"/>
        <v>0</v>
      </c>
      <c r="AM494" s="12">
        <f t="shared" si="1194"/>
        <v>2.9080669830098844E-3</v>
      </c>
      <c r="AN494" s="12">
        <f t="shared" si="1195"/>
        <v>0</v>
      </c>
      <c r="AO494" s="66">
        <f t="shared" si="1094"/>
        <v>3.4301191973562531E-5</v>
      </c>
      <c r="AP494" s="66">
        <f t="shared" si="1095"/>
        <v>1.0585368001664316E-6</v>
      </c>
      <c r="AQ494" s="59">
        <f t="shared" si="1096"/>
        <v>1.426588469765571E-5</v>
      </c>
      <c r="AR494" s="59">
        <f t="shared" si="1097"/>
        <v>1.2143640402185952E-5</v>
      </c>
      <c r="AS494" s="59">
        <f t="shared" si="1098"/>
        <v>0</v>
      </c>
      <c r="AT494" s="12">
        <f t="shared" si="1099"/>
        <v>2.8462977291363141E-3</v>
      </c>
      <c r="AU494" s="59">
        <f t="shared" si="1196"/>
        <v>3.1001405869507392E-19</v>
      </c>
      <c r="AV494" s="59">
        <f t="shared" si="1197"/>
        <v>0</v>
      </c>
      <c r="AW494" s="70">
        <f t="shared" si="1100"/>
        <v>0</v>
      </c>
      <c r="AX494" s="20">
        <f t="shared" si="1101"/>
        <v>200000</v>
      </c>
      <c r="AY494" s="20">
        <f t="shared" si="1102"/>
        <v>0</v>
      </c>
      <c r="AZ494" s="20">
        <f t="shared" si="1103"/>
        <v>0</v>
      </c>
      <c r="BA494" s="20">
        <f t="shared" si="1104"/>
        <v>200000</v>
      </c>
      <c r="BB494" s="36">
        <f t="shared" si="1105"/>
        <v>1</v>
      </c>
      <c r="BC494" s="36">
        <f t="shared" si="1106"/>
        <v>0</v>
      </c>
      <c r="BD494" s="80">
        <f t="shared" si="1107"/>
        <v>6.8602383947125061</v>
      </c>
      <c r="BE494" s="36">
        <f t="shared" si="1108"/>
        <v>0</v>
      </c>
      <c r="BF494" s="36">
        <f t="shared" si="1109"/>
        <v>0</v>
      </c>
      <c r="BG494" s="36">
        <f t="shared" si="1110"/>
        <v>6.8602383947125061</v>
      </c>
      <c r="BH494" s="36">
        <f t="shared" si="1111"/>
        <v>0.21170736003328633</v>
      </c>
      <c r="BI494" s="36">
        <f t="shared" si="1112"/>
        <v>0</v>
      </c>
      <c r="BJ494" s="36">
        <f t="shared" si="1113"/>
        <v>0</v>
      </c>
      <c r="BK494" s="36">
        <f t="shared" si="1114"/>
        <v>0.21170736003328633</v>
      </c>
      <c r="BL494" s="68">
        <f ca="1">IF(OR(AT494=0,E494&gt;ProjTerm),0,VLOOKUP(D494,'Life Events'!$AE$5:$AI$1206,5,FALSE))</f>
        <v>2.7663644923151238E-17</v>
      </c>
      <c r="BM494" s="93">
        <f t="shared" ca="1" si="1115"/>
        <v>2.7663644923151238E-17</v>
      </c>
      <c r="BN494" s="93">
        <f t="shared" ca="1" si="1116"/>
        <v>7.8738969724398696E-20</v>
      </c>
      <c r="BO494" s="36">
        <f t="shared" ca="1" si="1117"/>
        <v>1.1983699567907666E-17</v>
      </c>
      <c r="BP494" s="36">
        <f t="shared" si="1118"/>
        <v>2.9564121043265832E-3</v>
      </c>
      <c r="BQ494" s="36">
        <f t="shared" si="1119"/>
        <v>98.32936986631691</v>
      </c>
      <c r="BR494" s="36">
        <f t="shared" si="1120"/>
        <v>154.78110000000001</v>
      </c>
      <c r="BS494" s="36">
        <f t="shared" si="1121"/>
        <v>152.19528030215386</v>
      </c>
      <c r="BT494" s="36">
        <f t="shared" si="1122"/>
        <v>0.43319308070928531</v>
      </c>
      <c r="BU494" s="70" cm="1">
        <f t="array" ref="BU494">IF(AND(ActInt=1,$J494=0),INDEX(Tbl_FwdNom,$B494-IVP,MATCH(ValnDt,Tbl_FwdNom_Cols)),INDEX(Tbl_FwdNom,$B494,MATCH(StartDt,Tbl_FwdNom_Cols)))</f>
        <v>11.493951265</v>
      </c>
      <c r="BV494" s="70" cm="1">
        <f t="array" ref="BV494">INDEX(Tbl_FwdReal,$B494,MATCH(StartDt,Tbl_FwdReal_Cols))</f>
        <v>4.4138000540000002</v>
      </c>
      <c r="BW494" s="70" cm="1">
        <f t="array" ref="BW494">IF(RunType&lt;&gt;"OPN",INDEX(Tbl_FwdReal,$B494,MATCH(ValnDt,Tbl_FwdReal_Cols)),IF(AND($J494=0,ActInt=1),INDEX(Tbl_FwdReal,$B494-IVP,MATCH(ValnDt,Tbl_FwdReal_Cols)),-999))*$K494</f>
        <v>4.4138000540000002</v>
      </c>
      <c r="BX494" s="70">
        <f t="shared" si="1123"/>
        <v>4.413800054E-2</v>
      </c>
      <c r="BY494" s="70">
        <f t="shared" si="1198"/>
        <v>6.7808577097455691E-2</v>
      </c>
      <c r="BZ494" s="64">
        <f t="shared" si="1211"/>
        <v>5.482347494661477E-3</v>
      </c>
      <c r="CA494" s="70" cm="1">
        <f t="array" ref="CA494">IF($J494=1,CA493*(1+INDEX(Tbl_CPI,$B494,MATCH(IF(RunType="OPN",StartDt,ValnDt),Tbl_CPI_Cols))),0)</f>
        <v>0</v>
      </c>
      <c r="CB494" s="70">
        <f t="shared" si="1199"/>
        <v>16.202412987165186</v>
      </c>
      <c r="CC494" s="70">
        <f t="shared" si="1200"/>
        <v>15.679104988235009</v>
      </c>
      <c r="CD494" s="36">
        <f t="shared" si="1124"/>
        <v>81.599559336145575</v>
      </c>
      <c r="CE494" s="36">
        <f t="shared" si="1125"/>
        <v>1.5752211511272924</v>
      </c>
      <c r="CF494" s="36">
        <f t="shared" si="1126"/>
        <v>0</v>
      </c>
      <c r="CG494" s="36">
        <f t="shared" si="1127"/>
        <v>0.24187783295413301</v>
      </c>
      <c r="CH494" s="36">
        <f t="shared" si="1128"/>
        <v>0.23729698433360091</v>
      </c>
      <c r="CI494" s="36">
        <f t="shared" si="1129"/>
        <v>0</v>
      </c>
      <c r="CJ494" s="36">
        <f t="shared" si="1130"/>
        <v>0</v>
      </c>
      <c r="CK494" s="36">
        <f t="shared" si="1131"/>
        <v>0</v>
      </c>
      <c r="CL494" s="36">
        <f t="shared" si="1132"/>
        <v>4.5808486205321025E-3</v>
      </c>
      <c r="CM494" s="36">
        <f t="shared" si="1133"/>
        <v>0.24187783295413301</v>
      </c>
      <c r="CN494" s="36">
        <f t="shared" ca="1" si="1134"/>
        <v>6.63579626193218</v>
      </c>
      <c r="CO494" s="20">
        <f t="shared" si="1135"/>
        <v>120000</v>
      </c>
      <c r="CP494" s="20">
        <f t="shared" si="1136"/>
        <v>2</v>
      </c>
      <c r="CQ494" s="64">
        <f t="shared" si="1137"/>
        <v>3.4558853940000002E-2</v>
      </c>
      <c r="CR494" s="64">
        <f t="shared" si="1138"/>
        <v>0.15551484273000002</v>
      </c>
      <c r="CS494" s="36">
        <f t="shared" si="1139"/>
        <v>4.8809941565815009</v>
      </c>
      <c r="CT494" s="36">
        <f t="shared" si="1140"/>
        <v>4.1161430368275038</v>
      </c>
      <c r="CU494" s="36">
        <f t="shared" si="1141"/>
        <v>0.1270244160199718</v>
      </c>
      <c r="CV494" s="36">
        <f t="shared" si="1201"/>
        <v>4.2431674528474757</v>
      </c>
      <c r="CW494" s="36">
        <f t="shared" si="1142"/>
        <v>0</v>
      </c>
      <c r="CX494" s="36">
        <f t="shared" si="1143"/>
        <v>0</v>
      </c>
      <c r="CY494" s="36">
        <f t="shared" si="1144"/>
        <v>0</v>
      </c>
      <c r="CZ494" s="36">
        <f t="shared" si="1202"/>
        <v>0</v>
      </c>
      <c r="DA494" s="64">
        <f t="shared" si="1145"/>
        <v>9.107906399775656E-3</v>
      </c>
      <c r="DB494" s="70">
        <f t="shared" si="1203"/>
        <v>0.99097429884156774</v>
      </c>
      <c r="DC494" s="70">
        <f>PRODUCT($DB$8:DB494)</f>
        <v>8.8402840314798815E-3</v>
      </c>
      <c r="DD494" s="36">
        <f t="shared" si="1146"/>
        <v>12.554089380755594</v>
      </c>
      <c r="DE494" s="36">
        <f t="shared" si="1147"/>
        <v>257.00106017036376</v>
      </c>
      <c r="DF494" s="36">
        <f t="shared" si="1148"/>
        <v>6.6812757123925071</v>
      </c>
      <c r="DG494" s="36">
        <f t="shared" si="1149"/>
        <v>0.11023184799992991</v>
      </c>
      <c r="DH494" s="36">
        <f t="shared" ca="1" si="1150"/>
        <v>2.104793673699238E-16</v>
      </c>
      <c r="DI494" s="36">
        <f t="shared" si="1151"/>
        <v>8.1952209705297694</v>
      </c>
      <c r="DJ494" s="36">
        <f t="shared" ca="1" si="1152"/>
        <v>259.21323562453045</v>
      </c>
      <c r="DK494" s="36">
        <f t="shared" si="1153"/>
        <v>0</v>
      </c>
      <c r="DL494" s="36">
        <f t="shared" si="1154"/>
        <v>0</v>
      </c>
      <c r="DM494" s="36">
        <f t="shared" ca="1" si="1155"/>
        <v>259.21323562453045</v>
      </c>
      <c r="DN494" s="36">
        <f t="shared" ca="1" si="1204"/>
        <v>259.21323562453483</v>
      </c>
      <c r="DO494" s="64" cm="1">
        <f t="array" ref="DO494">IFERROR(INDEX(Tbl_FwdNom,$B494,MATCH(LIDt,Tbl_FwdNom_Cols,0)),0)</f>
        <v>8.4154040210000005</v>
      </c>
      <c r="DP494" s="64">
        <f t="shared" ca="1" si="1205"/>
        <v>8.3536397030000007</v>
      </c>
      <c r="DQ494" s="64">
        <f t="shared" ca="1" si="1156"/>
        <v>6.7082446115989125E-3</v>
      </c>
      <c r="DR494" s="70">
        <f t="shared" ca="1" si="1157"/>
        <v>0.99333645607105658</v>
      </c>
      <c r="DS494" s="70">
        <f ca="1">PRODUCT($DR$8:DR494)</f>
        <v>1.6274817553749075E-2</v>
      </c>
      <c r="DT494" s="36">
        <f t="shared" ca="1" si="1158"/>
        <v>278.35463880201041</v>
      </c>
      <c r="DU494" s="36">
        <f t="shared" ca="1" si="1159"/>
        <v>7.1470517850447122</v>
      </c>
      <c r="DV494" s="36">
        <f t="shared" ca="1" si="1160"/>
        <v>0.11935338351412644</v>
      </c>
      <c r="DW494" s="36">
        <f t="shared" ca="1" si="1161"/>
        <v>2.1922941350384554E-16</v>
      </c>
      <c r="DX494" s="36">
        <f t="shared" ca="1" si="1162"/>
        <v>13.367215586622288</v>
      </c>
      <c r="DY494" s="36">
        <f t="shared" ca="1" si="1163"/>
        <v>0.14283471241844775</v>
      </c>
      <c r="DZ494" s="36">
        <f t="shared" ca="1" si="1164"/>
        <v>8.6276227189066219</v>
      </c>
      <c r="EA494" s="36">
        <f t="shared" ca="1" si="1165"/>
        <v>0</v>
      </c>
      <c r="EB494" s="36">
        <f t="shared" ca="1" si="1166"/>
        <v>280.78557904824373</v>
      </c>
      <c r="EC494" s="36">
        <f t="shared" ca="1" si="1167"/>
        <v>0</v>
      </c>
      <c r="ED494" s="36">
        <f t="shared" ca="1" si="1168"/>
        <v>0</v>
      </c>
      <c r="EE494" s="36">
        <f t="shared" ca="1" si="1206"/>
        <v>0</v>
      </c>
      <c r="EF494" s="36">
        <f t="shared" ca="1" si="1169"/>
        <v>280.78557904824373</v>
      </c>
      <c r="EG494" s="64"/>
      <c r="EH494" s="64"/>
      <c r="EI494" s="64"/>
      <c r="EJ494" s="70"/>
      <c r="EK494" s="70"/>
      <c r="EL494" s="70"/>
      <c r="EM494" s="70"/>
      <c r="EN494" s="70"/>
      <c r="EO494" s="36">
        <f t="shared" ca="1" si="1170"/>
        <v>2.3994739150657538</v>
      </c>
      <c r="EP494" s="36">
        <f t="shared" ca="1" si="1171"/>
        <v>0</v>
      </c>
      <c r="EQ494" s="36">
        <f t="shared" si="1172"/>
        <v>7.0380569310498631</v>
      </c>
      <c r="ER494" s="36">
        <f t="shared" si="1173"/>
        <v>7.5252852434169445E-2</v>
      </c>
      <c r="ES494" s="36">
        <f t="shared" si="1174"/>
        <v>-6.8723219465450847E-2</v>
      </c>
      <c r="ET494" s="36">
        <f t="shared" ca="1" si="1175"/>
        <v>0</v>
      </c>
      <c r="EU494" s="36">
        <f t="shared" ca="1" si="1207"/>
        <v>7.5252852434169445E-2</v>
      </c>
      <c r="EV494" s="36">
        <f t="shared" si="1176"/>
        <v>0.13527916817821256</v>
      </c>
      <c r="EW494" s="36">
        <f t="shared" si="1177"/>
        <v>9.1999214372250844</v>
      </c>
      <c r="EX494" s="36">
        <f t="shared" ca="1" si="1208"/>
        <v>16.448510388887328</v>
      </c>
      <c r="EY494" s="36">
        <f t="shared" si="1178"/>
        <v>0</v>
      </c>
      <c r="EZ494" s="36">
        <f t="shared" si="1179"/>
        <v>0</v>
      </c>
      <c r="FA494" s="36">
        <f t="shared" si="1180"/>
        <v>0</v>
      </c>
      <c r="FB494" s="36">
        <f t="shared" si="1181"/>
        <v>0</v>
      </c>
      <c r="FC494" s="36">
        <f t="shared" si="1209"/>
        <v>0</v>
      </c>
      <c r="FD494" s="36">
        <f t="shared" si="1182"/>
        <v>0</v>
      </c>
      <c r="FE494" s="36">
        <f t="shared" si="1183"/>
        <v>0</v>
      </c>
      <c r="FF494" s="36">
        <f t="shared" si="1210"/>
        <v>0</v>
      </c>
      <c r="FG494" s="36">
        <f t="shared" ca="1" si="1184"/>
        <v>16.448510388887328</v>
      </c>
      <c r="FH494" s="36">
        <f t="shared" ca="1" si="1185"/>
        <v>0.14981149303772326</v>
      </c>
      <c r="FI494" s="36">
        <f t="shared" ca="1" si="1186"/>
        <v>-0.43281144325844334</v>
      </c>
      <c r="FJ494" s="36">
        <f t="shared" ca="1" si="1187"/>
        <v>17.495393552947064</v>
      </c>
      <c r="FK494" s="36">
        <f t="shared" si="1188"/>
        <v>0</v>
      </c>
      <c r="FL494" s="36">
        <f t="shared" si="1189"/>
        <v>0</v>
      </c>
      <c r="FM494" s="36">
        <f t="shared" ca="1" si="1190"/>
        <v>0</v>
      </c>
      <c r="FN494" s="36">
        <f t="shared" ca="1" si="1212"/>
        <v>17.495393552947064</v>
      </c>
    </row>
    <row r="495" spans="2:170" x14ac:dyDescent="0.25">
      <c r="B495" s="2">
        <v>487</v>
      </c>
      <c r="C495" s="2">
        <f t="shared" si="1066"/>
        <v>41</v>
      </c>
      <c r="D495" s="2">
        <f t="shared" si="1215"/>
        <v>511</v>
      </c>
      <c r="E495" s="2">
        <f t="shared" si="1213"/>
        <v>43</v>
      </c>
      <c r="F495" s="189">
        <f t="shared" si="1217"/>
        <v>60540</v>
      </c>
      <c r="G495" s="2">
        <f t="shared" si="1216"/>
        <v>9</v>
      </c>
      <c r="H495" s="187">
        <f t="shared" si="1067"/>
        <v>75.166666666666671</v>
      </c>
      <c r="I495" s="186">
        <f t="shared" si="1214"/>
        <v>75</v>
      </c>
      <c r="J495" s="2">
        <f t="shared" si="1068"/>
        <v>0</v>
      </c>
      <c r="K495" s="2">
        <f t="shared" si="1069"/>
        <v>1</v>
      </c>
      <c r="L495">
        <f t="shared" si="1070"/>
        <v>2</v>
      </c>
      <c r="M495" s="190">
        <f t="shared" si="1191"/>
        <v>2.949144762E-2</v>
      </c>
      <c r="N495">
        <f t="shared" si="1071"/>
        <v>1</v>
      </c>
      <c r="O495">
        <f t="shared" si="1072"/>
        <v>100</v>
      </c>
      <c r="P495" s="58">
        <f t="shared" si="1073"/>
        <v>0.13271151429</v>
      </c>
      <c r="Q495" s="106">
        <f t="shared" si="1074"/>
        <v>0.13271151429</v>
      </c>
      <c r="R495" s="59">
        <f t="shared" si="1075"/>
        <v>0.13271151429</v>
      </c>
      <c r="S495" s="32">
        <f t="shared" si="1192"/>
        <v>1.1795186346794662E-2</v>
      </c>
      <c r="T495">
        <f t="shared" si="1076"/>
        <v>1</v>
      </c>
      <c r="U495" s="32">
        <f t="shared" si="1193"/>
        <v>9.6872613000000007E-4</v>
      </c>
      <c r="V495">
        <f t="shared" si="1077"/>
        <v>1</v>
      </c>
      <c r="W495">
        <f t="shared" si="1078"/>
        <v>100</v>
      </c>
      <c r="X495" s="58">
        <f t="shared" si="1079"/>
        <v>4.3592675850000007E-3</v>
      </c>
      <c r="Y495" s="58">
        <f t="shared" si="1080"/>
        <v>4.3592675850000007E-3</v>
      </c>
      <c r="Z495" s="32">
        <f t="shared" si="1081"/>
        <v>4.3592675850000007E-3</v>
      </c>
      <c r="AA495" s="32">
        <f t="shared" si="1082"/>
        <v>3.6400014385873369E-4</v>
      </c>
      <c r="AB495" s="59">
        <f t="shared" si="1083"/>
        <v>4.9056245199999996E-3</v>
      </c>
      <c r="AC495" s="59">
        <f t="shared" si="1084"/>
        <v>4.9056245199999996E-3</v>
      </c>
      <c r="AD495">
        <f t="shared" si="1085"/>
        <v>1</v>
      </c>
      <c r="AE495" s="59">
        <f t="shared" si="1086"/>
        <v>4.9056245199999996E-3</v>
      </c>
      <c r="AF495" s="59">
        <f t="shared" si="1087"/>
        <v>4.1758461800000006E-3</v>
      </c>
      <c r="AG495" s="59">
        <f t="shared" si="1088"/>
        <v>4.1758461800000006E-3</v>
      </c>
      <c r="AH495">
        <f t="shared" si="1089"/>
        <v>1</v>
      </c>
      <c r="AI495" s="59">
        <f t="shared" si="1090"/>
        <v>4.1758461800000006E-3</v>
      </c>
      <c r="AJ495" s="59">
        <f t="shared" si="1091"/>
        <v>0</v>
      </c>
      <c r="AK495" s="59">
        <f t="shared" si="1092"/>
        <v>0</v>
      </c>
      <c r="AL495" s="59">
        <f t="shared" si="1093"/>
        <v>0</v>
      </c>
      <c r="AM495" s="12">
        <f t="shared" si="1194"/>
        <v>2.8462977291363141E-3</v>
      </c>
      <c r="AN495" s="12">
        <f t="shared" si="1195"/>
        <v>0</v>
      </c>
      <c r="AO495" s="66">
        <f t="shared" si="1094"/>
        <v>3.3572612113621302E-5</v>
      </c>
      <c r="AP495" s="66">
        <f t="shared" si="1095"/>
        <v>1.0360527828704053E-6</v>
      </c>
      <c r="AQ495" s="59">
        <f t="shared" si="1096"/>
        <v>1.396286793127142E-5</v>
      </c>
      <c r="AR495" s="59">
        <f t="shared" si="1097"/>
        <v>1.1885701499356553E-5</v>
      </c>
      <c r="AS495" s="59">
        <f t="shared" si="1098"/>
        <v>0</v>
      </c>
      <c r="AT495" s="12">
        <f t="shared" si="1099"/>
        <v>2.7858404948091944E-3</v>
      </c>
      <c r="AU495" s="59">
        <f t="shared" si="1196"/>
        <v>3.3881317890172014E-20</v>
      </c>
      <c r="AV495" s="59">
        <f t="shared" si="1197"/>
        <v>0</v>
      </c>
      <c r="AW495" s="70">
        <f t="shared" si="1100"/>
        <v>0</v>
      </c>
      <c r="AX495" s="20">
        <f t="shared" si="1101"/>
        <v>200000</v>
      </c>
      <c r="AY495" s="20">
        <f t="shared" si="1102"/>
        <v>0</v>
      </c>
      <c r="AZ495" s="20">
        <f t="shared" si="1103"/>
        <v>0</v>
      </c>
      <c r="BA495" s="20">
        <f t="shared" si="1104"/>
        <v>200000</v>
      </c>
      <c r="BB495" s="36">
        <f t="shared" si="1105"/>
        <v>1</v>
      </c>
      <c r="BC495" s="36">
        <f t="shared" si="1106"/>
        <v>0</v>
      </c>
      <c r="BD495" s="80">
        <f t="shared" si="1107"/>
        <v>6.7145224227242606</v>
      </c>
      <c r="BE495" s="36">
        <f t="shared" si="1108"/>
        <v>0</v>
      </c>
      <c r="BF495" s="36">
        <f t="shared" si="1109"/>
        <v>0</v>
      </c>
      <c r="BG495" s="36">
        <f t="shared" si="1110"/>
        <v>6.7145224227242606</v>
      </c>
      <c r="BH495" s="36">
        <f t="shared" si="1111"/>
        <v>0.20721055657408105</v>
      </c>
      <c r="BI495" s="36">
        <f t="shared" si="1112"/>
        <v>0</v>
      </c>
      <c r="BJ495" s="36">
        <f t="shared" si="1113"/>
        <v>0</v>
      </c>
      <c r="BK495" s="36">
        <f t="shared" si="1114"/>
        <v>0.20721055657408105</v>
      </c>
      <c r="BL495" s="68">
        <f ca="1">IF(OR(AT495=0,E495&gt;ProjTerm),0,VLOOKUP(D495,'Life Events'!$AE$5:$AI$1206,5,FALSE))</f>
        <v>2.7076050924694624E-17</v>
      </c>
      <c r="BM495" s="93">
        <f t="shared" ca="1" si="1115"/>
        <v>2.7076050924694624E-17</v>
      </c>
      <c r="BN495" s="93">
        <f t="shared" ca="1" si="1116"/>
        <v>7.5429559105530212E-20</v>
      </c>
      <c r="BO495" s="36">
        <f t="shared" ca="1" si="1117"/>
        <v>1.1480022891134052E-17</v>
      </c>
      <c r="BP495" s="36">
        <f t="shared" si="1118"/>
        <v>2.8936159683042848E-3</v>
      </c>
      <c r="BQ495" s="36">
        <f t="shared" si="1119"/>
        <v>98.32936986631691</v>
      </c>
      <c r="BR495" s="36">
        <f t="shared" si="1120"/>
        <v>154.78110000000001</v>
      </c>
      <c r="BS495" s="36">
        <f t="shared" si="1121"/>
        <v>152.19528030215386</v>
      </c>
      <c r="BT495" s="36">
        <f t="shared" si="1122"/>
        <v>0.42399177498457635</v>
      </c>
      <c r="BU495" s="70" cm="1">
        <f t="array" ref="BU495">IF(AND(ActInt=1,$J495=0),INDEX(Tbl_FwdNom,$B495-IVP,MATCH(ValnDt,Tbl_FwdNom_Cols)),INDEX(Tbl_FwdNom,$B495,MATCH(StartDt,Tbl_FwdNom_Cols)))</f>
        <v>11.487897546999999</v>
      </c>
      <c r="BV495" s="70" cm="1">
        <f t="array" ref="BV495">INDEX(Tbl_FwdReal,$B495,MATCH(StartDt,Tbl_FwdReal_Cols))</f>
        <v>4.4103862310000004</v>
      </c>
      <c r="BW495" s="70" cm="1">
        <f t="array" ref="BW495">IF(RunType&lt;&gt;"OPN",INDEX(Tbl_FwdReal,$B495,MATCH(ValnDt,Tbl_FwdReal_Cols)),IF(AND($J495=0,ActInt=1),INDEX(Tbl_FwdReal,$B495-IVP,MATCH(ValnDt,Tbl_FwdReal_Cols)),-999))*$K495</f>
        <v>4.4103862310000004</v>
      </c>
      <c r="BX495" s="70">
        <f t="shared" si="1123"/>
        <v>4.4103862310000005E-2</v>
      </c>
      <c r="BY495" s="70">
        <f t="shared" si="1198"/>
        <v>6.7785510345125255E-2</v>
      </c>
      <c r="BZ495" s="64">
        <f t="shared" si="1211"/>
        <v>5.4805374447441935E-3</v>
      </c>
      <c r="CA495" s="70" cm="1">
        <f t="array" ref="CA495">IF($J495=1,CA494*(1+INDEX(Tbl_CPI,$B495,MATCH(IF(RunType="OPN",StartDt,ValnDt),Tbl_CPI_Cols))),0)</f>
        <v>0</v>
      </c>
      <c r="CB495" s="70">
        <f t="shared" si="1199"/>
        <v>16.291210918236555</v>
      </c>
      <c r="CC495" s="70">
        <f t="shared" si="1200"/>
        <v>15.679104988235009</v>
      </c>
      <c r="CD495" s="36">
        <f t="shared" si="1124"/>
        <v>81.599559336145575</v>
      </c>
      <c r="CE495" s="36">
        <f t="shared" si="1125"/>
        <v>1.5752211511272924</v>
      </c>
      <c r="CF495" s="36">
        <f t="shared" si="1126"/>
        <v>0</v>
      </c>
      <c r="CG495" s="36">
        <f t="shared" si="1127"/>
        <v>0.23674018882233616</v>
      </c>
      <c r="CH495" s="36">
        <f t="shared" si="1128"/>
        <v>0.23225664043699507</v>
      </c>
      <c r="CI495" s="36">
        <f t="shared" si="1129"/>
        <v>0</v>
      </c>
      <c r="CJ495" s="36">
        <f t="shared" si="1130"/>
        <v>0</v>
      </c>
      <c r="CK495" s="36">
        <f t="shared" si="1131"/>
        <v>0</v>
      </c>
      <c r="CL495" s="36">
        <f t="shared" si="1132"/>
        <v>4.4835483853411032E-3</v>
      </c>
      <c r="CM495" s="36">
        <f t="shared" si="1133"/>
        <v>0.23674018882233616</v>
      </c>
      <c r="CN495" s="36">
        <f t="shared" ca="1" si="1134"/>
        <v>6.4948475883454613</v>
      </c>
      <c r="CO495" s="20">
        <f t="shared" si="1135"/>
        <v>120000</v>
      </c>
      <c r="CP495" s="20">
        <f t="shared" si="1136"/>
        <v>2</v>
      </c>
      <c r="CQ495" s="64">
        <f t="shared" si="1137"/>
        <v>3.4558853940000002E-2</v>
      </c>
      <c r="CR495" s="64">
        <f t="shared" si="1138"/>
        <v>0.15551484273000002</v>
      </c>
      <c r="CS495" s="36">
        <f t="shared" si="1139"/>
        <v>4.777318632951971</v>
      </c>
      <c r="CT495" s="36">
        <f t="shared" si="1140"/>
        <v>4.0287134536345564</v>
      </c>
      <c r="CU495" s="36">
        <f t="shared" si="1141"/>
        <v>0.12432633394444863</v>
      </c>
      <c r="CV495" s="36">
        <f t="shared" si="1201"/>
        <v>4.1530397875790053</v>
      </c>
      <c r="CW495" s="36">
        <f t="shared" si="1142"/>
        <v>0</v>
      </c>
      <c r="CX495" s="36">
        <f t="shared" si="1143"/>
        <v>0</v>
      </c>
      <c r="CY495" s="36">
        <f t="shared" si="1144"/>
        <v>0</v>
      </c>
      <c r="CZ495" s="36">
        <f t="shared" si="1202"/>
        <v>0</v>
      </c>
      <c r="DA495" s="64">
        <f t="shared" si="1145"/>
        <v>9.1033403772420307E-3</v>
      </c>
      <c r="DB495" s="70">
        <f t="shared" si="1203"/>
        <v>0.99097878283324392</v>
      </c>
      <c r="DC495" s="70">
        <f>PRODUCT($DB$8:DB495)</f>
        <v>8.7605339094160954E-3</v>
      </c>
      <c r="DD495" s="36">
        <f t="shared" si="1146"/>
        <v>12.244381754530355</v>
      </c>
      <c r="DE495" s="36">
        <f t="shared" si="1147"/>
        <v>252.62610587568236</v>
      </c>
      <c r="DF495" s="36">
        <f t="shared" si="1148"/>
        <v>6.5348870827825349</v>
      </c>
      <c r="DG495" s="36">
        <f t="shared" si="1149"/>
        <v>0.1083417100643814</v>
      </c>
      <c r="DH495" s="36">
        <f t="shared" ca="1" si="1150"/>
        <v>2.0091540980234472E-16</v>
      </c>
      <c r="DI495" s="36">
        <f t="shared" si="1151"/>
        <v>8.0309295411490549</v>
      </c>
      <c r="DJ495" s="36">
        <f t="shared" ca="1" si="1152"/>
        <v>254.83919903501919</v>
      </c>
      <c r="DK495" s="36">
        <f t="shared" si="1153"/>
        <v>0</v>
      </c>
      <c r="DL495" s="36">
        <f t="shared" si="1154"/>
        <v>0</v>
      </c>
      <c r="DM495" s="36">
        <f t="shared" ca="1" si="1155"/>
        <v>254.83919903501919</v>
      </c>
      <c r="DN495" s="36">
        <f t="shared" ca="1" si="1204"/>
        <v>254.83919903502354</v>
      </c>
      <c r="DO495" s="64" cm="1">
        <f t="array" ref="DO495">IFERROR(INDEX(Tbl_FwdNom,$B495,MATCH(LIDt,Tbl_FwdNom_Cols,0)),0)</f>
        <v>8.4136878700000004</v>
      </c>
      <c r="DP495" s="64">
        <f t="shared" ca="1" si="1205"/>
        <v>8.3519245299999998</v>
      </c>
      <c r="DQ495" s="64">
        <f t="shared" ca="1" si="1156"/>
        <v>6.7069166364210897E-3</v>
      </c>
      <c r="DR495" s="70">
        <f t="shared" ca="1" si="1157"/>
        <v>0.99333776640888682</v>
      </c>
      <c r="DS495" s="70">
        <f ca="1">PRODUCT($DR$8:DR495)</f>
        <v>1.6166390917553248E-2</v>
      </c>
      <c r="DT495" s="36">
        <f t="shared" ca="1" si="1158"/>
        <v>273.50701773709233</v>
      </c>
      <c r="DU495" s="36">
        <f t="shared" ca="1" si="1159"/>
        <v>6.9877759089891107</v>
      </c>
      <c r="DV495" s="36">
        <f t="shared" ca="1" si="1160"/>
        <v>0.1172602607393262</v>
      </c>
      <c r="DW495" s="36">
        <f t="shared" ca="1" si="1161"/>
        <v>2.0921974401333326E-16</v>
      </c>
      <c r="DX495" s="36">
        <f t="shared" ca="1" si="1162"/>
        <v>13.032876612238256</v>
      </c>
      <c r="DY495" s="36">
        <f t="shared" ca="1" si="1163"/>
        <v>0.13927907375682852</v>
      </c>
      <c r="DZ495" s="36">
        <f t="shared" ca="1" si="1164"/>
        <v>8.4516730988901596</v>
      </c>
      <c r="EA495" s="36">
        <f t="shared" ca="1" si="1165"/>
        <v>0</v>
      </c>
      <c r="EB495" s="36">
        <f t="shared" ca="1" si="1166"/>
        <v>275.93560894575086</v>
      </c>
      <c r="EC495" s="36">
        <f t="shared" ca="1" si="1167"/>
        <v>0</v>
      </c>
      <c r="ED495" s="36">
        <f t="shared" ca="1" si="1168"/>
        <v>0</v>
      </c>
      <c r="EE495" s="36">
        <f t="shared" ca="1" si="1206"/>
        <v>0</v>
      </c>
      <c r="EF495" s="36">
        <f t="shared" ca="1" si="1169"/>
        <v>275.93560894575086</v>
      </c>
      <c r="EG495" s="64"/>
      <c r="EH495" s="64"/>
      <c r="EI495" s="64"/>
      <c r="EJ495" s="70"/>
      <c r="EK495" s="70"/>
      <c r="EL495" s="70"/>
      <c r="EM495" s="70"/>
      <c r="EN495" s="70"/>
      <c r="EO495" s="36">
        <f t="shared" ca="1" si="1170"/>
        <v>2.3575511876565178</v>
      </c>
      <c r="EP495" s="36">
        <f t="shared" ca="1" si="1171"/>
        <v>0</v>
      </c>
      <c r="EQ495" s="36">
        <f t="shared" si="1172"/>
        <v>6.917375851676721</v>
      </c>
      <c r="ER495" s="36">
        <f t="shared" si="1173"/>
        <v>7.339637510736377E-2</v>
      </c>
      <c r="ES495" s="36">
        <f t="shared" si="1174"/>
        <v>-6.702782726919744E-2</v>
      </c>
      <c r="ET495" s="36">
        <f t="shared" ca="1" si="1175"/>
        <v>0</v>
      </c>
      <c r="EU495" s="36">
        <f t="shared" ca="1" si="1207"/>
        <v>7.339637510736377E-2</v>
      </c>
      <c r="EV495" s="36">
        <f t="shared" si="1176"/>
        <v>0.13256719641011075</v>
      </c>
      <c r="EW495" s="36">
        <f t="shared" si="1177"/>
        <v>9.0421710154724124</v>
      </c>
      <c r="EX495" s="36">
        <f t="shared" ca="1" si="1208"/>
        <v>16.165510438666608</v>
      </c>
      <c r="EY495" s="36">
        <f t="shared" si="1178"/>
        <v>0</v>
      </c>
      <c r="EZ495" s="36">
        <f t="shared" si="1179"/>
        <v>0</v>
      </c>
      <c r="FA495" s="36">
        <f t="shared" si="1180"/>
        <v>0</v>
      </c>
      <c r="FB495" s="36">
        <f t="shared" si="1181"/>
        <v>0</v>
      </c>
      <c r="FC495" s="36">
        <f t="shared" si="1209"/>
        <v>0</v>
      </c>
      <c r="FD495" s="36">
        <f t="shared" si="1182"/>
        <v>0</v>
      </c>
      <c r="FE495" s="36">
        <f t="shared" si="1183"/>
        <v>0</v>
      </c>
      <c r="FF495" s="36">
        <f t="shared" si="1210"/>
        <v>0</v>
      </c>
      <c r="FG495" s="36">
        <f t="shared" ca="1" si="1184"/>
        <v>16.165510438666608</v>
      </c>
      <c r="FH495" s="36">
        <f t="shared" ca="1" si="1185"/>
        <v>0.14716014389504126</v>
      </c>
      <c r="FI495" s="36">
        <f t="shared" ca="1" si="1186"/>
        <v>-0.42361852904175568</v>
      </c>
      <c r="FJ495" s="36">
        <f t="shared" ca="1" si="1187"/>
        <v>17.189115169986302</v>
      </c>
      <c r="FK495" s="36">
        <f t="shared" si="1188"/>
        <v>0</v>
      </c>
      <c r="FL495" s="36">
        <f t="shared" si="1189"/>
        <v>0</v>
      </c>
      <c r="FM495" s="36">
        <f t="shared" ca="1" si="1190"/>
        <v>0</v>
      </c>
      <c r="FN495" s="36">
        <f t="shared" ca="1" si="1212"/>
        <v>17.189115169986302</v>
      </c>
    </row>
    <row r="496" spans="2:170" x14ac:dyDescent="0.25">
      <c r="B496" s="2">
        <v>488</v>
      </c>
      <c r="C496" s="2">
        <f t="shared" si="1066"/>
        <v>41</v>
      </c>
      <c r="D496" s="2">
        <f t="shared" si="1215"/>
        <v>512</v>
      </c>
      <c r="E496" s="2">
        <f t="shared" si="1213"/>
        <v>43</v>
      </c>
      <c r="F496" s="189">
        <f t="shared" si="1217"/>
        <v>60571</v>
      </c>
      <c r="G496" s="2">
        <f t="shared" si="1216"/>
        <v>10</v>
      </c>
      <c r="H496" s="187">
        <f t="shared" si="1067"/>
        <v>75.25</v>
      </c>
      <c r="I496" s="186">
        <f t="shared" si="1214"/>
        <v>75</v>
      </c>
      <c r="J496" s="2">
        <f t="shared" si="1068"/>
        <v>0</v>
      </c>
      <c r="K496" s="2">
        <f t="shared" si="1069"/>
        <v>1</v>
      </c>
      <c r="L496">
        <f t="shared" si="1070"/>
        <v>2</v>
      </c>
      <c r="M496" s="190">
        <f t="shared" si="1191"/>
        <v>2.949144762E-2</v>
      </c>
      <c r="N496">
        <f t="shared" si="1071"/>
        <v>1</v>
      </c>
      <c r="O496">
        <f t="shared" si="1072"/>
        <v>100</v>
      </c>
      <c r="P496" s="58">
        <f t="shared" si="1073"/>
        <v>0.13271151429</v>
      </c>
      <c r="Q496" s="106">
        <f t="shared" si="1074"/>
        <v>0.13271151429</v>
      </c>
      <c r="R496" s="59">
        <f t="shared" si="1075"/>
        <v>0.13271151429</v>
      </c>
      <c r="S496" s="32">
        <f t="shared" si="1192"/>
        <v>1.1795186346794662E-2</v>
      </c>
      <c r="T496">
        <f t="shared" si="1076"/>
        <v>1</v>
      </c>
      <c r="U496" s="32">
        <f t="shared" si="1193"/>
        <v>9.6872613000000007E-4</v>
      </c>
      <c r="V496">
        <f t="shared" si="1077"/>
        <v>1</v>
      </c>
      <c r="W496">
        <f t="shared" si="1078"/>
        <v>100</v>
      </c>
      <c r="X496" s="58">
        <f t="shared" si="1079"/>
        <v>4.3592675850000007E-3</v>
      </c>
      <c r="Y496" s="58">
        <f t="shared" si="1080"/>
        <v>4.3592675850000007E-3</v>
      </c>
      <c r="Z496" s="32">
        <f t="shared" si="1081"/>
        <v>4.3592675850000007E-3</v>
      </c>
      <c r="AA496" s="32">
        <f t="shared" si="1082"/>
        <v>3.6400014385873369E-4</v>
      </c>
      <c r="AB496" s="59">
        <f t="shared" si="1083"/>
        <v>4.9056245199999996E-3</v>
      </c>
      <c r="AC496" s="59">
        <f t="shared" si="1084"/>
        <v>4.9056245199999996E-3</v>
      </c>
      <c r="AD496">
        <f t="shared" si="1085"/>
        <v>1</v>
      </c>
      <c r="AE496" s="59">
        <f t="shared" si="1086"/>
        <v>4.9056245199999996E-3</v>
      </c>
      <c r="AF496" s="59">
        <f t="shared" si="1087"/>
        <v>4.1758461800000006E-3</v>
      </c>
      <c r="AG496" s="59">
        <f t="shared" si="1088"/>
        <v>4.1758461800000006E-3</v>
      </c>
      <c r="AH496">
        <f t="shared" si="1089"/>
        <v>1</v>
      </c>
      <c r="AI496" s="59">
        <f t="shared" si="1090"/>
        <v>4.1758461800000006E-3</v>
      </c>
      <c r="AJ496" s="59">
        <f t="shared" si="1091"/>
        <v>0</v>
      </c>
      <c r="AK496" s="59">
        <f t="shared" si="1092"/>
        <v>0</v>
      </c>
      <c r="AL496" s="59">
        <f t="shared" si="1093"/>
        <v>0</v>
      </c>
      <c r="AM496" s="12">
        <f t="shared" si="1194"/>
        <v>2.7858404948091944E-3</v>
      </c>
      <c r="AN496" s="12">
        <f t="shared" si="1195"/>
        <v>0</v>
      </c>
      <c r="AO496" s="66">
        <f t="shared" si="1094"/>
        <v>3.2859507768721097E-5</v>
      </c>
      <c r="AP496" s="66">
        <f t="shared" si="1095"/>
        <v>1.0140463408780326E-6</v>
      </c>
      <c r="AQ496" s="59">
        <f t="shared" si="1096"/>
        <v>1.3666287440144916E-5</v>
      </c>
      <c r="AR496" s="59">
        <f t="shared" si="1097"/>
        <v>1.1633241388338285E-5</v>
      </c>
      <c r="AS496" s="59">
        <f t="shared" si="1098"/>
        <v>0</v>
      </c>
      <c r="AT496" s="12">
        <f t="shared" si="1099"/>
        <v>2.7266674118711122E-3</v>
      </c>
      <c r="AU496" s="59">
        <f t="shared" si="1196"/>
        <v>1.0842021724855044E-19</v>
      </c>
      <c r="AV496" s="59">
        <f t="shared" si="1197"/>
        <v>0</v>
      </c>
      <c r="AW496" s="70">
        <f t="shared" si="1100"/>
        <v>0</v>
      </c>
      <c r="AX496" s="20">
        <f t="shared" si="1101"/>
        <v>200000</v>
      </c>
      <c r="AY496" s="20">
        <f t="shared" si="1102"/>
        <v>0</v>
      </c>
      <c r="AZ496" s="20">
        <f t="shared" si="1103"/>
        <v>0</v>
      </c>
      <c r="BA496" s="20">
        <f t="shared" si="1104"/>
        <v>200000</v>
      </c>
      <c r="BB496" s="36">
        <f t="shared" si="1105"/>
        <v>1</v>
      </c>
      <c r="BC496" s="36">
        <f t="shared" si="1106"/>
        <v>0</v>
      </c>
      <c r="BD496" s="80">
        <f t="shared" si="1107"/>
        <v>6.5719015537442198</v>
      </c>
      <c r="BE496" s="36">
        <f t="shared" si="1108"/>
        <v>0</v>
      </c>
      <c r="BF496" s="36">
        <f t="shared" si="1109"/>
        <v>0</v>
      </c>
      <c r="BG496" s="36">
        <f t="shared" si="1110"/>
        <v>6.5719015537442198</v>
      </c>
      <c r="BH496" s="36">
        <f t="shared" si="1111"/>
        <v>0.20280926817560652</v>
      </c>
      <c r="BI496" s="36">
        <f t="shared" si="1112"/>
        <v>0</v>
      </c>
      <c r="BJ496" s="36">
        <f t="shared" si="1113"/>
        <v>0</v>
      </c>
      <c r="BK496" s="36">
        <f t="shared" si="1114"/>
        <v>0.20280926817560652</v>
      </c>
      <c r="BL496" s="68">
        <f ca="1">IF(OR(AT496=0,E496&gt;ProjTerm),0,VLOOKUP(D496,'Life Events'!$AE$5:$AI$1206,5,FALSE))</f>
        <v>2.6500937808926512E-17</v>
      </c>
      <c r="BM496" s="93">
        <f t="shared" ca="1" si="1115"/>
        <v>2.6500937808926512E-17</v>
      </c>
      <c r="BN496" s="93">
        <f t="shared" ca="1" si="1116"/>
        <v>7.2259243507622956E-20</v>
      </c>
      <c r="BO496" s="36">
        <f t="shared" ca="1" si="1117"/>
        <v>1.0997515820064268E-17</v>
      </c>
      <c r="BP496" s="36">
        <f t="shared" si="1118"/>
        <v>2.8321536634801333E-3</v>
      </c>
      <c r="BQ496" s="36">
        <f t="shared" si="1119"/>
        <v>98.32936986631691</v>
      </c>
      <c r="BR496" s="36">
        <f t="shared" si="1120"/>
        <v>154.78110000000001</v>
      </c>
      <c r="BS496" s="36">
        <f t="shared" si="1121"/>
        <v>152.19528030215386</v>
      </c>
      <c r="BT496" s="36">
        <f t="shared" si="1122"/>
        <v>0.41498591104047233</v>
      </c>
      <c r="BU496" s="70" cm="1">
        <f t="array" ref="BU496">IF(AND(ActInt=1,$J496=0),INDEX(Tbl_FwdNom,$B496-IVP,MATCH(ValnDt,Tbl_FwdNom_Cols)),INDEX(Tbl_FwdNom,$B496,MATCH(StartDt,Tbl_FwdNom_Cols)))</f>
        <v>11.481844157999999</v>
      </c>
      <c r="BV496" s="70" cm="1">
        <f t="array" ref="BV496">INDEX(Tbl_FwdReal,$B496,MATCH(StartDt,Tbl_FwdReal_Cols))</f>
        <v>4.4069725200000001</v>
      </c>
      <c r="BW496" s="70" cm="1">
        <f t="array" ref="BW496">IF(RunType&lt;&gt;"OPN",INDEX(Tbl_FwdReal,$B496,MATCH(ValnDt,Tbl_FwdReal_Cols)),IF(AND($J496=0,ActInt=1),INDEX(Tbl_FwdReal,$B496-IVP,MATCH(ValnDt,Tbl_FwdReal_Cols)),-999))*$K496</f>
        <v>4.4069725200000001</v>
      </c>
      <c r="BX496" s="70">
        <f t="shared" si="1123"/>
        <v>4.40697252E-2</v>
      </c>
      <c r="BY496" s="70">
        <f t="shared" si="1198"/>
        <v>6.7762444090070373E-2</v>
      </c>
      <c r="BZ496" s="64">
        <f t="shared" si="1211"/>
        <v>5.4787273980061446E-3</v>
      </c>
      <c r="CA496" s="70" cm="1">
        <f t="array" ref="CA496">IF($J496=1,CA495*(1+INDEX(Tbl_CPI,$B496,MATCH(IF(RunType="OPN",StartDt,ValnDt),Tbl_CPI_Cols))),0)</f>
        <v>0</v>
      </c>
      <c r="CB496" s="70">
        <f t="shared" si="1199"/>
        <v>16.380466021840995</v>
      </c>
      <c r="CC496" s="70">
        <f t="shared" si="1200"/>
        <v>15.679104988235009</v>
      </c>
      <c r="CD496" s="36">
        <f t="shared" si="1124"/>
        <v>81.599559336145575</v>
      </c>
      <c r="CE496" s="36">
        <f t="shared" si="1125"/>
        <v>1.5752211511272924</v>
      </c>
      <c r="CF496" s="36">
        <f t="shared" si="1126"/>
        <v>0</v>
      </c>
      <c r="CG496" s="36">
        <f t="shared" si="1127"/>
        <v>0.23171167162831038</v>
      </c>
      <c r="CH496" s="36">
        <f t="shared" si="1128"/>
        <v>0.22732335675722001</v>
      </c>
      <c r="CI496" s="36">
        <f t="shared" si="1129"/>
        <v>0</v>
      </c>
      <c r="CJ496" s="36">
        <f t="shared" si="1130"/>
        <v>0</v>
      </c>
      <c r="CK496" s="36">
        <f t="shared" si="1131"/>
        <v>0</v>
      </c>
      <c r="CL496" s="36">
        <f t="shared" si="1132"/>
        <v>4.3883148710903656E-3</v>
      </c>
      <c r="CM496" s="36">
        <f t="shared" si="1133"/>
        <v>0.23171167162831038</v>
      </c>
      <c r="CN496" s="36">
        <f t="shared" ca="1" si="1134"/>
        <v>6.3568927572158742</v>
      </c>
      <c r="CO496" s="20">
        <f t="shared" si="1135"/>
        <v>120000</v>
      </c>
      <c r="CP496" s="20">
        <f t="shared" si="1136"/>
        <v>2</v>
      </c>
      <c r="CQ496" s="64">
        <f t="shared" si="1137"/>
        <v>3.4558853940000002E-2</v>
      </c>
      <c r="CR496" s="64">
        <f t="shared" si="1138"/>
        <v>0.15551484273000002</v>
      </c>
      <c r="CS496" s="36">
        <f t="shared" si="1139"/>
        <v>4.6758452455789179</v>
      </c>
      <c r="CT496" s="36">
        <f t="shared" si="1140"/>
        <v>3.9431409322465316</v>
      </c>
      <c r="CU496" s="36">
        <f t="shared" si="1141"/>
        <v>0.12168556090536391</v>
      </c>
      <c r="CV496" s="36">
        <f t="shared" si="1201"/>
        <v>4.0648264931518954</v>
      </c>
      <c r="CW496" s="36">
        <f t="shared" si="1142"/>
        <v>0</v>
      </c>
      <c r="CX496" s="36">
        <f t="shared" si="1143"/>
        <v>0</v>
      </c>
      <c r="CY496" s="36">
        <f t="shared" si="1144"/>
        <v>0</v>
      </c>
      <c r="CZ496" s="36">
        <f t="shared" si="1202"/>
        <v>0</v>
      </c>
      <c r="DA496" s="64">
        <f t="shared" si="1145"/>
        <v>9.098774375598806E-3</v>
      </c>
      <c r="DB496" s="70">
        <f t="shared" si="1203"/>
        <v>0.99098326684498372</v>
      </c>
      <c r="DC496" s="70">
        <f>PRODUCT($DB$8:DB496)</f>
        <v>8.6815425128594186E-3</v>
      </c>
      <c r="DD496" s="36">
        <f t="shared" si="1146"/>
        <v>11.940804710443052</v>
      </c>
      <c r="DE496" s="36">
        <f t="shared" si="1147"/>
        <v>248.3527922606871</v>
      </c>
      <c r="DF496" s="36">
        <f t="shared" si="1148"/>
        <v>6.3915372777431818</v>
      </c>
      <c r="DG496" s="36">
        <f t="shared" si="1149"/>
        <v>0.10649533317624361</v>
      </c>
      <c r="DH496" s="36">
        <f t="shared" ca="1" si="1150"/>
        <v>1.9174597796465297E-16</v>
      </c>
      <c r="DI496" s="36">
        <f t="shared" si="1151"/>
        <v>7.8701811932216517</v>
      </c>
      <c r="DJ496" s="36">
        <f t="shared" ca="1" si="1152"/>
        <v>250.56721068803265</v>
      </c>
      <c r="DK496" s="36">
        <f t="shared" si="1153"/>
        <v>0</v>
      </c>
      <c r="DL496" s="36">
        <f t="shared" si="1154"/>
        <v>0</v>
      </c>
      <c r="DM496" s="36">
        <f t="shared" ca="1" si="1155"/>
        <v>250.56721068803265</v>
      </c>
      <c r="DN496" s="36">
        <f t="shared" ca="1" si="1204"/>
        <v>250.56721068803699</v>
      </c>
      <c r="DO496" s="64" cm="1">
        <f t="array" ref="DO496">IFERROR(INDEX(Tbl_FwdNom,$B496,MATCH(LIDt,Tbl_FwdNom_Cols,0)),0)</f>
        <v>8.4119717460000007</v>
      </c>
      <c r="DP496" s="64">
        <f t="shared" ca="1" si="1205"/>
        <v>8.3502093839999993</v>
      </c>
      <c r="DQ496" s="64">
        <f t="shared" ca="1" si="1156"/>
        <v>6.7055886628788475E-3</v>
      </c>
      <c r="DR496" s="70">
        <f t="shared" ca="1" si="1157"/>
        <v>0.99333907674856037</v>
      </c>
      <c r="DS496" s="70">
        <f ca="1">PRODUCT($DR$8:DR496)</f>
        <v>1.6058707828398654E-2</v>
      </c>
      <c r="DT496" s="36">
        <f t="shared" ca="1" si="1158"/>
        <v>268.76914174070373</v>
      </c>
      <c r="DU496" s="36">
        <f t="shared" ca="1" si="1159"/>
        <v>6.8318237917275599</v>
      </c>
      <c r="DV496" s="36">
        <f t="shared" ca="1" si="1160"/>
        <v>0.11521440615086591</v>
      </c>
      <c r="DW496" s="36">
        <f t="shared" ca="1" si="1161"/>
        <v>1.9962516973677522E-16</v>
      </c>
      <c r="DX496" s="36">
        <f t="shared" ca="1" si="1162"/>
        <v>12.705283810853507</v>
      </c>
      <c r="DY496" s="36">
        <f t="shared" ca="1" si="1163"/>
        <v>0.13579528082924947</v>
      </c>
      <c r="DZ496" s="36">
        <f t="shared" ca="1" si="1164"/>
        <v>8.2794988485233372</v>
      </c>
      <c r="EA496" s="36">
        <f t="shared" ca="1" si="1165"/>
        <v>0</v>
      </c>
      <c r="EB496" s="36">
        <f t="shared" ca="1" si="1166"/>
        <v>271.19576144477952</v>
      </c>
      <c r="EC496" s="36">
        <f t="shared" ca="1" si="1167"/>
        <v>0</v>
      </c>
      <c r="ED496" s="36">
        <f t="shared" ca="1" si="1168"/>
        <v>0</v>
      </c>
      <c r="EE496" s="36">
        <f t="shared" ca="1" si="1206"/>
        <v>0</v>
      </c>
      <c r="EF496" s="36">
        <f t="shared" ca="1" si="1169"/>
        <v>271.19576144477952</v>
      </c>
      <c r="EG496" s="64"/>
      <c r="EH496" s="64"/>
      <c r="EI496" s="64"/>
      <c r="EJ496" s="70"/>
      <c r="EK496" s="70"/>
      <c r="EL496" s="70"/>
      <c r="EM496" s="70"/>
      <c r="EN496" s="70"/>
      <c r="EO496" s="36">
        <f t="shared" ca="1" si="1170"/>
        <v>2.3166160818576178</v>
      </c>
      <c r="EP496" s="36">
        <f t="shared" ca="1" si="1171"/>
        <v>0</v>
      </c>
      <c r="EQ496" s="36">
        <f t="shared" si="1172"/>
        <v>6.7994888172971768</v>
      </c>
      <c r="ER496" s="36">
        <f t="shared" si="1173"/>
        <v>7.1576646267761682E-2</v>
      </c>
      <c r="ES496" s="36">
        <f t="shared" si="1174"/>
        <v>-6.5365994921766049E-2</v>
      </c>
      <c r="ET496" s="36">
        <f t="shared" ca="1" si="1175"/>
        <v>0</v>
      </c>
      <c r="EU496" s="36">
        <f t="shared" ca="1" si="1207"/>
        <v>7.1576646267761682E-2</v>
      </c>
      <c r="EV496" s="36">
        <f t="shared" si="1176"/>
        <v>0.12991371057100526</v>
      </c>
      <c r="EW496" s="36">
        <f t="shared" si="1177"/>
        <v>8.8880728793839499</v>
      </c>
      <c r="EX496" s="36">
        <f t="shared" ca="1" si="1208"/>
        <v>15.889052053519894</v>
      </c>
      <c r="EY496" s="36">
        <f t="shared" si="1178"/>
        <v>0</v>
      </c>
      <c r="EZ496" s="36">
        <f t="shared" si="1179"/>
        <v>0</v>
      </c>
      <c r="FA496" s="36">
        <f t="shared" si="1180"/>
        <v>0</v>
      </c>
      <c r="FB496" s="36">
        <f t="shared" si="1181"/>
        <v>0</v>
      </c>
      <c r="FC496" s="36">
        <f t="shared" si="1209"/>
        <v>0</v>
      </c>
      <c r="FD496" s="36">
        <f t="shared" si="1182"/>
        <v>0</v>
      </c>
      <c r="FE496" s="36">
        <f t="shared" si="1183"/>
        <v>0</v>
      </c>
      <c r="FF496" s="36">
        <f t="shared" si="1210"/>
        <v>0</v>
      </c>
      <c r="FG496" s="36">
        <f t="shared" ca="1" si="1184"/>
        <v>15.889052053519894</v>
      </c>
      <c r="FH496" s="36">
        <f t="shared" ca="1" si="1185"/>
        <v>0.14457089967712239</v>
      </c>
      <c r="FI496" s="36">
        <f t="shared" ca="1" si="1186"/>
        <v>-0.41462088117379853</v>
      </c>
      <c r="FJ496" s="36">
        <f t="shared" ca="1" si="1187"/>
        <v>16.88975742462128</v>
      </c>
      <c r="FK496" s="36">
        <f t="shared" si="1188"/>
        <v>0</v>
      </c>
      <c r="FL496" s="36">
        <f t="shared" si="1189"/>
        <v>0</v>
      </c>
      <c r="FM496" s="36">
        <f t="shared" ca="1" si="1190"/>
        <v>0</v>
      </c>
      <c r="FN496" s="36">
        <f t="shared" ca="1" si="1212"/>
        <v>16.88975742462128</v>
      </c>
    </row>
    <row r="497" spans="2:170" x14ac:dyDescent="0.25">
      <c r="B497" s="2">
        <v>489</v>
      </c>
      <c r="C497" s="2">
        <f t="shared" si="1066"/>
        <v>41</v>
      </c>
      <c r="D497" s="2">
        <f t="shared" si="1215"/>
        <v>513</v>
      </c>
      <c r="E497" s="2">
        <f t="shared" si="1213"/>
        <v>43</v>
      </c>
      <c r="F497" s="189">
        <f t="shared" si="1217"/>
        <v>60601</v>
      </c>
      <c r="G497" s="2">
        <f t="shared" si="1216"/>
        <v>11</v>
      </c>
      <c r="H497" s="187">
        <f t="shared" si="1067"/>
        <v>75.333333333333343</v>
      </c>
      <c r="I497" s="186">
        <f t="shared" si="1214"/>
        <v>75</v>
      </c>
      <c r="J497" s="2">
        <f t="shared" si="1068"/>
        <v>0</v>
      </c>
      <c r="K497" s="2">
        <f t="shared" si="1069"/>
        <v>1</v>
      </c>
      <c r="L497">
        <f t="shared" si="1070"/>
        <v>2</v>
      </c>
      <c r="M497" s="190">
        <f t="shared" si="1191"/>
        <v>2.949144762E-2</v>
      </c>
      <c r="N497">
        <f t="shared" si="1071"/>
        <v>1</v>
      </c>
      <c r="O497">
        <f t="shared" si="1072"/>
        <v>100</v>
      </c>
      <c r="P497" s="58">
        <f t="shared" si="1073"/>
        <v>0.13271151429</v>
      </c>
      <c r="Q497" s="106">
        <f t="shared" si="1074"/>
        <v>0.13271151429</v>
      </c>
      <c r="R497" s="59">
        <f t="shared" si="1075"/>
        <v>0.13271151429</v>
      </c>
      <c r="S497" s="32">
        <f t="shared" si="1192"/>
        <v>1.1795186346794662E-2</v>
      </c>
      <c r="T497">
        <f t="shared" si="1076"/>
        <v>1</v>
      </c>
      <c r="U497" s="32">
        <f t="shared" si="1193"/>
        <v>9.6872613000000007E-4</v>
      </c>
      <c r="V497">
        <f t="shared" si="1077"/>
        <v>1</v>
      </c>
      <c r="W497">
        <f t="shared" si="1078"/>
        <v>100</v>
      </c>
      <c r="X497" s="58">
        <f t="shared" si="1079"/>
        <v>4.3592675850000007E-3</v>
      </c>
      <c r="Y497" s="58">
        <f t="shared" si="1080"/>
        <v>4.3592675850000007E-3</v>
      </c>
      <c r="Z497" s="32">
        <f t="shared" si="1081"/>
        <v>4.3592675850000007E-3</v>
      </c>
      <c r="AA497" s="32">
        <f t="shared" si="1082"/>
        <v>3.6400014385873369E-4</v>
      </c>
      <c r="AB497" s="59">
        <f t="shared" si="1083"/>
        <v>4.9056245199999996E-3</v>
      </c>
      <c r="AC497" s="59">
        <f t="shared" si="1084"/>
        <v>4.9056245199999996E-3</v>
      </c>
      <c r="AD497">
        <f t="shared" si="1085"/>
        <v>1</v>
      </c>
      <c r="AE497" s="59">
        <f t="shared" si="1086"/>
        <v>4.9056245199999996E-3</v>
      </c>
      <c r="AF497" s="59">
        <f t="shared" si="1087"/>
        <v>4.1758461800000006E-3</v>
      </c>
      <c r="AG497" s="59">
        <f t="shared" si="1088"/>
        <v>4.1758461800000006E-3</v>
      </c>
      <c r="AH497">
        <f t="shared" si="1089"/>
        <v>1</v>
      </c>
      <c r="AI497" s="59">
        <f t="shared" si="1090"/>
        <v>4.1758461800000006E-3</v>
      </c>
      <c r="AJ497" s="59">
        <f t="shared" si="1091"/>
        <v>0</v>
      </c>
      <c r="AK497" s="59">
        <f t="shared" si="1092"/>
        <v>0</v>
      </c>
      <c r="AL497" s="59">
        <f t="shared" si="1093"/>
        <v>0</v>
      </c>
      <c r="AM497" s="12">
        <f t="shared" si="1194"/>
        <v>2.7266674118711122E-3</v>
      </c>
      <c r="AN497" s="12">
        <f t="shared" si="1195"/>
        <v>0</v>
      </c>
      <c r="AO497" s="66">
        <f t="shared" si="1094"/>
        <v>3.216155022875208E-5</v>
      </c>
      <c r="AP497" s="66">
        <f t="shared" si="1095"/>
        <v>9.9250733017600597E-7</v>
      </c>
      <c r="AQ497" s="59">
        <f t="shared" si="1096"/>
        <v>1.3376006513559866E-5</v>
      </c>
      <c r="AR497" s="59">
        <f t="shared" si="1097"/>
        <v>1.1386143695992472E-5</v>
      </c>
      <c r="AS497" s="59">
        <f t="shared" si="1098"/>
        <v>0</v>
      </c>
      <c r="AT497" s="12">
        <f t="shared" si="1099"/>
        <v>2.6687512041026315E-3</v>
      </c>
      <c r="AU497" s="59">
        <f t="shared" si="1196"/>
        <v>0</v>
      </c>
      <c r="AV497" s="59">
        <f t="shared" si="1197"/>
        <v>-2.541098841762901E-19</v>
      </c>
      <c r="AW497" s="70">
        <f t="shared" si="1100"/>
        <v>0</v>
      </c>
      <c r="AX497" s="20">
        <f t="shared" si="1101"/>
        <v>200000</v>
      </c>
      <c r="AY497" s="20">
        <f t="shared" si="1102"/>
        <v>0</v>
      </c>
      <c r="AZ497" s="20">
        <f t="shared" si="1103"/>
        <v>0</v>
      </c>
      <c r="BA497" s="20">
        <f t="shared" si="1104"/>
        <v>200000</v>
      </c>
      <c r="BB497" s="36">
        <f t="shared" si="1105"/>
        <v>1</v>
      </c>
      <c r="BC497" s="36">
        <f t="shared" si="1106"/>
        <v>0</v>
      </c>
      <c r="BD497" s="80">
        <f t="shared" si="1107"/>
        <v>6.4323100457504161</v>
      </c>
      <c r="BE497" s="36">
        <f t="shared" si="1108"/>
        <v>0</v>
      </c>
      <c r="BF497" s="36">
        <f t="shared" si="1109"/>
        <v>0</v>
      </c>
      <c r="BG497" s="36">
        <f t="shared" si="1110"/>
        <v>6.4323100457504161</v>
      </c>
      <c r="BH497" s="36">
        <f t="shared" si="1111"/>
        <v>0.19850146603520119</v>
      </c>
      <c r="BI497" s="36">
        <f t="shared" si="1112"/>
        <v>0</v>
      </c>
      <c r="BJ497" s="36">
        <f t="shared" si="1113"/>
        <v>0</v>
      </c>
      <c r="BK497" s="36">
        <f t="shared" si="1114"/>
        <v>0.19850146603520119</v>
      </c>
      <c r="BL497" s="68">
        <f ca="1">IF(OR(AT497=0,E497&gt;ProjTerm),0,VLOOKUP(D497,'Life Events'!$AE$5:$AI$1206,5,FALSE))</f>
        <v>2.5938040473696276E-17</v>
      </c>
      <c r="BM497" s="93">
        <f t="shared" ca="1" si="1115"/>
        <v>2.5938040473696276E-17</v>
      </c>
      <c r="BN497" s="93">
        <f t="shared" ca="1" si="1116"/>
        <v>6.9222176746239726E-20</v>
      </c>
      <c r="BO497" s="36">
        <f t="shared" ca="1" si="1117"/>
        <v>1.0535288593019191E-17</v>
      </c>
      <c r="BP497" s="36">
        <f t="shared" si="1118"/>
        <v>2.7719968584028983E-3</v>
      </c>
      <c r="BQ497" s="36">
        <f t="shared" si="1119"/>
        <v>98.32936986631691</v>
      </c>
      <c r="BR497" s="36">
        <f t="shared" si="1120"/>
        <v>154.78110000000001</v>
      </c>
      <c r="BS497" s="36">
        <f t="shared" si="1121"/>
        <v>152.19528030215386</v>
      </c>
      <c r="BT497" s="36">
        <f t="shared" si="1122"/>
        <v>0.40617133756511065</v>
      </c>
      <c r="BU497" s="70" cm="1">
        <f t="array" ref="BU497">IF(AND(ActInt=1,$J497=0),INDEX(Tbl_FwdNom,$B497-IVP,MATCH(ValnDt,Tbl_FwdNom_Cols)),INDEX(Tbl_FwdNom,$B497,MATCH(StartDt,Tbl_FwdNom_Cols)))</f>
        <v>11.475791097</v>
      </c>
      <c r="BV497" s="70" cm="1">
        <f t="array" ref="BV497">INDEX(Tbl_FwdReal,$B497,MATCH(StartDt,Tbl_FwdReal_Cols))</f>
        <v>4.40355892</v>
      </c>
      <c r="BW497" s="70" cm="1">
        <f t="array" ref="BW497">IF(RunType&lt;&gt;"OPN",INDEX(Tbl_FwdReal,$B497,MATCH(ValnDt,Tbl_FwdReal_Cols)),IF(AND($J497=0,ActInt=1),INDEX(Tbl_FwdReal,$B497-IVP,MATCH(ValnDt,Tbl_FwdReal_Cols)),-999))*$K497</f>
        <v>4.40355892</v>
      </c>
      <c r="BX497" s="70">
        <f t="shared" si="1123"/>
        <v>4.4035589200000003E-2</v>
      </c>
      <c r="BY497" s="70">
        <f t="shared" si="1198"/>
        <v>6.7739378333061984E-2</v>
      </c>
      <c r="BZ497" s="64">
        <f t="shared" si="1211"/>
        <v>5.4769173545083927E-3</v>
      </c>
      <c r="CA497" s="70" cm="1">
        <f t="array" ref="CA497">IF($J497=1,CA496*(1+INDEX(Tbl_CPI,$B497,MATCH(IF(RunType="OPN",StartDt,ValnDt),Tbl_CPI_Cols))),0)</f>
        <v>0</v>
      </c>
      <c r="CB497" s="70">
        <f t="shared" si="1199"/>
        <v>16.470180480470951</v>
      </c>
      <c r="CC497" s="70">
        <f t="shared" si="1200"/>
        <v>15.679104988235009</v>
      </c>
      <c r="CD497" s="36">
        <f t="shared" si="1124"/>
        <v>81.599559336145575</v>
      </c>
      <c r="CE497" s="36">
        <f t="shared" si="1125"/>
        <v>1.5752211511272924</v>
      </c>
      <c r="CF497" s="36">
        <f t="shared" si="1126"/>
        <v>0</v>
      </c>
      <c r="CG497" s="36">
        <f t="shared" si="1127"/>
        <v>0.2267899634441802</v>
      </c>
      <c r="CH497" s="36">
        <f t="shared" si="1128"/>
        <v>0.2224948592649113</v>
      </c>
      <c r="CI497" s="36">
        <f t="shared" si="1129"/>
        <v>0</v>
      </c>
      <c r="CJ497" s="36">
        <f t="shared" si="1130"/>
        <v>0</v>
      </c>
      <c r="CK497" s="36">
        <f t="shared" si="1131"/>
        <v>0</v>
      </c>
      <c r="CL497" s="36">
        <f t="shared" si="1132"/>
        <v>4.2951041792688889E-3</v>
      </c>
      <c r="CM497" s="36">
        <f t="shared" si="1133"/>
        <v>0.2267899634441802</v>
      </c>
      <c r="CN497" s="36">
        <f t="shared" ca="1" si="1134"/>
        <v>6.2218681773621034</v>
      </c>
      <c r="CO497" s="20">
        <f t="shared" si="1135"/>
        <v>120000</v>
      </c>
      <c r="CP497" s="20">
        <f t="shared" si="1136"/>
        <v>2</v>
      </c>
      <c r="CQ497" s="64">
        <f t="shared" si="1137"/>
        <v>3.4558853940000002E-2</v>
      </c>
      <c r="CR497" s="64">
        <f t="shared" si="1138"/>
        <v>0.15551484273000002</v>
      </c>
      <c r="CS497" s="36">
        <f t="shared" si="1139"/>
        <v>4.5765272196410294</v>
      </c>
      <c r="CT497" s="36">
        <f t="shared" si="1140"/>
        <v>3.8593860274502494</v>
      </c>
      <c r="CU497" s="36">
        <f t="shared" si="1141"/>
        <v>0.11910087962112072</v>
      </c>
      <c r="CV497" s="36">
        <f t="shared" si="1201"/>
        <v>3.9784869070713702</v>
      </c>
      <c r="CW497" s="36">
        <f t="shared" si="1142"/>
        <v>0</v>
      </c>
      <c r="CX497" s="36">
        <f t="shared" si="1143"/>
        <v>0</v>
      </c>
      <c r="CY497" s="36">
        <f t="shared" si="1144"/>
        <v>0</v>
      </c>
      <c r="CZ497" s="36">
        <f t="shared" si="1202"/>
        <v>0</v>
      </c>
      <c r="DA497" s="64">
        <f t="shared" si="1145"/>
        <v>9.0942083941050189E-3</v>
      </c>
      <c r="DB497" s="70">
        <f t="shared" si="1203"/>
        <v>0.99098775087751445</v>
      </c>
      <c r="DC497" s="70">
        <f>PRODUCT($DB$8:DB497)</f>
        <v>8.6033022889660804E-3</v>
      </c>
      <c r="DD497" s="36">
        <f t="shared" si="1146"/>
        <v>11.643225539308022</v>
      </c>
      <c r="DE497" s="36">
        <f t="shared" si="1147"/>
        <v>244.17905426301323</v>
      </c>
      <c r="DF497" s="36">
        <f t="shared" si="1148"/>
        <v>6.2511617836704678</v>
      </c>
      <c r="DG497" s="36">
        <f t="shared" si="1149"/>
        <v>0.10469182707074512</v>
      </c>
      <c r="DH497" s="36">
        <f t="shared" ca="1" si="1150"/>
        <v>1.8295446725397578E-16</v>
      </c>
      <c r="DI497" s="36">
        <f t="shared" si="1151"/>
        <v>7.7129018224587425</v>
      </c>
      <c r="DJ497" s="36">
        <f t="shared" ca="1" si="1152"/>
        <v>246.39520050276366</v>
      </c>
      <c r="DK497" s="36">
        <f t="shared" si="1153"/>
        <v>0</v>
      </c>
      <c r="DL497" s="36">
        <f t="shared" si="1154"/>
        <v>0</v>
      </c>
      <c r="DM497" s="36">
        <f t="shared" ca="1" si="1155"/>
        <v>246.39520050276366</v>
      </c>
      <c r="DN497" s="36">
        <f t="shared" ca="1" si="1204"/>
        <v>246.39520050276803</v>
      </c>
      <c r="DO497" s="64" cm="1">
        <f t="array" ref="DO497">IFERROR(INDEX(Tbl_FwdNom,$B497,MATCH(LIDt,Tbl_FwdNom_Cols,0)),0)</f>
        <v>8.4102556499999999</v>
      </c>
      <c r="DP497" s="64">
        <f t="shared" ca="1" si="1205"/>
        <v>8.3484942649999994</v>
      </c>
      <c r="DQ497" s="64">
        <f t="shared" ca="1" si="1156"/>
        <v>6.7042606909721858E-3</v>
      </c>
      <c r="DR497" s="70">
        <f t="shared" ca="1" si="1157"/>
        <v>0.99334038709007688</v>
      </c>
      <c r="DS497" s="70">
        <f ca="1">PRODUCT($DR$8:DR497)</f>
        <v>1.5951763050427968E-2</v>
      </c>
      <c r="DT497" s="36">
        <f t="shared" ca="1" si="1158"/>
        <v>264.13873008687187</v>
      </c>
      <c r="DU497" s="36">
        <f t="shared" ca="1" si="1159"/>
        <v>6.6791246533868867</v>
      </c>
      <c r="DV497" s="36">
        <f t="shared" ca="1" si="1160"/>
        <v>0.11321483670665396</v>
      </c>
      <c r="DW497" s="36">
        <f t="shared" ca="1" si="1161"/>
        <v>1.9042822032215094E-16</v>
      </c>
      <c r="DX497" s="36">
        <f t="shared" ca="1" si="1162"/>
        <v>12.384292008109146</v>
      </c>
      <c r="DY497" s="36">
        <f t="shared" ca="1" si="1163"/>
        <v>0.13238178811515092</v>
      </c>
      <c r="DZ497" s="36">
        <f t="shared" ca="1" si="1164"/>
        <v>8.1110202443906179</v>
      </c>
      <c r="EA497" s="36">
        <f t="shared" ca="1" si="1165"/>
        <v>0</v>
      </c>
      <c r="EB497" s="36">
        <f t="shared" ca="1" si="1166"/>
        <v>266.56374992794872</v>
      </c>
      <c r="EC497" s="36">
        <f t="shared" ca="1" si="1167"/>
        <v>0</v>
      </c>
      <c r="ED497" s="36">
        <f t="shared" ca="1" si="1168"/>
        <v>0</v>
      </c>
      <c r="EE497" s="36">
        <f t="shared" ca="1" si="1206"/>
        <v>0</v>
      </c>
      <c r="EF497" s="36">
        <f t="shared" ca="1" si="1169"/>
        <v>266.56374992794872</v>
      </c>
      <c r="EG497" s="64"/>
      <c r="EH497" s="64"/>
      <c r="EI497" s="64"/>
      <c r="EJ497" s="70"/>
      <c r="EK497" s="70"/>
      <c r="EL497" s="70"/>
      <c r="EM497" s="70"/>
      <c r="EN497" s="70"/>
      <c r="EO497" s="36">
        <f t="shared" ca="1" si="1170"/>
        <v>2.2766479555373342</v>
      </c>
      <c r="EP497" s="36">
        <f t="shared" ca="1" si="1171"/>
        <v>0</v>
      </c>
      <c r="EQ497" s="36">
        <f t="shared" si="1172"/>
        <v>6.6843389864968943</v>
      </c>
      <c r="ER497" s="36">
        <f t="shared" si="1173"/>
        <v>6.9792870418018682E-2</v>
      </c>
      <c r="ES497" s="36">
        <f t="shared" si="1174"/>
        <v>-6.3736995950513797E-2</v>
      </c>
      <c r="ET497" s="36">
        <f t="shared" ca="1" si="1175"/>
        <v>0</v>
      </c>
      <c r="EU497" s="36">
        <f t="shared" ca="1" si="1207"/>
        <v>6.9792870418018682E-2</v>
      </c>
      <c r="EV497" s="36">
        <f t="shared" si="1176"/>
        <v>0.12731748741547227</v>
      </c>
      <c r="EW497" s="36">
        <f t="shared" si="1177"/>
        <v>8.7375527276928313</v>
      </c>
      <c r="EX497" s="36">
        <f t="shared" ca="1" si="1208"/>
        <v>15.619002072023218</v>
      </c>
      <c r="EY497" s="36">
        <f t="shared" si="1178"/>
        <v>0</v>
      </c>
      <c r="EZ497" s="36">
        <f t="shared" si="1179"/>
        <v>0</v>
      </c>
      <c r="FA497" s="36">
        <f t="shared" si="1180"/>
        <v>0</v>
      </c>
      <c r="FB497" s="36">
        <f t="shared" si="1181"/>
        <v>0</v>
      </c>
      <c r="FC497" s="36">
        <f t="shared" si="1209"/>
        <v>0</v>
      </c>
      <c r="FD497" s="36">
        <f t="shared" si="1182"/>
        <v>0</v>
      </c>
      <c r="FE497" s="36">
        <f t="shared" si="1183"/>
        <v>0</v>
      </c>
      <c r="FF497" s="36">
        <f t="shared" si="1210"/>
        <v>0</v>
      </c>
      <c r="FG497" s="36">
        <f t="shared" ca="1" si="1184"/>
        <v>15.619002072023218</v>
      </c>
      <c r="FH497" s="36">
        <f t="shared" ca="1" si="1185"/>
        <v>0.14204245975093724</v>
      </c>
      <c r="FI497" s="36">
        <f t="shared" ca="1" si="1186"/>
        <v>-0.40581435206347416</v>
      </c>
      <c r="FJ497" s="36">
        <f t="shared" ca="1" si="1187"/>
        <v>16.597176409339752</v>
      </c>
      <c r="FK497" s="36">
        <f t="shared" si="1188"/>
        <v>0</v>
      </c>
      <c r="FL497" s="36">
        <f t="shared" si="1189"/>
        <v>0</v>
      </c>
      <c r="FM497" s="36">
        <f t="shared" ca="1" si="1190"/>
        <v>0</v>
      </c>
      <c r="FN497" s="36">
        <f t="shared" ca="1" si="1212"/>
        <v>16.597176409339752</v>
      </c>
    </row>
    <row r="498" spans="2:170" x14ac:dyDescent="0.25">
      <c r="B498" s="2">
        <v>490</v>
      </c>
      <c r="C498" s="2">
        <f t="shared" si="1066"/>
        <v>41</v>
      </c>
      <c r="D498" s="2">
        <f t="shared" si="1215"/>
        <v>514</v>
      </c>
      <c r="E498" s="2">
        <f t="shared" si="1213"/>
        <v>43</v>
      </c>
      <c r="F498" s="189">
        <f t="shared" si="1217"/>
        <v>60632</v>
      </c>
      <c r="G498" s="2">
        <f t="shared" si="1216"/>
        <v>12</v>
      </c>
      <c r="H498" s="187">
        <f t="shared" si="1067"/>
        <v>75.416666666666671</v>
      </c>
      <c r="I498" s="186">
        <f t="shared" si="1214"/>
        <v>75</v>
      </c>
      <c r="J498" s="2">
        <f t="shared" si="1068"/>
        <v>0</v>
      </c>
      <c r="K498" s="2">
        <f t="shared" si="1069"/>
        <v>1</v>
      </c>
      <c r="L498">
        <f t="shared" si="1070"/>
        <v>2</v>
      </c>
      <c r="M498" s="190">
        <f t="shared" si="1191"/>
        <v>2.949144762E-2</v>
      </c>
      <c r="N498">
        <f t="shared" si="1071"/>
        <v>1</v>
      </c>
      <c r="O498">
        <f t="shared" si="1072"/>
        <v>100</v>
      </c>
      <c r="P498" s="58">
        <f t="shared" si="1073"/>
        <v>0.13271151429</v>
      </c>
      <c r="Q498" s="106">
        <f t="shared" si="1074"/>
        <v>0.13271151429</v>
      </c>
      <c r="R498" s="59">
        <f t="shared" si="1075"/>
        <v>0.13271151429</v>
      </c>
      <c r="S498" s="32">
        <f t="shared" si="1192"/>
        <v>1.1795186346794662E-2</v>
      </c>
      <c r="T498">
        <f t="shared" si="1076"/>
        <v>1</v>
      </c>
      <c r="U498" s="32">
        <f t="shared" si="1193"/>
        <v>9.6872613000000007E-4</v>
      </c>
      <c r="V498">
        <f t="shared" si="1077"/>
        <v>1</v>
      </c>
      <c r="W498">
        <f t="shared" si="1078"/>
        <v>100</v>
      </c>
      <c r="X498" s="58">
        <f t="shared" si="1079"/>
        <v>4.3592675850000007E-3</v>
      </c>
      <c r="Y498" s="58">
        <f t="shared" si="1080"/>
        <v>4.3592675850000007E-3</v>
      </c>
      <c r="Z498" s="32">
        <f t="shared" si="1081"/>
        <v>4.3592675850000007E-3</v>
      </c>
      <c r="AA498" s="32">
        <f t="shared" si="1082"/>
        <v>3.6400014385873369E-4</v>
      </c>
      <c r="AB498" s="59">
        <f t="shared" si="1083"/>
        <v>4.9056245199999996E-3</v>
      </c>
      <c r="AC498" s="59">
        <f t="shared" si="1084"/>
        <v>4.9056245199999996E-3</v>
      </c>
      <c r="AD498">
        <f t="shared" si="1085"/>
        <v>1</v>
      </c>
      <c r="AE498" s="59">
        <f t="shared" si="1086"/>
        <v>4.9056245199999996E-3</v>
      </c>
      <c r="AF498" s="59">
        <f t="shared" si="1087"/>
        <v>4.1758461800000006E-3</v>
      </c>
      <c r="AG498" s="59">
        <f t="shared" si="1088"/>
        <v>4.1758461800000006E-3</v>
      </c>
      <c r="AH498">
        <f t="shared" si="1089"/>
        <v>1</v>
      </c>
      <c r="AI498" s="59">
        <f t="shared" si="1090"/>
        <v>4.1758461800000006E-3</v>
      </c>
      <c r="AJ498" s="59">
        <f t="shared" si="1091"/>
        <v>0</v>
      </c>
      <c r="AK498" s="59">
        <f t="shared" si="1092"/>
        <v>0</v>
      </c>
      <c r="AL498" s="59">
        <f t="shared" si="1093"/>
        <v>0</v>
      </c>
      <c r="AM498" s="12">
        <f t="shared" si="1194"/>
        <v>2.6687512041026315E-3</v>
      </c>
      <c r="AN498" s="12">
        <f t="shared" si="1195"/>
        <v>0</v>
      </c>
      <c r="AO498" s="66">
        <f t="shared" si="1094"/>
        <v>3.1478417765623174E-5</v>
      </c>
      <c r="AP498" s="66">
        <f t="shared" si="1095"/>
        <v>9.714258222165266E-7</v>
      </c>
      <c r="AQ498" s="59">
        <f t="shared" si="1096"/>
        <v>1.3091891344625393E-5</v>
      </c>
      <c r="AR498" s="59">
        <f t="shared" si="1097"/>
        <v>1.1144294521022376E-5</v>
      </c>
      <c r="AS498" s="59">
        <f t="shared" si="1098"/>
        <v>0</v>
      </c>
      <c r="AT498" s="12">
        <f t="shared" si="1099"/>
        <v>2.6120651746491439E-3</v>
      </c>
      <c r="AU498" s="59">
        <f t="shared" si="1196"/>
        <v>0</v>
      </c>
      <c r="AV498" s="59">
        <f t="shared" si="1197"/>
        <v>-1.5924219408380846E-19</v>
      </c>
      <c r="AW498" s="70">
        <f t="shared" si="1100"/>
        <v>0</v>
      </c>
      <c r="AX498" s="20">
        <f t="shared" si="1101"/>
        <v>200000</v>
      </c>
      <c r="AY498" s="20">
        <f t="shared" si="1102"/>
        <v>0</v>
      </c>
      <c r="AZ498" s="20">
        <f t="shared" si="1103"/>
        <v>0</v>
      </c>
      <c r="BA498" s="20">
        <f t="shared" si="1104"/>
        <v>200000</v>
      </c>
      <c r="BB498" s="36">
        <f t="shared" si="1105"/>
        <v>1</v>
      </c>
      <c r="BC498" s="36">
        <f t="shared" si="1106"/>
        <v>0</v>
      </c>
      <c r="BD498" s="80">
        <f t="shared" si="1107"/>
        <v>6.2956835531246345</v>
      </c>
      <c r="BE498" s="36">
        <f t="shared" si="1108"/>
        <v>0</v>
      </c>
      <c r="BF498" s="36">
        <f t="shared" si="1109"/>
        <v>0</v>
      </c>
      <c r="BG498" s="36">
        <f t="shared" si="1110"/>
        <v>6.2956835531246345</v>
      </c>
      <c r="BH498" s="36">
        <f t="shared" si="1111"/>
        <v>0.19428516444330532</v>
      </c>
      <c r="BI498" s="36">
        <f t="shared" si="1112"/>
        <v>0</v>
      </c>
      <c r="BJ498" s="36">
        <f t="shared" si="1113"/>
        <v>0</v>
      </c>
      <c r="BK498" s="36">
        <f t="shared" si="1114"/>
        <v>0.19428516444330532</v>
      </c>
      <c r="BL498" s="68">
        <f ca="1">IF(OR(AT498=0,E498&gt;ProjTerm),0,VLOOKUP(D498,'Life Events'!$AE$5:$AI$1206,5,FALSE))</f>
        <v>2.5387099447797199E-17</v>
      </c>
      <c r="BM498" s="93">
        <f t="shared" ca="1" si="1115"/>
        <v>2.5387099447797199E-17</v>
      </c>
      <c r="BN498" s="93">
        <f t="shared" ca="1" si="1116"/>
        <v>6.6312758352945571E-20</v>
      </c>
      <c r="BO498" s="36">
        <f t="shared" ca="1" si="1117"/>
        <v>1.0092488845135546E-17</v>
      </c>
      <c r="BP498" s="36">
        <f t="shared" si="1118"/>
        <v>2.7131178233999942E-3</v>
      </c>
      <c r="BQ498" s="36">
        <f t="shared" si="1119"/>
        <v>98.32936986631691</v>
      </c>
      <c r="BR498" s="36">
        <f t="shared" si="1120"/>
        <v>154.78110000000001</v>
      </c>
      <c r="BS498" s="36">
        <f t="shared" si="1121"/>
        <v>152.19528030215386</v>
      </c>
      <c r="BT498" s="36">
        <f t="shared" si="1122"/>
        <v>0.39754399142322094</v>
      </c>
      <c r="BU498" s="70" cm="1">
        <f t="array" ref="BU498">IF(AND(ActInt=1,$J498=0),INDEX(Tbl_FwdNom,$B498-IVP,MATCH(ValnDt,Tbl_FwdNom_Cols)),INDEX(Tbl_FwdNom,$B498,MATCH(StartDt,Tbl_FwdNom_Cols)))</f>
        <v>11.469738365</v>
      </c>
      <c r="BV498" s="70" cm="1">
        <f t="array" ref="BV498">INDEX(Tbl_FwdReal,$B498,MATCH(StartDt,Tbl_FwdReal_Cols))</f>
        <v>4.4001454320000004</v>
      </c>
      <c r="BW498" s="70" cm="1">
        <f t="array" ref="BW498">IF(RunType&lt;&gt;"OPN",INDEX(Tbl_FwdReal,$B498,MATCH(ValnDt,Tbl_FwdReal_Cols)),IF(AND($J498=0,ActInt=1),INDEX(Tbl_FwdReal,$B498-IVP,MATCH(ValnDt,Tbl_FwdReal_Cols)),-999))*$K498</f>
        <v>4.4001454320000004</v>
      </c>
      <c r="BX498" s="70">
        <f t="shared" si="1123"/>
        <v>4.4001454320000001E-2</v>
      </c>
      <c r="BY498" s="70">
        <f t="shared" si="1198"/>
        <v>6.7716313073574286E-2</v>
      </c>
      <c r="BZ498" s="64">
        <f t="shared" si="1211"/>
        <v>5.4751073142105255E-3</v>
      </c>
      <c r="CA498" s="70" cm="1">
        <f t="array" ref="CA498">IF($J498=1,CA497*(1+INDEX(Tbl_CPI,$B498,MATCH(IF(RunType="OPN",StartDt,ValnDt),Tbl_CPI_Cols))),0)</f>
        <v>0</v>
      </c>
      <c r="CB498" s="70">
        <f t="shared" si="1199"/>
        <v>16.560356486085944</v>
      </c>
      <c r="CC498" s="70">
        <f t="shared" si="1200"/>
        <v>15.679104988235009</v>
      </c>
      <c r="CD498" s="36">
        <f t="shared" si="1124"/>
        <v>81.599559336145575</v>
      </c>
      <c r="CE498" s="36">
        <f t="shared" si="1125"/>
        <v>1.5752211511272924</v>
      </c>
      <c r="CF498" s="36">
        <f t="shared" si="1126"/>
        <v>0</v>
      </c>
      <c r="CG498" s="36">
        <f t="shared" si="1127"/>
        <v>0.22197279557638153</v>
      </c>
      <c r="CH498" s="36">
        <f t="shared" si="1128"/>
        <v>0.21776892223258262</v>
      </c>
      <c r="CI498" s="36">
        <f t="shared" si="1129"/>
        <v>0</v>
      </c>
      <c r="CJ498" s="36">
        <f t="shared" si="1130"/>
        <v>0</v>
      </c>
      <c r="CK498" s="36">
        <f t="shared" si="1131"/>
        <v>0</v>
      </c>
      <c r="CL498" s="36">
        <f t="shared" si="1132"/>
        <v>4.2038733437988951E-3</v>
      </c>
      <c r="CM498" s="36">
        <f t="shared" si="1133"/>
        <v>0.22197279557638153</v>
      </c>
      <c r="CN498" s="36">
        <f t="shared" ca="1" si="1134"/>
        <v>6.089711608321319</v>
      </c>
      <c r="CO498" s="20">
        <f t="shared" si="1135"/>
        <v>120000</v>
      </c>
      <c r="CP498" s="20">
        <f t="shared" si="1136"/>
        <v>2</v>
      </c>
      <c r="CQ498" s="64">
        <f t="shared" si="1137"/>
        <v>3.4558853940000002E-2</v>
      </c>
      <c r="CR498" s="64">
        <f t="shared" si="1138"/>
        <v>0.15551484273000002</v>
      </c>
      <c r="CS498" s="36">
        <f t="shared" si="1139"/>
        <v>4.4793187738449403</v>
      </c>
      <c r="CT498" s="36">
        <f t="shared" si="1140"/>
        <v>3.777410131874781</v>
      </c>
      <c r="CU498" s="36">
        <f t="shared" si="1141"/>
        <v>0.1165710986659832</v>
      </c>
      <c r="CV498" s="36">
        <f t="shared" si="1201"/>
        <v>3.8939812305407644</v>
      </c>
      <c r="CW498" s="36">
        <f t="shared" si="1142"/>
        <v>0</v>
      </c>
      <c r="CX498" s="36">
        <f t="shared" si="1143"/>
        <v>0</v>
      </c>
      <c r="CY498" s="36">
        <f t="shared" si="1144"/>
        <v>0</v>
      </c>
      <c r="CZ498" s="36">
        <f t="shared" si="1202"/>
        <v>0</v>
      </c>
      <c r="DA498" s="64">
        <f t="shared" si="1145"/>
        <v>9.0896424335284998E-3</v>
      </c>
      <c r="DB498" s="70">
        <f t="shared" si="1203"/>
        <v>0.99099223493008226</v>
      </c>
      <c r="DC498" s="70">
        <f>PRODUCT($DB$8:DB498)</f>
        <v>8.5258057631215876E-3</v>
      </c>
      <c r="DD498" s="36">
        <f t="shared" si="1146"/>
        <v>11.351514304810037</v>
      </c>
      <c r="DE498" s="36">
        <f t="shared" si="1147"/>
        <v>240.10287100289653</v>
      </c>
      <c r="DF498" s="36">
        <f t="shared" si="1148"/>
        <v>6.113697444634866</v>
      </c>
      <c r="DG498" s="36">
        <f t="shared" si="1149"/>
        <v>0.10293032052113101</v>
      </c>
      <c r="DH498" s="36">
        <f t="shared" ca="1" si="1150"/>
        <v>1.7452496909779558E-16</v>
      </c>
      <c r="DI498" s="36">
        <f t="shared" si="1151"/>
        <v>7.5590188932316611</v>
      </c>
      <c r="DJ498" s="36">
        <f t="shared" ca="1" si="1152"/>
        <v>242.32114271543193</v>
      </c>
      <c r="DK498" s="36">
        <f t="shared" si="1153"/>
        <v>0</v>
      </c>
      <c r="DL498" s="36">
        <f t="shared" si="1154"/>
        <v>0</v>
      </c>
      <c r="DM498" s="36">
        <f t="shared" ca="1" si="1155"/>
        <v>242.32114271543193</v>
      </c>
      <c r="DN498" s="36">
        <f t="shared" ca="1" si="1204"/>
        <v>242.32114271543625</v>
      </c>
      <c r="DO498" s="64" cm="1">
        <f t="array" ref="DO498">IFERROR(INDEX(Tbl_FwdNom,$B498,MATCH(LIDt,Tbl_FwdNom_Cols,0)),0)</f>
        <v>8.4085395809999994</v>
      </c>
      <c r="DP498" s="64">
        <f t="shared" ca="1" si="1205"/>
        <v>8.3467791729999998</v>
      </c>
      <c r="DQ498" s="64">
        <f t="shared" ca="1" si="1156"/>
        <v>6.7029327207019929E-3</v>
      </c>
      <c r="DR498" s="70">
        <f t="shared" ca="1" si="1157"/>
        <v>0.99334169743343581</v>
      </c>
      <c r="DS498" s="70">
        <f ca="1">PRODUCT($DR$8:DR498)</f>
        <v>1.584555138556808E-2</v>
      </c>
      <c r="DT498" s="36">
        <f t="shared" ca="1" si="1158"/>
        <v>259.61355067045116</v>
      </c>
      <c r="DU498" s="36">
        <f t="shared" ca="1" si="1159"/>
        <v>6.5296092121284159</v>
      </c>
      <c r="DV498" s="36">
        <f t="shared" ca="1" si="1160"/>
        <v>0.11126059031668394</v>
      </c>
      <c r="DW498" s="36">
        <f t="shared" ca="1" si="1161"/>
        <v>1.8161215902595781E-16</v>
      </c>
      <c r="DX498" s="36">
        <f t="shared" ca="1" si="1162"/>
        <v>12.069759092809807</v>
      </c>
      <c r="DY498" s="36">
        <f t="shared" ca="1" si="1163"/>
        <v>0.12903708271034425</v>
      </c>
      <c r="DZ498" s="36">
        <f t="shared" ca="1" si="1164"/>
        <v>7.9461592547180526</v>
      </c>
      <c r="EA498" s="36">
        <f t="shared" ca="1" si="1165"/>
        <v>0</v>
      </c>
      <c r="EB498" s="36">
        <f t="shared" ca="1" si="1166"/>
        <v>262.03733653688147</v>
      </c>
      <c r="EC498" s="36">
        <f t="shared" ca="1" si="1167"/>
        <v>0</v>
      </c>
      <c r="ED498" s="36">
        <f t="shared" ca="1" si="1168"/>
        <v>0</v>
      </c>
      <c r="EE498" s="36">
        <f t="shared" ca="1" si="1206"/>
        <v>0</v>
      </c>
      <c r="EF498" s="36">
        <f t="shared" ca="1" si="1169"/>
        <v>262.03733653688147</v>
      </c>
      <c r="EG498" s="64"/>
      <c r="EH498" s="64"/>
      <c r="EI498" s="64"/>
      <c r="EJ498" s="70"/>
      <c r="EK498" s="70"/>
      <c r="EL498" s="70"/>
      <c r="EM498" s="70"/>
      <c r="EN498" s="70"/>
      <c r="EO498" s="36">
        <f t="shared" ca="1" si="1170"/>
        <v>2.2376266165659233</v>
      </c>
      <c r="EP498" s="36">
        <f t="shared" ca="1" si="1171"/>
        <v>0</v>
      </c>
      <c r="EQ498" s="36">
        <f t="shared" si="1172"/>
        <v>6.5718707333963087</v>
      </c>
      <c r="ER498" s="36">
        <f t="shared" si="1173"/>
        <v>6.8044268682179762E-2</v>
      </c>
      <c r="ES498" s="36">
        <f t="shared" si="1174"/>
        <v>-6.2140119061961964E-2</v>
      </c>
      <c r="ET498" s="36">
        <f t="shared" ca="1" si="1175"/>
        <v>0</v>
      </c>
      <c r="EU498" s="36">
        <f t="shared" ca="1" si="1207"/>
        <v>6.8044268682179762E-2</v>
      </c>
      <c r="EV498" s="36">
        <f t="shared" si="1176"/>
        <v>0.1247773295920865</v>
      </c>
      <c r="EW498" s="36">
        <f t="shared" si="1177"/>
        <v>8.5905378480401051</v>
      </c>
      <c r="EX498" s="36">
        <f t="shared" ca="1" si="1208"/>
        <v>15.355230179710681</v>
      </c>
      <c r="EY498" s="36">
        <f t="shared" si="1178"/>
        <v>0</v>
      </c>
      <c r="EZ498" s="36">
        <f t="shared" si="1179"/>
        <v>0</v>
      </c>
      <c r="FA498" s="36">
        <f t="shared" si="1180"/>
        <v>0</v>
      </c>
      <c r="FB498" s="36">
        <f t="shared" si="1181"/>
        <v>0</v>
      </c>
      <c r="FC498" s="36">
        <f t="shared" si="1209"/>
        <v>0</v>
      </c>
      <c r="FD498" s="36">
        <f t="shared" si="1182"/>
        <v>0</v>
      </c>
      <c r="FE498" s="36">
        <f t="shared" si="1183"/>
        <v>0</v>
      </c>
      <c r="FF498" s="36">
        <f t="shared" si="1210"/>
        <v>0</v>
      </c>
      <c r="FG498" s="36">
        <f t="shared" ca="1" si="1184"/>
        <v>15.355230179710681</v>
      </c>
      <c r="FH498" s="36">
        <f t="shared" ca="1" si="1185"/>
        <v>0.13957355181809566</v>
      </c>
      <c r="FI498" s="36">
        <f t="shared" ca="1" si="1186"/>
        <v>-0.39719488226491612</v>
      </c>
      <c r="FJ498" s="36">
        <f t="shared" ca="1" si="1187"/>
        <v>16.311231283900263</v>
      </c>
      <c r="FK498" s="36">
        <f t="shared" si="1188"/>
        <v>0</v>
      </c>
      <c r="FL498" s="36">
        <f t="shared" si="1189"/>
        <v>0</v>
      </c>
      <c r="FM498" s="36">
        <f t="shared" ca="1" si="1190"/>
        <v>0</v>
      </c>
      <c r="FN498" s="36">
        <f t="shared" ca="1" si="1212"/>
        <v>16.311231283900263</v>
      </c>
    </row>
    <row r="499" spans="2:170" x14ac:dyDescent="0.25">
      <c r="B499" s="2">
        <v>491</v>
      </c>
      <c r="C499" s="2">
        <f t="shared" si="1066"/>
        <v>41</v>
      </c>
      <c r="D499" s="2">
        <f t="shared" si="1215"/>
        <v>515</v>
      </c>
      <c r="E499" s="2">
        <f t="shared" si="1213"/>
        <v>43</v>
      </c>
      <c r="F499" s="189">
        <f t="shared" si="1217"/>
        <v>60663</v>
      </c>
      <c r="G499" s="2">
        <f t="shared" si="1216"/>
        <v>1</v>
      </c>
      <c r="H499" s="187">
        <f t="shared" si="1067"/>
        <v>75.5</v>
      </c>
      <c r="I499" s="186">
        <f t="shared" si="1214"/>
        <v>75</v>
      </c>
      <c r="J499" s="2">
        <f t="shared" si="1068"/>
        <v>0</v>
      </c>
      <c r="K499" s="2">
        <f t="shared" si="1069"/>
        <v>1</v>
      </c>
      <c r="L499">
        <f t="shared" si="1070"/>
        <v>2</v>
      </c>
      <c r="M499" s="190">
        <f t="shared" si="1191"/>
        <v>2.949144762E-2</v>
      </c>
      <c r="N499">
        <f t="shared" si="1071"/>
        <v>1</v>
      </c>
      <c r="O499">
        <f t="shared" si="1072"/>
        <v>100</v>
      </c>
      <c r="P499" s="58">
        <f t="shared" si="1073"/>
        <v>0.13271151429</v>
      </c>
      <c r="Q499" s="106">
        <f t="shared" si="1074"/>
        <v>0.13271151429</v>
      </c>
      <c r="R499" s="59">
        <f t="shared" si="1075"/>
        <v>0.13271151429</v>
      </c>
      <c r="S499" s="32">
        <f t="shared" si="1192"/>
        <v>1.1795186346794662E-2</v>
      </c>
      <c r="T499">
        <f t="shared" si="1076"/>
        <v>1</v>
      </c>
      <c r="U499" s="32">
        <f t="shared" si="1193"/>
        <v>9.6872613000000007E-4</v>
      </c>
      <c r="V499">
        <f t="shared" si="1077"/>
        <v>1</v>
      </c>
      <c r="W499">
        <f t="shared" si="1078"/>
        <v>100</v>
      </c>
      <c r="X499" s="58">
        <f t="shared" si="1079"/>
        <v>4.3592675850000007E-3</v>
      </c>
      <c r="Y499" s="58">
        <f t="shared" si="1080"/>
        <v>4.3592675850000007E-3</v>
      </c>
      <c r="Z499" s="32">
        <f t="shared" si="1081"/>
        <v>4.3592675850000007E-3</v>
      </c>
      <c r="AA499" s="32">
        <f t="shared" si="1082"/>
        <v>3.6400014385873369E-4</v>
      </c>
      <c r="AB499" s="59">
        <f t="shared" si="1083"/>
        <v>4.9056245199999996E-3</v>
      </c>
      <c r="AC499" s="59">
        <f t="shared" si="1084"/>
        <v>4.9056245199999996E-3</v>
      </c>
      <c r="AD499">
        <f t="shared" si="1085"/>
        <v>1</v>
      </c>
      <c r="AE499" s="59">
        <f t="shared" si="1086"/>
        <v>4.9056245199999996E-3</v>
      </c>
      <c r="AF499" s="59">
        <f t="shared" si="1087"/>
        <v>4.1758461800000006E-3</v>
      </c>
      <c r="AG499" s="59">
        <f t="shared" si="1088"/>
        <v>4.1758461800000006E-3</v>
      </c>
      <c r="AH499">
        <f t="shared" si="1089"/>
        <v>1</v>
      </c>
      <c r="AI499" s="59">
        <f t="shared" si="1090"/>
        <v>4.1758461800000006E-3</v>
      </c>
      <c r="AJ499" s="59">
        <f t="shared" si="1091"/>
        <v>0</v>
      </c>
      <c r="AK499" s="59">
        <f t="shared" si="1092"/>
        <v>0</v>
      </c>
      <c r="AL499" s="59">
        <f t="shared" si="1093"/>
        <v>0</v>
      </c>
      <c r="AM499" s="12">
        <f t="shared" si="1194"/>
        <v>2.6120651746491439E-3</v>
      </c>
      <c r="AN499" s="12">
        <f t="shared" si="1195"/>
        <v>0</v>
      </c>
      <c r="AO499" s="66">
        <f t="shared" si="1094"/>
        <v>3.0809795484959394E-5</v>
      </c>
      <c r="AP499" s="66">
        <f t="shared" si="1095"/>
        <v>9.5079209934067675E-7</v>
      </c>
      <c r="AQ499" s="59">
        <f t="shared" si="1096"/>
        <v>1.2813810968596922E-5</v>
      </c>
      <c r="AR499" s="59">
        <f t="shared" si="1097"/>
        <v>1.0907582381469661E-5</v>
      </c>
      <c r="AS499" s="59">
        <f t="shared" si="1098"/>
        <v>0</v>
      </c>
      <c r="AT499" s="12">
        <f t="shared" si="1099"/>
        <v>2.5565831937147776E-3</v>
      </c>
      <c r="AU499" s="59">
        <f t="shared" si="1196"/>
        <v>3.4728350837426314E-19</v>
      </c>
      <c r="AV499" s="59">
        <f t="shared" si="1197"/>
        <v>0</v>
      </c>
      <c r="AW499" s="70">
        <f t="shared" si="1100"/>
        <v>0</v>
      </c>
      <c r="AX499" s="20">
        <f t="shared" si="1101"/>
        <v>200000</v>
      </c>
      <c r="AY499" s="20">
        <f t="shared" si="1102"/>
        <v>0</v>
      </c>
      <c r="AZ499" s="20">
        <f t="shared" si="1103"/>
        <v>0</v>
      </c>
      <c r="BA499" s="20">
        <f t="shared" si="1104"/>
        <v>200000</v>
      </c>
      <c r="BB499" s="36">
        <f t="shared" si="1105"/>
        <v>1</v>
      </c>
      <c r="BC499" s="36">
        <f t="shared" si="1106"/>
        <v>0</v>
      </c>
      <c r="BD499" s="80">
        <f t="shared" si="1107"/>
        <v>6.1619590969918789</v>
      </c>
      <c r="BE499" s="36">
        <f t="shared" si="1108"/>
        <v>0</v>
      </c>
      <c r="BF499" s="36">
        <f t="shared" si="1109"/>
        <v>0</v>
      </c>
      <c r="BG499" s="36">
        <f t="shared" si="1110"/>
        <v>6.1619590969918789</v>
      </c>
      <c r="BH499" s="36">
        <f t="shared" si="1111"/>
        <v>0.19015841986813536</v>
      </c>
      <c r="BI499" s="36">
        <f t="shared" si="1112"/>
        <v>0</v>
      </c>
      <c r="BJ499" s="36">
        <f t="shared" si="1113"/>
        <v>0</v>
      </c>
      <c r="BK499" s="36">
        <f t="shared" si="1114"/>
        <v>0.19015841986813536</v>
      </c>
      <c r="BL499" s="68">
        <f ca="1">IF(OR(AT499=0,E499&gt;ProjTerm),0,VLOOKUP(D499,'Life Events'!$AE$5:$AI$1206,5,FALSE))</f>
        <v>2.4847860771361514E-17</v>
      </c>
      <c r="BM499" s="93">
        <f t="shared" ca="1" si="1115"/>
        <v>2.4847860771361514E-17</v>
      </c>
      <c r="BN499" s="93">
        <f t="shared" ca="1" si="1116"/>
        <v>6.3525623247827562E-20</v>
      </c>
      <c r="BO499" s="36">
        <f t="shared" ca="1" si="1117"/>
        <v>9.6683000365721382E-18</v>
      </c>
      <c r="BP499" s="36">
        <f t="shared" si="1118"/>
        <v>2.6554894177953032E-3</v>
      </c>
      <c r="BQ499" s="36">
        <f t="shared" si="1119"/>
        <v>98.32936986631691</v>
      </c>
      <c r="BR499" s="36">
        <f t="shared" si="1120"/>
        <v>154.78110000000001</v>
      </c>
      <c r="BS499" s="36">
        <f t="shared" si="1121"/>
        <v>152.19528030215386</v>
      </c>
      <c r="BT499" s="36">
        <f t="shared" si="1122"/>
        <v>0.38909989578319631</v>
      </c>
      <c r="BU499" s="70" cm="1">
        <f t="array" ref="BU499">IF(AND(ActInt=1,$J499=0),INDEX(Tbl_FwdNom,$B499-IVP,MATCH(ValnDt,Tbl_FwdNom_Cols)),INDEX(Tbl_FwdNom,$B499,MATCH(StartDt,Tbl_FwdNom_Cols)))</f>
        <v>11.463685960999999</v>
      </c>
      <c r="BV499" s="70" cm="1">
        <f t="array" ref="BV499">INDEX(Tbl_FwdReal,$B499,MATCH(StartDt,Tbl_FwdReal_Cols))</f>
        <v>4.3967320560000003</v>
      </c>
      <c r="BW499" s="70" cm="1">
        <f t="array" ref="BW499">IF(RunType&lt;&gt;"OPN",INDEX(Tbl_FwdReal,$B499,MATCH(ValnDt,Tbl_FwdReal_Cols)),IF(AND($J499=0,ActInt=1),INDEX(Tbl_FwdReal,$B499-IVP,MATCH(ValnDt,Tbl_FwdReal_Cols)),-999))*$K499</f>
        <v>4.3967320560000003</v>
      </c>
      <c r="BX499" s="70">
        <f t="shared" si="1123"/>
        <v>4.3967320560000002E-2</v>
      </c>
      <c r="BY499" s="70">
        <f t="shared" si="1198"/>
        <v>6.7693248302151732E-2</v>
      </c>
      <c r="BZ499" s="64">
        <f t="shared" si="1211"/>
        <v>5.4732972763713583E-3</v>
      </c>
      <c r="CA499" s="70" cm="1">
        <f t="array" ref="CA499">IF($J499=1,CA498*(1+INDEX(Tbl_CPI,$B499,MATCH(IF(RunType="OPN",StartDt,ValnDt),Tbl_CPI_Cols))),0)</f>
        <v>0</v>
      </c>
      <c r="CB499" s="70">
        <f t="shared" si="1199"/>
        <v>16.650996240136976</v>
      </c>
      <c r="CC499" s="70">
        <f t="shared" si="1200"/>
        <v>15.679104988235009</v>
      </c>
      <c r="CD499" s="36">
        <f t="shared" si="1124"/>
        <v>81.599559336145575</v>
      </c>
      <c r="CE499" s="36">
        <f t="shared" si="1125"/>
        <v>1.5752211511272924</v>
      </c>
      <c r="CF499" s="36">
        <f t="shared" si="1126"/>
        <v>0</v>
      </c>
      <c r="CG499" s="36">
        <f t="shared" si="1127"/>
        <v>0.21725794751989261</v>
      </c>
      <c r="CH499" s="36">
        <f t="shared" si="1128"/>
        <v>0.21314336720866228</v>
      </c>
      <c r="CI499" s="36">
        <f t="shared" si="1129"/>
        <v>0</v>
      </c>
      <c r="CJ499" s="36">
        <f t="shared" si="1130"/>
        <v>0</v>
      </c>
      <c r="CK499" s="36">
        <f t="shared" si="1131"/>
        <v>0</v>
      </c>
      <c r="CL499" s="36">
        <f t="shared" si="1132"/>
        <v>4.1145803112303363E-3</v>
      </c>
      <c r="CM499" s="36">
        <f t="shared" si="1133"/>
        <v>0.21725794751989261</v>
      </c>
      <c r="CN499" s="36">
        <f t="shared" ca="1" si="1134"/>
        <v>5.9603621316590232</v>
      </c>
      <c r="CO499" s="20">
        <f t="shared" si="1135"/>
        <v>120000</v>
      </c>
      <c r="CP499" s="20">
        <f t="shared" si="1136"/>
        <v>2</v>
      </c>
      <c r="CQ499" s="64">
        <f t="shared" si="1137"/>
        <v>3.4558853940000002E-2</v>
      </c>
      <c r="CR499" s="64">
        <f t="shared" si="1138"/>
        <v>0.15551484273000002</v>
      </c>
      <c r="CS499" s="36">
        <f t="shared" si="1139"/>
        <v>4.3841750993220412</v>
      </c>
      <c r="CT499" s="36">
        <f t="shared" si="1140"/>
        <v>3.6971754581951273</v>
      </c>
      <c r="CU499" s="36">
        <f t="shared" si="1141"/>
        <v>0.11409505192088121</v>
      </c>
      <c r="CV499" s="36">
        <f t="shared" si="1201"/>
        <v>3.8112705101160085</v>
      </c>
      <c r="CW499" s="36">
        <f t="shared" si="1142"/>
        <v>0</v>
      </c>
      <c r="CX499" s="36">
        <f t="shared" si="1143"/>
        <v>0</v>
      </c>
      <c r="CY499" s="36">
        <f t="shared" si="1144"/>
        <v>0</v>
      </c>
      <c r="CZ499" s="36">
        <f t="shared" si="1202"/>
        <v>0</v>
      </c>
      <c r="DA499" s="64">
        <f t="shared" si="1145"/>
        <v>9.0850764931282857E-3</v>
      </c>
      <c r="DB499" s="70">
        <f t="shared" si="1203"/>
        <v>0.99099671900341479</v>
      </c>
      <c r="DC499" s="70">
        <f>PRODUCT($DB$8:DB499)</f>
        <v>8.4490455381138977E-3</v>
      </c>
      <c r="DD499" s="36">
        <f t="shared" si="1146"/>
        <v>11.065543784798878</v>
      </c>
      <c r="DE499" s="36">
        <f t="shared" si="1147"/>
        <v>236.12226485518568</v>
      </c>
      <c r="DF499" s="36">
        <f t="shared" si="1148"/>
        <v>5.9790824337070818</v>
      </c>
      <c r="DG499" s="36">
        <f t="shared" si="1149"/>
        <v>0.10120996093873239</v>
      </c>
      <c r="DH499" s="36">
        <f t="shared" ca="1" si="1150"/>
        <v>1.6644224175543777E-16</v>
      </c>
      <c r="DI499" s="36">
        <f t="shared" si="1151"/>
        <v>7.4084614054978219</v>
      </c>
      <c r="DJ499" s="36">
        <f t="shared" ca="1" si="1152"/>
        <v>238.34305494865296</v>
      </c>
      <c r="DK499" s="36">
        <f t="shared" si="1153"/>
        <v>0</v>
      </c>
      <c r="DL499" s="36">
        <f t="shared" si="1154"/>
        <v>0</v>
      </c>
      <c r="DM499" s="36">
        <f t="shared" ca="1" si="1155"/>
        <v>238.34305494865296</v>
      </c>
      <c r="DN499" s="36">
        <f t="shared" ca="1" si="1204"/>
        <v>238.34305494865734</v>
      </c>
      <c r="DO499" s="64" cm="1">
        <f t="array" ref="DO499">IFERROR(INDEX(Tbl_FwdNom,$B499,MATCH(LIDt,Tbl_FwdNom_Cols,0)),0)</f>
        <v>8.4068235379999994</v>
      </c>
      <c r="DP499" s="64">
        <f t="shared" ca="1" si="1205"/>
        <v>8.3450641090000008</v>
      </c>
      <c r="DQ499" s="64">
        <f t="shared" ca="1" si="1156"/>
        <v>6.7016047528423162E-3</v>
      </c>
      <c r="DR499" s="70">
        <f t="shared" ca="1" si="1157"/>
        <v>0.9933430077778731</v>
      </c>
      <c r="DS499" s="70">
        <f ca="1">PRODUCT($DR$8:DR499)</f>
        <v>1.5740067673239041E-2</v>
      </c>
      <c r="DT499" s="36">
        <f t="shared" ca="1" si="1158"/>
        <v>255.19141897853464</v>
      </c>
      <c r="DU499" s="36">
        <f t="shared" ca="1" si="1159"/>
        <v>6.3832096523904838</v>
      </c>
      <c r="DV499" s="36">
        <f t="shared" ca="1" si="1160"/>
        <v>0.10935072539975896</v>
      </c>
      <c r="DW499" s="36">
        <f t="shared" ca="1" si="1161"/>
        <v>1.7316095189748797E-16</v>
      </c>
      <c r="DX499" s="36">
        <f t="shared" ca="1" si="1162"/>
        <v>11.761545951928646</v>
      </c>
      <c r="DY499" s="36">
        <f t="shared" ca="1" si="1163"/>
        <v>0.12575968363492879</v>
      </c>
      <c r="DZ499" s="36">
        <f t="shared" ca="1" si="1164"/>
        <v>7.7848395035349283</v>
      </c>
      <c r="EA499" s="36">
        <f t="shared" ca="1" si="1165"/>
        <v>0</v>
      </c>
      <c r="EB499" s="36">
        <f t="shared" ca="1" si="1166"/>
        <v>257.61433114076664</v>
      </c>
      <c r="EC499" s="36">
        <f t="shared" ca="1" si="1167"/>
        <v>0</v>
      </c>
      <c r="ED499" s="36">
        <f t="shared" ca="1" si="1168"/>
        <v>0</v>
      </c>
      <c r="EE499" s="36">
        <f t="shared" ca="1" si="1206"/>
        <v>0</v>
      </c>
      <c r="EF499" s="36">
        <f t="shared" ca="1" si="1169"/>
        <v>257.61433114076664</v>
      </c>
      <c r="EG499" s="64"/>
      <c r="EH499" s="64"/>
      <c r="EI499" s="64"/>
      <c r="EJ499" s="70"/>
      <c r="EK499" s="70"/>
      <c r="EL499" s="70"/>
      <c r="EM499" s="70"/>
      <c r="EN499" s="70"/>
      <c r="EO499" s="36">
        <f t="shared" ca="1" si="1170"/>
        <v>2.199532312399997</v>
      </c>
      <c r="EP499" s="36">
        <f t="shared" ca="1" si="1171"/>
        <v>0</v>
      </c>
      <c r="EQ499" s="36">
        <f t="shared" si="1172"/>
        <v>6.4620296221159617</v>
      </c>
      <c r="ER499" s="36">
        <f t="shared" si="1173"/>
        <v>6.6330078453782068E-2</v>
      </c>
      <c r="ES499" s="36">
        <f t="shared" si="1174"/>
        <v>-6.0574667820432478E-2</v>
      </c>
      <c r="ET499" s="36">
        <f t="shared" ca="1" si="1175"/>
        <v>0</v>
      </c>
      <c r="EU499" s="36">
        <f t="shared" ca="1" si="1207"/>
        <v>6.6330078453782068E-2</v>
      </c>
      <c r="EV499" s="36">
        <f t="shared" si="1176"/>
        <v>0.12229206509746499</v>
      </c>
      <c r="EW499" s="36">
        <f t="shared" si="1177"/>
        <v>8.4469570835966508</v>
      </c>
      <c r="EX499" s="36">
        <f t="shared" ca="1" si="1208"/>
        <v>15.09760884926386</v>
      </c>
      <c r="EY499" s="36">
        <f t="shared" si="1178"/>
        <v>0</v>
      </c>
      <c r="EZ499" s="36">
        <f t="shared" si="1179"/>
        <v>0</v>
      </c>
      <c r="FA499" s="36">
        <f t="shared" si="1180"/>
        <v>0</v>
      </c>
      <c r="FB499" s="36">
        <f t="shared" si="1181"/>
        <v>0</v>
      </c>
      <c r="FC499" s="36">
        <f t="shared" si="1209"/>
        <v>0</v>
      </c>
      <c r="FD499" s="36">
        <f t="shared" si="1182"/>
        <v>0</v>
      </c>
      <c r="FE499" s="36">
        <f t="shared" si="1183"/>
        <v>0</v>
      </c>
      <c r="FF499" s="36">
        <f t="shared" si="1210"/>
        <v>0</v>
      </c>
      <c r="FG499" s="36">
        <f t="shared" ca="1" si="1184"/>
        <v>15.09760884926386</v>
      </c>
      <c r="FH499" s="36">
        <f t="shared" ca="1" si="1185"/>
        <v>0.13716293125889267</v>
      </c>
      <c r="FI499" s="36">
        <f t="shared" ca="1" si="1186"/>
        <v>-0.38875849849981003</v>
      </c>
      <c r="FJ499" s="36">
        <f t="shared" ca="1" si="1187"/>
        <v>16.031784210497346</v>
      </c>
      <c r="FK499" s="36">
        <f t="shared" si="1188"/>
        <v>0</v>
      </c>
      <c r="FL499" s="36">
        <f t="shared" si="1189"/>
        <v>0</v>
      </c>
      <c r="FM499" s="36">
        <f t="shared" ca="1" si="1190"/>
        <v>0</v>
      </c>
      <c r="FN499" s="36">
        <f t="shared" ca="1" si="1212"/>
        <v>16.031784210497346</v>
      </c>
    </row>
    <row r="500" spans="2:170" x14ac:dyDescent="0.25">
      <c r="B500" s="2">
        <v>492</v>
      </c>
      <c r="C500" s="2">
        <f t="shared" si="1066"/>
        <v>41</v>
      </c>
      <c r="D500" s="2">
        <f t="shared" si="1215"/>
        <v>516</v>
      </c>
      <c r="E500" s="2">
        <f t="shared" si="1213"/>
        <v>43</v>
      </c>
      <c r="F500" s="189">
        <f t="shared" si="1217"/>
        <v>60691</v>
      </c>
      <c r="G500" s="2">
        <f t="shared" si="1216"/>
        <v>2</v>
      </c>
      <c r="H500" s="187">
        <f t="shared" si="1067"/>
        <v>75.583333333333343</v>
      </c>
      <c r="I500" s="186">
        <f t="shared" si="1214"/>
        <v>75</v>
      </c>
      <c r="J500" s="2">
        <f t="shared" si="1068"/>
        <v>0</v>
      </c>
      <c r="K500" s="2">
        <f t="shared" si="1069"/>
        <v>1</v>
      </c>
      <c r="L500">
        <f t="shared" si="1070"/>
        <v>2</v>
      </c>
      <c r="M500" s="190">
        <f t="shared" si="1191"/>
        <v>2.949144762E-2</v>
      </c>
      <c r="N500">
        <f t="shared" si="1071"/>
        <v>1</v>
      </c>
      <c r="O500">
        <f t="shared" si="1072"/>
        <v>100</v>
      </c>
      <c r="P500" s="58">
        <f t="shared" si="1073"/>
        <v>0.13271151429</v>
      </c>
      <c r="Q500" s="106">
        <f t="shared" si="1074"/>
        <v>0.13271151429</v>
      </c>
      <c r="R500" s="59">
        <f t="shared" si="1075"/>
        <v>0.13271151429</v>
      </c>
      <c r="S500" s="32">
        <f t="shared" si="1192"/>
        <v>1.1795186346794662E-2</v>
      </c>
      <c r="T500">
        <f t="shared" si="1076"/>
        <v>1</v>
      </c>
      <c r="U500" s="32">
        <f t="shared" si="1193"/>
        <v>9.6872613000000007E-4</v>
      </c>
      <c r="V500">
        <f t="shared" si="1077"/>
        <v>1</v>
      </c>
      <c r="W500">
        <f t="shared" si="1078"/>
        <v>100</v>
      </c>
      <c r="X500" s="58">
        <f t="shared" si="1079"/>
        <v>4.3592675850000007E-3</v>
      </c>
      <c r="Y500" s="58">
        <f t="shared" si="1080"/>
        <v>4.3592675850000007E-3</v>
      </c>
      <c r="Z500" s="32">
        <f t="shared" si="1081"/>
        <v>4.3592675850000007E-3</v>
      </c>
      <c r="AA500" s="32">
        <f t="shared" si="1082"/>
        <v>3.6400014385873369E-4</v>
      </c>
      <c r="AB500" s="59">
        <f t="shared" si="1083"/>
        <v>4.9056245199999996E-3</v>
      </c>
      <c r="AC500" s="59">
        <f t="shared" si="1084"/>
        <v>4.9056245199999996E-3</v>
      </c>
      <c r="AD500">
        <f t="shared" si="1085"/>
        <v>1</v>
      </c>
      <c r="AE500" s="59">
        <f t="shared" si="1086"/>
        <v>4.9056245199999996E-3</v>
      </c>
      <c r="AF500" s="59">
        <f t="shared" si="1087"/>
        <v>4.1758461800000006E-3</v>
      </c>
      <c r="AG500" s="59">
        <f t="shared" si="1088"/>
        <v>4.1758461800000006E-3</v>
      </c>
      <c r="AH500">
        <f t="shared" si="1089"/>
        <v>1</v>
      </c>
      <c r="AI500" s="59">
        <f t="shared" si="1090"/>
        <v>4.1758461800000006E-3</v>
      </c>
      <c r="AJ500" s="59">
        <f t="shared" si="1091"/>
        <v>0</v>
      </c>
      <c r="AK500" s="59">
        <f t="shared" si="1092"/>
        <v>0</v>
      </c>
      <c r="AL500" s="59">
        <f t="shared" si="1093"/>
        <v>0</v>
      </c>
      <c r="AM500" s="12">
        <f t="shared" si="1194"/>
        <v>2.5565831937147776E-3</v>
      </c>
      <c r="AN500" s="12">
        <f t="shared" si="1195"/>
        <v>0</v>
      </c>
      <c r="AO500" s="66">
        <f t="shared" si="1094"/>
        <v>3.0155375180949237E-5</v>
      </c>
      <c r="AP500" s="66">
        <f t="shared" si="1095"/>
        <v>9.3059665029899983E-7</v>
      </c>
      <c r="AQ500" s="59">
        <f t="shared" si="1096"/>
        <v>1.2541637202507122E-5</v>
      </c>
      <c r="AR500" s="59">
        <f t="shared" si="1097"/>
        <v>1.0675898163326055E-5</v>
      </c>
      <c r="AS500" s="59">
        <f t="shared" si="1098"/>
        <v>0</v>
      </c>
      <c r="AT500" s="12">
        <f t="shared" si="1099"/>
        <v>2.502279686517696E-3</v>
      </c>
      <c r="AU500" s="59">
        <f t="shared" si="1196"/>
        <v>0</v>
      </c>
      <c r="AV500" s="59">
        <f t="shared" si="1197"/>
        <v>-1.3044307387716225E-19</v>
      </c>
      <c r="AW500" s="70">
        <f t="shared" si="1100"/>
        <v>0</v>
      </c>
      <c r="AX500" s="20">
        <f t="shared" si="1101"/>
        <v>200000</v>
      </c>
      <c r="AY500" s="20">
        <f t="shared" si="1102"/>
        <v>0</v>
      </c>
      <c r="AZ500" s="20">
        <f t="shared" si="1103"/>
        <v>0</v>
      </c>
      <c r="BA500" s="20">
        <f t="shared" si="1104"/>
        <v>200000</v>
      </c>
      <c r="BB500" s="36">
        <f t="shared" si="1105"/>
        <v>1</v>
      </c>
      <c r="BC500" s="36">
        <f t="shared" si="1106"/>
        <v>0</v>
      </c>
      <c r="BD500" s="80">
        <f t="shared" si="1107"/>
        <v>6.0310750361898471</v>
      </c>
      <c r="BE500" s="36">
        <f t="shared" si="1108"/>
        <v>0</v>
      </c>
      <c r="BF500" s="36">
        <f t="shared" si="1109"/>
        <v>0</v>
      </c>
      <c r="BG500" s="36">
        <f t="shared" si="1110"/>
        <v>6.0310750361898471</v>
      </c>
      <c r="BH500" s="36">
        <f t="shared" si="1111"/>
        <v>0.18611933005979997</v>
      </c>
      <c r="BI500" s="36">
        <f t="shared" si="1112"/>
        <v>0</v>
      </c>
      <c r="BJ500" s="36">
        <f t="shared" si="1113"/>
        <v>0</v>
      </c>
      <c r="BK500" s="36">
        <f t="shared" si="1114"/>
        <v>0.18611933005979997</v>
      </c>
      <c r="BL500" s="68">
        <f ca="1">IF(OR(AT500=0,E500&gt;ProjTerm),0,VLOOKUP(D500,'Life Events'!$AE$5:$AI$1206,5,FALSE))</f>
        <v>2.4320075878795941E-17</v>
      </c>
      <c r="BM500" s="93">
        <f t="shared" ca="1" si="1115"/>
        <v>2.4320075878795941E-17</v>
      </c>
      <c r="BN500" s="93">
        <f t="shared" ca="1" si="1116"/>
        <v>6.0855631846080082E-20</v>
      </c>
      <c r="BO500" s="36">
        <f t="shared" ca="1" si="1117"/>
        <v>9.2619399467788385E-18</v>
      </c>
      <c r="BP500" s="36">
        <f t="shared" si="1118"/>
        <v>2.5990850773985057E-3</v>
      </c>
      <c r="BQ500" s="36">
        <f t="shared" si="1119"/>
        <v>98.32936986631691</v>
      </c>
      <c r="BR500" s="36">
        <f t="shared" si="1120"/>
        <v>154.78110000000001</v>
      </c>
      <c r="BS500" s="36">
        <f t="shared" si="1121"/>
        <v>152.19528030215386</v>
      </c>
      <c r="BT500" s="36">
        <f t="shared" si="1122"/>
        <v>0.38083515828394643</v>
      </c>
      <c r="BU500" s="70" cm="1">
        <f t="array" ref="BU500">IF(AND(ActInt=1,$J500=0),INDEX(Tbl_FwdNom,$B500-IVP,MATCH(ValnDt,Tbl_FwdNom_Cols)),INDEX(Tbl_FwdNom,$B500,MATCH(StartDt,Tbl_FwdNom_Cols)))</f>
        <v>11.457633887</v>
      </c>
      <c r="BV500" s="70" cm="1">
        <f t="array" ref="BV500">INDEX(Tbl_FwdReal,$B500,MATCH(StartDt,Tbl_FwdReal_Cols))</f>
        <v>4.3933187909999996</v>
      </c>
      <c r="BW500" s="70" cm="1">
        <f t="array" ref="BW500">IF(RunType&lt;&gt;"OPN",INDEX(Tbl_FwdReal,$B500,MATCH(ValnDt,Tbl_FwdReal_Cols)),IF(AND($J500=0,ActInt=1),INDEX(Tbl_FwdReal,$B500-IVP,MATCH(ValnDt,Tbl_FwdReal_Cols)),-999))*$K500</f>
        <v>4.3933187909999996</v>
      </c>
      <c r="BX500" s="70">
        <f t="shared" si="1123"/>
        <v>4.3933187909999998E-2</v>
      </c>
      <c r="BY500" s="70">
        <f t="shared" si="1198"/>
        <v>6.7670184048301829E-2</v>
      </c>
      <c r="BZ500" s="64">
        <f t="shared" si="1211"/>
        <v>5.4714872433074824E-3</v>
      </c>
      <c r="CA500" s="70" cm="1">
        <f t="array" ref="CA500">IF($J500=1,CA499*(1+INDEX(Tbl_CPI,$B500,MATCH(IF(RunType="OPN",StartDt,ValnDt),Tbl_CPI_Cols))),0)</f>
        <v>0</v>
      </c>
      <c r="CB500" s="70">
        <f t="shared" si="1199"/>
        <v>16.742101953653247</v>
      </c>
      <c r="CC500" s="70">
        <f t="shared" si="1200"/>
        <v>16.742101953653247</v>
      </c>
      <c r="CD500" s="36">
        <f t="shared" si="1124"/>
        <v>81.599559336145575</v>
      </c>
      <c r="CE500" s="36">
        <f t="shared" si="1125"/>
        <v>1.5752211511272924</v>
      </c>
      <c r="CF500" s="36">
        <f t="shared" si="1126"/>
        <v>0</v>
      </c>
      <c r="CG500" s="36">
        <f t="shared" si="1127"/>
        <v>0.21264324593467765</v>
      </c>
      <c r="CH500" s="36">
        <f t="shared" si="1128"/>
        <v>0.20861606201332156</v>
      </c>
      <c r="CI500" s="36">
        <f t="shared" si="1129"/>
        <v>0</v>
      </c>
      <c r="CJ500" s="36">
        <f t="shared" si="1130"/>
        <v>0</v>
      </c>
      <c r="CK500" s="36">
        <f t="shared" si="1131"/>
        <v>0</v>
      </c>
      <c r="CL500" s="36">
        <f t="shared" si="1132"/>
        <v>4.0271839213560819E-3</v>
      </c>
      <c r="CM500" s="36">
        <f t="shared" si="1133"/>
        <v>0.21264324593467765</v>
      </c>
      <c r="CN500" s="36">
        <f t="shared" ca="1" si="1134"/>
        <v>5.833760122888302</v>
      </c>
      <c r="CO500" s="20">
        <f t="shared" si="1135"/>
        <v>120000</v>
      </c>
      <c r="CP500" s="20">
        <f t="shared" si="1136"/>
        <v>2</v>
      </c>
      <c r="CQ500" s="64">
        <f t="shared" si="1137"/>
        <v>3.4558853940000002E-2</v>
      </c>
      <c r="CR500" s="64">
        <f t="shared" si="1138"/>
        <v>0.15551484273000002</v>
      </c>
      <c r="CS500" s="36">
        <f t="shared" si="1139"/>
        <v>4.291052338973544</v>
      </c>
      <c r="CT500" s="36">
        <f t="shared" si="1140"/>
        <v>3.6186450217139083</v>
      </c>
      <c r="CU500" s="36">
        <f t="shared" si="1141"/>
        <v>0.11167159803587998</v>
      </c>
      <c r="CV500" s="36">
        <f t="shared" si="1201"/>
        <v>3.7303166197497881</v>
      </c>
      <c r="CW500" s="36">
        <f t="shared" si="1142"/>
        <v>0</v>
      </c>
      <c r="CX500" s="36">
        <f t="shared" si="1143"/>
        <v>0</v>
      </c>
      <c r="CY500" s="36">
        <f t="shared" si="1144"/>
        <v>0</v>
      </c>
      <c r="CZ500" s="36">
        <f t="shared" si="1202"/>
        <v>0</v>
      </c>
      <c r="DA500" s="64">
        <f t="shared" si="1145"/>
        <v>9.0805105744264925E-3</v>
      </c>
      <c r="DB500" s="70">
        <f t="shared" si="1203"/>
        <v>0.99100120309601725</v>
      </c>
      <c r="DC500" s="70">
        <f>PRODUCT($DB$8:DB500)</f>
        <v>8.3730142932839091E-3</v>
      </c>
      <c r="DD500" s="36">
        <f t="shared" si="1146"/>
        <v>10.785189413864577</v>
      </c>
      <c r="DE500" s="36">
        <f t="shared" si="1147"/>
        <v>232.23530054187086</v>
      </c>
      <c r="DF500" s="36">
        <f t="shared" si="1148"/>
        <v>5.8472562249119271</v>
      </c>
      <c r="DG500" s="36">
        <f t="shared" si="1149"/>
        <v>9.9529913981875329E-2</v>
      </c>
      <c r="DH500" s="36">
        <f t="shared" ca="1" si="1150"/>
        <v>1.5869168234495044E-16</v>
      </c>
      <c r="DI500" s="36">
        <f t="shared" si="1151"/>
        <v>7.2611598624527076</v>
      </c>
      <c r="DJ500" s="36">
        <f t="shared" ca="1" si="1152"/>
        <v>234.45899730138902</v>
      </c>
      <c r="DK500" s="36">
        <f t="shared" si="1153"/>
        <v>0</v>
      </c>
      <c r="DL500" s="36">
        <f t="shared" si="1154"/>
        <v>0</v>
      </c>
      <c r="DM500" s="36">
        <f t="shared" ca="1" si="1155"/>
        <v>234.45899730138902</v>
      </c>
      <c r="DN500" s="36">
        <f t="shared" ca="1" si="1204"/>
        <v>234.45899730139342</v>
      </c>
      <c r="DO500" s="64" cm="1">
        <f t="array" ref="DO500">IFERROR(INDEX(Tbl_FwdNom,$B500,MATCH(LIDt,Tbl_FwdNom_Cols,0)),0)</f>
        <v>8.4051075229999999</v>
      </c>
      <c r="DP500" s="64">
        <f t="shared" ca="1" si="1205"/>
        <v>8.3433490710000004</v>
      </c>
      <c r="DQ500" s="64">
        <f t="shared" ca="1" si="1156"/>
        <v>6.7002767858452827E-3</v>
      </c>
      <c r="DR500" s="70">
        <f t="shared" ca="1" si="1157"/>
        <v>0.9933443181249163</v>
      </c>
      <c r="DS500" s="70">
        <f ca="1">PRODUCT($DR$8:DR500)</f>
        <v>1.5635306790113674E-2</v>
      </c>
      <c r="DT500" s="36">
        <f t="shared" ca="1" si="1158"/>
        <v>250.8701970828736</v>
      </c>
      <c r="DU500" s="36">
        <f t="shared" ca="1" si="1159"/>
        <v>6.2398595937837795</v>
      </c>
      <c r="DV500" s="36">
        <f t="shared" ca="1" si="1160"/>
        <v>0.10748432044927179</v>
      </c>
      <c r="DW500" s="36">
        <f t="shared" ca="1" si="1161"/>
        <v>1.6505923825692274E-16</v>
      </c>
      <c r="DX500" s="36">
        <f t="shared" ca="1" si="1162"/>
        <v>11.459516406952059</v>
      </c>
      <c r="DY500" s="36">
        <f t="shared" ca="1" si="1163"/>
        <v>0.12254814115548648</v>
      </c>
      <c r="DZ500" s="36">
        <f t="shared" ca="1" si="1164"/>
        <v>7.626986235571211</v>
      </c>
      <c r="EA500" s="36">
        <f t="shared" ca="1" si="1165"/>
        <v>0</v>
      </c>
      <c r="EB500" s="36">
        <f t="shared" ca="1" si="1166"/>
        <v>253.29259032598279</v>
      </c>
      <c r="EC500" s="36">
        <f t="shared" ca="1" si="1167"/>
        <v>0</v>
      </c>
      <c r="ED500" s="36">
        <f t="shared" ca="1" si="1168"/>
        <v>0</v>
      </c>
      <c r="EE500" s="36">
        <f t="shared" ca="1" si="1206"/>
        <v>0</v>
      </c>
      <c r="EF500" s="36">
        <f t="shared" ca="1" si="1169"/>
        <v>253.29259032598279</v>
      </c>
      <c r="EG500" s="64"/>
      <c r="EH500" s="64"/>
      <c r="EI500" s="64"/>
      <c r="EJ500" s="70"/>
      <c r="EK500" s="70"/>
      <c r="EL500" s="70"/>
      <c r="EM500" s="70"/>
      <c r="EN500" s="70"/>
      <c r="EO500" s="36">
        <f t="shared" ca="1" si="1170"/>
        <v>2.1623457215590673</v>
      </c>
      <c r="EP500" s="36">
        <f t="shared" ca="1" si="1171"/>
        <v>0</v>
      </c>
      <c r="EQ500" s="36">
        <f t="shared" si="1172"/>
        <v>6.3547623818062045</v>
      </c>
      <c r="ER500" s="36">
        <f t="shared" si="1173"/>
        <v>6.4649553051634293E-2</v>
      </c>
      <c r="ES500" s="36">
        <f t="shared" si="1174"/>
        <v>-5.903996033369506E-2</v>
      </c>
      <c r="ET500" s="36">
        <f t="shared" ca="1" si="1175"/>
        <v>0</v>
      </c>
      <c r="EU500" s="36">
        <f t="shared" ca="1" si="1207"/>
        <v>6.4649553051634293E-2</v>
      </c>
      <c r="EV500" s="36">
        <f t="shared" si="1176"/>
        <v>0.11986054674229585</v>
      </c>
      <c r="EW500" s="36">
        <f t="shared" si="1177"/>
        <v>8.3067408004228085</v>
      </c>
      <c r="EX500" s="36">
        <f t="shared" ca="1" si="1208"/>
        <v>14.846013282022943</v>
      </c>
      <c r="EY500" s="36">
        <f t="shared" si="1178"/>
        <v>0</v>
      </c>
      <c r="EZ500" s="36">
        <f t="shared" si="1179"/>
        <v>0</v>
      </c>
      <c r="FA500" s="36">
        <f t="shared" si="1180"/>
        <v>0</v>
      </c>
      <c r="FB500" s="36">
        <f t="shared" si="1181"/>
        <v>0</v>
      </c>
      <c r="FC500" s="36">
        <f t="shared" si="1209"/>
        <v>0</v>
      </c>
      <c r="FD500" s="36">
        <f t="shared" si="1182"/>
        <v>0</v>
      </c>
      <c r="FE500" s="36">
        <f t="shared" si="1183"/>
        <v>0</v>
      </c>
      <c r="FF500" s="36">
        <f t="shared" si="1210"/>
        <v>0</v>
      </c>
      <c r="FG500" s="36">
        <f t="shared" ca="1" si="1184"/>
        <v>14.846013282022943</v>
      </c>
      <c r="FH500" s="36">
        <f t="shared" ca="1" si="1185"/>
        <v>0.1348093805954855</v>
      </c>
      <c r="FI500" s="36">
        <f t="shared" ca="1" si="1186"/>
        <v>-0.38072575849910617</v>
      </c>
      <c r="FJ500" s="36">
        <f t="shared" ca="1" si="1187"/>
        <v>15.758475843579514</v>
      </c>
      <c r="FK500" s="36">
        <f t="shared" si="1188"/>
        <v>0</v>
      </c>
      <c r="FL500" s="36">
        <f t="shared" si="1189"/>
        <v>0</v>
      </c>
      <c r="FM500" s="36">
        <f t="shared" ca="1" si="1190"/>
        <v>0</v>
      </c>
      <c r="FN500" s="36">
        <f t="shared" ca="1" si="1212"/>
        <v>15.758475843579514</v>
      </c>
    </row>
    <row r="501" spans="2:170" x14ac:dyDescent="0.25">
      <c r="B501" s="2">
        <v>493</v>
      </c>
      <c r="C501" s="2">
        <f t="shared" si="1066"/>
        <v>42</v>
      </c>
      <c r="D501" s="2">
        <f t="shared" si="1215"/>
        <v>517</v>
      </c>
      <c r="E501" s="2">
        <f t="shared" si="1213"/>
        <v>44</v>
      </c>
      <c r="F501" s="189">
        <f t="shared" si="1217"/>
        <v>60722</v>
      </c>
      <c r="G501" s="2">
        <f t="shared" si="1216"/>
        <v>3</v>
      </c>
      <c r="H501" s="187">
        <f t="shared" si="1067"/>
        <v>75.666666666666671</v>
      </c>
      <c r="I501" s="186">
        <f t="shared" si="1214"/>
        <v>75</v>
      </c>
      <c r="J501" s="2">
        <f t="shared" si="1068"/>
        <v>0</v>
      </c>
      <c r="K501" s="2">
        <f t="shared" si="1069"/>
        <v>1</v>
      </c>
      <c r="L501">
        <f t="shared" si="1070"/>
        <v>2</v>
      </c>
      <c r="M501" s="190">
        <f t="shared" si="1191"/>
        <v>2.949144762E-2</v>
      </c>
      <c r="N501">
        <f t="shared" si="1071"/>
        <v>1</v>
      </c>
      <c r="O501">
        <f t="shared" si="1072"/>
        <v>100</v>
      </c>
      <c r="P501" s="58">
        <f t="shared" si="1073"/>
        <v>0.13271151429</v>
      </c>
      <c r="Q501" s="106">
        <f t="shared" si="1074"/>
        <v>0.13271151429</v>
      </c>
      <c r="R501" s="59">
        <f t="shared" si="1075"/>
        <v>0.13271151429</v>
      </c>
      <c r="S501" s="32">
        <f t="shared" si="1192"/>
        <v>1.1795186346794662E-2</v>
      </c>
      <c r="T501">
        <f t="shared" si="1076"/>
        <v>1</v>
      </c>
      <c r="U501" s="32">
        <f t="shared" si="1193"/>
        <v>9.6872613000000007E-4</v>
      </c>
      <c r="V501">
        <f t="shared" si="1077"/>
        <v>1</v>
      </c>
      <c r="W501">
        <f t="shared" si="1078"/>
        <v>100</v>
      </c>
      <c r="X501" s="58">
        <f t="shared" si="1079"/>
        <v>4.3592675850000007E-3</v>
      </c>
      <c r="Y501" s="58">
        <f t="shared" si="1080"/>
        <v>4.3592675850000007E-3</v>
      </c>
      <c r="Z501" s="32">
        <f t="shared" si="1081"/>
        <v>4.3592675850000007E-3</v>
      </c>
      <c r="AA501" s="32">
        <f t="shared" si="1082"/>
        <v>3.6400014385873369E-4</v>
      </c>
      <c r="AB501" s="59">
        <f t="shared" si="1083"/>
        <v>4.9056245199999996E-3</v>
      </c>
      <c r="AC501" s="59">
        <f t="shared" si="1084"/>
        <v>4.9056245199999996E-3</v>
      </c>
      <c r="AD501">
        <f t="shared" si="1085"/>
        <v>1</v>
      </c>
      <c r="AE501" s="59">
        <f t="shared" si="1086"/>
        <v>4.9056245199999996E-3</v>
      </c>
      <c r="AF501" s="59">
        <f t="shared" si="1087"/>
        <v>4.1758461800000006E-3</v>
      </c>
      <c r="AG501" s="59">
        <f t="shared" si="1088"/>
        <v>4.1758461800000006E-3</v>
      </c>
      <c r="AH501">
        <f t="shared" si="1089"/>
        <v>1</v>
      </c>
      <c r="AI501" s="59">
        <f t="shared" si="1090"/>
        <v>4.1758461800000006E-3</v>
      </c>
      <c r="AJ501" s="59">
        <f t="shared" si="1091"/>
        <v>0</v>
      </c>
      <c r="AK501" s="59">
        <f t="shared" si="1092"/>
        <v>0</v>
      </c>
      <c r="AL501" s="59">
        <f t="shared" si="1093"/>
        <v>0</v>
      </c>
      <c r="AM501" s="12">
        <f t="shared" si="1194"/>
        <v>2.502279686517696E-3</v>
      </c>
      <c r="AN501" s="12">
        <f t="shared" si="1195"/>
        <v>0</v>
      </c>
      <c r="AO501" s="66">
        <f t="shared" si="1094"/>
        <v>2.9514855194275153E-5</v>
      </c>
      <c r="AP501" s="66">
        <f t="shared" si="1095"/>
        <v>9.1083016586722841E-7</v>
      </c>
      <c r="AQ501" s="59">
        <f t="shared" si="1096"/>
        <v>1.2275244586079123E-5</v>
      </c>
      <c r="AR501" s="59">
        <f t="shared" si="1097"/>
        <v>1.044913507023652E-5</v>
      </c>
      <c r="AS501" s="59">
        <f t="shared" si="1098"/>
        <v>0</v>
      </c>
      <c r="AT501" s="12">
        <f t="shared" si="1099"/>
        <v>2.4491296215012376E-3</v>
      </c>
      <c r="AU501" s="59">
        <f t="shared" si="1196"/>
        <v>0</v>
      </c>
      <c r="AV501" s="59">
        <f t="shared" si="1197"/>
        <v>-4.1165801236558996E-19</v>
      </c>
      <c r="AW501" s="70">
        <f t="shared" si="1100"/>
        <v>0</v>
      </c>
      <c r="AX501" s="20">
        <f t="shared" si="1101"/>
        <v>200000</v>
      </c>
      <c r="AY501" s="20">
        <f t="shared" si="1102"/>
        <v>0</v>
      </c>
      <c r="AZ501" s="20">
        <f t="shared" si="1103"/>
        <v>0</v>
      </c>
      <c r="BA501" s="20">
        <f t="shared" si="1104"/>
        <v>200000</v>
      </c>
      <c r="BB501" s="36">
        <f t="shared" si="1105"/>
        <v>1</v>
      </c>
      <c r="BC501" s="36">
        <f t="shared" si="1106"/>
        <v>0</v>
      </c>
      <c r="BD501" s="80">
        <f t="shared" si="1107"/>
        <v>5.9029710388550303</v>
      </c>
      <c r="BE501" s="36">
        <f t="shared" si="1108"/>
        <v>0</v>
      </c>
      <c r="BF501" s="36">
        <f t="shared" si="1109"/>
        <v>0</v>
      </c>
      <c r="BG501" s="36">
        <f t="shared" si="1110"/>
        <v>5.9029710388550303</v>
      </c>
      <c r="BH501" s="36">
        <f t="shared" si="1111"/>
        <v>0.18216603317344568</v>
      </c>
      <c r="BI501" s="36">
        <f t="shared" si="1112"/>
        <v>0</v>
      </c>
      <c r="BJ501" s="36">
        <f t="shared" si="1113"/>
        <v>0</v>
      </c>
      <c r="BK501" s="36">
        <f t="shared" si="1114"/>
        <v>0.18216603317344568</v>
      </c>
      <c r="BL501" s="68">
        <f ca="1">IF(OR(AT501=0,E501&gt;ProjTerm),0,VLOOKUP(D501,'Life Events'!$AE$5:$AI$1206,5,FALSE))</f>
        <v>2.3803501484203753E-17</v>
      </c>
      <c r="BM501" s="93">
        <f t="shared" ca="1" si="1115"/>
        <v>2.3803501484203753E-17</v>
      </c>
      <c r="BN501" s="93">
        <f t="shared" ca="1" si="1116"/>
        <v>5.8297860580412091E-20</v>
      </c>
      <c r="BO501" s="36">
        <f t="shared" ca="1" si="1117"/>
        <v>8.872659232051705E-18</v>
      </c>
      <c r="BP501" s="36">
        <f t="shared" si="1118"/>
        <v>2.543878802260141E-3</v>
      </c>
      <c r="BQ501" s="36">
        <f t="shared" si="1119"/>
        <v>98.32936986631691</v>
      </c>
      <c r="BR501" s="36">
        <f t="shared" si="1120"/>
        <v>154.78110000000001</v>
      </c>
      <c r="BS501" s="36">
        <f t="shared" si="1121"/>
        <v>152.19528030215386</v>
      </c>
      <c r="BT501" s="36">
        <f t="shared" si="1122"/>
        <v>0.37274596924068887</v>
      </c>
      <c r="BU501" s="70" cm="1">
        <f t="array" ref="BU501">IF(AND(ActInt=1,$J501=0),INDEX(Tbl_FwdNom,$B501-IVP,MATCH(ValnDt,Tbl_FwdNom_Cols)),INDEX(Tbl_FwdNom,$B501,MATCH(StartDt,Tbl_FwdNom_Cols)))</f>
        <v>11.451582139999999</v>
      </c>
      <c r="BV501" s="70" cm="1">
        <f t="array" ref="BV501">INDEX(Tbl_FwdReal,$B501,MATCH(StartDt,Tbl_FwdReal_Cols))</f>
        <v>4.3899056380000001</v>
      </c>
      <c r="BW501" s="70" cm="1">
        <f t="array" ref="BW501">IF(RunType&lt;&gt;"OPN",INDEX(Tbl_FwdReal,$B501,MATCH(ValnDt,Tbl_FwdReal_Cols)),IF(AND($J501=0,ActInt=1),INDEX(Tbl_FwdReal,$B501-IVP,MATCH(ValnDt,Tbl_FwdReal_Cols)),-999))*$K501</f>
        <v>4.3899056380000001</v>
      </c>
      <c r="BX501" s="70">
        <f t="shared" si="1123"/>
        <v>4.3899056380000002E-2</v>
      </c>
      <c r="BY501" s="70">
        <f t="shared" si="1198"/>
        <v>6.7647120273182981E-2</v>
      </c>
      <c r="BZ501" s="64">
        <f t="shared" si="1211"/>
        <v>5.4696772119715575E-3</v>
      </c>
      <c r="CA501" s="70" cm="1">
        <f t="array" ref="CA501">IF($J501=1,CA500*(1+INDEX(Tbl_CPI,$B501,MATCH(IF(RunType="OPN",StartDt,ValnDt),Tbl_CPI_Cols))),0)</f>
        <v>0</v>
      </c>
      <c r="CB501" s="70">
        <f t="shared" si="1199"/>
        <v>16.833675847189649</v>
      </c>
      <c r="CC501" s="70">
        <f t="shared" si="1200"/>
        <v>16.742101953653247</v>
      </c>
      <c r="CD501" s="36">
        <f t="shared" si="1124"/>
        <v>86.984524796793465</v>
      </c>
      <c r="CE501" s="36">
        <f t="shared" si="1125"/>
        <v>1.5752211511272924</v>
      </c>
      <c r="CF501" s="36">
        <f t="shared" si="1126"/>
        <v>0</v>
      </c>
      <c r="CG501" s="36">
        <f t="shared" si="1127"/>
        <v>0.22160125332864997</v>
      </c>
      <c r="CH501" s="36">
        <f t="shared" si="1128"/>
        <v>0.2176596094404111</v>
      </c>
      <c r="CI501" s="36">
        <f t="shared" si="1129"/>
        <v>0</v>
      </c>
      <c r="CJ501" s="36">
        <f t="shared" si="1130"/>
        <v>0</v>
      </c>
      <c r="CK501" s="36">
        <f t="shared" si="1131"/>
        <v>0</v>
      </c>
      <c r="CL501" s="36">
        <f t="shared" si="1132"/>
        <v>3.9416438882388452E-3</v>
      </c>
      <c r="CM501" s="36">
        <f t="shared" si="1133"/>
        <v>0.22160125332864997</v>
      </c>
      <c r="CN501" s="36">
        <f t="shared" ca="1" si="1134"/>
        <v>5.7098472239855269</v>
      </c>
      <c r="CO501" s="20">
        <f t="shared" si="1135"/>
        <v>120000</v>
      </c>
      <c r="CP501" s="20">
        <f t="shared" si="1136"/>
        <v>2</v>
      </c>
      <c r="CQ501" s="64">
        <f t="shared" si="1137"/>
        <v>3.4558853940000002E-2</v>
      </c>
      <c r="CR501" s="64">
        <f t="shared" si="1138"/>
        <v>0.15551484273000002</v>
      </c>
      <c r="CS501" s="36">
        <f t="shared" si="1139"/>
        <v>4.1999075672542547</v>
      </c>
      <c r="CT501" s="36">
        <f t="shared" si="1140"/>
        <v>3.5417826233130185</v>
      </c>
      <c r="CU501" s="36">
        <f t="shared" si="1141"/>
        <v>0.1092996199040674</v>
      </c>
      <c r="CV501" s="36">
        <f t="shared" si="1201"/>
        <v>3.6510822432170857</v>
      </c>
      <c r="CW501" s="36">
        <f t="shared" si="1142"/>
        <v>0</v>
      </c>
      <c r="CX501" s="36">
        <f t="shared" si="1143"/>
        <v>0</v>
      </c>
      <c r="CY501" s="36">
        <f t="shared" si="1144"/>
        <v>0</v>
      </c>
      <c r="CZ501" s="36">
        <f t="shared" si="1202"/>
        <v>0</v>
      </c>
      <c r="DA501" s="64">
        <f t="shared" si="1145"/>
        <v>9.07594467517292E-3</v>
      </c>
      <c r="DB501" s="70">
        <f t="shared" si="1203"/>
        <v>0.99100568721009941</v>
      </c>
      <c r="DC501" s="70">
        <f>PRODUCT($DB$8:DB501)</f>
        <v>8.2977047837358049E-3</v>
      </c>
      <c r="DD501" s="36">
        <f t="shared" si="1146"/>
        <v>10.510329227055383</v>
      </c>
      <c r="DE501" s="36">
        <f t="shared" si="1147"/>
        <v>228.44008424235599</v>
      </c>
      <c r="DF501" s="36">
        <f t="shared" si="1148"/>
        <v>5.7181595657373423</v>
      </c>
      <c r="DG501" s="36">
        <f t="shared" si="1149"/>
        <v>9.7889363172439403E-2</v>
      </c>
      <c r="DH501" s="36">
        <f t="shared" ca="1" si="1150"/>
        <v>1.5125930004227162E-16</v>
      </c>
      <c r="DI501" s="36">
        <f t="shared" si="1151"/>
        <v>7.1034492535981046</v>
      </c>
      <c r="DJ501" s="36">
        <f t="shared" ca="1" si="1152"/>
        <v>230.65347447146362</v>
      </c>
      <c r="DK501" s="36">
        <f t="shared" si="1153"/>
        <v>0</v>
      </c>
      <c r="DL501" s="36">
        <f t="shared" si="1154"/>
        <v>0</v>
      </c>
      <c r="DM501" s="36">
        <f t="shared" ca="1" si="1155"/>
        <v>230.65347447146362</v>
      </c>
      <c r="DN501" s="36">
        <f t="shared" ca="1" si="1204"/>
        <v>230.653474471468</v>
      </c>
      <c r="DO501" s="64" cm="1">
        <f t="array" ref="DO501">IFERROR(INDEX(Tbl_FwdNom,$B501,MATCH(LIDt,Tbl_FwdNom_Cols,0)),0)</f>
        <v>8.4033915360000009</v>
      </c>
      <c r="DP501" s="64">
        <f t="shared" ca="1" si="1205"/>
        <v>8.3416340610000006</v>
      </c>
      <c r="DQ501" s="64">
        <f t="shared" ca="1" si="1156"/>
        <v>6.6989488212596537E-3</v>
      </c>
      <c r="DR501" s="70">
        <f t="shared" ca="1" si="1157"/>
        <v>0.99334562847303709</v>
      </c>
      <c r="DS501" s="70">
        <f ca="1">PRODUCT($DR$8:DR501)</f>
        <v>1.5531263649794212E-2</v>
      </c>
      <c r="DT501" s="36">
        <f t="shared" ca="1" si="1158"/>
        <v>246.64779265505607</v>
      </c>
      <c r="DU501" s="36">
        <f t="shared" ca="1" si="1159"/>
        <v>6.0994940606809376</v>
      </c>
      <c r="DV501" s="36">
        <f t="shared" ca="1" si="1160"/>
        <v>0.10566047360878919</v>
      </c>
      <c r="DW501" s="36">
        <f t="shared" ca="1" si="1161"/>
        <v>1.5729230241443028E-16</v>
      </c>
      <c r="DX501" s="36">
        <f t="shared" ca="1" si="1162"/>
        <v>11.163537151637927</v>
      </c>
      <c r="DY501" s="36">
        <f t="shared" ca="1" si="1163"/>
        <v>0.1194010361223098</v>
      </c>
      <c r="DZ501" s="36">
        <f t="shared" ca="1" si="1164"/>
        <v>7.4589613259992467</v>
      </c>
      <c r="EA501" s="36">
        <f t="shared" ca="1" si="1165"/>
        <v>0</v>
      </c>
      <c r="EB501" s="36">
        <f t="shared" ca="1" si="1166"/>
        <v>249.05645145261181</v>
      </c>
      <c r="EC501" s="36">
        <f t="shared" ca="1" si="1167"/>
        <v>0</v>
      </c>
      <c r="ED501" s="36">
        <f t="shared" ca="1" si="1168"/>
        <v>0</v>
      </c>
      <c r="EE501" s="36">
        <f t="shared" ca="1" si="1206"/>
        <v>0</v>
      </c>
      <c r="EF501" s="36">
        <f t="shared" ca="1" si="1169"/>
        <v>249.05645145261181</v>
      </c>
      <c r="EG501" s="64"/>
      <c r="EH501" s="64"/>
      <c r="EI501" s="64"/>
      <c r="EJ501" s="70"/>
      <c r="EK501" s="70"/>
      <c r="EL501" s="70"/>
      <c r="EM501" s="70"/>
      <c r="EN501" s="70"/>
      <c r="EO501" s="36">
        <f t="shared" ca="1" si="1170"/>
        <v>2.125925647388764</v>
      </c>
      <c r="EP501" s="36">
        <f t="shared" ca="1" si="1171"/>
        <v>0</v>
      </c>
      <c r="EQ501" s="36">
        <f t="shared" si="1172"/>
        <v>6.250016882165327</v>
      </c>
      <c r="ER501" s="36">
        <f t="shared" si="1173"/>
        <v>6.300196138244582E-2</v>
      </c>
      <c r="ES501" s="36">
        <f t="shared" si="1174"/>
        <v>-5.7535328944869769E-2</v>
      </c>
      <c r="ET501" s="36">
        <f t="shared" ca="1" si="1175"/>
        <v>0</v>
      </c>
      <c r="EU501" s="36">
        <f t="shared" ca="1" si="1207"/>
        <v>6.300196138244582E-2</v>
      </c>
      <c r="EV501" s="36">
        <f t="shared" si="1176"/>
        <v>0.11725720510508421</v>
      </c>
      <c r="EW501" s="36">
        <f t="shared" si="1177"/>
        <v>8.1698208554664653</v>
      </c>
      <c r="EX501" s="36">
        <f t="shared" ca="1" si="1208"/>
        <v>14.600096904119322</v>
      </c>
      <c r="EY501" s="36">
        <f t="shared" si="1178"/>
        <v>0</v>
      </c>
      <c r="EZ501" s="36">
        <f t="shared" si="1179"/>
        <v>0</v>
      </c>
      <c r="FA501" s="36">
        <f t="shared" si="1180"/>
        <v>0</v>
      </c>
      <c r="FB501" s="36">
        <f t="shared" si="1181"/>
        <v>0</v>
      </c>
      <c r="FC501" s="36">
        <f t="shared" si="1209"/>
        <v>0</v>
      </c>
      <c r="FD501" s="36">
        <f t="shared" si="1182"/>
        <v>0</v>
      </c>
      <c r="FE501" s="36">
        <f t="shared" si="1183"/>
        <v>0</v>
      </c>
      <c r="FF501" s="36">
        <f t="shared" si="1210"/>
        <v>0</v>
      </c>
      <c r="FG501" s="36">
        <f t="shared" ca="1" si="1184"/>
        <v>14.600096904119322</v>
      </c>
      <c r="FH501" s="36">
        <f t="shared" ca="1" si="1185"/>
        <v>0.1325096717539504</v>
      </c>
      <c r="FI501" s="36">
        <f t="shared" ca="1" si="1186"/>
        <v>-0.37263920102713172</v>
      </c>
      <c r="FJ501" s="36">
        <f t="shared" ca="1" si="1187"/>
        <v>15.491401865729578</v>
      </c>
      <c r="FK501" s="36">
        <f t="shared" si="1188"/>
        <v>0</v>
      </c>
      <c r="FL501" s="36">
        <f t="shared" si="1189"/>
        <v>0</v>
      </c>
      <c r="FM501" s="36">
        <f t="shared" ca="1" si="1190"/>
        <v>0</v>
      </c>
      <c r="FN501" s="36">
        <f t="shared" ca="1" si="1212"/>
        <v>15.491401865729578</v>
      </c>
    </row>
    <row r="502" spans="2:170" x14ac:dyDescent="0.25">
      <c r="B502" s="2">
        <v>494</v>
      </c>
      <c r="C502" s="2">
        <f t="shared" si="1066"/>
        <v>42</v>
      </c>
      <c r="D502" s="2">
        <f t="shared" si="1215"/>
        <v>518</v>
      </c>
      <c r="E502" s="2">
        <f t="shared" si="1213"/>
        <v>44</v>
      </c>
      <c r="F502" s="189">
        <f t="shared" si="1217"/>
        <v>60752</v>
      </c>
      <c r="G502" s="2">
        <f t="shared" si="1216"/>
        <v>4</v>
      </c>
      <c r="H502" s="187">
        <f t="shared" si="1067"/>
        <v>75.75</v>
      </c>
      <c r="I502" s="186">
        <f t="shared" si="1214"/>
        <v>75</v>
      </c>
      <c r="J502" s="2">
        <f t="shared" si="1068"/>
        <v>0</v>
      </c>
      <c r="K502" s="2">
        <f t="shared" si="1069"/>
        <v>1</v>
      </c>
      <c r="L502">
        <f t="shared" si="1070"/>
        <v>2</v>
      </c>
      <c r="M502" s="190">
        <f t="shared" si="1191"/>
        <v>2.949144762E-2</v>
      </c>
      <c r="N502">
        <f t="shared" si="1071"/>
        <v>1</v>
      </c>
      <c r="O502">
        <f t="shared" si="1072"/>
        <v>100</v>
      </c>
      <c r="P502" s="58">
        <f t="shared" si="1073"/>
        <v>0.13271151429</v>
      </c>
      <c r="Q502" s="106">
        <f t="shared" si="1074"/>
        <v>0.13271151429</v>
      </c>
      <c r="R502" s="59">
        <f t="shared" si="1075"/>
        <v>0.13271151429</v>
      </c>
      <c r="S502" s="32">
        <f t="shared" si="1192"/>
        <v>1.1795186346794662E-2</v>
      </c>
      <c r="T502">
        <f t="shared" si="1076"/>
        <v>1</v>
      </c>
      <c r="U502" s="32">
        <f t="shared" si="1193"/>
        <v>9.6872613000000007E-4</v>
      </c>
      <c r="V502">
        <f t="shared" si="1077"/>
        <v>1</v>
      </c>
      <c r="W502">
        <f t="shared" si="1078"/>
        <v>100</v>
      </c>
      <c r="X502" s="58">
        <f t="shared" si="1079"/>
        <v>4.3592675850000007E-3</v>
      </c>
      <c r="Y502" s="58">
        <f t="shared" si="1080"/>
        <v>4.3592675850000007E-3</v>
      </c>
      <c r="Z502" s="32">
        <f t="shared" si="1081"/>
        <v>4.3592675850000007E-3</v>
      </c>
      <c r="AA502" s="32">
        <f t="shared" si="1082"/>
        <v>3.6400014385873369E-4</v>
      </c>
      <c r="AB502" s="59">
        <f t="shared" si="1083"/>
        <v>4.9056245199999996E-3</v>
      </c>
      <c r="AC502" s="59">
        <f t="shared" si="1084"/>
        <v>4.9056245199999996E-3</v>
      </c>
      <c r="AD502">
        <f t="shared" si="1085"/>
        <v>1</v>
      </c>
      <c r="AE502" s="59">
        <f t="shared" si="1086"/>
        <v>4.9056245199999996E-3</v>
      </c>
      <c r="AF502" s="59">
        <f t="shared" si="1087"/>
        <v>4.1758461800000006E-3</v>
      </c>
      <c r="AG502" s="59">
        <f t="shared" si="1088"/>
        <v>4.1758461800000006E-3</v>
      </c>
      <c r="AH502">
        <f t="shared" si="1089"/>
        <v>1</v>
      </c>
      <c r="AI502" s="59">
        <f t="shared" si="1090"/>
        <v>4.1758461800000006E-3</v>
      </c>
      <c r="AJ502" s="59">
        <f t="shared" si="1091"/>
        <v>0</v>
      </c>
      <c r="AK502" s="59">
        <f t="shared" si="1092"/>
        <v>0</v>
      </c>
      <c r="AL502" s="59">
        <f t="shared" si="1093"/>
        <v>0</v>
      </c>
      <c r="AM502" s="12">
        <f t="shared" si="1194"/>
        <v>2.4491296215012376E-3</v>
      </c>
      <c r="AN502" s="12">
        <f t="shared" si="1195"/>
        <v>0</v>
      </c>
      <c r="AO502" s="66">
        <f t="shared" si="1094"/>
        <v>2.8887940273061777E-5</v>
      </c>
      <c r="AP502" s="66">
        <f t="shared" si="1095"/>
        <v>8.9148353455513644E-7</v>
      </c>
      <c r="AQ502" s="59">
        <f t="shared" si="1096"/>
        <v>1.201451032389479E-5</v>
      </c>
      <c r="AR502" s="59">
        <f t="shared" si="1097"/>
        <v>1.0227188574270791E-5</v>
      </c>
      <c r="AS502" s="59">
        <f t="shared" si="1098"/>
        <v>0</v>
      </c>
      <c r="AT502" s="12">
        <f t="shared" si="1099"/>
        <v>2.3971084987954553E-3</v>
      </c>
      <c r="AU502" s="59">
        <f t="shared" si="1196"/>
        <v>1.4230153513872246E-19</v>
      </c>
      <c r="AV502" s="59">
        <f t="shared" si="1197"/>
        <v>0</v>
      </c>
      <c r="AW502" s="70">
        <f t="shared" si="1100"/>
        <v>0</v>
      </c>
      <c r="AX502" s="20">
        <f t="shared" si="1101"/>
        <v>200000</v>
      </c>
      <c r="AY502" s="20">
        <f t="shared" si="1102"/>
        <v>0</v>
      </c>
      <c r="AZ502" s="20">
        <f t="shared" si="1103"/>
        <v>0</v>
      </c>
      <c r="BA502" s="20">
        <f t="shared" si="1104"/>
        <v>200000</v>
      </c>
      <c r="BB502" s="36">
        <f t="shared" si="1105"/>
        <v>1</v>
      </c>
      <c r="BC502" s="36">
        <f t="shared" si="1106"/>
        <v>0</v>
      </c>
      <c r="BD502" s="80">
        <f t="shared" si="1107"/>
        <v>5.7775880546123553</v>
      </c>
      <c r="BE502" s="36">
        <f t="shared" si="1108"/>
        <v>0</v>
      </c>
      <c r="BF502" s="36">
        <f t="shared" si="1109"/>
        <v>0</v>
      </c>
      <c r="BG502" s="36">
        <f t="shared" si="1110"/>
        <v>5.7775880546123553</v>
      </c>
      <c r="BH502" s="36">
        <f t="shared" si="1111"/>
        <v>0.17829670691102728</v>
      </c>
      <c r="BI502" s="36">
        <f t="shared" si="1112"/>
        <v>0</v>
      </c>
      <c r="BJ502" s="36">
        <f t="shared" si="1113"/>
        <v>0</v>
      </c>
      <c r="BK502" s="36">
        <f t="shared" si="1114"/>
        <v>0.17829670691102728</v>
      </c>
      <c r="BL502" s="68">
        <f ca="1">IF(OR(AT502=0,E502&gt;ProjTerm),0,VLOOKUP(D502,'Life Events'!$AE$5:$AI$1206,5,FALSE))</f>
        <v>2.3297899469240572E-17</v>
      </c>
      <c r="BM502" s="93">
        <f t="shared" ca="1" si="1115"/>
        <v>2.3297899469240572E-17</v>
      </c>
      <c r="BN502" s="93">
        <f t="shared" ca="1" si="1116"/>
        <v>5.5847592821798697E-20</v>
      </c>
      <c r="BO502" s="36">
        <f t="shared" ca="1" si="1117"/>
        <v>8.4997674174957894E-18</v>
      </c>
      <c r="BP502" s="36">
        <f t="shared" si="1118"/>
        <v>2.4898451446867626E-3</v>
      </c>
      <c r="BQ502" s="36">
        <f t="shared" si="1119"/>
        <v>98.329686540318676</v>
      </c>
      <c r="BR502" s="36">
        <f t="shared" si="1120"/>
        <v>154.78110000000001</v>
      </c>
      <c r="BS502" s="36">
        <f t="shared" si="1121"/>
        <v>152.19577045365722</v>
      </c>
      <c r="BT502" s="36">
        <f t="shared" si="1122"/>
        <v>0.36482977483518397</v>
      </c>
      <c r="BU502" s="70" cm="1">
        <f t="array" ref="BU502">IF(AND(ActInt=1,$J502=0),INDEX(Tbl_FwdNom,$B502-IVP,MATCH(ValnDt,Tbl_FwdNom_Cols)),INDEX(Tbl_FwdNom,$B502,MATCH(StartDt,Tbl_FwdNom_Cols)))</f>
        <v>11.445530722999999</v>
      </c>
      <c r="BV502" s="70" cm="1">
        <f t="array" ref="BV502">INDEX(Tbl_FwdReal,$B502,MATCH(StartDt,Tbl_FwdReal_Cols))</f>
        <v>4.3864925960000001</v>
      </c>
      <c r="BW502" s="70" cm="1">
        <f t="array" ref="BW502">IF(RunType&lt;&gt;"OPN",INDEX(Tbl_FwdReal,$B502,MATCH(ValnDt,Tbl_FwdReal_Cols)),IF(AND($J502=0,ActInt=1),INDEX(Tbl_FwdReal,$B502-IVP,MATCH(ValnDt,Tbl_FwdReal_Cols)),-999))*$K502</f>
        <v>4.3864925960000001</v>
      </c>
      <c r="BX502" s="70">
        <f t="shared" si="1123"/>
        <v>4.3864925960000002E-2</v>
      </c>
      <c r="BY502" s="70">
        <f t="shared" si="1198"/>
        <v>6.7624057015883698E-2</v>
      </c>
      <c r="BZ502" s="64">
        <f t="shared" si="1211"/>
        <v>5.4678671854320182E-3</v>
      </c>
      <c r="CA502" s="70" cm="1">
        <f t="array" ref="CA502">IF($J502=1,CA501*(1+INDEX(Tbl_CPI,$B502,MATCH(IF(RunType="OPN",StartDt,ValnDt),Tbl_CPI_Cols))),0)</f>
        <v>0</v>
      </c>
      <c r="CB502" s="70">
        <f t="shared" si="1199"/>
        <v>16.925720150964697</v>
      </c>
      <c r="CC502" s="70">
        <f t="shared" si="1200"/>
        <v>16.742101953653247</v>
      </c>
      <c r="CD502" s="36">
        <f t="shared" si="1124"/>
        <v>86.984531791255421</v>
      </c>
      <c r="CE502" s="36">
        <f t="shared" si="1125"/>
        <v>1.5752262241953519</v>
      </c>
      <c r="CF502" s="36">
        <f t="shared" si="1126"/>
        <v>0</v>
      </c>
      <c r="CG502" s="36">
        <f t="shared" si="1127"/>
        <v>0.21689432662862212</v>
      </c>
      <c r="CH502" s="36">
        <f t="shared" si="1128"/>
        <v>0.21303639342237976</v>
      </c>
      <c r="CI502" s="36">
        <f t="shared" si="1129"/>
        <v>0</v>
      </c>
      <c r="CJ502" s="36">
        <f t="shared" si="1130"/>
        <v>0</v>
      </c>
      <c r="CK502" s="36">
        <f t="shared" si="1131"/>
        <v>0</v>
      </c>
      <c r="CL502" s="36">
        <f t="shared" si="1132"/>
        <v>3.8579332062423856E-3</v>
      </c>
      <c r="CM502" s="36">
        <f t="shared" si="1133"/>
        <v>0.21689432662862212</v>
      </c>
      <c r="CN502" s="36">
        <f t="shared" ca="1" si="1134"/>
        <v>5.588565141543512</v>
      </c>
      <c r="CO502" s="20">
        <f t="shared" si="1135"/>
        <v>120000</v>
      </c>
      <c r="CP502" s="20">
        <f t="shared" si="1136"/>
        <v>2</v>
      </c>
      <c r="CQ502" s="64">
        <f t="shared" si="1137"/>
        <v>3.4558853940000002E-2</v>
      </c>
      <c r="CR502" s="64">
        <f t="shared" si="1138"/>
        <v>0.15551484273000002</v>
      </c>
      <c r="CS502" s="36">
        <f t="shared" si="1139"/>
        <v>4.1106987703857758</v>
      </c>
      <c r="CT502" s="36">
        <f t="shared" si="1140"/>
        <v>3.4665528327674133</v>
      </c>
      <c r="CU502" s="36">
        <f t="shared" si="1141"/>
        <v>0.10697802414661638</v>
      </c>
      <c r="CV502" s="36">
        <f t="shared" si="1201"/>
        <v>3.5735308569140298</v>
      </c>
      <c r="CW502" s="36">
        <f t="shared" si="1142"/>
        <v>0</v>
      </c>
      <c r="CX502" s="36">
        <f t="shared" si="1143"/>
        <v>0</v>
      </c>
      <c r="CY502" s="36">
        <f t="shared" si="1144"/>
        <v>0</v>
      </c>
      <c r="CZ502" s="36">
        <f t="shared" si="1202"/>
        <v>0</v>
      </c>
      <c r="DA502" s="64">
        <f t="shared" si="1145"/>
        <v>9.0713787976446358E-3</v>
      </c>
      <c r="DB502" s="70">
        <f t="shared" si="1203"/>
        <v>0.99101017134342506</v>
      </c>
      <c r="DC502" s="70">
        <f>PRODUCT($DB$8:DB502)</f>
        <v>8.223109839487177E-3</v>
      </c>
      <c r="DD502" s="36">
        <f t="shared" si="1146"/>
        <v>10.240842629926773</v>
      </c>
      <c r="DE502" s="36">
        <f t="shared" si="1147"/>
        <v>224.73476272447189</v>
      </c>
      <c r="DF502" s="36">
        <f t="shared" si="1148"/>
        <v>5.5917344502724937</v>
      </c>
      <c r="DG502" s="36">
        <f t="shared" si="1149"/>
        <v>9.628750952135004E-2</v>
      </c>
      <c r="DH502" s="36">
        <f t="shared" ca="1" si="1150"/>
        <v>1.4413166303212586E-16</v>
      </c>
      <c r="DI502" s="36">
        <f t="shared" si="1151"/>
        <v>6.9490254753228093</v>
      </c>
      <c r="DJ502" s="36">
        <f t="shared" ca="1" si="1152"/>
        <v>226.93839251061908</v>
      </c>
      <c r="DK502" s="36">
        <f t="shared" si="1153"/>
        <v>0</v>
      </c>
      <c r="DL502" s="36">
        <f t="shared" si="1154"/>
        <v>0</v>
      </c>
      <c r="DM502" s="36">
        <f t="shared" ca="1" si="1155"/>
        <v>226.93839251061908</v>
      </c>
      <c r="DN502" s="36">
        <f t="shared" ca="1" si="1204"/>
        <v>226.93839251062346</v>
      </c>
      <c r="DO502" s="64" cm="1">
        <f t="array" ref="DO502">IFERROR(INDEX(Tbl_FwdNom,$B502,MATCH(LIDt,Tbl_FwdNom_Cols,0)),0)</f>
        <v>8.4016755750000005</v>
      </c>
      <c r="DP502" s="64">
        <f t="shared" ca="1" si="1205"/>
        <v>8.3399190779999994</v>
      </c>
      <c r="DQ502" s="64">
        <f t="shared" ca="1" si="1156"/>
        <v>6.6976208583116037E-3</v>
      </c>
      <c r="DR502" s="70">
        <f t="shared" ca="1" si="1157"/>
        <v>0.99334693882299907</v>
      </c>
      <c r="DS502" s="70">
        <f ca="1">PRODUCT($DR$8:DR502)</f>
        <v>1.5427933202576001E-2</v>
      </c>
      <c r="DT502" s="36">
        <f t="shared" ca="1" si="1158"/>
        <v>242.52215800118674</v>
      </c>
      <c r="DU502" s="36">
        <f t="shared" ca="1" si="1159"/>
        <v>5.9620494524158749</v>
      </c>
      <c r="DV502" s="36">
        <f t="shared" ca="1" si="1160"/>
        <v>0.10387830225604373</v>
      </c>
      <c r="DW502" s="36">
        <f t="shared" ca="1" si="1161"/>
        <v>1.4984601920243723E-16</v>
      </c>
      <c r="DX502" s="36">
        <f t="shared" ca="1" si="1162"/>
        <v>10.873476516082089</v>
      </c>
      <c r="DY502" s="36">
        <f t="shared" ca="1" si="1163"/>
        <v>0.11631696681219211</v>
      </c>
      <c r="DZ502" s="36">
        <f t="shared" ca="1" si="1164"/>
        <v>7.294455390543054</v>
      </c>
      <c r="EA502" s="36">
        <f t="shared" ca="1" si="1165"/>
        <v>0</v>
      </c>
      <c r="EB502" s="36">
        <f t="shared" ca="1" si="1166"/>
        <v>244.91762499261969</v>
      </c>
      <c r="EC502" s="36">
        <f t="shared" ca="1" si="1167"/>
        <v>0</v>
      </c>
      <c r="ED502" s="36">
        <f t="shared" ca="1" si="1168"/>
        <v>0</v>
      </c>
      <c r="EE502" s="36">
        <f t="shared" ca="1" si="1206"/>
        <v>0</v>
      </c>
      <c r="EF502" s="36">
        <f t="shared" ca="1" si="1169"/>
        <v>244.91762499261969</v>
      </c>
      <c r="EG502" s="64"/>
      <c r="EH502" s="64"/>
      <c r="EI502" s="64"/>
      <c r="EJ502" s="70"/>
      <c r="EK502" s="70"/>
      <c r="EL502" s="70"/>
      <c r="EM502" s="70"/>
      <c r="EN502" s="70"/>
      <c r="EO502" s="36">
        <f t="shared" ca="1" si="1170"/>
        <v>2.0903775073275952</v>
      </c>
      <c r="EP502" s="36">
        <f t="shared" ca="1" si="1171"/>
        <v>0</v>
      </c>
      <c r="EQ502" s="36">
        <f t="shared" si="1172"/>
        <v>6.1477421095280746</v>
      </c>
      <c r="ER502" s="36">
        <f t="shared" si="1173"/>
        <v>6.1386580568143757E-2</v>
      </c>
      <c r="ES502" s="36">
        <f t="shared" si="1174"/>
        <v>-5.6060113499466248E-2</v>
      </c>
      <c r="ET502" s="36">
        <f t="shared" ca="1" si="1175"/>
        <v>0</v>
      </c>
      <c r="EU502" s="36">
        <f t="shared" ca="1" si="1207"/>
        <v>6.1386580568143757E-2</v>
      </c>
      <c r="EV502" s="36">
        <f t="shared" si="1176"/>
        <v>0.11470811944319165</v>
      </c>
      <c r="EW502" s="36">
        <f t="shared" si="1177"/>
        <v>8.0361305653067312</v>
      </c>
      <c r="EX502" s="36">
        <f t="shared" ca="1" si="1208"/>
        <v>14.359967374846141</v>
      </c>
      <c r="EY502" s="36">
        <f t="shared" si="1178"/>
        <v>0</v>
      </c>
      <c r="EZ502" s="36">
        <f t="shared" si="1179"/>
        <v>0</v>
      </c>
      <c r="FA502" s="36">
        <f t="shared" si="1180"/>
        <v>0</v>
      </c>
      <c r="FB502" s="36">
        <f t="shared" si="1181"/>
        <v>0</v>
      </c>
      <c r="FC502" s="36">
        <f t="shared" si="1209"/>
        <v>0</v>
      </c>
      <c r="FD502" s="36">
        <f t="shared" si="1182"/>
        <v>0</v>
      </c>
      <c r="FE502" s="36">
        <f t="shared" si="1183"/>
        <v>0</v>
      </c>
      <c r="FF502" s="36">
        <f t="shared" si="1210"/>
        <v>0</v>
      </c>
      <c r="FG502" s="36">
        <f t="shared" ca="1" si="1184"/>
        <v>14.359967374846141</v>
      </c>
      <c r="FH502" s="36">
        <f t="shared" ca="1" si="1185"/>
        <v>0.13026470357904799</v>
      </c>
      <c r="FI502" s="36">
        <f t="shared" ca="1" si="1186"/>
        <v>-0.3647244252064078</v>
      </c>
      <c r="FJ502" s="36">
        <f t="shared" ca="1" si="1187"/>
        <v>15.230432976783568</v>
      </c>
      <c r="FK502" s="36">
        <f t="shared" si="1188"/>
        <v>0</v>
      </c>
      <c r="FL502" s="36">
        <f t="shared" si="1189"/>
        <v>0</v>
      </c>
      <c r="FM502" s="36">
        <f t="shared" ca="1" si="1190"/>
        <v>0</v>
      </c>
      <c r="FN502" s="36">
        <f t="shared" ca="1" si="1212"/>
        <v>15.230432976783568</v>
      </c>
    </row>
    <row r="503" spans="2:170" x14ac:dyDescent="0.25">
      <c r="B503" s="2">
        <v>495</v>
      </c>
      <c r="C503" s="2">
        <f t="shared" si="1066"/>
        <v>42</v>
      </c>
      <c r="D503" s="2">
        <f t="shared" si="1215"/>
        <v>519</v>
      </c>
      <c r="E503" s="2">
        <f t="shared" si="1213"/>
        <v>44</v>
      </c>
      <c r="F503" s="189">
        <f t="shared" si="1217"/>
        <v>60783</v>
      </c>
      <c r="G503" s="2">
        <f t="shared" si="1216"/>
        <v>5</v>
      </c>
      <c r="H503" s="187">
        <f t="shared" si="1067"/>
        <v>75.833333333333343</v>
      </c>
      <c r="I503" s="186">
        <f t="shared" si="1214"/>
        <v>75</v>
      </c>
      <c r="J503" s="2">
        <f t="shared" si="1068"/>
        <v>0</v>
      </c>
      <c r="K503" s="2">
        <f t="shared" si="1069"/>
        <v>1</v>
      </c>
      <c r="L503">
        <f t="shared" si="1070"/>
        <v>2</v>
      </c>
      <c r="M503" s="190">
        <f t="shared" si="1191"/>
        <v>2.949144762E-2</v>
      </c>
      <c r="N503">
        <f t="shared" si="1071"/>
        <v>1</v>
      </c>
      <c r="O503">
        <f t="shared" si="1072"/>
        <v>100</v>
      </c>
      <c r="P503" s="58">
        <f t="shared" si="1073"/>
        <v>0.13271151429</v>
      </c>
      <c r="Q503" s="106">
        <f t="shared" si="1074"/>
        <v>0.13271151429</v>
      </c>
      <c r="R503" s="59">
        <f t="shared" si="1075"/>
        <v>0.13271151429</v>
      </c>
      <c r="S503" s="32">
        <f t="shared" si="1192"/>
        <v>1.1795186346794662E-2</v>
      </c>
      <c r="T503">
        <f t="shared" si="1076"/>
        <v>1</v>
      </c>
      <c r="U503" s="32">
        <f t="shared" si="1193"/>
        <v>9.6872613000000007E-4</v>
      </c>
      <c r="V503">
        <f t="shared" si="1077"/>
        <v>1</v>
      </c>
      <c r="W503">
        <f t="shared" si="1078"/>
        <v>100</v>
      </c>
      <c r="X503" s="58">
        <f t="shared" si="1079"/>
        <v>4.3592675850000007E-3</v>
      </c>
      <c r="Y503" s="58">
        <f t="shared" si="1080"/>
        <v>4.3592675850000007E-3</v>
      </c>
      <c r="Z503" s="32">
        <f t="shared" si="1081"/>
        <v>4.3592675850000007E-3</v>
      </c>
      <c r="AA503" s="32">
        <f t="shared" si="1082"/>
        <v>3.6400014385873369E-4</v>
      </c>
      <c r="AB503" s="59">
        <f t="shared" si="1083"/>
        <v>4.9056245199999996E-3</v>
      </c>
      <c r="AC503" s="59">
        <f t="shared" si="1084"/>
        <v>4.9056245199999996E-3</v>
      </c>
      <c r="AD503">
        <f t="shared" si="1085"/>
        <v>1</v>
      </c>
      <c r="AE503" s="59">
        <f t="shared" si="1086"/>
        <v>4.9056245199999996E-3</v>
      </c>
      <c r="AF503" s="59">
        <f t="shared" si="1087"/>
        <v>4.1758461800000006E-3</v>
      </c>
      <c r="AG503" s="59">
        <f t="shared" si="1088"/>
        <v>4.1758461800000006E-3</v>
      </c>
      <c r="AH503">
        <f t="shared" si="1089"/>
        <v>1</v>
      </c>
      <c r="AI503" s="59">
        <f t="shared" si="1090"/>
        <v>4.1758461800000006E-3</v>
      </c>
      <c r="AJ503" s="59">
        <f t="shared" si="1091"/>
        <v>0</v>
      </c>
      <c r="AK503" s="59">
        <f t="shared" si="1092"/>
        <v>0</v>
      </c>
      <c r="AL503" s="59">
        <f t="shared" si="1093"/>
        <v>0</v>
      </c>
      <c r="AM503" s="12">
        <f t="shared" si="1194"/>
        <v>2.3971084987954553E-3</v>
      </c>
      <c r="AN503" s="12">
        <f t="shared" si="1195"/>
        <v>0</v>
      </c>
      <c r="AO503" s="66">
        <f t="shared" si="1094"/>
        <v>2.8274341436777601E-5</v>
      </c>
      <c r="AP503" s="66">
        <f t="shared" si="1095"/>
        <v>8.7254783840653887E-7</v>
      </c>
      <c r="AQ503" s="59">
        <f t="shared" si="1096"/>
        <v>1.1759314228791374E-5</v>
      </c>
      <c r="AR503" s="59">
        <f t="shared" si="1097"/>
        <v>1.0009956367740539E-5</v>
      </c>
      <c r="AS503" s="59">
        <f t="shared" si="1098"/>
        <v>0</v>
      </c>
      <c r="AT503" s="12">
        <f t="shared" si="1099"/>
        <v>2.3461923389237389E-3</v>
      </c>
      <c r="AU503" s="59">
        <f t="shared" si="1196"/>
        <v>0</v>
      </c>
      <c r="AV503" s="59">
        <f t="shared" si="1197"/>
        <v>-3.1679032227310833E-19</v>
      </c>
      <c r="AW503" s="70">
        <f t="shared" si="1100"/>
        <v>0</v>
      </c>
      <c r="AX503" s="20">
        <f t="shared" si="1101"/>
        <v>200000</v>
      </c>
      <c r="AY503" s="20">
        <f t="shared" si="1102"/>
        <v>0</v>
      </c>
      <c r="AZ503" s="20">
        <f t="shared" si="1103"/>
        <v>0</v>
      </c>
      <c r="BA503" s="20">
        <f t="shared" si="1104"/>
        <v>200000</v>
      </c>
      <c r="BB503" s="36">
        <f t="shared" si="1105"/>
        <v>1</v>
      </c>
      <c r="BC503" s="36">
        <f t="shared" si="1106"/>
        <v>0</v>
      </c>
      <c r="BD503" s="80">
        <f t="shared" si="1107"/>
        <v>5.6548682873555203</v>
      </c>
      <c r="BE503" s="36">
        <f t="shared" si="1108"/>
        <v>0</v>
      </c>
      <c r="BF503" s="36">
        <f t="shared" si="1109"/>
        <v>0</v>
      </c>
      <c r="BG503" s="36">
        <f t="shared" si="1110"/>
        <v>5.6548682873555203</v>
      </c>
      <c r="BH503" s="36">
        <f t="shared" si="1111"/>
        <v>0.17450956768130776</v>
      </c>
      <c r="BI503" s="36">
        <f t="shared" si="1112"/>
        <v>0</v>
      </c>
      <c r="BJ503" s="36">
        <f t="shared" si="1113"/>
        <v>0</v>
      </c>
      <c r="BK503" s="36">
        <f t="shared" si="1114"/>
        <v>0.17450956768130776</v>
      </c>
      <c r="BL503" s="68">
        <f ca="1">IF(OR(AT503=0,E503&gt;ProjTerm),0,VLOOKUP(D503,'Life Events'!$AE$5:$AI$1206,5,FALSE))</f>
        <v>2.2803036773352127E-17</v>
      </c>
      <c r="BM503" s="93">
        <f t="shared" ca="1" si="1115"/>
        <v>2.2803036773352127E-17</v>
      </c>
      <c r="BN503" s="93">
        <f t="shared" ca="1" si="1116"/>
        <v>5.3500310181835053E-20</v>
      </c>
      <c r="BO503" s="36">
        <f t="shared" ca="1" si="1117"/>
        <v>8.1426006994721349E-18</v>
      </c>
      <c r="BP503" s="36">
        <f t="shared" si="1118"/>
        <v>2.4369591975106587E-3</v>
      </c>
      <c r="BQ503" s="36">
        <f t="shared" si="1119"/>
        <v>98.330649870951248</v>
      </c>
      <c r="BR503" s="36">
        <f t="shared" si="1120"/>
        <v>154.78110000000001</v>
      </c>
      <c r="BS503" s="36">
        <f t="shared" si="1121"/>
        <v>152.19726150740692</v>
      </c>
      <c r="BT503" s="36">
        <f t="shared" si="1122"/>
        <v>0.35708404895385099</v>
      </c>
      <c r="BU503" s="70" cm="1">
        <f t="array" ref="BU503">IF(AND(ActInt=1,$J503=0),INDEX(Tbl_FwdNom,$B503-IVP,MATCH(ValnDt,Tbl_FwdNom_Cols)),INDEX(Tbl_FwdNom,$B503,MATCH(StartDt,Tbl_FwdNom_Cols)))</f>
        <v>11.439479632999999</v>
      </c>
      <c r="BV503" s="70" cm="1">
        <f t="array" ref="BV503">INDEX(Tbl_FwdReal,$B503,MATCH(StartDt,Tbl_FwdReal_Cols))</f>
        <v>4.3830796660000004</v>
      </c>
      <c r="BW503" s="70" cm="1">
        <f t="array" ref="BW503">IF(RunType&lt;&gt;"OPN",INDEX(Tbl_FwdReal,$B503,MATCH(ValnDt,Tbl_FwdReal_Cols)),IF(AND($J503=0,ActInt=1),INDEX(Tbl_FwdReal,$B503-IVP,MATCH(ValnDt,Tbl_FwdReal_Cols)),-999))*$K503</f>
        <v>4.3830796660000004</v>
      </c>
      <c r="BX503" s="70">
        <f t="shared" si="1123"/>
        <v>4.3830796660000004E-2</v>
      </c>
      <c r="BY503" s="70">
        <f t="shared" si="1198"/>
        <v>6.7600994237559719E-2</v>
      </c>
      <c r="BZ503" s="64">
        <f t="shared" si="1211"/>
        <v>5.4660571606410802E-3</v>
      </c>
      <c r="CA503" s="70" cm="1">
        <f t="array" ref="CA503">IF($J503=1,CA502*(1+INDEX(Tbl_CPI,$B503,MATCH(IF(RunType="OPN",StartDt,ValnDt),Tbl_CPI_Cols))),0)</f>
        <v>0</v>
      </c>
      <c r="CB503" s="70">
        <f t="shared" si="1199"/>
        <v>17.018237104794885</v>
      </c>
      <c r="CC503" s="70">
        <f t="shared" si="1200"/>
        <v>16.742101953653247</v>
      </c>
      <c r="CD503" s="36">
        <f t="shared" si="1124"/>
        <v>86.984553068592419</v>
      </c>
      <c r="CE503" s="36">
        <f t="shared" si="1125"/>
        <v>1.5752416566016614</v>
      </c>
      <c r="CF503" s="36">
        <f t="shared" si="1126"/>
        <v>0</v>
      </c>
      <c r="CG503" s="36">
        <f t="shared" si="1127"/>
        <v>0.21228743658734367</v>
      </c>
      <c r="CH503" s="36">
        <f t="shared" si="1128"/>
        <v>0.20851141142464719</v>
      </c>
      <c r="CI503" s="36">
        <f t="shared" si="1129"/>
        <v>0</v>
      </c>
      <c r="CJ503" s="36">
        <f t="shared" si="1130"/>
        <v>0</v>
      </c>
      <c r="CK503" s="36">
        <f t="shared" si="1131"/>
        <v>0</v>
      </c>
      <c r="CL503" s="36">
        <f t="shared" si="1132"/>
        <v>3.7760251626964745E-3</v>
      </c>
      <c r="CM503" s="36">
        <f t="shared" si="1133"/>
        <v>0.21228743658734367</v>
      </c>
      <c r="CN503" s="36">
        <f t="shared" ca="1" si="1134"/>
        <v>5.4698568468854658</v>
      </c>
      <c r="CO503" s="20">
        <f t="shared" si="1135"/>
        <v>120000</v>
      </c>
      <c r="CP503" s="20">
        <f t="shared" si="1136"/>
        <v>2</v>
      </c>
      <c r="CQ503" s="64">
        <f t="shared" si="1137"/>
        <v>3.4558853940000002E-2</v>
      </c>
      <c r="CR503" s="64">
        <f t="shared" si="1138"/>
        <v>0.15551484273000002</v>
      </c>
      <c r="CS503" s="36">
        <f t="shared" si="1139"/>
        <v>4.0233848269899708</v>
      </c>
      <c r="CT503" s="36">
        <f t="shared" si="1140"/>
        <v>3.3929209724133123</v>
      </c>
      <c r="CU503" s="36">
        <f t="shared" si="1141"/>
        <v>0.10470574060878467</v>
      </c>
      <c r="CV503" s="36">
        <f t="shared" si="1201"/>
        <v>3.4976267130220968</v>
      </c>
      <c r="CW503" s="36">
        <f t="shared" si="1142"/>
        <v>0</v>
      </c>
      <c r="CX503" s="36">
        <f t="shared" si="1143"/>
        <v>0</v>
      </c>
      <c r="CY503" s="36">
        <f t="shared" si="1144"/>
        <v>0</v>
      </c>
      <c r="CZ503" s="36">
        <f t="shared" si="1202"/>
        <v>0</v>
      </c>
      <c r="DA503" s="64">
        <f t="shared" si="1145"/>
        <v>9.0668129395914399E-3</v>
      </c>
      <c r="DB503" s="70">
        <f t="shared" si="1203"/>
        <v>0.99101465549820411</v>
      </c>
      <c r="DC503" s="70">
        <f>PRODUCT($DB$8:DB503)</f>
        <v>8.1492223647032774E-3</v>
      </c>
      <c r="DD503" s="36">
        <f t="shared" si="1146"/>
        <v>9.9766103854422621</v>
      </c>
      <c r="DE503" s="36">
        <f t="shared" si="1147"/>
        <v>221.11752249176263</v>
      </c>
      <c r="DF503" s="36">
        <f t="shared" si="1148"/>
        <v>5.4679240928596755</v>
      </c>
      <c r="DG503" s="36">
        <f t="shared" si="1149"/>
        <v>9.4723571161088593E-2</v>
      </c>
      <c r="DH503" s="36">
        <f t="shared" ca="1" si="1150"/>
        <v>1.3729587716003823E-16</v>
      </c>
      <c r="DI503" s="36">
        <f t="shared" si="1151"/>
        <v>6.7978187823557104</v>
      </c>
      <c r="DJ503" s="36">
        <f t="shared" ca="1" si="1152"/>
        <v>223.31193141037465</v>
      </c>
      <c r="DK503" s="36">
        <f t="shared" si="1153"/>
        <v>0</v>
      </c>
      <c r="DL503" s="36">
        <f t="shared" si="1154"/>
        <v>0</v>
      </c>
      <c r="DM503" s="36">
        <f t="shared" ca="1" si="1155"/>
        <v>223.31193141037465</v>
      </c>
      <c r="DN503" s="36">
        <f t="shared" ca="1" si="1204"/>
        <v>223.31193141037906</v>
      </c>
      <c r="DO503" s="64" cm="1">
        <f t="array" ref="DO503">IFERROR(INDEX(Tbl_FwdNom,$B503,MATCH(LIDt,Tbl_FwdNom_Cols,0)),0)</f>
        <v>8.3999596410000006</v>
      </c>
      <c r="DP503" s="64">
        <f t="shared" ca="1" si="1205"/>
        <v>8.3382041220000005</v>
      </c>
      <c r="DQ503" s="64">
        <f t="shared" ca="1" si="1156"/>
        <v>6.6962928970011326E-3</v>
      </c>
      <c r="DR503" s="70">
        <f t="shared" ca="1" si="1157"/>
        <v>0.99334824917480224</v>
      </c>
      <c r="DS503" s="70">
        <f ca="1">PRODUCT($DR$8:DR503)</f>
        <v>1.532531043516467E-2</v>
      </c>
      <c r="DT503" s="36">
        <f t="shared" ca="1" si="1158"/>
        <v>238.49128911781995</v>
      </c>
      <c r="DU503" s="36">
        <f t="shared" ca="1" si="1159"/>
        <v>5.8274635141343492</v>
      </c>
      <c r="DV503" s="36">
        <f t="shared" ca="1" si="1160"/>
        <v>0.10213694259608275</v>
      </c>
      <c r="DW503" s="36">
        <f t="shared" ca="1" si="1161"/>
        <v>1.4270683133699426E-16</v>
      </c>
      <c r="DX503" s="36">
        <f t="shared" ca="1" si="1162"/>
        <v>10.589204450688587</v>
      </c>
      <c r="DY503" s="36">
        <f t="shared" ca="1" si="1163"/>
        <v>0.11329454875768498</v>
      </c>
      <c r="DZ503" s="36">
        <f t="shared" ca="1" si="1164"/>
        <v>7.1333935354543261</v>
      </c>
      <c r="EA503" s="36">
        <f t="shared" ca="1" si="1165"/>
        <v>0</v>
      </c>
      <c r="EB503" s="36">
        <f t="shared" ca="1" si="1166"/>
        <v>240.87409932288165</v>
      </c>
      <c r="EC503" s="36">
        <f t="shared" ca="1" si="1167"/>
        <v>0</v>
      </c>
      <c r="ED503" s="36">
        <f t="shared" ca="1" si="1168"/>
        <v>0</v>
      </c>
      <c r="EE503" s="36">
        <f t="shared" ca="1" si="1206"/>
        <v>0</v>
      </c>
      <c r="EF503" s="36">
        <f t="shared" ca="1" si="1169"/>
        <v>240.87409932288165</v>
      </c>
      <c r="EG503" s="64"/>
      <c r="EH503" s="64"/>
      <c r="EI503" s="64"/>
      <c r="EJ503" s="70"/>
      <c r="EK503" s="70"/>
      <c r="EL503" s="70"/>
      <c r="EM503" s="70"/>
      <c r="EN503" s="70"/>
      <c r="EO503" s="36">
        <f t="shared" ca="1" si="1170"/>
        <v>2.0556831832283993</v>
      </c>
      <c r="EP503" s="36">
        <f t="shared" ca="1" si="1171"/>
        <v>0</v>
      </c>
      <c r="EQ503" s="36">
        <f t="shared" si="1172"/>
        <v>6.0478881434022433</v>
      </c>
      <c r="ER503" s="36">
        <f t="shared" si="1173"/>
        <v>5.98026958673527E-2</v>
      </c>
      <c r="ES503" s="36">
        <f t="shared" si="1174"/>
        <v>-5.4613661273676471E-2</v>
      </c>
      <c r="ET503" s="36">
        <f t="shared" ca="1" si="1175"/>
        <v>0</v>
      </c>
      <c r="EU503" s="36">
        <f t="shared" ca="1" si="1207"/>
        <v>5.98026958673527E-2</v>
      </c>
      <c r="EV503" s="36">
        <f t="shared" si="1176"/>
        <v>0.11221213846584831</v>
      </c>
      <c r="EW503" s="36">
        <f t="shared" si="1177"/>
        <v>7.9056046754833371</v>
      </c>
      <c r="EX503" s="36">
        <f t="shared" ca="1" si="1208"/>
        <v>14.125507653218781</v>
      </c>
      <c r="EY503" s="36">
        <f t="shared" si="1178"/>
        <v>0</v>
      </c>
      <c r="EZ503" s="36">
        <f t="shared" si="1179"/>
        <v>0</v>
      </c>
      <c r="FA503" s="36">
        <f t="shared" si="1180"/>
        <v>0</v>
      </c>
      <c r="FB503" s="36">
        <f t="shared" si="1181"/>
        <v>0</v>
      </c>
      <c r="FC503" s="36">
        <f t="shared" si="1209"/>
        <v>0</v>
      </c>
      <c r="FD503" s="36">
        <f t="shared" si="1182"/>
        <v>0</v>
      </c>
      <c r="FE503" s="36">
        <f t="shared" si="1183"/>
        <v>0</v>
      </c>
      <c r="FF503" s="36">
        <f t="shared" si="1210"/>
        <v>0</v>
      </c>
      <c r="FG503" s="36">
        <f t="shared" ca="1" si="1184"/>
        <v>14.125507653218781</v>
      </c>
      <c r="FH503" s="36">
        <f t="shared" ca="1" si="1185"/>
        <v>0.12807333556850195</v>
      </c>
      <c r="FI503" s="36">
        <f t="shared" ca="1" si="1186"/>
        <v>-0.35697778189964824</v>
      </c>
      <c r="FJ503" s="36">
        <f t="shared" ca="1" si="1187"/>
        <v>14.975442635044608</v>
      </c>
      <c r="FK503" s="36">
        <f t="shared" si="1188"/>
        <v>0</v>
      </c>
      <c r="FL503" s="36">
        <f t="shared" si="1189"/>
        <v>0</v>
      </c>
      <c r="FM503" s="36">
        <f t="shared" ca="1" si="1190"/>
        <v>0</v>
      </c>
      <c r="FN503" s="36">
        <f t="shared" ca="1" si="1212"/>
        <v>14.975442635044608</v>
      </c>
    </row>
    <row r="504" spans="2:170" x14ac:dyDescent="0.25">
      <c r="B504" s="2">
        <v>496</v>
      </c>
      <c r="C504" s="2">
        <f t="shared" si="1066"/>
        <v>42</v>
      </c>
      <c r="D504" s="2">
        <f t="shared" si="1215"/>
        <v>520</v>
      </c>
      <c r="E504" s="2">
        <f t="shared" si="1213"/>
        <v>44</v>
      </c>
      <c r="F504" s="189">
        <f t="shared" si="1217"/>
        <v>60813</v>
      </c>
      <c r="G504" s="2">
        <f t="shared" si="1216"/>
        <v>6</v>
      </c>
      <c r="H504" s="187">
        <f t="shared" si="1067"/>
        <v>75.916666666666671</v>
      </c>
      <c r="I504" s="186">
        <f t="shared" si="1214"/>
        <v>75</v>
      </c>
      <c r="J504" s="2">
        <f t="shared" si="1068"/>
        <v>0</v>
      </c>
      <c r="K504" s="2">
        <f t="shared" si="1069"/>
        <v>1</v>
      </c>
      <c r="L504">
        <f t="shared" si="1070"/>
        <v>2</v>
      </c>
      <c r="M504" s="190">
        <f t="shared" si="1191"/>
        <v>2.949144762E-2</v>
      </c>
      <c r="N504">
        <f t="shared" si="1071"/>
        <v>1</v>
      </c>
      <c r="O504">
        <f t="shared" si="1072"/>
        <v>100</v>
      </c>
      <c r="P504" s="58">
        <f t="shared" si="1073"/>
        <v>0.13271151429</v>
      </c>
      <c r="Q504" s="106">
        <f t="shared" si="1074"/>
        <v>0.13271151429</v>
      </c>
      <c r="R504" s="59">
        <f t="shared" si="1075"/>
        <v>0.13271151429</v>
      </c>
      <c r="S504" s="32">
        <f t="shared" si="1192"/>
        <v>1.1795186346794662E-2</v>
      </c>
      <c r="T504">
        <f t="shared" si="1076"/>
        <v>1</v>
      </c>
      <c r="U504" s="32">
        <f t="shared" si="1193"/>
        <v>9.6872613000000007E-4</v>
      </c>
      <c r="V504">
        <f t="shared" si="1077"/>
        <v>1</v>
      </c>
      <c r="W504">
        <f t="shared" si="1078"/>
        <v>100</v>
      </c>
      <c r="X504" s="58">
        <f t="shared" si="1079"/>
        <v>4.3592675850000007E-3</v>
      </c>
      <c r="Y504" s="58">
        <f t="shared" si="1080"/>
        <v>4.3592675850000007E-3</v>
      </c>
      <c r="Z504" s="32">
        <f t="shared" si="1081"/>
        <v>4.3592675850000007E-3</v>
      </c>
      <c r="AA504" s="32">
        <f t="shared" si="1082"/>
        <v>3.6400014385873369E-4</v>
      </c>
      <c r="AB504" s="59">
        <f t="shared" si="1083"/>
        <v>4.9056245199999996E-3</v>
      </c>
      <c r="AC504" s="59">
        <f t="shared" si="1084"/>
        <v>4.9056245199999996E-3</v>
      </c>
      <c r="AD504">
        <f t="shared" si="1085"/>
        <v>1</v>
      </c>
      <c r="AE504" s="59">
        <f t="shared" si="1086"/>
        <v>4.9056245199999996E-3</v>
      </c>
      <c r="AF504" s="59">
        <f t="shared" si="1087"/>
        <v>4.1758461800000006E-3</v>
      </c>
      <c r="AG504" s="59">
        <f t="shared" si="1088"/>
        <v>4.1758461800000006E-3</v>
      </c>
      <c r="AH504">
        <f t="shared" si="1089"/>
        <v>1</v>
      </c>
      <c r="AI504" s="59">
        <f t="shared" si="1090"/>
        <v>4.1758461800000006E-3</v>
      </c>
      <c r="AJ504" s="59">
        <f t="shared" si="1091"/>
        <v>0</v>
      </c>
      <c r="AK504" s="59">
        <f t="shared" si="1092"/>
        <v>0</v>
      </c>
      <c r="AL504" s="59">
        <f t="shared" si="1093"/>
        <v>0</v>
      </c>
      <c r="AM504" s="12">
        <f t="shared" si="1194"/>
        <v>2.3461923389237389E-3</v>
      </c>
      <c r="AN504" s="12">
        <f t="shared" si="1195"/>
        <v>0</v>
      </c>
      <c r="AO504" s="66">
        <f t="shared" si="1094"/>
        <v>2.7673775843027519E-5</v>
      </c>
      <c r="AP504" s="66">
        <f t="shared" si="1095"/>
        <v>8.5401434888849982E-7</v>
      </c>
      <c r="AQ504" s="59">
        <f t="shared" si="1096"/>
        <v>1.1509538666460444E-5</v>
      </c>
      <c r="AR504" s="59">
        <f t="shared" si="1097"/>
        <v>9.797338316039962E-6</v>
      </c>
      <c r="AS504" s="59">
        <f t="shared" si="1098"/>
        <v>0</v>
      </c>
      <c r="AT504" s="12">
        <f t="shared" si="1099"/>
        <v>2.2963576717493221E-3</v>
      </c>
      <c r="AU504" s="59">
        <f t="shared" si="1196"/>
        <v>0</v>
      </c>
      <c r="AV504" s="59">
        <f t="shared" si="1197"/>
        <v>-3.1848438816761693E-19</v>
      </c>
      <c r="AW504" s="70">
        <f t="shared" si="1100"/>
        <v>0</v>
      </c>
      <c r="AX504" s="20">
        <f t="shared" si="1101"/>
        <v>200000</v>
      </c>
      <c r="AY504" s="20">
        <f t="shared" si="1102"/>
        <v>0</v>
      </c>
      <c r="AZ504" s="20">
        <f t="shared" si="1103"/>
        <v>0</v>
      </c>
      <c r="BA504" s="20">
        <f t="shared" si="1104"/>
        <v>200000</v>
      </c>
      <c r="BB504" s="36">
        <f t="shared" si="1105"/>
        <v>1</v>
      </c>
      <c r="BC504" s="36">
        <f t="shared" si="1106"/>
        <v>0</v>
      </c>
      <c r="BD504" s="80">
        <f t="shared" si="1107"/>
        <v>5.5347551686055034</v>
      </c>
      <c r="BE504" s="36">
        <f t="shared" si="1108"/>
        <v>0</v>
      </c>
      <c r="BF504" s="36">
        <f t="shared" si="1109"/>
        <v>0</v>
      </c>
      <c r="BG504" s="36">
        <f t="shared" si="1110"/>
        <v>5.5347551686055034</v>
      </c>
      <c r="BH504" s="36">
        <f t="shared" si="1111"/>
        <v>0.17080286977769996</v>
      </c>
      <c r="BI504" s="36">
        <f t="shared" si="1112"/>
        <v>0</v>
      </c>
      <c r="BJ504" s="36">
        <f t="shared" si="1113"/>
        <v>0</v>
      </c>
      <c r="BK504" s="36">
        <f t="shared" si="1114"/>
        <v>0.17080286977769996</v>
      </c>
      <c r="BL504" s="68">
        <f ca="1">IF(OR(AT504=0,E504&gt;ProjTerm),0,VLOOKUP(D504,'Life Events'!$AE$5:$AI$1206,5,FALSE))</f>
        <v>2.231868528634349E-17</v>
      </c>
      <c r="BM504" s="93">
        <f t="shared" ca="1" si="1115"/>
        <v>2.231868528634349E-17</v>
      </c>
      <c r="BN504" s="93">
        <f t="shared" ca="1" si="1116"/>
        <v>5.1251684180653589E-20</v>
      </c>
      <c r="BO504" s="36">
        <f t="shared" ca="1" si="1117"/>
        <v>7.8004947402430849E-18</v>
      </c>
      <c r="BP504" s="36">
        <f t="shared" si="1118"/>
        <v>2.3851965826087247E-3</v>
      </c>
      <c r="BQ504" s="36">
        <f t="shared" si="1119"/>
        <v>98.332273010751678</v>
      </c>
      <c r="BR504" s="36">
        <f t="shared" si="1120"/>
        <v>154.78110000000001</v>
      </c>
      <c r="BS504" s="36">
        <f t="shared" si="1121"/>
        <v>152.19977382104457</v>
      </c>
      <c r="BT504" s="36">
        <f t="shared" si="1122"/>
        <v>0.34950511825246733</v>
      </c>
      <c r="BU504" s="70" cm="1">
        <f t="array" ref="BU504">IF(AND(ActInt=1,$J504=0),INDEX(Tbl_FwdNom,$B504-IVP,MATCH(ValnDt,Tbl_FwdNom_Cols)),INDEX(Tbl_FwdNom,$B504,MATCH(StartDt,Tbl_FwdNom_Cols)))</f>
        <v>11.433428873</v>
      </c>
      <c r="BV504" s="70" cm="1">
        <f t="array" ref="BV504">INDEX(Tbl_FwdReal,$B504,MATCH(StartDt,Tbl_FwdReal_Cols))</f>
        <v>4.3796668470000002</v>
      </c>
      <c r="BW504" s="70" cm="1">
        <f t="array" ref="BW504">IF(RunType&lt;&gt;"OPN",INDEX(Tbl_FwdReal,$B504,MATCH(ValnDt,Tbl_FwdReal_Cols)),IF(AND($J504=0,ActInt=1),INDEX(Tbl_FwdReal,$B504-IVP,MATCH(ValnDt,Tbl_FwdReal_Cols)),-999))*$K504</f>
        <v>4.3796668470000002</v>
      </c>
      <c r="BX504" s="70">
        <f t="shared" si="1123"/>
        <v>4.3796668470000001E-2</v>
      </c>
      <c r="BY504" s="70">
        <f t="shared" si="1198"/>
        <v>6.7577931977301997E-2</v>
      </c>
      <c r="BZ504" s="64">
        <f t="shared" si="1211"/>
        <v>5.4642471406676218E-3</v>
      </c>
      <c r="CA504" s="70" cm="1">
        <f t="array" ref="CA504">IF($J504=1,CA503*(1+INDEX(Tbl_CPI,$B504,MATCH(IF(RunType="OPN",StartDt,ValnDt),Tbl_CPI_Cols))),0)</f>
        <v>0</v>
      </c>
      <c r="CB504" s="70">
        <f t="shared" si="1199"/>
        <v>17.111228958233966</v>
      </c>
      <c r="CC504" s="70">
        <f t="shared" si="1200"/>
        <v>16.742101953653247</v>
      </c>
      <c r="CD504" s="36">
        <f t="shared" si="1124"/>
        <v>86.984588919308038</v>
      </c>
      <c r="CE504" s="36">
        <f t="shared" si="1125"/>
        <v>1.5752676590478112</v>
      </c>
      <c r="CF504" s="36">
        <f t="shared" si="1126"/>
        <v>0</v>
      </c>
      <c r="CG504" s="36">
        <f t="shared" si="1127"/>
        <v>0.20777845704032358</v>
      </c>
      <c r="CH504" s="36">
        <f t="shared" si="1128"/>
        <v>0.20408257612691127</v>
      </c>
      <c r="CI504" s="36">
        <f t="shared" si="1129"/>
        <v>0</v>
      </c>
      <c r="CJ504" s="36">
        <f t="shared" si="1130"/>
        <v>0</v>
      </c>
      <c r="CK504" s="36">
        <f t="shared" si="1131"/>
        <v>0</v>
      </c>
      <c r="CL504" s="36">
        <f t="shared" si="1132"/>
        <v>3.6958809134123071E-3</v>
      </c>
      <c r="CM504" s="36">
        <f t="shared" si="1133"/>
        <v>0.20777845704032358</v>
      </c>
      <c r="CN504" s="36">
        <f t="shared" ca="1" si="1134"/>
        <v>5.3536677235481269</v>
      </c>
      <c r="CO504" s="20">
        <f t="shared" si="1135"/>
        <v>120000</v>
      </c>
      <c r="CP504" s="20">
        <f t="shared" si="1136"/>
        <v>2</v>
      </c>
      <c r="CQ504" s="64">
        <f t="shared" si="1137"/>
        <v>3.4558853940000002E-2</v>
      </c>
      <c r="CR504" s="64">
        <f t="shared" si="1138"/>
        <v>0.15551484273000002</v>
      </c>
      <c r="CS504" s="36">
        <f t="shared" si="1139"/>
        <v>3.9379254891338005</v>
      </c>
      <c r="CT504" s="36">
        <f t="shared" si="1140"/>
        <v>3.3208531011633022</v>
      </c>
      <c r="CU504" s="36">
        <f t="shared" si="1141"/>
        <v>0.10248172186661998</v>
      </c>
      <c r="CV504" s="36">
        <f t="shared" si="1201"/>
        <v>3.4233348230299221</v>
      </c>
      <c r="CW504" s="36">
        <f t="shared" si="1142"/>
        <v>0</v>
      </c>
      <c r="CX504" s="36">
        <f t="shared" si="1143"/>
        <v>0</v>
      </c>
      <c r="CY504" s="36">
        <f t="shared" si="1144"/>
        <v>0</v>
      </c>
      <c r="CZ504" s="36">
        <f t="shared" si="1202"/>
        <v>0</v>
      </c>
      <c r="DA504" s="64">
        <f t="shared" si="1145"/>
        <v>9.0622471032903995E-3</v>
      </c>
      <c r="DB504" s="70">
        <f t="shared" si="1203"/>
        <v>0.99101913967220023</v>
      </c>
      <c r="DC504" s="70">
        <f>PRODUCT($DB$8:DB504)</f>
        <v>8.0760353368656956E-3</v>
      </c>
      <c r="DD504" s="36">
        <f t="shared" si="1146"/>
        <v>9.7175157757559258</v>
      </c>
      <c r="DE504" s="36">
        <f t="shared" si="1147"/>
        <v>217.58658895084486</v>
      </c>
      <c r="DF504" s="36">
        <f t="shared" si="1148"/>
        <v>5.3466729023535056</v>
      </c>
      <c r="DG504" s="36">
        <f t="shared" si="1149"/>
        <v>9.3196782986847762E-2</v>
      </c>
      <c r="DH504" s="36">
        <f t="shared" ca="1" si="1150"/>
        <v>1.3073959158488243E-16</v>
      </c>
      <c r="DI504" s="36">
        <f t="shared" si="1151"/>
        <v>6.6497608991640433</v>
      </c>
      <c r="DJ504" s="36">
        <f t="shared" ca="1" si="1152"/>
        <v>219.77231019361966</v>
      </c>
      <c r="DK504" s="36">
        <f t="shared" si="1153"/>
        <v>0</v>
      </c>
      <c r="DL504" s="36">
        <f t="shared" si="1154"/>
        <v>0</v>
      </c>
      <c r="DM504" s="36">
        <f t="shared" ca="1" si="1155"/>
        <v>219.77231019361966</v>
      </c>
      <c r="DN504" s="36">
        <f t="shared" ca="1" si="1204"/>
        <v>219.77231019362404</v>
      </c>
      <c r="DO504" s="64" cm="1">
        <f t="array" ref="DO504">IFERROR(INDEX(Tbl_FwdNom,$B504,MATCH(LIDt,Tbl_FwdNom_Cols,0)),0)</f>
        <v>8.3982437349999994</v>
      </c>
      <c r="DP504" s="64">
        <f t="shared" ca="1" si="1205"/>
        <v>8.3364891930000002</v>
      </c>
      <c r="DQ504" s="64">
        <f t="shared" ca="1" si="1156"/>
        <v>6.6949649373291287E-3</v>
      </c>
      <c r="DR504" s="70">
        <f t="shared" ca="1" si="1157"/>
        <v>0.99334955952844572</v>
      </c>
      <c r="DS504" s="70">
        <f ca="1">PRODUCT($DR$8:DR504)</f>
        <v>1.5223390370407517E-2</v>
      </c>
      <c r="DT504" s="36">
        <f t="shared" ca="1" si="1158"/>
        <v>234.55322476771667</v>
      </c>
      <c r="DU504" s="36">
        <f t="shared" ca="1" si="1159"/>
        <v>5.6956753082573437</v>
      </c>
      <c r="DV504" s="36">
        <f t="shared" ca="1" si="1160"/>
        <v>0.10043554926296079</v>
      </c>
      <c r="DW504" s="36">
        <f t="shared" ca="1" si="1161"/>
        <v>1.358617538288697E-16</v>
      </c>
      <c r="DX504" s="36">
        <f t="shared" ca="1" si="1162"/>
        <v>10.310593684947689</v>
      </c>
      <c r="DY504" s="36">
        <f t="shared" ca="1" si="1163"/>
        <v>0.11033242708266806</v>
      </c>
      <c r="DZ504" s="36">
        <f t="shared" ca="1" si="1164"/>
        <v>6.9757024532399621</v>
      </c>
      <c r="EA504" s="36">
        <f t="shared" ca="1" si="1165"/>
        <v>0</v>
      </c>
      <c r="EB504" s="36">
        <f t="shared" ca="1" si="1166"/>
        <v>236.923905722086</v>
      </c>
      <c r="EC504" s="36">
        <f t="shared" ca="1" si="1167"/>
        <v>0</v>
      </c>
      <c r="ED504" s="36">
        <f t="shared" ca="1" si="1168"/>
        <v>0</v>
      </c>
      <c r="EE504" s="36">
        <f t="shared" ca="1" si="1206"/>
        <v>0</v>
      </c>
      <c r="EF504" s="36">
        <f t="shared" ca="1" si="1169"/>
        <v>236.923905722086</v>
      </c>
      <c r="EG504" s="64"/>
      <c r="EH504" s="64"/>
      <c r="EI504" s="64"/>
      <c r="EJ504" s="70"/>
      <c r="EK504" s="70"/>
      <c r="EL504" s="70"/>
      <c r="EM504" s="70"/>
      <c r="EN504" s="70"/>
      <c r="EO504" s="36">
        <f t="shared" ca="1" si="1170"/>
        <v>2.0218249638334123</v>
      </c>
      <c r="EP504" s="36">
        <f t="shared" ca="1" si="1171"/>
        <v>0</v>
      </c>
      <c r="EQ504" s="36">
        <f t="shared" si="1172"/>
        <v>5.9504061335572525</v>
      </c>
      <c r="ER504" s="36">
        <f t="shared" si="1173"/>
        <v>5.824960763945599E-2</v>
      </c>
      <c r="ES504" s="36">
        <f t="shared" si="1174"/>
        <v>-5.3195333334169821E-2</v>
      </c>
      <c r="ET504" s="36">
        <f t="shared" ca="1" si="1175"/>
        <v>0</v>
      </c>
      <c r="EU504" s="36">
        <f t="shared" ca="1" si="1207"/>
        <v>5.824960763945599E-2</v>
      </c>
      <c r="EV504" s="36">
        <f t="shared" si="1176"/>
        <v>0.1097681351433728</v>
      </c>
      <c r="EW504" s="36">
        <f t="shared" si="1177"/>
        <v>7.7781793305475535</v>
      </c>
      <c r="EX504" s="36">
        <f t="shared" ca="1" si="1208"/>
        <v>13.896603206887635</v>
      </c>
      <c r="EY504" s="36">
        <f t="shared" si="1178"/>
        <v>0</v>
      </c>
      <c r="EZ504" s="36">
        <f t="shared" si="1179"/>
        <v>0</v>
      </c>
      <c r="FA504" s="36">
        <f t="shared" si="1180"/>
        <v>0</v>
      </c>
      <c r="FB504" s="36">
        <f t="shared" si="1181"/>
        <v>0</v>
      </c>
      <c r="FC504" s="36">
        <f t="shared" si="1209"/>
        <v>0</v>
      </c>
      <c r="FD504" s="36">
        <f t="shared" si="1182"/>
        <v>0</v>
      </c>
      <c r="FE504" s="36">
        <f t="shared" si="1183"/>
        <v>0</v>
      </c>
      <c r="FF504" s="36">
        <f t="shared" si="1210"/>
        <v>0</v>
      </c>
      <c r="FG504" s="36">
        <f t="shared" ca="1" si="1184"/>
        <v>13.896603206887635</v>
      </c>
      <c r="FH504" s="36">
        <f t="shared" ca="1" si="1185"/>
        <v>0.12593445215719354</v>
      </c>
      <c r="FI504" s="36">
        <f t="shared" ca="1" si="1186"/>
        <v>-0.3875096491925617</v>
      </c>
      <c r="FJ504" s="36">
        <f t="shared" ca="1" si="1187"/>
        <v>14.688193049214654</v>
      </c>
      <c r="FK504" s="36">
        <f t="shared" si="1188"/>
        <v>0</v>
      </c>
      <c r="FL504" s="36">
        <f t="shared" si="1189"/>
        <v>0</v>
      </c>
      <c r="FM504" s="36">
        <f t="shared" ca="1" si="1190"/>
        <v>0</v>
      </c>
      <c r="FN504" s="36">
        <f t="shared" ca="1" si="1212"/>
        <v>14.688193049214654</v>
      </c>
    </row>
    <row r="505" spans="2:170" x14ac:dyDescent="0.25">
      <c r="B505" s="2">
        <v>497</v>
      </c>
      <c r="C505" s="2">
        <f t="shared" si="1066"/>
        <v>42</v>
      </c>
      <c r="D505" s="2">
        <f t="shared" si="1215"/>
        <v>521</v>
      </c>
      <c r="E505" s="2">
        <f t="shared" si="1213"/>
        <v>44</v>
      </c>
      <c r="F505" s="189">
        <f t="shared" si="1217"/>
        <v>60844</v>
      </c>
      <c r="G505" s="2">
        <f t="shared" si="1216"/>
        <v>7</v>
      </c>
      <c r="H505" s="187">
        <f t="shared" si="1067"/>
        <v>76</v>
      </c>
      <c r="I505" s="186">
        <f t="shared" si="1214"/>
        <v>76</v>
      </c>
      <c r="J505" s="2">
        <f t="shared" si="1068"/>
        <v>0</v>
      </c>
      <c r="K505" s="2">
        <f t="shared" si="1069"/>
        <v>1</v>
      </c>
      <c r="L505">
        <f t="shared" si="1070"/>
        <v>2</v>
      </c>
      <c r="M505" s="190">
        <f t="shared" si="1191"/>
        <v>3.2583601830000003E-2</v>
      </c>
      <c r="N505">
        <f t="shared" si="1071"/>
        <v>1</v>
      </c>
      <c r="O505">
        <f t="shared" si="1072"/>
        <v>100</v>
      </c>
      <c r="P505" s="58">
        <f t="shared" si="1073"/>
        <v>0.146626208235</v>
      </c>
      <c r="Q505" s="106">
        <f t="shared" si="1074"/>
        <v>0.146626208235</v>
      </c>
      <c r="R505" s="59">
        <f t="shared" si="1075"/>
        <v>0.146626208235</v>
      </c>
      <c r="S505" s="32">
        <f t="shared" si="1192"/>
        <v>1.3126224662526886E-2</v>
      </c>
      <c r="T505">
        <f t="shared" si="1076"/>
        <v>1</v>
      </c>
      <c r="U505" s="32">
        <f t="shared" si="1193"/>
        <v>1.0130006400000001E-3</v>
      </c>
      <c r="V505">
        <f t="shared" si="1077"/>
        <v>1</v>
      </c>
      <c r="W505">
        <f t="shared" si="1078"/>
        <v>100</v>
      </c>
      <c r="X505" s="58">
        <f t="shared" si="1079"/>
        <v>4.5585028800000007E-3</v>
      </c>
      <c r="Y505" s="58">
        <f t="shared" si="1080"/>
        <v>4.5585028800000007E-3</v>
      </c>
      <c r="Z505" s="32">
        <f t="shared" si="1081"/>
        <v>4.5585028800000007E-3</v>
      </c>
      <c r="AA505" s="32">
        <f t="shared" si="1082"/>
        <v>3.8067123779061962E-4</v>
      </c>
      <c r="AB505" s="59">
        <f t="shared" si="1083"/>
        <v>4.9056245199999996E-3</v>
      </c>
      <c r="AC505" s="59">
        <f t="shared" si="1084"/>
        <v>4.9056245199999996E-3</v>
      </c>
      <c r="AD505">
        <f t="shared" si="1085"/>
        <v>1</v>
      </c>
      <c r="AE505" s="59">
        <f t="shared" si="1086"/>
        <v>4.9056245199999996E-3</v>
      </c>
      <c r="AF505" s="59">
        <f t="shared" si="1087"/>
        <v>4.1758461800000006E-3</v>
      </c>
      <c r="AG505" s="59">
        <f t="shared" si="1088"/>
        <v>4.1758461800000006E-3</v>
      </c>
      <c r="AH505">
        <f t="shared" si="1089"/>
        <v>1</v>
      </c>
      <c r="AI505" s="59">
        <f t="shared" si="1090"/>
        <v>4.1758461800000006E-3</v>
      </c>
      <c r="AJ505" s="59">
        <f t="shared" si="1091"/>
        <v>0</v>
      </c>
      <c r="AK505" s="59">
        <f t="shared" si="1092"/>
        <v>0</v>
      </c>
      <c r="AL505" s="59">
        <f t="shared" si="1093"/>
        <v>0</v>
      </c>
      <c r="AM505" s="12">
        <f t="shared" si="1194"/>
        <v>2.2963576717493221E-3</v>
      </c>
      <c r="AN505" s="12">
        <f t="shared" si="1195"/>
        <v>0</v>
      </c>
      <c r="AO505" s="66">
        <f t="shared" si="1094"/>
        <v>3.0142506704898774E-5</v>
      </c>
      <c r="AP505" s="66">
        <f t="shared" si="1095"/>
        <v>8.741573173147999E-7</v>
      </c>
      <c r="AQ505" s="59">
        <f t="shared" si="1096"/>
        <v>1.1265068501223585E-5</v>
      </c>
      <c r="AR505" s="59">
        <f t="shared" si="1097"/>
        <v>9.5892364114881024E-6</v>
      </c>
      <c r="AS505" s="59">
        <f t="shared" si="1098"/>
        <v>0</v>
      </c>
      <c r="AT505" s="12">
        <f t="shared" si="1099"/>
        <v>2.2444867028143969E-3</v>
      </c>
      <c r="AU505" s="59">
        <f t="shared" si="1196"/>
        <v>4.4045713257223618E-20</v>
      </c>
      <c r="AV505" s="59">
        <f t="shared" si="1197"/>
        <v>0</v>
      </c>
      <c r="AW505" s="70">
        <f t="shared" si="1100"/>
        <v>0</v>
      </c>
      <c r="AX505" s="20">
        <f t="shared" si="1101"/>
        <v>200000</v>
      </c>
      <c r="AY505" s="20">
        <f t="shared" si="1102"/>
        <v>0</v>
      </c>
      <c r="AZ505" s="20">
        <f t="shared" si="1103"/>
        <v>0</v>
      </c>
      <c r="BA505" s="20">
        <f t="shared" si="1104"/>
        <v>200000</v>
      </c>
      <c r="BB505" s="36">
        <f t="shared" si="1105"/>
        <v>1</v>
      </c>
      <c r="BC505" s="36">
        <f t="shared" si="1106"/>
        <v>0</v>
      </c>
      <c r="BD505" s="80">
        <f t="shared" si="1107"/>
        <v>6.028501340979755</v>
      </c>
      <c r="BE505" s="36">
        <f t="shared" si="1108"/>
        <v>0</v>
      </c>
      <c r="BF505" s="36">
        <f t="shared" si="1109"/>
        <v>0</v>
      </c>
      <c r="BG505" s="36">
        <f t="shared" si="1110"/>
        <v>6.028501340979755</v>
      </c>
      <c r="BH505" s="36">
        <f t="shared" si="1111"/>
        <v>0.17483146346295997</v>
      </c>
      <c r="BI505" s="36">
        <f t="shared" si="1112"/>
        <v>0</v>
      </c>
      <c r="BJ505" s="36">
        <f t="shared" si="1113"/>
        <v>0</v>
      </c>
      <c r="BK505" s="36">
        <f t="shared" si="1114"/>
        <v>0.17483146346295997</v>
      </c>
      <c r="BL505" s="68">
        <f ca="1">IF(OR(AT505=0,E505&gt;ProjTerm),0,VLOOKUP(D505,'Life Events'!$AE$5:$AI$1206,5,FALSE))</f>
        <v>2.1814542641058452E-17</v>
      </c>
      <c r="BM505" s="93">
        <f t="shared" ca="1" si="1115"/>
        <v>2.1814542641058452E-17</v>
      </c>
      <c r="BN505" s="93">
        <f t="shared" ca="1" si="1116"/>
        <v>4.8962450885833348E-20</v>
      </c>
      <c r="BO505" s="36">
        <f t="shared" ca="1" si="1117"/>
        <v>7.4520739505478392E-18</v>
      </c>
      <c r="BP505" s="36">
        <f t="shared" si="1118"/>
        <v>2.5932902805304182E-3</v>
      </c>
      <c r="BQ505" s="36">
        <f t="shared" si="1119"/>
        <v>98.332273010751678</v>
      </c>
      <c r="BR505" s="36">
        <f t="shared" si="1120"/>
        <v>154.78110000000001</v>
      </c>
      <c r="BS505" s="36">
        <f t="shared" si="1121"/>
        <v>152.19977382104457</v>
      </c>
      <c r="BT505" s="36">
        <f t="shared" si="1122"/>
        <v>0.34161036851269327</v>
      </c>
      <c r="BU505" s="70" cm="1">
        <f t="array" ref="BU505">IF(AND(ActInt=1,$J505=0),INDEX(Tbl_FwdNom,$B505-IVP,MATCH(ValnDt,Tbl_FwdNom_Cols)),INDEX(Tbl_FwdNom,$B505,MATCH(StartDt,Tbl_FwdNom_Cols)))</f>
        <v>11.427378441</v>
      </c>
      <c r="BV505" s="70" cm="1">
        <f t="array" ref="BV505">INDEX(Tbl_FwdReal,$B505,MATCH(StartDt,Tbl_FwdReal_Cols))</f>
        <v>4.3762541400000003</v>
      </c>
      <c r="BW505" s="70" cm="1">
        <f t="array" ref="BW505">IF(RunType&lt;&gt;"OPN",INDEX(Tbl_FwdReal,$B505,MATCH(ValnDt,Tbl_FwdReal_Cols)),IF(AND($J505=0,ActInt=1),INDEX(Tbl_FwdReal,$B505-IVP,MATCH(ValnDt,Tbl_FwdReal_Cols)),-999))*$K505</f>
        <v>4.3762541400000003</v>
      </c>
      <c r="BX505" s="70">
        <f t="shared" si="1123"/>
        <v>4.37625414E-2</v>
      </c>
      <c r="BY505" s="70">
        <f t="shared" si="1198"/>
        <v>6.7554870205845052E-2</v>
      </c>
      <c r="BZ505" s="64">
        <f t="shared" si="1211"/>
        <v>5.4624371232157021E-3</v>
      </c>
      <c r="CA505" s="70" cm="1">
        <f t="array" ref="CA505">IF($J505=1,CA504*(1+INDEX(Tbl_CPI,$B505,MATCH(IF(RunType="OPN",StartDt,ValnDt),Tbl_CPI_Cols))),0)</f>
        <v>0</v>
      </c>
      <c r="CB505" s="70">
        <f t="shared" si="1199"/>
        <v>17.204697970519266</v>
      </c>
      <c r="CC505" s="70">
        <f t="shared" si="1200"/>
        <v>16.742101953653247</v>
      </c>
      <c r="CD505" s="36">
        <f t="shared" si="1124"/>
        <v>86.984588919308038</v>
      </c>
      <c r="CE505" s="36">
        <f t="shared" si="1125"/>
        <v>1.5752676590478112</v>
      </c>
      <c r="CF505" s="36">
        <f t="shared" si="1126"/>
        <v>0</v>
      </c>
      <c r="CG505" s="36">
        <f t="shared" si="1127"/>
        <v>0.20336510606272712</v>
      </c>
      <c r="CH505" s="36">
        <f t="shared" si="1128"/>
        <v>0.19974772808881408</v>
      </c>
      <c r="CI505" s="36">
        <f t="shared" si="1129"/>
        <v>0</v>
      </c>
      <c r="CJ505" s="36">
        <f t="shared" si="1130"/>
        <v>0</v>
      </c>
      <c r="CK505" s="36">
        <f t="shared" si="1131"/>
        <v>0</v>
      </c>
      <c r="CL505" s="36">
        <f t="shared" si="1132"/>
        <v>3.6173779739130368E-3</v>
      </c>
      <c r="CM505" s="36">
        <f t="shared" si="1133"/>
        <v>0.20336510606272712</v>
      </c>
      <c r="CN505" s="36">
        <f t="shared" ca="1" si="1134"/>
        <v>5.8591291456494909</v>
      </c>
      <c r="CO505" s="20">
        <f t="shared" si="1135"/>
        <v>120000</v>
      </c>
      <c r="CP505" s="20">
        <f t="shared" si="1136"/>
        <v>2</v>
      </c>
      <c r="CQ505" s="64">
        <f t="shared" si="1137"/>
        <v>3.8117315729999997E-2</v>
      </c>
      <c r="CR505" s="64">
        <f t="shared" si="1138"/>
        <v>0.17152792078499998</v>
      </c>
      <c r="CS505" s="36">
        <f t="shared" si="1139"/>
        <v>4.2874021879135711</v>
      </c>
      <c r="CT505" s="36">
        <f t="shared" si="1140"/>
        <v>3.617100804587853</v>
      </c>
      <c r="CU505" s="36">
        <f t="shared" si="1141"/>
        <v>0.10489887807777598</v>
      </c>
      <c r="CV505" s="36">
        <f t="shared" si="1201"/>
        <v>3.7219996826656292</v>
      </c>
      <c r="CW505" s="36">
        <f t="shared" si="1142"/>
        <v>0</v>
      </c>
      <c r="CX505" s="36">
        <f t="shared" si="1143"/>
        <v>0</v>
      </c>
      <c r="CY505" s="36">
        <f t="shared" si="1144"/>
        <v>0</v>
      </c>
      <c r="CZ505" s="36">
        <f t="shared" si="1202"/>
        <v>0</v>
      </c>
      <c r="DA505" s="64">
        <f t="shared" si="1145"/>
        <v>9.0576812872456003E-3</v>
      </c>
      <c r="DB505" s="70">
        <f t="shared" si="1203"/>
        <v>0.99102362386688259</v>
      </c>
      <c r="DC505" s="70">
        <f>PRODUCT($DB$8:DB505)</f>
        <v>8.003541806017641E-3</v>
      </c>
      <c r="DD505" s="36">
        <f t="shared" si="1146"/>
        <v>9.4639235680438105</v>
      </c>
      <c r="DE505" s="36">
        <f t="shared" si="1147"/>
        <v>213.52891758496077</v>
      </c>
      <c r="DF505" s="36">
        <f t="shared" si="1148"/>
        <v>5.2202698979872162</v>
      </c>
      <c r="DG505" s="36">
        <f t="shared" si="1149"/>
        <v>9.1447639463608801E-2</v>
      </c>
      <c r="DH505" s="36">
        <f t="shared" ca="1" si="1150"/>
        <v>1.244717151865351E-16</v>
      </c>
      <c r="DI505" s="36">
        <f t="shared" si="1151"/>
        <v>6.5047851916466684</v>
      </c>
      <c r="DJ505" s="36">
        <f t="shared" ca="1" si="1152"/>
        <v>215.69860146708723</v>
      </c>
      <c r="DK505" s="36">
        <f t="shared" si="1153"/>
        <v>0</v>
      </c>
      <c r="DL505" s="36">
        <f t="shared" si="1154"/>
        <v>0</v>
      </c>
      <c r="DM505" s="36">
        <f t="shared" ca="1" si="1155"/>
        <v>215.69860146708723</v>
      </c>
      <c r="DN505" s="36">
        <f t="shared" ca="1" si="1204"/>
        <v>215.69860146709163</v>
      </c>
      <c r="DO505" s="64" cm="1">
        <f t="array" ref="DO505">IFERROR(INDEX(Tbl_FwdNom,$B505,MATCH(LIDt,Tbl_FwdNom_Cols,0)),0)</f>
        <v>8.3965278560000005</v>
      </c>
      <c r="DP505" s="64">
        <f t="shared" ca="1" si="1205"/>
        <v>8.3347742920000005</v>
      </c>
      <c r="DQ505" s="64">
        <f t="shared" ca="1" si="1156"/>
        <v>6.6936369800696394E-3</v>
      </c>
      <c r="DR505" s="70">
        <f t="shared" ca="1" si="1157"/>
        <v>0.99335086988316568</v>
      </c>
      <c r="DS505" s="70">
        <f ca="1">PRODUCT($DR$8:DR505)</f>
        <v>1.5122168067015315E-2</v>
      </c>
      <c r="DT505" s="36">
        <f t="shared" ca="1" si="1158"/>
        <v>230.09473756583671</v>
      </c>
      <c r="DU505" s="36">
        <f t="shared" ca="1" si="1159"/>
        <v>5.5589686276642052</v>
      </c>
      <c r="DV505" s="36">
        <f t="shared" ca="1" si="1160"/>
        <v>9.8514538089090539E-2</v>
      </c>
      <c r="DW505" s="36">
        <f t="shared" ca="1" si="1161"/>
        <v>1.2931908913792791E-16</v>
      </c>
      <c r="DX505" s="36">
        <f t="shared" ca="1" si="1162"/>
        <v>10.037998687611033</v>
      </c>
      <c r="DY505" s="36">
        <f t="shared" ca="1" si="1163"/>
        <v>0.10742936090779934</v>
      </c>
      <c r="DZ505" s="36">
        <f t="shared" ca="1" si="1164"/>
        <v>6.8213105062746973</v>
      </c>
      <c r="EA505" s="36">
        <f t="shared" ca="1" si="1165"/>
        <v>0</v>
      </c>
      <c r="EB505" s="36">
        <f t="shared" ca="1" si="1166"/>
        <v>232.44593283498327</v>
      </c>
      <c r="EC505" s="36">
        <f t="shared" ca="1" si="1167"/>
        <v>0</v>
      </c>
      <c r="ED505" s="36">
        <f t="shared" ca="1" si="1168"/>
        <v>0</v>
      </c>
      <c r="EE505" s="36">
        <f t="shared" ca="1" si="1206"/>
        <v>0</v>
      </c>
      <c r="EF505" s="36">
        <f t="shared" ca="1" si="1169"/>
        <v>232.44593283498327</v>
      </c>
      <c r="EG505" s="64"/>
      <c r="EH505" s="64"/>
      <c r="EI505" s="64"/>
      <c r="EJ505" s="70"/>
      <c r="EK505" s="70"/>
      <c r="EL505" s="70"/>
      <c r="EM505" s="70"/>
      <c r="EN505" s="70"/>
      <c r="EO505" s="36">
        <f t="shared" ca="1" si="1170"/>
        <v>1.9887855251798212</v>
      </c>
      <c r="EP505" s="36">
        <f t="shared" ca="1" si="1171"/>
        <v>0</v>
      </c>
      <c r="EQ505" s="36">
        <f t="shared" si="1172"/>
        <v>5.8387272320374235</v>
      </c>
      <c r="ER505" s="36">
        <f t="shared" si="1173"/>
        <v>5.6729502404689332E-2</v>
      </c>
      <c r="ES505" s="36">
        <f t="shared" si="1174"/>
        <v>-5.1807126478478391E-2</v>
      </c>
      <c r="ET505" s="36">
        <f t="shared" ca="1" si="1175"/>
        <v>0</v>
      </c>
      <c r="EU505" s="36">
        <f t="shared" ca="1" si="1207"/>
        <v>5.6729502404689332E-2</v>
      </c>
      <c r="EV505" s="36">
        <f t="shared" si="1176"/>
        <v>0.10737500954132689</v>
      </c>
      <c r="EW505" s="36">
        <f t="shared" si="1177"/>
        <v>7.632196265868826</v>
      </c>
      <c r="EX505" s="36">
        <f t="shared" ca="1" si="1208"/>
        <v>13.635028009852267</v>
      </c>
      <c r="EY505" s="36">
        <f t="shared" si="1178"/>
        <v>0</v>
      </c>
      <c r="EZ505" s="36">
        <f t="shared" si="1179"/>
        <v>0</v>
      </c>
      <c r="FA505" s="36">
        <f t="shared" si="1180"/>
        <v>0</v>
      </c>
      <c r="FB505" s="36">
        <f t="shared" si="1181"/>
        <v>0</v>
      </c>
      <c r="FC505" s="36">
        <f t="shared" si="1209"/>
        <v>0</v>
      </c>
      <c r="FD505" s="36">
        <f t="shared" si="1182"/>
        <v>0</v>
      </c>
      <c r="FE505" s="36">
        <f t="shared" si="1183"/>
        <v>0</v>
      </c>
      <c r="FF505" s="36">
        <f t="shared" si="1210"/>
        <v>0</v>
      </c>
      <c r="FG505" s="36">
        <f t="shared" ca="1" si="1184"/>
        <v>13.635028009852267</v>
      </c>
      <c r="FH505" s="36">
        <f t="shared" ca="1" si="1185"/>
        <v>0.1235017380559085</v>
      </c>
      <c r="FI505" s="36">
        <f t="shared" ca="1" si="1186"/>
        <v>-0.3787566628306549</v>
      </c>
      <c r="FJ505" s="36">
        <f t="shared" ca="1" si="1187"/>
        <v>14.407753818548624</v>
      </c>
      <c r="FK505" s="36">
        <f t="shared" si="1188"/>
        <v>0</v>
      </c>
      <c r="FL505" s="36">
        <f t="shared" si="1189"/>
        <v>0</v>
      </c>
      <c r="FM505" s="36">
        <f t="shared" ca="1" si="1190"/>
        <v>0</v>
      </c>
      <c r="FN505" s="36">
        <f t="shared" ca="1" si="1212"/>
        <v>14.407753818548624</v>
      </c>
    </row>
    <row r="506" spans="2:170" x14ac:dyDescent="0.25">
      <c r="B506" s="2">
        <v>498</v>
      </c>
      <c r="C506" s="2">
        <f t="shared" si="1066"/>
        <v>42</v>
      </c>
      <c r="D506" s="2">
        <f t="shared" si="1215"/>
        <v>522</v>
      </c>
      <c r="E506" s="2">
        <f t="shared" si="1213"/>
        <v>44</v>
      </c>
      <c r="F506" s="189">
        <f t="shared" si="1217"/>
        <v>60875</v>
      </c>
      <c r="G506" s="2">
        <f t="shared" si="1216"/>
        <v>8</v>
      </c>
      <c r="H506" s="187">
        <f t="shared" si="1067"/>
        <v>76.083333333333343</v>
      </c>
      <c r="I506" s="186">
        <f t="shared" si="1214"/>
        <v>76</v>
      </c>
      <c r="J506" s="2">
        <f t="shared" si="1068"/>
        <v>0</v>
      </c>
      <c r="K506" s="2">
        <f t="shared" si="1069"/>
        <v>1</v>
      </c>
      <c r="L506">
        <f t="shared" si="1070"/>
        <v>2</v>
      </c>
      <c r="M506" s="190">
        <f t="shared" si="1191"/>
        <v>3.2583601830000003E-2</v>
      </c>
      <c r="N506">
        <f t="shared" si="1071"/>
        <v>1</v>
      </c>
      <c r="O506">
        <f t="shared" si="1072"/>
        <v>100</v>
      </c>
      <c r="P506" s="58">
        <f t="shared" si="1073"/>
        <v>0.146626208235</v>
      </c>
      <c r="Q506" s="106">
        <f t="shared" si="1074"/>
        <v>0.146626208235</v>
      </c>
      <c r="R506" s="59">
        <f t="shared" si="1075"/>
        <v>0.146626208235</v>
      </c>
      <c r="S506" s="32">
        <f t="shared" si="1192"/>
        <v>1.3126224662526886E-2</v>
      </c>
      <c r="T506">
        <f t="shared" si="1076"/>
        <v>1</v>
      </c>
      <c r="U506" s="32">
        <f t="shared" si="1193"/>
        <v>1.0130006400000001E-3</v>
      </c>
      <c r="V506">
        <f t="shared" si="1077"/>
        <v>1</v>
      </c>
      <c r="W506">
        <f t="shared" si="1078"/>
        <v>100</v>
      </c>
      <c r="X506" s="58">
        <f t="shared" si="1079"/>
        <v>4.5585028800000007E-3</v>
      </c>
      <c r="Y506" s="58">
        <f t="shared" si="1080"/>
        <v>4.5585028800000007E-3</v>
      </c>
      <c r="Z506" s="32">
        <f t="shared" si="1081"/>
        <v>4.5585028800000007E-3</v>
      </c>
      <c r="AA506" s="32">
        <f t="shared" si="1082"/>
        <v>3.8067123779061962E-4</v>
      </c>
      <c r="AB506" s="59">
        <f t="shared" si="1083"/>
        <v>4.9056245199999996E-3</v>
      </c>
      <c r="AC506" s="59">
        <f t="shared" si="1084"/>
        <v>4.9056245199999996E-3</v>
      </c>
      <c r="AD506">
        <f t="shared" si="1085"/>
        <v>1</v>
      </c>
      <c r="AE506" s="59">
        <f t="shared" si="1086"/>
        <v>4.9056245199999996E-3</v>
      </c>
      <c r="AF506" s="59">
        <f t="shared" si="1087"/>
        <v>4.1758461800000006E-3</v>
      </c>
      <c r="AG506" s="59">
        <f t="shared" si="1088"/>
        <v>4.1758461800000006E-3</v>
      </c>
      <c r="AH506">
        <f t="shared" si="1089"/>
        <v>1</v>
      </c>
      <c r="AI506" s="59">
        <f t="shared" si="1090"/>
        <v>4.1758461800000006E-3</v>
      </c>
      <c r="AJ506" s="59">
        <f t="shared" si="1091"/>
        <v>0</v>
      </c>
      <c r="AK506" s="59">
        <f t="shared" si="1092"/>
        <v>0</v>
      </c>
      <c r="AL506" s="59">
        <f t="shared" si="1093"/>
        <v>0</v>
      </c>
      <c r="AM506" s="12">
        <f t="shared" si="1194"/>
        <v>2.2444867028143969E-3</v>
      </c>
      <c r="AN506" s="12">
        <f t="shared" si="1195"/>
        <v>0</v>
      </c>
      <c r="AO506" s="66">
        <f t="shared" si="1094"/>
        <v>2.946163671319599E-5</v>
      </c>
      <c r="AP506" s="66">
        <f t="shared" si="1095"/>
        <v>8.5441153136494312E-7</v>
      </c>
      <c r="AQ506" s="59">
        <f t="shared" si="1096"/>
        <v>1.1010609004140257E-5</v>
      </c>
      <c r="AR506" s="59">
        <f t="shared" si="1097"/>
        <v>9.3726312240082954E-6</v>
      </c>
      <c r="AS506" s="59">
        <f t="shared" si="1098"/>
        <v>0</v>
      </c>
      <c r="AT506" s="12">
        <f t="shared" si="1099"/>
        <v>2.1937874143416877E-3</v>
      </c>
      <c r="AU506" s="59">
        <f t="shared" si="1196"/>
        <v>2.541098841762901E-19</v>
      </c>
      <c r="AV506" s="59">
        <f t="shared" si="1197"/>
        <v>0</v>
      </c>
      <c r="AW506" s="70">
        <f t="shared" si="1100"/>
        <v>0</v>
      </c>
      <c r="AX506" s="20">
        <f t="shared" si="1101"/>
        <v>200000</v>
      </c>
      <c r="AY506" s="20">
        <f t="shared" si="1102"/>
        <v>0</v>
      </c>
      <c r="AZ506" s="20">
        <f t="shared" si="1103"/>
        <v>0</v>
      </c>
      <c r="BA506" s="20">
        <f t="shared" si="1104"/>
        <v>200000</v>
      </c>
      <c r="BB506" s="36">
        <f t="shared" si="1105"/>
        <v>1</v>
      </c>
      <c r="BC506" s="36">
        <f t="shared" si="1106"/>
        <v>0</v>
      </c>
      <c r="BD506" s="80">
        <f t="shared" si="1107"/>
        <v>5.8923273426391978</v>
      </c>
      <c r="BE506" s="36">
        <f t="shared" si="1108"/>
        <v>0</v>
      </c>
      <c r="BF506" s="36">
        <f t="shared" si="1109"/>
        <v>0</v>
      </c>
      <c r="BG506" s="36">
        <f t="shared" si="1110"/>
        <v>5.8923273426391978</v>
      </c>
      <c r="BH506" s="36">
        <f t="shared" si="1111"/>
        <v>0.17088230627298862</v>
      </c>
      <c r="BI506" s="36">
        <f t="shared" si="1112"/>
        <v>0</v>
      </c>
      <c r="BJ506" s="36">
        <f t="shared" si="1113"/>
        <v>0</v>
      </c>
      <c r="BK506" s="36">
        <f t="shared" si="1114"/>
        <v>0.17088230627298862</v>
      </c>
      <c r="BL506" s="68">
        <f ca="1">IF(OR(AT506=0,E506&gt;ProjTerm),0,VLOOKUP(D506,'Life Events'!$AE$5:$AI$1206,5,FALSE))</f>
        <v>2.1321787754663969E-17</v>
      </c>
      <c r="BM506" s="93">
        <f t="shared" ca="1" si="1115"/>
        <v>2.1321787754663969E-17</v>
      </c>
      <c r="BN506" s="93">
        <f t="shared" ca="1" si="1116"/>
        <v>4.6775469627446527E-20</v>
      </c>
      <c r="BO506" s="36">
        <f t="shared" ca="1" si="1117"/>
        <v>7.1192158976705008E-18</v>
      </c>
      <c r="BP506" s="36">
        <f t="shared" si="1118"/>
        <v>2.534712088972756E-3</v>
      </c>
      <c r="BQ506" s="36">
        <f t="shared" si="1119"/>
        <v>98.332273010751678</v>
      </c>
      <c r="BR506" s="36">
        <f t="shared" si="1120"/>
        <v>154.78110000000001</v>
      </c>
      <c r="BS506" s="36">
        <f t="shared" si="1121"/>
        <v>152.19977382104457</v>
      </c>
      <c r="BT506" s="36">
        <f t="shared" si="1122"/>
        <v>0.33389394827425906</v>
      </c>
      <c r="BU506" s="70" cm="1">
        <f t="array" ref="BU506">IF(AND(ActInt=1,$J506=0),INDEX(Tbl_FwdNom,$B506-IVP,MATCH(ValnDt,Tbl_FwdNom_Cols)),INDEX(Tbl_FwdNom,$B506,MATCH(StartDt,Tbl_FwdNom_Cols)))</f>
        <v>11.421328337</v>
      </c>
      <c r="BV506" s="70" cm="1">
        <f t="array" ref="BV506">INDEX(Tbl_FwdReal,$B506,MATCH(StartDt,Tbl_FwdReal_Cols))</f>
        <v>4.372841545</v>
      </c>
      <c r="BW506" s="70" cm="1">
        <f t="array" ref="BW506">IF(RunType&lt;&gt;"OPN",INDEX(Tbl_FwdReal,$B506,MATCH(ValnDt,Tbl_FwdReal_Cols)),IF(AND($J506=0,ActInt=1),INDEX(Tbl_FwdReal,$B506-IVP,MATCH(ValnDt,Tbl_FwdReal_Cols)),-999))*$K506</f>
        <v>4.372841545</v>
      </c>
      <c r="BX506" s="70">
        <f t="shared" si="1123"/>
        <v>4.3728415450000002E-2</v>
      </c>
      <c r="BY506" s="70">
        <f t="shared" si="1198"/>
        <v>6.7531808923311454E-2</v>
      </c>
      <c r="BZ506" s="64">
        <f t="shared" si="1211"/>
        <v>5.4606271082955349E-3</v>
      </c>
      <c r="CA506" s="70" cm="1">
        <f t="array" ref="CA506">IF($J506=1,CA505*(1+INDEX(Tbl_CPI,$B506,MATCH(IF(RunType="OPN",StartDt,ValnDt),Tbl_CPI_Cols))),0)</f>
        <v>0</v>
      </c>
      <c r="CB506" s="70">
        <f t="shared" si="1199"/>
        <v>17.29864641064712</v>
      </c>
      <c r="CC506" s="70">
        <f t="shared" si="1200"/>
        <v>16.742101953653247</v>
      </c>
      <c r="CD506" s="36">
        <f t="shared" si="1124"/>
        <v>86.984588919308038</v>
      </c>
      <c r="CE506" s="36">
        <f t="shared" si="1125"/>
        <v>1.5752676590478112</v>
      </c>
      <c r="CF506" s="36">
        <f t="shared" si="1126"/>
        <v>0</v>
      </c>
      <c r="CG506" s="36">
        <f t="shared" si="1127"/>
        <v>0.19877142049326979</v>
      </c>
      <c r="CH506" s="36">
        <f t="shared" si="1128"/>
        <v>0.19523575317916342</v>
      </c>
      <c r="CI506" s="36">
        <f t="shared" si="1129"/>
        <v>0</v>
      </c>
      <c r="CJ506" s="36">
        <f t="shared" si="1130"/>
        <v>0</v>
      </c>
      <c r="CK506" s="36">
        <f t="shared" si="1131"/>
        <v>0</v>
      </c>
      <c r="CL506" s="36">
        <f t="shared" si="1132"/>
        <v>3.5356673141063752E-3</v>
      </c>
      <c r="CM506" s="36">
        <f t="shared" si="1133"/>
        <v>0.19877142049326979</v>
      </c>
      <c r="CN506" s="36">
        <f t="shared" ca="1" si="1134"/>
        <v>5.7267809885489553</v>
      </c>
      <c r="CO506" s="20">
        <f t="shared" si="1135"/>
        <v>120000</v>
      </c>
      <c r="CP506" s="20">
        <f t="shared" si="1136"/>
        <v>2</v>
      </c>
      <c r="CQ506" s="64">
        <f t="shared" si="1137"/>
        <v>3.8117315729999997E-2</v>
      </c>
      <c r="CR506" s="64">
        <f t="shared" si="1138"/>
        <v>0.17152792078499998</v>
      </c>
      <c r="CS506" s="36">
        <f t="shared" si="1139"/>
        <v>4.1905567755299762</v>
      </c>
      <c r="CT506" s="36">
        <f t="shared" si="1140"/>
        <v>3.5353964055835188</v>
      </c>
      <c r="CU506" s="36">
        <f t="shared" si="1141"/>
        <v>0.10252938376379317</v>
      </c>
      <c r="CV506" s="36">
        <f t="shared" si="1201"/>
        <v>3.637925789347312</v>
      </c>
      <c r="CW506" s="36">
        <f t="shared" si="1142"/>
        <v>0</v>
      </c>
      <c r="CX506" s="36">
        <f t="shared" si="1143"/>
        <v>0</v>
      </c>
      <c r="CY506" s="36">
        <f t="shared" si="1144"/>
        <v>0</v>
      </c>
      <c r="CZ506" s="36">
        <f t="shared" si="1202"/>
        <v>0</v>
      </c>
      <c r="DA506" s="64">
        <f t="shared" si="1145"/>
        <v>9.0531154914703649E-3</v>
      </c>
      <c r="DB506" s="70">
        <f t="shared" si="1203"/>
        <v>0.99102810808223807</v>
      </c>
      <c r="DC506" s="70">
        <f>PRODUCT($DB$8:DB506)</f>
        <v>7.9317348939747616E-3</v>
      </c>
      <c r="DD506" s="36">
        <f t="shared" si="1146"/>
        <v>9.2157076128335014</v>
      </c>
      <c r="DE506" s="36">
        <f t="shared" si="1147"/>
        <v>209.56969219398687</v>
      </c>
      <c r="DF506" s="36">
        <f t="shared" si="1148"/>
        <v>5.0966472979973521</v>
      </c>
      <c r="DG506" s="36">
        <f t="shared" si="1149"/>
        <v>8.9740813416122445E-2</v>
      </c>
      <c r="DH506" s="36">
        <f t="shared" ca="1" si="1150"/>
        <v>1.1847935610186969E-16</v>
      </c>
      <c r="DI506" s="36">
        <f t="shared" si="1151"/>
        <v>6.3631028421144533</v>
      </c>
      <c r="DJ506" s="36">
        <f t="shared" ca="1" si="1152"/>
        <v>211.72399390784904</v>
      </c>
      <c r="DK506" s="36">
        <f t="shared" si="1153"/>
        <v>0</v>
      </c>
      <c r="DL506" s="36">
        <f t="shared" si="1154"/>
        <v>0</v>
      </c>
      <c r="DM506" s="36">
        <f t="shared" ca="1" si="1155"/>
        <v>211.72399390784904</v>
      </c>
      <c r="DN506" s="36">
        <f t="shared" ca="1" si="1204"/>
        <v>211.72399390785344</v>
      </c>
      <c r="DO506" s="64" cm="1">
        <f t="array" ref="DO506">IFERROR(INDEX(Tbl_FwdNom,$B506,MATCH(LIDt,Tbl_FwdNom_Cols,0)),0)</f>
        <v>8.3948120040000003</v>
      </c>
      <c r="DP506" s="64">
        <f t="shared" ca="1" si="1205"/>
        <v>8.3330594169999994</v>
      </c>
      <c r="DQ506" s="64">
        <f t="shared" ca="1" si="1156"/>
        <v>6.6923090236747917E-3</v>
      </c>
      <c r="DR506" s="70">
        <f t="shared" ca="1" si="1157"/>
        <v>0.99335218024048955</v>
      </c>
      <c r="DS506" s="70">
        <f ca="1">PRODUCT($DR$8:DR506)</f>
        <v>1.5021638619332773E-2</v>
      </c>
      <c r="DT506" s="36">
        <f t="shared" ca="1" si="1158"/>
        <v>225.74227531170945</v>
      </c>
      <c r="DU506" s="36">
        <f t="shared" ca="1" si="1159"/>
        <v>5.4252886573004586</v>
      </c>
      <c r="DV506" s="36">
        <f t="shared" ca="1" si="1160"/>
        <v>9.6639115732334566E-2</v>
      </c>
      <c r="DW506" s="36">
        <f t="shared" ca="1" si="1161"/>
        <v>1.2306531654742857E-16</v>
      </c>
      <c r="DX506" s="36">
        <f t="shared" ca="1" si="1162"/>
        <v>9.7712821285335085</v>
      </c>
      <c r="DY506" s="36">
        <f t="shared" ca="1" si="1163"/>
        <v>0.10458898229683294</v>
      </c>
      <c r="DZ506" s="36">
        <f t="shared" ca="1" si="1164"/>
        <v>6.6704184929572188</v>
      </c>
      <c r="EA506" s="36">
        <f t="shared" ca="1" si="1165"/>
        <v>0</v>
      </c>
      <c r="EB506" s="36">
        <f t="shared" ca="1" si="1166"/>
        <v>228.07465019999813</v>
      </c>
      <c r="EC506" s="36">
        <f t="shared" ca="1" si="1167"/>
        <v>0</v>
      </c>
      <c r="ED506" s="36">
        <f t="shared" ca="1" si="1168"/>
        <v>0</v>
      </c>
      <c r="EE506" s="36">
        <f t="shared" ca="1" si="1206"/>
        <v>0</v>
      </c>
      <c r="EF506" s="36">
        <f t="shared" ca="1" si="1169"/>
        <v>228.07465019999813</v>
      </c>
      <c r="EG506" s="64"/>
      <c r="EH506" s="64"/>
      <c r="EI506" s="64"/>
      <c r="EJ506" s="70"/>
      <c r="EK506" s="70"/>
      <c r="EL506" s="70"/>
      <c r="EM506" s="70"/>
      <c r="EN506" s="70"/>
      <c r="EO506" s="36">
        <f t="shared" ca="1" si="1170"/>
        <v>1.9509448498040505</v>
      </c>
      <c r="EP506" s="36">
        <f t="shared" ca="1" si="1171"/>
        <v>0</v>
      </c>
      <c r="EQ506" s="36">
        <f t="shared" si="1172"/>
        <v>5.7297502066897632</v>
      </c>
      <c r="ER506" s="36">
        <f t="shared" si="1173"/>
        <v>5.5241623986531728E-2</v>
      </c>
      <c r="ES506" s="36">
        <f t="shared" si="1174"/>
        <v>-5.044835014294477E-2</v>
      </c>
      <c r="ET506" s="36">
        <f t="shared" ca="1" si="1175"/>
        <v>0</v>
      </c>
      <c r="EU506" s="36">
        <f t="shared" ca="1" si="1207"/>
        <v>5.5241623986531728E-2</v>
      </c>
      <c r="EV506" s="36">
        <f t="shared" si="1176"/>
        <v>0.10503624766301065</v>
      </c>
      <c r="EW506" s="36">
        <f t="shared" si="1177"/>
        <v>7.4897450067382163</v>
      </c>
      <c r="EX506" s="36">
        <f t="shared" ca="1" si="1208"/>
        <v>13.37977308507752</v>
      </c>
      <c r="EY506" s="36">
        <f t="shared" si="1178"/>
        <v>0</v>
      </c>
      <c r="EZ506" s="36">
        <f t="shared" si="1179"/>
        <v>0</v>
      </c>
      <c r="FA506" s="36">
        <f t="shared" si="1180"/>
        <v>0</v>
      </c>
      <c r="FB506" s="36">
        <f t="shared" si="1181"/>
        <v>0</v>
      </c>
      <c r="FC506" s="36">
        <f t="shared" si="1209"/>
        <v>0</v>
      </c>
      <c r="FD506" s="36">
        <f t="shared" si="1182"/>
        <v>0</v>
      </c>
      <c r="FE506" s="36">
        <f t="shared" si="1183"/>
        <v>0</v>
      </c>
      <c r="FF506" s="36">
        <f t="shared" si="1210"/>
        <v>0</v>
      </c>
      <c r="FG506" s="36">
        <f t="shared" ca="1" si="1184"/>
        <v>13.37977308507752</v>
      </c>
      <c r="FH506" s="36">
        <f t="shared" ca="1" si="1185"/>
        <v>0.12112863098887354</v>
      </c>
      <c r="FI506" s="36">
        <f t="shared" ca="1" si="1186"/>
        <v>-0.37020139434563798</v>
      </c>
      <c r="FJ506" s="36">
        <f t="shared" ca="1" si="1187"/>
        <v>14.133973565093743</v>
      </c>
      <c r="FK506" s="36">
        <f t="shared" si="1188"/>
        <v>0</v>
      </c>
      <c r="FL506" s="36">
        <f t="shared" si="1189"/>
        <v>0</v>
      </c>
      <c r="FM506" s="36">
        <f t="shared" ca="1" si="1190"/>
        <v>0</v>
      </c>
      <c r="FN506" s="36">
        <f t="shared" ca="1" si="1212"/>
        <v>14.133973565093743</v>
      </c>
    </row>
    <row r="507" spans="2:170" x14ac:dyDescent="0.25">
      <c r="B507" s="2">
        <v>499</v>
      </c>
      <c r="C507" s="2">
        <f t="shared" si="1066"/>
        <v>42</v>
      </c>
      <c r="D507" s="2">
        <f t="shared" si="1215"/>
        <v>523</v>
      </c>
      <c r="E507" s="2">
        <f t="shared" si="1213"/>
        <v>44</v>
      </c>
      <c r="F507" s="189">
        <f t="shared" si="1217"/>
        <v>60905</v>
      </c>
      <c r="G507" s="2">
        <f t="shared" si="1216"/>
        <v>9</v>
      </c>
      <c r="H507" s="187">
        <f t="shared" si="1067"/>
        <v>76.166666666666671</v>
      </c>
      <c r="I507" s="186">
        <f t="shared" si="1214"/>
        <v>76</v>
      </c>
      <c r="J507" s="2">
        <f t="shared" si="1068"/>
        <v>0</v>
      </c>
      <c r="K507" s="2">
        <f t="shared" si="1069"/>
        <v>1</v>
      </c>
      <c r="L507">
        <f t="shared" si="1070"/>
        <v>2</v>
      </c>
      <c r="M507" s="190">
        <f t="shared" si="1191"/>
        <v>3.2583601830000003E-2</v>
      </c>
      <c r="N507">
        <f t="shared" si="1071"/>
        <v>1</v>
      </c>
      <c r="O507">
        <f t="shared" si="1072"/>
        <v>100</v>
      </c>
      <c r="P507" s="58">
        <f t="shared" si="1073"/>
        <v>0.146626208235</v>
      </c>
      <c r="Q507" s="106">
        <f t="shared" si="1074"/>
        <v>0.146626208235</v>
      </c>
      <c r="R507" s="59">
        <f t="shared" si="1075"/>
        <v>0.146626208235</v>
      </c>
      <c r="S507" s="32">
        <f t="shared" si="1192"/>
        <v>1.3126224662526886E-2</v>
      </c>
      <c r="T507">
        <f t="shared" si="1076"/>
        <v>1</v>
      </c>
      <c r="U507" s="32">
        <f t="shared" si="1193"/>
        <v>1.0130006400000001E-3</v>
      </c>
      <c r="V507">
        <f t="shared" si="1077"/>
        <v>1</v>
      </c>
      <c r="W507">
        <f t="shared" si="1078"/>
        <v>100</v>
      </c>
      <c r="X507" s="58">
        <f t="shared" si="1079"/>
        <v>4.5585028800000007E-3</v>
      </c>
      <c r="Y507" s="58">
        <f t="shared" si="1080"/>
        <v>4.5585028800000007E-3</v>
      </c>
      <c r="Z507" s="32">
        <f t="shared" si="1081"/>
        <v>4.5585028800000007E-3</v>
      </c>
      <c r="AA507" s="32">
        <f t="shared" si="1082"/>
        <v>3.8067123779061962E-4</v>
      </c>
      <c r="AB507" s="59">
        <f t="shared" si="1083"/>
        <v>4.9056245199999996E-3</v>
      </c>
      <c r="AC507" s="59">
        <f t="shared" si="1084"/>
        <v>4.9056245199999996E-3</v>
      </c>
      <c r="AD507">
        <f t="shared" si="1085"/>
        <v>1</v>
      </c>
      <c r="AE507" s="59">
        <f t="shared" si="1086"/>
        <v>4.9056245199999996E-3</v>
      </c>
      <c r="AF507" s="59">
        <f t="shared" si="1087"/>
        <v>4.1758461800000006E-3</v>
      </c>
      <c r="AG507" s="59">
        <f t="shared" si="1088"/>
        <v>4.1758461800000006E-3</v>
      </c>
      <c r="AH507">
        <f t="shared" si="1089"/>
        <v>1</v>
      </c>
      <c r="AI507" s="59">
        <f t="shared" si="1090"/>
        <v>4.1758461800000006E-3</v>
      </c>
      <c r="AJ507" s="59">
        <f t="shared" si="1091"/>
        <v>0</v>
      </c>
      <c r="AK507" s="59">
        <f t="shared" si="1092"/>
        <v>0</v>
      </c>
      <c r="AL507" s="59">
        <f t="shared" si="1093"/>
        <v>0</v>
      </c>
      <c r="AM507" s="12">
        <f t="shared" si="1194"/>
        <v>2.1937874143416877E-3</v>
      </c>
      <c r="AN507" s="12">
        <f t="shared" si="1195"/>
        <v>0</v>
      </c>
      <c r="AO507" s="66">
        <f t="shared" si="1094"/>
        <v>2.8796146462472952E-5</v>
      </c>
      <c r="AP507" s="66">
        <f t="shared" si="1095"/>
        <v>8.3511177046693314E-7</v>
      </c>
      <c r="AQ507" s="59">
        <f t="shared" si="1096"/>
        <v>1.0761897331461981E-5</v>
      </c>
      <c r="AR507" s="59">
        <f t="shared" si="1097"/>
        <v>9.1609187939108151E-6</v>
      </c>
      <c r="AS507" s="59">
        <f t="shared" si="1098"/>
        <v>0</v>
      </c>
      <c r="AT507" s="12">
        <f t="shared" si="1099"/>
        <v>2.1442333399833749E-3</v>
      </c>
      <c r="AU507" s="59">
        <f t="shared" si="1196"/>
        <v>0</v>
      </c>
      <c r="AV507" s="59">
        <f t="shared" si="1197"/>
        <v>-5.9292306307801024E-20</v>
      </c>
      <c r="AW507" s="70">
        <f t="shared" si="1100"/>
        <v>0</v>
      </c>
      <c r="AX507" s="20">
        <f t="shared" si="1101"/>
        <v>200000</v>
      </c>
      <c r="AY507" s="20">
        <f t="shared" si="1102"/>
        <v>0</v>
      </c>
      <c r="AZ507" s="20">
        <f t="shared" si="1103"/>
        <v>0</v>
      </c>
      <c r="BA507" s="20">
        <f t="shared" si="1104"/>
        <v>200000</v>
      </c>
      <c r="BB507" s="36">
        <f t="shared" si="1105"/>
        <v>1</v>
      </c>
      <c r="BC507" s="36">
        <f t="shared" si="1106"/>
        <v>0</v>
      </c>
      <c r="BD507" s="80">
        <f t="shared" si="1107"/>
        <v>5.7592292924945907</v>
      </c>
      <c r="BE507" s="36">
        <f t="shared" si="1108"/>
        <v>0</v>
      </c>
      <c r="BF507" s="36">
        <f t="shared" si="1109"/>
        <v>0</v>
      </c>
      <c r="BG507" s="36">
        <f t="shared" si="1110"/>
        <v>5.7592292924945907</v>
      </c>
      <c r="BH507" s="36">
        <f t="shared" si="1111"/>
        <v>0.16702235409338662</v>
      </c>
      <c r="BI507" s="36">
        <f t="shared" si="1112"/>
        <v>0</v>
      </c>
      <c r="BJ507" s="36">
        <f t="shared" si="1113"/>
        <v>0</v>
      </c>
      <c r="BK507" s="36">
        <f t="shared" si="1114"/>
        <v>0.16702235409338662</v>
      </c>
      <c r="BL507" s="68">
        <f ca="1">IF(OR(AT507=0,E507&gt;ProjTerm),0,VLOOKUP(D507,'Life Events'!$AE$5:$AI$1206,5,FALSE))</f>
        <v>2.0840163396287455E-17</v>
      </c>
      <c r="BM507" s="93">
        <f t="shared" ca="1" si="1115"/>
        <v>2.0840163396287455E-17</v>
      </c>
      <c r="BN507" s="93">
        <f t="shared" ca="1" si="1116"/>
        <v>4.4686173165020721E-20</v>
      </c>
      <c r="BO507" s="36">
        <f t="shared" ca="1" si="1117"/>
        <v>6.8012254486441855E-18</v>
      </c>
      <c r="BP507" s="36">
        <f t="shared" si="1118"/>
        <v>2.4774570830807838E-3</v>
      </c>
      <c r="BQ507" s="36">
        <f t="shared" si="1119"/>
        <v>98.332273010751678</v>
      </c>
      <c r="BR507" s="36">
        <f t="shared" si="1120"/>
        <v>154.78110000000001</v>
      </c>
      <c r="BS507" s="36">
        <f t="shared" si="1121"/>
        <v>152.19977382104457</v>
      </c>
      <c r="BT507" s="36">
        <f t="shared" si="1122"/>
        <v>0.32635182936501261</v>
      </c>
      <c r="BU507" s="70" cm="1">
        <f t="array" ref="BU507">IF(AND(ActInt=1,$J507=0),INDEX(Tbl_FwdNom,$B507-IVP,MATCH(ValnDt,Tbl_FwdNom_Cols)),INDEX(Tbl_FwdNom,$B507,MATCH(StartDt,Tbl_FwdNom_Cols)))</f>
        <v>11.415278561999999</v>
      </c>
      <c r="BV507" s="70" cm="1">
        <f t="array" ref="BV507">INDEX(Tbl_FwdReal,$B507,MATCH(StartDt,Tbl_FwdReal_Cols))</f>
        <v>4.3694290609999999</v>
      </c>
      <c r="BW507" s="70" cm="1">
        <f t="array" ref="BW507">IF(RunType&lt;&gt;"OPN",INDEX(Tbl_FwdReal,$B507,MATCH(ValnDt,Tbl_FwdReal_Cols)),IF(AND($J507=0,ActInt=1),INDEX(Tbl_FwdReal,$B507-IVP,MATCH(ValnDt,Tbl_FwdReal_Cols)),-999))*$K507</f>
        <v>4.3694290609999999</v>
      </c>
      <c r="BX507" s="70">
        <f t="shared" si="1123"/>
        <v>4.3694290609999999E-2</v>
      </c>
      <c r="BY507" s="70">
        <f t="shared" si="1198"/>
        <v>6.7508748149632591E-2</v>
      </c>
      <c r="BZ507" s="64">
        <f t="shared" si="1211"/>
        <v>5.4588170974725347E-3</v>
      </c>
      <c r="CA507" s="70" cm="1">
        <f t="array" ref="CA507">IF($J507=1,CA506*(1+INDEX(Tbl_CPI,$B507,MATCH(IF(RunType="OPN",StartDt,ValnDt),Tbl_CPI_Cols))),0)</f>
        <v>0</v>
      </c>
      <c r="CB507" s="70">
        <f t="shared" si="1199"/>
        <v>17.393076557436693</v>
      </c>
      <c r="CC507" s="70">
        <f t="shared" si="1200"/>
        <v>16.742101953653247</v>
      </c>
      <c r="CD507" s="36">
        <f t="shared" si="1124"/>
        <v>86.984588919308038</v>
      </c>
      <c r="CE507" s="36">
        <f t="shared" si="1125"/>
        <v>1.5752676590478112</v>
      </c>
      <c r="CF507" s="36">
        <f t="shared" si="1126"/>
        <v>0</v>
      </c>
      <c r="CG507" s="36">
        <f t="shared" si="1127"/>
        <v>0.19428149877750198</v>
      </c>
      <c r="CH507" s="36">
        <f t="shared" si="1128"/>
        <v>0.1908256964128634</v>
      </c>
      <c r="CI507" s="36">
        <f t="shared" si="1129"/>
        <v>0</v>
      </c>
      <c r="CJ507" s="36">
        <f t="shared" si="1130"/>
        <v>0</v>
      </c>
      <c r="CK507" s="36">
        <f t="shared" si="1131"/>
        <v>0</v>
      </c>
      <c r="CL507" s="36">
        <f t="shared" si="1132"/>
        <v>3.4558023646385811E-3</v>
      </c>
      <c r="CM507" s="36">
        <f t="shared" si="1133"/>
        <v>0.19428149877750198</v>
      </c>
      <c r="CN507" s="36">
        <f t="shared" ca="1" si="1134"/>
        <v>5.597422360139884</v>
      </c>
      <c r="CO507" s="20">
        <f t="shared" si="1135"/>
        <v>120000</v>
      </c>
      <c r="CP507" s="20">
        <f t="shared" si="1136"/>
        <v>2</v>
      </c>
      <c r="CQ507" s="64">
        <f t="shared" si="1137"/>
        <v>3.8117315729999997E-2</v>
      </c>
      <c r="CR507" s="64">
        <f t="shared" si="1138"/>
        <v>0.17152792078499998</v>
      </c>
      <c r="CS507" s="36">
        <f t="shared" si="1139"/>
        <v>4.0958989428248609</v>
      </c>
      <c r="CT507" s="36">
        <f t="shared" si="1140"/>
        <v>3.4555375754967543</v>
      </c>
      <c r="CU507" s="36">
        <f t="shared" si="1141"/>
        <v>0.10021341245603198</v>
      </c>
      <c r="CV507" s="36">
        <f t="shared" si="1201"/>
        <v>3.5557509879527864</v>
      </c>
      <c r="CW507" s="36">
        <f t="shared" si="1142"/>
        <v>0</v>
      </c>
      <c r="CX507" s="36">
        <f t="shared" si="1143"/>
        <v>0</v>
      </c>
      <c r="CY507" s="36">
        <f t="shared" si="1144"/>
        <v>0</v>
      </c>
      <c r="CZ507" s="36">
        <f t="shared" si="1202"/>
        <v>0</v>
      </c>
      <c r="DA507" s="64">
        <f t="shared" si="1145"/>
        <v>9.0485497167327456E-3</v>
      </c>
      <c r="DB507" s="70">
        <f t="shared" si="1203"/>
        <v>0.99103259231751251</v>
      </c>
      <c r="DC507" s="70">
        <f>PRODUCT($DB$8:DB507)</f>
        <v>7.8606077935510776E-3</v>
      </c>
      <c r="DD507" s="36">
        <f t="shared" si="1146"/>
        <v>8.9727445719780849</v>
      </c>
      <c r="DE507" s="36">
        <f t="shared" si="1147"/>
        <v>205.70676468042996</v>
      </c>
      <c r="DF507" s="36">
        <f t="shared" si="1148"/>
        <v>4.975742210368546</v>
      </c>
      <c r="DG507" s="36">
        <f t="shared" si="1149"/>
        <v>8.8075380544857487E-2</v>
      </c>
      <c r="DH507" s="36">
        <f t="shared" ca="1" si="1150"/>
        <v>1.1275019699731976E-16</v>
      </c>
      <c r="DI507" s="36">
        <f t="shared" si="1151"/>
        <v>6.2246402299557779</v>
      </c>
      <c r="DJ507" s="36">
        <f t="shared" ca="1" si="1152"/>
        <v>207.84632716823131</v>
      </c>
      <c r="DK507" s="36">
        <f t="shared" si="1153"/>
        <v>0</v>
      </c>
      <c r="DL507" s="36">
        <f t="shared" si="1154"/>
        <v>0</v>
      </c>
      <c r="DM507" s="36">
        <f t="shared" ca="1" si="1155"/>
        <v>207.84632716823131</v>
      </c>
      <c r="DN507" s="36">
        <f t="shared" ca="1" si="1204"/>
        <v>207.84632716823569</v>
      </c>
      <c r="DO507" s="64" cm="1">
        <f t="array" ref="DO507">IFERROR(INDEX(Tbl_FwdNom,$B507,MATCH(LIDt,Tbl_FwdNom_Cols,0)),0)</f>
        <v>8.3930961790000005</v>
      </c>
      <c r="DP507" s="64">
        <f t="shared" ca="1" si="1205"/>
        <v>8.3313445700000006</v>
      </c>
      <c r="DQ507" s="64">
        <f t="shared" ca="1" si="1156"/>
        <v>6.6909810696933469E-3</v>
      </c>
      <c r="DR507" s="70">
        <f t="shared" ca="1" si="1157"/>
        <v>0.993353490598889</v>
      </c>
      <c r="DS507" s="70">
        <f ca="1">PRODUCT($DR$8:DR507)</f>
        <v>1.4921797157029286E-2</v>
      </c>
      <c r="DT507" s="36">
        <f t="shared" ca="1" si="1158"/>
        <v>221.49348330995502</v>
      </c>
      <c r="DU507" s="36">
        <f t="shared" ca="1" si="1159"/>
        <v>5.2945668069106908</v>
      </c>
      <c r="DV507" s="36">
        <f t="shared" ca="1" si="1160"/>
        <v>9.4808269143210736E-2</v>
      </c>
      <c r="DW507" s="36">
        <f t="shared" ca="1" si="1161"/>
        <v>1.1708751880213905E-16</v>
      </c>
      <c r="DX507" s="36">
        <f t="shared" ca="1" si="1162"/>
        <v>9.5103097629171458</v>
      </c>
      <c r="DY507" s="36">
        <f t="shared" ca="1" si="1163"/>
        <v>0.10180986012463857</v>
      </c>
      <c r="DZ507" s="36">
        <f t="shared" ca="1" si="1164"/>
        <v>6.5229476292853548</v>
      </c>
      <c r="EA507" s="36">
        <f t="shared" ca="1" si="1165"/>
        <v>0</v>
      </c>
      <c r="EB507" s="36">
        <f t="shared" ca="1" si="1166"/>
        <v>223.80768957421535</v>
      </c>
      <c r="EC507" s="36">
        <f t="shared" ca="1" si="1167"/>
        <v>0</v>
      </c>
      <c r="ED507" s="36">
        <f t="shared" ca="1" si="1168"/>
        <v>0</v>
      </c>
      <c r="EE507" s="36">
        <f t="shared" ca="1" si="1206"/>
        <v>0</v>
      </c>
      <c r="EF507" s="36">
        <f t="shared" ca="1" si="1169"/>
        <v>223.80768957421535</v>
      </c>
      <c r="EG507" s="64"/>
      <c r="EH507" s="64"/>
      <c r="EI507" s="64"/>
      <c r="EJ507" s="70"/>
      <c r="EK507" s="70"/>
      <c r="EL507" s="70"/>
      <c r="EM507" s="70"/>
      <c r="EN507" s="70"/>
      <c r="EO507" s="36">
        <f t="shared" ca="1" si="1170"/>
        <v>1.9140371192996632</v>
      </c>
      <c r="EP507" s="36">
        <f t="shared" ca="1" si="1171"/>
        <v>0</v>
      </c>
      <c r="EQ507" s="36">
        <f t="shared" si="1172"/>
        <v>5.623416043056654</v>
      </c>
      <c r="ER507" s="36">
        <f t="shared" si="1173"/>
        <v>5.3785233060362515E-2</v>
      </c>
      <c r="ES507" s="36">
        <f t="shared" si="1174"/>
        <v>-4.9118329153585279E-2</v>
      </c>
      <c r="ET507" s="36">
        <f t="shared" ca="1" si="1175"/>
        <v>0</v>
      </c>
      <c r="EU507" s="36">
        <f t="shared" ca="1" si="1207"/>
        <v>5.3785233060362515E-2</v>
      </c>
      <c r="EV507" s="36">
        <f t="shared" si="1176"/>
        <v>0.10275063424709842</v>
      </c>
      <c r="EW507" s="36">
        <f t="shared" si="1177"/>
        <v>7.3507484113566397</v>
      </c>
      <c r="EX507" s="36">
        <f t="shared" ca="1" si="1208"/>
        <v>13.130700321720756</v>
      </c>
      <c r="EY507" s="36">
        <f t="shared" si="1178"/>
        <v>0</v>
      </c>
      <c r="EZ507" s="36">
        <f t="shared" si="1179"/>
        <v>0</v>
      </c>
      <c r="FA507" s="36">
        <f t="shared" si="1180"/>
        <v>0</v>
      </c>
      <c r="FB507" s="36">
        <f t="shared" si="1181"/>
        <v>0</v>
      </c>
      <c r="FC507" s="36">
        <f t="shared" si="1209"/>
        <v>0</v>
      </c>
      <c r="FD507" s="36">
        <f t="shared" si="1182"/>
        <v>0</v>
      </c>
      <c r="FE507" s="36">
        <f t="shared" si="1183"/>
        <v>0</v>
      </c>
      <c r="FF507" s="36">
        <f t="shared" si="1210"/>
        <v>0</v>
      </c>
      <c r="FG507" s="36">
        <f t="shared" ca="1" si="1184"/>
        <v>13.130700321720756</v>
      </c>
      <c r="FH507" s="36">
        <f t="shared" ca="1" si="1185"/>
        <v>0.11881379467660892</v>
      </c>
      <c r="FI507" s="36">
        <f t="shared" ca="1" si="1186"/>
        <v>-0.36183937763735996</v>
      </c>
      <c r="FJ507" s="36">
        <f t="shared" ca="1" si="1187"/>
        <v>13.866704337019973</v>
      </c>
      <c r="FK507" s="36">
        <f t="shared" si="1188"/>
        <v>0</v>
      </c>
      <c r="FL507" s="36">
        <f t="shared" si="1189"/>
        <v>0</v>
      </c>
      <c r="FM507" s="36">
        <f t="shared" ca="1" si="1190"/>
        <v>0</v>
      </c>
      <c r="FN507" s="36">
        <f t="shared" ca="1" si="1212"/>
        <v>13.866704337019973</v>
      </c>
    </row>
    <row r="508" spans="2:170" x14ac:dyDescent="0.25">
      <c r="B508" s="2">
        <v>500</v>
      </c>
      <c r="C508" s="2">
        <f t="shared" si="1066"/>
        <v>42</v>
      </c>
      <c r="D508" s="2">
        <f t="shared" si="1215"/>
        <v>524</v>
      </c>
      <c r="E508" s="2">
        <f t="shared" si="1213"/>
        <v>44</v>
      </c>
      <c r="F508" s="189">
        <f t="shared" si="1217"/>
        <v>60936</v>
      </c>
      <c r="G508" s="2">
        <f t="shared" si="1216"/>
        <v>10</v>
      </c>
      <c r="H508" s="187">
        <f t="shared" si="1067"/>
        <v>76.25</v>
      </c>
      <c r="I508" s="186">
        <f t="shared" si="1214"/>
        <v>76</v>
      </c>
      <c r="J508" s="2">
        <f t="shared" si="1068"/>
        <v>0</v>
      </c>
      <c r="K508" s="2">
        <f t="shared" si="1069"/>
        <v>1</v>
      </c>
      <c r="L508">
        <f t="shared" si="1070"/>
        <v>2</v>
      </c>
      <c r="M508" s="190">
        <f t="shared" si="1191"/>
        <v>3.2583601830000003E-2</v>
      </c>
      <c r="N508">
        <f t="shared" si="1071"/>
        <v>1</v>
      </c>
      <c r="O508">
        <f t="shared" si="1072"/>
        <v>100</v>
      </c>
      <c r="P508" s="58">
        <f t="shared" si="1073"/>
        <v>0.146626208235</v>
      </c>
      <c r="Q508" s="106">
        <f t="shared" si="1074"/>
        <v>0.146626208235</v>
      </c>
      <c r="R508" s="59">
        <f t="shared" si="1075"/>
        <v>0.146626208235</v>
      </c>
      <c r="S508" s="32">
        <f t="shared" si="1192"/>
        <v>1.3126224662526886E-2</v>
      </c>
      <c r="T508">
        <f t="shared" si="1076"/>
        <v>1</v>
      </c>
      <c r="U508" s="32">
        <f t="shared" si="1193"/>
        <v>1.0130006400000001E-3</v>
      </c>
      <c r="V508">
        <f t="shared" si="1077"/>
        <v>1</v>
      </c>
      <c r="W508">
        <f t="shared" si="1078"/>
        <v>100</v>
      </c>
      <c r="X508" s="58">
        <f t="shared" si="1079"/>
        <v>4.5585028800000007E-3</v>
      </c>
      <c r="Y508" s="58">
        <f t="shared" si="1080"/>
        <v>4.5585028800000007E-3</v>
      </c>
      <c r="Z508" s="32">
        <f t="shared" si="1081"/>
        <v>4.5585028800000007E-3</v>
      </c>
      <c r="AA508" s="32">
        <f t="shared" si="1082"/>
        <v>3.8067123779061962E-4</v>
      </c>
      <c r="AB508" s="59">
        <f t="shared" si="1083"/>
        <v>4.9056245199999996E-3</v>
      </c>
      <c r="AC508" s="59">
        <f t="shared" si="1084"/>
        <v>4.9056245199999996E-3</v>
      </c>
      <c r="AD508">
        <f t="shared" si="1085"/>
        <v>1</v>
      </c>
      <c r="AE508" s="59">
        <f t="shared" si="1086"/>
        <v>4.9056245199999996E-3</v>
      </c>
      <c r="AF508" s="59">
        <f t="shared" si="1087"/>
        <v>4.1758461800000006E-3</v>
      </c>
      <c r="AG508" s="59">
        <f t="shared" si="1088"/>
        <v>4.1758461800000006E-3</v>
      </c>
      <c r="AH508">
        <f t="shared" si="1089"/>
        <v>1</v>
      </c>
      <c r="AI508" s="59">
        <f t="shared" si="1090"/>
        <v>4.1758461800000006E-3</v>
      </c>
      <c r="AJ508" s="59">
        <f t="shared" si="1091"/>
        <v>0</v>
      </c>
      <c r="AK508" s="59">
        <f t="shared" si="1092"/>
        <v>0</v>
      </c>
      <c r="AL508" s="59">
        <f t="shared" si="1093"/>
        <v>0</v>
      </c>
      <c r="AM508" s="12">
        <f t="shared" si="1194"/>
        <v>2.1442333399833749E-3</v>
      </c>
      <c r="AN508" s="12">
        <f t="shared" si="1195"/>
        <v>4.3368086899420177E-19</v>
      </c>
      <c r="AO508" s="66">
        <f t="shared" si="1094"/>
        <v>2.8145688549502173E-5</v>
      </c>
      <c r="AP508" s="66">
        <f t="shared" si="1095"/>
        <v>8.1624795964338582E-7</v>
      </c>
      <c r="AQ508" s="59">
        <f t="shared" si="1096"/>
        <v>1.051880364922394E-5</v>
      </c>
      <c r="AR508" s="59">
        <f t="shared" si="1097"/>
        <v>8.9539886017982182E-6</v>
      </c>
      <c r="AS508" s="59">
        <f t="shared" si="1098"/>
        <v>0</v>
      </c>
      <c r="AT508" s="12">
        <f t="shared" si="1099"/>
        <v>2.0957986112232069E-3</v>
      </c>
      <c r="AU508" s="59">
        <f t="shared" si="1196"/>
        <v>0</v>
      </c>
      <c r="AV508" s="59">
        <f t="shared" si="1197"/>
        <v>-7.9112877273551652E-19</v>
      </c>
      <c r="AW508" s="70">
        <f t="shared" si="1100"/>
        <v>0</v>
      </c>
      <c r="AX508" s="20">
        <f t="shared" si="1101"/>
        <v>200000</v>
      </c>
      <c r="AY508" s="20">
        <f t="shared" si="1102"/>
        <v>0</v>
      </c>
      <c r="AZ508" s="20">
        <f t="shared" si="1103"/>
        <v>0</v>
      </c>
      <c r="BA508" s="20">
        <f t="shared" si="1104"/>
        <v>200000</v>
      </c>
      <c r="BB508" s="36">
        <f t="shared" si="1105"/>
        <v>1</v>
      </c>
      <c r="BC508" s="36">
        <f t="shared" si="1106"/>
        <v>0</v>
      </c>
      <c r="BD508" s="80">
        <f t="shared" si="1107"/>
        <v>5.6291377099004345</v>
      </c>
      <c r="BE508" s="36">
        <f t="shared" si="1108"/>
        <v>0</v>
      </c>
      <c r="BF508" s="36">
        <f t="shared" si="1109"/>
        <v>0</v>
      </c>
      <c r="BG508" s="36">
        <f t="shared" si="1110"/>
        <v>5.6291377099004345</v>
      </c>
      <c r="BH508" s="36">
        <f t="shared" si="1111"/>
        <v>0.16324959192867716</v>
      </c>
      <c r="BI508" s="36">
        <f t="shared" si="1112"/>
        <v>0</v>
      </c>
      <c r="BJ508" s="36">
        <f t="shared" si="1113"/>
        <v>0</v>
      </c>
      <c r="BK508" s="36">
        <f t="shared" si="1114"/>
        <v>0.16324959192867716</v>
      </c>
      <c r="BL508" s="68">
        <f ca="1">IF(OR(AT508=0,E508&gt;ProjTerm),0,VLOOKUP(D508,'Life Events'!$AE$5:$AI$1206,5,FALSE))</f>
        <v>2.0369418145481595E-17</v>
      </c>
      <c r="BM508" s="93">
        <f t="shared" ca="1" si="1115"/>
        <v>2.0369418145481595E-17</v>
      </c>
      <c r="BN508" s="93">
        <f t="shared" ca="1" si="1116"/>
        <v>4.2690198260725119E-20</v>
      </c>
      <c r="BO508" s="36">
        <f t="shared" ca="1" si="1117"/>
        <v>6.4974385196579133E-18</v>
      </c>
      <c r="BP508" s="36">
        <f t="shared" si="1118"/>
        <v>2.4214953742516016E-3</v>
      </c>
      <c r="BQ508" s="36">
        <f t="shared" si="1119"/>
        <v>98.332273010751678</v>
      </c>
      <c r="BR508" s="36">
        <f t="shared" si="1120"/>
        <v>154.78110000000001</v>
      </c>
      <c r="BS508" s="36">
        <f t="shared" si="1121"/>
        <v>152.19977382104457</v>
      </c>
      <c r="BT508" s="36">
        <f t="shared" si="1122"/>
        <v>0.31898007460263139</v>
      </c>
      <c r="BU508" s="70" cm="1">
        <f t="array" ref="BU508">IF(AND(ActInt=1,$J508=0),INDEX(Tbl_FwdNom,$B508-IVP,MATCH(ValnDt,Tbl_FwdNom_Cols)),INDEX(Tbl_FwdNom,$B508,MATCH(StartDt,Tbl_FwdNom_Cols)))</f>
        <v>11.409229116000001</v>
      </c>
      <c r="BV508" s="70" cm="1">
        <f t="array" ref="BV508">INDEX(Tbl_FwdReal,$B508,MATCH(StartDt,Tbl_FwdReal_Cols))</f>
        <v>4.3660166890000003</v>
      </c>
      <c r="BW508" s="70" cm="1">
        <f t="array" ref="BW508">IF(RunType&lt;&gt;"OPN",INDEX(Tbl_FwdReal,$B508,MATCH(ValnDt,Tbl_FwdReal_Cols)),IF(AND($J508=0,ActInt=1),INDEX(Tbl_FwdReal,$B508-IVP,MATCH(ValnDt,Tbl_FwdReal_Cols)),-999))*$K508</f>
        <v>4.3660166890000003</v>
      </c>
      <c r="BX508" s="70">
        <f t="shared" si="1123"/>
        <v>4.3660166890000005E-2</v>
      </c>
      <c r="BY508" s="70">
        <f t="shared" si="1198"/>
        <v>6.7485687874703881E-2</v>
      </c>
      <c r="BZ508" s="64">
        <f t="shared" si="1211"/>
        <v>5.4570070899544465E-3</v>
      </c>
      <c r="CA508" s="70" cm="1">
        <f t="array" ref="CA508">IF($J508=1,CA507*(1+INDEX(Tbl_CPI,$B508,MATCH(IF(RunType="OPN",StartDt,ValnDt),Tbl_CPI_Cols))),0)</f>
        <v>0</v>
      </c>
      <c r="CB508" s="70">
        <f t="shared" si="1199"/>
        <v>17.487990699526744</v>
      </c>
      <c r="CC508" s="70">
        <f t="shared" si="1200"/>
        <v>16.742101953653247</v>
      </c>
      <c r="CD508" s="36">
        <f t="shared" si="1124"/>
        <v>86.984588919308038</v>
      </c>
      <c r="CE508" s="36">
        <f t="shared" si="1125"/>
        <v>1.5752676590478112</v>
      </c>
      <c r="CF508" s="36">
        <f t="shared" si="1126"/>
        <v>0</v>
      </c>
      <c r="CG508" s="36">
        <f t="shared" si="1127"/>
        <v>0.18989299705945661</v>
      </c>
      <c r="CH508" s="36">
        <f t="shared" si="1128"/>
        <v>0.18651525562552873</v>
      </c>
      <c r="CI508" s="36">
        <f t="shared" si="1129"/>
        <v>0</v>
      </c>
      <c r="CJ508" s="36">
        <f t="shared" si="1130"/>
        <v>0</v>
      </c>
      <c r="CK508" s="36">
        <f t="shared" si="1131"/>
        <v>0</v>
      </c>
      <c r="CL508" s="36">
        <f t="shared" si="1132"/>
        <v>3.3777414339278807E-3</v>
      </c>
      <c r="CM508" s="36">
        <f t="shared" si="1133"/>
        <v>0.18989299705945661</v>
      </c>
      <c r="CN508" s="36">
        <f t="shared" ca="1" si="1134"/>
        <v>5.4709857318522284</v>
      </c>
      <c r="CO508" s="20">
        <f t="shared" si="1135"/>
        <v>120000</v>
      </c>
      <c r="CP508" s="20">
        <f t="shared" si="1136"/>
        <v>2</v>
      </c>
      <c r="CQ508" s="64">
        <f t="shared" si="1137"/>
        <v>3.8117315729999997E-2</v>
      </c>
      <c r="CR508" s="64">
        <f t="shared" si="1138"/>
        <v>0.17152792078499998</v>
      </c>
      <c r="CS508" s="36">
        <f t="shared" si="1139"/>
        <v>4.0033792759464797</v>
      </c>
      <c r="CT508" s="36">
        <f t="shared" si="1140"/>
        <v>3.3774826259402606</v>
      </c>
      <c r="CU508" s="36">
        <f t="shared" si="1141"/>
        <v>9.7949755157206303E-2</v>
      </c>
      <c r="CV508" s="36">
        <f t="shared" si="1201"/>
        <v>3.475432381097467</v>
      </c>
      <c r="CW508" s="36">
        <f t="shared" si="1142"/>
        <v>0</v>
      </c>
      <c r="CX508" s="36">
        <f t="shared" si="1143"/>
        <v>0</v>
      </c>
      <c r="CY508" s="36">
        <f t="shared" si="1144"/>
        <v>0</v>
      </c>
      <c r="CZ508" s="36">
        <f t="shared" si="1202"/>
        <v>0</v>
      </c>
      <c r="DA508" s="64">
        <f t="shared" si="1145"/>
        <v>9.043983963046287E-3</v>
      </c>
      <c r="DB508" s="70">
        <f t="shared" si="1203"/>
        <v>0.99103707657269224</v>
      </c>
      <c r="DC508" s="70">
        <f>PRODUCT($DB$8:DB508)</f>
        <v>7.7901537678053811E-3</v>
      </c>
      <c r="DD508" s="36">
        <f t="shared" si="1146"/>
        <v>8.7349138553889336</v>
      </c>
      <c r="DE508" s="36">
        <f t="shared" si="1147"/>
        <v>201.93803565138944</v>
      </c>
      <c r="DF508" s="36">
        <f t="shared" si="1148"/>
        <v>4.8574931511946948</v>
      </c>
      <c r="DG508" s="36">
        <f t="shared" si="1149"/>
        <v>8.6450437499792782E-2</v>
      </c>
      <c r="DH508" s="36">
        <f t="shared" ca="1" si="1150"/>
        <v>1.0727246945113591E-16</v>
      </c>
      <c r="DI508" s="36">
        <f t="shared" si="1151"/>
        <v>6.0893253900916733</v>
      </c>
      <c r="DJ508" s="36">
        <f t="shared" ca="1" si="1152"/>
        <v>204.06348989978707</v>
      </c>
      <c r="DK508" s="36">
        <f t="shared" si="1153"/>
        <v>0</v>
      </c>
      <c r="DL508" s="36">
        <f t="shared" si="1154"/>
        <v>0</v>
      </c>
      <c r="DM508" s="36">
        <f t="shared" ca="1" si="1155"/>
        <v>204.06348989978707</v>
      </c>
      <c r="DN508" s="36">
        <f t="shared" ca="1" si="1204"/>
        <v>204.06348989979145</v>
      </c>
      <c r="DO508" s="64" cm="1">
        <f t="array" ref="DO508">IFERROR(INDEX(Tbl_FwdNom,$B508,MATCH(LIDt,Tbl_FwdNom_Cols,0)),0)</f>
        <v>8.3913803809999994</v>
      </c>
      <c r="DP508" s="64">
        <f t="shared" ca="1" si="1205"/>
        <v>8.3296297500000005</v>
      </c>
      <c r="DQ508" s="64">
        <f t="shared" ca="1" si="1156"/>
        <v>6.6896531173512574E-3</v>
      </c>
      <c r="DR508" s="70">
        <f t="shared" ca="1" si="1157"/>
        <v>0.99335480095912798</v>
      </c>
      <c r="DS508" s="70">
        <f ca="1">PRODUCT($DR$8:DR508)</f>
        <v>1.4822638844873308E-2</v>
      </c>
      <c r="DT508" s="36">
        <f t="shared" ca="1" si="1158"/>
        <v>217.346060171152</v>
      </c>
      <c r="DU508" s="36">
        <f t="shared" ca="1" si="1159"/>
        <v>5.1667360303268879</v>
      </c>
      <c r="DV508" s="36">
        <f t="shared" ca="1" si="1160"/>
        <v>9.3021008202183689E-2</v>
      </c>
      <c r="DW508" s="36">
        <f t="shared" ca="1" si="1161"/>
        <v>1.1137335516763877E-16</v>
      </c>
      <c r="DX508" s="36">
        <f t="shared" ca="1" si="1162"/>
        <v>9.2549503616669888</v>
      </c>
      <c r="DY508" s="36">
        <f t="shared" ca="1" si="1163"/>
        <v>9.9090595420357488E-2</v>
      </c>
      <c r="DZ508" s="36">
        <f t="shared" ca="1" si="1164"/>
        <v>6.3788209082411651</v>
      </c>
      <c r="EA508" s="36">
        <f t="shared" ca="1" si="1165"/>
        <v>0</v>
      </c>
      <c r="EB508" s="36">
        <f t="shared" ca="1" si="1166"/>
        <v>219.64273633527122</v>
      </c>
      <c r="EC508" s="36">
        <f t="shared" ca="1" si="1167"/>
        <v>0</v>
      </c>
      <c r="ED508" s="36">
        <f t="shared" ca="1" si="1168"/>
        <v>0</v>
      </c>
      <c r="EE508" s="36">
        <f t="shared" ca="1" si="1206"/>
        <v>0</v>
      </c>
      <c r="EF508" s="36">
        <f t="shared" ca="1" si="1169"/>
        <v>219.64273633527122</v>
      </c>
      <c r="EG508" s="64"/>
      <c r="EH508" s="64"/>
      <c r="EI508" s="64"/>
      <c r="EJ508" s="70"/>
      <c r="EK508" s="70"/>
      <c r="EL508" s="70"/>
      <c r="EM508" s="70"/>
      <c r="EN508" s="70"/>
      <c r="EO508" s="36">
        <f t="shared" ca="1" si="1170"/>
        <v>1.8780414604674553</v>
      </c>
      <c r="EP508" s="36">
        <f t="shared" ca="1" si="1171"/>
        <v>0</v>
      </c>
      <c r="EQ508" s="36">
        <f t="shared" si="1172"/>
        <v>5.519667064259834</v>
      </c>
      <c r="ER508" s="36">
        <f t="shared" si="1173"/>
        <v>5.2359606774219331E-2</v>
      </c>
      <c r="ES508" s="36">
        <f t="shared" si="1174"/>
        <v>-4.7816403379754444E-2</v>
      </c>
      <c r="ET508" s="36">
        <f t="shared" ca="1" si="1175"/>
        <v>0</v>
      </c>
      <c r="EU508" s="36">
        <f t="shared" ca="1" si="1207"/>
        <v>5.2359606774219331E-2</v>
      </c>
      <c r="EV508" s="36">
        <f t="shared" si="1176"/>
        <v>0.10051698136027445</v>
      </c>
      <c r="EW508" s="36">
        <f t="shared" si="1177"/>
        <v>7.2151310863656777</v>
      </c>
      <c r="EX508" s="36">
        <f t="shared" ca="1" si="1208"/>
        <v>12.887674738760005</v>
      </c>
      <c r="EY508" s="36">
        <f t="shared" si="1178"/>
        <v>0</v>
      </c>
      <c r="EZ508" s="36">
        <f t="shared" si="1179"/>
        <v>0</v>
      </c>
      <c r="FA508" s="36">
        <f t="shared" si="1180"/>
        <v>0</v>
      </c>
      <c r="FB508" s="36">
        <f t="shared" si="1181"/>
        <v>0</v>
      </c>
      <c r="FC508" s="36">
        <f t="shared" si="1209"/>
        <v>0</v>
      </c>
      <c r="FD508" s="36">
        <f t="shared" si="1182"/>
        <v>0</v>
      </c>
      <c r="FE508" s="36">
        <f t="shared" si="1183"/>
        <v>0</v>
      </c>
      <c r="FF508" s="36">
        <f t="shared" si="1210"/>
        <v>0</v>
      </c>
      <c r="FG508" s="36">
        <f t="shared" ca="1" si="1184"/>
        <v>12.887674738760005</v>
      </c>
      <c r="FH508" s="36">
        <f t="shared" ca="1" si="1185"/>
        <v>0.11655592365830222</v>
      </c>
      <c r="FI508" s="36">
        <f t="shared" ca="1" si="1186"/>
        <v>-0.35366624748722097</v>
      </c>
      <c r="FJ508" s="36">
        <f t="shared" ca="1" si="1187"/>
        <v>13.605801531428286</v>
      </c>
      <c r="FK508" s="36">
        <f t="shared" si="1188"/>
        <v>0</v>
      </c>
      <c r="FL508" s="36">
        <f t="shared" si="1189"/>
        <v>0</v>
      </c>
      <c r="FM508" s="36">
        <f t="shared" ca="1" si="1190"/>
        <v>0</v>
      </c>
      <c r="FN508" s="36">
        <f t="shared" ca="1" si="1212"/>
        <v>13.605801531428286</v>
      </c>
    </row>
    <row r="509" spans="2:170" x14ac:dyDescent="0.25">
      <c r="B509" s="2">
        <v>501</v>
      </c>
      <c r="C509" s="2">
        <f t="shared" si="1066"/>
        <v>42</v>
      </c>
      <c r="D509" s="2">
        <f t="shared" si="1215"/>
        <v>525</v>
      </c>
      <c r="E509" s="2">
        <f t="shared" si="1213"/>
        <v>44</v>
      </c>
      <c r="F509" s="189">
        <f t="shared" si="1217"/>
        <v>60966</v>
      </c>
      <c r="G509" s="2">
        <f t="shared" si="1216"/>
        <v>11</v>
      </c>
      <c r="H509" s="187">
        <f t="shared" si="1067"/>
        <v>76.333333333333343</v>
      </c>
      <c r="I509" s="186">
        <f t="shared" si="1214"/>
        <v>76</v>
      </c>
      <c r="J509" s="2">
        <f t="shared" si="1068"/>
        <v>0</v>
      </c>
      <c r="K509" s="2">
        <f t="shared" si="1069"/>
        <v>1</v>
      </c>
      <c r="L509">
        <f t="shared" si="1070"/>
        <v>2</v>
      </c>
      <c r="M509" s="190">
        <f t="shared" si="1191"/>
        <v>3.2583601830000003E-2</v>
      </c>
      <c r="N509">
        <f t="shared" si="1071"/>
        <v>1</v>
      </c>
      <c r="O509">
        <f t="shared" si="1072"/>
        <v>100</v>
      </c>
      <c r="P509" s="58">
        <f t="shared" si="1073"/>
        <v>0.146626208235</v>
      </c>
      <c r="Q509" s="106">
        <f t="shared" si="1074"/>
        <v>0.146626208235</v>
      </c>
      <c r="R509" s="59">
        <f t="shared" si="1075"/>
        <v>0.146626208235</v>
      </c>
      <c r="S509" s="32">
        <f t="shared" si="1192"/>
        <v>1.3126224662526886E-2</v>
      </c>
      <c r="T509">
        <f t="shared" si="1076"/>
        <v>1</v>
      </c>
      <c r="U509" s="32">
        <f t="shared" si="1193"/>
        <v>1.0130006400000001E-3</v>
      </c>
      <c r="V509">
        <f t="shared" si="1077"/>
        <v>1</v>
      </c>
      <c r="W509">
        <f t="shared" si="1078"/>
        <v>100</v>
      </c>
      <c r="X509" s="58">
        <f t="shared" si="1079"/>
        <v>4.5585028800000007E-3</v>
      </c>
      <c r="Y509" s="58">
        <f t="shared" si="1080"/>
        <v>4.5585028800000007E-3</v>
      </c>
      <c r="Z509" s="32">
        <f t="shared" si="1081"/>
        <v>4.5585028800000007E-3</v>
      </c>
      <c r="AA509" s="32">
        <f t="shared" si="1082"/>
        <v>3.8067123779061962E-4</v>
      </c>
      <c r="AB509" s="59">
        <f t="shared" si="1083"/>
        <v>4.9056245199999996E-3</v>
      </c>
      <c r="AC509" s="59">
        <f t="shared" si="1084"/>
        <v>4.9056245199999996E-3</v>
      </c>
      <c r="AD509">
        <f t="shared" si="1085"/>
        <v>1</v>
      </c>
      <c r="AE509" s="59">
        <f t="shared" si="1086"/>
        <v>4.9056245199999996E-3</v>
      </c>
      <c r="AF509" s="59">
        <f t="shared" si="1087"/>
        <v>4.1758461800000006E-3</v>
      </c>
      <c r="AG509" s="59">
        <f t="shared" si="1088"/>
        <v>4.1758461800000006E-3</v>
      </c>
      <c r="AH509">
        <f t="shared" si="1089"/>
        <v>1</v>
      </c>
      <c r="AI509" s="59">
        <f t="shared" si="1090"/>
        <v>4.1758461800000006E-3</v>
      </c>
      <c r="AJ509" s="59">
        <f t="shared" si="1091"/>
        <v>0</v>
      </c>
      <c r="AK509" s="59">
        <f t="shared" si="1092"/>
        <v>0</v>
      </c>
      <c r="AL509" s="59">
        <f t="shared" si="1093"/>
        <v>0</v>
      </c>
      <c r="AM509" s="12">
        <f t="shared" si="1194"/>
        <v>2.0957986112232069E-3</v>
      </c>
      <c r="AN509" s="12">
        <f t="shared" si="1195"/>
        <v>0</v>
      </c>
      <c r="AO509" s="66">
        <f t="shared" si="1094"/>
        <v>2.7509923418327657E-5</v>
      </c>
      <c r="AP509" s="66">
        <f t="shared" si="1095"/>
        <v>7.9781025149419971E-7</v>
      </c>
      <c r="AQ509" s="59">
        <f t="shared" si="1096"/>
        <v>1.028120105619851E-5</v>
      </c>
      <c r="AR509" s="59">
        <f t="shared" si="1097"/>
        <v>8.7517326247257355E-6</v>
      </c>
      <c r="AS509" s="59">
        <f t="shared" si="1098"/>
        <v>0</v>
      </c>
      <c r="AT509" s="12">
        <f t="shared" si="1099"/>
        <v>2.0484579438724607E-3</v>
      </c>
      <c r="AU509" s="59">
        <f t="shared" si="1196"/>
        <v>0</v>
      </c>
      <c r="AV509" s="59">
        <f t="shared" si="1197"/>
        <v>-5.7598240413292423E-20</v>
      </c>
      <c r="AW509" s="70">
        <f t="shared" si="1100"/>
        <v>0</v>
      </c>
      <c r="AX509" s="20">
        <f t="shared" si="1101"/>
        <v>200000</v>
      </c>
      <c r="AY509" s="20">
        <f t="shared" si="1102"/>
        <v>0</v>
      </c>
      <c r="AZ509" s="20">
        <f t="shared" si="1103"/>
        <v>0</v>
      </c>
      <c r="BA509" s="20">
        <f t="shared" si="1104"/>
        <v>200000</v>
      </c>
      <c r="BB509" s="36">
        <f t="shared" si="1105"/>
        <v>1</v>
      </c>
      <c r="BC509" s="36">
        <f t="shared" si="1106"/>
        <v>0</v>
      </c>
      <c r="BD509" s="80">
        <f t="shared" si="1107"/>
        <v>5.5019846836655315</v>
      </c>
      <c r="BE509" s="36">
        <f t="shared" si="1108"/>
        <v>0</v>
      </c>
      <c r="BF509" s="36">
        <f t="shared" si="1109"/>
        <v>0</v>
      </c>
      <c r="BG509" s="36">
        <f t="shared" si="1110"/>
        <v>5.5019846836655315</v>
      </c>
      <c r="BH509" s="36">
        <f t="shared" si="1111"/>
        <v>0.15956205029883994</v>
      </c>
      <c r="BI509" s="36">
        <f t="shared" si="1112"/>
        <v>0</v>
      </c>
      <c r="BJ509" s="36">
        <f t="shared" si="1113"/>
        <v>0</v>
      </c>
      <c r="BK509" s="36">
        <f t="shared" si="1114"/>
        <v>0.15956205029883994</v>
      </c>
      <c r="BL509" s="68">
        <f ca="1">IF(OR(AT509=0,E509&gt;ProjTerm),0,VLOOKUP(D509,'Life Events'!$AE$5:$AI$1206,5,FALSE))</f>
        <v>1.9909306260976298E-17</v>
      </c>
      <c r="BM509" s="93">
        <f t="shared" ca="1" si="1115"/>
        <v>1.9909306260976298E-17</v>
      </c>
      <c r="BN509" s="93">
        <f t="shared" ca="1" si="1116"/>
        <v>4.0783376567286614E-20</v>
      </c>
      <c r="BO509" s="36">
        <f t="shared" ca="1" si="1117"/>
        <v>6.2072206891995117E-18</v>
      </c>
      <c r="BP509" s="36">
        <f t="shared" si="1118"/>
        <v>2.3667977490170332E-3</v>
      </c>
      <c r="BQ509" s="36">
        <f t="shared" si="1119"/>
        <v>98.332273010751678</v>
      </c>
      <c r="BR509" s="36">
        <f t="shared" si="1120"/>
        <v>154.78110000000001</v>
      </c>
      <c r="BS509" s="36">
        <f t="shared" si="1121"/>
        <v>152.19977382104457</v>
      </c>
      <c r="BT509" s="36">
        <f t="shared" si="1122"/>
        <v>0.31177483573931053</v>
      </c>
      <c r="BU509" s="70" cm="1">
        <f t="array" ref="BU509">IF(AND(ActInt=1,$J509=0),INDEX(Tbl_FwdNom,$B509-IVP,MATCH(ValnDt,Tbl_FwdNom_Cols)),INDEX(Tbl_FwdNom,$B509,MATCH(StartDt,Tbl_FwdNom_Cols)))</f>
        <v>11.403179998000001</v>
      </c>
      <c r="BV509" s="70" cm="1">
        <f t="array" ref="BV509">INDEX(Tbl_FwdReal,$B509,MATCH(StartDt,Tbl_FwdReal_Cols))</f>
        <v>4.3626044290000001</v>
      </c>
      <c r="BW509" s="70" cm="1">
        <f t="array" ref="BW509">IF(RunType&lt;&gt;"OPN",INDEX(Tbl_FwdReal,$B509,MATCH(ValnDt,Tbl_FwdReal_Cols)),IF(AND($J509=0,ActInt=1),INDEX(Tbl_FwdReal,$B509-IVP,MATCH(ValnDt,Tbl_FwdReal_Cols)),-999))*$K509</f>
        <v>4.3626044290000001</v>
      </c>
      <c r="BX509" s="70">
        <f t="shared" si="1123"/>
        <v>4.3626044289999999E-2</v>
      </c>
      <c r="BY509" s="70">
        <f t="shared" si="1198"/>
        <v>6.7462628089066445E-2</v>
      </c>
      <c r="BZ509" s="64">
        <f t="shared" si="1211"/>
        <v>5.4551970849994191E-3</v>
      </c>
      <c r="CA509" s="70" cm="1">
        <f t="array" ref="CA509">IF($J509=1,CA508*(1+INDEX(Tbl_CPI,$B509,MATCH(IF(RunType="OPN",StartDt,ValnDt),Tbl_CPI_Cols))),0)</f>
        <v>0</v>
      </c>
      <c r="CB509" s="70">
        <f t="shared" si="1199"/>
        <v>17.583391135413301</v>
      </c>
      <c r="CC509" s="70">
        <f t="shared" si="1200"/>
        <v>16.742101953653247</v>
      </c>
      <c r="CD509" s="36">
        <f t="shared" si="1124"/>
        <v>86.984588919308038</v>
      </c>
      <c r="CE509" s="36">
        <f t="shared" si="1125"/>
        <v>1.5752676590478112</v>
      </c>
      <c r="CF509" s="36">
        <f t="shared" si="1126"/>
        <v>0</v>
      </c>
      <c r="CG509" s="36">
        <f t="shared" si="1127"/>
        <v>0.18560362442704456</v>
      </c>
      <c r="CH509" s="36">
        <f t="shared" si="1128"/>
        <v>0.18230218065490733</v>
      </c>
      <c r="CI509" s="36">
        <f t="shared" si="1129"/>
        <v>0</v>
      </c>
      <c r="CJ509" s="36">
        <f t="shared" si="1130"/>
        <v>0</v>
      </c>
      <c r="CK509" s="36">
        <f t="shared" si="1131"/>
        <v>0</v>
      </c>
      <c r="CL509" s="36">
        <f t="shared" si="1132"/>
        <v>3.3014437721372351E-3</v>
      </c>
      <c r="CM509" s="36">
        <f t="shared" si="1133"/>
        <v>0.18560362442704456</v>
      </c>
      <c r="CN509" s="36">
        <f t="shared" ca="1" si="1134"/>
        <v>5.3474051004760437</v>
      </c>
      <c r="CO509" s="20">
        <f t="shared" si="1135"/>
        <v>120000</v>
      </c>
      <c r="CP509" s="20">
        <f t="shared" si="1136"/>
        <v>2</v>
      </c>
      <c r="CQ509" s="64">
        <f t="shared" si="1137"/>
        <v>3.8117315729999997E-2</v>
      </c>
      <c r="CR509" s="64">
        <f t="shared" si="1138"/>
        <v>0.17152792078499998</v>
      </c>
      <c r="CS509" s="36">
        <f t="shared" si="1139"/>
        <v>3.9129494772212863</v>
      </c>
      <c r="CT509" s="36">
        <f t="shared" si="1140"/>
        <v>3.3011908101993188</v>
      </c>
      <c r="CU509" s="36">
        <f t="shared" si="1141"/>
        <v>9.5737230179303967E-2</v>
      </c>
      <c r="CV509" s="36">
        <f t="shared" si="1201"/>
        <v>3.3969280403786226</v>
      </c>
      <c r="CW509" s="36">
        <f t="shared" si="1142"/>
        <v>0</v>
      </c>
      <c r="CX509" s="36">
        <f t="shared" si="1143"/>
        <v>0</v>
      </c>
      <c r="CY509" s="36">
        <f t="shared" si="1144"/>
        <v>0</v>
      </c>
      <c r="CZ509" s="36">
        <f t="shared" si="1202"/>
        <v>0</v>
      </c>
      <c r="DA509" s="64">
        <f t="shared" si="1145"/>
        <v>9.0394182296695824E-3</v>
      </c>
      <c r="DB509" s="70">
        <f t="shared" si="1203"/>
        <v>0.99104156084850581</v>
      </c>
      <c r="DC509" s="70">
        <f>PRODUCT($DB$8:DB509)</f>
        <v>7.7203661492957132E-3</v>
      </c>
      <c r="DD509" s="36">
        <f t="shared" si="1146"/>
        <v>8.5020975591886199</v>
      </c>
      <c r="DE509" s="36">
        <f t="shared" si="1147"/>
        <v>198.26145332845473</v>
      </c>
      <c r="DF509" s="36">
        <f t="shared" si="1148"/>
        <v>4.7418400130372591</v>
      </c>
      <c r="DG509" s="36">
        <f t="shared" si="1149"/>
        <v>8.4865101411474284E-2</v>
      </c>
      <c r="DH509" s="36">
        <f t="shared" ca="1" si="1150"/>
        <v>1.0203492947783468E-16</v>
      </c>
      <c r="DI509" s="36">
        <f t="shared" si="1151"/>
        <v>5.9570879758160746</v>
      </c>
      <c r="DJ509" s="36">
        <f t="shared" ca="1" si="1152"/>
        <v>200.37341865670797</v>
      </c>
      <c r="DK509" s="36">
        <f t="shared" si="1153"/>
        <v>0</v>
      </c>
      <c r="DL509" s="36">
        <f t="shared" si="1154"/>
        <v>0</v>
      </c>
      <c r="DM509" s="36">
        <f t="shared" ca="1" si="1155"/>
        <v>200.37341865670797</v>
      </c>
      <c r="DN509" s="36">
        <f t="shared" ca="1" si="1204"/>
        <v>200.37341865671235</v>
      </c>
      <c r="DO509" s="64" cm="1">
        <f t="array" ref="DO509">IFERROR(INDEX(Tbl_FwdNom,$B509,MATCH(LIDt,Tbl_FwdNom_Cols,0)),0)</f>
        <v>8.3896646110000006</v>
      </c>
      <c r="DP509" s="64">
        <f t="shared" ca="1" si="1205"/>
        <v>8.3279149570000008</v>
      </c>
      <c r="DQ509" s="64">
        <f t="shared" ca="1" si="1156"/>
        <v>6.6883251666491894E-3</v>
      </c>
      <c r="DR509" s="70">
        <f t="shared" ca="1" si="1157"/>
        <v>0.9933561113212056</v>
      </c>
      <c r="DS509" s="70">
        <f ca="1">PRODUCT($DR$8:DR509)</f>
        <v>1.4724158882461995E-2</v>
      </c>
      <c r="DT509" s="36">
        <f t="shared" ca="1" si="1158"/>
        <v>213.29775661160122</v>
      </c>
      <c r="DU509" s="36">
        <f t="shared" ca="1" si="1159"/>
        <v>5.0417307906491162</v>
      </c>
      <c r="DV509" s="36">
        <f t="shared" ca="1" si="1160"/>
        <v>9.1276365203352403E-2</v>
      </c>
      <c r="DW509" s="36">
        <f t="shared" ca="1" si="1161"/>
        <v>1.0591103569270113E-16</v>
      </c>
      <c r="DX509" s="36">
        <f t="shared" ca="1" si="1162"/>
        <v>9.0050756433477055</v>
      </c>
      <c r="DY509" s="36">
        <f t="shared" ca="1" si="1163"/>
        <v>9.642982064188102E-2</v>
      </c>
      <c r="DZ509" s="36">
        <f t="shared" ca="1" si="1164"/>
        <v>6.2379630597375861</v>
      </c>
      <c r="EA509" s="36">
        <f t="shared" ca="1" si="1165"/>
        <v>0</v>
      </c>
      <c r="EB509" s="36">
        <f t="shared" ca="1" si="1166"/>
        <v>215.57752827407873</v>
      </c>
      <c r="EC509" s="36">
        <f t="shared" ca="1" si="1167"/>
        <v>0</v>
      </c>
      <c r="ED509" s="36">
        <f t="shared" ca="1" si="1168"/>
        <v>0</v>
      </c>
      <c r="EE509" s="36">
        <f t="shared" ca="1" si="1206"/>
        <v>0</v>
      </c>
      <c r="EF509" s="36">
        <f t="shared" ca="1" si="1169"/>
        <v>215.57752827407873</v>
      </c>
      <c r="EG509" s="64"/>
      <c r="EH509" s="64"/>
      <c r="EI509" s="64"/>
      <c r="EJ509" s="70"/>
      <c r="EK509" s="70"/>
      <c r="EL509" s="70"/>
      <c r="EM509" s="70"/>
      <c r="EN509" s="70"/>
      <c r="EO509" s="36">
        <f t="shared" ca="1" si="1170"/>
        <v>1.8429374818239914</v>
      </c>
      <c r="EP509" s="36">
        <f t="shared" ca="1" si="1171"/>
        <v>0</v>
      </c>
      <c r="EQ509" s="36">
        <f t="shared" si="1172"/>
        <v>5.4184469010594443</v>
      </c>
      <c r="ER509" s="36">
        <f t="shared" si="1173"/>
        <v>5.0964038378068753E-2</v>
      </c>
      <c r="ES509" s="36">
        <f t="shared" si="1174"/>
        <v>-4.654192739558357E-2</v>
      </c>
      <c r="ET509" s="36">
        <f t="shared" ca="1" si="1175"/>
        <v>0</v>
      </c>
      <c r="EU509" s="36">
        <f t="shared" ca="1" si="1207"/>
        <v>5.0964038378068753E-2</v>
      </c>
      <c r="EV509" s="36">
        <f t="shared" si="1176"/>
        <v>9.8334127783834005E-2</v>
      </c>
      <c r="EW509" s="36">
        <f t="shared" si="1177"/>
        <v>7.0828193477097399</v>
      </c>
      <c r="EX509" s="36">
        <f t="shared" ca="1" si="1208"/>
        <v>12.650564414931086</v>
      </c>
      <c r="EY509" s="36">
        <f t="shared" si="1178"/>
        <v>0</v>
      </c>
      <c r="EZ509" s="36">
        <f t="shared" si="1179"/>
        <v>0</v>
      </c>
      <c r="FA509" s="36">
        <f t="shared" si="1180"/>
        <v>0</v>
      </c>
      <c r="FB509" s="36">
        <f t="shared" si="1181"/>
        <v>0</v>
      </c>
      <c r="FC509" s="36">
        <f t="shared" si="1209"/>
        <v>0</v>
      </c>
      <c r="FD509" s="36">
        <f t="shared" si="1182"/>
        <v>0</v>
      </c>
      <c r="FE509" s="36">
        <f t="shared" si="1183"/>
        <v>0</v>
      </c>
      <c r="FF509" s="36">
        <f t="shared" si="1210"/>
        <v>0</v>
      </c>
      <c r="FG509" s="36">
        <f t="shared" ca="1" si="1184"/>
        <v>12.650564414931086</v>
      </c>
      <c r="FH509" s="36">
        <f t="shared" ca="1" si="1185"/>
        <v>0.11435374258793737</v>
      </c>
      <c r="FI509" s="36">
        <f t="shared" ca="1" si="1186"/>
        <v>-0.34567773726045925</v>
      </c>
      <c r="FJ509" s="36">
        <f t="shared" ca="1" si="1187"/>
        <v>13.351123818962913</v>
      </c>
      <c r="FK509" s="36">
        <f t="shared" si="1188"/>
        <v>0</v>
      </c>
      <c r="FL509" s="36">
        <f t="shared" si="1189"/>
        <v>0</v>
      </c>
      <c r="FM509" s="36">
        <f t="shared" ca="1" si="1190"/>
        <v>0</v>
      </c>
      <c r="FN509" s="36">
        <f t="shared" ca="1" si="1212"/>
        <v>13.351123818962913</v>
      </c>
    </row>
    <row r="510" spans="2:170" x14ac:dyDescent="0.25">
      <c r="B510" s="2">
        <v>502</v>
      </c>
      <c r="C510" s="2">
        <f t="shared" si="1066"/>
        <v>42</v>
      </c>
      <c r="D510" s="2">
        <f t="shared" si="1215"/>
        <v>526</v>
      </c>
      <c r="E510" s="2">
        <f t="shared" si="1213"/>
        <v>44</v>
      </c>
      <c r="F510" s="189">
        <f t="shared" si="1217"/>
        <v>60997</v>
      </c>
      <c r="G510" s="2">
        <f t="shared" si="1216"/>
        <v>12</v>
      </c>
      <c r="H510" s="187">
        <f t="shared" si="1067"/>
        <v>76.416666666666671</v>
      </c>
      <c r="I510" s="186">
        <f t="shared" si="1214"/>
        <v>76</v>
      </c>
      <c r="J510" s="2">
        <f t="shared" si="1068"/>
        <v>0</v>
      </c>
      <c r="K510" s="2">
        <f t="shared" si="1069"/>
        <v>1</v>
      </c>
      <c r="L510">
        <f t="shared" si="1070"/>
        <v>2</v>
      </c>
      <c r="M510" s="190">
        <f t="shared" si="1191"/>
        <v>3.2583601830000003E-2</v>
      </c>
      <c r="N510">
        <f t="shared" si="1071"/>
        <v>1</v>
      </c>
      <c r="O510">
        <f t="shared" si="1072"/>
        <v>100</v>
      </c>
      <c r="P510" s="58">
        <f t="shared" si="1073"/>
        <v>0.146626208235</v>
      </c>
      <c r="Q510" s="106">
        <f t="shared" si="1074"/>
        <v>0.146626208235</v>
      </c>
      <c r="R510" s="59">
        <f t="shared" si="1075"/>
        <v>0.146626208235</v>
      </c>
      <c r="S510" s="32">
        <f t="shared" si="1192"/>
        <v>1.3126224662526886E-2</v>
      </c>
      <c r="T510">
        <f t="shared" si="1076"/>
        <v>1</v>
      </c>
      <c r="U510" s="32">
        <f t="shared" si="1193"/>
        <v>1.0130006400000001E-3</v>
      </c>
      <c r="V510">
        <f t="shared" si="1077"/>
        <v>1</v>
      </c>
      <c r="W510">
        <f t="shared" si="1078"/>
        <v>100</v>
      </c>
      <c r="X510" s="58">
        <f t="shared" si="1079"/>
        <v>4.5585028800000007E-3</v>
      </c>
      <c r="Y510" s="58">
        <f t="shared" si="1080"/>
        <v>4.5585028800000007E-3</v>
      </c>
      <c r="Z510" s="32">
        <f t="shared" si="1081"/>
        <v>4.5585028800000007E-3</v>
      </c>
      <c r="AA510" s="32">
        <f t="shared" si="1082"/>
        <v>3.8067123779061962E-4</v>
      </c>
      <c r="AB510" s="59">
        <f t="shared" si="1083"/>
        <v>4.9056245199999996E-3</v>
      </c>
      <c r="AC510" s="59">
        <f t="shared" si="1084"/>
        <v>4.9056245199999996E-3</v>
      </c>
      <c r="AD510">
        <f t="shared" si="1085"/>
        <v>1</v>
      </c>
      <c r="AE510" s="59">
        <f t="shared" si="1086"/>
        <v>4.9056245199999996E-3</v>
      </c>
      <c r="AF510" s="59">
        <f t="shared" si="1087"/>
        <v>4.1758461800000006E-3</v>
      </c>
      <c r="AG510" s="59">
        <f t="shared" si="1088"/>
        <v>4.1758461800000006E-3</v>
      </c>
      <c r="AH510">
        <f t="shared" si="1089"/>
        <v>1</v>
      </c>
      <c r="AI510" s="59">
        <f t="shared" si="1090"/>
        <v>4.1758461800000006E-3</v>
      </c>
      <c r="AJ510" s="59">
        <f t="shared" si="1091"/>
        <v>0</v>
      </c>
      <c r="AK510" s="59">
        <f t="shared" si="1092"/>
        <v>0</v>
      </c>
      <c r="AL510" s="59">
        <f t="shared" si="1093"/>
        <v>0</v>
      </c>
      <c r="AM510" s="12">
        <f t="shared" si="1194"/>
        <v>2.0484579438724607E-3</v>
      </c>
      <c r="AN510" s="12">
        <f t="shared" si="1195"/>
        <v>0</v>
      </c>
      <c r="AO510" s="66">
        <f t="shared" si="1094"/>
        <v>2.6888519183007811E-5</v>
      </c>
      <c r="AP510" s="66">
        <f t="shared" si="1095"/>
        <v>7.7978902105595724E-7</v>
      </c>
      <c r="AQ510" s="59">
        <f t="shared" si="1096"/>
        <v>1.0048965517649526E-5</v>
      </c>
      <c r="AR510" s="59">
        <f t="shared" si="1097"/>
        <v>8.554045279810471E-6</v>
      </c>
      <c r="AS510" s="59">
        <f t="shared" si="1098"/>
        <v>0</v>
      </c>
      <c r="AT510" s="12">
        <f t="shared" si="1099"/>
        <v>2.0021866248709371E-3</v>
      </c>
      <c r="AU510" s="59">
        <f t="shared" si="1196"/>
        <v>1.4568966692773966E-19</v>
      </c>
      <c r="AV510" s="59">
        <f t="shared" si="1197"/>
        <v>0</v>
      </c>
      <c r="AW510" s="70">
        <f t="shared" si="1100"/>
        <v>0</v>
      </c>
      <c r="AX510" s="20">
        <f t="shared" si="1101"/>
        <v>200000</v>
      </c>
      <c r="AY510" s="20">
        <f t="shared" si="1102"/>
        <v>0</v>
      </c>
      <c r="AZ510" s="20">
        <f t="shared" si="1103"/>
        <v>0</v>
      </c>
      <c r="BA510" s="20">
        <f t="shared" si="1104"/>
        <v>200000</v>
      </c>
      <c r="BB510" s="36">
        <f t="shared" si="1105"/>
        <v>1</v>
      </c>
      <c r="BC510" s="36">
        <f t="shared" si="1106"/>
        <v>0</v>
      </c>
      <c r="BD510" s="80">
        <f t="shared" si="1107"/>
        <v>5.3777038366015626</v>
      </c>
      <c r="BE510" s="36">
        <f t="shared" si="1108"/>
        <v>0</v>
      </c>
      <c r="BF510" s="36">
        <f t="shared" si="1109"/>
        <v>0</v>
      </c>
      <c r="BG510" s="36">
        <f t="shared" si="1110"/>
        <v>5.3777038366015626</v>
      </c>
      <c r="BH510" s="36">
        <f t="shared" si="1111"/>
        <v>0.15595780421119146</v>
      </c>
      <c r="BI510" s="36">
        <f t="shared" si="1112"/>
        <v>0</v>
      </c>
      <c r="BJ510" s="36">
        <f t="shared" si="1113"/>
        <v>0</v>
      </c>
      <c r="BK510" s="36">
        <f t="shared" si="1114"/>
        <v>0.15595780421119146</v>
      </c>
      <c r="BL510" s="68">
        <f ca="1">IF(OR(AT510=0,E510&gt;ProjTerm),0,VLOOKUP(D510,'Life Events'!$AE$5:$AI$1206,5,FALSE))</f>
        <v>1.9459587552395371E-17</v>
      </c>
      <c r="BM510" s="93">
        <f t="shared" ca="1" si="1115"/>
        <v>1.9459587552395371E-17</v>
      </c>
      <c r="BN510" s="93">
        <f t="shared" ca="1" si="1116"/>
        <v>3.8961725922910989E-20</v>
      </c>
      <c r="BO510" s="36">
        <f t="shared" ca="1" si="1117"/>
        <v>5.9299658731445818E-18</v>
      </c>
      <c r="BP510" s="36">
        <f t="shared" si="1118"/>
        <v>2.3133356537934297E-3</v>
      </c>
      <c r="BQ510" s="36">
        <f t="shared" si="1119"/>
        <v>98.332273010751678</v>
      </c>
      <c r="BR510" s="36">
        <f t="shared" si="1120"/>
        <v>154.78110000000001</v>
      </c>
      <c r="BS510" s="36">
        <f t="shared" si="1121"/>
        <v>152.19977382104457</v>
      </c>
      <c r="BT510" s="36">
        <f t="shared" si="1122"/>
        <v>0.30473235145287725</v>
      </c>
      <c r="BU510" s="70" cm="1">
        <f t="array" ref="BU510">IF(AND(ActInt=1,$J510=0),INDEX(Tbl_FwdNom,$B510-IVP,MATCH(ValnDt,Tbl_FwdNom_Cols)),INDEX(Tbl_FwdNom,$B510,MATCH(StartDt,Tbl_FwdNom_Cols)))</f>
        <v>11.397131207999999</v>
      </c>
      <c r="BV510" s="70" cm="1">
        <f t="array" ref="BV510">INDEX(Tbl_FwdReal,$B510,MATCH(StartDt,Tbl_FwdReal_Cols))</f>
        <v>4.3591922800000003</v>
      </c>
      <c r="BW510" s="70" cm="1">
        <f t="array" ref="BW510">IF(RunType&lt;&gt;"OPN",INDEX(Tbl_FwdReal,$B510,MATCH(ValnDt,Tbl_FwdReal_Cols)),IF(AND($J510=0,ActInt=1),INDEX(Tbl_FwdReal,$B510-IVP,MATCH(ValnDt,Tbl_FwdReal_Cols)),-999))*$K510</f>
        <v>4.3591922800000003</v>
      </c>
      <c r="BX510" s="70">
        <f t="shared" si="1123"/>
        <v>4.3591922800000002E-2</v>
      </c>
      <c r="BY510" s="70">
        <f t="shared" si="1198"/>
        <v>6.7439568803071115E-2</v>
      </c>
      <c r="BZ510" s="64">
        <f t="shared" si="1211"/>
        <v>5.4533870834210241E-3</v>
      </c>
      <c r="CA510" s="70" cm="1">
        <f t="array" ref="CA510">IF($J510=1,CA509*(1+INDEX(Tbl_CPI,$B510,MATCH(IF(RunType="OPN",StartDt,ValnDt),Tbl_CPI_Cols))),0)</f>
        <v>0</v>
      </c>
      <c r="CB510" s="70">
        <f t="shared" si="1199"/>
        <v>17.679280173513902</v>
      </c>
      <c r="CC510" s="70">
        <f t="shared" si="1200"/>
        <v>16.742101953653247</v>
      </c>
      <c r="CD510" s="36">
        <f t="shared" si="1124"/>
        <v>86.984588919308038</v>
      </c>
      <c r="CE510" s="36">
        <f t="shared" si="1125"/>
        <v>1.5752676590478112</v>
      </c>
      <c r="CF510" s="36">
        <f t="shared" si="1126"/>
        <v>0</v>
      </c>
      <c r="CG510" s="36">
        <f t="shared" si="1127"/>
        <v>0.18141114171613884</v>
      </c>
      <c r="CH510" s="36">
        <f t="shared" si="1128"/>
        <v>0.17818427216623697</v>
      </c>
      <c r="CI510" s="36">
        <f t="shared" si="1129"/>
        <v>0</v>
      </c>
      <c r="CJ510" s="36">
        <f t="shared" si="1130"/>
        <v>0</v>
      </c>
      <c r="CK510" s="36">
        <f t="shared" si="1131"/>
        <v>0</v>
      </c>
      <c r="CL510" s="36">
        <f t="shared" si="1132"/>
        <v>3.2268695499018639E-3</v>
      </c>
      <c r="CM510" s="36">
        <f t="shared" si="1133"/>
        <v>0.18141114171613884</v>
      </c>
      <c r="CN510" s="36">
        <f t="shared" ca="1" si="1134"/>
        <v>5.2266159537060837</v>
      </c>
      <c r="CO510" s="20">
        <f t="shared" si="1135"/>
        <v>120000</v>
      </c>
      <c r="CP510" s="20">
        <f t="shared" si="1136"/>
        <v>2</v>
      </c>
      <c r="CQ510" s="64">
        <f t="shared" si="1137"/>
        <v>3.8117315729999997E-2</v>
      </c>
      <c r="CR510" s="64">
        <f t="shared" si="1138"/>
        <v>0.17152792078499998</v>
      </c>
      <c r="CS510" s="36">
        <f t="shared" si="1139"/>
        <v>3.8245623399412909</v>
      </c>
      <c r="CT510" s="36">
        <f t="shared" si="1140"/>
        <v>3.2266223019609375</v>
      </c>
      <c r="CU510" s="36">
        <f t="shared" si="1141"/>
        <v>9.3574682526714872E-2</v>
      </c>
      <c r="CV510" s="36">
        <f t="shared" si="1201"/>
        <v>3.3201969844876524</v>
      </c>
      <c r="CW510" s="36">
        <f t="shared" si="1142"/>
        <v>0</v>
      </c>
      <c r="CX510" s="36">
        <f t="shared" si="1143"/>
        <v>0</v>
      </c>
      <c r="CY510" s="36">
        <f t="shared" si="1144"/>
        <v>0</v>
      </c>
      <c r="CZ510" s="36">
        <f t="shared" si="1202"/>
        <v>0</v>
      </c>
      <c r="DA510" s="64">
        <f t="shared" si="1145"/>
        <v>9.0348525166157323E-3</v>
      </c>
      <c r="DB510" s="70">
        <f t="shared" si="1203"/>
        <v>0.99104604514494021</v>
      </c>
      <c r="DC510" s="70">
        <f>PRODUCT($DB$8:DB510)</f>
        <v>7.6512383393303879E-3</v>
      </c>
      <c r="DD510" s="36">
        <f t="shared" si="1146"/>
        <v>8.2741804052648913</v>
      </c>
      <c r="DE510" s="36">
        <f t="shared" si="1147"/>
        <v>194.67501248240563</v>
      </c>
      <c r="DF510" s="36">
        <f t="shared" si="1148"/>
        <v>4.6287240340012463</v>
      </c>
      <c r="DG510" s="36">
        <f t="shared" si="1149"/>
        <v>8.3318509432741161E-2</v>
      </c>
      <c r="DH510" s="36">
        <f t="shared" ca="1" si="1150"/>
        <v>9.7026834144065628E-17</v>
      </c>
      <c r="DI510" s="36">
        <f t="shared" si="1151"/>
        <v>5.8278592224796624</v>
      </c>
      <c r="DJ510" s="36">
        <f t="shared" ca="1" si="1152"/>
        <v>196.77409682418892</v>
      </c>
      <c r="DK510" s="36">
        <f t="shared" si="1153"/>
        <v>0</v>
      </c>
      <c r="DL510" s="36">
        <f t="shared" si="1154"/>
        <v>0</v>
      </c>
      <c r="DM510" s="36">
        <f t="shared" ca="1" si="1155"/>
        <v>196.77409682418892</v>
      </c>
      <c r="DN510" s="36">
        <f t="shared" ca="1" si="1204"/>
        <v>196.77409682419332</v>
      </c>
      <c r="DO510" s="64" cm="1">
        <f t="array" ref="DO510">IFERROR(INDEX(Tbl_FwdNom,$B510,MATCH(LIDt,Tbl_FwdNom_Cols,0)),0)</f>
        <v>8.3879488670000004</v>
      </c>
      <c r="DP510" s="64">
        <f t="shared" ca="1" si="1205"/>
        <v>8.3262001909999999</v>
      </c>
      <c r="DQ510" s="64">
        <f t="shared" ca="1" si="1156"/>
        <v>6.6869972175869208E-3</v>
      </c>
      <c r="DR510" s="70">
        <f t="shared" ca="1" si="1157"/>
        <v>0.99335742168512231</v>
      </c>
      <c r="DS510" s="70">
        <f ca="1">PRODUCT($DR$8:DR510)</f>
        <v>1.4626352503964539E-2</v>
      </c>
      <c r="DT510" s="36">
        <f t="shared" ca="1" si="1158"/>
        <v>209.34637427997896</v>
      </c>
      <c r="DU510" s="36">
        <f t="shared" ca="1" si="1159"/>
        <v>4.9194870262068173</v>
      </c>
      <c r="DV510" s="36">
        <f t="shared" ca="1" si="1160"/>
        <v>8.9573394349705238E-2</v>
      </c>
      <c r="DW510" s="36">
        <f t="shared" ca="1" si="1161"/>
        <v>1.0068929662054539E-16</v>
      </c>
      <c r="DX510" s="36">
        <f t="shared" ca="1" si="1162"/>
        <v>8.7605602076660549</v>
      </c>
      <c r="DY510" s="36">
        <f t="shared" ca="1" si="1163"/>
        <v>9.3826198966602103E-2</v>
      </c>
      <c r="DZ510" s="36">
        <f t="shared" ca="1" si="1164"/>
        <v>6.1003005114630309</v>
      </c>
      <c r="EA510" s="36">
        <f t="shared" ca="1" si="1165"/>
        <v>0</v>
      </c>
      <c r="EB510" s="36">
        <f t="shared" ca="1" si="1166"/>
        <v>211.60985441459962</v>
      </c>
      <c r="EC510" s="36">
        <f t="shared" ca="1" si="1167"/>
        <v>0</v>
      </c>
      <c r="ED510" s="36">
        <f t="shared" ca="1" si="1168"/>
        <v>0</v>
      </c>
      <c r="EE510" s="36">
        <f t="shared" ca="1" si="1206"/>
        <v>0</v>
      </c>
      <c r="EF510" s="36">
        <f t="shared" ca="1" si="1169"/>
        <v>211.60985441459962</v>
      </c>
      <c r="EG510" s="64"/>
      <c r="EH510" s="64"/>
      <c r="EI510" s="64"/>
      <c r="EJ510" s="70"/>
      <c r="EK510" s="70"/>
      <c r="EL510" s="70"/>
      <c r="EM510" s="70"/>
      <c r="EN510" s="70"/>
      <c r="EO510" s="36">
        <f t="shared" ca="1" si="1170"/>
        <v>1.8087052629031797</v>
      </c>
      <c r="EP510" s="36">
        <f t="shared" ca="1" si="1171"/>
        <v>0</v>
      </c>
      <c r="EQ510" s="36">
        <f t="shared" si="1172"/>
        <v>5.3197004625942572</v>
      </c>
      <c r="ER510" s="36">
        <f t="shared" si="1173"/>
        <v>4.9597836861475286E-2</v>
      </c>
      <c r="ES510" s="36">
        <f t="shared" si="1174"/>
        <v>-4.5294270149088912E-2</v>
      </c>
      <c r="ET510" s="36">
        <f t="shared" ca="1" si="1175"/>
        <v>0</v>
      </c>
      <c r="EU510" s="36">
        <f t="shared" ca="1" si="1207"/>
        <v>4.9597836861475286E-2</v>
      </c>
      <c r="EV510" s="36">
        <f t="shared" si="1176"/>
        <v>9.6200938414209583E-2</v>
      </c>
      <c r="EW510" s="36">
        <f t="shared" si="1177"/>
        <v>6.9537411823886206</v>
      </c>
      <c r="EX510" s="36">
        <f t="shared" ca="1" si="1208"/>
        <v>12.419240420258564</v>
      </c>
      <c r="EY510" s="36">
        <f t="shared" si="1178"/>
        <v>0</v>
      </c>
      <c r="EZ510" s="36">
        <f t="shared" si="1179"/>
        <v>0</v>
      </c>
      <c r="FA510" s="36">
        <f t="shared" si="1180"/>
        <v>0</v>
      </c>
      <c r="FB510" s="36">
        <f t="shared" si="1181"/>
        <v>0</v>
      </c>
      <c r="FC510" s="36">
        <f t="shared" si="1209"/>
        <v>0</v>
      </c>
      <c r="FD510" s="36">
        <f t="shared" si="1182"/>
        <v>0</v>
      </c>
      <c r="FE510" s="36">
        <f t="shared" si="1183"/>
        <v>0</v>
      </c>
      <c r="FF510" s="36">
        <f t="shared" si="1210"/>
        <v>0</v>
      </c>
      <c r="FG510" s="36">
        <f t="shared" ca="1" si="1184"/>
        <v>12.419240420258564</v>
      </c>
      <c r="FH510" s="36">
        <f t="shared" ca="1" si="1185"/>
        <v>0.11220600556542891</v>
      </c>
      <c r="FI510" s="36">
        <f t="shared" ca="1" si="1186"/>
        <v>-0.33786967669930001</v>
      </c>
      <c r="FJ510" s="36">
        <f t="shared" ca="1" si="1187"/>
        <v>13.102533070092676</v>
      </c>
      <c r="FK510" s="36">
        <f t="shared" si="1188"/>
        <v>0</v>
      </c>
      <c r="FL510" s="36">
        <f t="shared" si="1189"/>
        <v>0</v>
      </c>
      <c r="FM510" s="36">
        <f t="shared" ca="1" si="1190"/>
        <v>0</v>
      </c>
      <c r="FN510" s="36">
        <f t="shared" ca="1" si="1212"/>
        <v>13.102533070092676</v>
      </c>
    </row>
    <row r="511" spans="2:170" x14ac:dyDescent="0.25">
      <c r="B511" s="2">
        <v>503</v>
      </c>
      <c r="C511" s="2">
        <f t="shared" si="1066"/>
        <v>42</v>
      </c>
      <c r="D511" s="2">
        <f t="shared" si="1215"/>
        <v>527</v>
      </c>
      <c r="E511" s="2">
        <f t="shared" si="1213"/>
        <v>44</v>
      </c>
      <c r="F511" s="189">
        <f t="shared" si="1217"/>
        <v>61028</v>
      </c>
      <c r="G511" s="2">
        <f t="shared" si="1216"/>
        <v>1</v>
      </c>
      <c r="H511" s="187">
        <f t="shared" si="1067"/>
        <v>76.5</v>
      </c>
      <c r="I511" s="186">
        <f t="shared" si="1214"/>
        <v>76</v>
      </c>
      <c r="J511" s="2">
        <f t="shared" si="1068"/>
        <v>0</v>
      </c>
      <c r="K511" s="2">
        <f t="shared" si="1069"/>
        <v>1</v>
      </c>
      <c r="L511">
        <f t="shared" si="1070"/>
        <v>2</v>
      </c>
      <c r="M511" s="190">
        <f t="shared" si="1191"/>
        <v>3.2583601830000003E-2</v>
      </c>
      <c r="N511">
        <f t="shared" si="1071"/>
        <v>1</v>
      </c>
      <c r="O511">
        <f t="shared" si="1072"/>
        <v>100</v>
      </c>
      <c r="P511" s="58">
        <f t="shared" si="1073"/>
        <v>0.146626208235</v>
      </c>
      <c r="Q511" s="106">
        <f t="shared" si="1074"/>
        <v>0.146626208235</v>
      </c>
      <c r="R511" s="59">
        <f t="shared" si="1075"/>
        <v>0.146626208235</v>
      </c>
      <c r="S511" s="32">
        <f t="shared" si="1192"/>
        <v>1.3126224662526886E-2</v>
      </c>
      <c r="T511">
        <f t="shared" si="1076"/>
        <v>1</v>
      </c>
      <c r="U511" s="32">
        <f t="shared" si="1193"/>
        <v>1.0130006400000001E-3</v>
      </c>
      <c r="V511">
        <f t="shared" si="1077"/>
        <v>1</v>
      </c>
      <c r="W511">
        <f t="shared" si="1078"/>
        <v>100</v>
      </c>
      <c r="X511" s="58">
        <f t="shared" si="1079"/>
        <v>4.5585028800000007E-3</v>
      </c>
      <c r="Y511" s="58">
        <f t="shared" si="1080"/>
        <v>4.5585028800000007E-3</v>
      </c>
      <c r="Z511" s="32">
        <f t="shared" si="1081"/>
        <v>4.5585028800000007E-3</v>
      </c>
      <c r="AA511" s="32">
        <f t="shared" si="1082"/>
        <v>3.8067123779061962E-4</v>
      </c>
      <c r="AB511" s="59">
        <f t="shared" si="1083"/>
        <v>4.9056245199999996E-3</v>
      </c>
      <c r="AC511" s="59">
        <f t="shared" si="1084"/>
        <v>4.9056245199999996E-3</v>
      </c>
      <c r="AD511">
        <f t="shared" si="1085"/>
        <v>1</v>
      </c>
      <c r="AE511" s="59">
        <f t="shared" si="1086"/>
        <v>4.9056245199999996E-3</v>
      </c>
      <c r="AF511" s="59">
        <f t="shared" si="1087"/>
        <v>4.1758461800000006E-3</v>
      </c>
      <c r="AG511" s="59">
        <f t="shared" si="1088"/>
        <v>4.1758461800000006E-3</v>
      </c>
      <c r="AH511">
        <f t="shared" si="1089"/>
        <v>1</v>
      </c>
      <c r="AI511" s="59">
        <f t="shared" si="1090"/>
        <v>4.1758461800000006E-3</v>
      </c>
      <c r="AJ511" s="59">
        <f t="shared" si="1091"/>
        <v>0</v>
      </c>
      <c r="AK511" s="59">
        <f t="shared" si="1092"/>
        <v>0</v>
      </c>
      <c r="AL511" s="59">
        <f t="shared" si="1093"/>
        <v>0</v>
      </c>
      <c r="AM511" s="12">
        <f t="shared" si="1194"/>
        <v>2.0021866248709371E-3</v>
      </c>
      <c r="AN511" s="12">
        <f t="shared" si="1195"/>
        <v>0</v>
      </c>
      <c r="AO511" s="66">
        <f t="shared" si="1094"/>
        <v>2.6281151454362362E-5</v>
      </c>
      <c r="AP511" s="66">
        <f t="shared" si="1095"/>
        <v>7.6217486077744258E-7</v>
      </c>
      <c r="AQ511" s="59">
        <f t="shared" si="1096"/>
        <v>9.8219758005829107E-6</v>
      </c>
      <c r="AR511" s="59">
        <f t="shared" si="1097"/>
        <v>8.3608233691143961E-6</v>
      </c>
      <c r="AS511" s="59">
        <f t="shared" si="1098"/>
        <v>0</v>
      </c>
      <c r="AT511" s="12">
        <f t="shared" si="1099"/>
        <v>1.9569604993861E-3</v>
      </c>
      <c r="AU511" s="59">
        <f t="shared" si="1196"/>
        <v>0</v>
      </c>
      <c r="AV511" s="59">
        <f t="shared" si="1197"/>
        <v>-2.7105054312137611E-20</v>
      </c>
      <c r="AW511" s="70">
        <f t="shared" si="1100"/>
        <v>0</v>
      </c>
      <c r="AX511" s="20">
        <f t="shared" si="1101"/>
        <v>200000</v>
      </c>
      <c r="AY511" s="20">
        <f t="shared" si="1102"/>
        <v>0</v>
      </c>
      <c r="AZ511" s="20">
        <f t="shared" si="1103"/>
        <v>0</v>
      </c>
      <c r="BA511" s="20">
        <f t="shared" si="1104"/>
        <v>200000</v>
      </c>
      <c r="BB511" s="36">
        <f t="shared" si="1105"/>
        <v>1</v>
      </c>
      <c r="BC511" s="36">
        <f t="shared" si="1106"/>
        <v>0</v>
      </c>
      <c r="BD511" s="80">
        <f t="shared" si="1107"/>
        <v>5.2562302908724723</v>
      </c>
      <c r="BE511" s="36">
        <f t="shared" si="1108"/>
        <v>0</v>
      </c>
      <c r="BF511" s="36">
        <f t="shared" si="1109"/>
        <v>0</v>
      </c>
      <c r="BG511" s="36">
        <f t="shared" si="1110"/>
        <v>5.2562302908724723</v>
      </c>
      <c r="BH511" s="36">
        <f t="shared" si="1111"/>
        <v>0.15243497215548851</v>
      </c>
      <c r="BI511" s="36">
        <f t="shared" si="1112"/>
        <v>0</v>
      </c>
      <c r="BJ511" s="36">
        <f t="shared" si="1113"/>
        <v>0</v>
      </c>
      <c r="BK511" s="36">
        <f t="shared" si="1114"/>
        <v>0.15243497215548851</v>
      </c>
      <c r="BL511" s="68">
        <f ca="1">IF(OR(AT511=0,E511&gt;ProjTerm),0,VLOOKUP(D511,'Life Events'!$AE$5:$AI$1206,5,FALSE))</f>
        <v>1.9020027254870888E-17</v>
      </c>
      <c r="BM511" s="93">
        <f t="shared" ca="1" si="1115"/>
        <v>1.9020027254870888E-17</v>
      </c>
      <c r="BN511" s="93">
        <f t="shared" ca="1" si="1116"/>
        <v>3.7221442035029366E-20</v>
      </c>
      <c r="BO511" s="36">
        <f t="shared" ca="1" si="1117"/>
        <v>5.6650950590245907E-18</v>
      </c>
      <c r="BP511" s="36">
        <f t="shared" si="1118"/>
        <v>2.2610811799759589E-3</v>
      </c>
      <c r="BQ511" s="36">
        <f t="shared" si="1119"/>
        <v>98.332273010751678</v>
      </c>
      <c r="BR511" s="36">
        <f t="shared" si="1120"/>
        <v>154.78110000000001</v>
      </c>
      <c r="BS511" s="36">
        <f t="shared" si="1121"/>
        <v>152.19977382104457</v>
      </c>
      <c r="BT511" s="36">
        <f t="shared" si="1122"/>
        <v>0.29784894538328283</v>
      </c>
      <c r="BU511" s="70" cm="1">
        <f t="array" ref="BU511">IF(AND(ActInt=1,$J511=0),INDEX(Tbl_FwdNom,$B511-IVP,MATCH(ValnDt,Tbl_FwdNom_Cols)),INDEX(Tbl_FwdNom,$B511,MATCH(StartDt,Tbl_FwdNom_Cols)))</f>
        <v>11.391082747</v>
      </c>
      <c r="BV511" s="70" cm="1">
        <f t="array" ref="BV511">INDEX(Tbl_FwdReal,$B511,MATCH(StartDt,Tbl_FwdReal_Cols))</f>
        <v>4.3557802419999998</v>
      </c>
      <c r="BW511" s="70" cm="1">
        <f t="array" ref="BW511">IF(RunType&lt;&gt;"OPN",INDEX(Tbl_FwdReal,$B511,MATCH(ValnDt,Tbl_FwdReal_Cols)),IF(AND($J511=0,ActInt=1),INDEX(Tbl_FwdReal,$B511-IVP,MATCH(ValnDt,Tbl_FwdReal_Cols)),-999))*$K511</f>
        <v>4.3557802419999998</v>
      </c>
      <c r="BX511" s="70">
        <f t="shared" si="1123"/>
        <v>4.355780242E-2</v>
      </c>
      <c r="BY511" s="70">
        <f t="shared" si="1198"/>
        <v>6.7416510026423015E-2</v>
      </c>
      <c r="BZ511" s="64">
        <f t="shared" si="1211"/>
        <v>5.4515770859817625E-3</v>
      </c>
      <c r="CA511" s="70" cm="1">
        <f t="array" ref="CA511">IF($J511=1,CA510*(1+INDEX(Tbl_CPI,$B511,MATCH(IF(RunType="OPN",StartDt,ValnDt),Tbl_CPI_Cols))),0)</f>
        <v>0</v>
      </c>
      <c r="CB511" s="70">
        <f t="shared" si="1199"/>
        <v>17.775660132204482</v>
      </c>
      <c r="CC511" s="70">
        <f t="shared" si="1200"/>
        <v>16.742101953653247</v>
      </c>
      <c r="CD511" s="36">
        <f t="shared" si="1124"/>
        <v>86.984588919308038</v>
      </c>
      <c r="CE511" s="36">
        <f t="shared" si="1125"/>
        <v>1.5752676590478112</v>
      </c>
      <c r="CF511" s="36">
        <f t="shared" si="1126"/>
        <v>0</v>
      </c>
      <c r="CG511" s="36">
        <f t="shared" si="1127"/>
        <v>0.17731336034167255</v>
      </c>
      <c r="CH511" s="36">
        <f t="shared" si="1128"/>
        <v>0.17415938050413526</v>
      </c>
      <c r="CI511" s="36">
        <f t="shared" si="1129"/>
        <v>0</v>
      </c>
      <c r="CJ511" s="36">
        <f t="shared" si="1130"/>
        <v>0</v>
      </c>
      <c r="CK511" s="36">
        <f t="shared" si="1131"/>
        <v>0</v>
      </c>
      <c r="CL511" s="36">
        <f t="shared" si="1132"/>
        <v>3.153979837537279E-3</v>
      </c>
      <c r="CM511" s="36">
        <f t="shared" si="1133"/>
        <v>0.17731336034167255</v>
      </c>
      <c r="CN511" s="36">
        <f t="shared" ca="1" si="1134"/>
        <v>5.108555236464702</v>
      </c>
      <c r="CO511" s="20">
        <f t="shared" si="1135"/>
        <v>120000</v>
      </c>
      <c r="CP511" s="20">
        <f t="shared" si="1136"/>
        <v>2</v>
      </c>
      <c r="CQ511" s="64">
        <f t="shared" si="1137"/>
        <v>3.8117315729999997E-2</v>
      </c>
      <c r="CR511" s="64">
        <f t="shared" si="1138"/>
        <v>0.17152792078499998</v>
      </c>
      <c r="CS511" s="36">
        <f t="shared" si="1139"/>
        <v>3.7381717237209293</v>
      </c>
      <c r="CT511" s="36">
        <f t="shared" si="1140"/>
        <v>3.1537381745234834</v>
      </c>
      <c r="CU511" s="36">
        <f t="shared" si="1141"/>
        <v>9.1460983293293108E-2</v>
      </c>
      <c r="CV511" s="36">
        <f t="shared" si="1201"/>
        <v>3.2451991578167765</v>
      </c>
      <c r="CW511" s="36">
        <f t="shared" si="1142"/>
        <v>0</v>
      </c>
      <c r="CX511" s="36">
        <f t="shared" si="1143"/>
        <v>0</v>
      </c>
      <c r="CY511" s="36">
        <f t="shared" si="1144"/>
        <v>0</v>
      </c>
      <c r="CZ511" s="36">
        <f t="shared" si="1202"/>
        <v>0</v>
      </c>
      <c r="DA511" s="64">
        <f t="shared" si="1145"/>
        <v>9.0302868246532331E-3</v>
      </c>
      <c r="DB511" s="70">
        <f t="shared" si="1203"/>
        <v>0.9910505294612405</v>
      </c>
      <c r="DC511" s="70">
        <f>PRODUCT($DB$8:DB511)</f>
        <v>7.5827638072275237E-3</v>
      </c>
      <c r="DD511" s="36">
        <f t="shared" si="1146"/>
        <v>8.0510496821800768</v>
      </c>
      <c r="DE511" s="36">
        <f t="shared" si="1147"/>
        <v>191.17675339184223</v>
      </c>
      <c r="DF511" s="36">
        <f t="shared" si="1148"/>
        <v>4.5180877675049551</v>
      </c>
      <c r="DG511" s="36">
        <f t="shared" si="1149"/>
        <v>8.1809818290745434E-2</v>
      </c>
      <c r="DH511" s="36">
        <f t="shared" ca="1" si="1150"/>
        <v>9.2237919227050001E-17</v>
      </c>
      <c r="DI511" s="36">
        <f t="shared" si="1151"/>
        <v>5.7015719119889532</v>
      </c>
      <c r="DJ511" s="36">
        <f t="shared" ca="1" si="1152"/>
        <v>193.26355357086535</v>
      </c>
      <c r="DK511" s="36">
        <f t="shared" si="1153"/>
        <v>0</v>
      </c>
      <c r="DL511" s="36">
        <f t="shared" si="1154"/>
        <v>0</v>
      </c>
      <c r="DM511" s="36">
        <f t="shared" ca="1" si="1155"/>
        <v>193.26355357086535</v>
      </c>
      <c r="DN511" s="36">
        <f t="shared" ca="1" si="1204"/>
        <v>193.26355357086973</v>
      </c>
      <c r="DO511" s="64" cm="1">
        <f t="array" ref="DO511">IFERROR(INDEX(Tbl_FwdNom,$B511,MATCH(LIDt,Tbl_FwdNom_Cols,0)),0)</f>
        <v>8.3862331510000008</v>
      </c>
      <c r="DP511" s="64">
        <f t="shared" ca="1" si="1205"/>
        <v>8.3244854519999993</v>
      </c>
      <c r="DQ511" s="64">
        <f t="shared" ca="1" si="1156"/>
        <v>6.6856692701653397E-3</v>
      </c>
      <c r="DR511" s="70">
        <f t="shared" ca="1" si="1157"/>
        <v>0.99335873205087699</v>
      </c>
      <c r="DS511" s="70">
        <f ca="1">PRODUCT($DR$8:DR511)</f>
        <v>1.4529214977867385E-2</v>
      </c>
      <c r="DT511" s="36">
        <f t="shared" ca="1" si="1158"/>
        <v>205.48976461045066</v>
      </c>
      <c r="DU511" s="36">
        <f t="shared" ca="1" si="1159"/>
        <v>4.7999421172874168</v>
      </c>
      <c r="DV511" s="36">
        <f t="shared" ca="1" si="1160"/>
        <v>8.7911171259757503E-2</v>
      </c>
      <c r="DW511" s="36">
        <f t="shared" ca="1" si="1161"/>
        <v>9.5697376897771344E-17</v>
      </c>
      <c r="DX511" s="36">
        <f t="shared" ca="1" si="1162"/>
        <v>8.5212814704525979</v>
      </c>
      <c r="DY511" s="36">
        <f t="shared" ca="1" si="1163"/>
        <v>9.1278423598153718E-2</v>
      </c>
      <c r="DZ511" s="36">
        <f t="shared" ca="1" si="1164"/>
        <v>5.9657613506088101</v>
      </c>
      <c r="EA511" s="36">
        <f t="shared" ca="1" si="1165"/>
        <v>0</v>
      </c>
      <c r="EB511" s="36">
        <f t="shared" ca="1" si="1166"/>
        <v>207.73755386023268</v>
      </c>
      <c r="EC511" s="36">
        <f t="shared" ca="1" si="1167"/>
        <v>0</v>
      </c>
      <c r="ED511" s="36">
        <f t="shared" ca="1" si="1168"/>
        <v>0</v>
      </c>
      <c r="EE511" s="36">
        <f t="shared" ca="1" si="1206"/>
        <v>0</v>
      </c>
      <c r="EF511" s="36">
        <f t="shared" ca="1" si="1169"/>
        <v>207.73755386023268</v>
      </c>
      <c r="EG511" s="64"/>
      <c r="EH511" s="64"/>
      <c r="EI511" s="64"/>
      <c r="EJ511" s="70"/>
      <c r="EK511" s="70"/>
      <c r="EL511" s="70"/>
      <c r="EM511" s="70"/>
      <c r="EN511" s="70"/>
      <c r="EO511" s="36">
        <f t="shared" ca="1" si="1170"/>
        <v>1.7753253434827843</v>
      </c>
      <c r="EP511" s="36">
        <f t="shared" ca="1" si="1171"/>
        <v>0</v>
      </c>
      <c r="EQ511" s="36">
        <f t="shared" si="1172"/>
        <v>5.2233739077791439</v>
      </c>
      <c r="ER511" s="36">
        <f t="shared" si="1173"/>
        <v>4.8260326599395213E-2</v>
      </c>
      <c r="ES511" s="36">
        <f t="shared" si="1174"/>
        <v>-4.4072814638699713E-2</v>
      </c>
      <c r="ET511" s="36">
        <f t="shared" ca="1" si="1175"/>
        <v>0</v>
      </c>
      <c r="EU511" s="36">
        <f t="shared" ca="1" si="1207"/>
        <v>4.8260326599395213E-2</v>
      </c>
      <c r="EV511" s="36">
        <f t="shared" si="1176"/>
        <v>9.4116303676954616E-2</v>
      </c>
      <c r="EW511" s="36">
        <f t="shared" si="1177"/>
        <v>6.8278262110691994</v>
      </c>
      <c r="EX511" s="36">
        <f t="shared" ca="1" si="1208"/>
        <v>12.193576749124693</v>
      </c>
      <c r="EY511" s="36">
        <f t="shared" si="1178"/>
        <v>0</v>
      </c>
      <c r="EZ511" s="36">
        <f t="shared" si="1179"/>
        <v>0</v>
      </c>
      <c r="FA511" s="36">
        <f t="shared" si="1180"/>
        <v>0</v>
      </c>
      <c r="FB511" s="36">
        <f t="shared" si="1181"/>
        <v>0</v>
      </c>
      <c r="FC511" s="36">
        <f t="shared" si="1209"/>
        <v>0</v>
      </c>
      <c r="FD511" s="36">
        <f t="shared" si="1182"/>
        <v>0</v>
      </c>
      <c r="FE511" s="36">
        <f t="shared" si="1183"/>
        <v>0</v>
      </c>
      <c r="FF511" s="36">
        <f t="shared" si="1210"/>
        <v>0</v>
      </c>
      <c r="FG511" s="36">
        <f t="shared" ca="1" si="1184"/>
        <v>12.193576749124693</v>
      </c>
      <c r="FH511" s="36">
        <f t="shared" ca="1" si="1185"/>
        <v>0.11011149546301872</v>
      </c>
      <c r="FI511" s="36">
        <f t="shared" ca="1" si="1186"/>
        <v>-0.33023798977360813</v>
      </c>
      <c r="FJ511" s="36">
        <f t="shared" ca="1" si="1187"/>
        <v>12.859894283027112</v>
      </c>
      <c r="FK511" s="36">
        <f t="shared" si="1188"/>
        <v>0</v>
      </c>
      <c r="FL511" s="36">
        <f t="shared" si="1189"/>
        <v>0</v>
      </c>
      <c r="FM511" s="36">
        <f t="shared" ca="1" si="1190"/>
        <v>0</v>
      </c>
      <c r="FN511" s="36">
        <f t="shared" ca="1" si="1212"/>
        <v>12.859894283027112</v>
      </c>
    </row>
    <row r="512" spans="2:170" x14ac:dyDescent="0.25">
      <c r="B512" s="2">
        <v>504</v>
      </c>
      <c r="C512" s="2">
        <f t="shared" si="1066"/>
        <v>42</v>
      </c>
      <c r="D512" s="2">
        <f t="shared" si="1215"/>
        <v>528</v>
      </c>
      <c r="E512" s="2">
        <f t="shared" si="1213"/>
        <v>44</v>
      </c>
      <c r="F512" s="189">
        <f t="shared" si="1217"/>
        <v>61056</v>
      </c>
      <c r="G512" s="2">
        <f t="shared" si="1216"/>
        <v>2</v>
      </c>
      <c r="H512" s="187">
        <f t="shared" si="1067"/>
        <v>76.583333333333343</v>
      </c>
      <c r="I512" s="186">
        <f t="shared" si="1214"/>
        <v>76</v>
      </c>
      <c r="J512" s="2">
        <f t="shared" si="1068"/>
        <v>0</v>
      </c>
      <c r="K512" s="2">
        <f t="shared" si="1069"/>
        <v>1</v>
      </c>
      <c r="L512">
        <f t="shared" si="1070"/>
        <v>2</v>
      </c>
      <c r="M512" s="190">
        <f t="shared" si="1191"/>
        <v>3.2583601830000003E-2</v>
      </c>
      <c r="N512">
        <f t="shared" si="1071"/>
        <v>1</v>
      </c>
      <c r="O512">
        <f t="shared" si="1072"/>
        <v>100</v>
      </c>
      <c r="P512" s="58">
        <f t="shared" si="1073"/>
        <v>0.146626208235</v>
      </c>
      <c r="Q512" s="106">
        <f t="shared" si="1074"/>
        <v>0.146626208235</v>
      </c>
      <c r="R512" s="59">
        <f t="shared" si="1075"/>
        <v>0.146626208235</v>
      </c>
      <c r="S512" s="32">
        <f t="shared" si="1192"/>
        <v>1.3126224662526886E-2</v>
      </c>
      <c r="T512">
        <f t="shared" si="1076"/>
        <v>1</v>
      </c>
      <c r="U512" s="32">
        <f t="shared" si="1193"/>
        <v>1.0130006400000001E-3</v>
      </c>
      <c r="V512">
        <f t="shared" si="1077"/>
        <v>1</v>
      </c>
      <c r="W512">
        <f t="shared" si="1078"/>
        <v>100</v>
      </c>
      <c r="X512" s="58">
        <f t="shared" si="1079"/>
        <v>4.5585028800000007E-3</v>
      </c>
      <c r="Y512" s="58">
        <f t="shared" si="1080"/>
        <v>4.5585028800000007E-3</v>
      </c>
      <c r="Z512" s="32">
        <f t="shared" si="1081"/>
        <v>4.5585028800000007E-3</v>
      </c>
      <c r="AA512" s="32">
        <f t="shared" si="1082"/>
        <v>3.8067123779061962E-4</v>
      </c>
      <c r="AB512" s="59">
        <f t="shared" si="1083"/>
        <v>4.9056245199999996E-3</v>
      </c>
      <c r="AC512" s="59">
        <f t="shared" si="1084"/>
        <v>4.9056245199999996E-3</v>
      </c>
      <c r="AD512">
        <f t="shared" si="1085"/>
        <v>1</v>
      </c>
      <c r="AE512" s="59">
        <f t="shared" si="1086"/>
        <v>4.9056245199999996E-3</v>
      </c>
      <c r="AF512" s="59">
        <f t="shared" si="1087"/>
        <v>4.1758461800000006E-3</v>
      </c>
      <c r="AG512" s="59">
        <f t="shared" si="1088"/>
        <v>4.1758461800000006E-3</v>
      </c>
      <c r="AH512">
        <f t="shared" si="1089"/>
        <v>1</v>
      </c>
      <c r="AI512" s="59">
        <f t="shared" si="1090"/>
        <v>4.1758461800000006E-3</v>
      </c>
      <c r="AJ512" s="59">
        <f t="shared" si="1091"/>
        <v>0</v>
      </c>
      <c r="AK512" s="59">
        <f t="shared" si="1092"/>
        <v>0</v>
      </c>
      <c r="AL512" s="59">
        <f t="shared" si="1093"/>
        <v>0</v>
      </c>
      <c r="AM512" s="12">
        <f t="shared" si="1194"/>
        <v>1.9569604993861E-3</v>
      </c>
      <c r="AN512" s="12">
        <f t="shared" si="1195"/>
        <v>0</v>
      </c>
      <c r="AO512" s="66">
        <f t="shared" si="1094"/>
        <v>2.5687503170632757E-5</v>
      </c>
      <c r="AP512" s="66">
        <f t="shared" si="1095"/>
        <v>7.4495857560865579E-7</v>
      </c>
      <c r="AQ512" s="59">
        <f t="shared" si="1096"/>
        <v>9.6001134104598965E-6</v>
      </c>
      <c r="AR512" s="59">
        <f t="shared" si="1097"/>
        <v>8.1719660257723388E-6</v>
      </c>
      <c r="AS512" s="59">
        <f t="shared" si="1098"/>
        <v>0</v>
      </c>
      <c r="AT512" s="12">
        <f t="shared" si="1099"/>
        <v>1.9127559582036264E-3</v>
      </c>
      <c r="AU512" s="59">
        <f t="shared" si="1196"/>
        <v>8.4703294725430034E-20</v>
      </c>
      <c r="AV512" s="59">
        <f t="shared" si="1197"/>
        <v>0</v>
      </c>
      <c r="AW512" s="70">
        <f t="shared" si="1100"/>
        <v>0</v>
      </c>
      <c r="AX512" s="20">
        <f t="shared" si="1101"/>
        <v>200000</v>
      </c>
      <c r="AY512" s="20">
        <f t="shared" si="1102"/>
        <v>0</v>
      </c>
      <c r="AZ512" s="20">
        <f t="shared" si="1103"/>
        <v>0</v>
      </c>
      <c r="BA512" s="20">
        <f t="shared" si="1104"/>
        <v>200000</v>
      </c>
      <c r="BB512" s="36">
        <f t="shared" si="1105"/>
        <v>1</v>
      </c>
      <c r="BC512" s="36">
        <f t="shared" si="1106"/>
        <v>0</v>
      </c>
      <c r="BD512" s="80">
        <f t="shared" si="1107"/>
        <v>5.1375006341265514</v>
      </c>
      <c r="BE512" s="36">
        <f t="shared" si="1108"/>
        <v>0</v>
      </c>
      <c r="BF512" s="36">
        <f t="shared" si="1109"/>
        <v>0</v>
      </c>
      <c r="BG512" s="36">
        <f t="shared" si="1110"/>
        <v>5.1375006341265514</v>
      </c>
      <c r="BH512" s="36">
        <f t="shared" si="1111"/>
        <v>0.14899171512173115</v>
      </c>
      <c r="BI512" s="36">
        <f t="shared" si="1112"/>
        <v>0</v>
      </c>
      <c r="BJ512" s="36">
        <f t="shared" si="1113"/>
        <v>0</v>
      </c>
      <c r="BK512" s="36">
        <f t="shared" si="1114"/>
        <v>0.14899171512173115</v>
      </c>
      <c r="BL512" s="68">
        <f ca="1">IF(OR(AT512=0,E512&gt;ProjTerm),0,VLOOKUP(D512,'Life Events'!$AE$5:$AI$1206,5,FALSE))</f>
        <v>1.8590395906489835E-17</v>
      </c>
      <c r="BM512" s="93">
        <f t="shared" ca="1" si="1115"/>
        <v>1.8590395906489835E-17</v>
      </c>
      <c r="BN512" s="93">
        <f t="shared" ca="1" si="1116"/>
        <v>3.5558890535502739E-20</v>
      </c>
      <c r="BO512" s="36">
        <f t="shared" ca="1" si="1117"/>
        <v>5.4120550968307998E-18</v>
      </c>
      <c r="BP512" s="36">
        <f t="shared" si="1118"/>
        <v>2.210007049369583E-3</v>
      </c>
      <c r="BQ512" s="36">
        <f t="shared" si="1119"/>
        <v>98.332273010751678</v>
      </c>
      <c r="BR512" s="36">
        <f t="shared" si="1120"/>
        <v>154.78110000000001</v>
      </c>
      <c r="BS512" s="36">
        <f t="shared" si="1121"/>
        <v>152.19977382104457</v>
      </c>
      <c r="BT512" s="36">
        <f t="shared" si="1122"/>
        <v>0.29112102421344732</v>
      </c>
      <c r="BU512" s="70" cm="1">
        <f t="array" ref="BU512">IF(AND(ActInt=1,$J512=0),INDEX(Tbl_FwdNom,$B512-IVP,MATCH(ValnDt,Tbl_FwdNom_Cols)),INDEX(Tbl_FwdNom,$B512,MATCH(StartDt,Tbl_FwdNom_Cols)))</f>
        <v>11.385034614</v>
      </c>
      <c r="BV512" s="70" cm="1">
        <f t="array" ref="BV512">INDEX(Tbl_FwdReal,$B512,MATCH(StartDt,Tbl_FwdReal_Cols))</f>
        <v>4.3523683159999997</v>
      </c>
      <c r="BW512" s="70" cm="1">
        <f t="array" ref="BW512">IF(RunType&lt;&gt;"OPN",INDEX(Tbl_FwdReal,$B512,MATCH(ValnDt,Tbl_FwdReal_Cols)),IF(AND($J512=0,ActInt=1),INDEX(Tbl_FwdReal,$B512-IVP,MATCH(ValnDt,Tbl_FwdReal_Cols)),-999))*$K512</f>
        <v>4.3523683159999997</v>
      </c>
      <c r="BX512" s="70">
        <f t="shared" si="1123"/>
        <v>4.352368316E-2</v>
      </c>
      <c r="BY512" s="70">
        <f t="shared" si="1198"/>
        <v>6.7393451739434118E-2</v>
      </c>
      <c r="BZ512" s="64">
        <f t="shared" si="1211"/>
        <v>5.4497670911370921E-3</v>
      </c>
      <c r="CA512" s="70" cm="1">
        <f t="array" ref="CA512">IF($J512=1,CA511*(1+INDEX(Tbl_CPI,$B512,MATCH(IF(RunType="OPN",StartDt,ValnDt),Tbl_CPI_Cols))),0)</f>
        <v>0</v>
      </c>
      <c r="CB512" s="70">
        <f t="shared" si="1199"/>
        <v>17.872533339816208</v>
      </c>
      <c r="CC512" s="70">
        <f t="shared" si="1200"/>
        <v>17.872533339816208</v>
      </c>
      <c r="CD512" s="36">
        <f t="shared" si="1124"/>
        <v>86.984588919308038</v>
      </c>
      <c r="CE512" s="36">
        <f t="shared" si="1125"/>
        <v>1.5752676590478112</v>
      </c>
      <c r="CF512" s="36">
        <f t="shared" si="1126"/>
        <v>0</v>
      </c>
      <c r="CG512" s="36">
        <f t="shared" si="1127"/>
        <v>0.17330814115514065</v>
      </c>
      <c r="CH512" s="36">
        <f t="shared" si="1128"/>
        <v>0.17022540457042368</v>
      </c>
      <c r="CI512" s="36">
        <f t="shared" si="1129"/>
        <v>0</v>
      </c>
      <c r="CJ512" s="36">
        <f t="shared" si="1130"/>
        <v>0</v>
      </c>
      <c r="CK512" s="36">
        <f t="shared" si="1131"/>
        <v>0</v>
      </c>
      <c r="CL512" s="36">
        <f t="shared" si="1132"/>
        <v>3.0827365847169771E-3</v>
      </c>
      <c r="CM512" s="36">
        <f t="shared" si="1133"/>
        <v>0.17330814115514065</v>
      </c>
      <c r="CN512" s="36">
        <f t="shared" ca="1" si="1134"/>
        <v>4.9931613179854653</v>
      </c>
      <c r="CO512" s="20">
        <f t="shared" si="1135"/>
        <v>120000</v>
      </c>
      <c r="CP512" s="20">
        <f t="shared" si="1136"/>
        <v>2</v>
      </c>
      <c r="CQ512" s="64">
        <f t="shared" si="1137"/>
        <v>3.8117315729999997E-2</v>
      </c>
      <c r="CR512" s="64">
        <f t="shared" si="1138"/>
        <v>0.17152792078499998</v>
      </c>
      <c r="CS512" s="36">
        <f t="shared" si="1139"/>
        <v>3.6537325304105801</v>
      </c>
      <c r="CT512" s="36">
        <f t="shared" si="1140"/>
        <v>3.0825003804759308</v>
      </c>
      <c r="CU512" s="36">
        <f t="shared" si="1141"/>
        <v>8.9395029073038701E-2</v>
      </c>
      <c r="CV512" s="36">
        <f t="shared" si="1201"/>
        <v>3.1718954095489695</v>
      </c>
      <c r="CW512" s="36">
        <f t="shared" si="1142"/>
        <v>0</v>
      </c>
      <c r="CX512" s="36">
        <f t="shared" si="1143"/>
        <v>0</v>
      </c>
      <c r="CY512" s="36">
        <f t="shared" si="1144"/>
        <v>0</v>
      </c>
      <c r="CZ512" s="36">
        <f t="shared" si="1202"/>
        <v>0</v>
      </c>
      <c r="DA512" s="64">
        <f t="shared" si="1145"/>
        <v>9.0257211530402337E-3</v>
      </c>
      <c r="DB512" s="70">
        <f t="shared" si="1203"/>
        <v>0.99105501379813554</v>
      </c>
      <c r="DC512" s="70">
        <f>PRODUCT($DB$8:DB512)</f>
        <v>7.514936089599876E-3</v>
      </c>
      <c r="DD512" s="36">
        <f t="shared" si="1146"/>
        <v>7.832595187387259</v>
      </c>
      <c r="DE512" s="36">
        <f t="shared" si="1147"/>
        <v>187.76476082477399</v>
      </c>
      <c r="DF512" s="36">
        <f t="shared" si="1148"/>
        <v>4.4098750527176858</v>
      </c>
      <c r="DG512" s="36">
        <f t="shared" si="1149"/>
        <v>8.0338203848849016E-2</v>
      </c>
      <c r="DH512" s="36">
        <f t="shared" ca="1" si="1150"/>
        <v>8.7658377868899203E-17</v>
      </c>
      <c r="DI512" s="36">
        <f t="shared" si="1151"/>
        <v>5.5781603380898135</v>
      </c>
      <c r="DJ512" s="36">
        <f t="shared" ca="1" si="1152"/>
        <v>189.8398628243454</v>
      </c>
      <c r="DK512" s="36">
        <f t="shared" si="1153"/>
        <v>0</v>
      </c>
      <c r="DL512" s="36">
        <f t="shared" si="1154"/>
        <v>0</v>
      </c>
      <c r="DM512" s="36">
        <f t="shared" ca="1" si="1155"/>
        <v>189.8398628243454</v>
      </c>
      <c r="DN512" s="36">
        <f t="shared" ca="1" si="1204"/>
        <v>189.83986282434981</v>
      </c>
      <c r="DO512" s="64" cm="1">
        <f t="array" ref="DO512">IFERROR(INDEX(Tbl_FwdNom,$B512,MATCH(LIDt,Tbl_FwdNom_Cols,0)),0)</f>
        <v>8.3845174619999998</v>
      </c>
      <c r="DP512" s="64">
        <f t="shared" ca="1" si="1205"/>
        <v>8.3227707399999993</v>
      </c>
      <c r="DQ512" s="64">
        <f t="shared" ca="1" si="1156"/>
        <v>6.6843413243844463E-3</v>
      </c>
      <c r="DR512" s="70">
        <f t="shared" ca="1" si="1157"/>
        <v>0.99336004241846998</v>
      </c>
      <c r="DS512" s="70">
        <f ca="1">PRODUCT($DR$8:DR512)</f>
        <v>1.4432741606721415E-2</v>
      </c>
      <c r="DT512" s="36">
        <f t="shared" ca="1" si="1158"/>
        <v>201.72582770164777</v>
      </c>
      <c r="DU512" s="36">
        <f t="shared" ca="1" si="1159"/>
        <v>4.6830348536149229</v>
      </c>
      <c r="DV512" s="36">
        <f t="shared" ca="1" si="1160"/>
        <v>8.6288792485314555E-2</v>
      </c>
      <c r="DW512" s="36">
        <f t="shared" ca="1" si="1161"/>
        <v>9.0924995731973514E-17</v>
      </c>
      <c r="DX512" s="36">
        <f t="shared" ca="1" si="1162"/>
        <v>8.2871196001088077</v>
      </c>
      <c r="DY512" s="36">
        <f t="shared" ca="1" si="1163"/>
        <v>8.8785217088773141E-2</v>
      </c>
      <c r="DZ512" s="36">
        <f t="shared" ca="1" si="1164"/>
        <v>5.8342752864594463</v>
      </c>
      <c r="EA512" s="36">
        <f t="shared" ca="1" si="1165"/>
        <v>0</v>
      </c>
      <c r="EB512" s="36">
        <f t="shared" ca="1" si="1166"/>
        <v>203.95851466621679</v>
      </c>
      <c r="EC512" s="36">
        <f t="shared" ca="1" si="1167"/>
        <v>0</v>
      </c>
      <c r="ED512" s="36">
        <f t="shared" ca="1" si="1168"/>
        <v>0</v>
      </c>
      <c r="EE512" s="36">
        <f t="shared" ca="1" si="1206"/>
        <v>0</v>
      </c>
      <c r="EF512" s="36">
        <f t="shared" ca="1" si="1169"/>
        <v>203.95851466621679</v>
      </c>
      <c r="EG512" s="64"/>
      <c r="EH512" s="64"/>
      <c r="EI512" s="64"/>
      <c r="EJ512" s="70"/>
      <c r="EK512" s="70"/>
      <c r="EL512" s="70"/>
      <c r="EM512" s="70"/>
      <c r="EN512" s="70"/>
      <c r="EO512" s="36">
        <f t="shared" ca="1" si="1170"/>
        <v>1.742778712620666</v>
      </c>
      <c r="EP512" s="36">
        <f t="shared" ca="1" si="1171"/>
        <v>0</v>
      </c>
      <c r="EQ512" s="36">
        <f t="shared" si="1172"/>
        <v>5.1294146173331665</v>
      </c>
      <c r="ER512" s="36">
        <f t="shared" si="1173"/>
        <v>4.6950847005803577E-2</v>
      </c>
      <c r="ES512" s="36">
        <f t="shared" si="1174"/>
        <v>-4.2876957596939713E-2</v>
      </c>
      <c r="ET512" s="36">
        <f t="shared" ca="1" si="1175"/>
        <v>0</v>
      </c>
      <c r="EU512" s="36">
        <f t="shared" ca="1" si="1207"/>
        <v>4.6950847005803577E-2</v>
      </c>
      <c r="EV512" s="36">
        <f t="shared" si="1176"/>
        <v>9.2079138953675602E-2</v>
      </c>
      <c r="EW512" s="36">
        <f t="shared" si="1177"/>
        <v>6.705005651521458</v>
      </c>
      <c r="EX512" s="36">
        <f t="shared" ca="1" si="1208"/>
        <v>11.973450254814104</v>
      </c>
      <c r="EY512" s="36">
        <f t="shared" si="1178"/>
        <v>0</v>
      </c>
      <c r="EZ512" s="36">
        <f t="shared" si="1179"/>
        <v>0</v>
      </c>
      <c r="FA512" s="36">
        <f t="shared" si="1180"/>
        <v>0</v>
      </c>
      <c r="FB512" s="36">
        <f t="shared" si="1181"/>
        <v>0</v>
      </c>
      <c r="FC512" s="36">
        <f t="shared" si="1209"/>
        <v>0</v>
      </c>
      <c r="FD512" s="36">
        <f t="shared" si="1182"/>
        <v>0</v>
      </c>
      <c r="FE512" s="36">
        <f t="shared" si="1183"/>
        <v>0</v>
      </c>
      <c r="FF512" s="36">
        <f t="shared" si="1210"/>
        <v>0</v>
      </c>
      <c r="FG512" s="36">
        <f t="shared" ca="1" si="1184"/>
        <v>11.973450254814104</v>
      </c>
      <c r="FH512" s="36">
        <f t="shared" ca="1" si="1185"/>
        <v>0.10806902323975064</v>
      </c>
      <c r="FI512" s="36">
        <f t="shared" ca="1" si="1186"/>
        <v>-0.32296113464322274</v>
      </c>
      <c r="FJ512" s="36">
        <f t="shared" ca="1" si="1187"/>
        <v>12.622893071167143</v>
      </c>
      <c r="FK512" s="36">
        <f t="shared" si="1188"/>
        <v>0</v>
      </c>
      <c r="FL512" s="36">
        <f t="shared" si="1189"/>
        <v>0</v>
      </c>
      <c r="FM512" s="36">
        <f t="shared" ca="1" si="1190"/>
        <v>0</v>
      </c>
      <c r="FN512" s="36">
        <f t="shared" ca="1" si="1212"/>
        <v>12.622893071167143</v>
      </c>
    </row>
    <row r="513" spans="2:170" x14ac:dyDescent="0.25">
      <c r="B513" s="2">
        <v>505</v>
      </c>
      <c r="C513" s="2">
        <f t="shared" si="1066"/>
        <v>43</v>
      </c>
      <c r="D513" s="2">
        <f t="shared" si="1215"/>
        <v>529</v>
      </c>
      <c r="E513" s="2">
        <f t="shared" si="1213"/>
        <v>45</v>
      </c>
      <c r="F513" s="189">
        <f t="shared" si="1217"/>
        <v>61087</v>
      </c>
      <c r="G513" s="2">
        <f t="shared" si="1216"/>
        <v>3</v>
      </c>
      <c r="H513" s="187">
        <f t="shared" si="1067"/>
        <v>76.666666666666671</v>
      </c>
      <c r="I513" s="186">
        <f t="shared" si="1214"/>
        <v>76</v>
      </c>
      <c r="J513" s="2">
        <f t="shared" si="1068"/>
        <v>0</v>
      </c>
      <c r="K513" s="2">
        <f t="shared" si="1069"/>
        <v>1</v>
      </c>
      <c r="L513">
        <f t="shared" si="1070"/>
        <v>2</v>
      </c>
      <c r="M513" s="190">
        <f t="shared" si="1191"/>
        <v>3.2583601830000003E-2</v>
      </c>
      <c r="N513">
        <f t="shared" si="1071"/>
        <v>1</v>
      </c>
      <c r="O513">
        <f t="shared" si="1072"/>
        <v>100</v>
      </c>
      <c r="P513" s="58">
        <f t="shared" si="1073"/>
        <v>0.146626208235</v>
      </c>
      <c r="Q513" s="106">
        <f t="shared" si="1074"/>
        <v>0.146626208235</v>
      </c>
      <c r="R513" s="59">
        <f t="shared" si="1075"/>
        <v>0.146626208235</v>
      </c>
      <c r="S513" s="32">
        <f t="shared" si="1192"/>
        <v>1.3126224662526886E-2</v>
      </c>
      <c r="T513">
        <f t="shared" si="1076"/>
        <v>1</v>
      </c>
      <c r="U513" s="32">
        <f t="shared" si="1193"/>
        <v>1.0130006400000001E-3</v>
      </c>
      <c r="V513">
        <f t="shared" si="1077"/>
        <v>1</v>
      </c>
      <c r="W513">
        <f t="shared" si="1078"/>
        <v>100</v>
      </c>
      <c r="X513" s="58">
        <f t="shared" si="1079"/>
        <v>4.5585028800000007E-3</v>
      </c>
      <c r="Y513" s="58">
        <f t="shared" si="1080"/>
        <v>4.5585028800000007E-3</v>
      </c>
      <c r="Z513" s="32">
        <f t="shared" si="1081"/>
        <v>4.5585028800000007E-3</v>
      </c>
      <c r="AA513" s="32">
        <f t="shared" si="1082"/>
        <v>3.8067123779061962E-4</v>
      </c>
      <c r="AB513" s="59">
        <f t="shared" si="1083"/>
        <v>4.9056245199999996E-3</v>
      </c>
      <c r="AC513" s="59">
        <f t="shared" si="1084"/>
        <v>4.9056245199999996E-3</v>
      </c>
      <c r="AD513">
        <f t="shared" si="1085"/>
        <v>1</v>
      </c>
      <c r="AE513" s="59">
        <f t="shared" si="1086"/>
        <v>4.9056245199999996E-3</v>
      </c>
      <c r="AF513" s="59">
        <f t="shared" si="1087"/>
        <v>4.1758461800000006E-3</v>
      </c>
      <c r="AG513" s="59">
        <f t="shared" si="1088"/>
        <v>4.1758461800000006E-3</v>
      </c>
      <c r="AH513">
        <f t="shared" si="1089"/>
        <v>1</v>
      </c>
      <c r="AI513" s="59">
        <f t="shared" si="1090"/>
        <v>4.1758461800000006E-3</v>
      </c>
      <c r="AJ513" s="59">
        <f t="shared" si="1091"/>
        <v>0</v>
      </c>
      <c r="AK513" s="59">
        <f t="shared" si="1092"/>
        <v>0</v>
      </c>
      <c r="AL513" s="59">
        <f t="shared" si="1093"/>
        <v>0</v>
      </c>
      <c r="AM513" s="12">
        <f t="shared" si="1194"/>
        <v>1.9127559582036264E-3</v>
      </c>
      <c r="AN513" s="12">
        <f t="shared" si="1195"/>
        <v>0</v>
      </c>
      <c r="AO513" s="66">
        <f t="shared" si="1094"/>
        <v>2.5107264431967688E-5</v>
      </c>
      <c r="AP513" s="66">
        <f t="shared" si="1095"/>
        <v>7.2813117820075717E-7</v>
      </c>
      <c r="AQ513" s="59">
        <f t="shared" si="1096"/>
        <v>9.3832625293398046E-6</v>
      </c>
      <c r="AR513" s="59">
        <f t="shared" si="1097"/>
        <v>7.9873746613368534E-6</v>
      </c>
      <c r="AS513" s="59">
        <f t="shared" si="1098"/>
        <v>0</v>
      </c>
      <c r="AT513" s="12">
        <f t="shared" si="1099"/>
        <v>1.8695499254027814E-3</v>
      </c>
      <c r="AU513" s="59">
        <f t="shared" si="1196"/>
        <v>1.0503208545953324E-19</v>
      </c>
      <c r="AV513" s="59">
        <f t="shared" si="1197"/>
        <v>0</v>
      </c>
      <c r="AW513" s="70">
        <f t="shared" si="1100"/>
        <v>0</v>
      </c>
      <c r="AX513" s="20">
        <f t="shared" si="1101"/>
        <v>200000</v>
      </c>
      <c r="AY513" s="20">
        <f t="shared" si="1102"/>
        <v>0</v>
      </c>
      <c r="AZ513" s="20">
        <f t="shared" si="1103"/>
        <v>0</v>
      </c>
      <c r="BA513" s="20">
        <f t="shared" si="1104"/>
        <v>200000</v>
      </c>
      <c r="BB513" s="36">
        <f t="shared" si="1105"/>
        <v>1</v>
      </c>
      <c r="BC513" s="36">
        <f t="shared" si="1106"/>
        <v>0</v>
      </c>
      <c r="BD513" s="80">
        <f t="shared" si="1107"/>
        <v>5.0214528863935373</v>
      </c>
      <c r="BE513" s="36">
        <f t="shared" si="1108"/>
        <v>0</v>
      </c>
      <c r="BF513" s="36">
        <f t="shared" si="1109"/>
        <v>0</v>
      </c>
      <c r="BG513" s="36">
        <f t="shared" si="1110"/>
        <v>5.0214528863935373</v>
      </c>
      <c r="BH513" s="36">
        <f t="shared" si="1111"/>
        <v>0.14562623564015142</v>
      </c>
      <c r="BI513" s="36">
        <f t="shared" si="1112"/>
        <v>0</v>
      </c>
      <c r="BJ513" s="36">
        <f t="shared" si="1113"/>
        <v>0</v>
      </c>
      <c r="BK513" s="36">
        <f t="shared" si="1114"/>
        <v>0.14562623564015142</v>
      </c>
      <c r="BL513" s="68">
        <f ca="1">IF(OR(AT513=0,E513&gt;ProjTerm),0,VLOOKUP(D513,'Life Events'!$AE$5:$AI$1206,5,FALSE))</f>
        <v>1.8170469228509001E-17</v>
      </c>
      <c r="BM513" s="93">
        <f t="shared" ca="1" si="1115"/>
        <v>1.8170469228509001E-17</v>
      </c>
      <c r="BN513" s="93">
        <f t="shared" ca="1" si="1116"/>
        <v>3.3970599390692539E-20</v>
      </c>
      <c r="BO513" s="36">
        <f t="shared" ca="1" si="1117"/>
        <v>5.1703175438287191E-18</v>
      </c>
      <c r="BP513" s="36">
        <f t="shared" si="1118"/>
        <v>2.1600865999491375E-3</v>
      </c>
      <c r="BQ513" s="36">
        <f t="shared" si="1119"/>
        <v>98.332273010751678</v>
      </c>
      <c r="BR513" s="36">
        <f t="shared" si="1120"/>
        <v>154.78110000000001</v>
      </c>
      <c r="BS513" s="36">
        <f t="shared" si="1121"/>
        <v>152.19977382104457</v>
      </c>
      <c r="BT513" s="36">
        <f t="shared" si="1122"/>
        <v>0.28454507579345406</v>
      </c>
      <c r="BU513" s="70" cm="1">
        <f t="array" ref="BU513">IF(AND(ActInt=1,$J513=0),INDEX(Tbl_FwdNom,$B513-IVP,MATCH(ValnDt,Tbl_FwdNom_Cols)),INDEX(Tbl_FwdNom,$B513,MATCH(StartDt,Tbl_FwdNom_Cols)))</f>
        <v>11.378986810000001</v>
      </c>
      <c r="BV513" s="70" cm="1">
        <f t="array" ref="BV513">INDEX(Tbl_FwdReal,$B513,MATCH(StartDt,Tbl_FwdReal_Cols))</f>
        <v>4.3489565020000001</v>
      </c>
      <c r="BW513" s="70" cm="1">
        <f t="array" ref="BW513">IF(RunType&lt;&gt;"OPN",INDEX(Tbl_FwdReal,$B513,MATCH(ValnDt,Tbl_FwdReal_Cols)),IF(AND($J513=0,ActInt=1),INDEX(Tbl_FwdReal,$B513-IVP,MATCH(ValnDt,Tbl_FwdReal_Cols)),-999))*$K513</f>
        <v>4.3489565020000001</v>
      </c>
      <c r="BX513" s="70">
        <f t="shared" si="1123"/>
        <v>4.3489565020000003E-2</v>
      </c>
      <c r="BY513" s="70">
        <f t="shared" si="1198"/>
        <v>6.7370393951809771E-2</v>
      </c>
      <c r="BZ513" s="64">
        <f t="shared" si="1211"/>
        <v>5.4479570996495141E-3</v>
      </c>
      <c r="CA513" s="70" cm="1">
        <f t="array" ref="CA513">IF($J513=1,CA512*(1+INDEX(Tbl_CPI,$B513,MATCH(IF(RunType="OPN",StartDt,ValnDt),Tbl_CPI_Cols))),0)</f>
        <v>0</v>
      </c>
      <c r="CB513" s="70">
        <f t="shared" si="1199"/>
        <v>17.969902134713582</v>
      </c>
      <c r="CC513" s="70">
        <f t="shared" si="1200"/>
        <v>17.872533339816208</v>
      </c>
      <c r="CD513" s="36">
        <f t="shared" si="1124"/>
        <v>92.711165916378576</v>
      </c>
      <c r="CE513" s="36">
        <f t="shared" si="1125"/>
        <v>1.5752676590478112</v>
      </c>
      <c r="CF513" s="36">
        <f t="shared" si="1126"/>
        <v>0</v>
      </c>
      <c r="CG513" s="36">
        <f t="shared" si="1127"/>
        <v>0.18034693759916726</v>
      </c>
      <c r="CH513" s="36">
        <f t="shared" si="1128"/>
        <v>0.17733383499855809</v>
      </c>
      <c r="CI513" s="36">
        <f t="shared" si="1129"/>
        <v>0</v>
      </c>
      <c r="CJ513" s="36">
        <f t="shared" si="1130"/>
        <v>0</v>
      </c>
      <c r="CK513" s="36">
        <f t="shared" si="1131"/>
        <v>0</v>
      </c>
      <c r="CL513" s="36">
        <f t="shared" si="1132"/>
        <v>3.0131026006091797E-3</v>
      </c>
      <c r="CM513" s="36">
        <f t="shared" si="1133"/>
        <v>0.18034693759916726</v>
      </c>
      <c r="CN513" s="36">
        <f t="shared" ca="1" si="1134"/>
        <v>4.8803739596402851</v>
      </c>
      <c r="CO513" s="20">
        <f t="shared" si="1135"/>
        <v>120000</v>
      </c>
      <c r="CP513" s="20">
        <f t="shared" si="1136"/>
        <v>2</v>
      </c>
      <c r="CQ513" s="64">
        <f t="shared" si="1137"/>
        <v>3.8117315729999997E-2</v>
      </c>
      <c r="CR513" s="64">
        <f t="shared" si="1138"/>
        <v>0.17152792078499998</v>
      </c>
      <c r="CS513" s="36">
        <f t="shared" si="1139"/>
        <v>3.5712006805541603</v>
      </c>
      <c r="CT513" s="36">
        <f t="shared" si="1140"/>
        <v>3.0128717318361224</v>
      </c>
      <c r="CU513" s="36">
        <f t="shared" si="1141"/>
        <v>8.7375741384090863E-2</v>
      </c>
      <c r="CV513" s="36">
        <f t="shared" si="1201"/>
        <v>3.1002474732202132</v>
      </c>
      <c r="CW513" s="36">
        <f t="shared" si="1142"/>
        <v>0</v>
      </c>
      <c r="CX513" s="36">
        <f t="shared" si="1143"/>
        <v>0</v>
      </c>
      <c r="CY513" s="36">
        <f t="shared" si="1144"/>
        <v>0</v>
      </c>
      <c r="CZ513" s="36">
        <f t="shared" si="1202"/>
        <v>0</v>
      </c>
      <c r="DA513" s="64">
        <f t="shared" si="1145"/>
        <v>9.0211555025454526E-3</v>
      </c>
      <c r="DB513" s="70">
        <f t="shared" si="1203"/>
        <v>0.99105949815487027</v>
      </c>
      <c r="DC513" s="70">
        <f>PRODUCT($DB$8:DB513)</f>
        <v>7.4477487896247759E-3</v>
      </c>
      <c r="DD513" s="36">
        <f t="shared" si="1146"/>
        <v>7.6187091707677146</v>
      </c>
      <c r="DE513" s="36">
        <f t="shared" si="1147"/>
        <v>184.43716304367899</v>
      </c>
      <c r="DF513" s="36">
        <f t="shared" si="1148"/>
        <v>4.3040309856748964</v>
      </c>
      <c r="DG513" s="36">
        <f t="shared" si="1149"/>
        <v>7.8902860678615544E-2</v>
      </c>
      <c r="DH513" s="36">
        <f t="shared" ca="1" si="1150"/>
        <v>8.3278840182926718E-17</v>
      </c>
      <c r="DI513" s="36">
        <f t="shared" si="1151"/>
        <v>5.446507914550196</v>
      </c>
      <c r="DJ513" s="36">
        <f t="shared" ca="1" si="1152"/>
        <v>186.49008991245773</v>
      </c>
      <c r="DK513" s="36">
        <f t="shared" si="1153"/>
        <v>0</v>
      </c>
      <c r="DL513" s="36">
        <f t="shared" si="1154"/>
        <v>0</v>
      </c>
      <c r="DM513" s="36">
        <f t="shared" ca="1" si="1155"/>
        <v>186.49008991245773</v>
      </c>
      <c r="DN513" s="36">
        <f t="shared" ca="1" si="1204"/>
        <v>186.4900899124622</v>
      </c>
      <c r="DO513" s="64" cm="1">
        <f t="array" ref="DO513">IFERROR(INDEX(Tbl_FwdNom,$B513,MATCH(LIDt,Tbl_FwdNom_Cols,0)),0)</f>
        <v>8.3828017999999993</v>
      </c>
      <c r="DP513" s="64">
        <f t="shared" ca="1" si="1205"/>
        <v>8.3210560559999998</v>
      </c>
      <c r="DQ513" s="64">
        <f t="shared" ca="1" si="1156"/>
        <v>6.683013381018954E-3</v>
      </c>
      <c r="DR513" s="70">
        <f t="shared" ca="1" si="1157"/>
        <v>0.99336135278713644</v>
      </c>
      <c r="DS513" s="70">
        <f ca="1">PRODUCT($DR$8:DR513)</f>
        <v>1.4336927726879974E-2</v>
      </c>
      <c r="DT513" s="36">
        <f t="shared" ca="1" si="1158"/>
        <v>198.05251122108146</v>
      </c>
      <c r="DU513" s="36">
        <f t="shared" ca="1" si="1159"/>
        <v>4.5687054025652589</v>
      </c>
      <c r="DV513" s="36">
        <f t="shared" ca="1" si="1160"/>
        <v>8.4705375040176736E-2</v>
      </c>
      <c r="DW513" s="36">
        <f t="shared" ca="1" si="1161"/>
        <v>8.6362331151290672E-17</v>
      </c>
      <c r="DX513" s="36">
        <f t="shared" ca="1" si="1162"/>
        <v>8.0579574554929838</v>
      </c>
      <c r="DY513" s="36">
        <f t="shared" ca="1" si="1163"/>
        <v>8.6345330677006657E-2</v>
      </c>
      <c r="DZ513" s="36">
        <f t="shared" ca="1" si="1164"/>
        <v>5.6947468668766419</v>
      </c>
      <c r="EA513" s="36">
        <f t="shared" ca="1" si="1165"/>
        <v>0</v>
      </c>
      <c r="EB513" s="36">
        <f t="shared" ca="1" si="1166"/>
        <v>200.2596459906672</v>
      </c>
      <c r="EC513" s="36">
        <f t="shared" ca="1" si="1167"/>
        <v>0</v>
      </c>
      <c r="ED513" s="36">
        <f t="shared" ca="1" si="1168"/>
        <v>0</v>
      </c>
      <c r="EE513" s="36">
        <f t="shared" ca="1" si="1206"/>
        <v>0</v>
      </c>
      <c r="EF513" s="36">
        <f t="shared" ca="1" si="1169"/>
        <v>200.2596459906672</v>
      </c>
      <c r="EG513" s="64"/>
      <c r="EH513" s="64"/>
      <c r="EI513" s="64"/>
      <c r="EJ513" s="70"/>
      <c r="EK513" s="70"/>
      <c r="EL513" s="70"/>
      <c r="EM513" s="70"/>
      <c r="EN513" s="70"/>
      <c r="EO513" s="36">
        <f t="shared" ca="1" si="1170"/>
        <v>1.7109479853518277</v>
      </c>
      <c r="EP513" s="36">
        <f t="shared" ca="1" si="1171"/>
        <v>0</v>
      </c>
      <c r="EQ513" s="36">
        <f t="shared" si="1172"/>
        <v>5.0377711664522273</v>
      </c>
      <c r="ER513" s="36">
        <f t="shared" si="1173"/>
        <v>4.5668752195241205E-2</v>
      </c>
      <c r="ES513" s="36">
        <f t="shared" si="1174"/>
        <v>-4.1706109181341502E-2</v>
      </c>
      <c r="ET513" s="36">
        <f t="shared" ca="1" si="1175"/>
        <v>0</v>
      </c>
      <c r="EU513" s="36">
        <f t="shared" ca="1" si="1207"/>
        <v>4.5668752195241205E-2</v>
      </c>
      <c r="EV513" s="36">
        <f t="shared" si="1176"/>
        <v>8.9905941866113254E-2</v>
      </c>
      <c r="EW513" s="36">
        <f t="shared" si="1177"/>
        <v>6.5852122828970492</v>
      </c>
      <c r="EX513" s="36">
        <f t="shared" ca="1" si="1208"/>
        <v>11.758558143410632</v>
      </c>
      <c r="EY513" s="36">
        <f t="shared" si="1178"/>
        <v>0</v>
      </c>
      <c r="EZ513" s="36">
        <f t="shared" si="1179"/>
        <v>0</v>
      </c>
      <c r="FA513" s="36">
        <f t="shared" si="1180"/>
        <v>0</v>
      </c>
      <c r="FB513" s="36">
        <f t="shared" si="1181"/>
        <v>0</v>
      </c>
      <c r="FC513" s="36">
        <f t="shared" si="1209"/>
        <v>0</v>
      </c>
      <c r="FD513" s="36">
        <f t="shared" si="1182"/>
        <v>0</v>
      </c>
      <c r="FE513" s="36">
        <f t="shared" si="1183"/>
        <v>0</v>
      </c>
      <c r="FF513" s="36">
        <f t="shared" si="1210"/>
        <v>0</v>
      </c>
      <c r="FG513" s="36">
        <f t="shared" ca="1" si="1184"/>
        <v>11.758558143410632</v>
      </c>
      <c r="FH513" s="36">
        <f t="shared" ca="1" si="1185"/>
        <v>0.10607578149742947</v>
      </c>
      <c r="FI513" s="36">
        <f t="shared" ca="1" si="1186"/>
        <v>-0.3156662170850083</v>
      </c>
      <c r="FJ513" s="36">
        <f t="shared" ca="1" si="1187"/>
        <v>12.391585817383916</v>
      </c>
      <c r="FK513" s="36">
        <f t="shared" si="1188"/>
        <v>0</v>
      </c>
      <c r="FL513" s="36">
        <f t="shared" si="1189"/>
        <v>0</v>
      </c>
      <c r="FM513" s="36">
        <f t="shared" ca="1" si="1190"/>
        <v>0</v>
      </c>
      <c r="FN513" s="36">
        <f t="shared" ca="1" si="1212"/>
        <v>12.391585817383916</v>
      </c>
    </row>
    <row r="514" spans="2:170" x14ac:dyDescent="0.25">
      <c r="B514" s="2">
        <v>506</v>
      </c>
      <c r="C514" s="2">
        <f t="shared" si="1066"/>
        <v>43</v>
      </c>
      <c r="D514" s="2">
        <f t="shared" si="1215"/>
        <v>530</v>
      </c>
      <c r="E514" s="2">
        <f t="shared" si="1213"/>
        <v>45</v>
      </c>
      <c r="F514" s="189">
        <f t="shared" si="1217"/>
        <v>61117</v>
      </c>
      <c r="G514" s="2">
        <f t="shared" si="1216"/>
        <v>4</v>
      </c>
      <c r="H514" s="187">
        <f t="shared" si="1067"/>
        <v>76.75</v>
      </c>
      <c r="I514" s="186">
        <f t="shared" si="1214"/>
        <v>76</v>
      </c>
      <c r="J514" s="2">
        <f t="shared" si="1068"/>
        <v>0</v>
      </c>
      <c r="K514" s="2">
        <f t="shared" si="1069"/>
        <v>1</v>
      </c>
      <c r="L514">
        <f t="shared" si="1070"/>
        <v>2</v>
      </c>
      <c r="M514" s="190">
        <f t="shared" si="1191"/>
        <v>3.2583601830000003E-2</v>
      </c>
      <c r="N514">
        <f t="shared" si="1071"/>
        <v>1</v>
      </c>
      <c r="O514">
        <f t="shared" si="1072"/>
        <v>100</v>
      </c>
      <c r="P514" s="58">
        <f t="shared" si="1073"/>
        <v>0.146626208235</v>
      </c>
      <c r="Q514" s="106">
        <f t="shared" si="1074"/>
        <v>0.146626208235</v>
      </c>
      <c r="R514" s="59">
        <f t="shared" si="1075"/>
        <v>0.146626208235</v>
      </c>
      <c r="S514" s="32">
        <f t="shared" si="1192"/>
        <v>1.3126224662526886E-2</v>
      </c>
      <c r="T514">
        <f t="shared" si="1076"/>
        <v>1</v>
      </c>
      <c r="U514" s="32">
        <f t="shared" si="1193"/>
        <v>1.0130006400000001E-3</v>
      </c>
      <c r="V514">
        <f t="shared" si="1077"/>
        <v>1</v>
      </c>
      <c r="W514">
        <f t="shared" si="1078"/>
        <v>100</v>
      </c>
      <c r="X514" s="58">
        <f t="shared" si="1079"/>
        <v>4.5585028800000007E-3</v>
      </c>
      <c r="Y514" s="58">
        <f t="shared" si="1080"/>
        <v>4.5585028800000007E-3</v>
      </c>
      <c r="Z514" s="32">
        <f t="shared" si="1081"/>
        <v>4.5585028800000007E-3</v>
      </c>
      <c r="AA514" s="32">
        <f t="shared" si="1082"/>
        <v>3.8067123779061962E-4</v>
      </c>
      <c r="AB514" s="59">
        <f t="shared" si="1083"/>
        <v>4.9056245199999996E-3</v>
      </c>
      <c r="AC514" s="59">
        <f t="shared" si="1084"/>
        <v>4.9056245199999996E-3</v>
      </c>
      <c r="AD514">
        <f t="shared" si="1085"/>
        <v>1</v>
      </c>
      <c r="AE514" s="59">
        <f t="shared" si="1086"/>
        <v>4.9056245199999996E-3</v>
      </c>
      <c r="AF514" s="59">
        <f t="shared" si="1087"/>
        <v>4.1758461800000006E-3</v>
      </c>
      <c r="AG514" s="59">
        <f t="shared" si="1088"/>
        <v>4.1758461800000006E-3</v>
      </c>
      <c r="AH514">
        <f t="shared" si="1089"/>
        <v>1</v>
      </c>
      <c r="AI514" s="59">
        <f t="shared" si="1090"/>
        <v>4.1758461800000006E-3</v>
      </c>
      <c r="AJ514" s="59">
        <f t="shared" si="1091"/>
        <v>0</v>
      </c>
      <c r="AK514" s="59">
        <f t="shared" si="1092"/>
        <v>0</v>
      </c>
      <c r="AL514" s="59">
        <f t="shared" si="1093"/>
        <v>0</v>
      </c>
      <c r="AM514" s="12">
        <f t="shared" si="1194"/>
        <v>1.8695499254027814E-3</v>
      </c>
      <c r="AN514" s="12">
        <f t="shared" si="1195"/>
        <v>2.1684043449710089E-19</v>
      </c>
      <c r="AO514" s="66">
        <f t="shared" si="1094"/>
        <v>2.4540132338647289E-5</v>
      </c>
      <c r="AP514" s="66">
        <f t="shared" si="1095"/>
        <v>7.1168388421443739E-7</v>
      </c>
      <c r="AQ514" s="59">
        <f t="shared" si="1096"/>
        <v>9.171309955420055E-6</v>
      </c>
      <c r="AR514" s="59">
        <f t="shared" si="1097"/>
        <v>7.80695291431249E-6</v>
      </c>
      <c r="AS514" s="59">
        <f t="shared" si="1098"/>
        <v>0</v>
      </c>
      <c r="AT514" s="12">
        <f t="shared" si="1099"/>
        <v>1.8273198463101871E-3</v>
      </c>
      <c r="AU514" s="59">
        <f t="shared" si="1196"/>
        <v>0</v>
      </c>
      <c r="AV514" s="59">
        <f t="shared" si="1197"/>
        <v>-2.7105054312137611E-19</v>
      </c>
      <c r="AW514" s="70">
        <f t="shared" si="1100"/>
        <v>0</v>
      </c>
      <c r="AX514" s="20">
        <f t="shared" si="1101"/>
        <v>200000</v>
      </c>
      <c r="AY514" s="20">
        <f t="shared" si="1102"/>
        <v>0</v>
      </c>
      <c r="AZ514" s="20">
        <f t="shared" si="1103"/>
        <v>0</v>
      </c>
      <c r="BA514" s="20">
        <f t="shared" si="1104"/>
        <v>200000</v>
      </c>
      <c r="BB514" s="36">
        <f t="shared" si="1105"/>
        <v>1</v>
      </c>
      <c r="BC514" s="36">
        <f t="shared" si="1106"/>
        <v>0</v>
      </c>
      <c r="BD514" s="80">
        <f t="shared" si="1107"/>
        <v>4.9080264677294574</v>
      </c>
      <c r="BE514" s="36">
        <f t="shared" si="1108"/>
        <v>0</v>
      </c>
      <c r="BF514" s="36">
        <f t="shared" si="1109"/>
        <v>0</v>
      </c>
      <c r="BG514" s="36">
        <f t="shared" si="1110"/>
        <v>4.9080264677294574</v>
      </c>
      <c r="BH514" s="36">
        <f t="shared" si="1111"/>
        <v>0.14233677684288748</v>
      </c>
      <c r="BI514" s="36">
        <f t="shared" si="1112"/>
        <v>0</v>
      </c>
      <c r="BJ514" s="36">
        <f t="shared" si="1113"/>
        <v>0</v>
      </c>
      <c r="BK514" s="36">
        <f t="shared" si="1114"/>
        <v>0.14233677684288748</v>
      </c>
      <c r="BL514" s="68">
        <f ca="1">IF(OR(AT514=0,E514&gt;ProjTerm),0,VLOOKUP(D514,'Life Events'!$AE$5:$AI$1206,5,FALSE))</f>
        <v>1.7760028008275653E-17</v>
      </c>
      <c r="BM514" s="93">
        <f t="shared" ca="1" si="1115"/>
        <v>1.7760028008275653E-17</v>
      </c>
      <c r="BN514" s="93">
        <f t="shared" ca="1" si="1116"/>
        <v>3.2453251650546881E-20</v>
      </c>
      <c r="BO514" s="36">
        <f t="shared" ca="1" si="1117"/>
        <v>4.9393962976475592E-18</v>
      </c>
      <c r="BP514" s="36">
        <f t="shared" si="1118"/>
        <v>2.1112937719410529E-3</v>
      </c>
      <c r="BQ514" s="36">
        <f t="shared" si="1119"/>
        <v>98.33264601726998</v>
      </c>
      <c r="BR514" s="36">
        <f t="shared" si="1120"/>
        <v>154.78110000000001</v>
      </c>
      <c r="BS514" s="36">
        <f t="shared" si="1121"/>
        <v>152.20035116463666</v>
      </c>
      <c r="BT514" s="36">
        <f t="shared" si="1122"/>
        <v>0.27811872229852036</v>
      </c>
      <c r="BU514" s="70" cm="1">
        <f t="array" ref="BU514">IF(AND(ActInt=1,$J514=0),INDEX(Tbl_FwdNom,$B514-IVP,MATCH(ValnDt,Tbl_FwdNom_Cols)),INDEX(Tbl_FwdNom,$B514,MATCH(StartDt,Tbl_FwdNom_Cols)))</f>
        <v>11.372939334</v>
      </c>
      <c r="BV514" s="70" cm="1">
        <f t="array" ref="BV514">INDEX(Tbl_FwdReal,$B514,MATCH(StartDt,Tbl_FwdReal_Cols))</f>
        <v>4.3455447989999998</v>
      </c>
      <c r="BW514" s="70" cm="1">
        <f t="array" ref="BW514">IF(RunType&lt;&gt;"OPN",INDEX(Tbl_FwdReal,$B514,MATCH(ValnDt,Tbl_FwdReal_Cols)),IF(AND($J514=0,ActInt=1),INDEX(Tbl_FwdReal,$B514-IVP,MATCH(ValnDt,Tbl_FwdReal_Cols)),-999))*$K514</f>
        <v>4.3455447989999998</v>
      </c>
      <c r="BX514" s="70">
        <f t="shared" si="1123"/>
        <v>4.345544799E-2</v>
      </c>
      <c r="BY514" s="70">
        <f t="shared" si="1198"/>
        <v>6.7347336664318691E-2</v>
      </c>
      <c r="BZ514" s="64">
        <f t="shared" si="1211"/>
        <v>5.4461471115805349E-3</v>
      </c>
      <c r="CA514" s="70" cm="1">
        <f t="array" ref="CA514">IF($J514=1,CA513*(1+INDEX(Tbl_CPI,$B514,MATCH(IF(RunType="OPN",StartDt,ValnDt),Tbl_CPI_Cols))),0)</f>
        <v>0</v>
      </c>
      <c r="CB514" s="70">
        <f t="shared" si="1199"/>
        <v>18.067768865319938</v>
      </c>
      <c r="CC514" s="70">
        <f t="shared" si="1200"/>
        <v>17.872533339816208</v>
      </c>
      <c r="CD514" s="36">
        <f t="shared" si="1124"/>
        <v>92.711174155071632</v>
      </c>
      <c r="CE514" s="36">
        <f t="shared" si="1125"/>
        <v>1.5752736345539893</v>
      </c>
      <c r="CF514" s="36">
        <f t="shared" si="1126"/>
        <v>0</v>
      </c>
      <c r="CG514" s="36">
        <f t="shared" si="1127"/>
        <v>0.17627322143158783</v>
      </c>
      <c r="CH514" s="36">
        <f t="shared" si="1128"/>
        <v>0.17332816872561843</v>
      </c>
      <c r="CI514" s="36">
        <f t="shared" si="1129"/>
        <v>0</v>
      </c>
      <c r="CJ514" s="36">
        <f t="shared" si="1130"/>
        <v>0</v>
      </c>
      <c r="CK514" s="36">
        <f t="shared" si="1131"/>
        <v>0</v>
      </c>
      <c r="CL514" s="36">
        <f t="shared" si="1132"/>
        <v>2.945052705969379E-3</v>
      </c>
      <c r="CM514" s="36">
        <f t="shared" si="1133"/>
        <v>0.17627322143158783</v>
      </c>
      <c r="CN514" s="36">
        <f t="shared" ca="1" si="1134"/>
        <v>4.7701332285018827</v>
      </c>
      <c r="CO514" s="20">
        <f t="shared" si="1135"/>
        <v>120000</v>
      </c>
      <c r="CP514" s="20">
        <f t="shared" si="1136"/>
        <v>2</v>
      </c>
      <c r="CQ514" s="64">
        <f t="shared" si="1137"/>
        <v>3.8117315729999997E-2</v>
      </c>
      <c r="CR514" s="64">
        <f t="shared" si="1138"/>
        <v>0.17152792078499998</v>
      </c>
      <c r="CS514" s="36">
        <f t="shared" si="1139"/>
        <v>3.4905330903784999</v>
      </c>
      <c r="CT514" s="36">
        <f t="shared" si="1140"/>
        <v>2.9448158806376745</v>
      </c>
      <c r="CU514" s="36">
        <f t="shared" si="1141"/>
        <v>8.5402066105732491E-2</v>
      </c>
      <c r="CV514" s="36">
        <f t="shared" si="1201"/>
        <v>3.0302179467434072</v>
      </c>
      <c r="CW514" s="36">
        <f t="shared" si="1142"/>
        <v>0</v>
      </c>
      <c r="CX514" s="36">
        <f t="shared" si="1143"/>
        <v>0</v>
      </c>
      <c r="CY514" s="36">
        <f t="shared" si="1144"/>
        <v>0</v>
      </c>
      <c r="CZ514" s="36">
        <f t="shared" si="1202"/>
        <v>0</v>
      </c>
      <c r="DA514" s="64">
        <f t="shared" si="1145"/>
        <v>9.0165898724270388E-3</v>
      </c>
      <c r="DB514" s="70">
        <f t="shared" si="1203"/>
        <v>0.9910639825321732</v>
      </c>
      <c r="DC514" s="70">
        <f>PRODUCT($DB$8:DB514)</f>
        <v>7.381195576344703E-3</v>
      </c>
      <c r="DD514" s="36">
        <f t="shared" si="1146"/>
        <v>7.409285224419305</v>
      </c>
      <c r="DE514" s="36">
        <f t="shared" si="1147"/>
        <v>181.19213083234834</v>
      </c>
      <c r="DF514" s="36">
        <f t="shared" si="1148"/>
        <v>4.2005018910280576</v>
      </c>
      <c r="DG514" s="36">
        <f t="shared" si="1149"/>
        <v>7.7503001641174823E-2</v>
      </c>
      <c r="DH514" s="36">
        <f t="shared" ca="1" si="1150"/>
        <v>7.9090335032260006E-17</v>
      </c>
      <c r="DI514" s="36">
        <f t="shared" si="1151"/>
        <v>5.317754237877895</v>
      </c>
      <c r="DJ514" s="36">
        <f t="shared" ca="1" si="1152"/>
        <v>183.22359873519383</v>
      </c>
      <c r="DK514" s="36">
        <f t="shared" si="1153"/>
        <v>0</v>
      </c>
      <c r="DL514" s="36">
        <f t="shared" si="1154"/>
        <v>0</v>
      </c>
      <c r="DM514" s="36">
        <f t="shared" ca="1" si="1155"/>
        <v>183.22359873519383</v>
      </c>
      <c r="DN514" s="36">
        <f t="shared" ca="1" si="1204"/>
        <v>183.22359873519827</v>
      </c>
      <c r="DO514" s="64" cm="1">
        <f t="array" ref="DO514">IFERROR(INDEX(Tbl_FwdNom,$B514,MATCH(LIDt,Tbl_FwdNom_Cols,0)),0)</f>
        <v>8.3810861659999993</v>
      </c>
      <c r="DP514" s="64">
        <f t="shared" ca="1" si="1205"/>
        <v>8.3193413980000006</v>
      </c>
      <c r="DQ514" s="64">
        <f t="shared" ca="1" si="1156"/>
        <v>6.681685438520546E-3</v>
      </c>
      <c r="DR514" s="70">
        <f t="shared" ca="1" si="1157"/>
        <v>0.99336266315840449</v>
      </c>
      <c r="DS514" s="70">
        <f ca="1">PRODUCT($DR$8:DR514)</f>
        <v>1.4241768708283061E-2</v>
      </c>
      <c r="DT514" s="36">
        <f t="shared" ca="1" si="1158"/>
        <v>194.46780933364033</v>
      </c>
      <c r="DU514" s="36">
        <f t="shared" ca="1" si="1159"/>
        <v>4.4568952780835822</v>
      </c>
      <c r="DV514" s="36">
        <f t="shared" ca="1" si="1160"/>
        <v>8.3160055939206057E-2</v>
      </c>
      <c r="DW514" s="36">
        <f t="shared" ca="1" si="1161"/>
        <v>8.199998078413339E-17</v>
      </c>
      <c r="DX514" s="36">
        <f t="shared" ca="1" si="1162"/>
        <v>7.8336794701890495</v>
      </c>
      <c r="DY514" s="36">
        <f t="shared" ca="1" si="1163"/>
        <v>8.3957532393924922E-2</v>
      </c>
      <c r="DZ514" s="36">
        <f t="shared" ca="1" si="1164"/>
        <v>5.5583110810664342</v>
      </c>
      <c r="EA514" s="36">
        <f t="shared" ca="1" si="1165"/>
        <v>0</v>
      </c>
      <c r="EB514" s="36">
        <f t="shared" ca="1" si="1166"/>
        <v>196.650133699056</v>
      </c>
      <c r="EC514" s="36">
        <f t="shared" ca="1" si="1167"/>
        <v>0</v>
      </c>
      <c r="ED514" s="36">
        <f t="shared" ca="1" si="1168"/>
        <v>0</v>
      </c>
      <c r="EE514" s="36">
        <f t="shared" ca="1" si="1206"/>
        <v>0</v>
      </c>
      <c r="EF514" s="36">
        <f t="shared" ca="1" si="1169"/>
        <v>196.650133699056</v>
      </c>
      <c r="EG514" s="64"/>
      <c r="EH514" s="64"/>
      <c r="EI514" s="64"/>
      <c r="EJ514" s="70"/>
      <c r="EK514" s="70"/>
      <c r="EL514" s="70"/>
      <c r="EM514" s="70"/>
      <c r="EN514" s="70"/>
      <c r="EO514" s="36">
        <f t="shared" ca="1" si="1170"/>
        <v>1.6799152726695341</v>
      </c>
      <c r="EP514" s="36">
        <f t="shared" ca="1" si="1171"/>
        <v>0</v>
      </c>
      <c r="EQ514" s="36">
        <f t="shared" si="1172"/>
        <v>4.9483932980801146</v>
      </c>
      <c r="ER514" s="36">
        <f t="shared" si="1173"/>
        <v>4.4413404327884397E-2</v>
      </c>
      <c r="ES514" s="36">
        <f t="shared" si="1174"/>
        <v>-4.0559686896959428E-2</v>
      </c>
      <c r="ET514" s="36">
        <f t="shared" ca="1" si="1175"/>
        <v>0</v>
      </c>
      <c r="EU514" s="36">
        <f t="shared" ca="1" si="1207"/>
        <v>4.4413404327884397E-2</v>
      </c>
      <c r="EV514" s="36">
        <f t="shared" si="1176"/>
        <v>8.7780594624989439E-2</v>
      </c>
      <c r="EW514" s="36">
        <f t="shared" si="1177"/>
        <v>6.4683804107900649</v>
      </c>
      <c r="EX514" s="36">
        <f t="shared" ca="1" si="1208"/>
        <v>11.548967707823053</v>
      </c>
      <c r="EY514" s="36">
        <f t="shared" si="1178"/>
        <v>0</v>
      </c>
      <c r="EZ514" s="36">
        <f t="shared" si="1179"/>
        <v>0</v>
      </c>
      <c r="FA514" s="36">
        <f t="shared" si="1180"/>
        <v>0</v>
      </c>
      <c r="FB514" s="36">
        <f t="shared" si="1181"/>
        <v>0</v>
      </c>
      <c r="FC514" s="36">
        <f t="shared" si="1209"/>
        <v>0</v>
      </c>
      <c r="FD514" s="36">
        <f t="shared" si="1182"/>
        <v>0</v>
      </c>
      <c r="FE514" s="36">
        <f t="shared" si="1183"/>
        <v>0</v>
      </c>
      <c r="FF514" s="36">
        <f t="shared" si="1210"/>
        <v>0</v>
      </c>
      <c r="FG514" s="36">
        <f t="shared" ca="1" si="1184"/>
        <v>11.548967707823053</v>
      </c>
      <c r="FH514" s="36">
        <f t="shared" ca="1" si="1185"/>
        <v>0.10413230527134425</v>
      </c>
      <c r="FI514" s="36">
        <f t="shared" ca="1" si="1186"/>
        <v>-0.30853609551513389</v>
      </c>
      <c r="FJ514" s="36">
        <f t="shared" ca="1" si="1187"/>
        <v>12.165846400384975</v>
      </c>
      <c r="FK514" s="36">
        <f t="shared" si="1188"/>
        <v>0</v>
      </c>
      <c r="FL514" s="36">
        <f t="shared" si="1189"/>
        <v>0</v>
      </c>
      <c r="FM514" s="36">
        <f t="shared" ca="1" si="1190"/>
        <v>0</v>
      </c>
      <c r="FN514" s="36">
        <f t="shared" ca="1" si="1212"/>
        <v>12.165846400384975</v>
      </c>
    </row>
    <row r="515" spans="2:170" x14ac:dyDescent="0.25">
      <c r="B515" s="2">
        <v>507</v>
      </c>
      <c r="C515" s="2">
        <f t="shared" ref="C515:C578" si="1218">IF(B515&lt;=0,0,ROUNDUP(B515/12,0))</f>
        <v>43</v>
      </c>
      <c r="D515" s="2">
        <f t="shared" si="1215"/>
        <v>531</v>
      </c>
      <c r="E515" s="2">
        <f t="shared" si="1213"/>
        <v>45</v>
      </c>
      <c r="F515" s="189">
        <f t="shared" si="1217"/>
        <v>61148</v>
      </c>
      <c r="G515" s="2">
        <f t="shared" si="1216"/>
        <v>5</v>
      </c>
      <c r="H515" s="187">
        <f t="shared" si="1067"/>
        <v>76.833333333333343</v>
      </c>
      <c r="I515" s="186">
        <f t="shared" si="1214"/>
        <v>76</v>
      </c>
      <c r="J515" s="2">
        <f t="shared" si="1068"/>
        <v>0</v>
      </c>
      <c r="K515" s="2">
        <f t="shared" si="1069"/>
        <v>1</v>
      </c>
      <c r="L515">
        <f t="shared" si="1070"/>
        <v>2</v>
      </c>
      <c r="M515" s="190">
        <f t="shared" si="1191"/>
        <v>3.2583601830000003E-2</v>
      </c>
      <c r="N515">
        <f t="shared" si="1071"/>
        <v>1</v>
      </c>
      <c r="O515">
        <f t="shared" si="1072"/>
        <v>100</v>
      </c>
      <c r="P515" s="58">
        <f t="shared" si="1073"/>
        <v>0.146626208235</v>
      </c>
      <c r="Q515" s="106">
        <f t="shared" si="1074"/>
        <v>0.146626208235</v>
      </c>
      <c r="R515" s="59">
        <f t="shared" si="1075"/>
        <v>0.146626208235</v>
      </c>
      <c r="S515" s="32">
        <f t="shared" si="1192"/>
        <v>1.3126224662526886E-2</v>
      </c>
      <c r="T515">
        <f t="shared" si="1076"/>
        <v>1</v>
      </c>
      <c r="U515" s="32">
        <f t="shared" si="1193"/>
        <v>1.0130006400000001E-3</v>
      </c>
      <c r="V515">
        <f t="shared" si="1077"/>
        <v>1</v>
      </c>
      <c r="W515">
        <f t="shared" si="1078"/>
        <v>100</v>
      </c>
      <c r="X515" s="58">
        <f t="shared" si="1079"/>
        <v>4.5585028800000007E-3</v>
      </c>
      <c r="Y515" s="58">
        <f t="shared" si="1080"/>
        <v>4.5585028800000007E-3</v>
      </c>
      <c r="Z515" s="32">
        <f t="shared" si="1081"/>
        <v>4.5585028800000007E-3</v>
      </c>
      <c r="AA515" s="32">
        <f t="shared" si="1082"/>
        <v>3.8067123779061962E-4</v>
      </c>
      <c r="AB515" s="59">
        <f t="shared" si="1083"/>
        <v>4.9056245199999996E-3</v>
      </c>
      <c r="AC515" s="59">
        <f t="shared" si="1084"/>
        <v>4.9056245199999996E-3</v>
      </c>
      <c r="AD515">
        <f t="shared" si="1085"/>
        <v>1</v>
      </c>
      <c r="AE515" s="59">
        <f t="shared" si="1086"/>
        <v>4.9056245199999996E-3</v>
      </c>
      <c r="AF515" s="59">
        <f t="shared" si="1087"/>
        <v>4.1758461800000006E-3</v>
      </c>
      <c r="AG515" s="59">
        <f t="shared" si="1088"/>
        <v>4.1758461800000006E-3</v>
      </c>
      <c r="AH515">
        <f t="shared" si="1089"/>
        <v>1</v>
      </c>
      <c r="AI515" s="59">
        <f t="shared" si="1090"/>
        <v>4.1758461800000006E-3</v>
      </c>
      <c r="AJ515" s="59">
        <f t="shared" si="1091"/>
        <v>0</v>
      </c>
      <c r="AK515" s="59">
        <f t="shared" si="1092"/>
        <v>0</v>
      </c>
      <c r="AL515" s="59">
        <f t="shared" si="1093"/>
        <v>0</v>
      </c>
      <c r="AM515" s="12">
        <f t="shared" si="1194"/>
        <v>1.8273198463101871E-3</v>
      </c>
      <c r="AN515" s="12">
        <f t="shared" si="1195"/>
        <v>0</v>
      </c>
      <c r="AO515" s="66">
        <f t="shared" si="1094"/>
        <v>2.3985810832961616E-5</v>
      </c>
      <c r="AP515" s="66">
        <f t="shared" si="1095"/>
        <v>6.9560810773426367E-7</v>
      </c>
      <c r="AQ515" s="59">
        <f t="shared" si="1096"/>
        <v>8.9641450439418848E-6</v>
      </c>
      <c r="AR515" s="59">
        <f t="shared" si="1097"/>
        <v>7.6306065998525829E-6</v>
      </c>
      <c r="AS515" s="59">
        <f t="shared" si="1098"/>
        <v>0</v>
      </c>
      <c r="AT515" s="12">
        <f t="shared" si="1099"/>
        <v>1.7860436757256967E-3</v>
      </c>
      <c r="AU515" s="59">
        <f t="shared" si="1196"/>
        <v>0</v>
      </c>
      <c r="AV515" s="59">
        <f t="shared" si="1197"/>
        <v>-1.0164395367051604E-20</v>
      </c>
      <c r="AW515" s="70">
        <f t="shared" si="1100"/>
        <v>0</v>
      </c>
      <c r="AX515" s="20">
        <f t="shared" si="1101"/>
        <v>200000</v>
      </c>
      <c r="AY515" s="20">
        <f t="shared" si="1102"/>
        <v>0</v>
      </c>
      <c r="AZ515" s="20">
        <f t="shared" si="1103"/>
        <v>0</v>
      </c>
      <c r="BA515" s="20">
        <f t="shared" si="1104"/>
        <v>200000</v>
      </c>
      <c r="BB515" s="36">
        <f t="shared" si="1105"/>
        <v>1</v>
      </c>
      <c r="BC515" s="36">
        <f t="shared" si="1106"/>
        <v>0</v>
      </c>
      <c r="BD515" s="80">
        <f t="shared" si="1107"/>
        <v>4.7971621665923232</v>
      </c>
      <c r="BE515" s="36">
        <f t="shared" si="1108"/>
        <v>0</v>
      </c>
      <c r="BF515" s="36">
        <f t="shared" si="1109"/>
        <v>0</v>
      </c>
      <c r="BG515" s="36">
        <f t="shared" si="1110"/>
        <v>4.7971621665923232</v>
      </c>
      <c r="BH515" s="36">
        <f t="shared" si="1111"/>
        <v>0.13912162154685273</v>
      </c>
      <c r="BI515" s="36">
        <f t="shared" si="1112"/>
        <v>0</v>
      </c>
      <c r="BJ515" s="36">
        <f t="shared" si="1113"/>
        <v>0</v>
      </c>
      <c r="BK515" s="36">
        <f t="shared" si="1114"/>
        <v>0.13912162154685273</v>
      </c>
      <c r="BL515" s="68">
        <f ca="1">IF(OR(AT515=0,E515&gt;ProjTerm),0,VLOOKUP(D515,'Life Events'!$AE$5:$AI$1206,5,FALSE))</f>
        <v>1.7358857984792817E-17</v>
      </c>
      <c r="BM515" s="93">
        <f t="shared" ca="1" si="1115"/>
        <v>1.7358857984792817E-17</v>
      </c>
      <c r="BN515" s="93">
        <f t="shared" ca="1" si="1116"/>
        <v>3.1003678521559721E-20</v>
      </c>
      <c r="BO515" s="36">
        <f t="shared" ca="1" si="1117"/>
        <v>4.7188252558920124E-18</v>
      </c>
      <c r="BP515" s="36">
        <f t="shared" si="1118"/>
        <v>2.063603094219481E-3</v>
      </c>
      <c r="BQ515" s="36">
        <f t="shared" si="1119"/>
        <v>98.333781669993428</v>
      </c>
      <c r="BR515" s="36">
        <f t="shared" si="1120"/>
        <v>154.78110000000001</v>
      </c>
      <c r="BS515" s="36">
        <f t="shared" si="1121"/>
        <v>152.20210894041421</v>
      </c>
      <c r="BT515" s="36">
        <f t="shared" si="1122"/>
        <v>0.27183961410514029</v>
      </c>
      <c r="BU515" s="70" cm="1">
        <f t="array" ref="BU515">IF(AND(ActInt=1,$J515=0),INDEX(Tbl_FwdNom,$B515-IVP,MATCH(ValnDt,Tbl_FwdNom_Cols)),INDEX(Tbl_FwdNom,$B515,MATCH(StartDt,Tbl_FwdNom_Cols)))</f>
        <v>11.366892185999999</v>
      </c>
      <c r="BV515" s="70" cm="1">
        <f t="array" ref="BV515">INDEX(Tbl_FwdReal,$B515,MATCH(StartDt,Tbl_FwdReal_Cols))</f>
        <v>4.3421332079999999</v>
      </c>
      <c r="BW515" s="70" cm="1">
        <f t="array" ref="BW515">IF(RunType&lt;&gt;"OPN",INDEX(Tbl_FwdReal,$B515,MATCH(ValnDt,Tbl_FwdReal_Cols)),IF(AND($J515=0,ActInt=1),INDEX(Tbl_FwdReal,$B515-IVP,MATCH(ValnDt,Tbl_FwdReal_Cols)),-999))*$K515</f>
        <v>4.3421332079999999</v>
      </c>
      <c r="BX515" s="70">
        <f t="shared" si="1123"/>
        <v>4.342133208E-2</v>
      </c>
      <c r="BY515" s="70">
        <f t="shared" si="1198"/>
        <v>6.7324279866854297E-2</v>
      </c>
      <c r="BZ515" s="64">
        <f t="shared" si="1211"/>
        <v>5.4443371261374551E-3</v>
      </c>
      <c r="CA515" s="70" cm="1">
        <f t="array" ref="CA515">IF($J515=1,CA514*(1+INDEX(Tbl_CPI,$B515,MATCH(IF(RunType="OPN",StartDt,ValnDt),Tbl_CPI_Cols))),0)</f>
        <v>0</v>
      </c>
      <c r="CB515" s="70">
        <f t="shared" si="1199"/>
        <v>18.16613589013987</v>
      </c>
      <c r="CC515" s="70">
        <f t="shared" si="1200"/>
        <v>17.872533339816208</v>
      </c>
      <c r="CD515" s="36">
        <f t="shared" si="1124"/>
        <v>92.711199238531975</v>
      </c>
      <c r="CE515" s="36">
        <f t="shared" si="1125"/>
        <v>1.5752918275332868</v>
      </c>
      <c r="CF515" s="36">
        <f t="shared" si="1126"/>
        <v>0</v>
      </c>
      <c r="CG515" s="36">
        <f t="shared" si="1127"/>
        <v>0.17229157636396922</v>
      </c>
      <c r="CH515" s="36">
        <f t="shared" si="1128"/>
        <v>0.16941301434378739</v>
      </c>
      <c r="CI515" s="36">
        <f t="shared" si="1129"/>
        <v>0</v>
      </c>
      <c r="CJ515" s="36">
        <f t="shared" si="1130"/>
        <v>0</v>
      </c>
      <c r="CK515" s="36">
        <f t="shared" si="1131"/>
        <v>0</v>
      </c>
      <c r="CL515" s="36">
        <f t="shared" si="1132"/>
        <v>2.8785620201818192E-3</v>
      </c>
      <c r="CM515" s="36">
        <f t="shared" si="1133"/>
        <v>0.17229157636396922</v>
      </c>
      <c r="CN515" s="36">
        <f t="shared" ca="1" si="1134"/>
        <v>4.6623805709398161</v>
      </c>
      <c r="CO515" s="20">
        <f t="shared" si="1135"/>
        <v>120000</v>
      </c>
      <c r="CP515" s="20">
        <f t="shared" si="1136"/>
        <v>2</v>
      </c>
      <c r="CQ515" s="64">
        <f t="shared" si="1137"/>
        <v>3.8117315729999997E-2</v>
      </c>
      <c r="CR515" s="64">
        <f t="shared" si="1138"/>
        <v>0.17152792078499998</v>
      </c>
      <c r="CS515" s="36">
        <f t="shared" si="1139"/>
        <v>3.411687649302491</v>
      </c>
      <c r="CT515" s="36">
        <f t="shared" si="1140"/>
        <v>2.8782972999553942</v>
      </c>
      <c r="CU515" s="36">
        <f t="shared" si="1141"/>
        <v>8.3472972928111636E-2</v>
      </c>
      <c r="CV515" s="36">
        <f t="shared" si="1201"/>
        <v>2.961770272883506</v>
      </c>
      <c r="CW515" s="36">
        <f t="shared" si="1142"/>
        <v>0</v>
      </c>
      <c r="CX515" s="36">
        <f t="shared" si="1143"/>
        <v>0</v>
      </c>
      <c r="CY515" s="36">
        <f t="shared" si="1144"/>
        <v>0</v>
      </c>
      <c r="CZ515" s="36">
        <f t="shared" si="1202"/>
        <v>0</v>
      </c>
      <c r="DA515" s="64">
        <f t="shared" si="1145"/>
        <v>9.0120242626983149E-3</v>
      </c>
      <c r="DB515" s="70">
        <f t="shared" si="1203"/>
        <v>0.99106846693003137</v>
      </c>
      <c r="DC515" s="70">
        <f>PRODUCT($DB$8:DB515)</f>
        <v>7.3152701839586743E-3</v>
      </c>
      <c r="DD515" s="36">
        <f t="shared" si="1146"/>
        <v>7.2042182685258842</v>
      </c>
      <c r="DE515" s="36">
        <f t="shared" si="1147"/>
        <v>178.02787654502714</v>
      </c>
      <c r="DF515" s="36">
        <f t="shared" si="1148"/>
        <v>4.0992352944386603</v>
      </c>
      <c r="DG515" s="36">
        <f t="shared" si="1149"/>
        <v>7.6137857478177556E-2</v>
      </c>
      <c r="DH515" s="36">
        <f t="shared" ca="1" si="1150"/>
        <v>7.5084273794623654E-17</v>
      </c>
      <c r="DI515" s="36">
        <f t="shared" si="1151"/>
        <v>5.1918336958622975</v>
      </c>
      <c r="DJ515" s="36">
        <f t="shared" ca="1" si="1152"/>
        <v>180.03858940932403</v>
      </c>
      <c r="DK515" s="36">
        <f t="shared" si="1153"/>
        <v>0</v>
      </c>
      <c r="DL515" s="36">
        <f t="shared" si="1154"/>
        <v>0</v>
      </c>
      <c r="DM515" s="36">
        <f t="shared" ca="1" si="1155"/>
        <v>180.03858940932403</v>
      </c>
      <c r="DN515" s="36">
        <f t="shared" ca="1" si="1204"/>
        <v>180.03858940932852</v>
      </c>
      <c r="DO515" s="64" cm="1">
        <f t="array" ref="DO515">IFERROR(INDEX(Tbl_FwdNom,$B515,MATCH(LIDt,Tbl_FwdNom_Cols,0)),0)</f>
        <v>8.3793705579999997</v>
      </c>
      <c r="DP515" s="64">
        <f t="shared" ca="1" si="1205"/>
        <v>8.3176267680000002</v>
      </c>
      <c r="DQ515" s="64">
        <f t="shared" ca="1" si="1156"/>
        <v>6.6803574984384273E-3</v>
      </c>
      <c r="DR515" s="70">
        <f t="shared" ca="1" si="1157"/>
        <v>0.99336397353074535</v>
      </c>
      <c r="DS515" s="70">
        <f ca="1">PRODUCT($DR$8:DR515)</f>
        <v>1.4147259954165891E-2</v>
      </c>
      <c r="DT515" s="36">
        <f t="shared" ca="1" si="1158"/>
        <v>190.96976165533488</v>
      </c>
      <c r="DU515" s="36">
        <f t="shared" ca="1" si="1159"/>
        <v>4.34754731032743</v>
      </c>
      <c r="DV515" s="36">
        <f t="shared" ca="1" si="1160"/>
        <v>8.1651991748250607E-2</v>
      </c>
      <c r="DW515" s="36">
        <f t="shared" ca="1" si="1161"/>
        <v>7.7828944714744462E-17</v>
      </c>
      <c r="DX515" s="36">
        <f t="shared" ca="1" si="1162"/>
        <v>7.6141716354729505</v>
      </c>
      <c r="DY515" s="36">
        <f t="shared" ca="1" si="1163"/>
        <v>8.1620606881445013E-2</v>
      </c>
      <c r="DZ515" s="36">
        <f t="shared" ca="1" si="1164"/>
        <v>5.4248978323309984</v>
      </c>
      <c r="EA515" s="36">
        <f t="shared" ca="1" si="1165"/>
        <v>0</v>
      </c>
      <c r="EB515" s="36">
        <f t="shared" ca="1" si="1166"/>
        <v>193.12800377765353</v>
      </c>
      <c r="EC515" s="36">
        <f t="shared" ca="1" si="1167"/>
        <v>0</v>
      </c>
      <c r="ED515" s="36">
        <f t="shared" ca="1" si="1168"/>
        <v>0</v>
      </c>
      <c r="EE515" s="36">
        <f t="shared" ca="1" si="1206"/>
        <v>0</v>
      </c>
      <c r="EF515" s="36">
        <f t="shared" ca="1" si="1169"/>
        <v>193.12800377765353</v>
      </c>
      <c r="EG515" s="64"/>
      <c r="EH515" s="64"/>
      <c r="EI515" s="64"/>
      <c r="EJ515" s="70"/>
      <c r="EK515" s="70"/>
      <c r="EL515" s="70"/>
      <c r="EM515" s="70"/>
      <c r="EN515" s="70"/>
      <c r="EO515" s="36">
        <f t="shared" ca="1" si="1170"/>
        <v>1.6496628214340165</v>
      </c>
      <c r="EP515" s="36">
        <f t="shared" ca="1" si="1171"/>
        <v>0</v>
      </c>
      <c r="EQ515" s="36">
        <f t="shared" si="1172"/>
        <v>4.8612318967918835</v>
      </c>
      <c r="ER515" s="36">
        <f t="shared" si="1173"/>
        <v>4.3184173524842023E-2</v>
      </c>
      <c r="ES515" s="36">
        <f t="shared" si="1174"/>
        <v>-3.9437115519016346E-2</v>
      </c>
      <c r="ET515" s="36">
        <f t="shared" ca="1" si="1175"/>
        <v>0</v>
      </c>
      <c r="EU515" s="36">
        <f t="shared" ca="1" si="1207"/>
        <v>4.3184173524842023E-2</v>
      </c>
      <c r="EV515" s="36">
        <f t="shared" si="1176"/>
        <v>8.5702014164294613E-2</v>
      </c>
      <c r="EW515" s="36">
        <f t="shared" si="1177"/>
        <v>6.354445833098243</v>
      </c>
      <c r="EX515" s="36">
        <f t="shared" ca="1" si="1208"/>
        <v>11.344563917579263</v>
      </c>
      <c r="EY515" s="36">
        <f t="shared" si="1178"/>
        <v>0</v>
      </c>
      <c r="EZ515" s="36">
        <f t="shared" si="1179"/>
        <v>0</v>
      </c>
      <c r="FA515" s="36">
        <f t="shared" si="1180"/>
        <v>0</v>
      </c>
      <c r="FB515" s="36">
        <f t="shared" si="1181"/>
        <v>0</v>
      </c>
      <c r="FC515" s="36">
        <f t="shared" si="1209"/>
        <v>0</v>
      </c>
      <c r="FD515" s="36">
        <f t="shared" si="1182"/>
        <v>0</v>
      </c>
      <c r="FE515" s="36">
        <f t="shared" si="1183"/>
        <v>0</v>
      </c>
      <c r="FF515" s="36">
        <f t="shared" si="1210"/>
        <v>0</v>
      </c>
      <c r="FG515" s="36">
        <f t="shared" ca="1" si="1184"/>
        <v>11.344563917579263</v>
      </c>
      <c r="FH515" s="36">
        <f t="shared" ca="1" si="1185"/>
        <v>0.10223748527495617</v>
      </c>
      <c r="FI515" s="36">
        <f t="shared" ca="1" si="1186"/>
        <v>-0.30156704714423493</v>
      </c>
      <c r="FJ515" s="36">
        <f t="shared" ca="1" si="1187"/>
        <v>11.945551556466402</v>
      </c>
      <c r="FK515" s="36">
        <f t="shared" si="1188"/>
        <v>0</v>
      </c>
      <c r="FL515" s="36">
        <f t="shared" si="1189"/>
        <v>0</v>
      </c>
      <c r="FM515" s="36">
        <f t="shared" ca="1" si="1190"/>
        <v>0</v>
      </c>
      <c r="FN515" s="36">
        <f t="shared" ca="1" si="1212"/>
        <v>11.945551556466402</v>
      </c>
    </row>
    <row r="516" spans="2:170" x14ac:dyDescent="0.25">
      <c r="B516" s="2">
        <v>508</v>
      </c>
      <c r="C516" s="2">
        <f t="shared" si="1218"/>
        <v>43</v>
      </c>
      <c r="D516" s="2">
        <f t="shared" si="1215"/>
        <v>532</v>
      </c>
      <c r="E516" s="2">
        <f t="shared" si="1213"/>
        <v>45</v>
      </c>
      <c r="F516" s="189">
        <f t="shared" si="1217"/>
        <v>61178</v>
      </c>
      <c r="G516" s="2">
        <f t="shared" si="1216"/>
        <v>6</v>
      </c>
      <c r="H516" s="187">
        <f t="shared" si="1067"/>
        <v>76.916666666666671</v>
      </c>
      <c r="I516" s="186">
        <f t="shared" si="1214"/>
        <v>76</v>
      </c>
      <c r="J516" s="2">
        <f t="shared" si="1068"/>
        <v>0</v>
      </c>
      <c r="K516" s="2">
        <f t="shared" si="1069"/>
        <v>1</v>
      </c>
      <c r="L516">
        <f t="shared" si="1070"/>
        <v>2</v>
      </c>
      <c r="M516" s="190">
        <f t="shared" si="1191"/>
        <v>3.2583601830000003E-2</v>
      </c>
      <c r="N516">
        <f t="shared" si="1071"/>
        <v>1</v>
      </c>
      <c r="O516">
        <f t="shared" si="1072"/>
        <v>100</v>
      </c>
      <c r="P516" s="58">
        <f t="shared" si="1073"/>
        <v>0.146626208235</v>
      </c>
      <c r="Q516" s="106">
        <f t="shared" si="1074"/>
        <v>0.146626208235</v>
      </c>
      <c r="R516" s="59">
        <f t="shared" si="1075"/>
        <v>0.146626208235</v>
      </c>
      <c r="S516" s="32">
        <f t="shared" si="1192"/>
        <v>1.3126224662526886E-2</v>
      </c>
      <c r="T516">
        <f t="shared" si="1076"/>
        <v>1</v>
      </c>
      <c r="U516" s="32">
        <f t="shared" si="1193"/>
        <v>1.0130006400000001E-3</v>
      </c>
      <c r="V516">
        <f t="shared" si="1077"/>
        <v>1</v>
      </c>
      <c r="W516">
        <f t="shared" si="1078"/>
        <v>100</v>
      </c>
      <c r="X516" s="58">
        <f t="shared" si="1079"/>
        <v>4.5585028800000007E-3</v>
      </c>
      <c r="Y516" s="58">
        <f t="shared" si="1080"/>
        <v>4.5585028800000007E-3</v>
      </c>
      <c r="Z516" s="32">
        <f t="shared" si="1081"/>
        <v>4.5585028800000007E-3</v>
      </c>
      <c r="AA516" s="32">
        <f t="shared" si="1082"/>
        <v>3.8067123779061962E-4</v>
      </c>
      <c r="AB516" s="59">
        <f t="shared" si="1083"/>
        <v>4.9056245199999996E-3</v>
      </c>
      <c r="AC516" s="59">
        <f t="shared" si="1084"/>
        <v>4.9056245199999996E-3</v>
      </c>
      <c r="AD516">
        <f t="shared" si="1085"/>
        <v>1</v>
      </c>
      <c r="AE516" s="59">
        <f t="shared" si="1086"/>
        <v>4.9056245199999996E-3</v>
      </c>
      <c r="AF516" s="59">
        <f t="shared" si="1087"/>
        <v>4.1758461800000006E-3</v>
      </c>
      <c r="AG516" s="59">
        <f t="shared" si="1088"/>
        <v>4.1758461800000006E-3</v>
      </c>
      <c r="AH516">
        <f t="shared" si="1089"/>
        <v>1</v>
      </c>
      <c r="AI516" s="59">
        <f t="shared" si="1090"/>
        <v>4.1758461800000006E-3</v>
      </c>
      <c r="AJ516" s="59">
        <f t="shared" si="1091"/>
        <v>0</v>
      </c>
      <c r="AK516" s="59">
        <f t="shared" si="1092"/>
        <v>0</v>
      </c>
      <c r="AL516" s="59">
        <f t="shared" si="1093"/>
        <v>0</v>
      </c>
      <c r="AM516" s="12">
        <f t="shared" si="1194"/>
        <v>1.7860436757256967E-3</v>
      </c>
      <c r="AN516" s="12">
        <f t="shared" si="1195"/>
        <v>0</v>
      </c>
      <c r="AO516" s="66">
        <f t="shared" si="1094"/>
        <v>2.3444010544660812E-5</v>
      </c>
      <c r="AP516" s="66">
        <f t="shared" si="1095"/>
        <v>6.7989545678660898E-7</v>
      </c>
      <c r="AQ516" s="59">
        <f t="shared" si="1096"/>
        <v>8.7616596494309051E-6</v>
      </c>
      <c r="AR516" s="59">
        <f t="shared" si="1097"/>
        <v>7.4582436605923102E-6</v>
      </c>
      <c r="AS516" s="59">
        <f t="shared" si="1098"/>
        <v>0</v>
      </c>
      <c r="AT516" s="12">
        <f t="shared" si="1099"/>
        <v>1.745699866414226E-3</v>
      </c>
      <c r="AU516" s="59">
        <f t="shared" si="1196"/>
        <v>0</v>
      </c>
      <c r="AV516" s="59">
        <f t="shared" si="1197"/>
        <v>-4.4045713257223618E-20</v>
      </c>
      <c r="AW516" s="70">
        <f t="shared" si="1100"/>
        <v>0</v>
      </c>
      <c r="AX516" s="20">
        <f t="shared" si="1101"/>
        <v>200000</v>
      </c>
      <c r="AY516" s="20">
        <f t="shared" si="1102"/>
        <v>0</v>
      </c>
      <c r="AZ516" s="20">
        <f t="shared" si="1103"/>
        <v>0</v>
      </c>
      <c r="BA516" s="20">
        <f t="shared" si="1104"/>
        <v>200000</v>
      </c>
      <c r="BB516" s="36">
        <f t="shared" si="1105"/>
        <v>1</v>
      </c>
      <c r="BC516" s="36">
        <f t="shared" si="1106"/>
        <v>0</v>
      </c>
      <c r="BD516" s="80">
        <f t="shared" si="1107"/>
        <v>4.6888021089321619</v>
      </c>
      <c r="BE516" s="36">
        <f t="shared" si="1108"/>
        <v>0</v>
      </c>
      <c r="BF516" s="36">
        <f t="shared" si="1109"/>
        <v>0</v>
      </c>
      <c r="BG516" s="36">
        <f t="shared" si="1110"/>
        <v>4.6888021089321619</v>
      </c>
      <c r="BH516" s="36">
        <f t="shared" si="1111"/>
        <v>0.13597909135732181</v>
      </c>
      <c r="BI516" s="36">
        <f t="shared" si="1112"/>
        <v>0</v>
      </c>
      <c r="BJ516" s="36">
        <f t="shared" si="1113"/>
        <v>0</v>
      </c>
      <c r="BK516" s="36">
        <f t="shared" si="1114"/>
        <v>0.13597909135732181</v>
      </c>
      <c r="BL516" s="68">
        <f ca="1">IF(OR(AT516=0,E516&gt;ProjTerm),0,VLOOKUP(D516,'Life Events'!$AE$5:$AI$1206,5,FALSE))</f>
        <v>1.6966749736869468E-17</v>
      </c>
      <c r="BM516" s="93">
        <f t="shared" ca="1" si="1115"/>
        <v>1.6966749736869468E-17</v>
      </c>
      <c r="BN516" s="93">
        <f t="shared" ca="1" si="1116"/>
        <v>2.9618852749136633E-20</v>
      </c>
      <c r="BO516" s="36">
        <f t="shared" ca="1" si="1117"/>
        <v>4.5081396308750501E-18</v>
      </c>
      <c r="BP516" s="36">
        <f t="shared" si="1118"/>
        <v>2.0169896710097021E-3</v>
      </c>
      <c r="BQ516" s="36">
        <f t="shared" si="1119"/>
        <v>98.335696365954064</v>
      </c>
      <c r="BR516" s="36">
        <f t="shared" si="1120"/>
        <v>154.78110000000001</v>
      </c>
      <c r="BS516" s="36">
        <f t="shared" si="1121"/>
        <v>152.20507252788374</v>
      </c>
      <c r="BT516" s="36">
        <f t="shared" si="1122"/>
        <v>0.26570437477949421</v>
      </c>
      <c r="BU516" s="70" cm="1">
        <f t="array" ref="BU516">IF(AND(ActInt=1,$J516=0),INDEX(Tbl_FwdNom,$B516-IVP,MATCH(ValnDt,Tbl_FwdNom_Cols)),INDEX(Tbl_FwdNom,$B516,MATCH(StartDt,Tbl_FwdNom_Cols)))</f>
        <v>11.360845367</v>
      </c>
      <c r="BV516" s="70" cm="1">
        <f t="array" ref="BV516">INDEX(Tbl_FwdReal,$B516,MATCH(StartDt,Tbl_FwdReal_Cols))</f>
        <v>4.3387217280000003</v>
      </c>
      <c r="BW516" s="70" cm="1">
        <f t="array" ref="BW516">IF(RunType&lt;&gt;"OPN",INDEX(Tbl_FwdReal,$B516,MATCH(ValnDt,Tbl_FwdReal_Cols)),IF(AND($J516=0,ActInt=1),INDEX(Tbl_FwdReal,$B516-IVP,MATCH(ValnDt,Tbl_FwdReal_Cols)),-999))*$K516</f>
        <v>4.3387217280000003</v>
      </c>
      <c r="BX516" s="70">
        <f t="shared" si="1123"/>
        <v>4.3387217280000001E-2</v>
      </c>
      <c r="BY516" s="70">
        <f t="shared" si="1198"/>
        <v>6.7301223579352643E-2</v>
      </c>
      <c r="BZ516" s="64">
        <f t="shared" si="1211"/>
        <v>5.4425271448861334E-3</v>
      </c>
      <c r="CA516" s="70" cm="1">
        <f t="array" ref="CA516">IF($J516=1,CA515*(1+INDEX(Tbl_CPI,$B516,MATCH(IF(RunType="OPN",StartDt,ValnDt),Tbl_CPI_Cols))),0)</f>
        <v>0</v>
      </c>
      <c r="CB516" s="70">
        <f t="shared" si="1199"/>
        <v>18.265005577839645</v>
      </c>
      <c r="CC516" s="70">
        <f t="shared" si="1200"/>
        <v>17.872533339816208</v>
      </c>
      <c r="CD516" s="36">
        <f t="shared" si="1124"/>
        <v>92.711241528925171</v>
      </c>
      <c r="CE516" s="36">
        <f t="shared" si="1125"/>
        <v>1.5753225006635967</v>
      </c>
      <c r="CF516" s="36">
        <f t="shared" si="1126"/>
        <v>0</v>
      </c>
      <c r="CG516" s="36">
        <f t="shared" si="1127"/>
        <v>0.168399921390953</v>
      </c>
      <c r="CH516" s="36">
        <f t="shared" si="1128"/>
        <v>0.16558632660141437</v>
      </c>
      <c r="CI516" s="36">
        <f t="shared" si="1129"/>
        <v>0</v>
      </c>
      <c r="CJ516" s="36">
        <f t="shared" si="1130"/>
        <v>0</v>
      </c>
      <c r="CK516" s="36">
        <f t="shared" si="1131"/>
        <v>0</v>
      </c>
      <c r="CL516" s="36">
        <f t="shared" si="1132"/>
        <v>2.8135947895386064E-3</v>
      </c>
      <c r="CM516" s="36">
        <f t="shared" si="1133"/>
        <v>0.168399921390953</v>
      </c>
      <c r="CN516" s="36">
        <f t="shared" ca="1" si="1134"/>
        <v>4.55705983583898</v>
      </c>
      <c r="CO516" s="20">
        <f t="shared" si="1135"/>
        <v>120000</v>
      </c>
      <c r="CP516" s="20">
        <f t="shared" si="1136"/>
        <v>2</v>
      </c>
      <c r="CQ516" s="64">
        <f t="shared" si="1137"/>
        <v>3.8117315729999997E-2</v>
      </c>
      <c r="CR516" s="64">
        <f t="shared" si="1138"/>
        <v>0.17152792078499998</v>
      </c>
      <c r="CS516" s="36">
        <f t="shared" si="1139"/>
        <v>3.3346231979542709</v>
      </c>
      <c r="CT516" s="36">
        <f t="shared" si="1140"/>
        <v>2.8132812653592976</v>
      </c>
      <c r="CU516" s="36">
        <f t="shared" si="1141"/>
        <v>8.1587454814393084E-2</v>
      </c>
      <c r="CV516" s="36">
        <f t="shared" si="1201"/>
        <v>2.8948687201736907</v>
      </c>
      <c r="CW516" s="36">
        <f t="shared" si="1142"/>
        <v>0</v>
      </c>
      <c r="CX516" s="36">
        <f t="shared" si="1143"/>
        <v>0</v>
      </c>
      <c r="CY516" s="36">
        <f t="shared" si="1144"/>
        <v>0</v>
      </c>
      <c r="CZ516" s="36">
        <f t="shared" si="1202"/>
        <v>0</v>
      </c>
      <c r="DA516" s="64">
        <f t="shared" si="1145"/>
        <v>9.0074586741279994E-3</v>
      </c>
      <c r="DB516" s="70">
        <f t="shared" si="1203"/>
        <v>0.99107295134768958</v>
      </c>
      <c r="DC516" s="70">
        <f>PRODUCT($DB$8:DB516)</f>
        <v>7.2499664111216793E-3</v>
      </c>
      <c r="DD516" s="36">
        <f t="shared" si="1146"/>
        <v>7.0034055920795346</v>
      </c>
      <c r="DE516" s="36">
        <f t="shared" si="1147"/>
        <v>174.94265317691708</v>
      </c>
      <c r="DF516" s="36">
        <f t="shared" si="1148"/>
        <v>4.000179895591522</v>
      </c>
      <c r="DG516" s="36">
        <f t="shared" si="1149"/>
        <v>7.480667641193918E-2</v>
      </c>
      <c r="DH516" s="36">
        <f t="shared" ca="1" si="1150"/>
        <v>7.1252452657030591E-17</v>
      </c>
      <c r="DI516" s="36">
        <f t="shared" si="1151"/>
        <v>5.0686821465971139</v>
      </c>
      <c r="DJ516" s="36">
        <f t="shared" ca="1" si="1152"/>
        <v>176.93330295061423</v>
      </c>
      <c r="DK516" s="36">
        <f t="shared" si="1153"/>
        <v>0</v>
      </c>
      <c r="DL516" s="36">
        <f t="shared" si="1154"/>
        <v>0</v>
      </c>
      <c r="DM516" s="36">
        <f t="shared" ca="1" si="1155"/>
        <v>176.93330295061423</v>
      </c>
      <c r="DN516" s="36">
        <f t="shared" ca="1" si="1204"/>
        <v>176.93330295061875</v>
      </c>
      <c r="DO516" s="64" cm="1">
        <f t="array" ref="DO516">IFERROR(INDEX(Tbl_FwdNom,$B516,MATCH(LIDt,Tbl_FwdNom_Cols,0)),0)</f>
        <v>8.3776549780000007</v>
      </c>
      <c r="DP516" s="64">
        <f t="shared" ca="1" si="1205"/>
        <v>8.3159121650000003</v>
      </c>
      <c r="DQ516" s="64">
        <f t="shared" ca="1" si="1156"/>
        <v>6.6790295599983285E-3</v>
      </c>
      <c r="DR516" s="70">
        <f t="shared" ca="1" si="1157"/>
        <v>0.99336528390492285</v>
      </c>
      <c r="DS516" s="70">
        <f ca="1">PRODUCT($DR$8:DR516)</f>
        <v>1.4053396900846745E-2</v>
      </c>
      <c r="DT516" s="36">
        <f t="shared" ca="1" si="1158"/>
        <v>187.55645222956454</v>
      </c>
      <c r="DU516" s="36">
        <f t="shared" ca="1" si="1159"/>
        <v>4.2406056159692769</v>
      </c>
      <c r="DV516" s="36">
        <f t="shared" ca="1" si="1160"/>
        <v>8.0180358143760205E-2</v>
      </c>
      <c r="DW516" s="36">
        <f t="shared" ca="1" si="1161"/>
        <v>7.3840626906242669E-17</v>
      </c>
      <c r="DX516" s="36">
        <f t="shared" ca="1" si="1162"/>
        <v>7.3993225381216812</v>
      </c>
      <c r="DY516" s="36">
        <f t="shared" ca="1" si="1163"/>
        <v>7.9333366455203391E-2</v>
      </c>
      <c r="DZ516" s="36">
        <f t="shared" ca="1" si="1164"/>
        <v>5.2944386027415913</v>
      </c>
      <c r="EA516" s="36">
        <f t="shared" ca="1" si="1165"/>
        <v>0</v>
      </c>
      <c r="EB516" s="36">
        <f t="shared" ca="1" si="1166"/>
        <v>189.69132691846519</v>
      </c>
      <c r="EC516" s="36">
        <f t="shared" ca="1" si="1167"/>
        <v>0</v>
      </c>
      <c r="ED516" s="36">
        <f t="shared" ca="1" si="1168"/>
        <v>0</v>
      </c>
      <c r="EE516" s="36">
        <f t="shared" ca="1" si="1206"/>
        <v>0</v>
      </c>
      <c r="EF516" s="36">
        <f t="shared" ca="1" si="1169"/>
        <v>189.69132691846519</v>
      </c>
      <c r="EG516" s="64"/>
      <c r="EH516" s="64"/>
      <c r="EI516" s="64"/>
      <c r="EJ516" s="70"/>
      <c r="EK516" s="70"/>
      <c r="EL516" s="70"/>
      <c r="EM516" s="70"/>
      <c r="EN516" s="70"/>
      <c r="EO516" s="36">
        <f t="shared" ca="1" si="1170"/>
        <v>1.6201732985201298</v>
      </c>
      <c r="EP516" s="36">
        <f t="shared" ca="1" si="1171"/>
        <v>0</v>
      </c>
      <c r="EQ516" s="36">
        <f t="shared" si="1172"/>
        <v>4.7762389632639319</v>
      </c>
      <c r="ER516" s="36">
        <f t="shared" si="1173"/>
        <v>4.1980444106546437E-2</v>
      </c>
      <c r="ES516" s="36">
        <f t="shared" si="1174"/>
        <v>-3.8337832789994031E-2</v>
      </c>
      <c r="ET516" s="36">
        <f t="shared" ca="1" si="1175"/>
        <v>0</v>
      </c>
      <c r="EU516" s="36">
        <f t="shared" ca="1" si="1207"/>
        <v>4.1980444106546437E-2</v>
      </c>
      <c r="EV516" s="36">
        <f t="shared" si="1176"/>
        <v>8.3669141688450285E-2</v>
      </c>
      <c r="EW516" s="36">
        <f t="shared" si="1177"/>
        <v>6.2433458066510559</v>
      </c>
      <c r="EX516" s="36">
        <f t="shared" ca="1" si="1208"/>
        <v>11.145234355709984</v>
      </c>
      <c r="EY516" s="36">
        <f t="shared" si="1178"/>
        <v>0</v>
      </c>
      <c r="EZ516" s="36">
        <f t="shared" si="1179"/>
        <v>0</v>
      </c>
      <c r="FA516" s="36">
        <f t="shared" si="1180"/>
        <v>0</v>
      </c>
      <c r="FB516" s="36">
        <f t="shared" si="1181"/>
        <v>0</v>
      </c>
      <c r="FC516" s="36">
        <f t="shared" si="1209"/>
        <v>0</v>
      </c>
      <c r="FD516" s="36">
        <f t="shared" si="1182"/>
        <v>0</v>
      </c>
      <c r="FE516" s="36">
        <f t="shared" si="1183"/>
        <v>0</v>
      </c>
      <c r="FF516" s="36">
        <f t="shared" si="1210"/>
        <v>0</v>
      </c>
      <c r="FG516" s="36">
        <f t="shared" ca="1" si="1184"/>
        <v>11.145234355709984</v>
      </c>
      <c r="FH516" s="36">
        <f t="shared" ca="1" si="1185"/>
        <v>0.10039023787252928</v>
      </c>
      <c r="FI516" s="36">
        <f t="shared" ca="1" si="1186"/>
        <v>-0.32897817864800022</v>
      </c>
      <c r="FJ516" s="36">
        <f t="shared" ca="1" si="1187"/>
        <v>11.696358069774524</v>
      </c>
      <c r="FK516" s="36">
        <f t="shared" si="1188"/>
        <v>0</v>
      </c>
      <c r="FL516" s="36">
        <f t="shared" si="1189"/>
        <v>0</v>
      </c>
      <c r="FM516" s="36">
        <f t="shared" ca="1" si="1190"/>
        <v>0</v>
      </c>
      <c r="FN516" s="36">
        <f t="shared" ca="1" si="1212"/>
        <v>11.696358069774524</v>
      </c>
    </row>
    <row r="517" spans="2:170" x14ac:dyDescent="0.25">
      <c r="B517" s="2">
        <v>509</v>
      </c>
      <c r="C517" s="2">
        <f t="shared" si="1218"/>
        <v>43</v>
      </c>
      <c r="D517" s="2">
        <f t="shared" si="1215"/>
        <v>533</v>
      </c>
      <c r="E517" s="2">
        <f t="shared" si="1213"/>
        <v>45</v>
      </c>
      <c r="F517" s="189">
        <f t="shared" si="1217"/>
        <v>61209</v>
      </c>
      <c r="G517" s="2">
        <f t="shared" si="1216"/>
        <v>7</v>
      </c>
      <c r="H517" s="187">
        <f t="shared" si="1067"/>
        <v>77</v>
      </c>
      <c r="I517" s="186">
        <f t="shared" si="1214"/>
        <v>77</v>
      </c>
      <c r="J517" s="2">
        <f t="shared" si="1068"/>
        <v>0</v>
      </c>
      <c r="K517" s="2">
        <f t="shared" si="1069"/>
        <v>1</v>
      </c>
      <c r="L517">
        <f t="shared" si="1070"/>
        <v>2</v>
      </c>
      <c r="M517" s="190">
        <f t="shared" si="1191"/>
        <v>3.6184085669999998E-2</v>
      </c>
      <c r="N517">
        <f t="shared" si="1071"/>
        <v>1</v>
      </c>
      <c r="O517">
        <f t="shared" si="1072"/>
        <v>100</v>
      </c>
      <c r="P517" s="58">
        <f t="shared" si="1073"/>
        <v>0.16282838551499998</v>
      </c>
      <c r="Q517" s="106">
        <f t="shared" si="1074"/>
        <v>0.16282838551499998</v>
      </c>
      <c r="R517" s="59">
        <f t="shared" si="1075"/>
        <v>0.16282838551499998</v>
      </c>
      <c r="S517" s="32">
        <f t="shared" si="1192"/>
        <v>1.4701379947648086E-2</v>
      </c>
      <c r="T517">
        <f t="shared" si="1076"/>
        <v>1</v>
      </c>
      <c r="U517" s="32">
        <f t="shared" si="1193"/>
        <v>1.0572807300000002E-3</v>
      </c>
      <c r="V517">
        <f t="shared" si="1077"/>
        <v>1</v>
      </c>
      <c r="W517">
        <f t="shared" si="1078"/>
        <v>100</v>
      </c>
      <c r="X517" s="58">
        <f t="shared" si="1079"/>
        <v>4.757763285000001E-3</v>
      </c>
      <c r="Y517" s="58">
        <f t="shared" si="1080"/>
        <v>4.757763285000001E-3</v>
      </c>
      <c r="Z517" s="32">
        <f t="shared" si="1081"/>
        <v>4.757763285000001E-3</v>
      </c>
      <c r="AA517" s="32">
        <f t="shared" si="1082"/>
        <v>3.9734749229491939E-4</v>
      </c>
      <c r="AB517" s="59">
        <f t="shared" si="1083"/>
        <v>4.9056245199999996E-3</v>
      </c>
      <c r="AC517" s="59">
        <f t="shared" si="1084"/>
        <v>4.9056245199999996E-3</v>
      </c>
      <c r="AD517">
        <f t="shared" si="1085"/>
        <v>1</v>
      </c>
      <c r="AE517" s="59">
        <f t="shared" si="1086"/>
        <v>4.9056245199999996E-3</v>
      </c>
      <c r="AF517" s="59">
        <f t="shared" si="1087"/>
        <v>4.1758461800000006E-3</v>
      </c>
      <c r="AG517" s="59">
        <f t="shared" si="1088"/>
        <v>4.1758461800000006E-3</v>
      </c>
      <c r="AH517">
        <f t="shared" si="1089"/>
        <v>1</v>
      </c>
      <c r="AI517" s="59">
        <f t="shared" si="1090"/>
        <v>4.1758461800000006E-3</v>
      </c>
      <c r="AJ517" s="59">
        <f t="shared" si="1091"/>
        <v>0</v>
      </c>
      <c r="AK517" s="59">
        <f t="shared" si="1092"/>
        <v>0</v>
      </c>
      <c r="AL517" s="59">
        <f t="shared" si="1093"/>
        <v>0</v>
      </c>
      <c r="AM517" s="12">
        <f t="shared" si="1194"/>
        <v>1.745699866414226E-3</v>
      </c>
      <c r="AN517" s="12">
        <f t="shared" si="1195"/>
        <v>0</v>
      </c>
      <c r="AO517" s="66">
        <f t="shared" si="1094"/>
        <v>2.5664197010714044E-5</v>
      </c>
      <c r="AP517" s="66">
        <f t="shared" si="1095"/>
        <v>6.9364946421926844E-7</v>
      </c>
      <c r="AQ517" s="59">
        <f t="shared" si="1096"/>
        <v>8.5637480692423501E-6</v>
      </c>
      <c r="AR517" s="59">
        <f t="shared" si="1097"/>
        <v>7.2897741185923568E-6</v>
      </c>
      <c r="AS517" s="59">
        <f t="shared" si="1098"/>
        <v>0</v>
      </c>
      <c r="AT517" s="12">
        <f t="shared" si="1099"/>
        <v>1.7034884977514581E-3</v>
      </c>
      <c r="AU517" s="59">
        <f t="shared" si="1196"/>
        <v>5.8445273360546723E-20</v>
      </c>
      <c r="AV517" s="59">
        <f t="shared" si="1197"/>
        <v>0</v>
      </c>
      <c r="AW517" s="70">
        <f t="shared" si="1100"/>
        <v>0</v>
      </c>
      <c r="AX517" s="20">
        <f t="shared" si="1101"/>
        <v>200000</v>
      </c>
      <c r="AY517" s="20">
        <f t="shared" si="1102"/>
        <v>0</v>
      </c>
      <c r="AZ517" s="20">
        <f t="shared" si="1103"/>
        <v>0</v>
      </c>
      <c r="BA517" s="20">
        <f t="shared" si="1104"/>
        <v>200000</v>
      </c>
      <c r="BB517" s="36">
        <f t="shared" si="1105"/>
        <v>1</v>
      </c>
      <c r="BC517" s="36">
        <f t="shared" si="1106"/>
        <v>0</v>
      </c>
      <c r="BD517" s="80">
        <f t="shared" si="1107"/>
        <v>5.1328394021428085</v>
      </c>
      <c r="BE517" s="36">
        <f t="shared" si="1108"/>
        <v>0</v>
      </c>
      <c r="BF517" s="36">
        <f t="shared" si="1109"/>
        <v>0</v>
      </c>
      <c r="BG517" s="36">
        <f t="shared" si="1110"/>
        <v>5.1328394021428085</v>
      </c>
      <c r="BH517" s="36">
        <f t="shared" si="1111"/>
        <v>0.13872989284385367</v>
      </c>
      <c r="BI517" s="36">
        <f t="shared" si="1112"/>
        <v>0</v>
      </c>
      <c r="BJ517" s="36">
        <f t="shared" si="1113"/>
        <v>0</v>
      </c>
      <c r="BK517" s="36">
        <f t="shared" si="1114"/>
        <v>0.13872989284385367</v>
      </c>
      <c r="BL517" s="68">
        <f ca="1">IF(OR(AT517=0,E517&gt;ProjTerm),0,VLOOKUP(D517,'Life Events'!$AE$5:$AI$1206,5,FALSE))</f>
        <v>1.6556490366441139E-17</v>
      </c>
      <c r="BM517" s="93">
        <f t="shared" ca="1" si="1115"/>
        <v>1.6556490366441139E-17</v>
      </c>
      <c r="BN517" s="93">
        <f t="shared" ca="1" si="1116"/>
        <v>2.8203790902365306E-20</v>
      </c>
      <c r="BO517" s="36">
        <f t="shared" ca="1" si="1117"/>
        <v>4.2927600398557792E-18</v>
      </c>
      <c r="BP517" s="36">
        <f t="shared" si="1118"/>
        <v>2.2037684978050485E-3</v>
      </c>
      <c r="BQ517" s="36">
        <f t="shared" si="1119"/>
        <v>98.335696365954064</v>
      </c>
      <c r="BR517" s="36">
        <f t="shared" si="1120"/>
        <v>154.78110000000001</v>
      </c>
      <c r="BS517" s="36">
        <f t="shared" si="1121"/>
        <v>152.20507252788374</v>
      </c>
      <c r="BT517" s="36">
        <f t="shared" si="1122"/>
        <v>0.25927959035067638</v>
      </c>
      <c r="BU517" s="70" cm="1">
        <f t="array" ref="BU517">IF(AND(ActInt=1,$J517=0),INDEX(Tbl_FwdNom,$B517-IVP,MATCH(ValnDt,Tbl_FwdNom_Cols)),INDEX(Tbl_FwdNom,$B517,MATCH(StartDt,Tbl_FwdNom_Cols)))</f>
        <v>11.354798876</v>
      </c>
      <c r="BV517" s="70" cm="1">
        <f t="array" ref="BV517">INDEX(Tbl_FwdReal,$B517,MATCH(StartDt,Tbl_FwdReal_Cols))</f>
        <v>4.3353103600000003</v>
      </c>
      <c r="BW517" s="70" cm="1">
        <f t="array" ref="BW517">IF(RunType&lt;&gt;"OPN",INDEX(Tbl_FwdReal,$B517,MATCH(ValnDt,Tbl_FwdReal_Cols)),IF(AND($J517=0,ActInt=1),INDEX(Tbl_FwdReal,$B517-IVP,MATCH(ValnDt,Tbl_FwdReal_Cols)),-999))*$K517</f>
        <v>4.3353103600000003</v>
      </c>
      <c r="BX517" s="70">
        <f t="shared" si="1123"/>
        <v>4.3353103600000005E-2</v>
      </c>
      <c r="BY517" s="70">
        <f t="shared" si="1198"/>
        <v>6.7278167782123255E-2</v>
      </c>
      <c r="BZ517" s="64">
        <f t="shared" si="1211"/>
        <v>5.4407171662818055E-3</v>
      </c>
      <c r="CA517" s="70" cm="1">
        <f t="array" ref="CA517">IF($J517=1,CA516*(1+INDEX(Tbl_CPI,$B517,MATCH(IF(RunType="OPN",StartDt,ValnDt),Tbl_CPI_Cols))),0)</f>
        <v>0</v>
      </c>
      <c r="CB517" s="70">
        <f t="shared" si="1199"/>
        <v>18.364380307229229</v>
      </c>
      <c r="CC517" s="70">
        <f t="shared" si="1200"/>
        <v>17.872533339816208</v>
      </c>
      <c r="CD517" s="36">
        <f t="shared" si="1124"/>
        <v>92.711241528925171</v>
      </c>
      <c r="CE517" s="36">
        <f t="shared" si="1125"/>
        <v>1.5753225006635967</v>
      </c>
      <c r="CF517" s="36">
        <f t="shared" si="1126"/>
        <v>0</v>
      </c>
      <c r="CG517" s="36">
        <f t="shared" si="1127"/>
        <v>0.16459604223110949</v>
      </c>
      <c r="CH517" s="36">
        <f t="shared" si="1128"/>
        <v>0.16184600195214172</v>
      </c>
      <c r="CI517" s="36">
        <f t="shared" si="1129"/>
        <v>0</v>
      </c>
      <c r="CJ517" s="36">
        <f t="shared" si="1130"/>
        <v>0</v>
      </c>
      <c r="CK517" s="36">
        <f t="shared" si="1131"/>
        <v>0</v>
      </c>
      <c r="CL517" s="36">
        <f t="shared" si="1132"/>
        <v>2.7500402789677652E-3</v>
      </c>
      <c r="CM517" s="36">
        <f t="shared" si="1133"/>
        <v>0.16459604223110949</v>
      </c>
      <c r="CN517" s="36">
        <f t="shared" ca="1" si="1134"/>
        <v>5.0100859361381813</v>
      </c>
      <c r="CO517" s="20">
        <f t="shared" si="1135"/>
        <v>120000</v>
      </c>
      <c r="CP517" s="20">
        <f t="shared" si="1136"/>
        <v>2</v>
      </c>
      <c r="CQ517" s="64">
        <f t="shared" si="1137"/>
        <v>4.2252515160000004E-2</v>
      </c>
      <c r="CR517" s="64">
        <f t="shared" si="1138"/>
        <v>0.19013631822000002</v>
      </c>
      <c r="CS517" s="36">
        <f t="shared" si="1139"/>
        <v>3.6493340928512508</v>
      </c>
      <c r="CT517" s="36">
        <f t="shared" si="1140"/>
        <v>3.0797036412856853</v>
      </c>
      <c r="CU517" s="36">
        <f t="shared" si="1141"/>
        <v>8.3237935706312216E-2</v>
      </c>
      <c r="CV517" s="36">
        <f t="shared" si="1201"/>
        <v>3.1629415769919973</v>
      </c>
      <c r="CW517" s="36">
        <f t="shared" si="1142"/>
        <v>0</v>
      </c>
      <c r="CX517" s="36">
        <f t="shared" si="1143"/>
        <v>0</v>
      </c>
      <c r="CY517" s="36">
        <f t="shared" si="1144"/>
        <v>0</v>
      </c>
      <c r="CZ517" s="36">
        <f t="shared" si="1202"/>
        <v>0</v>
      </c>
      <c r="DA517" s="64">
        <f t="shared" si="1145"/>
        <v>9.0028931059740192E-3</v>
      </c>
      <c r="DB517" s="70">
        <f t="shared" si="1203"/>
        <v>0.99107743578587693</v>
      </c>
      <c r="DC517" s="70">
        <f>PRODUCT($DB$8:DB517)</f>
        <v>7.185278120268211E-3</v>
      </c>
      <c r="DD517" s="36">
        <f t="shared" si="1146"/>
        <v>6.807176913652131</v>
      </c>
      <c r="DE517" s="36">
        <f t="shared" si="1147"/>
        <v>171.38480378100152</v>
      </c>
      <c r="DF517" s="36">
        <f t="shared" si="1148"/>
        <v>3.897463194752345</v>
      </c>
      <c r="DG517" s="36">
        <f t="shared" si="1149"/>
        <v>7.3276384425484009E-2</v>
      </c>
      <c r="DH517" s="36">
        <f t="shared" ca="1" si="1150"/>
        <v>6.7601170831984532E-17</v>
      </c>
      <c r="DI517" s="36">
        <f t="shared" si="1151"/>
        <v>4.9482370673461036</v>
      </c>
      <c r="DJ517" s="36">
        <f t="shared" ca="1" si="1152"/>
        <v>173.35005074502232</v>
      </c>
      <c r="DK517" s="36">
        <f t="shared" si="1153"/>
        <v>0</v>
      </c>
      <c r="DL517" s="36">
        <f t="shared" si="1154"/>
        <v>0</v>
      </c>
      <c r="DM517" s="36">
        <f t="shared" ca="1" si="1155"/>
        <v>173.35005074502232</v>
      </c>
      <c r="DN517" s="36">
        <f t="shared" ca="1" si="1204"/>
        <v>173.35005074502689</v>
      </c>
      <c r="DO517" s="64" cm="1">
        <f t="array" ref="DO517">IFERROR(INDEX(Tbl_FwdNom,$B517,MATCH(LIDt,Tbl_FwdNom_Cols,0)),0)</f>
        <v>8.3759394240000002</v>
      </c>
      <c r="DP517" s="64">
        <f t="shared" ca="1" si="1205"/>
        <v>8.3141975890000008</v>
      </c>
      <c r="DQ517" s="64">
        <f t="shared" ca="1" si="1156"/>
        <v>6.6777016232006936E-3</v>
      </c>
      <c r="DR517" s="70">
        <f t="shared" ca="1" si="1157"/>
        <v>0.99336659428093688</v>
      </c>
      <c r="DS517" s="70">
        <f ca="1">PRODUCT($DR$8:DR517)</f>
        <v>1.3960175017472405E-2</v>
      </c>
      <c r="DT517" s="36">
        <f t="shared" ca="1" si="1158"/>
        <v>183.67605885291684</v>
      </c>
      <c r="DU517" s="36">
        <f t="shared" ca="1" si="1159"/>
        <v>4.1301932221305355</v>
      </c>
      <c r="DV517" s="36">
        <f t="shared" ca="1" si="1160"/>
        <v>7.8512010153680561E-2</v>
      </c>
      <c r="DW517" s="36">
        <f t="shared" ca="1" si="1161"/>
        <v>7.0040952540536864E-17</v>
      </c>
      <c r="DX517" s="36">
        <f t="shared" ca="1" si="1162"/>
        <v>7.1894534158944055</v>
      </c>
      <c r="DY517" s="36">
        <f t="shared" ca="1" si="1163"/>
        <v>7.7094726777752781E-2</v>
      </c>
      <c r="DZ517" s="36">
        <f t="shared" ca="1" si="1164"/>
        <v>5.1668665227309685</v>
      </c>
      <c r="EA517" s="36">
        <f t="shared" ca="1" si="1165"/>
        <v>0</v>
      </c>
      <c r="EB517" s="36">
        <f t="shared" ca="1" si="1166"/>
        <v>185.78224789850802</v>
      </c>
      <c r="EC517" s="36">
        <f t="shared" ca="1" si="1167"/>
        <v>0</v>
      </c>
      <c r="ED517" s="36">
        <f t="shared" ca="1" si="1168"/>
        <v>0</v>
      </c>
      <c r="EE517" s="36">
        <f t="shared" ca="1" si="1206"/>
        <v>0</v>
      </c>
      <c r="EF517" s="36">
        <f t="shared" ca="1" si="1169"/>
        <v>185.78224789850802</v>
      </c>
      <c r="EG517" s="64"/>
      <c r="EH517" s="64"/>
      <c r="EI517" s="64"/>
      <c r="EJ517" s="70"/>
      <c r="EK517" s="70"/>
      <c r="EL517" s="70"/>
      <c r="EM517" s="70"/>
      <c r="EN517" s="70"/>
      <c r="EO517" s="36">
        <f t="shared" ca="1" si="1170"/>
        <v>1.5914297727774245</v>
      </c>
      <c r="EP517" s="36">
        <f t="shared" ca="1" si="1171"/>
        <v>0</v>
      </c>
      <c r="EQ517" s="36">
        <f t="shared" si="1172"/>
        <v>4.6785332428462922</v>
      </c>
      <c r="ER517" s="36">
        <f t="shared" si="1173"/>
        <v>4.0804192501735836E-2</v>
      </c>
      <c r="ES517" s="36">
        <f t="shared" si="1174"/>
        <v>-3.7263643645407088E-2</v>
      </c>
      <c r="ET517" s="36">
        <f t="shared" ca="1" si="1175"/>
        <v>0</v>
      </c>
      <c r="EU517" s="36">
        <f t="shared" ca="1" si="1207"/>
        <v>4.0804192501735836E-2</v>
      </c>
      <c r="EV517" s="36">
        <f t="shared" si="1176"/>
        <v>8.168094512964752E-2</v>
      </c>
      <c r="EW517" s="36">
        <f t="shared" si="1177"/>
        <v>6.1156280344568374</v>
      </c>
      <c r="EX517" s="36">
        <f t="shared" ca="1" si="1208"/>
        <v>10.916646414934513</v>
      </c>
      <c r="EY517" s="36">
        <f t="shared" si="1178"/>
        <v>0</v>
      </c>
      <c r="EZ517" s="36">
        <f t="shared" si="1179"/>
        <v>0</v>
      </c>
      <c r="FA517" s="36">
        <f t="shared" si="1180"/>
        <v>0</v>
      </c>
      <c r="FB517" s="36">
        <f t="shared" si="1181"/>
        <v>0</v>
      </c>
      <c r="FC517" s="36">
        <f t="shared" si="1209"/>
        <v>0</v>
      </c>
      <c r="FD517" s="36">
        <f t="shared" si="1182"/>
        <v>0</v>
      </c>
      <c r="FE517" s="36">
        <f t="shared" si="1183"/>
        <v>0</v>
      </c>
      <c r="FF517" s="36">
        <f t="shared" si="1210"/>
        <v>0</v>
      </c>
      <c r="FG517" s="36">
        <f t="shared" ca="1" si="1184"/>
        <v>10.916646414934513</v>
      </c>
      <c r="FH517" s="36">
        <f t="shared" ca="1" si="1185"/>
        <v>9.8281400749369918E-2</v>
      </c>
      <c r="FI517" s="36">
        <f t="shared" ca="1" si="1186"/>
        <v>-0.32102359553618615</v>
      </c>
      <c r="FJ517" s="36">
        <f t="shared" ca="1" si="1187"/>
        <v>11.453439263506407</v>
      </c>
      <c r="FK517" s="36">
        <f t="shared" si="1188"/>
        <v>0</v>
      </c>
      <c r="FL517" s="36">
        <f t="shared" si="1189"/>
        <v>0</v>
      </c>
      <c r="FM517" s="36">
        <f t="shared" ca="1" si="1190"/>
        <v>0</v>
      </c>
      <c r="FN517" s="36">
        <f t="shared" ca="1" si="1212"/>
        <v>11.453439263506407</v>
      </c>
    </row>
    <row r="518" spans="2:170" x14ac:dyDescent="0.25">
      <c r="B518" s="2">
        <v>510</v>
      </c>
      <c r="C518" s="2">
        <f t="shared" si="1218"/>
        <v>43</v>
      </c>
      <c r="D518" s="2">
        <f t="shared" si="1215"/>
        <v>534</v>
      </c>
      <c r="E518" s="2">
        <f t="shared" si="1213"/>
        <v>45</v>
      </c>
      <c r="F518" s="189">
        <f t="shared" si="1217"/>
        <v>61240</v>
      </c>
      <c r="G518" s="2">
        <f t="shared" si="1216"/>
        <v>8</v>
      </c>
      <c r="H518" s="187">
        <f t="shared" si="1067"/>
        <v>77.083333333333343</v>
      </c>
      <c r="I518" s="186">
        <f t="shared" si="1214"/>
        <v>77</v>
      </c>
      <c r="J518" s="2">
        <f t="shared" si="1068"/>
        <v>0</v>
      </c>
      <c r="K518" s="2">
        <f t="shared" si="1069"/>
        <v>1</v>
      </c>
      <c r="L518">
        <f t="shared" si="1070"/>
        <v>2</v>
      </c>
      <c r="M518" s="190">
        <f t="shared" si="1191"/>
        <v>3.6184085669999998E-2</v>
      </c>
      <c r="N518">
        <f t="shared" si="1071"/>
        <v>1</v>
      </c>
      <c r="O518">
        <f t="shared" si="1072"/>
        <v>100</v>
      </c>
      <c r="P518" s="58">
        <f t="shared" si="1073"/>
        <v>0.16282838551499998</v>
      </c>
      <c r="Q518" s="106">
        <f t="shared" si="1074"/>
        <v>0.16282838551499998</v>
      </c>
      <c r="R518" s="59">
        <f t="shared" si="1075"/>
        <v>0.16282838551499998</v>
      </c>
      <c r="S518" s="32">
        <f t="shared" si="1192"/>
        <v>1.4701379947648086E-2</v>
      </c>
      <c r="T518">
        <f t="shared" si="1076"/>
        <v>1</v>
      </c>
      <c r="U518" s="32">
        <f t="shared" si="1193"/>
        <v>1.0572807300000002E-3</v>
      </c>
      <c r="V518">
        <f t="shared" si="1077"/>
        <v>1</v>
      </c>
      <c r="W518">
        <f t="shared" si="1078"/>
        <v>100</v>
      </c>
      <c r="X518" s="58">
        <f t="shared" si="1079"/>
        <v>4.757763285000001E-3</v>
      </c>
      <c r="Y518" s="58">
        <f t="shared" si="1080"/>
        <v>4.757763285000001E-3</v>
      </c>
      <c r="Z518" s="32">
        <f t="shared" si="1081"/>
        <v>4.757763285000001E-3</v>
      </c>
      <c r="AA518" s="32">
        <f t="shared" si="1082"/>
        <v>3.9734749229491939E-4</v>
      </c>
      <c r="AB518" s="59">
        <f t="shared" si="1083"/>
        <v>4.9056245199999996E-3</v>
      </c>
      <c r="AC518" s="59">
        <f t="shared" si="1084"/>
        <v>4.9056245199999996E-3</v>
      </c>
      <c r="AD518">
        <f t="shared" si="1085"/>
        <v>1</v>
      </c>
      <c r="AE518" s="59">
        <f t="shared" si="1086"/>
        <v>4.9056245199999996E-3</v>
      </c>
      <c r="AF518" s="59">
        <f t="shared" si="1087"/>
        <v>4.1758461800000006E-3</v>
      </c>
      <c r="AG518" s="59">
        <f t="shared" si="1088"/>
        <v>4.1758461800000006E-3</v>
      </c>
      <c r="AH518">
        <f t="shared" si="1089"/>
        <v>1</v>
      </c>
      <c r="AI518" s="59">
        <f t="shared" si="1090"/>
        <v>4.1758461800000006E-3</v>
      </c>
      <c r="AJ518" s="59">
        <f t="shared" si="1091"/>
        <v>0</v>
      </c>
      <c r="AK518" s="59">
        <f t="shared" si="1092"/>
        <v>0</v>
      </c>
      <c r="AL518" s="59">
        <f t="shared" si="1093"/>
        <v>0</v>
      </c>
      <c r="AM518" s="12">
        <f t="shared" si="1194"/>
        <v>1.7034884977514581E-3</v>
      </c>
      <c r="AN518" s="12">
        <f t="shared" si="1195"/>
        <v>0</v>
      </c>
      <c r="AO518" s="66">
        <f t="shared" si="1094"/>
        <v>2.5043631641892447E-5</v>
      </c>
      <c r="AP518" s="66">
        <f t="shared" si="1095"/>
        <v>6.7687688273478131E-7</v>
      </c>
      <c r="AQ518" s="59">
        <f t="shared" si="1096"/>
        <v>8.356674944107517E-6</v>
      </c>
      <c r="AR518" s="59">
        <f t="shared" si="1097"/>
        <v>7.1135059360093657E-6</v>
      </c>
      <c r="AS518" s="59">
        <f t="shared" si="1098"/>
        <v>0</v>
      </c>
      <c r="AT518" s="12">
        <f t="shared" si="1099"/>
        <v>1.6622978083467139E-3</v>
      </c>
      <c r="AU518" s="59">
        <f t="shared" si="1196"/>
        <v>0</v>
      </c>
      <c r="AV518" s="59">
        <f t="shared" si="1197"/>
        <v>-9.5714723039735938E-20</v>
      </c>
      <c r="AW518" s="70">
        <f t="shared" si="1100"/>
        <v>0</v>
      </c>
      <c r="AX518" s="20">
        <f t="shared" si="1101"/>
        <v>200000</v>
      </c>
      <c r="AY518" s="20">
        <f t="shared" si="1102"/>
        <v>0</v>
      </c>
      <c r="AZ518" s="20">
        <f t="shared" si="1103"/>
        <v>0</v>
      </c>
      <c r="BA518" s="20">
        <f t="shared" si="1104"/>
        <v>200000</v>
      </c>
      <c r="BB518" s="36">
        <f t="shared" si="1105"/>
        <v>1</v>
      </c>
      <c r="BC518" s="36">
        <f t="shared" si="1106"/>
        <v>0</v>
      </c>
      <c r="BD518" s="80">
        <f t="shared" si="1107"/>
        <v>5.0087263283784891</v>
      </c>
      <c r="BE518" s="36">
        <f t="shared" si="1108"/>
        <v>0</v>
      </c>
      <c r="BF518" s="36">
        <f t="shared" si="1109"/>
        <v>0</v>
      </c>
      <c r="BG518" s="36">
        <f t="shared" si="1110"/>
        <v>5.0087263283784891</v>
      </c>
      <c r="BH518" s="36">
        <f t="shared" si="1111"/>
        <v>0.13537537654695625</v>
      </c>
      <c r="BI518" s="36">
        <f t="shared" si="1112"/>
        <v>0</v>
      </c>
      <c r="BJ518" s="36">
        <f t="shared" si="1113"/>
        <v>0</v>
      </c>
      <c r="BK518" s="36">
        <f t="shared" si="1114"/>
        <v>0.13537537654695625</v>
      </c>
      <c r="BL518" s="68">
        <f ca="1">IF(OR(AT518=0,E518&gt;ProjTerm),0,VLOOKUP(D518,'Life Events'!$AE$5:$AI$1206,5,FALSE))</f>
        <v>1.6156151148878534E-17</v>
      </c>
      <c r="BM518" s="93">
        <f t="shared" ca="1" si="1115"/>
        <v>1.6156151148878534E-17</v>
      </c>
      <c r="BN518" s="93">
        <f t="shared" ca="1" si="1116"/>
        <v>2.685633464609903E-20</v>
      </c>
      <c r="BO518" s="36">
        <f t="shared" ca="1" si="1117"/>
        <v>4.0876703626426201E-18</v>
      </c>
      <c r="BP518" s="36">
        <f t="shared" si="1118"/>
        <v>2.1504809388735576E-3</v>
      </c>
      <c r="BQ518" s="36">
        <f t="shared" si="1119"/>
        <v>98.335696365954064</v>
      </c>
      <c r="BR518" s="36">
        <f t="shared" si="1120"/>
        <v>154.78110000000001</v>
      </c>
      <c r="BS518" s="36">
        <f t="shared" si="1121"/>
        <v>152.20507252788374</v>
      </c>
      <c r="BT518" s="36">
        <f t="shared" si="1122"/>
        <v>0.25301015848235375</v>
      </c>
      <c r="BU518" s="70" cm="1">
        <f t="array" ref="BU518">IF(AND(ActInt=1,$J518=0),INDEX(Tbl_FwdNom,$B518-IVP,MATCH(ValnDt,Tbl_FwdNom_Cols)),INDEX(Tbl_FwdNom,$B518,MATCH(StartDt,Tbl_FwdNom_Cols)))</f>
        <v>11.348752713</v>
      </c>
      <c r="BV518" s="70" cm="1">
        <f t="array" ref="BV518">INDEX(Tbl_FwdReal,$B518,MATCH(StartDt,Tbl_FwdReal_Cols))</f>
        <v>4.3318991029999996</v>
      </c>
      <c r="BW518" s="70" cm="1">
        <f t="array" ref="BW518">IF(RunType&lt;&gt;"OPN",INDEX(Tbl_FwdReal,$B518,MATCH(ValnDt,Tbl_FwdReal_Cols)),IF(AND($J518=0,ActInt=1),INDEX(Tbl_FwdReal,$B518-IVP,MATCH(ValnDt,Tbl_FwdReal_Cols)),-999))*$K518</f>
        <v>4.3318991029999996</v>
      </c>
      <c r="BX518" s="70">
        <f t="shared" si="1123"/>
        <v>4.3318991029999997E-2</v>
      </c>
      <c r="BY518" s="70">
        <f t="shared" si="1198"/>
        <v>6.7255112485518076E-2</v>
      </c>
      <c r="BZ518" s="64">
        <f t="shared" si="1211"/>
        <v>5.4389071911375986E-3</v>
      </c>
      <c r="CA518" s="70" cm="1">
        <f t="array" ref="CA518">IF($J518=1,CA517*(1+INDEX(Tbl_CPI,$B518,MATCH(IF(RunType="OPN",StartDt,ValnDt),Tbl_CPI_Cols))),0)</f>
        <v>0</v>
      </c>
      <c r="CB518" s="70">
        <f t="shared" si="1199"/>
        <v>18.464262467343005</v>
      </c>
      <c r="CC518" s="70">
        <f t="shared" si="1200"/>
        <v>17.872533339816208</v>
      </c>
      <c r="CD518" s="36">
        <f t="shared" si="1124"/>
        <v>92.711241528925171</v>
      </c>
      <c r="CE518" s="36">
        <f t="shared" si="1125"/>
        <v>1.5753225006635967</v>
      </c>
      <c r="CF518" s="36">
        <f t="shared" si="1126"/>
        <v>0</v>
      </c>
      <c r="CG518" s="36">
        <f t="shared" si="1127"/>
        <v>0.16061607731691085</v>
      </c>
      <c r="CH518" s="36">
        <f t="shared" si="1128"/>
        <v>0.15793253355678133</v>
      </c>
      <c r="CI518" s="36">
        <f t="shared" si="1129"/>
        <v>0</v>
      </c>
      <c r="CJ518" s="36">
        <f t="shared" si="1130"/>
        <v>0</v>
      </c>
      <c r="CK518" s="36">
        <f t="shared" si="1131"/>
        <v>0</v>
      </c>
      <c r="CL518" s="36">
        <f t="shared" si="1132"/>
        <v>2.6835437601295006E-3</v>
      </c>
      <c r="CM518" s="36">
        <f t="shared" si="1133"/>
        <v>0.16061607731691085</v>
      </c>
      <c r="CN518" s="36">
        <f t="shared" ca="1" si="1134"/>
        <v>4.8889410655042171</v>
      </c>
      <c r="CO518" s="20">
        <f t="shared" si="1135"/>
        <v>120000</v>
      </c>
      <c r="CP518" s="20">
        <f t="shared" si="1136"/>
        <v>2</v>
      </c>
      <c r="CQ518" s="64">
        <f t="shared" si="1137"/>
        <v>4.2252515160000004E-2</v>
      </c>
      <c r="CR518" s="64">
        <f t="shared" si="1138"/>
        <v>0.19013631822000002</v>
      </c>
      <c r="CS518" s="36">
        <f t="shared" si="1139"/>
        <v>3.5610924714072585</v>
      </c>
      <c r="CT518" s="36">
        <f t="shared" si="1140"/>
        <v>3.0052357970270935</v>
      </c>
      <c r="CU518" s="36">
        <f t="shared" si="1141"/>
        <v>8.1225225928173758E-2</v>
      </c>
      <c r="CV518" s="36">
        <f t="shared" si="1201"/>
        <v>3.0864610229552674</v>
      </c>
      <c r="CW518" s="36">
        <f t="shared" si="1142"/>
        <v>0</v>
      </c>
      <c r="CX518" s="36">
        <f t="shared" si="1143"/>
        <v>0</v>
      </c>
      <c r="CY518" s="36">
        <f t="shared" si="1144"/>
        <v>0</v>
      </c>
      <c r="CZ518" s="36">
        <f t="shared" si="1202"/>
        <v>0</v>
      </c>
      <c r="DA518" s="64">
        <f t="shared" si="1145"/>
        <v>8.9983275582499189E-3</v>
      </c>
      <c r="DB518" s="70">
        <f t="shared" si="1203"/>
        <v>0.99108192024457997</v>
      </c>
      <c r="DC518" s="70">
        <f>PRODUCT($DB$8:DB518)</f>
        <v>7.1211992369267845E-3</v>
      </c>
      <c r="DD518" s="36">
        <f t="shared" si="1146"/>
        <v>6.6154199627857757</v>
      </c>
      <c r="DE518" s="36">
        <f t="shared" si="1147"/>
        <v>167.91825405555088</v>
      </c>
      <c r="DF518" s="36">
        <f t="shared" si="1148"/>
        <v>3.7971584686779938</v>
      </c>
      <c r="DG518" s="36">
        <f t="shared" si="1149"/>
        <v>7.1785268395955198E-2</v>
      </c>
      <c r="DH518" s="36">
        <f t="shared" ca="1" si="1150"/>
        <v>6.4121797947809321E-17</v>
      </c>
      <c r="DI518" s="36">
        <f t="shared" si="1151"/>
        <v>4.8307015719222282</v>
      </c>
      <c r="DJ518" s="36">
        <f t="shared" ca="1" si="1152"/>
        <v>169.85890886496935</v>
      </c>
      <c r="DK518" s="36">
        <f t="shared" si="1153"/>
        <v>0</v>
      </c>
      <c r="DL518" s="36">
        <f t="shared" si="1154"/>
        <v>0</v>
      </c>
      <c r="DM518" s="36">
        <f t="shared" ca="1" si="1155"/>
        <v>169.85890886496935</v>
      </c>
      <c r="DN518" s="36">
        <f t="shared" ca="1" si="1204"/>
        <v>169.8589088649739</v>
      </c>
      <c r="DO518" s="64" cm="1">
        <f t="array" ref="DO518">IFERROR(INDEX(Tbl_FwdNom,$B518,MATCH(LIDt,Tbl_FwdNom_Cols,0)),0)</f>
        <v>8.3742238980000003</v>
      </c>
      <c r="DP518" s="64">
        <f t="shared" ca="1" si="1205"/>
        <v>8.31248304</v>
      </c>
      <c r="DQ518" s="64">
        <f t="shared" ca="1" si="1156"/>
        <v>6.6763736880457447E-3</v>
      </c>
      <c r="DR518" s="70">
        <f t="shared" ca="1" si="1157"/>
        <v>0.99336790465878699</v>
      </c>
      <c r="DS518" s="70">
        <f ca="1">PRODUCT($DR$8:DR518)</f>
        <v>1.3867589805776509E-2</v>
      </c>
      <c r="DT518" s="36">
        <f t="shared" ca="1" si="1158"/>
        <v>179.8936225309879</v>
      </c>
      <c r="DU518" s="36">
        <f t="shared" ca="1" si="1159"/>
        <v>4.0223925589383569</v>
      </c>
      <c r="DV518" s="36">
        <f t="shared" ca="1" si="1160"/>
        <v>7.6885704733592616E-2</v>
      </c>
      <c r="DW518" s="36">
        <f t="shared" ca="1" si="1161"/>
        <v>6.6420901750521546E-17</v>
      </c>
      <c r="DX518" s="36">
        <f t="shared" ca="1" si="1162"/>
        <v>6.9844427350293596</v>
      </c>
      <c r="DY518" s="36">
        <f t="shared" ca="1" si="1163"/>
        <v>7.4907979882018499E-2</v>
      </c>
      <c r="DZ518" s="36">
        <f t="shared" ca="1" si="1164"/>
        <v>5.0423755042646672</v>
      </c>
      <c r="EA518" s="36">
        <f t="shared" ca="1" si="1165"/>
        <v>0</v>
      </c>
      <c r="EB518" s="36">
        <f t="shared" ca="1" si="1166"/>
        <v>181.97197013431</v>
      </c>
      <c r="EC518" s="36">
        <f t="shared" ca="1" si="1167"/>
        <v>0</v>
      </c>
      <c r="ED518" s="36">
        <f t="shared" ca="1" si="1168"/>
        <v>0</v>
      </c>
      <c r="EE518" s="36">
        <f t="shared" ca="1" si="1206"/>
        <v>0</v>
      </c>
      <c r="EF518" s="36">
        <f t="shared" ca="1" si="1169"/>
        <v>181.97197013431</v>
      </c>
      <c r="EG518" s="64"/>
      <c r="EH518" s="64"/>
      <c r="EI518" s="64"/>
      <c r="EJ518" s="70"/>
      <c r="EK518" s="70"/>
      <c r="EL518" s="70"/>
      <c r="EM518" s="70"/>
      <c r="EN518" s="70"/>
      <c r="EO518" s="36">
        <f t="shared" ca="1" si="1170"/>
        <v>1.5584152627681374</v>
      </c>
      <c r="EP518" s="36">
        <f t="shared" ca="1" si="1171"/>
        <v>0</v>
      </c>
      <c r="EQ518" s="36">
        <f t="shared" si="1172"/>
        <v>4.5833288196506343</v>
      </c>
      <c r="ER518" s="36">
        <f t="shared" si="1173"/>
        <v>3.9654745728727146E-2</v>
      </c>
      <c r="ES518" s="36">
        <f t="shared" si="1174"/>
        <v>-3.621393349768301E-2</v>
      </c>
      <c r="ET518" s="36">
        <f t="shared" ca="1" si="1175"/>
        <v>0</v>
      </c>
      <c r="EU518" s="36">
        <f t="shared" ca="1" si="1207"/>
        <v>3.9654745728727146E-2</v>
      </c>
      <c r="EV518" s="36">
        <f t="shared" si="1176"/>
        <v>7.9740777303845975E-2</v>
      </c>
      <c r="EW518" s="36">
        <f t="shared" si="1177"/>
        <v>5.9911798774644884</v>
      </c>
      <c r="EX518" s="36">
        <f t="shared" ca="1" si="1208"/>
        <v>10.693904220147697</v>
      </c>
      <c r="EY518" s="36">
        <f t="shared" si="1178"/>
        <v>0</v>
      </c>
      <c r="EZ518" s="36">
        <f t="shared" si="1179"/>
        <v>0</v>
      </c>
      <c r="FA518" s="36">
        <f t="shared" si="1180"/>
        <v>0</v>
      </c>
      <c r="FB518" s="36">
        <f t="shared" si="1181"/>
        <v>0</v>
      </c>
      <c r="FC518" s="36">
        <f t="shared" si="1209"/>
        <v>0</v>
      </c>
      <c r="FD518" s="36">
        <f t="shared" si="1182"/>
        <v>0</v>
      </c>
      <c r="FE518" s="36">
        <f t="shared" si="1183"/>
        <v>0</v>
      </c>
      <c r="FF518" s="36">
        <f t="shared" si="1210"/>
        <v>0</v>
      </c>
      <c r="FG518" s="36">
        <f t="shared" ca="1" si="1184"/>
        <v>10.693904220147697</v>
      </c>
      <c r="FH518" s="36">
        <f t="shared" ca="1" si="1185"/>
        <v>9.6227253049440131E-2</v>
      </c>
      <c r="FI518" s="36">
        <f t="shared" ca="1" si="1186"/>
        <v>-0.31326135756225804</v>
      </c>
      <c r="FJ518" s="36">
        <f t="shared" ca="1" si="1187"/>
        <v>11.216645346480654</v>
      </c>
      <c r="FK518" s="36">
        <f t="shared" si="1188"/>
        <v>0</v>
      </c>
      <c r="FL518" s="36">
        <f t="shared" si="1189"/>
        <v>0</v>
      </c>
      <c r="FM518" s="36">
        <f t="shared" ca="1" si="1190"/>
        <v>0</v>
      </c>
      <c r="FN518" s="36">
        <f t="shared" ca="1" si="1212"/>
        <v>11.216645346480654</v>
      </c>
    </row>
    <row r="519" spans="2:170" x14ac:dyDescent="0.25">
      <c r="B519" s="2">
        <v>511</v>
      </c>
      <c r="C519" s="2">
        <f t="shared" si="1218"/>
        <v>43</v>
      </c>
      <c r="D519" s="2">
        <f t="shared" si="1215"/>
        <v>535</v>
      </c>
      <c r="E519" s="2">
        <f t="shared" si="1213"/>
        <v>45</v>
      </c>
      <c r="F519" s="189">
        <f t="shared" si="1217"/>
        <v>61270</v>
      </c>
      <c r="G519" s="2">
        <f t="shared" si="1216"/>
        <v>9</v>
      </c>
      <c r="H519" s="187">
        <f t="shared" si="1067"/>
        <v>77.166666666666671</v>
      </c>
      <c r="I519" s="186">
        <f t="shared" si="1214"/>
        <v>77</v>
      </c>
      <c r="J519" s="2">
        <f t="shared" si="1068"/>
        <v>0</v>
      </c>
      <c r="K519" s="2">
        <f t="shared" si="1069"/>
        <v>1</v>
      </c>
      <c r="L519">
        <f t="shared" si="1070"/>
        <v>2</v>
      </c>
      <c r="M519" s="190">
        <f t="shared" si="1191"/>
        <v>3.6184085669999998E-2</v>
      </c>
      <c r="N519">
        <f t="shared" si="1071"/>
        <v>1</v>
      </c>
      <c r="O519">
        <f t="shared" si="1072"/>
        <v>100</v>
      </c>
      <c r="P519" s="58">
        <f t="shared" si="1073"/>
        <v>0.16282838551499998</v>
      </c>
      <c r="Q519" s="106">
        <f t="shared" si="1074"/>
        <v>0.16282838551499998</v>
      </c>
      <c r="R519" s="59">
        <f t="shared" si="1075"/>
        <v>0.16282838551499998</v>
      </c>
      <c r="S519" s="32">
        <f t="shared" si="1192"/>
        <v>1.4701379947648086E-2</v>
      </c>
      <c r="T519">
        <f t="shared" si="1076"/>
        <v>1</v>
      </c>
      <c r="U519" s="32">
        <f t="shared" si="1193"/>
        <v>1.0572807300000002E-3</v>
      </c>
      <c r="V519">
        <f t="shared" si="1077"/>
        <v>1</v>
      </c>
      <c r="W519">
        <f t="shared" si="1078"/>
        <v>100</v>
      </c>
      <c r="X519" s="58">
        <f t="shared" si="1079"/>
        <v>4.757763285000001E-3</v>
      </c>
      <c r="Y519" s="58">
        <f t="shared" si="1080"/>
        <v>4.757763285000001E-3</v>
      </c>
      <c r="Z519" s="32">
        <f t="shared" si="1081"/>
        <v>4.757763285000001E-3</v>
      </c>
      <c r="AA519" s="32">
        <f t="shared" si="1082"/>
        <v>3.9734749229491939E-4</v>
      </c>
      <c r="AB519" s="59">
        <f t="shared" si="1083"/>
        <v>4.9056245199999996E-3</v>
      </c>
      <c r="AC519" s="59">
        <f t="shared" si="1084"/>
        <v>4.9056245199999996E-3</v>
      </c>
      <c r="AD519">
        <f t="shared" si="1085"/>
        <v>1</v>
      </c>
      <c r="AE519" s="59">
        <f t="shared" si="1086"/>
        <v>4.9056245199999996E-3</v>
      </c>
      <c r="AF519" s="59">
        <f t="shared" si="1087"/>
        <v>4.1758461800000006E-3</v>
      </c>
      <c r="AG519" s="59">
        <f t="shared" si="1088"/>
        <v>4.1758461800000006E-3</v>
      </c>
      <c r="AH519">
        <f t="shared" si="1089"/>
        <v>1</v>
      </c>
      <c r="AI519" s="59">
        <f t="shared" si="1090"/>
        <v>4.1758461800000006E-3</v>
      </c>
      <c r="AJ519" s="59">
        <f t="shared" si="1091"/>
        <v>0</v>
      </c>
      <c r="AK519" s="59">
        <f t="shared" si="1092"/>
        <v>0</v>
      </c>
      <c r="AL519" s="59">
        <f t="shared" si="1093"/>
        <v>0</v>
      </c>
      <c r="AM519" s="12">
        <f t="shared" si="1194"/>
        <v>1.6622978083467139E-3</v>
      </c>
      <c r="AN519" s="12">
        <f t="shared" si="1195"/>
        <v>0</v>
      </c>
      <c r="AO519" s="66">
        <f t="shared" si="1094"/>
        <v>2.443807166664774E-5</v>
      </c>
      <c r="AP519" s="66">
        <f t="shared" si="1095"/>
        <v>6.6050986559390728E-7</v>
      </c>
      <c r="AQ519" s="59">
        <f t="shared" si="1096"/>
        <v>8.1546088881678996E-6</v>
      </c>
      <c r="AR519" s="59">
        <f t="shared" si="1097"/>
        <v>6.9414999530069979E-6</v>
      </c>
      <c r="AS519" s="59">
        <f t="shared" si="1098"/>
        <v>0</v>
      </c>
      <c r="AT519" s="12">
        <f t="shared" si="1099"/>
        <v>1.6221031179732971E-3</v>
      </c>
      <c r="AU519" s="59">
        <f t="shared" si="1196"/>
        <v>0</v>
      </c>
      <c r="AV519" s="59">
        <f t="shared" si="1197"/>
        <v>-2.1684043449710089E-19</v>
      </c>
      <c r="AW519" s="70">
        <f t="shared" si="1100"/>
        <v>0</v>
      </c>
      <c r="AX519" s="20">
        <f t="shared" si="1101"/>
        <v>200000</v>
      </c>
      <c r="AY519" s="20">
        <f t="shared" si="1102"/>
        <v>0</v>
      </c>
      <c r="AZ519" s="20">
        <f t="shared" si="1103"/>
        <v>0</v>
      </c>
      <c r="BA519" s="20">
        <f t="shared" si="1104"/>
        <v>200000</v>
      </c>
      <c r="BB519" s="36">
        <f t="shared" si="1105"/>
        <v>1</v>
      </c>
      <c r="BC519" s="36">
        <f t="shared" si="1106"/>
        <v>0</v>
      </c>
      <c r="BD519" s="80">
        <f t="shared" si="1107"/>
        <v>4.8876143333295481</v>
      </c>
      <c r="BE519" s="36">
        <f t="shared" si="1108"/>
        <v>0</v>
      </c>
      <c r="BF519" s="36">
        <f t="shared" si="1109"/>
        <v>0</v>
      </c>
      <c r="BG519" s="36">
        <f t="shared" si="1110"/>
        <v>4.8876143333295481</v>
      </c>
      <c r="BH519" s="36">
        <f t="shared" si="1111"/>
        <v>0.13210197311878147</v>
      </c>
      <c r="BI519" s="36">
        <f t="shared" si="1112"/>
        <v>0</v>
      </c>
      <c r="BJ519" s="36">
        <f t="shared" si="1113"/>
        <v>0</v>
      </c>
      <c r="BK519" s="36">
        <f t="shared" si="1114"/>
        <v>0.13210197311878147</v>
      </c>
      <c r="BL519" s="68">
        <f ca="1">IF(OR(AT519=0,E519&gt;ProjTerm),0,VLOOKUP(D519,'Life Events'!$AE$5:$AI$1206,5,FALSE))</f>
        <v>1.5765492212919782E-17</v>
      </c>
      <c r="BM519" s="93">
        <f t="shared" ca="1" si="1115"/>
        <v>1.5765492212919782E-17</v>
      </c>
      <c r="BN519" s="93">
        <f t="shared" ca="1" si="1116"/>
        <v>2.5573254074960914E-20</v>
      </c>
      <c r="BO519" s="36">
        <f t="shared" ca="1" si="1117"/>
        <v>3.8923789912534242E-18</v>
      </c>
      <c r="BP519" s="36">
        <f t="shared" si="1118"/>
        <v>2.0984818836754246E-3</v>
      </c>
      <c r="BQ519" s="36">
        <f t="shared" si="1119"/>
        <v>98.335696365954064</v>
      </c>
      <c r="BR519" s="36">
        <f t="shared" si="1120"/>
        <v>154.78110000000001</v>
      </c>
      <c r="BS519" s="36">
        <f t="shared" si="1121"/>
        <v>152.20507252788374</v>
      </c>
      <c r="BT519" s="36">
        <f t="shared" si="1122"/>
        <v>0.24689232271883205</v>
      </c>
      <c r="BU519" s="70" cm="1">
        <f t="array" ref="BU519">IF(AND(ActInt=1,$J519=0),INDEX(Tbl_FwdNom,$B519-IVP,MATCH(ValnDt,Tbl_FwdNom_Cols)),INDEX(Tbl_FwdNom,$B519,MATCH(StartDt,Tbl_FwdNom_Cols)))</f>
        <v>11.342706879</v>
      </c>
      <c r="BV519" s="70" cm="1">
        <f t="array" ref="BV519">INDEX(Tbl_FwdReal,$B519,MATCH(StartDt,Tbl_FwdReal_Cols))</f>
        <v>4.3284879580000002</v>
      </c>
      <c r="BW519" s="70" cm="1">
        <f t="array" ref="BW519">IF(RunType&lt;&gt;"OPN",INDEX(Tbl_FwdReal,$B519,MATCH(ValnDt,Tbl_FwdReal_Cols)),IF(AND($J519=0,ActInt=1),INDEX(Tbl_FwdReal,$B519-IVP,MATCH(ValnDt,Tbl_FwdReal_Cols)),-999))*$K519</f>
        <v>4.3284879580000002</v>
      </c>
      <c r="BX519" s="70">
        <f t="shared" si="1123"/>
        <v>4.3284879580000005E-2</v>
      </c>
      <c r="BY519" s="70">
        <f t="shared" si="1198"/>
        <v>6.7232057689015301E-2</v>
      </c>
      <c r="BZ519" s="64">
        <f t="shared" si="1211"/>
        <v>5.4370972194137668E-3</v>
      </c>
      <c r="CA519" s="70" cm="1">
        <f t="array" ref="CA519">IF($J519=1,CA518*(1+INDEX(Tbl_CPI,$B519,MATCH(IF(RunType="OPN",StartDt,ValnDt),Tbl_CPI_Cols))),0)</f>
        <v>0</v>
      </c>
      <c r="CB519" s="70">
        <f t="shared" si="1199"/>
        <v>18.564654457462723</v>
      </c>
      <c r="CC519" s="70">
        <f t="shared" si="1200"/>
        <v>17.872533339816208</v>
      </c>
      <c r="CD519" s="36">
        <f t="shared" si="1124"/>
        <v>92.711241528925171</v>
      </c>
      <c r="CE519" s="36">
        <f t="shared" si="1125"/>
        <v>1.5753225006635967</v>
      </c>
      <c r="CF519" s="36">
        <f t="shared" si="1126"/>
        <v>0</v>
      </c>
      <c r="CG519" s="36">
        <f t="shared" si="1127"/>
        <v>0.15673234874292752</v>
      </c>
      <c r="CH519" s="36">
        <f t="shared" si="1128"/>
        <v>0.15411369360263516</v>
      </c>
      <c r="CI519" s="36">
        <f t="shared" si="1129"/>
        <v>0</v>
      </c>
      <c r="CJ519" s="36">
        <f t="shared" si="1130"/>
        <v>0</v>
      </c>
      <c r="CK519" s="36">
        <f t="shared" si="1131"/>
        <v>0</v>
      </c>
      <c r="CL519" s="36">
        <f t="shared" si="1132"/>
        <v>2.6186551402923616E-3</v>
      </c>
      <c r="CM519" s="36">
        <f t="shared" si="1133"/>
        <v>0.15673234874292752</v>
      </c>
      <c r="CN519" s="36">
        <f t="shared" ca="1" si="1134"/>
        <v>4.7707255018458223</v>
      </c>
      <c r="CO519" s="20">
        <f t="shared" si="1135"/>
        <v>120000</v>
      </c>
      <c r="CP519" s="20">
        <f t="shared" si="1136"/>
        <v>2</v>
      </c>
      <c r="CQ519" s="64">
        <f t="shared" si="1137"/>
        <v>4.2252515160000004E-2</v>
      </c>
      <c r="CR519" s="64">
        <f t="shared" si="1138"/>
        <v>0.19013631822000002</v>
      </c>
      <c r="CS519" s="36">
        <f t="shared" si="1139"/>
        <v>3.4749845498539718</v>
      </c>
      <c r="CT519" s="36">
        <f t="shared" si="1140"/>
        <v>2.9325685999977287</v>
      </c>
      <c r="CU519" s="36">
        <f t="shared" si="1141"/>
        <v>7.9261183871268875E-2</v>
      </c>
      <c r="CV519" s="36">
        <f t="shared" si="1201"/>
        <v>3.0118297838689974</v>
      </c>
      <c r="CW519" s="36">
        <f t="shared" si="1142"/>
        <v>0</v>
      </c>
      <c r="CX519" s="36">
        <f t="shared" si="1143"/>
        <v>0</v>
      </c>
      <c r="CY519" s="36">
        <f t="shared" si="1144"/>
        <v>0</v>
      </c>
      <c r="CZ519" s="36">
        <f t="shared" si="1202"/>
        <v>0</v>
      </c>
      <c r="DA519" s="64">
        <f t="shared" si="1145"/>
        <v>8.9937620317241951E-3</v>
      </c>
      <c r="DB519" s="70">
        <f t="shared" si="1203"/>
        <v>0.99108640472304388</v>
      </c>
      <c r="DC519" s="70">
        <f>PRODUCT($DB$8:DB519)</f>
        <v>7.0577237490422502E-3</v>
      </c>
      <c r="DD519" s="36">
        <f t="shared" si="1146"/>
        <v>6.4280251529521566</v>
      </c>
      <c r="DE519" s="36">
        <f t="shared" si="1147"/>
        <v>164.54085653997956</v>
      </c>
      <c r="DF519" s="36">
        <f t="shared" si="1148"/>
        <v>3.6992072352232483</v>
      </c>
      <c r="DG519" s="36">
        <f t="shared" si="1149"/>
        <v>7.0332406133616451E-2</v>
      </c>
      <c r="DH519" s="36">
        <f t="shared" ca="1" si="1150"/>
        <v>6.0806115148344793E-17</v>
      </c>
      <c r="DI519" s="36">
        <f t="shared" si="1151"/>
        <v>4.7160057901161778</v>
      </c>
      <c r="DJ519" s="36">
        <f t="shared" ca="1" si="1152"/>
        <v>166.45771200623321</v>
      </c>
      <c r="DK519" s="36">
        <f t="shared" si="1153"/>
        <v>0</v>
      </c>
      <c r="DL519" s="36">
        <f t="shared" si="1154"/>
        <v>0</v>
      </c>
      <c r="DM519" s="36">
        <f t="shared" ca="1" si="1155"/>
        <v>166.45771200623321</v>
      </c>
      <c r="DN519" s="36">
        <f t="shared" ca="1" si="1204"/>
        <v>166.45771200623773</v>
      </c>
      <c r="DO519" s="64" cm="1">
        <f t="array" ref="DO519">IFERROR(INDEX(Tbl_FwdNom,$B519,MATCH(LIDt,Tbl_FwdNom_Cols,0)),0)</f>
        <v>8.3725083990000009</v>
      </c>
      <c r="DP519" s="64">
        <f t="shared" ca="1" si="1205"/>
        <v>8.3107685189999998</v>
      </c>
      <c r="DQ519" s="64">
        <f t="shared" ca="1" si="1156"/>
        <v>6.6750457553081954E-3</v>
      </c>
      <c r="DR519" s="70">
        <f t="shared" ca="1" si="1157"/>
        <v>0.9933692150377087</v>
      </c>
      <c r="DS519" s="70">
        <f ca="1">PRODUCT($DR$8:DR519)</f>
        <v>1.3775636799829143E-2</v>
      </c>
      <c r="DT519" s="36">
        <f t="shared" ca="1" si="1158"/>
        <v>176.20680635914084</v>
      </c>
      <c r="DU519" s="36">
        <f t="shared" ca="1" si="1159"/>
        <v>3.9171402401963</v>
      </c>
      <c r="DV519" s="36">
        <f t="shared" ca="1" si="1160"/>
        <v>7.5300438446943035E-2</v>
      </c>
      <c r="DW519" s="36">
        <f t="shared" ca="1" si="1161"/>
        <v>6.2971885317561686E-17</v>
      </c>
      <c r="DX519" s="36">
        <f t="shared" ca="1" si="1162"/>
        <v>6.7841718871421781</v>
      </c>
      <c r="DY519" s="36">
        <f t="shared" ca="1" si="1163"/>
        <v>7.277185929199749E-2</v>
      </c>
      <c r="DZ519" s="36">
        <f t="shared" ca="1" si="1164"/>
        <v>4.9208911819121264</v>
      </c>
      <c r="EA519" s="36">
        <f t="shared" ca="1" si="1165"/>
        <v>0</v>
      </c>
      <c r="EB519" s="36">
        <f t="shared" ca="1" si="1166"/>
        <v>178.25813731495217</v>
      </c>
      <c r="EC519" s="36">
        <f t="shared" ca="1" si="1167"/>
        <v>0</v>
      </c>
      <c r="ED519" s="36">
        <f t="shared" ca="1" si="1168"/>
        <v>0</v>
      </c>
      <c r="EE519" s="36">
        <f t="shared" ca="1" si="1206"/>
        <v>0</v>
      </c>
      <c r="EF519" s="36">
        <f t="shared" ca="1" si="1169"/>
        <v>178.25813731495217</v>
      </c>
      <c r="EG519" s="64"/>
      <c r="EH519" s="64"/>
      <c r="EI519" s="64"/>
      <c r="EJ519" s="70"/>
      <c r="EK519" s="70"/>
      <c r="EL519" s="70"/>
      <c r="EM519" s="70"/>
      <c r="EN519" s="70"/>
      <c r="EO519" s="36">
        <f t="shared" ca="1" si="1170"/>
        <v>1.5262609918525945</v>
      </c>
      <c r="EP519" s="36">
        <f t="shared" ca="1" si="1171"/>
        <v>0</v>
      </c>
      <c r="EQ519" s="36">
        <f t="shared" si="1172"/>
        <v>4.4905668139250245</v>
      </c>
      <c r="ER519" s="36">
        <f t="shared" si="1173"/>
        <v>3.8531446894089584E-2</v>
      </c>
      <c r="ES519" s="36">
        <f t="shared" si="1174"/>
        <v>-3.5188102451536113E-2</v>
      </c>
      <c r="ET519" s="36">
        <f t="shared" ca="1" si="1175"/>
        <v>0</v>
      </c>
      <c r="EU519" s="36">
        <f t="shared" ca="1" si="1207"/>
        <v>3.8531446894089584E-2</v>
      </c>
      <c r="EV519" s="36">
        <f t="shared" si="1176"/>
        <v>7.7847484857910959E-2</v>
      </c>
      <c r="EW519" s="36">
        <f t="shared" si="1177"/>
        <v>5.8699243699578538</v>
      </c>
      <c r="EX519" s="36">
        <f t="shared" ca="1" si="1208"/>
        <v>10.476870115634879</v>
      </c>
      <c r="EY519" s="36">
        <f t="shared" si="1178"/>
        <v>0</v>
      </c>
      <c r="EZ519" s="36">
        <f t="shared" si="1179"/>
        <v>0</v>
      </c>
      <c r="FA519" s="36">
        <f t="shared" si="1180"/>
        <v>0</v>
      </c>
      <c r="FB519" s="36">
        <f t="shared" si="1181"/>
        <v>0</v>
      </c>
      <c r="FC519" s="36">
        <f t="shared" si="1209"/>
        <v>0</v>
      </c>
      <c r="FD519" s="36">
        <f t="shared" si="1182"/>
        <v>0</v>
      </c>
      <c r="FE519" s="36">
        <f t="shared" si="1183"/>
        <v>0</v>
      </c>
      <c r="FF519" s="36">
        <f t="shared" si="1210"/>
        <v>0</v>
      </c>
      <c r="FG519" s="36">
        <f t="shared" ca="1" si="1184"/>
        <v>10.476870115634879</v>
      </c>
      <c r="FH519" s="36">
        <f t="shared" ca="1" si="1185"/>
        <v>9.4226476657302854E-2</v>
      </c>
      <c r="FI519" s="36">
        <f t="shared" ca="1" si="1186"/>
        <v>-0.30568681380844609</v>
      </c>
      <c r="FJ519" s="36">
        <f t="shared" ca="1" si="1187"/>
        <v>10.985830153581031</v>
      </c>
      <c r="FK519" s="36">
        <f t="shared" si="1188"/>
        <v>0</v>
      </c>
      <c r="FL519" s="36">
        <f t="shared" si="1189"/>
        <v>0</v>
      </c>
      <c r="FM519" s="36">
        <f t="shared" ca="1" si="1190"/>
        <v>0</v>
      </c>
      <c r="FN519" s="36">
        <f t="shared" ca="1" si="1212"/>
        <v>10.985830153581031</v>
      </c>
    </row>
    <row r="520" spans="2:170" x14ac:dyDescent="0.25">
      <c r="B520" s="2">
        <v>512</v>
      </c>
      <c r="C520" s="2">
        <f t="shared" si="1218"/>
        <v>43</v>
      </c>
      <c r="D520" s="2">
        <f t="shared" si="1215"/>
        <v>536</v>
      </c>
      <c r="E520" s="2">
        <f t="shared" si="1213"/>
        <v>45</v>
      </c>
      <c r="F520" s="189">
        <f t="shared" si="1217"/>
        <v>61301</v>
      </c>
      <c r="G520" s="2">
        <f t="shared" si="1216"/>
        <v>10</v>
      </c>
      <c r="H520" s="187">
        <f t="shared" ref="H520:H583" si="1219">AgeAtEntry+D520/12</f>
        <v>77.25</v>
      </c>
      <c r="I520" s="186">
        <f t="shared" si="1214"/>
        <v>77</v>
      </c>
      <c r="J520" s="2">
        <f t="shared" ref="J520:J583" si="1220">IF(OR($B520&gt;IVP,IVP=0),0,1)</f>
        <v>0</v>
      </c>
      <c r="K520" s="2">
        <f t="shared" ref="K520:K583" si="1221">IF(AND(E520&lt;=ProjTerm,D520&gt;0),1,0)</f>
        <v>1</v>
      </c>
      <c r="L520">
        <f t="shared" ref="L520:L583" si="1222">IF($D520&lt;=VLOOKUP("Nat"&amp;Sex&amp;Smk,Tbl_MrtSelBands,2,FALSE),1,IF($D520&lt;=VLOOKUP("Nat"&amp;Sex&amp;Smk,Tbl_MrtSelBands,3,FALSE),2,3))</f>
        <v>2</v>
      </c>
      <c r="M520" s="190">
        <f t="shared" si="1191"/>
        <v>3.6184085669999998E-2</v>
      </c>
      <c r="N520">
        <f t="shared" ref="N520:N583" si="1223">VLOOKUP(G520,Tbl_MrtSeasonAdj,MATCH("DTH_NAT",Tbl_MrtSeasonAdj_Cols)+1,FALSE)</f>
        <v>1</v>
      </c>
      <c r="O520">
        <f t="shared" ref="O520:O583" si="1224">IF(F520&lt;=ProjStart,100,VLOOKUP(MIN(B520,Tbl_TmpScl_Rows),Tbl_TmpScl,2,FALSE))</f>
        <v>100</v>
      </c>
      <c r="P520" s="58">
        <f t="shared" ref="P520:P583" si="1225">IF(D520&lt;=DthNatWP,0,MIN(1,M520*N520*O520/100*DthAdjPC/100)*(1+UWLoadPC/100))</f>
        <v>0.16282838551499998</v>
      </c>
      <c r="Q520" s="106">
        <f t="shared" ref="Q520:Q583" si="1226">MIN(1,P520*(1+DthStressPC/100))*$K520</f>
        <v>0.16282838551499998</v>
      </c>
      <c r="R520" s="59">
        <f t="shared" ref="R520:R583" si="1227">IF(AND(ActDthNat=1,$B520=ActDthNatMth),1,IF(OR(AND($B520&lt;=IVP,ExpDthNat=0),AND(ActDthNat=1,$B520&lt;IVP)),0,Q520))</f>
        <v>0.16282838551499998</v>
      </c>
      <c r="S520" s="32">
        <f t="shared" si="1192"/>
        <v>1.4701379947648086E-2</v>
      </c>
      <c r="T520">
        <f t="shared" ref="T520:T583" si="1228">IF($D520&lt;=VLOOKUP("Acc"&amp;Sex&amp;Smk,Tbl_MrtSelBands,2,FALSE),1,IF($D520&lt;=VLOOKUP("Acc"&amp;Sex&amp;Smk,Tbl_MrtSelBands,3,FALSE),2,3))</f>
        <v>1</v>
      </c>
      <c r="U520" s="32">
        <f t="shared" si="1193"/>
        <v>1.0572807300000002E-3</v>
      </c>
      <c r="V520">
        <f t="shared" ref="V520:V583" si="1229">VLOOKUP(G520,Tbl_MrtSeasonAdj,MATCH("DTH_ACC",Tbl_MrtSeasonAdj_Cols)+1,FALSE)</f>
        <v>1</v>
      </c>
      <c r="W520">
        <f t="shared" ref="W520:W583" si="1230">IF(F520&lt;=ProjStart,100,VLOOKUP(MIN(B520,MAX(Tbl_TmpScl_Rows)),Tbl_TmpScl,2,FALSE))</f>
        <v>100</v>
      </c>
      <c r="X520" s="58">
        <f t="shared" ref="X520:X583" si="1231">MIN(1,U520*V520*W520/100*DthAdjPC/100*(1+UWLoadPC/100))</f>
        <v>4.757763285000001E-3</v>
      </c>
      <c r="Y520" s="58">
        <f t="shared" ref="Y520:Y583" si="1232">IF(F520&gt;ProjStart,MIN(1,X520*(1+DthStressPC/100)),0)</f>
        <v>4.757763285000001E-3</v>
      </c>
      <c r="Z520" s="32">
        <f t="shared" ref="Z520:Z583" si="1233">IF(AND(ActDthAcc=1,$B520=ActDthAccMth),1,IF(OR(AND($B520&lt;=IVP,ExpDthAcc=0),AND(ActDthAcc=1,$B520&lt;IVP)),0,Y520))</f>
        <v>4.757763285000001E-3</v>
      </c>
      <c r="AA520" s="32">
        <f t="shared" ref="AA520:AA583" si="1234">IF(F520&lt;=ProjStart,0,IF(Z520=1,1,1-(1-MIN(1-Q520,Z520))^(1/12)))</f>
        <v>3.9734749229491939E-4</v>
      </c>
      <c r="AB520" s="59">
        <f t="shared" ref="AB520:AB583" si="1235">IF($K520=0,0,MIN(100-AF520,INDEX(Tbl_Lps,MATCH(MIN($D520,MAX(Tbl_Lps_Rows)),Tbl_Lps_Rows,0),MATCH(RFRsk,Tbl_Lps_Cols,0)))/100)</f>
        <v>4.9056245199999996E-3</v>
      </c>
      <c r="AC520" s="59">
        <f t="shared" ref="AC520:AC583" si="1236">IF(AND(ActLps=1,$B520=ActLpsMth),1,IF(OR(AND($B520&lt;=IVP,ExpLps=0),AND(ActLps=1,$B520&lt;IVP)),0,AB520))</f>
        <v>4.9056245199999996E-3</v>
      </c>
      <c r="AD520">
        <f t="shared" ref="AD520:AD583" si="1237">VLOOKUP(G520,Tbl_ExitSeasonAdj,MATCH("LPS",Tbl_ExitSeasonAdj_Cols)+1,FALSE)</f>
        <v>1</v>
      </c>
      <c r="AE520" s="59">
        <f t="shared" ref="AE520:AE583" si="1238">IF(F520&gt;ProjStart,IF(E520&lt;ProjTerm,MIN(100,AC520*(1+LpsStressPC/100)*AD520),0),0)</f>
        <v>4.9056245199999996E-3</v>
      </c>
      <c r="AF520" s="59">
        <f t="shared" ref="AF520:AF583" si="1239">IF($K520=0,0,INDEX(Tbl_Cnl,MATCH(MIN($D520,MAX(Tbl_Cnl_Rows)),Tbl_Cnl_Rows,0),MATCH(RFRsk,Tbl_Cnl_Cols,0))/100)</f>
        <v>4.1758461800000006E-3</v>
      </c>
      <c r="AG520" s="59">
        <f t="shared" ref="AG520:AG583" si="1240">IF(AND(ActCnl=1,$B520=ActCnlMth),1,IF(OR(AND($B520&lt;=IVP,ExpCnl=0),AND(ActCnl=1,$B520&lt;IVP)),0,AF520))</f>
        <v>4.1758461800000006E-3</v>
      </c>
      <c r="AH520">
        <f t="shared" ref="AH520:AH583" si="1241">VLOOKUP(G520,Tbl_ExitSeasonAdj,MATCH("CNL",Tbl_ExitSeasonAdj_Cols,0)+1,FALSE)</f>
        <v>1</v>
      </c>
      <c r="AI520" s="59">
        <f t="shared" ref="AI520:AI583" si="1242">IF($F520&gt;ProjStart,IF($E520&lt;ProjTerm,MIN(100,1-AL520-AE520,AG520*(1+LpsStressPC/100)*AH520),0),0)</f>
        <v>4.1758461800000006E-3</v>
      </c>
      <c r="AJ520" s="59">
        <f t="shared" ref="AJ520:AJ583" si="1243">IF($K520=0,0,INDEX(Tbl_NTU,MATCH(MIN($D520,MAX(Tbl_NTU_Rows)),Tbl_NTU_Rows,0),MATCH(RFRsk,Tbl_NTU_Cols,0))/100)</f>
        <v>0</v>
      </c>
      <c r="AK520" s="59">
        <f t="shared" ref="AK520:AK583" si="1244">IF(AND(ActNTU=1,$B520=ActNTUMth),1,IF(OR(AND($B520&lt;=IVP,ExpNTU=0),AND(ActNTU=1,$B520&lt;IVP)),0,AJ520))</f>
        <v>0</v>
      </c>
      <c r="AL520" s="59">
        <f t="shared" ref="AL520:AL583" si="1245">IF($F520&gt;ProjStart,IF($E520&lt;ProjTerm,MIN(100,AK520*(1+LpsStressPC/100)*AH520),0),0)</f>
        <v>0</v>
      </c>
      <c r="AM520" s="12">
        <f t="shared" si="1194"/>
        <v>1.6221031179732971E-3</v>
      </c>
      <c r="AN520" s="12">
        <f t="shared" si="1195"/>
        <v>0</v>
      </c>
      <c r="AO520" s="66">
        <f t="shared" ref="AO520:AO583" si="1246">AM520*S520</f>
        <v>2.3847154251590068E-5</v>
      </c>
      <c r="AP520" s="66">
        <f t="shared" ref="AP520:AP583" si="1247">AM520*AA520</f>
        <v>6.4453860617045934E-7</v>
      </c>
      <c r="AQ520" s="59">
        <f t="shared" ref="AQ520:AQ583" si="1248">AM520*AE520</f>
        <v>7.9574288294982583E-6</v>
      </c>
      <c r="AR520" s="59">
        <f t="shared" ref="AR520:AR583" si="1249">AM520*AI520</f>
        <v>6.7736531087548832E-6</v>
      </c>
      <c r="AS520" s="59">
        <f t="shared" ref="AS520:AS583" si="1250">AL520*AM520</f>
        <v>0</v>
      </c>
      <c r="AT520" s="12">
        <f t="shared" ref="AT520:AT583" si="1251">IF(AND($B520=IVP,ActIVPOn=1,ExtrCls="Y"),1,IF(AND($B520=IVP,ActIVPOff=1,ExtrCls="N"),0,IF($K521=0,0,IF(AND(OR(D520=0,F520=ProjStart),InitPols&lt;&gt;0),1,MAX(0,AM520-AO520-AP520-AQ520-AR520-AS520)))))</f>
        <v>1.5828803431772835E-3</v>
      </c>
      <c r="AU520" s="59">
        <f t="shared" si="1196"/>
        <v>8.2162195883667133E-20</v>
      </c>
      <c r="AV520" s="59">
        <f t="shared" si="1197"/>
        <v>0</v>
      </c>
      <c r="AW520" s="70">
        <f t="shared" ref="AW520:AW583" si="1252">IF(AND(ActWOPBrth=1,$B520&gt;ActWOPBrthMth,$B520&lt;=IVP,$B520&lt;=ActWOPBrthMth+WOPBrthPer),1,IF(OR($D520&lt;=WOPBrthWP,AND($B520&lt;=IVP,ExpWOPBrth=0),AND(ActWOPBrth=1,$B520&lt;IVP)),0,AM520*VLOOKUP($I520,Tbl_Births,2,FALSE)/12*$J520))</f>
        <v>0</v>
      </c>
      <c r="AX520" s="20">
        <f t="shared" ref="AX520:AX583" si="1253">IF(AND(B520&lt;IVP,ExpSA=0),0,IF(AND(OR(RunType="CLS",AND(ActSADecr=1,SAChng&lt;0),AND(ActSAIncr=1,SAChng&gt;0)),$B520&gt;=ActSAMth),SALSCLS,SALSOPN))</f>
        <v>200000</v>
      </c>
      <c r="AY520" s="20">
        <f t="shared" ref="AY520:AY583" si="1254">IF(AND(B520&lt;IVP,ExpSA=0),0,IF(AND(OR(RunType="CLS",AND(ActSADecr=1,SAChng&lt;0),AND(ActSAIncr=1,SAChng&gt;0)),$B520&gt;=ActSAMth),SATrCLS,SATrOPN))</f>
        <v>0</v>
      </c>
      <c r="AZ520" s="20">
        <f t="shared" ref="AZ520:AZ583" si="1255">IF(AND(B520&lt;IVP,ExpSA=0),0,IF(AND(OR(RunType="CLS",AND(ActSADecr=1,SAChng&lt;0),AND(ActSAIncr=1,SAChng&gt;0)),$B520&gt;=ActSAMth),SAInstCLS,SAInstOPN))*$K520</f>
        <v>0</v>
      </c>
      <c r="BA520" s="20">
        <f t="shared" ref="BA520:BA583" si="1256">IF(K520=0,0,AZ520+AY520+AX520)</f>
        <v>200000</v>
      </c>
      <c r="BB520" s="36">
        <f t="shared" ref="BB520:BB583" si="1257">IF(D520=1,ExGrat+1,1)*$K520</f>
        <v>1</v>
      </c>
      <c r="BC520" s="36">
        <f t="shared" ref="BC520:BC583" si="1258">ROUNDUP(AZ520/AnnPayM*$K520,2)</f>
        <v>0</v>
      </c>
      <c r="BD520" s="80">
        <f t="shared" ref="BD520:BD583" si="1259">IF(AND(DthRepdt="Y",ActDthNat=1,B520&lt;IVP),0,AO520*BB520*AX520*$K520)</f>
        <v>4.7694308503180132</v>
      </c>
      <c r="BE520" s="36">
        <f t="shared" ref="BE520:BE583" si="1260">IF(AND(DthRepdt="Y",ActDthNat=1,B520&lt;IVP),0,BB520*AO520*AY520*$K520)</f>
        <v>0</v>
      </c>
      <c r="BF520" s="36">
        <f t="shared" ref="BF520:BF583" si="1261">IF(AND(DthRepdt="Y",ActDthNat=1,B520&lt;IVP),0,BC520*AnnPayM*BB520*AO520)</f>
        <v>0</v>
      </c>
      <c r="BG520" s="36">
        <f t="shared" ref="BG520:BG583" si="1262">BF520+BE520+BD520</f>
        <v>4.7694308503180132</v>
      </c>
      <c r="BH520" s="36">
        <f t="shared" ref="BH520:BH583" si="1263">IF(AND(DthRepdt="Y",ActDthAcc=1,B520&lt;IVP),0,AP520*BB520*AX520*$K520)</f>
        <v>0.12890772123409186</v>
      </c>
      <c r="BI520" s="36">
        <f t="shared" ref="BI520:BI583" si="1264">IF(AND(DthRepdt="Y",ActDthAcc=1,B520&lt;IVP),0,BB520*AP520*AY520*$K520)</f>
        <v>0</v>
      </c>
      <c r="BJ520" s="36">
        <f t="shared" ref="BJ520:BJ583" si="1265">IF(AND(DthRepdt="Y",ActDthAcc=1,B520&lt;IVP),0,BC520*AnnPayM*AP520*BB520)</f>
        <v>0</v>
      </c>
      <c r="BK520" s="36">
        <f t="shared" ref="BK520:BK583" si="1266">BJ520+BI520+BH520</f>
        <v>0.12890772123409186</v>
      </c>
      <c r="BL520" s="68">
        <f ca="1">IF(OR(AT520=0,E520&gt;ProjTerm),0,VLOOKUP(D520,'Life Events'!$AE$5:$AI$1206,5,FALSE))</f>
        <v>1.5384279487437654E-17</v>
      </c>
      <c r="BM520" s="93">
        <f t="shared" ref="BM520:BM583" ca="1" si="1267">IF(AND(ActWOPBrth=1,$B520&gt;ActWOPBrthMth,$B520&lt;=IVP,$B520&lt;=ActWOPBrthMth+WOPBrthPer),1,IF(OR(AND($B520&lt;=IVP,ExpWOPBrth=0),AND(ActWOPBrth=1,$B520&lt;IVP)),0,BL520))</f>
        <v>1.5384279487437654E-17</v>
      </c>
      <c r="BN520" s="93">
        <f t="shared" ref="BN520:BN583" ca="1" si="1268">AT520*BM520</f>
        <v>2.4351473594610557E-20</v>
      </c>
      <c r="BO520" s="36">
        <f t="shared" ref="BO520:BO583" ca="1" si="1269">BS520*BN520</f>
        <v>3.706417804628546E-18</v>
      </c>
      <c r="BP520" s="36">
        <f t="shared" ref="BP520:BP583" si="1270">IF(AE520+AI520+AL520=0,0,(AP520+AO520)*AE520/(AE520+AI520+AL520)*BR520)</f>
        <v>2.0477401759350718E-3</v>
      </c>
      <c r="BQ520" s="36">
        <f t="shared" ref="BQ520:BQ583" si="1271">IFERROR(IF(OR(F520&lt;=ProjStart,D520&lt;=0),0,100-(AM521*AE521+AM522*AE522+AM523*AE523+AM524*AE524*Prm4PC/100-IF(D520=1,AM520*AI520,0))*100/AT520),0)</f>
        <v>98.335696365954064</v>
      </c>
      <c r="BR520" s="36">
        <f t="shared" ref="BR520:BR583" si="1272">IF(AND($B520&lt;IVP,ExpSA=0),0,IF(AND(OR(RunType="CLS",AND(ActSADecr=1,SAChng&lt;0),AND(ActSAIncr=1,SAChng&gt;0),AND(ActPrm=1,SAChng=0,$B520&gt;=IVP/2)),$B520&gt;=ActSAMth),PrmCls,PrmOpn))/12</f>
        <v>154.78110000000001</v>
      </c>
      <c r="BS520" s="36">
        <f t="shared" ref="BS520:BS583" si="1273">IF(F520&gt;=ProjStart,BR520,0)*BQ520/100</f>
        <v>152.20507252788374</v>
      </c>
      <c r="BT520" s="36">
        <f t="shared" ref="BT520:BT583" si="1274">IF(AND(ActPS=1,$B520&gt;=PSStartMth,$B520&lt;=PSEndMth,$B520&lt;IVP),0,BS520*AT520)</f>
        <v>0.24092241743625994</v>
      </c>
      <c r="BU520" s="70" cm="1">
        <f t="array" ref="BU520">IF(AND(ActInt=1,$J520=0),INDEX(Tbl_FwdNom,$B520-IVP,MATCH(ValnDt,Tbl_FwdNom_Cols)),INDEX(Tbl_FwdNom,$B520,MATCH(StartDt,Tbl_FwdNom_Cols)))</f>
        <v>11.336661373</v>
      </c>
      <c r="BV520" s="70" cm="1">
        <f t="array" ref="BV520">INDEX(Tbl_FwdReal,$B520,MATCH(StartDt,Tbl_FwdReal_Cols))</f>
        <v>4.3250769240000002</v>
      </c>
      <c r="BW520" s="70" cm="1">
        <f t="array" ref="BW520">IF(RunType&lt;&gt;"OPN",INDEX(Tbl_FwdReal,$B520,MATCH(ValnDt,Tbl_FwdReal_Cols)),IF(AND($J520=0,ActInt=1),INDEX(Tbl_FwdReal,$B520-IVP,MATCH(ValnDt,Tbl_FwdReal_Cols)),-999))*$K520</f>
        <v>4.3250769240000002</v>
      </c>
      <c r="BX520" s="70">
        <f t="shared" ref="BX520:BX583" si="1275">IF(OR(NBExpMth&gt;0,AND(RunType="OPN",ActInt=0)),BV520,BW520)/100</f>
        <v>4.325076924E-2</v>
      </c>
      <c r="BY520" s="70">
        <f t="shared" si="1198"/>
        <v>6.7209003393382538E-2</v>
      </c>
      <c r="BZ520" s="64">
        <f t="shared" si="1211"/>
        <v>5.4352872511711503E-3</v>
      </c>
      <c r="CA520" s="70" cm="1">
        <f t="array" ref="CA520">IF($J520=1,CA519*(1+INDEX(Tbl_CPI,$B520,MATCH(IF(RunType="OPN",StartDt,ValnDt),Tbl_CPI_Cols))),0)</f>
        <v>0</v>
      </c>
      <c r="CB520" s="70">
        <f t="shared" si="1199"/>
        <v>18.665558687157766</v>
      </c>
      <c r="CC520" s="70">
        <f t="shared" si="1200"/>
        <v>17.872533339816208</v>
      </c>
      <c r="CD520" s="36">
        <f t="shared" ref="CD520:CD583" si="1276">IF($B520=0,0,REFixed/12*CC519+BS520*REMPrmPC/100)</f>
        <v>92.711241528925171</v>
      </c>
      <c r="CE520" s="36">
        <f t="shared" ref="CE520:CE583" si="1277">IF($B520=0,0,BS520*REAPrmPC/100)</f>
        <v>1.5753225006635967</v>
      </c>
      <c r="CF520" s="36">
        <f t="shared" ref="CF520:CF583" si="1278">IF($B520=0,0,BS520*RECPrmPC/100)</f>
        <v>0</v>
      </c>
      <c r="CG520" s="36">
        <f t="shared" ref="CG520:CG583" si="1279">IF(F520&lt;=ProjStart,0,(CD520+CE520+CF520)*AM520)</f>
        <v>0.15294252949538487</v>
      </c>
      <c r="CH520" s="36">
        <f t="shared" ref="CH520:CH583" si="1280">IF(F520&lt;=ProjStart,0,CD520*AM520)</f>
        <v>0.15038719395524494</v>
      </c>
      <c r="CI520" s="36">
        <f t="shared" ref="CI520:CI583" si="1281">IFERROR((CEFixed*CC520+CEClmPC*BA520)*BB520,0)*(AP520+AO520)</f>
        <v>0</v>
      </c>
      <c r="CJ520" s="36">
        <f t="shared" ref="CJ520:CJ583" si="1282">(CI520+CF520)*(AP520+AO520)</f>
        <v>0</v>
      </c>
      <c r="CK520" s="36">
        <f t="shared" ref="CK520:CK583" si="1283">IF(D520=1,IEFixed*CC520+BS520*IEPrmPC/100,0)*AM520</f>
        <v>0</v>
      </c>
      <c r="CL520" s="36">
        <f t="shared" ref="CL520:CL583" si="1284">(CK520+CE520)*AM520</f>
        <v>2.5553355401399117E-3</v>
      </c>
      <c r="CM520" s="36">
        <f t="shared" ref="CM520:CM583" si="1285">CG520+CK520+CI520</f>
        <v>0.15294252949538487</v>
      </c>
      <c r="CN520" s="36">
        <f t="shared" ref="CN520:CN583" ca="1" si="1286">BG520-BT520+BO520+BK520-BP520</f>
        <v>4.6553684139399101</v>
      </c>
      <c r="CO520" s="20">
        <f t="shared" ref="CO520:CO583" si="1287">IF(AND($B520&lt;IVP,ExpSA=0),0,IF(AND(OR(RunType="CLS",AND(ActSADecr=1,SAChng&lt;0),AND(ActSAIncr=1,SAChng&gt;0)),$B520&gt;=ActSAMth),RI1SACls+RI2SACls,RI1SAOpn+RI2SAOpn))</f>
        <v>120000</v>
      </c>
      <c r="CP520" s="20">
        <f t="shared" ref="CP520:CP583" si="1288">IF(D520&lt;=VLOOKUP(Sex&amp;Smk,Tbl_RISelBands,2,FALSE),1,2)</f>
        <v>2</v>
      </c>
      <c r="CQ520" s="64">
        <f t="shared" ref="CQ520:CQ583" si="1289">IF(B520=0,0,VLOOKUP(Sex&amp;Smk&amp;I520,Tbl_RIPrm,CP520+1,FALSE)*VLOOKUP(RFRsk,Tbl_RIRFRskScl,2,FALSE)/100)</f>
        <v>4.2252515160000004E-2</v>
      </c>
      <c r="CR520" s="64">
        <f t="shared" ref="CR520:CR583" si="1290">IF(F520&gt;ProjStart,MIN(1,CQ520*(1+UWLoadPC/100)*RIAdjPC/100),0)</f>
        <v>0.19013631822000002</v>
      </c>
      <c r="CS520" s="36">
        <f t="shared" ref="CS520:CS583" si="1291">CO520*(1-(1-CR520)^(1/12))*AM520</f>
        <v>3.3909587349052615</v>
      </c>
      <c r="CT520" s="36">
        <f t="shared" ref="CT520:CT583" si="1292">IF(AND(DthRepdt="Y",$B520&lt;IVP,AND(ActDthNat=1,$B520=ActDthNatMth)),0,CO520*AO520)</f>
        <v>2.8616585101908081</v>
      </c>
      <c r="CU520" s="36">
        <f t="shared" ref="CU520:CU583" si="1293">IF(AND(DthRepdt="Y",$B520&lt;IVP,AND(ActDthAcc=1,$B520=ActDthAccMth)),0,CO520*AP520)</f>
        <v>7.7344632740455124E-2</v>
      </c>
      <c r="CV520" s="36">
        <f t="shared" si="1201"/>
        <v>2.9390031429312633</v>
      </c>
      <c r="CW520" s="36">
        <f t="shared" ref="CW520:CW583" si="1294">IF(E520&gt;RIBnd1,0,CV520)</f>
        <v>0</v>
      </c>
      <c r="CX520" s="36">
        <f t="shared" ref="CX520:CX583" si="1295">IF(OR(E520&gt;RIBnd1,E520&lt;=RIBnd),0,MAX((CS520*(1-RIProfExp/100)-CV520)*RIProfPC/100,0))</f>
        <v>0</v>
      </c>
      <c r="CY520" s="36">
        <f t="shared" ref="CY520:CY583" si="1296">IF(OR(AND(ActPS=1,$B520&gt;=PSStartMth,$B520&lt;=PSEndMth,$B520&lt;IVP),E520&gt;RIBnd1),0,IF(D520&lt;=DurIFProj,0,CS520-CX520))</f>
        <v>0</v>
      </c>
      <c r="CZ520" s="36">
        <f t="shared" si="1202"/>
        <v>0</v>
      </c>
      <c r="DA520" s="64">
        <f t="shared" ref="DA520:DA583" si="1297">(1+BU520/100)^(1/12)-1</f>
        <v>8.9891965256549966E-3</v>
      </c>
      <c r="DB520" s="70">
        <f t="shared" si="1203"/>
        <v>0.99109088922199728</v>
      </c>
      <c r="DC520" s="70">
        <f>PRODUCT($DB$8:DB520)</f>
        <v>6.9948457063214921E-3</v>
      </c>
      <c r="DD520" s="36">
        <f t="shared" ref="DD520:DD583" si="1298">IF($D520&lt;0,0,(DD521+BT521)/(1+$DA521))</f>
        <v>6.2448855168876367</v>
      </c>
      <c r="DE520" s="36">
        <f t="shared" ref="DE520:DE583" si="1299">IF($D520&lt;0,0,(DE521+BG521)/(1+$DA521))</f>
        <v>161.25051578559905</v>
      </c>
      <c r="DF520" s="36">
        <f t="shared" ref="DF520:DF583" si="1300">IF($D520&lt;0,0,(DF521+BK521)/(1+$DA521))</f>
        <v>3.6035524148157032</v>
      </c>
      <c r="DG520" s="36">
        <f t="shared" ref="DG520:DG583" si="1301">IF($D520&lt;0,0,(DG521+BP521)/(1+$DA521))</f>
        <v>6.8916897778538641E-2</v>
      </c>
      <c r="DH520" s="36">
        <f t="shared" ref="DH520:DH583" ca="1" si="1302">IF($D520&lt;0,0,(DH521+BO521)/(1+$DA521))</f>
        <v>5.7646295462746324E-17</v>
      </c>
      <c r="DI520" s="36">
        <f t="shared" ref="DI520:DI583" si="1303">IF($D520&lt;0,0,DI521/(1+$DA521)+CM521)</f>
        <v>4.6040815330295093</v>
      </c>
      <c r="DJ520" s="36">
        <f t="shared" ref="DJ520:DJ583" ca="1" si="1304">DE520+DF520+DH520+DI520-DD520-DG520</f>
        <v>163.14434731877807</v>
      </c>
      <c r="DK520" s="36">
        <f t="shared" ref="DK520:DK583" si="1305">IF($D520&lt;0,0,(DK521+$CW521)/(1+$DA521))</f>
        <v>0</v>
      </c>
      <c r="DL520" s="36">
        <f t="shared" ref="DL520:DL583" si="1306">IF($D520&lt;0,0,(DL521+$CY521)/(1+$DA521))</f>
        <v>0</v>
      </c>
      <c r="DM520" s="36">
        <f t="shared" ref="DM520:DM583" ca="1" si="1307">DJ520+DL520-DK520</f>
        <v>163.14434731877807</v>
      </c>
      <c r="DN520" s="36">
        <f t="shared" ca="1" si="1204"/>
        <v>163.14434731878259</v>
      </c>
      <c r="DO520" s="64" cm="1">
        <f t="array" ref="DO520">IFERROR(INDEX(Tbl_FwdNom,$B520,MATCH(LIDt,Tbl_FwdNom_Cols,0)),0)</f>
        <v>8.3707929270000001</v>
      </c>
      <c r="DP520" s="64">
        <f t="shared" ca="1" si="1205"/>
        <v>8.3090540239999999</v>
      </c>
      <c r="DQ520" s="64">
        <f t="shared" ref="DQ520:DQ583" ca="1" si="1308">(1+DP520/100)^(1/12)-1</f>
        <v>6.6737178234397287E-3</v>
      </c>
      <c r="DR520" s="70">
        <f t="shared" ref="DR520:DR583" ca="1" si="1309">(1+DQ520)^(-1)</f>
        <v>0.99337052541922999</v>
      </c>
      <c r="DS520" s="70">
        <f ca="1">PRODUCT($DR$8:DR520)</f>
        <v>1.3684311565830755E-2</v>
      </c>
      <c r="DT520" s="36">
        <f t="shared" ref="DT520:DT583" ca="1" si="1310">IF($D520&lt;0,0,(DT521+BG521)/(1+$DQ521))</f>
        <v>172.61333001303322</v>
      </c>
      <c r="DU520" s="36">
        <f t="shared" ref="DU520:DU583" ca="1" si="1311">IF($D520&lt;0,0,(DU521+BK521)/(1+$DQ521))</f>
        <v>3.8143744076001194</v>
      </c>
      <c r="DV520" s="36">
        <f t="shared" ref="DV520:DV583" ca="1" si="1312">IF($D520&lt;0,0,(DV521+BP521)/(1+$DQ521))</f>
        <v>7.3755232149184141E-2</v>
      </c>
      <c r="DW520" s="36">
        <f t="shared" ref="DW520:DW583" ca="1" si="1313">IF($D520&lt;0,0,(DW521+BO521)/(1+$DQ521))</f>
        <v>5.9685724106352551E-17</v>
      </c>
      <c r="DX520" s="36">
        <f t="shared" ref="DX520:DX583" ca="1" si="1314">IF($D520&lt;0,0,(DX521+BT521)/(1+$DQ521))</f>
        <v>6.5885251185464178</v>
      </c>
      <c r="DY520" s="36">
        <f t="shared" ref="DY520:DY583" ca="1" si="1315">IF($D520&lt;0,0,DY521/(1+$DQ521)+CL521)</f>
        <v>7.0685129017920331E-2</v>
      </c>
      <c r="DZ520" s="36">
        <f t="shared" ref="DZ520:DZ583" ca="1" si="1316">IF($D520&lt;0,0,DZ521/(1+$DQ521)+CH521)</f>
        <v>4.8023409854480992</v>
      </c>
      <c r="EA520" s="36">
        <f t="shared" ref="EA520:EA583" ca="1" si="1317">IF($D520&lt;0,0,EA521/(1+$DQ521)+CJ521)</f>
        <v>0</v>
      </c>
      <c r="EB520" s="36">
        <f t="shared" ref="EB520:EB583" ca="1" si="1318">DT520+DU520+DW520-DX520+DY520+DZ520+EA520-DV520</f>
        <v>174.63845018440378</v>
      </c>
      <c r="EC520" s="36">
        <f t="shared" ref="EC520:EC583" ca="1" si="1319">IF($D520&lt;0,0,(EC521+CW521)/(1+DQ521))</f>
        <v>0</v>
      </c>
      <c r="ED520" s="36">
        <f t="shared" ref="ED520:ED583" ca="1" si="1320">IF($D520&lt;0,0,(ED521+CY521)/(1+DQ521))</f>
        <v>0</v>
      </c>
      <c r="EE520" s="36">
        <f t="shared" ca="1" si="1206"/>
        <v>0</v>
      </c>
      <c r="EF520" s="36">
        <f t="shared" ref="EF520:EF583" ca="1" si="1321">EB520+EE520</f>
        <v>174.63845018440378</v>
      </c>
      <c r="EG520" s="64"/>
      <c r="EH520" s="64"/>
      <c r="EI520" s="64"/>
      <c r="EJ520" s="70"/>
      <c r="EK520" s="70"/>
      <c r="EL520" s="70"/>
      <c r="EM520" s="70"/>
      <c r="EN520" s="70"/>
      <c r="EO520" s="36">
        <f t="shared" ref="EO520:EO583" ca="1" si="1322">(IF(B520=0,0,DM519)-CM520)*DA520</f>
        <v>1.4949462559801467</v>
      </c>
      <c r="EP520" s="36">
        <f t="shared" ref="EP520:EP583" ca="1" si="1323">(-CM520-CN520-CZ520+EO520)*J520</f>
        <v>0</v>
      </c>
      <c r="EQ520" s="36">
        <f t="shared" ref="EQ520:EQ583" si="1324">(DE520+DF520+DG520)*VLOOKUP("mort",Tbl_RA_Scl,2,FALSE)</f>
        <v>4.4001897716257732</v>
      </c>
      <c r="ER520" s="36">
        <f t="shared" ref="ER520:ER583" si="1325">DD520*VLOOKUP("lpsup",Tbl_RA_Scl,2,FALSE)</f>
        <v>3.7433654805024391E-2</v>
      </c>
      <c r="ES520" s="36">
        <f t="shared" ref="ES520:ES583" si="1326">DD520*VLOOKUP("lpsdown",Tbl_RA_Scl,2,FALSE)</f>
        <v>-3.4185564949980797E-2</v>
      </c>
      <c r="ET520" s="36">
        <f t="shared" ref="ET520:ET583" ca="1" si="1327">MAX(0,-DJ520)*VLOOKUP("masslps",Tbl_RA_Scl,2,FALSE)</f>
        <v>0</v>
      </c>
      <c r="EU520" s="36">
        <f t="shared" ca="1" si="1207"/>
        <v>3.7433654805024391E-2</v>
      </c>
      <c r="EV520" s="36">
        <f t="shared" ref="EV520:EV583" si="1328">DI520*VLOOKUP("exp",Tbl_RA_Scl,2,FALSE)</f>
        <v>7.5999942192240752E-2</v>
      </c>
      <c r="EW520" s="36">
        <f t="shared" ref="EW520:EW583" si="1329">(DE520+DF520+DG520)*VLOOKUP("mortcat",Tbl_RA_Scl,2,FALSE)</f>
        <v>5.7517864098606983</v>
      </c>
      <c r="EX520" s="36">
        <f t="shared" ca="1" si="1208"/>
        <v>10.265409778483736</v>
      </c>
      <c r="EY520" s="36">
        <f t="shared" ref="EY520:EY583" si="1330">DK520*VLOOKUP("mort",Tbl_RA_Scl_RI,2,FALSE)</f>
        <v>0</v>
      </c>
      <c r="EZ520" s="36">
        <f t="shared" ref="EZ520:EZ583" si="1331">DL520*VLOOKUP("lpsup",Tbl_RA_Scl_RI,2,FALSE)</f>
        <v>0</v>
      </c>
      <c r="FA520" s="36">
        <f t="shared" ref="FA520:FA583" si="1332">DL520*VLOOKUP("lpsdown",Tbl_RA_Scl_RI,2,FALSE)</f>
        <v>0</v>
      </c>
      <c r="FB520" s="36">
        <f t="shared" ref="FB520:FB583" si="1333">MAX(0,DL520-DK520)*VLOOKUP("masslps",Tbl_RA_Scl_RI,2,FALSE)</f>
        <v>0</v>
      </c>
      <c r="FC520" s="36">
        <f t="shared" si="1209"/>
        <v>0</v>
      </c>
      <c r="FD520" s="36">
        <f t="shared" ref="FD520:FD583" si="1334">DL520*VLOOKUP("exp",Tbl_RA_Scl_RI,2,FALSE)</f>
        <v>0</v>
      </c>
      <c r="FE520" s="36">
        <f t="shared" ref="FE520:FE583" si="1335">DK520*VLOOKUP("mortcat",Tbl_RA_Scl_RI,2,FALSE)</f>
        <v>0</v>
      </c>
      <c r="FF520" s="36">
        <f t="shared" si="1210"/>
        <v>0</v>
      </c>
      <c r="FG520" s="36">
        <f t="shared" ref="FG520:FG583" ca="1" si="1336">EX520-FF520</f>
        <v>10.265409778483736</v>
      </c>
      <c r="FH520" s="36">
        <f t="shared" ref="FH520:FH583" ca="1" si="1337">EX520*DA520</f>
        <v>9.2277785915170829E-2</v>
      </c>
      <c r="FI520" s="36">
        <f t="shared" ref="FI520:FI583" ca="1" si="1338">IF($D520&lt;0,0,EX521-EX520-FH520)</f>
        <v>-0.29829542579314111</v>
      </c>
      <c r="FJ520" s="36">
        <f t="shared" ref="FJ520:FJ583" ca="1" si="1339">(FJ521-FI521)/(1+$DQ521)*$K521</f>
        <v>10.760851058289125</v>
      </c>
      <c r="FK520" s="36">
        <f t="shared" ref="FK520:FK583" si="1340">FF520*DA520</f>
        <v>0</v>
      </c>
      <c r="FL520" s="36">
        <f t="shared" ref="FL520:FL583" si="1341">IF($D520&lt;0,0,FF521-FF520-FK520)</f>
        <v>0</v>
      </c>
      <c r="FM520" s="36">
        <f t="shared" ref="FM520:FM583" ca="1" si="1342">(FM521-FL521)/(1+$DQ521)*$K521</f>
        <v>0</v>
      </c>
      <c r="FN520" s="36">
        <f t="shared" ca="1" si="1212"/>
        <v>10.760851058289125</v>
      </c>
    </row>
    <row r="521" spans="2:170" x14ac:dyDescent="0.25">
      <c r="B521" s="2">
        <v>513</v>
      </c>
      <c r="C521" s="2">
        <f t="shared" si="1218"/>
        <v>43</v>
      </c>
      <c r="D521" s="2">
        <f t="shared" si="1215"/>
        <v>537</v>
      </c>
      <c r="E521" s="2">
        <f t="shared" si="1213"/>
        <v>45</v>
      </c>
      <c r="F521" s="189">
        <f t="shared" si="1217"/>
        <v>61331</v>
      </c>
      <c r="G521" s="2">
        <f t="shared" si="1216"/>
        <v>11</v>
      </c>
      <c r="H521" s="187">
        <f t="shared" si="1219"/>
        <v>77.333333333333343</v>
      </c>
      <c r="I521" s="186">
        <f t="shared" si="1214"/>
        <v>77</v>
      </c>
      <c r="J521" s="2">
        <f t="shared" si="1220"/>
        <v>0</v>
      </c>
      <c r="K521" s="2">
        <f t="shared" si="1221"/>
        <v>1</v>
      </c>
      <c r="L521">
        <f t="shared" si="1222"/>
        <v>2</v>
      </c>
      <c r="M521" s="190">
        <f t="shared" ref="M521:M584" si="1343">MIN(1,VLOOKUP(RFRsk,Tbl_MrtRFRskScl,2,FALSE)/100*IFERROR(VLOOKUP("Nat"&amp;Sex&amp;Smk&amp;I521,Tbl_Mort,L521+1,FALSE),1))*$K521</f>
        <v>3.6184085669999998E-2</v>
      </c>
      <c r="N521">
        <f t="shared" si="1223"/>
        <v>1</v>
      </c>
      <c r="O521">
        <f t="shared" si="1224"/>
        <v>100</v>
      </c>
      <c r="P521" s="58">
        <f t="shared" si="1225"/>
        <v>0.16282838551499998</v>
      </c>
      <c r="Q521" s="106">
        <f t="shared" si="1226"/>
        <v>0.16282838551499998</v>
      </c>
      <c r="R521" s="59">
        <f t="shared" si="1227"/>
        <v>0.16282838551499998</v>
      </c>
      <c r="S521" s="32">
        <f t="shared" ref="S521:S584" si="1344">IF(R521=1,1,(1-(1-R521)^(1/12))*$K521)</f>
        <v>1.4701379947648086E-2</v>
      </c>
      <c r="T521">
        <f t="shared" si="1228"/>
        <v>1</v>
      </c>
      <c r="U521" s="32">
        <f t="shared" ref="U521:U584" si="1345">IF($K521=0,0,MIN(1,VLOOKUP(RFRsk,Tbl_MrtRFRskScl,2,FALSE)/100*IFERROR(VLOOKUP("Acc"&amp;Sex&amp;Smk&amp;I521,Tbl_Mort,T521+1,FALSE),1)))</f>
        <v>1.0572807300000002E-3</v>
      </c>
      <c r="V521">
        <f t="shared" si="1229"/>
        <v>1</v>
      </c>
      <c r="W521">
        <f t="shared" si="1230"/>
        <v>100</v>
      </c>
      <c r="X521" s="58">
        <f t="shared" si="1231"/>
        <v>4.757763285000001E-3</v>
      </c>
      <c r="Y521" s="58">
        <f t="shared" si="1232"/>
        <v>4.757763285000001E-3</v>
      </c>
      <c r="Z521" s="32">
        <f t="shared" si="1233"/>
        <v>4.757763285000001E-3</v>
      </c>
      <c r="AA521" s="32">
        <f t="shared" si="1234"/>
        <v>3.9734749229491939E-4</v>
      </c>
      <c r="AB521" s="59">
        <f t="shared" si="1235"/>
        <v>4.9056245199999996E-3</v>
      </c>
      <c r="AC521" s="59">
        <f t="shared" si="1236"/>
        <v>4.9056245199999996E-3</v>
      </c>
      <c r="AD521">
        <f t="shared" si="1237"/>
        <v>1</v>
      </c>
      <c r="AE521" s="59">
        <f t="shared" si="1238"/>
        <v>4.9056245199999996E-3</v>
      </c>
      <c r="AF521" s="59">
        <f t="shared" si="1239"/>
        <v>4.1758461800000006E-3</v>
      </c>
      <c r="AG521" s="59">
        <f t="shared" si="1240"/>
        <v>4.1758461800000006E-3</v>
      </c>
      <c r="AH521">
        <f t="shared" si="1241"/>
        <v>1</v>
      </c>
      <c r="AI521" s="59">
        <f t="shared" si="1242"/>
        <v>4.1758461800000006E-3</v>
      </c>
      <c r="AJ521" s="59">
        <f t="shared" si="1243"/>
        <v>0</v>
      </c>
      <c r="AK521" s="59">
        <f t="shared" si="1244"/>
        <v>0</v>
      </c>
      <c r="AL521" s="59">
        <f t="shared" si="1245"/>
        <v>0</v>
      </c>
      <c r="AM521" s="12">
        <f t="shared" ref="AM521:AM584" si="1346">AT520</f>
        <v>1.5828803431772835E-3</v>
      </c>
      <c r="AN521" s="12">
        <f t="shared" ref="AN521:AN584" si="1347">IF(AND($B521=IVP,OR(AND(ActIVPOff=1,ExtrCls="N"),AND(ActIVPOn=1,ExtrCls="Y"))),0,AT521+AS521+AR521+AQ521+AP521+AO521-AM521)</f>
        <v>0</v>
      </c>
      <c r="AO521" s="66">
        <f t="shared" si="1246"/>
        <v>2.3270525336712837E-5</v>
      </c>
      <c r="AP521" s="66">
        <f t="shared" si="1247"/>
        <v>6.2895353496441502E-7</v>
      </c>
      <c r="AQ521" s="59">
        <f t="shared" si="1248"/>
        <v>7.7650166237164967E-6</v>
      </c>
      <c r="AR521" s="59">
        <f t="shared" si="1249"/>
        <v>6.6098648344539497E-6</v>
      </c>
      <c r="AS521" s="59">
        <f t="shared" si="1250"/>
        <v>0</v>
      </c>
      <c r="AT521" s="12">
        <f t="shared" si="1251"/>
        <v>1.5446059828474357E-3</v>
      </c>
      <c r="AU521" s="59">
        <f t="shared" ref="AU521:AU584" si="1348">MAX(0,AT521-AM521-AN521+AO521+AP521+AQ521+AR521+AS521)</f>
        <v>0</v>
      </c>
      <c r="AV521" s="59">
        <f t="shared" ref="AV521:AV584" si="1349">MIN(0,AT521-AM521-AN521+AO521+AP521+AQ521+AR521+AS521)</f>
        <v>-1.0842021724855044E-19</v>
      </c>
      <c r="AW521" s="70">
        <f t="shared" si="1252"/>
        <v>0</v>
      </c>
      <c r="AX521" s="20">
        <f t="shared" si="1253"/>
        <v>200000</v>
      </c>
      <c r="AY521" s="20">
        <f t="shared" si="1254"/>
        <v>0</v>
      </c>
      <c r="AZ521" s="20">
        <f t="shared" si="1255"/>
        <v>0</v>
      </c>
      <c r="BA521" s="20">
        <f t="shared" si="1256"/>
        <v>200000</v>
      </c>
      <c r="BB521" s="36">
        <f t="shared" si="1257"/>
        <v>1</v>
      </c>
      <c r="BC521" s="36">
        <f t="shared" si="1258"/>
        <v>0</v>
      </c>
      <c r="BD521" s="80">
        <f t="shared" si="1259"/>
        <v>4.6541050673425675</v>
      </c>
      <c r="BE521" s="36">
        <f t="shared" si="1260"/>
        <v>0</v>
      </c>
      <c r="BF521" s="36">
        <f t="shared" si="1261"/>
        <v>0</v>
      </c>
      <c r="BG521" s="36">
        <f t="shared" si="1262"/>
        <v>4.6541050673425675</v>
      </c>
      <c r="BH521" s="36">
        <f t="shared" si="1263"/>
        <v>0.125790706992883</v>
      </c>
      <c r="BI521" s="36">
        <f t="shared" si="1264"/>
        <v>0</v>
      </c>
      <c r="BJ521" s="36">
        <f t="shared" si="1265"/>
        <v>0</v>
      </c>
      <c r="BK521" s="36">
        <f t="shared" si="1266"/>
        <v>0.125790706992883</v>
      </c>
      <c r="BL521" s="68">
        <f ca="1">IF(OR(AT521=0,E521&gt;ProjTerm),0,VLOOKUP(D521,'Life Events'!$AE$5:$AI$1206,5,FALSE))</f>
        <v>1.5012284561191149E-17</v>
      </c>
      <c r="BM521" s="93">
        <f t="shared" ca="1" si="1267"/>
        <v>1.5012284561191149E-17</v>
      </c>
      <c r="BN521" s="93">
        <f t="shared" ca="1" si="1268"/>
        <v>2.3188064549424041E-20</v>
      </c>
      <c r="BO521" s="36">
        <f t="shared" ca="1" si="1269"/>
        <v>3.5293410465263361E-18</v>
      </c>
      <c r="BP521" s="36">
        <f t="shared" si="1270"/>
        <v>1.99822541274184E-3</v>
      </c>
      <c r="BQ521" s="36">
        <f t="shared" si="1271"/>
        <v>98.335696365954064</v>
      </c>
      <c r="BR521" s="36">
        <f t="shared" si="1272"/>
        <v>154.78110000000001</v>
      </c>
      <c r="BS521" s="36">
        <f t="shared" si="1273"/>
        <v>152.20507252788374</v>
      </c>
      <c r="BT521" s="36">
        <f t="shared" si="1274"/>
        <v>0.23509686564629712</v>
      </c>
      <c r="BU521" s="70" cm="1">
        <f t="array" ref="BU521">IF(AND(ActInt=1,$J521=0),INDEX(Tbl_FwdNom,$B521-IVP,MATCH(ValnDt,Tbl_FwdNom_Cols)),INDEX(Tbl_FwdNom,$B521,MATCH(StartDt,Tbl_FwdNom_Cols)))</f>
        <v>11.330616194999999</v>
      </c>
      <c r="BV521" s="70" cm="1">
        <f t="array" ref="BV521">INDEX(Tbl_FwdReal,$B521,MATCH(StartDt,Tbl_FwdReal_Cols))</f>
        <v>4.3216660019999997</v>
      </c>
      <c r="BW521" s="70" cm="1">
        <f t="array" ref="BW521">IF(RunType&lt;&gt;"OPN",INDEX(Tbl_FwdReal,$B521,MATCH(ValnDt,Tbl_FwdReal_Cols)),IF(AND($J521=0,ActInt=1),INDEX(Tbl_FwdReal,$B521-IVP,MATCH(ValnDt,Tbl_FwdReal_Cols)),-999))*$K521</f>
        <v>4.3216660019999997</v>
      </c>
      <c r="BX521" s="70">
        <f t="shared" si="1275"/>
        <v>4.3216660019999999E-2</v>
      </c>
      <c r="BY521" s="70">
        <f t="shared" ref="BY521:BY584" si="1350">((1+BU521/100)/(1+BX521)-1)</f>
        <v>6.7185949588512539E-2</v>
      </c>
      <c r="BZ521" s="64">
        <f t="shared" si="1211"/>
        <v>5.433477285617494E-3</v>
      </c>
      <c r="CA521" s="70" cm="1">
        <f t="array" ref="CA521">IF($J521=1,CA520*(1+INDEX(Tbl_CPI,$B521,MATCH(IF(RunType="OPN",StartDt,ValnDt),Tbl_CPI_Cols))),0)</f>
        <v>0</v>
      </c>
      <c r="CB521" s="70">
        <f t="shared" ref="CB521:CB584" si="1351">IF(AND(ActInfl=1,$J521=1),IF(AND(RunType="OPN",IVP=12),CA521/CA$20,CA521),CB520*(1+BZ521))</f>
        <v>18.766977576307799</v>
      </c>
      <c r="CC521" s="70">
        <f t="shared" ref="CC521:CC584" si="1352">IF($F521&lt;ProjStart,1,IF($G521&lt;&gt;2,CC520,CB521))</f>
        <v>17.872533339816208</v>
      </c>
      <c r="CD521" s="36">
        <f t="shared" si="1276"/>
        <v>92.711241528925171</v>
      </c>
      <c r="CE521" s="36">
        <f t="shared" si="1277"/>
        <v>1.5753225006635967</v>
      </c>
      <c r="CF521" s="36">
        <f t="shared" si="1278"/>
        <v>0</v>
      </c>
      <c r="CG521" s="36">
        <f t="shared" si="1279"/>
        <v>0.1492443488281624</v>
      </c>
      <c r="CH521" s="36">
        <f t="shared" si="1280"/>
        <v>0.14675080180769709</v>
      </c>
      <c r="CI521" s="36">
        <f t="shared" si="1281"/>
        <v>0</v>
      </c>
      <c r="CJ521" s="36">
        <f t="shared" si="1282"/>
        <v>0</v>
      </c>
      <c r="CK521" s="36">
        <f t="shared" si="1283"/>
        <v>0</v>
      </c>
      <c r="CL521" s="36">
        <f t="shared" si="1284"/>
        <v>2.4935470204652905E-3</v>
      </c>
      <c r="CM521" s="36">
        <f t="shared" si="1285"/>
        <v>0.1492443488281624</v>
      </c>
      <c r="CN521" s="36">
        <f t="shared" ca="1" si="1286"/>
        <v>4.5428006832764112</v>
      </c>
      <c r="CO521" s="20">
        <f t="shared" si="1287"/>
        <v>120000</v>
      </c>
      <c r="CP521" s="20">
        <f t="shared" si="1288"/>
        <v>2</v>
      </c>
      <c r="CQ521" s="64">
        <f t="shared" si="1289"/>
        <v>4.2252515160000004E-2</v>
      </c>
      <c r="CR521" s="64">
        <f t="shared" si="1290"/>
        <v>0.19013631822000002</v>
      </c>
      <c r="CS521" s="36">
        <f t="shared" si="1291"/>
        <v>3.3089646808108819</v>
      </c>
      <c r="CT521" s="36">
        <f t="shared" si="1292"/>
        <v>2.7924630404055404</v>
      </c>
      <c r="CU521" s="36">
        <f t="shared" si="1293"/>
        <v>7.5474424195729806E-2</v>
      </c>
      <c r="CV521" s="36">
        <f t="shared" ref="CV521:CV584" si="1353">CU521+CT521</f>
        <v>2.8679374646012703</v>
      </c>
      <c r="CW521" s="36">
        <f t="shared" si="1294"/>
        <v>0</v>
      </c>
      <c r="CX521" s="36">
        <f t="shared" si="1295"/>
        <v>0</v>
      </c>
      <c r="CY521" s="36">
        <f t="shared" si="1296"/>
        <v>0</v>
      </c>
      <c r="CZ521" s="36">
        <f t="shared" ref="CZ521:CZ584" si="1354">CY521-CW521</f>
        <v>0</v>
      </c>
      <c r="DA521" s="64">
        <f t="shared" si="1297"/>
        <v>8.9846310400556462E-3</v>
      </c>
      <c r="DB521" s="70">
        <f t="shared" ref="DB521:DB584" si="1355">(1+DA521)^(-1)</f>
        <v>0.9910953737414272</v>
      </c>
      <c r="DC521" s="70">
        <f>PRODUCT($DB$8:DB521)</f>
        <v>6.9325592195703164E-3</v>
      </c>
      <c r="DD521" s="36">
        <f t="shared" si="1298"/>
        <v>6.065896643497962</v>
      </c>
      <c r="DE521" s="36">
        <f t="shared" si="1299"/>
        <v>158.04518710760877</v>
      </c>
      <c r="DF521" s="36">
        <f t="shared" si="1300"/>
        <v>3.5101382967034405</v>
      </c>
      <c r="DG521" s="36">
        <f t="shared" si="1301"/>
        <v>6.7537865264762201E-2</v>
      </c>
      <c r="DH521" s="36">
        <f t="shared" ca="1" si="1302"/>
        <v>5.4634885111778794E-17</v>
      </c>
      <c r="DI521" s="36">
        <f t="shared" si="1303"/>
        <v>4.4948622526449169</v>
      </c>
      <c r="DJ521" s="36">
        <f t="shared" ca="1" si="1304"/>
        <v>159.9167531481944</v>
      </c>
      <c r="DK521" s="36">
        <f t="shared" si="1305"/>
        <v>0</v>
      </c>
      <c r="DL521" s="36">
        <f t="shared" si="1306"/>
        <v>0</v>
      </c>
      <c r="DM521" s="36">
        <f t="shared" ca="1" si="1307"/>
        <v>159.9167531481944</v>
      </c>
      <c r="DN521" s="36">
        <f t="shared" ref="DN521:DN584" ca="1" si="1356">IF($D521=0,DM521,DN520+EO521-CZ521-CN521-CM521)</f>
        <v>159.91675314819889</v>
      </c>
      <c r="DO521" s="64" cm="1">
        <f t="array" ref="DO521">IFERROR(INDEX(Tbl_FwdNom,$B521,MATCH(LIDt,Tbl_FwdNom_Cols,0)),0)</f>
        <v>8.3690774829999999</v>
      </c>
      <c r="DP521" s="64">
        <f t="shared" ref="DP521:DP584" ca="1" si="1357">IF(OR($E521&gt;ProjTerm+1,$B521+LIOffset&lt;0),0,OFFSET($DO521,LIOffset,0))</f>
        <v>8.3073395570000006</v>
      </c>
      <c r="DQ521" s="64">
        <f t="shared" ca="1" si="1308"/>
        <v>6.6723898939895498E-3</v>
      </c>
      <c r="DR521" s="70">
        <f t="shared" ca="1" si="1309"/>
        <v>0.99337183580182209</v>
      </c>
      <c r="DS521" s="70">
        <f ca="1">PRODUCT($DR$8:DR521)</f>
        <v>1.3593609701833403E-2</v>
      </c>
      <c r="DT521" s="36">
        <f t="shared" ca="1" si="1310"/>
        <v>169.11096838443751</v>
      </c>
      <c r="DU521" s="36">
        <f t="shared" ca="1" si="1311"/>
        <v>3.7140346938563997</v>
      </c>
      <c r="DV521" s="36">
        <f t="shared" ca="1" si="1312"/>
        <v>7.2249130402063363E-2</v>
      </c>
      <c r="DW521" s="36">
        <f t="shared" ca="1" si="1313"/>
        <v>5.6554629482168893E-17</v>
      </c>
      <c r="DX521" s="36">
        <f t="shared" ca="1" si="1314"/>
        <v>6.397389461317406</v>
      </c>
      <c r="DY521" s="36">
        <f t="shared" ca="1" si="1315"/>
        <v>6.8646582820030014E-2</v>
      </c>
      <c r="DZ521" s="36">
        <f t="shared" ca="1" si="1316"/>
        <v>4.6866540965322807</v>
      </c>
      <c r="EA521" s="36">
        <f t="shared" ca="1" si="1317"/>
        <v>0</v>
      </c>
      <c r="EB521" s="36">
        <f t="shared" ca="1" si="1318"/>
        <v>171.11066516592678</v>
      </c>
      <c r="EC521" s="36">
        <f t="shared" ca="1" si="1319"/>
        <v>0</v>
      </c>
      <c r="ED521" s="36">
        <f t="shared" ca="1" si="1320"/>
        <v>0</v>
      </c>
      <c r="EE521" s="36">
        <f t="shared" ref="EE521:EE584" ca="1" si="1358">ED521-EC521</f>
        <v>0</v>
      </c>
      <c r="EF521" s="36">
        <f t="shared" ca="1" si="1321"/>
        <v>171.11066516592678</v>
      </c>
      <c r="EG521" s="64"/>
      <c r="EH521" s="64"/>
      <c r="EI521" s="64"/>
      <c r="EJ521" s="70"/>
      <c r="EK521" s="70"/>
      <c r="EL521" s="70"/>
      <c r="EM521" s="70"/>
      <c r="EN521" s="70"/>
      <c r="EO521" s="36">
        <f t="shared" ca="1" si="1322"/>
        <v>1.464450861520878</v>
      </c>
      <c r="EP521" s="36">
        <f t="shared" ca="1" si="1323"/>
        <v>0</v>
      </c>
      <c r="EQ521" s="36">
        <f t="shared" si="1324"/>
        <v>4.3121416302053968</v>
      </c>
      <c r="ER521" s="36">
        <f t="shared" si="1325"/>
        <v>3.6360743591153398E-2</v>
      </c>
      <c r="ES521" s="36">
        <f t="shared" si="1326"/>
        <v>-3.320574942893724E-2</v>
      </c>
      <c r="ET521" s="36">
        <f t="shared" ca="1" si="1327"/>
        <v>0</v>
      </c>
      <c r="EU521" s="36">
        <f t="shared" ref="EU521:EU584" ca="1" si="1359">ET521+MAX(ER521,ES521)</f>
        <v>3.6360743591153398E-2</v>
      </c>
      <c r="EV521" s="36">
        <f t="shared" si="1328"/>
        <v>7.4197050793389854E-2</v>
      </c>
      <c r="EW521" s="36">
        <f t="shared" si="1329"/>
        <v>5.6366927140158261</v>
      </c>
      <c r="EX521" s="36">
        <f t="shared" ref="EX521:EX584" ca="1" si="1360">EQ521+EU521+EV521+EW521</f>
        <v>10.059392138605766</v>
      </c>
      <c r="EY521" s="36">
        <f t="shared" si="1330"/>
        <v>0</v>
      </c>
      <c r="EZ521" s="36">
        <f t="shared" si="1331"/>
        <v>0</v>
      </c>
      <c r="FA521" s="36">
        <f t="shared" si="1332"/>
        <v>0</v>
      </c>
      <c r="FB521" s="36">
        <f t="shared" si="1333"/>
        <v>0</v>
      </c>
      <c r="FC521" s="36">
        <f t="shared" ref="FC521:FC584" si="1361">FB521+MAX(EZ521,FA521)</f>
        <v>0</v>
      </c>
      <c r="FD521" s="36">
        <f t="shared" si="1334"/>
        <v>0</v>
      </c>
      <c r="FE521" s="36">
        <f t="shared" si="1335"/>
        <v>0</v>
      </c>
      <c r="FF521" s="36">
        <f t="shared" ref="FF521:FF584" si="1362">EY521+FC521+FD521+FE521</f>
        <v>0</v>
      </c>
      <c r="FG521" s="36">
        <f t="shared" ca="1" si="1336"/>
        <v>10.059392138605766</v>
      </c>
      <c r="FH521" s="36">
        <f t="shared" ca="1" si="1337"/>
        <v>9.0379926852609108E-2</v>
      </c>
      <c r="FI521" s="36">
        <f t="shared" ca="1" si="1338"/>
        <v>-0.29108276478435058</v>
      </c>
      <c r="FJ521" s="36">
        <f t="shared" ca="1" si="1339"/>
        <v>10.54156888735683</v>
      </c>
      <c r="FK521" s="36">
        <f t="shared" si="1340"/>
        <v>0</v>
      </c>
      <c r="FL521" s="36">
        <f t="shared" si="1341"/>
        <v>0</v>
      </c>
      <c r="FM521" s="36">
        <f t="shared" ca="1" si="1342"/>
        <v>0</v>
      </c>
      <c r="FN521" s="36">
        <f t="shared" ca="1" si="1212"/>
        <v>10.54156888735683</v>
      </c>
    </row>
    <row r="522" spans="2:170" x14ac:dyDescent="0.25">
      <c r="B522" s="2">
        <v>514</v>
      </c>
      <c r="C522" s="2">
        <f t="shared" si="1218"/>
        <v>43</v>
      </c>
      <c r="D522" s="2">
        <f t="shared" si="1215"/>
        <v>538</v>
      </c>
      <c r="E522" s="2">
        <f t="shared" si="1213"/>
        <v>45</v>
      </c>
      <c r="F522" s="189">
        <f t="shared" si="1217"/>
        <v>61362</v>
      </c>
      <c r="G522" s="2">
        <f t="shared" si="1216"/>
        <v>12</v>
      </c>
      <c r="H522" s="187">
        <f t="shared" si="1219"/>
        <v>77.416666666666671</v>
      </c>
      <c r="I522" s="186">
        <f t="shared" si="1214"/>
        <v>77</v>
      </c>
      <c r="J522" s="2">
        <f t="shared" si="1220"/>
        <v>0</v>
      </c>
      <c r="K522" s="2">
        <f t="shared" si="1221"/>
        <v>1</v>
      </c>
      <c r="L522">
        <f t="shared" si="1222"/>
        <v>2</v>
      </c>
      <c r="M522" s="190">
        <f t="shared" si="1343"/>
        <v>3.6184085669999998E-2</v>
      </c>
      <c r="N522">
        <f t="shared" si="1223"/>
        <v>1</v>
      </c>
      <c r="O522">
        <f t="shared" si="1224"/>
        <v>100</v>
      </c>
      <c r="P522" s="58">
        <f t="shared" si="1225"/>
        <v>0.16282838551499998</v>
      </c>
      <c r="Q522" s="106">
        <f t="shared" si="1226"/>
        <v>0.16282838551499998</v>
      </c>
      <c r="R522" s="59">
        <f t="shared" si="1227"/>
        <v>0.16282838551499998</v>
      </c>
      <c r="S522" s="32">
        <f t="shared" si="1344"/>
        <v>1.4701379947648086E-2</v>
      </c>
      <c r="T522">
        <f t="shared" si="1228"/>
        <v>1</v>
      </c>
      <c r="U522" s="32">
        <f t="shared" si="1345"/>
        <v>1.0572807300000002E-3</v>
      </c>
      <c r="V522">
        <f t="shared" si="1229"/>
        <v>1</v>
      </c>
      <c r="W522">
        <f t="shared" si="1230"/>
        <v>100</v>
      </c>
      <c r="X522" s="58">
        <f t="shared" si="1231"/>
        <v>4.757763285000001E-3</v>
      </c>
      <c r="Y522" s="58">
        <f t="shared" si="1232"/>
        <v>4.757763285000001E-3</v>
      </c>
      <c r="Z522" s="32">
        <f t="shared" si="1233"/>
        <v>4.757763285000001E-3</v>
      </c>
      <c r="AA522" s="32">
        <f t="shared" si="1234"/>
        <v>3.9734749229491939E-4</v>
      </c>
      <c r="AB522" s="59">
        <f t="shared" si="1235"/>
        <v>4.9056245199999996E-3</v>
      </c>
      <c r="AC522" s="59">
        <f t="shared" si="1236"/>
        <v>4.9056245199999996E-3</v>
      </c>
      <c r="AD522">
        <f t="shared" si="1237"/>
        <v>1</v>
      </c>
      <c r="AE522" s="59">
        <f t="shared" si="1238"/>
        <v>4.9056245199999996E-3</v>
      </c>
      <c r="AF522" s="59">
        <f t="shared" si="1239"/>
        <v>4.1758461800000006E-3</v>
      </c>
      <c r="AG522" s="59">
        <f t="shared" si="1240"/>
        <v>4.1758461800000006E-3</v>
      </c>
      <c r="AH522">
        <f t="shared" si="1241"/>
        <v>1</v>
      </c>
      <c r="AI522" s="59">
        <f t="shared" si="1242"/>
        <v>4.1758461800000006E-3</v>
      </c>
      <c r="AJ522" s="59">
        <f t="shared" si="1243"/>
        <v>0</v>
      </c>
      <c r="AK522" s="59">
        <f t="shared" si="1244"/>
        <v>0</v>
      </c>
      <c r="AL522" s="59">
        <f t="shared" si="1245"/>
        <v>0</v>
      </c>
      <c r="AM522" s="12">
        <f t="shared" si="1346"/>
        <v>1.5446059828474357E-3</v>
      </c>
      <c r="AN522" s="12">
        <f t="shared" si="1347"/>
        <v>0</v>
      </c>
      <c r="AO522" s="66">
        <f t="shared" si="1246"/>
        <v>2.2707839423250552E-5</v>
      </c>
      <c r="AP522" s="66">
        <f t="shared" si="1247"/>
        <v>6.1374531386815783E-7</v>
      </c>
      <c r="AQ522" s="59">
        <f t="shared" si="1248"/>
        <v>7.5772569831950791E-6</v>
      </c>
      <c r="AR522" s="59">
        <f t="shared" si="1249"/>
        <v>6.4500369930786105E-6</v>
      </c>
      <c r="AS522" s="59">
        <f t="shared" si="1250"/>
        <v>0</v>
      </c>
      <c r="AT522" s="12">
        <f t="shared" si="1251"/>
        <v>1.5072571041340433E-3</v>
      </c>
      <c r="AU522" s="59">
        <f t="shared" si="1348"/>
        <v>3.3881317890172014E-21</v>
      </c>
      <c r="AV522" s="59">
        <f t="shared" si="1349"/>
        <v>0</v>
      </c>
      <c r="AW522" s="70">
        <f t="shared" si="1252"/>
        <v>0</v>
      </c>
      <c r="AX522" s="20">
        <f t="shared" si="1253"/>
        <v>200000</v>
      </c>
      <c r="AY522" s="20">
        <f t="shared" si="1254"/>
        <v>0</v>
      </c>
      <c r="AZ522" s="20">
        <f t="shared" si="1255"/>
        <v>0</v>
      </c>
      <c r="BA522" s="20">
        <f t="shared" si="1256"/>
        <v>200000</v>
      </c>
      <c r="BB522" s="36">
        <f t="shared" si="1257"/>
        <v>1</v>
      </c>
      <c r="BC522" s="36">
        <f t="shared" si="1258"/>
        <v>0</v>
      </c>
      <c r="BD522" s="80">
        <f t="shared" si="1259"/>
        <v>4.5415678846501102</v>
      </c>
      <c r="BE522" s="36">
        <f t="shared" si="1260"/>
        <v>0</v>
      </c>
      <c r="BF522" s="36">
        <f t="shared" si="1261"/>
        <v>0</v>
      </c>
      <c r="BG522" s="36">
        <f t="shared" si="1262"/>
        <v>4.5415678846501102</v>
      </c>
      <c r="BH522" s="36">
        <f t="shared" si="1263"/>
        <v>0.12274906277363157</v>
      </c>
      <c r="BI522" s="36">
        <f t="shared" si="1264"/>
        <v>0</v>
      </c>
      <c r="BJ522" s="36">
        <f t="shared" si="1265"/>
        <v>0</v>
      </c>
      <c r="BK522" s="36">
        <f t="shared" si="1266"/>
        <v>0.12274906277363157</v>
      </c>
      <c r="BL522" s="68">
        <f ca="1">IF(OR(AT522=0,E522&gt;ProjTerm),0,VLOOKUP(D522,'Life Events'!$AE$5:$AI$1206,5,FALSE))</f>
        <v>1.464928454596834E-17</v>
      </c>
      <c r="BM522" s="93">
        <f t="shared" ca="1" si="1267"/>
        <v>1.464928454596834E-17</v>
      </c>
      <c r="BN522" s="93">
        <f t="shared" ca="1" si="1268"/>
        <v>2.2080238202391832E-20</v>
      </c>
      <c r="BO522" s="36">
        <f t="shared" ca="1" si="1269"/>
        <v>3.3607242570279983E-18</v>
      </c>
      <c r="BP522" s="36">
        <f t="shared" si="1270"/>
        <v>1.9499079263334725E-3</v>
      </c>
      <c r="BQ522" s="36">
        <f t="shared" si="1271"/>
        <v>98.335696365954064</v>
      </c>
      <c r="BR522" s="36">
        <f t="shared" si="1272"/>
        <v>154.78110000000001</v>
      </c>
      <c r="BS522" s="36">
        <f t="shared" si="1273"/>
        <v>152.20507252788374</v>
      </c>
      <c r="BT522" s="36">
        <f t="shared" si="1274"/>
        <v>0.22941217685289009</v>
      </c>
      <c r="BU522" s="70" cm="1">
        <f t="array" ref="BU522">IF(AND(ActInt=1,$J522=0),INDEX(Tbl_FwdNom,$B522-IVP,MATCH(ValnDt,Tbl_FwdNom_Cols)),INDEX(Tbl_FwdNom,$B522,MATCH(StartDt,Tbl_FwdNom_Cols)))</f>
        <v>11.324571345000001</v>
      </c>
      <c r="BV522" s="70" cm="1">
        <f t="array" ref="BV522">INDEX(Tbl_FwdReal,$B522,MATCH(StartDt,Tbl_FwdReal_Cols))</f>
        <v>4.3182551919999996</v>
      </c>
      <c r="BW522" s="70" cm="1">
        <f t="array" ref="BW522">IF(RunType&lt;&gt;"OPN",INDEX(Tbl_FwdReal,$B522,MATCH(ValnDt,Tbl_FwdReal_Cols)),IF(AND($J522=0,ActInt=1),INDEX(Tbl_FwdReal,$B522-IVP,MATCH(ValnDt,Tbl_FwdReal_Cols)),-999))*$K522</f>
        <v>4.3182551919999996</v>
      </c>
      <c r="BX522" s="70">
        <f t="shared" si="1275"/>
        <v>4.3182551919999999E-2</v>
      </c>
      <c r="BY522" s="70">
        <f t="shared" si="1350"/>
        <v>6.716289627452765E-2</v>
      </c>
      <c r="BZ522" s="64">
        <f t="shared" ref="BZ522:BZ585" si="1363">IF(BY522&lt;&gt;BY521,(1+BY522)^(1/12)-1,BZ521)</f>
        <v>5.4316673227625678E-3</v>
      </c>
      <c r="CA522" s="70" cm="1">
        <f t="array" ref="CA522">IF($J522=1,CA521*(1+INDEX(Tbl_CPI,$B522,MATCH(IF(RunType="OPN",StartDt,ValnDt),Tbl_CPI_Cols))),0)</f>
        <v>0</v>
      </c>
      <c r="CB522" s="70">
        <f t="shared" si="1351"/>
        <v>18.868913555156048</v>
      </c>
      <c r="CC522" s="70">
        <f t="shared" si="1352"/>
        <v>17.872533339816208</v>
      </c>
      <c r="CD522" s="36">
        <f t="shared" si="1276"/>
        <v>92.711241528925171</v>
      </c>
      <c r="CE522" s="36">
        <f t="shared" si="1277"/>
        <v>1.5753225006635967</v>
      </c>
      <c r="CF522" s="36">
        <f t="shared" si="1278"/>
        <v>0</v>
      </c>
      <c r="CG522" s="36">
        <f t="shared" si="1279"/>
        <v>0.14563559090223066</v>
      </c>
      <c r="CH522" s="36">
        <f t="shared" si="1280"/>
        <v>0.14320233834279147</v>
      </c>
      <c r="CI522" s="36">
        <f t="shared" si="1281"/>
        <v>0</v>
      </c>
      <c r="CJ522" s="36">
        <f t="shared" si="1282"/>
        <v>0</v>
      </c>
      <c r="CK522" s="36">
        <f t="shared" si="1283"/>
        <v>0</v>
      </c>
      <c r="CL522" s="36">
        <f t="shared" si="1284"/>
        <v>2.433252559439175E-3</v>
      </c>
      <c r="CM522" s="36">
        <f t="shared" si="1285"/>
        <v>0.14563559090223066</v>
      </c>
      <c r="CN522" s="36">
        <f t="shared" ca="1" si="1286"/>
        <v>4.4329548626445172</v>
      </c>
      <c r="CO522" s="20">
        <f t="shared" si="1287"/>
        <v>120000</v>
      </c>
      <c r="CP522" s="20">
        <f t="shared" si="1288"/>
        <v>2</v>
      </c>
      <c r="CQ522" s="64">
        <f t="shared" si="1289"/>
        <v>4.2252515160000004E-2</v>
      </c>
      <c r="CR522" s="64">
        <f t="shared" si="1290"/>
        <v>0.19013631822000002</v>
      </c>
      <c r="CS522" s="36">
        <f t="shared" si="1291"/>
        <v>3.2289532591908015</v>
      </c>
      <c r="CT522" s="36">
        <f t="shared" si="1292"/>
        <v>2.7249407307900664</v>
      </c>
      <c r="CU522" s="36">
        <f t="shared" si="1293"/>
        <v>7.3649437664178946E-2</v>
      </c>
      <c r="CV522" s="36">
        <f t="shared" si="1353"/>
        <v>2.7985901684542451</v>
      </c>
      <c r="CW522" s="36">
        <f t="shared" si="1294"/>
        <v>0</v>
      </c>
      <c r="CX522" s="36">
        <f t="shared" si="1295"/>
        <v>0</v>
      </c>
      <c r="CY522" s="36">
        <f t="shared" si="1296"/>
        <v>0</v>
      </c>
      <c r="CZ522" s="36">
        <f t="shared" si="1354"/>
        <v>0</v>
      </c>
      <c r="DA522" s="64">
        <f t="shared" si="1297"/>
        <v>8.9800655749396885E-3</v>
      </c>
      <c r="DB522" s="70">
        <f t="shared" si="1355"/>
        <v>0.9910998582813203</v>
      </c>
      <c r="DC522" s="70">
        <f>PRODUCT($DB$8:DB522)</f>
        <v>6.8708584600430007E-3</v>
      </c>
      <c r="DD522" s="36">
        <f t="shared" si="1298"/>
        <v>5.8909566162744893</v>
      </c>
      <c r="DE522" s="36">
        <f t="shared" si="1299"/>
        <v>154.92287536698859</v>
      </c>
      <c r="DF522" s="36">
        <f t="shared" si="1300"/>
        <v>3.4189105060113132</v>
      </c>
      <c r="DG522" s="36">
        <f t="shared" si="1301"/>
        <v>6.6194451797297743E-2</v>
      </c>
      <c r="DH522" s="36">
        <f t="shared" ca="1" si="1302"/>
        <v>5.1764785705733865E-17</v>
      </c>
      <c r="DI522" s="36">
        <f t="shared" si="1303"/>
        <v>4.3882830023654114</v>
      </c>
      <c r="DJ522" s="36">
        <f t="shared" ca="1" si="1304"/>
        <v>156.77291780729354</v>
      </c>
      <c r="DK522" s="36">
        <f t="shared" si="1305"/>
        <v>0</v>
      </c>
      <c r="DL522" s="36">
        <f t="shared" si="1306"/>
        <v>0</v>
      </c>
      <c r="DM522" s="36">
        <f t="shared" ca="1" si="1307"/>
        <v>156.77291780729354</v>
      </c>
      <c r="DN522" s="36">
        <f t="shared" ca="1" si="1356"/>
        <v>156.77291780729803</v>
      </c>
      <c r="DO522" s="64" cm="1">
        <f t="array" ref="DO522">IFERROR(INDEX(Tbl_FwdNom,$B522,MATCH(LIDt,Tbl_FwdNom_Cols,0)),0)</f>
        <v>8.367362065</v>
      </c>
      <c r="DP522" s="64">
        <f t="shared" ca="1" si="1357"/>
        <v>8.3056251169999999</v>
      </c>
      <c r="DQ522" s="64">
        <f t="shared" ca="1" si="1308"/>
        <v>6.6710619661833892E-3</v>
      </c>
      <c r="DR522" s="70">
        <f t="shared" ca="1" si="1309"/>
        <v>0.99337314618624895</v>
      </c>
      <c r="DS522" s="70">
        <f ca="1">PRODUCT($DR$8:DR522)</f>
        <v>1.3503526837538166E-2</v>
      </c>
      <c r="DT522" s="36">
        <f t="shared" ca="1" si="1310"/>
        <v>165.69755024904126</v>
      </c>
      <c r="DU522" s="36">
        <f t="shared" ca="1" si="1311"/>
        <v>3.6160621866700393</v>
      </c>
      <c r="DV522" s="36">
        <f t="shared" ca="1" si="1312"/>
        <v>7.0781200901644928E-2</v>
      </c>
      <c r="DW522" s="36">
        <f t="shared" ca="1" si="1313"/>
        <v>5.3571184662890988E-17</v>
      </c>
      <c r="DX522" s="36">
        <f t="shared" ca="1" si="1314"/>
        <v>6.2106546659827728</v>
      </c>
      <c r="DY522" s="36">
        <f t="shared" ca="1" si="1315"/>
        <v>6.6655043489746615E-2</v>
      </c>
      <c r="DZ522" s="36">
        <f t="shared" ca="1" si="1316"/>
        <v>4.5737614064087362</v>
      </c>
      <c r="EA522" s="36">
        <f t="shared" ca="1" si="1317"/>
        <v>0</v>
      </c>
      <c r="EB522" s="36">
        <f t="shared" ca="1" si="1318"/>
        <v>167.67259301872537</v>
      </c>
      <c r="EC522" s="36">
        <f t="shared" ca="1" si="1319"/>
        <v>0</v>
      </c>
      <c r="ED522" s="36">
        <f t="shared" ca="1" si="1320"/>
        <v>0</v>
      </c>
      <c r="EE522" s="36">
        <f t="shared" ca="1" si="1358"/>
        <v>0</v>
      </c>
      <c r="EF522" s="36">
        <f t="shared" ca="1" si="1321"/>
        <v>167.67259301872537</v>
      </c>
      <c r="EG522" s="64"/>
      <c r="EH522" s="64"/>
      <c r="EI522" s="64"/>
      <c r="EJ522" s="70"/>
      <c r="EK522" s="70"/>
      <c r="EL522" s="70"/>
      <c r="EM522" s="70"/>
      <c r="EN522" s="70"/>
      <c r="EO522" s="36">
        <f t="shared" ca="1" si="1322"/>
        <v>1.4347551126458815</v>
      </c>
      <c r="EP522" s="36">
        <f t="shared" ca="1" si="1323"/>
        <v>0</v>
      </c>
      <c r="EQ522" s="36">
        <f t="shared" si="1324"/>
        <v>4.2263676852202767</v>
      </c>
      <c r="ER522" s="36">
        <f t="shared" si="1325"/>
        <v>3.5312102335368009E-2</v>
      </c>
      <c r="ES522" s="36">
        <f t="shared" si="1326"/>
        <v>-3.2248097980111322E-2</v>
      </c>
      <c r="ET522" s="36">
        <f t="shared" ca="1" si="1327"/>
        <v>0</v>
      </c>
      <c r="EU522" s="36">
        <f t="shared" ca="1" si="1359"/>
        <v>3.5312102335368009E-2</v>
      </c>
      <c r="EV522" s="36">
        <f t="shared" si="1328"/>
        <v>7.243773858268604E-2</v>
      </c>
      <c r="EW522" s="36">
        <f t="shared" si="1329"/>
        <v>5.5245717745356933</v>
      </c>
      <c r="EX522" s="36">
        <f t="shared" ca="1" si="1360"/>
        <v>9.8586893006740244</v>
      </c>
      <c r="EY522" s="36">
        <f t="shared" si="1330"/>
        <v>0</v>
      </c>
      <c r="EZ522" s="36">
        <f t="shared" si="1331"/>
        <v>0</v>
      </c>
      <c r="FA522" s="36">
        <f t="shared" si="1332"/>
        <v>0</v>
      </c>
      <c r="FB522" s="36">
        <f t="shared" si="1333"/>
        <v>0</v>
      </c>
      <c r="FC522" s="36">
        <f t="shared" si="1361"/>
        <v>0</v>
      </c>
      <c r="FD522" s="36">
        <f t="shared" si="1334"/>
        <v>0</v>
      </c>
      <c r="FE522" s="36">
        <f t="shared" si="1335"/>
        <v>0</v>
      </c>
      <c r="FF522" s="36">
        <f t="shared" si="1362"/>
        <v>0</v>
      </c>
      <c r="FG522" s="36">
        <f t="shared" ca="1" si="1336"/>
        <v>9.8586893006740244</v>
      </c>
      <c r="FH522" s="36">
        <f t="shared" ca="1" si="1337"/>
        <v>8.8531676403009033E-2</v>
      </c>
      <c r="FI522" s="36">
        <f t="shared" ca="1" si="1338"/>
        <v>-0.28404450913043461</v>
      </c>
      <c r="FJ522" s="36">
        <f t="shared" ca="1" si="1339"/>
        <v>10.327847837494742</v>
      </c>
      <c r="FK522" s="36">
        <f t="shared" si="1340"/>
        <v>0</v>
      </c>
      <c r="FL522" s="36">
        <f t="shared" si="1341"/>
        <v>0</v>
      </c>
      <c r="FM522" s="36">
        <f t="shared" ca="1" si="1342"/>
        <v>0</v>
      </c>
      <c r="FN522" s="36">
        <f t="shared" ca="1" si="1212"/>
        <v>10.327847837494742</v>
      </c>
    </row>
    <row r="523" spans="2:170" x14ac:dyDescent="0.25">
      <c r="B523" s="2">
        <v>515</v>
      </c>
      <c r="C523" s="2">
        <f t="shared" si="1218"/>
        <v>43</v>
      </c>
      <c r="D523" s="2">
        <f t="shared" si="1215"/>
        <v>539</v>
      </c>
      <c r="E523" s="2">
        <f t="shared" si="1213"/>
        <v>45</v>
      </c>
      <c r="F523" s="189">
        <f t="shared" si="1217"/>
        <v>61393</v>
      </c>
      <c r="G523" s="2">
        <f t="shared" si="1216"/>
        <v>1</v>
      </c>
      <c r="H523" s="187">
        <f t="shared" si="1219"/>
        <v>77.5</v>
      </c>
      <c r="I523" s="186">
        <f t="shared" si="1214"/>
        <v>77</v>
      </c>
      <c r="J523" s="2">
        <f t="shared" si="1220"/>
        <v>0</v>
      </c>
      <c r="K523" s="2">
        <f t="shared" si="1221"/>
        <v>1</v>
      </c>
      <c r="L523">
        <f t="shared" si="1222"/>
        <v>2</v>
      </c>
      <c r="M523" s="190">
        <f t="shared" si="1343"/>
        <v>3.6184085669999998E-2</v>
      </c>
      <c r="N523">
        <f t="shared" si="1223"/>
        <v>1</v>
      </c>
      <c r="O523">
        <f t="shared" si="1224"/>
        <v>100</v>
      </c>
      <c r="P523" s="58">
        <f t="shared" si="1225"/>
        <v>0.16282838551499998</v>
      </c>
      <c r="Q523" s="106">
        <f t="shared" si="1226"/>
        <v>0.16282838551499998</v>
      </c>
      <c r="R523" s="59">
        <f t="shared" si="1227"/>
        <v>0.16282838551499998</v>
      </c>
      <c r="S523" s="32">
        <f t="shared" si="1344"/>
        <v>1.4701379947648086E-2</v>
      </c>
      <c r="T523">
        <f t="shared" si="1228"/>
        <v>1</v>
      </c>
      <c r="U523" s="32">
        <f t="shared" si="1345"/>
        <v>1.0572807300000002E-3</v>
      </c>
      <c r="V523">
        <f t="shared" si="1229"/>
        <v>1</v>
      </c>
      <c r="W523">
        <f t="shared" si="1230"/>
        <v>100</v>
      </c>
      <c r="X523" s="58">
        <f t="shared" si="1231"/>
        <v>4.757763285000001E-3</v>
      </c>
      <c r="Y523" s="58">
        <f t="shared" si="1232"/>
        <v>4.757763285000001E-3</v>
      </c>
      <c r="Z523" s="32">
        <f t="shared" si="1233"/>
        <v>4.757763285000001E-3</v>
      </c>
      <c r="AA523" s="32">
        <f t="shared" si="1234"/>
        <v>3.9734749229491939E-4</v>
      </c>
      <c r="AB523" s="59">
        <f t="shared" si="1235"/>
        <v>4.9056245199999996E-3</v>
      </c>
      <c r="AC523" s="59">
        <f t="shared" si="1236"/>
        <v>4.9056245199999996E-3</v>
      </c>
      <c r="AD523">
        <f t="shared" si="1237"/>
        <v>1</v>
      </c>
      <c r="AE523" s="59">
        <f t="shared" si="1238"/>
        <v>4.9056245199999996E-3</v>
      </c>
      <c r="AF523" s="59">
        <f t="shared" si="1239"/>
        <v>4.1758461800000006E-3</v>
      </c>
      <c r="AG523" s="59">
        <f t="shared" si="1240"/>
        <v>4.1758461800000006E-3</v>
      </c>
      <c r="AH523">
        <f t="shared" si="1241"/>
        <v>1</v>
      </c>
      <c r="AI523" s="59">
        <f t="shared" si="1242"/>
        <v>4.1758461800000006E-3</v>
      </c>
      <c r="AJ523" s="59">
        <f t="shared" si="1243"/>
        <v>0</v>
      </c>
      <c r="AK523" s="59">
        <f t="shared" si="1244"/>
        <v>0</v>
      </c>
      <c r="AL523" s="59">
        <f t="shared" si="1245"/>
        <v>0</v>
      </c>
      <c r="AM523" s="12">
        <f t="shared" si="1346"/>
        <v>1.5072571041340433E-3</v>
      </c>
      <c r="AN523" s="12">
        <f t="shared" si="1347"/>
        <v>0</v>
      </c>
      <c r="AO523" s="66">
        <f t="shared" si="1246"/>
        <v>2.2158759366666346E-5</v>
      </c>
      <c r="AP523" s="66">
        <f t="shared" si="1247"/>
        <v>5.9890483057136432E-7</v>
      </c>
      <c r="AQ523" s="59">
        <f t="shared" si="1248"/>
        <v>7.3940374079841554E-6</v>
      </c>
      <c r="AR523" s="59">
        <f t="shared" si="1249"/>
        <v>6.2940738205760077E-6</v>
      </c>
      <c r="AS523" s="59">
        <f t="shared" si="1250"/>
        <v>0</v>
      </c>
      <c r="AT523" s="12">
        <f t="shared" si="1251"/>
        <v>1.4708113287082453E-3</v>
      </c>
      <c r="AU523" s="59">
        <f t="shared" si="1348"/>
        <v>0</v>
      </c>
      <c r="AV523" s="59">
        <f t="shared" si="1349"/>
        <v>-1.0079692072326174E-19</v>
      </c>
      <c r="AW523" s="70">
        <f t="shared" si="1252"/>
        <v>0</v>
      </c>
      <c r="AX523" s="20">
        <f t="shared" si="1253"/>
        <v>200000</v>
      </c>
      <c r="AY523" s="20">
        <f t="shared" si="1254"/>
        <v>0</v>
      </c>
      <c r="AZ523" s="20">
        <f t="shared" si="1255"/>
        <v>0</v>
      </c>
      <c r="BA523" s="20">
        <f t="shared" si="1256"/>
        <v>200000</v>
      </c>
      <c r="BB523" s="36">
        <f t="shared" si="1257"/>
        <v>1</v>
      </c>
      <c r="BC523" s="36">
        <f t="shared" si="1258"/>
        <v>0</v>
      </c>
      <c r="BD523" s="80">
        <f t="shared" si="1259"/>
        <v>4.431751873333269</v>
      </c>
      <c r="BE523" s="36">
        <f t="shared" si="1260"/>
        <v>0</v>
      </c>
      <c r="BF523" s="36">
        <f t="shared" si="1261"/>
        <v>0</v>
      </c>
      <c r="BG523" s="36">
        <f t="shared" si="1262"/>
        <v>4.431751873333269</v>
      </c>
      <c r="BH523" s="36">
        <f t="shared" si="1263"/>
        <v>0.11978096611427286</v>
      </c>
      <c r="BI523" s="36">
        <f t="shared" si="1264"/>
        <v>0</v>
      </c>
      <c r="BJ523" s="36">
        <f t="shared" si="1265"/>
        <v>0</v>
      </c>
      <c r="BK523" s="36">
        <f t="shared" si="1266"/>
        <v>0.11978096611427286</v>
      </c>
      <c r="BL523" s="68">
        <f ca="1">IF(OR(AT523=0,E523&gt;ProjTerm),0,VLOOKUP(D523,'Life Events'!$AE$5:$AI$1206,5,FALSE))</f>
        <v>1.4295061943038419E-17</v>
      </c>
      <c r="BM523" s="93">
        <f t="shared" ca="1" si="1267"/>
        <v>1.4295061943038419E-17</v>
      </c>
      <c r="BN523" s="93">
        <f t="shared" ca="1" si="1268"/>
        <v>2.102533905040701E-20</v>
      </c>
      <c r="BO523" s="36">
        <f t="shared" ca="1" si="1269"/>
        <v>3.2001632550905452E-18</v>
      </c>
      <c r="BP523" s="36">
        <f t="shared" si="1270"/>
        <v>1.9027587663200838E-3</v>
      </c>
      <c r="BQ523" s="36">
        <f t="shared" si="1271"/>
        <v>98.335696365954064</v>
      </c>
      <c r="BR523" s="36">
        <f t="shared" si="1272"/>
        <v>154.78110000000001</v>
      </c>
      <c r="BS523" s="36">
        <f t="shared" si="1273"/>
        <v>152.20507252788374</v>
      </c>
      <c r="BT523" s="36">
        <f t="shared" si="1274"/>
        <v>0.22386494496087153</v>
      </c>
      <c r="BU523" s="70" cm="1">
        <f t="array" ref="BU523">IF(AND(ActInt=1,$J523=0),INDEX(Tbl_FwdNom,$B523-IVP,MATCH(ValnDt,Tbl_FwdNom_Cols)),INDEX(Tbl_FwdNom,$B523,MATCH(StartDt,Tbl_FwdNom_Cols)))</f>
        <v>11.318526823999999</v>
      </c>
      <c r="BV523" s="70" cm="1">
        <f t="array" ref="BV523">INDEX(Tbl_FwdReal,$B523,MATCH(StartDt,Tbl_FwdReal_Cols))</f>
        <v>4.3148444929999998</v>
      </c>
      <c r="BW523" s="70" cm="1">
        <f t="array" ref="BW523">IF(RunType&lt;&gt;"OPN",INDEX(Tbl_FwdReal,$B523,MATCH(ValnDt,Tbl_FwdReal_Cols)),IF(AND($J523=0,ActInt=1),INDEX(Tbl_FwdReal,$B523-IVP,MATCH(ValnDt,Tbl_FwdReal_Cols)),-999))*$K523</f>
        <v>4.3148444929999998</v>
      </c>
      <c r="BX523" s="70">
        <f t="shared" si="1275"/>
        <v>4.3148444930000002E-2</v>
      </c>
      <c r="BY523" s="70">
        <f t="shared" si="1350"/>
        <v>6.7139843471367033E-2</v>
      </c>
      <c r="BZ523" s="64">
        <f t="shared" si="1363"/>
        <v>5.4298573641733405E-3</v>
      </c>
      <c r="CA523" s="70" cm="1">
        <f t="array" ref="CA523">IF($J523=1,CA522*(1+INDEX(Tbl_CPI,$B523,MATCH(IF(RunType="OPN",StartDt,ValnDt),Tbl_CPI_Cols))),0)</f>
        <v>0</v>
      </c>
      <c r="CB523" s="70">
        <f t="shared" si="1351"/>
        <v>18.971369064377463</v>
      </c>
      <c r="CC523" s="70">
        <f t="shared" si="1352"/>
        <v>17.872533339816208</v>
      </c>
      <c r="CD523" s="36">
        <f t="shared" si="1276"/>
        <v>92.711241528925171</v>
      </c>
      <c r="CE523" s="36">
        <f t="shared" si="1277"/>
        <v>1.5753225006635967</v>
      </c>
      <c r="CF523" s="36">
        <f t="shared" si="1278"/>
        <v>0</v>
      </c>
      <c r="CG523" s="36">
        <f t="shared" si="1279"/>
        <v>0.14211409345798703</v>
      </c>
      <c r="CH523" s="36">
        <f t="shared" si="1280"/>
        <v>0.13973967742755961</v>
      </c>
      <c r="CI523" s="36">
        <f t="shared" si="1281"/>
        <v>0</v>
      </c>
      <c r="CJ523" s="36">
        <f t="shared" si="1282"/>
        <v>0</v>
      </c>
      <c r="CK523" s="36">
        <f t="shared" si="1283"/>
        <v>0</v>
      </c>
      <c r="CL523" s="36">
        <f t="shared" si="1284"/>
        <v>2.3744160304274122E-3</v>
      </c>
      <c r="CM523" s="36">
        <f t="shared" si="1285"/>
        <v>0.14211409345798703</v>
      </c>
      <c r="CN523" s="36">
        <f t="shared" ca="1" si="1286"/>
        <v>4.3257651357203502</v>
      </c>
      <c r="CO523" s="20">
        <f t="shared" si="1287"/>
        <v>120000</v>
      </c>
      <c r="CP523" s="20">
        <f t="shared" si="1288"/>
        <v>2</v>
      </c>
      <c r="CQ523" s="64">
        <f t="shared" si="1289"/>
        <v>4.2252515160000004E-2</v>
      </c>
      <c r="CR523" s="64">
        <f t="shared" si="1290"/>
        <v>0.19013631822000002</v>
      </c>
      <c r="CS523" s="36">
        <f t="shared" si="1291"/>
        <v>3.1508765295989529</v>
      </c>
      <c r="CT523" s="36">
        <f t="shared" si="1292"/>
        <v>2.6590511239999617</v>
      </c>
      <c r="CU523" s="36">
        <f t="shared" si="1293"/>
        <v>7.186857966856372E-2</v>
      </c>
      <c r="CV523" s="36">
        <f t="shared" si="1353"/>
        <v>2.7309197036685253</v>
      </c>
      <c r="CW523" s="36">
        <f t="shared" si="1294"/>
        <v>0</v>
      </c>
      <c r="CX523" s="36">
        <f t="shared" si="1295"/>
        <v>0</v>
      </c>
      <c r="CY523" s="36">
        <f t="shared" si="1296"/>
        <v>0</v>
      </c>
      <c r="CZ523" s="36">
        <f t="shared" si="1354"/>
        <v>0</v>
      </c>
      <c r="DA523" s="64">
        <f t="shared" si="1297"/>
        <v>8.9755001310756199E-3</v>
      </c>
      <c r="DB523" s="70">
        <f t="shared" si="1355"/>
        <v>0.99110434284092164</v>
      </c>
      <c r="DC523" s="70">
        <f>PRODUCT($DB$8:DB523)</f>
        <v>6.8097376587939054E-3</v>
      </c>
      <c r="DD523" s="36">
        <f t="shared" si="1298"/>
        <v>5.7199659531951506</v>
      </c>
      <c r="DE523" s="36">
        <f t="shared" si="1299"/>
        <v>151.88163378181835</v>
      </c>
      <c r="DF523" s="36">
        <f t="shared" si="1300"/>
        <v>3.3298159715918807</v>
      </c>
      <c r="DG523" s="36">
        <f t="shared" si="1301"/>
        <v>6.4885821341760783E-2</v>
      </c>
      <c r="DH523" s="36">
        <f t="shared" ca="1" si="1302"/>
        <v>4.9029237291530237E-17</v>
      </c>
      <c r="DI523" s="36">
        <f t="shared" si="1303"/>
        <v>4.2842803985058922</v>
      </c>
      <c r="DJ523" s="36">
        <f t="shared" ca="1" si="1304"/>
        <v>153.7108783773792</v>
      </c>
      <c r="DK523" s="36">
        <f t="shared" si="1305"/>
        <v>0</v>
      </c>
      <c r="DL523" s="36">
        <f t="shared" si="1306"/>
        <v>0</v>
      </c>
      <c r="DM523" s="36">
        <f t="shared" ca="1" si="1307"/>
        <v>153.7108783773792</v>
      </c>
      <c r="DN523" s="36">
        <f t="shared" ca="1" si="1356"/>
        <v>153.71087837738369</v>
      </c>
      <c r="DO523" s="64" cm="1">
        <f t="array" ref="DO523">IFERROR(INDEX(Tbl_FwdNom,$B523,MATCH(LIDt,Tbl_FwdNom_Cols,0)),0)</f>
        <v>8.3656466750000007</v>
      </c>
      <c r="DP523" s="64">
        <f t="shared" ca="1" si="1357"/>
        <v>8.3039107039999998</v>
      </c>
      <c r="DQ523" s="64">
        <f t="shared" ca="1" si="1308"/>
        <v>6.6697340400214689E-3</v>
      </c>
      <c r="DR523" s="70">
        <f t="shared" ca="1" si="1309"/>
        <v>0.99337445657251044</v>
      </c>
      <c r="DS523" s="70">
        <f ca="1">PRODUCT($DR$8:DR523)</f>
        <v>1.3414058634051786E-2</v>
      </c>
      <c r="DT523" s="36">
        <f t="shared" ca="1" si="1310"/>
        <v>162.37095696695218</v>
      </c>
      <c r="DU523" s="36">
        <f t="shared" ca="1" si="1311"/>
        <v>3.520399393613034</v>
      </c>
      <c r="DV523" s="36">
        <f t="shared" ca="1" si="1312"/>
        <v>6.9350533920372145E-2</v>
      </c>
      <c r="DW523" s="36">
        <f t="shared" ca="1" si="1313"/>
        <v>5.0728326961710808E-17</v>
      </c>
      <c r="DX523" s="36">
        <f t="shared" ca="1" si="1314"/>
        <v>6.028213135858425</v>
      </c>
      <c r="DY523" s="36">
        <f t="shared" ca="1" si="1315"/>
        <v>6.4709362148398564E-2</v>
      </c>
      <c r="DZ523" s="36">
        <f t="shared" ca="1" si="1316"/>
        <v>4.4635954746411572</v>
      </c>
      <c r="EA523" s="36">
        <f t="shared" ca="1" si="1317"/>
        <v>0</v>
      </c>
      <c r="EB523" s="36">
        <f t="shared" ca="1" si="1318"/>
        <v>164.32209752757595</v>
      </c>
      <c r="EC523" s="36">
        <f t="shared" ca="1" si="1319"/>
        <v>0</v>
      </c>
      <c r="ED523" s="36">
        <f t="shared" ca="1" si="1320"/>
        <v>0</v>
      </c>
      <c r="EE523" s="36">
        <f t="shared" ca="1" si="1358"/>
        <v>0</v>
      </c>
      <c r="EF523" s="36">
        <f t="shared" ca="1" si="1321"/>
        <v>164.32209752757595</v>
      </c>
      <c r="EG523" s="64"/>
      <c r="EH523" s="64"/>
      <c r="EI523" s="64"/>
      <c r="EJ523" s="70"/>
      <c r="EK523" s="70"/>
      <c r="EL523" s="70"/>
      <c r="EM523" s="70"/>
      <c r="EN523" s="70"/>
      <c r="EO523" s="36">
        <f t="shared" ca="1" si="1322"/>
        <v>1.4058397992640106</v>
      </c>
      <c r="EP523" s="36">
        <f t="shared" ca="1" si="1323"/>
        <v>0</v>
      </c>
      <c r="EQ523" s="36">
        <f t="shared" si="1324"/>
        <v>4.1428145577449875</v>
      </c>
      <c r="ER523" s="36">
        <f t="shared" si="1325"/>
        <v>3.4287134713578159E-2</v>
      </c>
      <c r="ES523" s="36">
        <f t="shared" si="1326"/>
        <v>-3.1312066022002302E-2</v>
      </c>
      <c r="ET523" s="36">
        <f t="shared" ca="1" si="1327"/>
        <v>0</v>
      </c>
      <c r="EU523" s="36">
        <f t="shared" ca="1" si="1359"/>
        <v>3.4287134713578159E-2</v>
      </c>
      <c r="EV523" s="36">
        <f t="shared" si="1328"/>
        <v>7.0720959280568638E-2</v>
      </c>
      <c r="EW523" s="36">
        <f t="shared" si="1329"/>
        <v>5.4153538162074639</v>
      </c>
      <c r="EX523" s="36">
        <f t="shared" ca="1" si="1360"/>
        <v>9.6631764679465988</v>
      </c>
      <c r="EY523" s="36">
        <f t="shared" si="1330"/>
        <v>0</v>
      </c>
      <c r="EZ523" s="36">
        <f t="shared" si="1331"/>
        <v>0</v>
      </c>
      <c r="FA523" s="36">
        <f t="shared" si="1332"/>
        <v>0</v>
      </c>
      <c r="FB523" s="36">
        <f t="shared" si="1333"/>
        <v>0</v>
      </c>
      <c r="FC523" s="36">
        <f t="shared" si="1361"/>
        <v>0</v>
      </c>
      <c r="FD523" s="36">
        <f t="shared" si="1334"/>
        <v>0</v>
      </c>
      <c r="FE523" s="36">
        <f t="shared" si="1335"/>
        <v>0</v>
      </c>
      <c r="FF523" s="36">
        <f t="shared" si="1362"/>
        <v>0</v>
      </c>
      <c r="FG523" s="36">
        <f t="shared" ca="1" si="1336"/>
        <v>9.6631764679465988</v>
      </c>
      <c r="FH523" s="36">
        <f t="shared" ca="1" si="1337"/>
        <v>8.6731841654661537E-2</v>
      </c>
      <c r="FI523" s="36">
        <f t="shared" ca="1" si="1338"/>
        <v>-0.27717644170794797</v>
      </c>
      <c r="FJ523" s="36">
        <f t="shared" ca="1" si="1339"/>
        <v>10.119555394068696</v>
      </c>
      <c r="FK523" s="36">
        <f t="shared" si="1340"/>
        <v>0</v>
      </c>
      <c r="FL523" s="36">
        <f t="shared" si="1341"/>
        <v>0</v>
      </c>
      <c r="FM523" s="36">
        <f t="shared" ca="1" si="1342"/>
        <v>0</v>
      </c>
      <c r="FN523" s="36">
        <f t="shared" ca="1" si="1212"/>
        <v>10.119555394068696</v>
      </c>
    </row>
    <row r="524" spans="2:170" x14ac:dyDescent="0.25">
      <c r="B524" s="2">
        <v>516</v>
      </c>
      <c r="C524" s="2">
        <f t="shared" si="1218"/>
        <v>43</v>
      </c>
      <c r="D524" s="2">
        <f t="shared" si="1215"/>
        <v>540</v>
      </c>
      <c r="E524" s="2">
        <f t="shared" si="1213"/>
        <v>45</v>
      </c>
      <c r="F524" s="189">
        <f t="shared" si="1217"/>
        <v>61422</v>
      </c>
      <c r="G524" s="2">
        <f t="shared" si="1216"/>
        <v>2</v>
      </c>
      <c r="H524" s="187">
        <f t="shared" si="1219"/>
        <v>77.583333333333343</v>
      </c>
      <c r="I524" s="186">
        <f t="shared" si="1214"/>
        <v>77</v>
      </c>
      <c r="J524" s="2">
        <f t="shared" si="1220"/>
        <v>0</v>
      </c>
      <c r="K524" s="2">
        <f t="shared" si="1221"/>
        <v>1</v>
      </c>
      <c r="L524">
        <f t="shared" si="1222"/>
        <v>2</v>
      </c>
      <c r="M524" s="190">
        <f t="shared" si="1343"/>
        <v>3.6184085669999998E-2</v>
      </c>
      <c r="N524">
        <f t="shared" si="1223"/>
        <v>1</v>
      </c>
      <c r="O524">
        <f t="shared" si="1224"/>
        <v>100</v>
      </c>
      <c r="P524" s="58">
        <f t="shared" si="1225"/>
        <v>0.16282838551499998</v>
      </c>
      <c r="Q524" s="106">
        <f t="shared" si="1226"/>
        <v>0.16282838551499998</v>
      </c>
      <c r="R524" s="59">
        <f t="shared" si="1227"/>
        <v>0.16282838551499998</v>
      </c>
      <c r="S524" s="32">
        <f t="shared" si="1344"/>
        <v>1.4701379947648086E-2</v>
      </c>
      <c r="T524">
        <f t="shared" si="1228"/>
        <v>1</v>
      </c>
      <c r="U524" s="32">
        <f t="shared" si="1345"/>
        <v>1.0572807300000002E-3</v>
      </c>
      <c r="V524">
        <f t="shared" si="1229"/>
        <v>1</v>
      </c>
      <c r="W524">
        <f t="shared" si="1230"/>
        <v>100</v>
      </c>
      <c r="X524" s="58">
        <f t="shared" si="1231"/>
        <v>4.757763285000001E-3</v>
      </c>
      <c r="Y524" s="58">
        <f t="shared" si="1232"/>
        <v>4.757763285000001E-3</v>
      </c>
      <c r="Z524" s="32">
        <f t="shared" si="1233"/>
        <v>4.757763285000001E-3</v>
      </c>
      <c r="AA524" s="32">
        <f t="shared" si="1234"/>
        <v>3.9734749229491939E-4</v>
      </c>
      <c r="AB524" s="59">
        <f t="shared" si="1235"/>
        <v>4.9056245199999996E-3</v>
      </c>
      <c r="AC524" s="59">
        <f t="shared" si="1236"/>
        <v>4.9056245199999996E-3</v>
      </c>
      <c r="AD524">
        <f t="shared" si="1237"/>
        <v>1</v>
      </c>
      <c r="AE524" s="59">
        <f t="shared" si="1238"/>
        <v>4.9056245199999996E-3</v>
      </c>
      <c r="AF524" s="59">
        <f t="shared" si="1239"/>
        <v>4.1758461800000006E-3</v>
      </c>
      <c r="AG524" s="59">
        <f t="shared" si="1240"/>
        <v>4.1758461800000006E-3</v>
      </c>
      <c r="AH524">
        <f t="shared" si="1241"/>
        <v>1</v>
      </c>
      <c r="AI524" s="59">
        <f t="shared" si="1242"/>
        <v>4.1758461800000006E-3</v>
      </c>
      <c r="AJ524" s="59">
        <f t="shared" si="1243"/>
        <v>0</v>
      </c>
      <c r="AK524" s="59">
        <f t="shared" si="1244"/>
        <v>0</v>
      </c>
      <c r="AL524" s="59">
        <f t="shared" si="1245"/>
        <v>0</v>
      </c>
      <c r="AM524" s="12">
        <f t="shared" si="1346"/>
        <v>1.4708113287082453E-3</v>
      </c>
      <c r="AN524" s="12">
        <f t="shared" si="1347"/>
        <v>0</v>
      </c>
      <c r="AO524" s="66">
        <f t="shared" si="1246"/>
        <v>2.1622956174645033E-5</v>
      </c>
      <c r="AP524" s="66">
        <f t="shared" si="1247"/>
        <v>5.844231931011797E-7</v>
      </c>
      <c r="AQ524" s="59">
        <f t="shared" si="1248"/>
        <v>7.2152481184049481E-6</v>
      </c>
      <c r="AR524" s="59">
        <f t="shared" si="1249"/>
        <v>6.1418818684870519E-6</v>
      </c>
      <c r="AS524" s="59">
        <f t="shared" si="1250"/>
        <v>0</v>
      </c>
      <c r="AT524" s="12">
        <f t="shared" si="1251"/>
        <v>1.4352468193536071E-3</v>
      </c>
      <c r="AU524" s="59">
        <f t="shared" si="1348"/>
        <v>1.9481757786848908E-20</v>
      </c>
      <c r="AV524" s="59">
        <f t="shared" si="1349"/>
        <v>0</v>
      </c>
      <c r="AW524" s="70">
        <f t="shared" si="1252"/>
        <v>0</v>
      </c>
      <c r="AX524" s="20">
        <f t="shared" si="1253"/>
        <v>200000</v>
      </c>
      <c r="AY524" s="20">
        <f t="shared" si="1254"/>
        <v>0</v>
      </c>
      <c r="AZ524" s="20">
        <f t="shared" si="1255"/>
        <v>0</v>
      </c>
      <c r="BA524" s="20">
        <f t="shared" si="1256"/>
        <v>200000</v>
      </c>
      <c r="BB524" s="36">
        <f t="shared" si="1257"/>
        <v>1</v>
      </c>
      <c r="BC524" s="36">
        <f t="shared" si="1258"/>
        <v>0</v>
      </c>
      <c r="BD524" s="80">
        <f t="shared" si="1259"/>
        <v>4.3245912349290068</v>
      </c>
      <c r="BE524" s="36">
        <f t="shared" si="1260"/>
        <v>0</v>
      </c>
      <c r="BF524" s="36">
        <f t="shared" si="1261"/>
        <v>0</v>
      </c>
      <c r="BG524" s="36">
        <f t="shared" si="1262"/>
        <v>4.3245912349290068</v>
      </c>
      <c r="BH524" s="36">
        <f t="shared" si="1263"/>
        <v>0.11688463862023594</v>
      </c>
      <c r="BI524" s="36">
        <f t="shared" si="1264"/>
        <v>0</v>
      </c>
      <c r="BJ524" s="36">
        <f t="shared" si="1265"/>
        <v>0</v>
      </c>
      <c r="BK524" s="36">
        <f t="shared" si="1266"/>
        <v>0.11688463862023594</v>
      </c>
      <c r="BL524" s="68">
        <f ca="1">IF(OR(AT524=0,E524&gt;ProjTerm),0,VLOOKUP(D524,'Life Events'!$AE$5:$AI$1206,5,FALSE))</f>
        <v>1.3949404512832991E-17</v>
      </c>
      <c r="BM524" s="93">
        <f t="shared" ca="1" si="1267"/>
        <v>1.3949404512832991E-17</v>
      </c>
      <c r="BN524" s="93">
        <f t="shared" ca="1" si="1268"/>
        <v>2.0020838458920404E-20</v>
      </c>
      <c r="BO524" s="36">
        <f t="shared" ca="1" si="1269"/>
        <v>3.0472731697090244E-18</v>
      </c>
      <c r="BP524" s="36">
        <f t="shared" si="1270"/>
        <v>1.8567496823379507E-3</v>
      </c>
      <c r="BQ524" s="36">
        <f t="shared" si="1271"/>
        <v>98.335696365954064</v>
      </c>
      <c r="BR524" s="36">
        <f t="shared" si="1272"/>
        <v>154.78110000000001</v>
      </c>
      <c r="BS524" s="36">
        <f t="shared" si="1273"/>
        <v>152.20507252788374</v>
      </c>
      <c r="BT524" s="36">
        <f t="shared" si="1274"/>
        <v>0.21845184623513023</v>
      </c>
      <c r="BU524" s="70" cm="1">
        <f t="array" ref="BU524">IF(AND(ActInt=1,$J524=0),INDEX(Tbl_FwdNom,$B524-IVP,MATCH(ValnDt,Tbl_FwdNom_Cols)),INDEX(Tbl_FwdNom,$B524,MATCH(StartDt,Tbl_FwdNom_Cols)))</f>
        <v>11.31248263</v>
      </c>
      <c r="BV524" s="70" cm="1">
        <f t="array" ref="BV524">INDEX(Tbl_FwdReal,$B524,MATCH(StartDt,Tbl_FwdReal_Cols))</f>
        <v>4.3114339050000003</v>
      </c>
      <c r="BW524" s="70" cm="1">
        <f t="array" ref="BW524">IF(RunType&lt;&gt;"OPN",INDEX(Tbl_FwdReal,$B524,MATCH(ValnDt,Tbl_FwdReal_Cols)),IF(AND($J524=0,ActInt=1),INDEX(Tbl_FwdReal,$B524-IVP,MATCH(ValnDt,Tbl_FwdReal_Cols)),-999))*$K524</f>
        <v>4.3114339050000003</v>
      </c>
      <c r="BX524" s="70">
        <f t="shared" si="1275"/>
        <v>4.3114339050000006E-2</v>
      </c>
      <c r="BY524" s="70">
        <f t="shared" si="1350"/>
        <v>6.7116791159980593E-2</v>
      </c>
      <c r="BZ524" s="64">
        <f t="shared" si="1363"/>
        <v>5.4280474083543417E-3</v>
      </c>
      <c r="CA524" s="70" cm="1">
        <f t="array" ref="CA524">IF($J524=1,CA523*(1+INDEX(Tbl_CPI,$B524,MATCH(IF(RunType="OPN",StartDt,ValnDt),Tbl_CPI_Cols))),0)</f>
        <v>0</v>
      </c>
      <c r="CB524" s="70">
        <f t="shared" si="1351"/>
        <v>19.074346555060291</v>
      </c>
      <c r="CC524" s="70">
        <f t="shared" si="1352"/>
        <v>19.074346555060291</v>
      </c>
      <c r="CD524" s="36">
        <f t="shared" si="1276"/>
        <v>92.711241528925171</v>
      </c>
      <c r="CE524" s="36">
        <f t="shared" si="1277"/>
        <v>1.5753225006635967</v>
      </c>
      <c r="CF524" s="36">
        <f t="shared" si="1278"/>
        <v>0</v>
      </c>
      <c r="CG524" s="36">
        <f t="shared" si="1279"/>
        <v>0.13867774651969453</v>
      </c>
      <c r="CH524" s="36">
        <f t="shared" si="1280"/>
        <v>0.1363607443393495</v>
      </c>
      <c r="CI524" s="36">
        <f t="shared" si="1281"/>
        <v>0</v>
      </c>
      <c r="CJ524" s="36">
        <f t="shared" si="1282"/>
        <v>0</v>
      </c>
      <c r="CK524" s="36">
        <f t="shared" si="1283"/>
        <v>0</v>
      </c>
      <c r="CL524" s="36">
        <f t="shared" si="1284"/>
        <v>2.3170021803450205E-3</v>
      </c>
      <c r="CM524" s="36">
        <f t="shared" si="1285"/>
        <v>0.13867774651969453</v>
      </c>
      <c r="CN524" s="36">
        <f t="shared" ca="1" si="1286"/>
        <v>4.2211672776317748</v>
      </c>
      <c r="CO524" s="20">
        <f t="shared" si="1287"/>
        <v>120000</v>
      </c>
      <c r="CP524" s="20">
        <f t="shared" si="1288"/>
        <v>2</v>
      </c>
      <c r="CQ524" s="64">
        <f t="shared" si="1289"/>
        <v>4.2252515160000004E-2</v>
      </c>
      <c r="CR524" s="64">
        <f t="shared" si="1290"/>
        <v>0.19013631822000002</v>
      </c>
      <c r="CS524" s="36">
        <f t="shared" si="1291"/>
        <v>3.074687710798754</v>
      </c>
      <c r="CT524" s="36">
        <f t="shared" si="1292"/>
        <v>2.5947547409574039</v>
      </c>
      <c r="CU524" s="36">
        <f t="shared" si="1293"/>
        <v>7.0130783172141567E-2</v>
      </c>
      <c r="CV524" s="36">
        <f t="shared" si="1353"/>
        <v>2.6648855241295455</v>
      </c>
      <c r="CW524" s="36">
        <f t="shared" si="1294"/>
        <v>0</v>
      </c>
      <c r="CX524" s="36">
        <f t="shared" si="1295"/>
        <v>0</v>
      </c>
      <c r="CY524" s="36">
        <f t="shared" si="1296"/>
        <v>0</v>
      </c>
      <c r="CZ524" s="36">
        <f t="shared" si="1354"/>
        <v>0</v>
      </c>
      <c r="DA524" s="64">
        <f t="shared" si="1297"/>
        <v>8.9709347069661938E-3</v>
      </c>
      <c r="DB524" s="70">
        <f t="shared" si="1355"/>
        <v>0.99110882742170203</v>
      </c>
      <c r="DC524" s="70">
        <f>PRODUCT($DB$8:DB524)</f>
        <v>6.7491911060566338E-3</v>
      </c>
      <c r="DD524" s="36">
        <f t="shared" si="1298"/>
        <v>5.5528275480522042</v>
      </c>
      <c r="DE524" s="36">
        <f t="shared" si="1299"/>
        <v>148.91956276673338</v>
      </c>
      <c r="DF524" s="36">
        <f t="shared" si="1300"/>
        <v>3.2428028946390088</v>
      </c>
      <c r="DG524" s="36">
        <f t="shared" si="1301"/>
        <v>6.3611158126087641E-2</v>
      </c>
      <c r="DH524" s="36">
        <f t="shared" ca="1" si="1302"/>
        <v>4.6421802208295884E-17</v>
      </c>
      <c r="DI524" s="36">
        <f t="shared" si="1303"/>
        <v>4.182792582698192</v>
      </c>
      <c r="DJ524" s="36">
        <f t="shared" ca="1" si="1304"/>
        <v>150.72871953789229</v>
      </c>
      <c r="DK524" s="36">
        <f t="shared" si="1305"/>
        <v>0</v>
      </c>
      <c r="DL524" s="36">
        <f t="shared" si="1306"/>
        <v>0</v>
      </c>
      <c r="DM524" s="36">
        <f t="shared" ca="1" si="1307"/>
        <v>150.72871953789229</v>
      </c>
      <c r="DN524" s="36">
        <f t="shared" ca="1" si="1356"/>
        <v>150.72871953789678</v>
      </c>
      <c r="DO524" s="64" cm="1">
        <f t="array" ref="DO524">IFERROR(INDEX(Tbl_FwdNom,$B524,MATCH(LIDt,Tbl_FwdNom_Cols,0)),0)</f>
        <v>8.3639313120000001</v>
      </c>
      <c r="DP524" s="64">
        <f t="shared" ca="1" si="1357"/>
        <v>8.302196318</v>
      </c>
      <c r="DQ524" s="64">
        <f t="shared" ca="1" si="1308"/>
        <v>6.6684061155044549E-3</v>
      </c>
      <c r="DR524" s="70">
        <f t="shared" ca="1" si="1309"/>
        <v>0.99337576696060592</v>
      </c>
      <c r="DS524" s="70">
        <f ca="1">PRODUCT($DR$8:DR524)</f>
        <v>1.3325200783655731E-2</v>
      </c>
      <c r="DT524" s="36">
        <f t="shared" ca="1" si="1310"/>
        <v>159.12912121444191</v>
      </c>
      <c r="DU524" s="36">
        <f t="shared" ca="1" si="1311"/>
        <v>3.4269902078381853</v>
      </c>
      <c r="DV524" s="36">
        <f t="shared" ca="1" si="1312"/>
        <v>6.7956241762542294E-2</v>
      </c>
      <c r="DW524" s="36">
        <f t="shared" ca="1" si="1313"/>
        <v>4.8019330877742565E-17</v>
      </c>
      <c r="DX524" s="36">
        <f t="shared" ca="1" si="1314"/>
        <v>5.8499598629640177</v>
      </c>
      <c r="DY524" s="36">
        <f t="shared" ca="1" si="1315"/>
        <v>6.2808417562825264E-2</v>
      </c>
      <c r="DZ524" s="36">
        <f t="shared" ca="1" si="1316"/>
        <v>4.356090488840576</v>
      </c>
      <c r="EA524" s="36">
        <f t="shared" ca="1" si="1317"/>
        <v>0</v>
      </c>
      <c r="EB524" s="36">
        <f t="shared" ca="1" si="1318"/>
        <v>161.05709422395691</v>
      </c>
      <c r="EC524" s="36">
        <f t="shared" ca="1" si="1319"/>
        <v>0</v>
      </c>
      <c r="ED524" s="36">
        <f t="shared" ca="1" si="1320"/>
        <v>0</v>
      </c>
      <c r="EE524" s="36">
        <f t="shared" ca="1" si="1358"/>
        <v>0</v>
      </c>
      <c r="EF524" s="36">
        <f t="shared" ca="1" si="1321"/>
        <v>161.05709422395691</v>
      </c>
      <c r="EG524" s="64"/>
      <c r="EH524" s="64"/>
      <c r="EI524" s="64"/>
      <c r="EJ524" s="70"/>
      <c r="EK524" s="70"/>
      <c r="EL524" s="70"/>
      <c r="EM524" s="70"/>
      <c r="EN524" s="70"/>
      <c r="EO524" s="36">
        <f t="shared" ca="1" si="1322"/>
        <v>1.3776861846645532</v>
      </c>
      <c r="EP524" s="36">
        <f t="shared" ca="1" si="1323"/>
        <v>0</v>
      </c>
      <c r="EQ524" s="36">
        <f t="shared" si="1324"/>
        <v>4.0614301625579605</v>
      </c>
      <c r="ER524" s="36">
        <f t="shared" si="1325"/>
        <v>3.3285258643013849E-2</v>
      </c>
      <c r="ES524" s="36">
        <f t="shared" si="1326"/>
        <v>-3.0397121978720937E-2</v>
      </c>
      <c r="ET524" s="36">
        <f t="shared" ca="1" si="1327"/>
        <v>0</v>
      </c>
      <c r="EU524" s="36">
        <f t="shared" ca="1" si="1359"/>
        <v>3.3285258643013849E-2</v>
      </c>
      <c r="EV524" s="36">
        <f t="shared" si="1328"/>
        <v>6.904569178600567E-2</v>
      </c>
      <c r="EW524" s="36">
        <f t="shared" si="1329"/>
        <v>5.3089707549063325</v>
      </c>
      <c r="EX524" s="36">
        <f t="shared" ca="1" si="1360"/>
        <v>9.4727318678933123</v>
      </c>
      <c r="EY524" s="36">
        <f t="shared" si="1330"/>
        <v>0</v>
      </c>
      <c r="EZ524" s="36">
        <f t="shared" si="1331"/>
        <v>0</v>
      </c>
      <c r="FA524" s="36">
        <f t="shared" si="1332"/>
        <v>0</v>
      </c>
      <c r="FB524" s="36">
        <f t="shared" si="1333"/>
        <v>0</v>
      </c>
      <c r="FC524" s="36">
        <f t="shared" si="1361"/>
        <v>0</v>
      </c>
      <c r="FD524" s="36">
        <f t="shared" si="1334"/>
        <v>0</v>
      </c>
      <c r="FE524" s="36">
        <f t="shared" si="1335"/>
        <v>0</v>
      </c>
      <c r="FF524" s="36">
        <f t="shared" si="1362"/>
        <v>0</v>
      </c>
      <c r="FG524" s="36">
        <f t="shared" ca="1" si="1336"/>
        <v>9.4727318678933123</v>
      </c>
      <c r="FH524" s="36">
        <f t="shared" ca="1" si="1337"/>
        <v>8.4979259083468817E-2</v>
      </c>
      <c r="FI524" s="36">
        <f t="shared" ca="1" si="1338"/>
        <v>-0.27061998028991563</v>
      </c>
      <c r="FJ524" s="36">
        <f t="shared" ca="1" si="1339"/>
        <v>9.9164167188547747</v>
      </c>
      <c r="FK524" s="36">
        <f t="shared" si="1340"/>
        <v>0</v>
      </c>
      <c r="FL524" s="36">
        <f t="shared" si="1341"/>
        <v>0</v>
      </c>
      <c r="FM524" s="36">
        <f t="shared" ca="1" si="1342"/>
        <v>0</v>
      </c>
      <c r="FN524" s="36">
        <f t="shared" ref="FN524:FN587" ca="1" si="1364">FJ524-FM524</f>
        <v>9.9164167188547747</v>
      </c>
    </row>
    <row r="525" spans="2:170" x14ac:dyDescent="0.25">
      <c r="B525" s="2">
        <v>517</v>
      </c>
      <c r="C525" s="2">
        <f t="shared" si="1218"/>
        <v>44</v>
      </c>
      <c r="D525" s="2">
        <f t="shared" si="1215"/>
        <v>541</v>
      </c>
      <c r="E525" s="2">
        <f t="shared" si="1213"/>
        <v>46</v>
      </c>
      <c r="F525" s="189">
        <f t="shared" si="1217"/>
        <v>61453</v>
      </c>
      <c r="G525" s="2">
        <f t="shared" si="1216"/>
        <v>3</v>
      </c>
      <c r="H525" s="187">
        <f t="shared" si="1219"/>
        <v>77.666666666666671</v>
      </c>
      <c r="I525" s="186">
        <f t="shared" si="1214"/>
        <v>77</v>
      </c>
      <c r="J525" s="2">
        <f t="shared" si="1220"/>
        <v>0</v>
      </c>
      <c r="K525" s="2">
        <f t="shared" si="1221"/>
        <v>1</v>
      </c>
      <c r="L525">
        <f t="shared" si="1222"/>
        <v>2</v>
      </c>
      <c r="M525" s="190">
        <f t="shared" si="1343"/>
        <v>3.6184085669999998E-2</v>
      </c>
      <c r="N525">
        <f t="shared" si="1223"/>
        <v>1</v>
      </c>
      <c r="O525">
        <f t="shared" si="1224"/>
        <v>100</v>
      </c>
      <c r="P525" s="58">
        <f t="shared" si="1225"/>
        <v>0.16282838551499998</v>
      </c>
      <c r="Q525" s="106">
        <f t="shared" si="1226"/>
        <v>0.16282838551499998</v>
      </c>
      <c r="R525" s="59">
        <f t="shared" si="1227"/>
        <v>0.16282838551499998</v>
      </c>
      <c r="S525" s="32">
        <f t="shared" si="1344"/>
        <v>1.4701379947648086E-2</v>
      </c>
      <c r="T525">
        <f t="shared" si="1228"/>
        <v>1</v>
      </c>
      <c r="U525" s="32">
        <f t="shared" si="1345"/>
        <v>1.0572807300000002E-3</v>
      </c>
      <c r="V525">
        <f t="shared" si="1229"/>
        <v>1</v>
      </c>
      <c r="W525">
        <f t="shared" si="1230"/>
        <v>100</v>
      </c>
      <c r="X525" s="58">
        <f t="shared" si="1231"/>
        <v>4.757763285000001E-3</v>
      </c>
      <c r="Y525" s="58">
        <f t="shared" si="1232"/>
        <v>4.757763285000001E-3</v>
      </c>
      <c r="Z525" s="32">
        <f t="shared" si="1233"/>
        <v>4.757763285000001E-3</v>
      </c>
      <c r="AA525" s="32">
        <f t="shared" si="1234"/>
        <v>3.9734749229491939E-4</v>
      </c>
      <c r="AB525" s="59">
        <f t="shared" si="1235"/>
        <v>4.9056245199999996E-3</v>
      </c>
      <c r="AC525" s="59">
        <f t="shared" si="1236"/>
        <v>4.9056245199999996E-3</v>
      </c>
      <c r="AD525">
        <f t="shared" si="1237"/>
        <v>1</v>
      </c>
      <c r="AE525" s="59">
        <f t="shared" si="1238"/>
        <v>4.9056245199999996E-3</v>
      </c>
      <c r="AF525" s="59">
        <f t="shared" si="1239"/>
        <v>4.1758461800000006E-3</v>
      </c>
      <c r="AG525" s="59">
        <f t="shared" si="1240"/>
        <v>4.1758461800000006E-3</v>
      </c>
      <c r="AH525">
        <f t="shared" si="1241"/>
        <v>1</v>
      </c>
      <c r="AI525" s="59">
        <f t="shared" si="1242"/>
        <v>4.1758461800000006E-3</v>
      </c>
      <c r="AJ525" s="59">
        <f t="shared" si="1243"/>
        <v>0</v>
      </c>
      <c r="AK525" s="59">
        <f t="shared" si="1244"/>
        <v>0</v>
      </c>
      <c r="AL525" s="59">
        <f t="shared" si="1245"/>
        <v>0</v>
      </c>
      <c r="AM525" s="12">
        <f t="shared" si="1346"/>
        <v>1.4352468193536071E-3</v>
      </c>
      <c r="AN525" s="12">
        <f t="shared" si="1347"/>
        <v>0</v>
      </c>
      <c r="AO525" s="66">
        <f t="shared" si="1246"/>
        <v>2.1100108809970814E-5</v>
      </c>
      <c r="AP525" s="66">
        <f t="shared" si="1247"/>
        <v>5.7029172449441494E-7</v>
      </c>
      <c r="AQ525" s="59">
        <f t="shared" si="1248"/>
        <v>7.040781989273065E-6</v>
      </c>
      <c r="AR525" s="59">
        <f t="shared" si="1249"/>
        <v>5.9933699479549115E-6</v>
      </c>
      <c r="AS525" s="59">
        <f t="shared" si="1250"/>
        <v>0</v>
      </c>
      <c r="AT525" s="12">
        <f t="shared" si="1251"/>
        <v>1.4005422668819138E-3</v>
      </c>
      <c r="AU525" s="59">
        <f t="shared" si="1348"/>
        <v>0</v>
      </c>
      <c r="AV525" s="59">
        <f t="shared" si="1349"/>
        <v>-1.7364175418713157E-19</v>
      </c>
      <c r="AW525" s="70">
        <f t="shared" si="1252"/>
        <v>0</v>
      </c>
      <c r="AX525" s="20">
        <f t="shared" si="1253"/>
        <v>200000</v>
      </c>
      <c r="AY525" s="20">
        <f t="shared" si="1254"/>
        <v>0</v>
      </c>
      <c r="AZ525" s="20">
        <f t="shared" si="1255"/>
        <v>0</v>
      </c>
      <c r="BA525" s="20">
        <f t="shared" si="1256"/>
        <v>200000</v>
      </c>
      <c r="BB525" s="36">
        <f t="shared" si="1257"/>
        <v>1</v>
      </c>
      <c r="BC525" s="36">
        <f t="shared" si="1258"/>
        <v>0</v>
      </c>
      <c r="BD525" s="80">
        <f t="shared" si="1259"/>
        <v>4.2200217619941629</v>
      </c>
      <c r="BE525" s="36">
        <f t="shared" si="1260"/>
        <v>0</v>
      </c>
      <c r="BF525" s="36">
        <f t="shared" si="1261"/>
        <v>0</v>
      </c>
      <c r="BG525" s="36">
        <f t="shared" si="1262"/>
        <v>4.2200217619941629</v>
      </c>
      <c r="BH525" s="36">
        <f t="shared" si="1263"/>
        <v>0.11405834489888299</v>
      </c>
      <c r="BI525" s="36">
        <f t="shared" si="1264"/>
        <v>0</v>
      </c>
      <c r="BJ525" s="36">
        <f t="shared" si="1265"/>
        <v>0</v>
      </c>
      <c r="BK525" s="36">
        <f t="shared" si="1266"/>
        <v>0.11405834489888299</v>
      </c>
      <c r="BL525" s="68">
        <f ca="1">IF(OR(AT525=0,E525&gt;ProjTerm),0,VLOOKUP(D525,'Life Events'!$AE$5:$AI$1206,5,FALSE))</f>
        <v>1.3612105147778471E-17</v>
      </c>
      <c r="BM525" s="93">
        <f t="shared" ca="1" si="1267"/>
        <v>1.3612105147778471E-17</v>
      </c>
      <c r="BN525" s="93">
        <f t="shared" ca="1" si="1268"/>
        <v>1.9064328600704629E-20</v>
      </c>
      <c r="BO525" s="36">
        <f t="shared" ca="1" si="1269"/>
        <v>2.9016875173656566E-18</v>
      </c>
      <c r="BP525" s="36">
        <f t="shared" si="1270"/>
        <v>1.8118531071227427E-3</v>
      </c>
      <c r="BQ525" s="36">
        <f t="shared" si="1271"/>
        <v>98.335696365954078</v>
      </c>
      <c r="BR525" s="36">
        <f t="shared" si="1272"/>
        <v>154.78110000000001</v>
      </c>
      <c r="BS525" s="36">
        <f t="shared" si="1273"/>
        <v>152.20507252788374</v>
      </c>
      <c r="BT525" s="36">
        <f t="shared" si="1274"/>
        <v>0.21316963730912838</v>
      </c>
      <c r="BU525" s="70" cm="1">
        <f t="array" ref="BU525">IF(AND(ActInt=1,$J525=0),INDEX(Tbl_FwdNom,$B525-IVP,MATCH(ValnDt,Tbl_FwdNom_Cols)),INDEX(Tbl_FwdNom,$B525,MATCH(StartDt,Tbl_FwdNom_Cols)))</f>
        <v>11.306438764999999</v>
      </c>
      <c r="BV525" s="70" cm="1">
        <f t="array" ref="BV525">INDEX(Tbl_FwdReal,$B525,MATCH(StartDt,Tbl_FwdReal_Cols))</f>
        <v>4.3080234290000003</v>
      </c>
      <c r="BW525" s="70" cm="1">
        <f t="array" ref="BW525">IF(RunType&lt;&gt;"OPN",INDEX(Tbl_FwdReal,$B525,MATCH(ValnDt,Tbl_FwdReal_Cols)),IF(AND($J525=0,ActInt=1),INDEX(Tbl_FwdReal,$B525-IVP,MATCH(ValnDt,Tbl_FwdReal_Cols)),-999))*$K525</f>
        <v>4.3080234290000003</v>
      </c>
      <c r="BX525" s="70">
        <f t="shared" si="1275"/>
        <v>4.3080234290000005E-2</v>
      </c>
      <c r="BY525" s="70">
        <f t="shared" si="1350"/>
        <v>6.7093739349433967E-2</v>
      </c>
      <c r="BZ525" s="64">
        <f t="shared" si="1363"/>
        <v>5.4262374560187787E-3</v>
      </c>
      <c r="CA525" s="70" cm="1">
        <f t="array" ref="CA525">IF($J525=1,CA524*(1+INDEX(Tbl_CPI,$B525,MATCH(IF(RunType="OPN",StartDt,ValnDt),Tbl_CPI_Cols))),0)</f>
        <v>0</v>
      </c>
      <c r="CB525" s="70">
        <f t="shared" si="1351"/>
        <v>19.177848488786442</v>
      </c>
      <c r="CC525" s="70">
        <f t="shared" si="1352"/>
        <v>19.074346555060291</v>
      </c>
      <c r="CD525" s="36">
        <f t="shared" si="1276"/>
        <v>98.79942697514916</v>
      </c>
      <c r="CE525" s="36">
        <f t="shared" si="1277"/>
        <v>1.5753225006635967</v>
      </c>
      <c r="CF525" s="36">
        <f t="shared" si="1278"/>
        <v>0</v>
      </c>
      <c r="CG525" s="36">
        <f t="shared" si="1279"/>
        <v>0.1440625399285754</v>
      </c>
      <c r="CH525" s="36">
        <f t="shared" si="1280"/>
        <v>0.14180156332004182</v>
      </c>
      <c r="CI525" s="36">
        <f t="shared" si="1281"/>
        <v>0</v>
      </c>
      <c r="CJ525" s="36">
        <f t="shared" si="1282"/>
        <v>0</v>
      </c>
      <c r="CK525" s="36">
        <f t="shared" si="1283"/>
        <v>0</v>
      </c>
      <c r="CL525" s="36">
        <f t="shared" si="1284"/>
        <v>2.2609766085335977E-3</v>
      </c>
      <c r="CM525" s="36">
        <f t="shared" si="1285"/>
        <v>0.1440625399285754</v>
      </c>
      <c r="CN525" s="36">
        <f t="shared" ca="1" si="1286"/>
        <v>4.1190986164767942</v>
      </c>
      <c r="CO525" s="20">
        <f t="shared" si="1287"/>
        <v>120000</v>
      </c>
      <c r="CP525" s="20">
        <f t="shared" si="1288"/>
        <v>2</v>
      </c>
      <c r="CQ525" s="64">
        <f t="shared" si="1289"/>
        <v>4.2252515160000004E-2</v>
      </c>
      <c r="CR525" s="64">
        <f t="shared" si="1290"/>
        <v>0.19013631822000002</v>
      </c>
      <c r="CS525" s="36">
        <f t="shared" si="1291"/>
        <v>3.0003411527331925</v>
      </c>
      <c r="CT525" s="36">
        <f t="shared" si="1292"/>
        <v>2.5320130571964978</v>
      </c>
      <c r="CU525" s="36">
        <f t="shared" si="1293"/>
        <v>6.8435006939329787E-2</v>
      </c>
      <c r="CV525" s="36">
        <f t="shared" si="1353"/>
        <v>2.6004480641358274</v>
      </c>
      <c r="CW525" s="36">
        <f t="shared" si="1294"/>
        <v>0</v>
      </c>
      <c r="CX525" s="36">
        <f t="shared" si="1295"/>
        <v>0</v>
      </c>
      <c r="CY525" s="36">
        <f t="shared" si="1296"/>
        <v>0</v>
      </c>
      <c r="CZ525" s="36">
        <f t="shared" si="1354"/>
        <v>0</v>
      </c>
      <c r="DA525" s="64">
        <f t="shared" si="1297"/>
        <v>8.9663693041355241E-3</v>
      </c>
      <c r="DB525" s="70">
        <f t="shared" si="1355"/>
        <v>0.99111331202216435</v>
      </c>
      <c r="DC525" s="70">
        <f>PRODUCT($DB$8:DB525)</f>
        <v>6.6892131505943255E-3</v>
      </c>
      <c r="DD525" s="36">
        <f t="shared" si="1298"/>
        <v>5.3894466132210885</v>
      </c>
      <c r="DE525" s="36">
        <f t="shared" si="1299"/>
        <v>146.03480880111613</v>
      </c>
      <c r="DF525" s="36">
        <f t="shared" si="1300"/>
        <v>3.157820718073979</v>
      </c>
      <c r="DG525" s="36">
        <f t="shared" si="1301"/>
        <v>6.2369666154587174E-2</v>
      </c>
      <c r="DH525" s="36">
        <f t="shared" ca="1" si="1302"/>
        <v>4.3936349713293338E-17</v>
      </c>
      <c r="DI525" s="36">
        <f t="shared" si="1303"/>
        <v>4.0749427878527955</v>
      </c>
      <c r="DJ525" s="36">
        <f t="shared" ca="1" si="1304"/>
        <v>147.81575602766725</v>
      </c>
      <c r="DK525" s="36">
        <f t="shared" si="1305"/>
        <v>0</v>
      </c>
      <c r="DL525" s="36">
        <f t="shared" si="1306"/>
        <v>0</v>
      </c>
      <c r="DM525" s="36">
        <f t="shared" ca="1" si="1307"/>
        <v>147.81575602766725</v>
      </c>
      <c r="DN525" s="36">
        <f t="shared" ca="1" si="1356"/>
        <v>147.81575602767171</v>
      </c>
      <c r="DO525" s="64" cm="1">
        <f t="array" ref="DO525">IFERROR(INDEX(Tbl_FwdNom,$B525,MATCH(LIDt,Tbl_FwdNom_Cols,0)),0)</f>
        <v>8.3622159759999999</v>
      </c>
      <c r="DP525" s="64">
        <f t="shared" ca="1" si="1357"/>
        <v>8.3004819590000007</v>
      </c>
      <c r="DQ525" s="64">
        <f t="shared" ca="1" si="1308"/>
        <v>6.6670781926323475E-3</v>
      </c>
      <c r="DR525" s="70">
        <f t="shared" ca="1" si="1309"/>
        <v>0.99337707735053538</v>
      </c>
      <c r="DS525" s="70">
        <f ca="1">PRODUCT($DR$8:DR525)</f>
        <v>1.3236949009576993E-2</v>
      </c>
      <c r="DT525" s="36">
        <f t="shared" ca="1" si="1310"/>
        <v>155.97002574630929</v>
      </c>
      <c r="DU525" s="36">
        <f t="shared" ca="1" si="1311"/>
        <v>3.3357798746203451</v>
      </c>
      <c r="DV525" s="36">
        <f t="shared" ca="1" si="1312"/>
        <v>6.6597458232927842E-2</v>
      </c>
      <c r="DW525" s="36">
        <f t="shared" ca="1" si="1313"/>
        <v>4.5437791994096705E-17</v>
      </c>
      <c r="DX525" s="36">
        <f t="shared" ca="1" si="1314"/>
        <v>5.6757923654850311</v>
      </c>
      <c r="DY525" s="36">
        <f t="shared" ca="1" si="1315"/>
        <v>6.0951115477497722E-2</v>
      </c>
      <c r="DZ525" s="36">
        <f t="shared" ca="1" si="1316"/>
        <v>4.2423859193133238</v>
      </c>
      <c r="EA525" s="36">
        <f t="shared" ca="1" si="1317"/>
        <v>0</v>
      </c>
      <c r="EB525" s="36">
        <f t="shared" ca="1" si="1318"/>
        <v>157.86675283200253</v>
      </c>
      <c r="EC525" s="36">
        <f t="shared" ca="1" si="1319"/>
        <v>0</v>
      </c>
      <c r="ED525" s="36">
        <f t="shared" ca="1" si="1320"/>
        <v>0</v>
      </c>
      <c r="EE525" s="36">
        <f t="shared" ca="1" si="1358"/>
        <v>0</v>
      </c>
      <c r="EF525" s="36">
        <f t="shared" ca="1" si="1321"/>
        <v>157.86675283200253</v>
      </c>
      <c r="EG525" s="64"/>
      <c r="EH525" s="64"/>
      <c r="EI525" s="64"/>
      <c r="EJ525" s="70"/>
      <c r="EK525" s="70"/>
      <c r="EL525" s="70"/>
      <c r="EM525" s="70"/>
      <c r="EN525" s="70"/>
      <c r="EO525" s="36">
        <f t="shared" ca="1" si="1322"/>
        <v>1.3501976461803185</v>
      </c>
      <c r="EP525" s="36">
        <f t="shared" ca="1" si="1323"/>
        <v>0</v>
      </c>
      <c r="EQ525" s="36">
        <f t="shared" si="1324"/>
        <v>3.9821636771147766</v>
      </c>
      <c r="ER525" s="36">
        <f t="shared" si="1325"/>
        <v>3.230590593916504E-2</v>
      </c>
      <c r="ES525" s="36">
        <f t="shared" si="1326"/>
        <v>-2.950274696669649E-2</v>
      </c>
      <c r="ET525" s="36">
        <f t="shared" ca="1" si="1327"/>
        <v>0</v>
      </c>
      <c r="EU525" s="36">
        <f t="shared" ca="1" si="1359"/>
        <v>3.230590593916504E-2</v>
      </c>
      <c r="EV525" s="36">
        <f t="shared" si="1328"/>
        <v>6.7265406594509122E-2</v>
      </c>
      <c r="EW525" s="36">
        <f t="shared" si="1329"/>
        <v>5.2053561570384153</v>
      </c>
      <c r="EX525" s="36">
        <f t="shared" ca="1" si="1360"/>
        <v>9.2870911466868655</v>
      </c>
      <c r="EY525" s="36">
        <f t="shared" si="1330"/>
        <v>0</v>
      </c>
      <c r="EZ525" s="36">
        <f t="shared" si="1331"/>
        <v>0</v>
      </c>
      <c r="FA525" s="36">
        <f t="shared" si="1332"/>
        <v>0</v>
      </c>
      <c r="FB525" s="36">
        <f t="shared" si="1333"/>
        <v>0</v>
      </c>
      <c r="FC525" s="36">
        <f t="shared" si="1361"/>
        <v>0</v>
      </c>
      <c r="FD525" s="36">
        <f t="shared" si="1334"/>
        <v>0</v>
      </c>
      <c r="FE525" s="36">
        <f t="shared" si="1335"/>
        <v>0</v>
      </c>
      <c r="FF525" s="36">
        <f t="shared" si="1362"/>
        <v>0</v>
      </c>
      <c r="FG525" s="36">
        <f t="shared" ca="1" si="1336"/>
        <v>9.2870911466868655</v>
      </c>
      <c r="FH525" s="36">
        <f t="shared" ca="1" si="1337"/>
        <v>8.3271488982361891E-2</v>
      </c>
      <c r="FI525" s="36">
        <f t="shared" ca="1" si="1338"/>
        <v>-0.26407652863255027</v>
      </c>
      <c r="FJ525" s="36">
        <f t="shared" ca="1" si="1339"/>
        <v>9.7184537158775566</v>
      </c>
      <c r="FK525" s="36">
        <f t="shared" si="1340"/>
        <v>0</v>
      </c>
      <c r="FL525" s="36">
        <f t="shared" si="1341"/>
        <v>0</v>
      </c>
      <c r="FM525" s="36">
        <f t="shared" ca="1" si="1342"/>
        <v>0</v>
      </c>
      <c r="FN525" s="36">
        <f t="shared" ca="1" si="1364"/>
        <v>9.7184537158775566</v>
      </c>
    </row>
    <row r="526" spans="2:170" x14ac:dyDescent="0.25">
      <c r="B526" s="2">
        <v>518</v>
      </c>
      <c r="C526" s="2">
        <f t="shared" si="1218"/>
        <v>44</v>
      </c>
      <c r="D526" s="2">
        <f t="shared" si="1215"/>
        <v>542</v>
      </c>
      <c r="E526" s="2">
        <f t="shared" si="1213"/>
        <v>46</v>
      </c>
      <c r="F526" s="189">
        <f t="shared" si="1217"/>
        <v>61483</v>
      </c>
      <c r="G526" s="2">
        <f t="shared" si="1216"/>
        <v>4</v>
      </c>
      <c r="H526" s="187">
        <f t="shared" si="1219"/>
        <v>77.75</v>
      </c>
      <c r="I526" s="186">
        <f t="shared" si="1214"/>
        <v>77</v>
      </c>
      <c r="J526" s="2">
        <f t="shared" si="1220"/>
        <v>0</v>
      </c>
      <c r="K526" s="2">
        <f t="shared" si="1221"/>
        <v>1</v>
      </c>
      <c r="L526">
        <f t="shared" si="1222"/>
        <v>2</v>
      </c>
      <c r="M526" s="190">
        <f t="shared" si="1343"/>
        <v>3.6184085669999998E-2</v>
      </c>
      <c r="N526">
        <f t="shared" si="1223"/>
        <v>1</v>
      </c>
      <c r="O526">
        <f t="shared" si="1224"/>
        <v>100</v>
      </c>
      <c r="P526" s="58">
        <f t="shared" si="1225"/>
        <v>0.16282838551499998</v>
      </c>
      <c r="Q526" s="106">
        <f t="shared" si="1226"/>
        <v>0.16282838551499998</v>
      </c>
      <c r="R526" s="59">
        <f t="shared" si="1227"/>
        <v>0.16282838551499998</v>
      </c>
      <c r="S526" s="32">
        <f t="shared" si="1344"/>
        <v>1.4701379947648086E-2</v>
      </c>
      <c r="T526">
        <f t="shared" si="1228"/>
        <v>1</v>
      </c>
      <c r="U526" s="32">
        <f t="shared" si="1345"/>
        <v>1.0572807300000002E-3</v>
      </c>
      <c r="V526">
        <f t="shared" si="1229"/>
        <v>1</v>
      </c>
      <c r="W526">
        <f t="shared" si="1230"/>
        <v>100</v>
      </c>
      <c r="X526" s="58">
        <f t="shared" si="1231"/>
        <v>4.757763285000001E-3</v>
      </c>
      <c r="Y526" s="58">
        <f t="shared" si="1232"/>
        <v>4.757763285000001E-3</v>
      </c>
      <c r="Z526" s="32">
        <f t="shared" si="1233"/>
        <v>4.757763285000001E-3</v>
      </c>
      <c r="AA526" s="32">
        <f t="shared" si="1234"/>
        <v>3.9734749229491939E-4</v>
      </c>
      <c r="AB526" s="59">
        <f t="shared" si="1235"/>
        <v>4.9056245199999996E-3</v>
      </c>
      <c r="AC526" s="59">
        <f t="shared" si="1236"/>
        <v>4.9056245199999996E-3</v>
      </c>
      <c r="AD526">
        <f t="shared" si="1237"/>
        <v>1</v>
      </c>
      <c r="AE526" s="59">
        <f t="shared" si="1238"/>
        <v>4.9056245199999996E-3</v>
      </c>
      <c r="AF526" s="59">
        <f t="shared" si="1239"/>
        <v>4.1758461800000006E-3</v>
      </c>
      <c r="AG526" s="59">
        <f t="shared" si="1240"/>
        <v>4.1758461800000006E-3</v>
      </c>
      <c r="AH526">
        <f t="shared" si="1241"/>
        <v>1</v>
      </c>
      <c r="AI526" s="59">
        <f t="shared" si="1242"/>
        <v>4.1758461800000006E-3</v>
      </c>
      <c r="AJ526" s="59">
        <f t="shared" si="1243"/>
        <v>0</v>
      </c>
      <c r="AK526" s="59">
        <f t="shared" si="1244"/>
        <v>0</v>
      </c>
      <c r="AL526" s="59">
        <f t="shared" si="1245"/>
        <v>0</v>
      </c>
      <c r="AM526" s="12">
        <f t="shared" si="1346"/>
        <v>1.4005422668819138E-3</v>
      </c>
      <c r="AN526" s="12">
        <f t="shared" si="1347"/>
        <v>0</v>
      </c>
      <c r="AO526" s="66">
        <f t="shared" si="1246"/>
        <v>2.0589903998171359E-5</v>
      </c>
      <c r="AP526" s="66">
        <f t="shared" si="1247"/>
        <v>5.5650195759857012E-7</v>
      </c>
      <c r="AQ526" s="59">
        <f t="shared" si="1248"/>
        <v>6.8705344857122998E-6</v>
      </c>
      <c r="AR526" s="59">
        <f t="shared" si="1249"/>
        <v>5.8484490750873808E-6</v>
      </c>
      <c r="AS526" s="59">
        <f t="shared" si="1250"/>
        <v>0</v>
      </c>
      <c r="AT526" s="12">
        <f t="shared" si="1251"/>
        <v>1.3666768773653441E-3</v>
      </c>
      <c r="AU526" s="59">
        <f t="shared" si="1348"/>
        <v>0</v>
      </c>
      <c r="AV526" s="59">
        <f t="shared" si="1349"/>
        <v>-1.0672615135404184E-19</v>
      </c>
      <c r="AW526" s="70">
        <f t="shared" si="1252"/>
        <v>0</v>
      </c>
      <c r="AX526" s="20">
        <f t="shared" si="1253"/>
        <v>200000</v>
      </c>
      <c r="AY526" s="20">
        <f t="shared" si="1254"/>
        <v>0</v>
      </c>
      <c r="AZ526" s="20">
        <f t="shared" si="1255"/>
        <v>0</v>
      </c>
      <c r="BA526" s="20">
        <f t="shared" si="1256"/>
        <v>200000</v>
      </c>
      <c r="BB526" s="36">
        <f t="shared" si="1257"/>
        <v>1</v>
      </c>
      <c r="BC526" s="36">
        <f t="shared" si="1258"/>
        <v>0</v>
      </c>
      <c r="BD526" s="80">
        <f t="shared" si="1259"/>
        <v>4.1179807996342719</v>
      </c>
      <c r="BE526" s="36">
        <f t="shared" si="1260"/>
        <v>0</v>
      </c>
      <c r="BF526" s="36">
        <f t="shared" si="1261"/>
        <v>0</v>
      </c>
      <c r="BG526" s="36">
        <f t="shared" si="1262"/>
        <v>4.1179807996342719</v>
      </c>
      <c r="BH526" s="36">
        <f t="shared" si="1263"/>
        <v>0.11130039151971402</v>
      </c>
      <c r="BI526" s="36">
        <f t="shared" si="1264"/>
        <v>0</v>
      </c>
      <c r="BJ526" s="36">
        <f t="shared" si="1265"/>
        <v>0</v>
      </c>
      <c r="BK526" s="36">
        <f t="shared" si="1266"/>
        <v>0.11130039151971402</v>
      </c>
      <c r="BL526" s="68">
        <f ca="1">IF(OR(AT526=0,E526&gt;ProjTerm),0,VLOOKUP(D526,'Life Events'!$AE$5:$AI$1206,5,FALSE))</f>
        <v>1.3282961748203449E-17</v>
      </c>
      <c r="BM526" s="93">
        <f t="shared" ca="1" si="1267"/>
        <v>1.3282961748203449E-17</v>
      </c>
      <c r="BN526" s="93">
        <f t="shared" ca="1" si="1268"/>
        <v>1.8153516684198001E-20</v>
      </c>
      <c r="BO526" s="36">
        <f t="shared" ca="1" si="1269"/>
        <v>2.7630690838610396E-18</v>
      </c>
      <c r="BP526" s="36">
        <f t="shared" si="1270"/>
        <v>1.768042139992043E-3</v>
      </c>
      <c r="BQ526" s="36">
        <f t="shared" si="1271"/>
        <v>98.336114908820605</v>
      </c>
      <c r="BR526" s="36">
        <f t="shared" si="1272"/>
        <v>154.78110000000001</v>
      </c>
      <c r="BS526" s="36">
        <f t="shared" si="1273"/>
        <v>152.20572035313654</v>
      </c>
      <c r="BT526" s="36">
        <f t="shared" si="1274"/>
        <v>0.20801603860936743</v>
      </c>
      <c r="BU526" s="70" cm="1">
        <f t="array" ref="BU526">IF(AND(ActInt=1,$J526=0),INDEX(Tbl_FwdNom,$B526-IVP,MATCH(ValnDt,Tbl_FwdNom_Cols)),INDEX(Tbl_FwdNom,$B526,MATCH(StartDt,Tbl_FwdNom_Cols)))</f>
        <v>11.300395227999999</v>
      </c>
      <c r="BV526" s="70" cm="1">
        <f t="array" ref="BV526">INDEX(Tbl_FwdReal,$B526,MATCH(StartDt,Tbl_FwdReal_Cols))</f>
        <v>4.3046130639999998</v>
      </c>
      <c r="BW526" s="70" cm="1">
        <f t="array" ref="BW526">IF(RunType&lt;&gt;"OPN",INDEX(Tbl_FwdReal,$B526,MATCH(ValnDt,Tbl_FwdReal_Cols)),IF(AND($J526=0,ActInt=1),INDEX(Tbl_FwdReal,$B526-IVP,MATCH(ValnDt,Tbl_FwdReal_Cols)),-999))*$K526</f>
        <v>4.3046130639999998</v>
      </c>
      <c r="BX526" s="70">
        <f t="shared" si="1275"/>
        <v>4.3046130639999999E-2</v>
      </c>
      <c r="BY526" s="70">
        <f t="shared" si="1350"/>
        <v>6.7070688040494097E-2</v>
      </c>
      <c r="BZ526" s="64">
        <f t="shared" si="1363"/>
        <v>5.4244275072274917E-3</v>
      </c>
      <c r="CA526" s="70" cm="1">
        <f t="array" ref="CA526">IF($J526=1,CA525*(1+INDEX(Tbl_CPI,$B526,MATCH(IF(RunType="OPN",StartDt,ValnDt),Tbl_CPI_Cols))),0)</f>
        <v>0</v>
      </c>
      <c r="CB526" s="70">
        <f t="shared" si="1351"/>
        <v>19.281877337658457</v>
      </c>
      <c r="CC526" s="70">
        <f t="shared" si="1352"/>
        <v>19.074346555060291</v>
      </c>
      <c r="CD526" s="36">
        <f t="shared" si="1276"/>
        <v>98.799436219615515</v>
      </c>
      <c r="CE526" s="36">
        <f t="shared" si="1277"/>
        <v>1.575329205654963</v>
      </c>
      <c r="CF526" s="36">
        <f t="shared" si="1278"/>
        <v>0</v>
      </c>
      <c r="CG526" s="36">
        <f t="shared" si="1279"/>
        <v>0.14057910150644867</v>
      </c>
      <c r="CH526" s="36">
        <f t="shared" si="1280"/>
        <v>0.13837278636967537</v>
      </c>
      <c r="CI526" s="36">
        <f t="shared" si="1281"/>
        <v>0</v>
      </c>
      <c r="CJ526" s="36">
        <f t="shared" si="1282"/>
        <v>0</v>
      </c>
      <c r="CK526" s="36">
        <f t="shared" si="1283"/>
        <v>0</v>
      </c>
      <c r="CL526" s="36">
        <f t="shared" si="1284"/>
        <v>2.2063151367732866E-3</v>
      </c>
      <c r="CM526" s="36">
        <f t="shared" si="1285"/>
        <v>0.14057910150644867</v>
      </c>
      <c r="CN526" s="36">
        <f t="shared" ca="1" si="1286"/>
        <v>4.0194971104046262</v>
      </c>
      <c r="CO526" s="20">
        <f t="shared" si="1287"/>
        <v>120000</v>
      </c>
      <c r="CP526" s="20">
        <f t="shared" si="1288"/>
        <v>2</v>
      </c>
      <c r="CQ526" s="64">
        <f t="shared" si="1289"/>
        <v>4.2252515160000004E-2</v>
      </c>
      <c r="CR526" s="64">
        <f t="shared" si="1290"/>
        <v>0.19013631822000002</v>
      </c>
      <c r="CS526" s="36">
        <f t="shared" si="1291"/>
        <v>2.9277923091726787</v>
      </c>
      <c r="CT526" s="36">
        <f t="shared" si="1292"/>
        <v>2.470788479780563</v>
      </c>
      <c r="CU526" s="36">
        <f t="shared" si="1293"/>
        <v>6.6780234911828412E-2</v>
      </c>
      <c r="CV526" s="36">
        <f t="shared" si="1353"/>
        <v>2.5375687146923913</v>
      </c>
      <c r="CW526" s="36">
        <f t="shared" si="1294"/>
        <v>0</v>
      </c>
      <c r="CX526" s="36">
        <f t="shared" si="1295"/>
        <v>0</v>
      </c>
      <c r="CY526" s="36">
        <f t="shared" si="1296"/>
        <v>0</v>
      </c>
      <c r="CZ526" s="36">
        <f t="shared" si="1354"/>
        <v>0</v>
      </c>
      <c r="DA526" s="64">
        <f t="shared" si="1297"/>
        <v>8.961803921841538E-3</v>
      </c>
      <c r="DB526" s="70">
        <f t="shared" si="1355"/>
        <v>0.99111779664303745</v>
      </c>
      <c r="DC526" s="70">
        <f>PRODUCT($DB$8:DB526)</f>
        <v>6.6297981990926782E-3</v>
      </c>
      <c r="DD526" s="36">
        <f t="shared" si="1298"/>
        <v>5.2297297384066415</v>
      </c>
      <c r="DE526" s="36">
        <f t="shared" si="1299"/>
        <v>143.22556332372108</v>
      </c>
      <c r="DF526" s="36">
        <f t="shared" si="1300"/>
        <v>3.0748200966499728</v>
      </c>
      <c r="DG526" s="36">
        <f t="shared" si="1301"/>
        <v>6.1160568733343267E-2</v>
      </c>
      <c r="DH526" s="36">
        <f t="shared" ca="1" si="1302"/>
        <v>4.1567029580604295E-17</v>
      </c>
      <c r="DI526" s="36">
        <f t="shared" si="1303"/>
        <v>3.9696226822605967</v>
      </c>
      <c r="DJ526" s="36">
        <f t="shared" ca="1" si="1304"/>
        <v>144.97911579549165</v>
      </c>
      <c r="DK526" s="36">
        <f t="shared" si="1305"/>
        <v>0</v>
      </c>
      <c r="DL526" s="36">
        <f t="shared" si="1306"/>
        <v>0</v>
      </c>
      <c r="DM526" s="36">
        <f t="shared" ca="1" si="1307"/>
        <v>144.97911579549165</v>
      </c>
      <c r="DN526" s="36">
        <f t="shared" ca="1" si="1356"/>
        <v>144.97911579549614</v>
      </c>
      <c r="DO526" s="64" cm="1">
        <f t="array" ref="DO526">IFERROR(INDEX(Tbl_FwdNom,$B526,MATCH(LIDt,Tbl_FwdNom_Cols,0)),0)</f>
        <v>8.3605006670000002</v>
      </c>
      <c r="DP526" s="64">
        <f t="shared" ca="1" si="1357"/>
        <v>8.2987676270000001</v>
      </c>
      <c r="DQ526" s="64">
        <f t="shared" ca="1" si="1308"/>
        <v>6.6657502714055905E-3</v>
      </c>
      <c r="DR526" s="70">
        <f t="shared" ca="1" si="1309"/>
        <v>0.99337838774229836</v>
      </c>
      <c r="DS526" s="70">
        <f ca="1">PRODUCT($DR$8:DR526)</f>
        <v>1.3149299065760607E-2</v>
      </c>
      <c r="DT526" s="36">
        <f t="shared" ca="1" si="1310"/>
        <v>152.89170218812461</v>
      </c>
      <c r="DU526" s="36">
        <f t="shared" ca="1" si="1311"/>
        <v>3.2467149587052311</v>
      </c>
      <c r="DV526" s="36">
        <f t="shared" ca="1" si="1312"/>
        <v>6.5273338118226859E-2</v>
      </c>
      <c r="DW526" s="36">
        <f t="shared" ca="1" si="1313"/>
        <v>4.2977599884552387E-17</v>
      </c>
      <c r="DX526" s="36">
        <f t="shared" ca="1" si="1314"/>
        <v>5.5056097413763379</v>
      </c>
      <c r="DY526" s="36">
        <f t="shared" ca="1" si="1315"/>
        <v>5.9136378509539289E-2</v>
      </c>
      <c r="DZ526" s="36">
        <f t="shared" ca="1" si="1316"/>
        <v>4.1313694595984192</v>
      </c>
      <c r="EA526" s="36">
        <f t="shared" ca="1" si="1317"/>
        <v>0</v>
      </c>
      <c r="EB526" s="36">
        <f t="shared" ca="1" si="1318"/>
        <v>154.75803990544327</v>
      </c>
      <c r="EC526" s="36">
        <f t="shared" ca="1" si="1319"/>
        <v>0</v>
      </c>
      <c r="ED526" s="36">
        <f t="shared" ca="1" si="1320"/>
        <v>0</v>
      </c>
      <c r="EE526" s="36">
        <f t="shared" ca="1" si="1358"/>
        <v>0</v>
      </c>
      <c r="EF526" s="36">
        <f t="shared" ca="1" si="1321"/>
        <v>154.75803990544327</v>
      </c>
      <c r="EG526" s="64"/>
      <c r="EH526" s="64"/>
      <c r="EI526" s="64"/>
      <c r="EJ526" s="70"/>
      <c r="EK526" s="70"/>
      <c r="EL526" s="70"/>
      <c r="EM526" s="70"/>
      <c r="EN526" s="70"/>
      <c r="EO526" s="36">
        <f t="shared" ca="1" si="1322"/>
        <v>1.3234359797355106</v>
      </c>
      <c r="EP526" s="36">
        <f t="shared" ca="1" si="1323"/>
        <v>0</v>
      </c>
      <c r="EQ526" s="36">
        <f t="shared" si="1324"/>
        <v>3.9049655112461825</v>
      </c>
      <c r="ER526" s="36">
        <f t="shared" si="1325"/>
        <v>3.1348516673633545E-2</v>
      </c>
      <c r="ES526" s="36">
        <f t="shared" si="1326"/>
        <v>-2.8628429642093486E-2</v>
      </c>
      <c r="ET526" s="36">
        <f t="shared" ca="1" si="1327"/>
        <v>0</v>
      </c>
      <c r="EU526" s="36">
        <f t="shared" ca="1" si="1359"/>
        <v>3.1348516673633545E-2</v>
      </c>
      <c r="EV526" s="36">
        <f t="shared" si="1328"/>
        <v>6.5526879185890258E-2</v>
      </c>
      <c r="EW526" s="36">
        <f t="shared" si="1329"/>
        <v>5.1044451999309697</v>
      </c>
      <c r="EX526" s="36">
        <f t="shared" ca="1" si="1360"/>
        <v>9.1062861070366772</v>
      </c>
      <c r="EY526" s="36">
        <f t="shared" si="1330"/>
        <v>0</v>
      </c>
      <c r="EZ526" s="36">
        <f t="shared" si="1331"/>
        <v>0</v>
      </c>
      <c r="FA526" s="36">
        <f t="shared" si="1332"/>
        <v>0</v>
      </c>
      <c r="FB526" s="36">
        <f t="shared" si="1333"/>
        <v>0</v>
      </c>
      <c r="FC526" s="36">
        <f t="shared" si="1361"/>
        <v>0</v>
      </c>
      <c r="FD526" s="36">
        <f t="shared" si="1334"/>
        <v>0</v>
      </c>
      <c r="FE526" s="36">
        <f t="shared" si="1335"/>
        <v>0</v>
      </c>
      <c r="FF526" s="36">
        <f t="shared" si="1362"/>
        <v>0</v>
      </c>
      <c r="FG526" s="36">
        <f t="shared" ca="1" si="1336"/>
        <v>9.1062861070366772</v>
      </c>
      <c r="FH526" s="36">
        <f t="shared" ca="1" si="1337"/>
        <v>8.1608750547452411E-2</v>
      </c>
      <c r="FI526" s="36">
        <f t="shared" ca="1" si="1338"/>
        <v>-0.25769131197920958</v>
      </c>
      <c r="FJ526" s="36">
        <f t="shared" ca="1" si="1339"/>
        <v>9.5255431893926001</v>
      </c>
      <c r="FK526" s="36">
        <f t="shared" si="1340"/>
        <v>0</v>
      </c>
      <c r="FL526" s="36">
        <f t="shared" si="1341"/>
        <v>0</v>
      </c>
      <c r="FM526" s="36">
        <f t="shared" ca="1" si="1342"/>
        <v>0</v>
      </c>
      <c r="FN526" s="36">
        <f t="shared" ca="1" si="1364"/>
        <v>9.5255431893926001</v>
      </c>
    </row>
    <row r="527" spans="2:170" x14ac:dyDescent="0.25">
      <c r="B527" s="2">
        <v>519</v>
      </c>
      <c r="C527" s="2">
        <f t="shared" si="1218"/>
        <v>44</v>
      </c>
      <c r="D527" s="2">
        <f t="shared" si="1215"/>
        <v>543</v>
      </c>
      <c r="E527" s="2">
        <f t="shared" si="1213"/>
        <v>46</v>
      </c>
      <c r="F527" s="189">
        <f t="shared" si="1217"/>
        <v>61514</v>
      </c>
      <c r="G527" s="2">
        <f t="shared" si="1216"/>
        <v>5</v>
      </c>
      <c r="H527" s="187">
        <f t="shared" si="1219"/>
        <v>77.833333333333343</v>
      </c>
      <c r="I527" s="186">
        <f t="shared" si="1214"/>
        <v>77</v>
      </c>
      <c r="J527" s="2">
        <f t="shared" si="1220"/>
        <v>0</v>
      </c>
      <c r="K527" s="2">
        <f t="shared" si="1221"/>
        <v>1</v>
      </c>
      <c r="L527">
        <f t="shared" si="1222"/>
        <v>2</v>
      </c>
      <c r="M527" s="190">
        <f t="shared" si="1343"/>
        <v>3.6184085669999998E-2</v>
      </c>
      <c r="N527">
        <f t="shared" si="1223"/>
        <v>1</v>
      </c>
      <c r="O527">
        <f t="shared" si="1224"/>
        <v>100</v>
      </c>
      <c r="P527" s="58">
        <f t="shared" si="1225"/>
        <v>0.16282838551499998</v>
      </c>
      <c r="Q527" s="106">
        <f t="shared" si="1226"/>
        <v>0.16282838551499998</v>
      </c>
      <c r="R527" s="59">
        <f t="shared" si="1227"/>
        <v>0.16282838551499998</v>
      </c>
      <c r="S527" s="32">
        <f t="shared" si="1344"/>
        <v>1.4701379947648086E-2</v>
      </c>
      <c r="T527">
        <f t="shared" si="1228"/>
        <v>1</v>
      </c>
      <c r="U527" s="32">
        <f t="shared" si="1345"/>
        <v>1.0572807300000002E-3</v>
      </c>
      <c r="V527">
        <f t="shared" si="1229"/>
        <v>1</v>
      </c>
      <c r="W527">
        <f t="shared" si="1230"/>
        <v>100</v>
      </c>
      <c r="X527" s="58">
        <f t="shared" si="1231"/>
        <v>4.757763285000001E-3</v>
      </c>
      <c r="Y527" s="58">
        <f t="shared" si="1232"/>
        <v>4.757763285000001E-3</v>
      </c>
      <c r="Z527" s="32">
        <f t="shared" si="1233"/>
        <v>4.757763285000001E-3</v>
      </c>
      <c r="AA527" s="32">
        <f t="shared" si="1234"/>
        <v>3.9734749229491939E-4</v>
      </c>
      <c r="AB527" s="59">
        <f t="shared" si="1235"/>
        <v>4.9056245199999996E-3</v>
      </c>
      <c r="AC527" s="59">
        <f t="shared" si="1236"/>
        <v>4.9056245199999996E-3</v>
      </c>
      <c r="AD527">
        <f t="shared" si="1237"/>
        <v>1</v>
      </c>
      <c r="AE527" s="59">
        <f t="shared" si="1238"/>
        <v>4.9056245199999996E-3</v>
      </c>
      <c r="AF527" s="59">
        <f t="shared" si="1239"/>
        <v>4.1758461800000006E-3</v>
      </c>
      <c r="AG527" s="59">
        <f t="shared" si="1240"/>
        <v>4.1758461800000006E-3</v>
      </c>
      <c r="AH527">
        <f t="shared" si="1241"/>
        <v>1</v>
      </c>
      <c r="AI527" s="59">
        <f t="shared" si="1242"/>
        <v>4.1758461800000006E-3</v>
      </c>
      <c r="AJ527" s="59">
        <f t="shared" si="1243"/>
        <v>0</v>
      </c>
      <c r="AK527" s="59">
        <f t="shared" si="1244"/>
        <v>0</v>
      </c>
      <c r="AL527" s="59">
        <f t="shared" si="1245"/>
        <v>0</v>
      </c>
      <c r="AM527" s="12">
        <f t="shared" si="1346"/>
        <v>1.3666768773653441E-3</v>
      </c>
      <c r="AN527" s="12">
        <f t="shared" si="1347"/>
        <v>0</v>
      </c>
      <c r="AO527" s="66">
        <f t="shared" si="1246"/>
        <v>2.0092036039813169E-5</v>
      </c>
      <c r="AP527" s="66">
        <f t="shared" si="1247"/>
        <v>5.4304562999857059E-7</v>
      </c>
      <c r="AQ527" s="59">
        <f t="shared" si="1248"/>
        <v>6.7044036005204645E-6</v>
      </c>
      <c r="AR527" s="59">
        <f t="shared" si="1249"/>
        <v>5.7070324176404009E-6</v>
      </c>
      <c r="AS527" s="59">
        <f t="shared" si="1250"/>
        <v>0</v>
      </c>
      <c r="AT527" s="12">
        <f t="shared" si="1251"/>
        <v>1.3336303596773714E-3</v>
      </c>
      <c r="AU527" s="59">
        <f t="shared" si="1348"/>
        <v>0</v>
      </c>
      <c r="AV527" s="59">
        <f t="shared" si="1349"/>
        <v>-7.9621097041904232E-20</v>
      </c>
      <c r="AW527" s="70">
        <f t="shared" si="1252"/>
        <v>0</v>
      </c>
      <c r="AX527" s="20">
        <f t="shared" si="1253"/>
        <v>200000</v>
      </c>
      <c r="AY527" s="20">
        <f t="shared" si="1254"/>
        <v>0</v>
      </c>
      <c r="AZ527" s="20">
        <f t="shared" si="1255"/>
        <v>0</v>
      </c>
      <c r="BA527" s="20">
        <f t="shared" si="1256"/>
        <v>200000</v>
      </c>
      <c r="BB527" s="36">
        <f t="shared" si="1257"/>
        <v>1</v>
      </c>
      <c r="BC527" s="36">
        <f t="shared" si="1258"/>
        <v>0</v>
      </c>
      <c r="BD527" s="80">
        <f t="shared" si="1259"/>
        <v>4.0184072079626336</v>
      </c>
      <c r="BE527" s="36">
        <f t="shared" si="1260"/>
        <v>0</v>
      </c>
      <c r="BF527" s="36">
        <f t="shared" si="1261"/>
        <v>0</v>
      </c>
      <c r="BG527" s="36">
        <f t="shared" si="1262"/>
        <v>4.0184072079626336</v>
      </c>
      <c r="BH527" s="36">
        <f t="shared" si="1263"/>
        <v>0.10860912599971412</v>
      </c>
      <c r="BI527" s="36">
        <f t="shared" si="1264"/>
        <v>0</v>
      </c>
      <c r="BJ527" s="36">
        <f t="shared" si="1265"/>
        <v>0</v>
      </c>
      <c r="BK527" s="36">
        <f t="shared" si="1266"/>
        <v>0.10860912599971412</v>
      </c>
      <c r="BL527" s="68">
        <f ca="1">IF(OR(AT527=0,E527&gt;ProjTerm),0,VLOOKUP(D527,'Life Events'!$AE$5:$AI$1206,5,FALSE))</f>
        <v>1.2961777101246606E-17</v>
      </c>
      <c r="BM527" s="93">
        <f t="shared" ca="1" si="1267"/>
        <v>1.2961777101246606E-17</v>
      </c>
      <c r="BN527" s="93">
        <f t="shared" ca="1" si="1268"/>
        <v>1.7286219457593428E-20</v>
      </c>
      <c r="BO527" s="36">
        <f t="shared" ca="1" si="1269"/>
        <v>2.6310956144900815E-18</v>
      </c>
      <c r="BP527" s="36">
        <f t="shared" si="1270"/>
        <v>1.7252905307272666E-3</v>
      </c>
      <c r="BQ527" s="36">
        <f t="shared" si="1271"/>
        <v>98.337390511264616</v>
      </c>
      <c r="BR527" s="36">
        <f t="shared" si="1272"/>
        <v>154.78110000000001</v>
      </c>
      <c r="BS527" s="36">
        <f t="shared" si="1273"/>
        <v>152.207694744631</v>
      </c>
      <c r="BT527" s="36">
        <f t="shared" si="1274"/>
        <v>0.20298880268794578</v>
      </c>
      <c r="BU527" s="70" cm="1">
        <f t="array" ref="BU527">IF(AND(ActInt=1,$J527=0),INDEX(Tbl_FwdNom,$B527-IVP,MATCH(ValnDt,Tbl_FwdNom_Cols)),INDEX(Tbl_FwdNom,$B527,MATCH(StartDt,Tbl_FwdNom_Cols)))</f>
        <v>11.29435202</v>
      </c>
      <c r="BV527" s="70" cm="1">
        <f t="array" ref="BV527">INDEX(Tbl_FwdReal,$B527,MATCH(StartDt,Tbl_FwdReal_Cols))</f>
        <v>4.3012028109999996</v>
      </c>
      <c r="BW527" s="70" cm="1">
        <f t="array" ref="BW527">IF(RunType&lt;&gt;"OPN",INDEX(Tbl_FwdReal,$B527,MATCH(ValnDt,Tbl_FwdReal_Cols)),IF(AND($J527=0,ActInt=1),INDEX(Tbl_FwdReal,$B527-IVP,MATCH(ValnDt,Tbl_FwdReal_Cols)),-999))*$K527</f>
        <v>4.3012028109999996</v>
      </c>
      <c r="BX527" s="70">
        <f t="shared" si="1275"/>
        <v>4.3012028109999996E-2</v>
      </c>
      <c r="BY527" s="70">
        <f t="shared" si="1350"/>
        <v>6.7047637232640733E-2</v>
      </c>
      <c r="BZ527" s="64">
        <f t="shared" si="1363"/>
        <v>5.4226175619402905E-3</v>
      </c>
      <c r="CA527" s="70" cm="1">
        <f t="array" ref="CA527">IF($J527=1,CA526*(1+INDEX(Tbl_CPI,$B527,MATCH(IF(RunType="OPN",StartDt,ValnDt),Tbl_CPI_Cols))),0)</f>
        <v>0</v>
      </c>
      <c r="CB527" s="70">
        <f t="shared" si="1351"/>
        <v>19.386435584336823</v>
      </c>
      <c r="CC527" s="70">
        <f t="shared" si="1352"/>
        <v>19.074346555060291</v>
      </c>
      <c r="CD527" s="36">
        <f t="shared" si="1276"/>
        <v>98.799464394182138</v>
      </c>
      <c r="CE527" s="36">
        <f t="shared" si="1277"/>
        <v>1.5753496406069309</v>
      </c>
      <c r="CF527" s="36">
        <f t="shared" si="1278"/>
        <v>0</v>
      </c>
      <c r="CG527" s="36">
        <f t="shared" si="1279"/>
        <v>0.13717993741119264</v>
      </c>
      <c r="CH527" s="36">
        <f t="shared" si="1280"/>
        <v>0.13502694348360933</v>
      </c>
      <c r="CI527" s="36">
        <f t="shared" si="1281"/>
        <v>0</v>
      </c>
      <c r="CJ527" s="36">
        <f t="shared" si="1282"/>
        <v>0</v>
      </c>
      <c r="CK527" s="36">
        <f t="shared" si="1283"/>
        <v>0</v>
      </c>
      <c r="CL527" s="36">
        <f t="shared" si="1284"/>
        <v>2.1529939275832972E-3</v>
      </c>
      <c r="CM527" s="36">
        <f t="shared" si="1285"/>
        <v>0.13717993741119264</v>
      </c>
      <c r="CN527" s="36">
        <f t="shared" ca="1" si="1286"/>
        <v>3.9223022407436745</v>
      </c>
      <c r="CO527" s="20">
        <f t="shared" si="1287"/>
        <v>120000</v>
      </c>
      <c r="CP527" s="20">
        <f t="shared" si="1288"/>
        <v>2</v>
      </c>
      <c r="CQ527" s="64">
        <f t="shared" si="1289"/>
        <v>4.2252515160000004E-2</v>
      </c>
      <c r="CR527" s="64">
        <f t="shared" si="1290"/>
        <v>0.19013631822000002</v>
      </c>
      <c r="CS527" s="36">
        <f t="shared" si="1291"/>
        <v>2.8569977110242815</v>
      </c>
      <c r="CT527" s="36">
        <f t="shared" si="1292"/>
        <v>2.4110443247775803</v>
      </c>
      <c r="CU527" s="36">
        <f t="shared" si="1293"/>
        <v>6.5165475599828465E-2</v>
      </c>
      <c r="CV527" s="36">
        <f t="shared" si="1353"/>
        <v>2.4762098003774087</v>
      </c>
      <c r="CW527" s="36">
        <f t="shared" si="1294"/>
        <v>0</v>
      </c>
      <c r="CX527" s="36">
        <f t="shared" si="1295"/>
        <v>0</v>
      </c>
      <c r="CY527" s="36">
        <f t="shared" si="1296"/>
        <v>0</v>
      </c>
      <c r="CZ527" s="36">
        <f t="shared" si="1354"/>
        <v>0</v>
      </c>
      <c r="DA527" s="64">
        <f t="shared" si="1297"/>
        <v>8.9572385608529537E-3</v>
      </c>
      <c r="DB527" s="70">
        <f t="shared" si="1355"/>
        <v>0.99112228128356628</v>
      </c>
      <c r="DC527" s="70">
        <f>PRODUCT($DB$8:DB527)</f>
        <v>6.5709407155344146E-3</v>
      </c>
      <c r="DD527" s="36">
        <f t="shared" si="1298"/>
        <v>5.0735848725943908</v>
      </c>
      <c r="DE527" s="36">
        <f t="shared" si="1299"/>
        <v>140.49006165446156</v>
      </c>
      <c r="DF527" s="36">
        <f t="shared" si="1300"/>
        <v>2.9937528677876575</v>
      </c>
      <c r="DG527" s="36">
        <f t="shared" si="1301"/>
        <v>5.9983108007277998E-2</v>
      </c>
      <c r="DH527" s="36">
        <f t="shared" ca="1" si="1302"/>
        <v>3.9308259766333721E-17</v>
      </c>
      <c r="DI527" s="36">
        <f t="shared" si="1303"/>
        <v>3.8667708487858299</v>
      </c>
      <c r="DJ527" s="36">
        <f t="shared" ca="1" si="1304"/>
        <v>142.21701739043337</v>
      </c>
      <c r="DK527" s="36">
        <f t="shared" si="1305"/>
        <v>0</v>
      </c>
      <c r="DL527" s="36">
        <f t="shared" si="1306"/>
        <v>0</v>
      </c>
      <c r="DM527" s="36">
        <f t="shared" ca="1" si="1307"/>
        <v>142.21701739043337</v>
      </c>
      <c r="DN527" s="36">
        <f t="shared" ca="1" si="1356"/>
        <v>142.21701739043786</v>
      </c>
      <c r="DO527" s="64" cm="1">
        <f t="array" ref="DO527">IFERROR(INDEX(Tbl_FwdNom,$B527,MATCH(LIDt,Tbl_FwdNom_Cols,0)),0)</f>
        <v>8.3587853849999991</v>
      </c>
      <c r="DP527" s="64">
        <f t="shared" ca="1" si="1357"/>
        <v>8.2970533230000001</v>
      </c>
      <c r="DQ527" s="64">
        <f t="shared" ca="1" si="1308"/>
        <v>6.6644223525991197E-3</v>
      </c>
      <c r="DR527" s="70">
        <f t="shared" ca="1" si="1309"/>
        <v>0.99337969813513005</v>
      </c>
      <c r="DS527" s="70">
        <f ca="1">PRODUCT($DR$8:DR527)</f>
        <v>1.3062246736633819E-2</v>
      </c>
      <c r="DT527" s="36">
        <f t="shared" ca="1" si="1310"/>
        <v>149.89222985775143</v>
      </c>
      <c r="DU527" s="36">
        <f t="shared" ca="1" si="1311"/>
        <v>3.1597433124488301</v>
      </c>
      <c r="DV527" s="36">
        <f t="shared" ca="1" si="1312"/>
        <v>6.3983056681083464E-2</v>
      </c>
      <c r="DW527" s="36">
        <f t="shared" ca="1" si="1313"/>
        <v>4.063292514739398E-17</v>
      </c>
      <c r="DX527" s="36">
        <f t="shared" ca="1" si="1314"/>
        <v>5.3393126473135082</v>
      </c>
      <c r="DY527" s="36">
        <f t="shared" ca="1" si="1315"/>
        <v>5.7363145923890732E-2</v>
      </c>
      <c r="DZ527" s="36">
        <f t="shared" ca="1" si="1316"/>
        <v>4.0229758305078471</v>
      </c>
      <c r="EA527" s="36">
        <f t="shared" ca="1" si="1317"/>
        <v>0</v>
      </c>
      <c r="EB527" s="36">
        <f t="shared" ca="1" si="1318"/>
        <v>151.7290164426374</v>
      </c>
      <c r="EC527" s="36">
        <f t="shared" ca="1" si="1319"/>
        <v>0</v>
      </c>
      <c r="ED527" s="36">
        <f t="shared" ca="1" si="1320"/>
        <v>0</v>
      </c>
      <c r="EE527" s="36">
        <f t="shared" ca="1" si="1358"/>
        <v>0</v>
      </c>
      <c r="EF527" s="36">
        <f t="shared" ca="1" si="1321"/>
        <v>151.7290164426374</v>
      </c>
      <c r="EG527" s="64"/>
      <c r="EH527" s="64"/>
      <c r="EI527" s="64"/>
      <c r="EJ527" s="70"/>
      <c r="EK527" s="70"/>
      <c r="EL527" s="70"/>
      <c r="EM527" s="70"/>
      <c r="EN527" s="70"/>
      <c r="EO527" s="36">
        <f t="shared" ca="1" si="1322"/>
        <v>1.2973837730965885</v>
      </c>
      <c r="EP527" s="36">
        <f t="shared" ca="1" si="1323"/>
        <v>0</v>
      </c>
      <c r="EQ527" s="36">
        <f t="shared" si="1324"/>
        <v>3.8297872776006034</v>
      </c>
      <c r="ER527" s="36">
        <f t="shared" si="1325"/>
        <v>3.0412539065943833E-2</v>
      </c>
      <c r="ES527" s="36">
        <f t="shared" si="1326"/>
        <v>-2.7773666102010038E-2</v>
      </c>
      <c r="ET527" s="36">
        <f t="shared" ca="1" si="1327"/>
        <v>0</v>
      </c>
      <c r="EU527" s="36">
        <f t="shared" ca="1" si="1359"/>
        <v>3.0412539065943833E-2</v>
      </c>
      <c r="EV527" s="36">
        <f t="shared" si="1328"/>
        <v>6.3829095742575601E-2</v>
      </c>
      <c r="EW527" s="36">
        <f t="shared" si="1329"/>
        <v>5.0061746331957968</v>
      </c>
      <c r="EX527" s="36">
        <f t="shared" ca="1" si="1360"/>
        <v>8.93020354560492</v>
      </c>
      <c r="EY527" s="36">
        <f t="shared" si="1330"/>
        <v>0</v>
      </c>
      <c r="EZ527" s="36">
        <f t="shared" si="1331"/>
        <v>0</v>
      </c>
      <c r="FA527" s="36">
        <f t="shared" si="1332"/>
        <v>0</v>
      </c>
      <c r="FB527" s="36">
        <f t="shared" si="1333"/>
        <v>0</v>
      </c>
      <c r="FC527" s="36">
        <f t="shared" si="1361"/>
        <v>0</v>
      </c>
      <c r="FD527" s="36">
        <f t="shared" si="1334"/>
        <v>0</v>
      </c>
      <c r="FE527" s="36">
        <f t="shared" si="1335"/>
        <v>0</v>
      </c>
      <c r="FF527" s="36">
        <f t="shared" si="1362"/>
        <v>0</v>
      </c>
      <c r="FG527" s="36">
        <f t="shared" ca="1" si="1336"/>
        <v>8.93020354560492</v>
      </c>
      <c r="FH527" s="36">
        <f t="shared" ca="1" si="1337"/>
        <v>7.998996355495816E-2</v>
      </c>
      <c r="FI527" s="36">
        <f t="shared" ca="1" si="1338"/>
        <v>-0.25146050391611241</v>
      </c>
      <c r="FJ527" s="36">
        <f t="shared" ca="1" si="1339"/>
        <v>9.3375649284285238</v>
      </c>
      <c r="FK527" s="36">
        <f t="shared" si="1340"/>
        <v>0</v>
      </c>
      <c r="FL527" s="36">
        <f t="shared" si="1341"/>
        <v>0</v>
      </c>
      <c r="FM527" s="36">
        <f t="shared" ca="1" si="1342"/>
        <v>0</v>
      </c>
      <c r="FN527" s="36">
        <f t="shared" ca="1" si="1364"/>
        <v>9.3375649284285238</v>
      </c>
    </row>
    <row r="528" spans="2:170" x14ac:dyDescent="0.25">
      <c r="B528" s="2">
        <v>520</v>
      </c>
      <c r="C528" s="2">
        <f t="shared" si="1218"/>
        <v>44</v>
      </c>
      <c r="D528" s="2">
        <f t="shared" si="1215"/>
        <v>544</v>
      </c>
      <c r="E528" s="2">
        <f t="shared" si="1213"/>
        <v>46</v>
      </c>
      <c r="F528" s="189">
        <f t="shared" si="1217"/>
        <v>61544</v>
      </c>
      <c r="G528" s="2">
        <f t="shared" si="1216"/>
        <v>6</v>
      </c>
      <c r="H528" s="187">
        <f t="shared" si="1219"/>
        <v>77.916666666666671</v>
      </c>
      <c r="I528" s="186">
        <f t="shared" si="1214"/>
        <v>77</v>
      </c>
      <c r="J528" s="2">
        <f t="shared" si="1220"/>
        <v>0</v>
      </c>
      <c r="K528" s="2">
        <f t="shared" si="1221"/>
        <v>1</v>
      </c>
      <c r="L528">
        <f t="shared" si="1222"/>
        <v>2</v>
      </c>
      <c r="M528" s="190">
        <f t="shared" si="1343"/>
        <v>3.6184085669999998E-2</v>
      </c>
      <c r="N528">
        <f t="shared" si="1223"/>
        <v>1</v>
      </c>
      <c r="O528">
        <f t="shared" si="1224"/>
        <v>100</v>
      </c>
      <c r="P528" s="58">
        <f t="shared" si="1225"/>
        <v>0.16282838551499998</v>
      </c>
      <c r="Q528" s="106">
        <f t="shared" si="1226"/>
        <v>0.16282838551499998</v>
      </c>
      <c r="R528" s="59">
        <f t="shared" si="1227"/>
        <v>0.16282838551499998</v>
      </c>
      <c r="S528" s="32">
        <f t="shared" si="1344"/>
        <v>1.4701379947648086E-2</v>
      </c>
      <c r="T528">
        <f t="shared" si="1228"/>
        <v>1</v>
      </c>
      <c r="U528" s="32">
        <f t="shared" si="1345"/>
        <v>1.0572807300000002E-3</v>
      </c>
      <c r="V528">
        <f t="shared" si="1229"/>
        <v>1</v>
      </c>
      <c r="W528">
        <f t="shared" si="1230"/>
        <v>100</v>
      </c>
      <c r="X528" s="58">
        <f t="shared" si="1231"/>
        <v>4.757763285000001E-3</v>
      </c>
      <c r="Y528" s="58">
        <f t="shared" si="1232"/>
        <v>4.757763285000001E-3</v>
      </c>
      <c r="Z528" s="32">
        <f t="shared" si="1233"/>
        <v>4.757763285000001E-3</v>
      </c>
      <c r="AA528" s="32">
        <f t="shared" si="1234"/>
        <v>3.9734749229491939E-4</v>
      </c>
      <c r="AB528" s="59">
        <f t="shared" si="1235"/>
        <v>4.9056245199999996E-3</v>
      </c>
      <c r="AC528" s="59">
        <f t="shared" si="1236"/>
        <v>4.9056245199999996E-3</v>
      </c>
      <c r="AD528">
        <f t="shared" si="1237"/>
        <v>1</v>
      </c>
      <c r="AE528" s="59">
        <f t="shared" si="1238"/>
        <v>4.9056245199999996E-3</v>
      </c>
      <c r="AF528" s="59">
        <f t="shared" si="1239"/>
        <v>4.1758461800000006E-3</v>
      </c>
      <c r="AG528" s="59">
        <f t="shared" si="1240"/>
        <v>4.1758461800000006E-3</v>
      </c>
      <c r="AH528">
        <f t="shared" si="1241"/>
        <v>1</v>
      </c>
      <c r="AI528" s="59">
        <f t="shared" si="1242"/>
        <v>4.1758461800000006E-3</v>
      </c>
      <c r="AJ528" s="59">
        <f t="shared" si="1243"/>
        <v>0</v>
      </c>
      <c r="AK528" s="59">
        <f t="shared" si="1244"/>
        <v>0</v>
      </c>
      <c r="AL528" s="59">
        <f t="shared" si="1245"/>
        <v>0</v>
      </c>
      <c r="AM528" s="12">
        <f t="shared" si="1346"/>
        <v>1.3336303596773714E-3</v>
      </c>
      <c r="AN528" s="12">
        <f t="shared" si="1347"/>
        <v>0</v>
      </c>
      <c r="AO528" s="66">
        <f t="shared" si="1246"/>
        <v>1.9606206627335611E-5</v>
      </c>
      <c r="AP528" s="66">
        <f t="shared" si="1247"/>
        <v>5.2991467906617486E-7</v>
      </c>
      <c r="AQ528" s="59">
        <f t="shared" si="1248"/>
        <v>6.5422897930497316E-6</v>
      </c>
      <c r="AR528" s="59">
        <f t="shared" si="1249"/>
        <v>5.5690352429907779E-6</v>
      </c>
      <c r="AS528" s="59">
        <f t="shared" si="1250"/>
        <v>0</v>
      </c>
      <c r="AT528" s="12">
        <f t="shared" si="1251"/>
        <v>1.301382913334929E-3</v>
      </c>
      <c r="AU528" s="59">
        <f t="shared" si="1348"/>
        <v>0</v>
      </c>
      <c r="AV528" s="59">
        <f t="shared" si="1349"/>
        <v>-9.910285482875314E-20</v>
      </c>
      <c r="AW528" s="70">
        <f t="shared" si="1252"/>
        <v>0</v>
      </c>
      <c r="AX528" s="20">
        <f t="shared" si="1253"/>
        <v>200000</v>
      </c>
      <c r="AY528" s="20">
        <f t="shared" si="1254"/>
        <v>0</v>
      </c>
      <c r="AZ528" s="20">
        <f t="shared" si="1255"/>
        <v>0</v>
      </c>
      <c r="BA528" s="20">
        <f t="shared" si="1256"/>
        <v>200000</v>
      </c>
      <c r="BB528" s="36">
        <f t="shared" si="1257"/>
        <v>1</v>
      </c>
      <c r="BC528" s="36">
        <f t="shared" si="1258"/>
        <v>0</v>
      </c>
      <c r="BD528" s="80">
        <f t="shared" si="1259"/>
        <v>3.9212413254671223</v>
      </c>
      <c r="BE528" s="36">
        <f t="shared" si="1260"/>
        <v>0</v>
      </c>
      <c r="BF528" s="36">
        <f t="shared" si="1261"/>
        <v>0</v>
      </c>
      <c r="BG528" s="36">
        <f t="shared" si="1262"/>
        <v>3.9212413254671223</v>
      </c>
      <c r="BH528" s="36">
        <f t="shared" si="1263"/>
        <v>0.10598293581323497</v>
      </c>
      <c r="BI528" s="36">
        <f t="shared" si="1264"/>
        <v>0</v>
      </c>
      <c r="BJ528" s="36">
        <f t="shared" si="1265"/>
        <v>0</v>
      </c>
      <c r="BK528" s="36">
        <f t="shared" si="1266"/>
        <v>0.10598293581323497</v>
      </c>
      <c r="BL528" s="68">
        <f ca="1">IF(OR(AT528=0,E528&gt;ProjTerm),0,VLOOKUP(D528,'Life Events'!$AE$5:$AI$1206,5,FALSE))</f>
        <v>1.2648358762692685E-17</v>
      </c>
      <c r="BM528" s="93">
        <f t="shared" ca="1" si="1267"/>
        <v>1.2648358762692685E-17</v>
      </c>
      <c r="BN528" s="93">
        <f t="shared" ca="1" si="1268"/>
        <v>1.6460357975498384E-20</v>
      </c>
      <c r="BO528" s="36">
        <f t="shared" ca="1" si="1269"/>
        <v>2.5054479785303318E-18</v>
      </c>
      <c r="BP528" s="36">
        <f t="shared" si="1270"/>
        <v>1.6835726638453139E-3</v>
      </c>
      <c r="BQ528" s="36">
        <f t="shared" si="1271"/>
        <v>98.33954285582432</v>
      </c>
      <c r="BR528" s="36">
        <f t="shared" si="1272"/>
        <v>154.78110000000001</v>
      </c>
      <c r="BS528" s="36">
        <f t="shared" si="1273"/>
        <v>152.21102616721629</v>
      </c>
      <c r="BT528" s="36">
        <f t="shared" si="1274"/>
        <v>0.19808482867519103</v>
      </c>
      <c r="BU528" s="70" cm="1">
        <f t="array" ref="BU528">IF(AND(ActInt=1,$J528=0),INDEX(Tbl_FwdNom,$B528-IVP,MATCH(ValnDt,Tbl_FwdNom_Cols)),INDEX(Tbl_FwdNom,$B528,MATCH(StartDt,Tbl_FwdNom_Cols)))</f>
        <v>11.288309139000001</v>
      </c>
      <c r="BV528" s="70" cm="1">
        <f t="array" ref="BV528">INDEX(Tbl_FwdReal,$B528,MATCH(StartDt,Tbl_FwdReal_Cols))</f>
        <v>4.2977926699999998</v>
      </c>
      <c r="BW528" s="70" cm="1">
        <f t="array" ref="BW528">IF(RunType&lt;&gt;"OPN",INDEX(Tbl_FwdReal,$B528,MATCH(ValnDt,Tbl_FwdReal_Cols)),IF(AND($J528=0,ActInt=1),INDEX(Tbl_FwdReal,$B528-IVP,MATCH(ValnDt,Tbl_FwdReal_Cols)),-999))*$K528</f>
        <v>4.2977926699999998</v>
      </c>
      <c r="BX528" s="70">
        <f t="shared" si="1275"/>
        <v>4.2977926699999995E-2</v>
      </c>
      <c r="BY528" s="70">
        <f t="shared" si="1350"/>
        <v>6.7024586906821115E-2</v>
      </c>
      <c r="BZ528" s="64">
        <f t="shared" si="1363"/>
        <v>5.420807618662149E-3</v>
      </c>
      <c r="CA528" s="70" cm="1">
        <f t="array" ref="CA528">IF($J528=1,CA527*(1+INDEX(Tbl_CPI,$B528,MATCH(IF(RunType="OPN",StartDt,ValnDt),Tbl_CPI_Cols))),0)</f>
        <v>0</v>
      </c>
      <c r="CB528" s="70">
        <f t="shared" si="1351"/>
        <v>19.491525722051097</v>
      </c>
      <c r="CC528" s="70">
        <f t="shared" si="1352"/>
        <v>19.074346555060291</v>
      </c>
      <c r="CD528" s="36">
        <f t="shared" si="1276"/>
        <v>98.799511933582437</v>
      </c>
      <c r="CE528" s="36">
        <f t="shared" si="1277"/>
        <v>1.5753841208306882</v>
      </c>
      <c r="CF528" s="36">
        <f t="shared" si="1278"/>
        <v>0</v>
      </c>
      <c r="CG528" s="36">
        <f t="shared" si="1279"/>
        <v>0.13386300872762574</v>
      </c>
      <c r="CH528" s="36">
        <f t="shared" si="1280"/>
        <v>0.13176202863593228</v>
      </c>
      <c r="CI528" s="36">
        <f t="shared" si="1281"/>
        <v>0</v>
      </c>
      <c r="CJ528" s="36">
        <f t="shared" si="1282"/>
        <v>0</v>
      </c>
      <c r="CK528" s="36">
        <f t="shared" si="1283"/>
        <v>0</v>
      </c>
      <c r="CL528" s="36">
        <f t="shared" si="1284"/>
        <v>2.1009800916934503E-3</v>
      </c>
      <c r="CM528" s="36">
        <f t="shared" si="1285"/>
        <v>0.13386300872762574</v>
      </c>
      <c r="CN528" s="36">
        <f t="shared" ca="1" si="1286"/>
        <v>3.8274558599413213</v>
      </c>
      <c r="CO528" s="20">
        <f t="shared" si="1287"/>
        <v>120000</v>
      </c>
      <c r="CP528" s="20">
        <f t="shared" si="1288"/>
        <v>2</v>
      </c>
      <c r="CQ528" s="64">
        <f t="shared" si="1289"/>
        <v>4.2252515160000004E-2</v>
      </c>
      <c r="CR528" s="64">
        <f t="shared" si="1290"/>
        <v>0.19013631822000002</v>
      </c>
      <c r="CS528" s="36">
        <f t="shared" si="1291"/>
        <v>2.7879149402863508</v>
      </c>
      <c r="CT528" s="36">
        <f t="shared" si="1292"/>
        <v>2.3527447952802736</v>
      </c>
      <c r="CU528" s="36">
        <f t="shared" si="1293"/>
        <v>6.3589761487940988E-2</v>
      </c>
      <c r="CV528" s="36">
        <f t="shared" si="1353"/>
        <v>2.4163345567682146</v>
      </c>
      <c r="CW528" s="36">
        <f t="shared" si="1294"/>
        <v>0</v>
      </c>
      <c r="CX528" s="36">
        <f t="shared" si="1295"/>
        <v>0</v>
      </c>
      <c r="CY528" s="36">
        <f t="shared" si="1296"/>
        <v>0</v>
      </c>
      <c r="CZ528" s="36">
        <f t="shared" si="1354"/>
        <v>0</v>
      </c>
      <c r="DA528" s="64">
        <f t="shared" si="1297"/>
        <v>8.9526732196725245E-3</v>
      </c>
      <c r="DB528" s="70">
        <f t="shared" si="1355"/>
        <v>0.99112676594522153</v>
      </c>
      <c r="DC528" s="70">
        <f>PRODUCT($DB$8:DB528)</f>
        <v>6.5126352206054039E-3</v>
      </c>
      <c r="DD528" s="36">
        <f t="shared" si="1298"/>
        <v>4.9209221913358112</v>
      </c>
      <c r="DE528" s="36">
        <f t="shared" si="1299"/>
        <v>137.82658194159848</v>
      </c>
      <c r="DF528" s="36">
        <f t="shared" si="1300"/>
        <v>2.9145720231001828</v>
      </c>
      <c r="DG528" s="36">
        <f t="shared" si="1301"/>
        <v>5.8836544508122167E-2</v>
      </c>
      <c r="DH528" s="36">
        <f t="shared" ca="1" si="1302"/>
        <v>3.7154725792325376E-17</v>
      </c>
      <c r="DI528" s="36">
        <f t="shared" si="1303"/>
        <v>3.7663273441093992</v>
      </c>
      <c r="DJ528" s="36">
        <f t="shared" ca="1" si="1304"/>
        <v>139.52772257296411</v>
      </c>
      <c r="DK528" s="36">
        <f t="shared" si="1305"/>
        <v>0</v>
      </c>
      <c r="DL528" s="36">
        <f t="shared" si="1306"/>
        <v>0</v>
      </c>
      <c r="DM528" s="36">
        <f t="shared" ca="1" si="1307"/>
        <v>139.52772257296411</v>
      </c>
      <c r="DN528" s="36">
        <f t="shared" ca="1" si="1356"/>
        <v>139.52772257296863</v>
      </c>
      <c r="DO528" s="64" cm="1">
        <f t="array" ref="DO528">IFERROR(INDEX(Tbl_FwdNom,$B528,MATCH(LIDt,Tbl_FwdNom_Cols,0)),0)</f>
        <v>8.3570701300000003</v>
      </c>
      <c r="DP528" s="64">
        <f t="shared" ca="1" si="1357"/>
        <v>8.2953390450000004</v>
      </c>
      <c r="DQ528" s="64">
        <f t="shared" ca="1" si="1308"/>
        <v>6.6630944346641741E-3</v>
      </c>
      <c r="DR528" s="70">
        <f t="shared" ca="1" si="1309"/>
        <v>0.993381008530559</v>
      </c>
      <c r="DS528" s="70">
        <f ca="1">PRODUCT($DR$8:DR528)</f>
        <v>1.2975787836912306E-2</v>
      </c>
      <c r="DT528" s="36">
        <f t="shared" ca="1" si="1310"/>
        <v>146.9697346148489</v>
      </c>
      <c r="DU528" s="36">
        <f t="shared" ca="1" si="1311"/>
        <v>3.0748140447157404</v>
      </c>
      <c r="DV528" s="36">
        <f t="shared" ca="1" si="1312"/>
        <v>6.2725809166122679E-2</v>
      </c>
      <c r="DW528" s="36">
        <f t="shared" ca="1" si="1313"/>
        <v>3.8398218186277377E-17</v>
      </c>
      <c r="DX528" s="36">
        <f t="shared" ca="1" si="1314"/>
        <v>5.1768041630235633</v>
      </c>
      <c r="DY528" s="36">
        <f t="shared" ca="1" si="1315"/>
        <v>5.5630382861801282E-2</v>
      </c>
      <c r="DZ528" s="36">
        <f t="shared" ca="1" si="1316"/>
        <v>3.9171413268992556</v>
      </c>
      <c r="EA528" s="36">
        <f t="shared" ca="1" si="1317"/>
        <v>0</v>
      </c>
      <c r="EB528" s="36">
        <f t="shared" ca="1" si="1318"/>
        <v>148.77779039713602</v>
      </c>
      <c r="EC528" s="36">
        <f t="shared" ca="1" si="1319"/>
        <v>0</v>
      </c>
      <c r="ED528" s="36">
        <f t="shared" ca="1" si="1320"/>
        <v>0</v>
      </c>
      <c r="EE528" s="36">
        <f t="shared" ca="1" si="1358"/>
        <v>0</v>
      </c>
      <c r="EF528" s="36">
        <f t="shared" ca="1" si="1321"/>
        <v>148.77779039713602</v>
      </c>
      <c r="EG528" s="64"/>
      <c r="EH528" s="64"/>
      <c r="EI528" s="64"/>
      <c r="EJ528" s="70"/>
      <c r="EK528" s="70"/>
      <c r="EL528" s="70"/>
      <c r="EM528" s="70"/>
      <c r="EN528" s="70"/>
      <c r="EO528" s="36">
        <f t="shared" ca="1" si="1322"/>
        <v>1.2720240511996941</v>
      </c>
      <c r="EP528" s="36">
        <f t="shared" ca="1" si="1323"/>
        <v>0</v>
      </c>
      <c r="EQ528" s="36">
        <f t="shared" si="1324"/>
        <v>3.7565817627830747</v>
      </c>
      <c r="ER528" s="36">
        <f t="shared" si="1325"/>
        <v>2.9497434682302343E-2</v>
      </c>
      <c r="ES528" s="36">
        <f t="shared" si="1326"/>
        <v>-2.6937964632144758E-2</v>
      </c>
      <c r="ET528" s="36">
        <f t="shared" ca="1" si="1327"/>
        <v>0</v>
      </c>
      <c r="EU528" s="36">
        <f t="shared" ca="1" si="1359"/>
        <v>2.9497434682302343E-2</v>
      </c>
      <c r="EV528" s="36">
        <f t="shared" si="1328"/>
        <v>6.2171066775401379E-2</v>
      </c>
      <c r="EW528" s="36">
        <f t="shared" si="1329"/>
        <v>4.910482741002987</v>
      </c>
      <c r="EX528" s="36">
        <f t="shared" ca="1" si="1360"/>
        <v>8.7587330052437657</v>
      </c>
      <c r="EY528" s="36">
        <f t="shared" si="1330"/>
        <v>0</v>
      </c>
      <c r="EZ528" s="36">
        <f t="shared" si="1331"/>
        <v>0</v>
      </c>
      <c r="FA528" s="36">
        <f t="shared" si="1332"/>
        <v>0</v>
      </c>
      <c r="FB528" s="36">
        <f t="shared" si="1333"/>
        <v>0</v>
      </c>
      <c r="FC528" s="36">
        <f t="shared" si="1361"/>
        <v>0</v>
      </c>
      <c r="FD528" s="36">
        <f t="shared" si="1334"/>
        <v>0</v>
      </c>
      <c r="FE528" s="36">
        <f t="shared" si="1335"/>
        <v>0</v>
      </c>
      <c r="FF528" s="36">
        <f t="shared" si="1362"/>
        <v>0</v>
      </c>
      <c r="FG528" s="36">
        <f t="shared" ca="1" si="1336"/>
        <v>8.7587330052437657</v>
      </c>
      <c r="FH528" s="36">
        <f t="shared" ca="1" si="1337"/>
        <v>7.8414074414307713E-2</v>
      </c>
      <c r="FI528" s="36">
        <f t="shared" ca="1" si="1338"/>
        <v>-0.27410071498807975</v>
      </c>
      <c r="FJ528" s="36">
        <f t="shared" ca="1" si="1339"/>
        <v>9.1256812903483713</v>
      </c>
      <c r="FK528" s="36">
        <f t="shared" si="1340"/>
        <v>0</v>
      </c>
      <c r="FL528" s="36">
        <f t="shared" si="1341"/>
        <v>0</v>
      </c>
      <c r="FM528" s="36">
        <f t="shared" ca="1" si="1342"/>
        <v>0</v>
      </c>
      <c r="FN528" s="36">
        <f t="shared" ca="1" si="1364"/>
        <v>9.1256812903483713</v>
      </c>
    </row>
    <row r="529" spans="2:170" x14ac:dyDescent="0.25">
      <c r="B529" s="2">
        <v>521</v>
      </c>
      <c r="C529" s="2">
        <f t="shared" si="1218"/>
        <v>44</v>
      </c>
      <c r="D529" s="2">
        <f t="shared" si="1215"/>
        <v>545</v>
      </c>
      <c r="E529" s="2">
        <f t="shared" si="1213"/>
        <v>46</v>
      </c>
      <c r="F529" s="189">
        <f t="shared" si="1217"/>
        <v>61575</v>
      </c>
      <c r="G529" s="2">
        <f t="shared" si="1216"/>
        <v>7</v>
      </c>
      <c r="H529" s="187">
        <f t="shared" si="1219"/>
        <v>78</v>
      </c>
      <c r="I529" s="186">
        <f t="shared" si="1214"/>
        <v>78</v>
      </c>
      <c r="J529" s="2">
        <f t="shared" si="1220"/>
        <v>0</v>
      </c>
      <c r="K529" s="2">
        <f t="shared" si="1221"/>
        <v>1</v>
      </c>
      <c r="L529">
        <f t="shared" si="1222"/>
        <v>2</v>
      </c>
      <c r="M529" s="190">
        <f t="shared" si="1343"/>
        <v>4.0166909250000001E-2</v>
      </c>
      <c r="N529">
        <f t="shared" si="1223"/>
        <v>1</v>
      </c>
      <c r="O529">
        <f t="shared" si="1224"/>
        <v>100</v>
      </c>
      <c r="P529" s="58">
        <f t="shared" si="1225"/>
        <v>0.180751091625</v>
      </c>
      <c r="Q529" s="106">
        <f t="shared" si="1226"/>
        <v>0.180751091625</v>
      </c>
      <c r="R529" s="59">
        <f t="shared" si="1227"/>
        <v>0.180751091625</v>
      </c>
      <c r="S529" s="32">
        <f t="shared" si="1344"/>
        <v>1.647669323559009E-2</v>
      </c>
      <c r="T529">
        <f t="shared" si="1228"/>
        <v>1</v>
      </c>
      <c r="U529" s="32">
        <f t="shared" si="1345"/>
        <v>1.10156268E-3</v>
      </c>
      <c r="V529">
        <f t="shared" si="1229"/>
        <v>1</v>
      </c>
      <c r="W529">
        <f t="shared" si="1230"/>
        <v>100</v>
      </c>
      <c r="X529" s="58">
        <f t="shared" si="1231"/>
        <v>4.9570320599999999E-3</v>
      </c>
      <c r="Y529" s="58">
        <f t="shared" si="1232"/>
        <v>4.9570320599999999E-3</v>
      </c>
      <c r="Z529" s="32">
        <f t="shared" si="1233"/>
        <v>4.9570320599999999E-3</v>
      </c>
      <c r="AA529" s="32">
        <f t="shared" si="1234"/>
        <v>4.140275083334144E-4</v>
      </c>
      <c r="AB529" s="59">
        <f t="shared" si="1235"/>
        <v>4.9056245199999996E-3</v>
      </c>
      <c r="AC529" s="59">
        <f t="shared" si="1236"/>
        <v>4.9056245199999996E-3</v>
      </c>
      <c r="AD529">
        <f t="shared" si="1237"/>
        <v>1</v>
      </c>
      <c r="AE529" s="59">
        <f t="shared" si="1238"/>
        <v>4.9056245199999996E-3</v>
      </c>
      <c r="AF529" s="59">
        <f t="shared" si="1239"/>
        <v>4.1758461800000006E-3</v>
      </c>
      <c r="AG529" s="59">
        <f t="shared" si="1240"/>
        <v>4.1758461800000006E-3</v>
      </c>
      <c r="AH529">
        <f t="shared" si="1241"/>
        <v>1</v>
      </c>
      <c r="AI529" s="59">
        <f t="shared" si="1242"/>
        <v>4.1758461800000006E-3</v>
      </c>
      <c r="AJ529" s="59">
        <f t="shared" si="1243"/>
        <v>0</v>
      </c>
      <c r="AK529" s="59">
        <f t="shared" si="1244"/>
        <v>0</v>
      </c>
      <c r="AL529" s="59">
        <f t="shared" si="1245"/>
        <v>0</v>
      </c>
      <c r="AM529" s="12">
        <f t="shared" si="1346"/>
        <v>1.301382913334929E-3</v>
      </c>
      <c r="AN529" s="12">
        <f t="shared" si="1347"/>
        <v>0</v>
      </c>
      <c r="AO529" s="66">
        <f t="shared" si="1246"/>
        <v>2.1442487045058149E-5</v>
      </c>
      <c r="AP529" s="66">
        <f t="shared" si="1247"/>
        <v>5.3880832499574043E-7</v>
      </c>
      <c r="AQ529" s="59">
        <f t="shared" si="1248"/>
        <v>6.3840959295648621E-6</v>
      </c>
      <c r="AR529" s="59">
        <f t="shared" si="1249"/>
        <v>5.4343748673669351E-6</v>
      </c>
      <c r="AS529" s="59">
        <f t="shared" si="1250"/>
        <v>0</v>
      </c>
      <c r="AT529" s="12">
        <f t="shared" si="1251"/>
        <v>1.2675831471679435E-3</v>
      </c>
      <c r="AU529" s="59">
        <f t="shared" si="1348"/>
        <v>2.0667603913004928E-19</v>
      </c>
      <c r="AV529" s="59">
        <f t="shared" si="1349"/>
        <v>0</v>
      </c>
      <c r="AW529" s="70">
        <f t="shared" si="1252"/>
        <v>0</v>
      </c>
      <c r="AX529" s="20">
        <f t="shared" si="1253"/>
        <v>200000</v>
      </c>
      <c r="AY529" s="20">
        <f t="shared" si="1254"/>
        <v>0</v>
      </c>
      <c r="AZ529" s="20">
        <f t="shared" si="1255"/>
        <v>0</v>
      </c>
      <c r="BA529" s="20">
        <f t="shared" si="1256"/>
        <v>200000</v>
      </c>
      <c r="BB529" s="36">
        <f t="shared" si="1257"/>
        <v>1</v>
      </c>
      <c r="BC529" s="36">
        <f t="shared" si="1258"/>
        <v>0</v>
      </c>
      <c r="BD529" s="80">
        <f t="shared" si="1259"/>
        <v>4.2884974090116295</v>
      </c>
      <c r="BE529" s="36">
        <f t="shared" si="1260"/>
        <v>0</v>
      </c>
      <c r="BF529" s="36">
        <f t="shared" si="1261"/>
        <v>0</v>
      </c>
      <c r="BG529" s="36">
        <f t="shared" si="1262"/>
        <v>4.2884974090116295</v>
      </c>
      <c r="BH529" s="36">
        <f t="shared" si="1263"/>
        <v>0.10776166499914809</v>
      </c>
      <c r="BI529" s="36">
        <f t="shared" si="1264"/>
        <v>0</v>
      </c>
      <c r="BJ529" s="36">
        <f t="shared" si="1265"/>
        <v>0</v>
      </c>
      <c r="BK529" s="36">
        <f t="shared" si="1266"/>
        <v>0.10776166499914809</v>
      </c>
      <c r="BL529" s="68">
        <f ca="1">IF(OR(AT529=0,E529&gt;ProjTerm),0,VLOOKUP(D529,'Life Events'!$AE$5:$AI$1206,5,FALSE))</f>
        <v>1.2319853167456606E-17</v>
      </c>
      <c r="BM529" s="93">
        <f t="shared" ca="1" si="1267"/>
        <v>1.2319853167456606E-17</v>
      </c>
      <c r="BN529" s="93">
        <f t="shared" ca="1" si="1268"/>
        <v>1.56164382506516E-20</v>
      </c>
      <c r="BO529" s="36">
        <f t="shared" ca="1" si="1269"/>
        <v>2.3769940912086479E-18</v>
      </c>
      <c r="BP529" s="36">
        <f t="shared" si="1270"/>
        <v>1.8378468940374723E-3</v>
      </c>
      <c r="BQ529" s="36">
        <f t="shared" si="1271"/>
        <v>98.33954285582432</v>
      </c>
      <c r="BR529" s="36">
        <f t="shared" si="1272"/>
        <v>154.78110000000001</v>
      </c>
      <c r="BS529" s="36">
        <f t="shared" si="1273"/>
        <v>152.21102616721629</v>
      </c>
      <c r="BT529" s="36">
        <f t="shared" si="1274"/>
        <v>0.19294013158270223</v>
      </c>
      <c r="BU529" s="70" cm="1">
        <f t="array" ref="BU529">IF(AND(ActInt=1,$J529=0),INDEX(Tbl_FwdNom,$B529-IVP,MATCH(ValnDt,Tbl_FwdNom_Cols)),INDEX(Tbl_FwdNom,$B529,MATCH(StartDt,Tbl_FwdNom_Cols)))</f>
        <v>11.282266586</v>
      </c>
      <c r="BV529" s="70" cm="1">
        <f t="array" ref="BV529">INDEX(Tbl_FwdReal,$B529,MATCH(StartDt,Tbl_FwdReal_Cols))</f>
        <v>4.2943826400000003</v>
      </c>
      <c r="BW529" s="70" cm="1">
        <f t="array" ref="BW529">IF(RunType&lt;&gt;"OPN",INDEX(Tbl_FwdReal,$B529,MATCH(ValnDt,Tbl_FwdReal_Cols)),IF(AND($J529=0,ActInt=1),INDEX(Tbl_FwdReal,$B529-IVP,MATCH(ValnDt,Tbl_FwdReal_Cols)),-999))*$K529</f>
        <v>4.2943826400000003</v>
      </c>
      <c r="BX529" s="70">
        <f t="shared" si="1275"/>
        <v>4.2943826400000003E-2</v>
      </c>
      <c r="BY529" s="70">
        <f t="shared" si="1350"/>
        <v>6.7001537082975515E-2</v>
      </c>
      <c r="BZ529" s="64">
        <f t="shared" si="1363"/>
        <v>5.4189976789595917E-3</v>
      </c>
      <c r="CA529" s="70" cm="1">
        <f t="array" ref="CA529">IF($J529=1,CA528*(1+INDEX(Tbl_CPI,$B529,MATCH(IF(RunType="OPN",StartDt,ValnDt),Tbl_CPI_Cols))),0)</f>
        <v>0</v>
      </c>
      <c r="CB529" s="70">
        <f t="shared" si="1351"/>
        <v>19.597150254698274</v>
      </c>
      <c r="CC529" s="70">
        <f t="shared" si="1352"/>
        <v>19.074346555060291</v>
      </c>
      <c r="CD529" s="36">
        <f t="shared" si="1276"/>
        <v>98.799511933582437</v>
      </c>
      <c r="CE529" s="36">
        <f t="shared" si="1277"/>
        <v>1.5753841208306882</v>
      </c>
      <c r="CF529" s="36">
        <f t="shared" si="1278"/>
        <v>0</v>
      </c>
      <c r="CG529" s="36">
        <f t="shared" si="1279"/>
        <v>0.13062617465298282</v>
      </c>
      <c r="CH529" s="36">
        <f t="shared" si="1280"/>
        <v>0.1285759966761946</v>
      </c>
      <c r="CI529" s="36">
        <f t="shared" si="1281"/>
        <v>0</v>
      </c>
      <c r="CJ529" s="36">
        <f t="shared" si="1282"/>
        <v>0</v>
      </c>
      <c r="CK529" s="36">
        <f t="shared" si="1283"/>
        <v>0</v>
      </c>
      <c r="CL529" s="36">
        <f t="shared" si="1284"/>
        <v>2.0501779767882269E-3</v>
      </c>
      <c r="CM529" s="36">
        <f t="shared" si="1285"/>
        <v>0.13062617465298282</v>
      </c>
      <c r="CN529" s="36">
        <f t="shared" ca="1" si="1286"/>
        <v>4.2014810955340378</v>
      </c>
      <c r="CO529" s="20">
        <f t="shared" si="1287"/>
        <v>120000</v>
      </c>
      <c r="CP529" s="20">
        <f t="shared" si="1288"/>
        <v>2</v>
      </c>
      <c r="CQ529" s="64">
        <f t="shared" si="1289"/>
        <v>4.6821501930000002E-2</v>
      </c>
      <c r="CR529" s="64">
        <f t="shared" si="1290"/>
        <v>0.21069675868500004</v>
      </c>
      <c r="CS529" s="36">
        <f t="shared" si="1291"/>
        <v>3.048975888283552</v>
      </c>
      <c r="CT529" s="36">
        <f t="shared" si="1292"/>
        <v>2.5730984454069779</v>
      </c>
      <c r="CU529" s="36">
        <f t="shared" si="1293"/>
        <v>6.4656998999488846E-2</v>
      </c>
      <c r="CV529" s="36">
        <f t="shared" si="1353"/>
        <v>2.6377554444064666</v>
      </c>
      <c r="CW529" s="36">
        <f t="shared" si="1294"/>
        <v>0</v>
      </c>
      <c r="CX529" s="36">
        <f t="shared" si="1295"/>
        <v>0</v>
      </c>
      <c r="CY529" s="36">
        <f t="shared" si="1296"/>
        <v>0</v>
      </c>
      <c r="CZ529" s="36">
        <f t="shared" si="1354"/>
        <v>0</v>
      </c>
      <c r="DA529" s="64">
        <f t="shared" si="1297"/>
        <v>8.9481078990687468E-3</v>
      </c>
      <c r="DB529" s="70">
        <f t="shared" si="1355"/>
        <v>0.99113125062724838</v>
      </c>
      <c r="DC529" s="70">
        <f>PRODUCT($DB$8:DB529)</f>
        <v>6.4548762910776993E-3</v>
      </c>
      <c r="DD529" s="36">
        <f t="shared" si="1298"/>
        <v>4.7720150024841033</v>
      </c>
      <c r="DE529" s="36">
        <f t="shared" si="1299"/>
        <v>134.77137165916011</v>
      </c>
      <c r="DF529" s="36">
        <f t="shared" si="1300"/>
        <v>2.8328902630433421</v>
      </c>
      <c r="DG529" s="36">
        <f t="shared" si="1301"/>
        <v>5.752517336275173E-2</v>
      </c>
      <c r="DH529" s="36">
        <f t="shared" ca="1" si="1302"/>
        <v>3.5110196196466772E-17</v>
      </c>
      <c r="DI529" s="36">
        <f t="shared" si="1303"/>
        <v>3.6682338158094829</v>
      </c>
      <c r="DJ529" s="36">
        <f t="shared" ca="1" si="1304"/>
        <v>136.44295556216608</v>
      </c>
      <c r="DK529" s="36">
        <f t="shared" si="1305"/>
        <v>0</v>
      </c>
      <c r="DL529" s="36">
        <f t="shared" si="1306"/>
        <v>0</v>
      </c>
      <c r="DM529" s="36">
        <f t="shared" ca="1" si="1307"/>
        <v>136.44295556216608</v>
      </c>
      <c r="DN529" s="36">
        <f t="shared" ca="1" si="1356"/>
        <v>136.4429555621706</v>
      </c>
      <c r="DO529" s="64" cm="1">
        <f t="array" ref="DO529">IFERROR(INDEX(Tbl_FwdNom,$B529,MATCH(LIDt,Tbl_FwdNom_Cols,0)),0)</f>
        <v>8.3553549030000003</v>
      </c>
      <c r="DP529" s="64">
        <f t="shared" ca="1" si="1357"/>
        <v>8.2936247949999995</v>
      </c>
      <c r="DQ529" s="64">
        <f t="shared" ca="1" si="1308"/>
        <v>6.6617665191501807E-3</v>
      </c>
      <c r="DR529" s="70">
        <f t="shared" ca="1" si="1309"/>
        <v>0.99338231892705597</v>
      </c>
      <c r="DS529" s="70">
        <f ca="1">PRODUCT($DR$8:DR529)</f>
        <v>1.2889918211337434E-2</v>
      </c>
      <c r="DT529" s="36">
        <f t="shared" ca="1" si="1310"/>
        <v>143.66031526322286</v>
      </c>
      <c r="DU529" s="36">
        <f t="shared" ca="1" si="1311"/>
        <v>2.9875360729722922</v>
      </c>
      <c r="DV529" s="36">
        <f t="shared" ca="1" si="1312"/>
        <v>6.1305826967474698E-2</v>
      </c>
      <c r="DW529" s="36">
        <f t="shared" ca="1" si="1313"/>
        <v>3.6277024059377098E-17</v>
      </c>
      <c r="DX529" s="36">
        <f t="shared" ca="1" si="1314"/>
        <v>5.0183506920902889</v>
      </c>
      <c r="DY529" s="36">
        <f t="shared" ca="1" si="1315"/>
        <v>5.3937143700005241E-2</v>
      </c>
      <c r="DZ529" s="36">
        <f t="shared" ca="1" si="1316"/>
        <v>3.8138038678955541</v>
      </c>
      <c r="EA529" s="36">
        <f t="shared" ca="1" si="1317"/>
        <v>0</v>
      </c>
      <c r="EB529" s="36">
        <f t="shared" ca="1" si="1318"/>
        <v>145.43593582873297</v>
      </c>
      <c r="EC529" s="36">
        <f t="shared" ca="1" si="1319"/>
        <v>0</v>
      </c>
      <c r="ED529" s="36">
        <f t="shared" ca="1" si="1320"/>
        <v>0</v>
      </c>
      <c r="EE529" s="36">
        <f t="shared" ca="1" si="1358"/>
        <v>0</v>
      </c>
      <c r="EF529" s="36">
        <f t="shared" ca="1" si="1321"/>
        <v>145.43593582873297</v>
      </c>
      <c r="EG529" s="64"/>
      <c r="EH529" s="64"/>
      <c r="EI529" s="64"/>
      <c r="EJ529" s="70"/>
      <c r="EK529" s="70"/>
      <c r="EL529" s="70"/>
      <c r="EM529" s="70"/>
      <c r="EN529" s="70"/>
      <c r="EO529" s="36">
        <f t="shared" ca="1" si="1322"/>
        <v>1.2473402593889755</v>
      </c>
      <c r="EP529" s="36">
        <f t="shared" ca="1" si="1323"/>
        <v>0</v>
      </c>
      <c r="EQ529" s="36">
        <f t="shared" si="1324"/>
        <v>3.6728536483922221</v>
      </c>
      <c r="ER529" s="36">
        <f t="shared" si="1325"/>
        <v>2.8604841809240437E-2</v>
      </c>
      <c r="ES529" s="36">
        <f t="shared" si="1326"/>
        <v>-2.6122821366148404E-2</v>
      </c>
      <c r="ET529" s="36">
        <f t="shared" ca="1" si="1327"/>
        <v>0</v>
      </c>
      <c r="EU529" s="36">
        <f t="shared" ca="1" si="1359"/>
        <v>2.8604841809240437E-2</v>
      </c>
      <c r="EV529" s="36">
        <f t="shared" si="1328"/>
        <v>6.0551829056272398E-2</v>
      </c>
      <c r="EW529" s="36">
        <f t="shared" si="1329"/>
        <v>4.8010360454122578</v>
      </c>
      <c r="EX529" s="36">
        <f t="shared" ca="1" si="1360"/>
        <v>8.5630463646699937</v>
      </c>
      <c r="EY529" s="36">
        <f t="shared" si="1330"/>
        <v>0</v>
      </c>
      <c r="EZ529" s="36">
        <f t="shared" si="1331"/>
        <v>0</v>
      </c>
      <c r="FA529" s="36">
        <f t="shared" si="1332"/>
        <v>0</v>
      </c>
      <c r="FB529" s="36">
        <f t="shared" si="1333"/>
        <v>0</v>
      </c>
      <c r="FC529" s="36">
        <f t="shared" si="1361"/>
        <v>0</v>
      </c>
      <c r="FD529" s="36">
        <f t="shared" si="1334"/>
        <v>0</v>
      </c>
      <c r="FE529" s="36">
        <f t="shared" si="1335"/>
        <v>0</v>
      </c>
      <c r="FF529" s="36">
        <f t="shared" si="1362"/>
        <v>0</v>
      </c>
      <c r="FG529" s="36">
        <f t="shared" ca="1" si="1336"/>
        <v>8.5630463646699937</v>
      </c>
      <c r="FH529" s="36">
        <f t="shared" ca="1" si="1337"/>
        <v>7.6623062815795492E-2</v>
      </c>
      <c r="FI529" s="36">
        <f t="shared" ca="1" si="1338"/>
        <v>-0.26698185413523551</v>
      </c>
      <c r="FJ529" s="36">
        <f t="shared" ca="1" si="1339"/>
        <v>8.9194925942976138</v>
      </c>
      <c r="FK529" s="36">
        <f t="shared" si="1340"/>
        <v>0</v>
      </c>
      <c r="FL529" s="36">
        <f t="shared" si="1341"/>
        <v>0</v>
      </c>
      <c r="FM529" s="36">
        <f t="shared" ca="1" si="1342"/>
        <v>0</v>
      </c>
      <c r="FN529" s="36">
        <f t="shared" ca="1" si="1364"/>
        <v>8.9194925942976138</v>
      </c>
    </row>
    <row r="530" spans="2:170" x14ac:dyDescent="0.25">
      <c r="B530" s="2">
        <v>522</v>
      </c>
      <c r="C530" s="2">
        <f t="shared" si="1218"/>
        <v>44</v>
      </c>
      <c r="D530" s="2">
        <f t="shared" si="1215"/>
        <v>546</v>
      </c>
      <c r="E530" s="2">
        <f t="shared" si="1213"/>
        <v>46</v>
      </c>
      <c r="F530" s="189">
        <f t="shared" si="1217"/>
        <v>61606</v>
      </c>
      <c r="G530" s="2">
        <f t="shared" si="1216"/>
        <v>8</v>
      </c>
      <c r="H530" s="187">
        <f t="shared" si="1219"/>
        <v>78.083333333333343</v>
      </c>
      <c r="I530" s="186">
        <f t="shared" si="1214"/>
        <v>78</v>
      </c>
      <c r="J530" s="2">
        <f t="shared" si="1220"/>
        <v>0</v>
      </c>
      <c r="K530" s="2">
        <f t="shared" si="1221"/>
        <v>1</v>
      </c>
      <c r="L530">
        <f t="shared" si="1222"/>
        <v>2</v>
      </c>
      <c r="M530" s="190">
        <f t="shared" si="1343"/>
        <v>4.0166909250000001E-2</v>
      </c>
      <c r="N530">
        <f t="shared" si="1223"/>
        <v>1</v>
      </c>
      <c r="O530">
        <f t="shared" si="1224"/>
        <v>100</v>
      </c>
      <c r="P530" s="58">
        <f t="shared" si="1225"/>
        <v>0.180751091625</v>
      </c>
      <c r="Q530" s="106">
        <f t="shared" si="1226"/>
        <v>0.180751091625</v>
      </c>
      <c r="R530" s="59">
        <f t="shared" si="1227"/>
        <v>0.180751091625</v>
      </c>
      <c r="S530" s="32">
        <f t="shared" si="1344"/>
        <v>1.647669323559009E-2</v>
      </c>
      <c r="T530">
        <f t="shared" si="1228"/>
        <v>1</v>
      </c>
      <c r="U530" s="32">
        <f t="shared" si="1345"/>
        <v>1.10156268E-3</v>
      </c>
      <c r="V530">
        <f t="shared" si="1229"/>
        <v>1</v>
      </c>
      <c r="W530">
        <f t="shared" si="1230"/>
        <v>100</v>
      </c>
      <c r="X530" s="58">
        <f t="shared" si="1231"/>
        <v>4.9570320599999999E-3</v>
      </c>
      <c r="Y530" s="58">
        <f t="shared" si="1232"/>
        <v>4.9570320599999999E-3</v>
      </c>
      <c r="Z530" s="32">
        <f t="shared" si="1233"/>
        <v>4.9570320599999999E-3</v>
      </c>
      <c r="AA530" s="32">
        <f t="shared" si="1234"/>
        <v>4.140275083334144E-4</v>
      </c>
      <c r="AB530" s="59">
        <f t="shared" si="1235"/>
        <v>4.9056245199999996E-3</v>
      </c>
      <c r="AC530" s="59">
        <f t="shared" si="1236"/>
        <v>4.9056245199999996E-3</v>
      </c>
      <c r="AD530">
        <f t="shared" si="1237"/>
        <v>1</v>
      </c>
      <c r="AE530" s="59">
        <f t="shared" si="1238"/>
        <v>4.9056245199999996E-3</v>
      </c>
      <c r="AF530" s="59">
        <f t="shared" si="1239"/>
        <v>4.1758461800000006E-3</v>
      </c>
      <c r="AG530" s="59">
        <f t="shared" si="1240"/>
        <v>4.1758461800000006E-3</v>
      </c>
      <c r="AH530">
        <f t="shared" si="1241"/>
        <v>1</v>
      </c>
      <c r="AI530" s="59">
        <f t="shared" si="1242"/>
        <v>4.1758461800000006E-3</v>
      </c>
      <c r="AJ530" s="59">
        <f t="shared" si="1243"/>
        <v>0</v>
      </c>
      <c r="AK530" s="59">
        <f t="shared" si="1244"/>
        <v>0</v>
      </c>
      <c r="AL530" s="59">
        <f t="shared" si="1245"/>
        <v>0</v>
      </c>
      <c r="AM530" s="12">
        <f t="shared" si="1346"/>
        <v>1.2675831471679435E-3</v>
      </c>
      <c r="AN530" s="12">
        <f t="shared" si="1347"/>
        <v>2.1684043449710089E-19</v>
      </c>
      <c r="AO530" s="66">
        <f t="shared" si="1246"/>
        <v>2.0885578666490052E-5</v>
      </c>
      <c r="AP530" s="66">
        <f t="shared" si="1247"/>
        <v>5.2481429202737134E-7</v>
      </c>
      <c r="AQ530" s="59">
        <f t="shared" si="1248"/>
        <v>6.2182869678858314E-6</v>
      </c>
      <c r="AR530" s="59">
        <f t="shared" si="1249"/>
        <v>5.2932322429336356E-6</v>
      </c>
      <c r="AS530" s="59">
        <f t="shared" si="1250"/>
        <v>0</v>
      </c>
      <c r="AT530" s="12">
        <f t="shared" si="1251"/>
        <v>1.2346612349986069E-3</v>
      </c>
      <c r="AU530" s="59">
        <f t="shared" si="1348"/>
        <v>8.9785492408955836E-20</v>
      </c>
      <c r="AV530" s="59">
        <f t="shared" si="1349"/>
        <v>0</v>
      </c>
      <c r="AW530" s="70">
        <f t="shared" si="1252"/>
        <v>0</v>
      </c>
      <c r="AX530" s="20">
        <f t="shared" si="1253"/>
        <v>200000</v>
      </c>
      <c r="AY530" s="20">
        <f t="shared" si="1254"/>
        <v>0</v>
      </c>
      <c r="AZ530" s="20">
        <f t="shared" si="1255"/>
        <v>0</v>
      </c>
      <c r="BA530" s="20">
        <f t="shared" si="1256"/>
        <v>200000</v>
      </c>
      <c r="BB530" s="36">
        <f t="shared" si="1257"/>
        <v>1</v>
      </c>
      <c r="BC530" s="36">
        <f t="shared" si="1258"/>
        <v>0</v>
      </c>
      <c r="BD530" s="80">
        <f t="shared" si="1259"/>
        <v>4.1771157332980104</v>
      </c>
      <c r="BE530" s="36">
        <f t="shared" si="1260"/>
        <v>0</v>
      </c>
      <c r="BF530" s="36">
        <f t="shared" si="1261"/>
        <v>0</v>
      </c>
      <c r="BG530" s="36">
        <f t="shared" si="1262"/>
        <v>4.1771157332980104</v>
      </c>
      <c r="BH530" s="36">
        <f t="shared" si="1263"/>
        <v>0.10496285840547427</v>
      </c>
      <c r="BI530" s="36">
        <f t="shared" si="1264"/>
        <v>0</v>
      </c>
      <c r="BJ530" s="36">
        <f t="shared" si="1265"/>
        <v>0</v>
      </c>
      <c r="BK530" s="36">
        <f t="shared" si="1266"/>
        <v>0.10496285840547427</v>
      </c>
      <c r="BL530" s="68">
        <f ca="1">IF(OR(AT530=0,E530&gt;ProjTerm),0,VLOOKUP(D530,'Life Events'!$AE$5:$AI$1206,5,FALSE))</f>
        <v>1.1999879582430398E-17</v>
      </c>
      <c r="BM530" s="93">
        <f t="shared" ca="1" si="1267"/>
        <v>1.1999879582430398E-17</v>
      </c>
      <c r="BN530" s="93">
        <f t="shared" ca="1" si="1268"/>
        <v>1.4815786145078082E-20</v>
      </c>
      <c r="BO530" s="36">
        <f t="shared" ca="1" si="1269"/>
        <v>2.2551260126163604E-18</v>
      </c>
      <c r="BP530" s="36">
        <f t="shared" si="1270"/>
        <v>1.7901139826609108E-3</v>
      </c>
      <c r="BQ530" s="36">
        <f t="shared" si="1271"/>
        <v>98.33954285582432</v>
      </c>
      <c r="BR530" s="36">
        <f t="shared" si="1272"/>
        <v>154.78110000000001</v>
      </c>
      <c r="BS530" s="36">
        <f t="shared" si="1273"/>
        <v>152.21102616721629</v>
      </c>
      <c r="BT530" s="36">
        <f t="shared" si="1274"/>
        <v>0.18792905354802053</v>
      </c>
      <c r="BU530" s="70" cm="1">
        <f t="array" ref="BU530">IF(AND(ActInt=1,$J530=0),INDEX(Tbl_FwdNom,$B530-IVP,MATCH(ValnDt,Tbl_FwdNom_Cols)),INDEX(Tbl_FwdNom,$B530,MATCH(StartDt,Tbl_FwdNom_Cols)))</f>
        <v>11.276224362000001</v>
      </c>
      <c r="BV530" s="70" cm="1">
        <f t="array" ref="BV530">INDEX(Tbl_FwdReal,$B530,MATCH(StartDt,Tbl_FwdReal_Cols))</f>
        <v>4.2909727210000002</v>
      </c>
      <c r="BW530" s="70" cm="1">
        <f t="array" ref="BW530">IF(RunType&lt;&gt;"OPN",INDEX(Tbl_FwdReal,$B530,MATCH(ValnDt,Tbl_FwdReal_Cols)),IF(AND($J530=0,ActInt=1),INDEX(Tbl_FwdReal,$B530-IVP,MATCH(ValnDt,Tbl_FwdReal_Cols)),-999))*$K530</f>
        <v>4.2909727210000002</v>
      </c>
      <c r="BX530" s="70">
        <f t="shared" si="1275"/>
        <v>4.2909727209999998E-2</v>
      </c>
      <c r="BY530" s="70">
        <f t="shared" si="1350"/>
        <v>6.6978487770815942E-2</v>
      </c>
      <c r="BZ530" s="64">
        <f t="shared" si="1363"/>
        <v>5.4171877435962301E-3</v>
      </c>
      <c r="CA530" s="70" cm="1">
        <f t="array" ref="CA530">IF($J530=1,CA529*(1+INDEX(Tbl_CPI,$B530,MATCH(IF(RunType="OPN",StartDt,ValnDt),Tbl_CPI_Cols))),0)</f>
        <v>0</v>
      </c>
      <c r="CB530" s="70">
        <f t="shared" si="1351"/>
        <v>19.703311696867438</v>
      </c>
      <c r="CC530" s="70">
        <f t="shared" si="1352"/>
        <v>19.074346555060291</v>
      </c>
      <c r="CD530" s="36">
        <f t="shared" si="1276"/>
        <v>98.799511933582437</v>
      </c>
      <c r="CE530" s="36">
        <f t="shared" si="1277"/>
        <v>1.5753841208306882</v>
      </c>
      <c r="CF530" s="36">
        <f t="shared" si="1278"/>
        <v>0</v>
      </c>
      <c r="CG530" s="36">
        <f t="shared" si="1279"/>
        <v>0.12723352663730819</v>
      </c>
      <c r="CH530" s="36">
        <f t="shared" si="1280"/>
        <v>0.12523659627542721</v>
      </c>
      <c r="CI530" s="36">
        <f t="shared" si="1281"/>
        <v>0</v>
      </c>
      <c r="CJ530" s="36">
        <f t="shared" si="1282"/>
        <v>0</v>
      </c>
      <c r="CK530" s="36">
        <f t="shared" si="1283"/>
        <v>0</v>
      </c>
      <c r="CL530" s="36">
        <f t="shared" si="1284"/>
        <v>1.9969303618809675E-3</v>
      </c>
      <c r="CM530" s="36">
        <f t="shared" si="1285"/>
        <v>0.12723352663730819</v>
      </c>
      <c r="CN530" s="36">
        <f t="shared" ca="1" si="1286"/>
        <v>4.0923594241728027</v>
      </c>
      <c r="CO530" s="20">
        <f t="shared" si="1287"/>
        <v>120000</v>
      </c>
      <c r="CP530" s="20">
        <f t="shared" si="1288"/>
        <v>2</v>
      </c>
      <c r="CQ530" s="64">
        <f t="shared" si="1289"/>
        <v>4.6821501930000002E-2</v>
      </c>
      <c r="CR530" s="64">
        <f t="shared" si="1290"/>
        <v>0.21069675868500004</v>
      </c>
      <c r="CS530" s="36">
        <f t="shared" si="1291"/>
        <v>2.9697873028051456</v>
      </c>
      <c r="CT530" s="36">
        <f t="shared" si="1292"/>
        <v>2.5062694399788064</v>
      </c>
      <c r="CU530" s="36">
        <f t="shared" si="1293"/>
        <v>6.297771504328456E-2</v>
      </c>
      <c r="CV530" s="36">
        <f t="shared" si="1353"/>
        <v>2.569247155022091</v>
      </c>
      <c r="CW530" s="36">
        <f t="shared" si="1294"/>
        <v>0</v>
      </c>
      <c r="CX530" s="36">
        <f t="shared" si="1295"/>
        <v>0</v>
      </c>
      <c r="CY530" s="36">
        <f t="shared" si="1296"/>
        <v>0</v>
      </c>
      <c r="CZ530" s="36">
        <f t="shared" si="1354"/>
        <v>0</v>
      </c>
      <c r="DA530" s="64">
        <f t="shared" si="1297"/>
        <v>8.9435425998107831E-3</v>
      </c>
      <c r="DB530" s="70">
        <f t="shared" si="1355"/>
        <v>0.99113573532889132</v>
      </c>
      <c r="DC530" s="70">
        <f>PRODUCT($DB$8:DB530)</f>
        <v>6.3976585592143221E-3</v>
      </c>
      <c r="DD530" s="36">
        <f t="shared" si="1298"/>
        <v>4.626764668397735</v>
      </c>
      <c r="DE530" s="36">
        <f t="shared" si="1299"/>
        <v>131.79958942953073</v>
      </c>
      <c r="DF530" s="36">
        <f t="shared" si="1300"/>
        <v>2.7532634793859851</v>
      </c>
      <c r="DG530" s="36">
        <f t="shared" si="1301"/>
        <v>5.6249538218622087E-2</v>
      </c>
      <c r="DH530" s="36">
        <f t="shared" ca="1" si="1302"/>
        <v>3.3169079719221229E-17</v>
      </c>
      <c r="DI530" s="36">
        <f t="shared" si="1303"/>
        <v>3.572669376104328</v>
      </c>
      <c r="DJ530" s="36">
        <f t="shared" ca="1" si="1304"/>
        <v>133.4425080784047</v>
      </c>
      <c r="DK530" s="36">
        <f t="shared" si="1305"/>
        <v>0</v>
      </c>
      <c r="DL530" s="36">
        <f t="shared" si="1306"/>
        <v>0</v>
      </c>
      <c r="DM530" s="36">
        <f t="shared" ca="1" si="1307"/>
        <v>133.4425080784047</v>
      </c>
      <c r="DN530" s="36">
        <f t="shared" ca="1" si="1356"/>
        <v>133.44250807840922</v>
      </c>
      <c r="DO530" s="64" cm="1">
        <f t="array" ref="DO530">IFERROR(INDEX(Tbl_FwdNom,$B530,MATCH(LIDt,Tbl_FwdNom_Cols,0)),0)</f>
        <v>8.3536397030000007</v>
      </c>
      <c r="DP530" s="64">
        <f t="shared" ca="1" si="1357"/>
        <v>8.2919105720000008</v>
      </c>
      <c r="DQ530" s="64">
        <f t="shared" ca="1" si="1308"/>
        <v>6.6604386052828701E-3</v>
      </c>
      <c r="DR530" s="70">
        <f t="shared" ca="1" si="1309"/>
        <v>0.99338362932538515</v>
      </c>
      <c r="DS530" s="70">
        <f ca="1">PRODUCT($DR$8:DR530)</f>
        <v>1.2804633734485756E-2</v>
      </c>
      <c r="DT530" s="36">
        <f t="shared" ca="1" si="1310"/>
        <v>140.44004023975111</v>
      </c>
      <c r="DU530" s="36">
        <f t="shared" ca="1" si="1311"/>
        <v>2.9024715151619178</v>
      </c>
      <c r="DV530" s="36">
        <f t="shared" ca="1" si="1312"/>
        <v>5.9924036681476743E-2</v>
      </c>
      <c r="DW530" s="36">
        <f t="shared" ca="1" si="1313"/>
        <v>3.4263518938290586E-17</v>
      </c>
      <c r="DX530" s="36">
        <f t="shared" ca="1" si="1314"/>
        <v>4.8638460552267144</v>
      </c>
      <c r="DY530" s="36">
        <f t="shared" ca="1" si="1315"/>
        <v>5.228615794020814E-2</v>
      </c>
      <c r="DZ530" s="36">
        <f t="shared" ca="1" si="1316"/>
        <v>3.7131347474742085</v>
      </c>
      <c r="EA530" s="36">
        <f t="shared" ca="1" si="1317"/>
        <v>0</v>
      </c>
      <c r="EB530" s="36">
        <f t="shared" ca="1" si="1318"/>
        <v>142.18416256841928</v>
      </c>
      <c r="EC530" s="36">
        <f t="shared" ca="1" si="1319"/>
        <v>0</v>
      </c>
      <c r="ED530" s="36">
        <f t="shared" ca="1" si="1320"/>
        <v>0</v>
      </c>
      <c r="EE530" s="36">
        <f t="shared" ca="1" si="1358"/>
        <v>0</v>
      </c>
      <c r="EF530" s="36">
        <f t="shared" ca="1" si="1321"/>
        <v>142.18416256841928</v>
      </c>
      <c r="EG530" s="64"/>
      <c r="EH530" s="64"/>
      <c r="EI530" s="64"/>
      <c r="EJ530" s="70"/>
      <c r="EK530" s="70"/>
      <c r="EL530" s="70"/>
      <c r="EM530" s="70"/>
      <c r="EN530" s="70"/>
      <c r="EO530" s="36">
        <f t="shared" ca="1" si="1322"/>
        <v>1.2191454670487172</v>
      </c>
      <c r="EP530" s="36">
        <f t="shared" ca="1" si="1323"/>
        <v>0</v>
      </c>
      <c r="EQ530" s="36">
        <f t="shared" si="1324"/>
        <v>3.5914071977472317</v>
      </c>
      <c r="ER530" s="36">
        <f t="shared" si="1325"/>
        <v>2.773416918412986E-2</v>
      </c>
      <c r="ES530" s="36">
        <f t="shared" si="1326"/>
        <v>-2.5327696344802832E-2</v>
      </c>
      <c r="ET530" s="36">
        <f t="shared" ca="1" si="1327"/>
        <v>0</v>
      </c>
      <c r="EU530" s="36">
        <f t="shared" ca="1" si="1359"/>
        <v>2.773416918412986E-2</v>
      </c>
      <c r="EV530" s="36">
        <f t="shared" si="1328"/>
        <v>5.8974339204904233E-2</v>
      </c>
      <c r="EW530" s="36">
        <f t="shared" si="1329"/>
        <v>4.6945718672142887</v>
      </c>
      <c r="EX530" s="36">
        <f t="shared" ca="1" si="1360"/>
        <v>8.3726875733505537</v>
      </c>
      <c r="EY530" s="36">
        <f t="shared" si="1330"/>
        <v>0</v>
      </c>
      <c r="EZ530" s="36">
        <f t="shared" si="1331"/>
        <v>0</v>
      </c>
      <c r="FA530" s="36">
        <f t="shared" si="1332"/>
        <v>0</v>
      </c>
      <c r="FB530" s="36">
        <f t="shared" si="1333"/>
        <v>0</v>
      </c>
      <c r="FC530" s="36">
        <f t="shared" si="1361"/>
        <v>0</v>
      </c>
      <c r="FD530" s="36">
        <f t="shared" si="1334"/>
        <v>0</v>
      </c>
      <c r="FE530" s="36">
        <f t="shared" si="1335"/>
        <v>0</v>
      </c>
      <c r="FF530" s="36">
        <f t="shared" si="1362"/>
        <v>0</v>
      </c>
      <c r="FG530" s="36">
        <f t="shared" ca="1" si="1336"/>
        <v>8.3726875733505537</v>
      </c>
      <c r="FH530" s="36">
        <f t="shared" ca="1" si="1337"/>
        <v>7.4881487987167053E-2</v>
      </c>
      <c r="FI530" s="36">
        <f t="shared" ca="1" si="1338"/>
        <v>-0.26004788707849297</v>
      </c>
      <c r="FJ530" s="36">
        <f t="shared" ca="1" si="1339"/>
        <v>8.7188524400337162</v>
      </c>
      <c r="FK530" s="36">
        <f t="shared" si="1340"/>
        <v>0</v>
      </c>
      <c r="FL530" s="36">
        <f t="shared" si="1341"/>
        <v>0</v>
      </c>
      <c r="FM530" s="36">
        <f t="shared" ca="1" si="1342"/>
        <v>0</v>
      </c>
      <c r="FN530" s="36">
        <f t="shared" ca="1" si="1364"/>
        <v>8.7188524400337162</v>
      </c>
    </row>
    <row r="531" spans="2:170" x14ac:dyDescent="0.25">
      <c r="B531" s="2">
        <v>523</v>
      </c>
      <c r="C531" s="2">
        <f t="shared" si="1218"/>
        <v>44</v>
      </c>
      <c r="D531" s="2">
        <f t="shared" si="1215"/>
        <v>547</v>
      </c>
      <c r="E531" s="2">
        <f t="shared" si="1213"/>
        <v>46</v>
      </c>
      <c r="F531" s="189">
        <f t="shared" si="1217"/>
        <v>61636</v>
      </c>
      <c r="G531" s="2">
        <f t="shared" si="1216"/>
        <v>9</v>
      </c>
      <c r="H531" s="187">
        <f t="shared" si="1219"/>
        <v>78.166666666666671</v>
      </c>
      <c r="I531" s="186">
        <f t="shared" si="1214"/>
        <v>78</v>
      </c>
      <c r="J531" s="2">
        <f t="shared" si="1220"/>
        <v>0</v>
      </c>
      <c r="K531" s="2">
        <f t="shared" si="1221"/>
        <v>1</v>
      </c>
      <c r="L531">
        <f t="shared" si="1222"/>
        <v>2</v>
      </c>
      <c r="M531" s="190">
        <f t="shared" si="1343"/>
        <v>4.0166909250000001E-2</v>
      </c>
      <c r="N531">
        <f t="shared" si="1223"/>
        <v>1</v>
      </c>
      <c r="O531">
        <f t="shared" si="1224"/>
        <v>100</v>
      </c>
      <c r="P531" s="58">
        <f t="shared" si="1225"/>
        <v>0.180751091625</v>
      </c>
      <c r="Q531" s="106">
        <f t="shared" si="1226"/>
        <v>0.180751091625</v>
      </c>
      <c r="R531" s="59">
        <f t="shared" si="1227"/>
        <v>0.180751091625</v>
      </c>
      <c r="S531" s="32">
        <f t="shared" si="1344"/>
        <v>1.647669323559009E-2</v>
      </c>
      <c r="T531">
        <f t="shared" si="1228"/>
        <v>1</v>
      </c>
      <c r="U531" s="32">
        <f t="shared" si="1345"/>
        <v>1.10156268E-3</v>
      </c>
      <c r="V531">
        <f t="shared" si="1229"/>
        <v>1</v>
      </c>
      <c r="W531">
        <f t="shared" si="1230"/>
        <v>100</v>
      </c>
      <c r="X531" s="58">
        <f t="shared" si="1231"/>
        <v>4.9570320599999999E-3</v>
      </c>
      <c r="Y531" s="58">
        <f t="shared" si="1232"/>
        <v>4.9570320599999999E-3</v>
      </c>
      <c r="Z531" s="32">
        <f t="shared" si="1233"/>
        <v>4.9570320599999999E-3</v>
      </c>
      <c r="AA531" s="32">
        <f t="shared" si="1234"/>
        <v>4.140275083334144E-4</v>
      </c>
      <c r="AB531" s="59">
        <f t="shared" si="1235"/>
        <v>4.9056245199999996E-3</v>
      </c>
      <c r="AC531" s="59">
        <f t="shared" si="1236"/>
        <v>4.9056245199999996E-3</v>
      </c>
      <c r="AD531">
        <f t="shared" si="1237"/>
        <v>1</v>
      </c>
      <c r="AE531" s="59">
        <f t="shared" si="1238"/>
        <v>4.9056245199999996E-3</v>
      </c>
      <c r="AF531" s="59">
        <f t="shared" si="1239"/>
        <v>4.1758461800000006E-3</v>
      </c>
      <c r="AG531" s="59">
        <f t="shared" si="1240"/>
        <v>4.1758461800000006E-3</v>
      </c>
      <c r="AH531">
        <f t="shared" si="1241"/>
        <v>1</v>
      </c>
      <c r="AI531" s="59">
        <f t="shared" si="1242"/>
        <v>4.1758461800000006E-3</v>
      </c>
      <c r="AJ531" s="59">
        <f t="shared" si="1243"/>
        <v>0</v>
      </c>
      <c r="AK531" s="59">
        <f t="shared" si="1244"/>
        <v>0</v>
      </c>
      <c r="AL531" s="59">
        <f t="shared" si="1245"/>
        <v>0</v>
      </c>
      <c r="AM531" s="12">
        <f t="shared" si="1346"/>
        <v>1.2346612349986069E-3</v>
      </c>
      <c r="AN531" s="12">
        <f t="shared" si="1347"/>
        <v>0</v>
      </c>
      <c r="AO531" s="66">
        <f t="shared" si="1246"/>
        <v>2.0343134418946851E-5</v>
      </c>
      <c r="AP531" s="66">
        <f t="shared" si="1247"/>
        <v>5.1118371476232942E-7</v>
      </c>
      <c r="AQ531" s="59">
        <f t="shared" si="1248"/>
        <v>6.0567844283026474E-6</v>
      </c>
      <c r="AR531" s="59">
        <f t="shared" si="1249"/>
        <v>5.1557554017630159E-6</v>
      </c>
      <c r="AS531" s="59">
        <f t="shared" si="1250"/>
        <v>0</v>
      </c>
      <c r="AT531" s="12">
        <f t="shared" si="1251"/>
        <v>1.2025943770348321E-3</v>
      </c>
      <c r="AU531" s="59">
        <f t="shared" si="1348"/>
        <v>8.3856261778175734E-20</v>
      </c>
      <c r="AV531" s="59">
        <f t="shared" si="1349"/>
        <v>0</v>
      </c>
      <c r="AW531" s="70">
        <f t="shared" si="1252"/>
        <v>0</v>
      </c>
      <c r="AX531" s="20">
        <f t="shared" si="1253"/>
        <v>200000</v>
      </c>
      <c r="AY531" s="20">
        <f t="shared" si="1254"/>
        <v>0</v>
      </c>
      <c r="AZ531" s="20">
        <f t="shared" si="1255"/>
        <v>0</v>
      </c>
      <c r="BA531" s="20">
        <f t="shared" si="1256"/>
        <v>200000</v>
      </c>
      <c r="BB531" s="36">
        <f t="shared" si="1257"/>
        <v>1</v>
      </c>
      <c r="BC531" s="36">
        <f t="shared" si="1258"/>
        <v>0</v>
      </c>
      <c r="BD531" s="80">
        <f t="shared" si="1259"/>
        <v>4.0686268837893698</v>
      </c>
      <c r="BE531" s="36">
        <f t="shared" si="1260"/>
        <v>0</v>
      </c>
      <c r="BF531" s="36">
        <f t="shared" si="1261"/>
        <v>0</v>
      </c>
      <c r="BG531" s="36">
        <f t="shared" si="1262"/>
        <v>4.0686268837893698</v>
      </c>
      <c r="BH531" s="36">
        <f t="shared" si="1263"/>
        <v>0.10223674295246589</v>
      </c>
      <c r="BI531" s="36">
        <f t="shared" si="1264"/>
        <v>0</v>
      </c>
      <c r="BJ531" s="36">
        <f t="shared" si="1265"/>
        <v>0</v>
      </c>
      <c r="BK531" s="36">
        <f t="shared" si="1266"/>
        <v>0.10223674295246589</v>
      </c>
      <c r="BL531" s="68">
        <f ca="1">IF(OR(AT531=0,E531&gt;ProjTerm),0,VLOOKUP(D531,'Life Events'!$AE$5:$AI$1206,5,FALSE))</f>
        <v>1.1688216412611489E-17</v>
      </c>
      <c r="BM531" s="93">
        <f t="shared" ca="1" si="1267"/>
        <v>1.1688216412611489E-17</v>
      </c>
      <c r="BN531" s="93">
        <f t="shared" ca="1" si="1268"/>
        <v>1.4056183335372814E-20</v>
      </c>
      <c r="BO531" s="36">
        <f t="shared" ca="1" si="1269"/>
        <v>2.1395060894716211E-18</v>
      </c>
      <c r="BP531" s="36">
        <f t="shared" si="1270"/>
        <v>1.7436207995967976E-3</v>
      </c>
      <c r="BQ531" s="36">
        <f t="shared" si="1271"/>
        <v>98.33954285582432</v>
      </c>
      <c r="BR531" s="36">
        <f t="shared" si="1272"/>
        <v>154.78110000000001</v>
      </c>
      <c r="BS531" s="36">
        <f t="shared" si="1273"/>
        <v>152.21102616721629</v>
      </c>
      <c r="BT531" s="36">
        <f t="shared" si="1274"/>
        <v>0.18304812419139602</v>
      </c>
      <c r="BU531" s="70" cm="1">
        <f t="array" ref="BU531">IF(AND(ActInt=1,$J531=0),INDEX(Tbl_FwdNom,$B531-IVP,MATCH(ValnDt,Tbl_FwdNom_Cols)),INDEX(Tbl_FwdNom,$B531,MATCH(StartDt,Tbl_FwdNom_Cols)))</f>
        <v>11.270182466</v>
      </c>
      <c r="BV531" s="70" cm="1">
        <f t="array" ref="BV531">INDEX(Tbl_FwdReal,$B531,MATCH(StartDt,Tbl_FwdReal_Cols))</f>
        <v>4.2875629139999996</v>
      </c>
      <c r="BW531" s="70" cm="1">
        <f t="array" ref="BW531">IF(RunType&lt;&gt;"OPN",INDEX(Tbl_FwdReal,$B531,MATCH(ValnDt,Tbl_FwdReal_Cols)),IF(AND($J531=0,ActInt=1),INDEX(Tbl_FwdReal,$B531-IVP,MATCH(ValnDt,Tbl_FwdReal_Cols)),-999))*$K531</f>
        <v>4.2875629139999996</v>
      </c>
      <c r="BX531" s="70">
        <f t="shared" si="1275"/>
        <v>4.2875629139999996E-2</v>
      </c>
      <c r="BY531" s="70">
        <f t="shared" si="1350"/>
        <v>6.6955438950646151E-2</v>
      </c>
      <c r="BZ531" s="64">
        <f t="shared" si="1363"/>
        <v>5.4153778110261896E-3</v>
      </c>
      <c r="CA531" s="70" cm="1">
        <f t="array" ref="CA531">IF($J531=1,CA530*(1+INDEX(Tbl_CPI,$B531,MATCH(IF(RunType="OPN",StartDt,ValnDt),Tbl_CPI_Cols))),0)</f>
        <v>0</v>
      </c>
      <c r="CB531" s="70">
        <f t="shared" si="1351"/>
        <v>19.810012573834385</v>
      </c>
      <c r="CC531" s="70">
        <f t="shared" si="1352"/>
        <v>19.074346555060291</v>
      </c>
      <c r="CD531" s="36">
        <f t="shared" si="1276"/>
        <v>98.799511933582437</v>
      </c>
      <c r="CE531" s="36">
        <f t="shared" si="1277"/>
        <v>1.5753841208306882</v>
      </c>
      <c r="CF531" s="36">
        <f t="shared" si="1278"/>
        <v>0</v>
      </c>
      <c r="CG531" s="36">
        <f t="shared" si="1279"/>
        <v>0.12392899312539851</v>
      </c>
      <c r="CH531" s="36">
        <f t="shared" si="1280"/>
        <v>0.12198392742117649</v>
      </c>
      <c r="CI531" s="36">
        <f t="shared" si="1281"/>
        <v>0</v>
      </c>
      <c r="CJ531" s="36">
        <f t="shared" si="1282"/>
        <v>0</v>
      </c>
      <c r="CK531" s="36">
        <f t="shared" si="1283"/>
        <v>0</v>
      </c>
      <c r="CL531" s="36">
        <f t="shared" si="1284"/>
        <v>1.945065704222012E-3</v>
      </c>
      <c r="CM531" s="36">
        <f t="shared" si="1285"/>
        <v>0.12392899312539851</v>
      </c>
      <c r="CN531" s="36">
        <f t="shared" ca="1" si="1286"/>
        <v>3.9860718817508425</v>
      </c>
      <c r="CO531" s="20">
        <f t="shared" si="1287"/>
        <v>120000</v>
      </c>
      <c r="CP531" s="20">
        <f t="shared" si="1288"/>
        <v>2</v>
      </c>
      <c r="CQ531" s="64">
        <f t="shared" si="1289"/>
        <v>4.6821501930000002E-2</v>
      </c>
      <c r="CR531" s="64">
        <f t="shared" si="1290"/>
        <v>0.21069675868500004</v>
      </c>
      <c r="CS531" s="36">
        <f t="shared" si="1291"/>
        <v>2.8926554184289577</v>
      </c>
      <c r="CT531" s="36">
        <f t="shared" si="1292"/>
        <v>2.4411761302736221</v>
      </c>
      <c r="CU531" s="36">
        <f t="shared" si="1293"/>
        <v>6.1342045771479531E-2</v>
      </c>
      <c r="CV531" s="36">
        <f t="shared" si="1353"/>
        <v>2.5025181760451018</v>
      </c>
      <c r="CW531" s="36">
        <f t="shared" si="1294"/>
        <v>0</v>
      </c>
      <c r="CX531" s="36">
        <f t="shared" si="1295"/>
        <v>0</v>
      </c>
      <c r="CY531" s="36">
        <f t="shared" si="1296"/>
        <v>0</v>
      </c>
      <c r="CZ531" s="36">
        <f t="shared" si="1354"/>
        <v>0</v>
      </c>
      <c r="DA531" s="64">
        <f t="shared" si="1297"/>
        <v>8.9389773211563384E-3</v>
      </c>
      <c r="DB531" s="70">
        <f t="shared" si="1355"/>
        <v>0.99114022005087932</v>
      </c>
      <c r="DC531" s="70">
        <f>PRODUCT($DB$8:DB531)</f>
        <v>6.340976712190075E-3</v>
      </c>
      <c r="DD531" s="36">
        <f t="shared" si="1298"/>
        <v>4.4850750886474735</v>
      </c>
      <c r="DE531" s="36">
        <f t="shared" si="1299"/>
        <v>128.90911608658965</v>
      </c>
      <c r="DF531" s="36">
        <f t="shared" si="1300"/>
        <v>2.6756380962349189</v>
      </c>
      <c r="DG531" s="36">
        <f t="shared" si="1301"/>
        <v>5.5008730765487068E-2</v>
      </c>
      <c r="DH531" s="36">
        <f t="shared" ca="1" si="1302"/>
        <v>3.1326071281123355E-17</v>
      </c>
      <c r="DI531" s="36">
        <f t="shared" si="1303"/>
        <v>3.4795685950489341</v>
      </c>
      <c r="DJ531" s="36">
        <f t="shared" ca="1" si="1304"/>
        <v>130.52423895846053</v>
      </c>
      <c r="DK531" s="36">
        <f t="shared" si="1305"/>
        <v>0</v>
      </c>
      <c r="DL531" s="36">
        <f t="shared" si="1306"/>
        <v>0</v>
      </c>
      <c r="DM531" s="36">
        <f t="shared" ca="1" si="1307"/>
        <v>130.52423895846053</v>
      </c>
      <c r="DN531" s="36">
        <f t="shared" ca="1" si="1356"/>
        <v>130.52423895846511</v>
      </c>
      <c r="DO531" s="64" cm="1">
        <f t="array" ref="DO531">IFERROR(INDEX(Tbl_FwdNom,$B531,MATCH(LIDt,Tbl_FwdNom_Cols,0)),0)</f>
        <v>8.3519245299999998</v>
      </c>
      <c r="DP531" s="64">
        <f t="shared" ca="1" si="1357"/>
        <v>8.2901963760000008</v>
      </c>
      <c r="DQ531" s="64">
        <f t="shared" ca="1" si="1308"/>
        <v>6.6591106930626864E-3</v>
      </c>
      <c r="DR531" s="70">
        <f t="shared" ca="1" si="1309"/>
        <v>0.9933849397255462</v>
      </c>
      <c r="DS531" s="70">
        <f ca="1">PRODUCT($DR$8:DR531)</f>
        <v>1.2719930310539829E-2</v>
      </c>
      <c r="DT531" s="36">
        <f t="shared" ca="1" si="1310"/>
        <v>137.30661912965644</v>
      </c>
      <c r="DU531" s="36">
        <f t="shared" ca="1" si="1311"/>
        <v>2.8195626513123768</v>
      </c>
      <c r="DV531" s="36">
        <f t="shared" ca="1" si="1312"/>
        <v>5.8579456675317047E-2</v>
      </c>
      <c r="DW531" s="36">
        <f t="shared" ca="1" si="1313"/>
        <v>3.2352177414162887E-17</v>
      </c>
      <c r="DX531" s="36">
        <f t="shared" ca="1" si="1314"/>
        <v>4.7131868203110896</v>
      </c>
      <c r="DY531" s="36">
        <f t="shared" ca="1" si="1315"/>
        <v>5.067631914159524E-2</v>
      </c>
      <c r="DZ531" s="36">
        <f t="shared" ca="1" si="1316"/>
        <v>3.6150646908792479</v>
      </c>
      <c r="EA531" s="36">
        <f t="shared" ca="1" si="1317"/>
        <v>0</v>
      </c>
      <c r="EB531" s="36">
        <f t="shared" ca="1" si="1318"/>
        <v>139.02015651400325</v>
      </c>
      <c r="EC531" s="36">
        <f t="shared" ca="1" si="1319"/>
        <v>0</v>
      </c>
      <c r="ED531" s="36">
        <f t="shared" ca="1" si="1320"/>
        <v>0</v>
      </c>
      <c r="EE531" s="36">
        <f t="shared" ca="1" si="1358"/>
        <v>0</v>
      </c>
      <c r="EF531" s="36">
        <f t="shared" ca="1" si="1321"/>
        <v>139.02015651400325</v>
      </c>
      <c r="EG531" s="64"/>
      <c r="EH531" s="64"/>
      <c r="EI531" s="64"/>
      <c r="EJ531" s="70"/>
      <c r="EK531" s="70"/>
      <c r="EL531" s="70"/>
      <c r="EM531" s="70"/>
      <c r="EN531" s="70"/>
      <c r="EO531" s="36">
        <f t="shared" ca="1" si="1322"/>
        <v>1.1917317549320996</v>
      </c>
      <c r="EP531" s="36">
        <f t="shared" ca="1" si="1323"/>
        <v>0</v>
      </c>
      <c r="EQ531" s="36">
        <f t="shared" si="1324"/>
        <v>3.5121844172705687</v>
      </c>
      <c r="ER531" s="36">
        <f t="shared" si="1325"/>
        <v>2.6884840753128664E-2</v>
      </c>
      <c r="ES531" s="36">
        <f t="shared" si="1326"/>
        <v>-2.4552063498021342E-2</v>
      </c>
      <c r="ET531" s="36">
        <f t="shared" ca="1" si="1327"/>
        <v>0</v>
      </c>
      <c r="EU531" s="36">
        <f t="shared" ca="1" si="1359"/>
        <v>2.6884840753128664E-2</v>
      </c>
      <c r="EV531" s="36">
        <f t="shared" si="1328"/>
        <v>5.743751716396036E-2</v>
      </c>
      <c r="EW531" s="36">
        <f t="shared" si="1329"/>
        <v>4.5910143990715708</v>
      </c>
      <c r="EX531" s="36">
        <f t="shared" ca="1" si="1360"/>
        <v>8.1875211742592278</v>
      </c>
      <c r="EY531" s="36">
        <f t="shared" si="1330"/>
        <v>0</v>
      </c>
      <c r="EZ531" s="36">
        <f t="shared" si="1331"/>
        <v>0</v>
      </c>
      <c r="FA531" s="36">
        <f t="shared" si="1332"/>
        <v>0</v>
      </c>
      <c r="FB531" s="36">
        <f t="shared" si="1333"/>
        <v>0</v>
      </c>
      <c r="FC531" s="36">
        <f t="shared" si="1361"/>
        <v>0</v>
      </c>
      <c r="FD531" s="36">
        <f t="shared" si="1334"/>
        <v>0</v>
      </c>
      <c r="FE531" s="36">
        <f t="shared" si="1335"/>
        <v>0</v>
      </c>
      <c r="FF531" s="36">
        <f t="shared" si="1362"/>
        <v>0</v>
      </c>
      <c r="FG531" s="36">
        <f t="shared" ca="1" si="1336"/>
        <v>8.1875211742592278</v>
      </c>
      <c r="FH531" s="36">
        <f t="shared" ca="1" si="1337"/>
        <v>7.3188066093190549E-2</v>
      </c>
      <c r="FI531" s="36">
        <f t="shared" ca="1" si="1338"/>
        <v>-0.25329401172726046</v>
      </c>
      <c r="FJ531" s="36">
        <f t="shared" ca="1" si="1339"/>
        <v>8.5236182318211196</v>
      </c>
      <c r="FK531" s="36">
        <f t="shared" si="1340"/>
        <v>0</v>
      </c>
      <c r="FL531" s="36">
        <f t="shared" si="1341"/>
        <v>0</v>
      </c>
      <c r="FM531" s="36">
        <f t="shared" ca="1" si="1342"/>
        <v>0</v>
      </c>
      <c r="FN531" s="36">
        <f t="shared" ca="1" si="1364"/>
        <v>8.5236182318211196</v>
      </c>
    </row>
    <row r="532" spans="2:170" x14ac:dyDescent="0.25">
      <c r="B532" s="2">
        <v>524</v>
      </c>
      <c r="C532" s="2">
        <f t="shared" si="1218"/>
        <v>44</v>
      </c>
      <c r="D532" s="2">
        <f t="shared" si="1215"/>
        <v>548</v>
      </c>
      <c r="E532" s="2">
        <f t="shared" si="1213"/>
        <v>46</v>
      </c>
      <c r="F532" s="189">
        <f t="shared" si="1217"/>
        <v>61667</v>
      </c>
      <c r="G532" s="2">
        <f t="shared" si="1216"/>
        <v>10</v>
      </c>
      <c r="H532" s="187">
        <f t="shared" si="1219"/>
        <v>78.25</v>
      </c>
      <c r="I532" s="186">
        <f t="shared" si="1214"/>
        <v>78</v>
      </c>
      <c r="J532" s="2">
        <f t="shared" si="1220"/>
        <v>0</v>
      </c>
      <c r="K532" s="2">
        <f t="shared" si="1221"/>
        <v>1</v>
      </c>
      <c r="L532">
        <f t="shared" si="1222"/>
        <v>2</v>
      </c>
      <c r="M532" s="190">
        <f t="shared" si="1343"/>
        <v>4.0166909250000001E-2</v>
      </c>
      <c r="N532">
        <f t="shared" si="1223"/>
        <v>1</v>
      </c>
      <c r="O532">
        <f t="shared" si="1224"/>
        <v>100</v>
      </c>
      <c r="P532" s="58">
        <f t="shared" si="1225"/>
        <v>0.180751091625</v>
      </c>
      <c r="Q532" s="106">
        <f t="shared" si="1226"/>
        <v>0.180751091625</v>
      </c>
      <c r="R532" s="59">
        <f t="shared" si="1227"/>
        <v>0.180751091625</v>
      </c>
      <c r="S532" s="32">
        <f t="shared" si="1344"/>
        <v>1.647669323559009E-2</v>
      </c>
      <c r="T532">
        <f t="shared" si="1228"/>
        <v>1</v>
      </c>
      <c r="U532" s="32">
        <f t="shared" si="1345"/>
        <v>1.10156268E-3</v>
      </c>
      <c r="V532">
        <f t="shared" si="1229"/>
        <v>1</v>
      </c>
      <c r="W532">
        <f t="shared" si="1230"/>
        <v>100</v>
      </c>
      <c r="X532" s="58">
        <f t="shared" si="1231"/>
        <v>4.9570320599999999E-3</v>
      </c>
      <c r="Y532" s="58">
        <f t="shared" si="1232"/>
        <v>4.9570320599999999E-3</v>
      </c>
      <c r="Z532" s="32">
        <f t="shared" si="1233"/>
        <v>4.9570320599999999E-3</v>
      </c>
      <c r="AA532" s="32">
        <f t="shared" si="1234"/>
        <v>4.140275083334144E-4</v>
      </c>
      <c r="AB532" s="59">
        <f t="shared" si="1235"/>
        <v>4.9056245199999996E-3</v>
      </c>
      <c r="AC532" s="59">
        <f t="shared" si="1236"/>
        <v>4.9056245199999996E-3</v>
      </c>
      <c r="AD532">
        <f t="shared" si="1237"/>
        <v>1</v>
      </c>
      <c r="AE532" s="59">
        <f t="shared" si="1238"/>
        <v>4.9056245199999996E-3</v>
      </c>
      <c r="AF532" s="59">
        <f t="shared" si="1239"/>
        <v>4.1758461800000006E-3</v>
      </c>
      <c r="AG532" s="59">
        <f t="shared" si="1240"/>
        <v>4.1758461800000006E-3</v>
      </c>
      <c r="AH532">
        <f t="shared" si="1241"/>
        <v>1</v>
      </c>
      <c r="AI532" s="59">
        <f t="shared" si="1242"/>
        <v>4.1758461800000006E-3</v>
      </c>
      <c r="AJ532" s="59">
        <f t="shared" si="1243"/>
        <v>0</v>
      </c>
      <c r="AK532" s="59">
        <f t="shared" si="1244"/>
        <v>0</v>
      </c>
      <c r="AL532" s="59">
        <f t="shared" si="1245"/>
        <v>0</v>
      </c>
      <c r="AM532" s="12">
        <f t="shared" si="1346"/>
        <v>1.2025943770348321E-3</v>
      </c>
      <c r="AN532" s="12">
        <f t="shared" si="1347"/>
        <v>0</v>
      </c>
      <c r="AO532" s="66">
        <f t="shared" si="1246"/>
        <v>1.9814778637248496E-5</v>
      </c>
      <c r="AP532" s="66">
        <f t="shared" si="1247"/>
        <v>4.9790715345950631E-7</v>
      </c>
      <c r="AQ532" s="59">
        <f t="shared" si="1248"/>
        <v>5.8994764635961967E-6</v>
      </c>
      <c r="AR532" s="59">
        <f t="shared" si="1249"/>
        <v>5.0218491354303842E-6</v>
      </c>
      <c r="AS532" s="59">
        <f t="shared" si="1250"/>
        <v>0</v>
      </c>
      <c r="AT532" s="12">
        <f t="shared" si="1251"/>
        <v>1.1713603656450975E-3</v>
      </c>
      <c r="AU532" s="59">
        <f t="shared" si="1348"/>
        <v>0</v>
      </c>
      <c r="AV532" s="59">
        <f t="shared" si="1349"/>
        <v>-5.082197683525802E-20</v>
      </c>
      <c r="AW532" s="70">
        <f t="shared" si="1252"/>
        <v>0</v>
      </c>
      <c r="AX532" s="20">
        <f t="shared" si="1253"/>
        <v>200000</v>
      </c>
      <c r="AY532" s="20">
        <f t="shared" si="1254"/>
        <v>0</v>
      </c>
      <c r="AZ532" s="20">
        <f t="shared" si="1255"/>
        <v>0</v>
      </c>
      <c r="BA532" s="20">
        <f t="shared" si="1256"/>
        <v>200000</v>
      </c>
      <c r="BB532" s="36">
        <f t="shared" si="1257"/>
        <v>1</v>
      </c>
      <c r="BC532" s="36">
        <f t="shared" si="1258"/>
        <v>0</v>
      </c>
      <c r="BD532" s="80">
        <f t="shared" si="1259"/>
        <v>3.9629557274496992</v>
      </c>
      <c r="BE532" s="36">
        <f t="shared" si="1260"/>
        <v>0</v>
      </c>
      <c r="BF532" s="36">
        <f t="shared" si="1261"/>
        <v>0</v>
      </c>
      <c r="BG532" s="36">
        <f t="shared" si="1262"/>
        <v>3.9629557274496992</v>
      </c>
      <c r="BH532" s="36">
        <f t="shared" si="1263"/>
        <v>9.9581430691901257E-2</v>
      </c>
      <c r="BI532" s="36">
        <f t="shared" si="1264"/>
        <v>0</v>
      </c>
      <c r="BJ532" s="36">
        <f t="shared" si="1265"/>
        <v>0</v>
      </c>
      <c r="BK532" s="36">
        <f t="shared" si="1266"/>
        <v>9.9581430691901257E-2</v>
      </c>
      <c r="BL532" s="68">
        <f ca="1">IF(OR(AT532=0,E532&gt;ProjTerm),0,VLOOKUP(D532,'Life Events'!$AE$5:$AI$1206,5,FALSE))</f>
        <v>1.1384647818305134E-17</v>
      </c>
      <c r="BM532" s="93">
        <f t="shared" ca="1" si="1267"/>
        <v>1.1384647818305134E-17</v>
      </c>
      <c r="BN532" s="93">
        <f t="shared" ca="1" si="1268"/>
        <v>1.3335525231190564E-20</v>
      </c>
      <c r="BO532" s="36">
        <f t="shared" ca="1" si="1269"/>
        <v>2.0298139799183199E-18</v>
      </c>
      <c r="BP532" s="36">
        <f t="shared" si="1270"/>
        <v>1.6983351463840631E-3</v>
      </c>
      <c r="BQ532" s="36">
        <f t="shared" si="1271"/>
        <v>98.33954285582432</v>
      </c>
      <c r="BR532" s="36">
        <f t="shared" si="1272"/>
        <v>154.78110000000001</v>
      </c>
      <c r="BS532" s="36">
        <f t="shared" si="1273"/>
        <v>152.21102616721629</v>
      </c>
      <c r="BT532" s="36">
        <f t="shared" si="1274"/>
        <v>0.17829396326644598</v>
      </c>
      <c r="BU532" s="70" cm="1">
        <f t="array" ref="BU532">IF(AND(ActInt=1,$J532=0),INDEX(Tbl_FwdNom,$B532-IVP,MATCH(ValnDt,Tbl_FwdNom_Cols)),INDEX(Tbl_FwdNom,$B532,MATCH(StartDt,Tbl_FwdNom_Cols)))</f>
        <v>11.264140897000001</v>
      </c>
      <c r="BV532" s="70" cm="1">
        <f t="array" ref="BV532">INDEX(Tbl_FwdReal,$B532,MATCH(StartDt,Tbl_FwdReal_Cols))</f>
        <v>4.2841532190000002</v>
      </c>
      <c r="BW532" s="70" cm="1">
        <f t="array" ref="BW532">IF(RunType&lt;&gt;"OPN",INDEX(Tbl_FwdReal,$B532,MATCH(ValnDt,Tbl_FwdReal_Cols)),IF(AND($J532=0,ActInt=1),INDEX(Tbl_FwdReal,$B532-IVP,MATCH(ValnDt,Tbl_FwdReal_Cols)),-999))*$K532</f>
        <v>4.2841532190000002</v>
      </c>
      <c r="BX532" s="70">
        <f t="shared" si="1275"/>
        <v>4.2841532190000003E-2</v>
      </c>
      <c r="BY532" s="70">
        <f t="shared" si="1350"/>
        <v>6.6932390612999715E-2</v>
      </c>
      <c r="BZ532" s="64">
        <f t="shared" si="1363"/>
        <v>5.4135678805067311E-3</v>
      </c>
      <c r="CA532" s="70" cm="1">
        <f t="array" ref="CA532">IF($J532=1,CA531*(1+INDEX(Tbl_CPI,$B532,MATCH(IF(RunType="OPN",StartDt,ValnDt),Tbl_CPI_Cols))),0)</f>
        <v>0</v>
      </c>
      <c r="CB532" s="70">
        <f t="shared" si="1351"/>
        <v>19.917255421616527</v>
      </c>
      <c r="CC532" s="70">
        <f t="shared" si="1352"/>
        <v>19.074346555060291</v>
      </c>
      <c r="CD532" s="36">
        <f t="shared" si="1276"/>
        <v>98.799511933582437</v>
      </c>
      <c r="CE532" s="36">
        <f t="shared" si="1277"/>
        <v>1.5753841208306882</v>
      </c>
      <c r="CF532" s="36">
        <f t="shared" si="1278"/>
        <v>0</v>
      </c>
      <c r="CG532" s="36">
        <f t="shared" si="1279"/>
        <v>0.12071028559049299</v>
      </c>
      <c r="CH532" s="36">
        <f t="shared" si="1280"/>
        <v>0.11881573750511204</v>
      </c>
      <c r="CI532" s="36">
        <f t="shared" si="1281"/>
        <v>0</v>
      </c>
      <c r="CJ532" s="36">
        <f t="shared" si="1282"/>
        <v>0</v>
      </c>
      <c r="CK532" s="36">
        <f t="shared" si="1283"/>
        <v>0</v>
      </c>
      <c r="CL532" s="36">
        <f t="shared" si="1284"/>
        <v>1.8945480853809482E-3</v>
      </c>
      <c r="CM532" s="36">
        <f t="shared" si="1285"/>
        <v>0.12071028559049299</v>
      </c>
      <c r="CN532" s="36">
        <f t="shared" ca="1" si="1286"/>
        <v>3.8825448597287706</v>
      </c>
      <c r="CO532" s="20">
        <f t="shared" si="1287"/>
        <v>120000</v>
      </c>
      <c r="CP532" s="20">
        <f t="shared" si="1288"/>
        <v>2</v>
      </c>
      <c r="CQ532" s="64">
        <f t="shared" si="1289"/>
        <v>4.6821501930000002E-2</v>
      </c>
      <c r="CR532" s="64">
        <f t="shared" si="1290"/>
        <v>0.21069675868500004</v>
      </c>
      <c r="CS532" s="36">
        <f t="shared" si="1291"/>
        <v>2.8175268181202182</v>
      </c>
      <c r="CT532" s="36">
        <f t="shared" si="1292"/>
        <v>2.3777734364698193</v>
      </c>
      <c r="CU532" s="36">
        <f t="shared" si="1293"/>
        <v>5.9748858415140757E-2</v>
      </c>
      <c r="CV532" s="36">
        <f t="shared" si="1353"/>
        <v>2.43752229488496</v>
      </c>
      <c r="CW532" s="36">
        <f t="shared" si="1294"/>
        <v>0</v>
      </c>
      <c r="CX532" s="36">
        <f t="shared" si="1295"/>
        <v>0</v>
      </c>
      <c r="CY532" s="36">
        <f t="shared" si="1296"/>
        <v>0</v>
      </c>
      <c r="CZ532" s="36">
        <f t="shared" si="1354"/>
        <v>0</v>
      </c>
      <c r="DA532" s="64">
        <f t="shared" si="1297"/>
        <v>8.9344120623633394E-3</v>
      </c>
      <c r="DB532" s="70">
        <f t="shared" si="1355"/>
        <v>0.99114470479394146</v>
      </c>
      <c r="DC532" s="70">
        <f>PRODUCT($DB$8:DB532)</f>
        <v>6.2848254915088891E-3</v>
      </c>
      <c r="DD532" s="36">
        <f t="shared" si="1298"/>
        <v>4.3468526343536444</v>
      </c>
      <c r="DE532" s="36">
        <f t="shared" si="1299"/>
        <v>126.09788752085255</v>
      </c>
      <c r="DF532" s="36">
        <f t="shared" si="1300"/>
        <v>2.5999619188245378</v>
      </c>
      <c r="DG532" s="36">
        <f t="shared" si="1301"/>
        <v>5.3801866286789471E-2</v>
      </c>
      <c r="DH532" s="36">
        <f t="shared" ca="1" si="1302"/>
        <v>2.9576137330325557E-17</v>
      </c>
      <c r="DI532" s="36">
        <f t="shared" si="1303"/>
        <v>3.3888677336542359</v>
      </c>
      <c r="DJ532" s="36">
        <f t="shared" ca="1" si="1304"/>
        <v>127.68606267269089</v>
      </c>
      <c r="DK532" s="36">
        <f t="shared" si="1305"/>
        <v>0</v>
      </c>
      <c r="DL532" s="36">
        <f t="shared" si="1306"/>
        <v>0</v>
      </c>
      <c r="DM532" s="36">
        <f t="shared" ca="1" si="1307"/>
        <v>127.68606267269089</v>
      </c>
      <c r="DN532" s="36">
        <f t="shared" ca="1" si="1356"/>
        <v>127.68606267269547</v>
      </c>
      <c r="DO532" s="64" cm="1">
        <f t="array" ref="DO532">IFERROR(INDEX(Tbl_FwdNom,$B532,MATCH(LIDt,Tbl_FwdNom_Cols,0)),0)</f>
        <v>8.3502093839999993</v>
      </c>
      <c r="DP532" s="64">
        <f t="shared" ca="1" si="1357"/>
        <v>8.2884822069999995</v>
      </c>
      <c r="DQ532" s="64">
        <f t="shared" ca="1" si="1308"/>
        <v>6.6577827824896296E-3</v>
      </c>
      <c r="DR532" s="70">
        <f t="shared" ca="1" si="1309"/>
        <v>0.99338625012753889</v>
      </c>
      <c r="DS532" s="70">
        <f ca="1">PRODUCT($DR$8:DR532)</f>
        <v>1.2635803873070782E-2</v>
      </c>
      <c r="DT532" s="36">
        <f t="shared" ca="1" si="1310"/>
        <v>134.25782104697004</v>
      </c>
      <c r="DU532" s="36">
        <f t="shared" ca="1" si="1311"/>
        <v>2.7387532562945336</v>
      </c>
      <c r="DV532" s="36">
        <f t="shared" ca="1" si="1312"/>
        <v>5.7271130826993512E-2</v>
      </c>
      <c r="DW532" s="36">
        <f t="shared" ca="1" si="1313"/>
        <v>3.053775720400863E-17</v>
      </c>
      <c r="DX532" s="36">
        <f t="shared" ca="1" si="1314"/>
        <v>4.5662722311075674</v>
      </c>
      <c r="DY532" s="36">
        <f t="shared" ca="1" si="1315"/>
        <v>4.9106549491651705E-2</v>
      </c>
      <c r="DZ532" s="36">
        <f t="shared" ca="1" si="1316"/>
        <v>3.5195262194592072</v>
      </c>
      <c r="EA532" s="36">
        <f t="shared" ca="1" si="1317"/>
        <v>0</v>
      </c>
      <c r="EB532" s="36">
        <f t="shared" ca="1" si="1318"/>
        <v>135.94166371028086</v>
      </c>
      <c r="EC532" s="36">
        <f t="shared" ca="1" si="1319"/>
        <v>0</v>
      </c>
      <c r="ED532" s="36">
        <f t="shared" ca="1" si="1320"/>
        <v>0</v>
      </c>
      <c r="EE532" s="36">
        <f t="shared" ca="1" si="1358"/>
        <v>0</v>
      </c>
      <c r="EF532" s="36">
        <f t="shared" ca="1" si="1321"/>
        <v>135.94166371028086</v>
      </c>
      <c r="EG532" s="64"/>
      <c r="EH532" s="64"/>
      <c r="EI532" s="64"/>
      <c r="EJ532" s="70"/>
      <c r="EK532" s="70"/>
      <c r="EL532" s="70"/>
      <c r="EM532" s="70"/>
      <c r="EN532" s="70"/>
      <c r="EO532" s="36">
        <f t="shared" ca="1" si="1322"/>
        <v>1.1650788595496337</v>
      </c>
      <c r="EP532" s="36">
        <f t="shared" ca="1" si="1323"/>
        <v>0</v>
      </c>
      <c r="EQ532" s="36">
        <f t="shared" si="1324"/>
        <v>3.4351288197889689</v>
      </c>
      <c r="ER532" s="36">
        <f t="shared" si="1325"/>
        <v>2.6056295277579709E-2</v>
      </c>
      <c r="ES532" s="36">
        <f t="shared" si="1326"/>
        <v>-2.3795410285399693E-2</v>
      </c>
      <c r="ET532" s="36">
        <f t="shared" ca="1" si="1327"/>
        <v>0</v>
      </c>
      <c r="EU532" s="36">
        <f t="shared" ca="1" si="1359"/>
        <v>2.6056295277579709E-2</v>
      </c>
      <c r="EV532" s="36">
        <f t="shared" si="1328"/>
        <v>5.5940310788849167E-2</v>
      </c>
      <c r="EW532" s="36">
        <f t="shared" si="1329"/>
        <v>4.4902898027697606</v>
      </c>
      <c r="EX532" s="36">
        <f t="shared" ca="1" si="1360"/>
        <v>8.0074152286251579</v>
      </c>
      <c r="EY532" s="36">
        <f t="shared" si="1330"/>
        <v>0</v>
      </c>
      <c r="EZ532" s="36">
        <f t="shared" si="1331"/>
        <v>0</v>
      </c>
      <c r="FA532" s="36">
        <f t="shared" si="1332"/>
        <v>0</v>
      </c>
      <c r="FB532" s="36">
        <f t="shared" si="1333"/>
        <v>0</v>
      </c>
      <c r="FC532" s="36">
        <f t="shared" si="1361"/>
        <v>0</v>
      </c>
      <c r="FD532" s="36">
        <f t="shared" si="1334"/>
        <v>0</v>
      </c>
      <c r="FE532" s="36">
        <f t="shared" si="1335"/>
        <v>0</v>
      </c>
      <c r="FF532" s="36">
        <f t="shared" si="1362"/>
        <v>0</v>
      </c>
      <c r="FG532" s="36">
        <f t="shared" ca="1" si="1336"/>
        <v>8.0074152286251579</v>
      </c>
      <c r="FH532" s="36">
        <f t="shared" ca="1" si="1337"/>
        <v>7.1541547206980513E-2</v>
      </c>
      <c r="FI532" s="36">
        <f t="shared" ca="1" si="1338"/>
        <v>-0.24671555069381551</v>
      </c>
      <c r="FJ532" s="36">
        <f t="shared" ca="1" si="1339"/>
        <v>8.3336510798356365</v>
      </c>
      <c r="FK532" s="36">
        <f t="shared" si="1340"/>
        <v>0</v>
      </c>
      <c r="FL532" s="36">
        <f t="shared" si="1341"/>
        <v>0</v>
      </c>
      <c r="FM532" s="36">
        <f t="shared" ca="1" si="1342"/>
        <v>0</v>
      </c>
      <c r="FN532" s="36">
        <f t="shared" ca="1" si="1364"/>
        <v>8.3336510798356365</v>
      </c>
    </row>
    <row r="533" spans="2:170" x14ac:dyDescent="0.25">
      <c r="B533" s="2">
        <v>525</v>
      </c>
      <c r="C533" s="2">
        <f t="shared" si="1218"/>
        <v>44</v>
      </c>
      <c r="D533" s="2">
        <f t="shared" si="1215"/>
        <v>549</v>
      </c>
      <c r="E533" s="2">
        <f t="shared" si="1213"/>
        <v>46</v>
      </c>
      <c r="F533" s="189">
        <f t="shared" si="1217"/>
        <v>61697</v>
      </c>
      <c r="G533" s="2">
        <f t="shared" si="1216"/>
        <v>11</v>
      </c>
      <c r="H533" s="187">
        <f t="shared" si="1219"/>
        <v>78.333333333333343</v>
      </c>
      <c r="I533" s="186">
        <f t="shared" si="1214"/>
        <v>78</v>
      </c>
      <c r="J533" s="2">
        <f t="shared" si="1220"/>
        <v>0</v>
      </c>
      <c r="K533" s="2">
        <f t="shared" si="1221"/>
        <v>1</v>
      </c>
      <c r="L533">
        <f t="shared" si="1222"/>
        <v>2</v>
      </c>
      <c r="M533" s="190">
        <f t="shared" si="1343"/>
        <v>4.0166909250000001E-2</v>
      </c>
      <c r="N533">
        <f t="shared" si="1223"/>
        <v>1</v>
      </c>
      <c r="O533">
        <f t="shared" si="1224"/>
        <v>100</v>
      </c>
      <c r="P533" s="58">
        <f t="shared" si="1225"/>
        <v>0.180751091625</v>
      </c>
      <c r="Q533" s="106">
        <f t="shared" si="1226"/>
        <v>0.180751091625</v>
      </c>
      <c r="R533" s="59">
        <f t="shared" si="1227"/>
        <v>0.180751091625</v>
      </c>
      <c r="S533" s="32">
        <f t="shared" si="1344"/>
        <v>1.647669323559009E-2</v>
      </c>
      <c r="T533">
        <f t="shared" si="1228"/>
        <v>1</v>
      </c>
      <c r="U533" s="32">
        <f t="shared" si="1345"/>
        <v>1.10156268E-3</v>
      </c>
      <c r="V533">
        <f t="shared" si="1229"/>
        <v>1</v>
      </c>
      <c r="W533">
        <f t="shared" si="1230"/>
        <v>100</v>
      </c>
      <c r="X533" s="58">
        <f t="shared" si="1231"/>
        <v>4.9570320599999999E-3</v>
      </c>
      <c r="Y533" s="58">
        <f t="shared" si="1232"/>
        <v>4.9570320599999999E-3</v>
      </c>
      <c r="Z533" s="32">
        <f t="shared" si="1233"/>
        <v>4.9570320599999999E-3</v>
      </c>
      <c r="AA533" s="32">
        <f t="shared" si="1234"/>
        <v>4.140275083334144E-4</v>
      </c>
      <c r="AB533" s="59">
        <f t="shared" si="1235"/>
        <v>4.9056245199999996E-3</v>
      </c>
      <c r="AC533" s="59">
        <f t="shared" si="1236"/>
        <v>4.9056245199999996E-3</v>
      </c>
      <c r="AD533">
        <f t="shared" si="1237"/>
        <v>1</v>
      </c>
      <c r="AE533" s="59">
        <f t="shared" si="1238"/>
        <v>4.9056245199999996E-3</v>
      </c>
      <c r="AF533" s="59">
        <f t="shared" si="1239"/>
        <v>4.1758461800000006E-3</v>
      </c>
      <c r="AG533" s="59">
        <f t="shared" si="1240"/>
        <v>4.1758461800000006E-3</v>
      </c>
      <c r="AH533">
        <f t="shared" si="1241"/>
        <v>1</v>
      </c>
      <c r="AI533" s="59">
        <f t="shared" si="1242"/>
        <v>4.1758461800000006E-3</v>
      </c>
      <c r="AJ533" s="59">
        <f t="shared" si="1243"/>
        <v>0</v>
      </c>
      <c r="AK533" s="59">
        <f t="shared" si="1244"/>
        <v>0</v>
      </c>
      <c r="AL533" s="59">
        <f t="shared" si="1245"/>
        <v>0</v>
      </c>
      <c r="AM533" s="12">
        <f t="shared" si="1346"/>
        <v>1.1713603656450975E-3</v>
      </c>
      <c r="AN533" s="12">
        <f t="shared" si="1347"/>
        <v>0</v>
      </c>
      <c r="AO533" s="66">
        <f t="shared" si="1246"/>
        <v>1.9300145413062913E-5</v>
      </c>
      <c r="AP533" s="66">
        <f t="shared" si="1247"/>
        <v>4.8497541354855694E-7</v>
      </c>
      <c r="AQ533" s="59">
        <f t="shared" si="1248"/>
        <v>5.7462541314647552E-6</v>
      </c>
      <c r="AR533" s="59">
        <f t="shared" si="1249"/>
        <v>4.8914207082824842E-6</v>
      </c>
      <c r="AS533" s="59">
        <f t="shared" si="1250"/>
        <v>0</v>
      </c>
      <c r="AT533" s="12">
        <f t="shared" si="1251"/>
        <v>1.1409375699787385E-3</v>
      </c>
      <c r="AU533" s="59">
        <f t="shared" si="1348"/>
        <v>0</v>
      </c>
      <c r="AV533" s="59">
        <f t="shared" si="1349"/>
        <v>-2.6258021364883311E-19</v>
      </c>
      <c r="AW533" s="70">
        <f t="shared" si="1252"/>
        <v>0</v>
      </c>
      <c r="AX533" s="20">
        <f t="shared" si="1253"/>
        <v>200000</v>
      </c>
      <c r="AY533" s="20">
        <f t="shared" si="1254"/>
        <v>0</v>
      </c>
      <c r="AZ533" s="20">
        <f t="shared" si="1255"/>
        <v>0</v>
      </c>
      <c r="BA533" s="20">
        <f t="shared" si="1256"/>
        <v>200000</v>
      </c>
      <c r="BB533" s="36">
        <f t="shared" si="1257"/>
        <v>1</v>
      </c>
      <c r="BC533" s="36">
        <f t="shared" si="1258"/>
        <v>0</v>
      </c>
      <c r="BD533" s="80">
        <f t="shared" si="1259"/>
        <v>3.8600290826125825</v>
      </c>
      <c r="BE533" s="36">
        <f t="shared" si="1260"/>
        <v>0</v>
      </c>
      <c r="BF533" s="36">
        <f t="shared" si="1261"/>
        <v>0</v>
      </c>
      <c r="BG533" s="36">
        <f t="shared" si="1262"/>
        <v>3.8600290826125825</v>
      </c>
      <c r="BH533" s="36">
        <f t="shared" si="1263"/>
        <v>9.6995082709711383E-2</v>
      </c>
      <c r="BI533" s="36">
        <f t="shared" si="1264"/>
        <v>0</v>
      </c>
      <c r="BJ533" s="36">
        <f t="shared" si="1265"/>
        <v>0</v>
      </c>
      <c r="BK533" s="36">
        <f t="shared" si="1266"/>
        <v>9.6995082709711383E-2</v>
      </c>
      <c r="BL533" s="68">
        <f ca="1">IF(OR(AT533=0,E533&gt;ProjTerm),0,VLOOKUP(D533,'Life Events'!$AE$5:$AI$1206,5,FALSE))</f>
        <v>1.1088963565646466E-17</v>
      </c>
      <c r="BM533" s="93">
        <f t="shared" ca="1" si="1267"/>
        <v>1.1088963565646466E-17</v>
      </c>
      <c r="BN533" s="93">
        <f t="shared" ca="1" si="1268"/>
        <v>1.2651815144171446E-20</v>
      </c>
      <c r="BO533" s="36">
        <f t="shared" ca="1" si="1269"/>
        <v>1.9257457659722633E-18</v>
      </c>
      <c r="BP533" s="36">
        <f t="shared" si="1270"/>
        <v>1.6542256608262325E-3</v>
      </c>
      <c r="BQ533" s="36">
        <f t="shared" si="1271"/>
        <v>98.33954285582432</v>
      </c>
      <c r="BR533" s="36">
        <f t="shared" si="1272"/>
        <v>154.78110000000001</v>
      </c>
      <c r="BS533" s="36">
        <f t="shared" si="1273"/>
        <v>152.21102616721629</v>
      </c>
      <c r="BT533" s="36">
        <f t="shared" si="1274"/>
        <v>0.17366327831919393</v>
      </c>
      <c r="BU533" s="70" cm="1">
        <f t="array" ref="BU533">IF(AND(ActInt=1,$J533=0),INDEX(Tbl_FwdNom,$B533-IVP,MATCH(ValnDt,Tbl_FwdNom_Cols)),INDEX(Tbl_FwdNom,$B533,MATCH(StartDt,Tbl_FwdNom_Cols)))</f>
        <v>11.258099657000001</v>
      </c>
      <c r="BV533" s="70" cm="1">
        <f t="array" ref="BV533">INDEX(Tbl_FwdReal,$B533,MATCH(StartDt,Tbl_FwdReal_Cols))</f>
        <v>4.2807436350000003</v>
      </c>
      <c r="BW533" s="70" cm="1">
        <f t="array" ref="BW533">IF(RunType&lt;&gt;"OPN",INDEX(Tbl_FwdReal,$B533,MATCH(ValnDt,Tbl_FwdReal_Cols)),IF(AND($J533=0,ActInt=1),INDEX(Tbl_FwdReal,$B533-IVP,MATCH(ValnDt,Tbl_FwdReal_Cols)),-999))*$K533</f>
        <v>4.2807436350000003</v>
      </c>
      <c r="BX533" s="70">
        <f t="shared" si="1275"/>
        <v>4.2807436350000005E-2</v>
      </c>
      <c r="BY533" s="70">
        <f t="shared" si="1350"/>
        <v>6.6909342787407677E-2</v>
      </c>
      <c r="BZ533" s="64">
        <f t="shared" si="1363"/>
        <v>5.4117579543579986E-3</v>
      </c>
      <c r="CA533" s="70" cm="1">
        <f t="array" ref="CA533">IF($J533=1,CA532*(1+INDEX(Tbl_CPI,$B533,MATCH(IF(RunType="OPN",StartDt,ValnDt),Tbl_CPI_Cols))),0)</f>
        <v>0</v>
      </c>
      <c r="CB533" s="70">
        <f t="shared" si="1351"/>
        <v>20.025042787073442</v>
      </c>
      <c r="CC533" s="70">
        <f t="shared" si="1352"/>
        <v>19.074346555060291</v>
      </c>
      <c r="CD533" s="36">
        <f t="shared" si="1276"/>
        <v>98.799511933582437</v>
      </c>
      <c r="CE533" s="36">
        <f t="shared" si="1277"/>
        <v>1.5753841208306882</v>
      </c>
      <c r="CF533" s="36">
        <f t="shared" si="1278"/>
        <v>0</v>
      </c>
      <c r="CG533" s="36">
        <f t="shared" si="1279"/>
        <v>0.11757517494388602</v>
      </c>
      <c r="CH533" s="36">
        <f t="shared" si="1280"/>
        <v>0.1157298324240783</v>
      </c>
      <c r="CI533" s="36">
        <f t="shared" si="1281"/>
        <v>0</v>
      </c>
      <c r="CJ533" s="36">
        <f t="shared" si="1282"/>
        <v>0</v>
      </c>
      <c r="CK533" s="36">
        <f t="shared" si="1283"/>
        <v>0</v>
      </c>
      <c r="CL533" s="36">
        <f t="shared" si="1284"/>
        <v>1.8453425198077154E-3</v>
      </c>
      <c r="CM533" s="36">
        <f t="shared" si="1285"/>
        <v>0.11757517494388602</v>
      </c>
      <c r="CN533" s="36">
        <f t="shared" ca="1" si="1286"/>
        <v>3.7817066613422736</v>
      </c>
      <c r="CO533" s="20">
        <f t="shared" si="1287"/>
        <v>120000</v>
      </c>
      <c r="CP533" s="20">
        <f t="shared" si="1288"/>
        <v>2</v>
      </c>
      <c r="CQ533" s="64">
        <f t="shared" si="1289"/>
        <v>4.6821501930000002E-2</v>
      </c>
      <c r="CR533" s="64">
        <f t="shared" si="1290"/>
        <v>0.21069675868500004</v>
      </c>
      <c r="CS533" s="36">
        <f t="shared" si="1291"/>
        <v>2.7443494722016113</v>
      </c>
      <c r="CT533" s="36">
        <f t="shared" si="1292"/>
        <v>2.3160174495675494</v>
      </c>
      <c r="CU533" s="36">
        <f t="shared" si="1293"/>
        <v>5.8197049625826835E-2</v>
      </c>
      <c r="CV533" s="36">
        <f t="shared" si="1353"/>
        <v>2.3742144991933762</v>
      </c>
      <c r="CW533" s="36">
        <f t="shared" si="1294"/>
        <v>0</v>
      </c>
      <c r="CX533" s="36">
        <f t="shared" si="1295"/>
        <v>0</v>
      </c>
      <c r="CY533" s="36">
        <f t="shared" si="1296"/>
        <v>0</v>
      </c>
      <c r="CZ533" s="36">
        <f t="shared" si="1354"/>
        <v>0</v>
      </c>
      <c r="DA533" s="64">
        <f t="shared" si="1297"/>
        <v>8.9298468249559004E-3</v>
      </c>
      <c r="DB533" s="70">
        <f t="shared" si="1355"/>
        <v>0.9911491895565806</v>
      </c>
      <c r="DC533" s="70">
        <f>PRODUCT($DB$8:DB533)</f>
        <v>6.2291996924135739E-3</v>
      </c>
      <c r="DD533" s="36">
        <f t="shared" si="1298"/>
        <v>4.212006084229885</v>
      </c>
      <c r="DE533" s="36">
        <f t="shared" si="1299"/>
        <v>123.3638932587517</v>
      </c>
      <c r="DF533" s="36">
        <f t="shared" si="1300"/>
        <v>2.5261840978006482</v>
      </c>
      <c r="DG533" s="36">
        <f t="shared" si="1301"/>
        <v>5.2628083050801029E-2</v>
      </c>
      <c r="DH533" s="36">
        <f t="shared" ca="1" si="1302"/>
        <v>2.7914501940386958E-17</v>
      </c>
      <c r="DI533" s="36">
        <f t="shared" si="1303"/>
        <v>3.3005047001792511</v>
      </c>
      <c r="DJ533" s="36">
        <f t="shared" ca="1" si="1304"/>
        <v>124.92594788945092</v>
      </c>
      <c r="DK533" s="36">
        <f t="shared" si="1305"/>
        <v>0</v>
      </c>
      <c r="DL533" s="36">
        <f t="shared" si="1306"/>
        <v>0</v>
      </c>
      <c r="DM533" s="36">
        <f t="shared" ca="1" si="1307"/>
        <v>124.92594788945092</v>
      </c>
      <c r="DN533" s="36">
        <f t="shared" ca="1" si="1356"/>
        <v>124.9259478894555</v>
      </c>
      <c r="DO533" s="64" cm="1">
        <f t="array" ref="DO533">IFERROR(INDEX(Tbl_FwdNom,$B533,MATCH(LIDt,Tbl_FwdNom_Cols,0)),0)</f>
        <v>8.3484942649999994</v>
      </c>
      <c r="DP533" s="64">
        <f t="shared" ca="1" si="1357"/>
        <v>8.2867680650000004</v>
      </c>
      <c r="DQ533" s="64">
        <f t="shared" ca="1" si="1308"/>
        <v>6.6564548735643658E-3</v>
      </c>
      <c r="DR533" s="70">
        <f t="shared" ca="1" si="1309"/>
        <v>0.99338756053136279</v>
      </c>
      <c r="DS533" s="70">
        <f ca="1">PRODUCT($DR$8:DR533)</f>
        <v>1.2552250384822529E-2</v>
      </c>
      <c r="DT533" s="36">
        <f t="shared" ca="1" si="1310"/>
        <v>131.29147309157969</v>
      </c>
      <c r="DU533" s="36">
        <f t="shared" ca="1" si="1311"/>
        <v>2.6599885610451746</v>
      </c>
      <c r="DV533" s="36">
        <f t="shared" ca="1" si="1312"/>
        <v>5.5998127864075167E-2</v>
      </c>
      <c r="DW533" s="36">
        <f t="shared" ca="1" si="1313"/>
        <v>2.8815284640804714E-17</v>
      </c>
      <c r="DX533" s="36">
        <f t="shared" ca="1" si="1314"/>
        <v>4.423004137835151</v>
      </c>
      <c r="DY533" s="36">
        <f t="shared" ca="1" si="1315"/>
        <v>4.7575799063322252E-2</v>
      </c>
      <c r="DZ533" s="36">
        <f t="shared" ca="1" si="1316"/>
        <v>3.4264536040842297</v>
      </c>
      <c r="EA533" s="36">
        <f t="shared" ca="1" si="1317"/>
        <v>0</v>
      </c>
      <c r="EB533" s="36">
        <f t="shared" ca="1" si="1318"/>
        <v>132.94648879007315</v>
      </c>
      <c r="EC533" s="36">
        <f t="shared" ca="1" si="1319"/>
        <v>0</v>
      </c>
      <c r="ED533" s="36">
        <f t="shared" ca="1" si="1320"/>
        <v>0</v>
      </c>
      <c r="EE533" s="36">
        <f t="shared" ca="1" si="1358"/>
        <v>0</v>
      </c>
      <c r="EF533" s="36">
        <f t="shared" ca="1" si="1321"/>
        <v>132.94648879007315</v>
      </c>
      <c r="EG533" s="64"/>
      <c r="EH533" s="64"/>
      <c r="EI533" s="64"/>
      <c r="EJ533" s="70"/>
      <c r="EK533" s="70"/>
      <c r="EL533" s="70"/>
      <c r="EM533" s="70"/>
      <c r="EN533" s="70"/>
      <c r="EO533" s="36">
        <f t="shared" ca="1" si="1322"/>
        <v>1.1391670530461826</v>
      </c>
      <c r="EP533" s="36">
        <f t="shared" ca="1" si="1323"/>
        <v>0</v>
      </c>
      <c r="EQ533" s="36">
        <f t="shared" si="1324"/>
        <v>3.3601853856590806</v>
      </c>
      <c r="ER533" s="36">
        <f t="shared" si="1325"/>
        <v>2.5247985950638357E-2</v>
      </c>
      <c r="ES533" s="36">
        <f t="shared" si="1326"/>
        <v>-2.3057237346108712E-2</v>
      </c>
      <c r="ET533" s="36">
        <f t="shared" ca="1" si="1327"/>
        <v>0</v>
      </c>
      <c r="EU533" s="36">
        <f t="shared" ca="1" si="1359"/>
        <v>2.5247985950638357E-2</v>
      </c>
      <c r="EV533" s="36">
        <f t="shared" si="1328"/>
        <v>5.4481695126234915E-2</v>
      </c>
      <c r="EW533" s="36">
        <f t="shared" si="1329"/>
        <v>4.3923261584023692</v>
      </c>
      <c r="EX533" s="36">
        <f t="shared" ca="1" si="1360"/>
        <v>7.8322412251383229</v>
      </c>
      <c r="EY533" s="36">
        <f t="shared" si="1330"/>
        <v>0</v>
      </c>
      <c r="EZ533" s="36">
        <f t="shared" si="1331"/>
        <v>0</v>
      </c>
      <c r="FA533" s="36">
        <f t="shared" si="1332"/>
        <v>0</v>
      </c>
      <c r="FB533" s="36">
        <f t="shared" si="1333"/>
        <v>0</v>
      </c>
      <c r="FC533" s="36">
        <f t="shared" si="1361"/>
        <v>0</v>
      </c>
      <c r="FD533" s="36">
        <f t="shared" si="1334"/>
        <v>0</v>
      </c>
      <c r="FE533" s="36">
        <f t="shared" si="1335"/>
        <v>0</v>
      </c>
      <c r="FF533" s="36">
        <f t="shared" si="1362"/>
        <v>0</v>
      </c>
      <c r="FG533" s="36">
        <f t="shared" ca="1" si="1336"/>
        <v>7.8322412251383229</v>
      </c>
      <c r="FH533" s="36">
        <f t="shared" ca="1" si="1337"/>
        <v>6.9940714436590168E-2</v>
      </c>
      <c r="FI533" s="36">
        <f t="shared" ca="1" si="1338"/>
        <v>-0.24030794810922312</v>
      </c>
      <c r="FJ533" s="36">
        <f t="shared" ca="1" si="1339"/>
        <v>8.1488157040713709</v>
      </c>
      <c r="FK533" s="36">
        <f t="shared" si="1340"/>
        <v>0</v>
      </c>
      <c r="FL533" s="36">
        <f t="shared" si="1341"/>
        <v>0</v>
      </c>
      <c r="FM533" s="36">
        <f t="shared" ca="1" si="1342"/>
        <v>0</v>
      </c>
      <c r="FN533" s="36">
        <f t="shared" ca="1" si="1364"/>
        <v>8.1488157040713709</v>
      </c>
    </row>
    <row r="534" spans="2:170" x14ac:dyDescent="0.25">
      <c r="B534" s="2">
        <v>526</v>
      </c>
      <c r="C534" s="2">
        <f t="shared" si="1218"/>
        <v>44</v>
      </c>
      <c r="D534" s="2">
        <f t="shared" si="1215"/>
        <v>550</v>
      </c>
      <c r="E534" s="2">
        <f t="shared" si="1213"/>
        <v>46</v>
      </c>
      <c r="F534" s="189">
        <f t="shared" si="1217"/>
        <v>61728</v>
      </c>
      <c r="G534" s="2">
        <f t="shared" si="1216"/>
        <v>12</v>
      </c>
      <c r="H534" s="187">
        <f t="shared" si="1219"/>
        <v>78.416666666666671</v>
      </c>
      <c r="I534" s="186">
        <f t="shared" si="1214"/>
        <v>78</v>
      </c>
      <c r="J534" s="2">
        <f t="shared" si="1220"/>
        <v>0</v>
      </c>
      <c r="K534" s="2">
        <f t="shared" si="1221"/>
        <v>1</v>
      </c>
      <c r="L534">
        <f t="shared" si="1222"/>
        <v>2</v>
      </c>
      <c r="M534" s="190">
        <f t="shared" si="1343"/>
        <v>4.0166909250000001E-2</v>
      </c>
      <c r="N534">
        <f t="shared" si="1223"/>
        <v>1</v>
      </c>
      <c r="O534">
        <f t="shared" si="1224"/>
        <v>100</v>
      </c>
      <c r="P534" s="58">
        <f t="shared" si="1225"/>
        <v>0.180751091625</v>
      </c>
      <c r="Q534" s="106">
        <f t="shared" si="1226"/>
        <v>0.180751091625</v>
      </c>
      <c r="R534" s="59">
        <f t="shared" si="1227"/>
        <v>0.180751091625</v>
      </c>
      <c r="S534" s="32">
        <f t="shared" si="1344"/>
        <v>1.647669323559009E-2</v>
      </c>
      <c r="T534">
        <f t="shared" si="1228"/>
        <v>1</v>
      </c>
      <c r="U534" s="32">
        <f t="shared" si="1345"/>
        <v>1.10156268E-3</v>
      </c>
      <c r="V534">
        <f t="shared" si="1229"/>
        <v>1</v>
      </c>
      <c r="W534">
        <f t="shared" si="1230"/>
        <v>100</v>
      </c>
      <c r="X534" s="58">
        <f t="shared" si="1231"/>
        <v>4.9570320599999999E-3</v>
      </c>
      <c r="Y534" s="58">
        <f t="shared" si="1232"/>
        <v>4.9570320599999999E-3</v>
      </c>
      <c r="Z534" s="32">
        <f t="shared" si="1233"/>
        <v>4.9570320599999999E-3</v>
      </c>
      <c r="AA534" s="32">
        <f t="shared" si="1234"/>
        <v>4.140275083334144E-4</v>
      </c>
      <c r="AB534" s="59">
        <f t="shared" si="1235"/>
        <v>4.9056245199999996E-3</v>
      </c>
      <c r="AC534" s="59">
        <f t="shared" si="1236"/>
        <v>4.9056245199999996E-3</v>
      </c>
      <c r="AD534">
        <f t="shared" si="1237"/>
        <v>1</v>
      </c>
      <c r="AE534" s="59">
        <f t="shared" si="1238"/>
        <v>4.9056245199999996E-3</v>
      </c>
      <c r="AF534" s="59">
        <f t="shared" si="1239"/>
        <v>4.1758461800000006E-3</v>
      </c>
      <c r="AG534" s="59">
        <f t="shared" si="1240"/>
        <v>4.1758461800000006E-3</v>
      </c>
      <c r="AH534">
        <f t="shared" si="1241"/>
        <v>1</v>
      </c>
      <c r="AI534" s="59">
        <f t="shared" si="1242"/>
        <v>4.1758461800000006E-3</v>
      </c>
      <c r="AJ534" s="59">
        <f t="shared" si="1243"/>
        <v>0</v>
      </c>
      <c r="AK534" s="59">
        <f t="shared" si="1244"/>
        <v>0</v>
      </c>
      <c r="AL534" s="59">
        <f t="shared" si="1245"/>
        <v>0</v>
      </c>
      <c r="AM534" s="12">
        <f t="shared" si="1346"/>
        <v>1.1409375699787385E-3</v>
      </c>
      <c r="AN534" s="12">
        <f t="shared" si="1347"/>
        <v>0</v>
      </c>
      <c r="AO534" s="66">
        <f t="shared" si="1246"/>
        <v>1.8798878341499277E-5</v>
      </c>
      <c r="AP534" s="66">
        <f t="shared" si="1247"/>
        <v>4.7237953926227774E-7</v>
      </c>
      <c r="AQ534" s="59">
        <f t="shared" si="1248"/>
        <v>5.5970113190769149E-6</v>
      </c>
      <c r="AR534" s="59">
        <f t="shared" si="1249"/>
        <v>4.7643797932141989E-6</v>
      </c>
      <c r="AS534" s="59">
        <f t="shared" si="1250"/>
        <v>0</v>
      </c>
      <c r="AT534" s="12">
        <f t="shared" si="1251"/>
        <v>1.1113049209856857E-3</v>
      </c>
      <c r="AU534" s="59">
        <f t="shared" si="1348"/>
        <v>0</v>
      </c>
      <c r="AV534" s="59">
        <f t="shared" si="1349"/>
        <v>-1.2959604092990795E-19</v>
      </c>
      <c r="AW534" s="70">
        <f t="shared" si="1252"/>
        <v>0</v>
      </c>
      <c r="AX534" s="20">
        <f t="shared" si="1253"/>
        <v>200000</v>
      </c>
      <c r="AY534" s="20">
        <f t="shared" si="1254"/>
        <v>0</v>
      </c>
      <c r="AZ534" s="20">
        <f t="shared" si="1255"/>
        <v>0</v>
      </c>
      <c r="BA534" s="20">
        <f t="shared" si="1256"/>
        <v>200000</v>
      </c>
      <c r="BB534" s="36">
        <f t="shared" si="1257"/>
        <v>1</v>
      </c>
      <c r="BC534" s="36">
        <f t="shared" si="1258"/>
        <v>0</v>
      </c>
      <c r="BD534" s="80">
        <f t="shared" si="1259"/>
        <v>3.7597756682998553</v>
      </c>
      <c r="BE534" s="36">
        <f t="shared" si="1260"/>
        <v>0</v>
      </c>
      <c r="BF534" s="36">
        <f t="shared" si="1261"/>
        <v>0</v>
      </c>
      <c r="BG534" s="36">
        <f t="shared" si="1262"/>
        <v>3.7597756682998553</v>
      </c>
      <c r="BH534" s="36">
        <f t="shared" si="1263"/>
        <v>9.4475907852455548E-2</v>
      </c>
      <c r="BI534" s="36">
        <f t="shared" si="1264"/>
        <v>0</v>
      </c>
      <c r="BJ534" s="36">
        <f t="shared" si="1265"/>
        <v>0</v>
      </c>
      <c r="BK534" s="36">
        <f t="shared" si="1266"/>
        <v>9.4475907852455548E-2</v>
      </c>
      <c r="BL534" s="68">
        <f ca="1">IF(OR(AT534=0,E534&gt;ProjTerm),0,VLOOKUP(D534,'Life Events'!$AE$5:$AI$1206,5,FALSE))</f>
        <v>1.0800958881004802E-17</v>
      </c>
      <c r="BM534" s="93">
        <f t="shared" ca="1" si="1267"/>
        <v>1.0800958881004802E-17</v>
      </c>
      <c r="BN534" s="93">
        <f t="shared" ca="1" si="1268"/>
        <v>1.2003158755824682E-20</v>
      </c>
      <c r="BO534" s="36">
        <f t="shared" ca="1" si="1269"/>
        <v>1.827013111472082E-18</v>
      </c>
      <c r="BP534" s="36">
        <f t="shared" si="1270"/>
        <v>1.6112617952718021E-3</v>
      </c>
      <c r="BQ534" s="36">
        <f t="shared" si="1271"/>
        <v>98.33954285582432</v>
      </c>
      <c r="BR534" s="36">
        <f t="shared" si="1272"/>
        <v>154.78110000000001</v>
      </c>
      <c r="BS534" s="36">
        <f t="shared" si="1273"/>
        <v>152.21102616721629</v>
      </c>
      <c r="BT534" s="36">
        <f t="shared" si="1274"/>
        <v>0.16915286240790844</v>
      </c>
      <c r="BU534" s="70" cm="1">
        <f t="array" ref="BU534">IF(AND(ActInt=1,$J534=0),INDEX(Tbl_FwdNom,$B534-IVP,MATCH(ValnDt,Tbl_FwdNom_Cols)),INDEX(Tbl_FwdNom,$B534,MATCH(StartDt,Tbl_FwdNom_Cols)))</f>
        <v>11.252058744999999</v>
      </c>
      <c r="BV534" s="70" cm="1">
        <f t="array" ref="BV534">INDEX(Tbl_FwdReal,$B534,MATCH(StartDt,Tbl_FwdReal_Cols))</f>
        <v>4.2773341619999998</v>
      </c>
      <c r="BW534" s="70" cm="1">
        <f t="array" ref="BW534">IF(RunType&lt;&gt;"OPN",INDEX(Tbl_FwdReal,$B534,MATCH(ValnDt,Tbl_FwdReal_Cols)),IF(AND($J534=0,ActInt=1),INDEX(Tbl_FwdReal,$B534-IVP,MATCH(ValnDt,Tbl_FwdReal_Cols)),-999))*$K534</f>
        <v>4.2773341619999998</v>
      </c>
      <c r="BX534" s="70">
        <f t="shared" si="1275"/>
        <v>4.2773341619999995E-2</v>
      </c>
      <c r="BY534" s="70">
        <f t="shared" si="1350"/>
        <v>6.6886295464404721E-2</v>
      </c>
      <c r="BZ534" s="64">
        <f t="shared" si="1363"/>
        <v>5.4099480318374749E-3</v>
      </c>
      <c r="CA534" s="70" cm="1">
        <f t="array" ref="CA534">IF($J534=1,CA533*(1+INDEX(Tbl_CPI,$B534,MATCH(IF(RunType="OPN",StartDt,ValnDt),Tbl_CPI_Cols))),0)</f>
        <v>0</v>
      </c>
      <c r="CB534" s="70">
        <f t="shared" si="1351"/>
        <v>20.133377227886832</v>
      </c>
      <c r="CC534" s="70">
        <f t="shared" si="1352"/>
        <v>19.074346555060291</v>
      </c>
      <c r="CD534" s="36">
        <f t="shared" si="1276"/>
        <v>98.799511933582437</v>
      </c>
      <c r="CE534" s="36">
        <f t="shared" si="1277"/>
        <v>1.5753841208306882</v>
      </c>
      <c r="CF534" s="36">
        <f t="shared" si="1278"/>
        <v>0</v>
      </c>
      <c r="CG534" s="36">
        <f t="shared" si="1279"/>
        <v>0.11452148999119059</v>
      </c>
      <c r="CH534" s="36">
        <f t="shared" si="1280"/>
        <v>0.11272407506058693</v>
      </c>
      <c r="CI534" s="36">
        <f t="shared" si="1281"/>
        <v>0</v>
      </c>
      <c r="CJ534" s="36">
        <f t="shared" si="1282"/>
        <v>0</v>
      </c>
      <c r="CK534" s="36">
        <f t="shared" si="1283"/>
        <v>0</v>
      </c>
      <c r="CL534" s="36">
        <f t="shared" si="1284"/>
        <v>1.7974149306036569E-3</v>
      </c>
      <c r="CM534" s="36">
        <f t="shared" si="1285"/>
        <v>0.11452148999119059</v>
      </c>
      <c r="CN534" s="36">
        <f t="shared" ca="1" si="1286"/>
        <v>3.6834874519491305</v>
      </c>
      <c r="CO534" s="20">
        <f t="shared" si="1287"/>
        <v>120000</v>
      </c>
      <c r="CP534" s="20">
        <f t="shared" si="1288"/>
        <v>2</v>
      </c>
      <c r="CQ534" s="64">
        <f t="shared" si="1289"/>
        <v>4.6821501930000002E-2</v>
      </c>
      <c r="CR534" s="64">
        <f t="shared" si="1290"/>
        <v>0.21069675868500004</v>
      </c>
      <c r="CS534" s="36">
        <f t="shared" si="1291"/>
        <v>2.6730727023205598</v>
      </c>
      <c r="CT534" s="36">
        <f t="shared" si="1292"/>
        <v>2.2558654009799133</v>
      </c>
      <c r="CU534" s="36">
        <f t="shared" si="1293"/>
        <v>5.6685544711473329E-2</v>
      </c>
      <c r="CV534" s="36">
        <f t="shared" si="1353"/>
        <v>2.3125509456913864</v>
      </c>
      <c r="CW534" s="36">
        <f t="shared" si="1294"/>
        <v>0</v>
      </c>
      <c r="CX534" s="36">
        <f t="shared" si="1295"/>
        <v>0</v>
      </c>
      <c r="CY534" s="36">
        <f t="shared" si="1296"/>
        <v>0</v>
      </c>
      <c r="CZ534" s="36">
        <f t="shared" si="1354"/>
        <v>0</v>
      </c>
      <c r="DA534" s="64">
        <f t="shared" si="1297"/>
        <v>8.9252816081923925E-3</v>
      </c>
      <c r="DB534" s="70">
        <f t="shared" si="1355"/>
        <v>0.99115367433952517</v>
      </c>
      <c r="DC534" s="70">
        <f>PRODUCT($DB$8:DB534)</f>
        <v>6.1740941633303542E-3</v>
      </c>
      <c r="DD534" s="36">
        <f t="shared" si="1298"/>
        <v>4.0804465622591479</v>
      </c>
      <c r="DE534" s="36">
        <f t="shared" si="1299"/>
        <v>120.70517507806919</v>
      </c>
      <c r="DF534" s="36">
        <f t="shared" si="1300"/>
        <v>2.4542550944152008</v>
      </c>
      <c r="DG534" s="36">
        <f t="shared" si="1301"/>
        <v>5.1486541717256966E-2</v>
      </c>
      <c r="DH534" s="36">
        <f t="shared" ca="1" si="1302"/>
        <v>2.6336633619685265E-17</v>
      </c>
      <c r="DI534" s="36">
        <f t="shared" si="1303"/>
        <v>3.2144190075379617</v>
      </c>
      <c r="DJ534" s="36">
        <f t="shared" ca="1" si="1304"/>
        <v>122.24191607604595</v>
      </c>
      <c r="DK534" s="36">
        <f t="shared" si="1305"/>
        <v>0</v>
      </c>
      <c r="DL534" s="36">
        <f t="shared" si="1306"/>
        <v>0</v>
      </c>
      <c r="DM534" s="36">
        <f t="shared" ca="1" si="1307"/>
        <v>122.24191607604595</v>
      </c>
      <c r="DN534" s="36">
        <f t="shared" ca="1" si="1356"/>
        <v>122.24191607605053</v>
      </c>
      <c r="DO534" s="64" cm="1">
        <f t="array" ref="DO534">IFERROR(INDEX(Tbl_FwdNom,$B534,MATCH(LIDt,Tbl_FwdNom_Cols,0)),0)</f>
        <v>8.3467791729999998</v>
      </c>
      <c r="DP534" s="64">
        <f t="shared" ca="1" si="1357"/>
        <v>8.2850539510000001</v>
      </c>
      <c r="DQ534" s="64">
        <f t="shared" ca="1" si="1308"/>
        <v>6.6551269670616087E-3</v>
      </c>
      <c r="DR534" s="70">
        <f t="shared" ca="1" si="1309"/>
        <v>0.99338887093625328</v>
      </c>
      <c r="DS534" s="70">
        <f ca="1">PRODUCT($DR$8:DR534)</f>
        <v>1.2469265837488003E-2</v>
      </c>
      <c r="DT534" s="36">
        <f t="shared" ca="1" si="1310"/>
        <v>128.40545884639684</v>
      </c>
      <c r="DU534" s="36">
        <f t="shared" ca="1" si="1311"/>
        <v>2.5832152147974061</v>
      </c>
      <c r="DV534" s="36">
        <f t="shared" ca="1" si="1312"/>
        <v>5.4759540719656538E-2</v>
      </c>
      <c r="DW534" s="36">
        <f t="shared" ca="1" si="1313"/>
        <v>2.7180040907209205E-17</v>
      </c>
      <c r="DX534" s="36">
        <f t="shared" ca="1" si="1314"/>
        <v>4.2832869295403748</v>
      </c>
      <c r="DY534" s="36">
        <f t="shared" ca="1" si="1315"/>
        <v>4.6083045091468759E-2</v>
      </c>
      <c r="DZ534" s="36">
        <f t="shared" ca="1" si="1316"/>
        <v>3.335782819773796</v>
      </c>
      <c r="EA534" s="36">
        <f t="shared" ca="1" si="1317"/>
        <v>0</v>
      </c>
      <c r="EB534" s="36">
        <f t="shared" ca="1" si="1318"/>
        <v>130.03249345579945</v>
      </c>
      <c r="EC534" s="36">
        <f t="shared" ca="1" si="1319"/>
        <v>0</v>
      </c>
      <c r="ED534" s="36">
        <f t="shared" ca="1" si="1320"/>
        <v>0</v>
      </c>
      <c r="EE534" s="36">
        <f t="shared" ca="1" si="1358"/>
        <v>0</v>
      </c>
      <c r="EF534" s="36">
        <f t="shared" ca="1" si="1321"/>
        <v>130.03249345579945</v>
      </c>
      <c r="EG534" s="64"/>
      <c r="EH534" s="64"/>
      <c r="EI534" s="64"/>
      <c r="EJ534" s="70"/>
      <c r="EK534" s="70"/>
      <c r="EL534" s="70"/>
      <c r="EM534" s="70"/>
      <c r="EN534" s="70"/>
      <c r="EO534" s="36">
        <f t="shared" ca="1" si="1322"/>
        <v>1.1139771285353564</v>
      </c>
      <c r="EP534" s="36">
        <f t="shared" ca="1" si="1323"/>
        <v>0</v>
      </c>
      <c r="EQ534" s="36">
        <f t="shared" si="1324"/>
        <v>3.2873005248824128</v>
      </c>
      <c r="ER534" s="36">
        <f t="shared" si="1325"/>
        <v>2.4459380023684387E-2</v>
      </c>
      <c r="ES534" s="36">
        <f t="shared" si="1326"/>
        <v>-2.2337058157722162E-2</v>
      </c>
      <c r="ET534" s="36">
        <f t="shared" ca="1" si="1327"/>
        <v>0</v>
      </c>
      <c r="EU534" s="36">
        <f t="shared" ca="1" si="1359"/>
        <v>2.4459380023684387E-2</v>
      </c>
      <c r="EV534" s="36">
        <f t="shared" si="1328"/>
        <v>5.306067171094974E-2</v>
      </c>
      <c r="EW534" s="36">
        <f t="shared" si="1329"/>
        <v>4.2970534148486434</v>
      </c>
      <c r="EX534" s="36">
        <f t="shared" ca="1" si="1360"/>
        <v>7.6618739914656899</v>
      </c>
      <c r="EY534" s="36">
        <f t="shared" si="1330"/>
        <v>0</v>
      </c>
      <c r="EZ534" s="36">
        <f t="shared" si="1331"/>
        <v>0</v>
      </c>
      <c r="FA534" s="36">
        <f t="shared" si="1332"/>
        <v>0</v>
      </c>
      <c r="FB534" s="36">
        <f t="shared" si="1333"/>
        <v>0</v>
      </c>
      <c r="FC534" s="36">
        <f t="shared" si="1361"/>
        <v>0</v>
      </c>
      <c r="FD534" s="36">
        <f t="shared" si="1334"/>
        <v>0</v>
      </c>
      <c r="FE534" s="36">
        <f t="shared" si="1335"/>
        <v>0</v>
      </c>
      <c r="FF534" s="36">
        <f t="shared" si="1362"/>
        <v>0</v>
      </c>
      <c r="FG534" s="36">
        <f t="shared" ca="1" si="1336"/>
        <v>7.6618739914656899</v>
      </c>
      <c r="FH534" s="36">
        <f t="shared" ca="1" si="1337"/>
        <v>6.8384383020316353E-2</v>
      </c>
      <c r="FI534" s="36">
        <f t="shared" ca="1" si="1338"/>
        <v>-0.23406676641216029</v>
      </c>
      <c r="FJ534" s="36">
        <f t="shared" ca="1" si="1339"/>
        <v>7.9689803408009912</v>
      </c>
      <c r="FK534" s="36">
        <f t="shared" si="1340"/>
        <v>0</v>
      </c>
      <c r="FL534" s="36">
        <f t="shared" si="1341"/>
        <v>0</v>
      </c>
      <c r="FM534" s="36">
        <f t="shared" ca="1" si="1342"/>
        <v>0</v>
      </c>
      <c r="FN534" s="36">
        <f t="shared" ca="1" si="1364"/>
        <v>7.9689803408009912</v>
      </c>
    </row>
    <row r="535" spans="2:170" x14ac:dyDescent="0.25">
      <c r="B535" s="2">
        <v>527</v>
      </c>
      <c r="C535" s="2">
        <f t="shared" si="1218"/>
        <v>44</v>
      </c>
      <c r="D535" s="2">
        <f t="shared" si="1215"/>
        <v>551</v>
      </c>
      <c r="E535" s="2">
        <f t="shared" si="1213"/>
        <v>46</v>
      </c>
      <c r="F535" s="189">
        <f t="shared" si="1217"/>
        <v>61759</v>
      </c>
      <c r="G535" s="2">
        <f t="shared" si="1216"/>
        <v>1</v>
      </c>
      <c r="H535" s="187">
        <f t="shared" si="1219"/>
        <v>78.5</v>
      </c>
      <c r="I535" s="186">
        <f t="shared" si="1214"/>
        <v>78</v>
      </c>
      <c r="J535" s="2">
        <f t="shared" si="1220"/>
        <v>0</v>
      </c>
      <c r="K535" s="2">
        <f t="shared" si="1221"/>
        <v>1</v>
      </c>
      <c r="L535">
        <f t="shared" si="1222"/>
        <v>2</v>
      </c>
      <c r="M535" s="190">
        <f t="shared" si="1343"/>
        <v>4.0166909250000001E-2</v>
      </c>
      <c r="N535">
        <f t="shared" si="1223"/>
        <v>1</v>
      </c>
      <c r="O535">
        <f t="shared" si="1224"/>
        <v>100</v>
      </c>
      <c r="P535" s="58">
        <f t="shared" si="1225"/>
        <v>0.180751091625</v>
      </c>
      <c r="Q535" s="106">
        <f t="shared" si="1226"/>
        <v>0.180751091625</v>
      </c>
      <c r="R535" s="59">
        <f t="shared" si="1227"/>
        <v>0.180751091625</v>
      </c>
      <c r="S535" s="32">
        <f t="shared" si="1344"/>
        <v>1.647669323559009E-2</v>
      </c>
      <c r="T535">
        <f t="shared" si="1228"/>
        <v>1</v>
      </c>
      <c r="U535" s="32">
        <f t="shared" si="1345"/>
        <v>1.10156268E-3</v>
      </c>
      <c r="V535">
        <f t="shared" si="1229"/>
        <v>1</v>
      </c>
      <c r="W535">
        <f t="shared" si="1230"/>
        <v>100</v>
      </c>
      <c r="X535" s="58">
        <f t="shared" si="1231"/>
        <v>4.9570320599999999E-3</v>
      </c>
      <c r="Y535" s="58">
        <f t="shared" si="1232"/>
        <v>4.9570320599999999E-3</v>
      </c>
      <c r="Z535" s="32">
        <f t="shared" si="1233"/>
        <v>4.9570320599999999E-3</v>
      </c>
      <c r="AA535" s="32">
        <f t="shared" si="1234"/>
        <v>4.140275083334144E-4</v>
      </c>
      <c r="AB535" s="59">
        <f t="shared" si="1235"/>
        <v>4.9056245199999996E-3</v>
      </c>
      <c r="AC535" s="59">
        <f t="shared" si="1236"/>
        <v>4.9056245199999996E-3</v>
      </c>
      <c r="AD535">
        <f t="shared" si="1237"/>
        <v>1</v>
      </c>
      <c r="AE535" s="59">
        <f t="shared" si="1238"/>
        <v>4.9056245199999996E-3</v>
      </c>
      <c r="AF535" s="59">
        <f t="shared" si="1239"/>
        <v>4.1758461800000006E-3</v>
      </c>
      <c r="AG535" s="59">
        <f t="shared" si="1240"/>
        <v>4.1758461800000006E-3</v>
      </c>
      <c r="AH535">
        <f t="shared" si="1241"/>
        <v>1</v>
      </c>
      <c r="AI535" s="59">
        <f t="shared" si="1242"/>
        <v>4.1758461800000006E-3</v>
      </c>
      <c r="AJ535" s="59">
        <f t="shared" si="1243"/>
        <v>0</v>
      </c>
      <c r="AK535" s="59">
        <f t="shared" si="1244"/>
        <v>0</v>
      </c>
      <c r="AL535" s="59">
        <f t="shared" si="1245"/>
        <v>0</v>
      </c>
      <c r="AM535" s="12">
        <f t="shared" si="1346"/>
        <v>1.1113049209856857E-3</v>
      </c>
      <c r="AN535" s="12">
        <f t="shared" si="1347"/>
        <v>0</v>
      </c>
      <c r="AO535" s="66">
        <f t="shared" si="1246"/>
        <v>1.8310630274282827E-5</v>
      </c>
      <c r="AP535" s="66">
        <f t="shared" si="1247"/>
        <v>4.6011080743436545E-7</v>
      </c>
      <c r="AQ535" s="59">
        <f t="shared" si="1248"/>
        <v>5.4516446695840417E-6</v>
      </c>
      <c r="AR535" s="59">
        <f t="shared" si="1249"/>
        <v>4.6406384091132779E-6</v>
      </c>
      <c r="AS535" s="59">
        <f t="shared" si="1250"/>
        <v>0</v>
      </c>
      <c r="AT535" s="12">
        <f t="shared" si="1251"/>
        <v>1.0824418968252713E-3</v>
      </c>
      <c r="AU535" s="59">
        <f t="shared" si="1348"/>
        <v>1.0842021724855044E-19</v>
      </c>
      <c r="AV535" s="59">
        <f t="shared" si="1349"/>
        <v>0</v>
      </c>
      <c r="AW535" s="70">
        <f t="shared" si="1252"/>
        <v>0</v>
      </c>
      <c r="AX535" s="20">
        <f t="shared" si="1253"/>
        <v>200000</v>
      </c>
      <c r="AY535" s="20">
        <f t="shared" si="1254"/>
        <v>0</v>
      </c>
      <c r="AZ535" s="20">
        <f t="shared" si="1255"/>
        <v>0</v>
      </c>
      <c r="BA535" s="20">
        <f t="shared" si="1256"/>
        <v>200000</v>
      </c>
      <c r="BB535" s="36">
        <f t="shared" si="1257"/>
        <v>1</v>
      </c>
      <c r="BC535" s="36">
        <f t="shared" si="1258"/>
        <v>0</v>
      </c>
      <c r="BD535" s="80">
        <f t="shared" si="1259"/>
        <v>3.6621260548565653</v>
      </c>
      <c r="BE535" s="36">
        <f t="shared" si="1260"/>
        <v>0</v>
      </c>
      <c r="BF535" s="36">
        <f t="shared" si="1261"/>
        <v>0</v>
      </c>
      <c r="BG535" s="36">
        <f t="shared" si="1262"/>
        <v>3.6621260548565653</v>
      </c>
      <c r="BH535" s="36">
        <f t="shared" si="1263"/>
        <v>9.2022161486873089E-2</v>
      </c>
      <c r="BI535" s="36">
        <f t="shared" si="1264"/>
        <v>0</v>
      </c>
      <c r="BJ535" s="36">
        <f t="shared" si="1265"/>
        <v>0</v>
      </c>
      <c r="BK535" s="36">
        <f t="shared" si="1266"/>
        <v>9.2022161486873089E-2</v>
      </c>
      <c r="BL535" s="68">
        <f ca="1">IF(OR(AT535=0,E535&gt;ProjTerm),0,VLOOKUP(D535,'Life Events'!$AE$5:$AI$1206,5,FALSE))</f>
        <v>1.05204343091694E-17</v>
      </c>
      <c r="BM535" s="93">
        <f t="shared" ca="1" si="1267"/>
        <v>1.05204343091694E-17</v>
      </c>
      <c r="BN535" s="93">
        <f t="shared" ca="1" si="1268"/>
        <v>1.1387758869042989E-20</v>
      </c>
      <c r="BO535" s="36">
        <f t="shared" ca="1" si="1269"/>
        <v>1.7333424632018518E-18</v>
      </c>
      <c r="BP535" s="36">
        <f t="shared" si="1270"/>
        <v>1.5694137954587227E-3</v>
      </c>
      <c r="BQ535" s="36">
        <f t="shared" si="1271"/>
        <v>98.33954285582432</v>
      </c>
      <c r="BR535" s="36">
        <f t="shared" si="1272"/>
        <v>154.78110000000001</v>
      </c>
      <c r="BS535" s="36">
        <f t="shared" si="1273"/>
        <v>152.21102616721629</v>
      </c>
      <c r="BT535" s="36">
        <f t="shared" si="1274"/>
        <v>0.1647595918821626</v>
      </c>
      <c r="BU535" s="70" cm="1">
        <f t="array" ref="BU535">IF(AND(ActInt=1,$J535=0),INDEX(Tbl_FwdNom,$B535-IVP,MATCH(ValnDt,Tbl_FwdNom_Cols)),INDEX(Tbl_FwdNom,$B535,MATCH(StartDt,Tbl_FwdNom_Cols)))</f>
        <v>11.24601816</v>
      </c>
      <c r="BV535" s="70" cm="1">
        <f t="array" ref="BV535">INDEX(Tbl_FwdReal,$B535,MATCH(StartDt,Tbl_FwdReal_Cols))</f>
        <v>4.2739248009999997</v>
      </c>
      <c r="BW535" s="70" cm="1">
        <f t="array" ref="BW535">IF(RunType&lt;&gt;"OPN",INDEX(Tbl_FwdReal,$B535,MATCH(ValnDt,Tbl_FwdReal_Cols)),IF(AND($J535=0,ActInt=1),INDEX(Tbl_FwdReal,$B535-IVP,MATCH(ValnDt,Tbl_FwdReal_Cols)),-999))*$K535</f>
        <v>4.2739248009999997</v>
      </c>
      <c r="BX535" s="70">
        <f t="shared" si="1275"/>
        <v>4.2739248009999994E-2</v>
      </c>
      <c r="BY535" s="70">
        <f t="shared" si="1350"/>
        <v>6.686324862429216E-2</v>
      </c>
      <c r="BZ535" s="64">
        <f t="shared" si="1363"/>
        <v>5.4081381113988414E-3</v>
      </c>
      <c r="CA535" s="70" cm="1">
        <f t="array" ref="CA535">IF($J535=1,CA534*(1+INDEX(Tbl_CPI,$B535,MATCH(IF(RunType="OPN",StartDt,ValnDt),Tbl_CPI_Cols))),0)</f>
        <v>0</v>
      </c>
      <c r="CB535" s="70">
        <f t="shared" si="1351"/>
        <v>20.242261312584137</v>
      </c>
      <c r="CC535" s="70">
        <f t="shared" si="1352"/>
        <v>19.074346555060291</v>
      </c>
      <c r="CD535" s="36">
        <f t="shared" si="1276"/>
        <v>98.799511933582437</v>
      </c>
      <c r="CE535" s="36">
        <f t="shared" si="1277"/>
        <v>1.5753841208306882</v>
      </c>
      <c r="CF535" s="36">
        <f t="shared" si="1278"/>
        <v>0</v>
      </c>
      <c r="CG535" s="36">
        <f t="shared" si="1279"/>
        <v>0.111547115928696</v>
      </c>
      <c r="CH535" s="36">
        <f t="shared" si="1280"/>
        <v>0.10979638380277415</v>
      </c>
      <c r="CI535" s="36">
        <f t="shared" si="1281"/>
        <v>0</v>
      </c>
      <c r="CJ535" s="36">
        <f t="shared" si="1282"/>
        <v>0</v>
      </c>
      <c r="CK535" s="36">
        <f t="shared" si="1283"/>
        <v>0</v>
      </c>
      <c r="CL535" s="36">
        <f t="shared" si="1284"/>
        <v>1.750732125921852E-3</v>
      </c>
      <c r="CM535" s="36">
        <f t="shared" si="1285"/>
        <v>0.111547115928696</v>
      </c>
      <c r="CN535" s="36">
        <f t="shared" ca="1" si="1286"/>
        <v>3.5878192106658173</v>
      </c>
      <c r="CO535" s="20">
        <f t="shared" si="1287"/>
        <v>120000</v>
      </c>
      <c r="CP535" s="20">
        <f t="shared" si="1288"/>
        <v>2</v>
      </c>
      <c r="CQ535" s="64">
        <f t="shared" si="1289"/>
        <v>4.6821501930000002E-2</v>
      </c>
      <c r="CR535" s="64">
        <f t="shared" si="1290"/>
        <v>0.21069675868500004</v>
      </c>
      <c r="CS535" s="36">
        <f t="shared" si="1291"/>
        <v>2.6036471463523641</v>
      </c>
      <c r="CT535" s="36">
        <f t="shared" si="1292"/>
        <v>2.1972756329139393</v>
      </c>
      <c r="CU535" s="36">
        <f t="shared" si="1293"/>
        <v>5.5213296892123856E-2</v>
      </c>
      <c r="CV535" s="36">
        <f t="shared" si="1353"/>
        <v>2.2524889298060633</v>
      </c>
      <c r="CW535" s="36">
        <f t="shared" si="1294"/>
        <v>0</v>
      </c>
      <c r="CX535" s="36">
        <f t="shared" si="1295"/>
        <v>0</v>
      </c>
      <c r="CY535" s="36">
        <f t="shared" si="1296"/>
        <v>0</v>
      </c>
      <c r="CZ535" s="36">
        <f t="shared" si="1354"/>
        <v>0</v>
      </c>
      <c r="DA535" s="64">
        <f t="shared" si="1297"/>
        <v>8.9207164113298543E-3</v>
      </c>
      <c r="DB535" s="70">
        <f t="shared" si="1355"/>
        <v>0.99115815914350502</v>
      </c>
      <c r="DC535" s="70">
        <f>PRODUCT($DB$8:DB535)</f>
        <v>6.1195038053051725E-3</v>
      </c>
      <c r="DD535" s="36">
        <f t="shared" si="1298"/>
        <v>3.9520874769904855</v>
      </c>
      <c r="DE535" s="36">
        <f t="shared" si="1299"/>
        <v>118.119825659464</v>
      </c>
      <c r="DF535" s="36">
        <f t="shared" si="1300"/>
        <v>2.3841266466266671</v>
      </c>
      <c r="DG535" s="36">
        <f t="shared" si="1301"/>
        <v>5.0376424759457993E-2</v>
      </c>
      <c r="DH535" s="36">
        <f t="shared" ca="1" si="1302"/>
        <v>2.483823279623372E-17</v>
      </c>
      <c r="DI535" s="36">
        <f t="shared" si="1303"/>
        <v>3.1305517318149989</v>
      </c>
      <c r="DJ535" s="36">
        <f t="shared" ca="1" si="1304"/>
        <v>119.63204013615572</v>
      </c>
      <c r="DK535" s="36">
        <f t="shared" si="1305"/>
        <v>0</v>
      </c>
      <c r="DL535" s="36">
        <f t="shared" si="1306"/>
        <v>0</v>
      </c>
      <c r="DM535" s="36">
        <f t="shared" ca="1" si="1307"/>
        <v>119.63204013615572</v>
      </c>
      <c r="DN535" s="36">
        <f t="shared" ca="1" si="1356"/>
        <v>119.6320401361603</v>
      </c>
      <c r="DO535" s="64" cm="1">
        <f t="array" ref="DO535">IFERROR(INDEX(Tbl_FwdNom,$B535,MATCH(LIDt,Tbl_FwdNom_Cols,0)),0)</f>
        <v>8.3450641090000008</v>
      </c>
      <c r="DP535" s="64">
        <f t="shared" ca="1" si="1357"/>
        <v>8.2833398630000001</v>
      </c>
      <c r="DQ535" s="64">
        <f t="shared" ca="1" si="1308"/>
        <v>6.6537990614328191E-3</v>
      </c>
      <c r="DR535" s="70">
        <f t="shared" ca="1" si="1309"/>
        <v>0.99339018134373847</v>
      </c>
      <c r="DS535" s="70">
        <f ca="1">PRODUCT($DR$8:DR535)</f>
        <v>1.238684625152549E-2</v>
      </c>
      <c r="DT535" s="36">
        <f t="shared" ca="1" si="1310"/>
        <v>125.59771691309528</v>
      </c>
      <c r="DU535" s="36">
        <f t="shared" ca="1" si="1311"/>
        <v>2.5083812482822307</v>
      </c>
      <c r="DV535" s="36">
        <f t="shared" ca="1" si="1312"/>
        <v>5.3554485904842755E-2</v>
      </c>
      <c r="DW535" s="36">
        <f t="shared" ca="1" si="1313"/>
        <v>2.5627548974685447E-17</v>
      </c>
      <c r="DX535" s="36">
        <f t="shared" ca="1" si="1314"/>
        <v>4.1470274682098349</v>
      </c>
      <c r="DY535" s="36">
        <f t="shared" ca="1" si="1315"/>
        <v>4.4627291267948205E-2</v>
      </c>
      <c r="DZ535" s="36">
        <f t="shared" ca="1" si="1316"/>
        <v>3.2474515014908807</v>
      </c>
      <c r="EA535" s="36">
        <f t="shared" ca="1" si="1317"/>
        <v>0</v>
      </c>
      <c r="EB535" s="36">
        <f t="shared" ca="1" si="1318"/>
        <v>127.19759500002165</v>
      </c>
      <c r="EC535" s="36">
        <f t="shared" ca="1" si="1319"/>
        <v>0</v>
      </c>
      <c r="ED535" s="36">
        <f t="shared" ca="1" si="1320"/>
        <v>0</v>
      </c>
      <c r="EE535" s="36">
        <f t="shared" ca="1" si="1358"/>
        <v>0</v>
      </c>
      <c r="EF535" s="36">
        <f t="shared" ca="1" si="1321"/>
        <v>127.19759500002165</v>
      </c>
      <c r="EG535" s="64"/>
      <c r="EH535" s="64"/>
      <c r="EI535" s="64"/>
      <c r="EJ535" s="70"/>
      <c r="EK535" s="70"/>
      <c r="EL535" s="70"/>
      <c r="EM535" s="70"/>
      <c r="EN535" s="70"/>
      <c r="EO535" s="36">
        <f t="shared" ca="1" si="1322"/>
        <v>1.0894903867042882</v>
      </c>
      <c r="EP535" s="36">
        <f t="shared" ca="1" si="1323"/>
        <v>0</v>
      </c>
      <c r="EQ535" s="36">
        <f t="shared" si="1324"/>
        <v>3.2164220402078385</v>
      </c>
      <c r="ER535" s="36">
        <f t="shared" si="1325"/>
        <v>2.3689958442449296E-2</v>
      </c>
      <c r="ES535" s="36">
        <f t="shared" si="1326"/>
        <v>-2.1634398703917007E-2</v>
      </c>
      <c r="ET535" s="36">
        <f t="shared" ca="1" si="1327"/>
        <v>0</v>
      </c>
      <c r="EU535" s="36">
        <f t="shared" ca="1" si="1359"/>
        <v>2.3689958442449296E-2</v>
      </c>
      <c r="EV535" s="36">
        <f t="shared" si="1328"/>
        <v>5.1676267881208736E-2</v>
      </c>
      <c r="EW535" s="36">
        <f t="shared" si="1329"/>
        <v>4.2044033415423492</v>
      </c>
      <c r="EX535" s="36">
        <f t="shared" ca="1" si="1360"/>
        <v>7.496191608073846</v>
      </c>
      <c r="EY535" s="36">
        <f t="shared" si="1330"/>
        <v>0</v>
      </c>
      <c r="EZ535" s="36">
        <f t="shared" si="1331"/>
        <v>0</v>
      </c>
      <c r="FA535" s="36">
        <f t="shared" si="1332"/>
        <v>0</v>
      </c>
      <c r="FB535" s="36">
        <f t="shared" si="1333"/>
        <v>0</v>
      </c>
      <c r="FC535" s="36">
        <f t="shared" si="1361"/>
        <v>0</v>
      </c>
      <c r="FD535" s="36">
        <f t="shared" si="1334"/>
        <v>0</v>
      </c>
      <c r="FE535" s="36">
        <f t="shared" si="1335"/>
        <v>0</v>
      </c>
      <c r="FF535" s="36">
        <f t="shared" si="1362"/>
        <v>0</v>
      </c>
      <c r="FG535" s="36">
        <f t="shared" ca="1" si="1336"/>
        <v>7.496191608073846</v>
      </c>
      <c r="FH535" s="36">
        <f t="shared" ca="1" si="1337"/>
        <v>6.687139950061749E-2</v>
      </c>
      <c r="FI535" s="36">
        <f t="shared" ca="1" si="1338"/>
        <v>-0.22798768327767072</v>
      </c>
      <c r="FJ535" s="36">
        <f t="shared" ca="1" si="1339"/>
        <v>7.7940166514355189</v>
      </c>
      <c r="FK535" s="36">
        <f t="shared" si="1340"/>
        <v>0</v>
      </c>
      <c r="FL535" s="36">
        <f t="shared" si="1341"/>
        <v>0</v>
      </c>
      <c r="FM535" s="36">
        <f t="shared" ca="1" si="1342"/>
        <v>0</v>
      </c>
      <c r="FN535" s="36">
        <f t="shared" ca="1" si="1364"/>
        <v>7.7940166514355189</v>
      </c>
    </row>
    <row r="536" spans="2:170" x14ac:dyDescent="0.25">
      <c r="B536" s="2">
        <v>528</v>
      </c>
      <c r="C536" s="2">
        <f t="shared" si="1218"/>
        <v>44</v>
      </c>
      <c r="D536" s="2">
        <f t="shared" si="1215"/>
        <v>552</v>
      </c>
      <c r="E536" s="2">
        <f t="shared" si="1213"/>
        <v>46</v>
      </c>
      <c r="F536" s="189">
        <f t="shared" si="1217"/>
        <v>61787</v>
      </c>
      <c r="G536" s="2">
        <f t="shared" si="1216"/>
        <v>2</v>
      </c>
      <c r="H536" s="187">
        <f t="shared" si="1219"/>
        <v>78.583333333333343</v>
      </c>
      <c r="I536" s="186">
        <f t="shared" si="1214"/>
        <v>78</v>
      </c>
      <c r="J536" s="2">
        <f t="shared" si="1220"/>
        <v>0</v>
      </c>
      <c r="K536" s="2">
        <f t="shared" si="1221"/>
        <v>1</v>
      </c>
      <c r="L536">
        <f t="shared" si="1222"/>
        <v>2</v>
      </c>
      <c r="M536" s="190">
        <f t="shared" si="1343"/>
        <v>4.0166909250000001E-2</v>
      </c>
      <c r="N536">
        <f t="shared" si="1223"/>
        <v>1</v>
      </c>
      <c r="O536">
        <f t="shared" si="1224"/>
        <v>100</v>
      </c>
      <c r="P536" s="58">
        <f t="shared" si="1225"/>
        <v>0.180751091625</v>
      </c>
      <c r="Q536" s="106">
        <f t="shared" si="1226"/>
        <v>0.180751091625</v>
      </c>
      <c r="R536" s="59">
        <f t="shared" si="1227"/>
        <v>0.180751091625</v>
      </c>
      <c r="S536" s="32">
        <f t="shared" si="1344"/>
        <v>1.647669323559009E-2</v>
      </c>
      <c r="T536">
        <f t="shared" si="1228"/>
        <v>1</v>
      </c>
      <c r="U536" s="32">
        <f t="shared" si="1345"/>
        <v>1.10156268E-3</v>
      </c>
      <c r="V536">
        <f t="shared" si="1229"/>
        <v>1</v>
      </c>
      <c r="W536">
        <f t="shared" si="1230"/>
        <v>100</v>
      </c>
      <c r="X536" s="58">
        <f t="shared" si="1231"/>
        <v>4.9570320599999999E-3</v>
      </c>
      <c r="Y536" s="58">
        <f t="shared" si="1232"/>
        <v>4.9570320599999999E-3</v>
      </c>
      <c r="Z536" s="32">
        <f t="shared" si="1233"/>
        <v>4.9570320599999999E-3</v>
      </c>
      <c r="AA536" s="32">
        <f t="shared" si="1234"/>
        <v>4.140275083334144E-4</v>
      </c>
      <c r="AB536" s="59">
        <f t="shared" si="1235"/>
        <v>4.9056245199999996E-3</v>
      </c>
      <c r="AC536" s="59">
        <f t="shared" si="1236"/>
        <v>4.9056245199999996E-3</v>
      </c>
      <c r="AD536">
        <f t="shared" si="1237"/>
        <v>1</v>
      </c>
      <c r="AE536" s="59">
        <f t="shared" si="1238"/>
        <v>4.9056245199999996E-3</v>
      </c>
      <c r="AF536" s="59">
        <f t="shared" si="1239"/>
        <v>4.1758461800000006E-3</v>
      </c>
      <c r="AG536" s="59">
        <f t="shared" si="1240"/>
        <v>4.1758461800000006E-3</v>
      </c>
      <c r="AH536">
        <f t="shared" si="1241"/>
        <v>1</v>
      </c>
      <c r="AI536" s="59">
        <f t="shared" si="1242"/>
        <v>4.1758461800000006E-3</v>
      </c>
      <c r="AJ536" s="59">
        <f t="shared" si="1243"/>
        <v>0</v>
      </c>
      <c r="AK536" s="59">
        <f t="shared" si="1244"/>
        <v>0</v>
      </c>
      <c r="AL536" s="59">
        <f t="shared" si="1245"/>
        <v>0</v>
      </c>
      <c r="AM536" s="12">
        <f t="shared" si="1346"/>
        <v>1.0824418968252713E-3</v>
      </c>
      <c r="AN536" s="12">
        <f t="shared" si="1347"/>
        <v>0</v>
      </c>
      <c r="AO536" s="66">
        <f t="shared" si="1246"/>
        <v>1.7835063079340255E-5</v>
      </c>
      <c r="AP536" s="66">
        <f t="shared" si="1247"/>
        <v>4.481607214582619E-7</v>
      </c>
      <c r="AQ536" s="59">
        <f t="shared" si="1248"/>
        <v>5.3100535105413611E-6</v>
      </c>
      <c r="AR536" s="59">
        <f t="shared" si="1249"/>
        <v>4.5201108599297642E-6</v>
      </c>
      <c r="AS536" s="59">
        <f t="shared" si="1250"/>
        <v>0</v>
      </c>
      <c r="AT536" s="12">
        <f t="shared" si="1251"/>
        <v>1.0543285086540017E-3</v>
      </c>
      <c r="AU536" s="59">
        <f t="shared" si="1348"/>
        <v>2.6258021364883311E-20</v>
      </c>
      <c r="AV536" s="59">
        <f t="shared" si="1349"/>
        <v>0</v>
      </c>
      <c r="AW536" s="70">
        <f t="shared" si="1252"/>
        <v>0</v>
      </c>
      <c r="AX536" s="20">
        <f t="shared" si="1253"/>
        <v>200000</v>
      </c>
      <c r="AY536" s="20">
        <f t="shared" si="1254"/>
        <v>0</v>
      </c>
      <c r="AZ536" s="20">
        <f t="shared" si="1255"/>
        <v>0</v>
      </c>
      <c r="BA536" s="20">
        <f t="shared" si="1256"/>
        <v>200000</v>
      </c>
      <c r="BB536" s="36">
        <f t="shared" si="1257"/>
        <v>1</v>
      </c>
      <c r="BC536" s="36">
        <f t="shared" si="1258"/>
        <v>0</v>
      </c>
      <c r="BD536" s="80">
        <f t="shared" si="1259"/>
        <v>3.5670126158680509</v>
      </c>
      <c r="BE536" s="36">
        <f t="shared" si="1260"/>
        <v>0</v>
      </c>
      <c r="BF536" s="36">
        <f t="shared" si="1261"/>
        <v>0</v>
      </c>
      <c r="BG536" s="36">
        <f t="shared" si="1262"/>
        <v>3.5670126158680509</v>
      </c>
      <c r="BH536" s="36">
        <f t="shared" si="1263"/>
        <v>8.963214429165238E-2</v>
      </c>
      <c r="BI536" s="36">
        <f t="shared" si="1264"/>
        <v>0</v>
      </c>
      <c r="BJ536" s="36">
        <f t="shared" si="1265"/>
        <v>0</v>
      </c>
      <c r="BK536" s="36">
        <f t="shared" si="1266"/>
        <v>8.963214429165238E-2</v>
      </c>
      <c r="BL536" s="68">
        <f ca="1">IF(OR(AT536=0,E536&gt;ProjTerm),0,VLOOKUP(D536,'Life Events'!$AE$5:$AI$1206,5,FALSE))</f>
        <v>1.0247195575218432E-17</v>
      </c>
      <c r="BM536" s="93">
        <f t="shared" ca="1" si="1267"/>
        <v>1.0247195575218432E-17</v>
      </c>
      <c r="BN536" s="93">
        <f t="shared" ca="1" si="1268"/>
        <v>1.0803910428705934E-20</v>
      </c>
      <c r="BO536" s="36">
        <f t="shared" ca="1" si="1269"/>
        <v>1.64447429297202E-18</v>
      </c>
      <c r="BP536" s="36">
        <f t="shared" si="1270"/>
        <v>1.5286526799083342E-3</v>
      </c>
      <c r="BQ536" s="36">
        <f t="shared" si="1271"/>
        <v>98.33954285582432</v>
      </c>
      <c r="BR536" s="36">
        <f t="shared" si="1272"/>
        <v>154.78110000000001</v>
      </c>
      <c r="BS536" s="36">
        <f t="shared" si="1273"/>
        <v>152.21102616721629</v>
      </c>
      <c r="BT536" s="36">
        <f t="shared" si="1274"/>
        <v>0.1604804242195764</v>
      </c>
      <c r="BU536" s="70" cm="1">
        <f t="array" ref="BU536">IF(AND(ActInt=1,$J536=0),INDEX(Tbl_FwdNom,$B536-IVP,MATCH(ValnDt,Tbl_FwdNom_Cols)),INDEX(Tbl_FwdNom,$B536,MATCH(StartDt,Tbl_FwdNom_Cols)))</f>
        <v>11.239977904</v>
      </c>
      <c r="BV536" s="70" cm="1">
        <f t="array" ref="BV536">INDEX(Tbl_FwdReal,$B536,MATCH(StartDt,Tbl_FwdReal_Cols))</f>
        <v>4.2705155509999999</v>
      </c>
      <c r="BW536" s="70" cm="1">
        <f t="array" ref="BW536">IF(RunType&lt;&gt;"OPN",INDEX(Tbl_FwdReal,$B536,MATCH(ValnDt,Tbl_FwdReal_Cols)),IF(AND($J536=0,ActInt=1),INDEX(Tbl_FwdReal,$B536-IVP,MATCH(ValnDt,Tbl_FwdReal_Cols)),-999))*$K536</f>
        <v>4.2705155509999999</v>
      </c>
      <c r="BX536" s="70">
        <f t="shared" si="1275"/>
        <v>4.2705155510000002E-2</v>
      </c>
      <c r="BY536" s="70">
        <f t="shared" si="1350"/>
        <v>6.6840202296603701E-2</v>
      </c>
      <c r="BZ536" s="64">
        <f t="shared" si="1363"/>
        <v>5.4063281953624642E-3</v>
      </c>
      <c r="CA536" s="70" cm="1">
        <f t="array" ref="CA536">IF($J536=1,CA535*(1+INDEX(Tbl_CPI,$B536,MATCH(IF(RunType="OPN",StartDt,ValnDt),Tbl_CPI_Cols))),0)</f>
        <v>0</v>
      </c>
      <c r="CB536" s="70">
        <f t="shared" si="1351"/>
        <v>20.351697620656257</v>
      </c>
      <c r="CC536" s="70">
        <f t="shared" si="1352"/>
        <v>20.351697620656257</v>
      </c>
      <c r="CD536" s="36">
        <f t="shared" si="1276"/>
        <v>98.799511933582437</v>
      </c>
      <c r="CE536" s="36">
        <f t="shared" si="1277"/>
        <v>1.5753841208306882</v>
      </c>
      <c r="CF536" s="36">
        <f t="shared" si="1278"/>
        <v>0</v>
      </c>
      <c r="CG536" s="36">
        <f t="shared" si="1279"/>
        <v>0.10864999287877838</v>
      </c>
      <c r="CH536" s="36">
        <f t="shared" si="1280"/>
        <v>0.10694473110279801</v>
      </c>
      <c r="CI536" s="36">
        <f t="shared" si="1281"/>
        <v>0</v>
      </c>
      <c r="CJ536" s="36">
        <f t="shared" si="1282"/>
        <v>0</v>
      </c>
      <c r="CK536" s="36">
        <f t="shared" si="1283"/>
        <v>0</v>
      </c>
      <c r="CL536" s="36">
        <f t="shared" si="1284"/>
        <v>1.7052617759803826E-3</v>
      </c>
      <c r="CM536" s="36">
        <f t="shared" si="1285"/>
        <v>0.10864999287877838</v>
      </c>
      <c r="CN536" s="36">
        <f t="shared" ca="1" si="1286"/>
        <v>3.4946356832602183</v>
      </c>
      <c r="CO536" s="20">
        <f t="shared" si="1287"/>
        <v>120000</v>
      </c>
      <c r="CP536" s="20">
        <f t="shared" si="1288"/>
        <v>2</v>
      </c>
      <c r="CQ536" s="64">
        <f t="shared" si="1289"/>
        <v>4.6821501930000002E-2</v>
      </c>
      <c r="CR536" s="64">
        <f t="shared" si="1290"/>
        <v>0.21069675868500004</v>
      </c>
      <c r="CS536" s="36">
        <f t="shared" si="1291"/>
        <v>2.5360247242148755</v>
      </c>
      <c r="CT536" s="36">
        <f t="shared" si="1292"/>
        <v>2.1402075695208307</v>
      </c>
      <c r="CU536" s="36">
        <f t="shared" si="1293"/>
        <v>5.3779286574991425E-2</v>
      </c>
      <c r="CV536" s="36">
        <f t="shared" si="1353"/>
        <v>2.193986856095822</v>
      </c>
      <c r="CW536" s="36">
        <f t="shared" si="1294"/>
        <v>0</v>
      </c>
      <c r="CX536" s="36">
        <f t="shared" si="1295"/>
        <v>0</v>
      </c>
      <c r="CY536" s="36">
        <f t="shared" si="1296"/>
        <v>0</v>
      </c>
      <c r="CZ536" s="36">
        <f t="shared" si="1354"/>
        <v>0</v>
      </c>
      <c r="DA536" s="64">
        <f t="shared" si="1297"/>
        <v>8.9161512358937323E-3</v>
      </c>
      <c r="DB536" s="70">
        <f t="shared" si="1355"/>
        <v>0.99116264396702169</v>
      </c>
      <c r="DC536" s="70">
        <f>PRODUCT($DB$8:DB536)</f>
        <v>6.0654235714325249E-3</v>
      </c>
      <c r="DD536" s="36">
        <f t="shared" si="1298"/>
        <v>3.8268444624132378</v>
      </c>
      <c r="DE536" s="36">
        <f t="shared" si="1299"/>
        <v>115.60598727313312</v>
      </c>
      <c r="DF536" s="36">
        <f t="shared" si="1300"/>
        <v>2.3157517360818622</v>
      </c>
      <c r="DG536" s="36">
        <f t="shared" si="1301"/>
        <v>4.9296935901428605E-2</v>
      </c>
      <c r="DH536" s="36">
        <f t="shared" ca="1" si="1302"/>
        <v>2.3415219943305255E-17</v>
      </c>
      <c r="DI536" s="36">
        <f t="shared" si="1303"/>
        <v>3.0488454718605862</v>
      </c>
      <c r="DJ536" s="36">
        <f t="shared" ca="1" si="1304"/>
        <v>117.09444308276092</v>
      </c>
      <c r="DK536" s="36">
        <f t="shared" si="1305"/>
        <v>0</v>
      </c>
      <c r="DL536" s="36">
        <f t="shared" si="1306"/>
        <v>0</v>
      </c>
      <c r="DM536" s="36">
        <f t="shared" ca="1" si="1307"/>
        <v>117.09444308276092</v>
      </c>
      <c r="DN536" s="36">
        <f t="shared" ca="1" si="1356"/>
        <v>117.09444308276549</v>
      </c>
      <c r="DO536" s="64" cm="1">
        <f t="array" ref="DO536">IFERROR(INDEX(Tbl_FwdNom,$B536,MATCH(LIDt,Tbl_FwdNom_Cols,0)),0)</f>
        <v>8.3433490710000004</v>
      </c>
      <c r="DP536" s="64">
        <f t="shared" ca="1" si="1357"/>
        <v>8.2816258030000007</v>
      </c>
      <c r="DQ536" s="64">
        <f t="shared" ca="1" si="1308"/>
        <v>6.6524711582272023E-3</v>
      </c>
      <c r="DR536" s="70">
        <f t="shared" ca="1" si="1309"/>
        <v>0.99339149175228958</v>
      </c>
      <c r="DS536" s="70">
        <f ca="1">PRODUCT($DR$8:DR536)</f>
        <v>1.2304987675909162E-2</v>
      </c>
      <c r="DT536" s="36">
        <f t="shared" ca="1" si="1310"/>
        <v>122.86623948653079</v>
      </c>
      <c r="DU536" s="36">
        <f t="shared" ca="1" si="1311"/>
        <v>2.4354360378986137</v>
      </c>
      <c r="DV536" s="36">
        <f t="shared" ca="1" si="1312"/>
        <v>5.2382102897810069E-2</v>
      </c>
      <c r="DW536" s="36">
        <f t="shared" ca="1" si="1313"/>
        <v>2.4153561212123575E-17</v>
      </c>
      <c r="DX536" s="36">
        <f t="shared" ca="1" si="1314"/>
        <v>4.0141350246148999</v>
      </c>
      <c r="DY536" s="36">
        <f t="shared" ca="1" si="1315"/>
        <v>4.3207567055215716E-2</v>
      </c>
      <c r="DZ536" s="36">
        <f t="shared" ca="1" si="1316"/>
        <v>3.1613989011003065</v>
      </c>
      <c r="EA536" s="36">
        <f t="shared" ca="1" si="1317"/>
        <v>0</v>
      </c>
      <c r="EB536" s="36">
        <f t="shared" ca="1" si="1318"/>
        <v>124.43976486507222</v>
      </c>
      <c r="EC536" s="36">
        <f t="shared" ca="1" si="1319"/>
        <v>0</v>
      </c>
      <c r="ED536" s="36">
        <f t="shared" ca="1" si="1320"/>
        <v>0</v>
      </c>
      <c r="EE536" s="36">
        <f t="shared" ca="1" si="1358"/>
        <v>0</v>
      </c>
      <c r="EF536" s="36">
        <f t="shared" ca="1" si="1321"/>
        <v>124.43976486507222</v>
      </c>
      <c r="EG536" s="64"/>
      <c r="EH536" s="64"/>
      <c r="EI536" s="64"/>
      <c r="EJ536" s="70"/>
      <c r="EK536" s="70"/>
      <c r="EL536" s="70"/>
      <c r="EM536" s="70"/>
      <c r="EN536" s="70"/>
      <c r="EO536" s="36">
        <f t="shared" ca="1" si="1322"/>
        <v>1.0656886227441875</v>
      </c>
      <c r="EP536" s="36">
        <f t="shared" ca="1" si="1323"/>
        <v>0</v>
      </c>
      <c r="EQ536" s="36">
        <f t="shared" si="1324"/>
        <v>3.147499091195411</v>
      </c>
      <c r="ER536" s="36">
        <f t="shared" si="1325"/>
        <v>2.2939215492599047E-2</v>
      </c>
      <c r="ES536" s="36">
        <f t="shared" si="1326"/>
        <v>-2.0948797150808676E-2</v>
      </c>
      <c r="ET536" s="36">
        <f t="shared" ca="1" si="1327"/>
        <v>0</v>
      </c>
      <c r="EU536" s="36">
        <f t="shared" ca="1" si="1359"/>
        <v>2.2939215492599047E-2</v>
      </c>
      <c r="EV536" s="36">
        <f t="shared" si="1328"/>
        <v>5.0327536111640446E-2</v>
      </c>
      <c r="EW536" s="36">
        <f t="shared" si="1329"/>
        <v>4.1143094814971422</v>
      </c>
      <c r="EX536" s="36">
        <f t="shared" ca="1" si="1360"/>
        <v>7.3350753242967928</v>
      </c>
      <c r="EY536" s="36">
        <f t="shared" si="1330"/>
        <v>0</v>
      </c>
      <c r="EZ536" s="36">
        <f t="shared" si="1331"/>
        <v>0</v>
      </c>
      <c r="FA536" s="36">
        <f t="shared" si="1332"/>
        <v>0</v>
      </c>
      <c r="FB536" s="36">
        <f t="shared" si="1333"/>
        <v>0</v>
      </c>
      <c r="FC536" s="36">
        <f t="shared" si="1361"/>
        <v>0</v>
      </c>
      <c r="FD536" s="36">
        <f t="shared" si="1334"/>
        <v>0</v>
      </c>
      <c r="FE536" s="36">
        <f t="shared" si="1335"/>
        <v>0</v>
      </c>
      <c r="FF536" s="36">
        <f t="shared" si="1362"/>
        <v>0</v>
      </c>
      <c r="FG536" s="36">
        <f t="shared" ca="1" si="1336"/>
        <v>7.3350753242967928</v>
      </c>
      <c r="FH536" s="36">
        <f t="shared" ca="1" si="1337"/>
        <v>6.5400640918102465E-2</v>
      </c>
      <c r="FI536" s="36">
        <f t="shared" ca="1" si="1338"/>
        <v>-0.22218011016735459</v>
      </c>
      <c r="FJ536" s="36">
        <f t="shared" ca="1" si="1339"/>
        <v>7.6236860122485819</v>
      </c>
      <c r="FK536" s="36">
        <f t="shared" si="1340"/>
        <v>0</v>
      </c>
      <c r="FL536" s="36">
        <f t="shared" si="1341"/>
        <v>0</v>
      </c>
      <c r="FM536" s="36">
        <f t="shared" ca="1" si="1342"/>
        <v>0</v>
      </c>
      <c r="FN536" s="36">
        <f t="shared" ca="1" si="1364"/>
        <v>7.6236860122485819</v>
      </c>
    </row>
    <row r="537" spans="2:170" x14ac:dyDescent="0.25">
      <c r="B537" s="2">
        <v>529</v>
      </c>
      <c r="C537" s="2">
        <f t="shared" si="1218"/>
        <v>45</v>
      </c>
      <c r="D537" s="2">
        <f t="shared" si="1215"/>
        <v>553</v>
      </c>
      <c r="E537" s="2">
        <f t="shared" ref="E537:E600" si="1365">IF(D537&lt;=0,0,ROUNDUP(D537/12,0))</f>
        <v>47</v>
      </c>
      <c r="F537" s="189">
        <f t="shared" si="1217"/>
        <v>61818</v>
      </c>
      <c r="G537" s="2">
        <f t="shared" si="1216"/>
        <v>3</v>
      </c>
      <c r="H537" s="187">
        <f t="shared" si="1219"/>
        <v>78.666666666666671</v>
      </c>
      <c r="I537" s="186">
        <f t="shared" ref="I537:I600" si="1366">ROUNDDOWN(H537,0)</f>
        <v>78</v>
      </c>
      <c r="J537" s="2">
        <f t="shared" si="1220"/>
        <v>0</v>
      </c>
      <c r="K537" s="2">
        <f t="shared" si="1221"/>
        <v>1</v>
      </c>
      <c r="L537">
        <f t="shared" si="1222"/>
        <v>2</v>
      </c>
      <c r="M537" s="190">
        <f t="shared" si="1343"/>
        <v>4.0166909250000001E-2</v>
      </c>
      <c r="N537">
        <f t="shared" si="1223"/>
        <v>1</v>
      </c>
      <c r="O537">
        <f t="shared" si="1224"/>
        <v>100</v>
      </c>
      <c r="P537" s="58">
        <f t="shared" si="1225"/>
        <v>0.180751091625</v>
      </c>
      <c r="Q537" s="106">
        <f t="shared" si="1226"/>
        <v>0.180751091625</v>
      </c>
      <c r="R537" s="59">
        <f t="shared" si="1227"/>
        <v>0.180751091625</v>
      </c>
      <c r="S537" s="32">
        <f t="shared" si="1344"/>
        <v>1.647669323559009E-2</v>
      </c>
      <c r="T537">
        <f t="shared" si="1228"/>
        <v>1</v>
      </c>
      <c r="U537" s="32">
        <f t="shared" si="1345"/>
        <v>1.10156268E-3</v>
      </c>
      <c r="V537">
        <f t="shared" si="1229"/>
        <v>1</v>
      </c>
      <c r="W537">
        <f t="shared" si="1230"/>
        <v>100</v>
      </c>
      <c r="X537" s="58">
        <f t="shared" si="1231"/>
        <v>4.9570320599999999E-3</v>
      </c>
      <c r="Y537" s="58">
        <f t="shared" si="1232"/>
        <v>4.9570320599999999E-3</v>
      </c>
      <c r="Z537" s="32">
        <f t="shared" si="1233"/>
        <v>4.9570320599999999E-3</v>
      </c>
      <c r="AA537" s="32">
        <f t="shared" si="1234"/>
        <v>4.140275083334144E-4</v>
      </c>
      <c r="AB537" s="59">
        <f t="shared" si="1235"/>
        <v>4.9056245199999996E-3</v>
      </c>
      <c r="AC537" s="59">
        <f t="shared" si="1236"/>
        <v>4.9056245199999996E-3</v>
      </c>
      <c r="AD537">
        <f t="shared" si="1237"/>
        <v>1</v>
      </c>
      <c r="AE537" s="59">
        <f t="shared" si="1238"/>
        <v>4.9056245199999996E-3</v>
      </c>
      <c r="AF537" s="59">
        <f t="shared" si="1239"/>
        <v>4.1758461800000006E-3</v>
      </c>
      <c r="AG537" s="59">
        <f t="shared" si="1240"/>
        <v>4.1758461800000006E-3</v>
      </c>
      <c r="AH537">
        <f t="shared" si="1241"/>
        <v>1</v>
      </c>
      <c r="AI537" s="59">
        <f t="shared" si="1242"/>
        <v>4.1758461800000006E-3</v>
      </c>
      <c r="AJ537" s="59">
        <f t="shared" si="1243"/>
        <v>0</v>
      </c>
      <c r="AK537" s="59">
        <f t="shared" si="1244"/>
        <v>0</v>
      </c>
      <c r="AL537" s="59">
        <f t="shared" si="1245"/>
        <v>0</v>
      </c>
      <c r="AM537" s="12">
        <f t="shared" si="1346"/>
        <v>1.0543285086540017E-3</v>
      </c>
      <c r="AN537" s="12">
        <f t="shared" si="1347"/>
        <v>0</v>
      </c>
      <c r="AO537" s="66">
        <f t="shared" si="1246"/>
        <v>1.7371847406629178E-5</v>
      </c>
      <c r="AP537" s="66">
        <f t="shared" si="1247"/>
        <v>4.3652100540290105E-7</v>
      </c>
      <c r="AQ537" s="59">
        <f t="shared" si="1248"/>
        <v>5.1721397841881026E-6</v>
      </c>
      <c r="AR537" s="59">
        <f t="shared" si="1249"/>
        <v>4.402713675327911E-6</v>
      </c>
      <c r="AS537" s="59">
        <f t="shared" si="1250"/>
        <v>0</v>
      </c>
      <c r="AT537" s="12">
        <f t="shared" si="1251"/>
        <v>1.0269452867824537E-3</v>
      </c>
      <c r="AU537" s="59">
        <f t="shared" si="1348"/>
        <v>8.3856261778175734E-20</v>
      </c>
      <c r="AV537" s="59">
        <f t="shared" si="1349"/>
        <v>0</v>
      </c>
      <c r="AW537" s="70">
        <f t="shared" si="1252"/>
        <v>0</v>
      </c>
      <c r="AX537" s="20">
        <f t="shared" si="1253"/>
        <v>200000</v>
      </c>
      <c r="AY537" s="20">
        <f t="shared" si="1254"/>
        <v>0</v>
      </c>
      <c r="AZ537" s="20">
        <f t="shared" si="1255"/>
        <v>0</v>
      </c>
      <c r="BA537" s="20">
        <f t="shared" si="1256"/>
        <v>200000</v>
      </c>
      <c r="BB537" s="36">
        <f t="shared" si="1257"/>
        <v>1</v>
      </c>
      <c r="BC537" s="36">
        <f t="shared" si="1258"/>
        <v>0</v>
      </c>
      <c r="BD537" s="80">
        <f t="shared" si="1259"/>
        <v>3.4743694813258355</v>
      </c>
      <c r="BE537" s="36">
        <f t="shared" si="1260"/>
        <v>0</v>
      </c>
      <c r="BF537" s="36">
        <f t="shared" si="1261"/>
        <v>0</v>
      </c>
      <c r="BG537" s="36">
        <f t="shared" si="1262"/>
        <v>3.4743694813258355</v>
      </c>
      <c r="BH537" s="36">
        <f t="shared" si="1263"/>
        <v>8.7304201080580207E-2</v>
      </c>
      <c r="BI537" s="36">
        <f t="shared" si="1264"/>
        <v>0</v>
      </c>
      <c r="BJ537" s="36">
        <f t="shared" si="1265"/>
        <v>0</v>
      </c>
      <c r="BK537" s="36">
        <f t="shared" si="1266"/>
        <v>8.7304201080580207E-2</v>
      </c>
      <c r="BL537" s="68">
        <f ca="1">IF(OR(AT537=0,E537&gt;ProjTerm),0,VLOOKUP(D537,'Life Events'!$AE$5:$AI$1206,5,FALSE))</f>
        <v>9.9810534499755324E-18</v>
      </c>
      <c r="BM537" s="93">
        <f t="shared" ca="1" si="1267"/>
        <v>9.9810534499755324E-18</v>
      </c>
      <c r="BN537" s="93">
        <f t="shared" ca="1" si="1268"/>
        <v>1.0249995797576123E-20</v>
      </c>
      <c r="BO537" s="36">
        <f t="shared" ca="1" si="1269"/>
        <v>1.5601623785587163E-18</v>
      </c>
      <c r="BP537" s="36">
        <f t="shared" si="1270"/>
        <v>1.4889502198544883E-3</v>
      </c>
      <c r="BQ537" s="36">
        <f t="shared" si="1271"/>
        <v>98.33954285582432</v>
      </c>
      <c r="BR537" s="36">
        <f t="shared" si="1272"/>
        <v>154.78110000000001</v>
      </c>
      <c r="BS537" s="36">
        <f t="shared" si="1273"/>
        <v>152.21102616721629</v>
      </c>
      <c r="BT537" s="36">
        <f t="shared" si="1274"/>
        <v>0.15631239591874349</v>
      </c>
      <c r="BU537" s="70" cm="1">
        <f t="array" ref="BU537">IF(AND(ActInt=1,$J537=0),INDEX(Tbl_FwdNom,$B537-IVP,MATCH(ValnDt,Tbl_FwdNom_Cols)),INDEX(Tbl_FwdNom,$B537,MATCH(StartDt,Tbl_FwdNom_Cols)))</f>
        <v>11.233937976</v>
      </c>
      <c r="BV537" s="70" cm="1">
        <f t="array" ref="BV537">INDEX(Tbl_FwdReal,$B537,MATCH(StartDt,Tbl_FwdReal_Cols))</f>
        <v>4.2671064129999996</v>
      </c>
      <c r="BW537" s="70" cm="1">
        <f t="array" ref="BW537">IF(RunType&lt;&gt;"OPN",INDEX(Tbl_FwdReal,$B537,MATCH(ValnDt,Tbl_FwdReal_Cols)),IF(AND($J537=0,ActInt=1),INDEX(Tbl_FwdReal,$B537-IVP,MATCH(ValnDt,Tbl_FwdReal_Cols)),-999))*$K537</f>
        <v>4.2671064129999996</v>
      </c>
      <c r="BX537" s="70">
        <f t="shared" si="1275"/>
        <v>4.2671064129999998E-2</v>
      </c>
      <c r="BY537" s="70">
        <f t="shared" si="1350"/>
        <v>6.6817156461641103E-2</v>
      </c>
      <c r="BZ537" s="64">
        <f t="shared" si="1363"/>
        <v>5.4045182821820248E-3</v>
      </c>
      <c r="CA537" s="70" cm="1">
        <f t="array" ref="CA537">IF($J537=1,CA536*(1+INDEX(Tbl_CPI,$B537,MATCH(IF(RunType="OPN",StartDt,ValnDt),Tbl_CPI_Cols))),0)</f>
        <v>0</v>
      </c>
      <c r="CB537" s="70">
        <f t="shared" si="1351"/>
        <v>20.461688742520533</v>
      </c>
      <c r="CC537" s="70">
        <f t="shared" si="1352"/>
        <v>20.351697620656257</v>
      </c>
      <c r="CD537" s="36">
        <f t="shared" si="1276"/>
        <v>105.27035954004732</v>
      </c>
      <c r="CE537" s="36">
        <f t="shared" si="1277"/>
        <v>1.5753841208306882</v>
      </c>
      <c r="CF537" s="36">
        <f t="shared" si="1278"/>
        <v>0</v>
      </c>
      <c r="CG537" s="36">
        <f t="shared" si="1279"/>
        <v>0.11265051357000128</v>
      </c>
      <c r="CH537" s="36">
        <f t="shared" si="1280"/>
        <v>0.11098954117932866</v>
      </c>
      <c r="CI537" s="36">
        <f t="shared" si="1281"/>
        <v>0</v>
      </c>
      <c r="CJ537" s="36">
        <f t="shared" si="1282"/>
        <v>0</v>
      </c>
      <c r="CK537" s="36">
        <f t="shared" si="1283"/>
        <v>0</v>
      </c>
      <c r="CL537" s="36">
        <f t="shared" si="1284"/>
        <v>1.6609723906726153E-3</v>
      </c>
      <c r="CM537" s="36">
        <f t="shared" si="1285"/>
        <v>0.11265051357000128</v>
      </c>
      <c r="CN537" s="36">
        <f t="shared" ca="1" si="1286"/>
        <v>3.4038723362678178</v>
      </c>
      <c r="CO537" s="20">
        <f t="shared" si="1287"/>
        <v>120000</v>
      </c>
      <c r="CP537" s="20">
        <f t="shared" si="1288"/>
        <v>2</v>
      </c>
      <c r="CQ537" s="64">
        <f t="shared" si="1289"/>
        <v>4.6821501930000002E-2</v>
      </c>
      <c r="CR537" s="64">
        <f t="shared" si="1290"/>
        <v>0.21069675868500004</v>
      </c>
      <c r="CS537" s="36">
        <f t="shared" si="1291"/>
        <v>2.4701586045710435</v>
      </c>
      <c r="CT537" s="36">
        <f t="shared" si="1292"/>
        <v>2.0846216887955014</v>
      </c>
      <c r="CU537" s="36">
        <f t="shared" si="1293"/>
        <v>5.2382520648348127E-2</v>
      </c>
      <c r="CV537" s="36">
        <f t="shared" si="1353"/>
        <v>2.1370042094438495</v>
      </c>
      <c r="CW537" s="36">
        <f t="shared" si="1294"/>
        <v>0</v>
      </c>
      <c r="CX537" s="36">
        <f t="shared" si="1295"/>
        <v>0</v>
      </c>
      <c r="CY537" s="36">
        <f t="shared" si="1296"/>
        <v>0</v>
      </c>
      <c r="CZ537" s="36">
        <f t="shared" si="1354"/>
        <v>0</v>
      </c>
      <c r="DA537" s="64">
        <f t="shared" si="1297"/>
        <v>8.9115860811410652E-3</v>
      </c>
      <c r="DB537" s="70">
        <f t="shared" si="1355"/>
        <v>0.99116712881080504</v>
      </c>
      <c r="DC537" s="70">
        <f>PRODUCT($DB$8:DB537)</f>
        <v>6.0118484663181544E-3</v>
      </c>
      <c r="DD537" s="36">
        <f t="shared" si="1298"/>
        <v>3.7046353203404281</v>
      </c>
      <c r="DE537" s="36">
        <f t="shared" si="1299"/>
        <v>113.16185049888711</v>
      </c>
      <c r="DF537" s="36">
        <f t="shared" si="1300"/>
        <v>2.2490845559399273</v>
      </c>
      <c r="DG537" s="36">
        <f t="shared" si="1301"/>
        <v>4.824729956939619E-2</v>
      </c>
      <c r="DH537" s="36">
        <f t="shared" ca="1" si="1302"/>
        <v>2.2063724312880155E-17</v>
      </c>
      <c r="DI537" s="36">
        <f t="shared" si="1303"/>
        <v>2.9623611124124039</v>
      </c>
      <c r="DJ537" s="36">
        <f t="shared" ca="1" si="1304"/>
        <v>114.62041354732962</v>
      </c>
      <c r="DK537" s="36">
        <f t="shared" si="1305"/>
        <v>0</v>
      </c>
      <c r="DL537" s="36">
        <f t="shared" si="1306"/>
        <v>0</v>
      </c>
      <c r="DM537" s="36">
        <f t="shared" ca="1" si="1307"/>
        <v>114.62041354732962</v>
      </c>
      <c r="DN537" s="36">
        <f t="shared" ca="1" si="1356"/>
        <v>114.62041354733419</v>
      </c>
      <c r="DO537" s="64" cm="1">
        <f t="array" ref="DO537">IFERROR(INDEX(Tbl_FwdNom,$B537,MATCH(LIDt,Tbl_FwdNom_Cols,0)),0)</f>
        <v>8.3416340610000006</v>
      </c>
      <c r="DP537" s="64">
        <f t="shared" ca="1" si="1357"/>
        <v>8.27991177</v>
      </c>
      <c r="DQ537" s="64">
        <f t="shared" ca="1" si="1308"/>
        <v>6.6511432566704887E-3</v>
      </c>
      <c r="DR537" s="70">
        <f t="shared" ca="1" si="1309"/>
        <v>0.99339280216267078</v>
      </c>
      <c r="DS537" s="70">
        <f ca="1">PRODUCT($DR$8:DR537)</f>
        <v>1.2223686187948533E-2</v>
      </c>
      <c r="DT537" s="36">
        <f t="shared" ca="1" si="1310"/>
        <v>120.20907096543826</v>
      </c>
      <c r="DU537" s="36">
        <f t="shared" ca="1" si="1311"/>
        <v>2.364330270798555</v>
      </c>
      <c r="DV537" s="36">
        <f t="shared" ca="1" si="1312"/>
        <v>5.1241553548414566E-2</v>
      </c>
      <c r="DW537" s="36">
        <f t="shared" ca="1" si="1313"/>
        <v>2.2754047629345453E-17</v>
      </c>
      <c r="DX537" s="36">
        <f t="shared" ca="1" si="1314"/>
        <v>3.8845212157964886</v>
      </c>
      <c r="DY537" s="36">
        <f t="shared" ca="1" si="1315"/>
        <v>4.1822927017483795E-2</v>
      </c>
      <c r="DZ537" s="36">
        <f t="shared" ca="1" si="1316"/>
        <v>3.0706980695653012</v>
      </c>
      <c r="EA537" s="36">
        <f t="shared" ca="1" si="1317"/>
        <v>0</v>
      </c>
      <c r="EB537" s="36">
        <f t="shared" ca="1" si="1318"/>
        <v>121.7501594634747</v>
      </c>
      <c r="EC537" s="36">
        <f t="shared" ca="1" si="1319"/>
        <v>0</v>
      </c>
      <c r="ED537" s="36">
        <f t="shared" ca="1" si="1320"/>
        <v>0</v>
      </c>
      <c r="EE537" s="36">
        <f t="shared" ca="1" si="1358"/>
        <v>0</v>
      </c>
      <c r="EF537" s="36">
        <f t="shared" ca="1" si="1321"/>
        <v>121.7501594634747</v>
      </c>
      <c r="EG537" s="64"/>
      <c r="EH537" s="64"/>
      <c r="EI537" s="64"/>
      <c r="EJ537" s="70"/>
      <c r="EK537" s="70"/>
      <c r="EL537" s="70"/>
      <c r="EM537" s="70"/>
      <c r="EN537" s="70"/>
      <c r="EO537" s="36">
        <f t="shared" ca="1" si="1322"/>
        <v>1.0424933144065331</v>
      </c>
      <c r="EP537" s="36">
        <f t="shared" ca="1" si="1323"/>
        <v>0</v>
      </c>
      <c r="EQ537" s="36">
        <f t="shared" si="1324"/>
        <v>3.0804821591945322</v>
      </c>
      <c r="ER537" s="36">
        <f t="shared" si="1325"/>
        <v>2.2206658454363426E-2</v>
      </c>
      <c r="ES537" s="36">
        <f t="shared" si="1326"/>
        <v>-2.0279803531547964E-2</v>
      </c>
      <c r="ET537" s="36">
        <f t="shared" ca="1" si="1327"/>
        <v>0</v>
      </c>
      <c r="EU537" s="36">
        <f t="shared" ca="1" si="1359"/>
        <v>2.2206658454363426E-2</v>
      </c>
      <c r="EV537" s="36">
        <f t="shared" si="1328"/>
        <v>4.8899931871480541E-2</v>
      </c>
      <c r="EW537" s="36">
        <f t="shared" si="1329"/>
        <v>4.0267071055271648</v>
      </c>
      <c r="EX537" s="36">
        <f t="shared" ca="1" si="1360"/>
        <v>7.1782958550475406</v>
      </c>
      <c r="EY537" s="36">
        <f t="shared" si="1330"/>
        <v>0</v>
      </c>
      <c r="EZ537" s="36">
        <f t="shared" si="1331"/>
        <v>0</v>
      </c>
      <c r="FA537" s="36">
        <f t="shared" si="1332"/>
        <v>0</v>
      </c>
      <c r="FB537" s="36">
        <f t="shared" si="1333"/>
        <v>0</v>
      </c>
      <c r="FC537" s="36">
        <f t="shared" si="1361"/>
        <v>0</v>
      </c>
      <c r="FD537" s="36">
        <f t="shared" si="1334"/>
        <v>0</v>
      </c>
      <c r="FE537" s="36">
        <f t="shared" si="1335"/>
        <v>0</v>
      </c>
      <c r="FF537" s="36">
        <f t="shared" si="1362"/>
        <v>0</v>
      </c>
      <c r="FG537" s="36">
        <f t="shared" ca="1" si="1336"/>
        <v>7.1782958550475406</v>
      </c>
      <c r="FH537" s="36">
        <f t="shared" ca="1" si="1337"/>
        <v>6.3970001428154261E-2</v>
      </c>
      <c r="FI537" s="36">
        <f t="shared" ca="1" si="1338"/>
        <v>-0.21640975605151294</v>
      </c>
      <c r="FJ537" s="36">
        <f t="shared" ca="1" si="1339"/>
        <v>7.4579824840084097</v>
      </c>
      <c r="FK537" s="36">
        <f t="shared" si="1340"/>
        <v>0</v>
      </c>
      <c r="FL537" s="36">
        <f t="shared" si="1341"/>
        <v>0</v>
      </c>
      <c r="FM537" s="36">
        <f t="shared" ca="1" si="1342"/>
        <v>0</v>
      </c>
      <c r="FN537" s="36">
        <f t="shared" ca="1" si="1364"/>
        <v>7.4579824840084097</v>
      </c>
    </row>
    <row r="538" spans="2:170" x14ac:dyDescent="0.25">
      <c r="B538" s="2">
        <v>530</v>
      </c>
      <c r="C538" s="2">
        <f t="shared" si="1218"/>
        <v>45</v>
      </c>
      <c r="D538" s="2">
        <f t="shared" ref="D538:D601" si="1367">D537+1</f>
        <v>554</v>
      </c>
      <c r="E538" s="2">
        <f t="shared" si="1365"/>
        <v>47</v>
      </c>
      <c r="F538" s="189">
        <f t="shared" si="1217"/>
        <v>61848</v>
      </c>
      <c r="G538" s="2">
        <f t="shared" si="1216"/>
        <v>4</v>
      </c>
      <c r="H538" s="187">
        <f t="shared" si="1219"/>
        <v>78.75</v>
      </c>
      <c r="I538" s="186">
        <f t="shared" si="1366"/>
        <v>78</v>
      </c>
      <c r="J538" s="2">
        <f t="shared" si="1220"/>
        <v>0</v>
      </c>
      <c r="K538" s="2">
        <f t="shared" si="1221"/>
        <v>1</v>
      </c>
      <c r="L538">
        <f t="shared" si="1222"/>
        <v>2</v>
      </c>
      <c r="M538" s="190">
        <f t="shared" si="1343"/>
        <v>4.0166909250000001E-2</v>
      </c>
      <c r="N538">
        <f t="shared" si="1223"/>
        <v>1</v>
      </c>
      <c r="O538">
        <f t="shared" si="1224"/>
        <v>100</v>
      </c>
      <c r="P538" s="58">
        <f t="shared" si="1225"/>
        <v>0.180751091625</v>
      </c>
      <c r="Q538" s="106">
        <f t="shared" si="1226"/>
        <v>0.180751091625</v>
      </c>
      <c r="R538" s="59">
        <f t="shared" si="1227"/>
        <v>0.180751091625</v>
      </c>
      <c r="S538" s="32">
        <f t="shared" si="1344"/>
        <v>1.647669323559009E-2</v>
      </c>
      <c r="T538">
        <f t="shared" si="1228"/>
        <v>1</v>
      </c>
      <c r="U538" s="32">
        <f t="shared" si="1345"/>
        <v>1.10156268E-3</v>
      </c>
      <c r="V538">
        <f t="shared" si="1229"/>
        <v>1</v>
      </c>
      <c r="W538">
        <f t="shared" si="1230"/>
        <v>100</v>
      </c>
      <c r="X538" s="58">
        <f t="shared" si="1231"/>
        <v>4.9570320599999999E-3</v>
      </c>
      <c r="Y538" s="58">
        <f t="shared" si="1232"/>
        <v>4.9570320599999999E-3</v>
      </c>
      <c r="Z538" s="32">
        <f t="shared" si="1233"/>
        <v>4.9570320599999999E-3</v>
      </c>
      <c r="AA538" s="32">
        <f t="shared" si="1234"/>
        <v>4.140275083334144E-4</v>
      </c>
      <c r="AB538" s="59">
        <f t="shared" si="1235"/>
        <v>4.9056245199999996E-3</v>
      </c>
      <c r="AC538" s="59">
        <f t="shared" si="1236"/>
        <v>4.9056245199999996E-3</v>
      </c>
      <c r="AD538">
        <f t="shared" si="1237"/>
        <v>1</v>
      </c>
      <c r="AE538" s="59">
        <f t="shared" si="1238"/>
        <v>4.9056245199999996E-3</v>
      </c>
      <c r="AF538" s="59">
        <f t="shared" si="1239"/>
        <v>4.1758461800000006E-3</v>
      </c>
      <c r="AG538" s="59">
        <f t="shared" si="1240"/>
        <v>4.1758461800000006E-3</v>
      </c>
      <c r="AH538">
        <f t="shared" si="1241"/>
        <v>1</v>
      </c>
      <c r="AI538" s="59">
        <f t="shared" si="1242"/>
        <v>4.1758461800000006E-3</v>
      </c>
      <c r="AJ538" s="59">
        <f t="shared" si="1243"/>
        <v>0</v>
      </c>
      <c r="AK538" s="59">
        <f t="shared" si="1244"/>
        <v>0</v>
      </c>
      <c r="AL538" s="59">
        <f t="shared" si="1245"/>
        <v>0</v>
      </c>
      <c r="AM538" s="12">
        <f t="shared" si="1346"/>
        <v>1.0269452867824537E-3</v>
      </c>
      <c r="AN538" s="12">
        <f t="shared" si="1347"/>
        <v>0</v>
      </c>
      <c r="AO538" s="66">
        <f t="shared" si="1246"/>
        <v>1.6920662460049579E-5</v>
      </c>
      <c r="AP538" s="66">
        <f t="shared" si="1247"/>
        <v>4.2518359828128299E-7</v>
      </c>
      <c r="AQ538" s="59">
        <f t="shared" si="1248"/>
        <v>5.0378079795384365E-6</v>
      </c>
      <c r="AR538" s="59">
        <f t="shared" si="1249"/>
        <v>4.2883655528795148E-6</v>
      </c>
      <c r="AS538" s="59">
        <f t="shared" si="1250"/>
        <v>0</v>
      </c>
      <c r="AT538" s="12">
        <f t="shared" si="1251"/>
        <v>1.0002732671917051E-3</v>
      </c>
      <c r="AU538" s="59">
        <f t="shared" si="1348"/>
        <v>1.4738373282224826E-19</v>
      </c>
      <c r="AV538" s="59">
        <f t="shared" si="1349"/>
        <v>0</v>
      </c>
      <c r="AW538" s="70">
        <f t="shared" si="1252"/>
        <v>0</v>
      </c>
      <c r="AX538" s="20">
        <f t="shared" si="1253"/>
        <v>200000</v>
      </c>
      <c r="AY538" s="20">
        <f t="shared" si="1254"/>
        <v>0</v>
      </c>
      <c r="AZ538" s="20">
        <f t="shared" si="1255"/>
        <v>0</v>
      </c>
      <c r="BA538" s="20">
        <f t="shared" si="1256"/>
        <v>200000</v>
      </c>
      <c r="BB538" s="36">
        <f t="shared" si="1257"/>
        <v>1</v>
      </c>
      <c r="BC538" s="36">
        <f t="shared" si="1258"/>
        <v>0</v>
      </c>
      <c r="BD538" s="80">
        <f t="shared" si="1259"/>
        <v>3.3841324920099156</v>
      </c>
      <c r="BE538" s="36">
        <f t="shared" si="1260"/>
        <v>0</v>
      </c>
      <c r="BF538" s="36">
        <f t="shared" si="1261"/>
        <v>0</v>
      </c>
      <c r="BG538" s="36">
        <f t="shared" si="1262"/>
        <v>3.3841324920099156</v>
      </c>
      <c r="BH538" s="36">
        <f t="shared" si="1263"/>
        <v>8.5036719656256601E-2</v>
      </c>
      <c r="BI538" s="36">
        <f t="shared" si="1264"/>
        <v>0</v>
      </c>
      <c r="BJ538" s="36">
        <f t="shared" si="1265"/>
        <v>0</v>
      </c>
      <c r="BK538" s="36">
        <f t="shared" si="1266"/>
        <v>8.5036719656256601E-2</v>
      </c>
      <c r="BL538" s="68">
        <f ca="1">IF(OR(AT538=0,E538&gt;ProjTerm),0,VLOOKUP(D538,'Life Events'!$AE$5:$AI$1206,5,FALSE))</f>
        <v>9.7218236189607363E-18</v>
      </c>
      <c r="BM538" s="93">
        <f t="shared" ca="1" si="1267"/>
        <v>9.7218236189607363E-18</v>
      </c>
      <c r="BN538" s="93">
        <f t="shared" ca="1" si="1268"/>
        <v>9.7244802743993419E-21</v>
      </c>
      <c r="BO538" s="36">
        <f t="shared" ca="1" si="1269"/>
        <v>1.4801802080296586E-18</v>
      </c>
      <c r="BP538" s="36">
        <f t="shared" si="1270"/>
        <v>1.4502789196939557E-3</v>
      </c>
      <c r="BQ538" s="36">
        <f t="shared" si="1271"/>
        <v>98.340013669119386</v>
      </c>
      <c r="BR538" s="36">
        <f t="shared" si="1272"/>
        <v>154.78110000000001</v>
      </c>
      <c r="BS538" s="36">
        <f t="shared" si="1273"/>
        <v>152.21175489721335</v>
      </c>
      <c r="BT538" s="36">
        <f t="shared" si="1274"/>
        <v>0.15225334937601862</v>
      </c>
      <c r="BU538" s="70" cm="1">
        <f t="array" ref="BU538">IF(AND(ActInt=1,$J538=0),INDEX(Tbl_FwdNom,$B538-IVP,MATCH(ValnDt,Tbl_FwdNom_Cols)),INDEX(Tbl_FwdNom,$B538,MATCH(StartDt,Tbl_FwdNom_Cols)))</f>
        <v>11.227898375000001</v>
      </c>
      <c r="BV538" s="70" cm="1">
        <f t="array" ref="BV538">INDEX(Tbl_FwdReal,$B538,MATCH(StartDt,Tbl_FwdReal_Cols))</f>
        <v>4.2636973859999996</v>
      </c>
      <c r="BW538" s="70" cm="1">
        <f t="array" ref="BW538">IF(RunType&lt;&gt;"OPN",INDEX(Tbl_FwdReal,$B538,MATCH(ValnDt,Tbl_FwdReal_Cols)),IF(AND($J538=0,ActInt=1),INDEX(Tbl_FwdReal,$B538-IVP,MATCH(ValnDt,Tbl_FwdReal_Cols)),-999))*$K538</f>
        <v>4.2636973859999996</v>
      </c>
      <c r="BX538" s="70">
        <f t="shared" si="1275"/>
        <v>4.2636973859999996E-2</v>
      </c>
      <c r="BY538" s="70">
        <f t="shared" si="1350"/>
        <v>6.679411112016731E-2</v>
      </c>
      <c r="BZ538" s="64">
        <f t="shared" si="1363"/>
        <v>5.4027083719185853E-3</v>
      </c>
      <c r="CA538" s="70" cm="1">
        <f t="array" ref="CA538">IF($J538=1,CA537*(1+INDEX(Tbl_CPI,$B538,MATCH(IF(RunType="OPN",StartDt,ValnDt),Tbl_CPI_Cols))),0)</f>
        <v>0</v>
      </c>
      <c r="CB538" s="70">
        <f t="shared" si="1351"/>
        <v>20.572237279593342</v>
      </c>
      <c r="CC538" s="70">
        <f t="shared" si="1352"/>
        <v>20.351697620656257</v>
      </c>
      <c r="CD538" s="36">
        <f t="shared" si="1276"/>
        <v>105.27036993902438</v>
      </c>
      <c r="CE538" s="36">
        <f t="shared" si="1277"/>
        <v>1.575391663186158</v>
      </c>
      <c r="CF538" s="36">
        <f t="shared" si="1278"/>
        <v>0</v>
      </c>
      <c r="CG538" s="36">
        <f t="shared" si="1279"/>
        <v>0.10972475129007177</v>
      </c>
      <c r="CH538" s="36">
        <f t="shared" si="1280"/>
        <v>0.10810691024672639</v>
      </c>
      <c r="CI538" s="36">
        <f t="shared" si="1281"/>
        <v>0</v>
      </c>
      <c r="CJ538" s="36">
        <f t="shared" si="1282"/>
        <v>0</v>
      </c>
      <c r="CK538" s="36">
        <f t="shared" si="1283"/>
        <v>0</v>
      </c>
      <c r="CL538" s="36">
        <f t="shared" si="1284"/>
        <v>1.6178410433453957E-3</v>
      </c>
      <c r="CM538" s="36">
        <f t="shared" si="1285"/>
        <v>0.10972475129007177</v>
      </c>
      <c r="CN538" s="36">
        <f t="shared" ca="1" si="1286"/>
        <v>3.3154655833704596</v>
      </c>
      <c r="CO538" s="20">
        <f t="shared" si="1287"/>
        <v>120000</v>
      </c>
      <c r="CP538" s="20">
        <f t="shared" si="1288"/>
        <v>2</v>
      </c>
      <c r="CQ538" s="64">
        <f t="shared" si="1289"/>
        <v>4.6821501930000002E-2</v>
      </c>
      <c r="CR538" s="64">
        <f t="shared" si="1290"/>
        <v>0.21069675868500004</v>
      </c>
      <c r="CS538" s="36">
        <f t="shared" si="1291"/>
        <v>2.4060031723962698</v>
      </c>
      <c r="CT538" s="36">
        <f t="shared" si="1292"/>
        <v>2.0304794952059493</v>
      </c>
      <c r="CU538" s="36">
        <f t="shared" si="1293"/>
        <v>5.1022031793753961E-2</v>
      </c>
      <c r="CV538" s="36">
        <f t="shared" si="1353"/>
        <v>2.0815015269997033</v>
      </c>
      <c r="CW538" s="36">
        <f t="shared" si="1294"/>
        <v>0</v>
      </c>
      <c r="CX538" s="36">
        <f t="shared" si="1295"/>
        <v>0</v>
      </c>
      <c r="CY538" s="36">
        <f t="shared" si="1296"/>
        <v>0</v>
      </c>
      <c r="CZ538" s="36">
        <f t="shared" si="1354"/>
        <v>0</v>
      </c>
      <c r="DA538" s="64">
        <f t="shared" si="1297"/>
        <v>8.90702094632978E-3</v>
      </c>
      <c r="DB538" s="70">
        <f t="shared" si="1355"/>
        <v>0.99117161367558404</v>
      </c>
      <c r="DC538" s="70">
        <f>PRODUCT($DB$8:DB538)</f>
        <v>5.95877354553365E-3</v>
      </c>
      <c r="DD538" s="36">
        <f t="shared" si="1298"/>
        <v>3.5853792353611946</v>
      </c>
      <c r="DE538" s="36">
        <f t="shared" si="1299"/>
        <v>110.78565297959622</v>
      </c>
      <c r="DF538" s="36">
        <f t="shared" si="1300"/>
        <v>2.1840804795334945</v>
      </c>
      <c r="DG538" s="36">
        <f t="shared" si="1301"/>
        <v>4.7226760357570695E-2</v>
      </c>
      <c r="DH538" s="36">
        <f t="shared" ca="1" si="1302"/>
        <v>2.0780066159459367E-17</v>
      </c>
      <c r="DI538" s="36">
        <f t="shared" si="1303"/>
        <v>2.8780448529431104</v>
      </c>
      <c r="DJ538" s="36">
        <f t="shared" ca="1" si="1304"/>
        <v>112.21517231635406</v>
      </c>
      <c r="DK538" s="36">
        <f t="shared" si="1305"/>
        <v>0</v>
      </c>
      <c r="DL538" s="36">
        <f t="shared" si="1306"/>
        <v>0</v>
      </c>
      <c r="DM538" s="36">
        <f t="shared" ca="1" si="1307"/>
        <v>112.21517231635406</v>
      </c>
      <c r="DN538" s="36">
        <f t="shared" ca="1" si="1356"/>
        <v>112.21517231635865</v>
      </c>
      <c r="DO538" s="64" cm="1">
        <f t="array" ref="DO538">IFERROR(INDEX(Tbl_FwdNom,$B538,MATCH(LIDt,Tbl_FwdNom_Cols,0)),0)</f>
        <v>8.3399190779999994</v>
      </c>
      <c r="DP538" s="64">
        <f t="shared" ca="1" si="1357"/>
        <v>8.2781977639999997</v>
      </c>
      <c r="DQ538" s="64">
        <f t="shared" ca="1" si="1308"/>
        <v>6.6498153567631224E-3</v>
      </c>
      <c r="DR538" s="70">
        <f t="shared" ca="1" si="1309"/>
        <v>0.99339411257488153</v>
      </c>
      <c r="DS538" s="70">
        <f ca="1">PRODUCT($DR$8:DR538)</f>
        <v>1.2142937893070969E-2</v>
      </c>
      <c r="DT538" s="36">
        <f t="shared" ca="1" si="1310"/>
        <v>117.62430659955655</v>
      </c>
      <c r="DU538" s="36">
        <f t="shared" ca="1" si="1311"/>
        <v>2.2950159108855148</v>
      </c>
      <c r="DV538" s="36">
        <f t="shared" ca="1" si="1312"/>
        <v>5.0132021498411256E-2</v>
      </c>
      <c r="DW538" s="36">
        <f t="shared" ca="1" si="1313"/>
        <v>2.1425177636669936E-17</v>
      </c>
      <c r="DX538" s="36">
        <f t="shared" ca="1" si="1314"/>
        <v>3.7580992152549455</v>
      </c>
      <c r="DY538" s="36">
        <f t="shared" ca="1" si="1315"/>
        <v>4.0472442372269206E-2</v>
      </c>
      <c r="DZ538" s="36">
        <f t="shared" ca="1" si="1316"/>
        <v>2.9822918435056223</v>
      </c>
      <c r="EA538" s="36">
        <f t="shared" ca="1" si="1317"/>
        <v>0</v>
      </c>
      <c r="EB538" s="36">
        <f t="shared" ca="1" si="1318"/>
        <v>119.13385555956658</v>
      </c>
      <c r="EC538" s="36">
        <f t="shared" ca="1" si="1319"/>
        <v>0</v>
      </c>
      <c r="ED538" s="36">
        <f t="shared" ca="1" si="1320"/>
        <v>0</v>
      </c>
      <c r="EE538" s="36">
        <f t="shared" ca="1" si="1358"/>
        <v>0</v>
      </c>
      <c r="EF538" s="36">
        <f t="shared" ca="1" si="1321"/>
        <v>119.13385555956658</v>
      </c>
      <c r="EG538" s="64"/>
      <c r="EH538" s="64"/>
      <c r="EI538" s="64"/>
      <c r="EJ538" s="70"/>
      <c r="EK538" s="70"/>
      <c r="EL538" s="70"/>
      <c r="EM538" s="70"/>
      <c r="EN538" s="70"/>
      <c r="EO538" s="36">
        <f t="shared" ca="1" si="1322"/>
        <v>1.019949103684975</v>
      </c>
      <c r="EP538" s="36">
        <f t="shared" ca="1" si="1323"/>
        <v>0</v>
      </c>
      <c r="EQ538" s="36">
        <f t="shared" si="1324"/>
        <v>3.01532301323518</v>
      </c>
      <c r="ER538" s="36">
        <f t="shared" si="1325"/>
        <v>2.1491802896733254E-2</v>
      </c>
      <c r="ES538" s="36">
        <f t="shared" si="1326"/>
        <v>-1.9626975448837191E-2</v>
      </c>
      <c r="ET538" s="36">
        <f t="shared" ca="1" si="1327"/>
        <v>0</v>
      </c>
      <c r="EU538" s="36">
        <f t="shared" ca="1" si="1359"/>
        <v>2.1491802896733254E-2</v>
      </c>
      <c r="EV538" s="36">
        <f t="shared" si="1328"/>
        <v>4.7508116631120159E-2</v>
      </c>
      <c r="EW538" s="36">
        <f t="shared" si="1329"/>
        <v>3.9415331676611483</v>
      </c>
      <c r="EX538" s="36">
        <f t="shared" ca="1" si="1360"/>
        <v>7.025856100424182</v>
      </c>
      <c r="EY538" s="36">
        <f t="shared" si="1330"/>
        <v>0</v>
      </c>
      <c r="EZ538" s="36">
        <f t="shared" si="1331"/>
        <v>0</v>
      </c>
      <c r="FA538" s="36">
        <f t="shared" si="1332"/>
        <v>0</v>
      </c>
      <c r="FB538" s="36">
        <f t="shared" si="1333"/>
        <v>0</v>
      </c>
      <c r="FC538" s="36">
        <f t="shared" si="1361"/>
        <v>0</v>
      </c>
      <c r="FD538" s="36">
        <f t="shared" si="1334"/>
        <v>0</v>
      </c>
      <c r="FE538" s="36">
        <f t="shared" si="1335"/>
        <v>0</v>
      </c>
      <c r="FF538" s="36">
        <f t="shared" si="1362"/>
        <v>0</v>
      </c>
      <c r="FG538" s="36">
        <f t="shared" ca="1" si="1336"/>
        <v>7.025856100424182</v>
      </c>
      <c r="FH538" s="36">
        <f t="shared" ca="1" si="1337"/>
        <v>6.2579447452377049E-2</v>
      </c>
      <c r="FI538" s="36">
        <f t="shared" ca="1" si="1338"/>
        <v>-0.21078928132809177</v>
      </c>
      <c r="FJ538" s="36">
        <f t="shared" ca="1" si="1339"/>
        <v>7.2967874091329472</v>
      </c>
      <c r="FK538" s="36">
        <f t="shared" si="1340"/>
        <v>0</v>
      </c>
      <c r="FL538" s="36">
        <f t="shared" si="1341"/>
        <v>0</v>
      </c>
      <c r="FM538" s="36">
        <f t="shared" ca="1" si="1342"/>
        <v>0</v>
      </c>
      <c r="FN538" s="36">
        <f t="shared" ca="1" si="1364"/>
        <v>7.2967874091329472</v>
      </c>
    </row>
    <row r="539" spans="2:170" x14ac:dyDescent="0.25">
      <c r="B539" s="2">
        <v>531</v>
      </c>
      <c r="C539" s="2">
        <f t="shared" si="1218"/>
        <v>45</v>
      </c>
      <c r="D539" s="2">
        <f t="shared" si="1367"/>
        <v>555</v>
      </c>
      <c r="E539" s="2">
        <f t="shared" si="1365"/>
        <v>47</v>
      </c>
      <c r="F539" s="189">
        <f t="shared" si="1217"/>
        <v>61879</v>
      </c>
      <c r="G539" s="2">
        <f t="shared" ref="G539:G602" si="1368">MONTH(F539)</f>
        <v>5</v>
      </c>
      <c r="H539" s="187">
        <f t="shared" si="1219"/>
        <v>78.833333333333343</v>
      </c>
      <c r="I539" s="186">
        <f t="shared" si="1366"/>
        <v>78</v>
      </c>
      <c r="J539" s="2">
        <f t="shared" si="1220"/>
        <v>0</v>
      </c>
      <c r="K539" s="2">
        <f t="shared" si="1221"/>
        <v>1</v>
      </c>
      <c r="L539">
        <f t="shared" si="1222"/>
        <v>2</v>
      </c>
      <c r="M539" s="190">
        <f t="shared" si="1343"/>
        <v>4.0166909250000001E-2</v>
      </c>
      <c r="N539">
        <f t="shared" si="1223"/>
        <v>1</v>
      </c>
      <c r="O539">
        <f t="shared" si="1224"/>
        <v>100</v>
      </c>
      <c r="P539" s="58">
        <f t="shared" si="1225"/>
        <v>0.180751091625</v>
      </c>
      <c r="Q539" s="106">
        <f t="shared" si="1226"/>
        <v>0.180751091625</v>
      </c>
      <c r="R539" s="59">
        <f t="shared" si="1227"/>
        <v>0.180751091625</v>
      </c>
      <c r="S539" s="32">
        <f t="shared" si="1344"/>
        <v>1.647669323559009E-2</v>
      </c>
      <c r="T539">
        <f t="shared" si="1228"/>
        <v>1</v>
      </c>
      <c r="U539" s="32">
        <f t="shared" si="1345"/>
        <v>1.10156268E-3</v>
      </c>
      <c r="V539">
        <f t="shared" si="1229"/>
        <v>1</v>
      </c>
      <c r="W539">
        <f t="shared" si="1230"/>
        <v>100</v>
      </c>
      <c r="X539" s="58">
        <f t="shared" si="1231"/>
        <v>4.9570320599999999E-3</v>
      </c>
      <c r="Y539" s="58">
        <f t="shared" si="1232"/>
        <v>4.9570320599999999E-3</v>
      </c>
      <c r="Z539" s="32">
        <f t="shared" si="1233"/>
        <v>4.9570320599999999E-3</v>
      </c>
      <c r="AA539" s="32">
        <f t="shared" si="1234"/>
        <v>4.140275083334144E-4</v>
      </c>
      <c r="AB539" s="59">
        <f t="shared" si="1235"/>
        <v>4.9056245199999996E-3</v>
      </c>
      <c r="AC539" s="59">
        <f t="shared" si="1236"/>
        <v>4.9056245199999996E-3</v>
      </c>
      <c r="AD539">
        <f t="shared" si="1237"/>
        <v>1</v>
      </c>
      <c r="AE539" s="59">
        <f t="shared" si="1238"/>
        <v>4.9056245199999996E-3</v>
      </c>
      <c r="AF539" s="59">
        <f t="shared" si="1239"/>
        <v>4.1758461800000006E-3</v>
      </c>
      <c r="AG539" s="59">
        <f t="shared" si="1240"/>
        <v>4.1758461800000006E-3</v>
      </c>
      <c r="AH539">
        <f t="shared" si="1241"/>
        <v>1</v>
      </c>
      <c r="AI539" s="59">
        <f t="shared" si="1242"/>
        <v>4.1758461800000006E-3</v>
      </c>
      <c r="AJ539" s="59">
        <f t="shared" si="1243"/>
        <v>0</v>
      </c>
      <c r="AK539" s="59">
        <f t="shared" si="1244"/>
        <v>0</v>
      </c>
      <c r="AL539" s="59">
        <f t="shared" si="1245"/>
        <v>0</v>
      </c>
      <c r="AM539" s="12">
        <f t="shared" si="1346"/>
        <v>1.0002732671917051E-3</v>
      </c>
      <c r="AN539" s="12">
        <f t="shared" si="1347"/>
        <v>0</v>
      </c>
      <c r="AO539" s="66">
        <f t="shared" si="1246"/>
        <v>1.6481195775279164E-5</v>
      </c>
      <c r="AP539" s="66">
        <f t="shared" si="1247"/>
        <v>4.1414064846790528E-7</v>
      </c>
      <c r="AQ539" s="59">
        <f t="shared" si="1248"/>
        <v>4.9069650662361391E-6</v>
      </c>
      <c r="AR539" s="59">
        <f t="shared" si="1249"/>
        <v>4.1769873017586014E-6</v>
      </c>
      <c r="AS539" s="59">
        <f t="shared" si="1250"/>
        <v>0</v>
      </c>
      <c r="AT539" s="12">
        <f t="shared" si="1251"/>
        <v>9.7429397839996325E-4</v>
      </c>
      <c r="AU539" s="59">
        <f t="shared" si="1348"/>
        <v>1.1011428314305904E-20</v>
      </c>
      <c r="AV539" s="59">
        <f t="shared" si="1349"/>
        <v>0</v>
      </c>
      <c r="AW539" s="70">
        <f t="shared" si="1252"/>
        <v>0</v>
      </c>
      <c r="AX539" s="20">
        <f t="shared" si="1253"/>
        <v>200000</v>
      </c>
      <c r="AY539" s="20">
        <f t="shared" si="1254"/>
        <v>0</v>
      </c>
      <c r="AZ539" s="20">
        <f t="shared" si="1255"/>
        <v>0</v>
      </c>
      <c r="BA539" s="20">
        <f t="shared" si="1256"/>
        <v>200000</v>
      </c>
      <c r="BB539" s="36">
        <f t="shared" si="1257"/>
        <v>1</v>
      </c>
      <c r="BC539" s="36">
        <f t="shared" si="1258"/>
        <v>0</v>
      </c>
      <c r="BD539" s="80">
        <f t="shared" si="1259"/>
        <v>3.2962391550558325</v>
      </c>
      <c r="BE539" s="36">
        <f t="shared" si="1260"/>
        <v>0</v>
      </c>
      <c r="BF539" s="36">
        <f t="shared" si="1261"/>
        <v>0</v>
      </c>
      <c r="BG539" s="36">
        <f t="shared" si="1262"/>
        <v>3.2962391550558325</v>
      </c>
      <c r="BH539" s="36">
        <f t="shared" si="1263"/>
        <v>8.2828129693581054E-2</v>
      </c>
      <c r="BI539" s="36">
        <f t="shared" si="1264"/>
        <v>0</v>
      </c>
      <c r="BJ539" s="36">
        <f t="shared" si="1265"/>
        <v>0</v>
      </c>
      <c r="BK539" s="36">
        <f t="shared" si="1266"/>
        <v>8.2828129693581054E-2</v>
      </c>
      <c r="BL539" s="68">
        <f ca="1">IF(OR(AT539=0,E539&gt;ProjTerm),0,VLOOKUP(D539,'Life Events'!$AE$5:$AI$1206,5,FALSE))</f>
        <v>9.4693265547450312E-18</v>
      </c>
      <c r="BM539" s="93">
        <f t="shared" ca="1" si="1267"/>
        <v>9.4693265547450312E-18</v>
      </c>
      <c r="BN539" s="93">
        <f t="shared" ca="1" si="1268"/>
        <v>9.2259078417909536E-21</v>
      </c>
      <c r="BO539" s="36">
        <f t="shared" ca="1" si="1269"/>
        <v>1.4043121372856217E-18</v>
      </c>
      <c r="BP539" s="36">
        <f t="shared" si="1270"/>
        <v>1.4126119979445777E-3</v>
      </c>
      <c r="BQ539" s="36">
        <f t="shared" si="1271"/>
        <v>98.341450239270756</v>
      </c>
      <c r="BR539" s="36">
        <f t="shared" si="1272"/>
        <v>154.78110000000001</v>
      </c>
      <c r="BS539" s="36">
        <f t="shared" si="1273"/>
        <v>152.21397843629592</v>
      </c>
      <c r="BT539" s="36">
        <f t="shared" si="1274"/>
        <v>0.14830116261878495</v>
      </c>
      <c r="BU539" s="70" cm="1">
        <f t="array" ref="BU539">IF(AND(ActInt=1,$J539=0),INDEX(Tbl_FwdNom,$B539-IVP,MATCH(ValnDt,Tbl_FwdNom_Cols)),INDEX(Tbl_FwdNom,$B539,MATCH(StartDt,Tbl_FwdNom_Cols)))</f>
        <v>11.221859103</v>
      </c>
      <c r="BV539" s="70" cm="1">
        <f t="array" ref="BV539">INDEX(Tbl_FwdReal,$B539,MATCH(StartDt,Tbl_FwdReal_Cols))</f>
        <v>4.260288471</v>
      </c>
      <c r="BW539" s="70" cm="1">
        <f t="array" ref="BW539">IF(RunType&lt;&gt;"OPN",INDEX(Tbl_FwdReal,$B539,MATCH(ValnDt,Tbl_FwdReal_Cols)),IF(AND($J539=0,ActInt=1),INDEX(Tbl_FwdReal,$B539-IVP,MATCH(ValnDt,Tbl_FwdReal_Cols)),-999))*$K539</f>
        <v>4.260288471</v>
      </c>
      <c r="BX539" s="70">
        <f t="shared" si="1275"/>
        <v>4.2602884709999997E-2</v>
      </c>
      <c r="BY539" s="70">
        <f t="shared" si="1350"/>
        <v>6.6771066281255953E-2</v>
      </c>
      <c r="BZ539" s="64">
        <f t="shared" si="1363"/>
        <v>5.4008984652853531E-3</v>
      </c>
      <c r="CA539" s="70" cm="1">
        <f t="array" ref="CA539">IF($J539=1,CA538*(1+INDEX(Tbl_CPI,$B539,MATCH(IF(RunType="OPN",StartDt,ValnDt),Tbl_CPI_Cols))),0)</f>
        <v>0</v>
      </c>
      <c r="CB539" s="70">
        <f t="shared" si="1351"/>
        <v>20.683345844344185</v>
      </c>
      <c r="CC539" s="70">
        <f t="shared" si="1352"/>
        <v>20.351697620656257</v>
      </c>
      <c r="CD539" s="36">
        <f t="shared" si="1276"/>
        <v>105.27040166892708</v>
      </c>
      <c r="CE539" s="36">
        <f t="shared" si="1277"/>
        <v>1.5754146768156627</v>
      </c>
      <c r="CF539" s="36">
        <f t="shared" si="1278"/>
        <v>0</v>
      </c>
      <c r="CG539" s="36">
        <f t="shared" si="1279"/>
        <v>0.10687501380192098</v>
      </c>
      <c r="CH539" s="36">
        <f t="shared" si="1280"/>
        <v>0.10529916861596081</v>
      </c>
      <c r="CI539" s="36">
        <f t="shared" si="1281"/>
        <v>0</v>
      </c>
      <c r="CJ539" s="36">
        <f t="shared" si="1282"/>
        <v>0</v>
      </c>
      <c r="CK539" s="36">
        <f t="shared" si="1283"/>
        <v>0</v>
      </c>
      <c r="CL539" s="36">
        <f t="shared" si="1284"/>
        <v>1.575845185960167E-3</v>
      </c>
      <c r="CM539" s="36">
        <f t="shared" si="1285"/>
        <v>0.10687501380192098</v>
      </c>
      <c r="CN539" s="36">
        <f t="shared" ca="1" si="1286"/>
        <v>3.2293535101326838</v>
      </c>
      <c r="CO539" s="20">
        <f t="shared" si="1287"/>
        <v>120000</v>
      </c>
      <c r="CP539" s="20">
        <f t="shared" si="1288"/>
        <v>2</v>
      </c>
      <c r="CQ539" s="64">
        <f t="shared" si="1289"/>
        <v>4.6821501930000002E-2</v>
      </c>
      <c r="CR539" s="64">
        <f t="shared" si="1290"/>
        <v>0.21069675868500004</v>
      </c>
      <c r="CS539" s="36">
        <f t="shared" si="1291"/>
        <v>2.343513997388107</v>
      </c>
      <c r="CT539" s="36">
        <f t="shared" si="1292"/>
        <v>1.9777434930334996</v>
      </c>
      <c r="CU539" s="36">
        <f t="shared" si="1293"/>
        <v>4.9696877816148635E-2</v>
      </c>
      <c r="CV539" s="36">
        <f t="shared" si="1353"/>
        <v>2.0274403708496482</v>
      </c>
      <c r="CW539" s="36">
        <f t="shared" si="1294"/>
        <v>0</v>
      </c>
      <c r="CX539" s="36">
        <f t="shared" si="1295"/>
        <v>0</v>
      </c>
      <c r="CY539" s="36">
        <f t="shared" si="1296"/>
        <v>0</v>
      </c>
      <c r="CZ539" s="36">
        <f t="shared" si="1354"/>
        <v>0</v>
      </c>
      <c r="DA539" s="64">
        <f t="shared" si="1297"/>
        <v>8.9024558329848791E-3</v>
      </c>
      <c r="DB539" s="70">
        <f t="shared" si="1355"/>
        <v>0.99117609855986055</v>
      </c>
      <c r="DC539" s="70">
        <f>PRODUCT($DB$8:DB539)</f>
        <v>5.906193915063751E-3</v>
      </c>
      <c r="DD539" s="36">
        <f t="shared" si="1298"/>
        <v>3.4689967530297134</v>
      </c>
      <c r="DE539" s="36">
        <f t="shared" si="1299"/>
        <v>108.47567820711964</v>
      </c>
      <c r="DF539" s="36">
        <f t="shared" si="1300"/>
        <v>2.1206960298446451</v>
      </c>
      <c r="DG539" s="36">
        <f t="shared" si="1301"/>
        <v>4.6234582507844353E-2</v>
      </c>
      <c r="DH539" s="36">
        <f t="shared" ca="1" si="1302"/>
        <v>1.9560747643364837E-17</v>
      </c>
      <c r="DI539" s="36">
        <f t="shared" si="1303"/>
        <v>2.7958400562398436</v>
      </c>
      <c r="DJ539" s="36">
        <f t="shared" ca="1" si="1304"/>
        <v>109.87698295766657</v>
      </c>
      <c r="DK539" s="36">
        <f t="shared" si="1305"/>
        <v>0</v>
      </c>
      <c r="DL539" s="36">
        <f t="shared" si="1306"/>
        <v>0</v>
      </c>
      <c r="DM539" s="36">
        <f t="shared" ca="1" si="1307"/>
        <v>109.87698295766657</v>
      </c>
      <c r="DN539" s="36">
        <f t="shared" ca="1" si="1356"/>
        <v>109.87698295767115</v>
      </c>
      <c r="DO539" s="64" cm="1">
        <f t="array" ref="DO539">IFERROR(INDEX(Tbl_FwdNom,$B539,MATCH(LIDt,Tbl_FwdNom_Cols,0)),0)</f>
        <v>8.3382041220000005</v>
      </c>
      <c r="DP539" s="64">
        <f t="shared" ca="1" si="1357"/>
        <v>8.2764837849999999</v>
      </c>
      <c r="DQ539" s="64">
        <f t="shared" ca="1" si="1308"/>
        <v>6.6484874585055476E-3</v>
      </c>
      <c r="DR539" s="70">
        <f t="shared" ca="1" si="1309"/>
        <v>0.99339542298892136</v>
      </c>
      <c r="DS539" s="70">
        <f ca="1">PRODUCT($DR$8:DR539)</f>
        <v>1.2062738924615436E-2</v>
      </c>
      <c r="DT539" s="36">
        <f t="shared" ca="1" si="1310"/>
        <v>115.11009117174328</v>
      </c>
      <c r="DU539" s="36">
        <f t="shared" ca="1" si="1311"/>
        <v>2.2274461656925268</v>
      </c>
      <c r="DV539" s="36">
        <f t="shared" ca="1" si="1312"/>
        <v>4.9052711616668396E-2</v>
      </c>
      <c r="DW539" s="36">
        <f t="shared" ca="1" si="1313"/>
        <v>2.0163310524197969E-17</v>
      </c>
      <c r="DX539" s="36">
        <f t="shared" ca="1" si="1314"/>
        <v>3.6347837281366022</v>
      </c>
      <c r="DY539" s="36">
        <f t="shared" ca="1" si="1315"/>
        <v>3.9155200724880754E-2</v>
      </c>
      <c r="DZ539" s="36">
        <f t="shared" ca="1" si="1316"/>
        <v>2.8961203246068776</v>
      </c>
      <c r="EA539" s="36">
        <f t="shared" ca="1" si="1317"/>
        <v>0</v>
      </c>
      <c r="EB539" s="36">
        <f t="shared" ca="1" si="1318"/>
        <v>116.5889764230143</v>
      </c>
      <c r="EC539" s="36">
        <f t="shared" ca="1" si="1319"/>
        <v>0</v>
      </c>
      <c r="ED539" s="36">
        <f t="shared" ca="1" si="1320"/>
        <v>0</v>
      </c>
      <c r="EE539" s="36">
        <f t="shared" ca="1" si="1358"/>
        <v>0</v>
      </c>
      <c r="EF539" s="36">
        <f t="shared" ca="1" si="1321"/>
        <v>116.5889764230143</v>
      </c>
      <c r="EG539" s="64"/>
      <c r="EH539" s="64"/>
      <c r="EI539" s="64"/>
      <c r="EJ539" s="70"/>
      <c r="EK539" s="70"/>
      <c r="EL539" s="70"/>
      <c r="EM539" s="70"/>
      <c r="EN539" s="70"/>
      <c r="EO539" s="36">
        <f t="shared" ca="1" si="1322"/>
        <v>0.99803916524710823</v>
      </c>
      <c r="EP539" s="36">
        <f t="shared" ca="1" si="1323"/>
        <v>0</v>
      </c>
      <c r="EQ539" s="36">
        <f t="shared" si="1324"/>
        <v>2.951974676807898</v>
      </c>
      <c r="ER539" s="36">
        <f t="shared" si="1325"/>
        <v>2.0794172546718483E-2</v>
      </c>
      <c r="ES539" s="36">
        <f t="shared" si="1326"/>
        <v>-1.8989877955532669E-2</v>
      </c>
      <c r="ET539" s="36">
        <f t="shared" ca="1" si="1327"/>
        <v>0</v>
      </c>
      <c r="EU539" s="36">
        <f t="shared" ca="1" si="1359"/>
        <v>2.0794172546718483E-2</v>
      </c>
      <c r="EV539" s="36">
        <f t="shared" si="1328"/>
        <v>4.6151155475555601E-2</v>
      </c>
      <c r="EW539" s="36">
        <f t="shared" si="1329"/>
        <v>3.8587262617182945</v>
      </c>
      <c r="EX539" s="36">
        <f t="shared" ca="1" si="1360"/>
        <v>6.8776462665484672</v>
      </c>
      <c r="EY539" s="36">
        <f t="shared" si="1330"/>
        <v>0</v>
      </c>
      <c r="EZ539" s="36">
        <f t="shared" si="1331"/>
        <v>0</v>
      </c>
      <c r="FA539" s="36">
        <f t="shared" si="1332"/>
        <v>0</v>
      </c>
      <c r="FB539" s="36">
        <f t="shared" si="1333"/>
        <v>0</v>
      </c>
      <c r="FC539" s="36">
        <f t="shared" si="1361"/>
        <v>0</v>
      </c>
      <c r="FD539" s="36">
        <f t="shared" si="1334"/>
        <v>0</v>
      </c>
      <c r="FE539" s="36">
        <f t="shared" si="1335"/>
        <v>0</v>
      </c>
      <c r="FF539" s="36">
        <f t="shared" si="1362"/>
        <v>0</v>
      </c>
      <c r="FG539" s="36">
        <f t="shared" ca="1" si="1336"/>
        <v>6.8776462665484672</v>
      </c>
      <c r="FH539" s="36">
        <f t="shared" ca="1" si="1337"/>
        <v>6.1227942122841078E-2</v>
      </c>
      <c r="FI539" s="36">
        <f t="shared" ca="1" si="1338"/>
        <v>-0.205314793071491</v>
      </c>
      <c r="FJ539" s="36">
        <f t="shared" ca="1" si="1339"/>
        <v>7.1399852156384584</v>
      </c>
      <c r="FK539" s="36">
        <f t="shared" si="1340"/>
        <v>0</v>
      </c>
      <c r="FL539" s="36">
        <f t="shared" si="1341"/>
        <v>0</v>
      </c>
      <c r="FM539" s="36">
        <f t="shared" ca="1" si="1342"/>
        <v>0</v>
      </c>
      <c r="FN539" s="36">
        <f t="shared" ca="1" si="1364"/>
        <v>7.1399852156384584</v>
      </c>
    </row>
    <row r="540" spans="2:170" x14ac:dyDescent="0.25">
      <c r="B540" s="2">
        <v>532</v>
      </c>
      <c r="C540" s="2">
        <f t="shared" si="1218"/>
        <v>45</v>
      </c>
      <c r="D540" s="2">
        <f t="shared" si="1367"/>
        <v>556</v>
      </c>
      <c r="E540" s="2">
        <f t="shared" si="1365"/>
        <v>47</v>
      </c>
      <c r="F540" s="189">
        <f t="shared" ref="F540:F603" si="1369">EOMONTH(F539,1)</f>
        <v>61909</v>
      </c>
      <c r="G540" s="2">
        <f t="shared" si="1368"/>
        <v>6</v>
      </c>
      <c r="H540" s="187">
        <f t="shared" si="1219"/>
        <v>78.916666666666671</v>
      </c>
      <c r="I540" s="186">
        <f t="shared" si="1366"/>
        <v>78</v>
      </c>
      <c r="J540" s="2">
        <f t="shared" si="1220"/>
        <v>0</v>
      </c>
      <c r="K540" s="2">
        <f t="shared" si="1221"/>
        <v>1</v>
      </c>
      <c r="L540">
        <f t="shared" si="1222"/>
        <v>2</v>
      </c>
      <c r="M540" s="190">
        <f t="shared" si="1343"/>
        <v>4.0166909250000001E-2</v>
      </c>
      <c r="N540">
        <f t="shared" si="1223"/>
        <v>1</v>
      </c>
      <c r="O540">
        <f t="shared" si="1224"/>
        <v>100</v>
      </c>
      <c r="P540" s="58">
        <f t="shared" si="1225"/>
        <v>0.180751091625</v>
      </c>
      <c r="Q540" s="106">
        <f t="shared" si="1226"/>
        <v>0.180751091625</v>
      </c>
      <c r="R540" s="59">
        <f t="shared" si="1227"/>
        <v>0.180751091625</v>
      </c>
      <c r="S540" s="32">
        <f t="shared" si="1344"/>
        <v>1.647669323559009E-2</v>
      </c>
      <c r="T540">
        <f t="shared" si="1228"/>
        <v>1</v>
      </c>
      <c r="U540" s="32">
        <f t="shared" si="1345"/>
        <v>1.10156268E-3</v>
      </c>
      <c r="V540">
        <f t="shared" si="1229"/>
        <v>1</v>
      </c>
      <c r="W540">
        <f t="shared" si="1230"/>
        <v>100</v>
      </c>
      <c r="X540" s="58">
        <f t="shared" si="1231"/>
        <v>4.9570320599999999E-3</v>
      </c>
      <c r="Y540" s="58">
        <f t="shared" si="1232"/>
        <v>4.9570320599999999E-3</v>
      </c>
      <c r="Z540" s="32">
        <f t="shared" si="1233"/>
        <v>4.9570320599999999E-3</v>
      </c>
      <c r="AA540" s="32">
        <f t="shared" si="1234"/>
        <v>4.140275083334144E-4</v>
      </c>
      <c r="AB540" s="59">
        <f t="shared" si="1235"/>
        <v>4.9056245199999996E-3</v>
      </c>
      <c r="AC540" s="59">
        <f t="shared" si="1236"/>
        <v>4.9056245199999996E-3</v>
      </c>
      <c r="AD540">
        <f t="shared" si="1237"/>
        <v>1</v>
      </c>
      <c r="AE540" s="59">
        <f t="shared" si="1238"/>
        <v>4.9056245199999996E-3</v>
      </c>
      <c r="AF540" s="59">
        <f t="shared" si="1239"/>
        <v>4.1758461800000006E-3</v>
      </c>
      <c r="AG540" s="59">
        <f t="shared" si="1240"/>
        <v>4.1758461800000006E-3</v>
      </c>
      <c r="AH540">
        <f t="shared" si="1241"/>
        <v>1</v>
      </c>
      <c r="AI540" s="59">
        <f t="shared" si="1242"/>
        <v>4.1758461800000006E-3</v>
      </c>
      <c r="AJ540" s="59">
        <f t="shared" si="1243"/>
        <v>0</v>
      </c>
      <c r="AK540" s="59">
        <f t="shared" si="1244"/>
        <v>0</v>
      </c>
      <c r="AL540" s="59">
        <f t="shared" si="1245"/>
        <v>0</v>
      </c>
      <c r="AM540" s="12">
        <f t="shared" si="1346"/>
        <v>9.7429397839996325E-4</v>
      </c>
      <c r="AN540" s="12">
        <f t="shared" si="1347"/>
        <v>0</v>
      </c>
      <c r="AO540" s="66">
        <f t="shared" si="1246"/>
        <v>1.6053143003378833E-5</v>
      </c>
      <c r="AP540" s="66">
        <f t="shared" si="1247"/>
        <v>4.0338450826118626E-7</v>
      </c>
      <c r="AQ540" s="59">
        <f t="shared" si="1248"/>
        <v>4.7795204301272095E-6</v>
      </c>
      <c r="AR540" s="59">
        <f t="shared" si="1249"/>
        <v>4.0685017878984893E-6</v>
      </c>
      <c r="AS540" s="59">
        <f t="shared" si="1250"/>
        <v>0</v>
      </c>
      <c r="AT540" s="12">
        <f t="shared" si="1251"/>
        <v>9.4898942867029752E-4</v>
      </c>
      <c r="AU540" s="59">
        <f t="shared" si="1348"/>
        <v>0</v>
      </c>
      <c r="AV540" s="59">
        <f t="shared" si="1349"/>
        <v>-1.5246593050577406E-20</v>
      </c>
      <c r="AW540" s="70">
        <f t="shared" si="1252"/>
        <v>0</v>
      </c>
      <c r="AX540" s="20">
        <f t="shared" si="1253"/>
        <v>200000</v>
      </c>
      <c r="AY540" s="20">
        <f t="shared" si="1254"/>
        <v>0</v>
      </c>
      <c r="AZ540" s="20">
        <f t="shared" si="1255"/>
        <v>0</v>
      </c>
      <c r="BA540" s="20">
        <f t="shared" si="1256"/>
        <v>200000</v>
      </c>
      <c r="BB540" s="36">
        <f t="shared" si="1257"/>
        <v>1</v>
      </c>
      <c r="BC540" s="36">
        <f t="shared" si="1258"/>
        <v>0</v>
      </c>
      <c r="BD540" s="80">
        <f t="shared" si="1259"/>
        <v>3.2106286006757667</v>
      </c>
      <c r="BE540" s="36">
        <f t="shared" si="1260"/>
        <v>0</v>
      </c>
      <c r="BF540" s="36">
        <f t="shared" si="1261"/>
        <v>0</v>
      </c>
      <c r="BG540" s="36">
        <f t="shared" si="1262"/>
        <v>3.2106286006757667</v>
      </c>
      <c r="BH540" s="36">
        <f t="shared" si="1263"/>
        <v>8.0676901652237246E-2</v>
      </c>
      <c r="BI540" s="36">
        <f t="shared" si="1264"/>
        <v>0</v>
      </c>
      <c r="BJ540" s="36">
        <f t="shared" si="1265"/>
        <v>0</v>
      </c>
      <c r="BK540" s="36">
        <f t="shared" si="1266"/>
        <v>8.0676901652237246E-2</v>
      </c>
      <c r="BL540" s="68">
        <f ca="1">IF(OR(AT540=0,E540&gt;ProjTerm),0,VLOOKUP(D540,'Life Events'!$AE$5:$AI$1206,5,FALSE))</f>
        <v>9.2233873926201647E-18</v>
      </c>
      <c r="BM540" s="93">
        <f t="shared" ca="1" si="1267"/>
        <v>9.2233873926201647E-18</v>
      </c>
      <c r="BN540" s="93">
        <f t="shared" ca="1" si="1268"/>
        <v>8.7528971321274347E-21</v>
      </c>
      <c r="BO540" s="36">
        <f t="shared" ca="1" si="1269"/>
        <v>1.3323461636986358E-18</v>
      </c>
      <c r="BP540" s="36">
        <f t="shared" si="1270"/>
        <v>1.3759233686979782E-3</v>
      </c>
      <c r="BQ540" s="36">
        <f t="shared" si="1271"/>
        <v>98.343876337970755</v>
      </c>
      <c r="BR540" s="36">
        <f t="shared" si="1272"/>
        <v>154.78110000000001</v>
      </c>
      <c r="BS540" s="36">
        <f t="shared" si="1273"/>
        <v>152.21773357855088</v>
      </c>
      <c r="BT540" s="36">
        <f t="shared" si="1274"/>
        <v>0.14445302002219657</v>
      </c>
      <c r="BU540" s="70" cm="1">
        <f t="array" ref="BU540">IF(AND(ActInt=1,$J540=0),INDEX(Tbl_FwdNom,$B540-IVP,MATCH(ValnDt,Tbl_FwdNom_Cols)),INDEX(Tbl_FwdNom,$B540,MATCH(StartDt,Tbl_FwdNom_Cols)))</f>
        <v>11.215820158</v>
      </c>
      <c r="BV540" s="70" cm="1">
        <f t="array" ref="BV540">INDEX(Tbl_FwdReal,$B540,MATCH(StartDt,Tbl_FwdReal_Cols))</f>
        <v>4.2568796669999998</v>
      </c>
      <c r="BW540" s="70" cm="1">
        <f t="array" ref="BW540">IF(RunType&lt;&gt;"OPN",INDEX(Tbl_FwdReal,$B540,MATCH(ValnDt,Tbl_FwdReal_Cols)),IF(AND($J540=0,ActInt=1),INDEX(Tbl_FwdReal,$B540-IVP,MATCH(ValnDt,Tbl_FwdReal_Cols)),-999))*$K540</f>
        <v>4.2568796669999998</v>
      </c>
      <c r="BX540" s="70">
        <f t="shared" si="1275"/>
        <v>4.2568796669999999E-2</v>
      </c>
      <c r="BY540" s="70">
        <f t="shared" si="1350"/>
        <v>6.6748021936078539E-2</v>
      </c>
      <c r="BZ540" s="64">
        <f t="shared" si="1363"/>
        <v>5.3990885615899931E-3</v>
      </c>
      <c r="CA540" s="70" cm="1">
        <f t="array" ref="CA540">IF($J540=1,CA539*(1+INDEX(Tbl_CPI,$B540,MATCH(IF(RunType="OPN",StartDt,ValnDt),Tbl_CPI_Cols))),0)</f>
        <v>0</v>
      </c>
      <c r="CB540" s="70">
        <f t="shared" si="1351"/>
        <v>20.795017060307792</v>
      </c>
      <c r="CC540" s="70">
        <f t="shared" si="1352"/>
        <v>20.351697620656257</v>
      </c>
      <c r="CD540" s="36">
        <f t="shared" si="1276"/>
        <v>105.27045525480706</v>
      </c>
      <c r="CE540" s="36">
        <f t="shared" si="1277"/>
        <v>1.5754535425380016</v>
      </c>
      <c r="CF540" s="36">
        <f t="shared" si="1278"/>
        <v>0</v>
      </c>
      <c r="CG540" s="36">
        <f t="shared" si="1279"/>
        <v>0.10409932555792495</v>
      </c>
      <c r="CH540" s="36">
        <f t="shared" si="1280"/>
        <v>0.10256437065818129</v>
      </c>
      <c r="CI540" s="36">
        <f t="shared" si="1281"/>
        <v>0</v>
      </c>
      <c r="CJ540" s="36">
        <f t="shared" si="1282"/>
        <v>0</v>
      </c>
      <c r="CK540" s="36">
        <f t="shared" si="1283"/>
        <v>0</v>
      </c>
      <c r="CL540" s="36">
        <f t="shared" si="1284"/>
        <v>1.5349548997436653E-3</v>
      </c>
      <c r="CM540" s="36">
        <f t="shared" si="1285"/>
        <v>0.10409932555792495</v>
      </c>
      <c r="CN540" s="36">
        <f t="shared" ca="1" si="1286"/>
        <v>3.1454765589371094</v>
      </c>
      <c r="CO540" s="20">
        <f t="shared" si="1287"/>
        <v>120000</v>
      </c>
      <c r="CP540" s="20">
        <f t="shared" si="1288"/>
        <v>2</v>
      </c>
      <c r="CQ540" s="64">
        <f t="shared" si="1289"/>
        <v>4.6821501930000002E-2</v>
      </c>
      <c r="CR540" s="64">
        <f t="shared" si="1290"/>
        <v>0.21069675868500004</v>
      </c>
      <c r="CS540" s="36">
        <f t="shared" si="1291"/>
        <v>2.2826478031964288</v>
      </c>
      <c r="CT540" s="36">
        <f t="shared" si="1292"/>
        <v>1.92637716040546</v>
      </c>
      <c r="CU540" s="36">
        <f t="shared" si="1293"/>
        <v>4.8406140991342349E-2</v>
      </c>
      <c r="CV540" s="36">
        <f t="shared" si="1353"/>
        <v>1.9747833013968024</v>
      </c>
      <c r="CW540" s="36">
        <f t="shared" si="1294"/>
        <v>0</v>
      </c>
      <c r="CX540" s="36">
        <f t="shared" si="1295"/>
        <v>0</v>
      </c>
      <c r="CY540" s="36">
        <f t="shared" si="1296"/>
        <v>0</v>
      </c>
      <c r="CZ540" s="36">
        <f t="shared" si="1354"/>
        <v>0</v>
      </c>
      <c r="DA540" s="64">
        <f t="shared" si="1297"/>
        <v>8.8978907396077833E-3</v>
      </c>
      <c r="DB540" s="70">
        <f t="shared" si="1355"/>
        <v>0.99118058346510673</v>
      </c>
      <c r="DC540" s="70">
        <f>PRODUCT($DB$8:DB540)</f>
        <v>5.8541047307909518E-3</v>
      </c>
      <c r="DD540" s="36">
        <f t="shared" si="1298"/>
        <v>3.3554104870920294</v>
      </c>
      <c r="DE540" s="36">
        <f t="shared" si="1299"/>
        <v>106.23025433903568</v>
      </c>
      <c r="DF540" s="36">
        <f t="shared" si="1300"/>
        <v>2.0588888497578854</v>
      </c>
      <c r="DG540" s="36">
        <f t="shared" si="1301"/>
        <v>4.527004940269256E-2</v>
      </c>
      <c r="DH540" s="36">
        <f t="shared" ca="1" si="1302"/>
        <v>1.8402450874981901E-17</v>
      </c>
      <c r="DI540" s="36">
        <f t="shared" si="1303"/>
        <v>2.7156915456028785</v>
      </c>
      <c r="DJ540" s="36">
        <f t="shared" ca="1" si="1304"/>
        <v>107.60415419790174</v>
      </c>
      <c r="DK540" s="36">
        <f t="shared" si="1305"/>
        <v>0</v>
      </c>
      <c r="DL540" s="36">
        <f t="shared" si="1306"/>
        <v>0</v>
      </c>
      <c r="DM540" s="36">
        <f t="shared" ca="1" si="1307"/>
        <v>107.60415419790174</v>
      </c>
      <c r="DN540" s="36">
        <f t="shared" ca="1" si="1356"/>
        <v>107.6041541979063</v>
      </c>
      <c r="DO540" s="64" cm="1">
        <f t="array" ref="DO540">IFERROR(INDEX(Tbl_FwdNom,$B540,MATCH(LIDt,Tbl_FwdNom_Cols,0)),0)</f>
        <v>8.3364891930000002</v>
      </c>
      <c r="DP540" s="64">
        <f t="shared" ca="1" si="1357"/>
        <v>8.2747698330000006</v>
      </c>
      <c r="DQ540" s="64">
        <f t="shared" ca="1" si="1308"/>
        <v>6.6471595618977641E-3</v>
      </c>
      <c r="DR540" s="70">
        <f t="shared" ca="1" si="1309"/>
        <v>0.99339673340479029</v>
      </c>
      <c r="DS540" s="70">
        <f ca="1">PRODUCT($DR$8:DR540)</f>
        <v>1.1983085443627787E-2</v>
      </c>
      <c r="DT540" s="36">
        <f t="shared" ca="1" si="1310"/>
        <v>112.66461771427069</v>
      </c>
      <c r="DU540" s="36">
        <f t="shared" ca="1" si="1311"/>
        <v>2.1615754541191849</v>
      </c>
      <c r="DV540" s="36">
        <f t="shared" ca="1" si="1312"/>
        <v>4.8002849449030167E-2</v>
      </c>
      <c r="DW540" s="36">
        <f t="shared" ca="1" si="1313"/>
        <v>1.896499310284977E-17</v>
      </c>
      <c r="DX540" s="36">
        <f t="shared" ca="1" si="1314"/>
        <v>3.514491695528319</v>
      </c>
      <c r="DY540" s="36">
        <f t="shared" ca="1" si="1315"/>
        <v>3.7870313601894592E-2</v>
      </c>
      <c r="DZ540" s="36">
        <f t="shared" ca="1" si="1316"/>
        <v>2.8121251661196829</v>
      </c>
      <c r="EA540" s="36">
        <f t="shared" ca="1" si="1317"/>
        <v>0</v>
      </c>
      <c r="EB540" s="36">
        <f t="shared" ca="1" si="1318"/>
        <v>114.11369410313411</v>
      </c>
      <c r="EC540" s="36">
        <f t="shared" ca="1" si="1319"/>
        <v>0</v>
      </c>
      <c r="ED540" s="36">
        <f t="shared" ca="1" si="1320"/>
        <v>0</v>
      </c>
      <c r="EE540" s="36">
        <f t="shared" ca="1" si="1358"/>
        <v>0</v>
      </c>
      <c r="EF540" s="36">
        <f t="shared" ca="1" si="1321"/>
        <v>114.11369410313411</v>
      </c>
      <c r="EG540" s="64"/>
      <c r="EH540" s="64"/>
      <c r="EI540" s="64"/>
      <c r="EJ540" s="70"/>
      <c r="EK540" s="70"/>
      <c r="EL540" s="70"/>
      <c r="EM540" s="70"/>
      <c r="EN540" s="70"/>
      <c r="EO540" s="36">
        <f t="shared" ca="1" si="1322"/>
        <v>0.97674712473018233</v>
      </c>
      <c r="EP540" s="36">
        <f t="shared" ca="1" si="1323"/>
        <v>0</v>
      </c>
      <c r="EQ540" s="36">
        <f t="shared" si="1324"/>
        <v>2.8903913954866507</v>
      </c>
      <c r="ER540" s="36">
        <f t="shared" si="1325"/>
        <v>2.011330352867088E-2</v>
      </c>
      <c r="ES540" s="36">
        <f t="shared" si="1326"/>
        <v>-1.8368087426124575E-2</v>
      </c>
      <c r="ET540" s="36">
        <f t="shared" ca="1" si="1327"/>
        <v>0</v>
      </c>
      <c r="EU540" s="36">
        <f t="shared" ca="1" si="1359"/>
        <v>2.011330352867088E-2</v>
      </c>
      <c r="EV540" s="36">
        <f t="shared" si="1328"/>
        <v>4.4828137598590362E-2</v>
      </c>
      <c r="EW540" s="36">
        <f t="shared" si="1329"/>
        <v>3.7782265789859051</v>
      </c>
      <c r="EX540" s="36">
        <f t="shared" ca="1" si="1360"/>
        <v>6.7335594155998173</v>
      </c>
      <c r="EY540" s="36">
        <f t="shared" si="1330"/>
        <v>0</v>
      </c>
      <c r="EZ540" s="36">
        <f t="shared" si="1331"/>
        <v>0</v>
      </c>
      <c r="FA540" s="36">
        <f t="shared" si="1332"/>
        <v>0</v>
      </c>
      <c r="FB540" s="36">
        <f t="shared" si="1333"/>
        <v>0</v>
      </c>
      <c r="FC540" s="36">
        <f t="shared" si="1361"/>
        <v>0</v>
      </c>
      <c r="FD540" s="36">
        <f t="shared" si="1334"/>
        <v>0</v>
      </c>
      <c r="FE540" s="36">
        <f t="shared" si="1335"/>
        <v>0</v>
      </c>
      <c r="FF540" s="36">
        <f t="shared" si="1362"/>
        <v>0</v>
      </c>
      <c r="FG540" s="36">
        <f t="shared" ca="1" si="1336"/>
        <v>6.7335594155998173</v>
      </c>
      <c r="FH540" s="36">
        <f t="shared" ca="1" si="1337"/>
        <v>5.9914475968664414E-2</v>
      </c>
      <c r="FI540" s="36">
        <f t="shared" ca="1" si="1338"/>
        <v>-0.22362814816958024</v>
      </c>
      <c r="FJ540" s="36">
        <f t="shared" ca="1" si="1339"/>
        <v>6.9638176884668184</v>
      </c>
      <c r="FK540" s="36">
        <f t="shared" si="1340"/>
        <v>0</v>
      </c>
      <c r="FL540" s="36">
        <f t="shared" si="1341"/>
        <v>0</v>
      </c>
      <c r="FM540" s="36">
        <f t="shared" ca="1" si="1342"/>
        <v>0</v>
      </c>
      <c r="FN540" s="36">
        <f t="shared" ca="1" si="1364"/>
        <v>6.9638176884668184</v>
      </c>
    </row>
    <row r="541" spans="2:170" x14ac:dyDescent="0.25">
      <c r="B541" s="2">
        <v>533</v>
      </c>
      <c r="C541" s="2">
        <f t="shared" si="1218"/>
        <v>45</v>
      </c>
      <c r="D541" s="2">
        <f t="shared" si="1367"/>
        <v>557</v>
      </c>
      <c r="E541" s="2">
        <f t="shared" si="1365"/>
        <v>47</v>
      </c>
      <c r="F541" s="189">
        <f t="shared" si="1369"/>
        <v>61940</v>
      </c>
      <c r="G541" s="2">
        <f t="shared" si="1368"/>
        <v>7</v>
      </c>
      <c r="H541" s="187">
        <f t="shared" si="1219"/>
        <v>79</v>
      </c>
      <c r="I541" s="186">
        <f t="shared" si="1366"/>
        <v>79</v>
      </c>
      <c r="J541" s="2">
        <f t="shared" si="1220"/>
        <v>0</v>
      </c>
      <c r="K541" s="2">
        <f t="shared" si="1221"/>
        <v>1</v>
      </c>
      <c r="L541">
        <f t="shared" si="1222"/>
        <v>2</v>
      </c>
      <c r="M541" s="190">
        <f t="shared" si="1343"/>
        <v>4.4574267600000002E-2</v>
      </c>
      <c r="N541">
        <f t="shared" si="1223"/>
        <v>1</v>
      </c>
      <c r="O541">
        <f t="shared" si="1224"/>
        <v>100</v>
      </c>
      <c r="P541" s="58">
        <f t="shared" si="1225"/>
        <v>0.20058420420000003</v>
      </c>
      <c r="Q541" s="106">
        <f t="shared" si="1226"/>
        <v>0.20058420420000003</v>
      </c>
      <c r="R541" s="59">
        <f t="shared" si="1227"/>
        <v>0.20058420420000003</v>
      </c>
      <c r="S541" s="32">
        <f t="shared" si="1344"/>
        <v>1.8483223579571106E-2</v>
      </c>
      <c r="T541">
        <f t="shared" si="1228"/>
        <v>1</v>
      </c>
      <c r="U541" s="32">
        <f t="shared" si="1345"/>
        <v>1.1458446300000001E-3</v>
      </c>
      <c r="V541">
        <f t="shared" si="1229"/>
        <v>1</v>
      </c>
      <c r="W541">
        <f t="shared" si="1230"/>
        <v>100</v>
      </c>
      <c r="X541" s="58">
        <f t="shared" si="1231"/>
        <v>5.1563008350000005E-3</v>
      </c>
      <c r="Y541" s="58">
        <f t="shared" si="1232"/>
        <v>5.1563008350000005E-3</v>
      </c>
      <c r="Z541" s="32">
        <f t="shared" si="1233"/>
        <v>5.1563008350000005E-3</v>
      </c>
      <c r="AA541" s="32">
        <f t="shared" si="1234"/>
        <v>4.3071058665400397E-4</v>
      </c>
      <c r="AB541" s="59">
        <f t="shared" si="1235"/>
        <v>4.9056245199999996E-3</v>
      </c>
      <c r="AC541" s="59">
        <f t="shared" si="1236"/>
        <v>4.9056245199999996E-3</v>
      </c>
      <c r="AD541">
        <f t="shared" si="1237"/>
        <v>1</v>
      </c>
      <c r="AE541" s="59">
        <f t="shared" si="1238"/>
        <v>4.9056245199999996E-3</v>
      </c>
      <c r="AF541" s="59">
        <f t="shared" si="1239"/>
        <v>4.1758461800000006E-3</v>
      </c>
      <c r="AG541" s="59">
        <f t="shared" si="1240"/>
        <v>4.1758461800000006E-3</v>
      </c>
      <c r="AH541">
        <f t="shared" si="1241"/>
        <v>1</v>
      </c>
      <c r="AI541" s="59">
        <f t="shared" si="1242"/>
        <v>4.1758461800000006E-3</v>
      </c>
      <c r="AJ541" s="59">
        <f t="shared" si="1243"/>
        <v>0</v>
      </c>
      <c r="AK541" s="59">
        <f t="shared" si="1244"/>
        <v>0</v>
      </c>
      <c r="AL541" s="59">
        <f t="shared" si="1245"/>
        <v>0</v>
      </c>
      <c r="AM541" s="12">
        <f t="shared" si="1346"/>
        <v>9.4898942867029752E-4</v>
      </c>
      <c r="AN541" s="12">
        <f t="shared" si="1347"/>
        <v>0</v>
      </c>
      <c r="AO541" s="66">
        <f t="shared" si="1246"/>
        <v>1.7540383784762557E-5</v>
      </c>
      <c r="AP541" s="66">
        <f t="shared" si="1247"/>
        <v>4.0873979355103192E-7</v>
      </c>
      <c r="AQ541" s="59">
        <f t="shared" si="1248"/>
        <v>4.6553858105058018E-6</v>
      </c>
      <c r="AR541" s="59">
        <f t="shared" si="1249"/>
        <v>3.9628338805732453E-6</v>
      </c>
      <c r="AS541" s="59">
        <f t="shared" si="1250"/>
        <v>0</v>
      </c>
      <c r="AT541" s="12">
        <f t="shared" si="1251"/>
        <v>9.2242208540090488E-4</v>
      </c>
      <c r="AU541" s="59">
        <f t="shared" si="1348"/>
        <v>0</v>
      </c>
      <c r="AV541" s="59">
        <f t="shared" si="1349"/>
        <v>-3.3881317890172014E-21</v>
      </c>
      <c r="AW541" s="70">
        <f t="shared" si="1252"/>
        <v>0</v>
      </c>
      <c r="AX541" s="20">
        <f t="shared" si="1253"/>
        <v>200000</v>
      </c>
      <c r="AY541" s="20">
        <f t="shared" si="1254"/>
        <v>0</v>
      </c>
      <c r="AZ541" s="20">
        <f t="shared" si="1255"/>
        <v>0</v>
      </c>
      <c r="BA541" s="20">
        <f t="shared" si="1256"/>
        <v>200000</v>
      </c>
      <c r="BB541" s="36">
        <f t="shared" si="1257"/>
        <v>1</v>
      </c>
      <c r="BC541" s="36">
        <f t="shared" si="1258"/>
        <v>0</v>
      </c>
      <c r="BD541" s="80">
        <f t="shared" si="1259"/>
        <v>3.5080767569525113</v>
      </c>
      <c r="BE541" s="36">
        <f t="shared" si="1260"/>
        <v>0</v>
      </c>
      <c r="BF541" s="36">
        <f t="shared" si="1261"/>
        <v>0</v>
      </c>
      <c r="BG541" s="36">
        <f t="shared" si="1262"/>
        <v>3.5080767569525113</v>
      </c>
      <c r="BH541" s="36">
        <f t="shared" si="1263"/>
        <v>8.1747958710206389E-2</v>
      </c>
      <c r="BI541" s="36">
        <f t="shared" si="1264"/>
        <v>0</v>
      </c>
      <c r="BJ541" s="36">
        <f t="shared" si="1265"/>
        <v>0</v>
      </c>
      <c r="BK541" s="36">
        <f t="shared" si="1266"/>
        <v>8.1747958710206389E-2</v>
      </c>
      <c r="BL541" s="68">
        <f ca="1">IF(OR(AT541=0,E541&gt;ProjTerm),0,VLOOKUP(D541,'Life Events'!$AE$5:$AI$1206,5,FALSE))</f>
        <v>8.9651749283257272E-18</v>
      </c>
      <c r="BM541" s="93">
        <f t="shared" ca="1" si="1267"/>
        <v>8.9651749283257272E-18</v>
      </c>
      <c r="BN541" s="93">
        <f t="shared" ca="1" si="1268"/>
        <v>8.2696753533701256E-21</v>
      </c>
      <c r="BO541" s="36">
        <f t="shared" ca="1" si="1269"/>
        <v>1.2587912397204023E-18</v>
      </c>
      <c r="BP541" s="36">
        <f t="shared" si="1270"/>
        <v>1.5007187003200492E-3</v>
      </c>
      <c r="BQ541" s="36">
        <f t="shared" si="1271"/>
        <v>98.343876337970755</v>
      </c>
      <c r="BR541" s="36">
        <f t="shared" si="1272"/>
        <v>154.78110000000001</v>
      </c>
      <c r="BS541" s="36">
        <f t="shared" si="1273"/>
        <v>152.21773357855088</v>
      </c>
      <c r="BT541" s="36">
        <f t="shared" si="1274"/>
        <v>0.14040899924252626</v>
      </c>
      <c r="BU541" s="70" cm="1">
        <f t="array" ref="BU541">IF(AND(ActInt=1,$J541=0),INDEX(Tbl_FwdNom,$B541-IVP,MATCH(ValnDt,Tbl_FwdNom_Cols)),INDEX(Tbl_FwdNom,$B541,MATCH(StartDt,Tbl_FwdNom_Cols)))</f>
        <v>11.209781542</v>
      </c>
      <c r="BV541" s="70" cm="1">
        <f t="array" ref="BV541">INDEX(Tbl_FwdReal,$B541,MATCH(StartDt,Tbl_FwdReal_Cols))</f>
        <v>4.2534709749999999</v>
      </c>
      <c r="BW541" s="70" cm="1">
        <f t="array" ref="BW541">IF(RunType&lt;&gt;"OPN",INDEX(Tbl_FwdReal,$B541,MATCH(ValnDt,Tbl_FwdReal_Cols)),IF(AND($J541=0,ActInt=1),INDEX(Tbl_FwdReal,$B541-IVP,MATCH(ValnDt,Tbl_FwdReal_Cols)),-999))*$K541</f>
        <v>4.2534709749999999</v>
      </c>
      <c r="BX541" s="70">
        <f t="shared" si="1275"/>
        <v>4.2534709749999997E-2</v>
      </c>
      <c r="BY541" s="70">
        <f t="shared" si="1350"/>
        <v>6.6724978093709142E-2</v>
      </c>
      <c r="BZ541" s="64">
        <f t="shared" si="1363"/>
        <v>5.3972786615457125E-3</v>
      </c>
      <c r="CA541" s="70" cm="1">
        <f t="array" ref="CA541">IF($J541=1,CA540*(1+INDEX(Tbl_CPI,$B541,MATCH(IF(RunType="OPN",StartDt,ValnDt),Tbl_CPI_Cols))),0)</f>
        <v>0</v>
      </c>
      <c r="CB541" s="70">
        <f t="shared" si="1351"/>
        <v>20.907253562153869</v>
      </c>
      <c r="CC541" s="70">
        <f t="shared" si="1352"/>
        <v>20.351697620656257</v>
      </c>
      <c r="CD541" s="36">
        <f t="shared" si="1276"/>
        <v>105.27045525480706</v>
      </c>
      <c r="CE541" s="36">
        <f t="shared" si="1277"/>
        <v>1.5754535425380016</v>
      </c>
      <c r="CF541" s="36">
        <f t="shared" si="1278"/>
        <v>0</v>
      </c>
      <c r="CG541" s="36">
        <f t="shared" si="1279"/>
        <v>0.10139563794535121</v>
      </c>
      <c r="CH541" s="36">
        <f t="shared" si="1280"/>
        <v>9.9900549188121468E-2</v>
      </c>
      <c r="CI541" s="36">
        <f t="shared" si="1281"/>
        <v>0</v>
      </c>
      <c r="CJ541" s="36">
        <f t="shared" si="1282"/>
        <v>0</v>
      </c>
      <c r="CK541" s="36">
        <f t="shared" si="1283"/>
        <v>0</v>
      </c>
      <c r="CL541" s="36">
        <f t="shared" si="1284"/>
        <v>1.4950887572297345E-3</v>
      </c>
      <c r="CM541" s="36">
        <f t="shared" si="1285"/>
        <v>0.10139563794535121</v>
      </c>
      <c r="CN541" s="36">
        <f t="shared" ca="1" si="1286"/>
        <v>3.4479149977198711</v>
      </c>
      <c r="CO541" s="20">
        <f t="shared" si="1287"/>
        <v>120000</v>
      </c>
      <c r="CP541" s="20">
        <f t="shared" si="1288"/>
        <v>2</v>
      </c>
      <c r="CQ541" s="64">
        <f t="shared" si="1289"/>
        <v>5.1872149649999998E-2</v>
      </c>
      <c r="CR541" s="64">
        <f t="shared" si="1290"/>
        <v>0.23342467342499998</v>
      </c>
      <c r="CS541" s="36">
        <f t="shared" si="1291"/>
        <v>2.4948903897957355</v>
      </c>
      <c r="CT541" s="36">
        <f t="shared" si="1292"/>
        <v>2.1048460541715071</v>
      </c>
      <c r="CU541" s="36">
        <f t="shared" si="1293"/>
        <v>4.9048775226123831E-2</v>
      </c>
      <c r="CV541" s="36">
        <f t="shared" si="1353"/>
        <v>2.1538948293976308</v>
      </c>
      <c r="CW541" s="36">
        <f t="shared" si="1294"/>
        <v>0</v>
      </c>
      <c r="CX541" s="36">
        <f t="shared" si="1295"/>
        <v>0</v>
      </c>
      <c r="CY541" s="36">
        <f t="shared" si="1296"/>
        <v>0</v>
      </c>
      <c r="CZ541" s="36">
        <f t="shared" si="1354"/>
        <v>0</v>
      </c>
      <c r="DA541" s="64">
        <f t="shared" si="1297"/>
        <v>8.8933256677237171E-3</v>
      </c>
      <c r="DB541" s="70">
        <f t="shared" si="1355"/>
        <v>0.99118506838982434</v>
      </c>
      <c r="DC541" s="70">
        <f>PRODUCT($DB$8:DB541)</f>
        <v>5.8025011979502238E-3</v>
      </c>
      <c r="DD541" s="36">
        <f t="shared" si="1298"/>
        <v>3.2448422460601081</v>
      </c>
      <c r="DE541" s="36">
        <f t="shared" si="1299"/>
        <v>103.66691782968535</v>
      </c>
      <c r="DF541" s="36">
        <f t="shared" si="1300"/>
        <v>1.9954512601022212</v>
      </c>
      <c r="DG541" s="36">
        <f t="shared" si="1301"/>
        <v>4.4171931994704594E-2</v>
      </c>
      <c r="DH541" s="36">
        <f t="shared" ca="1" si="1302"/>
        <v>1.7307318623976999E-17</v>
      </c>
      <c r="DI541" s="36">
        <f t="shared" si="1303"/>
        <v>2.6375456925561229</v>
      </c>
      <c r="DJ541" s="36">
        <f t="shared" ca="1" si="1304"/>
        <v>105.01090060428886</v>
      </c>
      <c r="DK541" s="36">
        <f t="shared" si="1305"/>
        <v>0</v>
      </c>
      <c r="DL541" s="36">
        <f t="shared" si="1306"/>
        <v>0</v>
      </c>
      <c r="DM541" s="36">
        <f t="shared" ca="1" si="1307"/>
        <v>105.01090060428886</v>
      </c>
      <c r="DN541" s="36">
        <f t="shared" ca="1" si="1356"/>
        <v>105.01090060429344</v>
      </c>
      <c r="DO541" s="64" cm="1">
        <f t="array" ref="DO541">IFERROR(INDEX(Tbl_FwdNom,$B541,MATCH(LIDt,Tbl_FwdNom_Cols,0)),0)</f>
        <v>8.3347742920000005</v>
      </c>
      <c r="DP541" s="64">
        <f t="shared" ca="1" si="1357"/>
        <v>8.2730559079999999</v>
      </c>
      <c r="DQ541" s="64">
        <f t="shared" ca="1" si="1308"/>
        <v>6.6458316669404383E-3</v>
      </c>
      <c r="DR541" s="70">
        <f t="shared" ca="1" si="1309"/>
        <v>0.99339804382248786</v>
      </c>
      <c r="DS541" s="70">
        <f ca="1">PRODUCT($DR$8:DR541)</f>
        <v>1.1903973638657573E-2</v>
      </c>
      <c r="DT541" s="36">
        <f t="shared" ca="1" si="1310"/>
        <v>109.90529104146742</v>
      </c>
      <c r="DU541" s="36">
        <f t="shared" ca="1" si="1311"/>
        <v>2.0941929620124449</v>
      </c>
      <c r="DV541" s="36">
        <f t="shared" ca="1" si="1312"/>
        <v>4.6821149605681858E-2</v>
      </c>
      <c r="DW541" s="36">
        <f t="shared" ca="1" si="1313"/>
        <v>1.7832240014855593E-17</v>
      </c>
      <c r="DX541" s="36">
        <f t="shared" ca="1" si="1314"/>
        <v>3.3974394164891337</v>
      </c>
      <c r="DY541" s="36">
        <f t="shared" ca="1" si="1315"/>
        <v>3.6616968465829611E-2</v>
      </c>
      <c r="DZ541" s="36">
        <f t="shared" ca="1" si="1316"/>
        <v>2.7302496051786207</v>
      </c>
      <c r="EA541" s="36">
        <f t="shared" ca="1" si="1317"/>
        <v>0</v>
      </c>
      <c r="EB541" s="36">
        <f t="shared" ca="1" si="1318"/>
        <v>111.3220900110295</v>
      </c>
      <c r="EC541" s="36">
        <f t="shared" ca="1" si="1319"/>
        <v>0</v>
      </c>
      <c r="ED541" s="36">
        <f t="shared" ca="1" si="1320"/>
        <v>0</v>
      </c>
      <c r="EE541" s="36">
        <f t="shared" ca="1" si="1358"/>
        <v>0</v>
      </c>
      <c r="EF541" s="36">
        <f t="shared" ca="1" si="1321"/>
        <v>111.3220900110295</v>
      </c>
      <c r="EG541" s="64"/>
      <c r="EH541" s="64"/>
      <c r="EI541" s="64"/>
      <c r="EJ541" s="70"/>
      <c r="EK541" s="70"/>
      <c r="EL541" s="70"/>
      <c r="EM541" s="70"/>
      <c r="EN541" s="70"/>
      <c r="EO541" s="36">
        <f t="shared" ca="1" si="1322"/>
        <v>0.95605704205236575</v>
      </c>
      <c r="EP541" s="36">
        <f t="shared" ca="1" si="1323"/>
        <v>0</v>
      </c>
      <c r="EQ541" s="36">
        <f t="shared" si="1324"/>
        <v>2.820279055227227</v>
      </c>
      <c r="ER541" s="36">
        <f t="shared" si="1325"/>
        <v>1.9450525427135646E-2</v>
      </c>
      <c r="ES541" s="36">
        <f t="shared" si="1326"/>
        <v>-1.7762818078114861E-2</v>
      </c>
      <c r="ET541" s="36">
        <f t="shared" ca="1" si="1327"/>
        <v>0</v>
      </c>
      <c r="EU541" s="36">
        <f t="shared" ca="1" si="1359"/>
        <v>1.9450525427135646E-2</v>
      </c>
      <c r="EV541" s="36">
        <f t="shared" si="1328"/>
        <v>4.3538177750679329E-2</v>
      </c>
      <c r="EW541" s="36">
        <f t="shared" si="1329"/>
        <v>3.6865779849938596</v>
      </c>
      <c r="EX541" s="36">
        <f t="shared" ca="1" si="1360"/>
        <v>6.5698457433989015</v>
      </c>
      <c r="EY541" s="36">
        <f t="shared" si="1330"/>
        <v>0</v>
      </c>
      <c r="EZ541" s="36">
        <f t="shared" si="1331"/>
        <v>0</v>
      </c>
      <c r="FA541" s="36">
        <f t="shared" si="1332"/>
        <v>0</v>
      </c>
      <c r="FB541" s="36">
        <f t="shared" si="1333"/>
        <v>0</v>
      </c>
      <c r="FC541" s="36">
        <f t="shared" si="1361"/>
        <v>0</v>
      </c>
      <c r="FD541" s="36">
        <f t="shared" si="1334"/>
        <v>0</v>
      </c>
      <c r="FE541" s="36">
        <f t="shared" si="1335"/>
        <v>0</v>
      </c>
      <c r="FF541" s="36">
        <f t="shared" si="1362"/>
        <v>0</v>
      </c>
      <c r="FG541" s="36">
        <f t="shared" ca="1" si="1336"/>
        <v>6.5698457433989015</v>
      </c>
      <c r="FH541" s="36">
        <f t="shared" ca="1" si="1337"/>
        <v>5.8427777782754854E-2</v>
      </c>
      <c r="FI541" s="36">
        <f t="shared" ca="1" si="1338"/>
        <v>-0.2173676932550814</v>
      </c>
      <c r="FJ541" s="36">
        <f t="shared" ca="1" si="1339"/>
        <v>6.7927303553285503</v>
      </c>
      <c r="FK541" s="36">
        <f t="shared" si="1340"/>
        <v>0</v>
      </c>
      <c r="FL541" s="36">
        <f t="shared" si="1341"/>
        <v>0</v>
      </c>
      <c r="FM541" s="36">
        <f t="shared" ca="1" si="1342"/>
        <v>0</v>
      </c>
      <c r="FN541" s="36">
        <f t="shared" ca="1" si="1364"/>
        <v>6.7927303553285503</v>
      </c>
    </row>
    <row r="542" spans="2:170" x14ac:dyDescent="0.25">
      <c r="B542" s="2">
        <v>534</v>
      </c>
      <c r="C542" s="2">
        <f t="shared" si="1218"/>
        <v>45</v>
      </c>
      <c r="D542" s="2">
        <f t="shared" si="1367"/>
        <v>558</v>
      </c>
      <c r="E542" s="2">
        <f t="shared" si="1365"/>
        <v>47</v>
      </c>
      <c r="F542" s="189">
        <f t="shared" si="1369"/>
        <v>61971</v>
      </c>
      <c r="G542" s="2">
        <f t="shared" si="1368"/>
        <v>8</v>
      </c>
      <c r="H542" s="187">
        <f t="shared" si="1219"/>
        <v>79.083333333333343</v>
      </c>
      <c r="I542" s="186">
        <f t="shared" si="1366"/>
        <v>79</v>
      </c>
      <c r="J542" s="2">
        <f t="shared" si="1220"/>
        <v>0</v>
      </c>
      <c r="K542" s="2">
        <f t="shared" si="1221"/>
        <v>1</v>
      </c>
      <c r="L542">
        <f t="shared" si="1222"/>
        <v>2</v>
      </c>
      <c r="M542" s="190">
        <f t="shared" si="1343"/>
        <v>4.4574267600000002E-2</v>
      </c>
      <c r="N542">
        <f t="shared" si="1223"/>
        <v>1</v>
      </c>
      <c r="O542">
        <f t="shared" si="1224"/>
        <v>100</v>
      </c>
      <c r="P542" s="58">
        <f t="shared" si="1225"/>
        <v>0.20058420420000003</v>
      </c>
      <c r="Q542" s="106">
        <f t="shared" si="1226"/>
        <v>0.20058420420000003</v>
      </c>
      <c r="R542" s="59">
        <f t="shared" si="1227"/>
        <v>0.20058420420000003</v>
      </c>
      <c r="S542" s="32">
        <f t="shared" si="1344"/>
        <v>1.8483223579571106E-2</v>
      </c>
      <c r="T542">
        <f t="shared" si="1228"/>
        <v>1</v>
      </c>
      <c r="U542" s="32">
        <f t="shared" si="1345"/>
        <v>1.1458446300000001E-3</v>
      </c>
      <c r="V542">
        <f t="shared" si="1229"/>
        <v>1</v>
      </c>
      <c r="W542">
        <f t="shared" si="1230"/>
        <v>100</v>
      </c>
      <c r="X542" s="58">
        <f t="shared" si="1231"/>
        <v>5.1563008350000005E-3</v>
      </c>
      <c r="Y542" s="58">
        <f t="shared" si="1232"/>
        <v>5.1563008350000005E-3</v>
      </c>
      <c r="Z542" s="32">
        <f t="shared" si="1233"/>
        <v>5.1563008350000005E-3</v>
      </c>
      <c r="AA542" s="32">
        <f t="shared" si="1234"/>
        <v>4.3071058665400397E-4</v>
      </c>
      <c r="AB542" s="59">
        <f t="shared" si="1235"/>
        <v>4.9056245199999996E-3</v>
      </c>
      <c r="AC542" s="59">
        <f t="shared" si="1236"/>
        <v>4.9056245199999996E-3</v>
      </c>
      <c r="AD542">
        <f t="shared" si="1237"/>
        <v>1</v>
      </c>
      <c r="AE542" s="59">
        <f t="shared" si="1238"/>
        <v>4.9056245199999996E-3</v>
      </c>
      <c r="AF542" s="59">
        <f t="shared" si="1239"/>
        <v>4.1758461800000006E-3</v>
      </c>
      <c r="AG542" s="59">
        <f t="shared" si="1240"/>
        <v>4.1758461800000006E-3</v>
      </c>
      <c r="AH542">
        <f t="shared" si="1241"/>
        <v>1</v>
      </c>
      <c r="AI542" s="59">
        <f t="shared" si="1242"/>
        <v>4.1758461800000006E-3</v>
      </c>
      <c r="AJ542" s="59">
        <f t="shared" si="1243"/>
        <v>0</v>
      </c>
      <c r="AK542" s="59">
        <f t="shared" si="1244"/>
        <v>0</v>
      </c>
      <c r="AL542" s="59">
        <f t="shared" si="1245"/>
        <v>0</v>
      </c>
      <c r="AM542" s="12">
        <f t="shared" si="1346"/>
        <v>9.2242208540090488E-4</v>
      </c>
      <c r="AN542" s="12">
        <f t="shared" si="1347"/>
        <v>0</v>
      </c>
      <c r="AO542" s="66">
        <f t="shared" si="1246"/>
        <v>1.7049333639199156E-5</v>
      </c>
      <c r="AP542" s="66">
        <f t="shared" si="1247"/>
        <v>3.972969575456335E-7</v>
      </c>
      <c r="AQ542" s="59">
        <f t="shared" si="1248"/>
        <v>4.5250563999322123E-6</v>
      </c>
      <c r="AR542" s="59">
        <f t="shared" si="1249"/>
        <v>3.8518927416690029E-6</v>
      </c>
      <c r="AS542" s="59">
        <f t="shared" si="1250"/>
        <v>0</v>
      </c>
      <c r="AT542" s="12">
        <f t="shared" si="1251"/>
        <v>8.9659850566255878E-4</v>
      </c>
      <c r="AU542" s="59">
        <f t="shared" si="1348"/>
        <v>0</v>
      </c>
      <c r="AV542" s="59">
        <f t="shared" si="1349"/>
        <v>-9.6561755986990239E-20</v>
      </c>
      <c r="AW542" s="70">
        <f t="shared" si="1252"/>
        <v>0</v>
      </c>
      <c r="AX542" s="20">
        <f t="shared" si="1253"/>
        <v>200000</v>
      </c>
      <c r="AY542" s="20">
        <f t="shared" si="1254"/>
        <v>0</v>
      </c>
      <c r="AZ542" s="20">
        <f t="shared" si="1255"/>
        <v>0</v>
      </c>
      <c r="BA542" s="20">
        <f t="shared" si="1256"/>
        <v>200000</v>
      </c>
      <c r="BB542" s="36">
        <f t="shared" si="1257"/>
        <v>1</v>
      </c>
      <c r="BC542" s="36">
        <f t="shared" si="1258"/>
        <v>0</v>
      </c>
      <c r="BD542" s="80">
        <f t="shared" si="1259"/>
        <v>3.4098667278398311</v>
      </c>
      <c r="BE542" s="36">
        <f t="shared" si="1260"/>
        <v>0</v>
      </c>
      <c r="BF542" s="36">
        <f t="shared" si="1261"/>
        <v>0</v>
      </c>
      <c r="BG542" s="36">
        <f t="shared" si="1262"/>
        <v>3.4098667278398311</v>
      </c>
      <c r="BH542" s="36">
        <f t="shared" si="1263"/>
        <v>7.9459391509126703E-2</v>
      </c>
      <c r="BI542" s="36">
        <f t="shared" si="1264"/>
        <v>0</v>
      </c>
      <c r="BJ542" s="36">
        <f t="shared" si="1265"/>
        <v>0</v>
      </c>
      <c r="BK542" s="36">
        <f t="shared" si="1266"/>
        <v>7.9459391509126703E-2</v>
      </c>
      <c r="BL542" s="68">
        <f ca="1">IF(OR(AT542=0,E542&gt;ProjTerm),0,VLOOKUP(D542,'Life Events'!$AE$5:$AI$1206,5,FALSE))</f>
        <v>8.7141912265107169E-18</v>
      </c>
      <c r="BM542" s="93">
        <f t="shared" ca="1" si="1267"/>
        <v>8.7141912265107169E-18</v>
      </c>
      <c r="BN542" s="93">
        <f t="shared" ca="1" si="1268"/>
        <v>7.8131308317472892E-21</v>
      </c>
      <c r="BO542" s="36">
        <f t="shared" ca="1" si="1269"/>
        <v>1.1892970673612705E-18</v>
      </c>
      <c r="BP542" s="36">
        <f t="shared" si="1270"/>
        <v>1.458705472714274E-3</v>
      </c>
      <c r="BQ542" s="36">
        <f t="shared" si="1271"/>
        <v>98.343876337970755</v>
      </c>
      <c r="BR542" s="36">
        <f t="shared" si="1272"/>
        <v>154.78110000000001</v>
      </c>
      <c r="BS542" s="36">
        <f t="shared" si="1273"/>
        <v>152.21773357855088</v>
      </c>
      <c r="BT542" s="36">
        <f t="shared" si="1274"/>
        <v>0.13647819246187021</v>
      </c>
      <c r="BU542" s="70" cm="1">
        <f t="array" ref="BU542">IF(AND(ActInt=1,$J542=0),INDEX(Tbl_FwdNom,$B542-IVP,MATCH(ValnDt,Tbl_FwdNom_Cols)),INDEX(Tbl_FwdNom,$B542,MATCH(StartDt,Tbl_FwdNom_Cols)))</f>
        <v>11.203743253000001</v>
      </c>
      <c r="BV542" s="70" cm="1">
        <f t="array" ref="BV542">INDEX(Tbl_FwdReal,$B542,MATCH(StartDt,Tbl_FwdReal_Cols))</f>
        <v>4.2500623940000004</v>
      </c>
      <c r="BW542" s="70" cm="1">
        <f t="array" ref="BW542">IF(RunType&lt;&gt;"OPN",INDEX(Tbl_FwdReal,$B542,MATCH(ValnDt,Tbl_FwdReal_Cols)),IF(AND($J542=0,ActInt=1),INDEX(Tbl_FwdReal,$B542-IVP,MATCH(ValnDt,Tbl_FwdReal_Cols)),-999))*$K542</f>
        <v>4.2500623940000004</v>
      </c>
      <c r="BX542" s="70">
        <f t="shared" si="1275"/>
        <v>4.2500623940000003E-2</v>
      </c>
      <c r="BY542" s="70">
        <f t="shared" si="1350"/>
        <v>6.6701934745318603E-2</v>
      </c>
      <c r="BZ542" s="64">
        <f t="shared" si="1363"/>
        <v>5.3954687644601762E-3</v>
      </c>
      <c r="CA542" s="70" cm="1">
        <f t="array" ref="CA542">IF($J542=1,CA541*(1+INDEX(Tbl_CPI,$B542,MATCH(IF(RunType="OPN",StartDt,ValnDt),Tbl_CPI_Cols))),0)</f>
        <v>0</v>
      </c>
      <c r="CB542" s="70">
        <f t="shared" si="1351"/>
        <v>21.020057995699119</v>
      </c>
      <c r="CC542" s="70">
        <f t="shared" si="1352"/>
        <v>20.351697620656257</v>
      </c>
      <c r="CD542" s="36">
        <f t="shared" si="1276"/>
        <v>105.27045525480706</v>
      </c>
      <c r="CE542" s="36">
        <f t="shared" si="1277"/>
        <v>1.5754535425380016</v>
      </c>
      <c r="CF542" s="36">
        <f t="shared" si="1278"/>
        <v>0</v>
      </c>
      <c r="CG542" s="36">
        <f t="shared" si="1279"/>
        <v>9.8557026009401916E-2</v>
      </c>
      <c r="CH542" s="36">
        <f t="shared" si="1280"/>
        <v>9.7103792867241773E-2</v>
      </c>
      <c r="CI542" s="36">
        <f t="shared" si="1281"/>
        <v>0</v>
      </c>
      <c r="CJ542" s="36">
        <f t="shared" si="1282"/>
        <v>0</v>
      </c>
      <c r="CK542" s="36">
        <f t="shared" si="1283"/>
        <v>0</v>
      </c>
      <c r="CL542" s="36">
        <f t="shared" si="1284"/>
        <v>1.4532331421601467E-3</v>
      </c>
      <c r="CM542" s="36">
        <f t="shared" si="1285"/>
        <v>9.8557026009401916E-2</v>
      </c>
      <c r="CN542" s="36">
        <f t="shared" ca="1" si="1286"/>
        <v>3.3513892214143732</v>
      </c>
      <c r="CO542" s="20">
        <f t="shared" si="1287"/>
        <v>120000</v>
      </c>
      <c r="CP542" s="20">
        <f t="shared" si="1288"/>
        <v>2</v>
      </c>
      <c r="CQ542" s="64">
        <f t="shared" si="1289"/>
        <v>5.1872149649999998E-2</v>
      </c>
      <c r="CR542" s="64">
        <f t="shared" si="1290"/>
        <v>0.23342467342499998</v>
      </c>
      <c r="CS542" s="36">
        <f t="shared" si="1291"/>
        <v>2.4250449232365501</v>
      </c>
      <c r="CT542" s="36">
        <f t="shared" si="1292"/>
        <v>2.0459200367038988</v>
      </c>
      <c r="CU542" s="36">
        <f t="shared" si="1293"/>
        <v>4.7675634905476022E-2</v>
      </c>
      <c r="CV542" s="36">
        <f t="shared" si="1353"/>
        <v>2.0935956716093749</v>
      </c>
      <c r="CW542" s="36">
        <f t="shared" si="1294"/>
        <v>0</v>
      </c>
      <c r="CX542" s="36">
        <f t="shared" si="1295"/>
        <v>0</v>
      </c>
      <c r="CY542" s="36">
        <f t="shared" si="1296"/>
        <v>0</v>
      </c>
      <c r="CZ542" s="36">
        <f t="shared" si="1354"/>
        <v>0</v>
      </c>
      <c r="DA542" s="64">
        <f t="shared" si="1297"/>
        <v>8.8887606158343235E-3</v>
      </c>
      <c r="DB542" s="70">
        <f t="shared" si="1355"/>
        <v>0.99118955333548509</v>
      </c>
      <c r="DC542" s="70">
        <f>PRODUCT($DB$8:DB542)</f>
        <v>5.7513785706248995E-3</v>
      </c>
      <c r="DD542" s="36">
        <f t="shared" si="1298"/>
        <v>3.1372066795596121</v>
      </c>
      <c r="DE542" s="36">
        <f t="shared" si="1299"/>
        <v>101.17852151821496</v>
      </c>
      <c r="DF542" s="36">
        <f t="shared" si="1300"/>
        <v>1.9337289571647078</v>
      </c>
      <c r="DG542" s="36">
        <f t="shared" si="1301"/>
        <v>4.3105860251430164E-2</v>
      </c>
      <c r="DH542" s="36">
        <f t="shared" ca="1" si="1302"/>
        <v>1.6271862168766231E-17</v>
      </c>
      <c r="DI542" s="36">
        <f t="shared" si="1303"/>
        <v>2.5615571290099712</v>
      </c>
      <c r="DJ542" s="36">
        <f t="shared" ca="1" si="1304"/>
        <v>102.4934950645786</v>
      </c>
      <c r="DK542" s="36">
        <f t="shared" si="1305"/>
        <v>0</v>
      </c>
      <c r="DL542" s="36">
        <f t="shared" si="1306"/>
        <v>0</v>
      </c>
      <c r="DM542" s="36">
        <f t="shared" ca="1" si="1307"/>
        <v>102.4934950645786</v>
      </c>
      <c r="DN542" s="36">
        <f t="shared" ca="1" si="1356"/>
        <v>102.49349506458314</v>
      </c>
      <c r="DO542" s="64" cm="1">
        <f t="array" ref="DO542">IFERROR(INDEX(Tbl_FwdNom,$B542,MATCH(LIDt,Tbl_FwdNom_Cols,0)),0)</f>
        <v>8.3330594169999994</v>
      </c>
      <c r="DP542" s="64">
        <f t="shared" ca="1" si="1357"/>
        <v>8.2713420109999998</v>
      </c>
      <c r="DQ542" s="64">
        <f t="shared" ca="1" si="1308"/>
        <v>6.6445037744082835E-3</v>
      </c>
      <c r="DR542" s="70">
        <f t="shared" ca="1" si="1309"/>
        <v>0.99339935424124926</v>
      </c>
      <c r="DS542" s="70">
        <f ca="1">PRODUCT($DR$8:DR542)</f>
        <v>1.1825399725547288E-2</v>
      </c>
      <c r="DT542" s="36">
        <f t="shared" ca="1" si="1310"/>
        <v>107.22569043478006</v>
      </c>
      <c r="DU542" s="36">
        <f t="shared" ca="1" si="1311"/>
        <v>2.0286484435437488</v>
      </c>
      <c r="DV542" s="36">
        <f t="shared" ca="1" si="1312"/>
        <v>4.5673547438244672E-2</v>
      </c>
      <c r="DW542" s="36">
        <f t="shared" ca="1" si="1313"/>
        <v>1.6761429333579184E-17</v>
      </c>
      <c r="DX542" s="36">
        <f t="shared" ca="1" si="1314"/>
        <v>3.2835355230534491</v>
      </c>
      <c r="DY542" s="36">
        <f t="shared" ca="1" si="1315"/>
        <v>3.5397380895749876E-2</v>
      </c>
      <c r="DZ542" s="36">
        <f t="shared" ca="1" si="1316"/>
        <v>2.650641759599849</v>
      </c>
      <c r="EA542" s="36">
        <f t="shared" ca="1" si="1317"/>
        <v>0</v>
      </c>
      <c r="EB542" s="36">
        <f t="shared" ca="1" si="1318"/>
        <v>108.61116894832772</v>
      </c>
      <c r="EC542" s="36">
        <f t="shared" ca="1" si="1319"/>
        <v>0</v>
      </c>
      <c r="ED542" s="36">
        <f t="shared" ca="1" si="1320"/>
        <v>0</v>
      </c>
      <c r="EE542" s="36">
        <f t="shared" ca="1" si="1358"/>
        <v>0</v>
      </c>
      <c r="EF542" s="36">
        <f t="shared" ca="1" si="1321"/>
        <v>108.61116894832772</v>
      </c>
      <c r="EG542" s="64"/>
      <c r="EH542" s="64"/>
      <c r="EI542" s="64"/>
      <c r="EJ542" s="70"/>
      <c r="EK542" s="70"/>
      <c r="EL542" s="70"/>
      <c r="EM542" s="70"/>
      <c r="EN542" s="70"/>
      <c r="EO542" s="36">
        <f t="shared" ca="1" si="1322"/>
        <v>0.93254070771348951</v>
      </c>
      <c r="EP542" s="36">
        <f t="shared" ca="1" si="1323"/>
        <v>0</v>
      </c>
      <c r="EQ542" s="36">
        <f t="shared" si="1324"/>
        <v>2.7522127589808481</v>
      </c>
      <c r="ER542" s="36">
        <f t="shared" si="1325"/>
        <v>1.8805326627217386E-2</v>
      </c>
      <c r="ES542" s="36">
        <f t="shared" si="1326"/>
        <v>-1.7173602689044842E-2</v>
      </c>
      <c r="ET542" s="36">
        <f t="shared" ca="1" si="1327"/>
        <v>0</v>
      </c>
      <c r="EU542" s="36">
        <f t="shared" ca="1" si="1359"/>
        <v>1.8805326627217386E-2</v>
      </c>
      <c r="EV542" s="36">
        <f t="shared" si="1328"/>
        <v>4.2283828453137919E-2</v>
      </c>
      <c r="EW542" s="36">
        <f t="shared" si="1329"/>
        <v>3.5976039138653721</v>
      </c>
      <c r="EX542" s="36">
        <f t="shared" ca="1" si="1360"/>
        <v>6.4109058279265749</v>
      </c>
      <c r="EY542" s="36">
        <f t="shared" si="1330"/>
        <v>0</v>
      </c>
      <c r="EZ542" s="36">
        <f t="shared" si="1331"/>
        <v>0</v>
      </c>
      <c r="FA542" s="36">
        <f t="shared" si="1332"/>
        <v>0</v>
      </c>
      <c r="FB542" s="36">
        <f t="shared" si="1333"/>
        <v>0</v>
      </c>
      <c r="FC542" s="36">
        <f t="shared" si="1361"/>
        <v>0</v>
      </c>
      <c r="FD542" s="36">
        <f t="shared" si="1334"/>
        <v>0</v>
      </c>
      <c r="FE542" s="36">
        <f t="shared" si="1335"/>
        <v>0</v>
      </c>
      <c r="FF542" s="36">
        <f t="shared" si="1362"/>
        <v>0</v>
      </c>
      <c r="FG542" s="36">
        <f t="shared" ca="1" si="1336"/>
        <v>6.4109058279265749</v>
      </c>
      <c r="FH542" s="36">
        <f t="shared" ca="1" si="1337"/>
        <v>5.6985007235096474E-2</v>
      </c>
      <c r="FI542" s="36">
        <f t="shared" ca="1" si="1338"/>
        <v>-0.21128250338601917</v>
      </c>
      <c r="FJ542" s="36">
        <f t="shared" ca="1" si="1339"/>
        <v>6.6265821744270497</v>
      </c>
      <c r="FK542" s="36">
        <f t="shared" si="1340"/>
        <v>0</v>
      </c>
      <c r="FL542" s="36">
        <f t="shared" si="1341"/>
        <v>0</v>
      </c>
      <c r="FM542" s="36">
        <f t="shared" ca="1" si="1342"/>
        <v>0</v>
      </c>
      <c r="FN542" s="36">
        <f t="shared" ca="1" si="1364"/>
        <v>6.6265821744270497</v>
      </c>
    </row>
    <row r="543" spans="2:170" x14ac:dyDescent="0.25">
      <c r="B543" s="2">
        <v>535</v>
      </c>
      <c r="C543" s="2">
        <f t="shared" si="1218"/>
        <v>45</v>
      </c>
      <c r="D543" s="2">
        <f t="shared" si="1367"/>
        <v>559</v>
      </c>
      <c r="E543" s="2">
        <f t="shared" si="1365"/>
        <v>47</v>
      </c>
      <c r="F543" s="189">
        <f t="shared" si="1369"/>
        <v>62001</v>
      </c>
      <c r="G543" s="2">
        <f t="shared" si="1368"/>
        <v>9</v>
      </c>
      <c r="H543" s="187">
        <f t="shared" si="1219"/>
        <v>79.166666666666671</v>
      </c>
      <c r="I543" s="186">
        <f t="shared" si="1366"/>
        <v>79</v>
      </c>
      <c r="J543" s="2">
        <f t="shared" si="1220"/>
        <v>0</v>
      </c>
      <c r="K543" s="2">
        <f t="shared" si="1221"/>
        <v>1</v>
      </c>
      <c r="L543">
        <f t="shared" si="1222"/>
        <v>2</v>
      </c>
      <c r="M543" s="190">
        <f t="shared" si="1343"/>
        <v>4.4574267600000002E-2</v>
      </c>
      <c r="N543">
        <f t="shared" si="1223"/>
        <v>1</v>
      </c>
      <c r="O543">
        <f t="shared" si="1224"/>
        <v>100</v>
      </c>
      <c r="P543" s="58">
        <f t="shared" si="1225"/>
        <v>0.20058420420000003</v>
      </c>
      <c r="Q543" s="106">
        <f t="shared" si="1226"/>
        <v>0.20058420420000003</v>
      </c>
      <c r="R543" s="59">
        <f t="shared" si="1227"/>
        <v>0.20058420420000003</v>
      </c>
      <c r="S543" s="32">
        <f t="shared" si="1344"/>
        <v>1.8483223579571106E-2</v>
      </c>
      <c r="T543">
        <f t="shared" si="1228"/>
        <v>1</v>
      </c>
      <c r="U543" s="32">
        <f t="shared" si="1345"/>
        <v>1.1458446300000001E-3</v>
      </c>
      <c r="V543">
        <f t="shared" si="1229"/>
        <v>1</v>
      </c>
      <c r="W543">
        <f t="shared" si="1230"/>
        <v>100</v>
      </c>
      <c r="X543" s="58">
        <f t="shared" si="1231"/>
        <v>5.1563008350000005E-3</v>
      </c>
      <c r="Y543" s="58">
        <f t="shared" si="1232"/>
        <v>5.1563008350000005E-3</v>
      </c>
      <c r="Z543" s="32">
        <f t="shared" si="1233"/>
        <v>5.1563008350000005E-3</v>
      </c>
      <c r="AA543" s="32">
        <f t="shared" si="1234"/>
        <v>4.3071058665400397E-4</v>
      </c>
      <c r="AB543" s="59">
        <f t="shared" si="1235"/>
        <v>4.9056245199999996E-3</v>
      </c>
      <c r="AC543" s="59">
        <f t="shared" si="1236"/>
        <v>4.9056245199999996E-3</v>
      </c>
      <c r="AD543">
        <f t="shared" si="1237"/>
        <v>1</v>
      </c>
      <c r="AE543" s="59">
        <f t="shared" si="1238"/>
        <v>4.9056245199999996E-3</v>
      </c>
      <c r="AF543" s="59">
        <f t="shared" si="1239"/>
        <v>4.1758461800000006E-3</v>
      </c>
      <c r="AG543" s="59">
        <f t="shared" si="1240"/>
        <v>4.1758461800000006E-3</v>
      </c>
      <c r="AH543">
        <f t="shared" si="1241"/>
        <v>1</v>
      </c>
      <c r="AI543" s="59">
        <f t="shared" si="1242"/>
        <v>4.1758461800000006E-3</v>
      </c>
      <c r="AJ543" s="59">
        <f t="shared" si="1243"/>
        <v>0</v>
      </c>
      <c r="AK543" s="59">
        <f t="shared" si="1244"/>
        <v>0</v>
      </c>
      <c r="AL543" s="59">
        <f t="shared" si="1245"/>
        <v>0</v>
      </c>
      <c r="AM543" s="12">
        <f t="shared" si="1346"/>
        <v>8.9659850566255878E-4</v>
      </c>
      <c r="AN543" s="12">
        <f t="shared" si="1347"/>
        <v>0</v>
      </c>
      <c r="AO543" s="66">
        <f t="shared" si="1246"/>
        <v>1.6572030641270425E-5</v>
      </c>
      <c r="AP543" s="66">
        <f t="shared" si="1247"/>
        <v>3.8617446836702401E-7</v>
      </c>
      <c r="AQ543" s="59">
        <f t="shared" si="1248"/>
        <v>4.3983756139736064E-6</v>
      </c>
      <c r="AR543" s="59">
        <f t="shared" si="1249"/>
        <v>3.7440574448647051E-6</v>
      </c>
      <c r="AS543" s="59">
        <f t="shared" si="1250"/>
        <v>0</v>
      </c>
      <c r="AT543" s="12">
        <f t="shared" si="1251"/>
        <v>8.7149786749408302E-4</v>
      </c>
      <c r="AU543" s="59">
        <f t="shared" si="1348"/>
        <v>8.4703294725430034E-22</v>
      </c>
      <c r="AV543" s="59">
        <f t="shared" si="1349"/>
        <v>0</v>
      </c>
      <c r="AW543" s="70">
        <f t="shared" si="1252"/>
        <v>0</v>
      </c>
      <c r="AX543" s="20">
        <f t="shared" si="1253"/>
        <v>200000</v>
      </c>
      <c r="AY543" s="20">
        <f t="shared" si="1254"/>
        <v>0</v>
      </c>
      <c r="AZ543" s="20">
        <f t="shared" si="1255"/>
        <v>0</v>
      </c>
      <c r="BA543" s="20">
        <f t="shared" si="1256"/>
        <v>200000</v>
      </c>
      <c r="BB543" s="36">
        <f t="shared" si="1257"/>
        <v>1</v>
      </c>
      <c r="BC543" s="36">
        <f t="shared" si="1258"/>
        <v>0</v>
      </c>
      <c r="BD543" s="80">
        <f t="shared" si="1259"/>
        <v>3.3144061282540851</v>
      </c>
      <c r="BE543" s="36">
        <f t="shared" si="1260"/>
        <v>0</v>
      </c>
      <c r="BF543" s="36">
        <f t="shared" si="1261"/>
        <v>0</v>
      </c>
      <c r="BG543" s="36">
        <f t="shared" si="1262"/>
        <v>3.3144061282540851</v>
      </c>
      <c r="BH543" s="36">
        <f t="shared" si="1263"/>
        <v>7.7234893673404803E-2</v>
      </c>
      <c r="BI543" s="36">
        <f t="shared" si="1264"/>
        <v>0</v>
      </c>
      <c r="BJ543" s="36">
        <f t="shared" si="1265"/>
        <v>0</v>
      </c>
      <c r="BK543" s="36">
        <f t="shared" si="1266"/>
        <v>7.7234893673404803E-2</v>
      </c>
      <c r="BL543" s="68">
        <f ca="1">IF(OR(AT543=0,E543&gt;ProjTerm),0,VLOOKUP(D543,'Life Events'!$AE$5:$AI$1206,5,FALSE))</f>
        <v>8.4702339150428423E-18</v>
      </c>
      <c r="BM543" s="93">
        <f t="shared" ca="1" si="1267"/>
        <v>8.4702339150428423E-18</v>
      </c>
      <c r="BN543" s="93">
        <f t="shared" ca="1" si="1268"/>
        <v>7.3817907941358948E-21</v>
      </c>
      <c r="BO543" s="36">
        <f t="shared" ca="1" si="1269"/>
        <v>1.1236394644343772E-18</v>
      </c>
      <c r="BP543" s="36">
        <f t="shared" si="1270"/>
        <v>1.4178684224250599E-3</v>
      </c>
      <c r="BQ543" s="36">
        <f t="shared" si="1271"/>
        <v>98.343876337970755</v>
      </c>
      <c r="BR543" s="36">
        <f t="shared" si="1272"/>
        <v>154.78110000000001</v>
      </c>
      <c r="BS543" s="36">
        <f t="shared" si="1273"/>
        <v>152.21773357855088</v>
      </c>
      <c r="BT543" s="36">
        <f t="shared" si="1274"/>
        <v>0.13265743020848955</v>
      </c>
      <c r="BU543" s="70" cm="1">
        <f t="array" ref="BU543">IF(AND(ActInt=1,$J543=0),INDEX(Tbl_FwdNom,$B543-IVP,MATCH(ValnDt,Tbl_FwdNom_Cols)),INDEX(Tbl_FwdNom,$B543,MATCH(StartDt,Tbl_FwdNom_Cols)))</f>
        <v>11.197705292</v>
      </c>
      <c r="BV543" s="70" cm="1">
        <f t="array" ref="BV543">INDEX(Tbl_FwdReal,$B543,MATCH(StartDt,Tbl_FwdReal_Cols))</f>
        <v>4.2466539240000003</v>
      </c>
      <c r="BW543" s="70" cm="1">
        <f t="array" ref="BW543">IF(RunType&lt;&gt;"OPN",INDEX(Tbl_FwdReal,$B543,MATCH(ValnDt,Tbl_FwdReal_Cols)),IF(AND($J543=0,ActInt=1),INDEX(Tbl_FwdReal,$B543-IVP,MATCH(ValnDt,Tbl_FwdReal_Cols)),-999))*$K543</f>
        <v>4.2466539240000003</v>
      </c>
      <c r="BX543" s="70">
        <f t="shared" si="1275"/>
        <v>4.2466539240000004E-2</v>
      </c>
      <c r="BY543" s="70">
        <f t="shared" si="1350"/>
        <v>6.6678891900622261E-2</v>
      </c>
      <c r="BZ543" s="64">
        <f t="shared" si="1363"/>
        <v>5.3936588710972178E-3</v>
      </c>
      <c r="CA543" s="70" cm="1">
        <f t="array" ref="CA543">IF($J543=1,CA542*(1+INDEX(Tbl_CPI,$B543,MATCH(IF(RunType="OPN",StartDt,ValnDt),Tbl_CPI_Cols))),0)</f>
        <v>0</v>
      </c>
      <c r="CB543" s="70">
        <f t="shared" si="1351"/>
        <v>21.1334330179786</v>
      </c>
      <c r="CC543" s="70">
        <f t="shared" si="1352"/>
        <v>20.351697620656257</v>
      </c>
      <c r="CD543" s="36">
        <f t="shared" si="1276"/>
        <v>105.27045525480706</v>
      </c>
      <c r="CE543" s="36">
        <f t="shared" si="1277"/>
        <v>1.5754535425380016</v>
      </c>
      <c r="CF543" s="36">
        <f t="shared" si="1278"/>
        <v>0</v>
      </c>
      <c r="CG543" s="36">
        <f t="shared" si="1279"/>
        <v>9.5797882163857623E-2</v>
      </c>
      <c r="CH543" s="36">
        <f t="shared" si="1280"/>
        <v>9.4385332871877267E-2</v>
      </c>
      <c r="CI543" s="36">
        <f t="shared" si="1281"/>
        <v>0</v>
      </c>
      <c r="CJ543" s="36">
        <f t="shared" si="1282"/>
        <v>0</v>
      </c>
      <c r="CK543" s="36">
        <f t="shared" si="1283"/>
        <v>0</v>
      </c>
      <c r="CL543" s="36">
        <f t="shared" si="1284"/>
        <v>1.4125492919803567E-3</v>
      </c>
      <c r="CM543" s="36">
        <f t="shared" si="1285"/>
        <v>9.5797882163857623E-2</v>
      </c>
      <c r="CN543" s="36">
        <f t="shared" ca="1" si="1286"/>
        <v>3.2575657232965751</v>
      </c>
      <c r="CO543" s="20">
        <f t="shared" si="1287"/>
        <v>120000</v>
      </c>
      <c r="CP543" s="20">
        <f t="shared" si="1288"/>
        <v>2</v>
      </c>
      <c r="CQ543" s="64">
        <f t="shared" si="1289"/>
        <v>5.1872149649999998E-2</v>
      </c>
      <c r="CR543" s="64">
        <f t="shared" si="1290"/>
        <v>0.23342467342499998</v>
      </c>
      <c r="CS543" s="36">
        <f t="shared" si="1291"/>
        <v>2.3571548087917584</v>
      </c>
      <c r="CT543" s="36">
        <f t="shared" si="1292"/>
        <v>1.9886436769524509</v>
      </c>
      <c r="CU543" s="36">
        <f t="shared" si="1293"/>
        <v>4.6340936204042879E-2</v>
      </c>
      <c r="CV543" s="36">
        <f t="shared" si="1353"/>
        <v>2.0349846131564937</v>
      </c>
      <c r="CW543" s="36">
        <f t="shared" si="1294"/>
        <v>0</v>
      </c>
      <c r="CX543" s="36">
        <f t="shared" si="1295"/>
        <v>0</v>
      </c>
      <c r="CY543" s="36">
        <f t="shared" si="1296"/>
        <v>0</v>
      </c>
      <c r="CZ543" s="36">
        <f t="shared" si="1354"/>
        <v>0</v>
      </c>
      <c r="DA543" s="64">
        <f t="shared" si="1297"/>
        <v>8.8841955847089871E-3</v>
      </c>
      <c r="DB543" s="70">
        <f t="shared" si="1355"/>
        <v>0.99119403830133346</v>
      </c>
      <c r="DC543" s="70">
        <f>PRODUCT($DB$8:DB543)</f>
        <v>5.7007321512174448E-3</v>
      </c>
      <c r="DD543" s="36">
        <f t="shared" si="1298"/>
        <v>3.0324208070819854</v>
      </c>
      <c r="DE543" s="36">
        <f t="shared" si="1299"/>
        <v>98.763005164100377</v>
      </c>
      <c r="DF543" s="36">
        <f t="shared" si="1300"/>
        <v>1.8736736897545696</v>
      </c>
      <c r="DG543" s="36">
        <f t="shared" si="1301"/>
        <v>4.2070952722325937E-2</v>
      </c>
      <c r="DH543" s="36">
        <f t="shared" ca="1" si="1302"/>
        <v>1.5292785110366601E-17</v>
      </c>
      <c r="DI543" s="36">
        <f t="shared" si="1303"/>
        <v>2.4876655342598992</v>
      </c>
      <c r="DJ543" s="36">
        <f t="shared" ca="1" si="1304"/>
        <v>100.04985262831053</v>
      </c>
      <c r="DK543" s="36">
        <f t="shared" si="1305"/>
        <v>0</v>
      </c>
      <c r="DL543" s="36">
        <f t="shared" si="1306"/>
        <v>0</v>
      </c>
      <c r="DM543" s="36">
        <f t="shared" ca="1" si="1307"/>
        <v>100.04985262831053</v>
      </c>
      <c r="DN543" s="36">
        <f t="shared" ca="1" si="1356"/>
        <v>100.04985262831509</v>
      </c>
      <c r="DO543" s="64" cm="1">
        <f t="array" ref="DO543">IFERROR(INDEX(Tbl_FwdNom,$B543,MATCH(LIDt,Tbl_FwdNom_Cols,0)),0)</f>
        <v>8.3313445700000006</v>
      </c>
      <c r="DP543" s="64">
        <f t="shared" ca="1" si="1357"/>
        <v>8.2696281410000001</v>
      </c>
      <c r="DQ543" s="64">
        <f t="shared" ca="1" si="1308"/>
        <v>6.6431758835272525E-3</v>
      </c>
      <c r="DR543" s="70">
        <f t="shared" ca="1" si="1309"/>
        <v>0.99340066466183852</v>
      </c>
      <c r="DS543" s="70">
        <f ca="1">PRODUCT($DR$8:DR543)</f>
        <v>1.1747359947250598E-2</v>
      </c>
      <c r="DT543" s="36">
        <f t="shared" ca="1" si="1310"/>
        <v>104.62360342731687</v>
      </c>
      <c r="DU543" s="36">
        <f t="shared" ca="1" si="1311"/>
        <v>1.9648902182866488</v>
      </c>
      <c r="DV543" s="36">
        <f t="shared" ca="1" si="1312"/>
        <v>4.4559096424676495E-2</v>
      </c>
      <c r="DW543" s="36">
        <f t="shared" ca="1" si="1313"/>
        <v>1.5749138992267086E-17</v>
      </c>
      <c r="DX543" s="36">
        <f t="shared" ca="1" si="1314"/>
        <v>3.1726911968444131</v>
      </c>
      <c r="DY543" s="36">
        <f t="shared" ca="1" si="1315"/>
        <v>3.4210598817485414E-2</v>
      </c>
      <c r="DZ543" s="36">
        <f t="shared" ca="1" si="1316"/>
        <v>2.5732380877741226</v>
      </c>
      <c r="EA543" s="36">
        <f t="shared" ca="1" si="1317"/>
        <v>0</v>
      </c>
      <c r="EB543" s="36">
        <f t="shared" ca="1" si="1318"/>
        <v>105.97869203892604</v>
      </c>
      <c r="EC543" s="36">
        <f t="shared" ca="1" si="1319"/>
        <v>0</v>
      </c>
      <c r="ED543" s="36">
        <f t="shared" ca="1" si="1320"/>
        <v>0</v>
      </c>
      <c r="EE543" s="36">
        <f t="shared" ca="1" si="1358"/>
        <v>0</v>
      </c>
      <c r="EF543" s="36">
        <f t="shared" ca="1" si="1321"/>
        <v>105.97869203892604</v>
      </c>
      <c r="EG543" s="64"/>
      <c r="EH543" s="64"/>
      <c r="EI543" s="64"/>
      <c r="EJ543" s="70"/>
      <c r="EK543" s="70"/>
      <c r="EL543" s="70"/>
      <c r="EM543" s="70"/>
      <c r="EN543" s="70"/>
      <c r="EO543" s="36">
        <f t="shared" ca="1" si="1322"/>
        <v>0.909721169192377</v>
      </c>
      <c r="EP543" s="36">
        <f t="shared" ca="1" si="1323"/>
        <v>0</v>
      </c>
      <c r="EQ543" s="36">
        <f t="shared" si="1324"/>
        <v>2.6861362281019292</v>
      </c>
      <c r="ER543" s="36">
        <f t="shared" si="1325"/>
        <v>1.8177209719683476E-2</v>
      </c>
      <c r="ES543" s="36">
        <f t="shared" si="1326"/>
        <v>-1.6599987009503991E-2</v>
      </c>
      <c r="ET543" s="36">
        <f t="shared" ca="1" si="1327"/>
        <v>0</v>
      </c>
      <c r="EU543" s="36">
        <f t="shared" ca="1" si="1359"/>
        <v>1.8177209719683476E-2</v>
      </c>
      <c r="EV543" s="36">
        <f t="shared" si="1328"/>
        <v>4.10640939872709E-2</v>
      </c>
      <c r="EW543" s="36">
        <f t="shared" si="1329"/>
        <v>3.5112307999667682</v>
      </c>
      <c r="EX543" s="36">
        <f t="shared" ca="1" si="1360"/>
        <v>6.2566083317756522</v>
      </c>
      <c r="EY543" s="36">
        <f t="shared" si="1330"/>
        <v>0</v>
      </c>
      <c r="EZ543" s="36">
        <f t="shared" si="1331"/>
        <v>0</v>
      </c>
      <c r="FA543" s="36">
        <f t="shared" si="1332"/>
        <v>0</v>
      </c>
      <c r="FB543" s="36">
        <f t="shared" si="1333"/>
        <v>0</v>
      </c>
      <c r="FC543" s="36">
        <f t="shared" si="1361"/>
        <v>0</v>
      </c>
      <c r="FD543" s="36">
        <f t="shared" si="1334"/>
        <v>0</v>
      </c>
      <c r="FE543" s="36">
        <f t="shared" si="1335"/>
        <v>0</v>
      </c>
      <c r="FF543" s="36">
        <f t="shared" si="1362"/>
        <v>0</v>
      </c>
      <c r="FG543" s="36">
        <f t="shared" ca="1" si="1336"/>
        <v>6.2566083317756522</v>
      </c>
      <c r="FH543" s="36">
        <f t="shared" ca="1" si="1337"/>
        <v>5.5584932116414708E-2</v>
      </c>
      <c r="FI543" s="36">
        <f t="shared" ca="1" si="1338"/>
        <v>-0.20536767195604791</v>
      </c>
      <c r="FJ543" s="36">
        <f t="shared" ca="1" si="1339"/>
        <v>6.465236053362367</v>
      </c>
      <c r="FK543" s="36">
        <f t="shared" si="1340"/>
        <v>0</v>
      </c>
      <c r="FL543" s="36">
        <f t="shared" si="1341"/>
        <v>0</v>
      </c>
      <c r="FM543" s="36">
        <f t="shared" ca="1" si="1342"/>
        <v>0</v>
      </c>
      <c r="FN543" s="36">
        <f t="shared" ca="1" si="1364"/>
        <v>6.465236053362367</v>
      </c>
    </row>
    <row r="544" spans="2:170" x14ac:dyDescent="0.25">
      <c r="B544" s="2">
        <v>536</v>
      </c>
      <c r="C544" s="2">
        <f t="shared" si="1218"/>
        <v>45</v>
      </c>
      <c r="D544" s="2">
        <f t="shared" si="1367"/>
        <v>560</v>
      </c>
      <c r="E544" s="2">
        <f t="shared" si="1365"/>
        <v>47</v>
      </c>
      <c r="F544" s="189">
        <f t="shared" si="1369"/>
        <v>62032</v>
      </c>
      <c r="G544" s="2">
        <f t="shared" si="1368"/>
        <v>10</v>
      </c>
      <c r="H544" s="187">
        <f t="shared" si="1219"/>
        <v>79.25</v>
      </c>
      <c r="I544" s="186">
        <f t="shared" si="1366"/>
        <v>79</v>
      </c>
      <c r="J544" s="2">
        <f t="shared" si="1220"/>
        <v>0</v>
      </c>
      <c r="K544" s="2">
        <f t="shared" si="1221"/>
        <v>1</v>
      </c>
      <c r="L544">
        <f t="shared" si="1222"/>
        <v>2</v>
      </c>
      <c r="M544" s="190">
        <f t="shared" si="1343"/>
        <v>4.4574267600000002E-2</v>
      </c>
      <c r="N544">
        <f t="shared" si="1223"/>
        <v>1</v>
      </c>
      <c r="O544">
        <f t="shared" si="1224"/>
        <v>100</v>
      </c>
      <c r="P544" s="58">
        <f t="shared" si="1225"/>
        <v>0.20058420420000003</v>
      </c>
      <c r="Q544" s="106">
        <f t="shared" si="1226"/>
        <v>0.20058420420000003</v>
      </c>
      <c r="R544" s="59">
        <f t="shared" si="1227"/>
        <v>0.20058420420000003</v>
      </c>
      <c r="S544" s="32">
        <f t="shared" si="1344"/>
        <v>1.8483223579571106E-2</v>
      </c>
      <c r="T544">
        <f t="shared" si="1228"/>
        <v>1</v>
      </c>
      <c r="U544" s="32">
        <f t="shared" si="1345"/>
        <v>1.1458446300000001E-3</v>
      </c>
      <c r="V544">
        <f t="shared" si="1229"/>
        <v>1</v>
      </c>
      <c r="W544">
        <f t="shared" si="1230"/>
        <v>100</v>
      </c>
      <c r="X544" s="58">
        <f t="shared" si="1231"/>
        <v>5.1563008350000005E-3</v>
      </c>
      <c r="Y544" s="58">
        <f t="shared" si="1232"/>
        <v>5.1563008350000005E-3</v>
      </c>
      <c r="Z544" s="32">
        <f t="shared" si="1233"/>
        <v>5.1563008350000005E-3</v>
      </c>
      <c r="AA544" s="32">
        <f t="shared" si="1234"/>
        <v>4.3071058665400397E-4</v>
      </c>
      <c r="AB544" s="59">
        <f t="shared" si="1235"/>
        <v>4.9056245199999996E-3</v>
      </c>
      <c r="AC544" s="59">
        <f t="shared" si="1236"/>
        <v>4.9056245199999996E-3</v>
      </c>
      <c r="AD544">
        <f t="shared" si="1237"/>
        <v>1</v>
      </c>
      <c r="AE544" s="59">
        <f t="shared" si="1238"/>
        <v>4.9056245199999996E-3</v>
      </c>
      <c r="AF544" s="59">
        <f t="shared" si="1239"/>
        <v>4.1758461800000006E-3</v>
      </c>
      <c r="AG544" s="59">
        <f t="shared" si="1240"/>
        <v>4.1758461800000006E-3</v>
      </c>
      <c r="AH544">
        <f t="shared" si="1241"/>
        <v>1</v>
      </c>
      <c r="AI544" s="59">
        <f t="shared" si="1242"/>
        <v>4.1758461800000006E-3</v>
      </c>
      <c r="AJ544" s="59">
        <f t="shared" si="1243"/>
        <v>0</v>
      </c>
      <c r="AK544" s="59">
        <f t="shared" si="1244"/>
        <v>0</v>
      </c>
      <c r="AL544" s="59">
        <f t="shared" si="1245"/>
        <v>0</v>
      </c>
      <c r="AM544" s="12">
        <f t="shared" si="1346"/>
        <v>8.7149786749408302E-4</v>
      </c>
      <c r="AN544" s="12">
        <f t="shared" si="1347"/>
        <v>0</v>
      </c>
      <c r="AO544" s="66">
        <f t="shared" si="1246"/>
        <v>1.6108089934012571E-5</v>
      </c>
      <c r="AP544" s="66">
        <f t="shared" si="1247"/>
        <v>3.7536335777608991E-7</v>
      </c>
      <c r="AQ544" s="59">
        <f t="shared" si="1248"/>
        <v>4.2752413079066846E-6</v>
      </c>
      <c r="AR544" s="59">
        <f t="shared" si="1249"/>
        <v>3.6392410408533133E-6</v>
      </c>
      <c r="AS544" s="59">
        <f t="shared" si="1250"/>
        <v>0</v>
      </c>
      <c r="AT544" s="12">
        <f t="shared" si="1251"/>
        <v>8.4709993185353436E-4</v>
      </c>
      <c r="AU544" s="59">
        <f t="shared" si="1348"/>
        <v>1.6940658945086007E-21</v>
      </c>
      <c r="AV544" s="59">
        <f t="shared" si="1349"/>
        <v>0</v>
      </c>
      <c r="AW544" s="70">
        <f t="shared" si="1252"/>
        <v>0</v>
      </c>
      <c r="AX544" s="20">
        <f t="shared" si="1253"/>
        <v>200000</v>
      </c>
      <c r="AY544" s="20">
        <f t="shared" si="1254"/>
        <v>0</v>
      </c>
      <c r="AZ544" s="20">
        <f t="shared" si="1255"/>
        <v>0</v>
      </c>
      <c r="BA544" s="20">
        <f t="shared" si="1256"/>
        <v>200000</v>
      </c>
      <c r="BB544" s="36">
        <f t="shared" si="1257"/>
        <v>1</v>
      </c>
      <c r="BC544" s="36">
        <f t="shared" si="1258"/>
        <v>0</v>
      </c>
      <c r="BD544" s="80">
        <f t="shared" si="1259"/>
        <v>3.2216179868025141</v>
      </c>
      <c r="BE544" s="36">
        <f t="shared" si="1260"/>
        <v>0</v>
      </c>
      <c r="BF544" s="36">
        <f t="shared" si="1261"/>
        <v>0</v>
      </c>
      <c r="BG544" s="36">
        <f t="shared" si="1262"/>
        <v>3.2216179868025141</v>
      </c>
      <c r="BH544" s="36">
        <f t="shared" si="1263"/>
        <v>7.5072671555217976E-2</v>
      </c>
      <c r="BI544" s="36">
        <f t="shared" si="1264"/>
        <v>0</v>
      </c>
      <c r="BJ544" s="36">
        <f t="shared" si="1265"/>
        <v>0</v>
      </c>
      <c r="BK544" s="36">
        <f t="shared" si="1266"/>
        <v>7.5072671555217976E-2</v>
      </c>
      <c r="BL544" s="68">
        <f ca="1">IF(OR(AT544=0,E544&gt;ProjTerm),0,VLOOKUP(D544,'Life Events'!$AE$5:$AI$1206,5,FALSE))</f>
        <v>8.2331062872795882E-18</v>
      </c>
      <c r="BM544" s="93">
        <f t="shared" ca="1" si="1267"/>
        <v>8.2331062872795882E-18</v>
      </c>
      <c r="BN544" s="93">
        <f t="shared" ca="1" si="1268"/>
        <v>6.9742637748974446E-21</v>
      </c>
      <c r="BO544" s="36">
        <f t="shared" ca="1" si="1269"/>
        <v>1.0616066251938778E-18</v>
      </c>
      <c r="BP544" s="36">
        <f t="shared" si="1270"/>
        <v>1.3781746218922343E-3</v>
      </c>
      <c r="BQ544" s="36">
        <f t="shared" si="1271"/>
        <v>98.343876337970755</v>
      </c>
      <c r="BR544" s="36">
        <f t="shared" si="1272"/>
        <v>154.78110000000001</v>
      </c>
      <c r="BS544" s="36">
        <f t="shared" si="1273"/>
        <v>152.21773357855088</v>
      </c>
      <c r="BT544" s="36">
        <f t="shared" si="1274"/>
        <v>0.12894363174128989</v>
      </c>
      <c r="BU544" s="70" cm="1">
        <f t="array" ref="BU544">IF(AND(ActInt=1,$J544=0),INDEX(Tbl_FwdNom,$B544-IVP,MATCH(ValnDt,Tbl_FwdNom_Cols)),INDEX(Tbl_FwdNom,$B544,MATCH(StartDt,Tbl_FwdNom_Cols)))</f>
        <v>11.191667659</v>
      </c>
      <c r="BV544" s="70" cm="1">
        <f t="array" ref="BV544">INDEX(Tbl_FwdReal,$B544,MATCH(StartDt,Tbl_FwdReal_Cols))</f>
        <v>4.2432455659999997</v>
      </c>
      <c r="BW544" s="70" cm="1">
        <f t="array" ref="BW544">IF(RunType&lt;&gt;"OPN",INDEX(Tbl_FwdReal,$B544,MATCH(ValnDt,Tbl_FwdReal_Cols)),IF(AND($J544=0,ActInt=1),INDEX(Tbl_FwdReal,$B544-IVP,MATCH(ValnDt,Tbl_FwdReal_Cols)),-999))*$K544</f>
        <v>4.2432455659999997</v>
      </c>
      <c r="BX544" s="70">
        <f t="shared" si="1275"/>
        <v>4.243245566E-2</v>
      </c>
      <c r="BY544" s="70">
        <f t="shared" si="1350"/>
        <v>6.6655849549510648E-2</v>
      </c>
      <c r="BZ544" s="64">
        <f t="shared" si="1363"/>
        <v>5.3918489806634717E-3</v>
      </c>
      <c r="CA544" s="70" cm="1">
        <f t="array" ref="CA544">IF($J544=1,CA543*(1+INDEX(Tbl_CPI,$B544,MATCH(IF(RunType="OPN",StartDt,ValnDt),Tbl_CPI_Cols))),0)</f>
        <v>0</v>
      </c>
      <c r="CB544" s="70">
        <f t="shared" si="1351"/>
        <v>21.247381297254506</v>
      </c>
      <c r="CC544" s="70">
        <f t="shared" si="1352"/>
        <v>20.351697620656257</v>
      </c>
      <c r="CD544" s="36">
        <f t="shared" si="1276"/>
        <v>105.27045525480706</v>
      </c>
      <c r="CE544" s="36">
        <f t="shared" si="1277"/>
        <v>1.5754535425380016</v>
      </c>
      <c r="CF544" s="36">
        <f t="shared" si="1278"/>
        <v>0</v>
      </c>
      <c r="CG544" s="36">
        <f t="shared" si="1279"/>
        <v>9.3115981667353506E-2</v>
      </c>
      <c r="CH544" s="36">
        <f t="shared" si="1280"/>
        <v>9.1742977264695644E-2</v>
      </c>
      <c r="CI544" s="36">
        <f t="shared" si="1281"/>
        <v>0</v>
      </c>
      <c r="CJ544" s="36">
        <f t="shared" si="1282"/>
        <v>0</v>
      </c>
      <c r="CK544" s="36">
        <f t="shared" si="1283"/>
        <v>0</v>
      </c>
      <c r="CL544" s="36">
        <f t="shared" si="1284"/>
        <v>1.3730044026578671E-3</v>
      </c>
      <c r="CM544" s="36">
        <f t="shared" si="1285"/>
        <v>9.3115981667353506E-2</v>
      </c>
      <c r="CN544" s="36">
        <f t="shared" ca="1" si="1286"/>
        <v>3.1663688519945499</v>
      </c>
      <c r="CO544" s="20">
        <f t="shared" si="1287"/>
        <v>120000</v>
      </c>
      <c r="CP544" s="20">
        <f t="shared" si="1288"/>
        <v>2</v>
      </c>
      <c r="CQ544" s="64">
        <f t="shared" si="1289"/>
        <v>5.1872149649999998E-2</v>
      </c>
      <c r="CR544" s="64">
        <f t="shared" si="1290"/>
        <v>0.23342467342499998</v>
      </c>
      <c r="CS544" s="36">
        <f t="shared" si="1291"/>
        <v>2.2911653055872638</v>
      </c>
      <c r="CT544" s="36">
        <f t="shared" si="1292"/>
        <v>1.9329707920815085</v>
      </c>
      <c r="CU544" s="36">
        <f t="shared" si="1293"/>
        <v>4.504360293313079E-2</v>
      </c>
      <c r="CV544" s="36">
        <f t="shared" si="1353"/>
        <v>1.9780143950146392</v>
      </c>
      <c r="CW544" s="36">
        <f t="shared" si="1294"/>
        <v>0</v>
      </c>
      <c r="CX544" s="36">
        <f t="shared" si="1295"/>
        <v>0</v>
      </c>
      <c r="CY544" s="36">
        <f t="shared" si="1296"/>
        <v>0</v>
      </c>
      <c r="CZ544" s="36">
        <f t="shared" si="1354"/>
        <v>0</v>
      </c>
      <c r="DA544" s="64">
        <f t="shared" si="1297"/>
        <v>8.8796305743608084E-3</v>
      </c>
      <c r="DB544" s="70">
        <f t="shared" si="1355"/>
        <v>0.99119852328735636</v>
      </c>
      <c r="DC544" s="70">
        <f>PRODUCT($DB$8:DB544)</f>
        <v>5.6505572899434855E-3</v>
      </c>
      <c r="DD544" s="36">
        <f t="shared" si="1298"/>
        <v>2.9304039518535885</v>
      </c>
      <c r="DE544" s="36">
        <f t="shared" si="1299"/>
        <v>96.418366177568757</v>
      </c>
      <c r="DF544" s="36">
        <f t="shared" si="1300"/>
        <v>1.8152385483812719</v>
      </c>
      <c r="DG544" s="36">
        <f t="shared" si="1301"/>
        <v>4.1066352618519354E-2</v>
      </c>
      <c r="DH544" s="36">
        <f t="shared" ca="1" si="1302"/>
        <v>1.4366972767405863E-17</v>
      </c>
      <c r="DI544" s="36">
        <f t="shared" si="1303"/>
        <v>2.4158122680115683</v>
      </c>
      <c r="DJ544" s="36">
        <f t="shared" ca="1" si="1304"/>
        <v>97.677946689489488</v>
      </c>
      <c r="DK544" s="36">
        <f t="shared" si="1305"/>
        <v>0</v>
      </c>
      <c r="DL544" s="36">
        <f t="shared" si="1306"/>
        <v>0</v>
      </c>
      <c r="DM544" s="36">
        <f t="shared" ca="1" si="1307"/>
        <v>97.677946689489488</v>
      </c>
      <c r="DN544" s="36">
        <f t="shared" ca="1" si="1356"/>
        <v>97.677946689494064</v>
      </c>
      <c r="DO544" s="64" cm="1">
        <f t="array" ref="DO544">IFERROR(INDEX(Tbl_FwdNom,$B544,MATCH(LIDt,Tbl_FwdNom_Cols,0)),0)</f>
        <v>8.3296297500000005</v>
      </c>
      <c r="DP544" s="64">
        <f t="shared" ca="1" si="1357"/>
        <v>8.2679142970000008</v>
      </c>
      <c r="DQ544" s="64">
        <f t="shared" ca="1" si="1308"/>
        <v>6.6418479935228536E-3</v>
      </c>
      <c r="DR544" s="70">
        <f t="shared" ca="1" si="1309"/>
        <v>0.99340197508501993</v>
      </c>
      <c r="DS544" s="70">
        <f ca="1">PRODUCT($DR$8:DR544)</f>
        <v>1.16698505736334E-2</v>
      </c>
      <c r="DT544" s="36">
        <f t="shared" ca="1" si="1310"/>
        <v>102.09687951101321</v>
      </c>
      <c r="DU544" s="36">
        <f t="shared" ca="1" si="1311"/>
        <v>1.9028680488852507</v>
      </c>
      <c r="DV544" s="36">
        <f t="shared" ca="1" si="1312"/>
        <v>4.3476876547965691E-2</v>
      </c>
      <c r="DW544" s="36">
        <f t="shared" ca="1" si="1313"/>
        <v>1.4792135754288709E-17</v>
      </c>
      <c r="DX544" s="36">
        <f t="shared" ca="1" si="1314"/>
        <v>3.0648200977629521</v>
      </c>
      <c r="DY544" s="36">
        <f t="shared" ca="1" si="1315"/>
        <v>3.3055696725403781E-2</v>
      </c>
      <c r="DZ544" s="36">
        <f t="shared" ca="1" si="1316"/>
        <v>2.4979768238301006</v>
      </c>
      <c r="EA544" s="36">
        <f t="shared" ca="1" si="1317"/>
        <v>0</v>
      </c>
      <c r="EB544" s="36">
        <f t="shared" ca="1" si="1318"/>
        <v>103.42248310614305</v>
      </c>
      <c r="EC544" s="36">
        <f t="shared" ca="1" si="1319"/>
        <v>0</v>
      </c>
      <c r="ED544" s="36">
        <f t="shared" ca="1" si="1320"/>
        <v>0</v>
      </c>
      <c r="EE544" s="36">
        <f t="shared" ca="1" si="1358"/>
        <v>0</v>
      </c>
      <c r="EF544" s="36">
        <f t="shared" ca="1" si="1321"/>
        <v>103.42248310614305</v>
      </c>
      <c r="EG544" s="64"/>
      <c r="EH544" s="64"/>
      <c r="EI544" s="64"/>
      <c r="EJ544" s="70"/>
      <c r="EK544" s="70"/>
      <c r="EL544" s="70"/>
      <c r="EM544" s="70"/>
      <c r="EN544" s="70"/>
      <c r="EO544" s="36">
        <f t="shared" ca="1" si="1322"/>
        <v>0.88757889484086427</v>
      </c>
      <c r="EP544" s="36">
        <f t="shared" ca="1" si="1323"/>
        <v>0</v>
      </c>
      <c r="EQ544" s="36">
        <f t="shared" si="1324"/>
        <v>2.6219947585373999</v>
      </c>
      <c r="ER544" s="36">
        <f t="shared" si="1325"/>
        <v>1.7565691104556448E-2</v>
      </c>
      <c r="ES544" s="36">
        <f t="shared" si="1326"/>
        <v>-1.604152940111836E-2</v>
      </c>
      <c r="ET544" s="36">
        <f t="shared" ca="1" si="1327"/>
        <v>0</v>
      </c>
      <c r="EU544" s="36">
        <f t="shared" ca="1" si="1359"/>
        <v>1.7565691104556448E-2</v>
      </c>
      <c r="EV544" s="36">
        <f t="shared" si="1328"/>
        <v>3.9878006373048398E-2</v>
      </c>
      <c r="EW544" s="36">
        <f t="shared" si="1329"/>
        <v>3.427387135921014</v>
      </c>
      <c r="EX544" s="36">
        <f t="shared" ca="1" si="1360"/>
        <v>6.106825591936019</v>
      </c>
      <c r="EY544" s="36">
        <f t="shared" si="1330"/>
        <v>0</v>
      </c>
      <c r="EZ544" s="36">
        <f t="shared" si="1331"/>
        <v>0</v>
      </c>
      <c r="FA544" s="36">
        <f t="shared" si="1332"/>
        <v>0</v>
      </c>
      <c r="FB544" s="36">
        <f t="shared" si="1333"/>
        <v>0</v>
      </c>
      <c r="FC544" s="36">
        <f t="shared" si="1361"/>
        <v>0</v>
      </c>
      <c r="FD544" s="36">
        <f t="shared" si="1334"/>
        <v>0</v>
      </c>
      <c r="FE544" s="36">
        <f t="shared" si="1335"/>
        <v>0</v>
      </c>
      <c r="FF544" s="36">
        <f t="shared" si="1362"/>
        <v>0</v>
      </c>
      <c r="FG544" s="36">
        <f t="shared" ca="1" si="1336"/>
        <v>6.106825591936019</v>
      </c>
      <c r="FH544" s="36">
        <f t="shared" ca="1" si="1337"/>
        <v>5.4226355238444116E-2</v>
      </c>
      <c r="FI544" s="36">
        <f t="shared" ca="1" si="1338"/>
        <v>-0.1996184297164405</v>
      </c>
      <c r="FJ544" s="36">
        <f t="shared" ca="1" si="1339"/>
        <v>6.3085587387546029</v>
      </c>
      <c r="FK544" s="36">
        <f t="shared" si="1340"/>
        <v>0</v>
      </c>
      <c r="FL544" s="36">
        <f t="shared" si="1341"/>
        <v>0</v>
      </c>
      <c r="FM544" s="36">
        <f t="shared" ca="1" si="1342"/>
        <v>0</v>
      </c>
      <c r="FN544" s="36">
        <f t="shared" ca="1" si="1364"/>
        <v>6.3085587387546029</v>
      </c>
    </row>
    <row r="545" spans="2:170" x14ac:dyDescent="0.25">
      <c r="B545" s="2">
        <v>537</v>
      </c>
      <c r="C545" s="2">
        <f t="shared" si="1218"/>
        <v>45</v>
      </c>
      <c r="D545" s="2">
        <f t="shared" si="1367"/>
        <v>561</v>
      </c>
      <c r="E545" s="2">
        <f t="shared" si="1365"/>
        <v>47</v>
      </c>
      <c r="F545" s="189">
        <f t="shared" si="1369"/>
        <v>62062</v>
      </c>
      <c r="G545" s="2">
        <f t="shared" si="1368"/>
        <v>11</v>
      </c>
      <c r="H545" s="187">
        <f t="shared" si="1219"/>
        <v>79.333333333333343</v>
      </c>
      <c r="I545" s="186">
        <f t="shared" si="1366"/>
        <v>79</v>
      </c>
      <c r="J545" s="2">
        <f t="shared" si="1220"/>
        <v>0</v>
      </c>
      <c r="K545" s="2">
        <f t="shared" si="1221"/>
        <v>1</v>
      </c>
      <c r="L545">
        <f t="shared" si="1222"/>
        <v>2</v>
      </c>
      <c r="M545" s="190">
        <f t="shared" si="1343"/>
        <v>4.4574267600000002E-2</v>
      </c>
      <c r="N545">
        <f t="shared" si="1223"/>
        <v>1</v>
      </c>
      <c r="O545">
        <f t="shared" si="1224"/>
        <v>100</v>
      </c>
      <c r="P545" s="58">
        <f t="shared" si="1225"/>
        <v>0.20058420420000003</v>
      </c>
      <c r="Q545" s="106">
        <f t="shared" si="1226"/>
        <v>0.20058420420000003</v>
      </c>
      <c r="R545" s="59">
        <f t="shared" si="1227"/>
        <v>0.20058420420000003</v>
      </c>
      <c r="S545" s="32">
        <f t="shared" si="1344"/>
        <v>1.8483223579571106E-2</v>
      </c>
      <c r="T545">
        <f t="shared" si="1228"/>
        <v>1</v>
      </c>
      <c r="U545" s="32">
        <f t="shared" si="1345"/>
        <v>1.1458446300000001E-3</v>
      </c>
      <c r="V545">
        <f t="shared" si="1229"/>
        <v>1</v>
      </c>
      <c r="W545">
        <f t="shared" si="1230"/>
        <v>100</v>
      </c>
      <c r="X545" s="58">
        <f t="shared" si="1231"/>
        <v>5.1563008350000005E-3</v>
      </c>
      <c r="Y545" s="58">
        <f t="shared" si="1232"/>
        <v>5.1563008350000005E-3</v>
      </c>
      <c r="Z545" s="32">
        <f t="shared" si="1233"/>
        <v>5.1563008350000005E-3</v>
      </c>
      <c r="AA545" s="32">
        <f t="shared" si="1234"/>
        <v>4.3071058665400397E-4</v>
      </c>
      <c r="AB545" s="59">
        <f t="shared" si="1235"/>
        <v>4.9056245199999996E-3</v>
      </c>
      <c r="AC545" s="59">
        <f t="shared" si="1236"/>
        <v>4.9056245199999996E-3</v>
      </c>
      <c r="AD545">
        <f t="shared" si="1237"/>
        <v>1</v>
      </c>
      <c r="AE545" s="59">
        <f t="shared" si="1238"/>
        <v>4.9056245199999996E-3</v>
      </c>
      <c r="AF545" s="59">
        <f t="shared" si="1239"/>
        <v>4.1758461800000006E-3</v>
      </c>
      <c r="AG545" s="59">
        <f t="shared" si="1240"/>
        <v>4.1758461800000006E-3</v>
      </c>
      <c r="AH545">
        <f t="shared" si="1241"/>
        <v>1</v>
      </c>
      <c r="AI545" s="59">
        <f t="shared" si="1242"/>
        <v>4.1758461800000006E-3</v>
      </c>
      <c r="AJ545" s="59">
        <f t="shared" si="1243"/>
        <v>0</v>
      </c>
      <c r="AK545" s="59">
        <f t="shared" si="1244"/>
        <v>0</v>
      </c>
      <c r="AL545" s="59">
        <f t="shared" si="1245"/>
        <v>0</v>
      </c>
      <c r="AM545" s="12">
        <f t="shared" si="1346"/>
        <v>8.4709993185353436E-4</v>
      </c>
      <c r="AN545" s="12">
        <f t="shared" si="1347"/>
        <v>0</v>
      </c>
      <c r="AO545" s="66">
        <f t="shared" si="1246"/>
        <v>1.5657137434688324E-5</v>
      </c>
      <c r="AP545" s="66">
        <f t="shared" si="1247"/>
        <v>3.6485490860320255E-7</v>
      </c>
      <c r="AQ545" s="59">
        <f t="shared" si="1248"/>
        <v>4.1555541965910265E-6</v>
      </c>
      <c r="AR545" s="59">
        <f t="shared" si="1249"/>
        <v>3.5373590145088423E-6</v>
      </c>
      <c r="AS545" s="59">
        <f t="shared" si="1250"/>
        <v>0</v>
      </c>
      <c r="AT545" s="12">
        <f t="shared" si="1251"/>
        <v>8.2338502629914303E-4</v>
      </c>
      <c r="AU545" s="59">
        <f t="shared" si="1348"/>
        <v>6.5221536938581126E-20</v>
      </c>
      <c r="AV545" s="59">
        <f t="shared" si="1349"/>
        <v>0</v>
      </c>
      <c r="AW545" s="70">
        <f t="shared" si="1252"/>
        <v>0</v>
      </c>
      <c r="AX545" s="20">
        <f t="shared" si="1253"/>
        <v>200000</v>
      </c>
      <c r="AY545" s="20">
        <f t="shared" si="1254"/>
        <v>0</v>
      </c>
      <c r="AZ545" s="20">
        <f t="shared" si="1255"/>
        <v>0</v>
      </c>
      <c r="BA545" s="20">
        <f t="shared" si="1256"/>
        <v>200000</v>
      </c>
      <c r="BB545" s="36">
        <f t="shared" si="1257"/>
        <v>1</v>
      </c>
      <c r="BC545" s="36">
        <f t="shared" si="1258"/>
        <v>0</v>
      </c>
      <c r="BD545" s="80">
        <f t="shared" si="1259"/>
        <v>3.1314274869376648</v>
      </c>
      <c r="BE545" s="36">
        <f t="shared" si="1260"/>
        <v>0</v>
      </c>
      <c r="BF545" s="36">
        <f t="shared" si="1261"/>
        <v>0</v>
      </c>
      <c r="BG545" s="36">
        <f t="shared" si="1262"/>
        <v>3.1314274869376648</v>
      </c>
      <c r="BH545" s="36">
        <f t="shared" si="1263"/>
        <v>7.297098172064051E-2</v>
      </c>
      <c r="BI545" s="36">
        <f t="shared" si="1264"/>
        <v>0</v>
      </c>
      <c r="BJ545" s="36">
        <f t="shared" si="1265"/>
        <v>0</v>
      </c>
      <c r="BK545" s="36">
        <f t="shared" si="1266"/>
        <v>7.297098172064051E-2</v>
      </c>
      <c r="BL545" s="68">
        <f ca="1">IF(OR(AT545=0,E545&gt;ProjTerm),0,VLOOKUP(D545,'Life Events'!$AE$5:$AI$1206,5,FALSE))</f>
        <v>8.0026171434605327E-18</v>
      </c>
      <c r="BM545" s="93">
        <f t="shared" ca="1" si="1267"/>
        <v>8.0026171434605327E-18</v>
      </c>
      <c r="BN545" s="93">
        <f t="shared" ca="1" si="1268"/>
        <v>6.5892351271302233E-21</v>
      </c>
      <c r="BO545" s="36">
        <f t="shared" ca="1" si="1269"/>
        <v>1.0029984370679371E-18</v>
      </c>
      <c r="BP545" s="36">
        <f t="shared" si="1270"/>
        <v>1.3395920653760042E-3</v>
      </c>
      <c r="BQ545" s="36">
        <f t="shared" si="1271"/>
        <v>98.343876337970755</v>
      </c>
      <c r="BR545" s="36">
        <f t="shared" si="1272"/>
        <v>154.78110000000001</v>
      </c>
      <c r="BS545" s="36">
        <f t="shared" si="1273"/>
        <v>152.21773357855088</v>
      </c>
      <c r="BT545" s="36">
        <f t="shared" si="1274"/>
        <v>0.12533380256577106</v>
      </c>
      <c r="BU545" s="70" cm="1">
        <f t="array" ref="BU545">IF(AND(ActInt=1,$J545=0),INDEX(Tbl_FwdNom,$B545-IVP,MATCH(ValnDt,Tbl_FwdNom_Cols)),INDEX(Tbl_FwdNom,$B545,MATCH(StartDt,Tbl_FwdNom_Cols)))</f>
        <v>11.185630354000001</v>
      </c>
      <c r="BV545" s="70" cm="1">
        <f t="array" ref="BV545">INDEX(Tbl_FwdReal,$B545,MATCH(StartDt,Tbl_FwdReal_Cols))</f>
        <v>4.2398373200000004</v>
      </c>
      <c r="BW545" s="70" cm="1">
        <f t="array" ref="BW545">IF(RunType&lt;&gt;"OPN",INDEX(Tbl_FwdReal,$B545,MATCH(ValnDt,Tbl_FwdReal_Cols)),IF(AND($J545=0,ActInt=1),INDEX(Tbl_FwdReal,$B545-IVP,MATCH(ValnDt,Tbl_FwdReal_Cols)),-999))*$K545</f>
        <v>4.2398373200000004</v>
      </c>
      <c r="BX545" s="70">
        <f t="shared" si="1275"/>
        <v>4.2398373200000006E-2</v>
      </c>
      <c r="BY545" s="70">
        <f t="shared" si="1350"/>
        <v>6.6632807692106333E-2</v>
      </c>
      <c r="BZ545" s="64">
        <f t="shared" si="1363"/>
        <v>5.3900390931695963E-3</v>
      </c>
      <c r="CA545" s="70" cm="1">
        <f t="array" ref="CA545">IF($J545=1,CA544*(1+INDEX(Tbl_CPI,$B545,MATCH(IF(RunType="OPN",StartDt,ValnDt),Tbl_CPI_Cols))),0)</f>
        <v>0</v>
      </c>
      <c r="CB545" s="70">
        <f t="shared" si="1351"/>
        <v>21.361905513074188</v>
      </c>
      <c r="CC545" s="70">
        <f t="shared" si="1352"/>
        <v>20.351697620656257</v>
      </c>
      <c r="CD545" s="36">
        <f t="shared" si="1276"/>
        <v>105.27045525480706</v>
      </c>
      <c r="CE545" s="36">
        <f t="shared" si="1277"/>
        <v>1.5754535425380016</v>
      </c>
      <c r="CF545" s="36">
        <f t="shared" si="1278"/>
        <v>0</v>
      </c>
      <c r="CG545" s="36">
        <f t="shared" si="1279"/>
        <v>9.0509162061059953E-2</v>
      </c>
      <c r="CH545" s="36">
        <f t="shared" si="1280"/>
        <v>8.9174595472537602E-2</v>
      </c>
      <c r="CI545" s="36">
        <f t="shared" si="1281"/>
        <v>0</v>
      </c>
      <c r="CJ545" s="36">
        <f t="shared" si="1282"/>
        <v>0</v>
      </c>
      <c r="CK545" s="36">
        <f t="shared" si="1283"/>
        <v>0</v>
      </c>
      <c r="CL545" s="36">
        <f t="shared" si="1284"/>
        <v>1.3345665885223506E-3</v>
      </c>
      <c r="CM545" s="36">
        <f t="shared" si="1285"/>
        <v>9.0509162061059953E-2</v>
      </c>
      <c r="CN545" s="36">
        <f t="shared" ca="1" si="1286"/>
        <v>3.0777250740271582</v>
      </c>
      <c r="CO545" s="20">
        <f t="shared" si="1287"/>
        <v>120000</v>
      </c>
      <c r="CP545" s="20">
        <f t="shared" si="1288"/>
        <v>2</v>
      </c>
      <c r="CQ545" s="64">
        <f t="shared" si="1289"/>
        <v>5.1872149649999998E-2</v>
      </c>
      <c r="CR545" s="64">
        <f t="shared" si="1290"/>
        <v>0.23342467342499998</v>
      </c>
      <c r="CS545" s="36">
        <f t="shared" si="1291"/>
        <v>2.2270232052418999</v>
      </c>
      <c r="CT545" s="36">
        <f t="shared" si="1292"/>
        <v>1.878856492162599</v>
      </c>
      <c r="CU545" s="36">
        <f t="shared" si="1293"/>
        <v>4.3782589032384307E-2</v>
      </c>
      <c r="CV545" s="36">
        <f t="shared" si="1353"/>
        <v>1.9226390811949834</v>
      </c>
      <c r="CW545" s="36">
        <f t="shared" si="1294"/>
        <v>0</v>
      </c>
      <c r="CX545" s="36">
        <f t="shared" si="1295"/>
        <v>0</v>
      </c>
      <c r="CY545" s="36">
        <f t="shared" si="1296"/>
        <v>0</v>
      </c>
      <c r="CZ545" s="36">
        <f t="shared" si="1354"/>
        <v>0</v>
      </c>
      <c r="DA545" s="64">
        <f t="shared" si="1297"/>
        <v>8.8750655848035542E-3</v>
      </c>
      <c r="DB545" s="70">
        <f t="shared" si="1355"/>
        <v>0.99120300829354024</v>
      </c>
      <c r="DC545" s="70">
        <f>PRODUCT($DB$8:DB545)</f>
        <v>5.6008493843269771E-3</v>
      </c>
      <c r="DD545" s="36">
        <f t="shared" si="1298"/>
        <v>2.8310776765504855</v>
      </c>
      <c r="DE545" s="36">
        <f t="shared" si="1299"/>
        <v>94.142658014036613</v>
      </c>
      <c r="DF545" s="36">
        <f t="shared" si="1300"/>
        <v>1.7583779278295788</v>
      </c>
      <c r="DG545" s="36">
        <f t="shared" si="1301"/>
        <v>4.009122712596138E-2</v>
      </c>
      <c r="DH545" s="36">
        <f t="shared" ca="1" si="1302"/>
        <v>1.3491482155903738E-17</v>
      </c>
      <c r="DI545" s="36">
        <f t="shared" si="1303"/>
        <v>2.3459403235203666</v>
      </c>
      <c r="DJ545" s="36">
        <f t="shared" ca="1" si="1304"/>
        <v>95.37580736171013</v>
      </c>
      <c r="DK545" s="36">
        <f t="shared" si="1305"/>
        <v>0</v>
      </c>
      <c r="DL545" s="36">
        <f t="shared" si="1306"/>
        <v>0</v>
      </c>
      <c r="DM545" s="36">
        <f t="shared" ca="1" si="1307"/>
        <v>95.37580736171013</v>
      </c>
      <c r="DN545" s="36">
        <f t="shared" ca="1" si="1356"/>
        <v>95.375807361714706</v>
      </c>
      <c r="DO545" s="64" cm="1">
        <f t="array" ref="DO545">IFERROR(INDEX(Tbl_FwdNom,$B545,MATCH(LIDt,Tbl_FwdNom_Cols,0)),0)</f>
        <v>8.3279149570000008</v>
      </c>
      <c r="DP545" s="64">
        <f t="shared" ca="1" si="1357"/>
        <v>8.2662004810000003</v>
      </c>
      <c r="DQ545" s="64">
        <f t="shared" ca="1" si="1308"/>
        <v>6.6405201059447361E-3</v>
      </c>
      <c r="DR545" s="70">
        <f t="shared" ca="1" si="1309"/>
        <v>0.99340328550926416</v>
      </c>
      <c r="DS545" s="70">
        <f ca="1">PRODUCT($DR$8:DR545)</f>
        <v>1.159286790124959E-2</v>
      </c>
      <c r="DT545" s="36">
        <f t="shared" ca="1" si="1310"/>
        <v>99.64342840522265</v>
      </c>
      <c r="DU545" s="36">
        <f t="shared" ca="1" si="1311"/>
        <v>1.8425331007021926</v>
      </c>
      <c r="DV545" s="36">
        <f t="shared" ca="1" si="1312"/>
        <v>4.2425993555450132E-2</v>
      </c>
      <c r="DW545" s="36">
        <f t="shared" ca="1" si="1313"/>
        <v>1.3887364792106992E-17</v>
      </c>
      <c r="DX545" s="36">
        <f t="shared" ca="1" si="1314"/>
        <v>2.9598382946774793</v>
      </c>
      <c r="DY545" s="36">
        <f t="shared" ca="1" si="1315"/>
        <v>3.1931774939338679E-2</v>
      </c>
      <c r="DZ545" s="36">
        <f t="shared" ca="1" si="1316"/>
        <v>2.4247979279862157</v>
      </c>
      <c r="EA545" s="36">
        <f t="shared" ca="1" si="1317"/>
        <v>0</v>
      </c>
      <c r="EB545" s="36">
        <f t="shared" ca="1" si="1318"/>
        <v>100.94042692061747</v>
      </c>
      <c r="EC545" s="36">
        <f t="shared" ca="1" si="1319"/>
        <v>0</v>
      </c>
      <c r="ED545" s="36">
        <f t="shared" ca="1" si="1320"/>
        <v>0</v>
      </c>
      <c r="EE545" s="36">
        <f t="shared" ca="1" si="1358"/>
        <v>0</v>
      </c>
      <c r="EF545" s="36">
        <f t="shared" ca="1" si="1321"/>
        <v>100.94042692061747</v>
      </c>
      <c r="EG545" s="64"/>
      <c r="EH545" s="64"/>
      <c r="EI545" s="64"/>
      <c r="EJ545" s="70"/>
      <c r="EK545" s="70"/>
      <c r="EL545" s="70"/>
      <c r="EM545" s="70"/>
      <c r="EN545" s="70"/>
      <c r="EO545" s="36">
        <f t="shared" ca="1" si="1322"/>
        <v>0.86609490830884694</v>
      </c>
      <c r="EP545" s="36">
        <f t="shared" ca="1" si="1323"/>
        <v>0</v>
      </c>
      <c r="EQ545" s="36">
        <f t="shared" si="1324"/>
        <v>2.5597351769730463</v>
      </c>
      <c r="ER545" s="36">
        <f t="shared" si="1325"/>
        <v>1.697030060576981E-2</v>
      </c>
      <c r="ES545" s="36">
        <f t="shared" si="1326"/>
        <v>-1.5497800484642372E-2</v>
      </c>
      <c r="ET545" s="36">
        <f t="shared" ca="1" si="1327"/>
        <v>0</v>
      </c>
      <c r="EU545" s="36">
        <f t="shared" ca="1" si="1359"/>
        <v>1.697030060576981E-2</v>
      </c>
      <c r="EV545" s="36">
        <f t="shared" si="1328"/>
        <v>3.8724624595576573E-2</v>
      </c>
      <c r="EW545" s="36">
        <f t="shared" si="1329"/>
        <v>3.3460034152836307</v>
      </c>
      <c r="EX545" s="36">
        <f t="shared" ca="1" si="1360"/>
        <v>5.9614335174580226</v>
      </c>
      <c r="EY545" s="36">
        <f t="shared" si="1330"/>
        <v>0</v>
      </c>
      <c r="EZ545" s="36">
        <f t="shared" si="1331"/>
        <v>0</v>
      </c>
      <c r="FA545" s="36">
        <f t="shared" si="1332"/>
        <v>0</v>
      </c>
      <c r="FB545" s="36">
        <f t="shared" si="1333"/>
        <v>0</v>
      </c>
      <c r="FC545" s="36">
        <f t="shared" si="1361"/>
        <v>0</v>
      </c>
      <c r="FD545" s="36">
        <f t="shared" si="1334"/>
        <v>0</v>
      </c>
      <c r="FE545" s="36">
        <f t="shared" si="1335"/>
        <v>0</v>
      </c>
      <c r="FF545" s="36">
        <f t="shared" si="1362"/>
        <v>0</v>
      </c>
      <c r="FG545" s="36">
        <f t="shared" ca="1" si="1336"/>
        <v>5.9614335174580226</v>
      </c>
      <c r="FH545" s="36">
        <f t="shared" ca="1" si="1337"/>
        <v>5.2908113446886097E-2</v>
      </c>
      <c r="FI545" s="36">
        <f t="shared" ca="1" si="1338"/>
        <v>-0.19403014094019258</v>
      </c>
      <c r="FJ545" s="36">
        <f t="shared" ca="1" si="1339"/>
        <v>6.1564207089586436</v>
      </c>
      <c r="FK545" s="36">
        <f t="shared" si="1340"/>
        <v>0</v>
      </c>
      <c r="FL545" s="36">
        <f t="shared" si="1341"/>
        <v>0</v>
      </c>
      <c r="FM545" s="36">
        <f t="shared" ca="1" si="1342"/>
        <v>0</v>
      </c>
      <c r="FN545" s="36">
        <f t="shared" ca="1" si="1364"/>
        <v>6.1564207089586436</v>
      </c>
    </row>
    <row r="546" spans="2:170" x14ac:dyDescent="0.25">
      <c r="B546" s="2">
        <v>538</v>
      </c>
      <c r="C546" s="2">
        <f t="shared" si="1218"/>
        <v>45</v>
      </c>
      <c r="D546" s="2">
        <f t="shared" si="1367"/>
        <v>562</v>
      </c>
      <c r="E546" s="2">
        <f t="shared" si="1365"/>
        <v>47</v>
      </c>
      <c r="F546" s="189">
        <f t="shared" si="1369"/>
        <v>62093</v>
      </c>
      <c r="G546" s="2">
        <f t="shared" si="1368"/>
        <v>12</v>
      </c>
      <c r="H546" s="187">
        <f t="shared" si="1219"/>
        <v>79.416666666666671</v>
      </c>
      <c r="I546" s="186">
        <f t="shared" si="1366"/>
        <v>79</v>
      </c>
      <c r="J546" s="2">
        <f t="shared" si="1220"/>
        <v>0</v>
      </c>
      <c r="K546" s="2">
        <f t="shared" si="1221"/>
        <v>1</v>
      </c>
      <c r="L546">
        <f t="shared" si="1222"/>
        <v>2</v>
      </c>
      <c r="M546" s="190">
        <f t="shared" si="1343"/>
        <v>4.4574267600000002E-2</v>
      </c>
      <c r="N546">
        <f t="shared" si="1223"/>
        <v>1</v>
      </c>
      <c r="O546">
        <f t="shared" si="1224"/>
        <v>100</v>
      </c>
      <c r="P546" s="58">
        <f t="shared" si="1225"/>
        <v>0.20058420420000003</v>
      </c>
      <c r="Q546" s="106">
        <f t="shared" si="1226"/>
        <v>0.20058420420000003</v>
      </c>
      <c r="R546" s="59">
        <f t="shared" si="1227"/>
        <v>0.20058420420000003</v>
      </c>
      <c r="S546" s="32">
        <f t="shared" si="1344"/>
        <v>1.8483223579571106E-2</v>
      </c>
      <c r="T546">
        <f t="shared" si="1228"/>
        <v>1</v>
      </c>
      <c r="U546" s="32">
        <f t="shared" si="1345"/>
        <v>1.1458446300000001E-3</v>
      </c>
      <c r="V546">
        <f t="shared" si="1229"/>
        <v>1</v>
      </c>
      <c r="W546">
        <f t="shared" si="1230"/>
        <v>100</v>
      </c>
      <c r="X546" s="58">
        <f t="shared" si="1231"/>
        <v>5.1563008350000005E-3</v>
      </c>
      <c r="Y546" s="58">
        <f t="shared" si="1232"/>
        <v>5.1563008350000005E-3</v>
      </c>
      <c r="Z546" s="32">
        <f t="shared" si="1233"/>
        <v>5.1563008350000005E-3</v>
      </c>
      <c r="AA546" s="32">
        <f t="shared" si="1234"/>
        <v>4.3071058665400397E-4</v>
      </c>
      <c r="AB546" s="59">
        <f t="shared" si="1235"/>
        <v>4.9056245199999996E-3</v>
      </c>
      <c r="AC546" s="59">
        <f t="shared" si="1236"/>
        <v>4.9056245199999996E-3</v>
      </c>
      <c r="AD546">
        <f t="shared" si="1237"/>
        <v>1</v>
      </c>
      <c r="AE546" s="59">
        <f t="shared" si="1238"/>
        <v>4.9056245199999996E-3</v>
      </c>
      <c r="AF546" s="59">
        <f t="shared" si="1239"/>
        <v>4.1758461800000006E-3</v>
      </c>
      <c r="AG546" s="59">
        <f t="shared" si="1240"/>
        <v>4.1758461800000006E-3</v>
      </c>
      <c r="AH546">
        <f t="shared" si="1241"/>
        <v>1</v>
      </c>
      <c r="AI546" s="59">
        <f t="shared" si="1242"/>
        <v>4.1758461800000006E-3</v>
      </c>
      <c r="AJ546" s="59">
        <f t="shared" si="1243"/>
        <v>0</v>
      </c>
      <c r="AK546" s="59">
        <f t="shared" si="1244"/>
        <v>0</v>
      </c>
      <c r="AL546" s="59">
        <f t="shared" si="1245"/>
        <v>0</v>
      </c>
      <c r="AM546" s="12">
        <f t="shared" si="1346"/>
        <v>8.2338502629914303E-4</v>
      </c>
      <c r="AN546" s="12">
        <f t="shared" si="1347"/>
        <v>0</v>
      </c>
      <c r="AO546" s="66">
        <f t="shared" si="1246"/>
        <v>1.5218809533158096E-5</v>
      </c>
      <c r="AP546" s="66">
        <f t="shared" si="1247"/>
        <v>3.546406477194264E-7</v>
      </c>
      <c r="AQ546" s="59">
        <f t="shared" si="1248"/>
        <v>4.039217774413921E-6</v>
      </c>
      <c r="AR546" s="59">
        <f t="shared" si="1249"/>
        <v>3.4383292167404765E-6</v>
      </c>
      <c r="AS546" s="59">
        <f t="shared" si="1250"/>
        <v>0</v>
      </c>
      <c r="AT546" s="12">
        <f t="shared" si="1251"/>
        <v>8.0033402912711119E-4</v>
      </c>
      <c r="AU546" s="59">
        <f t="shared" si="1348"/>
        <v>7.8350547621022781E-20</v>
      </c>
      <c r="AV546" s="59">
        <f t="shared" si="1349"/>
        <v>0</v>
      </c>
      <c r="AW546" s="70">
        <f t="shared" si="1252"/>
        <v>0</v>
      </c>
      <c r="AX546" s="20">
        <f t="shared" si="1253"/>
        <v>200000</v>
      </c>
      <c r="AY546" s="20">
        <f t="shared" si="1254"/>
        <v>0</v>
      </c>
      <c r="AZ546" s="20">
        <f t="shared" si="1255"/>
        <v>0</v>
      </c>
      <c r="BA546" s="20">
        <f t="shared" si="1256"/>
        <v>200000</v>
      </c>
      <c r="BB546" s="36">
        <f t="shared" si="1257"/>
        <v>1</v>
      </c>
      <c r="BC546" s="36">
        <f t="shared" si="1258"/>
        <v>0</v>
      </c>
      <c r="BD546" s="80">
        <f t="shared" si="1259"/>
        <v>3.0437619066316191</v>
      </c>
      <c r="BE546" s="36">
        <f t="shared" si="1260"/>
        <v>0</v>
      </c>
      <c r="BF546" s="36">
        <f t="shared" si="1261"/>
        <v>0</v>
      </c>
      <c r="BG546" s="36">
        <f t="shared" si="1262"/>
        <v>3.0437619066316191</v>
      </c>
      <c r="BH546" s="36">
        <f t="shared" si="1263"/>
        <v>7.0928129543885277E-2</v>
      </c>
      <c r="BI546" s="36">
        <f t="shared" si="1264"/>
        <v>0</v>
      </c>
      <c r="BJ546" s="36">
        <f t="shared" si="1265"/>
        <v>0</v>
      </c>
      <c r="BK546" s="36">
        <f t="shared" si="1266"/>
        <v>7.0928129543885277E-2</v>
      </c>
      <c r="BL546" s="68">
        <f ca="1">IF(OR(AT546=0,E546&gt;ProjTerm),0,VLOOKUP(D546,'Life Events'!$AE$5:$AI$1206,5,FALSE))</f>
        <v>7.7785806365399611E-18</v>
      </c>
      <c r="BM546" s="93">
        <f t="shared" ca="1" si="1267"/>
        <v>7.7785806365399611E-18</v>
      </c>
      <c r="BN546" s="93">
        <f t="shared" ca="1" si="1268"/>
        <v>6.2254627817321561E-21</v>
      </c>
      <c r="BO546" s="36">
        <f t="shared" ca="1" si="1269"/>
        <v>9.4762583511288956E-19</v>
      </c>
      <c r="BP546" s="36">
        <f t="shared" si="1270"/>
        <v>1.3020896431502206E-3</v>
      </c>
      <c r="BQ546" s="36">
        <f t="shared" si="1271"/>
        <v>98.343876337970755</v>
      </c>
      <c r="BR546" s="36">
        <f t="shared" si="1272"/>
        <v>154.78110000000001</v>
      </c>
      <c r="BS546" s="36">
        <f t="shared" si="1273"/>
        <v>152.21773357855088</v>
      </c>
      <c r="BT546" s="36">
        <f t="shared" si="1274"/>
        <v>0.12182503201951879</v>
      </c>
      <c r="BU546" s="70" cm="1">
        <f t="array" ref="BU546">IF(AND(ActInt=1,$J546=0),INDEX(Tbl_FwdNom,$B546-IVP,MATCH(ValnDt,Tbl_FwdNom_Cols)),INDEX(Tbl_FwdNom,$B546,MATCH(StartDt,Tbl_FwdNom_Cols)))</f>
        <v>11.179593376</v>
      </c>
      <c r="BV546" s="70" cm="1">
        <f t="array" ref="BV546">INDEX(Tbl_FwdReal,$B546,MATCH(StartDt,Tbl_FwdReal_Cols))</f>
        <v>4.2364291850000004</v>
      </c>
      <c r="BW546" s="70" cm="1">
        <f t="array" ref="BW546">IF(RunType&lt;&gt;"OPN",INDEX(Tbl_FwdReal,$B546,MATCH(ValnDt,Tbl_FwdReal_Cols)),IF(AND($J546=0,ActInt=1),INDEX(Tbl_FwdReal,$B546-IVP,MATCH(ValnDt,Tbl_FwdReal_Cols)),-999))*$K546</f>
        <v>4.2364291850000004</v>
      </c>
      <c r="BX546" s="70">
        <f t="shared" si="1275"/>
        <v>4.2364291850000006E-2</v>
      </c>
      <c r="BY546" s="70">
        <f t="shared" si="1350"/>
        <v>6.6609766329170705E-2</v>
      </c>
      <c r="BZ546" s="64">
        <f t="shared" si="1363"/>
        <v>5.3882292086762096E-3</v>
      </c>
      <c r="CA546" s="70" cm="1">
        <f t="array" ref="CA546">IF($J546=1,CA545*(1+INDEX(Tbl_CPI,$B546,MATCH(IF(RunType="OPN",StartDt,ValnDt),Tbl_CPI_Cols))),0)</f>
        <v>0</v>
      </c>
      <c r="CB546" s="70">
        <f t="shared" si="1351"/>
        <v>21.477008356312716</v>
      </c>
      <c r="CC546" s="70">
        <f t="shared" si="1352"/>
        <v>20.351697620656257</v>
      </c>
      <c r="CD546" s="36">
        <f t="shared" si="1276"/>
        <v>105.27045525480706</v>
      </c>
      <c r="CE546" s="36">
        <f t="shared" si="1277"/>
        <v>1.5754535425380016</v>
      </c>
      <c r="CF546" s="36">
        <f t="shared" si="1278"/>
        <v>0</v>
      </c>
      <c r="CG546" s="36">
        <f t="shared" si="1279"/>
        <v>8.7975321425057804E-2</v>
      </c>
      <c r="CH546" s="36">
        <f t="shared" si="1280"/>
        <v>8.6678116568502078E-2</v>
      </c>
      <c r="CI546" s="36">
        <f t="shared" si="1281"/>
        <v>0</v>
      </c>
      <c r="CJ546" s="36">
        <f t="shared" si="1282"/>
        <v>0</v>
      </c>
      <c r="CK546" s="36">
        <f t="shared" si="1283"/>
        <v>0</v>
      </c>
      <c r="CL546" s="36">
        <f t="shared" si="1284"/>
        <v>1.2972048565557306E-3</v>
      </c>
      <c r="CM546" s="36">
        <f t="shared" si="1285"/>
        <v>8.7975321425057804E-2</v>
      </c>
      <c r="CN546" s="36">
        <f t="shared" ca="1" si="1286"/>
        <v>2.9915629145128353</v>
      </c>
      <c r="CO546" s="20">
        <f t="shared" si="1287"/>
        <v>120000</v>
      </c>
      <c r="CP546" s="20">
        <f t="shared" si="1288"/>
        <v>2</v>
      </c>
      <c r="CQ546" s="64">
        <f t="shared" si="1289"/>
        <v>5.1872149649999998E-2</v>
      </c>
      <c r="CR546" s="64">
        <f t="shared" si="1290"/>
        <v>0.23342467342499998</v>
      </c>
      <c r="CS546" s="36">
        <f t="shared" si="1291"/>
        <v>2.164676788964675</v>
      </c>
      <c r="CT546" s="36">
        <f t="shared" si="1292"/>
        <v>1.8262571439789714</v>
      </c>
      <c r="CU546" s="36">
        <f t="shared" si="1293"/>
        <v>4.2556877726331169E-2</v>
      </c>
      <c r="CV546" s="36">
        <f t="shared" si="1353"/>
        <v>1.8688140217053026</v>
      </c>
      <c r="CW546" s="36">
        <f t="shared" si="1294"/>
        <v>0</v>
      </c>
      <c r="CX546" s="36">
        <f t="shared" si="1295"/>
        <v>0</v>
      </c>
      <c r="CY546" s="36">
        <f t="shared" si="1296"/>
        <v>0</v>
      </c>
      <c r="CZ546" s="36">
        <f t="shared" si="1354"/>
        <v>0</v>
      </c>
      <c r="DA546" s="64">
        <f t="shared" si="1297"/>
        <v>8.8705006152938193E-3</v>
      </c>
      <c r="DB546" s="70">
        <f t="shared" si="1355"/>
        <v>0.99120749332061564</v>
      </c>
      <c r="DC546" s="70">
        <f>PRODUCT($DB$8:DB546)</f>
        <v>5.5516038787050562E-3</v>
      </c>
      <c r="DD546" s="36">
        <f t="shared" si="1298"/>
        <v>2.7343657208027521</v>
      </c>
      <c r="DE546" s="36">
        <f t="shared" si="1299"/>
        <v>91.933988613243898</v>
      </c>
      <c r="DF546" s="36">
        <f t="shared" si="1300"/>
        <v>1.7030474907764248</v>
      </c>
      <c r="DG546" s="36">
        <f t="shared" si="1301"/>
        <v>3.9144766737699885E-2</v>
      </c>
      <c r="DH546" s="36">
        <f t="shared" ca="1" si="1302"/>
        <v>1.2663532521556019E-17</v>
      </c>
      <c r="DI546" s="36">
        <f t="shared" si="1303"/>
        <v>2.2779942820357073</v>
      </c>
      <c r="DJ546" s="36">
        <f t="shared" ca="1" si="1304"/>
        <v>93.141519898515568</v>
      </c>
      <c r="DK546" s="36">
        <f t="shared" si="1305"/>
        <v>0</v>
      </c>
      <c r="DL546" s="36">
        <f t="shared" si="1306"/>
        <v>0</v>
      </c>
      <c r="DM546" s="36">
        <f t="shared" ca="1" si="1307"/>
        <v>93.141519898515568</v>
      </c>
      <c r="DN546" s="36">
        <f t="shared" ca="1" si="1356"/>
        <v>93.141519898520173</v>
      </c>
      <c r="DO546" s="64" cm="1">
        <f t="array" ref="DO546">IFERROR(INDEX(Tbl_FwdNom,$B546,MATCH(LIDt,Tbl_FwdNom_Cols,0)),0)</f>
        <v>8.3262001909999999</v>
      </c>
      <c r="DP546" s="64">
        <f t="shared" ca="1" si="1357"/>
        <v>8.2644866920000002</v>
      </c>
      <c r="DQ546" s="64">
        <f t="shared" ca="1" si="1308"/>
        <v>6.6391922200184084E-3</v>
      </c>
      <c r="DR546" s="70">
        <f t="shared" ca="1" si="1309"/>
        <v>0.99340459593533559</v>
      </c>
      <c r="DS546" s="70">
        <f ca="1">PRODUCT($DR$8:DR546)</f>
        <v>1.1516408253172572E-2</v>
      </c>
      <c r="DT546" s="36">
        <f t="shared" ca="1" si="1310"/>
        <v>97.261218373234954</v>
      </c>
      <c r="DU546" s="36">
        <f t="shared" ca="1" si="1311"/>
        <v>1.7838379025856157</v>
      </c>
      <c r="DV546" s="36">
        <f t="shared" ca="1" si="1312"/>
        <v>4.1405578238639808E-2</v>
      </c>
      <c r="DW546" s="36">
        <f t="shared" ca="1" si="1313"/>
        <v>1.3031939841278417E-17</v>
      </c>
      <c r="DX546" s="36">
        <f t="shared" ca="1" si="1314"/>
        <v>2.8576641980364959</v>
      </c>
      <c r="DY546" s="36">
        <f t="shared" ca="1" si="1315"/>
        <v>3.0837958882140169E-2</v>
      </c>
      <c r="DZ546" s="36">
        <f t="shared" ca="1" si="1316"/>
        <v>2.3536430382791491</v>
      </c>
      <c r="EA546" s="36">
        <f t="shared" ca="1" si="1317"/>
        <v>0</v>
      </c>
      <c r="EB546" s="36">
        <f t="shared" ca="1" si="1318"/>
        <v>98.53046749670672</v>
      </c>
      <c r="EC546" s="36">
        <f t="shared" ca="1" si="1319"/>
        <v>0</v>
      </c>
      <c r="ED546" s="36">
        <f t="shared" ca="1" si="1320"/>
        <v>0</v>
      </c>
      <c r="EE546" s="36">
        <f t="shared" ca="1" si="1358"/>
        <v>0</v>
      </c>
      <c r="EF546" s="36">
        <f t="shared" ca="1" si="1321"/>
        <v>98.53046749670672</v>
      </c>
      <c r="EG546" s="64"/>
      <c r="EH546" s="64"/>
      <c r="EI546" s="64"/>
      <c r="EJ546" s="70"/>
      <c r="EK546" s="70"/>
      <c r="EL546" s="70"/>
      <c r="EM546" s="70"/>
      <c r="EN546" s="70"/>
      <c r="EO546" s="36">
        <f t="shared" ca="1" si="1322"/>
        <v>0.8452507727433628</v>
      </c>
      <c r="EP546" s="36">
        <f t="shared" ca="1" si="1323"/>
        <v>0</v>
      </c>
      <c r="EQ546" s="36">
        <f t="shared" si="1324"/>
        <v>2.4993057982006595</v>
      </c>
      <c r="ER546" s="36">
        <f t="shared" si="1325"/>
        <v>1.6390581096550731E-2</v>
      </c>
      <c r="ES546" s="36">
        <f t="shared" si="1326"/>
        <v>-1.4968382797846803E-2</v>
      </c>
      <c r="ET546" s="36">
        <f t="shared" ca="1" si="1327"/>
        <v>0</v>
      </c>
      <c r="EU546" s="36">
        <f t="shared" ca="1" si="1359"/>
        <v>1.6390581096550731E-2</v>
      </c>
      <c r="EV546" s="36">
        <f t="shared" si="1328"/>
        <v>3.7603033853105983E-2</v>
      </c>
      <c r="EW546" s="36">
        <f t="shared" si="1329"/>
        <v>3.2670120768144</v>
      </c>
      <c r="EX546" s="36">
        <f t="shared" ca="1" si="1360"/>
        <v>5.8203114899647161</v>
      </c>
      <c r="EY546" s="36">
        <f t="shared" si="1330"/>
        <v>0</v>
      </c>
      <c r="EZ546" s="36">
        <f t="shared" si="1331"/>
        <v>0</v>
      </c>
      <c r="FA546" s="36">
        <f t="shared" si="1332"/>
        <v>0</v>
      </c>
      <c r="FB546" s="36">
        <f t="shared" si="1333"/>
        <v>0</v>
      </c>
      <c r="FC546" s="36">
        <f t="shared" si="1361"/>
        <v>0</v>
      </c>
      <c r="FD546" s="36">
        <f t="shared" si="1334"/>
        <v>0</v>
      </c>
      <c r="FE546" s="36">
        <f t="shared" si="1335"/>
        <v>0</v>
      </c>
      <c r="FF546" s="36">
        <f t="shared" si="1362"/>
        <v>0</v>
      </c>
      <c r="FG546" s="36">
        <f t="shared" ca="1" si="1336"/>
        <v>5.8203114899647161</v>
      </c>
      <c r="FH546" s="36">
        <f t="shared" ca="1" si="1337"/>
        <v>5.1629076652933703E-2</v>
      </c>
      <c r="FI546" s="36">
        <f t="shared" ca="1" si="1338"/>
        <v>-0.18859829966159736</v>
      </c>
      <c r="FJ546" s="36">
        <f t="shared" ca="1" si="1339"/>
        <v>6.0086960697711245</v>
      </c>
      <c r="FK546" s="36">
        <f t="shared" si="1340"/>
        <v>0</v>
      </c>
      <c r="FL546" s="36">
        <f t="shared" si="1341"/>
        <v>0</v>
      </c>
      <c r="FM546" s="36">
        <f t="shared" ca="1" si="1342"/>
        <v>0</v>
      </c>
      <c r="FN546" s="36">
        <f t="shared" ca="1" si="1364"/>
        <v>6.0086960697711245</v>
      </c>
    </row>
    <row r="547" spans="2:170" x14ac:dyDescent="0.25">
      <c r="B547" s="2">
        <v>539</v>
      </c>
      <c r="C547" s="2">
        <f t="shared" si="1218"/>
        <v>45</v>
      </c>
      <c r="D547" s="2">
        <f t="shared" si="1367"/>
        <v>563</v>
      </c>
      <c r="E547" s="2">
        <f t="shared" si="1365"/>
        <v>47</v>
      </c>
      <c r="F547" s="189">
        <f t="shared" si="1369"/>
        <v>62124</v>
      </c>
      <c r="G547" s="2">
        <f t="shared" si="1368"/>
        <v>1</v>
      </c>
      <c r="H547" s="187">
        <f t="shared" si="1219"/>
        <v>79.5</v>
      </c>
      <c r="I547" s="186">
        <f t="shared" si="1366"/>
        <v>79</v>
      </c>
      <c r="J547" s="2">
        <f t="shared" si="1220"/>
        <v>0</v>
      </c>
      <c r="K547" s="2">
        <f t="shared" si="1221"/>
        <v>1</v>
      </c>
      <c r="L547">
        <f t="shared" si="1222"/>
        <v>2</v>
      </c>
      <c r="M547" s="190">
        <f t="shared" si="1343"/>
        <v>4.4574267600000002E-2</v>
      </c>
      <c r="N547">
        <f t="shared" si="1223"/>
        <v>1</v>
      </c>
      <c r="O547">
        <f t="shared" si="1224"/>
        <v>100</v>
      </c>
      <c r="P547" s="58">
        <f t="shared" si="1225"/>
        <v>0.20058420420000003</v>
      </c>
      <c r="Q547" s="106">
        <f t="shared" si="1226"/>
        <v>0.20058420420000003</v>
      </c>
      <c r="R547" s="59">
        <f t="shared" si="1227"/>
        <v>0.20058420420000003</v>
      </c>
      <c r="S547" s="32">
        <f t="shared" si="1344"/>
        <v>1.8483223579571106E-2</v>
      </c>
      <c r="T547">
        <f t="shared" si="1228"/>
        <v>1</v>
      </c>
      <c r="U547" s="32">
        <f t="shared" si="1345"/>
        <v>1.1458446300000001E-3</v>
      </c>
      <c r="V547">
        <f t="shared" si="1229"/>
        <v>1</v>
      </c>
      <c r="W547">
        <f t="shared" si="1230"/>
        <v>100</v>
      </c>
      <c r="X547" s="58">
        <f t="shared" si="1231"/>
        <v>5.1563008350000005E-3</v>
      </c>
      <c r="Y547" s="58">
        <f t="shared" si="1232"/>
        <v>5.1563008350000005E-3</v>
      </c>
      <c r="Z547" s="32">
        <f t="shared" si="1233"/>
        <v>5.1563008350000005E-3</v>
      </c>
      <c r="AA547" s="32">
        <f t="shared" si="1234"/>
        <v>4.3071058665400397E-4</v>
      </c>
      <c r="AB547" s="59">
        <f t="shared" si="1235"/>
        <v>4.9056245199999996E-3</v>
      </c>
      <c r="AC547" s="59">
        <f t="shared" si="1236"/>
        <v>4.9056245199999996E-3</v>
      </c>
      <c r="AD547">
        <f t="shared" si="1237"/>
        <v>1</v>
      </c>
      <c r="AE547" s="59">
        <f t="shared" si="1238"/>
        <v>4.9056245199999996E-3</v>
      </c>
      <c r="AF547" s="59">
        <f t="shared" si="1239"/>
        <v>4.1758461800000006E-3</v>
      </c>
      <c r="AG547" s="59">
        <f t="shared" si="1240"/>
        <v>4.1758461800000006E-3</v>
      </c>
      <c r="AH547">
        <f t="shared" si="1241"/>
        <v>1</v>
      </c>
      <c r="AI547" s="59">
        <f t="shared" si="1242"/>
        <v>4.1758461800000006E-3</v>
      </c>
      <c r="AJ547" s="59">
        <f t="shared" si="1243"/>
        <v>0</v>
      </c>
      <c r="AK547" s="59">
        <f t="shared" si="1244"/>
        <v>0</v>
      </c>
      <c r="AL547" s="59">
        <f t="shared" si="1245"/>
        <v>0</v>
      </c>
      <c r="AM547" s="12">
        <f t="shared" si="1346"/>
        <v>8.0033402912711119E-4</v>
      </c>
      <c r="AN547" s="12">
        <f t="shared" si="1347"/>
        <v>0</v>
      </c>
      <c r="AO547" s="66">
        <f t="shared" si="1246"/>
        <v>1.4792752798695371E-5</v>
      </c>
      <c r="AP547" s="66">
        <f t="shared" si="1247"/>
        <v>3.4471233920450073E-7</v>
      </c>
      <c r="AQ547" s="59">
        <f t="shared" si="1248"/>
        <v>3.9261382374763502E-6</v>
      </c>
      <c r="AR547" s="59">
        <f t="shared" si="1249"/>
        <v>3.3420717982544565E-6</v>
      </c>
      <c r="AS547" s="59">
        <f t="shared" si="1250"/>
        <v>0</v>
      </c>
      <c r="AT547" s="12">
        <f t="shared" si="1251"/>
        <v>7.7792835395348045E-4</v>
      </c>
      <c r="AU547" s="59">
        <f t="shared" si="1348"/>
        <v>0</v>
      </c>
      <c r="AV547" s="59">
        <f t="shared" si="1349"/>
        <v>-5.6751207466038123E-20</v>
      </c>
      <c r="AW547" s="70">
        <f t="shared" si="1252"/>
        <v>0</v>
      </c>
      <c r="AX547" s="20">
        <f t="shared" si="1253"/>
        <v>200000</v>
      </c>
      <c r="AY547" s="20">
        <f t="shared" si="1254"/>
        <v>0</v>
      </c>
      <c r="AZ547" s="20">
        <f t="shared" si="1255"/>
        <v>0</v>
      </c>
      <c r="BA547" s="20">
        <f t="shared" si="1256"/>
        <v>200000</v>
      </c>
      <c r="BB547" s="36">
        <f t="shared" si="1257"/>
        <v>1</v>
      </c>
      <c r="BC547" s="36">
        <f t="shared" si="1258"/>
        <v>0</v>
      </c>
      <c r="BD547" s="80">
        <f t="shared" si="1259"/>
        <v>2.958550559739074</v>
      </c>
      <c r="BE547" s="36">
        <f t="shared" si="1260"/>
        <v>0</v>
      </c>
      <c r="BF547" s="36">
        <f t="shared" si="1261"/>
        <v>0</v>
      </c>
      <c r="BG547" s="36">
        <f t="shared" si="1262"/>
        <v>2.958550559739074</v>
      </c>
      <c r="BH547" s="36">
        <f t="shared" si="1263"/>
        <v>6.8942467840900148E-2</v>
      </c>
      <c r="BI547" s="36">
        <f t="shared" si="1264"/>
        <v>0</v>
      </c>
      <c r="BJ547" s="36">
        <f t="shared" si="1265"/>
        <v>0</v>
      </c>
      <c r="BK547" s="36">
        <f t="shared" si="1266"/>
        <v>6.8942467840900148E-2</v>
      </c>
      <c r="BL547" s="68">
        <f ca="1">IF(OR(AT547=0,E547&gt;ProjTerm),0,VLOOKUP(D547,'Life Events'!$AE$5:$AI$1206,5,FALSE))</f>
        <v>7.560816122335445E-18</v>
      </c>
      <c r="BM547" s="93">
        <f t="shared" ca="1" si="1267"/>
        <v>7.560816122335445E-18</v>
      </c>
      <c r="BN547" s="93">
        <f t="shared" ca="1" si="1268"/>
        <v>5.8817732405933497E-21</v>
      </c>
      <c r="BO547" s="36">
        <f t="shared" ca="1" si="1269"/>
        <v>8.9531019210608824E-19</v>
      </c>
      <c r="BP547" s="36">
        <f t="shared" si="1270"/>
        <v>1.2656371164181119E-3</v>
      </c>
      <c r="BQ547" s="36">
        <f t="shared" si="1271"/>
        <v>98.343876337970755</v>
      </c>
      <c r="BR547" s="36">
        <f t="shared" si="1272"/>
        <v>154.78110000000001</v>
      </c>
      <c r="BS547" s="36">
        <f t="shared" si="1273"/>
        <v>152.21773357855088</v>
      </c>
      <c r="BT547" s="36">
        <f t="shared" si="1274"/>
        <v>0.11841449092529151</v>
      </c>
      <c r="BU547" s="70" cm="1">
        <f t="array" ref="BU547">IF(AND(ActInt=1,$J547=0),INDEX(Tbl_FwdNom,$B547-IVP,MATCH(ValnDt,Tbl_FwdNom_Cols)),INDEX(Tbl_FwdNom,$B547,MATCH(StartDt,Tbl_FwdNom_Cols)))</f>
        <v>11.173556726999999</v>
      </c>
      <c r="BV547" s="70" cm="1">
        <f t="array" ref="BV547">INDEX(Tbl_FwdReal,$B547,MATCH(StartDt,Tbl_FwdReal_Cols))</f>
        <v>4.2330211609999999</v>
      </c>
      <c r="BW547" s="70" cm="1">
        <f t="array" ref="BW547">IF(RunType&lt;&gt;"OPN",INDEX(Tbl_FwdReal,$B547,MATCH(ValnDt,Tbl_FwdReal_Cols)),IF(AND($J547=0,ActInt=1),INDEX(Tbl_FwdReal,$B547-IVP,MATCH(ValnDt,Tbl_FwdReal_Cols)),-999))*$K547</f>
        <v>4.2330211609999999</v>
      </c>
      <c r="BX547" s="70">
        <f t="shared" si="1275"/>
        <v>4.2330211610000001E-2</v>
      </c>
      <c r="BY547" s="70">
        <f t="shared" si="1350"/>
        <v>6.6586725480014097E-2</v>
      </c>
      <c r="BZ547" s="64">
        <f t="shared" si="1363"/>
        <v>5.3864193287009865E-3</v>
      </c>
      <c r="CA547" s="70" cm="1">
        <f t="array" ref="CA547">IF($J547=1,CA546*(1+INDEX(Tbl_CPI,$B547,MATCH(IF(RunType="OPN",StartDt,ValnDt),Tbl_CPI_Cols))),0)</f>
        <v>0</v>
      </c>
      <c r="CB547" s="70">
        <f t="shared" si="1351"/>
        <v>21.592692529245831</v>
      </c>
      <c r="CC547" s="70">
        <f t="shared" si="1352"/>
        <v>20.351697620656257</v>
      </c>
      <c r="CD547" s="36">
        <f t="shared" si="1276"/>
        <v>105.27045525480706</v>
      </c>
      <c r="CE547" s="36">
        <f t="shared" si="1277"/>
        <v>1.5754535425380016</v>
      </c>
      <c r="CF547" s="36">
        <f t="shared" si="1278"/>
        <v>0</v>
      </c>
      <c r="CG547" s="36">
        <f t="shared" si="1279"/>
        <v>8.5512416683527034E-2</v>
      </c>
      <c r="CH547" s="36">
        <f t="shared" si="1280"/>
        <v>8.4251527602125009E-2</v>
      </c>
      <c r="CI547" s="36">
        <f t="shared" si="1281"/>
        <v>0</v>
      </c>
      <c r="CJ547" s="36">
        <f t="shared" si="1282"/>
        <v>0</v>
      </c>
      <c r="CK547" s="36">
        <f t="shared" si="1283"/>
        <v>0</v>
      </c>
      <c r="CL547" s="36">
        <f t="shared" si="1284"/>
        <v>1.2608890814020195E-3</v>
      </c>
      <c r="CM547" s="36">
        <f t="shared" si="1285"/>
        <v>8.5512416683527034E-2</v>
      </c>
      <c r="CN547" s="36">
        <f t="shared" ca="1" si="1286"/>
        <v>2.9078128995382646</v>
      </c>
      <c r="CO547" s="20">
        <f t="shared" si="1287"/>
        <v>120000</v>
      </c>
      <c r="CP547" s="20">
        <f t="shared" si="1288"/>
        <v>2</v>
      </c>
      <c r="CQ547" s="64">
        <f t="shared" si="1289"/>
        <v>5.1872149649999998E-2</v>
      </c>
      <c r="CR547" s="64">
        <f t="shared" si="1290"/>
        <v>0.23342467342499998</v>
      </c>
      <c r="CS547" s="36">
        <f t="shared" si="1291"/>
        <v>2.1040757858530887</v>
      </c>
      <c r="CT547" s="36">
        <f t="shared" si="1292"/>
        <v>1.7751303358434445</v>
      </c>
      <c r="CU547" s="36">
        <f t="shared" si="1293"/>
        <v>4.1365480704540089E-2</v>
      </c>
      <c r="CV547" s="36">
        <f t="shared" si="1353"/>
        <v>1.8164958165479845</v>
      </c>
      <c r="CW547" s="36">
        <f t="shared" si="1294"/>
        <v>0</v>
      </c>
      <c r="CX547" s="36">
        <f t="shared" si="1295"/>
        <v>0</v>
      </c>
      <c r="CY547" s="36">
        <f t="shared" si="1296"/>
        <v>0</v>
      </c>
      <c r="CZ547" s="36">
        <f t="shared" si="1354"/>
        <v>0</v>
      </c>
      <c r="DA547" s="64">
        <f t="shared" si="1297"/>
        <v>8.8659356673579381E-3</v>
      </c>
      <c r="DB547" s="70">
        <f t="shared" si="1355"/>
        <v>0.99121197836708286</v>
      </c>
      <c r="DC547" s="70">
        <f>PRODUCT($DB$8:DB547)</f>
        <v>5.5028162637216094E-3</v>
      </c>
      <c r="DD547" s="36">
        <f t="shared" si="1298"/>
        <v>2.6401939404491266</v>
      </c>
      <c r="DE547" s="36">
        <f t="shared" si="1299"/>
        <v>89.790518882193453</v>
      </c>
      <c r="DF547" s="36">
        <f t="shared" si="1300"/>
        <v>1.649204132427204</v>
      </c>
      <c r="DG547" s="36">
        <f t="shared" si="1301"/>
        <v>3.8226184604891952E-2</v>
      </c>
      <c r="DH547" s="36">
        <f t="shared" ca="1" si="1302"/>
        <v>1.1880496394107542E-17</v>
      </c>
      <c r="DI547" s="36">
        <f t="shared" si="1303"/>
        <v>2.2119202685222419</v>
      </c>
      <c r="DJ547" s="36">
        <f t="shared" ca="1" si="1304"/>
        <v>90.973223158088885</v>
      </c>
      <c r="DK547" s="36">
        <f t="shared" si="1305"/>
        <v>0</v>
      </c>
      <c r="DL547" s="36">
        <f t="shared" si="1306"/>
        <v>0</v>
      </c>
      <c r="DM547" s="36">
        <f t="shared" ca="1" si="1307"/>
        <v>90.973223158088885</v>
      </c>
      <c r="DN547" s="36">
        <f t="shared" ca="1" si="1356"/>
        <v>90.973223158093475</v>
      </c>
      <c r="DO547" s="64" cm="1">
        <f t="array" ref="DO547">IFERROR(INDEX(Tbl_FwdNom,$B547,MATCH(LIDt,Tbl_FwdNom_Cols,0)),0)</f>
        <v>8.3244854519999993</v>
      </c>
      <c r="DP547" s="64">
        <f t="shared" ca="1" si="1357"/>
        <v>8.2627729300000006</v>
      </c>
      <c r="DQ547" s="64">
        <f t="shared" ca="1" si="1308"/>
        <v>6.6378643357445366E-3</v>
      </c>
      <c r="DR547" s="70">
        <f t="shared" ca="1" si="1309"/>
        <v>0.99340590636323356</v>
      </c>
      <c r="DS547" s="70">
        <f ca="1">PRODUCT($DR$8:DR547)</f>
        <v>1.1440467978791922E-2</v>
      </c>
      <c r="DT547" s="36">
        <f t="shared" ca="1" si="1310"/>
        <v>94.948274586186628</v>
      </c>
      <c r="DU547" s="36">
        <f t="shared" ca="1" si="1311"/>
        <v>1.7267363087390379</v>
      </c>
      <c r="DV547" s="36">
        <f t="shared" ca="1" si="1312"/>
        <v>4.0414785733312843E-2</v>
      </c>
      <c r="DW547" s="36">
        <f t="shared" ca="1" si="1313"/>
        <v>1.2223133897870318E-17</v>
      </c>
      <c r="DX547" s="36">
        <f t="shared" ca="1" si="1314"/>
        <v>2.7582184943748849</v>
      </c>
      <c r="DY547" s="36">
        <f t="shared" ca="1" si="1315"/>
        <v>2.9773398377524296E-2</v>
      </c>
      <c r="DZ547" s="36">
        <f t="shared" ca="1" si="1316"/>
        <v>2.2844554236495882</v>
      </c>
      <c r="EA547" s="36">
        <f t="shared" ca="1" si="1317"/>
        <v>0</v>
      </c>
      <c r="EB547" s="36">
        <f t="shared" ca="1" si="1318"/>
        <v>96.190606436844575</v>
      </c>
      <c r="EC547" s="36">
        <f t="shared" ca="1" si="1319"/>
        <v>0</v>
      </c>
      <c r="ED547" s="36">
        <f t="shared" ca="1" si="1320"/>
        <v>0</v>
      </c>
      <c r="EE547" s="36">
        <f t="shared" ca="1" si="1358"/>
        <v>0</v>
      </c>
      <c r="EF547" s="36">
        <f t="shared" ca="1" si="1321"/>
        <v>96.190606436844575</v>
      </c>
      <c r="EG547" s="64"/>
      <c r="EH547" s="64"/>
      <c r="EI547" s="64"/>
      <c r="EJ547" s="70"/>
      <c r="EK547" s="70"/>
      <c r="EL547" s="70"/>
      <c r="EM547" s="70"/>
      <c r="EN547" s="70"/>
      <c r="EO547" s="36">
        <f t="shared" ca="1" si="1322"/>
        <v>0.8250285757951018</v>
      </c>
      <c r="EP547" s="36">
        <f t="shared" ca="1" si="1323"/>
        <v>0</v>
      </c>
      <c r="EQ547" s="36">
        <f t="shared" si="1324"/>
        <v>2.4406563836816213</v>
      </c>
      <c r="ER547" s="36">
        <f t="shared" si="1325"/>
        <v>1.5826088135294795E-2</v>
      </c>
      <c r="ES547" s="36">
        <f t="shared" si="1326"/>
        <v>-1.4452870462988397E-2</v>
      </c>
      <c r="ET547" s="36">
        <f t="shared" ca="1" si="1327"/>
        <v>0</v>
      </c>
      <c r="EU547" s="36">
        <f t="shared" ca="1" si="1359"/>
        <v>1.5826088135294795E-2</v>
      </c>
      <c r="EV547" s="36">
        <f t="shared" si="1328"/>
        <v>3.6512344826118127E-2</v>
      </c>
      <c r="EW547" s="36">
        <f t="shared" si="1329"/>
        <v>3.1903474503130185</v>
      </c>
      <c r="EX547" s="36">
        <f t="shared" ca="1" si="1360"/>
        <v>5.6833422669560525</v>
      </c>
      <c r="EY547" s="36">
        <f t="shared" si="1330"/>
        <v>0</v>
      </c>
      <c r="EZ547" s="36">
        <f t="shared" si="1331"/>
        <v>0</v>
      </c>
      <c r="FA547" s="36">
        <f t="shared" si="1332"/>
        <v>0</v>
      </c>
      <c r="FB547" s="36">
        <f t="shared" si="1333"/>
        <v>0</v>
      </c>
      <c r="FC547" s="36">
        <f t="shared" si="1361"/>
        <v>0</v>
      </c>
      <c r="FD547" s="36">
        <f t="shared" si="1334"/>
        <v>0</v>
      </c>
      <c r="FE547" s="36">
        <f t="shared" si="1335"/>
        <v>0</v>
      </c>
      <c r="FF547" s="36">
        <f t="shared" si="1362"/>
        <v>0</v>
      </c>
      <c r="FG547" s="36">
        <f t="shared" ca="1" si="1336"/>
        <v>5.6833422669560525</v>
      </c>
      <c r="FH547" s="36">
        <f t="shared" ca="1" si="1337"/>
        <v>5.0388146914408585E-2</v>
      </c>
      <c r="FI547" s="36">
        <f t="shared" ca="1" si="1338"/>
        <v>-0.18331852609238736</v>
      </c>
      <c r="FJ547" s="36">
        <f t="shared" ca="1" si="1339"/>
        <v>5.8652624530245996</v>
      </c>
      <c r="FK547" s="36">
        <f t="shared" si="1340"/>
        <v>0</v>
      </c>
      <c r="FL547" s="36">
        <f t="shared" si="1341"/>
        <v>0</v>
      </c>
      <c r="FM547" s="36">
        <f t="shared" ca="1" si="1342"/>
        <v>0</v>
      </c>
      <c r="FN547" s="36">
        <f t="shared" ca="1" si="1364"/>
        <v>5.8652624530245996</v>
      </c>
    </row>
    <row r="548" spans="2:170" x14ac:dyDescent="0.25">
      <c r="B548" s="2">
        <v>540</v>
      </c>
      <c r="C548" s="2">
        <f t="shared" si="1218"/>
        <v>45</v>
      </c>
      <c r="D548" s="2">
        <f t="shared" si="1367"/>
        <v>564</v>
      </c>
      <c r="E548" s="2">
        <f t="shared" si="1365"/>
        <v>47</v>
      </c>
      <c r="F548" s="189">
        <f t="shared" si="1369"/>
        <v>62152</v>
      </c>
      <c r="G548" s="2">
        <f t="shared" si="1368"/>
        <v>2</v>
      </c>
      <c r="H548" s="187">
        <f t="shared" si="1219"/>
        <v>79.583333333333343</v>
      </c>
      <c r="I548" s="186">
        <f t="shared" si="1366"/>
        <v>79</v>
      </c>
      <c r="J548" s="2">
        <f t="shared" si="1220"/>
        <v>0</v>
      </c>
      <c r="K548" s="2">
        <f t="shared" si="1221"/>
        <v>1</v>
      </c>
      <c r="L548">
        <f t="shared" si="1222"/>
        <v>2</v>
      </c>
      <c r="M548" s="190">
        <f t="shared" si="1343"/>
        <v>4.4574267600000002E-2</v>
      </c>
      <c r="N548">
        <f t="shared" si="1223"/>
        <v>1</v>
      </c>
      <c r="O548">
        <f t="shared" si="1224"/>
        <v>100</v>
      </c>
      <c r="P548" s="58">
        <f t="shared" si="1225"/>
        <v>0.20058420420000003</v>
      </c>
      <c r="Q548" s="106">
        <f t="shared" si="1226"/>
        <v>0.20058420420000003</v>
      </c>
      <c r="R548" s="59">
        <f t="shared" si="1227"/>
        <v>0.20058420420000003</v>
      </c>
      <c r="S548" s="32">
        <f t="shared" si="1344"/>
        <v>1.8483223579571106E-2</v>
      </c>
      <c r="T548">
        <f t="shared" si="1228"/>
        <v>1</v>
      </c>
      <c r="U548" s="32">
        <f t="shared" si="1345"/>
        <v>1.1458446300000001E-3</v>
      </c>
      <c r="V548">
        <f t="shared" si="1229"/>
        <v>1</v>
      </c>
      <c r="W548">
        <f t="shared" si="1230"/>
        <v>100</v>
      </c>
      <c r="X548" s="58">
        <f t="shared" si="1231"/>
        <v>5.1563008350000005E-3</v>
      </c>
      <c r="Y548" s="58">
        <f t="shared" si="1232"/>
        <v>5.1563008350000005E-3</v>
      </c>
      <c r="Z548" s="32">
        <f t="shared" si="1233"/>
        <v>5.1563008350000005E-3</v>
      </c>
      <c r="AA548" s="32">
        <f t="shared" si="1234"/>
        <v>4.3071058665400397E-4</v>
      </c>
      <c r="AB548" s="59">
        <f t="shared" si="1235"/>
        <v>4.9056245199999996E-3</v>
      </c>
      <c r="AC548" s="59">
        <f t="shared" si="1236"/>
        <v>4.9056245199999996E-3</v>
      </c>
      <c r="AD548">
        <f t="shared" si="1237"/>
        <v>1</v>
      </c>
      <c r="AE548" s="59">
        <f t="shared" si="1238"/>
        <v>4.9056245199999996E-3</v>
      </c>
      <c r="AF548" s="59">
        <f t="shared" si="1239"/>
        <v>4.1758461800000006E-3</v>
      </c>
      <c r="AG548" s="59">
        <f t="shared" si="1240"/>
        <v>4.1758461800000006E-3</v>
      </c>
      <c r="AH548">
        <f t="shared" si="1241"/>
        <v>1</v>
      </c>
      <c r="AI548" s="59">
        <f t="shared" si="1242"/>
        <v>4.1758461800000006E-3</v>
      </c>
      <c r="AJ548" s="59">
        <f t="shared" si="1243"/>
        <v>0</v>
      </c>
      <c r="AK548" s="59">
        <f t="shared" si="1244"/>
        <v>0</v>
      </c>
      <c r="AL548" s="59">
        <f t="shared" si="1245"/>
        <v>0</v>
      </c>
      <c r="AM548" s="12">
        <f t="shared" si="1346"/>
        <v>7.7792835395348045E-4</v>
      </c>
      <c r="AN548" s="12">
        <f t="shared" si="1347"/>
        <v>0</v>
      </c>
      <c r="AO548" s="66">
        <f t="shared" si="1246"/>
        <v>1.4378623695009908E-5</v>
      </c>
      <c r="AP548" s="66">
        <f t="shared" si="1247"/>
        <v>3.350619777060872E-7</v>
      </c>
      <c r="AQ548" s="59">
        <f t="shared" si="1248"/>
        <v>3.8162244079574319E-6</v>
      </c>
      <c r="AR548" s="59">
        <f t="shared" si="1249"/>
        <v>3.2485091451703298E-6</v>
      </c>
      <c r="AS548" s="59">
        <f t="shared" si="1250"/>
        <v>0</v>
      </c>
      <c r="AT548" s="12">
        <f t="shared" si="1251"/>
        <v>7.5614993472763667E-4</v>
      </c>
      <c r="AU548" s="59">
        <f t="shared" si="1348"/>
        <v>0</v>
      </c>
      <c r="AV548" s="59">
        <f t="shared" si="1349"/>
        <v>-2.7952087259391911E-20</v>
      </c>
      <c r="AW548" s="70">
        <f t="shared" si="1252"/>
        <v>0</v>
      </c>
      <c r="AX548" s="20">
        <f t="shared" si="1253"/>
        <v>200000</v>
      </c>
      <c r="AY548" s="20">
        <f t="shared" si="1254"/>
        <v>0</v>
      </c>
      <c r="AZ548" s="20">
        <f t="shared" si="1255"/>
        <v>0</v>
      </c>
      <c r="BA548" s="20">
        <f t="shared" si="1256"/>
        <v>200000</v>
      </c>
      <c r="BB548" s="36">
        <f t="shared" si="1257"/>
        <v>1</v>
      </c>
      <c r="BC548" s="36">
        <f t="shared" si="1258"/>
        <v>0</v>
      </c>
      <c r="BD548" s="80">
        <f t="shared" si="1259"/>
        <v>2.8757247390019813</v>
      </c>
      <c r="BE548" s="36">
        <f t="shared" si="1260"/>
        <v>0</v>
      </c>
      <c r="BF548" s="36">
        <f t="shared" si="1261"/>
        <v>0</v>
      </c>
      <c r="BG548" s="36">
        <f t="shared" si="1262"/>
        <v>2.8757247390019813</v>
      </c>
      <c r="BH548" s="36">
        <f t="shared" si="1263"/>
        <v>6.7012395541217434E-2</v>
      </c>
      <c r="BI548" s="36">
        <f t="shared" si="1264"/>
        <v>0</v>
      </c>
      <c r="BJ548" s="36">
        <f t="shared" si="1265"/>
        <v>0</v>
      </c>
      <c r="BK548" s="36">
        <f t="shared" si="1266"/>
        <v>6.7012395541217434E-2</v>
      </c>
      <c r="BL548" s="68">
        <f ca="1">IF(OR(AT548=0,E548&gt;ProjTerm),0,VLOOKUP(D548,'Life Events'!$AE$5:$AI$1206,5,FALSE))</f>
        <v>7.3491480138715814E-18</v>
      </c>
      <c r="BM548" s="93">
        <f t="shared" ca="1" si="1267"/>
        <v>7.3491480138715814E-18</v>
      </c>
      <c r="BN548" s="93">
        <f t="shared" ca="1" si="1268"/>
        <v>5.5570577909927372E-21</v>
      </c>
      <c r="BO548" s="36">
        <f t="shared" ca="1" si="1269"/>
        <v>8.4588274230994297E-19</v>
      </c>
      <c r="BP548" s="36">
        <f t="shared" si="1270"/>
        <v>1.2302050929302649E-3</v>
      </c>
      <c r="BQ548" s="36">
        <f t="shared" si="1271"/>
        <v>98.343876337970755</v>
      </c>
      <c r="BR548" s="36">
        <f t="shared" si="1272"/>
        <v>154.78110000000001</v>
      </c>
      <c r="BS548" s="36">
        <f t="shared" si="1273"/>
        <v>152.21773357855088</v>
      </c>
      <c r="BT548" s="36">
        <f t="shared" si="1274"/>
        <v>0.11509942930981003</v>
      </c>
      <c r="BU548" s="70" cm="1">
        <f t="array" ref="BU548">IF(AND(ActInt=1,$J548=0),INDEX(Tbl_FwdNom,$B548-IVP,MATCH(ValnDt,Tbl_FwdNom_Cols)),INDEX(Tbl_FwdNom,$B548,MATCH(StartDt,Tbl_FwdNom_Cols)))</f>
        <v>11.167520404999999</v>
      </c>
      <c r="BV548" s="70" cm="1">
        <f t="array" ref="BV548">INDEX(Tbl_FwdReal,$B548,MATCH(StartDt,Tbl_FwdReal_Cols))</f>
        <v>4.2296132489999998</v>
      </c>
      <c r="BW548" s="70" cm="1">
        <f t="array" ref="BW548">IF(RunType&lt;&gt;"OPN",INDEX(Tbl_FwdReal,$B548,MATCH(ValnDt,Tbl_FwdReal_Cols)),IF(AND($J548=0,ActInt=1),INDEX(Tbl_FwdReal,$B548-IVP,MATCH(ValnDt,Tbl_FwdReal_Cols)),-999))*$K548</f>
        <v>4.2296132489999998</v>
      </c>
      <c r="BX548" s="70">
        <f t="shared" si="1275"/>
        <v>4.2296132489999999E-2</v>
      </c>
      <c r="BY548" s="70">
        <f t="shared" si="1350"/>
        <v>6.6563685115339055E-2</v>
      </c>
      <c r="BZ548" s="64">
        <f t="shared" si="1363"/>
        <v>5.3846094509433229E-3</v>
      </c>
      <c r="CA548" s="70" cm="1">
        <f t="array" ref="CA548">IF($J548=1,CA547*(1+INDEX(Tbl_CPI,$B548,MATCH(IF(RunType="OPN",StartDt,ValnDt),Tbl_CPI_Cols))),0)</f>
        <v>0</v>
      </c>
      <c r="CB548" s="70">
        <f t="shared" si="1351"/>
        <v>21.708960745510122</v>
      </c>
      <c r="CC548" s="70">
        <f t="shared" si="1352"/>
        <v>21.708960745510122</v>
      </c>
      <c r="CD548" s="36">
        <f t="shared" si="1276"/>
        <v>105.27045525480706</v>
      </c>
      <c r="CE548" s="36">
        <f t="shared" si="1277"/>
        <v>1.5754535425380016</v>
      </c>
      <c r="CF548" s="36">
        <f t="shared" si="1278"/>
        <v>0</v>
      </c>
      <c r="CG548" s="36">
        <f t="shared" si="1279"/>
        <v>8.3118461957382345E-2</v>
      </c>
      <c r="CH548" s="36">
        <f t="shared" si="1280"/>
        <v>8.189287197630557E-2</v>
      </c>
      <c r="CI548" s="36">
        <f t="shared" si="1281"/>
        <v>0</v>
      </c>
      <c r="CJ548" s="36">
        <f t="shared" si="1282"/>
        <v>0</v>
      </c>
      <c r="CK548" s="36">
        <f t="shared" si="1283"/>
        <v>0</v>
      </c>
      <c r="CL548" s="36">
        <f t="shared" si="1284"/>
        <v>1.2255899810767672E-3</v>
      </c>
      <c r="CM548" s="36">
        <f t="shared" si="1285"/>
        <v>8.3118461957382345E-2</v>
      </c>
      <c r="CN548" s="36">
        <f t="shared" ca="1" si="1286"/>
        <v>2.8264075001404585</v>
      </c>
      <c r="CO548" s="20">
        <f t="shared" si="1287"/>
        <v>120000</v>
      </c>
      <c r="CP548" s="20">
        <f t="shared" si="1288"/>
        <v>2</v>
      </c>
      <c r="CQ548" s="64">
        <f t="shared" si="1289"/>
        <v>5.1872149649999998E-2</v>
      </c>
      <c r="CR548" s="64">
        <f t="shared" si="1290"/>
        <v>0.23342467342499998</v>
      </c>
      <c r="CS548" s="36">
        <f t="shared" si="1291"/>
        <v>2.0451713323589109</v>
      </c>
      <c r="CT548" s="36">
        <f t="shared" si="1292"/>
        <v>1.725434843401189</v>
      </c>
      <c r="CU548" s="36">
        <f t="shared" si="1293"/>
        <v>4.0207437324730463E-2</v>
      </c>
      <c r="CV548" s="36">
        <f t="shared" si="1353"/>
        <v>1.7656422807259196</v>
      </c>
      <c r="CW548" s="36">
        <f t="shared" si="1294"/>
        <v>0</v>
      </c>
      <c r="CX548" s="36">
        <f t="shared" si="1295"/>
        <v>0</v>
      </c>
      <c r="CY548" s="36">
        <f t="shared" si="1296"/>
        <v>0</v>
      </c>
      <c r="CZ548" s="36">
        <f t="shared" si="1354"/>
        <v>0</v>
      </c>
      <c r="DA548" s="64">
        <f t="shared" si="1297"/>
        <v>8.8613707394966656E-3</v>
      </c>
      <c r="DB548" s="70">
        <f t="shared" si="1355"/>
        <v>0.99121646343441494</v>
      </c>
      <c r="DC548" s="70">
        <f>PRODUCT($DB$8:DB548)</f>
        <v>5.4544820758555147E-3</v>
      </c>
      <c r="DD548" s="36">
        <f t="shared" si="1298"/>
        <v>2.5484902484698089</v>
      </c>
      <c r="DE548" s="36">
        <f t="shared" si="1299"/>
        <v>87.710461219898363</v>
      </c>
      <c r="DF548" s="36">
        <f t="shared" si="1300"/>
        <v>1.596805946128534</v>
      </c>
      <c r="DG548" s="36">
        <f t="shared" si="1301"/>
        <v>3.7334715905702073E-2</v>
      </c>
      <c r="DH548" s="36">
        <f t="shared" ca="1" si="1302"/>
        <v>1.1139891134915038E-17</v>
      </c>
      <c r="DI548" s="36">
        <f t="shared" si="1303"/>
        <v>2.1476659086037411</v>
      </c>
      <c r="DJ548" s="36">
        <f t="shared" ca="1" si="1304"/>
        <v>88.869108110255141</v>
      </c>
      <c r="DK548" s="36">
        <f t="shared" si="1305"/>
        <v>0</v>
      </c>
      <c r="DL548" s="36">
        <f t="shared" si="1306"/>
        <v>0</v>
      </c>
      <c r="DM548" s="36">
        <f t="shared" ca="1" si="1307"/>
        <v>88.869108110255141</v>
      </c>
      <c r="DN548" s="36">
        <f t="shared" ca="1" si="1356"/>
        <v>88.869108110259717</v>
      </c>
      <c r="DO548" s="64" cm="1">
        <f t="array" ref="DO548">IFERROR(INDEX(Tbl_FwdNom,$B548,MATCH(LIDt,Tbl_FwdNom_Cols,0)),0)</f>
        <v>8.3227707399999993</v>
      </c>
      <c r="DP548" s="64">
        <f t="shared" ca="1" si="1357"/>
        <v>8.2610591949999996</v>
      </c>
      <c r="DQ548" s="64">
        <f t="shared" ca="1" si="1308"/>
        <v>6.6365364531233428E-3</v>
      </c>
      <c r="DR548" s="70">
        <f t="shared" ca="1" si="1309"/>
        <v>0.99340721679295774</v>
      </c>
      <c r="DS548" s="70">
        <f ca="1">PRODUCT($DR$8:DR548)</f>
        <v>1.1365043453620638E-2</v>
      </c>
      <c r="DT548" s="36">
        <f t="shared" ca="1" si="1310"/>
        <v>92.70267753263704</v>
      </c>
      <c r="DU548" s="36">
        <f t="shared" ca="1" si="1311"/>
        <v>1.6711834616556989</v>
      </c>
      <c r="DV548" s="36">
        <f t="shared" ca="1" si="1312"/>
        <v>3.9452794839146876E-2</v>
      </c>
      <c r="DW548" s="36">
        <f t="shared" ca="1" si="1313"/>
        <v>1.1458370429245E-17</v>
      </c>
      <c r="DX548" s="36">
        <f t="shared" ca="1" si="1314"/>
        <v>2.6614240826486726</v>
      </c>
      <c r="DY548" s="36">
        <f t="shared" ca="1" si="1315"/>
        <v>2.8737266967527333E-2</v>
      </c>
      <c r="DZ548" s="36">
        <f t="shared" ca="1" si="1316"/>
        <v>2.2171799383377464</v>
      </c>
      <c r="EA548" s="36">
        <f t="shared" ca="1" si="1317"/>
        <v>0</v>
      </c>
      <c r="EB548" s="36">
        <f t="shared" ca="1" si="1318"/>
        <v>93.918901322110187</v>
      </c>
      <c r="EC548" s="36">
        <f t="shared" ca="1" si="1319"/>
        <v>0</v>
      </c>
      <c r="ED548" s="36">
        <f t="shared" ca="1" si="1320"/>
        <v>0</v>
      </c>
      <c r="EE548" s="36">
        <f t="shared" ca="1" si="1358"/>
        <v>0</v>
      </c>
      <c r="EF548" s="36">
        <f t="shared" ca="1" si="1321"/>
        <v>93.918901322110187</v>
      </c>
      <c r="EG548" s="64"/>
      <c r="EH548" s="64"/>
      <c r="EI548" s="64"/>
      <c r="EJ548" s="70"/>
      <c r="EK548" s="70"/>
      <c r="EL548" s="70"/>
      <c r="EM548" s="70"/>
      <c r="EN548" s="70"/>
      <c r="EO548" s="36">
        <f t="shared" ca="1" si="1322"/>
        <v>0.80541091426408817</v>
      </c>
      <c r="EP548" s="36">
        <f t="shared" ca="1" si="1323"/>
        <v>0</v>
      </c>
      <c r="EQ548" s="36">
        <f t="shared" si="1324"/>
        <v>2.3837381012524701</v>
      </c>
      <c r="ER548" s="36">
        <f t="shared" si="1325"/>
        <v>1.5276389611500091E-2</v>
      </c>
      <c r="ES548" s="36">
        <f t="shared" si="1326"/>
        <v>-1.3950868863465974E-2</v>
      </c>
      <c r="ET548" s="36">
        <f t="shared" ca="1" si="1327"/>
        <v>0</v>
      </c>
      <c r="EU548" s="36">
        <f t="shared" ca="1" si="1359"/>
        <v>1.5276389611500091E-2</v>
      </c>
      <c r="EV548" s="36">
        <f t="shared" si="1328"/>
        <v>3.5451692966594645E-2</v>
      </c>
      <c r="EW548" s="36">
        <f t="shared" si="1329"/>
        <v>3.1159457039475096</v>
      </c>
      <c r="EX548" s="36">
        <f t="shared" ca="1" si="1360"/>
        <v>5.5504118877780737</v>
      </c>
      <c r="EY548" s="36">
        <f t="shared" si="1330"/>
        <v>0</v>
      </c>
      <c r="EZ548" s="36">
        <f t="shared" si="1331"/>
        <v>0</v>
      </c>
      <c r="FA548" s="36">
        <f t="shared" si="1332"/>
        <v>0</v>
      </c>
      <c r="FB548" s="36">
        <f t="shared" si="1333"/>
        <v>0</v>
      </c>
      <c r="FC548" s="36">
        <f t="shared" si="1361"/>
        <v>0</v>
      </c>
      <c r="FD548" s="36">
        <f t="shared" si="1334"/>
        <v>0</v>
      </c>
      <c r="FE548" s="36">
        <f t="shared" si="1335"/>
        <v>0</v>
      </c>
      <c r="FF548" s="36">
        <f t="shared" si="1362"/>
        <v>0</v>
      </c>
      <c r="FG548" s="36">
        <f t="shared" ca="1" si="1336"/>
        <v>5.5504118877780737</v>
      </c>
      <c r="FH548" s="36">
        <f t="shared" ca="1" si="1337"/>
        <v>4.9184257494511073E-2</v>
      </c>
      <c r="FI548" s="36">
        <f t="shared" ca="1" si="1338"/>
        <v>-0.17827314404263253</v>
      </c>
      <c r="FJ548" s="36">
        <f t="shared" ca="1" si="1339"/>
        <v>5.7259143370586001</v>
      </c>
      <c r="FK548" s="36">
        <f t="shared" si="1340"/>
        <v>0</v>
      </c>
      <c r="FL548" s="36">
        <f t="shared" si="1341"/>
        <v>0</v>
      </c>
      <c r="FM548" s="36">
        <f t="shared" ca="1" si="1342"/>
        <v>0</v>
      </c>
      <c r="FN548" s="36">
        <f t="shared" ca="1" si="1364"/>
        <v>5.7259143370586001</v>
      </c>
    </row>
    <row r="549" spans="2:170" x14ac:dyDescent="0.25">
      <c r="B549" s="2">
        <v>541</v>
      </c>
      <c r="C549" s="2">
        <f t="shared" si="1218"/>
        <v>46</v>
      </c>
      <c r="D549" s="2">
        <f t="shared" si="1367"/>
        <v>565</v>
      </c>
      <c r="E549" s="2">
        <f t="shared" si="1365"/>
        <v>48</v>
      </c>
      <c r="F549" s="189">
        <f t="shared" si="1369"/>
        <v>62183</v>
      </c>
      <c r="G549" s="2">
        <f t="shared" si="1368"/>
        <v>3</v>
      </c>
      <c r="H549" s="187">
        <f t="shared" si="1219"/>
        <v>79.666666666666671</v>
      </c>
      <c r="I549" s="186">
        <f t="shared" si="1366"/>
        <v>79</v>
      </c>
      <c r="J549" s="2">
        <f t="shared" si="1220"/>
        <v>0</v>
      </c>
      <c r="K549" s="2">
        <f t="shared" si="1221"/>
        <v>1</v>
      </c>
      <c r="L549">
        <f t="shared" si="1222"/>
        <v>2</v>
      </c>
      <c r="M549" s="190">
        <f t="shared" si="1343"/>
        <v>4.4574267600000002E-2</v>
      </c>
      <c r="N549">
        <f t="shared" si="1223"/>
        <v>1</v>
      </c>
      <c r="O549">
        <f t="shared" si="1224"/>
        <v>100</v>
      </c>
      <c r="P549" s="58">
        <f t="shared" si="1225"/>
        <v>0.20058420420000003</v>
      </c>
      <c r="Q549" s="106">
        <f t="shared" si="1226"/>
        <v>0.20058420420000003</v>
      </c>
      <c r="R549" s="59">
        <f t="shared" si="1227"/>
        <v>0.20058420420000003</v>
      </c>
      <c r="S549" s="32">
        <f t="shared" si="1344"/>
        <v>1.8483223579571106E-2</v>
      </c>
      <c r="T549">
        <f t="shared" si="1228"/>
        <v>1</v>
      </c>
      <c r="U549" s="32">
        <f t="shared" si="1345"/>
        <v>1.1458446300000001E-3</v>
      </c>
      <c r="V549">
        <f t="shared" si="1229"/>
        <v>1</v>
      </c>
      <c r="W549">
        <f t="shared" si="1230"/>
        <v>100</v>
      </c>
      <c r="X549" s="58">
        <f t="shared" si="1231"/>
        <v>5.1563008350000005E-3</v>
      </c>
      <c r="Y549" s="58">
        <f t="shared" si="1232"/>
        <v>5.1563008350000005E-3</v>
      </c>
      <c r="Z549" s="32">
        <f t="shared" si="1233"/>
        <v>5.1563008350000005E-3</v>
      </c>
      <c r="AA549" s="32">
        <f t="shared" si="1234"/>
        <v>4.3071058665400397E-4</v>
      </c>
      <c r="AB549" s="59">
        <f t="shared" si="1235"/>
        <v>4.9056245199999996E-3</v>
      </c>
      <c r="AC549" s="59">
        <f t="shared" si="1236"/>
        <v>4.9056245199999996E-3</v>
      </c>
      <c r="AD549">
        <f t="shared" si="1237"/>
        <v>1</v>
      </c>
      <c r="AE549" s="59">
        <f t="shared" si="1238"/>
        <v>4.9056245199999996E-3</v>
      </c>
      <c r="AF549" s="59">
        <f t="shared" si="1239"/>
        <v>4.1758461800000006E-3</v>
      </c>
      <c r="AG549" s="59">
        <f t="shared" si="1240"/>
        <v>4.1758461800000006E-3</v>
      </c>
      <c r="AH549">
        <f t="shared" si="1241"/>
        <v>1</v>
      </c>
      <c r="AI549" s="59">
        <f t="shared" si="1242"/>
        <v>4.1758461800000006E-3</v>
      </c>
      <c r="AJ549" s="59">
        <f t="shared" si="1243"/>
        <v>0</v>
      </c>
      <c r="AK549" s="59">
        <f t="shared" si="1244"/>
        <v>0</v>
      </c>
      <c r="AL549" s="59">
        <f t="shared" si="1245"/>
        <v>0</v>
      </c>
      <c r="AM549" s="12">
        <f t="shared" si="1346"/>
        <v>7.5614993472763667E-4</v>
      </c>
      <c r="AN549" s="12">
        <f t="shared" si="1347"/>
        <v>0</v>
      </c>
      <c r="AO549" s="66">
        <f t="shared" si="1246"/>
        <v>1.3976088303249007E-5</v>
      </c>
      <c r="AP549" s="66">
        <f t="shared" si="1247"/>
        <v>3.256817819849272E-7</v>
      </c>
      <c r="AQ549" s="59">
        <f t="shared" si="1248"/>
        <v>3.7093876605962935E-6</v>
      </c>
      <c r="AR549" s="59">
        <f t="shared" si="1249"/>
        <v>3.1575658164396513E-6</v>
      </c>
      <c r="AS549" s="59">
        <f t="shared" si="1250"/>
        <v>0</v>
      </c>
      <c r="AT549" s="12">
        <f t="shared" si="1251"/>
        <v>7.3498121116536677E-4</v>
      </c>
      <c r="AU549" s="59">
        <f t="shared" si="1348"/>
        <v>0</v>
      </c>
      <c r="AV549" s="59">
        <f t="shared" si="1349"/>
        <v>-1.9481757786848908E-20</v>
      </c>
      <c r="AW549" s="70">
        <f t="shared" si="1252"/>
        <v>0</v>
      </c>
      <c r="AX549" s="20">
        <f t="shared" si="1253"/>
        <v>200000</v>
      </c>
      <c r="AY549" s="20">
        <f t="shared" si="1254"/>
        <v>0</v>
      </c>
      <c r="AZ549" s="20">
        <f t="shared" si="1255"/>
        <v>0</v>
      </c>
      <c r="BA549" s="20">
        <f t="shared" si="1256"/>
        <v>200000</v>
      </c>
      <c r="BB549" s="36">
        <f t="shared" si="1257"/>
        <v>1</v>
      </c>
      <c r="BC549" s="36">
        <f t="shared" si="1258"/>
        <v>0</v>
      </c>
      <c r="BD549" s="80">
        <f t="shared" si="1259"/>
        <v>2.7952176606498016</v>
      </c>
      <c r="BE549" s="36">
        <f t="shared" si="1260"/>
        <v>0</v>
      </c>
      <c r="BF549" s="36">
        <f t="shared" si="1261"/>
        <v>0</v>
      </c>
      <c r="BG549" s="36">
        <f t="shared" si="1262"/>
        <v>2.7952176606498016</v>
      </c>
      <c r="BH549" s="36">
        <f t="shared" si="1263"/>
        <v>6.5136356396985437E-2</v>
      </c>
      <c r="BI549" s="36">
        <f t="shared" si="1264"/>
        <v>0</v>
      </c>
      <c r="BJ549" s="36">
        <f t="shared" si="1265"/>
        <v>0</v>
      </c>
      <c r="BK549" s="36">
        <f t="shared" si="1266"/>
        <v>6.5136356396985437E-2</v>
      </c>
      <c r="BL549" s="68">
        <f ca="1">IF(OR(AT549=0,E549&gt;ProjTerm),0,VLOOKUP(D549,'Life Events'!$AE$5:$AI$1206,5,FALSE))</f>
        <v>7.1434056398014317E-18</v>
      </c>
      <c r="BM549" s="93">
        <f t="shared" ca="1" si="1267"/>
        <v>7.1434056398014317E-18</v>
      </c>
      <c r="BN549" s="93">
        <f t="shared" ca="1" si="1268"/>
        <v>5.2502689289867677E-21</v>
      </c>
      <c r="BO549" s="36">
        <f t="shared" ca="1" si="1269"/>
        <v>7.9918403704825149E-19</v>
      </c>
      <c r="BP549" s="36">
        <f t="shared" si="1270"/>
        <v>1.1957650032851897E-3</v>
      </c>
      <c r="BQ549" s="36">
        <f t="shared" si="1271"/>
        <v>98.343876337970755</v>
      </c>
      <c r="BR549" s="36">
        <f t="shared" si="1272"/>
        <v>154.78110000000001</v>
      </c>
      <c r="BS549" s="36">
        <f t="shared" si="1273"/>
        <v>152.21773357855088</v>
      </c>
      <c r="BT549" s="36">
        <f t="shared" si="1274"/>
        <v>0.11187717418641044</v>
      </c>
      <c r="BU549" s="70" cm="1">
        <f t="array" ref="BU549">IF(AND(ActInt=1,$J549=0),INDEX(Tbl_FwdNom,$B549-IVP,MATCH(ValnDt,Tbl_FwdNom_Cols)),INDEX(Tbl_FwdNom,$B549,MATCH(StartDt,Tbl_FwdNom_Cols)))</f>
        <v>11.16148441</v>
      </c>
      <c r="BV549" s="70" cm="1">
        <f t="array" ref="BV549">INDEX(Tbl_FwdReal,$B549,MATCH(StartDt,Tbl_FwdReal_Cols))</f>
        <v>4.226205448</v>
      </c>
      <c r="BW549" s="70" cm="1">
        <f t="array" ref="BW549">IF(RunType&lt;&gt;"OPN",INDEX(Tbl_FwdReal,$B549,MATCH(ValnDt,Tbl_FwdReal_Cols)),IF(AND($J549=0,ActInt=1),INDEX(Tbl_FwdReal,$B549-IVP,MATCH(ValnDt,Tbl_FwdReal_Cols)),-999))*$K549</f>
        <v>4.226205448</v>
      </c>
      <c r="BX549" s="70">
        <f t="shared" si="1275"/>
        <v>4.2262054479999998E-2</v>
      </c>
      <c r="BY549" s="70">
        <f t="shared" si="1350"/>
        <v>6.6540645245500185E-2</v>
      </c>
      <c r="BZ549" s="64">
        <f t="shared" si="1363"/>
        <v>5.3827995762174563E-3</v>
      </c>
      <c r="CA549" s="70" cm="1">
        <f t="array" ref="CA549">IF($J549=1,CA548*(1+INDEX(Tbl_CPI,$B549,MATCH(IF(RunType="OPN",StartDt,ValnDt),Tbl_CPI_Cols))),0)</f>
        <v>0</v>
      </c>
      <c r="CB549" s="70">
        <f t="shared" si="1351"/>
        <v>21.825815730211175</v>
      </c>
      <c r="CC549" s="70">
        <f t="shared" si="1352"/>
        <v>21.708960745510122</v>
      </c>
      <c r="CD549" s="36">
        <f t="shared" si="1276"/>
        <v>112.14612403479595</v>
      </c>
      <c r="CE549" s="36">
        <f t="shared" si="1277"/>
        <v>1.5754535425380016</v>
      </c>
      <c r="CF549" s="36">
        <f t="shared" si="1278"/>
        <v>0</v>
      </c>
      <c r="CG549" s="36">
        <f t="shared" si="1279"/>
        <v>8.5990563462224931E-2</v>
      </c>
      <c r="CH549" s="36">
        <f t="shared" si="1280"/>
        <v>8.4799284368868397E-2</v>
      </c>
      <c r="CI549" s="36">
        <f t="shared" si="1281"/>
        <v>0</v>
      </c>
      <c r="CJ549" s="36">
        <f t="shared" si="1282"/>
        <v>0</v>
      </c>
      <c r="CK549" s="36">
        <f t="shared" si="1283"/>
        <v>0</v>
      </c>
      <c r="CL549" s="36">
        <f t="shared" si="1284"/>
        <v>1.1912790933565338E-3</v>
      </c>
      <c r="CM549" s="36">
        <f t="shared" si="1285"/>
        <v>8.5990563462224931E-2</v>
      </c>
      <c r="CN549" s="36">
        <f t="shared" ca="1" si="1286"/>
        <v>2.7472810778570915</v>
      </c>
      <c r="CO549" s="20">
        <f t="shared" si="1287"/>
        <v>120000</v>
      </c>
      <c r="CP549" s="20">
        <f t="shared" si="1288"/>
        <v>2</v>
      </c>
      <c r="CQ549" s="64">
        <f t="shared" si="1289"/>
        <v>5.1872149649999998E-2</v>
      </c>
      <c r="CR549" s="64">
        <f t="shared" si="1290"/>
        <v>0.23342467342499998</v>
      </c>
      <c r="CS549" s="36">
        <f t="shared" si="1291"/>
        <v>1.9879159328887259</v>
      </c>
      <c r="CT549" s="36">
        <f t="shared" si="1292"/>
        <v>1.6771305963898808</v>
      </c>
      <c r="CU549" s="36">
        <f t="shared" si="1293"/>
        <v>3.9081813838191266E-2</v>
      </c>
      <c r="CV549" s="36">
        <f t="shared" si="1353"/>
        <v>1.716212410228072</v>
      </c>
      <c r="CW549" s="36">
        <f t="shared" si="1294"/>
        <v>0</v>
      </c>
      <c r="CX549" s="36">
        <f t="shared" si="1295"/>
        <v>0</v>
      </c>
      <c r="CY549" s="36">
        <f t="shared" si="1296"/>
        <v>0</v>
      </c>
      <c r="CZ549" s="36">
        <f t="shared" si="1354"/>
        <v>0</v>
      </c>
      <c r="DA549" s="64">
        <f t="shared" si="1297"/>
        <v>8.8568058317231024E-3</v>
      </c>
      <c r="DB549" s="70">
        <f t="shared" si="1355"/>
        <v>0.9912209485225989</v>
      </c>
      <c r="DC549" s="70">
        <f>PRODUCT($DB$8:DB549)</f>
        <v>5.4065968969290177E-3</v>
      </c>
      <c r="DD549" s="36">
        <f t="shared" si="1298"/>
        <v>2.4591845575781353</v>
      </c>
      <c r="DE549" s="36">
        <f t="shared" si="1299"/>
        <v>85.692078083684081</v>
      </c>
      <c r="DF549" s="36">
        <f t="shared" si="1300"/>
        <v>1.54581218994735</v>
      </c>
      <c r="DG549" s="36">
        <f t="shared" si="1301"/>
        <v>3.6469617231976226E-2</v>
      </c>
      <c r="DH549" s="36">
        <f t="shared" ca="1" si="1302"/>
        <v>1.0439370950635264E-17</v>
      </c>
      <c r="DI549" s="36">
        <f t="shared" si="1303"/>
        <v>2.0799352033614853</v>
      </c>
      <c r="DJ549" s="36">
        <f t="shared" ca="1" si="1304"/>
        <v>86.822171302182809</v>
      </c>
      <c r="DK549" s="36">
        <f t="shared" si="1305"/>
        <v>0</v>
      </c>
      <c r="DL549" s="36">
        <f t="shared" si="1306"/>
        <v>0</v>
      </c>
      <c r="DM549" s="36">
        <f t="shared" ca="1" si="1307"/>
        <v>86.822171302182809</v>
      </c>
      <c r="DN549" s="36">
        <f t="shared" ca="1" si="1356"/>
        <v>86.8221713021874</v>
      </c>
      <c r="DO549" s="64" cm="1">
        <f t="array" ref="DO549">IFERROR(INDEX(Tbl_FwdNom,$B549,MATCH(LIDt,Tbl_FwdNom_Cols,0)),0)</f>
        <v>8.3210560559999998</v>
      </c>
      <c r="DP549" s="64">
        <f t="shared" ca="1" si="1357"/>
        <v>8.2593454879999992</v>
      </c>
      <c r="DQ549" s="64">
        <f t="shared" ca="1" si="1308"/>
        <v>6.6352085729297627E-3</v>
      </c>
      <c r="DR549" s="70">
        <f t="shared" ca="1" si="1309"/>
        <v>0.99340852722374351</v>
      </c>
      <c r="DS549" s="70">
        <f ca="1">PRODUCT($DR$8:DR549)</f>
        <v>1.1290131079095125E-2</v>
      </c>
      <c r="DT549" s="36">
        <f t="shared" ca="1" si="1310"/>
        <v>90.522561472685339</v>
      </c>
      <c r="DU549" s="36">
        <f t="shared" ca="1" si="1311"/>
        <v>1.6171357560904298</v>
      </c>
      <c r="DV549" s="36">
        <f t="shared" ca="1" si="1312"/>
        <v>3.8518807358404433E-2</v>
      </c>
      <c r="DW549" s="36">
        <f t="shared" ca="1" si="1313"/>
        <v>1.073521506990068E-17</v>
      </c>
      <c r="DX549" s="36">
        <f t="shared" ca="1" si="1314"/>
        <v>2.5672060123516545</v>
      </c>
      <c r="DY549" s="36">
        <f t="shared" ca="1" si="1315"/>
        <v>2.7728761249063316E-2</v>
      </c>
      <c r="DZ549" s="36">
        <f t="shared" ca="1" si="1316"/>
        <v>2.1465294443648419</v>
      </c>
      <c r="EA549" s="36">
        <f t="shared" ca="1" si="1317"/>
        <v>0</v>
      </c>
      <c r="EB549" s="36">
        <f t="shared" ca="1" si="1318"/>
        <v>91.708230614679621</v>
      </c>
      <c r="EC549" s="36">
        <f t="shared" ca="1" si="1319"/>
        <v>0</v>
      </c>
      <c r="ED549" s="36">
        <f t="shared" ca="1" si="1320"/>
        <v>0</v>
      </c>
      <c r="EE549" s="36">
        <f t="shared" ca="1" si="1358"/>
        <v>0</v>
      </c>
      <c r="EF549" s="36">
        <f t="shared" ca="1" si="1321"/>
        <v>91.708230614679621</v>
      </c>
      <c r="EG549" s="64"/>
      <c r="EH549" s="64"/>
      <c r="EI549" s="64"/>
      <c r="EJ549" s="70"/>
      <c r="EK549" s="70"/>
      <c r="EL549" s="70"/>
      <c r="EM549" s="70"/>
      <c r="EN549" s="70"/>
      <c r="EO549" s="36">
        <f t="shared" ca="1" si="1322"/>
        <v>0.78633483324699327</v>
      </c>
      <c r="EP549" s="36">
        <f t="shared" ca="1" si="1323"/>
        <v>0</v>
      </c>
      <c r="EQ549" s="36">
        <f t="shared" si="1324"/>
        <v>2.3285034859654061</v>
      </c>
      <c r="ER549" s="36">
        <f t="shared" si="1325"/>
        <v>1.4741065401645041E-2</v>
      </c>
      <c r="ES549" s="36">
        <f t="shared" si="1326"/>
        <v>-1.3461994329557503E-2</v>
      </c>
      <c r="ET549" s="36">
        <f t="shared" ca="1" si="1327"/>
        <v>0</v>
      </c>
      <c r="EU549" s="36">
        <f t="shared" ca="1" si="1359"/>
        <v>1.4741065401645041E-2</v>
      </c>
      <c r="EV549" s="36">
        <f t="shared" si="1328"/>
        <v>3.4333656796704311E-2</v>
      </c>
      <c r="EW549" s="36">
        <f t="shared" si="1329"/>
        <v>3.0437447930661969</v>
      </c>
      <c r="EX549" s="36">
        <f t="shared" ca="1" si="1360"/>
        <v>5.4213230012299523</v>
      </c>
      <c r="EY549" s="36">
        <f t="shared" si="1330"/>
        <v>0</v>
      </c>
      <c r="EZ549" s="36">
        <f t="shared" si="1331"/>
        <v>0</v>
      </c>
      <c r="FA549" s="36">
        <f t="shared" si="1332"/>
        <v>0</v>
      </c>
      <c r="FB549" s="36">
        <f t="shared" si="1333"/>
        <v>0</v>
      </c>
      <c r="FC549" s="36">
        <f t="shared" si="1361"/>
        <v>0</v>
      </c>
      <c r="FD549" s="36">
        <f t="shared" si="1334"/>
        <v>0</v>
      </c>
      <c r="FE549" s="36">
        <f t="shared" si="1335"/>
        <v>0</v>
      </c>
      <c r="FF549" s="36">
        <f t="shared" si="1362"/>
        <v>0</v>
      </c>
      <c r="FG549" s="36">
        <f t="shared" ca="1" si="1336"/>
        <v>5.4213230012299523</v>
      </c>
      <c r="FH549" s="36">
        <f t="shared" ca="1" si="1337"/>
        <v>4.8015605172948034E-2</v>
      </c>
      <c r="FI549" s="36">
        <f t="shared" ca="1" si="1338"/>
        <v>-0.17328243329941664</v>
      </c>
      <c r="FJ549" s="36">
        <f t="shared" ca="1" si="1339"/>
        <v>5.5906245396562966</v>
      </c>
      <c r="FK549" s="36">
        <f t="shared" si="1340"/>
        <v>0</v>
      </c>
      <c r="FL549" s="36">
        <f t="shared" si="1341"/>
        <v>0</v>
      </c>
      <c r="FM549" s="36">
        <f t="shared" ca="1" si="1342"/>
        <v>0</v>
      </c>
      <c r="FN549" s="36">
        <f t="shared" ca="1" si="1364"/>
        <v>5.5906245396562966</v>
      </c>
    </row>
    <row r="550" spans="2:170" x14ac:dyDescent="0.25">
      <c r="B550" s="2">
        <v>542</v>
      </c>
      <c r="C550" s="2">
        <f t="shared" si="1218"/>
        <v>46</v>
      </c>
      <c r="D550" s="2">
        <f t="shared" si="1367"/>
        <v>566</v>
      </c>
      <c r="E550" s="2">
        <f t="shared" si="1365"/>
        <v>48</v>
      </c>
      <c r="F550" s="189">
        <f t="shared" si="1369"/>
        <v>62213</v>
      </c>
      <c r="G550" s="2">
        <f t="shared" si="1368"/>
        <v>4</v>
      </c>
      <c r="H550" s="187">
        <f t="shared" si="1219"/>
        <v>79.75</v>
      </c>
      <c r="I550" s="186">
        <f t="shared" si="1366"/>
        <v>79</v>
      </c>
      <c r="J550" s="2">
        <f t="shared" si="1220"/>
        <v>0</v>
      </c>
      <c r="K550" s="2">
        <f t="shared" si="1221"/>
        <v>1</v>
      </c>
      <c r="L550">
        <f t="shared" si="1222"/>
        <v>2</v>
      </c>
      <c r="M550" s="190">
        <f t="shared" si="1343"/>
        <v>4.4574267600000002E-2</v>
      </c>
      <c r="N550">
        <f t="shared" si="1223"/>
        <v>1</v>
      </c>
      <c r="O550">
        <f t="shared" si="1224"/>
        <v>100</v>
      </c>
      <c r="P550" s="58">
        <f t="shared" si="1225"/>
        <v>0.20058420420000003</v>
      </c>
      <c r="Q550" s="106">
        <f t="shared" si="1226"/>
        <v>0.20058420420000003</v>
      </c>
      <c r="R550" s="59">
        <f t="shared" si="1227"/>
        <v>0.20058420420000003</v>
      </c>
      <c r="S550" s="32">
        <f t="shared" si="1344"/>
        <v>1.8483223579571106E-2</v>
      </c>
      <c r="T550">
        <f t="shared" si="1228"/>
        <v>1</v>
      </c>
      <c r="U550" s="32">
        <f t="shared" si="1345"/>
        <v>1.1458446300000001E-3</v>
      </c>
      <c r="V550">
        <f t="shared" si="1229"/>
        <v>1</v>
      </c>
      <c r="W550">
        <f t="shared" si="1230"/>
        <v>100</v>
      </c>
      <c r="X550" s="58">
        <f t="shared" si="1231"/>
        <v>5.1563008350000005E-3</v>
      </c>
      <c r="Y550" s="58">
        <f t="shared" si="1232"/>
        <v>5.1563008350000005E-3</v>
      </c>
      <c r="Z550" s="32">
        <f t="shared" si="1233"/>
        <v>5.1563008350000005E-3</v>
      </c>
      <c r="AA550" s="32">
        <f t="shared" si="1234"/>
        <v>4.3071058665400397E-4</v>
      </c>
      <c r="AB550" s="59">
        <f t="shared" si="1235"/>
        <v>4.9056245199999996E-3</v>
      </c>
      <c r="AC550" s="59">
        <f t="shared" si="1236"/>
        <v>4.9056245199999996E-3</v>
      </c>
      <c r="AD550">
        <f t="shared" si="1237"/>
        <v>1</v>
      </c>
      <c r="AE550" s="59">
        <f t="shared" si="1238"/>
        <v>4.9056245199999996E-3</v>
      </c>
      <c r="AF550" s="59">
        <f t="shared" si="1239"/>
        <v>4.1758461800000006E-3</v>
      </c>
      <c r="AG550" s="59">
        <f t="shared" si="1240"/>
        <v>4.1758461800000006E-3</v>
      </c>
      <c r="AH550">
        <f t="shared" si="1241"/>
        <v>1</v>
      </c>
      <c r="AI550" s="59">
        <f t="shared" si="1242"/>
        <v>4.1758461800000006E-3</v>
      </c>
      <c r="AJ550" s="59">
        <f t="shared" si="1243"/>
        <v>0</v>
      </c>
      <c r="AK550" s="59">
        <f t="shared" si="1244"/>
        <v>0</v>
      </c>
      <c r="AL550" s="59">
        <f t="shared" si="1245"/>
        <v>0</v>
      </c>
      <c r="AM550" s="12">
        <f t="shared" si="1346"/>
        <v>7.3498121116536677E-4</v>
      </c>
      <c r="AN550" s="12">
        <f t="shared" si="1347"/>
        <v>0</v>
      </c>
      <c r="AO550" s="66">
        <f t="shared" si="1246"/>
        <v>1.3584822052753438E-5</v>
      </c>
      <c r="AP550" s="66">
        <f t="shared" si="1247"/>
        <v>3.1656418864070548E-7</v>
      </c>
      <c r="AQ550" s="59">
        <f t="shared" si="1248"/>
        <v>3.6055418512321208E-6</v>
      </c>
      <c r="AR550" s="59">
        <f t="shared" si="1249"/>
        <v>3.0691684830166708E-6</v>
      </c>
      <c r="AS550" s="59">
        <f t="shared" si="1250"/>
        <v>0</v>
      </c>
      <c r="AT550" s="12">
        <f t="shared" si="1251"/>
        <v>7.1440511458972387E-4</v>
      </c>
      <c r="AU550" s="59">
        <f t="shared" si="1348"/>
        <v>3.8963515573697816E-20</v>
      </c>
      <c r="AV550" s="59">
        <f t="shared" si="1349"/>
        <v>0</v>
      </c>
      <c r="AW550" s="70">
        <f t="shared" si="1252"/>
        <v>0</v>
      </c>
      <c r="AX550" s="20">
        <f t="shared" si="1253"/>
        <v>200000</v>
      </c>
      <c r="AY550" s="20">
        <f t="shared" si="1254"/>
        <v>0</v>
      </c>
      <c r="AZ550" s="20">
        <f t="shared" si="1255"/>
        <v>0</v>
      </c>
      <c r="BA550" s="20">
        <f t="shared" si="1256"/>
        <v>200000</v>
      </c>
      <c r="BB550" s="36">
        <f t="shared" si="1257"/>
        <v>1</v>
      </c>
      <c r="BC550" s="36">
        <f t="shared" si="1258"/>
        <v>0</v>
      </c>
      <c r="BD550" s="80">
        <f t="shared" si="1259"/>
        <v>2.7169644105506876</v>
      </c>
      <c r="BE550" s="36">
        <f t="shared" si="1260"/>
        <v>0</v>
      </c>
      <c r="BF550" s="36">
        <f t="shared" si="1261"/>
        <v>0</v>
      </c>
      <c r="BG550" s="36">
        <f t="shared" si="1262"/>
        <v>2.7169644105506876</v>
      </c>
      <c r="BH550" s="36">
        <f t="shared" si="1263"/>
        <v>6.33128377281411E-2</v>
      </c>
      <c r="BI550" s="36">
        <f t="shared" si="1264"/>
        <v>0</v>
      </c>
      <c r="BJ550" s="36">
        <f t="shared" si="1265"/>
        <v>0</v>
      </c>
      <c r="BK550" s="36">
        <f t="shared" si="1266"/>
        <v>6.33128377281411E-2</v>
      </c>
      <c r="BL550" s="68">
        <f ca="1">IF(OR(AT550=0,E550&gt;ProjTerm),0,VLOOKUP(D550,'Life Events'!$AE$5:$AI$1206,5,FALSE))</f>
        <v>6.9434231067915157E-18</v>
      </c>
      <c r="BM550" s="93">
        <f t="shared" ca="1" si="1267"/>
        <v>6.9434231067915157E-18</v>
      </c>
      <c r="BN550" s="93">
        <f t="shared" ca="1" si="1268"/>
        <v>4.9604169802523291E-21</v>
      </c>
      <c r="BO550" s="36">
        <f t="shared" ca="1" si="1269"/>
        <v>7.5506827033976707E-19</v>
      </c>
      <c r="BP550" s="36">
        <f t="shared" si="1270"/>
        <v>1.1622890778933582E-3</v>
      </c>
      <c r="BQ550" s="36">
        <f t="shared" si="1271"/>
        <v>98.344506728028321</v>
      </c>
      <c r="BR550" s="36">
        <f t="shared" si="1272"/>
        <v>154.78110000000001</v>
      </c>
      <c r="BS550" s="36">
        <f t="shared" si="1273"/>
        <v>152.21870930321626</v>
      </c>
      <c r="BT550" s="36">
        <f t="shared" si="1274"/>
        <v>0.10874582446246407</v>
      </c>
      <c r="BU550" s="70" cm="1">
        <f t="array" ref="BU550">IF(AND(ActInt=1,$J550=0),INDEX(Tbl_FwdNom,$B550-IVP,MATCH(ValnDt,Tbl_FwdNom_Cols)),INDEX(Tbl_FwdNom,$B550,MATCH(StartDt,Tbl_FwdNom_Cols)))</f>
        <v>11.155448743999999</v>
      </c>
      <c r="BV550" s="70" cm="1">
        <f t="array" ref="BV550">INDEX(Tbl_FwdReal,$B550,MATCH(StartDt,Tbl_FwdReal_Cols))</f>
        <v>4.2227977579999996</v>
      </c>
      <c r="BW550" s="70" cm="1">
        <f t="array" ref="BW550">IF(RunType&lt;&gt;"OPN",INDEX(Tbl_FwdReal,$B550,MATCH(ValnDt,Tbl_FwdReal_Cols)),IF(AND($J550=0,ActInt=1),INDEX(Tbl_FwdReal,$B550-IVP,MATCH(ValnDt,Tbl_FwdReal_Cols)),-999))*$K550</f>
        <v>4.2227977579999996</v>
      </c>
      <c r="BX550" s="70">
        <f t="shared" si="1275"/>
        <v>4.2227977579999992E-2</v>
      </c>
      <c r="BY550" s="70">
        <f t="shared" si="1350"/>
        <v>6.6517605889809817E-2</v>
      </c>
      <c r="BZ550" s="64">
        <f t="shared" si="1363"/>
        <v>5.3809897060412837E-3</v>
      </c>
      <c r="CA550" s="70" cm="1">
        <f t="array" ref="CA550">IF($J550=1,CA549*(1+INDEX(Tbl_CPI,$B550,MATCH(IF(RunType="OPN",StartDt,ValnDt),Tbl_CPI_Cols))),0)</f>
        <v>0</v>
      </c>
      <c r="CB550" s="70">
        <f t="shared" si="1351"/>
        <v>21.943260219981397</v>
      </c>
      <c r="CC550" s="70">
        <f t="shared" si="1352"/>
        <v>21.708960745510122</v>
      </c>
      <c r="CD550" s="36">
        <f t="shared" si="1276"/>
        <v>112.14613795838693</v>
      </c>
      <c r="CE550" s="36">
        <f t="shared" si="1277"/>
        <v>1.5754636412882883</v>
      </c>
      <c r="CF550" s="36">
        <f t="shared" si="1278"/>
        <v>0</v>
      </c>
      <c r="CG550" s="36">
        <f t="shared" si="1279"/>
        <v>8.358324047939461E-2</v>
      </c>
      <c r="CH550" s="36">
        <f t="shared" si="1280"/>
        <v>8.2425304304173538E-2</v>
      </c>
      <c r="CI550" s="36">
        <f t="shared" si="1281"/>
        <v>0</v>
      </c>
      <c r="CJ550" s="36">
        <f t="shared" si="1282"/>
        <v>0</v>
      </c>
      <c r="CK550" s="36">
        <f t="shared" si="1283"/>
        <v>0</v>
      </c>
      <c r="CL550" s="36">
        <f t="shared" si="1284"/>
        <v>1.1579361752210651E-3</v>
      </c>
      <c r="CM550" s="36">
        <f t="shared" si="1285"/>
        <v>8.358324047939461E-2</v>
      </c>
      <c r="CN550" s="36">
        <f t="shared" ca="1" si="1286"/>
        <v>2.670369134738471</v>
      </c>
      <c r="CO550" s="20">
        <f t="shared" si="1287"/>
        <v>120000</v>
      </c>
      <c r="CP550" s="20">
        <f t="shared" si="1288"/>
        <v>2</v>
      </c>
      <c r="CQ550" s="64">
        <f t="shared" si="1289"/>
        <v>5.1872149649999998E-2</v>
      </c>
      <c r="CR550" s="64">
        <f t="shared" si="1290"/>
        <v>0.23342467342499998</v>
      </c>
      <c r="CS550" s="36">
        <f t="shared" si="1291"/>
        <v>1.9322634215074865</v>
      </c>
      <c r="CT550" s="36">
        <f t="shared" si="1292"/>
        <v>1.6301786463304127</v>
      </c>
      <c r="CU550" s="36">
        <f t="shared" si="1293"/>
        <v>3.7987702636884661E-2</v>
      </c>
      <c r="CV550" s="36">
        <f t="shared" si="1353"/>
        <v>1.6681663489672973</v>
      </c>
      <c r="CW550" s="36">
        <f t="shared" si="1294"/>
        <v>0</v>
      </c>
      <c r="CX550" s="36">
        <f t="shared" si="1295"/>
        <v>0</v>
      </c>
      <c r="CY550" s="36">
        <f t="shared" si="1296"/>
        <v>0</v>
      </c>
      <c r="CZ550" s="36">
        <f t="shared" si="1354"/>
        <v>0</v>
      </c>
      <c r="DA550" s="64">
        <f t="shared" si="1297"/>
        <v>8.8522409455635831E-3</v>
      </c>
      <c r="DB550" s="70">
        <f t="shared" si="1355"/>
        <v>0.99122543363013527</v>
      </c>
      <c r="DC550" s="70">
        <f>PRODUCT($DB$8:DB550)</f>
        <v>5.3591563536218093E-3</v>
      </c>
      <c r="DD550" s="36">
        <f t="shared" si="1298"/>
        <v>2.3722080273489623</v>
      </c>
      <c r="DE550" s="36">
        <f t="shared" si="1299"/>
        <v>83.733680595456207</v>
      </c>
      <c r="DF550" s="36">
        <f t="shared" si="1300"/>
        <v>1.4961832541812121</v>
      </c>
      <c r="DG550" s="36">
        <f t="shared" si="1301"/>
        <v>3.5630165993012802E-2</v>
      </c>
      <c r="DH550" s="36">
        <f t="shared" ca="1" si="1302"/>
        <v>9.7767145072706378E-18</v>
      </c>
      <c r="DI550" s="36">
        <f t="shared" si="1303"/>
        <v>2.0140241514696715</v>
      </c>
      <c r="DJ550" s="36">
        <f t="shared" ca="1" si="1304"/>
        <v>84.836049807765121</v>
      </c>
      <c r="DK550" s="36">
        <f t="shared" si="1305"/>
        <v>0</v>
      </c>
      <c r="DL550" s="36">
        <f t="shared" si="1306"/>
        <v>0</v>
      </c>
      <c r="DM550" s="36">
        <f t="shared" ca="1" si="1307"/>
        <v>84.836049807765121</v>
      </c>
      <c r="DN550" s="36">
        <f t="shared" ca="1" si="1356"/>
        <v>84.836049807769726</v>
      </c>
      <c r="DO550" s="64" cm="1">
        <f t="array" ref="DO550">IFERROR(INDEX(Tbl_FwdNom,$B550,MATCH(LIDt,Tbl_FwdNom_Cols,0)),0)</f>
        <v>8.3193413980000006</v>
      </c>
      <c r="DP550" s="64">
        <f t="shared" ca="1" si="1357"/>
        <v>8.2576318069999992</v>
      </c>
      <c r="DQ550" s="64">
        <f t="shared" ca="1" si="1308"/>
        <v>6.6338806936148131E-3</v>
      </c>
      <c r="DR550" s="70">
        <f t="shared" ca="1" si="1309"/>
        <v>0.99340983765711943</v>
      </c>
      <c r="DS550" s="70">
        <f ca="1">PRODUCT($DR$8:DR550)</f>
        <v>1.1215727282411487E-2</v>
      </c>
      <c r="DT550" s="36">
        <f t="shared" ca="1" si="1310"/>
        <v>88.406112935024865</v>
      </c>
      <c r="DU550" s="36">
        <f t="shared" ca="1" si="1311"/>
        <v>1.5645508040335712</v>
      </c>
      <c r="DV550" s="36">
        <f t="shared" ca="1" si="1312"/>
        <v>3.7612047452987067E-2</v>
      </c>
      <c r="DW550" s="36">
        <f t="shared" ca="1" si="1313"/>
        <v>1.005136293555493E-17</v>
      </c>
      <c r="DX550" s="36">
        <f t="shared" ca="1" si="1314"/>
        <v>2.4754907262910621</v>
      </c>
      <c r="DY550" s="36">
        <f t="shared" ca="1" si="1315"/>
        <v>2.6747092757313028E-2</v>
      </c>
      <c r="DZ550" s="36">
        <f t="shared" ca="1" si="1316"/>
        <v>2.0777971606650274</v>
      </c>
      <c r="EA550" s="36">
        <f t="shared" ca="1" si="1317"/>
        <v>0</v>
      </c>
      <c r="EB550" s="36">
        <f t="shared" ca="1" si="1318"/>
        <v>89.562105218736747</v>
      </c>
      <c r="EC550" s="36">
        <f t="shared" ca="1" si="1319"/>
        <v>0</v>
      </c>
      <c r="ED550" s="36">
        <f t="shared" ca="1" si="1320"/>
        <v>0</v>
      </c>
      <c r="EE550" s="36">
        <f t="shared" ca="1" si="1358"/>
        <v>0</v>
      </c>
      <c r="EF550" s="36">
        <f t="shared" ca="1" si="1321"/>
        <v>89.562105218736747</v>
      </c>
      <c r="EG550" s="64"/>
      <c r="EH550" s="64"/>
      <c r="EI550" s="64"/>
      <c r="EJ550" s="70"/>
      <c r="EK550" s="70"/>
      <c r="EL550" s="70"/>
      <c r="EM550" s="70"/>
      <c r="EN550" s="70"/>
      <c r="EO550" s="36">
        <f t="shared" ca="1" si="1322"/>
        <v>0.76783088080018347</v>
      </c>
      <c r="EP550" s="36">
        <f t="shared" ca="1" si="1323"/>
        <v>0</v>
      </c>
      <c r="EQ550" s="36">
        <f t="shared" si="1324"/>
        <v>2.2749064020204042</v>
      </c>
      <c r="ER550" s="36">
        <f t="shared" si="1325"/>
        <v>1.4219702856257612E-2</v>
      </c>
      <c r="ES550" s="36">
        <f t="shared" si="1326"/>
        <v>-1.2985870017072869E-2</v>
      </c>
      <c r="ET550" s="36">
        <f t="shared" ca="1" si="1327"/>
        <v>0</v>
      </c>
      <c r="EU550" s="36">
        <f t="shared" ca="1" si="1359"/>
        <v>1.4219702856257612E-2</v>
      </c>
      <c r="EV550" s="36">
        <f t="shared" si="1328"/>
        <v>3.3245657790241988E-2</v>
      </c>
      <c r="EW550" s="36">
        <f t="shared" si="1329"/>
        <v>2.9736844104365807</v>
      </c>
      <c r="EX550" s="36">
        <f t="shared" ca="1" si="1360"/>
        <v>5.2960561731034836</v>
      </c>
      <c r="EY550" s="36">
        <f t="shared" si="1330"/>
        <v>0</v>
      </c>
      <c r="EZ550" s="36">
        <f t="shared" si="1331"/>
        <v>0</v>
      </c>
      <c r="FA550" s="36">
        <f t="shared" si="1332"/>
        <v>0</v>
      </c>
      <c r="FB550" s="36">
        <f t="shared" si="1333"/>
        <v>0</v>
      </c>
      <c r="FC550" s="36">
        <f t="shared" si="1361"/>
        <v>0</v>
      </c>
      <c r="FD550" s="36">
        <f t="shared" si="1334"/>
        <v>0</v>
      </c>
      <c r="FE550" s="36">
        <f t="shared" si="1335"/>
        <v>0</v>
      </c>
      <c r="FF550" s="36">
        <f t="shared" si="1362"/>
        <v>0</v>
      </c>
      <c r="FG550" s="36">
        <f t="shared" ca="1" si="1336"/>
        <v>5.2960561731034836</v>
      </c>
      <c r="FH550" s="36">
        <f t="shared" ca="1" si="1337"/>
        <v>4.6881965305551436E-2</v>
      </c>
      <c r="FI550" s="36">
        <f t="shared" ca="1" si="1338"/>
        <v>-0.16843144946816446</v>
      </c>
      <c r="FJ550" s="36">
        <f t="shared" ca="1" si="1339"/>
        <v>5.4592806263870068</v>
      </c>
      <c r="FK550" s="36">
        <f t="shared" si="1340"/>
        <v>0</v>
      </c>
      <c r="FL550" s="36">
        <f t="shared" si="1341"/>
        <v>0</v>
      </c>
      <c r="FM550" s="36">
        <f t="shared" ca="1" si="1342"/>
        <v>0</v>
      </c>
      <c r="FN550" s="36">
        <f t="shared" ca="1" si="1364"/>
        <v>5.4592806263870068</v>
      </c>
    </row>
    <row r="551" spans="2:170" x14ac:dyDescent="0.25">
      <c r="B551" s="2">
        <v>543</v>
      </c>
      <c r="C551" s="2">
        <f t="shared" si="1218"/>
        <v>46</v>
      </c>
      <c r="D551" s="2">
        <f t="shared" si="1367"/>
        <v>567</v>
      </c>
      <c r="E551" s="2">
        <f t="shared" si="1365"/>
        <v>48</v>
      </c>
      <c r="F551" s="189">
        <f t="shared" si="1369"/>
        <v>62244</v>
      </c>
      <c r="G551" s="2">
        <f t="shared" si="1368"/>
        <v>5</v>
      </c>
      <c r="H551" s="187">
        <f t="shared" si="1219"/>
        <v>79.833333333333343</v>
      </c>
      <c r="I551" s="186">
        <f t="shared" si="1366"/>
        <v>79</v>
      </c>
      <c r="J551" s="2">
        <f t="shared" si="1220"/>
        <v>0</v>
      </c>
      <c r="K551" s="2">
        <f t="shared" si="1221"/>
        <v>1</v>
      </c>
      <c r="L551">
        <f t="shared" si="1222"/>
        <v>2</v>
      </c>
      <c r="M551" s="190">
        <f t="shared" si="1343"/>
        <v>4.4574267600000002E-2</v>
      </c>
      <c r="N551">
        <f t="shared" si="1223"/>
        <v>1</v>
      </c>
      <c r="O551">
        <f t="shared" si="1224"/>
        <v>100</v>
      </c>
      <c r="P551" s="58">
        <f t="shared" si="1225"/>
        <v>0.20058420420000003</v>
      </c>
      <c r="Q551" s="106">
        <f t="shared" si="1226"/>
        <v>0.20058420420000003</v>
      </c>
      <c r="R551" s="59">
        <f t="shared" si="1227"/>
        <v>0.20058420420000003</v>
      </c>
      <c r="S551" s="32">
        <f t="shared" si="1344"/>
        <v>1.8483223579571106E-2</v>
      </c>
      <c r="T551">
        <f t="shared" si="1228"/>
        <v>1</v>
      </c>
      <c r="U551" s="32">
        <f t="shared" si="1345"/>
        <v>1.1458446300000001E-3</v>
      </c>
      <c r="V551">
        <f t="shared" si="1229"/>
        <v>1</v>
      </c>
      <c r="W551">
        <f t="shared" si="1230"/>
        <v>100</v>
      </c>
      <c r="X551" s="58">
        <f t="shared" si="1231"/>
        <v>5.1563008350000005E-3</v>
      </c>
      <c r="Y551" s="58">
        <f t="shared" si="1232"/>
        <v>5.1563008350000005E-3</v>
      </c>
      <c r="Z551" s="32">
        <f t="shared" si="1233"/>
        <v>5.1563008350000005E-3</v>
      </c>
      <c r="AA551" s="32">
        <f t="shared" si="1234"/>
        <v>4.3071058665400397E-4</v>
      </c>
      <c r="AB551" s="59">
        <f t="shared" si="1235"/>
        <v>4.9056245199999996E-3</v>
      </c>
      <c r="AC551" s="59">
        <f t="shared" si="1236"/>
        <v>4.9056245199999996E-3</v>
      </c>
      <c r="AD551">
        <f t="shared" si="1237"/>
        <v>1</v>
      </c>
      <c r="AE551" s="59">
        <f t="shared" si="1238"/>
        <v>4.9056245199999996E-3</v>
      </c>
      <c r="AF551" s="59">
        <f t="shared" si="1239"/>
        <v>4.1758461800000006E-3</v>
      </c>
      <c r="AG551" s="59">
        <f t="shared" si="1240"/>
        <v>4.1758461800000006E-3</v>
      </c>
      <c r="AH551">
        <f t="shared" si="1241"/>
        <v>1</v>
      </c>
      <c r="AI551" s="59">
        <f t="shared" si="1242"/>
        <v>4.1758461800000006E-3</v>
      </c>
      <c r="AJ551" s="59">
        <f t="shared" si="1243"/>
        <v>0</v>
      </c>
      <c r="AK551" s="59">
        <f t="shared" si="1244"/>
        <v>0</v>
      </c>
      <c r="AL551" s="59">
        <f t="shared" si="1245"/>
        <v>0</v>
      </c>
      <c r="AM551" s="12">
        <f t="shared" si="1346"/>
        <v>7.1440511458972387E-4</v>
      </c>
      <c r="AN551" s="12">
        <f t="shared" si="1347"/>
        <v>0</v>
      </c>
      <c r="AO551" s="66">
        <f t="shared" si="1246"/>
        <v>1.3204509459350982E-5</v>
      </c>
      <c r="AP551" s="66">
        <f t="shared" si="1247"/>
        <v>3.077018460135609E-7</v>
      </c>
      <c r="AQ551" s="59">
        <f t="shared" si="1248"/>
        <v>3.5046032473447588E-6</v>
      </c>
      <c r="AR551" s="59">
        <f t="shared" si="1249"/>
        <v>2.983245868731961E-6</v>
      </c>
      <c r="AS551" s="59">
        <f t="shared" si="1250"/>
        <v>0</v>
      </c>
      <c r="AT551" s="12">
        <f t="shared" si="1251"/>
        <v>6.9440505416828264E-4</v>
      </c>
      <c r="AU551" s="59">
        <f t="shared" si="1348"/>
        <v>3.0493186101154812E-20</v>
      </c>
      <c r="AV551" s="59">
        <f t="shared" si="1349"/>
        <v>0</v>
      </c>
      <c r="AW551" s="70">
        <f t="shared" si="1252"/>
        <v>0</v>
      </c>
      <c r="AX551" s="20">
        <f t="shared" si="1253"/>
        <v>200000</v>
      </c>
      <c r="AY551" s="20">
        <f t="shared" si="1254"/>
        <v>0</v>
      </c>
      <c r="AZ551" s="20">
        <f t="shared" si="1255"/>
        <v>0</v>
      </c>
      <c r="BA551" s="20">
        <f t="shared" si="1256"/>
        <v>200000</v>
      </c>
      <c r="BB551" s="36">
        <f t="shared" si="1257"/>
        <v>1</v>
      </c>
      <c r="BC551" s="36">
        <f t="shared" si="1258"/>
        <v>0</v>
      </c>
      <c r="BD551" s="80">
        <f t="shared" si="1259"/>
        <v>2.6409018918701963</v>
      </c>
      <c r="BE551" s="36">
        <f t="shared" si="1260"/>
        <v>0</v>
      </c>
      <c r="BF551" s="36">
        <f t="shared" si="1261"/>
        <v>0</v>
      </c>
      <c r="BG551" s="36">
        <f t="shared" si="1262"/>
        <v>2.6409018918701963</v>
      </c>
      <c r="BH551" s="36">
        <f t="shared" si="1263"/>
        <v>6.1540369202712178E-2</v>
      </c>
      <c r="BI551" s="36">
        <f t="shared" si="1264"/>
        <v>0</v>
      </c>
      <c r="BJ551" s="36">
        <f t="shared" si="1265"/>
        <v>0</v>
      </c>
      <c r="BK551" s="36">
        <f t="shared" si="1266"/>
        <v>6.1540369202712178E-2</v>
      </c>
      <c r="BL551" s="68">
        <f ca="1">IF(OR(AT551=0,E551&gt;ProjTerm),0,VLOOKUP(D551,'Life Events'!$AE$5:$AI$1206,5,FALSE))</f>
        <v>6.7490391657593849E-18</v>
      </c>
      <c r="BM551" s="93">
        <f t="shared" ca="1" si="1267"/>
        <v>6.7490391657593849E-18</v>
      </c>
      <c r="BN551" s="93">
        <f t="shared" ca="1" si="1268"/>
        <v>4.6865669074830065E-21</v>
      </c>
      <c r="BO551" s="36">
        <f t="shared" ca="1" si="1269"/>
        <v>7.133971347285535E-19</v>
      </c>
      <c r="BP551" s="36">
        <f t="shared" si="1270"/>
        <v>1.1297503245861419E-3</v>
      </c>
      <c r="BQ551" s="36">
        <f t="shared" si="1271"/>
        <v>98.346432446631127</v>
      </c>
      <c r="BR551" s="36">
        <f t="shared" si="1272"/>
        <v>154.78110000000001</v>
      </c>
      <c r="BS551" s="36">
        <f t="shared" si="1273"/>
        <v>152.22168995165259</v>
      </c>
      <c r="BT551" s="36">
        <f t="shared" si="1274"/>
        <v>0.10570351085646484</v>
      </c>
      <c r="BU551" s="70" cm="1">
        <f t="array" ref="BU551">IF(AND(ActInt=1,$J551=0),INDEX(Tbl_FwdNom,$B551-IVP,MATCH(ValnDt,Tbl_FwdNom_Cols)),INDEX(Tbl_FwdNom,$B551,MATCH(StartDt,Tbl_FwdNom_Cols)))</f>
        <v>11.149413405000001</v>
      </c>
      <c r="BV551" s="70" cm="1">
        <f t="array" ref="BV551">INDEX(Tbl_FwdReal,$B551,MATCH(StartDt,Tbl_FwdReal_Cols))</f>
        <v>4.2193901800000004</v>
      </c>
      <c r="BW551" s="70" cm="1">
        <f t="array" ref="BW551">IF(RunType&lt;&gt;"OPN",INDEX(Tbl_FwdReal,$B551,MATCH(ValnDt,Tbl_FwdReal_Cols)),IF(AND($J551=0,ActInt=1),INDEX(Tbl_FwdReal,$B551-IVP,MATCH(ValnDt,Tbl_FwdReal_Cols)),-999))*$K551</f>
        <v>4.2193901800000004</v>
      </c>
      <c r="BX551" s="70">
        <f t="shared" si="1275"/>
        <v>4.2193901800000003E-2</v>
      </c>
      <c r="BY551" s="70">
        <f t="shared" si="1350"/>
        <v>6.6494567018968276E-2</v>
      </c>
      <c r="BZ551" s="64">
        <f t="shared" si="1363"/>
        <v>5.3791798381139788E-3</v>
      </c>
      <c r="CA551" s="70" cm="1">
        <f t="array" ref="CA551">IF($J551=1,CA550*(1+INDEX(Tbl_CPI,$B551,MATCH(IF(RunType="OPN",StartDt,ValnDt),Tbl_CPI_Cols))),0)</f>
        <v>0</v>
      </c>
      <c r="CB551" s="70">
        <f t="shared" si="1351"/>
        <v>22.06129696293921</v>
      </c>
      <c r="CC551" s="70">
        <f t="shared" si="1352"/>
        <v>21.708960745510122</v>
      </c>
      <c r="CD551" s="36">
        <f t="shared" si="1276"/>
        <v>112.14618049224011</v>
      </c>
      <c r="CE551" s="36">
        <f t="shared" si="1277"/>
        <v>1.575494490999604</v>
      </c>
      <c r="CF551" s="36">
        <f t="shared" si="1278"/>
        <v>0</v>
      </c>
      <c r="CG551" s="36">
        <f t="shared" si="1279"/>
        <v>8.12433462477367E-2</v>
      </c>
      <c r="CH551" s="36">
        <f t="shared" si="1280"/>
        <v>8.0117804925358652E-2</v>
      </c>
      <c r="CI551" s="36">
        <f t="shared" si="1281"/>
        <v>0</v>
      </c>
      <c r="CJ551" s="36">
        <f t="shared" si="1282"/>
        <v>0</v>
      </c>
      <c r="CK551" s="36">
        <f t="shared" si="1283"/>
        <v>0</v>
      </c>
      <c r="CL551" s="36">
        <f t="shared" si="1284"/>
        <v>1.1255413223780508E-3</v>
      </c>
      <c r="CM551" s="36">
        <f t="shared" si="1285"/>
        <v>8.12433462477367E-2</v>
      </c>
      <c r="CN551" s="36">
        <f t="shared" ca="1" si="1286"/>
        <v>2.5956089998918577</v>
      </c>
      <c r="CO551" s="20">
        <f t="shared" si="1287"/>
        <v>120000</v>
      </c>
      <c r="CP551" s="20">
        <f t="shared" si="1288"/>
        <v>2</v>
      </c>
      <c r="CQ551" s="64">
        <f t="shared" si="1289"/>
        <v>5.1872149649999998E-2</v>
      </c>
      <c r="CR551" s="64">
        <f t="shared" si="1290"/>
        <v>0.23342467342499998</v>
      </c>
      <c r="CS551" s="36">
        <f t="shared" si="1291"/>
        <v>1.8781689247141871</v>
      </c>
      <c r="CT551" s="36">
        <f t="shared" si="1292"/>
        <v>1.5845411351221179</v>
      </c>
      <c r="CU551" s="36">
        <f t="shared" si="1293"/>
        <v>3.6924221521627311E-2</v>
      </c>
      <c r="CV551" s="36">
        <f t="shared" si="1353"/>
        <v>1.6214653566437451</v>
      </c>
      <c r="CW551" s="36">
        <f t="shared" si="1294"/>
        <v>0</v>
      </c>
      <c r="CX551" s="36">
        <f t="shared" si="1295"/>
        <v>0</v>
      </c>
      <c r="CY551" s="36">
        <f t="shared" si="1296"/>
        <v>0</v>
      </c>
      <c r="CZ551" s="36">
        <f t="shared" si="1354"/>
        <v>0</v>
      </c>
      <c r="DA551" s="64">
        <f t="shared" si="1297"/>
        <v>8.8476760795184184E-3</v>
      </c>
      <c r="DB551" s="70">
        <f t="shared" si="1355"/>
        <v>0.99122991875849742</v>
      </c>
      <c r="DC551" s="70">
        <f>PRODUCT($DB$8:DB551)</f>
        <v>5.3121561170146317E-3</v>
      </c>
      <c r="DD551" s="36">
        <f t="shared" si="1298"/>
        <v>2.2874930447117143</v>
      </c>
      <c r="DE551" s="36">
        <f t="shared" si="1299"/>
        <v>81.833627186440467</v>
      </c>
      <c r="DF551" s="36">
        <f t="shared" si="1300"/>
        <v>1.4478806297670952</v>
      </c>
      <c r="DG551" s="36">
        <f t="shared" si="1301"/>
        <v>3.4815659835792309E-2</v>
      </c>
      <c r="DH551" s="36">
        <f t="shared" ca="1" si="1302"/>
        <v>9.1498185756243431E-18</v>
      </c>
      <c r="DI551" s="36">
        <f t="shared" si="1303"/>
        <v>1.9498814237192492</v>
      </c>
      <c r="DJ551" s="36">
        <f t="shared" ca="1" si="1304"/>
        <v>82.909080535379317</v>
      </c>
      <c r="DK551" s="36">
        <f t="shared" si="1305"/>
        <v>0</v>
      </c>
      <c r="DL551" s="36">
        <f t="shared" si="1306"/>
        <v>0</v>
      </c>
      <c r="DM551" s="36">
        <f t="shared" ca="1" si="1307"/>
        <v>82.909080535379317</v>
      </c>
      <c r="DN551" s="36">
        <f t="shared" ca="1" si="1356"/>
        <v>82.909080535383922</v>
      </c>
      <c r="DO551" s="64" cm="1">
        <f t="array" ref="DO551">IFERROR(INDEX(Tbl_FwdNom,$B551,MATCH(LIDt,Tbl_FwdNom_Cols,0)),0)</f>
        <v>8.3176267680000002</v>
      </c>
      <c r="DP551" s="64">
        <f t="shared" ca="1" si="1357"/>
        <v>8.2559181539999997</v>
      </c>
      <c r="DQ551" s="64">
        <f t="shared" ca="1" si="1308"/>
        <v>6.6325528167281433E-3</v>
      </c>
      <c r="DR551" s="70">
        <f t="shared" ca="1" si="1309"/>
        <v>0.99341114809155617</v>
      </c>
      <c r="DS551" s="70">
        <f ca="1">PRODUCT($DR$8:DR551)</f>
        <v>1.1141828516302184E-2</v>
      </c>
      <c r="DT551" s="36">
        <f t="shared" ca="1" si="1310"/>
        <v>86.351569256517848</v>
      </c>
      <c r="DU551" s="36">
        <f t="shared" ca="1" si="1311"/>
        <v>1.5133874006730661</v>
      </c>
      <c r="DV551" s="36">
        <f t="shared" ca="1" si="1312"/>
        <v>3.673176101967815E-2</v>
      </c>
      <c r="DW551" s="36">
        <f t="shared" ca="1" si="1313"/>
        <v>9.4046319963765475E-18</v>
      </c>
      <c r="DX551" s="36">
        <f t="shared" ca="1" si="1314"/>
        <v>2.3862060384240436</v>
      </c>
      <c r="DY551" s="36">
        <f t="shared" ca="1" si="1315"/>
        <v>2.57914877280737E-2</v>
      </c>
      <c r="DZ551" s="36">
        <f t="shared" ca="1" si="1316"/>
        <v>2.0109290695774997</v>
      </c>
      <c r="EA551" s="36">
        <f t="shared" ca="1" si="1317"/>
        <v>0</v>
      </c>
      <c r="EB551" s="36">
        <f t="shared" ca="1" si="1318"/>
        <v>87.478739415052758</v>
      </c>
      <c r="EC551" s="36">
        <f t="shared" ca="1" si="1319"/>
        <v>0</v>
      </c>
      <c r="ED551" s="36">
        <f t="shared" ca="1" si="1320"/>
        <v>0</v>
      </c>
      <c r="EE551" s="36">
        <f t="shared" ca="1" si="1358"/>
        <v>0</v>
      </c>
      <c r="EF551" s="36">
        <f t="shared" ca="1" si="1321"/>
        <v>87.478739415052758</v>
      </c>
      <c r="EG551" s="64"/>
      <c r="EH551" s="64"/>
      <c r="EI551" s="64"/>
      <c r="EJ551" s="70"/>
      <c r="EK551" s="70"/>
      <c r="EL551" s="70"/>
      <c r="EM551" s="70"/>
      <c r="EN551" s="70"/>
      <c r="EO551" s="36">
        <f t="shared" ca="1" si="1322"/>
        <v>0.74988307375378049</v>
      </c>
      <c r="EP551" s="36">
        <f t="shared" ca="1" si="1323"/>
        <v>0</v>
      </c>
      <c r="EQ551" s="36">
        <f t="shared" si="1324"/>
        <v>2.2229020057481752</v>
      </c>
      <c r="ER551" s="36">
        <f t="shared" si="1325"/>
        <v>1.3711896682984982E-2</v>
      </c>
      <c r="ES551" s="36">
        <f t="shared" si="1326"/>
        <v>-1.2522125800569526E-2</v>
      </c>
      <c r="ET551" s="36">
        <f t="shared" ca="1" si="1327"/>
        <v>0</v>
      </c>
      <c r="EU551" s="36">
        <f t="shared" ca="1" si="1359"/>
        <v>1.3711896682984982E-2</v>
      </c>
      <c r="EV551" s="36">
        <f t="shared" si="1328"/>
        <v>3.2186848651847545E-2</v>
      </c>
      <c r="EW551" s="36">
        <f t="shared" si="1329"/>
        <v>2.9057059378578627</v>
      </c>
      <c r="EX551" s="36">
        <f t="shared" ca="1" si="1360"/>
        <v>5.1745066889408706</v>
      </c>
      <c r="EY551" s="36">
        <f t="shared" si="1330"/>
        <v>0</v>
      </c>
      <c r="EZ551" s="36">
        <f t="shared" si="1331"/>
        <v>0</v>
      </c>
      <c r="FA551" s="36">
        <f t="shared" si="1332"/>
        <v>0</v>
      </c>
      <c r="FB551" s="36">
        <f t="shared" si="1333"/>
        <v>0</v>
      </c>
      <c r="FC551" s="36">
        <f t="shared" si="1361"/>
        <v>0</v>
      </c>
      <c r="FD551" s="36">
        <f t="shared" si="1334"/>
        <v>0</v>
      </c>
      <c r="FE551" s="36">
        <f t="shared" si="1335"/>
        <v>0</v>
      </c>
      <c r="FF551" s="36">
        <f t="shared" si="1362"/>
        <v>0</v>
      </c>
      <c r="FG551" s="36">
        <f t="shared" ca="1" si="1336"/>
        <v>5.1745066889408706</v>
      </c>
      <c r="FH551" s="36">
        <f t="shared" ca="1" si="1337"/>
        <v>4.5782359055050195E-2</v>
      </c>
      <c r="FI551" s="36">
        <f t="shared" ca="1" si="1338"/>
        <v>-0.16371628056021376</v>
      </c>
      <c r="FJ551" s="36">
        <f t="shared" ca="1" si="1339"/>
        <v>5.3317733129226452</v>
      </c>
      <c r="FK551" s="36">
        <f t="shared" si="1340"/>
        <v>0</v>
      </c>
      <c r="FL551" s="36">
        <f t="shared" si="1341"/>
        <v>0</v>
      </c>
      <c r="FM551" s="36">
        <f t="shared" ca="1" si="1342"/>
        <v>0</v>
      </c>
      <c r="FN551" s="36">
        <f t="shared" ca="1" si="1364"/>
        <v>5.3317733129226452</v>
      </c>
    </row>
    <row r="552" spans="2:170" x14ac:dyDescent="0.25">
      <c r="B552" s="2">
        <v>544</v>
      </c>
      <c r="C552" s="2">
        <f t="shared" si="1218"/>
        <v>46</v>
      </c>
      <c r="D552" s="2">
        <f t="shared" si="1367"/>
        <v>568</v>
      </c>
      <c r="E552" s="2">
        <f t="shared" si="1365"/>
        <v>48</v>
      </c>
      <c r="F552" s="189">
        <f t="shared" si="1369"/>
        <v>62274</v>
      </c>
      <c r="G552" s="2">
        <f t="shared" si="1368"/>
        <v>6</v>
      </c>
      <c r="H552" s="187">
        <f t="shared" si="1219"/>
        <v>79.916666666666671</v>
      </c>
      <c r="I552" s="186">
        <f t="shared" si="1366"/>
        <v>79</v>
      </c>
      <c r="J552" s="2">
        <f t="shared" si="1220"/>
        <v>0</v>
      </c>
      <c r="K552" s="2">
        <f t="shared" si="1221"/>
        <v>1</v>
      </c>
      <c r="L552">
        <f t="shared" si="1222"/>
        <v>2</v>
      </c>
      <c r="M552" s="190">
        <f t="shared" si="1343"/>
        <v>4.4574267600000002E-2</v>
      </c>
      <c r="N552">
        <f t="shared" si="1223"/>
        <v>1</v>
      </c>
      <c r="O552">
        <f t="shared" si="1224"/>
        <v>100</v>
      </c>
      <c r="P552" s="58">
        <f t="shared" si="1225"/>
        <v>0.20058420420000003</v>
      </c>
      <c r="Q552" s="106">
        <f t="shared" si="1226"/>
        <v>0.20058420420000003</v>
      </c>
      <c r="R552" s="59">
        <f t="shared" si="1227"/>
        <v>0.20058420420000003</v>
      </c>
      <c r="S552" s="32">
        <f t="shared" si="1344"/>
        <v>1.8483223579571106E-2</v>
      </c>
      <c r="T552">
        <f t="shared" si="1228"/>
        <v>1</v>
      </c>
      <c r="U552" s="32">
        <f t="shared" si="1345"/>
        <v>1.1458446300000001E-3</v>
      </c>
      <c r="V552">
        <f t="shared" si="1229"/>
        <v>1</v>
      </c>
      <c r="W552">
        <f t="shared" si="1230"/>
        <v>100</v>
      </c>
      <c r="X552" s="58">
        <f t="shared" si="1231"/>
        <v>5.1563008350000005E-3</v>
      </c>
      <c r="Y552" s="58">
        <f t="shared" si="1232"/>
        <v>5.1563008350000005E-3</v>
      </c>
      <c r="Z552" s="32">
        <f t="shared" si="1233"/>
        <v>5.1563008350000005E-3</v>
      </c>
      <c r="AA552" s="32">
        <f t="shared" si="1234"/>
        <v>4.3071058665400397E-4</v>
      </c>
      <c r="AB552" s="59">
        <f t="shared" si="1235"/>
        <v>4.9056245199999996E-3</v>
      </c>
      <c r="AC552" s="59">
        <f t="shared" si="1236"/>
        <v>4.9056245199999996E-3</v>
      </c>
      <c r="AD552">
        <f t="shared" si="1237"/>
        <v>1</v>
      </c>
      <c r="AE552" s="59">
        <f t="shared" si="1238"/>
        <v>4.9056245199999996E-3</v>
      </c>
      <c r="AF552" s="59">
        <f t="shared" si="1239"/>
        <v>4.1758461800000006E-3</v>
      </c>
      <c r="AG552" s="59">
        <f t="shared" si="1240"/>
        <v>4.1758461800000006E-3</v>
      </c>
      <c r="AH552">
        <f t="shared" si="1241"/>
        <v>1</v>
      </c>
      <c r="AI552" s="59">
        <f t="shared" si="1242"/>
        <v>4.1758461800000006E-3</v>
      </c>
      <c r="AJ552" s="59">
        <f t="shared" si="1243"/>
        <v>0</v>
      </c>
      <c r="AK552" s="59">
        <f t="shared" si="1244"/>
        <v>0</v>
      </c>
      <c r="AL552" s="59">
        <f t="shared" si="1245"/>
        <v>0</v>
      </c>
      <c r="AM552" s="12">
        <f t="shared" si="1346"/>
        <v>6.9440505416828264E-4</v>
      </c>
      <c r="AN552" s="12">
        <f t="shared" si="1347"/>
        <v>0</v>
      </c>
      <c r="AO552" s="66">
        <f t="shared" si="1246"/>
        <v>1.2834843870976553E-5</v>
      </c>
      <c r="AP552" s="66">
        <f t="shared" si="1247"/>
        <v>2.9908760825632643E-7</v>
      </c>
      <c r="AQ552" s="59">
        <f t="shared" si="1248"/>
        <v>3.4064904605398552E-6</v>
      </c>
      <c r="AR552" s="59">
        <f t="shared" si="1249"/>
        <v>2.8997286928213165E-6</v>
      </c>
      <c r="AS552" s="59">
        <f t="shared" si="1250"/>
        <v>0</v>
      </c>
      <c r="AT552" s="12">
        <f t="shared" si="1251"/>
        <v>6.7496490353568855E-4</v>
      </c>
      <c r="AU552" s="59">
        <f t="shared" si="1348"/>
        <v>0</v>
      </c>
      <c r="AV552" s="59">
        <f t="shared" si="1349"/>
        <v>-3.7269449679189215E-20</v>
      </c>
      <c r="AW552" s="70">
        <f t="shared" si="1252"/>
        <v>0</v>
      </c>
      <c r="AX552" s="20">
        <f t="shared" si="1253"/>
        <v>200000</v>
      </c>
      <c r="AY552" s="20">
        <f t="shared" si="1254"/>
        <v>0</v>
      </c>
      <c r="AZ552" s="20">
        <f t="shared" si="1255"/>
        <v>0</v>
      </c>
      <c r="BA552" s="20">
        <f t="shared" si="1256"/>
        <v>200000</v>
      </c>
      <c r="BB552" s="36">
        <f t="shared" si="1257"/>
        <v>1</v>
      </c>
      <c r="BC552" s="36">
        <f t="shared" si="1258"/>
        <v>0</v>
      </c>
      <c r="BD552" s="80">
        <f t="shared" si="1259"/>
        <v>2.5669687741953107</v>
      </c>
      <c r="BE552" s="36">
        <f t="shared" si="1260"/>
        <v>0</v>
      </c>
      <c r="BF552" s="36">
        <f t="shared" si="1261"/>
        <v>0</v>
      </c>
      <c r="BG552" s="36">
        <f t="shared" si="1262"/>
        <v>2.5669687741953107</v>
      </c>
      <c r="BH552" s="36">
        <f t="shared" si="1263"/>
        <v>5.9817521651265283E-2</v>
      </c>
      <c r="BI552" s="36">
        <f t="shared" si="1264"/>
        <v>0</v>
      </c>
      <c r="BJ552" s="36">
        <f t="shared" si="1265"/>
        <v>0</v>
      </c>
      <c r="BK552" s="36">
        <f t="shared" si="1266"/>
        <v>5.9817521651265283E-2</v>
      </c>
      <c r="BL552" s="68">
        <f ca="1">IF(OR(AT552=0,E552&gt;ProjTerm),0,VLOOKUP(D552,'Life Events'!$AE$5:$AI$1206,5,FALSE))</f>
        <v>6.5600970818559401E-18</v>
      </c>
      <c r="BM552" s="93">
        <f t="shared" ca="1" si="1267"/>
        <v>6.5600970818559401E-18</v>
      </c>
      <c r="BN552" s="93">
        <f t="shared" ca="1" si="1268"/>
        <v>4.4278352940396465E-21</v>
      </c>
      <c r="BO552" s="36">
        <f t="shared" ca="1" si="1269"/>
        <v>6.7403487776913102E-19</v>
      </c>
      <c r="BP552" s="36">
        <f t="shared" si="1270"/>
        <v>1.0981225068516039E-3</v>
      </c>
      <c r="BQ552" s="36">
        <f t="shared" si="1271"/>
        <v>98.349687227182045</v>
      </c>
      <c r="BR552" s="36">
        <f t="shared" si="1272"/>
        <v>154.78110000000001</v>
      </c>
      <c r="BS552" s="36">
        <f t="shared" si="1273"/>
        <v>152.22672773679187</v>
      </c>
      <c r="BT552" s="36">
        <f t="shared" si="1274"/>
        <v>0.10274769860241725</v>
      </c>
      <c r="BU552" s="70" cm="1">
        <f t="array" ref="BU552">IF(AND(ActInt=1,$J552=0),INDEX(Tbl_FwdNom,$B552-IVP,MATCH(ValnDt,Tbl_FwdNom_Cols)),INDEX(Tbl_FwdNom,$B552,MATCH(StartDt,Tbl_FwdNom_Cols)))</f>
        <v>11.143378394000001</v>
      </c>
      <c r="BV552" s="70" cm="1">
        <f t="array" ref="BV552">INDEX(Tbl_FwdReal,$B552,MATCH(StartDt,Tbl_FwdReal_Cols))</f>
        <v>4.2159827139999999</v>
      </c>
      <c r="BW552" s="70" cm="1">
        <f t="array" ref="BW552">IF(RunType&lt;&gt;"OPN",INDEX(Tbl_FwdReal,$B552,MATCH(ValnDt,Tbl_FwdReal_Cols)),IF(AND($J552=0,ActInt=1),INDEX(Tbl_FwdReal,$B552-IVP,MATCH(ValnDt,Tbl_FwdReal_Cols)),-999))*$K552</f>
        <v>4.2159827139999999</v>
      </c>
      <c r="BX552" s="70">
        <f t="shared" si="1275"/>
        <v>4.2159827140000002E-2</v>
      </c>
      <c r="BY552" s="70">
        <f t="shared" si="1350"/>
        <v>6.6471528642692235E-2</v>
      </c>
      <c r="BZ552" s="64">
        <f t="shared" si="1363"/>
        <v>5.3773699731998192E-3</v>
      </c>
      <c r="CA552" s="70" cm="1">
        <f t="array" ref="CA552">IF($J552=1,CA551*(1+INDEX(Tbl_CPI,$B552,MATCH(IF(RunType="OPN",StartDt,ValnDt),Tbl_CPI_Cols))),0)</f>
        <v>0</v>
      </c>
      <c r="CB552" s="70">
        <f t="shared" si="1351"/>
        <v>22.179928718797562</v>
      </c>
      <c r="CC552" s="70">
        <f t="shared" si="1352"/>
        <v>21.708960745510122</v>
      </c>
      <c r="CD552" s="36">
        <f t="shared" si="1276"/>
        <v>112.14625238143405</v>
      </c>
      <c r="CE552" s="36">
        <f t="shared" si="1277"/>
        <v>1.5755466320757958</v>
      </c>
      <c r="CF552" s="36">
        <f t="shared" si="1278"/>
        <v>0</v>
      </c>
      <c r="CG552" s="36">
        <f t="shared" si="1279"/>
        <v>7.8968992004090854E-2</v>
      </c>
      <c r="CH552" s="36">
        <f t="shared" si="1280"/>
        <v>7.787492445969961E-2</v>
      </c>
      <c r="CI552" s="36">
        <f t="shared" si="1281"/>
        <v>0</v>
      </c>
      <c r="CJ552" s="36">
        <f t="shared" si="1282"/>
        <v>0</v>
      </c>
      <c r="CK552" s="36">
        <f t="shared" si="1283"/>
        <v>0</v>
      </c>
      <c r="CL552" s="36">
        <f t="shared" si="1284"/>
        <v>1.0940675443912482E-3</v>
      </c>
      <c r="CM552" s="36">
        <f t="shared" si="1285"/>
        <v>7.8968992004090854E-2</v>
      </c>
      <c r="CN552" s="36">
        <f t="shared" ca="1" si="1286"/>
        <v>2.522940474737307</v>
      </c>
      <c r="CO552" s="20">
        <f t="shared" si="1287"/>
        <v>120000</v>
      </c>
      <c r="CP552" s="20">
        <f t="shared" si="1288"/>
        <v>2</v>
      </c>
      <c r="CQ552" s="64">
        <f t="shared" si="1289"/>
        <v>5.1872149649999998E-2</v>
      </c>
      <c r="CR552" s="64">
        <f t="shared" si="1290"/>
        <v>0.23342467342499998</v>
      </c>
      <c r="CS552" s="36">
        <f t="shared" si="1291"/>
        <v>1.8255888252596508</v>
      </c>
      <c r="CT552" s="36">
        <f t="shared" si="1292"/>
        <v>1.5401812645171864</v>
      </c>
      <c r="CU552" s="36">
        <f t="shared" si="1293"/>
        <v>3.5890512990759169E-2</v>
      </c>
      <c r="CV552" s="36">
        <f t="shared" si="1353"/>
        <v>1.5760717775079456</v>
      </c>
      <c r="CW552" s="36">
        <f t="shared" si="1294"/>
        <v>0</v>
      </c>
      <c r="CX552" s="36">
        <f t="shared" si="1295"/>
        <v>0</v>
      </c>
      <c r="CY552" s="36">
        <f t="shared" si="1296"/>
        <v>0</v>
      </c>
      <c r="CZ552" s="36">
        <f t="shared" si="1354"/>
        <v>0</v>
      </c>
      <c r="DA552" s="64">
        <f t="shared" si="1297"/>
        <v>8.843111234357659E-3</v>
      </c>
      <c r="DB552" s="70">
        <f t="shared" si="1355"/>
        <v>0.99123440390692885</v>
      </c>
      <c r="DC552" s="70">
        <f>PRODUCT($DB$8:DB552)</f>
        <v>5.2655919021095442E-3</v>
      </c>
      <c r="DD552" s="36">
        <f t="shared" si="1298"/>
        <v>2.2049739015515022</v>
      </c>
      <c r="DE552" s="36">
        <f t="shared" si="1299"/>
        <v>79.990322280165799</v>
      </c>
      <c r="DF552" s="36">
        <f t="shared" si="1300"/>
        <v>1.4008668775789321</v>
      </c>
      <c r="DG552" s="36">
        <f t="shared" si="1301"/>
        <v>3.4025416081566173E-2</v>
      </c>
      <c r="DH552" s="36">
        <f t="shared" ca="1" si="1302"/>
        <v>8.556696561293649E-18</v>
      </c>
      <c r="DI552" s="36">
        <f t="shared" si="1303"/>
        <v>1.8874571184585582</v>
      </c>
      <c r="DJ552" s="36">
        <f t="shared" ca="1" si="1304"/>
        <v>81.039646958570231</v>
      </c>
      <c r="DK552" s="36">
        <f t="shared" si="1305"/>
        <v>0</v>
      </c>
      <c r="DL552" s="36">
        <f t="shared" si="1306"/>
        <v>0</v>
      </c>
      <c r="DM552" s="36">
        <f t="shared" ca="1" si="1307"/>
        <v>81.039646958570231</v>
      </c>
      <c r="DN552" s="36">
        <f t="shared" ca="1" si="1356"/>
        <v>81.039646958574835</v>
      </c>
      <c r="DO552" s="64" cm="1">
        <f t="array" ref="DO552">IFERROR(INDEX(Tbl_FwdNom,$B552,MATCH(LIDt,Tbl_FwdNom_Cols,0)),0)</f>
        <v>8.3159121650000003</v>
      </c>
      <c r="DP552" s="64">
        <f t="shared" ca="1" si="1357"/>
        <v>8.2542045280000007</v>
      </c>
      <c r="DQ552" s="64">
        <f t="shared" ca="1" si="1308"/>
        <v>6.6312249414952618E-3</v>
      </c>
      <c r="DR552" s="70">
        <f t="shared" ca="1" si="1309"/>
        <v>0.99341245852781823</v>
      </c>
      <c r="DS552" s="70">
        <f ca="1">PRODUCT($DR$8:DR552)</f>
        <v>1.1068431258875107E-2</v>
      </c>
      <c r="DT552" s="36">
        <f t="shared" ca="1" si="1310"/>
        <v>84.357217162113614</v>
      </c>
      <c r="DU552" s="36">
        <f t="shared" ca="1" si="1311"/>
        <v>1.4636054912992886</v>
      </c>
      <c r="DV552" s="36">
        <f t="shared" ca="1" si="1312"/>
        <v>3.5877215082645283E-2</v>
      </c>
      <c r="DW552" s="36">
        <f t="shared" ca="1" si="1313"/>
        <v>8.792961348867372E-18</v>
      </c>
      <c r="DX552" s="36">
        <f t="shared" ca="1" si="1314"/>
        <v>2.2992818088191704</v>
      </c>
      <c r="DY552" s="36">
        <f t="shared" ca="1" si="1315"/>
        <v>2.4861194332395076E-2</v>
      </c>
      <c r="DZ552" s="36">
        <f t="shared" ca="1" si="1316"/>
        <v>1.9458726619781661</v>
      </c>
      <c r="EA552" s="36">
        <f t="shared" ca="1" si="1317"/>
        <v>0</v>
      </c>
      <c r="EB552" s="36">
        <f t="shared" ca="1" si="1318"/>
        <v>85.45639748582164</v>
      </c>
      <c r="EC552" s="36">
        <f t="shared" ca="1" si="1319"/>
        <v>0</v>
      </c>
      <c r="ED552" s="36">
        <f t="shared" ca="1" si="1320"/>
        <v>0</v>
      </c>
      <c r="EE552" s="36">
        <f t="shared" ca="1" si="1358"/>
        <v>0</v>
      </c>
      <c r="EF552" s="36">
        <f t="shared" ca="1" si="1321"/>
        <v>85.45639748582164</v>
      </c>
      <c r="EG552" s="64"/>
      <c r="EH552" s="64"/>
      <c r="EI552" s="64"/>
      <c r="EJ552" s="70"/>
      <c r="EK552" s="70"/>
      <c r="EL552" s="70"/>
      <c r="EM552" s="70"/>
      <c r="EN552" s="70"/>
      <c r="EO552" s="36">
        <f t="shared" ca="1" si="1322"/>
        <v>0.73247588993231949</v>
      </c>
      <c r="EP552" s="36">
        <f t="shared" ca="1" si="1323"/>
        <v>0</v>
      </c>
      <c r="EQ552" s="36">
        <f t="shared" si="1324"/>
        <v>2.1724467096376205</v>
      </c>
      <c r="ER552" s="36">
        <f t="shared" si="1325"/>
        <v>1.3217253008331155E-2</v>
      </c>
      <c r="ES552" s="36">
        <f t="shared" si="1326"/>
        <v>-1.2070401982656187E-2</v>
      </c>
      <c r="ET552" s="36">
        <f t="shared" ca="1" si="1327"/>
        <v>0</v>
      </c>
      <c r="EU552" s="36">
        <f t="shared" ca="1" si="1359"/>
        <v>1.3217253008331155E-2</v>
      </c>
      <c r="EV552" s="36">
        <f t="shared" si="1328"/>
        <v>3.1156405650964898E-2</v>
      </c>
      <c r="EW552" s="36">
        <f t="shared" si="1329"/>
        <v>2.8397523991387903</v>
      </c>
      <c r="EX552" s="36">
        <f t="shared" ca="1" si="1360"/>
        <v>5.056572767435707</v>
      </c>
      <c r="EY552" s="36">
        <f t="shared" si="1330"/>
        <v>0</v>
      </c>
      <c r="EZ552" s="36">
        <f t="shared" si="1331"/>
        <v>0</v>
      </c>
      <c r="FA552" s="36">
        <f t="shared" si="1332"/>
        <v>0</v>
      </c>
      <c r="FB552" s="36">
        <f t="shared" si="1333"/>
        <v>0</v>
      </c>
      <c r="FC552" s="36">
        <f t="shared" si="1361"/>
        <v>0</v>
      </c>
      <c r="FD552" s="36">
        <f t="shared" si="1334"/>
        <v>0</v>
      </c>
      <c r="FE552" s="36">
        <f t="shared" si="1335"/>
        <v>0</v>
      </c>
      <c r="FF552" s="36">
        <f t="shared" si="1362"/>
        <v>0</v>
      </c>
      <c r="FG552" s="36">
        <f t="shared" ca="1" si="1336"/>
        <v>5.056572767435707</v>
      </c>
      <c r="FH552" s="36">
        <f t="shared" ca="1" si="1337"/>
        <v>4.4715835447057699E-2</v>
      </c>
      <c r="FI552" s="36">
        <f t="shared" ca="1" si="1338"/>
        <v>-0.18174506095555321</v>
      </c>
      <c r="FJ552" s="36">
        <f t="shared" ca="1" si="1339"/>
        <v>5.1853844401421441</v>
      </c>
      <c r="FK552" s="36">
        <f t="shared" si="1340"/>
        <v>0</v>
      </c>
      <c r="FL552" s="36">
        <f t="shared" si="1341"/>
        <v>0</v>
      </c>
      <c r="FM552" s="36">
        <f t="shared" ca="1" si="1342"/>
        <v>0</v>
      </c>
      <c r="FN552" s="36">
        <f t="shared" ca="1" si="1364"/>
        <v>5.1853844401421441</v>
      </c>
    </row>
    <row r="553" spans="2:170" x14ac:dyDescent="0.25">
      <c r="B553" s="2">
        <v>545</v>
      </c>
      <c r="C553" s="2">
        <f t="shared" si="1218"/>
        <v>46</v>
      </c>
      <c r="D553" s="2">
        <f t="shared" si="1367"/>
        <v>569</v>
      </c>
      <c r="E553" s="2">
        <f t="shared" si="1365"/>
        <v>48</v>
      </c>
      <c r="F553" s="189">
        <f t="shared" si="1369"/>
        <v>62305</v>
      </c>
      <c r="G553" s="2">
        <f t="shared" si="1368"/>
        <v>7</v>
      </c>
      <c r="H553" s="187">
        <f t="shared" si="1219"/>
        <v>80</v>
      </c>
      <c r="I553" s="186">
        <f t="shared" si="1366"/>
        <v>80</v>
      </c>
      <c r="J553" s="2">
        <f t="shared" si="1220"/>
        <v>0</v>
      </c>
      <c r="K553" s="2">
        <f t="shared" si="1221"/>
        <v>1</v>
      </c>
      <c r="L553">
        <f t="shared" si="1222"/>
        <v>2</v>
      </c>
      <c r="M553" s="190">
        <f t="shared" si="1343"/>
        <v>5.0358038969999998E-2</v>
      </c>
      <c r="N553">
        <f t="shared" si="1223"/>
        <v>1</v>
      </c>
      <c r="O553">
        <f t="shared" si="1224"/>
        <v>100</v>
      </c>
      <c r="P553" s="58">
        <f t="shared" si="1225"/>
        <v>0.226611175365</v>
      </c>
      <c r="Q553" s="106">
        <f t="shared" si="1226"/>
        <v>0.226611175365</v>
      </c>
      <c r="R553" s="59">
        <f t="shared" si="1227"/>
        <v>0.226611175365</v>
      </c>
      <c r="S553" s="32">
        <f t="shared" si="1344"/>
        <v>2.1186784528983038E-2</v>
      </c>
      <c r="T553">
        <f t="shared" si="1228"/>
        <v>1</v>
      </c>
      <c r="U553" s="32">
        <f t="shared" si="1345"/>
        <v>1.1901275099999999E-3</v>
      </c>
      <c r="V553">
        <f t="shared" si="1229"/>
        <v>1</v>
      </c>
      <c r="W553">
        <f t="shared" si="1230"/>
        <v>100</v>
      </c>
      <c r="X553" s="58">
        <f t="shared" si="1231"/>
        <v>5.3555737949999996E-3</v>
      </c>
      <c r="Y553" s="58">
        <f t="shared" si="1232"/>
        <v>5.3555737949999996E-3</v>
      </c>
      <c r="Z553" s="32">
        <f t="shared" si="1233"/>
        <v>5.3555737949999996E-3</v>
      </c>
      <c r="AA553" s="32">
        <f t="shared" si="1234"/>
        <v>4.4739707890339986E-4</v>
      </c>
      <c r="AB553" s="59">
        <f t="shared" si="1235"/>
        <v>4.9056245199999996E-3</v>
      </c>
      <c r="AC553" s="59">
        <f t="shared" si="1236"/>
        <v>4.9056245199999996E-3</v>
      </c>
      <c r="AD553">
        <f t="shared" si="1237"/>
        <v>1</v>
      </c>
      <c r="AE553" s="59">
        <f t="shared" si="1238"/>
        <v>4.9056245199999996E-3</v>
      </c>
      <c r="AF553" s="59">
        <f t="shared" si="1239"/>
        <v>4.1758461800000006E-3</v>
      </c>
      <c r="AG553" s="59">
        <f t="shared" si="1240"/>
        <v>4.1758461800000006E-3</v>
      </c>
      <c r="AH553">
        <f t="shared" si="1241"/>
        <v>1</v>
      </c>
      <c r="AI553" s="59">
        <f t="shared" si="1242"/>
        <v>4.1758461800000006E-3</v>
      </c>
      <c r="AJ553" s="59">
        <f t="shared" si="1243"/>
        <v>0</v>
      </c>
      <c r="AK553" s="59">
        <f t="shared" si="1244"/>
        <v>0</v>
      </c>
      <c r="AL553" s="59">
        <f t="shared" si="1245"/>
        <v>0</v>
      </c>
      <c r="AM553" s="12">
        <f t="shared" si="1346"/>
        <v>6.7496490353568855E-4</v>
      </c>
      <c r="AN553" s="12">
        <f t="shared" si="1347"/>
        <v>1.0842021724855044E-19</v>
      </c>
      <c r="AO553" s="66">
        <f t="shared" si="1246"/>
        <v>1.4300335975836455E-5</v>
      </c>
      <c r="AP553" s="66">
        <f t="shared" si="1247"/>
        <v>3.0197732620418211E-7</v>
      </c>
      <c r="AQ553" s="59">
        <f t="shared" si="1248"/>
        <v>3.3111243809241082E-6</v>
      </c>
      <c r="AR553" s="59">
        <f t="shared" si="1249"/>
        <v>2.818549614063574E-6</v>
      </c>
      <c r="AS553" s="59">
        <f t="shared" si="1250"/>
        <v>0</v>
      </c>
      <c r="AT553" s="12">
        <f t="shared" si="1251"/>
        <v>6.5423291623866028E-4</v>
      </c>
      <c r="AU553" s="59">
        <f t="shared" si="1348"/>
        <v>0</v>
      </c>
      <c r="AV553" s="59">
        <f t="shared" si="1349"/>
        <v>-6.1833405149563925E-20</v>
      </c>
      <c r="AW553" s="70">
        <f t="shared" si="1252"/>
        <v>0</v>
      </c>
      <c r="AX553" s="20">
        <f t="shared" si="1253"/>
        <v>200000</v>
      </c>
      <c r="AY553" s="20">
        <f t="shared" si="1254"/>
        <v>0</v>
      </c>
      <c r="AZ553" s="20">
        <f t="shared" si="1255"/>
        <v>0</v>
      </c>
      <c r="BA553" s="20">
        <f t="shared" si="1256"/>
        <v>200000</v>
      </c>
      <c r="BB553" s="36">
        <f t="shared" si="1257"/>
        <v>1</v>
      </c>
      <c r="BC553" s="36">
        <f t="shared" si="1258"/>
        <v>0</v>
      </c>
      <c r="BD553" s="80">
        <f t="shared" si="1259"/>
        <v>2.8600671951672911</v>
      </c>
      <c r="BE553" s="36">
        <f t="shared" si="1260"/>
        <v>0</v>
      </c>
      <c r="BF553" s="36">
        <f t="shared" si="1261"/>
        <v>0</v>
      </c>
      <c r="BG553" s="36">
        <f t="shared" si="1262"/>
        <v>2.8600671951672911</v>
      </c>
      <c r="BH553" s="36">
        <f t="shared" si="1263"/>
        <v>6.0395465240836423E-2</v>
      </c>
      <c r="BI553" s="36">
        <f t="shared" si="1264"/>
        <v>0</v>
      </c>
      <c r="BJ553" s="36">
        <f t="shared" si="1265"/>
        <v>0</v>
      </c>
      <c r="BK553" s="36">
        <f t="shared" si="1266"/>
        <v>6.0395465240836423E-2</v>
      </c>
      <c r="BL553" s="68">
        <f ca="1">IF(OR(AT553=0,E553&gt;ProjTerm),0,VLOOKUP(D553,'Life Events'!$AE$5:$AI$1206,5,FALSE))</f>
        <v>6.358599420783673E-18</v>
      </c>
      <c r="BM553" s="93">
        <f t="shared" ca="1" si="1267"/>
        <v>6.358599420783673E-18</v>
      </c>
      <c r="BN553" s="93">
        <f t="shared" ca="1" si="1268"/>
        <v>4.1600050422527582E-21</v>
      </c>
      <c r="BO553" s="36">
        <f t="shared" ca="1" si="1269"/>
        <v>6.3326395495069197E-19</v>
      </c>
      <c r="BP553" s="36">
        <f t="shared" si="1270"/>
        <v>1.2208932956916841E-3</v>
      </c>
      <c r="BQ553" s="36">
        <f t="shared" si="1271"/>
        <v>98.349687227182045</v>
      </c>
      <c r="BR553" s="36">
        <f t="shared" si="1272"/>
        <v>154.78110000000001</v>
      </c>
      <c r="BS553" s="36">
        <f t="shared" si="1273"/>
        <v>152.22672773679187</v>
      </c>
      <c r="BT553" s="36">
        <f t="shared" si="1274"/>
        <v>9.9591736016709898E-2</v>
      </c>
      <c r="BU553" s="70" cm="1">
        <f t="array" ref="BU553">IF(AND(ActInt=1,$J553=0),INDEX(Tbl_FwdNom,$B553-IVP,MATCH(ValnDt,Tbl_FwdNom_Cols)),INDEX(Tbl_FwdNom,$B553,MATCH(StartDt,Tbl_FwdNom_Cols)))</f>
        <v>11.137343711</v>
      </c>
      <c r="BV553" s="70" cm="1">
        <f t="array" ref="BV553">INDEX(Tbl_FwdReal,$B553,MATCH(StartDt,Tbl_FwdReal_Cols))</f>
        <v>4.2125753579999996</v>
      </c>
      <c r="BW553" s="70" cm="1">
        <f t="array" ref="BW553">IF(RunType&lt;&gt;"OPN",INDEX(Tbl_FwdReal,$B553,MATCH(ValnDt,Tbl_FwdReal_Cols)),IF(AND($J553=0,ActInt=1),INDEX(Tbl_FwdReal,$B553-IVP,MATCH(ValnDt,Tbl_FwdReal_Cols)),-999))*$K553</f>
        <v>4.2125753579999996</v>
      </c>
      <c r="BX553" s="70">
        <f t="shared" si="1275"/>
        <v>4.2125753579999994E-2</v>
      </c>
      <c r="BY553" s="70">
        <f t="shared" si="1350"/>
        <v>6.6448490781572556E-2</v>
      </c>
      <c r="BZ553" s="64">
        <f t="shared" si="1363"/>
        <v>5.3755601129172881E-3</v>
      </c>
      <c r="CA553" s="70" cm="1">
        <f t="array" ref="CA553">IF($J553=1,CA552*(1+INDEX(Tbl_CPI,$B553,MATCH(IF(RunType="OPN",StartDt,ValnDt),Tbl_CPI_Cols))),0)</f>
        <v>0</v>
      </c>
      <c r="CB553" s="70">
        <f t="shared" si="1351"/>
        <v>22.299158258925679</v>
      </c>
      <c r="CC553" s="70">
        <f t="shared" si="1352"/>
        <v>21.708960745510122</v>
      </c>
      <c r="CD553" s="36">
        <f t="shared" si="1276"/>
        <v>112.14625238143405</v>
      </c>
      <c r="CE553" s="36">
        <f t="shared" si="1277"/>
        <v>1.5755466320757958</v>
      </c>
      <c r="CF553" s="36">
        <f t="shared" si="1278"/>
        <v>0</v>
      </c>
      <c r="CG553" s="36">
        <f t="shared" si="1279"/>
        <v>7.6758223101058634E-2</v>
      </c>
      <c r="CH553" s="36">
        <f t="shared" si="1280"/>
        <v>7.5694784420523617E-2</v>
      </c>
      <c r="CI553" s="36">
        <f t="shared" si="1281"/>
        <v>0</v>
      </c>
      <c r="CJ553" s="36">
        <f t="shared" si="1282"/>
        <v>0</v>
      </c>
      <c r="CK553" s="36">
        <f t="shared" si="1283"/>
        <v>0</v>
      </c>
      <c r="CL553" s="36">
        <f t="shared" si="1284"/>
        <v>1.0634386805350184E-3</v>
      </c>
      <c r="CM553" s="36">
        <f t="shared" si="1285"/>
        <v>7.6758223101058634E-2</v>
      </c>
      <c r="CN553" s="36">
        <f t="shared" ca="1" si="1286"/>
        <v>2.8196500310957258</v>
      </c>
      <c r="CO553" s="20">
        <f t="shared" si="1287"/>
        <v>120000</v>
      </c>
      <c r="CP553" s="20">
        <f t="shared" si="1288"/>
        <v>2</v>
      </c>
      <c r="CQ553" s="64">
        <f t="shared" si="1289"/>
        <v>5.8484418029999999E-2</v>
      </c>
      <c r="CR553" s="64">
        <f t="shared" si="1290"/>
        <v>0.26317988113500002</v>
      </c>
      <c r="CS553" s="36">
        <f t="shared" si="1291"/>
        <v>2.0354089381735543</v>
      </c>
      <c r="CT553" s="36">
        <f t="shared" si="1292"/>
        <v>1.7160403171003746</v>
      </c>
      <c r="CU553" s="36">
        <f t="shared" si="1293"/>
        <v>3.6237279144501852E-2</v>
      </c>
      <c r="CV553" s="36">
        <f t="shared" si="1353"/>
        <v>1.7522775962448764</v>
      </c>
      <c r="CW553" s="36">
        <f t="shared" si="1294"/>
        <v>0</v>
      </c>
      <c r="CX553" s="36">
        <f t="shared" si="1295"/>
        <v>0</v>
      </c>
      <c r="CY553" s="36">
        <f t="shared" si="1296"/>
        <v>0</v>
      </c>
      <c r="CZ553" s="36">
        <f t="shared" si="1354"/>
        <v>0</v>
      </c>
      <c r="DA553" s="64">
        <f t="shared" si="1297"/>
        <v>8.8385464100946276E-3</v>
      </c>
      <c r="DB553" s="70">
        <f t="shared" si="1355"/>
        <v>0.99123888907541624</v>
      </c>
      <c r="DC553" s="70">
        <f>PRODUCT($DB$8:DB553)</f>
        <v>5.2194594673715721E-3</v>
      </c>
      <c r="DD553" s="36">
        <f t="shared" si="1298"/>
        <v>2.1248709296967028</v>
      </c>
      <c r="DE553" s="36">
        <f t="shared" si="1299"/>
        <v>77.837253260830181</v>
      </c>
      <c r="DF553" s="36">
        <f t="shared" si="1300"/>
        <v>1.3528530392499414</v>
      </c>
      <c r="DG553" s="36">
        <f t="shared" si="1301"/>
        <v>3.3105258005034187E-2</v>
      </c>
      <c r="DH553" s="36">
        <f t="shared" ca="1" si="1302"/>
        <v>7.9990613660170493E-18</v>
      </c>
      <c r="DI553" s="36">
        <f t="shared" si="1303"/>
        <v>1.826702841578824</v>
      </c>
      <c r="DJ553" s="36">
        <f t="shared" ca="1" si="1304"/>
        <v>78.858832953957204</v>
      </c>
      <c r="DK553" s="36">
        <f t="shared" si="1305"/>
        <v>0</v>
      </c>
      <c r="DL553" s="36">
        <f t="shared" si="1306"/>
        <v>0</v>
      </c>
      <c r="DM553" s="36">
        <f t="shared" ca="1" si="1307"/>
        <v>78.858832953957204</v>
      </c>
      <c r="DN553" s="36">
        <f t="shared" ca="1" si="1356"/>
        <v>78.858832953961837</v>
      </c>
      <c r="DO553" s="64" cm="1">
        <f t="array" ref="DO553">IFERROR(INDEX(Tbl_FwdNom,$B553,MATCH(LIDt,Tbl_FwdNom_Cols,0)),0)</f>
        <v>8.3141975890000008</v>
      </c>
      <c r="DP553" s="64">
        <f t="shared" ca="1" si="1357"/>
        <v>8.2524909290000004</v>
      </c>
      <c r="DQ553" s="64">
        <f t="shared" ca="1" si="1308"/>
        <v>6.6298970679168345E-3</v>
      </c>
      <c r="DR553" s="70">
        <f t="shared" ca="1" si="1309"/>
        <v>0.99341376896590472</v>
      </c>
      <c r="DS553" s="70">
        <f ca="1">PRODUCT($DR$8:DR553)</f>
        <v>1.0995532013419154E-2</v>
      </c>
      <c r="DT553" s="36">
        <f t="shared" ca="1" si="1310"/>
        <v>82.056429633667051</v>
      </c>
      <c r="DU553" s="36">
        <f t="shared" ca="1" si="1311"/>
        <v>1.4129135798138042</v>
      </c>
      <c r="DV553" s="36">
        <f t="shared" ca="1" si="1312"/>
        <v>3.4894184030035046E-2</v>
      </c>
      <c r="DW553" s="36">
        <f t="shared" ca="1" si="1313"/>
        <v>8.2179938225818424E-18</v>
      </c>
      <c r="DX553" s="36">
        <f t="shared" ca="1" si="1314"/>
        <v>2.2149340745250652</v>
      </c>
      <c r="DY553" s="36">
        <f t="shared" ca="1" si="1315"/>
        <v>2.3955532322279326E-2</v>
      </c>
      <c r="DZ553" s="36">
        <f t="shared" ca="1" si="1316"/>
        <v>1.8825769643845449</v>
      </c>
      <c r="EA553" s="36">
        <f t="shared" ca="1" si="1317"/>
        <v>0</v>
      </c>
      <c r="EB553" s="36">
        <f t="shared" ca="1" si="1318"/>
        <v>83.126047451632573</v>
      </c>
      <c r="EC553" s="36">
        <f t="shared" ca="1" si="1319"/>
        <v>0</v>
      </c>
      <c r="ED553" s="36">
        <f t="shared" ca="1" si="1320"/>
        <v>0</v>
      </c>
      <c r="EE553" s="36">
        <f t="shared" ca="1" si="1358"/>
        <v>0</v>
      </c>
      <c r="EF553" s="36">
        <f t="shared" ca="1" si="1321"/>
        <v>83.126047451632573</v>
      </c>
      <c r="EG553" s="64"/>
      <c r="EH553" s="64"/>
      <c r="EI553" s="64"/>
      <c r="EJ553" s="70"/>
      <c r="EK553" s="70"/>
      <c r="EL553" s="70"/>
      <c r="EM553" s="70"/>
      <c r="EN553" s="70"/>
      <c r="EO553" s="36">
        <f t="shared" ca="1" si="1322"/>
        <v>0.71559424958377182</v>
      </c>
      <c r="EP553" s="36">
        <f t="shared" ca="1" si="1323"/>
        <v>0</v>
      </c>
      <c r="EQ553" s="36">
        <f t="shared" si="1324"/>
        <v>2.1136966746368326</v>
      </c>
      <c r="ER553" s="36">
        <f t="shared" si="1325"/>
        <v>1.2737092565171649E-2</v>
      </c>
      <c r="ES553" s="36">
        <f t="shared" si="1326"/>
        <v>-1.1631904697217801E-2</v>
      </c>
      <c r="ET553" s="36">
        <f t="shared" ca="1" si="1327"/>
        <v>0</v>
      </c>
      <c r="EU553" s="36">
        <f t="shared" ca="1" si="1359"/>
        <v>1.2737092565171649E-2</v>
      </c>
      <c r="EV553" s="36">
        <f t="shared" si="1328"/>
        <v>3.0153529942168977E-2</v>
      </c>
      <c r="EW553" s="36">
        <f t="shared" si="1329"/>
        <v>2.7629562447830387</v>
      </c>
      <c r="EX553" s="36">
        <f t="shared" ca="1" si="1360"/>
        <v>4.9195435419272115</v>
      </c>
      <c r="EY553" s="36">
        <f t="shared" si="1330"/>
        <v>0</v>
      </c>
      <c r="EZ553" s="36">
        <f t="shared" si="1331"/>
        <v>0</v>
      </c>
      <c r="FA553" s="36">
        <f t="shared" si="1332"/>
        <v>0</v>
      </c>
      <c r="FB553" s="36">
        <f t="shared" si="1333"/>
        <v>0</v>
      </c>
      <c r="FC553" s="36">
        <f t="shared" si="1361"/>
        <v>0</v>
      </c>
      <c r="FD553" s="36">
        <f t="shared" si="1334"/>
        <v>0</v>
      </c>
      <c r="FE553" s="36">
        <f t="shared" si="1335"/>
        <v>0</v>
      </c>
      <c r="FF553" s="36">
        <f t="shared" si="1362"/>
        <v>0</v>
      </c>
      <c r="FG553" s="36">
        <f t="shared" ca="1" si="1336"/>
        <v>4.9195435419272115</v>
      </c>
      <c r="FH553" s="36">
        <f t="shared" ca="1" si="1337"/>
        <v>4.3481613911804967E-2</v>
      </c>
      <c r="FI553" s="36">
        <f t="shared" ca="1" si="1338"/>
        <v>-0.176162720624813</v>
      </c>
      <c r="FJ553" s="36">
        <f t="shared" ca="1" si="1339"/>
        <v>5.043600284613051</v>
      </c>
      <c r="FK553" s="36">
        <f t="shared" si="1340"/>
        <v>0</v>
      </c>
      <c r="FL553" s="36">
        <f t="shared" si="1341"/>
        <v>0</v>
      </c>
      <c r="FM553" s="36">
        <f t="shared" ca="1" si="1342"/>
        <v>0</v>
      </c>
      <c r="FN553" s="36">
        <f t="shared" ca="1" si="1364"/>
        <v>5.043600284613051</v>
      </c>
    </row>
    <row r="554" spans="2:170" x14ac:dyDescent="0.25">
      <c r="B554" s="2">
        <v>546</v>
      </c>
      <c r="C554" s="2">
        <f t="shared" si="1218"/>
        <v>46</v>
      </c>
      <c r="D554" s="2">
        <f t="shared" si="1367"/>
        <v>570</v>
      </c>
      <c r="E554" s="2">
        <f t="shared" si="1365"/>
        <v>48</v>
      </c>
      <c r="F554" s="189">
        <f t="shared" si="1369"/>
        <v>62336</v>
      </c>
      <c r="G554" s="2">
        <f t="shared" si="1368"/>
        <v>8</v>
      </c>
      <c r="H554" s="187">
        <f t="shared" si="1219"/>
        <v>80.083333333333343</v>
      </c>
      <c r="I554" s="186">
        <f t="shared" si="1366"/>
        <v>80</v>
      </c>
      <c r="J554" s="2">
        <f t="shared" si="1220"/>
        <v>0</v>
      </c>
      <c r="K554" s="2">
        <f t="shared" si="1221"/>
        <v>1</v>
      </c>
      <c r="L554">
        <f t="shared" si="1222"/>
        <v>2</v>
      </c>
      <c r="M554" s="190">
        <f t="shared" si="1343"/>
        <v>5.0358038969999998E-2</v>
      </c>
      <c r="N554">
        <f t="shared" si="1223"/>
        <v>1</v>
      </c>
      <c r="O554">
        <f t="shared" si="1224"/>
        <v>100</v>
      </c>
      <c r="P554" s="58">
        <f t="shared" si="1225"/>
        <v>0.226611175365</v>
      </c>
      <c r="Q554" s="106">
        <f t="shared" si="1226"/>
        <v>0.226611175365</v>
      </c>
      <c r="R554" s="59">
        <f t="shared" si="1227"/>
        <v>0.226611175365</v>
      </c>
      <c r="S554" s="32">
        <f t="shared" si="1344"/>
        <v>2.1186784528983038E-2</v>
      </c>
      <c r="T554">
        <f t="shared" si="1228"/>
        <v>1</v>
      </c>
      <c r="U554" s="32">
        <f t="shared" si="1345"/>
        <v>1.1901275099999999E-3</v>
      </c>
      <c r="V554">
        <f t="shared" si="1229"/>
        <v>1</v>
      </c>
      <c r="W554">
        <f t="shared" si="1230"/>
        <v>100</v>
      </c>
      <c r="X554" s="58">
        <f t="shared" si="1231"/>
        <v>5.3555737949999996E-3</v>
      </c>
      <c r="Y554" s="58">
        <f t="shared" si="1232"/>
        <v>5.3555737949999996E-3</v>
      </c>
      <c r="Z554" s="32">
        <f t="shared" si="1233"/>
        <v>5.3555737949999996E-3</v>
      </c>
      <c r="AA554" s="32">
        <f t="shared" si="1234"/>
        <v>4.4739707890339986E-4</v>
      </c>
      <c r="AB554" s="59">
        <f t="shared" si="1235"/>
        <v>4.9056245199999996E-3</v>
      </c>
      <c r="AC554" s="59">
        <f t="shared" si="1236"/>
        <v>4.9056245199999996E-3</v>
      </c>
      <c r="AD554">
        <f t="shared" si="1237"/>
        <v>1</v>
      </c>
      <c r="AE554" s="59">
        <f t="shared" si="1238"/>
        <v>4.9056245199999996E-3</v>
      </c>
      <c r="AF554" s="59">
        <f t="shared" si="1239"/>
        <v>4.1758461800000006E-3</v>
      </c>
      <c r="AG554" s="59">
        <f t="shared" si="1240"/>
        <v>4.1758461800000006E-3</v>
      </c>
      <c r="AH554">
        <f t="shared" si="1241"/>
        <v>1</v>
      </c>
      <c r="AI554" s="59">
        <f t="shared" si="1242"/>
        <v>4.1758461800000006E-3</v>
      </c>
      <c r="AJ554" s="59">
        <f t="shared" si="1243"/>
        <v>0</v>
      </c>
      <c r="AK554" s="59">
        <f t="shared" si="1244"/>
        <v>0</v>
      </c>
      <c r="AL554" s="59">
        <f t="shared" si="1245"/>
        <v>0</v>
      </c>
      <c r="AM554" s="12">
        <f t="shared" si="1346"/>
        <v>6.5423291623866028E-4</v>
      </c>
      <c r="AN554" s="12">
        <f t="shared" si="1347"/>
        <v>0</v>
      </c>
      <c r="AO554" s="66">
        <f t="shared" si="1246"/>
        <v>1.3861091828116703E-5</v>
      </c>
      <c r="AP554" s="66">
        <f t="shared" si="1247"/>
        <v>2.9270189564762928E-7</v>
      </c>
      <c r="AQ554" s="59">
        <f t="shared" si="1248"/>
        <v>3.2094210356914778E-6</v>
      </c>
      <c r="AR554" s="59">
        <f t="shared" si="1249"/>
        <v>2.7319760241054697E-6</v>
      </c>
      <c r="AS554" s="59">
        <f t="shared" si="1250"/>
        <v>0</v>
      </c>
      <c r="AT554" s="12">
        <f t="shared" si="1251"/>
        <v>6.3413772545509899E-4</v>
      </c>
      <c r="AU554" s="59">
        <f t="shared" si="1348"/>
        <v>0</v>
      </c>
      <c r="AV554" s="59">
        <f t="shared" si="1349"/>
        <v>-8.8938459461701536E-21</v>
      </c>
      <c r="AW554" s="70">
        <f t="shared" si="1252"/>
        <v>0</v>
      </c>
      <c r="AX554" s="20">
        <f t="shared" si="1253"/>
        <v>200000</v>
      </c>
      <c r="AY554" s="20">
        <f t="shared" si="1254"/>
        <v>0</v>
      </c>
      <c r="AZ554" s="20">
        <f t="shared" si="1255"/>
        <v>0</v>
      </c>
      <c r="BA554" s="20">
        <f t="shared" si="1256"/>
        <v>200000</v>
      </c>
      <c r="BB554" s="36">
        <f t="shared" si="1257"/>
        <v>1</v>
      </c>
      <c r="BC554" s="36">
        <f t="shared" si="1258"/>
        <v>0</v>
      </c>
      <c r="BD554" s="80">
        <f t="shared" si="1259"/>
        <v>2.7722183656233406</v>
      </c>
      <c r="BE554" s="36">
        <f t="shared" si="1260"/>
        <v>0</v>
      </c>
      <c r="BF554" s="36">
        <f t="shared" si="1261"/>
        <v>0</v>
      </c>
      <c r="BG554" s="36">
        <f t="shared" si="1262"/>
        <v>2.7722183656233406</v>
      </c>
      <c r="BH554" s="36">
        <f t="shared" si="1263"/>
        <v>5.8540379129525859E-2</v>
      </c>
      <c r="BI554" s="36">
        <f t="shared" si="1264"/>
        <v>0</v>
      </c>
      <c r="BJ554" s="36">
        <f t="shared" si="1265"/>
        <v>0</v>
      </c>
      <c r="BK554" s="36">
        <f t="shared" si="1266"/>
        <v>5.8540379129525859E-2</v>
      </c>
      <c r="BL554" s="68">
        <f ca="1">IF(OR(AT554=0,E554&gt;ProjTerm),0,VLOOKUP(D554,'Life Events'!$AE$5:$AI$1206,5,FALSE))</f>
        <v>6.1632908918097536E-18</v>
      </c>
      <c r="BM554" s="93">
        <f t="shared" ca="1" si="1267"/>
        <v>6.1632908918097536E-18</v>
      </c>
      <c r="BN554" s="93">
        <f t="shared" ca="1" si="1268"/>
        <v>3.9083752674503656E-21</v>
      </c>
      <c r="BO554" s="36">
        <f t="shared" ca="1" si="1269"/>
        <v>5.9495917773137787E-19</v>
      </c>
      <c r="BP554" s="36">
        <f t="shared" si="1270"/>
        <v>1.1833927617161889E-3</v>
      </c>
      <c r="BQ554" s="36">
        <f t="shared" si="1271"/>
        <v>98.349687227182045</v>
      </c>
      <c r="BR554" s="36">
        <f t="shared" si="1272"/>
        <v>154.78110000000001</v>
      </c>
      <c r="BS554" s="36">
        <f t="shared" si="1273"/>
        <v>152.22672773679187</v>
      </c>
      <c r="BT554" s="36">
        <f t="shared" si="1274"/>
        <v>9.653271088048182E-2</v>
      </c>
      <c r="BU554" s="70" cm="1">
        <f t="array" ref="BU554">IF(AND(ActInt=1,$J554=0),INDEX(Tbl_FwdNom,$B554-IVP,MATCH(ValnDt,Tbl_FwdNom_Cols)),INDEX(Tbl_FwdNom,$B554,MATCH(StartDt,Tbl_FwdNom_Cols)))</f>
        <v>11.131309355000001</v>
      </c>
      <c r="BV554" s="70" cm="1">
        <f t="array" ref="BV554">INDEX(Tbl_FwdReal,$B554,MATCH(StartDt,Tbl_FwdReal_Cols))</f>
        <v>4.2091681149999998</v>
      </c>
      <c r="BW554" s="70" cm="1">
        <f t="array" ref="BW554">IF(RunType&lt;&gt;"OPN",INDEX(Tbl_FwdReal,$B554,MATCH(ValnDt,Tbl_FwdReal_Cols)),IF(AND($J554=0,ActInt=1),INDEX(Tbl_FwdReal,$B554-IVP,MATCH(ValnDt,Tbl_FwdReal_Cols)),-999))*$K554</f>
        <v>4.2091681149999998</v>
      </c>
      <c r="BX554" s="70">
        <f t="shared" si="1275"/>
        <v>4.2091681149999997E-2</v>
      </c>
      <c r="BY554" s="70">
        <f t="shared" si="1350"/>
        <v>6.6425453395435152E-2</v>
      </c>
      <c r="BZ554" s="64">
        <f t="shared" si="1363"/>
        <v>5.3737502541106874E-3</v>
      </c>
      <c r="CA554" s="70" cm="1">
        <f t="array" ref="CA554">IF($J554=1,CA553*(1+INDEX(Tbl_CPI,$B554,MATCH(IF(RunType="OPN",StartDt,ValnDt),Tbl_CPI_Cols))),0)</f>
        <v>0</v>
      </c>
      <c r="CB554" s="70">
        <f t="shared" si="1351"/>
        <v>22.418988366286037</v>
      </c>
      <c r="CC554" s="70">
        <f t="shared" si="1352"/>
        <v>21.708960745510122</v>
      </c>
      <c r="CD554" s="36">
        <f t="shared" si="1276"/>
        <v>112.14625238143405</v>
      </c>
      <c r="CE554" s="36">
        <f t="shared" si="1277"/>
        <v>1.5755466320757958</v>
      </c>
      <c r="CF554" s="36">
        <f t="shared" si="1278"/>
        <v>0</v>
      </c>
      <c r="CG554" s="36">
        <f t="shared" si="1279"/>
        <v>7.4400544208515357E-2</v>
      </c>
      <c r="CH554" s="36">
        <f t="shared" si="1280"/>
        <v>7.3369769740742399E-2</v>
      </c>
      <c r="CI554" s="36">
        <f t="shared" si="1281"/>
        <v>0</v>
      </c>
      <c r="CJ554" s="36">
        <f t="shared" si="1282"/>
        <v>0</v>
      </c>
      <c r="CK554" s="36">
        <f t="shared" si="1283"/>
        <v>0</v>
      </c>
      <c r="CL554" s="36">
        <f t="shared" si="1284"/>
        <v>1.0307744677729475E-3</v>
      </c>
      <c r="CM554" s="36">
        <f t="shared" si="1285"/>
        <v>7.4400544208515357E-2</v>
      </c>
      <c r="CN554" s="36">
        <f t="shared" ca="1" si="1286"/>
        <v>2.7330426411106683</v>
      </c>
      <c r="CO554" s="20">
        <f t="shared" si="1287"/>
        <v>120000</v>
      </c>
      <c r="CP554" s="20">
        <f t="shared" si="1288"/>
        <v>2</v>
      </c>
      <c r="CQ554" s="64">
        <f t="shared" si="1289"/>
        <v>5.8484418029999999E-2</v>
      </c>
      <c r="CR554" s="64">
        <f t="shared" si="1290"/>
        <v>0.26317988113500002</v>
      </c>
      <c r="CS554" s="36">
        <f t="shared" si="1291"/>
        <v>1.9728900249242514</v>
      </c>
      <c r="CT554" s="36">
        <f t="shared" si="1292"/>
        <v>1.6633310193740043</v>
      </c>
      <c r="CU554" s="36">
        <f t="shared" si="1293"/>
        <v>3.5124227477715514E-2</v>
      </c>
      <c r="CV554" s="36">
        <f t="shared" si="1353"/>
        <v>1.6984552468517198</v>
      </c>
      <c r="CW554" s="36">
        <f t="shared" si="1294"/>
        <v>0</v>
      </c>
      <c r="CX554" s="36">
        <f t="shared" si="1295"/>
        <v>0</v>
      </c>
      <c r="CY554" s="36">
        <f t="shared" si="1296"/>
        <v>0</v>
      </c>
      <c r="CZ554" s="36">
        <f t="shared" si="1354"/>
        <v>0</v>
      </c>
      <c r="DA554" s="64">
        <f t="shared" si="1297"/>
        <v>8.8339816059861409E-3</v>
      </c>
      <c r="DB554" s="70">
        <f t="shared" si="1355"/>
        <v>0.99124337426469011</v>
      </c>
      <c r="DC554" s="70">
        <f>PRODUCT($DB$8:DB554)</f>
        <v>5.1737546142751794E-3</v>
      </c>
      <c r="DD554" s="36">
        <f t="shared" si="1298"/>
        <v>2.0471092895242564</v>
      </c>
      <c r="DE554" s="36">
        <f t="shared" si="1299"/>
        <v>75.752647758773492</v>
      </c>
      <c r="DF554" s="36">
        <f t="shared" si="1300"/>
        <v>1.306263738984752</v>
      </c>
      <c r="DG554" s="36">
        <f t="shared" si="1301"/>
        <v>3.2214316483595899E-2</v>
      </c>
      <c r="DH554" s="36">
        <f t="shared" ca="1" si="1302"/>
        <v>7.4747657492582202E-18</v>
      </c>
      <c r="DI554" s="36">
        <f t="shared" si="1303"/>
        <v>1.7677821036334052</v>
      </c>
      <c r="DJ554" s="36">
        <f t="shared" ca="1" si="1304"/>
        <v>76.747369995383806</v>
      </c>
      <c r="DK554" s="36">
        <f t="shared" si="1305"/>
        <v>0</v>
      </c>
      <c r="DL554" s="36">
        <f t="shared" si="1306"/>
        <v>0</v>
      </c>
      <c r="DM554" s="36">
        <f t="shared" ca="1" si="1307"/>
        <v>76.747369995383806</v>
      </c>
      <c r="DN554" s="36">
        <f t="shared" ca="1" si="1356"/>
        <v>76.747369995388425</v>
      </c>
      <c r="DO554" s="64" cm="1">
        <f t="array" ref="DO554">IFERROR(INDEX(Tbl_FwdNom,$B554,MATCH(LIDt,Tbl_FwdNom_Cols,0)),0)</f>
        <v>8.31248304</v>
      </c>
      <c r="DP554" s="64">
        <f t="shared" ca="1" si="1357"/>
        <v>8.2507773570000005</v>
      </c>
      <c r="DQ554" s="64">
        <f t="shared" ca="1" si="1308"/>
        <v>6.6285691959930837E-3</v>
      </c>
      <c r="DR554" s="70">
        <f t="shared" ca="1" si="1309"/>
        <v>0.99341507940581564</v>
      </c>
      <c r="DS554" s="70">
        <f ca="1">PRODUCT($DR$8:DR554)</f>
        <v>1.0923127308219977E-2</v>
      </c>
      <c r="DT554" s="36">
        <f t="shared" ca="1" si="1310"/>
        <v>79.828127989846607</v>
      </c>
      <c r="DU554" s="36">
        <f t="shared" ca="1" si="1311"/>
        <v>1.3637387961160325</v>
      </c>
      <c r="DV554" s="36">
        <f t="shared" ca="1" si="1312"/>
        <v>3.3942089781699658E-2</v>
      </c>
      <c r="DW554" s="36">
        <f t="shared" ca="1" si="1313"/>
        <v>7.6775081855556928E-18</v>
      </c>
      <c r="DX554" s="36">
        <f t="shared" ca="1" si="1314"/>
        <v>2.1330832074221355</v>
      </c>
      <c r="DY554" s="36">
        <f t="shared" ca="1" si="1315"/>
        <v>2.3076716198246361E-2</v>
      </c>
      <c r="DZ554" s="36">
        <f t="shared" ca="1" si="1316"/>
        <v>1.8211996497233873</v>
      </c>
      <c r="EA554" s="36">
        <f t="shared" ca="1" si="1317"/>
        <v>0</v>
      </c>
      <c r="EB554" s="36">
        <f t="shared" ca="1" si="1318"/>
        <v>80.869117854680439</v>
      </c>
      <c r="EC554" s="36">
        <f t="shared" ca="1" si="1319"/>
        <v>0</v>
      </c>
      <c r="ED554" s="36">
        <f t="shared" ca="1" si="1320"/>
        <v>0</v>
      </c>
      <c r="EE554" s="36">
        <f t="shared" ca="1" si="1358"/>
        <v>0</v>
      </c>
      <c r="EF554" s="36">
        <f t="shared" ca="1" si="1321"/>
        <v>80.869117854680439</v>
      </c>
      <c r="EG554" s="64"/>
      <c r="EH554" s="64"/>
      <c r="EI554" s="64"/>
      <c r="EJ554" s="70"/>
      <c r="EK554" s="70"/>
      <c r="EL554" s="70"/>
      <c r="EM554" s="70"/>
      <c r="EN554" s="70"/>
      <c r="EO554" s="36">
        <f t="shared" ca="1" si="1322"/>
        <v>0.69598022674577831</v>
      </c>
      <c r="EP554" s="36">
        <f t="shared" ca="1" si="1323"/>
        <v>0</v>
      </c>
      <c r="EQ554" s="36">
        <f t="shared" si="1324"/>
        <v>2.0568120513279418</v>
      </c>
      <c r="ER554" s="36">
        <f t="shared" si="1325"/>
        <v>1.2270966743102355E-2</v>
      </c>
      <c r="ES554" s="36">
        <f t="shared" si="1326"/>
        <v>-1.1206224259435E-2</v>
      </c>
      <c r="ET554" s="36">
        <f t="shared" ca="1" si="1327"/>
        <v>0</v>
      </c>
      <c r="EU554" s="36">
        <f t="shared" ca="1" si="1359"/>
        <v>1.2270966743102355E-2</v>
      </c>
      <c r="EV554" s="36">
        <f t="shared" si="1328"/>
        <v>2.918092060724491E-2</v>
      </c>
      <c r="EW554" s="36">
        <f t="shared" si="1329"/>
        <v>2.6885984965359144</v>
      </c>
      <c r="EX554" s="36">
        <f t="shared" ca="1" si="1360"/>
        <v>4.7868624352142035</v>
      </c>
      <c r="EY554" s="36">
        <f t="shared" si="1330"/>
        <v>0</v>
      </c>
      <c r="EZ554" s="36">
        <f t="shared" si="1331"/>
        <v>0</v>
      </c>
      <c r="FA554" s="36">
        <f t="shared" si="1332"/>
        <v>0</v>
      </c>
      <c r="FB554" s="36">
        <f t="shared" si="1333"/>
        <v>0</v>
      </c>
      <c r="FC554" s="36">
        <f t="shared" si="1361"/>
        <v>0</v>
      </c>
      <c r="FD554" s="36">
        <f t="shared" si="1334"/>
        <v>0</v>
      </c>
      <c r="FE554" s="36">
        <f t="shared" si="1335"/>
        <v>0</v>
      </c>
      <c r="FF554" s="36">
        <f t="shared" si="1362"/>
        <v>0</v>
      </c>
      <c r="FG554" s="36">
        <f t="shared" ca="1" si="1336"/>
        <v>4.7868624352142035</v>
      </c>
      <c r="FH554" s="36">
        <f t="shared" ca="1" si="1337"/>
        <v>4.2287054703068296E-2</v>
      </c>
      <c r="FI554" s="36">
        <f t="shared" ca="1" si="1338"/>
        <v>-0.1707518463248934</v>
      </c>
      <c r="FJ554" s="36">
        <f t="shared" ca="1" si="1339"/>
        <v>4.9062802917716448</v>
      </c>
      <c r="FK554" s="36">
        <f t="shared" si="1340"/>
        <v>0</v>
      </c>
      <c r="FL554" s="36">
        <f t="shared" si="1341"/>
        <v>0</v>
      </c>
      <c r="FM554" s="36">
        <f t="shared" ca="1" si="1342"/>
        <v>0</v>
      </c>
      <c r="FN554" s="36">
        <f t="shared" ca="1" si="1364"/>
        <v>4.9062802917716448</v>
      </c>
    </row>
    <row r="555" spans="2:170" x14ac:dyDescent="0.25">
      <c r="B555" s="2">
        <v>547</v>
      </c>
      <c r="C555" s="2">
        <f t="shared" si="1218"/>
        <v>46</v>
      </c>
      <c r="D555" s="2">
        <f t="shared" si="1367"/>
        <v>571</v>
      </c>
      <c r="E555" s="2">
        <f t="shared" si="1365"/>
        <v>48</v>
      </c>
      <c r="F555" s="189">
        <f t="shared" si="1369"/>
        <v>62366</v>
      </c>
      <c r="G555" s="2">
        <f t="shared" si="1368"/>
        <v>9</v>
      </c>
      <c r="H555" s="187">
        <f t="shared" si="1219"/>
        <v>80.166666666666671</v>
      </c>
      <c r="I555" s="186">
        <f t="shared" si="1366"/>
        <v>80</v>
      </c>
      <c r="J555" s="2">
        <f t="shared" si="1220"/>
        <v>0</v>
      </c>
      <c r="K555" s="2">
        <f t="shared" si="1221"/>
        <v>1</v>
      </c>
      <c r="L555">
        <f t="shared" si="1222"/>
        <v>2</v>
      </c>
      <c r="M555" s="190">
        <f t="shared" si="1343"/>
        <v>5.0358038969999998E-2</v>
      </c>
      <c r="N555">
        <f t="shared" si="1223"/>
        <v>1</v>
      </c>
      <c r="O555">
        <f t="shared" si="1224"/>
        <v>100</v>
      </c>
      <c r="P555" s="58">
        <f t="shared" si="1225"/>
        <v>0.226611175365</v>
      </c>
      <c r="Q555" s="106">
        <f t="shared" si="1226"/>
        <v>0.226611175365</v>
      </c>
      <c r="R555" s="59">
        <f t="shared" si="1227"/>
        <v>0.226611175365</v>
      </c>
      <c r="S555" s="32">
        <f t="shared" si="1344"/>
        <v>2.1186784528983038E-2</v>
      </c>
      <c r="T555">
        <f t="shared" si="1228"/>
        <v>1</v>
      </c>
      <c r="U555" s="32">
        <f t="shared" si="1345"/>
        <v>1.1901275099999999E-3</v>
      </c>
      <c r="V555">
        <f t="shared" si="1229"/>
        <v>1</v>
      </c>
      <c r="W555">
        <f t="shared" si="1230"/>
        <v>100</v>
      </c>
      <c r="X555" s="58">
        <f t="shared" si="1231"/>
        <v>5.3555737949999996E-3</v>
      </c>
      <c r="Y555" s="58">
        <f t="shared" si="1232"/>
        <v>5.3555737949999996E-3</v>
      </c>
      <c r="Z555" s="32">
        <f t="shared" si="1233"/>
        <v>5.3555737949999996E-3</v>
      </c>
      <c r="AA555" s="32">
        <f t="shared" si="1234"/>
        <v>4.4739707890339986E-4</v>
      </c>
      <c r="AB555" s="59">
        <f t="shared" si="1235"/>
        <v>4.9056245199999996E-3</v>
      </c>
      <c r="AC555" s="59">
        <f t="shared" si="1236"/>
        <v>4.9056245199999996E-3</v>
      </c>
      <c r="AD555">
        <f t="shared" si="1237"/>
        <v>1</v>
      </c>
      <c r="AE555" s="59">
        <f t="shared" si="1238"/>
        <v>4.9056245199999996E-3</v>
      </c>
      <c r="AF555" s="59">
        <f t="shared" si="1239"/>
        <v>4.1758461800000006E-3</v>
      </c>
      <c r="AG555" s="59">
        <f t="shared" si="1240"/>
        <v>4.1758461800000006E-3</v>
      </c>
      <c r="AH555">
        <f t="shared" si="1241"/>
        <v>1</v>
      </c>
      <c r="AI555" s="59">
        <f t="shared" si="1242"/>
        <v>4.1758461800000006E-3</v>
      </c>
      <c r="AJ555" s="59">
        <f t="shared" si="1243"/>
        <v>0</v>
      </c>
      <c r="AK555" s="59">
        <f t="shared" si="1244"/>
        <v>0</v>
      </c>
      <c r="AL555" s="59">
        <f t="shared" si="1245"/>
        <v>0</v>
      </c>
      <c r="AM555" s="12">
        <f t="shared" si="1346"/>
        <v>6.3413772545509899E-4</v>
      </c>
      <c r="AN555" s="12">
        <f t="shared" si="1347"/>
        <v>0</v>
      </c>
      <c r="AO555" s="66">
        <f t="shared" si="1246"/>
        <v>1.3435339350916585E-5</v>
      </c>
      <c r="AP555" s="66">
        <f t="shared" si="1247"/>
        <v>2.8371136599105742E-7</v>
      </c>
      <c r="AQ555" s="59">
        <f t="shared" si="1248"/>
        <v>3.1108415750495617E-6</v>
      </c>
      <c r="AR555" s="59">
        <f t="shared" si="1249"/>
        <v>2.6480615984355642E-6</v>
      </c>
      <c r="AS555" s="59">
        <f t="shared" si="1250"/>
        <v>0</v>
      </c>
      <c r="AT555" s="12">
        <f t="shared" si="1251"/>
        <v>6.1465977156470615E-4</v>
      </c>
      <c r="AU555" s="59">
        <f t="shared" si="1348"/>
        <v>0</v>
      </c>
      <c r="AV555" s="59">
        <f t="shared" si="1349"/>
        <v>-7.0303734622106928E-20</v>
      </c>
      <c r="AW555" s="70">
        <f t="shared" si="1252"/>
        <v>0</v>
      </c>
      <c r="AX555" s="20">
        <f t="shared" si="1253"/>
        <v>200000</v>
      </c>
      <c r="AY555" s="20">
        <f t="shared" si="1254"/>
        <v>0</v>
      </c>
      <c r="AZ555" s="20">
        <f t="shared" si="1255"/>
        <v>0</v>
      </c>
      <c r="BA555" s="20">
        <f t="shared" si="1256"/>
        <v>200000</v>
      </c>
      <c r="BB555" s="36">
        <f t="shared" si="1257"/>
        <v>1</v>
      </c>
      <c r="BC555" s="36">
        <f t="shared" si="1258"/>
        <v>0</v>
      </c>
      <c r="BD555" s="80">
        <f t="shared" si="1259"/>
        <v>2.6870678701833168</v>
      </c>
      <c r="BE555" s="36">
        <f t="shared" si="1260"/>
        <v>0</v>
      </c>
      <c r="BF555" s="36">
        <f t="shared" si="1261"/>
        <v>0</v>
      </c>
      <c r="BG555" s="36">
        <f t="shared" si="1262"/>
        <v>2.6870678701833168</v>
      </c>
      <c r="BH555" s="36">
        <f t="shared" si="1263"/>
        <v>5.6742273198211485E-2</v>
      </c>
      <c r="BI555" s="36">
        <f t="shared" si="1264"/>
        <v>0</v>
      </c>
      <c r="BJ555" s="36">
        <f t="shared" si="1265"/>
        <v>0</v>
      </c>
      <c r="BK555" s="36">
        <f t="shared" si="1266"/>
        <v>5.6742273198211485E-2</v>
      </c>
      <c r="BL555" s="68">
        <f ca="1">IF(OR(AT555=0,E555&gt;ProjTerm),0,VLOOKUP(D555,'Life Events'!$AE$5:$AI$1206,5,FALSE))</f>
        <v>5.9739813917045615E-18</v>
      </c>
      <c r="BM555" s="93">
        <f t="shared" ca="1" si="1267"/>
        <v>5.9739813917045615E-18</v>
      </c>
      <c r="BN555" s="93">
        <f t="shared" ca="1" si="1268"/>
        <v>3.6719660375569314E-21</v>
      </c>
      <c r="BO555" s="36">
        <f t="shared" ca="1" si="1269"/>
        <v>5.589713742579255E-19</v>
      </c>
      <c r="BP555" s="36">
        <f t="shared" si="1270"/>
        <v>1.1470440811036449E-3</v>
      </c>
      <c r="BQ555" s="36">
        <f t="shared" si="1271"/>
        <v>98.349687227182045</v>
      </c>
      <c r="BR555" s="36">
        <f t="shared" si="1272"/>
        <v>154.78110000000001</v>
      </c>
      <c r="BS555" s="36">
        <f t="shared" si="1273"/>
        <v>152.22672773679187</v>
      </c>
      <c r="BT555" s="36">
        <f t="shared" si="1274"/>
        <v>9.3567645696739213E-2</v>
      </c>
      <c r="BU555" s="70" cm="1">
        <f t="array" ref="BU555">IF(AND(ActInt=1,$J555=0),INDEX(Tbl_FwdNom,$B555-IVP,MATCH(ValnDt,Tbl_FwdNom_Cols)),INDEX(Tbl_FwdNom,$B555,MATCH(StartDt,Tbl_FwdNom_Cols)))</f>
        <v>11.125275327000001</v>
      </c>
      <c r="BV555" s="70" cm="1">
        <f t="array" ref="BV555">INDEX(Tbl_FwdReal,$B555,MATCH(StartDt,Tbl_FwdReal_Cols))</f>
        <v>4.2057609820000001</v>
      </c>
      <c r="BW555" s="70" cm="1">
        <f t="array" ref="BW555">IF(RunType&lt;&gt;"OPN",INDEX(Tbl_FwdReal,$B555,MATCH(ValnDt,Tbl_FwdReal_Cols)),IF(AND($J555=0,ActInt=1),INDEX(Tbl_FwdReal,$B555-IVP,MATCH(ValnDt,Tbl_FwdReal_Cols)),-999))*$K555</f>
        <v>4.2057609820000001</v>
      </c>
      <c r="BX555" s="70">
        <f t="shared" si="1275"/>
        <v>4.2057609820000001E-2</v>
      </c>
      <c r="BY555" s="70">
        <f t="shared" si="1350"/>
        <v>6.6402416524699026E-2</v>
      </c>
      <c r="BZ555" s="64">
        <f t="shared" si="1363"/>
        <v>5.3719403999568094E-3</v>
      </c>
      <c r="CA555" s="70" cm="1">
        <f t="array" ref="CA555">IF($J555=1,CA554*(1+INDEX(Tbl_CPI,$B555,MATCH(IF(RunType="OPN",StartDt,ValnDt),Tbl_CPI_Cols))),0)</f>
        <v>0</v>
      </c>
      <c r="CB555" s="70">
        <f t="shared" si="1351"/>
        <v>22.539421835617052</v>
      </c>
      <c r="CC555" s="70">
        <f t="shared" si="1352"/>
        <v>21.708960745510122</v>
      </c>
      <c r="CD555" s="36">
        <f t="shared" si="1276"/>
        <v>112.14625238143405</v>
      </c>
      <c r="CE555" s="36">
        <f t="shared" si="1277"/>
        <v>1.5755466320757958</v>
      </c>
      <c r="CF555" s="36">
        <f t="shared" si="1278"/>
        <v>0</v>
      </c>
      <c r="CG555" s="36">
        <f t="shared" si="1279"/>
        <v>7.2115282961089058E-2</v>
      </c>
      <c r="CH555" s="36">
        <f t="shared" si="1280"/>
        <v>7.1116169403476065E-2</v>
      </c>
      <c r="CI555" s="36">
        <f t="shared" si="1281"/>
        <v>0</v>
      </c>
      <c r="CJ555" s="36">
        <f t="shared" si="1282"/>
        <v>0</v>
      </c>
      <c r="CK555" s="36">
        <f t="shared" si="1283"/>
        <v>0</v>
      </c>
      <c r="CL555" s="36">
        <f t="shared" si="1284"/>
        <v>9.9911355761298686E-4</v>
      </c>
      <c r="CM555" s="36">
        <f t="shared" si="1285"/>
        <v>7.2115282961089058E-2</v>
      </c>
      <c r="CN555" s="36">
        <f t="shared" ca="1" si="1286"/>
        <v>2.6490954536036853</v>
      </c>
      <c r="CO555" s="20">
        <f t="shared" si="1287"/>
        <v>120000</v>
      </c>
      <c r="CP555" s="20">
        <f t="shared" si="1288"/>
        <v>2</v>
      </c>
      <c r="CQ555" s="64">
        <f t="shared" si="1289"/>
        <v>5.8484418029999999E-2</v>
      </c>
      <c r="CR555" s="64">
        <f t="shared" si="1290"/>
        <v>0.26317988113500002</v>
      </c>
      <c r="CS555" s="36">
        <f t="shared" si="1291"/>
        <v>1.9122914208769806</v>
      </c>
      <c r="CT555" s="36">
        <f t="shared" si="1292"/>
        <v>1.6122407221099901</v>
      </c>
      <c r="CU555" s="36">
        <f t="shared" si="1293"/>
        <v>3.4045363918926888E-2</v>
      </c>
      <c r="CV555" s="36">
        <f t="shared" si="1353"/>
        <v>1.646286086028917</v>
      </c>
      <c r="CW555" s="36">
        <f t="shared" si="1294"/>
        <v>0</v>
      </c>
      <c r="CX555" s="36">
        <f t="shared" si="1295"/>
        <v>0</v>
      </c>
      <c r="CY555" s="36">
        <f t="shared" si="1296"/>
        <v>0</v>
      </c>
      <c r="CZ555" s="36">
        <f t="shared" si="1354"/>
        <v>0</v>
      </c>
      <c r="DA555" s="64">
        <f t="shared" si="1297"/>
        <v>8.8294168228020276E-3</v>
      </c>
      <c r="DB555" s="70">
        <f t="shared" si="1355"/>
        <v>0.99124785947399385</v>
      </c>
      <c r="DC555" s="70">
        <f>PRODUCT($DB$8:DB555)</f>
        <v>5.1284731868439706E-3</v>
      </c>
      <c r="DD555" s="36">
        <f t="shared" si="1298"/>
        <v>1.9716164250265569</v>
      </c>
      <c r="DE555" s="36">
        <f t="shared" si="1299"/>
        <v>73.734431591083293</v>
      </c>
      <c r="DF555" s="36">
        <f t="shared" si="1300"/>
        <v>1.2610550128185487</v>
      </c>
      <c r="DG555" s="36">
        <f t="shared" si="1301"/>
        <v>3.1351706030387588E-2</v>
      </c>
      <c r="DH555" s="36">
        <f t="shared" ca="1" si="1302"/>
        <v>6.9817921974533007E-18</v>
      </c>
      <c r="DI555" s="36">
        <f t="shared" si="1303"/>
        <v>1.7106385698246274</v>
      </c>
      <c r="DJ555" s="36">
        <f t="shared" ca="1" si="1304"/>
        <v>74.703157042669517</v>
      </c>
      <c r="DK555" s="36">
        <f t="shared" si="1305"/>
        <v>0</v>
      </c>
      <c r="DL555" s="36">
        <f t="shared" si="1306"/>
        <v>0</v>
      </c>
      <c r="DM555" s="36">
        <f t="shared" ca="1" si="1307"/>
        <v>74.703157042669517</v>
      </c>
      <c r="DN555" s="36">
        <f t="shared" ca="1" si="1356"/>
        <v>74.703157042674135</v>
      </c>
      <c r="DO555" s="64" cm="1">
        <f t="array" ref="DO555">IFERROR(INDEX(Tbl_FwdNom,$B555,MATCH(LIDt,Tbl_FwdNom_Cols,0)),0)</f>
        <v>8.3107685189999998</v>
      </c>
      <c r="DP555" s="64">
        <f t="shared" ca="1" si="1357"/>
        <v>8.2490638119999993</v>
      </c>
      <c r="DQ555" s="64">
        <f t="shared" ca="1" si="1308"/>
        <v>6.6272413257240093E-3</v>
      </c>
      <c r="DR555" s="70">
        <f t="shared" ca="1" si="1309"/>
        <v>0.99341638984755076</v>
      </c>
      <c r="DS555" s="70">
        <f ca="1">PRODUCT($DR$8:DR555)</f>
        <v>1.0851213696377085E-2</v>
      </c>
      <c r="DT555" s="36">
        <f t="shared" ca="1" si="1310"/>
        <v>77.670100388432786</v>
      </c>
      <c r="DU555" s="36">
        <f t="shared" ca="1" si="1311"/>
        <v>1.3160343490249344</v>
      </c>
      <c r="DV555" s="36">
        <f t="shared" ca="1" si="1312"/>
        <v>3.3019988120678731E-2</v>
      </c>
      <c r="DW555" s="36">
        <f t="shared" ca="1" si="1313"/>
        <v>7.1694175108236674E-18</v>
      </c>
      <c r="DX555" s="36">
        <f t="shared" ca="1" si="1314"/>
        <v>2.0536520189088319</v>
      </c>
      <c r="DY555" s="36">
        <f t="shared" ca="1" si="1315"/>
        <v>2.2223916241226292E-2</v>
      </c>
      <c r="DZ555" s="36">
        <f t="shared" ca="1" si="1316"/>
        <v>1.7616817058841543</v>
      </c>
      <c r="EA555" s="36">
        <f t="shared" ca="1" si="1317"/>
        <v>0</v>
      </c>
      <c r="EB555" s="36">
        <f t="shared" ca="1" si="1318"/>
        <v>78.683368352553586</v>
      </c>
      <c r="EC555" s="36">
        <f t="shared" ca="1" si="1319"/>
        <v>0</v>
      </c>
      <c r="ED555" s="36">
        <f t="shared" ca="1" si="1320"/>
        <v>0</v>
      </c>
      <c r="EE555" s="36">
        <f t="shared" ca="1" si="1358"/>
        <v>0</v>
      </c>
      <c r="EF555" s="36">
        <f t="shared" ca="1" si="1321"/>
        <v>78.683368352553586</v>
      </c>
      <c r="EG555" s="64"/>
      <c r="EH555" s="64"/>
      <c r="EI555" s="64"/>
      <c r="EJ555" s="70"/>
      <c r="EK555" s="70"/>
      <c r="EL555" s="70"/>
      <c r="EM555" s="70"/>
      <c r="EN555" s="70"/>
      <c r="EO555" s="36">
        <f t="shared" ca="1" si="1322"/>
        <v>0.67699778385049558</v>
      </c>
      <c r="EP555" s="36">
        <f t="shared" ca="1" si="1323"/>
        <v>0</v>
      </c>
      <c r="EQ555" s="36">
        <f t="shared" si="1324"/>
        <v>2.0017363033553357</v>
      </c>
      <c r="ER555" s="36">
        <f t="shared" si="1325"/>
        <v>1.181844062037244E-2</v>
      </c>
      <c r="ES555" s="36">
        <f t="shared" si="1326"/>
        <v>-1.0792963485387627E-2</v>
      </c>
      <c r="ET555" s="36">
        <f t="shared" ca="1" si="1327"/>
        <v>0</v>
      </c>
      <c r="EU555" s="36">
        <f t="shared" ca="1" si="1359"/>
        <v>1.181844062037244E-2</v>
      </c>
      <c r="EV555" s="36">
        <f t="shared" si="1328"/>
        <v>2.8237647723180711E-2</v>
      </c>
      <c r="EW555" s="36">
        <f t="shared" si="1329"/>
        <v>2.6166052518934895</v>
      </c>
      <c r="EX555" s="36">
        <f t="shared" ca="1" si="1360"/>
        <v>4.6583976435923784</v>
      </c>
      <c r="EY555" s="36">
        <f t="shared" si="1330"/>
        <v>0</v>
      </c>
      <c r="EZ555" s="36">
        <f t="shared" si="1331"/>
        <v>0</v>
      </c>
      <c r="FA555" s="36">
        <f t="shared" si="1332"/>
        <v>0</v>
      </c>
      <c r="FB555" s="36">
        <f t="shared" si="1333"/>
        <v>0</v>
      </c>
      <c r="FC555" s="36">
        <f t="shared" si="1361"/>
        <v>0</v>
      </c>
      <c r="FD555" s="36">
        <f t="shared" si="1334"/>
        <v>0</v>
      </c>
      <c r="FE555" s="36">
        <f t="shared" si="1335"/>
        <v>0</v>
      </c>
      <c r="FF555" s="36">
        <f t="shared" si="1362"/>
        <v>0</v>
      </c>
      <c r="FG555" s="36">
        <f t="shared" ca="1" si="1336"/>
        <v>4.6583976435923784</v>
      </c>
      <c r="FH555" s="36">
        <f t="shared" ca="1" si="1337"/>
        <v>4.1130934521635867E-2</v>
      </c>
      <c r="FI555" s="36">
        <f t="shared" ca="1" si="1338"/>
        <v>-0.16550717137113302</v>
      </c>
      <c r="FJ555" s="36">
        <f t="shared" ca="1" si="1339"/>
        <v>4.7732882239057259</v>
      </c>
      <c r="FK555" s="36">
        <f t="shared" si="1340"/>
        <v>0</v>
      </c>
      <c r="FL555" s="36">
        <f t="shared" si="1341"/>
        <v>0</v>
      </c>
      <c r="FM555" s="36">
        <f t="shared" ca="1" si="1342"/>
        <v>0</v>
      </c>
      <c r="FN555" s="36">
        <f t="shared" ca="1" si="1364"/>
        <v>4.7732882239057259</v>
      </c>
    </row>
    <row r="556" spans="2:170" x14ac:dyDescent="0.25">
      <c r="B556" s="2">
        <v>548</v>
      </c>
      <c r="C556" s="2">
        <f t="shared" si="1218"/>
        <v>46</v>
      </c>
      <c r="D556" s="2">
        <f t="shared" si="1367"/>
        <v>572</v>
      </c>
      <c r="E556" s="2">
        <f t="shared" si="1365"/>
        <v>48</v>
      </c>
      <c r="F556" s="189">
        <f t="shared" si="1369"/>
        <v>62397</v>
      </c>
      <c r="G556" s="2">
        <f t="shared" si="1368"/>
        <v>10</v>
      </c>
      <c r="H556" s="187">
        <f t="shared" si="1219"/>
        <v>80.25</v>
      </c>
      <c r="I556" s="186">
        <f t="shared" si="1366"/>
        <v>80</v>
      </c>
      <c r="J556" s="2">
        <f t="shared" si="1220"/>
        <v>0</v>
      </c>
      <c r="K556" s="2">
        <f t="shared" si="1221"/>
        <v>1</v>
      </c>
      <c r="L556">
        <f t="shared" si="1222"/>
        <v>2</v>
      </c>
      <c r="M556" s="190">
        <f t="shared" si="1343"/>
        <v>5.0358038969999998E-2</v>
      </c>
      <c r="N556">
        <f t="shared" si="1223"/>
        <v>1</v>
      </c>
      <c r="O556">
        <f t="shared" si="1224"/>
        <v>100</v>
      </c>
      <c r="P556" s="58">
        <f t="shared" si="1225"/>
        <v>0.226611175365</v>
      </c>
      <c r="Q556" s="106">
        <f t="shared" si="1226"/>
        <v>0.226611175365</v>
      </c>
      <c r="R556" s="59">
        <f t="shared" si="1227"/>
        <v>0.226611175365</v>
      </c>
      <c r="S556" s="32">
        <f t="shared" si="1344"/>
        <v>2.1186784528983038E-2</v>
      </c>
      <c r="T556">
        <f t="shared" si="1228"/>
        <v>1</v>
      </c>
      <c r="U556" s="32">
        <f t="shared" si="1345"/>
        <v>1.1901275099999999E-3</v>
      </c>
      <c r="V556">
        <f t="shared" si="1229"/>
        <v>1</v>
      </c>
      <c r="W556">
        <f t="shared" si="1230"/>
        <v>100</v>
      </c>
      <c r="X556" s="58">
        <f t="shared" si="1231"/>
        <v>5.3555737949999996E-3</v>
      </c>
      <c r="Y556" s="58">
        <f t="shared" si="1232"/>
        <v>5.3555737949999996E-3</v>
      </c>
      <c r="Z556" s="32">
        <f t="shared" si="1233"/>
        <v>5.3555737949999996E-3</v>
      </c>
      <c r="AA556" s="32">
        <f t="shared" si="1234"/>
        <v>4.4739707890339986E-4</v>
      </c>
      <c r="AB556" s="59">
        <f t="shared" si="1235"/>
        <v>4.9056245199999996E-3</v>
      </c>
      <c r="AC556" s="59">
        <f t="shared" si="1236"/>
        <v>4.9056245199999996E-3</v>
      </c>
      <c r="AD556">
        <f t="shared" si="1237"/>
        <v>1</v>
      </c>
      <c r="AE556" s="59">
        <f t="shared" si="1238"/>
        <v>4.9056245199999996E-3</v>
      </c>
      <c r="AF556" s="59">
        <f t="shared" si="1239"/>
        <v>4.1758461800000006E-3</v>
      </c>
      <c r="AG556" s="59">
        <f t="shared" si="1240"/>
        <v>4.1758461800000006E-3</v>
      </c>
      <c r="AH556">
        <f t="shared" si="1241"/>
        <v>1</v>
      </c>
      <c r="AI556" s="59">
        <f t="shared" si="1242"/>
        <v>4.1758461800000006E-3</v>
      </c>
      <c r="AJ556" s="59">
        <f t="shared" si="1243"/>
        <v>0</v>
      </c>
      <c r="AK556" s="59">
        <f t="shared" si="1244"/>
        <v>0</v>
      </c>
      <c r="AL556" s="59">
        <f t="shared" si="1245"/>
        <v>0</v>
      </c>
      <c r="AM556" s="12">
        <f t="shared" si="1346"/>
        <v>6.1465977156470615E-4</v>
      </c>
      <c r="AN556" s="12">
        <f t="shared" si="1347"/>
        <v>0</v>
      </c>
      <c r="AO556" s="66">
        <f t="shared" si="1246"/>
        <v>1.3022664138775365E-5</v>
      </c>
      <c r="AP556" s="66">
        <f t="shared" si="1247"/>
        <v>2.7499698631748059E-7</v>
      </c>
      <c r="AQ556" s="59">
        <f t="shared" si="1248"/>
        <v>3.0152900468454209E-6</v>
      </c>
      <c r="AR556" s="59">
        <f t="shared" si="1249"/>
        <v>2.5667246590881513E-6</v>
      </c>
      <c r="AS556" s="59">
        <f t="shared" si="1250"/>
        <v>0</v>
      </c>
      <c r="AT556" s="12">
        <f t="shared" si="1251"/>
        <v>5.9578009573367974E-4</v>
      </c>
      <c r="AU556" s="59">
        <f t="shared" si="1348"/>
        <v>1.6940658945086007E-21</v>
      </c>
      <c r="AV556" s="59">
        <f t="shared" si="1349"/>
        <v>0</v>
      </c>
      <c r="AW556" s="70">
        <f t="shared" si="1252"/>
        <v>0</v>
      </c>
      <c r="AX556" s="20">
        <f t="shared" si="1253"/>
        <v>200000</v>
      </c>
      <c r="AY556" s="20">
        <f t="shared" si="1254"/>
        <v>0</v>
      </c>
      <c r="AZ556" s="20">
        <f t="shared" si="1255"/>
        <v>0</v>
      </c>
      <c r="BA556" s="20">
        <f t="shared" si="1256"/>
        <v>200000</v>
      </c>
      <c r="BB556" s="36">
        <f t="shared" si="1257"/>
        <v>1</v>
      </c>
      <c r="BC556" s="36">
        <f t="shared" si="1258"/>
        <v>0</v>
      </c>
      <c r="BD556" s="80">
        <f t="shared" si="1259"/>
        <v>2.6045328277550732</v>
      </c>
      <c r="BE556" s="36">
        <f t="shared" si="1260"/>
        <v>0</v>
      </c>
      <c r="BF556" s="36">
        <f t="shared" si="1261"/>
        <v>0</v>
      </c>
      <c r="BG556" s="36">
        <f t="shared" si="1262"/>
        <v>2.6045328277550732</v>
      </c>
      <c r="BH556" s="36">
        <f t="shared" si="1263"/>
        <v>5.4999397263496119E-2</v>
      </c>
      <c r="BI556" s="36">
        <f t="shared" si="1264"/>
        <v>0</v>
      </c>
      <c r="BJ556" s="36">
        <f t="shared" si="1265"/>
        <v>0</v>
      </c>
      <c r="BK556" s="36">
        <f t="shared" si="1266"/>
        <v>5.4999397263496119E-2</v>
      </c>
      <c r="BL556" s="68">
        <f ca="1">IF(OR(AT556=0,E556&gt;ProjTerm),0,VLOOKUP(D556,'Life Events'!$AE$5:$AI$1206,5,FALSE))</f>
        <v>5.7904866563831809E-18</v>
      </c>
      <c r="BM556" s="93">
        <f t="shared" ca="1" si="1267"/>
        <v>5.7904866563831809E-18</v>
      </c>
      <c r="BN556" s="93">
        <f t="shared" ca="1" si="1268"/>
        <v>3.4498566944845664E-21</v>
      </c>
      <c r="BO556" s="36">
        <f t="shared" ca="1" si="1269"/>
        <v>5.2516039576225087E-19</v>
      </c>
      <c r="BP556" s="36">
        <f t="shared" si="1270"/>
        <v>1.1118118739266462E-3</v>
      </c>
      <c r="BQ556" s="36">
        <f t="shared" si="1271"/>
        <v>98.349687227182045</v>
      </c>
      <c r="BR556" s="36">
        <f t="shared" si="1272"/>
        <v>154.78110000000001</v>
      </c>
      <c r="BS556" s="36">
        <f t="shared" si="1273"/>
        <v>152.22672773679187</v>
      </c>
      <c r="BT556" s="36">
        <f t="shared" si="1274"/>
        <v>9.0693654424250661E-2</v>
      </c>
      <c r="BU556" s="70" cm="1">
        <f t="array" ref="BU556">IF(AND(ActInt=1,$J556=0),INDEX(Tbl_FwdNom,$B556-IVP,MATCH(ValnDt,Tbl_FwdNom_Cols)),INDEX(Tbl_FwdNom,$B556,MATCH(StartDt,Tbl_FwdNom_Cols)))</f>
        <v>11.119241626999999</v>
      </c>
      <c r="BV556" s="70" cm="1">
        <f t="array" ref="BV556">INDEX(Tbl_FwdReal,$B556,MATCH(StartDt,Tbl_FwdReal_Cols))</f>
        <v>4.202353961</v>
      </c>
      <c r="BW556" s="70" cm="1">
        <f t="array" ref="BW556">IF(RunType&lt;&gt;"OPN",INDEX(Tbl_FwdReal,$B556,MATCH(ValnDt,Tbl_FwdReal_Cols)),IF(AND($J556=0,ActInt=1),INDEX(Tbl_FwdReal,$B556-IVP,MATCH(ValnDt,Tbl_FwdReal_Cols)),-999))*$K556</f>
        <v>4.202353961</v>
      </c>
      <c r="BX556" s="70">
        <f t="shared" si="1275"/>
        <v>4.2023539610000001E-2</v>
      </c>
      <c r="BY556" s="70">
        <f t="shared" si="1350"/>
        <v>6.637938014902045E-2</v>
      </c>
      <c r="BZ556" s="64">
        <f t="shared" si="1363"/>
        <v>5.370130548857821E-3</v>
      </c>
      <c r="CA556" s="70" cm="1">
        <f t="array" ref="CA556">IF($J556=1,CA555*(1+INDEX(Tbl_CPI,$B556,MATCH(IF(RunType="OPN",StartDt,ValnDt),Tbl_CPI_Cols))),0)</f>
        <v>0</v>
      </c>
      <c r="CB556" s="70">
        <f t="shared" si="1351"/>
        <v>22.660461473370091</v>
      </c>
      <c r="CC556" s="70">
        <f t="shared" si="1352"/>
        <v>21.708960745510122</v>
      </c>
      <c r="CD556" s="36">
        <f t="shared" si="1276"/>
        <v>112.14625238143405</v>
      </c>
      <c r="CE556" s="36">
        <f t="shared" si="1277"/>
        <v>1.5755466320757958</v>
      </c>
      <c r="CF556" s="36">
        <f t="shared" si="1278"/>
        <v>0</v>
      </c>
      <c r="CG556" s="36">
        <f t="shared" si="1279"/>
        <v>6.9900215003571395E-2</v>
      </c>
      <c r="CH556" s="36">
        <f t="shared" si="1280"/>
        <v>6.8931789870610133E-2</v>
      </c>
      <c r="CI556" s="36">
        <f t="shared" si="1281"/>
        <v>0</v>
      </c>
      <c r="CJ556" s="36">
        <f t="shared" si="1282"/>
        <v>0</v>
      </c>
      <c r="CK556" s="36">
        <f t="shared" si="1283"/>
        <v>0</v>
      </c>
      <c r="CL556" s="36">
        <f t="shared" si="1284"/>
        <v>9.6842513296125081E-4</v>
      </c>
      <c r="CM556" s="36">
        <f t="shared" si="1285"/>
        <v>6.9900215003571395E-2</v>
      </c>
      <c r="CN556" s="36">
        <f t="shared" ca="1" si="1286"/>
        <v>2.5677267587203922</v>
      </c>
      <c r="CO556" s="20">
        <f t="shared" si="1287"/>
        <v>120000</v>
      </c>
      <c r="CP556" s="20">
        <f t="shared" si="1288"/>
        <v>2</v>
      </c>
      <c r="CQ556" s="64">
        <f t="shared" si="1289"/>
        <v>5.8484418029999999E-2</v>
      </c>
      <c r="CR556" s="64">
        <f t="shared" si="1290"/>
        <v>0.26317988113500002</v>
      </c>
      <c r="CS556" s="36">
        <f t="shared" si="1291"/>
        <v>1.853554142481969</v>
      </c>
      <c r="CT556" s="36">
        <f t="shared" si="1292"/>
        <v>1.5627196966530439</v>
      </c>
      <c r="CU556" s="36">
        <f t="shared" si="1293"/>
        <v>3.2999638358097667E-2</v>
      </c>
      <c r="CV556" s="36">
        <f t="shared" si="1353"/>
        <v>1.5957193350111416</v>
      </c>
      <c r="CW556" s="36">
        <f t="shared" si="1294"/>
        <v>0</v>
      </c>
      <c r="CX556" s="36">
        <f t="shared" si="1295"/>
        <v>0</v>
      </c>
      <c r="CY556" s="36">
        <f t="shared" si="1296"/>
        <v>0</v>
      </c>
      <c r="CZ556" s="36">
        <f t="shared" si="1354"/>
        <v>0</v>
      </c>
      <c r="DA556" s="64">
        <f t="shared" si="1297"/>
        <v>8.8248520605558323E-3</v>
      </c>
      <c r="DB556" s="70">
        <f t="shared" si="1355"/>
        <v>0.99125234470331414</v>
      </c>
      <c r="DC556" s="70">
        <f>PRODUCT($DB$8:DB556)</f>
        <v>5.0836110712071635E-3</v>
      </c>
      <c r="DD556" s="36">
        <f t="shared" si="1298"/>
        <v>1.8983219938733276</v>
      </c>
      <c r="DE556" s="36">
        <f t="shared" si="1299"/>
        <v>71.780594213888705</v>
      </c>
      <c r="DF556" s="36">
        <f t="shared" si="1300"/>
        <v>1.2171842394833987</v>
      </c>
      <c r="DG556" s="36">
        <f t="shared" si="1301"/>
        <v>3.0516568324025151E-2</v>
      </c>
      <c r="DH556" s="36">
        <f t="shared" ca="1" si="1302"/>
        <v>6.518245084951119E-18</v>
      </c>
      <c r="DI556" s="36">
        <f t="shared" si="1303"/>
        <v>1.6552176280724316</v>
      </c>
      <c r="DJ556" s="36">
        <f t="shared" ca="1" si="1304"/>
        <v>72.724157519247186</v>
      </c>
      <c r="DK556" s="36">
        <f t="shared" si="1305"/>
        <v>0</v>
      </c>
      <c r="DL556" s="36">
        <f t="shared" si="1306"/>
        <v>0</v>
      </c>
      <c r="DM556" s="36">
        <f t="shared" ca="1" si="1307"/>
        <v>72.724157519247186</v>
      </c>
      <c r="DN556" s="36">
        <f t="shared" ca="1" si="1356"/>
        <v>72.72415751925179</v>
      </c>
      <c r="DO556" s="64" cm="1">
        <f t="array" ref="DO556">IFERROR(INDEX(Tbl_FwdNom,$B556,MATCH(LIDt,Tbl_FwdNom_Cols,0)),0)</f>
        <v>8.3090540239999999</v>
      </c>
      <c r="DP556" s="64">
        <f t="shared" ca="1" si="1357"/>
        <v>8.2473502940000003</v>
      </c>
      <c r="DQ556" s="64">
        <f t="shared" ca="1" si="1308"/>
        <v>6.6259134571102773E-3</v>
      </c>
      <c r="DR556" s="70">
        <f t="shared" ca="1" si="1309"/>
        <v>0.99341770029110954</v>
      </c>
      <c r="DS556" s="70">
        <f ca="1">PRODUCT($DR$8:DR556)</f>
        <v>1.0779787755622314E-2</v>
      </c>
      <c r="DT556" s="36">
        <f t="shared" ca="1" si="1310"/>
        <v>75.580202924056536</v>
      </c>
      <c r="DU556" s="36">
        <f t="shared" ca="1" si="1311"/>
        <v>1.269754881464662</v>
      </c>
      <c r="DV556" s="36">
        <f t="shared" ca="1" si="1312"/>
        <v>3.2126963830394512E-2</v>
      </c>
      <c r="DW556" s="36">
        <f t="shared" ca="1" si="1313"/>
        <v>6.6917610550260255E-18</v>
      </c>
      <c r="DX556" s="36">
        <f t="shared" ca="1" si="1314"/>
        <v>1.9765656850328908</v>
      </c>
      <c r="DY556" s="36">
        <f t="shared" ca="1" si="1315"/>
        <v>2.1396328152836781E-2</v>
      </c>
      <c r="DZ556" s="36">
        <f t="shared" ca="1" si="1316"/>
        <v>1.7039659304615806</v>
      </c>
      <c r="EA556" s="36">
        <f t="shared" ca="1" si="1317"/>
        <v>0</v>
      </c>
      <c r="EB556" s="36">
        <f t="shared" ca="1" si="1318"/>
        <v>76.566627415272322</v>
      </c>
      <c r="EC556" s="36">
        <f t="shared" ca="1" si="1319"/>
        <v>0</v>
      </c>
      <c r="ED556" s="36">
        <f t="shared" ca="1" si="1320"/>
        <v>0</v>
      </c>
      <c r="EE556" s="36">
        <f t="shared" ca="1" si="1358"/>
        <v>0</v>
      </c>
      <c r="EF556" s="36">
        <f t="shared" ca="1" si="1321"/>
        <v>76.566627415272322</v>
      </c>
      <c r="EG556" s="64"/>
      <c r="EH556" s="64"/>
      <c r="EI556" s="64"/>
      <c r="EJ556" s="70"/>
      <c r="EK556" s="70"/>
      <c r="EL556" s="70"/>
      <c r="EM556" s="70"/>
      <c r="EN556" s="70"/>
      <c r="EO556" s="36">
        <f t="shared" ca="1" si="1322"/>
        <v>0.65862745030162051</v>
      </c>
      <c r="EP556" s="36">
        <f t="shared" ca="1" si="1323"/>
        <v>0</v>
      </c>
      <c r="EQ556" s="36">
        <f t="shared" si="1324"/>
        <v>1.9484146288185087</v>
      </c>
      <c r="ER556" s="36">
        <f t="shared" si="1325"/>
        <v>1.1379092544654948E-2</v>
      </c>
      <c r="ES556" s="36">
        <f t="shared" si="1326"/>
        <v>-1.0391737309201555E-2</v>
      </c>
      <c r="ET556" s="36">
        <f t="shared" ca="1" si="1327"/>
        <v>0</v>
      </c>
      <c r="EU556" s="36">
        <f t="shared" ca="1" si="1359"/>
        <v>1.1379092544654948E-2</v>
      </c>
      <c r="EV556" s="36">
        <f t="shared" si="1328"/>
        <v>2.7322809804001875E-2</v>
      </c>
      <c r="EW556" s="36">
        <f t="shared" si="1329"/>
        <v>2.5469048755757155</v>
      </c>
      <c r="EX556" s="36">
        <f t="shared" ca="1" si="1360"/>
        <v>4.5340214067428812</v>
      </c>
      <c r="EY556" s="36">
        <f t="shared" si="1330"/>
        <v>0</v>
      </c>
      <c r="EZ556" s="36">
        <f t="shared" si="1331"/>
        <v>0</v>
      </c>
      <c r="FA556" s="36">
        <f t="shared" si="1332"/>
        <v>0</v>
      </c>
      <c r="FB556" s="36">
        <f t="shared" si="1333"/>
        <v>0</v>
      </c>
      <c r="FC556" s="36">
        <f t="shared" si="1361"/>
        <v>0</v>
      </c>
      <c r="FD556" s="36">
        <f t="shared" si="1334"/>
        <v>0</v>
      </c>
      <c r="FE556" s="36">
        <f t="shared" si="1335"/>
        <v>0</v>
      </c>
      <c r="FF556" s="36">
        <f t="shared" si="1362"/>
        <v>0</v>
      </c>
      <c r="FG556" s="36">
        <f t="shared" ca="1" si="1336"/>
        <v>4.5340214067428812</v>
      </c>
      <c r="FH556" s="36">
        <f t="shared" ca="1" si="1337"/>
        <v>4.0012068153899169E-2</v>
      </c>
      <c r="FI556" s="36">
        <f t="shared" ca="1" si="1338"/>
        <v>-0.1604235908483867</v>
      </c>
      <c r="FJ556" s="36">
        <f t="shared" ca="1" si="1339"/>
        <v>4.6444920277347821</v>
      </c>
      <c r="FK556" s="36">
        <f t="shared" si="1340"/>
        <v>0</v>
      </c>
      <c r="FL556" s="36">
        <f t="shared" si="1341"/>
        <v>0</v>
      </c>
      <c r="FM556" s="36">
        <f t="shared" ca="1" si="1342"/>
        <v>0</v>
      </c>
      <c r="FN556" s="36">
        <f t="shared" ca="1" si="1364"/>
        <v>4.6444920277347821</v>
      </c>
    </row>
    <row r="557" spans="2:170" x14ac:dyDescent="0.25">
      <c r="B557" s="2">
        <v>549</v>
      </c>
      <c r="C557" s="2">
        <f t="shared" si="1218"/>
        <v>46</v>
      </c>
      <c r="D557" s="2">
        <f t="shared" si="1367"/>
        <v>573</v>
      </c>
      <c r="E557" s="2">
        <f t="shared" si="1365"/>
        <v>48</v>
      </c>
      <c r="F557" s="189">
        <f t="shared" si="1369"/>
        <v>62427</v>
      </c>
      <c r="G557" s="2">
        <f t="shared" si="1368"/>
        <v>11</v>
      </c>
      <c r="H557" s="187">
        <f t="shared" si="1219"/>
        <v>80.333333333333343</v>
      </c>
      <c r="I557" s="186">
        <f t="shared" si="1366"/>
        <v>80</v>
      </c>
      <c r="J557" s="2">
        <f t="shared" si="1220"/>
        <v>0</v>
      </c>
      <c r="K557" s="2">
        <f t="shared" si="1221"/>
        <v>1</v>
      </c>
      <c r="L557">
        <f t="shared" si="1222"/>
        <v>2</v>
      </c>
      <c r="M557" s="190">
        <f t="shared" si="1343"/>
        <v>5.0358038969999998E-2</v>
      </c>
      <c r="N557">
        <f t="shared" si="1223"/>
        <v>1</v>
      </c>
      <c r="O557">
        <f t="shared" si="1224"/>
        <v>100</v>
      </c>
      <c r="P557" s="58">
        <f t="shared" si="1225"/>
        <v>0.226611175365</v>
      </c>
      <c r="Q557" s="106">
        <f t="shared" si="1226"/>
        <v>0.226611175365</v>
      </c>
      <c r="R557" s="59">
        <f t="shared" si="1227"/>
        <v>0.226611175365</v>
      </c>
      <c r="S557" s="32">
        <f t="shared" si="1344"/>
        <v>2.1186784528983038E-2</v>
      </c>
      <c r="T557">
        <f t="shared" si="1228"/>
        <v>1</v>
      </c>
      <c r="U557" s="32">
        <f t="shared" si="1345"/>
        <v>1.1901275099999999E-3</v>
      </c>
      <c r="V557">
        <f t="shared" si="1229"/>
        <v>1</v>
      </c>
      <c r="W557">
        <f t="shared" si="1230"/>
        <v>100</v>
      </c>
      <c r="X557" s="58">
        <f t="shared" si="1231"/>
        <v>5.3555737949999996E-3</v>
      </c>
      <c r="Y557" s="58">
        <f t="shared" si="1232"/>
        <v>5.3555737949999996E-3</v>
      </c>
      <c r="Z557" s="32">
        <f t="shared" si="1233"/>
        <v>5.3555737949999996E-3</v>
      </c>
      <c r="AA557" s="32">
        <f t="shared" si="1234"/>
        <v>4.4739707890339986E-4</v>
      </c>
      <c r="AB557" s="59">
        <f t="shared" si="1235"/>
        <v>4.9056245199999996E-3</v>
      </c>
      <c r="AC557" s="59">
        <f t="shared" si="1236"/>
        <v>4.9056245199999996E-3</v>
      </c>
      <c r="AD557">
        <f t="shared" si="1237"/>
        <v>1</v>
      </c>
      <c r="AE557" s="59">
        <f t="shared" si="1238"/>
        <v>4.9056245199999996E-3</v>
      </c>
      <c r="AF557" s="59">
        <f t="shared" si="1239"/>
        <v>4.1758461800000006E-3</v>
      </c>
      <c r="AG557" s="59">
        <f t="shared" si="1240"/>
        <v>4.1758461800000006E-3</v>
      </c>
      <c r="AH557">
        <f t="shared" si="1241"/>
        <v>1</v>
      </c>
      <c r="AI557" s="59">
        <f t="shared" si="1242"/>
        <v>4.1758461800000006E-3</v>
      </c>
      <c r="AJ557" s="59">
        <f t="shared" si="1243"/>
        <v>0</v>
      </c>
      <c r="AK557" s="59">
        <f t="shared" si="1244"/>
        <v>0</v>
      </c>
      <c r="AL557" s="59">
        <f t="shared" si="1245"/>
        <v>0</v>
      </c>
      <c r="AM557" s="12">
        <f t="shared" si="1346"/>
        <v>5.9578009573367974E-4</v>
      </c>
      <c r="AN557" s="12">
        <f t="shared" si="1347"/>
        <v>0</v>
      </c>
      <c r="AO557" s="66">
        <f t="shared" si="1246"/>
        <v>1.2622664514966359E-5</v>
      </c>
      <c r="AP557" s="66">
        <f t="shared" si="1247"/>
        <v>2.6655027450003622E-7</v>
      </c>
      <c r="AQ557" s="59">
        <f t="shared" si="1248"/>
        <v>2.9226734461590864E-6</v>
      </c>
      <c r="AR557" s="59">
        <f t="shared" si="1249"/>
        <v>2.4878860368895211E-6</v>
      </c>
      <c r="AS557" s="59">
        <f t="shared" si="1250"/>
        <v>0</v>
      </c>
      <c r="AT557" s="12">
        <f t="shared" si="1251"/>
        <v>5.7748032146116466E-4</v>
      </c>
      <c r="AU557" s="59">
        <f t="shared" si="1348"/>
        <v>0</v>
      </c>
      <c r="AV557" s="59">
        <f t="shared" si="1349"/>
        <v>-7.3268349937496979E-20</v>
      </c>
      <c r="AW557" s="70">
        <f t="shared" si="1252"/>
        <v>0</v>
      </c>
      <c r="AX557" s="20">
        <f t="shared" si="1253"/>
        <v>200000</v>
      </c>
      <c r="AY557" s="20">
        <f t="shared" si="1254"/>
        <v>0</v>
      </c>
      <c r="AZ557" s="20">
        <f t="shared" si="1255"/>
        <v>0</v>
      </c>
      <c r="BA557" s="20">
        <f t="shared" si="1256"/>
        <v>200000</v>
      </c>
      <c r="BB557" s="36">
        <f t="shared" si="1257"/>
        <v>1</v>
      </c>
      <c r="BC557" s="36">
        <f t="shared" si="1258"/>
        <v>0</v>
      </c>
      <c r="BD557" s="80">
        <f t="shared" si="1259"/>
        <v>2.5245329029932719</v>
      </c>
      <c r="BE557" s="36">
        <f t="shared" si="1260"/>
        <v>0</v>
      </c>
      <c r="BF557" s="36">
        <f t="shared" si="1261"/>
        <v>0</v>
      </c>
      <c r="BG557" s="36">
        <f t="shared" si="1262"/>
        <v>2.5245329029932719</v>
      </c>
      <c r="BH557" s="36">
        <f t="shared" si="1263"/>
        <v>5.3310054900007245E-2</v>
      </c>
      <c r="BI557" s="36">
        <f t="shared" si="1264"/>
        <v>0</v>
      </c>
      <c r="BJ557" s="36">
        <f t="shared" si="1265"/>
        <v>0</v>
      </c>
      <c r="BK557" s="36">
        <f t="shared" si="1266"/>
        <v>5.3310054900007245E-2</v>
      </c>
      <c r="BL557" s="68">
        <f ca="1">IF(OR(AT557=0,E557&gt;ProjTerm),0,VLOOKUP(D557,'Life Events'!$AE$5:$AI$1206,5,FALSE))</f>
        <v>5.6126280815522585E-18</v>
      </c>
      <c r="BM557" s="93">
        <f t="shared" ca="1" si="1267"/>
        <v>5.6126280815522585E-18</v>
      </c>
      <c r="BN557" s="93">
        <f t="shared" ca="1" si="1268"/>
        <v>3.241182268776758E-21</v>
      </c>
      <c r="BO557" s="36">
        <f t="shared" ca="1" si="1269"/>
        <v>4.9339457077439696E-19</v>
      </c>
      <c r="BP557" s="36">
        <f t="shared" si="1270"/>
        <v>1.0776618469753355E-3</v>
      </c>
      <c r="BQ557" s="36">
        <f t="shared" si="1271"/>
        <v>98.349687227182045</v>
      </c>
      <c r="BR557" s="36">
        <f t="shared" si="1272"/>
        <v>154.78110000000001</v>
      </c>
      <c r="BS557" s="36">
        <f t="shared" si="1273"/>
        <v>152.22672773679187</v>
      </c>
      <c r="BT557" s="36">
        <f t="shared" si="1274"/>
        <v>8.7907939668423765E-2</v>
      </c>
      <c r="BU557" s="70" cm="1">
        <f t="array" ref="BU557">IF(AND(ActInt=1,$J557=0),INDEX(Tbl_FwdNom,$B557-IVP,MATCH(ValnDt,Tbl_FwdNom_Cols)),INDEX(Tbl_FwdNom,$B557,MATCH(StartDt,Tbl_FwdNom_Cols)))</f>
        <v>11.113208254</v>
      </c>
      <c r="BV557" s="70" cm="1">
        <f t="array" ref="BV557">INDEX(Tbl_FwdReal,$B557,MATCH(StartDt,Tbl_FwdReal_Cols))</f>
        <v>4.1989470510000002</v>
      </c>
      <c r="BW557" s="70" cm="1">
        <f t="array" ref="BW557">IF(RunType&lt;&gt;"OPN",INDEX(Tbl_FwdReal,$B557,MATCH(ValnDt,Tbl_FwdReal_Cols)),IF(AND($J557=0,ActInt=1),INDEX(Tbl_FwdReal,$B557-IVP,MATCH(ValnDt,Tbl_FwdReal_Cols)),-999))*$K557</f>
        <v>4.1989470510000002</v>
      </c>
      <c r="BX557" s="70">
        <f t="shared" si="1275"/>
        <v>4.1989470510000002E-2</v>
      </c>
      <c r="BY557" s="70">
        <f t="shared" si="1350"/>
        <v>6.6356344269158818E-2</v>
      </c>
      <c r="BZ557" s="64">
        <f t="shared" si="1363"/>
        <v>5.3683207008745626E-3</v>
      </c>
      <c r="CA557" s="70" cm="1">
        <f t="array" ref="CA557">IF($J557=1,CA556*(1+INDEX(Tbl_CPI,$B557,MATCH(IF(RunType="OPN",StartDt,ValnDt),Tbl_CPI_Cols))),0)</f>
        <v>0</v>
      </c>
      <c r="CB557" s="70">
        <f t="shared" si="1351"/>
        <v>22.782110097788955</v>
      </c>
      <c r="CC557" s="70">
        <f t="shared" si="1352"/>
        <v>21.708960745510122</v>
      </c>
      <c r="CD557" s="36">
        <f t="shared" si="1276"/>
        <v>112.14625238143405</v>
      </c>
      <c r="CE557" s="36">
        <f t="shared" si="1277"/>
        <v>1.5755466320757958</v>
      </c>
      <c r="CF557" s="36">
        <f t="shared" si="1278"/>
        <v>0</v>
      </c>
      <c r="CG557" s="36">
        <f t="shared" si="1279"/>
        <v>6.7753184303275191E-2</v>
      </c>
      <c r="CH557" s="36">
        <f t="shared" si="1280"/>
        <v>6.6814504979984188E-2</v>
      </c>
      <c r="CI557" s="36">
        <f t="shared" si="1281"/>
        <v>0</v>
      </c>
      <c r="CJ557" s="36">
        <f t="shared" si="1282"/>
        <v>0</v>
      </c>
      <c r="CK557" s="36">
        <f t="shared" si="1283"/>
        <v>0</v>
      </c>
      <c r="CL557" s="36">
        <f t="shared" si="1284"/>
        <v>9.3867932329099433E-4</v>
      </c>
      <c r="CM557" s="36">
        <f t="shared" si="1285"/>
        <v>6.7753184303275191E-2</v>
      </c>
      <c r="CN557" s="36">
        <f t="shared" ca="1" si="1286"/>
        <v>2.48885735637788</v>
      </c>
      <c r="CO557" s="20">
        <f t="shared" si="1287"/>
        <v>120000</v>
      </c>
      <c r="CP557" s="20">
        <f t="shared" si="1288"/>
        <v>2</v>
      </c>
      <c r="CQ557" s="64">
        <f t="shared" si="1289"/>
        <v>5.8484418029999999E-2</v>
      </c>
      <c r="CR557" s="64">
        <f t="shared" si="1290"/>
        <v>0.26317988113500002</v>
      </c>
      <c r="CS557" s="36">
        <f t="shared" si="1291"/>
        <v>1.7966210179076503</v>
      </c>
      <c r="CT557" s="36">
        <f t="shared" si="1292"/>
        <v>1.514719741795963</v>
      </c>
      <c r="CU557" s="36">
        <f t="shared" si="1293"/>
        <v>3.1986032940004343E-2</v>
      </c>
      <c r="CV557" s="36">
        <f t="shared" si="1353"/>
        <v>1.5467057747359674</v>
      </c>
      <c r="CW557" s="36">
        <f t="shared" si="1294"/>
        <v>0</v>
      </c>
      <c r="CX557" s="36">
        <f t="shared" si="1295"/>
        <v>0</v>
      </c>
      <c r="CY557" s="36">
        <f t="shared" si="1296"/>
        <v>0</v>
      </c>
      <c r="CZ557" s="36">
        <f t="shared" si="1354"/>
        <v>0</v>
      </c>
      <c r="DA557" s="64">
        <f t="shared" si="1297"/>
        <v>8.8202873185041497E-3</v>
      </c>
      <c r="DB557" s="70">
        <f t="shared" si="1355"/>
        <v>0.9912568299533816</v>
      </c>
      <c r="DC557" s="70">
        <f>PRODUCT($DB$8:DB557)</f>
        <v>5.0391641951607275E-3</v>
      </c>
      <c r="DD557" s="36">
        <f t="shared" si="1298"/>
        <v>1.8271577996139023</v>
      </c>
      <c r="DE557" s="36">
        <f t="shared" si="1299"/>
        <v>69.889186775754894</v>
      </c>
      <c r="DF557" s="36">
        <f t="shared" si="1300"/>
        <v>1.17461009929519</v>
      </c>
      <c r="DG557" s="36">
        <f t="shared" si="1301"/>
        <v>2.9708071377642482E-2</v>
      </c>
      <c r="DH557" s="36">
        <f t="shared" ca="1" si="1302"/>
        <v>6.0823433086384189E-18</v>
      </c>
      <c r="DI557" s="36">
        <f t="shared" si="1303"/>
        <v>1.6014663362711097</v>
      </c>
      <c r="DJ557" s="36">
        <f t="shared" ca="1" si="1304"/>
        <v>70.808397340329662</v>
      </c>
      <c r="DK557" s="36">
        <f t="shared" si="1305"/>
        <v>0</v>
      </c>
      <c r="DL557" s="36">
        <f t="shared" si="1306"/>
        <v>0</v>
      </c>
      <c r="DM557" s="36">
        <f t="shared" ca="1" si="1307"/>
        <v>70.808397340329662</v>
      </c>
      <c r="DN557" s="36">
        <f t="shared" ca="1" si="1356"/>
        <v>70.808397340334253</v>
      </c>
      <c r="DO557" s="64" cm="1">
        <f t="array" ref="DO557">IFERROR(INDEX(Tbl_FwdNom,$B557,MATCH(LIDt,Tbl_FwdNom_Cols,0)),0)</f>
        <v>8.3073395570000006</v>
      </c>
      <c r="DP557" s="64">
        <f t="shared" ca="1" si="1357"/>
        <v>8.245636803</v>
      </c>
      <c r="DQ557" s="64">
        <f t="shared" ca="1" si="1308"/>
        <v>6.62458559015211E-3</v>
      </c>
      <c r="DR557" s="70">
        <f t="shared" ca="1" si="1309"/>
        <v>0.99341901073649186</v>
      </c>
      <c r="DS557" s="70">
        <f ca="1">PRODUCT($DR$8:DR557)</f>
        <v>1.0708846088139667E-2</v>
      </c>
      <c r="DT557" s="36">
        <f t="shared" ca="1" si="1310"/>
        <v>73.556357544254737</v>
      </c>
      <c r="DU557" s="36">
        <f t="shared" ca="1" si="1311"/>
        <v>1.2248564264554309</v>
      </c>
      <c r="DV557" s="36">
        <f t="shared" ca="1" si="1312"/>
        <v>3.126212980506534E-2</v>
      </c>
      <c r="DW557" s="36">
        <f t="shared" ca="1" si="1313"/>
        <v>6.242696628109495E-18</v>
      </c>
      <c r="DX557" s="36">
        <f t="shared" ca="1" si="1314"/>
        <v>1.901751673919525</v>
      </c>
      <c r="DY557" s="36">
        <f t="shared" ca="1" si="1315"/>
        <v>2.0593172275190384E-2</v>
      </c>
      <c r="DZ557" s="36">
        <f t="shared" ca="1" si="1316"/>
        <v>1.6479968752237388</v>
      </c>
      <c r="EA557" s="36">
        <f t="shared" ca="1" si="1317"/>
        <v>0</v>
      </c>
      <c r="EB557" s="36">
        <f t="shared" ca="1" si="1318"/>
        <v>74.516790214484502</v>
      </c>
      <c r="EC557" s="36">
        <f t="shared" ca="1" si="1319"/>
        <v>0</v>
      </c>
      <c r="ED557" s="36">
        <f t="shared" ca="1" si="1320"/>
        <v>0</v>
      </c>
      <c r="EE557" s="36">
        <f t="shared" ca="1" si="1358"/>
        <v>0</v>
      </c>
      <c r="EF557" s="36">
        <f t="shared" ca="1" si="1321"/>
        <v>74.516790214484502</v>
      </c>
      <c r="EG557" s="64"/>
      <c r="EH557" s="64"/>
      <c r="EI557" s="64"/>
      <c r="EJ557" s="70"/>
      <c r="EK557" s="70"/>
      <c r="EL557" s="70"/>
      <c r="EM557" s="70"/>
      <c r="EN557" s="70"/>
      <c r="EO557" s="36">
        <f t="shared" ca="1" si="1322"/>
        <v>0.64085036176361576</v>
      </c>
      <c r="EP557" s="36">
        <f t="shared" ca="1" si="1323"/>
        <v>0</v>
      </c>
      <c r="EQ557" s="36">
        <f t="shared" si="1324"/>
        <v>1.8967939072170272</v>
      </c>
      <c r="ER557" s="36">
        <f t="shared" si="1325"/>
        <v>1.0952513726647619E-2</v>
      </c>
      <c r="ES557" s="36">
        <f t="shared" si="1326"/>
        <v>-1.0002172411912437E-2</v>
      </c>
      <c r="ET557" s="36">
        <f t="shared" ca="1" si="1327"/>
        <v>0</v>
      </c>
      <c r="EU557" s="36">
        <f t="shared" ca="1" si="1359"/>
        <v>1.0952513726647619E-2</v>
      </c>
      <c r="EV557" s="36">
        <f t="shared" si="1328"/>
        <v>2.643553293013411E-2</v>
      </c>
      <c r="EW557" s="36">
        <f t="shared" si="1329"/>
        <v>2.4794279301745852</v>
      </c>
      <c r="EX557" s="36">
        <f t="shared" ca="1" si="1360"/>
        <v>4.4136098840483937</v>
      </c>
      <c r="EY557" s="36">
        <f t="shared" si="1330"/>
        <v>0</v>
      </c>
      <c r="EZ557" s="36">
        <f t="shared" si="1331"/>
        <v>0</v>
      </c>
      <c r="FA557" s="36">
        <f t="shared" si="1332"/>
        <v>0</v>
      </c>
      <c r="FB557" s="36">
        <f t="shared" si="1333"/>
        <v>0</v>
      </c>
      <c r="FC557" s="36">
        <f t="shared" si="1361"/>
        <v>0</v>
      </c>
      <c r="FD557" s="36">
        <f t="shared" si="1334"/>
        <v>0</v>
      </c>
      <c r="FE557" s="36">
        <f t="shared" si="1335"/>
        <v>0</v>
      </c>
      <c r="FF557" s="36">
        <f t="shared" si="1362"/>
        <v>0</v>
      </c>
      <c r="FG557" s="36">
        <f t="shared" ca="1" si="1336"/>
        <v>4.4136098840483937</v>
      </c>
      <c r="FH557" s="36">
        <f t="shared" ca="1" si="1337"/>
        <v>3.8929307289096618E-2</v>
      </c>
      <c r="FI557" s="36">
        <f t="shared" ca="1" si="1338"/>
        <v>-0.15549615663216776</v>
      </c>
      <c r="FJ557" s="36">
        <f t="shared" ca="1" si="1339"/>
        <v>4.5197637060631219</v>
      </c>
      <c r="FK557" s="36">
        <f t="shared" si="1340"/>
        <v>0</v>
      </c>
      <c r="FL557" s="36">
        <f t="shared" si="1341"/>
        <v>0</v>
      </c>
      <c r="FM557" s="36">
        <f t="shared" ca="1" si="1342"/>
        <v>0</v>
      </c>
      <c r="FN557" s="36">
        <f t="shared" ca="1" si="1364"/>
        <v>4.5197637060631219</v>
      </c>
    </row>
    <row r="558" spans="2:170" x14ac:dyDescent="0.25">
      <c r="B558" s="2">
        <v>550</v>
      </c>
      <c r="C558" s="2">
        <f t="shared" si="1218"/>
        <v>46</v>
      </c>
      <c r="D558" s="2">
        <f t="shared" si="1367"/>
        <v>574</v>
      </c>
      <c r="E558" s="2">
        <f t="shared" si="1365"/>
        <v>48</v>
      </c>
      <c r="F558" s="189">
        <f t="shared" si="1369"/>
        <v>62458</v>
      </c>
      <c r="G558" s="2">
        <f t="shared" si="1368"/>
        <v>12</v>
      </c>
      <c r="H558" s="187">
        <f t="shared" si="1219"/>
        <v>80.416666666666671</v>
      </c>
      <c r="I558" s="186">
        <f t="shared" si="1366"/>
        <v>80</v>
      </c>
      <c r="J558" s="2">
        <f t="shared" si="1220"/>
        <v>0</v>
      </c>
      <c r="K558" s="2">
        <f t="shared" si="1221"/>
        <v>1</v>
      </c>
      <c r="L558">
        <f t="shared" si="1222"/>
        <v>2</v>
      </c>
      <c r="M558" s="190">
        <f t="shared" si="1343"/>
        <v>5.0358038969999998E-2</v>
      </c>
      <c r="N558">
        <f t="shared" si="1223"/>
        <v>1</v>
      </c>
      <c r="O558">
        <f t="shared" si="1224"/>
        <v>100</v>
      </c>
      <c r="P558" s="58">
        <f t="shared" si="1225"/>
        <v>0.226611175365</v>
      </c>
      <c r="Q558" s="106">
        <f t="shared" si="1226"/>
        <v>0.226611175365</v>
      </c>
      <c r="R558" s="59">
        <f t="shared" si="1227"/>
        <v>0.226611175365</v>
      </c>
      <c r="S558" s="32">
        <f t="shared" si="1344"/>
        <v>2.1186784528983038E-2</v>
      </c>
      <c r="T558">
        <f t="shared" si="1228"/>
        <v>1</v>
      </c>
      <c r="U558" s="32">
        <f t="shared" si="1345"/>
        <v>1.1901275099999999E-3</v>
      </c>
      <c r="V558">
        <f t="shared" si="1229"/>
        <v>1</v>
      </c>
      <c r="W558">
        <f t="shared" si="1230"/>
        <v>100</v>
      </c>
      <c r="X558" s="58">
        <f t="shared" si="1231"/>
        <v>5.3555737949999996E-3</v>
      </c>
      <c r="Y558" s="58">
        <f t="shared" si="1232"/>
        <v>5.3555737949999996E-3</v>
      </c>
      <c r="Z558" s="32">
        <f t="shared" si="1233"/>
        <v>5.3555737949999996E-3</v>
      </c>
      <c r="AA558" s="32">
        <f t="shared" si="1234"/>
        <v>4.4739707890339986E-4</v>
      </c>
      <c r="AB558" s="59">
        <f t="shared" si="1235"/>
        <v>4.9056245199999996E-3</v>
      </c>
      <c r="AC558" s="59">
        <f t="shared" si="1236"/>
        <v>4.9056245199999996E-3</v>
      </c>
      <c r="AD558">
        <f t="shared" si="1237"/>
        <v>1</v>
      </c>
      <c r="AE558" s="59">
        <f t="shared" si="1238"/>
        <v>4.9056245199999996E-3</v>
      </c>
      <c r="AF558" s="59">
        <f t="shared" si="1239"/>
        <v>4.1758461800000006E-3</v>
      </c>
      <c r="AG558" s="59">
        <f t="shared" si="1240"/>
        <v>4.1758461800000006E-3</v>
      </c>
      <c r="AH558">
        <f t="shared" si="1241"/>
        <v>1</v>
      </c>
      <c r="AI558" s="59">
        <f t="shared" si="1242"/>
        <v>4.1758461800000006E-3</v>
      </c>
      <c r="AJ558" s="59">
        <f t="shared" si="1243"/>
        <v>0</v>
      </c>
      <c r="AK558" s="59">
        <f t="shared" si="1244"/>
        <v>0</v>
      </c>
      <c r="AL558" s="59">
        <f t="shared" si="1245"/>
        <v>0</v>
      </c>
      <c r="AM558" s="12">
        <f t="shared" si="1346"/>
        <v>5.7748032146116466E-4</v>
      </c>
      <c r="AN558" s="12">
        <f t="shared" si="1347"/>
        <v>0</v>
      </c>
      <c r="AO558" s="66">
        <f t="shared" si="1246"/>
        <v>1.2234951140525554E-5</v>
      </c>
      <c r="AP558" s="66">
        <f t="shared" si="1247"/>
        <v>2.5836300894592139E-7</v>
      </c>
      <c r="AQ558" s="59">
        <f t="shared" si="1248"/>
        <v>2.8329016247773712E-6</v>
      </c>
      <c r="AR558" s="59">
        <f t="shared" si="1249"/>
        <v>2.4114689943987768E-6</v>
      </c>
      <c r="AS558" s="59">
        <f t="shared" si="1250"/>
        <v>0</v>
      </c>
      <c r="AT558" s="12">
        <f t="shared" si="1251"/>
        <v>5.5974263669251708E-4</v>
      </c>
      <c r="AU558" s="59">
        <f t="shared" si="1348"/>
        <v>3.9387032047324966E-20</v>
      </c>
      <c r="AV558" s="59">
        <f t="shared" si="1349"/>
        <v>0</v>
      </c>
      <c r="AW558" s="70">
        <f t="shared" si="1252"/>
        <v>0</v>
      </c>
      <c r="AX558" s="20">
        <f t="shared" si="1253"/>
        <v>200000</v>
      </c>
      <c r="AY558" s="20">
        <f t="shared" si="1254"/>
        <v>0</v>
      </c>
      <c r="AZ558" s="20">
        <f t="shared" si="1255"/>
        <v>0</v>
      </c>
      <c r="BA558" s="20">
        <f t="shared" si="1256"/>
        <v>200000</v>
      </c>
      <c r="BB558" s="36">
        <f t="shared" si="1257"/>
        <v>1</v>
      </c>
      <c r="BC558" s="36">
        <f t="shared" si="1258"/>
        <v>0</v>
      </c>
      <c r="BD558" s="80">
        <f t="shared" si="1259"/>
        <v>2.4469902281051108</v>
      </c>
      <c r="BE558" s="36">
        <f t="shared" si="1260"/>
        <v>0</v>
      </c>
      <c r="BF558" s="36">
        <f t="shared" si="1261"/>
        <v>0</v>
      </c>
      <c r="BG558" s="36">
        <f t="shared" si="1262"/>
        <v>2.4469902281051108</v>
      </c>
      <c r="BH558" s="36">
        <f t="shared" si="1263"/>
        <v>5.1672601789184279E-2</v>
      </c>
      <c r="BI558" s="36">
        <f t="shared" si="1264"/>
        <v>0</v>
      </c>
      <c r="BJ558" s="36">
        <f t="shared" si="1265"/>
        <v>0</v>
      </c>
      <c r="BK558" s="36">
        <f t="shared" si="1266"/>
        <v>5.1672601789184279E-2</v>
      </c>
      <c r="BL558" s="68">
        <f ca="1">IF(OR(AT558=0,E558&gt;ProjTerm),0,VLOOKUP(D558,'Life Events'!$AE$5:$AI$1206,5,FALSE))</f>
        <v>5.4402325488658201E-18</v>
      </c>
      <c r="BM558" s="93">
        <f t="shared" ca="1" si="1267"/>
        <v>5.4402325488658201E-18</v>
      </c>
      <c r="BN558" s="93">
        <f t="shared" ca="1" si="1268"/>
        <v>3.045130111122607E-21</v>
      </c>
      <c r="BO558" s="36">
        <f t="shared" ca="1" si="1269"/>
        <v>4.6355019234896788E-19</v>
      </c>
      <c r="BP558" s="36">
        <f t="shared" si="1270"/>
        <v>1.0445607603781662E-3</v>
      </c>
      <c r="BQ558" s="36">
        <f t="shared" si="1271"/>
        <v>98.349687227182045</v>
      </c>
      <c r="BR558" s="36">
        <f t="shared" si="1272"/>
        <v>154.78110000000001</v>
      </c>
      <c r="BS558" s="36">
        <f t="shared" si="1273"/>
        <v>152.22672773679187</v>
      </c>
      <c r="BT558" s="36">
        <f t="shared" si="1274"/>
        <v>8.5207789958465799E-2</v>
      </c>
      <c r="BU558" s="70" cm="1">
        <f t="array" ref="BU558">IF(AND(ActInt=1,$J558=0),INDEX(Tbl_FwdNom,$B558-IVP,MATCH(ValnDt,Tbl_FwdNom_Cols)),INDEX(Tbl_FwdNom,$B558,MATCH(StartDt,Tbl_FwdNom_Cols)))</f>
        <v>11.107175208999999</v>
      </c>
      <c r="BV558" s="70" cm="1">
        <f t="array" ref="BV558">INDEX(Tbl_FwdReal,$B558,MATCH(StartDt,Tbl_FwdReal_Cols))</f>
        <v>4.1955402529999999</v>
      </c>
      <c r="BW558" s="70" cm="1">
        <f t="array" ref="BW558">IF(RunType&lt;&gt;"OPN",INDEX(Tbl_FwdReal,$B558,MATCH(ValnDt,Tbl_FwdReal_Cols)),IF(AND($J558=0,ActInt=1),INDEX(Tbl_FwdReal,$B558-IVP,MATCH(ValnDt,Tbl_FwdReal_Cols)),-999))*$K558</f>
        <v>4.1955402529999999</v>
      </c>
      <c r="BX558" s="70">
        <f t="shared" si="1275"/>
        <v>4.1955402529999998E-2</v>
      </c>
      <c r="BY558" s="70">
        <f t="shared" si="1350"/>
        <v>6.6333308884599873E-2</v>
      </c>
      <c r="BZ558" s="64">
        <f t="shared" si="1363"/>
        <v>5.3665108559672881E-3</v>
      </c>
      <c r="CA558" s="70" cm="1">
        <f t="array" ref="CA558">IF($J558=1,CA557*(1+INDEX(Tbl_CPI,$B558,MATCH(IF(RunType="OPN",StartDt,ValnDt),Tbl_CPI_Cols))),0)</f>
        <v>0</v>
      </c>
      <c r="CB558" s="70">
        <f t="shared" si="1351"/>
        <v>22.90437053895058</v>
      </c>
      <c r="CC558" s="70">
        <f t="shared" si="1352"/>
        <v>21.708960745510122</v>
      </c>
      <c r="CD558" s="36">
        <f t="shared" si="1276"/>
        <v>112.14625238143405</v>
      </c>
      <c r="CE558" s="36">
        <f t="shared" si="1277"/>
        <v>1.5755466320757958</v>
      </c>
      <c r="CF558" s="36">
        <f t="shared" si="1278"/>
        <v>0</v>
      </c>
      <c r="CG558" s="36">
        <f t="shared" si="1279"/>
        <v>6.5672101051463622E-2</v>
      </c>
      <c r="CH558" s="36">
        <f t="shared" si="1280"/>
        <v>6.4762253875895445E-2</v>
      </c>
      <c r="CI558" s="36">
        <f t="shared" si="1281"/>
        <v>0</v>
      </c>
      <c r="CJ558" s="36">
        <f t="shared" si="1282"/>
        <v>0</v>
      </c>
      <c r="CK558" s="36">
        <f t="shared" si="1283"/>
        <v>0</v>
      </c>
      <c r="CL558" s="36">
        <f t="shared" si="1284"/>
        <v>9.0984717556818594E-4</v>
      </c>
      <c r="CM558" s="36">
        <f t="shared" si="1285"/>
        <v>6.5672101051463622E-2</v>
      </c>
      <c r="CN558" s="36">
        <f t="shared" ca="1" si="1286"/>
        <v>2.4124104791754513</v>
      </c>
      <c r="CO558" s="20">
        <f t="shared" si="1287"/>
        <v>120000</v>
      </c>
      <c r="CP558" s="20">
        <f t="shared" si="1288"/>
        <v>2</v>
      </c>
      <c r="CQ558" s="64">
        <f t="shared" si="1289"/>
        <v>5.8484418029999999E-2</v>
      </c>
      <c r="CR558" s="64">
        <f t="shared" si="1290"/>
        <v>0.26317988113500002</v>
      </c>
      <c r="CS558" s="36">
        <f t="shared" si="1291"/>
        <v>1.7414366313925576</v>
      </c>
      <c r="CT558" s="36">
        <f t="shared" si="1292"/>
        <v>1.4681941368630664</v>
      </c>
      <c r="CU558" s="36">
        <f t="shared" si="1293"/>
        <v>3.1003561073510568E-2</v>
      </c>
      <c r="CV558" s="36">
        <f t="shared" si="1353"/>
        <v>1.4991976979365771</v>
      </c>
      <c r="CW558" s="36">
        <f t="shared" si="1294"/>
        <v>0</v>
      </c>
      <c r="CX558" s="36">
        <f t="shared" si="1295"/>
        <v>0</v>
      </c>
      <c r="CY558" s="36">
        <f t="shared" si="1296"/>
        <v>0</v>
      </c>
      <c r="CZ558" s="36">
        <f t="shared" si="1354"/>
        <v>0</v>
      </c>
      <c r="DA558" s="64">
        <f t="shared" si="1297"/>
        <v>8.8157225974172526E-3</v>
      </c>
      <c r="DB558" s="70">
        <f t="shared" si="1355"/>
        <v>0.99126131522343919</v>
      </c>
      <c r="DC558" s="70">
        <f>PRODUCT($DB$8:DB558)</f>
        <v>4.9951285277218859E-3</v>
      </c>
      <c r="DD558" s="36">
        <f t="shared" si="1298"/>
        <v>1.7580577259585399</v>
      </c>
      <c r="DE558" s="36">
        <f t="shared" si="1299"/>
        <v>68.058320230823924</v>
      </c>
      <c r="DF558" s="36">
        <f t="shared" si="1300"/>
        <v>1.133292534301517</v>
      </c>
      <c r="DG558" s="36">
        <f t="shared" si="1301"/>
        <v>2.8925408733433883E-2</v>
      </c>
      <c r="DH558" s="36">
        <f t="shared" ca="1" si="1302"/>
        <v>5.6724133676406644E-18</v>
      </c>
      <c r="DI558" s="36">
        <f t="shared" si="1303"/>
        <v>1.5493333711640551</v>
      </c>
      <c r="DJ558" s="36">
        <f t="shared" ca="1" si="1304"/>
        <v>68.953963001597529</v>
      </c>
      <c r="DK558" s="36">
        <f t="shared" si="1305"/>
        <v>0</v>
      </c>
      <c r="DL558" s="36">
        <f t="shared" si="1306"/>
        <v>0</v>
      </c>
      <c r="DM558" s="36">
        <f t="shared" ca="1" si="1307"/>
        <v>68.953963001597529</v>
      </c>
      <c r="DN558" s="36">
        <f t="shared" ca="1" si="1356"/>
        <v>68.953963001602133</v>
      </c>
      <c r="DO558" s="64" cm="1">
        <f t="array" ref="DO558">IFERROR(INDEX(Tbl_FwdNom,$B558,MATCH(LIDt,Tbl_FwdNom_Cols,0)),0)</f>
        <v>8.3056251169999999</v>
      </c>
      <c r="DP558" s="64">
        <f t="shared" ca="1" si="1357"/>
        <v>8.2439233400000003</v>
      </c>
      <c r="DQ558" s="64">
        <f t="shared" ca="1" si="1308"/>
        <v>6.623257725624665E-3</v>
      </c>
      <c r="DR558" s="70">
        <f t="shared" ca="1" si="1309"/>
        <v>0.99342032118293255</v>
      </c>
      <c r="DS558" s="70">
        <f ca="1">PRODUCT($DR$8:DR558)</f>
        <v>1.0638385320378299E-2</v>
      </c>
      <c r="DT558" s="36">
        <f t="shared" ca="1" si="1310"/>
        <v>71.596550029523428</v>
      </c>
      <c r="DU558" s="36">
        <f t="shared" ca="1" si="1311"/>
        <v>1.1812963644555488</v>
      </c>
      <c r="DV558" s="36">
        <f t="shared" ca="1" si="1312"/>
        <v>3.0424626187438054E-2</v>
      </c>
      <c r="DW558" s="36">
        <f t="shared" ca="1" si="1313"/>
        <v>5.8204934244313847E-18</v>
      </c>
      <c r="DX558" s="36">
        <f t="shared" ca="1" si="1314"/>
        <v>1.8291396754275664</v>
      </c>
      <c r="DY558" s="36">
        <f t="shared" ca="1" si="1315"/>
        <v>1.9813692834654253E-2</v>
      </c>
      <c r="DZ558" s="36">
        <f t="shared" ca="1" si="1316"/>
        <v>1.5937207922851619</v>
      </c>
      <c r="EA558" s="36">
        <f t="shared" ca="1" si="1317"/>
        <v>0</v>
      </c>
      <c r="EB558" s="36">
        <f t="shared" ca="1" si="1318"/>
        <v>72.531816577483795</v>
      </c>
      <c r="EC558" s="36">
        <f t="shared" ca="1" si="1319"/>
        <v>0</v>
      </c>
      <c r="ED558" s="36">
        <f t="shared" ca="1" si="1320"/>
        <v>0</v>
      </c>
      <c r="EE558" s="36">
        <f t="shared" ca="1" si="1358"/>
        <v>0</v>
      </c>
      <c r="EF558" s="36">
        <f t="shared" ca="1" si="1321"/>
        <v>72.531816577483795</v>
      </c>
      <c r="EG558" s="64"/>
      <c r="EH558" s="64"/>
      <c r="EI558" s="64"/>
      <c r="EJ558" s="70"/>
      <c r="EK558" s="70"/>
      <c r="EL558" s="70"/>
      <c r="EM558" s="70"/>
      <c r="EN558" s="70"/>
      <c r="EO558" s="36">
        <f t="shared" ca="1" si="1322"/>
        <v>0.62364824149478471</v>
      </c>
      <c r="EP558" s="36">
        <f t="shared" ca="1" si="1323"/>
        <v>0</v>
      </c>
      <c r="EQ558" s="36">
        <f t="shared" si="1324"/>
        <v>1.8468226480238614</v>
      </c>
      <c r="ER558" s="36">
        <f t="shared" si="1325"/>
        <v>1.0538307846136017E-2</v>
      </c>
      <c r="ES558" s="36">
        <f t="shared" si="1326"/>
        <v>-9.6239068617104614E-3</v>
      </c>
      <c r="ET558" s="36">
        <f t="shared" ca="1" si="1327"/>
        <v>0</v>
      </c>
      <c r="EU558" s="36">
        <f t="shared" ca="1" si="1359"/>
        <v>1.0538307846136017E-2</v>
      </c>
      <c r="EV558" s="36">
        <f t="shared" si="1328"/>
        <v>2.5574969904474752E-2</v>
      </c>
      <c r="EW558" s="36">
        <f t="shared" si="1329"/>
        <v>2.4141071089308506</v>
      </c>
      <c r="EX558" s="36">
        <f t="shared" ca="1" si="1360"/>
        <v>4.2970430347053226</v>
      </c>
      <c r="EY558" s="36">
        <f t="shared" si="1330"/>
        <v>0</v>
      </c>
      <c r="EZ558" s="36">
        <f t="shared" si="1331"/>
        <v>0</v>
      </c>
      <c r="FA558" s="36">
        <f t="shared" si="1332"/>
        <v>0</v>
      </c>
      <c r="FB558" s="36">
        <f t="shared" si="1333"/>
        <v>0</v>
      </c>
      <c r="FC558" s="36">
        <f t="shared" si="1361"/>
        <v>0</v>
      </c>
      <c r="FD558" s="36">
        <f t="shared" si="1334"/>
        <v>0</v>
      </c>
      <c r="FE558" s="36">
        <f t="shared" si="1335"/>
        <v>0</v>
      </c>
      <c r="FF558" s="36">
        <f t="shared" si="1362"/>
        <v>0</v>
      </c>
      <c r="FG558" s="36">
        <f t="shared" ca="1" si="1336"/>
        <v>4.2970430347053226</v>
      </c>
      <c r="FH558" s="36">
        <f t="shared" ca="1" si="1337"/>
        <v>3.788153938312612E-2</v>
      </c>
      <c r="FI558" s="36">
        <f t="shared" ca="1" si="1338"/>
        <v>-0.15072007259651954</v>
      </c>
      <c r="FJ558" s="36">
        <f t="shared" ca="1" si="1339"/>
        <v>4.3989791933507831</v>
      </c>
      <c r="FK558" s="36">
        <f t="shared" si="1340"/>
        <v>0</v>
      </c>
      <c r="FL558" s="36">
        <f t="shared" si="1341"/>
        <v>0</v>
      </c>
      <c r="FM558" s="36">
        <f t="shared" ca="1" si="1342"/>
        <v>0</v>
      </c>
      <c r="FN558" s="36">
        <f t="shared" ca="1" si="1364"/>
        <v>4.3989791933507831</v>
      </c>
    </row>
    <row r="559" spans="2:170" x14ac:dyDescent="0.25">
      <c r="B559" s="2">
        <v>551</v>
      </c>
      <c r="C559" s="2">
        <f t="shared" si="1218"/>
        <v>46</v>
      </c>
      <c r="D559" s="2">
        <f t="shared" si="1367"/>
        <v>575</v>
      </c>
      <c r="E559" s="2">
        <f t="shared" si="1365"/>
        <v>48</v>
      </c>
      <c r="F559" s="189">
        <f t="shared" si="1369"/>
        <v>62489</v>
      </c>
      <c r="G559" s="2">
        <f t="shared" si="1368"/>
        <v>1</v>
      </c>
      <c r="H559" s="187">
        <f t="shared" si="1219"/>
        <v>80.5</v>
      </c>
      <c r="I559" s="186">
        <f t="shared" si="1366"/>
        <v>80</v>
      </c>
      <c r="J559" s="2">
        <f t="shared" si="1220"/>
        <v>0</v>
      </c>
      <c r="K559" s="2">
        <f t="shared" si="1221"/>
        <v>1</v>
      </c>
      <c r="L559">
        <f t="shared" si="1222"/>
        <v>2</v>
      </c>
      <c r="M559" s="190">
        <f t="shared" si="1343"/>
        <v>5.0358038969999998E-2</v>
      </c>
      <c r="N559">
        <f t="shared" si="1223"/>
        <v>1</v>
      </c>
      <c r="O559">
        <f t="shared" si="1224"/>
        <v>100</v>
      </c>
      <c r="P559" s="58">
        <f t="shared" si="1225"/>
        <v>0.226611175365</v>
      </c>
      <c r="Q559" s="106">
        <f t="shared" si="1226"/>
        <v>0.226611175365</v>
      </c>
      <c r="R559" s="59">
        <f t="shared" si="1227"/>
        <v>0.226611175365</v>
      </c>
      <c r="S559" s="32">
        <f t="shared" si="1344"/>
        <v>2.1186784528983038E-2</v>
      </c>
      <c r="T559">
        <f t="shared" si="1228"/>
        <v>1</v>
      </c>
      <c r="U559" s="32">
        <f t="shared" si="1345"/>
        <v>1.1901275099999999E-3</v>
      </c>
      <c r="V559">
        <f t="shared" si="1229"/>
        <v>1</v>
      </c>
      <c r="W559">
        <f t="shared" si="1230"/>
        <v>100</v>
      </c>
      <c r="X559" s="58">
        <f t="shared" si="1231"/>
        <v>5.3555737949999996E-3</v>
      </c>
      <c r="Y559" s="58">
        <f t="shared" si="1232"/>
        <v>5.3555737949999996E-3</v>
      </c>
      <c r="Z559" s="32">
        <f t="shared" si="1233"/>
        <v>5.3555737949999996E-3</v>
      </c>
      <c r="AA559" s="32">
        <f t="shared" si="1234"/>
        <v>4.4739707890339986E-4</v>
      </c>
      <c r="AB559" s="59">
        <f t="shared" si="1235"/>
        <v>4.9056245199999996E-3</v>
      </c>
      <c r="AC559" s="59">
        <f t="shared" si="1236"/>
        <v>4.9056245199999996E-3</v>
      </c>
      <c r="AD559">
        <f t="shared" si="1237"/>
        <v>1</v>
      </c>
      <c r="AE559" s="59">
        <f t="shared" si="1238"/>
        <v>4.9056245199999996E-3</v>
      </c>
      <c r="AF559" s="59">
        <f t="shared" si="1239"/>
        <v>4.1758461800000006E-3</v>
      </c>
      <c r="AG559" s="59">
        <f t="shared" si="1240"/>
        <v>4.1758461800000006E-3</v>
      </c>
      <c r="AH559">
        <f t="shared" si="1241"/>
        <v>1</v>
      </c>
      <c r="AI559" s="59">
        <f t="shared" si="1242"/>
        <v>4.1758461800000006E-3</v>
      </c>
      <c r="AJ559" s="59">
        <f t="shared" si="1243"/>
        <v>0</v>
      </c>
      <c r="AK559" s="59">
        <f t="shared" si="1244"/>
        <v>0</v>
      </c>
      <c r="AL559" s="59">
        <f t="shared" si="1245"/>
        <v>0</v>
      </c>
      <c r="AM559" s="12">
        <f t="shared" si="1346"/>
        <v>5.5974263669251708E-4</v>
      </c>
      <c r="AN559" s="12">
        <f t="shared" si="1347"/>
        <v>0</v>
      </c>
      <c r="AO559" s="66">
        <f t="shared" si="1246"/>
        <v>1.1859146635289194E-5</v>
      </c>
      <c r="AP559" s="66">
        <f t="shared" si="1247"/>
        <v>2.5042722059391915E-7</v>
      </c>
      <c r="AQ559" s="59">
        <f t="shared" si="1248"/>
        <v>2.7458872034482631E-6</v>
      </c>
      <c r="AR559" s="59">
        <f t="shared" si="1249"/>
        <v>2.3373991512155757E-6</v>
      </c>
      <c r="AS559" s="59">
        <f t="shared" si="1250"/>
        <v>0</v>
      </c>
      <c r="AT559" s="12">
        <f t="shared" si="1251"/>
        <v>5.4254977648197011E-4</v>
      </c>
      <c r="AU559" s="59">
        <f t="shared" si="1348"/>
        <v>0</v>
      </c>
      <c r="AV559" s="59">
        <f t="shared" si="1349"/>
        <v>-1.4399560103323106E-20</v>
      </c>
      <c r="AW559" s="70">
        <f t="shared" si="1252"/>
        <v>0</v>
      </c>
      <c r="AX559" s="20">
        <f t="shared" si="1253"/>
        <v>200000</v>
      </c>
      <c r="AY559" s="20">
        <f t="shared" si="1254"/>
        <v>0</v>
      </c>
      <c r="AZ559" s="20">
        <f t="shared" si="1255"/>
        <v>0</v>
      </c>
      <c r="BA559" s="20">
        <f t="shared" si="1256"/>
        <v>200000</v>
      </c>
      <c r="BB559" s="36">
        <f t="shared" si="1257"/>
        <v>1</v>
      </c>
      <c r="BC559" s="36">
        <f t="shared" si="1258"/>
        <v>0</v>
      </c>
      <c r="BD559" s="80">
        <f t="shared" si="1259"/>
        <v>2.3718293270578386</v>
      </c>
      <c r="BE559" s="36">
        <f t="shared" si="1260"/>
        <v>0</v>
      </c>
      <c r="BF559" s="36">
        <f t="shared" si="1261"/>
        <v>0</v>
      </c>
      <c r="BG559" s="36">
        <f t="shared" si="1262"/>
        <v>2.3718293270578386</v>
      </c>
      <c r="BH559" s="36">
        <f t="shared" si="1263"/>
        <v>5.008544411878383E-2</v>
      </c>
      <c r="BI559" s="36">
        <f t="shared" si="1264"/>
        <v>0</v>
      </c>
      <c r="BJ559" s="36">
        <f t="shared" si="1265"/>
        <v>0</v>
      </c>
      <c r="BK559" s="36">
        <f t="shared" si="1266"/>
        <v>5.008544411878383E-2</v>
      </c>
      <c r="BL559" s="68">
        <f ca="1">IF(OR(AT559=0,E559&gt;ProjTerm),0,VLOOKUP(D559,'Life Events'!$AE$5:$AI$1206,5,FALSE))</f>
        <v>5.27313225742081E-18</v>
      </c>
      <c r="BM559" s="93">
        <f t="shared" ca="1" si="1267"/>
        <v>5.27313225742081E-18</v>
      </c>
      <c r="BN559" s="93">
        <f t="shared" ca="1" si="1268"/>
        <v>2.860936727623527E-21</v>
      </c>
      <c r="BO559" s="36">
        <f t="shared" ca="1" si="1269"/>
        <v>4.3551103630813488E-19</v>
      </c>
      <c r="BP559" s="36">
        <f t="shared" si="1270"/>
        <v>1.012476395247929E-3</v>
      </c>
      <c r="BQ559" s="36">
        <f t="shared" si="1271"/>
        <v>98.349687227182045</v>
      </c>
      <c r="BR559" s="36">
        <f t="shared" si="1272"/>
        <v>154.78110000000001</v>
      </c>
      <c r="BS559" s="36">
        <f t="shared" si="1273"/>
        <v>152.22672773679187</v>
      </c>
      <c r="BT559" s="36">
        <f t="shared" si="1274"/>
        <v>8.2590577108178145E-2</v>
      </c>
      <c r="BU559" s="70" cm="1">
        <f t="array" ref="BU559">IF(AND(ActInt=1,$J559=0),INDEX(Tbl_FwdNom,$B559-IVP,MATCH(ValnDt,Tbl_FwdNom_Cols)),INDEX(Tbl_FwdNom,$B559,MATCH(StartDt,Tbl_FwdNom_Cols)))</f>
        <v>11.101142490999999</v>
      </c>
      <c r="BV559" s="70" cm="1">
        <f t="array" ref="BV559">INDEX(Tbl_FwdReal,$B559,MATCH(StartDt,Tbl_FwdReal_Cols))</f>
        <v>4.1921335659999999</v>
      </c>
      <c r="BW559" s="70" cm="1">
        <f t="array" ref="BW559">IF(RunType&lt;&gt;"OPN",INDEX(Tbl_FwdReal,$B559,MATCH(ValnDt,Tbl_FwdReal_Cols)),IF(AND($J559=0,ActInt=1),INDEX(Tbl_FwdReal,$B559-IVP,MATCH(ValnDt,Tbl_FwdReal_Cols)),-999))*$K559</f>
        <v>4.1921335659999999</v>
      </c>
      <c r="BX559" s="70">
        <f t="shared" si="1275"/>
        <v>4.1921335659999996E-2</v>
      </c>
      <c r="BY559" s="70">
        <f t="shared" si="1350"/>
        <v>6.6310273996103009E-2</v>
      </c>
      <c r="BZ559" s="64">
        <f t="shared" si="1363"/>
        <v>5.3647010141963936E-3</v>
      </c>
      <c r="CA559" s="70" cm="1">
        <f t="array" ref="CA559">IF($J559=1,CA558*(1+INDEX(Tbl_CPI,$B559,MATCH(IF(RunType="OPN",StartDt,ValnDt),Tbl_CPI_Cols))),0)</f>
        <v>0</v>
      </c>
      <c r="CB559" s="70">
        <f t="shared" si="1351"/>
        <v>23.027245638810417</v>
      </c>
      <c r="CC559" s="70">
        <f t="shared" si="1352"/>
        <v>21.708960745510122</v>
      </c>
      <c r="CD559" s="36">
        <f t="shared" si="1276"/>
        <v>112.14625238143405</v>
      </c>
      <c r="CE559" s="36">
        <f t="shared" si="1277"/>
        <v>1.5755466320757958</v>
      </c>
      <c r="CF559" s="36">
        <f t="shared" si="1278"/>
        <v>0</v>
      </c>
      <c r="CG559" s="36">
        <f t="shared" si="1279"/>
        <v>6.3654939629238488E-2</v>
      </c>
      <c r="CH559" s="36">
        <f t="shared" si="1280"/>
        <v>6.2773039003168371E-2</v>
      </c>
      <c r="CI559" s="36">
        <f t="shared" si="1281"/>
        <v>0</v>
      </c>
      <c r="CJ559" s="36">
        <f t="shared" si="1282"/>
        <v>0</v>
      </c>
      <c r="CK559" s="36">
        <f t="shared" si="1283"/>
        <v>0</v>
      </c>
      <c r="CL559" s="36">
        <f t="shared" si="1284"/>
        <v>8.8190062607012101E-4</v>
      </c>
      <c r="CM559" s="36">
        <f t="shared" si="1285"/>
        <v>6.3654939629238488E-2</v>
      </c>
      <c r="CN559" s="36">
        <f t="shared" ca="1" si="1286"/>
        <v>2.338311717673196</v>
      </c>
      <c r="CO559" s="20">
        <f t="shared" si="1287"/>
        <v>120000</v>
      </c>
      <c r="CP559" s="20">
        <f t="shared" si="1288"/>
        <v>2</v>
      </c>
      <c r="CQ559" s="64">
        <f t="shared" si="1289"/>
        <v>5.8484418029999999E-2</v>
      </c>
      <c r="CR559" s="64">
        <f t="shared" si="1290"/>
        <v>0.26317988113500002</v>
      </c>
      <c r="CS559" s="36">
        <f t="shared" si="1291"/>
        <v>1.687947269306487</v>
      </c>
      <c r="CT559" s="36">
        <f t="shared" si="1292"/>
        <v>1.4230975962347032</v>
      </c>
      <c r="CU559" s="36">
        <f t="shared" si="1293"/>
        <v>3.0051266471270297E-2</v>
      </c>
      <c r="CV559" s="36">
        <f t="shared" si="1353"/>
        <v>1.4531488627059734</v>
      </c>
      <c r="CW559" s="36">
        <f t="shared" si="1294"/>
        <v>0</v>
      </c>
      <c r="CX559" s="36">
        <f t="shared" si="1295"/>
        <v>0</v>
      </c>
      <c r="CY559" s="36">
        <f t="shared" si="1296"/>
        <v>0</v>
      </c>
      <c r="CZ559" s="36">
        <f t="shared" si="1354"/>
        <v>0</v>
      </c>
      <c r="DA559" s="64">
        <f t="shared" si="1297"/>
        <v>8.8111578965512916E-3</v>
      </c>
      <c r="DB559" s="70">
        <f t="shared" si="1355"/>
        <v>0.99126580051421787</v>
      </c>
      <c r="DC559" s="70">
        <f>PRODUCT($DB$8:DB559)</f>
        <v>4.9515000787036419E-3</v>
      </c>
      <c r="DD559" s="36">
        <f t="shared" si="1298"/>
        <v>1.6909576730650344</v>
      </c>
      <c r="DE559" s="36">
        <f t="shared" si="1299"/>
        <v>66.286163509493932</v>
      </c>
      <c r="DF559" s="36">
        <f t="shared" si="1300"/>
        <v>1.0931927096454466</v>
      </c>
      <c r="DG559" s="36">
        <f t="shared" si="1301"/>
        <v>2.8167798681758522E-2</v>
      </c>
      <c r="DH559" s="36">
        <f t="shared" ca="1" si="1302"/>
        <v>5.2868828611693197E-18</v>
      </c>
      <c r="DI559" s="36">
        <f t="shared" si="1303"/>
        <v>1.4987689787785705</v>
      </c>
      <c r="DJ559" s="36">
        <f t="shared" ca="1" si="1304"/>
        <v>67.15899972617116</v>
      </c>
      <c r="DK559" s="36">
        <f t="shared" si="1305"/>
        <v>0</v>
      </c>
      <c r="DL559" s="36">
        <f t="shared" si="1306"/>
        <v>0</v>
      </c>
      <c r="DM559" s="36">
        <f t="shared" ca="1" si="1307"/>
        <v>67.15899972617116</v>
      </c>
      <c r="DN559" s="36">
        <f t="shared" ca="1" si="1356"/>
        <v>67.158999726175765</v>
      </c>
      <c r="DO559" s="64" cm="1">
        <f t="array" ref="DO559">IFERROR(INDEX(Tbl_FwdNom,$B559,MATCH(LIDt,Tbl_FwdNom_Cols,0)),0)</f>
        <v>8.3039107039999998</v>
      </c>
      <c r="DP559" s="64">
        <f t="shared" ca="1" si="1357"/>
        <v>8.2422099029999991</v>
      </c>
      <c r="DQ559" s="64">
        <f t="shared" ca="1" si="1308"/>
        <v>6.621929861978737E-3</v>
      </c>
      <c r="DR559" s="70">
        <f t="shared" ca="1" si="1309"/>
        <v>0.99342163163196073</v>
      </c>
      <c r="DS559" s="70">
        <f ca="1">PRODUCT($DR$8:DR559)</f>
        <v>1.0568402102899709E-2</v>
      </c>
      <c r="DT559" s="36">
        <f t="shared" ca="1" si="1310"/>
        <v>69.698828035120741</v>
      </c>
      <c r="DU559" s="36">
        <f t="shared" ca="1" si="1311"/>
        <v>1.1390333820084</v>
      </c>
      <c r="DV559" s="36">
        <f t="shared" ca="1" si="1312"/>
        <v>2.9613619532880261E-2</v>
      </c>
      <c r="DW559" s="36">
        <f t="shared" ca="1" si="1313"/>
        <v>5.4235252873419428E-18</v>
      </c>
      <c r="DX559" s="36">
        <f t="shared" ca="1" si="1314"/>
        <v>1.7586615329578321</v>
      </c>
      <c r="DY559" s="36">
        <f t="shared" ca="1" si="1315"/>
        <v>1.9057157208750931E-2</v>
      </c>
      <c r="DZ559" s="36">
        <f t="shared" ca="1" si="1316"/>
        <v>1.5410855819265807</v>
      </c>
      <c r="EA559" s="36">
        <f t="shared" ca="1" si="1317"/>
        <v>0</v>
      </c>
      <c r="EB559" s="36">
        <f t="shared" ca="1" si="1318"/>
        <v>70.609729003773765</v>
      </c>
      <c r="EC559" s="36">
        <f t="shared" ca="1" si="1319"/>
        <v>0</v>
      </c>
      <c r="ED559" s="36">
        <f t="shared" ca="1" si="1320"/>
        <v>0</v>
      </c>
      <c r="EE559" s="36">
        <f t="shared" ca="1" si="1358"/>
        <v>0</v>
      </c>
      <c r="EF559" s="36">
        <f t="shared" ca="1" si="1321"/>
        <v>70.609729003773765</v>
      </c>
      <c r="EG559" s="64"/>
      <c r="EH559" s="64"/>
      <c r="EI559" s="64"/>
      <c r="EJ559" s="70"/>
      <c r="EK559" s="70"/>
      <c r="EL559" s="70"/>
      <c r="EM559" s="70"/>
      <c r="EN559" s="70"/>
      <c r="EO559" s="36">
        <f t="shared" ca="1" si="1322"/>
        <v>0.60700338187606295</v>
      </c>
      <c r="EP559" s="36">
        <f t="shared" ca="1" si="1323"/>
        <v>0</v>
      </c>
      <c r="EQ559" s="36">
        <f t="shared" si="1324"/>
        <v>1.7984509408269529</v>
      </c>
      <c r="ER559" s="36">
        <f t="shared" si="1325"/>
        <v>1.0136090670077005E-2</v>
      </c>
      <c r="ES559" s="36">
        <f t="shared" si="1326"/>
        <v>-9.2565897651624204E-3</v>
      </c>
      <c r="ET559" s="36">
        <f t="shared" ca="1" si="1327"/>
        <v>0</v>
      </c>
      <c r="EU559" s="36">
        <f t="shared" ca="1" si="1359"/>
        <v>1.0136090670077005E-2</v>
      </c>
      <c r="EV559" s="36">
        <f t="shared" si="1328"/>
        <v>2.4740299434216167E-2</v>
      </c>
      <c r="EW559" s="36">
        <f t="shared" si="1329"/>
        <v>2.350877170560683</v>
      </c>
      <c r="EX559" s="36">
        <f t="shared" ca="1" si="1360"/>
        <v>4.1842045014919291</v>
      </c>
      <c r="EY559" s="36">
        <f t="shared" si="1330"/>
        <v>0</v>
      </c>
      <c r="EZ559" s="36">
        <f t="shared" si="1331"/>
        <v>0</v>
      </c>
      <c r="FA559" s="36">
        <f t="shared" si="1332"/>
        <v>0</v>
      </c>
      <c r="FB559" s="36">
        <f t="shared" si="1333"/>
        <v>0</v>
      </c>
      <c r="FC559" s="36">
        <f t="shared" si="1361"/>
        <v>0</v>
      </c>
      <c r="FD559" s="36">
        <f t="shared" si="1334"/>
        <v>0</v>
      </c>
      <c r="FE559" s="36">
        <f t="shared" si="1335"/>
        <v>0</v>
      </c>
      <c r="FF559" s="36">
        <f t="shared" si="1362"/>
        <v>0</v>
      </c>
      <c r="FG559" s="36">
        <f t="shared" ca="1" si="1336"/>
        <v>4.1842045014919291</v>
      </c>
      <c r="FH559" s="36">
        <f t="shared" ca="1" si="1337"/>
        <v>3.6867686534106069E-2</v>
      </c>
      <c r="FI559" s="36">
        <f t="shared" ca="1" si="1338"/>
        <v>-0.14609068991859617</v>
      </c>
      <c r="FJ559" s="36">
        <f t="shared" ca="1" si="1339"/>
        <v>4.2820182351148599</v>
      </c>
      <c r="FK559" s="36">
        <f t="shared" si="1340"/>
        <v>0</v>
      </c>
      <c r="FL559" s="36">
        <f t="shared" si="1341"/>
        <v>0</v>
      </c>
      <c r="FM559" s="36">
        <f t="shared" ca="1" si="1342"/>
        <v>0</v>
      </c>
      <c r="FN559" s="36">
        <f t="shared" ca="1" si="1364"/>
        <v>4.2820182351148599</v>
      </c>
    </row>
    <row r="560" spans="2:170" x14ac:dyDescent="0.25">
      <c r="B560" s="2">
        <v>552</v>
      </c>
      <c r="C560" s="2">
        <f t="shared" si="1218"/>
        <v>46</v>
      </c>
      <c r="D560" s="2">
        <f t="shared" si="1367"/>
        <v>576</v>
      </c>
      <c r="E560" s="2">
        <f t="shared" si="1365"/>
        <v>48</v>
      </c>
      <c r="F560" s="189">
        <f t="shared" si="1369"/>
        <v>62517</v>
      </c>
      <c r="G560" s="2">
        <f t="shared" si="1368"/>
        <v>2</v>
      </c>
      <c r="H560" s="187">
        <f t="shared" si="1219"/>
        <v>80.583333333333343</v>
      </c>
      <c r="I560" s="186">
        <f t="shared" si="1366"/>
        <v>80</v>
      </c>
      <c r="J560" s="2">
        <f t="shared" si="1220"/>
        <v>0</v>
      </c>
      <c r="K560" s="2">
        <f t="shared" si="1221"/>
        <v>1</v>
      </c>
      <c r="L560">
        <f t="shared" si="1222"/>
        <v>2</v>
      </c>
      <c r="M560" s="190">
        <f t="shared" si="1343"/>
        <v>5.0358038969999998E-2</v>
      </c>
      <c r="N560">
        <f t="shared" si="1223"/>
        <v>1</v>
      </c>
      <c r="O560">
        <f t="shared" si="1224"/>
        <v>100</v>
      </c>
      <c r="P560" s="58">
        <f t="shared" si="1225"/>
        <v>0.226611175365</v>
      </c>
      <c r="Q560" s="106">
        <f t="shared" si="1226"/>
        <v>0.226611175365</v>
      </c>
      <c r="R560" s="59">
        <f t="shared" si="1227"/>
        <v>0.226611175365</v>
      </c>
      <c r="S560" s="32">
        <f t="shared" si="1344"/>
        <v>2.1186784528983038E-2</v>
      </c>
      <c r="T560">
        <f t="shared" si="1228"/>
        <v>1</v>
      </c>
      <c r="U560" s="32">
        <f t="shared" si="1345"/>
        <v>1.1901275099999999E-3</v>
      </c>
      <c r="V560">
        <f t="shared" si="1229"/>
        <v>1</v>
      </c>
      <c r="W560">
        <f t="shared" si="1230"/>
        <v>100</v>
      </c>
      <c r="X560" s="58">
        <f t="shared" si="1231"/>
        <v>5.3555737949999996E-3</v>
      </c>
      <c r="Y560" s="58">
        <f t="shared" si="1232"/>
        <v>5.3555737949999996E-3</v>
      </c>
      <c r="Z560" s="32">
        <f t="shared" si="1233"/>
        <v>5.3555737949999996E-3</v>
      </c>
      <c r="AA560" s="32">
        <f t="shared" si="1234"/>
        <v>4.4739707890339986E-4</v>
      </c>
      <c r="AB560" s="59">
        <f t="shared" si="1235"/>
        <v>4.9056245199999996E-3</v>
      </c>
      <c r="AC560" s="59">
        <f t="shared" si="1236"/>
        <v>4.9056245199999996E-3</v>
      </c>
      <c r="AD560">
        <f t="shared" si="1237"/>
        <v>1</v>
      </c>
      <c r="AE560" s="59">
        <f t="shared" si="1238"/>
        <v>4.9056245199999996E-3</v>
      </c>
      <c r="AF560" s="59">
        <f t="shared" si="1239"/>
        <v>4.1758461800000006E-3</v>
      </c>
      <c r="AG560" s="59">
        <f t="shared" si="1240"/>
        <v>4.1758461800000006E-3</v>
      </c>
      <c r="AH560">
        <f t="shared" si="1241"/>
        <v>1</v>
      </c>
      <c r="AI560" s="59">
        <f t="shared" si="1242"/>
        <v>4.1758461800000006E-3</v>
      </c>
      <c r="AJ560" s="59">
        <f t="shared" si="1243"/>
        <v>0</v>
      </c>
      <c r="AK560" s="59">
        <f t="shared" si="1244"/>
        <v>0</v>
      </c>
      <c r="AL560" s="59">
        <f t="shared" si="1245"/>
        <v>0</v>
      </c>
      <c r="AM560" s="12">
        <f t="shared" si="1346"/>
        <v>5.4254977648197011E-4</v>
      </c>
      <c r="AN560" s="12">
        <f t="shared" si="1347"/>
        <v>0</v>
      </c>
      <c r="AO560" s="66">
        <f t="shared" si="1246"/>
        <v>1.1494885210571409E-5</v>
      </c>
      <c r="AP560" s="66">
        <f t="shared" si="1247"/>
        <v>2.4273518515772592E-7</v>
      </c>
      <c r="AQ560" s="59">
        <f t="shared" si="1248"/>
        <v>2.6615454868304716E-6</v>
      </c>
      <c r="AR560" s="59">
        <f t="shared" si="1249"/>
        <v>2.2656044115820891E-6</v>
      </c>
      <c r="AS560" s="59">
        <f t="shared" si="1250"/>
        <v>0</v>
      </c>
      <c r="AT560" s="12">
        <f t="shared" si="1251"/>
        <v>5.2588500618782838E-4</v>
      </c>
      <c r="AU560" s="59">
        <f t="shared" si="1348"/>
        <v>0</v>
      </c>
      <c r="AV560" s="59">
        <f t="shared" si="1349"/>
        <v>-3.6845933205562065E-20</v>
      </c>
      <c r="AW560" s="70">
        <f t="shared" si="1252"/>
        <v>0</v>
      </c>
      <c r="AX560" s="20">
        <f t="shared" si="1253"/>
        <v>200000</v>
      </c>
      <c r="AY560" s="20">
        <f t="shared" si="1254"/>
        <v>0</v>
      </c>
      <c r="AZ560" s="20">
        <f t="shared" si="1255"/>
        <v>0</v>
      </c>
      <c r="BA560" s="20">
        <f t="shared" si="1256"/>
        <v>200000</v>
      </c>
      <c r="BB560" s="36">
        <f t="shared" si="1257"/>
        <v>1</v>
      </c>
      <c r="BC560" s="36">
        <f t="shared" si="1258"/>
        <v>0</v>
      </c>
      <c r="BD560" s="80">
        <f t="shared" si="1259"/>
        <v>2.2989770421142821</v>
      </c>
      <c r="BE560" s="36">
        <f t="shared" si="1260"/>
        <v>0</v>
      </c>
      <c r="BF560" s="36">
        <f t="shared" si="1261"/>
        <v>0</v>
      </c>
      <c r="BG560" s="36">
        <f t="shared" si="1262"/>
        <v>2.2989770421142821</v>
      </c>
      <c r="BH560" s="36">
        <f t="shared" si="1263"/>
        <v>4.8547037031545184E-2</v>
      </c>
      <c r="BI560" s="36">
        <f t="shared" si="1264"/>
        <v>0</v>
      </c>
      <c r="BJ560" s="36">
        <f t="shared" si="1265"/>
        <v>0</v>
      </c>
      <c r="BK560" s="36">
        <f t="shared" si="1266"/>
        <v>4.8547037031545184E-2</v>
      </c>
      <c r="BL560" s="68">
        <f ca="1">IF(OR(AT560=0,E560&gt;ProjTerm),0,VLOOKUP(D560,'Life Events'!$AE$5:$AI$1206,5,FALSE))</f>
        <v>5.1111645604283714E-18</v>
      </c>
      <c r="BM560" s="93">
        <f t="shared" ca="1" si="1267"/>
        <v>5.1111645604283714E-18</v>
      </c>
      <c r="BN560" s="93">
        <f t="shared" ca="1" si="1268"/>
        <v>2.6878848064878833E-21</v>
      </c>
      <c r="BO560" s="36">
        <f t="shared" ca="1" si="1269"/>
        <v>4.0916790862509049E-19</v>
      </c>
      <c r="BP560" s="36">
        <f t="shared" si="1270"/>
        <v>9.8137752232155132E-4</v>
      </c>
      <c r="BQ560" s="36">
        <f t="shared" si="1271"/>
        <v>98.349687227182045</v>
      </c>
      <c r="BR560" s="36">
        <f t="shared" si="1272"/>
        <v>154.78110000000001</v>
      </c>
      <c r="BS560" s="36">
        <f t="shared" si="1273"/>
        <v>152.22672773679187</v>
      </c>
      <c r="BT560" s="36">
        <f t="shared" si="1274"/>
        <v>8.0053753657815654E-2</v>
      </c>
      <c r="BU560" s="70" cm="1">
        <f t="array" ref="BU560">IF(AND(ActInt=1,$J560=0),INDEX(Tbl_FwdNom,$B560-IVP,MATCH(ValnDt,Tbl_FwdNom_Cols)),INDEX(Tbl_FwdNom,$B560,MATCH(StartDt,Tbl_FwdNom_Cols)))</f>
        <v>11.095110101</v>
      </c>
      <c r="BV560" s="70" cm="1">
        <f t="array" ref="BV560">INDEX(Tbl_FwdReal,$B560,MATCH(StartDt,Tbl_FwdReal_Cols))</f>
        <v>4.1887269910000002</v>
      </c>
      <c r="BW560" s="70" cm="1">
        <f t="array" ref="BW560">IF(RunType&lt;&gt;"OPN",INDEX(Tbl_FwdReal,$B560,MATCH(ValnDt,Tbl_FwdReal_Cols)),IF(AND($J560=0,ActInt=1),INDEX(Tbl_FwdReal,$B560-IVP,MATCH(ValnDt,Tbl_FwdReal_Cols)),-999))*$K560</f>
        <v>4.1887269910000002</v>
      </c>
      <c r="BX560" s="70">
        <f t="shared" si="1275"/>
        <v>4.1887269910000004E-2</v>
      </c>
      <c r="BY560" s="70">
        <f t="shared" si="1350"/>
        <v>6.6287239603153969E-2</v>
      </c>
      <c r="BZ560" s="64">
        <f t="shared" si="1363"/>
        <v>5.3628911755223552E-3</v>
      </c>
      <c r="CA560" s="70" cm="1">
        <f t="array" ref="CA560">IF($J560=1,CA559*(1+INDEX(Tbl_CPI,$B560,MATCH(IF(RunType="OPN",StartDt,ValnDt),Tbl_CPI_Cols))),0)</f>
        <v>0</v>
      </c>
      <c r="CB560" s="70">
        <f t="shared" si="1351"/>
        <v>23.150738251243379</v>
      </c>
      <c r="CC560" s="70">
        <f t="shared" si="1352"/>
        <v>23.150738251243379</v>
      </c>
      <c r="CD560" s="36">
        <f t="shared" si="1276"/>
        <v>112.14625238143405</v>
      </c>
      <c r="CE560" s="36">
        <f t="shared" si="1277"/>
        <v>1.5755466320757958</v>
      </c>
      <c r="CF560" s="36">
        <f t="shared" si="1278"/>
        <v>0</v>
      </c>
      <c r="CG560" s="36">
        <f t="shared" si="1279"/>
        <v>6.1699736635907297E-2</v>
      </c>
      <c r="CH560" s="36">
        <f t="shared" si="1280"/>
        <v>6.0844924162837655E-2</v>
      </c>
      <c r="CI560" s="36">
        <f t="shared" si="1281"/>
        <v>0</v>
      </c>
      <c r="CJ560" s="36">
        <f t="shared" si="1282"/>
        <v>0</v>
      </c>
      <c r="CK560" s="36">
        <f t="shared" si="1283"/>
        <v>0</v>
      </c>
      <c r="CL560" s="36">
        <f t="shared" si="1284"/>
        <v>8.5481247306964383E-4</v>
      </c>
      <c r="CM560" s="36">
        <f t="shared" si="1285"/>
        <v>6.1699736635907297E-2</v>
      </c>
      <c r="CN560" s="36">
        <f t="shared" ca="1" si="1286"/>
        <v>2.2664889479656898</v>
      </c>
      <c r="CO560" s="20">
        <f t="shared" si="1287"/>
        <v>120000</v>
      </c>
      <c r="CP560" s="20">
        <f t="shared" si="1288"/>
        <v>2</v>
      </c>
      <c r="CQ560" s="64">
        <f t="shared" si="1289"/>
        <v>5.8484418029999999E-2</v>
      </c>
      <c r="CR560" s="64">
        <f t="shared" si="1290"/>
        <v>0.26317988113500002</v>
      </c>
      <c r="CS560" s="36">
        <f t="shared" si="1291"/>
        <v>1.6361008678684226</v>
      </c>
      <c r="CT560" s="36">
        <f t="shared" si="1292"/>
        <v>1.3793862252685691</v>
      </c>
      <c r="CU560" s="36">
        <f t="shared" si="1293"/>
        <v>2.9128222218927111E-2</v>
      </c>
      <c r="CV560" s="36">
        <f t="shared" si="1353"/>
        <v>1.4085144474874962</v>
      </c>
      <c r="CW560" s="36">
        <f t="shared" si="1294"/>
        <v>0</v>
      </c>
      <c r="CX560" s="36">
        <f t="shared" si="1295"/>
        <v>0</v>
      </c>
      <c r="CY560" s="36">
        <f t="shared" si="1296"/>
        <v>0</v>
      </c>
      <c r="CZ560" s="36">
        <f t="shared" si="1354"/>
        <v>0</v>
      </c>
      <c r="DA560" s="64">
        <f t="shared" si="1297"/>
        <v>8.8065932166769834E-3</v>
      </c>
      <c r="DB560" s="70">
        <f t="shared" si="1355"/>
        <v>0.99127028582496046</v>
      </c>
      <c r="DC560" s="70">
        <f>PRODUCT($DB$8:DB560)</f>
        <v>4.908274898278873E-3</v>
      </c>
      <c r="DD560" s="36">
        <f t="shared" si="1298"/>
        <v>1.6257954957805212</v>
      </c>
      <c r="DE560" s="36">
        <f t="shared" si="1299"/>
        <v>64.570941745301894</v>
      </c>
      <c r="DF560" s="36">
        <f t="shared" si="1300"/>
        <v>1.0542729761151857</v>
      </c>
      <c r="DG560" s="36">
        <f t="shared" si="1301"/>
        <v>2.7434483504236468E-2</v>
      </c>
      <c r="DH560" s="36">
        <f t="shared" ca="1" si="1302"/>
        <v>4.9242743792867688E-18</v>
      </c>
      <c r="DI560" s="36">
        <f t="shared" si="1303"/>
        <v>1.4497249263824119</v>
      </c>
      <c r="DJ560" s="36">
        <f t="shared" ca="1" si="1304"/>
        <v>65.421709668514737</v>
      </c>
      <c r="DK560" s="36">
        <f t="shared" si="1305"/>
        <v>0</v>
      </c>
      <c r="DL560" s="36">
        <f t="shared" si="1306"/>
        <v>0</v>
      </c>
      <c r="DM560" s="36">
        <f t="shared" ca="1" si="1307"/>
        <v>65.421709668514737</v>
      </c>
      <c r="DN560" s="36">
        <f t="shared" ca="1" si="1356"/>
        <v>65.421709668519355</v>
      </c>
      <c r="DO560" s="64" cm="1">
        <f t="array" ref="DO560">IFERROR(INDEX(Tbl_FwdNom,$B560,MATCH(LIDt,Tbl_FwdNom_Cols,0)),0)</f>
        <v>8.302196318</v>
      </c>
      <c r="DP560" s="64">
        <f t="shared" ca="1" si="1357"/>
        <v>8.2404964940000003</v>
      </c>
      <c r="DQ560" s="64">
        <f t="shared" ca="1" si="1308"/>
        <v>6.6206020007641975E-3</v>
      </c>
      <c r="DR560" s="70">
        <f t="shared" ca="1" si="1309"/>
        <v>0.99342294208204651</v>
      </c>
      <c r="DS560" s="70">
        <f ca="1">PRODUCT($DR$8:DR560)</f>
        <v>1.0498893110168717E-2</v>
      </c>
      <c r="DT560" s="36">
        <f t="shared" ca="1" si="1310"/>
        <v>67.861299193346696</v>
      </c>
      <c r="DU560" s="36">
        <f t="shared" ca="1" si="1311"/>
        <v>1.0980274316647167</v>
      </c>
      <c r="DV560" s="36">
        <f t="shared" ca="1" si="1312"/>
        <v>2.8828301999287965E-2</v>
      </c>
      <c r="DW560" s="36">
        <f t="shared" ca="1" si="1313"/>
        <v>5.0502643810854235E-18</v>
      </c>
      <c r="DX560" s="36">
        <f t="shared" ca="1" si="1314"/>
        <v>1.6902511773637841</v>
      </c>
      <c r="DY560" s="36">
        <f t="shared" ca="1" si="1315"/>
        <v>1.8322855215656939E-2</v>
      </c>
      <c r="DZ560" s="36">
        <f t="shared" ca="1" si="1316"/>
        <v>1.4900407420241462</v>
      </c>
      <c r="EA560" s="36">
        <f t="shared" ca="1" si="1317"/>
        <v>0</v>
      </c>
      <c r="EB560" s="36">
        <f t="shared" ca="1" si="1318"/>
        <v>68.748610742888147</v>
      </c>
      <c r="EC560" s="36">
        <f t="shared" ca="1" si="1319"/>
        <v>0</v>
      </c>
      <c r="ED560" s="36">
        <f t="shared" ca="1" si="1320"/>
        <v>0</v>
      </c>
      <c r="EE560" s="36">
        <f t="shared" ca="1" si="1358"/>
        <v>0</v>
      </c>
      <c r="EF560" s="36">
        <f t="shared" ca="1" si="1321"/>
        <v>68.748610742888147</v>
      </c>
      <c r="EG560" s="64"/>
      <c r="EH560" s="64"/>
      <c r="EI560" s="64"/>
      <c r="EJ560" s="70"/>
      <c r="EK560" s="70"/>
      <c r="EL560" s="70"/>
      <c r="EM560" s="70"/>
      <c r="EN560" s="70"/>
      <c r="EO560" s="36">
        <f t="shared" ca="1" si="1322"/>
        <v>0.5908986269451818</v>
      </c>
      <c r="EP560" s="36">
        <f t="shared" ca="1" si="1323"/>
        <v>0</v>
      </c>
      <c r="EQ560" s="36">
        <f t="shared" si="1324"/>
        <v>1.7516304070025861</v>
      </c>
      <c r="ER560" s="36">
        <f t="shared" si="1325"/>
        <v>9.7454896824022211E-3</v>
      </c>
      <c r="ES560" s="36">
        <f t="shared" si="1326"/>
        <v>-8.8998809291368566E-3</v>
      </c>
      <c r="ET560" s="36">
        <f t="shared" ca="1" si="1327"/>
        <v>0</v>
      </c>
      <c r="EU560" s="36">
        <f t="shared" ca="1" si="1359"/>
        <v>9.7454896824022211E-3</v>
      </c>
      <c r="EV560" s="36">
        <f t="shared" si="1328"/>
        <v>2.3930725337788585E-2</v>
      </c>
      <c r="EW560" s="36">
        <f t="shared" si="1329"/>
        <v>2.2896748760846619</v>
      </c>
      <c r="EX560" s="36">
        <f t="shared" ca="1" si="1360"/>
        <v>4.074981498107439</v>
      </c>
      <c r="EY560" s="36">
        <f t="shared" si="1330"/>
        <v>0</v>
      </c>
      <c r="EZ560" s="36">
        <f t="shared" si="1331"/>
        <v>0</v>
      </c>
      <c r="FA560" s="36">
        <f t="shared" si="1332"/>
        <v>0</v>
      </c>
      <c r="FB560" s="36">
        <f t="shared" si="1333"/>
        <v>0</v>
      </c>
      <c r="FC560" s="36">
        <f t="shared" si="1361"/>
        <v>0</v>
      </c>
      <c r="FD560" s="36">
        <f t="shared" si="1334"/>
        <v>0</v>
      </c>
      <c r="FE560" s="36">
        <f t="shared" si="1335"/>
        <v>0</v>
      </c>
      <c r="FF560" s="36">
        <f t="shared" si="1362"/>
        <v>0</v>
      </c>
      <c r="FG560" s="36">
        <f t="shared" ca="1" si="1336"/>
        <v>4.074981498107439</v>
      </c>
      <c r="FH560" s="36">
        <f t="shared" ca="1" si="1337"/>
        <v>3.5886704419317184E-2</v>
      </c>
      <c r="FI560" s="36">
        <f t="shared" ca="1" si="1338"/>
        <v>-0.14166746370799155</v>
      </c>
      <c r="FJ560" s="36">
        <f t="shared" ca="1" si="1339"/>
        <v>4.1687003099015794</v>
      </c>
      <c r="FK560" s="36">
        <f t="shared" si="1340"/>
        <v>0</v>
      </c>
      <c r="FL560" s="36">
        <f t="shared" si="1341"/>
        <v>0</v>
      </c>
      <c r="FM560" s="36">
        <f t="shared" ca="1" si="1342"/>
        <v>0</v>
      </c>
      <c r="FN560" s="36">
        <f t="shared" ca="1" si="1364"/>
        <v>4.1687003099015794</v>
      </c>
    </row>
    <row r="561" spans="2:170" x14ac:dyDescent="0.25">
      <c r="B561" s="2">
        <v>553</v>
      </c>
      <c r="C561" s="2">
        <f t="shared" si="1218"/>
        <v>47</v>
      </c>
      <c r="D561" s="2">
        <f t="shared" si="1367"/>
        <v>577</v>
      </c>
      <c r="E561" s="2">
        <f t="shared" si="1365"/>
        <v>49</v>
      </c>
      <c r="F561" s="189">
        <f t="shared" si="1369"/>
        <v>62548</v>
      </c>
      <c r="G561" s="2">
        <f t="shared" si="1368"/>
        <v>3</v>
      </c>
      <c r="H561" s="187">
        <f t="shared" si="1219"/>
        <v>80.666666666666671</v>
      </c>
      <c r="I561" s="186">
        <f t="shared" si="1366"/>
        <v>80</v>
      </c>
      <c r="J561" s="2">
        <f t="shared" si="1220"/>
        <v>0</v>
      </c>
      <c r="K561" s="2">
        <f t="shared" si="1221"/>
        <v>1</v>
      </c>
      <c r="L561">
        <f t="shared" si="1222"/>
        <v>2</v>
      </c>
      <c r="M561" s="190">
        <f t="shared" si="1343"/>
        <v>5.0358038969999998E-2</v>
      </c>
      <c r="N561">
        <f t="shared" si="1223"/>
        <v>1</v>
      </c>
      <c r="O561">
        <f t="shared" si="1224"/>
        <v>100</v>
      </c>
      <c r="P561" s="58">
        <f t="shared" si="1225"/>
        <v>0.226611175365</v>
      </c>
      <c r="Q561" s="106">
        <f t="shared" si="1226"/>
        <v>0.226611175365</v>
      </c>
      <c r="R561" s="59">
        <f t="shared" si="1227"/>
        <v>0.226611175365</v>
      </c>
      <c r="S561" s="32">
        <f t="shared" si="1344"/>
        <v>2.1186784528983038E-2</v>
      </c>
      <c r="T561">
        <f t="shared" si="1228"/>
        <v>1</v>
      </c>
      <c r="U561" s="32">
        <f t="shared" si="1345"/>
        <v>1.1901275099999999E-3</v>
      </c>
      <c r="V561">
        <f t="shared" si="1229"/>
        <v>1</v>
      </c>
      <c r="W561">
        <f t="shared" si="1230"/>
        <v>100</v>
      </c>
      <c r="X561" s="58">
        <f t="shared" si="1231"/>
        <v>5.3555737949999996E-3</v>
      </c>
      <c r="Y561" s="58">
        <f t="shared" si="1232"/>
        <v>5.3555737949999996E-3</v>
      </c>
      <c r="Z561" s="32">
        <f t="shared" si="1233"/>
        <v>5.3555737949999996E-3</v>
      </c>
      <c r="AA561" s="32">
        <f t="shared" si="1234"/>
        <v>4.4739707890339986E-4</v>
      </c>
      <c r="AB561" s="59">
        <f t="shared" si="1235"/>
        <v>4.9056245199999996E-3</v>
      </c>
      <c r="AC561" s="59">
        <f t="shared" si="1236"/>
        <v>4.9056245199999996E-3</v>
      </c>
      <c r="AD561">
        <f t="shared" si="1237"/>
        <v>1</v>
      </c>
      <c r="AE561" s="59">
        <f t="shared" si="1238"/>
        <v>4.9056245199999996E-3</v>
      </c>
      <c r="AF561" s="59">
        <f t="shared" si="1239"/>
        <v>4.1758461800000006E-3</v>
      </c>
      <c r="AG561" s="59">
        <f t="shared" si="1240"/>
        <v>4.1758461800000006E-3</v>
      </c>
      <c r="AH561">
        <f t="shared" si="1241"/>
        <v>1</v>
      </c>
      <c r="AI561" s="59">
        <f t="shared" si="1242"/>
        <v>4.1758461800000006E-3</v>
      </c>
      <c r="AJ561" s="59">
        <f t="shared" si="1243"/>
        <v>0</v>
      </c>
      <c r="AK561" s="59">
        <f t="shared" si="1244"/>
        <v>0</v>
      </c>
      <c r="AL561" s="59">
        <f t="shared" si="1245"/>
        <v>0</v>
      </c>
      <c r="AM561" s="12">
        <f t="shared" si="1346"/>
        <v>5.2588500618782838E-4</v>
      </c>
      <c r="AN561" s="12">
        <f t="shared" si="1347"/>
        <v>0</v>
      </c>
      <c r="AO561" s="66">
        <f t="shared" si="1246"/>
        <v>1.1141812313124432E-5</v>
      </c>
      <c r="AP561" s="66">
        <f t="shared" si="1247"/>
        <v>2.3527941560753078E-7</v>
      </c>
      <c r="AQ561" s="59">
        <f t="shared" si="1248"/>
        <v>2.5797943810553622E-6</v>
      </c>
      <c r="AR561" s="59">
        <f t="shared" si="1249"/>
        <v>2.1960148942087198E-6</v>
      </c>
      <c r="AS561" s="59">
        <f t="shared" si="1250"/>
        <v>0</v>
      </c>
      <c r="AT561" s="12">
        <f t="shared" si="1251"/>
        <v>5.0973210518383239E-4</v>
      </c>
      <c r="AU561" s="59">
        <f t="shared" si="1348"/>
        <v>5.9292306307801024E-20</v>
      </c>
      <c r="AV561" s="59">
        <f t="shared" si="1349"/>
        <v>0</v>
      </c>
      <c r="AW561" s="70">
        <f t="shared" si="1252"/>
        <v>0</v>
      </c>
      <c r="AX561" s="20">
        <f t="shared" si="1253"/>
        <v>200000</v>
      </c>
      <c r="AY561" s="20">
        <f t="shared" si="1254"/>
        <v>0</v>
      </c>
      <c r="AZ561" s="20">
        <f t="shared" si="1255"/>
        <v>0</v>
      </c>
      <c r="BA561" s="20">
        <f t="shared" si="1256"/>
        <v>200000</v>
      </c>
      <c r="BB561" s="36">
        <f t="shared" si="1257"/>
        <v>1</v>
      </c>
      <c r="BC561" s="36">
        <f t="shared" si="1258"/>
        <v>0</v>
      </c>
      <c r="BD561" s="80">
        <f t="shared" si="1259"/>
        <v>2.2283624626248861</v>
      </c>
      <c r="BE561" s="36">
        <f t="shared" si="1260"/>
        <v>0</v>
      </c>
      <c r="BF561" s="36">
        <f t="shared" si="1261"/>
        <v>0</v>
      </c>
      <c r="BG561" s="36">
        <f t="shared" si="1262"/>
        <v>2.2283624626248861</v>
      </c>
      <c r="BH561" s="36">
        <f t="shared" si="1263"/>
        <v>4.7055883121506152E-2</v>
      </c>
      <c r="BI561" s="36">
        <f t="shared" si="1264"/>
        <v>0</v>
      </c>
      <c r="BJ561" s="36">
        <f t="shared" si="1265"/>
        <v>0</v>
      </c>
      <c r="BK561" s="36">
        <f t="shared" si="1266"/>
        <v>4.7055883121506152E-2</v>
      </c>
      <c r="BL561" s="68">
        <f ca="1">IF(OR(AT561=0,E561&gt;ProjTerm),0,VLOOKUP(D561,'Life Events'!$AE$5:$AI$1206,5,FALSE))</f>
        <v>4.9541718069018634E-18</v>
      </c>
      <c r="BM561" s="93">
        <f t="shared" ca="1" si="1267"/>
        <v>4.9541718069018634E-18</v>
      </c>
      <c r="BN561" s="93">
        <f t="shared" ca="1" si="1268"/>
        <v>2.5253004245744776E-21</v>
      </c>
      <c r="BO561" s="36">
        <f t="shared" ca="1" si="1269"/>
        <v>3.8441822018530393E-19</v>
      </c>
      <c r="BP561" s="36">
        <f t="shared" si="1270"/>
        <v>9.5123387156314761E-4</v>
      </c>
      <c r="BQ561" s="36">
        <f t="shared" si="1271"/>
        <v>98.349687227182045</v>
      </c>
      <c r="BR561" s="36">
        <f t="shared" si="1272"/>
        <v>154.78110000000001</v>
      </c>
      <c r="BS561" s="36">
        <f t="shared" si="1273"/>
        <v>152.22672773679187</v>
      </c>
      <c r="BT561" s="36">
        <f t="shared" si="1274"/>
        <v>7.7594850394521006E-2</v>
      </c>
      <c r="BU561" s="70" cm="1">
        <f t="array" ref="BU561">IF(AND(ActInt=1,$J561=0),INDEX(Tbl_FwdNom,$B561-IVP,MATCH(ValnDt,Tbl_FwdNom_Cols)),INDEX(Tbl_FwdNom,$B561,MATCH(StartDt,Tbl_FwdNom_Cols)))</f>
        <v>11.089078039</v>
      </c>
      <c r="BV561" s="70" cm="1">
        <f t="array" ref="BV561">INDEX(Tbl_FwdReal,$B561,MATCH(StartDt,Tbl_FwdReal_Cols))</f>
        <v>4.185320527</v>
      </c>
      <c r="BW561" s="70" cm="1">
        <f t="array" ref="BW561">IF(RunType&lt;&gt;"OPN",INDEX(Tbl_FwdReal,$B561,MATCH(ValnDt,Tbl_FwdReal_Cols)),IF(AND($J561=0,ActInt=1),INDEX(Tbl_FwdReal,$B561-IVP,MATCH(ValnDt,Tbl_FwdReal_Cols)),-999))*$K561</f>
        <v>4.185320527</v>
      </c>
      <c r="BX561" s="70">
        <f t="shared" si="1275"/>
        <v>4.1853205269999999E-2</v>
      </c>
      <c r="BY561" s="70">
        <f t="shared" si="1350"/>
        <v>6.6264205716110247E-2</v>
      </c>
      <c r="BZ561" s="64">
        <f t="shared" si="1363"/>
        <v>5.3610813407598545E-3</v>
      </c>
      <c r="CA561" s="70" cm="1">
        <f t="array" ref="CA561">IF($J561=1,CA560*(1+INDEX(Tbl_CPI,$B561,MATCH(IF(RunType="OPN",StartDt,ValnDt),Tbl_CPI_Cols))),0)</f>
        <v>0</v>
      </c>
      <c r="CB561" s="70">
        <f t="shared" si="1351"/>
        <v>23.274851242106934</v>
      </c>
      <c r="CC561" s="70">
        <f t="shared" si="1352"/>
        <v>23.150738251243379</v>
      </c>
      <c r="CD561" s="36">
        <f t="shared" si="1276"/>
        <v>119.45005692922777</v>
      </c>
      <c r="CE561" s="36">
        <f t="shared" si="1277"/>
        <v>1.5755466320757958</v>
      </c>
      <c r="CF561" s="36">
        <f t="shared" si="1278"/>
        <v>0</v>
      </c>
      <c r="CG561" s="36">
        <f t="shared" si="1279"/>
        <v>6.3645550277721785E-2</v>
      </c>
      <c r="CH561" s="36">
        <f t="shared" si="1280"/>
        <v>6.2816993927363396E-2</v>
      </c>
      <c r="CI561" s="36">
        <f t="shared" si="1281"/>
        <v>0</v>
      </c>
      <c r="CJ561" s="36">
        <f t="shared" si="1282"/>
        <v>0</v>
      </c>
      <c r="CK561" s="36">
        <f t="shared" si="1283"/>
        <v>0</v>
      </c>
      <c r="CL561" s="36">
        <f t="shared" si="1284"/>
        <v>8.2855635035839208E-4</v>
      </c>
      <c r="CM561" s="36">
        <f t="shared" si="1285"/>
        <v>6.3645550277721785E-2</v>
      </c>
      <c r="CN561" s="36">
        <f t="shared" ca="1" si="1286"/>
        <v>2.196872261480308</v>
      </c>
      <c r="CO561" s="20">
        <f t="shared" si="1287"/>
        <v>120000</v>
      </c>
      <c r="CP561" s="20">
        <f t="shared" si="1288"/>
        <v>2</v>
      </c>
      <c r="CQ561" s="64">
        <f t="shared" si="1289"/>
        <v>5.8484418029999999E-2</v>
      </c>
      <c r="CR561" s="64">
        <f t="shared" si="1290"/>
        <v>0.26317988113500002</v>
      </c>
      <c r="CS561" s="36">
        <f t="shared" si="1291"/>
        <v>1.5858469624703446</v>
      </c>
      <c r="CT561" s="36">
        <f t="shared" si="1292"/>
        <v>1.3370174775749317</v>
      </c>
      <c r="CU561" s="36">
        <f t="shared" si="1293"/>
        <v>2.8233529872903694E-2</v>
      </c>
      <c r="CV561" s="36">
        <f t="shared" si="1353"/>
        <v>1.3652510074478355</v>
      </c>
      <c r="CW561" s="36">
        <f t="shared" si="1294"/>
        <v>0</v>
      </c>
      <c r="CX561" s="36">
        <f t="shared" si="1295"/>
        <v>0</v>
      </c>
      <c r="CY561" s="36">
        <f t="shared" si="1296"/>
        <v>0</v>
      </c>
      <c r="CZ561" s="36">
        <f t="shared" si="1354"/>
        <v>0</v>
      </c>
      <c r="DA561" s="64">
        <f t="shared" si="1297"/>
        <v>8.8020285578072066E-3</v>
      </c>
      <c r="DB561" s="70">
        <f t="shared" si="1355"/>
        <v>0.9912747711556541</v>
      </c>
      <c r="DC561" s="70">
        <f>PRODUCT($DB$8:DB561)</f>
        <v>4.8654490765604316E-3</v>
      </c>
      <c r="DD561" s="36">
        <f t="shared" si="1298"/>
        <v>1.5625109437690148</v>
      </c>
      <c r="DE561" s="36">
        <f t="shared" si="1299"/>
        <v>62.910934555923667</v>
      </c>
      <c r="DF561" s="36">
        <f t="shared" si="1300"/>
        <v>1.0164968338371698</v>
      </c>
      <c r="DG561" s="36">
        <f t="shared" si="1301"/>
        <v>2.6724728739946302E-2</v>
      </c>
      <c r="DH561" s="36">
        <f t="shared" ca="1" si="1302"/>
        <v>4.5831997628144254E-18</v>
      </c>
      <c r="DI561" s="36">
        <f t="shared" si="1303"/>
        <v>1.3982796863565512</v>
      </c>
      <c r="DJ561" s="36">
        <f t="shared" ca="1" si="1304"/>
        <v>63.736475403608431</v>
      </c>
      <c r="DK561" s="36">
        <f t="shared" si="1305"/>
        <v>0</v>
      </c>
      <c r="DL561" s="36">
        <f t="shared" si="1306"/>
        <v>0</v>
      </c>
      <c r="DM561" s="36">
        <f t="shared" ca="1" si="1307"/>
        <v>63.736475403608431</v>
      </c>
      <c r="DN561" s="36">
        <f t="shared" ca="1" si="1356"/>
        <v>63.736475403613049</v>
      </c>
      <c r="DO561" s="64" cm="1">
        <f t="array" ref="DO561">IFERROR(INDEX(Tbl_FwdNom,$B561,MATCH(LIDt,Tbl_FwdNom_Cols,0)),0)</f>
        <v>8.3004819590000007</v>
      </c>
      <c r="DP561" s="64">
        <f t="shared" ca="1" si="1357"/>
        <v>8.2387831120000001</v>
      </c>
      <c r="DQ561" s="64">
        <f t="shared" ca="1" si="1308"/>
        <v>6.6192741412065548E-3</v>
      </c>
      <c r="DR561" s="70">
        <f t="shared" ca="1" si="1309"/>
        <v>0.9934242525339545</v>
      </c>
      <c r="DS561" s="70">
        <f ca="1">PRODUCT($DR$8:DR561)</f>
        <v>1.0429855040403242E-2</v>
      </c>
      <c r="DT561" s="36">
        <f t="shared" ca="1" si="1310"/>
        <v>66.08212927366101</v>
      </c>
      <c r="DU561" s="36">
        <f t="shared" ca="1" si="1311"/>
        <v>1.0582396931279643</v>
      </c>
      <c r="DV561" s="36">
        <f t="shared" ca="1" si="1312"/>
        <v>2.8067890561683597E-2</v>
      </c>
      <c r="DW561" s="36">
        <f t="shared" ca="1" si="1313"/>
        <v>4.699275245324095E-18</v>
      </c>
      <c r="DX561" s="36">
        <f t="shared" ca="1" si="1314"/>
        <v>1.6238445628797311</v>
      </c>
      <c r="DY561" s="36">
        <f t="shared" ca="1" si="1315"/>
        <v>1.7610098425396157E-2</v>
      </c>
      <c r="DZ561" s="36">
        <f t="shared" ca="1" si="1316"/>
        <v>1.4366709333462755</v>
      </c>
      <c r="EA561" s="36">
        <f t="shared" ca="1" si="1317"/>
        <v>0</v>
      </c>
      <c r="EB561" s="36">
        <f t="shared" ca="1" si="1318"/>
        <v>66.942737545119229</v>
      </c>
      <c r="EC561" s="36">
        <f t="shared" ca="1" si="1319"/>
        <v>0</v>
      </c>
      <c r="ED561" s="36">
        <f t="shared" ca="1" si="1320"/>
        <v>0</v>
      </c>
      <c r="EE561" s="36">
        <f t="shared" ca="1" si="1358"/>
        <v>0</v>
      </c>
      <c r="EF561" s="36">
        <f t="shared" ca="1" si="1321"/>
        <v>66.942737545119229</v>
      </c>
      <c r="EG561" s="64"/>
      <c r="EH561" s="64"/>
      <c r="EI561" s="64"/>
      <c r="EJ561" s="70"/>
      <c r="EK561" s="70"/>
      <c r="EL561" s="70"/>
      <c r="EM561" s="70"/>
      <c r="EN561" s="70"/>
      <c r="EO561" s="36">
        <f t="shared" ca="1" si="1322"/>
        <v>0.57528354685171668</v>
      </c>
      <c r="EP561" s="36">
        <f t="shared" ca="1" si="1323"/>
        <v>0</v>
      </c>
      <c r="EQ561" s="36">
        <f t="shared" si="1324"/>
        <v>1.7063141528637527</v>
      </c>
      <c r="ER561" s="36">
        <f t="shared" si="1325"/>
        <v>9.3661437251251686E-3</v>
      </c>
      <c r="ES561" s="36">
        <f t="shared" si="1326"/>
        <v>-8.5534505330520285E-3</v>
      </c>
      <c r="ET561" s="36">
        <f t="shared" ca="1" si="1327"/>
        <v>0</v>
      </c>
      <c r="EU561" s="36">
        <f t="shared" ca="1" si="1359"/>
        <v>9.3661437251251686E-3</v>
      </c>
      <c r="EV561" s="36">
        <f t="shared" si="1328"/>
        <v>2.3081514645062501E-2</v>
      </c>
      <c r="EW561" s="36">
        <f t="shared" si="1329"/>
        <v>2.2304389275848244</v>
      </c>
      <c r="EX561" s="36">
        <f t="shared" ca="1" si="1360"/>
        <v>3.9692007388187647</v>
      </c>
      <c r="EY561" s="36">
        <f t="shared" si="1330"/>
        <v>0</v>
      </c>
      <c r="EZ561" s="36">
        <f t="shared" si="1331"/>
        <v>0</v>
      </c>
      <c r="FA561" s="36">
        <f t="shared" si="1332"/>
        <v>0</v>
      </c>
      <c r="FB561" s="36">
        <f t="shared" si="1333"/>
        <v>0</v>
      </c>
      <c r="FC561" s="36">
        <f t="shared" si="1361"/>
        <v>0</v>
      </c>
      <c r="FD561" s="36">
        <f t="shared" si="1334"/>
        <v>0</v>
      </c>
      <c r="FE561" s="36">
        <f t="shared" si="1335"/>
        <v>0</v>
      </c>
      <c r="FF561" s="36">
        <f t="shared" si="1362"/>
        <v>0</v>
      </c>
      <c r="FG561" s="36">
        <f t="shared" ca="1" si="1336"/>
        <v>3.9692007388187647</v>
      </c>
      <c r="FH561" s="36">
        <f t="shared" ca="1" si="1337"/>
        <v>3.4937018254752233E-2</v>
      </c>
      <c r="FI561" s="36">
        <f t="shared" ca="1" si="1338"/>
        <v>-0.13731614252250166</v>
      </c>
      <c r="FJ561" s="36">
        <f t="shared" ca="1" si="1339"/>
        <v>4.0589779375428492</v>
      </c>
      <c r="FK561" s="36">
        <f t="shared" si="1340"/>
        <v>0</v>
      </c>
      <c r="FL561" s="36">
        <f t="shared" si="1341"/>
        <v>0</v>
      </c>
      <c r="FM561" s="36">
        <f t="shared" ca="1" si="1342"/>
        <v>0</v>
      </c>
      <c r="FN561" s="36">
        <f t="shared" ca="1" si="1364"/>
        <v>4.0589779375428492</v>
      </c>
    </row>
    <row r="562" spans="2:170" x14ac:dyDescent="0.25">
      <c r="B562" s="2">
        <v>554</v>
      </c>
      <c r="C562" s="2">
        <f t="shared" si="1218"/>
        <v>47</v>
      </c>
      <c r="D562" s="2">
        <f t="shared" si="1367"/>
        <v>578</v>
      </c>
      <c r="E562" s="2">
        <f t="shared" si="1365"/>
        <v>49</v>
      </c>
      <c r="F562" s="189">
        <f t="shared" si="1369"/>
        <v>62578</v>
      </c>
      <c r="G562" s="2">
        <f t="shared" si="1368"/>
        <v>4</v>
      </c>
      <c r="H562" s="187">
        <f t="shared" si="1219"/>
        <v>80.75</v>
      </c>
      <c r="I562" s="186">
        <f t="shared" si="1366"/>
        <v>80</v>
      </c>
      <c r="J562" s="2">
        <f t="shared" si="1220"/>
        <v>0</v>
      </c>
      <c r="K562" s="2">
        <f t="shared" si="1221"/>
        <v>1</v>
      </c>
      <c r="L562">
        <f t="shared" si="1222"/>
        <v>2</v>
      </c>
      <c r="M562" s="190">
        <f t="shared" si="1343"/>
        <v>5.0358038969999998E-2</v>
      </c>
      <c r="N562">
        <f t="shared" si="1223"/>
        <v>1</v>
      </c>
      <c r="O562">
        <f t="shared" si="1224"/>
        <v>100</v>
      </c>
      <c r="P562" s="58">
        <f t="shared" si="1225"/>
        <v>0.226611175365</v>
      </c>
      <c r="Q562" s="106">
        <f t="shared" si="1226"/>
        <v>0.226611175365</v>
      </c>
      <c r="R562" s="59">
        <f t="shared" si="1227"/>
        <v>0.226611175365</v>
      </c>
      <c r="S562" s="32">
        <f t="shared" si="1344"/>
        <v>2.1186784528983038E-2</v>
      </c>
      <c r="T562">
        <f t="shared" si="1228"/>
        <v>1</v>
      </c>
      <c r="U562" s="32">
        <f t="shared" si="1345"/>
        <v>1.1901275099999999E-3</v>
      </c>
      <c r="V562">
        <f t="shared" si="1229"/>
        <v>1</v>
      </c>
      <c r="W562">
        <f t="shared" si="1230"/>
        <v>100</v>
      </c>
      <c r="X562" s="58">
        <f t="shared" si="1231"/>
        <v>5.3555737949999996E-3</v>
      </c>
      <c r="Y562" s="58">
        <f t="shared" si="1232"/>
        <v>5.3555737949999996E-3</v>
      </c>
      <c r="Z562" s="32">
        <f t="shared" si="1233"/>
        <v>5.3555737949999996E-3</v>
      </c>
      <c r="AA562" s="32">
        <f t="shared" si="1234"/>
        <v>4.4739707890339986E-4</v>
      </c>
      <c r="AB562" s="59">
        <f t="shared" si="1235"/>
        <v>4.9056245199999996E-3</v>
      </c>
      <c r="AC562" s="59">
        <f t="shared" si="1236"/>
        <v>4.9056245199999996E-3</v>
      </c>
      <c r="AD562">
        <f t="shared" si="1237"/>
        <v>1</v>
      </c>
      <c r="AE562" s="59">
        <f t="shared" si="1238"/>
        <v>4.9056245199999996E-3</v>
      </c>
      <c r="AF562" s="59">
        <f t="shared" si="1239"/>
        <v>4.1758461800000006E-3</v>
      </c>
      <c r="AG562" s="59">
        <f t="shared" si="1240"/>
        <v>4.1758461800000006E-3</v>
      </c>
      <c r="AH562">
        <f t="shared" si="1241"/>
        <v>1</v>
      </c>
      <c r="AI562" s="59">
        <f t="shared" si="1242"/>
        <v>4.1758461800000006E-3</v>
      </c>
      <c r="AJ562" s="59">
        <f t="shared" si="1243"/>
        <v>0</v>
      </c>
      <c r="AK562" s="59">
        <f t="shared" si="1244"/>
        <v>0</v>
      </c>
      <c r="AL562" s="59">
        <f t="shared" si="1245"/>
        <v>0</v>
      </c>
      <c r="AM562" s="12">
        <f t="shared" si="1346"/>
        <v>5.0973210518383239E-4</v>
      </c>
      <c r="AN562" s="12">
        <f t="shared" si="1347"/>
        <v>0</v>
      </c>
      <c r="AO562" s="66">
        <f t="shared" si="1246"/>
        <v>1.0799584280034775E-5</v>
      </c>
      <c r="AP562" s="66">
        <f t="shared" si="1247"/>
        <v>2.2805265488252717E-7</v>
      </c>
      <c r="AQ562" s="59">
        <f t="shared" si="1248"/>
        <v>2.5005543138210269E-6</v>
      </c>
      <c r="AR562" s="59">
        <f t="shared" si="1249"/>
        <v>2.128562864255265E-6</v>
      </c>
      <c r="AS562" s="59">
        <f t="shared" si="1250"/>
        <v>0</v>
      </c>
      <c r="AT562" s="12">
        <f t="shared" si="1251"/>
        <v>4.9407535107083881E-4</v>
      </c>
      <c r="AU562" s="59">
        <f t="shared" si="1348"/>
        <v>1.1858461261560205E-20</v>
      </c>
      <c r="AV562" s="59">
        <f t="shared" si="1349"/>
        <v>0</v>
      </c>
      <c r="AW562" s="70">
        <f t="shared" si="1252"/>
        <v>0</v>
      </c>
      <c r="AX562" s="20">
        <f t="shared" si="1253"/>
        <v>200000</v>
      </c>
      <c r="AY562" s="20">
        <f t="shared" si="1254"/>
        <v>0</v>
      </c>
      <c r="AZ562" s="20">
        <f t="shared" si="1255"/>
        <v>0</v>
      </c>
      <c r="BA562" s="20">
        <f t="shared" si="1256"/>
        <v>200000</v>
      </c>
      <c r="BB562" s="36">
        <f t="shared" si="1257"/>
        <v>1</v>
      </c>
      <c r="BC562" s="36">
        <f t="shared" si="1258"/>
        <v>0</v>
      </c>
      <c r="BD562" s="80">
        <f t="shared" si="1259"/>
        <v>2.159916856006955</v>
      </c>
      <c r="BE562" s="36">
        <f t="shared" si="1260"/>
        <v>0</v>
      </c>
      <c r="BF562" s="36">
        <f t="shared" si="1261"/>
        <v>0</v>
      </c>
      <c r="BG562" s="36">
        <f t="shared" si="1262"/>
        <v>2.159916856006955</v>
      </c>
      <c r="BH562" s="36">
        <f t="shared" si="1263"/>
        <v>4.5610530976505435E-2</v>
      </c>
      <c r="BI562" s="36">
        <f t="shared" si="1264"/>
        <v>0</v>
      </c>
      <c r="BJ562" s="36">
        <f t="shared" si="1265"/>
        <v>0</v>
      </c>
      <c r="BK562" s="36">
        <f t="shared" si="1266"/>
        <v>4.5610530976505435E-2</v>
      </c>
      <c r="BL562" s="68">
        <f ca="1">IF(OR(AT562=0,E562&gt;ProjTerm),0,VLOOKUP(D562,'Life Events'!$AE$5:$AI$1206,5,FALSE))</f>
        <v>4.8020011882075324E-18</v>
      </c>
      <c r="BM562" s="93">
        <f t="shared" ca="1" si="1267"/>
        <v>4.8020011882075324E-18</v>
      </c>
      <c r="BN562" s="93">
        <f t="shared" ca="1" si="1268"/>
        <v>2.3725504229062216E-21</v>
      </c>
      <c r="BO562" s="36">
        <f t="shared" ca="1" si="1269"/>
        <v>3.6116829320439463E-19</v>
      </c>
      <c r="BP562" s="36">
        <f t="shared" si="1270"/>
        <v>9.2201610270072933E-4</v>
      </c>
      <c r="BQ562" s="36">
        <f t="shared" si="1271"/>
        <v>98.350424085438846</v>
      </c>
      <c r="BR562" s="36">
        <f t="shared" si="1272"/>
        <v>154.78110000000001</v>
      </c>
      <c r="BS562" s="36">
        <f t="shared" si="1273"/>
        <v>152.22786825410719</v>
      </c>
      <c r="BT562" s="36">
        <f t="shared" si="1274"/>
        <v>7.521203745041341E-2</v>
      </c>
      <c r="BU562" s="70" cm="1">
        <f t="array" ref="BU562">IF(AND(ActInt=1,$J562=0),INDEX(Tbl_FwdNom,$B562-IVP,MATCH(ValnDt,Tbl_FwdNom_Cols)),INDEX(Tbl_FwdNom,$B562,MATCH(StartDt,Tbl_FwdNom_Cols)))</f>
        <v>11.083046304</v>
      </c>
      <c r="BV562" s="70" cm="1">
        <f t="array" ref="BV562">INDEX(Tbl_FwdReal,$B562,MATCH(StartDt,Tbl_FwdReal_Cols))</f>
        <v>4.1819141740000001</v>
      </c>
      <c r="BW562" s="70" cm="1">
        <f t="array" ref="BW562">IF(RunType&lt;&gt;"OPN",INDEX(Tbl_FwdReal,$B562,MATCH(ValnDt,Tbl_FwdReal_Cols)),IF(AND($J562=0,ActInt=1),INDEX(Tbl_FwdReal,$B562-IVP,MATCH(ValnDt,Tbl_FwdReal_Cols)),-999))*$K562</f>
        <v>4.1819141740000001</v>
      </c>
      <c r="BX562" s="70">
        <f t="shared" si="1275"/>
        <v>4.1819141740000003E-2</v>
      </c>
      <c r="BY562" s="70">
        <f t="shared" si="1350"/>
        <v>6.6241172325496311E-2</v>
      </c>
      <c r="BZ562" s="64">
        <f t="shared" si="1363"/>
        <v>5.3592715091654863E-3</v>
      </c>
      <c r="CA562" s="70" cm="1">
        <f t="array" ref="CA562">IF($J562=1,CA561*(1+INDEX(Tbl_CPI,$B562,MATCH(IF(RunType="OPN",StartDt,ValnDt),Tbl_CPI_Cols))),0)</f>
        <v>0</v>
      </c>
      <c r="CB562" s="70">
        <f t="shared" si="1351"/>
        <v>23.399587489248823</v>
      </c>
      <c r="CC562" s="70">
        <f t="shared" si="1352"/>
        <v>23.150738251243379</v>
      </c>
      <c r="CD562" s="36">
        <f t="shared" si="1276"/>
        <v>119.45007320440985</v>
      </c>
      <c r="CE562" s="36">
        <f t="shared" si="1277"/>
        <v>1.5755584364300095</v>
      </c>
      <c r="CF562" s="36">
        <f t="shared" si="1278"/>
        <v>0</v>
      </c>
      <c r="CG562" s="36">
        <f t="shared" si="1279"/>
        <v>6.1690649997488335E-2</v>
      </c>
      <c r="CH562" s="36">
        <f t="shared" si="1280"/>
        <v>6.0887537278846722E-2</v>
      </c>
      <c r="CI562" s="36">
        <f t="shared" si="1281"/>
        <v>0</v>
      </c>
      <c r="CJ562" s="36">
        <f t="shared" si="1282"/>
        <v>0</v>
      </c>
      <c r="CK562" s="36">
        <f t="shared" si="1283"/>
        <v>0</v>
      </c>
      <c r="CL562" s="36">
        <f t="shared" si="1284"/>
        <v>8.0311271864161608E-4</v>
      </c>
      <c r="CM562" s="36">
        <f t="shared" si="1285"/>
        <v>6.1690649997488335E-2</v>
      </c>
      <c r="CN562" s="36">
        <f t="shared" ca="1" si="1286"/>
        <v>2.1293933334303463</v>
      </c>
      <c r="CO562" s="20">
        <f t="shared" si="1287"/>
        <v>120000</v>
      </c>
      <c r="CP562" s="20">
        <f t="shared" si="1288"/>
        <v>2</v>
      </c>
      <c r="CQ562" s="64">
        <f t="shared" si="1289"/>
        <v>5.8484418029999999E-2</v>
      </c>
      <c r="CR562" s="64">
        <f t="shared" si="1290"/>
        <v>0.26317988113500002</v>
      </c>
      <c r="CS562" s="36">
        <f t="shared" si="1291"/>
        <v>1.537136638557588</v>
      </c>
      <c r="CT562" s="36">
        <f t="shared" si="1292"/>
        <v>1.2959501136041729</v>
      </c>
      <c r="CU562" s="36">
        <f t="shared" si="1293"/>
        <v>2.7366318585903261E-2</v>
      </c>
      <c r="CV562" s="36">
        <f t="shared" si="1353"/>
        <v>1.3233164321900761</v>
      </c>
      <c r="CW562" s="36">
        <f t="shared" si="1294"/>
        <v>0</v>
      </c>
      <c r="CX562" s="36">
        <f t="shared" si="1295"/>
        <v>0</v>
      </c>
      <c r="CY562" s="36">
        <f t="shared" si="1296"/>
        <v>0</v>
      </c>
      <c r="CZ562" s="36">
        <f t="shared" si="1354"/>
        <v>0</v>
      </c>
      <c r="DA562" s="64">
        <f t="shared" si="1297"/>
        <v>8.797463919198778E-3</v>
      </c>
      <c r="DB562" s="70">
        <f t="shared" si="1355"/>
        <v>0.99127925650702919</v>
      </c>
      <c r="DC562" s="70">
        <f>PRODUCT($DB$8:DB562)</f>
        <v>4.8230187431856364E-3</v>
      </c>
      <c r="DD562" s="36">
        <f t="shared" si="1298"/>
        <v>1.5010450399697624</v>
      </c>
      <c r="DE562" s="36">
        <f t="shared" si="1299"/>
        <v>61.304474376795525</v>
      </c>
      <c r="DF562" s="36">
        <f t="shared" si="1300"/>
        <v>0.97982889708032683</v>
      </c>
      <c r="DG562" s="36">
        <f t="shared" si="1301"/>
        <v>2.6037822474085624E-2</v>
      </c>
      <c r="DH562" s="36">
        <f t="shared" ca="1" si="1302"/>
        <v>4.262352004157871E-18</v>
      </c>
      <c r="DI562" s="36">
        <f t="shared" si="1303"/>
        <v>1.3483476301812285</v>
      </c>
      <c r="DJ562" s="36">
        <f t="shared" ca="1" si="1304"/>
        <v>62.105568041613232</v>
      </c>
      <c r="DK562" s="36">
        <f t="shared" si="1305"/>
        <v>0</v>
      </c>
      <c r="DL562" s="36">
        <f t="shared" si="1306"/>
        <v>0</v>
      </c>
      <c r="DM562" s="36">
        <f t="shared" ca="1" si="1307"/>
        <v>62.105568041613232</v>
      </c>
      <c r="DN562" s="36">
        <f t="shared" ca="1" si="1356"/>
        <v>62.105568041617857</v>
      </c>
      <c r="DO562" s="64" cm="1">
        <f t="array" ref="DO562">IFERROR(INDEX(Tbl_FwdNom,$B562,MATCH(LIDt,Tbl_FwdNom_Cols,0)),0)</f>
        <v>8.2987676270000001</v>
      </c>
      <c r="DP562" s="64">
        <f t="shared" ca="1" si="1357"/>
        <v>8.2370697570000004</v>
      </c>
      <c r="DQ562" s="64">
        <f t="shared" ca="1" si="1308"/>
        <v>6.617946283306031E-3</v>
      </c>
      <c r="DR562" s="70">
        <f t="shared" ca="1" si="1309"/>
        <v>0.99342556298768447</v>
      </c>
      <c r="DS562" s="70">
        <f ca="1">PRODUCT($DR$8:DR562)</f>
        <v>1.0361284615392529E-2</v>
      </c>
      <c r="DT562" s="36">
        <f t="shared" ca="1" si="1310"/>
        <v>64.35954039947363</v>
      </c>
      <c r="DU562" s="36">
        <f t="shared" ca="1" si="1311"/>
        <v>1.0196325355954421</v>
      </c>
      <c r="DV562" s="36">
        <f t="shared" ca="1" si="1312"/>
        <v>2.7331626251005801E-2</v>
      </c>
      <c r="DW562" s="36">
        <f t="shared" ca="1" si="1313"/>
        <v>4.3692065032637253E-18</v>
      </c>
      <c r="DX562" s="36">
        <f t="shared" ca="1" si="1314"/>
        <v>1.5593790415188942</v>
      </c>
      <c r="DY562" s="36">
        <f t="shared" ca="1" si="1315"/>
        <v>1.6918213435346136E-2</v>
      </c>
      <c r="DZ562" s="36">
        <f t="shared" ca="1" si="1316"/>
        <v>1.3848882566800673</v>
      </c>
      <c r="EA562" s="36">
        <f t="shared" ca="1" si="1317"/>
        <v>0</v>
      </c>
      <c r="EB562" s="36">
        <f t="shared" ca="1" si="1318"/>
        <v>65.194268737414589</v>
      </c>
      <c r="EC562" s="36">
        <f t="shared" ca="1" si="1319"/>
        <v>0</v>
      </c>
      <c r="ED562" s="36">
        <f t="shared" ca="1" si="1320"/>
        <v>0</v>
      </c>
      <c r="EE562" s="36">
        <f t="shared" ca="1" si="1358"/>
        <v>0</v>
      </c>
      <c r="EF562" s="36">
        <f t="shared" ca="1" si="1321"/>
        <v>65.194268737414589</v>
      </c>
      <c r="EG562" s="64"/>
      <c r="EH562" s="64"/>
      <c r="EI562" s="64"/>
      <c r="EJ562" s="70"/>
      <c r="EK562" s="70"/>
      <c r="EL562" s="70"/>
      <c r="EM562" s="70"/>
      <c r="EN562" s="70"/>
      <c r="EO562" s="36">
        <f t="shared" ca="1" si="1322"/>
        <v>0.56017662143264069</v>
      </c>
      <c r="EP562" s="36">
        <f t="shared" ca="1" si="1323"/>
        <v>0</v>
      </c>
      <c r="EQ562" s="36">
        <f t="shared" si="1324"/>
        <v>1.6624567242427122</v>
      </c>
      <c r="ER562" s="36">
        <f t="shared" si="1325"/>
        <v>8.9976992726403474E-3</v>
      </c>
      <c r="ES562" s="36">
        <f t="shared" si="1326"/>
        <v>-8.2169757264512738E-3</v>
      </c>
      <c r="ET562" s="36">
        <f t="shared" ca="1" si="1327"/>
        <v>0</v>
      </c>
      <c r="EU562" s="36">
        <f t="shared" ca="1" si="1359"/>
        <v>8.9976992726403474E-3</v>
      </c>
      <c r="EV562" s="36">
        <f t="shared" si="1328"/>
        <v>2.2257282199211952E-2</v>
      </c>
      <c r="EW562" s="36">
        <f t="shared" si="1329"/>
        <v>2.1731099088364507</v>
      </c>
      <c r="EX562" s="36">
        <f t="shared" ca="1" si="1360"/>
        <v>3.8668216145510153</v>
      </c>
      <c r="EY562" s="36">
        <f t="shared" si="1330"/>
        <v>0</v>
      </c>
      <c r="EZ562" s="36">
        <f t="shared" si="1331"/>
        <v>0</v>
      </c>
      <c r="FA562" s="36">
        <f t="shared" si="1332"/>
        <v>0</v>
      </c>
      <c r="FB562" s="36">
        <f t="shared" si="1333"/>
        <v>0</v>
      </c>
      <c r="FC562" s="36">
        <f t="shared" si="1361"/>
        <v>0</v>
      </c>
      <c r="FD562" s="36">
        <f t="shared" si="1334"/>
        <v>0</v>
      </c>
      <c r="FE562" s="36">
        <f t="shared" si="1335"/>
        <v>0</v>
      </c>
      <c r="FF562" s="36">
        <f t="shared" si="1362"/>
        <v>0</v>
      </c>
      <c r="FG562" s="36">
        <f t="shared" ca="1" si="1336"/>
        <v>3.8668216145510153</v>
      </c>
      <c r="FH562" s="36">
        <f t="shared" ca="1" si="1337"/>
        <v>3.4018223635990524E-2</v>
      </c>
      <c r="FI562" s="36">
        <f t="shared" ca="1" si="1338"/>
        <v>-0.13309848295583862</v>
      </c>
      <c r="FJ562" s="36">
        <f t="shared" ca="1" si="1339"/>
        <v>3.9527415525427934</v>
      </c>
      <c r="FK562" s="36">
        <f t="shared" si="1340"/>
        <v>0</v>
      </c>
      <c r="FL562" s="36">
        <f t="shared" si="1341"/>
        <v>0</v>
      </c>
      <c r="FM562" s="36">
        <f t="shared" ca="1" si="1342"/>
        <v>0</v>
      </c>
      <c r="FN562" s="36">
        <f t="shared" ca="1" si="1364"/>
        <v>3.9527415525427934</v>
      </c>
    </row>
    <row r="563" spans="2:170" x14ac:dyDescent="0.25">
      <c r="B563" s="2">
        <v>555</v>
      </c>
      <c r="C563" s="2">
        <f t="shared" si="1218"/>
        <v>47</v>
      </c>
      <c r="D563" s="2">
        <f t="shared" si="1367"/>
        <v>579</v>
      </c>
      <c r="E563" s="2">
        <f t="shared" si="1365"/>
        <v>49</v>
      </c>
      <c r="F563" s="189">
        <f t="shared" si="1369"/>
        <v>62609</v>
      </c>
      <c r="G563" s="2">
        <f t="shared" si="1368"/>
        <v>5</v>
      </c>
      <c r="H563" s="187">
        <f t="shared" si="1219"/>
        <v>80.833333333333343</v>
      </c>
      <c r="I563" s="186">
        <f t="shared" si="1366"/>
        <v>80</v>
      </c>
      <c r="J563" s="2">
        <f t="shared" si="1220"/>
        <v>0</v>
      </c>
      <c r="K563" s="2">
        <f t="shared" si="1221"/>
        <v>1</v>
      </c>
      <c r="L563">
        <f t="shared" si="1222"/>
        <v>2</v>
      </c>
      <c r="M563" s="190">
        <f t="shared" si="1343"/>
        <v>5.0358038969999998E-2</v>
      </c>
      <c r="N563">
        <f t="shared" si="1223"/>
        <v>1</v>
      </c>
      <c r="O563">
        <f t="shared" si="1224"/>
        <v>100</v>
      </c>
      <c r="P563" s="58">
        <f t="shared" si="1225"/>
        <v>0.226611175365</v>
      </c>
      <c r="Q563" s="106">
        <f t="shared" si="1226"/>
        <v>0.226611175365</v>
      </c>
      <c r="R563" s="59">
        <f t="shared" si="1227"/>
        <v>0.226611175365</v>
      </c>
      <c r="S563" s="32">
        <f t="shared" si="1344"/>
        <v>2.1186784528983038E-2</v>
      </c>
      <c r="T563">
        <f t="shared" si="1228"/>
        <v>1</v>
      </c>
      <c r="U563" s="32">
        <f t="shared" si="1345"/>
        <v>1.1901275099999999E-3</v>
      </c>
      <c r="V563">
        <f t="shared" si="1229"/>
        <v>1</v>
      </c>
      <c r="W563">
        <f t="shared" si="1230"/>
        <v>100</v>
      </c>
      <c r="X563" s="58">
        <f t="shared" si="1231"/>
        <v>5.3555737949999996E-3</v>
      </c>
      <c r="Y563" s="58">
        <f t="shared" si="1232"/>
        <v>5.3555737949999996E-3</v>
      </c>
      <c r="Z563" s="32">
        <f t="shared" si="1233"/>
        <v>5.3555737949999996E-3</v>
      </c>
      <c r="AA563" s="32">
        <f t="shared" si="1234"/>
        <v>4.4739707890339986E-4</v>
      </c>
      <c r="AB563" s="59">
        <f t="shared" si="1235"/>
        <v>4.9056245199999996E-3</v>
      </c>
      <c r="AC563" s="59">
        <f t="shared" si="1236"/>
        <v>4.9056245199999996E-3</v>
      </c>
      <c r="AD563">
        <f t="shared" si="1237"/>
        <v>1</v>
      </c>
      <c r="AE563" s="59">
        <f t="shared" si="1238"/>
        <v>4.9056245199999996E-3</v>
      </c>
      <c r="AF563" s="59">
        <f t="shared" si="1239"/>
        <v>4.1758461800000006E-3</v>
      </c>
      <c r="AG563" s="59">
        <f t="shared" si="1240"/>
        <v>4.1758461800000006E-3</v>
      </c>
      <c r="AH563">
        <f t="shared" si="1241"/>
        <v>1</v>
      </c>
      <c r="AI563" s="59">
        <f t="shared" si="1242"/>
        <v>4.1758461800000006E-3</v>
      </c>
      <c r="AJ563" s="59">
        <f t="shared" si="1243"/>
        <v>0</v>
      </c>
      <c r="AK563" s="59">
        <f t="shared" si="1244"/>
        <v>0</v>
      </c>
      <c r="AL563" s="59">
        <f t="shared" si="1245"/>
        <v>0</v>
      </c>
      <c r="AM563" s="12">
        <f t="shared" si="1346"/>
        <v>4.9407535107083881E-4</v>
      </c>
      <c r="AN563" s="12">
        <f t="shared" si="1347"/>
        <v>0</v>
      </c>
      <c r="AO563" s="66">
        <f t="shared" si="1246"/>
        <v>1.0467868004219511E-5</v>
      </c>
      <c r="AP563" s="66">
        <f t="shared" si="1247"/>
        <v>2.2104786882726506E-7</v>
      </c>
      <c r="AQ563" s="59">
        <f t="shared" si="1248"/>
        <v>2.4237481569407148E-6</v>
      </c>
      <c r="AR563" s="59">
        <f t="shared" si="1249"/>
        <v>2.0631826674013216E-6</v>
      </c>
      <c r="AS563" s="59">
        <f t="shared" si="1250"/>
        <v>0</v>
      </c>
      <c r="AT563" s="12">
        <f t="shared" si="1251"/>
        <v>4.7889950437344998E-4</v>
      </c>
      <c r="AU563" s="59">
        <f t="shared" si="1348"/>
        <v>0</v>
      </c>
      <c r="AV563" s="59">
        <f t="shared" si="1349"/>
        <v>-1.3552527156068805E-20</v>
      </c>
      <c r="AW563" s="70">
        <f t="shared" si="1252"/>
        <v>0</v>
      </c>
      <c r="AX563" s="20">
        <f t="shared" si="1253"/>
        <v>200000</v>
      </c>
      <c r="AY563" s="20">
        <f t="shared" si="1254"/>
        <v>0</v>
      </c>
      <c r="AZ563" s="20">
        <f t="shared" si="1255"/>
        <v>0</v>
      </c>
      <c r="BA563" s="20">
        <f t="shared" si="1256"/>
        <v>200000</v>
      </c>
      <c r="BB563" s="36">
        <f t="shared" si="1257"/>
        <v>1</v>
      </c>
      <c r="BC563" s="36">
        <f t="shared" si="1258"/>
        <v>0</v>
      </c>
      <c r="BD563" s="80">
        <f t="shared" si="1259"/>
        <v>2.0935736008439023</v>
      </c>
      <c r="BE563" s="36">
        <f t="shared" si="1260"/>
        <v>0</v>
      </c>
      <c r="BF563" s="36">
        <f t="shared" si="1261"/>
        <v>0</v>
      </c>
      <c r="BG563" s="36">
        <f t="shared" si="1262"/>
        <v>2.0935736008439023</v>
      </c>
      <c r="BH563" s="36">
        <f t="shared" si="1263"/>
        <v>4.4209573765453009E-2</v>
      </c>
      <c r="BI563" s="36">
        <f t="shared" si="1264"/>
        <v>0</v>
      </c>
      <c r="BJ563" s="36">
        <f t="shared" si="1265"/>
        <v>0</v>
      </c>
      <c r="BK563" s="36">
        <f t="shared" si="1266"/>
        <v>4.4209573765453009E-2</v>
      </c>
      <c r="BL563" s="68">
        <f ca="1">IF(OR(AT563=0,E563&gt;ProjTerm),0,VLOOKUP(D563,'Life Events'!$AE$5:$AI$1206,5,FALSE))</f>
        <v>4.6545045893284922E-18</v>
      </c>
      <c r="BM563" s="93">
        <f t="shared" ca="1" si="1267"/>
        <v>4.6545045893284922E-18</v>
      </c>
      <c r="BN563" s="93">
        <f t="shared" ca="1" si="1268"/>
        <v>2.2290399409333631E-21</v>
      </c>
      <c r="BO563" s="36">
        <f t="shared" ca="1" si="1269"/>
        <v>3.393297779741691E-19</v>
      </c>
      <c r="BP563" s="36">
        <f t="shared" si="1270"/>
        <v>8.9369577666790123E-4</v>
      </c>
      <c r="BQ563" s="36">
        <f t="shared" si="1271"/>
        <v>98.352678930008437</v>
      </c>
      <c r="BR563" s="36">
        <f t="shared" si="1272"/>
        <v>154.78110000000001</v>
      </c>
      <c r="BS563" s="36">
        <f t="shared" si="1273"/>
        <v>152.2313583273353</v>
      </c>
      <c r="BT563" s="36">
        <f t="shared" si="1274"/>
        <v>7.2903522053057945E-2</v>
      </c>
      <c r="BU563" s="70" cm="1">
        <f t="array" ref="BU563">IF(AND(ActInt=1,$J563=0),INDEX(Tbl_FwdNom,$B563-IVP,MATCH(ValnDt,Tbl_FwdNom_Cols)),INDEX(Tbl_FwdNom,$B563,MATCH(StartDt,Tbl_FwdNom_Cols)))</f>
        <v>11.077014896</v>
      </c>
      <c r="BV563" s="70" cm="1">
        <f t="array" ref="BV563">INDEX(Tbl_FwdReal,$B563,MATCH(StartDt,Tbl_FwdReal_Cols))</f>
        <v>4.1785079329999997</v>
      </c>
      <c r="BW563" s="70" cm="1">
        <f t="array" ref="BW563">IF(RunType&lt;&gt;"OPN",INDEX(Tbl_FwdReal,$B563,MATCH(ValnDt,Tbl_FwdReal_Cols)),IF(AND($J563=0,ActInt=1),INDEX(Tbl_FwdReal,$B563-IVP,MATCH(ValnDt,Tbl_FwdReal_Cols)),-999))*$K563</f>
        <v>4.1785079329999997</v>
      </c>
      <c r="BX563" s="70">
        <f t="shared" si="1275"/>
        <v>4.1785079329999995E-2</v>
      </c>
      <c r="BY563" s="70">
        <f t="shared" si="1350"/>
        <v>6.6218139421200028E-2</v>
      </c>
      <c r="BZ563" s="64">
        <f t="shared" si="1363"/>
        <v>5.357461679944997E-3</v>
      </c>
      <c r="CA563" s="70" cm="1">
        <f t="array" ref="CA563">IF($J563=1,CA562*(1+INDEX(Tbl_CPI,$B563,MATCH(IF(RunType="OPN",StartDt,ValnDt),Tbl_CPI_Cols))),0)</f>
        <v>0</v>
      </c>
      <c r="CB563" s="70">
        <f t="shared" si="1351"/>
        <v>23.524949882548995</v>
      </c>
      <c r="CC563" s="70">
        <f t="shared" si="1352"/>
        <v>23.150738251243379</v>
      </c>
      <c r="CD563" s="36">
        <f t="shared" si="1276"/>
        <v>119.45012300775483</v>
      </c>
      <c r="CE563" s="36">
        <f t="shared" si="1277"/>
        <v>1.5755945586879201</v>
      </c>
      <c r="CF563" s="36">
        <f t="shared" si="1278"/>
        <v>0</v>
      </c>
      <c r="CG563" s="36">
        <f t="shared" si="1279"/>
        <v>5.9795823895240387E-2</v>
      </c>
      <c r="CH563" s="36">
        <f t="shared" si="1280"/>
        <v>5.9017361460511349E-2</v>
      </c>
      <c r="CI563" s="36">
        <f t="shared" si="1281"/>
        <v>0</v>
      </c>
      <c r="CJ563" s="36">
        <f t="shared" si="1282"/>
        <v>0</v>
      </c>
      <c r="CK563" s="36">
        <f t="shared" si="1283"/>
        <v>0</v>
      </c>
      <c r="CL563" s="36">
        <f t="shared" si="1284"/>
        <v>7.7846243472903744E-4</v>
      </c>
      <c r="CM563" s="36">
        <f t="shared" si="1285"/>
        <v>5.9795823895240387E-2</v>
      </c>
      <c r="CN563" s="36">
        <f t="shared" ca="1" si="1286"/>
        <v>2.0639859567796295</v>
      </c>
      <c r="CO563" s="20">
        <f t="shared" si="1287"/>
        <v>120000</v>
      </c>
      <c r="CP563" s="20">
        <f t="shared" si="1288"/>
        <v>2</v>
      </c>
      <c r="CQ563" s="64">
        <f t="shared" si="1289"/>
        <v>5.8484418029999999E-2</v>
      </c>
      <c r="CR563" s="64">
        <f t="shared" si="1290"/>
        <v>0.26317988113500002</v>
      </c>
      <c r="CS563" s="36">
        <f t="shared" si="1291"/>
        <v>1.4899224840179397</v>
      </c>
      <c r="CT563" s="36">
        <f t="shared" si="1292"/>
        <v>1.2561441605063413</v>
      </c>
      <c r="CU563" s="36">
        <f t="shared" si="1293"/>
        <v>2.6525744259271806E-2</v>
      </c>
      <c r="CV563" s="36">
        <f t="shared" si="1353"/>
        <v>1.2826699047656132</v>
      </c>
      <c r="CW563" s="36">
        <f t="shared" si="1294"/>
        <v>0</v>
      </c>
      <c r="CX563" s="36">
        <f t="shared" si="1295"/>
        <v>0</v>
      </c>
      <c r="CY563" s="36">
        <f t="shared" si="1296"/>
        <v>0</v>
      </c>
      <c r="CZ563" s="36">
        <f t="shared" si="1354"/>
        <v>0</v>
      </c>
      <c r="DA563" s="64">
        <f t="shared" si="1297"/>
        <v>8.7928993008652423E-3</v>
      </c>
      <c r="DB563" s="70">
        <f t="shared" si="1355"/>
        <v>0.99128374187907242</v>
      </c>
      <c r="DC563" s="70">
        <f>PRODUCT($DB$8:DB563)</f>
        <v>4.7809800668979583E-3</v>
      </c>
      <c r="DD563" s="36">
        <f t="shared" si="1298"/>
        <v>1.4413400557992218</v>
      </c>
      <c r="DE563" s="36">
        <f t="shared" si="1299"/>
        <v>59.749944845839259</v>
      </c>
      <c r="DF563" s="36">
        <f t="shared" si="1300"/>
        <v>0.94423486013897906</v>
      </c>
      <c r="DG563" s="36">
        <f t="shared" si="1301"/>
        <v>2.5373074648446164E-2</v>
      </c>
      <c r="DH563" s="36">
        <f t="shared" ca="1" si="1302"/>
        <v>3.9605006581411033E-18</v>
      </c>
      <c r="DI563" s="36">
        <f t="shared" si="1303"/>
        <v>1.2998819125626089</v>
      </c>
      <c r="DJ563" s="36">
        <f t="shared" ca="1" si="1304"/>
        <v>60.527348488093175</v>
      </c>
      <c r="DK563" s="36">
        <f t="shared" si="1305"/>
        <v>0</v>
      </c>
      <c r="DL563" s="36">
        <f t="shared" si="1306"/>
        <v>0</v>
      </c>
      <c r="DM563" s="36">
        <f t="shared" ca="1" si="1307"/>
        <v>60.527348488093175</v>
      </c>
      <c r="DN563" s="36">
        <f t="shared" ca="1" si="1356"/>
        <v>60.5273484880978</v>
      </c>
      <c r="DO563" s="64" cm="1">
        <f t="array" ref="DO563">IFERROR(INDEX(Tbl_FwdNom,$B563,MATCH(LIDt,Tbl_FwdNom_Cols,0)),0)</f>
        <v>8.2970533230000001</v>
      </c>
      <c r="DP563" s="64">
        <f t="shared" ca="1" si="1357"/>
        <v>8.2353564289999994</v>
      </c>
      <c r="DQ563" s="64">
        <f t="shared" ca="1" si="1308"/>
        <v>6.6166184270630701E-3</v>
      </c>
      <c r="DR563" s="70">
        <f t="shared" ca="1" si="1309"/>
        <v>0.99342687344323588</v>
      </c>
      <c r="DS563" s="70">
        <f ca="1">PRODUCT($DR$8:DR563)</f>
        <v>1.0293178580324901E-2</v>
      </c>
      <c r="DT563" s="36">
        <f t="shared" ca="1" si="1310"/>
        <v>62.691809319594192</v>
      </c>
      <c r="DU563" s="36">
        <f t="shared" ca="1" si="1311"/>
        <v>0.98216948125384285</v>
      </c>
      <c r="DV563" s="36">
        <f t="shared" ca="1" si="1312"/>
        <v>2.6618773416231905E-2</v>
      </c>
      <c r="DW563" s="36">
        <f t="shared" ca="1" si="1313"/>
        <v>4.0587860975506946E-18</v>
      </c>
      <c r="DX563" s="36">
        <f t="shared" ca="1" si="1314"/>
        <v>1.4967933355667262</v>
      </c>
      <c r="DY563" s="36">
        <f t="shared" ca="1" si="1315"/>
        <v>1.6246541574495989E-2</v>
      </c>
      <c r="DZ563" s="36">
        <f t="shared" ca="1" si="1316"/>
        <v>1.3346436770167722</v>
      </c>
      <c r="EA563" s="36">
        <f t="shared" ca="1" si="1317"/>
        <v>0</v>
      </c>
      <c r="EB563" s="36">
        <f t="shared" ca="1" si="1318"/>
        <v>63.501456910456341</v>
      </c>
      <c r="EC563" s="36">
        <f t="shared" ca="1" si="1319"/>
        <v>0</v>
      </c>
      <c r="ED563" s="36">
        <f t="shared" ca="1" si="1320"/>
        <v>0</v>
      </c>
      <c r="EE563" s="36">
        <f t="shared" ca="1" si="1358"/>
        <v>0</v>
      </c>
      <c r="EF563" s="36">
        <f t="shared" ca="1" si="1321"/>
        <v>63.501456910456341</v>
      </c>
      <c r="EG563" s="64"/>
      <c r="EH563" s="64"/>
      <c r="EI563" s="64"/>
      <c r="EJ563" s="70"/>
      <c r="EK563" s="70"/>
      <c r="EL563" s="70"/>
      <c r="EM563" s="70"/>
      <c r="EN563" s="70"/>
      <c r="EO563" s="36">
        <f t="shared" ca="1" si="1322"/>
        <v>0.54556222715481661</v>
      </c>
      <c r="EP563" s="36">
        <f t="shared" ca="1" si="1323"/>
        <v>0</v>
      </c>
      <c r="EQ563" s="36">
        <f t="shared" si="1324"/>
        <v>1.6200140624663706</v>
      </c>
      <c r="ER563" s="36">
        <f t="shared" si="1325"/>
        <v>8.6398102830767178E-3</v>
      </c>
      <c r="ES563" s="36">
        <f t="shared" si="1326"/>
        <v>-7.8901404932544255E-3</v>
      </c>
      <c r="ET563" s="36">
        <f t="shared" ca="1" si="1327"/>
        <v>0</v>
      </c>
      <c r="EU563" s="36">
        <f t="shared" ca="1" si="1359"/>
        <v>8.6398102830767178E-3</v>
      </c>
      <c r="EV563" s="36">
        <f t="shared" si="1328"/>
        <v>2.1457254721223989E-2</v>
      </c>
      <c r="EW563" s="36">
        <f t="shared" si="1329"/>
        <v>2.1176302277604959</v>
      </c>
      <c r="EX563" s="36">
        <f t="shared" ca="1" si="1360"/>
        <v>3.7677413552311672</v>
      </c>
      <c r="EY563" s="36">
        <f t="shared" si="1330"/>
        <v>0</v>
      </c>
      <c r="EZ563" s="36">
        <f t="shared" si="1331"/>
        <v>0</v>
      </c>
      <c r="FA563" s="36">
        <f t="shared" si="1332"/>
        <v>0</v>
      </c>
      <c r="FB563" s="36">
        <f t="shared" si="1333"/>
        <v>0</v>
      </c>
      <c r="FC563" s="36">
        <f t="shared" si="1361"/>
        <v>0</v>
      </c>
      <c r="FD563" s="36">
        <f t="shared" si="1334"/>
        <v>0</v>
      </c>
      <c r="FE563" s="36">
        <f t="shared" si="1335"/>
        <v>0</v>
      </c>
      <c r="FF563" s="36">
        <f t="shared" si="1362"/>
        <v>0</v>
      </c>
      <c r="FG563" s="36">
        <f t="shared" ca="1" si="1336"/>
        <v>3.7677413552311672</v>
      </c>
      <c r="FH563" s="36">
        <f t="shared" ca="1" si="1337"/>
        <v>3.3129370328253187E-2</v>
      </c>
      <c r="FI563" s="36">
        <f t="shared" ca="1" si="1338"/>
        <v>-0.12901037926358777</v>
      </c>
      <c r="FJ563" s="36">
        <f t="shared" ca="1" si="1339"/>
        <v>3.8498849558731782</v>
      </c>
      <c r="FK563" s="36">
        <f t="shared" si="1340"/>
        <v>0</v>
      </c>
      <c r="FL563" s="36">
        <f t="shared" si="1341"/>
        <v>0</v>
      </c>
      <c r="FM563" s="36">
        <f t="shared" ca="1" si="1342"/>
        <v>0</v>
      </c>
      <c r="FN563" s="36">
        <f t="shared" ca="1" si="1364"/>
        <v>3.8498849558731782</v>
      </c>
    </row>
    <row r="564" spans="2:170" x14ac:dyDescent="0.25">
      <c r="B564" s="2">
        <v>556</v>
      </c>
      <c r="C564" s="2">
        <f t="shared" si="1218"/>
        <v>47</v>
      </c>
      <c r="D564" s="2">
        <f t="shared" si="1367"/>
        <v>580</v>
      </c>
      <c r="E564" s="2">
        <f t="shared" si="1365"/>
        <v>49</v>
      </c>
      <c r="F564" s="189">
        <f t="shared" si="1369"/>
        <v>62639</v>
      </c>
      <c r="G564" s="2">
        <f t="shared" si="1368"/>
        <v>6</v>
      </c>
      <c r="H564" s="187">
        <f t="shared" si="1219"/>
        <v>80.916666666666671</v>
      </c>
      <c r="I564" s="186">
        <f t="shared" si="1366"/>
        <v>80</v>
      </c>
      <c r="J564" s="2">
        <f t="shared" si="1220"/>
        <v>0</v>
      </c>
      <c r="K564" s="2">
        <f t="shared" si="1221"/>
        <v>1</v>
      </c>
      <c r="L564">
        <f t="shared" si="1222"/>
        <v>2</v>
      </c>
      <c r="M564" s="190">
        <f t="shared" si="1343"/>
        <v>5.0358038969999998E-2</v>
      </c>
      <c r="N564">
        <f t="shared" si="1223"/>
        <v>1</v>
      </c>
      <c r="O564">
        <f t="shared" si="1224"/>
        <v>100</v>
      </c>
      <c r="P564" s="58">
        <f t="shared" si="1225"/>
        <v>0.226611175365</v>
      </c>
      <c r="Q564" s="106">
        <f t="shared" si="1226"/>
        <v>0.226611175365</v>
      </c>
      <c r="R564" s="59">
        <f t="shared" si="1227"/>
        <v>0.226611175365</v>
      </c>
      <c r="S564" s="32">
        <f t="shared" si="1344"/>
        <v>2.1186784528983038E-2</v>
      </c>
      <c r="T564">
        <f t="shared" si="1228"/>
        <v>1</v>
      </c>
      <c r="U564" s="32">
        <f t="shared" si="1345"/>
        <v>1.1901275099999999E-3</v>
      </c>
      <c r="V564">
        <f t="shared" si="1229"/>
        <v>1</v>
      </c>
      <c r="W564">
        <f t="shared" si="1230"/>
        <v>100</v>
      </c>
      <c r="X564" s="58">
        <f t="shared" si="1231"/>
        <v>5.3555737949999996E-3</v>
      </c>
      <c r="Y564" s="58">
        <f t="shared" si="1232"/>
        <v>5.3555737949999996E-3</v>
      </c>
      <c r="Z564" s="32">
        <f t="shared" si="1233"/>
        <v>5.3555737949999996E-3</v>
      </c>
      <c r="AA564" s="32">
        <f t="shared" si="1234"/>
        <v>4.4739707890339986E-4</v>
      </c>
      <c r="AB564" s="59">
        <f t="shared" si="1235"/>
        <v>4.9056245199999996E-3</v>
      </c>
      <c r="AC564" s="59">
        <f t="shared" si="1236"/>
        <v>4.9056245199999996E-3</v>
      </c>
      <c r="AD564">
        <f t="shared" si="1237"/>
        <v>1</v>
      </c>
      <c r="AE564" s="59">
        <f t="shared" si="1238"/>
        <v>4.9056245199999996E-3</v>
      </c>
      <c r="AF564" s="59">
        <f t="shared" si="1239"/>
        <v>4.1758461800000006E-3</v>
      </c>
      <c r="AG564" s="59">
        <f t="shared" si="1240"/>
        <v>4.1758461800000006E-3</v>
      </c>
      <c r="AH564">
        <f t="shared" si="1241"/>
        <v>1</v>
      </c>
      <c r="AI564" s="59">
        <f t="shared" si="1242"/>
        <v>4.1758461800000006E-3</v>
      </c>
      <c r="AJ564" s="59">
        <f t="shared" si="1243"/>
        <v>0</v>
      </c>
      <c r="AK564" s="59">
        <f t="shared" si="1244"/>
        <v>0</v>
      </c>
      <c r="AL564" s="59">
        <f t="shared" si="1245"/>
        <v>0</v>
      </c>
      <c r="AM564" s="12">
        <f t="shared" si="1346"/>
        <v>4.7889950437344998E-4</v>
      </c>
      <c r="AN564" s="12">
        <f t="shared" si="1347"/>
        <v>0</v>
      </c>
      <c r="AO564" s="66">
        <f t="shared" si="1246"/>
        <v>1.0146340610197056E-5</v>
      </c>
      <c r="AP564" s="66">
        <f t="shared" si="1247"/>
        <v>2.1425823934496749E-7</v>
      </c>
      <c r="AQ564" s="59">
        <f t="shared" si="1248"/>
        <v>2.3493011512702435E-6</v>
      </c>
      <c r="AR564" s="59">
        <f t="shared" si="1249"/>
        <v>1.9998106659417646E-6</v>
      </c>
      <c r="AS564" s="59">
        <f t="shared" si="1250"/>
        <v>0</v>
      </c>
      <c r="AT564" s="12">
        <f t="shared" si="1251"/>
        <v>4.6418979370669601E-4</v>
      </c>
      <c r="AU564" s="59">
        <f t="shared" si="1348"/>
        <v>5.9715822781428174E-20</v>
      </c>
      <c r="AV564" s="59">
        <f t="shared" si="1349"/>
        <v>0</v>
      </c>
      <c r="AW564" s="70">
        <f t="shared" si="1252"/>
        <v>0</v>
      </c>
      <c r="AX564" s="20">
        <f t="shared" si="1253"/>
        <v>200000</v>
      </c>
      <c r="AY564" s="20">
        <f t="shared" si="1254"/>
        <v>0</v>
      </c>
      <c r="AZ564" s="20">
        <f t="shared" si="1255"/>
        <v>0</v>
      </c>
      <c r="BA564" s="20">
        <f t="shared" si="1256"/>
        <v>200000</v>
      </c>
      <c r="BB564" s="36">
        <f t="shared" si="1257"/>
        <v>1</v>
      </c>
      <c r="BC564" s="36">
        <f t="shared" si="1258"/>
        <v>0</v>
      </c>
      <c r="BD564" s="80">
        <f t="shared" si="1259"/>
        <v>2.0292681220394111</v>
      </c>
      <c r="BE564" s="36">
        <f t="shared" si="1260"/>
        <v>0</v>
      </c>
      <c r="BF564" s="36">
        <f t="shared" si="1261"/>
        <v>0</v>
      </c>
      <c r="BG564" s="36">
        <f t="shared" si="1262"/>
        <v>2.0292681220394111</v>
      </c>
      <c r="BH564" s="36">
        <f t="shared" si="1263"/>
        <v>4.2851647868993495E-2</v>
      </c>
      <c r="BI564" s="36">
        <f t="shared" si="1264"/>
        <v>0</v>
      </c>
      <c r="BJ564" s="36">
        <f t="shared" si="1265"/>
        <v>0</v>
      </c>
      <c r="BK564" s="36">
        <f t="shared" si="1266"/>
        <v>4.2851647868993495E-2</v>
      </c>
      <c r="BL564" s="68">
        <f ca="1">IF(OR(AT564=0,E564&gt;ProjTerm),0,VLOOKUP(D564,'Life Events'!$AE$5:$AI$1206,5,FALSE))</f>
        <v>4.5115384446972174E-18</v>
      </c>
      <c r="BM564" s="93">
        <f t="shared" ca="1" si="1267"/>
        <v>4.5115384446972174E-18</v>
      </c>
      <c r="BN564" s="93">
        <f t="shared" ca="1" si="1268"/>
        <v>2.0942100999438296E-21</v>
      </c>
      <c r="BO564" s="36">
        <f t="shared" ca="1" si="1269"/>
        <v>3.1881681748986432E-19</v>
      </c>
      <c r="BP564" s="36">
        <f t="shared" si="1270"/>
        <v>8.6624532792274351E-4</v>
      </c>
      <c r="BQ564" s="36">
        <f t="shared" si="1271"/>
        <v>98.356494933740564</v>
      </c>
      <c r="BR564" s="36">
        <f t="shared" si="1272"/>
        <v>154.78110000000001</v>
      </c>
      <c r="BS564" s="36">
        <f t="shared" si="1273"/>
        <v>152.23726477988791</v>
      </c>
      <c r="BT564" s="36">
        <f t="shared" si="1274"/>
        <v>7.0666984532647831E-2</v>
      </c>
      <c r="BU564" s="70" cm="1">
        <f t="array" ref="BU564">IF(AND(ActInt=1,$J564=0),INDEX(Tbl_FwdNom,$B564-IVP,MATCH(ValnDt,Tbl_FwdNom_Cols)),INDEX(Tbl_FwdNom,$B564,MATCH(StartDt,Tbl_FwdNom_Cols)))</f>
        <v>11.070983816</v>
      </c>
      <c r="BV564" s="70" cm="1">
        <f t="array" ref="BV564">INDEX(Tbl_FwdReal,$B564,MATCH(StartDt,Tbl_FwdReal_Cols))</f>
        <v>4.1751018029999996</v>
      </c>
      <c r="BW564" s="70" cm="1">
        <f t="array" ref="BW564">IF(RunType&lt;&gt;"OPN",INDEX(Tbl_FwdReal,$B564,MATCH(ValnDt,Tbl_FwdReal_Cols)),IF(AND($J564=0,ActInt=1),INDEX(Tbl_FwdReal,$B564-IVP,MATCH(ValnDt,Tbl_FwdReal_Cols)),-999))*$K564</f>
        <v>4.1751018029999996</v>
      </c>
      <c r="BX564" s="70">
        <f t="shared" si="1275"/>
        <v>4.1751018029999996E-2</v>
      </c>
      <c r="BY564" s="70">
        <f t="shared" si="1350"/>
        <v>6.6195107023177435E-2</v>
      </c>
      <c r="BZ564" s="64">
        <f t="shared" si="1363"/>
        <v>5.3556518546675758E-3</v>
      </c>
      <c r="CA564" s="70" cm="1">
        <f t="array" ref="CA564">IF($J564=1,CA563*(1+INDEX(Tbl_CPI,$B564,MATCH(IF(RunType="OPN",StartDt,ValnDt),Tbl_CPI_Cols))),0)</f>
        <v>0</v>
      </c>
      <c r="CB564" s="70">
        <f t="shared" si="1351"/>
        <v>23.650941324018429</v>
      </c>
      <c r="CC564" s="70">
        <f t="shared" si="1352"/>
        <v>23.150738251243379</v>
      </c>
      <c r="CD564" s="36">
        <f t="shared" si="1276"/>
        <v>119.45020729283274</v>
      </c>
      <c r="CE564" s="36">
        <f t="shared" si="1277"/>
        <v>1.5756556904718397</v>
      </c>
      <c r="CF564" s="36">
        <f t="shared" si="1278"/>
        <v>0</v>
      </c>
      <c r="CG564" s="36">
        <f t="shared" si="1279"/>
        <v>5.795922579907363E-2</v>
      </c>
      <c r="CH564" s="36">
        <f t="shared" si="1280"/>
        <v>5.7204645069843463E-2</v>
      </c>
      <c r="CI564" s="36">
        <f t="shared" si="1281"/>
        <v>0</v>
      </c>
      <c r="CJ564" s="36">
        <f t="shared" si="1282"/>
        <v>0</v>
      </c>
      <c r="CK564" s="36">
        <f t="shared" si="1283"/>
        <v>0</v>
      </c>
      <c r="CL564" s="36">
        <f t="shared" si="1284"/>
        <v>7.545807292301702E-4</v>
      </c>
      <c r="CM564" s="36">
        <f t="shared" si="1285"/>
        <v>5.795922579907363E-2</v>
      </c>
      <c r="CN564" s="36">
        <f t="shared" ca="1" si="1286"/>
        <v>2.0005865400478342</v>
      </c>
      <c r="CO564" s="20">
        <f t="shared" si="1287"/>
        <v>120000</v>
      </c>
      <c r="CP564" s="20">
        <f t="shared" si="1288"/>
        <v>2</v>
      </c>
      <c r="CQ564" s="64">
        <f t="shared" si="1289"/>
        <v>5.8484418029999999E-2</v>
      </c>
      <c r="CR564" s="64">
        <f t="shared" si="1290"/>
        <v>0.26317988113500002</v>
      </c>
      <c r="CS564" s="36">
        <f t="shared" si="1291"/>
        <v>1.4441585430331423</v>
      </c>
      <c r="CT564" s="36">
        <f t="shared" si="1292"/>
        <v>1.2175608732236467</v>
      </c>
      <c r="CU564" s="36">
        <f t="shared" si="1293"/>
        <v>2.57109887213961E-2</v>
      </c>
      <c r="CV564" s="36">
        <f t="shared" si="1353"/>
        <v>1.2432718619450429</v>
      </c>
      <c r="CW564" s="36">
        <f t="shared" si="1294"/>
        <v>0</v>
      </c>
      <c r="CX564" s="36">
        <f t="shared" si="1295"/>
        <v>0</v>
      </c>
      <c r="CY564" s="36">
        <f t="shared" si="1296"/>
        <v>0</v>
      </c>
      <c r="CZ564" s="36">
        <f t="shared" si="1354"/>
        <v>0</v>
      </c>
      <c r="DA564" s="64">
        <f t="shared" si="1297"/>
        <v>8.7883347035764281E-3</v>
      </c>
      <c r="DB564" s="70">
        <f t="shared" si="1355"/>
        <v>0.99128822727102728</v>
      </c>
      <c r="DC564" s="70">
        <f>PRODUCT($DB$8:DB564)</f>
        <v>4.7393292551333949E-3</v>
      </c>
      <c r="DD564" s="36">
        <f t="shared" si="1298"/>
        <v>1.3833400500986091</v>
      </c>
      <c r="DE564" s="36">
        <f t="shared" si="1299"/>
        <v>58.245779237625314</v>
      </c>
      <c r="DF564" s="36">
        <f t="shared" si="1300"/>
        <v>0.90968146425967156</v>
      </c>
      <c r="DG564" s="36">
        <f t="shared" si="1301"/>
        <v>2.4729816392992796E-2</v>
      </c>
      <c r="DH564" s="36">
        <f t="shared" ca="1" si="1302"/>
        <v>3.6764900460287179E-18</v>
      </c>
      <c r="DI564" s="36">
        <f t="shared" si="1303"/>
        <v>1.2528371190107781</v>
      </c>
      <c r="DJ564" s="36">
        <f t="shared" ca="1" si="1304"/>
        <v>59.00022795440416</v>
      </c>
      <c r="DK564" s="36">
        <f t="shared" si="1305"/>
        <v>0</v>
      </c>
      <c r="DL564" s="36">
        <f t="shared" si="1306"/>
        <v>0</v>
      </c>
      <c r="DM564" s="36">
        <f t="shared" ca="1" si="1307"/>
        <v>59.00022795440416</v>
      </c>
      <c r="DN564" s="36">
        <f t="shared" ca="1" si="1356"/>
        <v>59.000227954408786</v>
      </c>
      <c r="DO564" s="64" cm="1">
        <f t="array" ref="DO564">IFERROR(INDEX(Tbl_FwdNom,$B564,MATCH(LIDt,Tbl_FwdNom_Cols,0)),0)</f>
        <v>8.2953390450000004</v>
      </c>
      <c r="DP564" s="64">
        <f t="shared" ca="1" si="1357"/>
        <v>8.2336431280000006</v>
      </c>
      <c r="DQ564" s="64">
        <f t="shared" ca="1" si="1308"/>
        <v>6.6152905724781164E-3</v>
      </c>
      <c r="DR564" s="70">
        <f t="shared" ca="1" si="1309"/>
        <v>0.99342818390060827</v>
      </c>
      <c r="DS564" s="70">
        <f ca="1">PRODUCT($DR$8:DR564)</f>
        <v>1.0225533703616807E-2</v>
      </c>
      <c r="DT564" s="36">
        <f t="shared" ca="1" si="1310"/>
        <v>61.077265732718288</v>
      </c>
      <c r="DU564" s="36">
        <f t="shared" ca="1" si="1311"/>
        <v>0.94581516989476355</v>
      </c>
      <c r="DV564" s="36">
        <f t="shared" ca="1" si="1312"/>
        <v>2.5928619009140494E-2</v>
      </c>
      <c r="DW564" s="36">
        <f t="shared" ca="1" si="1313"/>
        <v>3.7668193294676629E-18</v>
      </c>
      <c r="DX564" s="36">
        <f t="shared" ca="1" si="1314"/>
        <v>1.4360280738758011</v>
      </c>
      <c r="DY564" s="36">
        <f t="shared" ca="1" si="1315"/>
        <v>1.5594444667794707E-2</v>
      </c>
      <c r="DZ564" s="36">
        <f t="shared" ca="1" si="1316"/>
        <v>1.2858896623318827</v>
      </c>
      <c r="EA564" s="36">
        <f t="shared" ca="1" si="1317"/>
        <v>0</v>
      </c>
      <c r="EB564" s="36">
        <f t="shared" ca="1" si="1318"/>
        <v>61.862608316727787</v>
      </c>
      <c r="EC564" s="36">
        <f t="shared" ca="1" si="1319"/>
        <v>0</v>
      </c>
      <c r="ED564" s="36">
        <f t="shared" ca="1" si="1320"/>
        <v>0</v>
      </c>
      <c r="EE564" s="36">
        <f t="shared" ca="1" si="1358"/>
        <v>0</v>
      </c>
      <c r="EF564" s="36">
        <f t="shared" ca="1" si="1321"/>
        <v>61.862608316727787</v>
      </c>
      <c r="EG564" s="64"/>
      <c r="EH564" s="64"/>
      <c r="EI564" s="64"/>
      <c r="EJ564" s="70"/>
      <c r="EK564" s="70"/>
      <c r="EL564" s="70"/>
      <c r="EM564" s="70"/>
      <c r="EN564" s="70"/>
      <c r="EO564" s="36">
        <f t="shared" ca="1" si="1322"/>
        <v>0.53142523215789106</v>
      </c>
      <c r="EP564" s="36">
        <f t="shared" ca="1" si="1323"/>
        <v>0</v>
      </c>
      <c r="EQ564" s="36">
        <f t="shared" si="1324"/>
        <v>1.5789434616790963</v>
      </c>
      <c r="ER564" s="36">
        <f t="shared" si="1325"/>
        <v>8.292141428905591E-3</v>
      </c>
      <c r="ES564" s="36">
        <f t="shared" si="1326"/>
        <v>-7.5726386020483032E-3</v>
      </c>
      <c r="ET564" s="36">
        <f t="shared" ca="1" si="1327"/>
        <v>0</v>
      </c>
      <c r="EU564" s="36">
        <f t="shared" ca="1" si="1359"/>
        <v>8.292141428905591E-3</v>
      </c>
      <c r="EV564" s="36">
        <f t="shared" si="1328"/>
        <v>2.0680682550480434E-2</v>
      </c>
      <c r="EW564" s="36">
        <f t="shared" si="1329"/>
        <v>2.06394406063735</v>
      </c>
      <c r="EX564" s="36">
        <f t="shared" ca="1" si="1360"/>
        <v>3.6718603462958326</v>
      </c>
      <c r="EY564" s="36">
        <f t="shared" si="1330"/>
        <v>0</v>
      </c>
      <c r="EZ564" s="36">
        <f t="shared" si="1331"/>
        <v>0</v>
      </c>
      <c r="FA564" s="36">
        <f t="shared" si="1332"/>
        <v>0</v>
      </c>
      <c r="FB564" s="36">
        <f t="shared" si="1333"/>
        <v>0</v>
      </c>
      <c r="FC564" s="36">
        <f t="shared" si="1361"/>
        <v>0</v>
      </c>
      <c r="FD564" s="36">
        <f t="shared" si="1334"/>
        <v>0</v>
      </c>
      <c r="FE564" s="36">
        <f t="shared" si="1335"/>
        <v>0</v>
      </c>
      <c r="FF564" s="36">
        <f t="shared" si="1362"/>
        <v>0</v>
      </c>
      <c r="FG564" s="36">
        <f t="shared" ca="1" si="1336"/>
        <v>3.6718603462958326</v>
      </c>
      <c r="FH564" s="36">
        <f t="shared" ca="1" si="1337"/>
        <v>3.2269537708037824E-2</v>
      </c>
      <c r="FI564" s="36">
        <f t="shared" ca="1" si="1338"/>
        <v>-0.14332721223295614</v>
      </c>
      <c r="FJ564" s="36">
        <f t="shared" ca="1" si="1339"/>
        <v>3.732025851293935</v>
      </c>
      <c r="FK564" s="36">
        <f t="shared" si="1340"/>
        <v>0</v>
      </c>
      <c r="FL564" s="36">
        <f t="shared" si="1341"/>
        <v>0</v>
      </c>
      <c r="FM564" s="36">
        <f t="shared" ca="1" si="1342"/>
        <v>0</v>
      </c>
      <c r="FN564" s="36">
        <f t="shared" ca="1" si="1364"/>
        <v>3.732025851293935</v>
      </c>
    </row>
    <row r="565" spans="2:170" x14ac:dyDescent="0.25">
      <c r="B565" s="2">
        <v>557</v>
      </c>
      <c r="C565" s="2">
        <f t="shared" si="1218"/>
        <v>47</v>
      </c>
      <c r="D565" s="2">
        <f t="shared" si="1367"/>
        <v>581</v>
      </c>
      <c r="E565" s="2">
        <f t="shared" si="1365"/>
        <v>49</v>
      </c>
      <c r="F565" s="189">
        <f t="shared" si="1369"/>
        <v>62670</v>
      </c>
      <c r="G565" s="2">
        <f t="shared" si="1368"/>
        <v>7</v>
      </c>
      <c r="H565" s="187">
        <f t="shared" si="1219"/>
        <v>81</v>
      </c>
      <c r="I565" s="186">
        <f t="shared" si="1366"/>
        <v>81</v>
      </c>
      <c r="J565" s="2">
        <f t="shared" si="1220"/>
        <v>0</v>
      </c>
      <c r="K565" s="2">
        <f t="shared" si="1221"/>
        <v>1</v>
      </c>
      <c r="L565">
        <f t="shared" si="1222"/>
        <v>2</v>
      </c>
      <c r="M565" s="190">
        <f t="shared" si="1343"/>
        <v>5.6941644749999999E-2</v>
      </c>
      <c r="N565">
        <f t="shared" si="1223"/>
        <v>1</v>
      </c>
      <c r="O565">
        <f t="shared" si="1224"/>
        <v>100</v>
      </c>
      <c r="P565" s="58">
        <f t="shared" si="1225"/>
        <v>0.25623740137500001</v>
      </c>
      <c r="Q565" s="106">
        <f t="shared" si="1226"/>
        <v>0.25623740137500001</v>
      </c>
      <c r="R565" s="59">
        <f t="shared" si="1227"/>
        <v>0.25623740137500001</v>
      </c>
      <c r="S565" s="32">
        <f t="shared" si="1344"/>
        <v>2.4367644604400329E-2</v>
      </c>
      <c r="T565">
        <f t="shared" si="1228"/>
        <v>1</v>
      </c>
      <c r="U565" s="32">
        <f t="shared" si="1345"/>
        <v>1.23440946E-3</v>
      </c>
      <c r="V565">
        <f t="shared" si="1229"/>
        <v>1</v>
      </c>
      <c r="W565">
        <f t="shared" si="1230"/>
        <v>100</v>
      </c>
      <c r="X565" s="58">
        <f t="shared" si="1231"/>
        <v>5.5548425700000003E-3</v>
      </c>
      <c r="Y565" s="58">
        <f t="shared" si="1232"/>
        <v>5.5548425700000003E-3</v>
      </c>
      <c r="Z565" s="32">
        <f t="shared" si="1233"/>
        <v>5.5548425700000003E-3</v>
      </c>
      <c r="AA565" s="32">
        <f t="shared" si="1234"/>
        <v>4.6408628538030516E-4</v>
      </c>
      <c r="AB565" s="59">
        <f t="shared" si="1235"/>
        <v>4.9056245199999996E-3</v>
      </c>
      <c r="AC565" s="59">
        <f t="shared" si="1236"/>
        <v>4.9056245199999996E-3</v>
      </c>
      <c r="AD565">
        <f t="shared" si="1237"/>
        <v>1</v>
      </c>
      <c r="AE565" s="59">
        <f t="shared" si="1238"/>
        <v>4.9056245199999996E-3</v>
      </c>
      <c r="AF565" s="59">
        <f t="shared" si="1239"/>
        <v>4.1758461800000006E-3</v>
      </c>
      <c r="AG565" s="59">
        <f t="shared" si="1240"/>
        <v>4.1758461800000006E-3</v>
      </c>
      <c r="AH565">
        <f t="shared" si="1241"/>
        <v>1</v>
      </c>
      <c r="AI565" s="59">
        <f t="shared" si="1242"/>
        <v>4.1758461800000006E-3</v>
      </c>
      <c r="AJ565" s="59">
        <f t="shared" si="1243"/>
        <v>0</v>
      </c>
      <c r="AK565" s="59">
        <f t="shared" si="1244"/>
        <v>0</v>
      </c>
      <c r="AL565" s="59">
        <f t="shared" si="1245"/>
        <v>0</v>
      </c>
      <c r="AM565" s="12">
        <f t="shared" si="1346"/>
        <v>4.6418979370669601E-4</v>
      </c>
      <c r="AN565" s="12">
        <f t="shared" si="1347"/>
        <v>0</v>
      </c>
      <c r="AO565" s="66">
        <f t="shared" si="1246"/>
        <v>1.1311211922034673E-5</v>
      </c>
      <c r="AP565" s="66">
        <f t="shared" si="1247"/>
        <v>2.1542411707279071E-7</v>
      </c>
      <c r="AQ565" s="59">
        <f t="shared" si="1248"/>
        <v>2.2771408339413094E-6</v>
      </c>
      <c r="AR565" s="59">
        <f t="shared" si="1249"/>
        <v>1.9383851768450949E-6</v>
      </c>
      <c r="AS565" s="59">
        <f t="shared" si="1250"/>
        <v>0</v>
      </c>
      <c r="AT565" s="12">
        <f t="shared" si="1251"/>
        <v>4.484476316568021E-4</v>
      </c>
      <c r="AU565" s="59">
        <f t="shared" si="1348"/>
        <v>0</v>
      </c>
      <c r="AV565" s="59">
        <f t="shared" si="1349"/>
        <v>-4.7857361519867969E-20</v>
      </c>
      <c r="AW565" s="70">
        <f t="shared" si="1252"/>
        <v>0</v>
      </c>
      <c r="AX565" s="20">
        <f t="shared" si="1253"/>
        <v>200000</v>
      </c>
      <c r="AY565" s="20">
        <f t="shared" si="1254"/>
        <v>0</v>
      </c>
      <c r="AZ565" s="20">
        <f t="shared" si="1255"/>
        <v>0</v>
      </c>
      <c r="BA565" s="20">
        <f t="shared" si="1256"/>
        <v>200000</v>
      </c>
      <c r="BB565" s="36">
        <f t="shared" si="1257"/>
        <v>1</v>
      </c>
      <c r="BC565" s="36">
        <f t="shared" si="1258"/>
        <v>0</v>
      </c>
      <c r="BD565" s="80">
        <f t="shared" si="1259"/>
        <v>2.2622423844069348</v>
      </c>
      <c r="BE565" s="36">
        <f t="shared" si="1260"/>
        <v>0</v>
      </c>
      <c r="BF565" s="36">
        <f t="shared" si="1261"/>
        <v>0</v>
      </c>
      <c r="BG565" s="36">
        <f t="shared" si="1262"/>
        <v>2.2622423844069348</v>
      </c>
      <c r="BH565" s="36">
        <f t="shared" si="1263"/>
        <v>4.3084823414558146E-2</v>
      </c>
      <c r="BI565" s="36">
        <f t="shared" si="1264"/>
        <v>0</v>
      </c>
      <c r="BJ565" s="36">
        <f t="shared" si="1265"/>
        <v>0</v>
      </c>
      <c r="BK565" s="36">
        <f t="shared" si="1266"/>
        <v>4.3084823414558146E-2</v>
      </c>
      <c r="BL565" s="68">
        <f ca="1">IF(OR(AT565=0,E565&gt;ProjTerm),0,VLOOKUP(D565,'Life Events'!$AE$5:$AI$1206,5,FALSE))</f>
        <v>4.358537731942155E-18</v>
      </c>
      <c r="BM565" s="93">
        <f t="shared" ca="1" si="1267"/>
        <v>4.358537731942155E-18</v>
      </c>
      <c r="BN565" s="93">
        <f t="shared" ca="1" si="1268"/>
        <v>1.9545759233762691E-21</v>
      </c>
      <c r="BO565" s="36">
        <f t="shared" ca="1" si="1269"/>
        <v>2.9755929237942698E-19</v>
      </c>
      <c r="BP565" s="36">
        <f t="shared" si="1270"/>
        <v>9.6373720868307992E-4</v>
      </c>
      <c r="BQ565" s="36">
        <f t="shared" si="1271"/>
        <v>98.356494933740564</v>
      </c>
      <c r="BR565" s="36">
        <f t="shared" si="1272"/>
        <v>154.78110000000001</v>
      </c>
      <c r="BS565" s="36">
        <f t="shared" si="1273"/>
        <v>152.23726477988791</v>
      </c>
      <c r="BT565" s="36">
        <f t="shared" si="1274"/>
        <v>6.8270440840450225E-2</v>
      </c>
      <c r="BU565" s="70" cm="1">
        <f t="array" ref="BU565">IF(AND(ActInt=1,$J565=0),INDEX(Tbl_FwdNom,$B565-IVP,MATCH(ValnDt,Tbl_FwdNom_Cols)),INDEX(Tbl_FwdNom,$B565,MATCH(StartDt,Tbl_FwdNom_Cols)))</f>
        <v>11.064953063999999</v>
      </c>
      <c r="BV565" s="70" cm="1">
        <f t="array" ref="BV565">INDEX(Tbl_FwdReal,$B565,MATCH(StartDt,Tbl_FwdReal_Cols))</f>
        <v>4.1716957839999997</v>
      </c>
      <c r="BW565" s="70" cm="1">
        <f t="array" ref="BW565">IF(RunType&lt;&gt;"OPN",INDEX(Tbl_FwdReal,$B565,MATCH(ValnDt,Tbl_FwdReal_Cols)),IF(AND($J565=0,ActInt=1),INDEX(Tbl_FwdReal,$B565-IVP,MATCH(ValnDt,Tbl_FwdReal_Cols)),-999))*$K565</f>
        <v>4.1716957839999997</v>
      </c>
      <c r="BX565" s="70">
        <f t="shared" si="1275"/>
        <v>4.1716957839999999E-2</v>
      </c>
      <c r="BY565" s="70">
        <f t="shared" si="1350"/>
        <v>6.6172075131551544E-2</v>
      </c>
      <c r="BZ565" s="64">
        <f t="shared" si="1363"/>
        <v>5.3538420333438808E-3</v>
      </c>
      <c r="CA565" s="70" cm="1">
        <f t="array" ref="CA565">IF($J565=1,CA564*(1+INDEX(Tbl_CPI,$B565,MATCH(IF(RunType="OPN",StartDt,ValnDt),Tbl_CPI_Cols))),0)</f>
        <v>0</v>
      </c>
      <c r="CB565" s="70">
        <f t="shared" si="1351"/>
        <v>23.777564727807111</v>
      </c>
      <c r="CC565" s="70">
        <f t="shared" si="1352"/>
        <v>23.150738251243379</v>
      </c>
      <c r="CD565" s="36">
        <f t="shared" si="1276"/>
        <v>119.45020729283274</v>
      </c>
      <c r="CE565" s="36">
        <f t="shared" si="1277"/>
        <v>1.5756556904718397</v>
      </c>
      <c r="CF565" s="36">
        <f t="shared" si="1278"/>
        <v>0</v>
      </c>
      <c r="CG565" s="36">
        <f t="shared" si="1279"/>
        <v>5.6178970371395007E-2</v>
      </c>
      <c r="CH565" s="36">
        <f t="shared" si="1280"/>
        <v>5.5447567081482109E-2</v>
      </c>
      <c r="CI565" s="36">
        <f t="shared" si="1281"/>
        <v>0</v>
      </c>
      <c r="CJ565" s="36">
        <f t="shared" si="1282"/>
        <v>0</v>
      </c>
      <c r="CK565" s="36">
        <f t="shared" si="1283"/>
        <v>0</v>
      </c>
      <c r="CL565" s="36">
        <f t="shared" si="1284"/>
        <v>7.3140328991290493E-4</v>
      </c>
      <c r="CM565" s="36">
        <f t="shared" si="1285"/>
        <v>5.6178970371395007E-2</v>
      </c>
      <c r="CN565" s="36">
        <f t="shared" ca="1" si="1286"/>
        <v>2.2360930297723596</v>
      </c>
      <c r="CO565" s="20">
        <f t="shared" si="1287"/>
        <v>120000</v>
      </c>
      <c r="CP565" s="20">
        <f t="shared" si="1288"/>
        <v>2</v>
      </c>
      <c r="CQ565" s="64">
        <f t="shared" si="1289"/>
        <v>6.6004146930000007E-2</v>
      </c>
      <c r="CR565" s="64">
        <f t="shared" si="1290"/>
        <v>0.29701866118500003</v>
      </c>
      <c r="CS565" s="36">
        <f t="shared" si="1291"/>
        <v>1.6121315544173034</v>
      </c>
      <c r="CT565" s="36">
        <f t="shared" si="1292"/>
        <v>1.3573454306441608</v>
      </c>
      <c r="CU565" s="36">
        <f t="shared" si="1293"/>
        <v>2.5850894048734887E-2</v>
      </c>
      <c r="CV565" s="36">
        <f t="shared" si="1353"/>
        <v>1.3831963246928958</v>
      </c>
      <c r="CW565" s="36">
        <f t="shared" si="1294"/>
        <v>0</v>
      </c>
      <c r="CX565" s="36">
        <f t="shared" si="1295"/>
        <v>0</v>
      </c>
      <c r="CY565" s="36">
        <f t="shared" si="1296"/>
        <v>0</v>
      </c>
      <c r="CZ565" s="36">
        <f t="shared" si="1354"/>
        <v>0</v>
      </c>
      <c r="DA565" s="64">
        <f t="shared" si="1297"/>
        <v>8.7837701273456581E-3</v>
      </c>
      <c r="DB565" s="70">
        <f t="shared" si="1355"/>
        <v>0.99129271268288066</v>
      </c>
      <c r="DC565" s="70">
        <f>PRODUCT($DB$8:DB565)</f>
        <v>4.6980625536185193E-3</v>
      </c>
      <c r="DD565" s="36">
        <f t="shared" si="1298"/>
        <v>1.3272205502661758</v>
      </c>
      <c r="DE565" s="36">
        <f t="shared" si="1299"/>
        <v>56.495154388929805</v>
      </c>
      <c r="DF565" s="36">
        <f t="shared" si="1300"/>
        <v>0.87458707371627764</v>
      </c>
      <c r="DG565" s="36">
        <f t="shared" si="1301"/>
        <v>2.3983300206797228E-2</v>
      </c>
      <c r="DH565" s="36">
        <f t="shared" ca="1" si="1302"/>
        <v>3.4112241970890816E-18</v>
      </c>
      <c r="DI565" s="36">
        <f t="shared" si="1303"/>
        <v>1.2071693187380463</v>
      </c>
      <c r="DJ565" s="36">
        <f t="shared" ca="1" si="1304"/>
        <v>57.225706930911159</v>
      </c>
      <c r="DK565" s="36">
        <f t="shared" si="1305"/>
        <v>0</v>
      </c>
      <c r="DL565" s="36">
        <f t="shared" si="1306"/>
        <v>0</v>
      </c>
      <c r="DM565" s="36">
        <f t="shared" ca="1" si="1307"/>
        <v>57.225706930911159</v>
      </c>
      <c r="DN565" s="36">
        <f t="shared" ca="1" si="1356"/>
        <v>57.22570693091577</v>
      </c>
      <c r="DO565" s="64" cm="1">
        <f t="array" ref="DO565">IFERROR(INDEX(Tbl_FwdNom,$B565,MATCH(LIDt,Tbl_FwdNom_Cols,0)),0)</f>
        <v>8.2936247949999995</v>
      </c>
      <c r="DP565" s="64">
        <f t="shared" ca="1" si="1357"/>
        <v>8.2319298550000006</v>
      </c>
      <c r="DQ565" s="64">
        <f t="shared" ca="1" si="1308"/>
        <v>6.6139627203263274E-3</v>
      </c>
      <c r="DR565" s="70">
        <f t="shared" ca="1" si="1309"/>
        <v>0.99342949435903671</v>
      </c>
      <c r="DS565" s="70">
        <f ca="1">PRODUCT($DR$8:DR565)</f>
        <v>1.0158346776735333E-2</v>
      </c>
      <c r="DT565" s="36">
        <f t="shared" ca="1" si="1310"/>
        <v>59.218986106927019</v>
      </c>
      <c r="DU565" s="36">
        <f t="shared" ca="1" si="1311"/>
        <v>0.90898593275420858</v>
      </c>
      <c r="DV565" s="36">
        <f t="shared" ca="1" si="1312"/>
        <v>2.5136372719973415E-2</v>
      </c>
      <c r="DW565" s="36">
        <f t="shared" ca="1" si="1313"/>
        <v>3.4941736397075399E-18</v>
      </c>
      <c r="DX565" s="36">
        <f t="shared" ca="1" si="1314"/>
        <v>1.3772554691813075</v>
      </c>
      <c r="DY565" s="36">
        <f t="shared" ca="1" si="1315"/>
        <v>1.4961344979465781E-2</v>
      </c>
      <c r="DZ565" s="36">
        <f t="shared" ca="1" si="1316"/>
        <v>1.238580193397907</v>
      </c>
      <c r="EA565" s="36">
        <f t="shared" ca="1" si="1317"/>
        <v>0</v>
      </c>
      <c r="EB565" s="36">
        <f t="shared" ca="1" si="1318"/>
        <v>59.979121736157325</v>
      </c>
      <c r="EC565" s="36">
        <f t="shared" ca="1" si="1319"/>
        <v>0</v>
      </c>
      <c r="ED565" s="36">
        <f t="shared" ca="1" si="1320"/>
        <v>0</v>
      </c>
      <c r="EE565" s="36">
        <f t="shared" ca="1" si="1358"/>
        <v>0</v>
      </c>
      <c r="EF565" s="36">
        <f t="shared" ca="1" si="1321"/>
        <v>59.979121736157325</v>
      </c>
      <c r="EG565" s="64"/>
      <c r="EH565" s="64"/>
      <c r="EI565" s="64"/>
      <c r="EJ565" s="70"/>
      <c r="EK565" s="70"/>
      <c r="EL565" s="70"/>
      <c r="EM565" s="70"/>
      <c r="EN565" s="70"/>
      <c r="EO565" s="36">
        <f t="shared" ca="1" si="1322"/>
        <v>0.51775097665074621</v>
      </c>
      <c r="EP565" s="36">
        <f t="shared" ca="1" si="1323"/>
        <v>0</v>
      </c>
      <c r="EQ565" s="36">
        <f t="shared" si="1324"/>
        <v>1.5312800729786007</v>
      </c>
      <c r="ER565" s="36">
        <f t="shared" si="1325"/>
        <v>7.9557448722550345E-3</v>
      </c>
      <c r="ES565" s="36">
        <f t="shared" si="1326"/>
        <v>-7.2654309196505925E-3</v>
      </c>
      <c r="ET565" s="36">
        <f t="shared" ca="1" si="1327"/>
        <v>0</v>
      </c>
      <c r="EU565" s="36">
        <f t="shared" ca="1" si="1359"/>
        <v>7.9557448722550345E-3</v>
      </c>
      <c r="EV565" s="36">
        <f t="shared" si="1328"/>
        <v>1.9926840517954431E-2</v>
      </c>
      <c r="EW565" s="36">
        <f t="shared" si="1329"/>
        <v>2.001640013402104</v>
      </c>
      <c r="EX565" s="36">
        <f t="shared" ca="1" si="1360"/>
        <v>3.5608026717709143</v>
      </c>
      <c r="EY565" s="36">
        <f t="shared" si="1330"/>
        <v>0</v>
      </c>
      <c r="EZ565" s="36">
        <f t="shared" si="1331"/>
        <v>0</v>
      </c>
      <c r="FA565" s="36">
        <f t="shared" si="1332"/>
        <v>0</v>
      </c>
      <c r="FB565" s="36">
        <f t="shared" si="1333"/>
        <v>0</v>
      </c>
      <c r="FC565" s="36">
        <f t="shared" si="1361"/>
        <v>0</v>
      </c>
      <c r="FD565" s="36">
        <f t="shared" si="1334"/>
        <v>0</v>
      </c>
      <c r="FE565" s="36">
        <f t="shared" si="1335"/>
        <v>0</v>
      </c>
      <c r="FF565" s="36">
        <f t="shared" si="1362"/>
        <v>0</v>
      </c>
      <c r="FG565" s="36">
        <f t="shared" ca="1" si="1336"/>
        <v>3.5608026717709143</v>
      </c>
      <c r="FH565" s="36">
        <f t="shared" ca="1" si="1337"/>
        <v>3.1277272137673964E-2</v>
      </c>
      <c r="FI565" s="36">
        <f t="shared" ca="1" si="1338"/>
        <v>-0.13846658490269803</v>
      </c>
      <c r="FJ565" s="36">
        <f t="shared" ca="1" si="1339"/>
        <v>3.6182427462429891</v>
      </c>
      <c r="FK565" s="36">
        <f t="shared" si="1340"/>
        <v>0</v>
      </c>
      <c r="FL565" s="36">
        <f t="shared" si="1341"/>
        <v>0</v>
      </c>
      <c r="FM565" s="36">
        <f t="shared" ca="1" si="1342"/>
        <v>0</v>
      </c>
      <c r="FN565" s="36">
        <f t="shared" ca="1" si="1364"/>
        <v>3.6182427462429891</v>
      </c>
    </row>
    <row r="566" spans="2:170" x14ac:dyDescent="0.25">
      <c r="B566" s="2">
        <v>558</v>
      </c>
      <c r="C566" s="2">
        <f t="shared" si="1218"/>
        <v>47</v>
      </c>
      <c r="D566" s="2">
        <f t="shared" si="1367"/>
        <v>582</v>
      </c>
      <c r="E566" s="2">
        <f t="shared" si="1365"/>
        <v>49</v>
      </c>
      <c r="F566" s="189">
        <f t="shared" si="1369"/>
        <v>62701</v>
      </c>
      <c r="G566" s="2">
        <f t="shared" si="1368"/>
        <v>8</v>
      </c>
      <c r="H566" s="187">
        <f t="shared" si="1219"/>
        <v>81.083333333333343</v>
      </c>
      <c r="I566" s="186">
        <f t="shared" si="1366"/>
        <v>81</v>
      </c>
      <c r="J566" s="2">
        <f t="shared" si="1220"/>
        <v>0</v>
      </c>
      <c r="K566" s="2">
        <f t="shared" si="1221"/>
        <v>1</v>
      </c>
      <c r="L566">
        <f t="shared" si="1222"/>
        <v>2</v>
      </c>
      <c r="M566" s="190">
        <f t="shared" si="1343"/>
        <v>5.6941644749999999E-2</v>
      </c>
      <c r="N566">
        <f t="shared" si="1223"/>
        <v>1</v>
      </c>
      <c r="O566">
        <f t="shared" si="1224"/>
        <v>100</v>
      </c>
      <c r="P566" s="58">
        <f t="shared" si="1225"/>
        <v>0.25623740137500001</v>
      </c>
      <c r="Q566" s="106">
        <f t="shared" si="1226"/>
        <v>0.25623740137500001</v>
      </c>
      <c r="R566" s="59">
        <f t="shared" si="1227"/>
        <v>0.25623740137500001</v>
      </c>
      <c r="S566" s="32">
        <f t="shared" si="1344"/>
        <v>2.4367644604400329E-2</v>
      </c>
      <c r="T566">
        <f t="shared" si="1228"/>
        <v>1</v>
      </c>
      <c r="U566" s="32">
        <f t="shared" si="1345"/>
        <v>1.23440946E-3</v>
      </c>
      <c r="V566">
        <f t="shared" si="1229"/>
        <v>1</v>
      </c>
      <c r="W566">
        <f t="shared" si="1230"/>
        <v>100</v>
      </c>
      <c r="X566" s="58">
        <f t="shared" si="1231"/>
        <v>5.5548425700000003E-3</v>
      </c>
      <c r="Y566" s="58">
        <f t="shared" si="1232"/>
        <v>5.5548425700000003E-3</v>
      </c>
      <c r="Z566" s="32">
        <f t="shared" si="1233"/>
        <v>5.5548425700000003E-3</v>
      </c>
      <c r="AA566" s="32">
        <f t="shared" si="1234"/>
        <v>4.6408628538030516E-4</v>
      </c>
      <c r="AB566" s="59">
        <f t="shared" si="1235"/>
        <v>4.9056245199999996E-3</v>
      </c>
      <c r="AC566" s="59">
        <f t="shared" si="1236"/>
        <v>4.9056245199999996E-3</v>
      </c>
      <c r="AD566">
        <f t="shared" si="1237"/>
        <v>1</v>
      </c>
      <c r="AE566" s="59">
        <f t="shared" si="1238"/>
        <v>4.9056245199999996E-3</v>
      </c>
      <c r="AF566" s="59">
        <f t="shared" si="1239"/>
        <v>4.1758461800000006E-3</v>
      </c>
      <c r="AG566" s="59">
        <f t="shared" si="1240"/>
        <v>4.1758461800000006E-3</v>
      </c>
      <c r="AH566">
        <f t="shared" si="1241"/>
        <v>1</v>
      </c>
      <c r="AI566" s="59">
        <f t="shared" si="1242"/>
        <v>4.1758461800000006E-3</v>
      </c>
      <c r="AJ566" s="59">
        <f t="shared" si="1243"/>
        <v>0</v>
      </c>
      <c r="AK566" s="59">
        <f t="shared" si="1244"/>
        <v>0</v>
      </c>
      <c r="AL566" s="59">
        <f t="shared" si="1245"/>
        <v>0</v>
      </c>
      <c r="AM566" s="12">
        <f t="shared" si="1346"/>
        <v>4.484476316568021E-4</v>
      </c>
      <c r="AN566" s="12">
        <f t="shared" si="1347"/>
        <v>0</v>
      </c>
      <c r="AO566" s="66">
        <f t="shared" si="1246"/>
        <v>1.092761251189798E-5</v>
      </c>
      <c r="AP566" s="66">
        <f t="shared" si="1247"/>
        <v>2.0811839556320064E-7</v>
      </c>
      <c r="AQ566" s="59">
        <f t="shared" si="1248"/>
        <v>2.1999156977915366E-6</v>
      </c>
      <c r="AR566" s="59">
        <f t="shared" si="1249"/>
        <v>1.8726483295841043E-6</v>
      </c>
      <c r="AS566" s="59">
        <f t="shared" si="1250"/>
        <v>0</v>
      </c>
      <c r="AT566" s="12">
        <f t="shared" si="1251"/>
        <v>4.3323933672196528E-4</v>
      </c>
      <c r="AU566" s="59">
        <f t="shared" si="1348"/>
        <v>6.5645053412208276E-21</v>
      </c>
      <c r="AV566" s="59">
        <f t="shared" si="1349"/>
        <v>0</v>
      </c>
      <c r="AW566" s="70">
        <f t="shared" si="1252"/>
        <v>0</v>
      </c>
      <c r="AX566" s="20">
        <f t="shared" si="1253"/>
        <v>200000</v>
      </c>
      <c r="AY566" s="20">
        <f t="shared" si="1254"/>
        <v>0</v>
      </c>
      <c r="AZ566" s="20">
        <f t="shared" si="1255"/>
        <v>0</v>
      </c>
      <c r="BA566" s="20">
        <f t="shared" si="1256"/>
        <v>200000</v>
      </c>
      <c r="BB566" s="36">
        <f t="shared" si="1257"/>
        <v>1</v>
      </c>
      <c r="BC566" s="36">
        <f t="shared" si="1258"/>
        <v>0</v>
      </c>
      <c r="BD566" s="80">
        <f t="shared" si="1259"/>
        <v>2.1855225023795959</v>
      </c>
      <c r="BE566" s="36">
        <f t="shared" si="1260"/>
        <v>0</v>
      </c>
      <c r="BF566" s="36">
        <f t="shared" si="1261"/>
        <v>0</v>
      </c>
      <c r="BG566" s="36">
        <f t="shared" si="1262"/>
        <v>2.1855225023795959</v>
      </c>
      <c r="BH566" s="36">
        <f t="shared" si="1263"/>
        <v>4.162367911264013E-2</v>
      </c>
      <c r="BI566" s="36">
        <f t="shared" si="1264"/>
        <v>0</v>
      </c>
      <c r="BJ566" s="36">
        <f t="shared" si="1265"/>
        <v>0</v>
      </c>
      <c r="BK566" s="36">
        <f t="shared" si="1266"/>
        <v>4.162367911264013E-2</v>
      </c>
      <c r="BL566" s="68">
        <f ca="1">IF(OR(AT566=0,E566&gt;ProjTerm),0,VLOOKUP(D566,'Life Events'!$AE$5:$AI$1206,5,FALSE))</f>
        <v>4.2107257632021354E-18</v>
      </c>
      <c r="BM566" s="93">
        <f t="shared" ca="1" si="1267"/>
        <v>4.2107257632021354E-18</v>
      </c>
      <c r="BN566" s="93">
        <f t="shared" ca="1" si="1268"/>
        <v>1.8242520367677842E-21</v>
      </c>
      <c r="BO566" s="36">
        <f t="shared" ca="1" si="1269"/>
        <v>2.7771914034666696E-19</v>
      </c>
      <c r="BP566" s="36">
        <f t="shared" si="1270"/>
        <v>9.3105379444543808E-4</v>
      </c>
      <c r="BQ566" s="36">
        <f t="shared" si="1271"/>
        <v>98.356494933740564</v>
      </c>
      <c r="BR566" s="36">
        <f t="shared" si="1272"/>
        <v>154.78110000000001</v>
      </c>
      <c r="BS566" s="36">
        <f t="shared" si="1273"/>
        <v>152.23726477988791</v>
      </c>
      <c r="BT566" s="36">
        <f t="shared" si="1274"/>
        <v>6.5955171617604849E-2</v>
      </c>
      <c r="BU566" s="70" cm="1">
        <f t="array" ref="BU566">IF(AND(ActInt=1,$J566=0),INDEX(Tbl_FwdNom,$B566-IVP,MATCH(ValnDt,Tbl_FwdNom_Cols)),INDEX(Tbl_FwdNom,$B566,MATCH(StartDt,Tbl_FwdNom_Cols)))</f>
        <v>11.058922638</v>
      </c>
      <c r="BV566" s="70" cm="1">
        <f t="array" ref="BV566">INDEX(Tbl_FwdReal,$B566,MATCH(StartDt,Tbl_FwdReal_Cols))</f>
        <v>4.1682898770000003</v>
      </c>
      <c r="BW566" s="70" cm="1">
        <f t="array" ref="BW566">IF(RunType&lt;&gt;"OPN",INDEX(Tbl_FwdReal,$B566,MATCH(ValnDt,Tbl_FwdReal_Cols)),IF(AND($J566=0,ActInt=1),INDEX(Tbl_FwdReal,$B566-IVP,MATCH(ValnDt,Tbl_FwdReal_Cols)),-999))*$K566</f>
        <v>4.1682898770000003</v>
      </c>
      <c r="BX566" s="70">
        <f t="shared" si="1275"/>
        <v>4.1682898770000004E-2</v>
      </c>
      <c r="BY566" s="70">
        <f t="shared" si="1350"/>
        <v>6.6149043717011358E-2</v>
      </c>
      <c r="BZ566" s="64">
        <f t="shared" si="1363"/>
        <v>5.3520322136713094E-3</v>
      </c>
      <c r="CA566" s="70" cm="1">
        <f t="array" ref="CA566">IF($J566=1,CA565*(1+INDEX(Tbl_CPI,$B566,MATCH(IF(RunType="OPN",StartDt,ValnDt),Tbl_CPI_Cols))),0)</f>
        <v>0</v>
      </c>
      <c r="CB566" s="70">
        <f t="shared" si="1351"/>
        <v>23.904823020192989</v>
      </c>
      <c r="CC566" s="70">
        <f t="shared" si="1352"/>
        <v>23.150738251243379</v>
      </c>
      <c r="CD566" s="36">
        <f t="shared" si="1276"/>
        <v>119.45020729283274</v>
      </c>
      <c r="CE566" s="36">
        <f t="shared" si="1277"/>
        <v>1.5756556904718397</v>
      </c>
      <c r="CF566" s="36">
        <f t="shared" si="1278"/>
        <v>0</v>
      </c>
      <c r="CG566" s="36">
        <f t="shared" si="1279"/>
        <v>5.4273761624083573E-2</v>
      </c>
      <c r="CH566" s="36">
        <f t="shared" si="1280"/>
        <v>5.3567162561384912E-2</v>
      </c>
      <c r="CI566" s="36">
        <f t="shared" si="1281"/>
        <v>0</v>
      </c>
      <c r="CJ566" s="36">
        <f t="shared" si="1282"/>
        <v>0</v>
      </c>
      <c r="CK566" s="36">
        <f t="shared" si="1283"/>
        <v>0</v>
      </c>
      <c r="CL566" s="36">
        <f t="shared" si="1284"/>
        <v>7.0659906269865977E-4</v>
      </c>
      <c r="CM566" s="36">
        <f t="shared" si="1285"/>
        <v>5.4273761624083573E-2</v>
      </c>
      <c r="CN566" s="36">
        <f t="shared" ca="1" si="1286"/>
        <v>2.1602599560801861</v>
      </c>
      <c r="CO566" s="20">
        <f t="shared" si="1287"/>
        <v>120000</v>
      </c>
      <c r="CP566" s="20">
        <f t="shared" si="1288"/>
        <v>2</v>
      </c>
      <c r="CQ566" s="64">
        <f t="shared" si="1289"/>
        <v>6.6004146930000007E-2</v>
      </c>
      <c r="CR566" s="64">
        <f t="shared" si="1290"/>
        <v>0.29701866118500003</v>
      </c>
      <c r="CS566" s="36">
        <f t="shared" si="1291"/>
        <v>1.5574590120231029</v>
      </c>
      <c r="CT566" s="36">
        <f t="shared" si="1292"/>
        <v>1.3113135014277575</v>
      </c>
      <c r="CU566" s="36">
        <f t="shared" si="1293"/>
        <v>2.4974207467584077E-2</v>
      </c>
      <c r="CV566" s="36">
        <f t="shared" si="1353"/>
        <v>1.3362877088953415</v>
      </c>
      <c r="CW566" s="36">
        <f t="shared" si="1294"/>
        <v>0</v>
      </c>
      <c r="CX566" s="36">
        <f t="shared" si="1295"/>
        <v>0</v>
      </c>
      <c r="CY566" s="36">
        <f t="shared" si="1296"/>
        <v>0</v>
      </c>
      <c r="CZ566" s="36">
        <f t="shared" si="1354"/>
        <v>0</v>
      </c>
      <c r="DA566" s="64">
        <f t="shared" si="1297"/>
        <v>8.779205570673021E-3</v>
      </c>
      <c r="DB566" s="70">
        <f t="shared" si="1355"/>
        <v>0.9912971981161065</v>
      </c>
      <c r="DC566" s="70">
        <f>PRODUCT($DB$8:DB566)</f>
        <v>4.6571762459762384E-3</v>
      </c>
      <c r="DD566" s="36">
        <f t="shared" si="1298"/>
        <v>1.2729173206969795</v>
      </c>
      <c r="DE566" s="36">
        <f t="shared" si="1299"/>
        <v>54.805614460677532</v>
      </c>
      <c r="DF566" s="36">
        <f t="shared" si="1300"/>
        <v>0.84064157431324615</v>
      </c>
      <c r="DG566" s="36">
        <f t="shared" si="1301"/>
        <v>2.3262800735130429E-2</v>
      </c>
      <c r="DH566" s="36">
        <f t="shared" ca="1" si="1302"/>
        <v>3.1634528952163135E-18</v>
      </c>
      <c r="DI566" s="36">
        <f t="shared" si="1303"/>
        <v>1.1630170642113817</v>
      </c>
      <c r="DJ566" s="36">
        <f t="shared" ca="1" si="1304"/>
        <v>55.51309297777005</v>
      </c>
      <c r="DK566" s="36">
        <f t="shared" si="1305"/>
        <v>0</v>
      </c>
      <c r="DL566" s="36">
        <f t="shared" si="1306"/>
        <v>0</v>
      </c>
      <c r="DM566" s="36">
        <f t="shared" ca="1" si="1307"/>
        <v>55.51309297777005</v>
      </c>
      <c r="DN566" s="36">
        <f t="shared" ca="1" si="1356"/>
        <v>55.513092977774662</v>
      </c>
      <c r="DO566" s="64" cm="1">
        <f t="array" ref="DO566">IFERROR(INDEX(Tbl_FwdNom,$B566,MATCH(LIDt,Tbl_FwdNom_Cols,0)),0)</f>
        <v>8.2919105720000008</v>
      </c>
      <c r="DP566" s="64">
        <f t="shared" ca="1" si="1357"/>
        <v>8.2302166079999992</v>
      </c>
      <c r="DQ566" s="64">
        <f t="shared" ca="1" si="1308"/>
        <v>6.6126348690578318E-3</v>
      </c>
      <c r="DR566" s="70">
        <f t="shared" ca="1" si="1309"/>
        <v>0.99343080482005075</v>
      </c>
      <c r="DS566" s="70">
        <f ca="1">PRODUCT($DR$8:DR566)</f>
        <v>1.009161461405335E-2</v>
      </c>
      <c r="DT566" s="36">
        <f t="shared" ca="1" si="1310"/>
        <v>57.425057136988336</v>
      </c>
      <c r="DU566" s="36">
        <f t="shared" ca="1" si="1311"/>
        <v>0.87337304571598207</v>
      </c>
      <c r="DV566" s="36">
        <f t="shared" ca="1" si="1312"/>
        <v>2.4371536580257709E-2</v>
      </c>
      <c r="DW566" s="36">
        <f t="shared" ca="1" si="1313"/>
        <v>3.2395601938093463E-18</v>
      </c>
      <c r="DX566" s="36">
        <f t="shared" ca="1" si="1314"/>
        <v>1.3204075851028116</v>
      </c>
      <c r="DY566" s="36">
        <f t="shared" ca="1" si="1315"/>
        <v>1.4349007346665896E-2</v>
      </c>
      <c r="DZ566" s="36">
        <f t="shared" ca="1" si="1316"/>
        <v>1.1928490893245196</v>
      </c>
      <c r="EA566" s="36">
        <f t="shared" ca="1" si="1317"/>
        <v>0</v>
      </c>
      <c r="EB566" s="36">
        <f t="shared" ca="1" si="1318"/>
        <v>58.160849157692432</v>
      </c>
      <c r="EC566" s="36">
        <f t="shared" ca="1" si="1319"/>
        <v>0</v>
      </c>
      <c r="ED566" s="36">
        <f t="shared" ca="1" si="1320"/>
        <v>0</v>
      </c>
      <c r="EE566" s="36">
        <f t="shared" ca="1" si="1358"/>
        <v>0</v>
      </c>
      <c r="EF566" s="36">
        <f t="shared" ca="1" si="1321"/>
        <v>58.160849157692432</v>
      </c>
      <c r="EG566" s="64"/>
      <c r="EH566" s="64"/>
      <c r="EI566" s="64"/>
      <c r="EJ566" s="70"/>
      <c r="EK566" s="70"/>
      <c r="EL566" s="70"/>
      <c r="EM566" s="70"/>
      <c r="EN566" s="70"/>
      <c r="EO566" s="36">
        <f t="shared" ca="1" si="1322"/>
        <v>0.50191976456316545</v>
      </c>
      <c r="EP566" s="36">
        <f t="shared" ca="1" si="1323"/>
        <v>0</v>
      </c>
      <c r="EQ566" s="36">
        <f t="shared" si="1324"/>
        <v>1.485277793307253</v>
      </c>
      <c r="ER566" s="36">
        <f t="shared" si="1325"/>
        <v>7.6302355662806976E-3</v>
      </c>
      <c r="ES566" s="36">
        <f t="shared" si="1326"/>
        <v>-6.9681658094397844E-3</v>
      </c>
      <c r="ET566" s="36">
        <f t="shared" ca="1" si="1327"/>
        <v>0</v>
      </c>
      <c r="EU566" s="36">
        <f t="shared" ca="1" si="1359"/>
        <v>7.6302355662806976E-3</v>
      </c>
      <c r="EV566" s="36">
        <f t="shared" si="1328"/>
        <v>1.9198015720302417E-2</v>
      </c>
      <c r="EW566" s="36">
        <f t="shared" si="1329"/>
        <v>1.941507314412054</v>
      </c>
      <c r="EX566" s="36">
        <f t="shared" ca="1" si="1360"/>
        <v>3.4536133590058902</v>
      </c>
      <c r="EY566" s="36">
        <f t="shared" si="1330"/>
        <v>0</v>
      </c>
      <c r="EZ566" s="36">
        <f t="shared" si="1331"/>
        <v>0</v>
      </c>
      <c r="FA566" s="36">
        <f t="shared" si="1332"/>
        <v>0</v>
      </c>
      <c r="FB566" s="36">
        <f t="shared" si="1333"/>
        <v>0</v>
      </c>
      <c r="FC566" s="36">
        <f t="shared" si="1361"/>
        <v>0</v>
      </c>
      <c r="FD566" s="36">
        <f t="shared" si="1334"/>
        <v>0</v>
      </c>
      <c r="FE566" s="36">
        <f t="shared" si="1335"/>
        <v>0</v>
      </c>
      <c r="FF566" s="36">
        <f t="shared" si="1362"/>
        <v>0</v>
      </c>
      <c r="FG566" s="36">
        <f t="shared" ca="1" si="1336"/>
        <v>3.4536133590058902</v>
      </c>
      <c r="FH566" s="36">
        <f t="shared" ca="1" si="1337"/>
        <v>3.0319981640335274E-2</v>
      </c>
      <c r="FI566" s="36">
        <f t="shared" ca="1" si="1338"/>
        <v>-0.13377079760536331</v>
      </c>
      <c r="FJ566" s="36">
        <f t="shared" ca="1" si="1339"/>
        <v>3.5083980667861479</v>
      </c>
      <c r="FK566" s="36">
        <f t="shared" si="1340"/>
        <v>0</v>
      </c>
      <c r="FL566" s="36">
        <f t="shared" si="1341"/>
        <v>0</v>
      </c>
      <c r="FM566" s="36">
        <f t="shared" ca="1" si="1342"/>
        <v>0</v>
      </c>
      <c r="FN566" s="36">
        <f t="shared" ca="1" si="1364"/>
        <v>3.5083980667861479</v>
      </c>
    </row>
    <row r="567" spans="2:170" x14ac:dyDescent="0.25">
      <c r="B567" s="2">
        <v>559</v>
      </c>
      <c r="C567" s="2">
        <f t="shared" si="1218"/>
        <v>47</v>
      </c>
      <c r="D567" s="2">
        <f t="shared" si="1367"/>
        <v>583</v>
      </c>
      <c r="E567" s="2">
        <f t="shared" si="1365"/>
        <v>49</v>
      </c>
      <c r="F567" s="189">
        <f t="shared" si="1369"/>
        <v>62731</v>
      </c>
      <c r="G567" s="2">
        <f t="shared" si="1368"/>
        <v>9</v>
      </c>
      <c r="H567" s="187">
        <f t="shared" si="1219"/>
        <v>81.166666666666671</v>
      </c>
      <c r="I567" s="186">
        <f t="shared" si="1366"/>
        <v>81</v>
      </c>
      <c r="J567" s="2">
        <f t="shared" si="1220"/>
        <v>0</v>
      </c>
      <c r="K567" s="2">
        <f t="shared" si="1221"/>
        <v>1</v>
      </c>
      <c r="L567">
        <f t="shared" si="1222"/>
        <v>2</v>
      </c>
      <c r="M567" s="190">
        <f t="shared" si="1343"/>
        <v>5.6941644749999999E-2</v>
      </c>
      <c r="N567">
        <f t="shared" si="1223"/>
        <v>1</v>
      </c>
      <c r="O567">
        <f t="shared" si="1224"/>
        <v>100</v>
      </c>
      <c r="P567" s="58">
        <f t="shared" si="1225"/>
        <v>0.25623740137500001</v>
      </c>
      <c r="Q567" s="106">
        <f t="shared" si="1226"/>
        <v>0.25623740137500001</v>
      </c>
      <c r="R567" s="59">
        <f t="shared" si="1227"/>
        <v>0.25623740137500001</v>
      </c>
      <c r="S567" s="32">
        <f t="shared" si="1344"/>
        <v>2.4367644604400329E-2</v>
      </c>
      <c r="T567">
        <f t="shared" si="1228"/>
        <v>1</v>
      </c>
      <c r="U567" s="32">
        <f t="shared" si="1345"/>
        <v>1.23440946E-3</v>
      </c>
      <c r="V567">
        <f t="shared" si="1229"/>
        <v>1</v>
      </c>
      <c r="W567">
        <f t="shared" si="1230"/>
        <v>100</v>
      </c>
      <c r="X567" s="58">
        <f t="shared" si="1231"/>
        <v>5.5548425700000003E-3</v>
      </c>
      <c r="Y567" s="58">
        <f t="shared" si="1232"/>
        <v>5.5548425700000003E-3</v>
      </c>
      <c r="Z567" s="32">
        <f t="shared" si="1233"/>
        <v>5.5548425700000003E-3</v>
      </c>
      <c r="AA567" s="32">
        <f t="shared" si="1234"/>
        <v>4.6408628538030516E-4</v>
      </c>
      <c r="AB567" s="59">
        <f t="shared" si="1235"/>
        <v>4.9056245199999996E-3</v>
      </c>
      <c r="AC567" s="59">
        <f t="shared" si="1236"/>
        <v>4.9056245199999996E-3</v>
      </c>
      <c r="AD567">
        <f t="shared" si="1237"/>
        <v>1</v>
      </c>
      <c r="AE567" s="59">
        <f t="shared" si="1238"/>
        <v>4.9056245199999996E-3</v>
      </c>
      <c r="AF567" s="59">
        <f t="shared" si="1239"/>
        <v>4.1758461800000006E-3</v>
      </c>
      <c r="AG567" s="59">
        <f t="shared" si="1240"/>
        <v>4.1758461800000006E-3</v>
      </c>
      <c r="AH567">
        <f t="shared" si="1241"/>
        <v>1</v>
      </c>
      <c r="AI567" s="59">
        <f t="shared" si="1242"/>
        <v>4.1758461800000006E-3</v>
      </c>
      <c r="AJ567" s="59">
        <f t="shared" si="1243"/>
        <v>0</v>
      </c>
      <c r="AK567" s="59">
        <f t="shared" si="1244"/>
        <v>0</v>
      </c>
      <c r="AL567" s="59">
        <f t="shared" si="1245"/>
        <v>0</v>
      </c>
      <c r="AM567" s="12">
        <f t="shared" si="1346"/>
        <v>4.3323933672196528E-4</v>
      </c>
      <c r="AN567" s="12">
        <f t="shared" si="1347"/>
        <v>0</v>
      </c>
      <c r="AO567" s="66">
        <f t="shared" si="1246"/>
        <v>1.0557022185886975E-5</v>
      </c>
      <c r="AP567" s="66">
        <f t="shared" si="1247"/>
        <v>2.0106043445992411E-7</v>
      </c>
      <c r="AQ567" s="59">
        <f t="shared" si="1248"/>
        <v>2.1253095132518092E-6</v>
      </c>
      <c r="AR567" s="59">
        <f t="shared" si="1249"/>
        <v>1.8091408292761526E-6</v>
      </c>
      <c r="AS567" s="59">
        <f t="shared" si="1250"/>
        <v>0</v>
      </c>
      <c r="AT567" s="12">
        <f t="shared" si="1251"/>
        <v>4.1854680375909043E-4</v>
      </c>
      <c r="AU567" s="59">
        <f t="shared" si="1348"/>
        <v>4.6586812098986519E-21</v>
      </c>
      <c r="AV567" s="59">
        <f t="shared" si="1349"/>
        <v>0</v>
      </c>
      <c r="AW567" s="70">
        <f t="shared" si="1252"/>
        <v>0</v>
      </c>
      <c r="AX567" s="20">
        <f t="shared" si="1253"/>
        <v>200000</v>
      </c>
      <c r="AY567" s="20">
        <f t="shared" si="1254"/>
        <v>0</v>
      </c>
      <c r="AZ567" s="20">
        <f t="shared" si="1255"/>
        <v>0</v>
      </c>
      <c r="BA567" s="20">
        <f t="shared" si="1256"/>
        <v>200000</v>
      </c>
      <c r="BB567" s="36">
        <f t="shared" si="1257"/>
        <v>1</v>
      </c>
      <c r="BC567" s="36">
        <f t="shared" si="1258"/>
        <v>0</v>
      </c>
      <c r="BD567" s="80">
        <f t="shared" si="1259"/>
        <v>2.111404437177395</v>
      </c>
      <c r="BE567" s="36">
        <f t="shared" si="1260"/>
        <v>0</v>
      </c>
      <c r="BF567" s="36">
        <f t="shared" si="1261"/>
        <v>0</v>
      </c>
      <c r="BG567" s="36">
        <f t="shared" si="1262"/>
        <v>2.111404437177395</v>
      </c>
      <c r="BH567" s="36">
        <f t="shared" si="1263"/>
        <v>4.021208689198482E-2</v>
      </c>
      <c r="BI567" s="36">
        <f t="shared" si="1264"/>
        <v>0</v>
      </c>
      <c r="BJ567" s="36">
        <f t="shared" si="1265"/>
        <v>0</v>
      </c>
      <c r="BK567" s="36">
        <f t="shared" si="1266"/>
        <v>4.021208689198482E-2</v>
      </c>
      <c r="BL567" s="68">
        <f ca="1">IF(OR(AT567=0,E567&gt;ProjTerm),0,VLOOKUP(D567,'Life Events'!$AE$5:$AI$1206,5,FALSE))</f>
        <v>4.0679265715553786E-18</v>
      </c>
      <c r="BM567" s="93">
        <f t="shared" ca="1" si="1267"/>
        <v>4.0679265715553786E-18</v>
      </c>
      <c r="BN567" s="93">
        <f t="shared" ca="1" si="1268"/>
        <v>1.7026176644511786E-21</v>
      </c>
      <c r="BO567" s="36">
        <f t="shared" ca="1" si="1269"/>
        <v>2.5920185620196842E-19</v>
      </c>
      <c r="BP567" s="36">
        <f t="shared" si="1270"/>
        <v>8.9947877942347964E-4</v>
      </c>
      <c r="BQ567" s="36">
        <f t="shared" si="1271"/>
        <v>98.356494933740564</v>
      </c>
      <c r="BR567" s="36">
        <f t="shared" si="1272"/>
        <v>154.78110000000001</v>
      </c>
      <c r="BS567" s="36">
        <f t="shared" si="1273"/>
        <v>152.23726477988791</v>
      </c>
      <c r="BT567" s="36">
        <f t="shared" si="1274"/>
        <v>6.3718420586648436E-2</v>
      </c>
      <c r="BU567" s="70" cm="1">
        <f t="array" ref="BU567">IF(AND(ActInt=1,$J567=0),INDEX(Tbl_FwdNom,$B567-IVP,MATCH(ValnDt,Tbl_FwdNom_Cols)),INDEX(Tbl_FwdNom,$B567,MATCH(StartDt,Tbl_FwdNom_Cols)))</f>
        <v>11.052892541</v>
      </c>
      <c r="BV567" s="70" cm="1">
        <f t="array" ref="BV567">INDEX(Tbl_FwdReal,$B567,MATCH(StartDt,Tbl_FwdReal_Cols))</f>
        <v>4.1648840810000003</v>
      </c>
      <c r="BW567" s="70" cm="1">
        <f t="array" ref="BW567">IF(RunType&lt;&gt;"OPN",INDEX(Tbl_FwdReal,$B567,MATCH(ValnDt,Tbl_FwdReal_Cols)),IF(AND($J567=0,ActInt=1),INDEX(Tbl_FwdReal,$B567-IVP,MATCH(ValnDt,Tbl_FwdReal_Cols)),-999))*$K567</f>
        <v>4.1648840810000003</v>
      </c>
      <c r="BX567" s="70">
        <f t="shared" si="1275"/>
        <v>4.1648840810000004E-2</v>
      </c>
      <c r="BY567" s="70">
        <f t="shared" si="1350"/>
        <v>6.6126012818713331E-2</v>
      </c>
      <c r="BZ567" s="64">
        <f t="shared" si="1363"/>
        <v>5.3502223987276221E-3</v>
      </c>
      <c r="CA567" s="70" cm="1">
        <f t="array" ref="CA567">IF($J567=1,CA566*(1+INDEX(Tbl_CPI,$B567,MATCH(IF(RunType="OPN",StartDt,ValnDt),Tbl_CPI_Cols))),0)</f>
        <v>0</v>
      </c>
      <c r="CB567" s="70">
        <f t="shared" si="1351"/>
        <v>24.032719139753244</v>
      </c>
      <c r="CC567" s="70">
        <f t="shared" si="1352"/>
        <v>23.150738251243379</v>
      </c>
      <c r="CD567" s="36">
        <f t="shared" si="1276"/>
        <v>119.45020729283274</v>
      </c>
      <c r="CE567" s="36">
        <f t="shared" si="1277"/>
        <v>1.5756556904718397</v>
      </c>
      <c r="CF567" s="36">
        <f t="shared" si="1278"/>
        <v>0</v>
      </c>
      <c r="CG567" s="36">
        <f t="shared" si="1279"/>
        <v>5.2433164605090322E-2</v>
      </c>
      <c r="CH567" s="36">
        <f t="shared" si="1280"/>
        <v>5.1750528578848119E-2</v>
      </c>
      <c r="CI567" s="36">
        <f t="shared" si="1281"/>
        <v>0</v>
      </c>
      <c r="CJ567" s="36">
        <f t="shared" si="1282"/>
        <v>0</v>
      </c>
      <c r="CK567" s="36">
        <f t="shared" si="1283"/>
        <v>0</v>
      </c>
      <c r="CL567" s="36">
        <f t="shared" si="1284"/>
        <v>6.8263602624221004E-4</v>
      </c>
      <c r="CM567" s="36">
        <f t="shared" si="1285"/>
        <v>5.2433164605090322E-2</v>
      </c>
      <c r="CN567" s="36">
        <f t="shared" ca="1" si="1286"/>
        <v>2.0869986247033077</v>
      </c>
      <c r="CO567" s="20">
        <f t="shared" si="1287"/>
        <v>120000</v>
      </c>
      <c r="CP567" s="20">
        <f t="shared" si="1288"/>
        <v>2</v>
      </c>
      <c r="CQ567" s="64">
        <f t="shared" si="1289"/>
        <v>6.6004146930000007E-2</v>
      </c>
      <c r="CR567" s="64">
        <f t="shared" si="1290"/>
        <v>0.29701866118500003</v>
      </c>
      <c r="CS567" s="36">
        <f t="shared" si="1291"/>
        <v>1.5046405905805427</v>
      </c>
      <c r="CT567" s="36">
        <f t="shared" si="1292"/>
        <v>1.2668426623064371</v>
      </c>
      <c r="CU567" s="36">
        <f t="shared" si="1293"/>
        <v>2.4127252135190892E-2</v>
      </c>
      <c r="CV567" s="36">
        <f t="shared" si="1353"/>
        <v>1.290969914441628</v>
      </c>
      <c r="CW567" s="36">
        <f t="shared" si="1294"/>
        <v>0</v>
      </c>
      <c r="CX567" s="36">
        <f t="shared" si="1295"/>
        <v>0</v>
      </c>
      <c r="CY567" s="36">
        <f t="shared" si="1296"/>
        <v>0</v>
      </c>
      <c r="CZ567" s="36">
        <f t="shared" si="1354"/>
        <v>0</v>
      </c>
      <c r="DA567" s="64">
        <f t="shared" si="1297"/>
        <v>8.7746410358420235E-3</v>
      </c>
      <c r="DB567" s="70">
        <f t="shared" si="1355"/>
        <v>0.99130168356846093</v>
      </c>
      <c r="DC567" s="70">
        <f>PRODUCT($DB$8:DB567)</f>
        <v>4.6166666533112898E-3</v>
      </c>
      <c r="DD567" s="36">
        <f t="shared" si="1298"/>
        <v>1.220368292667753</v>
      </c>
      <c r="DE567" s="36">
        <f t="shared" si="1299"/>
        <v>53.175109617141338</v>
      </c>
      <c r="DF567" s="36">
        <f t="shared" si="1300"/>
        <v>0.8078058154756651</v>
      </c>
      <c r="DG567" s="36">
        <f t="shared" si="1301"/>
        <v>2.2567444681646041E-2</v>
      </c>
      <c r="DH567" s="36">
        <f t="shared" ca="1" si="1302"/>
        <v>2.9320092026036637E-18</v>
      </c>
      <c r="DI567" s="36">
        <f t="shared" si="1303"/>
        <v>1.1203288746655222</v>
      </c>
      <c r="DJ567" s="36">
        <f t="shared" ca="1" si="1304"/>
        <v>53.860308569933132</v>
      </c>
      <c r="DK567" s="36">
        <f t="shared" si="1305"/>
        <v>0</v>
      </c>
      <c r="DL567" s="36">
        <f t="shared" si="1306"/>
        <v>0</v>
      </c>
      <c r="DM567" s="36">
        <f t="shared" ca="1" si="1307"/>
        <v>53.860308569933132</v>
      </c>
      <c r="DN567" s="36">
        <f t="shared" ca="1" si="1356"/>
        <v>53.860308569937736</v>
      </c>
      <c r="DO567" s="64" cm="1">
        <f t="array" ref="DO567">IFERROR(INDEX(Tbl_FwdNom,$B567,MATCH(LIDt,Tbl_FwdNom_Cols,0)),0)</f>
        <v>8.2901963760000008</v>
      </c>
      <c r="DP567" s="64">
        <f t="shared" ca="1" si="1357"/>
        <v>8.2285033890000001</v>
      </c>
      <c r="DQ567" s="64">
        <f t="shared" ca="1" si="1308"/>
        <v>6.6113070202236113E-3</v>
      </c>
      <c r="DR567" s="70">
        <f t="shared" ca="1" si="1309"/>
        <v>0.99343211528211972</v>
      </c>
      <c r="DS567" s="70">
        <f ca="1">PRODUCT($DR$8:DR567)</f>
        <v>1.0025334052650972E-2</v>
      </c>
      <c r="DT567" s="36">
        <f t="shared" ca="1" si="1310"/>
        <v>55.69330738319745</v>
      </c>
      <c r="DU567" s="36">
        <f t="shared" ca="1" si="1311"/>
        <v>0.83893509617241335</v>
      </c>
      <c r="DV567" s="36">
        <f t="shared" ca="1" si="1312"/>
        <v>2.3633185511720924E-2</v>
      </c>
      <c r="DW567" s="36">
        <f t="shared" ca="1" si="1313"/>
        <v>3.0017760646591465E-18</v>
      </c>
      <c r="DX567" s="36">
        <f t="shared" ca="1" si="1314"/>
        <v>1.26541878445311</v>
      </c>
      <c r="DY567" s="36">
        <f t="shared" ca="1" si="1315"/>
        <v>1.3756723897075386E-2</v>
      </c>
      <c r="DZ567" s="36">
        <f t="shared" ca="1" si="1316"/>
        <v>1.1486427136710964</v>
      </c>
      <c r="EA567" s="36">
        <f t="shared" ca="1" si="1317"/>
        <v>0</v>
      </c>
      <c r="EB567" s="36">
        <f t="shared" ca="1" si="1318"/>
        <v>56.405589946973201</v>
      </c>
      <c r="EC567" s="36">
        <f t="shared" ca="1" si="1319"/>
        <v>0</v>
      </c>
      <c r="ED567" s="36">
        <f t="shared" ca="1" si="1320"/>
        <v>0</v>
      </c>
      <c r="EE567" s="36">
        <f t="shared" ca="1" si="1358"/>
        <v>0</v>
      </c>
      <c r="EF567" s="36">
        <f t="shared" ca="1" si="1321"/>
        <v>56.405589946973201</v>
      </c>
      <c r="EG567" s="64"/>
      <c r="EH567" s="64"/>
      <c r="EI567" s="64"/>
      <c r="EJ567" s="70"/>
      <c r="EK567" s="70"/>
      <c r="EL567" s="70"/>
      <c r="EM567" s="70"/>
      <c r="EN567" s="70"/>
      <c r="EO567" s="36">
        <f t="shared" ca="1" si="1322"/>
        <v>0.48664738147147185</v>
      </c>
      <c r="EP567" s="36">
        <f t="shared" ca="1" si="1323"/>
        <v>0</v>
      </c>
      <c r="EQ567" s="36">
        <f t="shared" si="1324"/>
        <v>1.4408808646467048</v>
      </c>
      <c r="ER567" s="36">
        <f t="shared" si="1325"/>
        <v>7.3152414530553858E-3</v>
      </c>
      <c r="ES567" s="36">
        <f t="shared" si="1326"/>
        <v>-6.6805034966730343E-3</v>
      </c>
      <c r="ET567" s="36">
        <f t="shared" ca="1" si="1327"/>
        <v>0</v>
      </c>
      <c r="EU567" s="36">
        <f t="shared" ca="1" si="1359"/>
        <v>7.3152414530553858E-3</v>
      </c>
      <c r="EV567" s="36">
        <f t="shared" si="1328"/>
        <v>1.8493358360413749E-2</v>
      </c>
      <c r="EW567" s="36">
        <f t="shared" si="1329"/>
        <v>1.8834730785806881</v>
      </c>
      <c r="EX567" s="36">
        <f t="shared" ca="1" si="1360"/>
        <v>3.3501625430408621</v>
      </c>
      <c r="EY567" s="36">
        <f t="shared" si="1330"/>
        <v>0</v>
      </c>
      <c r="EZ567" s="36">
        <f t="shared" si="1331"/>
        <v>0</v>
      </c>
      <c r="FA567" s="36">
        <f t="shared" si="1332"/>
        <v>0</v>
      </c>
      <c r="FB567" s="36">
        <f t="shared" si="1333"/>
        <v>0</v>
      </c>
      <c r="FC567" s="36">
        <f t="shared" si="1361"/>
        <v>0</v>
      </c>
      <c r="FD567" s="36">
        <f t="shared" si="1334"/>
        <v>0</v>
      </c>
      <c r="FE567" s="36">
        <f t="shared" si="1335"/>
        <v>0</v>
      </c>
      <c r="FF567" s="36">
        <f t="shared" si="1362"/>
        <v>0</v>
      </c>
      <c r="FG567" s="36">
        <f t="shared" ca="1" si="1336"/>
        <v>3.3501625430408621</v>
      </c>
      <c r="FH567" s="36">
        <f t="shared" ca="1" si="1337"/>
        <v>2.9396473726907218E-2</v>
      </c>
      <c r="FI567" s="36">
        <f t="shared" ca="1" si="1338"/>
        <v>-0.12923426010206104</v>
      </c>
      <c r="FJ567" s="36">
        <f t="shared" ca="1" si="1339"/>
        <v>3.402358903452769</v>
      </c>
      <c r="FK567" s="36">
        <f t="shared" si="1340"/>
        <v>0</v>
      </c>
      <c r="FL567" s="36">
        <f t="shared" si="1341"/>
        <v>0</v>
      </c>
      <c r="FM567" s="36">
        <f t="shared" ca="1" si="1342"/>
        <v>0</v>
      </c>
      <c r="FN567" s="36">
        <f t="shared" ca="1" si="1364"/>
        <v>3.402358903452769</v>
      </c>
    </row>
    <row r="568" spans="2:170" x14ac:dyDescent="0.25">
      <c r="B568" s="2">
        <v>560</v>
      </c>
      <c r="C568" s="2">
        <f t="shared" si="1218"/>
        <v>47</v>
      </c>
      <c r="D568" s="2">
        <f t="shared" si="1367"/>
        <v>584</v>
      </c>
      <c r="E568" s="2">
        <f t="shared" si="1365"/>
        <v>49</v>
      </c>
      <c r="F568" s="189">
        <f t="shared" si="1369"/>
        <v>62762</v>
      </c>
      <c r="G568" s="2">
        <f t="shared" si="1368"/>
        <v>10</v>
      </c>
      <c r="H568" s="187">
        <f t="shared" si="1219"/>
        <v>81.25</v>
      </c>
      <c r="I568" s="186">
        <f t="shared" si="1366"/>
        <v>81</v>
      </c>
      <c r="J568" s="2">
        <f t="shared" si="1220"/>
        <v>0</v>
      </c>
      <c r="K568" s="2">
        <f t="shared" si="1221"/>
        <v>1</v>
      </c>
      <c r="L568">
        <f t="shared" si="1222"/>
        <v>2</v>
      </c>
      <c r="M568" s="190">
        <f t="shared" si="1343"/>
        <v>5.6941644749999999E-2</v>
      </c>
      <c r="N568">
        <f t="shared" si="1223"/>
        <v>1</v>
      </c>
      <c r="O568">
        <f t="shared" si="1224"/>
        <v>100</v>
      </c>
      <c r="P568" s="58">
        <f t="shared" si="1225"/>
        <v>0.25623740137500001</v>
      </c>
      <c r="Q568" s="106">
        <f t="shared" si="1226"/>
        <v>0.25623740137500001</v>
      </c>
      <c r="R568" s="59">
        <f t="shared" si="1227"/>
        <v>0.25623740137500001</v>
      </c>
      <c r="S568" s="32">
        <f t="shared" si="1344"/>
        <v>2.4367644604400329E-2</v>
      </c>
      <c r="T568">
        <f t="shared" si="1228"/>
        <v>1</v>
      </c>
      <c r="U568" s="32">
        <f t="shared" si="1345"/>
        <v>1.23440946E-3</v>
      </c>
      <c r="V568">
        <f t="shared" si="1229"/>
        <v>1</v>
      </c>
      <c r="W568">
        <f t="shared" si="1230"/>
        <v>100</v>
      </c>
      <c r="X568" s="58">
        <f t="shared" si="1231"/>
        <v>5.5548425700000003E-3</v>
      </c>
      <c r="Y568" s="58">
        <f t="shared" si="1232"/>
        <v>5.5548425700000003E-3</v>
      </c>
      <c r="Z568" s="32">
        <f t="shared" si="1233"/>
        <v>5.5548425700000003E-3</v>
      </c>
      <c r="AA568" s="32">
        <f t="shared" si="1234"/>
        <v>4.6408628538030516E-4</v>
      </c>
      <c r="AB568" s="59">
        <f t="shared" si="1235"/>
        <v>4.9056245199999996E-3</v>
      </c>
      <c r="AC568" s="59">
        <f t="shared" si="1236"/>
        <v>4.9056245199999996E-3</v>
      </c>
      <c r="AD568">
        <f t="shared" si="1237"/>
        <v>1</v>
      </c>
      <c r="AE568" s="59">
        <f t="shared" si="1238"/>
        <v>4.9056245199999996E-3</v>
      </c>
      <c r="AF568" s="59">
        <f t="shared" si="1239"/>
        <v>4.1758461800000006E-3</v>
      </c>
      <c r="AG568" s="59">
        <f t="shared" si="1240"/>
        <v>4.1758461800000006E-3</v>
      </c>
      <c r="AH568">
        <f t="shared" si="1241"/>
        <v>1</v>
      </c>
      <c r="AI568" s="59">
        <f t="shared" si="1242"/>
        <v>4.1758461800000006E-3</v>
      </c>
      <c r="AJ568" s="59">
        <f t="shared" si="1243"/>
        <v>0</v>
      </c>
      <c r="AK568" s="59">
        <f t="shared" si="1244"/>
        <v>0</v>
      </c>
      <c r="AL568" s="59">
        <f t="shared" si="1245"/>
        <v>0</v>
      </c>
      <c r="AM568" s="12">
        <f t="shared" si="1346"/>
        <v>4.1854680375909043E-4</v>
      </c>
      <c r="AN568" s="12">
        <f t="shared" si="1347"/>
        <v>0</v>
      </c>
      <c r="AO568" s="66">
        <f t="shared" si="1246"/>
        <v>1.0198999764309203E-5</v>
      </c>
      <c r="AP568" s="66">
        <f t="shared" si="1247"/>
        <v>1.9424183141435583E-7</v>
      </c>
      <c r="AQ568" s="59">
        <f t="shared" si="1248"/>
        <v>2.0532334632882221E-6</v>
      </c>
      <c r="AR568" s="59">
        <f t="shared" si="1249"/>
        <v>1.7477870716286077E-6</v>
      </c>
      <c r="AS568" s="59">
        <f t="shared" si="1250"/>
        <v>0</v>
      </c>
      <c r="AT568" s="12">
        <f t="shared" si="1251"/>
        <v>4.0435254162845006E-4</v>
      </c>
      <c r="AU568" s="59">
        <f t="shared" si="1348"/>
        <v>2.7316812548951186E-20</v>
      </c>
      <c r="AV568" s="59">
        <f t="shared" si="1349"/>
        <v>0</v>
      </c>
      <c r="AW568" s="70">
        <f t="shared" si="1252"/>
        <v>0</v>
      </c>
      <c r="AX568" s="20">
        <f t="shared" si="1253"/>
        <v>200000</v>
      </c>
      <c r="AY568" s="20">
        <f t="shared" si="1254"/>
        <v>0</v>
      </c>
      <c r="AZ568" s="20">
        <f t="shared" si="1255"/>
        <v>0</v>
      </c>
      <c r="BA568" s="20">
        <f t="shared" si="1256"/>
        <v>200000</v>
      </c>
      <c r="BB568" s="36">
        <f t="shared" si="1257"/>
        <v>1</v>
      </c>
      <c r="BC568" s="36">
        <f t="shared" si="1258"/>
        <v>0</v>
      </c>
      <c r="BD568" s="80">
        <f t="shared" si="1259"/>
        <v>2.0397999528618405</v>
      </c>
      <c r="BE568" s="36">
        <f t="shared" si="1260"/>
        <v>0</v>
      </c>
      <c r="BF568" s="36">
        <f t="shared" si="1261"/>
        <v>0</v>
      </c>
      <c r="BG568" s="36">
        <f t="shared" si="1262"/>
        <v>2.0397999528618405</v>
      </c>
      <c r="BH568" s="36">
        <f t="shared" si="1263"/>
        <v>3.8848366282871166E-2</v>
      </c>
      <c r="BI568" s="36">
        <f t="shared" si="1264"/>
        <v>0</v>
      </c>
      <c r="BJ568" s="36">
        <f t="shared" si="1265"/>
        <v>0</v>
      </c>
      <c r="BK568" s="36">
        <f t="shared" si="1266"/>
        <v>3.8848366282871166E-2</v>
      </c>
      <c r="BL568" s="68">
        <f ca="1">IF(OR(AT568=0,E568&gt;ProjTerm),0,VLOOKUP(D568,'Life Events'!$AE$5:$AI$1206,5,FALSE))</f>
        <v>3.9299701576817963E-18</v>
      </c>
      <c r="BM568" s="93">
        <f t="shared" ca="1" si="1267"/>
        <v>3.9299701576817963E-18</v>
      </c>
      <c r="BN568" s="93">
        <f t="shared" ca="1" si="1268"/>
        <v>1.589093421782595E-21</v>
      </c>
      <c r="BO568" s="36">
        <f t="shared" ca="1" si="1269"/>
        <v>2.4191923601189501E-19</v>
      </c>
      <c r="BP568" s="36">
        <f t="shared" si="1270"/>
        <v>8.6897457425116128E-4</v>
      </c>
      <c r="BQ568" s="36">
        <f t="shared" si="1271"/>
        <v>98.356494933740564</v>
      </c>
      <c r="BR568" s="36">
        <f t="shared" si="1272"/>
        <v>154.78110000000001</v>
      </c>
      <c r="BS568" s="36">
        <f t="shared" si="1273"/>
        <v>152.23726477988791</v>
      </c>
      <c r="BT568" s="36">
        <f t="shared" si="1274"/>
        <v>6.1557524944311E-2</v>
      </c>
      <c r="BU568" s="70" cm="1">
        <f t="array" ref="BU568">IF(AND(ActInt=1,$J568=0),INDEX(Tbl_FwdNom,$B568-IVP,MATCH(ValnDt,Tbl_FwdNom_Cols)),INDEX(Tbl_FwdNom,$B568,MATCH(StartDt,Tbl_FwdNom_Cols)))</f>
        <v>11.046862771000001</v>
      </c>
      <c r="BV568" s="70" cm="1">
        <f t="array" ref="BV568">INDEX(Tbl_FwdReal,$B568,MATCH(StartDt,Tbl_FwdReal_Cols))</f>
        <v>4.1614783959999997</v>
      </c>
      <c r="BW568" s="70" cm="1">
        <f t="array" ref="BW568">IF(RunType&lt;&gt;"OPN",INDEX(Tbl_FwdReal,$B568,MATCH(ValnDt,Tbl_FwdReal_Cols)),IF(AND($J568=0,ActInt=1),INDEX(Tbl_FwdReal,$B568-IVP,MATCH(ValnDt,Tbl_FwdReal_Cols)),-999))*$K568</f>
        <v>4.1614783959999997</v>
      </c>
      <c r="BX568" s="70">
        <f t="shared" si="1275"/>
        <v>4.1614783959999999E-2</v>
      </c>
      <c r="BY568" s="70">
        <f t="shared" si="1350"/>
        <v>6.6102982417580725E-2</v>
      </c>
      <c r="BZ568" s="64">
        <f t="shared" si="1363"/>
        <v>5.3484125870146837E-3</v>
      </c>
      <c r="CA568" s="70" cm="1">
        <f t="array" ref="CA568">IF($J568=1,CA567*(1+INDEX(Tbl_CPI,$B568,MATCH(IF(RunType="OPN",StartDt,ValnDt),Tbl_CPI_Cols))),0)</f>
        <v>0</v>
      </c>
      <c r="CB568" s="70">
        <f t="shared" si="1351"/>
        <v>24.16125603730049</v>
      </c>
      <c r="CC568" s="70">
        <f t="shared" si="1352"/>
        <v>23.150738251243379</v>
      </c>
      <c r="CD568" s="36">
        <f t="shared" si="1276"/>
        <v>119.45020729283274</v>
      </c>
      <c r="CE568" s="36">
        <f t="shared" si="1277"/>
        <v>1.5756556904718397</v>
      </c>
      <c r="CF568" s="36">
        <f t="shared" si="1278"/>
        <v>0</v>
      </c>
      <c r="CG568" s="36">
        <f t="shared" si="1279"/>
        <v>5.065498812384775E-2</v>
      </c>
      <c r="CH568" s="36">
        <f t="shared" si="1280"/>
        <v>4.9995502470775936E-2</v>
      </c>
      <c r="CI568" s="36">
        <f t="shared" si="1281"/>
        <v>0</v>
      </c>
      <c r="CJ568" s="36">
        <f t="shared" si="1282"/>
        <v>0</v>
      </c>
      <c r="CK568" s="36">
        <f t="shared" si="1283"/>
        <v>0</v>
      </c>
      <c r="CL568" s="36">
        <f t="shared" si="1284"/>
        <v>6.5948565307181128E-4</v>
      </c>
      <c r="CM568" s="36">
        <f t="shared" si="1285"/>
        <v>5.065498812384775E-2</v>
      </c>
      <c r="CN568" s="36">
        <f t="shared" ca="1" si="1286"/>
        <v>2.0162218196261494</v>
      </c>
      <c r="CO568" s="20">
        <f t="shared" si="1287"/>
        <v>120000</v>
      </c>
      <c r="CP568" s="20">
        <f t="shared" si="1288"/>
        <v>2</v>
      </c>
      <c r="CQ568" s="64">
        <f t="shared" si="1289"/>
        <v>6.6004146930000007E-2</v>
      </c>
      <c r="CR568" s="64">
        <f t="shared" si="1290"/>
        <v>0.29701866118500003</v>
      </c>
      <c r="CS568" s="36">
        <f t="shared" si="1291"/>
        <v>1.4536134109120182</v>
      </c>
      <c r="CT568" s="36">
        <f t="shared" si="1292"/>
        <v>1.2238799717171043</v>
      </c>
      <c r="CU568" s="36">
        <f t="shared" si="1293"/>
        <v>2.3309019769722699E-2</v>
      </c>
      <c r="CV568" s="36">
        <f t="shared" si="1353"/>
        <v>1.247188991486827</v>
      </c>
      <c r="CW568" s="36">
        <f t="shared" si="1294"/>
        <v>0</v>
      </c>
      <c r="CX568" s="36">
        <f t="shared" si="1295"/>
        <v>0</v>
      </c>
      <c r="CY568" s="36">
        <f t="shared" si="1296"/>
        <v>0</v>
      </c>
      <c r="CZ568" s="36">
        <f t="shared" si="1354"/>
        <v>0</v>
      </c>
      <c r="DA568" s="64">
        <f t="shared" si="1297"/>
        <v>8.7700765213527543E-3</v>
      </c>
      <c r="DB568" s="70">
        <f t="shared" si="1355"/>
        <v>0.99130616904141777</v>
      </c>
      <c r="DC568" s="70">
        <f>PRODUCT($DB$8:DB568)</f>
        <v>4.5765301338352776E-3</v>
      </c>
      <c r="DD568" s="36">
        <f t="shared" si="1298"/>
        <v>1.169513491034371</v>
      </c>
      <c r="DE568" s="36">
        <f t="shared" si="1299"/>
        <v>51.601659444653144</v>
      </c>
      <c r="DF568" s="36">
        <f t="shared" si="1300"/>
        <v>0.77604196800890934</v>
      </c>
      <c r="DG568" s="36">
        <f t="shared" si="1301"/>
        <v>2.1896388324144311E-2</v>
      </c>
      <c r="DH568" s="36">
        <f t="shared" ca="1" si="1302"/>
        <v>2.7158039116599132E-18</v>
      </c>
      <c r="DI568" s="36">
        <f t="shared" si="1303"/>
        <v>1.0790550083795376</v>
      </c>
      <c r="DJ568" s="36">
        <f t="shared" ca="1" si="1304"/>
        <v>52.26534654168308</v>
      </c>
      <c r="DK568" s="36">
        <f t="shared" si="1305"/>
        <v>0</v>
      </c>
      <c r="DL568" s="36">
        <f t="shared" si="1306"/>
        <v>0</v>
      </c>
      <c r="DM568" s="36">
        <f t="shared" ca="1" si="1307"/>
        <v>52.26534654168308</v>
      </c>
      <c r="DN568" s="36">
        <f t="shared" ca="1" si="1356"/>
        <v>52.265346541687691</v>
      </c>
      <c r="DO568" s="64" cm="1">
        <f t="array" ref="DO568">IFERROR(INDEX(Tbl_FwdNom,$B568,MATCH(LIDt,Tbl_FwdNom_Cols,0)),0)</f>
        <v>8.2884822069999995</v>
      </c>
      <c r="DP568" s="64">
        <f t="shared" ca="1" si="1357"/>
        <v>8.2267901969999997</v>
      </c>
      <c r="DQ568" s="64">
        <f t="shared" ca="1" si="1308"/>
        <v>6.609979173048286E-3</v>
      </c>
      <c r="DR568" s="70">
        <f t="shared" ca="1" si="1309"/>
        <v>0.9934334257460089</v>
      </c>
      <c r="DS568" s="70">
        <f ca="1">PRODUCT($DR$8:DR568)</f>
        <v>9.9595019521731745E-3</v>
      </c>
      <c r="DT568" s="36">
        <f t="shared" ca="1" si="1310"/>
        <v>54.021639032216719</v>
      </c>
      <c r="DU568" s="36">
        <f t="shared" ca="1" si="1311"/>
        <v>0.80563207340278109</v>
      </c>
      <c r="DV568" s="36">
        <f t="shared" ca="1" si="1312"/>
        <v>2.2920425801495024E-2</v>
      </c>
      <c r="DW568" s="36">
        <f t="shared" ca="1" si="1313"/>
        <v>2.7796985059168033E-18</v>
      </c>
      <c r="DX568" s="36">
        <f t="shared" ca="1" si="1314"/>
        <v>1.212225651319218</v>
      </c>
      <c r="DY568" s="36">
        <f t="shared" ca="1" si="1315"/>
        <v>1.3183810716020891E-2</v>
      </c>
      <c r="DZ568" s="36">
        <f t="shared" ca="1" si="1316"/>
        <v>1.1059092463848823</v>
      </c>
      <c r="EA568" s="36">
        <f t="shared" ca="1" si="1317"/>
        <v>0</v>
      </c>
      <c r="EB568" s="36">
        <f t="shared" ca="1" si="1318"/>
        <v>54.711218085599697</v>
      </c>
      <c r="EC568" s="36">
        <f t="shared" ca="1" si="1319"/>
        <v>0</v>
      </c>
      <c r="ED568" s="36">
        <f t="shared" ca="1" si="1320"/>
        <v>0</v>
      </c>
      <c r="EE568" s="36">
        <f t="shared" ca="1" si="1358"/>
        <v>0</v>
      </c>
      <c r="EF568" s="36">
        <f t="shared" ca="1" si="1321"/>
        <v>54.711218085599697</v>
      </c>
      <c r="EG568" s="64"/>
      <c r="EH568" s="64"/>
      <c r="EI568" s="64"/>
      <c r="EJ568" s="70"/>
      <c r="EK568" s="70"/>
      <c r="EL568" s="70"/>
      <c r="EM568" s="70"/>
      <c r="EN568" s="70"/>
      <c r="EO568" s="36">
        <f t="shared" ca="1" si="1322"/>
        <v>0.47191477949995075</v>
      </c>
      <c r="EP568" s="36">
        <f t="shared" ca="1" si="1323"/>
        <v>0</v>
      </c>
      <c r="EQ568" s="36">
        <f t="shared" si="1324"/>
        <v>1.398035417221718</v>
      </c>
      <c r="ER568" s="36">
        <f t="shared" si="1325"/>
        <v>7.0104030241724194E-3</v>
      </c>
      <c r="ES568" s="36">
        <f t="shared" si="1326"/>
        <v>-6.4021156672156229E-3</v>
      </c>
      <c r="ET568" s="36">
        <f t="shared" ca="1" si="1327"/>
        <v>0</v>
      </c>
      <c r="EU568" s="36">
        <f t="shared" ca="1" si="1359"/>
        <v>7.0104030241724194E-3</v>
      </c>
      <c r="EV568" s="36">
        <f t="shared" si="1328"/>
        <v>1.78120473477217E-2</v>
      </c>
      <c r="EW568" s="36">
        <f t="shared" si="1329"/>
        <v>1.8274668890720962</v>
      </c>
      <c r="EX568" s="36">
        <f t="shared" ca="1" si="1360"/>
        <v>3.2503247566657083</v>
      </c>
      <c r="EY568" s="36">
        <f t="shared" si="1330"/>
        <v>0</v>
      </c>
      <c r="EZ568" s="36">
        <f t="shared" si="1331"/>
        <v>0</v>
      </c>
      <c r="FA568" s="36">
        <f t="shared" si="1332"/>
        <v>0</v>
      </c>
      <c r="FB568" s="36">
        <f t="shared" si="1333"/>
        <v>0</v>
      </c>
      <c r="FC568" s="36">
        <f t="shared" si="1361"/>
        <v>0</v>
      </c>
      <c r="FD568" s="36">
        <f t="shared" si="1334"/>
        <v>0</v>
      </c>
      <c r="FE568" s="36">
        <f t="shared" si="1335"/>
        <v>0</v>
      </c>
      <c r="FF568" s="36">
        <f t="shared" si="1362"/>
        <v>0</v>
      </c>
      <c r="FG568" s="36">
        <f t="shared" ca="1" si="1336"/>
        <v>3.2503247566657083</v>
      </c>
      <c r="FH568" s="36">
        <f t="shared" ca="1" si="1337"/>
        <v>2.8505596835205534E-2</v>
      </c>
      <c r="FI568" s="36">
        <f t="shared" ca="1" si="1338"/>
        <v>-0.12485157171860967</v>
      </c>
      <c r="FJ568" s="36">
        <f t="shared" ca="1" si="1339"/>
        <v>3.2999968532252173</v>
      </c>
      <c r="FK568" s="36">
        <f t="shared" si="1340"/>
        <v>0</v>
      </c>
      <c r="FL568" s="36">
        <f t="shared" si="1341"/>
        <v>0</v>
      </c>
      <c r="FM568" s="36">
        <f t="shared" ca="1" si="1342"/>
        <v>0</v>
      </c>
      <c r="FN568" s="36">
        <f t="shared" ca="1" si="1364"/>
        <v>3.2999968532252173</v>
      </c>
    </row>
    <row r="569" spans="2:170" x14ac:dyDescent="0.25">
      <c r="B569" s="2">
        <v>561</v>
      </c>
      <c r="C569" s="2">
        <f t="shared" si="1218"/>
        <v>47</v>
      </c>
      <c r="D569" s="2">
        <f t="shared" si="1367"/>
        <v>585</v>
      </c>
      <c r="E569" s="2">
        <f t="shared" si="1365"/>
        <v>49</v>
      </c>
      <c r="F569" s="189">
        <f t="shared" si="1369"/>
        <v>62792</v>
      </c>
      <c r="G569" s="2">
        <f t="shared" si="1368"/>
        <v>11</v>
      </c>
      <c r="H569" s="187">
        <f t="shared" si="1219"/>
        <v>81.333333333333343</v>
      </c>
      <c r="I569" s="186">
        <f t="shared" si="1366"/>
        <v>81</v>
      </c>
      <c r="J569" s="2">
        <f t="shared" si="1220"/>
        <v>0</v>
      </c>
      <c r="K569" s="2">
        <f t="shared" si="1221"/>
        <v>1</v>
      </c>
      <c r="L569">
        <f t="shared" si="1222"/>
        <v>2</v>
      </c>
      <c r="M569" s="190">
        <f t="shared" si="1343"/>
        <v>5.6941644749999999E-2</v>
      </c>
      <c r="N569">
        <f t="shared" si="1223"/>
        <v>1</v>
      </c>
      <c r="O569">
        <f t="shared" si="1224"/>
        <v>100</v>
      </c>
      <c r="P569" s="58">
        <f t="shared" si="1225"/>
        <v>0.25623740137500001</v>
      </c>
      <c r="Q569" s="106">
        <f t="shared" si="1226"/>
        <v>0.25623740137500001</v>
      </c>
      <c r="R569" s="59">
        <f t="shared" si="1227"/>
        <v>0.25623740137500001</v>
      </c>
      <c r="S569" s="32">
        <f t="shared" si="1344"/>
        <v>2.4367644604400329E-2</v>
      </c>
      <c r="T569">
        <f t="shared" si="1228"/>
        <v>1</v>
      </c>
      <c r="U569" s="32">
        <f t="shared" si="1345"/>
        <v>1.23440946E-3</v>
      </c>
      <c r="V569">
        <f t="shared" si="1229"/>
        <v>1</v>
      </c>
      <c r="W569">
        <f t="shared" si="1230"/>
        <v>100</v>
      </c>
      <c r="X569" s="58">
        <f t="shared" si="1231"/>
        <v>5.5548425700000003E-3</v>
      </c>
      <c r="Y569" s="58">
        <f t="shared" si="1232"/>
        <v>5.5548425700000003E-3</v>
      </c>
      <c r="Z569" s="32">
        <f t="shared" si="1233"/>
        <v>5.5548425700000003E-3</v>
      </c>
      <c r="AA569" s="32">
        <f t="shared" si="1234"/>
        <v>4.6408628538030516E-4</v>
      </c>
      <c r="AB569" s="59">
        <f t="shared" si="1235"/>
        <v>4.9056245199999996E-3</v>
      </c>
      <c r="AC569" s="59">
        <f t="shared" si="1236"/>
        <v>4.9056245199999996E-3</v>
      </c>
      <c r="AD569">
        <f t="shared" si="1237"/>
        <v>1</v>
      </c>
      <c r="AE569" s="59">
        <f t="shared" si="1238"/>
        <v>4.9056245199999996E-3</v>
      </c>
      <c r="AF569" s="59">
        <f t="shared" si="1239"/>
        <v>4.1758461800000006E-3</v>
      </c>
      <c r="AG569" s="59">
        <f t="shared" si="1240"/>
        <v>4.1758461800000006E-3</v>
      </c>
      <c r="AH569">
        <f t="shared" si="1241"/>
        <v>1</v>
      </c>
      <c r="AI569" s="59">
        <f t="shared" si="1242"/>
        <v>4.1758461800000006E-3</v>
      </c>
      <c r="AJ569" s="59">
        <f t="shared" si="1243"/>
        <v>0</v>
      </c>
      <c r="AK569" s="59">
        <f t="shared" si="1244"/>
        <v>0</v>
      </c>
      <c r="AL569" s="59">
        <f t="shared" si="1245"/>
        <v>0</v>
      </c>
      <c r="AM569" s="12">
        <f t="shared" si="1346"/>
        <v>4.0435254162845006E-4</v>
      </c>
      <c r="AN569" s="12">
        <f t="shared" si="1347"/>
        <v>0</v>
      </c>
      <c r="AO569" s="66">
        <f t="shared" si="1246"/>
        <v>9.8531190292880607E-6</v>
      </c>
      <c r="AP569" s="66">
        <f t="shared" si="1247"/>
        <v>1.8765446902843259E-7</v>
      </c>
      <c r="AQ569" s="59">
        <f t="shared" si="1248"/>
        <v>1.9836017429368452E-6</v>
      </c>
      <c r="AR569" s="59">
        <f t="shared" si="1249"/>
        <v>1.6885140163324543E-6</v>
      </c>
      <c r="AS569" s="59">
        <f t="shared" si="1250"/>
        <v>0</v>
      </c>
      <c r="AT569" s="12">
        <f t="shared" si="1251"/>
        <v>3.9063965237086433E-4</v>
      </c>
      <c r="AU569" s="59">
        <f t="shared" si="1348"/>
        <v>5.9504064544614599E-20</v>
      </c>
      <c r="AV569" s="59">
        <f t="shared" si="1349"/>
        <v>0</v>
      </c>
      <c r="AW569" s="70">
        <f t="shared" si="1252"/>
        <v>0</v>
      </c>
      <c r="AX569" s="20">
        <f t="shared" si="1253"/>
        <v>200000</v>
      </c>
      <c r="AY569" s="20">
        <f t="shared" si="1254"/>
        <v>0</v>
      </c>
      <c r="AZ569" s="20">
        <f t="shared" si="1255"/>
        <v>0</v>
      </c>
      <c r="BA569" s="20">
        <f t="shared" si="1256"/>
        <v>200000</v>
      </c>
      <c r="BB569" s="36">
        <f t="shared" si="1257"/>
        <v>1</v>
      </c>
      <c r="BC569" s="36">
        <f t="shared" si="1258"/>
        <v>0</v>
      </c>
      <c r="BD569" s="80">
        <f t="shared" si="1259"/>
        <v>1.9706238058576122</v>
      </c>
      <c r="BE569" s="36">
        <f t="shared" si="1260"/>
        <v>0</v>
      </c>
      <c r="BF569" s="36">
        <f t="shared" si="1261"/>
        <v>0</v>
      </c>
      <c r="BG569" s="36">
        <f t="shared" si="1262"/>
        <v>1.9706238058576122</v>
      </c>
      <c r="BH569" s="36">
        <f t="shared" si="1263"/>
        <v>3.753089380568652E-2</v>
      </c>
      <c r="BI569" s="36">
        <f t="shared" si="1264"/>
        <v>0</v>
      </c>
      <c r="BJ569" s="36">
        <f t="shared" si="1265"/>
        <v>0</v>
      </c>
      <c r="BK569" s="36">
        <f t="shared" si="1266"/>
        <v>3.753089380568652E-2</v>
      </c>
      <c r="BL569" s="68">
        <f ca="1">IF(OR(AT569=0,E569&gt;ProjTerm),0,VLOOKUP(D569,'Life Events'!$AE$5:$AI$1206,5,FALSE))</f>
        <v>3.7966922874825121E-18</v>
      </c>
      <c r="BM569" s="93">
        <f t="shared" ca="1" si="1267"/>
        <v>3.7966922874825121E-18</v>
      </c>
      <c r="BN569" s="93">
        <f t="shared" ca="1" si="1268"/>
        <v>1.4831385553413102E-21</v>
      </c>
      <c r="BO569" s="36">
        <f t="shared" ca="1" si="1269"/>
        <v>2.2578895695475547E-19</v>
      </c>
      <c r="BP569" s="36">
        <f t="shared" si="1270"/>
        <v>8.3950486433818808E-4</v>
      </c>
      <c r="BQ569" s="36">
        <f t="shared" si="1271"/>
        <v>98.356494933740564</v>
      </c>
      <c r="BR569" s="36">
        <f t="shared" si="1272"/>
        <v>154.78110000000001</v>
      </c>
      <c r="BS569" s="36">
        <f t="shared" si="1273"/>
        <v>152.23726477988791</v>
      </c>
      <c r="BT569" s="36">
        <f t="shared" si="1274"/>
        <v>5.9469912191506644E-2</v>
      </c>
      <c r="BU569" s="70" cm="1">
        <f t="array" ref="BU569">IF(AND(ActInt=1,$J569=0),INDEX(Tbl_FwdNom,$B569-IVP,MATCH(ValnDt,Tbl_FwdNom_Cols)),INDEX(Tbl_FwdNom,$B569,MATCH(StartDt,Tbl_FwdNom_Cols)))</f>
        <v>11.040833328</v>
      </c>
      <c r="BV569" s="70" cm="1">
        <f t="array" ref="BV569">INDEX(Tbl_FwdReal,$B569,MATCH(StartDt,Tbl_FwdReal_Cols))</f>
        <v>4.1580728230000004</v>
      </c>
      <c r="BW569" s="70" cm="1">
        <f t="array" ref="BW569">IF(RunType&lt;&gt;"OPN",INDEX(Tbl_FwdReal,$B569,MATCH(ValnDt,Tbl_FwdReal_Cols)),IF(AND($J569=0,ActInt=1),INDEX(Tbl_FwdReal,$B569-IVP,MATCH(ValnDt,Tbl_FwdReal_Cols)),-999))*$K569</f>
        <v>4.1580728230000004</v>
      </c>
      <c r="BX569" s="70">
        <f t="shared" si="1275"/>
        <v>4.1580728230000003E-2</v>
      </c>
      <c r="BY569" s="70">
        <f t="shared" si="1350"/>
        <v>6.6079952503500738E-2</v>
      </c>
      <c r="BZ569" s="64">
        <f t="shared" si="1363"/>
        <v>5.3466027777386849E-3</v>
      </c>
      <c r="CA569" s="70" cm="1">
        <f t="array" ref="CA569">IF($J569=1,CA568*(1+INDEX(Tbl_CPI,$B569,MATCH(IF(RunType="OPN",StartDt,ValnDt),Tbl_CPI_Cols))),0)</f>
        <v>0</v>
      </c>
      <c r="CB569" s="70">
        <f t="shared" si="1351"/>
        <v>24.290436675943177</v>
      </c>
      <c r="CC569" s="70">
        <f t="shared" si="1352"/>
        <v>23.150738251243379</v>
      </c>
      <c r="CD569" s="36">
        <f t="shared" si="1276"/>
        <v>119.45020729283274</v>
      </c>
      <c r="CE569" s="36">
        <f t="shared" si="1277"/>
        <v>1.5756556904718397</v>
      </c>
      <c r="CF569" s="36">
        <f t="shared" si="1278"/>
        <v>0</v>
      </c>
      <c r="CG569" s="36">
        <f t="shared" si="1279"/>
        <v>4.8937115300075759E-2</v>
      </c>
      <c r="CH569" s="36">
        <f t="shared" si="1280"/>
        <v>4.8299994916902143E-2</v>
      </c>
      <c r="CI569" s="36">
        <f t="shared" si="1281"/>
        <v>0</v>
      </c>
      <c r="CJ569" s="36">
        <f t="shared" si="1282"/>
        <v>0</v>
      </c>
      <c r="CK569" s="36">
        <f t="shared" si="1283"/>
        <v>0</v>
      </c>
      <c r="CL569" s="36">
        <f t="shared" si="1284"/>
        <v>6.3712038317361884E-4</v>
      </c>
      <c r="CM569" s="36">
        <f t="shared" si="1285"/>
        <v>4.8937115300075759E-2</v>
      </c>
      <c r="CN569" s="36">
        <f t="shared" ca="1" si="1286"/>
        <v>1.9478452826074539</v>
      </c>
      <c r="CO569" s="20">
        <f t="shared" si="1287"/>
        <v>120000</v>
      </c>
      <c r="CP569" s="20">
        <f t="shared" si="1288"/>
        <v>2</v>
      </c>
      <c r="CQ569" s="64">
        <f t="shared" si="1289"/>
        <v>6.6004146930000007E-2</v>
      </c>
      <c r="CR569" s="64">
        <f t="shared" si="1290"/>
        <v>0.29701866118500003</v>
      </c>
      <c r="CS569" s="36">
        <f t="shared" si="1291"/>
        <v>1.4043167262741505</v>
      </c>
      <c r="CT569" s="36">
        <f t="shared" si="1292"/>
        <v>1.1823742835145672</v>
      </c>
      <c r="CU569" s="36">
        <f t="shared" si="1293"/>
        <v>2.2518536283411911E-2</v>
      </c>
      <c r="CV569" s="36">
        <f t="shared" si="1353"/>
        <v>1.2048928197979791</v>
      </c>
      <c r="CW569" s="36">
        <f t="shared" si="1294"/>
        <v>0</v>
      </c>
      <c r="CX569" s="36">
        <f t="shared" si="1295"/>
        <v>0</v>
      </c>
      <c r="CY569" s="36">
        <f t="shared" si="1296"/>
        <v>0</v>
      </c>
      <c r="CZ569" s="36">
        <f t="shared" si="1354"/>
        <v>0</v>
      </c>
      <c r="DA569" s="64">
        <f t="shared" si="1297"/>
        <v>8.765512027218092E-3</v>
      </c>
      <c r="DB569" s="70">
        <f t="shared" si="1355"/>
        <v>0.99131065453496436</v>
      </c>
      <c r="DC569" s="70">
        <f>PRODUCT($DB$8:DB569)</f>
        <v>4.5367630824712374E-3</v>
      </c>
      <c r="DD569" s="36">
        <f t="shared" si="1298"/>
        <v>1.1202949634145201</v>
      </c>
      <c r="DE569" s="36">
        <f t="shared" si="1299"/>
        <v>50.08335060528205</v>
      </c>
      <c r="DF569" s="36">
        <f t="shared" si="1300"/>
        <v>0.74531347940743087</v>
      </c>
      <c r="DG569" s="36">
        <f t="shared" si="1301"/>
        <v>2.1248816515014046E-2</v>
      </c>
      <c r="DH569" s="36">
        <f t="shared" ca="1" si="1302"/>
        <v>2.5138203665563787E-18</v>
      </c>
      <c r="DI569" s="36">
        <f t="shared" si="1303"/>
        <v>1.0391474038607025</v>
      </c>
      <c r="DJ569" s="36">
        <f t="shared" ca="1" si="1304"/>
        <v>50.726267708620647</v>
      </c>
      <c r="DK569" s="36">
        <f t="shared" si="1305"/>
        <v>0</v>
      </c>
      <c r="DL569" s="36">
        <f t="shared" si="1306"/>
        <v>0</v>
      </c>
      <c r="DM569" s="36">
        <f t="shared" ca="1" si="1307"/>
        <v>50.726267708620647</v>
      </c>
      <c r="DN569" s="36">
        <f t="shared" ca="1" si="1356"/>
        <v>50.726267708625265</v>
      </c>
      <c r="DO569" s="64" cm="1">
        <f t="array" ref="DO569">IFERROR(INDEX(Tbl_FwdNom,$B569,MATCH(LIDt,Tbl_FwdNom_Cols,0)),0)</f>
        <v>8.2867680650000004</v>
      </c>
      <c r="DP569" s="64">
        <f t="shared" ca="1" si="1357"/>
        <v>8.2250770309999996</v>
      </c>
      <c r="DQ569" s="64">
        <f t="shared" ca="1" si="1308"/>
        <v>6.6086513267575864E-3</v>
      </c>
      <c r="DR569" s="70">
        <f t="shared" ca="1" si="1309"/>
        <v>0.99343473621248235</v>
      </c>
      <c r="DS569" s="70">
        <f ca="1">PRODUCT($DR$8:DR569)</f>
        <v>9.8941151946648608E-3</v>
      </c>
      <c r="DT569" s="36">
        <f t="shared" ca="1" si="1310"/>
        <v>52.408025402822986</v>
      </c>
      <c r="DU569" s="36">
        <f t="shared" ca="1" si="1311"/>
        <v>0.77342532106786632</v>
      </c>
      <c r="DV569" s="36">
        <f t="shared" ca="1" si="1312"/>
        <v>2.2232394039539735E-2</v>
      </c>
      <c r="DW569" s="36">
        <f t="shared" ca="1" si="1313"/>
        <v>2.5722796071811613E-18</v>
      </c>
      <c r="DX569" s="36">
        <f t="shared" ca="1" si="1314"/>
        <v>1.1607669157866318</v>
      </c>
      <c r="DY569" s="36">
        <f t="shared" ca="1" si="1315"/>
        <v>1.262960703456186E-2</v>
      </c>
      <c r="DZ569" s="36">
        <f t="shared" ca="1" si="1316"/>
        <v>1.0645986222508852</v>
      </c>
      <c r="EA569" s="36">
        <f t="shared" ca="1" si="1317"/>
        <v>0</v>
      </c>
      <c r="EB569" s="36">
        <f t="shared" ca="1" si="1318"/>
        <v>53.075679643350128</v>
      </c>
      <c r="EC569" s="36">
        <f t="shared" ca="1" si="1319"/>
        <v>0</v>
      </c>
      <c r="ED569" s="36">
        <f t="shared" ca="1" si="1320"/>
        <v>0</v>
      </c>
      <c r="EE569" s="36">
        <f t="shared" ca="1" si="1358"/>
        <v>0</v>
      </c>
      <c r="EF569" s="36">
        <f t="shared" ca="1" si="1321"/>
        <v>53.075679643350128</v>
      </c>
      <c r="EG569" s="64"/>
      <c r="EH569" s="64"/>
      <c r="EI569" s="64"/>
      <c r="EJ569" s="70"/>
      <c r="EK569" s="70"/>
      <c r="EL569" s="70"/>
      <c r="EM569" s="70"/>
      <c r="EN569" s="70"/>
      <c r="EO569" s="36">
        <f t="shared" ca="1" si="1322"/>
        <v>0.45770356484510438</v>
      </c>
      <c r="EP569" s="36">
        <f t="shared" ca="1" si="1323"/>
        <v>0</v>
      </c>
      <c r="EQ569" s="36">
        <f t="shared" si="1324"/>
        <v>1.3566894056806191</v>
      </c>
      <c r="ER569" s="36">
        <f t="shared" si="1325"/>
        <v>6.7153728962460234E-3</v>
      </c>
      <c r="ES569" s="36">
        <f t="shared" si="1326"/>
        <v>-6.1326850798748634E-3</v>
      </c>
      <c r="ET569" s="36">
        <f t="shared" ca="1" si="1327"/>
        <v>0</v>
      </c>
      <c r="EU569" s="36">
        <f t="shared" ca="1" si="1359"/>
        <v>6.7153728962460234E-3</v>
      </c>
      <c r="EV569" s="36">
        <f t="shared" si="1328"/>
        <v>1.7153289327320926E-2</v>
      </c>
      <c r="EW569" s="36">
        <f t="shared" si="1329"/>
        <v>1.7734207138781182</v>
      </c>
      <c r="EX569" s="36">
        <f t="shared" ca="1" si="1360"/>
        <v>3.1539787817823042</v>
      </c>
      <c r="EY569" s="36">
        <f t="shared" si="1330"/>
        <v>0</v>
      </c>
      <c r="EZ569" s="36">
        <f t="shared" si="1331"/>
        <v>0</v>
      </c>
      <c r="FA569" s="36">
        <f t="shared" si="1332"/>
        <v>0</v>
      </c>
      <c r="FB569" s="36">
        <f t="shared" si="1333"/>
        <v>0</v>
      </c>
      <c r="FC569" s="36">
        <f t="shared" si="1361"/>
        <v>0</v>
      </c>
      <c r="FD569" s="36">
        <f t="shared" si="1334"/>
        <v>0</v>
      </c>
      <c r="FE569" s="36">
        <f t="shared" si="1335"/>
        <v>0</v>
      </c>
      <c r="FF569" s="36">
        <f t="shared" si="1362"/>
        <v>0</v>
      </c>
      <c r="FG569" s="36">
        <f t="shared" ca="1" si="1336"/>
        <v>3.1539787817823042</v>
      </c>
      <c r="FH569" s="36">
        <f t="shared" ca="1" si="1337"/>
        <v>2.7646238945303454E-2</v>
      </c>
      <c r="FI569" s="36">
        <f t="shared" ca="1" si="1338"/>
        <v>-0.12061751494031288</v>
      </c>
      <c r="FJ569" s="36">
        <f t="shared" ca="1" si="1339"/>
        <v>3.2011878668672673</v>
      </c>
      <c r="FK569" s="36">
        <f t="shared" si="1340"/>
        <v>0</v>
      </c>
      <c r="FL569" s="36">
        <f t="shared" si="1341"/>
        <v>0</v>
      </c>
      <c r="FM569" s="36">
        <f t="shared" ca="1" si="1342"/>
        <v>0</v>
      </c>
      <c r="FN569" s="36">
        <f t="shared" ca="1" si="1364"/>
        <v>3.2011878668672673</v>
      </c>
    </row>
    <row r="570" spans="2:170" x14ac:dyDescent="0.25">
      <c r="B570" s="2">
        <v>562</v>
      </c>
      <c r="C570" s="2">
        <f t="shared" si="1218"/>
        <v>47</v>
      </c>
      <c r="D570" s="2">
        <f t="shared" si="1367"/>
        <v>586</v>
      </c>
      <c r="E570" s="2">
        <f t="shared" si="1365"/>
        <v>49</v>
      </c>
      <c r="F570" s="189">
        <f t="shared" si="1369"/>
        <v>62823</v>
      </c>
      <c r="G570" s="2">
        <f t="shared" si="1368"/>
        <v>12</v>
      </c>
      <c r="H570" s="187">
        <f t="shared" si="1219"/>
        <v>81.416666666666671</v>
      </c>
      <c r="I570" s="186">
        <f t="shared" si="1366"/>
        <v>81</v>
      </c>
      <c r="J570" s="2">
        <f t="shared" si="1220"/>
        <v>0</v>
      </c>
      <c r="K570" s="2">
        <f t="shared" si="1221"/>
        <v>1</v>
      </c>
      <c r="L570">
        <f t="shared" si="1222"/>
        <v>2</v>
      </c>
      <c r="M570" s="190">
        <f t="shared" si="1343"/>
        <v>5.6941644749999999E-2</v>
      </c>
      <c r="N570">
        <f t="shared" si="1223"/>
        <v>1</v>
      </c>
      <c r="O570">
        <f t="shared" si="1224"/>
        <v>100</v>
      </c>
      <c r="P570" s="58">
        <f t="shared" si="1225"/>
        <v>0.25623740137500001</v>
      </c>
      <c r="Q570" s="106">
        <f t="shared" si="1226"/>
        <v>0.25623740137500001</v>
      </c>
      <c r="R570" s="59">
        <f t="shared" si="1227"/>
        <v>0.25623740137500001</v>
      </c>
      <c r="S570" s="32">
        <f t="shared" si="1344"/>
        <v>2.4367644604400329E-2</v>
      </c>
      <c r="T570">
        <f t="shared" si="1228"/>
        <v>1</v>
      </c>
      <c r="U570" s="32">
        <f t="shared" si="1345"/>
        <v>1.23440946E-3</v>
      </c>
      <c r="V570">
        <f t="shared" si="1229"/>
        <v>1</v>
      </c>
      <c r="W570">
        <f t="shared" si="1230"/>
        <v>100</v>
      </c>
      <c r="X570" s="58">
        <f t="shared" si="1231"/>
        <v>5.5548425700000003E-3</v>
      </c>
      <c r="Y570" s="58">
        <f t="shared" si="1232"/>
        <v>5.5548425700000003E-3</v>
      </c>
      <c r="Z570" s="32">
        <f t="shared" si="1233"/>
        <v>5.5548425700000003E-3</v>
      </c>
      <c r="AA570" s="32">
        <f t="shared" si="1234"/>
        <v>4.6408628538030516E-4</v>
      </c>
      <c r="AB570" s="59">
        <f t="shared" si="1235"/>
        <v>4.9056245199999996E-3</v>
      </c>
      <c r="AC570" s="59">
        <f t="shared" si="1236"/>
        <v>4.9056245199999996E-3</v>
      </c>
      <c r="AD570">
        <f t="shared" si="1237"/>
        <v>1</v>
      </c>
      <c r="AE570" s="59">
        <f t="shared" si="1238"/>
        <v>4.9056245199999996E-3</v>
      </c>
      <c r="AF570" s="59">
        <f t="shared" si="1239"/>
        <v>4.1758461800000006E-3</v>
      </c>
      <c r="AG570" s="59">
        <f t="shared" si="1240"/>
        <v>4.1758461800000006E-3</v>
      </c>
      <c r="AH570">
        <f t="shared" si="1241"/>
        <v>1</v>
      </c>
      <c r="AI570" s="59">
        <f t="shared" si="1242"/>
        <v>4.1758461800000006E-3</v>
      </c>
      <c r="AJ570" s="59">
        <f t="shared" si="1243"/>
        <v>0</v>
      </c>
      <c r="AK570" s="59">
        <f t="shared" si="1244"/>
        <v>0</v>
      </c>
      <c r="AL570" s="59">
        <f t="shared" si="1245"/>
        <v>0</v>
      </c>
      <c r="AM570" s="12">
        <f t="shared" si="1346"/>
        <v>3.9063965237086433E-4</v>
      </c>
      <c r="AN570" s="12">
        <f t="shared" si="1347"/>
        <v>0</v>
      </c>
      <c r="AO570" s="66">
        <f t="shared" si="1246"/>
        <v>9.5189682173597121E-6</v>
      </c>
      <c r="AP570" s="66">
        <f t="shared" si="1247"/>
        <v>1.8129050519104816E-7</v>
      </c>
      <c r="AQ570" s="59">
        <f t="shared" si="1248"/>
        <v>1.9163314571547879E-6</v>
      </c>
      <c r="AR570" s="59">
        <f t="shared" si="1249"/>
        <v>1.6312511001094019E-6</v>
      </c>
      <c r="AS570" s="59">
        <f t="shared" si="1250"/>
        <v>0</v>
      </c>
      <c r="AT570" s="12">
        <f t="shared" si="1251"/>
        <v>3.7739181109104939E-4</v>
      </c>
      <c r="AU570" s="59">
        <f t="shared" si="1348"/>
        <v>1.0587911840678754E-20</v>
      </c>
      <c r="AV570" s="59">
        <f t="shared" si="1349"/>
        <v>0</v>
      </c>
      <c r="AW570" s="70">
        <f t="shared" si="1252"/>
        <v>0</v>
      </c>
      <c r="AX570" s="20">
        <f t="shared" si="1253"/>
        <v>200000</v>
      </c>
      <c r="AY570" s="20">
        <f t="shared" si="1254"/>
        <v>0</v>
      </c>
      <c r="AZ570" s="20">
        <f t="shared" si="1255"/>
        <v>0</v>
      </c>
      <c r="BA570" s="20">
        <f t="shared" si="1256"/>
        <v>200000</v>
      </c>
      <c r="BB570" s="36">
        <f t="shared" si="1257"/>
        <v>1</v>
      </c>
      <c r="BC570" s="36">
        <f t="shared" si="1258"/>
        <v>0</v>
      </c>
      <c r="BD570" s="80">
        <f t="shared" si="1259"/>
        <v>1.9037936434719425</v>
      </c>
      <c r="BE570" s="36">
        <f t="shared" si="1260"/>
        <v>0</v>
      </c>
      <c r="BF570" s="36">
        <f t="shared" si="1261"/>
        <v>0</v>
      </c>
      <c r="BG570" s="36">
        <f t="shared" si="1262"/>
        <v>1.9037936434719425</v>
      </c>
      <c r="BH570" s="36">
        <f t="shared" si="1263"/>
        <v>3.6258101038209631E-2</v>
      </c>
      <c r="BI570" s="36">
        <f t="shared" si="1264"/>
        <v>0</v>
      </c>
      <c r="BJ570" s="36">
        <f t="shared" si="1265"/>
        <v>0</v>
      </c>
      <c r="BK570" s="36">
        <f t="shared" si="1266"/>
        <v>3.6258101038209631E-2</v>
      </c>
      <c r="BL570" s="68">
        <f ca="1">IF(OR(AT570=0,E570&gt;ProjTerm),0,VLOOKUP(D570,'Life Events'!$AE$5:$AI$1206,5,FALSE))</f>
        <v>3.6679342965627524E-18</v>
      </c>
      <c r="BM570" s="93">
        <f t="shared" ca="1" si="1267"/>
        <v>3.6679342965627524E-18</v>
      </c>
      <c r="BN570" s="93">
        <f t="shared" ca="1" si="1268"/>
        <v>1.3842483671427914E-21</v>
      </c>
      <c r="BO570" s="36">
        <f t="shared" ca="1" si="1269"/>
        <v>2.1073418518984463E-19</v>
      </c>
      <c r="BP570" s="36">
        <f t="shared" si="1270"/>
        <v>8.1103456663828564E-4</v>
      </c>
      <c r="BQ570" s="36">
        <f t="shared" si="1271"/>
        <v>98.356494933740564</v>
      </c>
      <c r="BR570" s="36">
        <f t="shared" si="1272"/>
        <v>154.78110000000001</v>
      </c>
      <c r="BS570" s="36">
        <f t="shared" si="1273"/>
        <v>152.23726477988791</v>
      </c>
      <c r="BT570" s="36">
        <f t="shared" si="1274"/>
        <v>5.7453097070829524E-2</v>
      </c>
      <c r="BU570" s="70" cm="1">
        <f t="array" ref="BU570">IF(AND(ActInt=1,$J570=0),INDEX(Tbl_FwdNom,$B570-IVP,MATCH(ValnDt,Tbl_FwdNom_Cols)),INDEX(Tbl_FwdNom,$B570,MATCH(StartDt,Tbl_FwdNom_Cols)))</f>
        <v>11.034804211999999</v>
      </c>
      <c r="BV570" s="70" cm="1">
        <f t="array" ref="BV570">INDEX(Tbl_FwdReal,$B570,MATCH(StartDt,Tbl_FwdReal_Cols))</f>
        <v>4.1546673609999996</v>
      </c>
      <c r="BW570" s="70" cm="1">
        <f t="array" ref="BW570">IF(RunType&lt;&gt;"OPN",INDEX(Tbl_FwdReal,$B570,MATCH(ValnDt,Tbl_FwdReal_Cols)),IF(AND($J570=0,ActInt=1),INDEX(Tbl_FwdReal,$B570-IVP,MATCH(ValnDt,Tbl_FwdReal_Cols)),-999))*$K570</f>
        <v>4.1546673609999996</v>
      </c>
      <c r="BX570" s="70">
        <f t="shared" si="1275"/>
        <v>4.1546673609999994E-2</v>
      </c>
      <c r="BY570" s="70">
        <f t="shared" si="1350"/>
        <v>6.6056923086830643E-2</v>
      </c>
      <c r="BZ570" s="64">
        <f t="shared" si="1363"/>
        <v>5.3447929717143072E-3</v>
      </c>
      <c r="CA570" s="70" cm="1">
        <f t="array" ref="CA570">IF($J570=1,CA569*(1+INDEX(Tbl_CPI,$B570,MATCH(IF(RunType="OPN",StartDt,ValnDt),Tbl_CPI_Cols))),0)</f>
        <v>0</v>
      </c>
      <c r="CB570" s="70">
        <f t="shared" si="1351"/>
        <v>24.420264031168628</v>
      </c>
      <c r="CC570" s="70">
        <f t="shared" si="1352"/>
        <v>23.150738251243379</v>
      </c>
      <c r="CD570" s="36">
        <f t="shared" si="1276"/>
        <v>119.45020729283274</v>
      </c>
      <c r="CE570" s="36">
        <f t="shared" si="1277"/>
        <v>1.5756556904718397</v>
      </c>
      <c r="CF570" s="36">
        <f t="shared" si="1278"/>
        <v>0</v>
      </c>
      <c r="CG570" s="36">
        <f t="shared" si="1279"/>
        <v>4.727750104368196E-2</v>
      </c>
      <c r="CH570" s="36">
        <f t="shared" si="1280"/>
        <v>4.6661987452499866E-2</v>
      </c>
      <c r="CI570" s="36">
        <f t="shared" si="1281"/>
        <v>0</v>
      </c>
      <c r="CJ570" s="36">
        <f t="shared" si="1282"/>
        <v>0</v>
      </c>
      <c r="CK570" s="36">
        <f t="shared" si="1283"/>
        <v>0</v>
      </c>
      <c r="CL570" s="36">
        <f t="shared" si="1284"/>
        <v>6.1551359118209366E-4</v>
      </c>
      <c r="CM570" s="36">
        <f t="shared" si="1285"/>
        <v>4.727750104368196E-2</v>
      </c>
      <c r="CN570" s="36">
        <f t="shared" ca="1" si="1286"/>
        <v>1.8817876128726843</v>
      </c>
      <c r="CO570" s="20">
        <f t="shared" si="1287"/>
        <v>120000</v>
      </c>
      <c r="CP570" s="20">
        <f t="shared" si="1288"/>
        <v>2</v>
      </c>
      <c r="CQ570" s="64">
        <f t="shared" si="1289"/>
        <v>6.6004146930000007E-2</v>
      </c>
      <c r="CR570" s="64">
        <f t="shared" si="1290"/>
        <v>0.29701866118500003</v>
      </c>
      <c r="CS570" s="36">
        <f t="shared" si="1291"/>
        <v>1.3566918500401146</v>
      </c>
      <c r="CT570" s="36">
        <f t="shared" si="1292"/>
        <v>1.1422761860831654</v>
      </c>
      <c r="CU570" s="36">
        <f t="shared" si="1293"/>
        <v>2.1754860622925778E-2</v>
      </c>
      <c r="CV570" s="36">
        <f t="shared" si="1353"/>
        <v>1.1640310467060913</v>
      </c>
      <c r="CW570" s="36">
        <f t="shared" si="1294"/>
        <v>0</v>
      </c>
      <c r="CX570" s="36">
        <f t="shared" si="1295"/>
        <v>0</v>
      </c>
      <c r="CY570" s="36">
        <f t="shared" si="1296"/>
        <v>0</v>
      </c>
      <c r="CZ570" s="36">
        <f t="shared" si="1354"/>
        <v>0</v>
      </c>
      <c r="DA570" s="64">
        <f t="shared" si="1297"/>
        <v>8.7609475534515813E-3</v>
      </c>
      <c r="DB570" s="70">
        <f t="shared" si="1355"/>
        <v>0.99131514004908738</v>
      </c>
      <c r="DC570" s="70">
        <f>PRODUCT($DB$8:DB570)</f>
        <v>4.4973619304695045E-3</v>
      </c>
      <c r="DD570" s="36">
        <f t="shared" si="1298"/>
        <v>1.0726567117625612</v>
      </c>
      <c r="DE570" s="36">
        <f t="shared" si="1299"/>
        <v>48.618334569764109</v>
      </c>
      <c r="DF570" s="36">
        <f t="shared" si="1300"/>
        <v>0.71558503067319035</v>
      </c>
      <c r="DG570" s="36">
        <f t="shared" si="1301"/>
        <v>2.0623941715436713E-2</v>
      </c>
      <c r="DH570" s="36">
        <f t="shared" ca="1" si="1302"/>
        <v>2.3251096297567332E-18</v>
      </c>
      <c r="DI570" s="36">
        <f t="shared" si="1303"/>
        <v>1.0005596230154477</v>
      </c>
      <c r="DJ570" s="36">
        <f t="shared" ca="1" si="1304"/>
        <v>49.241198569974749</v>
      </c>
      <c r="DK570" s="36">
        <f t="shared" si="1305"/>
        <v>0</v>
      </c>
      <c r="DL570" s="36">
        <f t="shared" si="1306"/>
        <v>0</v>
      </c>
      <c r="DM570" s="36">
        <f t="shared" ca="1" si="1307"/>
        <v>49.241198569974749</v>
      </c>
      <c r="DN570" s="36">
        <f t="shared" ca="1" si="1356"/>
        <v>49.241198569979368</v>
      </c>
      <c r="DO570" s="64" cm="1">
        <f t="array" ref="DO570">IFERROR(INDEX(Tbl_FwdNom,$B570,MATCH(LIDt,Tbl_FwdNom_Cols,0)),0)</f>
        <v>8.2850539510000001</v>
      </c>
      <c r="DP570" s="64">
        <f t="shared" ca="1" si="1357"/>
        <v>8.2233638930000001</v>
      </c>
      <c r="DQ570" s="64">
        <f t="shared" ca="1" si="1308"/>
        <v>6.6073234829016059E-3</v>
      </c>
      <c r="DR570" s="70">
        <f t="shared" ca="1" si="1309"/>
        <v>0.99343604668001029</v>
      </c>
      <c r="DS570" s="70">
        <f ca="1">PRODUCT($DR$8:DR570)</f>
        <v>9.8291706843844796E-3</v>
      </c>
      <c r="DT570" s="36">
        <f t="shared" ca="1" si="1310"/>
        <v>50.85050853628762</v>
      </c>
      <c r="DU570" s="36">
        <f t="shared" ca="1" si="1311"/>
        <v>0.74227749131581922</v>
      </c>
      <c r="DV570" s="36">
        <f t="shared" ca="1" si="1312"/>
        <v>2.1568256092120021E-2</v>
      </c>
      <c r="DW570" s="36">
        <f t="shared" ca="1" si="1313"/>
        <v>2.3785413054444339E-18</v>
      </c>
      <c r="DX570" s="36">
        <f t="shared" ca="1" si="1314"/>
        <v>1.1109833812166545</v>
      </c>
      <c r="DY570" s="36">
        <f t="shared" ca="1" si="1315"/>
        <v>1.2093474445113982E-2</v>
      </c>
      <c r="DZ570" s="36">
        <f t="shared" ca="1" si="1316"/>
        <v>1.0246624714295947</v>
      </c>
      <c r="EA570" s="36">
        <f t="shared" ca="1" si="1317"/>
        <v>0</v>
      </c>
      <c r="EB570" s="36">
        <f t="shared" ca="1" si="1318"/>
        <v>51.496990336169375</v>
      </c>
      <c r="EC570" s="36">
        <f t="shared" ca="1" si="1319"/>
        <v>0</v>
      </c>
      <c r="ED570" s="36">
        <f t="shared" ca="1" si="1320"/>
        <v>0</v>
      </c>
      <c r="EE570" s="36">
        <f t="shared" ca="1" si="1358"/>
        <v>0</v>
      </c>
      <c r="EF570" s="36">
        <f t="shared" ca="1" si="1321"/>
        <v>51.496990336169375</v>
      </c>
      <c r="EG570" s="64"/>
      <c r="EH570" s="64"/>
      <c r="EI570" s="64"/>
      <c r="EJ570" s="70"/>
      <c r="EK570" s="70"/>
      <c r="EL570" s="70"/>
      <c r="EM570" s="70"/>
      <c r="EN570" s="70"/>
      <c r="EO570" s="36">
        <f t="shared" ca="1" si="1322"/>
        <v>0.44399597527046808</v>
      </c>
      <c r="EP570" s="36">
        <f t="shared" ca="1" si="1323"/>
        <v>0</v>
      </c>
      <c r="EQ570" s="36">
        <f t="shared" si="1324"/>
        <v>1.3167925474313913</v>
      </c>
      <c r="ER570" s="36">
        <f t="shared" si="1325"/>
        <v>6.4298154007512032E-3</v>
      </c>
      <c r="ES570" s="36">
        <f t="shared" si="1326"/>
        <v>-5.8719051918292601E-3</v>
      </c>
      <c r="ET570" s="36">
        <f t="shared" ca="1" si="1327"/>
        <v>0</v>
      </c>
      <c r="EU570" s="36">
        <f t="shared" ca="1" si="1359"/>
        <v>6.4298154007512032E-3</v>
      </c>
      <c r="EV570" s="36">
        <f t="shared" si="1328"/>
        <v>1.6516317741885837E-2</v>
      </c>
      <c r="EW570" s="36">
        <f t="shared" si="1329"/>
        <v>1.7212688252132664</v>
      </c>
      <c r="EX570" s="36">
        <f t="shared" ca="1" si="1360"/>
        <v>3.0610075057872947</v>
      </c>
      <c r="EY570" s="36">
        <f t="shared" si="1330"/>
        <v>0</v>
      </c>
      <c r="EZ570" s="36">
        <f t="shared" si="1331"/>
        <v>0</v>
      </c>
      <c r="FA570" s="36">
        <f t="shared" si="1332"/>
        <v>0</v>
      </c>
      <c r="FB570" s="36">
        <f t="shared" si="1333"/>
        <v>0</v>
      </c>
      <c r="FC570" s="36">
        <f t="shared" si="1361"/>
        <v>0</v>
      </c>
      <c r="FD570" s="36">
        <f t="shared" si="1334"/>
        <v>0</v>
      </c>
      <c r="FE570" s="36">
        <f t="shared" si="1335"/>
        <v>0</v>
      </c>
      <c r="FF570" s="36">
        <f t="shared" si="1362"/>
        <v>0</v>
      </c>
      <c r="FG570" s="36">
        <f t="shared" ca="1" si="1336"/>
        <v>3.0610075057872947</v>
      </c>
      <c r="FH570" s="36">
        <f t="shared" ca="1" si="1337"/>
        <v>2.6817326218924128E-2</v>
      </c>
      <c r="FI570" s="36">
        <f t="shared" ca="1" si="1338"/>
        <v>-0.1165270491929164</v>
      </c>
      <c r="FJ570" s="36">
        <f t="shared" ca="1" si="1339"/>
        <v>3.1058121014402826</v>
      </c>
      <c r="FK570" s="36">
        <f t="shared" si="1340"/>
        <v>0</v>
      </c>
      <c r="FL570" s="36">
        <f t="shared" si="1341"/>
        <v>0</v>
      </c>
      <c r="FM570" s="36">
        <f t="shared" ca="1" si="1342"/>
        <v>0</v>
      </c>
      <c r="FN570" s="36">
        <f t="shared" ca="1" si="1364"/>
        <v>3.1058121014402826</v>
      </c>
    </row>
    <row r="571" spans="2:170" x14ac:dyDescent="0.25">
      <c r="B571" s="2">
        <v>563</v>
      </c>
      <c r="C571" s="2">
        <f t="shared" si="1218"/>
        <v>47</v>
      </c>
      <c r="D571" s="2">
        <f t="shared" si="1367"/>
        <v>587</v>
      </c>
      <c r="E571" s="2">
        <f t="shared" si="1365"/>
        <v>49</v>
      </c>
      <c r="F571" s="189">
        <f t="shared" si="1369"/>
        <v>62854</v>
      </c>
      <c r="G571" s="2">
        <f t="shared" si="1368"/>
        <v>1</v>
      </c>
      <c r="H571" s="187">
        <f t="shared" si="1219"/>
        <v>81.5</v>
      </c>
      <c r="I571" s="186">
        <f t="shared" si="1366"/>
        <v>81</v>
      </c>
      <c r="J571" s="2">
        <f t="shared" si="1220"/>
        <v>0</v>
      </c>
      <c r="K571" s="2">
        <f t="shared" si="1221"/>
        <v>1</v>
      </c>
      <c r="L571">
        <f t="shared" si="1222"/>
        <v>2</v>
      </c>
      <c r="M571" s="190">
        <f t="shared" si="1343"/>
        <v>5.6941644749999999E-2</v>
      </c>
      <c r="N571">
        <f t="shared" si="1223"/>
        <v>1</v>
      </c>
      <c r="O571">
        <f t="shared" si="1224"/>
        <v>100</v>
      </c>
      <c r="P571" s="58">
        <f t="shared" si="1225"/>
        <v>0.25623740137500001</v>
      </c>
      <c r="Q571" s="106">
        <f t="shared" si="1226"/>
        <v>0.25623740137500001</v>
      </c>
      <c r="R571" s="59">
        <f t="shared" si="1227"/>
        <v>0.25623740137500001</v>
      </c>
      <c r="S571" s="32">
        <f t="shared" si="1344"/>
        <v>2.4367644604400329E-2</v>
      </c>
      <c r="T571">
        <f t="shared" si="1228"/>
        <v>1</v>
      </c>
      <c r="U571" s="32">
        <f t="shared" si="1345"/>
        <v>1.23440946E-3</v>
      </c>
      <c r="V571">
        <f t="shared" si="1229"/>
        <v>1</v>
      </c>
      <c r="W571">
        <f t="shared" si="1230"/>
        <v>100</v>
      </c>
      <c r="X571" s="58">
        <f t="shared" si="1231"/>
        <v>5.5548425700000003E-3</v>
      </c>
      <c r="Y571" s="58">
        <f t="shared" si="1232"/>
        <v>5.5548425700000003E-3</v>
      </c>
      <c r="Z571" s="32">
        <f t="shared" si="1233"/>
        <v>5.5548425700000003E-3</v>
      </c>
      <c r="AA571" s="32">
        <f t="shared" si="1234"/>
        <v>4.6408628538030516E-4</v>
      </c>
      <c r="AB571" s="59">
        <f t="shared" si="1235"/>
        <v>4.9056245199999996E-3</v>
      </c>
      <c r="AC571" s="59">
        <f t="shared" si="1236"/>
        <v>4.9056245199999996E-3</v>
      </c>
      <c r="AD571">
        <f t="shared" si="1237"/>
        <v>1</v>
      </c>
      <c r="AE571" s="59">
        <f t="shared" si="1238"/>
        <v>4.9056245199999996E-3</v>
      </c>
      <c r="AF571" s="59">
        <f t="shared" si="1239"/>
        <v>4.1758461800000006E-3</v>
      </c>
      <c r="AG571" s="59">
        <f t="shared" si="1240"/>
        <v>4.1758461800000006E-3</v>
      </c>
      <c r="AH571">
        <f t="shared" si="1241"/>
        <v>1</v>
      </c>
      <c r="AI571" s="59">
        <f t="shared" si="1242"/>
        <v>4.1758461800000006E-3</v>
      </c>
      <c r="AJ571" s="59">
        <f t="shared" si="1243"/>
        <v>0</v>
      </c>
      <c r="AK571" s="59">
        <f t="shared" si="1244"/>
        <v>0</v>
      </c>
      <c r="AL571" s="59">
        <f t="shared" si="1245"/>
        <v>0</v>
      </c>
      <c r="AM571" s="12">
        <f t="shared" si="1346"/>
        <v>3.7739181109104939E-4</v>
      </c>
      <c r="AN571" s="12">
        <f t="shared" si="1347"/>
        <v>0</v>
      </c>
      <c r="AO571" s="66">
        <f t="shared" si="1246"/>
        <v>9.1961495292776772E-6</v>
      </c>
      <c r="AP571" s="66">
        <f t="shared" si="1247"/>
        <v>1.7514236374219096E-7</v>
      </c>
      <c r="AQ571" s="59">
        <f t="shared" si="1248"/>
        <v>1.8513425221354597E-6</v>
      </c>
      <c r="AR571" s="59">
        <f t="shared" si="1249"/>
        <v>1.5759301527078404E-6</v>
      </c>
      <c r="AS571" s="59">
        <f t="shared" si="1250"/>
        <v>0</v>
      </c>
      <c r="AT571" s="12">
        <f t="shared" si="1251"/>
        <v>3.6459324652318617E-4</v>
      </c>
      <c r="AU571" s="59">
        <f t="shared" si="1348"/>
        <v>0</v>
      </c>
      <c r="AV571" s="59">
        <f t="shared" si="1349"/>
        <v>-5.7174723939665273E-20</v>
      </c>
      <c r="AW571" s="70">
        <f t="shared" si="1252"/>
        <v>0</v>
      </c>
      <c r="AX571" s="20">
        <f t="shared" si="1253"/>
        <v>200000</v>
      </c>
      <c r="AY571" s="20">
        <f t="shared" si="1254"/>
        <v>0</v>
      </c>
      <c r="AZ571" s="20">
        <f t="shared" si="1255"/>
        <v>0</v>
      </c>
      <c r="BA571" s="20">
        <f t="shared" si="1256"/>
        <v>200000</v>
      </c>
      <c r="BB571" s="36">
        <f t="shared" si="1257"/>
        <v>1</v>
      </c>
      <c r="BC571" s="36">
        <f t="shared" si="1258"/>
        <v>0</v>
      </c>
      <c r="BD571" s="80">
        <f t="shared" si="1259"/>
        <v>1.8392299058555355</v>
      </c>
      <c r="BE571" s="36">
        <f t="shared" si="1260"/>
        <v>0</v>
      </c>
      <c r="BF571" s="36">
        <f t="shared" si="1261"/>
        <v>0</v>
      </c>
      <c r="BG571" s="36">
        <f t="shared" si="1262"/>
        <v>1.8392299058555355</v>
      </c>
      <c r="BH571" s="36">
        <f t="shared" si="1263"/>
        <v>3.5028472748438191E-2</v>
      </c>
      <c r="BI571" s="36">
        <f t="shared" si="1264"/>
        <v>0</v>
      </c>
      <c r="BJ571" s="36">
        <f t="shared" si="1265"/>
        <v>0</v>
      </c>
      <c r="BK571" s="36">
        <f t="shared" si="1266"/>
        <v>3.5028472748438191E-2</v>
      </c>
      <c r="BL571" s="68">
        <f ca="1">IF(OR(AT571=0,E571&gt;ProjTerm),0,VLOOKUP(D571,'Life Events'!$AE$5:$AI$1206,5,FALSE))</f>
        <v>3.543542901345349E-18</v>
      </c>
      <c r="BM571" s="93">
        <f t="shared" ca="1" si="1267"/>
        <v>3.543542901345349E-18</v>
      </c>
      <c r="BN571" s="93">
        <f t="shared" ca="1" si="1268"/>
        <v>1.2919518105956911E-21</v>
      </c>
      <c r="BO571" s="36">
        <f t="shared" ca="1" si="1269"/>
        <v>1.9668320987251183E-19</v>
      </c>
      <c r="BP571" s="36">
        <f t="shared" si="1270"/>
        <v>7.8352978788360117E-4</v>
      </c>
      <c r="BQ571" s="36">
        <f t="shared" si="1271"/>
        <v>98.356494933740564</v>
      </c>
      <c r="BR571" s="36">
        <f t="shared" si="1272"/>
        <v>154.78110000000001</v>
      </c>
      <c r="BS571" s="36">
        <f t="shared" si="1273"/>
        <v>152.23726477988791</v>
      </c>
      <c r="BT571" s="36">
        <f t="shared" si="1274"/>
        <v>5.5504678607909239E-2</v>
      </c>
      <c r="BU571" s="70" cm="1">
        <f t="array" ref="BU571">IF(AND(ActInt=1,$J571=0),INDEX(Tbl_FwdNom,$B571-IVP,MATCH(ValnDt,Tbl_FwdNom_Cols)),INDEX(Tbl_FwdNom,$B571,MATCH(StartDt,Tbl_FwdNom_Cols)))</f>
        <v>11.028775424000001</v>
      </c>
      <c r="BV571" s="70" cm="1">
        <f t="array" ref="BV571">INDEX(Tbl_FwdReal,$B571,MATCH(StartDt,Tbl_FwdReal_Cols))</f>
        <v>4.151262011</v>
      </c>
      <c r="BW571" s="70" cm="1">
        <f t="array" ref="BW571">IF(RunType&lt;&gt;"OPN",INDEX(Tbl_FwdReal,$B571,MATCH(ValnDt,Tbl_FwdReal_Cols)),IF(AND($J571=0,ActInt=1),INDEX(Tbl_FwdReal,$B571-IVP,MATCH(ValnDt,Tbl_FwdReal_Cols)),-999))*$K571</f>
        <v>4.151262011</v>
      </c>
      <c r="BX571" s="70">
        <f t="shared" si="1275"/>
        <v>4.1512620110000002E-2</v>
      </c>
      <c r="BY571" s="70">
        <f t="shared" si="1350"/>
        <v>6.6033894167059071E-2</v>
      </c>
      <c r="BZ571" s="64">
        <f t="shared" si="1363"/>
        <v>5.3429831689020268E-3</v>
      </c>
      <c r="CA571" s="70" cm="1">
        <f t="array" ref="CA571">IF($J571=1,CA570*(1+INDEX(Tbl_CPI,$B571,MATCH(IF(RunType="OPN",StartDt,ValnDt),Tbl_CPI_Cols))),0)</f>
        <v>0</v>
      </c>
      <c r="CB571" s="70">
        <f t="shared" si="1351"/>
        <v>24.550741090867305</v>
      </c>
      <c r="CC571" s="70">
        <f t="shared" si="1352"/>
        <v>23.150738251243379</v>
      </c>
      <c r="CD571" s="36">
        <f t="shared" si="1276"/>
        <v>119.45020729283274</v>
      </c>
      <c r="CE571" s="36">
        <f t="shared" si="1277"/>
        <v>1.5756556904718397</v>
      </c>
      <c r="CF571" s="36">
        <f t="shared" si="1278"/>
        <v>0</v>
      </c>
      <c r="CG571" s="36">
        <f t="shared" si="1279"/>
        <v>4.5674169620126506E-2</v>
      </c>
      <c r="CH571" s="36">
        <f t="shared" si="1280"/>
        <v>4.5079530065443428E-2</v>
      </c>
      <c r="CI571" s="36">
        <f t="shared" si="1281"/>
        <v>0</v>
      </c>
      <c r="CJ571" s="36">
        <f t="shared" si="1282"/>
        <v>0</v>
      </c>
      <c r="CK571" s="36">
        <f t="shared" si="1283"/>
        <v>0</v>
      </c>
      <c r="CL571" s="36">
        <f t="shared" si="1284"/>
        <v>5.9463955468308548E-4</v>
      </c>
      <c r="CM571" s="36">
        <f t="shared" si="1285"/>
        <v>4.5674169620126506E-2</v>
      </c>
      <c r="CN571" s="36">
        <f t="shared" ca="1" si="1286"/>
        <v>1.817970170208181</v>
      </c>
      <c r="CO571" s="20">
        <f t="shared" si="1287"/>
        <v>120000</v>
      </c>
      <c r="CP571" s="20">
        <f t="shared" si="1288"/>
        <v>2</v>
      </c>
      <c r="CQ571" s="64">
        <f t="shared" si="1289"/>
        <v>6.6004146930000007E-2</v>
      </c>
      <c r="CR571" s="64">
        <f t="shared" si="1290"/>
        <v>0.29701866118500003</v>
      </c>
      <c r="CS571" s="36">
        <f t="shared" si="1291"/>
        <v>1.3106820858344919</v>
      </c>
      <c r="CT571" s="36">
        <f t="shared" si="1292"/>
        <v>1.1035379435133212</v>
      </c>
      <c r="CU571" s="36">
        <f t="shared" si="1293"/>
        <v>2.1017083649062913E-2</v>
      </c>
      <c r="CV571" s="36">
        <f t="shared" si="1353"/>
        <v>1.1245550271623841</v>
      </c>
      <c r="CW571" s="36">
        <f t="shared" si="1294"/>
        <v>0</v>
      </c>
      <c r="CX571" s="36">
        <f t="shared" si="1295"/>
        <v>0</v>
      </c>
      <c r="CY571" s="36">
        <f t="shared" si="1296"/>
        <v>0</v>
      </c>
      <c r="CZ571" s="36">
        <f t="shared" si="1354"/>
        <v>0</v>
      </c>
      <c r="DA571" s="64">
        <f t="shared" si="1297"/>
        <v>8.7563831008234949E-3</v>
      </c>
      <c r="DB571" s="70">
        <f t="shared" si="1355"/>
        <v>0.99131962558303011</v>
      </c>
      <c r="DC571" s="70">
        <f>PRODUCT($DB$8:DB571)</f>
        <v>4.4583231450244024E-3</v>
      </c>
      <c r="DD571" s="36">
        <f t="shared" si="1298"/>
        <v>1.0265446262585145</v>
      </c>
      <c r="DE571" s="36">
        <f t="shared" si="1299"/>
        <v>47.204825427125442</v>
      </c>
      <c r="DF571" s="36">
        <f t="shared" si="1300"/>
        <v>0.68682249459454114</v>
      </c>
      <c r="DG571" s="36">
        <f t="shared" si="1301"/>
        <v>2.0021003062262531E-2</v>
      </c>
      <c r="DH571" s="36">
        <f t="shared" ca="1" si="1302"/>
        <v>2.1487859705537849E-18</v>
      </c>
      <c r="DI571" s="36">
        <f t="shared" si="1303"/>
        <v>0.96324679624265397</v>
      </c>
      <c r="DJ571" s="36">
        <f t="shared" ca="1" si="1304"/>
        <v>47.808329088641869</v>
      </c>
      <c r="DK571" s="36">
        <f t="shared" si="1305"/>
        <v>0</v>
      </c>
      <c r="DL571" s="36">
        <f t="shared" si="1306"/>
        <v>0</v>
      </c>
      <c r="DM571" s="36">
        <f t="shared" ca="1" si="1307"/>
        <v>47.808329088641869</v>
      </c>
      <c r="DN571" s="36">
        <f t="shared" ca="1" si="1356"/>
        <v>47.808329088646474</v>
      </c>
      <c r="DO571" s="64" cm="1">
        <f t="array" ref="DO571">IFERROR(INDEX(Tbl_FwdNom,$B571,MATCH(LIDt,Tbl_FwdNom_Cols,0)),0)</f>
        <v>8.2833398630000001</v>
      </c>
      <c r="DP571" s="64">
        <f t="shared" ca="1" si="1357"/>
        <v>8.2216507819999993</v>
      </c>
      <c r="DQ571" s="64">
        <f t="shared" ca="1" si="1308"/>
        <v>6.6059956407058529E-3</v>
      </c>
      <c r="DR571" s="70">
        <f t="shared" ca="1" si="1309"/>
        <v>0.99343735714935699</v>
      </c>
      <c r="DS571" s="70">
        <f ca="1">PRODUCT($DR$8:DR571)</f>
        <v>9.764665347664854E-3</v>
      </c>
      <c r="DT571" s="36">
        <f t="shared" ca="1" si="1310"/>
        <v>49.347196868150476</v>
      </c>
      <c r="DU571" s="36">
        <f t="shared" ca="1" si="1311"/>
        <v>0.71215250043920741</v>
      </c>
      <c r="DV571" s="36">
        <f t="shared" ca="1" si="1312"/>
        <v>2.0927206109958595E-2</v>
      </c>
      <c r="DW571" s="36">
        <f t="shared" ca="1" si="1313"/>
        <v>2.1975707290669266E-18</v>
      </c>
      <c r="DX571" s="36">
        <f t="shared" ca="1" si="1314"/>
        <v>1.0628178539819593</v>
      </c>
      <c r="DY571" s="36">
        <f t="shared" ca="1" si="1315"/>
        <v>1.157479614359028E-2</v>
      </c>
      <c r="DZ571" s="36">
        <f t="shared" ca="1" si="1316"/>
        <v>0.98605406200451251</v>
      </c>
      <c r="EA571" s="36">
        <f t="shared" ca="1" si="1317"/>
        <v>0</v>
      </c>
      <c r="EB571" s="36">
        <f t="shared" ca="1" si="1318"/>
        <v>49.973233166645869</v>
      </c>
      <c r="EC571" s="36">
        <f t="shared" ca="1" si="1319"/>
        <v>0</v>
      </c>
      <c r="ED571" s="36">
        <f t="shared" ca="1" si="1320"/>
        <v>0</v>
      </c>
      <c r="EE571" s="36">
        <f t="shared" ca="1" si="1358"/>
        <v>0</v>
      </c>
      <c r="EF571" s="36">
        <f t="shared" ca="1" si="1321"/>
        <v>49.973233166645869</v>
      </c>
      <c r="EG571" s="64"/>
      <c r="EH571" s="64"/>
      <c r="EI571" s="64"/>
      <c r="EJ571" s="70"/>
      <c r="EK571" s="70"/>
      <c r="EL571" s="70"/>
      <c r="EM571" s="70"/>
      <c r="EN571" s="70"/>
      <c r="EO571" s="36">
        <f t="shared" ca="1" si="1322"/>
        <v>0.43077485849541508</v>
      </c>
      <c r="EP571" s="36">
        <f t="shared" ca="1" si="1323"/>
        <v>0</v>
      </c>
      <c r="EQ571" s="36">
        <f t="shared" si="1324"/>
        <v>1.2782962630638</v>
      </c>
      <c r="ER571" s="36">
        <f t="shared" si="1325"/>
        <v>6.1534061877351514E-3</v>
      </c>
      <c r="ES571" s="36">
        <f t="shared" si="1326"/>
        <v>-5.6194797967255728E-3</v>
      </c>
      <c r="ET571" s="36">
        <f t="shared" ca="1" si="1327"/>
        <v>0</v>
      </c>
      <c r="EU571" s="36">
        <f t="shared" ca="1" si="1359"/>
        <v>6.1534061877351514E-3</v>
      </c>
      <c r="EV571" s="36">
        <f t="shared" si="1328"/>
        <v>1.5900391925321188E-2</v>
      </c>
      <c r="EW571" s="36">
        <f t="shared" si="1329"/>
        <v>1.6709477216364463</v>
      </c>
      <c r="EX571" s="36">
        <f t="shared" ca="1" si="1360"/>
        <v>2.9712977828133025</v>
      </c>
      <c r="EY571" s="36">
        <f t="shared" si="1330"/>
        <v>0</v>
      </c>
      <c r="EZ571" s="36">
        <f t="shared" si="1331"/>
        <v>0</v>
      </c>
      <c r="FA571" s="36">
        <f t="shared" si="1332"/>
        <v>0</v>
      </c>
      <c r="FB571" s="36">
        <f t="shared" si="1333"/>
        <v>0</v>
      </c>
      <c r="FC571" s="36">
        <f t="shared" si="1361"/>
        <v>0</v>
      </c>
      <c r="FD571" s="36">
        <f t="shared" si="1334"/>
        <v>0</v>
      </c>
      <c r="FE571" s="36">
        <f t="shared" si="1335"/>
        <v>0</v>
      </c>
      <c r="FF571" s="36">
        <f t="shared" si="1362"/>
        <v>0</v>
      </c>
      <c r="FG571" s="36">
        <f t="shared" ca="1" si="1336"/>
        <v>2.9712977828133025</v>
      </c>
      <c r="FH571" s="36">
        <f t="shared" ca="1" si="1337"/>
        <v>2.6017821692940722E-2</v>
      </c>
      <c r="FI571" s="36">
        <f t="shared" ca="1" si="1338"/>
        <v>-0.11257530485123587</v>
      </c>
      <c r="FJ571" s="36">
        <f t="shared" ca="1" si="1339"/>
        <v>3.0137537777920129</v>
      </c>
      <c r="FK571" s="36">
        <f t="shared" si="1340"/>
        <v>0</v>
      </c>
      <c r="FL571" s="36">
        <f t="shared" si="1341"/>
        <v>0</v>
      </c>
      <c r="FM571" s="36">
        <f t="shared" ca="1" si="1342"/>
        <v>0</v>
      </c>
      <c r="FN571" s="36">
        <f t="shared" ca="1" si="1364"/>
        <v>3.0137537777920129</v>
      </c>
    </row>
    <row r="572" spans="2:170" x14ac:dyDescent="0.25">
      <c r="B572" s="2">
        <v>564</v>
      </c>
      <c r="C572" s="2">
        <f t="shared" si="1218"/>
        <v>47</v>
      </c>
      <c r="D572" s="2">
        <f t="shared" si="1367"/>
        <v>588</v>
      </c>
      <c r="E572" s="2">
        <f t="shared" si="1365"/>
        <v>49</v>
      </c>
      <c r="F572" s="189">
        <f t="shared" si="1369"/>
        <v>62883</v>
      </c>
      <c r="G572" s="2">
        <f t="shared" si="1368"/>
        <v>2</v>
      </c>
      <c r="H572" s="187">
        <f t="shared" si="1219"/>
        <v>81.583333333333343</v>
      </c>
      <c r="I572" s="186">
        <f t="shared" si="1366"/>
        <v>81</v>
      </c>
      <c r="J572" s="2">
        <f t="shared" si="1220"/>
        <v>0</v>
      </c>
      <c r="K572" s="2">
        <f t="shared" si="1221"/>
        <v>1</v>
      </c>
      <c r="L572">
        <f t="shared" si="1222"/>
        <v>2</v>
      </c>
      <c r="M572" s="190">
        <f t="shared" si="1343"/>
        <v>5.6941644749999999E-2</v>
      </c>
      <c r="N572">
        <f t="shared" si="1223"/>
        <v>1</v>
      </c>
      <c r="O572">
        <f t="shared" si="1224"/>
        <v>100</v>
      </c>
      <c r="P572" s="58">
        <f t="shared" si="1225"/>
        <v>0.25623740137500001</v>
      </c>
      <c r="Q572" s="106">
        <f t="shared" si="1226"/>
        <v>0.25623740137500001</v>
      </c>
      <c r="R572" s="59">
        <f t="shared" si="1227"/>
        <v>0.25623740137500001</v>
      </c>
      <c r="S572" s="32">
        <f t="shared" si="1344"/>
        <v>2.4367644604400329E-2</v>
      </c>
      <c r="T572">
        <f t="shared" si="1228"/>
        <v>1</v>
      </c>
      <c r="U572" s="32">
        <f t="shared" si="1345"/>
        <v>1.23440946E-3</v>
      </c>
      <c r="V572">
        <f t="shared" si="1229"/>
        <v>1</v>
      </c>
      <c r="W572">
        <f t="shared" si="1230"/>
        <v>100</v>
      </c>
      <c r="X572" s="58">
        <f t="shared" si="1231"/>
        <v>5.5548425700000003E-3</v>
      </c>
      <c r="Y572" s="58">
        <f t="shared" si="1232"/>
        <v>5.5548425700000003E-3</v>
      </c>
      <c r="Z572" s="32">
        <f t="shared" si="1233"/>
        <v>5.5548425700000003E-3</v>
      </c>
      <c r="AA572" s="32">
        <f t="shared" si="1234"/>
        <v>4.6408628538030516E-4</v>
      </c>
      <c r="AB572" s="59">
        <f t="shared" si="1235"/>
        <v>4.9056245199999996E-3</v>
      </c>
      <c r="AC572" s="59">
        <f t="shared" si="1236"/>
        <v>4.9056245199999996E-3</v>
      </c>
      <c r="AD572">
        <f t="shared" si="1237"/>
        <v>1</v>
      </c>
      <c r="AE572" s="59">
        <f t="shared" si="1238"/>
        <v>4.9056245199999996E-3</v>
      </c>
      <c r="AF572" s="59">
        <f t="shared" si="1239"/>
        <v>4.1758461800000006E-3</v>
      </c>
      <c r="AG572" s="59">
        <f t="shared" si="1240"/>
        <v>4.1758461800000006E-3</v>
      </c>
      <c r="AH572">
        <f t="shared" si="1241"/>
        <v>1</v>
      </c>
      <c r="AI572" s="59">
        <f t="shared" si="1242"/>
        <v>4.1758461800000006E-3</v>
      </c>
      <c r="AJ572" s="59">
        <f t="shared" si="1243"/>
        <v>0</v>
      </c>
      <c r="AK572" s="59">
        <f t="shared" si="1244"/>
        <v>0</v>
      </c>
      <c r="AL572" s="59">
        <f t="shared" si="1245"/>
        <v>0</v>
      </c>
      <c r="AM572" s="12">
        <f t="shared" si="1346"/>
        <v>3.6459324652318617E-4</v>
      </c>
      <c r="AN572" s="12">
        <f t="shared" si="1347"/>
        <v>0</v>
      </c>
      <c r="AO572" s="66">
        <f t="shared" si="1246"/>
        <v>8.8842786564415171E-6</v>
      </c>
      <c r="AP572" s="66">
        <f t="shared" si="1247"/>
        <v>1.6920272545369133E-7</v>
      </c>
      <c r="AQ572" s="59">
        <f t="shared" si="1248"/>
        <v>1.7885575699705467E-6</v>
      </c>
      <c r="AR572" s="59">
        <f t="shared" si="1249"/>
        <v>1.5224853157476455E-6</v>
      </c>
      <c r="AS572" s="59">
        <f t="shared" si="1250"/>
        <v>0</v>
      </c>
      <c r="AT572" s="12">
        <f t="shared" si="1251"/>
        <v>3.5222872225557274E-4</v>
      </c>
      <c r="AU572" s="59">
        <f t="shared" si="1348"/>
        <v>0</v>
      </c>
      <c r="AV572" s="59">
        <f t="shared" si="1349"/>
        <v>-3.0916702574781962E-20</v>
      </c>
      <c r="AW572" s="70">
        <f t="shared" si="1252"/>
        <v>0</v>
      </c>
      <c r="AX572" s="20">
        <f t="shared" si="1253"/>
        <v>200000</v>
      </c>
      <c r="AY572" s="20">
        <f t="shared" si="1254"/>
        <v>0</v>
      </c>
      <c r="AZ572" s="20">
        <f t="shared" si="1255"/>
        <v>0</v>
      </c>
      <c r="BA572" s="20">
        <f t="shared" si="1256"/>
        <v>200000</v>
      </c>
      <c r="BB572" s="36">
        <f t="shared" si="1257"/>
        <v>1</v>
      </c>
      <c r="BC572" s="36">
        <f t="shared" si="1258"/>
        <v>0</v>
      </c>
      <c r="BD572" s="80">
        <f t="shared" si="1259"/>
        <v>1.7768557312883033</v>
      </c>
      <c r="BE572" s="36">
        <f t="shared" si="1260"/>
        <v>0</v>
      </c>
      <c r="BF572" s="36">
        <f t="shared" si="1261"/>
        <v>0</v>
      </c>
      <c r="BG572" s="36">
        <f t="shared" si="1262"/>
        <v>1.7768557312883033</v>
      </c>
      <c r="BH572" s="36">
        <f t="shared" si="1263"/>
        <v>3.3840545090738264E-2</v>
      </c>
      <c r="BI572" s="36">
        <f t="shared" si="1264"/>
        <v>0</v>
      </c>
      <c r="BJ572" s="36">
        <f t="shared" si="1265"/>
        <v>0</v>
      </c>
      <c r="BK572" s="36">
        <f t="shared" si="1266"/>
        <v>3.3840545090738264E-2</v>
      </c>
      <c r="BL572" s="68">
        <f ca="1">IF(OR(AT572=0,E572&gt;ProjTerm),0,VLOOKUP(D572,'Life Events'!$AE$5:$AI$1206,5,FALSE))</f>
        <v>3.4233700165899873E-18</v>
      </c>
      <c r="BM572" s="93">
        <f t="shared" ca="1" si="1267"/>
        <v>3.4233700165899873E-18</v>
      </c>
      <c r="BN572" s="93">
        <f t="shared" ca="1" si="1268"/>
        <v>1.2058092467515301E-21</v>
      </c>
      <c r="BO572" s="36">
        <f t="shared" ca="1" si="1269"/>
        <v>1.8356910157174989E-19</v>
      </c>
      <c r="BP572" s="36">
        <f t="shared" si="1270"/>
        <v>7.5695778423550645E-4</v>
      </c>
      <c r="BQ572" s="36">
        <f t="shared" si="1271"/>
        <v>98.356494933740564</v>
      </c>
      <c r="BR572" s="36">
        <f t="shared" si="1272"/>
        <v>154.78110000000001</v>
      </c>
      <c r="BS572" s="36">
        <f t="shared" si="1273"/>
        <v>152.23726477988791</v>
      </c>
      <c r="BT572" s="36">
        <f t="shared" si="1274"/>
        <v>5.3622337253103225E-2</v>
      </c>
      <c r="BU572" s="70" cm="1">
        <f t="array" ref="BU572">IF(AND(ActInt=1,$J572=0),INDEX(Tbl_FwdNom,$B572-IVP,MATCH(ValnDt,Tbl_FwdNom_Cols)),INDEX(Tbl_FwdNom,$B572,MATCH(StartDt,Tbl_FwdNom_Cols)))</f>
        <v>11.022746962999999</v>
      </c>
      <c r="BV572" s="70" cm="1">
        <f t="array" ref="BV572">INDEX(Tbl_FwdReal,$B572,MATCH(StartDt,Tbl_FwdReal_Cols))</f>
        <v>4.1478567709999998</v>
      </c>
      <c r="BW572" s="70" cm="1">
        <f t="array" ref="BW572">IF(RunType&lt;&gt;"OPN",INDEX(Tbl_FwdReal,$B572,MATCH(ValnDt,Tbl_FwdReal_Cols)),IF(AND($J572=0,ActInt=1),INDEX(Tbl_FwdReal,$B572-IVP,MATCH(ValnDt,Tbl_FwdReal_Cols)),-999))*$K572</f>
        <v>4.1478567709999998</v>
      </c>
      <c r="BX572" s="70">
        <f t="shared" si="1275"/>
        <v>4.1478567709999997E-2</v>
      </c>
      <c r="BY572" s="70">
        <f t="shared" si="1350"/>
        <v>6.6010865755178116E-2</v>
      </c>
      <c r="BZ572" s="64">
        <f t="shared" si="1363"/>
        <v>5.3411733701667075E-3</v>
      </c>
      <c r="CA572" s="70" cm="1">
        <f t="array" ref="CA572">IF($J572=1,CA571*(1+INDEX(Tbl_CPI,$B572,MATCH(IF(RunType="OPN",StartDt,ValnDt),Tbl_CPI_Cols))),0)</f>
        <v>0</v>
      </c>
      <c r="CB572" s="70">
        <f t="shared" si="1351"/>
        <v>24.681870855399705</v>
      </c>
      <c r="CC572" s="70">
        <f t="shared" si="1352"/>
        <v>24.681870855399705</v>
      </c>
      <c r="CD572" s="36">
        <f t="shared" si="1276"/>
        <v>119.45020729283274</v>
      </c>
      <c r="CE572" s="36">
        <f t="shared" si="1277"/>
        <v>1.5756556904718397</v>
      </c>
      <c r="CF572" s="36">
        <f t="shared" si="1278"/>
        <v>0</v>
      </c>
      <c r="CG572" s="36">
        <f t="shared" si="1279"/>
        <v>4.4125212298353318E-2</v>
      </c>
      <c r="CH572" s="36">
        <f t="shared" si="1280"/>
        <v>4.3550738874761456E-2</v>
      </c>
      <c r="CI572" s="36">
        <f t="shared" si="1281"/>
        <v>0</v>
      </c>
      <c r="CJ572" s="36">
        <f t="shared" si="1282"/>
        <v>0</v>
      </c>
      <c r="CK572" s="36">
        <f t="shared" si="1283"/>
        <v>0</v>
      </c>
      <c r="CL572" s="36">
        <f t="shared" si="1284"/>
        <v>5.7447342359186063E-4</v>
      </c>
      <c r="CM572" s="36">
        <f t="shared" si="1285"/>
        <v>4.4125212298353318E-2</v>
      </c>
      <c r="CN572" s="36">
        <f t="shared" ca="1" si="1286"/>
        <v>1.7563169813417028</v>
      </c>
      <c r="CO572" s="20">
        <f t="shared" si="1287"/>
        <v>120000</v>
      </c>
      <c r="CP572" s="20">
        <f t="shared" si="1288"/>
        <v>2</v>
      </c>
      <c r="CQ572" s="64">
        <f t="shared" si="1289"/>
        <v>6.6004146930000007E-2</v>
      </c>
      <c r="CR572" s="64">
        <f t="shared" si="1290"/>
        <v>0.29701866118500003</v>
      </c>
      <c r="CS572" s="36">
        <f t="shared" si="1291"/>
        <v>1.2662326600374723</v>
      </c>
      <c r="CT572" s="36">
        <f t="shared" si="1292"/>
        <v>1.066113438772982</v>
      </c>
      <c r="CU572" s="36">
        <f t="shared" si="1293"/>
        <v>2.0304327054442958E-2</v>
      </c>
      <c r="CV572" s="36">
        <f t="shared" si="1353"/>
        <v>1.086417765827425</v>
      </c>
      <c r="CW572" s="36">
        <f t="shared" si="1294"/>
        <v>0</v>
      </c>
      <c r="CX572" s="36">
        <f t="shared" si="1295"/>
        <v>0</v>
      </c>
      <c r="CY572" s="36">
        <f t="shared" si="1296"/>
        <v>0</v>
      </c>
      <c r="CZ572" s="36">
        <f t="shared" si="1354"/>
        <v>0</v>
      </c>
      <c r="DA572" s="64">
        <f t="shared" si="1297"/>
        <v>8.7518186685904276E-3</v>
      </c>
      <c r="DB572" s="70">
        <f t="shared" si="1355"/>
        <v>0.99132411113752283</v>
      </c>
      <c r="DC572" s="70">
        <f>PRODUCT($DB$8:DB572)</f>
        <v>4.4196432289051613E-3</v>
      </c>
      <c r="DD572" s="36">
        <f t="shared" si="1298"/>
        <v>0.98190642142964168</v>
      </c>
      <c r="DE572" s="36">
        <f t="shared" si="1299"/>
        <v>45.841097768257811</v>
      </c>
      <c r="DF572" s="36">
        <f t="shared" si="1300"/>
        <v>0.65899289543400319</v>
      </c>
      <c r="DG572" s="36">
        <f t="shared" si="1301"/>
        <v>1.9439265466391242E-2</v>
      </c>
      <c r="DH572" s="36">
        <f t="shared" ca="1" si="1302"/>
        <v>1.9840226541539328E-18</v>
      </c>
      <c r="DI572" s="36">
        <f t="shared" si="1303"/>
        <v>0.92716556938136874</v>
      </c>
      <c r="DJ572" s="36">
        <f t="shared" ca="1" si="1304"/>
        <v>46.42591054617715</v>
      </c>
      <c r="DK572" s="36">
        <f t="shared" si="1305"/>
        <v>0</v>
      </c>
      <c r="DL572" s="36">
        <f t="shared" si="1306"/>
        <v>0</v>
      </c>
      <c r="DM572" s="36">
        <f t="shared" ca="1" si="1307"/>
        <v>46.42591054617715</v>
      </c>
      <c r="DN572" s="36">
        <f t="shared" ca="1" si="1356"/>
        <v>46.425910546181754</v>
      </c>
      <c r="DO572" s="64" cm="1">
        <f t="array" ref="DO572">IFERROR(INDEX(Tbl_FwdNom,$B572,MATCH(LIDt,Tbl_FwdNom_Cols,0)),0)</f>
        <v>8.2816258030000007</v>
      </c>
      <c r="DP572" s="64">
        <f t="shared" ca="1" si="1357"/>
        <v>8.2199376990000008</v>
      </c>
      <c r="DQ572" s="64">
        <f t="shared" ca="1" si="1308"/>
        <v>6.6046678009459292E-3</v>
      </c>
      <c r="DR572" s="70">
        <f t="shared" ca="1" si="1309"/>
        <v>0.99343866761975719</v>
      </c>
      <c r="DS572" s="70">
        <f ca="1">PRODUCT($DR$8:DR572)</f>
        <v>9.7005961327369852E-3</v>
      </c>
      <c r="DT572" s="36">
        <f t="shared" ca="1" si="1310"/>
        <v>47.896262979084192</v>
      </c>
      <c r="DU572" s="36">
        <f t="shared" ca="1" si="1311"/>
        <v>0.68301548603748308</v>
      </c>
      <c r="DV572" s="36">
        <f t="shared" ca="1" si="1312"/>
        <v>2.0308465570081292E-2</v>
      </c>
      <c r="DW572" s="36">
        <f t="shared" ca="1" si="1313"/>
        <v>2.0285158521297462E-18</v>
      </c>
      <c r="DX572" s="36">
        <f t="shared" ca="1" si="1314"/>
        <v>1.0162150755873212</v>
      </c>
      <c r="DY572" s="36">
        <f t="shared" ca="1" si="1315"/>
        <v>1.1072976197267208E-2</v>
      </c>
      <c r="DZ572" s="36">
        <f t="shared" ca="1" si="1316"/>
        <v>0.94872824448031068</v>
      </c>
      <c r="EA572" s="36">
        <f t="shared" ca="1" si="1317"/>
        <v>0</v>
      </c>
      <c r="EB572" s="36">
        <f t="shared" ca="1" si="1318"/>
        <v>48.502556144641858</v>
      </c>
      <c r="EC572" s="36">
        <f t="shared" ca="1" si="1319"/>
        <v>0</v>
      </c>
      <c r="ED572" s="36">
        <f t="shared" ca="1" si="1320"/>
        <v>0</v>
      </c>
      <c r="EE572" s="36">
        <f t="shared" ca="1" si="1358"/>
        <v>0</v>
      </c>
      <c r="EF572" s="36">
        <f t="shared" ca="1" si="1321"/>
        <v>48.502556144641858</v>
      </c>
      <c r="EG572" s="64"/>
      <c r="EH572" s="64"/>
      <c r="EI572" s="64"/>
      <c r="EJ572" s="70"/>
      <c r="EK572" s="70"/>
      <c r="EL572" s="70"/>
      <c r="EM572" s="70"/>
      <c r="EN572" s="70"/>
      <c r="EO572" s="36">
        <f t="shared" ca="1" si="1322"/>
        <v>0.41802365117534246</v>
      </c>
      <c r="EP572" s="36">
        <f t="shared" ca="1" si="1323"/>
        <v>0</v>
      </c>
      <c r="EQ572" s="36">
        <f t="shared" si="1324"/>
        <v>1.2411536187830217</v>
      </c>
      <c r="ER572" s="36">
        <f t="shared" si="1325"/>
        <v>5.8858318429114874E-3</v>
      </c>
      <c r="ES572" s="36">
        <f t="shared" si="1326"/>
        <v>-5.3751226749975019E-3</v>
      </c>
      <c r="ET572" s="36">
        <f t="shared" ca="1" si="1327"/>
        <v>0</v>
      </c>
      <c r="EU572" s="36">
        <f t="shared" ca="1" si="1359"/>
        <v>5.8858318429114874E-3</v>
      </c>
      <c r="EV572" s="36">
        <f t="shared" si="1328"/>
        <v>1.5304796227023805E-2</v>
      </c>
      <c r="EW572" s="36">
        <f t="shared" si="1329"/>
        <v>1.6223960528020505</v>
      </c>
      <c r="EX572" s="36">
        <f t="shared" ca="1" si="1360"/>
        <v>2.8847402996550073</v>
      </c>
      <c r="EY572" s="36">
        <f t="shared" si="1330"/>
        <v>0</v>
      </c>
      <c r="EZ572" s="36">
        <f t="shared" si="1331"/>
        <v>0</v>
      </c>
      <c r="FA572" s="36">
        <f t="shared" si="1332"/>
        <v>0</v>
      </c>
      <c r="FB572" s="36">
        <f t="shared" si="1333"/>
        <v>0</v>
      </c>
      <c r="FC572" s="36">
        <f t="shared" si="1361"/>
        <v>0</v>
      </c>
      <c r="FD572" s="36">
        <f t="shared" si="1334"/>
        <v>0</v>
      </c>
      <c r="FE572" s="36">
        <f t="shared" si="1335"/>
        <v>0</v>
      </c>
      <c r="FF572" s="36">
        <f t="shared" si="1362"/>
        <v>0</v>
      </c>
      <c r="FG572" s="36">
        <f t="shared" ca="1" si="1336"/>
        <v>2.8847402996550073</v>
      </c>
      <c r="FH572" s="36">
        <f t="shared" ca="1" si="1337"/>
        <v>2.5246724008555838E-2</v>
      </c>
      <c r="FI572" s="36">
        <f t="shared" ca="1" si="1338"/>
        <v>-0.10880307006050267</v>
      </c>
      <c r="FJ572" s="36">
        <f t="shared" ca="1" si="1339"/>
        <v>2.9248555502676723</v>
      </c>
      <c r="FK572" s="36">
        <f t="shared" si="1340"/>
        <v>0</v>
      </c>
      <c r="FL572" s="36">
        <f t="shared" si="1341"/>
        <v>0</v>
      </c>
      <c r="FM572" s="36">
        <f t="shared" ca="1" si="1342"/>
        <v>0</v>
      </c>
      <c r="FN572" s="36">
        <f t="shared" ca="1" si="1364"/>
        <v>2.9248555502676723</v>
      </c>
    </row>
    <row r="573" spans="2:170" x14ac:dyDescent="0.25">
      <c r="B573" s="2">
        <v>565</v>
      </c>
      <c r="C573" s="2">
        <f t="shared" si="1218"/>
        <v>48</v>
      </c>
      <c r="D573" s="2">
        <f t="shared" si="1367"/>
        <v>589</v>
      </c>
      <c r="E573" s="2">
        <f t="shared" si="1365"/>
        <v>50</v>
      </c>
      <c r="F573" s="189">
        <f t="shared" si="1369"/>
        <v>62914</v>
      </c>
      <c r="G573" s="2">
        <f t="shared" si="1368"/>
        <v>3</v>
      </c>
      <c r="H573" s="187">
        <f t="shared" si="1219"/>
        <v>81.666666666666671</v>
      </c>
      <c r="I573" s="186">
        <f t="shared" si="1366"/>
        <v>81</v>
      </c>
      <c r="J573" s="2">
        <f t="shared" si="1220"/>
        <v>0</v>
      </c>
      <c r="K573" s="2">
        <f t="shared" si="1221"/>
        <v>1</v>
      </c>
      <c r="L573">
        <f t="shared" si="1222"/>
        <v>2</v>
      </c>
      <c r="M573" s="190">
        <f t="shared" si="1343"/>
        <v>5.6941644749999999E-2</v>
      </c>
      <c r="N573">
        <f t="shared" si="1223"/>
        <v>1</v>
      </c>
      <c r="O573">
        <f t="shared" si="1224"/>
        <v>100</v>
      </c>
      <c r="P573" s="58">
        <f t="shared" si="1225"/>
        <v>0.25623740137500001</v>
      </c>
      <c r="Q573" s="106">
        <f t="shared" si="1226"/>
        <v>0.25623740137500001</v>
      </c>
      <c r="R573" s="59">
        <f t="shared" si="1227"/>
        <v>0.25623740137500001</v>
      </c>
      <c r="S573" s="32">
        <f t="shared" si="1344"/>
        <v>2.4367644604400329E-2</v>
      </c>
      <c r="T573">
        <f t="shared" si="1228"/>
        <v>1</v>
      </c>
      <c r="U573" s="32">
        <f t="shared" si="1345"/>
        <v>1.23440946E-3</v>
      </c>
      <c r="V573">
        <f t="shared" si="1229"/>
        <v>1</v>
      </c>
      <c r="W573">
        <f t="shared" si="1230"/>
        <v>100</v>
      </c>
      <c r="X573" s="58">
        <f t="shared" si="1231"/>
        <v>5.5548425700000003E-3</v>
      </c>
      <c r="Y573" s="58">
        <f t="shared" si="1232"/>
        <v>5.5548425700000003E-3</v>
      </c>
      <c r="Z573" s="32">
        <f t="shared" si="1233"/>
        <v>5.5548425700000003E-3</v>
      </c>
      <c r="AA573" s="32">
        <f t="shared" si="1234"/>
        <v>4.6408628538030516E-4</v>
      </c>
      <c r="AB573" s="59">
        <f t="shared" si="1235"/>
        <v>4.9056245199999996E-3</v>
      </c>
      <c r="AC573" s="59">
        <f t="shared" si="1236"/>
        <v>4.9056245199999996E-3</v>
      </c>
      <c r="AD573">
        <f t="shared" si="1237"/>
        <v>1</v>
      </c>
      <c r="AE573" s="59">
        <f t="shared" si="1238"/>
        <v>4.9056245199999996E-3</v>
      </c>
      <c r="AF573" s="59">
        <f t="shared" si="1239"/>
        <v>4.1758461800000006E-3</v>
      </c>
      <c r="AG573" s="59">
        <f t="shared" si="1240"/>
        <v>4.1758461800000006E-3</v>
      </c>
      <c r="AH573">
        <f t="shared" si="1241"/>
        <v>1</v>
      </c>
      <c r="AI573" s="59">
        <f t="shared" si="1242"/>
        <v>4.1758461800000006E-3</v>
      </c>
      <c r="AJ573" s="59">
        <f t="shared" si="1243"/>
        <v>0</v>
      </c>
      <c r="AK573" s="59">
        <f t="shared" si="1244"/>
        <v>0</v>
      </c>
      <c r="AL573" s="59">
        <f t="shared" si="1245"/>
        <v>0</v>
      </c>
      <c r="AM573" s="12">
        <f t="shared" si="1346"/>
        <v>3.5222872225557274E-4</v>
      </c>
      <c r="AN573" s="12">
        <f t="shared" si="1347"/>
        <v>0</v>
      </c>
      <c r="AO573" s="66">
        <f t="shared" si="1246"/>
        <v>8.5829843233858292E-6</v>
      </c>
      <c r="AP573" s="66">
        <f t="shared" si="1247"/>
        <v>1.6346451931583997E-7</v>
      </c>
      <c r="AQ573" s="59">
        <f t="shared" si="1248"/>
        <v>1.7279018565452071E-6</v>
      </c>
      <c r="AR573" s="59">
        <f t="shared" si="1249"/>
        <v>1.4708529643172145E-6</v>
      </c>
      <c r="AS573" s="59">
        <f t="shared" si="1250"/>
        <v>0</v>
      </c>
      <c r="AT573" s="12">
        <f t="shared" si="1251"/>
        <v>3.4028351859200862E-4</v>
      </c>
      <c r="AU573" s="59">
        <f t="shared" si="1348"/>
        <v>0</v>
      </c>
      <c r="AV573" s="59">
        <f t="shared" si="1349"/>
        <v>-2.6258021364883311E-20</v>
      </c>
      <c r="AW573" s="70">
        <f t="shared" si="1252"/>
        <v>0</v>
      </c>
      <c r="AX573" s="20">
        <f t="shared" si="1253"/>
        <v>200000</v>
      </c>
      <c r="AY573" s="20">
        <f t="shared" si="1254"/>
        <v>0</v>
      </c>
      <c r="AZ573" s="20">
        <f t="shared" si="1255"/>
        <v>0</v>
      </c>
      <c r="BA573" s="20">
        <f t="shared" si="1256"/>
        <v>200000</v>
      </c>
      <c r="BB573" s="36">
        <f t="shared" si="1257"/>
        <v>1</v>
      </c>
      <c r="BC573" s="36">
        <f t="shared" si="1258"/>
        <v>0</v>
      </c>
      <c r="BD573" s="80">
        <f t="shared" si="1259"/>
        <v>1.7165968646771659</v>
      </c>
      <c r="BE573" s="36">
        <f t="shared" si="1260"/>
        <v>0</v>
      </c>
      <c r="BF573" s="36">
        <f t="shared" si="1261"/>
        <v>0</v>
      </c>
      <c r="BG573" s="36">
        <f t="shared" si="1262"/>
        <v>1.7165968646771659</v>
      </c>
      <c r="BH573" s="36">
        <f t="shared" si="1263"/>
        <v>3.2692903863167991E-2</v>
      </c>
      <c r="BI573" s="36">
        <f t="shared" si="1264"/>
        <v>0</v>
      </c>
      <c r="BJ573" s="36">
        <f t="shared" si="1265"/>
        <v>0</v>
      </c>
      <c r="BK573" s="36">
        <f t="shared" si="1266"/>
        <v>3.2692903863167991E-2</v>
      </c>
      <c r="BL573" s="68">
        <f ca="1">IF(OR(AT573=0,E573&gt;ProjTerm),0,VLOOKUP(D573,'Life Events'!$AE$5:$AI$1206,5,FALSE))</f>
        <v>3.3072725791009604E-18</v>
      </c>
      <c r="BM573" s="93">
        <f t="shared" ca="1" si="1267"/>
        <v>3.3072725791009604E-18</v>
      </c>
      <c r="BN573" s="93">
        <f t="shared" ca="1" si="1268"/>
        <v>1.125410350159342E-21</v>
      </c>
      <c r="BO573" s="36">
        <f t="shared" ca="1" si="1269"/>
        <v>1.713293934632341E-19</v>
      </c>
      <c r="BP573" s="36">
        <f t="shared" si="1270"/>
        <v>7.3128692230377409E-4</v>
      </c>
      <c r="BQ573" s="36">
        <f t="shared" si="1271"/>
        <v>98.356494933740564</v>
      </c>
      <c r="BR573" s="36">
        <f t="shared" si="1272"/>
        <v>154.78110000000001</v>
      </c>
      <c r="BS573" s="36">
        <f t="shared" si="1273"/>
        <v>152.23726477988791</v>
      </c>
      <c r="BT573" s="36">
        <f t="shared" si="1274"/>
        <v>5.1803832120123523E-2</v>
      </c>
      <c r="BU573" s="70" cm="1">
        <f t="array" ref="BU573">IF(AND(ActInt=1,$J573=0),INDEX(Tbl_FwdNom,$B573-IVP,MATCH(ValnDt,Tbl_FwdNom_Cols)),INDEX(Tbl_FwdNom,$B573,MATCH(StartDt,Tbl_FwdNom_Cols)))</f>
        <v>11.01671883</v>
      </c>
      <c r="BV573" s="70" cm="1">
        <f t="array" ref="BV573">INDEX(Tbl_FwdReal,$B573,MATCH(StartDt,Tbl_FwdReal_Cols))</f>
        <v>4.1444516440000001</v>
      </c>
      <c r="BW573" s="70" cm="1">
        <f t="array" ref="BW573">IF(RunType&lt;&gt;"OPN",INDEX(Tbl_FwdReal,$B573,MATCH(ValnDt,Tbl_FwdReal_Cols)),IF(AND($J573=0,ActInt=1),INDEX(Tbl_FwdReal,$B573-IVP,MATCH(ValnDt,Tbl_FwdReal_Cols)),-999))*$K573</f>
        <v>4.1444516440000001</v>
      </c>
      <c r="BX573" s="70">
        <f t="shared" si="1275"/>
        <v>4.1444516440000002E-2</v>
      </c>
      <c r="BY573" s="70">
        <f t="shared" si="1350"/>
        <v>6.5987837830205898E-2</v>
      </c>
      <c r="BZ573" s="64">
        <f t="shared" si="1363"/>
        <v>5.339363573860112E-3</v>
      </c>
      <c r="CA573" s="70" cm="1">
        <f t="array" ref="CA573">IF($J573=1,CA572*(1+INDEX(Tbl_CPI,$B573,MATCH(IF(RunType="OPN",StartDt,ValnDt),Tbl_CPI_Cols))),0)</f>
        <v>0</v>
      </c>
      <c r="CB573" s="70">
        <f t="shared" si="1351"/>
        <v>24.813656337579747</v>
      </c>
      <c r="CC573" s="70">
        <f t="shared" si="1352"/>
        <v>24.681870855399705</v>
      </c>
      <c r="CD573" s="36">
        <f t="shared" si="1276"/>
        <v>127.20666987672132</v>
      </c>
      <c r="CE573" s="36">
        <f t="shared" si="1277"/>
        <v>1.5756556904718397</v>
      </c>
      <c r="CF573" s="36">
        <f t="shared" si="1278"/>
        <v>0</v>
      </c>
      <c r="CG573" s="36">
        <f t="shared" si="1279"/>
        <v>4.5360833983633629E-2</v>
      </c>
      <c r="CH573" s="36">
        <f t="shared" si="1280"/>
        <v>4.4805842793064002E-2</v>
      </c>
      <c r="CI573" s="36">
        <f t="shared" si="1281"/>
        <v>0</v>
      </c>
      <c r="CJ573" s="36">
        <f t="shared" si="1282"/>
        <v>0</v>
      </c>
      <c r="CK573" s="36">
        <f t="shared" si="1283"/>
        <v>0</v>
      </c>
      <c r="CL573" s="36">
        <f t="shared" si="1284"/>
        <v>5.5499119056961837E-4</v>
      </c>
      <c r="CM573" s="36">
        <f t="shared" si="1285"/>
        <v>4.5360833983633629E-2</v>
      </c>
      <c r="CN573" s="36">
        <f t="shared" ca="1" si="1286"/>
        <v>1.6967546494979067</v>
      </c>
      <c r="CO573" s="20">
        <f t="shared" si="1287"/>
        <v>120000</v>
      </c>
      <c r="CP573" s="20">
        <f t="shared" si="1288"/>
        <v>2</v>
      </c>
      <c r="CQ573" s="64">
        <f t="shared" si="1289"/>
        <v>6.6004146930000007E-2</v>
      </c>
      <c r="CR573" s="64">
        <f t="shared" si="1290"/>
        <v>0.29701866118500003</v>
      </c>
      <c r="CS573" s="36">
        <f t="shared" si="1291"/>
        <v>1.2232906565780572</v>
      </c>
      <c r="CT573" s="36">
        <f t="shared" si="1292"/>
        <v>1.0299581188062996</v>
      </c>
      <c r="CU573" s="36">
        <f t="shared" si="1293"/>
        <v>1.9615742317900794E-2</v>
      </c>
      <c r="CV573" s="36">
        <f t="shared" si="1353"/>
        <v>1.0495738611242005</v>
      </c>
      <c r="CW573" s="36">
        <f t="shared" si="1294"/>
        <v>0</v>
      </c>
      <c r="CX573" s="36">
        <f t="shared" si="1295"/>
        <v>0</v>
      </c>
      <c r="CY573" s="36">
        <f t="shared" si="1296"/>
        <v>0</v>
      </c>
      <c r="CZ573" s="36">
        <f t="shared" si="1354"/>
        <v>0</v>
      </c>
      <c r="DA573" s="64">
        <f t="shared" si="1297"/>
        <v>8.7472542575224299E-3</v>
      </c>
      <c r="DB573" s="70">
        <f t="shared" si="1355"/>
        <v>0.99132859671180884</v>
      </c>
      <c r="DC573" s="70">
        <f>PRODUCT($DB$8:DB573)</f>
        <v>4.3813187200774017E-3</v>
      </c>
      <c r="DD573" s="36">
        <f t="shared" si="1298"/>
        <v>0.93869157443485718</v>
      </c>
      <c r="DE573" s="36">
        <f t="shared" si="1299"/>
        <v>44.525484641203541</v>
      </c>
      <c r="DF573" s="36">
        <f t="shared" si="1300"/>
        <v>0.63206436998109727</v>
      </c>
      <c r="DG573" s="36">
        <f t="shared" si="1301"/>
        <v>1.8878018741701467E-2</v>
      </c>
      <c r="DH573" s="36">
        <f t="shared" ca="1" si="1302"/>
        <v>1.8300480112992676E-18</v>
      </c>
      <c r="DI573" s="36">
        <f t="shared" si="1303"/>
        <v>0.88951810562374634</v>
      </c>
      <c r="DJ573" s="36">
        <f t="shared" ca="1" si="1304"/>
        <v>45.08949752363182</v>
      </c>
      <c r="DK573" s="36">
        <f t="shared" si="1305"/>
        <v>0</v>
      </c>
      <c r="DL573" s="36">
        <f t="shared" si="1306"/>
        <v>0</v>
      </c>
      <c r="DM573" s="36">
        <f t="shared" ca="1" si="1307"/>
        <v>45.08949752363182</v>
      </c>
      <c r="DN573" s="36">
        <f t="shared" ca="1" si="1356"/>
        <v>45.089497523636432</v>
      </c>
      <c r="DO573" s="64" cm="1">
        <f t="array" ref="DO573">IFERROR(INDEX(Tbl_FwdNom,$B573,MATCH(LIDt,Tbl_FwdNom_Cols,0)),0)</f>
        <v>8.27991177</v>
      </c>
      <c r="DP573" s="64">
        <f t="shared" ca="1" si="1357"/>
        <v>8.2182246419999991</v>
      </c>
      <c r="DQ573" s="64">
        <f t="shared" ca="1" si="1308"/>
        <v>6.6033399620715194E-3</v>
      </c>
      <c r="DR573" s="70">
        <f t="shared" ca="1" si="1309"/>
        <v>0.99343997809274076</v>
      </c>
      <c r="DS573" s="70">
        <f ca="1">PRODUCT($DR$8:DR573)</f>
        <v>9.6369600095927571E-3</v>
      </c>
      <c r="DT573" s="36">
        <f t="shared" ca="1" si="1310"/>
        <v>46.495941421770702</v>
      </c>
      <c r="DU573" s="36">
        <f t="shared" ca="1" si="1311"/>
        <v>0.6548327656279801</v>
      </c>
      <c r="DV573" s="36">
        <f t="shared" ca="1" si="1312"/>
        <v>1.9711282350044792E-2</v>
      </c>
      <c r="DW573" s="36">
        <f t="shared" ca="1" si="1313"/>
        <v>1.8705814384565759E-18</v>
      </c>
      <c r="DX573" s="36">
        <f t="shared" ca="1" si="1314"/>
        <v>0.97112165708588283</v>
      </c>
      <c r="DY573" s="36">
        <f t="shared" ca="1" si="1315"/>
        <v>1.0587438837412784E-2</v>
      </c>
      <c r="DZ573" s="36">
        <f t="shared" ca="1" si="1316"/>
        <v>0.90989130860491974</v>
      </c>
      <c r="EA573" s="36">
        <f t="shared" ca="1" si="1317"/>
        <v>0</v>
      </c>
      <c r="EB573" s="36">
        <f t="shared" ca="1" si="1318"/>
        <v>47.080419995405087</v>
      </c>
      <c r="EC573" s="36">
        <f t="shared" ca="1" si="1319"/>
        <v>0</v>
      </c>
      <c r="ED573" s="36">
        <f t="shared" ca="1" si="1320"/>
        <v>0</v>
      </c>
      <c r="EE573" s="36">
        <f t="shared" ca="1" si="1358"/>
        <v>0</v>
      </c>
      <c r="EF573" s="36">
        <f t="shared" ca="1" si="1321"/>
        <v>47.080419995405087</v>
      </c>
      <c r="EG573" s="64"/>
      <c r="EH573" s="64"/>
      <c r="EI573" s="64"/>
      <c r="EJ573" s="70"/>
      <c r="EK573" s="70"/>
      <c r="EL573" s="70"/>
      <c r="EM573" s="70"/>
      <c r="EN573" s="70"/>
      <c r="EO573" s="36">
        <f t="shared" ca="1" si="1322"/>
        <v>0.40570246093621543</v>
      </c>
      <c r="EP573" s="36">
        <f t="shared" ca="1" si="1323"/>
        <v>0</v>
      </c>
      <c r="EQ573" s="36">
        <f t="shared" si="1324"/>
        <v>1.2053192707937328</v>
      </c>
      <c r="ER573" s="36">
        <f t="shared" si="1325"/>
        <v>5.6267895177191203E-3</v>
      </c>
      <c r="ES573" s="36">
        <f t="shared" si="1326"/>
        <v>-5.1385572560240624E-3</v>
      </c>
      <c r="ET573" s="36">
        <f t="shared" ca="1" si="1327"/>
        <v>0</v>
      </c>
      <c r="EU573" s="36">
        <f t="shared" ca="1" si="1359"/>
        <v>5.6267895177191203E-3</v>
      </c>
      <c r="EV573" s="36">
        <f t="shared" si="1328"/>
        <v>1.4683346530979632E-2</v>
      </c>
      <c r="EW573" s="36">
        <f t="shared" si="1329"/>
        <v>1.5755545467606287</v>
      </c>
      <c r="EX573" s="36">
        <f t="shared" ca="1" si="1360"/>
        <v>2.8011839536030605</v>
      </c>
      <c r="EY573" s="36">
        <f t="shared" si="1330"/>
        <v>0</v>
      </c>
      <c r="EZ573" s="36">
        <f t="shared" si="1331"/>
        <v>0</v>
      </c>
      <c r="FA573" s="36">
        <f t="shared" si="1332"/>
        <v>0</v>
      </c>
      <c r="FB573" s="36">
        <f t="shared" si="1333"/>
        <v>0</v>
      </c>
      <c r="FC573" s="36">
        <f t="shared" si="1361"/>
        <v>0</v>
      </c>
      <c r="FD573" s="36">
        <f t="shared" si="1334"/>
        <v>0</v>
      </c>
      <c r="FE573" s="36">
        <f t="shared" si="1335"/>
        <v>0</v>
      </c>
      <c r="FF573" s="36">
        <f t="shared" si="1362"/>
        <v>0</v>
      </c>
      <c r="FG573" s="36">
        <f t="shared" ca="1" si="1336"/>
        <v>2.8011839536030605</v>
      </c>
      <c r="FH573" s="36">
        <f t="shared" ca="1" si="1337"/>
        <v>2.4502668264257885E-2</v>
      </c>
      <c r="FI573" s="36">
        <f t="shared" ca="1" si="1338"/>
        <v>-0.10511327421362419</v>
      </c>
      <c r="FJ573" s="36">
        <f t="shared" ca="1" si="1339"/>
        <v>2.8390560915924175</v>
      </c>
      <c r="FK573" s="36">
        <f t="shared" si="1340"/>
        <v>0</v>
      </c>
      <c r="FL573" s="36">
        <f t="shared" si="1341"/>
        <v>0</v>
      </c>
      <c r="FM573" s="36">
        <f t="shared" ca="1" si="1342"/>
        <v>0</v>
      </c>
      <c r="FN573" s="36">
        <f t="shared" ca="1" si="1364"/>
        <v>2.8390560915924175</v>
      </c>
    </row>
    <row r="574" spans="2:170" x14ac:dyDescent="0.25">
      <c r="B574" s="2">
        <v>566</v>
      </c>
      <c r="C574" s="2">
        <f t="shared" si="1218"/>
        <v>48</v>
      </c>
      <c r="D574" s="2">
        <f t="shared" si="1367"/>
        <v>590</v>
      </c>
      <c r="E574" s="2">
        <f t="shared" si="1365"/>
        <v>50</v>
      </c>
      <c r="F574" s="189">
        <f t="shared" si="1369"/>
        <v>62944</v>
      </c>
      <c r="G574" s="2">
        <f t="shared" si="1368"/>
        <v>4</v>
      </c>
      <c r="H574" s="187">
        <f t="shared" si="1219"/>
        <v>81.75</v>
      </c>
      <c r="I574" s="186">
        <f t="shared" si="1366"/>
        <v>81</v>
      </c>
      <c r="J574" s="2">
        <f t="shared" si="1220"/>
        <v>0</v>
      </c>
      <c r="K574" s="2">
        <f t="shared" si="1221"/>
        <v>1</v>
      </c>
      <c r="L574">
        <f t="shared" si="1222"/>
        <v>2</v>
      </c>
      <c r="M574" s="190">
        <f t="shared" si="1343"/>
        <v>5.6941644749999999E-2</v>
      </c>
      <c r="N574">
        <f t="shared" si="1223"/>
        <v>1</v>
      </c>
      <c r="O574">
        <f t="shared" si="1224"/>
        <v>100</v>
      </c>
      <c r="P574" s="58">
        <f t="shared" si="1225"/>
        <v>0.25623740137500001</v>
      </c>
      <c r="Q574" s="106">
        <f t="shared" si="1226"/>
        <v>0.25623740137500001</v>
      </c>
      <c r="R574" s="59">
        <f t="shared" si="1227"/>
        <v>0.25623740137500001</v>
      </c>
      <c r="S574" s="32">
        <f t="shared" si="1344"/>
        <v>2.4367644604400329E-2</v>
      </c>
      <c r="T574">
        <f t="shared" si="1228"/>
        <v>1</v>
      </c>
      <c r="U574" s="32">
        <f t="shared" si="1345"/>
        <v>1.23440946E-3</v>
      </c>
      <c r="V574">
        <f t="shared" si="1229"/>
        <v>1</v>
      </c>
      <c r="W574">
        <f t="shared" si="1230"/>
        <v>100</v>
      </c>
      <c r="X574" s="58">
        <f t="shared" si="1231"/>
        <v>5.5548425700000003E-3</v>
      </c>
      <c r="Y574" s="58">
        <f t="shared" si="1232"/>
        <v>5.5548425700000003E-3</v>
      </c>
      <c r="Z574" s="32">
        <f t="shared" si="1233"/>
        <v>5.5548425700000003E-3</v>
      </c>
      <c r="AA574" s="32">
        <f t="shared" si="1234"/>
        <v>4.6408628538030516E-4</v>
      </c>
      <c r="AB574" s="59">
        <f t="shared" si="1235"/>
        <v>4.9056245199999996E-3</v>
      </c>
      <c r="AC574" s="59">
        <f t="shared" si="1236"/>
        <v>4.9056245199999996E-3</v>
      </c>
      <c r="AD574">
        <f t="shared" si="1237"/>
        <v>1</v>
      </c>
      <c r="AE574" s="59">
        <f t="shared" si="1238"/>
        <v>4.9056245199999996E-3</v>
      </c>
      <c r="AF574" s="59">
        <f t="shared" si="1239"/>
        <v>4.1758461800000006E-3</v>
      </c>
      <c r="AG574" s="59">
        <f t="shared" si="1240"/>
        <v>4.1758461800000006E-3</v>
      </c>
      <c r="AH574">
        <f t="shared" si="1241"/>
        <v>1</v>
      </c>
      <c r="AI574" s="59">
        <f t="shared" si="1242"/>
        <v>4.1758461800000006E-3</v>
      </c>
      <c r="AJ574" s="59">
        <f t="shared" si="1243"/>
        <v>0</v>
      </c>
      <c r="AK574" s="59">
        <f t="shared" si="1244"/>
        <v>0</v>
      </c>
      <c r="AL574" s="59">
        <f t="shared" si="1245"/>
        <v>0</v>
      </c>
      <c r="AM574" s="12">
        <f t="shared" si="1346"/>
        <v>3.4028351859200862E-4</v>
      </c>
      <c r="AN574" s="12">
        <f t="shared" si="1347"/>
        <v>0</v>
      </c>
      <c r="AO574" s="66">
        <f t="shared" si="1246"/>
        <v>8.2919078457849172E-6</v>
      </c>
      <c r="AP574" s="66">
        <f t="shared" si="1247"/>
        <v>1.5792091411950529E-7</v>
      </c>
      <c r="AQ574" s="59">
        <f t="shared" si="1248"/>
        <v>1.6693031725568332E-6</v>
      </c>
      <c r="AR574" s="59">
        <f t="shared" si="1249"/>
        <v>1.4209716312293983E-6</v>
      </c>
      <c r="AS574" s="59">
        <f t="shared" si="1250"/>
        <v>0</v>
      </c>
      <c r="AT574" s="12">
        <f t="shared" si="1251"/>
        <v>3.2874341502831797E-4</v>
      </c>
      <c r="AU574" s="59">
        <f t="shared" si="1348"/>
        <v>2.7528570785764761E-21</v>
      </c>
      <c r="AV574" s="59">
        <f t="shared" si="1349"/>
        <v>0</v>
      </c>
      <c r="AW574" s="70">
        <f t="shared" si="1252"/>
        <v>0</v>
      </c>
      <c r="AX574" s="20">
        <f t="shared" si="1253"/>
        <v>200000</v>
      </c>
      <c r="AY574" s="20">
        <f t="shared" si="1254"/>
        <v>0</v>
      </c>
      <c r="AZ574" s="20">
        <f t="shared" si="1255"/>
        <v>0</v>
      </c>
      <c r="BA574" s="20">
        <f t="shared" si="1256"/>
        <v>200000</v>
      </c>
      <c r="BB574" s="36">
        <f t="shared" si="1257"/>
        <v>1</v>
      </c>
      <c r="BC574" s="36">
        <f t="shared" si="1258"/>
        <v>0</v>
      </c>
      <c r="BD574" s="80">
        <f t="shared" si="1259"/>
        <v>1.6583815691569834</v>
      </c>
      <c r="BE574" s="36">
        <f t="shared" si="1260"/>
        <v>0</v>
      </c>
      <c r="BF574" s="36">
        <f t="shared" si="1261"/>
        <v>0</v>
      </c>
      <c r="BG574" s="36">
        <f t="shared" si="1262"/>
        <v>1.6583815691569834</v>
      </c>
      <c r="BH574" s="36">
        <f t="shared" si="1263"/>
        <v>3.1584182823901061E-2</v>
      </c>
      <c r="BI574" s="36">
        <f t="shared" si="1264"/>
        <v>0</v>
      </c>
      <c r="BJ574" s="36">
        <f t="shared" si="1265"/>
        <v>0</v>
      </c>
      <c r="BK574" s="36">
        <f t="shared" si="1266"/>
        <v>3.1584182823901061E-2</v>
      </c>
      <c r="BL574" s="68">
        <f ca="1">IF(OR(AT574=0,E574&gt;ProjTerm),0,VLOOKUP(D574,'Life Events'!$AE$5:$AI$1206,5,FALSE))</f>
        <v>3.1951123774135557E-18</v>
      </c>
      <c r="BM574" s="93">
        <f t="shared" ca="1" si="1267"/>
        <v>3.1951123774135557E-18</v>
      </c>
      <c r="BN574" s="93">
        <f t="shared" ca="1" si="1268"/>
        <v>1.0503721543501803E-21</v>
      </c>
      <c r="BO574" s="36">
        <f t="shared" ca="1" si="1269"/>
        <v>1.5990718071265764E-19</v>
      </c>
      <c r="BP574" s="36">
        <f t="shared" si="1270"/>
        <v>7.064866414877158E-4</v>
      </c>
      <c r="BQ574" s="36">
        <f t="shared" si="1271"/>
        <v>98.357354173928002</v>
      </c>
      <c r="BR574" s="36">
        <f t="shared" si="1272"/>
        <v>154.78110000000001</v>
      </c>
      <c r="BS574" s="36">
        <f t="shared" si="1273"/>
        <v>152.23859472130169</v>
      </c>
      <c r="BT574" s="36">
        <f t="shared" si="1274"/>
        <v>5.0047435527792783E-2</v>
      </c>
      <c r="BU574" s="70" cm="1">
        <f t="array" ref="BU574">IF(AND(ActInt=1,$J574=0),INDEX(Tbl_FwdNom,$B574-IVP,MATCH(ValnDt,Tbl_FwdNom_Cols)),INDEX(Tbl_FwdNom,$B574,MATCH(StartDt,Tbl_FwdNom_Cols)))</f>
        <v>11.010691024</v>
      </c>
      <c r="BV574" s="70" cm="1">
        <f t="array" ref="BV574">INDEX(Tbl_FwdReal,$B574,MATCH(StartDt,Tbl_FwdReal_Cols))</f>
        <v>4.1410466269999997</v>
      </c>
      <c r="BW574" s="70" cm="1">
        <f t="array" ref="BW574">IF(RunType&lt;&gt;"OPN",INDEX(Tbl_FwdReal,$B574,MATCH(ValnDt,Tbl_FwdReal_Cols)),IF(AND($J574=0,ActInt=1),INDEX(Tbl_FwdReal,$B574-IVP,MATCH(ValnDt,Tbl_FwdReal_Cols)),-999))*$K574</f>
        <v>4.1410466269999997</v>
      </c>
      <c r="BX574" s="70">
        <f t="shared" si="1275"/>
        <v>4.1410466269999995E-2</v>
      </c>
      <c r="BY574" s="70">
        <f t="shared" si="1350"/>
        <v>6.5964810413370323E-2</v>
      </c>
      <c r="BZ574" s="64">
        <f t="shared" si="1363"/>
        <v>5.3375537816517937E-3</v>
      </c>
      <c r="CA574" s="70" cm="1">
        <f t="array" ref="CA574">IF($J574=1,CA573*(1+INDEX(Tbl_CPI,$B574,MATCH(IF(RunType="OPN",StartDt,ValnDt),Tbl_CPI_Cols))),0)</f>
        <v>0</v>
      </c>
      <c r="CB574" s="70">
        <f t="shared" si="1351"/>
        <v>24.946100562801004</v>
      </c>
      <c r="CC574" s="70">
        <f t="shared" si="1352"/>
        <v>24.681870855399705</v>
      </c>
      <c r="CD574" s="36">
        <f t="shared" si="1276"/>
        <v>127.2066888549853</v>
      </c>
      <c r="CE574" s="36">
        <f t="shared" si="1277"/>
        <v>1.5756694553654724</v>
      </c>
      <c r="CF574" s="36">
        <f t="shared" si="1278"/>
        <v>0</v>
      </c>
      <c r="CG574" s="36">
        <f t="shared" si="1279"/>
        <v>4.3822514018422964E-2</v>
      </c>
      <c r="CH574" s="36">
        <f t="shared" si="1280"/>
        <v>4.3286339672013244E-2</v>
      </c>
      <c r="CI574" s="36">
        <f t="shared" si="1281"/>
        <v>0</v>
      </c>
      <c r="CJ574" s="36">
        <f t="shared" si="1282"/>
        <v>0</v>
      </c>
      <c r="CK574" s="36">
        <f t="shared" si="1283"/>
        <v>0</v>
      </c>
      <c r="CL574" s="36">
        <f t="shared" si="1284"/>
        <v>5.3617434640971682E-4</v>
      </c>
      <c r="CM574" s="36">
        <f t="shared" si="1285"/>
        <v>4.3822514018422964E-2</v>
      </c>
      <c r="CN574" s="36">
        <f t="shared" ca="1" si="1286"/>
        <v>1.6392118298116038</v>
      </c>
      <c r="CO574" s="20">
        <f t="shared" si="1287"/>
        <v>120000</v>
      </c>
      <c r="CP574" s="20">
        <f t="shared" si="1288"/>
        <v>2</v>
      </c>
      <c r="CQ574" s="64">
        <f t="shared" si="1289"/>
        <v>6.6004146930000007E-2</v>
      </c>
      <c r="CR574" s="64">
        <f t="shared" si="1290"/>
        <v>0.29701866118500003</v>
      </c>
      <c r="CS574" s="36">
        <f t="shared" si="1291"/>
        <v>1.1818049539386304</v>
      </c>
      <c r="CT574" s="36">
        <f t="shared" si="1292"/>
        <v>0.99502894149419008</v>
      </c>
      <c r="CU574" s="36">
        <f t="shared" si="1293"/>
        <v>1.8950509694340634E-2</v>
      </c>
      <c r="CV574" s="36">
        <f t="shared" si="1353"/>
        <v>1.0139794511885307</v>
      </c>
      <c r="CW574" s="36">
        <f t="shared" si="1294"/>
        <v>0</v>
      </c>
      <c r="CX574" s="36">
        <f t="shared" si="1295"/>
        <v>0</v>
      </c>
      <c r="CY574" s="36">
        <f t="shared" si="1296"/>
        <v>0</v>
      </c>
      <c r="CZ574" s="36">
        <f t="shared" si="1354"/>
        <v>0</v>
      </c>
      <c r="DA574" s="64">
        <f t="shared" si="1297"/>
        <v>8.7426898668763187E-3</v>
      </c>
      <c r="DB574" s="70">
        <f t="shared" si="1355"/>
        <v>0.99133308230661865</v>
      </c>
      <c r="DC574" s="70">
        <f>PRODUCT($DB$8:DB574)</f>
        <v>4.34334619134202E-3</v>
      </c>
      <c r="DD574" s="36">
        <f t="shared" si="1298"/>
        <v>0.89685082822299822</v>
      </c>
      <c r="DE574" s="36">
        <f t="shared" si="1299"/>
        <v>43.256375575436962</v>
      </c>
      <c r="DF574" s="36">
        <f t="shared" si="1300"/>
        <v>0.60600612991984348</v>
      </c>
      <c r="DG574" s="36">
        <f t="shared" si="1301"/>
        <v>1.8336576763373524E-2</v>
      </c>
      <c r="DH574" s="36">
        <f t="shared" ca="1" si="1302"/>
        <v>1.6861403727908934E-18</v>
      </c>
      <c r="DI574" s="36">
        <f t="shared" si="1303"/>
        <v>0.85308924588451318</v>
      </c>
      <c r="DJ574" s="36">
        <f t="shared" ca="1" si="1304"/>
        <v>43.800283546254946</v>
      </c>
      <c r="DK574" s="36">
        <f t="shared" si="1305"/>
        <v>0</v>
      </c>
      <c r="DL574" s="36">
        <f t="shared" si="1306"/>
        <v>0</v>
      </c>
      <c r="DM574" s="36">
        <f t="shared" ca="1" si="1307"/>
        <v>43.800283546254946</v>
      </c>
      <c r="DN574" s="36">
        <f t="shared" ca="1" si="1356"/>
        <v>43.800283546259557</v>
      </c>
      <c r="DO574" s="64" cm="1">
        <f t="array" ref="DO574">IFERROR(INDEX(Tbl_FwdNom,$B574,MATCH(LIDt,Tbl_FwdNom_Cols,0)),0)</f>
        <v>8.2781977639999997</v>
      </c>
      <c r="DP574" s="64">
        <f t="shared" ca="1" si="1357"/>
        <v>8.2165116119999997</v>
      </c>
      <c r="DQ574" s="64">
        <f t="shared" ca="1" si="1308"/>
        <v>6.6020121248582253E-3</v>
      </c>
      <c r="DR574" s="70">
        <f t="shared" ca="1" si="1309"/>
        <v>0.99344128856754232</v>
      </c>
      <c r="DS574" s="70">
        <f ca="1">PRODUCT($DR$8:DR574)</f>
        <v>9.5737539698037034E-3</v>
      </c>
      <c r="DT574" s="36">
        <f t="shared" ca="1" si="1310"/>
        <v>45.144526621636942</v>
      </c>
      <c r="DU574" s="36">
        <f t="shared" ca="1" si="1311"/>
        <v>0.6275717966625094</v>
      </c>
      <c r="DV574" s="36">
        <f t="shared" ca="1" si="1312"/>
        <v>1.9134929833628574E-2</v>
      </c>
      <c r="DW574" s="36">
        <f t="shared" ca="1" si="1313"/>
        <v>1.7230238590811435E-18</v>
      </c>
      <c r="DX574" s="36">
        <f t="shared" ca="1" si="1314"/>
        <v>0.92748557851288349</v>
      </c>
      <c r="DY574" s="36">
        <f t="shared" ca="1" si="1315"/>
        <v>1.0117623061042826E-2</v>
      </c>
      <c r="DZ574" s="36">
        <f t="shared" ca="1" si="1316"/>
        <v>0.87232630544526391</v>
      </c>
      <c r="EA574" s="36">
        <f t="shared" ca="1" si="1317"/>
        <v>0</v>
      </c>
      <c r="EB574" s="36">
        <f t="shared" ca="1" si="1318"/>
        <v>45.707921838459242</v>
      </c>
      <c r="EC574" s="36">
        <f t="shared" ca="1" si="1319"/>
        <v>0</v>
      </c>
      <c r="ED574" s="36">
        <f t="shared" ca="1" si="1320"/>
        <v>0</v>
      </c>
      <c r="EE574" s="36">
        <f t="shared" ca="1" si="1358"/>
        <v>0</v>
      </c>
      <c r="EF574" s="36">
        <f t="shared" ca="1" si="1321"/>
        <v>45.707921838459242</v>
      </c>
      <c r="EG574" s="64"/>
      <c r="EH574" s="64"/>
      <c r="EI574" s="64"/>
      <c r="EJ574" s="70"/>
      <c r="EK574" s="70"/>
      <c r="EL574" s="70"/>
      <c r="EM574" s="70"/>
      <c r="EN574" s="70"/>
      <c r="EO574" s="36">
        <f t="shared" ca="1" si="1322"/>
        <v>0.39382036645315088</v>
      </c>
      <c r="EP574" s="36">
        <f t="shared" ca="1" si="1323"/>
        <v>0</v>
      </c>
      <c r="EQ574" s="36">
        <f t="shared" si="1324"/>
        <v>1.1707494115609025</v>
      </c>
      <c r="ER574" s="36">
        <f t="shared" si="1325"/>
        <v>5.3759839511088358E-3</v>
      </c>
      <c r="ES574" s="36">
        <f t="shared" si="1326"/>
        <v>-4.9095138983334908E-3</v>
      </c>
      <c r="ET574" s="36">
        <f t="shared" ca="1" si="1327"/>
        <v>0</v>
      </c>
      <c r="EU574" s="36">
        <f t="shared" ca="1" si="1359"/>
        <v>5.3759839511088358E-3</v>
      </c>
      <c r="EV574" s="36">
        <f t="shared" si="1328"/>
        <v>1.4082012428955331E-2</v>
      </c>
      <c r="EW574" s="36">
        <f t="shared" si="1329"/>
        <v>1.5303659397127276</v>
      </c>
      <c r="EX574" s="36">
        <f t="shared" ca="1" si="1360"/>
        <v>2.7205733476536942</v>
      </c>
      <c r="EY574" s="36">
        <f t="shared" si="1330"/>
        <v>0</v>
      </c>
      <c r="EZ574" s="36">
        <f t="shared" si="1331"/>
        <v>0</v>
      </c>
      <c r="FA574" s="36">
        <f t="shared" si="1332"/>
        <v>0</v>
      </c>
      <c r="FB574" s="36">
        <f t="shared" si="1333"/>
        <v>0</v>
      </c>
      <c r="FC574" s="36">
        <f t="shared" si="1361"/>
        <v>0</v>
      </c>
      <c r="FD574" s="36">
        <f t="shared" si="1334"/>
        <v>0</v>
      </c>
      <c r="FE574" s="36">
        <f t="shared" si="1335"/>
        <v>0</v>
      </c>
      <c r="FF574" s="36">
        <f t="shared" si="1362"/>
        <v>0</v>
      </c>
      <c r="FG574" s="36">
        <f t="shared" ca="1" si="1336"/>
        <v>2.7205733476536942</v>
      </c>
      <c r="FH574" s="36">
        <f t="shared" ca="1" si="1337"/>
        <v>2.3785129038625737E-2</v>
      </c>
      <c r="FI574" s="36">
        <f t="shared" ca="1" si="1338"/>
        <v>-0.10154861728886866</v>
      </c>
      <c r="FJ574" s="36">
        <f t="shared" ca="1" si="1339"/>
        <v>2.7562509570433944</v>
      </c>
      <c r="FK574" s="36">
        <f t="shared" si="1340"/>
        <v>0</v>
      </c>
      <c r="FL574" s="36">
        <f t="shared" si="1341"/>
        <v>0</v>
      </c>
      <c r="FM574" s="36">
        <f t="shared" ca="1" si="1342"/>
        <v>0</v>
      </c>
      <c r="FN574" s="36">
        <f t="shared" ca="1" si="1364"/>
        <v>2.7562509570433944</v>
      </c>
    </row>
    <row r="575" spans="2:170" x14ac:dyDescent="0.25">
      <c r="B575" s="2">
        <v>567</v>
      </c>
      <c r="C575" s="2">
        <f t="shared" si="1218"/>
        <v>48</v>
      </c>
      <c r="D575" s="2">
        <f t="shared" si="1367"/>
        <v>591</v>
      </c>
      <c r="E575" s="2">
        <f t="shared" si="1365"/>
        <v>50</v>
      </c>
      <c r="F575" s="189">
        <f t="shared" si="1369"/>
        <v>62975</v>
      </c>
      <c r="G575" s="2">
        <f t="shared" si="1368"/>
        <v>5</v>
      </c>
      <c r="H575" s="187">
        <f t="shared" si="1219"/>
        <v>81.833333333333343</v>
      </c>
      <c r="I575" s="186">
        <f t="shared" si="1366"/>
        <v>81</v>
      </c>
      <c r="J575" s="2">
        <f t="shared" si="1220"/>
        <v>0</v>
      </c>
      <c r="K575" s="2">
        <f t="shared" si="1221"/>
        <v>1</v>
      </c>
      <c r="L575">
        <f t="shared" si="1222"/>
        <v>2</v>
      </c>
      <c r="M575" s="190">
        <f t="shared" si="1343"/>
        <v>5.6941644749999999E-2</v>
      </c>
      <c r="N575">
        <f t="shared" si="1223"/>
        <v>1</v>
      </c>
      <c r="O575">
        <f t="shared" si="1224"/>
        <v>100</v>
      </c>
      <c r="P575" s="58">
        <f t="shared" si="1225"/>
        <v>0.25623740137500001</v>
      </c>
      <c r="Q575" s="106">
        <f t="shared" si="1226"/>
        <v>0.25623740137500001</v>
      </c>
      <c r="R575" s="59">
        <f t="shared" si="1227"/>
        <v>0.25623740137500001</v>
      </c>
      <c r="S575" s="32">
        <f t="shared" si="1344"/>
        <v>2.4367644604400329E-2</v>
      </c>
      <c r="T575">
        <f t="shared" si="1228"/>
        <v>1</v>
      </c>
      <c r="U575" s="32">
        <f t="shared" si="1345"/>
        <v>1.23440946E-3</v>
      </c>
      <c r="V575">
        <f t="shared" si="1229"/>
        <v>1</v>
      </c>
      <c r="W575">
        <f t="shared" si="1230"/>
        <v>100</v>
      </c>
      <c r="X575" s="58">
        <f t="shared" si="1231"/>
        <v>5.5548425700000003E-3</v>
      </c>
      <c r="Y575" s="58">
        <f t="shared" si="1232"/>
        <v>5.5548425700000003E-3</v>
      </c>
      <c r="Z575" s="32">
        <f t="shared" si="1233"/>
        <v>5.5548425700000003E-3</v>
      </c>
      <c r="AA575" s="32">
        <f t="shared" si="1234"/>
        <v>4.6408628538030516E-4</v>
      </c>
      <c r="AB575" s="59">
        <f t="shared" si="1235"/>
        <v>4.9056245199999996E-3</v>
      </c>
      <c r="AC575" s="59">
        <f t="shared" si="1236"/>
        <v>4.9056245199999996E-3</v>
      </c>
      <c r="AD575">
        <f t="shared" si="1237"/>
        <v>1</v>
      </c>
      <c r="AE575" s="59">
        <f t="shared" si="1238"/>
        <v>4.9056245199999996E-3</v>
      </c>
      <c r="AF575" s="59">
        <f t="shared" si="1239"/>
        <v>4.1758461800000006E-3</v>
      </c>
      <c r="AG575" s="59">
        <f t="shared" si="1240"/>
        <v>4.1758461800000006E-3</v>
      </c>
      <c r="AH575">
        <f t="shared" si="1241"/>
        <v>1</v>
      </c>
      <c r="AI575" s="59">
        <f t="shared" si="1242"/>
        <v>4.1758461800000006E-3</v>
      </c>
      <c r="AJ575" s="59">
        <f t="shared" si="1243"/>
        <v>0</v>
      </c>
      <c r="AK575" s="59">
        <f t="shared" si="1244"/>
        <v>0</v>
      </c>
      <c r="AL575" s="59">
        <f t="shared" si="1245"/>
        <v>0</v>
      </c>
      <c r="AM575" s="12">
        <f t="shared" si="1346"/>
        <v>3.2874341502831797E-4</v>
      </c>
      <c r="AN575" s="12">
        <f t="shared" si="1347"/>
        <v>0</v>
      </c>
      <c r="AO575" s="66">
        <f t="shared" si="1246"/>
        <v>8.0107027034469306E-6</v>
      </c>
      <c r="AP575" s="66">
        <f t="shared" si="1247"/>
        <v>1.5256531032372808E-7</v>
      </c>
      <c r="AQ575" s="59">
        <f t="shared" si="1248"/>
        <v>1.6126917575514531E-6</v>
      </c>
      <c r="AR575" s="59">
        <f t="shared" si="1249"/>
        <v>1.3727819338461563E-6</v>
      </c>
      <c r="AS575" s="59">
        <f t="shared" si="1250"/>
        <v>0</v>
      </c>
      <c r="AT575" s="12">
        <f t="shared" si="1251"/>
        <v>3.1759467332314966E-4</v>
      </c>
      <c r="AU575" s="59">
        <f t="shared" si="1348"/>
        <v>0</v>
      </c>
      <c r="AV575" s="59">
        <f t="shared" si="1349"/>
        <v>-3.9598790284138541E-20</v>
      </c>
      <c r="AW575" s="70">
        <f t="shared" si="1252"/>
        <v>0</v>
      </c>
      <c r="AX575" s="20">
        <f t="shared" si="1253"/>
        <v>200000</v>
      </c>
      <c r="AY575" s="20">
        <f t="shared" si="1254"/>
        <v>0</v>
      </c>
      <c r="AZ575" s="20">
        <f t="shared" si="1255"/>
        <v>0</v>
      </c>
      <c r="BA575" s="20">
        <f t="shared" si="1256"/>
        <v>200000</v>
      </c>
      <c r="BB575" s="36">
        <f t="shared" si="1257"/>
        <v>1</v>
      </c>
      <c r="BC575" s="36">
        <f t="shared" si="1258"/>
        <v>0</v>
      </c>
      <c r="BD575" s="80">
        <f t="shared" si="1259"/>
        <v>1.6021405406893861</v>
      </c>
      <c r="BE575" s="36">
        <f t="shared" si="1260"/>
        <v>0</v>
      </c>
      <c r="BF575" s="36">
        <f t="shared" si="1261"/>
        <v>0</v>
      </c>
      <c r="BG575" s="36">
        <f t="shared" si="1262"/>
        <v>1.6021405406893861</v>
      </c>
      <c r="BH575" s="36">
        <f t="shared" si="1263"/>
        <v>3.0513062064745616E-2</v>
      </c>
      <c r="BI575" s="36">
        <f t="shared" si="1264"/>
        <v>0</v>
      </c>
      <c r="BJ575" s="36">
        <f t="shared" si="1265"/>
        <v>0</v>
      </c>
      <c r="BK575" s="36">
        <f t="shared" si="1266"/>
        <v>3.0513062064745616E-2</v>
      </c>
      <c r="BL575" s="68">
        <f ca="1">IF(OR(AT575=0,E575&gt;ProjTerm),0,VLOOKUP(D575,'Life Events'!$AE$5:$AI$1206,5,FALSE))</f>
        <v>3.086755887256326E-18</v>
      </c>
      <c r="BM575" s="93">
        <f t="shared" ca="1" si="1267"/>
        <v>3.086755887256326E-18</v>
      </c>
      <c r="BN575" s="93">
        <f t="shared" ca="1" si="1268"/>
        <v>9.8033722764148185E-22</v>
      </c>
      <c r="BO575" s="36">
        <f t="shared" ca="1" si="1269"/>
        <v>1.4924915973272607E-19</v>
      </c>
      <c r="BP575" s="36">
        <f t="shared" si="1270"/>
        <v>6.825274175944557E-4</v>
      </c>
      <c r="BQ575" s="36">
        <f t="shared" si="1271"/>
        <v>98.359988881243851</v>
      </c>
      <c r="BR575" s="36">
        <f t="shared" si="1272"/>
        <v>154.78110000000001</v>
      </c>
      <c r="BS575" s="36">
        <f t="shared" si="1273"/>
        <v>152.24267275026693</v>
      </c>
      <c r="BT575" s="36">
        <f t="shared" si="1274"/>
        <v>4.8351461917964203E-2</v>
      </c>
      <c r="BU575" s="70" cm="1">
        <f t="array" ref="BU575">IF(AND(ActInt=1,$J575=0),INDEX(Tbl_FwdNom,$B575-IVP,MATCH(ValnDt,Tbl_FwdNom_Cols)),INDEX(Tbl_FwdNom,$B575,MATCH(StartDt,Tbl_FwdNom_Cols)))</f>
        <v>11.004663545</v>
      </c>
      <c r="BV575" s="70" cm="1">
        <f t="array" ref="BV575">INDEX(Tbl_FwdReal,$B575,MATCH(StartDt,Tbl_FwdReal_Cols))</f>
        <v>4.1376417219999997</v>
      </c>
      <c r="BW575" s="70" cm="1">
        <f t="array" ref="BW575">IF(RunType&lt;&gt;"OPN",INDEX(Tbl_FwdReal,$B575,MATCH(ValnDt,Tbl_FwdReal_Cols)),IF(AND($J575=0,ActInt=1),INDEX(Tbl_FwdReal,$B575-IVP,MATCH(ValnDt,Tbl_FwdReal_Cols)),-999))*$K575</f>
        <v>4.1376417219999997</v>
      </c>
      <c r="BX575" s="70">
        <f t="shared" si="1275"/>
        <v>4.1376417219999996E-2</v>
      </c>
      <c r="BY575" s="70">
        <f t="shared" si="1350"/>
        <v>6.5941783484321892E-2</v>
      </c>
      <c r="BZ575" s="64">
        <f t="shared" si="1363"/>
        <v>5.3357439919428096E-3</v>
      </c>
      <c r="CA575" s="70" cm="1">
        <f t="array" ref="CA575">IF($J575=1,CA574*(1+INDEX(Tbl_CPI,$B575,MATCH(IF(RunType="OPN",StartDt,ValnDt),Tbl_CPI_Cols))),0)</f>
        <v>0</v>
      </c>
      <c r="CB575" s="70">
        <f t="shared" si="1351"/>
        <v>25.079206569001371</v>
      </c>
      <c r="CC575" s="70">
        <f t="shared" si="1352"/>
        <v>24.681870855399705</v>
      </c>
      <c r="CD575" s="36">
        <f t="shared" si="1276"/>
        <v>127.20674704845864</v>
      </c>
      <c r="CE575" s="36">
        <f t="shared" si="1277"/>
        <v>1.5757116629652625</v>
      </c>
      <c r="CF575" s="36">
        <f t="shared" si="1278"/>
        <v>0</v>
      </c>
      <c r="CG575" s="36">
        <f t="shared" si="1279"/>
        <v>4.2336385272536851E-2</v>
      </c>
      <c r="CH575" s="36">
        <f t="shared" si="1280"/>
        <v>4.1818380439353701E-2</v>
      </c>
      <c r="CI575" s="36">
        <f t="shared" si="1281"/>
        <v>0</v>
      </c>
      <c r="CJ575" s="36">
        <f t="shared" si="1282"/>
        <v>0</v>
      </c>
      <c r="CK575" s="36">
        <f t="shared" si="1283"/>
        <v>0</v>
      </c>
      <c r="CL575" s="36">
        <f t="shared" si="1284"/>
        <v>5.1800483318315037E-4</v>
      </c>
      <c r="CM575" s="36">
        <f t="shared" si="1285"/>
        <v>4.2336385272536851E-2</v>
      </c>
      <c r="CN575" s="36">
        <f t="shared" ca="1" si="1286"/>
        <v>1.5836196134185729</v>
      </c>
      <c r="CO575" s="20">
        <f t="shared" si="1287"/>
        <v>120000</v>
      </c>
      <c r="CP575" s="20">
        <f t="shared" si="1288"/>
        <v>2</v>
      </c>
      <c r="CQ575" s="64">
        <f t="shared" si="1289"/>
        <v>6.6004146930000007E-2</v>
      </c>
      <c r="CR575" s="64">
        <f t="shared" si="1290"/>
        <v>0.29701866118500003</v>
      </c>
      <c r="CS575" s="36">
        <f t="shared" si="1291"/>
        <v>1.1417261642959082</v>
      </c>
      <c r="CT575" s="36">
        <f t="shared" si="1292"/>
        <v>0.96128432441363165</v>
      </c>
      <c r="CU575" s="36">
        <f t="shared" si="1293"/>
        <v>1.8307837238847369E-2</v>
      </c>
      <c r="CV575" s="36">
        <f t="shared" si="1353"/>
        <v>0.97959216165247898</v>
      </c>
      <c r="CW575" s="36">
        <f t="shared" si="1294"/>
        <v>0</v>
      </c>
      <c r="CX575" s="36">
        <f t="shared" si="1295"/>
        <v>0</v>
      </c>
      <c r="CY575" s="36">
        <f t="shared" si="1296"/>
        <v>0</v>
      </c>
      <c r="CZ575" s="36">
        <f t="shared" si="1354"/>
        <v>0</v>
      </c>
      <c r="DA575" s="64">
        <f t="shared" si="1297"/>
        <v>8.7381254966647504E-3</v>
      </c>
      <c r="DB575" s="70">
        <f t="shared" si="1355"/>
        <v>0.99133756792193972</v>
      </c>
      <c r="DC575" s="70">
        <f>PRODUCT($DB$8:DB575)</f>
        <v>4.3057222499680182E-3</v>
      </c>
      <c r="DD575" s="36">
        <f t="shared" si="1298"/>
        <v>0.85633616139383428</v>
      </c>
      <c r="DE575" s="36">
        <f t="shared" si="1299"/>
        <v>42.032214673056608</v>
      </c>
      <c r="DF575" s="36">
        <f t="shared" si="1300"/>
        <v>0.58078842547008558</v>
      </c>
      <c r="DG575" s="36">
        <f t="shared" si="1301"/>
        <v>1.7814276654716656E-2</v>
      </c>
      <c r="DH575" s="36">
        <f t="shared" ca="1" si="1302"/>
        <v>1.5516249192406073E-18</v>
      </c>
      <c r="DI575" s="36">
        <f t="shared" si="1303"/>
        <v>0.81783732085478378</v>
      </c>
      <c r="DJ575" s="36">
        <f t="shared" ca="1" si="1304"/>
        <v>42.556689981332923</v>
      </c>
      <c r="DK575" s="36">
        <f t="shared" si="1305"/>
        <v>0</v>
      </c>
      <c r="DL575" s="36">
        <f t="shared" si="1306"/>
        <v>0</v>
      </c>
      <c r="DM575" s="36">
        <f t="shared" ca="1" si="1307"/>
        <v>42.556689981332923</v>
      </c>
      <c r="DN575" s="36">
        <f t="shared" ca="1" si="1356"/>
        <v>42.556689981337541</v>
      </c>
      <c r="DO575" s="64" cm="1">
        <f t="array" ref="DO575">IFERROR(INDEX(Tbl_FwdNom,$B575,MATCH(LIDt,Tbl_FwdNom_Cols,0)),0)</f>
        <v>8.2764837849999999</v>
      </c>
      <c r="DP575" s="64">
        <f t="shared" ca="1" si="1357"/>
        <v>8.2147986100000008</v>
      </c>
      <c r="DQ575" s="64">
        <f t="shared" ca="1" si="1308"/>
        <v>6.6006842900816487E-3</v>
      </c>
      <c r="DR575" s="70">
        <f t="shared" ca="1" si="1309"/>
        <v>0.99344259904339638</v>
      </c>
      <c r="DS575" s="70">
        <f ca="1">PRODUCT($DR$8:DR575)</f>
        <v>9.5109750263638257E-3</v>
      </c>
      <c r="DT575" s="36">
        <f t="shared" ca="1" si="1310"/>
        <v>43.84037084860217</v>
      </c>
      <c r="DU575" s="36">
        <f t="shared" ca="1" si="1311"/>
        <v>0.60120113789689233</v>
      </c>
      <c r="DV575" s="36">
        <f t="shared" ca="1" si="1312"/>
        <v>1.8578706046778765E-2</v>
      </c>
      <c r="DW575" s="36">
        <f t="shared" ca="1" si="1313"/>
        <v>1.5851478358664903E-18</v>
      </c>
      <c r="DX575" s="36">
        <f t="shared" ca="1" si="1314"/>
        <v>0.88525615608228647</v>
      </c>
      <c r="DY575" s="36">
        <f t="shared" ca="1" si="1315"/>
        <v>9.6629822770870916E-3</v>
      </c>
      <c r="DZ575" s="36">
        <f t="shared" ca="1" si="1316"/>
        <v>0.83598984561928502</v>
      </c>
      <c r="EA575" s="36">
        <f t="shared" ca="1" si="1317"/>
        <v>0</v>
      </c>
      <c r="EB575" s="36">
        <f t="shared" ca="1" si="1318"/>
        <v>44.38338995226637</v>
      </c>
      <c r="EC575" s="36">
        <f t="shared" ca="1" si="1319"/>
        <v>0</v>
      </c>
      <c r="ED575" s="36">
        <f t="shared" ca="1" si="1320"/>
        <v>0</v>
      </c>
      <c r="EE575" s="36">
        <f t="shared" ca="1" si="1358"/>
        <v>0</v>
      </c>
      <c r="EF575" s="36">
        <f t="shared" ca="1" si="1321"/>
        <v>44.38338995226637</v>
      </c>
      <c r="EG575" s="64"/>
      <c r="EH575" s="64"/>
      <c r="EI575" s="64"/>
      <c r="EJ575" s="70"/>
      <c r="EK575" s="70"/>
      <c r="EL575" s="70"/>
      <c r="EM575" s="70"/>
      <c r="EN575" s="70"/>
      <c r="EO575" s="36">
        <f t="shared" ca="1" si="1322"/>
        <v>0.38236243376908935</v>
      </c>
      <c r="EP575" s="36">
        <f t="shared" ca="1" si="1323"/>
        <v>0</v>
      </c>
      <c r="EQ575" s="36">
        <f t="shared" si="1324"/>
        <v>1.1374017178905311</v>
      </c>
      <c r="ER575" s="36">
        <f t="shared" si="1325"/>
        <v>5.1331272888814469E-3</v>
      </c>
      <c r="ES575" s="36">
        <f t="shared" si="1326"/>
        <v>-4.6877297246172862E-3</v>
      </c>
      <c r="ET575" s="36">
        <f t="shared" ca="1" si="1327"/>
        <v>0</v>
      </c>
      <c r="EU575" s="36">
        <f t="shared" ca="1" si="1359"/>
        <v>5.1331272888814469E-3</v>
      </c>
      <c r="EV575" s="36">
        <f t="shared" si="1328"/>
        <v>1.3500106082335584E-2</v>
      </c>
      <c r="EW575" s="36">
        <f t="shared" si="1329"/>
        <v>1.486774908141703</v>
      </c>
      <c r="EX575" s="36">
        <f t="shared" ca="1" si="1360"/>
        <v>2.6428098594034513</v>
      </c>
      <c r="EY575" s="36">
        <f t="shared" si="1330"/>
        <v>0</v>
      </c>
      <c r="EZ575" s="36">
        <f t="shared" si="1331"/>
        <v>0</v>
      </c>
      <c r="FA575" s="36">
        <f t="shared" si="1332"/>
        <v>0</v>
      </c>
      <c r="FB575" s="36">
        <f t="shared" si="1333"/>
        <v>0</v>
      </c>
      <c r="FC575" s="36">
        <f t="shared" si="1361"/>
        <v>0</v>
      </c>
      <c r="FD575" s="36">
        <f t="shared" si="1334"/>
        <v>0</v>
      </c>
      <c r="FE575" s="36">
        <f t="shared" si="1335"/>
        <v>0</v>
      </c>
      <c r="FF575" s="36">
        <f t="shared" si="1362"/>
        <v>0</v>
      </c>
      <c r="FG575" s="36">
        <f t="shared" ca="1" si="1336"/>
        <v>2.6428098594034513</v>
      </c>
      <c r="FH575" s="36">
        <f t="shared" ca="1" si="1337"/>
        <v>2.3093204215290281E-2</v>
      </c>
      <c r="FI575" s="36">
        <f t="shared" ca="1" si="1338"/>
        <v>-9.8104855219283152E-2</v>
      </c>
      <c r="FJ575" s="36">
        <f t="shared" ca="1" si="1339"/>
        <v>2.6763392442157903</v>
      </c>
      <c r="FK575" s="36">
        <f t="shared" si="1340"/>
        <v>0</v>
      </c>
      <c r="FL575" s="36">
        <f t="shared" si="1341"/>
        <v>0</v>
      </c>
      <c r="FM575" s="36">
        <f t="shared" ca="1" si="1342"/>
        <v>0</v>
      </c>
      <c r="FN575" s="36">
        <f t="shared" ca="1" si="1364"/>
        <v>2.6763392442157903</v>
      </c>
    </row>
    <row r="576" spans="2:170" x14ac:dyDescent="0.25">
      <c r="B576" s="2">
        <v>568</v>
      </c>
      <c r="C576" s="2">
        <f t="shared" si="1218"/>
        <v>48</v>
      </c>
      <c r="D576" s="2">
        <f t="shared" si="1367"/>
        <v>592</v>
      </c>
      <c r="E576" s="2">
        <f t="shared" si="1365"/>
        <v>50</v>
      </c>
      <c r="F576" s="189">
        <f t="shared" si="1369"/>
        <v>63005</v>
      </c>
      <c r="G576" s="2">
        <f t="shared" si="1368"/>
        <v>6</v>
      </c>
      <c r="H576" s="187">
        <f t="shared" si="1219"/>
        <v>81.916666666666671</v>
      </c>
      <c r="I576" s="186">
        <f t="shared" si="1366"/>
        <v>81</v>
      </c>
      <c r="J576" s="2">
        <f t="shared" si="1220"/>
        <v>0</v>
      </c>
      <c r="K576" s="2">
        <f t="shared" si="1221"/>
        <v>1</v>
      </c>
      <c r="L576">
        <f t="shared" si="1222"/>
        <v>2</v>
      </c>
      <c r="M576" s="190">
        <f t="shared" si="1343"/>
        <v>5.6941644749999999E-2</v>
      </c>
      <c r="N576">
        <f t="shared" si="1223"/>
        <v>1</v>
      </c>
      <c r="O576">
        <f t="shared" si="1224"/>
        <v>100</v>
      </c>
      <c r="P576" s="58">
        <f t="shared" si="1225"/>
        <v>0.25623740137500001</v>
      </c>
      <c r="Q576" s="106">
        <f t="shared" si="1226"/>
        <v>0.25623740137500001</v>
      </c>
      <c r="R576" s="59">
        <f t="shared" si="1227"/>
        <v>0.25623740137500001</v>
      </c>
      <c r="S576" s="32">
        <f t="shared" si="1344"/>
        <v>2.4367644604400329E-2</v>
      </c>
      <c r="T576">
        <f t="shared" si="1228"/>
        <v>1</v>
      </c>
      <c r="U576" s="32">
        <f t="shared" si="1345"/>
        <v>1.23440946E-3</v>
      </c>
      <c r="V576">
        <f t="shared" si="1229"/>
        <v>1</v>
      </c>
      <c r="W576">
        <f t="shared" si="1230"/>
        <v>100</v>
      </c>
      <c r="X576" s="58">
        <f t="shared" si="1231"/>
        <v>5.5548425700000003E-3</v>
      </c>
      <c r="Y576" s="58">
        <f t="shared" si="1232"/>
        <v>5.5548425700000003E-3</v>
      </c>
      <c r="Z576" s="32">
        <f t="shared" si="1233"/>
        <v>5.5548425700000003E-3</v>
      </c>
      <c r="AA576" s="32">
        <f t="shared" si="1234"/>
        <v>4.6408628538030516E-4</v>
      </c>
      <c r="AB576" s="59">
        <f t="shared" si="1235"/>
        <v>4.9056245199999996E-3</v>
      </c>
      <c r="AC576" s="59">
        <f t="shared" si="1236"/>
        <v>4.9056245199999996E-3</v>
      </c>
      <c r="AD576">
        <f t="shared" si="1237"/>
        <v>1</v>
      </c>
      <c r="AE576" s="59">
        <f t="shared" si="1238"/>
        <v>4.9056245199999996E-3</v>
      </c>
      <c r="AF576" s="59">
        <f t="shared" si="1239"/>
        <v>4.1758461800000006E-3</v>
      </c>
      <c r="AG576" s="59">
        <f t="shared" si="1240"/>
        <v>4.1758461800000006E-3</v>
      </c>
      <c r="AH576">
        <f t="shared" si="1241"/>
        <v>1</v>
      </c>
      <c r="AI576" s="59">
        <f t="shared" si="1242"/>
        <v>4.1758461800000006E-3</v>
      </c>
      <c r="AJ576" s="59">
        <f t="shared" si="1243"/>
        <v>0</v>
      </c>
      <c r="AK576" s="59">
        <f t="shared" si="1244"/>
        <v>0</v>
      </c>
      <c r="AL576" s="59">
        <f t="shared" si="1245"/>
        <v>0</v>
      </c>
      <c r="AM576" s="12">
        <f t="shared" si="1346"/>
        <v>3.1759467332314966E-4</v>
      </c>
      <c r="AN576" s="12">
        <f t="shared" si="1347"/>
        <v>0</v>
      </c>
      <c r="AO576" s="66">
        <f t="shared" si="1246"/>
        <v>7.7390341277891329E-6</v>
      </c>
      <c r="AP576" s="66">
        <f t="shared" si="1247"/>
        <v>1.4739133219911202E-7</v>
      </c>
      <c r="AQ576" s="59">
        <f t="shared" si="1248"/>
        <v>1.5580002168754328E-6</v>
      </c>
      <c r="AR576" s="59">
        <f t="shared" si="1249"/>
        <v>1.3262265033848225E-6</v>
      </c>
      <c r="AS576" s="59">
        <f t="shared" si="1250"/>
        <v>0</v>
      </c>
      <c r="AT576" s="12">
        <f t="shared" si="1251"/>
        <v>3.0682402114290115E-4</v>
      </c>
      <c r="AU576" s="59">
        <f t="shared" si="1348"/>
        <v>0</v>
      </c>
      <c r="AV576" s="59">
        <f t="shared" si="1349"/>
        <v>-6.3527471044072525E-21</v>
      </c>
      <c r="AW576" s="70">
        <f t="shared" si="1252"/>
        <v>0</v>
      </c>
      <c r="AX576" s="20">
        <f t="shared" si="1253"/>
        <v>200000</v>
      </c>
      <c r="AY576" s="20">
        <f t="shared" si="1254"/>
        <v>0</v>
      </c>
      <c r="AZ576" s="20">
        <f t="shared" si="1255"/>
        <v>0</v>
      </c>
      <c r="BA576" s="20">
        <f t="shared" si="1256"/>
        <v>200000</v>
      </c>
      <c r="BB576" s="36">
        <f t="shared" si="1257"/>
        <v>1</v>
      </c>
      <c r="BC576" s="36">
        <f t="shared" si="1258"/>
        <v>0</v>
      </c>
      <c r="BD576" s="80">
        <f t="shared" si="1259"/>
        <v>1.5478068255578266</v>
      </c>
      <c r="BE576" s="36">
        <f t="shared" si="1260"/>
        <v>0</v>
      </c>
      <c r="BF576" s="36">
        <f t="shared" si="1261"/>
        <v>0</v>
      </c>
      <c r="BG576" s="36">
        <f t="shared" si="1262"/>
        <v>1.5478068255578266</v>
      </c>
      <c r="BH576" s="36">
        <f t="shared" si="1263"/>
        <v>2.9478266439822404E-2</v>
      </c>
      <c r="BI576" s="36">
        <f t="shared" si="1264"/>
        <v>0</v>
      </c>
      <c r="BJ576" s="36">
        <f t="shared" si="1265"/>
        <v>0</v>
      </c>
      <c r="BK576" s="36">
        <f t="shared" si="1266"/>
        <v>2.9478266439822404E-2</v>
      </c>
      <c r="BL576" s="68">
        <f ca="1">IF(OR(AT576=0,E576&gt;ProjTerm),0,VLOOKUP(D576,'Life Events'!$AE$5:$AI$1206,5,FALSE))</f>
        <v>2.9820741125933602E-18</v>
      </c>
      <c r="BM576" s="93">
        <f t="shared" ca="1" si="1267"/>
        <v>2.9820741125933602E-18</v>
      </c>
      <c r="BN576" s="93">
        <f t="shared" ca="1" si="1268"/>
        <v>9.1497197057204338E-22</v>
      </c>
      <c r="BO576" s="36">
        <f t="shared" ca="1" si="1269"/>
        <v>1.3930410265942976E-19</v>
      </c>
      <c r="BP576" s="36">
        <f t="shared" si="1270"/>
        <v>6.5938072769102256E-4</v>
      </c>
      <c r="BQ576" s="36">
        <f t="shared" si="1271"/>
        <v>98.364454600440382</v>
      </c>
      <c r="BR576" s="36">
        <f t="shared" si="1272"/>
        <v>154.78110000000001</v>
      </c>
      <c r="BS576" s="36">
        <f t="shared" si="1273"/>
        <v>152.24958483956223</v>
      </c>
      <c r="BT576" s="36">
        <f t="shared" si="1274"/>
        <v>4.6713829837811763E-2</v>
      </c>
      <c r="BU576" s="70" cm="1">
        <f t="array" ref="BU576">IF(AND(ActInt=1,$J576=0),INDEX(Tbl_FwdNom,$B576-IVP,MATCH(ValnDt,Tbl_FwdNom_Cols)),INDEX(Tbl_FwdNom,$B576,MATCH(StartDt,Tbl_FwdNom_Cols)))</f>
        <v>10.998636393</v>
      </c>
      <c r="BV576" s="70" cm="1">
        <f t="array" ref="BV576">INDEX(Tbl_FwdReal,$B576,MATCH(StartDt,Tbl_FwdReal_Cols))</f>
        <v>4.134236928</v>
      </c>
      <c r="BW576" s="70" cm="1">
        <f t="array" ref="BW576">IF(RunType&lt;&gt;"OPN",INDEX(Tbl_FwdReal,$B576,MATCH(ValnDt,Tbl_FwdReal_Cols)),IF(AND($J576=0,ActInt=1),INDEX(Tbl_FwdReal,$B576-IVP,MATCH(ValnDt,Tbl_FwdReal_Cols)),-999))*$K576</f>
        <v>4.134236928</v>
      </c>
      <c r="BX576" s="70">
        <f t="shared" si="1275"/>
        <v>4.1342369279999999E-2</v>
      </c>
      <c r="BY576" s="70">
        <f t="shared" si="1350"/>
        <v>6.5918757053419208E-2</v>
      </c>
      <c r="BZ576" s="64">
        <f t="shared" si="1363"/>
        <v>5.3339342055482852E-3</v>
      </c>
      <c r="CA576" s="70" cm="1">
        <f t="array" ref="CA576">IF($J576=1,CA575*(1+INDEX(Tbl_CPI,$B576,MATCH(IF(RunType="OPN",StartDt,ValnDt),Tbl_CPI_Cols))),0)</f>
        <v>0</v>
      </c>
      <c r="CB576" s="70">
        <f t="shared" si="1351"/>
        <v>25.212977406767781</v>
      </c>
      <c r="CC576" s="70">
        <f t="shared" si="1352"/>
        <v>24.681870855399705</v>
      </c>
      <c r="CD576" s="36">
        <f t="shared" si="1276"/>
        <v>127.20684568397287</v>
      </c>
      <c r="CE576" s="36">
        <f t="shared" si="1277"/>
        <v>1.575783203089469</v>
      </c>
      <c r="CF576" s="36">
        <f t="shared" si="1278"/>
        <v>0</v>
      </c>
      <c r="CG576" s="36">
        <f t="shared" si="1279"/>
        <v>4.090067695108298E-2</v>
      </c>
      <c r="CH576" s="36">
        <f t="shared" si="1280"/>
        <v>4.0400216599469678E-2</v>
      </c>
      <c r="CI576" s="36">
        <f t="shared" si="1281"/>
        <v>0</v>
      </c>
      <c r="CJ576" s="36">
        <f t="shared" si="1282"/>
        <v>0</v>
      </c>
      <c r="CK576" s="36">
        <f t="shared" si="1283"/>
        <v>0</v>
      </c>
      <c r="CL576" s="36">
        <f t="shared" si="1284"/>
        <v>5.0046035161330628E-4</v>
      </c>
      <c r="CM576" s="36">
        <f t="shared" si="1285"/>
        <v>4.090067695108298E-2</v>
      </c>
      <c r="CN576" s="36">
        <f t="shared" ca="1" si="1286"/>
        <v>1.529911881432146</v>
      </c>
      <c r="CO576" s="20">
        <f t="shared" si="1287"/>
        <v>120000</v>
      </c>
      <c r="CP576" s="20">
        <f t="shared" si="1288"/>
        <v>2</v>
      </c>
      <c r="CQ576" s="64">
        <f t="shared" si="1289"/>
        <v>6.6004146930000007E-2</v>
      </c>
      <c r="CR576" s="64">
        <f t="shared" si="1290"/>
        <v>0.29701866118500003</v>
      </c>
      <c r="CS576" s="36">
        <f t="shared" si="1291"/>
        <v>1.103006574725814</v>
      </c>
      <c r="CT576" s="36">
        <f t="shared" si="1292"/>
        <v>0.92868409533469598</v>
      </c>
      <c r="CU576" s="36">
        <f t="shared" si="1293"/>
        <v>1.7686959863893442E-2</v>
      </c>
      <c r="CV576" s="36">
        <f t="shared" si="1353"/>
        <v>0.94637105519858944</v>
      </c>
      <c r="CW576" s="36">
        <f t="shared" si="1294"/>
        <v>0</v>
      </c>
      <c r="CX576" s="36">
        <f t="shared" si="1295"/>
        <v>0</v>
      </c>
      <c r="CY576" s="36">
        <f t="shared" si="1296"/>
        <v>0</v>
      </c>
      <c r="CZ576" s="36">
        <f t="shared" si="1354"/>
        <v>0</v>
      </c>
      <c r="DA576" s="64">
        <f t="shared" si="1297"/>
        <v>8.7335611469014918E-3</v>
      </c>
      <c r="DB576" s="70">
        <f t="shared" si="1355"/>
        <v>0.9913420535577584</v>
      </c>
      <c r="DC576" s="70">
        <f>PRODUCT($DB$8:DB576)</f>
        <v>4.2684435373326274E-3</v>
      </c>
      <c r="DD576" s="36">
        <f t="shared" si="1298"/>
        <v>0.81710119578385842</v>
      </c>
      <c r="DE576" s="36">
        <f t="shared" si="1299"/>
        <v>40.851498764485612</v>
      </c>
      <c r="DF576" s="36">
        <f t="shared" si="1300"/>
        <v>0.55638251025751873</v>
      </c>
      <c r="DG576" s="36">
        <f t="shared" si="1301"/>
        <v>1.731047800147742E-2</v>
      </c>
      <c r="DH576" s="36">
        <f t="shared" ca="1" si="1302"/>
        <v>1.4258720276904216E-18</v>
      </c>
      <c r="DI576" s="36">
        <f t="shared" si="1303"/>
        <v>0.78372206759050211</v>
      </c>
      <c r="DJ576" s="36">
        <f t="shared" ca="1" si="1304"/>
        <v>41.357191668548303</v>
      </c>
      <c r="DK576" s="36">
        <f t="shared" si="1305"/>
        <v>0</v>
      </c>
      <c r="DL576" s="36">
        <f t="shared" si="1306"/>
        <v>0</v>
      </c>
      <c r="DM576" s="36">
        <f t="shared" ca="1" si="1307"/>
        <v>41.357191668548303</v>
      </c>
      <c r="DN576" s="36">
        <f t="shared" ca="1" si="1356"/>
        <v>41.357191668552908</v>
      </c>
      <c r="DO576" s="64" cm="1">
        <f t="array" ref="DO576">IFERROR(INDEX(Tbl_FwdNom,$B576,MATCH(LIDt,Tbl_FwdNom_Cols,0)),0)</f>
        <v>8.2747698330000006</v>
      </c>
      <c r="DP576" s="64">
        <f t="shared" ca="1" si="1357"/>
        <v>8.2130856340000005</v>
      </c>
      <c r="DQ576" s="64">
        <f t="shared" ca="1" si="1308"/>
        <v>6.5993564561916962E-3</v>
      </c>
      <c r="DR576" s="70">
        <f t="shared" ca="1" si="1309"/>
        <v>0.99344390952183281</v>
      </c>
      <c r="DS576" s="70">
        <f ca="1">PRODUCT($DR$8:DR576)</f>
        <v>9.4486202135553952E-3</v>
      </c>
      <c r="DT576" s="36">
        <f t="shared" ca="1" si="1310"/>
        <v>42.581882257445905</v>
      </c>
      <c r="DU576" s="36">
        <f t="shared" ca="1" si="1311"/>
        <v>0.5756904120679196</v>
      </c>
      <c r="DV576" s="36">
        <f t="shared" ca="1" si="1312"/>
        <v>1.8041932822785239E-2</v>
      </c>
      <c r="DW576" s="36">
        <f t="shared" ca="1" si="1313"/>
        <v>1.4563046888117043E-18</v>
      </c>
      <c r="DX576" s="36">
        <f t="shared" ca="1" si="1314"/>
        <v>0.8443844471734997</v>
      </c>
      <c r="DY576" s="36">
        <f t="shared" ca="1" si="1315"/>
        <v>9.2229886736976598E-3</v>
      </c>
      <c r="DZ576" s="36">
        <f t="shared" ca="1" si="1316"/>
        <v>0.80084000857456639</v>
      </c>
      <c r="EA576" s="36">
        <f t="shared" ca="1" si="1317"/>
        <v>0</v>
      </c>
      <c r="EB576" s="36">
        <f t="shared" ca="1" si="1318"/>
        <v>43.105209286765813</v>
      </c>
      <c r="EC576" s="36">
        <f t="shared" ca="1" si="1319"/>
        <v>0</v>
      </c>
      <c r="ED576" s="36">
        <f t="shared" ca="1" si="1320"/>
        <v>0</v>
      </c>
      <c r="EE576" s="36">
        <f t="shared" ca="1" si="1358"/>
        <v>0</v>
      </c>
      <c r="EF576" s="36">
        <f t="shared" ca="1" si="1321"/>
        <v>43.105209286765813</v>
      </c>
      <c r="EG576" s="64"/>
      <c r="EH576" s="64"/>
      <c r="EI576" s="64"/>
      <c r="EJ576" s="70"/>
      <c r="EK576" s="70"/>
      <c r="EL576" s="70"/>
      <c r="EM576" s="70"/>
      <c r="EN576" s="70"/>
      <c r="EO576" s="36">
        <f t="shared" ca="1" si="1322"/>
        <v>0.37131424559859927</v>
      </c>
      <c r="EP576" s="36">
        <f t="shared" ca="1" si="1323"/>
        <v>0</v>
      </c>
      <c r="EQ576" s="36">
        <f t="shared" si="1324"/>
        <v>1.1052353007649993</v>
      </c>
      <c r="ER576" s="36">
        <f t="shared" si="1325"/>
        <v>4.8979415268752251E-3</v>
      </c>
      <c r="ES576" s="36">
        <f t="shared" si="1326"/>
        <v>-4.4729508529241244E-3</v>
      </c>
      <c r="ET576" s="36">
        <f t="shared" ca="1" si="1327"/>
        <v>0</v>
      </c>
      <c r="EU576" s="36">
        <f t="shared" ca="1" si="1359"/>
        <v>4.8979415268752251E-3</v>
      </c>
      <c r="EV576" s="36">
        <f t="shared" si="1328"/>
        <v>1.2936962867481826E-2</v>
      </c>
      <c r="EW576" s="36">
        <f t="shared" si="1329"/>
        <v>1.4447280032401022</v>
      </c>
      <c r="EX576" s="36">
        <f t="shared" ca="1" si="1360"/>
        <v>2.5677982083994584</v>
      </c>
      <c r="EY576" s="36">
        <f t="shared" si="1330"/>
        <v>0</v>
      </c>
      <c r="EZ576" s="36">
        <f t="shared" si="1331"/>
        <v>0</v>
      </c>
      <c r="FA576" s="36">
        <f t="shared" si="1332"/>
        <v>0</v>
      </c>
      <c r="FB576" s="36">
        <f t="shared" si="1333"/>
        <v>0</v>
      </c>
      <c r="FC576" s="36">
        <f t="shared" si="1361"/>
        <v>0</v>
      </c>
      <c r="FD576" s="36">
        <f t="shared" si="1334"/>
        <v>0</v>
      </c>
      <c r="FE576" s="36">
        <f t="shared" si="1335"/>
        <v>0</v>
      </c>
      <c r="FF576" s="36">
        <f t="shared" si="1362"/>
        <v>0</v>
      </c>
      <c r="FG576" s="36">
        <f t="shared" ca="1" si="1336"/>
        <v>2.5677982083994584</v>
      </c>
      <c r="FH576" s="36">
        <f t="shared" ca="1" si="1337"/>
        <v>2.2426022665960769E-2</v>
      </c>
      <c r="FI576" s="36">
        <f t="shared" ca="1" si="1338"/>
        <v>-0.10896047620467791</v>
      </c>
      <c r="FJ576" s="36">
        <f t="shared" ca="1" si="1339"/>
        <v>2.585040884681387</v>
      </c>
      <c r="FK576" s="36">
        <f t="shared" si="1340"/>
        <v>0</v>
      </c>
      <c r="FL576" s="36">
        <f t="shared" si="1341"/>
        <v>0</v>
      </c>
      <c r="FM576" s="36">
        <f t="shared" ca="1" si="1342"/>
        <v>0</v>
      </c>
      <c r="FN576" s="36">
        <f t="shared" ca="1" si="1364"/>
        <v>2.585040884681387</v>
      </c>
    </row>
    <row r="577" spans="2:170" x14ac:dyDescent="0.25">
      <c r="B577" s="2">
        <v>569</v>
      </c>
      <c r="C577" s="2">
        <f t="shared" si="1218"/>
        <v>48</v>
      </c>
      <c r="D577" s="2">
        <f t="shared" si="1367"/>
        <v>593</v>
      </c>
      <c r="E577" s="2">
        <f t="shared" si="1365"/>
        <v>50</v>
      </c>
      <c r="F577" s="189">
        <f t="shared" si="1369"/>
        <v>63036</v>
      </c>
      <c r="G577" s="2">
        <f t="shared" si="1368"/>
        <v>7</v>
      </c>
      <c r="H577" s="187">
        <f t="shared" si="1219"/>
        <v>82</v>
      </c>
      <c r="I577" s="186">
        <f t="shared" si="1366"/>
        <v>82</v>
      </c>
      <c r="J577" s="2">
        <f t="shared" si="1220"/>
        <v>0</v>
      </c>
      <c r="K577" s="2">
        <f t="shared" si="1221"/>
        <v>1</v>
      </c>
      <c r="L577">
        <f t="shared" si="1222"/>
        <v>2</v>
      </c>
      <c r="M577" s="190">
        <f t="shared" si="1343"/>
        <v>6.4379902860000005E-2</v>
      </c>
      <c r="N577">
        <f t="shared" si="1223"/>
        <v>1</v>
      </c>
      <c r="O577">
        <f t="shared" si="1224"/>
        <v>100</v>
      </c>
      <c r="P577" s="58">
        <f t="shared" si="1225"/>
        <v>0.28970956287000005</v>
      </c>
      <c r="Q577" s="106">
        <f t="shared" si="1226"/>
        <v>0.28970956287000005</v>
      </c>
      <c r="R577" s="59">
        <f t="shared" si="1227"/>
        <v>0.28970956287000005</v>
      </c>
      <c r="S577" s="32">
        <f t="shared" si="1344"/>
        <v>2.8104292592491253E-2</v>
      </c>
      <c r="T577">
        <f t="shared" si="1228"/>
        <v>1</v>
      </c>
      <c r="U577" s="32">
        <f t="shared" si="1345"/>
        <v>1.2786923400000001E-3</v>
      </c>
      <c r="V577">
        <f t="shared" si="1229"/>
        <v>1</v>
      </c>
      <c r="W577">
        <f t="shared" si="1230"/>
        <v>100</v>
      </c>
      <c r="X577" s="58">
        <f t="shared" si="1231"/>
        <v>5.7541155300000002E-3</v>
      </c>
      <c r="Y577" s="58">
        <f t="shared" si="1232"/>
        <v>5.7541155300000002E-3</v>
      </c>
      <c r="Z577" s="32">
        <f t="shared" si="1233"/>
        <v>5.7541155300000002E-3</v>
      </c>
      <c r="AA577" s="32">
        <f t="shared" si="1234"/>
        <v>4.8077890826847547E-4</v>
      </c>
      <c r="AB577" s="59">
        <f t="shared" si="1235"/>
        <v>4.9056245199999996E-3</v>
      </c>
      <c r="AC577" s="59">
        <f t="shared" si="1236"/>
        <v>4.9056245199999996E-3</v>
      </c>
      <c r="AD577">
        <f t="shared" si="1237"/>
        <v>1</v>
      </c>
      <c r="AE577" s="59">
        <f t="shared" si="1238"/>
        <v>4.9056245199999996E-3</v>
      </c>
      <c r="AF577" s="59">
        <f t="shared" si="1239"/>
        <v>4.1758461800000006E-3</v>
      </c>
      <c r="AG577" s="59">
        <f t="shared" si="1240"/>
        <v>4.1758461800000006E-3</v>
      </c>
      <c r="AH577">
        <f t="shared" si="1241"/>
        <v>1</v>
      </c>
      <c r="AI577" s="59">
        <f t="shared" si="1242"/>
        <v>4.1758461800000006E-3</v>
      </c>
      <c r="AJ577" s="59">
        <f t="shared" si="1243"/>
        <v>0</v>
      </c>
      <c r="AK577" s="59">
        <f t="shared" si="1244"/>
        <v>0</v>
      </c>
      <c r="AL577" s="59">
        <f t="shared" si="1245"/>
        <v>0</v>
      </c>
      <c r="AM577" s="12">
        <f t="shared" si="1346"/>
        <v>3.0682402114290115E-4</v>
      </c>
      <c r="AN577" s="12">
        <f t="shared" si="1347"/>
        <v>0</v>
      </c>
      <c r="AO577" s="66">
        <f t="shared" si="1246"/>
        <v>8.6230720646048162E-6</v>
      </c>
      <c r="AP577" s="66">
        <f t="shared" si="1247"/>
        <v>1.4751451791562766E-7</v>
      </c>
      <c r="AQ577" s="59">
        <f t="shared" si="1248"/>
        <v>1.5051634414436143E-6</v>
      </c>
      <c r="AR577" s="59">
        <f t="shared" si="1249"/>
        <v>1.2812499166218231E-6</v>
      </c>
      <c r="AS577" s="59">
        <f t="shared" si="1250"/>
        <v>0</v>
      </c>
      <c r="AT577" s="12">
        <f t="shared" si="1251"/>
        <v>2.9526702120231534E-4</v>
      </c>
      <c r="AU577" s="59">
        <f t="shared" si="1348"/>
        <v>6.7550877543530452E-20</v>
      </c>
      <c r="AV577" s="59">
        <f t="shared" si="1349"/>
        <v>0</v>
      </c>
      <c r="AW577" s="70">
        <f t="shared" si="1252"/>
        <v>0</v>
      </c>
      <c r="AX577" s="20">
        <f t="shared" si="1253"/>
        <v>200000</v>
      </c>
      <c r="AY577" s="20">
        <f t="shared" si="1254"/>
        <v>0</v>
      </c>
      <c r="AZ577" s="20">
        <f t="shared" si="1255"/>
        <v>0</v>
      </c>
      <c r="BA577" s="20">
        <f t="shared" si="1256"/>
        <v>200000</v>
      </c>
      <c r="BB577" s="36">
        <f t="shared" si="1257"/>
        <v>1</v>
      </c>
      <c r="BC577" s="36">
        <f t="shared" si="1258"/>
        <v>0</v>
      </c>
      <c r="BD577" s="80">
        <f t="shared" si="1259"/>
        <v>1.7246144129209633</v>
      </c>
      <c r="BE577" s="36">
        <f t="shared" si="1260"/>
        <v>0</v>
      </c>
      <c r="BF577" s="36">
        <f t="shared" si="1261"/>
        <v>0</v>
      </c>
      <c r="BG577" s="36">
        <f t="shared" si="1262"/>
        <v>1.7246144129209633</v>
      </c>
      <c r="BH577" s="36">
        <f t="shared" si="1263"/>
        <v>2.9502903583125531E-2</v>
      </c>
      <c r="BI577" s="36">
        <f t="shared" si="1264"/>
        <v>0</v>
      </c>
      <c r="BJ577" s="36">
        <f t="shared" si="1265"/>
        <v>0</v>
      </c>
      <c r="BK577" s="36">
        <f t="shared" si="1266"/>
        <v>2.9502903583125531E-2</v>
      </c>
      <c r="BL577" s="68">
        <f ca="1">IF(OR(AT577=0,E577&gt;ProjTerm),0,VLOOKUP(D577,'Life Events'!$AE$5:$AI$1206,5,FALSE))</f>
        <v>2.8697496921855701E-18</v>
      </c>
      <c r="BM577" s="93">
        <f t="shared" ca="1" si="1267"/>
        <v>2.8697496921855701E-18</v>
      </c>
      <c r="BN577" s="93">
        <f t="shared" ca="1" si="1268"/>
        <v>8.4734244320789468E-22</v>
      </c>
      <c r="BO577" s="36">
        <f t="shared" ca="1" si="1269"/>
        <v>1.2900753519534229E-19</v>
      </c>
      <c r="BP577" s="36">
        <f t="shared" si="1270"/>
        <v>7.3330506861445295E-4</v>
      </c>
      <c r="BQ577" s="36">
        <f t="shared" si="1271"/>
        <v>98.364454600440382</v>
      </c>
      <c r="BR577" s="36">
        <f t="shared" si="1272"/>
        <v>154.78110000000001</v>
      </c>
      <c r="BS577" s="36">
        <f t="shared" si="1273"/>
        <v>152.24958483956223</v>
      </c>
      <c r="BT577" s="36">
        <f t="shared" si="1274"/>
        <v>4.4954281394866728E-2</v>
      </c>
      <c r="BU577" s="70" cm="1">
        <f t="array" ref="BU577">IF(AND(ActInt=1,$J577=0),INDEX(Tbl_FwdNom,$B577-IVP,MATCH(ValnDt,Tbl_FwdNom_Cols)),INDEX(Tbl_FwdNom,$B577,MATCH(StartDt,Tbl_FwdNom_Cols)))</f>
        <v>10.992609569000001</v>
      </c>
      <c r="BV577" s="70" cm="1">
        <f t="array" ref="BV577">INDEX(Tbl_FwdReal,$B577,MATCH(StartDt,Tbl_FwdReal_Cols))</f>
        <v>4.1308322449999997</v>
      </c>
      <c r="BW577" s="70" cm="1">
        <f t="array" ref="BW577">IF(RunType&lt;&gt;"OPN",INDEX(Tbl_FwdReal,$B577,MATCH(ValnDt,Tbl_FwdReal_Cols)),IF(AND($J577=0,ActInt=1),INDEX(Tbl_FwdReal,$B577-IVP,MATCH(ValnDt,Tbl_FwdReal_Cols)),-999))*$K577</f>
        <v>4.1308322449999997</v>
      </c>
      <c r="BX577" s="70">
        <f t="shared" si="1275"/>
        <v>4.1308322449999997E-2</v>
      </c>
      <c r="BY577" s="70">
        <f t="shared" si="1350"/>
        <v>6.5895731130387603E-2</v>
      </c>
      <c r="BZ577" s="64">
        <f t="shared" si="1363"/>
        <v>5.3321244232333864E-3</v>
      </c>
      <c r="CA577" s="70" cm="1">
        <f t="array" ref="CA577">IF($J577=1,CA576*(1+INDEX(Tbl_CPI,$B577,MATCH(IF(RunType="OPN",StartDt,ValnDt),Tbl_CPI_Cols))),0)</f>
        <v>0</v>
      </c>
      <c r="CB577" s="70">
        <f t="shared" si="1351"/>
        <v>25.34741613938084</v>
      </c>
      <c r="CC577" s="70">
        <f t="shared" si="1352"/>
        <v>24.681870855399705</v>
      </c>
      <c r="CD577" s="36">
        <f t="shared" si="1276"/>
        <v>127.20684568397287</v>
      </c>
      <c r="CE577" s="36">
        <f t="shared" si="1277"/>
        <v>1.575783203089469</v>
      </c>
      <c r="CF577" s="36">
        <f t="shared" si="1278"/>
        <v>0</v>
      </c>
      <c r="CG577" s="36">
        <f t="shared" si="1279"/>
        <v>3.9513604048482406E-2</v>
      </c>
      <c r="CH577" s="36">
        <f t="shared" si="1280"/>
        <v>3.9030115909661059E-2</v>
      </c>
      <c r="CI577" s="36">
        <f t="shared" si="1281"/>
        <v>0</v>
      </c>
      <c r="CJ577" s="36">
        <f t="shared" si="1282"/>
        <v>0</v>
      </c>
      <c r="CK577" s="36">
        <f t="shared" si="1283"/>
        <v>0</v>
      </c>
      <c r="CL577" s="36">
        <f t="shared" si="1284"/>
        <v>4.8348813882135173E-4</v>
      </c>
      <c r="CM577" s="36">
        <f t="shared" si="1285"/>
        <v>3.9513604048482406E-2</v>
      </c>
      <c r="CN577" s="36">
        <f t="shared" ca="1" si="1286"/>
        <v>1.7084297300406077</v>
      </c>
      <c r="CO577" s="20">
        <f t="shared" si="1287"/>
        <v>120000</v>
      </c>
      <c r="CP577" s="20">
        <f t="shared" si="1288"/>
        <v>2</v>
      </c>
      <c r="CQ577" s="64">
        <f t="shared" si="1289"/>
        <v>7.4493527309999988E-2</v>
      </c>
      <c r="CR577" s="64">
        <f t="shared" si="1290"/>
        <v>0.33522087289500002</v>
      </c>
      <c r="CS577" s="36">
        <f t="shared" si="1291"/>
        <v>1.2316908197552718</v>
      </c>
      <c r="CT577" s="36">
        <f t="shared" si="1292"/>
        <v>1.0347686477525779</v>
      </c>
      <c r="CU577" s="36">
        <f t="shared" si="1293"/>
        <v>1.770174214987532E-2</v>
      </c>
      <c r="CV577" s="36">
        <f t="shared" si="1353"/>
        <v>1.0524703899024532</v>
      </c>
      <c r="CW577" s="36">
        <f t="shared" si="1294"/>
        <v>0</v>
      </c>
      <c r="CX577" s="36">
        <f t="shared" si="1295"/>
        <v>0</v>
      </c>
      <c r="CY577" s="36">
        <f t="shared" si="1296"/>
        <v>0</v>
      </c>
      <c r="CZ577" s="36">
        <f t="shared" si="1354"/>
        <v>0</v>
      </c>
      <c r="DA577" s="64">
        <f t="shared" si="1297"/>
        <v>8.7289968183572597E-3</v>
      </c>
      <c r="DB577" s="70">
        <f t="shared" si="1355"/>
        <v>0.9913465392133175</v>
      </c>
      <c r="DC577" s="70">
        <f>PRODUCT($DB$8:DB577)</f>
        <v>4.231506728562151E-3</v>
      </c>
      <c r="DD577" s="36">
        <f t="shared" si="1298"/>
        <v>0.77927938812726494</v>
      </c>
      <c r="DE577" s="36">
        <f t="shared" si="1299"/>
        <v>39.483476954304969</v>
      </c>
      <c r="DF577" s="36">
        <f t="shared" si="1300"/>
        <v>0.53173626783622063</v>
      </c>
      <c r="DG577" s="36">
        <f t="shared" si="1301"/>
        <v>1.6728276040262106E-2</v>
      </c>
      <c r="DH577" s="36">
        <f t="shared" ca="1" si="1302"/>
        <v>1.3093109248881737E-18</v>
      </c>
      <c r="DI577" s="36">
        <f t="shared" si="1303"/>
        <v>0.75070465685247256</v>
      </c>
      <c r="DJ577" s="36">
        <f t="shared" ca="1" si="1304"/>
        <v>39.969910214826136</v>
      </c>
      <c r="DK577" s="36">
        <f t="shared" si="1305"/>
        <v>0</v>
      </c>
      <c r="DL577" s="36">
        <f t="shared" si="1306"/>
        <v>0</v>
      </c>
      <c r="DM577" s="36">
        <f t="shared" ca="1" si="1307"/>
        <v>39.969910214826136</v>
      </c>
      <c r="DN577" s="36">
        <f t="shared" ca="1" si="1356"/>
        <v>39.969910214830747</v>
      </c>
      <c r="DO577" s="64" cm="1">
        <f t="array" ref="DO577">IFERROR(INDEX(Tbl_FwdNom,$B577,MATCH(LIDt,Tbl_FwdNom_Cols,0)),0)</f>
        <v>8.2730559079999999</v>
      </c>
      <c r="DP577" s="64">
        <f t="shared" ca="1" si="1357"/>
        <v>8.2113726860000007</v>
      </c>
      <c r="DQ577" s="64">
        <f t="shared" ca="1" si="1308"/>
        <v>6.5980286247391273E-3</v>
      </c>
      <c r="DR577" s="70">
        <f t="shared" ca="1" si="1309"/>
        <v>0.99344522000132107</v>
      </c>
      <c r="DS577" s="70">
        <f ca="1">PRODUCT($DR$8:DR577)</f>
        <v>9.3866865867644686E-3</v>
      </c>
      <c r="DT577" s="36">
        <f t="shared" ca="1" si="1310"/>
        <v>41.138224322554841</v>
      </c>
      <c r="DU577" s="36">
        <f t="shared" ca="1" si="1311"/>
        <v>0.54998593030260601</v>
      </c>
      <c r="DV577" s="36">
        <f t="shared" ca="1" si="1312"/>
        <v>1.7427668943381141E-2</v>
      </c>
      <c r="DW577" s="36">
        <f t="shared" ca="1" si="1313"/>
        <v>1.3369058936394834E-18</v>
      </c>
      <c r="DX577" s="36">
        <f t="shared" ca="1" si="1314"/>
        <v>0.8050014385313683</v>
      </c>
      <c r="DY577" s="36">
        <f t="shared" ca="1" si="1315"/>
        <v>8.7971640095713451E-3</v>
      </c>
      <c r="DZ577" s="36">
        <f t="shared" ca="1" si="1316"/>
        <v>0.76683633614331781</v>
      </c>
      <c r="EA577" s="36">
        <f t="shared" ca="1" si="1317"/>
        <v>0</v>
      </c>
      <c r="EB577" s="36">
        <f t="shared" ca="1" si="1318"/>
        <v>41.641414645535583</v>
      </c>
      <c r="EC577" s="36">
        <f t="shared" ca="1" si="1319"/>
        <v>0</v>
      </c>
      <c r="ED577" s="36">
        <f t="shared" ca="1" si="1320"/>
        <v>0</v>
      </c>
      <c r="EE577" s="36">
        <f t="shared" ca="1" si="1358"/>
        <v>0</v>
      </c>
      <c r="EF577" s="36">
        <f t="shared" ca="1" si="1321"/>
        <v>41.641414645535583</v>
      </c>
      <c r="EG577" s="64"/>
      <c r="EH577" s="64"/>
      <c r="EI577" s="64"/>
      <c r="EJ577" s="70"/>
      <c r="EK577" s="70"/>
      <c r="EL577" s="70"/>
      <c r="EM577" s="70"/>
      <c r="EN577" s="70"/>
      <c r="EO577" s="36">
        <f t="shared" ca="1" si="1322"/>
        <v>0.36066188036692848</v>
      </c>
      <c r="EP577" s="36">
        <f t="shared" ca="1" si="1323"/>
        <v>0</v>
      </c>
      <c r="EQ577" s="36">
        <f t="shared" si="1324"/>
        <v>1.0680630077956856</v>
      </c>
      <c r="ER577" s="36">
        <f t="shared" si="1325"/>
        <v>4.6712266434573834E-3</v>
      </c>
      <c r="ES577" s="36">
        <f t="shared" si="1326"/>
        <v>-4.2659078481046301E-3</v>
      </c>
      <c r="ET577" s="36">
        <f t="shared" ca="1" si="1327"/>
        <v>0</v>
      </c>
      <c r="EU577" s="36">
        <f t="shared" ca="1" si="1359"/>
        <v>4.6712266434573834E-3</v>
      </c>
      <c r="EV577" s="36">
        <f t="shared" si="1328"/>
        <v>1.2391941827036313E-2</v>
      </c>
      <c r="EW577" s="36">
        <f t="shared" si="1329"/>
        <v>1.396137578594562</v>
      </c>
      <c r="EX577" s="36">
        <f t="shared" ca="1" si="1360"/>
        <v>2.4812637548607412</v>
      </c>
      <c r="EY577" s="36">
        <f t="shared" si="1330"/>
        <v>0</v>
      </c>
      <c r="EZ577" s="36">
        <f t="shared" si="1331"/>
        <v>0</v>
      </c>
      <c r="FA577" s="36">
        <f t="shared" si="1332"/>
        <v>0</v>
      </c>
      <c r="FB577" s="36">
        <f t="shared" si="1333"/>
        <v>0</v>
      </c>
      <c r="FC577" s="36">
        <f t="shared" si="1361"/>
        <v>0</v>
      </c>
      <c r="FD577" s="36">
        <f t="shared" si="1334"/>
        <v>0</v>
      </c>
      <c r="FE577" s="36">
        <f t="shared" si="1335"/>
        <v>0</v>
      </c>
      <c r="FF577" s="36">
        <f t="shared" si="1362"/>
        <v>0</v>
      </c>
      <c r="FG577" s="36">
        <f t="shared" ca="1" si="1336"/>
        <v>2.4812637548607412</v>
      </c>
      <c r="FH577" s="36">
        <f t="shared" ca="1" si="1337"/>
        <v>2.1658943421684597E-2</v>
      </c>
      <c r="FI577" s="36">
        <f t="shared" ca="1" si="1338"/>
        <v>-0.10485635540428748</v>
      </c>
      <c r="FJ577" s="36">
        <f t="shared" ca="1" si="1339"/>
        <v>2.4972407030303483</v>
      </c>
      <c r="FK577" s="36">
        <f t="shared" si="1340"/>
        <v>0</v>
      </c>
      <c r="FL577" s="36">
        <f t="shared" si="1341"/>
        <v>0</v>
      </c>
      <c r="FM577" s="36">
        <f t="shared" ca="1" si="1342"/>
        <v>0</v>
      </c>
      <c r="FN577" s="36">
        <f t="shared" ca="1" si="1364"/>
        <v>2.4972407030303483</v>
      </c>
    </row>
    <row r="578" spans="2:170" x14ac:dyDescent="0.25">
      <c r="B578" s="2">
        <v>570</v>
      </c>
      <c r="C578" s="2">
        <f t="shared" si="1218"/>
        <v>48</v>
      </c>
      <c r="D578" s="2">
        <f t="shared" si="1367"/>
        <v>594</v>
      </c>
      <c r="E578" s="2">
        <f t="shared" si="1365"/>
        <v>50</v>
      </c>
      <c r="F578" s="189">
        <f t="shared" si="1369"/>
        <v>63067</v>
      </c>
      <c r="G578" s="2">
        <f t="shared" si="1368"/>
        <v>8</v>
      </c>
      <c r="H578" s="187">
        <f t="shared" si="1219"/>
        <v>82.083333333333343</v>
      </c>
      <c r="I578" s="186">
        <f t="shared" si="1366"/>
        <v>82</v>
      </c>
      <c r="J578" s="2">
        <f t="shared" si="1220"/>
        <v>0</v>
      </c>
      <c r="K578" s="2">
        <f t="shared" si="1221"/>
        <v>1</v>
      </c>
      <c r="L578">
        <f t="shared" si="1222"/>
        <v>2</v>
      </c>
      <c r="M578" s="190">
        <f t="shared" si="1343"/>
        <v>6.4379902860000005E-2</v>
      </c>
      <c r="N578">
        <f t="shared" si="1223"/>
        <v>1</v>
      </c>
      <c r="O578">
        <f t="shared" si="1224"/>
        <v>100</v>
      </c>
      <c r="P578" s="58">
        <f t="shared" si="1225"/>
        <v>0.28970956287000005</v>
      </c>
      <c r="Q578" s="106">
        <f t="shared" si="1226"/>
        <v>0.28970956287000005</v>
      </c>
      <c r="R578" s="59">
        <f t="shared" si="1227"/>
        <v>0.28970956287000005</v>
      </c>
      <c r="S578" s="32">
        <f t="shared" si="1344"/>
        <v>2.8104292592491253E-2</v>
      </c>
      <c r="T578">
        <f t="shared" si="1228"/>
        <v>1</v>
      </c>
      <c r="U578" s="32">
        <f t="shared" si="1345"/>
        <v>1.2786923400000001E-3</v>
      </c>
      <c r="V578">
        <f t="shared" si="1229"/>
        <v>1</v>
      </c>
      <c r="W578">
        <f t="shared" si="1230"/>
        <v>100</v>
      </c>
      <c r="X578" s="58">
        <f t="shared" si="1231"/>
        <v>5.7541155300000002E-3</v>
      </c>
      <c r="Y578" s="58">
        <f t="shared" si="1232"/>
        <v>5.7541155300000002E-3</v>
      </c>
      <c r="Z578" s="32">
        <f t="shared" si="1233"/>
        <v>5.7541155300000002E-3</v>
      </c>
      <c r="AA578" s="32">
        <f t="shared" si="1234"/>
        <v>4.8077890826847547E-4</v>
      </c>
      <c r="AB578" s="59">
        <f t="shared" si="1235"/>
        <v>4.9056245199999996E-3</v>
      </c>
      <c r="AC578" s="59">
        <f t="shared" si="1236"/>
        <v>4.9056245199999996E-3</v>
      </c>
      <c r="AD578">
        <f t="shared" si="1237"/>
        <v>1</v>
      </c>
      <c r="AE578" s="59">
        <f t="shared" si="1238"/>
        <v>4.9056245199999996E-3</v>
      </c>
      <c r="AF578" s="59">
        <f t="shared" si="1239"/>
        <v>4.1758461800000006E-3</v>
      </c>
      <c r="AG578" s="59">
        <f t="shared" si="1240"/>
        <v>4.1758461800000006E-3</v>
      </c>
      <c r="AH578">
        <f t="shared" si="1241"/>
        <v>1</v>
      </c>
      <c r="AI578" s="59">
        <f t="shared" si="1242"/>
        <v>4.1758461800000006E-3</v>
      </c>
      <c r="AJ578" s="59">
        <f t="shared" si="1243"/>
        <v>0</v>
      </c>
      <c r="AK578" s="59">
        <f t="shared" si="1244"/>
        <v>0</v>
      </c>
      <c r="AL578" s="59">
        <f t="shared" si="1245"/>
        <v>0</v>
      </c>
      <c r="AM578" s="12">
        <f t="shared" si="1346"/>
        <v>2.9526702120231534E-4</v>
      </c>
      <c r="AN578" s="12">
        <f t="shared" si="1347"/>
        <v>0</v>
      </c>
      <c r="AO578" s="66">
        <f t="shared" si="1246"/>
        <v>8.2982707567831887E-6</v>
      </c>
      <c r="AP578" s="66">
        <f t="shared" si="1247"/>
        <v>1.4195815610133396E-7</v>
      </c>
      <c r="AQ578" s="59">
        <f t="shared" si="1248"/>
        <v>1.448469139157438E-6</v>
      </c>
      <c r="AR578" s="59">
        <f t="shared" si="1249"/>
        <v>1.2329896625676676E-6</v>
      </c>
      <c r="AS578" s="59">
        <f t="shared" si="1250"/>
        <v>0</v>
      </c>
      <c r="AT578" s="12">
        <f t="shared" si="1251"/>
        <v>2.8414533348770568E-4</v>
      </c>
      <c r="AU578" s="59">
        <f t="shared" si="1348"/>
        <v>0</v>
      </c>
      <c r="AV578" s="59">
        <f t="shared" si="1349"/>
        <v>-2.7952087259391911E-20</v>
      </c>
      <c r="AW578" s="70">
        <f t="shared" si="1252"/>
        <v>0</v>
      </c>
      <c r="AX578" s="20">
        <f t="shared" si="1253"/>
        <v>200000</v>
      </c>
      <c r="AY578" s="20">
        <f t="shared" si="1254"/>
        <v>0</v>
      </c>
      <c r="AZ578" s="20">
        <f t="shared" si="1255"/>
        <v>0</v>
      </c>
      <c r="BA578" s="20">
        <f t="shared" si="1256"/>
        <v>200000</v>
      </c>
      <c r="BB578" s="36">
        <f t="shared" si="1257"/>
        <v>1</v>
      </c>
      <c r="BC578" s="36">
        <f t="shared" si="1258"/>
        <v>0</v>
      </c>
      <c r="BD578" s="80">
        <f t="shared" si="1259"/>
        <v>1.6596541513566379</v>
      </c>
      <c r="BE578" s="36">
        <f t="shared" si="1260"/>
        <v>0</v>
      </c>
      <c r="BF578" s="36">
        <f t="shared" si="1261"/>
        <v>0</v>
      </c>
      <c r="BG578" s="36">
        <f t="shared" si="1262"/>
        <v>1.6596541513566379</v>
      </c>
      <c r="BH578" s="36">
        <f t="shared" si="1263"/>
        <v>2.8391631220266791E-2</v>
      </c>
      <c r="BI578" s="36">
        <f t="shared" si="1264"/>
        <v>0</v>
      </c>
      <c r="BJ578" s="36">
        <f t="shared" si="1265"/>
        <v>0</v>
      </c>
      <c r="BK578" s="36">
        <f t="shared" si="1266"/>
        <v>2.8391631220266791E-2</v>
      </c>
      <c r="BL578" s="68">
        <f ca="1">IF(OR(AT578=0,E578&gt;ProjTerm),0,VLOOKUP(D578,'Life Events'!$AE$5:$AI$1206,5,FALSE))</f>
        <v>2.7616561442992449E-18</v>
      </c>
      <c r="BM578" s="93">
        <f t="shared" ca="1" si="1267"/>
        <v>2.7616561442992449E-18</v>
      </c>
      <c r="BN578" s="93">
        <f t="shared" ca="1" si="1268"/>
        <v>7.8471170610028037E-22</v>
      </c>
      <c r="BO578" s="36">
        <f t="shared" ca="1" si="1269"/>
        <v>1.1947203147251227E-19</v>
      </c>
      <c r="BP578" s="36">
        <f t="shared" si="1270"/>
        <v>7.0568400230145594E-4</v>
      </c>
      <c r="BQ578" s="36">
        <f t="shared" si="1271"/>
        <v>98.364454600440382</v>
      </c>
      <c r="BR578" s="36">
        <f t="shared" si="1272"/>
        <v>154.78110000000001</v>
      </c>
      <c r="BS578" s="36">
        <f t="shared" si="1273"/>
        <v>152.24958483956223</v>
      </c>
      <c r="BT578" s="36">
        <f t="shared" si="1274"/>
        <v>4.3261009057602148E-2</v>
      </c>
      <c r="BU578" s="70" cm="1">
        <f t="array" ref="BU578">IF(AND(ActInt=1,$J578=0),INDEX(Tbl_FwdNom,$B578-IVP,MATCH(ValnDt,Tbl_FwdNom_Cols)),INDEX(Tbl_FwdNom,$B578,MATCH(StartDt,Tbl_FwdNom_Cols)))</f>
        <v>10.986583072</v>
      </c>
      <c r="BV578" s="70" cm="1">
        <f t="array" ref="BV578">INDEX(Tbl_FwdReal,$B578,MATCH(StartDt,Tbl_FwdReal_Cols))</f>
        <v>4.1274276739999998</v>
      </c>
      <c r="BW578" s="70" cm="1">
        <f t="array" ref="BW578">IF(RunType&lt;&gt;"OPN",INDEX(Tbl_FwdReal,$B578,MATCH(ValnDt,Tbl_FwdReal_Cols)),IF(AND($J578=0,ActInt=1),INDEX(Tbl_FwdReal,$B578-IVP,MATCH(ValnDt,Tbl_FwdReal_Cols)),-999))*$K578</f>
        <v>4.1274276739999998</v>
      </c>
      <c r="BX578" s="70">
        <f t="shared" si="1275"/>
        <v>4.1274276739999997E-2</v>
      </c>
      <c r="BY578" s="70">
        <f t="shared" si="1350"/>
        <v>6.5872705695510847E-2</v>
      </c>
      <c r="BZ578" s="64">
        <f t="shared" si="1363"/>
        <v>5.3303146434495741E-3</v>
      </c>
      <c r="CA578" s="70" cm="1">
        <f t="array" ref="CA578">IF($J578=1,CA577*(1+INDEX(Tbl_CPI,$B578,MATCH(IF(RunType="OPN",StartDt,ValnDt),Tbl_CPI_Cols))),0)</f>
        <v>0</v>
      </c>
      <c r="CB578" s="70">
        <f t="shared" si="1351"/>
        <v>25.482525842802193</v>
      </c>
      <c r="CC578" s="70">
        <f t="shared" si="1352"/>
        <v>24.681870855399705</v>
      </c>
      <c r="CD578" s="36">
        <f t="shared" si="1276"/>
        <v>127.20684568397287</v>
      </c>
      <c r="CE578" s="36">
        <f t="shared" si="1277"/>
        <v>1.575783203089469</v>
      </c>
      <c r="CF578" s="36">
        <f t="shared" si="1278"/>
        <v>0</v>
      </c>
      <c r="CG578" s="36">
        <f t="shared" si="1279"/>
        <v>3.8025263214086148E-2</v>
      </c>
      <c r="CH578" s="36">
        <f t="shared" si="1280"/>
        <v>3.7559986401649273E-2</v>
      </c>
      <c r="CI578" s="36">
        <f t="shared" si="1281"/>
        <v>0</v>
      </c>
      <c r="CJ578" s="36">
        <f t="shared" si="1282"/>
        <v>0</v>
      </c>
      <c r="CK578" s="36">
        <f t="shared" si="1283"/>
        <v>0</v>
      </c>
      <c r="CL578" s="36">
        <f t="shared" si="1284"/>
        <v>4.6527681243687058E-4</v>
      </c>
      <c r="CM578" s="36">
        <f t="shared" si="1285"/>
        <v>3.8025263214086148E-2</v>
      </c>
      <c r="CN578" s="36">
        <f t="shared" ca="1" si="1286"/>
        <v>1.644079089517001</v>
      </c>
      <c r="CO578" s="20">
        <f t="shared" si="1287"/>
        <v>120000</v>
      </c>
      <c r="CP578" s="20">
        <f t="shared" si="1288"/>
        <v>2</v>
      </c>
      <c r="CQ578" s="64">
        <f t="shared" si="1289"/>
        <v>7.4493527309999988E-2</v>
      </c>
      <c r="CR578" s="64">
        <f t="shared" si="1290"/>
        <v>0.33522087289500002</v>
      </c>
      <c r="CS578" s="36">
        <f t="shared" si="1291"/>
        <v>1.1852972855146717</v>
      </c>
      <c r="CT578" s="36">
        <f t="shared" si="1292"/>
        <v>0.99579249081398269</v>
      </c>
      <c r="CU578" s="36">
        <f t="shared" si="1293"/>
        <v>1.7034978732160075E-2</v>
      </c>
      <c r="CV578" s="36">
        <f t="shared" si="1353"/>
        <v>1.0128274695461428</v>
      </c>
      <c r="CW578" s="36">
        <f t="shared" si="1294"/>
        <v>0</v>
      </c>
      <c r="CX578" s="36">
        <f t="shared" si="1295"/>
        <v>0</v>
      </c>
      <c r="CY578" s="36">
        <f t="shared" si="1296"/>
        <v>0</v>
      </c>
      <c r="CZ578" s="36">
        <f t="shared" si="1354"/>
        <v>0</v>
      </c>
      <c r="DA578" s="64">
        <f t="shared" si="1297"/>
        <v>8.7244325102879827E-3</v>
      </c>
      <c r="DB578" s="70">
        <f t="shared" si="1355"/>
        <v>0.99135102488934801</v>
      </c>
      <c r="DC578" s="70">
        <f>PRODUCT($DB$8:DB578)</f>
        <v>4.194908532186261E-3</v>
      </c>
      <c r="DD578" s="36">
        <f t="shared" si="1298"/>
        <v>0.74281714949803768</v>
      </c>
      <c r="DE578" s="36">
        <f t="shared" si="1299"/>
        <v>38.168293732907671</v>
      </c>
      <c r="DF578" s="36">
        <f t="shared" si="1300"/>
        <v>0.50798373379796335</v>
      </c>
      <c r="DG578" s="36">
        <f t="shared" si="1301"/>
        <v>1.6168536753287385E-2</v>
      </c>
      <c r="DH578" s="36">
        <f t="shared" ca="1" si="1302"/>
        <v>1.2012618882148309E-18</v>
      </c>
      <c r="DI578" s="36">
        <f t="shared" si="1303"/>
        <v>0.71889711690965741</v>
      </c>
      <c r="DJ578" s="36">
        <f t="shared" ca="1" si="1304"/>
        <v>38.636188897363972</v>
      </c>
      <c r="DK578" s="36">
        <f t="shared" si="1305"/>
        <v>0</v>
      </c>
      <c r="DL578" s="36">
        <f t="shared" si="1306"/>
        <v>0</v>
      </c>
      <c r="DM578" s="36">
        <f t="shared" ca="1" si="1307"/>
        <v>38.636188897363972</v>
      </c>
      <c r="DN578" s="36">
        <f t="shared" ca="1" si="1356"/>
        <v>38.636188897368584</v>
      </c>
      <c r="DO578" s="64" cm="1">
        <f t="array" ref="DO578">IFERROR(INDEX(Tbl_FwdNom,$B578,MATCH(LIDt,Tbl_FwdNom_Cols,0)),0)</f>
        <v>8.2713420109999998</v>
      </c>
      <c r="DP578" s="64">
        <f t="shared" ca="1" si="1357"/>
        <v>8.2096597649999996</v>
      </c>
      <c r="DQ578" s="64">
        <f t="shared" ca="1" si="1308"/>
        <v>6.5967007949490064E-3</v>
      </c>
      <c r="DR578" s="70">
        <f t="shared" ca="1" si="1309"/>
        <v>0.99344653048262588</v>
      </c>
      <c r="DS578" s="70">
        <f ca="1">PRODUCT($DR$8:DR578)</f>
        <v>9.3251712223489623E-3</v>
      </c>
      <c r="DT578" s="36">
        <f t="shared" ca="1" si="1310"/>
        <v>39.749946728289586</v>
      </c>
      <c r="DU578" s="36">
        <f t="shared" ca="1" si="1311"/>
        <v>0.52522239170597718</v>
      </c>
      <c r="DV578" s="36">
        <f t="shared" ca="1" si="1312"/>
        <v>1.6836950058652597E-2</v>
      </c>
      <c r="DW578" s="36">
        <f t="shared" ca="1" si="1313"/>
        <v>1.2262530303383149E-18</v>
      </c>
      <c r="DX578" s="36">
        <f t="shared" ca="1" si="1314"/>
        <v>0.76705078310326114</v>
      </c>
      <c r="DY578" s="36">
        <f t="shared" ca="1" si="1315"/>
        <v>8.3868501640312378E-3</v>
      </c>
      <c r="DZ578" s="36">
        <f t="shared" ca="1" si="1316"/>
        <v>0.73408716761774695</v>
      </c>
      <c r="EA578" s="36">
        <f t="shared" ca="1" si="1317"/>
        <v>0</v>
      </c>
      <c r="EB578" s="36">
        <f t="shared" ca="1" si="1318"/>
        <v>40.233755404615422</v>
      </c>
      <c r="EC578" s="36">
        <f t="shared" ca="1" si="1319"/>
        <v>0</v>
      </c>
      <c r="ED578" s="36">
        <f t="shared" ca="1" si="1320"/>
        <v>0</v>
      </c>
      <c r="EE578" s="36">
        <f t="shared" ca="1" si="1358"/>
        <v>0</v>
      </c>
      <c r="EF578" s="36">
        <f t="shared" ca="1" si="1321"/>
        <v>40.233755404615422</v>
      </c>
      <c r="EG578" s="64"/>
      <c r="EH578" s="64"/>
      <c r="EI578" s="64"/>
      <c r="EJ578" s="70"/>
      <c r="EK578" s="70"/>
      <c r="EL578" s="70"/>
      <c r="EM578" s="70"/>
      <c r="EN578" s="70"/>
      <c r="EO578" s="36">
        <f t="shared" ca="1" si="1322"/>
        <v>0.34838303526892361</v>
      </c>
      <c r="EP578" s="36">
        <f t="shared" ca="1" si="1323"/>
        <v>0</v>
      </c>
      <c r="EQ578" s="36">
        <f t="shared" si="1324"/>
        <v>1.0323249063327049</v>
      </c>
      <c r="ER578" s="36">
        <f t="shared" si="1325"/>
        <v>4.4526614110645922E-3</v>
      </c>
      <c r="ES578" s="36">
        <f t="shared" si="1326"/>
        <v>-4.0663073552676728E-3</v>
      </c>
      <c r="ET578" s="36">
        <f t="shared" ca="1" si="1327"/>
        <v>0</v>
      </c>
      <c r="EU578" s="36">
        <f t="shared" ca="1" si="1359"/>
        <v>4.4526614110645922E-3</v>
      </c>
      <c r="EV578" s="36">
        <f t="shared" si="1328"/>
        <v>1.1866892220597067E-2</v>
      </c>
      <c r="EW578" s="36">
        <f t="shared" si="1329"/>
        <v>1.3494218829137719</v>
      </c>
      <c r="EX578" s="36">
        <f t="shared" ca="1" si="1360"/>
        <v>2.3980663428781384</v>
      </c>
      <c r="EY578" s="36">
        <f t="shared" si="1330"/>
        <v>0</v>
      </c>
      <c r="EZ578" s="36">
        <f t="shared" si="1331"/>
        <v>0</v>
      </c>
      <c r="FA578" s="36">
        <f t="shared" si="1332"/>
        <v>0</v>
      </c>
      <c r="FB578" s="36">
        <f t="shared" si="1333"/>
        <v>0</v>
      </c>
      <c r="FC578" s="36">
        <f t="shared" si="1361"/>
        <v>0</v>
      </c>
      <c r="FD578" s="36">
        <f t="shared" si="1334"/>
        <v>0</v>
      </c>
      <c r="FE578" s="36">
        <f t="shared" si="1335"/>
        <v>0</v>
      </c>
      <c r="FF578" s="36">
        <f t="shared" si="1362"/>
        <v>0</v>
      </c>
      <c r="FG578" s="36">
        <f t="shared" ca="1" si="1336"/>
        <v>2.3980663428781384</v>
      </c>
      <c r="FH578" s="36">
        <f t="shared" ca="1" si="1337"/>
        <v>2.0921767963633438E-2</v>
      </c>
      <c r="FI578" s="36">
        <f t="shared" ca="1" si="1338"/>
        <v>-0.10090682310674459</v>
      </c>
      <c r="FJ578" s="36">
        <f t="shared" ca="1" si="1339"/>
        <v>2.412807429654463</v>
      </c>
      <c r="FK578" s="36">
        <f t="shared" si="1340"/>
        <v>0</v>
      </c>
      <c r="FL578" s="36">
        <f t="shared" si="1341"/>
        <v>0</v>
      </c>
      <c r="FM578" s="36">
        <f t="shared" ca="1" si="1342"/>
        <v>0</v>
      </c>
      <c r="FN578" s="36">
        <f t="shared" ca="1" si="1364"/>
        <v>2.412807429654463</v>
      </c>
    </row>
    <row r="579" spans="2:170" x14ac:dyDescent="0.25">
      <c r="B579" s="2">
        <v>571</v>
      </c>
      <c r="C579" s="2">
        <f t="shared" ref="C579:C642" si="1370">IF(B579&lt;=0,0,ROUNDUP(B579/12,0))</f>
        <v>48</v>
      </c>
      <c r="D579" s="2">
        <f t="shared" si="1367"/>
        <v>595</v>
      </c>
      <c r="E579" s="2">
        <f t="shared" si="1365"/>
        <v>50</v>
      </c>
      <c r="F579" s="189">
        <f t="shared" si="1369"/>
        <v>63097</v>
      </c>
      <c r="G579" s="2">
        <f t="shared" si="1368"/>
        <v>9</v>
      </c>
      <c r="H579" s="187">
        <f t="shared" si="1219"/>
        <v>82.166666666666671</v>
      </c>
      <c r="I579" s="186">
        <f t="shared" si="1366"/>
        <v>82</v>
      </c>
      <c r="J579" s="2">
        <f t="shared" si="1220"/>
        <v>0</v>
      </c>
      <c r="K579" s="2">
        <f t="shared" si="1221"/>
        <v>1</v>
      </c>
      <c r="L579">
        <f t="shared" si="1222"/>
        <v>2</v>
      </c>
      <c r="M579" s="190">
        <f t="shared" si="1343"/>
        <v>6.4379902860000005E-2</v>
      </c>
      <c r="N579">
        <f t="shared" si="1223"/>
        <v>1</v>
      </c>
      <c r="O579">
        <f t="shared" si="1224"/>
        <v>100</v>
      </c>
      <c r="P579" s="58">
        <f t="shared" si="1225"/>
        <v>0.28970956287000005</v>
      </c>
      <c r="Q579" s="106">
        <f t="shared" si="1226"/>
        <v>0.28970956287000005</v>
      </c>
      <c r="R579" s="59">
        <f t="shared" si="1227"/>
        <v>0.28970956287000005</v>
      </c>
      <c r="S579" s="32">
        <f t="shared" si="1344"/>
        <v>2.8104292592491253E-2</v>
      </c>
      <c r="T579">
        <f t="shared" si="1228"/>
        <v>1</v>
      </c>
      <c r="U579" s="32">
        <f t="shared" si="1345"/>
        <v>1.2786923400000001E-3</v>
      </c>
      <c r="V579">
        <f t="shared" si="1229"/>
        <v>1</v>
      </c>
      <c r="W579">
        <f t="shared" si="1230"/>
        <v>100</v>
      </c>
      <c r="X579" s="58">
        <f t="shared" si="1231"/>
        <v>5.7541155300000002E-3</v>
      </c>
      <c r="Y579" s="58">
        <f t="shared" si="1232"/>
        <v>5.7541155300000002E-3</v>
      </c>
      <c r="Z579" s="32">
        <f t="shared" si="1233"/>
        <v>5.7541155300000002E-3</v>
      </c>
      <c r="AA579" s="32">
        <f t="shared" si="1234"/>
        <v>4.8077890826847547E-4</v>
      </c>
      <c r="AB579" s="59">
        <f t="shared" si="1235"/>
        <v>4.9056245199999996E-3</v>
      </c>
      <c r="AC579" s="59">
        <f t="shared" si="1236"/>
        <v>4.9056245199999996E-3</v>
      </c>
      <c r="AD579">
        <f t="shared" si="1237"/>
        <v>1</v>
      </c>
      <c r="AE579" s="59">
        <f t="shared" si="1238"/>
        <v>4.9056245199999996E-3</v>
      </c>
      <c r="AF579" s="59">
        <f t="shared" si="1239"/>
        <v>4.1758461800000006E-3</v>
      </c>
      <c r="AG579" s="59">
        <f t="shared" si="1240"/>
        <v>4.1758461800000006E-3</v>
      </c>
      <c r="AH579">
        <f t="shared" si="1241"/>
        <v>1</v>
      </c>
      <c r="AI579" s="59">
        <f t="shared" si="1242"/>
        <v>4.1758461800000006E-3</v>
      </c>
      <c r="AJ579" s="59">
        <f t="shared" si="1243"/>
        <v>0</v>
      </c>
      <c r="AK579" s="59">
        <f t="shared" si="1244"/>
        <v>0</v>
      </c>
      <c r="AL579" s="59">
        <f t="shared" si="1245"/>
        <v>0</v>
      </c>
      <c r="AM579" s="12">
        <f t="shared" si="1346"/>
        <v>2.8414533348770568E-4</v>
      </c>
      <c r="AN579" s="12">
        <f t="shared" si="1347"/>
        <v>0</v>
      </c>
      <c r="AO579" s="66">
        <f t="shared" si="1246"/>
        <v>7.985703591129483E-6</v>
      </c>
      <c r="AP579" s="66">
        <f t="shared" si="1247"/>
        <v>1.3661108322380102E-7</v>
      </c>
      <c r="AQ579" s="59">
        <f t="shared" si="1248"/>
        <v>1.393910315200866E-6</v>
      </c>
      <c r="AR579" s="59">
        <f t="shared" si="1249"/>
        <v>1.1865472054094621E-6</v>
      </c>
      <c r="AS579" s="59">
        <f t="shared" si="1250"/>
        <v>0</v>
      </c>
      <c r="AT579" s="12">
        <f t="shared" si="1251"/>
        <v>2.7344256129274204E-4</v>
      </c>
      <c r="AU579" s="59">
        <f t="shared" si="1348"/>
        <v>0</v>
      </c>
      <c r="AV579" s="59">
        <f t="shared" si="1349"/>
        <v>-3.3457801416544863E-20</v>
      </c>
      <c r="AW579" s="70">
        <f t="shared" si="1252"/>
        <v>0</v>
      </c>
      <c r="AX579" s="20">
        <f t="shared" si="1253"/>
        <v>200000</v>
      </c>
      <c r="AY579" s="20">
        <f t="shared" si="1254"/>
        <v>0</v>
      </c>
      <c r="AZ579" s="20">
        <f t="shared" si="1255"/>
        <v>0</v>
      </c>
      <c r="BA579" s="20">
        <f t="shared" si="1256"/>
        <v>200000</v>
      </c>
      <c r="BB579" s="36">
        <f t="shared" si="1257"/>
        <v>1</v>
      </c>
      <c r="BC579" s="36">
        <f t="shared" si="1258"/>
        <v>0</v>
      </c>
      <c r="BD579" s="80">
        <f t="shared" si="1259"/>
        <v>1.5971407182258965</v>
      </c>
      <c r="BE579" s="36">
        <f t="shared" si="1260"/>
        <v>0</v>
      </c>
      <c r="BF579" s="36">
        <f t="shared" si="1261"/>
        <v>0</v>
      </c>
      <c r="BG579" s="36">
        <f t="shared" si="1262"/>
        <v>1.5971407182258965</v>
      </c>
      <c r="BH579" s="36">
        <f t="shared" si="1263"/>
        <v>2.7322216644760203E-2</v>
      </c>
      <c r="BI579" s="36">
        <f t="shared" si="1264"/>
        <v>0</v>
      </c>
      <c r="BJ579" s="36">
        <f t="shared" si="1265"/>
        <v>0</v>
      </c>
      <c r="BK579" s="36">
        <f t="shared" si="1266"/>
        <v>2.7322216644760203E-2</v>
      </c>
      <c r="BL579" s="68">
        <f ca="1">IF(OR(AT579=0,E579&gt;ProjTerm),0,VLOOKUP(D579,'Life Events'!$AE$5:$AI$1206,5,FALSE))</f>
        <v>2.6576341065960096E-18</v>
      </c>
      <c r="BM579" s="93">
        <f t="shared" ca="1" si="1267"/>
        <v>2.6576341065960096E-18</v>
      </c>
      <c r="BN579" s="93">
        <f t="shared" ca="1" si="1268"/>
        <v>7.2671027708656111E-22</v>
      </c>
      <c r="BO579" s="36">
        <f t="shared" ca="1" si="1269"/>
        <v>1.1064133798507216E-19</v>
      </c>
      <c r="BP579" s="36">
        <f t="shared" si="1270"/>
        <v>6.7910332604836693E-4</v>
      </c>
      <c r="BQ579" s="36">
        <f t="shared" si="1271"/>
        <v>98.364454600440382</v>
      </c>
      <c r="BR579" s="36">
        <f t="shared" si="1272"/>
        <v>154.78110000000001</v>
      </c>
      <c r="BS579" s="36">
        <f t="shared" si="1273"/>
        <v>152.24958483956223</v>
      </c>
      <c r="BT579" s="36">
        <f t="shared" si="1274"/>
        <v>4.1631516434286524E-2</v>
      </c>
      <c r="BU579" s="70" cm="1">
        <f t="array" ref="BU579">IF(AND(ActInt=1,$J579=0),INDEX(Tbl_FwdNom,$B579-IVP,MATCH(ValnDt,Tbl_FwdNom_Cols)),INDEX(Tbl_FwdNom,$B579,MATCH(StartDt,Tbl_FwdNom_Cols)))</f>
        <v>10.980556902</v>
      </c>
      <c r="BV579" s="70" cm="1">
        <f t="array" ref="BV579">INDEX(Tbl_FwdReal,$B579,MATCH(StartDt,Tbl_FwdReal_Cols))</f>
        <v>4.1240232140000002</v>
      </c>
      <c r="BW579" s="70" cm="1">
        <f t="array" ref="BW579">IF(RunType&lt;&gt;"OPN",INDEX(Tbl_FwdReal,$B579,MATCH(ValnDt,Tbl_FwdReal_Cols)),IF(AND($J579=0,ActInt=1),INDEX(Tbl_FwdReal,$B579-IVP,MATCH(ValnDt,Tbl_FwdReal_Cols)),-999))*$K579</f>
        <v>4.1240232140000002</v>
      </c>
      <c r="BX579" s="70">
        <f t="shared" si="1275"/>
        <v>4.1240232139999999E-2</v>
      </c>
      <c r="BY579" s="70">
        <f t="shared" si="1350"/>
        <v>6.5849680759147766E-2</v>
      </c>
      <c r="BZ579" s="64">
        <f t="shared" si="1363"/>
        <v>5.3285048670115298E-3</v>
      </c>
      <c r="CA579" s="70" cm="1">
        <f t="array" ref="CA579">IF($J579=1,CA578*(1+INDEX(Tbl_CPI,$B579,MATCH(IF(RunType="OPN",StartDt,ValnDt),Tbl_CPI_Cols))),0)</f>
        <v>0</v>
      </c>
      <c r="CB579" s="70">
        <f t="shared" si="1351"/>
        <v>25.618309605779313</v>
      </c>
      <c r="CC579" s="70">
        <f t="shared" si="1352"/>
        <v>24.681870855399705</v>
      </c>
      <c r="CD579" s="36">
        <f t="shared" si="1276"/>
        <v>127.20684568397287</v>
      </c>
      <c r="CE579" s="36">
        <f t="shared" si="1277"/>
        <v>1.575783203089469</v>
      </c>
      <c r="CF579" s="36">
        <f t="shared" si="1278"/>
        <v>0</v>
      </c>
      <c r="CG579" s="36">
        <f t="shared" si="1279"/>
        <v>3.6592983032537767E-2</v>
      </c>
      <c r="CH579" s="36">
        <f t="shared" si="1280"/>
        <v>3.6145231588791585E-2</v>
      </c>
      <c r="CI579" s="36">
        <f t="shared" si="1281"/>
        <v>0</v>
      </c>
      <c r="CJ579" s="36">
        <f t="shared" si="1282"/>
        <v>0</v>
      </c>
      <c r="CK579" s="36">
        <f t="shared" si="1283"/>
        <v>0</v>
      </c>
      <c r="CL579" s="36">
        <f t="shared" si="1284"/>
        <v>4.4775144374618219E-4</v>
      </c>
      <c r="CM579" s="36">
        <f t="shared" si="1285"/>
        <v>3.6592983032537767E-2</v>
      </c>
      <c r="CN579" s="36">
        <f t="shared" ca="1" si="1286"/>
        <v>1.5821523151103221</v>
      </c>
      <c r="CO579" s="20">
        <f t="shared" si="1287"/>
        <v>120000</v>
      </c>
      <c r="CP579" s="20">
        <f t="shared" si="1288"/>
        <v>2</v>
      </c>
      <c r="CQ579" s="64">
        <f t="shared" si="1289"/>
        <v>7.4493527309999988E-2</v>
      </c>
      <c r="CR579" s="64">
        <f t="shared" si="1290"/>
        <v>0.33522087289500002</v>
      </c>
      <c r="CS579" s="36">
        <f t="shared" si="1291"/>
        <v>1.1406512352893874</v>
      </c>
      <c r="CT579" s="36">
        <f t="shared" si="1292"/>
        <v>0.95828443093553795</v>
      </c>
      <c r="CU579" s="36">
        <f t="shared" si="1293"/>
        <v>1.6393329986856123E-2</v>
      </c>
      <c r="CV579" s="36">
        <f t="shared" si="1353"/>
        <v>0.97467776092239411</v>
      </c>
      <c r="CW579" s="36">
        <f t="shared" si="1294"/>
        <v>0</v>
      </c>
      <c r="CX579" s="36">
        <f t="shared" si="1295"/>
        <v>0</v>
      </c>
      <c r="CY579" s="36">
        <f t="shared" si="1296"/>
        <v>0</v>
      </c>
      <c r="CZ579" s="36">
        <f t="shared" si="1354"/>
        <v>0</v>
      </c>
      <c r="DA579" s="64">
        <f t="shared" si="1297"/>
        <v>8.7198682227067614E-3</v>
      </c>
      <c r="DB579" s="70">
        <f t="shared" si="1355"/>
        <v>0.99135551058583737</v>
      </c>
      <c r="DC579" s="70">
        <f>PRODUCT($DB$8:DB579)</f>
        <v>4.1586456897863963E-3</v>
      </c>
      <c r="DD579" s="36">
        <f t="shared" si="1298"/>
        <v>0.70766290072094074</v>
      </c>
      <c r="DE579" s="36">
        <f t="shared" si="1299"/>
        <v>36.903975506318297</v>
      </c>
      <c r="DF579" s="36">
        <f t="shared" si="1300"/>
        <v>0.48509106837119992</v>
      </c>
      <c r="DG579" s="36">
        <f t="shared" si="1301"/>
        <v>1.5630420937081675E-2</v>
      </c>
      <c r="DH579" s="36">
        <f t="shared" ca="1" si="1302"/>
        <v>1.101095395595952E-18</v>
      </c>
      <c r="DI579" s="36">
        <f t="shared" si="1303"/>
        <v>0.68825373601233619</v>
      </c>
      <c r="DJ579" s="36">
        <f t="shared" ca="1" si="1304"/>
        <v>37.35402698904381</v>
      </c>
      <c r="DK579" s="36">
        <f t="shared" si="1305"/>
        <v>0</v>
      </c>
      <c r="DL579" s="36">
        <f t="shared" si="1306"/>
        <v>0</v>
      </c>
      <c r="DM579" s="36">
        <f t="shared" ca="1" si="1307"/>
        <v>37.35402698904381</v>
      </c>
      <c r="DN579" s="36">
        <f t="shared" ca="1" si="1356"/>
        <v>37.354026989048428</v>
      </c>
      <c r="DO579" s="64" cm="1">
        <f t="array" ref="DO579">IFERROR(INDEX(Tbl_FwdNom,$B579,MATCH(LIDt,Tbl_FwdNom_Cols,0)),0)</f>
        <v>8.2696281410000001</v>
      </c>
      <c r="DP579" s="64">
        <f t="shared" ca="1" si="1357"/>
        <v>8.2079468710000008</v>
      </c>
      <c r="DQ579" s="64">
        <f t="shared" ca="1" si="1308"/>
        <v>6.5953729668217775E-3</v>
      </c>
      <c r="DR579" s="70">
        <f t="shared" ca="1" si="1309"/>
        <v>0.99344784096574701</v>
      </c>
      <c r="DS579" s="70">
        <f ca="1">PRODUCT($DR$8:DR579)</f>
        <v>9.2640712174784923E-3</v>
      </c>
      <c r="DT579" s="36">
        <f t="shared" ca="1" si="1310"/>
        <v>38.414971734148061</v>
      </c>
      <c r="DU579" s="36">
        <f t="shared" ca="1" si="1311"/>
        <v>0.50136421262504405</v>
      </c>
      <c r="DV579" s="36">
        <f t="shared" ca="1" si="1312"/>
        <v>1.6268892697864797E-2</v>
      </c>
      <c r="DW579" s="36">
        <f t="shared" ca="1" si="1313"/>
        <v>1.1236992884400194E-18</v>
      </c>
      <c r="DX579" s="36">
        <f t="shared" ca="1" si="1314"/>
        <v>0.73047825266803335</v>
      </c>
      <c r="DY579" s="36">
        <f t="shared" ca="1" si="1315"/>
        <v>7.9914600373657534E-3</v>
      </c>
      <c r="DZ579" s="36">
        <f t="shared" ca="1" si="1316"/>
        <v>0.70254512340625197</v>
      </c>
      <c r="EA579" s="36">
        <f t="shared" ca="1" si="1317"/>
        <v>0</v>
      </c>
      <c r="EB579" s="36">
        <f t="shared" ca="1" si="1318"/>
        <v>38.880125384850821</v>
      </c>
      <c r="EC579" s="36">
        <f t="shared" ca="1" si="1319"/>
        <v>0</v>
      </c>
      <c r="ED579" s="36">
        <f t="shared" ca="1" si="1320"/>
        <v>0</v>
      </c>
      <c r="EE579" s="36">
        <f t="shared" ca="1" si="1358"/>
        <v>0</v>
      </c>
      <c r="EF579" s="36">
        <f t="shared" ca="1" si="1321"/>
        <v>38.880125384850821</v>
      </c>
      <c r="EG579" s="64"/>
      <c r="EH579" s="64"/>
      <c r="EI579" s="64"/>
      <c r="EJ579" s="70"/>
      <c r="EK579" s="70"/>
      <c r="EL579" s="70"/>
      <c r="EM579" s="70"/>
      <c r="EN579" s="70"/>
      <c r="EO579" s="36">
        <f t="shared" ca="1" si="1322"/>
        <v>0.33658338982270042</v>
      </c>
      <c r="EP579" s="36">
        <f t="shared" ca="1" si="1323"/>
        <v>0</v>
      </c>
      <c r="EQ579" s="36">
        <f t="shared" si="1324"/>
        <v>0.99796741511150577</v>
      </c>
      <c r="ER579" s="36">
        <f t="shared" si="1325"/>
        <v>4.2419366491625284E-3</v>
      </c>
      <c r="ES579" s="36">
        <f t="shared" si="1326"/>
        <v>-3.8738670212395522E-3</v>
      </c>
      <c r="ET579" s="36">
        <f t="shared" ca="1" si="1327"/>
        <v>0</v>
      </c>
      <c r="EU579" s="36">
        <f t="shared" ca="1" si="1359"/>
        <v>4.2419366491625284E-3</v>
      </c>
      <c r="EV579" s="36">
        <f t="shared" si="1328"/>
        <v>1.1361059480654514E-2</v>
      </c>
      <c r="EW579" s="36">
        <f t="shared" si="1329"/>
        <v>1.3045108764937041</v>
      </c>
      <c r="EX579" s="36">
        <f t="shared" ca="1" si="1360"/>
        <v>2.3180812877350272</v>
      </c>
      <c r="EY579" s="36">
        <f t="shared" si="1330"/>
        <v>0</v>
      </c>
      <c r="EZ579" s="36">
        <f t="shared" si="1331"/>
        <v>0</v>
      </c>
      <c r="FA579" s="36">
        <f t="shared" si="1332"/>
        <v>0</v>
      </c>
      <c r="FB579" s="36">
        <f t="shared" si="1333"/>
        <v>0</v>
      </c>
      <c r="FC579" s="36">
        <f t="shared" si="1361"/>
        <v>0</v>
      </c>
      <c r="FD579" s="36">
        <f t="shared" si="1334"/>
        <v>0</v>
      </c>
      <c r="FE579" s="36">
        <f t="shared" si="1335"/>
        <v>0</v>
      </c>
      <c r="FF579" s="36">
        <f t="shared" si="1362"/>
        <v>0</v>
      </c>
      <c r="FG579" s="36">
        <f t="shared" ca="1" si="1336"/>
        <v>2.3180812877350272</v>
      </c>
      <c r="FH579" s="36">
        <f t="shared" ca="1" si="1337"/>
        <v>2.0213363358571834E-2</v>
      </c>
      <c r="FI579" s="36">
        <f t="shared" ca="1" si="1338"/>
        <v>-9.7106056498161078E-2</v>
      </c>
      <c r="FJ579" s="36">
        <f t="shared" ca="1" si="1339"/>
        <v>2.331614738051992</v>
      </c>
      <c r="FK579" s="36">
        <f t="shared" si="1340"/>
        <v>0</v>
      </c>
      <c r="FL579" s="36">
        <f t="shared" si="1341"/>
        <v>0</v>
      </c>
      <c r="FM579" s="36">
        <f t="shared" ca="1" si="1342"/>
        <v>0</v>
      </c>
      <c r="FN579" s="36">
        <f t="shared" ca="1" si="1364"/>
        <v>2.331614738051992</v>
      </c>
    </row>
    <row r="580" spans="2:170" x14ac:dyDescent="0.25">
      <c r="B580" s="2">
        <v>572</v>
      </c>
      <c r="C580" s="2">
        <f t="shared" si="1370"/>
        <v>48</v>
      </c>
      <c r="D580" s="2">
        <f t="shared" si="1367"/>
        <v>596</v>
      </c>
      <c r="E580" s="2">
        <f t="shared" si="1365"/>
        <v>50</v>
      </c>
      <c r="F580" s="189">
        <f t="shared" si="1369"/>
        <v>63128</v>
      </c>
      <c r="G580" s="2">
        <f t="shared" si="1368"/>
        <v>10</v>
      </c>
      <c r="H580" s="187">
        <f t="shared" si="1219"/>
        <v>82.25</v>
      </c>
      <c r="I580" s="186">
        <f t="shared" si="1366"/>
        <v>82</v>
      </c>
      <c r="J580" s="2">
        <f t="shared" si="1220"/>
        <v>0</v>
      </c>
      <c r="K580" s="2">
        <f t="shared" si="1221"/>
        <v>1</v>
      </c>
      <c r="L580">
        <f t="shared" si="1222"/>
        <v>2</v>
      </c>
      <c r="M580" s="190">
        <f t="shared" si="1343"/>
        <v>6.4379902860000005E-2</v>
      </c>
      <c r="N580">
        <f t="shared" si="1223"/>
        <v>1</v>
      </c>
      <c r="O580">
        <f t="shared" si="1224"/>
        <v>100</v>
      </c>
      <c r="P580" s="58">
        <f t="shared" si="1225"/>
        <v>0.28970956287000005</v>
      </c>
      <c r="Q580" s="106">
        <f t="shared" si="1226"/>
        <v>0.28970956287000005</v>
      </c>
      <c r="R580" s="59">
        <f t="shared" si="1227"/>
        <v>0.28970956287000005</v>
      </c>
      <c r="S580" s="32">
        <f t="shared" si="1344"/>
        <v>2.8104292592491253E-2</v>
      </c>
      <c r="T580">
        <f t="shared" si="1228"/>
        <v>1</v>
      </c>
      <c r="U580" s="32">
        <f t="shared" si="1345"/>
        <v>1.2786923400000001E-3</v>
      </c>
      <c r="V580">
        <f t="shared" si="1229"/>
        <v>1</v>
      </c>
      <c r="W580">
        <f t="shared" si="1230"/>
        <v>100</v>
      </c>
      <c r="X580" s="58">
        <f t="shared" si="1231"/>
        <v>5.7541155300000002E-3</v>
      </c>
      <c r="Y580" s="58">
        <f t="shared" si="1232"/>
        <v>5.7541155300000002E-3</v>
      </c>
      <c r="Z580" s="32">
        <f t="shared" si="1233"/>
        <v>5.7541155300000002E-3</v>
      </c>
      <c r="AA580" s="32">
        <f t="shared" si="1234"/>
        <v>4.8077890826847547E-4</v>
      </c>
      <c r="AB580" s="59">
        <f t="shared" si="1235"/>
        <v>4.9056245199999996E-3</v>
      </c>
      <c r="AC580" s="59">
        <f t="shared" si="1236"/>
        <v>4.9056245199999996E-3</v>
      </c>
      <c r="AD580">
        <f t="shared" si="1237"/>
        <v>1</v>
      </c>
      <c r="AE580" s="59">
        <f t="shared" si="1238"/>
        <v>4.9056245199999996E-3</v>
      </c>
      <c r="AF580" s="59">
        <f t="shared" si="1239"/>
        <v>4.1758461800000006E-3</v>
      </c>
      <c r="AG580" s="59">
        <f t="shared" si="1240"/>
        <v>4.1758461800000006E-3</v>
      </c>
      <c r="AH580">
        <f t="shared" si="1241"/>
        <v>1</v>
      </c>
      <c r="AI580" s="59">
        <f t="shared" si="1242"/>
        <v>4.1758461800000006E-3</v>
      </c>
      <c r="AJ580" s="59">
        <f t="shared" si="1243"/>
        <v>0</v>
      </c>
      <c r="AK580" s="59">
        <f t="shared" si="1244"/>
        <v>0</v>
      </c>
      <c r="AL580" s="59">
        <f t="shared" si="1245"/>
        <v>0</v>
      </c>
      <c r="AM580" s="12">
        <f t="shared" si="1346"/>
        <v>2.7344256129274204E-4</v>
      </c>
      <c r="AN580" s="12">
        <f t="shared" si="1347"/>
        <v>0</v>
      </c>
      <c r="AO580" s="66">
        <f t="shared" si="1246"/>
        <v>7.6849097498114453E-6</v>
      </c>
      <c r="AP580" s="66">
        <f t="shared" si="1247"/>
        <v>1.314654160924602E-7</v>
      </c>
      <c r="AQ580" s="59">
        <f t="shared" si="1248"/>
        <v>1.3414065334892781E-6</v>
      </c>
      <c r="AR580" s="59">
        <f t="shared" si="1249"/>
        <v>1.1418540750237129E-6</v>
      </c>
      <c r="AS580" s="59">
        <f t="shared" si="1250"/>
        <v>0</v>
      </c>
      <c r="AT580" s="12">
        <f t="shared" si="1251"/>
        <v>2.6314292551832513E-4</v>
      </c>
      <c r="AU580" s="59">
        <f t="shared" si="1348"/>
        <v>0</v>
      </c>
      <c r="AV580" s="59">
        <f t="shared" si="1349"/>
        <v>-1.2281977735187355E-20</v>
      </c>
      <c r="AW580" s="70">
        <f t="shared" si="1252"/>
        <v>0</v>
      </c>
      <c r="AX580" s="20">
        <f t="shared" si="1253"/>
        <v>200000</v>
      </c>
      <c r="AY580" s="20">
        <f t="shared" si="1254"/>
        <v>0</v>
      </c>
      <c r="AZ580" s="20">
        <f t="shared" si="1255"/>
        <v>0</v>
      </c>
      <c r="BA580" s="20">
        <f t="shared" si="1256"/>
        <v>200000</v>
      </c>
      <c r="BB580" s="36">
        <f t="shared" si="1257"/>
        <v>1</v>
      </c>
      <c r="BC580" s="36">
        <f t="shared" si="1258"/>
        <v>0</v>
      </c>
      <c r="BD580" s="80">
        <f t="shared" si="1259"/>
        <v>1.536981949962289</v>
      </c>
      <c r="BE580" s="36">
        <f t="shared" si="1260"/>
        <v>0</v>
      </c>
      <c r="BF580" s="36">
        <f t="shared" si="1261"/>
        <v>0</v>
      </c>
      <c r="BG580" s="36">
        <f t="shared" si="1262"/>
        <v>1.536981949962289</v>
      </c>
      <c r="BH580" s="36">
        <f t="shared" si="1263"/>
        <v>2.6293083218492042E-2</v>
      </c>
      <c r="BI580" s="36">
        <f t="shared" si="1264"/>
        <v>0</v>
      </c>
      <c r="BJ580" s="36">
        <f t="shared" si="1265"/>
        <v>0</v>
      </c>
      <c r="BK580" s="36">
        <f t="shared" si="1266"/>
        <v>2.6293083218492042E-2</v>
      </c>
      <c r="BL580" s="68">
        <f ca="1">IF(OR(AT580=0,E580&gt;ProjTerm),0,VLOOKUP(D580,'Life Events'!$AE$5:$AI$1206,5,FALSE))</f>
        <v>2.5575302193657326E-18</v>
      </c>
      <c r="BM580" s="93">
        <f t="shared" ca="1" si="1267"/>
        <v>2.5575302193657326E-18</v>
      </c>
      <c r="BN580" s="93">
        <f t="shared" ca="1" si="1268"/>
        <v>6.729959840254227E-22</v>
      </c>
      <c r="BO580" s="36">
        <f t="shared" ca="1" si="1269"/>
        <v>1.0246335916656327E-19</v>
      </c>
      <c r="BP580" s="36">
        <f t="shared" si="1270"/>
        <v>6.5352385195908979E-4</v>
      </c>
      <c r="BQ580" s="36">
        <f t="shared" si="1271"/>
        <v>98.364454600440382</v>
      </c>
      <c r="BR580" s="36">
        <f t="shared" si="1272"/>
        <v>154.78110000000001</v>
      </c>
      <c r="BS580" s="36">
        <f t="shared" si="1273"/>
        <v>152.24958483956223</v>
      </c>
      <c r="BT580" s="36">
        <f t="shared" si="1274"/>
        <v>4.0063401163632849E-2</v>
      </c>
      <c r="BU580" s="70" cm="1">
        <f t="array" ref="BU580">IF(AND(ActInt=1,$J580=0),INDEX(Tbl_FwdNom,$B580-IVP,MATCH(ValnDt,Tbl_FwdNom_Cols)),INDEX(Tbl_FwdNom,$B580,MATCH(StartDt,Tbl_FwdNom_Cols)))</f>
        <v>10.974531059</v>
      </c>
      <c r="BV580" s="70" cm="1">
        <f t="array" ref="BV580">INDEX(Tbl_FwdReal,$B580,MATCH(StartDt,Tbl_FwdReal_Cols))</f>
        <v>4.120618866</v>
      </c>
      <c r="BW580" s="70" cm="1">
        <f t="array" ref="BW580">IF(RunType&lt;&gt;"OPN",INDEX(Tbl_FwdReal,$B580,MATCH(ValnDt,Tbl_FwdReal_Cols)),IF(AND($J580=0,ActInt=1),INDEX(Tbl_FwdReal,$B580-IVP,MATCH(ValnDt,Tbl_FwdReal_Cols)),-999))*$K580</f>
        <v>4.120618866</v>
      </c>
      <c r="BX580" s="70">
        <f t="shared" si="1275"/>
        <v>4.1206188660000004E-2</v>
      </c>
      <c r="BY580" s="70">
        <f t="shared" si="1350"/>
        <v>6.582665631118445E-2</v>
      </c>
      <c r="BZ580" s="64">
        <f t="shared" si="1363"/>
        <v>5.3266950931252222E-3</v>
      </c>
      <c r="CA580" s="70" cm="1">
        <f t="array" ref="CA580">IF($J580=1,CA579*(1+INDEX(Tbl_CPI,$B580,MATCH(IF(RunType="OPN",StartDt,ValnDt),Tbl_CPI_Cols))),0)</f>
        <v>0</v>
      </c>
      <c r="CB580" s="70">
        <f t="shared" si="1351"/>
        <v>25.754770529850582</v>
      </c>
      <c r="CC580" s="70">
        <f t="shared" si="1352"/>
        <v>24.681870855399705</v>
      </c>
      <c r="CD580" s="36">
        <f t="shared" si="1276"/>
        <v>127.20684568397287</v>
      </c>
      <c r="CE580" s="36">
        <f t="shared" si="1277"/>
        <v>1.575783203089469</v>
      </c>
      <c r="CF580" s="36">
        <f t="shared" si="1278"/>
        <v>0</v>
      </c>
      <c r="CG580" s="36">
        <f t="shared" si="1279"/>
        <v>3.5214651892890997E-2</v>
      </c>
      <c r="CH580" s="36">
        <f t="shared" si="1280"/>
        <v>3.4783765697796128E-2</v>
      </c>
      <c r="CI580" s="36">
        <f t="shared" si="1281"/>
        <v>0</v>
      </c>
      <c r="CJ580" s="36">
        <f t="shared" si="1282"/>
        <v>0</v>
      </c>
      <c r="CK580" s="36">
        <f t="shared" si="1283"/>
        <v>0</v>
      </c>
      <c r="CL580" s="36">
        <f t="shared" si="1284"/>
        <v>4.3088619509486551E-4</v>
      </c>
      <c r="CM580" s="36">
        <f t="shared" si="1285"/>
        <v>3.5214651892890997E-2</v>
      </c>
      <c r="CN580" s="36">
        <f t="shared" ca="1" si="1286"/>
        <v>1.5225581081651889</v>
      </c>
      <c r="CO580" s="20">
        <f t="shared" si="1287"/>
        <v>120000</v>
      </c>
      <c r="CP580" s="20">
        <f t="shared" si="1288"/>
        <v>2</v>
      </c>
      <c r="CQ580" s="64">
        <f t="shared" si="1289"/>
        <v>7.4493527309999988E-2</v>
      </c>
      <c r="CR580" s="64">
        <f t="shared" si="1290"/>
        <v>0.33522087289500002</v>
      </c>
      <c r="CS580" s="36">
        <f t="shared" si="1291"/>
        <v>1.0976868473990107</v>
      </c>
      <c r="CT580" s="36">
        <f t="shared" si="1292"/>
        <v>0.92218916997737344</v>
      </c>
      <c r="CU580" s="36">
        <f t="shared" si="1293"/>
        <v>1.5775849931095223E-2</v>
      </c>
      <c r="CV580" s="36">
        <f t="shared" si="1353"/>
        <v>0.9379650199084687</v>
      </c>
      <c r="CW580" s="36">
        <f t="shared" si="1294"/>
        <v>0</v>
      </c>
      <c r="CX580" s="36">
        <f t="shared" si="1295"/>
        <v>0</v>
      </c>
      <c r="CY580" s="36">
        <f t="shared" si="1296"/>
        <v>0</v>
      </c>
      <c r="CZ580" s="36">
        <f t="shared" si="1354"/>
        <v>0</v>
      </c>
      <c r="DA580" s="64">
        <f t="shared" si="1297"/>
        <v>8.7153039556273626E-3</v>
      </c>
      <c r="DB580" s="70">
        <f t="shared" si="1355"/>
        <v>0.99135999630277172</v>
      </c>
      <c r="DC580" s="70">
        <f>PRODUCT($DB$8:DB580)</f>
        <v>4.1227149756511792E-3</v>
      </c>
      <c r="DD580" s="36">
        <f t="shared" si="1298"/>
        <v>0.67376699683521191</v>
      </c>
      <c r="DE580" s="36">
        <f t="shared" si="1299"/>
        <v>35.688622920064596</v>
      </c>
      <c r="DF580" s="36">
        <f t="shared" si="1300"/>
        <v>0.46302570125972287</v>
      </c>
      <c r="DG580" s="36">
        <f t="shared" si="1301"/>
        <v>1.5113120954543651E-2</v>
      </c>
      <c r="DH580" s="36">
        <f t="shared" ca="1" si="1302"/>
        <v>1.0082284174861494E-18</v>
      </c>
      <c r="DI580" s="36">
        <f t="shared" si="1303"/>
        <v>0.65873051823245066</v>
      </c>
      <c r="DJ580" s="36">
        <f t="shared" ca="1" si="1304"/>
        <v>36.121499021767015</v>
      </c>
      <c r="DK580" s="36">
        <f t="shared" si="1305"/>
        <v>0</v>
      </c>
      <c r="DL580" s="36">
        <f t="shared" si="1306"/>
        <v>0</v>
      </c>
      <c r="DM580" s="36">
        <f t="shared" ca="1" si="1307"/>
        <v>36.121499021767015</v>
      </c>
      <c r="DN580" s="36">
        <f t="shared" ca="1" si="1356"/>
        <v>36.121499021771633</v>
      </c>
      <c r="DO580" s="64" cm="1">
        <f t="array" ref="DO580">IFERROR(INDEX(Tbl_FwdNom,$B580,MATCH(LIDt,Tbl_FwdNom_Cols,0)),0)</f>
        <v>8.2679142970000008</v>
      </c>
      <c r="DP580" s="64">
        <f t="shared" ca="1" si="1357"/>
        <v>8.2062340040000006</v>
      </c>
      <c r="DQ580" s="64">
        <f t="shared" ca="1" si="1308"/>
        <v>6.5940451403574407E-3</v>
      </c>
      <c r="DR580" s="70">
        <f t="shared" ca="1" si="1309"/>
        <v>0.99344915145068435</v>
      </c>
      <c r="DS580" s="70">
        <f ca="1">PRODUCT($DR$8:DR580)</f>
        <v>9.2033836899827158E-3</v>
      </c>
      <c r="DT580" s="36">
        <f t="shared" ca="1" si="1310"/>
        <v>37.131299841866301</v>
      </c>
      <c r="DU580" s="36">
        <f t="shared" ca="1" si="1311"/>
        <v>0.47837714765636125</v>
      </c>
      <c r="DV580" s="36">
        <f t="shared" ca="1" si="1312"/>
        <v>1.572264665873906E-2</v>
      </c>
      <c r="DW580" s="36">
        <f t="shared" ca="1" si="1313"/>
        <v>1.0286456531056172E-18</v>
      </c>
      <c r="DX580" s="36">
        <f t="shared" ca="1" si="1314"/>
        <v>0.69523165807654297</v>
      </c>
      <c r="DY580" s="36">
        <f t="shared" ca="1" si="1315"/>
        <v>7.6104286074738289E-3</v>
      </c>
      <c r="DZ580" s="36">
        <f t="shared" ca="1" si="1316"/>
        <v>0.67216460624417174</v>
      </c>
      <c r="EA580" s="36">
        <f t="shared" ca="1" si="1317"/>
        <v>0</v>
      </c>
      <c r="EB580" s="36">
        <f t="shared" ca="1" si="1318"/>
        <v>37.578497719639024</v>
      </c>
      <c r="EC580" s="36">
        <f t="shared" ca="1" si="1319"/>
        <v>0</v>
      </c>
      <c r="ED580" s="36">
        <f t="shared" ca="1" si="1320"/>
        <v>0</v>
      </c>
      <c r="EE580" s="36">
        <f t="shared" ca="1" si="1358"/>
        <v>0</v>
      </c>
      <c r="EF580" s="36">
        <f t="shared" ca="1" si="1321"/>
        <v>37.578497719639024</v>
      </c>
      <c r="EG580" s="64"/>
      <c r="EH580" s="64"/>
      <c r="EI580" s="64"/>
      <c r="EJ580" s="70"/>
      <c r="EK580" s="70"/>
      <c r="EL580" s="70"/>
      <c r="EM580" s="70"/>
      <c r="EN580" s="70"/>
      <c r="EO580" s="36">
        <f t="shared" ca="1" si="1322"/>
        <v>0.3252447927812866</v>
      </c>
      <c r="EP580" s="36">
        <f t="shared" ca="1" si="1323"/>
        <v>0</v>
      </c>
      <c r="EQ580" s="36">
        <f t="shared" si="1324"/>
        <v>0.96493896830967052</v>
      </c>
      <c r="ER580" s="36">
        <f t="shared" si="1325"/>
        <v>4.0387547714593429E-3</v>
      </c>
      <c r="ES580" s="36">
        <f t="shared" si="1326"/>
        <v>-3.6883150810654124E-3</v>
      </c>
      <c r="ET580" s="36">
        <f t="shared" ca="1" si="1327"/>
        <v>0</v>
      </c>
      <c r="EU580" s="36">
        <f t="shared" ca="1" si="1359"/>
        <v>4.0387547714593429E-3</v>
      </c>
      <c r="EV580" s="36">
        <f t="shared" si="1328"/>
        <v>1.0873717362904522E-2</v>
      </c>
      <c r="EW580" s="36">
        <f t="shared" si="1329"/>
        <v>1.2613371541514034</v>
      </c>
      <c r="EX580" s="36">
        <f t="shared" ca="1" si="1360"/>
        <v>2.241188594595438</v>
      </c>
      <c r="EY580" s="36">
        <f t="shared" si="1330"/>
        <v>0</v>
      </c>
      <c r="EZ580" s="36">
        <f t="shared" si="1331"/>
        <v>0</v>
      </c>
      <c r="FA580" s="36">
        <f t="shared" si="1332"/>
        <v>0</v>
      </c>
      <c r="FB580" s="36">
        <f t="shared" si="1333"/>
        <v>0</v>
      </c>
      <c r="FC580" s="36">
        <f t="shared" si="1361"/>
        <v>0</v>
      </c>
      <c r="FD580" s="36">
        <f t="shared" si="1334"/>
        <v>0</v>
      </c>
      <c r="FE580" s="36">
        <f t="shared" si="1335"/>
        <v>0</v>
      </c>
      <c r="FF580" s="36">
        <f t="shared" si="1362"/>
        <v>0</v>
      </c>
      <c r="FG580" s="36">
        <f t="shared" ca="1" si="1336"/>
        <v>2.241188594595438</v>
      </c>
      <c r="FH580" s="36">
        <f t="shared" ca="1" si="1337"/>
        <v>1.9532639823784548E-2</v>
      </c>
      <c r="FI580" s="36">
        <f t="shared" ca="1" si="1338"/>
        <v>-9.3448452090040976E-2</v>
      </c>
      <c r="FJ580" s="36">
        <f t="shared" ca="1" si="1339"/>
        <v>2.2535410587945885</v>
      </c>
      <c r="FK580" s="36">
        <f t="shared" si="1340"/>
        <v>0</v>
      </c>
      <c r="FL580" s="36">
        <f t="shared" si="1341"/>
        <v>0</v>
      </c>
      <c r="FM580" s="36">
        <f t="shared" ca="1" si="1342"/>
        <v>0</v>
      </c>
      <c r="FN580" s="36">
        <f t="shared" ca="1" si="1364"/>
        <v>2.2535410587945885</v>
      </c>
    </row>
    <row r="581" spans="2:170" x14ac:dyDescent="0.25">
      <c r="B581" s="2">
        <v>573</v>
      </c>
      <c r="C581" s="2">
        <f t="shared" si="1370"/>
        <v>48</v>
      </c>
      <c r="D581" s="2">
        <f t="shared" si="1367"/>
        <v>597</v>
      </c>
      <c r="E581" s="2">
        <f t="shared" si="1365"/>
        <v>50</v>
      </c>
      <c r="F581" s="189">
        <f t="shared" si="1369"/>
        <v>63158</v>
      </c>
      <c r="G581" s="2">
        <f t="shared" si="1368"/>
        <v>11</v>
      </c>
      <c r="H581" s="187">
        <f t="shared" si="1219"/>
        <v>82.333333333333343</v>
      </c>
      <c r="I581" s="186">
        <f t="shared" si="1366"/>
        <v>82</v>
      </c>
      <c r="J581" s="2">
        <f t="shared" si="1220"/>
        <v>0</v>
      </c>
      <c r="K581" s="2">
        <f t="shared" si="1221"/>
        <v>1</v>
      </c>
      <c r="L581">
        <f t="shared" si="1222"/>
        <v>2</v>
      </c>
      <c r="M581" s="190">
        <f t="shared" si="1343"/>
        <v>6.4379902860000005E-2</v>
      </c>
      <c r="N581">
        <f t="shared" si="1223"/>
        <v>1</v>
      </c>
      <c r="O581">
        <f t="shared" si="1224"/>
        <v>100</v>
      </c>
      <c r="P581" s="58">
        <f t="shared" si="1225"/>
        <v>0.28970956287000005</v>
      </c>
      <c r="Q581" s="106">
        <f t="shared" si="1226"/>
        <v>0.28970956287000005</v>
      </c>
      <c r="R581" s="59">
        <f t="shared" si="1227"/>
        <v>0.28970956287000005</v>
      </c>
      <c r="S581" s="32">
        <f t="shared" si="1344"/>
        <v>2.8104292592491253E-2</v>
      </c>
      <c r="T581">
        <f t="shared" si="1228"/>
        <v>1</v>
      </c>
      <c r="U581" s="32">
        <f t="shared" si="1345"/>
        <v>1.2786923400000001E-3</v>
      </c>
      <c r="V581">
        <f t="shared" si="1229"/>
        <v>1</v>
      </c>
      <c r="W581">
        <f t="shared" si="1230"/>
        <v>100</v>
      </c>
      <c r="X581" s="58">
        <f t="shared" si="1231"/>
        <v>5.7541155300000002E-3</v>
      </c>
      <c r="Y581" s="58">
        <f t="shared" si="1232"/>
        <v>5.7541155300000002E-3</v>
      </c>
      <c r="Z581" s="32">
        <f t="shared" si="1233"/>
        <v>5.7541155300000002E-3</v>
      </c>
      <c r="AA581" s="32">
        <f t="shared" si="1234"/>
        <v>4.8077890826847547E-4</v>
      </c>
      <c r="AB581" s="59">
        <f t="shared" si="1235"/>
        <v>4.9056245199999996E-3</v>
      </c>
      <c r="AC581" s="59">
        <f t="shared" si="1236"/>
        <v>4.9056245199999996E-3</v>
      </c>
      <c r="AD581">
        <f t="shared" si="1237"/>
        <v>1</v>
      </c>
      <c r="AE581" s="59">
        <f t="shared" si="1238"/>
        <v>4.9056245199999996E-3</v>
      </c>
      <c r="AF581" s="59">
        <f t="shared" si="1239"/>
        <v>4.1758461800000006E-3</v>
      </c>
      <c r="AG581" s="59">
        <f t="shared" si="1240"/>
        <v>4.1758461800000006E-3</v>
      </c>
      <c r="AH581">
        <f t="shared" si="1241"/>
        <v>1</v>
      </c>
      <c r="AI581" s="59">
        <f t="shared" si="1242"/>
        <v>4.1758461800000006E-3</v>
      </c>
      <c r="AJ581" s="59">
        <f t="shared" si="1243"/>
        <v>0</v>
      </c>
      <c r="AK581" s="59">
        <f t="shared" si="1244"/>
        <v>0</v>
      </c>
      <c r="AL581" s="59">
        <f t="shared" si="1245"/>
        <v>0</v>
      </c>
      <c r="AM581" s="12">
        <f t="shared" si="1346"/>
        <v>2.6314292551832513E-4</v>
      </c>
      <c r="AN581" s="12">
        <f t="shared" si="1347"/>
        <v>0</v>
      </c>
      <c r="AO581" s="66">
        <f t="shared" si="1246"/>
        <v>7.3954457724111421E-6</v>
      </c>
      <c r="AP581" s="66">
        <f t="shared" si="1247"/>
        <v>1.2651356844927312E-7</v>
      </c>
      <c r="AQ581" s="59">
        <f t="shared" si="1248"/>
        <v>1.2908803876872293E-6</v>
      </c>
      <c r="AR581" s="59">
        <f t="shared" si="1249"/>
        <v>1.0988443803197226E-6</v>
      </c>
      <c r="AS581" s="59">
        <f t="shared" si="1250"/>
        <v>0</v>
      </c>
      <c r="AT581" s="12">
        <f t="shared" si="1251"/>
        <v>2.5323124140945777E-4</v>
      </c>
      <c r="AU581" s="59">
        <f t="shared" si="1348"/>
        <v>1.3129010682441655E-20</v>
      </c>
      <c r="AV581" s="59">
        <f t="shared" si="1349"/>
        <v>0</v>
      </c>
      <c r="AW581" s="70">
        <f t="shared" si="1252"/>
        <v>0</v>
      </c>
      <c r="AX581" s="20">
        <f t="shared" si="1253"/>
        <v>200000</v>
      </c>
      <c r="AY581" s="20">
        <f t="shared" si="1254"/>
        <v>0</v>
      </c>
      <c r="AZ581" s="20">
        <f t="shared" si="1255"/>
        <v>0</v>
      </c>
      <c r="BA581" s="20">
        <f t="shared" si="1256"/>
        <v>200000</v>
      </c>
      <c r="BB581" s="36">
        <f t="shared" si="1257"/>
        <v>1</v>
      </c>
      <c r="BC581" s="36">
        <f t="shared" si="1258"/>
        <v>0</v>
      </c>
      <c r="BD581" s="80">
        <f t="shared" si="1259"/>
        <v>1.4790891544822284</v>
      </c>
      <c r="BE581" s="36">
        <f t="shared" si="1260"/>
        <v>0</v>
      </c>
      <c r="BF581" s="36">
        <f t="shared" si="1261"/>
        <v>0</v>
      </c>
      <c r="BG581" s="36">
        <f t="shared" si="1262"/>
        <v>1.4790891544822284</v>
      </c>
      <c r="BH581" s="36">
        <f t="shared" si="1263"/>
        <v>2.5302713689854622E-2</v>
      </c>
      <c r="BI581" s="36">
        <f t="shared" si="1264"/>
        <v>0</v>
      </c>
      <c r="BJ581" s="36">
        <f t="shared" si="1265"/>
        <v>0</v>
      </c>
      <c r="BK581" s="36">
        <f t="shared" si="1266"/>
        <v>2.5302713689854622E-2</v>
      </c>
      <c r="BL581" s="68">
        <f ca="1">IF(OR(AT581=0,E581&gt;ProjTerm),0,VLOOKUP(D581,'Life Events'!$AE$5:$AI$1206,5,FALSE))</f>
        <v>2.4611968994282749E-18</v>
      </c>
      <c r="BM581" s="93">
        <f t="shared" ca="1" si="1267"/>
        <v>2.4611968994282749E-18</v>
      </c>
      <c r="BN581" s="93">
        <f t="shared" ca="1" si="1268"/>
        <v>6.2325194619533049E-22</v>
      </c>
      <c r="BO581" s="36">
        <f t="shared" ca="1" si="1269"/>
        <v>9.4889850058688247E-20</v>
      </c>
      <c r="BP581" s="36">
        <f t="shared" si="1270"/>
        <v>6.2890786821006954E-4</v>
      </c>
      <c r="BQ581" s="36">
        <f t="shared" si="1271"/>
        <v>98.364454600440382</v>
      </c>
      <c r="BR581" s="36">
        <f t="shared" si="1272"/>
        <v>154.78110000000001</v>
      </c>
      <c r="BS581" s="36">
        <f t="shared" si="1273"/>
        <v>152.24958483956223</v>
      </c>
      <c r="BT581" s="36">
        <f t="shared" si="1274"/>
        <v>3.8554351372996905E-2</v>
      </c>
      <c r="BU581" s="70" cm="1">
        <f t="array" ref="BU581">IF(AND(ActInt=1,$J581=0),INDEX(Tbl_FwdNom,$B581-IVP,MATCH(ValnDt,Tbl_FwdNom_Cols)),INDEX(Tbl_FwdNom,$B581,MATCH(StartDt,Tbl_FwdNom_Cols)))</f>
        <v>10.968505542999999</v>
      </c>
      <c r="BV581" s="70" cm="1">
        <f t="array" ref="BV581">INDEX(Tbl_FwdReal,$B581,MATCH(StartDt,Tbl_FwdReal_Cols))</f>
        <v>4.1172146280000002</v>
      </c>
      <c r="BW581" s="70" cm="1">
        <f t="array" ref="BW581">IF(RunType&lt;&gt;"OPN",INDEX(Tbl_FwdReal,$B581,MATCH(ValnDt,Tbl_FwdReal_Cols)),IF(AND($J581=0,ActInt=1),INDEX(Tbl_FwdReal,$B581-IVP,MATCH(ValnDt,Tbl_FwdReal_Cols)),-999))*$K581</f>
        <v>4.1172146280000002</v>
      </c>
      <c r="BX581" s="70">
        <f t="shared" si="1275"/>
        <v>4.1172146280000002E-2</v>
      </c>
      <c r="BY581" s="70">
        <f t="shared" si="1350"/>
        <v>6.5803632372215537E-2</v>
      </c>
      <c r="BZ581" s="64">
        <f t="shared" si="1363"/>
        <v>5.3248853234104665E-3</v>
      </c>
      <c r="CA581" s="70" cm="1">
        <f t="array" ref="CA581">IF($J581=1,CA580*(1+INDEX(Tbl_CPI,$B581,MATCH(IF(RunType="OPN",StartDt,ValnDt),Tbl_CPI_Cols))),0)</f>
        <v>0</v>
      </c>
      <c r="CB581" s="70">
        <f t="shared" si="1351"/>
        <v>25.891911729452787</v>
      </c>
      <c r="CC581" s="70">
        <f t="shared" si="1352"/>
        <v>24.681870855399705</v>
      </c>
      <c r="CD581" s="36">
        <f t="shared" si="1276"/>
        <v>127.20684568397287</v>
      </c>
      <c r="CE581" s="36">
        <f t="shared" si="1277"/>
        <v>1.575783203089469</v>
      </c>
      <c r="CF581" s="36">
        <f t="shared" si="1278"/>
        <v>0</v>
      </c>
      <c r="CG581" s="36">
        <f t="shared" si="1279"/>
        <v>3.3888237721282355E-2</v>
      </c>
      <c r="CH581" s="36">
        <f t="shared" si="1280"/>
        <v>3.3473581519238751E-2</v>
      </c>
      <c r="CI581" s="36">
        <f t="shared" si="1281"/>
        <v>0</v>
      </c>
      <c r="CJ581" s="36">
        <f t="shared" si="1282"/>
        <v>0</v>
      </c>
      <c r="CK581" s="36">
        <f t="shared" si="1283"/>
        <v>0</v>
      </c>
      <c r="CL581" s="36">
        <f t="shared" si="1284"/>
        <v>4.146562020435999E-4</v>
      </c>
      <c r="CM581" s="36">
        <f t="shared" si="1285"/>
        <v>3.3888237721282355E-2</v>
      </c>
      <c r="CN581" s="36">
        <f t="shared" ca="1" si="1286"/>
        <v>1.4652086089308762</v>
      </c>
      <c r="CO581" s="20">
        <f t="shared" si="1287"/>
        <v>120000</v>
      </c>
      <c r="CP581" s="20">
        <f t="shared" si="1288"/>
        <v>2</v>
      </c>
      <c r="CQ581" s="64">
        <f t="shared" si="1289"/>
        <v>7.4493527309999988E-2</v>
      </c>
      <c r="CR581" s="64">
        <f t="shared" si="1290"/>
        <v>0.33522087289500002</v>
      </c>
      <c r="CS581" s="36">
        <f t="shared" si="1291"/>
        <v>1.0563407794382369</v>
      </c>
      <c r="CT581" s="36">
        <f t="shared" si="1292"/>
        <v>0.88745349268933704</v>
      </c>
      <c r="CU581" s="36">
        <f t="shared" si="1293"/>
        <v>1.5181628213912774E-2</v>
      </c>
      <c r="CV581" s="36">
        <f t="shared" si="1353"/>
        <v>0.90263512090324982</v>
      </c>
      <c r="CW581" s="36">
        <f t="shared" si="1294"/>
        <v>0</v>
      </c>
      <c r="CX581" s="36">
        <f t="shared" si="1295"/>
        <v>0</v>
      </c>
      <c r="CY581" s="36">
        <f t="shared" si="1296"/>
        <v>0</v>
      </c>
      <c r="CZ581" s="36">
        <f t="shared" si="1354"/>
        <v>0</v>
      </c>
      <c r="DA581" s="64">
        <f t="shared" si="1297"/>
        <v>8.7107397090628869E-3</v>
      </c>
      <c r="DB581" s="70">
        <f t="shared" si="1355"/>
        <v>0.99136448204013838</v>
      </c>
      <c r="DC581" s="70">
        <f>PRODUCT($DB$8:DB581)</f>
        <v>4.0871131964355526E-3</v>
      </c>
      <c r="DD581" s="36">
        <f t="shared" si="1298"/>
        <v>0.64108165439620357</v>
      </c>
      <c r="DE581" s="36">
        <f t="shared" si="1299"/>
        <v>34.520408070413943</v>
      </c>
      <c r="DF581" s="36">
        <f t="shared" si="1300"/>
        <v>0.44175628393214805</v>
      </c>
      <c r="DG581" s="36">
        <f t="shared" si="1301"/>
        <v>1.4615859549160195E-2</v>
      </c>
      <c r="DH581" s="36">
        <f t="shared" ca="1" si="1302"/>
        <v>9.2212098273946324E-19</v>
      </c>
      <c r="DI581" s="36">
        <f t="shared" si="1303"/>
        <v>0.63028511897591832</v>
      </c>
      <c r="DJ581" s="36">
        <f t="shared" ca="1" si="1304"/>
        <v>34.93675195937665</v>
      </c>
      <c r="DK581" s="36">
        <f t="shared" si="1305"/>
        <v>0</v>
      </c>
      <c r="DL581" s="36">
        <f t="shared" si="1306"/>
        <v>0</v>
      </c>
      <c r="DM581" s="36">
        <f t="shared" ca="1" si="1307"/>
        <v>34.93675195937665</v>
      </c>
      <c r="DN581" s="36">
        <f t="shared" ca="1" si="1356"/>
        <v>34.936751959381262</v>
      </c>
      <c r="DO581" s="64" cm="1">
        <f t="array" ref="DO581">IFERROR(INDEX(Tbl_FwdNom,$B581,MATCH(LIDt,Tbl_FwdNom_Cols,0)),0)</f>
        <v>8.2662004810000003</v>
      </c>
      <c r="DP581" s="64">
        <f t="shared" ca="1" si="1357"/>
        <v>8.2045211640000009</v>
      </c>
      <c r="DQ581" s="64">
        <f t="shared" ca="1" si="1308"/>
        <v>6.5927173155568841E-3</v>
      </c>
      <c r="DR581" s="70">
        <f t="shared" ca="1" si="1309"/>
        <v>0.99345046193743702</v>
      </c>
      <c r="DS581" s="70">
        <f ca="1">PRODUCT($DR$8:DR581)</f>
        <v>9.1431057782008027E-3</v>
      </c>
      <c r="DT581" s="36">
        <f t="shared" ca="1" si="1310"/>
        <v>35.897006850800679</v>
      </c>
      <c r="DU581" s="36">
        <f t="shared" ca="1" si="1311"/>
        <v>0.45622823927122741</v>
      </c>
      <c r="DV581" s="36">
        <f t="shared" ca="1" si="1312"/>
        <v>1.5197393755402442E-2</v>
      </c>
      <c r="DW581" s="36">
        <f t="shared" ca="1" si="1313"/>
        <v>9.4053737305573056E-19</v>
      </c>
      <c r="DX581" s="36">
        <f t="shared" ca="1" si="1314"/>
        <v>0.66126077249407067</v>
      </c>
      <c r="DY581" s="36">
        <f t="shared" ca="1" si="1315"/>
        <v>7.2432120987663152E-3</v>
      </c>
      <c r="DZ581" s="36">
        <f t="shared" ca="1" si="1316"/>
        <v>0.64290173410292784</v>
      </c>
      <c r="EA581" s="36">
        <f t="shared" ca="1" si="1317"/>
        <v>0</v>
      </c>
      <c r="EB581" s="36">
        <f t="shared" ca="1" si="1318"/>
        <v>36.32692187002413</v>
      </c>
      <c r="EC581" s="36">
        <f t="shared" ca="1" si="1319"/>
        <v>0</v>
      </c>
      <c r="ED581" s="36">
        <f t="shared" ca="1" si="1320"/>
        <v>0</v>
      </c>
      <c r="EE581" s="36">
        <f t="shared" ca="1" si="1358"/>
        <v>0</v>
      </c>
      <c r="EF581" s="36">
        <f t="shared" ca="1" si="1321"/>
        <v>36.32692187002413</v>
      </c>
      <c r="EG581" s="64"/>
      <c r="EH581" s="64"/>
      <c r="EI581" s="64"/>
      <c r="EJ581" s="70"/>
      <c r="EK581" s="70"/>
      <c r="EL581" s="70"/>
      <c r="EM581" s="70"/>
      <c r="EN581" s="70"/>
      <c r="EO581" s="36">
        <f t="shared" ca="1" si="1322"/>
        <v>0.31434978426179322</v>
      </c>
      <c r="EP581" s="36">
        <f t="shared" ca="1" si="1323"/>
        <v>0</v>
      </c>
      <c r="EQ581" s="36">
        <f t="shared" si="1324"/>
        <v>0.93318993983738308</v>
      </c>
      <c r="ER581" s="36">
        <f t="shared" si="1325"/>
        <v>3.8428293501306192E-3</v>
      </c>
      <c r="ES581" s="36">
        <f t="shared" si="1326"/>
        <v>-3.509389960046066E-3</v>
      </c>
      <c r="ET581" s="36">
        <f t="shared" ca="1" si="1327"/>
        <v>0</v>
      </c>
      <c r="EU581" s="36">
        <f t="shared" ca="1" si="1359"/>
        <v>3.8428293501306192E-3</v>
      </c>
      <c r="EV581" s="36">
        <f t="shared" si="1328"/>
        <v>1.0404166881745003E-2</v>
      </c>
      <c r="EW581" s="36">
        <f t="shared" si="1329"/>
        <v>1.219835846259923</v>
      </c>
      <c r="EX581" s="36">
        <f t="shared" ca="1" si="1360"/>
        <v>2.1672727823291815</v>
      </c>
      <c r="EY581" s="36">
        <f t="shared" si="1330"/>
        <v>0</v>
      </c>
      <c r="EZ581" s="36">
        <f t="shared" si="1331"/>
        <v>0</v>
      </c>
      <c r="FA581" s="36">
        <f t="shared" si="1332"/>
        <v>0</v>
      </c>
      <c r="FB581" s="36">
        <f t="shared" si="1333"/>
        <v>0</v>
      </c>
      <c r="FC581" s="36">
        <f t="shared" si="1361"/>
        <v>0</v>
      </c>
      <c r="FD581" s="36">
        <f t="shared" si="1334"/>
        <v>0</v>
      </c>
      <c r="FE581" s="36">
        <f t="shared" si="1335"/>
        <v>0</v>
      </c>
      <c r="FF581" s="36">
        <f t="shared" si="1362"/>
        <v>0</v>
      </c>
      <c r="FG581" s="36">
        <f t="shared" ca="1" si="1336"/>
        <v>2.1672727823291815</v>
      </c>
      <c r="FH581" s="36">
        <f t="shared" ca="1" si="1337"/>
        <v>1.8878549085406007E-2</v>
      </c>
      <c r="FI581" s="36">
        <f t="shared" ca="1" si="1338"/>
        <v>-8.9928617456398935E-2</v>
      </c>
      <c r="FJ581" s="36">
        <f t="shared" ca="1" si="1339"/>
        <v>2.1784694004978231</v>
      </c>
      <c r="FK581" s="36">
        <f t="shared" si="1340"/>
        <v>0</v>
      </c>
      <c r="FL581" s="36">
        <f t="shared" si="1341"/>
        <v>0</v>
      </c>
      <c r="FM581" s="36">
        <f t="shared" ca="1" si="1342"/>
        <v>0</v>
      </c>
      <c r="FN581" s="36">
        <f t="shared" ca="1" si="1364"/>
        <v>2.1784694004978231</v>
      </c>
    </row>
    <row r="582" spans="2:170" x14ac:dyDescent="0.25">
      <c r="B582" s="2">
        <v>574</v>
      </c>
      <c r="C582" s="2">
        <f t="shared" si="1370"/>
        <v>48</v>
      </c>
      <c r="D582" s="2">
        <f t="shared" si="1367"/>
        <v>598</v>
      </c>
      <c r="E582" s="2">
        <f t="shared" si="1365"/>
        <v>50</v>
      </c>
      <c r="F582" s="189">
        <f t="shared" si="1369"/>
        <v>63189</v>
      </c>
      <c r="G582" s="2">
        <f t="shared" si="1368"/>
        <v>12</v>
      </c>
      <c r="H582" s="187">
        <f t="shared" si="1219"/>
        <v>82.416666666666671</v>
      </c>
      <c r="I582" s="186">
        <f t="shared" si="1366"/>
        <v>82</v>
      </c>
      <c r="J582" s="2">
        <f t="shared" si="1220"/>
        <v>0</v>
      </c>
      <c r="K582" s="2">
        <f t="shared" si="1221"/>
        <v>1</v>
      </c>
      <c r="L582">
        <f t="shared" si="1222"/>
        <v>2</v>
      </c>
      <c r="M582" s="190">
        <f t="shared" si="1343"/>
        <v>6.4379902860000005E-2</v>
      </c>
      <c r="N582">
        <f t="shared" si="1223"/>
        <v>1</v>
      </c>
      <c r="O582">
        <f t="shared" si="1224"/>
        <v>100</v>
      </c>
      <c r="P582" s="58">
        <f t="shared" si="1225"/>
        <v>0.28970956287000005</v>
      </c>
      <c r="Q582" s="106">
        <f t="shared" si="1226"/>
        <v>0.28970956287000005</v>
      </c>
      <c r="R582" s="59">
        <f t="shared" si="1227"/>
        <v>0.28970956287000005</v>
      </c>
      <c r="S582" s="32">
        <f t="shared" si="1344"/>
        <v>2.8104292592491253E-2</v>
      </c>
      <c r="T582">
        <f t="shared" si="1228"/>
        <v>1</v>
      </c>
      <c r="U582" s="32">
        <f t="shared" si="1345"/>
        <v>1.2786923400000001E-3</v>
      </c>
      <c r="V582">
        <f t="shared" si="1229"/>
        <v>1</v>
      </c>
      <c r="W582">
        <f t="shared" si="1230"/>
        <v>100</v>
      </c>
      <c r="X582" s="58">
        <f t="shared" si="1231"/>
        <v>5.7541155300000002E-3</v>
      </c>
      <c r="Y582" s="58">
        <f t="shared" si="1232"/>
        <v>5.7541155300000002E-3</v>
      </c>
      <c r="Z582" s="32">
        <f t="shared" si="1233"/>
        <v>5.7541155300000002E-3</v>
      </c>
      <c r="AA582" s="32">
        <f t="shared" si="1234"/>
        <v>4.8077890826847547E-4</v>
      </c>
      <c r="AB582" s="59">
        <f t="shared" si="1235"/>
        <v>4.9056245199999996E-3</v>
      </c>
      <c r="AC582" s="59">
        <f t="shared" si="1236"/>
        <v>4.9056245199999996E-3</v>
      </c>
      <c r="AD582">
        <f t="shared" si="1237"/>
        <v>1</v>
      </c>
      <c r="AE582" s="59">
        <f t="shared" si="1238"/>
        <v>4.9056245199999996E-3</v>
      </c>
      <c r="AF582" s="59">
        <f t="shared" si="1239"/>
        <v>4.1758461800000006E-3</v>
      </c>
      <c r="AG582" s="59">
        <f t="shared" si="1240"/>
        <v>4.1758461800000006E-3</v>
      </c>
      <c r="AH582">
        <f t="shared" si="1241"/>
        <v>1</v>
      </c>
      <c r="AI582" s="59">
        <f t="shared" si="1242"/>
        <v>4.1758461800000006E-3</v>
      </c>
      <c r="AJ582" s="59">
        <f t="shared" si="1243"/>
        <v>0</v>
      </c>
      <c r="AK582" s="59">
        <f t="shared" si="1244"/>
        <v>0</v>
      </c>
      <c r="AL582" s="59">
        <f t="shared" si="1245"/>
        <v>0</v>
      </c>
      <c r="AM582" s="12">
        <f t="shared" si="1346"/>
        <v>2.5323124140945777E-4</v>
      </c>
      <c r="AN582" s="12">
        <f t="shared" si="1347"/>
        <v>0</v>
      </c>
      <c r="AO582" s="66">
        <f t="shared" si="1246"/>
        <v>7.1168849021311885E-6</v>
      </c>
      <c r="AP582" s="66">
        <f t="shared" si="1247"/>
        <v>1.2174823978430987E-7</v>
      </c>
      <c r="AQ582" s="59">
        <f t="shared" si="1248"/>
        <v>1.2422573870882753E-6</v>
      </c>
      <c r="AR582" s="59">
        <f t="shared" si="1249"/>
        <v>1.0574547120963422E-6</v>
      </c>
      <c r="AS582" s="59">
        <f t="shared" si="1250"/>
        <v>0</v>
      </c>
      <c r="AT582" s="12">
        <f t="shared" si="1251"/>
        <v>2.4369289616835765E-4</v>
      </c>
      <c r="AU582" s="59">
        <f t="shared" si="1348"/>
        <v>0</v>
      </c>
      <c r="AV582" s="59">
        <f t="shared" si="1349"/>
        <v>-1.249373597200093E-20</v>
      </c>
      <c r="AW582" s="70">
        <f t="shared" si="1252"/>
        <v>0</v>
      </c>
      <c r="AX582" s="20">
        <f t="shared" si="1253"/>
        <v>200000</v>
      </c>
      <c r="AY582" s="20">
        <f t="shared" si="1254"/>
        <v>0</v>
      </c>
      <c r="AZ582" s="20">
        <f t="shared" si="1255"/>
        <v>0</v>
      </c>
      <c r="BA582" s="20">
        <f t="shared" si="1256"/>
        <v>200000</v>
      </c>
      <c r="BB582" s="36">
        <f t="shared" si="1257"/>
        <v>1</v>
      </c>
      <c r="BC582" s="36">
        <f t="shared" si="1258"/>
        <v>0</v>
      </c>
      <c r="BD582" s="80">
        <f t="shared" si="1259"/>
        <v>1.4233769804262377</v>
      </c>
      <c r="BE582" s="36">
        <f t="shared" si="1260"/>
        <v>0</v>
      </c>
      <c r="BF582" s="36">
        <f t="shared" si="1261"/>
        <v>0</v>
      </c>
      <c r="BG582" s="36">
        <f t="shared" si="1262"/>
        <v>1.4233769804262377</v>
      </c>
      <c r="BH582" s="36">
        <f t="shared" si="1263"/>
        <v>2.4349647956861974E-2</v>
      </c>
      <c r="BI582" s="36">
        <f t="shared" si="1264"/>
        <v>0</v>
      </c>
      <c r="BJ582" s="36">
        <f t="shared" si="1265"/>
        <v>0</v>
      </c>
      <c r="BK582" s="36">
        <f t="shared" si="1266"/>
        <v>2.4349647956861974E-2</v>
      </c>
      <c r="BL582" s="68">
        <f ca="1">IF(OR(AT582=0,E582&gt;ProjTerm),0,VLOOKUP(D582,'Life Events'!$AE$5:$AI$1206,5,FALSE))</f>
        <v>2.3684921225515806E-18</v>
      </c>
      <c r="BM582" s="93">
        <f t="shared" ca="1" si="1267"/>
        <v>2.3684921225515806E-18</v>
      </c>
      <c r="BN582" s="93">
        <f t="shared" ca="1" si="1268"/>
        <v>5.7718470489653531E-22</v>
      </c>
      <c r="BO582" s="36">
        <f t="shared" ca="1" si="1269"/>
        <v>8.7876131696242745E-20</v>
      </c>
      <c r="BP582" s="36">
        <f t="shared" si="1270"/>
        <v>6.0521908345174524E-4</v>
      </c>
      <c r="BQ582" s="36">
        <f t="shared" si="1271"/>
        <v>98.364454600440382</v>
      </c>
      <c r="BR582" s="36">
        <f t="shared" si="1272"/>
        <v>154.78110000000001</v>
      </c>
      <c r="BS582" s="36">
        <f t="shared" si="1273"/>
        <v>152.24958483956223</v>
      </c>
      <c r="BT582" s="36">
        <f t="shared" si="1274"/>
        <v>3.7102142269982999E-2</v>
      </c>
      <c r="BU582" s="70" cm="1">
        <f t="array" ref="BU582">IF(AND(ActInt=1,$J582=0),INDEX(Tbl_FwdNom,$B582-IVP,MATCH(ValnDt,Tbl_FwdNom_Cols)),INDEX(Tbl_FwdNom,$B582,MATCH(StartDt,Tbl_FwdNom_Cols)))</f>
        <v>10.962480355</v>
      </c>
      <c r="BV582" s="70" cm="1">
        <f t="array" ref="BV582">INDEX(Tbl_FwdReal,$B582,MATCH(StartDt,Tbl_FwdReal_Cols))</f>
        <v>4.1138105019999998</v>
      </c>
      <c r="BW582" s="70" cm="1">
        <f t="array" ref="BW582">IF(RunType&lt;&gt;"OPN",INDEX(Tbl_FwdReal,$B582,MATCH(ValnDt,Tbl_FwdReal_Cols)),IF(AND($J582=0,ActInt=1),INDEX(Tbl_FwdReal,$B582-IVP,MATCH(ValnDt,Tbl_FwdReal_Cols)),-999))*$K582</f>
        <v>4.1138105019999998</v>
      </c>
      <c r="BX582" s="70">
        <f t="shared" si="1275"/>
        <v>4.1138105019999996E-2</v>
      </c>
      <c r="BY582" s="70">
        <f t="shared" si="1350"/>
        <v>6.5780608931496731E-2</v>
      </c>
      <c r="BZ582" s="64">
        <f t="shared" si="1363"/>
        <v>5.3230755570232713E-3</v>
      </c>
      <c r="CA582" s="70" cm="1">
        <f t="array" ref="CA582">IF($J582=1,CA581*(1+INDEX(Tbl_CPI,$B582,MATCH(IF(RunType="OPN",StartDt,ValnDt),Tbl_CPI_Cols))),0)</f>
        <v>0</v>
      </c>
      <c r="CB582" s="70">
        <f t="shared" si="1351"/>
        <v>26.029736331904441</v>
      </c>
      <c r="CC582" s="70">
        <f t="shared" si="1352"/>
        <v>24.681870855399705</v>
      </c>
      <c r="CD582" s="36">
        <f t="shared" si="1276"/>
        <v>127.20684568397287</v>
      </c>
      <c r="CE582" s="36">
        <f t="shared" si="1277"/>
        <v>1.575783203089469</v>
      </c>
      <c r="CF582" s="36">
        <f t="shared" si="1278"/>
        <v>0</v>
      </c>
      <c r="CG582" s="36">
        <f t="shared" si="1279"/>
        <v>3.2611784985044294E-2</v>
      </c>
      <c r="CH582" s="36">
        <f t="shared" si="1280"/>
        <v>3.2212747448333773E-2</v>
      </c>
      <c r="CI582" s="36">
        <f t="shared" si="1281"/>
        <v>0</v>
      </c>
      <c r="CJ582" s="36">
        <f t="shared" si="1282"/>
        <v>0</v>
      </c>
      <c r="CK582" s="36">
        <f t="shared" si="1283"/>
        <v>0</v>
      </c>
      <c r="CL582" s="36">
        <f t="shared" si="1284"/>
        <v>3.9903753671051792E-4</v>
      </c>
      <c r="CM582" s="36">
        <f t="shared" si="1285"/>
        <v>3.2611784985044294E-2</v>
      </c>
      <c r="CN582" s="36">
        <f t="shared" ca="1" si="1286"/>
        <v>1.4100192670296647</v>
      </c>
      <c r="CO582" s="20">
        <f t="shared" si="1287"/>
        <v>120000</v>
      </c>
      <c r="CP582" s="20">
        <f t="shared" si="1288"/>
        <v>2</v>
      </c>
      <c r="CQ582" s="64">
        <f t="shared" si="1289"/>
        <v>7.4493527309999988E-2</v>
      </c>
      <c r="CR582" s="64">
        <f t="shared" si="1290"/>
        <v>0.33522087289500002</v>
      </c>
      <c r="CS582" s="36">
        <f t="shared" si="1291"/>
        <v>1.0165520748911432</v>
      </c>
      <c r="CT582" s="36">
        <f t="shared" si="1292"/>
        <v>0.85402618825574261</v>
      </c>
      <c r="CU582" s="36">
        <f t="shared" si="1293"/>
        <v>1.4609788774117184E-2</v>
      </c>
      <c r="CV582" s="36">
        <f t="shared" si="1353"/>
        <v>0.86863597702985984</v>
      </c>
      <c r="CW582" s="36">
        <f t="shared" si="1294"/>
        <v>0</v>
      </c>
      <c r="CX582" s="36">
        <f t="shared" si="1295"/>
        <v>0</v>
      </c>
      <c r="CY582" s="36">
        <f t="shared" si="1296"/>
        <v>0</v>
      </c>
      <c r="CZ582" s="36">
        <f t="shared" si="1354"/>
        <v>0</v>
      </c>
      <c r="DA582" s="64">
        <f t="shared" si="1297"/>
        <v>8.7061754837842731E-3</v>
      </c>
      <c r="DB582" s="70">
        <f t="shared" si="1355"/>
        <v>0.99136896779717965</v>
      </c>
      <c r="DC582" s="70">
        <f>PRODUCT($DB$8:DB582)</f>
        <v>4.0518371908205451E-3</v>
      </c>
      <c r="DD582" s="36">
        <f t="shared" si="1298"/>
        <v>0.6095608815088287</v>
      </c>
      <c r="DE582" s="36">
        <f t="shared" si="1299"/>
        <v>33.397571820420566</v>
      </c>
      <c r="DF582" s="36">
        <f t="shared" si="1300"/>
        <v>0.4212526437042638</v>
      </c>
      <c r="DG582" s="36">
        <f t="shared" si="1301"/>
        <v>1.4137888703789781E-2</v>
      </c>
      <c r="DH582" s="36">
        <f t="shared" ca="1" si="1302"/>
        <v>8.4227299813622985E-19</v>
      </c>
      <c r="DI582" s="36">
        <f t="shared" si="1303"/>
        <v>0.60287678291857705</v>
      </c>
      <c r="DJ582" s="36">
        <f t="shared" ca="1" si="1304"/>
        <v>33.798002476830789</v>
      </c>
      <c r="DK582" s="36">
        <f t="shared" si="1305"/>
        <v>0</v>
      </c>
      <c r="DL582" s="36">
        <f t="shared" si="1306"/>
        <v>0</v>
      </c>
      <c r="DM582" s="36">
        <f t="shared" ca="1" si="1307"/>
        <v>33.798002476830789</v>
      </c>
      <c r="DN582" s="36">
        <f t="shared" ca="1" si="1356"/>
        <v>33.798002476835407</v>
      </c>
      <c r="DO582" s="64" cm="1">
        <f t="array" ref="DO582">IFERROR(INDEX(Tbl_FwdNom,$B582,MATCH(LIDt,Tbl_FwdNom_Cols,0)),0)</f>
        <v>8.2644866920000002</v>
      </c>
      <c r="DP582" s="64">
        <f t="shared" ca="1" si="1357"/>
        <v>8.2028083519999999</v>
      </c>
      <c r="DQ582" s="64">
        <f t="shared" ca="1" si="1308"/>
        <v>6.5913894931950434E-3</v>
      </c>
      <c r="DR582" s="70">
        <f t="shared" ca="1" si="1309"/>
        <v>0.9934517724252403</v>
      </c>
      <c r="DS582" s="70">
        <f ca="1">PRODUCT($DR$8:DR582)</f>
        <v>9.0832346408250431E-3</v>
      </c>
      <c r="DT582" s="36">
        <f t="shared" ca="1" si="1310"/>
        <v>34.710241024167956</v>
      </c>
      <c r="DU582" s="36">
        <f t="shared" ca="1" si="1311"/>
        <v>0.43488576933719669</v>
      </c>
      <c r="DV582" s="36">
        <f t="shared" ca="1" si="1312"/>
        <v>1.4692346613474003E-2</v>
      </c>
      <c r="DW582" s="36">
        <f t="shared" ca="1" si="1313"/>
        <v>8.5886068951820456E-19</v>
      </c>
      <c r="DX582" s="36">
        <f t="shared" ca="1" si="1314"/>
        <v>0.62851725753216714</v>
      </c>
      <c r="DY582" s="36">
        <f t="shared" ca="1" si="1315"/>
        <v>6.889287182353725E-3</v>
      </c>
      <c r="DZ582" s="36">
        <f t="shared" ca="1" si="1316"/>
        <v>0.61471427562483905</v>
      </c>
      <c r="EA582" s="36">
        <f t="shared" ca="1" si="1317"/>
        <v>0</v>
      </c>
      <c r="EB582" s="36">
        <f t="shared" ca="1" si="1318"/>
        <v>35.123520752166712</v>
      </c>
      <c r="EC582" s="36">
        <f t="shared" ca="1" si="1319"/>
        <v>0</v>
      </c>
      <c r="ED582" s="36">
        <f t="shared" ca="1" si="1320"/>
        <v>0</v>
      </c>
      <c r="EE582" s="36">
        <f t="shared" ca="1" si="1358"/>
        <v>0</v>
      </c>
      <c r="EF582" s="36">
        <f t="shared" ca="1" si="1321"/>
        <v>35.123520752166712</v>
      </c>
      <c r="EG582" s="64"/>
      <c r="EH582" s="64"/>
      <c r="EI582" s="64"/>
      <c r="EJ582" s="70"/>
      <c r="EK582" s="70"/>
      <c r="EL582" s="70"/>
      <c r="EM582" s="70"/>
      <c r="EN582" s="70"/>
      <c r="EO582" s="36">
        <f t="shared" ca="1" si="1322"/>
        <v>0.30388156946885791</v>
      </c>
      <c r="EP582" s="36">
        <f t="shared" ca="1" si="1323"/>
        <v>0</v>
      </c>
      <c r="EQ582" s="36">
        <f t="shared" si="1324"/>
        <v>0.90267257047330285</v>
      </c>
      <c r="ER582" s="36">
        <f t="shared" si="1325"/>
        <v>3.653884696419557E-3</v>
      </c>
      <c r="ES582" s="36">
        <f t="shared" si="1326"/>
        <v>-3.3368398907291852E-3</v>
      </c>
      <c r="ET582" s="36">
        <f t="shared" ca="1" si="1327"/>
        <v>0</v>
      </c>
      <c r="EU582" s="36">
        <f t="shared" ca="1" si="1359"/>
        <v>3.653884696419557E-3</v>
      </c>
      <c r="EV582" s="36">
        <f t="shared" si="1328"/>
        <v>9.9517352857795855E-3</v>
      </c>
      <c r="EW582" s="36">
        <f t="shared" si="1329"/>
        <v>1.1799445235026864</v>
      </c>
      <c r="EX582" s="36">
        <f t="shared" ca="1" si="1360"/>
        <v>2.0962227139581886</v>
      </c>
      <c r="EY582" s="36">
        <f t="shared" si="1330"/>
        <v>0</v>
      </c>
      <c r="EZ582" s="36">
        <f t="shared" si="1331"/>
        <v>0</v>
      </c>
      <c r="FA582" s="36">
        <f t="shared" si="1332"/>
        <v>0</v>
      </c>
      <c r="FB582" s="36">
        <f t="shared" si="1333"/>
        <v>0</v>
      </c>
      <c r="FC582" s="36">
        <f t="shared" si="1361"/>
        <v>0</v>
      </c>
      <c r="FD582" s="36">
        <f t="shared" si="1334"/>
        <v>0</v>
      </c>
      <c r="FE582" s="36">
        <f t="shared" si="1335"/>
        <v>0</v>
      </c>
      <c r="FF582" s="36">
        <f t="shared" si="1362"/>
        <v>0</v>
      </c>
      <c r="FG582" s="36">
        <f t="shared" ca="1" si="1336"/>
        <v>2.0962227139581886</v>
      </c>
      <c r="FH582" s="36">
        <f t="shared" ca="1" si="1337"/>
        <v>1.8250082800814516E-2</v>
      </c>
      <c r="FI582" s="36">
        <f t="shared" ca="1" si="1338"/>
        <v>-8.6541363290332671E-2</v>
      </c>
      <c r="FJ582" s="36">
        <f t="shared" ca="1" si="1339"/>
        <v>2.106287177525179</v>
      </c>
      <c r="FK582" s="36">
        <f t="shared" si="1340"/>
        <v>0</v>
      </c>
      <c r="FL582" s="36">
        <f t="shared" si="1341"/>
        <v>0</v>
      </c>
      <c r="FM582" s="36">
        <f t="shared" ca="1" si="1342"/>
        <v>0</v>
      </c>
      <c r="FN582" s="36">
        <f t="shared" ca="1" si="1364"/>
        <v>2.106287177525179</v>
      </c>
    </row>
    <row r="583" spans="2:170" x14ac:dyDescent="0.25">
      <c r="B583" s="2">
        <v>575</v>
      </c>
      <c r="C583" s="2">
        <f t="shared" si="1370"/>
        <v>48</v>
      </c>
      <c r="D583" s="2">
        <f t="shared" si="1367"/>
        <v>599</v>
      </c>
      <c r="E583" s="2">
        <f t="shared" si="1365"/>
        <v>50</v>
      </c>
      <c r="F583" s="189">
        <f t="shared" si="1369"/>
        <v>63220</v>
      </c>
      <c r="G583" s="2">
        <f t="shared" si="1368"/>
        <v>1</v>
      </c>
      <c r="H583" s="187">
        <f t="shared" si="1219"/>
        <v>82.5</v>
      </c>
      <c r="I583" s="186">
        <f t="shared" si="1366"/>
        <v>82</v>
      </c>
      <c r="J583" s="2">
        <f t="shared" si="1220"/>
        <v>0</v>
      </c>
      <c r="K583" s="2">
        <f t="shared" si="1221"/>
        <v>1</v>
      </c>
      <c r="L583">
        <f t="shared" si="1222"/>
        <v>2</v>
      </c>
      <c r="M583" s="190">
        <f t="shared" si="1343"/>
        <v>6.4379902860000005E-2</v>
      </c>
      <c r="N583">
        <f t="shared" si="1223"/>
        <v>1</v>
      </c>
      <c r="O583">
        <f t="shared" si="1224"/>
        <v>100</v>
      </c>
      <c r="P583" s="58">
        <f t="shared" si="1225"/>
        <v>0.28970956287000005</v>
      </c>
      <c r="Q583" s="106">
        <f t="shared" si="1226"/>
        <v>0.28970956287000005</v>
      </c>
      <c r="R583" s="59">
        <f t="shared" si="1227"/>
        <v>0.28970956287000005</v>
      </c>
      <c r="S583" s="32">
        <f t="shared" si="1344"/>
        <v>2.8104292592491253E-2</v>
      </c>
      <c r="T583">
        <f t="shared" si="1228"/>
        <v>1</v>
      </c>
      <c r="U583" s="32">
        <f t="shared" si="1345"/>
        <v>1.2786923400000001E-3</v>
      </c>
      <c r="V583">
        <f t="shared" si="1229"/>
        <v>1</v>
      </c>
      <c r="W583">
        <f t="shared" si="1230"/>
        <v>100</v>
      </c>
      <c r="X583" s="58">
        <f t="shared" si="1231"/>
        <v>5.7541155300000002E-3</v>
      </c>
      <c r="Y583" s="58">
        <f t="shared" si="1232"/>
        <v>5.7541155300000002E-3</v>
      </c>
      <c r="Z583" s="32">
        <f t="shared" si="1233"/>
        <v>5.7541155300000002E-3</v>
      </c>
      <c r="AA583" s="32">
        <f t="shared" si="1234"/>
        <v>4.8077890826847547E-4</v>
      </c>
      <c r="AB583" s="59">
        <f t="shared" si="1235"/>
        <v>4.9056245199999996E-3</v>
      </c>
      <c r="AC583" s="59">
        <f t="shared" si="1236"/>
        <v>4.9056245199999996E-3</v>
      </c>
      <c r="AD583">
        <f t="shared" si="1237"/>
        <v>1</v>
      </c>
      <c r="AE583" s="59">
        <f t="shared" si="1238"/>
        <v>4.9056245199999996E-3</v>
      </c>
      <c r="AF583" s="59">
        <f t="shared" si="1239"/>
        <v>4.1758461800000006E-3</v>
      </c>
      <c r="AG583" s="59">
        <f t="shared" si="1240"/>
        <v>4.1758461800000006E-3</v>
      </c>
      <c r="AH583">
        <f t="shared" si="1241"/>
        <v>1</v>
      </c>
      <c r="AI583" s="59">
        <f t="shared" si="1242"/>
        <v>4.1758461800000006E-3</v>
      </c>
      <c r="AJ583" s="59">
        <f t="shared" si="1243"/>
        <v>0</v>
      </c>
      <c r="AK583" s="59">
        <f t="shared" si="1244"/>
        <v>0</v>
      </c>
      <c r="AL583" s="59">
        <f t="shared" si="1245"/>
        <v>0</v>
      </c>
      <c r="AM583" s="12">
        <f t="shared" si="1346"/>
        <v>2.4369289616835765E-4</v>
      </c>
      <c r="AN583" s="12">
        <f t="shared" si="1347"/>
        <v>0</v>
      </c>
      <c r="AO583" s="66">
        <f t="shared" si="1246"/>
        <v>6.8488164566271143E-6</v>
      </c>
      <c r="AP583" s="66">
        <f t="shared" si="1247"/>
        <v>1.1716240457260594E-7</v>
      </c>
      <c r="AQ583" s="59">
        <f t="shared" si="1248"/>
        <v>1.1954658467933093E-6</v>
      </c>
      <c r="AR583" s="59">
        <f t="shared" si="1249"/>
        <v>1.017624049557773E-6</v>
      </c>
      <c r="AS583" s="59">
        <f t="shared" si="1250"/>
        <v>0</v>
      </c>
      <c r="AT583" s="12">
        <f t="shared" si="1251"/>
        <v>2.3451382741080686E-4</v>
      </c>
      <c r="AU583" s="59">
        <f t="shared" si="1348"/>
        <v>1.4399560103323106E-20</v>
      </c>
      <c r="AV583" s="59">
        <f t="shared" si="1349"/>
        <v>0</v>
      </c>
      <c r="AW583" s="70">
        <f t="shared" si="1252"/>
        <v>0</v>
      </c>
      <c r="AX583" s="20">
        <f t="shared" si="1253"/>
        <v>200000</v>
      </c>
      <c r="AY583" s="20">
        <f t="shared" si="1254"/>
        <v>0</v>
      </c>
      <c r="AZ583" s="20">
        <f t="shared" si="1255"/>
        <v>0</v>
      </c>
      <c r="BA583" s="20">
        <f t="shared" si="1256"/>
        <v>200000</v>
      </c>
      <c r="BB583" s="36">
        <f t="shared" si="1257"/>
        <v>1</v>
      </c>
      <c r="BC583" s="36">
        <f t="shared" si="1258"/>
        <v>0</v>
      </c>
      <c r="BD583" s="80">
        <f t="shared" si="1259"/>
        <v>1.369763291325423</v>
      </c>
      <c r="BE583" s="36">
        <f t="shared" si="1260"/>
        <v>0</v>
      </c>
      <c r="BF583" s="36">
        <f t="shared" si="1261"/>
        <v>0</v>
      </c>
      <c r="BG583" s="36">
        <f t="shared" si="1262"/>
        <v>1.369763291325423</v>
      </c>
      <c r="BH583" s="36">
        <f t="shared" si="1263"/>
        <v>2.343248091452119E-2</v>
      </c>
      <c r="BI583" s="36">
        <f t="shared" si="1264"/>
        <v>0</v>
      </c>
      <c r="BJ583" s="36">
        <f t="shared" si="1265"/>
        <v>0</v>
      </c>
      <c r="BK583" s="36">
        <f t="shared" si="1266"/>
        <v>2.343248091452119E-2</v>
      </c>
      <c r="BL583" s="68">
        <f ca="1">IF(OR(AT583=0,E583&gt;ProjTerm),0,VLOOKUP(D583,'Life Events'!$AE$5:$AI$1206,5,FALSE))</f>
        <v>2.2792792140653246E-18</v>
      </c>
      <c r="BM583" s="93">
        <f t="shared" ca="1" si="1267"/>
        <v>2.2792792140653246E-18</v>
      </c>
      <c r="BN583" s="93">
        <f t="shared" ca="1" si="1268"/>
        <v>5.3452249222835503E-22</v>
      </c>
      <c r="BO583" s="36">
        <f t="shared" ca="1" si="1269"/>
        <v>8.1380827529175186E-20</v>
      </c>
      <c r="BP583" s="36">
        <f t="shared" si="1270"/>
        <v>5.8242257330420497E-4</v>
      </c>
      <c r="BQ583" s="36">
        <f t="shared" si="1271"/>
        <v>98.364454600440382</v>
      </c>
      <c r="BR583" s="36">
        <f t="shared" si="1272"/>
        <v>154.78110000000001</v>
      </c>
      <c r="BS583" s="36">
        <f t="shared" si="1273"/>
        <v>152.24958483956223</v>
      </c>
      <c r="BT583" s="36">
        <f t="shared" si="1274"/>
        <v>3.5704632862432091E-2</v>
      </c>
      <c r="BU583" s="70" cm="1">
        <f t="array" ref="BU583">IF(AND(ActInt=1,$J583=0),INDEX(Tbl_FwdNom,$B583-IVP,MATCH(ValnDt,Tbl_FwdNom_Cols)),INDEX(Tbl_FwdNom,$B583,MATCH(StartDt,Tbl_FwdNom_Cols)))</f>
        <v>10.956455494</v>
      </c>
      <c r="BV583" s="70" cm="1">
        <f t="array" ref="BV583">INDEX(Tbl_FwdReal,$B583,MATCH(StartDt,Tbl_FwdReal_Cols))</f>
        <v>4.1104064879999997</v>
      </c>
      <c r="BW583" s="70" cm="1">
        <f t="array" ref="BW583">IF(RunType&lt;&gt;"OPN",INDEX(Tbl_FwdReal,$B583,MATCH(ValnDt,Tbl_FwdReal_Cols)),IF(AND($J583=0,ActInt=1),INDEX(Tbl_FwdReal,$B583-IVP,MATCH(ValnDt,Tbl_FwdReal_Cols)),-999))*$K583</f>
        <v>4.1104064879999997</v>
      </c>
      <c r="BX583" s="70">
        <f t="shared" si="1275"/>
        <v>4.1104064879999999E-2</v>
      </c>
      <c r="BY583" s="70">
        <f t="shared" si="1350"/>
        <v>6.5757585979544508E-2</v>
      </c>
      <c r="BZ583" s="64">
        <f t="shared" si="1363"/>
        <v>5.321265793219121E-3</v>
      </c>
      <c r="CA583" s="70" cm="1">
        <f t="array" ref="CA583">IF($J583=1,CA582*(1+INDEX(Tbl_CPI,$B583,MATCH(IF(RunType="OPN",StartDt,ValnDt),Tbl_CPI_Cols))),0)</f>
        <v>0</v>
      </c>
      <c r="CB583" s="70">
        <f t="shared" si="1351"/>
        <v>26.168247477453917</v>
      </c>
      <c r="CC583" s="70">
        <f t="shared" si="1352"/>
        <v>24.681870855399705</v>
      </c>
      <c r="CD583" s="36">
        <f t="shared" si="1276"/>
        <v>127.20684568397287</v>
      </c>
      <c r="CE583" s="36">
        <f t="shared" si="1277"/>
        <v>1.575783203089469</v>
      </c>
      <c r="CF583" s="36">
        <f t="shared" si="1278"/>
        <v>0</v>
      </c>
      <c r="CG583" s="36">
        <f t="shared" si="1279"/>
        <v>3.1383411809663017E-2</v>
      </c>
      <c r="CH583" s="36">
        <f t="shared" si="1280"/>
        <v>3.0999404637168694E-2</v>
      </c>
      <c r="CI583" s="36">
        <f t="shared" si="1281"/>
        <v>0</v>
      </c>
      <c r="CJ583" s="36">
        <f t="shared" si="1282"/>
        <v>0</v>
      </c>
      <c r="CK583" s="36">
        <f t="shared" si="1283"/>
        <v>0</v>
      </c>
      <c r="CL583" s="36">
        <f t="shared" si="1284"/>
        <v>3.8400717249432401E-4</v>
      </c>
      <c r="CM583" s="36">
        <f t="shared" si="1285"/>
        <v>3.1383411809663017E-2</v>
      </c>
      <c r="CN583" s="36">
        <f t="shared" ca="1" si="1286"/>
        <v>1.3569087168042078</v>
      </c>
      <c r="CO583" s="20">
        <f t="shared" si="1287"/>
        <v>120000</v>
      </c>
      <c r="CP583" s="20">
        <f t="shared" si="1288"/>
        <v>2</v>
      </c>
      <c r="CQ583" s="64">
        <f t="shared" si="1289"/>
        <v>7.4493527309999988E-2</v>
      </c>
      <c r="CR583" s="64">
        <f t="shared" si="1290"/>
        <v>0.33522087289500002</v>
      </c>
      <c r="CS583" s="36">
        <f t="shared" si="1291"/>
        <v>0.97826207326298609</v>
      </c>
      <c r="CT583" s="36">
        <f t="shared" si="1292"/>
        <v>0.82185797479525369</v>
      </c>
      <c r="CU583" s="36">
        <f t="shared" si="1293"/>
        <v>1.4059488548712713E-2</v>
      </c>
      <c r="CV583" s="36">
        <f t="shared" si="1353"/>
        <v>0.83591746334396644</v>
      </c>
      <c r="CW583" s="36">
        <f t="shared" si="1294"/>
        <v>0</v>
      </c>
      <c r="CX583" s="36">
        <f t="shared" si="1295"/>
        <v>0</v>
      </c>
      <c r="CY583" s="36">
        <f t="shared" si="1296"/>
        <v>0</v>
      </c>
      <c r="CZ583" s="36">
        <f t="shared" si="1354"/>
        <v>0</v>
      </c>
      <c r="DA583" s="64">
        <f t="shared" si="1297"/>
        <v>8.7016112790472278E-3</v>
      </c>
      <c r="DB583" s="70">
        <f t="shared" si="1355"/>
        <v>0.99137345357462703</v>
      </c>
      <c r="DC583" s="70">
        <f>PRODUCT($DB$8:DB583)</f>
        <v>4.0168838291858786E-3</v>
      </c>
      <c r="DD583" s="36">
        <f t="shared" si="1298"/>
        <v>0.57916041048819977</v>
      </c>
      <c r="DE583" s="36">
        <f t="shared" si="1299"/>
        <v>32.318421216740511</v>
      </c>
      <c r="DF583" s="36">
        <f t="shared" si="1300"/>
        <v>0.40148573954552808</v>
      </c>
      <c r="DG583" s="36">
        <f t="shared" si="1301"/>
        <v>1.3678488542292387E-2</v>
      </c>
      <c r="DH583" s="36">
        <f t="shared" ca="1" si="1302"/>
        <v>7.6822130282767377E-19</v>
      </c>
      <c r="DI583" s="36">
        <f t="shared" si="1303"/>
        <v>0.57646628427285607</v>
      </c>
      <c r="DJ583" s="36">
        <f t="shared" ca="1" si="1304"/>
        <v>32.703534341528403</v>
      </c>
      <c r="DK583" s="36">
        <f t="shared" si="1305"/>
        <v>0</v>
      </c>
      <c r="DL583" s="36">
        <f t="shared" si="1306"/>
        <v>0</v>
      </c>
      <c r="DM583" s="36">
        <f t="shared" ca="1" si="1307"/>
        <v>32.703534341528403</v>
      </c>
      <c r="DN583" s="36">
        <f t="shared" ca="1" si="1356"/>
        <v>32.703534341533015</v>
      </c>
      <c r="DO583" s="64" cm="1">
        <f t="array" ref="DO583">IFERROR(INDEX(Tbl_FwdNom,$B583,MATCH(LIDt,Tbl_FwdNom_Cols,0)),0)</f>
        <v>8.2627729300000006</v>
      </c>
      <c r="DP583" s="64">
        <f t="shared" ca="1" si="1357"/>
        <v>8.2010955659999993</v>
      </c>
      <c r="DQ583" s="64">
        <f t="shared" ca="1" si="1308"/>
        <v>6.5900616717222693E-3</v>
      </c>
      <c r="DR583" s="70">
        <f t="shared" ca="1" si="1309"/>
        <v>0.9934530829156234</v>
      </c>
      <c r="DS583" s="70">
        <f ca="1">PRODUCT($DR$8:DR583)</f>
        <v>9.0237674567736244E-3</v>
      </c>
      <c r="DT583" s="36">
        <f t="shared" ca="1" si="1310"/>
        <v>33.569220361832151</v>
      </c>
      <c r="DU583" s="36">
        <f t="shared" ca="1" si="1311"/>
        <v>0.41431921246276199</v>
      </c>
      <c r="DV583" s="36">
        <f t="shared" ca="1" si="1312"/>
        <v>1.4206747510454911E-2</v>
      </c>
      <c r="DW583" s="36">
        <f t="shared" ca="1" si="1313"/>
        <v>7.8313980690037228E-19</v>
      </c>
      <c r="DX583" s="36">
        <f t="shared" ca="1" si="1314"/>
        <v>0.59695459215861379</v>
      </c>
      <c r="DY583" s="36">
        <f t="shared" ca="1" si="1315"/>
        <v>6.5481502063161967E-3</v>
      </c>
      <c r="DZ583" s="36">
        <f t="shared" ca="1" si="1316"/>
        <v>0.58756158798618052</v>
      </c>
      <c r="EA583" s="36">
        <f t="shared" ca="1" si="1317"/>
        <v>0</v>
      </c>
      <c r="EB583" s="36">
        <f t="shared" ca="1" si="1318"/>
        <v>33.966487972818342</v>
      </c>
      <c r="EC583" s="36">
        <f t="shared" ca="1" si="1319"/>
        <v>0</v>
      </c>
      <c r="ED583" s="36">
        <f t="shared" ca="1" si="1320"/>
        <v>0</v>
      </c>
      <c r="EE583" s="36">
        <f t="shared" ca="1" si="1358"/>
        <v>0</v>
      </c>
      <c r="EF583" s="36">
        <f t="shared" ca="1" si="1321"/>
        <v>33.966487972818342</v>
      </c>
      <c r="EG583" s="64"/>
      <c r="EH583" s="64"/>
      <c r="EI583" s="64"/>
      <c r="EJ583" s="70"/>
      <c r="EK583" s="70"/>
      <c r="EL583" s="70"/>
      <c r="EM583" s="70"/>
      <c r="EN583" s="70"/>
      <c r="EO583" s="36">
        <f t="shared" ca="1" si="1322"/>
        <v>0.29382399331147896</v>
      </c>
      <c r="EP583" s="36">
        <f t="shared" ca="1" si="1323"/>
        <v>0</v>
      </c>
      <c r="EQ583" s="36">
        <f t="shared" si="1324"/>
        <v>0.87334089773608992</v>
      </c>
      <c r="ER583" s="36">
        <f t="shared" si="1325"/>
        <v>3.4716554569853113E-3</v>
      </c>
      <c r="ES583" s="36">
        <f t="shared" si="1326"/>
        <v>-3.1704225442821888E-3</v>
      </c>
      <c r="ET583" s="36">
        <f t="shared" ca="1" si="1327"/>
        <v>0</v>
      </c>
      <c r="EU583" s="36">
        <f t="shared" ca="1" si="1359"/>
        <v>3.4716554569853113E-3</v>
      </c>
      <c r="EV583" s="36">
        <f t="shared" si="1328"/>
        <v>9.5157750717947773E-3</v>
      </c>
      <c r="EW583" s="36">
        <f t="shared" si="1329"/>
        <v>1.1416031052038003</v>
      </c>
      <c r="EX583" s="36">
        <f t="shared" ca="1" si="1360"/>
        <v>2.0279314334686704</v>
      </c>
      <c r="EY583" s="36">
        <f t="shared" si="1330"/>
        <v>0</v>
      </c>
      <c r="EZ583" s="36">
        <f t="shared" si="1331"/>
        <v>0</v>
      </c>
      <c r="FA583" s="36">
        <f t="shared" si="1332"/>
        <v>0</v>
      </c>
      <c r="FB583" s="36">
        <f t="shared" si="1333"/>
        <v>0</v>
      </c>
      <c r="FC583" s="36">
        <f t="shared" si="1361"/>
        <v>0</v>
      </c>
      <c r="FD583" s="36">
        <f t="shared" si="1334"/>
        <v>0</v>
      </c>
      <c r="FE583" s="36">
        <f t="shared" si="1335"/>
        <v>0</v>
      </c>
      <c r="FF583" s="36">
        <f t="shared" si="1362"/>
        <v>0</v>
      </c>
      <c r="FG583" s="36">
        <f t="shared" ca="1" si="1336"/>
        <v>2.0279314334686704</v>
      </c>
      <c r="FH583" s="36">
        <f t="shared" ca="1" si="1337"/>
        <v>1.7646271034605397E-2</v>
      </c>
      <c r="FI583" s="36">
        <f t="shared" ca="1" si="1338"/>
        <v>-8.3281695743386758E-2</v>
      </c>
      <c r="FJ583" s="36">
        <f t="shared" ca="1" si="1339"/>
        <v>2.0368860441800409</v>
      </c>
      <c r="FK583" s="36">
        <f t="shared" si="1340"/>
        <v>0</v>
      </c>
      <c r="FL583" s="36">
        <f t="shared" si="1341"/>
        <v>0</v>
      </c>
      <c r="FM583" s="36">
        <f t="shared" ca="1" si="1342"/>
        <v>0</v>
      </c>
      <c r="FN583" s="36">
        <f t="shared" ca="1" si="1364"/>
        <v>2.0368860441800409</v>
      </c>
    </row>
    <row r="584" spans="2:170" x14ac:dyDescent="0.25">
      <c r="B584" s="2">
        <v>576</v>
      </c>
      <c r="C584" s="2">
        <f t="shared" si="1370"/>
        <v>48</v>
      </c>
      <c r="D584" s="2">
        <f t="shared" si="1367"/>
        <v>600</v>
      </c>
      <c r="E584" s="2">
        <f t="shared" si="1365"/>
        <v>50</v>
      </c>
      <c r="F584" s="189">
        <f t="shared" si="1369"/>
        <v>63248</v>
      </c>
      <c r="G584" s="2">
        <f t="shared" si="1368"/>
        <v>2</v>
      </c>
      <c r="H584" s="187">
        <f t="shared" ref="H584:H647" si="1371">AgeAtEntry+D584/12</f>
        <v>82.583333333333343</v>
      </c>
      <c r="I584" s="186">
        <f t="shared" si="1366"/>
        <v>82</v>
      </c>
      <c r="J584" s="2">
        <f t="shared" ref="J584:J647" si="1372">IF(OR($B584&gt;IVP,IVP=0),0,1)</f>
        <v>0</v>
      </c>
      <c r="K584" s="2">
        <f t="shared" ref="K584:K647" si="1373">IF(AND(E584&lt;=ProjTerm,D584&gt;0),1,0)</f>
        <v>1</v>
      </c>
      <c r="L584">
        <f t="shared" ref="L584:L647" si="1374">IF($D584&lt;=VLOOKUP("Nat"&amp;Sex&amp;Smk,Tbl_MrtSelBands,2,FALSE),1,IF($D584&lt;=VLOOKUP("Nat"&amp;Sex&amp;Smk,Tbl_MrtSelBands,3,FALSE),2,3))</f>
        <v>2</v>
      </c>
      <c r="M584" s="190">
        <f t="shared" si="1343"/>
        <v>6.4379902860000005E-2</v>
      </c>
      <c r="N584">
        <f t="shared" ref="N584:N647" si="1375">VLOOKUP(G584,Tbl_MrtSeasonAdj,MATCH("DTH_NAT",Tbl_MrtSeasonAdj_Cols)+1,FALSE)</f>
        <v>1</v>
      </c>
      <c r="O584">
        <f t="shared" ref="O584:O647" si="1376">IF(F584&lt;=ProjStart,100,VLOOKUP(MIN(B584,Tbl_TmpScl_Rows),Tbl_TmpScl,2,FALSE))</f>
        <v>100</v>
      </c>
      <c r="P584" s="58">
        <f t="shared" ref="P584:P647" si="1377">IF(D584&lt;=DthNatWP,0,MIN(1,M584*N584*O584/100*DthAdjPC/100)*(1+UWLoadPC/100))</f>
        <v>0.28970956287000005</v>
      </c>
      <c r="Q584" s="106">
        <f t="shared" ref="Q584:Q647" si="1378">MIN(1,P584*(1+DthStressPC/100))*$K584</f>
        <v>0.28970956287000005</v>
      </c>
      <c r="R584" s="59">
        <f t="shared" ref="R584:R647" si="1379">IF(AND(ActDthNat=1,$B584=ActDthNatMth),1,IF(OR(AND($B584&lt;=IVP,ExpDthNat=0),AND(ActDthNat=1,$B584&lt;IVP)),0,Q584))</f>
        <v>0.28970956287000005</v>
      </c>
      <c r="S584" s="32">
        <f t="shared" si="1344"/>
        <v>2.8104292592491253E-2</v>
      </c>
      <c r="T584">
        <f t="shared" ref="T584:T647" si="1380">IF($D584&lt;=VLOOKUP("Acc"&amp;Sex&amp;Smk,Tbl_MrtSelBands,2,FALSE),1,IF($D584&lt;=VLOOKUP("Acc"&amp;Sex&amp;Smk,Tbl_MrtSelBands,3,FALSE),2,3))</f>
        <v>1</v>
      </c>
      <c r="U584" s="32">
        <f t="shared" si="1345"/>
        <v>1.2786923400000001E-3</v>
      </c>
      <c r="V584">
        <f t="shared" ref="V584:V647" si="1381">VLOOKUP(G584,Tbl_MrtSeasonAdj,MATCH("DTH_ACC",Tbl_MrtSeasonAdj_Cols)+1,FALSE)</f>
        <v>1</v>
      </c>
      <c r="W584">
        <f t="shared" ref="W584:W647" si="1382">IF(F584&lt;=ProjStart,100,VLOOKUP(MIN(B584,MAX(Tbl_TmpScl_Rows)),Tbl_TmpScl,2,FALSE))</f>
        <v>100</v>
      </c>
      <c r="X584" s="58">
        <f t="shared" ref="X584:X647" si="1383">MIN(1,U584*V584*W584/100*DthAdjPC/100*(1+UWLoadPC/100))</f>
        <v>5.7541155300000002E-3</v>
      </c>
      <c r="Y584" s="58">
        <f t="shared" ref="Y584:Y647" si="1384">IF(F584&gt;ProjStart,MIN(1,X584*(1+DthStressPC/100)),0)</f>
        <v>5.7541155300000002E-3</v>
      </c>
      <c r="Z584" s="32">
        <f t="shared" ref="Z584:Z647" si="1385">IF(AND(ActDthAcc=1,$B584=ActDthAccMth),1,IF(OR(AND($B584&lt;=IVP,ExpDthAcc=0),AND(ActDthAcc=1,$B584&lt;IVP)),0,Y584))</f>
        <v>5.7541155300000002E-3</v>
      </c>
      <c r="AA584" s="32">
        <f t="shared" ref="AA584:AA647" si="1386">IF(F584&lt;=ProjStart,0,IF(Z584=1,1,1-(1-MIN(1-Q584,Z584))^(1/12)))</f>
        <v>4.8077890826847547E-4</v>
      </c>
      <c r="AB584" s="59">
        <f t="shared" ref="AB584:AB647" si="1387">IF($K584=0,0,MIN(100-AF584,INDEX(Tbl_Lps,MATCH(MIN($D584,MAX(Tbl_Lps_Rows)),Tbl_Lps_Rows,0),MATCH(RFRsk,Tbl_Lps_Cols,0)))/100)</f>
        <v>4.9056245199999996E-3</v>
      </c>
      <c r="AC584" s="59">
        <f t="shared" ref="AC584:AC647" si="1388">IF(AND(ActLps=1,$B584=ActLpsMth),1,IF(OR(AND($B584&lt;=IVP,ExpLps=0),AND(ActLps=1,$B584&lt;IVP)),0,AB584))</f>
        <v>4.9056245199999996E-3</v>
      </c>
      <c r="AD584">
        <f t="shared" ref="AD584:AD647" si="1389">VLOOKUP(G584,Tbl_ExitSeasonAdj,MATCH("LPS",Tbl_ExitSeasonAdj_Cols)+1,FALSE)</f>
        <v>1</v>
      </c>
      <c r="AE584" s="59">
        <f t="shared" ref="AE584:AE647" si="1390">IF(F584&gt;ProjStart,IF(E584&lt;ProjTerm,MIN(100,AC584*(1+LpsStressPC/100)*AD584),0),0)</f>
        <v>4.9056245199999996E-3</v>
      </c>
      <c r="AF584" s="59">
        <f t="shared" ref="AF584:AF647" si="1391">IF($K584=0,0,INDEX(Tbl_Cnl,MATCH(MIN($D584,MAX(Tbl_Cnl_Rows)),Tbl_Cnl_Rows,0),MATCH(RFRsk,Tbl_Cnl_Cols,0))/100)</f>
        <v>4.1758461800000006E-3</v>
      </c>
      <c r="AG584" s="59">
        <f t="shared" ref="AG584:AG647" si="1392">IF(AND(ActCnl=1,$B584=ActCnlMth),1,IF(OR(AND($B584&lt;=IVP,ExpCnl=0),AND(ActCnl=1,$B584&lt;IVP)),0,AF584))</f>
        <v>4.1758461800000006E-3</v>
      </c>
      <c r="AH584">
        <f t="shared" ref="AH584:AH647" si="1393">VLOOKUP(G584,Tbl_ExitSeasonAdj,MATCH("CNL",Tbl_ExitSeasonAdj_Cols,0)+1,FALSE)</f>
        <v>1</v>
      </c>
      <c r="AI584" s="59">
        <f t="shared" ref="AI584:AI647" si="1394">IF($F584&gt;ProjStart,IF($E584&lt;ProjTerm,MIN(100,1-AL584-AE584,AG584*(1+LpsStressPC/100)*AH584),0),0)</f>
        <v>4.1758461800000006E-3</v>
      </c>
      <c r="AJ584" s="59">
        <f t="shared" ref="AJ584:AJ647" si="1395">IF($K584=0,0,INDEX(Tbl_NTU,MATCH(MIN($D584,MAX(Tbl_NTU_Rows)),Tbl_NTU_Rows,0),MATCH(RFRsk,Tbl_NTU_Cols,0))/100)</f>
        <v>0</v>
      </c>
      <c r="AK584" s="59">
        <f t="shared" ref="AK584:AK647" si="1396">IF(AND(ActNTU=1,$B584=ActNTUMth),1,IF(OR(AND($B584&lt;=IVP,ExpNTU=0),AND(ActNTU=1,$B584&lt;IVP)),0,AJ584))</f>
        <v>0</v>
      </c>
      <c r="AL584" s="59">
        <f t="shared" ref="AL584:AL647" si="1397">IF($F584&gt;ProjStart,IF($E584&lt;ProjTerm,MIN(100,AK584*(1+LpsStressPC/100)*AH584),0),0)</f>
        <v>0</v>
      </c>
      <c r="AM584" s="12">
        <f t="shared" si="1346"/>
        <v>2.3451382741080686E-4</v>
      </c>
      <c r="AN584" s="12">
        <f t="shared" si="1347"/>
        <v>0</v>
      </c>
      <c r="AO584" s="66">
        <f t="shared" ref="AO584:AO647" si="1398">AM584*S584</f>
        <v>6.590845222538311E-6</v>
      </c>
      <c r="AP584" s="66">
        <f t="shared" ref="AP584:AP647" si="1399">AM584*AA584</f>
        <v>1.127493019164294E-7</v>
      </c>
      <c r="AQ584" s="59">
        <f t="shared" ref="AQ584:AQ647" si="1400">AM584*AE584</f>
        <v>1.1504367820255021E-6</v>
      </c>
      <c r="AR584" s="59">
        <f t="shared" ref="AR584:AR647" si="1401">AM584*AI584</f>
        <v>9.7929367035059731E-7</v>
      </c>
      <c r="AS584" s="59">
        <f t="shared" ref="AS584:AS647" si="1402">AL584*AM584</f>
        <v>0</v>
      </c>
      <c r="AT584" s="12">
        <f t="shared" ref="AT584:AT647" si="1403">IF(AND($B584=IVP,ActIVPOn=1,ExtrCls="Y"),1,IF(AND($B584=IVP,ActIVPOff=1,ExtrCls="N"),0,IF($K585=0,0,IF(AND(OR(D584=0,F584=ProjStart),InitPols&lt;&gt;0),1,MAX(0,AM584-AO584-AP584-AQ584-AR584-AS584)))))</f>
        <v>2.2568050243397601E-4</v>
      </c>
      <c r="AU584" s="59">
        <f t="shared" si="1348"/>
        <v>0</v>
      </c>
      <c r="AV584" s="59">
        <f t="shared" si="1349"/>
        <v>-7.8350547621022781E-21</v>
      </c>
      <c r="AW584" s="70">
        <f t="shared" ref="AW584:AW647" si="1404">IF(AND(ActWOPBrth=1,$B584&gt;ActWOPBrthMth,$B584&lt;=IVP,$B584&lt;=ActWOPBrthMth+WOPBrthPer),1,IF(OR($D584&lt;=WOPBrthWP,AND($B584&lt;=IVP,ExpWOPBrth=0),AND(ActWOPBrth=1,$B584&lt;IVP)),0,AM584*VLOOKUP($I584,Tbl_Births,2,FALSE)/12*$J584))</f>
        <v>0</v>
      </c>
      <c r="AX584" s="20">
        <f t="shared" ref="AX584:AX647" si="1405">IF(AND(B584&lt;IVP,ExpSA=0),0,IF(AND(OR(RunType="CLS",AND(ActSADecr=1,SAChng&lt;0),AND(ActSAIncr=1,SAChng&gt;0)),$B584&gt;=ActSAMth),SALSCLS,SALSOPN))</f>
        <v>200000</v>
      </c>
      <c r="AY584" s="20">
        <f t="shared" ref="AY584:AY647" si="1406">IF(AND(B584&lt;IVP,ExpSA=0),0,IF(AND(OR(RunType="CLS",AND(ActSADecr=1,SAChng&lt;0),AND(ActSAIncr=1,SAChng&gt;0)),$B584&gt;=ActSAMth),SATrCLS,SATrOPN))</f>
        <v>0</v>
      </c>
      <c r="AZ584" s="20">
        <f t="shared" ref="AZ584:AZ647" si="1407">IF(AND(B584&lt;IVP,ExpSA=0),0,IF(AND(OR(RunType="CLS",AND(ActSADecr=1,SAChng&lt;0),AND(ActSAIncr=1,SAChng&gt;0)),$B584&gt;=ActSAMth),SAInstCLS,SAInstOPN))*$K584</f>
        <v>0</v>
      </c>
      <c r="BA584" s="20">
        <f t="shared" ref="BA584:BA647" si="1408">IF(K584=0,0,AZ584+AY584+AX584)</f>
        <v>200000</v>
      </c>
      <c r="BB584" s="36">
        <f t="shared" ref="BB584:BB647" si="1409">IF(D584=1,ExGrat+1,1)*$K584</f>
        <v>1</v>
      </c>
      <c r="BC584" s="36">
        <f t="shared" ref="BC584:BC647" si="1410">ROUNDUP(AZ584/AnnPayM*$K584,2)</f>
        <v>0</v>
      </c>
      <c r="BD584" s="80">
        <f t="shared" ref="BD584:BD647" si="1411">IF(AND(DthRepdt="Y",ActDthNat=1,B584&lt;IVP),0,AO584*BB584*AX584*$K584)</f>
        <v>1.3181690445076621</v>
      </c>
      <c r="BE584" s="36">
        <f t="shared" ref="BE584:BE647" si="1412">IF(AND(DthRepdt="Y",ActDthNat=1,B584&lt;IVP),0,BB584*AO584*AY584*$K584)</f>
        <v>0</v>
      </c>
      <c r="BF584" s="36">
        <f t="shared" ref="BF584:BF647" si="1413">IF(AND(DthRepdt="Y",ActDthNat=1,B584&lt;IVP),0,BC584*AnnPayM*BB584*AO584)</f>
        <v>0</v>
      </c>
      <c r="BG584" s="36">
        <f t="shared" ref="BG584:BG647" si="1414">BF584+BE584+BD584</f>
        <v>1.3181690445076621</v>
      </c>
      <c r="BH584" s="36">
        <f t="shared" ref="BH584:BH647" si="1415">IF(AND(DthRepdt="Y",ActDthAcc=1,B584&lt;IVP),0,AP584*BB584*AX584*$K584)</f>
        <v>2.254986038328588E-2</v>
      </c>
      <c r="BI584" s="36">
        <f t="shared" ref="BI584:BI647" si="1416">IF(AND(DthRepdt="Y",ActDthAcc=1,B584&lt;IVP),0,BB584*AP584*AY584*$K584)</f>
        <v>0</v>
      </c>
      <c r="BJ584" s="36">
        <f t="shared" ref="BJ584:BJ647" si="1417">IF(AND(DthRepdt="Y",ActDthAcc=1,B584&lt;IVP),0,BC584*AnnPayM*AP584*BB584)</f>
        <v>0</v>
      </c>
      <c r="BK584" s="36">
        <f t="shared" ref="BK584:BK647" si="1418">BJ584+BI584+BH584</f>
        <v>2.254986038328588E-2</v>
      </c>
      <c r="BL584" s="68">
        <f ca="1">IF(OR(AT584=0,E584&gt;ProjTerm),0,VLOOKUP(D584,'Life Events'!$AE$5:$AI$1206,5,FALSE))</f>
        <v>2.1934266473614188E-18</v>
      </c>
      <c r="BM584" s="93">
        <f t="shared" ref="BM584:BM647" ca="1" si="1419">IF(AND(ActWOPBrth=1,$B584&gt;ActWOPBrthMth,$B584&lt;=IVP,$B584&lt;=ActWOPBrthMth+WOPBrthPer),1,IF(OR(AND($B584&lt;=IVP,ExpWOPBrth=0),AND(ActWOPBrth=1,$B584&lt;IVP)),0,BL584))</f>
        <v>2.1934266473614188E-18</v>
      </c>
      <c r="BN584" s="93">
        <f t="shared" ref="BN584:BN647" ca="1" si="1420">AT584*BM584</f>
        <v>4.9501362782859653E-22</v>
      </c>
      <c r="BO584" s="36">
        <f t="shared" ref="BO584:BO647" ca="1" si="1421">BS584*BN584</f>
        <v>7.5365619326829391E-20</v>
      </c>
      <c r="BP584" s="36">
        <f t="shared" ref="BP584:BP647" si="1422">IF(AE584+AI584+AL584=0,0,(AP584+AO584)*AE584/(AE584+AI584+AL584)*BR584)</f>
        <v>5.6048472886816708E-4</v>
      </c>
      <c r="BQ584" s="36">
        <f t="shared" ref="BQ584:BQ647" si="1423">IFERROR(IF(OR(F584&lt;=ProjStart,D584&lt;=0),0,100-(AM585*AE585+AM586*AE586+AM587*AE587+AM588*AE588*Prm4PC/100-IF(D584=1,AM584*AI584,0))*100/AT584),0)</f>
        <v>98.364454600440382</v>
      </c>
      <c r="BR584" s="36">
        <f t="shared" ref="BR584:BR647" si="1424">IF(AND($B584&lt;IVP,ExpSA=0),0,IF(AND(OR(RunType="CLS",AND(ActSADecr=1,SAChng&lt;0),AND(ActSAIncr=1,SAChng&gt;0),AND(ActPrm=1,SAChng=0,$B584&gt;=IVP/2)),$B584&gt;=ActSAMth),PrmCls,PrmOpn))/12</f>
        <v>154.78110000000001</v>
      </c>
      <c r="BS584" s="36">
        <f t="shared" ref="BS584:BS647" si="1425">IF(F584&gt;=ProjStart,BR584,0)*BQ584/100</f>
        <v>152.24958483956223</v>
      </c>
      <c r="BT584" s="36">
        <f t="shared" ref="BT584:BT647" si="1426">IF(AND(ActPS=1,$B584&gt;=PSStartMth,$B584&lt;=PSEndMth,$B584&lt;IVP),0,BS584*AT584)</f>
        <v>3.4359762801956663E-2</v>
      </c>
      <c r="BU584" s="70" cm="1">
        <f t="array" ref="BU584">IF(AND(ActInt=1,$J584=0),INDEX(Tbl_FwdNom,$B584-IVP,MATCH(ValnDt,Tbl_FwdNom_Cols)),INDEX(Tbl_FwdNom,$B584,MATCH(StartDt,Tbl_FwdNom_Cols)))</f>
        <v>10.95043096</v>
      </c>
      <c r="BV584" s="70" cm="1">
        <f t="array" ref="BV584">INDEX(Tbl_FwdReal,$B584,MATCH(StartDt,Tbl_FwdReal_Cols))</f>
        <v>4.107002584</v>
      </c>
      <c r="BW584" s="70" cm="1">
        <f t="array" ref="BW584">IF(RunType&lt;&gt;"OPN",INDEX(Tbl_FwdReal,$B584,MATCH(ValnDt,Tbl_FwdReal_Cols)),IF(AND($J584=0,ActInt=1),INDEX(Tbl_FwdReal,$B584-IVP,MATCH(ValnDt,Tbl_FwdReal_Cols)),-999))*$K584</f>
        <v>4.107002584</v>
      </c>
      <c r="BX584" s="70">
        <f t="shared" ref="BX584:BX647" si="1427">IF(OR(NBExpMth&gt;0,AND(RunType="OPN",ActInt=0)),BV584,BW584)/100</f>
        <v>4.1070025839999996E-2</v>
      </c>
      <c r="BY584" s="70">
        <f t="shared" si="1350"/>
        <v>6.5734563536955948E-2</v>
      </c>
      <c r="BZ584" s="64">
        <f t="shared" si="1363"/>
        <v>5.319456033618053E-3</v>
      </c>
      <c r="CA584" s="70" cm="1">
        <f t="array" ref="CA584">IF($J584=1,CA583*(1+INDEX(Tbl_CPI,$B584,MATCH(IF(RunType="OPN",StartDt,ValnDt),Tbl_CPI_Cols))),0)</f>
        <v>0</v>
      </c>
      <c r="CB584" s="70">
        <f t="shared" si="1351"/>
        <v>26.307448319387071</v>
      </c>
      <c r="CC584" s="70">
        <f t="shared" si="1352"/>
        <v>26.307448319387071</v>
      </c>
      <c r="CD584" s="36">
        <f t="shared" ref="CD584:CD647" si="1428">IF($B584=0,0,REFixed/12*CC583+BS584*REMPrmPC/100)</f>
        <v>127.20684568397287</v>
      </c>
      <c r="CE584" s="36">
        <f t="shared" ref="CE584:CE647" si="1429">IF($B584=0,0,BS584*REAPrmPC/100)</f>
        <v>1.575783203089469</v>
      </c>
      <c r="CF584" s="36">
        <f t="shared" ref="CF584:CF647" si="1430">IF($B584=0,0,BS584*RECPrmPC/100)</f>
        <v>0</v>
      </c>
      <c r="CG584" s="36">
        <f t="shared" ref="CG584:CG647" si="1431">IF(F584&lt;=ProjStart,0,(CD584+CE584+CF584)*AM584)</f>
        <v>3.0201307204330528E-2</v>
      </c>
      <c r="CH584" s="36">
        <f t="shared" ref="CH584:CH647" si="1432">IF(F584&lt;=ProjStart,0,CD584*AM584)</f>
        <v>2.9831764254204356E-2</v>
      </c>
      <c r="CI584" s="36">
        <f t="shared" ref="CI584:CI647" si="1433">IFERROR((CEFixed*CC584+CEClmPC*BA584)*BB584,0)*(AP584+AO584)</f>
        <v>0</v>
      </c>
      <c r="CJ584" s="36">
        <f t="shared" ref="CJ584:CJ647" si="1434">(CI584+CF584)*(AP584+AO584)</f>
        <v>0</v>
      </c>
      <c r="CK584" s="36">
        <f t="shared" ref="CK584:CK647" si="1435">IF(D584=1,IEFixed*CC584+BS584*IEPrmPC/100,0)*AM584</f>
        <v>0</v>
      </c>
      <c r="CL584" s="36">
        <f t="shared" ref="CL584:CL647" si="1436">(CK584+CE584)*AM584</f>
        <v>3.6954295012617212E-4</v>
      </c>
      <c r="CM584" s="36">
        <f t="shared" ref="CM584:CM647" si="1437">CG584+CK584+CI584</f>
        <v>3.0201307204330528E-2</v>
      </c>
      <c r="CN584" s="36">
        <f t="shared" ref="CN584:CN647" ca="1" si="1438">BG584-BT584+BO584+BK584-BP584</f>
        <v>1.305798657360123</v>
      </c>
      <c r="CO584" s="20">
        <f t="shared" ref="CO584:CO647" si="1439">IF(AND($B584&lt;IVP,ExpSA=0),0,IF(AND(OR(RunType="CLS",AND(ActSADecr=1,SAChng&lt;0),AND(ActSAIncr=1,SAChng&gt;0)),$B584&gt;=ActSAMth),RI1SACls+RI2SACls,RI1SAOpn+RI2SAOpn))</f>
        <v>120000</v>
      </c>
      <c r="CP584" s="20">
        <f t="shared" ref="CP584:CP647" si="1440">IF(D584&lt;=VLOOKUP(Sex&amp;Smk,Tbl_RISelBands,2,FALSE),1,2)</f>
        <v>2</v>
      </c>
      <c r="CQ584" s="64">
        <f t="shared" ref="CQ584:CQ647" si="1441">IF(B584=0,0,VLOOKUP(Sex&amp;Smk&amp;I584,Tbl_RIPrm,CP584+1,FALSE)*VLOOKUP(RFRsk,Tbl_RIRFRskScl,2,FALSE)/100)</f>
        <v>7.4493527309999988E-2</v>
      </c>
      <c r="CR584" s="64">
        <f t="shared" ref="CR584:CR647" si="1442">IF(F584&gt;ProjStart,MIN(1,CQ584*(1+UWLoadPC/100)*RIAdjPC/100),0)</f>
        <v>0.33522087289500002</v>
      </c>
      <c r="CS584" s="36">
        <f t="shared" ref="CS584:CS647" si="1443">CO584*(1-(1-CR584)^(1/12))*AM584</f>
        <v>0.94141432359702315</v>
      </c>
      <c r="CT584" s="36">
        <f t="shared" ref="CT584:CT647" si="1444">IF(AND(DthRepdt="Y",$B584&lt;IVP,AND(ActDthNat=1,$B584=ActDthNatMth)),0,CO584*AO584)</f>
        <v>0.79090142670459729</v>
      </c>
      <c r="CU584" s="36">
        <f t="shared" ref="CU584:CU647" si="1445">IF(AND(DthRepdt="Y",$B584&lt;IVP,AND(ActDthAcc=1,$B584=ActDthAccMth)),0,CO584*AP584)</f>
        <v>1.3529916229971527E-2</v>
      </c>
      <c r="CV584" s="36">
        <f t="shared" si="1353"/>
        <v>0.80443134293456886</v>
      </c>
      <c r="CW584" s="36">
        <f t="shared" ref="CW584:CW647" si="1446">IF(E584&gt;RIBnd1,0,CV584)</f>
        <v>0</v>
      </c>
      <c r="CX584" s="36">
        <f t="shared" ref="CX584:CX647" si="1447">IF(OR(E584&gt;RIBnd1,E584&lt;=RIBnd),0,MAX((CS584*(1-RIProfExp/100)-CV584)*RIProfPC/100,0))</f>
        <v>0</v>
      </c>
      <c r="CY584" s="36">
        <f t="shared" ref="CY584:CY647" si="1448">IF(OR(AND(ActPS=1,$B584&gt;=PSStartMth,$B584&lt;=PSEndMth,$B584&lt;IVP),E584&gt;RIBnd1),0,IF(D584&lt;=DurIFProj,0,CS584-CX584))</f>
        <v>0</v>
      </c>
      <c r="CZ584" s="36">
        <f t="shared" si="1354"/>
        <v>0</v>
      </c>
      <c r="DA584" s="64">
        <f t="shared" ref="DA584:DA647" si="1449">(1+BU584/100)^(1/12)-1</f>
        <v>8.6970470948655176E-3</v>
      </c>
      <c r="DB584" s="70">
        <f t="shared" si="1355"/>
        <v>0.99137793937246688</v>
      </c>
      <c r="DC584" s="70">
        <f>PRODUCT($DB$8:DB584)</f>
        <v>3.9822500132768801E-3</v>
      </c>
      <c r="DD584" s="36">
        <f t="shared" ref="DD584:DD647" si="1450">IF($D584&lt;0,0,(DD585+BT585)/(1+$DA585))</f>
        <v>0.54983763305174072</v>
      </c>
      <c r="DE584" s="36">
        <f t="shared" ref="DE584:DE647" si="1451">IF($D584&lt;0,0,(DE585+BG585)/(1+$DA585))</f>
        <v>31.281327003586544</v>
      </c>
      <c r="DF584" s="36">
        <f t="shared" ref="DF584:DF647" si="1452">IF($D584&lt;0,0,(DF585+BK585)/(1+$DA585))</f>
        <v>0.38242761954698656</v>
      </c>
      <c r="DG584" s="36">
        <f t="shared" ref="DG584:DG647" si="1453">IF($D584&lt;0,0,(DG585+BP585)/(1+$DA585))</f>
        <v>1.3236966272463116E-2</v>
      </c>
      <c r="DH584" s="36">
        <f t="shared" ref="DH584:DH647" ca="1" si="1454">IF($D584&lt;0,0,(DH585+BO585)/(1+$DA585))</f>
        <v>6.9953694035081561E-19</v>
      </c>
      <c r="DI584" s="36">
        <f t="shared" ref="DI584:DI647" si="1455">IF($D584&lt;0,0,DI585/(1+$DA585)+CM585)</f>
        <v>0.55101586930036606</v>
      </c>
      <c r="DJ584" s="36">
        <f t="shared" ref="DJ584:DJ647" ca="1" si="1456">DE584+DF584+DH584+DI584-DD584-DG584</f>
        <v>31.651695893109697</v>
      </c>
      <c r="DK584" s="36">
        <f t="shared" ref="DK584:DK647" si="1457">IF($D584&lt;0,0,(DK585+$CW585)/(1+$DA585))</f>
        <v>0</v>
      </c>
      <c r="DL584" s="36">
        <f t="shared" ref="DL584:DL647" si="1458">IF($D584&lt;0,0,(DL585+$CY585)/(1+$DA585))</f>
        <v>0</v>
      </c>
      <c r="DM584" s="36">
        <f t="shared" ref="DM584:DM647" ca="1" si="1459">DJ584+DL584-DK584</f>
        <v>31.651695893109697</v>
      </c>
      <c r="DN584" s="36">
        <f t="shared" ca="1" si="1356"/>
        <v>31.651695893114308</v>
      </c>
      <c r="DO584" s="64" cm="1">
        <f t="array" ref="DO584">IFERROR(INDEX(Tbl_FwdNom,$B584,MATCH(LIDt,Tbl_FwdNom_Cols,0)),0)</f>
        <v>8.2610591949999996</v>
      </c>
      <c r="DP584" s="64">
        <f t="shared" ca="1" si="1357"/>
        <v>8.1993828079999993</v>
      </c>
      <c r="DQ584" s="64">
        <f t="shared" ref="DQ584:DQ647" ca="1" si="1460">(1+DP584/100)^(1/12)-1</f>
        <v>6.5887338526890993E-3</v>
      </c>
      <c r="DR584" s="70">
        <f t="shared" ref="DR584:DR647" ca="1" si="1461">(1+DQ584)^(-1)</f>
        <v>0.99345439340705621</v>
      </c>
      <c r="DS584" s="70">
        <f ca="1">PRODUCT($DR$8:DR584)</f>
        <v>8.9647014250153756E-3</v>
      </c>
      <c r="DT584" s="36">
        <f t="shared" ref="DT584:DT647" ca="1" si="1462">IF($D584&lt;0,0,(DT585+BG585)/(1+$DQ585))</f>
        <v>32.472229975930873</v>
      </c>
      <c r="DU584" s="36">
        <f t="shared" ref="DU584:DU647" ca="1" si="1463">IF($D584&lt;0,0,(DU585+BK585)/(1+$DQ585))</f>
        <v>0.39449919110044901</v>
      </c>
      <c r="DV584" s="36">
        <f t="shared" ref="DV584:DV647" ca="1" si="1464">IF($D584&lt;0,0,(DV585+BP585)/(1+$DQ585))</f>
        <v>1.3739867259845485E-2</v>
      </c>
      <c r="DW584" s="36">
        <f t="shared" ref="DW584:DW647" ca="1" si="1465">IF($D584&lt;0,0,(DW585+BO585)/(1+$DQ585))</f>
        <v>7.1293408733065579E-19</v>
      </c>
      <c r="DX584" s="36">
        <f t="shared" ref="DX584:DX647" ca="1" si="1466">IF($D584&lt;0,0,(DX585+BT585)/(1+$DQ585))</f>
        <v>0.56652800428653083</v>
      </c>
      <c r="DY584" s="36">
        <f t="shared" ref="DY584:DY647" ca="1" si="1467">IF($D584&lt;0,0,DY585/(1+$DQ585)+CL585)</f>
        <v>6.2193164549813546E-3</v>
      </c>
      <c r="DZ584" s="36">
        <f t="shared" ref="DZ584:DZ647" ca="1" si="1468">IF($D584&lt;0,0,DZ585/(1+$DQ585)+CH585)</f>
        <v>0.56140455710225345</v>
      </c>
      <c r="EA584" s="36">
        <f t="shared" ref="EA584:EA647" ca="1" si="1469">IF($D584&lt;0,0,EA585/(1+$DQ585)+CJ585)</f>
        <v>0</v>
      </c>
      <c r="EB584" s="36">
        <f t="shared" ref="EB584:EB647" ca="1" si="1470">DT584+DU584+DW584-DX584+DY584+DZ584+EA584-DV584</f>
        <v>32.854085169042179</v>
      </c>
      <c r="EC584" s="36">
        <f t="shared" ref="EC584:EC647" ca="1" si="1471">IF($D584&lt;0,0,(EC585+CW585)/(1+DQ585))</f>
        <v>0</v>
      </c>
      <c r="ED584" s="36">
        <f t="shared" ref="ED584:ED647" ca="1" si="1472">IF($D584&lt;0,0,(ED585+CY585)/(1+DQ585))</f>
        <v>0</v>
      </c>
      <c r="EE584" s="36">
        <f t="shared" ca="1" si="1358"/>
        <v>0</v>
      </c>
      <c r="EF584" s="36">
        <f t="shared" ref="EF584:EF647" ca="1" si="1473">EB584+EE584</f>
        <v>32.854085169042179</v>
      </c>
      <c r="EG584" s="64"/>
      <c r="EH584" s="64"/>
      <c r="EI584" s="64"/>
      <c r="EJ584" s="70"/>
      <c r="EK584" s="70"/>
      <c r="EL584" s="70"/>
      <c r="EM584" s="70"/>
      <c r="EN584" s="70"/>
      <c r="EO584" s="36">
        <f t="shared" ref="EO584:EO647" ca="1" si="1474">(IF(B584=0,0,DM583)-CM584)*DA584</f>
        <v>0.28416151614574175</v>
      </c>
      <c r="EP584" s="36">
        <f t="shared" ref="EP584:EP647" ca="1" si="1475">(-CM584-CN584-CZ584+EO584)*J584</f>
        <v>0</v>
      </c>
      <c r="EQ584" s="36">
        <f t="shared" ref="EQ584:EQ647" si="1476">(DE584+DF584+DG584)*VLOOKUP("mort",Tbl_RA_Scl,2,FALSE)</f>
        <v>0.84515068839308105</v>
      </c>
      <c r="ER584" s="36">
        <f t="shared" ref="ER584:ER647" si="1477">DD584*VLOOKUP("lpsup",Tbl_RA_Scl,2,FALSE)</f>
        <v>3.2958862254257189E-3</v>
      </c>
      <c r="ES584" s="36">
        <f t="shared" ref="ES584:ES647" si="1478">DD584*VLOOKUP("lpsdown",Tbl_RA_Scl,2,FALSE)</f>
        <v>-3.0099046757228478E-3</v>
      </c>
      <c r="ET584" s="36">
        <f t="shared" ref="ET584:ET647" ca="1" si="1479">MAX(0,-DJ584)*VLOOKUP("masslps",Tbl_RA_Scl,2,FALSE)</f>
        <v>0</v>
      </c>
      <c r="EU584" s="36">
        <f t="shared" ca="1" si="1359"/>
        <v>3.2958862254257189E-3</v>
      </c>
      <c r="EV584" s="36">
        <f t="shared" ref="EV584:EV647" si="1480">DI584*VLOOKUP("exp",Tbl_RA_Scl,2,FALSE)</f>
        <v>9.0956630358106864E-3</v>
      </c>
      <c r="EW584" s="36">
        <f t="shared" ref="EW584:EW647" si="1481">(DE584+DF584+DG584)*VLOOKUP("mortcat",Tbl_RA_Scl,2,FALSE)</f>
        <v>1.1047537711055717</v>
      </c>
      <c r="EX584" s="36">
        <f t="shared" ca="1" si="1360"/>
        <v>1.9622960087598891</v>
      </c>
      <c r="EY584" s="36">
        <f t="shared" ref="EY584:EY647" si="1482">DK584*VLOOKUP("mort",Tbl_RA_Scl_RI,2,FALSE)</f>
        <v>0</v>
      </c>
      <c r="EZ584" s="36">
        <f t="shared" ref="EZ584:EZ647" si="1483">DL584*VLOOKUP("lpsup",Tbl_RA_Scl_RI,2,FALSE)</f>
        <v>0</v>
      </c>
      <c r="FA584" s="36">
        <f t="shared" ref="FA584:FA647" si="1484">DL584*VLOOKUP("lpsdown",Tbl_RA_Scl_RI,2,FALSE)</f>
        <v>0</v>
      </c>
      <c r="FB584" s="36">
        <f t="shared" ref="FB584:FB647" si="1485">MAX(0,DL584-DK584)*VLOOKUP("masslps",Tbl_RA_Scl_RI,2,FALSE)</f>
        <v>0</v>
      </c>
      <c r="FC584" s="36">
        <f t="shared" si="1361"/>
        <v>0</v>
      </c>
      <c r="FD584" s="36">
        <f t="shared" ref="FD584:FD647" si="1486">DL584*VLOOKUP("exp",Tbl_RA_Scl_RI,2,FALSE)</f>
        <v>0</v>
      </c>
      <c r="FE584" s="36">
        <f t="shared" ref="FE584:FE647" si="1487">DK584*VLOOKUP("mortcat",Tbl_RA_Scl_RI,2,FALSE)</f>
        <v>0</v>
      </c>
      <c r="FF584" s="36">
        <f t="shared" si="1362"/>
        <v>0</v>
      </c>
      <c r="FG584" s="36">
        <f t="shared" ref="FG584:FG647" ca="1" si="1488">EX584-FF584</f>
        <v>1.9622960087598891</v>
      </c>
      <c r="FH584" s="36">
        <f t="shared" ref="FH584:FH647" ca="1" si="1489">EX584*DA584</f>
        <v>1.7066180802251394E-2</v>
      </c>
      <c r="FI584" s="36">
        <f t="shared" ref="FI584:FI647" ca="1" si="1490">IF($D584&lt;0,0,EX585-EX584-FH584)</f>
        <v>-8.0175753440027558E-2</v>
      </c>
      <c r="FJ584" s="36">
        <f t="shared" ref="FJ584:FJ647" ca="1" si="1491">(FJ585-FI585)/(1+$DQ585)*$K585</f>
        <v>1.9701307907733727</v>
      </c>
      <c r="FK584" s="36">
        <f t="shared" ref="FK584:FK647" si="1492">FF584*DA584</f>
        <v>0</v>
      </c>
      <c r="FL584" s="36">
        <f t="shared" ref="FL584:FL647" si="1493">IF($D584&lt;0,0,FF585-FF584-FK584)</f>
        <v>0</v>
      </c>
      <c r="FM584" s="36">
        <f t="shared" ref="FM584:FM647" ca="1" si="1494">(FM585-FL585)/(1+$DQ585)*$K585</f>
        <v>0</v>
      </c>
      <c r="FN584" s="36">
        <f t="shared" ca="1" si="1364"/>
        <v>1.9701307907733727</v>
      </c>
    </row>
    <row r="585" spans="2:170" x14ac:dyDescent="0.25">
      <c r="B585" s="2">
        <v>577</v>
      </c>
      <c r="C585" s="2">
        <f t="shared" si="1370"/>
        <v>49</v>
      </c>
      <c r="D585" s="2">
        <f t="shared" si="1367"/>
        <v>601</v>
      </c>
      <c r="E585" s="2">
        <f t="shared" si="1365"/>
        <v>51</v>
      </c>
      <c r="F585" s="189">
        <f t="shared" si="1369"/>
        <v>63279</v>
      </c>
      <c r="G585" s="2">
        <f t="shared" si="1368"/>
        <v>3</v>
      </c>
      <c r="H585" s="187">
        <f t="shared" si="1371"/>
        <v>82.666666666666671</v>
      </c>
      <c r="I585" s="186">
        <f t="shared" si="1366"/>
        <v>82</v>
      </c>
      <c r="J585" s="2">
        <f t="shared" si="1372"/>
        <v>0</v>
      </c>
      <c r="K585" s="2">
        <f t="shared" si="1373"/>
        <v>1</v>
      </c>
      <c r="L585">
        <f t="shared" si="1374"/>
        <v>2</v>
      </c>
      <c r="M585" s="190">
        <f t="shared" ref="M585:M648" si="1495">MIN(1,VLOOKUP(RFRsk,Tbl_MrtRFRskScl,2,FALSE)/100*IFERROR(VLOOKUP("Nat"&amp;Sex&amp;Smk&amp;I585,Tbl_Mort,L585+1,FALSE),1))*$K585</f>
        <v>6.4379902860000005E-2</v>
      </c>
      <c r="N585">
        <f t="shared" si="1375"/>
        <v>1</v>
      </c>
      <c r="O585">
        <f t="shared" si="1376"/>
        <v>100</v>
      </c>
      <c r="P585" s="58">
        <f t="shared" si="1377"/>
        <v>0.28970956287000005</v>
      </c>
      <c r="Q585" s="106">
        <f t="shared" si="1378"/>
        <v>0.28970956287000005</v>
      </c>
      <c r="R585" s="59">
        <f t="shared" si="1379"/>
        <v>0.28970956287000005</v>
      </c>
      <c r="S585" s="32">
        <f t="shared" ref="S585:S648" si="1496">IF(R585=1,1,(1-(1-R585)^(1/12))*$K585)</f>
        <v>2.8104292592491253E-2</v>
      </c>
      <c r="T585">
        <f t="shared" si="1380"/>
        <v>1</v>
      </c>
      <c r="U585" s="32">
        <f t="shared" ref="U585:U648" si="1497">IF($K585=0,0,MIN(1,VLOOKUP(RFRsk,Tbl_MrtRFRskScl,2,FALSE)/100*IFERROR(VLOOKUP("Acc"&amp;Sex&amp;Smk&amp;I585,Tbl_Mort,T585+1,FALSE),1)))</f>
        <v>1.2786923400000001E-3</v>
      </c>
      <c r="V585">
        <f t="shared" si="1381"/>
        <v>1</v>
      </c>
      <c r="W585">
        <f t="shared" si="1382"/>
        <v>100</v>
      </c>
      <c r="X585" s="58">
        <f t="shared" si="1383"/>
        <v>5.7541155300000002E-3</v>
      </c>
      <c r="Y585" s="58">
        <f t="shared" si="1384"/>
        <v>5.7541155300000002E-3</v>
      </c>
      <c r="Z585" s="32">
        <f t="shared" si="1385"/>
        <v>5.7541155300000002E-3</v>
      </c>
      <c r="AA585" s="32">
        <f t="shared" si="1386"/>
        <v>4.8077890826847547E-4</v>
      </c>
      <c r="AB585" s="59">
        <f t="shared" si="1387"/>
        <v>4.9056245199999996E-3</v>
      </c>
      <c r="AC585" s="59">
        <f t="shared" si="1388"/>
        <v>4.9056245199999996E-3</v>
      </c>
      <c r="AD585">
        <f t="shared" si="1389"/>
        <v>1</v>
      </c>
      <c r="AE585" s="59">
        <f t="shared" si="1390"/>
        <v>4.9056245199999996E-3</v>
      </c>
      <c r="AF585" s="59">
        <f t="shared" si="1391"/>
        <v>4.1758461800000006E-3</v>
      </c>
      <c r="AG585" s="59">
        <f t="shared" si="1392"/>
        <v>4.1758461800000006E-3</v>
      </c>
      <c r="AH585">
        <f t="shared" si="1393"/>
        <v>1</v>
      </c>
      <c r="AI585" s="59">
        <f t="shared" si="1394"/>
        <v>4.1758461800000006E-3</v>
      </c>
      <c r="AJ585" s="59">
        <f t="shared" si="1395"/>
        <v>0</v>
      </c>
      <c r="AK585" s="59">
        <f t="shared" si="1396"/>
        <v>0</v>
      </c>
      <c r="AL585" s="59">
        <f t="shared" si="1397"/>
        <v>0</v>
      </c>
      <c r="AM585" s="12">
        <f t="shared" ref="AM585:AM648" si="1498">AT584</f>
        <v>2.2568050243397601E-4</v>
      </c>
      <c r="AN585" s="12">
        <f t="shared" ref="AN585:AN648" si="1499">IF(AND($B585=IVP,OR(AND(ActIVPOff=1,ExtrCls="N"),AND(ActIVPOn=1,ExtrCls="Y"))),0,AT585+AS585+AR585+AQ585+AP585+AO585-AM585)</f>
        <v>0</v>
      </c>
      <c r="AO585" s="66">
        <f t="shared" si="1398"/>
        <v>6.3425908728248966E-6</v>
      </c>
      <c r="AP585" s="66">
        <f t="shared" si="1399"/>
        <v>1.0850242557768801E-7</v>
      </c>
      <c r="AQ585" s="59">
        <f t="shared" si="1400"/>
        <v>1.1071038064260324E-6</v>
      </c>
      <c r="AR585" s="59">
        <f t="shared" si="1401"/>
        <v>9.4240706398939956E-7</v>
      </c>
      <c r="AS585" s="59">
        <f t="shared" si="1402"/>
        <v>0</v>
      </c>
      <c r="AT585" s="12">
        <f t="shared" si="1403"/>
        <v>2.1717989826515799E-4</v>
      </c>
      <c r="AU585" s="59">
        <f t="shared" ref="AU585:AU648" si="1500">MAX(0,AT585-AM585-AN585+AO585+AP585+AQ585+AR585+AS585)</f>
        <v>0</v>
      </c>
      <c r="AV585" s="59">
        <f t="shared" ref="AV585:AV648" si="1501">MIN(0,AT585-AM585-AN585+AO585+AP585+AQ585+AR585+AS585)</f>
        <v>-2.4352197233561135E-21</v>
      </c>
      <c r="AW585" s="70">
        <f t="shared" si="1404"/>
        <v>0</v>
      </c>
      <c r="AX585" s="20">
        <f t="shared" si="1405"/>
        <v>200000</v>
      </c>
      <c r="AY585" s="20">
        <f t="shared" si="1406"/>
        <v>0</v>
      </c>
      <c r="AZ585" s="20">
        <f t="shared" si="1407"/>
        <v>0</v>
      </c>
      <c r="BA585" s="20">
        <f t="shared" si="1408"/>
        <v>200000</v>
      </c>
      <c r="BB585" s="36">
        <f t="shared" si="1409"/>
        <v>1</v>
      </c>
      <c r="BC585" s="36">
        <f t="shared" si="1410"/>
        <v>0</v>
      </c>
      <c r="BD585" s="80">
        <f t="shared" si="1411"/>
        <v>1.2685181745649794</v>
      </c>
      <c r="BE585" s="36">
        <f t="shared" si="1412"/>
        <v>0</v>
      </c>
      <c r="BF585" s="36">
        <f t="shared" si="1413"/>
        <v>0</v>
      </c>
      <c r="BG585" s="36">
        <f t="shared" si="1414"/>
        <v>1.2685181745649794</v>
      </c>
      <c r="BH585" s="36">
        <f t="shared" si="1415"/>
        <v>2.1700485115537602E-2</v>
      </c>
      <c r="BI585" s="36">
        <f t="shared" si="1416"/>
        <v>0</v>
      </c>
      <c r="BJ585" s="36">
        <f t="shared" si="1417"/>
        <v>0</v>
      </c>
      <c r="BK585" s="36">
        <f t="shared" si="1418"/>
        <v>2.1700485115537602E-2</v>
      </c>
      <c r="BL585" s="68">
        <f ca="1">IF(OR(AT585=0,E585&gt;ProjTerm),0,VLOOKUP(D585,'Life Events'!$AE$5:$AI$1206,5,FALSE))</f>
        <v>2.1108078499843087E-18</v>
      </c>
      <c r="BM585" s="93">
        <f t="shared" ca="1" si="1419"/>
        <v>2.1108078499843087E-18</v>
      </c>
      <c r="BN585" s="93">
        <f t="shared" ca="1" si="1420"/>
        <v>4.5842503411688906E-22</v>
      </c>
      <c r="BO585" s="36">
        <f t="shared" ca="1" si="1421"/>
        <v>6.979502112435851E-20</v>
      </c>
      <c r="BP585" s="36">
        <f t="shared" si="1422"/>
        <v>5.39373207175373E-4</v>
      </c>
      <c r="BQ585" s="36">
        <f t="shared" si="1423"/>
        <v>98.364454600440382</v>
      </c>
      <c r="BR585" s="36">
        <f t="shared" si="1424"/>
        <v>154.78110000000001</v>
      </c>
      <c r="BS585" s="36">
        <f t="shared" si="1425"/>
        <v>152.24958483956223</v>
      </c>
      <c r="BT585" s="36">
        <f t="shared" si="1426"/>
        <v>3.3065549346368663E-2</v>
      </c>
      <c r="BU585" s="70" cm="1">
        <f t="array" ref="BU585">IF(AND(ActInt=1,$J585=0),INDEX(Tbl_FwdNom,$B585-IVP,MATCH(ValnDt,Tbl_FwdNom_Cols)),INDEX(Tbl_FwdNom,$B585,MATCH(StartDt,Tbl_FwdNom_Cols)))</f>
        <v>10.944406753000001</v>
      </c>
      <c r="BV585" s="70" cm="1">
        <f t="array" ref="BV585">INDEX(Tbl_FwdReal,$B585,MATCH(StartDt,Tbl_FwdReal_Cols))</f>
        <v>4.1035987919999997</v>
      </c>
      <c r="BW585" s="70" cm="1">
        <f t="array" ref="BW585">IF(RunType&lt;&gt;"OPN",INDEX(Tbl_FwdReal,$B585,MATCH(ValnDt,Tbl_FwdReal_Cols)),IF(AND($J585=0,ActInt=1),INDEX(Tbl_FwdReal,$B585-IVP,MATCH(ValnDt,Tbl_FwdReal_Cols)),-999))*$K585</f>
        <v>4.1035987919999997</v>
      </c>
      <c r="BX585" s="70">
        <f t="shared" si="1427"/>
        <v>4.1035987919999996E-2</v>
      </c>
      <c r="BY585" s="70">
        <f t="shared" ref="BY585:BY648" si="1502">((1+BU585/100)/(1+BX585)-1)</f>
        <v>6.5711541583379773E-2</v>
      </c>
      <c r="BZ585" s="64">
        <f t="shared" si="1363"/>
        <v>5.3176462766211241E-3</v>
      </c>
      <c r="CA585" s="70" cm="1">
        <f t="array" ref="CA585">IF($J585=1,CA584*(1+INDEX(Tbl_CPI,$B585,MATCH(IF(RunType="OPN",StartDt,ValnDt),Tbl_CPI_Cols))),0)</f>
        <v>0</v>
      </c>
      <c r="CB585" s="70">
        <f t="shared" ref="CB585:CB648" si="1503">IF(AND(ActInfl=1,$J585=1),IF(AND(RunType="OPN",IVP=12),CA585/CA$20,CA585),CB584*(1+BZ585))</f>
        <v>26.447342023990061</v>
      </c>
      <c r="CC585" s="70">
        <f t="shared" ref="CC585:CC648" si="1504">IF($F585&lt;ProjStart,1,IF($G585&lt;&gt;2,CC584,CB585))</f>
        <v>26.307448319387071</v>
      </c>
      <c r="CD585" s="36">
        <f t="shared" si="1428"/>
        <v>135.44175018695555</v>
      </c>
      <c r="CE585" s="36">
        <f t="shared" si="1429"/>
        <v>1.575783203089469</v>
      </c>
      <c r="CF585" s="36">
        <f t="shared" si="1430"/>
        <v>0</v>
      </c>
      <c r="CG585" s="36">
        <f t="shared" si="1431"/>
        <v>3.0922185777729441E-2</v>
      </c>
      <c r="CH585" s="36">
        <f t="shared" si="1432"/>
        <v>3.0566562232729192E-2</v>
      </c>
      <c r="CI585" s="36">
        <f t="shared" si="1433"/>
        <v>0</v>
      </c>
      <c r="CJ585" s="36">
        <f t="shared" si="1434"/>
        <v>0</v>
      </c>
      <c r="CK585" s="36">
        <f t="shared" si="1435"/>
        <v>0</v>
      </c>
      <c r="CL585" s="36">
        <f t="shared" si="1436"/>
        <v>3.5562354500025142E-4</v>
      </c>
      <c r="CM585" s="36">
        <f t="shared" si="1437"/>
        <v>3.0922185777729441E-2</v>
      </c>
      <c r="CN585" s="36">
        <f t="shared" ca="1" si="1438"/>
        <v>1.2566137371269728</v>
      </c>
      <c r="CO585" s="20">
        <f t="shared" si="1439"/>
        <v>120000</v>
      </c>
      <c r="CP585" s="20">
        <f t="shared" si="1440"/>
        <v>2</v>
      </c>
      <c r="CQ585" s="64">
        <f t="shared" si="1441"/>
        <v>7.4493527309999988E-2</v>
      </c>
      <c r="CR585" s="64">
        <f t="shared" si="1442"/>
        <v>0.33522087289500002</v>
      </c>
      <c r="CS585" s="36">
        <f t="shared" si="1443"/>
        <v>0.90595450124885613</v>
      </c>
      <c r="CT585" s="36">
        <f t="shared" si="1444"/>
        <v>0.76111090473898757</v>
      </c>
      <c r="CU585" s="36">
        <f t="shared" si="1445"/>
        <v>1.3020291069322561E-2</v>
      </c>
      <c r="CV585" s="36">
        <f t="shared" ref="CV585:CV648" si="1505">CU585+CT585</f>
        <v>0.77413119580831014</v>
      </c>
      <c r="CW585" s="36">
        <f t="shared" si="1446"/>
        <v>0</v>
      </c>
      <c r="CX585" s="36">
        <f t="shared" si="1447"/>
        <v>0</v>
      </c>
      <c r="CY585" s="36">
        <f t="shared" si="1448"/>
        <v>0</v>
      </c>
      <c r="CZ585" s="36">
        <f t="shared" ref="CZ585:CZ648" si="1506">CY585-CW585</f>
        <v>0</v>
      </c>
      <c r="DA585" s="64">
        <f t="shared" si="1449"/>
        <v>8.6924829312520213E-3</v>
      </c>
      <c r="DB585" s="70">
        <f t="shared" ref="DB585:DB648" si="1507">(1+DA585)^(-1)</f>
        <v>0.99138242519068676</v>
      </c>
      <c r="DC585" s="70">
        <f>PRODUCT($DB$8:DB585)</f>
        <v>3.9479326758780778E-3</v>
      </c>
      <c r="DD585" s="36">
        <f t="shared" si="1450"/>
        <v>0.52155153794563436</v>
      </c>
      <c r="DE585" s="36">
        <f t="shared" si="1451"/>
        <v>30.284721230067156</v>
      </c>
      <c r="DF585" s="36">
        <f t="shared" si="1452"/>
        <v>0.36405137998680048</v>
      </c>
      <c r="DG585" s="36">
        <f t="shared" si="1453"/>
        <v>1.2812655168672686E-2</v>
      </c>
      <c r="DH585" s="36">
        <f t="shared" ca="1" si="1454"/>
        <v>6.3582263214023683E-19</v>
      </c>
      <c r="DI585" s="36">
        <f t="shared" si="1455"/>
        <v>0.52461458898930913</v>
      </c>
      <c r="DJ585" s="36">
        <f t="shared" ca="1" si="1456"/>
        <v>30.639023005928959</v>
      </c>
      <c r="DK585" s="36">
        <f t="shared" si="1457"/>
        <v>0</v>
      </c>
      <c r="DL585" s="36">
        <f t="shared" si="1458"/>
        <v>0</v>
      </c>
      <c r="DM585" s="36">
        <f t="shared" ca="1" si="1459"/>
        <v>30.639023005928959</v>
      </c>
      <c r="DN585" s="36">
        <f t="shared" ref="DN585:DN648" ca="1" si="1508">IF($D585=0,DM585,DN584+EO585-CZ585-CN585-CM585)</f>
        <v>30.63902300593357</v>
      </c>
      <c r="DO585" s="64" cm="1">
        <f t="array" ref="DO585">IFERROR(INDEX(Tbl_FwdNom,$B585,MATCH(LIDt,Tbl_FwdNom_Cols,0)),0)</f>
        <v>8.2593454879999992</v>
      </c>
      <c r="DP585" s="64">
        <f t="shared" ref="DP585:DP648" ca="1" si="1509">IF(OR($E585&gt;ProjTerm+1,$B585+LIOffset&lt;0),0,OFFSET($DO585,LIOffset,0))</f>
        <v>8.1976700759999996</v>
      </c>
      <c r="DQ585" s="64">
        <f t="shared" ca="1" si="1460"/>
        <v>6.587406034545662E-3</v>
      </c>
      <c r="DR585" s="70">
        <f t="shared" ca="1" si="1461"/>
        <v>0.9934557039010683</v>
      </c>
      <c r="DS585" s="70">
        <f ca="1">PRODUCT($DR$8:DR585)</f>
        <v>8.90603376445156E-3</v>
      </c>
      <c r="DT585" s="36">
        <f t="shared" ca="1" si="1462"/>
        <v>31.417619565064495</v>
      </c>
      <c r="DU585" s="36">
        <f t="shared" ca="1" si="1463"/>
        <v>0.37539743233698986</v>
      </c>
      <c r="DV585" s="36">
        <f t="shared" ca="1" si="1464"/>
        <v>1.3291004137171474E-2</v>
      </c>
      <c r="DW585" s="36">
        <f t="shared" ca="1" si="1465"/>
        <v>6.4783545251541253E-19</v>
      </c>
      <c r="DX585" s="36">
        <f t="shared" ca="1" si="1466"/>
        <v>0.53719440493433845</v>
      </c>
      <c r="DY585" s="36">
        <f t="shared" ca="1" si="1467"/>
        <v>5.9023194360410354E-3</v>
      </c>
      <c r="DZ585" s="36">
        <f t="shared" ca="1" si="1468"/>
        <v>0.53433484028029388</v>
      </c>
      <c r="EA585" s="36">
        <f t="shared" ca="1" si="1469"/>
        <v>0</v>
      </c>
      <c r="EB585" s="36">
        <f t="shared" ca="1" si="1470"/>
        <v>31.782768748046308</v>
      </c>
      <c r="EC585" s="36">
        <f t="shared" ca="1" si="1471"/>
        <v>0</v>
      </c>
      <c r="ED585" s="36">
        <f t="shared" ca="1" si="1472"/>
        <v>0</v>
      </c>
      <c r="EE585" s="36">
        <f t="shared" ref="EE585:EE648" ca="1" si="1510">ED585-EC585</f>
        <v>0</v>
      </c>
      <c r="EF585" s="36">
        <f t="shared" ca="1" si="1473"/>
        <v>31.782768748046308</v>
      </c>
      <c r="EG585" s="64"/>
      <c r="EH585" s="64"/>
      <c r="EI585" s="64"/>
      <c r="EJ585" s="70"/>
      <c r="EK585" s="70"/>
      <c r="EL585" s="70"/>
      <c r="EM585" s="70"/>
      <c r="EN585" s="70"/>
      <c r="EO585" s="36">
        <f t="shared" ca="1" si="1474"/>
        <v>0.27486303572396581</v>
      </c>
      <c r="EP585" s="36">
        <f t="shared" ca="1" si="1475"/>
        <v>0</v>
      </c>
      <c r="EQ585" s="36">
        <f t="shared" si="1476"/>
        <v>0.81805937350416136</v>
      </c>
      <c r="ER585" s="36">
        <f t="shared" si="1477"/>
        <v>3.1263311683921366E-3</v>
      </c>
      <c r="ES585" s="36">
        <f t="shared" si="1478"/>
        <v>-2.8550617824758535E-3</v>
      </c>
      <c r="ET585" s="36">
        <f t="shared" ca="1" si="1479"/>
        <v>0</v>
      </c>
      <c r="EU585" s="36">
        <f t="shared" ref="EU585:EU648" ca="1" si="1511">ET585+MAX(ER585,ES585)</f>
        <v>3.1263311683921366E-3</v>
      </c>
      <c r="EV585" s="36">
        <f t="shared" si="1480"/>
        <v>8.6598549896136443E-3</v>
      </c>
      <c r="EW585" s="36">
        <f t="shared" si="1481"/>
        <v>1.0693408764599457</v>
      </c>
      <c r="EX585" s="36">
        <f t="shared" ref="EX585:EX648" ca="1" si="1512">EQ585+EU585+EV585+EW585</f>
        <v>1.8991864361221129</v>
      </c>
      <c r="EY585" s="36">
        <f t="shared" si="1482"/>
        <v>0</v>
      </c>
      <c r="EZ585" s="36">
        <f t="shared" si="1483"/>
        <v>0</v>
      </c>
      <c r="FA585" s="36">
        <f t="shared" si="1484"/>
        <v>0</v>
      </c>
      <c r="FB585" s="36">
        <f t="shared" si="1485"/>
        <v>0</v>
      </c>
      <c r="FC585" s="36">
        <f t="shared" ref="FC585:FC648" si="1513">FB585+MAX(EZ585,FA585)</f>
        <v>0</v>
      </c>
      <c r="FD585" s="36">
        <f t="shared" si="1486"/>
        <v>0</v>
      </c>
      <c r="FE585" s="36">
        <f t="shared" si="1487"/>
        <v>0</v>
      </c>
      <c r="FF585" s="36">
        <f t="shared" ref="FF585:FF648" si="1514">EY585+FC585+FD585+FE585</f>
        <v>0</v>
      </c>
      <c r="FG585" s="36">
        <f t="shared" ca="1" si="1488"/>
        <v>1.8991864361221129</v>
      </c>
      <c r="FH585" s="36">
        <f t="shared" ca="1" si="1489"/>
        <v>1.6508645679256823E-2</v>
      </c>
      <c r="FI585" s="36">
        <f t="shared" ca="1" si="1490"/>
        <v>-7.7155861661393557E-2</v>
      </c>
      <c r="FJ585" s="36">
        <f t="shared" ca="1" si="1491"/>
        <v>1.9059529805719637</v>
      </c>
      <c r="FK585" s="36">
        <f t="shared" si="1492"/>
        <v>0</v>
      </c>
      <c r="FL585" s="36">
        <f t="shared" si="1493"/>
        <v>0</v>
      </c>
      <c r="FM585" s="36">
        <f t="shared" ca="1" si="1494"/>
        <v>0</v>
      </c>
      <c r="FN585" s="36">
        <f t="shared" ca="1" si="1364"/>
        <v>1.9059529805719637</v>
      </c>
    </row>
    <row r="586" spans="2:170" x14ac:dyDescent="0.25">
      <c r="B586" s="2">
        <v>578</v>
      </c>
      <c r="C586" s="2">
        <f t="shared" si="1370"/>
        <v>49</v>
      </c>
      <c r="D586" s="2">
        <f t="shared" si="1367"/>
        <v>602</v>
      </c>
      <c r="E586" s="2">
        <f t="shared" si="1365"/>
        <v>51</v>
      </c>
      <c r="F586" s="189">
        <f t="shared" si="1369"/>
        <v>63309</v>
      </c>
      <c r="G586" s="2">
        <f t="shared" si="1368"/>
        <v>4</v>
      </c>
      <c r="H586" s="187">
        <f t="shared" si="1371"/>
        <v>82.75</v>
      </c>
      <c r="I586" s="186">
        <f t="shared" si="1366"/>
        <v>82</v>
      </c>
      <c r="J586" s="2">
        <f t="shared" si="1372"/>
        <v>0</v>
      </c>
      <c r="K586" s="2">
        <f t="shared" si="1373"/>
        <v>1</v>
      </c>
      <c r="L586">
        <f t="shared" si="1374"/>
        <v>2</v>
      </c>
      <c r="M586" s="190">
        <f t="shared" si="1495"/>
        <v>6.4379902860000005E-2</v>
      </c>
      <c r="N586">
        <f t="shared" si="1375"/>
        <v>1</v>
      </c>
      <c r="O586">
        <f t="shared" si="1376"/>
        <v>100</v>
      </c>
      <c r="P586" s="58">
        <f t="shared" si="1377"/>
        <v>0.28970956287000005</v>
      </c>
      <c r="Q586" s="106">
        <f t="shared" si="1378"/>
        <v>0.28970956287000005</v>
      </c>
      <c r="R586" s="59">
        <f t="shared" si="1379"/>
        <v>0.28970956287000005</v>
      </c>
      <c r="S586" s="32">
        <f t="shared" si="1496"/>
        <v>2.8104292592491253E-2</v>
      </c>
      <c r="T586">
        <f t="shared" si="1380"/>
        <v>1</v>
      </c>
      <c r="U586" s="32">
        <f t="shared" si="1497"/>
        <v>1.2786923400000001E-3</v>
      </c>
      <c r="V586">
        <f t="shared" si="1381"/>
        <v>1</v>
      </c>
      <c r="W586">
        <f t="shared" si="1382"/>
        <v>100</v>
      </c>
      <c r="X586" s="58">
        <f t="shared" si="1383"/>
        <v>5.7541155300000002E-3</v>
      </c>
      <c r="Y586" s="58">
        <f t="shared" si="1384"/>
        <v>5.7541155300000002E-3</v>
      </c>
      <c r="Z586" s="32">
        <f t="shared" si="1385"/>
        <v>5.7541155300000002E-3</v>
      </c>
      <c r="AA586" s="32">
        <f t="shared" si="1386"/>
        <v>4.8077890826847547E-4</v>
      </c>
      <c r="AB586" s="59">
        <f t="shared" si="1387"/>
        <v>4.9056245199999996E-3</v>
      </c>
      <c r="AC586" s="59">
        <f t="shared" si="1388"/>
        <v>4.9056245199999996E-3</v>
      </c>
      <c r="AD586">
        <f t="shared" si="1389"/>
        <v>1</v>
      </c>
      <c r="AE586" s="59">
        <f t="shared" si="1390"/>
        <v>4.9056245199999996E-3</v>
      </c>
      <c r="AF586" s="59">
        <f t="shared" si="1391"/>
        <v>4.1758461800000006E-3</v>
      </c>
      <c r="AG586" s="59">
        <f t="shared" si="1392"/>
        <v>4.1758461800000006E-3</v>
      </c>
      <c r="AH586">
        <f t="shared" si="1393"/>
        <v>1</v>
      </c>
      <c r="AI586" s="59">
        <f t="shared" si="1394"/>
        <v>4.1758461800000006E-3</v>
      </c>
      <c r="AJ586" s="59">
        <f t="shared" si="1395"/>
        <v>0</v>
      </c>
      <c r="AK586" s="59">
        <f t="shared" si="1396"/>
        <v>0</v>
      </c>
      <c r="AL586" s="59">
        <f t="shared" si="1397"/>
        <v>0</v>
      </c>
      <c r="AM586" s="12">
        <f t="shared" si="1498"/>
        <v>2.1717989826515799E-4</v>
      </c>
      <c r="AN586" s="12">
        <f t="shared" si="1499"/>
        <v>0</v>
      </c>
      <c r="AO586" s="66">
        <f t="shared" si="1398"/>
        <v>6.1036874060514835E-6</v>
      </c>
      <c r="AP586" s="66">
        <f t="shared" si="1399"/>
        <v>1.0441551438578123E-7</v>
      </c>
      <c r="AQ586" s="59">
        <f t="shared" si="1400"/>
        <v>1.0654030341806645E-6</v>
      </c>
      <c r="AR586" s="59">
        <f t="shared" si="1401"/>
        <v>9.0690984854334876E-7</v>
      </c>
      <c r="AS586" s="59">
        <f t="shared" si="1402"/>
        <v>0</v>
      </c>
      <c r="AT586" s="12">
        <f t="shared" si="1403"/>
        <v>2.089994824619967E-4</v>
      </c>
      <c r="AU586" s="59">
        <f t="shared" si="1500"/>
        <v>0</v>
      </c>
      <c r="AV586" s="59">
        <f t="shared" si="1501"/>
        <v>-1.2811373327221293E-20</v>
      </c>
      <c r="AW586" s="70">
        <f t="shared" si="1404"/>
        <v>0</v>
      </c>
      <c r="AX586" s="20">
        <f t="shared" si="1405"/>
        <v>200000</v>
      </c>
      <c r="AY586" s="20">
        <f t="shared" si="1406"/>
        <v>0</v>
      </c>
      <c r="AZ586" s="20">
        <f t="shared" si="1407"/>
        <v>0</v>
      </c>
      <c r="BA586" s="20">
        <f t="shared" si="1408"/>
        <v>200000</v>
      </c>
      <c r="BB586" s="36">
        <f t="shared" si="1409"/>
        <v>1</v>
      </c>
      <c r="BC586" s="36">
        <f t="shared" si="1410"/>
        <v>0</v>
      </c>
      <c r="BD586" s="80">
        <f t="shared" si="1411"/>
        <v>1.2207374812102967</v>
      </c>
      <c r="BE586" s="36">
        <f t="shared" si="1412"/>
        <v>0</v>
      </c>
      <c r="BF586" s="36">
        <f t="shared" si="1413"/>
        <v>0</v>
      </c>
      <c r="BG586" s="36">
        <f t="shared" si="1414"/>
        <v>1.2207374812102967</v>
      </c>
      <c r="BH586" s="36">
        <f t="shared" si="1415"/>
        <v>2.0883102877156248E-2</v>
      </c>
      <c r="BI586" s="36">
        <f t="shared" si="1416"/>
        <v>0</v>
      </c>
      <c r="BJ586" s="36">
        <f t="shared" si="1417"/>
        <v>0</v>
      </c>
      <c r="BK586" s="36">
        <f t="shared" si="1418"/>
        <v>2.0883102877156248E-2</v>
      </c>
      <c r="BL586" s="68">
        <f ca="1">IF(OR(AT586=0,E586&gt;ProjTerm),0,VLOOKUP(D586,'Life Events'!$AE$5:$AI$1206,5,FALSE))</f>
        <v>2.0313010170251799E-18</v>
      </c>
      <c r="BM586" s="93">
        <f t="shared" ca="1" si="1419"/>
        <v>2.0313010170251799E-18</v>
      </c>
      <c r="BN586" s="93">
        <f t="shared" ca="1" si="1420"/>
        <v>4.2454086128279014E-22</v>
      </c>
      <c r="BO586" s="36">
        <f t="shared" ca="1" si="1421"/>
        <v>6.4637623572805831E-20</v>
      </c>
      <c r="BP586" s="36">
        <f t="shared" si="1422"/>
        <v>5.1905688350534251E-4</v>
      </c>
      <c r="BQ586" s="36">
        <f t="shared" si="1423"/>
        <v>98.366666859042184</v>
      </c>
      <c r="BR586" s="36">
        <f t="shared" si="1424"/>
        <v>154.78110000000001</v>
      </c>
      <c r="BS586" s="36">
        <f t="shared" si="1425"/>
        <v>152.25300899776096</v>
      </c>
      <c r="BT586" s="36">
        <f t="shared" si="1426"/>
        <v>3.1820800083813765E-2</v>
      </c>
      <c r="BU586" s="70" cm="1">
        <f t="array" ref="BU586">IF(AND(ActInt=1,$J586=0),INDEX(Tbl_FwdNom,$B586-IVP,MATCH(ValnDt,Tbl_FwdNom_Cols)),INDEX(Tbl_FwdNom,$B586,MATCH(StartDt,Tbl_FwdNom_Cols)))</f>
        <v>10.938382873</v>
      </c>
      <c r="BV586" s="70" cm="1">
        <f t="array" ref="BV586">INDEX(Tbl_FwdReal,$B586,MATCH(StartDt,Tbl_FwdReal_Cols))</f>
        <v>4.1001951109999997</v>
      </c>
      <c r="BW586" s="70" cm="1">
        <f t="array" ref="BW586">IF(RunType&lt;&gt;"OPN",INDEX(Tbl_FwdReal,$B586,MATCH(ValnDt,Tbl_FwdReal_Cols)),IF(AND($J586=0,ActInt=1),INDEX(Tbl_FwdReal,$B586-IVP,MATCH(ValnDt,Tbl_FwdReal_Cols)),-999))*$K586</f>
        <v>4.1001951109999997</v>
      </c>
      <c r="BX586" s="70">
        <f t="shared" si="1427"/>
        <v>4.1001951109999997E-2</v>
      </c>
      <c r="BY586" s="70">
        <f t="shared" si="1502"/>
        <v>6.5688520129175254E-2</v>
      </c>
      <c r="BZ586" s="64">
        <f t="shared" ref="BZ586:BZ649" si="1515">IF(BY586&lt;&gt;BY585,(1+BY586)^(1/12)-1,BZ585)</f>
        <v>5.3158365230432381E-3</v>
      </c>
      <c r="CA586" s="70" cm="1">
        <f t="array" ref="CA586">IF($J586=1,CA585*(1+INDEX(Tbl_CPI,$B586,MATCH(IF(RunType="OPN",StartDt,ValnDt),Tbl_CPI_Cols))),0)</f>
        <v>0</v>
      </c>
      <c r="CB586" s="70">
        <f t="shared" si="1503"/>
        <v>26.587931770658603</v>
      </c>
      <c r="CC586" s="70">
        <f t="shared" si="1504"/>
        <v>26.307448319387071</v>
      </c>
      <c r="CD586" s="36">
        <f t="shared" si="1428"/>
        <v>135.44179904969303</v>
      </c>
      <c r="CE586" s="36">
        <f t="shared" si="1429"/>
        <v>1.5758186431268257</v>
      </c>
      <c r="CF586" s="36">
        <f t="shared" si="1430"/>
        <v>0</v>
      </c>
      <c r="CG586" s="36">
        <f t="shared" si="1431"/>
        <v>2.9757472271060931E-2</v>
      </c>
      <c r="CH586" s="36">
        <f t="shared" si="1432"/>
        <v>2.9415236138462305E-2</v>
      </c>
      <c r="CI586" s="36">
        <f t="shared" si="1433"/>
        <v>0</v>
      </c>
      <c r="CJ586" s="36">
        <f t="shared" si="1434"/>
        <v>0</v>
      </c>
      <c r="CK586" s="36">
        <f t="shared" si="1435"/>
        <v>0</v>
      </c>
      <c r="CL586" s="36">
        <f t="shared" si="1436"/>
        <v>3.4223613259862332E-4</v>
      </c>
      <c r="CM586" s="36">
        <f t="shared" si="1437"/>
        <v>2.9757472271060931E-2</v>
      </c>
      <c r="CN586" s="36">
        <f t="shared" ca="1" si="1438"/>
        <v>1.2092807271201338</v>
      </c>
      <c r="CO586" s="20">
        <f t="shared" si="1439"/>
        <v>120000</v>
      </c>
      <c r="CP586" s="20">
        <f t="shared" si="1440"/>
        <v>2</v>
      </c>
      <c r="CQ586" s="64">
        <f t="shared" si="1441"/>
        <v>7.4493527309999988E-2</v>
      </c>
      <c r="CR586" s="64">
        <f t="shared" si="1442"/>
        <v>0.33522087289500002</v>
      </c>
      <c r="CS586" s="36">
        <f t="shared" si="1443"/>
        <v>0.87183032779559788</v>
      </c>
      <c r="CT586" s="36">
        <f t="shared" si="1444"/>
        <v>0.73244248872617801</v>
      </c>
      <c r="CU586" s="36">
        <f t="shared" si="1445"/>
        <v>1.2529861726293747E-2</v>
      </c>
      <c r="CV586" s="36">
        <f t="shared" si="1505"/>
        <v>0.74497235045247179</v>
      </c>
      <c r="CW586" s="36">
        <f t="shared" si="1446"/>
        <v>0</v>
      </c>
      <c r="CX586" s="36">
        <f t="shared" si="1447"/>
        <v>0</v>
      </c>
      <c r="CY586" s="36">
        <f t="shared" si="1448"/>
        <v>0</v>
      </c>
      <c r="CZ586" s="36">
        <f t="shared" si="1506"/>
        <v>0</v>
      </c>
      <c r="DA586" s="64">
        <f t="shared" si="1449"/>
        <v>8.6879187882205056E-3</v>
      </c>
      <c r="DB586" s="70">
        <f t="shared" si="1507"/>
        <v>0.9913869110292729</v>
      </c>
      <c r="DC586" s="70">
        <f>PRODUCT($DB$8:DB586)</f>
        <v>3.9139287804902988E-3</v>
      </c>
      <c r="DD586" s="36">
        <f t="shared" si="1450"/>
        <v>0.49426193526736378</v>
      </c>
      <c r="DE586" s="36">
        <f t="shared" si="1451"/>
        <v>29.327094947427579</v>
      </c>
      <c r="DF586" s="36">
        <f t="shared" si="1452"/>
        <v>0.34633112593370918</v>
      </c>
      <c r="DG586" s="36">
        <f t="shared" si="1453"/>
        <v>1.2404913592734245E-2</v>
      </c>
      <c r="DH586" s="36">
        <f t="shared" ca="1" si="1454"/>
        <v>5.7670898395917796E-19</v>
      </c>
      <c r="DI586" s="36">
        <f t="shared" si="1455"/>
        <v>0.49915639516006932</v>
      </c>
      <c r="DJ586" s="36">
        <f t="shared" ca="1" si="1456"/>
        <v>29.665915619661259</v>
      </c>
      <c r="DK586" s="36">
        <f t="shared" si="1457"/>
        <v>0</v>
      </c>
      <c r="DL586" s="36">
        <f t="shared" si="1458"/>
        <v>0</v>
      </c>
      <c r="DM586" s="36">
        <f t="shared" ca="1" si="1459"/>
        <v>29.665915619661259</v>
      </c>
      <c r="DN586" s="36">
        <f t="shared" ca="1" si="1508"/>
        <v>29.665915619665871</v>
      </c>
      <c r="DO586" s="64" cm="1">
        <f t="array" ref="DO586">IFERROR(INDEX(Tbl_FwdNom,$B586,MATCH(LIDt,Tbl_FwdNom_Cols,0)),0)</f>
        <v>8.2576318069999992</v>
      </c>
      <c r="DP586" s="64">
        <f t="shared" ca="1" si="1509"/>
        <v>8.1959573720000005</v>
      </c>
      <c r="DQ586" s="64">
        <f t="shared" ca="1" si="1460"/>
        <v>6.5860782188422728E-3</v>
      </c>
      <c r="DR586" s="70">
        <f t="shared" ca="1" si="1461"/>
        <v>0.99345701439612955</v>
      </c>
      <c r="DS586" s="70">
        <f ca="1">PRODUCT($DR$8:DR586)</f>
        <v>8.8477617137431696E-3</v>
      </c>
      <c r="DT586" s="36">
        <f t="shared" ca="1" si="1462"/>
        <v>30.403800983759542</v>
      </c>
      <c r="DU586" s="36">
        <f t="shared" ca="1" si="1463"/>
        <v>0.35698672631235762</v>
      </c>
      <c r="DV586" s="36">
        <f t="shared" ca="1" si="1464"/>
        <v>1.28594828465205E-2</v>
      </c>
      <c r="DW586" s="36">
        <f t="shared" ca="1" si="1465"/>
        <v>5.8746452390581223E-19</v>
      </c>
      <c r="DX586" s="36">
        <f t="shared" ca="1" si="1466"/>
        <v>0.50891160922014667</v>
      </c>
      <c r="DY586" s="36">
        <f t="shared" ca="1" si="1467"/>
        <v>5.5967024469821625E-3</v>
      </c>
      <c r="DZ586" s="36">
        <f t="shared" ca="1" si="1468"/>
        <v>0.50824504414893656</v>
      </c>
      <c r="EA586" s="36">
        <f t="shared" ca="1" si="1469"/>
        <v>0</v>
      </c>
      <c r="EB586" s="36">
        <f t="shared" ca="1" si="1470"/>
        <v>30.752858364601153</v>
      </c>
      <c r="EC586" s="36">
        <f t="shared" ca="1" si="1471"/>
        <v>0</v>
      </c>
      <c r="ED586" s="36">
        <f t="shared" ca="1" si="1472"/>
        <v>0</v>
      </c>
      <c r="EE586" s="36">
        <f t="shared" ca="1" si="1510"/>
        <v>0</v>
      </c>
      <c r="EF586" s="36">
        <f t="shared" ca="1" si="1473"/>
        <v>30.752858364601153</v>
      </c>
      <c r="EG586" s="64"/>
      <c r="EH586" s="64"/>
      <c r="EI586" s="64"/>
      <c r="EJ586" s="70"/>
      <c r="EK586" s="70"/>
      <c r="EL586" s="70"/>
      <c r="EM586" s="70"/>
      <c r="EN586" s="70"/>
      <c r="EO586" s="36">
        <f t="shared" ca="1" si="1474"/>
        <v>0.26593081312349681</v>
      </c>
      <c r="EP586" s="36">
        <f t="shared" ca="1" si="1475"/>
        <v>0</v>
      </c>
      <c r="EQ586" s="36">
        <f t="shared" si="1476"/>
        <v>0.7920259859062998</v>
      </c>
      <c r="ER586" s="36">
        <f t="shared" si="1477"/>
        <v>2.962749375953806E-3</v>
      </c>
      <c r="ES586" s="36">
        <f t="shared" si="1478"/>
        <v>-2.705673858182545E-3</v>
      </c>
      <c r="ET586" s="36">
        <f t="shared" ca="1" si="1479"/>
        <v>0</v>
      </c>
      <c r="EU586" s="36">
        <f t="shared" ca="1" si="1511"/>
        <v>2.962749375953806E-3</v>
      </c>
      <c r="EV586" s="36">
        <f t="shared" si="1480"/>
        <v>8.2396145474188769E-3</v>
      </c>
      <c r="EW586" s="36">
        <f t="shared" si="1481"/>
        <v>1.0353108703103038</v>
      </c>
      <c r="EX586" s="36">
        <f t="shared" ca="1" si="1512"/>
        <v>1.8385392201399762</v>
      </c>
      <c r="EY586" s="36">
        <f t="shared" si="1482"/>
        <v>0</v>
      </c>
      <c r="EZ586" s="36">
        <f t="shared" si="1483"/>
        <v>0</v>
      </c>
      <c r="FA586" s="36">
        <f t="shared" si="1484"/>
        <v>0</v>
      </c>
      <c r="FB586" s="36">
        <f t="shared" si="1485"/>
        <v>0</v>
      </c>
      <c r="FC586" s="36">
        <f t="shared" si="1513"/>
        <v>0</v>
      </c>
      <c r="FD586" s="36">
        <f t="shared" si="1486"/>
        <v>0</v>
      </c>
      <c r="FE586" s="36">
        <f t="shared" si="1487"/>
        <v>0</v>
      </c>
      <c r="FF586" s="36">
        <f t="shared" si="1514"/>
        <v>0</v>
      </c>
      <c r="FG586" s="36">
        <f t="shared" ca="1" si="1488"/>
        <v>1.8385392201399762</v>
      </c>
      <c r="FH586" s="36">
        <f t="shared" ca="1" si="1489"/>
        <v>1.5973079433534376E-2</v>
      </c>
      <c r="FI586" s="36">
        <f t="shared" ca="1" si="1490"/>
        <v>-7.4249728209853261E-2</v>
      </c>
      <c r="FJ586" s="36">
        <f t="shared" ca="1" si="1491"/>
        <v>1.844256007773593</v>
      </c>
      <c r="FK586" s="36">
        <f t="shared" si="1492"/>
        <v>0</v>
      </c>
      <c r="FL586" s="36">
        <f t="shared" si="1493"/>
        <v>0</v>
      </c>
      <c r="FM586" s="36">
        <f t="shared" ca="1" si="1494"/>
        <v>0</v>
      </c>
      <c r="FN586" s="36">
        <f t="shared" ca="1" si="1364"/>
        <v>1.844256007773593</v>
      </c>
    </row>
    <row r="587" spans="2:170" x14ac:dyDescent="0.25">
      <c r="B587" s="2">
        <v>579</v>
      </c>
      <c r="C587" s="2">
        <f t="shared" si="1370"/>
        <v>49</v>
      </c>
      <c r="D587" s="2">
        <f t="shared" si="1367"/>
        <v>603</v>
      </c>
      <c r="E587" s="2">
        <f t="shared" si="1365"/>
        <v>51</v>
      </c>
      <c r="F587" s="189">
        <f t="shared" si="1369"/>
        <v>63340</v>
      </c>
      <c r="G587" s="2">
        <f t="shared" si="1368"/>
        <v>5</v>
      </c>
      <c r="H587" s="187">
        <f t="shared" si="1371"/>
        <v>82.833333333333343</v>
      </c>
      <c r="I587" s="186">
        <f t="shared" si="1366"/>
        <v>82</v>
      </c>
      <c r="J587" s="2">
        <f t="shared" si="1372"/>
        <v>0</v>
      </c>
      <c r="K587" s="2">
        <f t="shared" si="1373"/>
        <v>1</v>
      </c>
      <c r="L587">
        <f t="shared" si="1374"/>
        <v>2</v>
      </c>
      <c r="M587" s="190">
        <f t="shared" si="1495"/>
        <v>6.4379902860000005E-2</v>
      </c>
      <c r="N587">
        <f t="shared" si="1375"/>
        <v>1</v>
      </c>
      <c r="O587">
        <f t="shared" si="1376"/>
        <v>100</v>
      </c>
      <c r="P587" s="58">
        <f t="shared" si="1377"/>
        <v>0.28970956287000005</v>
      </c>
      <c r="Q587" s="106">
        <f t="shared" si="1378"/>
        <v>0.28970956287000005</v>
      </c>
      <c r="R587" s="59">
        <f t="shared" si="1379"/>
        <v>0.28970956287000005</v>
      </c>
      <c r="S587" s="32">
        <f t="shared" si="1496"/>
        <v>2.8104292592491253E-2</v>
      </c>
      <c r="T587">
        <f t="shared" si="1380"/>
        <v>1</v>
      </c>
      <c r="U587" s="32">
        <f t="shared" si="1497"/>
        <v>1.2786923400000001E-3</v>
      </c>
      <c r="V587">
        <f t="shared" si="1381"/>
        <v>1</v>
      </c>
      <c r="W587">
        <f t="shared" si="1382"/>
        <v>100</v>
      </c>
      <c r="X587" s="58">
        <f t="shared" si="1383"/>
        <v>5.7541155300000002E-3</v>
      </c>
      <c r="Y587" s="58">
        <f t="shared" si="1384"/>
        <v>5.7541155300000002E-3</v>
      </c>
      <c r="Z587" s="32">
        <f t="shared" si="1385"/>
        <v>5.7541155300000002E-3</v>
      </c>
      <c r="AA587" s="32">
        <f t="shared" si="1386"/>
        <v>4.8077890826847547E-4</v>
      </c>
      <c r="AB587" s="59">
        <f t="shared" si="1387"/>
        <v>4.9056245199999996E-3</v>
      </c>
      <c r="AC587" s="59">
        <f t="shared" si="1388"/>
        <v>4.9056245199999996E-3</v>
      </c>
      <c r="AD587">
        <f t="shared" si="1389"/>
        <v>1</v>
      </c>
      <c r="AE587" s="59">
        <f t="shared" si="1390"/>
        <v>4.9056245199999996E-3</v>
      </c>
      <c r="AF587" s="59">
        <f t="shared" si="1391"/>
        <v>4.1758461800000006E-3</v>
      </c>
      <c r="AG587" s="59">
        <f t="shared" si="1392"/>
        <v>4.1758461800000006E-3</v>
      </c>
      <c r="AH587">
        <f t="shared" si="1393"/>
        <v>1</v>
      </c>
      <c r="AI587" s="59">
        <f t="shared" si="1394"/>
        <v>4.1758461800000006E-3</v>
      </c>
      <c r="AJ587" s="59">
        <f t="shared" si="1395"/>
        <v>0</v>
      </c>
      <c r="AK587" s="59">
        <f t="shared" si="1396"/>
        <v>0</v>
      </c>
      <c r="AL587" s="59">
        <f t="shared" si="1397"/>
        <v>0</v>
      </c>
      <c r="AM587" s="12">
        <f t="shared" si="1498"/>
        <v>2.089994824619967E-4</v>
      </c>
      <c r="AN587" s="12">
        <f t="shared" si="1499"/>
        <v>0</v>
      </c>
      <c r="AO587" s="66">
        <f t="shared" si="1398"/>
        <v>5.8737826067911993E-6</v>
      </c>
      <c r="AP587" s="66">
        <f t="shared" si="1399"/>
        <v>1.0048254300675516E-7</v>
      </c>
      <c r="AQ587" s="59">
        <f t="shared" si="1400"/>
        <v>1.0252729858328808E-6</v>
      </c>
      <c r="AR587" s="59">
        <f t="shared" si="1401"/>
        <v>8.7274969046090606E-7</v>
      </c>
      <c r="AS587" s="59">
        <f t="shared" si="1402"/>
        <v>0</v>
      </c>
      <c r="AT587" s="12">
        <f t="shared" si="1403"/>
        <v>2.0112719463590497E-4</v>
      </c>
      <c r="AU587" s="59">
        <f t="shared" si="1500"/>
        <v>9.6349997750176664E-21</v>
      </c>
      <c r="AV587" s="59">
        <f t="shared" si="1501"/>
        <v>0</v>
      </c>
      <c r="AW587" s="70">
        <f t="shared" si="1404"/>
        <v>0</v>
      </c>
      <c r="AX587" s="20">
        <f t="shared" si="1405"/>
        <v>200000</v>
      </c>
      <c r="AY587" s="20">
        <f t="shared" si="1406"/>
        <v>0</v>
      </c>
      <c r="AZ587" s="20">
        <f t="shared" si="1407"/>
        <v>0</v>
      </c>
      <c r="BA587" s="20">
        <f t="shared" si="1408"/>
        <v>200000</v>
      </c>
      <c r="BB587" s="36">
        <f t="shared" si="1409"/>
        <v>1</v>
      </c>
      <c r="BC587" s="36">
        <f t="shared" si="1410"/>
        <v>0</v>
      </c>
      <c r="BD587" s="80">
        <f t="shared" si="1411"/>
        <v>1.1747565213582398</v>
      </c>
      <c r="BE587" s="36">
        <f t="shared" si="1412"/>
        <v>0</v>
      </c>
      <c r="BF587" s="36">
        <f t="shared" si="1413"/>
        <v>0</v>
      </c>
      <c r="BG587" s="36">
        <f t="shared" si="1414"/>
        <v>1.1747565213582398</v>
      </c>
      <c r="BH587" s="36">
        <f t="shared" si="1415"/>
        <v>2.0096508601351034E-2</v>
      </c>
      <c r="BI587" s="36">
        <f t="shared" si="1416"/>
        <v>0</v>
      </c>
      <c r="BJ587" s="36">
        <f t="shared" si="1417"/>
        <v>0</v>
      </c>
      <c r="BK587" s="36">
        <f t="shared" si="1418"/>
        <v>2.0096508601351034E-2</v>
      </c>
      <c r="BL587" s="68">
        <f ca="1">IF(OR(AT587=0,E587&gt;ProjTerm),0,VLOOKUP(D587,'Life Events'!$AE$5:$AI$1206,5,FALSE))</f>
        <v>1.954788931544955E-18</v>
      </c>
      <c r="BM587" s="93">
        <f t="shared" ca="1" si="1419"/>
        <v>1.954788931544955E-18</v>
      </c>
      <c r="BN587" s="93">
        <f t="shared" ca="1" si="1420"/>
        <v>3.931612139069549E-22</v>
      </c>
      <c r="BO587" s="36">
        <f t="shared" ca="1" si="1421"/>
        <v>5.9864108339087901E-20</v>
      </c>
      <c r="BP587" s="36">
        <f t="shared" si="1422"/>
        <v>4.9950580549819378E-4</v>
      </c>
      <c r="BQ587" s="36">
        <f t="shared" si="1423"/>
        <v>98.373454425383088</v>
      </c>
      <c r="BR587" s="36">
        <f t="shared" si="1424"/>
        <v>154.78110000000001</v>
      </c>
      <c r="BS587" s="36">
        <f t="shared" si="1425"/>
        <v>152.26351486760663</v>
      </c>
      <c r="BT587" s="36">
        <f t="shared" si="1426"/>
        <v>3.0624333590724129E-2</v>
      </c>
      <c r="BU587" s="70" cm="1">
        <f t="array" ref="BU587">IF(AND(ActInt=1,$J587=0),INDEX(Tbl_FwdNom,$B587-IVP,MATCH(ValnDt,Tbl_FwdNom_Cols)),INDEX(Tbl_FwdNom,$B587,MATCH(StartDt,Tbl_FwdNom_Cols)))</f>
        <v>10.93235932</v>
      </c>
      <c r="BV587" s="70" cm="1">
        <f t="array" ref="BV587">INDEX(Tbl_FwdReal,$B587,MATCH(StartDt,Tbl_FwdReal_Cols))</f>
        <v>4.0967915420000001</v>
      </c>
      <c r="BW587" s="70" cm="1">
        <f t="array" ref="BW587">IF(RunType&lt;&gt;"OPN",INDEX(Tbl_FwdReal,$B587,MATCH(ValnDt,Tbl_FwdReal_Cols)),IF(AND($J587=0,ActInt=1),INDEX(Tbl_FwdReal,$B587-IVP,MATCH(ValnDt,Tbl_FwdReal_Cols)),-999))*$K587</f>
        <v>4.0967915420000001</v>
      </c>
      <c r="BX587" s="70">
        <f t="shared" si="1427"/>
        <v>4.0967915420000001E-2</v>
      </c>
      <c r="BY587" s="70">
        <f t="shared" si="1502"/>
        <v>6.5665499164227814E-2</v>
      </c>
      <c r="BZ587" s="64">
        <f t="shared" si="1515"/>
        <v>5.3140267720905854E-3</v>
      </c>
      <c r="CA587" s="70" cm="1">
        <f t="array" ref="CA587">IF($J587=1,CA586*(1+INDEX(Tbl_CPI,$B587,MATCH(IF(RunType="OPN",StartDt,ValnDt),Tbl_CPI_Cols))),0)</f>
        <v>0</v>
      </c>
      <c r="CB587" s="70">
        <f t="shared" si="1503"/>
        <v>26.7292207519024</v>
      </c>
      <c r="CC587" s="70">
        <f t="shared" si="1504"/>
        <v>26.307448319387071</v>
      </c>
      <c r="CD587" s="36">
        <f t="shared" si="1428"/>
        <v>135.44194896845573</v>
      </c>
      <c r="CE587" s="36">
        <f t="shared" si="1429"/>
        <v>1.5759273788797286</v>
      </c>
      <c r="CF587" s="36">
        <f t="shared" si="1430"/>
        <v>0</v>
      </c>
      <c r="CG587" s="36">
        <f t="shared" si="1431"/>
        <v>2.8636665244634971E-2</v>
      </c>
      <c r="CH587" s="36">
        <f t="shared" si="1432"/>
        <v>2.8307297238051417E-2</v>
      </c>
      <c r="CI587" s="36">
        <f t="shared" si="1433"/>
        <v>0</v>
      </c>
      <c r="CJ587" s="36">
        <f t="shared" si="1434"/>
        <v>0</v>
      </c>
      <c r="CK587" s="36">
        <f t="shared" si="1435"/>
        <v>0</v>
      </c>
      <c r="CL587" s="36">
        <f t="shared" si="1436"/>
        <v>3.2936800658355425E-4</v>
      </c>
      <c r="CM587" s="36">
        <f t="shared" si="1437"/>
        <v>2.8636665244634971E-2</v>
      </c>
      <c r="CN587" s="36">
        <f t="shared" ca="1" si="1438"/>
        <v>1.1637291905633684</v>
      </c>
      <c r="CO587" s="20">
        <f t="shared" si="1439"/>
        <v>120000</v>
      </c>
      <c r="CP587" s="20">
        <f t="shared" si="1440"/>
        <v>2</v>
      </c>
      <c r="CQ587" s="64">
        <f t="shared" si="1441"/>
        <v>7.4493527309999988E-2</v>
      </c>
      <c r="CR587" s="64">
        <f t="shared" si="1442"/>
        <v>0.33522087289500002</v>
      </c>
      <c r="CS587" s="36">
        <f t="shared" si="1443"/>
        <v>0.83899149396178274</v>
      </c>
      <c r="CT587" s="36">
        <f t="shared" si="1444"/>
        <v>0.70485391281494392</v>
      </c>
      <c r="CU587" s="36">
        <f t="shared" si="1445"/>
        <v>1.2057905160810619E-2</v>
      </c>
      <c r="CV587" s="36">
        <f t="shared" si="1505"/>
        <v>0.71691181797575454</v>
      </c>
      <c r="CW587" s="36">
        <f t="shared" si="1446"/>
        <v>0</v>
      </c>
      <c r="CX587" s="36">
        <f t="shared" si="1447"/>
        <v>0</v>
      </c>
      <c r="CY587" s="36">
        <f t="shared" si="1448"/>
        <v>0</v>
      </c>
      <c r="CZ587" s="36">
        <f t="shared" si="1506"/>
        <v>0</v>
      </c>
      <c r="DA587" s="64">
        <f t="shared" si="1449"/>
        <v>8.683354665784071E-3</v>
      </c>
      <c r="DB587" s="70">
        <f t="shared" si="1507"/>
        <v>0.99139139688821254</v>
      </c>
      <c r="DC587" s="70">
        <f>PRODUCT($DB$8:DB587)</f>
        <v>3.8802353210112554E-3</v>
      </c>
      <c r="DD587" s="36">
        <f t="shared" si="1450"/>
        <v>0.46792945335836295</v>
      </c>
      <c r="DE587" s="36">
        <f t="shared" si="1451"/>
        <v>28.406995992814977</v>
      </c>
      <c r="DF587" s="36">
        <f t="shared" si="1452"/>
        <v>0.32924193333064089</v>
      </c>
      <c r="DG587" s="36">
        <f t="shared" si="1453"/>
        <v>1.2013124051560169E-2</v>
      </c>
      <c r="DH587" s="36">
        <f t="shared" ca="1" si="1454"/>
        <v>5.2185264426675165E-19</v>
      </c>
      <c r="DI587" s="36">
        <f t="shared" si="1455"/>
        <v>0.47460541960753899</v>
      </c>
      <c r="DJ587" s="36">
        <f t="shared" ca="1" si="1456"/>
        <v>28.730900768343236</v>
      </c>
      <c r="DK587" s="36">
        <f t="shared" si="1457"/>
        <v>0</v>
      </c>
      <c r="DL587" s="36">
        <f t="shared" si="1458"/>
        <v>0</v>
      </c>
      <c r="DM587" s="36">
        <f t="shared" ca="1" si="1459"/>
        <v>28.730900768343236</v>
      </c>
      <c r="DN587" s="36">
        <f t="shared" ca="1" si="1508"/>
        <v>28.730900768347844</v>
      </c>
      <c r="DO587" s="64" cm="1">
        <f t="array" ref="DO587">IFERROR(INDEX(Tbl_FwdNom,$B587,MATCH(LIDt,Tbl_FwdNom_Cols,0)),0)</f>
        <v>8.2559181539999997</v>
      </c>
      <c r="DP587" s="64">
        <f t="shared" ca="1" si="1509"/>
        <v>8.1942446950000001</v>
      </c>
      <c r="DQ587" s="64">
        <f t="shared" ca="1" si="1460"/>
        <v>6.5847504048044403E-3</v>
      </c>
      <c r="DR587" s="70">
        <f t="shared" ca="1" si="1461"/>
        <v>0.99345832489300445</v>
      </c>
      <c r="DS587" s="70">
        <f ca="1">PRODUCT($DR$8:DR587)</f>
        <v>8.7898825311877472E-3</v>
      </c>
      <c r="DT587" s="36">
        <f t="shared" ca="1" si="1462"/>
        <v>29.429245903236705</v>
      </c>
      <c r="DU587" s="36">
        <f t="shared" ca="1" si="1463"/>
        <v>0.3392408862016017</v>
      </c>
      <c r="DV587" s="36">
        <f t="shared" ca="1" si="1464"/>
        <v>1.2444653525901508E-2</v>
      </c>
      <c r="DW587" s="36">
        <f t="shared" ca="1" si="1465"/>
        <v>5.3146872282832145E-19</v>
      </c>
      <c r="DX587" s="36">
        <f t="shared" ca="1" si="1466"/>
        <v>0.48163833155424451</v>
      </c>
      <c r="DY587" s="36">
        <f t="shared" ca="1" si="1467"/>
        <v>5.3020185229872632E-3</v>
      </c>
      <c r="DZ587" s="36">
        <f t="shared" ca="1" si="1468"/>
        <v>0.48309801718413758</v>
      </c>
      <c r="EA587" s="36">
        <f t="shared" ca="1" si="1469"/>
        <v>0</v>
      </c>
      <c r="EB587" s="36">
        <f t="shared" ca="1" si="1470"/>
        <v>29.762803840065285</v>
      </c>
      <c r="EC587" s="36">
        <f t="shared" ca="1" si="1471"/>
        <v>0</v>
      </c>
      <c r="ED587" s="36">
        <f t="shared" ca="1" si="1472"/>
        <v>0</v>
      </c>
      <c r="EE587" s="36">
        <f t="shared" ca="1" si="1510"/>
        <v>0</v>
      </c>
      <c r="EF587" s="36">
        <f t="shared" ca="1" si="1473"/>
        <v>29.762803840065285</v>
      </c>
      <c r="EG587" s="64"/>
      <c r="EH587" s="64"/>
      <c r="EI587" s="64"/>
      <c r="EJ587" s="70"/>
      <c r="EK587" s="70"/>
      <c r="EL587" s="70"/>
      <c r="EM587" s="70"/>
      <c r="EN587" s="70"/>
      <c r="EO587" s="36">
        <f t="shared" ca="1" si="1474"/>
        <v>0.25735100448997766</v>
      </c>
      <c r="EP587" s="36">
        <f t="shared" ca="1" si="1475"/>
        <v>0</v>
      </c>
      <c r="EQ587" s="36">
        <f t="shared" si="1476"/>
        <v>0.76701110004704431</v>
      </c>
      <c r="ER587" s="36">
        <f t="shared" si="1477"/>
        <v>2.8049048429715016E-3</v>
      </c>
      <c r="ES587" s="36">
        <f t="shared" si="1478"/>
        <v>-2.56152537569075E-3</v>
      </c>
      <c r="ET587" s="36">
        <f t="shared" ca="1" si="1479"/>
        <v>0</v>
      </c>
      <c r="EU587" s="36">
        <f t="shared" ca="1" si="1511"/>
        <v>2.8049048429715016E-3</v>
      </c>
      <c r="EV587" s="36">
        <f t="shared" si="1480"/>
        <v>7.834349629895215E-3</v>
      </c>
      <c r="EW587" s="36">
        <f t="shared" si="1481"/>
        <v>1.0026122168437461</v>
      </c>
      <c r="EX587" s="36">
        <f t="shared" ca="1" si="1512"/>
        <v>1.7802625713636573</v>
      </c>
      <c r="EY587" s="36">
        <f t="shared" si="1482"/>
        <v>0</v>
      </c>
      <c r="EZ587" s="36">
        <f t="shared" si="1483"/>
        <v>0</v>
      </c>
      <c r="FA587" s="36">
        <f t="shared" si="1484"/>
        <v>0</v>
      </c>
      <c r="FB587" s="36">
        <f t="shared" si="1485"/>
        <v>0</v>
      </c>
      <c r="FC587" s="36">
        <f t="shared" si="1513"/>
        <v>0</v>
      </c>
      <c r="FD587" s="36">
        <f t="shared" si="1486"/>
        <v>0</v>
      </c>
      <c r="FE587" s="36">
        <f t="shared" si="1487"/>
        <v>0</v>
      </c>
      <c r="FF587" s="36">
        <f t="shared" si="1514"/>
        <v>0</v>
      </c>
      <c r="FG587" s="36">
        <f t="shared" ca="1" si="1488"/>
        <v>1.7802625713636573</v>
      </c>
      <c r="FH587" s="36">
        <f t="shared" ca="1" si="1489"/>
        <v>1.545865130537136E-2</v>
      </c>
      <c r="FI587" s="36">
        <f t="shared" ca="1" si="1490"/>
        <v>-7.145306777841795E-2</v>
      </c>
      <c r="FJ587" s="36">
        <f t="shared" ca="1" si="1491"/>
        <v>1.7849469054889253</v>
      </c>
      <c r="FK587" s="36">
        <f t="shared" si="1492"/>
        <v>0</v>
      </c>
      <c r="FL587" s="36">
        <f t="shared" si="1493"/>
        <v>0</v>
      </c>
      <c r="FM587" s="36">
        <f t="shared" ca="1" si="1494"/>
        <v>0</v>
      </c>
      <c r="FN587" s="36">
        <f t="shared" ca="1" si="1364"/>
        <v>1.7849469054889253</v>
      </c>
    </row>
    <row r="588" spans="2:170" x14ac:dyDescent="0.25">
      <c r="B588" s="2">
        <v>580</v>
      </c>
      <c r="C588" s="2">
        <f t="shared" si="1370"/>
        <v>49</v>
      </c>
      <c r="D588" s="2">
        <f t="shared" si="1367"/>
        <v>604</v>
      </c>
      <c r="E588" s="2">
        <f t="shared" si="1365"/>
        <v>51</v>
      </c>
      <c r="F588" s="189">
        <f t="shared" si="1369"/>
        <v>63370</v>
      </c>
      <c r="G588" s="2">
        <f t="shared" si="1368"/>
        <v>6</v>
      </c>
      <c r="H588" s="187">
        <f t="shared" si="1371"/>
        <v>82.916666666666671</v>
      </c>
      <c r="I588" s="186">
        <f t="shared" si="1366"/>
        <v>82</v>
      </c>
      <c r="J588" s="2">
        <f t="shared" si="1372"/>
        <v>0</v>
      </c>
      <c r="K588" s="2">
        <f t="shared" si="1373"/>
        <v>1</v>
      </c>
      <c r="L588">
        <f t="shared" si="1374"/>
        <v>2</v>
      </c>
      <c r="M588" s="190">
        <f t="shared" si="1495"/>
        <v>6.4379902860000005E-2</v>
      </c>
      <c r="N588">
        <f t="shared" si="1375"/>
        <v>1</v>
      </c>
      <c r="O588">
        <f t="shared" si="1376"/>
        <v>100</v>
      </c>
      <c r="P588" s="58">
        <f t="shared" si="1377"/>
        <v>0.28970956287000005</v>
      </c>
      <c r="Q588" s="106">
        <f t="shared" si="1378"/>
        <v>0.28970956287000005</v>
      </c>
      <c r="R588" s="59">
        <f t="shared" si="1379"/>
        <v>0.28970956287000005</v>
      </c>
      <c r="S588" s="32">
        <f t="shared" si="1496"/>
        <v>2.8104292592491253E-2</v>
      </c>
      <c r="T588">
        <f t="shared" si="1380"/>
        <v>1</v>
      </c>
      <c r="U588" s="32">
        <f t="shared" si="1497"/>
        <v>1.2786923400000001E-3</v>
      </c>
      <c r="V588">
        <f t="shared" si="1381"/>
        <v>1</v>
      </c>
      <c r="W588">
        <f t="shared" si="1382"/>
        <v>100</v>
      </c>
      <c r="X588" s="58">
        <f t="shared" si="1383"/>
        <v>5.7541155300000002E-3</v>
      </c>
      <c r="Y588" s="58">
        <f t="shared" si="1384"/>
        <v>5.7541155300000002E-3</v>
      </c>
      <c r="Z588" s="32">
        <f t="shared" si="1385"/>
        <v>5.7541155300000002E-3</v>
      </c>
      <c r="AA588" s="32">
        <f t="shared" si="1386"/>
        <v>4.8077890826847547E-4</v>
      </c>
      <c r="AB588" s="59">
        <f t="shared" si="1387"/>
        <v>4.9056245199999996E-3</v>
      </c>
      <c r="AC588" s="59">
        <f t="shared" si="1388"/>
        <v>4.9056245199999996E-3</v>
      </c>
      <c r="AD588">
        <f t="shared" si="1389"/>
        <v>1</v>
      </c>
      <c r="AE588" s="59">
        <f t="shared" si="1390"/>
        <v>4.9056245199999996E-3</v>
      </c>
      <c r="AF588" s="59">
        <f t="shared" si="1391"/>
        <v>4.1758461800000006E-3</v>
      </c>
      <c r="AG588" s="59">
        <f t="shared" si="1392"/>
        <v>4.1758461800000006E-3</v>
      </c>
      <c r="AH588">
        <f t="shared" si="1393"/>
        <v>1</v>
      </c>
      <c r="AI588" s="59">
        <f t="shared" si="1394"/>
        <v>4.1758461800000006E-3</v>
      </c>
      <c r="AJ588" s="59">
        <f t="shared" si="1395"/>
        <v>0</v>
      </c>
      <c r="AK588" s="59">
        <f t="shared" si="1396"/>
        <v>0</v>
      </c>
      <c r="AL588" s="59">
        <f t="shared" si="1397"/>
        <v>0</v>
      </c>
      <c r="AM588" s="12">
        <f t="shared" si="1498"/>
        <v>2.0112719463590497E-4</v>
      </c>
      <c r="AN588" s="12">
        <f t="shared" si="1499"/>
        <v>0</v>
      </c>
      <c r="AO588" s="66">
        <f t="shared" si="1398"/>
        <v>5.6525375263544109E-6</v>
      </c>
      <c r="AP588" s="66">
        <f t="shared" si="1399"/>
        <v>9.669771306015157E-8</v>
      </c>
      <c r="AQ588" s="59">
        <f t="shared" si="1400"/>
        <v>9.8665449764470771E-7</v>
      </c>
      <c r="AR588" s="59">
        <f t="shared" si="1401"/>
        <v>8.3987622741446037E-7</v>
      </c>
      <c r="AS588" s="59">
        <f t="shared" si="1402"/>
        <v>0</v>
      </c>
      <c r="AT588" s="12">
        <f t="shared" si="1403"/>
        <v>1.9355142867143126E-4</v>
      </c>
      <c r="AU588" s="59">
        <f t="shared" si="1500"/>
        <v>1.7046538063492794E-20</v>
      </c>
      <c r="AV588" s="59">
        <f t="shared" si="1501"/>
        <v>0</v>
      </c>
      <c r="AW588" s="70">
        <f t="shared" si="1404"/>
        <v>0</v>
      </c>
      <c r="AX588" s="20">
        <f t="shared" si="1405"/>
        <v>200000</v>
      </c>
      <c r="AY588" s="20">
        <f t="shared" si="1406"/>
        <v>0</v>
      </c>
      <c r="AZ588" s="20">
        <f t="shared" si="1407"/>
        <v>0</v>
      </c>
      <c r="BA588" s="20">
        <f t="shared" si="1408"/>
        <v>200000</v>
      </c>
      <c r="BB588" s="36">
        <f t="shared" si="1409"/>
        <v>1</v>
      </c>
      <c r="BC588" s="36">
        <f t="shared" si="1410"/>
        <v>0</v>
      </c>
      <c r="BD588" s="80">
        <f t="shared" si="1411"/>
        <v>1.1305075052708822</v>
      </c>
      <c r="BE588" s="36">
        <f t="shared" si="1412"/>
        <v>0</v>
      </c>
      <c r="BF588" s="36">
        <f t="shared" si="1413"/>
        <v>0</v>
      </c>
      <c r="BG588" s="36">
        <f t="shared" si="1414"/>
        <v>1.1305075052708822</v>
      </c>
      <c r="BH588" s="36">
        <f t="shared" si="1415"/>
        <v>1.9339542612030313E-2</v>
      </c>
      <c r="BI588" s="36">
        <f t="shared" si="1416"/>
        <v>0</v>
      </c>
      <c r="BJ588" s="36">
        <f t="shared" si="1417"/>
        <v>0</v>
      </c>
      <c r="BK588" s="36">
        <f t="shared" si="1418"/>
        <v>1.9339542612030313E-2</v>
      </c>
      <c r="BL588" s="68">
        <f ca="1">IF(OR(AT588=0,E588&gt;ProjTerm),0,VLOOKUP(D588,'Life Events'!$AE$5:$AI$1206,5,FALSE))</f>
        <v>1.8811587917613389E-18</v>
      </c>
      <c r="BM588" s="93">
        <f t="shared" ca="1" si="1419"/>
        <v>1.8811587917613389E-18</v>
      </c>
      <c r="BN588" s="93">
        <f t="shared" ca="1" si="1420"/>
        <v>3.6410097170323059E-22</v>
      </c>
      <c r="BO588" s="36">
        <f t="shared" ca="1" si="1421"/>
        <v>5.5445772695778365E-20</v>
      </c>
      <c r="BP588" s="36">
        <f t="shared" si="1422"/>
        <v>4.8069114899587163E-4</v>
      </c>
      <c r="BQ588" s="36">
        <f t="shared" si="1423"/>
        <v>98.384950953537896</v>
      </c>
      <c r="BR588" s="36">
        <f t="shared" si="1424"/>
        <v>154.78110000000001</v>
      </c>
      <c r="BS588" s="36">
        <f t="shared" si="1425"/>
        <v>152.28130932034645</v>
      </c>
      <c r="BT588" s="36">
        <f t="shared" si="1426"/>
        <v>2.9474264978909197E-2</v>
      </c>
      <c r="BU588" s="70" cm="1">
        <f t="array" ref="BU588">IF(AND(ActInt=1,$J588=0),INDEX(Tbl_FwdNom,$B588-IVP,MATCH(ValnDt,Tbl_FwdNom_Cols)),INDEX(Tbl_FwdNom,$B588,MATCH(StartDt,Tbl_FwdNom_Cols)))</f>
        <v>10.926336094</v>
      </c>
      <c r="BV588" s="70" cm="1">
        <f t="array" ref="BV588">INDEX(Tbl_FwdReal,$B588,MATCH(StartDt,Tbl_FwdReal_Cols))</f>
        <v>4.0933880839999999</v>
      </c>
      <c r="BW588" s="70" cm="1">
        <f t="array" ref="BW588">IF(RunType&lt;&gt;"OPN",INDEX(Tbl_FwdReal,$B588,MATCH(ValnDt,Tbl_FwdReal_Cols)),IF(AND($J588=0,ActInt=1),INDEX(Tbl_FwdReal,$B588-IVP,MATCH(ValnDt,Tbl_FwdReal_Cols)),-999))*$K588</f>
        <v>4.0933880839999999</v>
      </c>
      <c r="BX588" s="70">
        <f t="shared" si="1427"/>
        <v>4.0933880839999999E-2</v>
      </c>
      <c r="BY588" s="70">
        <f t="shared" si="1502"/>
        <v>6.5642478698897166E-2</v>
      </c>
      <c r="BZ588" s="64">
        <f t="shared" si="1515"/>
        <v>5.3122170245778477E-3</v>
      </c>
      <c r="CA588" s="70" cm="1">
        <f t="array" ref="CA588">IF($J588=1,CA587*(1+INDEX(Tbl_CPI,$B588,MATCH(IF(RunType="OPN",StartDt,ValnDt),Tbl_CPI_Cols))),0)</f>
        <v>0</v>
      </c>
      <c r="CB588" s="70">
        <f t="shared" si="1503"/>
        <v>26.871212173434355</v>
      </c>
      <c r="CC588" s="70">
        <f t="shared" si="1504"/>
        <v>26.307448319387071</v>
      </c>
      <c r="CD588" s="36">
        <f t="shared" si="1428"/>
        <v>135.44220289529633</v>
      </c>
      <c r="CE588" s="36">
        <f t="shared" si="1429"/>
        <v>1.5761115514655857</v>
      </c>
      <c r="CF588" s="36">
        <f t="shared" si="1430"/>
        <v>0</v>
      </c>
      <c r="CG588" s="36">
        <f t="shared" si="1431"/>
        <v>2.7558109198417512E-2</v>
      </c>
      <c r="CH588" s="36">
        <f t="shared" si="1432"/>
        <v>2.7241110303637996E-2</v>
      </c>
      <c r="CI588" s="36">
        <f t="shared" si="1433"/>
        <v>0</v>
      </c>
      <c r="CJ588" s="36">
        <f t="shared" si="1434"/>
        <v>0</v>
      </c>
      <c r="CK588" s="36">
        <f t="shared" si="1435"/>
        <v>0</v>
      </c>
      <c r="CL588" s="36">
        <f t="shared" si="1436"/>
        <v>3.16998894779517E-4</v>
      </c>
      <c r="CM588" s="36">
        <f t="shared" si="1437"/>
        <v>2.7558109198417512E-2</v>
      </c>
      <c r="CN588" s="36">
        <f t="shared" ca="1" si="1438"/>
        <v>1.1198920917550075</v>
      </c>
      <c r="CO588" s="20">
        <f t="shared" si="1439"/>
        <v>120000</v>
      </c>
      <c r="CP588" s="20">
        <f t="shared" si="1440"/>
        <v>2</v>
      </c>
      <c r="CQ588" s="64">
        <f t="shared" si="1441"/>
        <v>7.4493527309999988E-2</v>
      </c>
      <c r="CR588" s="64">
        <f t="shared" si="1442"/>
        <v>0.33522087289500002</v>
      </c>
      <c r="CS588" s="36">
        <f t="shared" si="1443"/>
        <v>0.8073895854483929</v>
      </c>
      <c r="CT588" s="36">
        <f t="shared" si="1444"/>
        <v>0.67830450316252933</v>
      </c>
      <c r="CU588" s="36">
        <f t="shared" si="1445"/>
        <v>1.1603725567218188E-2</v>
      </c>
      <c r="CV588" s="36">
        <f t="shared" si="1505"/>
        <v>0.68990822872974755</v>
      </c>
      <c r="CW588" s="36">
        <f t="shared" si="1446"/>
        <v>0</v>
      </c>
      <c r="CX588" s="36">
        <f t="shared" si="1447"/>
        <v>0</v>
      </c>
      <c r="CY588" s="36">
        <f t="shared" si="1448"/>
        <v>0</v>
      </c>
      <c r="CZ588" s="36">
        <f t="shared" si="1506"/>
        <v>0</v>
      </c>
      <c r="DA588" s="64">
        <f t="shared" si="1449"/>
        <v>8.6787905639560403E-3</v>
      </c>
      <c r="DB588" s="70">
        <f t="shared" si="1507"/>
        <v>0.99139588276749258</v>
      </c>
      <c r="DC588" s="70">
        <f>PRODUCT($DB$8:DB588)</f>
        <v>3.8468493214195583E-3</v>
      </c>
      <c r="DD588" s="36">
        <f t="shared" si="1450"/>
        <v>0.44251625010385742</v>
      </c>
      <c r="DE588" s="36">
        <f t="shared" si="1451"/>
        <v>27.523026856316875</v>
      </c>
      <c r="DF588" s="36">
        <f t="shared" si="1452"/>
        <v>0.31275981250285922</v>
      </c>
      <c r="DG588" s="36">
        <f t="shared" si="1453"/>
        <v>1.1636692290226612E-2</v>
      </c>
      <c r="DH588" s="36">
        <f t="shared" ca="1" si="1454"/>
        <v>4.7093592137581109E-19</v>
      </c>
      <c r="DI588" s="36">
        <f t="shared" si="1455"/>
        <v>0.45092714038834208</v>
      </c>
      <c r="DJ588" s="36">
        <f t="shared" ca="1" si="1456"/>
        <v>27.832560866813989</v>
      </c>
      <c r="DK588" s="36">
        <f t="shared" si="1457"/>
        <v>0</v>
      </c>
      <c r="DL588" s="36">
        <f t="shared" si="1458"/>
        <v>0</v>
      </c>
      <c r="DM588" s="36">
        <f t="shared" ca="1" si="1459"/>
        <v>27.832560866813989</v>
      </c>
      <c r="DN588" s="36">
        <f t="shared" ca="1" si="1508"/>
        <v>27.8325608668186</v>
      </c>
      <c r="DO588" s="64" cm="1">
        <f t="array" ref="DO588">IFERROR(INDEX(Tbl_FwdNom,$B588,MATCH(LIDt,Tbl_FwdNom_Cols,0)),0)</f>
        <v>8.2542045280000007</v>
      </c>
      <c r="DP588" s="64">
        <f t="shared" ca="1" si="1509"/>
        <v>8.1925320450000001</v>
      </c>
      <c r="DQ588" s="64">
        <f t="shared" ca="1" si="1460"/>
        <v>6.5834225924326084E-3</v>
      </c>
      <c r="DR588" s="70">
        <f t="shared" ca="1" si="1461"/>
        <v>0.99345963539169246</v>
      </c>
      <c r="DS588" s="70">
        <f ca="1">PRODUCT($DR$8:DR588)</f>
        <v>8.7323934945695864E-3</v>
      </c>
      <c r="DT588" s="36">
        <f t="shared" ca="1" si="1462"/>
        <v>28.492483560323446</v>
      </c>
      <c r="DU588" s="36">
        <f t="shared" ca="1" si="1463"/>
        <v>0.32213470970406788</v>
      </c>
      <c r="DV588" s="36">
        <f t="shared" ca="1" si="1464"/>
        <v>1.2045890790083053E-2</v>
      </c>
      <c r="DW588" s="36">
        <f t="shared" ca="1" si="1465"/>
        <v>4.7952183332958242E-19</v>
      </c>
      <c r="DX588" s="36">
        <f t="shared" ca="1" si="1466"/>
        <v>0.45533489524867105</v>
      </c>
      <c r="DY588" s="36">
        <f t="shared" ca="1" si="1467"/>
        <v>5.0178381190518094E-3</v>
      </c>
      <c r="DZ588" s="36">
        <f t="shared" ca="1" si="1468"/>
        <v>0.45885800554017309</v>
      </c>
      <c r="EA588" s="36">
        <f t="shared" ca="1" si="1469"/>
        <v>0</v>
      </c>
      <c r="EB588" s="36">
        <f t="shared" ca="1" si="1470"/>
        <v>28.81111332764798</v>
      </c>
      <c r="EC588" s="36">
        <f t="shared" ca="1" si="1471"/>
        <v>0</v>
      </c>
      <c r="ED588" s="36">
        <f t="shared" ca="1" si="1472"/>
        <v>0</v>
      </c>
      <c r="EE588" s="36">
        <f t="shared" ca="1" si="1510"/>
        <v>0</v>
      </c>
      <c r="EF588" s="36">
        <f t="shared" ca="1" si="1473"/>
        <v>28.81111332764798</v>
      </c>
      <c r="EG588" s="64"/>
      <c r="EH588" s="64"/>
      <c r="EI588" s="64"/>
      <c r="EJ588" s="70"/>
      <c r="EK588" s="70"/>
      <c r="EL588" s="70"/>
      <c r="EM588" s="70"/>
      <c r="EN588" s="70"/>
      <c r="EO588" s="36">
        <f t="shared" ca="1" si="1474"/>
        <v>0.24911029942418295</v>
      </c>
      <c r="EP588" s="36">
        <f t="shared" ca="1" si="1475"/>
        <v>0</v>
      </c>
      <c r="EQ588" s="36">
        <f t="shared" si="1476"/>
        <v>0.7429767740787212</v>
      </c>
      <c r="ER588" s="36">
        <f t="shared" si="1477"/>
        <v>2.6525707328350517E-3</v>
      </c>
      <c r="ES588" s="36">
        <f t="shared" si="1478"/>
        <v>-2.4224091808310332E-3</v>
      </c>
      <c r="ET588" s="36">
        <f t="shared" ca="1" si="1479"/>
        <v>0</v>
      </c>
      <c r="EU588" s="36">
        <f t="shared" ca="1" si="1511"/>
        <v>2.6525707328350517E-3</v>
      </c>
      <c r="EV588" s="36">
        <f t="shared" si="1480"/>
        <v>7.443490380561594E-3</v>
      </c>
      <c r="EW588" s="36">
        <f t="shared" si="1481"/>
        <v>0.97119531969849282</v>
      </c>
      <c r="EX588" s="36">
        <f t="shared" ca="1" si="1512"/>
        <v>1.7242681548906107</v>
      </c>
      <c r="EY588" s="36">
        <f t="shared" si="1482"/>
        <v>0</v>
      </c>
      <c r="EZ588" s="36">
        <f t="shared" si="1483"/>
        <v>0</v>
      </c>
      <c r="FA588" s="36">
        <f t="shared" si="1484"/>
        <v>0</v>
      </c>
      <c r="FB588" s="36">
        <f t="shared" si="1485"/>
        <v>0</v>
      </c>
      <c r="FC588" s="36">
        <f t="shared" si="1513"/>
        <v>0</v>
      </c>
      <c r="FD588" s="36">
        <f t="shared" si="1486"/>
        <v>0</v>
      </c>
      <c r="FE588" s="36">
        <f t="shared" si="1487"/>
        <v>0</v>
      </c>
      <c r="FF588" s="36">
        <f t="shared" si="1514"/>
        <v>0</v>
      </c>
      <c r="FG588" s="36">
        <f t="shared" ca="1" si="1488"/>
        <v>1.7242681548906107</v>
      </c>
      <c r="FH588" s="36">
        <f t="shared" ca="1" si="1489"/>
        <v>1.4964562192394525E-2</v>
      </c>
      <c r="FI588" s="36">
        <f t="shared" ca="1" si="1490"/>
        <v>-9.1976557053685154E-2</v>
      </c>
      <c r="FJ588" s="36">
        <f t="shared" ca="1" si="1491"/>
        <v>1.7047214082191287</v>
      </c>
      <c r="FK588" s="36">
        <f t="shared" si="1492"/>
        <v>0</v>
      </c>
      <c r="FL588" s="36">
        <f t="shared" si="1493"/>
        <v>0</v>
      </c>
      <c r="FM588" s="36">
        <f t="shared" ca="1" si="1494"/>
        <v>0</v>
      </c>
      <c r="FN588" s="36">
        <f t="shared" ref="FN588:FN651" ca="1" si="1516">FJ588-FM588</f>
        <v>1.7047214082191287</v>
      </c>
    </row>
    <row r="589" spans="2:170" x14ac:dyDescent="0.25">
      <c r="B589" s="2">
        <v>581</v>
      </c>
      <c r="C589" s="2">
        <f t="shared" si="1370"/>
        <v>49</v>
      </c>
      <c r="D589" s="2">
        <f t="shared" si="1367"/>
        <v>605</v>
      </c>
      <c r="E589" s="2">
        <f t="shared" si="1365"/>
        <v>51</v>
      </c>
      <c r="F589" s="189">
        <f t="shared" si="1369"/>
        <v>63401</v>
      </c>
      <c r="G589" s="2">
        <f t="shared" si="1368"/>
        <v>7</v>
      </c>
      <c r="H589" s="187">
        <f t="shared" si="1371"/>
        <v>83</v>
      </c>
      <c r="I589" s="186">
        <f t="shared" si="1366"/>
        <v>83</v>
      </c>
      <c r="J589" s="2">
        <f t="shared" si="1372"/>
        <v>0</v>
      </c>
      <c r="K589" s="2">
        <f t="shared" si="1373"/>
        <v>1</v>
      </c>
      <c r="L589">
        <f t="shared" si="1374"/>
        <v>2</v>
      </c>
      <c r="M589" s="190">
        <f t="shared" si="1495"/>
        <v>8.2319255970000005E-2</v>
      </c>
      <c r="N589">
        <f t="shared" si="1375"/>
        <v>1</v>
      </c>
      <c r="O589">
        <f t="shared" si="1376"/>
        <v>100</v>
      </c>
      <c r="P589" s="58">
        <f t="shared" si="1377"/>
        <v>0.37043665186500002</v>
      </c>
      <c r="Q589" s="106">
        <f t="shared" si="1378"/>
        <v>0.37043665186500002</v>
      </c>
      <c r="R589" s="59">
        <f t="shared" si="1379"/>
        <v>0.37043665186500002</v>
      </c>
      <c r="S589" s="32">
        <f t="shared" si="1496"/>
        <v>3.7826732872013547E-2</v>
      </c>
      <c r="T589">
        <f t="shared" si="1380"/>
        <v>1</v>
      </c>
      <c r="U589" s="32">
        <f t="shared" si="1497"/>
        <v>1.3229742900000001E-3</v>
      </c>
      <c r="V589">
        <f t="shared" si="1381"/>
        <v>1</v>
      </c>
      <c r="W589">
        <f t="shared" si="1382"/>
        <v>100</v>
      </c>
      <c r="X589" s="58">
        <f t="shared" si="1383"/>
        <v>5.9533843050000009E-3</v>
      </c>
      <c r="Y589" s="58">
        <f t="shared" si="1384"/>
        <v>5.9533843050000009E-3</v>
      </c>
      <c r="Z589" s="32">
        <f t="shared" si="1385"/>
        <v>5.9533843050000009E-3</v>
      </c>
      <c r="AA589" s="32">
        <f t="shared" si="1386"/>
        <v>4.974742476103744E-4</v>
      </c>
      <c r="AB589" s="59">
        <f t="shared" si="1387"/>
        <v>4.9056245199999996E-3</v>
      </c>
      <c r="AC589" s="59">
        <f t="shared" si="1388"/>
        <v>4.9056245199999996E-3</v>
      </c>
      <c r="AD589">
        <f t="shared" si="1389"/>
        <v>1</v>
      </c>
      <c r="AE589" s="59">
        <f t="shared" si="1390"/>
        <v>4.9056245199999996E-3</v>
      </c>
      <c r="AF589" s="59">
        <f t="shared" si="1391"/>
        <v>4.1758461800000006E-3</v>
      </c>
      <c r="AG589" s="59">
        <f t="shared" si="1392"/>
        <v>4.1758461800000006E-3</v>
      </c>
      <c r="AH589">
        <f t="shared" si="1393"/>
        <v>1</v>
      </c>
      <c r="AI589" s="59">
        <f t="shared" si="1394"/>
        <v>4.1758461800000006E-3</v>
      </c>
      <c r="AJ589" s="59">
        <f t="shared" si="1395"/>
        <v>0</v>
      </c>
      <c r="AK589" s="59">
        <f t="shared" si="1396"/>
        <v>0</v>
      </c>
      <c r="AL589" s="59">
        <f t="shared" si="1397"/>
        <v>0</v>
      </c>
      <c r="AM589" s="12">
        <f t="shared" si="1498"/>
        <v>1.9355142867143126E-4</v>
      </c>
      <c r="AN589" s="12">
        <f t="shared" si="1499"/>
        <v>0</v>
      </c>
      <c r="AO589" s="66">
        <f t="shared" si="1398"/>
        <v>7.3214181893508136E-6</v>
      </c>
      <c r="AP589" s="66">
        <f t="shared" si="1399"/>
        <v>9.6286851352233314E-8</v>
      </c>
      <c r="AQ589" s="59">
        <f t="shared" si="1400"/>
        <v>9.4949063437160414E-7</v>
      </c>
      <c r="AR589" s="59">
        <f t="shared" si="1401"/>
        <v>8.0824099405113876E-7</v>
      </c>
      <c r="AS589" s="59">
        <f t="shared" si="1402"/>
        <v>0</v>
      </c>
      <c r="AT589" s="12">
        <f t="shared" si="1403"/>
        <v>1.8437599200230546E-4</v>
      </c>
      <c r="AU589" s="59">
        <f t="shared" si="1500"/>
        <v>0</v>
      </c>
      <c r="AV589" s="59">
        <f t="shared" si="1501"/>
        <v>-1.5881867761018131E-21</v>
      </c>
      <c r="AW589" s="70">
        <f t="shared" si="1404"/>
        <v>0</v>
      </c>
      <c r="AX589" s="20">
        <f t="shared" si="1405"/>
        <v>200000</v>
      </c>
      <c r="AY589" s="20">
        <f t="shared" si="1406"/>
        <v>0</v>
      </c>
      <c r="AZ589" s="20">
        <f t="shared" si="1407"/>
        <v>0</v>
      </c>
      <c r="BA589" s="20">
        <f t="shared" si="1408"/>
        <v>200000</v>
      </c>
      <c r="BB589" s="36">
        <f t="shared" si="1409"/>
        <v>1</v>
      </c>
      <c r="BC589" s="36">
        <f t="shared" si="1410"/>
        <v>0</v>
      </c>
      <c r="BD589" s="80">
        <f t="shared" si="1411"/>
        <v>1.4642836378701627</v>
      </c>
      <c r="BE589" s="36">
        <f t="shared" si="1412"/>
        <v>0</v>
      </c>
      <c r="BF589" s="36">
        <f t="shared" si="1413"/>
        <v>0</v>
      </c>
      <c r="BG589" s="36">
        <f t="shared" si="1414"/>
        <v>1.4642836378701627</v>
      </c>
      <c r="BH589" s="36">
        <f t="shared" si="1415"/>
        <v>1.9257370270446664E-2</v>
      </c>
      <c r="BI589" s="36">
        <f t="shared" si="1416"/>
        <v>0</v>
      </c>
      <c r="BJ589" s="36">
        <f t="shared" si="1417"/>
        <v>0</v>
      </c>
      <c r="BK589" s="36">
        <f t="shared" si="1418"/>
        <v>1.9257370270446664E-2</v>
      </c>
      <c r="BL589" s="68">
        <f ca="1">IF(OR(AT589=0,E589&gt;ProjTerm),0,VLOOKUP(D589,'Life Events'!$AE$5:$AI$1206,5,FALSE))</f>
        <v>1.7919811841515478E-18</v>
      </c>
      <c r="BM589" s="93">
        <f t="shared" ca="1" si="1419"/>
        <v>1.7919811841515478E-18</v>
      </c>
      <c r="BN589" s="93">
        <f t="shared" ca="1" si="1420"/>
        <v>3.3039830847740764E-22</v>
      </c>
      <c r="BO589" s="36">
        <f t="shared" ca="1" si="1421"/>
        <v>5.0313487012167361E-20</v>
      </c>
      <c r="BP589" s="36">
        <f t="shared" si="1422"/>
        <v>6.2019120986447917E-4</v>
      </c>
      <c r="BQ589" s="36">
        <f t="shared" si="1423"/>
        <v>98.384950953537896</v>
      </c>
      <c r="BR589" s="36">
        <f t="shared" si="1424"/>
        <v>154.78110000000001</v>
      </c>
      <c r="BS589" s="36">
        <f t="shared" si="1425"/>
        <v>152.28130932034645</v>
      </c>
      <c r="BT589" s="36">
        <f t="shared" si="1426"/>
        <v>2.8077017469348802E-2</v>
      </c>
      <c r="BU589" s="70" cm="1">
        <f t="array" ref="BU589">IF(AND(ActInt=1,$J589=0),INDEX(Tbl_FwdNom,$B589-IVP,MATCH(ValnDt,Tbl_FwdNom_Cols)),INDEX(Tbl_FwdNom,$B589,MATCH(StartDt,Tbl_FwdNom_Cols)))</f>
        <v>10.920313196</v>
      </c>
      <c r="BV589" s="70" cm="1">
        <f t="array" ref="BV589">INDEX(Tbl_FwdReal,$B589,MATCH(StartDt,Tbl_FwdReal_Cols))</f>
        <v>4.089984737</v>
      </c>
      <c r="BW589" s="70" cm="1">
        <f t="array" ref="BW589">IF(RunType&lt;&gt;"OPN",INDEX(Tbl_FwdReal,$B589,MATCH(ValnDt,Tbl_FwdReal_Cols)),IF(AND($J589=0,ActInt=1),INDEX(Tbl_FwdReal,$B589-IVP,MATCH(ValnDt,Tbl_FwdReal_Cols)),-999))*$K589</f>
        <v>4.089984737</v>
      </c>
      <c r="BX589" s="70">
        <f t="shared" si="1427"/>
        <v>4.0899847369999999E-2</v>
      </c>
      <c r="BY589" s="70">
        <f t="shared" si="1502"/>
        <v>6.5619458742912862E-2</v>
      </c>
      <c r="BZ589" s="64">
        <f t="shared" si="1515"/>
        <v>5.310407281271079E-3</v>
      </c>
      <c r="CA589" s="70" cm="1">
        <f t="array" ref="CA589">IF($J589=1,CA588*(1+INDEX(Tbl_CPI,$B589,MATCH(IF(RunType="OPN",StartDt,ValnDt),Tbl_CPI_Cols))),0)</f>
        <v>0</v>
      </c>
      <c r="CB589" s="70">
        <f t="shared" si="1503"/>
        <v>27.013909254216742</v>
      </c>
      <c r="CC589" s="70">
        <f t="shared" si="1504"/>
        <v>26.307448319387071</v>
      </c>
      <c r="CD589" s="36">
        <f t="shared" si="1428"/>
        <v>135.44220289529633</v>
      </c>
      <c r="CE589" s="36">
        <f t="shared" si="1429"/>
        <v>1.5761115514655857</v>
      </c>
      <c r="CF589" s="36">
        <f t="shared" si="1430"/>
        <v>0</v>
      </c>
      <c r="CG589" s="36">
        <f t="shared" si="1431"/>
        <v>2.6520090515322177E-2</v>
      </c>
      <c r="CH589" s="36">
        <f t="shared" si="1432"/>
        <v>2.6215031872790468E-2</v>
      </c>
      <c r="CI589" s="36">
        <f t="shared" si="1433"/>
        <v>0</v>
      </c>
      <c r="CJ589" s="36">
        <f t="shared" si="1434"/>
        <v>0</v>
      </c>
      <c r="CK589" s="36">
        <f t="shared" si="1435"/>
        <v>0</v>
      </c>
      <c r="CL589" s="36">
        <f t="shared" si="1436"/>
        <v>3.0505864253171016E-4</v>
      </c>
      <c r="CM589" s="36">
        <f t="shared" si="1437"/>
        <v>2.6520090515322177E-2</v>
      </c>
      <c r="CN589" s="36">
        <f t="shared" ca="1" si="1438"/>
        <v>1.4548437994613961</v>
      </c>
      <c r="CO589" s="20">
        <f t="shared" si="1439"/>
        <v>120000</v>
      </c>
      <c r="CP589" s="20">
        <f t="shared" si="1440"/>
        <v>2</v>
      </c>
      <c r="CQ589" s="64">
        <f t="shared" si="1441"/>
        <v>9.4897016789999997E-2</v>
      </c>
      <c r="CR589" s="64">
        <f t="shared" si="1442"/>
        <v>0.42703657555499996</v>
      </c>
      <c r="CS589" s="36">
        <f t="shared" si="1443"/>
        <v>1.0533205889583874</v>
      </c>
      <c r="CT589" s="36">
        <f t="shared" si="1444"/>
        <v>0.87857018272209764</v>
      </c>
      <c r="CU589" s="36">
        <f t="shared" si="1445"/>
        <v>1.1554422162267998E-2</v>
      </c>
      <c r="CV589" s="36">
        <f t="shared" si="1505"/>
        <v>0.89012460488436562</v>
      </c>
      <c r="CW589" s="36">
        <f t="shared" si="1446"/>
        <v>0</v>
      </c>
      <c r="CX589" s="36">
        <f t="shared" si="1447"/>
        <v>0</v>
      </c>
      <c r="CY589" s="36">
        <f t="shared" si="1448"/>
        <v>0</v>
      </c>
      <c r="CZ589" s="36">
        <f t="shared" si="1506"/>
        <v>0</v>
      </c>
      <c r="DA589" s="64">
        <f t="shared" si="1449"/>
        <v>8.6742264835075744E-3</v>
      </c>
      <c r="DB589" s="70">
        <f t="shared" si="1507"/>
        <v>0.99140036866635517</v>
      </c>
      <c r="DC589" s="70">
        <f>PRODUCT($DB$8:DB589)</f>
        <v>3.8137678354592682E-3</v>
      </c>
      <c r="DD589" s="36">
        <f t="shared" si="1450"/>
        <v>0.41827771881054193</v>
      </c>
      <c r="DE589" s="36">
        <f t="shared" si="1451"/>
        <v>26.297484186910065</v>
      </c>
      <c r="DF589" s="36">
        <f t="shared" si="1452"/>
        <v>0.29621539168100175</v>
      </c>
      <c r="DG589" s="36">
        <f t="shared" si="1453"/>
        <v>1.1117440384806445E-2</v>
      </c>
      <c r="DH589" s="36">
        <f t="shared" ca="1" si="1454"/>
        <v>4.2470743920487678E-19</v>
      </c>
      <c r="DI589" s="36">
        <f t="shared" si="1455"/>
        <v>0.42808845274481577</v>
      </c>
      <c r="DJ589" s="36">
        <f t="shared" ca="1" si="1456"/>
        <v>26.592392872140532</v>
      </c>
      <c r="DK589" s="36">
        <f t="shared" si="1457"/>
        <v>0</v>
      </c>
      <c r="DL589" s="36">
        <f t="shared" si="1458"/>
        <v>0</v>
      </c>
      <c r="DM589" s="36">
        <f t="shared" ca="1" si="1459"/>
        <v>26.592392872140532</v>
      </c>
      <c r="DN589" s="36">
        <f t="shared" ca="1" si="1508"/>
        <v>26.59239287214514</v>
      </c>
      <c r="DO589" s="64" cm="1">
        <f t="array" ref="DO589">IFERROR(INDEX(Tbl_FwdNom,$B589,MATCH(LIDt,Tbl_FwdNom_Cols,0)),0)</f>
        <v>8.2524909290000004</v>
      </c>
      <c r="DP589" s="64">
        <f t="shared" ca="1" si="1509"/>
        <v>8.1908194220000006</v>
      </c>
      <c r="DQ589" s="64">
        <f t="shared" ca="1" si="1460"/>
        <v>6.5820947817265552E-3</v>
      </c>
      <c r="DR589" s="70">
        <f t="shared" ca="1" si="1461"/>
        <v>0.99346094589219391</v>
      </c>
      <c r="DS589" s="70">
        <f ca="1">PRODUCT($DR$8:DR589)</f>
        <v>8.6752919010179425E-3</v>
      </c>
      <c r="DT589" s="36">
        <f t="shared" ca="1" si="1462"/>
        <v>27.215740149814117</v>
      </c>
      <c r="DU589" s="36">
        <f t="shared" ca="1" si="1463"/>
        <v>0.30499766062537736</v>
      </c>
      <c r="DV589" s="36">
        <f t="shared" ca="1" si="1464"/>
        <v>1.1504986775129228E-2</v>
      </c>
      <c r="DW589" s="36">
        <f t="shared" ca="1" si="1465"/>
        <v>4.3236460447429766E-19</v>
      </c>
      <c r="DX589" s="36">
        <f t="shared" ca="1" si="1466"/>
        <v>0.43025493521727654</v>
      </c>
      <c r="DY589" s="36">
        <f t="shared" ca="1" si="1467"/>
        <v>4.7437994377199297E-3</v>
      </c>
      <c r="DZ589" s="36">
        <f t="shared" ca="1" si="1468"/>
        <v>0.43549067072670938</v>
      </c>
      <c r="EA589" s="36">
        <f t="shared" ca="1" si="1469"/>
        <v>0</v>
      </c>
      <c r="EB589" s="36">
        <f t="shared" ca="1" si="1470"/>
        <v>27.519212358611515</v>
      </c>
      <c r="EC589" s="36">
        <f t="shared" ca="1" si="1471"/>
        <v>0</v>
      </c>
      <c r="ED589" s="36">
        <f t="shared" ca="1" si="1472"/>
        <v>0</v>
      </c>
      <c r="EE589" s="36">
        <f t="shared" ca="1" si="1510"/>
        <v>0</v>
      </c>
      <c r="EF589" s="36">
        <f t="shared" ca="1" si="1473"/>
        <v>27.519212358611515</v>
      </c>
      <c r="EG589" s="64"/>
      <c r="EH589" s="64"/>
      <c r="EI589" s="64"/>
      <c r="EJ589" s="70"/>
      <c r="EK589" s="70"/>
      <c r="EL589" s="70"/>
      <c r="EM589" s="70"/>
      <c r="EN589" s="70"/>
      <c r="EO589" s="36">
        <f t="shared" ca="1" si="1474"/>
        <v>0.24119589530326141</v>
      </c>
      <c r="EP589" s="36">
        <f t="shared" ca="1" si="1475"/>
        <v>0</v>
      </c>
      <c r="EQ589" s="36">
        <f t="shared" si="1476"/>
        <v>0.70982370136687145</v>
      </c>
      <c r="ER589" s="36">
        <f t="shared" si="1477"/>
        <v>2.5072779470888436E-3</v>
      </c>
      <c r="ES589" s="36">
        <f t="shared" si="1478"/>
        <v>-2.2897233399811045E-3</v>
      </c>
      <c r="ET589" s="36">
        <f t="shared" ca="1" si="1479"/>
        <v>0</v>
      </c>
      <c r="EU589" s="36">
        <f t="shared" ca="1" si="1511"/>
        <v>2.5072779470888436E-3</v>
      </c>
      <c r="EV589" s="36">
        <f t="shared" si="1480"/>
        <v>7.0664903365348936E-3</v>
      </c>
      <c r="EW589" s="36">
        <f t="shared" si="1481"/>
        <v>0.92785869037882485</v>
      </c>
      <c r="EX589" s="36">
        <f t="shared" ca="1" si="1512"/>
        <v>1.6472561600293201</v>
      </c>
      <c r="EY589" s="36">
        <f t="shared" si="1482"/>
        <v>0</v>
      </c>
      <c r="EZ589" s="36">
        <f t="shared" si="1483"/>
        <v>0</v>
      </c>
      <c r="FA589" s="36">
        <f t="shared" si="1484"/>
        <v>0</v>
      </c>
      <c r="FB589" s="36">
        <f t="shared" si="1485"/>
        <v>0</v>
      </c>
      <c r="FC589" s="36">
        <f t="shared" si="1513"/>
        <v>0</v>
      </c>
      <c r="FD589" s="36">
        <f t="shared" si="1486"/>
        <v>0</v>
      </c>
      <c r="FE589" s="36">
        <f t="shared" si="1487"/>
        <v>0</v>
      </c>
      <c r="FF589" s="36">
        <f t="shared" si="1514"/>
        <v>0</v>
      </c>
      <c r="FG589" s="36">
        <f t="shared" ca="1" si="1488"/>
        <v>1.6472561600293201</v>
      </c>
      <c r="FH589" s="36">
        <f t="shared" ca="1" si="1489"/>
        <v>1.4288673008447319E-2</v>
      </c>
      <c r="FI589" s="36">
        <f t="shared" ca="1" si="1490"/>
        <v>-8.7616365666463067E-2</v>
      </c>
      <c r="FJ589" s="36">
        <f t="shared" ca="1" si="1491"/>
        <v>1.6283256804380022</v>
      </c>
      <c r="FK589" s="36">
        <f t="shared" si="1492"/>
        <v>0</v>
      </c>
      <c r="FL589" s="36">
        <f t="shared" si="1493"/>
        <v>0</v>
      </c>
      <c r="FM589" s="36">
        <f t="shared" ca="1" si="1494"/>
        <v>0</v>
      </c>
      <c r="FN589" s="36">
        <f t="shared" ca="1" si="1516"/>
        <v>1.6283256804380022</v>
      </c>
    </row>
    <row r="590" spans="2:170" x14ac:dyDescent="0.25">
      <c r="B590" s="2">
        <v>582</v>
      </c>
      <c r="C590" s="2">
        <f t="shared" si="1370"/>
        <v>49</v>
      </c>
      <c r="D590" s="2">
        <f t="shared" si="1367"/>
        <v>606</v>
      </c>
      <c r="E590" s="2">
        <f t="shared" si="1365"/>
        <v>51</v>
      </c>
      <c r="F590" s="189">
        <f t="shared" si="1369"/>
        <v>63432</v>
      </c>
      <c r="G590" s="2">
        <f t="shared" si="1368"/>
        <v>8</v>
      </c>
      <c r="H590" s="187">
        <f t="shared" si="1371"/>
        <v>83.083333333333343</v>
      </c>
      <c r="I590" s="186">
        <f t="shared" si="1366"/>
        <v>83</v>
      </c>
      <c r="J590" s="2">
        <f t="shared" si="1372"/>
        <v>0</v>
      </c>
      <c r="K590" s="2">
        <f t="shared" si="1373"/>
        <v>1</v>
      </c>
      <c r="L590">
        <f t="shared" si="1374"/>
        <v>2</v>
      </c>
      <c r="M590" s="190">
        <f t="shared" si="1495"/>
        <v>8.2319255970000005E-2</v>
      </c>
      <c r="N590">
        <f t="shared" si="1375"/>
        <v>1</v>
      </c>
      <c r="O590">
        <f t="shared" si="1376"/>
        <v>100</v>
      </c>
      <c r="P590" s="58">
        <f t="shared" si="1377"/>
        <v>0.37043665186500002</v>
      </c>
      <c r="Q590" s="106">
        <f t="shared" si="1378"/>
        <v>0.37043665186500002</v>
      </c>
      <c r="R590" s="59">
        <f t="shared" si="1379"/>
        <v>0.37043665186500002</v>
      </c>
      <c r="S590" s="32">
        <f t="shared" si="1496"/>
        <v>3.7826732872013547E-2</v>
      </c>
      <c r="T590">
        <f t="shared" si="1380"/>
        <v>1</v>
      </c>
      <c r="U590" s="32">
        <f t="shared" si="1497"/>
        <v>1.3229742900000001E-3</v>
      </c>
      <c r="V590">
        <f t="shared" si="1381"/>
        <v>1</v>
      </c>
      <c r="W590">
        <f t="shared" si="1382"/>
        <v>100</v>
      </c>
      <c r="X590" s="58">
        <f t="shared" si="1383"/>
        <v>5.9533843050000009E-3</v>
      </c>
      <c r="Y590" s="58">
        <f t="shared" si="1384"/>
        <v>5.9533843050000009E-3</v>
      </c>
      <c r="Z590" s="32">
        <f t="shared" si="1385"/>
        <v>5.9533843050000009E-3</v>
      </c>
      <c r="AA590" s="32">
        <f t="shared" si="1386"/>
        <v>4.974742476103744E-4</v>
      </c>
      <c r="AB590" s="59">
        <f t="shared" si="1387"/>
        <v>4.9056245199999996E-3</v>
      </c>
      <c r="AC590" s="59">
        <f t="shared" si="1388"/>
        <v>4.9056245199999996E-3</v>
      </c>
      <c r="AD590">
        <f t="shared" si="1389"/>
        <v>1</v>
      </c>
      <c r="AE590" s="59">
        <f t="shared" si="1390"/>
        <v>4.9056245199999996E-3</v>
      </c>
      <c r="AF590" s="59">
        <f t="shared" si="1391"/>
        <v>4.1758461800000006E-3</v>
      </c>
      <c r="AG590" s="59">
        <f t="shared" si="1392"/>
        <v>4.1758461800000006E-3</v>
      </c>
      <c r="AH590">
        <f t="shared" si="1393"/>
        <v>1</v>
      </c>
      <c r="AI590" s="59">
        <f t="shared" si="1394"/>
        <v>4.1758461800000006E-3</v>
      </c>
      <c r="AJ590" s="59">
        <f t="shared" si="1395"/>
        <v>0</v>
      </c>
      <c r="AK590" s="59">
        <f t="shared" si="1396"/>
        <v>0</v>
      </c>
      <c r="AL590" s="59">
        <f t="shared" si="1397"/>
        <v>0</v>
      </c>
      <c r="AM590" s="12">
        <f t="shared" si="1498"/>
        <v>1.8437599200230546E-4</v>
      </c>
      <c r="AN590" s="12">
        <f t="shared" si="1499"/>
        <v>0</v>
      </c>
      <c r="AO590" s="66">
        <f t="shared" si="1398"/>
        <v>6.9743413974837147E-6</v>
      </c>
      <c r="AP590" s="66">
        <f t="shared" si="1399"/>
        <v>9.1722307898763322E-8</v>
      </c>
      <c r="AQ590" s="59">
        <f t="shared" si="1400"/>
        <v>9.0447938726583352E-7</v>
      </c>
      <c r="AR590" s="59">
        <f t="shared" si="1401"/>
        <v>7.6992578188653788E-7</v>
      </c>
      <c r="AS590" s="59">
        <f t="shared" si="1402"/>
        <v>0</v>
      </c>
      <c r="AT590" s="12">
        <f t="shared" si="1403"/>
        <v>1.7563552312777062E-4</v>
      </c>
      <c r="AU590" s="59">
        <f t="shared" si="1500"/>
        <v>1.5881867761018131E-21</v>
      </c>
      <c r="AV590" s="59">
        <f t="shared" si="1501"/>
        <v>0</v>
      </c>
      <c r="AW590" s="70">
        <f t="shared" si="1404"/>
        <v>0</v>
      </c>
      <c r="AX590" s="20">
        <f t="shared" si="1405"/>
        <v>200000</v>
      </c>
      <c r="AY590" s="20">
        <f t="shared" si="1406"/>
        <v>0</v>
      </c>
      <c r="AZ590" s="20">
        <f t="shared" si="1407"/>
        <v>0</v>
      </c>
      <c r="BA590" s="20">
        <f t="shared" si="1408"/>
        <v>200000</v>
      </c>
      <c r="BB590" s="36">
        <f t="shared" si="1409"/>
        <v>1</v>
      </c>
      <c r="BC590" s="36">
        <f t="shared" si="1410"/>
        <v>0</v>
      </c>
      <c r="BD590" s="80">
        <f t="shared" si="1411"/>
        <v>1.3948682794967429</v>
      </c>
      <c r="BE590" s="36">
        <f t="shared" si="1412"/>
        <v>0</v>
      </c>
      <c r="BF590" s="36">
        <f t="shared" si="1413"/>
        <v>0</v>
      </c>
      <c r="BG590" s="36">
        <f t="shared" si="1414"/>
        <v>1.3948682794967429</v>
      </c>
      <c r="BH590" s="36">
        <f t="shared" si="1415"/>
        <v>1.8344461579752665E-2</v>
      </c>
      <c r="BI590" s="36">
        <f t="shared" si="1416"/>
        <v>0</v>
      </c>
      <c r="BJ590" s="36">
        <f t="shared" si="1417"/>
        <v>0</v>
      </c>
      <c r="BK590" s="36">
        <f t="shared" si="1418"/>
        <v>1.8344461579752665E-2</v>
      </c>
      <c r="BL590" s="68">
        <f ca="1">IF(OR(AT590=0,E590&gt;ProjTerm),0,VLOOKUP(D590,'Life Events'!$AE$5:$AI$1206,5,FALSE))</f>
        <v>1.7070311014768315E-18</v>
      </c>
      <c r="BM590" s="93">
        <f t="shared" ca="1" si="1419"/>
        <v>1.7070311014768315E-18</v>
      </c>
      <c r="BN590" s="93">
        <f t="shared" ca="1" si="1420"/>
        <v>2.9981530050325779E-22</v>
      </c>
      <c r="BO590" s="36">
        <f t="shared" ca="1" si="1421"/>
        <v>4.5656266514909223E-20</v>
      </c>
      <c r="BP590" s="36">
        <f t="shared" si="1422"/>
        <v>5.9079062518308087E-4</v>
      </c>
      <c r="BQ590" s="36">
        <f t="shared" si="1423"/>
        <v>98.384950953537896</v>
      </c>
      <c r="BR590" s="36">
        <f t="shared" si="1424"/>
        <v>154.78110000000001</v>
      </c>
      <c r="BS590" s="36">
        <f t="shared" si="1425"/>
        <v>152.28130932034645</v>
      </c>
      <c r="BT590" s="36">
        <f t="shared" si="1426"/>
        <v>2.6746007425060902E-2</v>
      </c>
      <c r="BU590" s="70" cm="1">
        <f t="array" ref="BU590">IF(AND(ActInt=1,$J590=0),INDEX(Tbl_FwdNom,$B590-IVP,MATCH(ValnDt,Tbl_FwdNom_Cols)),INDEX(Tbl_FwdNom,$B590,MATCH(StartDt,Tbl_FwdNom_Cols)))</f>
        <v>10.914290623999999</v>
      </c>
      <c r="BV590" s="70" cm="1">
        <f t="array" ref="BV590">INDEX(Tbl_FwdReal,$B590,MATCH(StartDt,Tbl_FwdReal_Cols))</f>
        <v>4.0865815010000004</v>
      </c>
      <c r="BW590" s="70" cm="1">
        <f t="array" ref="BW590">IF(RunType&lt;&gt;"OPN",INDEX(Tbl_FwdReal,$B590,MATCH(ValnDt,Tbl_FwdReal_Cols)),IF(AND($J590=0,ActInt=1),INDEX(Tbl_FwdReal,$B590-IVP,MATCH(ValnDt,Tbl_FwdReal_Cols)),-999))*$K590</f>
        <v>4.0865815010000004</v>
      </c>
      <c r="BX590" s="70">
        <f t="shared" si="1427"/>
        <v>4.0865815010000001E-2</v>
      </c>
      <c r="BY590" s="70">
        <f t="shared" si="1502"/>
        <v>6.5596439277183727E-2</v>
      </c>
      <c r="BZ590" s="64">
        <f t="shared" si="1515"/>
        <v>5.3085975406703678E-3</v>
      </c>
      <c r="CA590" s="70" cm="1">
        <f t="array" ref="CA590">IF($J590=1,CA589*(1+INDEX(Tbl_CPI,$B590,MATCH(IF(RunType="OPN",StartDt,ValnDt),Tbl_CPI_Cols))),0)</f>
        <v>0</v>
      </c>
      <c r="CB590" s="70">
        <f t="shared" si="1503"/>
        <v>27.157315226447569</v>
      </c>
      <c r="CC590" s="70">
        <f t="shared" si="1504"/>
        <v>26.307448319387071</v>
      </c>
      <c r="CD590" s="36">
        <f t="shared" si="1428"/>
        <v>135.44220289529633</v>
      </c>
      <c r="CE590" s="36">
        <f t="shared" si="1429"/>
        <v>1.5761115514655857</v>
      </c>
      <c r="CF590" s="36">
        <f t="shared" si="1430"/>
        <v>0</v>
      </c>
      <c r="CG590" s="36">
        <f t="shared" si="1431"/>
        <v>2.5262887648605549E-2</v>
      </c>
      <c r="CH590" s="36">
        <f t="shared" si="1432"/>
        <v>2.4972290517797792E-2</v>
      </c>
      <c r="CI590" s="36">
        <f t="shared" si="1433"/>
        <v>0</v>
      </c>
      <c r="CJ590" s="36">
        <f t="shared" si="1434"/>
        <v>0</v>
      </c>
      <c r="CK590" s="36">
        <f t="shared" si="1435"/>
        <v>0</v>
      </c>
      <c r="CL590" s="36">
        <f t="shared" si="1436"/>
        <v>2.905971308077601E-4</v>
      </c>
      <c r="CM590" s="36">
        <f t="shared" si="1437"/>
        <v>2.5262887648605549E-2</v>
      </c>
      <c r="CN590" s="36">
        <f t="shared" ca="1" si="1438"/>
        <v>1.3858759430262513</v>
      </c>
      <c r="CO590" s="20">
        <f t="shared" si="1439"/>
        <v>120000</v>
      </c>
      <c r="CP590" s="20">
        <f t="shared" si="1440"/>
        <v>2</v>
      </c>
      <c r="CQ590" s="64">
        <f t="shared" si="1441"/>
        <v>9.4897016789999997E-2</v>
      </c>
      <c r="CR590" s="64">
        <f t="shared" si="1442"/>
        <v>0.42703657555499996</v>
      </c>
      <c r="CS590" s="36">
        <f t="shared" si="1443"/>
        <v>1.0033872124774497</v>
      </c>
      <c r="CT590" s="36">
        <f t="shared" si="1444"/>
        <v>0.8369209676980458</v>
      </c>
      <c r="CU590" s="36">
        <f t="shared" si="1445"/>
        <v>1.1006676947851599E-2</v>
      </c>
      <c r="CV590" s="36">
        <f t="shared" si="1505"/>
        <v>0.84792764464589743</v>
      </c>
      <c r="CW590" s="36">
        <f t="shared" si="1446"/>
        <v>0</v>
      </c>
      <c r="CX590" s="36">
        <f t="shared" si="1447"/>
        <v>0</v>
      </c>
      <c r="CY590" s="36">
        <f t="shared" si="1448"/>
        <v>0</v>
      </c>
      <c r="CZ590" s="36">
        <f t="shared" si="1506"/>
        <v>0</v>
      </c>
      <c r="DA590" s="64">
        <f t="shared" si="1449"/>
        <v>8.6696624229367636E-3</v>
      </c>
      <c r="DB590" s="70">
        <f t="shared" si="1507"/>
        <v>0.99140485458627625</v>
      </c>
      <c r="DC590" s="70">
        <f>PRODUCT($DB$8:DB590)</f>
        <v>3.7809879463393133E-3</v>
      </c>
      <c r="DD590" s="36">
        <f t="shared" si="1450"/>
        <v>0.39515803800660448</v>
      </c>
      <c r="DE590" s="36">
        <f t="shared" si="1451"/>
        <v>25.130606217886349</v>
      </c>
      <c r="DF590" s="36">
        <f t="shared" si="1452"/>
        <v>0.28043901755160133</v>
      </c>
      <c r="DG590" s="36">
        <f t="shared" si="1453"/>
        <v>1.062303421476676E-2</v>
      </c>
      <c r="DH590" s="36">
        <f t="shared" ca="1" si="1454"/>
        <v>3.8273324281638375E-19</v>
      </c>
      <c r="DI590" s="36">
        <f t="shared" si="1455"/>
        <v>0.4063179267609231</v>
      </c>
      <c r="DJ590" s="36">
        <f t="shared" ca="1" si="1456"/>
        <v>25.4115820899775</v>
      </c>
      <c r="DK590" s="36">
        <f t="shared" si="1457"/>
        <v>0</v>
      </c>
      <c r="DL590" s="36">
        <f t="shared" si="1458"/>
        <v>0</v>
      </c>
      <c r="DM590" s="36">
        <f t="shared" ca="1" si="1459"/>
        <v>25.4115820899775</v>
      </c>
      <c r="DN590" s="36">
        <f t="shared" ca="1" si="1508"/>
        <v>25.411582089982108</v>
      </c>
      <c r="DO590" s="64" cm="1">
        <f t="array" ref="DO590">IFERROR(INDEX(Tbl_FwdNom,$B590,MATCH(LIDt,Tbl_FwdNom_Cols,0)),0)</f>
        <v>8.2507773570000005</v>
      </c>
      <c r="DP590" s="64">
        <f t="shared" ca="1" si="1509"/>
        <v>8.1891068259999997</v>
      </c>
      <c r="DQ590" s="64">
        <f t="shared" ca="1" si="1460"/>
        <v>6.5807669726871687E-3</v>
      </c>
      <c r="DR590" s="70">
        <f t="shared" ca="1" si="1461"/>
        <v>0.9934622563945078</v>
      </c>
      <c r="DS590" s="70">
        <f ca="1">PRODUCT($DR$8:DR590)</f>
        <v>8.6185750668662849E-3</v>
      </c>
      <c r="DT590" s="36">
        <f t="shared" ca="1" si="1462"/>
        <v>25.999972314232508</v>
      </c>
      <c r="DU590" s="36">
        <f t="shared" ca="1" si="1463"/>
        <v>0.288660317577415</v>
      </c>
      <c r="DV590" s="36">
        <f t="shared" ca="1" si="1464"/>
        <v>1.098990778693712E-2</v>
      </c>
      <c r="DW590" s="36">
        <f t="shared" ca="1" si="1465"/>
        <v>3.8955362866867183E-19</v>
      </c>
      <c r="DX590" s="36">
        <f t="shared" ca="1" si="1466"/>
        <v>0.40634033525972918</v>
      </c>
      <c r="DY590" s="36">
        <f t="shared" ca="1" si="1467"/>
        <v>4.482507793576191E-3</v>
      </c>
      <c r="DZ590" s="36">
        <f t="shared" ca="1" si="1468"/>
        <v>0.41321990600707142</v>
      </c>
      <c r="EA590" s="36">
        <f t="shared" ca="1" si="1469"/>
        <v>0</v>
      </c>
      <c r="EB590" s="36">
        <f t="shared" ca="1" si="1470"/>
        <v>26.289004802563905</v>
      </c>
      <c r="EC590" s="36">
        <f t="shared" ca="1" si="1471"/>
        <v>0</v>
      </c>
      <c r="ED590" s="36">
        <f t="shared" ca="1" si="1472"/>
        <v>0</v>
      </c>
      <c r="EE590" s="36">
        <f t="shared" ca="1" si="1510"/>
        <v>0</v>
      </c>
      <c r="EF590" s="36">
        <f t="shared" ca="1" si="1473"/>
        <v>26.289004802563905</v>
      </c>
      <c r="EG590" s="64"/>
      <c r="EH590" s="64"/>
      <c r="EI590" s="64"/>
      <c r="EJ590" s="70"/>
      <c r="EK590" s="70"/>
      <c r="EL590" s="70"/>
      <c r="EM590" s="70"/>
      <c r="EN590" s="70"/>
      <c r="EO590" s="36">
        <f t="shared" ca="1" si="1474"/>
        <v>0.23032804851182623</v>
      </c>
      <c r="EP590" s="36">
        <f t="shared" ca="1" si="1475"/>
        <v>0</v>
      </c>
      <c r="EQ590" s="36">
        <f t="shared" si="1476"/>
        <v>0.67825697328476731</v>
      </c>
      <c r="ER590" s="36">
        <f t="shared" si="1477"/>
        <v>2.3686918756426092E-3</v>
      </c>
      <c r="ES590" s="36">
        <f t="shared" si="1478"/>
        <v>-2.1631622769146142E-3</v>
      </c>
      <c r="ET590" s="36">
        <f t="shared" ca="1" si="1479"/>
        <v>0</v>
      </c>
      <c r="EU590" s="36">
        <f t="shared" ca="1" si="1511"/>
        <v>2.3686918756426092E-3</v>
      </c>
      <c r="EV590" s="36">
        <f t="shared" si="1480"/>
        <v>6.7071225224766984E-3</v>
      </c>
      <c r="EW590" s="36">
        <f t="shared" si="1481"/>
        <v>0.88659567968841757</v>
      </c>
      <c r="EX590" s="36">
        <f t="shared" ca="1" si="1512"/>
        <v>1.5739284673713043</v>
      </c>
      <c r="EY590" s="36">
        <f t="shared" si="1482"/>
        <v>0</v>
      </c>
      <c r="EZ590" s="36">
        <f t="shared" si="1483"/>
        <v>0</v>
      </c>
      <c r="FA590" s="36">
        <f t="shared" si="1484"/>
        <v>0</v>
      </c>
      <c r="FB590" s="36">
        <f t="shared" si="1485"/>
        <v>0</v>
      </c>
      <c r="FC590" s="36">
        <f t="shared" si="1513"/>
        <v>0</v>
      </c>
      <c r="FD590" s="36">
        <f t="shared" si="1486"/>
        <v>0</v>
      </c>
      <c r="FE590" s="36">
        <f t="shared" si="1487"/>
        <v>0</v>
      </c>
      <c r="FF590" s="36">
        <f t="shared" si="1514"/>
        <v>0</v>
      </c>
      <c r="FG590" s="36">
        <f t="shared" ca="1" si="1488"/>
        <v>1.5739284673713043</v>
      </c>
      <c r="FH590" s="36">
        <f t="shared" ca="1" si="1489"/>
        <v>1.3645428489959449E-2</v>
      </c>
      <c r="FI590" s="36">
        <f t="shared" ca="1" si="1490"/>
        <v>-8.34628723506399E-2</v>
      </c>
      <c r="FJ590" s="36">
        <f t="shared" ca="1" si="1491"/>
        <v>1.5555784399459671</v>
      </c>
      <c r="FK590" s="36">
        <f t="shared" si="1492"/>
        <v>0</v>
      </c>
      <c r="FL590" s="36">
        <f t="shared" si="1493"/>
        <v>0</v>
      </c>
      <c r="FM590" s="36">
        <f t="shared" ca="1" si="1494"/>
        <v>0</v>
      </c>
      <c r="FN590" s="36">
        <f t="shared" ca="1" si="1516"/>
        <v>1.5555784399459671</v>
      </c>
    </row>
    <row r="591" spans="2:170" x14ac:dyDescent="0.25">
      <c r="B591" s="2">
        <v>583</v>
      </c>
      <c r="C591" s="2">
        <f t="shared" si="1370"/>
        <v>49</v>
      </c>
      <c r="D591" s="2">
        <f t="shared" si="1367"/>
        <v>607</v>
      </c>
      <c r="E591" s="2">
        <f t="shared" si="1365"/>
        <v>51</v>
      </c>
      <c r="F591" s="189">
        <f t="shared" si="1369"/>
        <v>63462</v>
      </c>
      <c r="G591" s="2">
        <f t="shared" si="1368"/>
        <v>9</v>
      </c>
      <c r="H591" s="187">
        <f t="shared" si="1371"/>
        <v>83.166666666666671</v>
      </c>
      <c r="I591" s="186">
        <f t="shared" si="1366"/>
        <v>83</v>
      </c>
      <c r="J591" s="2">
        <f t="shared" si="1372"/>
        <v>0</v>
      </c>
      <c r="K591" s="2">
        <f t="shared" si="1373"/>
        <v>1</v>
      </c>
      <c r="L591">
        <f t="shared" si="1374"/>
        <v>2</v>
      </c>
      <c r="M591" s="190">
        <f t="shared" si="1495"/>
        <v>8.2319255970000005E-2</v>
      </c>
      <c r="N591">
        <f t="shared" si="1375"/>
        <v>1</v>
      </c>
      <c r="O591">
        <f t="shared" si="1376"/>
        <v>100</v>
      </c>
      <c r="P591" s="58">
        <f t="shared" si="1377"/>
        <v>0.37043665186500002</v>
      </c>
      <c r="Q591" s="106">
        <f t="shared" si="1378"/>
        <v>0.37043665186500002</v>
      </c>
      <c r="R591" s="59">
        <f t="shared" si="1379"/>
        <v>0.37043665186500002</v>
      </c>
      <c r="S591" s="32">
        <f t="shared" si="1496"/>
        <v>3.7826732872013547E-2</v>
      </c>
      <c r="T591">
        <f t="shared" si="1380"/>
        <v>1</v>
      </c>
      <c r="U591" s="32">
        <f t="shared" si="1497"/>
        <v>1.3229742900000001E-3</v>
      </c>
      <c r="V591">
        <f t="shared" si="1381"/>
        <v>1</v>
      </c>
      <c r="W591">
        <f t="shared" si="1382"/>
        <v>100</v>
      </c>
      <c r="X591" s="58">
        <f t="shared" si="1383"/>
        <v>5.9533843050000009E-3</v>
      </c>
      <c r="Y591" s="58">
        <f t="shared" si="1384"/>
        <v>5.9533843050000009E-3</v>
      </c>
      <c r="Z591" s="32">
        <f t="shared" si="1385"/>
        <v>5.9533843050000009E-3</v>
      </c>
      <c r="AA591" s="32">
        <f t="shared" si="1386"/>
        <v>4.974742476103744E-4</v>
      </c>
      <c r="AB591" s="59">
        <f t="shared" si="1387"/>
        <v>4.9056245199999996E-3</v>
      </c>
      <c r="AC591" s="59">
        <f t="shared" si="1388"/>
        <v>4.9056245199999996E-3</v>
      </c>
      <c r="AD591">
        <f t="shared" si="1389"/>
        <v>1</v>
      </c>
      <c r="AE591" s="59">
        <f t="shared" si="1390"/>
        <v>4.9056245199999996E-3</v>
      </c>
      <c r="AF591" s="59">
        <f t="shared" si="1391"/>
        <v>4.1758461800000006E-3</v>
      </c>
      <c r="AG591" s="59">
        <f t="shared" si="1392"/>
        <v>4.1758461800000006E-3</v>
      </c>
      <c r="AH591">
        <f t="shared" si="1393"/>
        <v>1</v>
      </c>
      <c r="AI591" s="59">
        <f t="shared" si="1394"/>
        <v>4.1758461800000006E-3</v>
      </c>
      <c r="AJ591" s="59">
        <f t="shared" si="1395"/>
        <v>0</v>
      </c>
      <c r="AK591" s="59">
        <f t="shared" si="1396"/>
        <v>0</v>
      </c>
      <c r="AL591" s="59">
        <f t="shared" si="1397"/>
        <v>0</v>
      </c>
      <c r="AM591" s="12">
        <f t="shared" si="1498"/>
        <v>1.7563552312777062E-4</v>
      </c>
      <c r="AN591" s="12">
        <f t="shared" si="1499"/>
        <v>0</v>
      </c>
      <c r="AO591" s="66">
        <f t="shared" si="1398"/>
        <v>6.6437180161905364E-6</v>
      </c>
      <c r="AP591" s="66">
        <f t="shared" si="1399"/>
        <v>8.7374149721642197E-8</v>
      </c>
      <c r="AQ591" s="59">
        <f t="shared" si="1400"/>
        <v>8.6160192883861857E-7</v>
      </c>
      <c r="AR591" s="59">
        <f t="shared" si="1401"/>
        <v>7.3342692832540263E-7</v>
      </c>
      <c r="AS591" s="59">
        <f t="shared" si="1402"/>
        <v>0</v>
      </c>
      <c r="AT591" s="12">
        <f t="shared" si="1403"/>
        <v>1.6730940210469444E-4</v>
      </c>
      <c r="AU591" s="59">
        <f t="shared" si="1500"/>
        <v>2.1493461036577871E-20</v>
      </c>
      <c r="AV591" s="59">
        <f t="shared" si="1501"/>
        <v>0</v>
      </c>
      <c r="AW591" s="70">
        <f t="shared" si="1404"/>
        <v>0</v>
      </c>
      <c r="AX591" s="20">
        <f t="shared" si="1405"/>
        <v>200000</v>
      </c>
      <c r="AY591" s="20">
        <f t="shared" si="1406"/>
        <v>0</v>
      </c>
      <c r="AZ591" s="20">
        <f t="shared" si="1407"/>
        <v>0</v>
      </c>
      <c r="BA591" s="20">
        <f t="shared" si="1408"/>
        <v>200000</v>
      </c>
      <c r="BB591" s="36">
        <f t="shared" si="1409"/>
        <v>1</v>
      </c>
      <c r="BC591" s="36">
        <f t="shared" si="1410"/>
        <v>0</v>
      </c>
      <c r="BD591" s="80">
        <f t="shared" si="1411"/>
        <v>1.3287436032381073</v>
      </c>
      <c r="BE591" s="36">
        <f t="shared" si="1412"/>
        <v>0</v>
      </c>
      <c r="BF591" s="36">
        <f t="shared" si="1413"/>
        <v>0</v>
      </c>
      <c r="BG591" s="36">
        <f t="shared" si="1414"/>
        <v>1.3287436032381073</v>
      </c>
      <c r="BH591" s="36">
        <f t="shared" si="1415"/>
        <v>1.7474829944328439E-2</v>
      </c>
      <c r="BI591" s="36">
        <f t="shared" si="1416"/>
        <v>0</v>
      </c>
      <c r="BJ591" s="36">
        <f t="shared" si="1417"/>
        <v>0</v>
      </c>
      <c r="BK591" s="36">
        <f t="shared" si="1418"/>
        <v>1.7474829944328439E-2</v>
      </c>
      <c r="BL591" s="68">
        <f ca="1">IF(OR(AT591=0,E591&gt;ProjTerm),0,VLOOKUP(D591,'Life Events'!$AE$5:$AI$1206,5,FALSE))</f>
        <v>1.6261081350521435E-18</v>
      </c>
      <c r="BM591" s="93">
        <f t="shared" ca="1" si="1419"/>
        <v>1.6261081350521435E-18</v>
      </c>
      <c r="BN591" s="93">
        <f t="shared" ca="1" si="1420"/>
        <v>2.7206317983315386E-22</v>
      </c>
      <c r="BO591" s="36">
        <f t="shared" ca="1" si="1421"/>
        <v>4.1430137242849547E-20</v>
      </c>
      <c r="BP591" s="36">
        <f t="shared" si="1422"/>
        <v>5.6278379514679766E-4</v>
      </c>
      <c r="BQ591" s="36">
        <f t="shared" si="1423"/>
        <v>98.384950953537896</v>
      </c>
      <c r="BR591" s="36">
        <f t="shared" si="1424"/>
        <v>154.78110000000001</v>
      </c>
      <c r="BS591" s="36">
        <f t="shared" si="1425"/>
        <v>152.28130932034645</v>
      </c>
      <c r="BT591" s="36">
        <f t="shared" si="1426"/>
        <v>2.5478094814107198E-2</v>
      </c>
      <c r="BU591" s="70" cm="1">
        <f t="array" ref="BU591">IF(AND(ActInt=1,$J591=0),INDEX(Tbl_FwdNom,$B591-IVP,MATCH(ValnDt,Tbl_FwdNom_Cols)),INDEX(Tbl_FwdNom,$B591,MATCH(StartDt,Tbl_FwdNom_Cols)))</f>
        <v>10.908268379000001</v>
      </c>
      <c r="BV591" s="70" cm="1">
        <f t="array" ref="BV591">INDEX(Tbl_FwdReal,$B591,MATCH(StartDt,Tbl_FwdReal_Cols))</f>
        <v>4.0831783760000002</v>
      </c>
      <c r="BW591" s="70" cm="1">
        <f t="array" ref="BW591">IF(RunType&lt;&gt;"OPN",INDEX(Tbl_FwdReal,$B591,MATCH(ValnDt,Tbl_FwdReal_Cols)),IF(AND($J591=0,ActInt=1),INDEX(Tbl_FwdReal,$B591-IVP,MATCH(ValnDt,Tbl_FwdReal_Cols)),-999))*$K591</f>
        <v>4.0831783760000002</v>
      </c>
      <c r="BX591" s="70">
        <f t="shared" si="1427"/>
        <v>4.0831783760000004E-2</v>
      </c>
      <c r="BY591" s="70">
        <f t="shared" si="1502"/>
        <v>6.5573420311439756E-2</v>
      </c>
      <c r="BZ591" s="64">
        <f t="shared" si="1515"/>
        <v>5.306787803541102E-3</v>
      </c>
      <c r="CA591" s="70" cm="1">
        <f t="array" ref="CA591">IF($J591=1,CA590*(1+INDEX(Tbl_CPI,$B591,MATCH(IF(RunType="OPN",StartDt,ValnDt),Tbl_CPI_Cols))),0)</f>
        <v>0</v>
      </c>
      <c r="CB591" s="70">
        <f t="shared" si="1503"/>
        <v>27.3014333356682</v>
      </c>
      <c r="CC591" s="70">
        <f t="shared" si="1504"/>
        <v>26.307448319387071</v>
      </c>
      <c r="CD591" s="36">
        <f t="shared" si="1428"/>
        <v>135.44220289529633</v>
      </c>
      <c r="CE591" s="36">
        <f t="shared" si="1429"/>
        <v>1.5761115514655857</v>
      </c>
      <c r="CF591" s="36">
        <f t="shared" si="1430"/>
        <v>0</v>
      </c>
      <c r="CG591" s="36">
        <f t="shared" si="1431"/>
        <v>2.4065283335942399E-2</v>
      </c>
      <c r="CH591" s="36">
        <f t="shared" si="1432"/>
        <v>2.378846215909302E-2</v>
      </c>
      <c r="CI591" s="36">
        <f t="shared" si="1433"/>
        <v>0</v>
      </c>
      <c r="CJ591" s="36">
        <f t="shared" si="1434"/>
        <v>0</v>
      </c>
      <c r="CK591" s="36">
        <f t="shared" si="1435"/>
        <v>0</v>
      </c>
      <c r="CL591" s="36">
        <f t="shared" si="1436"/>
        <v>2.7682117684938031E-4</v>
      </c>
      <c r="CM591" s="36">
        <f t="shared" si="1437"/>
        <v>2.4065283335942399E-2</v>
      </c>
      <c r="CN591" s="36">
        <f t="shared" ca="1" si="1438"/>
        <v>1.3201775545731818</v>
      </c>
      <c r="CO591" s="20">
        <f t="shared" si="1439"/>
        <v>120000</v>
      </c>
      <c r="CP591" s="20">
        <f t="shared" si="1440"/>
        <v>2</v>
      </c>
      <c r="CQ591" s="64">
        <f t="shared" si="1441"/>
        <v>9.4897016789999997E-2</v>
      </c>
      <c r="CR591" s="64">
        <f t="shared" si="1442"/>
        <v>0.42703657555499996</v>
      </c>
      <c r="CS591" s="36">
        <f t="shared" si="1443"/>
        <v>0.9558209615544131</v>
      </c>
      <c r="CT591" s="36">
        <f t="shared" si="1444"/>
        <v>0.79724616194286435</v>
      </c>
      <c r="CU591" s="36">
        <f t="shared" si="1445"/>
        <v>1.0484897966597063E-2</v>
      </c>
      <c r="CV591" s="36">
        <f t="shared" si="1505"/>
        <v>0.80773105990946137</v>
      </c>
      <c r="CW591" s="36">
        <f t="shared" si="1446"/>
        <v>0</v>
      </c>
      <c r="CX591" s="36">
        <f t="shared" si="1447"/>
        <v>0</v>
      </c>
      <c r="CY591" s="36">
        <f t="shared" si="1448"/>
        <v>0</v>
      </c>
      <c r="CZ591" s="36">
        <f t="shared" si="1506"/>
        <v>0</v>
      </c>
      <c r="DA591" s="64">
        <f t="shared" si="1449"/>
        <v>8.6650983830145467E-3</v>
      </c>
      <c r="DB591" s="70">
        <f t="shared" si="1507"/>
        <v>0.99140934052649832</v>
      </c>
      <c r="DC591" s="70">
        <f>PRODUCT($DB$8:DB591)</f>
        <v>3.7485067664188979E-3</v>
      </c>
      <c r="DD591" s="36">
        <f t="shared" si="1450"/>
        <v>0.37310402646866353</v>
      </c>
      <c r="DE591" s="36">
        <f t="shared" si="1451"/>
        <v>24.019621789951024</v>
      </c>
      <c r="DF591" s="36">
        <f t="shared" si="1452"/>
        <v>0.26539421928479351</v>
      </c>
      <c r="DG591" s="36">
        <f t="shared" si="1453"/>
        <v>1.0152300056217046E-2</v>
      </c>
      <c r="DH591" s="36">
        <f t="shared" ca="1" si="1454"/>
        <v>3.4461952677698835E-19</v>
      </c>
      <c r="DI591" s="36">
        <f t="shared" si="1455"/>
        <v>0.38556490018742556</v>
      </c>
      <c r="DJ591" s="36">
        <f t="shared" ca="1" si="1456"/>
        <v>24.287324582898364</v>
      </c>
      <c r="DK591" s="36">
        <f t="shared" si="1457"/>
        <v>0</v>
      </c>
      <c r="DL591" s="36">
        <f t="shared" si="1458"/>
        <v>0</v>
      </c>
      <c r="DM591" s="36">
        <f t="shared" ca="1" si="1459"/>
        <v>24.287324582898364</v>
      </c>
      <c r="DN591" s="36">
        <f t="shared" ca="1" si="1508"/>
        <v>24.287324582902968</v>
      </c>
      <c r="DO591" s="64" cm="1">
        <f t="array" ref="DO591">IFERROR(INDEX(Tbl_FwdNom,$B591,MATCH(LIDt,Tbl_FwdNom_Cols,0)),0)</f>
        <v>8.2490638119999993</v>
      </c>
      <c r="DP591" s="64">
        <f t="shared" ca="1" si="1509"/>
        <v>8.1873942579999994</v>
      </c>
      <c r="DQ591" s="64">
        <f t="shared" ca="1" si="1460"/>
        <v>6.5794391660896068E-3</v>
      </c>
      <c r="DR591" s="70">
        <f t="shared" ca="1" si="1461"/>
        <v>0.99346356689786908</v>
      </c>
      <c r="DS591" s="70">
        <f ca="1">PRODUCT($DR$8:DR591)</f>
        <v>8.5622403275060193E-3</v>
      </c>
      <c r="DT591" s="36">
        <f t="shared" ca="1" si="1462"/>
        <v>24.842293947155909</v>
      </c>
      <c r="DU591" s="36">
        <f t="shared" ca="1" si="1463"/>
        <v>0.27308471063225132</v>
      </c>
      <c r="DV591" s="36">
        <f t="shared" ca="1" si="1464"/>
        <v>1.0499431421515409E-2</v>
      </c>
      <c r="DW591" s="36">
        <f t="shared" ca="1" si="1465"/>
        <v>3.5068653582757727E-19</v>
      </c>
      <c r="DX591" s="36">
        <f t="shared" ca="1" si="1466"/>
        <v>0.38353573196219187</v>
      </c>
      <c r="DY591" s="36">
        <f t="shared" ca="1" si="1467"/>
        <v>4.233357675973202E-3</v>
      </c>
      <c r="DZ591" s="36">
        <f t="shared" ca="1" si="1468"/>
        <v>0.3919936843421386</v>
      </c>
      <c r="EA591" s="36">
        <f t="shared" ca="1" si="1469"/>
        <v>0</v>
      </c>
      <c r="EB591" s="36">
        <f t="shared" ca="1" si="1470"/>
        <v>25.117570536422566</v>
      </c>
      <c r="EC591" s="36">
        <f t="shared" ca="1" si="1471"/>
        <v>0</v>
      </c>
      <c r="ED591" s="36">
        <f t="shared" ca="1" si="1472"/>
        <v>0</v>
      </c>
      <c r="EE591" s="36">
        <f t="shared" ca="1" si="1510"/>
        <v>0</v>
      </c>
      <c r="EF591" s="36">
        <f t="shared" ca="1" si="1473"/>
        <v>25.117570536422566</v>
      </c>
      <c r="EG591" s="64"/>
      <c r="EH591" s="64"/>
      <c r="EI591" s="64"/>
      <c r="EJ591" s="70"/>
      <c r="EK591" s="70"/>
      <c r="EL591" s="70"/>
      <c r="EM591" s="70"/>
      <c r="EN591" s="70"/>
      <c r="EO591" s="36">
        <f t="shared" ca="1" si="1474"/>
        <v>0.21998533082998439</v>
      </c>
      <c r="EP591" s="36">
        <f t="shared" ca="1" si="1475"/>
        <v>0</v>
      </c>
      <c r="EQ591" s="36">
        <f t="shared" si="1476"/>
        <v>0.64820165018735498</v>
      </c>
      <c r="ER591" s="36">
        <f t="shared" si="1477"/>
        <v>2.2364937348208452E-3</v>
      </c>
      <c r="ES591" s="36">
        <f t="shared" si="1478"/>
        <v>-2.0424348685739641E-3</v>
      </c>
      <c r="ET591" s="36">
        <f t="shared" ca="1" si="1479"/>
        <v>0</v>
      </c>
      <c r="EU591" s="36">
        <f t="shared" ca="1" si="1511"/>
        <v>2.2364937348208452E-3</v>
      </c>
      <c r="EV591" s="36">
        <f t="shared" si="1480"/>
        <v>6.3645506525858491E-3</v>
      </c>
      <c r="EW591" s="36">
        <f t="shared" si="1481"/>
        <v>0.84730832893586217</v>
      </c>
      <c r="EX591" s="36">
        <f t="shared" ca="1" si="1512"/>
        <v>1.5041110235106239</v>
      </c>
      <c r="EY591" s="36">
        <f t="shared" si="1482"/>
        <v>0</v>
      </c>
      <c r="EZ591" s="36">
        <f t="shared" si="1483"/>
        <v>0</v>
      </c>
      <c r="FA591" s="36">
        <f t="shared" si="1484"/>
        <v>0</v>
      </c>
      <c r="FB591" s="36">
        <f t="shared" si="1485"/>
        <v>0</v>
      </c>
      <c r="FC591" s="36">
        <f t="shared" si="1513"/>
        <v>0</v>
      </c>
      <c r="FD591" s="36">
        <f t="shared" si="1486"/>
        <v>0</v>
      </c>
      <c r="FE591" s="36">
        <f t="shared" si="1487"/>
        <v>0</v>
      </c>
      <c r="FF591" s="36">
        <f t="shared" si="1514"/>
        <v>0</v>
      </c>
      <c r="FG591" s="36">
        <f t="shared" ca="1" si="1488"/>
        <v>1.5041110235106239</v>
      </c>
      <c r="FH591" s="36">
        <f t="shared" ca="1" si="1489"/>
        <v>1.3033269997696263E-2</v>
      </c>
      <c r="FI591" s="36">
        <f t="shared" ca="1" si="1490"/>
        <v>-7.9506278442545972E-2</v>
      </c>
      <c r="FJ591" s="36">
        <f t="shared" ca="1" si="1491"/>
        <v>1.4863069952171262</v>
      </c>
      <c r="FK591" s="36">
        <f t="shared" si="1492"/>
        <v>0</v>
      </c>
      <c r="FL591" s="36">
        <f t="shared" si="1493"/>
        <v>0</v>
      </c>
      <c r="FM591" s="36">
        <f t="shared" ca="1" si="1494"/>
        <v>0</v>
      </c>
      <c r="FN591" s="36">
        <f t="shared" ca="1" si="1516"/>
        <v>1.4863069952171262</v>
      </c>
    </row>
    <row r="592" spans="2:170" x14ac:dyDescent="0.25">
      <c r="B592" s="2">
        <v>584</v>
      </c>
      <c r="C592" s="2">
        <f t="shared" si="1370"/>
        <v>49</v>
      </c>
      <c r="D592" s="2">
        <f t="shared" si="1367"/>
        <v>608</v>
      </c>
      <c r="E592" s="2">
        <f t="shared" si="1365"/>
        <v>51</v>
      </c>
      <c r="F592" s="189">
        <f t="shared" si="1369"/>
        <v>63493</v>
      </c>
      <c r="G592" s="2">
        <f t="shared" si="1368"/>
        <v>10</v>
      </c>
      <c r="H592" s="187">
        <f t="shared" si="1371"/>
        <v>83.25</v>
      </c>
      <c r="I592" s="186">
        <f t="shared" si="1366"/>
        <v>83</v>
      </c>
      <c r="J592" s="2">
        <f t="shared" si="1372"/>
        <v>0</v>
      </c>
      <c r="K592" s="2">
        <f t="shared" si="1373"/>
        <v>1</v>
      </c>
      <c r="L592">
        <f t="shared" si="1374"/>
        <v>2</v>
      </c>
      <c r="M592" s="190">
        <f t="shared" si="1495"/>
        <v>8.2319255970000005E-2</v>
      </c>
      <c r="N592">
        <f t="shared" si="1375"/>
        <v>1</v>
      </c>
      <c r="O592">
        <f t="shared" si="1376"/>
        <v>100</v>
      </c>
      <c r="P592" s="58">
        <f t="shared" si="1377"/>
        <v>0.37043665186500002</v>
      </c>
      <c r="Q592" s="106">
        <f t="shared" si="1378"/>
        <v>0.37043665186500002</v>
      </c>
      <c r="R592" s="59">
        <f t="shared" si="1379"/>
        <v>0.37043665186500002</v>
      </c>
      <c r="S592" s="32">
        <f t="shared" si="1496"/>
        <v>3.7826732872013547E-2</v>
      </c>
      <c r="T592">
        <f t="shared" si="1380"/>
        <v>1</v>
      </c>
      <c r="U592" s="32">
        <f t="shared" si="1497"/>
        <v>1.3229742900000001E-3</v>
      </c>
      <c r="V592">
        <f t="shared" si="1381"/>
        <v>1</v>
      </c>
      <c r="W592">
        <f t="shared" si="1382"/>
        <v>100</v>
      </c>
      <c r="X592" s="58">
        <f t="shared" si="1383"/>
        <v>5.9533843050000009E-3</v>
      </c>
      <c r="Y592" s="58">
        <f t="shared" si="1384"/>
        <v>5.9533843050000009E-3</v>
      </c>
      <c r="Z592" s="32">
        <f t="shared" si="1385"/>
        <v>5.9533843050000009E-3</v>
      </c>
      <c r="AA592" s="32">
        <f t="shared" si="1386"/>
        <v>4.974742476103744E-4</v>
      </c>
      <c r="AB592" s="59">
        <f t="shared" si="1387"/>
        <v>4.9056245199999996E-3</v>
      </c>
      <c r="AC592" s="59">
        <f t="shared" si="1388"/>
        <v>4.9056245199999996E-3</v>
      </c>
      <c r="AD592">
        <f t="shared" si="1389"/>
        <v>1</v>
      </c>
      <c r="AE592" s="59">
        <f t="shared" si="1390"/>
        <v>4.9056245199999996E-3</v>
      </c>
      <c r="AF592" s="59">
        <f t="shared" si="1391"/>
        <v>4.1758461800000006E-3</v>
      </c>
      <c r="AG592" s="59">
        <f t="shared" si="1392"/>
        <v>4.1758461800000006E-3</v>
      </c>
      <c r="AH592">
        <f t="shared" si="1393"/>
        <v>1</v>
      </c>
      <c r="AI592" s="59">
        <f t="shared" si="1394"/>
        <v>4.1758461800000006E-3</v>
      </c>
      <c r="AJ592" s="59">
        <f t="shared" si="1395"/>
        <v>0</v>
      </c>
      <c r="AK592" s="59">
        <f t="shared" si="1396"/>
        <v>0</v>
      </c>
      <c r="AL592" s="59">
        <f t="shared" si="1397"/>
        <v>0</v>
      </c>
      <c r="AM592" s="12">
        <f t="shared" si="1498"/>
        <v>1.6730940210469444E-4</v>
      </c>
      <c r="AN592" s="12">
        <f t="shared" si="1499"/>
        <v>0</v>
      </c>
      <c r="AO592" s="66">
        <f t="shared" si="1398"/>
        <v>6.328768060390578E-6</v>
      </c>
      <c r="AP592" s="66">
        <f t="shared" si="1399"/>
        <v>8.3232118930174451E-8</v>
      </c>
      <c r="AQ592" s="59">
        <f t="shared" si="1400"/>
        <v>8.2075710539132857E-7</v>
      </c>
      <c r="AR592" s="59">
        <f t="shared" si="1401"/>
        <v>6.9865832765697231E-7</v>
      </c>
      <c r="AS592" s="59">
        <f t="shared" si="1402"/>
        <v>0</v>
      </c>
      <c r="AT592" s="12">
        <f t="shared" si="1403"/>
        <v>1.593779864923254E-4</v>
      </c>
      <c r="AU592" s="59">
        <f t="shared" si="1500"/>
        <v>1.3446648037662018E-20</v>
      </c>
      <c r="AV592" s="59">
        <f t="shared" si="1501"/>
        <v>0</v>
      </c>
      <c r="AW592" s="70">
        <f t="shared" si="1404"/>
        <v>0</v>
      </c>
      <c r="AX592" s="20">
        <f t="shared" si="1405"/>
        <v>200000</v>
      </c>
      <c r="AY592" s="20">
        <f t="shared" si="1406"/>
        <v>0</v>
      </c>
      <c r="AZ592" s="20">
        <f t="shared" si="1407"/>
        <v>0</v>
      </c>
      <c r="BA592" s="20">
        <f t="shared" si="1408"/>
        <v>200000</v>
      </c>
      <c r="BB592" s="36">
        <f t="shared" si="1409"/>
        <v>1</v>
      </c>
      <c r="BC592" s="36">
        <f t="shared" si="1410"/>
        <v>0</v>
      </c>
      <c r="BD592" s="80">
        <f t="shared" si="1411"/>
        <v>1.2657536120781157</v>
      </c>
      <c r="BE592" s="36">
        <f t="shared" si="1412"/>
        <v>0</v>
      </c>
      <c r="BF592" s="36">
        <f t="shared" si="1413"/>
        <v>0</v>
      </c>
      <c r="BG592" s="36">
        <f t="shared" si="1414"/>
        <v>1.2657536120781157</v>
      </c>
      <c r="BH592" s="36">
        <f t="shared" si="1415"/>
        <v>1.664642378603489E-2</v>
      </c>
      <c r="BI592" s="36">
        <f t="shared" si="1416"/>
        <v>0</v>
      </c>
      <c r="BJ592" s="36">
        <f t="shared" si="1417"/>
        <v>0</v>
      </c>
      <c r="BK592" s="36">
        <f t="shared" si="1418"/>
        <v>1.664642378603489E-2</v>
      </c>
      <c r="BL592" s="68">
        <f ca="1">IF(OR(AT592=0,E592&gt;ProjTerm),0,VLOOKUP(D592,'Life Events'!$AE$5:$AI$1206,5,FALSE))</f>
        <v>1.5490213767019922E-18</v>
      </c>
      <c r="BM592" s="93">
        <f t="shared" ca="1" si="1419"/>
        <v>1.5490213767019922E-18</v>
      </c>
      <c r="BN592" s="93">
        <f t="shared" ca="1" si="1420"/>
        <v>2.468799080523334E-22</v>
      </c>
      <c r="BO592" s="36">
        <f t="shared" ca="1" si="1421"/>
        <v>3.7595195643096071E-20</v>
      </c>
      <c r="BP592" s="36">
        <f t="shared" si="1422"/>
        <v>5.3610464787196335E-4</v>
      </c>
      <c r="BQ592" s="36">
        <f t="shared" si="1423"/>
        <v>98.384950953537896</v>
      </c>
      <c r="BR592" s="36">
        <f t="shared" si="1424"/>
        <v>154.78110000000001</v>
      </c>
      <c r="BS592" s="36">
        <f t="shared" si="1425"/>
        <v>152.28130932034645</v>
      </c>
      <c r="BT592" s="36">
        <f t="shared" si="1426"/>
        <v>2.4270288459891803E-2</v>
      </c>
      <c r="BU592" s="70" cm="1">
        <f t="array" ref="BU592">IF(AND(ActInt=1,$J592=0),INDEX(Tbl_FwdNom,$B592-IVP,MATCH(ValnDt,Tbl_FwdNom_Cols)),INDEX(Tbl_FwdNom,$B592,MATCH(StartDt,Tbl_FwdNom_Cols)))</f>
        <v>10.902246462000001</v>
      </c>
      <c r="BV592" s="70" cm="1">
        <f t="array" ref="BV592">INDEX(Tbl_FwdReal,$B592,MATCH(StartDt,Tbl_FwdReal_Cols))</f>
        <v>4.0797753630000004</v>
      </c>
      <c r="BW592" s="70" cm="1">
        <f t="array" ref="BW592">IF(RunType&lt;&gt;"OPN",INDEX(Tbl_FwdReal,$B592,MATCH(ValnDt,Tbl_FwdReal_Cols)),IF(AND($J592=0,ActInt=1),INDEX(Tbl_FwdReal,$B592-IVP,MATCH(ValnDt,Tbl_FwdReal_Cols)),-999))*$K592</f>
        <v>4.0797753630000004</v>
      </c>
      <c r="BX592" s="70">
        <f t="shared" si="1427"/>
        <v>4.0797753630000003E-2</v>
      </c>
      <c r="BY592" s="70">
        <f t="shared" si="1502"/>
        <v>6.5550401845173134E-2</v>
      </c>
      <c r="BZ592" s="64">
        <f t="shared" si="1515"/>
        <v>5.3049780698446458E-3</v>
      </c>
      <c r="CA592" s="70" cm="1">
        <f t="array" ref="CA592">IF($J592=1,CA591*(1+INDEX(Tbl_CPI,$B592,MATCH(IF(RunType="OPN",StartDt,ValnDt),Tbl_CPI_Cols))),0)</f>
        <v>0</v>
      </c>
      <c r="CB592" s="70">
        <f t="shared" si="1503"/>
        <v>27.446266840789246</v>
      </c>
      <c r="CC592" s="70">
        <f t="shared" si="1504"/>
        <v>26.307448319387071</v>
      </c>
      <c r="CD592" s="36">
        <f t="shared" si="1428"/>
        <v>135.44220289529633</v>
      </c>
      <c r="CE592" s="36">
        <f t="shared" si="1429"/>
        <v>1.5761115514655857</v>
      </c>
      <c r="CF592" s="36">
        <f t="shared" si="1430"/>
        <v>0</v>
      </c>
      <c r="CG592" s="36">
        <f t="shared" si="1431"/>
        <v>2.2924452267480751E-2</v>
      </c>
      <c r="CH592" s="36">
        <f t="shared" si="1432"/>
        <v>2.2660753986154743E-2</v>
      </c>
      <c r="CI592" s="36">
        <f t="shared" si="1433"/>
        <v>0</v>
      </c>
      <c r="CJ592" s="36">
        <f t="shared" si="1434"/>
        <v>0</v>
      </c>
      <c r="CK592" s="36">
        <f t="shared" si="1435"/>
        <v>0</v>
      </c>
      <c r="CL592" s="36">
        <f t="shared" si="1436"/>
        <v>2.6369828132600945E-4</v>
      </c>
      <c r="CM592" s="36">
        <f t="shared" si="1437"/>
        <v>2.2924452267480751E-2</v>
      </c>
      <c r="CN592" s="36">
        <f t="shared" ca="1" si="1438"/>
        <v>1.2575936427563867</v>
      </c>
      <c r="CO592" s="20">
        <f t="shared" si="1439"/>
        <v>120000</v>
      </c>
      <c r="CP592" s="20">
        <f t="shared" si="1440"/>
        <v>2</v>
      </c>
      <c r="CQ592" s="64">
        <f t="shared" si="1441"/>
        <v>9.4897016789999997E-2</v>
      </c>
      <c r="CR592" s="64">
        <f t="shared" si="1442"/>
        <v>0.42703657555499996</v>
      </c>
      <c r="CS592" s="36">
        <f t="shared" si="1443"/>
        <v>0.91050962099772159</v>
      </c>
      <c r="CT592" s="36">
        <f t="shared" si="1444"/>
        <v>0.75945216724686937</v>
      </c>
      <c r="CU592" s="36">
        <f t="shared" si="1445"/>
        <v>9.9878542716209332E-3</v>
      </c>
      <c r="CV592" s="36">
        <f t="shared" si="1505"/>
        <v>0.76944002151849034</v>
      </c>
      <c r="CW592" s="36">
        <f t="shared" si="1446"/>
        <v>0</v>
      </c>
      <c r="CX592" s="36">
        <f t="shared" si="1447"/>
        <v>0</v>
      </c>
      <c r="CY592" s="36">
        <f t="shared" si="1448"/>
        <v>0</v>
      </c>
      <c r="CZ592" s="36">
        <f t="shared" si="1506"/>
        <v>0</v>
      </c>
      <c r="DA592" s="64">
        <f t="shared" si="1449"/>
        <v>8.6605343645120847E-3</v>
      </c>
      <c r="DB592" s="70">
        <f t="shared" si="1507"/>
        <v>0.99141382648626331</v>
      </c>
      <c r="DC592" s="70">
        <f>PRODUCT($DB$8:DB592)</f>
        <v>3.7163214369050094E-3</v>
      </c>
      <c r="DD592" s="36">
        <f t="shared" si="1450"/>
        <v>0.35206501825154141</v>
      </c>
      <c r="DE592" s="36">
        <f t="shared" si="1451"/>
        <v>22.961890937807365</v>
      </c>
      <c r="DF592" s="36">
        <f t="shared" si="1452"/>
        <v>0.25104625125501745</v>
      </c>
      <c r="DG592" s="36">
        <f t="shared" si="1453"/>
        <v>9.7041197518607878E-3</v>
      </c>
      <c r="DH592" s="36">
        <f t="shared" ca="1" si="1454"/>
        <v>3.1000892038822627E-19</v>
      </c>
      <c r="DI592" s="36">
        <f t="shared" si="1455"/>
        <v>0.36578110798111757</v>
      </c>
      <c r="DJ592" s="36">
        <f t="shared" ca="1" si="1456"/>
        <v>23.216949159040102</v>
      </c>
      <c r="DK592" s="36">
        <f t="shared" si="1457"/>
        <v>0</v>
      </c>
      <c r="DL592" s="36">
        <f t="shared" si="1458"/>
        <v>0</v>
      </c>
      <c r="DM592" s="36">
        <f t="shared" ca="1" si="1459"/>
        <v>23.216949159040102</v>
      </c>
      <c r="DN592" s="36">
        <f t="shared" ca="1" si="1508"/>
        <v>23.216949159044699</v>
      </c>
      <c r="DO592" s="64" cm="1">
        <f t="array" ref="DO592">IFERROR(INDEX(Tbl_FwdNom,$B592,MATCH(LIDt,Tbl_FwdNom_Cols,0)),0)</f>
        <v>8.2473502940000003</v>
      </c>
      <c r="DP592" s="64">
        <f t="shared" ca="1" si="1509"/>
        <v>8.1856817159999995</v>
      </c>
      <c r="DQ592" s="64">
        <f t="shared" ca="1" si="1460"/>
        <v>6.578111360383998E-3</v>
      </c>
      <c r="DR592" s="70">
        <f t="shared" ca="1" si="1461"/>
        <v>0.99346487740380751</v>
      </c>
      <c r="DS592" s="70">
        <f ca="1">PRODUCT($DR$8:DR592)</f>
        <v>8.5062850372677034E-3</v>
      </c>
      <c r="DT592" s="36">
        <f t="shared" ca="1" si="1462"/>
        <v>23.73995571110958</v>
      </c>
      <c r="DU592" s="36">
        <f t="shared" ca="1" si="1463"/>
        <v>0.25823466848357363</v>
      </c>
      <c r="DV592" s="36">
        <f t="shared" ca="1" si="1464"/>
        <v>1.003239320275489E-2</v>
      </c>
      <c r="DW592" s="36">
        <f t="shared" ca="1" si="1465"/>
        <v>3.1539819526974229E-19</v>
      </c>
      <c r="DX592" s="36">
        <f t="shared" ca="1" si="1466"/>
        <v>0.36178838425783372</v>
      </c>
      <c r="DY592" s="36">
        <f t="shared" ca="1" si="1467"/>
        <v>3.9957722562079766E-3</v>
      </c>
      <c r="DZ592" s="36">
        <f t="shared" ca="1" si="1468"/>
        <v>0.37176244350092247</v>
      </c>
      <c r="EA592" s="36">
        <f t="shared" ca="1" si="1469"/>
        <v>0</v>
      </c>
      <c r="EB592" s="36">
        <f t="shared" ca="1" si="1470"/>
        <v>24.002127817889694</v>
      </c>
      <c r="EC592" s="36">
        <f t="shared" ca="1" si="1471"/>
        <v>0</v>
      </c>
      <c r="ED592" s="36">
        <f t="shared" ca="1" si="1472"/>
        <v>0</v>
      </c>
      <c r="EE592" s="36">
        <f t="shared" ca="1" si="1510"/>
        <v>0</v>
      </c>
      <c r="EF592" s="36">
        <f t="shared" ca="1" si="1473"/>
        <v>24.002127817889694</v>
      </c>
      <c r="EG592" s="64"/>
      <c r="EH592" s="64"/>
      <c r="EI592" s="64"/>
      <c r="EJ592" s="70"/>
      <c r="EK592" s="70"/>
      <c r="EL592" s="70"/>
      <c r="EM592" s="70"/>
      <c r="EN592" s="70"/>
      <c r="EO592" s="36">
        <f t="shared" ca="1" si="1474"/>
        <v>0.21014267116560029</v>
      </c>
      <c r="EP592" s="36">
        <f t="shared" ca="1" si="1475"/>
        <v>0</v>
      </c>
      <c r="EQ592" s="36">
        <f t="shared" si="1476"/>
        <v>0.6195863402323174</v>
      </c>
      <c r="ER592" s="36">
        <f t="shared" si="1477"/>
        <v>2.1103798182550322E-3</v>
      </c>
      <c r="ES592" s="36">
        <f t="shared" si="1478"/>
        <v>-1.9272637609620406E-3</v>
      </c>
      <c r="ET592" s="36">
        <f t="shared" ca="1" si="1479"/>
        <v>0</v>
      </c>
      <c r="EU592" s="36">
        <f t="shared" ca="1" si="1511"/>
        <v>2.1103798182550322E-3</v>
      </c>
      <c r="EV592" s="36">
        <f t="shared" si="1480"/>
        <v>6.0379780119329462E-3</v>
      </c>
      <c r="EW592" s="36">
        <f t="shared" si="1481"/>
        <v>0.8099033170032689</v>
      </c>
      <c r="EX592" s="36">
        <f t="shared" ca="1" si="1512"/>
        <v>1.4376380150657742</v>
      </c>
      <c r="EY592" s="36">
        <f t="shared" si="1482"/>
        <v>0</v>
      </c>
      <c r="EZ592" s="36">
        <f t="shared" si="1483"/>
        <v>0</v>
      </c>
      <c r="FA592" s="36">
        <f t="shared" si="1484"/>
        <v>0</v>
      </c>
      <c r="FB592" s="36">
        <f t="shared" si="1485"/>
        <v>0</v>
      </c>
      <c r="FC592" s="36">
        <f t="shared" si="1513"/>
        <v>0</v>
      </c>
      <c r="FD592" s="36">
        <f t="shared" si="1486"/>
        <v>0</v>
      </c>
      <c r="FE592" s="36">
        <f t="shared" si="1487"/>
        <v>0</v>
      </c>
      <c r="FF592" s="36">
        <f t="shared" si="1514"/>
        <v>0</v>
      </c>
      <c r="FG592" s="36">
        <f t="shared" ca="1" si="1488"/>
        <v>1.4376380150657742</v>
      </c>
      <c r="FH592" s="36">
        <f t="shared" ca="1" si="1489"/>
        <v>1.2450713433206079E-2</v>
      </c>
      <c r="FI592" s="36">
        <f t="shared" ca="1" si="1490"/>
        <v>-7.5737249794220529E-2</v>
      </c>
      <c r="FJ592" s="36">
        <f t="shared" ca="1" si="1491"/>
        <v>1.4203468383531617</v>
      </c>
      <c r="FK592" s="36">
        <f t="shared" si="1492"/>
        <v>0</v>
      </c>
      <c r="FL592" s="36">
        <f t="shared" si="1493"/>
        <v>0</v>
      </c>
      <c r="FM592" s="36">
        <f t="shared" ca="1" si="1494"/>
        <v>0</v>
      </c>
      <c r="FN592" s="36">
        <f t="shared" ca="1" si="1516"/>
        <v>1.4203468383531617</v>
      </c>
    </row>
    <row r="593" spans="2:170" x14ac:dyDescent="0.25">
      <c r="B593" s="2">
        <v>585</v>
      </c>
      <c r="C593" s="2">
        <f t="shared" si="1370"/>
        <v>49</v>
      </c>
      <c r="D593" s="2">
        <f t="shared" si="1367"/>
        <v>609</v>
      </c>
      <c r="E593" s="2">
        <f t="shared" si="1365"/>
        <v>51</v>
      </c>
      <c r="F593" s="189">
        <f t="shared" si="1369"/>
        <v>63523</v>
      </c>
      <c r="G593" s="2">
        <f t="shared" si="1368"/>
        <v>11</v>
      </c>
      <c r="H593" s="187">
        <f t="shared" si="1371"/>
        <v>83.333333333333343</v>
      </c>
      <c r="I593" s="186">
        <f t="shared" si="1366"/>
        <v>83</v>
      </c>
      <c r="J593" s="2">
        <f t="shared" si="1372"/>
        <v>0</v>
      </c>
      <c r="K593" s="2">
        <f t="shared" si="1373"/>
        <v>1</v>
      </c>
      <c r="L593">
        <f t="shared" si="1374"/>
        <v>2</v>
      </c>
      <c r="M593" s="190">
        <f t="shared" si="1495"/>
        <v>8.2319255970000005E-2</v>
      </c>
      <c r="N593">
        <f t="shared" si="1375"/>
        <v>1</v>
      </c>
      <c r="O593">
        <f t="shared" si="1376"/>
        <v>100</v>
      </c>
      <c r="P593" s="58">
        <f t="shared" si="1377"/>
        <v>0.37043665186500002</v>
      </c>
      <c r="Q593" s="106">
        <f t="shared" si="1378"/>
        <v>0.37043665186500002</v>
      </c>
      <c r="R593" s="59">
        <f t="shared" si="1379"/>
        <v>0.37043665186500002</v>
      </c>
      <c r="S593" s="32">
        <f t="shared" si="1496"/>
        <v>3.7826732872013547E-2</v>
      </c>
      <c r="T593">
        <f t="shared" si="1380"/>
        <v>1</v>
      </c>
      <c r="U593" s="32">
        <f t="shared" si="1497"/>
        <v>1.3229742900000001E-3</v>
      </c>
      <c r="V593">
        <f t="shared" si="1381"/>
        <v>1</v>
      </c>
      <c r="W593">
        <f t="shared" si="1382"/>
        <v>100</v>
      </c>
      <c r="X593" s="58">
        <f t="shared" si="1383"/>
        <v>5.9533843050000009E-3</v>
      </c>
      <c r="Y593" s="58">
        <f t="shared" si="1384"/>
        <v>5.9533843050000009E-3</v>
      </c>
      <c r="Z593" s="32">
        <f t="shared" si="1385"/>
        <v>5.9533843050000009E-3</v>
      </c>
      <c r="AA593" s="32">
        <f t="shared" si="1386"/>
        <v>4.974742476103744E-4</v>
      </c>
      <c r="AB593" s="59">
        <f t="shared" si="1387"/>
        <v>4.9056245199999996E-3</v>
      </c>
      <c r="AC593" s="59">
        <f t="shared" si="1388"/>
        <v>4.9056245199999996E-3</v>
      </c>
      <c r="AD593">
        <f t="shared" si="1389"/>
        <v>1</v>
      </c>
      <c r="AE593" s="59">
        <f t="shared" si="1390"/>
        <v>4.9056245199999996E-3</v>
      </c>
      <c r="AF593" s="59">
        <f t="shared" si="1391"/>
        <v>4.1758461800000006E-3</v>
      </c>
      <c r="AG593" s="59">
        <f t="shared" si="1392"/>
        <v>4.1758461800000006E-3</v>
      </c>
      <c r="AH593">
        <f t="shared" si="1393"/>
        <v>1</v>
      </c>
      <c r="AI593" s="59">
        <f t="shared" si="1394"/>
        <v>4.1758461800000006E-3</v>
      </c>
      <c r="AJ593" s="59">
        <f t="shared" si="1395"/>
        <v>0</v>
      </c>
      <c r="AK593" s="59">
        <f t="shared" si="1396"/>
        <v>0</v>
      </c>
      <c r="AL593" s="59">
        <f t="shared" si="1397"/>
        <v>0</v>
      </c>
      <c r="AM593" s="12">
        <f t="shared" si="1498"/>
        <v>1.593779864923254E-4</v>
      </c>
      <c r="AN593" s="12">
        <f t="shared" si="1499"/>
        <v>0</v>
      </c>
      <c r="AO593" s="66">
        <f t="shared" si="1398"/>
        <v>6.0287485207245759E-6</v>
      </c>
      <c r="AP593" s="66">
        <f t="shared" si="1399"/>
        <v>7.9286443915925993E-8</v>
      </c>
      <c r="AQ593" s="59">
        <f t="shared" si="1400"/>
        <v>7.8184855848498019E-7</v>
      </c>
      <c r="AR593" s="59">
        <f t="shared" si="1401"/>
        <v>6.6553795607006875E-7</v>
      </c>
      <c r="AS593" s="59">
        <f t="shared" si="1402"/>
        <v>0</v>
      </c>
      <c r="AT593" s="12">
        <f t="shared" si="1403"/>
        <v>1.5182256501312984E-4</v>
      </c>
      <c r="AU593" s="59">
        <f t="shared" si="1500"/>
        <v>0</v>
      </c>
      <c r="AV593" s="59">
        <f t="shared" si="1501"/>
        <v>-6.3527471044072525E-21</v>
      </c>
      <c r="AW593" s="70">
        <f t="shared" si="1404"/>
        <v>0</v>
      </c>
      <c r="AX593" s="20">
        <f t="shared" si="1405"/>
        <v>200000</v>
      </c>
      <c r="AY593" s="20">
        <f t="shared" si="1406"/>
        <v>0</v>
      </c>
      <c r="AZ593" s="20">
        <f t="shared" si="1407"/>
        <v>0</v>
      </c>
      <c r="BA593" s="20">
        <f t="shared" si="1408"/>
        <v>200000</v>
      </c>
      <c r="BB593" s="36">
        <f t="shared" si="1409"/>
        <v>1</v>
      </c>
      <c r="BC593" s="36">
        <f t="shared" si="1410"/>
        <v>0</v>
      </c>
      <c r="BD593" s="80">
        <f t="shared" si="1411"/>
        <v>1.2057497041449152</v>
      </c>
      <c r="BE593" s="36">
        <f t="shared" si="1412"/>
        <v>0</v>
      </c>
      <c r="BF593" s="36">
        <f t="shared" si="1413"/>
        <v>0</v>
      </c>
      <c r="BG593" s="36">
        <f t="shared" si="1414"/>
        <v>1.2057497041449152</v>
      </c>
      <c r="BH593" s="36">
        <f t="shared" si="1415"/>
        <v>1.5857288783185198E-2</v>
      </c>
      <c r="BI593" s="36">
        <f t="shared" si="1416"/>
        <v>0</v>
      </c>
      <c r="BJ593" s="36">
        <f t="shared" si="1417"/>
        <v>0</v>
      </c>
      <c r="BK593" s="36">
        <f t="shared" si="1418"/>
        <v>1.5857288783185198E-2</v>
      </c>
      <c r="BL593" s="68">
        <f ca="1">IF(OR(AT593=0,E593&gt;ProjTerm),0,VLOOKUP(D593,'Life Events'!$AE$5:$AI$1206,5,FALSE))</f>
        <v>1.4755889683823473E-18</v>
      </c>
      <c r="BM593" s="93">
        <f t="shared" ca="1" si="1419"/>
        <v>1.4755889683823473E-18</v>
      </c>
      <c r="BN593" s="93">
        <f t="shared" ca="1" si="1420"/>
        <v>2.240277020848861E-22</v>
      </c>
      <c r="BO593" s="36">
        <f t="shared" ca="1" si="1421"/>
        <v>3.4115231797514964E-20</v>
      </c>
      <c r="BP593" s="36">
        <f t="shared" si="1422"/>
        <v>5.1069024365734219E-4</v>
      </c>
      <c r="BQ593" s="36">
        <f t="shared" si="1423"/>
        <v>98.384950953537896</v>
      </c>
      <c r="BR593" s="36">
        <f t="shared" si="1424"/>
        <v>154.78110000000001</v>
      </c>
      <c r="BS593" s="36">
        <f t="shared" si="1425"/>
        <v>152.28130932034645</v>
      </c>
      <c r="BT593" s="36">
        <f t="shared" si="1426"/>
        <v>2.3119738984572834E-2</v>
      </c>
      <c r="BU593" s="70" cm="1">
        <f t="array" ref="BU593">IF(AND(ActInt=1,$J593=0),INDEX(Tbl_FwdNom,$B593-IVP,MATCH(ValnDt,Tbl_FwdNom_Cols)),INDEX(Tbl_FwdNom,$B593,MATCH(StartDt,Tbl_FwdNom_Cols)))</f>
        <v>10.896224870999999</v>
      </c>
      <c r="BV593" s="70" cm="1">
        <f t="array" ref="BV593">INDEX(Tbl_FwdReal,$B593,MATCH(StartDt,Tbl_FwdReal_Cols))</f>
        <v>4.0763724610000001</v>
      </c>
      <c r="BW593" s="70" cm="1">
        <f t="array" ref="BW593">IF(RunType&lt;&gt;"OPN",INDEX(Tbl_FwdReal,$B593,MATCH(ValnDt,Tbl_FwdReal_Cols)),IF(AND($J593=0,ActInt=1),INDEX(Tbl_FwdReal,$B593-IVP,MATCH(ValnDt,Tbl_FwdReal_Cols)),-999))*$K593</f>
        <v>4.0763724610000001</v>
      </c>
      <c r="BX593" s="70">
        <f t="shared" si="1427"/>
        <v>4.0763724610000003E-2</v>
      </c>
      <c r="BY593" s="70">
        <f t="shared" si="1502"/>
        <v>6.5527383869528499E-2</v>
      </c>
      <c r="BZ593" s="64">
        <f t="shared" si="1515"/>
        <v>5.3031683388851114E-3</v>
      </c>
      <c r="CA593" s="70" cm="1">
        <f t="array" ref="CA593">IF($J593=1,CA592*(1+INDEX(Tbl_CPI,$B593,MATCH(IF(RunType="OPN",StartDt,ValnDt),Tbl_CPI_Cols))),0)</f>
        <v>0</v>
      </c>
      <c r="CB593" s="70">
        <f t="shared" si="1503"/>
        <v>27.591819014119913</v>
      </c>
      <c r="CC593" s="70">
        <f t="shared" si="1504"/>
        <v>26.307448319387071</v>
      </c>
      <c r="CD593" s="36">
        <f t="shared" si="1428"/>
        <v>135.44220289529633</v>
      </c>
      <c r="CE593" s="36">
        <f t="shared" si="1429"/>
        <v>1.5761115514655857</v>
      </c>
      <c r="CF593" s="36">
        <f t="shared" si="1430"/>
        <v>0</v>
      </c>
      <c r="CG593" s="36">
        <f t="shared" si="1431"/>
        <v>2.1837703069097214E-2</v>
      </c>
      <c r="CH593" s="36">
        <f t="shared" si="1432"/>
        <v>2.1586505583537335E-2</v>
      </c>
      <c r="CI593" s="36">
        <f t="shared" si="1433"/>
        <v>0</v>
      </c>
      <c r="CJ593" s="36">
        <f t="shared" si="1434"/>
        <v>0</v>
      </c>
      <c r="CK593" s="36">
        <f t="shared" si="1435"/>
        <v>0</v>
      </c>
      <c r="CL593" s="36">
        <f t="shared" si="1436"/>
        <v>2.5119748555988016E-4</v>
      </c>
      <c r="CM593" s="36">
        <f t="shared" si="1437"/>
        <v>2.1837703069097214E-2</v>
      </c>
      <c r="CN593" s="36">
        <f t="shared" ca="1" si="1438"/>
        <v>1.1979765636998703</v>
      </c>
      <c r="CO593" s="20">
        <f t="shared" si="1439"/>
        <v>120000</v>
      </c>
      <c r="CP593" s="20">
        <f t="shared" si="1440"/>
        <v>2</v>
      </c>
      <c r="CQ593" s="64">
        <f t="shared" si="1441"/>
        <v>9.4897016789999997E-2</v>
      </c>
      <c r="CR593" s="64">
        <f t="shared" si="1442"/>
        <v>0.42703657555499996</v>
      </c>
      <c r="CS593" s="36">
        <f t="shared" si="1443"/>
        <v>0.86734629525303575</v>
      </c>
      <c r="CT593" s="36">
        <f t="shared" si="1444"/>
        <v>0.72344982248694911</v>
      </c>
      <c r="CU593" s="36">
        <f t="shared" si="1445"/>
        <v>9.5143732699111191E-3</v>
      </c>
      <c r="CV593" s="36">
        <f t="shared" si="1505"/>
        <v>0.73296419575686023</v>
      </c>
      <c r="CW593" s="36">
        <f t="shared" si="1446"/>
        <v>0</v>
      </c>
      <c r="CX593" s="36">
        <f t="shared" si="1447"/>
        <v>0</v>
      </c>
      <c r="CY593" s="36">
        <f t="shared" si="1448"/>
        <v>0</v>
      </c>
      <c r="CZ593" s="36">
        <f t="shared" si="1506"/>
        <v>0</v>
      </c>
      <c r="DA593" s="64">
        <f t="shared" si="1449"/>
        <v>8.6559703659270237E-3</v>
      </c>
      <c r="DB593" s="70">
        <f t="shared" si="1507"/>
        <v>0.99141831246704781</v>
      </c>
      <c r="DC593" s="70">
        <f>PRODUCT($DB$8:DB593)</f>
        <v>3.6844291275614787E-3</v>
      </c>
      <c r="DD593" s="36">
        <f t="shared" si="1450"/>
        <v>0.33199274363183351</v>
      </c>
      <c r="DE593" s="36">
        <f t="shared" si="1451"/>
        <v>21.954898681165758</v>
      </c>
      <c r="DF593" s="36">
        <f t="shared" si="1452"/>
        <v>0.23736201138317276</v>
      </c>
      <c r="DG593" s="36">
        <f t="shared" si="1453"/>
        <v>9.27742808120296E-3</v>
      </c>
      <c r="DH593" s="36">
        <f t="shared" ca="1" si="1454"/>
        <v>2.7857711661876479E-19</v>
      </c>
      <c r="DI593" s="36">
        <f t="shared" si="1455"/>
        <v>0.34692056883249484</v>
      </c>
      <c r="DJ593" s="36">
        <f t="shared" ca="1" si="1456"/>
        <v>22.197911089668391</v>
      </c>
      <c r="DK593" s="36">
        <f t="shared" si="1457"/>
        <v>0</v>
      </c>
      <c r="DL593" s="36">
        <f t="shared" si="1458"/>
        <v>0</v>
      </c>
      <c r="DM593" s="36">
        <f t="shared" ca="1" si="1459"/>
        <v>22.197911089668391</v>
      </c>
      <c r="DN593" s="36">
        <f t="shared" ca="1" si="1508"/>
        <v>22.197911089672992</v>
      </c>
      <c r="DO593" s="64" cm="1">
        <f t="array" ref="DO593">IFERROR(INDEX(Tbl_FwdNom,$B593,MATCH(LIDt,Tbl_FwdNom_Cols,0)),0)</f>
        <v>8.245636803</v>
      </c>
      <c r="DP593" s="64">
        <f t="shared" ca="1" si="1509"/>
        <v>8.1839692020000001</v>
      </c>
      <c r="DQ593" s="64">
        <f t="shared" ca="1" si="1460"/>
        <v>6.576783557121102E-3</v>
      </c>
      <c r="DR593" s="70">
        <f t="shared" ca="1" si="1461"/>
        <v>0.99346618791079255</v>
      </c>
      <c r="DS593" s="70">
        <f ca="1">PRODUCT($DR$8:DR593)</f>
        <v>8.4507065692569598E-3</v>
      </c>
      <c r="DT593" s="36">
        <f t="shared" ca="1" si="1462"/>
        <v>22.690338557332275</v>
      </c>
      <c r="DU593" s="36">
        <f t="shared" ca="1" si="1463"/>
        <v>0.24407573322194984</v>
      </c>
      <c r="DV593" s="36">
        <f t="shared" ca="1" si="1464"/>
        <v>9.5876838377519993E-3</v>
      </c>
      <c r="DW593" s="36">
        <f t="shared" ca="1" si="1465"/>
        <v>2.83357269136823E-19</v>
      </c>
      <c r="DX593" s="36">
        <f t="shared" ca="1" si="1466"/>
        <v>0.34104804917000525</v>
      </c>
      <c r="DY593" s="36">
        <f t="shared" ca="1" si="1467"/>
        <v>3.7692020284281055E-3</v>
      </c>
      <c r="DZ593" s="36">
        <f t="shared" ca="1" si="1468"/>
        <v>0.35247896926797967</v>
      </c>
      <c r="EA593" s="36">
        <f t="shared" ca="1" si="1469"/>
        <v>0</v>
      </c>
      <c r="EB593" s="36">
        <f t="shared" ca="1" si="1470"/>
        <v>22.940026728842881</v>
      </c>
      <c r="EC593" s="36">
        <f t="shared" ca="1" si="1471"/>
        <v>0</v>
      </c>
      <c r="ED593" s="36">
        <f t="shared" ca="1" si="1472"/>
        <v>0</v>
      </c>
      <c r="EE593" s="36">
        <f t="shared" ca="1" si="1510"/>
        <v>0</v>
      </c>
      <c r="EF593" s="36">
        <f t="shared" ca="1" si="1473"/>
        <v>22.940026728842881</v>
      </c>
      <c r="EG593" s="64"/>
      <c r="EH593" s="64"/>
      <c r="EI593" s="64"/>
      <c r="EJ593" s="70"/>
      <c r="EK593" s="70"/>
      <c r="EL593" s="70"/>
      <c r="EM593" s="70"/>
      <c r="EN593" s="70"/>
      <c r="EO593" s="36">
        <f t="shared" ca="1" si="1474"/>
        <v>0.20077619739725944</v>
      </c>
      <c r="EP593" s="36">
        <f t="shared" ca="1" si="1475"/>
        <v>0</v>
      </c>
      <c r="EQ593" s="36">
        <f t="shared" si="1476"/>
        <v>0.59234303147370448</v>
      </c>
      <c r="ER593" s="36">
        <f t="shared" si="1477"/>
        <v>1.9900607832248635E-3</v>
      </c>
      <c r="ES593" s="36">
        <f t="shared" si="1478"/>
        <v>-1.8173847174070741E-3</v>
      </c>
      <c r="ET593" s="36">
        <f t="shared" ca="1" si="1479"/>
        <v>0</v>
      </c>
      <c r="EU593" s="36">
        <f t="shared" ca="1" si="1511"/>
        <v>1.9900607832248635E-3</v>
      </c>
      <c r="EV593" s="36">
        <f t="shared" si="1480"/>
        <v>5.7266455833634988E-3</v>
      </c>
      <c r="EW593" s="36">
        <f t="shared" si="1481"/>
        <v>0.77429174086446706</v>
      </c>
      <c r="EX593" s="36">
        <f t="shared" ca="1" si="1512"/>
        <v>1.3743514787047597</v>
      </c>
      <c r="EY593" s="36">
        <f t="shared" si="1482"/>
        <v>0</v>
      </c>
      <c r="EZ593" s="36">
        <f t="shared" si="1483"/>
        <v>0</v>
      </c>
      <c r="FA593" s="36">
        <f t="shared" si="1484"/>
        <v>0</v>
      </c>
      <c r="FB593" s="36">
        <f t="shared" si="1485"/>
        <v>0</v>
      </c>
      <c r="FC593" s="36">
        <f t="shared" si="1513"/>
        <v>0</v>
      </c>
      <c r="FD593" s="36">
        <f t="shared" si="1486"/>
        <v>0</v>
      </c>
      <c r="FE593" s="36">
        <f t="shared" si="1487"/>
        <v>0</v>
      </c>
      <c r="FF593" s="36">
        <f t="shared" si="1514"/>
        <v>0</v>
      </c>
      <c r="FG593" s="36">
        <f t="shared" ca="1" si="1488"/>
        <v>1.3743514787047597</v>
      </c>
      <c r="FH593" s="36">
        <f t="shared" ca="1" si="1489"/>
        <v>1.1896345672036386E-2</v>
      </c>
      <c r="FI593" s="36">
        <f t="shared" ca="1" si="1490"/>
        <v>-7.2146894742784948E-2</v>
      </c>
      <c r="FJ593" s="36">
        <f t="shared" ca="1" si="1491"/>
        <v>1.3575412573422667</v>
      </c>
      <c r="FK593" s="36">
        <f t="shared" si="1492"/>
        <v>0</v>
      </c>
      <c r="FL593" s="36">
        <f t="shared" si="1493"/>
        <v>0</v>
      </c>
      <c r="FM593" s="36">
        <f t="shared" ca="1" si="1494"/>
        <v>0</v>
      </c>
      <c r="FN593" s="36">
        <f t="shared" ca="1" si="1516"/>
        <v>1.3575412573422667</v>
      </c>
    </row>
    <row r="594" spans="2:170" x14ac:dyDescent="0.25">
      <c r="B594" s="2">
        <v>586</v>
      </c>
      <c r="C594" s="2">
        <f t="shared" si="1370"/>
        <v>49</v>
      </c>
      <c r="D594" s="2">
        <f t="shared" si="1367"/>
        <v>610</v>
      </c>
      <c r="E594" s="2">
        <f t="shared" si="1365"/>
        <v>51</v>
      </c>
      <c r="F594" s="189">
        <f t="shared" si="1369"/>
        <v>63554</v>
      </c>
      <c r="G594" s="2">
        <f t="shared" si="1368"/>
        <v>12</v>
      </c>
      <c r="H594" s="187">
        <f t="shared" si="1371"/>
        <v>83.416666666666671</v>
      </c>
      <c r="I594" s="186">
        <f t="shared" si="1366"/>
        <v>83</v>
      </c>
      <c r="J594" s="2">
        <f t="shared" si="1372"/>
        <v>0</v>
      </c>
      <c r="K594" s="2">
        <f t="shared" si="1373"/>
        <v>1</v>
      </c>
      <c r="L594">
        <f t="shared" si="1374"/>
        <v>2</v>
      </c>
      <c r="M594" s="190">
        <f t="shared" si="1495"/>
        <v>8.2319255970000005E-2</v>
      </c>
      <c r="N594">
        <f t="shared" si="1375"/>
        <v>1</v>
      </c>
      <c r="O594">
        <f t="shared" si="1376"/>
        <v>100</v>
      </c>
      <c r="P594" s="58">
        <f t="shared" si="1377"/>
        <v>0.37043665186500002</v>
      </c>
      <c r="Q594" s="106">
        <f t="shared" si="1378"/>
        <v>0.37043665186500002</v>
      </c>
      <c r="R594" s="59">
        <f t="shared" si="1379"/>
        <v>0.37043665186500002</v>
      </c>
      <c r="S594" s="32">
        <f t="shared" si="1496"/>
        <v>3.7826732872013547E-2</v>
      </c>
      <c r="T594">
        <f t="shared" si="1380"/>
        <v>1</v>
      </c>
      <c r="U594" s="32">
        <f t="shared" si="1497"/>
        <v>1.3229742900000001E-3</v>
      </c>
      <c r="V594">
        <f t="shared" si="1381"/>
        <v>1</v>
      </c>
      <c r="W594">
        <f t="shared" si="1382"/>
        <v>100</v>
      </c>
      <c r="X594" s="58">
        <f t="shared" si="1383"/>
        <v>5.9533843050000009E-3</v>
      </c>
      <c r="Y594" s="58">
        <f t="shared" si="1384"/>
        <v>5.9533843050000009E-3</v>
      </c>
      <c r="Z594" s="32">
        <f t="shared" si="1385"/>
        <v>5.9533843050000009E-3</v>
      </c>
      <c r="AA594" s="32">
        <f t="shared" si="1386"/>
        <v>4.974742476103744E-4</v>
      </c>
      <c r="AB594" s="59">
        <f t="shared" si="1387"/>
        <v>4.9056245199999996E-3</v>
      </c>
      <c r="AC594" s="59">
        <f t="shared" si="1388"/>
        <v>4.9056245199999996E-3</v>
      </c>
      <c r="AD594">
        <f t="shared" si="1389"/>
        <v>1</v>
      </c>
      <c r="AE594" s="59">
        <f t="shared" si="1390"/>
        <v>4.9056245199999996E-3</v>
      </c>
      <c r="AF594" s="59">
        <f t="shared" si="1391"/>
        <v>4.1758461800000006E-3</v>
      </c>
      <c r="AG594" s="59">
        <f t="shared" si="1392"/>
        <v>4.1758461800000006E-3</v>
      </c>
      <c r="AH594">
        <f t="shared" si="1393"/>
        <v>1</v>
      </c>
      <c r="AI594" s="59">
        <f t="shared" si="1394"/>
        <v>4.1758461800000006E-3</v>
      </c>
      <c r="AJ594" s="59">
        <f t="shared" si="1395"/>
        <v>0</v>
      </c>
      <c r="AK594" s="59">
        <f t="shared" si="1396"/>
        <v>0</v>
      </c>
      <c r="AL594" s="59">
        <f t="shared" si="1397"/>
        <v>0</v>
      </c>
      <c r="AM594" s="12">
        <f t="shared" si="1498"/>
        <v>1.5182256501312984E-4</v>
      </c>
      <c r="AN594" s="12">
        <f t="shared" si="1499"/>
        <v>0</v>
      </c>
      <c r="AO594" s="66">
        <f t="shared" si="1398"/>
        <v>5.7429516106955719E-6</v>
      </c>
      <c r="AP594" s="66">
        <f t="shared" si="1399"/>
        <v>7.5527816300183918E-8</v>
      </c>
      <c r="AQ594" s="59">
        <f t="shared" si="1400"/>
        <v>7.4478449761770379E-7</v>
      </c>
      <c r="AR594" s="59">
        <f t="shared" si="1401"/>
        <v>6.3398767814787996E-7</v>
      </c>
      <c r="AS594" s="59">
        <f t="shared" si="1402"/>
        <v>0</v>
      </c>
      <c r="AT594" s="12">
        <f t="shared" si="1403"/>
        <v>1.4462531341036849E-4</v>
      </c>
      <c r="AU594" s="59">
        <f t="shared" si="1500"/>
        <v>0</v>
      </c>
      <c r="AV594" s="59">
        <f t="shared" si="1501"/>
        <v>-1.0164395367051604E-20</v>
      </c>
      <c r="AW594" s="70">
        <f t="shared" si="1404"/>
        <v>0</v>
      </c>
      <c r="AX594" s="20">
        <f t="shared" si="1405"/>
        <v>200000</v>
      </c>
      <c r="AY594" s="20">
        <f t="shared" si="1406"/>
        <v>0</v>
      </c>
      <c r="AZ594" s="20">
        <f t="shared" si="1407"/>
        <v>0</v>
      </c>
      <c r="BA594" s="20">
        <f t="shared" si="1408"/>
        <v>200000</v>
      </c>
      <c r="BB594" s="36">
        <f t="shared" si="1409"/>
        <v>1</v>
      </c>
      <c r="BC594" s="36">
        <f t="shared" si="1410"/>
        <v>0</v>
      </c>
      <c r="BD594" s="80">
        <f t="shared" si="1411"/>
        <v>1.1485903221391145</v>
      </c>
      <c r="BE594" s="36">
        <f t="shared" si="1412"/>
        <v>0</v>
      </c>
      <c r="BF594" s="36">
        <f t="shared" si="1413"/>
        <v>0</v>
      </c>
      <c r="BG594" s="36">
        <f t="shared" si="1414"/>
        <v>1.1485903221391145</v>
      </c>
      <c r="BH594" s="36">
        <f t="shared" si="1415"/>
        <v>1.5105563260036783E-2</v>
      </c>
      <c r="BI594" s="36">
        <f t="shared" si="1416"/>
        <v>0</v>
      </c>
      <c r="BJ594" s="36">
        <f t="shared" si="1417"/>
        <v>0</v>
      </c>
      <c r="BK594" s="36">
        <f t="shared" si="1418"/>
        <v>1.5105563260036783E-2</v>
      </c>
      <c r="BL594" s="68">
        <f ca="1">IF(OR(AT594=0,E594&gt;ProjTerm),0,VLOOKUP(D594,'Life Events'!$AE$5:$AI$1206,5,FALSE))</f>
        <v>1.4056376731530224E-18</v>
      </c>
      <c r="BM594" s="93">
        <f t="shared" ca="1" si="1419"/>
        <v>1.4056376731530224E-18</v>
      </c>
      <c r="BN594" s="93">
        <f t="shared" ca="1" si="1420"/>
        <v>2.0329078902117697E-22</v>
      </c>
      <c r="BO594" s="36">
        <f t="shared" ca="1" si="1421"/>
        <v>3.095738752491114E-20</v>
      </c>
      <c r="BP594" s="36">
        <f t="shared" si="1422"/>
        <v>4.8648062650089691E-4</v>
      </c>
      <c r="BQ594" s="36">
        <f t="shared" si="1423"/>
        <v>98.384950953537896</v>
      </c>
      <c r="BR594" s="36">
        <f t="shared" si="1424"/>
        <v>154.78110000000001</v>
      </c>
      <c r="BS594" s="36">
        <f t="shared" si="1425"/>
        <v>152.28130932034645</v>
      </c>
      <c r="BT594" s="36">
        <f t="shared" si="1426"/>
        <v>2.2023732086996373E-2</v>
      </c>
      <c r="BU594" s="70" cm="1">
        <f t="array" ref="BU594">IF(AND(ActInt=1,$J594=0),INDEX(Tbl_FwdNom,$B594-IVP,MATCH(ValnDt,Tbl_FwdNom_Cols)),INDEX(Tbl_FwdNom,$B594,MATCH(StartDt,Tbl_FwdNom_Cols)))</f>
        <v>10.890203607</v>
      </c>
      <c r="BV594" s="70" cm="1">
        <f t="array" ref="BV594">INDEX(Tbl_FwdReal,$B594,MATCH(StartDt,Tbl_FwdReal_Cols))</f>
        <v>4.0729696710000001</v>
      </c>
      <c r="BW594" s="70" cm="1">
        <f t="array" ref="BW594">IF(RunType&lt;&gt;"OPN",INDEX(Tbl_FwdReal,$B594,MATCH(ValnDt,Tbl_FwdReal_Cols)),IF(AND($J594=0,ActInt=1),INDEX(Tbl_FwdReal,$B594-IVP,MATCH(ValnDt,Tbl_FwdReal_Cols)),-999))*$K594</f>
        <v>4.0729696710000001</v>
      </c>
      <c r="BX594" s="70">
        <f t="shared" si="1427"/>
        <v>4.0729696709999999E-2</v>
      </c>
      <c r="BY594" s="70">
        <f t="shared" si="1502"/>
        <v>6.5504366383998924E-2</v>
      </c>
      <c r="BZ594" s="64">
        <f t="shared" si="1515"/>
        <v>5.3013586106240851E-3</v>
      </c>
      <c r="CA594" s="70" cm="1">
        <f t="array" ref="CA594">IF($J594=1,CA593*(1+INDEX(Tbl_CPI,$B594,MATCH(IF(RunType="OPN",StartDt,ValnDt),Tbl_CPI_Cols))),0)</f>
        <v>0</v>
      </c>
      <c r="CB594" s="70">
        <f t="shared" si="1503"/>
        <v>27.7380931414332</v>
      </c>
      <c r="CC594" s="70">
        <f t="shared" si="1504"/>
        <v>26.307448319387071</v>
      </c>
      <c r="CD594" s="36">
        <f t="shared" si="1428"/>
        <v>135.44220289529633</v>
      </c>
      <c r="CE594" s="36">
        <f t="shared" si="1429"/>
        <v>1.5761115514655857</v>
      </c>
      <c r="CF594" s="36">
        <f t="shared" si="1430"/>
        <v>0</v>
      </c>
      <c r="CG594" s="36">
        <f t="shared" si="1431"/>
        <v>2.0802471953082977E-2</v>
      </c>
      <c r="CH594" s="36">
        <f t="shared" si="1432"/>
        <v>2.056318265459265E-2</v>
      </c>
      <c r="CI594" s="36">
        <f t="shared" si="1433"/>
        <v>0</v>
      </c>
      <c r="CJ594" s="36">
        <f t="shared" si="1434"/>
        <v>0</v>
      </c>
      <c r="CK594" s="36">
        <f t="shared" si="1435"/>
        <v>0</v>
      </c>
      <c r="CL594" s="36">
        <f t="shared" si="1436"/>
        <v>2.3928929849032881E-4</v>
      </c>
      <c r="CM594" s="36">
        <f t="shared" si="1437"/>
        <v>2.0802471953082977E-2</v>
      </c>
      <c r="CN594" s="36">
        <f t="shared" ca="1" si="1438"/>
        <v>1.1411856726856542</v>
      </c>
      <c r="CO594" s="20">
        <f t="shared" si="1439"/>
        <v>120000</v>
      </c>
      <c r="CP594" s="20">
        <f t="shared" si="1440"/>
        <v>2</v>
      </c>
      <c r="CQ594" s="64">
        <f t="shared" si="1441"/>
        <v>9.4897016789999997E-2</v>
      </c>
      <c r="CR594" s="64">
        <f t="shared" si="1442"/>
        <v>0.42703657555499996</v>
      </c>
      <c r="CS594" s="36">
        <f t="shared" si="1443"/>
        <v>0.82622915622222592</v>
      </c>
      <c r="CT594" s="36">
        <f t="shared" si="1444"/>
        <v>0.68915419328346861</v>
      </c>
      <c r="CU594" s="36">
        <f t="shared" si="1445"/>
        <v>9.06333795602207E-3</v>
      </c>
      <c r="CV594" s="36">
        <f t="shared" si="1505"/>
        <v>0.69821753123949071</v>
      </c>
      <c r="CW594" s="36">
        <f t="shared" si="1446"/>
        <v>0</v>
      </c>
      <c r="CX594" s="36">
        <f t="shared" si="1447"/>
        <v>0</v>
      </c>
      <c r="CY594" s="36">
        <f t="shared" si="1448"/>
        <v>0</v>
      </c>
      <c r="CZ594" s="36">
        <f t="shared" si="1506"/>
        <v>0</v>
      </c>
      <c r="DA594" s="64">
        <f t="shared" si="1449"/>
        <v>8.6514063880305248E-3</v>
      </c>
      <c r="DB594" s="70">
        <f t="shared" si="1507"/>
        <v>0.991422798468094</v>
      </c>
      <c r="DC594" s="70">
        <f>PRODUCT($DB$8:DB594)</f>
        <v>3.6528270364043591E-3</v>
      </c>
      <c r="DD594" s="36">
        <f t="shared" si="1450"/>
        <v>0.31284121568787338</v>
      </c>
      <c r="DE594" s="36">
        <f t="shared" si="1451"/>
        <v>20.996249109725444</v>
      </c>
      <c r="DF594" s="36">
        <f t="shared" si="1452"/>
        <v>0.22430996334469214</v>
      </c>
      <c r="DG594" s="36">
        <f t="shared" si="1453"/>
        <v>8.8712102552682762E-3</v>
      </c>
      <c r="DH594" s="36">
        <f t="shared" ca="1" si="1454"/>
        <v>2.5002981294012839E-19</v>
      </c>
      <c r="DI594" s="36">
        <f t="shared" si="1455"/>
        <v>0.32893947706600674</v>
      </c>
      <c r="DJ594" s="36">
        <f t="shared" ca="1" si="1456"/>
        <v>21.227786124193003</v>
      </c>
      <c r="DK594" s="36">
        <f t="shared" si="1457"/>
        <v>0</v>
      </c>
      <c r="DL594" s="36">
        <f t="shared" si="1458"/>
        <v>0</v>
      </c>
      <c r="DM594" s="36">
        <f t="shared" ca="1" si="1459"/>
        <v>21.227786124193003</v>
      </c>
      <c r="DN594" s="36">
        <f t="shared" ca="1" si="1508"/>
        <v>21.227786124197603</v>
      </c>
      <c r="DO594" s="64" cm="1">
        <f t="array" ref="DO594">IFERROR(INDEX(Tbl_FwdNom,$B594,MATCH(LIDt,Tbl_FwdNom_Cols,0)),0)</f>
        <v>8.2439233400000003</v>
      </c>
      <c r="DP594" s="64">
        <f t="shared" ca="1" si="1509"/>
        <v>8.1822567139999993</v>
      </c>
      <c r="DQ594" s="64">
        <f t="shared" ca="1" si="1460"/>
        <v>6.5754557547506032E-3</v>
      </c>
      <c r="DR594" s="70">
        <f t="shared" ca="1" si="1461"/>
        <v>0.9934674984203542</v>
      </c>
      <c r="DS594" s="70">
        <f ca="1">PRODUCT($DR$8:DR594)</f>
        <v>8.395502315244165E-3</v>
      </c>
      <c r="DT594" s="36">
        <f t="shared" ca="1" si="1462"/>
        <v>21.690947552437212</v>
      </c>
      <c r="DU594" s="36">
        <f t="shared" ca="1" si="1463"/>
        <v>0.23057507914652228</v>
      </c>
      <c r="DV594" s="36">
        <f t="shared" ca="1" si="1464"/>
        <v>9.1642466021167775E-3</v>
      </c>
      <c r="DW594" s="36">
        <f t="shared" ca="1" si="1465"/>
        <v>2.5426308479790801E-19</v>
      </c>
      <c r="DX594" s="36">
        <f t="shared" ca="1" si="1466"/>
        <v>0.32126686344057026</v>
      </c>
      <c r="DY594" s="36">
        <f t="shared" ca="1" si="1467"/>
        <v>3.5531235149116134E-3</v>
      </c>
      <c r="DZ594" s="36">
        <f t="shared" ca="1" si="1468"/>
        <v>0.33409828418256654</v>
      </c>
      <c r="EA594" s="36">
        <f t="shared" ca="1" si="1469"/>
        <v>0</v>
      </c>
      <c r="EB594" s="36">
        <f t="shared" ca="1" si="1470"/>
        <v>21.928742929238524</v>
      </c>
      <c r="EC594" s="36">
        <f t="shared" ca="1" si="1471"/>
        <v>0</v>
      </c>
      <c r="ED594" s="36">
        <f t="shared" ca="1" si="1472"/>
        <v>0</v>
      </c>
      <c r="EE594" s="36">
        <f t="shared" ca="1" si="1510"/>
        <v>0</v>
      </c>
      <c r="EF594" s="36">
        <f t="shared" ca="1" si="1473"/>
        <v>21.928742929238524</v>
      </c>
      <c r="EG594" s="64"/>
      <c r="EH594" s="64"/>
      <c r="EI594" s="64"/>
      <c r="EJ594" s="70"/>
      <c r="EK594" s="70"/>
      <c r="EL594" s="70"/>
      <c r="EM594" s="70"/>
      <c r="EN594" s="70"/>
      <c r="EO594" s="36">
        <f t="shared" ca="1" si="1474"/>
        <v>0.19186317916334902</v>
      </c>
      <c r="EP594" s="36">
        <f t="shared" ca="1" si="1475"/>
        <v>0</v>
      </c>
      <c r="EQ594" s="36">
        <f t="shared" si="1476"/>
        <v>0.56640693190529823</v>
      </c>
      <c r="ER594" s="36">
        <f t="shared" si="1477"/>
        <v>1.8752609707856625E-3</v>
      </c>
      <c r="ES594" s="36">
        <f t="shared" si="1478"/>
        <v>-1.712545997682086E-3</v>
      </c>
      <c r="ET594" s="36">
        <f t="shared" ca="1" si="1479"/>
        <v>0</v>
      </c>
      <c r="EU594" s="36">
        <f t="shared" ca="1" si="1511"/>
        <v>1.8752609707856625E-3</v>
      </c>
      <c r="EV594" s="36">
        <f t="shared" si="1480"/>
        <v>5.4298302630867382E-3</v>
      </c>
      <c r="EW594" s="36">
        <f t="shared" si="1481"/>
        <v>0.74038890649484057</v>
      </c>
      <c r="EX594" s="36">
        <f t="shared" ca="1" si="1512"/>
        <v>1.3141009296340112</v>
      </c>
      <c r="EY594" s="36">
        <f t="shared" si="1482"/>
        <v>0</v>
      </c>
      <c r="EZ594" s="36">
        <f t="shared" si="1483"/>
        <v>0</v>
      </c>
      <c r="FA594" s="36">
        <f t="shared" si="1484"/>
        <v>0</v>
      </c>
      <c r="FB594" s="36">
        <f t="shared" si="1485"/>
        <v>0</v>
      </c>
      <c r="FC594" s="36">
        <f t="shared" si="1513"/>
        <v>0</v>
      </c>
      <c r="FD594" s="36">
        <f t="shared" si="1486"/>
        <v>0</v>
      </c>
      <c r="FE594" s="36">
        <f t="shared" si="1487"/>
        <v>0</v>
      </c>
      <c r="FF594" s="36">
        <f t="shared" si="1514"/>
        <v>0</v>
      </c>
      <c r="FG594" s="36">
        <f t="shared" ca="1" si="1488"/>
        <v>1.3141009296340112</v>
      </c>
      <c r="FH594" s="36">
        <f t="shared" ca="1" si="1489"/>
        <v>1.1368821177152535E-2</v>
      </c>
      <c r="FI594" s="36">
        <f t="shared" ca="1" si="1490"/>
        <v>-6.8726743145206756E-2</v>
      </c>
      <c r="FJ594" s="36">
        <f t="shared" ca="1" si="1491"/>
        <v>1.2977409666699624</v>
      </c>
      <c r="FK594" s="36">
        <f t="shared" si="1492"/>
        <v>0</v>
      </c>
      <c r="FL594" s="36">
        <f t="shared" si="1493"/>
        <v>0</v>
      </c>
      <c r="FM594" s="36">
        <f t="shared" ca="1" si="1494"/>
        <v>0</v>
      </c>
      <c r="FN594" s="36">
        <f t="shared" ca="1" si="1516"/>
        <v>1.2977409666699624</v>
      </c>
    </row>
    <row r="595" spans="2:170" x14ac:dyDescent="0.25">
      <c r="B595" s="2">
        <v>587</v>
      </c>
      <c r="C595" s="2">
        <f t="shared" si="1370"/>
        <v>49</v>
      </c>
      <c r="D595" s="2">
        <f t="shared" si="1367"/>
        <v>611</v>
      </c>
      <c r="E595" s="2">
        <f t="shared" si="1365"/>
        <v>51</v>
      </c>
      <c r="F595" s="189">
        <f t="shared" si="1369"/>
        <v>63585</v>
      </c>
      <c r="G595" s="2">
        <f t="shared" si="1368"/>
        <v>1</v>
      </c>
      <c r="H595" s="187">
        <f t="shared" si="1371"/>
        <v>83.5</v>
      </c>
      <c r="I595" s="186">
        <f t="shared" si="1366"/>
        <v>83</v>
      </c>
      <c r="J595" s="2">
        <f t="shared" si="1372"/>
        <v>0</v>
      </c>
      <c r="K595" s="2">
        <f t="shared" si="1373"/>
        <v>1</v>
      </c>
      <c r="L595">
        <f t="shared" si="1374"/>
        <v>2</v>
      </c>
      <c r="M595" s="190">
        <f t="shared" si="1495"/>
        <v>8.2319255970000005E-2</v>
      </c>
      <c r="N595">
        <f t="shared" si="1375"/>
        <v>1</v>
      </c>
      <c r="O595">
        <f t="shared" si="1376"/>
        <v>100</v>
      </c>
      <c r="P595" s="58">
        <f t="shared" si="1377"/>
        <v>0.37043665186500002</v>
      </c>
      <c r="Q595" s="106">
        <f t="shared" si="1378"/>
        <v>0.37043665186500002</v>
      </c>
      <c r="R595" s="59">
        <f t="shared" si="1379"/>
        <v>0.37043665186500002</v>
      </c>
      <c r="S595" s="32">
        <f t="shared" si="1496"/>
        <v>3.7826732872013547E-2</v>
      </c>
      <c r="T595">
        <f t="shared" si="1380"/>
        <v>1</v>
      </c>
      <c r="U595" s="32">
        <f t="shared" si="1497"/>
        <v>1.3229742900000001E-3</v>
      </c>
      <c r="V595">
        <f t="shared" si="1381"/>
        <v>1</v>
      </c>
      <c r="W595">
        <f t="shared" si="1382"/>
        <v>100</v>
      </c>
      <c r="X595" s="58">
        <f t="shared" si="1383"/>
        <v>5.9533843050000009E-3</v>
      </c>
      <c r="Y595" s="58">
        <f t="shared" si="1384"/>
        <v>5.9533843050000009E-3</v>
      </c>
      <c r="Z595" s="32">
        <f t="shared" si="1385"/>
        <v>5.9533843050000009E-3</v>
      </c>
      <c r="AA595" s="32">
        <f t="shared" si="1386"/>
        <v>4.974742476103744E-4</v>
      </c>
      <c r="AB595" s="59">
        <f t="shared" si="1387"/>
        <v>4.9056245199999996E-3</v>
      </c>
      <c r="AC595" s="59">
        <f t="shared" si="1388"/>
        <v>4.9056245199999996E-3</v>
      </c>
      <c r="AD595">
        <f t="shared" si="1389"/>
        <v>1</v>
      </c>
      <c r="AE595" s="59">
        <f t="shared" si="1390"/>
        <v>4.9056245199999996E-3</v>
      </c>
      <c r="AF595" s="59">
        <f t="shared" si="1391"/>
        <v>4.1758461800000006E-3</v>
      </c>
      <c r="AG595" s="59">
        <f t="shared" si="1392"/>
        <v>4.1758461800000006E-3</v>
      </c>
      <c r="AH595">
        <f t="shared" si="1393"/>
        <v>1</v>
      </c>
      <c r="AI595" s="59">
        <f t="shared" si="1394"/>
        <v>4.1758461800000006E-3</v>
      </c>
      <c r="AJ595" s="59">
        <f t="shared" si="1395"/>
        <v>0</v>
      </c>
      <c r="AK595" s="59">
        <f t="shared" si="1396"/>
        <v>0</v>
      </c>
      <c r="AL595" s="59">
        <f t="shared" si="1397"/>
        <v>0</v>
      </c>
      <c r="AM595" s="12">
        <f t="shared" si="1498"/>
        <v>1.4462531341036849E-4</v>
      </c>
      <c r="AN595" s="12">
        <f t="shared" si="1499"/>
        <v>0</v>
      </c>
      <c r="AO595" s="66">
        <f t="shared" si="1398"/>
        <v>5.4707030969052472E-6</v>
      </c>
      <c r="AP595" s="66">
        <f t="shared" si="1399"/>
        <v>7.1947368974237656E-8</v>
      </c>
      <c r="AQ595" s="59">
        <f t="shared" si="1400"/>
        <v>7.0947748367858848E-7</v>
      </c>
      <c r="AR595" s="59">
        <f t="shared" si="1401"/>
        <v>6.0393306253599009E-7</v>
      </c>
      <c r="AS595" s="59">
        <f t="shared" si="1402"/>
        <v>0</v>
      </c>
      <c r="AT595" s="12">
        <f t="shared" si="1403"/>
        <v>1.3776925239827442E-4</v>
      </c>
      <c r="AU595" s="59">
        <f t="shared" si="1500"/>
        <v>0</v>
      </c>
      <c r="AV595" s="59">
        <f t="shared" si="1501"/>
        <v>-1.2281977735187355E-20</v>
      </c>
      <c r="AW595" s="70">
        <f t="shared" si="1404"/>
        <v>0</v>
      </c>
      <c r="AX595" s="20">
        <f t="shared" si="1405"/>
        <v>200000</v>
      </c>
      <c r="AY595" s="20">
        <f t="shared" si="1406"/>
        <v>0</v>
      </c>
      <c r="AZ595" s="20">
        <f t="shared" si="1407"/>
        <v>0</v>
      </c>
      <c r="BA595" s="20">
        <f t="shared" si="1408"/>
        <v>200000</v>
      </c>
      <c r="BB595" s="36">
        <f t="shared" si="1409"/>
        <v>1</v>
      </c>
      <c r="BC595" s="36">
        <f t="shared" si="1410"/>
        <v>0</v>
      </c>
      <c r="BD595" s="80">
        <f t="shared" si="1411"/>
        <v>1.0941406193810495</v>
      </c>
      <c r="BE595" s="36">
        <f t="shared" si="1412"/>
        <v>0</v>
      </c>
      <c r="BF595" s="36">
        <f t="shared" si="1413"/>
        <v>0</v>
      </c>
      <c r="BG595" s="36">
        <f t="shared" si="1414"/>
        <v>1.0941406193810495</v>
      </c>
      <c r="BH595" s="36">
        <f t="shared" si="1415"/>
        <v>1.4389473794847531E-2</v>
      </c>
      <c r="BI595" s="36">
        <f t="shared" si="1416"/>
        <v>0</v>
      </c>
      <c r="BJ595" s="36">
        <f t="shared" si="1417"/>
        <v>0</v>
      </c>
      <c r="BK595" s="36">
        <f t="shared" si="1418"/>
        <v>1.4389473794847531E-2</v>
      </c>
      <c r="BL595" s="68">
        <f ca="1">IF(OR(AT595=0,E595&gt;ProjTerm),0,VLOOKUP(D595,'Life Events'!$AE$5:$AI$1206,5,FALSE))</f>
        <v>1.3390024664884042E-18</v>
      </c>
      <c r="BM595" s="93">
        <f t="shared" ca="1" si="1419"/>
        <v>1.3390024664884042E-18</v>
      </c>
      <c r="BN595" s="93">
        <f t="shared" ca="1" si="1420"/>
        <v>1.8447336876755294E-22</v>
      </c>
      <c r="BO595" s="36">
        <f t="shared" ca="1" si="1421"/>
        <v>2.8091846130658065E-20</v>
      </c>
      <c r="BP595" s="36">
        <f t="shared" si="1422"/>
        <v>4.6341868265550661E-4</v>
      </c>
      <c r="BQ595" s="36">
        <f t="shared" si="1423"/>
        <v>98.384950953537896</v>
      </c>
      <c r="BR595" s="36">
        <f t="shared" si="1424"/>
        <v>154.78110000000001</v>
      </c>
      <c r="BS595" s="36">
        <f t="shared" si="1425"/>
        <v>152.28130932034645</v>
      </c>
      <c r="BT595" s="36">
        <f t="shared" si="1426"/>
        <v>2.0979682139294509E-2</v>
      </c>
      <c r="BU595" s="70" cm="1">
        <f t="array" ref="BU595">IF(AND(ActInt=1,$J595=0),INDEX(Tbl_FwdNom,$B595-IVP,MATCH(ValnDt,Tbl_FwdNom_Cols)),INDEX(Tbl_FwdNom,$B595,MATCH(StartDt,Tbl_FwdNom_Cols)))</f>
        <v>10.88418267</v>
      </c>
      <c r="BV595" s="70" cm="1">
        <f t="array" ref="BV595">INDEX(Tbl_FwdReal,$B595,MATCH(StartDt,Tbl_FwdReal_Cols))</f>
        <v>4.0695669910000003</v>
      </c>
      <c r="BW595" s="70" cm="1">
        <f t="array" ref="BW595">IF(RunType&lt;&gt;"OPN",INDEX(Tbl_FwdReal,$B595,MATCH(ValnDt,Tbl_FwdReal_Cols)),IF(AND($J595=0,ActInt=1),INDEX(Tbl_FwdReal,$B595-IVP,MATCH(ValnDt,Tbl_FwdReal_Cols)),-999))*$K595</f>
        <v>4.0695669910000003</v>
      </c>
      <c r="BX595" s="70">
        <f t="shared" si="1427"/>
        <v>4.0695669910000003E-2</v>
      </c>
      <c r="BY595" s="70">
        <f t="shared" si="1502"/>
        <v>6.5481349409182377E-2</v>
      </c>
      <c r="BZ595" s="64">
        <f t="shared" si="1515"/>
        <v>5.2995488866813822E-3</v>
      </c>
      <c r="CA595" s="70" cm="1">
        <f t="array" ref="CA595">IF($J595=1,CA594*(1+INDEX(Tbl_CPI,$B595,MATCH(IF(RunType="OPN",StartDt,ValnDt),Tbl_CPI_Cols))),0)</f>
        <v>0</v>
      </c>
      <c r="CB595" s="70">
        <f t="shared" si="1503"/>
        <v>27.885092522059548</v>
      </c>
      <c r="CC595" s="70">
        <f t="shared" si="1504"/>
        <v>26.307448319387071</v>
      </c>
      <c r="CD595" s="36">
        <f t="shared" si="1428"/>
        <v>135.44220289529633</v>
      </c>
      <c r="CE595" s="36">
        <f t="shared" si="1429"/>
        <v>1.5761115514655857</v>
      </c>
      <c r="CF595" s="36">
        <f t="shared" si="1430"/>
        <v>0</v>
      </c>
      <c r="CG595" s="36">
        <f t="shared" si="1431"/>
        <v>1.981631666982336E-2</v>
      </c>
      <c r="CH595" s="36">
        <f t="shared" si="1432"/>
        <v>1.958837104272295E-2</v>
      </c>
      <c r="CI595" s="36">
        <f t="shared" si="1433"/>
        <v>0</v>
      </c>
      <c r="CJ595" s="36">
        <f t="shared" si="1434"/>
        <v>0</v>
      </c>
      <c r="CK595" s="36">
        <f t="shared" si="1435"/>
        <v>0</v>
      </c>
      <c r="CL595" s="36">
        <f t="shared" si="1436"/>
        <v>2.2794562710041246E-4</v>
      </c>
      <c r="CM595" s="36">
        <f t="shared" si="1437"/>
        <v>1.981631666982336E-2</v>
      </c>
      <c r="CN595" s="36">
        <f t="shared" ca="1" si="1438"/>
        <v>1.087086992353947</v>
      </c>
      <c r="CO595" s="20">
        <f t="shared" si="1439"/>
        <v>120000</v>
      </c>
      <c r="CP595" s="20">
        <f t="shared" si="1440"/>
        <v>2</v>
      </c>
      <c r="CQ595" s="64">
        <f t="shared" si="1441"/>
        <v>9.4897016789999997E-2</v>
      </c>
      <c r="CR595" s="64">
        <f t="shared" si="1442"/>
        <v>0.42703657555499996</v>
      </c>
      <c r="CS595" s="36">
        <f t="shared" si="1443"/>
        <v>0.78706120303717531</v>
      </c>
      <c r="CT595" s="36">
        <f t="shared" si="1444"/>
        <v>0.65648437162862971</v>
      </c>
      <c r="CU595" s="36">
        <f t="shared" si="1445"/>
        <v>8.6336842769085195E-3</v>
      </c>
      <c r="CV595" s="36">
        <f t="shared" si="1505"/>
        <v>0.66511805590553819</v>
      </c>
      <c r="CW595" s="36">
        <f t="shared" si="1446"/>
        <v>0</v>
      </c>
      <c r="CX595" s="36">
        <f t="shared" si="1447"/>
        <v>0</v>
      </c>
      <c r="CY595" s="36">
        <f t="shared" si="1448"/>
        <v>0</v>
      </c>
      <c r="CZ595" s="36">
        <f t="shared" si="1506"/>
        <v>0</v>
      </c>
      <c r="DA595" s="64">
        <f t="shared" si="1449"/>
        <v>8.6468424308361325E-3</v>
      </c>
      <c r="DB595" s="70">
        <f t="shared" si="1507"/>
        <v>0.99142728448938855</v>
      </c>
      <c r="DC595" s="70">
        <f>PRODUCT($DB$8:DB595)</f>
        <v>3.6215123894117948E-3</v>
      </c>
      <c r="DD595" s="36">
        <f t="shared" si="1450"/>
        <v>0.2945666222465031</v>
      </c>
      <c r="DE595" s="36">
        <f t="shared" si="1451"/>
        <v>20.083659748034773</v>
      </c>
      <c r="DF595" s="36">
        <f t="shared" si="1452"/>
        <v>0.21186006245855279</v>
      </c>
      <c r="DG595" s="36">
        <f t="shared" si="1453"/>
        <v>8.4844995298608908E-3</v>
      </c>
      <c r="DH595" s="36">
        <f t="shared" ca="1" si="1454"/>
        <v>2.2409993520497507E-19</v>
      </c>
      <c r="DI595" s="36">
        <f t="shared" si="1455"/>
        <v>0.31179609965585126</v>
      </c>
      <c r="DJ595" s="36">
        <f t="shared" ca="1" si="1456"/>
        <v>20.304264788372812</v>
      </c>
      <c r="DK595" s="36">
        <f t="shared" si="1457"/>
        <v>0</v>
      </c>
      <c r="DL595" s="36">
        <f t="shared" si="1458"/>
        <v>0</v>
      </c>
      <c r="DM595" s="36">
        <f t="shared" ca="1" si="1459"/>
        <v>20.304264788372812</v>
      </c>
      <c r="DN595" s="36">
        <f t="shared" ca="1" si="1508"/>
        <v>20.304264788377417</v>
      </c>
      <c r="DO595" s="64" cm="1">
        <f t="array" ref="DO595">IFERROR(INDEX(Tbl_FwdNom,$B595,MATCH(LIDt,Tbl_FwdNom_Cols,0)),0)</f>
        <v>8.2422099029999991</v>
      </c>
      <c r="DP595" s="64">
        <f t="shared" ca="1" si="1509"/>
        <v>8.1805442540000008</v>
      </c>
      <c r="DQ595" s="64">
        <f t="shared" ca="1" si="1460"/>
        <v>6.5741279548234832E-3</v>
      </c>
      <c r="DR595" s="70">
        <f t="shared" ca="1" si="1461"/>
        <v>0.99346880893096179</v>
      </c>
      <c r="DS595" s="70">
        <f ca="1">PRODUCT($DR$8:DR595)</f>
        <v>8.340669685502752E-3</v>
      </c>
      <c r="DT595" s="36">
        <f t="shared" ca="1" si="1462"/>
        <v>20.73940599772725</v>
      </c>
      <c r="DU595" s="36">
        <f t="shared" ca="1" si="1463"/>
        <v>0.21770143542517753</v>
      </c>
      <c r="DV595" s="36">
        <f t="shared" ca="1" si="1464"/>
        <v>8.7610748492331428E-3</v>
      </c>
      <c r="DW595" s="36">
        <f t="shared" ca="1" si="1465"/>
        <v>2.2784279672089954E-19</v>
      </c>
      <c r="DX595" s="36">
        <f t="shared" ca="1" si="1466"/>
        <v>0.30239923076917885</v>
      </c>
      <c r="DY595" s="36">
        <f t="shared" ca="1" si="1467"/>
        <v>3.3470380327182215E-3</v>
      </c>
      <c r="DZ595" s="36">
        <f t="shared" ca="1" si="1468"/>
        <v>0.31657754155188539</v>
      </c>
      <c r="EA595" s="36">
        <f t="shared" ca="1" si="1469"/>
        <v>0</v>
      </c>
      <c r="EB595" s="36">
        <f t="shared" ca="1" si="1470"/>
        <v>20.96587170711862</v>
      </c>
      <c r="EC595" s="36">
        <f t="shared" ca="1" si="1471"/>
        <v>0</v>
      </c>
      <c r="ED595" s="36">
        <f t="shared" ca="1" si="1472"/>
        <v>0</v>
      </c>
      <c r="EE595" s="36">
        <f t="shared" ca="1" si="1510"/>
        <v>0</v>
      </c>
      <c r="EF595" s="36">
        <f t="shared" ca="1" si="1473"/>
        <v>20.96587170711862</v>
      </c>
      <c r="EG595" s="64"/>
      <c r="EH595" s="64"/>
      <c r="EI595" s="64"/>
      <c r="EJ595" s="70"/>
      <c r="EK595" s="70"/>
      <c r="EL595" s="70"/>
      <c r="EM595" s="70"/>
      <c r="EN595" s="70"/>
      <c r="EO595" s="36">
        <f t="shared" ca="1" si="1474"/>
        <v>0.18338197320358302</v>
      </c>
      <c r="EP595" s="36">
        <f t="shared" ca="1" si="1475"/>
        <v>0</v>
      </c>
      <c r="EQ595" s="36">
        <f t="shared" si="1476"/>
        <v>0.54171631707258228</v>
      </c>
      <c r="ER595" s="36">
        <f t="shared" si="1477"/>
        <v>1.765717758065991E-3</v>
      </c>
      <c r="ES595" s="36">
        <f t="shared" si="1478"/>
        <v>-1.61250776650314E-3</v>
      </c>
      <c r="ET595" s="36">
        <f t="shared" ca="1" si="1479"/>
        <v>0</v>
      </c>
      <c r="EU595" s="36">
        <f t="shared" ca="1" si="1511"/>
        <v>1.765717758065991E-3</v>
      </c>
      <c r="EV595" s="36">
        <f t="shared" si="1480"/>
        <v>5.146843160707109E-3</v>
      </c>
      <c r="EW595" s="36">
        <f t="shared" si="1481"/>
        <v>0.70811412967460141</v>
      </c>
      <c r="EX595" s="36">
        <f t="shared" ca="1" si="1512"/>
        <v>1.2567430076659569</v>
      </c>
      <c r="EY595" s="36">
        <f t="shared" si="1482"/>
        <v>0</v>
      </c>
      <c r="EZ595" s="36">
        <f t="shared" si="1483"/>
        <v>0</v>
      </c>
      <c r="FA595" s="36">
        <f t="shared" si="1484"/>
        <v>0</v>
      </c>
      <c r="FB595" s="36">
        <f t="shared" si="1485"/>
        <v>0</v>
      </c>
      <c r="FC595" s="36">
        <f t="shared" si="1513"/>
        <v>0</v>
      </c>
      <c r="FD595" s="36">
        <f t="shared" si="1486"/>
        <v>0</v>
      </c>
      <c r="FE595" s="36">
        <f t="shared" si="1487"/>
        <v>0</v>
      </c>
      <c r="FF595" s="36">
        <f t="shared" si="1514"/>
        <v>0</v>
      </c>
      <c r="FG595" s="36">
        <f t="shared" ca="1" si="1488"/>
        <v>1.2567430076659569</v>
      </c>
      <c r="FH595" s="36">
        <f t="shared" ca="1" si="1489"/>
        <v>1.0866858763342615E-2</v>
      </c>
      <c r="FI595" s="36">
        <f t="shared" ca="1" si="1490"/>
        <v>-6.5468726390374959E-2</v>
      </c>
      <c r="FJ595" s="36">
        <f t="shared" ca="1" si="1491"/>
        <v>1.240803755446692</v>
      </c>
      <c r="FK595" s="36">
        <f t="shared" si="1492"/>
        <v>0</v>
      </c>
      <c r="FL595" s="36">
        <f t="shared" si="1493"/>
        <v>0</v>
      </c>
      <c r="FM595" s="36">
        <f t="shared" ca="1" si="1494"/>
        <v>0</v>
      </c>
      <c r="FN595" s="36">
        <f t="shared" ca="1" si="1516"/>
        <v>1.240803755446692</v>
      </c>
    </row>
    <row r="596" spans="2:170" x14ac:dyDescent="0.25">
      <c r="B596" s="2">
        <v>588</v>
      </c>
      <c r="C596" s="2">
        <f t="shared" si="1370"/>
        <v>49</v>
      </c>
      <c r="D596" s="2">
        <f t="shared" si="1367"/>
        <v>612</v>
      </c>
      <c r="E596" s="2">
        <f t="shared" si="1365"/>
        <v>51</v>
      </c>
      <c r="F596" s="189">
        <f t="shared" si="1369"/>
        <v>63613</v>
      </c>
      <c r="G596" s="2">
        <f t="shared" si="1368"/>
        <v>2</v>
      </c>
      <c r="H596" s="187">
        <f t="shared" si="1371"/>
        <v>83.583333333333343</v>
      </c>
      <c r="I596" s="186">
        <f t="shared" si="1366"/>
        <v>83</v>
      </c>
      <c r="J596" s="2">
        <f t="shared" si="1372"/>
        <v>0</v>
      </c>
      <c r="K596" s="2">
        <f t="shared" si="1373"/>
        <v>1</v>
      </c>
      <c r="L596">
        <f t="shared" si="1374"/>
        <v>2</v>
      </c>
      <c r="M596" s="190">
        <f t="shared" si="1495"/>
        <v>8.2319255970000005E-2</v>
      </c>
      <c r="N596">
        <f t="shared" si="1375"/>
        <v>1</v>
      </c>
      <c r="O596">
        <f t="shared" si="1376"/>
        <v>100</v>
      </c>
      <c r="P596" s="58">
        <f t="shared" si="1377"/>
        <v>0.37043665186500002</v>
      </c>
      <c r="Q596" s="106">
        <f t="shared" si="1378"/>
        <v>0.37043665186500002</v>
      </c>
      <c r="R596" s="59">
        <f t="shared" si="1379"/>
        <v>0.37043665186500002</v>
      </c>
      <c r="S596" s="32">
        <f t="shared" si="1496"/>
        <v>3.7826732872013547E-2</v>
      </c>
      <c r="T596">
        <f t="shared" si="1380"/>
        <v>1</v>
      </c>
      <c r="U596" s="32">
        <f t="shared" si="1497"/>
        <v>1.3229742900000001E-3</v>
      </c>
      <c r="V596">
        <f t="shared" si="1381"/>
        <v>1</v>
      </c>
      <c r="W596">
        <f t="shared" si="1382"/>
        <v>100</v>
      </c>
      <c r="X596" s="58">
        <f t="shared" si="1383"/>
        <v>5.9533843050000009E-3</v>
      </c>
      <c r="Y596" s="58">
        <f t="shared" si="1384"/>
        <v>5.9533843050000009E-3</v>
      </c>
      <c r="Z596" s="32">
        <f t="shared" si="1385"/>
        <v>5.9533843050000009E-3</v>
      </c>
      <c r="AA596" s="32">
        <f t="shared" si="1386"/>
        <v>4.974742476103744E-4</v>
      </c>
      <c r="AB596" s="59">
        <f t="shared" si="1387"/>
        <v>4.9056245199999996E-3</v>
      </c>
      <c r="AC596" s="59">
        <f t="shared" si="1388"/>
        <v>4.9056245199999996E-3</v>
      </c>
      <c r="AD596">
        <f t="shared" si="1389"/>
        <v>1</v>
      </c>
      <c r="AE596" s="59">
        <f t="shared" si="1390"/>
        <v>4.9056245199999996E-3</v>
      </c>
      <c r="AF596" s="59">
        <f t="shared" si="1391"/>
        <v>4.1758461800000006E-3</v>
      </c>
      <c r="AG596" s="59">
        <f t="shared" si="1392"/>
        <v>4.1758461800000006E-3</v>
      </c>
      <c r="AH596">
        <f t="shared" si="1393"/>
        <v>1</v>
      </c>
      <c r="AI596" s="59">
        <f t="shared" si="1394"/>
        <v>4.1758461800000006E-3</v>
      </c>
      <c r="AJ596" s="59">
        <f t="shared" si="1395"/>
        <v>0</v>
      </c>
      <c r="AK596" s="59">
        <f t="shared" si="1396"/>
        <v>0</v>
      </c>
      <c r="AL596" s="59">
        <f t="shared" si="1397"/>
        <v>0</v>
      </c>
      <c r="AM596" s="12">
        <f t="shared" si="1498"/>
        <v>1.3776925239827442E-4</v>
      </c>
      <c r="AN596" s="12">
        <f t="shared" si="1499"/>
        <v>0</v>
      </c>
      <c r="AO596" s="66">
        <f t="shared" si="1398"/>
        <v>5.2113607084465379E-6</v>
      </c>
      <c r="AP596" s="66">
        <f t="shared" si="1399"/>
        <v>6.8536655180675337E-8</v>
      </c>
      <c r="AQ596" s="59">
        <f t="shared" si="1400"/>
        <v>6.758442226670437E-7</v>
      </c>
      <c r="AR596" s="59">
        <f t="shared" si="1401"/>
        <v>5.7530320634879017E-7</v>
      </c>
      <c r="AS596" s="59">
        <f t="shared" si="1402"/>
        <v>0</v>
      </c>
      <c r="AT596" s="12">
        <f t="shared" si="1403"/>
        <v>1.3123820760563138E-4</v>
      </c>
      <c r="AU596" s="59">
        <f t="shared" si="1500"/>
        <v>1.3870164511289168E-20</v>
      </c>
      <c r="AV596" s="59">
        <f t="shared" si="1501"/>
        <v>0</v>
      </c>
      <c r="AW596" s="70">
        <f t="shared" si="1404"/>
        <v>0</v>
      </c>
      <c r="AX596" s="20">
        <f t="shared" si="1405"/>
        <v>200000</v>
      </c>
      <c r="AY596" s="20">
        <f t="shared" si="1406"/>
        <v>0</v>
      </c>
      <c r="AZ596" s="20">
        <f t="shared" si="1407"/>
        <v>0</v>
      </c>
      <c r="BA596" s="20">
        <f t="shared" si="1408"/>
        <v>200000</v>
      </c>
      <c r="BB596" s="36">
        <f t="shared" si="1409"/>
        <v>1</v>
      </c>
      <c r="BC596" s="36">
        <f t="shared" si="1410"/>
        <v>0</v>
      </c>
      <c r="BD596" s="80">
        <f t="shared" si="1411"/>
        <v>1.0422721416893075</v>
      </c>
      <c r="BE596" s="36">
        <f t="shared" si="1412"/>
        <v>0</v>
      </c>
      <c r="BF596" s="36">
        <f t="shared" si="1413"/>
        <v>0</v>
      </c>
      <c r="BG596" s="36">
        <f t="shared" si="1414"/>
        <v>1.0422721416893075</v>
      </c>
      <c r="BH596" s="36">
        <f t="shared" si="1415"/>
        <v>1.3707331036135067E-2</v>
      </c>
      <c r="BI596" s="36">
        <f t="shared" si="1416"/>
        <v>0</v>
      </c>
      <c r="BJ596" s="36">
        <f t="shared" si="1417"/>
        <v>0</v>
      </c>
      <c r="BK596" s="36">
        <f t="shared" si="1418"/>
        <v>1.3707331036135067E-2</v>
      </c>
      <c r="BL596" s="68">
        <f ca="1">IF(OR(AT596=0,E596&gt;ProjTerm),0,VLOOKUP(D596,'Life Events'!$AE$5:$AI$1206,5,FALSE))</f>
        <v>1.2755261469623733E-18</v>
      </c>
      <c r="BM596" s="93">
        <f t="shared" ca="1" si="1419"/>
        <v>1.2755261469623733E-18</v>
      </c>
      <c r="BN596" s="93">
        <f t="shared" ca="1" si="1420"/>
        <v>1.6739776528145903E-22</v>
      </c>
      <c r="BO596" s="36">
        <f t="shared" ca="1" si="1421"/>
        <v>2.5491550874360615E-20</v>
      </c>
      <c r="BP596" s="36">
        <f t="shared" si="1422"/>
        <v>4.4145000588994508E-4</v>
      </c>
      <c r="BQ596" s="36">
        <f t="shared" si="1423"/>
        <v>98.384950953537896</v>
      </c>
      <c r="BR596" s="36">
        <f t="shared" si="1424"/>
        <v>154.78110000000001</v>
      </c>
      <c r="BS596" s="36">
        <f t="shared" si="1425"/>
        <v>152.28130932034645</v>
      </c>
      <c r="BT596" s="36">
        <f t="shared" si="1426"/>
        <v>1.9985126087040998E-2</v>
      </c>
      <c r="BU596" s="70" cm="1">
        <f t="array" ref="BU596">IF(AND(ActInt=1,$J596=0),INDEX(Tbl_FwdNom,$B596-IVP,MATCH(ValnDt,Tbl_FwdNom_Cols)),INDEX(Tbl_FwdNom,$B596,MATCH(StartDt,Tbl_FwdNom_Cols)))</f>
        <v>10.878162059999999</v>
      </c>
      <c r="BV596" s="70" cm="1">
        <f t="array" ref="BV596">INDEX(Tbl_FwdReal,$B596,MATCH(StartDt,Tbl_FwdReal_Cols))</f>
        <v>4.066164423</v>
      </c>
      <c r="BW596" s="70" cm="1">
        <f t="array" ref="BW596">IF(RunType&lt;&gt;"OPN",INDEX(Tbl_FwdReal,$B596,MATCH(ValnDt,Tbl_FwdReal_Cols)),IF(AND($J596=0,ActInt=1),INDEX(Tbl_FwdReal,$B596-IVP,MATCH(ValnDt,Tbl_FwdReal_Cols)),-999))*$K596</f>
        <v>4.066164423</v>
      </c>
      <c r="BX596" s="70">
        <f t="shared" si="1427"/>
        <v>4.0661644230000002E-2</v>
      </c>
      <c r="BY596" s="70">
        <f t="shared" si="1502"/>
        <v>6.5458332924725804E-2</v>
      </c>
      <c r="BZ596" s="64">
        <f t="shared" si="1515"/>
        <v>5.2977391654578376E-3</v>
      </c>
      <c r="CA596" s="70" cm="1">
        <f t="array" ref="CA596">IF($J596=1,CA595*(1+INDEX(Tbl_CPI,$B596,MATCH(IF(RunType="OPN",StartDt,ValnDt),Tbl_CPI_Cols))),0)</f>
        <v>0</v>
      </c>
      <c r="CB596" s="70">
        <f t="shared" si="1503"/>
        <v>28.032820468846079</v>
      </c>
      <c r="CC596" s="70">
        <f t="shared" si="1504"/>
        <v>28.032820468846079</v>
      </c>
      <c r="CD596" s="36">
        <f t="shared" si="1428"/>
        <v>135.44220289529633</v>
      </c>
      <c r="CE596" s="36">
        <f t="shared" si="1429"/>
        <v>1.5761115514655857</v>
      </c>
      <c r="CF596" s="36">
        <f t="shared" si="1430"/>
        <v>0</v>
      </c>
      <c r="CG596" s="36">
        <f t="shared" si="1431"/>
        <v>1.8876910746202069E-2</v>
      </c>
      <c r="CH596" s="36">
        <f t="shared" si="1432"/>
        <v>1.8659771036060376E-2</v>
      </c>
      <c r="CI596" s="36">
        <f t="shared" si="1433"/>
        <v>0</v>
      </c>
      <c r="CJ596" s="36">
        <f t="shared" si="1434"/>
        <v>0</v>
      </c>
      <c r="CK596" s="36">
        <f t="shared" si="1435"/>
        <v>0</v>
      </c>
      <c r="CL596" s="36">
        <f t="shared" si="1436"/>
        <v>2.1713971014169814E-4</v>
      </c>
      <c r="CM596" s="36">
        <f t="shared" si="1437"/>
        <v>1.8876910746202069E-2</v>
      </c>
      <c r="CN596" s="36">
        <f t="shared" ca="1" si="1438"/>
        <v>1.0355528966325116</v>
      </c>
      <c r="CO596" s="20">
        <f t="shared" si="1439"/>
        <v>120000</v>
      </c>
      <c r="CP596" s="20">
        <f t="shared" si="1440"/>
        <v>2</v>
      </c>
      <c r="CQ596" s="64">
        <f t="shared" si="1441"/>
        <v>9.4897016789999997E-2</v>
      </c>
      <c r="CR596" s="64">
        <f t="shared" si="1442"/>
        <v>0.42703657555499996</v>
      </c>
      <c r="CS596" s="36">
        <f t="shared" si="1443"/>
        <v>0.74975003322166933</v>
      </c>
      <c r="CT596" s="36">
        <f t="shared" si="1444"/>
        <v>0.62536328501358451</v>
      </c>
      <c r="CU596" s="36">
        <f t="shared" si="1445"/>
        <v>8.2243986216810408E-3</v>
      </c>
      <c r="CV596" s="36">
        <f t="shared" si="1505"/>
        <v>0.63358768363526552</v>
      </c>
      <c r="CW596" s="36">
        <f t="shared" si="1446"/>
        <v>0</v>
      </c>
      <c r="CX596" s="36">
        <f t="shared" si="1447"/>
        <v>0</v>
      </c>
      <c r="CY596" s="36">
        <f t="shared" si="1448"/>
        <v>0</v>
      </c>
      <c r="CZ596" s="36">
        <f t="shared" si="1506"/>
        <v>0</v>
      </c>
      <c r="DA596" s="64">
        <f t="shared" si="1449"/>
        <v>8.6422784943571695E-3</v>
      </c>
      <c r="DB596" s="70">
        <f t="shared" si="1507"/>
        <v>0.99143177053091824</v>
      </c>
      <c r="DC596" s="70">
        <f>PRODUCT($DB$8:DB596)</f>
        <v>3.5904824402341919E-3</v>
      </c>
      <c r="DD596" s="36">
        <f t="shared" si="1450"/>
        <v>0.27712722294405845</v>
      </c>
      <c r="DE596" s="36">
        <f t="shared" si="1451"/>
        <v>19.214956187073895</v>
      </c>
      <c r="DF596" s="36">
        <f t="shared" si="1452"/>
        <v>0.19998368508401645</v>
      </c>
      <c r="DG596" s="36">
        <f t="shared" si="1453"/>
        <v>8.1163749317932476E-3</v>
      </c>
      <c r="DH596" s="36">
        <f t="shared" ca="1" si="1454"/>
        <v>2.0054511838122326E-19</v>
      </c>
      <c r="DI596" s="36">
        <f t="shared" si="1455"/>
        <v>0.29545067811654757</v>
      </c>
      <c r="DJ596" s="36">
        <f t="shared" ca="1" si="1456"/>
        <v>19.42514695239861</v>
      </c>
      <c r="DK596" s="36">
        <f t="shared" si="1457"/>
        <v>0</v>
      </c>
      <c r="DL596" s="36">
        <f t="shared" si="1458"/>
        <v>0</v>
      </c>
      <c r="DM596" s="36">
        <f t="shared" ca="1" si="1459"/>
        <v>19.42514695239861</v>
      </c>
      <c r="DN596" s="36">
        <f t="shared" ca="1" si="1508"/>
        <v>19.42514695240321</v>
      </c>
      <c r="DO596" s="64" cm="1">
        <f t="array" ref="DO596">IFERROR(INDEX(Tbl_FwdNom,$B596,MATCH(LIDt,Tbl_FwdNom_Cols,0)),0)</f>
        <v>8.2404964940000003</v>
      </c>
      <c r="DP596" s="64">
        <f t="shared" ca="1" si="1509"/>
        <v>8.1788318209999993</v>
      </c>
      <c r="DQ596" s="64">
        <f t="shared" ca="1" si="1460"/>
        <v>6.5728001565648064E-3</v>
      </c>
      <c r="DR596" s="70">
        <f t="shared" ca="1" si="1461"/>
        <v>0.99347011944338004</v>
      </c>
      <c r="DS596" s="70">
        <f ca="1">PRODUCT($DR$8:DR596)</f>
        <v>8.2862061086941986E-3</v>
      </c>
      <c r="DT596" s="36">
        <f t="shared" ca="1" si="1462"/>
        <v>19.833449827026865</v>
      </c>
      <c r="DU596" s="36">
        <f t="shared" ca="1" si="1463"/>
        <v>0.20542501241788946</v>
      </c>
      <c r="DV596" s="36">
        <f t="shared" ca="1" si="1464"/>
        <v>8.3772096374839147E-3</v>
      </c>
      <c r="DW596" s="36">
        <f t="shared" ca="1" si="1465"/>
        <v>2.038488110164982E-19</v>
      </c>
      <c r="DX596" s="36">
        <f t="shared" ca="1" si="1466"/>
        <v>0.28440171439348261</v>
      </c>
      <c r="DY596" s="36">
        <f t="shared" ca="1" si="1467"/>
        <v>3.1504705187611866E-3</v>
      </c>
      <c r="DZ596" s="36">
        <f t="shared" ca="1" si="1468"/>
        <v>0.29987592448451489</v>
      </c>
      <c r="EA596" s="36">
        <f t="shared" ca="1" si="1469"/>
        <v>0</v>
      </c>
      <c r="EB596" s="36">
        <f t="shared" ca="1" si="1470"/>
        <v>20.049122310417065</v>
      </c>
      <c r="EC596" s="36">
        <f t="shared" ca="1" si="1471"/>
        <v>0</v>
      </c>
      <c r="ED596" s="36">
        <f t="shared" ca="1" si="1472"/>
        <v>0</v>
      </c>
      <c r="EE596" s="36">
        <f t="shared" ca="1" si="1510"/>
        <v>0</v>
      </c>
      <c r="EF596" s="36">
        <f t="shared" ca="1" si="1473"/>
        <v>20.049122310417065</v>
      </c>
      <c r="EG596" s="64"/>
      <c r="EH596" s="64"/>
      <c r="EI596" s="64"/>
      <c r="EJ596" s="70"/>
      <c r="EK596" s="70"/>
      <c r="EL596" s="70"/>
      <c r="EM596" s="70"/>
      <c r="EN596" s="70"/>
      <c r="EO596" s="36">
        <f t="shared" ca="1" si="1474"/>
        <v>0.17531197140450608</v>
      </c>
      <c r="EP596" s="36">
        <f t="shared" ca="1" si="1475"/>
        <v>0</v>
      </c>
      <c r="EQ596" s="36">
        <f t="shared" si="1476"/>
        <v>0.51821238489753996</v>
      </c>
      <c r="ER596" s="36">
        <f t="shared" si="1477"/>
        <v>1.6611809412213402E-3</v>
      </c>
      <c r="ES596" s="36">
        <f t="shared" si="1478"/>
        <v>-1.5170415300236766E-3</v>
      </c>
      <c r="ET596" s="36">
        <f t="shared" ca="1" si="1479"/>
        <v>0</v>
      </c>
      <c r="EU596" s="36">
        <f t="shared" ca="1" si="1511"/>
        <v>1.6611809412213402E-3</v>
      </c>
      <c r="EV596" s="36">
        <f t="shared" si="1480"/>
        <v>4.8770279797241004E-3</v>
      </c>
      <c r="EW596" s="36">
        <f t="shared" si="1481"/>
        <v>0.67739054622043915</v>
      </c>
      <c r="EX596" s="36">
        <f t="shared" ca="1" si="1512"/>
        <v>1.2021411400389246</v>
      </c>
      <c r="EY596" s="36">
        <f t="shared" si="1482"/>
        <v>0</v>
      </c>
      <c r="EZ596" s="36">
        <f t="shared" si="1483"/>
        <v>0</v>
      </c>
      <c r="FA596" s="36">
        <f t="shared" si="1484"/>
        <v>0</v>
      </c>
      <c r="FB596" s="36">
        <f t="shared" si="1485"/>
        <v>0</v>
      </c>
      <c r="FC596" s="36">
        <f t="shared" si="1513"/>
        <v>0</v>
      </c>
      <c r="FD596" s="36">
        <f t="shared" si="1486"/>
        <v>0</v>
      </c>
      <c r="FE596" s="36">
        <f t="shared" si="1487"/>
        <v>0</v>
      </c>
      <c r="FF596" s="36">
        <f t="shared" si="1514"/>
        <v>0</v>
      </c>
      <c r="FG596" s="36">
        <f t="shared" ca="1" si="1488"/>
        <v>1.2021411400389246</v>
      </c>
      <c r="FH596" s="36">
        <f t="shared" ca="1" si="1489"/>
        <v>1.0389238521740408E-2</v>
      </c>
      <c r="FI596" s="36">
        <f t="shared" ca="1" si="1490"/>
        <v>-6.2384256872820856E-2</v>
      </c>
      <c r="FJ596" s="36">
        <f t="shared" ca="1" si="1491"/>
        <v>1.1865750536919375</v>
      </c>
      <c r="FK596" s="36">
        <f t="shared" si="1492"/>
        <v>0</v>
      </c>
      <c r="FL596" s="36">
        <f t="shared" si="1493"/>
        <v>0</v>
      </c>
      <c r="FM596" s="36">
        <f t="shared" ca="1" si="1494"/>
        <v>0</v>
      </c>
      <c r="FN596" s="36">
        <f t="shared" ca="1" si="1516"/>
        <v>1.1865750536919375</v>
      </c>
    </row>
    <row r="597" spans="2:170" x14ac:dyDescent="0.25">
      <c r="B597" s="2">
        <v>589</v>
      </c>
      <c r="C597" s="2">
        <f t="shared" si="1370"/>
        <v>50</v>
      </c>
      <c r="D597" s="2">
        <f t="shared" si="1367"/>
        <v>613</v>
      </c>
      <c r="E597" s="2">
        <f t="shared" si="1365"/>
        <v>52</v>
      </c>
      <c r="F597" s="189">
        <f t="shared" si="1369"/>
        <v>63644</v>
      </c>
      <c r="G597" s="2">
        <f t="shared" si="1368"/>
        <v>3</v>
      </c>
      <c r="H597" s="187">
        <f t="shared" si="1371"/>
        <v>83.666666666666671</v>
      </c>
      <c r="I597" s="186">
        <f t="shared" si="1366"/>
        <v>83</v>
      </c>
      <c r="J597" s="2">
        <f t="shared" si="1372"/>
        <v>0</v>
      </c>
      <c r="K597" s="2">
        <f t="shared" si="1373"/>
        <v>1</v>
      </c>
      <c r="L597">
        <f t="shared" si="1374"/>
        <v>2</v>
      </c>
      <c r="M597" s="190">
        <f t="shared" si="1495"/>
        <v>8.2319255970000005E-2</v>
      </c>
      <c r="N597">
        <f t="shared" si="1375"/>
        <v>1</v>
      </c>
      <c r="O597">
        <f t="shared" si="1376"/>
        <v>100</v>
      </c>
      <c r="P597" s="58">
        <f t="shared" si="1377"/>
        <v>0.37043665186500002</v>
      </c>
      <c r="Q597" s="106">
        <f t="shared" si="1378"/>
        <v>0.37043665186500002</v>
      </c>
      <c r="R597" s="59">
        <f t="shared" si="1379"/>
        <v>0.37043665186500002</v>
      </c>
      <c r="S597" s="32">
        <f t="shared" si="1496"/>
        <v>3.7826732872013547E-2</v>
      </c>
      <c r="T597">
        <f t="shared" si="1380"/>
        <v>1</v>
      </c>
      <c r="U597" s="32">
        <f t="shared" si="1497"/>
        <v>1.3229742900000001E-3</v>
      </c>
      <c r="V597">
        <f t="shared" si="1381"/>
        <v>1</v>
      </c>
      <c r="W597">
        <f t="shared" si="1382"/>
        <v>100</v>
      </c>
      <c r="X597" s="58">
        <f t="shared" si="1383"/>
        <v>5.9533843050000009E-3</v>
      </c>
      <c r="Y597" s="58">
        <f t="shared" si="1384"/>
        <v>5.9533843050000009E-3</v>
      </c>
      <c r="Z597" s="32">
        <f t="shared" si="1385"/>
        <v>5.9533843050000009E-3</v>
      </c>
      <c r="AA597" s="32">
        <f t="shared" si="1386"/>
        <v>4.974742476103744E-4</v>
      </c>
      <c r="AB597" s="59">
        <f t="shared" si="1387"/>
        <v>4.9056245199999996E-3</v>
      </c>
      <c r="AC597" s="59">
        <f t="shared" si="1388"/>
        <v>4.9056245199999996E-3</v>
      </c>
      <c r="AD597">
        <f t="shared" si="1389"/>
        <v>1</v>
      </c>
      <c r="AE597" s="59">
        <f t="shared" si="1390"/>
        <v>4.9056245199999996E-3</v>
      </c>
      <c r="AF597" s="59">
        <f t="shared" si="1391"/>
        <v>4.1758461800000006E-3</v>
      </c>
      <c r="AG597" s="59">
        <f t="shared" si="1392"/>
        <v>4.1758461800000006E-3</v>
      </c>
      <c r="AH597">
        <f t="shared" si="1393"/>
        <v>1</v>
      </c>
      <c r="AI597" s="59">
        <f t="shared" si="1394"/>
        <v>4.1758461800000006E-3</v>
      </c>
      <c r="AJ597" s="59">
        <f t="shared" si="1395"/>
        <v>0</v>
      </c>
      <c r="AK597" s="59">
        <f t="shared" si="1396"/>
        <v>0</v>
      </c>
      <c r="AL597" s="59">
        <f t="shared" si="1397"/>
        <v>0</v>
      </c>
      <c r="AM597" s="12">
        <f t="shared" si="1498"/>
        <v>1.3123820760563138E-4</v>
      </c>
      <c r="AN597" s="12">
        <f t="shared" si="1499"/>
        <v>0</v>
      </c>
      <c r="AO597" s="66">
        <f t="shared" si="1398"/>
        <v>4.9643126217000744E-6</v>
      </c>
      <c r="AP597" s="66">
        <f t="shared" si="1399"/>
        <v>6.5287628586345583E-8</v>
      </c>
      <c r="AQ597" s="59">
        <f t="shared" si="1400"/>
        <v>6.4380536919103576E-7</v>
      </c>
      <c r="AR597" s="59">
        <f t="shared" si="1401"/>
        <v>5.4803056790002281E-7</v>
      </c>
      <c r="AS597" s="59">
        <f t="shared" si="1402"/>
        <v>0</v>
      </c>
      <c r="AT597" s="12">
        <f t="shared" si="1403"/>
        <v>1.2501677141825391E-4</v>
      </c>
      <c r="AU597" s="59">
        <f t="shared" si="1500"/>
        <v>8.0468129989158532E-21</v>
      </c>
      <c r="AV597" s="59">
        <f t="shared" si="1501"/>
        <v>0</v>
      </c>
      <c r="AW597" s="70">
        <f t="shared" si="1404"/>
        <v>0</v>
      </c>
      <c r="AX597" s="20">
        <f t="shared" si="1405"/>
        <v>200000</v>
      </c>
      <c r="AY597" s="20">
        <f t="shared" si="1406"/>
        <v>0</v>
      </c>
      <c r="AZ597" s="20">
        <f t="shared" si="1407"/>
        <v>0</v>
      </c>
      <c r="BA597" s="20">
        <f t="shared" si="1408"/>
        <v>200000</v>
      </c>
      <c r="BB597" s="36">
        <f t="shared" si="1409"/>
        <v>1</v>
      </c>
      <c r="BC597" s="36">
        <f t="shared" si="1410"/>
        <v>0</v>
      </c>
      <c r="BD597" s="80">
        <f t="shared" si="1411"/>
        <v>0.99286252434001487</v>
      </c>
      <c r="BE597" s="36">
        <f t="shared" si="1412"/>
        <v>0</v>
      </c>
      <c r="BF597" s="36">
        <f t="shared" si="1413"/>
        <v>0</v>
      </c>
      <c r="BG597" s="36">
        <f t="shared" si="1414"/>
        <v>0.99286252434001487</v>
      </c>
      <c r="BH597" s="36">
        <f t="shared" si="1415"/>
        <v>1.3057525717269116E-2</v>
      </c>
      <c r="BI597" s="36">
        <f t="shared" si="1416"/>
        <v>0</v>
      </c>
      <c r="BJ597" s="36">
        <f t="shared" si="1417"/>
        <v>0</v>
      </c>
      <c r="BK597" s="36">
        <f t="shared" si="1418"/>
        <v>1.3057525717269116E-2</v>
      </c>
      <c r="BL597" s="68">
        <f ca="1">IF(OR(AT597=0,E597&gt;ProjTerm),0,VLOOKUP(D597,'Life Events'!$AE$5:$AI$1206,5,FALSE))</f>
        <v>1.2150589653889689E-18</v>
      </c>
      <c r="BM597" s="93">
        <f t="shared" ca="1" si="1419"/>
        <v>1.2150589653889689E-18</v>
      </c>
      <c r="BN597" s="93">
        <f t="shared" ca="1" si="1420"/>
        <v>1.5190274893573283E-22</v>
      </c>
      <c r="BO597" s="36">
        <f t="shared" ca="1" si="1421"/>
        <v>2.3131949497293257E-20</v>
      </c>
      <c r="BP597" s="36">
        <f t="shared" si="1422"/>
        <v>4.2052276913725524E-4</v>
      </c>
      <c r="BQ597" s="36">
        <f t="shared" si="1423"/>
        <v>98.384950953537896</v>
      </c>
      <c r="BR597" s="36">
        <f t="shared" si="1424"/>
        <v>154.78110000000001</v>
      </c>
      <c r="BS597" s="36">
        <f t="shared" si="1425"/>
        <v>152.28130932034645</v>
      </c>
      <c r="BT597" s="36">
        <f t="shared" si="1426"/>
        <v>1.9037717638574172E-2</v>
      </c>
      <c r="BU597" s="70" cm="1">
        <f t="array" ref="BU597">IF(AND(ActInt=1,$J597=0),INDEX(Tbl_FwdNom,$B597-IVP,MATCH(ValnDt,Tbl_FwdNom_Cols)),INDEX(Tbl_FwdNom,$B597,MATCH(StartDt,Tbl_FwdNom_Cols)))</f>
        <v>10.872141777</v>
      </c>
      <c r="BV597" s="70" cm="1">
        <f t="array" ref="BV597">INDEX(Tbl_FwdReal,$B597,MATCH(StartDt,Tbl_FwdReal_Cols))</f>
        <v>4.0627619660000001</v>
      </c>
      <c r="BW597" s="70" cm="1">
        <f t="array" ref="BW597">IF(RunType&lt;&gt;"OPN",INDEX(Tbl_FwdReal,$B597,MATCH(ValnDt,Tbl_FwdReal_Cols)),IF(AND($J597=0,ActInt=1),INDEX(Tbl_FwdReal,$B597-IVP,MATCH(ValnDt,Tbl_FwdReal_Cols)),-999))*$K597</f>
        <v>4.0627619660000001</v>
      </c>
      <c r="BX597" s="70">
        <f t="shared" si="1427"/>
        <v>4.0627619660000003E-2</v>
      </c>
      <c r="BY597" s="70">
        <f t="shared" si="1502"/>
        <v>6.5435316940990029E-2</v>
      </c>
      <c r="BZ597" s="64">
        <f t="shared" si="1515"/>
        <v>5.295929447768799E-3</v>
      </c>
      <c r="CA597" s="70" cm="1">
        <f t="array" ref="CA597">IF($J597=1,CA596*(1+INDEX(Tbl_CPI,$B597,MATCH(IF(RunType="OPN",StartDt,ValnDt),Tbl_CPI_Cols))),0)</f>
        <v>0</v>
      </c>
      <c r="CB597" s="70">
        <f t="shared" si="1503"/>
        <v>28.181280308271056</v>
      </c>
      <c r="CC597" s="70">
        <f t="shared" si="1504"/>
        <v>28.032820468846079</v>
      </c>
      <c r="CD597" s="36">
        <f t="shared" si="1428"/>
        <v>144.18265064243079</v>
      </c>
      <c r="CE597" s="36">
        <f t="shared" si="1429"/>
        <v>1.5761115514655857</v>
      </c>
      <c r="CF597" s="36">
        <f t="shared" si="1430"/>
        <v>0</v>
      </c>
      <c r="CG597" s="36">
        <f t="shared" si="1431"/>
        <v>1.9129118693142426E-2</v>
      </c>
      <c r="CH597" s="36">
        <f t="shared" si="1432"/>
        <v>1.8922272638141554E-2</v>
      </c>
      <c r="CI597" s="36">
        <f t="shared" si="1433"/>
        <v>0</v>
      </c>
      <c r="CJ597" s="36">
        <f t="shared" si="1434"/>
        <v>0</v>
      </c>
      <c r="CK597" s="36">
        <f t="shared" si="1435"/>
        <v>0</v>
      </c>
      <c r="CL597" s="36">
        <f t="shared" si="1436"/>
        <v>2.068460550008743E-4</v>
      </c>
      <c r="CM597" s="36">
        <f t="shared" si="1437"/>
        <v>1.9129118693142426E-2</v>
      </c>
      <c r="CN597" s="36">
        <f t="shared" ca="1" si="1438"/>
        <v>0.98646180964957253</v>
      </c>
      <c r="CO597" s="20">
        <f t="shared" si="1439"/>
        <v>120000</v>
      </c>
      <c r="CP597" s="20">
        <f t="shared" si="1440"/>
        <v>2</v>
      </c>
      <c r="CQ597" s="64">
        <f t="shared" si="1441"/>
        <v>9.4897016789999997E-2</v>
      </c>
      <c r="CR597" s="64">
        <f t="shared" si="1442"/>
        <v>0.42703657555499996</v>
      </c>
      <c r="CS597" s="36">
        <f t="shared" si="1443"/>
        <v>0.71420762470151056</v>
      </c>
      <c r="CT597" s="36">
        <f t="shared" si="1444"/>
        <v>0.5957175146040089</v>
      </c>
      <c r="CU597" s="36">
        <f t="shared" si="1445"/>
        <v>7.8345154303614706E-3</v>
      </c>
      <c r="CV597" s="36">
        <f t="shared" si="1505"/>
        <v>0.60355203003437041</v>
      </c>
      <c r="CW597" s="36">
        <f t="shared" si="1446"/>
        <v>0</v>
      </c>
      <c r="CX597" s="36">
        <f t="shared" si="1447"/>
        <v>0</v>
      </c>
      <c r="CY597" s="36">
        <f t="shared" si="1448"/>
        <v>0</v>
      </c>
      <c r="CZ597" s="36">
        <f t="shared" si="1506"/>
        <v>0</v>
      </c>
      <c r="DA597" s="64">
        <f t="shared" si="1449"/>
        <v>8.6377145786069587E-3</v>
      </c>
      <c r="DB597" s="70">
        <f t="shared" si="1507"/>
        <v>0.99143625659266998</v>
      </c>
      <c r="DC597" s="70">
        <f>PRODUCT($DB$8:DB597)</f>
        <v>3.559734469907502E-3</v>
      </c>
      <c r="DD597" s="36">
        <f t="shared" si="1450"/>
        <v>0.26048325115923704</v>
      </c>
      <c r="DE597" s="36">
        <f t="shared" si="1451"/>
        <v>18.388066969918263</v>
      </c>
      <c r="DF597" s="36">
        <f t="shared" si="1452"/>
        <v>0.18865356135888109</v>
      </c>
      <c r="DG597" s="36">
        <f t="shared" si="1453"/>
        <v>7.7659590927297824E-3</v>
      </c>
      <c r="DH597" s="36">
        <f t="shared" ca="1" si="1454"/>
        <v>1.7914542037663993E-19</v>
      </c>
      <c r="DI597" s="36">
        <f t="shared" si="1455"/>
        <v>0.27870834618562007</v>
      </c>
      <c r="DJ597" s="36">
        <f t="shared" ca="1" si="1456"/>
        <v>18.587179667210798</v>
      </c>
      <c r="DK597" s="36">
        <f t="shared" si="1457"/>
        <v>0</v>
      </c>
      <c r="DL597" s="36">
        <f t="shared" si="1458"/>
        <v>0</v>
      </c>
      <c r="DM597" s="36">
        <f t="shared" ca="1" si="1459"/>
        <v>18.587179667210798</v>
      </c>
      <c r="DN597" s="36">
        <f t="shared" ca="1" si="1508"/>
        <v>18.587179667215398</v>
      </c>
      <c r="DO597" s="64" cm="1">
        <f t="array" ref="DO597">IFERROR(INDEX(Tbl_FwdNom,$B597,MATCH(LIDt,Tbl_FwdNom_Cols,0)),0)</f>
        <v>8.2387831120000001</v>
      </c>
      <c r="DP597" s="64">
        <f t="shared" ca="1" si="1509"/>
        <v>8.1771194149999999</v>
      </c>
      <c r="DQ597" s="64">
        <f t="shared" ca="1" si="1460"/>
        <v>6.5714723599747948E-3</v>
      </c>
      <c r="DR597" s="70">
        <f t="shared" ca="1" si="1461"/>
        <v>0.99347142995760895</v>
      </c>
      <c r="DS597" s="70">
        <f ca="1">PRODUCT($DR$8:DR597)</f>
        <v>8.2321090317278994E-3</v>
      </c>
      <c r="DT597" s="36">
        <f t="shared" ca="1" si="1462"/>
        <v>18.970922270028105</v>
      </c>
      <c r="DU597" s="36">
        <f t="shared" ca="1" si="1463"/>
        <v>0.19371743149177198</v>
      </c>
      <c r="DV597" s="36">
        <f t="shared" ca="1" si="1464"/>
        <v>8.0117374699330991E-3</v>
      </c>
      <c r="DW597" s="36">
        <f t="shared" ca="1" si="1465"/>
        <v>1.8205644834641359E-19</v>
      </c>
      <c r="DX597" s="36">
        <f t="shared" ca="1" si="1466"/>
        <v>0.26723293476017468</v>
      </c>
      <c r="DY597" s="36">
        <f t="shared" ca="1" si="1467"/>
        <v>2.962968410562059E-3</v>
      </c>
      <c r="DZ597" s="36">
        <f t="shared" ca="1" si="1468"/>
        <v>0.28279993100391576</v>
      </c>
      <c r="EA597" s="36">
        <f t="shared" ca="1" si="1469"/>
        <v>0</v>
      </c>
      <c r="EB597" s="36">
        <f t="shared" ca="1" si="1470"/>
        <v>19.175157928704248</v>
      </c>
      <c r="EC597" s="36">
        <f t="shared" ca="1" si="1471"/>
        <v>0</v>
      </c>
      <c r="ED597" s="36">
        <f t="shared" ca="1" si="1472"/>
        <v>0</v>
      </c>
      <c r="EE597" s="36">
        <f t="shared" ca="1" si="1510"/>
        <v>0</v>
      </c>
      <c r="EF597" s="36">
        <f t="shared" ca="1" si="1473"/>
        <v>19.175157928704248</v>
      </c>
      <c r="EG597" s="64"/>
      <c r="EH597" s="64"/>
      <c r="EI597" s="64"/>
      <c r="EJ597" s="70"/>
      <c r="EK597" s="70"/>
      <c r="EL597" s="70"/>
      <c r="EM597" s="70"/>
      <c r="EN597" s="70"/>
      <c r="EO597" s="36">
        <f t="shared" ca="1" si="1474"/>
        <v>0.16762364315490433</v>
      </c>
      <c r="EP597" s="36">
        <f t="shared" ca="1" si="1475"/>
        <v>0</v>
      </c>
      <c r="EQ597" s="36">
        <f t="shared" si="1476"/>
        <v>0.4958391173744206</v>
      </c>
      <c r="ER597" s="36">
        <f t="shared" si="1477"/>
        <v>1.561412147591303E-3</v>
      </c>
      <c r="ES597" s="36">
        <f t="shared" si="1478"/>
        <v>-1.4259295989983607E-3</v>
      </c>
      <c r="ET597" s="36">
        <f t="shared" ca="1" si="1479"/>
        <v>0</v>
      </c>
      <c r="EU597" s="36">
        <f t="shared" ca="1" si="1511"/>
        <v>1.561412147591303E-3</v>
      </c>
      <c r="EV597" s="36">
        <f t="shared" si="1480"/>
        <v>4.6006609671537255E-3</v>
      </c>
      <c r="EW597" s="36">
        <f t="shared" si="1481"/>
        <v>0.64814493119867855</v>
      </c>
      <c r="EX597" s="36">
        <f t="shared" ca="1" si="1512"/>
        <v>1.1501461216878441</v>
      </c>
      <c r="EY597" s="36">
        <f t="shared" si="1482"/>
        <v>0</v>
      </c>
      <c r="EZ597" s="36">
        <f t="shared" si="1483"/>
        <v>0</v>
      </c>
      <c r="FA597" s="36">
        <f t="shared" si="1484"/>
        <v>0</v>
      </c>
      <c r="FB597" s="36">
        <f t="shared" si="1485"/>
        <v>0</v>
      </c>
      <c r="FC597" s="36">
        <f t="shared" si="1513"/>
        <v>0</v>
      </c>
      <c r="FD597" s="36">
        <f t="shared" si="1486"/>
        <v>0</v>
      </c>
      <c r="FE597" s="36">
        <f t="shared" si="1487"/>
        <v>0</v>
      </c>
      <c r="FF597" s="36">
        <f t="shared" si="1514"/>
        <v>0</v>
      </c>
      <c r="FG597" s="36">
        <f t="shared" ca="1" si="1488"/>
        <v>1.1501461216878441</v>
      </c>
      <c r="FH597" s="36">
        <f t="shared" ca="1" si="1489"/>
        <v>9.9346339228313443E-3</v>
      </c>
      <c r="FI597" s="36">
        <f t="shared" ca="1" si="1490"/>
        <v>-5.9426912419082607E-2</v>
      </c>
      <c r="FJ597" s="36">
        <f t="shared" ca="1" si="1491"/>
        <v>1.1349456864412271</v>
      </c>
      <c r="FK597" s="36">
        <f t="shared" si="1492"/>
        <v>0</v>
      </c>
      <c r="FL597" s="36">
        <f t="shared" si="1493"/>
        <v>0</v>
      </c>
      <c r="FM597" s="36">
        <f t="shared" ca="1" si="1494"/>
        <v>0</v>
      </c>
      <c r="FN597" s="36">
        <f t="shared" ca="1" si="1516"/>
        <v>1.1349456864412271</v>
      </c>
    </row>
    <row r="598" spans="2:170" x14ac:dyDescent="0.25">
      <c r="B598" s="2">
        <v>590</v>
      </c>
      <c r="C598" s="2">
        <f t="shared" si="1370"/>
        <v>50</v>
      </c>
      <c r="D598" s="2">
        <f t="shared" si="1367"/>
        <v>614</v>
      </c>
      <c r="E598" s="2">
        <f t="shared" si="1365"/>
        <v>52</v>
      </c>
      <c r="F598" s="189">
        <f t="shared" si="1369"/>
        <v>63674</v>
      </c>
      <c r="G598" s="2">
        <f t="shared" si="1368"/>
        <v>4</v>
      </c>
      <c r="H598" s="187">
        <f t="shared" si="1371"/>
        <v>83.75</v>
      </c>
      <c r="I598" s="186">
        <f t="shared" si="1366"/>
        <v>83</v>
      </c>
      <c r="J598" s="2">
        <f t="shared" si="1372"/>
        <v>0</v>
      </c>
      <c r="K598" s="2">
        <f t="shared" si="1373"/>
        <v>1</v>
      </c>
      <c r="L598">
        <f t="shared" si="1374"/>
        <v>2</v>
      </c>
      <c r="M598" s="190">
        <f t="shared" si="1495"/>
        <v>8.2319255970000005E-2</v>
      </c>
      <c r="N598">
        <f t="shared" si="1375"/>
        <v>1</v>
      </c>
      <c r="O598">
        <f t="shared" si="1376"/>
        <v>100</v>
      </c>
      <c r="P598" s="58">
        <f t="shared" si="1377"/>
        <v>0.37043665186500002</v>
      </c>
      <c r="Q598" s="106">
        <f t="shared" si="1378"/>
        <v>0.37043665186500002</v>
      </c>
      <c r="R598" s="59">
        <f t="shared" si="1379"/>
        <v>0.37043665186500002</v>
      </c>
      <c r="S598" s="32">
        <f t="shared" si="1496"/>
        <v>3.7826732872013547E-2</v>
      </c>
      <c r="T598">
        <f t="shared" si="1380"/>
        <v>1</v>
      </c>
      <c r="U598" s="32">
        <f t="shared" si="1497"/>
        <v>1.3229742900000001E-3</v>
      </c>
      <c r="V598">
        <f t="shared" si="1381"/>
        <v>1</v>
      </c>
      <c r="W598">
        <f t="shared" si="1382"/>
        <v>100</v>
      </c>
      <c r="X598" s="58">
        <f t="shared" si="1383"/>
        <v>5.9533843050000009E-3</v>
      </c>
      <c r="Y598" s="58">
        <f t="shared" si="1384"/>
        <v>5.9533843050000009E-3</v>
      </c>
      <c r="Z598" s="32">
        <f t="shared" si="1385"/>
        <v>5.9533843050000009E-3</v>
      </c>
      <c r="AA598" s="32">
        <f t="shared" si="1386"/>
        <v>4.974742476103744E-4</v>
      </c>
      <c r="AB598" s="59">
        <f t="shared" si="1387"/>
        <v>4.9056245199999996E-3</v>
      </c>
      <c r="AC598" s="59">
        <f t="shared" si="1388"/>
        <v>4.9056245199999996E-3</v>
      </c>
      <c r="AD598">
        <f t="shared" si="1389"/>
        <v>1</v>
      </c>
      <c r="AE598" s="59">
        <f t="shared" si="1390"/>
        <v>4.9056245199999996E-3</v>
      </c>
      <c r="AF598" s="59">
        <f t="shared" si="1391"/>
        <v>4.1758461800000006E-3</v>
      </c>
      <c r="AG598" s="59">
        <f t="shared" si="1392"/>
        <v>4.1758461800000006E-3</v>
      </c>
      <c r="AH598">
        <f t="shared" si="1393"/>
        <v>1</v>
      </c>
      <c r="AI598" s="59">
        <f t="shared" si="1394"/>
        <v>4.1758461800000006E-3</v>
      </c>
      <c r="AJ598" s="59">
        <f t="shared" si="1395"/>
        <v>0</v>
      </c>
      <c r="AK598" s="59">
        <f t="shared" si="1396"/>
        <v>0</v>
      </c>
      <c r="AL598" s="59">
        <f t="shared" si="1397"/>
        <v>0</v>
      </c>
      <c r="AM598" s="12">
        <f t="shared" si="1498"/>
        <v>1.2501677141825391E-4</v>
      </c>
      <c r="AN598" s="12">
        <f t="shared" si="1499"/>
        <v>0</v>
      </c>
      <c r="AO598" s="66">
        <f t="shared" si="1398"/>
        <v>4.7289760169598689E-6</v>
      </c>
      <c r="AP598" s="66">
        <f t="shared" si="1399"/>
        <v>6.2192624299974024E-8</v>
      </c>
      <c r="AQ598" s="59">
        <f t="shared" si="1400"/>
        <v>6.1328533928062147E-7</v>
      </c>
      <c r="AR598" s="59">
        <f t="shared" si="1401"/>
        <v>5.2205080736284881E-7</v>
      </c>
      <c r="AS598" s="59">
        <f t="shared" si="1402"/>
        <v>0</v>
      </c>
      <c r="AT598" s="12">
        <f t="shared" si="1403"/>
        <v>1.190902666303506E-4</v>
      </c>
      <c r="AU598" s="59">
        <f t="shared" si="1500"/>
        <v>0</v>
      </c>
      <c r="AV598" s="59">
        <f t="shared" si="1501"/>
        <v>-1.164670302474663E-21</v>
      </c>
      <c r="AW598" s="70">
        <f t="shared" si="1404"/>
        <v>0</v>
      </c>
      <c r="AX598" s="20">
        <f t="shared" si="1405"/>
        <v>200000</v>
      </c>
      <c r="AY598" s="20">
        <f t="shared" si="1406"/>
        <v>0</v>
      </c>
      <c r="AZ598" s="20">
        <f t="shared" si="1407"/>
        <v>0</v>
      </c>
      <c r="BA598" s="20">
        <f t="shared" si="1408"/>
        <v>200000</v>
      </c>
      <c r="BB598" s="36">
        <f t="shared" si="1409"/>
        <v>1</v>
      </c>
      <c r="BC598" s="36">
        <f t="shared" si="1410"/>
        <v>0</v>
      </c>
      <c r="BD598" s="80">
        <f t="shared" si="1411"/>
        <v>0.94579520339197376</v>
      </c>
      <c r="BE598" s="36">
        <f t="shared" si="1412"/>
        <v>0</v>
      </c>
      <c r="BF598" s="36">
        <f t="shared" si="1413"/>
        <v>0</v>
      </c>
      <c r="BG598" s="36">
        <f t="shared" si="1414"/>
        <v>0.94579520339197376</v>
      </c>
      <c r="BH598" s="36">
        <f t="shared" si="1415"/>
        <v>1.2438524859994804E-2</v>
      </c>
      <c r="BI598" s="36">
        <f t="shared" si="1416"/>
        <v>0</v>
      </c>
      <c r="BJ598" s="36">
        <f t="shared" si="1417"/>
        <v>0</v>
      </c>
      <c r="BK598" s="36">
        <f t="shared" si="1418"/>
        <v>1.2438524859994804E-2</v>
      </c>
      <c r="BL598" s="68">
        <f ca="1">IF(OR(AT598=0,E598&gt;ProjTerm),0,VLOOKUP(D598,'Life Events'!$AE$5:$AI$1206,5,FALSE))</f>
        <v>1.1574582715438938E-18</v>
      </c>
      <c r="BM598" s="93">
        <f t="shared" ca="1" si="1419"/>
        <v>1.1574582715438938E-18</v>
      </c>
      <c r="BN598" s="93">
        <f t="shared" ca="1" si="1420"/>
        <v>1.3784201417166705E-22</v>
      </c>
      <c r="BO598" s="36">
        <f t="shared" ca="1" si="1421"/>
        <v>2.0991147267624236E-20</v>
      </c>
      <c r="BP598" s="36">
        <f t="shared" si="1422"/>
        <v>4.0058760222771848E-4</v>
      </c>
      <c r="BQ598" s="36">
        <f t="shared" si="1423"/>
        <v>98.386754863082558</v>
      </c>
      <c r="BR598" s="36">
        <f t="shared" si="1424"/>
        <v>154.78110000000001</v>
      </c>
      <c r="BS598" s="36">
        <f t="shared" si="1425"/>
        <v>152.28410143138268</v>
      </c>
      <c r="BT598" s="36">
        <f t="shared" si="1426"/>
        <v>1.8135554243026718E-2</v>
      </c>
      <c r="BU598" s="70" cm="1">
        <f t="array" ref="BU598">IF(AND(ActInt=1,$J598=0),INDEX(Tbl_FwdNom,$B598-IVP,MATCH(ValnDt,Tbl_FwdNom_Cols)),INDEX(Tbl_FwdNom,$B598,MATCH(StartDt,Tbl_FwdNom_Cols)))</f>
        <v>10.866121821</v>
      </c>
      <c r="BV598" s="70" cm="1">
        <f t="array" ref="BV598">INDEX(Tbl_FwdReal,$B598,MATCH(StartDt,Tbl_FwdReal_Cols))</f>
        <v>4.0593596209999996</v>
      </c>
      <c r="BW598" s="70" cm="1">
        <f t="array" ref="BW598">IF(RunType&lt;&gt;"OPN",INDEX(Tbl_FwdReal,$B598,MATCH(ValnDt,Tbl_FwdReal_Cols)),IF(AND($J598=0,ActInt=1),INDEX(Tbl_FwdReal,$B598-IVP,MATCH(ValnDt,Tbl_FwdReal_Cols)),-999))*$K598</f>
        <v>4.0593596209999996</v>
      </c>
      <c r="BX598" s="70">
        <f t="shared" si="1427"/>
        <v>4.0593596209999999E-2</v>
      </c>
      <c r="BY598" s="70">
        <f t="shared" si="1502"/>
        <v>6.5412301447858923E-2</v>
      </c>
      <c r="BZ598" s="64">
        <f t="shared" si="1515"/>
        <v>5.2941197328197909E-3</v>
      </c>
      <c r="CA598" s="70" cm="1">
        <f t="array" ref="CA598">IF($J598=1,CA597*(1+INDEX(Tbl_CPI,$B598,MATCH(IF(RunType="OPN",StartDt,ValnDt),Tbl_CPI_Cols))),0)</f>
        <v>0</v>
      </c>
      <c r="CB598" s="70">
        <f t="shared" si="1503"/>
        <v>28.330475380447201</v>
      </c>
      <c r="CC598" s="70">
        <f t="shared" si="1504"/>
        <v>28.032820468846079</v>
      </c>
      <c r="CD598" s="36">
        <f t="shared" si="1428"/>
        <v>144.18269048585526</v>
      </c>
      <c r="CE598" s="36">
        <f t="shared" si="1429"/>
        <v>1.5761404498148108</v>
      </c>
      <c r="CF598" s="36">
        <f t="shared" si="1430"/>
        <v>0</v>
      </c>
      <c r="CG598" s="36">
        <f t="shared" si="1431"/>
        <v>1.8222298449276583E-2</v>
      </c>
      <c r="CH598" s="36">
        <f t="shared" si="1432"/>
        <v>1.802525445893902E-2</v>
      </c>
      <c r="CI598" s="36">
        <f t="shared" si="1433"/>
        <v>0</v>
      </c>
      <c r="CJ598" s="36">
        <f t="shared" si="1434"/>
        <v>0</v>
      </c>
      <c r="CK598" s="36">
        <f t="shared" si="1435"/>
        <v>0</v>
      </c>
      <c r="CL598" s="36">
        <f t="shared" si="1436"/>
        <v>1.9704399033756211E-4</v>
      </c>
      <c r="CM598" s="36">
        <f t="shared" si="1437"/>
        <v>1.8222298449276583E-2</v>
      </c>
      <c r="CN598" s="36">
        <f t="shared" ca="1" si="1438"/>
        <v>0.93969758640671408</v>
      </c>
      <c r="CO598" s="20">
        <f t="shared" si="1439"/>
        <v>120000</v>
      </c>
      <c r="CP598" s="20">
        <f t="shared" si="1440"/>
        <v>2</v>
      </c>
      <c r="CQ598" s="64">
        <f t="shared" si="1441"/>
        <v>9.4897016789999997E-2</v>
      </c>
      <c r="CR598" s="64">
        <f t="shared" si="1442"/>
        <v>0.42703657555499996</v>
      </c>
      <c r="CS598" s="36">
        <f t="shared" si="1443"/>
        <v>0.68035012814859197</v>
      </c>
      <c r="CT598" s="36">
        <f t="shared" si="1444"/>
        <v>0.5674771220351843</v>
      </c>
      <c r="CU598" s="36">
        <f t="shared" si="1445"/>
        <v>7.4631149159968832E-3</v>
      </c>
      <c r="CV598" s="36">
        <f t="shared" si="1505"/>
        <v>0.57494023695118124</v>
      </c>
      <c r="CW598" s="36">
        <f t="shared" si="1446"/>
        <v>0</v>
      </c>
      <c r="CX598" s="36">
        <f t="shared" si="1447"/>
        <v>0</v>
      </c>
      <c r="CY598" s="36">
        <f t="shared" si="1448"/>
        <v>0</v>
      </c>
      <c r="CZ598" s="36">
        <f t="shared" si="1506"/>
        <v>0</v>
      </c>
      <c r="DA598" s="64">
        <f t="shared" si="1449"/>
        <v>8.6331506835990446E-3</v>
      </c>
      <c r="DB598" s="70">
        <f t="shared" si="1507"/>
        <v>0.99144074267463056</v>
      </c>
      <c r="DC598" s="70">
        <f>PRODUCT($DB$8:DB598)</f>
        <v>3.5292657865695761E-3</v>
      </c>
      <c r="DD598" s="36">
        <f t="shared" si="1450"/>
        <v>0.24459648807402179</v>
      </c>
      <c r="DE598" s="36">
        <f t="shared" si="1451"/>
        <v>17.601018719457706</v>
      </c>
      <c r="DF598" s="36">
        <f t="shared" si="1452"/>
        <v>0.17784371112109509</v>
      </c>
      <c r="DG598" s="36">
        <f t="shared" si="1453"/>
        <v>7.432416185552267E-3</v>
      </c>
      <c r="DH598" s="36">
        <f t="shared" ca="1" si="1454"/>
        <v>1.5970086251740391E-19</v>
      </c>
      <c r="DI598" s="36">
        <f t="shared" si="1455"/>
        <v>0.26273486303742649</v>
      </c>
      <c r="DJ598" s="36">
        <f t="shared" ca="1" si="1456"/>
        <v>17.789568389356653</v>
      </c>
      <c r="DK598" s="36">
        <f t="shared" si="1457"/>
        <v>0</v>
      </c>
      <c r="DL598" s="36">
        <f t="shared" si="1458"/>
        <v>0</v>
      </c>
      <c r="DM598" s="36">
        <f t="shared" ca="1" si="1459"/>
        <v>17.789568389356653</v>
      </c>
      <c r="DN598" s="36">
        <f t="shared" ca="1" si="1508"/>
        <v>17.789568389361254</v>
      </c>
      <c r="DO598" s="64" cm="1">
        <f t="array" ref="DO598">IFERROR(INDEX(Tbl_FwdNom,$B598,MATCH(LIDt,Tbl_FwdNom_Cols,0)),0)</f>
        <v>8.2370697570000004</v>
      </c>
      <c r="DP598" s="64">
        <f t="shared" ca="1" si="1509"/>
        <v>8.1754070359999993</v>
      </c>
      <c r="DQ598" s="64">
        <f t="shared" ca="1" si="1460"/>
        <v>6.5701445650538925E-3</v>
      </c>
      <c r="DR598" s="70">
        <f t="shared" ca="1" si="1461"/>
        <v>0.99347274047364786</v>
      </c>
      <c r="DS598" s="70">
        <f ca="1">PRODUCT($DR$8:DR598)</f>
        <v>8.1783759196285832E-3</v>
      </c>
      <c r="DT598" s="36">
        <f t="shared" ca="1" si="1462"/>
        <v>18.149768768482616</v>
      </c>
      <c r="DU598" s="36">
        <f t="shared" ca="1" si="1463"/>
        <v>0.18255165816144905</v>
      </c>
      <c r="DV598" s="36">
        <f t="shared" ca="1" si="1464"/>
        <v>7.663788141100099E-3</v>
      </c>
      <c r="DW598" s="36">
        <f t="shared" ca="1" si="1465"/>
        <v>1.6226143826342555E-19</v>
      </c>
      <c r="DX598" s="36">
        <f t="shared" ca="1" si="1466"/>
        <v>0.25085313953106592</v>
      </c>
      <c r="DY598" s="36">
        <f t="shared" ca="1" si="1467"/>
        <v>2.7840969435213849E-3</v>
      </c>
      <c r="DZ598" s="36">
        <f t="shared" ca="1" si="1468"/>
        <v>0.26651428444704262</v>
      </c>
      <c r="EA598" s="36">
        <f t="shared" ca="1" si="1469"/>
        <v>0</v>
      </c>
      <c r="EB598" s="36">
        <f t="shared" ca="1" si="1470"/>
        <v>18.343101880362461</v>
      </c>
      <c r="EC598" s="36">
        <f t="shared" ca="1" si="1471"/>
        <v>0</v>
      </c>
      <c r="ED598" s="36">
        <f t="shared" ca="1" si="1472"/>
        <v>0</v>
      </c>
      <c r="EE598" s="36">
        <f t="shared" ca="1" si="1510"/>
        <v>0</v>
      </c>
      <c r="EF598" s="36">
        <f t="shared" ca="1" si="1473"/>
        <v>18.343101880362461</v>
      </c>
      <c r="EG598" s="64"/>
      <c r="EH598" s="64"/>
      <c r="EI598" s="64"/>
      <c r="EJ598" s="70"/>
      <c r="EK598" s="70"/>
      <c r="EL598" s="70"/>
      <c r="EM598" s="70"/>
      <c r="EN598" s="70"/>
      <c r="EO598" s="36">
        <f t="shared" ca="1" si="1474"/>
        <v>0.16030860700184504</v>
      </c>
      <c r="EP598" s="36">
        <f t="shared" ca="1" si="1475"/>
        <v>0</v>
      </c>
      <c r="EQ598" s="36">
        <f t="shared" si="1476"/>
        <v>0.47454314881128151</v>
      </c>
      <c r="ER598" s="36">
        <f t="shared" si="1477"/>
        <v>1.4661822824972282E-3</v>
      </c>
      <c r="ES598" s="36">
        <f t="shared" si="1478"/>
        <v>-1.338962757120168E-3</v>
      </c>
      <c r="ET598" s="36">
        <f t="shared" ca="1" si="1479"/>
        <v>0</v>
      </c>
      <c r="EU598" s="36">
        <f t="shared" ca="1" si="1511"/>
        <v>1.4661822824972282E-3</v>
      </c>
      <c r="EV598" s="36">
        <f t="shared" si="1480"/>
        <v>4.3369854029478424E-3</v>
      </c>
      <c r="EW598" s="36">
        <f t="shared" si="1481"/>
        <v>0.62030752669486633</v>
      </c>
      <c r="EX598" s="36">
        <f t="shared" ca="1" si="1512"/>
        <v>1.1006538431915929</v>
      </c>
      <c r="EY598" s="36">
        <f t="shared" si="1482"/>
        <v>0</v>
      </c>
      <c r="EZ598" s="36">
        <f t="shared" si="1483"/>
        <v>0</v>
      </c>
      <c r="FA598" s="36">
        <f t="shared" si="1484"/>
        <v>0</v>
      </c>
      <c r="FB598" s="36">
        <f t="shared" si="1485"/>
        <v>0</v>
      </c>
      <c r="FC598" s="36">
        <f t="shared" si="1513"/>
        <v>0</v>
      </c>
      <c r="FD598" s="36">
        <f t="shared" si="1486"/>
        <v>0</v>
      </c>
      <c r="FE598" s="36">
        <f t="shared" si="1487"/>
        <v>0</v>
      </c>
      <c r="FF598" s="36">
        <f t="shared" si="1514"/>
        <v>0</v>
      </c>
      <c r="FG598" s="36">
        <f t="shared" ca="1" si="1488"/>
        <v>1.1006538431915929</v>
      </c>
      <c r="FH598" s="36">
        <f t="shared" ca="1" si="1489"/>
        <v>9.5021104787554149E-3</v>
      </c>
      <c r="FI598" s="36">
        <f t="shared" ca="1" si="1490"/>
        <v>-5.6609767276540476E-2</v>
      </c>
      <c r="FJ598" s="36">
        <f t="shared" ca="1" si="1491"/>
        <v>1.0857926763980899</v>
      </c>
      <c r="FK598" s="36">
        <f t="shared" si="1492"/>
        <v>0</v>
      </c>
      <c r="FL598" s="36">
        <f t="shared" si="1493"/>
        <v>0</v>
      </c>
      <c r="FM598" s="36">
        <f t="shared" ca="1" si="1494"/>
        <v>0</v>
      </c>
      <c r="FN598" s="36">
        <f t="shared" ca="1" si="1516"/>
        <v>1.0857926763980899</v>
      </c>
    </row>
    <row r="599" spans="2:170" x14ac:dyDescent="0.25">
      <c r="B599" s="2">
        <v>591</v>
      </c>
      <c r="C599" s="2">
        <f t="shared" si="1370"/>
        <v>50</v>
      </c>
      <c r="D599" s="2">
        <f t="shared" si="1367"/>
        <v>615</v>
      </c>
      <c r="E599" s="2">
        <f t="shared" si="1365"/>
        <v>52</v>
      </c>
      <c r="F599" s="189">
        <f t="shared" si="1369"/>
        <v>63705</v>
      </c>
      <c r="G599" s="2">
        <f t="shared" si="1368"/>
        <v>5</v>
      </c>
      <c r="H599" s="187">
        <f t="shared" si="1371"/>
        <v>83.833333333333343</v>
      </c>
      <c r="I599" s="186">
        <f t="shared" si="1366"/>
        <v>83</v>
      </c>
      <c r="J599" s="2">
        <f t="shared" si="1372"/>
        <v>0</v>
      </c>
      <c r="K599" s="2">
        <f t="shared" si="1373"/>
        <v>1</v>
      </c>
      <c r="L599">
        <f t="shared" si="1374"/>
        <v>2</v>
      </c>
      <c r="M599" s="190">
        <f t="shared" si="1495"/>
        <v>8.2319255970000005E-2</v>
      </c>
      <c r="N599">
        <f t="shared" si="1375"/>
        <v>1</v>
      </c>
      <c r="O599">
        <f t="shared" si="1376"/>
        <v>100</v>
      </c>
      <c r="P599" s="58">
        <f t="shared" si="1377"/>
        <v>0.37043665186500002</v>
      </c>
      <c r="Q599" s="106">
        <f t="shared" si="1378"/>
        <v>0.37043665186500002</v>
      </c>
      <c r="R599" s="59">
        <f t="shared" si="1379"/>
        <v>0.37043665186500002</v>
      </c>
      <c r="S599" s="32">
        <f t="shared" si="1496"/>
        <v>3.7826732872013547E-2</v>
      </c>
      <c r="T599">
        <f t="shared" si="1380"/>
        <v>1</v>
      </c>
      <c r="U599" s="32">
        <f t="shared" si="1497"/>
        <v>1.3229742900000001E-3</v>
      </c>
      <c r="V599">
        <f t="shared" si="1381"/>
        <v>1</v>
      </c>
      <c r="W599">
        <f t="shared" si="1382"/>
        <v>100</v>
      </c>
      <c r="X599" s="58">
        <f t="shared" si="1383"/>
        <v>5.9533843050000009E-3</v>
      </c>
      <c r="Y599" s="58">
        <f t="shared" si="1384"/>
        <v>5.9533843050000009E-3</v>
      </c>
      <c r="Z599" s="32">
        <f t="shared" si="1385"/>
        <v>5.9533843050000009E-3</v>
      </c>
      <c r="AA599" s="32">
        <f t="shared" si="1386"/>
        <v>4.974742476103744E-4</v>
      </c>
      <c r="AB599" s="59">
        <f t="shared" si="1387"/>
        <v>4.9056245199999996E-3</v>
      </c>
      <c r="AC599" s="59">
        <f t="shared" si="1388"/>
        <v>4.9056245199999996E-3</v>
      </c>
      <c r="AD599">
        <f t="shared" si="1389"/>
        <v>1</v>
      </c>
      <c r="AE599" s="59">
        <f t="shared" si="1390"/>
        <v>4.9056245199999996E-3</v>
      </c>
      <c r="AF599" s="59">
        <f t="shared" si="1391"/>
        <v>4.1758461800000006E-3</v>
      </c>
      <c r="AG599" s="59">
        <f t="shared" si="1392"/>
        <v>4.1758461800000006E-3</v>
      </c>
      <c r="AH599">
        <f t="shared" si="1393"/>
        <v>1</v>
      </c>
      <c r="AI599" s="59">
        <f t="shared" si="1394"/>
        <v>4.1758461800000006E-3</v>
      </c>
      <c r="AJ599" s="59">
        <f t="shared" si="1395"/>
        <v>0</v>
      </c>
      <c r="AK599" s="59">
        <f t="shared" si="1396"/>
        <v>0</v>
      </c>
      <c r="AL599" s="59">
        <f t="shared" si="1397"/>
        <v>0</v>
      </c>
      <c r="AM599" s="12">
        <f t="shared" si="1498"/>
        <v>1.190902666303506E-4</v>
      </c>
      <c r="AN599" s="12">
        <f t="shared" si="1499"/>
        <v>1.3552527156068805E-20</v>
      </c>
      <c r="AO599" s="66">
        <f t="shared" si="1398"/>
        <v>4.5047957034831406E-6</v>
      </c>
      <c r="AP599" s="66">
        <f t="shared" si="1399"/>
        <v>5.924434078965254E-8</v>
      </c>
      <c r="AQ599" s="59">
        <f t="shared" si="1400"/>
        <v>5.8421213207518563E-7</v>
      </c>
      <c r="AR599" s="59">
        <f t="shared" si="1401"/>
        <v>4.9730263498353105E-7</v>
      </c>
      <c r="AS599" s="59">
        <f t="shared" si="1402"/>
        <v>0</v>
      </c>
      <c r="AT599" s="12">
        <f t="shared" si="1403"/>
        <v>1.134447118190191E-4</v>
      </c>
      <c r="AU599" s="59">
        <f t="shared" si="1500"/>
        <v>0</v>
      </c>
      <c r="AV599" s="59">
        <f t="shared" si="1501"/>
        <v>-1.3764285392882381E-21</v>
      </c>
      <c r="AW599" s="70">
        <f t="shared" si="1404"/>
        <v>0</v>
      </c>
      <c r="AX599" s="20">
        <f t="shared" si="1405"/>
        <v>200000</v>
      </c>
      <c r="AY599" s="20">
        <f t="shared" si="1406"/>
        <v>0</v>
      </c>
      <c r="AZ599" s="20">
        <f t="shared" si="1407"/>
        <v>0</v>
      </c>
      <c r="BA599" s="20">
        <f t="shared" si="1408"/>
        <v>200000</v>
      </c>
      <c r="BB599" s="36">
        <f t="shared" si="1409"/>
        <v>1</v>
      </c>
      <c r="BC599" s="36">
        <f t="shared" si="1410"/>
        <v>0</v>
      </c>
      <c r="BD599" s="80">
        <f t="shared" si="1411"/>
        <v>0.90095914069662808</v>
      </c>
      <c r="BE599" s="36">
        <f t="shared" si="1412"/>
        <v>0</v>
      </c>
      <c r="BF599" s="36">
        <f t="shared" si="1413"/>
        <v>0</v>
      </c>
      <c r="BG599" s="36">
        <f t="shared" si="1414"/>
        <v>0.90095914069662808</v>
      </c>
      <c r="BH599" s="36">
        <f t="shared" si="1415"/>
        <v>1.1848868157930507E-2</v>
      </c>
      <c r="BI599" s="36">
        <f t="shared" si="1416"/>
        <v>0</v>
      </c>
      <c r="BJ599" s="36">
        <f t="shared" si="1417"/>
        <v>0</v>
      </c>
      <c r="BK599" s="36">
        <f t="shared" si="1418"/>
        <v>1.1848868157930507E-2</v>
      </c>
      <c r="BL599" s="68">
        <f ca="1">IF(OR(AT599=0,E599&gt;ProjTerm),0,VLOOKUP(D599,'Life Events'!$AE$5:$AI$1206,5,FALSE))</f>
        <v>1.1025881776334252E-18</v>
      </c>
      <c r="BM599" s="93">
        <f t="shared" ca="1" si="1419"/>
        <v>1.1025881776334252E-18</v>
      </c>
      <c r="BN599" s="93">
        <f t="shared" ca="1" si="1420"/>
        <v>1.2508279806668136E-22</v>
      </c>
      <c r="BO599" s="36">
        <f t="shared" ca="1" si="1421"/>
        <v>1.9049201032150226E-20</v>
      </c>
      <c r="BP599" s="36">
        <f t="shared" si="1422"/>
        <v>3.8159747541797562E-4</v>
      </c>
      <c r="BQ599" s="36">
        <f t="shared" si="1423"/>
        <v>98.392330786529868</v>
      </c>
      <c r="BR599" s="36">
        <f t="shared" si="1424"/>
        <v>154.78110000000001</v>
      </c>
      <c r="BS599" s="36">
        <f t="shared" si="1425"/>
        <v>152.29273190702961</v>
      </c>
      <c r="BT599" s="36">
        <f t="shared" si="1426"/>
        <v>1.7276805083324107E-2</v>
      </c>
      <c r="BU599" s="70" cm="1">
        <f t="array" ref="BU599">IF(AND(ActInt=1,$J599=0),INDEX(Tbl_FwdNom,$B599-IVP,MATCH(ValnDt,Tbl_FwdNom_Cols)),INDEX(Tbl_FwdNom,$B599,MATCH(StartDt,Tbl_FwdNom_Cols)))</f>
        <v>10.860102191999999</v>
      </c>
      <c r="BV599" s="70" cm="1">
        <f t="array" ref="BV599">INDEX(Tbl_FwdReal,$B599,MATCH(StartDt,Tbl_FwdReal_Cols))</f>
        <v>4.0559573860000002</v>
      </c>
      <c r="BW599" s="70" cm="1">
        <f t="array" ref="BW599">IF(RunType&lt;&gt;"OPN",INDEX(Tbl_FwdReal,$B599,MATCH(ValnDt,Tbl_FwdReal_Cols)),IF(AND($J599=0,ActInt=1),INDEX(Tbl_FwdReal,$B599-IVP,MATCH(ValnDt,Tbl_FwdReal_Cols)),-999))*$K599</f>
        <v>4.0559573860000002</v>
      </c>
      <c r="BX599" s="70">
        <f t="shared" si="1427"/>
        <v>4.0559573860000003E-2</v>
      </c>
      <c r="BY599" s="70">
        <f t="shared" si="1502"/>
        <v>6.5389286465932228E-2</v>
      </c>
      <c r="BZ599" s="64">
        <f t="shared" si="1515"/>
        <v>5.2923100222315167E-3</v>
      </c>
      <c r="CA599" s="70" cm="1">
        <f t="array" ref="CA599">IF($J599=1,CA598*(1+INDEX(Tbl_CPI,$B599,MATCH(IF(RunType="OPN",StartDt,ValnDt),Tbl_CPI_Cols))),0)</f>
        <v>0</v>
      </c>
      <c r="CB599" s="70">
        <f t="shared" si="1503"/>
        <v>28.480409039237724</v>
      </c>
      <c r="CC599" s="70">
        <f t="shared" si="1504"/>
        <v>28.032820468846079</v>
      </c>
      <c r="CD599" s="36">
        <f t="shared" si="1428"/>
        <v>144.18281364274276</v>
      </c>
      <c r="CE599" s="36">
        <f t="shared" si="1429"/>
        <v>1.5762297752377563</v>
      </c>
      <c r="CF599" s="36">
        <f t="shared" si="1430"/>
        <v>0</v>
      </c>
      <c r="CG599" s="36">
        <f t="shared" si="1431"/>
        <v>1.7358483344432147E-2</v>
      </c>
      <c r="CH599" s="36">
        <f t="shared" si="1432"/>
        <v>1.7170769720228386E-2</v>
      </c>
      <c r="CI599" s="36">
        <f t="shared" si="1433"/>
        <v>0</v>
      </c>
      <c r="CJ599" s="36">
        <f t="shared" si="1434"/>
        <v>0</v>
      </c>
      <c r="CK599" s="36">
        <f t="shared" si="1435"/>
        <v>0</v>
      </c>
      <c r="CL599" s="36">
        <f t="shared" si="1436"/>
        <v>1.87713624203762E-4</v>
      </c>
      <c r="CM599" s="36">
        <f t="shared" si="1437"/>
        <v>1.7358483344432147E-2</v>
      </c>
      <c r="CN599" s="36">
        <f t="shared" ca="1" si="1438"/>
        <v>0.89514960629581652</v>
      </c>
      <c r="CO599" s="20">
        <f t="shared" si="1439"/>
        <v>120000</v>
      </c>
      <c r="CP599" s="20">
        <f t="shared" si="1440"/>
        <v>2</v>
      </c>
      <c r="CQ599" s="64">
        <f t="shared" si="1441"/>
        <v>9.4897016789999997E-2</v>
      </c>
      <c r="CR599" s="64">
        <f t="shared" si="1442"/>
        <v>0.42703657555499996</v>
      </c>
      <c r="CS599" s="36">
        <f t="shared" si="1443"/>
        <v>0.64809766916903999</v>
      </c>
      <c r="CT599" s="36">
        <f t="shared" si="1444"/>
        <v>0.54057548441797687</v>
      </c>
      <c r="CU599" s="36">
        <f t="shared" si="1445"/>
        <v>7.1093208947583045E-3</v>
      </c>
      <c r="CV599" s="36">
        <f t="shared" si="1505"/>
        <v>0.54768480531273522</v>
      </c>
      <c r="CW599" s="36">
        <f t="shared" si="1446"/>
        <v>0</v>
      </c>
      <c r="CX599" s="36">
        <f t="shared" si="1447"/>
        <v>0</v>
      </c>
      <c r="CY599" s="36">
        <f t="shared" si="1448"/>
        <v>0</v>
      </c>
      <c r="CZ599" s="36">
        <f t="shared" si="1506"/>
        <v>0</v>
      </c>
      <c r="DA599" s="64">
        <f t="shared" si="1449"/>
        <v>8.6285868093465279E-3</v>
      </c>
      <c r="DB599" s="70">
        <f t="shared" si="1507"/>
        <v>0.99144522877678709</v>
      </c>
      <c r="DC599" s="70">
        <f>PRODUCT($DB$8:DB599)</f>
        <v>3.499073725179561E-3</v>
      </c>
      <c r="DD599" s="36">
        <f t="shared" si="1450"/>
        <v>0.22943020502130568</v>
      </c>
      <c r="DE599" s="36">
        <f t="shared" si="1451"/>
        <v>16.851931496714851</v>
      </c>
      <c r="DF599" s="36">
        <f t="shared" si="1452"/>
        <v>0.16752938286306929</v>
      </c>
      <c r="DG599" s="36">
        <f t="shared" si="1453"/>
        <v>7.1149499583945215E-3</v>
      </c>
      <c r="DH599" s="36">
        <f t="shared" ca="1" si="1454"/>
        <v>1.4202965424101263E-19</v>
      </c>
      <c r="DI599" s="36">
        <f t="shared" si="1455"/>
        <v>0.2474936310861385</v>
      </c>
      <c r="DJ599" s="36">
        <f t="shared" ca="1" si="1456"/>
        <v>17.030409355684359</v>
      </c>
      <c r="DK599" s="36">
        <f t="shared" si="1457"/>
        <v>0</v>
      </c>
      <c r="DL599" s="36">
        <f t="shared" si="1458"/>
        <v>0</v>
      </c>
      <c r="DM599" s="36">
        <f t="shared" ca="1" si="1459"/>
        <v>17.030409355684359</v>
      </c>
      <c r="DN599" s="36">
        <f t="shared" ca="1" si="1508"/>
        <v>17.03040935568896</v>
      </c>
      <c r="DO599" s="64" cm="1">
        <f t="array" ref="DO599">IFERROR(INDEX(Tbl_FwdNom,$B599,MATCH(LIDt,Tbl_FwdNom_Cols,0)),0)</f>
        <v>8.2353564289999994</v>
      </c>
      <c r="DP599" s="64">
        <f t="shared" ca="1" si="1509"/>
        <v>8.1736946840000009</v>
      </c>
      <c r="DQ599" s="64">
        <f t="shared" ca="1" si="1460"/>
        <v>6.5688167718025436E-3</v>
      </c>
      <c r="DR599" s="70">
        <f t="shared" ca="1" si="1461"/>
        <v>0.99347405099149644</v>
      </c>
      <c r="DS599" s="70">
        <f ca="1">PRODUCT($DR$8:DR599)</f>
        <v>8.1250042554047129E-3</v>
      </c>
      <c r="DT599" s="36">
        <f t="shared" ca="1" si="1462"/>
        <v>17.368032133276735</v>
      </c>
      <c r="DU599" s="36">
        <f t="shared" ca="1" si="1463"/>
        <v>0.17190193839736984</v>
      </c>
      <c r="DV599" s="36">
        <f t="shared" ca="1" si="1464"/>
        <v>7.3325326857589228E-3</v>
      </c>
      <c r="DW599" s="36">
        <f t="shared" ca="1" si="1465"/>
        <v>1.4427810288835691E-19</v>
      </c>
      <c r="DX599" s="36">
        <f t="shared" ca="1" si="1466"/>
        <v>0.23522414275795281</v>
      </c>
      <c r="DY599" s="36">
        <f t="shared" ca="1" si="1467"/>
        <v>2.6134384856115848E-3</v>
      </c>
      <c r="DZ599" s="36">
        <f t="shared" ca="1" si="1468"/>
        <v>0.25098140658829193</v>
      </c>
      <c r="EA599" s="36">
        <f t="shared" ca="1" si="1469"/>
        <v>0</v>
      </c>
      <c r="EB599" s="36">
        <f t="shared" ca="1" si="1470"/>
        <v>17.550972241304294</v>
      </c>
      <c r="EC599" s="36">
        <f t="shared" ca="1" si="1471"/>
        <v>0</v>
      </c>
      <c r="ED599" s="36">
        <f t="shared" ca="1" si="1472"/>
        <v>0</v>
      </c>
      <c r="EE599" s="36">
        <f t="shared" ca="1" si="1510"/>
        <v>0</v>
      </c>
      <c r="EF599" s="36">
        <f t="shared" ca="1" si="1473"/>
        <v>17.550972241304294</v>
      </c>
      <c r="EG599" s="64"/>
      <c r="EH599" s="64"/>
      <c r="EI599" s="64"/>
      <c r="EJ599" s="70"/>
      <c r="EK599" s="70"/>
      <c r="EL599" s="70"/>
      <c r="EM599" s="70"/>
      <c r="EN599" s="70"/>
      <c r="EO599" s="36">
        <f t="shared" ca="1" si="1474"/>
        <v>0.15334905596795476</v>
      </c>
      <c r="EP599" s="36">
        <f t="shared" ca="1" si="1475"/>
        <v>0</v>
      </c>
      <c r="EQ599" s="36">
        <f t="shared" si="1476"/>
        <v>0.45427364030750289</v>
      </c>
      <c r="ER599" s="36">
        <f t="shared" si="1477"/>
        <v>1.3752711836571624E-3</v>
      </c>
      <c r="ES599" s="36">
        <f t="shared" si="1478"/>
        <v>-1.2559399454214811E-3</v>
      </c>
      <c r="ET599" s="36">
        <f t="shared" ca="1" si="1479"/>
        <v>0</v>
      </c>
      <c r="EU599" s="36">
        <f t="shared" ca="1" si="1511"/>
        <v>1.3752711836571624E-3</v>
      </c>
      <c r="EV599" s="36">
        <f t="shared" si="1480"/>
        <v>4.0853971678293756E-3</v>
      </c>
      <c r="EW599" s="36">
        <f t="shared" si="1481"/>
        <v>0.59381187773481847</v>
      </c>
      <c r="EX599" s="36">
        <f t="shared" ca="1" si="1512"/>
        <v>1.0535461863938078</v>
      </c>
      <c r="EY599" s="36">
        <f t="shared" si="1482"/>
        <v>0</v>
      </c>
      <c r="EZ599" s="36">
        <f t="shared" si="1483"/>
        <v>0</v>
      </c>
      <c r="FA599" s="36">
        <f t="shared" si="1484"/>
        <v>0</v>
      </c>
      <c r="FB599" s="36">
        <f t="shared" si="1485"/>
        <v>0</v>
      </c>
      <c r="FC599" s="36">
        <f t="shared" si="1513"/>
        <v>0</v>
      </c>
      <c r="FD599" s="36">
        <f t="shared" si="1486"/>
        <v>0</v>
      </c>
      <c r="FE599" s="36">
        <f t="shared" si="1487"/>
        <v>0</v>
      </c>
      <c r="FF599" s="36">
        <f t="shared" si="1514"/>
        <v>0</v>
      </c>
      <c r="FG599" s="36">
        <f t="shared" ca="1" si="1488"/>
        <v>1.0535461863938078</v>
      </c>
      <c r="FH599" s="36">
        <f t="shared" ca="1" si="1489"/>
        <v>9.090614726954948E-3</v>
      </c>
      <c r="FI599" s="36">
        <f t="shared" ca="1" si="1490"/>
        <v>-5.3926174971289834E-2</v>
      </c>
      <c r="FJ599" s="36">
        <f t="shared" ca="1" si="1491"/>
        <v>1.0389988745702241</v>
      </c>
      <c r="FK599" s="36">
        <f t="shared" si="1492"/>
        <v>0</v>
      </c>
      <c r="FL599" s="36">
        <f t="shared" si="1493"/>
        <v>0</v>
      </c>
      <c r="FM599" s="36">
        <f t="shared" ca="1" si="1494"/>
        <v>0</v>
      </c>
      <c r="FN599" s="36">
        <f t="shared" ca="1" si="1516"/>
        <v>1.0389988745702241</v>
      </c>
    </row>
    <row r="600" spans="2:170" x14ac:dyDescent="0.25">
      <c r="B600" s="2">
        <v>592</v>
      </c>
      <c r="C600" s="2">
        <f t="shared" si="1370"/>
        <v>50</v>
      </c>
      <c r="D600" s="2">
        <f t="shared" si="1367"/>
        <v>616</v>
      </c>
      <c r="E600" s="2">
        <f t="shared" si="1365"/>
        <v>52</v>
      </c>
      <c r="F600" s="189">
        <f t="shared" si="1369"/>
        <v>63735</v>
      </c>
      <c r="G600" s="2">
        <f t="shared" si="1368"/>
        <v>6</v>
      </c>
      <c r="H600" s="187">
        <f t="shared" si="1371"/>
        <v>83.916666666666671</v>
      </c>
      <c r="I600" s="186">
        <f t="shared" si="1366"/>
        <v>83</v>
      </c>
      <c r="J600" s="2">
        <f t="shared" si="1372"/>
        <v>0</v>
      </c>
      <c r="K600" s="2">
        <f t="shared" si="1373"/>
        <v>1</v>
      </c>
      <c r="L600">
        <f t="shared" si="1374"/>
        <v>2</v>
      </c>
      <c r="M600" s="190">
        <f t="shared" si="1495"/>
        <v>8.2319255970000005E-2</v>
      </c>
      <c r="N600">
        <f t="shared" si="1375"/>
        <v>1</v>
      </c>
      <c r="O600">
        <f t="shared" si="1376"/>
        <v>100</v>
      </c>
      <c r="P600" s="58">
        <f t="shared" si="1377"/>
        <v>0.37043665186500002</v>
      </c>
      <c r="Q600" s="106">
        <f t="shared" si="1378"/>
        <v>0.37043665186500002</v>
      </c>
      <c r="R600" s="59">
        <f t="shared" si="1379"/>
        <v>0.37043665186500002</v>
      </c>
      <c r="S600" s="32">
        <f t="shared" si="1496"/>
        <v>3.7826732872013547E-2</v>
      </c>
      <c r="T600">
        <f t="shared" si="1380"/>
        <v>1</v>
      </c>
      <c r="U600" s="32">
        <f t="shared" si="1497"/>
        <v>1.3229742900000001E-3</v>
      </c>
      <c r="V600">
        <f t="shared" si="1381"/>
        <v>1</v>
      </c>
      <c r="W600">
        <f t="shared" si="1382"/>
        <v>100</v>
      </c>
      <c r="X600" s="58">
        <f t="shared" si="1383"/>
        <v>5.9533843050000009E-3</v>
      </c>
      <c r="Y600" s="58">
        <f t="shared" si="1384"/>
        <v>5.9533843050000009E-3</v>
      </c>
      <c r="Z600" s="32">
        <f t="shared" si="1385"/>
        <v>5.9533843050000009E-3</v>
      </c>
      <c r="AA600" s="32">
        <f t="shared" si="1386"/>
        <v>4.974742476103744E-4</v>
      </c>
      <c r="AB600" s="59">
        <f t="shared" si="1387"/>
        <v>4.9056245199999996E-3</v>
      </c>
      <c r="AC600" s="59">
        <f t="shared" si="1388"/>
        <v>4.9056245199999996E-3</v>
      </c>
      <c r="AD600">
        <f t="shared" si="1389"/>
        <v>1</v>
      </c>
      <c r="AE600" s="59">
        <f t="shared" si="1390"/>
        <v>4.9056245199999996E-3</v>
      </c>
      <c r="AF600" s="59">
        <f t="shared" si="1391"/>
        <v>4.1758461800000006E-3</v>
      </c>
      <c r="AG600" s="59">
        <f t="shared" si="1392"/>
        <v>4.1758461800000006E-3</v>
      </c>
      <c r="AH600">
        <f t="shared" si="1393"/>
        <v>1</v>
      </c>
      <c r="AI600" s="59">
        <f t="shared" si="1394"/>
        <v>4.1758461800000006E-3</v>
      </c>
      <c r="AJ600" s="59">
        <f t="shared" si="1395"/>
        <v>0</v>
      </c>
      <c r="AK600" s="59">
        <f t="shared" si="1396"/>
        <v>0</v>
      </c>
      <c r="AL600" s="59">
        <f t="shared" si="1397"/>
        <v>0</v>
      </c>
      <c r="AM600" s="12">
        <f t="shared" si="1498"/>
        <v>1.134447118190191E-4</v>
      </c>
      <c r="AN600" s="12">
        <f t="shared" si="1499"/>
        <v>0</v>
      </c>
      <c r="AO600" s="66">
        <f t="shared" si="1398"/>
        <v>4.2912428097205932E-6</v>
      </c>
      <c r="AP600" s="66">
        <f t="shared" si="1399"/>
        <v>5.6435822657542273E-8</v>
      </c>
      <c r="AQ600" s="59">
        <f t="shared" si="1400"/>
        <v>5.5651715996371383E-7</v>
      </c>
      <c r="AR600" s="59">
        <f t="shared" si="1401"/>
        <v>4.7372766649065183E-7</v>
      </c>
      <c r="AS600" s="59">
        <f t="shared" si="1402"/>
        <v>0</v>
      </c>
      <c r="AT600" s="12">
        <f t="shared" si="1403"/>
        <v>1.080667883601866E-4</v>
      </c>
      <c r="AU600" s="59">
        <f t="shared" si="1500"/>
        <v>7.9409338805090657E-22</v>
      </c>
      <c r="AV600" s="59">
        <f t="shared" si="1501"/>
        <v>0</v>
      </c>
      <c r="AW600" s="70">
        <f t="shared" si="1404"/>
        <v>0</v>
      </c>
      <c r="AX600" s="20">
        <f t="shared" si="1405"/>
        <v>200000</v>
      </c>
      <c r="AY600" s="20">
        <f t="shared" si="1406"/>
        <v>0</v>
      </c>
      <c r="AZ600" s="20">
        <f t="shared" si="1407"/>
        <v>0</v>
      </c>
      <c r="BA600" s="20">
        <f t="shared" si="1408"/>
        <v>200000</v>
      </c>
      <c r="BB600" s="36">
        <f t="shared" si="1409"/>
        <v>1</v>
      </c>
      <c r="BC600" s="36">
        <f t="shared" si="1410"/>
        <v>0</v>
      </c>
      <c r="BD600" s="80">
        <f t="shared" si="1411"/>
        <v>0.85824856194411869</v>
      </c>
      <c r="BE600" s="36">
        <f t="shared" si="1412"/>
        <v>0</v>
      </c>
      <c r="BF600" s="36">
        <f t="shared" si="1413"/>
        <v>0</v>
      </c>
      <c r="BG600" s="36">
        <f t="shared" si="1414"/>
        <v>0.85824856194411869</v>
      </c>
      <c r="BH600" s="36">
        <f t="shared" si="1415"/>
        <v>1.1287164531508454E-2</v>
      </c>
      <c r="BI600" s="36">
        <f t="shared" si="1416"/>
        <v>0</v>
      </c>
      <c r="BJ600" s="36">
        <f t="shared" si="1417"/>
        <v>0</v>
      </c>
      <c r="BK600" s="36">
        <f t="shared" si="1418"/>
        <v>1.1287164531508454E-2</v>
      </c>
      <c r="BL600" s="68">
        <f ca="1">IF(OR(AT600=0,E600&gt;ProjTerm),0,VLOOKUP(D600,'Life Events'!$AE$5:$AI$1206,5,FALSE))</f>
        <v>1.0503192377168088E-18</v>
      </c>
      <c r="BM600" s="93">
        <f t="shared" ca="1" si="1419"/>
        <v>1.0503192377168088E-18</v>
      </c>
      <c r="BN600" s="93">
        <f t="shared" ca="1" si="1420"/>
        <v>1.1350462677297489E-22</v>
      </c>
      <c r="BO600" s="36">
        <f t="shared" ca="1" si="1421"/>
        <v>1.7287599449974724E-20</v>
      </c>
      <c r="BP600" s="36">
        <f t="shared" si="1422"/>
        <v>3.6350758844152923E-4</v>
      </c>
      <c r="BQ600" s="36">
        <f t="shared" si="1423"/>
        <v>98.401835108995726</v>
      </c>
      <c r="BR600" s="36">
        <f t="shared" si="1424"/>
        <v>154.78110000000001</v>
      </c>
      <c r="BS600" s="36">
        <f t="shared" si="1425"/>
        <v>152.30744280188981</v>
      </c>
      <c r="BT600" s="36">
        <f t="shared" si="1426"/>
        <v>1.6459376186953052E-2</v>
      </c>
      <c r="BU600" s="70" cm="1">
        <f t="array" ref="BU600">IF(AND(ActInt=1,$J600=0),INDEX(Tbl_FwdNom,$B600-IVP,MATCH(ValnDt,Tbl_FwdNom_Cols)),INDEX(Tbl_FwdNom,$B600,MATCH(StartDt,Tbl_FwdNom_Cols)))</f>
        <v>10.854082889000001</v>
      </c>
      <c r="BV600" s="70" cm="1">
        <f t="array" ref="BV600">INDEX(Tbl_FwdReal,$B600,MATCH(StartDt,Tbl_FwdReal_Cols))</f>
        <v>4.0525552630000004</v>
      </c>
      <c r="BW600" s="70" cm="1">
        <f t="array" ref="BW600">IF(RunType&lt;&gt;"OPN",INDEX(Tbl_FwdReal,$B600,MATCH(ValnDt,Tbl_FwdReal_Cols)),IF(AND($J600=0,ActInt=1),INDEX(Tbl_FwdReal,$B600-IVP,MATCH(ValnDt,Tbl_FwdReal_Cols)),-999))*$K600</f>
        <v>4.0525552630000004</v>
      </c>
      <c r="BX600" s="70">
        <f t="shared" si="1427"/>
        <v>4.0525552630000003E-2</v>
      </c>
      <c r="BY600" s="70">
        <f t="shared" si="1502"/>
        <v>6.5366271965245692E-2</v>
      </c>
      <c r="BZ600" s="64">
        <f t="shared" si="1515"/>
        <v>5.2905003136483053E-3</v>
      </c>
      <c r="CA600" s="70" cm="1">
        <f t="array" ref="CA600">IF($J600=1,CA599*(1+INDEX(Tbl_CPI,$B600,MATCH(IF(RunType="OPN",StartDt,ValnDt),Tbl_CPI_Cols))),0)</f>
        <v>0</v>
      </c>
      <c r="CB600" s="70">
        <f t="shared" si="1503"/>
        <v>28.631084652192644</v>
      </c>
      <c r="CC600" s="70">
        <f t="shared" si="1504"/>
        <v>28.032820468846079</v>
      </c>
      <c r="CD600" s="36">
        <f t="shared" si="1428"/>
        <v>144.18302356721239</v>
      </c>
      <c r="CE600" s="36">
        <f t="shared" si="1429"/>
        <v>1.5763820329995593</v>
      </c>
      <c r="CF600" s="36">
        <f t="shared" si="1430"/>
        <v>0</v>
      </c>
      <c r="CG600" s="36">
        <f t="shared" si="1431"/>
        <v>1.6535633763227562E-2</v>
      </c>
      <c r="CH600" s="36">
        <f t="shared" si="1432"/>
        <v>1.6356801557777249E-2</v>
      </c>
      <c r="CI600" s="36">
        <f t="shared" si="1433"/>
        <v>0</v>
      </c>
      <c r="CJ600" s="36">
        <f t="shared" si="1434"/>
        <v>0</v>
      </c>
      <c r="CK600" s="36">
        <f t="shared" si="1435"/>
        <v>0</v>
      </c>
      <c r="CL600" s="36">
        <f t="shared" si="1436"/>
        <v>1.7883220545031445E-4</v>
      </c>
      <c r="CM600" s="36">
        <f t="shared" si="1437"/>
        <v>1.6535633763227562E-2</v>
      </c>
      <c r="CN600" s="36">
        <f t="shared" ca="1" si="1438"/>
        <v>0.85271284270023262</v>
      </c>
      <c r="CO600" s="20">
        <f t="shared" si="1439"/>
        <v>120000</v>
      </c>
      <c r="CP600" s="20">
        <f t="shared" si="1440"/>
        <v>2</v>
      </c>
      <c r="CQ600" s="64">
        <f t="shared" si="1441"/>
        <v>9.4897016789999997E-2</v>
      </c>
      <c r="CR600" s="64">
        <f t="shared" si="1442"/>
        <v>0.42703657555499996</v>
      </c>
      <c r="CS600" s="36">
        <f t="shared" si="1443"/>
        <v>0.61737415986876332</v>
      </c>
      <c r="CT600" s="36">
        <f t="shared" si="1444"/>
        <v>0.51494913716647117</v>
      </c>
      <c r="CU600" s="36">
        <f t="shared" si="1445"/>
        <v>6.772298718905073E-3</v>
      </c>
      <c r="CV600" s="36">
        <f t="shared" si="1505"/>
        <v>0.52172143588537623</v>
      </c>
      <c r="CW600" s="36">
        <f t="shared" si="1446"/>
        <v>0</v>
      </c>
      <c r="CX600" s="36">
        <f t="shared" si="1447"/>
        <v>0</v>
      </c>
      <c r="CY600" s="36">
        <f t="shared" si="1448"/>
        <v>0</v>
      </c>
      <c r="CZ600" s="36">
        <f t="shared" si="1506"/>
        <v>0</v>
      </c>
      <c r="DA600" s="64">
        <f t="shared" si="1449"/>
        <v>8.624022955104671E-3</v>
      </c>
      <c r="DB600" s="70">
        <f t="shared" si="1507"/>
        <v>0.99144971489987155</v>
      </c>
      <c r="DC600" s="70">
        <f>PRODUCT($DB$8:DB600)</f>
        <v>3.4691556472429071E-3</v>
      </c>
      <c r="DD600" s="36">
        <f t="shared" si="1450"/>
        <v>0.21494944018905074</v>
      </c>
      <c r="DE600" s="36">
        <f t="shared" si="1451"/>
        <v>16.139014378836251</v>
      </c>
      <c r="DF600" s="36">
        <f t="shared" si="1452"/>
        <v>0.15768699557502644</v>
      </c>
      <c r="DG600" s="36">
        <f t="shared" si="1453"/>
        <v>6.8128018617186082E-3</v>
      </c>
      <c r="DH600" s="36">
        <f t="shared" ca="1" si="1454"/>
        <v>1.25966921789518E-19</v>
      </c>
      <c r="DI600" s="36">
        <f t="shared" si="1455"/>
        <v>0.23294978439348873</v>
      </c>
      <c r="DJ600" s="36">
        <f t="shared" ca="1" si="1456"/>
        <v>16.307888916753996</v>
      </c>
      <c r="DK600" s="36">
        <f t="shared" si="1457"/>
        <v>0</v>
      </c>
      <c r="DL600" s="36">
        <f t="shared" si="1458"/>
        <v>0</v>
      </c>
      <c r="DM600" s="36">
        <f t="shared" ca="1" si="1459"/>
        <v>16.307888916753996</v>
      </c>
      <c r="DN600" s="36">
        <f t="shared" ca="1" si="1508"/>
        <v>16.307888916758603</v>
      </c>
      <c r="DO600" s="64" cm="1">
        <f t="array" ref="DO600">IFERROR(INDEX(Tbl_FwdNom,$B600,MATCH(LIDt,Tbl_FwdNom_Cols,0)),0)</f>
        <v>8.2336431280000006</v>
      </c>
      <c r="DP600" s="64">
        <f t="shared" ca="1" si="1509"/>
        <v>8.1719823599999994</v>
      </c>
      <c r="DQ600" s="64">
        <f t="shared" ca="1" si="1460"/>
        <v>6.5674889809961279E-3</v>
      </c>
      <c r="DR600" s="70">
        <f t="shared" ca="1" si="1461"/>
        <v>0.9934753615103894</v>
      </c>
      <c r="DS600" s="70">
        <f ca="1">PRODUCT($DR$8:DR600)</f>
        <v>8.071991539911649E-3</v>
      </c>
      <c r="DT600" s="36">
        <f t="shared" ca="1" si="1462"/>
        <v>16.623847930989498</v>
      </c>
      <c r="DU600" s="36">
        <f t="shared" ca="1" si="1463"/>
        <v>0.16174373795209798</v>
      </c>
      <c r="DV600" s="36">
        <f t="shared" ca="1" si="1464"/>
        <v>7.01718142493391E-3</v>
      </c>
      <c r="DW600" s="36">
        <f t="shared" ca="1" si="1465"/>
        <v>1.2793804828930051E-19</v>
      </c>
      <c r="DX600" s="36">
        <f t="shared" ca="1" si="1466"/>
        <v>0.22030959853662685</v>
      </c>
      <c r="DY600" s="36">
        <f t="shared" ca="1" si="1467"/>
        <v>2.4505955300792933E-3</v>
      </c>
      <c r="DZ600" s="36">
        <f t="shared" ca="1" si="1468"/>
        <v>0.23616549953872315</v>
      </c>
      <c r="EA600" s="36">
        <f t="shared" ca="1" si="1469"/>
        <v>0</v>
      </c>
      <c r="EB600" s="36">
        <f t="shared" ca="1" si="1470"/>
        <v>16.796880984048837</v>
      </c>
      <c r="EC600" s="36">
        <f t="shared" ca="1" si="1471"/>
        <v>0</v>
      </c>
      <c r="ED600" s="36">
        <f t="shared" ca="1" si="1472"/>
        <v>0</v>
      </c>
      <c r="EE600" s="36">
        <f t="shared" ca="1" si="1510"/>
        <v>0</v>
      </c>
      <c r="EF600" s="36">
        <f t="shared" ca="1" si="1473"/>
        <v>16.796880984048837</v>
      </c>
      <c r="EG600" s="64"/>
      <c r="EH600" s="64"/>
      <c r="EI600" s="64"/>
      <c r="EJ600" s="70"/>
      <c r="EK600" s="70"/>
      <c r="EL600" s="70"/>
      <c r="EM600" s="70"/>
      <c r="EN600" s="70"/>
      <c r="EO600" s="36">
        <f t="shared" ca="1" si="1474"/>
        <v>0.14672803753309999</v>
      </c>
      <c r="EP600" s="36">
        <f t="shared" ca="1" si="1475"/>
        <v>0</v>
      </c>
      <c r="EQ600" s="36">
        <f t="shared" si="1476"/>
        <v>0.43498216017179114</v>
      </c>
      <c r="ER600" s="36">
        <f t="shared" si="1477"/>
        <v>1.2884692798308249E-3</v>
      </c>
      <c r="ES600" s="36">
        <f t="shared" si="1478"/>
        <v>-1.1766697769996959E-3</v>
      </c>
      <c r="ET600" s="36">
        <f t="shared" ca="1" si="1479"/>
        <v>0</v>
      </c>
      <c r="EU600" s="36">
        <f t="shared" ca="1" si="1511"/>
        <v>1.2884692798308249E-3</v>
      </c>
      <c r="EV600" s="36">
        <f t="shared" si="1480"/>
        <v>3.84532072696607E-3</v>
      </c>
      <c r="EW600" s="36">
        <f t="shared" si="1481"/>
        <v>0.56859467597088476</v>
      </c>
      <c r="EX600" s="36">
        <f t="shared" ca="1" si="1512"/>
        <v>1.0087106261494729</v>
      </c>
      <c r="EY600" s="36">
        <f t="shared" si="1482"/>
        <v>0</v>
      </c>
      <c r="EZ600" s="36">
        <f t="shared" si="1483"/>
        <v>0</v>
      </c>
      <c r="FA600" s="36">
        <f t="shared" si="1484"/>
        <v>0</v>
      </c>
      <c r="FB600" s="36">
        <f t="shared" si="1485"/>
        <v>0</v>
      </c>
      <c r="FC600" s="36">
        <f t="shared" si="1513"/>
        <v>0</v>
      </c>
      <c r="FD600" s="36">
        <f t="shared" si="1486"/>
        <v>0</v>
      </c>
      <c r="FE600" s="36">
        <f t="shared" si="1487"/>
        <v>0</v>
      </c>
      <c r="FF600" s="36">
        <f t="shared" si="1514"/>
        <v>0</v>
      </c>
      <c r="FG600" s="36">
        <f t="shared" ca="1" si="1488"/>
        <v>1.0087106261494729</v>
      </c>
      <c r="FH600" s="36">
        <f t="shared" ca="1" si="1489"/>
        <v>8.6991435949710597E-3</v>
      </c>
      <c r="FI600" s="36">
        <f t="shared" ca="1" si="1490"/>
        <v>-6.2156163299898169E-2</v>
      </c>
      <c r="FJ600" s="36">
        <f t="shared" ca="1" si="1491"/>
        <v>0.98366632493033312</v>
      </c>
      <c r="FK600" s="36">
        <f t="shared" si="1492"/>
        <v>0</v>
      </c>
      <c r="FL600" s="36">
        <f t="shared" si="1493"/>
        <v>0</v>
      </c>
      <c r="FM600" s="36">
        <f t="shared" ca="1" si="1494"/>
        <v>0</v>
      </c>
      <c r="FN600" s="36">
        <f t="shared" ca="1" si="1516"/>
        <v>0.98366632493033312</v>
      </c>
    </row>
    <row r="601" spans="2:170" x14ac:dyDescent="0.25">
      <c r="B601" s="2">
        <v>593</v>
      </c>
      <c r="C601" s="2">
        <f t="shared" si="1370"/>
        <v>50</v>
      </c>
      <c r="D601" s="2">
        <f t="shared" si="1367"/>
        <v>617</v>
      </c>
      <c r="E601" s="2">
        <f t="shared" ref="E601:E664" si="1517">IF(D601&lt;=0,0,ROUNDUP(D601/12,0))</f>
        <v>52</v>
      </c>
      <c r="F601" s="189">
        <f t="shared" si="1369"/>
        <v>63766</v>
      </c>
      <c r="G601" s="2">
        <f t="shared" si="1368"/>
        <v>7</v>
      </c>
      <c r="H601" s="187">
        <f t="shared" si="1371"/>
        <v>84</v>
      </c>
      <c r="I601" s="186">
        <f t="shared" ref="I601:I664" si="1518">ROUNDDOWN(H601,0)</f>
        <v>84</v>
      </c>
      <c r="J601" s="2">
        <f t="shared" si="1372"/>
        <v>0</v>
      </c>
      <c r="K601" s="2">
        <f t="shared" si="1373"/>
        <v>1</v>
      </c>
      <c r="L601">
        <f t="shared" si="1374"/>
        <v>2</v>
      </c>
      <c r="M601" s="190">
        <f t="shared" si="1495"/>
        <v>9.5796918270000017E-2</v>
      </c>
      <c r="N601">
        <f t="shared" si="1375"/>
        <v>1</v>
      </c>
      <c r="O601">
        <f t="shared" si="1376"/>
        <v>100</v>
      </c>
      <c r="P601" s="58">
        <f t="shared" si="1377"/>
        <v>0.43108613221500008</v>
      </c>
      <c r="Q601" s="106">
        <f t="shared" si="1378"/>
        <v>0.43108613221500008</v>
      </c>
      <c r="R601" s="59">
        <f t="shared" si="1379"/>
        <v>0.43108613221500008</v>
      </c>
      <c r="S601" s="32">
        <f t="shared" si="1496"/>
        <v>4.5914687965510681E-2</v>
      </c>
      <c r="T601">
        <f t="shared" si="1380"/>
        <v>1</v>
      </c>
      <c r="U601" s="32">
        <f t="shared" si="1497"/>
        <v>1.3672571699999999E-3</v>
      </c>
      <c r="V601">
        <f t="shared" si="1381"/>
        <v>1</v>
      </c>
      <c r="W601">
        <f t="shared" si="1382"/>
        <v>100</v>
      </c>
      <c r="X601" s="58">
        <f t="shared" si="1383"/>
        <v>6.152657265E-3</v>
      </c>
      <c r="Y601" s="58">
        <f t="shared" si="1384"/>
        <v>6.152657265E-3</v>
      </c>
      <c r="Z601" s="32">
        <f t="shared" si="1385"/>
        <v>6.152657265E-3</v>
      </c>
      <c r="AA601" s="32">
        <f t="shared" si="1386"/>
        <v>5.1417300584866155E-4</v>
      </c>
      <c r="AB601" s="59">
        <f t="shared" si="1387"/>
        <v>4.9056245199999996E-3</v>
      </c>
      <c r="AC601" s="59">
        <f t="shared" si="1388"/>
        <v>4.9056245199999996E-3</v>
      </c>
      <c r="AD601">
        <f t="shared" si="1389"/>
        <v>1</v>
      </c>
      <c r="AE601" s="59">
        <f t="shared" si="1390"/>
        <v>4.9056245199999996E-3</v>
      </c>
      <c r="AF601" s="59">
        <f t="shared" si="1391"/>
        <v>4.1758461800000006E-3</v>
      </c>
      <c r="AG601" s="59">
        <f t="shared" si="1392"/>
        <v>4.1758461800000006E-3</v>
      </c>
      <c r="AH601">
        <f t="shared" si="1393"/>
        <v>1</v>
      </c>
      <c r="AI601" s="59">
        <f t="shared" si="1394"/>
        <v>4.1758461800000006E-3</v>
      </c>
      <c r="AJ601" s="59">
        <f t="shared" si="1395"/>
        <v>0</v>
      </c>
      <c r="AK601" s="59">
        <f t="shared" si="1396"/>
        <v>0</v>
      </c>
      <c r="AL601" s="59">
        <f t="shared" si="1397"/>
        <v>0</v>
      </c>
      <c r="AM601" s="12">
        <f t="shared" si="1498"/>
        <v>1.080667883601866E-4</v>
      </c>
      <c r="AN601" s="12">
        <f t="shared" si="1499"/>
        <v>0</v>
      </c>
      <c r="AO601" s="66">
        <f t="shared" si="1398"/>
        <v>4.9618528669928495E-6</v>
      </c>
      <c r="AP601" s="66">
        <f t="shared" si="1399"/>
        <v>5.5565025403568291E-8</v>
      </c>
      <c r="AQ601" s="59">
        <f t="shared" si="1400"/>
        <v>5.3013508677738187E-7</v>
      </c>
      <c r="AR601" s="59">
        <f t="shared" si="1401"/>
        <v>4.5127028535875373E-7</v>
      </c>
      <c r="AS601" s="59">
        <f t="shared" si="1402"/>
        <v>0</v>
      </c>
      <c r="AT601" s="12">
        <f t="shared" si="1403"/>
        <v>1.0206796509565405E-4</v>
      </c>
      <c r="AU601" s="59">
        <f t="shared" si="1500"/>
        <v>6.1409888675936775E-21</v>
      </c>
      <c r="AV601" s="59">
        <f t="shared" si="1501"/>
        <v>0</v>
      </c>
      <c r="AW601" s="70">
        <f t="shared" si="1404"/>
        <v>0</v>
      </c>
      <c r="AX601" s="20">
        <f t="shared" si="1405"/>
        <v>200000</v>
      </c>
      <c r="AY601" s="20">
        <f t="shared" si="1406"/>
        <v>0</v>
      </c>
      <c r="AZ601" s="20">
        <f t="shared" si="1407"/>
        <v>0</v>
      </c>
      <c r="BA601" s="20">
        <f t="shared" si="1408"/>
        <v>200000</v>
      </c>
      <c r="BB601" s="36">
        <f t="shared" si="1409"/>
        <v>1</v>
      </c>
      <c r="BC601" s="36">
        <f t="shared" si="1410"/>
        <v>0</v>
      </c>
      <c r="BD601" s="80">
        <f t="shared" si="1411"/>
        <v>0.99237057339856993</v>
      </c>
      <c r="BE601" s="36">
        <f t="shared" si="1412"/>
        <v>0</v>
      </c>
      <c r="BF601" s="36">
        <f t="shared" si="1413"/>
        <v>0</v>
      </c>
      <c r="BG601" s="36">
        <f t="shared" si="1414"/>
        <v>0.99237057339856993</v>
      </c>
      <c r="BH601" s="36">
        <f t="shared" si="1415"/>
        <v>1.1113005080713658E-2</v>
      </c>
      <c r="BI601" s="36">
        <f t="shared" si="1416"/>
        <v>0</v>
      </c>
      <c r="BJ601" s="36">
        <f t="shared" si="1417"/>
        <v>0</v>
      </c>
      <c r="BK601" s="36">
        <f t="shared" si="1418"/>
        <v>1.1113005080713658E-2</v>
      </c>
      <c r="BL601" s="68">
        <f ca="1">IF(OR(AT601=0,E601&gt;ProjTerm),0,VLOOKUP(D601,'Life Events'!$AE$5:$AI$1206,5,FALSE))</f>
        <v>9.9201566847033953E-19</v>
      </c>
      <c r="BM601" s="93">
        <f t="shared" ca="1" si="1419"/>
        <v>9.9201566847033953E-19</v>
      </c>
      <c r="BN601" s="93">
        <f t="shared" ca="1" si="1420"/>
        <v>1.0125302062377254E-22</v>
      </c>
      <c r="BO601" s="36">
        <f t="shared" ca="1" si="1421"/>
        <v>1.5421588647173804E-20</v>
      </c>
      <c r="BP601" s="36">
        <f t="shared" si="1422"/>
        <v>4.1950420729941674E-4</v>
      </c>
      <c r="BQ601" s="36">
        <f t="shared" si="1423"/>
        <v>98.401835108995726</v>
      </c>
      <c r="BR601" s="36">
        <f t="shared" si="1424"/>
        <v>154.78110000000001</v>
      </c>
      <c r="BS601" s="36">
        <f t="shared" si="1425"/>
        <v>152.30744280188981</v>
      </c>
      <c r="BT601" s="36">
        <f t="shared" si="1426"/>
        <v>1.5545710755711614E-2</v>
      </c>
      <c r="BU601" s="70" cm="1">
        <f t="array" ref="BU601">IF(AND(ActInt=1,$J601=0),INDEX(Tbl_FwdNom,$B601-IVP,MATCH(ValnDt,Tbl_FwdNom_Cols)),INDEX(Tbl_FwdNom,$B601,MATCH(StartDt,Tbl_FwdNom_Cols)))</f>
        <v>10.848063914000001</v>
      </c>
      <c r="BV601" s="70" cm="1">
        <f t="array" ref="BV601">INDEX(Tbl_FwdReal,$B601,MATCH(StartDt,Tbl_FwdReal_Cols))</f>
        <v>4.0491532509999999</v>
      </c>
      <c r="BW601" s="70" cm="1">
        <f t="array" ref="BW601">IF(RunType&lt;&gt;"OPN",INDEX(Tbl_FwdReal,$B601,MATCH(ValnDt,Tbl_FwdReal_Cols)),IF(AND($J601=0,ActInt=1),INDEX(Tbl_FwdReal,$B601-IVP,MATCH(ValnDt,Tbl_FwdReal_Cols)),-999))*$K601</f>
        <v>4.0491532509999999</v>
      </c>
      <c r="BX601" s="70">
        <f t="shared" si="1427"/>
        <v>4.0491532509999997E-2</v>
      </c>
      <c r="BY601" s="70">
        <f t="shared" si="1502"/>
        <v>6.5343257975380542E-2</v>
      </c>
      <c r="BZ601" s="64">
        <f t="shared" si="1515"/>
        <v>5.2886906093976283E-3</v>
      </c>
      <c r="CA601" s="70" cm="1">
        <f t="array" ref="CA601">IF($J601=1,CA600*(1+INDEX(Tbl_CPI,$B601,MATCH(IF(RunType="OPN",StartDt,ValnDt),Tbl_CPI_Cols))),0)</f>
        <v>0</v>
      </c>
      <c r="CB601" s="70">
        <f t="shared" si="1503"/>
        <v>28.782505600729564</v>
      </c>
      <c r="CC601" s="70">
        <f t="shared" si="1504"/>
        <v>28.032820468846079</v>
      </c>
      <c r="CD601" s="36">
        <f t="shared" si="1428"/>
        <v>144.18302356721239</v>
      </c>
      <c r="CE601" s="36">
        <f t="shared" si="1429"/>
        <v>1.5763820329995593</v>
      </c>
      <c r="CF601" s="36">
        <f t="shared" si="1430"/>
        <v>0</v>
      </c>
      <c r="CG601" s="36">
        <f t="shared" si="1431"/>
        <v>1.5751750836504701E-2</v>
      </c>
      <c r="CH601" s="36">
        <f t="shared" si="1432"/>
        <v>1.5581396292969738E-2</v>
      </c>
      <c r="CI601" s="36">
        <f t="shared" si="1433"/>
        <v>0</v>
      </c>
      <c r="CJ601" s="36">
        <f t="shared" si="1434"/>
        <v>0</v>
      </c>
      <c r="CK601" s="36">
        <f t="shared" si="1435"/>
        <v>0</v>
      </c>
      <c r="CL601" s="36">
        <f t="shared" si="1436"/>
        <v>1.7035454353496406E-4</v>
      </c>
      <c r="CM601" s="36">
        <f t="shared" si="1437"/>
        <v>1.5751750836504701E-2</v>
      </c>
      <c r="CN601" s="36">
        <f t="shared" ca="1" si="1438"/>
        <v>0.98751836351627253</v>
      </c>
      <c r="CO601" s="20">
        <f t="shared" si="1439"/>
        <v>120000</v>
      </c>
      <c r="CP601" s="20">
        <f t="shared" si="1440"/>
        <v>2</v>
      </c>
      <c r="CQ601" s="64">
        <f t="shared" si="1441"/>
        <v>0.11023845582</v>
      </c>
      <c r="CR601" s="64">
        <f t="shared" si="1442"/>
        <v>0.49607305119</v>
      </c>
      <c r="CS601" s="36">
        <f t="shared" si="1443"/>
        <v>0.71985633575281038</v>
      </c>
      <c r="CT601" s="36">
        <f t="shared" si="1444"/>
        <v>0.59542234403914196</v>
      </c>
      <c r="CU601" s="36">
        <f t="shared" si="1445"/>
        <v>6.6678030484281954E-3</v>
      </c>
      <c r="CV601" s="36">
        <f t="shared" si="1505"/>
        <v>0.60209014708757014</v>
      </c>
      <c r="CW601" s="36">
        <f t="shared" si="1446"/>
        <v>0</v>
      </c>
      <c r="CX601" s="36">
        <f t="shared" si="1447"/>
        <v>0</v>
      </c>
      <c r="CY601" s="36">
        <f t="shared" si="1448"/>
        <v>0</v>
      </c>
      <c r="CZ601" s="36">
        <f t="shared" si="1506"/>
        <v>0</v>
      </c>
      <c r="DA601" s="64">
        <f t="shared" si="1449"/>
        <v>8.6194591224031392E-3</v>
      </c>
      <c r="DB601" s="70">
        <f t="shared" si="1507"/>
        <v>0.99145420104238036</v>
      </c>
      <c r="DC601" s="70">
        <f>PRODUCT($DB$8:DB601)</f>
        <v>3.4395089405288783E-3</v>
      </c>
      <c r="DD601" s="36">
        <f t="shared" si="1450"/>
        <v>0.20125647734643207</v>
      </c>
      <c r="DE601" s="36">
        <f t="shared" si="1451"/>
        <v>15.285753380151936</v>
      </c>
      <c r="DF601" s="36">
        <f t="shared" si="1452"/>
        <v>0.14793316710680629</v>
      </c>
      <c r="DG601" s="36">
        <f t="shared" si="1453"/>
        <v>6.4520203215753073E-3</v>
      </c>
      <c r="DH601" s="36">
        <f t="shared" ca="1" si="1454"/>
        <v>1.116310998754839E-19</v>
      </c>
      <c r="DI601" s="36">
        <f t="shared" si="1455"/>
        <v>0.21907016312869479</v>
      </c>
      <c r="DJ601" s="36">
        <f t="shared" ca="1" si="1456"/>
        <v>15.445048212719431</v>
      </c>
      <c r="DK601" s="36">
        <f t="shared" si="1457"/>
        <v>0</v>
      </c>
      <c r="DL601" s="36">
        <f t="shared" si="1458"/>
        <v>0</v>
      </c>
      <c r="DM601" s="36">
        <f t="shared" ca="1" si="1459"/>
        <v>15.445048212719431</v>
      </c>
      <c r="DN601" s="36">
        <f t="shared" ca="1" si="1508"/>
        <v>15.445048212724039</v>
      </c>
      <c r="DO601" s="64" cm="1">
        <f t="array" ref="DO601">IFERROR(INDEX(Tbl_FwdNom,$B601,MATCH(LIDt,Tbl_FwdNom_Cols,0)),0)</f>
        <v>8.2319298550000006</v>
      </c>
      <c r="DP601" s="64">
        <f t="shared" ca="1" si="1509"/>
        <v>8.1702700620000002</v>
      </c>
      <c r="DQ601" s="64">
        <f t="shared" ca="1" si="1460"/>
        <v>6.5661611910843298E-3</v>
      </c>
      <c r="DR601" s="70">
        <f t="shared" ca="1" si="1461"/>
        <v>0.99347667203185686</v>
      </c>
      <c r="DS601" s="70">
        <f ca="1">PRODUCT($DR$8:DR601)</f>
        <v>8.0193352917407278E-3</v>
      </c>
      <c r="DT601" s="36">
        <f t="shared" ca="1" si="1462"/>
        <v>15.74063222272188</v>
      </c>
      <c r="DU601" s="36">
        <f t="shared" ca="1" si="1463"/>
        <v>0.15169276832642631</v>
      </c>
      <c r="DV601" s="36">
        <f t="shared" ca="1" si="1464"/>
        <v>6.6437531619776922E-3</v>
      </c>
      <c r="DW601" s="36">
        <f t="shared" ca="1" si="1465"/>
        <v>1.13356521489667E-19</v>
      </c>
      <c r="DX601" s="36">
        <f t="shared" ca="1" si="1466"/>
        <v>0.20621047611684978</v>
      </c>
      <c r="DY601" s="36">
        <f t="shared" ca="1" si="1467"/>
        <v>2.2952134164164963E-3</v>
      </c>
      <c r="DZ601" s="36">
        <f t="shared" ca="1" si="1468"/>
        <v>0.22203249402385583</v>
      </c>
      <c r="EA601" s="36">
        <f t="shared" ca="1" si="1469"/>
        <v>0</v>
      </c>
      <c r="EB601" s="36">
        <f t="shared" ca="1" si="1470"/>
        <v>15.903798469209752</v>
      </c>
      <c r="EC601" s="36">
        <f t="shared" ca="1" si="1471"/>
        <v>0</v>
      </c>
      <c r="ED601" s="36">
        <f t="shared" ca="1" si="1472"/>
        <v>0</v>
      </c>
      <c r="EE601" s="36">
        <f t="shared" ca="1" si="1510"/>
        <v>0</v>
      </c>
      <c r="EF601" s="36">
        <f t="shared" ca="1" si="1473"/>
        <v>15.903798469209752</v>
      </c>
      <c r="EG601" s="64"/>
      <c r="EH601" s="64"/>
      <c r="EI601" s="64"/>
      <c r="EJ601" s="70"/>
      <c r="EK601" s="70"/>
      <c r="EL601" s="70"/>
      <c r="EM601" s="70"/>
      <c r="EN601" s="70"/>
      <c r="EO601" s="36">
        <f t="shared" ca="1" si="1474"/>
        <v>0.14042941031821074</v>
      </c>
      <c r="EP601" s="36">
        <f t="shared" ca="1" si="1475"/>
        <v>0</v>
      </c>
      <c r="EQ601" s="36">
        <f t="shared" si="1476"/>
        <v>0.41194706582045609</v>
      </c>
      <c r="ER601" s="36">
        <f t="shared" si="1477"/>
        <v>1.2063896895929444E-3</v>
      </c>
      <c r="ES601" s="36">
        <f t="shared" si="1478"/>
        <v>-1.1017121705955181E-3</v>
      </c>
      <c r="ET601" s="36">
        <f t="shared" ca="1" si="1479"/>
        <v>0</v>
      </c>
      <c r="EU601" s="36">
        <f t="shared" ca="1" si="1511"/>
        <v>1.2063896895929444E-3</v>
      </c>
      <c r="EV601" s="36">
        <f t="shared" si="1480"/>
        <v>3.6162087083784151E-3</v>
      </c>
      <c r="EW601" s="36">
        <f t="shared" si="1481"/>
        <v>0.53848394222611839</v>
      </c>
      <c r="EX601" s="36">
        <f t="shared" ca="1" si="1512"/>
        <v>0.95525360644454582</v>
      </c>
      <c r="EY601" s="36">
        <f t="shared" si="1482"/>
        <v>0</v>
      </c>
      <c r="EZ601" s="36">
        <f t="shared" si="1483"/>
        <v>0</v>
      </c>
      <c r="FA601" s="36">
        <f t="shared" si="1484"/>
        <v>0</v>
      </c>
      <c r="FB601" s="36">
        <f t="shared" si="1485"/>
        <v>0</v>
      </c>
      <c r="FC601" s="36">
        <f t="shared" si="1513"/>
        <v>0</v>
      </c>
      <c r="FD601" s="36">
        <f t="shared" si="1486"/>
        <v>0</v>
      </c>
      <c r="FE601" s="36">
        <f t="shared" si="1487"/>
        <v>0</v>
      </c>
      <c r="FF601" s="36">
        <f t="shared" si="1514"/>
        <v>0</v>
      </c>
      <c r="FG601" s="36">
        <f t="shared" ca="1" si="1488"/>
        <v>0.95525360644454582</v>
      </c>
      <c r="FH601" s="36">
        <f t="shared" ca="1" si="1489"/>
        <v>8.2337694122769384E-3</v>
      </c>
      <c r="FI601" s="36">
        <f t="shared" ca="1" si="1490"/>
        <v>-5.8705864497492044E-2</v>
      </c>
      <c r="FJ601" s="36">
        <f t="shared" ca="1" si="1491"/>
        <v>0.93141937208057524</v>
      </c>
      <c r="FK601" s="36">
        <f t="shared" si="1492"/>
        <v>0</v>
      </c>
      <c r="FL601" s="36">
        <f t="shared" si="1493"/>
        <v>0</v>
      </c>
      <c r="FM601" s="36">
        <f t="shared" ca="1" si="1494"/>
        <v>0</v>
      </c>
      <c r="FN601" s="36">
        <f t="shared" ca="1" si="1516"/>
        <v>0.93141937208057524</v>
      </c>
    </row>
    <row r="602" spans="2:170" x14ac:dyDescent="0.25">
      <c r="B602" s="2">
        <v>594</v>
      </c>
      <c r="C602" s="2">
        <f t="shared" si="1370"/>
        <v>50</v>
      </c>
      <c r="D602" s="2">
        <f t="shared" ref="D602:D665" si="1519">D601+1</f>
        <v>618</v>
      </c>
      <c r="E602" s="2">
        <f t="shared" si="1517"/>
        <v>52</v>
      </c>
      <c r="F602" s="189">
        <f t="shared" si="1369"/>
        <v>63797</v>
      </c>
      <c r="G602" s="2">
        <f t="shared" si="1368"/>
        <v>8</v>
      </c>
      <c r="H602" s="187">
        <f t="shared" si="1371"/>
        <v>84.083333333333343</v>
      </c>
      <c r="I602" s="186">
        <f t="shared" si="1518"/>
        <v>84</v>
      </c>
      <c r="J602" s="2">
        <f t="shared" si="1372"/>
        <v>0</v>
      </c>
      <c r="K602" s="2">
        <f t="shared" si="1373"/>
        <v>1</v>
      </c>
      <c r="L602">
        <f t="shared" si="1374"/>
        <v>2</v>
      </c>
      <c r="M602" s="190">
        <f t="shared" si="1495"/>
        <v>9.5796918270000017E-2</v>
      </c>
      <c r="N602">
        <f t="shared" si="1375"/>
        <v>1</v>
      </c>
      <c r="O602">
        <f t="shared" si="1376"/>
        <v>100</v>
      </c>
      <c r="P602" s="58">
        <f t="shared" si="1377"/>
        <v>0.43108613221500008</v>
      </c>
      <c r="Q602" s="106">
        <f t="shared" si="1378"/>
        <v>0.43108613221500008</v>
      </c>
      <c r="R602" s="59">
        <f t="shared" si="1379"/>
        <v>0.43108613221500008</v>
      </c>
      <c r="S602" s="32">
        <f t="shared" si="1496"/>
        <v>4.5914687965510681E-2</v>
      </c>
      <c r="T602">
        <f t="shared" si="1380"/>
        <v>1</v>
      </c>
      <c r="U602" s="32">
        <f t="shared" si="1497"/>
        <v>1.3672571699999999E-3</v>
      </c>
      <c r="V602">
        <f t="shared" si="1381"/>
        <v>1</v>
      </c>
      <c r="W602">
        <f t="shared" si="1382"/>
        <v>100</v>
      </c>
      <c r="X602" s="58">
        <f t="shared" si="1383"/>
        <v>6.152657265E-3</v>
      </c>
      <c r="Y602" s="58">
        <f t="shared" si="1384"/>
        <v>6.152657265E-3</v>
      </c>
      <c r="Z602" s="32">
        <f t="shared" si="1385"/>
        <v>6.152657265E-3</v>
      </c>
      <c r="AA602" s="32">
        <f t="shared" si="1386"/>
        <v>5.1417300584866155E-4</v>
      </c>
      <c r="AB602" s="59">
        <f t="shared" si="1387"/>
        <v>4.9056245199999996E-3</v>
      </c>
      <c r="AC602" s="59">
        <f t="shared" si="1388"/>
        <v>4.9056245199999996E-3</v>
      </c>
      <c r="AD602">
        <f t="shared" si="1389"/>
        <v>1</v>
      </c>
      <c r="AE602" s="59">
        <f t="shared" si="1390"/>
        <v>4.9056245199999996E-3</v>
      </c>
      <c r="AF602" s="59">
        <f t="shared" si="1391"/>
        <v>4.1758461800000006E-3</v>
      </c>
      <c r="AG602" s="59">
        <f t="shared" si="1392"/>
        <v>4.1758461800000006E-3</v>
      </c>
      <c r="AH602">
        <f t="shared" si="1393"/>
        <v>1</v>
      </c>
      <c r="AI602" s="59">
        <f t="shared" si="1394"/>
        <v>4.1758461800000006E-3</v>
      </c>
      <c r="AJ602" s="59">
        <f t="shared" si="1395"/>
        <v>0</v>
      </c>
      <c r="AK602" s="59">
        <f t="shared" si="1396"/>
        <v>0</v>
      </c>
      <c r="AL602" s="59">
        <f t="shared" si="1397"/>
        <v>0</v>
      </c>
      <c r="AM602" s="12">
        <f t="shared" si="1498"/>
        <v>1.0206796509565405E-4</v>
      </c>
      <c r="AN602" s="12">
        <f t="shared" si="1499"/>
        <v>0</v>
      </c>
      <c r="AO602" s="66">
        <f t="shared" si="1398"/>
        <v>4.6864187686415911E-6</v>
      </c>
      <c r="AP602" s="66">
        <f t="shared" si="1399"/>
        <v>5.2480592414088713E-8</v>
      </c>
      <c r="AQ602" s="59">
        <f t="shared" si="1400"/>
        <v>5.0070711227974459E-7</v>
      </c>
      <c r="AR602" s="59">
        <f t="shared" si="1401"/>
        <v>4.2622012214506035E-7</v>
      </c>
      <c r="AS602" s="59">
        <f t="shared" si="1402"/>
        <v>0</v>
      </c>
      <c r="AT602" s="12">
        <f t="shared" si="1403"/>
        <v>9.6402138500173572E-5</v>
      </c>
      <c r="AU602" s="59">
        <f t="shared" si="1500"/>
        <v>5.2410163611359833E-21</v>
      </c>
      <c r="AV602" s="59">
        <f t="shared" si="1501"/>
        <v>0</v>
      </c>
      <c r="AW602" s="70">
        <f t="shared" si="1404"/>
        <v>0</v>
      </c>
      <c r="AX602" s="20">
        <f t="shared" si="1405"/>
        <v>200000</v>
      </c>
      <c r="AY602" s="20">
        <f t="shared" si="1406"/>
        <v>0</v>
      </c>
      <c r="AZ602" s="20">
        <f t="shared" si="1407"/>
        <v>0</v>
      </c>
      <c r="BA602" s="20">
        <f t="shared" si="1408"/>
        <v>200000</v>
      </c>
      <c r="BB602" s="36">
        <f t="shared" si="1409"/>
        <v>1</v>
      </c>
      <c r="BC602" s="36">
        <f t="shared" si="1410"/>
        <v>0</v>
      </c>
      <c r="BD602" s="80">
        <f t="shared" si="1411"/>
        <v>0.93728375372831818</v>
      </c>
      <c r="BE602" s="36">
        <f t="shared" si="1412"/>
        <v>0</v>
      </c>
      <c r="BF602" s="36">
        <f t="shared" si="1413"/>
        <v>0</v>
      </c>
      <c r="BG602" s="36">
        <f t="shared" si="1414"/>
        <v>0.93728375372831818</v>
      </c>
      <c r="BH602" s="36">
        <f t="shared" si="1415"/>
        <v>1.0496118482817743E-2</v>
      </c>
      <c r="BI602" s="36">
        <f t="shared" si="1416"/>
        <v>0</v>
      </c>
      <c r="BJ602" s="36">
        <f t="shared" si="1417"/>
        <v>0</v>
      </c>
      <c r="BK602" s="36">
        <f t="shared" si="1418"/>
        <v>1.0496118482817743E-2</v>
      </c>
      <c r="BL602" s="68">
        <f ca="1">IF(OR(AT602=0,E602&gt;ProjTerm),0,VLOOKUP(D602,'Life Events'!$AE$5:$AI$1206,5,FALSE))</f>
        <v>9.3694854969036576E-19</v>
      </c>
      <c r="BM602" s="93">
        <f t="shared" ca="1" si="1419"/>
        <v>9.3694854969036576E-19</v>
      </c>
      <c r="BN602" s="93">
        <f t="shared" ca="1" si="1420"/>
        <v>9.0323843854787403E-23</v>
      </c>
      <c r="BO602" s="36">
        <f t="shared" ca="1" si="1421"/>
        <v>1.3756993681559857E-20</v>
      </c>
      <c r="BP602" s="36">
        <f t="shared" si="1422"/>
        <v>3.9621738961469546E-4</v>
      </c>
      <c r="BQ602" s="36">
        <f t="shared" si="1423"/>
        <v>98.401835108995726</v>
      </c>
      <c r="BR602" s="36">
        <f t="shared" si="1424"/>
        <v>154.78110000000001</v>
      </c>
      <c r="BS602" s="36">
        <f t="shared" si="1425"/>
        <v>152.30744280188981</v>
      </c>
      <c r="BT602" s="36">
        <f t="shared" si="1426"/>
        <v>1.4682763195595045E-2</v>
      </c>
      <c r="BU602" s="70" cm="1">
        <f t="array" ref="BU602">IF(AND(ActInt=1,$J602=0),INDEX(Tbl_FwdNom,$B602-IVP,MATCH(ValnDt,Tbl_FwdNom_Cols)),INDEX(Tbl_FwdNom,$B602,MATCH(StartDt,Tbl_FwdNom_Cols)))</f>
        <v>10.842045264999999</v>
      </c>
      <c r="BV602" s="70" cm="1">
        <f t="array" ref="BV602">INDEX(Tbl_FwdReal,$B602,MATCH(StartDt,Tbl_FwdReal_Cols))</f>
        <v>4.0457513499999997</v>
      </c>
      <c r="BW602" s="70" cm="1">
        <f t="array" ref="BW602">IF(RunType&lt;&gt;"OPN",INDEX(Tbl_FwdReal,$B602,MATCH(ValnDt,Tbl_FwdReal_Cols)),IF(AND($J602=0,ActInt=1),INDEX(Tbl_FwdReal,$B602-IVP,MATCH(ValnDt,Tbl_FwdReal_Cols)),-999))*$K602</f>
        <v>4.0457513499999997</v>
      </c>
      <c r="BX602" s="70">
        <f t="shared" si="1427"/>
        <v>4.04575135E-2</v>
      </c>
      <c r="BY602" s="70">
        <f t="shared" si="1502"/>
        <v>6.532024447723872E-2</v>
      </c>
      <c r="BZ602" s="64">
        <f t="shared" si="1515"/>
        <v>5.2868809079780199E-3</v>
      </c>
      <c r="CA602" s="70" cm="1">
        <f t="array" ref="CA602">IF($J602=1,CA601*(1+INDEX(Tbl_CPI,$B602,MATCH(IF(RunType="OPN",StartDt,ValnDt),Tbl_CPI_Cols))),0)</f>
        <v>0</v>
      </c>
      <c r="CB602" s="70">
        <f t="shared" si="1503"/>
        <v>28.934675280073833</v>
      </c>
      <c r="CC602" s="70">
        <f t="shared" si="1504"/>
        <v>28.032820468846079</v>
      </c>
      <c r="CD602" s="36">
        <f t="shared" si="1428"/>
        <v>144.18302356721239</v>
      </c>
      <c r="CE602" s="36">
        <f t="shared" si="1429"/>
        <v>1.5763820329995593</v>
      </c>
      <c r="CF602" s="36">
        <f t="shared" si="1430"/>
        <v>0</v>
      </c>
      <c r="CG602" s="36">
        <f t="shared" si="1431"/>
        <v>1.4877365923165716E-2</v>
      </c>
      <c r="CH602" s="36">
        <f t="shared" si="1432"/>
        <v>1.47164678168441E-2</v>
      </c>
      <c r="CI602" s="36">
        <f t="shared" si="1433"/>
        <v>0</v>
      </c>
      <c r="CJ602" s="36">
        <f t="shared" si="1434"/>
        <v>0</v>
      </c>
      <c r="CK602" s="36">
        <f t="shared" si="1435"/>
        <v>0</v>
      </c>
      <c r="CL602" s="36">
        <f t="shared" si="1436"/>
        <v>1.608981063216152E-4</v>
      </c>
      <c r="CM602" s="36">
        <f t="shared" si="1437"/>
        <v>1.4877365923165716E-2</v>
      </c>
      <c r="CN602" s="36">
        <f t="shared" ca="1" si="1438"/>
        <v>0.93270089162592618</v>
      </c>
      <c r="CO602" s="20">
        <f t="shared" si="1439"/>
        <v>120000</v>
      </c>
      <c r="CP602" s="20">
        <f t="shared" si="1440"/>
        <v>2</v>
      </c>
      <c r="CQ602" s="64">
        <f t="shared" si="1441"/>
        <v>0.11023845582</v>
      </c>
      <c r="CR602" s="64">
        <f t="shared" si="1442"/>
        <v>0.49607305119</v>
      </c>
      <c r="CS602" s="36">
        <f t="shared" si="1443"/>
        <v>0.67989687179944247</v>
      </c>
      <c r="CT602" s="36">
        <f t="shared" si="1444"/>
        <v>0.56237025223699089</v>
      </c>
      <c r="CU602" s="36">
        <f t="shared" si="1445"/>
        <v>6.2976710896906459E-3</v>
      </c>
      <c r="CV602" s="36">
        <f t="shared" si="1505"/>
        <v>0.56866792332668148</v>
      </c>
      <c r="CW602" s="36">
        <f t="shared" si="1446"/>
        <v>0</v>
      </c>
      <c r="CX602" s="36">
        <f t="shared" si="1447"/>
        <v>0</v>
      </c>
      <c r="CY602" s="36">
        <f t="shared" si="1448"/>
        <v>0</v>
      </c>
      <c r="CZ602" s="36">
        <f t="shared" si="1506"/>
        <v>0</v>
      </c>
      <c r="DA602" s="64">
        <f t="shared" si="1449"/>
        <v>8.6148953097391345E-3</v>
      </c>
      <c r="DB602" s="70">
        <f t="shared" si="1507"/>
        <v>0.99145868720579067</v>
      </c>
      <c r="DC602" s="70">
        <f>PRODUCT($DB$8:DB602)</f>
        <v>3.4101310188093415E-3</v>
      </c>
      <c r="DD602" s="36">
        <f t="shared" si="1450"/>
        <v>0.18830751763358342</v>
      </c>
      <c r="DE602" s="36">
        <f t="shared" si="1451"/>
        <v>14.480154791524118</v>
      </c>
      <c r="DF602" s="36">
        <f t="shared" si="1452"/>
        <v>0.13871147737145181</v>
      </c>
      <c r="DG602" s="36">
        <f t="shared" si="1453"/>
        <v>6.1113864115672923E-3</v>
      </c>
      <c r="DH602" s="36">
        <f t="shared" ca="1" si="1454"/>
        <v>9.8835796432662373E-20</v>
      </c>
      <c r="DI602" s="36">
        <f t="shared" si="1455"/>
        <v>0.2059518967764575</v>
      </c>
      <c r="DJ602" s="36">
        <f t="shared" ca="1" si="1456"/>
        <v>14.630399261626877</v>
      </c>
      <c r="DK602" s="36">
        <f t="shared" si="1457"/>
        <v>0</v>
      </c>
      <c r="DL602" s="36">
        <f t="shared" si="1458"/>
        <v>0</v>
      </c>
      <c r="DM602" s="36">
        <f t="shared" ca="1" si="1459"/>
        <v>14.630399261626877</v>
      </c>
      <c r="DN602" s="36">
        <f t="shared" ca="1" si="1508"/>
        <v>14.630399261631487</v>
      </c>
      <c r="DO602" s="64" cm="1">
        <f t="array" ref="DO602">IFERROR(INDEX(Tbl_FwdNom,$B602,MATCH(LIDt,Tbl_FwdNom_Cols,0)),0)</f>
        <v>8.2302166079999992</v>
      </c>
      <c r="DP602" s="64">
        <f t="shared" ca="1" si="1509"/>
        <v>8.1685577919999997</v>
      </c>
      <c r="DQ602" s="64">
        <f t="shared" ca="1" si="1460"/>
        <v>6.5648334036185751E-3</v>
      </c>
      <c r="DR602" s="70">
        <f t="shared" ca="1" si="1461"/>
        <v>0.99347798255436748</v>
      </c>
      <c r="DS602" s="70">
        <f ca="1">PRODUCT($DR$8:DR602)</f>
        <v>7.9670330470656189E-3</v>
      </c>
      <c r="DT602" s="36">
        <f t="shared" ca="1" si="1462"/>
        <v>14.906683097203361</v>
      </c>
      <c r="DU602" s="36">
        <f t="shared" ca="1" si="1463"/>
        <v>0.14219248759620526</v>
      </c>
      <c r="DV602" s="36">
        <f t="shared" ca="1" si="1464"/>
        <v>6.2911509050461445E-3</v>
      </c>
      <c r="DW602" s="36">
        <f t="shared" ca="1" si="1465"/>
        <v>1.0034369448690052E-19</v>
      </c>
      <c r="DX602" s="36">
        <f t="shared" ca="1" si="1466"/>
        <v>0.19288145034304272</v>
      </c>
      <c r="DY602" s="36">
        <f t="shared" ca="1" si="1467"/>
        <v>2.1483267345364463E-3</v>
      </c>
      <c r="DZ602" s="36">
        <f t="shared" ca="1" si="1468"/>
        <v>0.20867702138096098</v>
      </c>
      <c r="EA602" s="36">
        <f t="shared" ca="1" si="1469"/>
        <v>0</v>
      </c>
      <c r="EB602" s="36">
        <f t="shared" ca="1" si="1470"/>
        <v>15.060528331666974</v>
      </c>
      <c r="EC602" s="36">
        <f t="shared" ca="1" si="1471"/>
        <v>0</v>
      </c>
      <c r="ED602" s="36">
        <f t="shared" ca="1" si="1472"/>
        <v>0</v>
      </c>
      <c r="EE602" s="36">
        <f t="shared" ca="1" si="1510"/>
        <v>0</v>
      </c>
      <c r="EF602" s="36">
        <f t="shared" ca="1" si="1473"/>
        <v>15.060528331666974</v>
      </c>
      <c r="EG602" s="64"/>
      <c r="EH602" s="64"/>
      <c r="EI602" s="64"/>
      <c r="EJ602" s="70"/>
      <c r="EK602" s="70"/>
      <c r="EL602" s="70"/>
      <c r="EM602" s="70"/>
      <c r="EN602" s="70"/>
      <c r="EO602" s="36">
        <f t="shared" ca="1" si="1474"/>
        <v>0.13292930645653867</v>
      </c>
      <c r="EP602" s="36">
        <f t="shared" ca="1" si="1475"/>
        <v>0</v>
      </c>
      <c r="EQ602" s="36">
        <f t="shared" si="1476"/>
        <v>0.3901983525875613</v>
      </c>
      <c r="ER602" s="36">
        <f t="shared" si="1477"/>
        <v>1.1287698698758128E-3</v>
      </c>
      <c r="ES602" s="36">
        <f t="shared" si="1478"/>
        <v>-1.0308273638042335E-3</v>
      </c>
      <c r="ET602" s="36">
        <f t="shared" ca="1" si="1479"/>
        <v>0</v>
      </c>
      <c r="EU602" s="36">
        <f t="shared" ca="1" si="1511"/>
        <v>1.1287698698758128E-3</v>
      </c>
      <c r="EV602" s="36">
        <f t="shared" si="1480"/>
        <v>3.3996644362407264E-3</v>
      </c>
      <c r="EW602" s="36">
        <f t="shared" si="1481"/>
        <v>0.51005472446565292</v>
      </c>
      <c r="EX602" s="36">
        <f t="shared" ca="1" si="1512"/>
        <v>0.90478151135933071</v>
      </c>
      <c r="EY602" s="36">
        <f t="shared" si="1482"/>
        <v>0</v>
      </c>
      <c r="EZ602" s="36">
        <f t="shared" si="1483"/>
        <v>0</v>
      </c>
      <c r="FA602" s="36">
        <f t="shared" si="1484"/>
        <v>0</v>
      </c>
      <c r="FB602" s="36">
        <f t="shared" si="1485"/>
        <v>0</v>
      </c>
      <c r="FC602" s="36">
        <f t="shared" si="1513"/>
        <v>0</v>
      </c>
      <c r="FD602" s="36">
        <f t="shared" si="1486"/>
        <v>0</v>
      </c>
      <c r="FE602" s="36">
        <f t="shared" si="1487"/>
        <v>0</v>
      </c>
      <c r="FF602" s="36">
        <f t="shared" si="1514"/>
        <v>0</v>
      </c>
      <c r="FG602" s="36">
        <f t="shared" ca="1" si="1488"/>
        <v>0.90478151135933071</v>
      </c>
      <c r="FH602" s="36">
        <f t="shared" ca="1" si="1489"/>
        <v>7.7945979985481837E-3</v>
      </c>
      <c r="FI602" s="36">
        <f t="shared" ca="1" si="1490"/>
        <v>-5.5447093068357357E-2</v>
      </c>
      <c r="FJ602" s="36">
        <f t="shared" ca="1" si="1491"/>
        <v>0.88208689201882984</v>
      </c>
      <c r="FK602" s="36">
        <f t="shared" si="1492"/>
        <v>0</v>
      </c>
      <c r="FL602" s="36">
        <f t="shared" si="1493"/>
        <v>0</v>
      </c>
      <c r="FM602" s="36">
        <f t="shared" ca="1" si="1494"/>
        <v>0</v>
      </c>
      <c r="FN602" s="36">
        <f t="shared" ca="1" si="1516"/>
        <v>0.88208689201882984</v>
      </c>
    </row>
    <row r="603" spans="2:170" x14ac:dyDescent="0.25">
      <c r="B603" s="2">
        <v>595</v>
      </c>
      <c r="C603" s="2">
        <f t="shared" si="1370"/>
        <v>50</v>
      </c>
      <c r="D603" s="2">
        <f t="shared" si="1519"/>
        <v>619</v>
      </c>
      <c r="E603" s="2">
        <f t="shared" si="1517"/>
        <v>52</v>
      </c>
      <c r="F603" s="189">
        <f t="shared" si="1369"/>
        <v>63827</v>
      </c>
      <c r="G603" s="2">
        <f t="shared" ref="G603:G666" si="1520">MONTH(F603)</f>
        <v>9</v>
      </c>
      <c r="H603" s="187">
        <f t="shared" si="1371"/>
        <v>84.166666666666671</v>
      </c>
      <c r="I603" s="186">
        <f t="shared" si="1518"/>
        <v>84</v>
      </c>
      <c r="J603" s="2">
        <f t="shared" si="1372"/>
        <v>0</v>
      </c>
      <c r="K603" s="2">
        <f t="shared" si="1373"/>
        <v>1</v>
      </c>
      <c r="L603">
        <f t="shared" si="1374"/>
        <v>2</v>
      </c>
      <c r="M603" s="190">
        <f t="shared" si="1495"/>
        <v>9.5796918270000017E-2</v>
      </c>
      <c r="N603">
        <f t="shared" si="1375"/>
        <v>1</v>
      </c>
      <c r="O603">
        <f t="shared" si="1376"/>
        <v>100</v>
      </c>
      <c r="P603" s="58">
        <f t="shared" si="1377"/>
        <v>0.43108613221500008</v>
      </c>
      <c r="Q603" s="106">
        <f t="shared" si="1378"/>
        <v>0.43108613221500008</v>
      </c>
      <c r="R603" s="59">
        <f t="shared" si="1379"/>
        <v>0.43108613221500008</v>
      </c>
      <c r="S603" s="32">
        <f t="shared" si="1496"/>
        <v>4.5914687965510681E-2</v>
      </c>
      <c r="T603">
        <f t="shared" si="1380"/>
        <v>1</v>
      </c>
      <c r="U603" s="32">
        <f t="shared" si="1497"/>
        <v>1.3672571699999999E-3</v>
      </c>
      <c r="V603">
        <f t="shared" si="1381"/>
        <v>1</v>
      </c>
      <c r="W603">
        <f t="shared" si="1382"/>
        <v>100</v>
      </c>
      <c r="X603" s="58">
        <f t="shared" si="1383"/>
        <v>6.152657265E-3</v>
      </c>
      <c r="Y603" s="58">
        <f t="shared" si="1384"/>
        <v>6.152657265E-3</v>
      </c>
      <c r="Z603" s="32">
        <f t="shared" si="1385"/>
        <v>6.152657265E-3</v>
      </c>
      <c r="AA603" s="32">
        <f t="shared" si="1386"/>
        <v>5.1417300584866155E-4</v>
      </c>
      <c r="AB603" s="59">
        <f t="shared" si="1387"/>
        <v>4.9056245199999996E-3</v>
      </c>
      <c r="AC603" s="59">
        <f t="shared" si="1388"/>
        <v>4.9056245199999996E-3</v>
      </c>
      <c r="AD603">
        <f t="shared" si="1389"/>
        <v>1</v>
      </c>
      <c r="AE603" s="59">
        <f t="shared" si="1390"/>
        <v>4.9056245199999996E-3</v>
      </c>
      <c r="AF603" s="59">
        <f t="shared" si="1391"/>
        <v>4.1758461800000006E-3</v>
      </c>
      <c r="AG603" s="59">
        <f t="shared" si="1392"/>
        <v>4.1758461800000006E-3</v>
      </c>
      <c r="AH603">
        <f t="shared" si="1393"/>
        <v>1</v>
      </c>
      <c r="AI603" s="59">
        <f t="shared" si="1394"/>
        <v>4.1758461800000006E-3</v>
      </c>
      <c r="AJ603" s="59">
        <f t="shared" si="1395"/>
        <v>0</v>
      </c>
      <c r="AK603" s="59">
        <f t="shared" si="1396"/>
        <v>0</v>
      </c>
      <c r="AL603" s="59">
        <f t="shared" si="1397"/>
        <v>0</v>
      </c>
      <c r="AM603" s="12">
        <f t="shared" si="1498"/>
        <v>9.6402138500173572E-5</v>
      </c>
      <c r="AN603" s="12">
        <f t="shared" si="1499"/>
        <v>0</v>
      </c>
      <c r="AO603" s="66">
        <f t="shared" si="1398"/>
        <v>4.4262741084434132E-6</v>
      </c>
      <c r="AP603" s="66">
        <f t="shared" si="1399"/>
        <v>4.9567377322873224E-8</v>
      </c>
      <c r="AQ603" s="59">
        <f t="shared" si="1400"/>
        <v>4.7291269440688747E-7</v>
      </c>
      <c r="AR603" s="59">
        <f t="shared" si="1401"/>
        <v>4.0256050179978078E-7</v>
      </c>
      <c r="AS603" s="59">
        <f t="shared" si="1402"/>
        <v>0</v>
      </c>
      <c r="AT603" s="12">
        <f t="shared" si="1403"/>
        <v>9.1050823818200619E-5</v>
      </c>
      <c r="AU603" s="59">
        <f t="shared" si="1500"/>
        <v>8.9997250645769411E-22</v>
      </c>
      <c r="AV603" s="59">
        <f t="shared" si="1501"/>
        <v>0</v>
      </c>
      <c r="AW603" s="70">
        <f t="shared" si="1404"/>
        <v>0</v>
      </c>
      <c r="AX603" s="20">
        <f t="shared" si="1405"/>
        <v>200000</v>
      </c>
      <c r="AY603" s="20">
        <f t="shared" si="1406"/>
        <v>0</v>
      </c>
      <c r="AZ603" s="20">
        <f t="shared" si="1407"/>
        <v>0</v>
      </c>
      <c r="BA603" s="20">
        <f t="shared" si="1408"/>
        <v>200000</v>
      </c>
      <c r="BB603" s="36">
        <f t="shared" si="1409"/>
        <v>1</v>
      </c>
      <c r="BC603" s="36">
        <f t="shared" si="1410"/>
        <v>0</v>
      </c>
      <c r="BD603" s="80">
        <f t="shared" si="1411"/>
        <v>0.88525482168868264</v>
      </c>
      <c r="BE603" s="36">
        <f t="shared" si="1412"/>
        <v>0</v>
      </c>
      <c r="BF603" s="36">
        <f t="shared" si="1413"/>
        <v>0</v>
      </c>
      <c r="BG603" s="36">
        <f t="shared" si="1414"/>
        <v>0.88525482168868264</v>
      </c>
      <c r="BH603" s="36">
        <f t="shared" si="1415"/>
        <v>9.9134754645746441E-3</v>
      </c>
      <c r="BI603" s="36">
        <f t="shared" si="1416"/>
        <v>0</v>
      </c>
      <c r="BJ603" s="36">
        <f t="shared" si="1417"/>
        <v>0</v>
      </c>
      <c r="BK603" s="36">
        <f t="shared" si="1418"/>
        <v>9.9134754645746441E-3</v>
      </c>
      <c r="BL603" s="68">
        <f ca="1">IF(OR(AT603=0,E603&gt;ProjTerm),0,VLOOKUP(D603,'Life Events'!$AE$5:$AI$1206,5,FALSE))</f>
        <v>8.8493822493805449E-19</v>
      </c>
      <c r="BM603" s="93">
        <f t="shared" ca="1" si="1419"/>
        <v>8.8493822493805449E-19</v>
      </c>
      <c r="BN603" s="93">
        <f t="shared" ca="1" si="1420"/>
        <v>8.0574354408825986E-23</v>
      </c>
      <c r="BO603" s="36">
        <f t="shared" ca="1" si="1421"/>
        <v>1.2272073875421461E-20</v>
      </c>
      <c r="BP603" s="36">
        <f t="shared" si="1422"/>
        <v>3.7422323090322349E-4</v>
      </c>
      <c r="BQ603" s="36">
        <f t="shared" si="1423"/>
        <v>98.401835108995726</v>
      </c>
      <c r="BR603" s="36">
        <f t="shared" si="1424"/>
        <v>154.78110000000001</v>
      </c>
      <c r="BS603" s="36">
        <f t="shared" si="1425"/>
        <v>152.30744280188981</v>
      </c>
      <c r="BT603" s="36">
        <f t="shared" si="1426"/>
        <v>1.3867718140755537E-2</v>
      </c>
      <c r="BU603" s="70" cm="1">
        <f t="array" ref="BU603">IF(AND(ActInt=1,$J603=0),INDEX(Tbl_FwdNom,$B603-IVP,MATCH(ValnDt,Tbl_FwdNom_Cols)),INDEX(Tbl_FwdNom,$B603,MATCH(StartDt,Tbl_FwdNom_Cols)))</f>
        <v>10.836026943</v>
      </c>
      <c r="BV603" s="70" cm="1">
        <f t="array" ref="BV603">INDEX(Tbl_FwdReal,$B603,MATCH(StartDt,Tbl_FwdReal_Cols))</f>
        <v>4.042349561</v>
      </c>
      <c r="BW603" s="70" cm="1">
        <f t="array" ref="BW603">IF(RunType&lt;&gt;"OPN",INDEX(Tbl_FwdReal,$B603,MATCH(ValnDt,Tbl_FwdReal_Cols)),IF(AND($J603=0,ActInt=1),INDEX(Tbl_FwdReal,$B603-IVP,MATCH(ValnDt,Tbl_FwdReal_Cols)),-999))*$K603</f>
        <v>4.042349561</v>
      </c>
      <c r="BX603" s="70">
        <f t="shared" si="1427"/>
        <v>4.0423495609999999E-2</v>
      </c>
      <c r="BY603" s="70">
        <f t="shared" si="1502"/>
        <v>6.5297231470314632E-2</v>
      </c>
      <c r="BZ603" s="64">
        <f t="shared" si="1515"/>
        <v>5.2850712093506225E-3</v>
      </c>
      <c r="CA603" s="70" cm="1">
        <f t="array" ref="CA603">IF($J603=1,CA602*(1+INDEX(Tbl_CPI,$B603,MATCH(IF(RunType="OPN",StartDt,ValnDt),Tbl_CPI_Cols))),0)</f>
        <v>0</v>
      </c>
      <c r="CB603" s="70">
        <f t="shared" si="1503"/>
        <v>29.087597099348461</v>
      </c>
      <c r="CC603" s="70">
        <f t="shared" si="1504"/>
        <v>28.032820468846079</v>
      </c>
      <c r="CD603" s="36">
        <f t="shared" si="1428"/>
        <v>144.18302356721239</v>
      </c>
      <c r="CE603" s="36">
        <f t="shared" si="1429"/>
        <v>1.5763820329995593</v>
      </c>
      <c r="CF603" s="36">
        <f t="shared" si="1430"/>
        <v>0</v>
      </c>
      <c r="CG603" s="36">
        <f t="shared" si="1431"/>
        <v>1.4051518406374608E-2</v>
      </c>
      <c r="CH603" s="36">
        <f t="shared" si="1432"/>
        <v>1.3899551807300198E-2</v>
      </c>
      <c r="CI603" s="36">
        <f t="shared" si="1433"/>
        <v>0</v>
      </c>
      <c r="CJ603" s="36">
        <f t="shared" si="1434"/>
        <v>0</v>
      </c>
      <c r="CK603" s="36">
        <f t="shared" si="1435"/>
        <v>0</v>
      </c>
      <c r="CL603" s="36">
        <f t="shared" si="1436"/>
        <v>1.5196659907440869E-4</v>
      </c>
      <c r="CM603" s="36">
        <f t="shared" si="1437"/>
        <v>1.4051518406374608E-2</v>
      </c>
      <c r="CN603" s="36">
        <f t="shared" ca="1" si="1438"/>
        <v>0.88092635578159861</v>
      </c>
      <c r="CO603" s="20">
        <f t="shared" si="1439"/>
        <v>120000</v>
      </c>
      <c r="CP603" s="20">
        <f t="shared" si="1440"/>
        <v>2</v>
      </c>
      <c r="CQ603" s="64">
        <f t="shared" si="1441"/>
        <v>0.11023845582</v>
      </c>
      <c r="CR603" s="64">
        <f t="shared" si="1442"/>
        <v>0.49607305119</v>
      </c>
      <c r="CS603" s="36">
        <f t="shared" si="1443"/>
        <v>0.64215557094353581</v>
      </c>
      <c r="CT603" s="36">
        <f t="shared" si="1444"/>
        <v>0.53115289301320956</v>
      </c>
      <c r="CU603" s="36">
        <f t="shared" si="1445"/>
        <v>5.9480852787447865E-3</v>
      </c>
      <c r="CV603" s="36">
        <f t="shared" si="1505"/>
        <v>0.53710097829195436</v>
      </c>
      <c r="CW603" s="36">
        <f t="shared" si="1446"/>
        <v>0</v>
      </c>
      <c r="CX603" s="36">
        <f t="shared" si="1447"/>
        <v>0</v>
      </c>
      <c r="CY603" s="36">
        <f t="shared" si="1448"/>
        <v>0</v>
      </c>
      <c r="CZ603" s="36">
        <f t="shared" si="1506"/>
        <v>0</v>
      </c>
      <c r="DA603" s="64">
        <f t="shared" si="1449"/>
        <v>8.6103315178842621E-3</v>
      </c>
      <c r="DB603" s="70">
        <f t="shared" si="1507"/>
        <v>0.9914631733893442</v>
      </c>
      <c r="DC603" s="70">
        <f>PRODUCT($DB$8:DB603)</f>
        <v>3.3810193215821471E-3</v>
      </c>
      <c r="DD603" s="36">
        <f t="shared" si="1450"/>
        <v>0.17606118964696285</v>
      </c>
      <c r="DE603" s="36">
        <f t="shared" si="1451"/>
        <v>13.719578903020738</v>
      </c>
      <c r="DF603" s="36">
        <f t="shared" si="1452"/>
        <v>0.12999235371238088</v>
      </c>
      <c r="DG603" s="36">
        <f t="shared" si="1453"/>
        <v>5.7897842437015564E-3</v>
      </c>
      <c r="DH603" s="36">
        <f t="shared" ca="1" si="1454"/>
        <v>8.7414731530360251E-20</v>
      </c>
      <c r="DI603" s="36">
        <f t="shared" si="1455"/>
        <v>0.19355270424625673</v>
      </c>
      <c r="DJ603" s="36">
        <f t="shared" ca="1" si="1456"/>
        <v>13.861272987088711</v>
      </c>
      <c r="DK603" s="36">
        <f t="shared" si="1457"/>
        <v>0</v>
      </c>
      <c r="DL603" s="36">
        <f t="shared" si="1458"/>
        <v>0</v>
      </c>
      <c r="DM603" s="36">
        <f t="shared" ca="1" si="1459"/>
        <v>13.861272987088711</v>
      </c>
      <c r="DN603" s="36">
        <f t="shared" ca="1" si="1508"/>
        <v>13.861272987093322</v>
      </c>
      <c r="DO603" s="64" cm="1">
        <f t="array" ref="DO603">IFERROR(INDEX(Tbl_FwdNom,$B603,MATCH(LIDt,Tbl_FwdNom_Cols,0)),0)</f>
        <v>8.2285033890000001</v>
      </c>
      <c r="DP603" s="64">
        <f t="shared" ca="1" si="1509"/>
        <v>8.1668455479999995</v>
      </c>
      <c r="DQ603" s="64">
        <f t="shared" ca="1" si="1460"/>
        <v>6.5635056170478823E-3</v>
      </c>
      <c r="DR603" s="70">
        <f t="shared" ca="1" si="1461"/>
        <v>0.99347929307945226</v>
      </c>
      <c r="DS603" s="70">
        <f ca="1">PRODUCT($DR$8:DR603)</f>
        <v>7.9150823595393847E-3</v>
      </c>
      <c r="DT603" s="36">
        <f t="shared" ca="1" si="1462"/>
        <v>14.119268373754725</v>
      </c>
      <c r="DU603" s="36">
        <f t="shared" ca="1" si="1463"/>
        <v>0.13321229332267032</v>
      </c>
      <c r="DV603" s="36">
        <f t="shared" ca="1" si="1464"/>
        <v>5.958219678445887E-3</v>
      </c>
      <c r="DW603" s="36">
        <f t="shared" ca="1" si="1465"/>
        <v>8.8730227013879163E-20</v>
      </c>
      <c r="DX603" s="36">
        <f t="shared" ca="1" si="1466"/>
        <v>0.18027971068503806</v>
      </c>
      <c r="DY603" s="36">
        <f t="shared" ca="1" si="1467"/>
        <v>2.0094632564247933E-3</v>
      </c>
      <c r="DZ603" s="36">
        <f t="shared" ca="1" si="1468"/>
        <v>0.19605589258928185</v>
      </c>
      <c r="EA603" s="36">
        <f t="shared" ca="1" si="1469"/>
        <v>0</v>
      </c>
      <c r="EB603" s="36">
        <f t="shared" ca="1" si="1470"/>
        <v>14.264308092559617</v>
      </c>
      <c r="EC603" s="36">
        <f t="shared" ca="1" si="1471"/>
        <v>0</v>
      </c>
      <c r="ED603" s="36">
        <f t="shared" ca="1" si="1472"/>
        <v>0</v>
      </c>
      <c r="EE603" s="36">
        <f t="shared" ca="1" si="1510"/>
        <v>0</v>
      </c>
      <c r="EF603" s="36">
        <f t="shared" ca="1" si="1473"/>
        <v>14.264308092559617</v>
      </c>
      <c r="EG603" s="64"/>
      <c r="EH603" s="64"/>
      <c r="EI603" s="64"/>
      <c r="EJ603" s="70"/>
      <c r="EK603" s="70"/>
      <c r="EL603" s="70"/>
      <c r="EM603" s="70"/>
      <c r="EN603" s="70"/>
      <c r="EO603" s="36">
        <f t="shared" ca="1" si="1474"/>
        <v>0.12585159964980799</v>
      </c>
      <c r="EP603" s="36">
        <f t="shared" ca="1" si="1475"/>
        <v>0</v>
      </c>
      <c r="EQ603" s="36">
        <f t="shared" si="1476"/>
        <v>0.36966477352074262</v>
      </c>
      <c r="ER603" s="36">
        <f t="shared" si="1477"/>
        <v>1.055361828488893E-3</v>
      </c>
      <c r="ES603" s="36">
        <f t="shared" si="1478"/>
        <v>-9.6378888252971471E-4</v>
      </c>
      <c r="ET603" s="36">
        <f t="shared" ca="1" si="1479"/>
        <v>0</v>
      </c>
      <c r="EU603" s="36">
        <f t="shared" ca="1" si="1511"/>
        <v>1.055361828488893E-3</v>
      </c>
      <c r="EV603" s="36">
        <f t="shared" si="1480"/>
        <v>3.1949899732092997E-3</v>
      </c>
      <c r="EW603" s="36">
        <f t="shared" si="1481"/>
        <v>0.48321389096708078</v>
      </c>
      <c r="EX603" s="36">
        <f t="shared" ca="1" si="1512"/>
        <v>0.85712901628952154</v>
      </c>
      <c r="EY603" s="36">
        <f t="shared" si="1482"/>
        <v>0</v>
      </c>
      <c r="EZ603" s="36">
        <f t="shared" si="1483"/>
        <v>0</v>
      </c>
      <c r="FA603" s="36">
        <f t="shared" si="1484"/>
        <v>0</v>
      </c>
      <c r="FB603" s="36">
        <f t="shared" si="1485"/>
        <v>0</v>
      </c>
      <c r="FC603" s="36">
        <f t="shared" si="1513"/>
        <v>0</v>
      </c>
      <c r="FD603" s="36">
        <f t="shared" si="1486"/>
        <v>0</v>
      </c>
      <c r="FE603" s="36">
        <f t="shared" si="1487"/>
        <v>0</v>
      </c>
      <c r="FF603" s="36">
        <f t="shared" si="1514"/>
        <v>0</v>
      </c>
      <c r="FG603" s="36">
        <f t="shared" ca="1" si="1488"/>
        <v>0.85712901628952154</v>
      </c>
      <c r="FH603" s="36">
        <f t="shared" ca="1" si="1489"/>
        <v>7.3801649838508001E-3</v>
      </c>
      <c r="FI603" s="36">
        <f t="shared" ca="1" si="1490"/>
        <v>-5.2369217263376899E-2</v>
      </c>
      <c r="FJ603" s="36">
        <f t="shared" ca="1" si="1491"/>
        <v>0.83550725702594286</v>
      </c>
      <c r="FK603" s="36">
        <f t="shared" si="1492"/>
        <v>0</v>
      </c>
      <c r="FL603" s="36">
        <f t="shared" si="1493"/>
        <v>0</v>
      </c>
      <c r="FM603" s="36">
        <f t="shared" ca="1" si="1494"/>
        <v>0</v>
      </c>
      <c r="FN603" s="36">
        <f t="shared" ca="1" si="1516"/>
        <v>0.83550725702594286</v>
      </c>
    </row>
    <row r="604" spans="2:170" x14ac:dyDescent="0.25">
      <c r="B604" s="2">
        <v>596</v>
      </c>
      <c r="C604" s="2">
        <f t="shared" si="1370"/>
        <v>50</v>
      </c>
      <c r="D604" s="2">
        <f t="shared" si="1519"/>
        <v>620</v>
      </c>
      <c r="E604" s="2">
        <f t="shared" si="1517"/>
        <v>52</v>
      </c>
      <c r="F604" s="189">
        <f t="shared" ref="F604:F667" si="1521">EOMONTH(F603,1)</f>
        <v>63858</v>
      </c>
      <c r="G604" s="2">
        <f t="shared" si="1520"/>
        <v>10</v>
      </c>
      <c r="H604" s="187">
        <f t="shared" si="1371"/>
        <v>84.25</v>
      </c>
      <c r="I604" s="186">
        <f t="shared" si="1518"/>
        <v>84</v>
      </c>
      <c r="J604" s="2">
        <f t="shared" si="1372"/>
        <v>0</v>
      </c>
      <c r="K604" s="2">
        <f t="shared" si="1373"/>
        <v>1</v>
      </c>
      <c r="L604">
        <f t="shared" si="1374"/>
        <v>2</v>
      </c>
      <c r="M604" s="190">
        <f t="shared" si="1495"/>
        <v>9.5796918270000017E-2</v>
      </c>
      <c r="N604">
        <f t="shared" si="1375"/>
        <v>1</v>
      </c>
      <c r="O604">
        <f t="shared" si="1376"/>
        <v>100</v>
      </c>
      <c r="P604" s="58">
        <f t="shared" si="1377"/>
        <v>0.43108613221500008</v>
      </c>
      <c r="Q604" s="106">
        <f t="shared" si="1378"/>
        <v>0.43108613221500008</v>
      </c>
      <c r="R604" s="59">
        <f t="shared" si="1379"/>
        <v>0.43108613221500008</v>
      </c>
      <c r="S604" s="32">
        <f t="shared" si="1496"/>
        <v>4.5914687965510681E-2</v>
      </c>
      <c r="T604">
        <f t="shared" si="1380"/>
        <v>1</v>
      </c>
      <c r="U604" s="32">
        <f t="shared" si="1497"/>
        <v>1.3672571699999999E-3</v>
      </c>
      <c r="V604">
        <f t="shared" si="1381"/>
        <v>1</v>
      </c>
      <c r="W604">
        <f t="shared" si="1382"/>
        <v>100</v>
      </c>
      <c r="X604" s="58">
        <f t="shared" si="1383"/>
        <v>6.152657265E-3</v>
      </c>
      <c r="Y604" s="58">
        <f t="shared" si="1384"/>
        <v>6.152657265E-3</v>
      </c>
      <c r="Z604" s="32">
        <f t="shared" si="1385"/>
        <v>6.152657265E-3</v>
      </c>
      <c r="AA604" s="32">
        <f t="shared" si="1386"/>
        <v>5.1417300584866155E-4</v>
      </c>
      <c r="AB604" s="59">
        <f t="shared" si="1387"/>
        <v>4.9056245199999996E-3</v>
      </c>
      <c r="AC604" s="59">
        <f t="shared" si="1388"/>
        <v>4.9056245199999996E-3</v>
      </c>
      <c r="AD604">
        <f t="shared" si="1389"/>
        <v>1</v>
      </c>
      <c r="AE604" s="59">
        <f t="shared" si="1390"/>
        <v>4.9056245199999996E-3</v>
      </c>
      <c r="AF604" s="59">
        <f t="shared" si="1391"/>
        <v>4.1758461800000006E-3</v>
      </c>
      <c r="AG604" s="59">
        <f t="shared" si="1392"/>
        <v>4.1758461800000006E-3</v>
      </c>
      <c r="AH604">
        <f t="shared" si="1393"/>
        <v>1</v>
      </c>
      <c r="AI604" s="59">
        <f t="shared" si="1394"/>
        <v>4.1758461800000006E-3</v>
      </c>
      <c r="AJ604" s="59">
        <f t="shared" si="1395"/>
        <v>0</v>
      </c>
      <c r="AK604" s="59">
        <f t="shared" si="1396"/>
        <v>0</v>
      </c>
      <c r="AL604" s="59">
        <f t="shared" si="1397"/>
        <v>0</v>
      </c>
      <c r="AM604" s="12">
        <f t="shared" si="1498"/>
        <v>9.1050823818200619E-5</v>
      </c>
      <c r="AN604" s="12">
        <f t="shared" si="1499"/>
        <v>0</v>
      </c>
      <c r="AO604" s="66">
        <f t="shared" si="1398"/>
        <v>4.1805701646153695E-6</v>
      </c>
      <c r="AP604" s="66">
        <f t="shared" si="1399"/>
        <v>4.6815875767601119E-8</v>
      </c>
      <c r="AQ604" s="59">
        <f t="shared" si="1400"/>
        <v>4.4666115388876494E-7</v>
      </c>
      <c r="AR604" s="59">
        <f t="shared" si="1401"/>
        <v>3.8021423482708611E-7</v>
      </c>
      <c r="AS604" s="59">
        <f t="shared" si="1402"/>
        <v>0</v>
      </c>
      <c r="AT604" s="12">
        <f t="shared" si="1403"/>
        <v>8.5996562389101808E-5</v>
      </c>
      <c r="AU604" s="59">
        <f t="shared" si="1500"/>
        <v>1.1276126110322873E-20</v>
      </c>
      <c r="AV604" s="59">
        <f t="shared" si="1501"/>
        <v>0</v>
      </c>
      <c r="AW604" s="70">
        <f t="shared" si="1404"/>
        <v>0</v>
      </c>
      <c r="AX604" s="20">
        <f t="shared" si="1405"/>
        <v>200000</v>
      </c>
      <c r="AY604" s="20">
        <f t="shared" si="1406"/>
        <v>0</v>
      </c>
      <c r="AZ604" s="20">
        <f t="shared" si="1407"/>
        <v>0</v>
      </c>
      <c r="BA604" s="20">
        <f t="shared" si="1408"/>
        <v>200000</v>
      </c>
      <c r="BB604" s="36">
        <f t="shared" si="1409"/>
        <v>1</v>
      </c>
      <c r="BC604" s="36">
        <f t="shared" si="1410"/>
        <v>0</v>
      </c>
      <c r="BD604" s="80">
        <f t="shared" si="1411"/>
        <v>0.83611403292307385</v>
      </c>
      <c r="BE604" s="36">
        <f t="shared" si="1412"/>
        <v>0</v>
      </c>
      <c r="BF604" s="36">
        <f t="shared" si="1413"/>
        <v>0</v>
      </c>
      <c r="BG604" s="36">
        <f t="shared" si="1414"/>
        <v>0.83611403292307385</v>
      </c>
      <c r="BH604" s="36">
        <f t="shared" si="1415"/>
        <v>9.3631751535202239E-3</v>
      </c>
      <c r="BI604" s="36">
        <f t="shared" si="1416"/>
        <v>0</v>
      </c>
      <c r="BJ604" s="36">
        <f t="shared" si="1417"/>
        <v>0</v>
      </c>
      <c r="BK604" s="36">
        <f t="shared" si="1418"/>
        <v>9.3631751535202239E-3</v>
      </c>
      <c r="BL604" s="68">
        <f ca="1">IF(OR(AT604=0,E604&gt;ProjTerm),0,VLOOKUP(D604,'Life Events'!$AE$5:$AI$1206,5,FALSE))</f>
        <v>8.3581501056307912E-19</v>
      </c>
      <c r="BM604" s="93">
        <f t="shared" ca="1" si="1419"/>
        <v>8.3581501056307912E-19</v>
      </c>
      <c r="BN604" s="93">
        <f t="shared" ca="1" si="1420"/>
        <v>7.1877217701635616E-23</v>
      </c>
      <c r="BO604" s="36">
        <f t="shared" ca="1" si="1421"/>
        <v>1.0947435223850848E-20</v>
      </c>
      <c r="BP604" s="36">
        <f t="shared" si="1422"/>
        <v>3.5344997523665785E-4</v>
      </c>
      <c r="BQ604" s="36">
        <f t="shared" si="1423"/>
        <v>98.401835108995726</v>
      </c>
      <c r="BR604" s="36">
        <f t="shared" si="1424"/>
        <v>154.78110000000001</v>
      </c>
      <c r="BS604" s="36">
        <f t="shared" si="1425"/>
        <v>152.30744280188981</v>
      </c>
      <c r="BT604" s="36">
        <f t="shared" si="1426"/>
        <v>1.3097916507237272E-2</v>
      </c>
      <c r="BU604" s="70" cm="1">
        <f t="array" ref="BU604">IF(AND(ActInt=1,$J604=0),INDEX(Tbl_FwdNom,$B604-IVP,MATCH(ValnDt,Tbl_FwdNom_Cols)),INDEX(Tbl_FwdNom,$B604,MATCH(StartDt,Tbl_FwdNom_Cols)))</f>
        <v>10.830008948</v>
      </c>
      <c r="BV604" s="70" cm="1">
        <f t="array" ref="BV604">INDEX(Tbl_FwdReal,$B604,MATCH(StartDt,Tbl_FwdReal_Cols))</f>
        <v>4.0389478820000004</v>
      </c>
      <c r="BW604" s="70" cm="1">
        <f t="array" ref="BW604">IF(RunType&lt;&gt;"OPN",INDEX(Tbl_FwdReal,$B604,MATCH(ValnDt,Tbl_FwdReal_Cols)),IF(AND($J604=0,ActInt=1),INDEX(Tbl_FwdReal,$B604-IVP,MATCH(ValnDt,Tbl_FwdReal_Cols)),-999))*$K604</f>
        <v>4.0389478820000004</v>
      </c>
      <c r="BX604" s="70">
        <f t="shared" si="1427"/>
        <v>4.0389478820000005E-2</v>
      </c>
      <c r="BY604" s="70">
        <f t="shared" si="1502"/>
        <v>6.5274218975208687E-2</v>
      </c>
      <c r="BZ604" s="64">
        <f t="shared" si="1515"/>
        <v>5.2832615151365836E-3</v>
      </c>
      <c r="CA604" s="70" cm="1">
        <f t="array" ref="CA604">IF($J604=1,CA603*(1+INDEX(Tbl_CPI,$B604,MATCH(IF(RunType="OPN",StartDt,ValnDt),Tbl_CPI_Cols))),0)</f>
        <v>0</v>
      </c>
      <c r="CB604" s="70">
        <f t="shared" si="1503"/>
        <v>29.241274481671248</v>
      </c>
      <c r="CC604" s="70">
        <f t="shared" si="1504"/>
        <v>28.032820468846079</v>
      </c>
      <c r="CD604" s="36">
        <f t="shared" si="1428"/>
        <v>144.18302356721239</v>
      </c>
      <c r="CE604" s="36">
        <f t="shared" si="1429"/>
        <v>1.5763820329995593</v>
      </c>
      <c r="CF604" s="36">
        <f t="shared" si="1430"/>
        <v>0</v>
      </c>
      <c r="CG604" s="36">
        <f t="shared" si="1431"/>
        <v>1.3271513959150542E-2</v>
      </c>
      <c r="CH604" s="36">
        <f t="shared" si="1432"/>
        <v>1.3127983076393722E-2</v>
      </c>
      <c r="CI604" s="36">
        <f t="shared" si="1433"/>
        <v>0</v>
      </c>
      <c r="CJ604" s="36">
        <f t="shared" si="1434"/>
        <v>0</v>
      </c>
      <c r="CK604" s="36">
        <f t="shared" si="1435"/>
        <v>0</v>
      </c>
      <c r="CL604" s="36">
        <f t="shared" si="1436"/>
        <v>1.4353088275681979E-4</v>
      </c>
      <c r="CM604" s="36">
        <f t="shared" si="1437"/>
        <v>1.3271513959150542E-2</v>
      </c>
      <c r="CN604" s="36">
        <f t="shared" ca="1" si="1438"/>
        <v>0.83202584159412019</v>
      </c>
      <c r="CO604" s="20">
        <f t="shared" si="1439"/>
        <v>120000</v>
      </c>
      <c r="CP604" s="20">
        <f t="shared" si="1440"/>
        <v>2</v>
      </c>
      <c r="CQ604" s="64">
        <f t="shared" si="1441"/>
        <v>0.11023845582</v>
      </c>
      <c r="CR604" s="64">
        <f t="shared" si="1442"/>
        <v>0.49607305119</v>
      </c>
      <c r="CS604" s="36">
        <f t="shared" si="1443"/>
        <v>0.60650930221584898</v>
      </c>
      <c r="CT604" s="36">
        <f t="shared" si="1444"/>
        <v>0.50166841975384435</v>
      </c>
      <c r="CU604" s="36">
        <f t="shared" si="1445"/>
        <v>5.6179050921121342E-3</v>
      </c>
      <c r="CV604" s="36">
        <f t="shared" si="1505"/>
        <v>0.50728632484595648</v>
      </c>
      <c r="CW604" s="36">
        <f t="shared" si="1446"/>
        <v>0</v>
      </c>
      <c r="CX604" s="36">
        <f t="shared" si="1447"/>
        <v>0</v>
      </c>
      <c r="CY604" s="36">
        <f t="shared" si="1448"/>
        <v>0</v>
      </c>
      <c r="CZ604" s="36">
        <f t="shared" si="1506"/>
        <v>0</v>
      </c>
      <c r="DA604" s="64">
        <f t="shared" si="1449"/>
        <v>8.6057677468516225E-3</v>
      </c>
      <c r="DB604" s="70">
        <f t="shared" si="1507"/>
        <v>0.99146765959302785</v>
      </c>
      <c r="DC604" s="70">
        <f>PRODUCT($DB$8:DB604)</f>
        <v>3.3521713138078583E-3</v>
      </c>
      <c r="DD604" s="36">
        <f t="shared" si="1450"/>
        <v>0.16447841484706174</v>
      </c>
      <c r="DE604" s="36">
        <f t="shared" si="1451"/>
        <v>13.001532379721665</v>
      </c>
      <c r="DF604" s="36">
        <f t="shared" si="1452"/>
        <v>0.12174786256377598</v>
      </c>
      <c r="DG604" s="36">
        <f t="shared" si="1453"/>
        <v>5.4861598069705754E-3</v>
      </c>
      <c r="DH604" s="36">
        <f t="shared" ca="1" si="1454"/>
        <v>7.7219567183713069E-20</v>
      </c>
      <c r="DI604" s="36">
        <f t="shared" si="1455"/>
        <v>0.18183264833984297</v>
      </c>
      <c r="DJ604" s="36">
        <f t="shared" ca="1" si="1456"/>
        <v>13.13514831597125</v>
      </c>
      <c r="DK604" s="36">
        <f t="shared" si="1457"/>
        <v>0</v>
      </c>
      <c r="DL604" s="36">
        <f t="shared" si="1458"/>
        <v>0</v>
      </c>
      <c r="DM604" s="36">
        <f t="shared" ca="1" si="1459"/>
        <v>13.13514831597125</v>
      </c>
      <c r="DN604" s="36">
        <f t="shared" ca="1" si="1508"/>
        <v>13.135148315975863</v>
      </c>
      <c r="DO604" s="64" cm="1">
        <f t="array" ref="DO604">IFERROR(INDEX(Tbl_FwdNom,$B604,MATCH(LIDt,Tbl_FwdNom_Cols,0)),0)</f>
        <v>8.2267901969999997</v>
      </c>
      <c r="DP604" s="64">
        <f t="shared" ca="1" si="1509"/>
        <v>8.1651333319999999</v>
      </c>
      <c r="DQ604" s="64">
        <f t="shared" ca="1" si="1460"/>
        <v>6.5621778329236768E-3</v>
      </c>
      <c r="DR604" s="70">
        <f t="shared" ca="1" si="1461"/>
        <v>0.99348060360557988</v>
      </c>
      <c r="DS604" s="70">
        <f ca="1">PRODUCT($DR$8:DR604)</f>
        <v>7.8634808001430655E-3</v>
      </c>
      <c r="DT604" s="36">
        <f t="shared" ca="1" si="1462"/>
        <v>13.375807490771004</v>
      </c>
      <c r="DU604" s="36">
        <f t="shared" ca="1" si="1463"/>
        <v>0.12472328092746506</v>
      </c>
      <c r="DV604" s="36">
        <f t="shared" ca="1" si="1464"/>
        <v>5.6438686003068171E-3</v>
      </c>
      <c r="DW604" s="36">
        <f t="shared" ca="1" si="1465"/>
        <v>7.836505531884908E-20</v>
      </c>
      <c r="DX604" s="36">
        <f t="shared" ca="1" si="1466"/>
        <v>0.16836482169898404</v>
      </c>
      <c r="DY604" s="36">
        <f t="shared" ca="1" si="1467"/>
        <v>1.8781769537281922E-3</v>
      </c>
      <c r="DZ604" s="36">
        <f t="shared" ca="1" si="1468"/>
        <v>0.18412831498571666</v>
      </c>
      <c r="EA604" s="36">
        <f t="shared" ca="1" si="1469"/>
        <v>0</v>
      </c>
      <c r="EB604" s="36">
        <f t="shared" ca="1" si="1470"/>
        <v>13.512528573338622</v>
      </c>
      <c r="EC604" s="36">
        <f t="shared" ca="1" si="1471"/>
        <v>0</v>
      </c>
      <c r="ED604" s="36">
        <f t="shared" ca="1" si="1472"/>
        <v>0</v>
      </c>
      <c r="EE604" s="36">
        <f t="shared" ca="1" si="1510"/>
        <v>0</v>
      </c>
      <c r="EF604" s="36">
        <f t="shared" ca="1" si="1473"/>
        <v>13.512528573338622</v>
      </c>
      <c r="EG604" s="64"/>
      <c r="EH604" s="64"/>
      <c r="EI604" s="64"/>
      <c r="EJ604" s="70"/>
      <c r="EK604" s="70"/>
      <c r="EL604" s="70"/>
      <c r="EM604" s="70"/>
      <c r="EN604" s="70"/>
      <c r="EO604" s="36">
        <f t="shared" ca="1" si="1474"/>
        <v>0.11917268443581212</v>
      </c>
      <c r="EP604" s="36">
        <f t="shared" ca="1" si="1475"/>
        <v>0</v>
      </c>
      <c r="EQ604" s="36">
        <f t="shared" si="1476"/>
        <v>0.35027903237475411</v>
      </c>
      <c r="ER604" s="36">
        <f t="shared" si="1477"/>
        <v>9.8593131733359387E-4</v>
      </c>
      <c r="ES604" s="36">
        <f t="shared" si="1478"/>
        <v>-9.0038280420334002E-4</v>
      </c>
      <c r="ET604" s="36">
        <f t="shared" ca="1" si="1479"/>
        <v>0</v>
      </c>
      <c r="EU604" s="36">
        <f t="shared" ca="1" si="1511"/>
        <v>9.8593131733359387E-4</v>
      </c>
      <c r="EV604" s="36">
        <f t="shared" si="1480"/>
        <v>3.0015260727576554E-3</v>
      </c>
      <c r="EW604" s="36">
        <f t="shared" si="1481"/>
        <v>0.45787347424515007</v>
      </c>
      <c r="EX604" s="36">
        <f t="shared" ca="1" si="1512"/>
        <v>0.81213996400999544</v>
      </c>
      <c r="EY604" s="36">
        <f t="shared" si="1482"/>
        <v>0</v>
      </c>
      <c r="EZ604" s="36">
        <f t="shared" si="1483"/>
        <v>0</v>
      </c>
      <c r="FA604" s="36">
        <f t="shared" si="1484"/>
        <v>0</v>
      </c>
      <c r="FB604" s="36">
        <f t="shared" si="1485"/>
        <v>0</v>
      </c>
      <c r="FC604" s="36">
        <f t="shared" si="1513"/>
        <v>0</v>
      </c>
      <c r="FD604" s="36">
        <f t="shared" si="1486"/>
        <v>0</v>
      </c>
      <c r="FE604" s="36">
        <f t="shared" si="1487"/>
        <v>0</v>
      </c>
      <c r="FF604" s="36">
        <f t="shared" si="1514"/>
        <v>0</v>
      </c>
      <c r="FG604" s="36">
        <f t="shared" ca="1" si="1488"/>
        <v>0.81213996400999544</v>
      </c>
      <c r="FH604" s="36">
        <f t="shared" ca="1" si="1489"/>
        <v>6.989087908206456E-3</v>
      </c>
      <c r="FI604" s="36">
        <f t="shared" ca="1" si="1490"/>
        <v>-4.946219550539549E-2</v>
      </c>
      <c r="FJ604" s="36">
        <f t="shared" ca="1" si="1491"/>
        <v>0.7915278087218498</v>
      </c>
      <c r="FK604" s="36">
        <f t="shared" si="1492"/>
        <v>0</v>
      </c>
      <c r="FL604" s="36">
        <f t="shared" si="1493"/>
        <v>0</v>
      </c>
      <c r="FM604" s="36">
        <f t="shared" ca="1" si="1494"/>
        <v>0</v>
      </c>
      <c r="FN604" s="36">
        <f t="shared" ca="1" si="1516"/>
        <v>0.7915278087218498</v>
      </c>
    </row>
    <row r="605" spans="2:170" x14ac:dyDescent="0.25">
      <c r="B605" s="2">
        <v>597</v>
      </c>
      <c r="C605" s="2">
        <f t="shared" si="1370"/>
        <v>50</v>
      </c>
      <c r="D605" s="2">
        <f t="shared" si="1519"/>
        <v>621</v>
      </c>
      <c r="E605" s="2">
        <f t="shared" si="1517"/>
        <v>52</v>
      </c>
      <c r="F605" s="189">
        <f t="shared" si="1521"/>
        <v>63888</v>
      </c>
      <c r="G605" s="2">
        <f t="shared" si="1520"/>
        <v>11</v>
      </c>
      <c r="H605" s="187">
        <f t="shared" si="1371"/>
        <v>84.333333333333343</v>
      </c>
      <c r="I605" s="186">
        <f t="shared" si="1518"/>
        <v>84</v>
      </c>
      <c r="J605" s="2">
        <f t="shared" si="1372"/>
        <v>0</v>
      </c>
      <c r="K605" s="2">
        <f t="shared" si="1373"/>
        <v>1</v>
      </c>
      <c r="L605">
        <f t="shared" si="1374"/>
        <v>2</v>
      </c>
      <c r="M605" s="190">
        <f t="shared" si="1495"/>
        <v>9.5796918270000017E-2</v>
      </c>
      <c r="N605">
        <f t="shared" si="1375"/>
        <v>1</v>
      </c>
      <c r="O605">
        <f t="shared" si="1376"/>
        <v>100</v>
      </c>
      <c r="P605" s="58">
        <f t="shared" si="1377"/>
        <v>0.43108613221500008</v>
      </c>
      <c r="Q605" s="106">
        <f t="shared" si="1378"/>
        <v>0.43108613221500008</v>
      </c>
      <c r="R605" s="59">
        <f t="shared" si="1379"/>
        <v>0.43108613221500008</v>
      </c>
      <c r="S605" s="32">
        <f t="shared" si="1496"/>
        <v>4.5914687965510681E-2</v>
      </c>
      <c r="T605">
        <f t="shared" si="1380"/>
        <v>1</v>
      </c>
      <c r="U605" s="32">
        <f t="shared" si="1497"/>
        <v>1.3672571699999999E-3</v>
      </c>
      <c r="V605">
        <f t="shared" si="1381"/>
        <v>1</v>
      </c>
      <c r="W605">
        <f t="shared" si="1382"/>
        <v>100</v>
      </c>
      <c r="X605" s="58">
        <f t="shared" si="1383"/>
        <v>6.152657265E-3</v>
      </c>
      <c r="Y605" s="58">
        <f t="shared" si="1384"/>
        <v>6.152657265E-3</v>
      </c>
      <c r="Z605" s="32">
        <f t="shared" si="1385"/>
        <v>6.152657265E-3</v>
      </c>
      <c r="AA605" s="32">
        <f t="shared" si="1386"/>
        <v>5.1417300584866155E-4</v>
      </c>
      <c r="AB605" s="59">
        <f t="shared" si="1387"/>
        <v>4.9056245199999996E-3</v>
      </c>
      <c r="AC605" s="59">
        <f t="shared" si="1388"/>
        <v>4.9056245199999996E-3</v>
      </c>
      <c r="AD605">
        <f t="shared" si="1389"/>
        <v>1</v>
      </c>
      <c r="AE605" s="59">
        <f t="shared" si="1390"/>
        <v>4.9056245199999996E-3</v>
      </c>
      <c r="AF605" s="59">
        <f t="shared" si="1391"/>
        <v>4.1758461800000006E-3</v>
      </c>
      <c r="AG605" s="59">
        <f t="shared" si="1392"/>
        <v>4.1758461800000006E-3</v>
      </c>
      <c r="AH605">
        <f t="shared" si="1393"/>
        <v>1</v>
      </c>
      <c r="AI605" s="59">
        <f t="shared" si="1394"/>
        <v>4.1758461800000006E-3</v>
      </c>
      <c r="AJ605" s="59">
        <f t="shared" si="1395"/>
        <v>0</v>
      </c>
      <c r="AK605" s="59">
        <f t="shared" si="1396"/>
        <v>0</v>
      </c>
      <c r="AL605" s="59">
        <f t="shared" si="1397"/>
        <v>0</v>
      </c>
      <c r="AM605" s="12">
        <f t="shared" si="1498"/>
        <v>8.5996562389101808E-5</v>
      </c>
      <c r="AN605" s="12">
        <f t="shared" si="1499"/>
        <v>0</v>
      </c>
      <c r="AO605" s="66">
        <f t="shared" si="1398"/>
        <v>3.9485053282021811E-6</v>
      </c>
      <c r="AP605" s="66">
        <f t="shared" si="1399"/>
        <v>4.4217110976256433E-8</v>
      </c>
      <c r="AQ605" s="59">
        <f t="shared" si="1400"/>
        <v>4.2186684509168755E-7</v>
      </c>
      <c r="AR605" s="59">
        <f t="shared" si="1401"/>
        <v>3.591084165456625E-7</v>
      </c>
      <c r="AS605" s="59">
        <f t="shared" si="1402"/>
        <v>0</v>
      </c>
      <c r="AT605" s="12">
        <f t="shared" si="1403"/>
        <v>8.1222864688286009E-5</v>
      </c>
      <c r="AU605" s="59">
        <f t="shared" si="1500"/>
        <v>0</v>
      </c>
      <c r="AV605" s="59">
        <f t="shared" si="1501"/>
        <v>-1.1276126110322873E-20</v>
      </c>
      <c r="AW605" s="70">
        <f t="shared" si="1404"/>
        <v>0</v>
      </c>
      <c r="AX605" s="20">
        <f t="shared" si="1405"/>
        <v>200000</v>
      </c>
      <c r="AY605" s="20">
        <f t="shared" si="1406"/>
        <v>0</v>
      </c>
      <c r="AZ605" s="20">
        <f t="shared" si="1407"/>
        <v>0</v>
      </c>
      <c r="BA605" s="20">
        <f t="shared" si="1408"/>
        <v>200000</v>
      </c>
      <c r="BB605" s="36">
        <f t="shared" si="1409"/>
        <v>1</v>
      </c>
      <c r="BC605" s="36">
        <f t="shared" si="1410"/>
        <v>0</v>
      </c>
      <c r="BD605" s="80">
        <f t="shared" si="1411"/>
        <v>0.78970106564043618</v>
      </c>
      <c r="BE605" s="36">
        <f t="shared" si="1412"/>
        <v>0</v>
      </c>
      <c r="BF605" s="36">
        <f t="shared" si="1413"/>
        <v>0</v>
      </c>
      <c r="BG605" s="36">
        <f t="shared" si="1414"/>
        <v>0.78970106564043618</v>
      </c>
      <c r="BH605" s="36">
        <f t="shared" si="1415"/>
        <v>8.8434221952512857E-3</v>
      </c>
      <c r="BI605" s="36">
        <f t="shared" si="1416"/>
        <v>0</v>
      </c>
      <c r="BJ605" s="36">
        <f t="shared" si="1417"/>
        <v>0</v>
      </c>
      <c r="BK605" s="36">
        <f t="shared" si="1418"/>
        <v>8.8434221952512857E-3</v>
      </c>
      <c r="BL605" s="68">
        <f ca="1">IF(OR(AT605=0,E605&gt;ProjTerm),0,VLOOKUP(D605,'Life Events'!$AE$5:$AI$1206,5,FALSE))</f>
        <v>7.8941864211082182E-19</v>
      </c>
      <c r="BM605" s="93">
        <f t="shared" ca="1" si="1419"/>
        <v>7.8941864211082182E-19</v>
      </c>
      <c r="BN605" s="93">
        <f t="shared" ca="1" si="1420"/>
        <v>6.4118843550577766E-23</v>
      </c>
      <c r="BO605" s="36">
        <f t="shared" ca="1" si="1421"/>
        <v>9.765777096602944E-21</v>
      </c>
      <c r="BP605" s="36">
        <f t="shared" si="1422"/>
        <v>3.3382984988203726E-4</v>
      </c>
      <c r="BQ605" s="36">
        <f t="shared" si="1423"/>
        <v>98.401835108995726</v>
      </c>
      <c r="BR605" s="36">
        <f t="shared" si="1424"/>
        <v>154.78110000000001</v>
      </c>
      <c r="BS605" s="36">
        <f t="shared" si="1425"/>
        <v>152.30744280188981</v>
      </c>
      <c r="BT605" s="36">
        <f t="shared" si="1426"/>
        <v>1.2370846817716757E-2</v>
      </c>
      <c r="BU605" s="70" cm="1">
        <f t="array" ref="BU605">IF(AND(ActInt=1,$J605=0),INDEX(Tbl_FwdNom,$B605-IVP,MATCH(ValnDt,Tbl_FwdNom_Cols)),INDEX(Tbl_FwdNom,$B605,MATCH(StartDt,Tbl_FwdNom_Cols)))</f>
        <v>10.823991278999999</v>
      </c>
      <c r="BV605" s="70" cm="1">
        <f t="array" ref="BV605">INDEX(Tbl_FwdReal,$B605,MATCH(StartDt,Tbl_FwdReal_Cols))</f>
        <v>4.0355463150000004</v>
      </c>
      <c r="BW605" s="70" cm="1">
        <f t="array" ref="BW605">IF(RunType&lt;&gt;"OPN",INDEX(Tbl_FwdReal,$B605,MATCH(ValnDt,Tbl_FwdReal_Cols)),IF(AND($J605=0,ActInt=1),INDEX(Tbl_FwdReal,$B605-IVP,MATCH(ValnDt,Tbl_FwdReal_Cols)),-999))*$K605</f>
        <v>4.0355463150000004</v>
      </c>
      <c r="BX605" s="70">
        <f t="shared" si="1427"/>
        <v>4.0355463150000007E-2</v>
      </c>
      <c r="BY605" s="70">
        <f t="shared" si="1502"/>
        <v>6.5251206961953745E-2</v>
      </c>
      <c r="BZ605" s="64">
        <f t="shared" si="1515"/>
        <v>5.28145182298001E-3</v>
      </c>
      <c r="CA605" s="70" cm="1">
        <f t="array" ref="CA605">IF($J605=1,CA604*(1+INDEX(Tbl_CPI,$B605,MATCH(IF(RunType="OPN",StartDt,ValnDt),Tbl_CPI_Cols))),0)</f>
        <v>0</v>
      </c>
      <c r="CB605" s="70">
        <f t="shared" si="1503"/>
        <v>29.395710864088731</v>
      </c>
      <c r="CC605" s="70">
        <f t="shared" si="1504"/>
        <v>28.032820468846079</v>
      </c>
      <c r="CD605" s="36">
        <f t="shared" si="1428"/>
        <v>144.18302356721239</v>
      </c>
      <c r="CE605" s="36">
        <f t="shared" si="1429"/>
        <v>1.5763820329995593</v>
      </c>
      <c r="CF605" s="36">
        <f t="shared" si="1430"/>
        <v>0</v>
      </c>
      <c r="CG605" s="36">
        <f t="shared" si="1431"/>
        <v>1.2534807817497022E-2</v>
      </c>
      <c r="CH605" s="36">
        <f t="shared" si="1432"/>
        <v>1.2399244381647117E-2</v>
      </c>
      <c r="CI605" s="36">
        <f t="shared" si="1433"/>
        <v>0</v>
      </c>
      <c r="CJ605" s="36">
        <f t="shared" si="1434"/>
        <v>0</v>
      </c>
      <c r="CK605" s="36">
        <f t="shared" si="1435"/>
        <v>0</v>
      </c>
      <c r="CL605" s="36">
        <f t="shared" si="1436"/>
        <v>1.3556343584990573E-4</v>
      </c>
      <c r="CM605" s="36">
        <f t="shared" si="1437"/>
        <v>1.2534807817497022E-2</v>
      </c>
      <c r="CN605" s="36">
        <f t="shared" ca="1" si="1438"/>
        <v>0.78583981116808865</v>
      </c>
      <c r="CO605" s="20">
        <f t="shared" si="1439"/>
        <v>120000</v>
      </c>
      <c r="CP605" s="20">
        <f t="shared" si="1440"/>
        <v>2</v>
      </c>
      <c r="CQ605" s="64">
        <f t="shared" si="1441"/>
        <v>0.11023845582</v>
      </c>
      <c r="CR605" s="64">
        <f t="shared" si="1442"/>
        <v>0.49607305119</v>
      </c>
      <c r="CS605" s="36">
        <f t="shared" si="1443"/>
        <v>0.57284176968808254</v>
      </c>
      <c r="CT605" s="36">
        <f t="shared" si="1444"/>
        <v>0.47382063938426172</v>
      </c>
      <c r="CU605" s="36">
        <f t="shared" si="1445"/>
        <v>5.3060533171507716E-3</v>
      </c>
      <c r="CV605" s="36">
        <f t="shared" si="1505"/>
        <v>0.4791266927014125</v>
      </c>
      <c r="CW605" s="36">
        <f t="shared" si="1446"/>
        <v>0</v>
      </c>
      <c r="CX605" s="36">
        <f t="shared" si="1447"/>
        <v>0</v>
      </c>
      <c r="CY605" s="36">
        <f t="shared" si="1448"/>
        <v>0</v>
      </c>
      <c r="CZ605" s="36">
        <f t="shared" si="1506"/>
        <v>0</v>
      </c>
      <c r="DA605" s="64">
        <f t="shared" si="1449"/>
        <v>8.6012039958962561E-3</v>
      </c>
      <c r="DB605" s="70">
        <f t="shared" si="1507"/>
        <v>0.99147214581757404</v>
      </c>
      <c r="DC605" s="70">
        <f>PRODUCT($DB$8:DB605)</f>
        <v>3.3235844856491937E-3</v>
      </c>
      <c r="DD605" s="36">
        <f t="shared" si="1450"/>
        <v>0.15352228042836621</v>
      </c>
      <c r="DE605" s="36">
        <f t="shared" si="1451"/>
        <v>12.323660146338465</v>
      </c>
      <c r="DF605" s="36">
        <f t="shared" si="1452"/>
        <v>0.11395161857050007</v>
      </c>
      <c r="DG605" s="36">
        <f t="shared" si="1453"/>
        <v>5.1995175367423796E-3</v>
      </c>
      <c r="DH605" s="36">
        <f t="shared" ca="1" si="1454"/>
        <v>6.8117971336932057E-20</v>
      </c>
      <c r="DI605" s="36">
        <f t="shared" si="1455"/>
        <v>0.17075400578474337</v>
      </c>
      <c r="DJ605" s="36">
        <f t="shared" ca="1" si="1456"/>
        <v>12.449643972728602</v>
      </c>
      <c r="DK605" s="36">
        <f t="shared" si="1457"/>
        <v>0</v>
      </c>
      <c r="DL605" s="36">
        <f t="shared" si="1458"/>
        <v>0</v>
      </c>
      <c r="DM605" s="36">
        <f t="shared" ca="1" si="1459"/>
        <v>12.449643972728602</v>
      </c>
      <c r="DN605" s="36">
        <f t="shared" ca="1" si="1508"/>
        <v>12.449643972733211</v>
      </c>
      <c r="DO605" s="64" cm="1">
        <f t="array" ref="DO605">IFERROR(INDEX(Tbl_FwdNom,$B605,MATCH(LIDt,Tbl_FwdNom_Cols,0)),0)</f>
        <v>8.2250770309999996</v>
      </c>
      <c r="DP605" s="64">
        <f t="shared" ca="1" si="1509"/>
        <v>8.1634211430000008</v>
      </c>
      <c r="DQ605" s="64">
        <f t="shared" ca="1" si="1460"/>
        <v>6.5608500504708012E-3</v>
      </c>
      <c r="DR605" s="70">
        <f t="shared" ca="1" si="1461"/>
        <v>0.99348191413351528</v>
      </c>
      <c r="DS605" s="70">
        <f ca="1">PRODUCT($DR$8:DR605)</f>
        <v>7.8122259570782794E-3</v>
      </c>
      <c r="DT605" s="36">
        <f t="shared" ca="1" si="1462"/>
        <v>12.673863092381481</v>
      </c>
      <c r="DU605" s="36">
        <f t="shared" ca="1" si="1463"/>
        <v>0.11669814947618162</v>
      </c>
      <c r="DV605" s="36">
        <f t="shared" ca="1" si="1464"/>
        <v>5.3470673260159534E-3</v>
      </c>
      <c r="DW605" s="36">
        <f t="shared" ca="1" si="1465"/>
        <v>6.911341959938996E-20</v>
      </c>
      <c r="DX605" s="36">
        <f t="shared" ca="1" si="1466"/>
        <v>0.15709859123020858</v>
      </c>
      <c r="DY605" s="36">
        <f t="shared" ca="1" si="1467"/>
        <v>1.7540465438650094E-3</v>
      </c>
      <c r="DZ605" s="36">
        <f t="shared" ca="1" si="1468"/>
        <v>0.17285575928560956</v>
      </c>
      <c r="EA605" s="36">
        <f t="shared" ca="1" si="1469"/>
        <v>0</v>
      </c>
      <c r="EB605" s="36">
        <f t="shared" ca="1" si="1470"/>
        <v>12.802725389130913</v>
      </c>
      <c r="EC605" s="36">
        <f t="shared" ca="1" si="1471"/>
        <v>0</v>
      </c>
      <c r="ED605" s="36">
        <f t="shared" ca="1" si="1472"/>
        <v>0</v>
      </c>
      <c r="EE605" s="36">
        <f t="shared" ca="1" si="1510"/>
        <v>0</v>
      </c>
      <c r="EF605" s="36">
        <f t="shared" ca="1" si="1473"/>
        <v>12.802725389130913</v>
      </c>
      <c r="EG605" s="64"/>
      <c r="EH605" s="64"/>
      <c r="EI605" s="64"/>
      <c r="EJ605" s="70"/>
      <c r="EK605" s="70"/>
      <c r="EL605" s="70"/>
      <c r="EM605" s="70"/>
      <c r="EN605" s="70"/>
      <c r="EO605" s="36">
        <f t="shared" ca="1" si="1474"/>
        <v>0.11287027574293425</v>
      </c>
      <c r="EP605" s="36">
        <f t="shared" ca="1" si="1475"/>
        <v>0</v>
      </c>
      <c r="EQ605" s="36">
        <f t="shared" si="1476"/>
        <v>0.33197756457469768</v>
      </c>
      <c r="ER605" s="36">
        <f t="shared" si="1477"/>
        <v>9.2025707034895134E-4</v>
      </c>
      <c r="ES605" s="36">
        <f t="shared" si="1478"/>
        <v>-8.404070618525495E-4</v>
      </c>
      <c r="ET605" s="36">
        <f t="shared" ca="1" si="1479"/>
        <v>0</v>
      </c>
      <c r="EU605" s="36">
        <f t="shared" ca="1" si="1511"/>
        <v>9.2025707034895134E-4</v>
      </c>
      <c r="EV605" s="36">
        <f t="shared" si="1480"/>
        <v>2.8186500338092217E-3</v>
      </c>
      <c r="EW605" s="36">
        <f t="shared" si="1481"/>
        <v>0.43395038473395064</v>
      </c>
      <c r="EX605" s="36">
        <f t="shared" ca="1" si="1512"/>
        <v>0.76966685641280641</v>
      </c>
      <c r="EY605" s="36">
        <f t="shared" si="1482"/>
        <v>0</v>
      </c>
      <c r="EZ605" s="36">
        <f t="shared" si="1483"/>
        <v>0</v>
      </c>
      <c r="FA605" s="36">
        <f t="shared" si="1484"/>
        <v>0</v>
      </c>
      <c r="FB605" s="36">
        <f t="shared" si="1485"/>
        <v>0</v>
      </c>
      <c r="FC605" s="36">
        <f t="shared" si="1513"/>
        <v>0</v>
      </c>
      <c r="FD605" s="36">
        <f t="shared" si="1486"/>
        <v>0</v>
      </c>
      <c r="FE605" s="36">
        <f t="shared" si="1487"/>
        <v>0</v>
      </c>
      <c r="FF605" s="36">
        <f t="shared" si="1514"/>
        <v>0</v>
      </c>
      <c r="FG605" s="36">
        <f t="shared" ca="1" si="1488"/>
        <v>0.76966685641280641</v>
      </c>
      <c r="FH605" s="36">
        <f t="shared" ca="1" si="1489"/>
        <v>6.6200616408867404E-3</v>
      </c>
      <c r="FI605" s="36">
        <f t="shared" ca="1" si="1490"/>
        <v>-4.6716543626832696E-2</v>
      </c>
      <c r="FJ605" s="36">
        <f t="shared" ca="1" si="1491"/>
        <v>0.7500043603588189</v>
      </c>
      <c r="FK605" s="36">
        <f t="shared" si="1492"/>
        <v>0</v>
      </c>
      <c r="FL605" s="36">
        <f t="shared" si="1493"/>
        <v>0</v>
      </c>
      <c r="FM605" s="36">
        <f t="shared" ca="1" si="1494"/>
        <v>0</v>
      </c>
      <c r="FN605" s="36">
        <f t="shared" ca="1" si="1516"/>
        <v>0.7500043603588189</v>
      </c>
    </row>
    <row r="606" spans="2:170" x14ac:dyDescent="0.25">
      <c r="B606" s="2">
        <v>598</v>
      </c>
      <c r="C606" s="2">
        <f t="shared" si="1370"/>
        <v>50</v>
      </c>
      <c r="D606" s="2">
        <f t="shared" si="1519"/>
        <v>622</v>
      </c>
      <c r="E606" s="2">
        <f t="shared" si="1517"/>
        <v>52</v>
      </c>
      <c r="F606" s="189">
        <f t="shared" si="1521"/>
        <v>63919</v>
      </c>
      <c r="G606" s="2">
        <f t="shared" si="1520"/>
        <v>12</v>
      </c>
      <c r="H606" s="187">
        <f t="shared" si="1371"/>
        <v>84.416666666666671</v>
      </c>
      <c r="I606" s="186">
        <f t="shared" si="1518"/>
        <v>84</v>
      </c>
      <c r="J606" s="2">
        <f t="shared" si="1372"/>
        <v>0</v>
      </c>
      <c r="K606" s="2">
        <f t="shared" si="1373"/>
        <v>1</v>
      </c>
      <c r="L606">
        <f t="shared" si="1374"/>
        <v>2</v>
      </c>
      <c r="M606" s="190">
        <f t="shared" si="1495"/>
        <v>9.5796918270000017E-2</v>
      </c>
      <c r="N606">
        <f t="shared" si="1375"/>
        <v>1</v>
      </c>
      <c r="O606">
        <f t="shared" si="1376"/>
        <v>100</v>
      </c>
      <c r="P606" s="58">
        <f t="shared" si="1377"/>
        <v>0.43108613221500008</v>
      </c>
      <c r="Q606" s="106">
        <f t="shared" si="1378"/>
        <v>0.43108613221500008</v>
      </c>
      <c r="R606" s="59">
        <f t="shared" si="1379"/>
        <v>0.43108613221500008</v>
      </c>
      <c r="S606" s="32">
        <f t="shared" si="1496"/>
        <v>4.5914687965510681E-2</v>
      </c>
      <c r="T606">
        <f t="shared" si="1380"/>
        <v>1</v>
      </c>
      <c r="U606" s="32">
        <f t="shared" si="1497"/>
        <v>1.3672571699999999E-3</v>
      </c>
      <c r="V606">
        <f t="shared" si="1381"/>
        <v>1</v>
      </c>
      <c r="W606">
        <f t="shared" si="1382"/>
        <v>100</v>
      </c>
      <c r="X606" s="58">
        <f t="shared" si="1383"/>
        <v>6.152657265E-3</v>
      </c>
      <c r="Y606" s="58">
        <f t="shared" si="1384"/>
        <v>6.152657265E-3</v>
      </c>
      <c r="Z606" s="32">
        <f t="shared" si="1385"/>
        <v>6.152657265E-3</v>
      </c>
      <c r="AA606" s="32">
        <f t="shared" si="1386"/>
        <v>5.1417300584866155E-4</v>
      </c>
      <c r="AB606" s="59">
        <f t="shared" si="1387"/>
        <v>4.9056245199999996E-3</v>
      </c>
      <c r="AC606" s="59">
        <f t="shared" si="1388"/>
        <v>4.9056245199999996E-3</v>
      </c>
      <c r="AD606">
        <f t="shared" si="1389"/>
        <v>1</v>
      </c>
      <c r="AE606" s="59">
        <f t="shared" si="1390"/>
        <v>4.9056245199999996E-3</v>
      </c>
      <c r="AF606" s="59">
        <f t="shared" si="1391"/>
        <v>4.1758461800000006E-3</v>
      </c>
      <c r="AG606" s="59">
        <f t="shared" si="1392"/>
        <v>4.1758461800000006E-3</v>
      </c>
      <c r="AH606">
        <f t="shared" si="1393"/>
        <v>1</v>
      </c>
      <c r="AI606" s="59">
        <f t="shared" si="1394"/>
        <v>4.1758461800000006E-3</v>
      </c>
      <c r="AJ606" s="59">
        <f t="shared" si="1395"/>
        <v>0</v>
      </c>
      <c r="AK606" s="59">
        <f t="shared" si="1396"/>
        <v>0</v>
      </c>
      <c r="AL606" s="59">
        <f t="shared" si="1397"/>
        <v>0</v>
      </c>
      <c r="AM606" s="12">
        <f t="shared" si="1498"/>
        <v>8.1222864688286009E-5</v>
      </c>
      <c r="AN606" s="12">
        <f t="shared" si="1499"/>
        <v>0</v>
      </c>
      <c r="AO606" s="66">
        <f t="shared" si="1398"/>
        <v>3.7293224878275482E-6</v>
      </c>
      <c r="AP606" s="66">
        <f t="shared" si="1399"/>
        <v>4.1762604480415125E-8</v>
      </c>
      <c r="AQ606" s="59">
        <f t="shared" si="1400"/>
        <v>3.9844887659949797E-7</v>
      </c>
      <c r="AR606" s="59">
        <f t="shared" si="1401"/>
        <v>3.3917418923723608E-7</v>
      </c>
      <c r="AS606" s="59">
        <f t="shared" si="1402"/>
        <v>0</v>
      </c>
      <c r="AT606" s="12">
        <f t="shared" si="1403"/>
        <v>7.6714156530141318E-5</v>
      </c>
      <c r="AU606" s="59">
        <f t="shared" si="1500"/>
        <v>5.6115932755597397E-21</v>
      </c>
      <c r="AV606" s="59">
        <f t="shared" si="1501"/>
        <v>0</v>
      </c>
      <c r="AW606" s="70">
        <f t="shared" si="1404"/>
        <v>0</v>
      </c>
      <c r="AX606" s="20">
        <f t="shared" si="1405"/>
        <v>200000</v>
      </c>
      <c r="AY606" s="20">
        <f t="shared" si="1406"/>
        <v>0</v>
      </c>
      <c r="AZ606" s="20">
        <f t="shared" si="1407"/>
        <v>0</v>
      </c>
      <c r="BA606" s="20">
        <f t="shared" si="1408"/>
        <v>200000</v>
      </c>
      <c r="BB606" s="36">
        <f t="shared" si="1409"/>
        <v>1</v>
      </c>
      <c r="BC606" s="36">
        <f t="shared" si="1410"/>
        <v>0</v>
      </c>
      <c r="BD606" s="80">
        <f t="shared" si="1411"/>
        <v>0.74586449756550965</v>
      </c>
      <c r="BE606" s="36">
        <f t="shared" si="1412"/>
        <v>0</v>
      </c>
      <c r="BF606" s="36">
        <f t="shared" si="1413"/>
        <v>0</v>
      </c>
      <c r="BG606" s="36">
        <f t="shared" si="1414"/>
        <v>0.74586449756550965</v>
      </c>
      <c r="BH606" s="36">
        <f t="shared" si="1415"/>
        <v>8.3525208960830259E-3</v>
      </c>
      <c r="BI606" s="36">
        <f t="shared" si="1416"/>
        <v>0</v>
      </c>
      <c r="BJ606" s="36">
        <f t="shared" si="1417"/>
        <v>0</v>
      </c>
      <c r="BK606" s="36">
        <f t="shared" si="1418"/>
        <v>8.3525208960830259E-3</v>
      </c>
      <c r="BL606" s="68">
        <f ca="1">IF(OR(AT606=0,E606&gt;ProjTerm),0,VLOOKUP(D606,'Life Events'!$AE$5:$AI$1206,5,FALSE))</f>
        <v>7.4559775145969605E-19</v>
      </c>
      <c r="BM606" s="93">
        <f t="shared" ca="1" si="1419"/>
        <v>7.4559775145969605E-19</v>
      </c>
      <c r="BN606" s="93">
        <f t="shared" ca="1" si="1420"/>
        <v>5.7197902614000525E-23</v>
      </c>
      <c r="BO606" s="36">
        <f t="shared" ca="1" si="1421"/>
        <v>8.7116662807699479E-21</v>
      </c>
      <c r="BP606" s="36">
        <f t="shared" si="1422"/>
        <v>3.1529884419328531E-4</v>
      </c>
      <c r="BQ606" s="36">
        <f t="shared" si="1423"/>
        <v>98.401835108995726</v>
      </c>
      <c r="BR606" s="36">
        <f t="shared" si="1424"/>
        <v>154.78110000000001</v>
      </c>
      <c r="BS606" s="36">
        <f t="shared" si="1425"/>
        <v>152.30744280188981</v>
      </c>
      <c r="BT606" s="36">
        <f t="shared" si="1426"/>
        <v>1.1684137007809721E-2</v>
      </c>
      <c r="BU606" s="70" cm="1">
        <f t="array" ref="BU606">IF(AND(ActInt=1,$J606=0),INDEX(Tbl_FwdNom,$B606-IVP,MATCH(ValnDt,Tbl_FwdNom_Cols)),INDEX(Tbl_FwdNom,$B606,MATCH(StartDt,Tbl_FwdNom_Cols)))</f>
        <v>10.817973937</v>
      </c>
      <c r="BV606" s="70" cm="1">
        <f t="array" ref="BV606">INDEX(Tbl_FwdReal,$B606,MATCH(StartDt,Tbl_FwdReal_Cols))</f>
        <v>4.0321448599999998</v>
      </c>
      <c r="BW606" s="70" cm="1">
        <f t="array" ref="BW606">IF(RunType&lt;&gt;"OPN",INDEX(Tbl_FwdReal,$B606,MATCH(ValnDt,Tbl_FwdReal_Cols)),IF(AND($J606=0,ActInt=1),INDEX(Tbl_FwdReal,$B606-IVP,MATCH(ValnDt,Tbl_FwdReal_Cols)),-999))*$K606</f>
        <v>4.0321448599999998</v>
      </c>
      <c r="BX606" s="70">
        <f t="shared" si="1427"/>
        <v>4.0321448599999997E-2</v>
      </c>
      <c r="BY606" s="70">
        <f t="shared" si="1502"/>
        <v>6.5228195440283576E-2</v>
      </c>
      <c r="BZ606" s="64">
        <f t="shared" si="1515"/>
        <v>5.2796421336469557E-3</v>
      </c>
      <c r="CA606" s="70" cm="1">
        <f t="array" ref="CA606">IF($J606=1,CA605*(1+INDEX(Tbl_CPI,$B606,MATCH(IF(RunType="OPN",StartDt,ValnDt),Tbl_CPI_Cols))),0)</f>
        <v>0</v>
      </c>
      <c r="CB606" s="70">
        <f t="shared" si="1503"/>
        <v>29.550909697715277</v>
      </c>
      <c r="CC606" s="70">
        <f t="shared" si="1504"/>
        <v>28.032820468846079</v>
      </c>
      <c r="CD606" s="36">
        <f t="shared" si="1428"/>
        <v>144.18302356721239</v>
      </c>
      <c r="CE606" s="36">
        <f t="shared" si="1429"/>
        <v>1.5763820329995593</v>
      </c>
      <c r="CF606" s="36">
        <f t="shared" si="1430"/>
        <v>0</v>
      </c>
      <c r="CG606" s="36">
        <f t="shared" si="1431"/>
        <v>1.1838996478111014E-2</v>
      </c>
      <c r="CH606" s="36">
        <f t="shared" si="1432"/>
        <v>1.1710958213547645E-2</v>
      </c>
      <c r="CI606" s="36">
        <f t="shared" si="1433"/>
        <v>0</v>
      </c>
      <c r="CJ606" s="36">
        <f t="shared" si="1434"/>
        <v>0</v>
      </c>
      <c r="CK606" s="36">
        <f t="shared" si="1435"/>
        <v>0</v>
      </c>
      <c r="CL606" s="36">
        <f t="shared" si="1436"/>
        <v>1.2803826456336842E-4</v>
      </c>
      <c r="CM606" s="36">
        <f t="shared" si="1437"/>
        <v>1.1838996478111014E-2</v>
      </c>
      <c r="CN606" s="36">
        <f t="shared" ca="1" si="1438"/>
        <v>0.74221758260958981</v>
      </c>
      <c r="CO606" s="20">
        <f t="shared" si="1439"/>
        <v>120000</v>
      </c>
      <c r="CP606" s="20">
        <f t="shared" si="1440"/>
        <v>2</v>
      </c>
      <c r="CQ606" s="64">
        <f t="shared" si="1441"/>
        <v>0.11023845582</v>
      </c>
      <c r="CR606" s="64">
        <f t="shared" si="1442"/>
        <v>0.49607305119</v>
      </c>
      <c r="CS606" s="36">
        <f t="shared" si="1443"/>
        <v>0.54104313305748852</v>
      </c>
      <c r="CT606" s="36">
        <f t="shared" si="1444"/>
        <v>0.44751869853930576</v>
      </c>
      <c r="CU606" s="36">
        <f t="shared" si="1445"/>
        <v>5.0115125376498154E-3</v>
      </c>
      <c r="CV606" s="36">
        <f t="shared" si="1505"/>
        <v>0.45253021107695557</v>
      </c>
      <c r="CW606" s="36">
        <f t="shared" si="1446"/>
        <v>0</v>
      </c>
      <c r="CX606" s="36">
        <f t="shared" si="1447"/>
        <v>0</v>
      </c>
      <c r="CY606" s="36">
        <f t="shared" si="1448"/>
        <v>0</v>
      </c>
      <c r="CZ606" s="36">
        <f t="shared" si="1506"/>
        <v>0</v>
      </c>
      <c r="DA606" s="64">
        <f t="shared" si="1449"/>
        <v>8.5966402657899899E-3</v>
      </c>
      <c r="DB606" s="70">
        <f t="shared" si="1507"/>
        <v>0.99147663206222403</v>
      </c>
      <c r="DC606" s="70">
        <f>PRODUCT($DB$8:DB606)</f>
        <v>3.2952563522057215E-3</v>
      </c>
      <c r="DD606" s="36">
        <f t="shared" si="1450"/>
        <v>0.14315791923818291</v>
      </c>
      <c r="DE606" s="36">
        <f t="shared" si="1451"/>
        <v>11.68373772180888</v>
      </c>
      <c r="DF606" s="36">
        <f t="shared" si="1452"/>
        <v>0.10657869874697214</v>
      </c>
      <c r="DG606" s="36">
        <f t="shared" si="1453"/>
        <v>4.9289170743681355E-3</v>
      </c>
      <c r="DH606" s="36">
        <f t="shared" ca="1" si="1454"/>
        <v>5.9991890751381116E-20</v>
      </c>
      <c r="DI606" s="36">
        <f t="shared" si="1455"/>
        <v>0.16028114447447614</v>
      </c>
      <c r="DJ606" s="36">
        <f t="shared" ca="1" si="1456"/>
        <v>11.802510728717778</v>
      </c>
      <c r="DK606" s="36">
        <f t="shared" si="1457"/>
        <v>0</v>
      </c>
      <c r="DL606" s="36">
        <f t="shared" si="1458"/>
        <v>0</v>
      </c>
      <c r="DM606" s="36">
        <f t="shared" ca="1" si="1459"/>
        <v>11.802510728717778</v>
      </c>
      <c r="DN606" s="36">
        <f t="shared" ca="1" si="1508"/>
        <v>11.802510728722389</v>
      </c>
      <c r="DO606" s="64" cm="1">
        <f t="array" ref="DO606">IFERROR(INDEX(Tbl_FwdNom,$B606,MATCH(LIDt,Tbl_FwdNom_Cols,0)),0)</f>
        <v>8.2233638930000001</v>
      </c>
      <c r="DP606" s="64">
        <f t="shared" ca="1" si="1509"/>
        <v>8.1617089810000003</v>
      </c>
      <c r="DQ606" s="64">
        <f t="shared" ca="1" si="1460"/>
        <v>6.5595222696896993E-3</v>
      </c>
      <c r="DR606" s="70">
        <f t="shared" ca="1" si="1461"/>
        <v>0.99348322466325822</v>
      </c>
      <c r="DS606" s="70">
        <f ca="1">PRODUCT($DR$8:DR606)</f>
        <v>7.7613154356361378E-3</v>
      </c>
      <c r="DT606" s="36">
        <f t="shared" ca="1" si="1462"/>
        <v>12.011133082013446</v>
      </c>
      <c r="DU606" s="36">
        <f t="shared" ca="1" si="1463"/>
        <v>0.10911111269041919</v>
      </c>
      <c r="DV606" s="36">
        <f t="shared" ca="1" si="1464"/>
        <v>5.0668426890252E-3</v>
      </c>
      <c r="DW606" s="36">
        <f t="shared" ca="1" si="1465"/>
        <v>6.085510433361662E-20</v>
      </c>
      <c r="DX606" s="36">
        <f t="shared" ca="1" si="1466"/>
        <v>0.14644494593011032</v>
      </c>
      <c r="DY606" s="36">
        <f t="shared" ca="1" si="1467"/>
        <v>1.6366741168204199E-3</v>
      </c>
      <c r="DZ606" s="36">
        <f t="shared" ca="1" si="1468"/>
        <v>0.16220183398333882</v>
      </c>
      <c r="EA606" s="36">
        <f t="shared" ca="1" si="1469"/>
        <v>0</v>
      </c>
      <c r="EB606" s="36">
        <f t="shared" ca="1" si="1470"/>
        <v>12.132570914184889</v>
      </c>
      <c r="EC606" s="36">
        <f t="shared" ca="1" si="1471"/>
        <v>0</v>
      </c>
      <c r="ED606" s="36">
        <f t="shared" ca="1" si="1472"/>
        <v>0</v>
      </c>
      <c r="EE606" s="36">
        <f t="shared" ca="1" si="1510"/>
        <v>0</v>
      </c>
      <c r="EF606" s="36">
        <f t="shared" ca="1" si="1473"/>
        <v>12.132570914184889</v>
      </c>
      <c r="EG606" s="64"/>
      <c r="EH606" s="64"/>
      <c r="EI606" s="64"/>
      <c r="EJ606" s="70"/>
      <c r="EK606" s="70"/>
      <c r="EL606" s="70"/>
      <c r="EM606" s="70"/>
      <c r="EN606" s="70"/>
      <c r="EO606" s="36">
        <f t="shared" ca="1" si="1474"/>
        <v>0.10692333507687807</v>
      </c>
      <c r="EP606" s="36">
        <f t="shared" ca="1" si="1475"/>
        <v>0</v>
      </c>
      <c r="EQ606" s="36">
        <f t="shared" si="1476"/>
        <v>0.3147003303242154</v>
      </c>
      <c r="ER606" s="36">
        <f t="shared" si="1477"/>
        <v>8.5813008371024753E-4</v>
      </c>
      <c r="ES606" s="36">
        <f t="shared" si="1478"/>
        <v>-7.8367078675608377E-4</v>
      </c>
      <c r="ET606" s="36">
        <f t="shared" ca="1" si="1479"/>
        <v>0</v>
      </c>
      <c r="EU606" s="36">
        <f t="shared" ca="1" si="1511"/>
        <v>8.5813008371024753E-4</v>
      </c>
      <c r="EV606" s="36">
        <f t="shared" si="1480"/>
        <v>2.6457736743317356E-3</v>
      </c>
      <c r="EW606" s="36">
        <f t="shared" si="1481"/>
        <v>0.41136614034460312</v>
      </c>
      <c r="EX606" s="36">
        <f t="shared" ca="1" si="1512"/>
        <v>0.72957037442686046</v>
      </c>
      <c r="EY606" s="36">
        <f t="shared" si="1482"/>
        <v>0</v>
      </c>
      <c r="EZ606" s="36">
        <f t="shared" si="1483"/>
        <v>0</v>
      </c>
      <c r="FA606" s="36">
        <f t="shared" si="1484"/>
        <v>0</v>
      </c>
      <c r="FB606" s="36">
        <f t="shared" si="1485"/>
        <v>0</v>
      </c>
      <c r="FC606" s="36">
        <f t="shared" si="1513"/>
        <v>0</v>
      </c>
      <c r="FD606" s="36">
        <f t="shared" si="1486"/>
        <v>0</v>
      </c>
      <c r="FE606" s="36">
        <f t="shared" si="1487"/>
        <v>0</v>
      </c>
      <c r="FF606" s="36">
        <f t="shared" si="1514"/>
        <v>0</v>
      </c>
      <c r="FG606" s="36">
        <f t="shared" ca="1" si="1488"/>
        <v>0.72957037442686046</v>
      </c>
      <c r="FH606" s="36">
        <f t="shared" ca="1" si="1489"/>
        <v>6.2718540575254283E-3</v>
      </c>
      <c r="FI606" s="36">
        <f t="shared" ca="1" si="1490"/>
        <v>-4.412330393137557E-2</v>
      </c>
      <c r="FJ606" s="36">
        <f t="shared" ca="1" si="1491"/>
        <v>0.71080072673158146</v>
      </c>
      <c r="FK606" s="36">
        <f t="shared" si="1492"/>
        <v>0</v>
      </c>
      <c r="FL606" s="36">
        <f t="shared" si="1493"/>
        <v>0</v>
      </c>
      <c r="FM606" s="36">
        <f t="shared" ca="1" si="1494"/>
        <v>0</v>
      </c>
      <c r="FN606" s="36">
        <f t="shared" ca="1" si="1516"/>
        <v>0.71080072673158146</v>
      </c>
    </row>
    <row r="607" spans="2:170" x14ac:dyDescent="0.25">
      <c r="B607" s="2">
        <v>599</v>
      </c>
      <c r="C607" s="2">
        <f t="shared" si="1370"/>
        <v>50</v>
      </c>
      <c r="D607" s="2">
        <f t="shared" si="1519"/>
        <v>623</v>
      </c>
      <c r="E607" s="2">
        <f t="shared" si="1517"/>
        <v>52</v>
      </c>
      <c r="F607" s="189">
        <f t="shared" si="1521"/>
        <v>63950</v>
      </c>
      <c r="G607" s="2">
        <f t="shared" si="1520"/>
        <v>1</v>
      </c>
      <c r="H607" s="187">
        <f t="shared" si="1371"/>
        <v>84.5</v>
      </c>
      <c r="I607" s="186">
        <f t="shared" si="1518"/>
        <v>84</v>
      </c>
      <c r="J607" s="2">
        <f t="shared" si="1372"/>
        <v>0</v>
      </c>
      <c r="K607" s="2">
        <f t="shared" si="1373"/>
        <v>1</v>
      </c>
      <c r="L607">
        <f t="shared" si="1374"/>
        <v>2</v>
      </c>
      <c r="M607" s="190">
        <f t="shared" si="1495"/>
        <v>9.5796918270000017E-2</v>
      </c>
      <c r="N607">
        <f t="shared" si="1375"/>
        <v>1</v>
      </c>
      <c r="O607">
        <f t="shared" si="1376"/>
        <v>100</v>
      </c>
      <c r="P607" s="58">
        <f t="shared" si="1377"/>
        <v>0.43108613221500008</v>
      </c>
      <c r="Q607" s="106">
        <f t="shared" si="1378"/>
        <v>0.43108613221500008</v>
      </c>
      <c r="R607" s="59">
        <f t="shared" si="1379"/>
        <v>0.43108613221500008</v>
      </c>
      <c r="S607" s="32">
        <f t="shared" si="1496"/>
        <v>4.5914687965510681E-2</v>
      </c>
      <c r="T607">
        <f t="shared" si="1380"/>
        <v>1</v>
      </c>
      <c r="U607" s="32">
        <f t="shared" si="1497"/>
        <v>1.3672571699999999E-3</v>
      </c>
      <c r="V607">
        <f t="shared" si="1381"/>
        <v>1</v>
      </c>
      <c r="W607">
        <f t="shared" si="1382"/>
        <v>100</v>
      </c>
      <c r="X607" s="58">
        <f t="shared" si="1383"/>
        <v>6.152657265E-3</v>
      </c>
      <c r="Y607" s="58">
        <f t="shared" si="1384"/>
        <v>6.152657265E-3</v>
      </c>
      <c r="Z607" s="32">
        <f t="shared" si="1385"/>
        <v>6.152657265E-3</v>
      </c>
      <c r="AA607" s="32">
        <f t="shared" si="1386"/>
        <v>5.1417300584866155E-4</v>
      </c>
      <c r="AB607" s="59">
        <f t="shared" si="1387"/>
        <v>4.9056245199999996E-3</v>
      </c>
      <c r="AC607" s="59">
        <f t="shared" si="1388"/>
        <v>4.9056245199999996E-3</v>
      </c>
      <c r="AD607">
        <f t="shared" si="1389"/>
        <v>1</v>
      </c>
      <c r="AE607" s="59">
        <f t="shared" si="1390"/>
        <v>4.9056245199999996E-3</v>
      </c>
      <c r="AF607" s="59">
        <f t="shared" si="1391"/>
        <v>4.1758461800000006E-3</v>
      </c>
      <c r="AG607" s="59">
        <f t="shared" si="1392"/>
        <v>4.1758461800000006E-3</v>
      </c>
      <c r="AH607">
        <f t="shared" si="1393"/>
        <v>1</v>
      </c>
      <c r="AI607" s="59">
        <f t="shared" si="1394"/>
        <v>4.1758461800000006E-3</v>
      </c>
      <c r="AJ607" s="59">
        <f t="shared" si="1395"/>
        <v>0</v>
      </c>
      <c r="AK607" s="59">
        <f t="shared" si="1396"/>
        <v>0</v>
      </c>
      <c r="AL607" s="59">
        <f t="shared" si="1397"/>
        <v>0</v>
      </c>
      <c r="AM607" s="12">
        <f t="shared" si="1498"/>
        <v>7.6714156530141318E-5</v>
      </c>
      <c r="AN607" s="12">
        <f t="shared" si="1499"/>
        <v>0</v>
      </c>
      <c r="AO607" s="66">
        <f t="shared" si="1398"/>
        <v>3.522306559618782E-6</v>
      </c>
      <c r="AP607" s="66">
        <f t="shared" si="1399"/>
        <v>3.9444348454247488E-8</v>
      </c>
      <c r="AQ607" s="59">
        <f t="shared" si="1400"/>
        <v>3.7633084730537934E-7</v>
      </c>
      <c r="AR607" s="59">
        <f t="shared" si="1401"/>
        <v>3.2034651749831271E-7</v>
      </c>
      <c r="AS607" s="59">
        <f t="shared" si="1402"/>
        <v>0</v>
      </c>
      <c r="AT607" s="12">
        <f t="shared" si="1403"/>
        <v>7.2455728257264602E-5</v>
      </c>
      <c r="AU607" s="59">
        <f t="shared" si="1500"/>
        <v>6.246867986000465E-21</v>
      </c>
      <c r="AV607" s="59">
        <f t="shared" si="1501"/>
        <v>0</v>
      </c>
      <c r="AW607" s="70">
        <f t="shared" si="1404"/>
        <v>0</v>
      </c>
      <c r="AX607" s="20">
        <f t="shared" si="1405"/>
        <v>200000</v>
      </c>
      <c r="AY607" s="20">
        <f t="shared" si="1406"/>
        <v>0</v>
      </c>
      <c r="AZ607" s="20">
        <f t="shared" si="1407"/>
        <v>0</v>
      </c>
      <c r="BA607" s="20">
        <f t="shared" si="1408"/>
        <v>200000</v>
      </c>
      <c r="BB607" s="36">
        <f t="shared" si="1409"/>
        <v>1</v>
      </c>
      <c r="BC607" s="36">
        <f t="shared" si="1410"/>
        <v>0</v>
      </c>
      <c r="BD607" s="80">
        <f t="shared" si="1411"/>
        <v>0.70446131192375638</v>
      </c>
      <c r="BE607" s="36">
        <f t="shared" si="1412"/>
        <v>0</v>
      </c>
      <c r="BF607" s="36">
        <f t="shared" si="1413"/>
        <v>0</v>
      </c>
      <c r="BG607" s="36">
        <f t="shared" si="1414"/>
        <v>0.70446131192375638</v>
      </c>
      <c r="BH607" s="36">
        <f t="shared" si="1415"/>
        <v>7.8888696908494971E-3</v>
      </c>
      <c r="BI607" s="36">
        <f t="shared" si="1416"/>
        <v>0</v>
      </c>
      <c r="BJ607" s="36">
        <f t="shared" si="1417"/>
        <v>0</v>
      </c>
      <c r="BK607" s="36">
        <f t="shared" si="1418"/>
        <v>7.8888696908494971E-3</v>
      </c>
      <c r="BL607" s="68">
        <f ca="1">IF(OR(AT607=0,E607&gt;ProjTerm),0,VLOOKUP(D607,'Life Events'!$AE$5:$AI$1206,5,FALSE))</f>
        <v>7.0420937298274855E-19</v>
      </c>
      <c r="BM607" s="93">
        <f t="shared" ca="1" si="1419"/>
        <v>7.0420937298274855E-19</v>
      </c>
      <c r="BN607" s="93">
        <f t="shared" ca="1" si="1420"/>
        <v>5.1024002965056723E-23</v>
      </c>
      <c r="BO607" s="36">
        <f t="shared" ca="1" si="1421"/>
        <v>7.7713354131238332E-21</v>
      </c>
      <c r="BP607" s="36">
        <f t="shared" si="1422"/>
        <v>2.9779650077651972E-4</v>
      </c>
      <c r="BQ607" s="36">
        <f t="shared" si="1423"/>
        <v>98.401835108995726</v>
      </c>
      <c r="BR607" s="36">
        <f t="shared" si="1424"/>
        <v>154.78110000000001</v>
      </c>
      <c r="BS607" s="36">
        <f t="shared" si="1425"/>
        <v>152.30744280188981</v>
      </c>
      <c r="BT607" s="36">
        <f t="shared" si="1426"/>
        <v>1.10355466872126E-2</v>
      </c>
      <c r="BU607" s="70" cm="1">
        <f t="array" ref="BU607">IF(AND(ActInt=1,$J607=0),INDEX(Tbl_FwdNom,$B607-IVP,MATCH(ValnDt,Tbl_FwdNom_Cols)),INDEX(Tbl_FwdNom,$B607,MATCH(StartDt,Tbl_FwdNom_Cols)))</f>
        <v>10.811956922</v>
      </c>
      <c r="BV607" s="70" cm="1">
        <f t="array" ref="BV607">INDEX(Tbl_FwdReal,$B607,MATCH(StartDt,Tbl_FwdReal_Cols))</f>
        <v>4.0287435150000004</v>
      </c>
      <c r="BW607" s="70" cm="1">
        <f t="array" ref="BW607">IF(RunType&lt;&gt;"OPN",INDEX(Tbl_FwdReal,$B607,MATCH(ValnDt,Tbl_FwdReal_Cols)),IF(AND($J607=0,ActInt=1),INDEX(Tbl_FwdReal,$B607-IVP,MATCH(ValnDt,Tbl_FwdReal_Cols)),-999))*$K607</f>
        <v>4.0287435150000004</v>
      </c>
      <c r="BX607" s="70">
        <f t="shared" si="1427"/>
        <v>4.0287435150000002E-2</v>
      </c>
      <c r="BY607" s="70">
        <f t="shared" si="1502"/>
        <v>6.5205184430800367E-2</v>
      </c>
      <c r="BZ607" s="64">
        <f t="shared" si="1515"/>
        <v>5.2778324487585682E-3</v>
      </c>
      <c r="CA607" s="70" cm="1">
        <f t="array" ref="CA607">IF($J607=1,CA606*(1+INDEX(Tbl_CPI,$B607,MATCH(IF(RunType="OPN",StartDt,ValnDt),Tbl_CPI_Cols))),0)</f>
        <v>0</v>
      </c>
      <c r="CB607" s="70">
        <f t="shared" si="1503"/>
        <v>29.706874447808211</v>
      </c>
      <c r="CC607" s="70">
        <f t="shared" si="1504"/>
        <v>28.032820468846079</v>
      </c>
      <c r="CD607" s="36">
        <f t="shared" si="1428"/>
        <v>144.18302356721239</v>
      </c>
      <c r="CE607" s="36">
        <f t="shared" si="1429"/>
        <v>1.5763820329995593</v>
      </c>
      <c r="CF607" s="36">
        <f t="shared" si="1430"/>
        <v>0</v>
      </c>
      <c r="CG607" s="36">
        <f t="shared" si="1431"/>
        <v>1.1181809856955017E-2</v>
      </c>
      <c r="CH607" s="36">
        <f t="shared" si="1432"/>
        <v>1.1060879038924186E-2</v>
      </c>
      <c r="CI607" s="36">
        <f t="shared" si="1433"/>
        <v>0</v>
      </c>
      <c r="CJ607" s="36">
        <f t="shared" si="1434"/>
        <v>0</v>
      </c>
      <c r="CK607" s="36">
        <f t="shared" si="1435"/>
        <v>0</v>
      </c>
      <c r="CL607" s="36">
        <f t="shared" si="1436"/>
        <v>1.2093081803083058E-4</v>
      </c>
      <c r="CM607" s="36">
        <f t="shared" si="1437"/>
        <v>1.1181809856955017E-2</v>
      </c>
      <c r="CN607" s="36">
        <f t="shared" ca="1" si="1438"/>
        <v>0.70101683842661666</v>
      </c>
      <c r="CO607" s="20">
        <f t="shared" si="1439"/>
        <v>120000</v>
      </c>
      <c r="CP607" s="20">
        <f t="shared" si="1440"/>
        <v>2</v>
      </c>
      <c r="CQ607" s="64">
        <f t="shared" si="1441"/>
        <v>0.11023845582</v>
      </c>
      <c r="CR607" s="64">
        <f t="shared" si="1442"/>
        <v>0.49607305119</v>
      </c>
      <c r="CS607" s="36">
        <f t="shared" si="1443"/>
        <v>0.511009649292956</v>
      </c>
      <c r="CT607" s="36">
        <f t="shared" si="1444"/>
        <v>0.42267678715425383</v>
      </c>
      <c r="CU607" s="36">
        <f t="shared" si="1445"/>
        <v>4.7333218145096988E-3</v>
      </c>
      <c r="CV607" s="36">
        <f t="shared" si="1505"/>
        <v>0.42741010896876352</v>
      </c>
      <c r="CW607" s="36">
        <f t="shared" si="1446"/>
        <v>0</v>
      </c>
      <c r="CX607" s="36">
        <f t="shared" si="1447"/>
        <v>0</v>
      </c>
      <c r="CY607" s="36">
        <f t="shared" si="1448"/>
        <v>0</v>
      </c>
      <c r="CZ607" s="36">
        <f t="shared" si="1506"/>
        <v>0</v>
      </c>
      <c r="DA607" s="64">
        <f t="shared" si="1449"/>
        <v>8.5920765565463686E-3</v>
      </c>
      <c r="DB607" s="70">
        <f t="shared" si="1507"/>
        <v>0.99148111832696451</v>
      </c>
      <c r="DC607" s="70">
        <f>PRODUCT($DB$8:DB607)</f>
        <v>3.2671844532589623E-3</v>
      </c>
      <c r="DD607" s="36">
        <f t="shared" si="1450"/>
        <v>0.13335239635274065</v>
      </c>
      <c r="DE607" s="36">
        <f t="shared" si="1451"/>
        <v>11.079663978857514</v>
      </c>
      <c r="DF607" s="36">
        <f t="shared" si="1452"/>
        <v>9.9605561395053721E-2</v>
      </c>
      <c r="DG607" s="36">
        <f t="shared" si="1453"/>
        <v>4.6734702064354554E-3</v>
      </c>
      <c r="DH607" s="36">
        <f t="shared" ca="1" si="1454"/>
        <v>5.273601025636512E-20</v>
      </c>
      <c r="DI607" s="36">
        <f t="shared" si="1455"/>
        <v>0.150380407515085</v>
      </c>
      <c r="DJ607" s="36">
        <f t="shared" ca="1" si="1456"/>
        <v>11.191624081208476</v>
      </c>
      <c r="DK607" s="36">
        <f t="shared" si="1457"/>
        <v>0</v>
      </c>
      <c r="DL607" s="36">
        <f t="shared" si="1458"/>
        <v>0</v>
      </c>
      <c r="DM607" s="36">
        <f t="shared" ca="1" si="1459"/>
        <v>11.191624081208476</v>
      </c>
      <c r="DN607" s="36">
        <f t="shared" ca="1" si="1508"/>
        <v>11.191624081213089</v>
      </c>
      <c r="DO607" s="64" cm="1">
        <f t="array" ref="DO607">IFERROR(INDEX(Tbl_FwdNom,$B607,MATCH(LIDt,Tbl_FwdNom_Cols,0)),0)</f>
        <v>8.2216507819999993</v>
      </c>
      <c r="DP607" s="64">
        <f t="shared" ca="1" si="1509"/>
        <v>8.1599968460000003</v>
      </c>
      <c r="DQ607" s="64">
        <f t="shared" ca="1" si="1460"/>
        <v>6.5581944905805933E-3</v>
      </c>
      <c r="DR607" s="70">
        <f t="shared" ca="1" si="1461"/>
        <v>0.99348453519480839</v>
      </c>
      <c r="DS607" s="70">
        <f ca="1">PRODUCT($DR$8:DR607)</f>
        <v>7.7107468580732601E-3</v>
      </c>
      <c r="DT607" s="36">
        <f t="shared" ca="1" si="1462"/>
        <v>11.38544311689378</v>
      </c>
      <c r="DU607" s="36">
        <f t="shared" ca="1" si="1463"/>
        <v>0.10193781489767711</v>
      </c>
      <c r="DV607" s="36">
        <f t="shared" ca="1" si="1464"/>
        <v>4.8022755280564839E-3</v>
      </c>
      <c r="DW607" s="36">
        <f t="shared" ca="1" si="1465"/>
        <v>5.3482868530457226E-20</v>
      </c>
      <c r="DX607" s="36">
        <f t="shared" ca="1" si="1466"/>
        <v>0.13636981368046994</v>
      </c>
      <c r="DY607" s="36">
        <f t="shared" ca="1" si="1467"/>
        <v>1.5256838381408457E-3</v>
      </c>
      <c r="DZ607" s="36">
        <f t="shared" ca="1" si="1468"/>
        <v>0.15213216672243218</v>
      </c>
      <c r="EA607" s="36">
        <f t="shared" ca="1" si="1469"/>
        <v>0</v>
      </c>
      <c r="EB607" s="36">
        <f t="shared" ca="1" si="1470"/>
        <v>11.499866693143503</v>
      </c>
      <c r="EC607" s="36">
        <f t="shared" ca="1" si="1471"/>
        <v>0</v>
      </c>
      <c r="ED607" s="36">
        <f t="shared" ca="1" si="1472"/>
        <v>0</v>
      </c>
      <c r="EE607" s="36">
        <f t="shared" ca="1" si="1510"/>
        <v>0</v>
      </c>
      <c r="EF607" s="36">
        <f t="shared" ca="1" si="1473"/>
        <v>11.499866693143503</v>
      </c>
      <c r="EG607" s="64"/>
      <c r="EH607" s="64"/>
      <c r="EI607" s="64"/>
      <c r="EJ607" s="70"/>
      <c r="EK607" s="70"/>
      <c r="EL607" s="70"/>
      <c r="EM607" s="70"/>
      <c r="EN607" s="70"/>
      <c r="EO607" s="36">
        <f t="shared" ca="1" si="1474"/>
        <v>0.10131200077427131</v>
      </c>
      <c r="EP607" s="36">
        <f t="shared" ca="1" si="1475"/>
        <v>0</v>
      </c>
      <c r="EQ607" s="36">
        <f t="shared" si="1476"/>
        <v>0.29839061918365906</v>
      </c>
      <c r="ER607" s="36">
        <f t="shared" si="1477"/>
        <v>7.9935293593326982E-4</v>
      </c>
      <c r="ES607" s="36">
        <f t="shared" si="1478"/>
        <v>-7.299936875422824E-4</v>
      </c>
      <c r="ET607" s="36">
        <f t="shared" ca="1" si="1479"/>
        <v>0</v>
      </c>
      <c r="EU607" s="36">
        <f t="shared" ca="1" si="1511"/>
        <v>7.9935293593326982E-4</v>
      </c>
      <c r="EV607" s="36">
        <f t="shared" si="1480"/>
        <v>2.4823414172841095E-3</v>
      </c>
      <c r="EW607" s="36">
        <f t="shared" si="1481"/>
        <v>0.39004661101613392</v>
      </c>
      <c r="EX607" s="36">
        <f t="shared" ca="1" si="1512"/>
        <v>0.69171892455301032</v>
      </c>
      <c r="EY607" s="36">
        <f t="shared" si="1482"/>
        <v>0</v>
      </c>
      <c r="EZ607" s="36">
        <f t="shared" si="1483"/>
        <v>0</v>
      </c>
      <c r="FA607" s="36">
        <f t="shared" si="1484"/>
        <v>0</v>
      </c>
      <c r="FB607" s="36">
        <f t="shared" si="1485"/>
        <v>0</v>
      </c>
      <c r="FC607" s="36">
        <f t="shared" si="1513"/>
        <v>0</v>
      </c>
      <c r="FD607" s="36">
        <f t="shared" si="1486"/>
        <v>0</v>
      </c>
      <c r="FE607" s="36">
        <f t="shared" si="1487"/>
        <v>0</v>
      </c>
      <c r="FF607" s="36">
        <f t="shared" si="1514"/>
        <v>0</v>
      </c>
      <c r="FG607" s="36">
        <f t="shared" ca="1" si="1488"/>
        <v>0.69171892455301032</v>
      </c>
      <c r="FH607" s="36">
        <f t="shared" ca="1" si="1489"/>
        <v>5.943301955371386E-3</v>
      </c>
      <c r="FI607" s="36">
        <f t="shared" ca="1" si="1490"/>
        <v>-4.1674015966917312E-2</v>
      </c>
      <c r="FJ607" s="36">
        <f t="shared" ca="1" si="1491"/>
        <v>0.67378828017461589</v>
      </c>
      <c r="FK607" s="36">
        <f t="shared" si="1492"/>
        <v>0</v>
      </c>
      <c r="FL607" s="36">
        <f t="shared" si="1493"/>
        <v>0</v>
      </c>
      <c r="FM607" s="36">
        <f t="shared" ca="1" si="1494"/>
        <v>0</v>
      </c>
      <c r="FN607" s="36">
        <f t="shared" ca="1" si="1516"/>
        <v>0.67378828017461589</v>
      </c>
    </row>
    <row r="608" spans="2:170" x14ac:dyDescent="0.25">
      <c r="B608" s="2">
        <v>600</v>
      </c>
      <c r="C608" s="2">
        <f t="shared" si="1370"/>
        <v>50</v>
      </c>
      <c r="D608" s="2">
        <f t="shared" si="1519"/>
        <v>624</v>
      </c>
      <c r="E608" s="2">
        <f t="shared" si="1517"/>
        <v>52</v>
      </c>
      <c r="F608" s="189">
        <f t="shared" si="1521"/>
        <v>63978</v>
      </c>
      <c r="G608" s="2">
        <f t="shared" si="1520"/>
        <v>2</v>
      </c>
      <c r="H608" s="187">
        <f t="shared" si="1371"/>
        <v>84.583333333333343</v>
      </c>
      <c r="I608" s="186">
        <f t="shared" si="1518"/>
        <v>84</v>
      </c>
      <c r="J608" s="2">
        <f t="shared" si="1372"/>
        <v>0</v>
      </c>
      <c r="K608" s="2">
        <f t="shared" si="1373"/>
        <v>1</v>
      </c>
      <c r="L608">
        <f t="shared" si="1374"/>
        <v>2</v>
      </c>
      <c r="M608" s="190">
        <f t="shared" si="1495"/>
        <v>9.5796918270000017E-2</v>
      </c>
      <c r="N608">
        <f t="shared" si="1375"/>
        <v>1</v>
      </c>
      <c r="O608">
        <f t="shared" si="1376"/>
        <v>100</v>
      </c>
      <c r="P608" s="58">
        <f t="shared" si="1377"/>
        <v>0.43108613221500008</v>
      </c>
      <c r="Q608" s="106">
        <f t="shared" si="1378"/>
        <v>0.43108613221500008</v>
      </c>
      <c r="R608" s="59">
        <f t="shared" si="1379"/>
        <v>0.43108613221500008</v>
      </c>
      <c r="S608" s="32">
        <f t="shared" si="1496"/>
        <v>4.5914687965510681E-2</v>
      </c>
      <c r="T608">
        <f t="shared" si="1380"/>
        <v>1</v>
      </c>
      <c r="U608" s="32">
        <f t="shared" si="1497"/>
        <v>1.3672571699999999E-3</v>
      </c>
      <c r="V608">
        <f t="shared" si="1381"/>
        <v>1</v>
      </c>
      <c r="W608">
        <f t="shared" si="1382"/>
        <v>100</v>
      </c>
      <c r="X608" s="58">
        <f t="shared" si="1383"/>
        <v>6.152657265E-3</v>
      </c>
      <c r="Y608" s="58">
        <f t="shared" si="1384"/>
        <v>6.152657265E-3</v>
      </c>
      <c r="Z608" s="32">
        <f t="shared" si="1385"/>
        <v>6.152657265E-3</v>
      </c>
      <c r="AA608" s="32">
        <f t="shared" si="1386"/>
        <v>5.1417300584866155E-4</v>
      </c>
      <c r="AB608" s="59">
        <f t="shared" si="1387"/>
        <v>4.9056245199999996E-3</v>
      </c>
      <c r="AC608" s="59">
        <f t="shared" si="1388"/>
        <v>4.9056245199999996E-3</v>
      </c>
      <c r="AD608">
        <f t="shared" si="1389"/>
        <v>1</v>
      </c>
      <c r="AE608" s="59">
        <f t="shared" si="1390"/>
        <v>4.9056245199999996E-3</v>
      </c>
      <c r="AF608" s="59">
        <f t="shared" si="1391"/>
        <v>4.1758461800000006E-3</v>
      </c>
      <c r="AG608" s="59">
        <f t="shared" si="1392"/>
        <v>4.1758461800000006E-3</v>
      </c>
      <c r="AH608">
        <f t="shared" si="1393"/>
        <v>1</v>
      </c>
      <c r="AI608" s="59">
        <f t="shared" si="1394"/>
        <v>4.1758461800000006E-3</v>
      </c>
      <c r="AJ608" s="59">
        <f t="shared" si="1395"/>
        <v>0</v>
      </c>
      <c r="AK608" s="59">
        <f t="shared" si="1396"/>
        <v>0</v>
      </c>
      <c r="AL608" s="59">
        <f t="shared" si="1397"/>
        <v>0</v>
      </c>
      <c r="AM608" s="12">
        <f t="shared" si="1498"/>
        <v>7.2455728257264602E-5</v>
      </c>
      <c r="AN608" s="12">
        <f t="shared" si="1499"/>
        <v>0</v>
      </c>
      <c r="AO608" s="66">
        <f t="shared" si="1398"/>
        <v>3.3267821542461392E-6</v>
      </c>
      <c r="AP608" s="66">
        <f t="shared" si="1399"/>
        <v>3.7254779588991544E-8</v>
      </c>
      <c r="AQ608" s="59">
        <f t="shared" si="1400"/>
        <v>3.5544059715329407E-7</v>
      </c>
      <c r="AR608" s="59">
        <f t="shared" si="1401"/>
        <v>3.0256397606221648E-7</v>
      </c>
      <c r="AS608" s="59">
        <f t="shared" si="1402"/>
        <v>0</v>
      </c>
      <c r="AT608" s="12">
        <f t="shared" si="1403"/>
        <v>6.8433686750213961E-5</v>
      </c>
      <c r="AU608" s="59">
        <f t="shared" si="1500"/>
        <v>1.0587911840678754E-22</v>
      </c>
      <c r="AV608" s="59">
        <f t="shared" si="1501"/>
        <v>0</v>
      </c>
      <c r="AW608" s="70">
        <f t="shared" si="1404"/>
        <v>0</v>
      </c>
      <c r="AX608" s="20">
        <f t="shared" si="1405"/>
        <v>200000</v>
      </c>
      <c r="AY608" s="20">
        <f t="shared" si="1406"/>
        <v>0</v>
      </c>
      <c r="AZ608" s="20">
        <f t="shared" si="1407"/>
        <v>0</v>
      </c>
      <c r="BA608" s="20">
        <f t="shared" si="1408"/>
        <v>200000</v>
      </c>
      <c r="BB608" s="36">
        <f t="shared" si="1409"/>
        <v>1</v>
      </c>
      <c r="BC608" s="36">
        <f t="shared" si="1410"/>
        <v>0</v>
      </c>
      <c r="BD608" s="80">
        <f t="shared" si="1411"/>
        <v>0.6653564308492278</v>
      </c>
      <c r="BE608" s="36">
        <f t="shared" si="1412"/>
        <v>0</v>
      </c>
      <c r="BF608" s="36">
        <f t="shared" si="1413"/>
        <v>0</v>
      </c>
      <c r="BG608" s="36">
        <f t="shared" si="1414"/>
        <v>0.6653564308492278</v>
      </c>
      <c r="BH608" s="36">
        <f t="shared" si="1415"/>
        <v>7.4509559177983091E-3</v>
      </c>
      <c r="BI608" s="36">
        <f t="shared" si="1416"/>
        <v>0</v>
      </c>
      <c r="BJ608" s="36">
        <f t="shared" si="1417"/>
        <v>0</v>
      </c>
      <c r="BK608" s="36">
        <f t="shared" si="1418"/>
        <v>7.4509559177983091E-3</v>
      </c>
      <c r="BL608" s="68">
        <f ca="1">IF(OR(AT608=0,E608&gt;ProjTerm),0,VLOOKUP(D608,'Life Events'!$AE$5:$AI$1206,5,FALSE))</f>
        <v>6.6511847712239612E-19</v>
      </c>
      <c r="BM608" s="93">
        <f t="shared" ca="1" si="1419"/>
        <v>6.6511847712239612E-19</v>
      </c>
      <c r="BN608" s="93">
        <f t="shared" ca="1" si="1420"/>
        <v>4.5516509515173407E-23</v>
      </c>
      <c r="BO608" s="36">
        <f t="shared" ca="1" si="1421"/>
        <v>6.9325031695239463E-21</v>
      </c>
      <c r="BP608" s="36">
        <f t="shared" si="1422"/>
        <v>2.8126571824784493E-4</v>
      </c>
      <c r="BQ608" s="36">
        <f t="shared" si="1423"/>
        <v>98.401835108995726</v>
      </c>
      <c r="BR608" s="36">
        <f t="shared" si="1424"/>
        <v>154.78110000000001</v>
      </c>
      <c r="BS608" s="36">
        <f t="shared" si="1425"/>
        <v>152.30744280188981</v>
      </c>
      <c r="BT608" s="36">
        <f t="shared" si="1426"/>
        <v>1.0422959830430657E-2</v>
      </c>
      <c r="BU608" s="70" cm="1">
        <f t="array" ref="BU608">IF(AND(ActInt=1,$J608=0),INDEX(Tbl_FwdNom,$B608-IVP,MATCH(ValnDt,Tbl_FwdNom_Cols)),INDEX(Tbl_FwdNom,$B608,MATCH(StartDt,Tbl_FwdNom_Cols)))</f>
        <v>10.805940233999999</v>
      </c>
      <c r="BV608" s="70" cm="1">
        <f t="array" ref="BV608">INDEX(Tbl_FwdReal,$B608,MATCH(StartDt,Tbl_FwdReal_Cols))</f>
        <v>4.0253422810000004</v>
      </c>
      <c r="BW608" s="70" cm="1">
        <f t="array" ref="BW608">IF(RunType&lt;&gt;"OPN",INDEX(Tbl_FwdReal,$B608,MATCH(ValnDt,Tbl_FwdReal_Cols)),IF(AND($J608=0,ActInt=1),INDEX(Tbl_FwdReal,$B608-IVP,MATCH(ValnDt,Tbl_FwdReal_Cols)),-999))*$K608</f>
        <v>4.0253422810000004</v>
      </c>
      <c r="BX608" s="70">
        <f t="shared" si="1427"/>
        <v>4.0253422810000002E-2</v>
      </c>
      <c r="BY608" s="70">
        <f t="shared" si="1502"/>
        <v>6.5182173923386877E-2</v>
      </c>
      <c r="BZ608" s="64">
        <f t="shared" si="1515"/>
        <v>5.2760227675203719E-3</v>
      </c>
      <c r="CA608" s="70" cm="1">
        <f t="array" ref="CA608">IF($J608=1,CA607*(1+INDEX(Tbl_CPI,$B608,MATCH(IF(RunType="OPN",StartDt,ValnDt),Tbl_CPI_Cols))),0)</f>
        <v>0</v>
      </c>
      <c r="CB608" s="70">
        <f t="shared" si="1503"/>
        <v>29.863608593746715</v>
      </c>
      <c r="CC608" s="70">
        <f t="shared" si="1504"/>
        <v>29.863608593746715</v>
      </c>
      <c r="CD608" s="36">
        <f t="shared" si="1428"/>
        <v>144.18302356721239</v>
      </c>
      <c r="CE608" s="36">
        <f t="shared" si="1429"/>
        <v>1.5763820329995593</v>
      </c>
      <c r="CF608" s="36">
        <f t="shared" si="1430"/>
        <v>0</v>
      </c>
      <c r="CG608" s="36">
        <f t="shared" si="1431"/>
        <v>1.0561103883109369E-2</v>
      </c>
      <c r="CH608" s="36">
        <f t="shared" si="1432"/>
        <v>1.0446885974896718E-2</v>
      </c>
      <c r="CI608" s="36">
        <f t="shared" si="1433"/>
        <v>0</v>
      </c>
      <c r="CJ608" s="36">
        <f t="shared" si="1434"/>
        <v>0</v>
      </c>
      <c r="CK608" s="36">
        <f t="shared" si="1435"/>
        <v>0</v>
      </c>
      <c r="CL608" s="36">
        <f t="shared" si="1436"/>
        <v>1.1421790821265038E-4</v>
      </c>
      <c r="CM608" s="36">
        <f t="shared" si="1437"/>
        <v>1.0561103883109369E-2</v>
      </c>
      <c r="CN608" s="36">
        <f t="shared" ca="1" si="1438"/>
        <v>0.66210316121834767</v>
      </c>
      <c r="CO608" s="20">
        <f t="shared" si="1439"/>
        <v>120000</v>
      </c>
      <c r="CP608" s="20">
        <f t="shared" si="1440"/>
        <v>2</v>
      </c>
      <c r="CQ608" s="64">
        <f t="shared" si="1441"/>
        <v>0.11023845582</v>
      </c>
      <c r="CR608" s="64">
        <f t="shared" si="1442"/>
        <v>0.49607305119</v>
      </c>
      <c r="CS608" s="36">
        <f t="shared" si="1443"/>
        <v>0.48264333417343908</v>
      </c>
      <c r="CT608" s="36">
        <f t="shared" si="1444"/>
        <v>0.39921385850953672</v>
      </c>
      <c r="CU608" s="36">
        <f t="shared" si="1445"/>
        <v>4.4705735506789853E-3</v>
      </c>
      <c r="CV608" s="36">
        <f t="shared" si="1505"/>
        <v>0.4036844320602157</v>
      </c>
      <c r="CW608" s="36">
        <f t="shared" si="1446"/>
        <v>0</v>
      </c>
      <c r="CX608" s="36">
        <f t="shared" si="1447"/>
        <v>0</v>
      </c>
      <c r="CY608" s="36">
        <f t="shared" si="1448"/>
        <v>0</v>
      </c>
      <c r="CZ608" s="36">
        <f t="shared" si="1506"/>
        <v>0</v>
      </c>
      <c r="DA608" s="64">
        <f t="shared" si="1449"/>
        <v>8.5875128681782709E-3</v>
      </c>
      <c r="DB608" s="70">
        <f t="shared" si="1507"/>
        <v>0.99148560461178281</v>
      </c>
      <c r="DC608" s="70">
        <f>PRODUCT($DB$8:DB608)</f>
        <v>3.2393663530176794E-3</v>
      </c>
      <c r="DD608" s="36">
        <f t="shared" si="1450"/>
        <v>0.12407460194199157</v>
      </c>
      <c r="DE608" s="36">
        <f t="shared" si="1451"/>
        <v>10.509454305001817</v>
      </c>
      <c r="DF608" s="36">
        <f t="shared" si="1452"/>
        <v>9.3009969517477559E-2</v>
      </c>
      <c r="DG608" s="36">
        <f t="shared" si="1453"/>
        <v>4.4323379737244229E-3</v>
      </c>
      <c r="DH608" s="36">
        <f t="shared" ca="1" si="1454"/>
        <v>4.6256378253534086E-20</v>
      </c>
      <c r="DI608" s="36">
        <f t="shared" si="1455"/>
        <v>0.14102000370113493</v>
      </c>
      <c r="DJ608" s="36">
        <f t="shared" ca="1" si="1456"/>
        <v>10.614977338304714</v>
      </c>
      <c r="DK608" s="36">
        <f t="shared" si="1457"/>
        <v>0</v>
      </c>
      <c r="DL608" s="36">
        <f t="shared" si="1458"/>
        <v>0</v>
      </c>
      <c r="DM608" s="36">
        <f t="shared" ca="1" si="1459"/>
        <v>10.614977338304714</v>
      </c>
      <c r="DN608" s="36">
        <f t="shared" ca="1" si="1508"/>
        <v>10.614977338309325</v>
      </c>
      <c r="DO608" s="64" cm="1">
        <f t="array" ref="DO608">IFERROR(INDEX(Tbl_FwdNom,$B608,MATCH(LIDt,Tbl_FwdNom_Cols,0)),0)</f>
        <v>8.2199376990000008</v>
      </c>
      <c r="DP608" s="64">
        <f t="shared" ca="1" si="1509"/>
        <v>8.1582847380000008</v>
      </c>
      <c r="DQ608" s="64">
        <f t="shared" ca="1" si="1460"/>
        <v>6.5568667131439273E-3</v>
      </c>
      <c r="DR608" s="70">
        <f t="shared" ca="1" si="1461"/>
        <v>0.99348584572816534</v>
      </c>
      <c r="DS608" s="70">
        <f ca="1">PRODUCT($DR$8:DR608)</f>
        <v>7.6605178634887063E-3</v>
      </c>
      <c r="DT608" s="36">
        <f t="shared" ca="1" si="1462"/>
        <v>10.794739519032108</v>
      </c>
      <c r="DU608" s="36">
        <f t="shared" ca="1" si="1463"/>
        <v>9.5155251645192021E-2</v>
      </c>
      <c r="DV608" s="36">
        <f t="shared" ca="1" si="1464"/>
        <v>4.5524976903658981E-3</v>
      </c>
      <c r="DW608" s="36">
        <f t="shared" ca="1" si="1465"/>
        <v>4.6901045401324092E-20</v>
      </c>
      <c r="DX608" s="36">
        <f t="shared" ca="1" si="1466"/>
        <v>0.12684101254203839</v>
      </c>
      <c r="DY608" s="36">
        <f t="shared" ca="1" si="1467"/>
        <v>1.4207207239008781E-3</v>
      </c>
      <c r="DZ608" s="36">
        <f t="shared" ca="1" si="1468"/>
        <v>0.14261429224861144</v>
      </c>
      <c r="EA608" s="36">
        <f t="shared" ca="1" si="1469"/>
        <v>0</v>
      </c>
      <c r="EB608" s="36">
        <f t="shared" ca="1" si="1470"/>
        <v>10.902536273417407</v>
      </c>
      <c r="EC608" s="36">
        <f t="shared" ca="1" si="1471"/>
        <v>0</v>
      </c>
      <c r="ED608" s="36">
        <f t="shared" ca="1" si="1472"/>
        <v>0</v>
      </c>
      <c r="EE608" s="36">
        <f t="shared" ca="1" si="1510"/>
        <v>0</v>
      </c>
      <c r="EF608" s="36">
        <f t="shared" ca="1" si="1473"/>
        <v>10.902536273417407</v>
      </c>
      <c r="EG608" s="64"/>
      <c r="EH608" s="64"/>
      <c r="EI608" s="64"/>
      <c r="EJ608" s="70"/>
      <c r="EK608" s="70"/>
      <c r="EL608" s="70"/>
      <c r="EM608" s="70"/>
      <c r="EN608" s="70"/>
      <c r="EO608" s="36">
        <f t="shared" ca="1" si="1474"/>
        <v>9.6017522197693231E-2</v>
      </c>
      <c r="EP608" s="36">
        <f t="shared" ca="1" si="1475"/>
        <v>0</v>
      </c>
      <c r="EQ608" s="36">
        <f t="shared" si="1476"/>
        <v>0.28299486548339914</v>
      </c>
      <c r="ER608" s="36">
        <f t="shared" si="1477"/>
        <v>7.4373914567486073E-4</v>
      </c>
      <c r="ES608" s="36">
        <f t="shared" si="1478"/>
        <v>-6.7920546371279212E-4</v>
      </c>
      <c r="ET608" s="36">
        <f t="shared" ca="1" si="1479"/>
        <v>0</v>
      </c>
      <c r="EU608" s="36">
        <f t="shared" ca="1" si="1511"/>
        <v>7.4373914567486073E-4</v>
      </c>
      <c r="EV608" s="36">
        <f t="shared" si="1480"/>
        <v>2.3278284826949306E-3</v>
      </c>
      <c r="EW608" s="36">
        <f t="shared" si="1481"/>
        <v>0.36992177742969545</v>
      </c>
      <c r="EX608" s="36">
        <f t="shared" ca="1" si="1512"/>
        <v>0.65598821054146439</v>
      </c>
      <c r="EY608" s="36">
        <f t="shared" si="1482"/>
        <v>0</v>
      </c>
      <c r="EZ608" s="36">
        <f t="shared" si="1483"/>
        <v>0</v>
      </c>
      <c r="FA608" s="36">
        <f t="shared" si="1484"/>
        <v>0</v>
      </c>
      <c r="FB608" s="36">
        <f t="shared" si="1485"/>
        <v>0</v>
      </c>
      <c r="FC608" s="36">
        <f t="shared" si="1513"/>
        <v>0</v>
      </c>
      <c r="FD608" s="36">
        <f t="shared" si="1486"/>
        <v>0</v>
      </c>
      <c r="FE608" s="36">
        <f t="shared" si="1487"/>
        <v>0</v>
      </c>
      <c r="FF608" s="36">
        <f t="shared" si="1514"/>
        <v>0</v>
      </c>
      <c r="FG608" s="36">
        <f t="shared" ca="1" si="1488"/>
        <v>0.65598821054146439</v>
      </c>
      <c r="FH608" s="36">
        <f t="shared" ca="1" si="1489"/>
        <v>5.633307199398062E-3</v>
      </c>
      <c r="FI608" s="36">
        <f t="shared" ca="1" si="1490"/>
        <v>-3.9371255659069772E-2</v>
      </c>
      <c r="FJ608" s="36">
        <f t="shared" ca="1" si="1491"/>
        <v>0.63883496446152954</v>
      </c>
      <c r="FK608" s="36">
        <f t="shared" si="1492"/>
        <v>0</v>
      </c>
      <c r="FL608" s="36">
        <f t="shared" si="1493"/>
        <v>0</v>
      </c>
      <c r="FM608" s="36">
        <f t="shared" ca="1" si="1494"/>
        <v>0</v>
      </c>
      <c r="FN608" s="36">
        <f t="shared" ca="1" si="1516"/>
        <v>0.63883496446152954</v>
      </c>
    </row>
    <row r="609" spans="2:170" x14ac:dyDescent="0.25">
      <c r="B609" s="2">
        <v>601</v>
      </c>
      <c r="C609" s="2">
        <f t="shared" si="1370"/>
        <v>51</v>
      </c>
      <c r="D609" s="2">
        <f t="shared" si="1519"/>
        <v>625</v>
      </c>
      <c r="E609" s="2">
        <f t="shared" si="1517"/>
        <v>53</v>
      </c>
      <c r="F609" s="189">
        <f t="shared" si="1521"/>
        <v>64009</v>
      </c>
      <c r="G609" s="2">
        <f t="shared" si="1520"/>
        <v>3</v>
      </c>
      <c r="H609" s="187">
        <f t="shared" si="1371"/>
        <v>84.666666666666671</v>
      </c>
      <c r="I609" s="186">
        <f t="shared" si="1518"/>
        <v>84</v>
      </c>
      <c r="J609" s="2">
        <f t="shared" si="1372"/>
        <v>0</v>
      </c>
      <c r="K609" s="2">
        <f t="shared" si="1373"/>
        <v>1</v>
      </c>
      <c r="L609">
        <f t="shared" si="1374"/>
        <v>2</v>
      </c>
      <c r="M609" s="190">
        <f t="shared" si="1495"/>
        <v>9.5796918270000017E-2</v>
      </c>
      <c r="N609">
        <f t="shared" si="1375"/>
        <v>1</v>
      </c>
      <c r="O609">
        <f t="shared" si="1376"/>
        <v>100</v>
      </c>
      <c r="P609" s="58">
        <f t="shared" si="1377"/>
        <v>0.43108613221500008</v>
      </c>
      <c r="Q609" s="106">
        <f t="shared" si="1378"/>
        <v>0.43108613221500008</v>
      </c>
      <c r="R609" s="59">
        <f t="shared" si="1379"/>
        <v>0.43108613221500008</v>
      </c>
      <c r="S609" s="32">
        <f t="shared" si="1496"/>
        <v>4.5914687965510681E-2</v>
      </c>
      <c r="T609">
        <f t="shared" si="1380"/>
        <v>1</v>
      </c>
      <c r="U609" s="32">
        <f t="shared" si="1497"/>
        <v>1.3672571699999999E-3</v>
      </c>
      <c r="V609">
        <f t="shared" si="1381"/>
        <v>1</v>
      </c>
      <c r="W609">
        <f t="shared" si="1382"/>
        <v>100</v>
      </c>
      <c r="X609" s="58">
        <f t="shared" si="1383"/>
        <v>6.152657265E-3</v>
      </c>
      <c r="Y609" s="58">
        <f t="shared" si="1384"/>
        <v>6.152657265E-3</v>
      </c>
      <c r="Z609" s="32">
        <f t="shared" si="1385"/>
        <v>6.152657265E-3</v>
      </c>
      <c r="AA609" s="32">
        <f t="shared" si="1386"/>
        <v>5.1417300584866155E-4</v>
      </c>
      <c r="AB609" s="59">
        <f t="shared" si="1387"/>
        <v>4.9056245199999996E-3</v>
      </c>
      <c r="AC609" s="59">
        <f t="shared" si="1388"/>
        <v>4.9056245199999996E-3</v>
      </c>
      <c r="AD609">
        <f t="shared" si="1389"/>
        <v>1</v>
      </c>
      <c r="AE609" s="59">
        <f t="shared" si="1390"/>
        <v>4.9056245199999996E-3</v>
      </c>
      <c r="AF609" s="59">
        <f t="shared" si="1391"/>
        <v>4.1758461800000006E-3</v>
      </c>
      <c r="AG609" s="59">
        <f t="shared" si="1392"/>
        <v>4.1758461800000006E-3</v>
      </c>
      <c r="AH609">
        <f t="shared" si="1393"/>
        <v>1</v>
      </c>
      <c r="AI609" s="59">
        <f t="shared" si="1394"/>
        <v>4.1758461800000006E-3</v>
      </c>
      <c r="AJ609" s="59">
        <f t="shared" si="1395"/>
        <v>0</v>
      </c>
      <c r="AK609" s="59">
        <f t="shared" si="1396"/>
        <v>0</v>
      </c>
      <c r="AL609" s="59">
        <f t="shared" si="1397"/>
        <v>0</v>
      </c>
      <c r="AM609" s="12">
        <f t="shared" si="1498"/>
        <v>6.8433686750213961E-5</v>
      </c>
      <c r="AN609" s="12">
        <f t="shared" si="1499"/>
        <v>0</v>
      </c>
      <c r="AO609" s="66">
        <f t="shared" si="1398"/>
        <v>3.1421113734655768E-6</v>
      </c>
      <c r="AP609" s="66">
        <f t="shared" si="1399"/>
        <v>3.5186754417663235E-8</v>
      </c>
      <c r="AQ609" s="59">
        <f t="shared" si="1400"/>
        <v>3.357099717158487E-7</v>
      </c>
      <c r="AR609" s="59">
        <f t="shared" si="1401"/>
        <v>2.857685493991976E-7</v>
      </c>
      <c r="AS609" s="59">
        <f t="shared" si="1402"/>
        <v>0</v>
      </c>
      <c r="AT609" s="12">
        <f t="shared" si="1403"/>
        <v>6.4634910101215681E-5</v>
      </c>
      <c r="AU609" s="59">
        <f t="shared" si="1500"/>
        <v>6.4056866636106463E-21</v>
      </c>
      <c r="AV609" s="59">
        <f t="shared" si="1501"/>
        <v>0</v>
      </c>
      <c r="AW609" s="70">
        <f t="shared" si="1404"/>
        <v>0</v>
      </c>
      <c r="AX609" s="20">
        <f t="shared" si="1405"/>
        <v>200000</v>
      </c>
      <c r="AY609" s="20">
        <f t="shared" si="1406"/>
        <v>0</v>
      </c>
      <c r="AZ609" s="20">
        <f t="shared" si="1407"/>
        <v>0</v>
      </c>
      <c r="BA609" s="20">
        <f t="shared" si="1408"/>
        <v>200000</v>
      </c>
      <c r="BB609" s="36">
        <f t="shared" si="1409"/>
        <v>1</v>
      </c>
      <c r="BC609" s="36">
        <f t="shared" si="1410"/>
        <v>0</v>
      </c>
      <c r="BD609" s="80">
        <f t="shared" si="1411"/>
        <v>0.6284222746931154</v>
      </c>
      <c r="BE609" s="36">
        <f t="shared" si="1412"/>
        <v>0</v>
      </c>
      <c r="BF609" s="36">
        <f t="shared" si="1413"/>
        <v>0</v>
      </c>
      <c r="BG609" s="36">
        <f t="shared" si="1414"/>
        <v>0.6284222746931154</v>
      </c>
      <c r="BH609" s="36">
        <f t="shared" si="1415"/>
        <v>7.0373508835326467E-3</v>
      </c>
      <c r="BI609" s="36">
        <f t="shared" si="1416"/>
        <v>0</v>
      </c>
      <c r="BJ609" s="36">
        <f t="shared" si="1417"/>
        <v>0</v>
      </c>
      <c r="BK609" s="36">
        <f t="shared" si="1418"/>
        <v>7.0373508835326467E-3</v>
      </c>
      <c r="BL609" s="68">
        <f ca="1">IF(OR(AT609=0,E609&gt;ProjTerm),0,VLOOKUP(D609,'Life Events'!$AE$5:$AI$1206,5,FALSE))</f>
        <v>6.2819752985658252E-19</v>
      </c>
      <c r="BM609" s="93">
        <f t="shared" ca="1" si="1419"/>
        <v>6.2819752985658252E-19</v>
      </c>
      <c r="BN609" s="93">
        <f t="shared" ca="1" si="1420"/>
        <v>4.0603490868085963E-23</v>
      </c>
      <c r="BO609" s="36">
        <f t="shared" ca="1" si="1421"/>
        <v>6.1842138629480576E-21</v>
      </c>
      <c r="BP609" s="36">
        <f t="shared" si="1422"/>
        <v>2.6565256494012404E-4</v>
      </c>
      <c r="BQ609" s="36">
        <f t="shared" si="1423"/>
        <v>98.401835108995726</v>
      </c>
      <c r="BR609" s="36">
        <f t="shared" si="1424"/>
        <v>154.78110000000001</v>
      </c>
      <c r="BS609" s="36">
        <f t="shared" si="1425"/>
        <v>152.30744280188981</v>
      </c>
      <c r="BT609" s="36">
        <f t="shared" si="1426"/>
        <v>9.8443778732461972E-3</v>
      </c>
      <c r="BU609" s="70" cm="1">
        <f t="array" ref="BU609">IF(AND(ActInt=1,$J609=0),INDEX(Tbl_FwdNom,$B609-IVP,MATCH(ValnDt,Tbl_FwdNom_Cols)),INDEX(Tbl_FwdNom,$B609,MATCH(StartDt,Tbl_FwdNom_Cols)))</f>
        <v>10.799923872000001</v>
      </c>
      <c r="BV609" s="70" cm="1">
        <f t="array" ref="BV609">INDEX(Tbl_FwdReal,$B609,MATCH(StartDt,Tbl_FwdReal_Cols))</f>
        <v>4.0219411589999998</v>
      </c>
      <c r="BW609" s="70" cm="1">
        <f t="array" ref="BW609">IF(RunType&lt;&gt;"OPN",INDEX(Tbl_FwdReal,$B609,MATCH(ValnDt,Tbl_FwdReal_Cols)),IF(AND($J609=0,ActInt=1),INDEX(Tbl_FwdReal,$B609-IVP,MATCH(ValnDt,Tbl_FwdReal_Cols)),-999))*$K609</f>
        <v>4.0219411589999998</v>
      </c>
      <c r="BX609" s="70">
        <f t="shared" si="1427"/>
        <v>4.0219411589999997E-2</v>
      </c>
      <c r="BY609" s="70">
        <f t="shared" si="1502"/>
        <v>6.5159163898313333E-2</v>
      </c>
      <c r="BZ609" s="64">
        <f t="shared" si="1515"/>
        <v>5.2742130883811633E-3</v>
      </c>
      <c r="CA609" s="70" cm="1">
        <f t="array" ref="CA609">IF($J609=1,CA608*(1+INDEX(Tbl_CPI,$B609,MATCH(IF(RunType="OPN",StartDt,ValnDt),Tbl_CPI_Cols))),0)</f>
        <v>0</v>
      </c>
      <c r="CB609" s="70">
        <f t="shared" si="1503"/>
        <v>30.021115629058148</v>
      </c>
      <c r="CC609" s="70">
        <f t="shared" si="1504"/>
        <v>29.863608593746715</v>
      </c>
      <c r="CD609" s="36">
        <f t="shared" si="1428"/>
        <v>153.45749107660484</v>
      </c>
      <c r="CE609" s="36">
        <f t="shared" si="1429"/>
        <v>1.5763820329995593</v>
      </c>
      <c r="CF609" s="36">
        <f t="shared" si="1430"/>
        <v>0</v>
      </c>
      <c r="CG609" s="36">
        <f t="shared" si="1431"/>
        <v>1.0609539508055087E-2</v>
      </c>
      <c r="CH609" s="36">
        <f t="shared" si="1432"/>
        <v>1.0501661873810129E-2</v>
      </c>
      <c r="CI609" s="36">
        <f t="shared" si="1433"/>
        <v>0</v>
      </c>
      <c r="CJ609" s="36">
        <f t="shared" si="1434"/>
        <v>0</v>
      </c>
      <c r="CK609" s="36">
        <f t="shared" si="1435"/>
        <v>0</v>
      </c>
      <c r="CL609" s="36">
        <f t="shared" si="1436"/>
        <v>1.0787763424495729E-4</v>
      </c>
      <c r="CM609" s="36">
        <f t="shared" si="1437"/>
        <v>1.0609539508055087E-2</v>
      </c>
      <c r="CN609" s="36">
        <f t="shared" ca="1" si="1438"/>
        <v>0.62534959513846167</v>
      </c>
      <c r="CO609" s="20">
        <f t="shared" si="1439"/>
        <v>120000</v>
      </c>
      <c r="CP609" s="20">
        <f t="shared" si="1440"/>
        <v>2</v>
      </c>
      <c r="CQ609" s="64">
        <f t="shared" si="1441"/>
        <v>0.11023845582</v>
      </c>
      <c r="CR609" s="64">
        <f t="shared" si="1442"/>
        <v>0.49607305119</v>
      </c>
      <c r="CS609" s="36">
        <f t="shared" si="1443"/>
        <v>0.45585164261450073</v>
      </c>
      <c r="CT609" s="36">
        <f t="shared" si="1444"/>
        <v>0.37705336481586921</v>
      </c>
      <c r="CU609" s="36">
        <f t="shared" si="1445"/>
        <v>4.2224105301195882E-3</v>
      </c>
      <c r="CV609" s="36">
        <f t="shared" si="1505"/>
        <v>0.38127577534598878</v>
      </c>
      <c r="CW609" s="36">
        <f t="shared" si="1446"/>
        <v>0</v>
      </c>
      <c r="CX609" s="36">
        <f t="shared" si="1447"/>
        <v>0</v>
      </c>
      <c r="CY609" s="36">
        <f t="shared" si="1448"/>
        <v>0</v>
      </c>
      <c r="CZ609" s="36">
        <f t="shared" si="1506"/>
        <v>0</v>
      </c>
      <c r="DA609" s="64">
        <f t="shared" si="1449"/>
        <v>8.5829491999411811E-3</v>
      </c>
      <c r="DB609" s="70">
        <f t="shared" si="1507"/>
        <v>0.9914900909174108</v>
      </c>
      <c r="DC609" s="70">
        <f>PRODUCT($DB$8:DB609)</f>
        <v>3.2117996398683003E-3</v>
      </c>
      <c r="DD609" s="36">
        <f t="shared" si="1450"/>
        <v>0.11529515007421641</v>
      </c>
      <c r="DE609" s="36">
        <f t="shared" si="1451"/>
        <v>9.9712341427276368</v>
      </c>
      <c r="DF609" s="36">
        <f t="shared" si="1452"/>
        <v>8.6770918477401496E-2</v>
      </c>
      <c r="DG609" s="36">
        <f t="shared" si="1453"/>
        <v>4.204727940449746E-3</v>
      </c>
      <c r="DH609" s="36">
        <f t="shared" ca="1" si="1454"/>
        <v>4.046918053530938E-20</v>
      </c>
      <c r="DI609" s="36">
        <f t="shared" si="1455"/>
        <v>0.13152977058238979</v>
      </c>
      <c r="DJ609" s="36">
        <f t="shared" ca="1" si="1456"/>
        <v>10.070034953772764</v>
      </c>
      <c r="DK609" s="36">
        <f t="shared" si="1457"/>
        <v>0</v>
      </c>
      <c r="DL609" s="36">
        <f t="shared" si="1458"/>
        <v>0</v>
      </c>
      <c r="DM609" s="36">
        <f t="shared" ca="1" si="1459"/>
        <v>10.070034953772764</v>
      </c>
      <c r="DN609" s="36">
        <f t="shared" ca="1" si="1508"/>
        <v>10.070034953777373</v>
      </c>
      <c r="DO609" s="64" cm="1">
        <f t="array" ref="DO609">IFERROR(INDEX(Tbl_FwdNom,$B609,MATCH(LIDt,Tbl_FwdNom_Cols,0)),0)</f>
        <v>8.2182246419999991</v>
      </c>
      <c r="DP609" s="64">
        <f t="shared" ca="1" si="1509"/>
        <v>8.1565726569999999</v>
      </c>
      <c r="DQ609" s="64">
        <f t="shared" ca="1" si="1460"/>
        <v>6.5555389373799233E-3</v>
      </c>
      <c r="DR609" s="70">
        <f t="shared" ca="1" si="1461"/>
        <v>0.99348715626332884</v>
      </c>
      <c r="DS609" s="70">
        <f ca="1">PRODUCT($DR$8:DR609)</f>
        <v>7.6106261077018263E-3</v>
      </c>
      <c r="DT609" s="36">
        <f t="shared" ca="1" si="1462"/>
        <v>10.237082579574881</v>
      </c>
      <c r="DU609" s="36">
        <f t="shared" ca="1" si="1463"/>
        <v>8.8741694718915617E-2</v>
      </c>
      <c r="DV609" s="36">
        <f t="shared" ca="1" si="1464"/>
        <v>4.3166892012972994E-3</v>
      </c>
      <c r="DW609" s="36">
        <f t="shared" ca="1" si="1465"/>
        <v>4.1024293167708239E-20</v>
      </c>
      <c r="DX609" s="36">
        <f t="shared" ca="1" si="1466"/>
        <v>0.11782814586536824</v>
      </c>
      <c r="DY609" s="36">
        <f t="shared" ca="1" si="1467"/>
        <v>1.3214494836488303E-3</v>
      </c>
      <c r="DZ609" s="36">
        <f t="shared" ca="1" si="1468"/>
        <v>0.13297869986734301</v>
      </c>
      <c r="EA609" s="36">
        <f t="shared" ca="1" si="1469"/>
        <v>0</v>
      </c>
      <c r="EB609" s="36">
        <f t="shared" ca="1" si="1470"/>
        <v>10.337979588578122</v>
      </c>
      <c r="EC609" s="36">
        <f t="shared" ca="1" si="1471"/>
        <v>0</v>
      </c>
      <c r="ED609" s="36">
        <f t="shared" ca="1" si="1472"/>
        <v>0</v>
      </c>
      <c r="EE609" s="36">
        <f t="shared" ca="1" si="1510"/>
        <v>0</v>
      </c>
      <c r="EF609" s="36">
        <f t="shared" ca="1" si="1473"/>
        <v>10.337979588578122</v>
      </c>
      <c r="EG609" s="64"/>
      <c r="EH609" s="64"/>
      <c r="EI609" s="64"/>
      <c r="EJ609" s="70"/>
      <c r="EK609" s="70"/>
      <c r="EL609" s="70"/>
      <c r="EM609" s="70"/>
      <c r="EN609" s="70"/>
      <c r="EO609" s="36">
        <f t="shared" ca="1" si="1474"/>
        <v>9.101675011456381E-2</v>
      </c>
      <c r="EP609" s="36">
        <f t="shared" ca="1" si="1475"/>
        <v>0</v>
      </c>
      <c r="EQ609" s="36">
        <f t="shared" si="1476"/>
        <v>0.26846247397104467</v>
      </c>
      <c r="ER609" s="36">
        <f t="shared" si="1477"/>
        <v>6.911125651383747E-4</v>
      </c>
      <c r="ES609" s="36">
        <f t="shared" si="1478"/>
        <v>-6.3114525168177324E-4</v>
      </c>
      <c r="ET609" s="36">
        <f t="shared" ca="1" si="1479"/>
        <v>0</v>
      </c>
      <c r="EU609" s="36">
        <f t="shared" ca="1" si="1511"/>
        <v>6.911125651383747E-4</v>
      </c>
      <c r="EV609" s="36">
        <f t="shared" si="1480"/>
        <v>2.1711724453851548E-3</v>
      </c>
      <c r="EW609" s="36">
        <f t="shared" si="1481"/>
        <v>0.35092550310022447</v>
      </c>
      <c r="EX609" s="36">
        <f t="shared" ca="1" si="1512"/>
        <v>0.62225026208179268</v>
      </c>
      <c r="EY609" s="36">
        <f t="shared" si="1482"/>
        <v>0</v>
      </c>
      <c r="EZ609" s="36">
        <f t="shared" si="1483"/>
        <v>0</v>
      </c>
      <c r="FA609" s="36">
        <f t="shared" si="1484"/>
        <v>0</v>
      </c>
      <c r="FB609" s="36">
        <f t="shared" si="1485"/>
        <v>0</v>
      </c>
      <c r="FC609" s="36">
        <f t="shared" si="1513"/>
        <v>0</v>
      </c>
      <c r="FD609" s="36">
        <f t="shared" si="1486"/>
        <v>0</v>
      </c>
      <c r="FE609" s="36">
        <f t="shared" si="1487"/>
        <v>0</v>
      </c>
      <c r="FF609" s="36">
        <f t="shared" si="1514"/>
        <v>0</v>
      </c>
      <c r="FG609" s="36">
        <f t="shared" ca="1" si="1488"/>
        <v>0.62225026208179268</v>
      </c>
      <c r="FH609" s="36">
        <f t="shared" ca="1" si="1489"/>
        <v>5.340742389098113E-3</v>
      </c>
      <c r="FI609" s="36">
        <f t="shared" ca="1" si="1490"/>
        <v>-3.7185757190397642E-2</v>
      </c>
      <c r="FJ609" s="36">
        <f t="shared" ca="1" si="1491"/>
        <v>0.60583711475521917</v>
      </c>
      <c r="FK609" s="36">
        <f t="shared" si="1492"/>
        <v>0</v>
      </c>
      <c r="FL609" s="36">
        <f t="shared" si="1493"/>
        <v>0</v>
      </c>
      <c r="FM609" s="36">
        <f t="shared" ca="1" si="1494"/>
        <v>0</v>
      </c>
      <c r="FN609" s="36">
        <f t="shared" ca="1" si="1516"/>
        <v>0.60583711475521917</v>
      </c>
    </row>
    <row r="610" spans="2:170" x14ac:dyDescent="0.25">
      <c r="B610" s="2">
        <v>602</v>
      </c>
      <c r="C610" s="2">
        <f t="shared" si="1370"/>
        <v>51</v>
      </c>
      <c r="D610" s="2">
        <f t="shared" si="1519"/>
        <v>626</v>
      </c>
      <c r="E610" s="2">
        <f t="shared" si="1517"/>
        <v>53</v>
      </c>
      <c r="F610" s="189">
        <f t="shared" si="1521"/>
        <v>64039</v>
      </c>
      <c r="G610" s="2">
        <f t="shared" si="1520"/>
        <v>4</v>
      </c>
      <c r="H610" s="187">
        <f t="shared" si="1371"/>
        <v>84.75</v>
      </c>
      <c r="I610" s="186">
        <f t="shared" si="1518"/>
        <v>84</v>
      </c>
      <c r="J610" s="2">
        <f t="shared" si="1372"/>
        <v>0</v>
      </c>
      <c r="K610" s="2">
        <f t="shared" si="1373"/>
        <v>1</v>
      </c>
      <c r="L610">
        <f t="shared" si="1374"/>
        <v>2</v>
      </c>
      <c r="M610" s="190">
        <f t="shared" si="1495"/>
        <v>9.5796918270000017E-2</v>
      </c>
      <c r="N610">
        <f t="shared" si="1375"/>
        <v>1</v>
      </c>
      <c r="O610">
        <f t="shared" si="1376"/>
        <v>100</v>
      </c>
      <c r="P610" s="58">
        <f t="shared" si="1377"/>
        <v>0.43108613221500008</v>
      </c>
      <c r="Q610" s="106">
        <f t="shared" si="1378"/>
        <v>0.43108613221500008</v>
      </c>
      <c r="R610" s="59">
        <f t="shared" si="1379"/>
        <v>0.43108613221500008</v>
      </c>
      <c r="S610" s="32">
        <f t="shared" si="1496"/>
        <v>4.5914687965510681E-2</v>
      </c>
      <c r="T610">
        <f t="shared" si="1380"/>
        <v>1</v>
      </c>
      <c r="U610" s="32">
        <f t="shared" si="1497"/>
        <v>1.3672571699999999E-3</v>
      </c>
      <c r="V610">
        <f t="shared" si="1381"/>
        <v>1</v>
      </c>
      <c r="W610">
        <f t="shared" si="1382"/>
        <v>100</v>
      </c>
      <c r="X610" s="58">
        <f t="shared" si="1383"/>
        <v>6.152657265E-3</v>
      </c>
      <c r="Y610" s="58">
        <f t="shared" si="1384"/>
        <v>6.152657265E-3</v>
      </c>
      <c r="Z610" s="32">
        <f t="shared" si="1385"/>
        <v>6.152657265E-3</v>
      </c>
      <c r="AA610" s="32">
        <f t="shared" si="1386"/>
        <v>5.1417300584866155E-4</v>
      </c>
      <c r="AB610" s="59">
        <f t="shared" si="1387"/>
        <v>4.9056245199999996E-3</v>
      </c>
      <c r="AC610" s="59">
        <f t="shared" si="1388"/>
        <v>4.9056245199999996E-3</v>
      </c>
      <c r="AD610">
        <f t="shared" si="1389"/>
        <v>1</v>
      </c>
      <c r="AE610" s="59">
        <f t="shared" si="1390"/>
        <v>4.9056245199999996E-3</v>
      </c>
      <c r="AF610" s="59">
        <f t="shared" si="1391"/>
        <v>4.1758461800000006E-3</v>
      </c>
      <c r="AG610" s="59">
        <f t="shared" si="1392"/>
        <v>4.1758461800000006E-3</v>
      </c>
      <c r="AH610">
        <f t="shared" si="1393"/>
        <v>1</v>
      </c>
      <c r="AI610" s="59">
        <f t="shared" si="1394"/>
        <v>4.1758461800000006E-3</v>
      </c>
      <c r="AJ610" s="59">
        <f t="shared" si="1395"/>
        <v>0</v>
      </c>
      <c r="AK610" s="59">
        <f t="shared" si="1396"/>
        <v>0</v>
      </c>
      <c r="AL610" s="59">
        <f t="shared" si="1397"/>
        <v>0</v>
      </c>
      <c r="AM610" s="12">
        <f t="shared" si="1498"/>
        <v>6.4634910101215681E-5</v>
      </c>
      <c r="AN610" s="12">
        <f t="shared" si="1499"/>
        <v>0</v>
      </c>
      <c r="AO610" s="66">
        <f t="shared" si="1398"/>
        <v>2.9676917289761526E-6</v>
      </c>
      <c r="AP610" s="66">
        <f t="shared" si="1399"/>
        <v>3.3233526009500083E-8</v>
      </c>
      <c r="AQ610" s="59">
        <f t="shared" si="1400"/>
        <v>3.1707459984051929E-7</v>
      </c>
      <c r="AR610" s="59">
        <f t="shared" si="1401"/>
        <v>2.6990544244080494E-7</v>
      </c>
      <c r="AS610" s="59">
        <f t="shared" si="1402"/>
        <v>0</v>
      </c>
      <c r="AT610" s="12">
        <f t="shared" si="1403"/>
        <v>6.1047004803948702E-5</v>
      </c>
      <c r="AU610" s="59">
        <f t="shared" si="1500"/>
        <v>0</v>
      </c>
      <c r="AV610" s="59">
        <f t="shared" si="1501"/>
        <v>-1.9587636905255695E-21</v>
      </c>
      <c r="AW610" s="70">
        <f t="shared" si="1404"/>
        <v>0</v>
      </c>
      <c r="AX610" s="20">
        <f t="shared" si="1405"/>
        <v>200000</v>
      </c>
      <c r="AY610" s="20">
        <f t="shared" si="1406"/>
        <v>0</v>
      </c>
      <c r="AZ610" s="20">
        <f t="shared" si="1407"/>
        <v>0</v>
      </c>
      <c r="BA610" s="20">
        <f t="shared" si="1408"/>
        <v>200000</v>
      </c>
      <c r="BB610" s="36">
        <f t="shared" si="1409"/>
        <v>1</v>
      </c>
      <c r="BC610" s="36">
        <f t="shared" si="1410"/>
        <v>0</v>
      </c>
      <c r="BD610" s="80">
        <f t="shared" si="1411"/>
        <v>0.59353834579523046</v>
      </c>
      <c r="BE610" s="36">
        <f t="shared" si="1412"/>
        <v>0</v>
      </c>
      <c r="BF610" s="36">
        <f t="shared" si="1413"/>
        <v>0</v>
      </c>
      <c r="BG610" s="36">
        <f t="shared" si="1414"/>
        <v>0.59353834579523046</v>
      </c>
      <c r="BH610" s="36">
        <f t="shared" si="1415"/>
        <v>6.6467052019000168E-3</v>
      </c>
      <c r="BI610" s="36">
        <f t="shared" si="1416"/>
        <v>0</v>
      </c>
      <c r="BJ610" s="36">
        <f t="shared" si="1417"/>
        <v>0</v>
      </c>
      <c r="BK610" s="36">
        <f t="shared" si="1418"/>
        <v>6.6467052019000168E-3</v>
      </c>
      <c r="BL610" s="68">
        <f ca="1">IF(OR(AT610=0,E610&gt;ProjTerm),0,VLOOKUP(D610,'Life Events'!$AE$5:$AI$1206,5,FALSE))</f>
        <v>5.9332607661911485E-19</v>
      </c>
      <c r="BM610" s="93">
        <f t="shared" ca="1" si="1419"/>
        <v>5.9332607661911485E-19</v>
      </c>
      <c r="BN610" s="93">
        <f t="shared" ca="1" si="1420"/>
        <v>3.6220779849675139E-23</v>
      </c>
      <c r="BO610" s="36">
        <f t="shared" ca="1" si="1421"/>
        <v>5.5168370493200243E-21</v>
      </c>
      <c r="BP610" s="36">
        <f t="shared" si="1422"/>
        <v>2.509061029509504E-4</v>
      </c>
      <c r="BQ610" s="36">
        <f t="shared" si="1423"/>
        <v>98.404380358547812</v>
      </c>
      <c r="BR610" s="36">
        <f t="shared" si="1424"/>
        <v>154.78110000000001</v>
      </c>
      <c r="BS610" s="36">
        <f t="shared" si="1425"/>
        <v>152.31138236714426</v>
      </c>
      <c r="BT610" s="36">
        <f t="shared" si="1426"/>
        <v>9.2981536910631234E-3</v>
      </c>
      <c r="BU610" s="70" cm="1">
        <f t="array" ref="BU610">IF(AND(ActInt=1,$J610=0),INDEX(Tbl_FwdNom,$B610-IVP,MATCH(ValnDt,Tbl_FwdNom_Cols)),INDEX(Tbl_FwdNom,$B610,MATCH(StartDt,Tbl_FwdNom_Cols)))</f>
        <v>10.793907837000001</v>
      </c>
      <c r="BV610" s="70" cm="1">
        <f t="array" ref="BV610">INDEX(Tbl_FwdReal,$B610,MATCH(StartDt,Tbl_FwdReal_Cols))</f>
        <v>4.0185401479999996</v>
      </c>
      <c r="BW610" s="70" cm="1">
        <f t="array" ref="BW610">IF(RunType&lt;&gt;"OPN",INDEX(Tbl_FwdReal,$B610,MATCH(ValnDt,Tbl_FwdReal_Cols)),IF(AND($J610=0,ActInt=1),INDEX(Tbl_FwdReal,$B610-IVP,MATCH(ValnDt,Tbl_FwdReal_Cols)),-999))*$K610</f>
        <v>4.0185401479999996</v>
      </c>
      <c r="BX610" s="70">
        <f t="shared" si="1427"/>
        <v>4.0185401479999994E-2</v>
      </c>
      <c r="BY610" s="70">
        <f t="shared" si="1502"/>
        <v>6.5136154375555089E-2</v>
      </c>
      <c r="BZ610" s="64">
        <f t="shared" si="1515"/>
        <v>5.2724034129130182E-3</v>
      </c>
      <c r="CA610" s="70" cm="1">
        <f t="array" ref="CA610">IF($J610=1,CA609*(1+INDEX(Tbl_CPI,$B610,MATCH(IF(RunType="OPN",StartDt,ValnDt),Tbl_CPI_Cols))),0)</f>
        <v>0</v>
      </c>
      <c r="CB610" s="70">
        <f t="shared" si="1503"/>
        <v>30.17939906156025</v>
      </c>
      <c r="CC610" s="70">
        <f t="shared" si="1504"/>
        <v>29.863608593746715</v>
      </c>
      <c r="CD610" s="36">
        <f t="shared" si="1428"/>
        <v>153.45754729420102</v>
      </c>
      <c r="CE610" s="36">
        <f t="shared" si="1429"/>
        <v>1.5764228074999429</v>
      </c>
      <c r="CF610" s="36">
        <f t="shared" si="1430"/>
        <v>0</v>
      </c>
      <c r="CG610" s="36">
        <f t="shared" si="1431"/>
        <v>1.0020606720158001E-2</v>
      </c>
      <c r="CH610" s="36">
        <f t="shared" si="1432"/>
        <v>9.9187147737137375E-3</v>
      </c>
      <c r="CI610" s="36">
        <f t="shared" si="1433"/>
        <v>0</v>
      </c>
      <c r="CJ610" s="36">
        <f t="shared" si="1434"/>
        <v>0</v>
      </c>
      <c r="CK610" s="36">
        <f t="shared" si="1435"/>
        <v>0</v>
      </c>
      <c r="CL610" s="36">
        <f t="shared" si="1436"/>
        <v>1.0189194644426484E-4</v>
      </c>
      <c r="CM610" s="36">
        <f t="shared" si="1437"/>
        <v>1.0020606720158001E-2</v>
      </c>
      <c r="CN610" s="36">
        <f t="shared" ca="1" si="1438"/>
        <v>0.59063599120311638</v>
      </c>
      <c r="CO610" s="20">
        <f t="shared" si="1439"/>
        <v>120000</v>
      </c>
      <c r="CP610" s="20">
        <f t="shared" si="1440"/>
        <v>2</v>
      </c>
      <c r="CQ610" s="64">
        <f t="shared" si="1441"/>
        <v>0.11023845582</v>
      </c>
      <c r="CR610" s="64">
        <f t="shared" si="1442"/>
        <v>0.49607305119</v>
      </c>
      <c r="CS610" s="36">
        <f t="shared" si="1443"/>
        <v>0.43054716674003585</v>
      </c>
      <c r="CT610" s="36">
        <f t="shared" si="1444"/>
        <v>0.35612300747713832</v>
      </c>
      <c r="CU610" s="36">
        <f t="shared" si="1445"/>
        <v>3.9880231211400097E-3</v>
      </c>
      <c r="CV610" s="36">
        <f t="shared" si="1505"/>
        <v>0.36011103059827831</v>
      </c>
      <c r="CW610" s="36">
        <f t="shared" si="1446"/>
        <v>0</v>
      </c>
      <c r="CX610" s="36">
        <f t="shared" si="1447"/>
        <v>0</v>
      </c>
      <c r="CY610" s="36">
        <f t="shared" si="1448"/>
        <v>0</v>
      </c>
      <c r="CZ610" s="36">
        <f t="shared" si="1506"/>
        <v>0</v>
      </c>
      <c r="DA610" s="64">
        <f t="shared" si="1449"/>
        <v>8.5783855526064823E-3</v>
      </c>
      <c r="DB610" s="70">
        <f t="shared" si="1507"/>
        <v>0.9914945772430902</v>
      </c>
      <c r="DC610" s="70">
        <f>PRODUCT($DB$8:DB610)</f>
        <v>3.1844819261207299E-3</v>
      </c>
      <c r="DD610" s="36">
        <f t="shared" si="1450"/>
        <v>0.10698604263283554</v>
      </c>
      <c r="DE610" s="36">
        <f t="shared" si="1451"/>
        <v>9.4632328878440362</v>
      </c>
      <c r="DF610" s="36">
        <f t="shared" si="1452"/>
        <v>8.0868567668954422E-2</v>
      </c>
      <c r="DG610" s="36">
        <f t="shared" si="1453"/>
        <v>3.9898916149157908E-3</v>
      </c>
      <c r="DH610" s="36">
        <f t="shared" ca="1" si="1454"/>
        <v>3.5299503719619275E-20</v>
      </c>
      <c r="DI610" s="36">
        <f t="shared" si="1455"/>
        <v>0.12255151631801686</v>
      </c>
      <c r="DJ610" s="36">
        <f t="shared" ca="1" si="1456"/>
        <v>9.5556770375832567</v>
      </c>
      <c r="DK610" s="36">
        <f t="shared" si="1457"/>
        <v>0</v>
      </c>
      <c r="DL610" s="36">
        <f t="shared" si="1458"/>
        <v>0</v>
      </c>
      <c r="DM610" s="36">
        <f t="shared" ca="1" si="1459"/>
        <v>9.5556770375832567</v>
      </c>
      <c r="DN610" s="36">
        <f t="shared" ca="1" si="1508"/>
        <v>9.5556770375878681</v>
      </c>
      <c r="DO610" s="64" cm="1">
        <f t="array" ref="DO610">IFERROR(INDEX(Tbl_FwdNom,$B610,MATCH(LIDt,Tbl_FwdNom_Cols,0)),0)</f>
        <v>8.2165116119999997</v>
      </c>
      <c r="DP610" s="64">
        <f t="shared" ca="1" si="1509"/>
        <v>8.1548606029999995</v>
      </c>
      <c r="DQ610" s="64">
        <f t="shared" ca="1" si="1460"/>
        <v>6.5542111632888034E-3</v>
      </c>
      <c r="DR610" s="70">
        <f t="shared" ca="1" si="1461"/>
        <v>0.99348846680029879</v>
      </c>
      <c r="DS610" s="70">
        <f ca="1">PRODUCT($DR$8:DR610)</f>
        <v>7.5610692631310128E-3</v>
      </c>
      <c r="DT610" s="36">
        <f t="shared" ca="1" si="1462"/>
        <v>9.7106402347022094</v>
      </c>
      <c r="DU610" s="36">
        <f t="shared" ca="1" si="1463"/>
        <v>8.2676621323191493E-2</v>
      </c>
      <c r="DV610" s="36">
        <f t="shared" ca="1" si="1464"/>
        <v>4.0940755908979399E-3</v>
      </c>
      <c r="DW610" s="36">
        <f t="shared" ca="1" si="1465"/>
        <v>3.5776337998634042E-20</v>
      </c>
      <c r="DX610" s="36">
        <f t="shared" ca="1" si="1466"/>
        <v>0.10930226272328554</v>
      </c>
      <c r="DY610" s="36">
        <f t="shared" ca="1" si="1467"/>
        <v>1.2275507748291847E-3</v>
      </c>
      <c r="DZ610" s="36">
        <f t="shared" ca="1" si="1468"/>
        <v>0.1238665462216841</v>
      </c>
      <c r="EA610" s="36">
        <f t="shared" ca="1" si="1469"/>
        <v>0</v>
      </c>
      <c r="EB610" s="36">
        <f t="shared" ca="1" si="1470"/>
        <v>9.8050146147077299</v>
      </c>
      <c r="EC610" s="36">
        <f t="shared" ca="1" si="1471"/>
        <v>0</v>
      </c>
      <c r="ED610" s="36">
        <f t="shared" ca="1" si="1472"/>
        <v>0</v>
      </c>
      <c r="EE610" s="36">
        <f t="shared" ca="1" si="1510"/>
        <v>0</v>
      </c>
      <c r="EF610" s="36">
        <f t="shared" ca="1" si="1473"/>
        <v>9.8050146147077299</v>
      </c>
      <c r="EG610" s="64"/>
      <c r="EH610" s="64"/>
      <c r="EI610" s="64"/>
      <c r="EJ610" s="70"/>
      <c r="EK610" s="70"/>
      <c r="EL610" s="70"/>
      <c r="EM610" s="70"/>
      <c r="EN610" s="70"/>
      <c r="EO610" s="36">
        <f t="shared" ca="1" si="1474"/>
        <v>8.6298681733770005E-2</v>
      </c>
      <c r="EP610" s="36">
        <f t="shared" ca="1" si="1475"/>
        <v>0</v>
      </c>
      <c r="EQ610" s="36">
        <f t="shared" si="1476"/>
        <v>0.25474565512603625</v>
      </c>
      <c r="ER610" s="36">
        <f t="shared" si="1477"/>
        <v>6.4130536549357974E-4</v>
      </c>
      <c r="ES610" s="36">
        <f t="shared" si="1478"/>
        <v>-5.8565978499938937E-4</v>
      </c>
      <c r="ET610" s="36">
        <f t="shared" ca="1" si="1479"/>
        <v>0</v>
      </c>
      <c r="EU610" s="36">
        <f t="shared" ca="1" si="1511"/>
        <v>6.4130536549357974E-4</v>
      </c>
      <c r="EV610" s="36">
        <f t="shared" si="1480"/>
        <v>2.0229676839828097E-3</v>
      </c>
      <c r="EW610" s="36">
        <f t="shared" si="1481"/>
        <v>0.33299531910498054</v>
      </c>
      <c r="EX610" s="36">
        <f t="shared" ca="1" si="1512"/>
        <v>0.59040524728049315</v>
      </c>
      <c r="EY610" s="36">
        <f t="shared" si="1482"/>
        <v>0</v>
      </c>
      <c r="EZ610" s="36">
        <f t="shared" si="1483"/>
        <v>0</v>
      </c>
      <c r="FA610" s="36">
        <f t="shared" si="1484"/>
        <v>0</v>
      </c>
      <c r="FB610" s="36">
        <f t="shared" si="1485"/>
        <v>0</v>
      </c>
      <c r="FC610" s="36">
        <f t="shared" si="1513"/>
        <v>0</v>
      </c>
      <c r="FD610" s="36">
        <f t="shared" si="1486"/>
        <v>0</v>
      </c>
      <c r="FE610" s="36">
        <f t="shared" si="1487"/>
        <v>0</v>
      </c>
      <c r="FF610" s="36">
        <f t="shared" si="1514"/>
        <v>0</v>
      </c>
      <c r="FG610" s="36">
        <f t="shared" ca="1" si="1488"/>
        <v>0.59040524728049315</v>
      </c>
      <c r="FH610" s="36">
        <f t="shared" ca="1" si="1489"/>
        <v>5.0647238434540403E-3</v>
      </c>
      <c r="FI610" s="36">
        <f t="shared" ca="1" si="1490"/>
        <v>-3.5121579589135553E-2</v>
      </c>
      <c r="FJ610" s="36">
        <f t="shared" ca="1" si="1491"/>
        <v>0.57468631954674698</v>
      </c>
      <c r="FK610" s="36">
        <f t="shared" si="1492"/>
        <v>0</v>
      </c>
      <c r="FL610" s="36">
        <f t="shared" si="1493"/>
        <v>0</v>
      </c>
      <c r="FM610" s="36">
        <f t="shared" ca="1" si="1494"/>
        <v>0</v>
      </c>
      <c r="FN610" s="36">
        <f t="shared" ca="1" si="1516"/>
        <v>0.57468631954674698</v>
      </c>
    </row>
    <row r="611" spans="2:170" x14ac:dyDescent="0.25">
      <c r="B611" s="2">
        <v>603</v>
      </c>
      <c r="C611" s="2">
        <f t="shared" si="1370"/>
        <v>51</v>
      </c>
      <c r="D611" s="2">
        <f t="shared" si="1519"/>
        <v>627</v>
      </c>
      <c r="E611" s="2">
        <f t="shared" si="1517"/>
        <v>53</v>
      </c>
      <c r="F611" s="189">
        <f t="shared" si="1521"/>
        <v>64070</v>
      </c>
      <c r="G611" s="2">
        <f t="shared" si="1520"/>
        <v>5</v>
      </c>
      <c r="H611" s="187">
        <f t="shared" si="1371"/>
        <v>84.833333333333343</v>
      </c>
      <c r="I611" s="186">
        <f t="shared" si="1518"/>
        <v>84</v>
      </c>
      <c r="J611" s="2">
        <f t="shared" si="1372"/>
        <v>0</v>
      </c>
      <c r="K611" s="2">
        <f t="shared" si="1373"/>
        <v>1</v>
      </c>
      <c r="L611">
        <f t="shared" si="1374"/>
        <v>2</v>
      </c>
      <c r="M611" s="190">
        <f t="shared" si="1495"/>
        <v>9.5796918270000017E-2</v>
      </c>
      <c r="N611">
        <f t="shared" si="1375"/>
        <v>1</v>
      </c>
      <c r="O611">
        <f t="shared" si="1376"/>
        <v>100</v>
      </c>
      <c r="P611" s="58">
        <f t="shared" si="1377"/>
        <v>0.43108613221500008</v>
      </c>
      <c r="Q611" s="106">
        <f t="shared" si="1378"/>
        <v>0.43108613221500008</v>
      </c>
      <c r="R611" s="59">
        <f t="shared" si="1379"/>
        <v>0.43108613221500008</v>
      </c>
      <c r="S611" s="32">
        <f t="shared" si="1496"/>
        <v>4.5914687965510681E-2</v>
      </c>
      <c r="T611">
        <f t="shared" si="1380"/>
        <v>1</v>
      </c>
      <c r="U611" s="32">
        <f t="shared" si="1497"/>
        <v>1.3672571699999999E-3</v>
      </c>
      <c r="V611">
        <f t="shared" si="1381"/>
        <v>1</v>
      </c>
      <c r="W611">
        <f t="shared" si="1382"/>
        <v>100</v>
      </c>
      <c r="X611" s="58">
        <f t="shared" si="1383"/>
        <v>6.152657265E-3</v>
      </c>
      <c r="Y611" s="58">
        <f t="shared" si="1384"/>
        <v>6.152657265E-3</v>
      </c>
      <c r="Z611" s="32">
        <f t="shared" si="1385"/>
        <v>6.152657265E-3</v>
      </c>
      <c r="AA611" s="32">
        <f t="shared" si="1386"/>
        <v>5.1417300584866155E-4</v>
      </c>
      <c r="AB611" s="59">
        <f t="shared" si="1387"/>
        <v>4.9056245199999996E-3</v>
      </c>
      <c r="AC611" s="59">
        <f t="shared" si="1388"/>
        <v>4.9056245199999996E-3</v>
      </c>
      <c r="AD611">
        <f t="shared" si="1389"/>
        <v>1</v>
      </c>
      <c r="AE611" s="59">
        <f t="shared" si="1390"/>
        <v>4.9056245199999996E-3</v>
      </c>
      <c r="AF611" s="59">
        <f t="shared" si="1391"/>
        <v>4.1758461800000006E-3</v>
      </c>
      <c r="AG611" s="59">
        <f t="shared" si="1392"/>
        <v>4.1758461800000006E-3</v>
      </c>
      <c r="AH611">
        <f t="shared" si="1393"/>
        <v>1</v>
      </c>
      <c r="AI611" s="59">
        <f t="shared" si="1394"/>
        <v>4.1758461800000006E-3</v>
      </c>
      <c r="AJ611" s="59">
        <f t="shared" si="1395"/>
        <v>0</v>
      </c>
      <c r="AK611" s="59">
        <f t="shared" si="1396"/>
        <v>0</v>
      </c>
      <c r="AL611" s="59">
        <f t="shared" si="1397"/>
        <v>0</v>
      </c>
      <c r="AM611" s="12">
        <f t="shared" si="1498"/>
        <v>6.1047004803948702E-5</v>
      </c>
      <c r="AN611" s="12">
        <f t="shared" si="1499"/>
        <v>0</v>
      </c>
      <c r="AO611" s="66">
        <f t="shared" si="1398"/>
        <v>2.8029541768023362E-6</v>
      </c>
      <c r="AP611" s="66">
        <f t="shared" si="1399"/>
        <v>3.1388721958103985E-8</v>
      </c>
      <c r="AQ611" s="59">
        <f t="shared" si="1400"/>
        <v>2.9947368363880852E-7</v>
      </c>
      <c r="AR611" s="59">
        <f t="shared" si="1401"/>
        <v>2.5492290181101086E-7</v>
      </c>
      <c r="AS611" s="59">
        <f t="shared" si="1402"/>
        <v>0</v>
      </c>
      <c r="AT611" s="12">
        <f t="shared" si="1403"/>
        <v>5.7658265319738445E-5</v>
      </c>
      <c r="AU611" s="59">
        <f t="shared" si="1500"/>
        <v>2.2764010457459322E-21</v>
      </c>
      <c r="AV611" s="59">
        <f t="shared" si="1501"/>
        <v>0</v>
      </c>
      <c r="AW611" s="70">
        <f t="shared" si="1404"/>
        <v>0</v>
      </c>
      <c r="AX611" s="20">
        <f t="shared" si="1405"/>
        <v>200000</v>
      </c>
      <c r="AY611" s="20">
        <f t="shared" si="1406"/>
        <v>0</v>
      </c>
      <c r="AZ611" s="20">
        <f t="shared" si="1407"/>
        <v>0</v>
      </c>
      <c r="BA611" s="20">
        <f t="shared" si="1408"/>
        <v>200000</v>
      </c>
      <c r="BB611" s="36">
        <f t="shared" si="1409"/>
        <v>1</v>
      </c>
      <c r="BC611" s="36">
        <f t="shared" si="1410"/>
        <v>0</v>
      </c>
      <c r="BD611" s="80">
        <f t="shared" si="1411"/>
        <v>0.56059083536046728</v>
      </c>
      <c r="BE611" s="36">
        <f t="shared" si="1412"/>
        <v>0</v>
      </c>
      <c r="BF611" s="36">
        <f t="shared" si="1413"/>
        <v>0</v>
      </c>
      <c r="BG611" s="36">
        <f t="shared" si="1414"/>
        <v>0.56059083536046728</v>
      </c>
      <c r="BH611" s="36">
        <f t="shared" si="1415"/>
        <v>6.2777443916207966E-3</v>
      </c>
      <c r="BI611" s="36">
        <f t="shared" si="1416"/>
        <v>0</v>
      </c>
      <c r="BJ611" s="36">
        <f t="shared" si="1417"/>
        <v>0</v>
      </c>
      <c r="BK611" s="36">
        <f t="shared" si="1418"/>
        <v>6.2777443916207966E-3</v>
      </c>
      <c r="BL611" s="68">
        <f ca="1">IF(OR(AT611=0,E611&gt;ProjTerm),0,VLOOKUP(D611,'Life Events'!$AE$5:$AI$1206,5,FALSE))</f>
        <v>5.6039034931672146E-19</v>
      </c>
      <c r="BM611" s="93">
        <f t="shared" ca="1" si="1419"/>
        <v>5.6039034931672146E-19</v>
      </c>
      <c r="BN611" s="93">
        <f t="shared" ca="1" si="1420"/>
        <v>3.2311135443524436E-23</v>
      </c>
      <c r="BO611" s="36">
        <f t="shared" ca="1" si="1421"/>
        <v>4.9217489755935641E-21</v>
      </c>
      <c r="BP611" s="36">
        <f t="shared" si="1422"/>
        <v>2.3697822195777491E-4</v>
      </c>
      <c r="BQ611" s="36">
        <f t="shared" si="1423"/>
        <v>98.412283942611595</v>
      </c>
      <c r="BR611" s="36">
        <f t="shared" si="1424"/>
        <v>154.78110000000001</v>
      </c>
      <c r="BS611" s="36">
        <f t="shared" si="1425"/>
        <v>152.32361562149762</v>
      </c>
      <c r="BT611" s="36">
        <f t="shared" si="1426"/>
        <v>8.7827154439661659E-3</v>
      </c>
      <c r="BU611" s="70" cm="1">
        <f t="array" ref="BU611">IF(AND(ActInt=1,$J611=0),INDEX(Tbl_FwdNom,$B611-IVP,MATCH(ValnDt,Tbl_FwdNom_Cols)),INDEX(Tbl_FwdNom,$B611,MATCH(StartDt,Tbl_FwdNom_Cols)))</f>
        <v>10.787892128999999</v>
      </c>
      <c r="BV611" s="70" cm="1">
        <f t="array" ref="BV611">INDEX(Tbl_FwdReal,$B611,MATCH(StartDt,Tbl_FwdReal_Cols))</f>
        <v>4.0151392479999997</v>
      </c>
      <c r="BW611" s="70" cm="1">
        <f t="array" ref="BW611">IF(RunType&lt;&gt;"OPN",INDEX(Tbl_FwdReal,$B611,MATCH(ValnDt,Tbl_FwdReal_Cols)),IF(AND($J611=0,ActInt=1),INDEX(Tbl_FwdReal,$B611-IVP,MATCH(ValnDt,Tbl_FwdReal_Cols)),-999))*$K611</f>
        <v>4.0151392479999997</v>
      </c>
      <c r="BX611" s="70">
        <f t="shared" si="1427"/>
        <v>4.0151392479999999E-2</v>
      </c>
      <c r="BY611" s="70">
        <f t="shared" si="1502"/>
        <v>6.5113145355234492E-2</v>
      </c>
      <c r="BZ611" s="64">
        <f t="shared" si="1515"/>
        <v>5.2705937411261505E-3</v>
      </c>
      <c r="CA611" s="70" cm="1">
        <f t="array" ref="CA611">IF($J611=1,CA610*(1+INDEX(Tbl_CPI,$B611,MATCH(IF(RunType="OPN",StartDt,ValnDt),Tbl_CPI_Cols))),0)</f>
        <v>0</v>
      </c>
      <c r="CB611" s="70">
        <f t="shared" si="1503"/>
        <v>30.338462413365058</v>
      </c>
      <c r="CC611" s="70">
        <f t="shared" si="1504"/>
        <v>29.863608593746715</v>
      </c>
      <c r="CD611" s="36">
        <f t="shared" si="1428"/>
        <v>153.45772186274067</v>
      </c>
      <c r="CE611" s="36">
        <f t="shared" si="1429"/>
        <v>1.5765494216825002</v>
      </c>
      <c r="CF611" s="36">
        <f t="shared" si="1430"/>
        <v>0</v>
      </c>
      <c r="CG611" s="36">
        <f t="shared" si="1431"/>
        <v>9.464377903876867E-3</v>
      </c>
      <c r="CH611" s="36">
        <f t="shared" si="1432"/>
        <v>9.3681342837577536E-3</v>
      </c>
      <c r="CI611" s="36">
        <f t="shared" si="1433"/>
        <v>0</v>
      </c>
      <c r="CJ611" s="36">
        <f t="shared" si="1434"/>
        <v>0</v>
      </c>
      <c r="CK611" s="36">
        <f t="shared" si="1435"/>
        <v>0</v>
      </c>
      <c r="CL611" s="36">
        <f t="shared" si="1436"/>
        <v>9.6243620119114146E-5</v>
      </c>
      <c r="CM611" s="36">
        <f t="shared" si="1437"/>
        <v>9.464377903876867E-3</v>
      </c>
      <c r="CN611" s="36">
        <f t="shared" ca="1" si="1438"/>
        <v>0.55784888608616412</v>
      </c>
      <c r="CO611" s="20">
        <f t="shared" si="1439"/>
        <v>120000</v>
      </c>
      <c r="CP611" s="20">
        <f t="shared" si="1440"/>
        <v>2</v>
      </c>
      <c r="CQ611" s="64">
        <f t="shared" si="1441"/>
        <v>0.11023845582</v>
      </c>
      <c r="CR611" s="64">
        <f t="shared" si="1442"/>
        <v>0.49607305119</v>
      </c>
      <c r="CS611" s="36">
        <f t="shared" si="1443"/>
        <v>0.40664735071413244</v>
      </c>
      <c r="CT611" s="36">
        <f t="shared" si="1444"/>
        <v>0.33635450121628035</v>
      </c>
      <c r="CU611" s="36">
        <f t="shared" si="1445"/>
        <v>3.766646634972478E-3</v>
      </c>
      <c r="CV611" s="36">
        <f t="shared" si="1505"/>
        <v>0.34012114785125286</v>
      </c>
      <c r="CW611" s="36">
        <f t="shared" si="1446"/>
        <v>0</v>
      </c>
      <c r="CX611" s="36">
        <f t="shared" si="1447"/>
        <v>0</v>
      </c>
      <c r="CY611" s="36">
        <f t="shared" si="1448"/>
        <v>0</v>
      </c>
      <c r="CZ611" s="36">
        <f t="shared" si="1506"/>
        <v>0</v>
      </c>
      <c r="DA611" s="64">
        <f t="shared" si="1449"/>
        <v>8.5738219261877191E-3</v>
      </c>
      <c r="DB611" s="70">
        <f t="shared" si="1507"/>
        <v>0.99149906358880768</v>
      </c>
      <c r="DC611" s="70">
        <f>PRODUCT($DB$8:DB611)</f>
        <v>3.1574108477641864E-3</v>
      </c>
      <c r="DD611" s="36">
        <f t="shared" si="1450"/>
        <v>9.9120606466990835E-2</v>
      </c>
      <c r="DE611" s="36">
        <f t="shared" si="1451"/>
        <v>8.9837781261099874</v>
      </c>
      <c r="DF611" s="36">
        <f t="shared" si="1452"/>
        <v>7.5284175975953105E-2</v>
      </c>
      <c r="DG611" s="36">
        <f t="shared" si="1453"/>
        <v>3.7871220131690938E-3</v>
      </c>
      <c r="DH611" s="36">
        <f t="shared" ca="1" si="1454"/>
        <v>3.0680406403000525E-20</v>
      </c>
      <c r="DI611" s="36">
        <f t="shared" si="1455"/>
        <v>0.11405672740104497</v>
      </c>
      <c r="DJ611" s="36">
        <f t="shared" ca="1" si="1456"/>
        <v>9.070211301006827</v>
      </c>
      <c r="DK611" s="36">
        <f t="shared" si="1457"/>
        <v>0</v>
      </c>
      <c r="DL611" s="36">
        <f t="shared" si="1458"/>
        <v>0</v>
      </c>
      <c r="DM611" s="36">
        <f t="shared" ca="1" si="1459"/>
        <v>9.070211301006827</v>
      </c>
      <c r="DN611" s="36">
        <f t="shared" ca="1" si="1508"/>
        <v>9.0702113010114367</v>
      </c>
      <c r="DO611" s="64" cm="1">
        <f t="array" ref="DO611">IFERROR(INDEX(Tbl_FwdNom,$B611,MATCH(LIDt,Tbl_FwdNom_Cols,0)),0)</f>
        <v>8.2147986100000008</v>
      </c>
      <c r="DP611" s="64">
        <f t="shared" ca="1" si="1509"/>
        <v>8.1531485769999996</v>
      </c>
      <c r="DQ611" s="64">
        <f t="shared" ca="1" si="1460"/>
        <v>6.5528833916466134E-3</v>
      </c>
      <c r="DR611" s="70">
        <f t="shared" ca="1" si="1461"/>
        <v>0.99348977733830912</v>
      </c>
      <c r="DS611" s="70">
        <f ca="1">PRODUCT($DR$8:DR611)</f>
        <v>7.5118450186675628E-3</v>
      </c>
      <c r="DT611" s="36">
        <f t="shared" ca="1" si="1462"/>
        <v>9.2136820924579776</v>
      </c>
      <c r="DU611" s="36">
        <f t="shared" ca="1" si="1463"/>
        <v>7.6940647190316902E-2</v>
      </c>
      <c r="DV611" s="36">
        <f t="shared" ca="1" si="1464"/>
        <v>3.8839253688839059E-3</v>
      </c>
      <c r="DW611" s="36">
        <f t="shared" ca="1" si="1465"/>
        <v>3.1089027194125662E-20</v>
      </c>
      <c r="DX611" s="36">
        <f t="shared" ca="1" si="1466"/>
        <v>0.10123579226138818</v>
      </c>
      <c r="DY611" s="36">
        <f t="shared" ca="1" si="1467"/>
        <v>1.1387204785750212E-3</v>
      </c>
      <c r="DZ611" s="36">
        <f t="shared" ca="1" si="1468"/>
        <v>0.11524870667988429</v>
      </c>
      <c r="EA611" s="36">
        <f t="shared" ca="1" si="1469"/>
        <v>0</v>
      </c>
      <c r="EB611" s="36">
        <f t="shared" ca="1" si="1470"/>
        <v>9.3018904491764829</v>
      </c>
      <c r="EC611" s="36">
        <f t="shared" ca="1" si="1471"/>
        <v>0</v>
      </c>
      <c r="ED611" s="36">
        <f t="shared" ca="1" si="1472"/>
        <v>0</v>
      </c>
      <c r="EE611" s="36">
        <f t="shared" ca="1" si="1510"/>
        <v>0</v>
      </c>
      <c r="EF611" s="36">
        <f t="shared" ca="1" si="1473"/>
        <v>9.3018904491764829</v>
      </c>
      <c r="EG611" s="64"/>
      <c r="EH611" s="64"/>
      <c r="EI611" s="64"/>
      <c r="EJ611" s="70"/>
      <c r="EK611" s="70"/>
      <c r="EL611" s="70"/>
      <c r="EM611" s="70"/>
      <c r="EN611" s="70"/>
      <c r="EO611" s="36">
        <f t="shared" ca="1" si="1474"/>
        <v>8.1847527413609858E-2</v>
      </c>
      <c r="EP611" s="36">
        <f t="shared" ca="1" si="1475"/>
        <v>0</v>
      </c>
      <c r="EQ611" s="36">
        <f t="shared" si="1476"/>
        <v>0.24179926960430875</v>
      </c>
      <c r="ER611" s="36">
        <f t="shared" si="1477"/>
        <v>5.9415766013901853E-4</v>
      </c>
      <c r="ES611" s="36">
        <f t="shared" si="1478"/>
        <v>-5.4260305030340728E-4</v>
      </c>
      <c r="ET611" s="36">
        <f t="shared" ca="1" si="1479"/>
        <v>0</v>
      </c>
      <c r="EU611" s="36">
        <f t="shared" ca="1" si="1511"/>
        <v>5.9415766013901853E-4</v>
      </c>
      <c r="EV611" s="36">
        <f t="shared" si="1480"/>
        <v>1.8827435237472414E-3</v>
      </c>
      <c r="EW611" s="36">
        <f t="shared" si="1481"/>
        <v>0.31607222074661667</v>
      </c>
      <c r="EX611" s="36">
        <f t="shared" ca="1" si="1512"/>
        <v>0.56034839153481164</v>
      </c>
      <c r="EY611" s="36">
        <f t="shared" si="1482"/>
        <v>0</v>
      </c>
      <c r="EZ611" s="36">
        <f t="shared" si="1483"/>
        <v>0</v>
      </c>
      <c r="FA611" s="36">
        <f t="shared" si="1484"/>
        <v>0</v>
      </c>
      <c r="FB611" s="36">
        <f t="shared" si="1485"/>
        <v>0</v>
      </c>
      <c r="FC611" s="36">
        <f t="shared" si="1513"/>
        <v>0</v>
      </c>
      <c r="FD611" s="36">
        <f t="shared" si="1486"/>
        <v>0</v>
      </c>
      <c r="FE611" s="36">
        <f t="shared" si="1487"/>
        <v>0</v>
      </c>
      <c r="FF611" s="36">
        <f t="shared" si="1514"/>
        <v>0</v>
      </c>
      <c r="FG611" s="36">
        <f t="shared" ca="1" si="1488"/>
        <v>0.56034839153481164</v>
      </c>
      <c r="FH611" s="36">
        <f t="shared" ca="1" si="1489"/>
        <v>4.8043273256451894E-3</v>
      </c>
      <c r="FI611" s="36">
        <f t="shared" ca="1" si="1490"/>
        <v>-3.3171988092501006E-2</v>
      </c>
      <c r="FJ611" s="36">
        <f t="shared" ca="1" si="1491"/>
        <v>0.54528018389301036</v>
      </c>
      <c r="FK611" s="36">
        <f t="shared" si="1492"/>
        <v>0</v>
      </c>
      <c r="FL611" s="36">
        <f t="shared" si="1493"/>
        <v>0</v>
      </c>
      <c r="FM611" s="36">
        <f t="shared" ca="1" si="1494"/>
        <v>0</v>
      </c>
      <c r="FN611" s="36">
        <f t="shared" ca="1" si="1516"/>
        <v>0.54528018389301036</v>
      </c>
    </row>
    <row r="612" spans="2:170" x14ac:dyDescent="0.25">
      <c r="B612" s="2">
        <v>604</v>
      </c>
      <c r="C612" s="2">
        <f t="shared" si="1370"/>
        <v>51</v>
      </c>
      <c r="D612" s="2">
        <f t="shared" si="1519"/>
        <v>628</v>
      </c>
      <c r="E612" s="2">
        <f t="shared" si="1517"/>
        <v>53</v>
      </c>
      <c r="F612" s="189">
        <f t="shared" si="1521"/>
        <v>64100</v>
      </c>
      <c r="G612" s="2">
        <f t="shared" si="1520"/>
        <v>6</v>
      </c>
      <c r="H612" s="187">
        <f t="shared" si="1371"/>
        <v>84.916666666666671</v>
      </c>
      <c r="I612" s="186">
        <f t="shared" si="1518"/>
        <v>84</v>
      </c>
      <c r="J612" s="2">
        <f t="shared" si="1372"/>
        <v>0</v>
      </c>
      <c r="K612" s="2">
        <f t="shared" si="1373"/>
        <v>1</v>
      </c>
      <c r="L612">
        <f t="shared" si="1374"/>
        <v>2</v>
      </c>
      <c r="M612" s="190">
        <f t="shared" si="1495"/>
        <v>9.5796918270000017E-2</v>
      </c>
      <c r="N612">
        <f t="shared" si="1375"/>
        <v>1</v>
      </c>
      <c r="O612">
        <f t="shared" si="1376"/>
        <v>100</v>
      </c>
      <c r="P612" s="58">
        <f t="shared" si="1377"/>
        <v>0.43108613221500008</v>
      </c>
      <c r="Q612" s="106">
        <f t="shared" si="1378"/>
        <v>0.43108613221500008</v>
      </c>
      <c r="R612" s="59">
        <f t="shared" si="1379"/>
        <v>0.43108613221500008</v>
      </c>
      <c r="S612" s="32">
        <f t="shared" si="1496"/>
        <v>4.5914687965510681E-2</v>
      </c>
      <c r="T612">
        <f t="shared" si="1380"/>
        <v>1</v>
      </c>
      <c r="U612" s="32">
        <f t="shared" si="1497"/>
        <v>1.3672571699999999E-3</v>
      </c>
      <c r="V612">
        <f t="shared" si="1381"/>
        <v>1</v>
      </c>
      <c r="W612">
        <f t="shared" si="1382"/>
        <v>100</v>
      </c>
      <c r="X612" s="58">
        <f t="shared" si="1383"/>
        <v>6.152657265E-3</v>
      </c>
      <c r="Y612" s="58">
        <f t="shared" si="1384"/>
        <v>6.152657265E-3</v>
      </c>
      <c r="Z612" s="32">
        <f t="shared" si="1385"/>
        <v>6.152657265E-3</v>
      </c>
      <c r="AA612" s="32">
        <f t="shared" si="1386"/>
        <v>5.1417300584866155E-4</v>
      </c>
      <c r="AB612" s="59">
        <f t="shared" si="1387"/>
        <v>4.9056245199999996E-3</v>
      </c>
      <c r="AC612" s="59">
        <f t="shared" si="1388"/>
        <v>4.9056245199999996E-3</v>
      </c>
      <c r="AD612">
        <f t="shared" si="1389"/>
        <v>1</v>
      </c>
      <c r="AE612" s="59">
        <f t="shared" si="1390"/>
        <v>4.9056245199999996E-3</v>
      </c>
      <c r="AF612" s="59">
        <f t="shared" si="1391"/>
        <v>4.1758461800000006E-3</v>
      </c>
      <c r="AG612" s="59">
        <f t="shared" si="1392"/>
        <v>4.1758461800000006E-3</v>
      </c>
      <c r="AH612">
        <f t="shared" si="1393"/>
        <v>1</v>
      </c>
      <c r="AI612" s="59">
        <f t="shared" si="1394"/>
        <v>4.1758461800000006E-3</v>
      </c>
      <c r="AJ612" s="59">
        <f t="shared" si="1395"/>
        <v>0</v>
      </c>
      <c r="AK612" s="59">
        <f t="shared" si="1396"/>
        <v>0</v>
      </c>
      <c r="AL612" s="59">
        <f t="shared" si="1397"/>
        <v>0</v>
      </c>
      <c r="AM612" s="12">
        <f t="shared" si="1498"/>
        <v>5.7658265319738445E-5</v>
      </c>
      <c r="AN612" s="12">
        <f t="shared" si="1499"/>
        <v>0</v>
      </c>
      <c r="AO612" s="66">
        <f t="shared" si="1398"/>
        <v>2.6473612607884165E-6</v>
      </c>
      <c r="AP612" s="66">
        <f t="shared" si="1399"/>
        <v>2.9646323591469555E-8</v>
      </c>
      <c r="AQ612" s="59">
        <f t="shared" si="1400"/>
        <v>2.8284980013317453E-7</v>
      </c>
      <c r="AR612" s="59">
        <f t="shared" si="1401"/>
        <v>2.4077204698085628E-7</v>
      </c>
      <c r="AS612" s="59">
        <f t="shared" si="1402"/>
        <v>0</v>
      </c>
      <c r="AT612" s="12">
        <f t="shared" si="1403"/>
        <v>5.4457635888244523E-5</v>
      </c>
      <c r="AU612" s="59">
        <f t="shared" si="1500"/>
        <v>0</v>
      </c>
      <c r="AV612" s="59">
        <f t="shared" si="1501"/>
        <v>-5.0292581243224083E-21</v>
      </c>
      <c r="AW612" s="70">
        <f t="shared" si="1404"/>
        <v>0</v>
      </c>
      <c r="AX612" s="20">
        <f t="shared" si="1405"/>
        <v>200000</v>
      </c>
      <c r="AY612" s="20">
        <f t="shared" si="1406"/>
        <v>0</v>
      </c>
      <c r="AZ612" s="20">
        <f t="shared" si="1407"/>
        <v>0</v>
      </c>
      <c r="BA612" s="20">
        <f t="shared" si="1408"/>
        <v>200000</v>
      </c>
      <c r="BB612" s="36">
        <f t="shared" si="1409"/>
        <v>1</v>
      </c>
      <c r="BC612" s="36">
        <f t="shared" si="1410"/>
        <v>0</v>
      </c>
      <c r="BD612" s="80">
        <f t="shared" si="1411"/>
        <v>0.52947225215768334</v>
      </c>
      <c r="BE612" s="36">
        <f t="shared" si="1412"/>
        <v>0</v>
      </c>
      <c r="BF612" s="36">
        <f t="shared" si="1413"/>
        <v>0</v>
      </c>
      <c r="BG612" s="36">
        <f t="shared" si="1414"/>
        <v>0.52947225215768334</v>
      </c>
      <c r="BH612" s="36">
        <f t="shared" si="1415"/>
        <v>5.9292647182939105E-3</v>
      </c>
      <c r="BI612" s="36">
        <f t="shared" si="1416"/>
        <v>0</v>
      </c>
      <c r="BJ612" s="36">
        <f t="shared" si="1417"/>
        <v>0</v>
      </c>
      <c r="BK612" s="36">
        <f t="shared" si="1418"/>
        <v>5.9292647182939105E-3</v>
      </c>
      <c r="BL612" s="68">
        <f ca="1">IF(OR(AT612=0,E612&gt;ProjTerm),0,VLOOKUP(D612,'Life Events'!$AE$5:$AI$1206,5,FALSE))</f>
        <v>5.2928289516072135E-19</v>
      </c>
      <c r="BM612" s="93">
        <f t="shared" ca="1" si="1419"/>
        <v>5.2928289516072135E-19</v>
      </c>
      <c r="BN612" s="93">
        <f t="shared" ca="1" si="1420"/>
        <v>2.882349518653846E-23</v>
      </c>
      <c r="BO612" s="36">
        <f t="shared" ca="1" si="1421"/>
        <v>4.3911018477309263E-21</v>
      </c>
      <c r="BP612" s="36">
        <f t="shared" si="1422"/>
        <v>2.2382348225800981E-4</v>
      </c>
      <c r="BQ612" s="36">
        <f t="shared" si="1423"/>
        <v>98.425796634096073</v>
      </c>
      <c r="BR612" s="36">
        <f t="shared" si="1424"/>
        <v>154.78110000000001</v>
      </c>
      <c r="BS612" s="36">
        <f t="shared" si="1425"/>
        <v>152.34453071401688</v>
      </c>
      <c r="BT612" s="36">
        <f t="shared" si="1426"/>
        <v>8.2963229831894154E-3</v>
      </c>
      <c r="BU612" s="70" cm="1">
        <f t="array" ref="BU612">IF(AND(ActInt=1,$J612=0),INDEX(Tbl_FwdNom,$B612-IVP,MATCH(ValnDt,Tbl_FwdNom_Cols)),INDEX(Tbl_FwdNom,$B612,MATCH(StartDt,Tbl_FwdNom_Cols)))</f>
        <v>10.781876747</v>
      </c>
      <c r="BV612" s="70" cm="1">
        <f t="array" ref="BV612">INDEX(Tbl_FwdReal,$B612,MATCH(StartDt,Tbl_FwdReal_Cols))</f>
        <v>4.0117384600000001</v>
      </c>
      <c r="BW612" s="70" cm="1">
        <f t="array" ref="BW612">IF(RunType&lt;&gt;"OPN",INDEX(Tbl_FwdReal,$B612,MATCH(ValnDt,Tbl_FwdReal_Cols)),IF(AND($J612=0,ActInt=1),INDEX(Tbl_FwdReal,$B612-IVP,MATCH(ValnDt,Tbl_FwdReal_Cols)),-999))*$K612</f>
        <v>4.0117384600000001</v>
      </c>
      <c r="BX612" s="70">
        <f t="shared" si="1427"/>
        <v>4.01173846E-2</v>
      </c>
      <c r="BY612" s="70">
        <f t="shared" si="1502"/>
        <v>6.5090136817620881E-2</v>
      </c>
      <c r="BZ612" s="64">
        <f t="shared" si="1515"/>
        <v>5.2687840714698009E-3</v>
      </c>
      <c r="CA612" s="70" cm="1">
        <f t="array" ref="CA612">IF($J612=1,CA611*(1+INDEX(Tbl_CPI,$B612,MATCH(IF(RunType="OPN",StartDt,ValnDt),Tbl_CPI_Cols))),0)</f>
        <v>0</v>
      </c>
      <c r="CB612" s="70">
        <f t="shared" si="1503"/>
        <v>30.498309220881481</v>
      </c>
      <c r="CC612" s="70">
        <f t="shared" si="1504"/>
        <v>29.863608593746715</v>
      </c>
      <c r="CD612" s="36">
        <f t="shared" si="1428"/>
        <v>153.45802032111089</v>
      </c>
      <c r="CE612" s="36">
        <f t="shared" si="1429"/>
        <v>1.5767658928900747</v>
      </c>
      <c r="CF612" s="36">
        <f t="shared" si="1430"/>
        <v>0</v>
      </c>
      <c r="CG612" s="36">
        <f t="shared" si="1431"/>
        <v>8.9390368373157957E-3</v>
      </c>
      <c r="CH612" s="36">
        <f t="shared" si="1432"/>
        <v>8.8481232511164257E-3</v>
      </c>
      <c r="CI612" s="36">
        <f t="shared" si="1433"/>
        <v>0</v>
      </c>
      <c r="CJ612" s="36">
        <f t="shared" si="1434"/>
        <v>0</v>
      </c>
      <c r="CK612" s="36">
        <f t="shared" si="1435"/>
        <v>0</v>
      </c>
      <c r="CL612" s="36">
        <f t="shared" si="1436"/>
        <v>9.0913586199370215E-5</v>
      </c>
      <c r="CM612" s="36">
        <f t="shared" si="1437"/>
        <v>8.9390368373157957E-3</v>
      </c>
      <c r="CN612" s="36">
        <f t="shared" ca="1" si="1438"/>
        <v>0.52688137041052985</v>
      </c>
      <c r="CO612" s="20">
        <f t="shared" si="1439"/>
        <v>120000</v>
      </c>
      <c r="CP612" s="20">
        <f t="shared" si="1440"/>
        <v>2</v>
      </c>
      <c r="CQ612" s="64">
        <f t="shared" si="1441"/>
        <v>0.11023845582</v>
      </c>
      <c r="CR612" s="64">
        <f t="shared" si="1442"/>
        <v>0.49607305119</v>
      </c>
      <c r="CS612" s="36">
        <f t="shared" si="1443"/>
        <v>0.38407422140271136</v>
      </c>
      <c r="CT612" s="36">
        <f t="shared" si="1444"/>
        <v>0.31768335129461001</v>
      </c>
      <c r="CU612" s="36">
        <f t="shared" si="1445"/>
        <v>3.5575588309763465E-3</v>
      </c>
      <c r="CV612" s="36">
        <f t="shared" si="1505"/>
        <v>0.32124091012558637</v>
      </c>
      <c r="CW612" s="36">
        <f t="shared" si="1446"/>
        <v>0</v>
      </c>
      <c r="CX612" s="36">
        <f t="shared" si="1447"/>
        <v>0</v>
      </c>
      <c r="CY612" s="36">
        <f t="shared" si="1448"/>
        <v>0</v>
      </c>
      <c r="CZ612" s="36">
        <f t="shared" si="1506"/>
        <v>0</v>
      </c>
      <c r="DA612" s="64">
        <f t="shared" si="1449"/>
        <v>8.5692583199397099E-3</v>
      </c>
      <c r="DB612" s="70">
        <f t="shared" si="1507"/>
        <v>0.99150354995529577</v>
      </c>
      <c r="DC612" s="70">
        <f>PRODUCT($DB$8:DB612)</f>
        <v>3.1305840642255507E-3</v>
      </c>
      <c r="DD612" s="36">
        <f t="shared" si="1450"/>
        <v>9.1673673565446145E-2</v>
      </c>
      <c r="DE612" s="36">
        <f t="shared" si="1451"/>
        <v>8.5312901894039648</v>
      </c>
      <c r="DF612" s="36">
        <f t="shared" si="1452"/>
        <v>7.0000040809000935E-2</v>
      </c>
      <c r="DG612" s="36">
        <f t="shared" si="1453"/>
        <v>3.5957513577310604E-3</v>
      </c>
      <c r="DH612" s="36">
        <f t="shared" ca="1" si="1454"/>
        <v>2.6552212883097638E-20</v>
      </c>
      <c r="DI612" s="36">
        <f t="shared" si="1455"/>
        <v>0.10601847120816525</v>
      </c>
      <c r="DJ612" s="36">
        <f t="shared" ca="1" si="1456"/>
        <v>8.6120392764979545</v>
      </c>
      <c r="DK612" s="36">
        <f t="shared" si="1457"/>
        <v>0</v>
      </c>
      <c r="DL612" s="36">
        <f t="shared" si="1458"/>
        <v>0</v>
      </c>
      <c r="DM612" s="36">
        <f t="shared" ca="1" si="1459"/>
        <v>8.6120392764979545</v>
      </c>
      <c r="DN612" s="36">
        <f t="shared" ca="1" si="1508"/>
        <v>8.6120392765025642</v>
      </c>
      <c r="DO612" s="64" cm="1">
        <f t="array" ref="DO612">IFERROR(INDEX(Tbl_FwdNom,$B612,MATCH(LIDt,Tbl_FwdNom_Cols,0)),0)</f>
        <v>8.2130856340000005</v>
      </c>
      <c r="DP612" s="64">
        <f t="shared" ca="1" si="1509"/>
        <v>8.1514365770000001</v>
      </c>
      <c r="DQ612" s="64">
        <f t="shared" ca="1" si="1460"/>
        <v>6.5515556209025938E-3</v>
      </c>
      <c r="DR612" s="70">
        <f t="shared" ca="1" si="1461"/>
        <v>0.9934910878788904</v>
      </c>
      <c r="DS612" s="70">
        <f ca="1">PRODUCT($DR$8:DR612)</f>
        <v>7.4629510795736608E-3</v>
      </c>
      <c r="DT612" s="36">
        <f t="shared" ca="1" si="1462"/>
        <v>8.7445737910023471</v>
      </c>
      <c r="DU612" s="36">
        <f t="shared" ca="1" si="1463"/>
        <v>7.1515463401598589E-2</v>
      </c>
      <c r="DV612" s="36">
        <f t="shared" ca="1" si="1464"/>
        <v>3.6855476397075738E-3</v>
      </c>
      <c r="DW612" s="36">
        <f t="shared" ca="1" si="1465"/>
        <v>2.6901606837256805E-20</v>
      </c>
      <c r="DX612" s="36">
        <f t="shared" ca="1" si="1466"/>
        <v>9.3602721202025396E-2</v>
      </c>
      <c r="DY612" s="36">
        <f t="shared" ca="1" si="1467"/>
        <v>1.0546716575110151E-3</v>
      </c>
      <c r="DZ612" s="36">
        <f t="shared" ca="1" si="1468"/>
        <v>0.10709767276919792</v>
      </c>
      <c r="EA612" s="36">
        <f t="shared" ca="1" si="1469"/>
        <v>0</v>
      </c>
      <c r="EB612" s="36">
        <f t="shared" ca="1" si="1470"/>
        <v>8.8269533299889229</v>
      </c>
      <c r="EC612" s="36">
        <f t="shared" ca="1" si="1471"/>
        <v>0</v>
      </c>
      <c r="ED612" s="36">
        <f t="shared" ca="1" si="1472"/>
        <v>0</v>
      </c>
      <c r="EE612" s="36">
        <f t="shared" ca="1" si="1510"/>
        <v>0</v>
      </c>
      <c r="EF612" s="36">
        <f t="shared" ca="1" si="1473"/>
        <v>8.8269533299889229</v>
      </c>
      <c r="EG612" s="64"/>
      <c r="EH612" s="64"/>
      <c r="EI612" s="64"/>
      <c r="EJ612" s="70"/>
      <c r="EK612" s="70"/>
      <c r="EL612" s="70"/>
      <c r="EM612" s="70"/>
      <c r="EN612" s="70"/>
      <c r="EO612" s="36">
        <f t="shared" ca="1" si="1474"/>
        <v>7.7648382738973523E-2</v>
      </c>
      <c r="EP612" s="36">
        <f t="shared" ca="1" si="1475"/>
        <v>0</v>
      </c>
      <c r="EQ612" s="36">
        <f t="shared" si="1476"/>
        <v>0.22958068130752118</v>
      </c>
      <c r="ER612" s="36">
        <f t="shared" si="1477"/>
        <v>5.4951858471661815E-4</v>
      </c>
      <c r="ES612" s="36">
        <f t="shared" si="1478"/>
        <v>-5.0183727362175838E-4</v>
      </c>
      <c r="ET612" s="36">
        <f t="shared" ca="1" si="1479"/>
        <v>0</v>
      </c>
      <c r="EU612" s="36">
        <f t="shared" ca="1" si="1511"/>
        <v>5.4951858471661815E-4</v>
      </c>
      <c r="EV612" s="36">
        <f t="shared" si="1480"/>
        <v>1.7500553857108805E-3</v>
      </c>
      <c r="EW612" s="36">
        <f t="shared" si="1481"/>
        <v>0.30010047549000712</v>
      </c>
      <c r="EX612" s="36">
        <f t="shared" ca="1" si="1512"/>
        <v>0.53198073076795582</v>
      </c>
      <c r="EY612" s="36">
        <f t="shared" si="1482"/>
        <v>0</v>
      </c>
      <c r="EZ612" s="36">
        <f t="shared" si="1483"/>
        <v>0</v>
      </c>
      <c r="FA612" s="36">
        <f t="shared" si="1484"/>
        <v>0</v>
      </c>
      <c r="FB612" s="36">
        <f t="shared" si="1485"/>
        <v>0</v>
      </c>
      <c r="FC612" s="36">
        <f t="shared" si="1513"/>
        <v>0</v>
      </c>
      <c r="FD612" s="36">
        <f t="shared" si="1486"/>
        <v>0</v>
      </c>
      <c r="FE612" s="36">
        <f t="shared" si="1487"/>
        <v>0</v>
      </c>
      <c r="FF612" s="36">
        <f t="shared" si="1514"/>
        <v>0</v>
      </c>
      <c r="FG612" s="36">
        <f t="shared" ca="1" si="1488"/>
        <v>0.53198073076795582</v>
      </c>
      <c r="FH612" s="36">
        <f t="shared" ca="1" si="1489"/>
        <v>4.5586803031809125E-3</v>
      </c>
      <c r="FI612" s="36">
        <f t="shared" ca="1" si="1490"/>
        <v>-3.9132130272291794E-2</v>
      </c>
      <c r="FJ612" s="36">
        <f t="shared" ca="1" si="1491"/>
        <v>0.5097204870744696</v>
      </c>
      <c r="FK612" s="36">
        <f t="shared" si="1492"/>
        <v>0</v>
      </c>
      <c r="FL612" s="36">
        <f t="shared" si="1493"/>
        <v>0</v>
      </c>
      <c r="FM612" s="36">
        <f t="shared" ca="1" si="1494"/>
        <v>0</v>
      </c>
      <c r="FN612" s="36">
        <f t="shared" ca="1" si="1516"/>
        <v>0.5097204870744696</v>
      </c>
    </row>
    <row r="613" spans="2:170" x14ac:dyDescent="0.25">
      <c r="B613" s="2">
        <v>605</v>
      </c>
      <c r="C613" s="2">
        <f t="shared" si="1370"/>
        <v>51</v>
      </c>
      <c r="D613" s="2">
        <f t="shared" si="1519"/>
        <v>629</v>
      </c>
      <c r="E613" s="2">
        <f t="shared" si="1517"/>
        <v>53</v>
      </c>
      <c r="F613" s="189">
        <f t="shared" si="1521"/>
        <v>64131</v>
      </c>
      <c r="G613" s="2">
        <f t="shared" si="1520"/>
        <v>7</v>
      </c>
      <c r="H613" s="187">
        <f t="shared" si="1371"/>
        <v>85</v>
      </c>
      <c r="I613" s="186">
        <f t="shared" si="1518"/>
        <v>85</v>
      </c>
      <c r="J613" s="2">
        <f t="shared" si="1372"/>
        <v>0</v>
      </c>
      <c r="K613" s="2">
        <f t="shared" si="1373"/>
        <v>1</v>
      </c>
      <c r="L613">
        <f t="shared" si="1374"/>
        <v>2</v>
      </c>
      <c r="M613" s="190">
        <f t="shared" si="1495"/>
        <v>0.11307933798000001</v>
      </c>
      <c r="N613">
        <f t="shared" si="1375"/>
        <v>1</v>
      </c>
      <c r="O613">
        <f t="shared" si="1376"/>
        <v>100</v>
      </c>
      <c r="P613" s="58">
        <f t="shared" si="1377"/>
        <v>0.50885702090999996</v>
      </c>
      <c r="Q613" s="106">
        <f t="shared" si="1378"/>
        <v>0.50885702090999996</v>
      </c>
      <c r="R613" s="59">
        <f t="shared" si="1379"/>
        <v>0.50885702090999996</v>
      </c>
      <c r="S613" s="32">
        <f t="shared" si="1496"/>
        <v>5.7530448375172294E-2</v>
      </c>
      <c r="T613">
        <f t="shared" si="1380"/>
        <v>1</v>
      </c>
      <c r="U613" s="32">
        <f t="shared" si="1497"/>
        <v>1.4115391200000002E-3</v>
      </c>
      <c r="V613">
        <f t="shared" si="1381"/>
        <v>1</v>
      </c>
      <c r="W613">
        <f t="shared" si="1382"/>
        <v>100</v>
      </c>
      <c r="X613" s="58">
        <f t="shared" si="1383"/>
        <v>6.3519260400000006E-3</v>
      </c>
      <c r="Y613" s="58">
        <f t="shared" si="1384"/>
        <v>6.3519260400000006E-3</v>
      </c>
      <c r="Z613" s="32">
        <f t="shared" si="1385"/>
        <v>6.3519260400000006E-3</v>
      </c>
      <c r="AA613" s="32">
        <f t="shared" si="1386"/>
        <v>5.3087448276978311E-4</v>
      </c>
      <c r="AB613" s="59">
        <f t="shared" si="1387"/>
        <v>4.9056245199999996E-3</v>
      </c>
      <c r="AC613" s="59">
        <f t="shared" si="1388"/>
        <v>4.9056245199999996E-3</v>
      </c>
      <c r="AD613">
        <f t="shared" si="1389"/>
        <v>1</v>
      </c>
      <c r="AE613" s="59">
        <f t="shared" si="1390"/>
        <v>4.9056245199999996E-3</v>
      </c>
      <c r="AF613" s="59">
        <f t="shared" si="1391"/>
        <v>4.1758461800000006E-3</v>
      </c>
      <c r="AG613" s="59">
        <f t="shared" si="1392"/>
        <v>4.1758461800000006E-3</v>
      </c>
      <c r="AH613">
        <f t="shared" si="1393"/>
        <v>1</v>
      </c>
      <c r="AI613" s="59">
        <f t="shared" si="1394"/>
        <v>4.1758461800000006E-3</v>
      </c>
      <c r="AJ613" s="59">
        <f t="shared" si="1395"/>
        <v>0</v>
      </c>
      <c r="AK613" s="59">
        <f t="shared" si="1396"/>
        <v>0</v>
      </c>
      <c r="AL613" s="59">
        <f t="shared" si="1397"/>
        <v>0</v>
      </c>
      <c r="AM613" s="12">
        <f t="shared" si="1498"/>
        <v>5.4457635888244523E-5</v>
      </c>
      <c r="AN613" s="12">
        <f t="shared" si="1499"/>
        <v>0</v>
      </c>
      <c r="AO613" s="66">
        <f t="shared" si="1398"/>
        <v>3.1329722101025817E-6</v>
      </c>
      <c r="AP613" s="66">
        <f t="shared" si="1399"/>
        <v>2.8910169285036989E-8</v>
      </c>
      <c r="AQ613" s="59">
        <f t="shared" si="1400"/>
        <v>2.6714871391460431E-7</v>
      </c>
      <c r="AR613" s="59">
        <f t="shared" si="1401"/>
        <v>2.2740671079575683E-7</v>
      </c>
      <c r="AS613" s="59">
        <f t="shared" si="1402"/>
        <v>0</v>
      </c>
      <c r="AT613" s="12">
        <f t="shared" si="1403"/>
        <v>5.0801198084146542E-5</v>
      </c>
      <c r="AU613" s="59">
        <f t="shared" si="1500"/>
        <v>0</v>
      </c>
      <c r="AV613" s="59">
        <f t="shared" si="1501"/>
        <v>-1.3234889800848443E-21</v>
      </c>
      <c r="AW613" s="70">
        <f t="shared" si="1404"/>
        <v>0</v>
      </c>
      <c r="AX613" s="20">
        <f t="shared" si="1405"/>
        <v>200000</v>
      </c>
      <c r="AY613" s="20">
        <f t="shared" si="1406"/>
        <v>0</v>
      </c>
      <c r="AZ613" s="20">
        <f t="shared" si="1407"/>
        <v>0</v>
      </c>
      <c r="BA613" s="20">
        <f t="shared" si="1408"/>
        <v>200000</v>
      </c>
      <c r="BB613" s="36">
        <f t="shared" si="1409"/>
        <v>1</v>
      </c>
      <c r="BC613" s="36">
        <f t="shared" si="1410"/>
        <v>0</v>
      </c>
      <c r="BD613" s="80">
        <f t="shared" si="1411"/>
        <v>0.6265944420205164</v>
      </c>
      <c r="BE613" s="36">
        <f t="shared" si="1412"/>
        <v>0</v>
      </c>
      <c r="BF613" s="36">
        <f t="shared" si="1413"/>
        <v>0</v>
      </c>
      <c r="BG613" s="36">
        <f t="shared" si="1414"/>
        <v>0.6265944420205164</v>
      </c>
      <c r="BH613" s="36">
        <f t="shared" si="1415"/>
        <v>5.782033857007398E-3</v>
      </c>
      <c r="BI613" s="36">
        <f t="shared" si="1416"/>
        <v>0</v>
      </c>
      <c r="BJ613" s="36">
        <f t="shared" si="1417"/>
        <v>0</v>
      </c>
      <c r="BK613" s="36">
        <f t="shared" si="1418"/>
        <v>5.782033857007398E-3</v>
      </c>
      <c r="BL613" s="68">
        <f ca="1">IF(OR(AT613=0,E613&gt;ProjTerm),0,VLOOKUP(D613,'Life Events'!$AE$5:$AI$1206,5,FALSE))</f>
        <v>4.9374536299719515E-19</v>
      </c>
      <c r="BM613" s="93">
        <f t="shared" ca="1" si="1419"/>
        <v>4.9374536299719515E-19</v>
      </c>
      <c r="BN613" s="93">
        <f t="shared" ca="1" si="1420"/>
        <v>2.508285598874935E-23</v>
      </c>
      <c r="BO613" s="36">
        <f t="shared" ca="1" si="1421"/>
        <v>3.8212359245732876E-21</v>
      </c>
      <c r="BP613" s="36">
        <f t="shared" si="1422"/>
        <v>2.6436366066878887E-4</v>
      </c>
      <c r="BQ613" s="36">
        <f t="shared" si="1423"/>
        <v>98.425796634096073</v>
      </c>
      <c r="BR613" s="36">
        <f t="shared" si="1424"/>
        <v>154.78110000000001</v>
      </c>
      <c r="BS613" s="36">
        <f t="shared" si="1425"/>
        <v>152.34453071401688</v>
      </c>
      <c r="BT613" s="36">
        <f t="shared" si="1426"/>
        <v>7.7392846818391189E-3</v>
      </c>
      <c r="BU613" s="70" cm="1">
        <f t="array" ref="BU613">IF(AND(ActInt=1,$J613=0),INDEX(Tbl_FwdNom,$B613-IVP,MATCH(ValnDt,Tbl_FwdNom_Cols)),INDEX(Tbl_FwdNom,$B613,MATCH(StartDt,Tbl_FwdNom_Cols)))</f>
        <v>10.775861691999999</v>
      </c>
      <c r="BV613" s="70" cm="1">
        <f t="array" ref="BV613">INDEX(Tbl_FwdReal,$B613,MATCH(StartDt,Tbl_FwdReal_Cols))</f>
        <v>4.0083377819999999</v>
      </c>
      <c r="BW613" s="70" cm="1">
        <f t="array" ref="BW613">IF(RunType&lt;&gt;"OPN",INDEX(Tbl_FwdReal,$B613,MATCH(ValnDt,Tbl_FwdReal_Cols)),IF(AND($J613=0,ActInt=1),INDEX(Tbl_FwdReal,$B613-IVP,MATCH(ValnDt,Tbl_FwdReal_Cols)),-999))*$K613</f>
        <v>4.0083377819999999</v>
      </c>
      <c r="BX613" s="70">
        <f t="shared" si="1427"/>
        <v>4.0083377820000002E-2</v>
      </c>
      <c r="BY613" s="70">
        <f t="shared" si="1502"/>
        <v>6.5067128792930307E-2</v>
      </c>
      <c r="BZ613" s="64">
        <f t="shared" si="1515"/>
        <v>5.2669744063211787E-3</v>
      </c>
      <c r="CA613" s="70" cm="1">
        <f t="array" ref="CA613">IF($J613=1,CA612*(1+INDEX(Tbl_CPI,$B613,MATCH(IF(RunType="OPN",StartDt,ValnDt),Tbl_CPI_Cols))),0)</f>
        <v>0</v>
      </c>
      <c r="CB613" s="70">
        <f t="shared" si="1503"/>
        <v>30.658943034983935</v>
      </c>
      <c r="CC613" s="70">
        <f t="shared" si="1504"/>
        <v>29.863608593746715</v>
      </c>
      <c r="CD613" s="36">
        <f t="shared" si="1428"/>
        <v>153.45802032111089</v>
      </c>
      <c r="CE613" s="36">
        <f t="shared" si="1429"/>
        <v>1.5767658928900747</v>
      </c>
      <c r="CF613" s="36">
        <f t="shared" si="1430"/>
        <v>0</v>
      </c>
      <c r="CG613" s="36">
        <f t="shared" si="1431"/>
        <v>8.4428279376538972E-3</v>
      </c>
      <c r="CH613" s="36">
        <f t="shared" si="1432"/>
        <v>8.3569609947778851E-3</v>
      </c>
      <c r="CI613" s="36">
        <f t="shared" si="1433"/>
        <v>0</v>
      </c>
      <c r="CJ613" s="36">
        <f t="shared" si="1434"/>
        <v>0</v>
      </c>
      <c r="CK613" s="36">
        <f t="shared" si="1435"/>
        <v>0</v>
      </c>
      <c r="CL613" s="36">
        <f t="shared" si="1436"/>
        <v>8.5866942876010457E-5</v>
      </c>
      <c r="CM613" s="36">
        <f t="shared" si="1437"/>
        <v>8.4428279376538972E-3</v>
      </c>
      <c r="CN613" s="36">
        <f t="shared" ca="1" si="1438"/>
        <v>0.62437282753501577</v>
      </c>
      <c r="CO613" s="20">
        <f t="shared" si="1439"/>
        <v>120000</v>
      </c>
      <c r="CP613" s="20">
        <f t="shared" si="1440"/>
        <v>2</v>
      </c>
      <c r="CQ613" s="64">
        <f t="shared" si="1441"/>
        <v>0.1298966154</v>
      </c>
      <c r="CR613" s="64">
        <f t="shared" si="1442"/>
        <v>0.58453476930000003</v>
      </c>
      <c r="CS613" s="36">
        <f t="shared" si="1443"/>
        <v>0.46124544153221197</v>
      </c>
      <c r="CT613" s="36">
        <f t="shared" si="1444"/>
        <v>0.3759566652123098</v>
      </c>
      <c r="CU613" s="36">
        <f t="shared" si="1445"/>
        <v>3.4692203142044388E-3</v>
      </c>
      <c r="CV613" s="36">
        <f t="shared" si="1505"/>
        <v>0.37942588552651424</v>
      </c>
      <c r="CW613" s="36">
        <f t="shared" si="1446"/>
        <v>0</v>
      </c>
      <c r="CX613" s="36">
        <f t="shared" si="1447"/>
        <v>0</v>
      </c>
      <c r="CY613" s="36">
        <f t="shared" si="1448"/>
        <v>0</v>
      </c>
      <c r="CZ613" s="36">
        <f t="shared" si="1506"/>
        <v>0</v>
      </c>
      <c r="DA613" s="64">
        <f t="shared" si="1449"/>
        <v>8.5646947346345037E-3</v>
      </c>
      <c r="DB613" s="70">
        <f t="shared" si="1507"/>
        <v>0.99150803634179563</v>
      </c>
      <c r="DC613" s="70">
        <f>PRODUCT($DB$8:DB613)</f>
        <v>3.1039992581231935E-3</v>
      </c>
      <c r="DD613" s="36">
        <f t="shared" si="1450"/>
        <v>8.4719545912897612E-2</v>
      </c>
      <c r="DE613" s="36">
        <f t="shared" si="1451"/>
        <v>7.9777636435482755</v>
      </c>
      <c r="DF613" s="36">
        <f t="shared" si="1452"/>
        <v>6.4817535932934586E-2</v>
      </c>
      <c r="DG613" s="36">
        <f t="shared" si="1453"/>
        <v>3.3621842097828858E-3</v>
      </c>
      <c r="DH613" s="36">
        <f t="shared" ca="1" si="1454"/>
        <v>2.2958388556397111E-20</v>
      </c>
      <c r="DI613" s="36">
        <f t="shared" si="1455"/>
        <v>9.8411348868658877E-2</v>
      </c>
      <c r="DJ613" s="36">
        <f t="shared" ca="1" si="1456"/>
        <v>8.0529107982271899</v>
      </c>
      <c r="DK613" s="36">
        <f t="shared" si="1457"/>
        <v>0</v>
      </c>
      <c r="DL613" s="36">
        <f t="shared" si="1458"/>
        <v>0</v>
      </c>
      <c r="DM613" s="36">
        <f t="shared" ca="1" si="1459"/>
        <v>8.0529107982271899</v>
      </c>
      <c r="DN613" s="36">
        <f t="shared" ca="1" si="1508"/>
        <v>8.0529107982317996</v>
      </c>
      <c r="DO613" s="64" cm="1">
        <f t="array" ref="DO613">IFERROR(INDEX(Tbl_FwdNom,$B613,MATCH(LIDt,Tbl_FwdNom_Cols,0)),0)</f>
        <v>8.2113726860000007</v>
      </c>
      <c r="DP613" s="64">
        <f t="shared" ca="1" si="1509"/>
        <v>8.1497246049999994</v>
      </c>
      <c r="DQ613" s="64">
        <f t="shared" ca="1" si="1460"/>
        <v>6.5502278526081703E-3</v>
      </c>
      <c r="DR613" s="70">
        <f t="shared" ca="1" si="1461"/>
        <v>0.99349239842051151</v>
      </c>
      <c r="DS613" s="70">
        <f ca="1">PRODUCT($DR$8:DR613)</f>
        <v>7.4143851673405823E-3</v>
      </c>
      <c r="DT613" s="36">
        <f t="shared" ca="1" si="1462"/>
        <v>8.1752582997868419</v>
      </c>
      <c r="DU613" s="36">
        <f t="shared" ca="1" si="1463"/>
        <v>6.6201872124856523E-2</v>
      </c>
      <c r="DV613" s="36">
        <f t="shared" ca="1" si="1464"/>
        <v>3.4453251558405119E-3</v>
      </c>
      <c r="DW613" s="36">
        <f t="shared" ca="1" si="1465"/>
        <v>2.3256582567068831E-20</v>
      </c>
      <c r="DX613" s="36">
        <f t="shared" ca="1" si="1466"/>
        <v>8.6476555671683691E-2</v>
      </c>
      <c r="DY613" s="36">
        <f t="shared" ca="1" si="1467"/>
        <v>9.7515060626054484E-4</v>
      </c>
      <c r="DZ613" s="36">
        <f t="shared" ca="1" si="1468"/>
        <v>9.9387485934871192E-2</v>
      </c>
      <c r="EA613" s="36">
        <f t="shared" ca="1" si="1469"/>
        <v>0</v>
      </c>
      <c r="EB613" s="36">
        <f t="shared" ca="1" si="1470"/>
        <v>8.2519009276253055</v>
      </c>
      <c r="EC613" s="36">
        <f t="shared" ca="1" si="1471"/>
        <v>0</v>
      </c>
      <c r="ED613" s="36">
        <f t="shared" ca="1" si="1472"/>
        <v>0</v>
      </c>
      <c r="EE613" s="36">
        <f t="shared" ca="1" si="1510"/>
        <v>0</v>
      </c>
      <c r="EF613" s="36">
        <f t="shared" ca="1" si="1473"/>
        <v>8.2519009276253055</v>
      </c>
      <c r="EG613" s="64"/>
      <c r="EH613" s="64"/>
      <c r="EI613" s="64"/>
      <c r="EJ613" s="70"/>
      <c r="EK613" s="70"/>
      <c r="EL613" s="70"/>
      <c r="EM613" s="70"/>
      <c r="EN613" s="70"/>
      <c r="EO613" s="36">
        <f t="shared" ca="1" si="1474"/>
        <v>7.3687177201904527E-2</v>
      </c>
      <c r="EP613" s="36">
        <f t="shared" ca="1" si="1475"/>
        <v>0</v>
      </c>
      <c r="EQ613" s="36">
        <f t="shared" si="1476"/>
        <v>0.21466794134798389</v>
      </c>
      <c r="ER613" s="36">
        <f t="shared" si="1477"/>
        <v>5.0783352687022308E-4</v>
      </c>
      <c r="ES613" s="36">
        <f t="shared" si="1478"/>
        <v>-4.6376919665000677E-4</v>
      </c>
      <c r="ET613" s="36">
        <f t="shared" ca="1" si="1479"/>
        <v>0</v>
      </c>
      <c r="EU613" s="36">
        <f t="shared" ca="1" si="1511"/>
        <v>5.0783352687022308E-4</v>
      </c>
      <c r="EV613" s="36">
        <f t="shared" si="1480"/>
        <v>1.6244840086828615E-3</v>
      </c>
      <c r="EW613" s="36">
        <f t="shared" si="1481"/>
        <v>0.28060702191530795</v>
      </c>
      <c r="EX613" s="36">
        <f t="shared" ca="1" si="1512"/>
        <v>0.49740728079884494</v>
      </c>
      <c r="EY613" s="36">
        <f t="shared" si="1482"/>
        <v>0</v>
      </c>
      <c r="EZ613" s="36">
        <f t="shared" si="1483"/>
        <v>0</v>
      </c>
      <c r="FA613" s="36">
        <f t="shared" si="1484"/>
        <v>0</v>
      </c>
      <c r="FB613" s="36">
        <f t="shared" si="1485"/>
        <v>0</v>
      </c>
      <c r="FC613" s="36">
        <f t="shared" si="1513"/>
        <v>0</v>
      </c>
      <c r="FD613" s="36">
        <f t="shared" si="1486"/>
        <v>0</v>
      </c>
      <c r="FE613" s="36">
        <f t="shared" si="1487"/>
        <v>0</v>
      </c>
      <c r="FF613" s="36">
        <f t="shared" si="1514"/>
        <v>0</v>
      </c>
      <c r="FG613" s="36">
        <f t="shared" ca="1" si="1488"/>
        <v>0.49740728079884494</v>
      </c>
      <c r="FH613" s="36">
        <f t="shared" ca="1" si="1489"/>
        <v>4.2601415188267336E-3</v>
      </c>
      <c r="FI613" s="36">
        <f t="shared" ca="1" si="1490"/>
        <v>-3.6504694350529145E-2</v>
      </c>
      <c r="FJ613" s="36">
        <f t="shared" ca="1" si="1491"/>
        <v>0.47655457805542067</v>
      </c>
      <c r="FK613" s="36">
        <f t="shared" si="1492"/>
        <v>0</v>
      </c>
      <c r="FL613" s="36">
        <f t="shared" si="1493"/>
        <v>0</v>
      </c>
      <c r="FM613" s="36">
        <f t="shared" ca="1" si="1494"/>
        <v>0</v>
      </c>
      <c r="FN613" s="36">
        <f t="shared" ca="1" si="1516"/>
        <v>0.47655457805542067</v>
      </c>
    </row>
    <row r="614" spans="2:170" x14ac:dyDescent="0.25">
      <c r="B614" s="2">
        <v>606</v>
      </c>
      <c r="C614" s="2">
        <f t="shared" si="1370"/>
        <v>51</v>
      </c>
      <c r="D614" s="2">
        <f t="shared" si="1519"/>
        <v>630</v>
      </c>
      <c r="E614" s="2">
        <f t="shared" si="1517"/>
        <v>53</v>
      </c>
      <c r="F614" s="189">
        <f t="shared" si="1521"/>
        <v>64162</v>
      </c>
      <c r="G614" s="2">
        <f t="shared" si="1520"/>
        <v>8</v>
      </c>
      <c r="H614" s="187">
        <f t="shared" si="1371"/>
        <v>85.083333333333343</v>
      </c>
      <c r="I614" s="186">
        <f t="shared" si="1518"/>
        <v>85</v>
      </c>
      <c r="J614" s="2">
        <f t="shared" si="1372"/>
        <v>0</v>
      </c>
      <c r="K614" s="2">
        <f t="shared" si="1373"/>
        <v>1</v>
      </c>
      <c r="L614">
        <f t="shared" si="1374"/>
        <v>2</v>
      </c>
      <c r="M614" s="190">
        <f t="shared" si="1495"/>
        <v>0.11307933798000001</v>
      </c>
      <c r="N614">
        <f t="shared" si="1375"/>
        <v>1</v>
      </c>
      <c r="O614">
        <f t="shared" si="1376"/>
        <v>100</v>
      </c>
      <c r="P614" s="58">
        <f t="shared" si="1377"/>
        <v>0.50885702090999996</v>
      </c>
      <c r="Q614" s="106">
        <f t="shared" si="1378"/>
        <v>0.50885702090999996</v>
      </c>
      <c r="R614" s="59">
        <f t="shared" si="1379"/>
        <v>0.50885702090999996</v>
      </c>
      <c r="S614" s="32">
        <f t="shared" si="1496"/>
        <v>5.7530448375172294E-2</v>
      </c>
      <c r="T614">
        <f t="shared" si="1380"/>
        <v>1</v>
      </c>
      <c r="U614" s="32">
        <f t="shared" si="1497"/>
        <v>1.4115391200000002E-3</v>
      </c>
      <c r="V614">
        <f t="shared" si="1381"/>
        <v>1</v>
      </c>
      <c r="W614">
        <f t="shared" si="1382"/>
        <v>100</v>
      </c>
      <c r="X614" s="58">
        <f t="shared" si="1383"/>
        <v>6.3519260400000006E-3</v>
      </c>
      <c r="Y614" s="58">
        <f t="shared" si="1384"/>
        <v>6.3519260400000006E-3</v>
      </c>
      <c r="Z614" s="32">
        <f t="shared" si="1385"/>
        <v>6.3519260400000006E-3</v>
      </c>
      <c r="AA614" s="32">
        <f t="shared" si="1386"/>
        <v>5.3087448276978311E-4</v>
      </c>
      <c r="AB614" s="59">
        <f t="shared" si="1387"/>
        <v>4.9056245199999996E-3</v>
      </c>
      <c r="AC614" s="59">
        <f t="shared" si="1388"/>
        <v>4.9056245199999996E-3</v>
      </c>
      <c r="AD614">
        <f t="shared" si="1389"/>
        <v>1</v>
      </c>
      <c r="AE614" s="59">
        <f t="shared" si="1390"/>
        <v>4.9056245199999996E-3</v>
      </c>
      <c r="AF614" s="59">
        <f t="shared" si="1391"/>
        <v>4.1758461800000006E-3</v>
      </c>
      <c r="AG614" s="59">
        <f t="shared" si="1392"/>
        <v>4.1758461800000006E-3</v>
      </c>
      <c r="AH614">
        <f t="shared" si="1393"/>
        <v>1</v>
      </c>
      <c r="AI614" s="59">
        <f t="shared" si="1394"/>
        <v>4.1758461800000006E-3</v>
      </c>
      <c r="AJ614" s="59">
        <f t="shared" si="1395"/>
        <v>0</v>
      </c>
      <c r="AK614" s="59">
        <f t="shared" si="1396"/>
        <v>0</v>
      </c>
      <c r="AL614" s="59">
        <f t="shared" si="1397"/>
        <v>0</v>
      </c>
      <c r="AM614" s="12">
        <f t="shared" si="1498"/>
        <v>5.0801198084146542E-5</v>
      </c>
      <c r="AN614" s="12">
        <f t="shared" si="1499"/>
        <v>0</v>
      </c>
      <c r="AO614" s="66">
        <f t="shared" si="1398"/>
        <v>2.9226157037768945E-6</v>
      </c>
      <c r="AP614" s="66">
        <f t="shared" si="1399"/>
        <v>2.6969059757006594E-8</v>
      </c>
      <c r="AQ614" s="59">
        <f t="shared" si="1400"/>
        <v>2.4921160296696628E-7</v>
      </c>
      <c r="AR614" s="59">
        <f t="shared" si="1401"/>
        <v>2.1213798895910668E-7</v>
      </c>
      <c r="AS614" s="59">
        <f t="shared" si="1402"/>
        <v>0</v>
      </c>
      <c r="AT614" s="12">
        <f t="shared" si="1403"/>
        <v>4.7390263728686566E-5</v>
      </c>
      <c r="AU614" s="59">
        <f t="shared" si="1500"/>
        <v>0</v>
      </c>
      <c r="AV614" s="59">
        <f t="shared" si="1501"/>
        <v>-2.1705219273391446E-21</v>
      </c>
      <c r="AW614" s="70">
        <f t="shared" si="1404"/>
        <v>0</v>
      </c>
      <c r="AX614" s="20">
        <f t="shared" si="1405"/>
        <v>200000</v>
      </c>
      <c r="AY614" s="20">
        <f t="shared" si="1406"/>
        <v>0</v>
      </c>
      <c r="AZ614" s="20">
        <f t="shared" si="1407"/>
        <v>0</v>
      </c>
      <c r="BA614" s="20">
        <f t="shared" si="1408"/>
        <v>200000</v>
      </c>
      <c r="BB614" s="36">
        <f t="shared" si="1409"/>
        <v>1</v>
      </c>
      <c r="BC614" s="36">
        <f t="shared" si="1410"/>
        <v>0</v>
      </c>
      <c r="BD614" s="80">
        <f t="shared" si="1411"/>
        <v>0.58452314075537892</v>
      </c>
      <c r="BE614" s="36">
        <f t="shared" si="1412"/>
        <v>0</v>
      </c>
      <c r="BF614" s="36">
        <f t="shared" si="1413"/>
        <v>0</v>
      </c>
      <c r="BG614" s="36">
        <f t="shared" si="1414"/>
        <v>0.58452314075537892</v>
      </c>
      <c r="BH614" s="36">
        <f t="shared" si="1415"/>
        <v>5.3938119514013189E-3</v>
      </c>
      <c r="BI614" s="36">
        <f t="shared" si="1416"/>
        <v>0</v>
      </c>
      <c r="BJ614" s="36">
        <f t="shared" si="1417"/>
        <v>0</v>
      </c>
      <c r="BK614" s="36">
        <f t="shared" si="1418"/>
        <v>5.3938119514013189E-3</v>
      </c>
      <c r="BL614" s="68">
        <f ca="1">IF(OR(AT614=0,E614&gt;ProjTerm),0,VLOOKUP(D614,'Life Events'!$AE$5:$AI$1206,5,FALSE))</f>
        <v>4.6059392001928333E-19</v>
      </c>
      <c r="BM614" s="93">
        <f t="shared" ca="1" si="1419"/>
        <v>4.6059392001928333E-19</v>
      </c>
      <c r="BN614" s="93">
        <f t="shared" ca="1" si="1420"/>
        <v>2.1827667341543404E-23</v>
      </c>
      <c r="BO614" s="36">
        <f t="shared" ca="1" si="1421"/>
        <v>3.3253257377291023E-21</v>
      </c>
      <c r="BP614" s="36">
        <f t="shared" si="1422"/>
        <v>2.466135459762826E-4</v>
      </c>
      <c r="BQ614" s="36">
        <f t="shared" si="1423"/>
        <v>98.425796634096073</v>
      </c>
      <c r="BR614" s="36">
        <f t="shared" si="1424"/>
        <v>154.78110000000001</v>
      </c>
      <c r="BS614" s="36">
        <f t="shared" si="1425"/>
        <v>152.34453071401688</v>
      </c>
      <c r="BT614" s="36">
        <f t="shared" si="1426"/>
        <v>7.219647488160251E-3</v>
      </c>
      <c r="BU614" s="70" cm="1">
        <f t="array" ref="BU614">IF(AND(ActInt=1,$J614=0),INDEX(Tbl_FwdNom,$B614-IVP,MATCH(ValnDt,Tbl_FwdNom_Cols)),INDEX(Tbl_FwdNom,$B614,MATCH(StartDt,Tbl_FwdNom_Cols)))</f>
        <v>10.769846963999999</v>
      </c>
      <c r="BV614" s="70" cm="1">
        <f t="array" ref="BV614">INDEX(Tbl_FwdReal,$B614,MATCH(StartDt,Tbl_FwdReal_Cols))</f>
        <v>4.0049372160000001</v>
      </c>
      <c r="BW614" s="70" cm="1">
        <f t="array" ref="BW614">IF(RunType&lt;&gt;"OPN",INDEX(Tbl_FwdReal,$B614,MATCH(ValnDt,Tbl_FwdReal_Cols)),IF(AND($J614=0,ActInt=1),INDEX(Tbl_FwdReal,$B614-IVP,MATCH(ValnDt,Tbl_FwdReal_Cols)),-999))*$K614</f>
        <v>4.0049372160000001</v>
      </c>
      <c r="BX614" s="70">
        <f t="shared" si="1427"/>
        <v>4.0049372159999999E-2</v>
      </c>
      <c r="BY614" s="70">
        <f t="shared" si="1502"/>
        <v>6.5044121260805943E-2</v>
      </c>
      <c r="BZ614" s="64">
        <f t="shared" si="1515"/>
        <v>5.2651647440802307E-3</v>
      </c>
      <c r="CA614" s="70" cm="1">
        <f t="array" ref="CA614">IF($J614=1,CA613*(1+INDEX(Tbl_CPI,$B614,MATCH(IF(RunType="OPN",StartDt,ValnDt),Tbl_CPI_Cols))),0)</f>
        <v>0</v>
      </c>
      <c r="CB614" s="70">
        <f t="shared" si="1503"/>
        <v>30.820367420942496</v>
      </c>
      <c r="CC614" s="70">
        <f t="shared" si="1504"/>
        <v>29.863608593746715</v>
      </c>
      <c r="CD614" s="36">
        <f t="shared" si="1428"/>
        <v>153.45802032111089</v>
      </c>
      <c r="CE614" s="36">
        <f t="shared" si="1429"/>
        <v>1.5767658928900747</v>
      </c>
      <c r="CF614" s="36">
        <f t="shared" si="1430"/>
        <v>0</v>
      </c>
      <c r="CG614" s="36">
        <f t="shared" si="1431"/>
        <v>7.8759528843907745E-3</v>
      </c>
      <c r="CH614" s="36">
        <f t="shared" si="1432"/>
        <v>7.7958512879337397E-3</v>
      </c>
      <c r="CI614" s="36">
        <f t="shared" si="1433"/>
        <v>0</v>
      </c>
      <c r="CJ614" s="36">
        <f t="shared" si="1434"/>
        <v>0</v>
      </c>
      <c r="CK614" s="36">
        <f t="shared" si="1435"/>
        <v>0</v>
      </c>
      <c r="CL614" s="36">
        <f t="shared" si="1436"/>
        <v>8.010159645703487E-5</v>
      </c>
      <c r="CM614" s="36">
        <f t="shared" si="1437"/>
        <v>7.8759528843907745E-3</v>
      </c>
      <c r="CN614" s="36">
        <f t="shared" ca="1" si="1438"/>
        <v>0.58245069167264363</v>
      </c>
      <c r="CO614" s="20">
        <f t="shared" si="1439"/>
        <v>120000</v>
      </c>
      <c r="CP614" s="20">
        <f t="shared" si="1440"/>
        <v>2</v>
      </c>
      <c r="CQ614" s="64">
        <f t="shared" si="1441"/>
        <v>0.1298966154</v>
      </c>
      <c r="CR614" s="64">
        <f t="shared" si="1442"/>
        <v>0.58453476930000003</v>
      </c>
      <c r="CS614" s="36">
        <f t="shared" si="1443"/>
        <v>0.43027613407187282</v>
      </c>
      <c r="CT614" s="36">
        <f t="shared" si="1444"/>
        <v>0.35071388445322732</v>
      </c>
      <c r="CU614" s="36">
        <f t="shared" si="1445"/>
        <v>3.2362871708407912E-3</v>
      </c>
      <c r="CV614" s="36">
        <f t="shared" si="1505"/>
        <v>0.35395017162406811</v>
      </c>
      <c r="CW614" s="36">
        <f t="shared" si="1446"/>
        <v>0</v>
      </c>
      <c r="CX614" s="36">
        <f t="shared" si="1447"/>
        <v>0</v>
      </c>
      <c r="CY614" s="36">
        <f t="shared" si="1448"/>
        <v>0</v>
      </c>
      <c r="CZ614" s="36">
        <f t="shared" si="1506"/>
        <v>0</v>
      </c>
      <c r="DA614" s="64">
        <f t="shared" si="1449"/>
        <v>8.5601311702852012E-3</v>
      </c>
      <c r="DB614" s="70">
        <f t="shared" si="1507"/>
        <v>0.99151252274829427</v>
      </c>
      <c r="DC614" s="70">
        <f>PRODUCT($DB$8:DB614)</f>
        <v>3.0776541350305614E-3</v>
      </c>
      <c r="DD614" s="36">
        <f t="shared" si="1450"/>
        <v>7.8225108850438763E-2</v>
      </c>
      <c r="DE614" s="36">
        <f t="shared" si="1451"/>
        <v>7.4615312060272014</v>
      </c>
      <c r="DF614" s="36">
        <f t="shared" si="1452"/>
        <v>5.9978570591253853E-2</v>
      </c>
      <c r="DG614" s="36">
        <f t="shared" si="1453"/>
        <v>3.1443514016610066E-3</v>
      </c>
      <c r="DH614" s="36">
        <f t="shared" ca="1" si="1454"/>
        <v>1.9829589636169142E-20</v>
      </c>
      <c r="DI614" s="36">
        <f t="shared" si="1455"/>
        <v>9.1310390849447143E-2</v>
      </c>
      <c r="DJ614" s="36">
        <f t="shared" ca="1" si="1456"/>
        <v>7.5314507072158019</v>
      </c>
      <c r="DK614" s="36">
        <f t="shared" si="1457"/>
        <v>0</v>
      </c>
      <c r="DL614" s="36">
        <f t="shared" si="1458"/>
        <v>0</v>
      </c>
      <c r="DM614" s="36">
        <f t="shared" ca="1" si="1459"/>
        <v>7.5314507072158019</v>
      </c>
      <c r="DN614" s="36">
        <f t="shared" ca="1" si="1508"/>
        <v>7.531450707220416</v>
      </c>
      <c r="DO614" s="64" cm="1">
        <f t="array" ref="DO614">IFERROR(INDEX(Tbl_FwdNom,$B614,MATCH(LIDt,Tbl_FwdNom_Cols,0)),0)</f>
        <v>8.2096597649999996</v>
      </c>
      <c r="DP614" s="64">
        <f t="shared" ca="1" si="1509"/>
        <v>8.1480126599999991</v>
      </c>
      <c r="DQ614" s="64">
        <f t="shared" ca="1" si="1460"/>
        <v>6.5489000859879631E-3</v>
      </c>
      <c r="DR614" s="70">
        <f t="shared" ca="1" si="1461"/>
        <v>0.99349370896393752</v>
      </c>
      <c r="DS614" s="70">
        <f ca="1">PRODUCT($DR$8:DR614)</f>
        <v>7.3661450195883996E-3</v>
      </c>
      <c r="DT614" s="36">
        <f t="shared" ca="1" si="1462"/>
        <v>7.644274108813911</v>
      </c>
      <c r="DU614" s="36">
        <f t="shared" ca="1" si="1463"/>
        <v>6.124160961950624E-2</v>
      </c>
      <c r="DV614" s="36">
        <f t="shared" ca="1" si="1464"/>
        <v>3.22127470007357E-3</v>
      </c>
      <c r="DW614" s="36">
        <f t="shared" ca="1" si="1465"/>
        <v>2.0083561864912992E-20</v>
      </c>
      <c r="DX614" s="36">
        <f t="shared" ca="1" si="1466"/>
        <v>7.9823234506397667E-2</v>
      </c>
      <c r="DY614" s="36">
        <f t="shared" ca="1" si="1467"/>
        <v>9.0091059634077558E-4</v>
      </c>
      <c r="DZ614" s="36">
        <f t="shared" ca="1" si="1468"/>
        <v>9.2191459110952556E-2</v>
      </c>
      <c r="EA614" s="36">
        <f t="shared" ca="1" si="1469"/>
        <v>0</v>
      </c>
      <c r="EB614" s="36">
        <f t="shared" ca="1" si="1470"/>
        <v>7.7155635789342396</v>
      </c>
      <c r="EC614" s="36">
        <f t="shared" ca="1" si="1471"/>
        <v>0</v>
      </c>
      <c r="ED614" s="36">
        <f t="shared" ca="1" si="1472"/>
        <v>0</v>
      </c>
      <c r="EE614" s="36">
        <f t="shared" ca="1" si="1510"/>
        <v>0</v>
      </c>
      <c r="EF614" s="36">
        <f t="shared" ca="1" si="1473"/>
        <v>7.7155635789342396</v>
      </c>
      <c r="EG614" s="64"/>
      <c r="EH614" s="64"/>
      <c r="EI614" s="64"/>
      <c r="EJ614" s="70"/>
      <c r="EK614" s="70"/>
      <c r="EL614" s="70"/>
      <c r="EM614" s="70"/>
      <c r="EN614" s="70"/>
      <c r="EO614" s="36">
        <f t="shared" ca="1" si="1474"/>
        <v>6.8866553545649481E-2</v>
      </c>
      <c r="EP614" s="36">
        <f t="shared" ca="1" si="1475"/>
        <v>0</v>
      </c>
      <c r="EQ614" s="36">
        <f t="shared" si="1476"/>
        <v>0.20075980379219127</v>
      </c>
      <c r="ER614" s="36">
        <f t="shared" si="1477"/>
        <v>4.6890398773109657E-4</v>
      </c>
      <c r="ES614" s="36">
        <f t="shared" si="1478"/>
        <v>-4.2821754411580639E-4</v>
      </c>
      <c r="ET614" s="36">
        <f t="shared" ca="1" si="1479"/>
        <v>0</v>
      </c>
      <c r="EU614" s="36">
        <f t="shared" ca="1" si="1511"/>
        <v>4.6890398773109657E-4</v>
      </c>
      <c r="EV614" s="36">
        <f t="shared" si="1480"/>
        <v>1.507267926583092E-3</v>
      </c>
      <c r="EW614" s="36">
        <f t="shared" si="1481"/>
        <v>0.26242675226063705</v>
      </c>
      <c r="EX614" s="36">
        <f t="shared" ca="1" si="1512"/>
        <v>0.46516272796714253</v>
      </c>
      <c r="EY614" s="36">
        <f t="shared" si="1482"/>
        <v>0</v>
      </c>
      <c r="EZ614" s="36">
        <f t="shared" si="1483"/>
        <v>0</v>
      </c>
      <c r="FA614" s="36">
        <f t="shared" si="1484"/>
        <v>0</v>
      </c>
      <c r="FB614" s="36">
        <f t="shared" si="1485"/>
        <v>0</v>
      </c>
      <c r="FC614" s="36">
        <f t="shared" si="1513"/>
        <v>0</v>
      </c>
      <c r="FD614" s="36">
        <f t="shared" si="1486"/>
        <v>0</v>
      </c>
      <c r="FE614" s="36">
        <f t="shared" si="1487"/>
        <v>0</v>
      </c>
      <c r="FF614" s="36">
        <f t="shared" si="1514"/>
        <v>0</v>
      </c>
      <c r="FG614" s="36">
        <f t="shared" ca="1" si="1488"/>
        <v>0.46516272796714253</v>
      </c>
      <c r="FH614" s="36">
        <f t="shared" ca="1" si="1489"/>
        <v>3.9818539669264326E-3</v>
      </c>
      <c r="FI614" s="36">
        <f t="shared" ca="1" si="1490"/>
        <v>-3.4053671891689924E-2</v>
      </c>
      <c r="FJ614" s="36">
        <f t="shared" ca="1" si="1491"/>
        <v>0.44562181448093585</v>
      </c>
      <c r="FK614" s="36">
        <f t="shared" si="1492"/>
        <v>0</v>
      </c>
      <c r="FL614" s="36">
        <f t="shared" si="1493"/>
        <v>0</v>
      </c>
      <c r="FM614" s="36">
        <f t="shared" ca="1" si="1494"/>
        <v>0</v>
      </c>
      <c r="FN614" s="36">
        <f t="shared" ca="1" si="1516"/>
        <v>0.44562181448093585</v>
      </c>
    </row>
    <row r="615" spans="2:170" x14ac:dyDescent="0.25">
      <c r="B615" s="2">
        <v>607</v>
      </c>
      <c r="C615" s="2">
        <f t="shared" si="1370"/>
        <v>51</v>
      </c>
      <c r="D615" s="2">
        <f t="shared" si="1519"/>
        <v>631</v>
      </c>
      <c r="E615" s="2">
        <f t="shared" si="1517"/>
        <v>53</v>
      </c>
      <c r="F615" s="189">
        <f t="shared" si="1521"/>
        <v>64192</v>
      </c>
      <c r="G615" s="2">
        <f t="shared" si="1520"/>
        <v>9</v>
      </c>
      <c r="H615" s="187">
        <f t="shared" si="1371"/>
        <v>85.166666666666671</v>
      </c>
      <c r="I615" s="186">
        <f t="shared" si="1518"/>
        <v>85</v>
      </c>
      <c r="J615" s="2">
        <f t="shared" si="1372"/>
        <v>0</v>
      </c>
      <c r="K615" s="2">
        <f t="shared" si="1373"/>
        <v>1</v>
      </c>
      <c r="L615">
        <f t="shared" si="1374"/>
        <v>2</v>
      </c>
      <c r="M615" s="190">
        <f t="shared" si="1495"/>
        <v>0.11307933798000001</v>
      </c>
      <c r="N615">
        <f t="shared" si="1375"/>
        <v>1</v>
      </c>
      <c r="O615">
        <f t="shared" si="1376"/>
        <v>100</v>
      </c>
      <c r="P615" s="58">
        <f t="shared" si="1377"/>
        <v>0.50885702090999996</v>
      </c>
      <c r="Q615" s="106">
        <f t="shared" si="1378"/>
        <v>0.50885702090999996</v>
      </c>
      <c r="R615" s="59">
        <f t="shared" si="1379"/>
        <v>0.50885702090999996</v>
      </c>
      <c r="S615" s="32">
        <f t="shared" si="1496"/>
        <v>5.7530448375172294E-2</v>
      </c>
      <c r="T615">
        <f t="shared" si="1380"/>
        <v>1</v>
      </c>
      <c r="U615" s="32">
        <f t="shared" si="1497"/>
        <v>1.4115391200000002E-3</v>
      </c>
      <c r="V615">
        <f t="shared" si="1381"/>
        <v>1</v>
      </c>
      <c r="W615">
        <f t="shared" si="1382"/>
        <v>100</v>
      </c>
      <c r="X615" s="58">
        <f t="shared" si="1383"/>
        <v>6.3519260400000006E-3</v>
      </c>
      <c r="Y615" s="58">
        <f t="shared" si="1384"/>
        <v>6.3519260400000006E-3</v>
      </c>
      <c r="Z615" s="32">
        <f t="shared" si="1385"/>
        <v>6.3519260400000006E-3</v>
      </c>
      <c r="AA615" s="32">
        <f t="shared" si="1386"/>
        <v>5.3087448276978311E-4</v>
      </c>
      <c r="AB615" s="59">
        <f t="shared" si="1387"/>
        <v>4.9056245199999996E-3</v>
      </c>
      <c r="AC615" s="59">
        <f t="shared" si="1388"/>
        <v>4.9056245199999996E-3</v>
      </c>
      <c r="AD615">
        <f t="shared" si="1389"/>
        <v>1</v>
      </c>
      <c r="AE615" s="59">
        <f t="shared" si="1390"/>
        <v>4.9056245199999996E-3</v>
      </c>
      <c r="AF615" s="59">
        <f t="shared" si="1391"/>
        <v>4.1758461800000006E-3</v>
      </c>
      <c r="AG615" s="59">
        <f t="shared" si="1392"/>
        <v>4.1758461800000006E-3</v>
      </c>
      <c r="AH615">
        <f t="shared" si="1393"/>
        <v>1</v>
      </c>
      <c r="AI615" s="59">
        <f t="shared" si="1394"/>
        <v>4.1758461800000006E-3</v>
      </c>
      <c r="AJ615" s="59">
        <f t="shared" si="1395"/>
        <v>0</v>
      </c>
      <c r="AK615" s="59">
        <f t="shared" si="1396"/>
        <v>0</v>
      </c>
      <c r="AL615" s="59">
        <f t="shared" si="1397"/>
        <v>0</v>
      </c>
      <c r="AM615" s="12">
        <f t="shared" si="1498"/>
        <v>4.7390263728686566E-5</v>
      </c>
      <c r="AN615" s="12">
        <f t="shared" si="1499"/>
        <v>0</v>
      </c>
      <c r="AO615" s="66">
        <f t="shared" si="1398"/>
        <v>2.7263831209290025E-6</v>
      </c>
      <c r="AP615" s="66">
        <f t="shared" si="1399"/>
        <v>2.5158281745290092E-8</v>
      </c>
      <c r="AQ615" s="59">
        <f t="shared" si="1400"/>
        <v>2.3247883975671141E-7</v>
      </c>
      <c r="AR615" s="59">
        <f t="shared" si="1401"/>
        <v>1.9789445176062837E-7</v>
      </c>
      <c r="AS615" s="59">
        <f t="shared" si="1402"/>
        <v>0</v>
      </c>
      <c r="AT615" s="12">
        <f t="shared" si="1403"/>
        <v>4.4208349034494931E-5</v>
      </c>
      <c r="AU615" s="59">
        <f t="shared" si="1500"/>
        <v>0</v>
      </c>
      <c r="AV615" s="59">
        <f t="shared" si="1501"/>
        <v>-2.1969917069408415E-21</v>
      </c>
      <c r="AW615" s="70">
        <f t="shared" si="1404"/>
        <v>0</v>
      </c>
      <c r="AX615" s="20">
        <f t="shared" si="1405"/>
        <v>200000</v>
      </c>
      <c r="AY615" s="20">
        <f t="shared" si="1406"/>
        <v>0</v>
      </c>
      <c r="AZ615" s="20">
        <f t="shared" si="1407"/>
        <v>0</v>
      </c>
      <c r="BA615" s="20">
        <f t="shared" si="1408"/>
        <v>200000</v>
      </c>
      <c r="BB615" s="36">
        <f t="shared" si="1409"/>
        <v>1</v>
      </c>
      <c r="BC615" s="36">
        <f t="shared" si="1410"/>
        <v>0</v>
      </c>
      <c r="BD615" s="80">
        <f t="shared" si="1411"/>
        <v>0.54527662418580047</v>
      </c>
      <c r="BE615" s="36">
        <f t="shared" si="1412"/>
        <v>0</v>
      </c>
      <c r="BF615" s="36">
        <f t="shared" si="1413"/>
        <v>0</v>
      </c>
      <c r="BG615" s="36">
        <f t="shared" si="1414"/>
        <v>0.54527662418580047</v>
      </c>
      <c r="BH615" s="36">
        <f t="shared" si="1415"/>
        <v>5.0316563490580184E-3</v>
      </c>
      <c r="BI615" s="36">
        <f t="shared" si="1416"/>
        <v>0</v>
      </c>
      <c r="BJ615" s="36">
        <f t="shared" si="1417"/>
        <v>0</v>
      </c>
      <c r="BK615" s="36">
        <f t="shared" si="1418"/>
        <v>5.0316563490580184E-3</v>
      </c>
      <c r="BL615" s="68">
        <f ca="1">IF(OR(AT615=0,E615&gt;ProjTerm),0,VLOOKUP(D615,'Life Events'!$AE$5:$AI$1206,5,FALSE))</f>
        <v>4.2966835753338527E-19</v>
      </c>
      <c r="BM615" s="93">
        <f t="shared" ca="1" si="1419"/>
        <v>4.2966835753338527E-19</v>
      </c>
      <c r="BN615" s="93">
        <f t="shared" ca="1" si="1420"/>
        <v>1.8994928718914055E-23</v>
      </c>
      <c r="BO615" s="36">
        <f t="shared" ca="1" si="1421"/>
        <v>2.8937735016291635E-21</v>
      </c>
      <c r="BP615" s="36">
        <f t="shared" si="1422"/>
        <v>2.3005522357020497E-4</v>
      </c>
      <c r="BQ615" s="36">
        <f t="shared" si="1423"/>
        <v>98.425796634096073</v>
      </c>
      <c r="BR615" s="36">
        <f t="shared" si="1424"/>
        <v>154.78110000000001</v>
      </c>
      <c r="BS615" s="36">
        <f t="shared" si="1425"/>
        <v>152.34453071401688</v>
      </c>
      <c r="BT615" s="36">
        <f t="shared" si="1426"/>
        <v>6.734900187301592E-3</v>
      </c>
      <c r="BU615" s="70" cm="1">
        <f t="array" ref="BU615">IF(AND(ActInt=1,$J615=0),INDEX(Tbl_FwdNom,$B615-IVP,MATCH(ValnDt,Tbl_FwdNom_Cols)),INDEX(Tbl_FwdNom,$B615,MATCH(StartDt,Tbl_FwdNom_Cols)))</f>
        <v>10.763832561999999</v>
      </c>
      <c r="BV615" s="70" cm="1">
        <f t="array" ref="BV615">INDEX(Tbl_FwdReal,$B615,MATCH(StartDt,Tbl_FwdReal_Cols))</f>
        <v>4.0015367609999997</v>
      </c>
      <c r="BW615" s="70" cm="1">
        <f t="array" ref="BW615">IF(RunType&lt;&gt;"OPN",INDEX(Tbl_FwdReal,$B615,MATCH(ValnDt,Tbl_FwdReal_Cols)),IF(AND($J615=0,ActInt=1),INDEX(Tbl_FwdReal,$B615-IVP,MATCH(ValnDt,Tbl_FwdReal_Cols)),-999))*$K615</f>
        <v>4.0015367609999997</v>
      </c>
      <c r="BX615" s="70">
        <f t="shared" si="1427"/>
        <v>4.0015367609999998E-2</v>
      </c>
      <c r="BY615" s="70">
        <f t="shared" si="1502"/>
        <v>6.5021114221995191E-2</v>
      </c>
      <c r="BZ615" s="64">
        <f t="shared" si="1515"/>
        <v>5.2633550848064647E-3</v>
      </c>
      <c r="CA615" s="70" cm="1">
        <f t="array" ref="CA615">IF($J615=1,CA614*(1+INDEX(Tbl_CPI,$B615,MATCH(IF(RunType="OPN",StartDt,ValnDt),Tbl_CPI_Cols))),0)</f>
        <v>0</v>
      </c>
      <c r="CB615" s="70">
        <f t="shared" si="1503"/>
        <v>30.982585958523117</v>
      </c>
      <c r="CC615" s="70">
        <f t="shared" si="1504"/>
        <v>29.863608593746715</v>
      </c>
      <c r="CD615" s="36">
        <f t="shared" si="1428"/>
        <v>153.45802032111089</v>
      </c>
      <c r="CE615" s="36">
        <f t="shared" si="1429"/>
        <v>1.5767658928900747</v>
      </c>
      <c r="CF615" s="36">
        <f t="shared" si="1430"/>
        <v>0</v>
      </c>
      <c r="CG615" s="36">
        <f t="shared" si="1431"/>
        <v>7.3471394058020464E-3</v>
      </c>
      <c r="CH615" s="36">
        <f t="shared" si="1432"/>
        <v>7.2724160542995877E-3</v>
      </c>
      <c r="CI615" s="36">
        <f t="shared" si="1433"/>
        <v>0</v>
      </c>
      <c r="CJ615" s="36">
        <f t="shared" si="1434"/>
        <v>0</v>
      </c>
      <c r="CK615" s="36">
        <f t="shared" si="1435"/>
        <v>0</v>
      </c>
      <c r="CL615" s="36">
        <f t="shared" si="1436"/>
        <v>7.4723351502458592E-5</v>
      </c>
      <c r="CM615" s="36">
        <f t="shared" si="1437"/>
        <v>7.3471394058020464E-3</v>
      </c>
      <c r="CN615" s="36">
        <f t="shared" ca="1" si="1438"/>
        <v>0.54334332512398664</v>
      </c>
      <c r="CO615" s="20">
        <f t="shared" si="1439"/>
        <v>120000</v>
      </c>
      <c r="CP615" s="20">
        <f t="shared" si="1440"/>
        <v>2</v>
      </c>
      <c r="CQ615" s="64">
        <f t="shared" si="1441"/>
        <v>0.1298966154</v>
      </c>
      <c r="CR615" s="64">
        <f t="shared" si="1442"/>
        <v>0.58453476930000003</v>
      </c>
      <c r="CS615" s="36">
        <f t="shared" si="1443"/>
        <v>0.40138619242897561</v>
      </c>
      <c r="CT615" s="36">
        <f t="shared" si="1444"/>
        <v>0.32716597451148027</v>
      </c>
      <c r="CU615" s="36">
        <f t="shared" si="1445"/>
        <v>3.018993809434811E-3</v>
      </c>
      <c r="CV615" s="36">
        <f t="shared" si="1505"/>
        <v>0.3301849683209151</v>
      </c>
      <c r="CW615" s="36">
        <f t="shared" si="1446"/>
        <v>0</v>
      </c>
      <c r="CX615" s="36">
        <f t="shared" si="1447"/>
        <v>0</v>
      </c>
      <c r="CY615" s="36">
        <f t="shared" si="1448"/>
        <v>0</v>
      </c>
      <c r="CZ615" s="36">
        <f t="shared" si="1506"/>
        <v>0</v>
      </c>
      <c r="DA615" s="64">
        <f t="shared" si="1449"/>
        <v>8.5555676261468427E-3</v>
      </c>
      <c r="DB615" s="70">
        <f t="shared" si="1507"/>
        <v>0.99151700917552399</v>
      </c>
      <c r="DC615" s="70">
        <f>PRODUCT($DB$8:DB615)</f>
        <v>3.0515464232421866E-3</v>
      </c>
      <c r="DD615" s="36">
        <f t="shared" si="1450"/>
        <v>7.2159468871969792E-2</v>
      </c>
      <c r="DE615" s="36">
        <f t="shared" si="1451"/>
        <v>6.9800922166691723</v>
      </c>
      <c r="DF615" s="36">
        <f t="shared" si="1452"/>
        <v>5.5460064959008924E-2</v>
      </c>
      <c r="DG615" s="36">
        <f t="shared" si="1453"/>
        <v>2.941197889148082E-3</v>
      </c>
      <c r="DH615" s="36">
        <f t="shared" ca="1" si="1454"/>
        <v>1.7105469529670965E-20</v>
      </c>
      <c r="DI615" s="36">
        <f t="shared" si="1455"/>
        <v>8.468160471948237E-2</v>
      </c>
      <c r="DJ615" s="36">
        <f t="shared" ca="1" si="1456"/>
        <v>7.0451332195865453</v>
      </c>
      <c r="DK615" s="36">
        <f t="shared" si="1457"/>
        <v>0</v>
      </c>
      <c r="DL615" s="36">
        <f t="shared" si="1458"/>
        <v>0</v>
      </c>
      <c r="DM615" s="36">
        <f t="shared" ca="1" si="1459"/>
        <v>7.0451332195865453</v>
      </c>
      <c r="DN615" s="36">
        <f t="shared" ca="1" si="1508"/>
        <v>7.0451332195911585</v>
      </c>
      <c r="DO615" s="64" cm="1">
        <f t="array" ref="DO615">IFERROR(INDEX(Tbl_FwdNom,$B615,MATCH(LIDt,Tbl_FwdNom_Cols,0)),0)</f>
        <v>8.2079468710000008</v>
      </c>
      <c r="DP615" s="64">
        <f t="shared" ca="1" si="1509"/>
        <v>8.1463007419999993</v>
      </c>
      <c r="DQ615" s="64">
        <f t="shared" ca="1" si="1460"/>
        <v>6.5475723210424164E-3</v>
      </c>
      <c r="DR615" s="70">
        <f t="shared" ca="1" si="1461"/>
        <v>0.9934950195091683</v>
      </c>
      <c r="DS615" s="70">
        <f ca="1">PRODUCT($DR$8:DR615)</f>
        <v>7.3182283899433402E-3</v>
      </c>
      <c r="DT615" s="36">
        <f t="shared" ca="1" si="1462"/>
        <v>7.1490489221974416</v>
      </c>
      <c r="DU615" s="36">
        <f t="shared" ca="1" si="1463"/>
        <v>5.6610937138488984E-2</v>
      </c>
      <c r="DV615" s="36">
        <f t="shared" ca="1" si="1464"/>
        <v>3.0123110055680405E-3</v>
      </c>
      <c r="DW615" s="36">
        <f t="shared" ca="1" si="1465"/>
        <v>1.7321286937058474E-20</v>
      </c>
      <c r="DX615" s="36">
        <f t="shared" ca="1" si="1466"/>
        <v>7.3610982719926235E-2</v>
      </c>
      <c r="DY615" s="36">
        <f t="shared" ca="1" si="1467"/>
        <v>8.3159676557461866E-4</v>
      </c>
      <c r="DZ615" s="36">
        <f t="shared" ca="1" si="1468"/>
        <v>8.5475056632500129E-2</v>
      </c>
      <c r="EA615" s="36">
        <f t="shared" ca="1" si="1469"/>
        <v>0</v>
      </c>
      <c r="EB615" s="36">
        <f t="shared" ca="1" si="1470"/>
        <v>7.2153432190085107</v>
      </c>
      <c r="EC615" s="36">
        <f t="shared" ca="1" si="1471"/>
        <v>0</v>
      </c>
      <c r="ED615" s="36">
        <f t="shared" ca="1" si="1472"/>
        <v>0</v>
      </c>
      <c r="EE615" s="36">
        <f t="shared" ca="1" si="1510"/>
        <v>0</v>
      </c>
      <c r="EF615" s="36">
        <f t="shared" ca="1" si="1473"/>
        <v>7.2153432190085107</v>
      </c>
      <c r="EG615" s="64"/>
      <c r="EH615" s="64"/>
      <c r="EI615" s="64"/>
      <c r="EJ615" s="70"/>
      <c r="EK615" s="70"/>
      <c r="EL615" s="70"/>
      <c r="EM615" s="70"/>
      <c r="EN615" s="70"/>
      <c r="EO615" s="36">
        <f t="shared" ca="1" si="1474"/>
        <v>6.437297690053119E-2</v>
      </c>
      <c r="EP615" s="36">
        <f t="shared" ca="1" si="1475"/>
        <v>0</v>
      </c>
      <c r="EQ615" s="36">
        <f t="shared" si="1476"/>
        <v>0.18778890642676183</v>
      </c>
      <c r="ER615" s="36">
        <f t="shared" si="1477"/>
        <v>4.3254478266455983E-4</v>
      </c>
      <c r="ES615" s="36">
        <f t="shared" si="1478"/>
        <v>-3.9501319971487088E-4</v>
      </c>
      <c r="ET615" s="36">
        <f t="shared" ca="1" si="1479"/>
        <v>0</v>
      </c>
      <c r="EU615" s="36">
        <f t="shared" ca="1" si="1511"/>
        <v>4.3254478266455983E-4</v>
      </c>
      <c r="EV615" s="36">
        <f t="shared" si="1480"/>
        <v>1.3978460236328731E-3</v>
      </c>
      <c r="EW615" s="36">
        <f t="shared" si="1481"/>
        <v>0.24547161280931978</v>
      </c>
      <c r="EX615" s="36">
        <f t="shared" ca="1" si="1512"/>
        <v>0.43509091004237904</v>
      </c>
      <c r="EY615" s="36">
        <f t="shared" si="1482"/>
        <v>0</v>
      </c>
      <c r="EZ615" s="36">
        <f t="shared" si="1483"/>
        <v>0</v>
      </c>
      <c r="FA615" s="36">
        <f t="shared" si="1484"/>
        <v>0</v>
      </c>
      <c r="FB615" s="36">
        <f t="shared" si="1485"/>
        <v>0</v>
      </c>
      <c r="FC615" s="36">
        <f t="shared" si="1513"/>
        <v>0</v>
      </c>
      <c r="FD615" s="36">
        <f t="shared" si="1486"/>
        <v>0</v>
      </c>
      <c r="FE615" s="36">
        <f t="shared" si="1487"/>
        <v>0</v>
      </c>
      <c r="FF615" s="36">
        <f t="shared" si="1514"/>
        <v>0</v>
      </c>
      <c r="FG615" s="36">
        <f t="shared" ca="1" si="1488"/>
        <v>0.43509091004237904</v>
      </c>
      <c r="FH615" s="36">
        <f t="shared" ca="1" si="1489"/>
        <v>3.7224497043893464E-3</v>
      </c>
      <c r="FI615" s="36">
        <f t="shared" ca="1" si="1490"/>
        <v>-3.1767218000900106E-2</v>
      </c>
      <c r="FJ615" s="36">
        <f t="shared" ca="1" si="1491"/>
        <v>0.41677233753818382</v>
      </c>
      <c r="FK615" s="36">
        <f t="shared" si="1492"/>
        <v>0</v>
      </c>
      <c r="FL615" s="36">
        <f t="shared" si="1493"/>
        <v>0</v>
      </c>
      <c r="FM615" s="36">
        <f t="shared" ca="1" si="1494"/>
        <v>0</v>
      </c>
      <c r="FN615" s="36">
        <f t="shared" ca="1" si="1516"/>
        <v>0.41677233753818382</v>
      </c>
    </row>
    <row r="616" spans="2:170" x14ac:dyDescent="0.25">
      <c r="B616" s="2">
        <v>608</v>
      </c>
      <c r="C616" s="2">
        <f t="shared" si="1370"/>
        <v>51</v>
      </c>
      <c r="D616" s="2">
        <f t="shared" si="1519"/>
        <v>632</v>
      </c>
      <c r="E616" s="2">
        <f t="shared" si="1517"/>
        <v>53</v>
      </c>
      <c r="F616" s="189">
        <f t="shared" si="1521"/>
        <v>64223</v>
      </c>
      <c r="G616" s="2">
        <f t="shared" si="1520"/>
        <v>10</v>
      </c>
      <c r="H616" s="187">
        <f t="shared" si="1371"/>
        <v>85.25</v>
      </c>
      <c r="I616" s="186">
        <f t="shared" si="1518"/>
        <v>85</v>
      </c>
      <c r="J616" s="2">
        <f t="shared" si="1372"/>
        <v>0</v>
      </c>
      <c r="K616" s="2">
        <f t="shared" si="1373"/>
        <v>1</v>
      </c>
      <c r="L616">
        <f t="shared" si="1374"/>
        <v>2</v>
      </c>
      <c r="M616" s="190">
        <f t="shared" si="1495"/>
        <v>0.11307933798000001</v>
      </c>
      <c r="N616">
        <f t="shared" si="1375"/>
        <v>1</v>
      </c>
      <c r="O616">
        <f t="shared" si="1376"/>
        <v>100</v>
      </c>
      <c r="P616" s="58">
        <f t="shared" si="1377"/>
        <v>0.50885702090999996</v>
      </c>
      <c r="Q616" s="106">
        <f t="shared" si="1378"/>
        <v>0.50885702090999996</v>
      </c>
      <c r="R616" s="59">
        <f t="shared" si="1379"/>
        <v>0.50885702090999996</v>
      </c>
      <c r="S616" s="32">
        <f t="shared" si="1496"/>
        <v>5.7530448375172294E-2</v>
      </c>
      <c r="T616">
        <f t="shared" si="1380"/>
        <v>1</v>
      </c>
      <c r="U616" s="32">
        <f t="shared" si="1497"/>
        <v>1.4115391200000002E-3</v>
      </c>
      <c r="V616">
        <f t="shared" si="1381"/>
        <v>1</v>
      </c>
      <c r="W616">
        <f t="shared" si="1382"/>
        <v>100</v>
      </c>
      <c r="X616" s="58">
        <f t="shared" si="1383"/>
        <v>6.3519260400000006E-3</v>
      </c>
      <c r="Y616" s="58">
        <f t="shared" si="1384"/>
        <v>6.3519260400000006E-3</v>
      </c>
      <c r="Z616" s="32">
        <f t="shared" si="1385"/>
        <v>6.3519260400000006E-3</v>
      </c>
      <c r="AA616" s="32">
        <f t="shared" si="1386"/>
        <v>5.3087448276978311E-4</v>
      </c>
      <c r="AB616" s="59">
        <f t="shared" si="1387"/>
        <v>4.9056245199999996E-3</v>
      </c>
      <c r="AC616" s="59">
        <f t="shared" si="1388"/>
        <v>4.9056245199999996E-3</v>
      </c>
      <c r="AD616">
        <f t="shared" si="1389"/>
        <v>1</v>
      </c>
      <c r="AE616" s="59">
        <f t="shared" si="1390"/>
        <v>4.9056245199999996E-3</v>
      </c>
      <c r="AF616" s="59">
        <f t="shared" si="1391"/>
        <v>4.1758461800000006E-3</v>
      </c>
      <c r="AG616" s="59">
        <f t="shared" si="1392"/>
        <v>4.1758461800000006E-3</v>
      </c>
      <c r="AH616">
        <f t="shared" si="1393"/>
        <v>1</v>
      </c>
      <c r="AI616" s="59">
        <f t="shared" si="1394"/>
        <v>4.1758461800000006E-3</v>
      </c>
      <c r="AJ616" s="59">
        <f t="shared" si="1395"/>
        <v>0</v>
      </c>
      <c r="AK616" s="59">
        <f t="shared" si="1396"/>
        <v>0</v>
      </c>
      <c r="AL616" s="59">
        <f t="shared" si="1397"/>
        <v>0</v>
      </c>
      <c r="AM616" s="12">
        <f t="shared" si="1498"/>
        <v>4.4208349034494931E-5</v>
      </c>
      <c r="AN616" s="12">
        <f t="shared" si="1499"/>
        <v>0</v>
      </c>
      <c r="AO616" s="66">
        <f t="shared" si="1398"/>
        <v>2.5433261418806086E-6</v>
      </c>
      <c r="AP616" s="66">
        <f t="shared" si="1399"/>
        <v>2.3469084427793537E-8</v>
      </c>
      <c r="AQ616" s="59">
        <f t="shared" si="1400"/>
        <v>2.1686956101233664E-7</v>
      </c>
      <c r="AR616" s="59">
        <f t="shared" si="1401"/>
        <v>1.8460726543980236E-7</v>
      </c>
      <c r="AS616" s="59">
        <f t="shared" si="1402"/>
        <v>0</v>
      </c>
      <c r="AT616" s="12">
        <f t="shared" si="1403"/>
        <v>4.1240076981734387E-5</v>
      </c>
      <c r="AU616" s="59">
        <f t="shared" si="1500"/>
        <v>0</v>
      </c>
      <c r="AV616" s="59">
        <f t="shared" si="1501"/>
        <v>-2.8322664173815668E-21</v>
      </c>
      <c r="AW616" s="70">
        <f t="shared" si="1404"/>
        <v>0</v>
      </c>
      <c r="AX616" s="20">
        <f t="shared" si="1405"/>
        <v>200000</v>
      </c>
      <c r="AY616" s="20">
        <f t="shared" si="1406"/>
        <v>0</v>
      </c>
      <c r="AZ616" s="20">
        <f t="shared" si="1407"/>
        <v>0</v>
      </c>
      <c r="BA616" s="20">
        <f t="shared" si="1408"/>
        <v>200000</v>
      </c>
      <c r="BB616" s="36">
        <f t="shared" si="1409"/>
        <v>1</v>
      </c>
      <c r="BC616" s="36">
        <f t="shared" si="1410"/>
        <v>0</v>
      </c>
      <c r="BD616" s="80">
        <f t="shared" si="1411"/>
        <v>0.50866522837612171</v>
      </c>
      <c r="BE616" s="36">
        <f t="shared" si="1412"/>
        <v>0</v>
      </c>
      <c r="BF616" s="36">
        <f t="shared" si="1413"/>
        <v>0</v>
      </c>
      <c r="BG616" s="36">
        <f t="shared" si="1414"/>
        <v>0.50866522837612171</v>
      </c>
      <c r="BH616" s="36">
        <f t="shared" si="1415"/>
        <v>4.6938168855587071E-3</v>
      </c>
      <c r="BI616" s="36">
        <f t="shared" si="1416"/>
        <v>0</v>
      </c>
      <c r="BJ616" s="36">
        <f t="shared" si="1417"/>
        <v>0</v>
      </c>
      <c r="BK616" s="36">
        <f t="shared" si="1418"/>
        <v>4.6938168855587071E-3</v>
      </c>
      <c r="BL616" s="68">
        <f ca="1">IF(OR(AT616=0,E616&gt;ProjTerm),0,VLOOKUP(D616,'Life Events'!$AE$5:$AI$1206,5,FALSE))</f>
        <v>4.0081922370514111E-19</v>
      </c>
      <c r="BM616" s="93">
        <f t="shared" ca="1" si="1419"/>
        <v>4.0081922370514111E-19</v>
      </c>
      <c r="BN616" s="93">
        <f t="shared" ca="1" si="1420"/>
        <v>1.6529815641359035E-23</v>
      </c>
      <c r="BO616" s="36">
        <f t="shared" ca="1" si="1421"/>
        <v>2.5182270066720583E-21</v>
      </c>
      <c r="BP616" s="36">
        <f t="shared" si="1422"/>
        <v>2.1460867318710445E-4</v>
      </c>
      <c r="BQ616" s="36">
        <f t="shared" si="1423"/>
        <v>98.425796634096073</v>
      </c>
      <c r="BR616" s="36">
        <f t="shared" si="1424"/>
        <v>154.78110000000001</v>
      </c>
      <c r="BS616" s="36">
        <f t="shared" si="1425"/>
        <v>152.34453071401688</v>
      </c>
      <c r="BT616" s="36">
        <f t="shared" si="1426"/>
        <v>6.2827001743922554E-3</v>
      </c>
      <c r="BU616" s="70" cm="1">
        <f t="array" ref="BU616">IF(AND(ActInt=1,$J616=0),INDEX(Tbl_FwdNom,$B616-IVP,MATCH(ValnDt,Tbl_FwdNom_Cols)),INDEX(Tbl_FwdNom,$B616,MATCH(StartDt,Tbl_FwdNom_Cols)))</f>
        <v>10.757818486</v>
      </c>
      <c r="BV616" s="70" cm="1">
        <f t="array" ref="BV616">INDEX(Tbl_FwdReal,$B616,MATCH(StartDt,Tbl_FwdReal_Cols))</f>
        <v>3.998136417</v>
      </c>
      <c r="BW616" s="70" cm="1">
        <f t="array" ref="BW616">IF(RunType&lt;&gt;"OPN",INDEX(Tbl_FwdReal,$B616,MATCH(ValnDt,Tbl_FwdReal_Cols)),IF(AND($J616=0,ActInt=1),INDEX(Tbl_FwdReal,$B616-IVP,MATCH(ValnDt,Tbl_FwdReal_Cols)),-999))*$K616</f>
        <v>3.998136417</v>
      </c>
      <c r="BX616" s="70">
        <f t="shared" si="1427"/>
        <v>3.9981364169999999E-2</v>
      </c>
      <c r="BY616" s="70">
        <f t="shared" si="1502"/>
        <v>6.4998107676620176E-2</v>
      </c>
      <c r="BZ616" s="64">
        <f t="shared" si="1515"/>
        <v>5.2615454285100949E-3</v>
      </c>
      <c r="CA616" s="70" cm="1">
        <f t="array" ref="CA616">IF($J616=1,CA615*(1+INDEX(Tbl_CPI,$B616,MATCH(IF(RunType="OPN",StartDt,ValnDt),Tbl_CPI_Cols))),0)</f>
        <v>0</v>
      </c>
      <c r="CB616" s="70">
        <f t="shared" si="1503"/>
        <v>31.145602242036606</v>
      </c>
      <c r="CC616" s="70">
        <f t="shared" si="1504"/>
        <v>29.863608593746715</v>
      </c>
      <c r="CD616" s="36">
        <f t="shared" si="1428"/>
        <v>153.45802032111089</v>
      </c>
      <c r="CE616" s="36">
        <f t="shared" si="1429"/>
        <v>1.5767658928900747</v>
      </c>
      <c r="CF616" s="36">
        <f t="shared" si="1430"/>
        <v>0</v>
      </c>
      <c r="CG616" s="36">
        <f t="shared" si="1431"/>
        <v>6.8538319414368576E-3</v>
      </c>
      <c r="CH616" s="36">
        <f t="shared" si="1432"/>
        <v>6.7841257244982862E-3</v>
      </c>
      <c r="CI616" s="36">
        <f t="shared" si="1433"/>
        <v>0</v>
      </c>
      <c r="CJ616" s="36">
        <f t="shared" si="1434"/>
        <v>0</v>
      </c>
      <c r="CK616" s="36">
        <f t="shared" si="1435"/>
        <v>0</v>
      </c>
      <c r="CL616" s="36">
        <f t="shared" si="1436"/>
        <v>6.9706216938571477E-5</v>
      </c>
      <c r="CM616" s="36">
        <f t="shared" si="1437"/>
        <v>6.8538319414368576E-3</v>
      </c>
      <c r="CN616" s="36">
        <f t="shared" ca="1" si="1438"/>
        <v>0.50686173641410104</v>
      </c>
      <c r="CO616" s="20">
        <f t="shared" si="1439"/>
        <v>120000</v>
      </c>
      <c r="CP616" s="20">
        <f t="shared" si="1440"/>
        <v>2</v>
      </c>
      <c r="CQ616" s="64">
        <f t="shared" si="1441"/>
        <v>0.1298966154</v>
      </c>
      <c r="CR616" s="64">
        <f t="shared" si="1442"/>
        <v>0.58453476930000003</v>
      </c>
      <c r="CS616" s="36">
        <f t="shared" si="1443"/>
        <v>0.37443600217370848</v>
      </c>
      <c r="CT616" s="36">
        <f t="shared" si="1444"/>
        <v>0.30519913702567303</v>
      </c>
      <c r="CU616" s="36">
        <f t="shared" si="1445"/>
        <v>2.8162901313352243E-3</v>
      </c>
      <c r="CV616" s="36">
        <f t="shared" si="1505"/>
        <v>0.30801542715700825</v>
      </c>
      <c r="CW616" s="36">
        <f t="shared" si="1446"/>
        <v>0</v>
      </c>
      <c r="CX616" s="36">
        <f t="shared" si="1447"/>
        <v>0</v>
      </c>
      <c r="CY616" s="36">
        <f t="shared" si="1448"/>
        <v>0</v>
      </c>
      <c r="CZ616" s="36">
        <f t="shared" si="1506"/>
        <v>0</v>
      </c>
      <c r="DA616" s="64">
        <f t="shared" si="1449"/>
        <v>8.5510041022325289E-3</v>
      </c>
      <c r="DB616" s="70">
        <f t="shared" si="1507"/>
        <v>0.99152149562347192</v>
      </c>
      <c r="DC616" s="70">
        <f>PRODUCT($DB$8:DB616)</f>
        <v>3.0256738735375491E-3</v>
      </c>
      <c r="DD616" s="36">
        <f t="shared" si="1450"/>
        <v>6.6493804611916674E-2</v>
      </c>
      <c r="DE616" s="36">
        <f t="shared" si="1451"/>
        <v>6.5311137854717503</v>
      </c>
      <c r="DF616" s="36">
        <f t="shared" si="1452"/>
        <v>5.1240487316424783E-2</v>
      </c>
      <c r="DG616" s="36">
        <f t="shared" si="1453"/>
        <v>2.7517394111765607E-3</v>
      </c>
      <c r="DH616" s="36">
        <f t="shared" ca="1" si="1454"/>
        <v>1.4733511463117736E-20</v>
      </c>
      <c r="DI616" s="36">
        <f t="shared" si="1455"/>
        <v>7.8493278382338189E-2</v>
      </c>
      <c r="DJ616" s="36">
        <f t="shared" ca="1" si="1456"/>
        <v>6.5916020071474195</v>
      </c>
      <c r="DK616" s="36">
        <f t="shared" si="1457"/>
        <v>0</v>
      </c>
      <c r="DL616" s="36">
        <f t="shared" si="1458"/>
        <v>0</v>
      </c>
      <c r="DM616" s="36">
        <f t="shared" ca="1" si="1459"/>
        <v>6.5916020071474195</v>
      </c>
      <c r="DN616" s="36">
        <f t="shared" ca="1" si="1508"/>
        <v>6.5916020071520327</v>
      </c>
      <c r="DO616" s="64" cm="1">
        <f t="array" ref="DO616">IFERROR(INDEX(Tbl_FwdNom,$B616,MATCH(LIDt,Tbl_FwdNom_Cols,0)),0)</f>
        <v>8.2062340040000006</v>
      </c>
      <c r="DP616" s="64">
        <f t="shared" ca="1" si="1509"/>
        <v>8.1445888499999999</v>
      </c>
      <c r="DQ616" s="64">
        <f t="shared" ca="1" si="1460"/>
        <v>6.5462445569963723E-3</v>
      </c>
      <c r="DR616" s="70">
        <f t="shared" ca="1" si="1461"/>
        <v>0.99349633005696869</v>
      </c>
      <c r="DS616" s="70">
        <f ca="1">PRODUCT($DR$8:DR616)</f>
        <v>7.2706330479274271E-3</v>
      </c>
      <c r="DT616" s="36">
        <f t="shared" ca="1" si="1462"/>
        <v>6.6871831164159561</v>
      </c>
      <c r="DU616" s="36">
        <f t="shared" ca="1" si="1463"/>
        <v>5.2287709292039575E-2</v>
      </c>
      <c r="DV616" s="36">
        <f t="shared" ca="1" si="1464"/>
        <v>2.8174216569051163E-3</v>
      </c>
      <c r="DW616" s="36">
        <f t="shared" ca="1" si="1465"/>
        <v>1.4916449310718306E-20</v>
      </c>
      <c r="DX616" s="36">
        <f t="shared" ca="1" si="1466"/>
        <v>6.781015804049946E-2</v>
      </c>
      <c r="DY616" s="36">
        <f t="shared" ca="1" si="1467"/>
        <v>7.6687807049308286E-4</v>
      </c>
      <c r="DZ616" s="36">
        <f t="shared" ca="1" si="1468"/>
        <v>7.9206060986143328E-2</v>
      </c>
      <c r="EA616" s="36">
        <f t="shared" ca="1" si="1469"/>
        <v>0</v>
      </c>
      <c r="EB616" s="36">
        <f t="shared" ca="1" si="1470"/>
        <v>6.7488161850672279</v>
      </c>
      <c r="EC616" s="36">
        <f t="shared" ca="1" si="1471"/>
        <v>0</v>
      </c>
      <c r="ED616" s="36">
        <f t="shared" ca="1" si="1472"/>
        <v>0</v>
      </c>
      <c r="EE616" s="36">
        <f t="shared" ca="1" si="1510"/>
        <v>0</v>
      </c>
      <c r="EF616" s="36">
        <f t="shared" ca="1" si="1473"/>
        <v>6.7488161850672279</v>
      </c>
      <c r="EG616" s="64"/>
      <c r="EH616" s="64"/>
      <c r="EI616" s="64"/>
      <c r="EJ616" s="70"/>
      <c r="EK616" s="70"/>
      <c r="EL616" s="70"/>
      <c r="EM616" s="70"/>
      <c r="EN616" s="70"/>
      <c r="EO616" s="36">
        <f t="shared" ca="1" si="1474"/>
        <v>6.0184355916411969E-2</v>
      </c>
      <c r="EP616" s="36">
        <f t="shared" ca="1" si="1475"/>
        <v>0</v>
      </c>
      <c r="EQ616" s="36">
        <f t="shared" si="1476"/>
        <v>0.175692406384102</v>
      </c>
      <c r="ER616" s="36">
        <f t="shared" si="1477"/>
        <v>3.9858314804716599E-4</v>
      </c>
      <c r="ES616" s="36">
        <f t="shared" si="1478"/>
        <v>-3.6399839039241591E-4</v>
      </c>
      <c r="ET616" s="36">
        <f t="shared" ca="1" si="1479"/>
        <v>0</v>
      </c>
      <c r="EU616" s="36">
        <f t="shared" ca="1" si="1511"/>
        <v>3.9858314804716599E-4</v>
      </c>
      <c r="EV616" s="36">
        <f t="shared" si="1480"/>
        <v>1.2956948257195271E-3</v>
      </c>
      <c r="EW616" s="36">
        <f t="shared" si="1481"/>
        <v>0.22965945738799956</v>
      </c>
      <c r="EX616" s="36">
        <f t="shared" ca="1" si="1512"/>
        <v>0.40704614174586828</v>
      </c>
      <c r="EY616" s="36">
        <f t="shared" si="1482"/>
        <v>0</v>
      </c>
      <c r="EZ616" s="36">
        <f t="shared" si="1483"/>
        <v>0</v>
      </c>
      <c r="FA616" s="36">
        <f t="shared" si="1484"/>
        <v>0</v>
      </c>
      <c r="FB616" s="36">
        <f t="shared" si="1485"/>
        <v>0</v>
      </c>
      <c r="FC616" s="36">
        <f t="shared" si="1513"/>
        <v>0</v>
      </c>
      <c r="FD616" s="36">
        <f t="shared" si="1486"/>
        <v>0</v>
      </c>
      <c r="FE616" s="36">
        <f t="shared" si="1487"/>
        <v>0</v>
      </c>
      <c r="FF616" s="36">
        <f t="shared" si="1514"/>
        <v>0</v>
      </c>
      <c r="FG616" s="36">
        <f t="shared" ca="1" si="1488"/>
        <v>0.40704614174586828</v>
      </c>
      <c r="FH616" s="36">
        <f t="shared" ca="1" si="1489"/>
        <v>3.4806532278668432E-3</v>
      </c>
      <c r="FI616" s="36">
        <f t="shared" ca="1" si="1490"/>
        <v>-2.9634283082828623E-2</v>
      </c>
      <c r="FJ616" s="36">
        <f t="shared" ca="1" si="1491"/>
        <v>0.38986634810147119</v>
      </c>
      <c r="FK616" s="36">
        <f t="shared" si="1492"/>
        <v>0</v>
      </c>
      <c r="FL616" s="36">
        <f t="shared" si="1493"/>
        <v>0</v>
      </c>
      <c r="FM616" s="36">
        <f t="shared" ca="1" si="1494"/>
        <v>0</v>
      </c>
      <c r="FN616" s="36">
        <f t="shared" ca="1" si="1516"/>
        <v>0.38986634810147119</v>
      </c>
    </row>
    <row r="617" spans="2:170" x14ac:dyDescent="0.25">
      <c r="B617" s="2">
        <v>609</v>
      </c>
      <c r="C617" s="2">
        <f t="shared" si="1370"/>
        <v>51</v>
      </c>
      <c r="D617" s="2">
        <f t="shared" si="1519"/>
        <v>633</v>
      </c>
      <c r="E617" s="2">
        <f t="shared" si="1517"/>
        <v>53</v>
      </c>
      <c r="F617" s="189">
        <f t="shared" si="1521"/>
        <v>64253</v>
      </c>
      <c r="G617" s="2">
        <f t="shared" si="1520"/>
        <v>11</v>
      </c>
      <c r="H617" s="187">
        <f t="shared" si="1371"/>
        <v>85.333333333333343</v>
      </c>
      <c r="I617" s="186">
        <f t="shared" si="1518"/>
        <v>85</v>
      </c>
      <c r="J617" s="2">
        <f t="shared" si="1372"/>
        <v>0</v>
      </c>
      <c r="K617" s="2">
        <f t="shared" si="1373"/>
        <v>1</v>
      </c>
      <c r="L617">
        <f t="shared" si="1374"/>
        <v>2</v>
      </c>
      <c r="M617" s="190">
        <f t="shared" si="1495"/>
        <v>0.11307933798000001</v>
      </c>
      <c r="N617">
        <f t="shared" si="1375"/>
        <v>1</v>
      </c>
      <c r="O617">
        <f t="shared" si="1376"/>
        <v>100</v>
      </c>
      <c r="P617" s="58">
        <f t="shared" si="1377"/>
        <v>0.50885702090999996</v>
      </c>
      <c r="Q617" s="106">
        <f t="shared" si="1378"/>
        <v>0.50885702090999996</v>
      </c>
      <c r="R617" s="59">
        <f t="shared" si="1379"/>
        <v>0.50885702090999996</v>
      </c>
      <c r="S617" s="32">
        <f t="shared" si="1496"/>
        <v>5.7530448375172294E-2</v>
      </c>
      <c r="T617">
        <f t="shared" si="1380"/>
        <v>1</v>
      </c>
      <c r="U617" s="32">
        <f t="shared" si="1497"/>
        <v>1.4115391200000002E-3</v>
      </c>
      <c r="V617">
        <f t="shared" si="1381"/>
        <v>1</v>
      </c>
      <c r="W617">
        <f t="shared" si="1382"/>
        <v>100</v>
      </c>
      <c r="X617" s="58">
        <f t="shared" si="1383"/>
        <v>6.3519260400000006E-3</v>
      </c>
      <c r="Y617" s="58">
        <f t="shared" si="1384"/>
        <v>6.3519260400000006E-3</v>
      </c>
      <c r="Z617" s="32">
        <f t="shared" si="1385"/>
        <v>6.3519260400000006E-3</v>
      </c>
      <c r="AA617" s="32">
        <f t="shared" si="1386"/>
        <v>5.3087448276978311E-4</v>
      </c>
      <c r="AB617" s="59">
        <f t="shared" si="1387"/>
        <v>4.9056245199999996E-3</v>
      </c>
      <c r="AC617" s="59">
        <f t="shared" si="1388"/>
        <v>4.9056245199999996E-3</v>
      </c>
      <c r="AD617">
        <f t="shared" si="1389"/>
        <v>1</v>
      </c>
      <c r="AE617" s="59">
        <f t="shared" si="1390"/>
        <v>4.9056245199999996E-3</v>
      </c>
      <c r="AF617" s="59">
        <f t="shared" si="1391"/>
        <v>4.1758461800000006E-3</v>
      </c>
      <c r="AG617" s="59">
        <f t="shared" si="1392"/>
        <v>4.1758461800000006E-3</v>
      </c>
      <c r="AH617">
        <f t="shared" si="1393"/>
        <v>1</v>
      </c>
      <c r="AI617" s="59">
        <f t="shared" si="1394"/>
        <v>4.1758461800000006E-3</v>
      </c>
      <c r="AJ617" s="59">
        <f t="shared" si="1395"/>
        <v>0</v>
      </c>
      <c r="AK617" s="59">
        <f t="shared" si="1396"/>
        <v>0</v>
      </c>
      <c r="AL617" s="59">
        <f t="shared" si="1397"/>
        <v>0</v>
      </c>
      <c r="AM617" s="12">
        <f t="shared" si="1498"/>
        <v>4.1240076981734387E-5</v>
      </c>
      <c r="AN617" s="12">
        <f t="shared" si="1499"/>
        <v>0</v>
      </c>
      <c r="AO617" s="66">
        <f t="shared" si="1398"/>
        <v>2.3725601197858016E-6</v>
      </c>
      <c r="AP617" s="66">
        <f t="shared" si="1399"/>
        <v>2.1893304537064281E-8</v>
      </c>
      <c r="AQ617" s="59">
        <f t="shared" si="1400"/>
        <v>2.0230833284828378E-7</v>
      </c>
      <c r="AR617" s="59">
        <f t="shared" si="1401"/>
        <v>1.722122179270815E-7</v>
      </c>
      <c r="AS617" s="59">
        <f t="shared" si="1402"/>
        <v>0</v>
      </c>
      <c r="AT617" s="12">
        <f t="shared" si="1403"/>
        <v>3.8471103006636157E-5</v>
      </c>
      <c r="AU617" s="59">
        <f t="shared" si="1500"/>
        <v>1.3499587596865412E-21</v>
      </c>
      <c r="AV617" s="59">
        <f t="shared" si="1501"/>
        <v>0</v>
      </c>
      <c r="AW617" s="70">
        <f t="shared" si="1404"/>
        <v>0</v>
      </c>
      <c r="AX617" s="20">
        <f t="shared" si="1405"/>
        <v>200000</v>
      </c>
      <c r="AY617" s="20">
        <f t="shared" si="1406"/>
        <v>0</v>
      </c>
      <c r="AZ617" s="20">
        <f t="shared" si="1407"/>
        <v>0</v>
      </c>
      <c r="BA617" s="20">
        <f t="shared" si="1408"/>
        <v>200000</v>
      </c>
      <c r="BB617" s="36">
        <f t="shared" si="1409"/>
        <v>1</v>
      </c>
      <c r="BC617" s="36">
        <f t="shared" si="1410"/>
        <v>0</v>
      </c>
      <c r="BD617" s="80">
        <f t="shared" si="1411"/>
        <v>0.4745120239571603</v>
      </c>
      <c r="BE617" s="36">
        <f t="shared" si="1412"/>
        <v>0</v>
      </c>
      <c r="BF617" s="36">
        <f t="shared" si="1413"/>
        <v>0</v>
      </c>
      <c r="BG617" s="36">
        <f t="shared" si="1414"/>
        <v>0.4745120239571603</v>
      </c>
      <c r="BH617" s="36">
        <f t="shared" si="1415"/>
        <v>4.3786609074128562E-3</v>
      </c>
      <c r="BI617" s="36">
        <f t="shared" si="1416"/>
        <v>0</v>
      </c>
      <c r="BJ617" s="36">
        <f t="shared" si="1417"/>
        <v>0</v>
      </c>
      <c r="BK617" s="36">
        <f t="shared" si="1418"/>
        <v>4.3786609074128562E-3</v>
      </c>
      <c r="BL617" s="68">
        <f ca="1">IF(OR(AT617=0,E617&gt;ProjTerm),0,VLOOKUP(D617,'Life Events'!$AE$5:$AI$1206,5,FALSE))</f>
        <v>3.7390710131385224E-19</v>
      </c>
      <c r="BM617" s="93">
        <f t="shared" ca="1" si="1419"/>
        <v>3.7390710131385224E-19</v>
      </c>
      <c r="BN617" s="93">
        <f t="shared" ca="1" si="1420"/>
        <v>1.438461860955795E-23</v>
      </c>
      <c r="BO617" s="36">
        <f t="shared" ca="1" si="1421"/>
        <v>2.19141797157322E-21</v>
      </c>
      <c r="BP617" s="36">
        <f t="shared" si="1422"/>
        <v>2.0019924734755883E-4</v>
      </c>
      <c r="BQ617" s="36">
        <f t="shared" si="1423"/>
        <v>98.425796634096073</v>
      </c>
      <c r="BR617" s="36">
        <f t="shared" si="1424"/>
        <v>154.78110000000001</v>
      </c>
      <c r="BS617" s="36">
        <f t="shared" si="1425"/>
        <v>152.34453071401688</v>
      </c>
      <c r="BT617" s="36">
        <f t="shared" si="1426"/>
        <v>5.8608621335965892E-3</v>
      </c>
      <c r="BU617" s="70" cm="1">
        <f t="array" ref="BU617">IF(AND(ActInt=1,$J617=0),INDEX(Tbl_FwdNom,$B617-IVP,MATCH(ValnDt,Tbl_FwdNom_Cols)),INDEX(Tbl_FwdNom,$B617,MATCH(StartDt,Tbl_FwdNom_Cols)))</f>
        <v>10.751804737000001</v>
      </c>
      <c r="BV617" s="70" cm="1">
        <f t="array" ref="BV617">INDEX(Tbl_FwdReal,$B617,MATCH(StartDt,Tbl_FwdReal_Cols))</f>
        <v>3.9947361840000002</v>
      </c>
      <c r="BW617" s="70" cm="1">
        <f t="array" ref="BW617">IF(RunType&lt;&gt;"OPN",INDEX(Tbl_FwdReal,$B617,MATCH(ValnDt,Tbl_FwdReal_Cols)),IF(AND($J617=0,ActInt=1),INDEX(Tbl_FwdReal,$B617-IVP,MATCH(ValnDt,Tbl_FwdReal_Cols)),-999))*$K617</f>
        <v>3.9947361840000002</v>
      </c>
      <c r="BX617" s="70">
        <f t="shared" si="1427"/>
        <v>3.9947361840000001E-2</v>
      </c>
      <c r="BY617" s="70">
        <f t="shared" si="1502"/>
        <v>6.4975101634419108E-2</v>
      </c>
      <c r="BZ617" s="64">
        <f t="shared" si="1515"/>
        <v>5.2597357759582852E-3</v>
      </c>
      <c r="CA617" s="70" cm="1">
        <f t="array" ref="CA617">IF($J617=1,CA616*(1+INDEX(Tbl_CPI,$B617,MATCH(IF(RunType="OPN",StartDt,ValnDt),Tbl_CPI_Cols))),0)</f>
        <v>0</v>
      </c>
      <c r="CB617" s="70">
        <f t="shared" si="1503"/>
        <v>31.309419880412811</v>
      </c>
      <c r="CC617" s="70">
        <f t="shared" si="1504"/>
        <v>29.863608593746715</v>
      </c>
      <c r="CD617" s="36">
        <f t="shared" si="1428"/>
        <v>153.45802032111089</v>
      </c>
      <c r="CE617" s="36">
        <f t="shared" si="1429"/>
        <v>1.5767658928900747</v>
      </c>
      <c r="CF617" s="36">
        <f t="shared" si="1430"/>
        <v>0</v>
      </c>
      <c r="CG617" s="36">
        <f t="shared" si="1431"/>
        <v>6.393646518312133E-3</v>
      </c>
      <c r="CH617" s="36">
        <f t="shared" si="1432"/>
        <v>6.3286205715071733E-3</v>
      </c>
      <c r="CI617" s="36">
        <f t="shared" si="1433"/>
        <v>0</v>
      </c>
      <c r="CJ617" s="36">
        <f t="shared" si="1434"/>
        <v>0</v>
      </c>
      <c r="CK617" s="36">
        <f t="shared" si="1435"/>
        <v>0</v>
      </c>
      <c r="CL617" s="36">
        <f t="shared" si="1436"/>
        <v>6.5025946804959841E-5</v>
      </c>
      <c r="CM617" s="36">
        <f t="shared" si="1437"/>
        <v>6.393646518312133E-3</v>
      </c>
      <c r="CN617" s="36">
        <f t="shared" ca="1" si="1438"/>
        <v>0.472829623483629</v>
      </c>
      <c r="CO617" s="20">
        <f t="shared" si="1439"/>
        <v>120000</v>
      </c>
      <c r="CP617" s="20">
        <f t="shared" si="1440"/>
        <v>2</v>
      </c>
      <c r="CQ617" s="64">
        <f t="shared" si="1441"/>
        <v>0.1298966154</v>
      </c>
      <c r="CR617" s="64">
        <f t="shared" si="1442"/>
        <v>0.58453476930000003</v>
      </c>
      <c r="CS617" s="36">
        <f t="shared" si="1443"/>
        <v>0.34929532297909799</v>
      </c>
      <c r="CT617" s="36">
        <f t="shared" si="1444"/>
        <v>0.28470721437429619</v>
      </c>
      <c r="CU617" s="36">
        <f t="shared" si="1445"/>
        <v>2.627196544447714E-3</v>
      </c>
      <c r="CV617" s="36">
        <f t="shared" si="1505"/>
        <v>0.2873344109187439</v>
      </c>
      <c r="CW617" s="36">
        <f t="shared" si="1446"/>
        <v>0</v>
      </c>
      <c r="CX617" s="36">
        <f t="shared" si="1447"/>
        <v>0</v>
      </c>
      <c r="CY617" s="36">
        <f t="shared" si="1448"/>
        <v>0</v>
      </c>
      <c r="CZ617" s="36">
        <f t="shared" si="1506"/>
        <v>0</v>
      </c>
      <c r="DA617" s="64">
        <f t="shared" si="1449"/>
        <v>8.5464405993140868E-3</v>
      </c>
      <c r="DB617" s="70">
        <f t="shared" si="1507"/>
        <v>0.99152598209137943</v>
      </c>
      <c r="DC617" s="70">
        <f>PRODUCT($DB$8:DB617)</f>
        <v>3.0000342589475465E-3</v>
      </c>
      <c r="DD617" s="36">
        <f t="shared" si="1450"/>
        <v>6.1201227829658221E-2</v>
      </c>
      <c r="DE617" s="36">
        <f t="shared" si="1451"/>
        <v>6.1124195375294859</v>
      </c>
      <c r="DF617" s="36">
        <f t="shared" si="1452"/>
        <v>4.7299750190141654E-2</v>
      </c>
      <c r="DG617" s="36">
        <f t="shared" si="1453"/>
        <v>2.5750577412514139E-3</v>
      </c>
      <c r="DH617" s="36">
        <f t="shared" ca="1" si="1454"/>
        <v>1.2668012572083363E-20</v>
      </c>
      <c r="DI617" s="36">
        <f t="shared" si="1455"/>
        <v>7.2715827084984364E-2</v>
      </c>
      <c r="DJ617" s="36">
        <f t="shared" ca="1" si="1456"/>
        <v>6.1686588292337028</v>
      </c>
      <c r="DK617" s="36">
        <f t="shared" si="1457"/>
        <v>0</v>
      </c>
      <c r="DL617" s="36">
        <f t="shared" si="1458"/>
        <v>0</v>
      </c>
      <c r="DM617" s="36">
        <f t="shared" ca="1" si="1459"/>
        <v>6.1686588292337028</v>
      </c>
      <c r="DN617" s="36">
        <f t="shared" ca="1" si="1508"/>
        <v>6.1686588292383151</v>
      </c>
      <c r="DO617" s="64" cm="1">
        <f t="array" ref="DO617">IFERROR(INDEX(Tbl_FwdNom,$B617,MATCH(LIDt,Tbl_FwdNom_Cols,0)),0)</f>
        <v>8.2045211640000009</v>
      </c>
      <c r="DP617" s="64">
        <f t="shared" ca="1" si="1509"/>
        <v>8.1428769869999993</v>
      </c>
      <c r="DQ617" s="64">
        <f t="shared" ca="1" si="1460"/>
        <v>6.5449167961768584E-3</v>
      </c>
      <c r="DR617" s="70">
        <f t="shared" ca="1" si="1461"/>
        <v>0.99349764060504198</v>
      </c>
      <c r="DS617" s="70">
        <f ca="1">PRODUCT($DR$8:DR617)</f>
        <v>7.2233567788209437E-3</v>
      </c>
      <c r="DT617" s="36">
        <f t="shared" ca="1" si="1462"/>
        <v>6.2564381495565371</v>
      </c>
      <c r="DU617" s="36">
        <f t="shared" ca="1" si="1463"/>
        <v>4.82512670914058E-2</v>
      </c>
      <c r="DV617" s="36">
        <f t="shared" ca="1" si="1464"/>
        <v>2.6356621998817483E-3</v>
      </c>
      <c r="DW617" s="36">
        <f t="shared" ca="1" si="1465"/>
        <v>1.2822658258778129E-20</v>
      </c>
      <c r="DX617" s="36">
        <f t="shared" ca="1" si="1466"/>
        <v>6.2393107749213542E-2</v>
      </c>
      <c r="DY617" s="36">
        <f t="shared" ca="1" si="1467"/>
        <v>7.0644568744088177E-4</v>
      </c>
      <c r="DZ617" s="36">
        <f t="shared" ca="1" si="1468"/>
        <v>7.3354417198468289E-2</v>
      </c>
      <c r="EA617" s="36">
        <f t="shared" ca="1" si="1469"/>
        <v>0</v>
      </c>
      <c r="EB617" s="36">
        <f t="shared" ca="1" si="1470"/>
        <v>6.3137215095847568</v>
      </c>
      <c r="EC617" s="36">
        <f t="shared" ca="1" si="1471"/>
        <v>0</v>
      </c>
      <c r="ED617" s="36">
        <f t="shared" ca="1" si="1472"/>
        <v>0</v>
      </c>
      <c r="EE617" s="36">
        <f t="shared" ca="1" si="1510"/>
        <v>0</v>
      </c>
      <c r="EF617" s="36">
        <f t="shared" ca="1" si="1473"/>
        <v>6.3137215095847568</v>
      </c>
      <c r="EG617" s="64"/>
      <c r="EH617" s="64"/>
      <c r="EI617" s="64"/>
      <c r="EJ617" s="70"/>
      <c r="EK617" s="70"/>
      <c r="EL617" s="70"/>
      <c r="EM617" s="70"/>
      <c r="EN617" s="70"/>
      <c r="EO617" s="36">
        <f t="shared" ca="1" si="1474"/>
        <v>5.6280092088223169E-2</v>
      </c>
      <c r="EP617" s="36">
        <f t="shared" ca="1" si="1475"/>
        <v>0</v>
      </c>
      <c r="EQ617" s="36">
        <f t="shared" si="1476"/>
        <v>0.16441167695636952</v>
      </c>
      <c r="ER617" s="36">
        <f t="shared" si="1477"/>
        <v>3.6685790796704199E-4</v>
      </c>
      <c r="ES617" s="36">
        <f t="shared" si="1478"/>
        <v>-3.3502592534828018E-4</v>
      </c>
      <c r="ET617" s="36">
        <f t="shared" ca="1" si="1479"/>
        <v>0</v>
      </c>
      <c r="EU617" s="36">
        <f t="shared" ca="1" si="1511"/>
        <v>3.6685790796704199E-4</v>
      </c>
      <c r="EV617" s="36">
        <f t="shared" si="1480"/>
        <v>1.2003259749580038E-3</v>
      </c>
      <c r="EW617" s="36">
        <f t="shared" si="1481"/>
        <v>0.21491365105161195</v>
      </c>
      <c r="EX617" s="36">
        <f t="shared" ca="1" si="1512"/>
        <v>0.3808925118909065</v>
      </c>
      <c r="EY617" s="36">
        <f t="shared" si="1482"/>
        <v>0</v>
      </c>
      <c r="EZ617" s="36">
        <f t="shared" si="1483"/>
        <v>0</v>
      </c>
      <c r="FA617" s="36">
        <f t="shared" si="1484"/>
        <v>0</v>
      </c>
      <c r="FB617" s="36">
        <f t="shared" si="1485"/>
        <v>0</v>
      </c>
      <c r="FC617" s="36">
        <f t="shared" si="1513"/>
        <v>0</v>
      </c>
      <c r="FD617" s="36">
        <f t="shared" si="1486"/>
        <v>0</v>
      </c>
      <c r="FE617" s="36">
        <f t="shared" si="1487"/>
        <v>0</v>
      </c>
      <c r="FF617" s="36">
        <f t="shared" si="1514"/>
        <v>0</v>
      </c>
      <c r="FG617" s="36">
        <f t="shared" ca="1" si="1488"/>
        <v>0.3808925118909065</v>
      </c>
      <c r="FH617" s="36">
        <f t="shared" ca="1" si="1489"/>
        <v>3.2552752275991671E-3</v>
      </c>
      <c r="FI617" s="36">
        <f t="shared" ca="1" si="1490"/>
        <v>-2.7644559443614384E-2</v>
      </c>
      <c r="FJ617" s="36">
        <f t="shared" ca="1" si="1491"/>
        <v>0.36477343146781027</v>
      </c>
      <c r="FK617" s="36">
        <f t="shared" si="1492"/>
        <v>0</v>
      </c>
      <c r="FL617" s="36">
        <f t="shared" si="1493"/>
        <v>0</v>
      </c>
      <c r="FM617" s="36">
        <f t="shared" ca="1" si="1494"/>
        <v>0</v>
      </c>
      <c r="FN617" s="36">
        <f t="shared" ca="1" si="1516"/>
        <v>0.36477343146781027</v>
      </c>
    </row>
    <row r="618" spans="2:170" x14ac:dyDescent="0.25">
      <c r="B618" s="2">
        <v>610</v>
      </c>
      <c r="C618" s="2">
        <f t="shared" si="1370"/>
        <v>51</v>
      </c>
      <c r="D618" s="2">
        <f t="shared" si="1519"/>
        <v>634</v>
      </c>
      <c r="E618" s="2">
        <f t="shared" si="1517"/>
        <v>53</v>
      </c>
      <c r="F618" s="189">
        <f t="shared" si="1521"/>
        <v>64284</v>
      </c>
      <c r="G618" s="2">
        <f t="shared" si="1520"/>
        <v>12</v>
      </c>
      <c r="H618" s="187">
        <f t="shared" si="1371"/>
        <v>85.416666666666671</v>
      </c>
      <c r="I618" s="186">
        <f t="shared" si="1518"/>
        <v>85</v>
      </c>
      <c r="J618" s="2">
        <f t="shared" si="1372"/>
        <v>0</v>
      </c>
      <c r="K618" s="2">
        <f t="shared" si="1373"/>
        <v>1</v>
      </c>
      <c r="L618">
        <f t="shared" si="1374"/>
        <v>2</v>
      </c>
      <c r="M618" s="190">
        <f t="shared" si="1495"/>
        <v>0.11307933798000001</v>
      </c>
      <c r="N618">
        <f t="shared" si="1375"/>
        <v>1</v>
      </c>
      <c r="O618">
        <f t="shared" si="1376"/>
        <v>100</v>
      </c>
      <c r="P618" s="58">
        <f t="shared" si="1377"/>
        <v>0.50885702090999996</v>
      </c>
      <c r="Q618" s="106">
        <f t="shared" si="1378"/>
        <v>0.50885702090999996</v>
      </c>
      <c r="R618" s="59">
        <f t="shared" si="1379"/>
        <v>0.50885702090999996</v>
      </c>
      <c r="S618" s="32">
        <f t="shared" si="1496"/>
        <v>5.7530448375172294E-2</v>
      </c>
      <c r="T618">
        <f t="shared" si="1380"/>
        <v>1</v>
      </c>
      <c r="U618" s="32">
        <f t="shared" si="1497"/>
        <v>1.4115391200000002E-3</v>
      </c>
      <c r="V618">
        <f t="shared" si="1381"/>
        <v>1</v>
      </c>
      <c r="W618">
        <f t="shared" si="1382"/>
        <v>100</v>
      </c>
      <c r="X618" s="58">
        <f t="shared" si="1383"/>
        <v>6.3519260400000006E-3</v>
      </c>
      <c r="Y618" s="58">
        <f t="shared" si="1384"/>
        <v>6.3519260400000006E-3</v>
      </c>
      <c r="Z618" s="32">
        <f t="shared" si="1385"/>
        <v>6.3519260400000006E-3</v>
      </c>
      <c r="AA618" s="32">
        <f t="shared" si="1386"/>
        <v>5.3087448276978311E-4</v>
      </c>
      <c r="AB618" s="59">
        <f t="shared" si="1387"/>
        <v>4.9056245199999996E-3</v>
      </c>
      <c r="AC618" s="59">
        <f t="shared" si="1388"/>
        <v>4.9056245199999996E-3</v>
      </c>
      <c r="AD618">
        <f t="shared" si="1389"/>
        <v>1</v>
      </c>
      <c r="AE618" s="59">
        <f t="shared" si="1390"/>
        <v>4.9056245199999996E-3</v>
      </c>
      <c r="AF618" s="59">
        <f t="shared" si="1391"/>
        <v>4.1758461800000006E-3</v>
      </c>
      <c r="AG618" s="59">
        <f t="shared" si="1392"/>
        <v>4.1758461800000006E-3</v>
      </c>
      <c r="AH618">
        <f t="shared" si="1393"/>
        <v>1</v>
      </c>
      <c r="AI618" s="59">
        <f t="shared" si="1394"/>
        <v>4.1758461800000006E-3</v>
      </c>
      <c r="AJ618" s="59">
        <f t="shared" si="1395"/>
        <v>0</v>
      </c>
      <c r="AK618" s="59">
        <f t="shared" si="1396"/>
        <v>0</v>
      </c>
      <c r="AL618" s="59">
        <f t="shared" si="1397"/>
        <v>0</v>
      </c>
      <c r="AM618" s="12">
        <f t="shared" si="1498"/>
        <v>3.8471103006636157E-5</v>
      </c>
      <c r="AN618" s="12">
        <f t="shared" si="1499"/>
        <v>0</v>
      </c>
      <c r="AO618" s="66">
        <f t="shared" si="1398"/>
        <v>2.213259805459217E-6</v>
      </c>
      <c r="AP618" s="66">
        <f t="shared" si="1399"/>
        <v>2.0423326910231017E-8</v>
      </c>
      <c r="AQ618" s="59">
        <f t="shared" si="1400"/>
        <v>1.8872478622080003E-7</v>
      </c>
      <c r="AR618" s="59">
        <f t="shared" si="1401"/>
        <v>1.6064940853064814E-7</v>
      </c>
      <c r="AS618" s="59">
        <f t="shared" si="1402"/>
        <v>0</v>
      </c>
      <c r="AT618" s="12">
        <f t="shared" si="1403"/>
        <v>3.5888045679515264E-5</v>
      </c>
      <c r="AU618" s="59">
        <f t="shared" si="1500"/>
        <v>2.8057966377798699E-21</v>
      </c>
      <c r="AV618" s="59">
        <f t="shared" si="1501"/>
        <v>0</v>
      </c>
      <c r="AW618" s="70">
        <f t="shared" si="1404"/>
        <v>0</v>
      </c>
      <c r="AX618" s="20">
        <f t="shared" si="1405"/>
        <v>200000</v>
      </c>
      <c r="AY618" s="20">
        <f t="shared" si="1406"/>
        <v>0</v>
      </c>
      <c r="AZ618" s="20">
        <f t="shared" si="1407"/>
        <v>0</v>
      </c>
      <c r="BA618" s="20">
        <f t="shared" si="1408"/>
        <v>200000</v>
      </c>
      <c r="BB618" s="36">
        <f t="shared" si="1409"/>
        <v>1</v>
      </c>
      <c r="BC618" s="36">
        <f t="shared" si="1410"/>
        <v>0</v>
      </c>
      <c r="BD618" s="80">
        <f t="shared" si="1411"/>
        <v>0.4426519610918434</v>
      </c>
      <c r="BE618" s="36">
        <f t="shared" si="1412"/>
        <v>0</v>
      </c>
      <c r="BF618" s="36">
        <f t="shared" si="1413"/>
        <v>0</v>
      </c>
      <c r="BG618" s="36">
        <f t="shared" si="1414"/>
        <v>0.4426519610918434</v>
      </c>
      <c r="BH618" s="36">
        <f t="shared" si="1415"/>
        <v>4.0846653820462032E-3</v>
      </c>
      <c r="BI618" s="36">
        <f t="shared" si="1416"/>
        <v>0</v>
      </c>
      <c r="BJ618" s="36">
        <f t="shared" si="1417"/>
        <v>0</v>
      </c>
      <c r="BK618" s="36">
        <f t="shared" si="1418"/>
        <v>4.0846653820462032E-3</v>
      </c>
      <c r="BL618" s="68">
        <f ca="1">IF(OR(AT618=0,E618&gt;ProjTerm),0,VLOOKUP(D618,'Life Events'!$AE$5:$AI$1206,5,FALSE))</f>
        <v>3.4880193400048778E-19</v>
      </c>
      <c r="BM618" s="93">
        <f t="shared" ca="1" si="1419"/>
        <v>3.4880193400048778E-19</v>
      </c>
      <c r="BN618" s="93">
        <f t="shared" ca="1" si="1420"/>
        <v>1.2517819740512774E-23</v>
      </c>
      <c r="BO618" s="36">
        <f t="shared" ca="1" si="1421"/>
        <v>1.907021373931075E-21</v>
      </c>
      <c r="BP618" s="36">
        <f t="shared" si="1422"/>
        <v>1.8675731061244629E-4</v>
      </c>
      <c r="BQ618" s="36">
        <f t="shared" si="1423"/>
        <v>98.425796634096073</v>
      </c>
      <c r="BR618" s="36">
        <f t="shared" si="1424"/>
        <v>154.78110000000001</v>
      </c>
      <c r="BS618" s="36">
        <f t="shared" si="1425"/>
        <v>152.34453071401688</v>
      </c>
      <c r="BT618" s="36">
        <f t="shared" si="1426"/>
        <v>5.467347477288954E-3</v>
      </c>
      <c r="BU618" s="70" cm="1">
        <f t="array" ref="BU618">IF(AND(ActInt=1,$J618=0),INDEX(Tbl_FwdNom,$B618-IVP,MATCH(ValnDt,Tbl_FwdNom_Cols)),INDEX(Tbl_FwdNom,$B618,MATCH(StartDt,Tbl_FwdNom_Cols)))</f>
        <v>10.745791315</v>
      </c>
      <c r="BV618" s="70" cm="1">
        <f t="array" ref="BV618">INDEX(Tbl_FwdReal,$B618,MATCH(StartDt,Tbl_FwdReal_Cols))</f>
        <v>3.9913360629999999</v>
      </c>
      <c r="BW618" s="70" cm="1">
        <f t="array" ref="BW618">IF(RunType&lt;&gt;"OPN",INDEX(Tbl_FwdReal,$B618,MATCH(ValnDt,Tbl_FwdReal_Cols)),IF(AND($J618=0,ActInt=1),INDEX(Tbl_FwdReal,$B618-IVP,MATCH(ValnDt,Tbl_FwdReal_Cols)),-999))*$K618</f>
        <v>3.9913360629999999</v>
      </c>
      <c r="BX618" s="70">
        <f t="shared" si="1427"/>
        <v>3.9913360629999999E-2</v>
      </c>
      <c r="BY618" s="70">
        <f t="shared" si="1502"/>
        <v>6.495209608527408E-2</v>
      </c>
      <c r="BZ618" s="64">
        <f t="shared" si="1515"/>
        <v>5.2579261263558941E-3</v>
      </c>
      <c r="CA618" s="70" cm="1">
        <f t="array" ref="CA618">IF($J618=1,CA617*(1+INDEX(Tbl_CPI,$B618,MATCH(IF(RunType="OPN",StartDt,ValnDt),Tbl_CPI_Cols))),0)</f>
        <v>0</v>
      </c>
      <c r="CB618" s="70">
        <f t="shared" si="1503"/>
        <v>31.474042497203079</v>
      </c>
      <c r="CC618" s="70">
        <f t="shared" si="1504"/>
        <v>29.863608593746715</v>
      </c>
      <c r="CD618" s="36">
        <f t="shared" si="1428"/>
        <v>153.45802032111089</v>
      </c>
      <c r="CE618" s="36">
        <f t="shared" si="1429"/>
        <v>1.5767658928900747</v>
      </c>
      <c r="CF618" s="36">
        <f t="shared" si="1430"/>
        <v>0</v>
      </c>
      <c r="CG618" s="36">
        <f t="shared" si="1431"/>
        <v>5.9643592300506467E-3</v>
      </c>
      <c r="CH618" s="36">
        <f t="shared" si="1432"/>
        <v>5.9036993069679217E-3</v>
      </c>
      <c r="CI618" s="36">
        <f t="shared" si="1433"/>
        <v>0</v>
      </c>
      <c r="CJ618" s="36">
        <f t="shared" si="1434"/>
        <v>0</v>
      </c>
      <c r="CK618" s="36">
        <f t="shared" si="1435"/>
        <v>0</v>
      </c>
      <c r="CL618" s="36">
        <f t="shared" si="1436"/>
        <v>6.0659923082724702E-5</v>
      </c>
      <c r="CM618" s="36">
        <f t="shared" si="1437"/>
        <v>5.9643592300506467E-3</v>
      </c>
      <c r="CN618" s="36">
        <f t="shared" ca="1" si="1438"/>
        <v>0.44108252168598822</v>
      </c>
      <c r="CO618" s="20">
        <f t="shared" si="1439"/>
        <v>120000</v>
      </c>
      <c r="CP618" s="20">
        <f t="shared" si="1440"/>
        <v>2</v>
      </c>
      <c r="CQ618" s="64">
        <f t="shared" si="1441"/>
        <v>0.1298966154</v>
      </c>
      <c r="CR618" s="64">
        <f t="shared" si="1442"/>
        <v>0.58453476930000003</v>
      </c>
      <c r="CS618" s="36">
        <f t="shared" si="1443"/>
        <v>0.32584265921755773</v>
      </c>
      <c r="CT618" s="36">
        <f t="shared" si="1444"/>
        <v>0.26559117665510606</v>
      </c>
      <c r="CU618" s="36">
        <f t="shared" si="1445"/>
        <v>2.4507992292277219E-3</v>
      </c>
      <c r="CV618" s="36">
        <f t="shared" si="1505"/>
        <v>0.26804197588433376</v>
      </c>
      <c r="CW618" s="36">
        <f t="shared" si="1446"/>
        <v>0</v>
      </c>
      <c r="CX618" s="36">
        <f t="shared" si="1447"/>
        <v>0</v>
      </c>
      <c r="CY618" s="36">
        <f t="shared" si="1448"/>
        <v>0</v>
      </c>
      <c r="CZ618" s="36">
        <f t="shared" si="1506"/>
        <v>0</v>
      </c>
      <c r="DA618" s="64">
        <f t="shared" si="1449"/>
        <v>8.5418771174055053E-3</v>
      </c>
      <c r="DB618" s="70">
        <f t="shared" si="1507"/>
        <v>0.99153046857923266</v>
      </c>
      <c r="DC618" s="70">
        <f>PRODUCT($DB$8:DB618)</f>
        <v>2.9746253745280117E-3</v>
      </c>
      <c r="DD618" s="36">
        <f t="shared" si="1450"/>
        <v>5.625665371992454E-2</v>
      </c>
      <c r="DE618" s="36">
        <f t="shared" si="1451"/>
        <v>5.7219791130172482</v>
      </c>
      <c r="DF618" s="36">
        <f t="shared" si="1452"/>
        <v>4.3619113461903621E-2</v>
      </c>
      <c r="DG618" s="36">
        <f t="shared" si="1453"/>
        <v>2.4102962574349611E-3</v>
      </c>
      <c r="DH618" s="36">
        <f t="shared" ca="1" si="1454"/>
        <v>1.0869199804864772E-20</v>
      </c>
      <c r="DI618" s="36">
        <f t="shared" si="1455"/>
        <v>6.7321650690757004E-2</v>
      </c>
      <c r="DJ618" s="36">
        <f t="shared" ca="1" si="1456"/>
        <v>5.7742529271925491</v>
      </c>
      <c r="DK618" s="36">
        <f t="shared" si="1457"/>
        <v>0</v>
      </c>
      <c r="DL618" s="36">
        <f t="shared" si="1458"/>
        <v>0</v>
      </c>
      <c r="DM618" s="36">
        <f t="shared" ca="1" si="1459"/>
        <v>5.7742529271925491</v>
      </c>
      <c r="DN618" s="36">
        <f t="shared" ca="1" si="1508"/>
        <v>5.7742529271971614</v>
      </c>
      <c r="DO618" s="64" cm="1">
        <f t="array" ref="DO618">IFERROR(INDEX(Tbl_FwdNom,$B618,MATCH(LIDt,Tbl_FwdNom_Cols,0)),0)</f>
        <v>8.2028083519999999</v>
      </c>
      <c r="DP618" s="64">
        <f t="shared" ca="1" si="1509"/>
        <v>8.1411651500000008</v>
      </c>
      <c r="DQ618" s="64">
        <f t="shared" ca="1" si="1460"/>
        <v>6.5435890362572913E-3</v>
      </c>
      <c r="DR618" s="70">
        <f t="shared" ca="1" si="1461"/>
        <v>0.99349895115568454</v>
      </c>
      <c r="DS618" s="70">
        <f ca="1">PRODUCT($DR$8:DR618)</f>
        <v>7.1763973835819112E-3</v>
      </c>
      <c r="DT618" s="36">
        <f t="shared" ca="1" si="1462"/>
        <v>5.8547257485461541</v>
      </c>
      <c r="DU618" s="36">
        <f t="shared" ca="1" si="1463"/>
        <v>4.4482338171684441E-2</v>
      </c>
      <c r="DV618" s="36">
        <f t="shared" ca="1" si="1464"/>
        <v>2.4661515795437257E-3</v>
      </c>
      <c r="DW618" s="36">
        <f t="shared" ca="1" si="1465"/>
        <v>1.0999543090844869E-20</v>
      </c>
      <c r="DX618" s="36">
        <f t="shared" ca="1" si="1466"/>
        <v>5.7334035127730359E-2</v>
      </c>
      <c r="DY618" s="36">
        <f t="shared" ca="1" si="1467"/>
        <v>6.5001152100558214E-4</v>
      </c>
      <c r="DZ618" s="36">
        <f t="shared" ca="1" si="1468"/>
        <v>6.7892087669582879E-2</v>
      </c>
      <c r="EA618" s="36">
        <f t="shared" ca="1" si="1469"/>
        <v>0</v>
      </c>
      <c r="EB618" s="36">
        <f t="shared" ca="1" si="1470"/>
        <v>5.9079499992011542</v>
      </c>
      <c r="EC618" s="36">
        <f t="shared" ca="1" si="1471"/>
        <v>0</v>
      </c>
      <c r="ED618" s="36">
        <f t="shared" ca="1" si="1472"/>
        <v>0</v>
      </c>
      <c r="EE618" s="36">
        <f t="shared" ca="1" si="1510"/>
        <v>0</v>
      </c>
      <c r="EF618" s="36">
        <f t="shared" ca="1" si="1473"/>
        <v>5.9079499992011542</v>
      </c>
      <c r="EG618" s="64"/>
      <c r="EH618" s="64"/>
      <c r="EI618" s="64"/>
      <c r="EJ618" s="70"/>
      <c r="EK618" s="70"/>
      <c r="EL618" s="70"/>
      <c r="EM618" s="70"/>
      <c r="EN618" s="70"/>
      <c r="EO618" s="36">
        <f t="shared" ca="1" si="1474"/>
        <v>5.2640978874885641E-2</v>
      </c>
      <c r="EP618" s="36">
        <f t="shared" ca="1" si="1475"/>
        <v>0</v>
      </c>
      <c r="EQ618" s="36">
        <f t="shared" si="1476"/>
        <v>0.15389202474891325</v>
      </c>
      <c r="ER618" s="36">
        <f t="shared" si="1477"/>
        <v>3.3721869682680646E-4</v>
      </c>
      <c r="ES618" s="36">
        <f t="shared" si="1478"/>
        <v>-3.0795848609399936E-4</v>
      </c>
      <c r="ET618" s="36">
        <f t="shared" ca="1" si="1479"/>
        <v>0</v>
      </c>
      <c r="EU618" s="36">
        <f t="shared" ca="1" si="1511"/>
        <v>3.3721869682680646E-4</v>
      </c>
      <c r="EV618" s="36">
        <f t="shared" si="1480"/>
        <v>1.1112838736843812E-3</v>
      </c>
      <c r="EW618" s="36">
        <f t="shared" si="1481"/>
        <v>0.20116270035546685</v>
      </c>
      <c r="EX618" s="36">
        <f t="shared" ca="1" si="1512"/>
        <v>0.35650322767489129</v>
      </c>
      <c r="EY618" s="36">
        <f t="shared" si="1482"/>
        <v>0</v>
      </c>
      <c r="EZ618" s="36">
        <f t="shared" si="1483"/>
        <v>0</v>
      </c>
      <c r="FA618" s="36">
        <f t="shared" si="1484"/>
        <v>0</v>
      </c>
      <c r="FB618" s="36">
        <f t="shared" si="1485"/>
        <v>0</v>
      </c>
      <c r="FC618" s="36">
        <f t="shared" si="1513"/>
        <v>0</v>
      </c>
      <c r="FD618" s="36">
        <f t="shared" si="1486"/>
        <v>0</v>
      </c>
      <c r="FE618" s="36">
        <f t="shared" si="1487"/>
        <v>0</v>
      </c>
      <c r="FF618" s="36">
        <f t="shared" si="1514"/>
        <v>0</v>
      </c>
      <c r="FG618" s="36">
        <f t="shared" ca="1" si="1488"/>
        <v>0.35650322767489129</v>
      </c>
      <c r="FH618" s="36">
        <f t="shared" ca="1" si="1489"/>
        <v>3.045206762757359E-3</v>
      </c>
      <c r="FI618" s="36">
        <f t="shared" ca="1" si="1490"/>
        <v>-2.5788431476826003E-2</v>
      </c>
      <c r="FJ618" s="36">
        <f t="shared" ca="1" si="1491"/>
        <v>0.34137192741785494</v>
      </c>
      <c r="FK618" s="36">
        <f t="shared" si="1492"/>
        <v>0</v>
      </c>
      <c r="FL618" s="36">
        <f t="shared" si="1493"/>
        <v>0</v>
      </c>
      <c r="FM618" s="36">
        <f t="shared" ca="1" si="1494"/>
        <v>0</v>
      </c>
      <c r="FN618" s="36">
        <f t="shared" ca="1" si="1516"/>
        <v>0.34137192741785494</v>
      </c>
    </row>
    <row r="619" spans="2:170" x14ac:dyDescent="0.25">
      <c r="B619" s="2">
        <v>611</v>
      </c>
      <c r="C619" s="2">
        <f t="shared" si="1370"/>
        <v>51</v>
      </c>
      <c r="D619" s="2">
        <f t="shared" si="1519"/>
        <v>635</v>
      </c>
      <c r="E619" s="2">
        <f t="shared" si="1517"/>
        <v>53</v>
      </c>
      <c r="F619" s="189">
        <f t="shared" si="1521"/>
        <v>64315</v>
      </c>
      <c r="G619" s="2">
        <f t="shared" si="1520"/>
        <v>1</v>
      </c>
      <c r="H619" s="187">
        <f t="shared" si="1371"/>
        <v>85.5</v>
      </c>
      <c r="I619" s="186">
        <f t="shared" si="1518"/>
        <v>85</v>
      </c>
      <c r="J619" s="2">
        <f t="shared" si="1372"/>
        <v>0</v>
      </c>
      <c r="K619" s="2">
        <f t="shared" si="1373"/>
        <v>1</v>
      </c>
      <c r="L619">
        <f t="shared" si="1374"/>
        <v>2</v>
      </c>
      <c r="M619" s="190">
        <f t="shared" si="1495"/>
        <v>0.11307933798000001</v>
      </c>
      <c r="N619">
        <f t="shared" si="1375"/>
        <v>1</v>
      </c>
      <c r="O619">
        <f t="shared" si="1376"/>
        <v>100</v>
      </c>
      <c r="P619" s="58">
        <f t="shared" si="1377"/>
        <v>0.50885702090999996</v>
      </c>
      <c r="Q619" s="106">
        <f t="shared" si="1378"/>
        <v>0.50885702090999996</v>
      </c>
      <c r="R619" s="59">
        <f t="shared" si="1379"/>
        <v>0.50885702090999996</v>
      </c>
      <c r="S619" s="32">
        <f t="shared" si="1496"/>
        <v>5.7530448375172294E-2</v>
      </c>
      <c r="T619">
        <f t="shared" si="1380"/>
        <v>1</v>
      </c>
      <c r="U619" s="32">
        <f t="shared" si="1497"/>
        <v>1.4115391200000002E-3</v>
      </c>
      <c r="V619">
        <f t="shared" si="1381"/>
        <v>1</v>
      </c>
      <c r="W619">
        <f t="shared" si="1382"/>
        <v>100</v>
      </c>
      <c r="X619" s="58">
        <f t="shared" si="1383"/>
        <v>6.3519260400000006E-3</v>
      </c>
      <c r="Y619" s="58">
        <f t="shared" si="1384"/>
        <v>6.3519260400000006E-3</v>
      </c>
      <c r="Z619" s="32">
        <f t="shared" si="1385"/>
        <v>6.3519260400000006E-3</v>
      </c>
      <c r="AA619" s="32">
        <f t="shared" si="1386"/>
        <v>5.3087448276978311E-4</v>
      </c>
      <c r="AB619" s="59">
        <f t="shared" si="1387"/>
        <v>4.9056245199999996E-3</v>
      </c>
      <c r="AC619" s="59">
        <f t="shared" si="1388"/>
        <v>4.9056245199999996E-3</v>
      </c>
      <c r="AD619">
        <f t="shared" si="1389"/>
        <v>1</v>
      </c>
      <c r="AE619" s="59">
        <f t="shared" si="1390"/>
        <v>4.9056245199999996E-3</v>
      </c>
      <c r="AF619" s="59">
        <f t="shared" si="1391"/>
        <v>4.1758461800000006E-3</v>
      </c>
      <c r="AG619" s="59">
        <f t="shared" si="1392"/>
        <v>4.1758461800000006E-3</v>
      </c>
      <c r="AH619">
        <f t="shared" si="1393"/>
        <v>1</v>
      </c>
      <c r="AI619" s="59">
        <f t="shared" si="1394"/>
        <v>4.1758461800000006E-3</v>
      </c>
      <c r="AJ619" s="59">
        <f t="shared" si="1395"/>
        <v>0</v>
      </c>
      <c r="AK619" s="59">
        <f t="shared" si="1396"/>
        <v>0</v>
      </c>
      <c r="AL619" s="59">
        <f t="shared" si="1397"/>
        <v>0</v>
      </c>
      <c r="AM619" s="12">
        <f t="shared" si="1498"/>
        <v>3.5888045679515264E-5</v>
      </c>
      <c r="AN619" s="12">
        <f t="shared" si="1499"/>
        <v>0</v>
      </c>
      <c r="AO619" s="66">
        <f t="shared" si="1398"/>
        <v>2.0646553592511782E-6</v>
      </c>
      <c r="AP619" s="66">
        <f t="shared" si="1399"/>
        <v>1.9052047687731017E-8</v>
      </c>
      <c r="AQ619" s="59">
        <f t="shared" si="1400"/>
        <v>1.7605327686031013E-7</v>
      </c>
      <c r="AR619" s="59">
        <f t="shared" si="1401"/>
        <v>1.4986295845846934E-7</v>
      </c>
      <c r="AS619" s="59">
        <f t="shared" si="1402"/>
        <v>0</v>
      </c>
      <c r="AT619" s="12">
        <f t="shared" si="1403"/>
        <v>3.3478422037257572E-5</v>
      </c>
      <c r="AU619" s="59">
        <f t="shared" si="1500"/>
        <v>0</v>
      </c>
      <c r="AV619" s="59">
        <f t="shared" si="1501"/>
        <v>-3.1234339930002325E-21</v>
      </c>
      <c r="AW619" s="70">
        <f t="shared" si="1404"/>
        <v>0</v>
      </c>
      <c r="AX619" s="20">
        <f t="shared" si="1405"/>
        <v>200000</v>
      </c>
      <c r="AY619" s="20">
        <f t="shared" si="1406"/>
        <v>0</v>
      </c>
      <c r="AZ619" s="20">
        <f t="shared" si="1407"/>
        <v>0</v>
      </c>
      <c r="BA619" s="20">
        <f t="shared" si="1408"/>
        <v>200000</v>
      </c>
      <c r="BB619" s="36">
        <f t="shared" si="1409"/>
        <v>1</v>
      </c>
      <c r="BC619" s="36">
        <f t="shared" si="1410"/>
        <v>0</v>
      </c>
      <c r="BD619" s="80">
        <f t="shared" si="1411"/>
        <v>0.41293107185023564</v>
      </c>
      <c r="BE619" s="36">
        <f t="shared" si="1412"/>
        <v>0</v>
      </c>
      <c r="BF619" s="36">
        <f t="shared" si="1413"/>
        <v>0</v>
      </c>
      <c r="BG619" s="36">
        <f t="shared" si="1414"/>
        <v>0.41293107185023564</v>
      </c>
      <c r="BH619" s="36">
        <f t="shared" si="1415"/>
        <v>3.8104095375462031E-3</v>
      </c>
      <c r="BI619" s="36">
        <f t="shared" si="1416"/>
        <v>0</v>
      </c>
      <c r="BJ619" s="36">
        <f t="shared" si="1417"/>
        <v>0</v>
      </c>
      <c r="BK619" s="36">
        <f t="shared" si="1418"/>
        <v>3.8104095375462031E-3</v>
      </c>
      <c r="BL619" s="68">
        <f ca="1">IF(OR(AT619=0,E619&gt;ProjTerm),0,VLOOKUP(D619,'Life Events'!$AE$5:$AI$1206,5,FALSE))</f>
        <v>3.2538239775328207E-19</v>
      </c>
      <c r="BM619" s="93">
        <f t="shared" ca="1" si="1419"/>
        <v>3.2538239775328207E-19</v>
      </c>
      <c r="BN619" s="93">
        <f t="shared" ca="1" si="1420"/>
        <v>1.0893289235479187E-23</v>
      </c>
      <c r="BO619" s="36">
        <f t="shared" ca="1" si="1421"/>
        <v>1.6595330365111285E-21</v>
      </c>
      <c r="BP619" s="36">
        <f t="shared" si="1422"/>
        <v>1.7421790306055844E-4</v>
      </c>
      <c r="BQ619" s="36">
        <f t="shared" si="1423"/>
        <v>98.425796634096073</v>
      </c>
      <c r="BR619" s="36">
        <f t="shared" si="1424"/>
        <v>154.78110000000001</v>
      </c>
      <c r="BS619" s="36">
        <f t="shared" si="1425"/>
        <v>152.34453071401688</v>
      </c>
      <c r="BT619" s="36">
        <f t="shared" si="1426"/>
        <v>5.1002544943118061E-3</v>
      </c>
      <c r="BU619" s="70" cm="1">
        <f t="array" ref="BU619">IF(AND(ActInt=1,$J619=0),INDEX(Tbl_FwdNom,$B619-IVP,MATCH(ValnDt,Tbl_FwdNom_Cols)),INDEX(Tbl_FwdNom,$B619,MATCH(StartDt,Tbl_FwdNom_Cols)))</f>
        <v>10.739778219</v>
      </c>
      <c r="BV619" s="70" cm="1">
        <f t="array" ref="BV619">INDEX(Tbl_FwdReal,$B619,MATCH(StartDt,Tbl_FwdReal_Cols))</f>
        <v>3.9879360519999998</v>
      </c>
      <c r="BW619" s="70" cm="1">
        <f t="array" ref="BW619">IF(RunType&lt;&gt;"OPN",INDEX(Tbl_FwdReal,$B619,MATCH(ValnDt,Tbl_FwdReal_Cols)),IF(AND($J619=0,ActInt=1),INDEX(Tbl_FwdReal,$B619-IVP,MATCH(ValnDt,Tbl_FwdReal_Cols)),-999))*$K619</f>
        <v>3.9879360519999998</v>
      </c>
      <c r="BX619" s="70">
        <f t="shared" si="1427"/>
        <v>3.9879360519999997E-2</v>
      </c>
      <c r="BY619" s="70">
        <f t="shared" si="1502"/>
        <v>6.492909104017297E-2</v>
      </c>
      <c r="BZ619" s="64">
        <f t="shared" si="1515"/>
        <v>5.2561164805677851E-3</v>
      </c>
      <c r="CA619" s="70" cm="1">
        <f t="array" ref="CA619">IF($J619=1,CA618*(1+INDEX(Tbl_CPI,$B619,MATCH(IF(RunType="OPN",StartDt,ValnDt),Tbl_CPI_Cols))),0)</f>
        <v>0</v>
      </c>
      <c r="CB619" s="70">
        <f t="shared" si="1503"/>
        <v>31.63947373068272</v>
      </c>
      <c r="CC619" s="70">
        <f t="shared" si="1504"/>
        <v>29.863608593746715</v>
      </c>
      <c r="CD619" s="36">
        <f t="shared" si="1428"/>
        <v>153.45802032111089</v>
      </c>
      <c r="CE619" s="36">
        <f t="shared" si="1429"/>
        <v>1.5767658928900747</v>
      </c>
      <c r="CF619" s="36">
        <f t="shared" si="1430"/>
        <v>0</v>
      </c>
      <c r="CG619" s="36">
        <f t="shared" si="1431"/>
        <v>5.5638954895619501E-3</v>
      </c>
      <c r="CH619" s="36">
        <f t="shared" si="1432"/>
        <v>5.5073084431720093E-3</v>
      </c>
      <c r="CI619" s="36">
        <f t="shared" si="1433"/>
        <v>0</v>
      </c>
      <c r="CJ619" s="36">
        <f t="shared" si="1434"/>
        <v>0</v>
      </c>
      <c r="CK619" s="36">
        <f t="shared" si="1435"/>
        <v>0</v>
      </c>
      <c r="CL619" s="36">
        <f t="shared" si="1436"/>
        <v>5.6587046389940675E-5</v>
      </c>
      <c r="CM619" s="36">
        <f t="shared" si="1437"/>
        <v>5.5638954895619501E-3</v>
      </c>
      <c r="CN619" s="36">
        <f t="shared" ca="1" si="1438"/>
        <v>0.4114670089904095</v>
      </c>
      <c r="CO619" s="20">
        <f t="shared" si="1439"/>
        <v>120000</v>
      </c>
      <c r="CP619" s="20">
        <f t="shared" si="1440"/>
        <v>2</v>
      </c>
      <c r="CQ619" s="64">
        <f t="shared" si="1441"/>
        <v>0.1298966154</v>
      </c>
      <c r="CR619" s="64">
        <f t="shared" si="1442"/>
        <v>0.58453476930000003</v>
      </c>
      <c r="CS619" s="36">
        <f t="shared" si="1443"/>
        <v>0.30396467281734241</v>
      </c>
      <c r="CT619" s="36">
        <f t="shared" si="1444"/>
        <v>0.24775864311014137</v>
      </c>
      <c r="CU619" s="36">
        <f t="shared" si="1445"/>
        <v>2.2862457225277218E-3</v>
      </c>
      <c r="CV619" s="36">
        <f t="shared" si="1505"/>
        <v>0.25004488883266907</v>
      </c>
      <c r="CW619" s="36">
        <f t="shared" si="1446"/>
        <v>0</v>
      </c>
      <c r="CX619" s="36">
        <f t="shared" si="1447"/>
        <v>0</v>
      </c>
      <c r="CY619" s="36">
        <f t="shared" si="1448"/>
        <v>0</v>
      </c>
      <c r="CZ619" s="36">
        <f t="shared" si="1506"/>
        <v>0</v>
      </c>
      <c r="DA619" s="64">
        <f t="shared" si="1449"/>
        <v>8.5373136557609364E-3</v>
      </c>
      <c r="DB619" s="70">
        <f t="shared" si="1507"/>
        <v>0.9915349550877649</v>
      </c>
      <c r="DC619" s="70">
        <f>PRODUCT($DB$8:DB619)</f>
        <v>2.9494450371355578E-3</v>
      </c>
      <c r="DD619" s="36">
        <f t="shared" si="1450"/>
        <v>5.1636679923643264E-2</v>
      </c>
      <c r="DE619" s="36">
        <f t="shared" si="1451"/>
        <v>5.357898371586554</v>
      </c>
      <c r="DF619" s="36">
        <f t="shared" si="1452"/>
        <v>4.018109397736791E-2</v>
      </c>
      <c r="DG619" s="36">
        <f t="shared" si="1453"/>
        <v>2.2566558095274314E-3</v>
      </c>
      <c r="DH619" s="36">
        <f t="shared" ca="1" si="1454"/>
        <v>9.3024605362749113E-21</v>
      </c>
      <c r="DI619" s="36">
        <f t="shared" si="1455"/>
        <v>6.2285000528023354E-2</v>
      </c>
      <c r="DJ619" s="36">
        <f t="shared" ca="1" si="1456"/>
        <v>5.4064711303587742</v>
      </c>
      <c r="DK619" s="36">
        <f t="shared" si="1457"/>
        <v>0</v>
      </c>
      <c r="DL619" s="36">
        <f t="shared" si="1458"/>
        <v>0</v>
      </c>
      <c r="DM619" s="36">
        <f t="shared" ca="1" si="1459"/>
        <v>5.4064711303587742</v>
      </c>
      <c r="DN619" s="36">
        <f t="shared" ca="1" si="1508"/>
        <v>5.4064711303633866</v>
      </c>
      <c r="DO619" s="64" cm="1">
        <f t="array" ref="DO619">IFERROR(INDEX(Tbl_FwdNom,$B619,MATCH(LIDt,Tbl_FwdNom_Cols,0)),0)</f>
        <v>8.2010955659999993</v>
      </c>
      <c r="DP619" s="64">
        <f t="shared" ca="1" si="1509"/>
        <v>8.1394533399999993</v>
      </c>
      <c r="DQ619" s="64">
        <f t="shared" ca="1" si="1460"/>
        <v>6.5422612780137168E-3</v>
      </c>
      <c r="DR619" s="70">
        <f t="shared" ca="1" si="1461"/>
        <v>0.99350026170813044</v>
      </c>
      <c r="DS619" s="70">
        <f ca="1">PRODUCT($DR$8:DR619)</f>
        <v>7.129752678710171E-3</v>
      </c>
      <c r="DT619" s="36">
        <f t="shared" ca="1" si="1462"/>
        <v>5.480097822254022</v>
      </c>
      <c r="DU619" s="36">
        <f t="shared" ca="1" si="1463"/>
        <v>4.0962943712714361E-2</v>
      </c>
      <c r="DV619" s="36">
        <f t="shared" ca="1" si="1464"/>
        <v>2.3080678844677282E-3</v>
      </c>
      <c r="DW619" s="36">
        <f t="shared" ca="1" si="1465"/>
        <v>9.4119719391728188E-21</v>
      </c>
      <c r="DX619" s="36">
        <f t="shared" ca="1" si="1466"/>
        <v>5.2608874871346981E-2</v>
      </c>
      <c r="DY619" s="36">
        <f t="shared" ca="1" si="1467"/>
        <v>5.9730681257734496E-4</v>
      </c>
      <c r="DZ619" s="36">
        <f t="shared" ca="1" si="1468"/>
        <v>6.2792916751881256E-2</v>
      </c>
      <c r="EA619" s="36">
        <f t="shared" ca="1" si="1469"/>
        <v>0</v>
      </c>
      <c r="EB619" s="36">
        <f t="shared" ca="1" si="1470"/>
        <v>5.52953404677538</v>
      </c>
      <c r="EC619" s="36">
        <f t="shared" ca="1" si="1471"/>
        <v>0</v>
      </c>
      <c r="ED619" s="36">
        <f t="shared" ca="1" si="1472"/>
        <v>0</v>
      </c>
      <c r="EE619" s="36">
        <f t="shared" ca="1" si="1510"/>
        <v>0</v>
      </c>
      <c r="EF619" s="36">
        <f t="shared" ca="1" si="1473"/>
        <v>5.52953404677538</v>
      </c>
      <c r="EG619" s="64"/>
      <c r="EH619" s="64"/>
      <c r="EI619" s="64"/>
      <c r="EJ619" s="70"/>
      <c r="EK619" s="70"/>
      <c r="EL619" s="70"/>
      <c r="EM619" s="70"/>
      <c r="EN619" s="70"/>
      <c r="EO619" s="36">
        <f t="shared" ca="1" si="1474"/>
        <v>4.9249107646196243E-2</v>
      </c>
      <c r="EP619" s="36">
        <f t="shared" ca="1" si="1475"/>
        <v>0</v>
      </c>
      <c r="EQ619" s="36">
        <f t="shared" si="1476"/>
        <v>0.14408242580899638</v>
      </c>
      <c r="ER619" s="36">
        <f t="shared" si="1477"/>
        <v>3.095252340994956E-4</v>
      </c>
      <c r="ES619" s="36">
        <f t="shared" si="1478"/>
        <v>-2.8266796413761025E-4</v>
      </c>
      <c r="ET619" s="36">
        <f t="shared" ca="1" si="1479"/>
        <v>0</v>
      </c>
      <c r="EU619" s="36">
        <f t="shared" ca="1" si="1511"/>
        <v>3.095252340994956E-4</v>
      </c>
      <c r="EV619" s="36">
        <f t="shared" si="1480"/>
        <v>1.0281434865161239E-3</v>
      </c>
      <c r="EW619" s="36">
        <f t="shared" si="1481"/>
        <v>0.18833990843121065</v>
      </c>
      <c r="EX619" s="36">
        <f t="shared" ca="1" si="1512"/>
        <v>0.33376000296082264</v>
      </c>
      <c r="EY619" s="36">
        <f t="shared" si="1482"/>
        <v>0</v>
      </c>
      <c r="EZ619" s="36">
        <f t="shared" si="1483"/>
        <v>0</v>
      </c>
      <c r="FA619" s="36">
        <f t="shared" si="1484"/>
        <v>0</v>
      </c>
      <c r="FB619" s="36">
        <f t="shared" si="1485"/>
        <v>0</v>
      </c>
      <c r="FC619" s="36">
        <f t="shared" si="1513"/>
        <v>0</v>
      </c>
      <c r="FD619" s="36">
        <f t="shared" si="1486"/>
        <v>0</v>
      </c>
      <c r="FE619" s="36">
        <f t="shared" si="1487"/>
        <v>0</v>
      </c>
      <c r="FF619" s="36">
        <f t="shared" si="1514"/>
        <v>0</v>
      </c>
      <c r="FG619" s="36">
        <f t="shared" ca="1" si="1488"/>
        <v>0.33376000296082264</v>
      </c>
      <c r="FH619" s="36">
        <f t="shared" ca="1" si="1489"/>
        <v>2.8494138310242419E-3</v>
      </c>
      <c r="FI619" s="36">
        <f t="shared" ca="1" si="1490"/>
        <v>-2.4056929194016721E-2</v>
      </c>
      <c r="FJ619" s="36">
        <f t="shared" ca="1" si="1491"/>
        <v>0.31954834256598497</v>
      </c>
      <c r="FK619" s="36">
        <f t="shared" si="1492"/>
        <v>0</v>
      </c>
      <c r="FL619" s="36">
        <f t="shared" si="1493"/>
        <v>0</v>
      </c>
      <c r="FM619" s="36">
        <f t="shared" ca="1" si="1494"/>
        <v>0</v>
      </c>
      <c r="FN619" s="36">
        <f t="shared" ca="1" si="1516"/>
        <v>0.31954834256598497</v>
      </c>
    </row>
    <row r="620" spans="2:170" x14ac:dyDescent="0.25">
      <c r="B620" s="2">
        <v>612</v>
      </c>
      <c r="C620" s="2">
        <f t="shared" si="1370"/>
        <v>51</v>
      </c>
      <c r="D620" s="2">
        <f t="shared" si="1519"/>
        <v>636</v>
      </c>
      <c r="E620" s="2">
        <f t="shared" si="1517"/>
        <v>53</v>
      </c>
      <c r="F620" s="189">
        <f t="shared" si="1521"/>
        <v>64344</v>
      </c>
      <c r="G620" s="2">
        <f t="shared" si="1520"/>
        <v>2</v>
      </c>
      <c r="H620" s="187">
        <f t="shared" si="1371"/>
        <v>85.583333333333343</v>
      </c>
      <c r="I620" s="186">
        <f t="shared" si="1518"/>
        <v>85</v>
      </c>
      <c r="J620" s="2">
        <f t="shared" si="1372"/>
        <v>0</v>
      </c>
      <c r="K620" s="2">
        <f t="shared" si="1373"/>
        <v>1</v>
      </c>
      <c r="L620">
        <f t="shared" si="1374"/>
        <v>2</v>
      </c>
      <c r="M620" s="190">
        <f t="shared" si="1495"/>
        <v>0.11307933798000001</v>
      </c>
      <c r="N620">
        <f t="shared" si="1375"/>
        <v>1</v>
      </c>
      <c r="O620">
        <f t="shared" si="1376"/>
        <v>100</v>
      </c>
      <c r="P620" s="58">
        <f t="shared" si="1377"/>
        <v>0.50885702090999996</v>
      </c>
      <c r="Q620" s="106">
        <f t="shared" si="1378"/>
        <v>0.50885702090999996</v>
      </c>
      <c r="R620" s="59">
        <f t="shared" si="1379"/>
        <v>0.50885702090999996</v>
      </c>
      <c r="S620" s="32">
        <f t="shared" si="1496"/>
        <v>5.7530448375172294E-2</v>
      </c>
      <c r="T620">
        <f t="shared" si="1380"/>
        <v>1</v>
      </c>
      <c r="U620" s="32">
        <f t="shared" si="1497"/>
        <v>1.4115391200000002E-3</v>
      </c>
      <c r="V620">
        <f t="shared" si="1381"/>
        <v>1</v>
      </c>
      <c r="W620">
        <f t="shared" si="1382"/>
        <v>100</v>
      </c>
      <c r="X620" s="58">
        <f t="shared" si="1383"/>
        <v>6.3519260400000006E-3</v>
      </c>
      <c r="Y620" s="58">
        <f t="shared" si="1384"/>
        <v>6.3519260400000006E-3</v>
      </c>
      <c r="Z620" s="32">
        <f t="shared" si="1385"/>
        <v>6.3519260400000006E-3</v>
      </c>
      <c r="AA620" s="32">
        <f t="shared" si="1386"/>
        <v>5.3087448276978311E-4</v>
      </c>
      <c r="AB620" s="59">
        <f t="shared" si="1387"/>
        <v>4.9056245199999996E-3</v>
      </c>
      <c r="AC620" s="59">
        <f t="shared" si="1388"/>
        <v>4.9056245199999996E-3</v>
      </c>
      <c r="AD620">
        <f t="shared" si="1389"/>
        <v>1</v>
      </c>
      <c r="AE620" s="59">
        <f t="shared" si="1390"/>
        <v>4.9056245199999996E-3</v>
      </c>
      <c r="AF620" s="59">
        <f t="shared" si="1391"/>
        <v>4.1758461800000006E-3</v>
      </c>
      <c r="AG620" s="59">
        <f t="shared" si="1392"/>
        <v>4.1758461800000006E-3</v>
      </c>
      <c r="AH620">
        <f t="shared" si="1393"/>
        <v>1</v>
      </c>
      <c r="AI620" s="59">
        <f t="shared" si="1394"/>
        <v>4.1758461800000006E-3</v>
      </c>
      <c r="AJ620" s="59">
        <f t="shared" si="1395"/>
        <v>0</v>
      </c>
      <c r="AK620" s="59">
        <f t="shared" si="1396"/>
        <v>0</v>
      </c>
      <c r="AL620" s="59">
        <f t="shared" si="1397"/>
        <v>0</v>
      </c>
      <c r="AM620" s="12">
        <f t="shared" si="1498"/>
        <v>3.3478422037257572E-5</v>
      </c>
      <c r="AN620" s="12">
        <f t="shared" si="1499"/>
        <v>0</v>
      </c>
      <c r="AO620" s="66">
        <f t="shared" si="1398"/>
        <v>1.9260286306966771E-6</v>
      </c>
      <c r="AP620" s="66">
        <f t="shared" si="1399"/>
        <v>1.7772839982977621E-8</v>
      </c>
      <c r="AQ620" s="59">
        <f t="shared" si="1400"/>
        <v>1.6423256803687908E-7</v>
      </c>
      <c r="AR620" s="59">
        <f t="shared" si="1401"/>
        <v>1.3980074077670987E-7</v>
      </c>
      <c r="AS620" s="59">
        <f t="shared" si="1402"/>
        <v>0</v>
      </c>
      <c r="AT620" s="12">
        <f t="shared" si="1403"/>
        <v>3.1230587257764326E-5</v>
      </c>
      <c r="AU620" s="59">
        <f t="shared" si="1500"/>
        <v>0</v>
      </c>
      <c r="AV620" s="59">
        <f t="shared" si="1501"/>
        <v>-2.1705219273391446E-21</v>
      </c>
      <c r="AW620" s="70">
        <f t="shared" si="1404"/>
        <v>0</v>
      </c>
      <c r="AX620" s="20">
        <f t="shared" si="1405"/>
        <v>200000</v>
      </c>
      <c r="AY620" s="20">
        <f t="shared" si="1406"/>
        <v>0</v>
      </c>
      <c r="AZ620" s="20">
        <f t="shared" si="1407"/>
        <v>0</v>
      </c>
      <c r="BA620" s="20">
        <f t="shared" si="1408"/>
        <v>200000</v>
      </c>
      <c r="BB620" s="36">
        <f t="shared" si="1409"/>
        <v>1</v>
      </c>
      <c r="BC620" s="36">
        <f t="shared" si="1410"/>
        <v>0</v>
      </c>
      <c r="BD620" s="80">
        <f t="shared" si="1411"/>
        <v>0.3852057261393354</v>
      </c>
      <c r="BE620" s="36">
        <f t="shared" si="1412"/>
        <v>0</v>
      </c>
      <c r="BF620" s="36">
        <f t="shared" si="1413"/>
        <v>0</v>
      </c>
      <c r="BG620" s="36">
        <f t="shared" si="1414"/>
        <v>0.3852057261393354</v>
      </c>
      <c r="BH620" s="36">
        <f t="shared" si="1415"/>
        <v>3.5545679965955242E-3</v>
      </c>
      <c r="BI620" s="36">
        <f t="shared" si="1416"/>
        <v>0</v>
      </c>
      <c r="BJ620" s="36">
        <f t="shared" si="1417"/>
        <v>0</v>
      </c>
      <c r="BK620" s="36">
        <f t="shared" si="1418"/>
        <v>3.5545679965955242E-3</v>
      </c>
      <c r="BL620" s="68">
        <f ca="1">IF(OR(AT620=0,E620&gt;ProjTerm),0,VLOOKUP(D620,'Life Events'!$AE$5:$AI$1206,5,FALSE))</f>
        <v>3.0353531459354523E-19</v>
      </c>
      <c r="BM620" s="93">
        <f t="shared" ca="1" si="1419"/>
        <v>3.0353531459354523E-19</v>
      </c>
      <c r="BN620" s="93">
        <f t="shared" ca="1" si="1420"/>
        <v>9.4795861282266593E-24</v>
      </c>
      <c r="BO620" s="36">
        <f t="shared" ca="1" si="1421"/>
        <v>1.4441631000677948E-21</v>
      </c>
      <c r="BP620" s="36">
        <f t="shared" si="1422"/>
        <v>1.6252042636126572E-4</v>
      </c>
      <c r="BQ620" s="36">
        <f t="shared" si="1423"/>
        <v>98.425796634096073</v>
      </c>
      <c r="BR620" s="36">
        <f t="shared" si="1424"/>
        <v>154.78110000000001</v>
      </c>
      <c r="BS620" s="36">
        <f t="shared" si="1425"/>
        <v>152.34453071401688</v>
      </c>
      <c r="BT620" s="36">
        <f t="shared" si="1426"/>
        <v>4.7578091597072622E-3</v>
      </c>
      <c r="BU620" s="70" cm="1">
        <f t="array" ref="BU620">IF(AND(ActInt=1,$J620=0),INDEX(Tbl_FwdNom,$B620-IVP,MATCH(ValnDt,Tbl_FwdNom_Cols)),INDEX(Tbl_FwdNom,$B620,MATCH(StartDt,Tbl_FwdNom_Cols)))</f>
        <v>10.73376545</v>
      </c>
      <c r="BV620" s="70" cm="1">
        <f t="array" ref="BV620">INDEX(Tbl_FwdReal,$B620,MATCH(StartDt,Tbl_FwdReal_Cols))</f>
        <v>3.9845361530000001</v>
      </c>
      <c r="BW620" s="70" cm="1">
        <f t="array" ref="BW620">IF(RunType&lt;&gt;"OPN",INDEX(Tbl_FwdReal,$B620,MATCH(ValnDt,Tbl_FwdReal_Cols)),IF(AND($J620=0,ActInt=1),INDEX(Tbl_FwdReal,$B620-IVP,MATCH(ValnDt,Tbl_FwdReal_Cols)),-999))*$K620</f>
        <v>3.9845361530000001</v>
      </c>
      <c r="BX620" s="70">
        <f t="shared" si="1427"/>
        <v>3.9845361529999998E-2</v>
      </c>
      <c r="BY620" s="70">
        <f t="shared" si="1502"/>
        <v>6.490608648837326E-2</v>
      </c>
      <c r="BZ620" s="64">
        <f t="shared" si="1515"/>
        <v>5.254306837750411E-3</v>
      </c>
      <c r="CA620" s="70" cm="1">
        <f t="array" ref="CA620">IF($J620=1,CA619*(1+INDEX(Tbl_CPI,$B620,MATCH(IF(RunType="OPN",StartDt,ValnDt),Tbl_CPI_Cols))),0)</f>
        <v>0</v>
      </c>
      <c r="CB620" s="70">
        <f t="shared" si="1503"/>
        <v>31.805717233848672</v>
      </c>
      <c r="CC620" s="70">
        <f t="shared" si="1504"/>
        <v>31.805717233848672</v>
      </c>
      <c r="CD620" s="36">
        <f t="shared" si="1428"/>
        <v>153.45802032111089</v>
      </c>
      <c r="CE620" s="36">
        <f t="shared" si="1429"/>
        <v>1.5767658928900747</v>
      </c>
      <c r="CF620" s="36">
        <f t="shared" si="1430"/>
        <v>0</v>
      </c>
      <c r="CG620" s="36">
        <f t="shared" si="1431"/>
        <v>5.1903200033283263E-3</v>
      </c>
      <c r="CH620" s="36">
        <f t="shared" si="1432"/>
        <v>5.1375323693121991E-3</v>
      </c>
      <c r="CI620" s="36">
        <f t="shared" si="1433"/>
        <v>0</v>
      </c>
      <c r="CJ620" s="36">
        <f t="shared" si="1434"/>
        <v>0</v>
      </c>
      <c r="CK620" s="36">
        <f t="shared" si="1435"/>
        <v>0</v>
      </c>
      <c r="CL620" s="36">
        <f t="shared" si="1436"/>
        <v>5.2787634016127191E-5</v>
      </c>
      <c r="CM620" s="36">
        <f t="shared" si="1437"/>
        <v>5.1903200033283263E-3</v>
      </c>
      <c r="CN620" s="36">
        <f t="shared" ca="1" si="1438"/>
        <v>0.38383996454986241</v>
      </c>
      <c r="CO620" s="20">
        <f t="shared" si="1439"/>
        <v>120000</v>
      </c>
      <c r="CP620" s="20">
        <f t="shared" si="1440"/>
        <v>2</v>
      </c>
      <c r="CQ620" s="64">
        <f t="shared" si="1441"/>
        <v>0.1298966154</v>
      </c>
      <c r="CR620" s="64">
        <f t="shared" si="1442"/>
        <v>0.58453476930000003</v>
      </c>
      <c r="CS620" s="36">
        <f t="shared" si="1443"/>
        <v>0.28355563554146013</v>
      </c>
      <c r="CT620" s="36">
        <f t="shared" si="1444"/>
        <v>0.23112343568360125</v>
      </c>
      <c r="CU620" s="36">
        <f t="shared" si="1445"/>
        <v>2.1327407979573145E-3</v>
      </c>
      <c r="CV620" s="36">
        <f t="shared" si="1505"/>
        <v>0.23325617648155855</v>
      </c>
      <c r="CW620" s="36">
        <f t="shared" si="1446"/>
        <v>0</v>
      </c>
      <c r="CX620" s="36">
        <f t="shared" si="1447"/>
        <v>0</v>
      </c>
      <c r="CY620" s="36">
        <f t="shared" si="1448"/>
        <v>0</v>
      </c>
      <c r="CZ620" s="36">
        <f t="shared" si="1506"/>
        <v>0</v>
      </c>
      <c r="DA620" s="64">
        <f t="shared" si="1449"/>
        <v>8.5327502151528734E-3</v>
      </c>
      <c r="DB620" s="70">
        <f t="shared" si="1507"/>
        <v>0.99153944161621665</v>
      </c>
      <c r="DC620" s="70">
        <f>PRODUCT($DB$8:DB620)</f>
        <v>2.9244910851991125E-3</v>
      </c>
      <c r="DD620" s="36">
        <f t="shared" si="1450"/>
        <v>4.7319473655664246E-2</v>
      </c>
      <c r="DE620" s="36">
        <f t="shared" si="1451"/>
        <v>5.0184102539301412</v>
      </c>
      <c r="DF620" s="36">
        <f t="shared" si="1452"/>
        <v>3.6969381219052848E-2</v>
      </c>
      <c r="DG620" s="36">
        <f t="shared" si="1453"/>
        <v>2.1133908635104369E-3</v>
      </c>
      <c r="DH620" s="36">
        <f t="shared" ca="1" si="1454"/>
        <v>7.9376730083494671E-21</v>
      </c>
      <c r="DI620" s="36">
        <f t="shared" si="1455"/>
        <v>5.75818551722262E-2</v>
      </c>
      <c r="DJ620" s="36">
        <f t="shared" ca="1" si="1456"/>
        <v>5.0635286258022463</v>
      </c>
      <c r="DK620" s="36">
        <f t="shared" si="1457"/>
        <v>0</v>
      </c>
      <c r="DL620" s="36">
        <f t="shared" si="1458"/>
        <v>0</v>
      </c>
      <c r="DM620" s="36">
        <f t="shared" ca="1" si="1459"/>
        <v>5.0635286258022463</v>
      </c>
      <c r="DN620" s="36">
        <f t="shared" ca="1" si="1508"/>
        <v>5.0635286258068577</v>
      </c>
      <c r="DO620" s="64" cm="1">
        <f t="array" ref="DO620">IFERROR(INDEX(Tbl_FwdNom,$B620,MATCH(LIDt,Tbl_FwdNom_Cols,0)),0)</f>
        <v>8.1993828079999993</v>
      </c>
      <c r="DP620" s="64">
        <f t="shared" ca="1" si="1509"/>
        <v>8.137741557</v>
      </c>
      <c r="DQ620" s="64">
        <f t="shared" ca="1" si="1460"/>
        <v>6.5409335214463571E-3</v>
      </c>
      <c r="DR620" s="70">
        <f t="shared" ca="1" si="1461"/>
        <v>0.99350157226237934</v>
      </c>
      <c r="DS620" s="70">
        <f ca="1">PRODUCT($DR$8:DR620)</f>
        <v>7.0834204961404655E-3</v>
      </c>
      <c r="DT620" s="36">
        <f t="shared" ca="1" si="1462"/>
        <v>5.1307370516610735</v>
      </c>
      <c r="DU620" s="36">
        <f t="shared" ca="1" si="1463"/>
        <v>3.767631160778645E-2</v>
      </c>
      <c r="DV620" s="36">
        <f t="shared" ca="1" si="1464"/>
        <v>2.1606443767017516E-3</v>
      </c>
      <c r="DW620" s="36">
        <f t="shared" ca="1" si="1465"/>
        <v>8.029371921864872E-21</v>
      </c>
      <c r="DX620" s="36">
        <f t="shared" ca="1" si="1466"/>
        <v>4.8195176864811291E-2</v>
      </c>
      <c r="DY620" s="36">
        <f t="shared" ca="1" si="1467"/>
        <v>5.480808423093393E-4</v>
      </c>
      <c r="DZ620" s="36">
        <f t="shared" ca="1" si="1468"/>
        <v>5.8032504418968886E-2</v>
      </c>
      <c r="EA620" s="36">
        <f t="shared" ca="1" si="1469"/>
        <v>0</v>
      </c>
      <c r="EB620" s="36">
        <f t="shared" ca="1" si="1470"/>
        <v>5.1766381272886237</v>
      </c>
      <c r="EC620" s="36">
        <f t="shared" ca="1" si="1471"/>
        <v>0</v>
      </c>
      <c r="ED620" s="36">
        <f t="shared" ca="1" si="1472"/>
        <v>0</v>
      </c>
      <c r="EE620" s="36">
        <f t="shared" ca="1" si="1510"/>
        <v>0</v>
      </c>
      <c r="EF620" s="36">
        <f t="shared" ca="1" si="1473"/>
        <v>5.1766381272886237</v>
      </c>
      <c r="EG620" s="64"/>
      <c r="EH620" s="64"/>
      <c r="EI620" s="64"/>
      <c r="EJ620" s="70"/>
      <c r="EK620" s="70"/>
      <c r="EL620" s="70"/>
      <c r="EM620" s="70"/>
      <c r="EN620" s="70"/>
      <c r="EO620" s="36">
        <f t="shared" ca="1" si="1474"/>
        <v>4.6087779996661513E-2</v>
      </c>
      <c r="EP620" s="36">
        <f t="shared" ca="1" si="1475"/>
        <v>0</v>
      </c>
      <c r="EQ620" s="36">
        <f t="shared" si="1476"/>
        <v>0.13493527945713596</v>
      </c>
      <c r="ER620" s="36">
        <f t="shared" si="1477"/>
        <v>2.8364664773941167E-4</v>
      </c>
      <c r="ES620" s="36">
        <f t="shared" si="1478"/>
        <v>-2.5903484310162758E-4</v>
      </c>
      <c r="ET620" s="36">
        <f t="shared" ca="1" si="1479"/>
        <v>0</v>
      </c>
      <c r="EU620" s="36">
        <f t="shared" ca="1" si="1511"/>
        <v>2.8364664773941167E-4</v>
      </c>
      <c r="EV620" s="36">
        <f t="shared" si="1480"/>
        <v>9.5050828987635163E-4</v>
      </c>
      <c r="EW620" s="36">
        <f t="shared" si="1481"/>
        <v>0.1763830532030784</v>
      </c>
      <c r="EX620" s="36">
        <f t="shared" ca="1" si="1512"/>
        <v>0.31255248759783016</v>
      </c>
      <c r="EY620" s="36">
        <f t="shared" si="1482"/>
        <v>0</v>
      </c>
      <c r="EZ620" s="36">
        <f t="shared" si="1483"/>
        <v>0</v>
      </c>
      <c r="FA620" s="36">
        <f t="shared" si="1484"/>
        <v>0</v>
      </c>
      <c r="FB620" s="36">
        <f t="shared" si="1485"/>
        <v>0</v>
      </c>
      <c r="FC620" s="36">
        <f t="shared" si="1513"/>
        <v>0</v>
      </c>
      <c r="FD620" s="36">
        <f t="shared" si="1486"/>
        <v>0</v>
      </c>
      <c r="FE620" s="36">
        <f t="shared" si="1487"/>
        <v>0</v>
      </c>
      <c r="FF620" s="36">
        <f t="shared" si="1514"/>
        <v>0</v>
      </c>
      <c r="FG620" s="36">
        <f t="shared" ca="1" si="1488"/>
        <v>0.31255248759783016</v>
      </c>
      <c r="FH620" s="36">
        <f t="shared" ca="1" si="1489"/>
        <v>2.666932305796951E-3</v>
      </c>
      <c r="FI620" s="36">
        <f t="shared" ca="1" si="1490"/>
        <v>-2.24468000808794E-2</v>
      </c>
      <c r="FJ620" s="36">
        <f t="shared" ca="1" si="1491"/>
        <v>0.29919168695071802</v>
      </c>
      <c r="FK620" s="36">
        <f t="shared" si="1492"/>
        <v>0</v>
      </c>
      <c r="FL620" s="36">
        <f t="shared" si="1493"/>
        <v>0</v>
      </c>
      <c r="FM620" s="36">
        <f t="shared" ca="1" si="1494"/>
        <v>0</v>
      </c>
      <c r="FN620" s="36">
        <f t="shared" ca="1" si="1516"/>
        <v>0.29919168695071802</v>
      </c>
    </row>
    <row r="621" spans="2:170" x14ac:dyDescent="0.25">
      <c r="B621" s="2">
        <v>613</v>
      </c>
      <c r="C621" s="2">
        <f t="shared" si="1370"/>
        <v>52</v>
      </c>
      <c r="D621" s="2">
        <f t="shared" si="1519"/>
        <v>637</v>
      </c>
      <c r="E621" s="2">
        <f t="shared" si="1517"/>
        <v>54</v>
      </c>
      <c r="F621" s="189">
        <f t="shared" si="1521"/>
        <v>64375</v>
      </c>
      <c r="G621" s="2">
        <f t="shared" si="1520"/>
        <v>3</v>
      </c>
      <c r="H621" s="187">
        <f t="shared" si="1371"/>
        <v>85.666666666666671</v>
      </c>
      <c r="I621" s="186">
        <f t="shared" si="1518"/>
        <v>85</v>
      </c>
      <c r="J621" s="2">
        <f t="shared" si="1372"/>
        <v>0</v>
      </c>
      <c r="K621" s="2">
        <f t="shared" si="1373"/>
        <v>1</v>
      </c>
      <c r="L621">
        <f t="shared" si="1374"/>
        <v>2</v>
      </c>
      <c r="M621" s="190">
        <f t="shared" si="1495"/>
        <v>0.11307933798000001</v>
      </c>
      <c r="N621">
        <f t="shared" si="1375"/>
        <v>1</v>
      </c>
      <c r="O621">
        <f t="shared" si="1376"/>
        <v>100</v>
      </c>
      <c r="P621" s="58">
        <f t="shared" si="1377"/>
        <v>0.50885702090999996</v>
      </c>
      <c r="Q621" s="106">
        <f t="shared" si="1378"/>
        <v>0.50885702090999996</v>
      </c>
      <c r="R621" s="59">
        <f t="shared" si="1379"/>
        <v>0.50885702090999996</v>
      </c>
      <c r="S621" s="32">
        <f t="shared" si="1496"/>
        <v>5.7530448375172294E-2</v>
      </c>
      <c r="T621">
        <f t="shared" si="1380"/>
        <v>1</v>
      </c>
      <c r="U621" s="32">
        <f t="shared" si="1497"/>
        <v>1.4115391200000002E-3</v>
      </c>
      <c r="V621">
        <f t="shared" si="1381"/>
        <v>1</v>
      </c>
      <c r="W621">
        <f t="shared" si="1382"/>
        <v>100</v>
      </c>
      <c r="X621" s="58">
        <f t="shared" si="1383"/>
        <v>6.3519260400000006E-3</v>
      </c>
      <c r="Y621" s="58">
        <f t="shared" si="1384"/>
        <v>6.3519260400000006E-3</v>
      </c>
      <c r="Z621" s="32">
        <f t="shared" si="1385"/>
        <v>6.3519260400000006E-3</v>
      </c>
      <c r="AA621" s="32">
        <f t="shared" si="1386"/>
        <v>5.3087448276978311E-4</v>
      </c>
      <c r="AB621" s="59">
        <f t="shared" si="1387"/>
        <v>4.9056245199999996E-3</v>
      </c>
      <c r="AC621" s="59">
        <f t="shared" si="1388"/>
        <v>4.9056245199999996E-3</v>
      </c>
      <c r="AD621">
        <f t="shared" si="1389"/>
        <v>1</v>
      </c>
      <c r="AE621" s="59">
        <f t="shared" si="1390"/>
        <v>4.9056245199999996E-3</v>
      </c>
      <c r="AF621" s="59">
        <f t="shared" si="1391"/>
        <v>4.1758461800000006E-3</v>
      </c>
      <c r="AG621" s="59">
        <f t="shared" si="1392"/>
        <v>4.1758461800000006E-3</v>
      </c>
      <c r="AH621">
        <f t="shared" si="1393"/>
        <v>1</v>
      </c>
      <c r="AI621" s="59">
        <f t="shared" si="1394"/>
        <v>4.1758461800000006E-3</v>
      </c>
      <c r="AJ621" s="59">
        <f t="shared" si="1395"/>
        <v>0</v>
      </c>
      <c r="AK621" s="59">
        <f t="shared" si="1396"/>
        <v>0</v>
      </c>
      <c r="AL621" s="59">
        <f t="shared" si="1397"/>
        <v>0</v>
      </c>
      <c r="AM621" s="12">
        <f t="shared" si="1498"/>
        <v>3.1230587257764326E-5</v>
      </c>
      <c r="AN621" s="12">
        <f t="shared" si="1499"/>
        <v>0</v>
      </c>
      <c r="AO621" s="66">
        <f t="shared" si="1398"/>
        <v>1.7967096879591242E-6</v>
      </c>
      <c r="AP621" s="66">
        <f t="shared" si="1399"/>
        <v>1.6579521857062214E-8</v>
      </c>
      <c r="AQ621" s="59">
        <f t="shared" si="1400"/>
        <v>1.5320553462568824E-7</v>
      </c>
      <c r="AR621" s="59">
        <f t="shared" si="1401"/>
        <v>1.3041412849949187E-7</v>
      </c>
      <c r="AS621" s="59">
        <f t="shared" si="1402"/>
        <v>0</v>
      </c>
      <c r="AT621" s="12">
        <f t="shared" si="1403"/>
        <v>2.913367838482296E-5</v>
      </c>
      <c r="AU621" s="59">
        <f t="shared" si="1500"/>
        <v>1.3234889800848443E-22</v>
      </c>
      <c r="AV621" s="59">
        <f t="shared" si="1501"/>
        <v>0</v>
      </c>
      <c r="AW621" s="70">
        <f t="shared" si="1404"/>
        <v>0</v>
      </c>
      <c r="AX621" s="20">
        <f t="shared" si="1405"/>
        <v>200000</v>
      </c>
      <c r="AY621" s="20">
        <f t="shared" si="1406"/>
        <v>0</v>
      </c>
      <c r="AZ621" s="20">
        <f t="shared" si="1407"/>
        <v>0</v>
      </c>
      <c r="BA621" s="20">
        <f t="shared" si="1408"/>
        <v>200000</v>
      </c>
      <c r="BB621" s="36">
        <f t="shared" si="1409"/>
        <v>1</v>
      </c>
      <c r="BC621" s="36">
        <f t="shared" si="1410"/>
        <v>0</v>
      </c>
      <c r="BD621" s="80">
        <f t="shared" si="1411"/>
        <v>0.35934193759182481</v>
      </c>
      <c r="BE621" s="36">
        <f t="shared" si="1412"/>
        <v>0</v>
      </c>
      <c r="BF621" s="36">
        <f t="shared" si="1413"/>
        <v>0</v>
      </c>
      <c r="BG621" s="36">
        <f t="shared" si="1414"/>
        <v>0.35934193759182481</v>
      </c>
      <c r="BH621" s="36">
        <f t="shared" si="1415"/>
        <v>3.3159043714124426E-3</v>
      </c>
      <c r="BI621" s="36">
        <f t="shared" si="1416"/>
        <v>0</v>
      </c>
      <c r="BJ621" s="36">
        <f t="shared" si="1417"/>
        <v>0</v>
      </c>
      <c r="BK621" s="36">
        <f t="shared" si="1418"/>
        <v>3.3159043714124426E-3</v>
      </c>
      <c r="BL621" s="68">
        <f ca="1">IF(OR(AT621=0,E621&gt;ProjTerm),0,VLOOKUP(D621,'Life Events'!$AE$5:$AI$1206,5,FALSE))</f>
        <v>2.8315510562824581E-19</v>
      </c>
      <c r="BM621" s="93">
        <f t="shared" ca="1" si="1419"/>
        <v>2.8315510562824581E-19</v>
      </c>
      <c r="BN621" s="93">
        <f t="shared" ca="1" si="1420"/>
        <v>8.2493497803938876E-24</v>
      </c>
      <c r="BO621" s="36">
        <f t="shared" ca="1" si="1421"/>
        <v>1.256743320989885E-21</v>
      </c>
      <c r="BP621" s="36">
        <f t="shared" si="1422"/>
        <v>1.516083509251425E-4</v>
      </c>
      <c r="BQ621" s="36">
        <f t="shared" si="1423"/>
        <v>98.425796634096073</v>
      </c>
      <c r="BR621" s="36">
        <f t="shared" si="1424"/>
        <v>154.78110000000001</v>
      </c>
      <c r="BS621" s="36">
        <f t="shared" si="1425"/>
        <v>152.34453071401688</v>
      </c>
      <c r="BT621" s="36">
        <f t="shared" si="1426"/>
        <v>4.4383565615089514E-3</v>
      </c>
      <c r="BU621" s="70" cm="1">
        <f t="array" ref="BU621">IF(AND(ActInt=1,$J621=0),INDEX(Tbl_FwdNom,$B621-IVP,MATCH(ValnDt,Tbl_FwdNom_Cols)),INDEX(Tbl_FwdNom,$B621,MATCH(StartDt,Tbl_FwdNom_Cols)))</f>
        <v>10.727753007</v>
      </c>
      <c r="BV621" s="70" cm="1">
        <f t="array" ref="BV621">INDEX(Tbl_FwdReal,$B621,MATCH(StartDt,Tbl_FwdReal_Cols))</f>
        <v>3.9811363649999998</v>
      </c>
      <c r="BW621" s="70" cm="1">
        <f t="array" ref="BW621">IF(RunType&lt;&gt;"OPN",INDEX(Tbl_FwdReal,$B621,MATCH(ValnDt,Tbl_FwdReal_Cols)),IF(AND($J621=0,ActInt=1),INDEX(Tbl_FwdReal,$B621-IVP,MATCH(ValnDt,Tbl_FwdReal_Cols)),-999))*$K621</f>
        <v>3.9811363649999998</v>
      </c>
      <c r="BX621" s="70">
        <f t="shared" si="1427"/>
        <v>3.9811363650000001E-2</v>
      </c>
      <c r="BY621" s="70">
        <f t="shared" si="1502"/>
        <v>6.4883082430621686E-2</v>
      </c>
      <c r="BZ621" s="64">
        <f t="shared" si="1515"/>
        <v>5.2524971979626134E-3</v>
      </c>
      <c r="CA621" s="70" cm="1">
        <f t="array" ref="CA621">IF($J621=1,CA620*(1+INDEX(Tbl_CPI,$B621,MATCH(IF(RunType="OPN",StartDt,ValnDt),Tbl_CPI_Cols))),0)</f>
        <v>0</v>
      </c>
      <c r="CB621" s="70">
        <f t="shared" si="1503"/>
        <v>31.972776674498654</v>
      </c>
      <c r="CC621" s="70">
        <f t="shared" si="1504"/>
        <v>31.805717233848672</v>
      </c>
      <c r="CD621" s="36">
        <f t="shared" si="1428"/>
        <v>163.29641900709404</v>
      </c>
      <c r="CE621" s="36">
        <f t="shared" si="1429"/>
        <v>1.5767658928900747</v>
      </c>
      <c r="CF621" s="36">
        <f t="shared" si="1430"/>
        <v>0</v>
      </c>
      <c r="CG621" s="36">
        <f t="shared" si="1431"/>
        <v>5.1490863874844662E-3</v>
      </c>
      <c r="CH621" s="36">
        <f t="shared" si="1432"/>
        <v>5.099843062681496E-3</v>
      </c>
      <c r="CI621" s="36">
        <f t="shared" si="1433"/>
        <v>0</v>
      </c>
      <c r="CJ621" s="36">
        <f t="shared" si="1434"/>
        <v>0</v>
      </c>
      <c r="CK621" s="36">
        <f t="shared" si="1435"/>
        <v>0</v>
      </c>
      <c r="CL621" s="36">
        <f t="shared" si="1436"/>
        <v>4.924332480297016E-5</v>
      </c>
      <c r="CM621" s="36">
        <f t="shared" si="1437"/>
        <v>5.1490863874844662E-3</v>
      </c>
      <c r="CN621" s="36">
        <f t="shared" ca="1" si="1438"/>
        <v>0.35806787705080317</v>
      </c>
      <c r="CO621" s="20">
        <f t="shared" si="1439"/>
        <v>120000</v>
      </c>
      <c r="CP621" s="20">
        <f t="shared" si="1440"/>
        <v>2</v>
      </c>
      <c r="CQ621" s="64">
        <f t="shared" si="1441"/>
        <v>0.1298966154</v>
      </c>
      <c r="CR621" s="64">
        <f t="shared" si="1442"/>
        <v>0.58453476930000003</v>
      </c>
      <c r="CS621" s="36">
        <f t="shared" si="1443"/>
        <v>0.26451691804210881</v>
      </c>
      <c r="CT621" s="36">
        <f t="shared" si="1444"/>
        <v>0.2156051625550949</v>
      </c>
      <c r="CU621" s="36">
        <f t="shared" si="1445"/>
        <v>1.9895426228474658E-3</v>
      </c>
      <c r="CV621" s="36">
        <f t="shared" si="1505"/>
        <v>0.21759470517794238</v>
      </c>
      <c r="CW621" s="36">
        <f t="shared" si="1446"/>
        <v>0</v>
      </c>
      <c r="CX621" s="36">
        <f t="shared" si="1447"/>
        <v>0</v>
      </c>
      <c r="CY621" s="36">
        <f t="shared" si="1448"/>
        <v>0</v>
      </c>
      <c r="CZ621" s="36">
        <f t="shared" si="1506"/>
        <v>0</v>
      </c>
      <c r="DA621" s="64">
        <f t="shared" si="1449"/>
        <v>8.5281867948354684E-3</v>
      </c>
      <c r="DB621" s="70">
        <f t="shared" si="1507"/>
        <v>0.99154392816532122</v>
      </c>
      <c r="DC621" s="70">
        <f>PRODUCT($DB$8:DB621)</f>
        <v>2.899761378502791E-3</v>
      </c>
      <c r="DD621" s="36">
        <f t="shared" si="1450"/>
        <v>4.3284666404524094E-2</v>
      </c>
      <c r="DE621" s="36">
        <f t="shared" si="1451"/>
        <v>4.7018662563969498</v>
      </c>
      <c r="DF621" s="36">
        <f t="shared" si="1452"/>
        <v>3.3968758636365969E-2</v>
      </c>
      <c r="DG621" s="36">
        <f t="shared" si="1453"/>
        <v>1.9798059046398104E-3</v>
      </c>
      <c r="DH621" s="36">
        <f t="shared" ca="1" si="1454"/>
        <v>6.7486236454911087E-21</v>
      </c>
      <c r="DI621" s="36">
        <f t="shared" si="1455"/>
        <v>5.2879925231108432E-2</v>
      </c>
      <c r="DJ621" s="36">
        <f t="shared" ca="1" si="1456"/>
        <v>4.7434504679552605</v>
      </c>
      <c r="DK621" s="36">
        <f t="shared" si="1457"/>
        <v>0</v>
      </c>
      <c r="DL621" s="36">
        <f t="shared" si="1458"/>
        <v>0</v>
      </c>
      <c r="DM621" s="36">
        <f t="shared" ca="1" si="1459"/>
        <v>4.7434504679552605</v>
      </c>
      <c r="DN621" s="36">
        <f t="shared" ca="1" si="1508"/>
        <v>4.7434504679598737</v>
      </c>
      <c r="DO621" s="64" cm="1">
        <f t="array" ref="DO621">IFERROR(INDEX(Tbl_FwdNom,$B621,MATCH(LIDt,Tbl_FwdNom_Cols,0)),0)</f>
        <v>8.1976700759999996</v>
      </c>
      <c r="DP621" s="64">
        <f t="shared" ca="1" si="1509"/>
        <v>8.1360298019999995</v>
      </c>
      <c r="DQ621" s="64">
        <f t="shared" ca="1" si="1460"/>
        <v>6.53960576733148E-3</v>
      </c>
      <c r="DR621" s="70">
        <f t="shared" ca="1" si="1461"/>
        <v>0.99350288281766519</v>
      </c>
      <c r="DS621" s="70">
        <f ca="1">PRODUCT($DR$8:DR621)</f>
        <v>7.0373986831252884E-3</v>
      </c>
      <c r="DT621" s="36">
        <f t="shared" ca="1" si="1462"/>
        <v>4.8049481116829522</v>
      </c>
      <c r="DU621" s="36">
        <f t="shared" ca="1" si="1463"/>
        <v>3.4606795461056064E-2</v>
      </c>
      <c r="DV621" s="36">
        <f t="shared" ca="1" si="1464"/>
        <v>2.0231657882036403E-3</v>
      </c>
      <c r="DW621" s="36">
        <f t="shared" ca="1" si="1465"/>
        <v>6.8251375278032639E-21</v>
      </c>
      <c r="DX621" s="36">
        <f t="shared" ca="1" si="1466"/>
        <v>4.4071997759885025E-2</v>
      </c>
      <c r="DY621" s="36">
        <f t="shared" ca="1" si="1467"/>
        <v>5.0209971821281517E-4</v>
      </c>
      <c r="DZ621" s="36">
        <f t="shared" ca="1" si="1468"/>
        <v>5.3278820093773167E-2</v>
      </c>
      <c r="EA621" s="36">
        <f t="shared" ca="1" si="1469"/>
        <v>0</v>
      </c>
      <c r="EB621" s="36">
        <f t="shared" ca="1" si="1470"/>
        <v>4.8472406634079057</v>
      </c>
      <c r="EC621" s="36">
        <f t="shared" ca="1" si="1471"/>
        <v>0</v>
      </c>
      <c r="ED621" s="36">
        <f t="shared" ca="1" si="1472"/>
        <v>0</v>
      </c>
      <c r="EE621" s="36">
        <f t="shared" ca="1" si="1510"/>
        <v>0</v>
      </c>
      <c r="EF621" s="36">
        <f t="shared" ca="1" si="1473"/>
        <v>4.8472406634079057</v>
      </c>
      <c r="EG621" s="64"/>
      <c r="EH621" s="64"/>
      <c r="EI621" s="64"/>
      <c r="EJ621" s="70"/>
      <c r="EK621" s="70"/>
      <c r="EL621" s="70"/>
      <c r="EM621" s="70"/>
      <c r="EN621" s="70"/>
      <c r="EO621" s="36">
        <f t="shared" ca="1" si="1474"/>
        <v>4.3138805591302891E-2</v>
      </c>
      <c r="EP621" s="36">
        <f t="shared" ca="1" si="1475"/>
        <v>0</v>
      </c>
      <c r="EQ621" s="36">
        <f t="shared" si="1476"/>
        <v>0.12640617863262629</v>
      </c>
      <c r="ER621" s="36">
        <f t="shared" si="1477"/>
        <v>2.5946084298197474E-4</v>
      </c>
      <c r="ES621" s="36">
        <f t="shared" si="1478"/>
        <v>-2.3694762229165369E-4</v>
      </c>
      <c r="ET621" s="36">
        <f t="shared" ca="1" si="1479"/>
        <v>0</v>
      </c>
      <c r="EU621" s="36">
        <f t="shared" ca="1" si="1511"/>
        <v>2.5946084298197474E-4</v>
      </c>
      <c r="EV621" s="36">
        <f t="shared" si="1480"/>
        <v>8.728931561839254E-4</v>
      </c>
      <c r="EW621" s="36">
        <f t="shared" si="1481"/>
        <v>0.16523408719095553</v>
      </c>
      <c r="EX621" s="36">
        <f t="shared" ca="1" si="1512"/>
        <v>0.29277261982274772</v>
      </c>
      <c r="EY621" s="36">
        <f t="shared" si="1482"/>
        <v>0</v>
      </c>
      <c r="EZ621" s="36">
        <f t="shared" si="1483"/>
        <v>0</v>
      </c>
      <c r="FA621" s="36">
        <f t="shared" si="1484"/>
        <v>0</v>
      </c>
      <c r="FB621" s="36">
        <f t="shared" si="1485"/>
        <v>0</v>
      </c>
      <c r="FC621" s="36">
        <f t="shared" si="1513"/>
        <v>0</v>
      </c>
      <c r="FD621" s="36">
        <f t="shared" si="1486"/>
        <v>0</v>
      </c>
      <c r="FE621" s="36">
        <f t="shared" si="1487"/>
        <v>0</v>
      </c>
      <c r="FF621" s="36">
        <f t="shared" si="1514"/>
        <v>0</v>
      </c>
      <c r="FG621" s="36">
        <f t="shared" ca="1" si="1488"/>
        <v>0.29277261982274772</v>
      </c>
      <c r="FH621" s="36">
        <f t="shared" ca="1" si="1489"/>
        <v>2.4968195902617418E-3</v>
      </c>
      <c r="FI621" s="36">
        <f t="shared" ca="1" si="1490"/>
        <v>-2.0939665281851014E-2</v>
      </c>
      <c r="FJ621" s="36">
        <f t="shared" ca="1" si="1491"/>
        <v>0.28020861735038755</v>
      </c>
      <c r="FK621" s="36">
        <f t="shared" si="1492"/>
        <v>0</v>
      </c>
      <c r="FL621" s="36">
        <f t="shared" si="1493"/>
        <v>0</v>
      </c>
      <c r="FM621" s="36">
        <f t="shared" ca="1" si="1494"/>
        <v>0</v>
      </c>
      <c r="FN621" s="36">
        <f t="shared" ca="1" si="1516"/>
        <v>0.28020861735038755</v>
      </c>
    </row>
    <row r="622" spans="2:170" x14ac:dyDescent="0.25">
      <c r="B622" s="2">
        <v>614</v>
      </c>
      <c r="C622" s="2">
        <f t="shared" si="1370"/>
        <v>52</v>
      </c>
      <c r="D622" s="2">
        <f t="shared" si="1519"/>
        <v>638</v>
      </c>
      <c r="E622" s="2">
        <f t="shared" si="1517"/>
        <v>54</v>
      </c>
      <c r="F622" s="189">
        <f t="shared" si="1521"/>
        <v>64405</v>
      </c>
      <c r="G622" s="2">
        <f t="shared" si="1520"/>
        <v>4</v>
      </c>
      <c r="H622" s="187">
        <f t="shared" si="1371"/>
        <v>85.75</v>
      </c>
      <c r="I622" s="186">
        <f t="shared" si="1518"/>
        <v>85</v>
      </c>
      <c r="J622" s="2">
        <f t="shared" si="1372"/>
        <v>0</v>
      </c>
      <c r="K622" s="2">
        <f t="shared" si="1373"/>
        <v>1</v>
      </c>
      <c r="L622">
        <f t="shared" si="1374"/>
        <v>2</v>
      </c>
      <c r="M622" s="190">
        <f t="shared" si="1495"/>
        <v>0.11307933798000001</v>
      </c>
      <c r="N622">
        <f t="shared" si="1375"/>
        <v>1</v>
      </c>
      <c r="O622">
        <f t="shared" si="1376"/>
        <v>100</v>
      </c>
      <c r="P622" s="58">
        <f t="shared" si="1377"/>
        <v>0.50885702090999996</v>
      </c>
      <c r="Q622" s="106">
        <f t="shared" si="1378"/>
        <v>0.50885702090999996</v>
      </c>
      <c r="R622" s="59">
        <f t="shared" si="1379"/>
        <v>0.50885702090999996</v>
      </c>
      <c r="S622" s="32">
        <f t="shared" si="1496"/>
        <v>5.7530448375172294E-2</v>
      </c>
      <c r="T622">
        <f t="shared" si="1380"/>
        <v>1</v>
      </c>
      <c r="U622" s="32">
        <f t="shared" si="1497"/>
        <v>1.4115391200000002E-3</v>
      </c>
      <c r="V622">
        <f t="shared" si="1381"/>
        <v>1</v>
      </c>
      <c r="W622">
        <f t="shared" si="1382"/>
        <v>100</v>
      </c>
      <c r="X622" s="58">
        <f t="shared" si="1383"/>
        <v>6.3519260400000006E-3</v>
      </c>
      <c r="Y622" s="58">
        <f t="shared" si="1384"/>
        <v>6.3519260400000006E-3</v>
      </c>
      <c r="Z622" s="32">
        <f t="shared" si="1385"/>
        <v>6.3519260400000006E-3</v>
      </c>
      <c r="AA622" s="32">
        <f t="shared" si="1386"/>
        <v>5.3087448276978311E-4</v>
      </c>
      <c r="AB622" s="59">
        <f t="shared" si="1387"/>
        <v>4.9056245199999996E-3</v>
      </c>
      <c r="AC622" s="59">
        <f t="shared" si="1388"/>
        <v>4.9056245199999996E-3</v>
      </c>
      <c r="AD622">
        <f t="shared" si="1389"/>
        <v>1</v>
      </c>
      <c r="AE622" s="59">
        <f t="shared" si="1390"/>
        <v>4.9056245199999996E-3</v>
      </c>
      <c r="AF622" s="59">
        <f t="shared" si="1391"/>
        <v>4.1758461800000006E-3</v>
      </c>
      <c r="AG622" s="59">
        <f t="shared" si="1392"/>
        <v>4.1758461800000006E-3</v>
      </c>
      <c r="AH622">
        <f t="shared" si="1393"/>
        <v>1</v>
      </c>
      <c r="AI622" s="59">
        <f t="shared" si="1394"/>
        <v>4.1758461800000006E-3</v>
      </c>
      <c r="AJ622" s="59">
        <f t="shared" si="1395"/>
        <v>0</v>
      </c>
      <c r="AK622" s="59">
        <f t="shared" si="1396"/>
        <v>0</v>
      </c>
      <c r="AL622" s="59">
        <f t="shared" si="1397"/>
        <v>0</v>
      </c>
      <c r="AM622" s="12">
        <f t="shared" si="1498"/>
        <v>2.913367838482296E-5</v>
      </c>
      <c r="AN622" s="12">
        <f t="shared" si="1499"/>
        <v>0</v>
      </c>
      <c r="AO622" s="66">
        <f t="shared" si="1398"/>
        <v>1.6760735802969302E-6</v>
      </c>
      <c r="AP622" s="66">
        <f t="shared" si="1399"/>
        <v>1.5466326443724098E-8</v>
      </c>
      <c r="AQ622" s="59">
        <f t="shared" si="1400"/>
        <v>1.429188870423815E-7</v>
      </c>
      <c r="AR622" s="59">
        <f t="shared" si="1401"/>
        <v>1.2165775959261156E-7</v>
      </c>
      <c r="AS622" s="59">
        <f t="shared" si="1402"/>
        <v>0</v>
      </c>
      <c r="AT622" s="12">
        <f t="shared" si="1403"/>
        <v>2.7177561831447313E-5</v>
      </c>
      <c r="AU622" s="59">
        <f t="shared" si="1500"/>
        <v>7.9409338805090657E-23</v>
      </c>
      <c r="AV622" s="59">
        <f t="shared" si="1501"/>
        <v>0</v>
      </c>
      <c r="AW622" s="70">
        <f t="shared" si="1404"/>
        <v>0</v>
      </c>
      <c r="AX622" s="20">
        <f t="shared" si="1405"/>
        <v>200000</v>
      </c>
      <c r="AY622" s="20">
        <f t="shared" si="1406"/>
        <v>0</v>
      </c>
      <c r="AZ622" s="20">
        <f t="shared" si="1407"/>
        <v>0</v>
      </c>
      <c r="BA622" s="20">
        <f t="shared" si="1408"/>
        <v>200000</v>
      </c>
      <c r="BB622" s="36">
        <f t="shared" si="1409"/>
        <v>1</v>
      </c>
      <c r="BC622" s="36">
        <f t="shared" si="1410"/>
        <v>0</v>
      </c>
      <c r="BD622" s="80">
        <f t="shared" si="1411"/>
        <v>0.33521471605938602</v>
      </c>
      <c r="BE622" s="36">
        <f t="shared" si="1412"/>
        <v>0</v>
      </c>
      <c r="BF622" s="36">
        <f t="shared" si="1413"/>
        <v>0</v>
      </c>
      <c r="BG622" s="36">
        <f t="shared" si="1414"/>
        <v>0.33521471605938602</v>
      </c>
      <c r="BH622" s="36">
        <f t="shared" si="1415"/>
        <v>3.0932652887448197E-3</v>
      </c>
      <c r="BI622" s="36">
        <f t="shared" si="1416"/>
        <v>0</v>
      </c>
      <c r="BJ622" s="36">
        <f t="shared" si="1417"/>
        <v>0</v>
      </c>
      <c r="BK622" s="36">
        <f t="shared" si="1418"/>
        <v>3.0932652887448197E-3</v>
      </c>
      <c r="BL622" s="68">
        <f ca="1">IF(OR(AT622=0,E622&gt;ProjTerm),0,VLOOKUP(D622,'Life Events'!$AE$5:$AI$1206,5,FALSE))</f>
        <v>2.6414328082617125E-19</v>
      </c>
      <c r="BM622" s="93">
        <f t="shared" ca="1" si="1419"/>
        <v>2.6414328082617125E-19</v>
      </c>
      <c r="BN622" s="93">
        <f t="shared" ca="1" si="1420"/>
        <v>7.178770347014621E-24</v>
      </c>
      <c r="BO622" s="36">
        <f t="shared" ca="1" si="1421"/>
        <v>1.093684596776586E-21</v>
      </c>
      <c r="BP622" s="36">
        <f t="shared" si="1422"/>
        <v>1.4142894271731562E-4</v>
      </c>
      <c r="BQ622" s="36">
        <f t="shared" si="1423"/>
        <v>98.429234295119429</v>
      </c>
      <c r="BR622" s="36">
        <f t="shared" si="1424"/>
        <v>154.78110000000001</v>
      </c>
      <c r="BS622" s="36">
        <f t="shared" si="1425"/>
        <v>152.34985156356311</v>
      </c>
      <c r="BT622" s="36">
        <f t="shared" si="1426"/>
        <v>4.1404975108805565E-3</v>
      </c>
      <c r="BU622" s="70" cm="1">
        <f t="array" ref="BU622">IF(AND(ActInt=1,$J622=0),INDEX(Tbl_FwdNom,$B622-IVP,MATCH(ValnDt,Tbl_FwdNom_Cols)),INDEX(Tbl_FwdNom,$B622,MATCH(StartDt,Tbl_FwdNom_Cols)))</f>
        <v>10.721740891</v>
      </c>
      <c r="BV622" s="70" cm="1">
        <f t="array" ref="BV622">INDEX(Tbl_FwdReal,$B622,MATCH(StartDt,Tbl_FwdReal_Cols))</f>
        <v>3.9777366879999998</v>
      </c>
      <c r="BW622" s="70" cm="1">
        <f t="array" ref="BW622">IF(RunType&lt;&gt;"OPN",INDEX(Tbl_FwdReal,$B622,MATCH(ValnDt,Tbl_FwdReal_Cols)),IF(AND($J622=0,ActInt=1),INDEX(Tbl_FwdReal,$B622-IVP,MATCH(ValnDt,Tbl_FwdReal_Cols)),-999))*$K622</f>
        <v>3.9777366879999998</v>
      </c>
      <c r="BX622" s="70">
        <f t="shared" si="1427"/>
        <v>3.9777366879999998E-2</v>
      </c>
      <c r="BY622" s="70">
        <f t="shared" si="1502"/>
        <v>6.4860078876657346E-2</v>
      </c>
      <c r="BZ622" s="64">
        <f t="shared" si="1515"/>
        <v>5.2506875619720006E-3</v>
      </c>
      <c r="CA622" s="70" cm="1">
        <f t="array" ref="CA622">IF($J622=1,CA621*(1+INDEX(Tbl_CPI,$B622,MATCH(IF(RunType="OPN",StartDt,ValnDt),Tbl_CPI_Cols))),0)</f>
        <v>0</v>
      </c>
      <c r="CB622" s="70">
        <f t="shared" si="1503"/>
        <v>32.140655735305153</v>
      </c>
      <c r="CC622" s="70">
        <f t="shared" si="1504"/>
        <v>31.805717233848672</v>
      </c>
      <c r="CD622" s="36">
        <f t="shared" si="1428"/>
        <v>163.29649493561709</v>
      </c>
      <c r="CE622" s="36">
        <f t="shared" si="1429"/>
        <v>1.5768209636828781</v>
      </c>
      <c r="CF622" s="36">
        <f t="shared" si="1430"/>
        <v>0</v>
      </c>
      <c r="CG622" s="36">
        <f t="shared" si="1431"/>
        <v>4.8033661596495235E-3</v>
      </c>
      <c r="CH622" s="36">
        <f t="shared" si="1432"/>
        <v>4.7574275648231395E-3</v>
      </c>
      <c r="CI622" s="36">
        <f t="shared" si="1433"/>
        <v>0</v>
      </c>
      <c r="CJ622" s="36">
        <f t="shared" si="1434"/>
        <v>0</v>
      </c>
      <c r="CK622" s="36">
        <f t="shared" si="1435"/>
        <v>0</v>
      </c>
      <c r="CL622" s="36">
        <f t="shared" si="1436"/>
        <v>4.5938594826383576E-5</v>
      </c>
      <c r="CM622" s="36">
        <f t="shared" si="1437"/>
        <v>4.8033661596495235E-3</v>
      </c>
      <c r="CN622" s="36">
        <f t="shared" ca="1" si="1438"/>
        <v>0.33402605489453296</v>
      </c>
      <c r="CO622" s="20">
        <f t="shared" si="1439"/>
        <v>120000</v>
      </c>
      <c r="CP622" s="20">
        <f t="shared" si="1440"/>
        <v>2</v>
      </c>
      <c r="CQ622" s="64">
        <f t="shared" si="1441"/>
        <v>0.1298966154</v>
      </c>
      <c r="CR622" s="64">
        <f t="shared" si="1442"/>
        <v>0.58453476930000003</v>
      </c>
      <c r="CS622" s="36">
        <f t="shared" si="1443"/>
        <v>0.24675651322142442</v>
      </c>
      <c r="CT622" s="36">
        <f t="shared" si="1444"/>
        <v>0.20112882963563161</v>
      </c>
      <c r="CU622" s="36">
        <f t="shared" si="1445"/>
        <v>1.8559591732468918E-3</v>
      </c>
      <c r="CV622" s="36">
        <f t="shared" si="1505"/>
        <v>0.20298478880887849</v>
      </c>
      <c r="CW622" s="36">
        <f t="shared" si="1446"/>
        <v>0</v>
      </c>
      <c r="CX622" s="36">
        <f t="shared" si="1447"/>
        <v>0</v>
      </c>
      <c r="CY622" s="36">
        <f t="shared" si="1448"/>
        <v>0</v>
      </c>
      <c r="CZ622" s="36">
        <f t="shared" si="1506"/>
        <v>0</v>
      </c>
      <c r="DA622" s="64">
        <f t="shared" si="1449"/>
        <v>8.5236233955809926E-3</v>
      </c>
      <c r="DB622" s="70">
        <f t="shared" si="1507"/>
        <v>0.99154841473431932</v>
      </c>
      <c r="DC622" s="70">
        <f>PRODUCT($DB$8:DB622)</f>
        <v>2.875253797962247E-3</v>
      </c>
      <c r="DD622" s="36">
        <f t="shared" si="1450"/>
        <v>3.9513111088879053E-2</v>
      </c>
      <c r="DE622" s="36">
        <f t="shared" si="1451"/>
        <v>4.4067284775634823</v>
      </c>
      <c r="DF622" s="36">
        <f t="shared" si="1452"/>
        <v>3.1165030253452922E-2</v>
      </c>
      <c r="DG622" s="36">
        <f t="shared" si="1453"/>
        <v>1.855252081849992E-3</v>
      </c>
      <c r="DH622" s="36">
        <f t="shared" ca="1" si="1454"/>
        <v>5.712461775107202E-21</v>
      </c>
      <c r="DI622" s="36">
        <f t="shared" si="1455"/>
        <v>4.8486345555139428E-2</v>
      </c>
      <c r="DJ622" s="36">
        <f t="shared" ca="1" si="1456"/>
        <v>4.4450114902013462</v>
      </c>
      <c r="DK622" s="36">
        <f t="shared" si="1457"/>
        <v>0</v>
      </c>
      <c r="DL622" s="36">
        <f t="shared" si="1458"/>
        <v>0</v>
      </c>
      <c r="DM622" s="36">
        <f t="shared" ca="1" si="1459"/>
        <v>4.4450114902013462</v>
      </c>
      <c r="DN622" s="36">
        <f t="shared" ca="1" si="1508"/>
        <v>4.4450114902059585</v>
      </c>
      <c r="DO622" s="64" cm="1">
        <f t="array" ref="DO622">IFERROR(INDEX(Tbl_FwdNom,$B622,MATCH(LIDt,Tbl_FwdNom_Cols,0)),0)</f>
        <v>8.1959573720000005</v>
      </c>
      <c r="DP622" s="64">
        <f t="shared" ca="1" si="1509"/>
        <v>8.1343180729999993</v>
      </c>
      <c r="DQ622" s="64">
        <f t="shared" ca="1" si="1460"/>
        <v>6.53827801411766E-3</v>
      </c>
      <c r="DR622" s="70">
        <f t="shared" ca="1" si="1461"/>
        <v>0.9935041933755191</v>
      </c>
      <c r="DS622" s="70">
        <f ca="1">PRODUCT($DR$8:DR622)</f>
        <v>6.9916851021403301E-3</v>
      </c>
      <c r="DT622" s="36">
        <f t="shared" ca="1" si="1462"/>
        <v>4.5011494822211597</v>
      </c>
      <c r="DU622" s="36">
        <f t="shared" ca="1" si="1463"/>
        <v>3.1739799022213334E-2</v>
      </c>
      <c r="DV622" s="36">
        <f t="shared" ca="1" si="1464"/>
        <v>1.8949648658782515E-3</v>
      </c>
      <c r="DW622" s="36">
        <f t="shared" ca="1" si="1465"/>
        <v>5.7760775776680426E-21</v>
      </c>
      <c r="DX622" s="36">
        <f t="shared" ca="1" si="1466"/>
        <v>4.021965522299617E-2</v>
      </c>
      <c r="DY622" s="36">
        <f t="shared" ca="1" si="1467"/>
        <v>4.5914363163036435E-4</v>
      </c>
      <c r="DZ622" s="36">
        <f t="shared" ca="1" si="1468"/>
        <v>4.8838638882936436E-2</v>
      </c>
      <c r="EA622" s="36">
        <f t="shared" ca="1" si="1469"/>
        <v>0</v>
      </c>
      <c r="EB622" s="36">
        <f t="shared" ca="1" si="1470"/>
        <v>4.5400724436690663</v>
      </c>
      <c r="EC622" s="36">
        <f t="shared" ca="1" si="1471"/>
        <v>0</v>
      </c>
      <c r="ED622" s="36">
        <f t="shared" ca="1" si="1472"/>
        <v>0</v>
      </c>
      <c r="EE622" s="36">
        <f t="shared" ca="1" si="1510"/>
        <v>0</v>
      </c>
      <c r="EF622" s="36">
        <f t="shared" ca="1" si="1473"/>
        <v>4.5400724436690663</v>
      </c>
      <c r="EG622" s="64"/>
      <c r="EH622" s="64"/>
      <c r="EI622" s="64"/>
      <c r="EJ622" s="70"/>
      <c r="EK622" s="70"/>
      <c r="EL622" s="70"/>
      <c r="EM622" s="70"/>
      <c r="EN622" s="70"/>
      <c r="EO622" s="36">
        <f t="shared" ca="1" si="1474"/>
        <v>4.0390443300267136E-2</v>
      </c>
      <c r="EP622" s="36">
        <f t="shared" ca="1" si="1475"/>
        <v>0</v>
      </c>
      <c r="EQ622" s="36">
        <f t="shared" si="1476"/>
        <v>0.11845369564626475</v>
      </c>
      <c r="ER622" s="36">
        <f t="shared" si="1477"/>
        <v>2.3685304666895684E-4</v>
      </c>
      <c r="ES622" s="36">
        <f t="shared" si="1478"/>
        <v>-2.1630148732940907E-4</v>
      </c>
      <c r="ET622" s="36">
        <f t="shared" ca="1" si="1479"/>
        <v>0</v>
      </c>
      <c r="EU622" s="36">
        <f t="shared" ca="1" si="1511"/>
        <v>2.3685304666895684E-4</v>
      </c>
      <c r="EV622" s="36">
        <f t="shared" si="1480"/>
        <v>8.0036798498633096E-4</v>
      </c>
      <c r="EW622" s="36">
        <f t="shared" si="1481"/>
        <v>0.15483885745323844</v>
      </c>
      <c r="EX622" s="36">
        <f t="shared" ca="1" si="1512"/>
        <v>0.27432977413115844</v>
      </c>
      <c r="EY622" s="36">
        <f t="shared" si="1482"/>
        <v>0</v>
      </c>
      <c r="EZ622" s="36">
        <f t="shared" si="1483"/>
        <v>0</v>
      </c>
      <c r="FA622" s="36">
        <f t="shared" si="1484"/>
        <v>0</v>
      </c>
      <c r="FB622" s="36">
        <f t="shared" si="1485"/>
        <v>0</v>
      </c>
      <c r="FC622" s="36">
        <f t="shared" si="1513"/>
        <v>0</v>
      </c>
      <c r="FD622" s="36">
        <f t="shared" si="1486"/>
        <v>0</v>
      </c>
      <c r="FE622" s="36">
        <f t="shared" si="1487"/>
        <v>0</v>
      </c>
      <c r="FF622" s="36">
        <f t="shared" si="1514"/>
        <v>0</v>
      </c>
      <c r="FG622" s="36">
        <f t="shared" ca="1" si="1488"/>
        <v>0.27432977413115844</v>
      </c>
      <c r="FH622" s="36">
        <f t="shared" ca="1" si="1489"/>
        <v>2.3382836808887916E-3</v>
      </c>
      <c r="FI622" s="36">
        <f t="shared" ca="1" si="1490"/>
        <v>-1.953372557244943E-2</v>
      </c>
      <c r="FJ622" s="36">
        <f t="shared" ca="1" si="1491"/>
        <v>0.26250697362012648</v>
      </c>
      <c r="FK622" s="36">
        <f t="shared" si="1492"/>
        <v>0</v>
      </c>
      <c r="FL622" s="36">
        <f t="shared" si="1493"/>
        <v>0</v>
      </c>
      <c r="FM622" s="36">
        <f t="shared" ca="1" si="1494"/>
        <v>0</v>
      </c>
      <c r="FN622" s="36">
        <f t="shared" ca="1" si="1516"/>
        <v>0.26250697362012648</v>
      </c>
    </row>
    <row r="623" spans="2:170" x14ac:dyDescent="0.25">
      <c r="B623" s="2">
        <v>615</v>
      </c>
      <c r="C623" s="2">
        <f t="shared" si="1370"/>
        <v>52</v>
      </c>
      <c r="D623" s="2">
        <f t="shared" si="1519"/>
        <v>639</v>
      </c>
      <c r="E623" s="2">
        <f t="shared" si="1517"/>
        <v>54</v>
      </c>
      <c r="F623" s="189">
        <f t="shared" si="1521"/>
        <v>64436</v>
      </c>
      <c r="G623" s="2">
        <f t="shared" si="1520"/>
        <v>5</v>
      </c>
      <c r="H623" s="187">
        <f t="shared" si="1371"/>
        <v>85.833333333333343</v>
      </c>
      <c r="I623" s="186">
        <f t="shared" si="1518"/>
        <v>85</v>
      </c>
      <c r="J623" s="2">
        <f t="shared" si="1372"/>
        <v>0</v>
      </c>
      <c r="K623" s="2">
        <f t="shared" si="1373"/>
        <v>1</v>
      </c>
      <c r="L623">
        <f t="shared" si="1374"/>
        <v>2</v>
      </c>
      <c r="M623" s="190">
        <f t="shared" si="1495"/>
        <v>0.11307933798000001</v>
      </c>
      <c r="N623">
        <f t="shared" si="1375"/>
        <v>1</v>
      </c>
      <c r="O623">
        <f t="shared" si="1376"/>
        <v>100</v>
      </c>
      <c r="P623" s="58">
        <f t="shared" si="1377"/>
        <v>0.50885702090999996</v>
      </c>
      <c r="Q623" s="106">
        <f t="shared" si="1378"/>
        <v>0.50885702090999996</v>
      </c>
      <c r="R623" s="59">
        <f t="shared" si="1379"/>
        <v>0.50885702090999996</v>
      </c>
      <c r="S623" s="32">
        <f t="shared" si="1496"/>
        <v>5.7530448375172294E-2</v>
      </c>
      <c r="T623">
        <f t="shared" si="1380"/>
        <v>1</v>
      </c>
      <c r="U623" s="32">
        <f t="shared" si="1497"/>
        <v>1.4115391200000002E-3</v>
      </c>
      <c r="V623">
        <f t="shared" si="1381"/>
        <v>1</v>
      </c>
      <c r="W623">
        <f t="shared" si="1382"/>
        <v>100</v>
      </c>
      <c r="X623" s="58">
        <f t="shared" si="1383"/>
        <v>6.3519260400000006E-3</v>
      </c>
      <c r="Y623" s="58">
        <f t="shared" si="1384"/>
        <v>6.3519260400000006E-3</v>
      </c>
      <c r="Z623" s="32">
        <f t="shared" si="1385"/>
        <v>6.3519260400000006E-3</v>
      </c>
      <c r="AA623" s="32">
        <f t="shared" si="1386"/>
        <v>5.3087448276978311E-4</v>
      </c>
      <c r="AB623" s="59">
        <f t="shared" si="1387"/>
        <v>4.9056245199999996E-3</v>
      </c>
      <c r="AC623" s="59">
        <f t="shared" si="1388"/>
        <v>4.9056245199999996E-3</v>
      </c>
      <c r="AD623">
        <f t="shared" si="1389"/>
        <v>1</v>
      </c>
      <c r="AE623" s="59">
        <f t="shared" si="1390"/>
        <v>4.9056245199999996E-3</v>
      </c>
      <c r="AF623" s="59">
        <f t="shared" si="1391"/>
        <v>4.1758461800000006E-3</v>
      </c>
      <c r="AG623" s="59">
        <f t="shared" si="1392"/>
        <v>4.1758461800000006E-3</v>
      </c>
      <c r="AH623">
        <f t="shared" si="1393"/>
        <v>1</v>
      </c>
      <c r="AI623" s="59">
        <f t="shared" si="1394"/>
        <v>4.1758461800000006E-3</v>
      </c>
      <c r="AJ623" s="59">
        <f t="shared" si="1395"/>
        <v>0</v>
      </c>
      <c r="AK623" s="59">
        <f t="shared" si="1396"/>
        <v>0</v>
      </c>
      <c r="AL623" s="59">
        <f t="shared" si="1397"/>
        <v>0</v>
      </c>
      <c r="AM623" s="12">
        <f t="shared" si="1498"/>
        <v>2.7177561831447313E-5</v>
      </c>
      <c r="AN623" s="12">
        <f t="shared" si="1499"/>
        <v>0</v>
      </c>
      <c r="AO623" s="66">
        <f t="shared" si="1398"/>
        <v>1.5635373179071326E-6</v>
      </c>
      <c r="AP623" s="66">
        <f t="shared" si="1399"/>
        <v>1.4427874080213391E-8</v>
      </c>
      <c r="AQ623" s="59">
        <f t="shared" si="1400"/>
        <v>1.3332291371416403E-7</v>
      </c>
      <c r="AR623" s="59">
        <f t="shared" si="1401"/>
        <v>1.1348931775556308E-7</v>
      </c>
      <c r="AS623" s="59">
        <f t="shared" si="1402"/>
        <v>0</v>
      </c>
      <c r="AT623" s="12">
        <f t="shared" si="1403"/>
        <v>2.5352784407990243E-5</v>
      </c>
      <c r="AU623" s="59">
        <f t="shared" si="1500"/>
        <v>3.2822526706104138E-21</v>
      </c>
      <c r="AV623" s="59">
        <f t="shared" si="1501"/>
        <v>0</v>
      </c>
      <c r="AW623" s="70">
        <f t="shared" si="1404"/>
        <v>0</v>
      </c>
      <c r="AX623" s="20">
        <f t="shared" si="1405"/>
        <v>200000</v>
      </c>
      <c r="AY623" s="20">
        <f t="shared" si="1406"/>
        <v>0</v>
      </c>
      <c r="AZ623" s="20">
        <f t="shared" si="1407"/>
        <v>0</v>
      </c>
      <c r="BA623" s="20">
        <f t="shared" si="1408"/>
        <v>200000</v>
      </c>
      <c r="BB623" s="36">
        <f t="shared" si="1409"/>
        <v>1</v>
      </c>
      <c r="BC623" s="36">
        <f t="shared" si="1410"/>
        <v>0</v>
      </c>
      <c r="BD623" s="80">
        <f t="shared" si="1411"/>
        <v>0.31270746358142654</v>
      </c>
      <c r="BE623" s="36">
        <f t="shared" si="1412"/>
        <v>0</v>
      </c>
      <c r="BF623" s="36">
        <f t="shared" si="1413"/>
        <v>0</v>
      </c>
      <c r="BG623" s="36">
        <f t="shared" si="1414"/>
        <v>0.31270746358142654</v>
      </c>
      <c r="BH623" s="36">
        <f t="shared" si="1415"/>
        <v>2.8855748160426784E-3</v>
      </c>
      <c r="BI623" s="36">
        <f t="shared" si="1416"/>
        <v>0</v>
      </c>
      <c r="BJ623" s="36">
        <f t="shared" si="1417"/>
        <v>0</v>
      </c>
      <c r="BK623" s="36">
        <f t="shared" si="1418"/>
        <v>2.8855748160426784E-3</v>
      </c>
      <c r="BL623" s="68">
        <f ca="1">IF(OR(AT623=0,E623&gt;ProjTerm),0,VLOOKUP(D623,'Life Events'!$AE$5:$AI$1206,5,FALSE))</f>
        <v>2.4640796305194213E-19</v>
      </c>
      <c r="BM623" s="93">
        <f t="shared" ca="1" si="1419"/>
        <v>2.4640796305194213E-19</v>
      </c>
      <c r="BN623" s="93">
        <f t="shared" ca="1" si="1420"/>
        <v>6.247127963667914E-24</v>
      </c>
      <c r="BO623" s="36">
        <f t="shared" ca="1" si="1421"/>
        <v>9.5185294910618401E-22</v>
      </c>
      <c r="BP623" s="36">
        <f t="shared" si="1422"/>
        <v>1.3193300841332888E-4</v>
      </c>
      <c r="BQ623" s="36">
        <f t="shared" si="1423"/>
        <v>98.439982783020611</v>
      </c>
      <c r="BR623" s="36">
        <f t="shared" si="1424"/>
        <v>154.78110000000001</v>
      </c>
      <c r="BS623" s="36">
        <f t="shared" si="1425"/>
        <v>152.36648819136991</v>
      </c>
      <c r="BT623" s="36">
        <f t="shared" si="1426"/>
        <v>3.8629147261183927E-3</v>
      </c>
      <c r="BU623" s="70" cm="1">
        <f t="array" ref="BU623">IF(AND(ActInt=1,$J623=0),INDEX(Tbl_FwdNom,$B623-IVP,MATCH(ValnDt,Tbl_FwdNom_Cols)),INDEX(Tbl_FwdNom,$B623,MATCH(StartDt,Tbl_FwdNom_Cols)))</f>
        <v>10.715729101000001</v>
      </c>
      <c r="BV623" s="70" cm="1">
        <f t="array" ref="BV623">INDEX(Tbl_FwdReal,$B623,MATCH(StartDt,Tbl_FwdReal_Cols))</f>
        <v>3.9743371220000001</v>
      </c>
      <c r="BW623" s="70" cm="1">
        <f t="array" ref="BW623">IF(RunType&lt;&gt;"OPN",INDEX(Tbl_FwdReal,$B623,MATCH(ValnDt,Tbl_FwdReal_Cols)),IF(AND($J623=0,ActInt=1),INDEX(Tbl_FwdReal,$B623-IVP,MATCH(ValnDt,Tbl_FwdReal_Cols)),-999))*$K623</f>
        <v>3.9743371220000001</v>
      </c>
      <c r="BX623" s="70">
        <f t="shared" si="1427"/>
        <v>3.9743371220000004E-2</v>
      </c>
      <c r="BY623" s="70">
        <f t="shared" si="1502"/>
        <v>6.4837075816986278E-2</v>
      </c>
      <c r="BZ623" s="64">
        <f t="shared" si="1515"/>
        <v>5.2488779290322807E-3</v>
      </c>
      <c r="CA623" s="70" cm="1">
        <f t="array" ref="CA623">IF($J623=1,CA622*(1+INDEX(Tbl_CPI,$B623,MATCH(IF(RunType="OPN",StartDt,ValnDt),Tbl_CPI_Cols))),0)</f>
        <v>0</v>
      </c>
      <c r="CB623" s="70">
        <f t="shared" si="1503"/>
        <v>32.309358113818817</v>
      </c>
      <c r="CC623" s="70">
        <f t="shared" si="1504"/>
        <v>31.805717233848672</v>
      </c>
      <c r="CD623" s="36">
        <f t="shared" si="1428"/>
        <v>163.29673234029588</v>
      </c>
      <c r="CE623" s="36">
        <f t="shared" si="1429"/>
        <v>1.5769931527806784</v>
      </c>
      <c r="CF623" s="36">
        <f t="shared" si="1430"/>
        <v>0</v>
      </c>
      <c r="CG623" s="36">
        <f t="shared" si="1431"/>
        <v>4.4808658689691593E-3</v>
      </c>
      <c r="CH623" s="36">
        <f t="shared" si="1432"/>
        <v>4.4380070400516936E-3</v>
      </c>
      <c r="CI623" s="36">
        <f t="shared" si="1433"/>
        <v>0</v>
      </c>
      <c r="CJ623" s="36">
        <f t="shared" si="1434"/>
        <v>0</v>
      </c>
      <c r="CK623" s="36">
        <f t="shared" si="1435"/>
        <v>0</v>
      </c>
      <c r="CL623" s="36">
        <f t="shared" si="1436"/>
        <v>4.2858828917465926E-5</v>
      </c>
      <c r="CM623" s="36">
        <f t="shared" si="1437"/>
        <v>4.4808658689691593E-3</v>
      </c>
      <c r="CN623" s="36">
        <f t="shared" ca="1" si="1438"/>
        <v>0.31159819066293748</v>
      </c>
      <c r="CO623" s="20">
        <f t="shared" si="1439"/>
        <v>120000</v>
      </c>
      <c r="CP623" s="20">
        <f t="shared" si="1440"/>
        <v>2</v>
      </c>
      <c r="CQ623" s="64">
        <f t="shared" si="1441"/>
        <v>0.1298966154</v>
      </c>
      <c r="CR623" s="64">
        <f t="shared" si="1442"/>
        <v>0.58453476930000003</v>
      </c>
      <c r="CS623" s="36">
        <f t="shared" si="1443"/>
        <v>0.2301885915951207</v>
      </c>
      <c r="CT623" s="36">
        <f t="shared" si="1444"/>
        <v>0.18762447814885591</v>
      </c>
      <c r="CU623" s="36">
        <f t="shared" si="1445"/>
        <v>1.731344889625607E-3</v>
      </c>
      <c r="CV623" s="36">
        <f t="shared" si="1505"/>
        <v>0.18935582303848153</v>
      </c>
      <c r="CW623" s="36">
        <f t="shared" si="1446"/>
        <v>0</v>
      </c>
      <c r="CX623" s="36">
        <f t="shared" si="1447"/>
        <v>0</v>
      </c>
      <c r="CY623" s="36">
        <f t="shared" si="1448"/>
        <v>0</v>
      </c>
      <c r="CZ623" s="36">
        <f t="shared" si="1506"/>
        <v>0</v>
      </c>
      <c r="DA623" s="64">
        <f t="shared" si="1449"/>
        <v>8.5190600166442643E-3</v>
      </c>
      <c r="DB623" s="70">
        <f t="shared" si="1507"/>
        <v>0.99155290132394358</v>
      </c>
      <c r="DC623" s="70">
        <f>PRODUCT($DB$8:DB623)</f>
        <v>2.8509662454121541E-3</v>
      </c>
      <c r="DD623" s="36">
        <f t="shared" si="1450"/>
        <v>3.598681092757116E-2</v>
      </c>
      <c r="DE623" s="36">
        <f t="shared" si="1451"/>
        <v>4.1315621983594744</v>
      </c>
      <c r="DF623" s="36">
        <f t="shared" si="1452"/>
        <v>2.8544952200559946E-2</v>
      </c>
      <c r="DG623" s="36">
        <f t="shared" si="1453"/>
        <v>1.7391240772679473E-3</v>
      </c>
      <c r="DH623" s="36">
        <f t="shared" ca="1" si="1454"/>
        <v>4.8092736307059421E-21</v>
      </c>
      <c r="DI623" s="36">
        <f t="shared" si="1455"/>
        <v>4.4380365008677973E-2</v>
      </c>
      <c r="DJ623" s="36">
        <f t="shared" ca="1" si="1456"/>
        <v>4.1667615805638736</v>
      </c>
      <c r="DK623" s="36">
        <f t="shared" si="1457"/>
        <v>0</v>
      </c>
      <c r="DL623" s="36">
        <f t="shared" si="1458"/>
        <v>0</v>
      </c>
      <c r="DM623" s="36">
        <f t="shared" ca="1" si="1459"/>
        <v>4.1667615805638736</v>
      </c>
      <c r="DN623" s="36">
        <f t="shared" ca="1" si="1508"/>
        <v>4.1667615805684859</v>
      </c>
      <c r="DO623" s="64" cm="1">
        <f t="array" ref="DO623">IFERROR(INDEX(Tbl_FwdNom,$B623,MATCH(LIDt,Tbl_FwdNom_Cols,0)),0)</f>
        <v>8.1942446950000001</v>
      </c>
      <c r="DP623" s="64">
        <f t="shared" ca="1" si="1509"/>
        <v>8.1326063719999997</v>
      </c>
      <c r="DQ623" s="64">
        <f t="shared" ca="1" si="1460"/>
        <v>6.5369502633569887E-3</v>
      </c>
      <c r="DR623" s="70">
        <f t="shared" ca="1" si="1461"/>
        <v>0.9935055039344094</v>
      </c>
      <c r="DS623" s="70">
        <f ca="1">PRODUCT($DR$8:DR623)</f>
        <v>6.9462776307526314E-3</v>
      </c>
      <c r="DT623" s="36">
        <f t="shared" ca="1" si="1462"/>
        <v>4.2178658089329479</v>
      </c>
      <c r="DU623" s="36">
        <f t="shared" ca="1" si="1463"/>
        <v>2.9061705693747813E-2</v>
      </c>
      <c r="DV623" s="36">
        <f t="shared" ca="1" si="1464"/>
        <v>1.7754191485439778E-3</v>
      </c>
      <c r="DW623" s="36">
        <f t="shared" ca="1" si="1465"/>
        <v>4.8619825604043667E-21</v>
      </c>
      <c r="DX623" s="36">
        <f t="shared" ca="1" si="1466"/>
        <v>3.6619654382679875E-2</v>
      </c>
      <c r="DY623" s="36">
        <f t="shared" ca="1" si="1467"/>
        <v>4.1900603576362403E-4</v>
      </c>
      <c r="DZ623" s="36">
        <f t="shared" ca="1" si="1468"/>
        <v>4.4690876564903309E-2</v>
      </c>
      <c r="EA623" s="36">
        <f t="shared" ca="1" si="1469"/>
        <v>0</v>
      </c>
      <c r="EB623" s="36">
        <f t="shared" ca="1" si="1470"/>
        <v>4.2536423236961394</v>
      </c>
      <c r="EC623" s="36">
        <f t="shared" ca="1" si="1471"/>
        <v>0</v>
      </c>
      <c r="ED623" s="36">
        <f t="shared" ca="1" si="1472"/>
        <v>0</v>
      </c>
      <c r="EE623" s="36">
        <f t="shared" ca="1" si="1510"/>
        <v>0</v>
      </c>
      <c r="EF623" s="36">
        <f t="shared" ca="1" si="1473"/>
        <v>4.2536423236961394</v>
      </c>
      <c r="EG623" s="64"/>
      <c r="EH623" s="64"/>
      <c r="EI623" s="64"/>
      <c r="EJ623" s="70"/>
      <c r="EK623" s="70"/>
      <c r="EL623" s="70"/>
      <c r="EM623" s="70"/>
      <c r="EN623" s="70"/>
      <c r="EO623" s="36">
        <f t="shared" ca="1" si="1474"/>
        <v>3.782914689443434E-2</v>
      </c>
      <c r="EP623" s="36">
        <f t="shared" ca="1" si="1475"/>
        <v>0</v>
      </c>
      <c r="EQ623" s="36">
        <f t="shared" si="1476"/>
        <v>0.11103918230581739</v>
      </c>
      <c r="ER623" s="36">
        <f t="shared" si="1477"/>
        <v>2.1571538087503055E-4</v>
      </c>
      <c r="ES623" s="36">
        <f t="shared" si="1478"/>
        <v>-1.9699792077538223E-4</v>
      </c>
      <c r="ET623" s="36">
        <f t="shared" ca="1" si="1479"/>
        <v>0</v>
      </c>
      <c r="EU623" s="36">
        <f t="shared" ca="1" si="1511"/>
        <v>2.1571538087503055E-4</v>
      </c>
      <c r="EV623" s="36">
        <f t="shared" si="1480"/>
        <v>7.3259023562744798E-4</v>
      </c>
      <c r="EW623" s="36">
        <f t="shared" si="1481"/>
        <v>0.14514684431727795</v>
      </c>
      <c r="EX623" s="36">
        <f t="shared" ca="1" si="1512"/>
        <v>0.25713433223959781</v>
      </c>
      <c r="EY623" s="36">
        <f t="shared" si="1482"/>
        <v>0</v>
      </c>
      <c r="EZ623" s="36">
        <f t="shared" si="1483"/>
        <v>0</v>
      </c>
      <c r="FA623" s="36">
        <f t="shared" si="1484"/>
        <v>0</v>
      </c>
      <c r="FB623" s="36">
        <f t="shared" si="1485"/>
        <v>0</v>
      </c>
      <c r="FC623" s="36">
        <f t="shared" si="1513"/>
        <v>0</v>
      </c>
      <c r="FD623" s="36">
        <f t="shared" si="1486"/>
        <v>0</v>
      </c>
      <c r="FE623" s="36">
        <f t="shared" si="1487"/>
        <v>0</v>
      </c>
      <c r="FF623" s="36">
        <f t="shared" si="1514"/>
        <v>0</v>
      </c>
      <c r="FG623" s="36">
        <f t="shared" ca="1" si="1488"/>
        <v>0.25713433223959781</v>
      </c>
      <c r="FH623" s="36">
        <f t="shared" ca="1" si="1489"/>
        <v>2.1905428086888799E-3</v>
      </c>
      <c r="FI623" s="36">
        <f t="shared" ca="1" si="1490"/>
        <v>-1.8222186282029176E-2</v>
      </c>
      <c r="FJ623" s="36">
        <f t="shared" ca="1" si="1491"/>
        <v>0.24600078236843645</v>
      </c>
      <c r="FK623" s="36">
        <f t="shared" si="1492"/>
        <v>0</v>
      </c>
      <c r="FL623" s="36">
        <f t="shared" si="1493"/>
        <v>0</v>
      </c>
      <c r="FM623" s="36">
        <f t="shared" ca="1" si="1494"/>
        <v>0</v>
      </c>
      <c r="FN623" s="36">
        <f t="shared" ca="1" si="1516"/>
        <v>0.24600078236843645</v>
      </c>
    </row>
    <row r="624" spans="2:170" x14ac:dyDescent="0.25">
      <c r="B624" s="2">
        <v>616</v>
      </c>
      <c r="C624" s="2">
        <f t="shared" si="1370"/>
        <v>52</v>
      </c>
      <c r="D624" s="2">
        <f t="shared" si="1519"/>
        <v>640</v>
      </c>
      <c r="E624" s="2">
        <f t="shared" si="1517"/>
        <v>54</v>
      </c>
      <c r="F624" s="189">
        <f t="shared" si="1521"/>
        <v>64466</v>
      </c>
      <c r="G624" s="2">
        <f t="shared" si="1520"/>
        <v>6</v>
      </c>
      <c r="H624" s="187">
        <f t="shared" si="1371"/>
        <v>85.916666666666671</v>
      </c>
      <c r="I624" s="186">
        <f t="shared" si="1518"/>
        <v>85</v>
      </c>
      <c r="J624" s="2">
        <f t="shared" si="1372"/>
        <v>0</v>
      </c>
      <c r="K624" s="2">
        <f t="shared" si="1373"/>
        <v>1</v>
      </c>
      <c r="L624">
        <f t="shared" si="1374"/>
        <v>2</v>
      </c>
      <c r="M624" s="190">
        <f t="shared" si="1495"/>
        <v>0.11307933798000001</v>
      </c>
      <c r="N624">
        <f t="shared" si="1375"/>
        <v>1</v>
      </c>
      <c r="O624">
        <f t="shared" si="1376"/>
        <v>100</v>
      </c>
      <c r="P624" s="58">
        <f t="shared" si="1377"/>
        <v>0.50885702090999996</v>
      </c>
      <c r="Q624" s="106">
        <f t="shared" si="1378"/>
        <v>0.50885702090999996</v>
      </c>
      <c r="R624" s="59">
        <f t="shared" si="1379"/>
        <v>0.50885702090999996</v>
      </c>
      <c r="S624" s="32">
        <f t="shared" si="1496"/>
        <v>5.7530448375172294E-2</v>
      </c>
      <c r="T624">
        <f t="shared" si="1380"/>
        <v>1</v>
      </c>
      <c r="U624" s="32">
        <f t="shared" si="1497"/>
        <v>1.4115391200000002E-3</v>
      </c>
      <c r="V624">
        <f t="shared" si="1381"/>
        <v>1</v>
      </c>
      <c r="W624">
        <f t="shared" si="1382"/>
        <v>100</v>
      </c>
      <c r="X624" s="58">
        <f t="shared" si="1383"/>
        <v>6.3519260400000006E-3</v>
      </c>
      <c r="Y624" s="58">
        <f t="shared" si="1384"/>
        <v>6.3519260400000006E-3</v>
      </c>
      <c r="Z624" s="32">
        <f t="shared" si="1385"/>
        <v>6.3519260400000006E-3</v>
      </c>
      <c r="AA624" s="32">
        <f t="shared" si="1386"/>
        <v>5.3087448276978311E-4</v>
      </c>
      <c r="AB624" s="59">
        <f t="shared" si="1387"/>
        <v>4.9056245199999996E-3</v>
      </c>
      <c r="AC624" s="59">
        <f t="shared" si="1388"/>
        <v>4.9056245199999996E-3</v>
      </c>
      <c r="AD624">
        <f t="shared" si="1389"/>
        <v>1</v>
      </c>
      <c r="AE624" s="59">
        <f t="shared" si="1390"/>
        <v>4.9056245199999996E-3</v>
      </c>
      <c r="AF624" s="59">
        <f t="shared" si="1391"/>
        <v>4.1758461800000006E-3</v>
      </c>
      <c r="AG624" s="59">
        <f t="shared" si="1392"/>
        <v>4.1758461800000006E-3</v>
      </c>
      <c r="AH624">
        <f t="shared" si="1393"/>
        <v>1</v>
      </c>
      <c r="AI624" s="59">
        <f t="shared" si="1394"/>
        <v>4.1758461800000006E-3</v>
      </c>
      <c r="AJ624" s="59">
        <f t="shared" si="1395"/>
        <v>0</v>
      </c>
      <c r="AK624" s="59">
        <f t="shared" si="1396"/>
        <v>0</v>
      </c>
      <c r="AL624" s="59">
        <f t="shared" si="1397"/>
        <v>0</v>
      </c>
      <c r="AM624" s="12">
        <f t="shared" si="1498"/>
        <v>2.5352784407990243E-5</v>
      </c>
      <c r="AN624" s="12">
        <f t="shared" si="1499"/>
        <v>0</v>
      </c>
      <c r="AO624" s="66">
        <f t="shared" si="1398"/>
        <v>1.4585570545507558E-6</v>
      </c>
      <c r="AP624" s="66">
        <f t="shared" si="1399"/>
        <v>1.3459146309365642E-8</v>
      </c>
      <c r="AQ624" s="59">
        <f t="shared" si="1400"/>
        <v>1.2437124084211062E-7</v>
      </c>
      <c r="AR624" s="59">
        <f t="shared" si="1401"/>
        <v>1.0586932792246964E-7</v>
      </c>
      <c r="AS624" s="59">
        <f t="shared" si="1402"/>
        <v>0</v>
      </c>
      <c r="AT624" s="12">
        <f t="shared" si="1403"/>
        <v>2.3650527638365538E-5</v>
      </c>
      <c r="AU624" s="59">
        <f t="shared" si="1500"/>
        <v>0</v>
      </c>
      <c r="AV624" s="59">
        <f t="shared" si="1501"/>
        <v>-3.6925342544367155E-21</v>
      </c>
      <c r="AW624" s="70">
        <f t="shared" si="1404"/>
        <v>0</v>
      </c>
      <c r="AX624" s="20">
        <f t="shared" si="1405"/>
        <v>200000</v>
      </c>
      <c r="AY624" s="20">
        <f t="shared" si="1406"/>
        <v>0</v>
      </c>
      <c r="AZ624" s="20">
        <f t="shared" si="1407"/>
        <v>0</v>
      </c>
      <c r="BA624" s="20">
        <f t="shared" si="1408"/>
        <v>200000</v>
      </c>
      <c r="BB624" s="36">
        <f t="shared" si="1409"/>
        <v>1</v>
      </c>
      <c r="BC624" s="36">
        <f t="shared" si="1410"/>
        <v>0</v>
      </c>
      <c r="BD624" s="80">
        <f t="shared" si="1411"/>
        <v>0.29171141091015118</v>
      </c>
      <c r="BE624" s="36">
        <f t="shared" si="1412"/>
        <v>0</v>
      </c>
      <c r="BF624" s="36">
        <f t="shared" si="1413"/>
        <v>0</v>
      </c>
      <c r="BG624" s="36">
        <f t="shared" si="1414"/>
        <v>0.29171141091015118</v>
      </c>
      <c r="BH624" s="36">
        <f t="shared" si="1415"/>
        <v>2.6918292618731284E-3</v>
      </c>
      <c r="BI624" s="36">
        <f t="shared" si="1416"/>
        <v>0</v>
      </c>
      <c r="BJ624" s="36">
        <f t="shared" si="1417"/>
        <v>0</v>
      </c>
      <c r="BK624" s="36">
        <f t="shared" si="1418"/>
        <v>2.6918292618731284E-3</v>
      </c>
      <c r="BL624" s="68">
        <f ca="1">IF(OR(AT624=0,E624&gt;ProjTerm),0,VLOOKUP(D624,'Life Events'!$AE$5:$AI$1206,5,FALSE))</f>
        <v>2.2986344405771256E-19</v>
      </c>
      <c r="BM624" s="93">
        <f t="shared" ca="1" si="1419"/>
        <v>2.2986344405771256E-19</v>
      </c>
      <c r="BN624" s="93">
        <f t="shared" ca="1" si="1420"/>
        <v>5.4363917367368215E-24</v>
      </c>
      <c r="BO624" s="36">
        <f t="shared" ca="1" si="1421"/>
        <v>8.2847927918680522E-22</v>
      </c>
      <c r="BP624" s="36">
        <f t="shared" si="1422"/>
        <v>1.2307465766595455E-4</v>
      </c>
      <c r="BQ624" s="36">
        <f t="shared" si="1423"/>
        <v>98.458446351821223</v>
      </c>
      <c r="BR624" s="36">
        <f t="shared" si="1424"/>
        <v>154.78110000000001</v>
      </c>
      <c r="BS624" s="36">
        <f t="shared" si="1425"/>
        <v>152.39506630625877</v>
      </c>
      <c r="BT624" s="36">
        <f t="shared" si="1426"/>
        <v>3.6042237276267216E-3</v>
      </c>
      <c r="BU624" s="70" cm="1">
        <f t="array" ref="BU624">IF(AND(ActInt=1,$J624=0),INDEX(Tbl_FwdNom,$B624-IVP,MATCH(ValnDt,Tbl_FwdNom_Cols)),INDEX(Tbl_FwdNom,$B624,MATCH(StartDt,Tbl_FwdNom_Cols)))</f>
        <v>10.709717637000001</v>
      </c>
      <c r="BV624" s="70" cm="1">
        <f t="array" ref="BV624">INDEX(Tbl_FwdReal,$B624,MATCH(StartDt,Tbl_FwdReal_Cols))</f>
        <v>3.9709376679999999</v>
      </c>
      <c r="BW624" s="70" cm="1">
        <f t="array" ref="BW624">IF(RunType&lt;&gt;"OPN",INDEX(Tbl_FwdReal,$B624,MATCH(ValnDt,Tbl_FwdReal_Cols)),IF(AND($J624=0,ActInt=1),INDEX(Tbl_FwdReal,$B624-IVP,MATCH(ValnDt,Tbl_FwdReal_Cols)),-999))*$K624</f>
        <v>3.9709376679999999</v>
      </c>
      <c r="BX624" s="70">
        <f t="shared" si="1427"/>
        <v>3.9709376679999998E-2</v>
      </c>
      <c r="BY624" s="70">
        <f t="shared" si="1502"/>
        <v>6.4814073241488579E-2</v>
      </c>
      <c r="BZ624" s="64">
        <f t="shared" si="1515"/>
        <v>5.2470682983478678E-3</v>
      </c>
      <c r="CA624" s="70" cm="1">
        <f t="array" ref="CA624">IF($J624=1,CA623*(1+INDEX(Tbl_CPI,$B624,MATCH(IF(RunType="OPN",StartDt,ValnDt),Tbl_CPI_Cols))),0)</f>
        <v>0</v>
      </c>
      <c r="CB624" s="70">
        <f t="shared" si="1503"/>
        <v>32.478887522517802</v>
      </c>
      <c r="CC624" s="70">
        <f t="shared" si="1504"/>
        <v>31.805717233848672</v>
      </c>
      <c r="CD624" s="36">
        <f t="shared" si="1428"/>
        <v>163.29714014999536</v>
      </c>
      <c r="CE624" s="36">
        <f t="shared" si="1429"/>
        <v>1.5772889362697782</v>
      </c>
      <c r="CF624" s="36">
        <f t="shared" si="1430"/>
        <v>0</v>
      </c>
      <c r="CG624" s="36">
        <f t="shared" si="1431"/>
        <v>4.1800258550145561E-3</v>
      </c>
      <c r="CH624" s="36">
        <f t="shared" si="1432"/>
        <v>4.1400371886641998E-3</v>
      </c>
      <c r="CI624" s="36">
        <f t="shared" si="1433"/>
        <v>0</v>
      </c>
      <c r="CJ624" s="36">
        <f t="shared" si="1434"/>
        <v>0</v>
      </c>
      <c r="CK624" s="36">
        <f t="shared" si="1435"/>
        <v>0</v>
      </c>
      <c r="CL624" s="36">
        <f t="shared" si="1436"/>
        <v>3.9988666350355947E-5</v>
      </c>
      <c r="CM624" s="36">
        <f t="shared" si="1437"/>
        <v>4.1800258550145561E-3</v>
      </c>
      <c r="CN624" s="36">
        <f t="shared" ca="1" si="1438"/>
        <v>0.29067594178673162</v>
      </c>
      <c r="CO624" s="20">
        <f t="shared" si="1439"/>
        <v>120000</v>
      </c>
      <c r="CP624" s="20">
        <f t="shared" si="1440"/>
        <v>2</v>
      </c>
      <c r="CQ624" s="64">
        <f t="shared" si="1441"/>
        <v>0.1298966154</v>
      </c>
      <c r="CR624" s="64">
        <f t="shared" si="1442"/>
        <v>0.58453476930000003</v>
      </c>
      <c r="CS624" s="36">
        <f t="shared" si="1443"/>
        <v>0.2147330865102561</v>
      </c>
      <c r="CT624" s="36">
        <f t="shared" si="1444"/>
        <v>0.17502684654609069</v>
      </c>
      <c r="CU624" s="36">
        <f t="shared" si="1445"/>
        <v>1.615097557123877E-3</v>
      </c>
      <c r="CV624" s="36">
        <f t="shared" si="1505"/>
        <v>0.17664194410321457</v>
      </c>
      <c r="CW624" s="36">
        <f t="shared" si="1446"/>
        <v>0</v>
      </c>
      <c r="CX624" s="36">
        <f t="shared" si="1447"/>
        <v>0</v>
      </c>
      <c r="CY624" s="36">
        <f t="shared" si="1448"/>
        <v>0</v>
      </c>
      <c r="CZ624" s="36">
        <f t="shared" si="1506"/>
        <v>0</v>
      </c>
      <c r="DA624" s="64">
        <f t="shared" si="1449"/>
        <v>8.514496658038162E-3</v>
      </c>
      <c r="DB624" s="70">
        <f t="shared" si="1507"/>
        <v>0.99155738793418136</v>
      </c>
      <c r="DC624" s="70">
        <f>PRODUCT($DB$8:DB624)</f>
        <v>2.8268966433893958E-3</v>
      </c>
      <c r="DD624" s="36">
        <f t="shared" si="1450"/>
        <v>3.2688996781320694E-2</v>
      </c>
      <c r="DE624" s="36">
        <f t="shared" si="1451"/>
        <v>3.8750289599797321</v>
      </c>
      <c r="DF624" s="36">
        <f t="shared" si="1452"/>
        <v>2.6096168838802346E-2</v>
      </c>
      <c r="DG624" s="36">
        <f t="shared" si="1453"/>
        <v>1.6308571857458045E-3</v>
      </c>
      <c r="DH624" s="36">
        <f t="shared" ca="1" si="1454"/>
        <v>4.0217428957753739E-21</v>
      </c>
      <c r="DI624" s="36">
        <f t="shared" si="1455"/>
        <v>4.0542624807039282E-2</v>
      </c>
      <c r="DJ624" s="36">
        <f t="shared" ca="1" si="1456"/>
        <v>3.9073478996585069</v>
      </c>
      <c r="DK624" s="36">
        <f t="shared" si="1457"/>
        <v>0</v>
      </c>
      <c r="DL624" s="36">
        <f t="shared" si="1458"/>
        <v>0</v>
      </c>
      <c r="DM624" s="36">
        <f t="shared" ca="1" si="1459"/>
        <v>3.9073478996585069</v>
      </c>
      <c r="DN624" s="36">
        <f t="shared" ca="1" si="1508"/>
        <v>3.9073478996631201</v>
      </c>
      <c r="DO624" s="64" cm="1">
        <f t="array" ref="DO624">IFERROR(INDEX(Tbl_FwdNom,$B624,MATCH(LIDt,Tbl_FwdNom_Cols,0)),0)</f>
        <v>8.1925320450000001</v>
      </c>
      <c r="DP624" s="64">
        <f t="shared" ca="1" si="1509"/>
        <v>8.1308946970000004</v>
      </c>
      <c r="DQ624" s="64">
        <f t="shared" ca="1" si="1460"/>
        <v>6.5356225134982626E-3</v>
      </c>
      <c r="DR624" s="70">
        <f t="shared" ca="1" si="1461"/>
        <v>0.99350681449586686</v>
      </c>
      <c r="DS624" s="70">
        <f ca="1">PRODUCT($DR$8:DR624)</f>
        <v>6.9011741615329445E-3</v>
      </c>
      <c r="DT624" s="36">
        <f t="shared" ca="1" si="1462"/>
        <v>3.9537207767625731</v>
      </c>
      <c r="DU624" s="36">
        <f t="shared" ca="1" si="1463"/>
        <v>2.6559812769887406E-2</v>
      </c>
      <c r="DV624" s="36">
        <f t="shared" ca="1" si="1464"/>
        <v>1.663947960236143E-3</v>
      </c>
      <c r="DW624" s="36">
        <f t="shared" ca="1" si="1465"/>
        <v>4.0652793638995759E-21</v>
      </c>
      <c r="DX624" s="36">
        <f t="shared" ca="1" si="1466"/>
        <v>3.3254762892673123E-2</v>
      </c>
      <c r="DY624" s="36">
        <f t="shared" ca="1" si="1467"/>
        <v>3.8149448386581234E-4</v>
      </c>
      <c r="DZ624" s="36">
        <f t="shared" ca="1" si="1468"/>
        <v>4.0815864355007711E-2</v>
      </c>
      <c r="EA624" s="36">
        <f t="shared" ca="1" si="1469"/>
        <v>0</v>
      </c>
      <c r="EB624" s="36">
        <f t="shared" ca="1" si="1470"/>
        <v>3.9865592375184251</v>
      </c>
      <c r="EC624" s="36">
        <f t="shared" ca="1" si="1471"/>
        <v>0</v>
      </c>
      <c r="ED624" s="36">
        <f t="shared" ca="1" si="1472"/>
        <v>0</v>
      </c>
      <c r="EE624" s="36">
        <f t="shared" ca="1" si="1510"/>
        <v>0</v>
      </c>
      <c r="EF624" s="36">
        <f t="shared" ca="1" si="1473"/>
        <v>3.9865592375184251</v>
      </c>
      <c r="EG624" s="64"/>
      <c r="EH624" s="64"/>
      <c r="EI624" s="64"/>
      <c r="EJ624" s="70"/>
      <c r="EK624" s="70"/>
      <c r="EL624" s="70"/>
      <c r="EM624" s="70"/>
      <c r="EN624" s="70"/>
      <c r="EO624" s="36">
        <f t="shared" ca="1" si="1474"/>
        <v>3.5442286736379877E-2</v>
      </c>
      <c r="EP624" s="36">
        <f t="shared" ca="1" si="1475"/>
        <v>0</v>
      </c>
      <c r="EQ624" s="36">
        <f t="shared" si="1476"/>
        <v>0.10412658345071042</v>
      </c>
      <c r="ER624" s="36">
        <f t="shared" si="1477"/>
        <v>1.9594732651630282E-4</v>
      </c>
      <c r="ES624" s="36">
        <f t="shared" si="1478"/>
        <v>-1.7894512551040233E-4</v>
      </c>
      <c r="ET624" s="36">
        <f t="shared" ca="1" si="1479"/>
        <v>0</v>
      </c>
      <c r="EU624" s="36">
        <f t="shared" ca="1" si="1511"/>
        <v>1.9594732651630282E-4</v>
      </c>
      <c r="EV624" s="36">
        <f t="shared" si="1480"/>
        <v>6.6924035109978204E-4</v>
      </c>
      <c r="EW624" s="36">
        <f t="shared" si="1481"/>
        <v>0.13611091763793101</v>
      </c>
      <c r="EX624" s="36">
        <f t="shared" ca="1" si="1512"/>
        <v>0.24110268876625751</v>
      </c>
      <c r="EY624" s="36">
        <f t="shared" si="1482"/>
        <v>0</v>
      </c>
      <c r="EZ624" s="36">
        <f t="shared" si="1483"/>
        <v>0</v>
      </c>
      <c r="FA624" s="36">
        <f t="shared" si="1484"/>
        <v>0</v>
      </c>
      <c r="FB624" s="36">
        <f t="shared" si="1485"/>
        <v>0</v>
      </c>
      <c r="FC624" s="36">
        <f t="shared" si="1513"/>
        <v>0</v>
      </c>
      <c r="FD624" s="36">
        <f t="shared" si="1486"/>
        <v>0</v>
      </c>
      <c r="FE624" s="36">
        <f t="shared" si="1487"/>
        <v>0</v>
      </c>
      <c r="FF624" s="36">
        <f t="shared" si="1514"/>
        <v>0</v>
      </c>
      <c r="FG624" s="36">
        <f t="shared" ca="1" si="1488"/>
        <v>0.24110268876625751</v>
      </c>
      <c r="FH624" s="36">
        <f t="shared" ca="1" si="1489"/>
        <v>2.0528680377443148E-3</v>
      </c>
      <c r="FI624" s="36">
        <f t="shared" ca="1" si="1490"/>
        <v>-2.1689622167128851E-2</v>
      </c>
      <c r="FJ624" s="36">
        <f t="shared" ca="1" si="1491"/>
        <v>0.22591892845289294</v>
      </c>
      <c r="FK624" s="36">
        <f t="shared" si="1492"/>
        <v>0</v>
      </c>
      <c r="FL624" s="36">
        <f t="shared" si="1493"/>
        <v>0</v>
      </c>
      <c r="FM624" s="36">
        <f t="shared" ca="1" si="1494"/>
        <v>0</v>
      </c>
      <c r="FN624" s="36">
        <f t="shared" ca="1" si="1516"/>
        <v>0.22591892845289294</v>
      </c>
    </row>
    <row r="625" spans="2:170" x14ac:dyDescent="0.25">
      <c r="B625" s="2">
        <v>617</v>
      </c>
      <c r="C625" s="2">
        <f t="shared" si="1370"/>
        <v>52</v>
      </c>
      <c r="D625" s="2">
        <f t="shared" si="1519"/>
        <v>641</v>
      </c>
      <c r="E625" s="2">
        <f t="shared" si="1517"/>
        <v>54</v>
      </c>
      <c r="F625" s="189">
        <f t="shared" si="1521"/>
        <v>64497</v>
      </c>
      <c r="G625" s="2">
        <f t="shared" si="1520"/>
        <v>7</v>
      </c>
      <c r="H625" s="187">
        <f t="shared" si="1371"/>
        <v>86</v>
      </c>
      <c r="I625" s="186">
        <f t="shared" si="1518"/>
        <v>86</v>
      </c>
      <c r="J625" s="2">
        <f t="shared" si="1372"/>
        <v>0</v>
      </c>
      <c r="K625" s="2">
        <f t="shared" si="1373"/>
        <v>1</v>
      </c>
      <c r="L625">
        <f t="shared" si="1374"/>
        <v>2</v>
      </c>
      <c r="M625" s="190">
        <f t="shared" si="1495"/>
        <v>0.13345288146000001</v>
      </c>
      <c r="N625">
        <f t="shared" si="1375"/>
        <v>1</v>
      </c>
      <c r="O625">
        <f t="shared" si="1376"/>
        <v>100</v>
      </c>
      <c r="P625" s="58">
        <f t="shared" si="1377"/>
        <v>0.60053796657000003</v>
      </c>
      <c r="Q625" s="106">
        <f t="shared" si="1378"/>
        <v>0.60053796657000003</v>
      </c>
      <c r="R625" s="59">
        <f t="shared" si="1379"/>
        <v>0.60053796657000003</v>
      </c>
      <c r="S625" s="32">
        <f t="shared" si="1496"/>
        <v>7.3619028643436057E-2</v>
      </c>
      <c r="T625">
        <f t="shared" si="1380"/>
        <v>1</v>
      </c>
      <c r="U625" s="32">
        <f t="shared" si="1497"/>
        <v>1.4558201400000001E-3</v>
      </c>
      <c r="V625">
        <f t="shared" si="1381"/>
        <v>1</v>
      </c>
      <c r="W625">
        <f t="shared" si="1382"/>
        <v>100</v>
      </c>
      <c r="X625" s="58">
        <f t="shared" si="1383"/>
        <v>6.5511906300000002E-3</v>
      </c>
      <c r="Y625" s="58">
        <f t="shared" si="1384"/>
        <v>6.5511906300000002E-3</v>
      </c>
      <c r="Z625" s="32">
        <f t="shared" si="1385"/>
        <v>6.5511906300000002E-3</v>
      </c>
      <c r="AA625" s="32">
        <f t="shared" si="1386"/>
        <v>5.4757867936017224E-4</v>
      </c>
      <c r="AB625" s="59">
        <f t="shared" si="1387"/>
        <v>4.9056245199999996E-3</v>
      </c>
      <c r="AC625" s="59">
        <f t="shared" si="1388"/>
        <v>4.9056245199999996E-3</v>
      </c>
      <c r="AD625">
        <f t="shared" si="1389"/>
        <v>1</v>
      </c>
      <c r="AE625" s="59">
        <f t="shared" si="1390"/>
        <v>4.9056245199999996E-3</v>
      </c>
      <c r="AF625" s="59">
        <f t="shared" si="1391"/>
        <v>4.1758461800000006E-3</v>
      </c>
      <c r="AG625" s="59">
        <f t="shared" si="1392"/>
        <v>4.1758461800000006E-3</v>
      </c>
      <c r="AH625">
        <f t="shared" si="1393"/>
        <v>1</v>
      </c>
      <c r="AI625" s="59">
        <f t="shared" si="1394"/>
        <v>4.1758461800000006E-3</v>
      </c>
      <c r="AJ625" s="59">
        <f t="shared" si="1395"/>
        <v>0</v>
      </c>
      <c r="AK625" s="59">
        <f t="shared" si="1396"/>
        <v>0</v>
      </c>
      <c r="AL625" s="59">
        <f t="shared" si="1397"/>
        <v>0</v>
      </c>
      <c r="AM625" s="12">
        <f t="shared" si="1498"/>
        <v>2.3650527638365538E-5</v>
      </c>
      <c r="AN625" s="12">
        <f t="shared" si="1499"/>
        <v>0</v>
      </c>
      <c r="AO625" s="66">
        <f t="shared" si="1398"/>
        <v>1.7411288716412086E-6</v>
      </c>
      <c r="AP625" s="66">
        <f t="shared" si="1399"/>
        <v>1.2950524690387454E-8</v>
      </c>
      <c r="AQ625" s="59">
        <f t="shared" si="1400"/>
        <v>1.1602060829370367E-7</v>
      </c>
      <c r="AR625" s="59">
        <f t="shared" si="1401"/>
        <v>9.876096549365317E-8</v>
      </c>
      <c r="AS625" s="59">
        <f t="shared" si="1402"/>
        <v>0</v>
      </c>
      <c r="AT625" s="12">
        <f t="shared" si="1403"/>
        <v>2.1681666668246586E-5</v>
      </c>
      <c r="AU625" s="59">
        <f t="shared" si="1500"/>
        <v>1.0587911840678754E-21</v>
      </c>
      <c r="AV625" s="59">
        <f t="shared" si="1501"/>
        <v>0</v>
      </c>
      <c r="AW625" s="70">
        <f t="shared" si="1404"/>
        <v>0</v>
      </c>
      <c r="AX625" s="20">
        <f t="shared" si="1405"/>
        <v>200000</v>
      </c>
      <c r="AY625" s="20">
        <f t="shared" si="1406"/>
        <v>0</v>
      </c>
      <c r="AZ625" s="20">
        <f t="shared" si="1407"/>
        <v>0</v>
      </c>
      <c r="BA625" s="20">
        <f t="shared" si="1408"/>
        <v>200000</v>
      </c>
      <c r="BB625" s="36">
        <f t="shared" si="1409"/>
        <v>1</v>
      </c>
      <c r="BC625" s="36">
        <f t="shared" si="1410"/>
        <v>0</v>
      </c>
      <c r="BD625" s="80">
        <f t="shared" si="1411"/>
        <v>0.3482257743282417</v>
      </c>
      <c r="BE625" s="36">
        <f t="shared" si="1412"/>
        <v>0</v>
      </c>
      <c r="BF625" s="36">
        <f t="shared" si="1413"/>
        <v>0</v>
      </c>
      <c r="BG625" s="36">
        <f t="shared" si="1414"/>
        <v>0.3482257743282417</v>
      </c>
      <c r="BH625" s="36">
        <f t="shared" si="1415"/>
        <v>2.5901049380774909E-3</v>
      </c>
      <c r="BI625" s="36">
        <f t="shared" si="1416"/>
        <v>0</v>
      </c>
      <c r="BJ625" s="36">
        <f t="shared" si="1417"/>
        <v>0</v>
      </c>
      <c r="BK625" s="36">
        <f t="shared" si="1418"/>
        <v>2.5901049380774909E-3</v>
      </c>
      <c r="BL625" s="68">
        <f ca="1">IF(OR(AT625=0,E625&gt;ProjTerm),0,VLOOKUP(D625,'Life Events'!$AE$5:$AI$1206,5,FALSE))</f>
        <v>2.1072775413220747E-19</v>
      </c>
      <c r="BM625" s="93">
        <f t="shared" ca="1" si="1419"/>
        <v>2.1072775413220747E-19</v>
      </c>
      <c r="BN625" s="93">
        <f t="shared" ca="1" si="1420"/>
        <v>4.5689289228427447E-24</v>
      </c>
      <c r="BO625" s="36">
        <f t="shared" ca="1" si="1421"/>
        <v>6.9628222614520358E-22</v>
      </c>
      <c r="BP625" s="36">
        <f t="shared" si="1422"/>
        <v>1.4665784323315994E-4</v>
      </c>
      <c r="BQ625" s="36">
        <f t="shared" si="1423"/>
        <v>98.458446351821223</v>
      </c>
      <c r="BR625" s="36">
        <f t="shared" si="1424"/>
        <v>154.78110000000001</v>
      </c>
      <c r="BS625" s="36">
        <f t="shared" si="1425"/>
        <v>152.39506630625877</v>
      </c>
      <c r="BT625" s="36">
        <f t="shared" si="1426"/>
        <v>3.3041790295376392E-3</v>
      </c>
      <c r="BU625" s="70" cm="1">
        <f t="array" ref="BU625">IF(AND(ActInt=1,$J625=0),INDEX(Tbl_FwdNom,$B625-IVP,MATCH(ValnDt,Tbl_FwdNom_Cols)),INDEX(Tbl_FwdNom,$B625,MATCH(StartDt,Tbl_FwdNom_Cols)))</f>
        <v>10.703706499999999</v>
      </c>
      <c r="BV625" s="70" cm="1">
        <f t="array" ref="BV625">INDEX(Tbl_FwdReal,$B625,MATCH(StartDt,Tbl_FwdReal_Cols))</f>
        <v>3.9675383239999999</v>
      </c>
      <c r="BW625" s="70" cm="1">
        <f t="array" ref="BW625">IF(RunType&lt;&gt;"OPN",INDEX(Tbl_FwdReal,$B625,MATCH(ValnDt,Tbl_FwdReal_Cols)),IF(AND($J625=0,ActInt=1),INDEX(Tbl_FwdReal,$B625-IVP,MATCH(ValnDt,Tbl_FwdReal_Cols)),-999))*$K625</f>
        <v>3.9675383239999999</v>
      </c>
      <c r="BX625" s="70">
        <f t="shared" si="1427"/>
        <v>3.9675383240000001E-2</v>
      </c>
      <c r="BY625" s="70">
        <f t="shared" si="1502"/>
        <v>6.4791071180388071E-2</v>
      </c>
      <c r="BZ625" s="64">
        <f t="shared" si="1515"/>
        <v>5.2452586722979699E-3</v>
      </c>
      <c r="CA625" s="70" cm="1">
        <f t="array" ref="CA625">IF($J625=1,CA624*(1+INDEX(Tbl_CPI,$B625,MATCH(IF(RunType="OPN",StartDt,ValnDt),Tbl_CPI_Cols))),0)</f>
        <v>0</v>
      </c>
      <c r="CB625" s="70">
        <f t="shared" si="1503"/>
        <v>32.649247688961879</v>
      </c>
      <c r="CC625" s="70">
        <f t="shared" si="1504"/>
        <v>31.805717233848672</v>
      </c>
      <c r="CD625" s="36">
        <f t="shared" si="1428"/>
        <v>163.29714014999536</v>
      </c>
      <c r="CE625" s="36">
        <f t="shared" si="1429"/>
        <v>1.5772889362697782</v>
      </c>
      <c r="CF625" s="36">
        <f t="shared" si="1430"/>
        <v>0</v>
      </c>
      <c r="CG625" s="36">
        <f t="shared" si="1431"/>
        <v>3.8993672419644528E-3</v>
      </c>
      <c r="CH625" s="36">
        <f t="shared" si="1432"/>
        <v>3.862063526383516E-3</v>
      </c>
      <c r="CI625" s="36">
        <f t="shared" si="1433"/>
        <v>0</v>
      </c>
      <c r="CJ625" s="36">
        <f t="shared" si="1434"/>
        <v>0</v>
      </c>
      <c r="CK625" s="36">
        <f t="shared" si="1435"/>
        <v>0</v>
      </c>
      <c r="CL625" s="36">
        <f t="shared" si="1436"/>
        <v>3.7303715580936565E-5</v>
      </c>
      <c r="CM625" s="36">
        <f t="shared" si="1437"/>
        <v>3.8993672419644528E-3</v>
      </c>
      <c r="CN625" s="36">
        <f t="shared" ca="1" si="1438"/>
        <v>0.34736504239354843</v>
      </c>
      <c r="CO625" s="20">
        <f t="shared" si="1439"/>
        <v>120000</v>
      </c>
      <c r="CP625" s="20">
        <f t="shared" si="1440"/>
        <v>2</v>
      </c>
      <c r="CQ625" s="64">
        <f t="shared" si="1441"/>
        <v>0.15306183474000001</v>
      </c>
      <c r="CR625" s="64">
        <f t="shared" si="1442"/>
        <v>0.68877825633</v>
      </c>
      <c r="CS625" s="36">
        <f t="shared" si="1443"/>
        <v>0.26305931735772314</v>
      </c>
      <c r="CT625" s="36">
        <f t="shared" si="1444"/>
        <v>0.20893546459694504</v>
      </c>
      <c r="CU625" s="36">
        <f t="shared" si="1445"/>
        <v>1.5540629628464945E-3</v>
      </c>
      <c r="CV625" s="36">
        <f t="shared" si="1505"/>
        <v>0.21048952755979153</v>
      </c>
      <c r="CW625" s="36">
        <f t="shared" si="1446"/>
        <v>0</v>
      </c>
      <c r="CX625" s="36">
        <f t="shared" si="1447"/>
        <v>0</v>
      </c>
      <c r="CY625" s="36">
        <f t="shared" si="1448"/>
        <v>0</v>
      </c>
      <c r="CZ625" s="36">
        <f t="shared" si="1506"/>
        <v>0</v>
      </c>
      <c r="DA625" s="64">
        <f t="shared" si="1449"/>
        <v>8.5099333205354011E-3</v>
      </c>
      <c r="DB625" s="70">
        <f t="shared" si="1507"/>
        <v>0.99156187456427292</v>
      </c>
      <c r="DC625" s="70">
        <f>PRODUCT($DB$8:DB625)</f>
        <v>2.8030429349186403E-3</v>
      </c>
      <c r="DD625" s="36">
        <f t="shared" si="1450"/>
        <v>2.966299893470729E-2</v>
      </c>
      <c r="DE625" s="36">
        <f t="shared" si="1451"/>
        <v>3.5597794237160616</v>
      </c>
      <c r="DF625" s="36">
        <f t="shared" si="1452"/>
        <v>2.3728140557464496E-2</v>
      </c>
      <c r="DG625" s="36">
        <f t="shared" si="1453"/>
        <v>1.4980778284186575E-3</v>
      </c>
      <c r="DH625" s="36">
        <f t="shared" ca="1" si="1454"/>
        <v>3.359685433505556E-21</v>
      </c>
      <c r="DI625" s="36">
        <f t="shared" si="1455"/>
        <v>3.6955089243600824E-2</v>
      </c>
      <c r="DJ625" s="36">
        <f t="shared" ca="1" si="1456"/>
        <v>3.5893015767540009</v>
      </c>
      <c r="DK625" s="36">
        <f t="shared" si="1457"/>
        <v>0</v>
      </c>
      <c r="DL625" s="36">
        <f t="shared" si="1458"/>
        <v>0</v>
      </c>
      <c r="DM625" s="36">
        <f t="shared" ca="1" si="1459"/>
        <v>3.5893015767540009</v>
      </c>
      <c r="DN625" s="36">
        <f t="shared" ca="1" si="1508"/>
        <v>3.5893015767586136</v>
      </c>
      <c r="DO625" s="64" cm="1">
        <f t="array" ref="DO625">IFERROR(INDEX(Tbl_FwdNom,$B625,MATCH(LIDt,Tbl_FwdNom_Cols,0)),0)</f>
        <v>8.1908194220000006</v>
      </c>
      <c r="DP625" s="64">
        <f t="shared" ca="1" si="1509"/>
        <v>8.12918305</v>
      </c>
      <c r="DQ625" s="64">
        <f t="shared" ca="1" si="1460"/>
        <v>6.5342947660931294E-3</v>
      </c>
      <c r="DR625" s="70">
        <f t="shared" ca="1" si="1461"/>
        <v>0.99350812505836017</v>
      </c>
      <c r="DS625" s="70">
        <f ca="1">PRODUCT($DR$8:DR625)</f>
        <v>6.8563726019257969E-3</v>
      </c>
      <c r="DT625" s="36">
        <f t="shared" ca="1" si="1462"/>
        <v>3.6313297794125248</v>
      </c>
      <c r="DU625" s="36">
        <f t="shared" ca="1" si="1463"/>
        <v>2.4143257477380605E-2</v>
      </c>
      <c r="DV625" s="36">
        <f t="shared" ca="1" si="1464"/>
        <v>1.5281628434506056E-3</v>
      </c>
      <c r="DW625" s="36">
        <f t="shared" ca="1" si="1465"/>
        <v>3.3955608714246079E-21</v>
      </c>
      <c r="DX625" s="36">
        <f t="shared" ca="1" si="1466"/>
        <v>3.0167880286252748E-2</v>
      </c>
      <c r="DY625" s="36">
        <f t="shared" ca="1" si="1467"/>
        <v>3.4643981222061724E-4</v>
      </c>
      <c r="DZ625" s="36">
        <f t="shared" ca="1" si="1468"/>
        <v>3.719526785596592E-2</v>
      </c>
      <c r="EA625" s="36">
        <f t="shared" ca="1" si="1469"/>
        <v>0</v>
      </c>
      <c r="EB625" s="36">
        <f t="shared" ca="1" si="1470"/>
        <v>3.6613187014283888</v>
      </c>
      <c r="EC625" s="36">
        <f t="shared" ca="1" si="1471"/>
        <v>0</v>
      </c>
      <c r="ED625" s="36">
        <f t="shared" ca="1" si="1472"/>
        <v>0</v>
      </c>
      <c r="EE625" s="36">
        <f t="shared" ca="1" si="1510"/>
        <v>0</v>
      </c>
      <c r="EF625" s="36">
        <f t="shared" ca="1" si="1473"/>
        <v>3.6613187014283888</v>
      </c>
      <c r="EG625" s="64"/>
      <c r="EH625" s="64"/>
      <c r="EI625" s="64"/>
      <c r="EJ625" s="70"/>
      <c r="EK625" s="70"/>
      <c r="EL625" s="70"/>
      <c r="EM625" s="70"/>
      <c r="EN625" s="70"/>
      <c r="EO625" s="36">
        <f t="shared" ca="1" si="1474"/>
        <v>3.3218086731006548E-2</v>
      </c>
      <c r="EP625" s="36">
        <f t="shared" ca="1" si="1475"/>
        <v>0</v>
      </c>
      <c r="EQ625" s="36">
        <f t="shared" si="1476"/>
        <v>9.5648918482803255E-2</v>
      </c>
      <c r="ER625" s="36">
        <f t="shared" si="1477"/>
        <v>1.7780861788432658E-4</v>
      </c>
      <c r="ES625" s="36">
        <f t="shared" si="1478"/>
        <v>-1.6238029887840662E-4</v>
      </c>
      <c r="ET625" s="36">
        <f t="shared" ca="1" si="1479"/>
        <v>0</v>
      </c>
      <c r="EU625" s="36">
        <f t="shared" ca="1" si="1511"/>
        <v>1.7780861788432658E-4</v>
      </c>
      <c r="EV625" s="36">
        <f t="shared" si="1480"/>
        <v>6.1002061455125826E-4</v>
      </c>
      <c r="EW625" s="36">
        <f t="shared" si="1481"/>
        <v>0.12502918692163414</v>
      </c>
      <c r="EX625" s="36">
        <f t="shared" ca="1" si="1512"/>
        <v>0.22146593463687297</v>
      </c>
      <c r="EY625" s="36">
        <f t="shared" si="1482"/>
        <v>0</v>
      </c>
      <c r="EZ625" s="36">
        <f t="shared" si="1483"/>
        <v>0</v>
      </c>
      <c r="FA625" s="36">
        <f t="shared" si="1484"/>
        <v>0</v>
      </c>
      <c r="FB625" s="36">
        <f t="shared" si="1485"/>
        <v>0</v>
      </c>
      <c r="FC625" s="36">
        <f t="shared" si="1513"/>
        <v>0</v>
      </c>
      <c r="FD625" s="36">
        <f t="shared" si="1486"/>
        <v>0</v>
      </c>
      <c r="FE625" s="36">
        <f t="shared" si="1487"/>
        <v>0</v>
      </c>
      <c r="FF625" s="36">
        <f t="shared" si="1514"/>
        <v>0</v>
      </c>
      <c r="FG625" s="36">
        <f t="shared" ca="1" si="1488"/>
        <v>0.22146593463687297</v>
      </c>
      <c r="FH625" s="36">
        <f t="shared" ca="1" si="1489"/>
        <v>1.8846603365298405E-3</v>
      </c>
      <c r="FI625" s="36">
        <f t="shared" ca="1" si="1490"/>
        <v>-1.9884004517863846E-2</v>
      </c>
      <c r="FJ625" s="36">
        <f t="shared" ca="1" si="1491"/>
        <v>0.20751114480678021</v>
      </c>
      <c r="FK625" s="36">
        <f t="shared" si="1492"/>
        <v>0</v>
      </c>
      <c r="FL625" s="36">
        <f t="shared" si="1493"/>
        <v>0</v>
      </c>
      <c r="FM625" s="36">
        <f t="shared" ca="1" si="1494"/>
        <v>0</v>
      </c>
      <c r="FN625" s="36">
        <f t="shared" ca="1" si="1516"/>
        <v>0.20751114480678021</v>
      </c>
    </row>
    <row r="626" spans="2:170" x14ac:dyDescent="0.25">
      <c r="B626" s="2">
        <v>618</v>
      </c>
      <c r="C626" s="2">
        <f t="shared" si="1370"/>
        <v>52</v>
      </c>
      <c r="D626" s="2">
        <f t="shared" si="1519"/>
        <v>642</v>
      </c>
      <c r="E626" s="2">
        <f t="shared" si="1517"/>
        <v>54</v>
      </c>
      <c r="F626" s="189">
        <f t="shared" si="1521"/>
        <v>64528</v>
      </c>
      <c r="G626" s="2">
        <f t="shared" si="1520"/>
        <v>8</v>
      </c>
      <c r="H626" s="187">
        <f t="shared" si="1371"/>
        <v>86.083333333333343</v>
      </c>
      <c r="I626" s="186">
        <f t="shared" si="1518"/>
        <v>86</v>
      </c>
      <c r="J626" s="2">
        <f t="shared" si="1372"/>
        <v>0</v>
      </c>
      <c r="K626" s="2">
        <f t="shared" si="1373"/>
        <v>1</v>
      </c>
      <c r="L626">
        <f t="shared" si="1374"/>
        <v>2</v>
      </c>
      <c r="M626" s="190">
        <f t="shared" si="1495"/>
        <v>0.13345288146000001</v>
      </c>
      <c r="N626">
        <f t="shared" si="1375"/>
        <v>1</v>
      </c>
      <c r="O626">
        <f t="shared" si="1376"/>
        <v>100</v>
      </c>
      <c r="P626" s="58">
        <f t="shared" si="1377"/>
        <v>0.60053796657000003</v>
      </c>
      <c r="Q626" s="106">
        <f t="shared" si="1378"/>
        <v>0.60053796657000003</v>
      </c>
      <c r="R626" s="59">
        <f t="shared" si="1379"/>
        <v>0.60053796657000003</v>
      </c>
      <c r="S626" s="32">
        <f t="shared" si="1496"/>
        <v>7.3619028643436057E-2</v>
      </c>
      <c r="T626">
        <f t="shared" si="1380"/>
        <v>1</v>
      </c>
      <c r="U626" s="32">
        <f t="shared" si="1497"/>
        <v>1.4558201400000001E-3</v>
      </c>
      <c r="V626">
        <f t="shared" si="1381"/>
        <v>1</v>
      </c>
      <c r="W626">
        <f t="shared" si="1382"/>
        <v>100</v>
      </c>
      <c r="X626" s="58">
        <f t="shared" si="1383"/>
        <v>6.5511906300000002E-3</v>
      </c>
      <c r="Y626" s="58">
        <f t="shared" si="1384"/>
        <v>6.5511906300000002E-3</v>
      </c>
      <c r="Z626" s="32">
        <f t="shared" si="1385"/>
        <v>6.5511906300000002E-3</v>
      </c>
      <c r="AA626" s="32">
        <f t="shared" si="1386"/>
        <v>5.4757867936017224E-4</v>
      </c>
      <c r="AB626" s="59">
        <f t="shared" si="1387"/>
        <v>4.9056245199999996E-3</v>
      </c>
      <c r="AC626" s="59">
        <f t="shared" si="1388"/>
        <v>4.9056245199999996E-3</v>
      </c>
      <c r="AD626">
        <f t="shared" si="1389"/>
        <v>1</v>
      </c>
      <c r="AE626" s="59">
        <f t="shared" si="1390"/>
        <v>4.9056245199999996E-3</v>
      </c>
      <c r="AF626" s="59">
        <f t="shared" si="1391"/>
        <v>4.1758461800000006E-3</v>
      </c>
      <c r="AG626" s="59">
        <f t="shared" si="1392"/>
        <v>4.1758461800000006E-3</v>
      </c>
      <c r="AH626">
        <f t="shared" si="1393"/>
        <v>1</v>
      </c>
      <c r="AI626" s="59">
        <f t="shared" si="1394"/>
        <v>4.1758461800000006E-3</v>
      </c>
      <c r="AJ626" s="59">
        <f t="shared" si="1395"/>
        <v>0</v>
      </c>
      <c r="AK626" s="59">
        <f t="shared" si="1396"/>
        <v>0</v>
      </c>
      <c r="AL626" s="59">
        <f t="shared" si="1397"/>
        <v>0</v>
      </c>
      <c r="AM626" s="12">
        <f t="shared" si="1498"/>
        <v>2.1681666668246586E-5</v>
      </c>
      <c r="AN626" s="12">
        <f t="shared" si="1499"/>
        <v>0</v>
      </c>
      <c r="AO626" s="66">
        <f t="shared" si="1398"/>
        <v>1.5961832394870782E-6</v>
      </c>
      <c r="AP626" s="66">
        <f t="shared" si="1399"/>
        <v>1.1872418400525931E-8</v>
      </c>
      <c r="AQ626" s="59">
        <f t="shared" si="1400"/>
        <v>1.0636211564221714E-7</v>
      </c>
      <c r="AR626" s="59">
        <f t="shared" si="1401"/>
        <v>9.0539304932630846E-8</v>
      </c>
      <c r="AS626" s="59">
        <f t="shared" si="1402"/>
        <v>0</v>
      </c>
      <c r="AT626" s="12">
        <f t="shared" si="1403"/>
        <v>1.9876709589784135E-5</v>
      </c>
      <c r="AU626" s="59">
        <f t="shared" si="1500"/>
        <v>1.733770563911146E-21</v>
      </c>
      <c r="AV626" s="59">
        <f t="shared" si="1501"/>
        <v>0</v>
      </c>
      <c r="AW626" s="70">
        <f t="shared" si="1404"/>
        <v>0</v>
      </c>
      <c r="AX626" s="20">
        <f t="shared" si="1405"/>
        <v>200000</v>
      </c>
      <c r="AY626" s="20">
        <f t="shared" si="1406"/>
        <v>0</v>
      </c>
      <c r="AZ626" s="20">
        <f t="shared" si="1407"/>
        <v>0</v>
      </c>
      <c r="BA626" s="20">
        <f t="shared" si="1408"/>
        <v>200000</v>
      </c>
      <c r="BB626" s="36">
        <f t="shared" si="1409"/>
        <v>1</v>
      </c>
      <c r="BC626" s="36">
        <f t="shared" si="1410"/>
        <v>0</v>
      </c>
      <c r="BD626" s="80">
        <f t="shared" si="1411"/>
        <v>0.31923664789741563</v>
      </c>
      <c r="BE626" s="36">
        <f t="shared" si="1412"/>
        <v>0</v>
      </c>
      <c r="BF626" s="36">
        <f t="shared" si="1413"/>
        <v>0</v>
      </c>
      <c r="BG626" s="36">
        <f t="shared" si="1414"/>
        <v>0.31923664789741563</v>
      </c>
      <c r="BH626" s="36">
        <f t="shared" si="1415"/>
        <v>2.3744836801051863E-3</v>
      </c>
      <c r="BI626" s="36">
        <f t="shared" si="1416"/>
        <v>0</v>
      </c>
      <c r="BJ626" s="36">
        <f t="shared" si="1417"/>
        <v>0</v>
      </c>
      <c r="BK626" s="36">
        <f t="shared" si="1418"/>
        <v>2.3744836801051863E-3</v>
      </c>
      <c r="BL626" s="68">
        <f ca="1">IF(OR(AT626=0,E626&gt;ProjTerm),0,VLOOKUP(D626,'Life Events'!$AE$5:$AI$1206,5,FALSE))</f>
        <v>1.9318507361464085E-19</v>
      </c>
      <c r="BM626" s="93">
        <f t="shared" ca="1" si="1419"/>
        <v>1.9318507361464085E-19</v>
      </c>
      <c r="BN626" s="93">
        <f t="shared" ca="1" si="1420"/>
        <v>3.8398836053192858E-24</v>
      </c>
      <c r="BO626" s="36">
        <f t="shared" ca="1" si="1421"/>
        <v>5.8517931664094849E-22</v>
      </c>
      <c r="BP626" s="36">
        <f t="shared" si="1422"/>
        <v>1.3444885965703085E-4</v>
      </c>
      <c r="BQ626" s="36">
        <f t="shared" si="1423"/>
        <v>98.458446351821223</v>
      </c>
      <c r="BR626" s="36">
        <f t="shared" si="1424"/>
        <v>154.78110000000001</v>
      </c>
      <c r="BS626" s="36">
        <f t="shared" si="1425"/>
        <v>152.39506630625877</v>
      </c>
      <c r="BT626" s="36">
        <f t="shared" si="1426"/>
        <v>3.0291124758854027E-3</v>
      </c>
      <c r="BU626" s="70" cm="1">
        <f t="array" ref="BU626">IF(AND(ActInt=1,$J626=0),INDEX(Tbl_FwdNom,$B626-IVP,MATCH(ValnDt,Tbl_FwdNom_Cols)),INDEX(Tbl_FwdNom,$B626,MATCH(StartDt,Tbl_FwdNom_Cols)))</f>
        <v>10.69769569</v>
      </c>
      <c r="BV626" s="70" cm="1">
        <f t="array" ref="BV626">INDEX(Tbl_FwdReal,$B626,MATCH(StartDt,Tbl_FwdReal_Cols))</f>
        <v>3.9641390919999999</v>
      </c>
      <c r="BW626" s="70" cm="1">
        <f t="array" ref="BW626">IF(RunType&lt;&gt;"OPN",INDEX(Tbl_FwdReal,$B626,MATCH(ValnDt,Tbl_FwdReal_Cols)),IF(AND($J626=0,ActInt=1),INDEX(Tbl_FwdReal,$B626-IVP,MATCH(ValnDt,Tbl_FwdReal_Cols)),-999))*$K626</f>
        <v>3.9641390919999999</v>
      </c>
      <c r="BX626" s="70">
        <f t="shared" si="1427"/>
        <v>3.9641390919999998E-2</v>
      </c>
      <c r="BY626" s="70">
        <f t="shared" si="1502"/>
        <v>6.4768069613324597E-2</v>
      </c>
      <c r="BZ626" s="64">
        <f t="shared" si="1515"/>
        <v>5.2434490492809793E-3</v>
      </c>
      <c r="CA626" s="70" cm="1">
        <f t="array" ref="CA626">IF($J626=1,CA625*(1+INDEX(Tbl_CPI,$B626,MATCH(IF(RunType="OPN",StartDt,ValnDt),Tbl_CPI_Cols))),0)</f>
        <v>0</v>
      </c>
      <c r="CB626" s="70">
        <f t="shared" si="1503"/>
        <v>32.820442355716303</v>
      </c>
      <c r="CC626" s="70">
        <f t="shared" si="1504"/>
        <v>31.805717233848672</v>
      </c>
      <c r="CD626" s="36">
        <f t="shared" si="1428"/>
        <v>163.29714014999536</v>
      </c>
      <c r="CE626" s="36">
        <f t="shared" si="1429"/>
        <v>1.5772889362697782</v>
      </c>
      <c r="CF626" s="36">
        <f t="shared" si="1430"/>
        <v>0</v>
      </c>
      <c r="CG626" s="36">
        <f t="shared" si="1431"/>
        <v>3.5747524135658604E-3</v>
      </c>
      <c r="CH626" s="36">
        <f t="shared" si="1432"/>
        <v>3.5405541606101454E-3</v>
      </c>
      <c r="CI626" s="36">
        <f t="shared" si="1433"/>
        <v>0</v>
      </c>
      <c r="CJ626" s="36">
        <f t="shared" si="1434"/>
        <v>0</v>
      </c>
      <c r="CK626" s="36">
        <f t="shared" si="1435"/>
        <v>0</v>
      </c>
      <c r="CL626" s="36">
        <f t="shared" si="1436"/>
        <v>3.4198252955714562E-5</v>
      </c>
      <c r="CM626" s="36">
        <f t="shared" si="1437"/>
        <v>3.5747524135658604E-3</v>
      </c>
      <c r="CN626" s="36">
        <f t="shared" ca="1" si="1438"/>
        <v>0.31844757024197839</v>
      </c>
      <c r="CO626" s="20">
        <f t="shared" si="1439"/>
        <v>120000</v>
      </c>
      <c r="CP626" s="20">
        <f t="shared" si="1440"/>
        <v>2</v>
      </c>
      <c r="CQ626" s="64">
        <f t="shared" si="1441"/>
        <v>0.15306183474000001</v>
      </c>
      <c r="CR626" s="64">
        <f t="shared" si="1442"/>
        <v>0.68877825633</v>
      </c>
      <c r="CS626" s="36">
        <f t="shared" si="1443"/>
        <v>0.24116013478170392</v>
      </c>
      <c r="CT626" s="36">
        <f t="shared" si="1444"/>
        <v>0.19154198873844938</v>
      </c>
      <c r="CU626" s="36">
        <f t="shared" si="1445"/>
        <v>1.4246902080631118E-3</v>
      </c>
      <c r="CV626" s="36">
        <f t="shared" si="1505"/>
        <v>0.19296667894651248</v>
      </c>
      <c r="CW626" s="36">
        <f t="shared" si="1446"/>
        <v>0</v>
      </c>
      <c r="CX626" s="36">
        <f t="shared" si="1447"/>
        <v>0</v>
      </c>
      <c r="CY626" s="36">
        <f t="shared" si="1448"/>
        <v>0</v>
      </c>
      <c r="CZ626" s="36">
        <f t="shared" si="1506"/>
        <v>0</v>
      </c>
      <c r="DA626" s="64">
        <f t="shared" si="1449"/>
        <v>8.5053700041493041E-3</v>
      </c>
      <c r="DB626" s="70">
        <f t="shared" si="1507"/>
        <v>0.99156636121420527</v>
      </c>
      <c r="DC626" s="70">
        <f>PRODUCT($DB$8:DB626)</f>
        <v>2.7794030833044625E-3</v>
      </c>
      <c r="DD626" s="36">
        <f t="shared" si="1450"/>
        <v>2.6886181240194259E-2</v>
      </c>
      <c r="DE626" s="36">
        <f t="shared" si="1451"/>
        <v>3.2708200169505082</v>
      </c>
      <c r="DF626" s="36">
        <f t="shared" si="1452"/>
        <v>2.1555473492311007E-2</v>
      </c>
      <c r="DG626" s="36">
        <f t="shared" si="1453"/>
        <v>1.3763706749873399E-3</v>
      </c>
      <c r="DH626" s="36">
        <f t="shared" ca="1" si="1454"/>
        <v>2.8030814845741233E-21</v>
      </c>
      <c r="DI626" s="36">
        <f t="shared" si="1455"/>
        <v>3.3664248945637541E-2</v>
      </c>
      <c r="DJ626" s="36">
        <f t="shared" ca="1" si="1456"/>
        <v>3.2977771874732751</v>
      </c>
      <c r="DK626" s="36">
        <f t="shared" si="1457"/>
        <v>0</v>
      </c>
      <c r="DL626" s="36">
        <f t="shared" si="1458"/>
        <v>0</v>
      </c>
      <c r="DM626" s="36">
        <f t="shared" ca="1" si="1459"/>
        <v>3.2977771874732751</v>
      </c>
      <c r="DN626" s="36">
        <f t="shared" ca="1" si="1508"/>
        <v>3.2977771874778883</v>
      </c>
      <c r="DO626" s="64" cm="1">
        <f t="array" ref="DO626">IFERROR(INDEX(Tbl_FwdNom,$B626,MATCH(LIDt,Tbl_FwdNom_Cols,0)),0)</f>
        <v>8.1891068259999997</v>
      </c>
      <c r="DP626" s="64">
        <f t="shared" ca="1" si="1509"/>
        <v>8.1274714299999999</v>
      </c>
      <c r="DQ626" s="64">
        <f t="shared" ca="1" si="1460"/>
        <v>6.5329670203662094E-3</v>
      </c>
      <c r="DR626" s="70">
        <f t="shared" ca="1" si="1461"/>
        <v>0.99350943562265459</v>
      </c>
      <c r="DS626" s="70">
        <f ca="1">PRODUCT($DR$8:DR626)</f>
        <v>6.8118708741579303E-3</v>
      </c>
      <c r="DT626" s="36">
        <f t="shared" ca="1" si="1462"/>
        <v>3.3358164892040847</v>
      </c>
      <c r="DU626" s="36">
        <f t="shared" ca="1" si="1463"/>
        <v>2.1926500902139354E-2</v>
      </c>
      <c r="DV626" s="36">
        <f t="shared" ca="1" si="1464"/>
        <v>1.4036974212515868E-3</v>
      </c>
      <c r="DW626" s="36">
        <f t="shared" ca="1" si="1465"/>
        <v>2.8325646419723217E-21</v>
      </c>
      <c r="DX626" s="36">
        <f t="shared" ca="1" si="1466"/>
        <v>2.7335853577351792E-2</v>
      </c>
      <c r="DY626" s="36">
        <f t="shared" ca="1" si="1467"/>
        <v>3.1428142307396797E-4</v>
      </c>
      <c r="DZ626" s="36">
        <f t="shared" ca="1" si="1468"/>
        <v>3.3874578830007405E-2</v>
      </c>
      <c r="EA626" s="36">
        <f t="shared" ca="1" si="1469"/>
        <v>0</v>
      </c>
      <c r="EB626" s="36">
        <f t="shared" ca="1" si="1470"/>
        <v>3.3631922993607022</v>
      </c>
      <c r="EC626" s="36">
        <f t="shared" ca="1" si="1471"/>
        <v>0</v>
      </c>
      <c r="ED626" s="36">
        <f t="shared" ca="1" si="1472"/>
        <v>0</v>
      </c>
      <c r="EE626" s="36">
        <f t="shared" ca="1" si="1510"/>
        <v>0</v>
      </c>
      <c r="EF626" s="36">
        <f t="shared" ca="1" si="1473"/>
        <v>3.3631922993607022</v>
      </c>
      <c r="EG626" s="64"/>
      <c r="EH626" s="64"/>
      <c r="EI626" s="64"/>
      <c r="EJ626" s="70"/>
      <c r="EK626" s="70"/>
      <c r="EL626" s="70"/>
      <c r="EM626" s="70"/>
      <c r="EN626" s="70"/>
      <c r="EO626" s="36">
        <f t="shared" ca="1" si="1474"/>
        <v>3.0497933374818677E-2</v>
      </c>
      <c r="EP626" s="36">
        <f t="shared" ca="1" si="1475"/>
        <v>0</v>
      </c>
      <c r="EQ626" s="36">
        <f t="shared" si="1476"/>
        <v>8.7878188967625573E-2</v>
      </c>
      <c r="ER626" s="36">
        <f t="shared" si="1477"/>
        <v>1.6116356734628405E-4</v>
      </c>
      <c r="ES626" s="36">
        <f t="shared" si="1478"/>
        <v>-1.4717952675963422E-4</v>
      </c>
      <c r="ET626" s="36">
        <f t="shared" ca="1" si="1479"/>
        <v>0</v>
      </c>
      <c r="EU626" s="36">
        <f t="shared" ca="1" si="1511"/>
        <v>1.6116356734628405E-4</v>
      </c>
      <c r="EV626" s="36">
        <f t="shared" si="1480"/>
        <v>5.5569845048555454E-4</v>
      </c>
      <c r="EW626" s="36">
        <f t="shared" si="1481"/>
        <v>0.11487153947008155</v>
      </c>
      <c r="EX626" s="36">
        <f t="shared" ca="1" si="1512"/>
        <v>0.20346659045553897</v>
      </c>
      <c r="EY626" s="36">
        <f t="shared" si="1482"/>
        <v>0</v>
      </c>
      <c r="EZ626" s="36">
        <f t="shared" si="1483"/>
        <v>0</v>
      </c>
      <c r="FA626" s="36">
        <f t="shared" si="1484"/>
        <v>0</v>
      </c>
      <c r="FB626" s="36">
        <f t="shared" si="1485"/>
        <v>0</v>
      </c>
      <c r="FC626" s="36">
        <f t="shared" si="1513"/>
        <v>0</v>
      </c>
      <c r="FD626" s="36">
        <f t="shared" si="1486"/>
        <v>0</v>
      </c>
      <c r="FE626" s="36">
        <f t="shared" si="1487"/>
        <v>0</v>
      </c>
      <c r="FF626" s="36">
        <f t="shared" si="1514"/>
        <v>0</v>
      </c>
      <c r="FG626" s="36">
        <f t="shared" ca="1" si="1488"/>
        <v>0.20346659045553897</v>
      </c>
      <c r="FH626" s="36">
        <f t="shared" ca="1" si="1489"/>
        <v>1.7305586353070722E-3</v>
      </c>
      <c r="FI626" s="36">
        <f t="shared" ca="1" si="1490"/>
        <v>-1.8228701102904886E-2</v>
      </c>
      <c r="FJ626" s="36">
        <f t="shared" ca="1" si="1491"/>
        <v>0.19063810716925644</v>
      </c>
      <c r="FK626" s="36">
        <f t="shared" si="1492"/>
        <v>0</v>
      </c>
      <c r="FL626" s="36">
        <f t="shared" si="1493"/>
        <v>0</v>
      </c>
      <c r="FM626" s="36">
        <f t="shared" ca="1" si="1494"/>
        <v>0</v>
      </c>
      <c r="FN626" s="36">
        <f t="shared" ca="1" si="1516"/>
        <v>0.19063810716925644</v>
      </c>
    </row>
    <row r="627" spans="2:170" x14ac:dyDescent="0.25">
      <c r="B627" s="2">
        <v>619</v>
      </c>
      <c r="C627" s="2">
        <f t="shared" si="1370"/>
        <v>52</v>
      </c>
      <c r="D627" s="2">
        <f t="shared" si="1519"/>
        <v>643</v>
      </c>
      <c r="E627" s="2">
        <f t="shared" si="1517"/>
        <v>54</v>
      </c>
      <c r="F627" s="189">
        <f t="shared" si="1521"/>
        <v>64558</v>
      </c>
      <c r="G627" s="2">
        <f t="shared" si="1520"/>
        <v>9</v>
      </c>
      <c r="H627" s="187">
        <f t="shared" si="1371"/>
        <v>86.166666666666671</v>
      </c>
      <c r="I627" s="186">
        <f t="shared" si="1518"/>
        <v>86</v>
      </c>
      <c r="J627" s="2">
        <f t="shared" si="1372"/>
        <v>0</v>
      </c>
      <c r="K627" s="2">
        <f t="shared" si="1373"/>
        <v>1</v>
      </c>
      <c r="L627">
        <f t="shared" si="1374"/>
        <v>2</v>
      </c>
      <c r="M627" s="190">
        <f t="shared" si="1495"/>
        <v>0.13345288146000001</v>
      </c>
      <c r="N627">
        <f t="shared" si="1375"/>
        <v>1</v>
      </c>
      <c r="O627">
        <f t="shared" si="1376"/>
        <v>100</v>
      </c>
      <c r="P627" s="58">
        <f t="shared" si="1377"/>
        <v>0.60053796657000003</v>
      </c>
      <c r="Q627" s="106">
        <f t="shared" si="1378"/>
        <v>0.60053796657000003</v>
      </c>
      <c r="R627" s="59">
        <f t="shared" si="1379"/>
        <v>0.60053796657000003</v>
      </c>
      <c r="S627" s="32">
        <f t="shared" si="1496"/>
        <v>7.3619028643436057E-2</v>
      </c>
      <c r="T627">
        <f t="shared" si="1380"/>
        <v>1</v>
      </c>
      <c r="U627" s="32">
        <f t="shared" si="1497"/>
        <v>1.4558201400000001E-3</v>
      </c>
      <c r="V627">
        <f t="shared" si="1381"/>
        <v>1</v>
      </c>
      <c r="W627">
        <f t="shared" si="1382"/>
        <v>100</v>
      </c>
      <c r="X627" s="58">
        <f t="shared" si="1383"/>
        <v>6.5511906300000002E-3</v>
      </c>
      <c r="Y627" s="58">
        <f t="shared" si="1384"/>
        <v>6.5511906300000002E-3</v>
      </c>
      <c r="Z627" s="32">
        <f t="shared" si="1385"/>
        <v>6.5511906300000002E-3</v>
      </c>
      <c r="AA627" s="32">
        <f t="shared" si="1386"/>
        <v>5.4757867936017224E-4</v>
      </c>
      <c r="AB627" s="59">
        <f t="shared" si="1387"/>
        <v>4.9056245199999996E-3</v>
      </c>
      <c r="AC627" s="59">
        <f t="shared" si="1388"/>
        <v>4.9056245199999996E-3</v>
      </c>
      <c r="AD627">
        <f t="shared" si="1389"/>
        <v>1</v>
      </c>
      <c r="AE627" s="59">
        <f t="shared" si="1390"/>
        <v>4.9056245199999996E-3</v>
      </c>
      <c r="AF627" s="59">
        <f t="shared" si="1391"/>
        <v>4.1758461800000006E-3</v>
      </c>
      <c r="AG627" s="59">
        <f t="shared" si="1392"/>
        <v>4.1758461800000006E-3</v>
      </c>
      <c r="AH627">
        <f t="shared" si="1393"/>
        <v>1</v>
      </c>
      <c r="AI627" s="59">
        <f t="shared" si="1394"/>
        <v>4.1758461800000006E-3</v>
      </c>
      <c r="AJ627" s="59">
        <f t="shared" si="1395"/>
        <v>0</v>
      </c>
      <c r="AK627" s="59">
        <f t="shared" si="1396"/>
        <v>0</v>
      </c>
      <c r="AL627" s="59">
        <f t="shared" si="1397"/>
        <v>0</v>
      </c>
      <c r="AM627" s="12">
        <f t="shared" si="1498"/>
        <v>1.9876709589784135E-5</v>
      </c>
      <c r="AN627" s="12">
        <f t="shared" si="1499"/>
        <v>0</v>
      </c>
      <c r="AO627" s="66">
        <f t="shared" si="1398"/>
        <v>1.4633040526275785E-6</v>
      </c>
      <c r="AP627" s="66">
        <f t="shared" si="1399"/>
        <v>1.0884062387199668E-8</v>
      </c>
      <c r="AQ627" s="59">
        <f t="shared" si="1400"/>
        <v>9.7507673940564185E-8</v>
      </c>
      <c r="AR627" s="59">
        <f t="shared" si="1401"/>
        <v>8.3002081811469455E-8</v>
      </c>
      <c r="AS627" s="59">
        <f t="shared" si="1402"/>
        <v>0</v>
      </c>
      <c r="AT627" s="12">
        <f t="shared" si="1403"/>
        <v>1.8222011719017327E-5</v>
      </c>
      <c r="AU627" s="59">
        <f t="shared" si="1500"/>
        <v>3.3219573400129591E-21</v>
      </c>
      <c r="AV627" s="59">
        <f t="shared" si="1501"/>
        <v>0</v>
      </c>
      <c r="AW627" s="70">
        <f t="shared" si="1404"/>
        <v>0</v>
      </c>
      <c r="AX627" s="20">
        <f t="shared" si="1405"/>
        <v>200000</v>
      </c>
      <c r="AY627" s="20">
        <f t="shared" si="1406"/>
        <v>0</v>
      </c>
      <c r="AZ627" s="20">
        <f t="shared" si="1407"/>
        <v>0</v>
      </c>
      <c r="BA627" s="20">
        <f t="shared" si="1408"/>
        <v>200000</v>
      </c>
      <c r="BB627" s="36">
        <f t="shared" si="1409"/>
        <v>1</v>
      </c>
      <c r="BC627" s="36">
        <f t="shared" si="1410"/>
        <v>0</v>
      </c>
      <c r="BD627" s="80">
        <f t="shared" si="1411"/>
        <v>0.29266081052551568</v>
      </c>
      <c r="BE627" s="36">
        <f t="shared" si="1412"/>
        <v>0</v>
      </c>
      <c r="BF627" s="36">
        <f t="shared" si="1413"/>
        <v>0</v>
      </c>
      <c r="BG627" s="36">
        <f t="shared" si="1414"/>
        <v>0.29266081052551568</v>
      </c>
      <c r="BH627" s="36">
        <f t="shared" si="1415"/>
        <v>2.1768124774399337E-3</v>
      </c>
      <c r="BI627" s="36">
        <f t="shared" si="1416"/>
        <v>0</v>
      </c>
      <c r="BJ627" s="36">
        <f t="shared" si="1417"/>
        <v>0</v>
      </c>
      <c r="BK627" s="36">
        <f t="shared" si="1418"/>
        <v>2.1768124774399337E-3</v>
      </c>
      <c r="BL627" s="68">
        <f ca="1">IF(OR(AT627=0,E627&gt;ProjTerm),0,VLOOKUP(D627,'Life Events'!$AE$5:$AI$1206,5,FALSE))</f>
        <v>1.7710278753352962E-19</v>
      </c>
      <c r="BM627" s="93">
        <f t="shared" ca="1" si="1419"/>
        <v>1.7710278753352962E-19</v>
      </c>
      <c r="BN627" s="93">
        <f t="shared" ca="1" si="1420"/>
        <v>3.2271690699066125E-24</v>
      </c>
      <c r="BO627" s="36">
        <f t="shared" ca="1" si="1421"/>
        <v>4.9180464438992564E-22</v>
      </c>
      <c r="BP627" s="36">
        <f t="shared" si="1422"/>
        <v>1.2325625049822638E-4</v>
      </c>
      <c r="BQ627" s="36">
        <f t="shared" si="1423"/>
        <v>98.458446351821223</v>
      </c>
      <c r="BR627" s="36">
        <f t="shared" si="1424"/>
        <v>154.78110000000001</v>
      </c>
      <c r="BS627" s="36">
        <f t="shared" si="1425"/>
        <v>152.39506630625877</v>
      </c>
      <c r="BT627" s="36">
        <f t="shared" si="1426"/>
        <v>2.7769446841530701E-3</v>
      </c>
      <c r="BU627" s="70" cm="1">
        <f t="array" ref="BU627">IF(AND(ActInt=1,$J627=0),INDEX(Tbl_FwdNom,$B627-IVP,MATCH(ValnDt,Tbl_FwdNom_Cols)),INDEX(Tbl_FwdNom,$B627,MATCH(StartDt,Tbl_FwdNom_Cols)))</f>
        <v>10.691685205000001</v>
      </c>
      <c r="BV627" s="70" cm="1">
        <f t="array" ref="BV627">INDEX(Tbl_FwdReal,$B627,MATCH(StartDt,Tbl_FwdReal_Cols))</f>
        <v>3.9607399710000002</v>
      </c>
      <c r="BW627" s="70" cm="1">
        <f t="array" ref="BW627">IF(RunType&lt;&gt;"OPN",INDEX(Tbl_FwdReal,$B627,MATCH(ValnDt,Tbl_FwdReal_Cols)),IF(AND($J627=0,ActInt=1),INDEX(Tbl_FwdReal,$B627-IVP,MATCH(ValnDt,Tbl_FwdReal_Cols)),-999))*$K627</f>
        <v>3.9607399710000002</v>
      </c>
      <c r="BX627" s="70">
        <f t="shared" si="1427"/>
        <v>3.9607399710000005E-2</v>
      </c>
      <c r="BY627" s="70">
        <f t="shared" si="1502"/>
        <v>6.4745068531424588E-2</v>
      </c>
      <c r="BZ627" s="64">
        <f t="shared" si="1515"/>
        <v>5.24163942860012E-3</v>
      </c>
      <c r="CA627" s="70" cm="1">
        <f t="array" ref="CA627">IF($J627=1,CA626*(1+INDEX(Tbl_CPI,$B627,MATCH(IF(RunType="OPN",StartDt,ValnDt),Tbl_CPI_Cols))),0)</f>
        <v>0</v>
      </c>
      <c r="CB627" s="70">
        <f t="shared" si="1503"/>
        <v>32.992475280432124</v>
      </c>
      <c r="CC627" s="70">
        <f t="shared" si="1504"/>
        <v>31.805717233848672</v>
      </c>
      <c r="CD627" s="36">
        <f t="shared" si="1428"/>
        <v>163.29714014999536</v>
      </c>
      <c r="CE627" s="36">
        <f t="shared" si="1429"/>
        <v>1.5772889362697782</v>
      </c>
      <c r="CF627" s="36">
        <f t="shared" si="1430"/>
        <v>0</v>
      </c>
      <c r="CG627" s="36">
        <f t="shared" si="1431"/>
        <v>3.2771611457291508E-3</v>
      </c>
      <c r="CH627" s="36">
        <f t="shared" si="1432"/>
        <v>3.2458098316037365E-3</v>
      </c>
      <c r="CI627" s="36">
        <f t="shared" si="1433"/>
        <v>0</v>
      </c>
      <c r="CJ627" s="36">
        <f t="shared" si="1434"/>
        <v>0</v>
      </c>
      <c r="CK627" s="36">
        <f t="shared" si="1435"/>
        <v>0</v>
      </c>
      <c r="CL627" s="36">
        <f t="shared" si="1436"/>
        <v>3.1351314125413918E-5</v>
      </c>
      <c r="CM627" s="36">
        <f t="shared" si="1437"/>
        <v>3.2771611457291508E-3</v>
      </c>
      <c r="CN627" s="36">
        <f t="shared" ca="1" si="1438"/>
        <v>0.29193742206830431</v>
      </c>
      <c r="CO627" s="20">
        <f t="shared" si="1439"/>
        <v>120000</v>
      </c>
      <c r="CP627" s="20">
        <f t="shared" si="1440"/>
        <v>2</v>
      </c>
      <c r="CQ627" s="64">
        <f t="shared" si="1441"/>
        <v>0.15306183474000001</v>
      </c>
      <c r="CR627" s="64">
        <f t="shared" si="1442"/>
        <v>0.68877825633</v>
      </c>
      <c r="CS627" s="36">
        <f t="shared" si="1443"/>
        <v>0.22108401706540862</v>
      </c>
      <c r="CT627" s="36">
        <f t="shared" si="1444"/>
        <v>0.17559648631530941</v>
      </c>
      <c r="CU627" s="36">
        <f t="shared" si="1445"/>
        <v>1.3060874864639601E-3</v>
      </c>
      <c r="CV627" s="36">
        <f t="shared" si="1505"/>
        <v>0.17690257380177338</v>
      </c>
      <c r="CW627" s="36">
        <f t="shared" si="1446"/>
        <v>0</v>
      </c>
      <c r="CX627" s="36">
        <f t="shared" si="1447"/>
        <v>0</v>
      </c>
      <c r="CY627" s="36">
        <f t="shared" si="1448"/>
        <v>0</v>
      </c>
      <c r="CZ627" s="36">
        <f t="shared" si="1506"/>
        <v>0</v>
      </c>
      <c r="DA627" s="64">
        <f t="shared" si="1449"/>
        <v>8.5008067073746307E-3</v>
      </c>
      <c r="DB627" s="70">
        <f t="shared" si="1507"/>
        <v>0.99157084788545813</v>
      </c>
      <c r="DC627" s="70">
        <f>PRODUCT($DB$8:DB627)</f>
        <v>2.7559750719276625E-3</v>
      </c>
      <c r="DD627" s="36">
        <f t="shared" si="1450"/>
        <v>2.4337790785863522E-2</v>
      </c>
      <c r="DE627" s="36">
        <f t="shared" si="1451"/>
        <v>3.0059638151637005</v>
      </c>
      <c r="DF627" s="36">
        <f t="shared" si="1452"/>
        <v>1.9561899928515144E-2</v>
      </c>
      <c r="DG627" s="36">
        <f t="shared" si="1453"/>
        <v>1.2648146855548797E-3</v>
      </c>
      <c r="DH627" s="36">
        <f t="shared" ca="1" si="1454"/>
        <v>2.3351052940695831E-21</v>
      </c>
      <c r="DI627" s="36">
        <f t="shared" si="1455"/>
        <v>3.0645402559695431E-2</v>
      </c>
      <c r="DJ627" s="36">
        <f t="shared" ca="1" si="1456"/>
        <v>3.0305685121804928</v>
      </c>
      <c r="DK627" s="36">
        <f t="shared" si="1457"/>
        <v>0</v>
      </c>
      <c r="DL627" s="36">
        <f t="shared" si="1458"/>
        <v>0</v>
      </c>
      <c r="DM627" s="36">
        <f t="shared" ca="1" si="1459"/>
        <v>3.0305685121804928</v>
      </c>
      <c r="DN627" s="36">
        <f t="shared" ca="1" si="1508"/>
        <v>3.030568512185106</v>
      </c>
      <c r="DO627" s="64" cm="1">
        <f t="array" ref="DO627">IFERROR(INDEX(Tbl_FwdNom,$B627,MATCH(LIDt,Tbl_FwdNom_Cols,0)),0)</f>
        <v>8.1873942579999994</v>
      </c>
      <c r="DP627" s="64">
        <f t="shared" ca="1" si="1509"/>
        <v>8.1257598370000004</v>
      </c>
      <c r="DQ627" s="64">
        <f t="shared" ca="1" si="1460"/>
        <v>6.5316392763179465E-3</v>
      </c>
      <c r="DR627" s="70">
        <f t="shared" ca="1" si="1461"/>
        <v>0.99351074618874957</v>
      </c>
      <c r="DS627" s="70">
        <f ca="1">PRODUCT($DR$8:DR627)</f>
        <v>6.7676669151260551E-3</v>
      </c>
      <c r="DT627" s="36">
        <f t="shared" ca="1" si="1462"/>
        <v>3.0649440286780436</v>
      </c>
      <c r="DU627" s="36">
        <f t="shared" ca="1" si="1463"/>
        <v>1.9892904419184055E-2</v>
      </c>
      <c r="DV627" s="36">
        <f t="shared" ca="1" si="1464"/>
        <v>1.2896096159620736E-3</v>
      </c>
      <c r="DW627" s="36">
        <f t="shared" ca="1" si="1465"/>
        <v>2.3592612880506119E-21</v>
      </c>
      <c r="DX627" s="36">
        <f t="shared" ca="1" si="1466"/>
        <v>2.4737456828076227E-2</v>
      </c>
      <c r="DY627" s="36">
        <f t="shared" ca="1" si="1467"/>
        <v>2.8477810636061532E-4</v>
      </c>
      <c r="DZ627" s="36">
        <f t="shared" ca="1" si="1468"/>
        <v>3.0828825068978914E-2</v>
      </c>
      <c r="EA627" s="36">
        <f t="shared" ca="1" si="1469"/>
        <v>0</v>
      </c>
      <c r="EB627" s="36">
        <f t="shared" ca="1" si="1470"/>
        <v>3.0899234698285287</v>
      </c>
      <c r="EC627" s="36">
        <f t="shared" ca="1" si="1471"/>
        <v>0</v>
      </c>
      <c r="ED627" s="36">
        <f t="shared" ca="1" si="1472"/>
        <v>0</v>
      </c>
      <c r="EE627" s="36">
        <f t="shared" ca="1" si="1510"/>
        <v>0</v>
      </c>
      <c r="EF627" s="36">
        <f t="shared" ca="1" si="1473"/>
        <v>3.0899234698285287</v>
      </c>
      <c r="EG627" s="64"/>
      <c r="EH627" s="64"/>
      <c r="EI627" s="64"/>
      <c r="EJ627" s="70"/>
      <c r="EK627" s="70"/>
      <c r="EL627" s="70"/>
      <c r="EM627" s="70"/>
      <c r="EN627" s="70"/>
      <c r="EO627" s="36">
        <f t="shared" ca="1" si="1474"/>
        <v>2.8005907921251103E-2</v>
      </c>
      <c r="EP627" s="36">
        <f t="shared" ca="1" si="1475"/>
        <v>0</v>
      </c>
      <c r="EQ627" s="36">
        <f t="shared" si="1476"/>
        <v>8.0755588567913955E-2</v>
      </c>
      <c r="ER627" s="36">
        <f t="shared" si="1477"/>
        <v>1.4588777592979384E-4</v>
      </c>
      <c r="ES627" s="36">
        <f t="shared" si="1478"/>
        <v>-1.3322920418625052E-4</v>
      </c>
      <c r="ET627" s="36">
        <f t="shared" ca="1" si="1479"/>
        <v>0</v>
      </c>
      <c r="EU627" s="36">
        <f t="shared" ca="1" si="1511"/>
        <v>1.4588777592979384E-4</v>
      </c>
      <c r="EV627" s="36">
        <f t="shared" si="1480"/>
        <v>5.0586611168509726E-4</v>
      </c>
      <c r="EW627" s="36">
        <f t="shared" si="1481"/>
        <v>0.10556110553241231</v>
      </c>
      <c r="EX627" s="36">
        <f t="shared" ca="1" si="1512"/>
        <v>0.18696844798794116</v>
      </c>
      <c r="EY627" s="36">
        <f t="shared" si="1482"/>
        <v>0</v>
      </c>
      <c r="EZ627" s="36">
        <f t="shared" si="1483"/>
        <v>0</v>
      </c>
      <c r="FA627" s="36">
        <f t="shared" si="1484"/>
        <v>0</v>
      </c>
      <c r="FB627" s="36">
        <f t="shared" si="1485"/>
        <v>0</v>
      </c>
      <c r="FC627" s="36">
        <f t="shared" si="1513"/>
        <v>0</v>
      </c>
      <c r="FD627" s="36">
        <f t="shared" si="1486"/>
        <v>0</v>
      </c>
      <c r="FE627" s="36">
        <f t="shared" si="1487"/>
        <v>0</v>
      </c>
      <c r="FF627" s="36">
        <f t="shared" si="1514"/>
        <v>0</v>
      </c>
      <c r="FG627" s="36">
        <f t="shared" ca="1" si="1488"/>
        <v>0.18696844798794116</v>
      </c>
      <c r="FH627" s="36">
        <f t="shared" ca="1" si="1489"/>
        <v>1.589382636723315E-3</v>
      </c>
      <c r="FI627" s="36">
        <f t="shared" ca="1" si="1490"/>
        <v>-1.671119854910158E-2</v>
      </c>
      <c r="FJ627" s="36">
        <f t="shared" ca="1" si="1491"/>
        <v>0.17517208796850448</v>
      </c>
      <c r="FK627" s="36">
        <f t="shared" si="1492"/>
        <v>0</v>
      </c>
      <c r="FL627" s="36">
        <f t="shared" si="1493"/>
        <v>0</v>
      </c>
      <c r="FM627" s="36">
        <f t="shared" ca="1" si="1494"/>
        <v>0</v>
      </c>
      <c r="FN627" s="36">
        <f t="shared" ca="1" si="1516"/>
        <v>0.17517208796850448</v>
      </c>
    </row>
    <row r="628" spans="2:170" x14ac:dyDescent="0.25">
      <c r="B628" s="2">
        <v>620</v>
      </c>
      <c r="C628" s="2">
        <f t="shared" si="1370"/>
        <v>52</v>
      </c>
      <c r="D628" s="2">
        <f t="shared" si="1519"/>
        <v>644</v>
      </c>
      <c r="E628" s="2">
        <f t="shared" si="1517"/>
        <v>54</v>
      </c>
      <c r="F628" s="189">
        <f t="shared" si="1521"/>
        <v>64589</v>
      </c>
      <c r="G628" s="2">
        <f t="shared" si="1520"/>
        <v>10</v>
      </c>
      <c r="H628" s="187">
        <f t="shared" si="1371"/>
        <v>86.25</v>
      </c>
      <c r="I628" s="186">
        <f t="shared" si="1518"/>
        <v>86</v>
      </c>
      <c r="J628" s="2">
        <f t="shared" si="1372"/>
        <v>0</v>
      </c>
      <c r="K628" s="2">
        <f t="shared" si="1373"/>
        <v>1</v>
      </c>
      <c r="L628">
        <f t="shared" si="1374"/>
        <v>2</v>
      </c>
      <c r="M628" s="190">
        <f t="shared" si="1495"/>
        <v>0.13345288146000001</v>
      </c>
      <c r="N628">
        <f t="shared" si="1375"/>
        <v>1</v>
      </c>
      <c r="O628">
        <f t="shared" si="1376"/>
        <v>100</v>
      </c>
      <c r="P628" s="58">
        <f t="shared" si="1377"/>
        <v>0.60053796657000003</v>
      </c>
      <c r="Q628" s="106">
        <f t="shared" si="1378"/>
        <v>0.60053796657000003</v>
      </c>
      <c r="R628" s="59">
        <f t="shared" si="1379"/>
        <v>0.60053796657000003</v>
      </c>
      <c r="S628" s="32">
        <f t="shared" si="1496"/>
        <v>7.3619028643436057E-2</v>
      </c>
      <c r="T628">
        <f t="shared" si="1380"/>
        <v>1</v>
      </c>
      <c r="U628" s="32">
        <f t="shared" si="1497"/>
        <v>1.4558201400000001E-3</v>
      </c>
      <c r="V628">
        <f t="shared" si="1381"/>
        <v>1</v>
      </c>
      <c r="W628">
        <f t="shared" si="1382"/>
        <v>100</v>
      </c>
      <c r="X628" s="58">
        <f t="shared" si="1383"/>
        <v>6.5511906300000002E-3</v>
      </c>
      <c r="Y628" s="58">
        <f t="shared" si="1384"/>
        <v>6.5511906300000002E-3</v>
      </c>
      <c r="Z628" s="32">
        <f t="shared" si="1385"/>
        <v>6.5511906300000002E-3</v>
      </c>
      <c r="AA628" s="32">
        <f t="shared" si="1386"/>
        <v>5.4757867936017224E-4</v>
      </c>
      <c r="AB628" s="59">
        <f t="shared" si="1387"/>
        <v>4.9056245199999996E-3</v>
      </c>
      <c r="AC628" s="59">
        <f t="shared" si="1388"/>
        <v>4.9056245199999996E-3</v>
      </c>
      <c r="AD628">
        <f t="shared" si="1389"/>
        <v>1</v>
      </c>
      <c r="AE628" s="59">
        <f t="shared" si="1390"/>
        <v>4.9056245199999996E-3</v>
      </c>
      <c r="AF628" s="59">
        <f t="shared" si="1391"/>
        <v>4.1758461800000006E-3</v>
      </c>
      <c r="AG628" s="59">
        <f t="shared" si="1392"/>
        <v>4.1758461800000006E-3</v>
      </c>
      <c r="AH628">
        <f t="shared" si="1393"/>
        <v>1</v>
      </c>
      <c r="AI628" s="59">
        <f t="shared" si="1394"/>
        <v>4.1758461800000006E-3</v>
      </c>
      <c r="AJ628" s="59">
        <f t="shared" si="1395"/>
        <v>0</v>
      </c>
      <c r="AK628" s="59">
        <f t="shared" si="1396"/>
        <v>0</v>
      </c>
      <c r="AL628" s="59">
        <f t="shared" si="1397"/>
        <v>0</v>
      </c>
      <c r="AM628" s="12">
        <f t="shared" si="1498"/>
        <v>1.8222011719017327E-5</v>
      </c>
      <c r="AN628" s="12">
        <f t="shared" si="1499"/>
        <v>0</v>
      </c>
      <c r="AO628" s="66">
        <f t="shared" si="1398"/>
        <v>1.3414868026833641E-6</v>
      </c>
      <c r="AP628" s="66">
        <f t="shared" si="1399"/>
        <v>9.9779851123850894E-9</v>
      </c>
      <c r="AQ628" s="59">
        <f t="shared" si="1400"/>
        <v>8.9390347492538737E-8</v>
      </c>
      <c r="AR628" s="59">
        <f t="shared" si="1401"/>
        <v>7.6092318028773742E-8</v>
      </c>
      <c r="AS628" s="59">
        <f t="shared" si="1402"/>
        <v>0</v>
      </c>
      <c r="AT628" s="12">
        <f t="shared" si="1403"/>
        <v>1.6705064265700265E-5</v>
      </c>
      <c r="AU628" s="59">
        <f t="shared" si="1500"/>
        <v>0</v>
      </c>
      <c r="AV628" s="59">
        <f t="shared" si="1501"/>
        <v>-4.3675136342799861E-22</v>
      </c>
      <c r="AW628" s="70">
        <f t="shared" si="1404"/>
        <v>0</v>
      </c>
      <c r="AX628" s="20">
        <f t="shared" si="1405"/>
        <v>200000</v>
      </c>
      <c r="AY628" s="20">
        <f t="shared" si="1406"/>
        <v>0</v>
      </c>
      <c r="AZ628" s="20">
        <f t="shared" si="1407"/>
        <v>0</v>
      </c>
      <c r="BA628" s="20">
        <f t="shared" si="1408"/>
        <v>200000</v>
      </c>
      <c r="BB628" s="36">
        <f t="shared" si="1409"/>
        <v>1</v>
      </c>
      <c r="BC628" s="36">
        <f t="shared" si="1410"/>
        <v>0</v>
      </c>
      <c r="BD628" s="80">
        <f t="shared" si="1411"/>
        <v>0.2682973605366728</v>
      </c>
      <c r="BE628" s="36">
        <f t="shared" si="1412"/>
        <v>0</v>
      </c>
      <c r="BF628" s="36">
        <f t="shared" si="1413"/>
        <v>0</v>
      </c>
      <c r="BG628" s="36">
        <f t="shared" si="1414"/>
        <v>0.2682973605366728</v>
      </c>
      <c r="BH628" s="36">
        <f t="shared" si="1415"/>
        <v>1.9955970224770181E-3</v>
      </c>
      <c r="BI628" s="36">
        <f t="shared" si="1416"/>
        <v>0</v>
      </c>
      <c r="BJ628" s="36">
        <f t="shared" si="1417"/>
        <v>0</v>
      </c>
      <c r="BK628" s="36">
        <f t="shared" si="1418"/>
        <v>1.9955970224770181E-3</v>
      </c>
      <c r="BL628" s="68">
        <f ca="1">IF(OR(AT628=0,E628&gt;ProjTerm),0,VLOOKUP(D628,'Life Events'!$AE$5:$AI$1206,5,FALSE))</f>
        <v>1.6235932085888364E-19</v>
      </c>
      <c r="BM628" s="93">
        <f t="shared" ca="1" si="1419"/>
        <v>1.6235932085888364E-19</v>
      </c>
      <c r="BN628" s="93">
        <f t="shared" ca="1" si="1420"/>
        <v>2.7122228890831008E-24</v>
      </c>
      <c r="BO628" s="36">
        <f t="shared" ca="1" si="1421"/>
        <v>4.1332938701917185E-22</v>
      </c>
      <c r="BP628" s="36">
        <f t="shared" si="1422"/>
        <v>1.1299540453995272E-4</v>
      </c>
      <c r="BQ628" s="36">
        <f t="shared" si="1423"/>
        <v>98.458446351821223</v>
      </c>
      <c r="BR628" s="36">
        <f t="shared" si="1424"/>
        <v>154.78110000000001</v>
      </c>
      <c r="BS628" s="36">
        <f t="shared" si="1425"/>
        <v>152.39506630625877</v>
      </c>
      <c r="BT628" s="36">
        <f t="shared" si="1426"/>
        <v>2.5457693764217057E-3</v>
      </c>
      <c r="BU628" s="70" cm="1">
        <f t="array" ref="BU628">IF(AND(ActInt=1,$J628=0),INDEX(Tbl_FwdNom,$B628-IVP,MATCH(ValnDt,Tbl_FwdNom_Cols)),INDEX(Tbl_FwdNom,$B628,MATCH(StartDt,Tbl_FwdNom_Cols)))</f>
        <v>10.685675047</v>
      </c>
      <c r="BV628" s="70" cm="1">
        <f t="array" ref="BV628">INDEX(Tbl_FwdReal,$B628,MATCH(StartDt,Tbl_FwdReal_Cols))</f>
        <v>3.9573409609999999</v>
      </c>
      <c r="BW628" s="70" cm="1">
        <f t="array" ref="BW628">IF(RunType&lt;&gt;"OPN",INDEX(Tbl_FwdReal,$B628,MATCH(ValnDt,Tbl_FwdReal_Cols)),IF(AND($J628=0,ActInt=1),INDEX(Tbl_FwdReal,$B628-IVP,MATCH(ValnDt,Tbl_FwdReal_Cols)),-999))*$K628</f>
        <v>3.9573409609999999</v>
      </c>
      <c r="BX628" s="70">
        <f t="shared" si="1427"/>
        <v>3.9573409609999999E-2</v>
      </c>
      <c r="BY628" s="70">
        <f t="shared" si="1502"/>
        <v>6.4722067954048113E-2</v>
      </c>
      <c r="BZ628" s="64">
        <f t="shared" si="1515"/>
        <v>5.239829811779062E-3</v>
      </c>
      <c r="CA628" s="70" cm="1">
        <f t="array" ref="CA628">IF($J628=1,CA627*(1+INDEX(Tbl_CPI,$B628,MATCH(IF(RunType="OPN",StartDt,ValnDt),Tbl_CPI_Cols))),0)</f>
        <v>0</v>
      </c>
      <c r="CB628" s="70">
        <f t="shared" si="1503"/>
        <v>33.165350235970919</v>
      </c>
      <c r="CC628" s="70">
        <f t="shared" si="1504"/>
        <v>31.805717233848672</v>
      </c>
      <c r="CD628" s="36">
        <f t="shared" si="1428"/>
        <v>163.29714014999536</v>
      </c>
      <c r="CE628" s="36">
        <f t="shared" si="1429"/>
        <v>1.5772889362697782</v>
      </c>
      <c r="CF628" s="36">
        <f t="shared" si="1430"/>
        <v>0</v>
      </c>
      <c r="CG628" s="36">
        <f t="shared" si="1431"/>
        <v>3.0043437789762147E-3</v>
      </c>
      <c r="CH628" s="36">
        <f t="shared" si="1432"/>
        <v>2.9756024014952302E-3</v>
      </c>
      <c r="CI628" s="36">
        <f t="shared" si="1433"/>
        <v>0</v>
      </c>
      <c r="CJ628" s="36">
        <f t="shared" si="1434"/>
        <v>0</v>
      </c>
      <c r="CK628" s="36">
        <f t="shared" si="1435"/>
        <v>0</v>
      </c>
      <c r="CL628" s="36">
        <f t="shared" si="1436"/>
        <v>2.874137748098427E-5</v>
      </c>
      <c r="CM628" s="36">
        <f t="shared" si="1437"/>
        <v>3.0043437789762147E-3</v>
      </c>
      <c r="CN628" s="36">
        <f t="shared" ca="1" si="1438"/>
        <v>0.26763419277818817</v>
      </c>
      <c r="CO628" s="20">
        <f t="shared" si="1439"/>
        <v>120000</v>
      </c>
      <c r="CP628" s="20">
        <f t="shared" si="1440"/>
        <v>2</v>
      </c>
      <c r="CQ628" s="64">
        <f t="shared" si="1441"/>
        <v>0.15306183474000001</v>
      </c>
      <c r="CR628" s="64">
        <f t="shared" si="1442"/>
        <v>0.68877825633</v>
      </c>
      <c r="CS628" s="36">
        <f t="shared" si="1443"/>
        <v>0.20267919756315431</v>
      </c>
      <c r="CT628" s="36">
        <f t="shared" si="1444"/>
        <v>0.16097841632200369</v>
      </c>
      <c r="CU628" s="36">
        <f t="shared" si="1445"/>
        <v>1.1973582134862106E-3</v>
      </c>
      <c r="CV628" s="36">
        <f t="shared" si="1505"/>
        <v>0.1621757745354899</v>
      </c>
      <c r="CW628" s="36">
        <f t="shared" si="1446"/>
        <v>0</v>
      </c>
      <c r="CX628" s="36">
        <f t="shared" si="1447"/>
        <v>0</v>
      </c>
      <c r="CY628" s="36">
        <f t="shared" si="1448"/>
        <v>0</v>
      </c>
      <c r="CZ628" s="36">
        <f t="shared" si="1506"/>
        <v>0</v>
      </c>
      <c r="DA628" s="64">
        <f t="shared" si="1449"/>
        <v>8.4962434317434887E-3</v>
      </c>
      <c r="DB628" s="70">
        <f t="shared" si="1507"/>
        <v>0.99157533457652536</v>
      </c>
      <c r="DC628" s="70">
        <f>PRODUCT($DB$8:DB628)</f>
        <v>2.7327569040312355E-3</v>
      </c>
      <c r="DD628" s="36">
        <f t="shared" si="1450"/>
        <v>2.1998801204549355E-2</v>
      </c>
      <c r="DE628" s="36">
        <f t="shared" si="1451"/>
        <v>2.7632058549476706</v>
      </c>
      <c r="DF628" s="36">
        <f t="shared" si="1452"/>
        <v>1.7732505569818195E-2</v>
      </c>
      <c r="DG628" s="36">
        <f t="shared" si="1453"/>
        <v>1.1625654544794453E-3</v>
      </c>
      <c r="DH628" s="36">
        <f t="shared" ca="1" si="1454"/>
        <v>1.9416155300675793E-21</v>
      </c>
      <c r="DI628" s="36">
        <f t="shared" si="1455"/>
        <v>2.7875903944831339E-2</v>
      </c>
      <c r="DJ628" s="36">
        <f t="shared" ca="1" si="1456"/>
        <v>2.7856528978032911</v>
      </c>
      <c r="DK628" s="36">
        <f t="shared" si="1457"/>
        <v>0</v>
      </c>
      <c r="DL628" s="36">
        <f t="shared" si="1458"/>
        <v>0</v>
      </c>
      <c r="DM628" s="36">
        <f t="shared" ca="1" si="1459"/>
        <v>2.7856528978032911</v>
      </c>
      <c r="DN628" s="36">
        <f t="shared" ca="1" si="1508"/>
        <v>2.7856528978079051</v>
      </c>
      <c r="DO628" s="64" cm="1">
        <f t="array" ref="DO628">IFERROR(INDEX(Tbl_FwdNom,$B628,MATCH(LIDt,Tbl_FwdNom_Cols,0)),0)</f>
        <v>8.1856817159999995</v>
      </c>
      <c r="DP628" s="64">
        <f t="shared" ca="1" si="1509"/>
        <v>8.1240482709999995</v>
      </c>
      <c r="DQ628" s="64">
        <f t="shared" ca="1" si="1460"/>
        <v>6.5303115339485629E-3</v>
      </c>
      <c r="DR628" s="70">
        <f t="shared" ca="1" si="1461"/>
        <v>0.99351205675664511</v>
      </c>
      <c r="DS628" s="70">
        <f ca="1">PRODUCT($DR$8:DR628)</f>
        <v>6.7237586762907862E-3</v>
      </c>
      <c r="DT628" s="36">
        <f t="shared" ca="1" si="1462"/>
        <v>2.8166617074827536</v>
      </c>
      <c r="DU628" s="36">
        <f t="shared" ca="1" si="1463"/>
        <v>1.8027214259879371E-2</v>
      </c>
      <c r="DV628" s="36">
        <f t="shared" ca="1" si="1464"/>
        <v>1.1850357639715289E-3</v>
      </c>
      <c r="DW628" s="36">
        <f t="shared" ca="1" si="1465"/>
        <v>1.9613386122323956E-21</v>
      </c>
      <c r="DX628" s="36">
        <f t="shared" ca="1" si="1466"/>
        <v>2.2353230751299462E-2</v>
      </c>
      <c r="DY628" s="36">
        <f t="shared" ca="1" si="1467"/>
        <v>2.5770872848334813E-4</v>
      </c>
      <c r="DZ628" s="36">
        <f t="shared" ca="1" si="1468"/>
        <v>2.8035112888726791E-2</v>
      </c>
      <c r="EA628" s="36">
        <f t="shared" ca="1" si="1469"/>
        <v>0</v>
      </c>
      <c r="EB628" s="36">
        <f t="shared" ca="1" si="1470"/>
        <v>2.8394434768445724</v>
      </c>
      <c r="EC628" s="36">
        <f t="shared" ca="1" si="1471"/>
        <v>0</v>
      </c>
      <c r="ED628" s="36">
        <f t="shared" ca="1" si="1472"/>
        <v>0</v>
      </c>
      <c r="EE628" s="36">
        <f t="shared" ca="1" si="1510"/>
        <v>0</v>
      </c>
      <c r="EF628" s="36">
        <f t="shared" ca="1" si="1473"/>
        <v>2.8394434768445724</v>
      </c>
      <c r="EG628" s="64"/>
      <c r="EH628" s="64"/>
      <c r="EI628" s="64"/>
      <c r="EJ628" s="70"/>
      <c r="EK628" s="70"/>
      <c r="EL628" s="70"/>
      <c r="EM628" s="70"/>
      <c r="EN628" s="70"/>
      <c r="EO628" s="36">
        <f t="shared" ca="1" si="1474"/>
        <v>2.5722922179963324E-2</v>
      </c>
      <c r="EP628" s="36">
        <f t="shared" ca="1" si="1475"/>
        <v>0</v>
      </c>
      <c r="EQ628" s="36">
        <f t="shared" si="1476"/>
        <v>7.4227203872182124E-2</v>
      </c>
      <c r="ER628" s="36">
        <f t="shared" si="1477"/>
        <v>1.3186719407241816E-4</v>
      </c>
      <c r="ES628" s="36">
        <f t="shared" si="1478"/>
        <v>-1.2042517758990795E-4</v>
      </c>
      <c r="ET628" s="36">
        <f t="shared" ca="1" si="1479"/>
        <v>0</v>
      </c>
      <c r="EU628" s="36">
        <f t="shared" ca="1" si="1511"/>
        <v>1.3186719407241816E-4</v>
      </c>
      <c r="EV628" s="36">
        <f t="shared" si="1480"/>
        <v>4.6014977648964648E-4</v>
      </c>
      <c r="EW628" s="36">
        <f t="shared" si="1481"/>
        <v>9.7027411232818717E-2</v>
      </c>
      <c r="EX628" s="36">
        <f t="shared" ca="1" si="1512"/>
        <v>0.17184663207556289</v>
      </c>
      <c r="EY628" s="36">
        <f t="shared" si="1482"/>
        <v>0</v>
      </c>
      <c r="EZ628" s="36">
        <f t="shared" si="1483"/>
        <v>0</v>
      </c>
      <c r="FA628" s="36">
        <f t="shared" si="1484"/>
        <v>0</v>
      </c>
      <c r="FB628" s="36">
        <f t="shared" si="1485"/>
        <v>0</v>
      </c>
      <c r="FC628" s="36">
        <f t="shared" si="1513"/>
        <v>0</v>
      </c>
      <c r="FD628" s="36">
        <f t="shared" si="1486"/>
        <v>0</v>
      </c>
      <c r="FE628" s="36">
        <f t="shared" si="1487"/>
        <v>0</v>
      </c>
      <c r="FF628" s="36">
        <f t="shared" si="1514"/>
        <v>0</v>
      </c>
      <c r="FG628" s="36">
        <f t="shared" ca="1" si="1488"/>
        <v>0.17184663207556289</v>
      </c>
      <c r="FH628" s="36">
        <f t="shared" ca="1" si="1489"/>
        <v>1.4600508190392412E-3</v>
      </c>
      <c r="FI628" s="36">
        <f t="shared" ca="1" si="1490"/>
        <v>-1.5320025198623964E-2</v>
      </c>
      <c r="FJ628" s="36">
        <f t="shared" ca="1" si="1491"/>
        <v>0.16099599107636708</v>
      </c>
      <c r="FK628" s="36">
        <f t="shared" si="1492"/>
        <v>0</v>
      </c>
      <c r="FL628" s="36">
        <f t="shared" si="1493"/>
        <v>0</v>
      </c>
      <c r="FM628" s="36">
        <f t="shared" ca="1" si="1494"/>
        <v>0</v>
      </c>
      <c r="FN628" s="36">
        <f t="shared" ca="1" si="1516"/>
        <v>0.16099599107636708</v>
      </c>
    </row>
    <row r="629" spans="2:170" x14ac:dyDescent="0.25">
      <c r="B629" s="2">
        <v>621</v>
      </c>
      <c r="C629" s="2">
        <f t="shared" si="1370"/>
        <v>52</v>
      </c>
      <c r="D629" s="2">
        <f t="shared" si="1519"/>
        <v>645</v>
      </c>
      <c r="E629" s="2">
        <f t="shared" si="1517"/>
        <v>54</v>
      </c>
      <c r="F629" s="189">
        <f t="shared" si="1521"/>
        <v>64619</v>
      </c>
      <c r="G629" s="2">
        <f t="shared" si="1520"/>
        <v>11</v>
      </c>
      <c r="H629" s="187">
        <f t="shared" si="1371"/>
        <v>86.333333333333343</v>
      </c>
      <c r="I629" s="186">
        <f t="shared" si="1518"/>
        <v>86</v>
      </c>
      <c r="J629" s="2">
        <f t="shared" si="1372"/>
        <v>0</v>
      </c>
      <c r="K629" s="2">
        <f t="shared" si="1373"/>
        <v>1</v>
      </c>
      <c r="L629">
        <f t="shared" si="1374"/>
        <v>2</v>
      </c>
      <c r="M629" s="190">
        <f t="shared" si="1495"/>
        <v>0.13345288146000001</v>
      </c>
      <c r="N629">
        <f t="shared" si="1375"/>
        <v>1</v>
      </c>
      <c r="O629">
        <f t="shared" si="1376"/>
        <v>100</v>
      </c>
      <c r="P629" s="58">
        <f t="shared" si="1377"/>
        <v>0.60053796657000003</v>
      </c>
      <c r="Q629" s="106">
        <f t="shared" si="1378"/>
        <v>0.60053796657000003</v>
      </c>
      <c r="R629" s="59">
        <f t="shared" si="1379"/>
        <v>0.60053796657000003</v>
      </c>
      <c r="S629" s="32">
        <f t="shared" si="1496"/>
        <v>7.3619028643436057E-2</v>
      </c>
      <c r="T629">
        <f t="shared" si="1380"/>
        <v>1</v>
      </c>
      <c r="U629" s="32">
        <f t="shared" si="1497"/>
        <v>1.4558201400000001E-3</v>
      </c>
      <c r="V629">
        <f t="shared" si="1381"/>
        <v>1</v>
      </c>
      <c r="W629">
        <f t="shared" si="1382"/>
        <v>100</v>
      </c>
      <c r="X629" s="58">
        <f t="shared" si="1383"/>
        <v>6.5511906300000002E-3</v>
      </c>
      <c r="Y629" s="58">
        <f t="shared" si="1384"/>
        <v>6.5511906300000002E-3</v>
      </c>
      <c r="Z629" s="32">
        <f t="shared" si="1385"/>
        <v>6.5511906300000002E-3</v>
      </c>
      <c r="AA629" s="32">
        <f t="shared" si="1386"/>
        <v>5.4757867936017224E-4</v>
      </c>
      <c r="AB629" s="59">
        <f t="shared" si="1387"/>
        <v>4.9056245199999996E-3</v>
      </c>
      <c r="AC629" s="59">
        <f t="shared" si="1388"/>
        <v>4.9056245199999996E-3</v>
      </c>
      <c r="AD629">
        <f t="shared" si="1389"/>
        <v>1</v>
      </c>
      <c r="AE629" s="59">
        <f t="shared" si="1390"/>
        <v>4.9056245199999996E-3</v>
      </c>
      <c r="AF629" s="59">
        <f t="shared" si="1391"/>
        <v>4.1758461800000006E-3</v>
      </c>
      <c r="AG629" s="59">
        <f t="shared" si="1392"/>
        <v>4.1758461800000006E-3</v>
      </c>
      <c r="AH629">
        <f t="shared" si="1393"/>
        <v>1</v>
      </c>
      <c r="AI629" s="59">
        <f t="shared" si="1394"/>
        <v>4.1758461800000006E-3</v>
      </c>
      <c r="AJ629" s="59">
        <f t="shared" si="1395"/>
        <v>0</v>
      </c>
      <c r="AK629" s="59">
        <f t="shared" si="1396"/>
        <v>0</v>
      </c>
      <c r="AL629" s="59">
        <f t="shared" si="1397"/>
        <v>0</v>
      </c>
      <c r="AM629" s="12">
        <f t="shared" si="1498"/>
        <v>1.6705064265700265E-5</v>
      </c>
      <c r="AN629" s="12">
        <f t="shared" si="1499"/>
        <v>-3.3881317890172014E-21</v>
      </c>
      <c r="AO629" s="66">
        <f t="shared" si="1398"/>
        <v>1.2298106046670279E-6</v>
      </c>
      <c r="AP629" s="66">
        <f t="shared" si="1399"/>
        <v>9.147337029238956E-9</v>
      </c>
      <c r="AQ629" s="59">
        <f t="shared" si="1400"/>
        <v>8.1948772869995013E-8</v>
      </c>
      <c r="AR629" s="59">
        <f t="shared" si="1401"/>
        <v>6.9757778800578971E-8</v>
      </c>
      <c r="AS629" s="59">
        <f t="shared" si="1402"/>
        <v>0</v>
      </c>
      <c r="AT629" s="12">
        <f t="shared" si="1403"/>
        <v>1.5314399772333421E-5</v>
      </c>
      <c r="AU629" s="59">
        <f t="shared" si="1500"/>
        <v>2.2499312661442353E-22</v>
      </c>
      <c r="AV629" s="59">
        <f t="shared" si="1501"/>
        <v>0</v>
      </c>
      <c r="AW629" s="70">
        <f t="shared" si="1404"/>
        <v>0</v>
      </c>
      <c r="AX629" s="20">
        <f t="shared" si="1405"/>
        <v>200000</v>
      </c>
      <c r="AY629" s="20">
        <f t="shared" si="1406"/>
        <v>0</v>
      </c>
      <c r="AZ629" s="20">
        <f t="shared" si="1407"/>
        <v>0</v>
      </c>
      <c r="BA629" s="20">
        <f t="shared" si="1408"/>
        <v>200000</v>
      </c>
      <c r="BB629" s="36">
        <f t="shared" si="1409"/>
        <v>1</v>
      </c>
      <c r="BC629" s="36">
        <f t="shared" si="1410"/>
        <v>0</v>
      </c>
      <c r="BD629" s="80">
        <f t="shared" si="1411"/>
        <v>0.24596212093340558</v>
      </c>
      <c r="BE629" s="36">
        <f t="shared" si="1412"/>
        <v>0</v>
      </c>
      <c r="BF629" s="36">
        <f t="shared" si="1413"/>
        <v>0</v>
      </c>
      <c r="BG629" s="36">
        <f t="shared" si="1414"/>
        <v>0.24596212093340558</v>
      </c>
      <c r="BH629" s="36">
        <f t="shared" si="1415"/>
        <v>1.8294674058477911E-3</v>
      </c>
      <c r="BI629" s="36">
        <f t="shared" si="1416"/>
        <v>0</v>
      </c>
      <c r="BJ629" s="36">
        <f t="shared" si="1417"/>
        <v>0</v>
      </c>
      <c r="BK629" s="36">
        <f t="shared" si="1418"/>
        <v>1.8294674058477911E-3</v>
      </c>
      <c r="BL629" s="68">
        <f ca="1">IF(OR(AT629=0,E629&gt;ProjTerm),0,VLOOKUP(D629,'Life Events'!$AE$5:$AI$1206,5,FALSE))</f>
        <v>1.4884321944829506E-19</v>
      </c>
      <c r="BM629" s="93">
        <f t="shared" ca="1" si="1419"/>
        <v>1.4884321944829506E-19</v>
      </c>
      <c r="BN629" s="93">
        <f t="shared" ca="1" si="1420"/>
        <v>2.2794445660323431E-24</v>
      </c>
      <c r="BO629" s="36">
        <f t="shared" ca="1" si="1421"/>
        <v>3.4737610578194016E-22</v>
      </c>
      <c r="BP629" s="36">
        <f t="shared" si="1422"/>
        <v>1.0358875428659331E-4</v>
      </c>
      <c r="BQ629" s="36">
        <f t="shared" si="1423"/>
        <v>98.458446351821223</v>
      </c>
      <c r="BR629" s="36">
        <f t="shared" si="1424"/>
        <v>154.78110000000001</v>
      </c>
      <c r="BS629" s="36">
        <f t="shared" si="1425"/>
        <v>152.39506630625877</v>
      </c>
      <c r="BT629" s="36">
        <f t="shared" si="1426"/>
        <v>2.3338389687453057E-3</v>
      </c>
      <c r="BU629" s="70" cm="1">
        <f t="array" ref="BU629">IF(AND(ActInt=1,$J629=0),INDEX(Tbl_FwdNom,$B629-IVP,MATCH(ValnDt,Tbl_FwdNom_Cols)),INDEX(Tbl_FwdNom,$B629,MATCH(StartDt,Tbl_FwdNom_Cols)))</f>
        <v>10.679665216</v>
      </c>
      <c r="BV629" s="70" cm="1">
        <f t="array" ref="BV629">INDEX(Tbl_FwdReal,$B629,MATCH(StartDt,Tbl_FwdReal_Cols))</f>
        <v>3.9539420619999999</v>
      </c>
      <c r="BW629" s="70" cm="1">
        <f t="array" ref="BW629">IF(RunType&lt;&gt;"OPN",INDEX(Tbl_FwdReal,$B629,MATCH(ValnDt,Tbl_FwdReal_Cols)),IF(AND($J629=0,ActInt=1),INDEX(Tbl_FwdReal,$B629-IVP,MATCH(ValnDt,Tbl_FwdReal_Cols)),-999))*$K629</f>
        <v>3.9539420619999999</v>
      </c>
      <c r="BX629" s="70">
        <f t="shared" si="1427"/>
        <v>3.9539420620000001E-2</v>
      </c>
      <c r="BY629" s="70">
        <f t="shared" si="1502"/>
        <v>6.4699067881318628E-2</v>
      </c>
      <c r="BZ629" s="64">
        <f t="shared" si="1515"/>
        <v>5.2380201988286856E-3</v>
      </c>
      <c r="CA629" s="70" cm="1">
        <f t="array" ref="CA629">IF($J629=1,CA628*(1+INDEX(Tbl_CPI,$B629,MATCH(IF(RunType="OPN",StartDt,ValnDt),Tbl_CPI_Cols))),0)</f>
        <v>0</v>
      </c>
      <c r="CB629" s="70">
        <f t="shared" si="1503"/>
        <v>33.339071010408162</v>
      </c>
      <c r="CC629" s="70">
        <f t="shared" si="1504"/>
        <v>31.805717233848672</v>
      </c>
      <c r="CD629" s="36">
        <f t="shared" si="1428"/>
        <v>163.29714014999536</v>
      </c>
      <c r="CE629" s="36">
        <f t="shared" si="1429"/>
        <v>1.5772889362697782</v>
      </c>
      <c r="CF629" s="36">
        <f t="shared" si="1430"/>
        <v>0</v>
      </c>
      <c r="CG629" s="36">
        <f t="shared" si="1431"/>
        <v>2.7542379336567002E-3</v>
      </c>
      <c r="CH629" s="36">
        <f t="shared" si="1432"/>
        <v>2.7278892206107352E-3</v>
      </c>
      <c r="CI629" s="36">
        <f t="shared" si="1433"/>
        <v>0</v>
      </c>
      <c r="CJ629" s="36">
        <f t="shared" si="1434"/>
        <v>0</v>
      </c>
      <c r="CK629" s="36">
        <f t="shared" si="1435"/>
        <v>0</v>
      </c>
      <c r="CL629" s="36">
        <f t="shared" si="1436"/>
        <v>2.6348713045964652E-5</v>
      </c>
      <c r="CM629" s="36">
        <f t="shared" si="1437"/>
        <v>2.7542379336567002E-3</v>
      </c>
      <c r="CN629" s="36">
        <f t="shared" ca="1" si="1438"/>
        <v>0.24535416061622148</v>
      </c>
      <c r="CO629" s="20">
        <f t="shared" si="1439"/>
        <v>120000</v>
      </c>
      <c r="CP629" s="20">
        <f t="shared" si="1440"/>
        <v>2</v>
      </c>
      <c r="CQ629" s="64">
        <f t="shared" si="1441"/>
        <v>0.15306183474000001</v>
      </c>
      <c r="CR629" s="64">
        <f t="shared" si="1442"/>
        <v>0.68877825633</v>
      </c>
      <c r="CS629" s="36">
        <f t="shared" si="1443"/>
        <v>0.18580654391081908</v>
      </c>
      <c r="CT629" s="36">
        <f t="shared" si="1444"/>
        <v>0.14757727256004335</v>
      </c>
      <c r="CU629" s="36">
        <f t="shared" si="1445"/>
        <v>1.0976804435086746E-3</v>
      </c>
      <c r="CV629" s="36">
        <f t="shared" si="1505"/>
        <v>0.14867495300355202</v>
      </c>
      <c r="CW629" s="36">
        <f t="shared" si="1446"/>
        <v>0</v>
      </c>
      <c r="CX629" s="36">
        <f t="shared" si="1447"/>
        <v>0</v>
      </c>
      <c r="CY629" s="36">
        <f t="shared" si="1448"/>
        <v>0</v>
      </c>
      <c r="CZ629" s="36">
        <f t="shared" si="1506"/>
        <v>0</v>
      </c>
      <c r="DA629" s="64">
        <f t="shared" si="1449"/>
        <v>8.4916801772692008E-3</v>
      </c>
      <c r="DB629" s="70">
        <f t="shared" si="1507"/>
        <v>0.99157982128739375</v>
      </c>
      <c r="DC629" s="70">
        <f>PRODUCT($DB$8:DB629)</f>
        <v>2.7097466025211838E-3</v>
      </c>
      <c r="DD629" s="36">
        <f t="shared" si="1450"/>
        <v>1.9851769019916407E-2</v>
      </c>
      <c r="DE629" s="36">
        <f t="shared" si="1451"/>
        <v>2.5407079943984385</v>
      </c>
      <c r="DF629" s="36">
        <f t="shared" si="1452"/>
        <v>1.6053616930010946E-2</v>
      </c>
      <c r="DG629" s="36">
        <f t="shared" si="1453"/>
        <v>1.068848834217433E-3</v>
      </c>
      <c r="DH629" s="36">
        <f t="shared" ca="1" si="1454"/>
        <v>1.610727002394192E-21</v>
      </c>
      <c r="DI629" s="36">
        <f t="shared" si="1455"/>
        <v>2.5334991164461709E-2</v>
      </c>
      <c r="DJ629" s="36">
        <f t="shared" ca="1" si="1456"/>
        <v>2.5611759846387772</v>
      </c>
      <c r="DK629" s="36">
        <f t="shared" si="1457"/>
        <v>0</v>
      </c>
      <c r="DL629" s="36">
        <f t="shared" si="1458"/>
        <v>0</v>
      </c>
      <c r="DM629" s="36">
        <f t="shared" ca="1" si="1459"/>
        <v>2.5611759846387772</v>
      </c>
      <c r="DN629" s="36">
        <f t="shared" ca="1" si="1508"/>
        <v>2.5611759846433908</v>
      </c>
      <c r="DO629" s="64" cm="1">
        <f t="array" ref="DO629">IFERROR(INDEX(Tbl_FwdNom,$B629,MATCH(LIDt,Tbl_FwdNom_Cols,0)),0)</f>
        <v>8.1839692020000001</v>
      </c>
      <c r="DP629" s="64">
        <f t="shared" ca="1" si="1509"/>
        <v>8.1223367320000008</v>
      </c>
      <c r="DQ629" s="64">
        <f t="shared" ca="1" si="1460"/>
        <v>6.5289837932585026E-3</v>
      </c>
      <c r="DR629" s="70">
        <f t="shared" ca="1" si="1461"/>
        <v>0.99351336732634066</v>
      </c>
      <c r="DS629" s="70">
        <f ca="1">PRODUCT($DR$8:DR629)</f>
        <v>6.6801441235713578E-3</v>
      </c>
      <c r="DT629" s="36">
        <f t="shared" ca="1" si="1462"/>
        <v>2.5890895251885948</v>
      </c>
      <c r="DU629" s="36">
        <f t="shared" ca="1" si="1463"/>
        <v>1.6315446243771931E-2</v>
      </c>
      <c r="DV629" s="36">
        <f t="shared" ca="1" si="1464"/>
        <v>1.0891840889823373E-3</v>
      </c>
      <c r="DW629" s="36">
        <f t="shared" ca="1" si="1465"/>
        <v>1.6267680544628132E-21</v>
      </c>
      <c r="DX629" s="36">
        <f t="shared" ca="1" si="1466"/>
        <v>2.0165335663856358E-2</v>
      </c>
      <c r="DY629" s="36">
        <f t="shared" ca="1" si="1467"/>
        <v>2.328705612285822E-4</v>
      </c>
      <c r="DZ629" s="36">
        <f t="shared" ca="1" si="1468"/>
        <v>2.5472454121297554E-2</v>
      </c>
      <c r="EA629" s="36">
        <f t="shared" ca="1" si="1469"/>
        <v>0</v>
      </c>
      <c r="EB629" s="36">
        <f t="shared" ca="1" si="1470"/>
        <v>2.6098557763620542</v>
      </c>
      <c r="EC629" s="36">
        <f t="shared" ca="1" si="1471"/>
        <v>0</v>
      </c>
      <c r="ED629" s="36">
        <f t="shared" ca="1" si="1472"/>
        <v>0</v>
      </c>
      <c r="EE629" s="36">
        <f t="shared" ca="1" si="1510"/>
        <v>0</v>
      </c>
      <c r="EF629" s="36">
        <f t="shared" ca="1" si="1473"/>
        <v>2.6098557763620542</v>
      </c>
      <c r="EG629" s="64"/>
      <c r="EH629" s="64"/>
      <c r="EI629" s="64"/>
      <c r="EJ629" s="70"/>
      <c r="EK629" s="70"/>
      <c r="EL629" s="70"/>
      <c r="EM629" s="70"/>
      <c r="EN629" s="70"/>
      <c r="EO629" s="36">
        <f t="shared" ca="1" si="1474"/>
        <v>2.3631485385363998E-2</v>
      </c>
      <c r="EP629" s="36">
        <f t="shared" ca="1" si="1475"/>
        <v>0</v>
      </c>
      <c r="EQ629" s="36">
        <f t="shared" si="1476"/>
        <v>6.8243607291364194E-2</v>
      </c>
      <c r="ER629" s="36">
        <f t="shared" si="1477"/>
        <v>1.1899726051839473E-4</v>
      </c>
      <c r="ES629" s="36">
        <f t="shared" si="1478"/>
        <v>-1.0867195841575581E-4</v>
      </c>
      <c r="ET629" s="36">
        <f t="shared" ca="1" si="1479"/>
        <v>0</v>
      </c>
      <c r="EU629" s="36">
        <f t="shared" ca="1" si="1511"/>
        <v>1.1899726051839473E-4</v>
      </c>
      <c r="EV629" s="36">
        <f t="shared" si="1480"/>
        <v>4.1820672595106262E-4</v>
      </c>
      <c r="EW629" s="36">
        <f t="shared" si="1481"/>
        <v>8.920584641814451E-2</v>
      </c>
      <c r="EX629" s="36">
        <f t="shared" ca="1" si="1512"/>
        <v>0.15798665769597817</v>
      </c>
      <c r="EY629" s="36">
        <f t="shared" si="1482"/>
        <v>0</v>
      </c>
      <c r="EZ629" s="36">
        <f t="shared" si="1483"/>
        <v>0</v>
      </c>
      <c r="FA629" s="36">
        <f t="shared" si="1484"/>
        <v>0</v>
      </c>
      <c r="FB629" s="36">
        <f t="shared" si="1485"/>
        <v>0</v>
      </c>
      <c r="FC629" s="36">
        <f t="shared" si="1513"/>
        <v>0</v>
      </c>
      <c r="FD629" s="36">
        <f t="shared" si="1486"/>
        <v>0</v>
      </c>
      <c r="FE629" s="36">
        <f t="shared" si="1487"/>
        <v>0</v>
      </c>
      <c r="FF629" s="36">
        <f t="shared" si="1514"/>
        <v>0</v>
      </c>
      <c r="FG629" s="36">
        <f t="shared" ca="1" si="1488"/>
        <v>0.15798665769597817</v>
      </c>
      <c r="FH629" s="36">
        <f t="shared" ca="1" si="1489"/>
        <v>1.3415721694299523E-3</v>
      </c>
      <c r="FI629" s="36">
        <f t="shared" ca="1" si="1490"/>
        <v>-1.404466438715973E-2</v>
      </c>
      <c r="FJ629" s="36">
        <f t="shared" ca="1" si="1491"/>
        <v>0.14800246690572455</v>
      </c>
      <c r="FK629" s="36">
        <f t="shared" si="1492"/>
        <v>0</v>
      </c>
      <c r="FL629" s="36">
        <f t="shared" si="1493"/>
        <v>0</v>
      </c>
      <c r="FM629" s="36">
        <f t="shared" ca="1" si="1494"/>
        <v>0</v>
      </c>
      <c r="FN629" s="36">
        <f t="shared" ca="1" si="1516"/>
        <v>0.14800246690572455</v>
      </c>
    </row>
    <row r="630" spans="2:170" x14ac:dyDescent="0.25">
      <c r="B630" s="2">
        <v>622</v>
      </c>
      <c r="C630" s="2">
        <f t="shared" si="1370"/>
        <v>52</v>
      </c>
      <c r="D630" s="2">
        <f t="shared" si="1519"/>
        <v>646</v>
      </c>
      <c r="E630" s="2">
        <f t="shared" si="1517"/>
        <v>54</v>
      </c>
      <c r="F630" s="189">
        <f t="shared" si="1521"/>
        <v>64650</v>
      </c>
      <c r="G630" s="2">
        <f t="shared" si="1520"/>
        <v>12</v>
      </c>
      <c r="H630" s="187">
        <f t="shared" si="1371"/>
        <v>86.416666666666671</v>
      </c>
      <c r="I630" s="186">
        <f t="shared" si="1518"/>
        <v>86</v>
      </c>
      <c r="J630" s="2">
        <f t="shared" si="1372"/>
        <v>0</v>
      </c>
      <c r="K630" s="2">
        <f t="shared" si="1373"/>
        <v>1</v>
      </c>
      <c r="L630">
        <f t="shared" si="1374"/>
        <v>2</v>
      </c>
      <c r="M630" s="190">
        <f t="shared" si="1495"/>
        <v>0.13345288146000001</v>
      </c>
      <c r="N630">
        <f t="shared" si="1375"/>
        <v>1</v>
      </c>
      <c r="O630">
        <f t="shared" si="1376"/>
        <v>100</v>
      </c>
      <c r="P630" s="58">
        <f t="shared" si="1377"/>
        <v>0.60053796657000003</v>
      </c>
      <c r="Q630" s="106">
        <f t="shared" si="1378"/>
        <v>0.60053796657000003</v>
      </c>
      <c r="R630" s="59">
        <f t="shared" si="1379"/>
        <v>0.60053796657000003</v>
      </c>
      <c r="S630" s="32">
        <f t="shared" si="1496"/>
        <v>7.3619028643436057E-2</v>
      </c>
      <c r="T630">
        <f t="shared" si="1380"/>
        <v>1</v>
      </c>
      <c r="U630" s="32">
        <f t="shared" si="1497"/>
        <v>1.4558201400000001E-3</v>
      </c>
      <c r="V630">
        <f t="shared" si="1381"/>
        <v>1</v>
      </c>
      <c r="W630">
        <f t="shared" si="1382"/>
        <v>100</v>
      </c>
      <c r="X630" s="58">
        <f t="shared" si="1383"/>
        <v>6.5511906300000002E-3</v>
      </c>
      <c r="Y630" s="58">
        <f t="shared" si="1384"/>
        <v>6.5511906300000002E-3</v>
      </c>
      <c r="Z630" s="32">
        <f t="shared" si="1385"/>
        <v>6.5511906300000002E-3</v>
      </c>
      <c r="AA630" s="32">
        <f t="shared" si="1386"/>
        <v>5.4757867936017224E-4</v>
      </c>
      <c r="AB630" s="59">
        <f t="shared" si="1387"/>
        <v>4.9056245199999996E-3</v>
      </c>
      <c r="AC630" s="59">
        <f t="shared" si="1388"/>
        <v>4.9056245199999996E-3</v>
      </c>
      <c r="AD630">
        <f t="shared" si="1389"/>
        <v>1</v>
      </c>
      <c r="AE630" s="59">
        <f t="shared" si="1390"/>
        <v>4.9056245199999996E-3</v>
      </c>
      <c r="AF630" s="59">
        <f t="shared" si="1391"/>
        <v>4.1758461800000006E-3</v>
      </c>
      <c r="AG630" s="59">
        <f t="shared" si="1392"/>
        <v>4.1758461800000006E-3</v>
      </c>
      <c r="AH630">
        <f t="shared" si="1393"/>
        <v>1</v>
      </c>
      <c r="AI630" s="59">
        <f t="shared" si="1394"/>
        <v>4.1758461800000006E-3</v>
      </c>
      <c r="AJ630" s="59">
        <f t="shared" si="1395"/>
        <v>0</v>
      </c>
      <c r="AK630" s="59">
        <f t="shared" si="1396"/>
        <v>0</v>
      </c>
      <c r="AL630" s="59">
        <f t="shared" si="1397"/>
        <v>0</v>
      </c>
      <c r="AM630" s="12">
        <f t="shared" si="1498"/>
        <v>1.5314399772333421E-5</v>
      </c>
      <c r="AN630" s="12">
        <f t="shared" si="1499"/>
        <v>0</v>
      </c>
      <c r="AO630" s="66">
        <f t="shared" si="1398"/>
        <v>1.1274312354964446E-6</v>
      </c>
      <c r="AP630" s="66">
        <f t="shared" si="1399"/>
        <v>8.3858388025280572E-9</v>
      </c>
      <c r="AQ630" s="59">
        <f t="shared" si="1400"/>
        <v>7.5126695032241237E-8</v>
      </c>
      <c r="AR630" s="59">
        <f t="shared" si="1401"/>
        <v>6.39505777882914E-8</v>
      </c>
      <c r="AS630" s="59">
        <f t="shared" si="1402"/>
        <v>0</v>
      </c>
      <c r="AT630" s="12">
        <f t="shared" si="1403"/>
        <v>1.4039505425213916E-5</v>
      </c>
      <c r="AU630" s="59">
        <f t="shared" si="1500"/>
        <v>6.485096002415737E-22</v>
      </c>
      <c r="AV630" s="59">
        <f t="shared" si="1501"/>
        <v>0</v>
      </c>
      <c r="AW630" s="70">
        <f t="shared" si="1404"/>
        <v>0</v>
      </c>
      <c r="AX630" s="20">
        <f t="shared" si="1405"/>
        <v>200000</v>
      </c>
      <c r="AY630" s="20">
        <f t="shared" si="1406"/>
        <v>0</v>
      </c>
      <c r="AZ630" s="20">
        <f t="shared" si="1407"/>
        <v>0</v>
      </c>
      <c r="BA630" s="20">
        <f t="shared" si="1408"/>
        <v>200000</v>
      </c>
      <c r="BB630" s="36">
        <f t="shared" si="1409"/>
        <v>1</v>
      </c>
      <c r="BC630" s="36">
        <f t="shared" si="1410"/>
        <v>0</v>
      </c>
      <c r="BD630" s="80">
        <f t="shared" si="1411"/>
        <v>0.22548624709928894</v>
      </c>
      <c r="BE630" s="36">
        <f t="shared" si="1412"/>
        <v>0</v>
      </c>
      <c r="BF630" s="36">
        <f t="shared" si="1413"/>
        <v>0</v>
      </c>
      <c r="BG630" s="36">
        <f t="shared" si="1414"/>
        <v>0.22548624709928894</v>
      </c>
      <c r="BH630" s="36">
        <f t="shared" si="1415"/>
        <v>1.6771677605056114E-3</v>
      </c>
      <c r="BI630" s="36">
        <f t="shared" si="1416"/>
        <v>0</v>
      </c>
      <c r="BJ630" s="36">
        <f t="shared" si="1417"/>
        <v>0</v>
      </c>
      <c r="BK630" s="36">
        <f t="shared" si="1418"/>
        <v>1.6771677605056114E-3</v>
      </c>
      <c r="BL630" s="68">
        <f ca="1">IF(OR(AT630=0,E630&gt;ProjTerm),0,VLOOKUP(D630,'Life Events'!$AE$5:$AI$1206,5,FALSE))</f>
        <v>1.3645230750249922E-19</v>
      </c>
      <c r="BM630" s="93">
        <f t="shared" ca="1" si="1419"/>
        <v>1.3645230750249922E-19</v>
      </c>
      <c r="BN630" s="93">
        <f t="shared" ca="1" si="1420"/>
        <v>1.9157229114642954E-24</v>
      </c>
      <c r="BO630" s="36">
        <f t="shared" ca="1" si="1421"/>
        <v>2.919467201170204E-22</v>
      </c>
      <c r="BP630" s="36">
        <f t="shared" si="1422"/>
        <v>9.4965189587458698E-5</v>
      </c>
      <c r="BQ630" s="36">
        <f t="shared" si="1423"/>
        <v>98.458446351821223</v>
      </c>
      <c r="BR630" s="36">
        <f t="shared" si="1424"/>
        <v>154.78110000000001</v>
      </c>
      <c r="BS630" s="36">
        <f t="shared" si="1425"/>
        <v>152.39506630625877</v>
      </c>
      <c r="BT630" s="36">
        <f t="shared" si="1426"/>
        <v>2.1395513601825543E-3</v>
      </c>
      <c r="BU630" s="70" cm="1">
        <f t="array" ref="BU630">IF(AND(ActInt=1,$J630=0),INDEX(Tbl_FwdNom,$B630-IVP,MATCH(ValnDt,Tbl_FwdNom_Cols)),INDEX(Tbl_FwdNom,$B630,MATCH(StartDt,Tbl_FwdNom_Cols)))</f>
        <v>10.67365571</v>
      </c>
      <c r="BV630" s="70" cm="1">
        <f t="array" ref="BV630">INDEX(Tbl_FwdReal,$B630,MATCH(StartDt,Tbl_FwdReal_Cols))</f>
        <v>3.9505432740000002</v>
      </c>
      <c r="BW630" s="70" cm="1">
        <f t="array" ref="BW630">IF(RunType&lt;&gt;"OPN",INDEX(Tbl_FwdReal,$B630,MATCH(ValnDt,Tbl_FwdReal_Cols)),IF(AND($J630=0,ActInt=1),INDEX(Tbl_FwdReal,$B630-IVP,MATCH(ValnDt,Tbl_FwdReal_Cols)),-999))*$K630</f>
        <v>3.9505432740000002</v>
      </c>
      <c r="BX630" s="70">
        <f t="shared" si="1427"/>
        <v>3.9505432739999999E-2</v>
      </c>
      <c r="BY630" s="70">
        <f t="shared" si="1502"/>
        <v>6.4676068294119204E-2</v>
      </c>
      <c r="BZ630" s="64">
        <f t="shared" si="1515"/>
        <v>5.2362105882455268E-3</v>
      </c>
      <c r="CA630" s="70" cm="1">
        <f t="array" ref="CA630">IF($J630=1,CA629*(1+INDEX(Tbl_CPI,$B630,MATCH(IF(RunType="OPN",StartDt,ValnDt),Tbl_CPI_Cols))),0)</f>
        <v>0</v>
      </c>
      <c r="CB630" s="70">
        <f t="shared" si="1503"/>
        <v>33.513641407035131</v>
      </c>
      <c r="CC630" s="70">
        <f t="shared" si="1504"/>
        <v>31.805717233848672</v>
      </c>
      <c r="CD630" s="36">
        <f t="shared" si="1428"/>
        <v>163.29714014999536</v>
      </c>
      <c r="CE630" s="36">
        <f t="shared" si="1429"/>
        <v>1.5772889362697782</v>
      </c>
      <c r="CF630" s="36">
        <f t="shared" si="1430"/>
        <v>0</v>
      </c>
      <c r="CG630" s="36">
        <f t="shared" si="1431"/>
        <v>2.5249529192623017E-3</v>
      </c>
      <c r="CH630" s="36">
        <f t="shared" si="1432"/>
        <v>2.5007976859357877E-3</v>
      </c>
      <c r="CI630" s="36">
        <f t="shared" si="1433"/>
        <v>0</v>
      </c>
      <c r="CJ630" s="36">
        <f t="shared" si="1434"/>
        <v>0</v>
      </c>
      <c r="CK630" s="36">
        <f t="shared" si="1435"/>
        <v>0</v>
      </c>
      <c r="CL630" s="36">
        <f t="shared" si="1436"/>
        <v>2.4155233326513914E-5</v>
      </c>
      <c r="CM630" s="36">
        <f t="shared" si="1437"/>
        <v>2.5249529192623017E-3</v>
      </c>
      <c r="CN630" s="36">
        <f t="shared" ca="1" si="1438"/>
        <v>0.22492889831002452</v>
      </c>
      <c r="CO630" s="20">
        <f t="shared" si="1439"/>
        <v>120000</v>
      </c>
      <c r="CP630" s="20">
        <f t="shared" si="1440"/>
        <v>2</v>
      </c>
      <c r="CQ630" s="64">
        <f t="shared" si="1441"/>
        <v>0.15306183474000001</v>
      </c>
      <c r="CR630" s="64">
        <f t="shared" si="1442"/>
        <v>0.68877825633</v>
      </c>
      <c r="CS630" s="36">
        <f t="shared" si="1443"/>
        <v>0.17033850624618507</v>
      </c>
      <c r="CT630" s="36">
        <f t="shared" si="1444"/>
        <v>0.13529174825957335</v>
      </c>
      <c r="CU630" s="36">
        <f t="shared" si="1445"/>
        <v>1.0063006563033668E-3</v>
      </c>
      <c r="CV630" s="36">
        <f t="shared" si="1505"/>
        <v>0.13629804891587671</v>
      </c>
      <c r="CW630" s="36">
        <f t="shared" si="1446"/>
        <v>0</v>
      </c>
      <c r="CX630" s="36">
        <f t="shared" si="1447"/>
        <v>0</v>
      </c>
      <c r="CY630" s="36">
        <f t="shared" si="1448"/>
        <v>0</v>
      </c>
      <c r="CZ630" s="36">
        <f t="shared" si="1506"/>
        <v>0</v>
      </c>
      <c r="DA630" s="64">
        <f t="shared" si="1449"/>
        <v>8.4871169424465265E-3</v>
      </c>
      <c r="DB630" s="70">
        <f t="shared" si="1507"/>
        <v>0.99158430801954323</v>
      </c>
      <c r="DC630" s="70">
        <f>PRODUCT($DB$8:DB630)</f>
        <v>2.6869422097692765E-3</v>
      </c>
      <c r="DD630" s="36">
        <f t="shared" si="1450"/>
        <v>1.7880701944920321E-2</v>
      </c>
      <c r="DE630" s="36">
        <f t="shared" si="1451"/>
        <v>2.3367850331642179</v>
      </c>
      <c r="DF630" s="36">
        <f t="shared" si="1452"/>
        <v>1.451269809373958E-2</v>
      </c>
      <c r="DG630" s="36">
        <f t="shared" si="1453"/>
        <v>9.8295508967977552E-4</v>
      </c>
      <c r="DH630" s="36">
        <f t="shared" ca="1" si="1454"/>
        <v>1.3324507107088476E-21</v>
      </c>
      <c r="DI630" s="36">
        <f t="shared" si="1455"/>
        <v>2.3003629707248091E-2</v>
      </c>
      <c r="DJ630" s="36">
        <f t="shared" ca="1" si="1456"/>
        <v>2.3554377039306056</v>
      </c>
      <c r="DK630" s="36">
        <f t="shared" si="1457"/>
        <v>0</v>
      </c>
      <c r="DL630" s="36">
        <f t="shared" si="1458"/>
        <v>0</v>
      </c>
      <c r="DM630" s="36">
        <f t="shared" ca="1" si="1459"/>
        <v>2.3554377039306056</v>
      </c>
      <c r="DN630" s="36">
        <f t="shared" ca="1" si="1508"/>
        <v>2.3554377039352192</v>
      </c>
      <c r="DO630" s="64" cm="1">
        <f t="array" ref="DO630">IFERROR(INDEX(Tbl_FwdNom,$B630,MATCH(LIDt,Tbl_FwdNom_Cols,0)),0)</f>
        <v>8.1822567139999993</v>
      </c>
      <c r="DP630" s="64">
        <f t="shared" ca="1" si="1509"/>
        <v>8.1206252209999992</v>
      </c>
      <c r="DQ630" s="64">
        <f t="shared" ca="1" si="1460"/>
        <v>6.5276560550238116E-3</v>
      </c>
      <c r="DR630" s="70">
        <f t="shared" ca="1" si="1461"/>
        <v>0.99351467789707015</v>
      </c>
      <c r="DS630" s="70">
        <f ca="1">PRODUCT($DR$8:DR630)</f>
        <v>6.6368212372360036E-3</v>
      </c>
      <c r="DT630" s="36">
        <f t="shared" ca="1" si="1462"/>
        <v>2.3805039640054018</v>
      </c>
      <c r="DU630" s="36">
        <f t="shared" ca="1" si="1463"/>
        <v>1.4744780104729894E-2</v>
      </c>
      <c r="DV630" s="36">
        <f t="shared" ca="1" si="1464"/>
        <v>1.0013287185083599E-3</v>
      </c>
      <c r="DW630" s="36">
        <f t="shared" ca="1" si="1465"/>
        <v>1.3454403166866263E-21</v>
      </c>
      <c r="DX630" s="36">
        <f t="shared" ca="1" si="1466"/>
        <v>1.8157416679121564E-2</v>
      </c>
      <c r="DY630" s="36">
        <f t="shared" ca="1" si="1467"/>
        <v>2.100777497760245E-4</v>
      </c>
      <c r="DZ630" s="36">
        <f t="shared" ca="1" si="1468"/>
        <v>2.3121607507585983E-2</v>
      </c>
      <c r="EA630" s="36">
        <f t="shared" ca="1" si="1469"/>
        <v>0</v>
      </c>
      <c r="EB630" s="36">
        <f t="shared" ca="1" si="1470"/>
        <v>2.3994216839698641</v>
      </c>
      <c r="EC630" s="36">
        <f t="shared" ca="1" si="1471"/>
        <v>0</v>
      </c>
      <c r="ED630" s="36">
        <f t="shared" ca="1" si="1472"/>
        <v>0</v>
      </c>
      <c r="EE630" s="36">
        <f t="shared" ca="1" si="1510"/>
        <v>0</v>
      </c>
      <c r="EF630" s="36">
        <f t="shared" ca="1" si="1473"/>
        <v>2.3994216839698641</v>
      </c>
      <c r="EG630" s="64"/>
      <c r="EH630" s="64"/>
      <c r="EI630" s="64"/>
      <c r="EJ630" s="70"/>
      <c r="EK630" s="70"/>
      <c r="EL630" s="70"/>
      <c r="EM630" s="70"/>
      <c r="EN630" s="70"/>
      <c r="EO630" s="36">
        <f t="shared" ca="1" si="1474"/>
        <v>2.1715570521114978E-2</v>
      </c>
      <c r="EP630" s="36">
        <f t="shared" ca="1" si="1475"/>
        <v>0</v>
      </c>
      <c r="EQ630" s="36">
        <f t="shared" si="1476"/>
        <v>6.2759483827540277E-2</v>
      </c>
      <c r="ER630" s="36">
        <f t="shared" si="1477"/>
        <v>1.0718211286141644E-4</v>
      </c>
      <c r="ES630" s="36">
        <f t="shared" si="1478"/>
        <v>-9.7882002165824481E-5</v>
      </c>
      <c r="ET630" s="36">
        <f t="shared" ca="1" si="1479"/>
        <v>0</v>
      </c>
      <c r="EU630" s="36">
        <f t="shared" ca="1" si="1511"/>
        <v>1.0718211286141644E-4</v>
      </c>
      <c r="EV630" s="36">
        <f t="shared" si="1480"/>
        <v>3.7972275586792081E-4</v>
      </c>
      <c r="EW630" s="36">
        <f t="shared" si="1481"/>
        <v>8.2037176781978791E-2</v>
      </c>
      <c r="EX630" s="36">
        <f t="shared" ca="1" si="1512"/>
        <v>0.14528356547824839</v>
      </c>
      <c r="EY630" s="36">
        <f t="shared" si="1482"/>
        <v>0</v>
      </c>
      <c r="EZ630" s="36">
        <f t="shared" si="1483"/>
        <v>0</v>
      </c>
      <c r="FA630" s="36">
        <f t="shared" si="1484"/>
        <v>0</v>
      </c>
      <c r="FB630" s="36">
        <f t="shared" si="1485"/>
        <v>0</v>
      </c>
      <c r="FC630" s="36">
        <f t="shared" si="1513"/>
        <v>0</v>
      </c>
      <c r="FD630" s="36">
        <f t="shared" si="1486"/>
        <v>0</v>
      </c>
      <c r="FE630" s="36">
        <f t="shared" si="1487"/>
        <v>0</v>
      </c>
      <c r="FF630" s="36">
        <f t="shared" si="1514"/>
        <v>0</v>
      </c>
      <c r="FG630" s="36">
        <f t="shared" ca="1" si="1488"/>
        <v>0.14528356547824839</v>
      </c>
      <c r="FH630" s="36">
        <f t="shared" ca="1" si="1489"/>
        <v>1.2330386100294812E-3</v>
      </c>
      <c r="FI630" s="36">
        <f t="shared" ca="1" si="1490"/>
        <v>-1.2875474941878396E-2</v>
      </c>
      <c r="FJ630" s="36">
        <f t="shared" ca="1" si="1491"/>
        <v>0.13609310116310175</v>
      </c>
      <c r="FK630" s="36">
        <f t="shared" si="1492"/>
        <v>0</v>
      </c>
      <c r="FL630" s="36">
        <f t="shared" si="1493"/>
        <v>0</v>
      </c>
      <c r="FM630" s="36">
        <f t="shared" ca="1" si="1494"/>
        <v>0</v>
      </c>
      <c r="FN630" s="36">
        <f t="shared" ca="1" si="1516"/>
        <v>0.13609310116310175</v>
      </c>
    </row>
    <row r="631" spans="2:170" x14ac:dyDescent="0.25">
      <c r="B631" s="2">
        <v>623</v>
      </c>
      <c r="C631" s="2">
        <f t="shared" si="1370"/>
        <v>52</v>
      </c>
      <c r="D631" s="2">
        <f t="shared" si="1519"/>
        <v>647</v>
      </c>
      <c r="E631" s="2">
        <f t="shared" si="1517"/>
        <v>54</v>
      </c>
      <c r="F631" s="189">
        <f t="shared" si="1521"/>
        <v>64681</v>
      </c>
      <c r="G631" s="2">
        <f t="shared" si="1520"/>
        <v>1</v>
      </c>
      <c r="H631" s="187">
        <f t="shared" si="1371"/>
        <v>86.5</v>
      </c>
      <c r="I631" s="186">
        <f t="shared" si="1518"/>
        <v>86</v>
      </c>
      <c r="J631" s="2">
        <f t="shared" si="1372"/>
        <v>0</v>
      </c>
      <c r="K631" s="2">
        <f t="shared" si="1373"/>
        <v>1</v>
      </c>
      <c r="L631">
        <f t="shared" si="1374"/>
        <v>2</v>
      </c>
      <c r="M631" s="190">
        <f t="shared" si="1495"/>
        <v>0.13345288146000001</v>
      </c>
      <c r="N631">
        <f t="shared" si="1375"/>
        <v>1</v>
      </c>
      <c r="O631">
        <f t="shared" si="1376"/>
        <v>100</v>
      </c>
      <c r="P631" s="58">
        <f t="shared" si="1377"/>
        <v>0.60053796657000003</v>
      </c>
      <c r="Q631" s="106">
        <f t="shared" si="1378"/>
        <v>0.60053796657000003</v>
      </c>
      <c r="R631" s="59">
        <f t="shared" si="1379"/>
        <v>0.60053796657000003</v>
      </c>
      <c r="S631" s="32">
        <f t="shared" si="1496"/>
        <v>7.3619028643436057E-2</v>
      </c>
      <c r="T631">
        <f t="shared" si="1380"/>
        <v>1</v>
      </c>
      <c r="U631" s="32">
        <f t="shared" si="1497"/>
        <v>1.4558201400000001E-3</v>
      </c>
      <c r="V631">
        <f t="shared" si="1381"/>
        <v>1</v>
      </c>
      <c r="W631">
        <f t="shared" si="1382"/>
        <v>100</v>
      </c>
      <c r="X631" s="58">
        <f t="shared" si="1383"/>
        <v>6.5511906300000002E-3</v>
      </c>
      <c r="Y631" s="58">
        <f t="shared" si="1384"/>
        <v>6.5511906300000002E-3</v>
      </c>
      <c r="Z631" s="32">
        <f t="shared" si="1385"/>
        <v>6.5511906300000002E-3</v>
      </c>
      <c r="AA631" s="32">
        <f t="shared" si="1386"/>
        <v>5.4757867936017224E-4</v>
      </c>
      <c r="AB631" s="59">
        <f t="shared" si="1387"/>
        <v>4.9056245199999996E-3</v>
      </c>
      <c r="AC631" s="59">
        <f t="shared" si="1388"/>
        <v>4.9056245199999996E-3</v>
      </c>
      <c r="AD631">
        <f t="shared" si="1389"/>
        <v>1</v>
      </c>
      <c r="AE631" s="59">
        <f t="shared" si="1390"/>
        <v>4.9056245199999996E-3</v>
      </c>
      <c r="AF631" s="59">
        <f t="shared" si="1391"/>
        <v>4.1758461800000006E-3</v>
      </c>
      <c r="AG631" s="59">
        <f t="shared" si="1392"/>
        <v>4.1758461800000006E-3</v>
      </c>
      <c r="AH631">
        <f t="shared" si="1393"/>
        <v>1</v>
      </c>
      <c r="AI631" s="59">
        <f t="shared" si="1394"/>
        <v>4.1758461800000006E-3</v>
      </c>
      <c r="AJ631" s="59">
        <f t="shared" si="1395"/>
        <v>0</v>
      </c>
      <c r="AK631" s="59">
        <f t="shared" si="1396"/>
        <v>0</v>
      </c>
      <c r="AL631" s="59">
        <f t="shared" si="1397"/>
        <v>0</v>
      </c>
      <c r="AM631" s="12">
        <f t="shared" si="1498"/>
        <v>1.4039505425213916E-5</v>
      </c>
      <c r="AN631" s="12">
        <f t="shared" si="1499"/>
        <v>0</v>
      </c>
      <c r="AO631" s="66">
        <f t="shared" si="1398"/>
        <v>1.0335747520384992E-6</v>
      </c>
      <c r="AP631" s="66">
        <f t="shared" si="1399"/>
        <v>7.6877338396086092E-9</v>
      </c>
      <c r="AQ631" s="59">
        <f t="shared" si="1400"/>
        <v>6.8872542062602409E-8</v>
      </c>
      <c r="AR631" s="59">
        <f t="shared" si="1401"/>
        <v>5.8626815098968815E-8</v>
      </c>
      <c r="AS631" s="59">
        <f t="shared" si="1402"/>
        <v>0</v>
      </c>
      <c r="AT631" s="12">
        <f t="shared" si="1403"/>
        <v>1.2870743582174237E-5</v>
      </c>
      <c r="AU631" s="59">
        <f t="shared" si="1500"/>
        <v>0</v>
      </c>
      <c r="AV631" s="59">
        <f t="shared" si="1501"/>
        <v>-5.6910026143648304E-22</v>
      </c>
      <c r="AW631" s="70">
        <f t="shared" si="1404"/>
        <v>0</v>
      </c>
      <c r="AX631" s="20">
        <f t="shared" si="1405"/>
        <v>200000</v>
      </c>
      <c r="AY631" s="20">
        <f t="shared" si="1406"/>
        <v>0</v>
      </c>
      <c r="AZ631" s="20">
        <f t="shared" si="1407"/>
        <v>0</v>
      </c>
      <c r="BA631" s="20">
        <f t="shared" si="1408"/>
        <v>200000</v>
      </c>
      <c r="BB631" s="36">
        <f t="shared" si="1409"/>
        <v>1</v>
      </c>
      <c r="BC631" s="36">
        <f t="shared" si="1410"/>
        <v>0</v>
      </c>
      <c r="BD631" s="80">
        <f t="shared" si="1411"/>
        <v>0.20671495040769983</v>
      </c>
      <c r="BE631" s="36">
        <f t="shared" si="1412"/>
        <v>0</v>
      </c>
      <c r="BF631" s="36">
        <f t="shared" si="1413"/>
        <v>0</v>
      </c>
      <c r="BG631" s="36">
        <f t="shared" si="1414"/>
        <v>0.20671495040769983</v>
      </c>
      <c r="BH631" s="36">
        <f t="shared" si="1415"/>
        <v>1.5375467679217217E-3</v>
      </c>
      <c r="BI631" s="36">
        <f t="shared" si="1416"/>
        <v>0</v>
      </c>
      <c r="BJ631" s="36">
        <f t="shared" si="1417"/>
        <v>0</v>
      </c>
      <c r="BK631" s="36">
        <f t="shared" si="1418"/>
        <v>1.5375467679217217E-3</v>
      </c>
      <c r="BL631" s="68">
        <f ca="1">IF(OR(AT631=0,E631&gt;ProjTerm),0,VLOOKUP(D631,'Life Events'!$AE$5:$AI$1206,5,FALSE))</f>
        <v>1.2509291516114059E-19</v>
      </c>
      <c r="BM631" s="93">
        <f t="shared" ca="1" si="1419"/>
        <v>1.2509291516114059E-19</v>
      </c>
      <c r="BN631" s="93">
        <f t="shared" ca="1" si="1420"/>
        <v>1.6100388349857165E-24</v>
      </c>
      <c r="BO631" s="36">
        <f t="shared" ca="1" si="1421"/>
        <v>2.4536197501329987E-22</v>
      </c>
      <c r="BP631" s="36">
        <f t="shared" si="1422"/>
        <v>8.7059520075232291E-5</v>
      </c>
      <c r="BQ631" s="36">
        <f t="shared" si="1423"/>
        <v>98.458446351821223</v>
      </c>
      <c r="BR631" s="36">
        <f t="shared" si="1424"/>
        <v>154.78110000000001</v>
      </c>
      <c r="BS631" s="36">
        <f t="shared" si="1425"/>
        <v>152.39506630625877</v>
      </c>
      <c r="BT631" s="36">
        <f t="shared" si="1426"/>
        <v>1.9614378216162975E-3</v>
      </c>
      <c r="BU631" s="70" cm="1">
        <f t="array" ref="BU631">IF(AND(ActInt=1,$J631=0),INDEX(Tbl_FwdNom,$B631-IVP,MATCH(ValnDt,Tbl_FwdNom_Cols)),INDEX(Tbl_FwdNom,$B631,MATCH(StartDt,Tbl_FwdNom_Cols)))</f>
        <v>10.667646531000001</v>
      </c>
      <c r="BV631" s="70" cm="1">
        <f t="array" ref="BV631">INDEX(Tbl_FwdReal,$B631,MATCH(StartDt,Tbl_FwdReal_Cols))</f>
        <v>3.9471445979999999</v>
      </c>
      <c r="BW631" s="70" cm="1">
        <f t="array" ref="BW631">IF(RunType&lt;&gt;"OPN",INDEX(Tbl_FwdReal,$B631,MATCH(ValnDt,Tbl_FwdReal_Cols)),IF(AND($J631=0,ActInt=1),INDEX(Tbl_FwdReal,$B631-IVP,MATCH(ValnDt,Tbl_FwdReal_Cols)),-999))*$K631</f>
        <v>3.9471445979999999</v>
      </c>
      <c r="BX631" s="70">
        <f t="shared" si="1427"/>
        <v>3.9471445979999999E-2</v>
      </c>
      <c r="BY631" s="70">
        <f t="shared" si="1502"/>
        <v>6.4653069201568991E-2</v>
      </c>
      <c r="BZ631" s="64">
        <f t="shared" si="1515"/>
        <v>5.2344009807476777E-3</v>
      </c>
      <c r="CA631" s="70" cm="1">
        <f t="array" ref="CA631">IF($J631=1,CA630*(1+INDEX(Tbl_CPI,$B631,MATCH(IF(RunType="OPN",StartDt,ValnDt),Tbl_CPI_Cols))),0)</f>
        <v>0</v>
      </c>
      <c r="CB631" s="70">
        <f t="shared" si="1503"/>
        <v>33.689065244484539</v>
      </c>
      <c r="CC631" s="70">
        <f t="shared" si="1504"/>
        <v>31.805717233848672</v>
      </c>
      <c r="CD631" s="36">
        <f t="shared" si="1428"/>
        <v>163.29714014999536</v>
      </c>
      <c r="CE631" s="36">
        <f t="shared" si="1429"/>
        <v>1.5772889362697782</v>
      </c>
      <c r="CF631" s="36">
        <f t="shared" si="1430"/>
        <v>0</v>
      </c>
      <c r="CG631" s="36">
        <f t="shared" si="1431"/>
        <v>2.3147554416356663E-3</v>
      </c>
      <c r="CH631" s="36">
        <f t="shared" si="1432"/>
        <v>2.2926110850577772E-3</v>
      </c>
      <c r="CI631" s="36">
        <f t="shared" si="1433"/>
        <v>0</v>
      </c>
      <c r="CJ631" s="36">
        <f t="shared" si="1434"/>
        <v>0</v>
      </c>
      <c r="CK631" s="36">
        <f t="shared" si="1435"/>
        <v>0</v>
      </c>
      <c r="CL631" s="36">
        <f t="shared" si="1436"/>
        <v>2.2144356577889438E-5</v>
      </c>
      <c r="CM631" s="36">
        <f t="shared" si="1437"/>
        <v>2.3147554416356663E-3</v>
      </c>
      <c r="CN631" s="36">
        <f t="shared" ca="1" si="1438"/>
        <v>0.20620399983393004</v>
      </c>
      <c r="CO631" s="20">
        <f t="shared" si="1439"/>
        <v>120000</v>
      </c>
      <c r="CP631" s="20">
        <f t="shared" si="1440"/>
        <v>2</v>
      </c>
      <c r="CQ631" s="64">
        <f t="shared" si="1441"/>
        <v>0.15306183474000001</v>
      </c>
      <c r="CR631" s="64">
        <f t="shared" si="1442"/>
        <v>0.68877825633</v>
      </c>
      <c r="CS631" s="36">
        <f t="shared" si="1443"/>
        <v>0.1561581529879161</v>
      </c>
      <c r="CT631" s="36">
        <f t="shared" si="1444"/>
        <v>0.1240289702446199</v>
      </c>
      <c r="CU631" s="36">
        <f t="shared" si="1445"/>
        <v>9.2252806075303307E-4</v>
      </c>
      <c r="CV631" s="36">
        <f t="shared" si="1505"/>
        <v>0.12495149830537293</v>
      </c>
      <c r="CW631" s="36">
        <f t="shared" si="1446"/>
        <v>0</v>
      </c>
      <c r="CX631" s="36">
        <f t="shared" si="1447"/>
        <v>0</v>
      </c>
      <c r="CY631" s="36">
        <f t="shared" si="1448"/>
        <v>0</v>
      </c>
      <c r="CZ631" s="36">
        <f t="shared" si="1506"/>
        <v>0</v>
      </c>
      <c r="DA631" s="64">
        <f t="shared" si="1449"/>
        <v>8.4825537288073516E-3</v>
      </c>
      <c r="DB631" s="70">
        <f t="shared" si="1507"/>
        <v>0.99158879477146766</v>
      </c>
      <c r="DC631" s="70">
        <f>PRODUCT($DB$8:DB631)</f>
        <v>2.6643417874057007E-3</v>
      </c>
      <c r="DD631" s="36">
        <f t="shared" si="1450"/>
        <v>1.6070938138260597E-2</v>
      </c>
      <c r="DE631" s="36">
        <f t="shared" si="1451"/>
        <v>2.1498919873530062</v>
      </c>
      <c r="DF631" s="36">
        <f t="shared" si="1452"/>
        <v>1.3098256067147963E-2</v>
      </c>
      <c r="DG631" s="36">
        <f t="shared" si="1453"/>
        <v>9.0423353896575663E-4</v>
      </c>
      <c r="DH631" s="36">
        <f t="shared" ca="1" si="1454"/>
        <v>1.098391320440123E-21</v>
      </c>
      <c r="DI631" s="36">
        <f t="shared" si="1455"/>
        <v>2.0864368753159022E-2</v>
      </c>
      <c r="DJ631" s="36">
        <f t="shared" ca="1" si="1456"/>
        <v>2.1668794404960869</v>
      </c>
      <c r="DK631" s="36">
        <f t="shared" si="1457"/>
        <v>0</v>
      </c>
      <c r="DL631" s="36">
        <f t="shared" si="1458"/>
        <v>0</v>
      </c>
      <c r="DM631" s="36">
        <f t="shared" ca="1" si="1459"/>
        <v>2.1668794404960869</v>
      </c>
      <c r="DN631" s="36">
        <f t="shared" ca="1" si="1508"/>
        <v>2.1668794405007006</v>
      </c>
      <c r="DO631" s="64" cm="1">
        <f t="array" ref="DO631">IFERROR(INDEX(Tbl_FwdNom,$B631,MATCH(LIDt,Tbl_FwdNom_Cols,0)),0)</f>
        <v>8.1805442540000008</v>
      </c>
      <c r="DP631" s="64">
        <f t="shared" ca="1" si="1509"/>
        <v>8.1189137359999997</v>
      </c>
      <c r="DQ631" s="64">
        <f t="shared" ca="1" si="1460"/>
        <v>6.5263283176932863E-3</v>
      </c>
      <c r="DR631" s="70">
        <f t="shared" ca="1" si="1461"/>
        <v>0.99351598847036482</v>
      </c>
      <c r="DS631" s="70">
        <f ca="1">PRODUCT($DR$8:DR631)</f>
        <v>6.5937880118136375E-3</v>
      </c>
      <c r="DT631" s="36">
        <f t="shared" ca="1" si="1462"/>
        <v>2.1893249640283714</v>
      </c>
      <c r="DU631" s="36">
        <f t="shared" ca="1" si="1463"/>
        <v>1.3303462612743832E-2</v>
      </c>
      <c r="DV631" s="36">
        <f t="shared" ca="1" si="1464"/>
        <v>9.2080419840404829E-4</v>
      </c>
      <c r="DW631" s="36">
        <f t="shared" ca="1" si="1465"/>
        <v>1.1088591269118846E-21</v>
      </c>
      <c r="DX631" s="36">
        <f t="shared" ca="1" si="1466"/>
        <v>1.6314480120154375E-2</v>
      </c>
      <c r="DY631" s="36">
        <f t="shared" ca="1" si="1467"/>
        <v>1.8915990822400425E-4</v>
      </c>
      <c r="DZ631" s="36">
        <f t="shared" ca="1" si="1468"/>
        <v>2.0964933291709682E-2</v>
      </c>
      <c r="EA631" s="36">
        <f t="shared" ca="1" si="1469"/>
        <v>0</v>
      </c>
      <c r="EB631" s="36">
        <f t="shared" ca="1" si="1470"/>
        <v>2.2065472355224909</v>
      </c>
      <c r="EC631" s="36">
        <f t="shared" ca="1" si="1471"/>
        <v>0</v>
      </c>
      <c r="ED631" s="36">
        <f t="shared" ca="1" si="1472"/>
        <v>0</v>
      </c>
      <c r="EE631" s="36">
        <f t="shared" ca="1" si="1510"/>
        <v>0</v>
      </c>
      <c r="EF631" s="36">
        <f t="shared" ca="1" si="1473"/>
        <v>2.2065472355224909</v>
      </c>
      <c r="EG631" s="64"/>
      <c r="EH631" s="64"/>
      <c r="EI631" s="64"/>
      <c r="EJ631" s="70"/>
      <c r="EK631" s="70"/>
      <c r="EL631" s="70"/>
      <c r="EM631" s="70"/>
      <c r="EN631" s="70"/>
      <c r="EO631" s="36">
        <f t="shared" ca="1" si="1474"/>
        <v>1.9960491841047263E-2</v>
      </c>
      <c r="EP631" s="36">
        <f t="shared" ca="1" si="1475"/>
        <v>0</v>
      </c>
      <c r="EQ631" s="36">
        <f t="shared" si="1476"/>
        <v>5.773328889677809E-2</v>
      </c>
      <c r="ER631" s="36">
        <f t="shared" si="1477"/>
        <v>9.6333863772794123E-5</v>
      </c>
      <c r="ES631" s="36">
        <f t="shared" si="1478"/>
        <v>-8.7975047428322023E-5</v>
      </c>
      <c r="ET631" s="36">
        <f t="shared" ca="1" si="1479"/>
        <v>0</v>
      </c>
      <c r="EU631" s="36">
        <f t="shared" ca="1" si="1511"/>
        <v>9.6333863772794123E-5</v>
      </c>
      <c r="EV631" s="36">
        <f t="shared" si="1480"/>
        <v>3.4440980415789625E-4</v>
      </c>
      <c r="EW631" s="36">
        <f t="shared" si="1481"/>
        <v>7.5467096581690707E-2</v>
      </c>
      <c r="EX631" s="36">
        <f t="shared" ca="1" si="1512"/>
        <v>0.13364112914639947</v>
      </c>
      <c r="EY631" s="36">
        <f t="shared" si="1482"/>
        <v>0</v>
      </c>
      <c r="EZ631" s="36">
        <f t="shared" si="1483"/>
        <v>0</v>
      </c>
      <c r="FA631" s="36">
        <f t="shared" si="1484"/>
        <v>0</v>
      </c>
      <c r="FB631" s="36">
        <f t="shared" si="1485"/>
        <v>0</v>
      </c>
      <c r="FC631" s="36">
        <f t="shared" si="1513"/>
        <v>0</v>
      </c>
      <c r="FD631" s="36">
        <f t="shared" si="1486"/>
        <v>0</v>
      </c>
      <c r="FE631" s="36">
        <f t="shared" si="1487"/>
        <v>0</v>
      </c>
      <c r="FF631" s="36">
        <f t="shared" si="1514"/>
        <v>0</v>
      </c>
      <c r="FG631" s="36">
        <f t="shared" ca="1" si="1488"/>
        <v>0.13364112914639947</v>
      </c>
      <c r="FH631" s="36">
        <f t="shared" ca="1" si="1489"/>
        <v>1.1336180583628157E-3</v>
      </c>
      <c r="FI631" s="36">
        <f t="shared" ca="1" si="1490"/>
        <v>-1.1803618299978278E-2</v>
      </c>
      <c r="FJ631" s="36">
        <f t="shared" ca="1" si="1491"/>
        <v>0.12517767112308692</v>
      </c>
      <c r="FK631" s="36">
        <f t="shared" si="1492"/>
        <v>0</v>
      </c>
      <c r="FL631" s="36">
        <f t="shared" si="1493"/>
        <v>0</v>
      </c>
      <c r="FM631" s="36">
        <f t="shared" ca="1" si="1494"/>
        <v>0</v>
      </c>
      <c r="FN631" s="36">
        <f t="shared" ca="1" si="1516"/>
        <v>0.12517767112308692</v>
      </c>
    </row>
    <row r="632" spans="2:170" x14ac:dyDescent="0.25">
      <c r="B632" s="2">
        <v>624</v>
      </c>
      <c r="C632" s="2">
        <f t="shared" si="1370"/>
        <v>52</v>
      </c>
      <c r="D632" s="2">
        <f t="shared" si="1519"/>
        <v>648</v>
      </c>
      <c r="E632" s="2">
        <f t="shared" si="1517"/>
        <v>54</v>
      </c>
      <c r="F632" s="189">
        <f t="shared" si="1521"/>
        <v>64709</v>
      </c>
      <c r="G632" s="2">
        <f t="shared" si="1520"/>
        <v>2</v>
      </c>
      <c r="H632" s="187">
        <f t="shared" si="1371"/>
        <v>86.583333333333343</v>
      </c>
      <c r="I632" s="186">
        <f t="shared" si="1518"/>
        <v>86</v>
      </c>
      <c r="J632" s="2">
        <f t="shared" si="1372"/>
        <v>0</v>
      </c>
      <c r="K632" s="2">
        <f t="shared" si="1373"/>
        <v>1</v>
      </c>
      <c r="L632">
        <f t="shared" si="1374"/>
        <v>2</v>
      </c>
      <c r="M632" s="190">
        <f t="shared" si="1495"/>
        <v>0.13345288146000001</v>
      </c>
      <c r="N632">
        <f t="shared" si="1375"/>
        <v>1</v>
      </c>
      <c r="O632">
        <f t="shared" si="1376"/>
        <v>100</v>
      </c>
      <c r="P632" s="58">
        <f t="shared" si="1377"/>
        <v>0.60053796657000003</v>
      </c>
      <c r="Q632" s="106">
        <f t="shared" si="1378"/>
        <v>0.60053796657000003</v>
      </c>
      <c r="R632" s="59">
        <f t="shared" si="1379"/>
        <v>0.60053796657000003</v>
      </c>
      <c r="S632" s="32">
        <f t="shared" si="1496"/>
        <v>7.3619028643436057E-2</v>
      </c>
      <c r="T632">
        <f t="shared" si="1380"/>
        <v>1</v>
      </c>
      <c r="U632" s="32">
        <f t="shared" si="1497"/>
        <v>1.4558201400000001E-3</v>
      </c>
      <c r="V632">
        <f t="shared" si="1381"/>
        <v>1</v>
      </c>
      <c r="W632">
        <f t="shared" si="1382"/>
        <v>100</v>
      </c>
      <c r="X632" s="58">
        <f t="shared" si="1383"/>
        <v>6.5511906300000002E-3</v>
      </c>
      <c r="Y632" s="58">
        <f t="shared" si="1384"/>
        <v>6.5511906300000002E-3</v>
      </c>
      <c r="Z632" s="32">
        <f t="shared" si="1385"/>
        <v>6.5511906300000002E-3</v>
      </c>
      <c r="AA632" s="32">
        <f t="shared" si="1386"/>
        <v>5.4757867936017224E-4</v>
      </c>
      <c r="AB632" s="59">
        <f t="shared" si="1387"/>
        <v>4.9056245199999996E-3</v>
      </c>
      <c r="AC632" s="59">
        <f t="shared" si="1388"/>
        <v>4.9056245199999996E-3</v>
      </c>
      <c r="AD632">
        <f t="shared" si="1389"/>
        <v>1</v>
      </c>
      <c r="AE632" s="59">
        <f t="shared" si="1390"/>
        <v>4.9056245199999996E-3</v>
      </c>
      <c r="AF632" s="59">
        <f t="shared" si="1391"/>
        <v>4.1758461800000006E-3</v>
      </c>
      <c r="AG632" s="59">
        <f t="shared" si="1392"/>
        <v>4.1758461800000006E-3</v>
      </c>
      <c r="AH632">
        <f t="shared" si="1393"/>
        <v>1</v>
      </c>
      <c r="AI632" s="59">
        <f t="shared" si="1394"/>
        <v>4.1758461800000006E-3</v>
      </c>
      <c r="AJ632" s="59">
        <f t="shared" si="1395"/>
        <v>0</v>
      </c>
      <c r="AK632" s="59">
        <f t="shared" si="1396"/>
        <v>0</v>
      </c>
      <c r="AL632" s="59">
        <f t="shared" si="1397"/>
        <v>0</v>
      </c>
      <c r="AM632" s="12">
        <f t="shared" si="1498"/>
        <v>1.2870743582174237E-5</v>
      </c>
      <c r="AN632" s="12">
        <f t="shared" si="1499"/>
        <v>0</v>
      </c>
      <c r="AO632" s="66">
        <f t="shared" si="1398"/>
        <v>9.4753164043840597E-7</v>
      </c>
      <c r="AP632" s="66">
        <f t="shared" si="1399"/>
        <v>7.0477447731103809E-9</v>
      </c>
      <c r="AQ632" s="59">
        <f t="shared" si="1400"/>
        <v>6.3139035307346568E-8</v>
      </c>
      <c r="AR632" s="59">
        <f t="shared" si="1401"/>
        <v>5.3746245421381811E-8</v>
      </c>
      <c r="AS632" s="59">
        <f t="shared" si="1402"/>
        <v>0</v>
      </c>
      <c r="AT632" s="12">
        <f t="shared" si="1403"/>
        <v>1.1799278916233991E-5</v>
      </c>
      <c r="AU632" s="59">
        <f t="shared" si="1500"/>
        <v>0</v>
      </c>
      <c r="AV632" s="59">
        <f t="shared" si="1501"/>
        <v>-6.6836193494284636E-22</v>
      </c>
      <c r="AW632" s="70">
        <f t="shared" si="1404"/>
        <v>0</v>
      </c>
      <c r="AX632" s="20">
        <f t="shared" si="1405"/>
        <v>200000</v>
      </c>
      <c r="AY632" s="20">
        <f t="shared" si="1406"/>
        <v>0</v>
      </c>
      <c r="AZ632" s="20">
        <f t="shared" si="1407"/>
        <v>0</v>
      </c>
      <c r="BA632" s="20">
        <f t="shared" si="1408"/>
        <v>200000</v>
      </c>
      <c r="BB632" s="36">
        <f t="shared" si="1409"/>
        <v>1</v>
      </c>
      <c r="BC632" s="36">
        <f t="shared" si="1410"/>
        <v>0</v>
      </c>
      <c r="BD632" s="80">
        <f t="shared" si="1411"/>
        <v>0.1895063280876812</v>
      </c>
      <c r="BE632" s="36">
        <f t="shared" si="1412"/>
        <v>0</v>
      </c>
      <c r="BF632" s="36">
        <f t="shared" si="1413"/>
        <v>0</v>
      </c>
      <c r="BG632" s="36">
        <f t="shared" si="1414"/>
        <v>0.1895063280876812</v>
      </c>
      <c r="BH632" s="36">
        <f t="shared" si="1415"/>
        <v>1.4095489546220761E-3</v>
      </c>
      <c r="BI632" s="36">
        <f t="shared" si="1416"/>
        <v>0</v>
      </c>
      <c r="BJ632" s="36">
        <f t="shared" si="1417"/>
        <v>0</v>
      </c>
      <c r="BK632" s="36">
        <f t="shared" si="1418"/>
        <v>1.4095489546220761E-3</v>
      </c>
      <c r="BL632" s="68">
        <f ca="1">IF(OR(AT632=0,E632&gt;ProjTerm),0,VLOOKUP(D632,'Life Events'!$AE$5:$AI$1206,5,FALSE))</f>
        <v>1.1467917039970691E-19</v>
      </c>
      <c r="BM632" s="93">
        <f t="shared" ca="1" si="1419"/>
        <v>1.1467917039970691E-19</v>
      </c>
      <c r="BN632" s="93">
        <f t="shared" ca="1" si="1420"/>
        <v>1.3531315174284669E-24</v>
      </c>
      <c r="BO632" s="36">
        <f t="shared" ca="1" si="1421"/>
        <v>2.0621056731959976E-22</v>
      </c>
      <c r="BP632" s="36">
        <f t="shared" si="1422"/>
        <v>7.9811982355382178E-5</v>
      </c>
      <c r="BQ632" s="36">
        <f t="shared" si="1423"/>
        <v>98.458446351821223</v>
      </c>
      <c r="BR632" s="36">
        <f t="shared" si="1424"/>
        <v>154.78110000000001</v>
      </c>
      <c r="BS632" s="36">
        <f t="shared" si="1425"/>
        <v>152.39506630625877</v>
      </c>
      <c r="BT632" s="36">
        <f t="shared" si="1426"/>
        <v>1.7981518928055203E-3</v>
      </c>
      <c r="BU632" s="70" cm="1">
        <f t="array" ref="BU632">IF(AND(ActInt=1,$J632=0),INDEX(Tbl_FwdNom,$B632-IVP,MATCH(ValnDt,Tbl_FwdNom_Cols)),INDEX(Tbl_FwdNom,$B632,MATCH(StartDt,Tbl_FwdNom_Cols)))</f>
        <v>10.661637678</v>
      </c>
      <c r="BV632" s="70" cm="1">
        <f t="array" ref="BV632">INDEX(Tbl_FwdReal,$B632,MATCH(StartDt,Tbl_FwdReal_Cols))</f>
        <v>3.943746032</v>
      </c>
      <c r="BW632" s="70" cm="1">
        <f t="array" ref="BW632">IF(RunType&lt;&gt;"OPN",INDEX(Tbl_FwdReal,$B632,MATCH(ValnDt,Tbl_FwdReal_Cols)),IF(AND($J632=0,ActInt=1),INDEX(Tbl_FwdReal,$B632-IVP,MATCH(ValnDt,Tbl_FwdReal_Cols)),-999))*$K632</f>
        <v>3.943746032</v>
      </c>
      <c r="BX632" s="70">
        <f t="shared" si="1427"/>
        <v>3.9437460319999999E-2</v>
      </c>
      <c r="BY632" s="70">
        <f t="shared" si="1502"/>
        <v>6.4630070614655644E-2</v>
      </c>
      <c r="BZ632" s="64">
        <f t="shared" si="1515"/>
        <v>5.2325913772011123E-3</v>
      </c>
      <c r="CA632" s="70" cm="1">
        <f t="array" ref="CA632">IF($J632=1,CA631*(1+INDEX(Tbl_CPI,$B632,MATCH(IF(RunType="OPN",StartDt,ValnDt),Tbl_CPI_Cols))),0)</f>
        <v>0</v>
      </c>
      <c r="CB632" s="70">
        <f t="shared" si="1503"/>
        <v>33.865346356788791</v>
      </c>
      <c r="CC632" s="70">
        <f t="shared" si="1504"/>
        <v>33.865346356788791</v>
      </c>
      <c r="CD632" s="36">
        <f t="shared" si="1428"/>
        <v>163.29714014999536</v>
      </c>
      <c r="CE632" s="36">
        <f t="shared" si="1429"/>
        <v>1.5772889362697782</v>
      </c>
      <c r="CF632" s="36">
        <f t="shared" si="1430"/>
        <v>0</v>
      </c>
      <c r="CG632" s="36">
        <f t="shared" si="1431"/>
        <v>2.1220565000266882E-3</v>
      </c>
      <c r="CH632" s="36">
        <f t="shared" si="1432"/>
        <v>2.1017556185729596E-3</v>
      </c>
      <c r="CI632" s="36">
        <f t="shared" si="1433"/>
        <v>0</v>
      </c>
      <c r="CJ632" s="36">
        <f t="shared" si="1434"/>
        <v>0</v>
      </c>
      <c r="CK632" s="36">
        <f t="shared" si="1435"/>
        <v>0</v>
      </c>
      <c r="CL632" s="36">
        <f t="shared" si="1436"/>
        <v>2.0300881453728677E-5</v>
      </c>
      <c r="CM632" s="36">
        <f t="shared" si="1437"/>
        <v>2.1220565000266882E-3</v>
      </c>
      <c r="CN632" s="36">
        <f t="shared" ca="1" si="1438"/>
        <v>0.18903791316714239</v>
      </c>
      <c r="CO632" s="20">
        <f t="shared" si="1439"/>
        <v>120000</v>
      </c>
      <c r="CP632" s="20">
        <f t="shared" si="1440"/>
        <v>2</v>
      </c>
      <c r="CQ632" s="64">
        <f t="shared" si="1441"/>
        <v>0.15306183474000001</v>
      </c>
      <c r="CR632" s="64">
        <f t="shared" si="1442"/>
        <v>0.68877825633</v>
      </c>
      <c r="CS632" s="36">
        <f t="shared" si="1443"/>
        <v>0.1431582868840823</v>
      </c>
      <c r="CT632" s="36">
        <f t="shared" si="1444"/>
        <v>0.11370379685260872</v>
      </c>
      <c r="CU632" s="36">
        <f t="shared" si="1445"/>
        <v>8.4572937277324568E-4</v>
      </c>
      <c r="CV632" s="36">
        <f t="shared" si="1505"/>
        <v>0.11454952622538196</v>
      </c>
      <c r="CW632" s="36">
        <f t="shared" si="1446"/>
        <v>0</v>
      </c>
      <c r="CX632" s="36">
        <f t="shared" si="1447"/>
        <v>0</v>
      </c>
      <c r="CY632" s="36">
        <f t="shared" si="1448"/>
        <v>0</v>
      </c>
      <c r="CZ632" s="36">
        <f t="shared" si="1506"/>
        <v>0</v>
      </c>
      <c r="DA632" s="64">
        <f t="shared" si="1449"/>
        <v>8.4779905356058283E-3</v>
      </c>
      <c r="DB632" s="70">
        <f t="shared" si="1507"/>
        <v>0.99159328154390047</v>
      </c>
      <c r="DC632" s="70">
        <f>PRODUCT($DB$8:DB632)</f>
        <v>2.64194341612816E-3</v>
      </c>
      <c r="DD632" s="36">
        <f t="shared" si="1450"/>
        <v>1.4409035506889557E-2</v>
      </c>
      <c r="DE632" s="36">
        <f t="shared" si="1451"/>
        <v>1.9786124231866784</v>
      </c>
      <c r="DF632" s="36">
        <f t="shared" si="1452"/>
        <v>1.1799754003496109E-2</v>
      </c>
      <c r="DG632" s="36">
        <f t="shared" si="1453"/>
        <v>8.3208763999570348E-4</v>
      </c>
      <c r="DH632" s="36">
        <f t="shared" ca="1" si="1454"/>
        <v>9.0149290433960628E-22</v>
      </c>
      <c r="DI632" s="36">
        <f t="shared" si="1455"/>
        <v>1.8901209399029759E-2</v>
      </c>
      <c r="DJ632" s="36">
        <f t="shared" ca="1" si="1456"/>
        <v>1.9940722634423191</v>
      </c>
      <c r="DK632" s="36">
        <f t="shared" si="1457"/>
        <v>0</v>
      </c>
      <c r="DL632" s="36">
        <f t="shared" si="1458"/>
        <v>0</v>
      </c>
      <c r="DM632" s="36">
        <f t="shared" ca="1" si="1459"/>
        <v>1.9940722634423191</v>
      </c>
      <c r="DN632" s="36">
        <f t="shared" ca="1" si="1508"/>
        <v>1.9940722634469328</v>
      </c>
      <c r="DO632" s="64" cm="1">
        <f t="array" ref="DO632">IFERROR(INDEX(Tbl_FwdNom,$B632,MATCH(LIDt,Tbl_FwdNom_Cols,0)),0)</f>
        <v>8.1788318209999993</v>
      </c>
      <c r="DP632" s="64">
        <f t="shared" ca="1" si="1509"/>
        <v>8.1172022780000006</v>
      </c>
      <c r="DQ632" s="64">
        <f t="shared" ca="1" si="1460"/>
        <v>6.5250005820431944E-3</v>
      </c>
      <c r="DR632" s="70">
        <f t="shared" ca="1" si="1461"/>
        <v>0.99351729904545838</v>
      </c>
      <c r="DS632" s="70">
        <f ca="1">PRODUCT($DR$8:DR632)</f>
        <v>6.5510424559754084E-3</v>
      </c>
      <c r="DT632" s="36">
        <f t="shared" ca="1" si="1462"/>
        <v>2.0141039826052571</v>
      </c>
      <c r="DU632" s="36">
        <f t="shared" ca="1" si="1463"/>
        <v>1.19807187594131E-2</v>
      </c>
      <c r="DV632" s="36">
        <f t="shared" ca="1" si="1464"/>
        <v>8.4700046397920032E-4</v>
      </c>
      <c r="DW632" s="36">
        <f t="shared" ca="1" si="1465"/>
        <v>9.0988386604078874E-22</v>
      </c>
      <c r="DX632" s="36">
        <f t="shared" ca="1" si="1466"/>
        <v>1.4622780219628592E-2</v>
      </c>
      <c r="DY632" s="36">
        <f t="shared" ca="1" si="1467"/>
        <v>1.6996083201823486E-4</v>
      </c>
      <c r="DZ632" s="36">
        <f t="shared" ca="1" si="1468"/>
        <v>1.8986259918433123E-2</v>
      </c>
      <c r="EA632" s="36">
        <f t="shared" ca="1" si="1469"/>
        <v>0</v>
      </c>
      <c r="EB632" s="36">
        <f t="shared" ca="1" si="1470"/>
        <v>2.0297711414315134</v>
      </c>
      <c r="EC632" s="36">
        <f t="shared" ca="1" si="1471"/>
        <v>0</v>
      </c>
      <c r="ED632" s="36">
        <f t="shared" ca="1" si="1472"/>
        <v>0</v>
      </c>
      <c r="EE632" s="36">
        <f t="shared" ca="1" si="1510"/>
        <v>0</v>
      </c>
      <c r="EF632" s="36">
        <f t="shared" ca="1" si="1473"/>
        <v>2.0297711414315134</v>
      </c>
      <c r="EG632" s="64"/>
      <c r="EH632" s="64"/>
      <c r="EI632" s="64"/>
      <c r="EJ632" s="70"/>
      <c r="EK632" s="70"/>
      <c r="EL632" s="70"/>
      <c r="EM632" s="70"/>
      <c r="EN632" s="70"/>
      <c r="EO632" s="36">
        <f t="shared" ca="1" si="1474"/>
        <v>1.835279261340143E-2</v>
      </c>
      <c r="EP632" s="36">
        <f t="shared" ca="1" si="1475"/>
        <v>0</v>
      </c>
      <c r="EQ632" s="36">
        <f t="shared" si="1476"/>
        <v>5.3126934621620443E-2</v>
      </c>
      <c r="ER632" s="36">
        <f t="shared" si="1477"/>
        <v>8.6371937448592999E-5</v>
      </c>
      <c r="ES632" s="36">
        <f t="shared" si="1478"/>
        <v>-7.8877509900749618E-5</v>
      </c>
      <c r="ET632" s="36">
        <f t="shared" ca="1" si="1479"/>
        <v>0</v>
      </c>
      <c r="EU632" s="36">
        <f t="shared" ca="1" si="1511"/>
        <v>8.6371937448592999E-5</v>
      </c>
      <c r="EV632" s="36">
        <f t="shared" si="1480"/>
        <v>3.1200377564653619E-4</v>
      </c>
      <c r="EW632" s="36">
        <f t="shared" si="1481"/>
        <v>6.9445818570068429E-2</v>
      </c>
      <c r="EX632" s="36">
        <f t="shared" ca="1" si="1512"/>
        <v>0.12297112890478401</v>
      </c>
      <c r="EY632" s="36">
        <f t="shared" si="1482"/>
        <v>0</v>
      </c>
      <c r="EZ632" s="36">
        <f t="shared" si="1483"/>
        <v>0</v>
      </c>
      <c r="FA632" s="36">
        <f t="shared" si="1484"/>
        <v>0</v>
      </c>
      <c r="FB632" s="36">
        <f t="shared" si="1485"/>
        <v>0</v>
      </c>
      <c r="FC632" s="36">
        <f t="shared" si="1513"/>
        <v>0</v>
      </c>
      <c r="FD632" s="36">
        <f t="shared" si="1486"/>
        <v>0</v>
      </c>
      <c r="FE632" s="36">
        <f t="shared" si="1487"/>
        <v>0</v>
      </c>
      <c r="FF632" s="36">
        <f t="shared" si="1514"/>
        <v>0</v>
      </c>
      <c r="FG632" s="36">
        <f t="shared" ca="1" si="1488"/>
        <v>0.12297112890478401</v>
      </c>
      <c r="FH632" s="36">
        <f t="shared" ca="1" si="1489"/>
        <v>1.0425480670075231E-3</v>
      </c>
      <c r="FI632" s="36">
        <f t="shared" ca="1" si="1490"/>
        <v>-1.082304110748602E-2</v>
      </c>
      <c r="FJ632" s="36">
        <f t="shared" ca="1" si="1491"/>
        <v>0.11517141439253784</v>
      </c>
      <c r="FK632" s="36">
        <f t="shared" si="1492"/>
        <v>0</v>
      </c>
      <c r="FL632" s="36">
        <f t="shared" si="1493"/>
        <v>0</v>
      </c>
      <c r="FM632" s="36">
        <f t="shared" ca="1" si="1494"/>
        <v>0</v>
      </c>
      <c r="FN632" s="36">
        <f t="shared" ca="1" si="1516"/>
        <v>0.11517141439253784</v>
      </c>
    </row>
    <row r="633" spans="2:170" x14ac:dyDescent="0.25">
      <c r="B633" s="2">
        <v>625</v>
      </c>
      <c r="C633" s="2">
        <f t="shared" si="1370"/>
        <v>53</v>
      </c>
      <c r="D633" s="2">
        <f t="shared" si="1519"/>
        <v>649</v>
      </c>
      <c r="E633" s="2">
        <f t="shared" si="1517"/>
        <v>55</v>
      </c>
      <c r="F633" s="189">
        <f t="shared" si="1521"/>
        <v>64740</v>
      </c>
      <c r="G633" s="2">
        <f t="shared" si="1520"/>
        <v>3</v>
      </c>
      <c r="H633" s="187">
        <f t="shared" si="1371"/>
        <v>86.666666666666671</v>
      </c>
      <c r="I633" s="186">
        <f t="shared" si="1518"/>
        <v>86</v>
      </c>
      <c r="J633" s="2">
        <f t="shared" si="1372"/>
        <v>0</v>
      </c>
      <c r="K633" s="2">
        <f t="shared" si="1373"/>
        <v>1</v>
      </c>
      <c r="L633">
        <f t="shared" si="1374"/>
        <v>2</v>
      </c>
      <c r="M633" s="190">
        <f t="shared" si="1495"/>
        <v>0.13345288146000001</v>
      </c>
      <c r="N633">
        <f t="shared" si="1375"/>
        <v>1</v>
      </c>
      <c r="O633">
        <f t="shared" si="1376"/>
        <v>100</v>
      </c>
      <c r="P633" s="58">
        <f t="shared" si="1377"/>
        <v>0.60053796657000003</v>
      </c>
      <c r="Q633" s="106">
        <f t="shared" si="1378"/>
        <v>0.60053796657000003</v>
      </c>
      <c r="R633" s="59">
        <f t="shared" si="1379"/>
        <v>0.60053796657000003</v>
      </c>
      <c r="S633" s="32">
        <f t="shared" si="1496"/>
        <v>7.3619028643436057E-2</v>
      </c>
      <c r="T633">
        <f t="shared" si="1380"/>
        <v>1</v>
      </c>
      <c r="U633" s="32">
        <f t="shared" si="1497"/>
        <v>1.4558201400000001E-3</v>
      </c>
      <c r="V633">
        <f t="shared" si="1381"/>
        <v>1</v>
      </c>
      <c r="W633">
        <f t="shared" si="1382"/>
        <v>100</v>
      </c>
      <c r="X633" s="58">
        <f t="shared" si="1383"/>
        <v>6.5511906300000002E-3</v>
      </c>
      <c r="Y633" s="58">
        <f t="shared" si="1384"/>
        <v>6.5511906300000002E-3</v>
      </c>
      <c r="Z633" s="32">
        <f t="shared" si="1385"/>
        <v>6.5511906300000002E-3</v>
      </c>
      <c r="AA633" s="32">
        <f t="shared" si="1386"/>
        <v>5.4757867936017224E-4</v>
      </c>
      <c r="AB633" s="59">
        <f t="shared" si="1387"/>
        <v>4.9056245199999996E-3</v>
      </c>
      <c r="AC633" s="59">
        <f t="shared" si="1388"/>
        <v>4.9056245199999996E-3</v>
      </c>
      <c r="AD633">
        <f t="shared" si="1389"/>
        <v>1</v>
      </c>
      <c r="AE633" s="59">
        <f t="shared" si="1390"/>
        <v>4.9056245199999996E-3</v>
      </c>
      <c r="AF633" s="59">
        <f t="shared" si="1391"/>
        <v>4.1758461800000006E-3</v>
      </c>
      <c r="AG633" s="59">
        <f t="shared" si="1392"/>
        <v>4.1758461800000006E-3</v>
      </c>
      <c r="AH633">
        <f t="shared" si="1393"/>
        <v>1</v>
      </c>
      <c r="AI633" s="59">
        <f t="shared" si="1394"/>
        <v>4.1758461800000006E-3</v>
      </c>
      <c r="AJ633" s="59">
        <f t="shared" si="1395"/>
        <v>0</v>
      </c>
      <c r="AK633" s="59">
        <f t="shared" si="1396"/>
        <v>0</v>
      </c>
      <c r="AL633" s="59">
        <f t="shared" si="1397"/>
        <v>0</v>
      </c>
      <c r="AM633" s="12">
        <f t="shared" si="1498"/>
        <v>1.1799278916233991E-5</v>
      </c>
      <c r="AN633" s="12">
        <f t="shared" si="1499"/>
        <v>0</v>
      </c>
      <c r="AO633" s="66">
        <f t="shared" si="1398"/>
        <v>8.6865145250612136E-7</v>
      </c>
      <c r="AP633" s="66">
        <f t="shared" si="1399"/>
        <v>6.4610335663537336E-9</v>
      </c>
      <c r="AQ633" s="59">
        <f t="shared" si="1400"/>
        <v>5.7882831969796488E-8</v>
      </c>
      <c r="AR633" s="59">
        <f t="shared" si="1401"/>
        <v>4.9271973789110261E-8</v>
      </c>
      <c r="AS633" s="59">
        <f t="shared" si="1402"/>
        <v>0</v>
      </c>
      <c r="AT633" s="12">
        <f t="shared" si="1403"/>
        <v>1.0817011624402607E-5</v>
      </c>
      <c r="AU633" s="59">
        <f t="shared" si="1500"/>
        <v>0</v>
      </c>
      <c r="AV633" s="59">
        <f t="shared" si="1501"/>
        <v>-2.0977300334344782E-21</v>
      </c>
      <c r="AW633" s="70">
        <f t="shared" si="1404"/>
        <v>0</v>
      </c>
      <c r="AX633" s="20">
        <f t="shared" si="1405"/>
        <v>200000</v>
      </c>
      <c r="AY633" s="20">
        <f t="shared" si="1406"/>
        <v>0</v>
      </c>
      <c r="AZ633" s="20">
        <f t="shared" si="1407"/>
        <v>0</v>
      </c>
      <c r="BA633" s="20">
        <f t="shared" si="1408"/>
        <v>200000</v>
      </c>
      <c r="BB633" s="36">
        <f t="shared" si="1409"/>
        <v>1</v>
      </c>
      <c r="BC633" s="36">
        <f t="shared" si="1410"/>
        <v>0</v>
      </c>
      <c r="BD633" s="80">
        <f t="shared" si="1411"/>
        <v>0.17373029050122427</v>
      </c>
      <c r="BE633" s="36">
        <f t="shared" si="1412"/>
        <v>0</v>
      </c>
      <c r="BF633" s="36">
        <f t="shared" si="1413"/>
        <v>0</v>
      </c>
      <c r="BG633" s="36">
        <f t="shared" si="1414"/>
        <v>0.17373029050122427</v>
      </c>
      <c r="BH633" s="36">
        <f t="shared" si="1415"/>
        <v>1.2922067132707467E-3</v>
      </c>
      <c r="BI633" s="36">
        <f t="shared" si="1416"/>
        <v>0</v>
      </c>
      <c r="BJ633" s="36">
        <f t="shared" si="1417"/>
        <v>0</v>
      </c>
      <c r="BK633" s="36">
        <f t="shared" si="1418"/>
        <v>1.2922067132707467E-3</v>
      </c>
      <c r="BL633" s="68">
        <f ca="1">IF(OR(AT633=0,E633&gt;ProjTerm),0,VLOOKUP(D633,'Life Events'!$AE$5:$AI$1206,5,FALSE))</f>
        <v>1.0513234987468255E-19</v>
      </c>
      <c r="BM633" s="93">
        <f t="shared" ca="1" si="1419"/>
        <v>1.0513234987468255E-19</v>
      </c>
      <c r="BN633" s="93">
        <f t="shared" ca="1" si="1420"/>
        <v>1.1372178506952031E-24</v>
      </c>
      <c r="BO633" s="36">
        <f t="shared" ca="1" si="1421"/>
        <v>1.7330638976135655E-22</v>
      </c>
      <c r="BP633" s="36">
        <f t="shared" si="1422"/>
        <v>7.3167788221107266E-5</v>
      </c>
      <c r="BQ633" s="36">
        <f t="shared" si="1423"/>
        <v>98.458446351821223</v>
      </c>
      <c r="BR633" s="36">
        <f t="shared" si="1424"/>
        <v>154.78110000000001</v>
      </c>
      <c r="BS633" s="36">
        <f t="shared" si="1425"/>
        <v>152.39506630625877</v>
      </c>
      <c r="BT633" s="36">
        <f t="shared" si="1426"/>
        <v>1.6484592037364072E-3</v>
      </c>
      <c r="BU633" s="70" cm="1">
        <f t="array" ref="BU633">IF(AND(ActInt=1,$J633=0),INDEX(Tbl_FwdNom,$B633-IVP,MATCH(ValnDt,Tbl_FwdNom_Cols)),INDEX(Tbl_FwdNom,$B633,MATCH(StartDt,Tbl_FwdNom_Cols)))</f>
        <v>10.655629151999999</v>
      </c>
      <c r="BV633" s="70" cm="1">
        <f t="array" ref="BV633">INDEX(Tbl_FwdReal,$B633,MATCH(StartDt,Tbl_FwdReal_Cols))</f>
        <v>3.9403475779999999</v>
      </c>
      <c r="BW633" s="70" cm="1">
        <f t="array" ref="BW633">IF(RunType&lt;&gt;"OPN",INDEX(Tbl_FwdReal,$B633,MATCH(ValnDt,Tbl_FwdReal_Cols)),IF(AND($J633=0,ActInt=1),INDEX(Tbl_FwdReal,$B633-IVP,MATCH(ValnDt,Tbl_FwdReal_Cols)),-999))*$K633</f>
        <v>3.9403475779999999</v>
      </c>
      <c r="BX633" s="70">
        <f t="shared" si="1427"/>
        <v>3.9403475780000002E-2</v>
      </c>
      <c r="BY633" s="70">
        <f t="shared" si="1502"/>
        <v>6.4607072522637532E-2</v>
      </c>
      <c r="BZ633" s="64">
        <f t="shared" si="1515"/>
        <v>5.230781776760951E-3</v>
      </c>
      <c r="CA633" s="70" cm="1">
        <f t="array" ref="CA633">IF($J633=1,CA632*(1+INDEX(Tbl_CPI,$B633,MATCH(IF(RunType="OPN",StartDt,ValnDt),Tbl_CPI_Cols))),0)</f>
        <v>0</v>
      </c>
      <c r="CB633" s="70">
        <f t="shared" si="1503"/>
        <v>34.04248859337558</v>
      </c>
      <c r="CC633" s="70">
        <f t="shared" si="1504"/>
        <v>33.865346356788791</v>
      </c>
      <c r="CD633" s="36">
        <f t="shared" si="1428"/>
        <v>173.73087801528953</v>
      </c>
      <c r="CE633" s="36">
        <f t="shared" si="1429"/>
        <v>1.5772889362697782</v>
      </c>
      <c r="CF633" s="36">
        <f t="shared" si="1430"/>
        <v>0</v>
      </c>
      <c r="CG633" s="36">
        <f t="shared" si="1431"/>
        <v>2.0685099581551625E-3</v>
      </c>
      <c r="CH633" s="36">
        <f t="shared" si="1432"/>
        <v>2.049899086064625E-3</v>
      </c>
      <c r="CI633" s="36">
        <f t="shared" si="1433"/>
        <v>0</v>
      </c>
      <c r="CJ633" s="36">
        <f t="shared" si="1434"/>
        <v>0</v>
      </c>
      <c r="CK633" s="36">
        <f t="shared" si="1435"/>
        <v>0</v>
      </c>
      <c r="CL633" s="36">
        <f t="shared" si="1436"/>
        <v>1.8610872090537134E-5</v>
      </c>
      <c r="CM633" s="36">
        <f t="shared" si="1437"/>
        <v>2.0685099581551625E-3</v>
      </c>
      <c r="CN633" s="36">
        <f t="shared" ca="1" si="1438"/>
        <v>0.17330087022253748</v>
      </c>
      <c r="CO633" s="20">
        <f t="shared" si="1439"/>
        <v>120000</v>
      </c>
      <c r="CP633" s="20">
        <f t="shared" si="1440"/>
        <v>2</v>
      </c>
      <c r="CQ633" s="64">
        <f t="shared" si="1441"/>
        <v>0.15306183474000001</v>
      </c>
      <c r="CR633" s="64">
        <f t="shared" si="1442"/>
        <v>0.68877825633</v>
      </c>
      <c r="CS633" s="36">
        <f t="shared" si="1443"/>
        <v>0.13124063464794636</v>
      </c>
      <c r="CT633" s="36">
        <f t="shared" si="1444"/>
        <v>0.10423817430073457</v>
      </c>
      <c r="CU633" s="36">
        <f t="shared" si="1445"/>
        <v>7.7532402796244798E-4</v>
      </c>
      <c r="CV633" s="36">
        <f t="shared" si="1505"/>
        <v>0.10501349832869701</v>
      </c>
      <c r="CW633" s="36">
        <f t="shared" si="1446"/>
        <v>0</v>
      </c>
      <c r="CX633" s="36">
        <f t="shared" si="1447"/>
        <v>0</v>
      </c>
      <c r="CY633" s="36">
        <f t="shared" si="1448"/>
        <v>0</v>
      </c>
      <c r="CZ633" s="36">
        <f t="shared" si="1506"/>
        <v>0</v>
      </c>
      <c r="DA633" s="64">
        <f t="shared" si="1449"/>
        <v>8.4734273636144497E-3</v>
      </c>
      <c r="DB633" s="70">
        <f t="shared" si="1507"/>
        <v>0.99159776833608204</v>
      </c>
      <c r="DC633" s="70">
        <f>PRODUCT($DB$8:DB633)</f>
        <v>2.6197451955028883E-3</v>
      </c>
      <c r="DD633" s="36">
        <f t="shared" si="1450"/>
        <v>1.288267021890052E-2</v>
      </c>
      <c r="DE633" s="36">
        <f t="shared" si="1451"/>
        <v>1.8216477613340716</v>
      </c>
      <c r="DF633" s="36">
        <f t="shared" si="1452"/>
        <v>1.0607531648682505E-2</v>
      </c>
      <c r="DG633" s="36">
        <f t="shared" si="1453"/>
        <v>7.6597048595226122E-4</v>
      </c>
      <c r="DH633" s="36">
        <f t="shared" ca="1" si="1454"/>
        <v>7.3582524922198511E-22</v>
      </c>
      <c r="DI633" s="36">
        <f t="shared" si="1455"/>
        <v>1.6975330096920403E-2</v>
      </c>
      <c r="DJ633" s="36">
        <f t="shared" ca="1" si="1456"/>
        <v>1.8355819823748218</v>
      </c>
      <c r="DK633" s="36">
        <f t="shared" si="1457"/>
        <v>0</v>
      </c>
      <c r="DL633" s="36">
        <f t="shared" si="1458"/>
        <v>0</v>
      </c>
      <c r="DM633" s="36">
        <f t="shared" ca="1" si="1459"/>
        <v>1.8355819823748218</v>
      </c>
      <c r="DN633" s="36">
        <f t="shared" ca="1" si="1508"/>
        <v>1.8355819823794355</v>
      </c>
      <c r="DO633" s="64" cm="1">
        <f t="array" ref="DO633">IFERROR(INDEX(Tbl_FwdNom,$B633,MATCH(LIDt,Tbl_FwdNom_Cols,0)),0)</f>
        <v>8.1771194149999999</v>
      </c>
      <c r="DP633" s="64">
        <f t="shared" ca="1" si="1509"/>
        <v>8.1154908480000003</v>
      </c>
      <c r="DQ633" s="64">
        <f t="shared" ca="1" si="1460"/>
        <v>6.523672848849138E-3</v>
      </c>
      <c r="DR633" s="70">
        <f t="shared" ca="1" si="1461"/>
        <v>0.99351860962158534</v>
      </c>
      <c r="DS633" s="70">
        <f ca="1">PRODUCT($DR$8:DR633)</f>
        <v>6.5085825924326634E-3</v>
      </c>
      <c r="DT633" s="36">
        <f t="shared" ca="1" si="1462"/>
        <v>1.8535130475701138</v>
      </c>
      <c r="DU633" s="36">
        <f t="shared" ca="1" si="1463"/>
        <v>1.0766670335822834E-2</v>
      </c>
      <c r="DV633" s="36">
        <f t="shared" ca="1" si="1464"/>
        <v>7.7935822968791676E-4</v>
      </c>
      <c r="DW633" s="36">
        <f t="shared" ca="1" si="1465"/>
        <v>7.4251326095192838E-22</v>
      </c>
      <c r="DX633" s="36">
        <f t="shared" ca="1" si="1466"/>
        <v>1.3069715250185663E-2</v>
      </c>
      <c r="DY633" s="36">
        <f t="shared" ca="1" si="1467"/>
        <v>1.5233731755195245E-4</v>
      </c>
      <c r="DZ633" s="36">
        <f t="shared" ca="1" si="1468"/>
        <v>1.7046848109688931E-2</v>
      </c>
      <c r="EA633" s="36">
        <f t="shared" ca="1" si="1469"/>
        <v>0</v>
      </c>
      <c r="EB633" s="36">
        <f t="shared" ca="1" si="1470"/>
        <v>1.8676298298533041</v>
      </c>
      <c r="EC633" s="36">
        <f t="shared" ca="1" si="1471"/>
        <v>0</v>
      </c>
      <c r="ED633" s="36">
        <f t="shared" ca="1" si="1472"/>
        <v>0</v>
      </c>
      <c r="EE633" s="36">
        <f t="shared" ca="1" si="1510"/>
        <v>0</v>
      </c>
      <c r="EF633" s="36">
        <f t="shared" ca="1" si="1473"/>
        <v>1.8676298298533041</v>
      </c>
      <c r="EG633" s="64"/>
      <c r="EH633" s="64"/>
      <c r="EI633" s="64"/>
      <c r="EJ633" s="70"/>
      <c r="EK633" s="70"/>
      <c r="EL633" s="70"/>
      <c r="EM633" s="70"/>
      <c r="EN633" s="70"/>
      <c r="EO633" s="36">
        <f t="shared" ca="1" si="1474"/>
        <v>1.6879099113195406E-2</v>
      </c>
      <c r="EP633" s="36">
        <f t="shared" ca="1" si="1475"/>
        <v>0</v>
      </c>
      <c r="EQ633" s="36">
        <f t="shared" si="1476"/>
        <v>4.8905502225086217E-2</v>
      </c>
      <c r="ER633" s="36">
        <f t="shared" si="1477"/>
        <v>7.7222461266453202E-5</v>
      </c>
      <c r="ES633" s="36">
        <f t="shared" si="1478"/>
        <v>-7.052192683219866E-5</v>
      </c>
      <c r="ET633" s="36">
        <f t="shared" ca="1" si="1479"/>
        <v>0</v>
      </c>
      <c r="EU633" s="36">
        <f t="shared" ca="1" si="1511"/>
        <v>7.7222461266453202E-5</v>
      </c>
      <c r="EV633" s="36">
        <f t="shared" si="1480"/>
        <v>2.8021313193627286E-4</v>
      </c>
      <c r="EW633" s="36">
        <f t="shared" si="1481"/>
        <v>6.3927698046016571E-2</v>
      </c>
      <c r="EX633" s="36">
        <f t="shared" ca="1" si="1512"/>
        <v>0.11319063586430551</v>
      </c>
      <c r="EY633" s="36">
        <f t="shared" si="1482"/>
        <v>0</v>
      </c>
      <c r="EZ633" s="36">
        <f t="shared" si="1483"/>
        <v>0</v>
      </c>
      <c r="FA633" s="36">
        <f t="shared" si="1484"/>
        <v>0</v>
      </c>
      <c r="FB633" s="36">
        <f t="shared" si="1485"/>
        <v>0</v>
      </c>
      <c r="FC633" s="36">
        <f t="shared" si="1513"/>
        <v>0</v>
      </c>
      <c r="FD633" s="36">
        <f t="shared" si="1486"/>
        <v>0</v>
      </c>
      <c r="FE633" s="36">
        <f t="shared" si="1487"/>
        <v>0</v>
      </c>
      <c r="FF633" s="36">
        <f t="shared" si="1514"/>
        <v>0</v>
      </c>
      <c r="FG633" s="36">
        <f t="shared" ca="1" si="1488"/>
        <v>0.11319063586430551</v>
      </c>
      <c r="FH633" s="36">
        <f t="shared" ca="1" si="1489"/>
        <v>9.591126312375255E-4</v>
      </c>
      <c r="FI633" s="36">
        <f t="shared" ca="1" si="1490"/>
        <v>-9.9220461656905415E-3</v>
      </c>
      <c r="FJ633" s="36">
        <f t="shared" ca="1" si="1491"/>
        <v>0.10600070885588345</v>
      </c>
      <c r="FK633" s="36">
        <f t="shared" si="1492"/>
        <v>0</v>
      </c>
      <c r="FL633" s="36">
        <f t="shared" si="1493"/>
        <v>0</v>
      </c>
      <c r="FM633" s="36">
        <f t="shared" ca="1" si="1494"/>
        <v>0</v>
      </c>
      <c r="FN633" s="36">
        <f t="shared" ca="1" si="1516"/>
        <v>0.10600070885588345</v>
      </c>
    </row>
    <row r="634" spans="2:170" x14ac:dyDescent="0.25">
      <c r="B634" s="2">
        <v>626</v>
      </c>
      <c r="C634" s="2">
        <f t="shared" si="1370"/>
        <v>53</v>
      </c>
      <c r="D634" s="2">
        <f t="shared" si="1519"/>
        <v>650</v>
      </c>
      <c r="E634" s="2">
        <f t="shared" si="1517"/>
        <v>55</v>
      </c>
      <c r="F634" s="189">
        <f t="shared" si="1521"/>
        <v>64770</v>
      </c>
      <c r="G634" s="2">
        <f t="shared" si="1520"/>
        <v>4</v>
      </c>
      <c r="H634" s="187">
        <f t="shared" si="1371"/>
        <v>86.75</v>
      </c>
      <c r="I634" s="186">
        <f t="shared" si="1518"/>
        <v>86</v>
      </c>
      <c r="J634" s="2">
        <f t="shared" si="1372"/>
        <v>0</v>
      </c>
      <c r="K634" s="2">
        <f t="shared" si="1373"/>
        <v>1</v>
      </c>
      <c r="L634">
        <f t="shared" si="1374"/>
        <v>2</v>
      </c>
      <c r="M634" s="190">
        <f t="shared" si="1495"/>
        <v>0.13345288146000001</v>
      </c>
      <c r="N634">
        <f t="shared" si="1375"/>
        <v>1</v>
      </c>
      <c r="O634">
        <f t="shared" si="1376"/>
        <v>100</v>
      </c>
      <c r="P634" s="58">
        <f t="shared" si="1377"/>
        <v>0.60053796657000003</v>
      </c>
      <c r="Q634" s="106">
        <f t="shared" si="1378"/>
        <v>0.60053796657000003</v>
      </c>
      <c r="R634" s="59">
        <f t="shared" si="1379"/>
        <v>0.60053796657000003</v>
      </c>
      <c r="S634" s="32">
        <f t="shared" si="1496"/>
        <v>7.3619028643436057E-2</v>
      </c>
      <c r="T634">
        <f t="shared" si="1380"/>
        <v>1</v>
      </c>
      <c r="U634" s="32">
        <f t="shared" si="1497"/>
        <v>1.4558201400000001E-3</v>
      </c>
      <c r="V634">
        <f t="shared" si="1381"/>
        <v>1</v>
      </c>
      <c r="W634">
        <f t="shared" si="1382"/>
        <v>100</v>
      </c>
      <c r="X634" s="58">
        <f t="shared" si="1383"/>
        <v>6.5511906300000002E-3</v>
      </c>
      <c r="Y634" s="58">
        <f t="shared" si="1384"/>
        <v>6.5511906300000002E-3</v>
      </c>
      <c r="Z634" s="32">
        <f t="shared" si="1385"/>
        <v>6.5511906300000002E-3</v>
      </c>
      <c r="AA634" s="32">
        <f t="shared" si="1386"/>
        <v>5.4757867936017224E-4</v>
      </c>
      <c r="AB634" s="59">
        <f t="shared" si="1387"/>
        <v>4.9056245199999996E-3</v>
      </c>
      <c r="AC634" s="59">
        <f t="shared" si="1388"/>
        <v>4.9056245199999996E-3</v>
      </c>
      <c r="AD634">
        <f t="shared" si="1389"/>
        <v>1</v>
      </c>
      <c r="AE634" s="59">
        <f t="shared" si="1390"/>
        <v>4.9056245199999996E-3</v>
      </c>
      <c r="AF634" s="59">
        <f t="shared" si="1391"/>
        <v>4.1758461800000006E-3</v>
      </c>
      <c r="AG634" s="59">
        <f t="shared" si="1392"/>
        <v>4.1758461800000006E-3</v>
      </c>
      <c r="AH634">
        <f t="shared" si="1393"/>
        <v>1</v>
      </c>
      <c r="AI634" s="59">
        <f t="shared" si="1394"/>
        <v>4.1758461800000006E-3</v>
      </c>
      <c r="AJ634" s="59">
        <f t="shared" si="1395"/>
        <v>0</v>
      </c>
      <c r="AK634" s="59">
        <f t="shared" si="1396"/>
        <v>0</v>
      </c>
      <c r="AL634" s="59">
        <f t="shared" si="1397"/>
        <v>0</v>
      </c>
      <c r="AM634" s="12">
        <f t="shared" si="1498"/>
        <v>1.0817011624402607E-5</v>
      </c>
      <c r="AN634" s="12">
        <f t="shared" si="1499"/>
        <v>0</v>
      </c>
      <c r="AO634" s="66">
        <f t="shared" si="1398"/>
        <v>7.9633788861327632E-7</v>
      </c>
      <c r="AP634" s="66">
        <f t="shared" si="1399"/>
        <v>5.9231649399140114E-9</v>
      </c>
      <c r="AQ634" s="59">
        <f t="shared" si="1400"/>
        <v>5.3064197457794459E-8</v>
      </c>
      <c r="AR634" s="59">
        <f t="shared" si="1401"/>
        <v>4.5170176670777226E-8</v>
      </c>
      <c r="AS634" s="59">
        <f t="shared" si="1402"/>
        <v>0</v>
      </c>
      <c r="AT634" s="12">
        <f t="shared" si="1403"/>
        <v>9.9165161967208451E-6</v>
      </c>
      <c r="AU634" s="59">
        <f t="shared" si="1500"/>
        <v>0</v>
      </c>
      <c r="AV634" s="59">
        <f t="shared" si="1501"/>
        <v>-1.1911400820763599E-22</v>
      </c>
      <c r="AW634" s="70">
        <f t="shared" si="1404"/>
        <v>0</v>
      </c>
      <c r="AX634" s="20">
        <f t="shared" si="1405"/>
        <v>200000</v>
      </c>
      <c r="AY634" s="20">
        <f t="shared" si="1406"/>
        <v>0</v>
      </c>
      <c r="AZ634" s="20">
        <f t="shared" si="1407"/>
        <v>0</v>
      </c>
      <c r="BA634" s="20">
        <f t="shared" si="1408"/>
        <v>200000</v>
      </c>
      <c r="BB634" s="36">
        <f t="shared" si="1409"/>
        <v>1</v>
      </c>
      <c r="BC634" s="36">
        <f t="shared" si="1410"/>
        <v>0</v>
      </c>
      <c r="BD634" s="80">
        <f t="shared" si="1411"/>
        <v>0.15926757772265526</v>
      </c>
      <c r="BE634" s="36">
        <f t="shared" si="1412"/>
        <v>0</v>
      </c>
      <c r="BF634" s="36">
        <f t="shared" si="1413"/>
        <v>0</v>
      </c>
      <c r="BG634" s="36">
        <f t="shared" si="1414"/>
        <v>0.15926757772265526</v>
      </c>
      <c r="BH634" s="36">
        <f t="shared" si="1415"/>
        <v>1.1846329879828023E-3</v>
      </c>
      <c r="BI634" s="36">
        <f t="shared" si="1416"/>
        <v>0</v>
      </c>
      <c r="BJ634" s="36">
        <f t="shared" si="1417"/>
        <v>0</v>
      </c>
      <c r="BK634" s="36">
        <f t="shared" si="1418"/>
        <v>1.1846329879828023E-3</v>
      </c>
      <c r="BL634" s="68">
        <f ca="1">IF(OR(AT634=0,E634&gt;ProjTerm),0,VLOOKUP(D634,'Life Events'!$AE$5:$AI$1206,5,FALSE))</f>
        <v>9.6380283809595065E-20</v>
      </c>
      <c r="BM634" s="93">
        <f t="shared" ca="1" si="1419"/>
        <v>9.6380283809595065E-20</v>
      </c>
      <c r="BN634" s="93">
        <f t="shared" ca="1" si="1420"/>
        <v>9.5575664544240134E-25</v>
      </c>
      <c r="BO634" s="36">
        <f t="shared" ca="1" si="1421"/>
        <v>1.4565993225157262E-22</v>
      </c>
      <c r="BP634" s="36">
        <f t="shared" si="1422"/>
        <v>6.7076710478521101E-5</v>
      </c>
      <c r="BQ634" s="36">
        <f t="shared" si="1423"/>
        <v>98.4634046055657</v>
      </c>
      <c r="BR634" s="36">
        <f t="shared" si="1424"/>
        <v>154.78110000000001</v>
      </c>
      <c r="BS634" s="36">
        <f t="shared" si="1425"/>
        <v>152.40274074594527</v>
      </c>
      <c r="BT634" s="36">
        <f t="shared" si="1426"/>
        <v>1.511304247031814E-3</v>
      </c>
      <c r="BU634" s="70" cm="1">
        <f t="array" ref="BU634">IF(AND(ActInt=1,$J634=0),INDEX(Tbl_FwdNom,$B634-IVP,MATCH(ValnDt,Tbl_FwdNom_Cols)),INDEX(Tbl_FwdNom,$B634,MATCH(StartDt,Tbl_FwdNom_Cols)))</f>
        <v>10.649620950999999</v>
      </c>
      <c r="BV634" s="70" cm="1">
        <f t="array" ref="BV634">INDEX(Tbl_FwdReal,$B634,MATCH(StartDt,Tbl_FwdReal_Cols))</f>
        <v>3.9369492340000001</v>
      </c>
      <c r="BW634" s="70" cm="1">
        <f t="array" ref="BW634">IF(RunType&lt;&gt;"OPN",INDEX(Tbl_FwdReal,$B634,MATCH(ValnDt,Tbl_FwdReal_Cols)),IF(AND($J634=0,ActInt=1),INDEX(Tbl_FwdReal,$B634-IVP,MATCH(ValnDt,Tbl_FwdReal_Cols)),-999))*$K634</f>
        <v>3.9369492340000001</v>
      </c>
      <c r="BX634" s="70">
        <f t="shared" si="1427"/>
        <v>3.9369492339999999E-2</v>
      </c>
      <c r="BY634" s="70">
        <f t="shared" si="1502"/>
        <v>6.4584074926880009E-2</v>
      </c>
      <c r="BZ634" s="64">
        <f t="shared" si="1515"/>
        <v>5.2289721795355515E-3</v>
      </c>
      <c r="CA634" s="70" cm="1">
        <f t="array" ref="CA634">IF($J634=1,CA633*(1+INDEX(Tbl_CPI,$B634,MATCH(IF(RunType="OPN",StartDt,ValnDt),Tbl_CPI_Cols))),0)</f>
        <v>0</v>
      </c>
      <c r="CB634" s="70">
        <f t="shared" si="1503"/>
        <v>34.220495819152497</v>
      </c>
      <c r="CC634" s="70">
        <f t="shared" si="1504"/>
        <v>33.865346356788791</v>
      </c>
      <c r="CD634" s="36">
        <f t="shared" si="1428"/>
        <v>173.73098752954385</v>
      </c>
      <c r="CE634" s="36">
        <f t="shared" si="1429"/>
        <v>1.5773683667205334</v>
      </c>
      <c r="CF634" s="36">
        <f t="shared" si="1430"/>
        <v>0</v>
      </c>
      <c r="CG634" s="36">
        <f t="shared" si="1431"/>
        <v>1.896312523584801E-3</v>
      </c>
      <c r="CH634" s="36">
        <f t="shared" si="1432"/>
        <v>1.8792501116260203E-3</v>
      </c>
      <c r="CI634" s="36">
        <f t="shared" si="1433"/>
        <v>0</v>
      </c>
      <c r="CJ634" s="36">
        <f t="shared" si="1434"/>
        <v>0</v>
      </c>
      <c r="CK634" s="36">
        <f t="shared" si="1435"/>
        <v>0</v>
      </c>
      <c r="CL634" s="36">
        <f t="shared" si="1436"/>
        <v>1.7062411958780965E-5</v>
      </c>
      <c r="CM634" s="36">
        <f t="shared" si="1437"/>
        <v>1.896312523584801E-3</v>
      </c>
      <c r="CN634" s="36">
        <f t="shared" ca="1" si="1438"/>
        <v>0.15887382975312775</v>
      </c>
      <c r="CO634" s="20">
        <f t="shared" si="1439"/>
        <v>120000</v>
      </c>
      <c r="CP634" s="20">
        <f t="shared" si="1440"/>
        <v>2</v>
      </c>
      <c r="CQ634" s="64">
        <f t="shared" si="1441"/>
        <v>0.15306183474000001</v>
      </c>
      <c r="CR634" s="64">
        <f t="shared" si="1442"/>
        <v>0.68877825633</v>
      </c>
      <c r="CS634" s="36">
        <f t="shared" si="1443"/>
        <v>0.12031510405501281</v>
      </c>
      <c r="CT634" s="36">
        <f t="shared" si="1444"/>
        <v>9.556054663359316E-2</v>
      </c>
      <c r="CU634" s="36">
        <f t="shared" si="1445"/>
        <v>7.1077979278968138E-4</v>
      </c>
      <c r="CV634" s="36">
        <f t="shared" si="1505"/>
        <v>9.6271326426382836E-2</v>
      </c>
      <c r="CW634" s="36">
        <f t="shared" si="1446"/>
        <v>0</v>
      </c>
      <c r="CX634" s="36">
        <f t="shared" si="1447"/>
        <v>0</v>
      </c>
      <c r="CY634" s="36">
        <f t="shared" si="1448"/>
        <v>0</v>
      </c>
      <c r="CZ634" s="36">
        <f t="shared" si="1506"/>
        <v>0</v>
      </c>
      <c r="DA634" s="64">
        <f t="shared" si="1449"/>
        <v>8.4688642113279755E-3</v>
      </c>
      <c r="DB634" s="70">
        <f t="shared" si="1507"/>
        <v>0.99160225514949241</v>
      </c>
      <c r="DC634" s="70">
        <f>PRODUCT($DB$8:DB634)</f>
        <v>2.5977452437777118E-3</v>
      </c>
      <c r="DD634" s="36">
        <f t="shared" si="1450"/>
        <v>1.1480467556631893E-2</v>
      </c>
      <c r="DE634" s="36">
        <f t="shared" si="1451"/>
        <v>1.6778074711430242</v>
      </c>
      <c r="DF634" s="36">
        <f t="shared" si="1452"/>
        <v>9.5127324058497578E-3</v>
      </c>
      <c r="DG634" s="36">
        <f t="shared" si="1453"/>
        <v>7.0538067550915472E-4</v>
      </c>
      <c r="DH634" s="36">
        <f t="shared" ca="1" si="1454"/>
        <v>5.9639692108934007E-22</v>
      </c>
      <c r="DI634" s="36">
        <f t="shared" si="1455"/>
        <v>1.5206719725604409E-2</v>
      </c>
      <c r="DJ634" s="36">
        <f t="shared" ca="1" si="1456"/>
        <v>1.6903410750423375</v>
      </c>
      <c r="DK634" s="36">
        <f t="shared" si="1457"/>
        <v>0</v>
      </c>
      <c r="DL634" s="36">
        <f t="shared" si="1458"/>
        <v>0</v>
      </c>
      <c r="DM634" s="36">
        <f t="shared" ca="1" si="1459"/>
        <v>1.6903410750423375</v>
      </c>
      <c r="DN634" s="36">
        <f t="shared" ca="1" si="1508"/>
        <v>1.690341075046951</v>
      </c>
      <c r="DO634" s="64" cm="1">
        <f t="array" ref="DO634">IFERROR(INDEX(Tbl_FwdNom,$B634,MATCH(LIDt,Tbl_FwdNom_Cols,0)),0)</f>
        <v>8.1754070359999993</v>
      </c>
      <c r="DP634" s="64">
        <f t="shared" ca="1" si="1509"/>
        <v>8.1137794450000005</v>
      </c>
      <c r="DQ634" s="64">
        <f t="shared" ca="1" si="1460"/>
        <v>6.5223451173361813E-3</v>
      </c>
      <c r="DR634" s="70">
        <f t="shared" ca="1" si="1461"/>
        <v>0.99351992019951052</v>
      </c>
      <c r="DS634" s="70">
        <f ca="1">PRODUCT($DR$8:DR634)</f>
        <v>6.4664064578456235E-3</v>
      </c>
      <c r="DT634" s="36">
        <f t="shared" ca="1" si="1462"/>
        <v>1.7063347216231963</v>
      </c>
      <c r="DU634" s="36">
        <f t="shared" ca="1" si="1463"/>
        <v>9.6522612875348541E-3</v>
      </c>
      <c r="DV634" s="36">
        <f t="shared" ca="1" si="1464"/>
        <v>7.1736476255345643E-4</v>
      </c>
      <c r="DW634" s="36">
        <f t="shared" ca="1" si="1465"/>
        <v>6.0169625644248294E-22</v>
      </c>
      <c r="DX634" s="36">
        <f t="shared" ca="1" si="1466"/>
        <v>1.1643656196600873E-2</v>
      </c>
      <c r="DY634" s="36">
        <f t="shared" ca="1" si="1467"/>
        <v>1.3615721521316525E-4</v>
      </c>
      <c r="DZ634" s="36">
        <f t="shared" ca="1" si="1468"/>
        <v>1.5266526306807294E-2</v>
      </c>
      <c r="EA634" s="36">
        <f t="shared" ca="1" si="1469"/>
        <v>0</v>
      </c>
      <c r="EB634" s="36">
        <f t="shared" ca="1" si="1470"/>
        <v>1.7190286454735975</v>
      </c>
      <c r="EC634" s="36">
        <f t="shared" ca="1" si="1471"/>
        <v>0</v>
      </c>
      <c r="ED634" s="36">
        <f t="shared" ca="1" si="1472"/>
        <v>0</v>
      </c>
      <c r="EE634" s="36">
        <f t="shared" ca="1" si="1510"/>
        <v>0</v>
      </c>
      <c r="EF634" s="36">
        <f t="shared" ca="1" si="1473"/>
        <v>1.7190286454735975</v>
      </c>
      <c r="EG634" s="64"/>
      <c r="EH634" s="64"/>
      <c r="EI634" s="64"/>
      <c r="EJ634" s="70"/>
      <c r="EK634" s="70"/>
      <c r="EL634" s="70"/>
      <c r="EM634" s="70"/>
      <c r="EN634" s="70"/>
      <c r="EO634" s="36">
        <f t="shared" ca="1" si="1474"/>
        <v>1.5529234944228107E-2</v>
      </c>
      <c r="EP634" s="36">
        <f t="shared" ca="1" si="1475"/>
        <v>0</v>
      </c>
      <c r="EQ634" s="36">
        <f t="shared" si="1476"/>
        <v>4.5036978354014275E-2</v>
      </c>
      <c r="ER634" s="36">
        <f t="shared" si="1477"/>
        <v>6.8817251870042985E-5</v>
      </c>
      <c r="ES634" s="36">
        <f t="shared" si="1478"/>
        <v>-6.2846031084487619E-5</v>
      </c>
      <c r="ET634" s="36">
        <f t="shared" ca="1" si="1479"/>
        <v>0</v>
      </c>
      <c r="EU634" s="36">
        <f t="shared" ca="1" si="1511"/>
        <v>6.8817251870042985E-5</v>
      </c>
      <c r="EV634" s="36">
        <f t="shared" si="1480"/>
        <v>2.5101853904813001E-4</v>
      </c>
      <c r="EW634" s="36">
        <f t="shared" si="1481"/>
        <v>5.8870888184920048E-2</v>
      </c>
      <c r="EX634" s="36">
        <f t="shared" ca="1" si="1512"/>
        <v>0.1042277023298525</v>
      </c>
      <c r="EY634" s="36">
        <f t="shared" si="1482"/>
        <v>0</v>
      </c>
      <c r="EZ634" s="36">
        <f t="shared" si="1483"/>
        <v>0</v>
      </c>
      <c r="FA634" s="36">
        <f t="shared" si="1484"/>
        <v>0</v>
      </c>
      <c r="FB634" s="36">
        <f t="shared" si="1485"/>
        <v>0</v>
      </c>
      <c r="FC634" s="36">
        <f t="shared" si="1513"/>
        <v>0</v>
      </c>
      <c r="FD634" s="36">
        <f t="shared" si="1486"/>
        <v>0</v>
      </c>
      <c r="FE634" s="36">
        <f t="shared" si="1487"/>
        <v>0</v>
      </c>
      <c r="FF634" s="36">
        <f t="shared" si="1514"/>
        <v>0</v>
      </c>
      <c r="FG634" s="36">
        <f t="shared" ca="1" si="1488"/>
        <v>0.1042277023298525</v>
      </c>
      <c r="FH634" s="36">
        <f t="shared" ca="1" si="1489"/>
        <v>8.8269025809023331E-4</v>
      </c>
      <c r="FI634" s="36">
        <f t="shared" ca="1" si="1490"/>
        <v>-9.0960582761253888E-3</v>
      </c>
      <c r="FJ634" s="36">
        <f t="shared" ca="1" si="1491"/>
        <v>9.7596023785598396E-2</v>
      </c>
      <c r="FK634" s="36">
        <f t="shared" si="1492"/>
        <v>0</v>
      </c>
      <c r="FL634" s="36">
        <f t="shared" si="1493"/>
        <v>0</v>
      </c>
      <c r="FM634" s="36">
        <f t="shared" ca="1" si="1494"/>
        <v>0</v>
      </c>
      <c r="FN634" s="36">
        <f t="shared" ca="1" si="1516"/>
        <v>9.7596023785598396E-2</v>
      </c>
    </row>
    <row r="635" spans="2:170" x14ac:dyDescent="0.25">
      <c r="B635" s="2">
        <v>627</v>
      </c>
      <c r="C635" s="2">
        <f t="shared" si="1370"/>
        <v>53</v>
      </c>
      <c r="D635" s="2">
        <f t="shared" si="1519"/>
        <v>651</v>
      </c>
      <c r="E635" s="2">
        <f t="shared" si="1517"/>
        <v>55</v>
      </c>
      <c r="F635" s="189">
        <f t="shared" si="1521"/>
        <v>64801</v>
      </c>
      <c r="G635" s="2">
        <f t="shared" si="1520"/>
        <v>5</v>
      </c>
      <c r="H635" s="187">
        <f t="shared" si="1371"/>
        <v>86.833333333333343</v>
      </c>
      <c r="I635" s="186">
        <f t="shared" si="1518"/>
        <v>86</v>
      </c>
      <c r="J635" s="2">
        <f t="shared" si="1372"/>
        <v>0</v>
      </c>
      <c r="K635" s="2">
        <f t="shared" si="1373"/>
        <v>1</v>
      </c>
      <c r="L635">
        <f t="shared" si="1374"/>
        <v>2</v>
      </c>
      <c r="M635" s="190">
        <f t="shared" si="1495"/>
        <v>0.13345288146000001</v>
      </c>
      <c r="N635">
        <f t="shared" si="1375"/>
        <v>1</v>
      </c>
      <c r="O635">
        <f t="shared" si="1376"/>
        <v>100</v>
      </c>
      <c r="P635" s="58">
        <f t="shared" si="1377"/>
        <v>0.60053796657000003</v>
      </c>
      <c r="Q635" s="106">
        <f t="shared" si="1378"/>
        <v>0.60053796657000003</v>
      </c>
      <c r="R635" s="59">
        <f t="shared" si="1379"/>
        <v>0.60053796657000003</v>
      </c>
      <c r="S635" s="32">
        <f t="shared" si="1496"/>
        <v>7.3619028643436057E-2</v>
      </c>
      <c r="T635">
        <f t="shared" si="1380"/>
        <v>1</v>
      </c>
      <c r="U635" s="32">
        <f t="shared" si="1497"/>
        <v>1.4558201400000001E-3</v>
      </c>
      <c r="V635">
        <f t="shared" si="1381"/>
        <v>1</v>
      </c>
      <c r="W635">
        <f t="shared" si="1382"/>
        <v>100</v>
      </c>
      <c r="X635" s="58">
        <f t="shared" si="1383"/>
        <v>6.5511906300000002E-3</v>
      </c>
      <c r="Y635" s="58">
        <f t="shared" si="1384"/>
        <v>6.5511906300000002E-3</v>
      </c>
      <c r="Z635" s="32">
        <f t="shared" si="1385"/>
        <v>6.5511906300000002E-3</v>
      </c>
      <c r="AA635" s="32">
        <f t="shared" si="1386"/>
        <v>5.4757867936017224E-4</v>
      </c>
      <c r="AB635" s="59">
        <f t="shared" si="1387"/>
        <v>4.9056245199999996E-3</v>
      </c>
      <c r="AC635" s="59">
        <f t="shared" si="1388"/>
        <v>4.9056245199999996E-3</v>
      </c>
      <c r="AD635">
        <f t="shared" si="1389"/>
        <v>1</v>
      </c>
      <c r="AE635" s="59">
        <f t="shared" si="1390"/>
        <v>4.9056245199999996E-3</v>
      </c>
      <c r="AF635" s="59">
        <f t="shared" si="1391"/>
        <v>4.1758461800000006E-3</v>
      </c>
      <c r="AG635" s="59">
        <f t="shared" si="1392"/>
        <v>4.1758461800000006E-3</v>
      </c>
      <c r="AH635">
        <f t="shared" si="1393"/>
        <v>1</v>
      </c>
      <c r="AI635" s="59">
        <f t="shared" si="1394"/>
        <v>4.1758461800000006E-3</v>
      </c>
      <c r="AJ635" s="59">
        <f t="shared" si="1395"/>
        <v>0</v>
      </c>
      <c r="AK635" s="59">
        <f t="shared" si="1396"/>
        <v>0</v>
      </c>
      <c r="AL635" s="59">
        <f t="shared" si="1397"/>
        <v>0</v>
      </c>
      <c r="AM635" s="12">
        <f t="shared" si="1498"/>
        <v>9.9165161967208451E-6</v>
      </c>
      <c r="AN635" s="12">
        <f t="shared" si="1499"/>
        <v>0</v>
      </c>
      <c r="AO635" s="66">
        <f t="shared" si="1398"/>
        <v>7.3004428992948953E-7</v>
      </c>
      <c r="AP635" s="66">
        <f t="shared" si="1399"/>
        <v>5.4300728428541585E-9</v>
      </c>
      <c r="AQ635" s="59">
        <f t="shared" si="1400"/>
        <v>4.8646705007610916E-8</v>
      </c>
      <c r="AR635" s="59">
        <f t="shared" si="1401"/>
        <v>4.1409846278984875E-8</v>
      </c>
      <c r="AS635" s="59">
        <f t="shared" si="1402"/>
        <v>0</v>
      </c>
      <c r="AT635" s="12">
        <f t="shared" si="1403"/>
        <v>9.0909852826619051E-6</v>
      </c>
      <c r="AU635" s="59">
        <f t="shared" si="1500"/>
        <v>0</v>
      </c>
      <c r="AV635" s="59">
        <f t="shared" si="1501"/>
        <v>-5.558653716356346E-22</v>
      </c>
      <c r="AW635" s="70">
        <f t="shared" si="1404"/>
        <v>0</v>
      </c>
      <c r="AX635" s="20">
        <f t="shared" si="1405"/>
        <v>200000</v>
      </c>
      <c r="AY635" s="20">
        <f t="shared" si="1406"/>
        <v>0</v>
      </c>
      <c r="AZ635" s="20">
        <f t="shared" si="1407"/>
        <v>0</v>
      </c>
      <c r="BA635" s="20">
        <f t="shared" si="1408"/>
        <v>200000</v>
      </c>
      <c r="BB635" s="36">
        <f t="shared" si="1409"/>
        <v>1</v>
      </c>
      <c r="BC635" s="36">
        <f t="shared" si="1410"/>
        <v>0</v>
      </c>
      <c r="BD635" s="80">
        <f t="shared" si="1411"/>
        <v>0.14600885798589791</v>
      </c>
      <c r="BE635" s="36">
        <f t="shared" si="1412"/>
        <v>0</v>
      </c>
      <c r="BF635" s="36">
        <f t="shared" si="1413"/>
        <v>0</v>
      </c>
      <c r="BG635" s="36">
        <f t="shared" si="1414"/>
        <v>0.14600885798589791</v>
      </c>
      <c r="BH635" s="36">
        <f t="shared" si="1415"/>
        <v>1.0860145685708316E-3</v>
      </c>
      <c r="BI635" s="36">
        <f t="shared" si="1416"/>
        <v>0</v>
      </c>
      <c r="BJ635" s="36">
        <f t="shared" si="1417"/>
        <v>0</v>
      </c>
      <c r="BK635" s="36">
        <f t="shared" si="1418"/>
        <v>1.0860145685708316E-3</v>
      </c>
      <c r="BL635" s="68">
        <f ca="1">IF(OR(AT635=0,E635&gt;ProjTerm),0,VLOOKUP(D635,'Life Events'!$AE$5:$AI$1206,5,FALSE))</f>
        <v>8.8356810423154647E-20</v>
      </c>
      <c r="BM635" s="93">
        <f t="shared" ca="1" si="1419"/>
        <v>8.8356810423154647E-20</v>
      </c>
      <c r="BN635" s="93">
        <f t="shared" ca="1" si="1420"/>
        <v>8.0325046317984691E-25</v>
      </c>
      <c r="BO635" s="36">
        <f t="shared" ca="1" si="1421"/>
        <v>1.2243702341667272E-22</v>
      </c>
      <c r="BP635" s="36">
        <f t="shared" si="1422"/>
        <v>6.1492703251092654E-5</v>
      </c>
      <c r="BQ635" s="36">
        <f t="shared" si="1423"/>
        <v>98.479049773296936</v>
      </c>
      <c r="BR635" s="36">
        <f t="shared" si="1424"/>
        <v>154.78110000000001</v>
      </c>
      <c r="BS635" s="36">
        <f t="shared" si="1425"/>
        <v>152.4269565086565</v>
      </c>
      <c r="BT635" s="36">
        <f t="shared" si="1426"/>
        <v>1.3857112183011425E-3</v>
      </c>
      <c r="BU635" s="70" cm="1">
        <f t="array" ref="BU635">IF(AND(ActInt=1,$J635=0),INDEX(Tbl_FwdNom,$B635-IVP,MATCH(ValnDt,Tbl_FwdNom_Cols)),INDEX(Tbl_FwdNom,$B635,MATCH(StartDt,Tbl_FwdNom_Cols)))</f>
        <v>10.643613076999999</v>
      </c>
      <c r="BV635" s="70" cm="1">
        <f t="array" ref="BV635">INDEX(Tbl_FwdReal,$B635,MATCH(StartDt,Tbl_FwdReal_Cols))</f>
        <v>3.9335510020000002</v>
      </c>
      <c r="BW635" s="70" cm="1">
        <f t="array" ref="BW635">IF(RunType&lt;&gt;"OPN",INDEX(Tbl_FwdReal,$B635,MATCH(ValnDt,Tbl_FwdReal_Cols)),IF(AND($J635=0,ActInt=1),INDEX(Tbl_FwdReal,$B635-IVP,MATCH(ValnDt,Tbl_FwdReal_Cols)),-999))*$K635</f>
        <v>3.9335510020000002</v>
      </c>
      <c r="BX635" s="70">
        <f t="shared" si="1427"/>
        <v>3.9335510019999999E-2</v>
      </c>
      <c r="BY635" s="70">
        <f t="shared" si="1502"/>
        <v>6.456107782626308E-2</v>
      </c>
      <c r="BZ635" s="64">
        <f t="shared" si="1515"/>
        <v>5.2271625854378723E-3</v>
      </c>
      <c r="CA635" s="70" cm="1">
        <f t="array" ref="CA635">IF($J635=1,CA634*(1+INDEX(Tbl_CPI,$B635,MATCH(IF(RunType="OPN",StartDt,ValnDt),Tbl_CPI_Cols))),0)</f>
        <v>0</v>
      </c>
      <c r="CB635" s="70">
        <f t="shared" si="1503"/>
        <v>34.399371914553505</v>
      </c>
      <c r="CC635" s="70">
        <f t="shared" si="1504"/>
        <v>33.865346356788791</v>
      </c>
      <c r="CD635" s="36">
        <f t="shared" si="1428"/>
        <v>173.73133308847775</v>
      </c>
      <c r="CE635" s="36">
        <f t="shared" si="1429"/>
        <v>1.5776189998645946</v>
      </c>
      <c r="CF635" s="36">
        <f t="shared" si="1430"/>
        <v>0</v>
      </c>
      <c r="CG635" s="36">
        <f t="shared" si="1431"/>
        <v>1.7384540628142056E-3</v>
      </c>
      <c r="CH635" s="36">
        <f t="shared" si="1432"/>
        <v>1.7228095784497938E-3</v>
      </c>
      <c r="CI635" s="36">
        <f t="shared" si="1433"/>
        <v>0</v>
      </c>
      <c r="CJ635" s="36">
        <f t="shared" si="1434"/>
        <v>0</v>
      </c>
      <c r="CK635" s="36">
        <f t="shared" si="1435"/>
        <v>0</v>
      </c>
      <c r="CL635" s="36">
        <f t="shared" si="1436"/>
        <v>1.5644484364411794E-5</v>
      </c>
      <c r="CM635" s="36">
        <f t="shared" si="1437"/>
        <v>1.7384540628142056E-3</v>
      </c>
      <c r="CN635" s="36">
        <f t="shared" ca="1" si="1438"/>
        <v>0.1456476686329165</v>
      </c>
      <c r="CO635" s="20">
        <f t="shared" si="1439"/>
        <v>120000</v>
      </c>
      <c r="CP635" s="20">
        <f t="shared" si="1440"/>
        <v>2</v>
      </c>
      <c r="CQ635" s="64">
        <f t="shared" si="1441"/>
        <v>0.15306183474000001</v>
      </c>
      <c r="CR635" s="64">
        <f t="shared" si="1442"/>
        <v>0.68877825633</v>
      </c>
      <c r="CS635" s="36">
        <f t="shared" si="1443"/>
        <v>0.11029910288532026</v>
      </c>
      <c r="CT635" s="36">
        <f t="shared" si="1444"/>
        <v>8.7605314791538741E-2</v>
      </c>
      <c r="CU635" s="36">
        <f t="shared" si="1445"/>
        <v>6.5160874114249896E-4</v>
      </c>
      <c r="CV635" s="36">
        <f t="shared" si="1505"/>
        <v>8.8256923532681233E-2</v>
      </c>
      <c r="CW635" s="36">
        <f t="shared" si="1446"/>
        <v>0</v>
      </c>
      <c r="CX635" s="36">
        <f t="shared" si="1447"/>
        <v>0</v>
      </c>
      <c r="CY635" s="36">
        <f t="shared" si="1448"/>
        <v>0</v>
      </c>
      <c r="CZ635" s="36">
        <f t="shared" si="1506"/>
        <v>0</v>
      </c>
      <c r="DA635" s="64">
        <f t="shared" si="1449"/>
        <v>8.4643010802787355E-3</v>
      </c>
      <c r="DB635" s="70">
        <f t="shared" si="1507"/>
        <v>0.99160674198262477</v>
      </c>
      <c r="DC635" s="70">
        <f>PRODUCT($DB$8:DB635)</f>
        <v>2.5759416976832762E-3</v>
      </c>
      <c r="DD635" s="36">
        <f t="shared" si="1450"/>
        <v>1.0191930472272454E-2</v>
      </c>
      <c r="DE635" s="36">
        <f t="shared" si="1451"/>
        <v>1.546000080747622</v>
      </c>
      <c r="DF635" s="36">
        <f t="shared" si="1452"/>
        <v>8.5072364684581625E-3</v>
      </c>
      <c r="DG635" s="36">
        <f t="shared" si="1453"/>
        <v>6.4985852667178194E-4</v>
      </c>
      <c r="DH635" s="36">
        <f t="shared" ca="1" si="1454"/>
        <v>4.7900798077611878E-22</v>
      </c>
      <c r="DI635" s="36">
        <f t="shared" si="1455"/>
        <v>1.3582265118389239E-2</v>
      </c>
      <c r="DJ635" s="36">
        <f t="shared" ca="1" si="1456"/>
        <v>1.5572477933355251</v>
      </c>
      <c r="DK635" s="36">
        <f t="shared" si="1457"/>
        <v>0</v>
      </c>
      <c r="DL635" s="36">
        <f t="shared" si="1458"/>
        <v>0</v>
      </c>
      <c r="DM635" s="36">
        <f t="shared" ca="1" si="1459"/>
        <v>1.5572477933355251</v>
      </c>
      <c r="DN635" s="36">
        <f t="shared" ca="1" si="1508"/>
        <v>1.5572477933401387</v>
      </c>
      <c r="DO635" s="64" cm="1">
        <f t="array" ref="DO635">IFERROR(INDEX(Tbl_FwdNom,$B635,MATCH(LIDt,Tbl_FwdNom_Cols,0)),0)</f>
        <v>8.1736946840000009</v>
      </c>
      <c r="DP635" s="64">
        <f t="shared" ca="1" si="1509"/>
        <v>8.1120680679999992</v>
      </c>
      <c r="DQ635" s="64">
        <f t="shared" ca="1" si="1460"/>
        <v>6.5210173867287224E-3</v>
      </c>
      <c r="DR635" s="70">
        <f t="shared" ca="1" si="1461"/>
        <v>0.99352123077999954</v>
      </c>
      <c r="DS635" s="70">
        <f ca="1">PRODUCT($DR$8:DR635)</f>
        <v>6.4245121027225209E-3</v>
      </c>
      <c r="DT635" s="36">
        <f t="shared" ca="1" si="1462"/>
        <v>1.5714529020245822</v>
      </c>
      <c r="DU635" s="36">
        <f t="shared" ca="1" si="1463"/>
        <v>8.6291892826412843E-3</v>
      </c>
      <c r="DV635" s="36">
        <f t="shared" ca="1" si="1464"/>
        <v>6.6055000739160131E-4</v>
      </c>
      <c r="DW635" s="36">
        <f t="shared" ca="1" si="1465"/>
        <v>4.831829047756013E-22</v>
      </c>
      <c r="DX635" s="36">
        <f t="shared" ca="1" si="1466"/>
        <v>1.0333873462802857E-2</v>
      </c>
      <c r="DY635" s="36">
        <f t="shared" ca="1" si="1467"/>
        <v>1.2129859646194035E-4</v>
      </c>
      <c r="DZ635" s="36">
        <f t="shared" ca="1" si="1468"/>
        <v>1.3632035540624048E-2</v>
      </c>
      <c r="EA635" s="36">
        <f t="shared" ca="1" si="1469"/>
        <v>0</v>
      </c>
      <c r="EB635" s="36">
        <f t="shared" ca="1" si="1470"/>
        <v>1.5828410019741153</v>
      </c>
      <c r="EC635" s="36">
        <f t="shared" ca="1" si="1471"/>
        <v>0</v>
      </c>
      <c r="ED635" s="36">
        <f t="shared" ca="1" si="1472"/>
        <v>0</v>
      </c>
      <c r="EE635" s="36">
        <f t="shared" ca="1" si="1510"/>
        <v>0</v>
      </c>
      <c r="EF635" s="36">
        <f t="shared" ca="1" si="1473"/>
        <v>1.5828410019741153</v>
      </c>
      <c r="EG635" s="64"/>
      <c r="EH635" s="64"/>
      <c r="EI635" s="64"/>
      <c r="EJ635" s="70"/>
      <c r="EK635" s="70"/>
      <c r="EL635" s="70"/>
      <c r="EM635" s="70"/>
      <c r="EN635" s="70"/>
      <c r="EO635" s="36">
        <f t="shared" ca="1" si="1474"/>
        <v>1.4292840988918483E-2</v>
      </c>
      <c r="EP635" s="36">
        <f t="shared" ca="1" si="1475"/>
        <v>0</v>
      </c>
      <c r="EQ635" s="36">
        <f t="shared" si="1476"/>
        <v>4.1492013341254075E-2</v>
      </c>
      <c r="ER635" s="36">
        <f t="shared" si="1477"/>
        <v>6.1093386910638056E-5</v>
      </c>
      <c r="ES635" s="36">
        <f t="shared" si="1478"/>
        <v>-5.5792360033399704E-5</v>
      </c>
      <c r="ET635" s="36">
        <f t="shared" ca="1" si="1479"/>
        <v>0</v>
      </c>
      <c r="EU635" s="36">
        <f t="shared" ca="1" si="1511"/>
        <v>6.1093386910638056E-5</v>
      </c>
      <c r="EV635" s="36">
        <f t="shared" si="1480"/>
        <v>2.2420353689046063E-4</v>
      </c>
      <c r="EW635" s="36">
        <f t="shared" si="1481"/>
        <v>5.4237024046762165E-2</v>
      </c>
      <c r="EX635" s="36">
        <f t="shared" ca="1" si="1512"/>
        <v>9.6014334311817343E-2</v>
      </c>
      <c r="EY635" s="36">
        <f t="shared" si="1482"/>
        <v>0</v>
      </c>
      <c r="EZ635" s="36">
        <f t="shared" si="1483"/>
        <v>0</v>
      </c>
      <c r="FA635" s="36">
        <f t="shared" si="1484"/>
        <v>0</v>
      </c>
      <c r="FB635" s="36">
        <f t="shared" si="1485"/>
        <v>0</v>
      </c>
      <c r="FC635" s="36">
        <f t="shared" si="1513"/>
        <v>0</v>
      </c>
      <c r="FD635" s="36">
        <f t="shared" si="1486"/>
        <v>0</v>
      </c>
      <c r="FE635" s="36">
        <f t="shared" si="1487"/>
        <v>0</v>
      </c>
      <c r="FF635" s="36">
        <f t="shared" si="1514"/>
        <v>0</v>
      </c>
      <c r="FG635" s="36">
        <f t="shared" ca="1" si="1488"/>
        <v>9.6014334311817343E-2</v>
      </c>
      <c r="FH635" s="36">
        <f t="shared" ca="1" si="1489"/>
        <v>8.1269423363775919E-4</v>
      </c>
      <c r="FI635" s="36">
        <f t="shared" ca="1" si="1490"/>
        <v>-8.3388331458383678E-3</v>
      </c>
      <c r="FJ635" s="36">
        <f t="shared" ca="1" si="1491"/>
        <v>8.9893616007741498E-2</v>
      </c>
      <c r="FK635" s="36">
        <f t="shared" si="1492"/>
        <v>0</v>
      </c>
      <c r="FL635" s="36">
        <f t="shared" si="1493"/>
        <v>0</v>
      </c>
      <c r="FM635" s="36">
        <f t="shared" ca="1" si="1494"/>
        <v>0</v>
      </c>
      <c r="FN635" s="36">
        <f t="shared" ca="1" si="1516"/>
        <v>8.9893616007741498E-2</v>
      </c>
    </row>
    <row r="636" spans="2:170" x14ac:dyDescent="0.25">
      <c r="B636" s="2">
        <v>628</v>
      </c>
      <c r="C636" s="2">
        <f t="shared" si="1370"/>
        <v>53</v>
      </c>
      <c r="D636" s="2">
        <f t="shared" si="1519"/>
        <v>652</v>
      </c>
      <c r="E636" s="2">
        <f t="shared" si="1517"/>
        <v>55</v>
      </c>
      <c r="F636" s="189">
        <f t="shared" si="1521"/>
        <v>64831</v>
      </c>
      <c r="G636" s="2">
        <f t="shared" si="1520"/>
        <v>6</v>
      </c>
      <c r="H636" s="187">
        <f t="shared" si="1371"/>
        <v>86.916666666666671</v>
      </c>
      <c r="I636" s="186">
        <f t="shared" si="1518"/>
        <v>86</v>
      </c>
      <c r="J636" s="2">
        <f t="shared" si="1372"/>
        <v>0</v>
      </c>
      <c r="K636" s="2">
        <f t="shared" si="1373"/>
        <v>1</v>
      </c>
      <c r="L636">
        <f t="shared" si="1374"/>
        <v>2</v>
      </c>
      <c r="M636" s="190">
        <f t="shared" si="1495"/>
        <v>0.13345288146000001</v>
      </c>
      <c r="N636">
        <f t="shared" si="1375"/>
        <v>1</v>
      </c>
      <c r="O636">
        <f t="shared" si="1376"/>
        <v>100</v>
      </c>
      <c r="P636" s="58">
        <f t="shared" si="1377"/>
        <v>0.60053796657000003</v>
      </c>
      <c r="Q636" s="106">
        <f t="shared" si="1378"/>
        <v>0.60053796657000003</v>
      </c>
      <c r="R636" s="59">
        <f t="shared" si="1379"/>
        <v>0.60053796657000003</v>
      </c>
      <c r="S636" s="32">
        <f t="shared" si="1496"/>
        <v>7.3619028643436057E-2</v>
      </c>
      <c r="T636">
        <f t="shared" si="1380"/>
        <v>1</v>
      </c>
      <c r="U636" s="32">
        <f t="shared" si="1497"/>
        <v>1.4558201400000001E-3</v>
      </c>
      <c r="V636">
        <f t="shared" si="1381"/>
        <v>1</v>
      </c>
      <c r="W636">
        <f t="shared" si="1382"/>
        <v>100</v>
      </c>
      <c r="X636" s="58">
        <f t="shared" si="1383"/>
        <v>6.5511906300000002E-3</v>
      </c>
      <c r="Y636" s="58">
        <f t="shared" si="1384"/>
        <v>6.5511906300000002E-3</v>
      </c>
      <c r="Z636" s="32">
        <f t="shared" si="1385"/>
        <v>6.5511906300000002E-3</v>
      </c>
      <c r="AA636" s="32">
        <f t="shared" si="1386"/>
        <v>5.4757867936017224E-4</v>
      </c>
      <c r="AB636" s="59">
        <f t="shared" si="1387"/>
        <v>4.9056245199999996E-3</v>
      </c>
      <c r="AC636" s="59">
        <f t="shared" si="1388"/>
        <v>4.9056245199999996E-3</v>
      </c>
      <c r="AD636">
        <f t="shared" si="1389"/>
        <v>1</v>
      </c>
      <c r="AE636" s="59">
        <f t="shared" si="1390"/>
        <v>4.9056245199999996E-3</v>
      </c>
      <c r="AF636" s="59">
        <f t="shared" si="1391"/>
        <v>4.1758461800000006E-3</v>
      </c>
      <c r="AG636" s="59">
        <f t="shared" si="1392"/>
        <v>4.1758461800000006E-3</v>
      </c>
      <c r="AH636">
        <f t="shared" si="1393"/>
        <v>1</v>
      </c>
      <c r="AI636" s="59">
        <f t="shared" si="1394"/>
        <v>4.1758461800000006E-3</v>
      </c>
      <c r="AJ636" s="59">
        <f t="shared" si="1395"/>
        <v>0</v>
      </c>
      <c r="AK636" s="59">
        <f t="shared" si="1396"/>
        <v>0</v>
      </c>
      <c r="AL636" s="59">
        <f t="shared" si="1397"/>
        <v>0</v>
      </c>
      <c r="AM636" s="12">
        <f t="shared" si="1498"/>
        <v>9.0909852826619051E-6</v>
      </c>
      <c r="AN636" s="12">
        <f t="shared" si="1499"/>
        <v>0</v>
      </c>
      <c r="AO636" s="66">
        <f t="shared" si="1398"/>
        <v>6.6926950592134242E-7</v>
      </c>
      <c r="AP636" s="66">
        <f t="shared" si="1399"/>
        <v>4.9780297151627677E-9</v>
      </c>
      <c r="AQ636" s="59">
        <f t="shared" si="1400"/>
        <v>4.4596960313585367E-8</v>
      </c>
      <c r="AR636" s="59">
        <f t="shared" si="1401"/>
        <v>3.7962556165039941E-8</v>
      </c>
      <c r="AS636" s="59">
        <f t="shared" si="1402"/>
        <v>0</v>
      </c>
      <c r="AT636" s="12">
        <f t="shared" si="1403"/>
        <v>8.3341782305467748E-6</v>
      </c>
      <c r="AU636" s="59">
        <f t="shared" si="1500"/>
        <v>2.2499312661442353E-22</v>
      </c>
      <c r="AV636" s="59">
        <f t="shared" si="1501"/>
        <v>0</v>
      </c>
      <c r="AW636" s="70">
        <f t="shared" si="1404"/>
        <v>0</v>
      </c>
      <c r="AX636" s="20">
        <f t="shared" si="1405"/>
        <v>200000</v>
      </c>
      <c r="AY636" s="20">
        <f t="shared" si="1406"/>
        <v>0</v>
      </c>
      <c r="AZ636" s="20">
        <f t="shared" si="1407"/>
        <v>0</v>
      </c>
      <c r="BA636" s="20">
        <f t="shared" si="1408"/>
        <v>200000</v>
      </c>
      <c r="BB636" s="36">
        <f t="shared" si="1409"/>
        <v>1</v>
      </c>
      <c r="BC636" s="36">
        <f t="shared" si="1410"/>
        <v>0</v>
      </c>
      <c r="BD636" s="80">
        <f t="shared" si="1411"/>
        <v>0.13385390118426849</v>
      </c>
      <c r="BE636" s="36">
        <f t="shared" si="1412"/>
        <v>0</v>
      </c>
      <c r="BF636" s="36">
        <f t="shared" si="1413"/>
        <v>0</v>
      </c>
      <c r="BG636" s="36">
        <f t="shared" si="1414"/>
        <v>0.13385390118426849</v>
      </c>
      <c r="BH636" s="36">
        <f t="shared" si="1415"/>
        <v>9.9560594303255362E-4</v>
      </c>
      <c r="BI636" s="36">
        <f t="shared" si="1416"/>
        <v>0</v>
      </c>
      <c r="BJ636" s="36">
        <f t="shared" si="1417"/>
        <v>0</v>
      </c>
      <c r="BK636" s="36">
        <f t="shared" si="1418"/>
        <v>9.9560594303255362E-4</v>
      </c>
      <c r="BL636" s="68">
        <f ca="1">IF(OR(AT636=0,E636&gt;ProjTerm),0,VLOOKUP(D636,'Life Events'!$AE$5:$AI$1206,5,FALSE))</f>
        <v>8.1001275775202454E-20</v>
      </c>
      <c r="BM636" s="93">
        <f t="shared" ca="1" si="1419"/>
        <v>8.1001275775202454E-20</v>
      </c>
      <c r="BN636" s="93">
        <f t="shared" ca="1" si="1420"/>
        <v>6.7507906921220813E-25</v>
      </c>
      <c r="BO636" s="36">
        <f t="shared" ca="1" si="1421"/>
        <v>1.0292849556609947E-22</v>
      </c>
      <c r="BP636" s="36">
        <f t="shared" si="1422"/>
        <v>5.637355389301305E-5</v>
      </c>
      <c r="BQ636" s="36">
        <f t="shared" si="1423"/>
        <v>98.506083732253657</v>
      </c>
      <c r="BR636" s="36">
        <f t="shared" si="1424"/>
        <v>154.78110000000001</v>
      </c>
      <c r="BS636" s="36">
        <f t="shared" si="1425"/>
        <v>152.46879996770326</v>
      </c>
      <c r="BT636" s="36">
        <f t="shared" si="1426"/>
        <v>1.2707021535284233E-3</v>
      </c>
      <c r="BU636" s="70" cm="1">
        <f t="array" ref="BU636">IF(AND(ActInt=1,$J636=0),INDEX(Tbl_FwdNom,$B636-IVP,MATCH(ValnDt,Tbl_FwdNom_Cols)),INDEX(Tbl_FwdNom,$B636,MATCH(StartDt,Tbl_FwdNom_Cols)))</f>
        <v>10.637605529</v>
      </c>
      <c r="BV636" s="70" cm="1">
        <f t="array" ref="BV636">INDEX(Tbl_FwdReal,$B636,MATCH(StartDt,Tbl_FwdReal_Cols))</f>
        <v>3.9301528810000002</v>
      </c>
      <c r="BW636" s="70" cm="1">
        <f t="array" ref="BW636">IF(RunType&lt;&gt;"OPN",INDEX(Tbl_FwdReal,$B636,MATCH(ValnDt,Tbl_FwdReal_Cols)),IF(AND($J636=0,ActInt=1),INDEX(Tbl_FwdReal,$B636-IVP,MATCH(ValnDt,Tbl_FwdReal_Cols)),-999))*$K636</f>
        <v>3.9301528810000002</v>
      </c>
      <c r="BX636" s="70">
        <f t="shared" si="1427"/>
        <v>3.930152881E-2</v>
      </c>
      <c r="BY636" s="70">
        <f t="shared" si="1502"/>
        <v>6.453808122152993E-2</v>
      </c>
      <c r="BZ636" s="64">
        <f t="shared" si="1515"/>
        <v>5.2253529945271993E-3</v>
      </c>
      <c r="CA636" s="70" cm="1">
        <f t="array" ref="CA636">IF($J636=1,CA635*(1+INDEX(Tbl_CPI,$B636,MATCH(IF(RunType="OPN",StartDt,ValnDt),Tbl_CPI_Cols))),0)</f>
        <v>0</v>
      </c>
      <c r="CB636" s="70">
        <f t="shared" si="1503"/>
        <v>34.579120775597069</v>
      </c>
      <c r="CC636" s="70">
        <f t="shared" si="1504"/>
        <v>33.865346356788791</v>
      </c>
      <c r="CD636" s="36">
        <f t="shared" si="1428"/>
        <v>173.73193019463835</v>
      </c>
      <c r="CE636" s="36">
        <f t="shared" si="1429"/>
        <v>1.5780520796657285</v>
      </c>
      <c r="CF636" s="36">
        <f t="shared" si="1430"/>
        <v>0</v>
      </c>
      <c r="CG636" s="36">
        <f t="shared" si="1431"/>
        <v>1.5937404687594177E-3</v>
      </c>
      <c r="CH636" s="36">
        <f t="shared" si="1432"/>
        <v>1.5793944205279027E-3</v>
      </c>
      <c r="CI636" s="36">
        <f t="shared" si="1433"/>
        <v>0</v>
      </c>
      <c r="CJ636" s="36">
        <f t="shared" si="1434"/>
        <v>0</v>
      </c>
      <c r="CK636" s="36">
        <f t="shared" si="1435"/>
        <v>0</v>
      </c>
      <c r="CL636" s="36">
        <f t="shared" si="1436"/>
        <v>1.4346048231515149E-5</v>
      </c>
      <c r="CM636" s="36">
        <f t="shared" si="1437"/>
        <v>1.5937404687594177E-3</v>
      </c>
      <c r="CN636" s="36">
        <f t="shared" ca="1" si="1438"/>
        <v>0.1335224314198796</v>
      </c>
      <c r="CO636" s="20">
        <f t="shared" si="1439"/>
        <v>120000</v>
      </c>
      <c r="CP636" s="20">
        <f t="shared" si="1440"/>
        <v>2</v>
      </c>
      <c r="CQ636" s="64">
        <f t="shared" si="1441"/>
        <v>0.15306183474000001</v>
      </c>
      <c r="CR636" s="64">
        <f t="shared" si="1442"/>
        <v>0.68877825633</v>
      </c>
      <c r="CS636" s="36">
        <f t="shared" si="1443"/>
        <v>0.10111691456247868</v>
      </c>
      <c r="CT636" s="36">
        <f t="shared" si="1444"/>
        <v>8.0312340710561092E-2</v>
      </c>
      <c r="CU636" s="36">
        <f t="shared" si="1445"/>
        <v>5.9736356581953213E-4</v>
      </c>
      <c r="CV636" s="36">
        <f t="shared" si="1505"/>
        <v>8.0909704276380626E-2</v>
      </c>
      <c r="CW636" s="36">
        <f t="shared" si="1446"/>
        <v>0</v>
      </c>
      <c r="CX636" s="36">
        <f t="shared" si="1447"/>
        <v>0</v>
      </c>
      <c r="CY636" s="36">
        <f t="shared" si="1448"/>
        <v>0</v>
      </c>
      <c r="CZ636" s="36">
        <f t="shared" si="1506"/>
        <v>0</v>
      </c>
      <c r="DA636" s="64">
        <f t="shared" si="1449"/>
        <v>8.4597379697204378E-3</v>
      </c>
      <c r="DB636" s="70">
        <f t="shared" si="1507"/>
        <v>0.99161122883621311</v>
      </c>
      <c r="DC636" s="70">
        <f>PRODUCT($DB$8:DB636)</f>
        <v>2.5543327122501546E-3</v>
      </c>
      <c r="DD636" s="36">
        <f t="shared" si="1450"/>
        <v>9.0074493799450657E-3</v>
      </c>
      <c r="DE636" s="36">
        <f t="shared" si="1451"/>
        <v>1.4252249351476449</v>
      </c>
      <c r="DF636" s="36">
        <f t="shared" si="1452"/>
        <v>7.583599516795215E-3</v>
      </c>
      <c r="DG636" s="36">
        <f t="shared" si="1453"/>
        <v>5.9898260563180075E-4</v>
      </c>
      <c r="DH636" s="36">
        <f t="shared" ca="1" si="1454"/>
        <v>3.8013176721279015E-22</v>
      </c>
      <c r="DI636" s="36">
        <f t="shared" si="1455"/>
        <v>1.2089944426809223E-2</v>
      </c>
      <c r="DJ636" s="36">
        <f t="shared" ca="1" si="1456"/>
        <v>1.4352920471056725</v>
      </c>
      <c r="DK636" s="36">
        <f t="shared" si="1457"/>
        <v>0</v>
      </c>
      <c r="DL636" s="36">
        <f t="shared" si="1458"/>
        <v>0</v>
      </c>
      <c r="DM636" s="36">
        <f t="shared" ca="1" si="1459"/>
        <v>1.4352920471056725</v>
      </c>
      <c r="DN636" s="36">
        <f t="shared" ca="1" si="1508"/>
        <v>1.4352920471102864</v>
      </c>
      <c r="DO636" s="64" cm="1">
        <f t="array" ref="DO636">IFERROR(INDEX(Tbl_FwdNom,$B636,MATCH(LIDt,Tbl_FwdNom_Cols,0)),0)</f>
        <v>8.1719823599999994</v>
      </c>
      <c r="DP636" s="64">
        <f t="shared" ca="1" si="1509"/>
        <v>8.1103567190000003</v>
      </c>
      <c r="DQ636" s="64">
        <f t="shared" ca="1" si="1460"/>
        <v>6.5196896585784092E-3</v>
      </c>
      <c r="DR636" s="70">
        <f t="shared" ca="1" si="1461"/>
        <v>0.99352254136152074</v>
      </c>
      <c r="DS636" s="70">
        <f ca="1">PRODUCT($DR$8:DR636)</f>
        <v>6.3828975913047259E-3</v>
      </c>
      <c r="DT636" s="36">
        <f t="shared" ca="1" si="1462"/>
        <v>1.4478443860745864</v>
      </c>
      <c r="DU636" s="36">
        <f t="shared" ca="1" si="1463"/>
        <v>7.6898429757366821E-3</v>
      </c>
      <c r="DV636" s="36">
        <f t="shared" ca="1" si="1464"/>
        <v>6.0848303455075315E-4</v>
      </c>
      <c r="DW636" s="36">
        <f t="shared" ca="1" si="1465"/>
        <v>3.8340461179696923E-22</v>
      </c>
      <c r="DX636" s="36">
        <f t="shared" ca="1" si="1466"/>
        <v>9.1305449572229285E-3</v>
      </c>
      <c r="DY636" s="36">
        <f t="shared" ca="1" si="1467"/>
        <v>1.0764984565308171E-4</v>
      </c>
      <c r="DZ636" s="36">
        <f t="shared" ca="1" si="1468"/>
        <v>1.2131220599765393E-2</v>
      </c>
      <c r="EA636" s="36">
        <f t="shared" ca="1" si="1469"/>
        <v>0</v>
      </c>
      <c r="EB636" s="36">
        <f t="shared" ca="1" si="1470"/>
        <v>1.4580340715039679</v>
      </c>
      <c r="EC636" s="36">
        <f t="shared" ca="1" si="1471"/>
        <v>0</v>
      </c>
      <c r="ED636" s="36">
        <f t="shared" ca="1" si="1472"/>
        <v>0</v>
      </c>
      <c r="EE636" s="36">
        <f t="shared" ca="1" si="1510"/>
        <v>0</v>
      </c>
      <c r="EF636" s="36">
        <f t="shared" ca="1" si="1473"/>
        <v>1.4580340715039679</v>
      </c>
      <c r="EG636" s="64"/>
      <c r="EH636" s="64"/>
      <c r="EI636" s="64"/>
      <c r="EJ636" s="70"/>
      <c r="EK636" s="70"/>
      <c r="EL636" s="70"/>
      <c r="EM636" s="70"/>
      <c r="EN636" s="70"/>
      <c r="EO636" s="36">
        <f t="shared" ca="1" si="1474"/>
        <v>1.3160425658786463E-2</v>
      </c>
      <c r="EP636" s="36">
        <f t="shared" ca="1" si="1475"/>
        <v>0</v>
      </c>
      <c r="EQ636" s="36">
        <f t="shared" si="1476"/>
        <v>3.8243699580795182E-2</v>
      </c>
      <c r="ER636" s="36">
        <f t="shared" si="1477"/>
        <v>5.3993263743710909E-5</v>
      </c>
      <c r="ES636" s="36">
        <f t="shared" si="1478"/>
        <v>-4.9308309172213882E-5</v>
      </c>
      <c r="ET636" s="36">
        <f t="shared" ca="1" si="1479"/>
        <v>0</v>
      </c>
      <c r="EU636" s="36">
        <f t="shared" ca="1" si="1511"/>
        <v>5.3993263743710909E-5</v>
      </c>
      <c r="EV636" s="36">
        <f t="shared" si="1480"/>
        <v>1.99569679848894E-4</v>
      </c>
      <c r="EW636" s="36">
        <f t="shared" si="1481"/>
        <v>4.9990932875228947E-2</v>
      </c>
      <c r="EX636" s="36">
        <f t="shared" ca="1" si="1512"/>
        <v>8.8488195399616734E-2</v>
      </c>
      <c r="EY636" s="36">
        <f t="shared" si="1482"/>
        <v>0</v>
      </c>
      <c r="EZ636" s="36">
        <f t="shared" si="1483"/>
        <v>0</v>
      </c>
      <c r="FA636" s="36">
        <f t="shared" si="1484"/>
        <v>0</v>
      </c>
      <c r="FB636" s="36">
        <f t="shared" si="1485"/>
        <v>0</v>
      </c>
      <c r="FC636" s="36">
        <f t="shared" si="1513"/>
        <v>0</v>
      </c>
      <c r="FD636" s="36">
        <f t="shared" si="1486"/>
        <v>0</v>
      </c>
      <c r="FE636" s="36">
        <f t="shared" si="1487"/>
        <v>0</v>
      </c>
      <c r="FF636" s="36">
        <f t="shared" si="1514"/>
        <v>0</v>
      </c>
      <c r="FG636" s="36">
        <f t="shared" ca="1" si="1488"/>
        <v>8.8488195399616734E-2</v>
      </c>
      <c r="FH636" s="36">
        <f t="shared" ca="1" si="1489"/>
        <v>7.4858694649417902E-4</v>
      </c>
      <c r="FI636" s="36">
        <f t="shared" ca="1" si="1490"/>
        <v>-1.0113365713040038E-2</v>
      </c>
      <c r="FJ636" s="36">
        <f t="shared" ca="1" si="1491"/>
        <v>8.036632877335935E-2</v>
      </c>
      <c r="FK636" s="36">
        <f t="shared" si="1492"/>
        <v>0</v>
      </c>
      <c r="FL636" s="36">
        <f t="shared" si="1493"/>
        <v>0</v>
      </c>
      <c r="FM636" s="36">
        <f t="shared" ca="1" si="1494"/>
        <v>0</v>
      </c>
      <c r="FN636" s="36">
        <f t="shared" ca="1" si="1516"/>
        <v>8.036632877335935E-2</v>
      </c>
    </row>
    <row r="637" spans="2:170" x14ac:dyDescent="0.25">
      <c r="B637" s="2">
        <v>629</v>
      </c>
      <c r="C637" s="2">
        <f t="shared" si="1370"/>
        <v>53</v>
      </c>
      <c r="D637" s="2">
        <f t="shared" si="1519"/>
        <v>653</v>
      </c>
      <c r="E637" s="2">
        <f t="shared" si="1517"/>
        <v>55</v>
      </c>
      <c r="F637" s="189">
        <f t="shared" si="1521"/>
        <v>64862</v>
      </c>
      <c r="G637" s="2">
        <f t="shared" si="1520"/>
        <v>7</v>
      </c>
      <c r="H637" s="187">
        <f t="shared" si="1371"/>
        <v>87</v>
      </c>
      <c r="I637" s="186">
        <f t="shared" si="1518"/>
        <v>87</v>
      </c>
      <c r="J637" s="2">
        <f t="shared" si="1372"/>
        <v>0</v>
      </c>
      <c r="K637" s="2">
        <f t="shared" si="1373"/>
        <v>1</v>
      </c>
      <c r="L637">
        <f t="shared" si="1374"/>
        <v>2</v>
      </c>
      <c r="M637" s="190">
        <f t="shared" si="1495"/>
        <v>0.15746924796000003</v>
      </c>
      <c r="N637">
        <f t="shared" si="1375"/>
        <v>1</v>
      </c>
      <c r="O637">
        <f t="shared" si="1376"/>
        <v>100</v>
      </c>
      <c r="P637" s="58">
        <f t="shared" si="1377"/>
        <v>0.7086116158200001</v>
      </c>
      <c r="Q637" s="106">
        <f t="shared" si="1378"/>
        <v>0.7086116158200001</v>
      </c>
      <c r="R637" s="59">
        <f t="shared" si="1379"/>
        <v>0.7086116158200001</v>
      </c>
      <c r="S637" s="32">
        <f t="shared" si="1496"/>
        <v>9.7654854421764026E-2</v>
      </c>
      <c r="T637">
        <f t="shared" si="1380"/>
        <v>1</v>
      </c>
      <c r="U637" s="32">
        <f t="shared" si="1497"/>
        <v>1.50009558E-3</v>
      </c>
      <c r="V637">
        <f t="shared" si="1381"/>
        <v>1</v>
      </c>
      <c r="W637">
        <f t="shared" si="1382"/>
        <v>100</v>
      </c>
      <c r="X637" s="58">
        <f t="shared" si="1383"/>
        <v>6.7504301099999995E-3</v>
      </c>
      <c r="Y637" s="58">
        <f t="shared" si="1384"/>
        <v>6.7504301099999995E-3</v>
      </c>
      <c r="Z637" s="32">
        <f t="shared" si="1385"/>
        <v>6.7504301099999995E-3</v>
      </c>
      <c r="AA637" s="32">
        <f t="shared" si="1386"/>
        <v>5.6428384199636028E-4</v>
      </c>
      <c r="AB637" s="59">
        <f t="shared" si="1387"/>
        <v>4.9056245199999996E-3</v>
      </c>
      <c r="AC637" s="59">
        <f t="shared" si="1388"/>
        <v>4.9056245199999996E-3</v>
      </c>
      <c r="AD637">
        <f t="shared" si="1389"/>
        <v>1</v>
      </c>
      <c r="AE637" s="59">
        <f t="shared" si="1390"/>
        <v>4.9056245199999996E-3</v>
      </c>
      <c r="AF637" s="59">
        <f t="shared" si="1391"/>
        <v>4.1758461800000006E-3</v>
      </c>
      <c r="AG637" s="59">
        <f t="shared" si="1392"/>
        <v>4.1758461800000006E-3</v>
      </c>
      <c r="AH637">
        <f t="shared" si="1393"/>
        <v>1</v>
      </c>
      <c r="AI637" s="59">
        <f t="shared" si="1394"/>
        <v>4.1758461800000006E-3</v>
      </c>
      <c r="AJ637" s="59">
        <f t="shared" si="1395"/>
        <v>0</v>
      </c>
      <c r="AK637" s="59">
        <f t="shared" si="1396"/>
        <v>0</v>
      </c>
      <c r="AL637" s="59">
        <f t="shared" si="1397"/>
        <v>0</v>
      </c>
      <c r="AM637" s="12">
        <f t="shared" si="1498"/>
        <v>8.3341782305467748E-6</v>
      </c>
      <c r="AN637" s="12">
        <f t="shared" si="1499"/>
        <v>0</v>
      </c>
      <c r="AO637" s="66">
        <f t="shared" si="1398"/>
        <v>8.1387296182908021E-7</v>
      </c>
      <c r="AP637" s="66">
        <f t="shared" si="1399"/>
        <v>4.702842111815362E-9</v>
      </c>
      <c r="AQ637" s="59">
        <f t="shared" si="1400"/>
        <v>4.088434908182047E-8</v>
      </c>
      <c r="AR637" s="59">
        <f t="shared" si="1401"/>
        <v>3.4802246327467916E-8</v>
      </c>
      <c r="AS637" s="59">
        <f t="shared" si="1402"/>
        <v>0</v>
      </c>
      <c r="AT637" s="12">
        <f t="shared" si="1403"/>
        <v>7.4399158311965905E-6</v>
      </c>
      <c r="AU637" s="59">
        <f t="shared" si="1500"/>
        <v>0</v>
      </c>
      <c r="AV637" s="59">
        <f t="shared" si="1501"/>
        <v>-3.6395946952333218E-22</v>
      </c>
      <c r="AW637" s="70">
        <f t="shared" si="1404"/>
        <v>0</v>
      </c>
      <c r="AX637" s="20">
        <f t="shared" si="1405"/>
        <v>200000</v>
      </c>
      <c r="AY637" s="20">
        <f t="shared" si="1406"/>
        <v>0</v>
      </c>
      <c r="AZ637" s="20">
        <f t="shared" si="1407"/>
        <v>0</v>
      </c>
      <c r="BA637" s="20">
        <f t="shared" si="1408"/>
        <v>200000</v>
      </c>
      <c r="BB637" s="36">
        <f t="shared" si="1409"/>
        <v>1</v>
      </c>
      <c r="BC637" s="36">
        <f t="shared" si="1410"/>
        <v>0</v>
      </c>
      <c r="BD637" s="80">
        <f t="shared" si="1411"/>
        <v>0.16277459236581604</v>
      </c>
      <c r="BE637" s="36">
        <f t="shared" si="1412"/>
        <v>0</v>
      </c>
      <c r="BF637" s="36">
        <f t="shared" si="1413"/>
        <v>0</v>
      </c>
      <c r="BG637" s="36">
        <f t="shared" si="1414"/>
        <v>0.16277459236581604</v>
      </c>
      <c r="BH637" s="36">
        <f t="shared" si="1415"/>
        <v>9.4056842236307238E-4</v>
      </c>
      <c r="BI637" s="36">
        <f t="shared" si="1416"/>
        <v>0</v>
      </c>
      <c r="BJ637" s="36">
        <f t="shared" si="1417"/>
        <v>0</v>
      </c>
      <c r="BK637" s="36">
        <f t="shared" si="1418"/>
        <v>9.4056842236307238E-4</v>
      </c>
      <c r="BL637" s="68">
        <f ca="1">IF(OR(AT637=0,E637&gt;ProjTerm),0,VLOOKUP(D637,'Life Events'!$AE$5:$AI$1206,5,FALSE))</f>
        <v>7.2309789557681739E-20</v>
      </c>
      <c r="BM637" s="93">
        <f t="shared" ca="1" si="1419"/>
        <v>7.2309789557681739E-20</v>
      </c>
      <c r="BN637" s="93">
        <f t="shared" ca="1" si="1420"/>
        <v>5.3797874808069026E-25</v>
      </c>
      <c r="BO637" s="36">
        <f t="shared" ca="1" si="1421"/>
        <v>8.2024974127990183E-23</v>
      </c>
      <c r="BP637" s="36">
        <f t="shared" si="1422"/>
        <v>6.8440779921302402E-5</v>
      </c>
      <c r="BQ637" s="36">
        <f t="shared" si="1423"/>
        <v>98.506083732253657</v>
      </c>
      <c r="BR637" s="36">
        <f t="shared" si="1424"/>
        <v>154.78110000000001</v>
      </c>
      <c r="BS637" s="36">
        <f t="shared" si="1425"/>
        <v>152.46879996770326</v>
      </c>
      <c r="BT637" s="36">
        <f t="shared" si="1426"/>
        <v>1.1343550386432616E-3</v>
      </c>
      <c r="BU637" s="70" cm="1">
        <f t="array" ref="BU637">IF(AND(ActInt=1,$J637=0),INDEX(Tbl_FwdNom,$B637-IVP,MATCH(ValnDt,Tbl_FwdNom_Cols)),INDEX(Tbl_FwdNom,$B637,MATCH(StartDt,Tbl_FwdNom_Cols)))</f>
        <v>10.631598307999999</v>
      </c>
      <c r="BV637" s="70" cm="1">
        <f t="array" ref="BV637">INDEX(Tbl_FwdReal,$B637,MATCH(StartDt,Tbl_FwdReal_Cols))</f>
        <v>3.926754871</v>
      </c>
      <c r="BW637" s="70" cm="1">
        <f t="array" ref="BW637">IF(RunType&lt;&gt;"OPN",INDEX(Tbl_FwdReal,$B637,MATCH(ValnDt,Tbl_FwdReal_Cols)),IF(AND($J637=0,ActInt=1),INDEX(Tbl_FwdReal,$B637-IVP,MATCH(ValnDt,Tbl_FwdReal_Cols)),-999))*$K637</f>
        <v>3.926754871</v>
      </c>
      <c r="BX637" s="70">
        <f t="shared" si="1427"/>
        <v>3.9267548710000003E-2</v>
      </c>
      <c r="BY637" s="70">
        <f t="shared" si="1502"/>
        <v>6.4515085122425431E-2</v>
      </c>
      <c r="BZ637" s="64">
        <f t="shared" si="1515"/>
        <v>5.2235434075709186E-3</v>
      </c>
      <c r="CA637" s="70" cm="1">
        <f t="array" ref="CA637">IF($J637=1,CA636*(1+INDEX(Tbl_CPI,$B637,MATCH(IF(RunType="OPN",StartDt,ValnDt),Tbl_CPI_Cols))),0)</f>
        <v>0</v>
      </c>
      <c r="CB637" s="70">
        <f t="shared" si="1503"/>
        <v>34.759746313964037</v>
      </c>
      <c r="CC637" s="70">
        <f t="shared" si="1504"/>
        <v>33.865346356788791</v>
      </c>
      <c r="CD637" s="36">
        <f t="shared" si="1428"/>
        <v>173.73193019463835</v>
      </c>
      <c r="CE637" s="36">
        <f t="shared" si="1429"/>
        <v>1.5780520796657285</v>
      </c>
      <c r="CF637" s="36">
        <f t="shared" si="1430"/>
        <v>0</v>
      </c>
      <c r="CG637" s="36">
        <f t="shared" si="1431"/>
        <v>1.4610646378680459E-3</v>
      </c>
      <c r="CH637" s="36">
        <f t="shared" si="1432"/>
        <v>1.4479128705790268E-3</v>
      </c>
      <c r="CI637" s="36">
        <f t="shared" si="1433"/>
        <v>0</v>
      </c>
      <c r="CJ637" s="36">
        <f t="shared" si="1434"/>
        <v>0</v>
      </c>
      <c r="CK637" s="36">
        <f t="shared" si="1435"/>
        <v>0</v>
      </c>
      <c r="CL637" s="36">
        <f t="shared" si="1436"/>
        <v>1.315176728901918E-5</v>
      </c>
      <c r="CM637" s="36">
        <f t="shared" si="1437"/>
        <v>1.4610646378680459E-3</v>
      </c>
      <c r="CN637" s="36">
        <f t="shared" ca="1" si="1438"/>
        <v>0.16251236496961455</v>
      </c>
      <c r="CO637" s="20">
        <f t="shared" si="1439"/>
        <v>120000</v>
      </c>
      <c r="CP637" s="20">
        <f t="shared" si="1440"/>
        <v>2</v>
      </c>
      <c r="CQ637" s="64">
        <f t="shared" si="1441"/>
        <v>0.18036004475999998</v>
      </c>
      <c r="CR637" s="64">
        <f t="shared" si="1442"/>
        <v>0.81162020141999991</v>
      </c>
      <c r="CS637" s="36">
        <f t="shared" si="1443"/>
        <v>0.1298790561724025</v>
      </c>
      <c r="CT637" s="36">
        <f t="shared" si="1444"/>
        <v>9.7664755419489629E-2</v>
      </c>
      <c r="CU637" s="36">
        <f t="shared" si="1445"/>
        <v>5.6434105341784339E-4</v>
      </c>
      <c r="CV637" s="36">
        <f t="shared" si="1505"/>
        <v>9.8229096472907479E-2</v>
      </c>
      <c r="CW637" s="36">
        <f t="shared" si="1446"/>
        <v>0</v>
      </c>
      <c r="CX637" s="36">
        <f t="shared" si="1447"/>
        <v>0</v>
      </c>
      <c r="CY637" s="36">
        <f t="shared" si="1448"/>
        <v>0</v>
      </c>
      <c r="CZ637" s="36">
        <f t="shared" si="1506"/>
        <v>0</v>
      </c>
      <c r="DA637" s="64">
        <f t="shared" si="1449"/>
        <v>8.4551748804257976E-3</v>
      </c>
      <c r="DB637" s="70">
        <f t="shared" si="1507"/>
        <v>0.99161571570949758</v>
      </c>
      <c r="DC637" s="70">
        <f>PRODUCT($DB$8:DB637)</f>
        <v>2.5329164606181192E-3</v>
      </c>
      <c r="DD637" s="36">
        <f t="shared" si="1450"/>
        <v>7.9492539010358222E-3</v>
      </c>
      <c r="DE637" s="36">
        <f t="shared" si="1451"/>
        <v>1.274500868852446</v>
      </c>
      <c r="DF637" s="36">
        <f t="shared" si="1452"/>
        <v>6.7071517545697588E-3</v>
      </c>
      <c r="DG637" s="36">
        <f t="shared" si="1453"/>
        <v>5.3560632839144836E-4</v>
      </c>
      <c r="DH637" s="36">
        <f t="shared" ca="1" si="1454"/>
        <v>3.0132087365418937E-22</v>
      </c>
      <c r="DI637" s="36">
        <f t="shared" si="1455"/>
        <v>1.0718748826339698E-2</v>
      </c>
      <c r="DJ637" s="36">
        <f t="shared" ca="1" si="1456"/>
        <v>1.2834419092039282</v>
      </c>
      <c r="DK637" s="36">
        <f t="shared" si="1457"/>
        <v>0</v>
      </c>
      <c r="DL637" s="36">
        <f t="shared" si="1458"/>
        <v>0</v>
      </c>
      <c r="DM637" s="36">
        <f t="shared" ca="1" si="1459"/>
        <v>1.2834419092039282</v>
      </c>
      <c r="DN637" s="36">
        <f t="shared" ca="1" si="1508"/>
        <v>1.2834419092085418</v>
      </c>
      <c r="DO637" s="64" cm="1">
        <f t="array" ref="DO637">IFERROR(INDEX(Tbl_FwdNom,$B637,MATCH(LIDt,Tbl_FwdNom_Cols,0)),0)</f>
        <v>8.1702700620000002</v>
      </c>
      <c r="DP637" s="64">
        <f t="shared" ca="1" si="1509"/>
        <v>8.1086453970000001</v>
      </c>
      <c r="DQ637" s="64">
        <f t="shared" ca="1" si="1460"/>
        <v>6.5183619321103059E-3</v>
      </c>
      <c r="DR637" s="70">
        <f t="shared" ca="1" si="1461"/>
        <v>0.99352385194483916</v>
      </c>
      <c r="DS637" s="70">
        <f ca="1">PRODUCT($DR$8:DR637)</f>
        <v>6.3415610014825067E-3</v>
      </c>
      <c r="DT637" s="36">
        <f t="shared" ca="1" si="1462"/>
        <v>1.2945073674385785</v>
      </c>
      <c r="DU637" s="36">
        <f t="shared" ca="1" si="1463"/>
        <v>6.7993997330905573E-3</v>
      </c>
      <c r="DV637" s="36">
        <f t="shared" ca="1" si="1464"/>
        <v>5.4400856727820142E-4</v>
      </c>
      <c r="DW637" s="36">
        <f t="shared" ca="1" si="1465"/>
        <v>3.0387880769511193E-22</v>
      </c>
      <c r="DX637" s="36">
        <f t="shared" ca="1" si="1466"/>
        <v>8.0557061152482495E-3</v>
      </c>
      <c r="DY637" s="36">
        <f t="shared" ca="1" si="1467"/>
        <v>9.5114051040728404E-5</v>
      </c>
      <c r="DZ637" s="36">
        <f t="shared" ca="1" si="1468"/>
        <v>1.0752945395597315E-2</v>
      </c>
      <c r="EA637" s="36">
        <f t="shared" ca="1" si="1469"/>
        <v>0</v>
      </c>
      <c r="EB637" s="36">
        <f t="shared" ca="1" si="1470"/>
        <v>1.3035551119357809</v>
      </c>
      <c r="EC637" s="36">
        <f t="shared" ca="1" si="1471"/>
        <v>0</v>
      </c>
      <c r="ED637" s="36">
        <f t="shared" ca="1" si="1472"/>
        <v>0</v>
      </c>
      <c r="EE637" s="36">
        <f t="shared" ca="1" si="1510"/>
        <v>0</v>
      </c>
      <c r="EF637" s="36">
        <f t="shared" ca="1" si="1473"/>
        <v>1.3035551119357809</v>
      </c>
      <c r="EG637" s="64"/>
      <c r="EH637" s="64"/>
      <c r="EI637" s="64"/>
      <c r="EJ637" s="70"/>
      <c r="EK637" s="70"/>
      <c r="EL637" s="70"/>
      <c r="EM637" s="70"/>
      <c r="EN637" s="70"/>
      <c r="EO637" s="36">
        <f t="shared" ca="1" si="1474"/>
        <v>1.2123291705738021E-2</v>
      </c>
      <c r="EP637" s="36">
        <f t="shared" ca="1" si="1475"/>
        <v>0</v>
      </c>
      <c r="EQ637" s="36">
        <f t="shared" si="1476"/>
        <v>3.4197266037415935E-2</v>
      </c>
      <c r="ER637" s="36">
        <f t="shared" si="1477"/>
        <v>4.7650133166440019E-5</v>
      </c>
      <c r="ES637" s="36">
        <f t="shared" si="1478"/>
        <v>-4.351556722743327E-5</v>
      </c>
      <c r="ET637" s="36">
        <f t="shared" ca="1" si="1479"/>
        <v>0</v>
      </c>
      <c r="EU637" s="36">
        <f t="shared" ca="1" si="1511"/>
        <v>4.7650133166440019E-5</v>
      </c>
      <c r="EV637" s="36">
        <f t="shared" si="1480"/>
        <v>1.7693524437629551E-4</v>
      </c>
      <c r="EW637" s="36">
        <f t="shared" si="1481"/>
        <v>4.4701565218112214E-2</v>
      </c>
      <c r="EX637" s="36">
        <f t="shared" ca="1" si="1512"/>
        <v>7.9123416633070875E-2</v>
      </c>
      <c r="EY637" s="36">
        <f t="shared" si="1482"/>
        <v>0</v>
      </c>
      <c r="EZ637" s="36">
        <f t="shared" si="1483"/>
        <v>0</v>
      </c>
      <c r="FA637" s="36">
        <f t="shared" si="1484"/>
        <v>0</v>
      </c>
      <c r="FB637" s="36">
        <f t="shared" si="1485"/>
        <v>0</v>
      </c>
      <c r="FC637" s="36">
        <f t="shared" si="1513"/>
        <v>0</v>
      </c>
      <c r="FD637" s="36">
        <f t="shared" si="1486"/>
        <v>0</v>
      </c>
      <c r="FE637" s="36">
        <f t="shared" si="1487"/>
        <v>0</v>
      </c>
      <c r="FF637" s="36">
        <f t="shared" si="1514"/>
        <v>0</v>
      </c>
      <c r="FG637" s="36">
        <f t="shared" ca="1" si="1488"/>
        <v>7.9123416633070875E-2</v>
      </c>
      <c r="FH637" s="36">
        <f t="shared" ca="1" si="1489"/>
        <v>6.6900232476940563E-4</v>
      </c>
      <c r="FI637" s="36">
        <f t="shared" ca="1" si="1490"/>
        <v>-9.0281959070196548E-3</v>
      </c>
      <c r="FJ637" s="36">
        <f t="shared" ca="1" si="1491"/>
        <v>7.1861989684439423E-2</v>
      </c>
      <c r="FK637" s="36">
        <f t="shared" si="1492"/>
        <v>0</v>
      </c>
      <c r="FL637" s="36">
        <f t="shared" si="1493"/>
        <v>0</v>
      </c>
      <c r="FM637" s="36">
        <f t="shared" ca="1" si="1494"/>
        <v>0</v>
      </c>
      <c r="FN637" s="36">
        <f t="shared" ca="1" si="1516"/>
        <v>7.1861989684439423E-2</v>
      </c>
    </row>
    <row r="638" spans="2:170" x14ac:dyDescent="0.25">
      <c r="B638" s="2">
        <v>630</v>
      </c>
      <c r="C638" s="2">
        <f t="shared" si="1370"/>
        <v>53</v>
      </c>
      <c r="D638" s="2">
        <f t="shared" si="1519"/>
        <v>654</v>
      </c>
      <c r="E638" s="2">
        <f t="shared" si="1517"/>
        <v>55</v>
      </c>
      <c r="F638" s="189">
        <f t="shared" si="1521"/>
        <v>64893</v>
      </c>
      <c r="G638" s="2">
        <f t="shared" si="1520"/>
        <v>8</v>
      </c>
      <c r="H638" s="187">
        <f t="shared" si="1371"/>
        <v>87.083333333333343</v>
      </c>
      <c r="I638" s="186">
        <f t="shared" si="1518"/>
        <v>87</v>
      </c>
      <c r="J638" s="2">
        <f t="shared" si="1372"/>
        <v>0</v>
      </c>
      <c r="K638" s="2">
        <f t="shared" si="1373"/>
        <v>1</v>
      </c>
      <c r="L638">
        <f t="shared" si="1374"/>
        <v>2</v>
      </c>
      <c r="M638" s="190">
        <f t="shared" si="1495"/>
        <v>0.15746924796000003</v>
      </c>
      <c r="N638">
        <f t="shared" si="1375"/>
        <v>1</v>
      </c>
      <c r="O638">
        <f t="shared" si="1376"/>
        <v>100</v>
      </c>
      <c r="P638" s="58">
        <f t="shared" si="1377"/>
        <v>0.7086116158200001</v>
      </c>
      <c r="Q638" s="106">
        <f t="shared" si="1378"/>
        <v>0.7086116158200001</v>
      </c>
      <c r="R638" s="59">
        <f t="shared" si="1379"/>
        <v>0.7086116158200001</v>
      </c>
      <c r="S638" s="32">
        <f t="shared" si="1496"/>
        <v>9.7654854421764026E-2</v>
      </c>
      <c r="T638">
        <f t="shared" si="1380"/>
        <v>1</v>
      </c>
      <c r="U638" s="32">
        <f t="shared" si="1497"/>
        <v>1.50009558E-3</v>
      </c>
      <c r="V638">
        <f t="shared" si="1381"/>
        <v>1</v>
      </c>
      <c r="W638">
        <f t="shared" si="1382"/>
        <v>100</v>
      </c>
      <c r="X638" s="58">
        <f t="shared" si="1383"/>
        <v>6.7504301099999995E-3</v>
      </c>
      <c r="Y638" s="58">
        <f t="shared" si="1384"/>
        <v>6.7504301099999995E-3</v>
      </c>
      <c r="Z638" s="32">
        <f t="shared" si="1385"/>
        <v>6.7504301099999995E-3</v>
      </c>
      <c r="AA638" s="32">
        <f t="shared" si="1386"/>
        <v>5.6428384199636028E-4</v>
      </c>
      <c r="AB638" s="59">
        <f t="shared" si="1387"/>
        <v>4.9056245199999996E-3</v>
      </c>
      <c r="AC638" s="59">
        <f t="shared" si="1388"/>
        <v>4.9056245199999996E-3</v>
      </c>
      <c r="AD638">
        <f t="shared" si="1389"/>
        <v>1</v>
      </c>
      <c r="AE638" s="59">
        <f t="shared" si="1390"/>
        <v>4.9056245199999996E-3</v>
      </c>
      <c r="AF638" s="59">
        <f t="shared" si="1391"/>
        <v>4.1758461800000006E-3</v>
      </c>
      <c r="AG638" s="59">
        <f t="shared" si="1392"/>
        <v>4.1758461800000006E-3</v>
      </c>
      <c r="AH638">
        <f t="shared" si="1393"/>
        <v>1</v>
      </c>
      <c r="AI638" s="59">
        <f t="shared" si="1394"/>
        <v>4.1758461800000006E-3</v>
      </c>
      <c r="AJ638" s="59">
        <f t="shared" si="1395"/>
        <v>0</v>
      </c>
      <c r="AK638" s="59">
        <f t="shared" si="1396"/>
        <v>0</v>
      </c>
      <c r="AL638" s="59">
        <f t="shared" si="1397"/>
        <v>0</v>
      </c>
      <c r="AM638" s="12">
        <f t="shared" si="1498"/>
        <v>7.4399158311965905E-6</v>
      </c>
      <c r="AN638" s="12">
        <f t="shared" si="1499"/>
        <v>0</v>
      </c>
      <c r="AO638" s="66">
        <f t="shared" si="1398"/>
        <v>7.2654389740568055E-7</v>
      </c>
      <c r="AP638" s="66">
        <f t="shared" si="1399"/>
        <v>4.1982242893571561E-9</v>
      </c>
      <c r="AQ638" s="59">
        <f t="shared" si="1400"/>
        <v>3.649743352825417E-8</v>
      </c>
      <c r="AR638" s="59">
        <f t="shared" si="1401"/>
        <v>3.1067944103223808E-8</v>
      </c>
      <c r="AS638" s="59">
        <f t="shared" si="1402"/>
        <v>0</v>
      </c>
      <c r="AT638" s="12">
        <f t="shared" si="1403"/>
        <v>6.6416083318700747E-6</v>
      </c>
      <c r="AU638" s="59">
        <f t="shared" si="1500"/>
        <v>0</v>
      </c>
      <c r="AV638" s="59">
        <f t="shared" si="1501"/>
        <v>-9.26442286059391E-23</v>
      </c>
      <c r="AW638" s="70">
        <f t="shared" si="1404"/>
        <v>0</v>
      </c>
      <c r="AX638" s="20">
        <f t="shared" si="1405"/>
        <v>200000</v>
      </c>
      <c r="AY638" s="20">
        <f t="shared" si="1406"/>
        <v>0</v>
      </c>
      <c r="AZ638" s="20">
        <f t="shared" si="1407"/>
        <v>0</v>
      </c>
      <c r="BA638" s="20">
        <f t="shared" si="1408"/>
        <v>200000</v>
      </c>
      <c r="BB638" s="36">
        <f t="shared" si="1409"/>
        <v>1</v>
      </c>
      <c r="BC638" s="36">
        <f t="shared" si="1410"/>
        <v>0</v>
      </c>
      <c r="BD638" s="80">
        <f t="shared" si="1411"/>
        <v>0.1453087794811361</v>
      </c>
      <c r="BE638" s="36">
        <f t="shared" si="1412"/>
        <v>0</v>
      </c>
      <c r="BF638" s="36">
        <f t="shared" si="1413"/>
        <v>0</v>
      </c>
      <c r="BG638" s="36">
        <f t="shared" si="1414"/>
        <v>0.1453087794811361</v>
      </c>
      <c r="BH638" s="36">
        <f t="shared" si="1415"/>
        <v>8.3964485787143119E-4</v>
      </c>
      <c r="BI638" s="36">
        <f t="shared" si="1416"/>
        <v>0</v>
      </c>
      <c r="BJ638" s="36">
        <f t="shared" si="1417"/>
        <v>0</v>
      </c>
      <c r="BK638" s="36">
        <f t="shared" si="1418"/>
        <v>8.3964485787143119E-4</v>
      </c>
      <c r="BL638" s="68">
        <f ca="1">IF(OR(AT638=0,E638&gt;ProjTerm),0,VLOOKUP(D638,'Life Events'!$AE$5:$AI$1206,5,FALSE))</f>
        <v>6.4550905104101117E-20</v>
      </c>
      <c r="BM638" s="93">
        <f t="shared" ca="1" si="1419"/>
        <v>6.4550905104101117E-20</v>
      </c>
      <c r="BN638" s="93">
        <f t="shared" ca="1" si="1420"/>
        <v>4.2872182916915246E-25</v>
      </c>
      <c r="BO638" s="36">
        <f t="shared" ca="1" si="1421"/>
        <v>6.536670281337936E-23</v>
      </c>
      <c r="BP638" s="36">
        <f t="shared" si="1422"/>
        <v>6.1097042557791941E-5</v>
      </c>
      <c r="BQ638" s="36">
        <f t="shared" si="1423"/>
        <v>98.506083732253657</v>
      </c>
      <c r="BR638" s="36">
        <f t="shared" si="1424"/>
        <v>154.78110000000001</v>
      </c>
      <c r="BS638" s="36">
        <f t="shared" si="1425"/>
        <v>152.46879996770326</v>
      </c>
      <c r="BT638" s="36">
        <f t="shared" si="1426"/>
        <v>1.0126380522157297E-3</v>
      </c>
      <c r="BU638" s="70" cm="1">
        <f t="array" ref="BU638">IF(AND(ActInt=1,$J638=0),INDEX(Tbl_FwdNom,$B638-IVP,MATCH(ValnDt,Tbl_FwdNom_Cols)),INDEX(Tbl_FwdNom,$B638,MATCH(StartDt,Tbl_FwdNom_Cols)))</f>
        <v>10.625591412</v>
      </c>
      <c r="BV638" s="70" cm="1">
        <f t="array" ref="BV638">INDEX(Tbl_FwdReal,$B638,MATCH(StartDt,Tbl_FwdReal_Cols))</f>
        <v>3.9233569720000001</v>
      </c>
      <c r="BW638" s="70" cm="1">
        <f t="array" ref="BW638">IF(RunType&lt;&gt;"OPN",INDEX(Tbl_FwdReal,$B638,MATCH(ValnDt,Tbl_FwdReal_Cols)),IF(AND($J638=0,ActInt=1),INDEX(Tbl_FwdReal,$B638-IVP,MATCH(ValnDt,Tbl_FwdReal_Cols)),-999))*$K638</f>
        <v>3.9233569720000001</v>
      </c>
      <c r="BX638" s="70">
        <f t="shared" si="1427"/>
        <v>3.923356972E-2</v>
      </c>
      <c r="BY638" s="70">
        <f t="shared" si="1502"/>
        <v>6.4492089509827766E-2</v>
      </c>
      <c r="BZ638" s="64">
        <f t="shared" si="1515"/>
        <v>5.2217338230653443E-3</v>
      </c>
      <c r="CA638" s="70" cm="1">
        <f t="array" ref="CA638">IF($J638=1,CA637*(1+INDEX(Tbl_CPI,$B638,MATCH(IF(RunType="OPN",StartDt,ValnDt),Tbl_CPI_Cols))),0)</f>
        <v>0</v>
      </c>
      <c r="CB638" s="70">
        <f t="shared" si="1503"/>
        <v>34.941252456972833</v>
      </c>
      <c r="CC638" s="70">
        <f t="shared" si="1504"/>
        <v>33.865346356788791</v>
      </c>
      <c r="CD638" s="36">
        <f t="shared" si="1428"/>
        <v>173.73193019463835</v>
      </c>
      <c r="CE638" s="36">
        <f t="shared" si="1429"/>
        <v>1.5780520796657285</v>
      </c>
      <c r="CF638" s="36">
        <f t="shared" si="1430"/>
        <v>0</v>
      </c>
      <c r="CG638" s="36">
        <f t="shared" si="1431"/>
        <v>1.3042915124893886E-3</v>
      </c>
      <c r="CH638" s="36">
        <f t="shared" si="1432"/>
        <v>1.2925509378394308E-3</v>
      </c>
      <c r="CI638" s="36">
        <f t="shared" si="1433"/>
        <v>0</v>
      </c>
      <c r="CJ638" s="36">
        <f t="shared" si="1434"/>
        <v>0</v>
      </c>
      <c r="CK638" s="36">
        <f t="shared" si="1435"/>
        <v>0</v>
      </c>
      <c r="CL638" s="36">
        <f t="shared" si="1436"/>
        <v>1.1740574649957757E-5</v>
      </c>
      <c r="CM638" s="36">
        <f t="shared" si="1437"/>
        <v>1.3042915124893886E-3</v>
      </c>
      <c r="CN638" s="36">
        <f t="shared" ca="1" si="1438"/>
        <v>0.145074689244234</v>
      </c>
      <c r="CO638" s="20">
        <f t="shared" si="1439"/>
        <v>120000</v>
      </c>
      <c r="CP638" s="20">
        <f t="shared" si="1440"/>
        <v>2</v>
      </c>
      <c r="CQ638" s="64">
        <f t="shared" si="1441"/>
        <v>0.18036004475999998</v>
      </c>
      <c r="CR638" s="64">
        <f t="shared" si="1442"/>
        <v>0.81162020141999991</v>
      </c>
      <c r="CS638" s="36">
        <f t="shared" si="1443"/>
        <v>0.11594295435346527</v>
      </c>
      <c r="CT638" s="36">
        <f t="shared" si="1444"/>
        <v>8.7185267688681664E-2</v>
      </c>
      <c r="CU638" s="36">
        <f t="shared" si="1445"/>
        <v>5.0378691472285876E-4</v>
      </c>
      <c r="CV638" s="36">
        <f t="shared" si="1505"/>
        <v>8.7689054603404523E-2</v>
      </c>
      <c r="CW638" s="36">
        <f t="shared" si="1446"/>
        <v>0</v>
      </c>
      <c r="CX638" s="36">
        <f t="shared" si="1447"/>
        <v>0</v>
      </c>
      <c r="CY638" s="36">
        <f t="shared" si="1448"/>
        <v>0</v>
      </c>
      <c r="CZ638" s="36">
        <f t="shared" si="1506"/>
        <v>0</v>
      </c>
      <c r="DA638" s="64">
        <f t="shared" si="1449"/>
        <v>8.4506118108895745E-3</v>
      </c>
      <c r="DB638" s="70">
        <f t="shared" si="1507"/>
        <v>0.99162020260395822</v>
      </c>
      <c r="DC638" s="70">
        <f>PRODUCT($DB$8:DB638)</f>
        <v>2.51169113385704E-3</v>
      </c>
      <c r="DD638" s="36">
        <f t="shared" si="1450"/>
        <v>7.003791907723946E-3</v>
      </c>
      <c r="DE638" s="36">
        <f t="shared" si="1451"/>
        <v>1.1399624014666234</v>
      </c>
      <c r="DF638" s="36">
        <f t="shared" si="1452"/>
        <v>5.9241864325329232E-3</v>
      </c>
      <c r="DG638" s="36">
        <f t="shared" si="1453"/>
        <v>4.7903548699834838E-4</v>
      </c>
      <c r="DH638" s="36">
        <f t="shared" ca="1" si="1454"/>
        <v>2.385005165745797E-22</v>
      </c>
      <c r="DI638" s="36">
        <f t="shared" si="1455"/>
        <v>9.4940152380198484E-3</v>
      </c>
      <c r="DJ638" s="36">
        <f t="shared" ca="1" si="1456"/>
        <v>1.147897775742454</v>
      </c>
      <c r="DK638" s="36">
        <f t="shared" si="1457"/>
        <v>0</v>
      </c>
      <c r="DL638" s="36">
        <f t="shared" si="1458"/>
        <v>0</v>
      </c>
      <c r="DM638" s="36">
        <f t="shared" ca="1" si="1459"/>
        <v>1.147897775742454</v>
      </c>
      <c r="DN638" s="36">
        <f t="shared" ca="1" si="1508"/>
        <v>1.1478977757470674</v>
      </c>
      <c r="DO638" s="64" cm="1">
        <f t="array" ref="DO638">IFERROR(INDEX(Tbl_FwdNom,$B638,MATCH(LIDt,Tbl_FwdNom_Cols,0)),0)</f>
        <v>8.1685577919999997</v>
      </c>
      <c r="DP638" s="64">
        <f t="shared" ca="1" si="1509"/>
        <v>8.1069341020000003</v>
      </c>
      <c r="DQ638" s="64">
        <f t="shared" ca="1" si="1460"/>
        <v>6.5170342073241905E-3</v>
      </c>
      <c r="DR638" s="70">
        <f t="shared" ca="1" si="1461"/>
        <v>0.99352516252995493</v>
      </c>
      <c r="DS638" s="70">
        <f ca="1">PRODUCT($DR$8:DR638)</f>
        <v>6.3005004246915316E-3</v>
      </c>
      <c r="DT638" s="36">
        <f t="shared" ca="1" si="1462"/>
        <v>1.1576349367526728</v>
      </c>
      <c r="DU638" s="36">
        <f t="shared" ca="1" si="1463"/>
        <v>6.0040667958689477E-3</v>
      </c>
      <c r="DV638" s="36">
        <f t="shared" ca="1" si="1464"/>
        <v>4.8645684716243891E-4</v>
      </c>
      <c r="DW638" s="36">
        <f t="shared" ca="1" si="1465"/>
        <v>2.404924934663625E-22</v>
      </c>
      <c r="DX638" s="36">
        <f t="shared" ca="1" si="1466"/>
        <v>7.0955673753497423E-3</v>
      </c>
      <c r="DY638" s="36">
        <f t="shared" ca="1" si="1467"/>
        <v>8.3916824188392841E-5</v>
      </c>
      <c r="DZ638" s="36">
        <f t="shared" ca="1" si="1468"/>
        <v>9.5220481720538729E-3</v>
      </c>
      <c r="EA638" s="36">
        <f t="shared" ca="1" si="1469"/>
        <v>0</v>
      </c>
      <c r="EB638" s="36">
        <f t="shared" ca="1" si="1470"/>
        <v>1.1656629443222719</v>
      </c>
      <c r="EC638" s="36">
        <f t="shared" ca="1" si="1471"/>
        <v>0</v>
      </c>
      <c r="ED638" s="36">
        <f t="shared" ca="1" si="1472"/>
        <v>0</v>
      </c>
      <c r="EE638" s="36">
        <f t="shared" ca="1" si="1510"/>
        <v>0</v>
      </c>
      <c r="EF638" s="36">
        <f t="shared" ca="1" si="1473"/>
        <v>1.1656629443222719</v>
      </c>
      <c r="EG638" s="64"/>
      <c r="EH638" s="64"/>
      <c r="EI638" s="64"/>
      <c r="EJ638" s="70"/>
      <c r="EK638" s="70"/>
      <c r="EL638" s="70"/>
      <c r="EM638" s="70"/>
      <c r="EN638" s="70"/>
      <c r="EO638" s="36">
        <f t="shared" ca="1" si="1474"/>
        <v>1.0834847295249094E-2</v>
      </c>
      <c r="EP638" s="36">
        <f t="shared" ca="1" si="1475"/>
        <v>0</v>
      </c>
      <c r="EQ638" s="36">
        <f t="shared" si="1476"/>
        <v>3.0585344350660921E-2</v>
      </c>
      <c r="ER638" s="36">
        <f t="shared" si="1477"/>
        <v>4.1982759794550571E-5</v>
      </c>
      <c r="ES638" s="36">
        <f t="shared" si="1478"/>
        <v>-3.8339947547505194E-5</v>
      </c>
      <c r="ET638" s="36">
        <f t="shared" ca="1" si="1479"/>
        <v>0</v>
      </c>
      <c r="EU638" s="36">
        <f t="shared" ca="1" si="1511"/>
        <v>4.1982759794550571E-5</v>
      </c>
      <c r="EV638" s="36">
        <f t="shared" si="1480"/>
        <v>1.5671846905521269E-4</v>
      </c>
      <c r="EW638" s="36">
        <f t="shared" si="1481"/>
        <v>3.9980177471309941E-2</v>
      </c>
      <c r="EX638" s="36">
        <f t="shared" ca="1" si="1512"/>
        <v>7.0764223050820627E-2</v>
      </c>
      <c r="EY638" s="36">
        <f t="shared" si="1482"/>
        <v>0</v>
      </c>
      <c r="EZ638" s="36">
        <f t="shared" si="1483"/>
        <v>0</v>
      </c>
      <c r="FA638" s="36">
        <f t="shared" si="1484"/>
        <v>0</v>
      </c>
      <c r="FB638" s="36">
        <f t="shared" si="1485"/>
        <v>0</v>
      </c>
      <c r="FC638" s="36">
        <f t="shared" si="1513"/>
        <v>0</v>
      </c>
      <c r="FD638" s="36">
        <f t="shared" si="1486"/>
        <v>0</v>
      </c>
      <c r="FE638" s="36">
        <f t="shared" si="1487"/>
        <v>0</v>
      </c>
      <c r="FF638" s="36">
        <f t="shared" si="1514"/>
        <v>0</v>
      </c>
      <c r="FG638" s="36">
        <f t="shared" ca="1" si="1488"/>
        <v>7.0764223050820627E-2</v>
      </c>
      <c r="FH638" s="36">
        <f t="shared" ca="1" si="1489"/>
        <v>5.9800097910168905E-4</v>
      </c>
      <c r="FI638" s="36">
        <f t="shared" ca="1" si="1490"/>
        <v>-8.0594654959813272E-3</v>
      </c>
      <c r="FJ638" s="36">
        <f t="shared" ca="1" si="1491"/>
        <v>6.4270851233437967E-2</v>
      </c>
      <c r="FK638" s="36">
        <f t="shared" si="1492"/>
        <v>0</v>
      </c>
      <c r="FL638" s="36">
        <f t="shared" si="1493"/>
        <v>0</v>
      </c>
      <c r="FM638" s="36">
        <f t="shared" ca="1" si="1494"/>
        <v>0</v>
      </c>
      <c r="FN638" s="36">
        <f t="shared" ca="1" si="1516"/>
        <v>6.4270851233437967E-2</v>
      </c>
    </row>
    <row r="639" spans="2:170" x14ac:dyDescent="0.25">
      <c r="B639" s="2">
        <v>631</v>
      </c>
      <c r="C639" s="2">
        <f t="shared" si="1370"/>
        <v>53</v>
      </c>
      <c r="D639" s="2">
        <f t="shared" si="1519"/>
        <v>655</v>
      </c>
      <c r="E639" s="2">
        <f t="shared" si="1517"/>
        <v>55</v>
      </c>
      <c r="F639" s="189">
        <f t="shared" si="1521"/>
        <v>64923</v>
      </c>
      <c r="G639" s="2">
        <f t="shared" si="1520"/>
        <v>9</v>
      </c>
      <c r="H639" s="187">
        <f t="shared" si="1371"/>
        <v>87.166666666666671</v>
      </c>
      <c r="I639" s="186">
        <f t="shared" si="1518"/>
        <v>87</v>
      </c>
      <c r="J639" s="2">
        <f t="shared" si="1372"/>
        <v>0</v>
      </c>
      <c r="K639" s="2">
        <f t="shared" si="1373"/>
        <v>1</v>
      </c>
      <c r="L639">
        <f t="shared" si="1374"/>
        <v>2</v>
      </c>
      <c r="M639" s="190">
        <f t="shared" si="1495"/>
        <v>0.15746924796000003</v>
      </c>
      <c r="N639">
        <f t="shared" si="1375"/>
        <v>1</v>
      </c>
      <c r="O639">
        <f t="shared" si="1376"/>
        <v>100</v>
      </c>
      <c r="P639" s="58">
        <f t="shared" si="1377"/>
        <v>0.7086116158200001</v>
      </c>
      <c r="Q639" s="106">
        <f t="shared" si="1378"/>
        <v>0.7086116158200001</v>
      </c>
      <c r="R639" s="59">
        <f t="shared" si="1379"/>
        <v>0.7086116158200001</v>
      </c>
      <c r="S639" s="32">
        <f t="shared" si="1496"/>
        <v>9.7654854421764026E-2</v>
      </c>
      <c r="T639">
        <f t="shared" si="1380"/>
        <v>1</v>
      </c>
      <c r="U639" s="32">
        <f t="shared" si="1497"/>
        <v>1.50009558E-3</v>
      </c>
      <c r="V639">
        <f t="shared" si="1381"/>
        <v>1</v>
      </c>
      <c r="W639">
        <f t="shared" si="1382"/>
        <v>100</v>
      </c>
      <c r="X639" s="58">
        <f t="shared" si="1383"/>
        <v>6.7504301099999995E-3</v>
      </c>
      <c r="Y639" s="58">
        <f t="shared" si="1384"/>
        <v>6.7504301099999995E-3</v>
      </c>
      <c r="Z639" s="32">
        <f t="shared" si="1385"/>
        <v>6.7504301099999995E-3</v>
      </c>
      <c r="AA639" s="32">
        <f t="shared" si="1386"/>
        <v>5.6428384199636028E-4</v>
      </c>
      <c r="AB639" s="59">
        <f t="shared" si="1387"/>
        <v>4.9056245199999996E-3</v>
      </c>
      <c r="AC639" s="59">
        <f t="shared" si="1388"/>
        <v>4.9056245199999996E-3</v>
      </c>
      <c r="AD639">
        <f t="shared" si="1389"/>
        <v>1</v>
      </c>
      <c r="AE639" s="59">
        <f t="shared" si="1390"/>
        <v>4.9056245199999996E-3</v>
      </c>
      <c r="AF639" s="59">
        <f t="shared" si="1391"/>
        <v>4.1758461800000006E-3</v>
      </c>
      <c r="AG639" s="59">
        <f t="shared" si="1392"/>
        <v>4.1758461800000006E-3</v>
      </c>
      <c r="AH639">
        <f t="shared" si="1393"/>
        <v>1</v>
      </c>
      <c r="AI639" s="59">
        <f t="shared" si="1394"/>
        <v>4.1758461800000006E-3</v>
      </c>
      <c r="AJ639" s="59">
        <f t="shared" si="1395"/>
        <v>0</v>
      </c>
      <c r="AK639" s="59">
        <f t="shared" si="1396"/>
        <v>0</v>
      </c>
      <c r="AL639" s="59">
        <f t="shared" si="1397"/>
        <v>0</v>
      </c>
      <c r="AM639" s="12">
        <f t="shared" si="1498"/>
        <v>6.6416083318700747E-6</v>
      </c>
      <c r="AN639" s="12">
        <f t="shared" si="1499"/>
        <v>0</v>
      </c>
      <c r="AO639" s="66">
        <f t="shared" si="1398"/>
        <v>6.4858529477514721E-7</v>
      </c>
      <c r="AP639" s="66">
        <f t="shared" si="1399"/>
        <v>3.7477522665426828E-9</v>
      </c>
      <c r="AQ639" s="59">
        <f t="shared" si="1400"/>
        <v>3.2581236685058134E-8</v>
      </c>
      <c r="AR639" s="59">
        <f t="shared" si="1401"/>
        <v>2.7734334781695826E-8</v>
      </c>
      <c r="AS639" s="59">
        <f t="shared" si="1402"/>
        <v>0</v>
      </c>
      <c r="AT639" s="12">
        <f t="shared" si="1403"/>
        <v>5.9289597133616307E-6</v>
      </c>
      <c r="AU639" s="59">
        <f t="shared" si="1500"/>
        <v>0</v>
      </c>
      <c r="AV639" s="59">
        <f t="shared" si="1501"/>
        <v>-9.26442286059391E-23</v>
      </c>
      <c r="AW639" s="70">
        <f t="shared" si="1404"/>
        <v>0</v>
      </c>
      <c r="AX639" s="20">
        <f t="shared" si="1405"/>
        <v>200000</v>
      </c>
      <c r="AY639" s="20">
        <f t="shared" si="1406"/>
        <v>0</v>
      </c>
      <c r="AZ639" s="20">
        <f t="shared" si="1407"/>
        <v>0</v>
      </c>
      <c r="BA639" s="20">
        <f t="shared" si="1408"/>
        <v>200000</v>
      </c>
      <c r="BB639" s="36">
        <f t="shared" si="1409"/>
        <v>1</v>
      </c>
      <c r="BC639" s="36">
        <f t="shared" si="1410"/>
        <v>0</v>
      </c>
      <c r="BD639" s="80">
        <f t="shared" si="1411"/>
        <v>0.12971705895502944</v>
      </c>
      <c r="BE639" s="36">
        <f t="shared" si="1412"/>
        <v>0</v>
      </c>
      <c r="BF639" s="36">
        <f t="shared" si="1413"/>
        <v>0</v>
      </c>
      <c r="BG639" s="36">
        <f t="shared" si="1414"/>
        <v>0.12971705895502944</v>
      </c>
      <c r="BH639" s="36">
        <f t="shared" si="1415"/>
        <v>7.4955045330853652E-4</v>
      </c>
      <c r="BI639" s="36">
        <f t="shared" si="1416"/>
        <v>0</v>
      </c>
      <c r="BJ639" s="36">
        <f t="shared" si="1417"/>
        <v>0</v>
      </c>
      <c r="BK639" s="36">
        <f t="shared" si="1418"/>
        <v>7.4955045330853652E-4</v>
      </c>
      <c r="BL639" s="68">
        <f ca="1">IF(OR(AT639=0,E639&gt;ProjTerm),0,VLOOKUP(D639,'Life Events'!$AE$5:$AI$1206,5,FALSE))</f>
        <v>5.7624553677269156E-20</v>
      </c>
      <c r="BM639" s="93">
        <f t="shared" ca="1" si="1419"/>
        <v>5.7624553677269156E-20</v>
      </c>
      <c r="BN639" s="93">
        <f t="shared" ca="1" si="1420"/>
        <v>3.4165365725297363E-25</v>
      </c>
      <c r="BO639" s="36">
        <f t="shared" ca="1" si="1421"/>
        <v>5.2091523125937889E-23</v>
      </c>
      <c r="BP639" s="36">
        <f t="shared" si="1422"/>
        <v>5.454129268545609E-5</v>
      </c>
      <c r="BQ639" s="36">
        <f t="shared" si="1423"/>
        <v>98.506083732253657</v>
      </c>
      <c r="BR639" s="36">
        <f t="shared" si="1424"/>
        <v>154.78110000000001</v>
      </c>
      <c r="BS639" s="36">
        <f t="shared" si="1425"/>
        <v>152.46879996770326</v>
      </c>
      <c r="BT639" s="36">
        <f t="shared" si="1426"/>
        <v>9.0398137255310576E-4</v>
      </c>
      <c r="BU639" s="70" cm="1">
        <f t="array" ref="BU639">IF(AND(ActInt=1,$J639=0),INDEX(Tbl_FwdNom,$B639-IVP,MATCH(ValnDt,Tbl_FwdNom_Cols)),INDEX(Tbl_FwdNom,$B639,MATCH(StartDt,Tbl_FwdNom_Cols)))</f>
        <v>10.619584843</v>
      </c>
      <c r="BV639" s="70" cm="1">
        <f t="array" ref="BV639">INDEX(Tbl_FwdReal,$B639,MATCH(StartDt,Tbl_FwdReal_Cols))</f>
        <v>3.9199591840000001</v>
      </c>
      <c r="BW639" s="70" cm="1">
        <f t="array" ref="BW639">IF(RunType&lt;&gt;"OPN",INDEX(Tbl_FwdReal,$B639,MATCH(ValnDt,Tbl_FwdReal_Cols)),IF(AND($J639=0,ActInt=1),INDEX(Tbl_FwdReal,$B639-IVP,MATCH(ValnDt,Tbl_FwdReal_Cols)),-999))*$K639</f>
        <v>3.9199591840000001</v>
      </c>
      <c r="BX639" s="70">
        <f t="shared" si="1427"/>
        <v>3.9199591839999999E-2</v>
      </c>
      <c r="BY639" s="70">
        <f t="shared" si="1502"/>
        <v>6.4469094403103888E-2</v>
      </c>
      <c r="BZ639" s="64">
        <f t="shared" si="1515"/>
        <v>5.2199242425352566E-3</v>
      </c>
      <c r="CA639" s="70" cm="1">
        <f t="array" ref="CA639">IF($J639=1,CA638*(1+INDEX(Tbl_CPI,$B639,MATCH(IF(RunType="OPN",StartDt,ValnDt),Tbl_CPI_Cols))),0)</f>
        <v>0</v>
      </c>
      <c r="CB639" s="70">
        <f t="shared" si="1503"/>
        <v>35.123643147737532</v>
      </c>
      <c r="CC639" s="70">
        <f t="shared" si="1504"/>
        <v>33.865346356788791</v>
      </c>
      <c r="CD639" s="36">
        <f t="shared" si="1428"/>
        <v>173.73193019463835</v>
      </c>
      <c r="CE639" s="36">
        <f t="shared" si="1429"/>
        <v>1.5780520796657285</v>
      </c>
      <c r="CF639" s="36">
        <f t="shared" si="1430"/>
        <v>0</v>
      </c>
      <c r="CG639" s="36">
        <f t="shared" si="1431"/>
        <v>1.164340238933013E-3</v>
      </c>
      <c r="CH639" s="36">
        <f t="shared" si="1432"/>
        <v>1.1538594350925804E-3</v>
      </c>
      <c r="CI639" s="36">
        <f t="shared" si="1433"/>
        <v>0</v>
      </c>
      <c r="CJ639" s="36">
        <f t="shared" si="1434"/>
        <v>0</v>
      </c>
      <c r="CK639" s="36">
        <f t="shared" si="1435"/>
        <v>0</v>
      </c>
      <c r="CL639" s="36">
        <f t="shared" si="1436"/>
        <v>1.0480803840432802E-5</v>
      </c>
      <c r="CM639" s="36">
        <f t="shared" si="1437"/>
        <v>1.164340238933013E-3</v>
      </c>
      <c r="CN639" s="36">
        <f t="shared" ca="1" si="1438"/>
        <v>0.12950808674309944</v>
      </c>
      <c r="CO639" s="20">
        <f t="shared" si="1439"/>
        <v>120000</v>
      </c>
      <c r="CP639" s="20">
        <f t="shared" si="1440"/>
        <v>2</v>
      </c>
      <c r="CQ639" s="64">
        <f t="shared" si="1441"/>
        <v>0.18036004475999998</v>
      </c>
      <c r="CR639" s="64">
        <f t="shared" si="1442"/>
        <v>0.81162020141999991</v>
      </c>
      <c r="CS639" s="36">
        <f t="shared" si="1443"/>
        <v>0.10350220474628097</v>
      </c>
      <c r="CT639" s="36">
        <f t="shared" si="1444"/>
        <v>7.783023537301767E-2</v>
      </c>
      <c r="CU639" s="36">
        <f t="shared" si="1445"/>
        <v>4.4973027198512194E-4</v>
      </c>
      <c r="CV639" s="36">
        <f t="shared" si="1505"/>
        <v>7.8279965645002794E-2</v>
      </c>
      <c r="CW639" s="36">
        <f t="shared" si="1446"/>
        <v>0</v>
      </c>
      <c r="CX639" s="36">
        <f t="shared" si="1447"/>
        <v>0</v>
      </c>
      <c r="CY639" s="36">
        <f t="shared" si="1448"/>
        <v>0</v>
      </c>
      <c r="CZ639" s="36">
        <f t="shared" si="1506"/>
        <v>0</v>
      </c>
      <c r="DA639" s="64">
        <f t="shared" si="1449"/>
        <v>8.4460487626438763E-3</v>
      </c>
      <c r="DB639" s="70">
        <f t="shared" si="1507"/>
        <v>0.99162468951808858</v>
      </c>
      <c r="DC639" s="70">
        <f>PRODUCT($DB$8:DB639)</f>
        <v>2.4906549407763233E-3</v>
      </c>
      <c r="DD639" s="36">
        <f t="shared" si="1450"/>
        <v>6.1589649031468874E-3</v>
      </c>
      <c r="DE639" s="36">
        <f t="shared" si="1451"/>
        <v>1.0198735205419618</v>
      </c>
      <c r="DF639" s="36">
        <f t="shared" si="1452"/>
        <v>5.2246719467125531E-3</v>
      </c>
      <c r="DG639" s="36">
        <f t="shared" si="1453"/>
        <v>4.2854015139511719E-4</v>
      </c>
      <c r="DH639" s="36">
        <f t="shared" ca="1" si="1454"/>
        <v>1.8842338044154647E-22</v>
      </c>
      <c r="DI639" s="36">
        <f t="shared" si="1455"/>
        <v>8.4000278403060999E-3</v>
      </c>
      <c r="DJ639" s="36">
        <f t="shared" ca="1" si="1456"/>
        <v>1.0269107152744386</v>
      </c>
      <c r="DK639" s="36">
        <f t="shared" si="1457"/>
        <v>0</v>
      </c>
      <c r="DL639" s="36">
        <f t="shared" si="1458"/>
        <v>0</v>
      </c>
      <c r="DM639" s="36">
        <f t="shared" ca="1" si="1459"/>
        <v>1.0269107152744386</v>
      </c>
      <c r="DN639" s="36">
        <f t="shared" ca="1" si="1508"/>
        <v>1.0269107152790518</v>
      </c>
      <c r="DO639" s="64" cm="1">
        <f t="array" ref="DO639">IFERROR(INDEX(Tbl_FwdNom,$B639,MATCH(LIDt,Tbl_FwdNom_Cols,0)),0)</f>
        <v>8.1668455479999995</v>
      </c>
      <c r="DP639" s="64">
        <f t="shared" ca="1" si="1509"/>
        <v>8.1052228339999992</v>
      </c>
      <c r="DQ639" s="64">
        <f t="shared" ca="1" si="1460"/>
        <v>6.5157064842207291E-3</v>
      </c>
      <c r="DR639" s="70">
        <f t="shared" ca="1" si="1461"/>
        <v>0.99352647311686748</v>
      </c>
      <c r="DS639" s="70">
        <f ca="1">PRODUCT($DR$8:DR639)</f>
        <v>6.2597139658151033E-3</v>
      </c>
      <c r="DT639" s="36">
        <f t="shared" ca="1" si="1462"/>
        <v>1.0354606872614032</v>
      </c>
      <c r="DU639" s="36">
        <f t="shared" ca="1" si="1463"/>
        <v>5.2936370795139487E-3</v>
      </c>
      <c r="DV639" s="36">
        <f t="shared" ca="1" si="1464"/>
        <v>4.350851645103327E-4</v>
      </c>
      <c r="DW639" s="36">
        <f t="shared" ca="1" si="1465"/>
        <v>1.8996794883950981E-22</v>
      </c>
      <c r="DX639" s="36">
        <f t="shared" ca="1" si="1466"/>
        <v>6.2378186371534281E-3</v>
      </c>
      <c r="DY639" s="36">
        <f t="shared" ca="1" si="1467"/>
        <v>7.3914507901916607E-5</v>
      </c>
      <c r="DZ639" s="36">
        <f t="shared" ca="1" si="1468"/>
        <v>8.4227133985758946E-3</v>
      </c>
      <c r="EA639" s="36">
        <f t="shared" ca="1" si="1469"/>
        <v>0</v>
      </c>
      <c r="EB639" s="36">
        <f t="shared" ca="1" si="1470"/>
        <v>1.0425780484457312</v>
      </c>
      <c r="EC639" s="36">
        <f t="shared" ca="1" si="1471"/>
        <v>0</v>
      </c>
      <c r="ED639" s="36">
        <f t="shared" ca="1" si="1472"/>
        <v>0</v>
      </c>
      <c r="EE639" s="36">
        <f t="shared" ca="1" si="1510"/>
        <v>0</v>
      </c>
      <c r="EF639" s="36">
        <f t="shared" ca="1" si="1473"/>
        <v>1.0425780484457312</v>
      </c>
      <c r="EG639" s="64"/>
      <c r="EH639" s="64"/>
      <c r="EI639" s="64"/>
      <c r="EJ639" s="70"/>
      <c r="EK639" s="70"/>
      <c r="EL639" s="70"/>
      <c r="EM639" s="70"/>
      <c r="EN639" s="70"/>
      <c r="EO639" s="36">
        <f t="shared" ca="1" si="1474"/>
        <v>9.685366514016875E-3</v>
      </c>
      <c r="EP639" s="36">
        <f t="shared" ca="1" si="1475"/>
        <v>0</v>
      </c>
      <c r="EQ639" s="36">
        <f t="shared" si="1476"/>
        <v>2.7361330119054863E-2</v>
      </c>
      <c r="ER639" s="36">
        <f t="shared" si="1477"/>
        <v>3.6918621729284356E-5</v>
      </c>
      <c r="ES639" s="36">
        <f t="shared" si="1478"/>
        <v>-3.3715220903859602E-5</v>
      </c>
      <c r="ET639" s="36">
        <f t="shared" ca="1" si="1479"/>
        <v>0</v>
      </c>
      <c r="EU639" s="36">
        <f t="shared" ca="1" si="1511"/>
        <v>3.6918621729284356E-5</v>
      </c>
      <c r="EV639" s="36">
        <f t="shared" si="1480"/>
        <v>1.3865993156216003E-4</v>
      </c>
      <c r="EW639" s="36">
        <f t="shared" si="1481"/>
        <v>3.576584986159468E-2</v>
      </c>
      <c r="EX639" s="36">
        <f t="shared" ca="1" si="1512"/>
        <v>6.3302758533940989E-2</v>
      </c>
      <c r="EY639" s="36">
        <f t="shared" si="1482"/>
        <v>0</v>
      </c>
      <c r="EZ639" s="36">
        <f t="shared" si="1483"/>
        <v>0</v>
      </c>
      <c r="FA639" s="36">
        <f t="shared" si="1484"/>
        <v>0</v>
      </c>
      <c r="FB639" s="36">
        <f t="shared" si="1485"/>
        <v>0</v>
      </c>
      <c r="FC639" s="36">
        <f t="shared" si="1513"/>
        <v>0</v>
      </c>
      <c r="FD639" s="36">
        <f t="shared" si="1486"/>
        <v>0</v>
      </c>
      <c r="FE639" s="36">
        <f t="shared" si="1487"/>
        <v>0</v>
      </c>
      <c r="FF639" s="36">
        <f t="shared" si="1514"/>
        <v>0</v>
      </c>
      <c r="FG639" s="36">
        <f t="shared" ca="1" si="1488"/>
        <v>6.3302758533940989E-2</v>
      </c>
      <c r="FH639" s="36">
        <f t="shared" ca="1" si="1489"/>
        <v>5.3465818538753641E-4</v>
      </c>
      <c r="FI639" s="36">
        <f t="shared" ca="1" si="1490"/>
        <v>-7.1946804611537603E-3</v>
      </c>
      <c r="FJ639" s="36">
        <f t="shared" ca="1" si="1491"/>
        <v>5.7494940774412306E-2</v>
      </c>
      <c r="FK639" s="36">
        <f t="shared" si="1492"/>
        <v>0</v>
      </c>
      <c r="FL639" s="36">
        <f t="shared" si="1493"/>
        <v>0</v>
      </c>
      <c r="FM639" s="36">
        <f t="shared" ca="1" si="1494"/>
        <v>0</v>
      </c>
      <c r="FN639" s="36">
        <f t="shared" ca="1" si="1516"/>
        <v>5.7494940774412306E-2</v>
      </c>
    </row>
    <row r="640" spans="2:170" x14ac:dyDescent="0.25">
      <c r="B640" s="2">
        <v>632</v>
      </c>
      <c r="C640" s="2">
        <f t="shared" si="1370"/>
        <v>53</v>
      </c>
      <c r="D640" s="2">
        <f t="shared" si="1519"/>
        <v>656</v>
      </c>
      <c r="E640" s="2">
        <f t="shared" si="1517"/>
        <v>55</v>
      </c>
      <c r="F640" s="189">
        <f t="shared" si="1521"/>
        <v>64954</v>
      </c>
      <c r="G640" s="2">
        <f t="shared" si="1520"/>
        <v>10</v>
      </c>
      <c r="H640" s="187">
        <f t="shared" si="1371"/>
        <v>87.25</v>
      </c>
      <c r="I640" s="186">
        <f t="shared" si="1518"/>
        <v>87</v>
      </c>
      <c r="J640" s="2">
        <f t="shared" si="1372"/>
        <v>0</v>
      </c>
      <c r="K640" s="2">
        <f t="shared" si="1373"/>
        <v>1</v>
      </c>
      <c r="L640">
        <f t="shared" si="1374"/>
        <v>2</v>
      </c>
      <c r="M640" s="190">
        <f t="shared" si="1495"/>
        <v>0.15746924796000003</v>
      </c>
      <c r="N640">
        <f t="shared" si="1375"/>
        <v>1</v>
      </c>
      <c r="O640">
        <f t="shared" si="1376"/>
        <v>100</v>
      </c>
      <c r="P640" s="58">
        <f t="shared" si="1377"/>
        <v>0.7086116158200001</v>
      </c>
      <c r="Q640" s="106">
        <f t="shared" si="1378"/>
        <v>0.7086116158200001</v>
      </c>
      <c r="R640" s="59">
        <f t="shared" si="1379"/>
        <v>0.7086116158200001</v>
      </c>
      <c r="S640" s="32">
        <f t="shared" si="1496"/>
        <v>9.7654854421764026E-2</v>
      </c>
      <c r="T640">
        <f t="shared" si="1380"/>
        <v>1</v>
      </c>
      <c r="U640" s="32">
        <f t="shared" si="1497"/>
        <v>1.50009558E-3</v>
      </c>
      <c r="V640">
        <f t="shared" si="1381"/>
        <v>1</v>
      </c>
      <c r="W640">
        <f t="shared" si="1382"/>
        <v>100</v>
      </c>
      <c r="X640" s="58">
        <f t="shared" si="1383"/>
        <v>6.7504301099999995E-3</v>
      </c>
      <c r="Y640" s="58">
        <f t="shared" si="1384"/>
        <v>6.7504301099999995E-3</v>
      </c>
      <c r="Z640" s="32">
        <f t="shared" si="1385"/>
        <v>6.7504301099999995E-3</v>
      </c>
      <c r="AA640" s="32">
        <f t="shared" si="1386"/>
        <v>5.6428384199636028E-4</v>
      </c>
      <c r="AB640" s="59">
        <f t="shared" si="1387"/>
        <v>4.9056245199999996E-3</v>
      </c>
      <c r="AC640" s="59">
        <f t="shared" si="1388"/>
        <v>4.9056245199999996E-3</v>
      </c>
      <c r="AD640">
        <f t="shared" si="1389"/>
        <v>1</v>
      </c>
      <c r="AE640" s="59">
        <f t="shared" si="1390"/>
        <v>4.9056245199999996E-3</v>
      </c>
      <c r="AF640" s="59">
        <f t="shared" si="1391"/>
        <v>4.1758461800000006E-3</v>
      </c>
      <c r="AG640" s="59">
        <f t="shared" si="1392"/>
        <v>4.1758461800000006E-3</v>
      </c>
      <c r="AH640">
        <f t="shared" si="1393"/>
        <v>1</v>
      </c>
      <c r="AI640" s="59">
        <f t="shared" si="1394"/>
        <v>4.1758461800000006E-3</v>
      </c>
      <c r="AJ640" s="59">
        <f t="shared" si="1395"/>
        <v>0</v>
      </c>
      <c r="AK640" s="59">
        <f t="shared" si="1396"/>
        <v>0</v>
      </c>
      <c r="AL640" s="59">
        <f t="shared" si="1397"/>
        <v>0</v>
      </c>
      <c r="AM640" s="12">
        <f t="shared" si="1498"/>
        <v>5.9289597133616307E-6</v>
      </c>
      <c r="AN640" s="12">
        <f t="shared" si="1499"/>
        <v>0</v>
      </c>
      <c r="AO640" s="66">
        <f t="shared" si="1398"/>
        <v>5.7899169768083379E-7</v>
      </c>
      <c r="AP640" s="66">
        <f t="shared" si="1399"/>
        <v>3.3456161660973399E-9</v>
      </c>
      <c r="AQ640" s="59">
        <f t="shared" si="1400"/>
        <v>2.9085250147958986E-8</v>
      </c>
      <c r="AR640" s="59">
        <f t="shared" si="1401"/>
        <v>2.4758423770415063E-8</v>
      </c>
      <c r="AS640" s="59">
        <f t="shared" si="1402"/>
        <v>0</v>
      </c>
      <c r="AT640" s="12">
        <f t="shared" si="1403"/>
        <v>5.2927787255963258E-6</v>
      </c>
      <c r="AU640" s="59">
        <f t="shared" si="1500"/>
        <v>2.2168440416421142E-22</v>
      </c>
      <c r="AV640" s="59">
        <f t="shared" si="1501"/>
        <v>0</v>
      </c>
      <c r="AW640" s="70">
        <f t="shared" si="1404"/>
        <v>0</v>
      </c>
      <c r="AX640" s="20">
        <f t="shared" si="1405"/>
        <v>200000</v>
      </c>
      <c r="AY640" s="20">
        <f t="shared" si="1406"/>
        <v>0</v>
      </c>
      <c r="AZ640" s="20">
        <f t="shared" si="1407"/>
        <v>0</v>
      </c>
      <c r="BA640" s="20">
        <f t="shared" si="1408"/>
        <v>200000</v>
      </c>
      <c r="BB640" s="36">
        <f t="shared" si="1409"/>
        <v>1</v>
      </c>
      <c r="BC640" s="36">
        <f t="shared" si="1410"/>
        <v>0</v>
      </c>
      <c r="BD640" s="80">
        <f t="shared" si="1411"/>
        <v>0.11579833953616676</v>
      </c>
      <c r="BE640" s="36">
        <f t="shared" si="1412"/>
        <v>0</v>
      </c>
      <c r="BF640" s="36">
        <f t="shared" si="1413"/>
        <v>0</v>
      </c>
      <c r="BG640" s="36">
        <f t="shared" si="1414"/>
        <v>0.11579833953616676</v>
      </c>
      <c r="BH640" s="36">
        <f t="shared" si="1415"/>
        <v>6.6912323321946803E-4</v>
      </c>
      <c r="BI640" s="36">
        <f t="shared" si="1416"/>
        <v>0</v>
      </c>
      <c r="BJ640" s="36">
        <f t="shared" si="1417"/>
        <v>0</v>
      </c>
      <c r="BK640" s="36">
        <f t="shared" si="1418"/>
        <v>6.6912323321946803E-4</v>
      </c>
      <c r="BL640" s="68">
        <f ca="1">IF(OR(AT640=0,E640&gt;ProjTerm),0,VLOOKUP(D640,'Life Events'!$AE$5:$AI$1206,5,FALSE))</f>
        <v>5.1441403976433278E-20</v>
      </c>
      <c r="BM640" s="93">
        <f t="shared" ca="1" si="1419"/>
        <v>5.1441403976433278E-20</v>
      </c>
      <c r="BN640" s="93">
        <f t="shared" ca="1" si="1420"/>
        <v>2.722679685812723E-25</v>
      </c>
      <c r="BO640" s="36">
        <f t="shared" ca="1" si="1421"/>
        <v>4.1512370439230922E-23</v>
      </c>
      <c r="BP640" s="36">
        <f t="shared" si="1422"/>
        <v>4.8688978766635955E-5</v>
      </c>
      <c r="BQ640" s="36">
        <f t="shared" si="1423"/>
        <v>98.506083732253657</v>
      </c>
      <c r="BR640" s="36">
        <f t="shared" si="1424"/>
        <v>154.78110000000001</v>
      </c>
      <c r="BS640" s="36">
        <f t="shared" si="1425"/>
        <v>152.46879996770326</v>
      </c>
      <c r="BT640" s="36">
        <f t="shared" si="1426"/>
        <v>8.0698362078626164E-4</v>
      </c>
      <c r="BU640" s="70" cm="1">
        <f t="array" ref="BU640">IF(AND(ActInt=1,$J640=0),INDEX(Tbl_FwdNom,$B640-IVP,MATCH(ValnDt,Tbl_FwdNom_Cols)),INDEX(Tbl_FwdNom,$B640,MATCH(StartDt,Tbl_FwdNom_Cols)))</f>
        <v>10.6135786</v>
      </c>
      <c r="BV640" s="70" cm="1">
        <f t="array" ref="BV640">INDEX(Tbl_FwdReal,$B640,MATCH(StartDt,Tbl_FwdReal_Cols))</f>
        <v>3.916561508</v>
      </c>
      <c r="BW640" s="70" cm="1">
        <f t="array" ref="BW640">IF(RunType&lt;&gt;"OPN",INDEX(Tbl_FwdReal,$B640,MATCH(ValnDt,Tbl_FwdReal_Cols)),IF(AND($J640=0,ActInt=1),INDEX(Tbl_FwdReal,$B640-IVP,MATCH(ValnDt,Tbl_FwdReal_Cols)),-999))*$K640</f>
        <v>3.916561508</v>
      </c>
      <c r="BX640" s="70">
        <f t="shared" si="1427"/>
        <v>3.9165615080000001E-2</v>
      </c>
      <c r="BY640" s="70">
        <f t="shared" si="1502"/>
        <v>6.4446099782510924E-2</v>
      </c>
      <c r="BZ640" s="64">
        <f t="shared" si="1515"/>
        <v>5.2181146644278975E-3</v>
      </c>
      <c r="CA640" s="70" cm="1">
        <f t="array" ref="CA640">IF($J640=1,CA639*(1+INDEX(Tbl_CPI,$B640,MATCH(IF(RunType="OPN",StartDt,ValnDt),Tbl_CPI_Cols))),0)</f>
        <v>0</v>
      </c>
      <c r="CB640" s="70">
        <f t="shared" si="1503"/>
        <v>35.30692234511487</v>
      </c>
      <c r="CC640" s="70">
        <f t="shared" si="1504"/>
        <v>33.865346356788791</v>
      </c>
      <c r="CD640" s="36">
        <f t="shared" si="1428"/>
        <v>173.73193019463835</v>
      </c>
      <c r="CE640" s="36">
        <f t="shared" si="1429"/>
        <v>1.5780520796657285</v>
      </c>
      <c r="CF640" s="36">
        <f t="shared" si="1430"/>
        <v>0</v>
      </c>
      <c r="CG640" s="36">
        <f t="shared" si="1431"/>
        <v>1.0394058222544904E-3</v>
      </c>
      <c r="CH640" s="36">
        <f t="shared" si="1432"/>
        <v>1.0300496150485658E-3</v>
      </c>
      <c r="CI640" s="36">
        <f t="shared" si="1433"/>
        <v>0</v>
      </c>
      <c r="CJ640" s="36">
        <f t="shared" si="1434"/>
        <v>0</v>
      </c>
      <c r="CK640" s="36">
        <f t="shared" si="1435"/>
        <v>0</v>
      </c>
      <c r="CL640" s="36">
        <f t="shared" si="1436"/>
        <v>9.3562072059246424E-6</v>
      </c>
      <c r="CM640" s="36">
        <f t="shared" si="1437"/>
        <v>1.0394058222544904E-3</v>
      </c>
      <c r="CN640" s="36">
        <f t="shared" ca="1" si="1438"/>
        <v>0.11561179016983332</v>
      </c>
      <c r="CO640" s="20">
        <f t="shared" si="1439"/>
        <v>120000</v>
      </c>
      <c r="CP640" s="20">
        <f t="shared" si="1440"/>
        <v>2</v>
      </c>
      <c r="CQ640" s="64">
        <f t="shared" si="1441"/>
        <v>0.18036004475999998</v>
      </c>
      <c r="CR640" s="64">
        <f t="shared" si="1442"/>
        <v>0.81162020141999991</v>
      </c>
      <c r="CS640" s="36">
        <f t="shared" si="1443"/>
        <v>9.2396355147913209E-2</v>
      </c>
      <c r="CT640" s="36">
        <f t="shared" si="1444"/>
        <v>6.9479003721700058E-2</v>
      </c>
      <c r="CU640" s="36">
        <f t="shared" si="1445"/>
        <v>4.0147393993168078E-4</v>
      </c>
      <c r="CV640" s="36">
        <f t="shared" si="1505"/>
        <v>6.9880477661631746E-2</v>
      </c>
      <c r="CW640" s="36">
        <f t="shared" si="1446"/>
        <v>0</v>
      </c>
      <c r="CX640" s="36">
        <f t="shared" si="1447"/>
        <v>0</v>
      </c>
      <c r="CY640" s="36">
        <f t="shared" si="1448"/>
        <v>0</v>
      </c>
      <c r="CZ640" s="36">
        <f t="shared" si="1506"/>
        <v>0</v>
      </c>
      <c r="DA640" s="64">
        <f t="shared" si="1449"/>
        <v>8.4414857349426331E-3</v>
      </c>
      <c r="DB640" s="70">
        <f t="shared" si="1507"/>
        <v>0.99162917645262227</v>
      </c>
      <c r="DC640" s="70">
        <f>PRODUCT($DB$8:DB640)</f>
        <v>2.46980610774968E-3</v>
      </c>
      <c r="DD640" s="36">
        <f t="shared" si="1450"/>
        <v>5.4039720967325525E-3</v>
      </c>
      <c r="DE640" s="36">
        <f t="shared" si="1451"/>
        <v>0.91268442878089584</v>
      </c>
      <c r="DF640" s="36">
        <f t="shared" si="1452"/>
        <v>4.599652707201014E-3</v>
      </c>
      <c r="DG640" s="36">
        <f t="shared" si="1453"/>
        <v>3.8346868820333328E-4</v>
      </c>
      <c r="DH640" s="36">
        <f t="shared" ca="1" si="1454"/>
        <v>1.4850158328044254E-22</v>
      </c>
      <c r="DI640" s="36">
        <f t="shared" si="1455"/>
        <v>7.4227566038172973E-3</v>
      </c>
      <c r="DJ640" s="36">
        <f t="shared" ca="1" si="1456"/>
        <v>0.91891939730697814</v>
      </c>
      <c r="DK640" s="36">
        <f t="shared" si="1457"/>
        <v>0</v>
      </c>
      <c r="DL640" s="36">
        <f t="shared" si="1458"/>
        <v>0</v>
      </c>
      <c r="DM640" s="36">
        <f t="shared" ca="1" si="1459"/>
        <v>0.91891939730697814</v>
      </c>
      <c r="DN640" s="36">
        <f t="shared" ca="1" si="1508"/>
        <v>0.91891939731159156</v>
      </c>
      <c r="DO640" s="64" cm="1">
        <f t="array" ref="DO640">IFERROR(INDEX(Tbl_FwdNom,$B640,MATCH(LIDt,Tbl_FwdNom_Cols,0)),0)</f>
        <v>8.1651333319999999</v>
      </c>
      <c r="DP640" s="64">
        <f t="shared" ca="1" si="1509"/>
        <v>8.1035115930000003</v>
      </c>
      <c r="DQ640" s="64">
        <f t="shared" ca="1" si="1460"/>
        <v>6.5143787628001437E-3</v>
      </c>
      <c r="DR640" s="70">
        <f t="shared" ca="1" si="1461"/>
        <v>0.99352778370557648</v>
      </c>
      <c r="DS640" s="70">
        <f ca="1">PRODUCT($DR$8:DR640)</f>
        <v>6.2191997430871247E-3</v>
      </c>
      <c r="DT640" s="36">
        <f t="shared" ca="1" si="1462"/>
        <v>0.92640773083604655</v>
      </c>
      <c r="DU640" s="36">
        <f t="shared" ca="1" si="1463"/>
        <v>4.6589986032632381E-3</v>
      </c>
      <c r="DV640" s="36">
        <f t="shared" ca="1" si="1464"/>
        <v>3.8923049529939228E-4</v>
      </c>
      <c r="DW640" s="36">
        <f t="shared" ca="1" si="1465"/>
        <v>1.4969310157181169E-22</v>
      </c>
      <c r="DX640" s="36">
        <f t="shared" ca="1" si="1466"/>
        <v>5.4714705296232376E-3</v>
      </c>
      <c r="DY640" s="36">
        <f t="shared" ca="1" si="1467"/>
        <v>6.4978857919008404E-5</v>
      </c>
      <c r="DZ640" s="36">
        <f t="shared" ca="1" si="1468"/>
        <v>7.440822395479261E-3</v>
      </c>
      <c r="EA640" s="36">
        <f t="shared" ca="1" si="1469"/>
        <v>0</v>
      </c>
      <c r="EB640" s="36">
        <f t="shared" ca="1" si="1470"/>
        <v>0.93271182966778543</v>
      </c>
      <c r="EC640" s="36">
        <f t="shared" ca="1" si="1471"/>
        <v>0</v>
      </c>
      <c r="ED640" s="36">
        <f t="shared" ca="1" si="1472"/>
        <v>0</v>
      </c>
      <c r="EE640" s="36">
        <f t="shared" ca="1" si="1510"/>
        <v>0</v>
      </c>
      <c r="EF640" s="36">
        <f t="shared" ca="1" si="1473"/>
        <v>0.93271182966778543</v>
      </c>
      <c r="EG640" s="64"/>
      <c r="EH640" s="64"/>
      <c r="EI640" s="64"/>
      <c r="EJ640" s="70"/>
      <c r="EK640" s="70"/>
      <c r="EL640" s="70"/>
      <c r="EM640" s="70"/>
      <c r="EN640" s="70"/>
      <c r="EO640" s="36">
        <f t="shared" ca="1" si="1474"/>
        <v>8.659878024627532E-3</v>
      </c>
      <c r="EP640" s="36">
        <f t="shared" ca="1" si="1475"/>
        <v>0</v>
      </c>
      <c r="EQ640" s="36">
        <f t="shared" si="1476"/>
        <v>2.4483618008942235E-2</v>
      </c>
      <c r="ER640" s="36">
        <f t="shared" si="1477"/>
        <v>3.2392975899722975E-5</v>
      </c>
      <c r="ES640" s="36">
        <f t="shared" si="1478"/>
        <v>-2.9582261932770438E-5</v>
      </c>
      <c r="ET640" s="36">
        <f t="shared" ca="1" si="1479"/>
        <v>0</v>
      </c>
      <c r="EU640" s="36">
        <f t="shared" ca="1" si="1511"/>
        <v>3.2392975899722975E-5</v>
      </c>
      <c r="EV640" s="36">
        <f t="shared" si="1480"/>
        <v>1.2252803707974043E-4</v>
      </c>
      <c r="EW640" s="36">
        <f t="shared" si="1481"/>
        <v>3.2004197236253071E-2</v>
      </c>
      <c r="EX640" s="36">
        <f t="shared" ca="1" si="1512"/>
        <v>5.6642736258174765E-2</v>
      </c>
      <c r="EY640" s="36">
        <f t="shared" si="1482"/>
        <v>0</v>
      </c>
      <c r="EZ640" s="36">
        <f t="shared" si="1483"/>
        <v>0</v>
      </c>
      <c r="FA640" s="36">
        <f t="shared" si="1484"/>
        <v>0</v>
      </c>
      <c r="FB640" s="36">
        <f t="shared" si="1485"/>
        <v>0</v>
      </c>
      <c r="FC640" s="36">
        <f t="shared" si="1513"/>
        <v>0</v>
      </c>
      <c r="FD640" s="36">
        <f t="shared" si="1486"/>
        <v>0</v>
      </c>
      <c r="FE640" s="36">
        <f t="shared" si="1487"/>
        <v>0</v>
      </c>
      <c r="FF640" s="36">
        <f t="shared" si="1514"/>
        <v>0</v>
      </c>
      <c r="FG640" s="36">
        <f t="shared" ca="1" si="1488"/>
        <v>5.6642736258174765E-2</v>
      </c>
      <c r="FH640" s="36">
        <f t="shared" ca="1" si="1489"/>
        <v>4.7814885011150015E-4</v>
      </c>
      <c r="FI640" s="36">
        <f t="shared" ca="1" si="1490"/>
        <v>-6.4226873995165967E-3</v>
      </c>
      <c r="FJ640" s="36">
        <f t="shared" ca="1" si="1491"/>
        <v>5.1446797196044995E-2</v>
      </c>
      <c r="FK640" s="36">
        <f t="shared" si="1492"/>
        <v>0</v>
      </c>
      <c r="FL640" s="36">
        <f t="shared" si="1493"/>
        <v>0</v>
      </c>
      <c r="FM640" s="36">
        <f t="shared" ca="1" si="1494"/>
        <v>0</v>
      </c>
      <c r="FN640" s="36">
        <f t="shared" ca="1" si="1516"/>
        <v>5.1446797196044995E-2</v>
      </c>
    </row>
    <row r="641" spans="2:170" x14ac:dyDescent="0.25">
      <c r="B641" s="2">
        <v>633</v>
      </c>
      <c r="C641" s="2">
        <f t="shared" si="1370"/>
        <v>53</v>
      </c>
      <c r="D641" s="2">
        <f t="shared" si="1519"/>
        <v>657</v>
      </c>
      <c r="E641" s="2">
        <f t="shared" si="1517"/>
        <v>55</v>
      </c>
      <c r="F641" s="189">
        <f t="shared" si="1521"/>
        <v>64984</v>
      </c>
      <c r="G641" s="2">
        <f t="shared" si="1520"/>
        <v>11</v>
      </c>
      <c r="H641" s="187">
        <f t="shared" si="1371"/>
        <v>87.333333333333343</v>
      </c>
      <c r="I641" s="186">
        <f t="shared" si="1518"/>
        <v>87</v>
      </c>
      <c r="J641" s="2">
        <f t="shared" si="1372"/>
        <v>0</v>
      </c>
      <c r="K641" s="2">
        <f t="shared" si="1373"/>
        <v>1</v>
      </c>
      <c r="L641">
        <f t="shared" si="1374"/>
        <v>2</v>
      </c>
      <c r="M641" s="190">
        <f t="shared" si="1495"/>
        <v>0.15746924796000003</v>
      </c>
      <c r="N641">
        <f t="shared" si="1375"/>
        <v>1</v>
      </c>
      <c r="O641">
        <f t="shared" si="1376"/>
        <v>100</v>
      </c>
      <c r="P641" s="58">
        <f t="shared" si="1377"/>
        <v>0.7086116158200001</v>
      </c>
      <c r="Q641" s="106">
        <f t="shared" si="1378"/>
        <v>0.7086116158200001</v>
      </c>
      <c r="R641" s="59">
        <f t="shared" si="1379"/>
        <v>0.7086116158200001</v>
      </c>
      <c r="S641" s="32">
        <f t="shared" si="1496"/>
        <v>9.7654854421764026E-2</v>
      </c>
      <c r="T641">
        <f t="shared" si="1380"/>
        <v>1</v>
      </c>
      <c r="U641" s="32">
        <f t="shared" si="1497"/>
        <v>1.50009558E-3</v>
      </c>
      <c r="V641">
        <f t="shared" si="1381"/>
        <v>1</v>
      </c>
      <c r="W641">
        <f t="shared" si="1382"/>
        <v>100</v>
      </c>
      <c r="X641" s="58">
        <f t="shared" si="1383"/>
        <v>6.7504301099999995E-3</v>
      </c>
      <c r="Y641" s="58">
        <f t="shared" si="1384"/>
        <v>6.7504301099999995E-3</v>
      </c>
      <c r="Z641" s="32">
        <f t="shared" si="1385"/>
        <v>6.7504301099999995E-3</v>
      </c>
      <c r="AA641" s="32">
        <f t="shared" si="1386"/>
        <v>5.6428384199636028E-4</v>
      </c>
      <c r="AB641" s="59">
        <f t="shared" si="1387"/>
        <v>4.9056245199999996E-3</v>
      </c>
      <c r="AC641" s="59">
        <f t="shared" si="1388"/>
        <v>4.9056245199999996E-3</v>
      </c>
      <c r="AD641">
        <f t="shared" si="1389"/>
        <v>1</v>
      </c>
      <c r="AE641" s="59">
        <f t="shared" si="1390"/>
        <v>4.9056245199999996E-3</v>
      </c>
      <c r="AF641" s="59">
        <f t="shared" si="1391"/>
        <v>4.1758461800000006E-3</v>
      </c>
      <c r="AG641" s="59">
        <f t="shared" si="1392"/>
        <v>4.1758461800000006E-3</v>
      </c>
      <c r="AH641">
        <f t="shared" si="1393"/>
        <v>1</v>
      </c>
      <c r="AI641" s="59">
        <f t="shared" si="1394"/>
        <v>4.1758461800000006E-3</v>
      </c>
      <c r="AJ641" s="59">
        <f t="shared" si="1395"/>
        <v>0</v>
      </c>
      <c r="AK641" s="59">
        <f t="shared" si="1396"/>
        <v>0</v>
      </c>
      <c r="AL641" s="59">
        <f t="shared" si="1397"/>
        <v>0</v>
      </c>
      <c r="AM641" s="12">
        <f t="shared" si="1498"/>
        <v>5.2927787255963258E-6</v>
      </c>
      <c r="AN641" s="12">
        <f t="shared" si="1499"/>
        <v>0</v>
      </c>
      <c r="AO641" s="66">
        <f t="shared" si="1398"/>
        <v>5.1686553593471896E-7</v>
      </c>
      <c r="AP641" s="66">
        <f t="shared" si="1399"/>
        <v>2.9866295141160943E-9</v>
      </c>
      <c r="AQ641" s="59">
        <f t="shared" si="1400"/>
        <v>2.5964385095219686E-8</v>
      </c>
      <c r="AR641" s="59">
        <f t="shared" si="1401"/>
        <v>2.2101829822866687E-8</v>
      </c>
      <c r="AS641" s="59">
        <f t="shared" si="1402"/>
        <v>0</v>
      </c>
      <c r="AT641" s="12">
        <f t="shared" si="1403"/>
        <v>4.7248603452294044E-6</v>
      </c>
      <c r="AU641" s="59">
        <f t="shared" si="1500"/>
        <v>2.3161057151484775E-23</v>
      </c>
      <c r="AV641" s="59">
        <f t="shared" si="1501"/>
        <v>0</v>
      </c>
      <c r="AW641" s="70">
        <f t="shared" si="1404"/>
        <v>0</v>
      </c>
      <c r="AX641" s="20">
        <f t="shared" si="1405"/>
        <v>200000</v>
      </c>
      <c r="AY641" s="20">
        <f t="shared" si="1406"/>
        <v>0</v>
      </c>
      <c r="AZ641" s="20">
        <f t="shared" si="1407"/>
        <v>0</v>
      </c>
      <c r="BA641" s="20">
        <f t="shared" si="1408"/>
        <v>200000</v>
      </c>
      <c r="BB641" s="36">
        <f t="shared" si="1409"/>
        <v>1</v>
      </c>
      <c r="BC641" s="36">
        <f t="shared" si="1410"/>
        <v>0</v>
      </c>
      <c r="BD641" s="80">
        <f t="shared" si="1411"/>
        <v>0.10337310718694379</v>
      </c>
      <c r="BE641" s="36">
        <f t="shared" si="1412"/>
        <v>0</v>
      </c>
      <c r="BF641" s="36">
        <f t="shared" si="1413"/>
        <v>0</v>
      </c>
      <c r="BG641" s="36">
        <f t="shared" si="1414"/>
        <v>0.10337310718694379</v>
      </c>
      <c r="BH641" s="36">
        <f t="shared" si="1415"/>
        <v>5.9732590282321886E-4</v>
      </c>
      <c r="BI641" s="36">
        <f t="shared" si="1416"/>
        <v>0</v>
      </c>
      <c r="BJ641" s="36">
        <f t="shared" si="1417"/>
        <v>0</v>
      </c>
      <c r="BK641" s="36">
        <f t="shared" si="1418"/>
        <v>5.9732590282321886E-4</v>
      </c>
      <c r="BL641" s="68">
        <f ca="1">IF(OR(AT641=0,E641&gt;ProjTerm),0,VLOOKUP(D641,'Life Events'!$AE$5:$AI$1206,5,FALSE))</f>
        <v>4.5921710003811186E-20</v>
      </c>
      <c r="BM641" s="93">
        <f t="shared" ca="1" si="1419"/>
        <v>4.5921710003811186E-20</v>
      </c>
      <c r="BN641" s="93">
        <f t="shared" ca="1" si="1420"/>
        <v>2.1697366658213191E-25</v>
      </c>
      <c r="BO641" s="36">
        <f t="shared" ca="1" si="1421"/>
        <v>3.3081714568370212E-23</v>
      </c>
      <c r="BP641" s="36">
        <f t="shared" si="1422"/>
        <v>4.3464621695152325E-5</v>
      </c>
      <c r="BQ641" s="36">
        <f t="shared" si="1423"/>
        <v>98.506083732253657</v>
      </c>
      <c r="BR641" s="36">
        <f t="shared" si="1424"/>
        <v>154.78110000000001</v>
      </c>
      <c r="BS641" s="36">
        <f t="shared" si="1425"/>
        <v>152.46879996770326</v>
      </c>
      <c r="BT641" s="36">
        <f t="shared" si="1426"/>
        <v>7.2039378685211542E-4</v>
      </c>
      <c r="BU641" s="70" cm="1">
        <f t="array" ref="BU641">IF(AND(ActInt=1,$J641=0),INDEX(Tbl_FwdNom,$B641-IVP,MATCH(ValnDt,Tbl_FwdNom_Cols)),INDEX(Tbl_FwdNom,$B641,MATCH(StartDt,Tbl_FwdNom_Cols)))</f>
        <v>10.607572682000001</v>
      </c>
      <c r="BV641" s="70" cm="1">
        <f t="array" ref="BV641">INDEX(Tbl_FwdReal,$B641,MATCH(StartDt,Tbl_FwdReal_Cols))</f>
        <v>3.9131639420000002</v>
      </c>
      <c r="BW641" s="70" cm="1">
        <f t="array" ref="BW641">IF(RunType&lt;&gt;"OPN",INDEX(Tbl_FwdReal,$B641,MATCH(ValnDt,Tbl_FwdReal_Cols)),IF(AND($J641=0,ActInt=1),INDEX(Tbl_FwdReal,$B641-IVP,MATCH(ValnDt,Tbl_FwdReal_Cols)),-999))*$K641</f>
        <v>3.9131639420000002</v>
      </c>
      <c r="BX641" s="70">
        <f t="shared" si="1427"/>
        <v>3.9131639420000003E-2</v>
      </c>
      <c r="BY641" s="70">
        <f t="shared" si="1502"/>
        <v>6.4423105659034086E-2</v>
      </c>
      <c r="BZ641" s="64">
        <f t="shared" si="1515"/>
        <v>5.216305089608797E-3</v>
      </c>
      <c r="CA641" s="70" cm="1">
        <f t="array" ref="CA641">IF($J641=1,CA640*(1+INDEX(Tbl_CPI,$B641,MATCH(IF(RunType="OPN",StartDt,ValnDt),Tbl_CPI_Cols))),0)</f>
        <v>0</v>
      </c>
      <c r="CB641" s="70">
        <f t="shared" si="1503"/>
        <v>35.491094023842116</v>
      </c>
      <c r="CC641" s="70">
        <f t="shared" si="1504"/>
        <v>33.865346356788791</v>
      </c>
      <c r="CD641" s="36">
        <f t="shared" si="1428"/>
        <v>173.73193019463835</v>
      </c>
      <c r="CE641" s="36">
        <f t="shared" si="1429"/>
        <v>1.5780520796657285</v>
      </c>
      <c r="CF641" s="36">
        <f t="shared" si="1430"/>
        <v>0</v>
      </c>
      <c r="CG641" s="36">
        <f t="shared" si="1431"/>
        <v>9.2787694456610557E-4</v>
      </c>
      <c r="CH641" s="36">
        <f t="shared" si="1432"/>
        <v>9.1952466409096778E-4</v>
      </c>
      <c r="CI641" s="36">
        <f t="shared" si="1433"/>
        <v>0</v>
      </c>
      <c r="CJ641" s="36">
        <f t="shared" si="1434"/>
        <v>0</v>
      </c>
      <c r="CK641" s="36">
        <f t="shared" si="1435"/>
        <v>0</v>
      </c>
      <c r="CL641" s="36">
        <f t="shared" si="1436"/>
        <v>8.3522804751378056E-6</v>
      </c>
      <c r="CM641" s="36">
        <f t="shared" si="1437"/>
        <v>9.2787694456610557E-4</v>
      </c>
      <c r="CN641" s="36">
        <f t="shared" ca="1" si="1438"/>
        <v>0.10320657468121974</v>
      </c>
      <c r="CO641" s="20">
        <f t="shared" si="1439"/>
        <v>120000</v>
      </c>
      <c r="CP641" s="20">
        <f t="shared" si="1440"/>
        <v>2</v>
      </c>
      <c r="CQ641" s="64">
        <f t="shared" si="1441"/>
        <v>0.18036004475999998</v>
      </c>
      <c r="CR641" s="64">
        <f t="shared" si="1442"/>
        <v>0.81162020141999991</v>
      </c>
      <c r="CS641" s="36">
        <f t="shared" si="1443"/>
        <v>8.2482169974510258E-2</v>
      </c>
      <c r="CT641" s="36">
        <f t="shared" si="1444"/>
        <v>6.2023864312166277E-2</v>
      </c>
      <c r="CU641" s="36">
        <f t="shared" si="1445"/>
        <v>3.5839554169393131E-4</v>
      </c>
      <c r="CV641" s="36">
        <f t="shared" si="1505"/>
        <v>6.2382259853860207E-2</v>
      </c>
      <c r="CW641" s="36">
        <f t="shared" si="1446"/>
        <v>0</v>
      </c>
      <c r="CX641" s="36">
        <f t="shared" si="1447"/>
        <v>0</v>
      </c>
      <c r="CY641" s="36">
        <f t="shared" si="1448"/>
        <v>0</v>
      </c>
      <c r="CZ641" s="36">
        <f t="shared" si="1506"/>
        <v>0</v>
      </c>
      <c r="DA641" s="64">
        <f t="shared" si="1449"/>
        <v>8.436922727039331E-3</v>
      </c>
      <c r="DB641" s="70">
        <f t="shared" si="1507"/>
        <v>0.99163366340829329</v>
      </c>
      <c r="DC641" s="70">
        <f>PRODUCT($DB$8:DB641)</f>
        <v>2.4491428785359932E-3</v>
      </c>
      <c r="DD641" s="36">
        <f t="shared" si="1450"/>
        <v>4.7291712048796461E-3</v>
      </c>
      <c r="DE641" s="36">
        <f t="shared" si="1451"/>
        <v>0.81701156959374843</v>
      </c>
      <c r="DF641" s="36">
        <f t="shared" si="1452"/>
        <v>4.0411337188396672E-3</v>
      </c>
      <c r="DG641" s="36">
        <f t="shared" si="1453"/>
        <v>3.4323936219879159E-4</v>
      </c>
      <c r="DH641" s="36">
        <f t="shared" ca="1" si="1454"/>
        <v>1.1667276509505242E-22</v>
      </c>
      <c r="DI641" s="36">
        <f t="shared" si="1455"/>
        <v>6.5496764570577137E-3</v>
      </c>
      <c r="DJ641" s="36">
        <f t="shared" ca="1" si="1456"/>
        <v>0.82252996920256727</v>
      </c>
      <c r="DK641" s="36">
        <f t="shared" si="1457"/>
        <v>0</v>
      </c>
      <c r="DL641" s="36">
        <f t="shared" si="1458"/>
        <v>0</v>
      </c>
      <c r="DM641" s="36">
        <f t="shared" ca="1" si="1459"/>
        <v>0.82252996920256727</v>
      </c>
      <c r="DN641" s="36">
        <f t="shared" ca="1" si="1508"/>
        <v>0.8225299692071808</v>
      </c>
      <c r="DO641" s="64" cm="1">
        <f t="array" ref="DO641">IFERROR(INDEX(Tbl_FwdNom,$B641,MATCH(LIDt,Tbl_FwdNom_Cols,0)),0)</f>
        <v>8.1634211430000008</v>
      </c>
      <c r="DP641" s="64">
        <f t="shared" ca="1" si="1509"/>
        <v>8.1018003800000002</v>
      </c>
      <c r="DQ641" s="64">
        <f t="shared" ca="1" si="1460"/>
        <v>6.5130510438387024E-3</v>
      </c>
      <c r="DR641" s="70">
        <f t="shared" ca="1" si="1461"/>
        <v>0.99352909429531577</v>
      </c>
      <c r="DS641" s="70">
        <f ca="1">PRODUCT($DR$8:DR641)</f>
        <v>6.1789558879910113E-3</v>
      </c>
      <c r="DT641" s="36">
        <f t="shared" ca="1" si="1462"/>
        <v>0.8290683644874447</v>
      </c>
      <c r="DU641" s="36">
        <f t="shared" ca="1" si="1463"/>
        <v>4.0920169961562456E-3</v>
      </c>
      <c r="DV641" s="36">
        <f t="shared" ca="1" si="1464"/>
        <v>3.4830095168794352E-4</v>
      </c>
      <c r="DW641" s="36">
        <f t="shared" ca="1" si="1465"/>
        <v>1.1758634581488921E-22</v>
      </c>
      <c r="DX641" s="36">
        <f t="shared" ca="1" si="1466"/>
        <v>4.7867127096154179E-3</v>
      </c>
      <c r="DY641" s="36">
        <f t="shared" ca="1" si="1467"/>
        <v>5.6995389233200418E-5</v>
      </c>
      <c r="DZ641" s="36">
        <f t="shared" ca="1" si="1468"/>
        <v>6.5637712763848945E-3</v>
      </c>
      <c r="EA641" s="36">
        <f t="shared" ca="1" si="1469"/>
        <v>0</v>
      </c>
      <c r="EB641" s="36">
        <f t="shared" ca="1" si="1470"/>
        <v>0.83464613448791569</v>
      </c>
      <c r="EC641" s="36">
        <f t="shared" ca="1" si="1471"/>
        <v>0</v>
      </c>
      <c r="ED641" s="36">
        <f t="shared" ca="1" si="1472"/>
        <v>0</v>
      </c>
      <c r="EE641" s="36">
        <f t="shared" ca="1" si="1510"/>
        <v>0</v>
      </c>
      <c r="EF641" s="36">
        <f t="shared" ca="1" si="1473"/>
        <v>0.83464613448791569</v>
      </c>
      <c r="EG641" s="64"/>
      <c r="EH641" s="64"/>
      <c r="EI641" s="64"/>
      <c r="EJ641" s="70"/>
      <c r="EK641" s="70"/>
      <c r="EL641" s="70"/>
      <c r="EM641" s="70"/>
      <c r="EN641" s="70"/>
      <c r="EO641" s="36">
        <f t="shared" ca="1" si="1474"/>
        <v>7.7450235213750232E-3</v>
      </c>
      <c r="EP641" s="36">
        <f t="shared" ca="1" si="1475"/>
        <v>0</v>
      </c>
      <c r="EQ641" s="36">
        <f t="shared" si="1476"/>
        <v>2.1915065527467834E-2</v>
      </c>
      <c r="ER641" s="36">
        <f t="shared" si="1477"/>
        <v>2.8348023661698015E-5</v>
      </c>
      <c r="ES641" s="36">
        <f t="shared" si="1478"/>
        <v>-2.5888287134616014E-5</v>
      </c>
      <c r="ET641" s="36">
        <f t="shared" ca="1" si="1479"/>
        <v>0</v>
      </c>
      <c r="EU641" s="36">
        <f t="shared" ca="1" si="1511"/>
        <v>2.8348023661698015E-5</v>
      </c>
      <c r="EV641" s="36">
        <f t="shared" si="1480"/>
        <v>1.0811603325076825E-4</v>
      </c>
      <c r="EW641" s="36">
        <f t="shared" si="1481"/>
        <v>2.864666812438937E-2</v>
      </c>
      <c r="EX641" s="36">
        <f t="shared" ca="1" si="1512"/>
        <v>5.0698197708769668E-2</v>
      </c>
      <c r="EY641" s="36">
        <f t="shared" si="1482"/>
        <v>0</v>
      </c>
      <c r="EZ641" s="36">
        <f t="shared" si="1483"/>
        <v>0</v>
      </c>
      <c r="FA641" s="36">
        <f t="shared" si="1484"/>
        <v>0</v>
      </c>
      <c r="FB641" s="36">
        <f t="shared" si="1485"/>
        <v>0</v>
      </c>
      <c r="FC641" s="36">
        <f t="shared" si="1513"/>
        <v>0</v>
      </c>
      <c r="FD641" s="36">
        <f t="shared" si="1486"/>
        <v>0</v>
      </c>
      <c r="FE641" s="36">
        <f t="shared" si="1487"/>
        <v>0</v>
      </c>
      <c r="FF641" s="36">
        <f t="shared" si="1514"/>
        <v>0</v>
      </c>
      <c r="FG641" s="36">
        <f t="shared" ca="1" si="1488"/>
        <v>5.0698197708769668E-2</v>
      </c>
      <c r="FH641" s="36">
        <f t="shared" ca="1" si="1489"/>
        <v>4.2773677646905215E-4</v>
      </c>
      <c r="FI641" s="36">
        <f t="shared" ca="1" si="1490"/>
        <v>-5.7335296749666375E-3</v>
      </c>
      <c r="FJ641" s="36">
        <f t="shared" ca="1" si="1491"/>
        <v>4.6048343137258217E-2</v>
      </c>
      <c r="FK641" s="36">
        <f t="shared" si="1492"/>
        <v>0</v>
      </c>
      <c r="FL641" s="36">
        <f t="shared" si="1493"/>
        <v>0</v>
      </c>
      <c r="FM641" s="36">
        <f t="shared" ca="1" si="1494"/>
        <v>0</v>
      </c>
      <c r="FN641" s="36">
        <f t="shared" ca="1" si="1516"/>
        <v>4.6048343137258217E-2</v>
      </c>
    </row>
    <row r="642" spans="2:170" x14ac:dyDescent="0.25">
      <c r="B642" s="2">
        <v>634</v>
      </c>
      <c r="C642" s="2">
        <f t="shared" si="1370"/>
        <v>53</v>
      </c>
      <c r="D642" s="2">
        <f t="shared" si="1519"/>
        <v>658</v>
      </c>
      <c r="E642" s="2">
        <f t="shared" si="1517"/>
        <v>55</v>
      </c>
      <c r="F642" s="189">
        <f t="shared" si="1521"/>
        <v>65015</v>
      </c>
      <c r="G642" s="2">
        <f t="shared" si="1520"/>
        <v>12</v>
      </c>
      <c r="H642" s="187">
        <f t="shared" si="1371"/>
        <v>87.416666666666671</v>
      </c>
      <c r="I642" s="186">
        <f t="shared" si="1518"/>
        <v>87</v>
      </c>
      <c r="J642" s="2">
        <f t="shared" si="1372"/>
        <v>0</v>
      </c>
      <c r="K642" s="2">
        <f t="shared" si="1373"/>
        <v>1</v>
      </c>
      <c r="L642">
        <f t="shared" si="1374"/>
        <v>2</v>
      </c>
      <c r="M642" s="190">
        <f t="shared" si="1495"/>
        <v>0.15746924796000003</v>
      </c>
      <c r="N642">
        <f t="shared" si="1375"/>
        <v>1</v>
      </c>
      <c r="O642">
        <f t="shared" si="1376"/>
        <v>100</v>
      </c>
      <c r="P642" s="58">
        <f t="shared" si="1377"/>
        <v>0.7086116158200001</v>
      </c>
      <c r="Q642" s="106">
        <f t="shared" si="1378"/>
        <v>0.7086116158200001</v>
      </c>
      <c r="R642" s="59">
        <f t="shared" si="1379"/>
        <v>0.7086116158200001</v>
      </c>
      <c r="S642" s="32">
        <f t="shared" si="1496"/>
        <v>9.7654854421764026E-2</v>
      </c>
      <c r="T642">
        <f t="shared" si="1380"/>
        <v>1</v>
      </c>
      <c r="U642" s="32">
        <f t="shared" si="1497"/>
        <v>1.50009558E-3</v>
      </c>
      <c r="V642">
        <f t="shared" si="1381"/>
        <v>1</v>
      </c>
      <c r="W642">
        <f t="shared" si="1382"/>
        <v>100</v>
      </c>
      <c r="X642" s="58">
        <f t="shared" si="1383"/>
        <v>6.7504301099999995E-3</v>
      </c>
      <c r="Y642" s="58">
        <f t="shared" si="1384"/>
        <v>6.7504301099999995E-3</v>
      </c>
      <c r="Z642" s="32">
        <f t="shared" si="1385"/>
        <v>6.7504301099999995E-3</v>
      </c>
      <c r="AA642" s="32">
        <f t="shared" si="1386"/>
        <v>5.6428384199636028E-4</v>
      </c>
      <c r="AB642" s="59">
        <f t="shared" si="1387"/>
        <v>4.9056245199999996E-3</v>
      </c>
      <c r="AC642" s="59">
        <f t="shared" si="1388"/>
        <v>4.9056245199999996E-3</v>
      </c>
      <c r="AD642">
        <f t="shared" si="1389"/>
        <v>1</v>
      </c>
      <c r="AE642" s="59">
        <f t="shared" si="1390"/>
        <v>4.9056245199999996E-3</v>
      </c>
      <c r="AF642" s="59">
        <f t="shared" si="1391"/>
        <v>4.1758461800000006E-3</v>
      </c>
      <c r="AG642" s="59">
        <f t="shared" si="1392"/>
        <v>4.1758461800000006E-3</v>
      </c>
      <c r="AH642">
        <f t="shared" si="1393"/>
        <v>1</v>
      </c>
      <c r="AI642" s="59">
        <f t="shared" si="1394"/>
        <v>4.1758461800000006E-3</v>
      </c>
      <c r="AJ642" s="59">
        <f t="shared" si="1395"/>
        <v>0</v>
      </c>
      <c r="AK642" s="59">
        <f t="shared" si="1396"/>
        <v>0</v>
      </c>
      <c r="AL642" s="59">
        <f t="shared" si="1397"/>
        <v>0</v>
      </c>
      <c r="AM642" s="12">
        <f t="shared" si="1498"/>
        <v>4.7248603452294044E-6</v>
      </c>
      <c r="AN642" s="12">
        <f t="shared" si="1499"/>
        <v>0</v>
      </c>
      <c r="AO642" s="66">
        <f t="shared" si="1398"/>
        <v>4.6140554917654321E-7</v>
      </c>
      <c r="AP642" s="66">
        <f t="shared" si="1399"/>
        <v>2.6661623485022974E-9</v>
      </c>
      <c r="AQ642" s="59">
        <f t="shared" si="1400"/>
        <v>2.317839076313303E-8</v>
      </c>
      <c r="AR642" s="59">
        <f t="shared" si="1401"/>
        <v>1.9730290023659693E-8</v>
      </c>
      <c r="AS642" s="59">
        <f t="shared" si="1402"/>
        <v>0</v>
      </c>
      <c r="AT642" s="12">
        <f t="shared" si="1403"/>
        <v>4.2178799529175662E-6</v>
      </c>
      <c r="AU642" s="59">
        <f t="shared" si="1500"/>
        <v>9.595295105615121E-23</v>
      </c>
      <c r="AV642" s="59">
        <f t="shared" si="1501"/>
        <v>0</v>
      </c>
      <c r="AW642" s="70">
        <f t="shared" si="1404"/>
        <v>0</v>
      </c>
      <c r="AX642" s="20">
        <f t="shared" si="1405"/>
        <v>200000</v>
      </c>
      <c r="AY642" s="20">
        <f t="shared" si="1406"/>
        <v>0</v>
      </c>
      <c r="AZ642" s="20">
        <f t="shared" si="1407"/>
        <v>0</v>
      </c>
      <c r="BA642" s="20">
        <f t="shared" si="1408"/>
        <v>200000</v>
      </c>
      <c r="BB642" s="36">
        <f t="shared" si="1409"/>
        <v>1</v>
      </c>
      <c r="BC642" s="36">
        <f t="shared" si="1410"/>
        <v>0</v>
      </c>
      <c r="BD642" s="80">
        <f t="shared" si="1411"/>
        <v>9.2281109835308642E-2</v>
      </c>
      <c r="BE642" s="36">
        <f t="shared" si="1412"/>
        <v>0</v>
      </c>
      <c r="BF642" s="36">
        <f t="shared" si="1413"/>
        <v>0</v>
      </c>
      <c r="BG642" s="36">
        <f t="shared" si="1414"/>
        <v>9.2281109835308642E-2</v>
      </c>
      <c r="BH642" s="36">
        <f t="shared" si="1415"/>
        <v>5.3323246970045954E-4</v>
      </c>
      <c r="BI642" s="36">
        <f t="shared" si="1416"/>
        <v>0</v>
      </c>
      <c r="BJ642" s="36">
        <f t="shared" si="1417"/>
        <v>0</v>
      </c>
      <c r="BK642" s="36">
        <f t="shared" si="1418"/>
        <v>5.3323246970045954E-4</v>
      </c>
      <c r="BL642" s="68">
        <f ca="1">IF(OR(AT642=0,E642&gt;ProjTerm),0,VLOOKUP(D642,'Life Events'!$AE$5:$AI$1206,5,FALSE))</f>
        <v>4.0994282555745041E-20</v>
      </c>
      <c r="BM642" s="93">
        <f t="shared" ca="1" si="1419"/>
        <v>4.0994282555745041E-20</v>
      </c>
      <c r="BN642" s="93">
        <f t="shared" ca="1" si="1420"/>
        <v>1.729089625761153E-25</v>
      </c>
      <c r="BO642" s="36">
        <f t="shared" ca="1" si="1421"/>
        <v>2.6363222027640815E-23</v>
      </c>
      <c r="BP642" s="36">
        <f t="shared" si="1422"/>
        <v>3.8800841318883004E-5</v>
      </c>
      <c r="BQ642" s="36">
        <f t="shared" si="1423"/>
        <v>98.506083732253657</v>
      </c>
      <c r="BR642" s="36">
        <f t="shared" si="1424"/>
        <v>154.78110000000001</v>
      </c>
      <c r="BS642" s="36">
        <f t="shared" si="1425"/>
        <v>152.46879996770326</v>
      </c>
      <c r="BT642" s="36">
        <f t="shared" si="1426"/>
        <v>6.4309509482917402E-4</v>
      </c>
      <c r="BU642" s="70" cm="1">
        <f t="array" ref="BU642">IF(AND(ActInt=1,$J642=0),INDEX(Tbl_FwdNom,$B642-IVP,MATCH(ValnDt,Tbl_FwdNom_Cols)),INDEX(Tbl_FwdNom,$B642,MATCH(StartDt,Tbl_FwdNom_Cols)))</f>
        <v>10.601567091</v>
      </c>
      <c r="BV642" s="70" cm="1">
        <f t="array" ref="BV642">INDEX(Tbl_FwdReal,$B642,MATCH(StartDt,Tbl_FwdReal_Cols))</f>
        <v>3.9097664870000002</v>
      </c>
      <c r="BW642" s="70" cm="1">
        <f t="array" ref="BW642">IF(RunType&lt;&gt;"OPN",INDEX(Tbl_FwdReal,$B642,MATCH(ValnDt,Tbl_FwdReal_Cols)),IF(AND($J642=0,ActInt=1),INDEX(Tbl_FwdReal,$B642-IVP,MATCH(ValnDt,Tbl_FwdReal_Cols)),-999))*$K642</f>
        <v>3.9097664870000002</v>
      </c>
      <c r="BX642" s="70">
        <f t="shared" si="1427"/>
        <v>3.909766487E-2</v>
      </c>
      <c r="BY642" s="70">
        <f t="shared" si="1502"/>
        <v>6.4400112041799185E-2</v>
      </c>
      <c r="BZ642" s="64">
        <f t="shared" si="1515"/>
        <v>5.2144955187964914E-3</v>
      </c>
      <c r="CA642" s="70" cm="1">
        <f t="array" ref="CA642">IF($J642=1,CA641*(1+INDEX(Tbl_CPI,$B642,MATCH(IF(RunType="OPN",StartDt,ValnDt),Tbl_CPI_Cols))),0)</f>
        <v>0</v>
      </c>
      <c r="CB642" s="70">
        <f t="shared" si="1503"/>
        <v>35.676162174586629</v>
      </c>
      <c r="CC642" s="70">
        <f t="shared" si="1504"/>
        <v>33.865346356788791</v>
      </c>
      <c r="CD642" s="36">
        <f t="shared" si="1428"/>
        <v>173.73193019463835</v>
      </c>
      <c r="CE642" s="36">
        <f t="shared" si="1429"/>
        <v>1.5780520796657285</v>
      </c>
      <c r="CF642" s="36">
        <f t="shared" si="1430"/>
        <v>0</v>
      </c>
      <c r="CG642" s="36">
        <f t="shared" si="1431"/>
        <v>8.2831518337072912E-4</v>
      </c>
      <c r="CH642" s="36">
        <f t="shared" si="1432"/>
        <v>8.208591076768097E-4</v>
      </c>
      <c r="CI642" s="36">
        <f t="shared" si="1433"/>
        <v>0</v>
      </c>
      <c r="CJ642" s="36">
        <f t="shared" si="1434"/>
        <v>0</v>
      </c>
      <c r="CK642" s="36">
        <f t="shared" si="1435"/>
        <v>0</v>
      </c>
      <c r="CL642" s="36">
        <f t="shared" si="1436"/>
        <v>7.4560756939193936E-6</v>
      </c>
      <c r="CM642" s="36">
        <f t="shared" si="1437"/>
        <v>8.2831518337072912E-4</v>
      </c>
      <c r="CN642" s="36">
        <f t="shared" ca="1" si="1438"/>
        <v>9.2132446368861046E-2</v>
      </c>
      <c r="CO642" s="20">
        <f t="shared" si="1439"/>
        <v>120000</v>
      </c>
      <c r="CP642" s="20">
        <f t="shared" si="1440"/>
        <v>2</v>
      </c>
      <c r="CQ642" s="64">
        <f t="shared" si="1441"/>
        <v>0.18036004475999998</v>
      </c>
      <c r="CR642" s="64">
        <f t="shared" si="1442"/>
        <v>0.81162020141999991</v>
      </c>
      <c r="CS642" s="36">
        <f t="shared" si="1443"/>
        <v>7.363178290759291E-2</v>
      </c>
      <c r="CT642" s="36">
        <f t="shared" si="1444"/>
        <v>5.5368665901185186E-2</v>
      </c>
      <c r="CU642" s="36">
        <f t="shared" si="1445"/>
        <v>3.1993948182027567E-4</v>
      </c>
      <c r="CV642" s="36">
        <f t="shared" si="1505"/>
        <v>5.5688605383005463E-2</v>
      </c>
      <c r="CW642" s="36">
        <f t="shared" si="1446"/>
        <v>0</v>
      </c>
      <c r="CX642" s="36">
        <f t="shared" si="1447"/>
        <v>0</v>
      </c>
      <c r="CY642" s="36">
        <f t="shared" si="1448"/>
        <v>0</v>
      </c>
      <c r="CZ642" s="36">
        <f t="shared" si="1506"/>
        <v>0</v>
      </c>
      <c r="DA642" s="64">
        <f t="shared" si="1449"/>
        <v>8.4323597404667439E-3</v>
      </c>
      <c r="DB642" s="70">
        <f t="shared" si="1507"/>
        <v>0.99163815038359449</v>
      </c>
      <c r="DC642" s="70">
        <f>PRODUCT($DB$8:DB642)</f>
        <v>2.4286635140965845E-3</v>
      </c>
      <c r="DD642" s="36">
        <f t="shared" si="1450"/>
        <v>4.1259541829242741E-3</v>
      </c>
      <c r="DE642" s="36">
        <f t="shared" si="1451"/>
        <v>0.73161979522537757</v>
      </c>
      <c r="DF642" s="36">
        <f t="shared" si="1452"/>
        <v>3.5419775424157937E-3</v>
      </c>
      <c r="DG642" s="36">
        <f t="shared" si="1453"/>
        <v>3.0733283865905714E-4</v>
      </c>
      <c r="DH642" s="36">
        <f t="shared" ca="1" si="1454"/>
        <v>9.1293369794608059E-23</v>
      </c>
      <c r="DI642" s="36">
        <f t="shared" si="1455"/>
        <v>5.7696058501518887E-3</v>
      </c>
      <c r="DJ642" s="36">
        <f t="shared" ca="1" si="1456"/>
        <v>0.73649809159636193</v>
      </c>
      <c r="DK642" s="36">
        <f t="shared" si="1457"/>
        <v>0</v>
      </c>
      <c r="DL642" s="36">
        <f t="shared" si="1458"/>
        <v>0</v>
      </c>
      <c r="DM642" s="36">
        <f t="shared" ca="1" si="1459"/>
        <v>0.73649809159636193</v>
      </c>
      <c r="DN642" s="36">
        <f t="shared" ca="1" si="1508"/>
        <v>0.73649809160097546</v>
      </c>
      <c r="DO642" s="64" cm="1">
        <f t="array" ref="DO642">IFERROR(INDEX(Tbl_FwdNom,$B642,MATCH(LIDt,Tbl_FwdNom_Cols,0)),0)</f>
        <v>8.1617089810000003</v>
      </c>
      <c r="DP642" s="64">
        <f t="shared" ca="1" si="1509"/>
        <v>8.1000891930000005</v>
      </c>
      <c r="DQ642" s="64">
        <f t="shared" ca="1" si="1460"/>
        <v>6.5117233257849794E-3</v>
      </c>
      <c r="DR642" s="70">
        <f t="shared" ca="1" si="1461"/>
        <v>0.99353040488761668</v>
      </c>
      <c r="DS642" s="70">
        <f ca="1">PRODUCT($DR$8:DR642)</f>
        <v>6.1389805451784324E-3</v>
      </c>
      <c r="DT642" s="36">
        <f t="shared" ca="1" si="1462"/>
        <v>0.74218591845983928</v>
      </c>
      <c r="DU642" s="36">
        <f t="shared" ca="1" si="1463"/>
        <v>3.5854306089791658E-3</v>
      </c>
      <c r="DV642" s="36">
        <f t="shared" ca="1" si="1464"/>
        <v>3.1176814980056001E-4</v>
      </c>
      <c r="DW642" s="36">
        <f t="shared" ca="1" si="1465"/>
        <v>9.1988813538085037E-23</v>
      </c>
      <c r="DX642" s="36">
        <f t="shared" ca="1" si="1466"/>
        <v>4.1747873635912779E-3</v>
      </c>
      <c r="DY642" s="36">
        <f t="shared" ca="1" si="1467"/>
        <v>4.9861899842798137E-5</v>
      </c>
      <c r="DZ642" s="36">
        <f t="shared" ca="1" si="1468"/>
        <v>5.7803084238349962E-3</v>
      </c>
      <c r="EA642" s="36">
        <f t="shared" ca="1" si="1469"/>
        <v>0</v>
      </c>
      <c r="EB642" s="36">
        <f t="shared" ca="1" si="1470"/>
        <v>0.74711496387910448</v>
      </c>
      <c r="EC642" s="36">
        <f t="shared" ca="1" si="1471"/>
        <v>0</v>
      </c>
      <c r="ED642" s="36">
        <f t="shared" ca="1" si="1472"/>
        <v>0</v>
      </c>
      <c r="EE642" s="36">
        <f t="shared" ca="1" si="1510"/>
        <v>0</v>
      </c>
      <c r="EF642" s="36">
        <f t="shared" ca="1" si="1473"/>
        <v>0.74711496387910448</v>
      </c>
      <c r="EG642" s="64"/>
      <c r="EH642" s="64"/>
      <c r="EI642" s="64"/>
      <c r="EJ642" s="70"/>
      <c r="EK642" s="70"/>
      <c r="EL642" s="70"/>
      <c r="EM642" s="70"/>
      <c r="EN642" s="70"/>
      <c r="EO642" s="36">
        <f t="shared" ca="1" si="1474"/>
        <v>6.9288839460264068E-3</v>
      </c>
      <c r="EP642" s="36">
        <f t="shared" ca="1" si="1475"/>
        <v>0</v>
      </c>
      <c r="EQ642" s="36">
        <f t="shared" si="1476"/>
        <v>1.9622514314238663E-2</v>
      </c>
      <c r="ER642" s="36">
        <f t="shared" si="1477"/>
        <v>2.4732165899161148E-5</v>
      </c>
      <c r="ES642" s="36">
        <f t="shared" si="1478"/>
        <v>-2.2586174609538576E-5</v>
      </c>
      <c r="ET642" s="36">
        <f t="shared" ca="1" si="1479"/>
        <v>0</v>
      </c>
      <c r="EU642" s="36">
        <f t="shared" ca="1" si="1511"/>
        <v>2.4732165899161148E-5</v>
      </c>
      <c r="EV642" s="36">
        <f t="shared" si="1480"/>
        <v>9.5239345336925235E-5</v>
      </c>
      <c r="EW642" s="36">
        <f t="shared" si="1481"/>
        <v>2.5649918984797335E-2</v>
      </c>
      <c r="EX642" s="36">
        <f t="shared" ca="1" si="1512"/>
        <v>4.5392404810272083E-2</v>
      </c>
      <c r="EY642" s="36">
        <f t="shared" si="1482"/>
        <v>0</v>
      </c>
      <c r="EZ642" s="36">
        <f t="shared" si="1483"/>
        <v>0</v>
      </c>
      <c r="FA642" s="36">
        <f t="shared" si="1484"/>
        <v>0</v>
      </c>
      <c r="FB642" s="36">
        <f t="shared" si="1485"/>
        <v>0</v>
      </c>
      <c r="FC642" s="36">
        <f t="shared" si="1513"/>
        <v>0</v>
      </c>
      <c r="FD642" s="36">
        <f t="shared" si="1486"/>
        <v>0</v>
      </c>
      <c r="FE642" s="36">
        <f t="shared" si="1487"/>
        <v>0</v>
      </c>
      <c r="FF642" s="36">
        <f t="shared" si="1514"/>
        <v>0</v>
      </c>
      <c r="FG642" s="36">
        <f t="shared" ca="1" si="1488"/>
        <v>4.5392404810272083E-2</v>
      </c>
      <c r="FH642" s="36">
        <f t="shared" ca="1" si="1489"/>
        <v>3.8276508684510725E-4</v>
      </c>
      <c r="FI642" s="36">
        <f t="shared" ca="1" si="1490"/>
        <v>-5.1183190048123689E-3</v>
      </c>
      <c r="FJ642" s="36">
        <f t="shared" ca="1" si="1491"/>
        <v>4.1229878202566482E-2</v>
      </c>
      <c r="FK642" s="36">
        <f t="shared" si="1492"/>
        <v>0</v>
      </c>
      <c r="FL642" s="36">
        <f t="shared" si="1493"/>
        <v>0</v>
      </c>
      <c r="FM642" s="36">
        <f t="shared" ca="1" si="1494"/>
        <v>0</v>
      </c>
      <c r="FN642" s="36">
        <f t="shared" ca="1" si="1516"/>
        <v>4.1229878202566482E-2</v>
      </c>
    </row>
    <row r="643" spans="2:170" x14ac:dyDescent="0.25">
      <c r="B643" s="2">
        <v>635</v>
      </c>
      <c r="C643" s="2">
        <f t="shared" ref="C643:C706" si="1522">IF(B643&lt;=0,0,ROUNDUP(B643/12,0))</f>
        <v>53</v>
      </c>
      <c r="D643" s="2">
        <f t="shared" si="1519"/>
        <v>659</v>
      </c>
      <c r="E643" s="2">
        <f t="shared" si="1517"/>
        <v>55</v>
      </c>
      <c r="F643" s="189">
        <f t="shared" si="1521"/>
        <v>65046</v>
      </c>
      <c r="G643" s="2">
        <f t="shared" si="1520"/>
        <v>1</v>
      </c>
      <c r="H643" s="187">
        <f t="shared" si="1371"/>
        <v>87.5</v>
      </c>
      <c r="I643" s="186">
        <f t="shared" si="1518"/>
        <v>87</v>
      </c>
      <c r="J643" s="2">
        <f t="shared" si="1372"/>
        <v>0</v>
      </c>
      <c r="K643" s="2">
        <f t="shared" si="1373"/>
        <v>1</v>
      </c>
      <c r="L643">
        <f t="shared" si="1374"/>
        <v>2</v>
      </c>
      <c r="M643" s="190">
        <f t="shared" si="1495"/>
        <v>0.15746924796000003</v>
      </c>
      <c r="N643">
        <f t="shared" si="1375"/>
        <v>1</v>
      </c>
      <c r="O643">
        <f t="shared" si="1376"/>
        <v>100</v>
      </c>
      <c r="P643" s="58">
        <f t="shared" si="1377"/>
        <v>0.7086116158200001</v>
      </c>
      <c r="Q643" s="106">
        <f t="shared" si="1378"/>
        <v>0.7086116158200001</v>
      </c>
      <c r="R643" s="59">
        <f t="shared" si="1379"/>
        <v>0.7086116158200001</v>
      </c>
      <c r="S643" s="32">
        <f t="shared" si="1496"/>
        <v>9.7654854421764026E-2</v>
      </c>
      <c r="T643">
        <f t="shared" si="1380"/>
        <v>1</v>
      </c>
      <c r="U643" s="32">
        <f t="shared" si="1497"/>
        <v>1.50009558E-3</v>
      </c>
      <c r="V643">
        <f t="shared" si="1381"/>
        <v>1</v>
      </c>
      <c r="W643">
        <f t="shared" si="1382"/>
        <v>100</v>
      </c>
      <c r="X643" s="58">
        <f t="shared" si="1383"/>
        <v>6.7504301099999995E-3</v>
      </c>
      <c r="Y643" s="58">
        <f t="shared" si="1384"/>
        <v>6.7504301099999995E-3</v>
      </c>
      <c r="Z643" s="32">
        <f t="shared" si="1385"/>
        <v>6.7504301099999995E-3</v>
      </c>
      <c r="AA643" s="32">
        <f t="shared" si="1386"/>
        <v>5.6428384199636028E-4</v>
      </c>
      <c r="AB643" s="59">
        <f t="shared" si="1387"/>
        <v>4.9056245199999996E-3</v>
      </c>
      <c r="AC643" s="59">
        <f t="shared" si="1388"/>
        <v>4.9056245199999996E-3</v>
      </c>
      <c r="AD643">
        <f t="shared" si="1389"/>
        <v>1</v>
      </c>
      <c r="AE643" s="59">
        <f t="shared" si="1390"/>
        <v>4.9056245199999996E-3</v>
      </c>
      <c r="AF643" s="59">
        <f t="shared" si="1391"/>
        <v>4.1758461800000006E-3</v>
      </c>
      <c r="AG643" s="59">
        <f t="shared" si="1392"/>
        <v>4.1758461800000006E-3</v>
      </c>
      <c r="AH643">
        <f t="shared" si="1393"/>
        <v>1</v>
      </c>
      <c r="AI643" s="59">
        <f t="shared" si="1394"/>
        <v>4.1758461800000006E-3</v>
      </c>
      <c r="AJ643" s="59">
        <f t="shared" si="1395"/>
        <v>0</v>
      </c>
      <c r="AK643" s="59">
        <f t="shared" si="1396"/>
        <v>0</v>
      </c>
      <c r="AL643" s="59">
        <f t="shared" si="1397"/>
        <v>0</v>
      </c>
      <c r="AM643" s="12">
        <f t="shared" si="1498"/>
        <v>4.2178799529175662E-6</v>
      </c>
      <c r="AN643" s="12">
        <f t="shared" si="1499"/>
        <v>0</v>
      </c>
      <c r="AO643" s="66">
        <f t="shared" si="1398"/>
        <v>4.1189645277064182E-7</v>
      </c>
      <c r="AP643" s="66">
        <f t="shared" si="1399"/>
        <v>2.3800815049117513E-9</v>
      </c>
      <c r="AQ643" s="59">
        <f t="shared" si="1400"/>
        <v>2.0691335319448858E-8</v>
      </c>
      <c r="AR643" s="59">
        <f t="shared" si="1401"/>
        <v>1.76132178890894E-8</v>
      </c>
      <c r="AS643" s="59">
        <f t="shared" si="1402"/>
        <v>0</v>
      </c>
      <c r="AT643" s="12">
        <f t="shared" si="1403"/>
        <v>3.7652988654334744E-6</v>
      </c>
      <c r="AU643" s="59">
        <f t="shared" si="1500"/>
        <v>0</v>
      </c>
      <c r="AV643" s="59">
        <f t="shared" si="1501"/>
        <v>-1.3234889800848443E-23</v>
      </c>
      <c r="AW643" s="70">
        <f t="shared" si="1404"/>
        <v>0</v>
      </c>
      <c r="AX643" s="20">
        <f t="shared" si="1405"/>
        <v>200000</v>
      </c>
      <c r="AY643" s="20">
        <f t="shared" si="1406"/>
        <v>0</v>
      </c>
      <c r="AZ643" s="20">
        <f t="shared" si="1407"/>
        <v>0</v>
      </c>
      <c r="BA643" s="20">
        <f t="shared" si="1408"/>
        <v>200000</v>
      </c>
      <c r="BB643" s="36">
        <f t="shared" si="1409"/>
        <v>1</v>
      </c>
      <c r="BC643" s="36">
        <f t="shared" si="1410"/>
        <v>0</v>
      </c>
      <c r="BD643" s="80">
        <f t="shared" si="1411"/>
        <v>8.2379290554128362E-2</v>
      </c>
      <c r="BE643" s="36">
        <f t="shared" si="1412"/>
        <v>0</v>
      </c>
      <c r="BF643" s="36">
        <f t="shared" si="1413"/>
        <v>0</v>
      </c>
      <c r="BG643" s="36">
        <f t="shared" si="1414"/>
        <v>8.2379290554128362E-2</v>
      </c>
      <c r="BH643" s="36">
        <f t="shared" si="1415"/>
        <v>4.7601630098235027E-4</v>
      </c>
      <c r="BI643" s="36">
        <f t="shared" si="1416"/>
        <v>0</v>
      </c>
      <c r="BJ643" s="36">
        <f t="shared" si="1417"/>
        <v>0</v>
      </c>
      <c r="BK643" s="36">
        <f t="shared" si="1418"/>
        <v>4.7601630098235027E-4</v>
      </c>
      <c r="BL643" s="68">
        <f ca="1">IF(OR(AT643=0,E643&gt;ProjTerm),0,VLOOKUP(D643,'Life Events'!$AE$5:$AI$1206,5,FALSE))</f>
        <v>3.6595571073481138E-20</v>
      </c>
      <c r="BM643" s="93">
        <f t="shared" ca="1" si="1419"/>
        <v>3.6595571073481138E-20</v>
      </c>
      <c r="BN643" s="93">
        <f t="shared" ca="1" si="1420"/>
        <v>1.3779326224286861E-25</v>
      </c>
      <c r="BO643" s="36">
        <f t="shared" ca="1" si="1421"/>
        <v>2.1009173337805213E-23</v>
      </c>
      <c r="BP643" s="36">
        <f t="shared" si="1422"/>
        <v>3.4637487417060618E-5</v>
      </c>
      <c r="BQ643" s="36">
        <f t="shared" si="1423"/>
        <v>98.506083732253657</v>
      </c>
      <c r="BR643" s="36">
        <f t="shared" si="1424"/>
        <v>154.78110000000001</v>
      </c>
      <c r="BS643" s="36">
        <f t="shared" si="1425"/>
        <v>152.46879996770326</v>
      </c>
      <c r="BT643" s="36">
        <f t="shared" si="1426"/>
        <v>5.7409059953239647E-4</v>
      </c>
      <c r="BU643" s="70" cm="1">
        <f t="array" ref="BU643">IF(AND(ActInt=1,$J643=0),INDEX(Tbl_FwdNom,$B643-IVP,MATCH(ValnDt,Tbl_FwdNom_Cols)),INDEX(Tbl_FwdNom,$B643,MATCH(StartDt,Tbl_FwdNom_Cols)))</f>
        <v>10.595561826999999</v>
      </c>
      <c r="BV643" s="70" cm="1">
        <f t="array" ref="BV643">INDEX(Tbl_FwdReal,$B643,MATCH(StartDt,Tbl_FwdReal_Cols))</f>
        <v>3.9063691440000001</v>
      </c>
      <c r="BW643" s="70" cm="1">
        <f t="array" ref="BW643">IF(RunType&lt;&gt;"OPN",INDEX(Tbl_FwdReal,$B643,MATCH(ValnDt,Tbl_FwdReal_Cols)),IF(AND($J643=0,ActInt=1),INDEX(Tbl_FwdReal,$B643-IVP,MATCH(ValnDt,Tbl_FwdReal_Cols)),-999))*$K643</f>
        <v>3.9063691440000001</v>
      </c>
      <c r="BX643" s="70">
        <f t="shared" si="1427"/>
        <v>3.9063691439999999E-2</v>
      </c>
      <c r="BY643" s="70">
        <f t="shared" si="1502"/>
        <v>6.4377118920686094E-2</v>
      </c>
      <c r="BZ643" s="64">
        <f t="shared" si="1515"/>
        <v>5.212685951195839E-3</v>
      </c>
      <c r="CA643" s="70" cm="1">
        <f t="array" ref="CA643">IF($J643=1,CA642*(1+INDEX(Tbl_CPI,$B643,MATCH(IF(RunType="OPN",StartDt,ValnDt),Tbl_CPI_Cols))),0)</f>
        <v>0</v>
      </c>
      <c r="CB643" s="70">
        <f t="shared" si="1503"/>
        <v>35.862130803946684</v>
      </c>
      <c r="CC643" s="70">
        <f t="shared" si="1504"/>
        <v>33.865346356788791</v>
      </c>
      <c r="CD643" s="36">
        <f t="shared" si="1428"/>
        <v>173.73193019463835</v>
      </c>
      <c r="CE643" s="36">
        <f t="shared" si="1429"/>
        <v>1.5780520796657285</v>
      </c>
      <c r="CF643" s="36">
        <f t="shared" si="1430"/>
        <v>0</v>
      </c>
      <c r="CG643" s="36">
        <f t="shared" si="1431"/>
        <v>7.3943645978112105E-4</v>
      </c>
      <c r="CH643" s="36">
        <f t="shared" si="1432"/>
        <v>7.3278042554963908E-4</v>
      </c>
      <c r="CI643" s="36">
        <f t="shared" si="1433"/>
        <v>0</v>
      </c>
      <c r="CJ643" s="36">
        <f t="shared" si="1434"/>
        <v>0</v>
      </c>
      <c r="CK643" s="36">
        <f t="shared" si="1435"/>
        <v>0</v>
      </c>
      <c r="CL643" s="36">
        <f t="shared" si="1436"/>
        <v>6.6560342314819504E-6</v>
      </c>
      <c r="CM643" s="36">
        <f t="shared" si="1437"/>
        <v>7.3943645978112105E-4</v>
      </c>
      <c r="CN643" s="36">
        <f t="shared" ca="1" si="1438"/>
        <v>8.2246578768161258E-2</v>
      </c>
      <c r="CO643" s="20">
        <f t="shared" si="1439"/>
        <v>120000</v>
      </c>
      <c r="CP643" s="20">
        <f t="shared" si="1440"/>
        <v>2</v>
      </c>
      <c r="CQ643" s="64">
        <f t="shared" si="1441"/>
        <v>0.18036004475999998</v>
      </c>
      <c r="CR643" s="64">
        <f t="shared" si="1442"/>
        <v>0.81162020141999991</v>
      </c>
      <c r="CS643" s="36">
        <f t="shared" si="1443"/>
        <v>6.5731047762520783E-2</v>
      </c>
      <c r="CT643" s="36">
        <f t="shared" si="1444"/>
        <v>4.942757433247702E-2</v>
      </c>
      <c r="CU643" s="36">
        <f t="shared" si="1445"/>
        <v>2.8560978058941015E-4</v>
      </c>
      <c r="CV643" s="36">
        <f t="shared" si="1505"/>
        <v>4.9713184113066432E-2</v>
      </c>
      <c r="CW643" s="36">
        <f t="shared" si="1446"/>
        <v>0</v>
      </c>
      <c r="CX643" s="36">
        <f t="shared" si="1447"/>
        <v>0</v>
      </c>
      <c r="CY643" s="36">
        <f t="shared" si="1448"/>
        <v>0</v>
      </c>
      <c r="CZ643" s="36">
        <f t="shared" si="1506"/>
        <v>0</v>
      </c>
      <c r="DA643" s="64">
        <f t="shared" si="1449"/>
        <v>8.4277967752386385E-3</v>
      </c>
      <c r="DB643" s="70">
        <f t="shared" si="1507"/>
        <v>0.99164263737851222</v>
      </c>
      <c r="DC643" s="70">
        <f>PRODUCT($DB$8:DB643)</f>
        <v>2.4083662924237023E-3</v>
      </c>
      <c r="DD643" s="36">
        <f t="shared" si="1450"/>
        <v>3.5866362867495089E-3</v>
      </c>
      <c r="DE643" s="36">
        <f t="shared" si="1451"/>
        <v>0.65540644762215039</v>
      </c>
      <c r="DF643" s="36">
        <f t="shared" si="1452"/>
        <v>3.0958123083433828E-3</v>
      </c>
      <c r="DG643" s="36">
        <f t="shared" si="1453"/>
        <v>2.7528548994857228E-4</v>
      </c>
      <c r="DH643" s="36">
        <f t="shared" ca="1" si="1454"/>
        <v>7.1053598424358505E-23</v>
      </c>
      <c r="DI643" s="36">
        <f t="shared" si="1455"/>
        <v>5.0725626357378392E-3</v>
      </c>
      <c r="DJ643" s="36">
        <f t="shared" ca="1" si="1456"/>
        <v>0.6597129007895336</v>
      </c>
      <c r="DK643" s="36">
        <f t="shared" si="1457"/>
        <v>0</v>
      </c>
      <c r="DL643" s="36">
        <f t="shared" si="1458"/>
        <v>0</v>
      </c>
      <c r="DM643" s="36">
        <f t="shared" ca="1" si="1459"/>
        <v>0.6597129007895336</v>
      </c>
      <c r="DN643" s="36">
        <f t="shared" ca="1" si="1508"/>
        <v>0.65971290079414713</v>
      </c>
      <c r="DO643" s="64" cm="1">
        <f t="array" ref="DO643">IFERROR(INDEX(Tbl_FwdNom,$B643,MATCH(LIDt,Tbl_FwdNom_Cols,0)),0)</f>
        <v>8.1599968460000003</v>
      </c>
      <c r="DP643" s="64">
        <f t="shared" ca="1" si="1509"/>
        <v>8.0983780329999995</v>
      </c>
      <c r="DQ643" s="64">
        <f t="shared" ca="1" si="1460"/>
        <v>6.5103956094150206E-3</v>
      </c>
      <c r="DR643" s="70">
        <f t="shared" ca="1" si="1461"/>
        <v>0.99353171548171326</v>
      </c>
      <c r="DS643" s="70">
        <f ca="1">PRODUCT($DR$8:DR643)</f>
        <v>6.0992718723599914E-3</v>
      </c>
      <c r="DT643" s="36">
        <f t="shared" ca="1" si="1462"/>
        <v>0.66463855185062148</v>
      </c>
      <c r="DU643" s="36">
        <f t="shared" ca="1" si="1463"/>
        <v>3.1327568796913757E-3</v>
      </c>
      <c r="DV643" s="36">
        <f t="shared" ca="1" si="1464"/>
        <v>2.7916039637711638E-4</v>
      </c>
      <c r="DW643" s="36">
        <f t="shared" ca="1" si="1465"/>
        <v>7.1578523768053465E-23</v>
      </c>
      <c r="DX643" s="36">
        <f t="shared" ca="1" si="1466"/>
        <v>3.6278762813810469E-3</v>
      </c>
      <c r="DY643" s="36">
        <f t="shared" ca="1" si="1467"/>
        <v>4.3487152889093074E-5</v>
      </c>
      <c r="DZ643" s="36">
        <f t="shared" ca="1" si="1468"/>
        <v>5.0803894024037937E-3</v>
      </c>
      <c r="EA643" s="36">
        <f t="shared" ca="1" si="1469"/>
        <v>0</v>
      </c>
      <c r="EB643" s="36">
        <f t="shared" ca="1" si="1470"/>
        <v>0.6689881486078475</v>
      </c>
      <c r="EC643" s="36">
        <f t="shared" ca="1" si="1471"/>
        <v>0</v>
      </c>
      <c r="ED643" s="36">
        <f t="shared" ca="1" si="1472"/>
        <v>0</v>
      </c>
      <c r="EE643" s="36">
        <f t="shared" ca="1" si="1510"/>
        <v>0</v>
      </c>
      <c r="EF643" s="36">
        <f t="shared" ca="1" si="1473"/>
        <v>0.6689881486078475</v>
      </c>
      <c r="EG643" s="64"/>
      <c r="EH643" s="64"/>
      <c r="EI643" s="64"/>
      <c r="EJ643" s="70"/>
      <c r="EK643" s="70"/>
      <c r="EL643" s="70"/>
      <c r="EM643" s="70"/>
      <c r="EN643" s="70"/>
      <c r="EO643" s="36">
        <f t="shared" ca="1" si="1474"/>
        <v>6.2008244211139932E-3</v>
      </c>
      <c r="EP643" s="36">
        <f t="shared" ca="1" si="1475"/>
        <v>0</v>
      </c>
      <c r="EQ643" s="36">
        <f t="shared" si="1476"/>
        <v>1.7576362781754666E-2</v>
      </c>
      <c r="ER643" s="36">
        <f t="shared" si="1477"/>
        <v>2.1499338027299716E-5</v>
      </c>
      <c r="ES643" s="36">
        <f t="shared" si="1478"/>
        <v>-1.9633856761835559E-5</v>
      </c>
      <c r="ET643" s="36">
        <f t="shared" ca="1" si="1479"/>
        <v>0</v>
      </c>
      <c r="EU643" s="36">
        <f t="shared" ca="1" si="1511"/>
        <v>2.1499338027299716E-5</v>
      </c>
      <c r="EV643" s="36">
        <f t="shared" si="1480"/>
        <v>8.3733197233135375E-5</v>
      </c>
      <c r="EW643" s="36">
        <f t="shared" si="1481"/>
        <v>2.2975255575289726E-2</v>
      </c>
      <c r="EX643" s="36">
        <f t="shared" ca="1" si="1512"/>
        <v>4.0656850892304822E-2</v>
      </c>
      <c r="EY643" s="36">
        <f t="shared" si="1482"/>
        <v>0</v>
      </c>
      <c r="EZ643" s="36">
        <f t="shared" si="1483"/>
        <v>0</v>
      </c>
      <c r="FA643" s="36">
        <f t="shared" si="1484"/>
        <v>0</v>
      </c>
      <c r="FB643" s="36">
        <f t="shared" si="1485"/>
        <v>0</v>
      </c>
      <c r="FC643" s="36">
        <f t="shared" si="1513"/>
        <v>0</v>
      </c>
      <c r="FD643" s="36">
        <f t="shared" si="1486"/>
        <v>0</v>
      </c>
      <c r="FE643" s="36">
        <f t="shared" si="1487"/>
        <v>0</v>
      </c>
      <c r="FF643" s="36">
        <f t="shared" si="1514"/>
        <v>0</v>
      </c>
      <c r="FG643" s="36">
        <f t="shared" ca="1" si="1488"/>
        <v>4.0656850892304822E-2</v>
      </c>
      <c r="FH643" s="36">
        <f t="shared" ca="1" si="1489"/>
        <v>3.4264767684152474E-4</v>
      </c>
      <c r="FI643" s="36">
        <f t="shared" ca="1" si="1490"/>
        <v>-4.5691208245594332E-3</v>
      </c>
      <c r="FJ643" s="36">
        <f t="shared" ca="1" si="1491"/>
        <v>3.6929180196033758E-2</v>
      </c>
      <c r="FK643" s="36">
        <f t="shared" si="1492"/>
        <v>0</v>
      </c>
      <c r="FL643" s="36">
        <f t="shared" si="1493"/>
        <v>0</v>
      </c>
      <c r="FM643" s="36">
        <f t="shared" ca="1" si="1494"/>
        <v>0</v>
      </c>
      <c r="FN643" s="36">
        <f t="shared" ca="1" si="1516"/>
        <v>3.6929180196033758E-2</v>
      </c>
    </row>
    <row r="644" spans="2:170" x14ac:dyDescent="0.25">
      <c r="B644" s="2">
        <v>636</v>
      </c>
      <c r="C644" s="2">
        <f t="shared" si="1522"/>
        <v>53</v>
      </c>
      <c r="D644" s="2">
        <f t="shared" si="1519"/>
        <v>660</v>
      </c>
      <c r="E644" s="2">
        <f t="shared" si="1517"/>
        <v>55</v>
      </c>
      <c r="F644" s="189">
        <f t="shared" si="1521"/>
        <v>65074</v>
      </c>
      <c r="G644" s="2">
        <f t="shared" si="1520"/>
        <v>2</v>
      </c>
      <c r="H644" s="187">
        <f t="shared" si="1371"/>
        <v>87.583333333333343</v>
      </c>
      <c r="I644" s="186">
        <f t="shared" si="1518"/>
        <v>87</v>
      </c>
      <c r="J644" s="2">
        <f t="shared" si="1372"/>
        <v>0</v>
      </c>
      <c r="K644" s="2">
        <f t="shared" si="1373"/>
        <v>1</v>
      </c>
      <c r="L644">
        <f t="shared" si="1374"/>
        <v>2</v>
      </c>
      <c r="M644" s="190">
        <f t="shared" si="1495"/>
        <v>0.15746924796000003</v>
      </c>
      <c r="N644">
        <f t="shared" si="1375"/>
        <v>1</v>
      </c>
      <c r="O644">
        <f t="shared" si="1376"/>
        <v>100</v>
      </c>
      <c r="P644" s="58">
        <f t="shared" si="1377"/>
        <v>0.7086116158200001</v>
      </c>
      <c r="Q644" s="106">
        <f t="shared" si="1378"/>
        <v>0.7086116158200001</v>
      </c>
      <c r="R644" s="59">
        <f t="shared" si="1379"/>
        <v>0.7086116158200001</v>
      </c>
      <c r="S644" s="32">
        <f t="shared" si="1496"/>
        <v>9.7654854421764026E-2</v>
      </c>
      <c r="T644">
        <f t="shared" si="1380"/>
        <v>1</v>
      </c>
      <c r="U644" s="32">
        <f t="shared" si="1497"/>
        <v>1.50009558E-3</v>
      </c>
      <c r="V644">
        <f t="shared" si="1381"/>
        <v>1</v>
      </c>
      <c r="W644">
        <f t="shared" si="1382"/>
        <v>100</v>
      </c>
      <c r="X644" s="58">
        <f t="shared" si="1383"/>
        <v>6.7504301099999995E-3</v>
      </c>
      <c r="Y644" s="58">
        <f t="shared" si="1384"/>
        <v>6.7504301099999995E-3</v>
      </c>
      <c r="Z644" s="32">
        <f t="shared" si="1385"/>
        <v>6.7504301099999995E-3</v>
      </c>
      <c r="AA644" s="32">
        <f t="shared" si="1386"/>
        <v>5.6428384199636028E-4</v>
      </c>
      <c r="AB644" s="59">
        <f t="shared" si="1387"/>
        <v>4.9056245199999996E-3</v>
      </c>
      <c r="AC644" s="59">
        <f t="shared" si="1388"/>
        <v>4.9056245199999996E-3</v>
      </c>
      <c r="AD644">
        <f t="shared" si="1389"/>
        <v>1</v>
      </c>
      <c r="AE644" s="59">
        <f t="shared" si="1390"/>
        <v>4.9056245199999996E-3</v>
      </c>
      <c r="AF644" s="59">
        <f t="shared" si="1391"/>
        <v>4.1758461800000006E-3</v>
      </c>
      <c r="AG644" s="59">
        <f t="shared" si="1392"/>
        <v>4.1758461800000006E-3</v>
      </c>
      <c r="AH644">
        <f t="shared" si="1393"/>
        <v>1</v>
      </c>
      <c r="AI644" s="59">
        <f t="shared" si="1394"/>
        <v>4.1758461800000006E-3</v>
      </c>
      <c r="AJ644" s="59">
        <f t="shared" si="1395"/>
        <v>0</v>
      </c>
      <c r="AK644" s="59">
        <f t="shared" si="1396"/>
        <v>0</v>
      </c>
      <c r="AL644" s="59">
        <f t="shared" si="1397"/>
        <v>0</v>
      </c>
      <c r="AM644" s="12">
        <f t="shared" si="1498"/>
        <v>3.7652988654334744E-6</v>
      </c>
      <c r="AN644" s="12">
        <f t="shared" si="1499"/>
        <v>0</v>
      </c>
      <c r="AO644" s="66">
        <f t="shared" si="1398"/>
        <v>3.6769971255833919E-7</v>
      </c>
      <c r="AP644" s="66">
        <f t="shared" si="1399"/>
        <v>2.1246973100513374E-9</v>
      </c>
      <c r="AQ644" s="59">
        <f t="shared" si="1400"/>
        <v>1.8471142439398632E-8</v>
      </c>
      <c r="AR644" s="59">
        <f t="shared" si="1401"/>
        <v>1.5723308883778709E-8</v>
      </c>
      <c r="AS644" s="59">
        <f t="shared" si="1402"/>
        <v>0</v>
      </c>
      <c r="AT644" s="12">
        <f t="shared" si="1403"/>
        <v>3.361280004241906E-6</v>
      </c>
      <c r="AU644" s="59">
        <f t="shared" si="1500"/>
        <v>0</v>
      </c>
      <c r="AV644" s="59">
        <f t="shared" si="1501"/>
        <v>-4.7976475528075605E-22</v>
      </c>
      <c r="AW644" s="70">
        <f t="shared" si="1404"/>
        <v>0</v>
      </c>
      <c r="AX644" s="20">
        <f t="shared" si="1405"/>
        <v>200000</v>
      </c>
      <c r="AY644" s="20">
        <f t="shared" si="1406"/>
        <v>0</v>
      </c>
      <c r="AZ644" s="20">
        <f t="shared" si="1407"/>
        <v>0</v>
      </c>
      <c r="BA644" s="20">
        <f t="shared" si="1408"/>
        <v>200000</v>
      </c>
      <c r="BB644" s="36">
        <f t="shared" si="1409"/>
        <v>1</v>
      </c>
      <c r="BC644" s="36">
        <f t="shared" si="1410"/>
        <v>0</v>
      </c>
      <c r="BD644" s="80">
        <f t="shared" si="1411"/>
        <v>7.3539942511667844E-2</v>
      </c>
      <c r="BE644" s="36">
        <f t="shared" si="1412"/>
        <v>0</v>
      </c>
      <c r="BF644" s="36">
        <f t="shared" si="1413"/>
        <v>0</v>
      </c>
      <c r="BG644" s="36">
        <f t="shared" si="1414"/>
        <v>7.3539942511667844E-2</v>
      </c>
      <c r="BH644" s="36">
        <f t="shared" si="1415"/>
        <v>4.2493946201026749E-4</v>
      </c>
      <c r="BI644" s="36">
        <f t="shared" si="1416"/>
        <v>0</v>
      </c>
      <c r="BJ644" s="36">
        <f t="shared" si="1417"/>
        <v>0</v>
      </c>
      <c r="BK644" s="36">
        <f t="shared" si="1418"/>
        <v>4.2493946201026749E-4</v>
      </c>
      <c r="BL644" s="68">
        <f ca="1">IF(OR(AT644=0,E644&gt;ProjTerm),0,VLOOKUP(D644,'Life Events'!$AE$5:$AI$1206,5,FALSE))</f>
        <v>3.266884401192003E-20</v>
      </c>
      <c r="BM644" s="93">
        <f t="shared" ca="1" si="1419"/>
        <v>3.266884401192003E-20</v>
      </c>
      <c r="BN644" s="93">
        <f t="shared" ca="1" si="1420"/>
        <v>1.0980913213896472E-25</v>
      </c>
      <c r="BO644" s="36">
        <f t="shared" ca="1" si="1421"/>
        <v>1.6742466602722906E-23</v>
      </c>
      <c r="BP644" s="36">
        <f t="shared" si="1422"/>
        <v>3.0920863924235429E-5</v>
      </c>
      <c r="BQ644" s="36">
        <f t="shared" si="1423"/>
        <v>98.506083732253657</v>
      </c>
      <c r="BR644" s="36">
        <f t="shared" si="1424"/>
        <v>154.78110000000001</v>
      </c>
      <c r="BS644" s="36">
        <f t="shared" si="1425"/>
        <v>152.46879996770326</v>
      </c>
      <c r="BT644" s="36">
        <f t="shared" si="1426"/>
        <v>5.1249032860219992E-4</v>
      </c>
      <c r="BU644" s="70" cm="1">
        <f t="array" ref="BU644">IF(AND(ActInt=1,$J644=0),INDEX(Tbl_FwdNom,$B644-IVP,MATCH(ValnDt,Tbl_FwdNom_Cols)),INDEX(Tbl_FwdNom,$B644,MATCH(StartDt,Tbl_FwdNom_Cols)))</f>
        <v>10.589556888000001</v>
      </c>
      <c r="BV644" s="70" cm="1">
        <f t="array" ref="BV644">INDEX(Tbl_FwdReal,$B644,MATCH(StartDt,Tbl_FwdReal_Cols))</f>
        <v>3.9029719119999999</v>
      </c>
      <c r="BW644" s="70" cm="1">
        <f t="array" ref="BW644">IF(RunType&lt;&gt;"OPN",INDEX(Tbl_FwdReal,$B644,MATCH(ValnDt,Tbl_FwdReal_Cols)),IF(AND($J644=0,ActInt=1),INDEX(Tbl_FwdReal,$B644-IVP,MATCH(ValnDt,Tbl_FwdReal_Cols)),-999))*$K644</f>
        <v>3.9029719119999999</v>
      </c>
      <c r="BX644" s="70">
        <f t="shared" si="1427"/>
        <v>3.902971912E-2</v>
      </c>
      <c r="BY644" s="70">
        <f t="shared" si="1502"/>
        <v>6.4354126286812807E-2</v>
      </c>
      <c r="BZ644" s="64">
        <f t="shared" si="1515"/>
        <v>5.2108763861085095E-3</v>
      </c>
      <c r="CA644" s="70" cm="1">
        <f t="array" ref="CA644">IF($J644=1,CA643*(1+INDEX(Tbl_CPI,$B644,MATCH(IF(RunType="OPN",StartDt,ValnDt),Tbl_CPI_Cols))),0)</f>
        <v>0</v>
      </c>
      <c r="CB644" s="70">
        <f t="shared" si="1503"/>
        <v>36.049003934508505</v>
      </c>
      <c r="CC644" s="70">
        <f t="shared" si="1504"/>
        <v>36.049003934508505</v>
      </c>
      <c r="CD644" s="36">
        <f t="shared" si="1428"/>
        <v>173.73193019463835</v>
      </c>
      <c r="CE644" s="36">
        <f t="shared" si="1429"/>
        <v>1.5780520796657285</v>
      </c>
      <c r="CF644" s="36">
        <f t="shared" si="1430"/>
        <v>0</v>
      </c>
      <c r="CG644" s="36">
        <f t="shared" si="1431"/>
        <v>6.6009447735659963E-4</v>
      </c>
      <c r="CH644" s="36">
        <f t="shared" si="1432"/>
        <v>6.5415263965143931E-4</v>
      </c>
      <c r="CI644" s="36">
        <f t="shared" si="1433"/>
        <v>0</v>
      </c>
      <c r="CJ644" s="36">
        <f t="shared" si="1434"/>
        <v>0</v>
      </c>
      <c r="CK644" s="36">
        <f t="shared" si="1435"/>
        <v>0</v>
      </c>
      <c r="CL644" s="36">
        <f t="shared" si="1436"/>
        <v>5.9418377051603021E-6</v>
      </c>
      <c r="CM644" s="36">
        <f t="shared" si="1437"/>
        <v>6.6009447735659963E-4</v>
      </c>
      <c r="CN644" s="36">
        <f t="shared" ca="1" si="1438"/>
        <v>7.342147078115166E-2</v>
      </c>
      <c r="CO644" s="20">
        <f t="shared" si="1439"/>
        <v>120000</v>
      </c>
      <c r="CP644" s="20">
        <f t="shared" si="1440"/>
        <v>2</v>
      </c>
      <c r="CQ644" s="64">
        <f t="shared" si="1441"/>
        <v>0.18036004475999998</v>
      </c>
      <c r="CR644" s="64">
        <f t="shared" si="1442"/>
        <v>0.81162020141999991</v>
      </c>
      <c r="CS644" s="36">
        <f t="shared" si="1443"/>
        <v>5.8678066309776289E-2</v>
      </c>
      <c r="CT644" s="36">
        <f t="shared" si="1444"/>
        <v>4.4123965507000699E-2</v>
      </c>
      <c r="CU644" s="36">
        <f t="shared" si="1445"/>
        <v>2.5496367720616048E-4</v>
      </c>
      <c r="CV644" s="36">
        <f t="shared" si="1505"/>
        <v>4.4378929184206863E-2</v>
      </c>
      <c r="CW644" s="36">
        <f t="shared" si="1446"/>
        <v>0</v>
      </c>
      <c r="CX644" s="36">
        <f t="shared" si="1447"/>
        <v>0</v>
      </c>
      <c r="CY644" s="36">
        <f t="shared" si="1448"/>
        <v>0</v>
      </c>
      <c r="CZ644" s="36">
        <f t="shared" si="1506"/>
        <v>0</v>
      </c>
      <c r="DA644" s="64">
        <f t="shared" si="1449"/>
        <v>8.4232338298484422E-3</v>
      </c>
      <c r="DB644" s="70">
        <f t="shared" si="1507"/>
        <v>0.99164712439452807</v>
      </c>
      <c r="DC644" s="70">
        <f>PRODUCT($DB$8:DB644)</f>
        <v>2.3882495083706757E-3</v>
      </c>
      <c r="DD644" s="36">
        <f t="shared" si="1450"/>
        <v>3.1043570342532195E-3</v>
      </c>
      <c r="DE644" s="36">
        <f t="shared" si="1451"/>
        <v>0.58738714687239424</v>
      </c>
      <c r="DF644" s="36">
        <f t="shared" si="1452"/>
        <v>2.6969495972996149E-3</v>
      </c>
      <c r="DG644" s="36">
        <f t="shared" si="1453"/>
        <v>2.4668342007613808E-4</v>
      </c>
      <c r="DH644" s="36">
        <f t="shared" ca="1" si="1454"/>
        <v>5.4909632895616128E-23</v>
      </c>
      <c r="DI644" s="36">
        <f t="shared" si="1455"/>
        <v>4.4496354094460452E-3</v>
      </c>
      <c r="DJ644" s="36">
        <f t="shared" ca="1" si="1456"/>
        <v>0.5911826914248105</v>
      </c>
      <c r="DK644" s="36">
        <f t="shared" si="1457"/>
        <v>0</v>
      </c>
      <c r="DL644" s="36">
        <f t="shared" si="1458"/>
        <v>0</v>
      </c>
      <c r="DM644" s="36">
        <f t="shared" ca="1" si="1459"/>
        <v>0.5911826914248105</v>
      </c>
      <c r="DN644" s="36">
        <f t="shared" ca="1" si="1508"/>
        <v>0.59118269142942415</v>
      </c>
      <c r="DO644" s="64" cm="1">
        <f t="array" ref="DO644">IFERROR(INDEX(Tbl_FwdNom,$B644,MATCH(LIDt,Tbl_FwdNom_Cols,0)),0)</f>
        <v>8.1582847380000008</v>
      </c>
      <c r="DP644" s="64">
        <f t="shared" ca="1" si="1509"/>
        <v>8.0966669010000007</v>
      </c>
      <c r="DQ644" s="64">
        <f t="shared" ca="1" si="1460"/>
        <v>6.509067895505094E-3</v>
      </c>
      <c r="DR644" s="70">
        <f t="shared" ca="1" si="1461"/>
        <v>0.99353302607683924</v>
      </c>
      <c r="DS644" s="70">
        <f ca="1">PRODUCT($DR$8:DR644)</f>
        <v>6.0598280402111718E-3</v>
      </c>
      <c r="DT644" s="36">
        <f t="shared" ca="1" si="1462"/>
        <v>0.59542478679891953</v>
      </c>
      <c r="DU644" s="36">
        <f t="shared" ca="1" si="1463"/>
        <v>2.7282087449111304E-3</v>
      </c>
      <c r="DV644" s="36">
        <f t="shared" ca="1" si="1464"/>
        <v>2.5005660642663576E-4</v>
      </c>
      <c r="DW644" s="36">
        <f t="shared" ca="1" si="1465"/>
        <v>5.5301966636396844E-23</v>
      </c>
      <c r="DX644" s="36">
        <f t="shared" ca="1" si="1466"/>
        <v>3.1390000458108489E-3</v>
      </c>
      <c r="DY644" s="36">
        <f t="shared" ca="1" si="1467"/>
        <v>3.7789700189623133E-5</v>
      </c>
      <c r="DZ644" s="36">
        <f t="shared" ca="1" si="1468"/>
        <v>4.4550474383626901E-3</v>
      </c>
      <c r="EA644" s="36">
        <f t="shared" ca="1" si="1469"/>
        <v>0</v>
      </c>
      <c r="EB644" s="36">
        <f t="shared" ca="1" si="1470"/>
        <v>0.59925677603014549</v>
      </c>
      <c r="EC644" s="36">
        <f t="shared" ca="1" si="1471"/>
        <v>0</v>
      </c>
      <c r="ED644" s="36">
        <f t="shared" ca="1" si="1472"/>
        <v>0</v>
      </c>
      <c r="EE644" s="36">
        <f t="shared" ca="1" si="1510"/>
        <v>0</v>
      </c>
      <c r="EF644" s="36">
        <f t="shared" ca="1" si="1473"/>
        <v>0.59925677603014549</v>
      </c>
      <c r="EG644" s="64"/>
      <c r="EH644" s="64"/>
      <c r="EI644" s="64"/>
      <c r="EJ644" s="70"/>
      <c r="EK644" s="70"/>
      <c r="EL644" s="70"/>
      <c r="EM644" s="70"/>
      <c r="EN644" s="70"/>
      <c r="EO644" s="36">
        <f t="shared" ca="1" si="1474"/>
        <v>5.5513558937852819E-3</v>
      </c>
      <c r="EP644" s="36">
        <f t="shared" ca="1" si="1475"/>
        <v>0</v>
      </c>
      <c r="EQ644" s="36">
        <f t="shared" si="1476"/>
        <v>1.5750184596769634E-2</v>
      </c>
      <c r="ER644" s="36">
        <f t="shared" si="1477"/>
        <v>1.8608416326853731E-5</v>
      </c>
      <c r="ES644" s="36">
        <f t="shared" si="1478"/>
        <v>-1.6993778146197947E-5</v>
      </c>
      <c r="ET644" s="36">
        <f t="shared" ca="1" si="1479"/>
        <v>0</v>
      </c>
      <c r="EU644" s="36">
        <f t="shared" ca="1" si="1511"/>
        <v>1.8608416326853731E-5</v>
      </c>
      <c r="EV644" s="36">
        <f t="shared" si="1480"/>
        <v>7.3450487674558623E-5</v>
      </c>
      <c r="EW644" s="36">
        <f t="shared" si="1481"/>
        <v>2.0588134243815864E-2</v>
      </c>
      <c r="EX644" s="36">
        <f t="shared" ca="1" si="1512"/>
        <v>3.6430377744586913E-2</v>
      </c>
      <c r="EY644" s="36">
        <f t="shared" si="1482"/>
        <v>0</v>
      </c>
      <c r="EZ644" s="36">
        <f t="shared" si="1483"/>
        <v>0</v>
      </c>
      <c r="FA644" s="36">
        <f t="shared" si="1484"/>
        <v>0</v>
      </c>
      <c r="FB644" s="36">
        <f t="shared" si="1485"/>
        <v>0</v>
      </c>
      <c r="FC644" s="36">
        <f t="shared" si="1513"/>
        <v>0</v>
      </c>
      <c r="FD644" s="36">
        <f t="shared" si="1486"/>
        <v>0</v>
      </c>
      <c r="FE644" s="36">
        <f t="shared" si="1487"/>
        <v>0</v>
      </c>
      <c r="FF644" s="36">
        <f t="shared" si="1514"/>
        <v>0</v>
      </c>
      <c r="FG644" s="36">
        <f t="shared" ca="1" si="1488"/>
        <v>3.6430377744586913E-2</v>
      </c>
      <c r="FH644" s="36">
        <f t="shared" ca="1" si="1489"/>
        <v>3.0686159025236225E-4</v>
      </c>
      <c r="FI644" s="36">
        <f t="shared" ca="1" si="1490"/>
        <v>-4.0794708970878181E-3</v>
      </c>
      <c r="FJ644" s="36">
        <f t="shared" ca="1" si="1491"/>
        <v>3.3090083840167268E-2</v>
      </c>
      <c r="FK644" s="36">
        <f t="shared" si="1492"/>
        <v>0</v>
      </c>
      <c r="FL644" s="36">
        <f t="shared" si="1493"/>
        <v>0</v>
      </c>
      <c r="FM644" s="36">
        <f t="shared" ca="1" si="1494"/>
        <v>0</v>
      </c>
      <c r="FN644" s="36">
        <f t="shared" ca="1" si="1516"/>
        <v>3.3090083840167268E-2</v>
      </c>
    </row>
    <row r="645" spans="2:170" x14ac:dyDescent="0.25">
      <c r="B645" s="2">
        <v>637</v>
      </c>
      <c r="C645" s="2">
        <f t="shared" si="1522"/>
        <v>54</v>
      </c>
      <c r="D645" s="2">
        <f t="shared" si="1519"/>
        <v>661</v>
      </c>
      <c r="E645" s="2">
        <f t="shared" si="1517"/>
        <v>56</v>
      </c>
      <c r="F645" s="189">
        <f t="shared" si="1521"/>
        <v>65105</v>
      </c>
      <c r="G645" s="2">
        <f t="shared" si="1520"/>
        <v>3</v>
      </c>
      <c r="H645" s="187">
        <f t="shared" si="1371"/>
        <v>87.666666666666671</v>
      </c>
      <c r="I645" s="186">
        <f t="shared" si="1518"/>
        <v>87</v>
      </c>
      <c r="J645" s="2">
        <f t="shared" si="1372"/>
        <v>0</v>
      </c>
      <c r="K645" s="2">
        <f t="shared" si="1373"/>
        <v>1</v>
      </c>
      <c r="L645">
        <f t="shared" si="1374"/>
        <v>2</v>
      </c>
      <c r="M645" s="190">
        <f t="shared" si="1495"/>
        <v>0.15746924796000003</v>
      </c>
      <c r="N645">
        <f t="shared" si="1375"/>
        <v>1</v>
      </c>
      <c r="O645">
        <f t="shared" si="1376"/>
        <v>100</v>
      </c>
      <c r="P645" s="58">
        <f t="shared" si="1377"/>
        <v>0.7086116158200001</v>
      </c>
      <c r="Q645" s="106">
        <f t="shared" si="1378"/>
        <v>0.7086116158200001</v>
      </c>
      <c r="R645" s="59">
        <f t="shared" si="1379"/>
        <v>0.7086116158200001</v>
      </c>
      <c r="S645" s="32">
        <f t="shared" si="1496"/>
        <v>9.7654854421764026E-2</v>
      </c>
      <c r="T645">
        <f t="shared" si="1380"/>
        <v>1</v>
      </c>
      <c r="U645" s="32">
        <f t="shared" si="1497"/>
        <v>1.50009558E-3</v>
      </c>
      <c r="V645">
        <f t="shared" si="1381"/>
        <v>1</v>
      </c>
      <c r="W645">
        <f t="shared" si="1382"/>
        <v>100</v>
      </c>
      <c r="X645" s="58">
        <f t="shared" si="1383"/>
        <v>6.7504301099999995E-3</v>
      </c>
      <c r="Y645" s="58">
        <f t="shared" si="1384"/>
        <v>6.7504301099999995E-3</v>
      </c>
      <c r="Z645" s="32">
        <f t="shared" si="1385"/>
        <v>6.7504301099999995E-3</v>
      </c>
      <c r="AA645" s="32">
        <f t="shared" si="1386"/>
        <v>5.6428384199636028E-4</v>
      </c>
      <c r="AB645" s="59">
        <f t="shared" si="1387"/>
        <v>4.9056245199999996E-3</v>
      </c>
      <c r="AC645" s="59">
        <f t="shared" si="1388"/>
        <v>4.9056245199999996E-3</v>
      </c>
      <c r="AD645">
        <f t="shared" si="1389"/>
        <v>1</v>
      </c>
      <c r="AE645" s="59">
        <f t="shared" si="1390"/>
        <v>4.9056245199999996E-3</v>
      </c>
      <c r="AF645" s="59">
        <f t="shared" si="1391"/>
        <v>4.1758461800000006E-3</v>
      </c>
      <c r="AG645" s="59">
        <f t="shared" si="1392"/>
        <v>4.1758461800000006E-3</v>
      </c>
      <c r="AH645">
        <f t="shared" si="1393"/>
        <v>1</v>
      </c>
      <c r="AI645" s="59">
        <f t="shared" si="1394"/>
        <v>4.1758461800000006E-3</v>
      </c>
      <c r="AJ645" s="59">
        <f t="shared" si="1395"/>
        <v>0</v>
      </c>
      <c r="AK645" s="59">
        <f t="shared" si="1396"/>
        <v>0</v>
      </c>
      <c r="AL645" s="59">
        <f t="shared" si="1397"/>
        <v>0</v>
      </c>
      <c r="AM645" s="12">
        <f t="shared" si="1498"/>
        <v>3.361280004241906E-6</v>
      </c>
      <c r="AN645" s="12">
        <f t="shared" si="1499"/>
        <v>0</v>
      </c>
      <c r="AO645" s="66">
        <f t="shared" si="1398"/>
        <v>3.2824530948502972E-7</v>
      </c>
      <c r="AP645" s="66">
        <f t="shared" si="1399"/>
        <v>1.8967159948191648E-9</v>
      </c>
      <c r="AQ645" s="59">
        <f t="shared" si="1400"/>
        <v>1.6489177607394796E-8</v>
      </c>
      <c r="AR645" s="59">
        <f t="shared" si="1401"/>
        <v>1.4036188265623948E-8</v>
      </c>
      <c r="AS645" s="59">
        <f t="shared" si="1402"/>
        <v>0</v>
      </c>
      <c r="AT645" s="12">
        <f t="shared" si="1403"/>
        <v>3.0006126128890387E-6</v>
      </c>
      <c r="AU645" s="59">
        <f t="shared" si="1500"/>
        <v>2.9778502051908996E-22</v>
      </c>
      <c r="AV645" s="59">
        <f t="shared" si="1501"/>
        <v>0</v>
      </c>
      <c r="AW645" s="70">
        <f t="shared" si="1404"/>
        <v>0</v>
      </c>
      <c r="AX645" s="20">
        <f t="shared" si="1405"/>
        <v>200000</v>
      </c>
      <c r="AY645" s="20">
        <f t="shared" si="1406"/>
        <v>0</v>
      </c>
      <c r="AZ645" s="20">
        <f t="shared" si="1407"/>
        <v>0</v>
      </c>
      <c r="BA645" s="20">
        <f t="shared" si="1408"/>
        <v>200000</v>
      </c>
      <c r="BB645" s="36">
        <f t="shared" si="1409"/>
        <v>1</v>
      </c>
      <c r="BC645" s="36">
        <f t="shared" si="1410"/>
        <v>0</v>
      </c>
      <c r="BD645" s="80">
        <f t="shared" si="1411"/>
        <v>6.564906189700595E-2</v>
      </c>
      <c r="BE645" s="36">
        <f t="shared" si="1412"/>
        <v>0</v>
      </c>
      <c r="BF645" s="36">
        <f t="shared" si="1413"/>
        <v>0</v>
      </c>
      <c r="BG645" s="36">
        <f t="shared" si="1414"/>
        <v>6.564906189700595E-2</v>
      </c>
      <c r="BH645" s="36">
        <f t="shared" si="1415"/>
        <v>3.7934319896383296E-4</v>
      </c>
      <c r="BI645" s="36">
        <f t="shared" si="1416"/>
        <v>0</v>
      </c>
      <c r="BJ645" s="36">
        <f t="shared" si="1417"/>
        <v>0</v>
      </c>
      <c r="BK645" s="36">
        <f t="shared" si="1418"/>
        <v>3.7934319896383296E-4</v>
      </c>
      <c r="BL645" s="68">
        <f ca="1">IF(OR(AT645=0,E645&gt;ProjTerm),0,VLOOKUP(D645,'Life Events'!$AE$5:$AI$1206,5,FALSE))</f>
        <v>2.9163457155298914E-20</v>
      </c>
      <c r="BM645" s="93">
        <f t="shared" ca="1" si="1419"/>
        <v>2.9163457155298914E-20</v>
      </c>
      <c r="BN645" s="93">
        <f t="shared" ca="1" si="1420"/>
        <v>8.7508237375639006E-26</v>
      </c>
      <c r="BO645" s="36">
        <f t="shared" ca="1" si="1421"/>
        <v>1.3342275939952598E-23</v>
      </c>
      <c r="BP645" s="36">
        <f t="shared" si="1422"/>
        <v>2.76030363954794E-5</v>
      </c>
      <c r="BQ645" s="36">
        <f t="shared" si="1423"/>
        <v>98.506083732253657</v>
      </c>
      <c r="BR645" s="36">
        <f t="shared" si="1424"/>
        <v>154.78110000000001</v>
      </c>
      <c r="BS645" s="36">
        <f t="shared" si="1425"/>
        <v>152.46879996770326</v>
      </c>
      <c r="BT645" s="36">
        <f t="shared" si="1426"/>
        <v>4.5749980425514625E-4</v>
      </c>
      <c r="BU645" s="70" cm="1">
        <f t="array" ref="BU645">IF(AND(ActInt=1,$J645=0),INDEX(Tbl_FwdNom,$B645-IVP,MATCH(ValnDt,Tbl_FwdNom_Cols)),INDEX(Tbl_FwdNom,$B645,MATCH(StartDt,Tbl_FwdNom_Cols)))</f>
        <v>10.583552275000001</v>
      </c>
      <c r="BV645" s="70" cm="1">
        <f t="array" ref="BV645">INDEX(Tbl_FwdReal,$B645,MATCH(StartDt,Tbl_FwdReal_Cols))</f>
        <v>3.89957479</v>
      </c>
      <c r="BW645" s="70" cm="1">
        <f t="array" ref="BW645">IF(RunType&lt;&gt;"OPN",INDEX(Tbl_FwdReal,$B645,MATCH(ValnDt,Tbl_FwdReal_Cols)),IF(AND($J645=0,ActInt=1),INDEX(Tbl_FwdReal,$B645-IVP,MATCH(ValnDt,Tbl_FwdReal_Cols)),-999))*$K645</f>
        <v>3.89957479</v>
      </c>
      <c r="BX645" s="70">
        <f t="shared" si="1427"/>
        <v>3.8995747900000002E-2</v>
      </c>
      <c r="BY645" s="70">
        <f t="shared" si="1502"/>
        <v>6.4331134160169112E-2</v>
      </c>
      <c r="BZ645" s="64">
        <f t="shared" si="1515"/>
        <v>5.209066825108577E-3</v>
      </c>
      <c r="CA645" s="70" cm="1">
        <f t="array" ref="CA645">IF($J645=1,CA644*(1+INDEX(Tbl_CPI,$B645,MATCH(IF(RunType="OPN",StartDt,ValnDt),Tbl_CPI_Cols))),0)</f>
        <v>0</v>
      </c>
      <c r="CB645" s="70">
        <f t="shared" si="1503"/>
        <v>36.236785604981961</v>
      </c>
      <c r="CC645" s="70">
        <f t="shared" si="1504"/>
        <v>36.049003934508505</v>
      </c>
      <c r="CD645" s="36">
        <f t="shared" si="1428"/>
        <v>184.7939755404368</v>
      </c>
      <c r="CE645" s="36">
        <f t="shared" si="1429"/>
        <v>1.5780520796657285</v>
      </c>
      <c r="CF645" s="36">
        <f t="shared" si="1430"/>
        <v>0</v>
      </c>
      <c r="CG645" s="36">
        <f t="shared" si="1431"/>
        <v>6.2644856978947086E-4</v>
      </c>
      <c r="CH645" s="36">
        <f t="shared" si="1432"/>
        <v>6.2114429488843812E-4</v>
      </c>
      <c r="CI645" s="36">
        <f t="shared" si="1433"/>
        <v>0</v>
      </c>
      <c r="CJ645" s="36">
        <f t="shared" si="1434"/>
        <v>0</v>
      </c>
      <c r="CK645" s="36">
        <f t="shared" si="1435"/>
        <v>0</v>
      </c>
      <c r="CL645" s="36">
        <f t="shared" si="1436"/>
        <v>5.3042749010327688E-6</v>
      </c>
      <c r="CM645" s="36">
        <f t="shared" si="1437"/>
        <v>6.2644856978947086E-4</v>
      </c>
      <c r="CN645" s="36">
        <f t="shared" ca="1" si="1438"/>
        <v>6.5543302255319152E-2</v>
      </c>
      <c r="CO645" s="20">
        <f t="shared" si="1439"/>
        <v>120000</v>
      </c>
      <c r="CP645" s="20">
        <f t="shared" si="1440"/>
        <v>2</v>
      </c>
      <c r="CQ645" s="64">
        <f t="shared" si="1441"/>
        <v>0.18036004475999998</v>
      </c>
      <c r="CR645" s="64">
        <f t="shared" si="1442"/>
        <v>0.81162020141999991</v>
      </c>
      <c r="CS645" s="36">
        <f t="shared" si="1443"/>
        <v>5.2381874061921373E-2</v>
      </c>
      <c r="CT645" s="36">
        <f t="shared" si="1444"/>
        <v>3.9389437138203566E-2</v>
      </c>
      <c r="CU645" s="36">
        <f t="shared" si="1445"/>
        <v>2.2760591937829978E-4</v>
      </c>
      <c r="CV645" s="36">
        <f t="shared" si="1505"/>
        <v>3.9617043057581867E-2</v>
      </c>
      <c r="CW645" s="36">
        <f t="shared" si="1446"/>
        <v>0</v>
      </c>
      <c r="CX645" s="36">
        <f t="shared" si="1447"/>
        <v>0</v>
      </c>
      <c r="CY645" s="36">
        <f t="shared" si="1448"/>
        <v>0</v>
      </c>
      <c r="CZ645" s="36">
        <f t="shared" si="1506"/>
        <v>0</v>
      </c>
      <c r="DA645" s="64">
        <f t="shared" si="1449"/>
        <v>8.4186709050693143E-3</v>
      </c>
      <c r="DB645" s="70">
        <f t="shared" si="1507"/>
        <v>0.99165161143088176</v>
      </c>
      <c r="DC645" s="70">
        <f>PRODUCT($DB$8:DB645)</f>
        <v>2.3683114734747916E-3</v>
      </c>
      <c r="DD645" s="36">
        <f t="shared" si="1450"/>
        <v>2.6729917902412882E-3</v>
      </c>
      <c r="DE645" s="36">
        <f t="shared" si="1451"/>
        <v>0.52668310405877461</v>
      </c>
      <c r="DF645" s="36">
        <f t="shared" si="1452"/>
        <v>2.3403111294430065E-3</v>
      </c>
      <c r="DG645" s="36">
        <f t="shared" si="1453"/>
        <v>2.2115713021201669E-4</v>
      </c>
      <c r="DH645" s="36">
        <f t="shared" ca="1" si="1454"/>
        <v>4.2029623084529886E-23</v>
      </c>
      <c r="DI645" s="36">
        <f t="shared" si="1455"/>
        <v>3.8553729914682349E-3</v>
      </c>
      <c r="DJ645" s="36">
        <f t="shared" ca="1" si="1456"/>
        <v>0.52998463925923256</v>
      </c>
      <c r="DK645" s="36">
        <f t="shared" si="1457"/>
        <v>0</v>
      </c>
      <c r="DL645" s="36">
        <f t="shared" si="1458"/>
        <v>0</v>
      </c>
      <c r="DM645" s="36">
        <f t="shared" ca="1" si="1459"/>
        <v>0.52998463925923256</v>
      </c>
      <c r="DN645" s="36">
        <f t="shared" ca="1" si="1508"/>
        <v>0.5299846392638462</v>
      </c>
      <c r="DO645" s="64" cm="1">
        <f t="array" ref="DO645">IFERROR(INDEX(Tbl_FwdNom,$B645,MATCH(LIDt,Tbl_FwdNom_Cols,0)),0)</f>
        <v>8.1565726569999999</v>
      </c>
      <c r="DP645" s="64">
        <f t="shared" ca="1" si="1509"/>
        <v>8.0949557950000006</v>
      </c>
      <c r="DQ645" s="64">
        <f t="shared" ca="1" si="1460"/>
        <v>6.507740182503996E-3</v>
      </c>
      <c r="DR645" s="70">
        <f t="shared" ca="1" si="1461"/>
        <v>0.99353433667452573</v>
      </c>
      <c r="DS645" s="70">
        <f ca="1">PRODUCT($DR$8:DR645)</f>
        <v>6.0206472322928981E-3</v>
      </c>
      <c r="DT645" s="36">
        <f t="shared" ca="1" si="1462"/>
        <v>0.53365059471262377</v>
      </c>
      <c r="DU645" s="36">
        <f t="shared" ca="1" si="1463"/>
        <v>2.3666200196228141E-3</v>
      </c>
      <c r="DV645" s="36">
        <f t="shared" ca="1" si="1464"/>
        <v>2.2408087345669956E-4</v>
      </c>
      <c r="DW645" s="36">
        <f t="shared" ca="1" si="1465"/>
        <v>4.2319581526895418E-23</v>
      </c>
      <c r="DX645" s="36">
        <f t="shared" ca="1" si="1466"/>
        <v>2.7019280382867081E-3</v>
      </c>
      <c r="DY645" s="36">
        <f t="shared" ca="1" si="1467"/>
        <v>3.2696831996086656E-5</v>
      </c>
      <c r="DZ645" s="36">
        <f t="shared" ca="1" si="1468"/>
        <v>3.8588531890168679E-3</v>
      </c>
      <c r="EA645" s="36">
        <f t="shared" ca="1" si="1469"/>
        <v>0</v>
      </c>
      <c r="EB645" s="36">
        <f t="shared" ca="1" si="1470"/>
        <v>0.53698275584151622</v>
      </c>
      <c r="EC645" s="36">
        <f t="shared" ca="1" si="1471"/>
        <v>0</v>
      </c>
      <c r="ED645" s="36">
        <f t="shared" ca="1" si="1472"/>
        <v>0</v>
      </c>
      <c r="EE645" s="36">
        <f t="shared" ca="1" si="1510"/>
        <v>0</v>
      </c>
      <c r="EF645" s="36">
        <f t="shared" ca="1" si="1473"/>
        <v>0.53698275584151622</v>
      </c>
      <c r="EG645" s="64"/>
      <c r="EH645" s="64"/>
      <c r="EI645" s="64"/>
      <c r="EJ645" s="70"/>
      <c r="EK645" s="70"/>
      <c r="EL645" s="70"/>
      <c r="EM645" s="70"/>
      <c r="EN645" s="70"/>
      <c r="EO645" s="36">
        <f t="shared" ca="1" si="1474"/>
        <v>4.9716986595306142E-3</v>
      </c>
      <c r="EP645" s="36">
        <f t="shared" ca="1" si="1475"/>
        <v>0</v>
      </c>
      <c r="EQ645" s="36">
        <f t="shared" si="1476"/>
        <v>1.4120388085490227E-2</v>
      </c>
      <c r="ER645" s="36">
        <f t="shared" si="1477"/>
        <v>1.6022687958325453E-5</v>
      </c>
      <c r="ES645" s="36">
        <f t="shared" si="1478"/>
        <v>-1.4632411468385153E-5</v>
      </c>
      <c r="ET645" s="36">
        <f t="shared" ca="1" si="1479"/>
        <v>0</v>
      </c>
      <c r="EU645" s="36">
        <f t="shared" ca="1" si="1511"/>
        <v>1.6022687958325453E-5</v>
      </c>
      <c r="EV645" s="36">
        <f t="shared" si="1480"/>
        <v>6.3640950400005474E-5</v>
      </c>
      <c r="EW645" s="36">
        <f t="shared" si="1481"/>
        <v>1.8457716713902898E-2</v>
      </c>
      <c r="EX645" s="36">
        <f t="shared" ca="1" si="1512"/>
        <v>3.2657768437751457E-2</v>
      </c>
      <c r="EY645" s="36">
        <f t="shared" si="1482"/>
        <v>0</v>
      </c>
      <c r="EZ645" s="36">
        <f t="shared" si="1483"/>
        <v>0</v>
      </c>
      <c r="FA645" s="36">
        <f t="shared" si="1484"/>
        <v>0</v>
      </c>
      <c r="FB645" s="36">
        <f t="shared" si="1485"/>
        <v>0</v>
      </c>
      <c r="FC645" s="36">
        <f t="shared" si="1513"/>
        <v>0</v>
      </c>
      <c r="FD645" s="36">
        <f t="shared" si="1486"/>
        <v>0</v>
      </c>
      <c r="FE645" s="36">
        <f t="shared" si="1487"/>
        <v>0</v>
      </c>
      <c r="FF645" s="36">
        <f t="shared" si="1514"/>
        <v>0</v>
      </c>
      <c r="FG645" s="36">
        <f t="shared" ca="1" si="1488"/>
        <v>3.2657768437751457E-2</v>
      </c>
      <c r="FH645" s="36">
        <f t="shared" ca="1" si="1489"/>
        <v>2.7493500497138915E-4</v>
      </c>
      <c r="FI645" s="36">
        <f t="shared" ca="1" si="1490"/>
        <v>-3.6417419852157124E-3</v>
      </c>
      <c r="FJ645" s="36">
        <f t="shared" ca="1" si="1491"/>
        <v>2.9663683523200639E-2</v>
      </c>
      <c r="FK645" s="36">
        <f t="shared" si="1492"/>
        <v>0</v>
      </c>
      <c r="FL645" s="36">
        <f t="shared" si="1493"/>
        <v>0</v>
      </c>
      <c r="FM645" s="36">
        <f t="shared" ca="1" si="1494"/>
        <v>0</v>
      </c>
      <c r="FN645" s="36">
        <f t="shared" ca="1" si="1516"/>
        <v>2.9663683523200639E-2</v>
      </c>
    </row>
    <row r="646" spans="2:170" x14ac:dyDescent="0.25">
      <c r="B646" s="2">
        <v>638</v>
      </c>
      <c r="C646" s="2">
        <f t="shared" si="1522"/>
        <v>54</v>
      </c>
      <c r="D646" s="2">
        <f t="shared" si="1519"/>
        <v>662</v>
      </c>
      <c r="E646" s="2">
        <f t="shared" si="1517"/>
        <v>56</v>
      </c>
      <c r="F646" s="189">
        <f t="shared" si="1521"/>
        <v>65135</v>
      </c>
      <c r="G646" s="2">
        <f t="shared" si="1520"/>
        <v>4</v>
      </c>
      <c r="H646" s="187">
        <f t="shared" si="1371"/>
        <v>87.75</v>
      </c>
      <c r="I646" s="186">
        <f t="shared" si="1518"/>
        <v>87</v>
      </c>
      <c r="J646" s="2">
        <f t="shared" si="1372"/>
        <v>0</v>
      </c>
      <c r="K646" s="2">
        <f t="shared" si="1373"/>
        <v>1</v>
      </c>
      <c r="L646">
        <f t="shared" si="1374"/>
        <v>2</v>
      </c>
      <c r="M646" s="190">
        <f t="shared" si="1495"/>
        <v>0.15746924796000003</v>
      </c>
      <c r="N646">
        <f t="shared" si="1375"/>
        <v>1</v>
      </c>
      <c r="O646">
        <f t="shared" si="1376"/>
        <v>100</v>
      </c>
      <c r="P646" s="58">
        <f t="shared" si="1377"/>
        <v>0.7086116158200001</v>
      </c>
      <c r="Q646" s="106">
        <f t="shared" si="1378"/>
        <v>0.7086116158200001</v>
      </c>
      <c r="R646" s="59">
        <f t="shared" si="1379"/>
        <v>0.7086116158200001</v>
      </c>
      <c r="S646" s="32">
        <f t="shared" si="1496"/>
        <v>9.7654854421764026E-2</v>
      </c>
      <c r="T646">
        <f t="shared" si="1380"/>
        <v>1</v>
      </c>
      <c r="U646" s="32">
        <f t="shared" si="1497"/>
        <v>1.50009558E-3</v>
      </c>
      <c r="V646">
        <f t="shared" si="1381"/>
        <v>1</v>
      </c>
      <c r="W646">
        <f t="shared" si="1382"/>
        <v>100</v>
      </c>
      <c r="X646" s="58">
        <f t="shared" si="1383"/>
        <v>6.7504301099999995E-3</v>
      </c>
      <c r="Y646" s="58">
        <f t="shared" si="1384"/>
        <v>6.7504301099999995E-3</v>
      </c>
      <c r="Z646" s="32">
        <f t="shared" si="1385"/>
        <v>6.7504301099999995E-3</v>
      </c>
      <c r="AA646" s="32">
        <f t="shared" si="1386"/>
        <v>5.6428384199636028E-4</v>
      </c>
      <c r="AB646" s="59">
        <f t="shared" si="1387"/>
        <v>4.9056245199999996E-3</v>
      </c>
      <c r="AC646" s="59">
        <f t="shared" si="1388"/>
        <v>4.9056245199999996E-3</v>
      </c>
      <c r="AD646">
        <f t="shared" si="1389"/>
        <v>1</v>
      </c>
      <c r="AE646" s="59">
        <f t="shared" si="1390"/>
        <v>4.9056245199999996E-3</v>
      </c>
      <c r="AF646" s="59">
        <f t="shared" si="1391"/>
        <v>4.1758461800000006E-3</v>
      </c>
      <c r="AG646" s="59">
        <f t="shared" si="1392"/>
        <v>4.1758461800000006E-3</v>
      </c>
      <c r="AH646">
        <f t="shared" si="1393"/>
        <v>1</v>
      </c>
      <c r="AI646" s="59">
        <f t="shared" si="1394"/>
        <v>4.1758461800000006E-3</v>
      </c>
      <c r="AJ646" s="59">
        <f t="shared" si="1395"/>
        <v>0</v>
      </c>
      <c r="AK646" s="59">
        <f t="shared" si="1396"/>
        <v>0</v>
      </c>
      <c r="AL646" s="59">
        <f t="shared" si="1397"/>
        <v>0</v>
      </c>
      <c r="AM646" s="12">
        <f t="shared" si="1498"/>
        <v>3.0006126128890387E-6</v>
      </c>
      <c r="AN646" s="12">
        <f t="shared" si="1499"/>
        <v>0</v>
      </c>
      <c r="AO646" s="66">
        <f t="shared" si="1398"/>
        <v>2.9302438788778803E-7</v>
      </c>
      <c r="AP646" s="66">
        <f t="shared" si="1399"/>
        <v>1.693197213543764E-9</v>
      </c>
      <c r="AQ646" s="59">
        <f t="shared" si="1400"/>
        <v>1.4719878808809735E-8</v>
      </c>
      <c r="AR646" s="59">
        <f t="shared" si="1401"/>
        <v>1.2530096717192512E-8</v>
      </c>
      <c r="AS646" s="59">
        <f t="shared" si="1402"/>
        <v>0</v>
      </c>
      <c r="AT646" s="12">
        <f t="shared" si="1403"/>
        <v>2.6786450522617048E-6</v>
      </c>
      <c r="AU646" s="59">
        <f t="shared" si="1500"/>
        <v>1.555099551599692E-22</v>
      </c>
      <c r="AV646" s="59">
        <f t="shared" si="1501"/>
        <v>0</v>
      </c>
      <c r="AW646" s="70">
        <f t="shared" si="1404"/>
        <v>0</v>
      </c>
      <c r="AX646" s="20">
        <f t="shared" si="1405"/>
        <v>200000</v>
      </c>
      <c r="AY646" s="20">
        <f t="shared" si="1406"/>
        <v>0</v>
      </c>
      <c r="AZ646" s="20">
        <f t="shared" si="1407"/>
        <v>0</v>
      </c>
      <c r="BA646" s="20">
        <f t="shared" si="1408"/>
        <v>200000</v>
      </c>
      <c r="BB646" s="36">
        <f t="shared" si="1409"/>
        <v>1</v>
      </c>
      <c r="BC646" s="36">
        <f t="shared" si="1410"/>
        <v>0</v>
      </c>
      <c r="BD646" s="80">
        <f t="shared" si="1411"/>
        <v>5.8604877577557606E-2</v>
      </c>
      <c r="BE646" s="36">
        <f t="shared" si="1412"/>
        <v>0</v>
      </c>
      <c r="BF646" s="36">
        <f t="shared" si="1413"/>
        <v>0</v>
      </c>
      <c r="BG646" s="36">
        <f t="shared" si="1414"/>
        <v>5.8604877577557606E-2</v>
      </c>
      <c r="BH646" s="36">
        <f t="shared" si="1415"/>
        <v>3.386394427087528E-4</v>
      </c>
      <c r="BI646" s="36">
        <f t="shared" si="1416"/>
        <v>0</v>
      </c>
      <c r="BJ646" s="36">
        <f t="shared" si="1417"/>
        <v>0</v>
      </c>
      <c r="BK646" s="36">
        <f t="shared" si="1418"/>
        <v>3.386394427087528E-4</v>
      </c>
      <c r="BL646" s="68">
        <f ca="1">IF(OR(AT646=0,E646&gt;ProjTerm),0,VLOOKUP(D646,'Life Events'!$AE$5:$AI$1206,5,FALSE))</f>
        <v>2.6034200443046807E-20</v>
      </c>
      <c r="BM646" s="93">
        <f t="shared" ca="1" si="1419"/>
        <v>2.6034200443046807E-20</v>
      </c>
      <c r="BN646" s="93">
        <f t="shared" ca="1" si="1420"/>
        <v>6.9736382206356811E-26</v>
      </c>
      <c r="BO646" s="36">
        <f t="shared" ca="1" si="1421"/>
        <v>1.0633510363717979E-23</v>
      </c>
      <c r="BP646" s="36">
        <f t="shared" si="1422"/>
        <v>2.4641213780995612E-5</v>
      </c>
      <c r="BQ646" s="36">
        <f t="shared" si="1423"/>
        <v>98.514309274167005</v>
      </c>
      <c r="BR646" s="36">
        <f t="shared" si="1424"/>
        <v>154.78110000000001</v>
      </c>
      <c r="BS646" s="36">
        <f t="shared" si="1425"/>
        <v>152.48153155195772</v>
      </c>
      <c r="BT646" s="36">
        <f t="shared" si="1426"/>
        <v>4.0844390005293857E-4</v>
      </c>
      <c r="BU646" s="70" cm="1">
        <f t="array" ref="BU646">IF(AND(ActInt=1,$J646=0),INDEX(Tbl_FwdNom,$B646-IVP,MATCH(ValnDt,Tbl_FwdNom_Cols)),INDEX(Tbl_FwdNom,$B646,MATCH(StartDt,Tbl_FwdNom_Cols)))</f>
        <v>10.577547987999999</v>
      </c>
      <c r="BV646" s="70" cm="1">
        <f t="array" ref="BV646">INDEX(Tbl_FwdReal,$B646,MATCH(StartDt,Tbl_FwdReal_Cols))</f>
        <v>3.8961777799999999</v>
      </c>
      <c r="BW646" s="70" cm="1">
        <f t="array" ref="BW646">IF(RunType&lt;&gt;"OPN",INDEX(Tbl_FwdReal,$B646,MATCH(ValnDt,Tbl_FwdReal_Cols)),IF(AND($J646=0,ActInt=1),INDEX(Tbl_FwdReal,$B646-IVP,MATCH(ValnDt,Tbl_FwdReal_Cols)),-999))*$K646</f>
        <v>3.8961777799999999</v>
      </c>
      <c r="BX646" s="70">
        <f t="shared" si="1427"/>
        <v>3.89617778E-2</v>
      </c>
      <c r="BY646" s="70">
        <f t="shared" si="1502"/>
        <v>6.4308142520389744E-2</v>
      </c>
      <c r="BZ646" s="64">
        <f t="shared" si="1515"/>
        <v>5.2072572665937678E-3</v>
      </c>
      <c r="CA646" s="70" cm="1">
        <f t="array" ref="CA646">IF($J646=1,CA645*(1+INDEX(Tbl_CPI,$B646,MATCH(IF(RunType="OPN",StartDt,ValnDt),Tbl_CPI_Cols))),0)</f>
        <v>0</v>
      </c>
      <c r="CB646" s="70">
        <f t="shared" si="1503"/>
        <v>36.425479870141501</v>
      </c>
      <c r="CC646" s="70">
        <f t="shared" si="1504"/>
        <v>36.049003934508505</v>
      </c>
      <c r="CD646" s="36">
        <f t="shared" si="1428"/>
        <v>184.79415722014411</v>
      </c>
      <c r="CE646" s="36">
        <f t="shared" si="1429"/>
        <v>1.5781838515627624</v>
      </c>
      <c r="CF646" s="36">
        <f t="shared" si="1430"/>
        <v>0</v>
      </c>
      <c r="CG646" s="36">
        <f t="shared" si="1431"/>
        <v>5.5923119731342145E-4</v>
      </c>
      <c r="CH646" s="36">
        <f t="shared" si="1432"/>
        <v>5.5449567894296447E-4</v>
      </c>
      <c r="CI646" s="36">
        <f t="shared" si="1433"/>
        <v>0</v>
      </c>
      <c r="CJ646" s="36">
        <f t="shared" si="1434"/>
        <v>0</v>
      </c>
      <c r="CK646" s="36">
        <f t="shared" si="1435"/>
        <v>0</v>
      </c>
      <c r="CL646" s="36">
        <f t="shared" si="1436"/>
        <v>4.735518370457027E-6</v>
      </c>
      <c r="CM646" s="36">
        <f t="shared" si="1437"/>
        <v>5.5923119731342145E-4</v>
      </c>
      <c r="CN646" s="36">
        <f t="shared" ca="1" si="1438"/>
        <v>5.8510431906432424E-2</v>
      </c>
      <c r="CO646" s="20">
        <f t="shared" si="1439"/>
        <v>120000</v>
      </c>
      <c r="CP646" s="20">
        <f t="shared" si="1440"/>
        <v>2</v>
      </c>
      <c r="CQ646" s="64">
        <f t="shared" si="1441"/>
        <v>0.18036004475999998</v>
      </c>
      <c r="CR646" s="64">
        <f t="shared" si="1442"/>
        <v>0.81162020141999991</v>
      </c>
      <c r="CS646" s="36">
        <f t="shared" si="1443"/>
        <v>4.676126707641421E-2</v>
      </c>
      <c r="CT646" s="36">
        <f t="shared" si="1444"/>
        <v>3.5162926546534565E-2</v>
      </c>
      <c r="CU646" s="36">
        <f t="shared" si="1445"/>
        <v>2.0318366562525168E-4</v>
      </c>
      <c r="CV646" s="36">
        <f t="shared" si="1505"/>
        <v>3.5366110212159817E-2</v>
      </c>
      <c r="CW646" s="36">
        <f t="shared" si="1446"/>
        <v>0</v>
      </c>
      <c r="CX646" s="36">
        <f t="shared" si="1447"/>
        <v>0</v>
      </c>
      <c r="CY646" s="36">
        <f t="shared" si="1448"/>
        <v>0</v>
      </c>
      <c r="CZ646" s="36">
        <f t="shared" si="1506"/>
        <v>0</v>
      </c>
      <c r="DA646" s="64">
        <f t="shared" si="1449"/>
        <v>8.4141080009147995E-3</v>
      </c>
      <c r="DB646" s="70">
        <f t="shared" si="1507"/>
        <v>0.99165609848755987</v>
      </c>
      <c r="DC646" s="70">
        <f>PRODUCT($DB$8:DB646)</f>
        <v>2.3485505157893362E-3</v>
      </c>
      <c r="DD646" s="36">
        <f t="shared" si="1450"/>
        <v>2.2870387317969984E-3</v>
      </c>
      <c r="DE646" s="36">
        <f t="shared" si="1451"/>
        <v>0.47250979500102452</v>
      </c>
      <c r="DF646" s="36">
        <f t="shared" si="1452"/>
        <v>2.0213633173331298E-3</v>
      </c>
      <c r="DG646" s="36">
        <f t="shared" si="1453"/>
        <v>1.9837675640979737E-4</v>
      </c>
      <c r="DH646" s="36">
        <f t="shared" ca="1" si="1454"/>
        <v>3.1749754508682886E-23</v>
      </c>
      <c r="DI646" s="36">
        <f t="shared" si="1455"/>
        <v>3.3238758871971612E-3</v>
      </c>
      <c r="DJ646" s="36">
        <f t="shared" ca="1" si="1456"/>
        <v>0.47536961871734801</v>
      </c>
      <c r="DK646" s="36">
        <f t="shared" si="1457"/>
        <v>0</v>
      </c>
      <c r="DL646" s="36">
        <f t="shared" si="1458"/>
        <v>0</v>
      </c>
      <c r="DM646" s="36">
        <f t="shared" ca="1" si="1459"/>
        <v>0.47536961871734801</v>
      </c>
      <c r="DN646" s="36">
        <f t="shared" ca="1" si="1508"/>
        <v>0.47536961872196171</v>
      </c>
      <c r="DO646" s="64" cm="1">
        <f t="array" ref="DO646">IFERROR(INDEX(Tbl_FwdNom,$B646,MATCH(LIDt,Tbl_FwdNom_Cols,0)),0)</f>
        <v>8.1548606029999995</v>
      </c>
      <c r="DP646" s="64">
        <f t="shared" ca="1" si="1509"/>
        <v>8.0932447169999993</v>
      </c>
      <c r="DQ646" s="64">
        <f t="shared" ca="1" si="1460"/>
        <v>6.5064124719635963E-3</v>
      </c>
      <c r="DR646" s="70">
        <f t="shared" ca="1" si="1461"/>
        <v>0.99353564727324095</v>
      </c>
      <c r="DS646" s="70">
        <f ca="1">PRODUCT($DR$8:DR646)</f>
        <v>5.9817276449399713E-3</v>
      </c>
      <c r="DT646" s="36">
        <f t="shared" ca="1" si="1462"/>
        <v>0.47851786802017521</v>
      </c>
      <c r="DU646" s="36">
        <f t="shared" ca="1" si="1463"/>
        <v>2.0433787829261339E-3</v>
      </c>
      <c r="DV646" s="36">
        <f t="shared" ca="1" si="1464"/>
        <v>2.008976222654911E-4</v>
      </c>
      <c r="DW646" s="36">
        <f t="shared" ca="1" si="1465"/>
        <v>3.1961419816232314E-23</v>
      </c>
      <c r="DX646" s="36">
        <f t="shared" ca="1" si="1466"/>
        <v>2.3110639965204264E-3</v>
      </c>
      <c r="DY646" s="36">
        <f t="shared" ca="1" si="1467"/>
        <v>2.8143241465335911E-5</v>
      </c>
      <c r="DZ646" s="36">
        <f t="shared" ca="1" si="1468"/>
        <v>3.3258570229892748E-3</v>
      </c>
      <c r="EA646" s="36">
        <f t="shared" ca="1" si="1469"/>
        <v>0</v>
      </c>
      <c r="EB646" s="36">
        <f t="shared" ca="1" si="1470"/>
        <v>0.48140328544877004</v>
      </c>
      <c r="EC646" s="36">
        <f t="shared" ca="1" si="1471"/>
        <v>0</v>
      </c>
      <c r="ED646" s="36">
        <f t="shared" ca="1" si="1472"/>
        <v>0</v>
      </c>
      <c r="EE646" s="36">
        <f t="shared" ca="1" si="1510"/>
        <v>0</v>
      </c>
      <c r="EF646" s="36">
        <f t="shared" ca="1" si="1473"/>
        <v>0.48140328544877004</v>
      </c>
      <c r="EG646" s="64"/>
      <c r="EH646" s="64"/>
      <c r="EI646" s="64"/>
      <c r="EJ646" s="70"/>
      <c r="EK646" s="70"/>
      <c r="EL646" s="70"/>
      <c r="EM646" s="70"/>
      <c r="EN646" s="70"/>
      <c r="EO646" s="36">
        <f t="shared" ca="1" si="1474"/>
        <v>4.4546425618613768E-3</v>
      </c>
      <c r="EP646" s="36">
        <f t="shared" ca="1" si="1475"/>
        <v>0</v>
      </c>
      <c r="EQ646" s="36">
        <f t="shared" si="1476"/>
        <v>1.2665912172769266E-2</v>
      </c>
      <c r="ER646" s="36">
        <f t="shared" si="1477"/>
        <v>1.370917339962343E-5</v>
      </c>
      <c r="ES646" s="36">
        <f t="shared" si="1478"/>
        <v>-1.2519638814441176E-5</v>
      </c>
      <c r="ET646" s="36">
        <f t="shared" ca="1" si="1479"/>
        <v>0</v>
      </c>
      <c r="EU646" s="36">
        <f t="shared" ca="1" si="1511"/>
        <v>1.370917339962343E-5</v>
      </c>
      <c r="EV646" s="36">
        <f t="shared" si="1480"/>
        <v>5.4867485180034517E-5</v>
      </c>
      <c r="EW646" s="36">
        <f t="shared" si="1481"/>
        <v>1.6556472626158208E-2</v>
      </c>
      <c r="EX646" s="36">
        <f t="shared" ca="1" si="1512"/>
        <v>2.9290961457507134E-2</v>
      </c>
      <c r="EY646" s="36">
        <f t="shared" si="1482"/>
        <v>0</v>
      </c>
      <c r="EZ646" s="36">
        <f t="shared" si="1483"/>
        <v>0</v>
      </c>
      <c r="FA646" s="36">
        <f t="shared" si="1484"/>
        <v>0</v>
      </c>
      <c r="FB646" s="36">
        <f t="shared" si="1485"/>
        <v>0</v>
      </c>
      <c r="FC646" s="36">
        <f t="shared" si="1513"/>
        <v>0</v>
      </c>
      <c r="FD646" s="36">
        <f t="shared" si="1486"/>
        <v>0</v>
      </c>
      <c r="FE646" s="36">
        <f t="shared" si="1487"/>
        <v>0</v>
      </c>
      <c r="FF646" s="36">
        <f t="shared" si="1514"/>
        <v>0</v>
      </c>
      <c r="FG646" s="36">
        <f t="shared" ca="1" si="1488"/>
        <v>2.9290961457507134E-2</v>
      </c>
      <c r="FH646" s="36">
        <f t="shared" ca="1" si="1489"/>
        <v>2.4645731315409782E-4</v>
      </c>
      <c r="FI646" s="36">
        <f t="shared" ca="1" si="1490"/>
        <v>-3.2509820685805361E-3</v>
      </c>
      <c r="FJ646" s="36">
        <f t="shared" ca="1" si="1491"/>
        <v>2.6605705615059837E-2</v>
      </c>
      <c r="FK646" s="36">
        <f t="shared" si="1492"/>
        <v>0</v>
      </c>
      <c r="FL646" s="36">
        <f t="shared" si="1493"/>
        <v>0</v>
      </c>
      <c r="FM646" s="36">
        <f t="shared" ca="1" si="1494"/>
        <v>0</v>
      </c>
      <c r="FN646" s="36">
        <f t="shared" ca="1" si="1516"/>
        <v>2.6605705615059837E-2</v>
      </c>
    </row>
    <row r="647" spans="2:170" x14ac:dyDescent="0.25">
      <c r="B647" s="2">
        <v>639</v>
      </c>
      <c r="C647" s="2">
        <f t="shared" si="1522"/>
        <v>54</v>
      </c>
      <c r="D647" s="2">
        <f t="shared" si="1519"/>
        <v>663</v>
      </c>
      <c r="E647" s="2">
        <f t="shared" si="1517"/>
        <v>56</v>
      </c>
      <c r="F647" s="189">
        <f t="shared" si="1521"/>
        <v>65166</v>
      </c>
      <c r="G647" s="2">
        <f t="shared" si="1520"/>
        <v>5</v>
      </c>
      <c r="H647" s="187">
        <f t="shared" si="1371"/>
        <v>87.833333333333343</v>
      </c>
      <c r="I647" s="186">
        <f t="shared" si="1518"/>
        <v>87</v>
      </c>
      <c r="J647" s="2">
        <f t="shared" si="1372"/>
        <v>0</v>
      </c>
      <c r="K647" s="2">
        <f t="shared" si="1373"/>
        <v>1</v>
      </c>
      <c r="L647">
        <f t="shared" si="1374"/>
        <v>2</v>
      </c>
      <c r="M647" s="190">
        <f t="shared" si="1495"/>
        <v>0.15746924796000003</v>
      </c>
      <c r="N647">
        <f t="shared" si="1375"/>
        <v>1</v>
      </c>
      <c r="O647">
        <f t="shared" si="1376"/>
        <v>100</v>
      </c>
      <c r="P647" s="58">
        <f t="shared" si="1377"/>
        <v>0.7086116158200001</v>
      </c>
      <c r="Q647" s="106">
        <f t="shared" si="1378"/>
        <v>0.7086116158200001</v>
      </c>
      <c r="R647" s="59">
        <f t="shared" si="1379"/>
        <v>0.7086116158200001</v>
      </c>
      <c r="S647" s="32">
        <f t="shared" si="1496"/>
        <v>9.7654854421764026E-2</v>
      </c>
      <c r="T647">
        <f t="shared" si="1380"/>
        <v>1</v>
      </c>
      <c r="U647" s="32">
        <f t="shared" si="1497"/>
        <v>1.50009558E-3</v>
      </c>
      <c r="V647">
        <f t="shared" si="1381"/>
        <v>1</v>
      </c>
      <c r="W647">
        <f t="shared" si="1382"/>
        <v>100</v>
      </c>
      <c r="X647" s="58">
        <f t="shared" si="1383"/>
        <v>6.7504301099999995E-3</v>
      </c>
      <c r="Y647" s="58">
        <f t="shared" si="1384"/>
        <v>6.7504301099999995E-3</v>
      </c>
      <c r="Z647" s="32">
        <f t="shared" si="1385"/>
        <v>6.7504301099999995E-3</v>
      </c>
      <c r="AA647" s="32">
        <f t="shared" si="1386"/>
        <v>5.6428384199636028E-4</v>
      </c>
      <c r="AB647" s="59">
        <f t="shared" si="1387"/>
        <v>4.9056245199999996E-3</v>
      </c>
      <c r="AC647" s="59">
        <f t="shared" si="1388"/>
        <v>4.9056245199999996E-3</v>
      </c>
      <c r="AD647">
        <f t="shared" si="1389"/>
        <v>1</v>
      </c>
      <c r="AE647" s="59">
        <f t="shared" si="1390"/>
        <v>4.9056245199999996E-3</v>
      </c>
      <c r="AF647" s="59">
        <f t="shared" si="1391"/>
        <v>4.1758461800000006E-3</v>
      </c>
      <c r="AG647" s="59">
        <f t="shared" si="1392"/>
        <v>4.1758461800000006E-3</v>
      </c>
      <c r="AH647">
        <f t="shared" si="1393"/>
        <v>1</v>
      </c>
      <c r="AI647" s="59">
        <f t="shared" si="1394"/>
        <v>4.1758461800000006E-3</v>
      </c>
      <c r="AJ647" s="59">
        <f t="shared" si="1395"/>
        <v>0</v>
      </c>
      <c r="AK647" s="59">
        <f t="shared" si="1396"/>
        <v>0</v>
      </c>
      <c r="AL647" s="59">
        <f t="shared" si="1397"/>
        <v>0</v>
      </c>
      <c r="AM647" s="12">
        <f t="shared" si="1498"/>
        <v>2.6786450522617048E-6</v>
      </c>
      <c r="AN647" s="12">
        <f t="shared" si="1499"/>
        <v>0</v>
      </c>
      <c r="AO647" s="66">
        <f t="shared" si="1398"/>
        <v>2.6158269262619527E-7</v>
      </c>
      <c r="AP647" s="66">
        <f t="shared" si="1399"/>
        <v>1.5115161214347761E-9</v>
      </c>
      <c r="AQ647" s="59">
        <f t="shared" si="1400"/>
        <v>1.31404268487517E-8</v>
      </c>
      <c r="AR647" s="59">
        <f t="shared" si="1401"/>
        <v>1.1185609709062941E-8</v>
      </c>
      <c r="AS647" s="59">
        <f t="shared" si="1402"/>
        <v>0</v>
      </c>
      <c r="AT647" s="12">
        <f t="shared" si="1403"/>
        <v>2.39122480695626E-6</v>
      </c>
      <c r="AU647" s="59">
        <f t="shared" si="1500"/>
        <v>0</v>
      </c>
      <c r="AV647" s="59">
        <f t="shared" si="1501"/>
        <v>-1.0422475718168149E-22</v>
      </c>
      <c r="AW647" s="70">
        <f t="shared" si="1404"/>
        <v>0</v>
      </c>
      <c r="AX647" s="20">
        <f t="shared" si="1405"/>
        <v>200000</v>
      </c>
      <c r="AY647" s="20">
        <f t="shared" si="1406"/>
        <v>0</v>
      </c>
      <c r="AZ647" s="20">
        <f t="shared" si="1407"/>
        <v>0</v>
      </c>
      <c r="BA647" s="20">
        <f t="shared" si="1408"/>
        <v>200000</v>
      </c>
      <c r="BB647" s="36">
        <f t="shared" si="1409"/>
        <v>1</v>
      </c>
      <c r="BC647" s="36">
        <f t="shared" si="1410"/>
        <v>0</v>
      </c>
      <c r="BD647" s="80">
        <f t="shared" si="1411"/>
        <v>5.2316538525239056E-2</v>
      </c>
      <c r="BE647" s="36">
        <f t="shared" si="1412"/>
        <v>0</v>
      </c>
      <c r="BF647" s="36">
        <f t="shared" si="1413"/>
        <v>0</v>
      </c>
      <c r="BG647" s="36">
        <f t="shared" si="1414"/>
        <v>5.2316538525239056E-2</v>
      </c>
      <c r="BH647" s="36">
        <f t="shared" si="1415"/>
        <v>3.0230322428695519E-4</v>
      </c>
      <c r="BI647" s="36">
        <f t="shared" si="1416"/>
        <v>0</v>
      </c>
      <c r="BJ647" s="36">
        <f t="shared" si="1417"/>
        <v>0</v>
      </c>
      <c r="BK647" s="36">
        <f t="shared" si="1418"/>
        <v>3.0230322428695519E-4</v>
      </c>
      <c r="BL647" s="68">
        <f ca="1">IF(OR(AT647=0,E647&gt;ProjTerm),0,VLOOKUP(D647,'Life Events'!$AE$5:$AI$1206,5,FALSE))</f>
        <v>2.3240714881623282E-20</v>
      </c>
      <c r="BM647" s="93">
        <f t="shared" ca="1" si="1419"/>
        <v>2.3240714881623282E-20</v>
      </c>
      <c r="BN647" s="93">
        <f t="shared" ca="1" si="1420"/>
        <v>5.557377395633511E-26</v>
      </c>
      <c r="BO647" s="36">
        <f t="shared" ca="1" si="1421"/>
        <v>8.4762335305887465E-24</v>
      </c>
      <c r="BP647" s="36">
        <f t="shared" si="1422"/>
        <v>2.1997196536688585E-5</v>
      </c>
      <c r="BQ647" s="36">
        <f t="shared" si="1423"/>
        <v>98.540575538437736</v>
      </c>
      <c r="BR647" s="36">
        <f t="shared" si="1424"/>
        <v>154.78110000000001</v>
      </c>
      <c r="BS647" s="36">
        <f t="shared" si="1425"/>
        <v>152.52218676472486</v>
      </c>
      <c r="BT647" s="36">
        <f t="shared" si="1426"/>
        <v>3.6471483660302587E-4</v>
      </c>
      <c r="BU647" s="70" cm="1">
        <f t="array" ref="BU647">IF(AND(ActInt=1,$J647=0),INDEX(Tbl_FwdNom,$B647-IVP,MATCH(ValnDt,Tbl_FwdNom_Cols)),INDEX(Tbl_FwdNom,$B647,MATCH(StartDt,Tbl_FwdNom_Cols)))</f>
        <v>10.571544027</v>
      </c>
      <c r="BV647" s="70" cm="1">
        <f t="array" ref="BV647">INDEX(Tbl_FwdReal,$B647,MATCH(StartDt,Tbl_FwdReal_Cols))</f>
        <v>3.8927808810000002</v>
      </c>
      <c r="BW647" s="70" cm="1">
        <f t="array" ref="BW647">IF(RunType&lt;&gt;"OPN",INDEX(Tbl_FwdReal,$B647,MATCH(ValnDt,Tbl_FwdReal_Cols)),IF(AND($J647=0,ActInt=1),INDEX(Tbl_FwdReal,$B647-IVP,MATCH(ValnDt,Tbl_FwdReal_Cols)),-999))*$K647</f>
        <v>3.8927808810000002</v>
      </c>
      <c r="BX647" s="70">
        <f t="shared" si="1427"/>
        <v>3.8927808809999999E-2</v>
      </c>
      <c r="BY647" s="70">
        <f t="shared" si="1502"/>
        <v>6.4285151377841521E-2</v>
      </c>
      <c r="BZ647" s="64">
        <f t="shared" si="1515"/>
        <v>5.2054477113814279E-3</v>
      </c>
      <c r="CA647" s="70" cm="1">
        <f t="array" ref="CA647">IF($J647=1,CA646*(1+INDEX(Tbl_CPI,$B647,MATCH(IF(RunType="OPN",StartDt,ValnDt),Tbl_CPI_Cols))),0)</f>
        <v>0</v>
      </c>
      <c r="CB647" s="70">
        <f t="shared" si="1503"/>
        <v>36.615090800967501</v>
      </c>
      <c r="CC647" s="70">
        <f t="shared" si="1504"/>
        <v>36.049003934508505</v>
      </c>
      <c r="CD647" s="36">
        <f t="shared" si="1428"/>
        <v>184.79473737003028</v>
      </c>
      <c r="CE647" s="36">
        <f t="shared" si="1429"/>
        <v>1.5786046330149022</v>
      </c>
      <c r="CF647" s="36">
        <f t="shared" si="1430"/>
        <v>0</v>
      </c>
      <c r="CG647" s="36">
        <f t="shared" si="1431"/>
        <v>4.9922803042993548E-4</v>
      </c>
      <c r="CH647" s="36">
        <f t="shared" si="1432"/>
        <v>4.9499950894023282E-4</v>
      </c>
      <c r="CI647" s="36">
        <f t="shared" si="1433"/>
        <v>0</v>
      </c>
      <c r="CJ647" s="36">
        <f t="shared" si="1434"/>
        <v>0</v>
      </c>
      <c r="CK647" s="36">
        <f t="shared" si="1435"/>
        <v>0</v>
      </c>
      <c r="CL647" s="36">
        <f t="shared" si="1436"/>
        <v>4.228521489702772E-6</v>
      </c>
      <c r="CM647" s="36">
        <f t="shared" si="1437"/>
        <v>4.9922803042993548E-4</v>
      </c>
      <c r="CN647" s="36">
        <f t="shared" ca="1" si="1438"/>
        <v>5.22321297163863E-2</v>
      </c>
      <c r="CO647" s="20">
        <f t="shared" si="1439"/>
        <v>120000</v>
      </c>
      <c r="CP647" s="20">
        <f t="shared" si="1440"/>
        <v>2</v>
      </c>
      <c r="CQ647" s="64">
        <f t="shared" si="1441"/>
        <v>0.18036004475999998</v>
      </c>
      <c r="CR647" s="64">
        <f t="shared" si="1442"/>
        <v>0.81162020141999991</v>
      </c>
      <c r="CS647" s="36">
        <f t="shared" si="1443"/>
        <v>4.1743754643197926E-2</v>
      </c>
      <c r="CT647" s="36">
        <f t="shared" si="1444"/>
        <v>3.138992311514343E-2</v>
      </c>
      <c r="CU647" s="36">
        <f t="shared" si="1445"/>
        <v>1.8138193457217314E-4</v>
      </c>
      <c r="CV647" s="36">
        <f t="shared" si="1505"/>
        <v>3.1571305049715601E-2</v>
      </c>
      <c r="CW647" s="36">
        <f t="shared" si="1446"/>
        <v>0</v>
      </c>
      <c r="CX647" s="36">
        <f t="shared" si="1447"/>
        <v>0</v>
      </c>
      <c r="CY647" s="36">
        <f t="shared" si="1448"/>
        <v>0</v>
      </c>
      <c r="CZ647" s="36">
        <f t="shared" si="1506"/>
        <v>0</v>
      </c>
      <c r="DA647" s="64">
        <f t="shared" si="1449"/>
        <v>8.4095451173982205E-3</v>
      </c>
      <c r="DB647" s="70">
        <f t="shared" si="1507"/>
        <v>0.99166058556454939</v>
      </c>
      <c r="DC647" s="70">
        <f>PRODUCT($DB$8:DB647)</f>
        <v>2.3289649797155775E-3</v>
      </c>
      <c r="DD647" s="36">
        <f t="shared" si="1450"/>
        <v>1.9415568505942568E-3</v>
      </c>
      <c r="DE647" s="36">
        <f t="shared" si="1451"/>
        <v>0.42416684891525919</v>
      </c>
      <c r="DF647" s="36">
        <f t="shared" si="1452"/>
        <v>1.7360588390619414E-3</v>
      </c>
      <c r="DG647" s="36">
        <f t="shared" si="1453"/>
        <v>1.780478181563801E-4</v>
      </c>
      <c r="DH647" s="36">
        <f t="shared" ca="1" si="1454"/>
        <v>2.3540521971101226E-23</v>
      </c>
      <c r="DI647" s="36">
        <f t="shared" si="1455"/>
        <v>2.848401860359472E-3</v>
      </c>
      <c r="DJ647" s="36">
        <f t="shared" ca="1" si="1456"/>
        <v>0.42663170494592989</v>
      </c>
      <c r="DK647" s="36">
        <f t="shared" si="1457"/>
        <v>0</v>
      </c>
      <c r="DL647" s="36">
        <f t="shared" si="1458"/>
        <v>0</v>
      </c>
      <c r="DM647" s="36">
        <f t="shared" ca="1" si="1459"/>
        <v>0.42663170494592989</v>
      </c>
      <c r="DN647" s="36">
        <f t="shared" ca="1" si="1508"/>
        <v>0.42663170495054359</v>
      </c>
      <c r="DO647" s="64" cm="1">
        <f t="array" ref="DO647">IFERROR(INDEX(Tbl_FwdNom,$B647,MATCH(LIDt,Tbl_FwdNom_Cols,0)),0)</f>
        <v>8.1531485769999996</v>
      </c>
      <c r="DP647" s="64">
        <f t="shared" ca="1" si="1509"/>
        <v>8.0915336660000001</v>
      </c>
      <c r="DQ647" s="64">
        <f t="shared" ca="1" si="1460"/>
        <v>6.5050847631082931E-3</v>
      </c>
      <c r="DR647" s="70">
        <f t="shared" ca="1" si="1461"/>
        <v>0.99353695787375051</v>
      </c>
      <c r="DS647" s="70">
        <f ca="1">PRODUCT($DR$8:DR647)</f>
        <v>5.9430674871829734E-3</v>
      </c>
      <c r="DT647" s="36">
        <f t="shared" ca="1" si="1462"/>
        <v>0.42931412878706926</v>
      </c>
      <c r="DU647" s="36">
        <f t="shared" ca="1" si="1463"/>
        <v>1.75436791082525E-3</v>
      </c>
      <c r="DV647" s="36">
        <f t="shared" ca="1" si="1464"/>
        <v>1.8020728179034645E-4</v>
      </c>
      <c r="DW647" s="36">
        <f t="shared" ca="1" si="1465"/>
        <v>2.3693098030697449E-23</v>
      </c>
      <c r="DX647" s="36">
        <f t="shared" ca="1" si="1466"/>
        <v>1.9613828271077337E-3</v>
      </c>
      <c r="DY647" s="36">
        <f t="shared" ca="1" si="1467"/>
        <v>2.4070287256160629E-5</v>
      </c>
      <c r="DZ647" s="36">
        <f t="shared" ca="1" si="1468"/>
        <v>2.8492724821302133E-3</v>
      </c>
      <c r="EA647" s="36">
        <f t="shared" ca="1" si="1469"/>
        <v>0</v>
      </c>
      <c r="EB647" s="36">
        <f t="shared" ca="1" si="1470"/>
        <v>0.43180024935838279</v>
      </c>
      <c r="EC647" s="36">
        <f t="shared" ca="1" si="1471"/>
        <v>0</v>
      </c>
      <c r="ED647" s="36">
        <f t="shared" ca="1" si="1472"/>
        <v>0</v>
      </c>
      <c r="EE647" s="36">
        <f t="shared" ca="1" si="1510"/>
        <v>0</v>
      </c>
      <c r="EF647" s="36">
        <f t="shared" ca="1" si="1473"/>
        <v>0.43180024935838279</v>
      </c>
      <c r="EG647" s="64"/>
      <c r="EH647" s="64"/>
      <c r="EI647" s="64"/>
      <c r="EJ647" s="70"/>
      <c r="EK647" s="70"/>
      <c r="EL647" s="70"/>
      <c r="EM647" s="70"/>
      <c r="EN647" s="70"/>
      <c r="EO647" s="36">
        <f t="shared" ca="1" si="1474"/>
        <v>3.9934439753981574E-3</v>
      </c>
      <c r="EP647" s="36">
        <f t="shared" ca="1" si="1475"/>
        <v>0</v>
      </c>
      <c r="EQ647" s="36">
        <f t="shared" si="1476"/>
        <v>1.1367954936531704E-2</v>
      </c>
      <c r="ER647" s="36">
        <f t="shared" si="1477"/>
        <v>1.1638254813948648E-5</v>
      </c>
      <c r="ES647" s="36">
        <f t="shared" si="1478"/>
        <v>-1.0628412264817564E-5</v>
      </c>
      <c r="ET647" s="36">
        <f t="shared" ca="1" si="1479"/>
        <v>0</v>
      </c>
      <c r="EU647" s="36">
        <f t="shared" ca="1" si="1511"/>
        <v>1.1638254813948648E-5</v>
      </c>
      <c r="EV647" s="36">
        <f t="shared" si="1480"/>
        <v>4.7018797381102637E-5</v>
      </c>
      <c r="EW647" s="36">
        <f t="shared" si="1481"/>
        <v>1.4859824713353939E-2</v>
      </c>
      <c r="EX647" s="36">
        <f t="shared" ca="1" si="1512"/>
        <v>2.6286436702080695E-2</v>
      </c>
      <c r="EY647" s="36">
        <f t="shared" si="1482"/>
        <v>0</v>
      </c>
      <c r="EZ647" s="36">
        <f t="shared" si="1483"/>
        <v>0</v>
      </c>
      <c r="FA647" s="36">
        <f t="shared" si="1484"/>
        <v>0</v>
      </c>
      <c r="FB647" s="36">
        <f t="shared" si="1485"/>
        <v>0</v>
      </c>
      <c r="FC647" s="36">
        <f t="shared" si="1513"/>
        <v>0</v>
      </c>
      <c r="FD647" s="36">
        <f t="shared" si="1486"/>
        <v>0</v>
      </c>
      <c r="FE647" s="36">
        <f t="shared" si="1487"/>
        <v>0</v>
      </c>
      <c r="FF647" s="36">
        <f t="shared" si="1514"/>
        <v>0</v>
      </c>
      <c r="FG647" s="36">
        <f t="shared" ca="1" si="1488"/>
        <v>2.6286436702080695E-2</v>
      </c>
      <c r="FH647" s="36">
        <f t="shared" ca="1" si="1489"/>
        <v>2.210569754217801E-4</v>
      </c>
      <c r="FI647" s="36">
        <f t="shared" ca="1" si="1490"/>
        <v>-2.9021512841604902E-3</v>
      </c>
      <c r="FJ647" s="36">
        <f t="shared" ca="1" si="1491"/>
        <v>2.3876626701107618E-2</v>
      </c>
      <c r="FK647" s="36">
        <f t="shared" si="1492"/>
        <v>0</v>
      </c>
      <c r="FL647" s="36">
        <f t="shared" si="1493"/>
        <v>0</v>
      </c>
      <c r="FM647" s="36">
        <f t="shared" ca="1" si="1494"/>
        <v>0</v>
      </c>
      <c r="FN647" s="36">
        <f t="shared" ca="1" si="1516"/>
        <v>2.3876626701107618E-2</v>
      </c>
    </row>
    <row r="648" spans="2:170" x14ac:dyDescent="0.25">
      <c r="B648" s="2">
        <v>640</v>
      </c>
      <c r="C648" s="2">
        <f t="shared" si="1522"/>
        <v>54</v>
      </c>
      <c r="D648" s="2">
        <f t="shared" si="1519"/>
        <v>664</v>
      </c>
      <c r="E648" s="2">
        <f t="shared" si="1517"/>
        <v>56</v>
      </c>
      <c r="F648" s="189">
        <f t="shared" si="1521"/>
        <v>65196</v>
      </c>
      <c r="G648" s="2">
        <f t="shared" si="1520"/>
        <v>6</v>
      </c>
      <c r="H648" s="187">
        <f t="shared" ref="H648:H711" si="1523">AgeAtEntry+D648/12</f>
        <v>87.916666666666671</v>
      </c>
      <c r="I648" s="186">
        <f t="shared" si="1518"/>
        <v>87</v>
      </c>
      <c r="J648" s="2">
        <f t="shared" ref="J648:J711" si="1524">IF(OR($B648&gt;IVP,IVP=0),0,1)</f>
        <v>0</v>
      </c>
      <c r="K648" s="2">
        <f t="shared" ref="K648:K711" si="1525">IF(AND(E648&lt;=ProjTerm,D648&gt;0),1,0)</f>
        <v>1</v>
      </c>
      <c r="L648">
        <f t="shared" ref="L648:L711" si="1526">IF($D648&lt;=VLOOKUP("Nat"&amp;Sex&amp;Smk,Tbl_MrtSelBands,2,FALSE),1,IF($D648&lt;=VLOOKUP("Nat"&amp;Sex&amp;Smk,Tbl_MrtSelBands,3,FALSE),2,3))</f>
        <v>2</v>
      </c>
      <c r="M648" s="190">
        <f t="shared" si="1495"/>
        <v>0.15746924796000003</v>
      </c>
      <c r="N648">
        <f t="shared" ref="N648:N711" si="1527">VLOOKUP(G648,Tbl_MrtSeasonAdj,MATCH("DTH_NAT",Tbl_MrtSeasonAdj_Cols)+1,FALSE)</f>
        <v>1</v>
      </c>
      <c r="O648">
        <f t="shared" ref="O648:O711" si="1528">IF(F648&lt;=ProjStart,100,VLOOKUP(MIN(B648,Tbl_TmpScl_Rows),Tbl_TmpScl,2,FALSE))</f>
        <v>100</v>
      </c>
      <c r="P648" s="58">
        <f t="shared" ref="P648:P711" si="1529">IF(D648&lt;=DthNatWP,0,MIN(1,M648*N648*O648/100*DthAdjPC/100)*(1+UWLoadPC/100))</f>
        <v>0.7086116158200001</v>
      </c>
      <c r="Q648" s="106">
        <f t="shared" ref="Q648:Q711" si="1530">MIN(1,P648*(1+DthStressPC/100))*$K648</f>
        <v>0.7086116158200001</v>
      </c>
      <c r="R648" s="59">
        <f t="shared" ref="R648:R711" si="1531">IF(AND(ActDthNat=1,$B648=ActDthNatMth),1,IF(OR(AND($B648&lt;=IVP,ExpDthNat=0),AND(ActDthNat=1,$B648&lt;IVP)),0,Q648))</f>
        <v>0.7086116158200001</v>
      </c>
      <c r="S648" s="32">
        <f t="shared" si="1496"/>
        <v>9.7654854421764026E-2</v>
      </c>
      <c r="T648">
        <f t="shared" ref="T648:T711" si="1532">IF($D648&lt;=VLOOKUP("Acc"&amp;Sex&amp;Smk,Tbl_MrtSelBands,2,FALSE),1,IF($D648&lt;=VLOOKUP("Acc"&amp;Sex&amp;Smk,Tbl_MrtSelBands,3,FALSE),2,3))</f>
        <v>1</v>
      </c>
      <c r="U648" s="32">
        <f t="shared" si="1497"/>
        <v>1.50009558E-3</v>
      </c>
      <c r="V648">
        <f t="shared" ref="V648:V711" si="1533">VLOOKUP(G648,Tbl_MrtSeasonAdj,MATCH("DTH_ACC",Tbl_MrtSeasonAdj_Cols)+1,FALSE)</f>
        <v>1</v>
      </c>
      <c r="W648">
        <f t="shared" ref="W648:W711" si="1534">IF(F648&lt;=ProjStart,100,VLOOKUP(MIN(B648,MAX(Tbl_TmpScl_Rows)),Tbl_TmpScl,2,FALSE))</f>
        <v>100</v>
      </c>
      <c r="X648" s="58">
        <f t="shared" ref="X648:X711" si="1535">MIN(1,U648*V648*W648/100*DthAdjPC/100*(1+UWLoadPC/100))</f>
        <v>6.7504301099999995E-3</v>
      </c>
      <c r="Y648" s="58">
        <f t="shared" ref="Y648:Y711" si="1536">IF(F648&gt;ProjStart,MIN(1,X648*(1+DthStressPC/100)),0)</f>
        <v>6.7504301099999995E-3</v>
      </c>
      <c r="Z648" s="32">
        <f t="shared" ref="Z648:Z711" si="1537">IF(AND(ActDthAcc=1,$B648=ActDthAccMth),1,IF(OR(AND($B648&lt;=IVP,ExpDthAcc=0),AND(ActDthAcc=1,$B648&lt;IVP)),0,Y648))</f>
        <v>6.7504301099999995E-3</v>
      </c>
      <c r="AA648" s="32">
        <f t="shared" ref="AA648:AA711" si="1538">IF(F648&lt;=ProjStart,0,IF(Z648=1,1,1-(1-MIN(1-Q648,Z648))^(1/12)))</f>
        <v>5.6428384199636028E-4</v>
      </c>
      <c r="AB648" s="59">
        <f t="shared" ref="AB648:AB711" si="1539">IF($K648=0,0,MIN(100-AF648,INDEX(Tbl_Lps,MATCH(MIN($D648,MAX(Tbl_Lps_Rows)),Tbl_Lps_Rows,0),MATCH(RFRsk,Tbl_Lps_Cols,0)))/100)</f>
        <v>4.9056245199999996E-3</v>
      </c>
      <c r="AC648" s="59">
        <f t="shared" ref="AC648:AC711" si="1540">IF(AND(ActLps=1,$B648=ActLpsMth),1,IF(OR(AND($B648&lt;=IVP,ExpLps=0),AND(ActLps=1,$B648&lt;IVP)),0,AB648))</f>
        <v>4.9056245199999996E-3</v>
      </c>
      <c r="AD648">
        <f t="shared" ref="AD648:AD711" si="1541">VLOOKUP(G648,Tbl_ExitSeasonAdj,MATCH("LPS",Tbl_ExitSeasonAdj_Cols)+1,FALSE)</f>
        <v>1</v>
      </c>
      <c r="AE648" s="59">
        <f t="shared" ref="AE648:AE711" si="1542">IF(F648&gt;ProjStart,IF(E648&lt;ProjTerm,MIN(100,AC648*(1+LpsStressPC/100)*AD648),0),0)</f>
        <v>4.9056245199999996E-3</v>
      </c>
      <c r="AF648" s="59">
        <f t="shared" ref="AF648:AF711" si="1543">IF($K648=0,0,INDEX(Tbl_Cnl,MATCH(MIN($D648,MAX(Tbl_Cnl_Rows)),Tbl_Cnl_Rows,0),MATCH(RFRsk,Tbl_Cnl_Cols,0))/100)</f>
        <v>4.1758461800000006E-3</v>
      </c>
      <c r="AG648" s="59">
        <f t="shared" ref="AG648:AG711" si="1544">IF(AND(ActCnl=1,$B648=ActCnlMth),1,IF(OR(AND($B648&lt;=IVP,ExpCnl=0),AND(ActCnl=1,$B648&lt;IVP)),0,AF648))</f>
        <v>4.1758461800000006E-3</v>
      </c>
      <c r="AH648">
        <f t="shared" ref="AH648:AH711" si="1545">VLOOKUP(G648,Tbl_ExitSeasonAdj,MATCH("CNL",Tbl_ExitSeasonAdj_Cols,0)+1,FALSE)</f>
        <v>1</v>
      </c>
      <c r="AI648" s="59">
        <f t="shared" ref="AI648:AI711" si="1546">IF($F648&gt;ProjStart,IF($E648&lt;ProjTerm,MIN(100,1-AL648-AE648,AG648*(1+LpsStressPC/100)*AH648),0),0)</f>
        <v>4.1758461800000006E-3</v>
      </c>
      <c r="AJ648" s="59">
        <f t="shared" ref="AJ648:AJ711" si="1547">IF($K648=0,0,INDEX(Tbl_NTU,MATCH(MIN($D648,MAX(Tbl_NTU_Rows)),Tbl_NTU_Rows,0),MATCH(RFRsk,Tbl_NTU_Cols,0))/100)</f>
        <v>0</v>
      </c>
      <c r="AK648" s="59">
        <f t="shared" ref="AK648:AK711" si="1548">IF(AND(ActNTU=1,$B648=ActNTUMth),1,IF(OR(AND($B648&lt;=IVP,ExpNTU=0),AND(ActNTU=1,$B648&lt;IVP)),0,AJ648))</f>
        <v>0</v>
      </c>
      <c r="AL648" s="59">
        <f t="shared" ref="AL648:AL711" si="1549">IF($F648&gt;ProjStart,IF($E648&lt;ProjTerm,MIN(100,AK648*(1+LpsStressPC/100)*AH648),0),0)</f>
        <v>0</v>
      </c>
      <c r="AM648" s="12">
        <f t="shared" si="1498"/>
        <v>2.39122480695626E-6</v>
      </c>
      <c r="AN648" s="12">
        <f t="shared" si="1499"/>
        <v>0</v>
      </c>
      <c r="AO648" s="66">
        <f t="shared" ref="AO648:AO711" si="1550">AM648*S648</f>
        <v>2.3351471041302435E-7</v>
      </c>
      <c r="AP648" s="66">
        <f t="shared" ref="AP648:AP711" si="1551">AM648*AA648</f>
        <v>1.3493295211462834E-9</v>
      </c>
      <c r="AQ648" s="59">
        <f t="shared" ref="AQ648:AQ711" si="1552">AM648*AE648</f>
        <v>1.1730451045836895E-8</v>
      </c>
      <c r="AR648" s="59">
        <f t="shared" ref="AR648:AR711" si="1553">AM648*AI648</f>
        <v>9.9853869756495372E-9</v>
      </c>
      <c r="AS648" s="59">
        <f t="shared" ref="AS648:AS711" si="1554">AL648*AM648</f>
        <v>0</v>
      </c>
      <c r="AT648" s="12">
        <f t="shared" ref="AT648:AT711" si="1555">IF(AND($B648=IVP,ActIVPOn=1,ExtrCls="Y"),1,IF(AND($B648=IVP,ActIVPOff=1,ExtrCls="N"),0,IF($K649=0,0,IF(AND(OR(D648=0,F648=ProjStart),InitPols&lt;&gt;0),1,MAX(0,AM648-AO648-AP648-AQ648-AR648-AS648)))))</f>
        <v>2.1346449290006028E-6</v>
      </c>
      <c r="AU648" s="59">
        <f t="shared" si="1500"/>
        <v>0</v>
      </c>
      <c r="AV648" s="59">
        <f t="shared" si="1501"/>
        <v>-2.0183206946293875E-22</v>
      </c>
      <c r="AW648" s="70">
        <f t="shared" ref="AW648:AW711" si="1556">IF(AND(ActWOPBrth=1,$B648&gt;ActWOPBrthMth,$B648&lt;=IVP,$B648&lt;=ActWOPBrthMth+WOPBrthPer),1,IF(OR($D648&lt;=WOPBrthWP,AND($B648&lt;=IVP,ExpWOPBrth=0),AND(ActWOPBrth=1,$B648&lt;IVP)),0,AM648*VLOOKUP($I648,Tbl_Births,2,FALSE)/12*$J648))</f>
        <v>0</v>
      </c>
      <c r="AX648" s="20">
        <f t="shared" ref="AX648:AX711" si="1557">IF(AND(B648&lt;IVP,ExpSA=0),0,IF(AND(OR(RunType="CLS",AND(ActSADecr=1,SAChng&lt;0),AND(ActSAIncr=1,SAChng&gt;0)),$B648&gt;=ActSAMth),SALSCLS,SALSOPN))</f>
        <v>200000</v>
      </c>
      <c r="AY648" s="20">
        <f t="shared" ref="AY648:AY711" si="1558">IF(AND(B648&lt;IVP,ExpSA=0),0,IF(AND(OR(RunType="CLS",AND(ActSADecr=1,SAChng&lt;0),AND(ActSAIncr=1,SAChng&gt;0)),$B648&gt;=ActSAMth),SATrCLS,SATrOPN))</f>
        <v>0</v>
      </c>
      <c r="AZ648" s="20">
        <f t="shared" ref="AZ648:AZ711" si="1559">IF(AND(B648&lt;IVP,ExpSA=0),0,IF(AND(OR(RunType="CLS",AND(ActSADecr=1,SAChng&lt;0),AND(ActSAIncr=1,SAChng&gt;0)),$B648&gt;=ActSAMth),SAInstCLS,SAInstOPN))*$K648</f>
        <v>0</v>
      </c>
      <c r="BA648" s="20">
        <f t="shared" ref="BA648:BA711" si="1560">IF(K648=0,0,AZ648+AY648+AX648)</f>
        <v>200000</v>
      </c>
      <c r="BB648" s="36">
        <f t="shared" ref="BB648:BB711" si="1561">IF(D648=1,ExGrat+1,1)*$K648</f>
        <v>1</v>
      </c>
      <c r="BC648" s="36">
        <f t="shared" ref="BC648:BC711" si="1562">ROUNDUP(AZ648/AnnPayM*$K648,2)</f>
        <v>0</v>
      </c>
      <c r="BD648" s="80">
        <f t="shared" ref="BD648:BD711" si="1563">IF(AND(DthRepdt="Y",ActDthNat=1,B648&lt;IVP),0,AO648*BB648*AX648*$K648)</f>
        <v>4.6702942082604872E-2</v>
      </c>
      <c r="BE648" s="36">
        <f t="shared" ref="BE648:BE711" si="1564">IF(AND(DthRepdt="Y",ActDthNat=1,B648&lt;IVP),0,BB648*AO648*AY648*$K648)</f>
        <v>0</v>
      </c>
      <c r="BF648" s="36">
        <f t="shared" ref="BF648:BF711" si="1565">IF(AND(DthRepdt="Y",ActDthNat=1,B648&lt;IVP),0,BC648*AnnPayM*BB648*AO648)</f>
        <v>0</v>
      </c>
      <c r="BG648" s="36">
        <f t="shared" ref="BG648:BG711" si="1566">BF648+BE648+BD648</f>
        <v>4.6702942082604872E-2</v>
      </c>
      <c r="BH648" s="36">
        <f t="shared" ref="BH648:BH711" si="1567">IF(AND(DthRepdt="Y",ActDthAcc=1,B648&lt;IVP),0,AP648*BB648*AX648*$K648)</f>
        <v>2.6986590422925668E-4</v>
      </c>
      <c r="BI648" s="36">
        <f t="shared" ref="BI648:BI711" si="1568">IF(AND(DthRepdt="Y",ActDthAcc=1,B648&lt;IVP),0,BB648*AP648*AY648*$K648)</f>
        <v>0</v>
      </c>
      <c r="BJ648" s="36">
        <f t="shared" ref="BJ648:BJ711" si="1569">IF(AND(DthRepdt="Y",ActDthAcc=1,B648&lt;IVP),0,BC648*AnnPayM*AP648*BB648)</f>
        <v>0</v>
      </c>
      <c r="BK648" s="36">
        <f t="shared" ref="BK648:BK711" si="1570">BJ648+BI648+BH648</f>
        <v>2.6986590422925668E-4</v>
      </c>
      <c r="BL648" s="68">
        <f ca="1">IF(OR(AT648=0,E648&gt;ProjTerm),0,VLOOKUP(D648,'Life Events'!$AE$5:$AI$1206,5,FALSE))</f>
        <v>2.0746972022071973E-20</v>
      </c>
      <c r="BM648" s="93">
        <f t="shared" ref="BM648:BM711" ca="1" si="1571">IF(AND(ActWOPBrth=1,$B648&gt;ActWOPBrthMth,$B648&lt;=IVP,$B648&lt;=ActWOPBrthMth+WOPBrthPer),1,IF(OR(AND($B648&lt;=IVP,ExpWOPBrth=0),AND(ActWOPBrth=1,$B648&lt;IVP)),0,BL648))</f>
        <v>2.0746972022071973E-20</v>
      </c>
      <c r="BN648" s="93">
        <f t="shared" ref="BN648:BN711" ca="1" si="1572">AT648*BM648</f>
        <v>4.4287418619033319E-26</v>
      </c>
      <c r="BO648" s="36">
        <f t="shared" ref="BO648:BO711" ca="1" si="1573">BS648*BN648</f>
        <v>6.757944657480721E-24</v>
      </c>
      <c r="BP648" s="36">
        <f t="shared" ref="BP648:BP711" si="1574">IF(AE648+AI648+AL648=0,0,(AP648+AO648)*AE648/(AE648+AI648+AL648)*BR648)</f>
        <v>1.9636883952806378E-5</v>
      </c>
      <c r="BQ648" s="36">
        <f t="shared" ref="BQ648:BQ711" si="1575">IFERROR(IF(OR(F648&lt;=ProjStart,D648&lt;=0),0,100-(AM649*AE649+AM650*AE650+AM651*AE651+AM652*AE652*Prm4PC/100-IF(D648=1,AM648*AI648,0))*100/AT648),0)</f>
        <v>98.586247159091656</v>
      </c>
      <c r="BR648" s="36">
        <f t="shared" ref="BR648:BR711" si="1576">IF(AND($B648&lt;IVP,ExpSA=0),0,IF(AND(OR(RunType="CLS",AND(ActSADecr=1,SAChng&lt;0),AND(ActSAIncr=1,SAChng&gt;0),AND(ActPrm=1,SAChng=0,$B648&gt;=IVP/2)),$B648&gt;=ActSAMth),PrmCls,PrmOpn))/12</f>
        <v>154.78110000000001</v>
      </c>
      <c r="BS648" s="36">
        <f t="shared" ref="BS648:BS711" si="1577">IF(F648&gt;=ProjStart,BR648,0)*BQ648/100</f>
        <v>152.59287780156083</v>
      </c>
      <c r="BT648" s="36">
        <f t="shared" ref="BT648:BT711" si="1578">IF(AND(ActPS=1,$B648&gt;=PSStartMth,$B648&lt;=PSEndMth,$B648&lt;IVP),0,BS648*AT648)</f>
        <v>3.2573161280071046E-4</v>
      </c>
      <c r="BU648" s="70" cm="1">
        <f t="array" ref="BU648">IF(AND(ActInt=1,$J648=0),INDEX(Tbl_FwdNom,$B648-IVP,MATCH(ValnDt,Tbl_FwdNom_Cols)),INDEX(Tbl_FwdNom,$B648,MATCH(StartDt,Tbl_FwdNom_Cols)))</f>
        <v>10.565540392000001</v>
      </c>
      <c r="BV648" s="70" cm="1">
        <f t="array" ref="BV648">INDEX(Tbl_FwdReal,$B648,MATCH(StartDt,Tbl_FwdReal_Cols))</f>
        <v>3.8893840929999999</v>
      </c>
      <c r="BW648" s="70" cm="1">
        <f t="array" ref="BW648">IF(RunType&lt;&gt;"OPN",INDEX(Tbl_FwdReal,$B648,MATCH(ValnDt,Tbl_FwdReal_Cols)),IF(AND($J648=0,ActInt=1),INDEX(Tbl_FwdReal,$B648-IVP,MATCH(ValnDt,Tbl_FwdReal_Cols)),-999))*$K648</f>
        <v>3.8893840929999999</v>
      </c>
      <c r="BX648" s="70">
        <f t="shared" ref="BX648:BX711" si="1579">IF(OR(NBExpMth&gt;0,AND(RunType="OPN",ActInt=0)),BV648,BW648)/100</f>
        <v>3.889384093E-2</v>
      </c>
      <c r="BY648" s="70">
        <f t="shared" si="1502"/>
        <v>6.4262160732646345E-2</v>
      </c>
      <c r="BZ648" s="64">
        <f t="shared" si="1515"/>
        <v>5.2036381594815495E-3</v>
      </c>
      <c r="CA648" s="70" cm="1">
        <f t="array" ref="CA648">IF($J648=1,CA647*(1+INDEX(Tbl_CPI,$B648,MATCH(IF(RunType="OPN",StartDt,ValnDt),Tbl_CPI_Cols))),0)</f>
        <v>0</v>
      </c>
      <c r="CB648" s="70">
        <f t="shared" si="1503"/>
        <v>36.805622484672298</v>
      </c>
      <c r="CC648" s="70">
        <f t="shared" si="1504"/>
        <v>36.049003934508505</v>
      </c>
      <c r="CD648" s="36">
        <f t="shared" ref="CD648:CD711" si="1580">IF($B648=0,0,REFixed/12*CC647+BS648*REMPrmPC/100)</f>
        <v>184.79574613112595</v>
      </c>
      <c r="CE648" s="36">
        <f t="shared" ref="CE648:CE711" si="1581">IF($B648=0,0,BS648*REAPrmPC/100)</f>
        <v>1.5793362852461543</v>
      </c>
      <c r="CF648" s="36">
        <f t="shared" ref="CF648:CF711" si="1582">IF($B648=0,0,BS648*RECPrmPC/100)</f>
        <v>0</v>
      </c>
      <c r="CG648" s="36">
        <f t="shared" ref="CG648:CG711" si="1583">IF(F648&lt;=ProjStart,0,(CD648+CE648+CF648)*AM648)</f>
        <v>4.4566472047254639E-4</v>
      </c>
      <c r="CH648" s="36">
        <f t="shared" ref="CH648:CH711" si="1584">IF(F648&lt;=ProjStart,0,CD648*AM648)</f>
        <v>4.4188817236873971E-4</v>
      </c>
      <c r="CI648" s="36">
        <f t="shared" ref="CI648:CI711" si="1585">IFERROR((CEFixed*CC648+CEClmPC*BA648)*BB648,0)*(AP648+AO648)</f>
        <v>0</v>
      </c>
      <c r="CJ648" s="36">
        <f t="shared" ref="CJ648:CJ711" si="1586">(CI648+CF648)*(AP648+AO648)</f>
        <v>0</v>
      </c>
      <c r="CK648" s="36">
        <f t="shared" ref="CK648:CK711" si="1587">IF(D648=1,IEFixed*CC648+BS648*IEPrmPC/100,0)*AM648</f>
        <v>0</v>
      </c>
      <c r="CL648" s="36">
        <f t="shared" ref="CL648:CL711" si="1588">(CK648+CE648)*AM648</f>
        <v>3.7765481038067522E-6</v>
      </c>
      <c r="CM648" s="36">
        <f t="shared" ref="CM648:CM711" si="1589">CG648+CK648+CI648</f>
        <v>4.4566472047254639E-4</v>
      </c>
      <c r="CN648" s="36">
        <f t="shared" ref="CN648:CN711" ca="1" si="1590">BG648-BT648+BO648+BK648-BP648</f>
        <v>4.6627439490080615E-2</v>
      </c>
      <c r="CO648" s="20">
        <f t="shared" ref="CO648:CO711" si="1591">IF(AND($B648&lt;IVP,ExpSA=0),0,IF(AND(OR(RunType="CLS",AND(ActSADecr=1,SAChng&lt;0),AND(ActSAIncr=1,SAChng&gt;0)),$B648&gt;=ActSAMth),RI1SACls+RI2SACls,RI1SAOpn+RI2SAOpn))</f>
        <v>120000</v>
      </c>
      <c r="CP648" s="20">
        <f t="shared" ref="CP648:CP711" si="1592">IF(D648&lt;=VLOOKUP(Sex&amp;Smk,Tbl_RISelBands,2,FALSE),1,2)</f>
        <v>2</v>
      </c>
      <c r="CQ648" s="64">
        <f t="shared" ref="CQ648:CQ711" si="1593">IF(B648=0,0,VLOOKUP(Sex&amp;Smk&amp;I648,Tbl_RIPrm,CP648+1,FALSE)*VLOOKUP(RFRsk,Tbl_RIRFRskScl,2,FALSE)/100)</f>
        <v>0.18036004475999998</v>
      </c>
      <c r="CR648" s="64">
        <f t="shared" ref="CR648:CR711" si="1594">IF(F648&gt;ProjStart,MIN(1,CQ648*(1+UWLoadPC/100)*RIAdjPC/100),0)</f>
        <v>0.81162020141999991</v>
      </c>
      <c r="CS648" s="36">
        <f t="shared" ref="CS648:CS711" si="1595">CO648*(1-(1-CR648)^(1/12))*AM648</f>
        <v>3.726462434954899E-2</v>
      </c>
      <c r="CT648" s="36">
        <f t="shared" ref="CT648:CT711" si="1596">IF(AND(DthRepdt="Y",$B648&lt;IVP,AND(ActDthNat=1,$B648=ActDthNatMth)),0,CO648*AO648)</f>
        <v>2.8021765249562923E-2</v>
      </c>
      <c r="CU648" s="36">
        <f t="shared" ref="CU648:CU711" si="1597">IF(AND(DthRepdt="Y",$B648&lt;IVP,AND(ActDthAcc=1,$B648=ActDthAccMth)),0,CO648*AP648)</f>
        <v>1.6191954253755401E-4</v>
      </c>
      <c r="CV648" s="36">
        <f t="shared" si="1505"/>
        <v>2.8183684792100476E-2</v>
      </c>
      <c r="CW648" s="36">
        <f t="shared" ref="CW648:CW711" si="1598">IF(E648&gt;RIBnd1,0,CV648)</f>
        <v>0</v>
      </c>
      <c r="CX648" s="36">
        <f t="shared" ref="CX648:CX711" si="1599">IF(OR(E648&gt;RIBnd1,E648&lt;=RIBnd),0,MAX((CS648*(1-RIProfExp/100)-CV648)*RIProfPC/100,0))</f>
        <v>0</v>
      </c>
      <c r="CY648" s="36">
        <f t="shared" ref="CY648:CY711" si="1600">IF(OR(AND(ActPS=1,$B648&gt;=PSStartMth,$B648&lt;=PSEndMth,$B648&lt;IVP),E648&gt;RIBnd1),0,IF(D648&lt;=DurIFProj,0,CS648-CX648))</f>
        <v>0</v>
      </c>
      <c r="CZ648" s="36">
        <f t="shared" si="1506"/>
        <v>0</v>
      </c>
      <c r="DA648" s="64">
        <f t="shared" ref="DA648:DA711" si="1601">(1+BU648/100)^(1/12)-1</f>
        <v>8.404982254532678E-3</v>
      </c>
      <c r="DB648" s="70">
        <f t="shared" si="1507"/>
        <v>0.99166507266183734</v>
      </c>
      <c r="DC648" s="70">
        <f>PRODUCT($DB$8:DB648)</f>
        <v>2.3095532258365229E-3</v>
      </c>
      <c r="DD648" s="36">
        <f t="shared" ref="DD648:DD711" si="1602">IF($D648&lt;0,0,(DD649+BT649)/(1+$DA649))</f>
        <v>1.6321439886689574E-3</v>
      </c>
      <c r="DE648" s="36">
        <f t="shared" ref="DE648:DE711" si="1603">IF($D648&lt;0,0,(DE649+BG649)/(1+$DA649))</f>
        <v>0.38102902167074809</v>
      </c>
      <c r="DF648" s="36">
        <f t="shared" ref="DF648:DF711" si="1604">IF($D648&lt;0,0,(DF649+BK649)/(1+$DA649))</f>
        <v>1.4807844785678249E-3</v>
      </c>
      <c r="DG648" s="36">
        <f t="shared" ref="DG648:DG711" si="1605">IF($D648&lt;0,0,(DG649+BP649)/(1+$DA649))</f>
        <v>1.5990742295563635E-4</v>
      </c>
      <c r="DH648" s="36">
        <f t="shared" ref="DH648:DH711" ca="1" si="1606">IF($D648&lt;0,0,(DH649+BO649)/(1+$DA649))</f>
        <v>1.6980434983050048E-23</v>
      </c>
      <c r="DI648" s="36">
        <f t="shared" ref="DI648:DI711" si="1607">IF($D648&lt;0,0,DI649/(1+$DA649)+CM649)</f>
        <v>2.4229321029099818E-3</v>
      </c>
      <c r="DJ648" s="36">
        <f t="shared" ref="DJ648:DJ711" ca="1" si="1608">DE648+DF648+DH648+DI648-DD648-DG648</f>
        <v>0.38314068684060132</v>
      </c>
      <c r="DK648" s="36">
        <f t="shared" ref="DK648:DK711" si="1609">IF($D648&lt;0,0,(DK649+$CW649)/(1+$DA649))</f>
        <v>0</v>
      </c>
      <c r="DL648" s="36">
        <f t="shared" ref="DL648:DL711" si="1610">IF($D648&lt;0,0,(DL649+$CY649)/(1+$DA649))</f>
        <v>0</v>
      </c>
      <c r="DM648" s="36">
        <f t="shared" ref="DM648:DM711" ca="1" si="1611">DJ648+DL648-DK648</f>
        <v>0.38314068684060132</v>
      </c>
      <c r="DN648" s="36">
        <f t="shared" ca="1" si="1508"/>
        <v>0.38314068684521496</v>
      </c>
      <c r="DO648" s="64" cm="1">
        <f t="array" ref="DO648">IFERROR(INDEX(Tbl_FwdNom,$B648,MATCH(LIDt,Tbl_FwdNom_Cols,0)),0)</f>
        <v>8.1514365770000001</v>
      </c>
      <c r="DP648" s="64">
        <f t="shared" ca="1" si="1509"/>
        <v>8.0898226419999997</v>
      </c>
      <c r="DQ648" s="64">
        <f t="shared" ref="DQ648:DQ711" ca="1" si="1612">(1+DP648/100)^(1/12)-1</f>
        <v>6.5037570559387525E-3</v>
      </c>
      <c r="DR648" s="70">
        <f t="shared" ref="DR648:DR711" ca="1" si="1613">(1+DQ648)^(-1)</f>
        <v>0.99353826847605364</v>
      </c>
      <c r="DS648" s="70">
        <f ca="1">PRODUCT($DR$8:DR648)</f>
        <v>5.9046649806521025E-3</v>
      </c>
      <c r="DT648" s="36">
        <f t="shared" ref="DT648:DT711" ca="1" si="1614">IF($D648&lt;0,0,(DT649+BG649)/(1+$DQ649))</f>
        <v>0.38540334149877747</v>
      </c>
      <c r="DU648" s="36">
        <f t="shared" ref="DU648:DU711" ca="1" si="1615">IF($D648&lt;0,0,(DU649+BK649)/(1+$DQ649))</f>
        <v>1.4959119892747354E-3</v>
      </c>
      <c r="DV648" s="36">
        <f t="shared" ref="DV648:DV711" ca="1" si="1616">IF($D648&lt;0,0,(DV649+BP649)/(1+$DQ649))</f>
        <v>1.6174242221801558E-4</v>
      </c>
      <c r="DW648" s="36">
        <f t="shared" ref="DW648:DW711" ca="1" si="1617">IF($D648&lt;0,0,(DW649+BO649)/(1+$DQ649))</f>
        <v>1.7089247526710928E-23</v>
      </c>
      <c r="DX648" s="36">
        <f t="shared" ref="DX648:DX711" ca="1" si="1618">IF($D648&lt;0,0,(DX649+BT649)/(1+$DQ649))</f>
        <v>1.6484075717082222E-3</v>
      </c>
      <c r="DY648" s="36">
        <f t="shared" ref="DY648:DY711" ca="1" si="1619">IF($D648&lt;0,0,DY649/(1+$DQ649)+CL649)</f>
        <v>2.0425724701557379E-5</v>
      </c>
      <c r="DZ648" s="36">
        <f t="shared" ref="DZ648:DZ711" ca="1" si="1620">IF($D648&lt;0,0,DZ649/(1+$DQ649)+CH649)</f>
        <v>2.4230413524524413E-3</v>
      </c>
      <c r="EA648" s="36">
        <f t="shared" ref="EA648:EA711" ca="1" si="1621">IF($D648&lt;0,0,EA649/(1+$DQ649)+CJ649)</f>
        <v>0</v>
      </c>
      <c r="EB648" s="36">
        <f t="shared" ref="EB648:EB711" ca="1" si="1622">DT648+DU648+DW648-DX648+DY648+DZ648+EA648-DV648</f>
        <v>0.38753257057127999</v>
      </c>
      <c r="EC648" s="36">
        <f t="shared" ref="EC648:EC711" ca="1" si="1623">IF($D648&lt;0,0,(EC649+CW649)/(1+DQ649))</f>
        <v>0</v>
      </c>
      <c r="ED648" s="36">
        <f t="shared" ref="ED648:ED711" ca="1" si="1624">IF($D648&lt;0,0,(ED649+CY649)/(1+DQ649))</f>
        <v>0</v>
      </c>
      <c r="EE648" s="36">
        <f t="shared" ca="1" si="1510"/>
        <v>0</v>
      </c>
      <c r="EF648" s="36">
        <f t="shared" ref="EF648:EF711" ca="1" si="1625">EB648+EE648</f>
        <v>0.38753257057127999</v>
      </c>
      <c r="EG648" s="64"/>
      <c r="EH648" s="64"/>
      <c r="EI648" s="64"/>
      <c r="EJ648" s="70"/>
      <c r="EK648" s="70"/>
      <c r="EL648" s="70"/>
      <c r="EM648" s="70"/>
      <c r="EN648" s="70"/>
      <c r="EO648" s="36">
        <f t="shared" ref="EO648:EO711" ca="1" si="1626">(IF(B648=0,0,DM647)-CM648)*DA648</f>
        <v>3.5820861052245192E-3</v>
      </c>
      <c r="EP648" s="36">
        <f t="shared" ref="EP648:EP711" ca="1" si="1627">(-CM648-CN648-CZ648+EO648)*J648</f>
        <v>0</v>
      </c>
      <c r="EQ648" s="36">
        <f t="shared" ref="EQ648:EQ711" si="1628">(DE648+DF648+DG648)*VLOOKUP("mort",Tbl_RA_Scl,2,FALSE)</f>
        <v>1.0209731278930869E-2</v>
      </c>
      <c r="ER648" s="36">
        <f t="shared" ref="ER648:ER711" si="1629">DD648*VLOOKUP("lpsup",Tbl_RA_Scl,2,FALSE)</f>
        <v>9.7835443898384444E-6</v>
      </c>
      <c r="ES648" s="36">
        <f t="shared" ref="ES648:ES711" si="1630">DD648*VLOOKUP("lpsdown",Tbl_RA_Scl,2,FALSE)</f>
        <v>-8.934633658451947E-6</v>
      </c>
      <c r="ET648" s="36">
        <f t="shared" ref="ET648:ET711" ca="1" si="1631">MAX(0,-DJ648)*VLOOKUP("masslps",Tbl_RA_Scl,2,FALSE)</f>
        <v>0</v>
      </c>
      <c r="EU648" s="36">
        <f t="shared" ca="1" si="1511"/>
        <v>9.7835443898384444E-6</v>
      </c>
      <c r="EV648" s="36">
        <f t="shared" ref="EV648:EV711" si="1632">DI648*VLOOKUP("exp",Tbl_RA_Scl,2,FALSE)</f>
        <v>3.9995534057303303E-5</v>
      </c>
      <c r="EW648" s="36">
        <f t="shared" ref="EW648:EW711" si="1633">(DE648+DF648+DG648)*VLOOKUP("mortcat",Tbl_RA_Scl,2,FALSE)</f>
        <v>1.3345832035963977E-2</v>
      </c>
      <c r="EX648" s="36">
        <f t="shared" ca="1" si="1512"/>
        <v>2.3605342393341985E-2</v>
      </c>
      <c r="EY648" s="36">
        <f t="shared" ref="EY648:EY711" si="1634">DK648*VLOOKUP("mort",Tbl_RA_Scl_RI,2,FALSE)</f>
        <v>0</v>
      </c>
      <c r="EZ648" s="36">
        <f t="shared" ref="EZ648:EZ711" si="1635">DL648*VLOOKUP("lpsup",Tbl_RA_Scl_RI,2,FALSE)</f>
        <v>0</v>
      </c>
      <c r="FA648" s="36">
        <f t="shared" ref="FA648:FA711" si="1636">DL648*VLOOKUP("lpsdown",Tbl_RA_Scl_RI,2,FALSE)</f>
        <v>0</v>
      </c>
      <c r="FB648" s="36">
        <f t="shared" ref="FB648:FB711" si="1637">MAX(0,DL648-DK648)*VLOOKUP("masslps",Tbl_RA_Scl_RI,2,FALSE)</f>
        <v>0</v>
      </c>
      <c r="FC648" s="36">
        <f t="shared" si="1513"/>
        <v>0</v>
      </c>
      <c r="FD648" s="36">
        <f t="shared" ref="FD648:FD711" si="1638">DL648*VLOOKUP("exp",Tbl_RA_Scl_RI,2,FALSE)</f>
        <v>0</v>
      </c>
      <c r="FE648" s="36">
        <f t="shared" ref="FE648:FE711" si="1639">DK648*VLOOKUP("mortcat",Tbl_RA_Scl_RI,2,FALSE)</f>
        <v>0</v>
      </c>
      <c r="FF648" s="36">
        <f t="shared" si="1514"/>
        <v>0</v>
      </c>
      <c r="FG648" s="36">
        <f t="shared" ref="FG648:FG711" ca="1" si="1640">EX648-FF648</f>
        <v>2.3605342393341985E-2</v>
      </c>
      <c r="FH648" s="36">
        <f t="shared" ref="FH648:FH711" ca="1" si="1641">EX648*DA648</f>
        <v>1.9840248392820732E-4</v>
      </c>
      <c r="FI648" s="36">
        <f t="shared" ref="FI648:FI711" ca="1" si="1642">IF($D648&lt;0,0,EX649-EX648-FH648)</f>
        <v>-3.6970266957865633E-3</v>
      </c>
      <c r="FJ648" s="36">
        <f t="shared" ref="FJ648:FJ711" ca="1" si="1643">(FJ649-FI649)/(1+$DQ649)*$K649</f>
        <v>2.0334887784700398E-2</v>
      </c>
      <c r="FK648" s="36">
        <f t="shared" ref="FK648:FK711" si="1644">FF648*DA648</f>
        <v>0</v>
      </c>
      <c r="FL648" s="36">
        <f t="shared" ref="FL648:FL711" si="1645">IF($D648&lt;0,0,FF649-FF648-FK648)</f>
        <v>0</v>
      </c>
      <c r="FM648" s="36">
        <f t="shared" ref="FM648:FM711" ca="1" si="1646">(FM649-FL649)/(1+$DQ649)*$K649</f>
        <v>0</v>
      </c>
      <c r="FN648" s="36">
        <f t="shared" ca="1" si="1516"/>
        <v>2.0334887784700398E-2</v>
      </c>
    </row>
    <row r="649" spans="2:170" x14ac:dyDescent="0.25">
      <c r="B649" s="2">
        <v>641</v>
      </c>
      <c r="C649" s="2">
        <f t="shared" si="1522"/>
        <v>54</v>
      </c>
      <c r="D649" s="2">
        <f t="shared" si="1519"/>
        <v>665</v>
      </c>
      <c r="E649" s="2">
        <f t="shared" si="1517"/>
        <v>56</v>
      </c>
      <c r="F649" s="189">
        <f t="shared" si="1521"/>
        <v>65227</v>
      </c>
      <c r="G649" s="2">
        <f t="shared" si="1520"/>
        <v>7</v>
      </c>
      <c r="H649" s="187">
        <f t="shared" si="1523"/>
        <v>88</v>
      </c>
      <c r="I649" s="186">
        <f t="shared" si="1518"/>
        <v>88</v>
      </c>
      <c r="J649" s="2">
        <f t="shared" si="1524"/>
        <v>0</v>
      </c>
      <c r="K649" s="2">
        <f t="shared" si="1525"/>
        <v>1</v>
      </c>
      <c r="L649">
        <f t="shared" si="1526"/>
        <v>2</v>
      </c>
      <c r="M649" s="190">
        <f t="shared" ref="M649:M712" si="1647">MIN(1,VLOOKUP(RFRsk,Tbl_MrtRFRskScl,2,FALSE)/100*IFERROR(VLOOKUP("Nat"&amp;Sex&amp;Smk&amp;I649,Tbl_Mort,L649+1,FALSE),1))*$K649</f>
        <v>0.1857074685</v>
      </c>
      <c r="N649">
        <f t="shared" si="1527"/>
        <v>1</v>
      </c>
      <c r="O649">
        <f t="shared" si="1528"/>
        <v>100</v>
      </c>
      <c r="P649" s="58">
        <f t="shared" si="1529"/>
        <v>0.83568360824999999</v>
      </c>
      <c r="Q649" s="106">
        <f t="shared" si="1530"/>
        <v>0.83568360824999999</v>
      </c>
      <c r="R649" s="59">
        <f t="shared" si="1531"/>
        <v>0.83568360824999999</v>
      </c>
      <c r="S649" s="32">
        <f t="shared" ref="S649:S712" si="1648">IF(R649=1,1,(1-(1-R649)^(1/12))*$K649)</f>
        <v>0.13971950933693267</v>
      </c>
      <c r="T649">
        <f t="shared" si="1532"/>
        <v>1</v>
      </c>
      <c r="U649" s="32">
        <f t="shared" ref="U649:U712" si="1649">IF($K649=0,0,MIN(1,VLOOKUP(RFRsk,Tbl_MrtRFRskScl,2,FALSE)/100*IFERROR(VLOOKUP("Acc"&amp;Sex&amp;Smk&amp;I649,Tbl_Mort,T649+1,FALSE),1)))</f>
        <v>1.5443542800000001E-3</v>
      </c>
      <c r="V649">
        <f t="shared" si="1533"/>
        <v>1</v>
      </c>
      <c r="W649">
        <f t="shared" si="1534"/>
        <v>100</v>
      </c>
      <c r="X649" s="58">
        <f t="shared" si="1535"/>
        <v>6.9495942600000006E-3</v>
      </c>
      <c r="Y649" s="58">
        <f t="shared" si="1536"/>
        <v>6.9495942600000006E-3</v>
      </c>
      <c r="Z649" s="32">
        <f t="shared" si="1537"/>
        <v>6.9495942600000006E-3</v>
      </c>
      <c r="AA649" s="32">
        <f t="shared" si="1538"/>
        <v>5.8098575885867643E-4</v>
      </c>
      <c r="AB649" s="59">
        <f t="shared" si="1539"/>
        <v>4.9056245199999996E-3</v>
      </c>
      <c r="AC649" s="59">
        <f t="shared" si="1540"/>
        <v>4.9056245199999996E-3</v>
      </c>
      <c r="AD649">
        <f t="shared" si="1541"/>
        <v>1</v>
      </c>
      <c r="AE649" s="59">
        <f t="shared" si="1542"/>
        <v>4.9056245199999996E-3</v>
      </c>
      <c r="AF649" s="59">
        <f t="shared" si="1543"/>
        <v>4.1758461800000006E-3</v>
      </c>
      <c r="AG649" s="59">
        <f t="shared" si="1544"/>
        <v>4.1758461800000006E-3</v>
      </c>
      <c r="AH649">
        <f t="shared" si="1545"/>
        <v>1</v>
      </c>
      <c r="AI649" s="59">
        <f t="shared" si="1546"/>
        <v>4.1758461800000006E-3</v>
      </c>
      <c r="AJ649" s="59">
        <f t="shared" si="1547"/>
        <v>0</v>
      </c>
      <c r="AK649" s="59">
        <f t="shared" si="1548"/>
        <v>0</v>
      </c>
      <c r="AL649" s="59">
        <f t="shared" si="1549"/>
        <v>0</v>
      </c>
      <c r="AM649" s="12">
        <f t="shared" ref="AM649:AM712" si="1650">AT648</f>
        <v>2.1346449290006028E-6</v>
      </c>
      <c r="AN649" s="12">
        <f t="shared" ref="AN649:AN712" si="1651">IF(AND($B649=IVP,OR(AND(ActIVPOff=1,ExtrCls="N"),AND(ActIVPOn=1,ExtrCls="Y"))),0,AT649+AS649+AR649+AQ649+AP649+AO649-AM649)</f>
        <v>0</v>
      </c>
      <c r="AO649" s="66">
        <f t="shared" si="1550"/>
        <v>2.9825154208853569E-7</v>
      </c>
      <c r="AP649" s="66">
        <f t="shared" si="1551"/>
        <v>1.2401983039692406E-9</v>
      </c>
      <c r="AQ649" s="59">
        <f t="shared" si="1552"/>
        <v>1.0471766505199015E-8</v>
      </c>
      <c r="AR649" s="59">
        <f t="shared" si="1553"/>
        <v>8.9139488724235403E-9</v>
      </c>
      <c r="AS649" s="59">
        <f t="shared" si="1554"/>
        <v>0</v>
      </c>
      <c r="AT649" s="12">
        <f t="shared" si="1555"/>
        <v>1.8157674732304752E-6</v>
      </c>
      <c r="AU649" s="59">
        <f t="shared" ref="AU649:AU712" si="1652">MAX(0,AT649-AM649-AN649+AO649+AP649+AQ649+AR649+AS649)</f>
        <v>0</v>
      </c>
      <c r="AV649" s="59">
        <f t="shared" ref="AV649:AV712" si="1653">MIN(0,AT649-AM649-AN649+AO649+AP649+AQ649+AR649+AS649)</f>
        <v>-4.3013391852757439E-23</v>
      </c>
      <c r="AW649" s="70">
        <f t="shared" si="1556"/>
        <v>0</v>
      </c>
      <c r="AX649" s="20">
        <f t="shared" si="1557"/>
        <v>200000</v>
      </c>
      <c r="AY649" s="20">
        <f t="shared" si="1558"/>
        <v>0</v>
      </c>
      <c r="AZ649" s="20">
        <f t="shared" si="1559"/>
        <v>0</v>
      </c>
      <c r="BA649" s="20">
        <f t="shared" si="1560"/>
        <v>200000</v>
      </c>
      <c r="BB649" s="36">
        <f t="shared" si="1561"/>
        <v>1</v>
      </c>
      <c r="BC649" s="36">
        <f t="shared" si="1562"/>
        <v>0</v>
      </c>
      <c r="BD649" s="80">
        <f t="shared" si="1563"/>
        <v>5.9650308417707139E-2</v>
      </c>
      <c r="BE649" s="36">
        <f t="shared" si="1564"/>
        <v>0</v>
      </c>
      <c r="BF649" s="36">
        <f t="shared" si="1565"/>
        <v>0</v>
      </c>
      <c r="BG649" s="36">
        <f t="shared" si="1566"/>
        <v>5.9650308417707139E-2</v>
      </c>
      <c r="BH649" s="36">
        <f t="shared" si="1567"/>
        <v>2.4803966079384811E-4</v>
      </c>
      <c r="BI649" s="36">
        <f t="shared" si="1568"/>
        <v>0</v>
      </c>
      <c r="BJ649" s="36">
        <f t="shared" si="1569"/>
        <v>0</v>
      </c>
      <c r="BK649" s="36">
        <f t="shared" si="1570"/>
        <v>2.4803966079384811E-4</v>
      </c>
      <c r="BL649" s="68">
        <f ca="1">IF(OR(AT649=0,E649&gt;ProjTerm),0,VLOOKUP(D649,'Life Events'!$AE$5:$AI$1206,5,FALSE))</f>
        <v>1.7647748557104579E-20</v>
      </c>
      <c r="BM649" s="93">
        <f t="shared" ca="1" si="1571"/>
        <v>1.7647748557104579E-20</v>
      </c>
      <c r="BN649" s="93">
        <f t="shared" ca="1" si="1572"/>
        <v>3.2044207805740545E-26</v>
      </c>
      <c r="BO649" s="36">
        <f t="shared" ca="1" si="1573"/>
        <v>4.8897178859491891E-24</v>
      </c>
      <c r="BP649" s="36">
        <f t="shared" si="1574"/>
        <v>2.5040378904152483E-5</v>
      </c>
      <c r="BQ649" s="36">
        <f t="shared" si="1575"/>
        <v>98.586247159091656</v>
      </c>
      <c r="BR649" s="36">
        <f t="shared" si="1576"/>
        <v>154.78110000000001</v>
      </c>
      <c r="BS649" s="36">
        <f t="shared" si="1577"/>
        <v>152.59287780156083</v>
      </c>
      <c r="BT649" s="36">
        <f t="shared" si="1578"/>
        <v>2.7707318415870681E-4</v>
      </c>
      <c r="BU649" s="70" cm="1">
        <f t="array" ref="BU649">IF(AND(ActInt=1,$J649=0),INDEX(Tbl_FwdNom,$B649-IVP,MATCH(ValnDt,Tbl_FwdNom_Cols)),INDEX(Tbl_FwdNom,$B649,MATCH(StartDt,Tbl_FwdNom_Cols)))</f>
        <v>10.559537084</v>
      </c>
      <c r="BV649" s="70" cm="1">
        <f t="array" ref="BV649">INDEX(Tbl_FwdReal,$B649,MATCH(StartDt,Tbl_FwdReal_Cols))</f>
        <v>3.8859874159999999</v>
      </c>
      <c r="BW649" s="70" cm="1">
        <f t="array" ref="BW649">IF(RunType&lt;&gt;"OPN",INDEX(Tbl_FwdReal,$B649,MATCH(ValnDt,Tbl_FwdReal_Cols)),IF(AND($J649=0,ActInt=1),INDEX(Tbl_FwdReal,$B649-IVP,MATCH(ValnDt,Tbl_FwdReal_Cols)),-999))*$K649</f>
        <v>3.8859874159999999</v>
      </c>
      <c r="BX649" s="70">
        <f t="shared" si="1579"/>
        <v>3.8859874160000002E-2</v>
      </c>
      <c r="BY649" s="70">
        <f t="shared" ref="BY649:BY712" si="1654">((1+BU649/100)/(1+BX649)-1)</f>
        <v>6.4239170594552863E-2</v>
      </c>
      <c r="BZ649" s="64">
        <f t="shared" si="1515"/>
        <v>5.2018286116621848E-3</v>
      </c>
      <c r="CA649" s="70" cm="1">
        <f t="array" ref="CA649">IF($J649=1,CA648*(1+INDEX(Tbl_CPI,$B649,MATCH(IF(RunType="OPN",StartDt,ValnDt),Tbl_CPI_Cols))),0)</f>
        <v>0</v>
      </c>
      <c r="CB649" s="70">
        <f t="shared" ref="CB649:CB712" si="1655">IF(AND(ActInfl=1,$J649=1),IF(AND(RunType="OPN",IVP=12),CA649/CA$20,CA649),CB648*(1+BZ649))</f>
        <v>36.997079024783105</v>
      </c>
      <c r="CC649" s="70">
        <f t="shared" ref="CC649:CC712" si="1656">IF($F649&lt;ProjStart,1,IF($G649&lt;&gt;2,CC648,CB649))</f>
        <v>36.049003934508505</v>
      </c>
      <c r="CD649" s="36">
        <f t="shared" si="1580"/>
        <v>184.79574613112595</v>
      </c>
      <c r="CE649" s="36">
        <f t="shared" si="1581"/>
        <v>1.5793362852461543</v>
      </c>
      <c r="CF649" s="36">
        <f t="shared" si="1582"/>
        <v>0</v>
      </c>
      <c r="CG649" s="36">
        <f t="shared" si="1583"/>
        <v>3.9784462457217811E-4</v>
      </c>
      <c r="CH649" s="36">
        <f t="shared" si="1584"/>
        <v>3.9447330237969079E-4</v>
      </c>
      <c r="CI649" s="36">
        <f t="shared" si="1585"/>
        <v>0</v>
      </c>
      <c r="CJ649" s="36">
        <f t="shared" si="1586"/>
        <v>0</v>
      </c>
      <c r="CK649" s="36">
        <f t="shared" si="1587"/>
        <v>0</v>
      </c>
      <c r="CL649" s="36">
        <f t="shared" si="1588"/>
        <v>3.371322192487353E-6</v>
      </c>
      <c r="CM649" s="36">
        <f t="shared" si="1589"/>
        <v>3.9784462457217811E-4</v>
      </c>
      <c r="CN649" s="36">
        <f t="shared" ca="1" si="1590"/>
        <v>5.9596234515438128E-2</v>
      </c>
      <c r="CO649" s="20">
        <f t="shared" si="1591"/>
        <v>120000</v>
      </c>
      <c r="CP649" s="20">
        <f t="shared" si="1592"/>
        <v>2</v>
      </c>
      <c r="CQ649" s="64">
        <f t="shared" si="1593"/>
        <v>0.21244817607000002</v>
      </c>
      <c r="CR649" s="64">
        <f t="shared" si="1594"/>
        <v>0.95601679231500014</v>
      </c>
      <c r="CS649" s="36">
        <f t="shared" si="1595"/>
        <v>5.8711788344172712E-2</v>
      </c>
      <c r="CT649" s="36">
        <f t="shared" si="1596"/>
        <v>3.5790185050624285E-2</v>
      </c>
      <c r="CU649" s="36">
        <f t="shared" si="1597"/>
        <v>1.4882379647630886E-4</v>
      </c>
      <c r="CV649" s="36">
        <f t="shared" ref="CV649:CV712" si="1657">CU649+CT649</f>
        <v>3.5939008847100593E-2</v>
      </c>
      <c r="CW649" s="36">
        <f t="shared" si="1598"/>
        <v>0</v>
      </c>
      <c r="CX649" s="36">
        <f t="shared" si="1599"/>
        <v>0</v>
      </c>
      <c r="CY649" s="36">
        <f t="shared" si="1600"/>
        <v>0</v>
      </c>
      <c r="CZ649" s="36">
        <f t="shared" ref="CZ649:CZ712" si="1658">CY649-CW649</f>
        <v>0</v>
      </c>
      <c r="DA649" s="64">
        <f t="shared" si="1601"/>
        <v>8.4004194130919974E-3</v>
      </c>
      <c r="DB649" s="70">
        <f t="shared" ref="DB649:DB712" si="1659">(1+DA649)^(-1)</f>
        <v>0.99166955977866289</v>
      </c>
      <c r="DC649" s="70">
        <f>PRODUCT($DB$8:DB649)</f>
        <v>2.2903136307506956E-3</v>
      </c>
      <c r="DD649" s="36">
        <f t="shared" si="1602"/>
        <v>1.3687814985576267E-3</v>
      </c>
      <c r="DE649" s="36">
        <f t="shared" si="1603"/>
        <v>0.32457951684363534</v>
      </c>
      <c r="DF649" s="36">
        <f t="shared" si="1604"/>
        <v>1.2451840284543434E-3</v>
      </c>
      <c r="DG649" s="36">
        <f t="shared" si="1605"/>
        <v>1.3621033347157791E-4</v>
      </c>
      <c r="DH649" s="36">
        <f t="shared" ca="1" si="1606"/>
        <v>1.223335987277522E-23</v>
      </c>
      <c r="DI649" s="36">
        <f t="shared" si="1607"/>
        <v>2.0420990625040422E-3</v>
      </c>
      <c r="DJ649" s="36">
        <f t="shared" ca="1" si="1608"/>
        <v>0.32636180810256454</v>
      </c>
      <c r="DK649" s="36">
        <f t="shared" si="1609"/>
        <v>0</v>
      </c>
      <c r="DL649" s="36">
        <f t="shared" si="1610"/>
        <v>0</v>
      </c>
      <c r="DM649" s="36">
        <f t="shared" ca="1" si="1611"/>
        <v>0.32636180810256454</v>
      </c>
      <c r="DN649" s="36">
        <f t="shared" ref="DN649:DN712" ca="1" si="1660">IF($D649=0,DM649,DN648+EO649-CZ649-CN649-CM649)</f>
        <v>0.32636180810717824</v>
      </c>
      <c r="DO649" s="64" cm="1">
        <f t="array" ref="DO649">IFERROR(INDEX(Tbl_FwdNom,$B649,MATCH(LIDt,Tbl_FwdNom_Cols,0)),0)</f>
        <v>8.1497246049999994</v>
      </c>
      <c r="DP649" s="64">
        <f t="shared" ref="DP649:DP712" ca="1" si="1661">IF(OR($E649&gt;ProjTerm+1,$B649+LIOffset&lt;0),0,OFFSET($DO649,LIOffset,0))</f>
        <v>8.0881116449999997</v>
      </c>
      <c r="DQ649" s="64">
        <f t="shared" ca="1" si="1612"/>
        <v>6.5024293504547526E-3</v>
      </c>
      <c r="DR649" s="70">
        <f t="shared" ca="1" si="1613"/>
        <v>0.99353957908015078</v>
      </c>
      <c r="DS649" s="70">
        <f ca="1">PRODUCT($DR$8:DR649)</f>
        <v>5.8665183594863966E-3</v>
      </c>
      <c r="DT649" s="36">
        <f t="shared" ca="1" si="1614"/>
        <v>0.32825909108059531</v>
      </c>
      <c r="DU649" s="36">
        <f t="shared" ca="1" si="1615"/>
        <v>1.2575993905056446E-3</v>
      </c>
      <c r="DV649" s="36">
        <f t="shared" ca="1" si="1616"/>
        <v>1.3775376198730716E-4</v>
      </c>
      <c r="DW649" s="36">
        <f t="shared" ca="1" si="1617"/>
        <v>1.231065126545661E-23</v>
      </c>
      <c r="DX649" s="36">
        <f t="shared" ca="1" si="1618"/>
        <v>1.3820530413253028E-3</v>
      </c>
      <c r="DY649" s="36">
        <f t="shared" ca="1" si="1619"/>
        <v>1.7165297556499472E-5</v>
      </c>
      <c r="DZ649" s="36">
        <f t="shared" ca="1" si="1620"/>
        <v>2.041758670500938E-3</v>
      </c>
      <c r="EA649" s="36">
        <f t="shared" ca="1" si="1621"/>
        <v>0</v>
      </c>
      <c r="EB649" s="36">
        <f t="shared" ca="1" si="1622"/>
        <v>0.33005580763584574</v>
      </c>
      <c r="EC649" s="36">
        <f t="shared" ca="1" si="1623"/>
        <v>0</v>
      </c>
      <c r="ED649" s="36">
        <f t="shared" ca="1" si="1624"/>
        <v>0</v>
      </c>
      <c r="EE649" s="36">
        <f t="shared" ref="EE649:EE712" ca="1" si="1662">ED649-EC649</f>
        <v>0</v>
      </c>
      <c r="EF649" s="36">
        <f t="shared" ca="1" si="1625"/>
        <v>0.33005580763584574</v>
      </c>
      <c r="EG649" s="64"/>
      <c r="EH649" s="64"/>
      <c r="EI649" s="64"/>
      <c r="EJ649" s="70"/>
      <c r="EK649" s="70"/>
      <c r="EL649" s="70"/>
      <c r="EM649" s="70"/>
      <c r="EN649" s="70"/>
      <c r="EO649" s="36">
        <f t="shared" ca="1" si="1626"/>
        <v>3.2152004019735387E-3</v>
      </c>
      <c r="EP649" s="36">
        <f t="shared" ca="1" si="1627"/>
        <v>0</v>
      </c>
      <c r="EQ649" s="36">
        <f t="shared" si="1628"/>
        <v>8.6967251204103993E-3</v>
      </c>
      <c r="ER649" s="36">
        <f t="shared" si="1629"/>
        <v>8.2048732489889969E-6</v>
      </c>
      <c r="ES649" s="36">
        <f t="shared" si="1630"/>
        <v>-7.4929426159592038E-6</v>
      </c>
      <c r="ET649" s="36">
        <f t="shared" ca="1" si="1631"/>
        <v>0</v>
      </c>
      <c r="EU649" s="36">
        <f t="shared" ref="EU649:EU712" ca="1" si="1663">ET649+MAX(ER649,ES649)</f>
        <v>8.2048732489889969E-6</v>
      </c>
      <c r="EV649" s="36">
        <f t="shared" si="1632"/>
        <v>3.3709092592679223E-5</v>
      </c>
      <c r="EW649" s="36">
        <f t="shared" si="1633"/>
        <v>1.136807909523156E-2</v>
      </c>
      <c r="EX649" s="36">
        <f t="shared" ref="EX649:EX712" ca="1" si="1664">EQ649+EU649+EV649+EW649</f>
        <v>2.0106718181483629E-2</v>
      </c>
      <c r="EY649" s="36">
        <f t="shared" si="1634"/>
        <v>0</v>
      </c>
      <c r="EZ649" s="36">
        <f t="shared" si="1635"/>
        <v>0</v>
      </c>
      <c r="FA649" s="36">
        <f t="shared" si="1636"/>
        <v>0</v>
      </c>
      <c r="FB649" s="36">
        <f t="shared" si="1637"/>
        <v>0</v>
      </c>
      <c r="FC649" s="36">
        <f t="shared" ref="FC649:FC712" si="1665">FB649+MAX(EZ649,FA649)</f>
        <v>0</v>
      </c>
      <c r="FD649" s="36">
        <f t="shared" si="1638"/>
        <v>0</v>
      </c>
      <c r="FE649" s="36">
        <f t="shared" si="1639"/>
        <v>0</v>
      </c>
      <c r="FF649" s="36">
        <f t="shared" ref="FF649:FF712" si="1666">EY649+FC649+FD649+FE649</f>
        <v>0</v>
      </c>
      <c r="FG649" s="36">
        <f t="shared" ca="1" si="1640"/>
        <v>2.0106718181483629E-2</v>
      </c>
      <c r="FH649" s="36">
        <f t="shared" ca="1" si="1641"/>
        <v>1.6890486574530489E-4</v>
      </c>
      <c r="FI649" s="36">
        <f t="shared" ca="1" si="1642"/>
        <v>-3.144757680361781E-3</v>
      </c>
      <c r="FJ649" s="36">
        <f t="shared" ca="1" si="1643"/>
        <v>1.7322356275508054E-2</v>
      </c>
      <c r="FK649" s="36">
        <f t="shared" si="1644"/>
        <v>0</v>
      </c>
      <c r="FL649" s="36">
        <f t="shared" si="1645"/>
        <v>0</v>
      </c>
      <c r="FM649" s="36">
        <f t="shared" ca="1" si="1646"/>
        <v>0</v>
      </c>
      <c r="FN649" s="36">
        <f t="shared" ca="1" si="1516"/>
        <v>1.7322356275508054E-2</v>
      </c>
    </row>
    <row r="650" spans="2:170" x14ac:dyDescent="0.25">
      <c r="B650" s="2">
        <v>642</v>
      </c>
      <c r="C650" s="2">
        <f t="shared" si="1522"/>
        <v>54</v>
      </c>
      <c r="D650" s="2">
        <f t="shared" si="1519"/>
        <v>666</v>
      </c>
      <c r="E650" s="2">
        <f t="shared" si="1517"/>
        <v>56</v>
      </c>
      <c r="F650" s="189">
        <f t="shared" si="1521"/>
        <v>65258</v>
      </c>
      <c r="G650" s="2">
        <f t="shared" si="1520"/>
        <v>8</v>
      </c>
      <c r="H650" s="187">
        <f t="shared" si="1523"/>
        <v>88.083333333333343</v>
      </c>
      <c r="I650" s="186">
        <f t="shared" si="1518"/>
        <v>88</v>
      </c>
      <c r="J650" s="2">
        <f t="shared" si="1524"/>
        <v>0</v>
      </c>
      <c r="K650" s="2">
        <f t="shared" si="1525"/>
        <v>1</v>
      </c>
      <c r="L650">
        <f t="shared" si="1526"/>
        <v>2</v>
      </c>
      <c r="M650" s="190">
        <f t="shared" si="1647"/>
        <v>0.1857074685</v>
      </c>
      <c r="N650">
        <f t="shared" si="1527"/>
        <v>1</v>
      </c>
      <c r="O650">
        <f t="shared" si="1528"/>
        <v>100</v>
      </c>
      <c r="P650" s="58">
        <f t="shared" si="1529"/>
        <v>0.83568360824999999</v>
      </c>
      <c r="Q650" s="106">
        <f t="shared" si="1530"/>
        <v>0.83568360824999999</v>
      </c>
      <c r="R650" s="59">
        <f t="shared" si="1531"/>
        <v>0.83568360824999999</v>
      </c>
      <c r="S650" s="32">
        <f t="shared" si="1648"/>
        <v>0.13971950933693267</v>
      </c>
      <c r="T650">
        <f t="shared" si="1532"/>
        <v>1</v>
      </c>
      <c r="U650" s="32">
        <f t="shared" si="1649"/>
        <v>1.5443542800000001E-3</v>
      </c>
      <c r="V650">
        <f t="shared" si="1533"/>
        <v>1</v>
      </c>
      <c r="W650">
        <f t="shared" si="1534"/>
        <v>100</v>
      </c>
      <c r="X650" s="58">
        <f t="shared" si="1535"/>
        <v>6.9495942600000006E-3</v>
      </c>
      <c r="Y650" s="58">
        <f t="shared" si="1536"/>
        <v>6.9495942600000006E-3</v>
      </c>
      <c r="Z650" s="32">
        <f t="shared" si="1537"/>
        <v>6.9495942600000006E-3</v>
      </c>
      <c r="AA650" s="32">
        <f t="shared" si="1538"/>
        <v>5.8098575885867643E-4</v>
      </c>
      <c r="AB650" s="59">
        <f t="shared" si="1539"/>
        <v>4.9056245199999996E-3</v>
      </c>
      <c r="AC650" s="59">
        <f t="shared" si="1540"/>
        <v>4.9056245199999996E-3</v>
      </c>
      <c r="AD650">
        <f t="shared" si="1541"/>
        <v>1</v>
      </c>
      <c r="AE650" s="59">
        <f t="shared" si="1542"/>
        <v>4.9056245199999996E-3</v>
      </c>
      <c r="AF650" s="59">
        <f t="shared" si="1543"/>
        <v>4.1758461800000006E-3</v>
      </c>
      <c r="AG650" s="59">
        <f t="shared" si="1544"/>
        <v>4.1758461800000006E-3</v>
      </c>
      <c r="AH650">
        <f t="shared" si="1545"/>
        <v>1</v>
      </c>
      <c r="AI650" s="59">
        <f t="shared" si="1546"/>
        <v>4.1758461800000006E-3</v>
      </c>
      <c r="AJ650" s="59">
        <f t="shared" si="1547"/>
        <v>0</v>
      </c>
      <c r="AK650" s="59">
        <f t="shared" si="1548"/>
        <v>0</v>
      </c>
      <c r="AL650" s="59">
        <f t="shared" si="1549"/>
        <v>0</v>
      </c>
      <c r="AM650" s="12">
        <f t="shared" si="1650"/>
        <v>1.8157674732304752E-6</v>
      </c>
      <c r="AN650" s="12">
        <f t="shared" si="1651"/>
        <v>0</v>
      </c>
      <c r="AO650" s="66">
        <f t="shared" si="1550"/>
        <v>2.5369814042972404E-7</v>
      </c>
      <c r="AP650" s="66">
        <f t="shared" si="1551"/>
        <v>1.0549350433457091E-9</v>
      </c>
      <c r="AQ650" s="59">
        <f t="shared" si="1552"/>
        <v>8.9074734392978623E-9</v>
      </c>
      <c r="AR650" s="59">
        <f t="shared" si="1553"/>
        <v>7.5823656668577337E-9</v>
      </c>
      <c r="AS650" s="59">
        <f t="shared" si="1554"/>
        <v>0</v>
      </c>
      <c r="AT650" s="12">
        <f t="shared" si="1555"/>
        <v>1.5445245586512499E-6</v>
      </c>
      <c r="AU650" s="59">
        <f t="shared" si="1652"/>
        <v>0</v>
      </c>
      <c r="AV650" s="59">
        <f t="shared" si="1653"/>
        <v>-1.6543612251060553E-24</v>
      </c>
      <c r="AW650" s="70">
        <f t="shared" si="1556"/>
        <v>0</v>
      </c>
      <c r="AX650" s="20">
        <f t="shared" si="1557"/>
        <v>200000</v>
      </c>
      <c r="AY650" s="20">
        <f t="shared" si="1558"/>
        <v>0</v>
      </c>
      <c r="AZ650" s="20">
        <f t="shared" si="1559"/>
        <v>0</v>
      </c>
      <c r="BA650" s="20">
        <f t="shared" si="1560"/>
        <v>200000</v>
      </c>
      <c r="BB650" s="36">
        <f t="shared" si="1561"/>
        <v>1</v>
      </c>
      <c r="BC650" s="36">
        <f t="shared" si="1562"/>
        <v>0</v>
      </c>
      <c r="BD650" s="80">
        <f t="shared" si="1563"/>
        <v>5.0739628085944809E-2</v>
      </c>
      <c r="BE650" s="36">
        <f t="shared" si="1564"/>
        <v>0</v>
      </c>
      <c r="BF650" s="36">
        <f t="shared" si="1565"/>
        <v>0</v>
      </c>
      <c r="BG650" s="36">
        <f t="shared" si="1566"/>
        <v>5.0739628085944809E-2</v>
      </c>
      <c r="BH650" s="36">
        <f t="shared" si="1567"/>
        <v>2.1098700866914181E-4</v>
      </c>
      <c r="BI650" s="36">
        <f t="shared" si="1568"/>
        <v>0</v>
      </c>
      <c r="BJ650" s="36">
        <f t="shared" si="1569"/>
        <v>0</v>
      </c>
      <c r="BK650" s="36">
        <f t="shared" si="1570"/>
        <v>2.1098700866914181E-4</v>
      </c>
      <c r="BL650" s="68">
        <f ca="1">IF(OR(AT650=0,E650&gt;ProjTerm),0,VLOOKUP(D650,'Life Events'!$AE$5:$AI$1206,5,FALSE))</f>
        <v>1.5011493185774455E-20</v>
      </c>
      <c r="BM650" s="93">
        <f t="shared" ca="1" si="1571"/>
        <v>1.5011493185774455E-20</v>
      </c>
      <c r="BN650" s="93">
        <f t="shared" ca="1" si="1572"/>
        <v>2.3185619887454535E-26</v>
      </c>
      <c r="BO650" s="36">
        <f t="shared" ca="1" si="1573"/>
        <v>3.5379604622397885E-24</v>
      </c>
      <c r="BP650" s="36">
        <f t="shared" si="1574"/>
        <v>2.1299797879178726E-5</v>
      </c>
      <c r="BQ650" s="36">
        <f t="shared" si="1575"/>
        <v>98.586247159091656</v>
      </c>
      <c r="BR650" s="36">
        <f t="shared" si="1576"/>
        <v>154.78110000000001</v>
      </c>
      <c r="BS650" s="36">
        <f t="shared" si="1577"/>
        <v>152.59287780156083</v>
      </c>
      <c r="BT650" s="36">
        <f t="shared" si="1578"/>
        <v>2.3568344723977984E-4</v>
      </c>
      <c r="BU650" s="70" cm="1">
        <f t="array" ref="BU650">IF(AND(ActInt=1,$J650=0),INDEX(Tbl_FwdNom,$B650-IVP,MATCH(ValnDt,Tbl_FwdNom_Cols)),INDEX(Tbl_FwdNom,$B650,MATCH(StartDt,Tbl_FwdNom_Cols)))</f>
        <v>10.553534101</v>
      </c>
      <c r="BV650" s="70" cm="1">
        <f t="array" ref="BV650">INDEX(Tbl_FwdReal,$B650,MATCH(StartDt,Tbl_FwdReal_Cols))</f>
        <v>3.8825908500000001</v>
      </c>
      <c r="BW650" s="70" cm="1">
        <f t="array" ref="BW650">IF(RunType&lt;&gt;"OPN",INDEX(Tbl_FwdReal,$B650,MATCH(ValnDt,Tbl_FwdReal_Cols)),IF(AND($J650=0,ActInt=1),INDEX(Tbl_FwdReal,$B650-IVP,MATCH(ValnDt,Tbl_FwdReal_Cols)),-999))*$K650</f>
        <v>3.8825908500000001</v>
      </c>
      <c r="BX650" s="70">
        <f t="shared" si="1579"/>
        <v>3.8825908499999999E-2</v>
      </c>
      <c r="BY650" s="70">
        <f t="shared" si="1654"/>
        <v>6.4216180944431933E-2</v>
      </c>
      <c r="BZ650" s="64">
        <f t="shared" ref="BZ650:BZ713" si="1667">IF(BY650&lt;&gt;BY649,(1+BY650)^(1/12)-1,BZ649)</f>
        <v>5.2000190664189816E-3</v>
      </c>
      <c r="CA650" s="70" cm="1">
        <f t="array" ref="CA650">IF($J650=1,CA649*(1+INDEX(Tbl_CPI,$B650,MATCH(IF(RunType="OPN",StartDt,ValnDt),Tbl_CPI_Cols))),0)</f>
        <v>0</v>
      </c>
      <c r="CB650" s="70">
        <f t="shared" si="1655"/>
        <v>37.189464541113786</v>
      </c>
      <c r="CC650" s="70">
        <f t="shared" si="1656"/>
        <v>36.049003934508505</v>
      </c>
      <c r="CD650" s="36">
        <f t="shared" si="1580"/>
        <v>184.79574613112595</v>
      </c>
      <c r="CE650" s="36">
        <f t="shared" si="1581"/>
        <v>1.5793362852461543</v>
      </c>
      <c r="CF650" s="36">
        <f t="shared" si="1582"/>
        <v>0</v>
      </c>
      <c r="CG650" s="36">
        <f t="shared" si="1583"/>
        <v>3.3841381247229753E-4</v>
      </c>
      <c r="CH650" s="36">
        <f t="shared" si="1584"/>
        <v>3.3554610501625496E-4</v>
      </c>
      <c r="CI650" s="36">
        <f t="shared" si="1585"/>
        <v>0</v>
      </c>
      <c r="CJ650" s="36">
        <f t="shared" si="1586"/>
        <v>0</v>
      </c>
      <c r="CK650" s="36">
        <f t="shared" si="1587"/>
        <v>0</v>
      </c>
      <c r="CL650" s="36">
        <f t="shared" si="1588"/>
        <v>2.8677074560426147E-6</v>
      </c>
      <c r="CM650" s="36">
        <f t="shared" si="1589"/>
        <v>3.3841381247229753E-4</v>
      </c>
      <c r="CN650" s="36">
        <f t="shared" ca="1" si="1590"/>
        <v>5.0693631849494991E-2</v>
      </c>
      <c r="CO650" s="20">
        <f t="shared" si="1591"/>
        <v>120000</v>
      </c>
      <c r="CP650" s="20">
        <f t="shared" si="1592"/>
        <v>2</v>
      </c>
      <c r="CQ650" s="64">
        <f t="shared" si="1593"/>
        <v>0.21244817607000002</v>
      </c>
      <c r="CR650" s="64">
        <f t="shared" si="1594"/>
        <v>0.95601679231500014</v>
      </c>
      <c r="CS650" s="36">
        <f t="shared" si="1595"/>
        <v>4.9941305985933764E-2</v>
      </c>
      <c r="CT650" s="36">
        <f t="shared" si="1596"/>
        <v>3.0443776851566885E-2</v>
      </c>
      <c r="CU650" s="36">
        <f t="shared" si="1597"/>
        <v>1.2659220520148509E-4</v>
      </c>
      <c r="CV650" s="36">
        <f t="shared" si="1657"/>
        <v>3.0570369056768371E-2</v>
      </c>
      <c r="CW650" s="36">
        <f t="shared" si="1598"/>
        <v>0</v>
      </c>
      <c r="CX650" s="36">
        <f t="shared" si="1599"/>
        <v>0</v>
      </c>
      <c r="CY650" s="36">
        <f t="shared" si="1600"/>
        <v>0</v>
      </c>
      <c r="CZ650" s="36">
        <f t="shared" si="1658"/>
        <v>0</v>
      </c>
      <c r="DA650" s="64">
        <f t="shared" si="1601"/>
        <v>8.3958565915691619E-3</v>
      </c>
      <c r="DB650" s="70">
        <f t="shared" si="1659"/>
        <v>0.99167404691650796</v>
      </c>
      <c r="DC650" s="70">
        <f>PRODUCT($DB$8:DB650)</f>
        <v>2.2712445869145829E-3</v>
      </c>
      <c r="DD650" s="36">
        <f t="shared" si="1602"/>
        <v>1.1445901444849297E-3</v>
      </c>
      <c r="DE650" s="36">
        <f t="shared" si="1603"/>
        <v>0.27656501183367055</v>
      </c>
      <c r="DF650" s="36">
        <f t="shared" si="1604"/>
        <v>1.0446514063182167E-3</v>
      </c>
      <c r="DG650" s="36">
        <f t="shared" si="1605"/>
        <v>1.1605413801851637E-4</v>
      </c>
      <c r="DH650" s="36">
        <f t="shared" ca="1" si="1606"/>
        <v>8.7981089456603081E-24</v>
      </c>
      <c r="DI650" s="36">
        <f t="shared" si="1607"/>
        <v>1.717989147068183E-3</v>
      </c>
      <c r="DJ650" s="36">
        <f t="shared" ca="1" si="1608"/>
        <v>0.27806700810455348</v>
      </c>
      <c r="DK650" s="36">
        <f t="shared" si="1609"/>
        <v>0</v>
      </c>
      <c r="DL650" s="36">
        <f t="shared" si="1610"/>
        <v>0</v>
      </c>
      <c r="DM650" s="36">
        <f t="shared" ca="1" si="1611"/>
        <v>0.27806700810455348</v>
      </c>
      <c r="DN650" s="36">
        <f t="shared" ca="1" si="1660"/>
        <v>0.27806700810916718</v>
      </c>
      <c r="DO650" s="64" cm="1">
        <f t="array" ref="DO650">IFERROR(INDEX(Tbl_FwdNom,$B650,MATCH(LIDt,Tbl_FwdNom_Cols,0)),0)</f>
        <v>8.1480126599999991</v>
      </c>
      <c r="DP650" s="64">
        <f t="shared" ca="1" si="1661"/>
        <v>8.0864006750000001</v>
      </c>
      <c r="DQ650" s="64">
        <f t="shared" ca="1" si="1612"/>
        <v>6.5011016466571814E-3</v>
      </c>
      <c r="DR650" s="70">
        <f t="shared" ca="1" si="1613"/>
        <v>0.99354088968604082</v>
      </c>
      <c r="DS650" s="70">
        <f ca="1">PRODUCT($DR$8:DR650)</f>
        <v>5.8286258702436068E-3</v>
      </c>
      <c r="DT650" s="36">
        <f t="shared" ca="1" si="1614"/>
        <v>0.27965350871220479</v>
      </c>
      <c r="DU650" s="36">
        <f t="shared" ca="1" si="1615"/>
        <v>1.0547881633049543E-3</v>
      </c>
      <c r="DV650" s="36">
        <f t="shared" ca="1" si="1616"/>
        <v>1.1734951531701736E-4</v>
      </c>
      <c r="DW650" s="36">
        <f t="shared" ca="1" si="1617"/>
        <v>8.852723598430103E-24</v>
      </c>
      <c r="DX650" s="36">
        <f t="shared" ca="1" si="1618"/>
        <v>1.1553544613882505E-3</v>
      </c>
      <c r="DY650" s="36">
        <f t="shared" ca="1" si="1619"/>
        <v>1.4390540187002167E-5</v>
      </c>
      <c r="DZ650" s="36">
        <f t="shared" ca="1" si="1620"/>
        <v>1.717304826803703E-3</v>
      </c>
      <c r="EA650" s="36">
        <f t="shared" ca="1" si="1621"/>
        <v>0</v>
      </c>
      <c r="EB650" s="36">
        <f t="shared" ca="1" si="1622"/>
        <v>0.28116728826579518</v>
      </c>
      <c r="EC650" s="36">
        <f t="shared" ca="1" si="1623"/>
        <v>0</v>
      </c>
      <c r="ED650" s="36">
        <f t="shared" ca="1" si="1624"/>
        <v>0</v>
      </c>
      <c r="EE650" s="36">
        <f t="shared" ca="1" si="1662"/>
        <v>0</v>
      </c>
      <c r="EF650" s="36">
        <f t="shared" ca="1" si="1625"/>
        <v>0.28116728826579518</v>
      </c>
      <c r="EG650" s="64"/>
      <c r="EH650" s="64"/>
      <c r="EI650" s="64"/>
      <c r="EJ650" s="70"/>
      <c r="EK650" s="70"/>
      <c r="EL650" s="70"/>
      <c r="EM650" s="70"/>
      <c r="EN650" s="70"/>
      <c r="EO650" s="36">
        <f t="shared" ca="1" si="1626"/>
        <v>2.737245663956223E-3</v>
      </c>
      <c r="EP650" s="36">
        <f t="shared" ca="1" si="1627"/>
        <v>0</v>
      </c>
      <c r="EQ650" s="36">
        <f t="shared" si="1628"/>
        <v>7.4097971255889256E-3</v>
      </c>
      <c r="ER650" s="36">
        <f t="shared" si="1629"/>
        <v>6.8610052571845693E-6</v>
      </c>
      <c r="ES650" s="36">
        <f t="shared" si="1630"/>
        <v>-6.2656810312350681E-6</v>
      </c>
      <c r="ET650" s="36">
        <f t="shared" ca="1" si="1631"/>
        <v>0</v>
      </c>
      <c r="EU650" s="36">
        <f t="shared" ca="1" si="1663"/>
        <v>6.8610052571845693E-6</v>
      </c>
      <c r="EV650" s="36">
        <f t="shared" si="1632"/>
        <v>2.8358984289786262E-5</v>
      </c>
      <c r="EW650" s="36">
        <f t="shared" si="1633"/>
        <v>9.685848251731256E-3</v>
      </c>
      <c r="EX650" s="36">
        <f t="shared" ca="1" si="1664"/>
        <v>1.7130865366867153E-2</v>
      </c>
      <c r="EY650" s="36">
        <f t="shared" si="1634"/>
        <v>0</v>
      </c>
      <c r="EZ650" s="36">
        <f t="shared" si="1635"/>
        <v>0</v>
      </c>
      <c r="FA650" s="36">
        <f t="shared" si="1636"/>
        <v>0</v>
      </c>
      <c r="FB650" s="36">
        <f t="shared" si="1637"/>
        <v>0</v>
      </c>
      <c r="FC650" s="36">
        <f t="shared" si="1665"/>
        <v>0</v>
      </c>
      <c r="FD650" s="36">
        <f t="shared" si="1638"/>
        <v>0</v>
      </c>
      <c r="FE650" s="36">
        <f t="shared" si="1639"/>
        <v>0</v>
      </c>
      <c r="FF650" s="36">
        <f t="shared" si="1666"/>
        <v>0</v>
      </c>
      <c r="FG650" s="36">
        <f t="shared" ca="1" si="1640"/>
        <v>1.7130865366867153E-2</v>
      </c>
      <c r="FH650" s="36">
        <f t="shared" ca="1" si="1641"/>
        <v>1.4382828890969546E-4</v>
      </c>
      <c r="FI650" s="36">
        <f t="shared" ca="1" si="1642"/>
        <v>-2.6749877006013744E-3</v>
      </c>
      <c r="FJ650" s="36">
        <f t="shared" ca="1" si="1643"/>
        <v>1.4759982973813368E-2</v>
      </c>
      <c r="FK650" s="36">
        <f t="shared" si="1644"/>
        <v>0</v>
      </c>
      <c r="FL650" s="36">
        <f t="shared" si="1645"/>
        <v>0</v>
      </c>
      <c r="FM650" s="36">
        <f t="shared" ca="1" si="1646"/>
        <v>0</v>
      </c>
      <c r="FN650" s="36">
        <f t="shared" ca="1" si="1516"/>
        <v>1.4759982973813368E-2</v>
      </c>
    </row>
    <row r="651" spans="2:170" x14ac:dyDescent="0.25">
      <c r="B651" s="2">
        <v>643</v>
      </c>
      <c r="C651" s="2">
        <f t="shared" si="1522"/>
        <v>54</v>
      </c>
      <c r="D651" s="2">
        <f t="shared" si="1519"/>
        <v>667</v>
      </c>
      <c r="E651" s="2">
        <f t="shared" si="1517"/>
        <v>56</v>
      </c>
      <c r="F651" s="189">
        <f t="shared" si="1521"/>
        <v>65288</v>
      </c>
      <c r="G651" s="2">
        <f t="shared" si="1520"/>
        <v>9</v>
      </c>
      <c r="H651" s="187">
        <f t="shared" si="1523"/>
        <v>88.166666666666671</v>
      </c>
      <c r="I651" s="186">
        <f t="shared" si="1518"/>
        <v>88</v>
      </c>
      <c r="J651" s="2">
        <f t="shared" si="1524"/>
        <v>0</v>
      </c>
      <c r="K651" s="2">
        <f t="shared" si="1525"/>
        <v>1</v>
      </c>
      <c r="L651">
        <f t="shared" si="1526"/>
        <v>2</v>
      </c>
      <c r="M651" s="190">
        <f t="shared" si="1647"/>
        <v>0.1857074685</v>
      </c>
      <c r="N651">
        <f t="shared" si="1527"/>
        <v>1</v>
      </c>
      <c r="O651">
        <f t="shared" si="1528"/>
        <v>100</v>
      </c>
      <c r="P651" s="58">
        <f t="shared" si="1529"/>
        <v>0.83568360824999999</v>
      </c>
      <c r="Q651" s="106">
        <f t="shared" si="1530"/>
        <v>0.83568360824999999</v>
      </c>
      <c r="R651" s="59">
        <f t="shared" si="1531"/>
        <v>0.83568360824999999</v>
      </c>
      <c r="S651" s="32">
        <f t="shared" si="1648"/>
        <v>0.13971950933693267</v>
      </c>
      <c r="T651">
        <f t="shared" si="1532"/>
        <v>1</v>
      </c>
      <c r="U651" s="32">
        <f t="shared" si="1649"/>
        <v>1.5443542800000001E-3</v>
      </c>
      <c r="V651">
        <f t="shared" si="1533"/>
        <v>1</v>
      </c>
      <c r="W651">
        <f t="shared" si="1534"/>
        <v>100</v>
      </c>
      <c r="X651" s="58">
        <f t="shared" si="1535"/>
        <v>6.9495942600000006E-3</v>
      </c>
      <c r="Y651" s="58">
        <f t="shared" si="1536"/>
        <v>6.9495942600000006E-3</v>
      </c>
      <c r="Z651" s="32">
        <f t="shared" si="1537"/>
        <v>6.9495942600000006E-3</v>
      </c>
      <c r="AA651" s="32">
        <f t="shared" si="1538"/>
        <v>5.8098575885867643E-4</v>
      </c>
      <c r="AB651" s="59">
        <f t="shared" si="1539"/>
        <v>4.9056245199999996E-3</v>
      </c>
      <c r="AC651" s="59">
        <f t="shared" si="1540"/>
        <v>4.9056245199999996E-3</v>
      </c>
      <c r="AD651">
        <f t="shared" si="1541"/>
        <v>1</v>
      </c>
      <c r="AE651" s="59">
        <f t="shared" si="1542"/>
        <v>4.9056245199999996E-3</v>
      </c>
      <c r="AF651" s="59">
        <f t="shared" si="1543"/>
        <v>4.1758461800000006E-3</v>
      </c>
      <c r="AG651" s="59">
        <f t="shared" si="1544"/>
        <v>4.1758461800000006E-3</v>
      </c>
      <c r="AH651">
        <f t="shared" si="1545"/>
        <v>1</v>
      </c>
      <c r="AI651" s="59">
        <f t="shared" si="1546"/>
        <v>4.1758461800000006E-3</v>
      </c>
      <c r="AJ651" s="59">
        <f t="shared" si="1547"/>
        <v>0</v>
      </c>
      <c r="AK651" s="59">
        <f t="shared" si="1548"/>
        <v>0</v>
      </c>
      <c r="AL651" s="59">
        <f t="shared" si="1549"/>
        <v>0</v>
      </c>
      <c r="AM651" s="12">
        <f t="shared" si="1650"/>
        <v>1.5445245586512499E-6</v>
      </c>
      <c r="AN651" s="12">
        <f t="shared" si="1651"/>
        <v>0</v>
      </c>
      <c r="AO651" s="66">
        <f t="shared" si="1550"/>
        <v>2.1580021349359513E-7</v>
      </c>
      <c r="AP651" s="66">
        <f t="shared" si="1551"/>
        <v>8.9734677278385866E-10</v>
      </c>
      <c r="AQ651" s="59">
        <f t="shared" si="1552"/>
        <v>7.5768575466617496E-9</v>
      </c>
      <c r="AR651" s="59">
        <f t="shared" si="1553"/>
        <v>6.4496969781600091E-9</v>
      </c>
      <c r="AS651" s="59">
        <f t="shared" si="1554"/>
        <v>0</v>
      </c>
      <c r="AT651" s="12">
        <f t="shared" si="1555"/>
        <v>1.3138004438600493E-6</v>
      </c>
      <c r="AU651" s="59">
        <f t="shared" si="1652"/>
        <v>2.001777082378327E-22</v>
      </c>
      <c r="AV651" s="59">
        <f t="shared" si="1653"/>
        <v>0</v>
      </c>
      <c r="AW651" s="70">
        <f t="shared" si="1556"/>
        <v>0</v>
      </c>
      <c r="AX651" s="20">
        <f t="shared" si="1557"/>
        <v>200000</v>
      </c>
      <c r="AY651" s="20">
        <f t="shared" si="1558"/>
        <v>0</v>
      </c>
      <c r="AZ651" s="20">
        <f t="shared" si="1559"/>
        <v>0</v>
      </c>
      <c r="BA651" s="20">
        <f t="shared" si="1560"/>
        <v>200000</v>
      </c>
      <c r="BB651" s="36">
        <f t="shared" si="1561"/>
        <v>1</v>
      </c>
      <c r="BC651" s="36">
        <f t="shared" si="1562"/>
        <v>0</v>
      </c>
      <c r="BD651" s="80">
        <f t="shared" si="1563"/>
        <v>4.3160042698719023E-2</v>
      </c>
      <c r="BE651" s="36">
        <f t="shared" si="1564"/>
        <v>0</v>
      </c>
      <c r="BF651" s="36">
        <f t="shared" si="1565"/>
        <v>0</v>
      </c>
      <c r="BG651" s="36">
        <f t="shared" si="1566"/>
        <v>4.3160042698719023E-2</v>
      </c>
      <c r="BH651" s="36">
        <f t="shared" si="1567"/>
        <v>1.7946935455677175E-4</v>
      </c>
      <c r="BI651" s="36">
        <f t="shared" si="1568"/>
        <v>0</v>
      </c>
      <c r="BJ651" s="36">
        <f t="shared" si="1569"/>
        <v>0</v>
      </c>
      <c r="BK651" s="36">
        <f t="shared" si="1570"/>
        <v>1.7946935455677175E-4</v>
      </c>
      <c r="BL651" s="68">
        <f ca="1">IF(OR(AT651=0,E651&gt;ProjTerm),0,VLOOKUP(D651,'Life Events'!$AE$5:$AI$1206,5,FALSE))</f>
        <v>1.2769046824153342E-20</v>
      </c>
      <c r="BM651" s="93">
        <f t="shared" ca="1" si="1571"/>
        <v>1.2769046824153342E-20</v>
      </c>
      <c r="BN651" s="93">
        <f t="shared" ca="1" si="1572"/>
        <v>1.6775979385242415E-26</v>
      </c>
      <c r="BO651" s="36">
        <f t="shared" ca="1" si="1573"/>
        <v>2.5598949723337993E-24</v>
      </c>
      <c r="BP651" s="36">
        <f t="shared" si="1574"/>
        <v>1.8117992200933979E-5</v>
      </c>
      <c r="BQ651" s="36">
        <f t="shared" si="1575"/>
        <v>98.586247159091656</v>
      </c>
      <c r="BR651" s="36">
        <f t="shared" si="1576"/>
        <v>154.78110000000001</v>
      </c>
      <c r="BS651" s="36">
        <f t="shared" si="1577"/>
        <v>152.59287780156083</v>
      </c>
      <c r="BT651" s="36">
        <f t="shared" si="1578"/>
        <v>2.004765905855729E-4</v>
      </c>
      <c r="BU651" s="70" cm="1">
        <f t="array" ref="BU651">IF(AND(ActInt=1,$J651=0),INDEX(Tbl_FwdNom,$B651-IVP,MATCH(ValnDt,Tbl_FwdNom_Cols)),INDEX(Tbl_FwdNom,$B651,MATCH(StartDt,Tbl_FwdNom_Cols)))</f>
        <v>10.547531444000001</v>
      </c>
      <c r="BV651" s="70" cm="1">
        <f t="array" ref="BV651">INDEX(Tbl_FwdReal,$B651,MATCH(StartDt,Tbl_FwdReal_Cols))</f>
        <v>3.8791943949999999</v>
      </c>
      <c r="BW651" s="70" cm="1">
        <f t="array" ref="BW651">IF(RunType&lt;&gt;"OPN",INDEX(Tbl_FwdReal,$B651,MATCH(ValnDt,Tbl_FwdReal_Cols)),IF(AND($J651=0,ActInt=1),INDEX(Tbl_FwdReal,$B651-IVP,MATCH(ValnDt,Tbl_FwdReal_Cols)),-999))*$K651</f>
        <v>3.8791943949999999</v>
      </c>
      <c r="BX651" s="70">
        <f t="shared" si="1579"/>
        <v>3.8791943949999998E-2</v>
      </c>
      <c r="BY651" s="70">
        <f t="shared" si="1654"/>
        <v>6.4193191792031978E-2</v>
      </c>
      <c r="BZ651" s="64">
        <f t="shared" si="1667"/>
        <v>5.1982095245197701E-3</v>
      </c>
      <c r="CA651" s="70" cm="1">
        <f t="array" ref="CA651">IF($J651=1,CA650*(1+INDEX(Tbl_CPI,$B651,MATCH(IF(RunType="OPN",StartDt,ValnDt),Tbl_CPI_Cols))),0)</f>
        <v>0</v>
      </c>
      <c r="CB651" s="70">
        <f t="shared" si="1655"/>
        <v>37.382783169903192</v>
      </c>
      <c r="CC651" s="70">
        <f t="shared" si="1656"/>
        <v>36.049003934508505</v>
      </c>
      <c r="CD651" s="36">
        <f t="shared" si="1580"/>
        <v>184.79574613112595</v>
      </c>
      <c r="CE651" s="36">
        <f t="shared" si="1581"/>
        <v>1.5793362852461543</v>
      </c>
      <c r="CF651" s="36">
        <f t="shared" si="1582"/>
        <v>0</v>
      </c>
      <c r="CG651" s="36">
        <f t="shared" si="1583"/>
        <v>2.8786089191273743E-4</v>
      </c>
      <c r="CH651" s="36">
        <f t="shared" si="1584"/>
        <v>2.8542156823380572E-4</v>
      </c>
      <c r="CI651" s="36">
        <f t="shared" si="1585"/>
        <v>0</v>
      </c>
      <c r="CJ651" s="36">
        <f t="shared" si="1586"/>
        <v>0</v>
      </c>
      <c r="CK651" s="36">
        <f t="shared" si="1587"/>
        <v>0</v>
      </c>
      <c r="CL651" s="36">
        <f t="shared" si="1588"/>
        <v>2.4393236789317212E-6</v>
      </c>
      <c r="CM651" s="36">
        <f t="shared" si="1589"/>
        <v>2.8786089191273743E-4</v>
      </c>
      <c r="CN651" s="36">
        <f t="shared" ca="1" si="1590"/>
        <v>4.3120917470489295E-2</v>
      </c>
      <c r="CO651" s="20">
        <f t="shared" si="1591"/>
        <v>120000</v>
      </c>
      <c r="CP651" s="20">
        <f t="shared" si="1592"/>
        <v>2</v>
      </c>
      <c r="CQ651" s="64">
        <f t="shared" si="1593"/>
        <v>0.21244817607000002</v>
      </c>
      <c r="CR651" s="64">
        <f t="shared" si="1594"/>
        <v>0.95601679231500014</v>
      </c>
      <c r="CS651" s="36">
        <f t="shared" si="1595"/>
        <v>4.2480975523345857E-2</v>
      </c>
      <c r="CT651" s="36">
        <f t="shared" si="1596"/>
        <v>2.5896025619231416E-2</v>
      </c>
      <c r="CU651" s="36">
        <f t="shared" si="1597"/>
        <v>1.0768161273406303E-4</v>
      </c>
      <c r="CV651" s="36">
        <f t="shared" si="1657"/>
        <v>2.6003707231965479E-2</v>
      </c>
      <c r="CW651" s="36">
        <f t="shared" si="1598"/>
        <v>0</v>
      </c>
      <c r="CX651" s="36">
        <f t="shared" si="1599"/>
        <v>0</v>
      </c>
      <c r="CY651" s="36">
        <f t="shared" si="1600"/>
        <v>0</v>
      </c>
      <c r="CZ651" s="36">
        <f t="shared" si="1658"/>
        <v>0</v>
      </c>
      <c r="DA651" s="64">
        <f t="shared" si="1601"/>
        <v>8.3912937907375529E-3</v>
      </c>
      <c r="DB651" s="70">
        <f t="shared" si="1659"/>
        <v>0.99167853407461204</v>
      </c>
      <c r="DC651" s="70">
        <f>PRODUCT($DB$8:DB651)</f>
        <v>2.2523445024763512E-3</v>
      </c>
      <c r="DD651" s="36">
        <f t="shared" si="1602"/>
        <v>9.5371814607171244E-4</v>
      </c>
      <c r="DE651" s="36">
        <f t="shared" si="1603"/>
        <v>0.23572570740148666</v>
      </c>
      <c r="DF651" s="36">
        <f t="shared" si="1604"/>
        <v>8.7394802862076812E-4</v>
      </c>
      <c r="DG651" s="36">
        <f t="shared" si="1605"/>
        <v>9.8909990185326566E-5</v>
      </c>
      <c r="DH651" s="36">
        <f t="shared" ca="1" si="1606"/>
        <v>6.3120414902924611E-24</v>
      </c>
      <c r="DI651" s="36">
        <f t="shared" si="1607"/>
        <v>1.4421288815028898E-3</v>
      </c>
      <c r="DJ651" s="36">
        <f t="shared" ca="1" si="1608"/>
        <v>0.23698915617535327</v>
      </c>
      <c r="DK651" s="36">
        <f t="shared" si="1609"/>
        <v>0</v>
      </c>
      <c r="DL651" s="36">
        <f t="shared" si="1610"/>
        <v>0</v>
      </c>
      <c r="DM651" s="36">
        <f t="shared" ca="1" si="1611"/>
        <v>0.23698915617535327</v>
      </c>
      <c r="DN651" s="36">
        <f t="shared" ca="1" si="1660"/>
        <v>0.23698915617996696</v>
      </c>
      <c r="DO651" s="64" cm="1">
        <f t="array" ref="DO651">IFERROR(INDEX(Tbl_FwdNom,$B651,MATCH(LIDt,Tbl_FwdNom_Cols,0)),0)</f>
        <v>8.1463007419999993</v>
      </c>
      <c r="DP651" s="64">
        <f t="shared" ca="1" si="1661"/>
        <v>8.0846897319999993</v>
      </c>
      <c r="DQ651" s="64">
        <f t="shared" ca="1" si="1612"/>
        <v>6.499773944546039E-3</v>
      </c>
      <c r="DR651" s="70">
        <f t="shared" ca="1" si="1613"/>
        <v>0.99354220029372387</v>
      </c>
      <c r="DS651" s="70">
        <f ca="1">PRODUCT($DR$8:DR651)</f>
        <v>5.7909857718107544E-3</v>
      </c>
      <c r="DT651" s="36">
        <f t="shared" ca="1" si="1614"/>
        <v>0.23831115060291425</v>
      </c>
      <c r="DU651" s="36">
        <f t="shared" ca="1" si="1615"/>
        <v>8.8217469336904762E-4</v>
      </c>
      <c r="DV651" s="36">
        <f t="shared" ca="1" si="1616"/>
        <v>9.9994268438146039E-5</v>
      </c>
      <c r="DW651" s="36">
        <f t="shared" ca="1" si="1617"/>
        <v>6.3503693282796474E-24</v>
      </c>
      <c r="DX651" s="36">
        <f t="shared" ca="1" si="1618"/>
        <v>9.6238741362752404E-4</v>
      </c>
      <c r="DY651" s="36">
        <f t="shared" ca="1" si="1619"/>
        <v>1.202889671373523E-5</v>
      </c>
      <c r="DZ651" s="36">
        <f t="shared" ca="1" si="1620"/>
        <v>1.4411901760655816E-3</v>
      </c>
      <c r="EA651" s="36">
        <f t="shared" ca="1" si="1621"/>
        <v>0</v>
      </c>
      <c r="EB651" s="36">
        <f t="shared" ca="1" si="1622"/>
        <v>0.23958416268699692</v>
      </c>
      <c r="EC651" s="36">
        <f t="shared" ca="1" si="1623"/>
        <v>0</v>
      </c>
      <c r="ED651" s="36">
        <f t="shared" ca="1" si="1624"/>
        <v>0</v>
      </c>
      <c r="EE651" s="36">
        <f t="shared" ca="1" si="1662"/>
        <v>0</v>
      </c>
      <c r="EF651" s="36">
        <f t="shared" ca="1" si="1625"/>
        <v>0.23958416268699692</v>
      </c>
      <c r="EG651" s="64"/>
      <c r="EH651" s="64"/>
      <c r="EI651" s="64"/>
      <c r="EJ651" s="70"/>
      <c r="EK651" s="70"/>
      <c r="EL651" s="70"/>
      <c r="EM651" s="70"/>
      <c r="EN651" s="70"/>
      <c r="EO651" s="36">
        <f t="shared" ca="1" si="1626"/>
        <v>2.3309264332018048E-3</v>
      </c>
      <c r="EP651" s="36">
        <f t="shared" ca="1" si="1627"/>
        <v>0</v>
      </c>
      <c r="EQ651" s="36">
        <f t="shared" si="1628"/>
        <v>6.3151816340260734E-3</v>
      </c>
      <c r="ER651" s="36">
        <f t="shared" si="1629"/>
        <v>5.7168631458162051E-6</v>
      </c>
      <c r="ES651" s="36">
        <f t="shared" si="1630"/>
        <v>-5.2208152636813864E-6</v>
      </c>
      <c r="ET651" s="36">
        <f t="shared" ca="1" si="1631"/>
        <v>0</v>
      </c>
      <c r="EU651" s="36">
        <f t="shared" ca="1" si="1663"/>
        <v>5.7168631458162051E-6</v>
      </c>
      <c r="EV651" s="36">
        <f t="shared" si="1632"/>
        <v>2.3805336817278722E-5</v>
      </c>
      <c r="EW651" s="36">
        <f t="shared" si="1633"/>
        <v>8.2550021211863066E-3</v>
      </c>
      <c r="EX651" s="36">
        <f t="shared" ca="1" si="1664"/>
        <v>1.4599705955175474E-2</v>
      </c>
      <c r="EY651" s="36">
        <f t="shared" si="1634"/>
        <v>0</v>
      </c>
      <c r="EZ651" s="36">
        <f t="shared" si="1635"/>
        <v>0</v>
      </c>
      <c r="FA651" s="36">
        <f t="shared" si="1636"/>
        <v>0</v>
      </c>
      <c r="FB651" s="36">
        <f t="shared" si="1637"/>
        <v>0</v>
      </c>
      <c r="FC651" s="36">
        <f t="shared" si="1665"/>
        <v>0</v>
      </c>
      <c r="FD651" s="36">
        <f t="shared" si="1638"/>
        <v>0</v>
      </c>
      <c r="FE651" s="36">
        <f t="shared" si="1639"/>
        <v>0</v>
      </c>
      <c r="FF651" s="36">
        <f t="shared" si="1666"/>
        <v>0</v>
      </c>
      <c r="FG651" s="36">
        <f t="shared" ca="1" si="1640"/>
        <v>1.4599705955175474E-2</v>
      </c>
      <c r="FH651" s="36">
        <f t="shared" ca="1" si="1641"/>
        <v>1.2251042192825803E-4</v>
      </c>
      <c r="FI651" s="36">
        <f t="shared" ca="1" si="1642"/>
        <v>-2.2753928878855778E-3</v>
      </c>
      <c r="FJ651" s="36">
        <f t="shared" ca="1" si="1643"/>
        <v>1.2580526638682924E-2</v>
      </c>
      <c r="FK651" s="36">
        <f t="shared" si="1644"/>
        <v>0</v>
      </c>
      <c r="FL651" s="36">
        <f t="shared" si="1645"/>
        <v>0</v>
      </c>
      <c r="FM651" s="36">
        <f t="shared" ca="1" si="1646"/>
        <v>0</v>
      </c>
      <c r="FN651" s="36">
        <f t="shared" ca="1" si="1516"/>
        <v>1.2580526638682924E-2</v>
      </c>
    </row>
    <row r="652" spans="2:170" x14ac:dyDescent="0.25">
      <c r="B652" s="2">
        <v>644</v>
      </c>
      <c r="C652" s="2">
        <f t="shared" si="1522"/>
        <v>54</v>
      </c>
      <c r="D652" s="2">
        <f t="shared" si="1519"/>
        <v>668</v>
      </c>
      <c r="E652" s="2">
        <f t="shared" si="1517"/>
        <v>56</v>
      </c>
      <c r="F652" s="189">
        <f t="shared" si="1521"/>
        <v>65319</v>
      </c>
      <c r="G652" s="2">
        <f t="shared" si="1520"/>
        <v>10</v>
      </c>
      <c r="H652" s="187">
        <f t="shared" si="1523"/>
        <v>88.25</v>
      </c>
      <c r="I652" s="186">
        <f t="shared" si="1518"/>
        <v>88</v>
      </c>
      <c r="J652" s="2">
        <f t="shared" si="1524"/>
        <v>0</v>
      </c>
      <c r="K652" s="2">
        <f t="shared" si="1525"/>
        <v>1</v>
      </c>
      <c r="L652">
        <f t="shared" si="1526"/>
        <v>2</v>
      </c>
      <c r="M652" s="190">
        <f t="shared" si="1647"/>
        <v>0.1857074685</v>
      </c>
      <c r="N652">
        <f t="shared" si="1527"/>
        <v>1</v>
      </c>
      <c r="O652">
        <f t="shared" si="1528"/>
        <v>100</v>
      </c>
      <c r="P652" s="58">
        <f t="shared" si="1529"/>
        <v>0.83568360824999999</v>
      </c>
      <c r="Q652" s="106">
        <f t="shared" si="1530"/>
        <v>0.83568360824999999</v>
      </c>
      <c r="R652" s="59">
        <f t="shared" si="1531"/>
        <v>0.83568360824999999</v>
      </c>
      <c r="S652" s="32">
        <f t="shared" si="1648"/>
        <v>0.13971950933693267</v>
      </c>
      <c r="T652">
        <f t="shared" si="1532"/>
        <v>1</v>
      </c>
      <c r="U652" s="32">
        <f t="shared" si="1649"/>
        <v>1.5443542800000001E-3</v>
      </c>
      <c r="V652">
        <f t="shared" si="1533"/>
        <v>1</v>
      </c>
      <c r="W652">
        <f t="shared" si="1534"/>
        <v>100</v>
      </c>
      <c r="X652" s="58">
        <f t="shared" si="1535"/>
        <v>6.9495942600000006E-3</v>
      </c>
      <c r="Y652" s="58">
        <f t="shared" si="1536"/>
        <v>6.9495942600000006E-3</v>
      </c>
      <c r="Z652" s="32">
        <f t="shared" si="1537"/>
        <v>6.9495942600000006E-3</v>
      </c>
      <c r="AA652" s="32">
        <f t="shared" si="1538"/>
        <v>5.8098575885867643E-4</v>
      </c>
      <c r="AB652" s="59">
        <f t="shared" si="1539"/>
        <v>4.9056245199999996E-3</v>
      </c>
      <c r="AC652" s="59">
        <f t="shared" si="1540"/>
        <v>4.9056245199999996E-3</v>
      </c>
      <c r="AD652">
        <f t="shared" si="1541"/>
        <v>1</v>
      </c>
      <c r="AE652" s="59">
        <f t="shared" si="1542"/>
        <v>4.9056245199999996E-3</v>
      </c>
      <c r="AF652" s="59">
        <f t="shared" si="1543"/>
        <v>4.1758461800000006E-3</v>
      </c>
      <c r="AG652" s="59">
        <f t="shared" si="1544"/>
        <v>4.1758461800000006E-3</v>
      </c>
      <c r="AH652">
        <f t="shared" si="1545"/>
        <v>1</v>
      </c>
      <c r="AI652" s="59">
        <f t="shared" si="1546"/>
        <v>4.1758461800000006E-3</v>
      </c>
      <c r="AJ652" s="59">
        <f t="shared" si="1547"/>
        <v>0</v>
      </c>
      <c r="AK652" s="59">
        <f t="shared" si="1548"/>
        <v>0</v>
      </c>
      <c r="AL652" s="59">
        <f t="shared" si="1549"/>
        <v>0</v>
      </c>
      <c r="AM652" s="12">
        <f t="shared" si="1650"/>
        <v>1.3138004438600493E-6</v>
      </c>
      <c r="AN652" s="12">
        <f t="shared" si="1651"/>
        <v>0</v>
      </c>
      <c r="AO652" s="66">
        <f t="shared" si="1550"/>
        <v>1.8356355338277044E-7</v>
      </c>
      <c r="AP652" s="66">
        <f t="shared" si="1551"/>
        <v>7.6329934786489664E-10</v>
      </c>
      <c r="AQ652" s="59">
        <f t="shared" si="1552"/>
        <v>6.4450116717867408E-9</v>
      </c>
      <c r="AR652" s="59">
        <f t="shared" si="1553"/>
        <v>5.4862285647752924E-9</v>
      </c>
      <c r="AS652" s="59">
        <f t="shared" si="1554"/>
        <v>0</v>
      </c>
      <c r="AT652" s="12">
        <f t="shared" si="1555"/>
        <v>1.1175423508928521E-6</v>
      </c>
      <c r="AU652" s="59">
        <f t="shared" si="1652"/>
        <v>1.4558378780933287E-22</v>
      </c>
      <c r="AV652" s="59">
        <f t="shared" si="1653"/>
        <v>0</v>
      </c>
      <c r="AW652" s="70">
        <f t="shared" si="1556"/>
        <v>0</v>
      </c>
      <c r="AX652" s="20">
        <f t="shared" si="1557"/>
        <v>200000</v>
      </c>
      <c r="AY652" s="20">
        <f t="shared" si="1558"/>
        <v>0</v>
      </c>
      <c r="AZ652" s="20">
        <f t="shared" si="1559"/>
        <v>0</v>
      </c>
      <c r="BA652" s="20">
        <f t="shared" si="1560"/>
        <v>200000</v>
      </c>
      <c r="BB652" s="36">
        <f t="shared" si="1561"/>
        <v>1</v>
      </c>
      <c r="BC652" s="36">
        <f t="shared" si="1562"/>
        <v>0</v>
      </c>
      <c r="BD652" s="80">
        <f t="shared" si="1563"/>
        <v>3.6712710676554086E-2</v>
      </c>
      <c r="BE652" s="36">
        <f t="shared" si="1564"/>
        <v>0</v>
      </c>
      <c r="BF652" s="36">
        <f t="shared" si="1565"/>
        <v>0</v>
      </c>
      <c r="BG652" s="36">
        <f t="shared" si="1566"/>
        <v>3.6712710676554086E-2</v>
      </c>
      <c r="BH652" s="36">
        <f t="shared" si="1567"/>
        <v>1.5265986957297933E-4</v>
      </c>
      <c r="BI652" s="36">
        <f t="shared" si="1568"/>
        <v>0</v>
      </c>
      <c r="BJ652" s="36">
        <f t="shared" si="1569"/>
        <v>0</v>
      </c>
      <c r="BK652" s="36">
        <f t="shared" si="1570"/>
        <v>1.5265986957297933E-4</v>
      </c>
      <c r="BL652" s="68">
        <f ca="1">IF(OR(AT652=0,E652&gt;ProjTerm),0,VLOOKUP(D652,'Life Events'!$AE$5:$AI$1206,5,FALSE))</f>
        <v>1.0861581508222812E-20</v>
      </c>
      <c r="BM652" s="93">
        <f t="shared" ca="1" si="1571"/>
        <v>1.0861581508222812E-20</v>
      </c>
      <c r="BN652" s="93">
        <f t="shared" ca="1" si="1572"/>
        <v>1.2138277333113651E-26</v>
      </c>
      <c r="BO652" s="36">
        <f t="shared" ca="1" si="1573"/>
        <v>1.852214669813267E-24</v>
      </c>
      <c r="BP652" s="36">
        <f t="shared" si="1574"/>
        <v>1.5411490909685646E-5</v>
      </c>
      <c r="BQ652" s="36">
        <f t="shared" si="1575"/>
        <v>98.586247159091656</v>
      </c>
      <c r="BR652" s="36">
        <f t="shared" si="1576"/>
        <v>154.78110000000001</v>
      </c>
      <c r="BS652" s="36">
        <f t="shared" si="1577"/>
        <v>152.59287780156083</v>
      </c>
      <c r="BT652" s="36">
        <f t="shared" si="1578"/>
        <v>1.7052900338786201E-4</v>
      </c>
      <c r="BU652" s="70" cm="1">
        <f t="array" ref="BU652">IF(AND(ActInt=1,$J652=0),INDEX(Tbl_FwdNom,$B652-IVP,MATCH(ValnDt,Tbl_FwdNom_Cols)),INDEX(Tbl_FwdNom,$B652,MATCH(StartDt,Tbl_FwdNom_Cols)))</f>
        <v>10.541529112999999</v>
      </c>
      <c r="BV652" s="70" cm="1">
        <f t="array" ref="BV652">INDEX(Tbl_FwdReal,$B652,MATCH(StartDt,Tbl_FwdReal_Cols))</f>
        <v>3.8757980509999999</v>
      </c>
      <c r="BW652" s="70" cm="1">
        <f t="array" ref="BW652">IF(RunType&lt;&gt;"OPN",INDEX(Tbl_FwdReal,$B652,MATCH(ValnDt,Tbl_FwdReal_Cols)),IF(AND($J652=0,ActInt=1),INDEX(Tbl_FwdReal,$B652-IVP,MATCH(ValnDt,Tbl_FwdReal_Cols)),-999))*$K652</f>
        <v>3.8757980509999999</v>
      </c>
      <c r="BX652" s="70">
        <f t="shared" si="1579"/>
        <v>3.8757980509999998E-2</v>
      </c>
      <c r="BY652" s="70">
        <f t="shared" si="1654"/>
        <v>6.4170203137474902E-2</v>
      </c>
      <c r="BZ652" s="64">
        <f t="shared" si="1667"/>
        <v>5.1963999859752086E-3</v>
      </c>
      <c r="CA652" s="70" cm="1">
        <f t="array" ref="CA652">IF($J652=1,CA651*(1+INDEX(Tbl_CPI,$B652,MATCH(IF(RunType="OPN",StartDt,ValnDt),Tbl_CPI_Cols))),0)</f>
        <v>0</v>
      </c>
      <c r="CB652" s="70">
        <f t="shared" si="1655"/>
        <v>37.577039063842989</v>
      </c>
      <c r="CC652" s="70">
        <f t="shared" si="1656"/>
        <v>36.049003934508505</v>
      </c>
      <c r="CD652" s="36">
        <f t="shared" si="1580"/>
        <v>184.79574613112595</v>
      </c>
      <c r="CE652" s="36">
        <f t="shared" si="1581"/>
        <v>1.5793362852461543</v>
      </c>
      <c r="CF652" s="36">
        <f t="shared" si="1582"/>
        <v>0</v>
      </c>
      <c r="CG652" s="36">
        <f t="shared" si="1583"/>
        <v>2.4485966600308292E-4</v>
      </c>
      <c r="CH652" s="36">
        <f t="shared" si="1584"/>
        <v>2.4278473329052228E-4</v>
      </c>
      <c r="CI652" s="36">
        <f t="shared" si="1585"/>
        <v>0</v>
      </c>
      <c r="CJ652" s="36">
        <f t="shared" si="1586"/>
        <v>0</v>
      </c>
      <c r="CK652" s="36">
        <f t="shared" si="1587"/>
        <v>0</v>
      </c>
      <c r="CL652" s="36">
        <f t="shared" si="1588"/>
        <v>2.074932712560679E-6</v>
      </c>
      <c r="CM652" s="36">
        <f t="shared" si="1589"/>
        <v>2.4485966600308292E-4</v>
      </c>
      <c r="CN652" s="36">
        <f t="shared" ca="1" si="1590"/>
        <v>3.6679430051829519E-2</v>
      </c>
      <c r="CO652" s="20">
        <f t="shared" si="1591"/>
        <v>120000</v>
      </c>
      <c r="CP652" s="20">
        <f t="shared" si="1592"/>
        <v>2</v>
      </c>
      <c r="CQ652" s="64">
        <f t="shared" si="1593"/>
        <v>0.21244817607000002</v>
      </c>
      <c r="CR652" s="64">
        <f t="shared" si="1594"/>
        <v>0.95601679231500014</v>
      </c>
      <c r="CS652" s="36">
        <f t="shared" si="1595"/>
        <v>3.6135083890745559E-2</v>
      </c>
      <c r="CT652" s="36">
        <f t="shared" si="1596"/>
        <v>2.2027626405932452E-2</v>
      </c>
      <c r="CU652" s="36">
        <f t="shared" si="1597"/>
        <v>9.1595921743787599E-5</v>
      </c>
      <c r="CV652" s="36">
        <f t="shared" si="1657"/>
        <v>2.2119222327676241E-2</v>
      </c>
      <c r="CW652" s="36">
        <f t="shared" si="1598"/>
        <v>0</v>
      </c>
      <c r="CX652" s="36">
        <f t="shared" si="1599"/>
        <v>0</v>
      </c>
      <c r="CY652" s="36">
        <f t="shared" si="1600"/>
        <v>0</v>
      </c>
      <c r="CZ652" s="36">
        <f t="shared" si="1658"/>
        <v>0</v>
      </c>
      <c r="DA652" s="64">
        <f t="shared" si="1601"/>
        <v>8.3867310106107151E-3</v>
      </c>
      <c r="DB652" s="70">
        <f t="shared" si="1659"/>
        <v>0.99168302125296171</v>
      </c>
      <c r="DC652" s="70">
        <f>PRODUCT($DB$8:DB652)</f>
        <v>2.2336118011182468E-3</v>
      </c>
      <c r="DD652" s="36">
        <f t="shared" si="1602"/>
        <v>7.9118772023489218E-4</v>
      </c>
      <c r="DE652" s="36">
        <f t="shared" si="1603"/>
        <v>0.20098996482519474</v>
      </c>
      <c r="DF652" s="36">
        <f t="shared" si="1604"/>
        <v>7.2861772608108467E-4</v>
      </c>
      <c r="DG652" s="36">
        <f t="shared" si="1605"/>
        <v>8.4328030757587405E-5</v>
      </c>
      <c r="DH652" s="36">
        <f t="shared" ca="1" si="1606"/>
        <v>4.5127642145860913E-24</v>
      </c>
      <c r="DI652" s="36">
        <f t="shared" si="1607"/>
        <v>1.2073103903574886E-3</v>
      </c>
      <c r="DJ652" s="36">
        <f t="shared" ca="1" si="1608"/>
        <v>0.20205037719064081</v>
      </c>
      <c r="DK652" s="36">
        <f t="shared" si="1609"/>
        <v>0</v>
      </c>
      <c r="DL652" s="36">
        <f t="shared" si="1610"/>
        <v>0</v>
      </c>
      <c r="DM652" s="36">
        <f t="shared" ca="1" si="1611"/>
        <v>0.20205037719064081</v>
      </c>
      <c r="DN652" s="36">
        <f t="shared" ca="1" si="1660"/>
        <v>0.20205037719525457</v>
      </c>
      <c r="DO652" s="64" cm="1">
        <f t="array" ref="DO652">IFERROR(INDEX(Tbl_FwdNom,$B652,MATCH(LIDt,Tbl_FwdNom_Cols,0)),0)</f>
        <v>8.1445888499999999</v>
      </c>
      <c r="DP652" s="64">
        <f t="shared" ca="1" si="1661"/>
        <v>8.0829788160000007</v>
      </c>
      <c r="DQ652" s="64">
        <f t="shared" ca="1" si="1612"/>
        <v>6.4984462441217694E-3</v>
      </c>
      <c r="DR652" s="70">
        <f t="shared" ca="1" si="1613"/>
        <v>0.99354351090319959</v>
      </c>
      <c r="DS652" s="70">
        <f ca="1">PRODUCT($DR$8:DR652)</f>
        <v>5.7535963353153316E-3</v>
      </c>
      <c r="DT652" s="36">
        <f t="shared" ca="1" si="1614"/>
        <v>0.203147092127928</v>
      </c>
      <c r="DU652" s="36">
        <f t="shared" ca="1" si="1615"/>
        <v>7.3524758861885165E-4</v>
      </c>
      <c r="DV652" s="36">
        <f t="shared" ca="1" si="1616"/>
        <v>8.5232584906625968E-5</v>
      </c>
      <c r="DW652" s="36">
        <f t="shared" ca="1" si="1617"/>
        <v>4.5394221921765254E-24</v>
      </c>
      <c r="DX652" s="36">
        <f t="shared" ca="1" si="1618"/>
        <v>7.9811243311313988E-4</v>
      </c>
      <c r="DY652" s="36">
        <f t="shared" ca="1" si="1619"/>
        <v>1.0018649301152107E-5</v>
      </c>
      <c r="DZ652" s="36">
        <f t="shared" ca="1" si="1620"/>
        <v>1.206193216123596E-3</v>
      </c>
      <c r="EA652" s="36">
        <f t="shared" ca="1" si="1621"/>
        <v>0</v>
      </c>
      <c r="EB652" s="36">
        <f t="shared" ca="1" si="1622"/>
        <v>0.20421520656395181</v>
      </c>
      <c r="EC652" s="36">
        <f t="shared" ca="1" si="1623"/>
        <v>0</v>
      </c>
      <c r="ED652" s="36">
        <f t="shared" ca="1" si="1624"/>
        <v>0</v>
      </c>
      <c r="EE652" s="36">
        <f t="shared" ca="1" si="1662"/>
        <v>0</v>
      </c>
      <c r="EF652" s="36">
        <f t="shared" ca="1" si="1625"/>
        <v>0.20421520656395181</v>
      </c>
      <c r="EG652" s="64"/>
      <c r="EH652" s="64"/>
      <c r="EI652" s="64"/>
      <c r="EJ652" s="70"/>
      <c r="EK652" s="70"/>
      <c r="EL652" s="70"/>
      <c r="EM652" s="70"/>
      <c r="EN652" s="70"/>
      <c r="EO652" s="36">
        <f t="shared" ca="1" si="1626"/>
        <v>1.9855107331201854E-3</v>
      </c>
      <c r="EP652" s="36">
        <f t="shared" ca="1" si="1627"/>
        <v>0</v>
      </c>
      <c r="EQ652" s="36">
        <f t="shared" si="1628"/>
        <v>5.3841561411145083E-3</v>
      </c>
      <c r="ER652" s="36">
        <f t="shared" si="1629"/>
        <v>4.742608639526812E-6</v>
      </c>
      <c r="ES652" s="36">
        <f t="shared" si="1630"/>
        <v>-4.3310960824782398E-6</v>
      </c>
      <c r="ET652" s="36">
        <f t="shared" ca="1" si="1631"/>
        <v>0</v>
      </c>
      <c r="EU652" s="36">
        <f t="shared" ca="1" si="1663"/>
        <v>4.742608639526812E-6</v>
      </c>
      <c r="EV652" s="36">
        <f t="shared" si="1632"/>
        <v>1.9929169198462294E-5</v>
      </c>
      <c r="EW652" s="36">
        <f t="shared" si="1633"/>
        <v>7.0379955702656576E-3</v>
      </c>
      <c r="EX652" s="36">
        <f t="shared" ca="1" si="1664"/>
        <v>1.2446823489218155E-2</v>
      </c>
      <c r="EY652" s="36">
        <f t="shared" si="1634"/>
        <v>0</v>
      </c>
      <c r="EZ652" s="36">
        <f t="shared" si="1635"/>
        <v>0</v>
      </c>
      <c r="FA652" s="36">
        <f t="shared" si="1636"/>
        <v>0</v>
      </c>
      <c r="FB652" s="36">
        <f t="shared" si="1637"/>
        <v>0</v>
      </c>
      <c r="FC652" s="36">
        <f t="shared" si="1665"/>
        <v>0</v>
      </c>
      <c r="FD652" s="36">
        <f t="shared" si="1638"/>
        <v>0</v>
      </c>
      <c r="FE652" s="36">
        <f t="shared" si="1639"/>
        <v>0</v>
      </c>
      <c r="FF652" s="36">
        <f t="shared" si="1666"/>
        <v>0</v>
      </c>
      <c r="FG652" s="36">
        <f t="shared" ca="1" si="1640"/>
        <v>1.2446823489218155E-2</v>
      </c>
      <c r="FH652" s="36">
        <f t="shared" ca="1" si="1641"/>
        <v>1.0438816054062377E-4</v>
      </c>
      <c r="FI652" s="36">
        <f t="shared" ca="1" si="1642"/>
        <v>-1.9354903373776386E-3</v>
      </c>
      <c r="FJ652" s="36">
        <f t="shared" ca="1" si="1643"/>
        <v>1.0726790177389509E-2</v>
      </c>
      <c r="FK652" s="36">
        <f t="shared" si="1644"/>
        <v>0</v>
      </c>
      <c r="FL652" s="36">
        <f t="shared" si="1645"/>
        <v>0</v>
      </c>
      <c r="FM652" s="36">
        <f t="shared" ca="1" si="1646"/>
        <v>0</v>
      </c>
      <c r="FN652" s="36">
        <f t="shared" ref="FN652:FN715" ca="1" si="1668">FJ652-FM652</f>
        <v>1.0726790177389509E-2</v>
      </c>
    </row>
    <row r="653" spans="2:170" x14ac:dyDescent="0.25">
      <c r="B653" s="2">
        <v>645</v>
      </c>
      <c r="C653" s="2">
        <f t="shared" si="1522"/>
        <v>54</v>
      </c>
      <c r="D653" s="2">
        <f t="shared" si="1519"/>
        <v>669</v>
      </c>
      <c r="E653" s="2">
        <f t="shared" si="1517"/>
        <v>56</v>
      </c>
      <c r="F653" s="189">
        <f t="shared" si="1521"/>
        <v>65349</v>
      </c>
      <c r="G653" s="2">
        <f t="shared" si="1520"/>
        <v>11</v>
      </c>
      <c r="H653" s="187">
        <f t="shared" si="1523"/>
        <v>88.333333333333343</v>
      </c>
      <c r="I653" s="186">
        <f t="shared" si="1518"/>
        <v>88</v>
      </c>
      <c r="J653" s="2">
        <f t="shared" si="1524"/>
        <v>0</v>
      </c>
      <c r="K653" s="2">
        <f t="shared" si="1525"/>
        <v>1</v>
      </c>
      <c r="L653">
        <f t="shared" si="1526"/>
        <v>2</v>
      </c>
      <c r="M653" s="190">
        <f t="shared" si="1647"/>
        <v>0.1857074685</v>
      </c>
      <c r="N653">
        <f t="shared" si="1527"/>
        <v>1</v>
      </c>
      <c r="O653">
        <f t="shared" si="1528"/>
        <v>100</v>
      </c>
      <c r="P653" s="58">
        <f t="shared" si="1529"/>
        <v>0.83568360824999999</v>
      </c>
      <c r="Q653" s="106">
        <f t="shared" si="1530"/>
        <v>0.83568360824999999</v>
      </c>
      <c r="R653" s="59">
        <f t="shared" si="1531"/>
        <v>0.83568360824999999</v>
      </c>
      <c r="S653" s="32">
        <f t="shared" si="1648"/>
        <v>0.13971950933693267</v>
      </c>
      <c r="T653">
        <f t="shared" si="1532"/>
        <v>1</v>
      </c>
      <c r="U653" s="32">
        <f t="shared" si="1649"/>
        <v>1.5443542800000001E-3</v>
      </c>
      <c r="V653">
        <f t="shared" si="1533"/>
        <v>1</v>
      </c>
      <c r="W653">
        <f t="shared" si="1534"/>
        <v>100</v>
      </c>
      <c r="X653" s="58">
        <f t="shared" si="1535"/>
        <v>6.9495942600000006E-3</v>
      </c>
      <c r="Y653" s="58">
        <f t="shared" si="1536"/>
        <v>6.9495942600000006E-3</v>
      </c>
      <c r="Z653" s="32">
        <f t="shared" si="1537"/>
        <v>6.9495942600000006E-3</v>
      </c>
      <c r="AA653" s="32">
        <f t="shared" si="1538"/>
        <v>5.8098575885867643E-4</v>
      </c>
      <c r="AB653" s="59">
        <f t="shared" si="1539"/>
        <v>4.9056245199999996E-3</v>
      </c>
      <c r="AC653" s="59">
        <f t="shared" si="1540"/>
        <v>4.9056245199999996E-3</v>
      </c>
      <c r="AD653">
        <f t="shared" si="1541"/>
        <v>1</v>
      </c>
      <c r="AE653" s="59">
        <f t="shared" si="1542"/>
        <v>4.9056245199999996E-3</v>
      </c>
      <c r="AF653" s="59">
        <f t="shared" si="1543"/>
        <v>4.1758461800000006E-3</v>
      </c>
      <c r="AG653" s="59">
        <f t="shared" si="1544"/>
        <v>4.1758461800000006E-3</v>
      </c>
      <c r="AH653">
        <f t="shared" si="1545"/>
        <v>1</v>
      </c>
      <c r="AI653" s="59">
        <f t="shared" si="1546"/>
        <v>4.1758461800000006E-3</v>
      </c>
      <c r="AJ653" s="59">
        <f t="shared" si="1547"/>
        <v>0</v>
      </c>
      <c r="AK653" s="59">
        <f t="shared" si="1548"/>
        <v>0</v>
      </c>
      <c r="AL653" s="59">
        <f t="shared" si="1549"/>
        <v>0</v>
      </c>
      <c r="AM653" s="12">
        <f t="shared" si="1650"/>
        <v>1.1175423508928521E-6</v>
      </c>
      <c r="AN653" s="12">
        <f t="shared" si="1651"/>
        <v>0</v>
      </c>
      <c r="AO653" s="66">
        <f t="shared" si="1550"/>
        <v>1.5614246892999154E-7</v>
      </c>
      <c r="AP653" s="66">
        <f t="shared" si="1551"/>
        <v>6.4927619079019296E-10</v>
      </c>
      <c r="AQ653" s="59">
        <f t="shared" si="1552"/>
        <v>5.4822431586784188E-9</v>
      </c>
      <c r="AR653" s="59">
        <f t="shared" si="1553"/>
        <v>4.6666849569641372E-9</v>
      </c>
      <c r="AS653" s="59">
        <f t="shared" si="1554"/>
        <v>0</v>
      </c>
      <c r="AT653" s="12">
        <f t="shared" si="1555"/>
        <v>9.5060167765642787E-7</v>
      </c>
      <c r="AU653" s="59">
        <f t="shared" si="1652"/>
        <v>3.7223127564886245E-23</v>
      </c>
      <c r="AV653" s="59">
        <f t="shared" si="1653"/>
        <v>0</v>
      </c>
      <c r="AW653" s="70">
        <f t="shared" si="1556"/>
        <v>0</v>
      </c>
      <c r="AX653" s="20">
        <f t="shared" si="1557"/>
        <v>200000</v>
      </c>
      <c r="AY653" s="20">
        <f t="shared" si="1558"/>
        <v>0</v>
      </c>
      <c r="AZ653" s="20">
        <f t="shared" si="1559"/>
        <v>0</v>
      </c>
      <c r="BA653" s="20">
        <f t="shared" si="1560"/>
        <v>200000</v>
      </c>
      <c r="BB653" s="36">
        <f t="shared" si="1561"/>
        <v>1</v>
      </c>
      <c r="BC653" s="36">
        <f t="shared" si="1562"/>
        <v>0</v>
      </c>
      <c r="BD653" s="80">
        <f t="shared" si="1563"/>
        <v>3.1228493785998308E-2</v>
      </c>
      <c r="BE653" s="36">
        <f t="shared" si="1564"/>
        <v>0</v>
      </c>
      <c r="BF653" s="36">
        <f t="shared" si="1565"/>
        <v>0</v>
      </c>
      <c r="BG653" s="36">
        <f t="shared" si="1566"/>
        <v>3.1228493785998308E-2</v>
      </c>
      <c r="BH653" s="36">
        <f t="shared" si="1567"/>
        <v>1.298552381580386E-4</v>
      </c>
      <c r="BI653" s="36">
        <f t="shared" si="1568"/>
        <v>0</v>
      </c>
      <c r="BJ653" s="36">
        <f t="shared" si="1569"/>
        <v>0</v>
      </c>
      <c r="BK653" s="36">
        <f t="shared" si="1570"/>
        <v>1.298552381580386E-4</v>
      </c>
      <c r="BL653" s="68">
        <f ca="1">IF(OR(AT653=0,E653&gt;ProjTerm),0,VLOOKUP(D653,'Life Events'!$AE$5:$AI$1206,5,FALSE))</f>
        <v>9.239057110873273E-21</v>
      </c>
      <c r="BM653" s="93">
        <f t="shared" ca="1" si="1571"/>
        <v>9.239057110873273E-21</v>
      </c>
      <c r="BN653" s="93">
        <f t="shared" ca="1" si="1572"/>
        <v>8.7826631895596824E-27</v>
      </c>
      <c r="BO653" s="36">
        <f t="shared" ca="1" si="1573"/>
        <v>1.340171850856747E-24</v>
      </c>
      <c r="BP653" s="36">
        <f t="shared" si="1574"/>
        <v>1.3109292101752838E-5</v>
      </c>
      <c r="BQ653" s="36">
        <f t="shared" si="1575"/>
        <v>98.586247159091656</v>
      </c>
      <c r="BR653" s="36">
        <f t="shared" si="1576"/>
        <v>154.78110000000001</v>
      </c>
      <c r="BS653" s="36">
        <f t="shared" si="1577"/>
        <v>152.59287780156083</v>
      </c>
      <c r="BT653" s="36">
        <f t="shared" si="1578"/>
        <v>1.4505504563658601E-4</v>
      </c>
      <c r="BU653" s="70" cm="1">
        <f t="array" ref="BU653">IF(AND(ActInt=1,$J653=0),INDEX(Tbl_FwdNom,$B653-IVP,MATCH(ValnDt,Tbl_FwdNom_Cols)),INDEX(Tbl_FwdNom,$B653,MATCH(StartDt,Tbl_FwdNom_Cols)))</f>
        <v>10.535527108</v>
      </c>
      <c r="BV653" s="70" cm="1">
        <f t="array" ref="BV653">INDEX(Tbl_FwdReal,$B653,MATCH(StartDt,Tbl_FwdReal_Cols))</f>
        <v>3.8724018180000002</v>
      </c>
      <c r="BW653" s="70" cm="1">
        <f t="array" ref="BW653">IF(RunType&lt;&gt;"OPN",INDEX(Tbl_FwdReal,$B653,MATCH(ValnDt,Tbl_FwdReal_Cols)),IF(AND($J653=0,ActInt=1),INDEX(Tbl_FwdReal,$B653-IVP,MATCH(ValnDt,Tbl_FwdReal_Cols)),-999))*$K653</f>
        <v>3.8724018180000002</v>
      </c>
      <c r="BX653" s="70">
        <f t="shared" si="1579"/>
        <v>3.872401818E-2</v>
      </c>
      <c r="BY653" s="70">
        <f t="shared" si="1654"/>
        <v>6.4147214980883938E-2</v>
      </c>
      <c r="BZ653" s="64">
        <f t="shared" si="1667"/>
        <v>5.194590450795511E-3</v>
      </c>
      <c r="CA653" s="70" cm="1">
        <f t="array" ref="CA653">IF($J653=1,CA652*(1+INDEX(Tbl_CPI,$B653,MATCH(IF(RunType="OPN",StartDt,ValnDt),Tbl_CPI_Cols))),0)</f>
        <v>0</v>
      </c>
      <c r="CB653" s="70">
        <f t="shared" si="1655"/>
        <v>37.772236392133195</v>
      </c>
      <c r="CC653" s="70">
        <f t="shared" si="1656"/>
        <v>36.049003934508505</v>
      </c>
      <c r="CD653" s="36">
        <f t="shared" si="1580"/>
        <v>184.79574613112595</v>
      </c>
      <c r="CE653" s="36">
        <f t="shared" si="1581"/>
        <v>1.5793362852461543</v>
      </c>
      <c r="CF653" s="36">
        <f t="shared" si="1582"/>
        <v>0</v>
      </c>
      <c r="CG653" s="36">
        <f t="shared" si="1583"/>
        <v>2.0828204775144154E-4</v>
      </c>
      <c r="CH653" s="36">
        <f t="shared" si="1584"/>
        <v>2.0651707256637717E-4</v>
      </c>
      <c r="CI653" s="36">
        <f t="shared" si="1585"/>
        <v>0</v>
      </c>
      <c r="CJ653" s="36">
        <f t="shared" si="1586"/>
        <v>0</v>
      </c>
      <c r="CK653" s="36">
        <f t="shared" si="1587"/>
        <v>0</v>
      </c>
      <c r="CL653" s="36">
        <f t="shared" si="1588"/>
        <v>1.7649751850643715E-6</v>
      </c>
      <c r="CM653" s="36">
        <f t="shared" si="1589"/>
        <v>2.0828204775144154E-4</v>
      </c>
      <c r="CN653" s="36">
        <f t="shared" ca="1" si="1590"/>
        <v>3.1200184686418008E-2</v>
      </c>
      <c r="CO653" s="20">
        <f t="shared" si="1591"/>
        <v>120000</v>
      </c>
      <c r="CP653" s="20">
        <f t="shared" si="1592"/>
        <v>2</v>
      </c>
      <c r="CQ653" s="64">
        <f t="shared" si="1593"/>
        <v>0.21244817607000002</v>
      </c>
      <c r="CR653" s="64">
        <f t="shared" si="1594"/>
        <v>0.95601679231500014</v>
      </c>
      <c r="CS653" s="36">
        <f t="shared" si="1595"/>
        <v>3.0737154024950159E-2</v>
      </c>
      <c r="CT653" s="36">
        <f t="shared" si="1596"/>
        <v>1.8737096271598985E-2</v>
      </c>
      <c r="CU653" s="36">
        <f t="shared" si="1597"/>
        <v>7.7913142894823155E-5</v>
      </c>
      <c r="CV653" s="36">
        <f t="shared" si="1657"/>
        <v>1.8815009414493808E-2</v>
      </c>
      <c r="CW653" s="36">
        <f t="shared" si="1598"/>
        <v>0</v>
      </c>
      <c r="CX653" s="36">
        <f t="shared" si="1599"/>
        <v>0</v>
      </c>
      <c r="CY653" s="36">
        <f t="shared" si="1600"/>
        <v>0</v>
      </c>
      <c r="CZ653" s="36">
        <f t="shared" si="1658"/>
        <v>0</v>
      </c>
      <c r="DA653" s="64">
        <f t="shared" si="1601"/>
        <v>8.3821682512017492E-3</v>
      </c>
      <c r="DB653" s="70">
        <f t="shared" si="1659"/>
        <v>0.99168750845154408</v>
      </c>
      <c r="DC653" s="70">
        <f>PRODUCT($DB$8:DB653)</f>
        <v>2.2150449218989198E-3</v>
      </c>
      <c r="DD653" s="36">
        <f t="shared" si="1602"/>
        <v>6.5276454318759973E-4</v>
      </c>
      <c r="DE653" s="36">
        <f t="shared" si="1603"/>
        <v>0.17144620274116432</v>
      </c>
      <c r="DF653" s="36">
        <f t="shared" si="1604"/>
        <v>6.0486988429386574E-4</v>
      </c>
      <c r="DG653" s="36">
        <f t="shared" si="1605"/>
        <v>7.1925590397937191E-5</v>
      </c>
      <c r="DH653" s="36">
        <f t="shared" ca="1" si="1606"/>
        <v>3.210419112654007E-24</v>
      </c>
      <c r="DI653" s="36">
        <f t="shared" si="1607"/>
        <v>1.0074023662614902E-3</v>
      </c>
      <c r="DJ653" s="36">
        <f t="shared" ca="1" si="1608"/>
        <v>0.17233378485813414</v>
      </c>
      <c r="DK653" s="36">
        <f t="shared" si="1609"/>
        <v>0</v>
      </c>
      <c r="DL653" s="36">
        <f t="shared" si="1610"/>
        <v>0</v>
      </c>
      <c r="DM653" s="36">
        <f t="shared" ca="1" si="1611"/>
        <v>0.17233378485813414</v>
      </c>
      <c r="DN653" s="36">
        <f t="shared" ca="1" si="1660"/>
        <v>0.17233378486274789</v>
      </c>
      <c r="DO653" s="64" cm="1">
        <f t="array" ref="DO653">IFERROR(INDEX(Tbl_FwdNom,$B653,MATCH(LIDt,Tbl_FwdNom_Cols,0)),0)</f>
        <v>8.1428769869999993</v>
      </c>
      <c r="DP653" s="64">
        <f t="shared" ca="1" si="1661"/>
        <v>8.0812679270000007</v>
      </c>
      <c r="DQ653" s="64">
        <f t="shared" ca="1" si="1612"/>
        <v>6.4971185453845948E-3</v>
      </c>
      <c r="DR653" s="70">
        <f t="shared" ca="1" si="1613"/>
        <v>0.99354482151446755</v>
      </c>
      <c r="DS653" s="70">
        <f ca="1">PRODUCT($DR$8:DR653)</f>
        <v>5.7164558440371653E-3</v>
      </c>
      <c r="DT653" s="36">
        <f t="shared" ca="1" si="1614"/>
        <v>0.17323846908163501</v>
      </c>
      <c r="DU653" s="36">
        <f t="shared" ca="1" si="1615"/>
        <v>6.1016934120427786E-4</v>
      </c>
      <c r="DV653" s="36">
        <f t="shared" ca="1" si="1616"/>
        <v>7.2677059012941041E-5</v>
      </c>
      <c r="DW653" s="36">
        <f t="shared" ca="1" si="1617"/>
        <v>3.2287435054298991E-24</v>
      </c>
      <c r="DX653" s="36">
        <f t="shared" ca="1" si="1618"/>
        <v>6.582428185670353E-4</v>
      </c>
      <c r="DY653" s="36">
        <f t="shared" ca="1" si="1619"/>
        <v>8.3072992152549293E-6</v>
      </c>
      <c r="DZ653" s="36">
        <f t="shared" ca="1" si="1620"/>
        <v>1.0061711579689029E-3</v>
      </c>
      <c r="EA653" s="36">
        <f t="shared" ca="1" si="1621"/>
        <v>0</v>
      </c>
      <c r="EB653" s="36">
        <f t="shared" ca="1" si="1622"/>
        <v>0.17413219700244348</v>
      </c>
      <c r="EC653" s="36">
        <f t="shared" ca="1" si="1623"/>
        <v>0</v>
      </c>
      <c r="ED653" s="36">
        <f t="shared" ca="1" si="1624"/>
        <v>0</v>
      </c>
      <c r="EE653" s="36">
        <f t="shared" ca="1" si="1662"/>
        <v>0</v>
      </c>
      <c r="EF653" s="36">
        <f t="shared" ca="1" si="1625"/>
        <v>0.17413219700244348</v>
      </c>
      <c r="EG653" s="64"/>
      <c r="EH653" s="64"/>
      <c r="EI653" s="64"/>
      <c r="EJ653" s="70"/>
      <c r="EK653" s="70"/>
      <c r="EL653" s="70"/>
      <c r="EM653" s="70"/>
      <c r="EN653" s="70"/>
      <c r="EO653" s="36">
        <f t="shared" ca="1" si="1626"/>
        <v>1.69187440166277E-3</v>
      </c>
      <c r="EP653" s="36">
        <f t="shared" ca="1" si="1627"/>
        <v>0</v>
      </c>
      <c r="EQ653" s="36">
        <f t="shared" si="1628"/>
        <v>4.5922880656085593E-3</v>
      </c>
      <c r="ER653" s="36">
        <f t="shared" si="1629"/>
        <v>3.9128599735839977E-6</v>
      </c>
      <c r="ES653" s="36">
        <f t="shared" si="1630"/>
        <v>-3.5733440793812632E-6</v>
      </c>
      <c r="ET653" s="36">
        <f t="shared" ca="1" si="1631"/>
        <v>0</v>
      </c>
      <c r="EU653" s="36">
        <f t="shared" ca="1" si="1663"/>
        <v>3.9128599735839977E-6</v>
      </c>
      <c r="EV653" s="36">
        <f t="shared" si="1632"/>
        <v>1.6629271452067719E-5</v>
      </c>
      <c r="EW653" s="36">
        <f t="shared" si="1633"/>
        <v>6.0028911153469288E-3</v>
      </c>
      <c r="EX653" s="36">
        <f t="shared" ca="1" si="1664"/>
        <v>1.061572131238114E-2</v>
      </c>
      <c r="EY653" s="36">
        <f t="shared" si="1634"/>
        <v>0</v>
      </c>
      <c r="EZ653" s="36">
        <f t="shared" si="1635"/>
        <v>0</v>
      </c>
      <c r="FA653" s="36">
        <f t="shared" si="1636"/>
        <v>0</v>
      </c>
      <c r="FB653" s="36">
        <f t="shared" si="1637"/>
        <v>0</v>
      </c>
      <c r="FC653" s="36">
        <f t="shared" si="1665"/>
        <v>0</v>
      </c>
      <c r="FD653" s="36">
        <f t="shared" si="1638"/>
        <v>0</v>
      </c>
      <c r="FE653" s="36">
        <f t="shared" si="1639"/>
        <v>0</v>
      </c>
      <c r="FF653" s="36">
        <f t="shared" si="1666"/>
        <v>0</v>
      </c>
      <c r="FG653" s="36">
        <f t="shared" ca="1" si="1640"/>
        <v>1.061572131238114E-2</v>
      </c>
      <c r="FH653" s="36">
        <f t="shared" ca="1" si="1641"/>
        <v>8.8982762148246962E-5</v>
      </c>
      <c r="FI653" s="36">
        <f t="shared" ca="1" si="1642"/>
        <v>-1.6463631012385883E-3</v>
      </c>
      <c r="FJ653" s="36">
        <f t="shared" ca="1" si="1643"/>
        <v>9.1501203035448883E-3</v>
      </c>
      <c r="FK653" s="36">
        <f t="shared" si="1644"/>
        <v>0</v>
      </c>
      <c r="FL653" s="36">
        <f t="shared" si="1645"/>
        <v>0</v>
      </c>
      <c r="FM653" s="36">
        <f t="shared" ca="1" si="1646"/>
        <v>0</v>
      </c>
      <c r="FN653" s="36">
        <f t="shared" ca="1" si="1668"/>
        <v>9.1501203035448883E-3</v>
      </c>
    </row>
    <row r="654" spans="2:170" x14ac:dyDescent="0.25">
      <c r="B654" s="2">
        <v>646</v>
      </c>
      <c r="C654" s="2">
        <f t="shared" si="1522"/>
        <v>54</v>
      </c>
      <c r="D654" s="2">
        <f t="shared" si="1519"/>
        <v>670</v>
      </c>
      <c r="E654" s="2">
        <f t="shared" si="1517"/>
        <v>56</v>
      </c>
      <c r="F654" s="189">
        <f t="shared" si="1521"/>
        <v>65380</v>
      </c>
      <c r="G654" s="2">
        <f t="shared" si="1520"/>
        <v>12</v>
      </c>
      <c r="H654" s="187">
        <f t="shared" si="1523"/>
        <v>88.416666666666671</v>
      </c>
      <c r="I654" s="186">
        <f t="shared" si="1518"/>
        <v>88</v>
      </c>
      <c r="J654" s="2">
        <f t="shared" si="1524"/>
        <v>0</v>
      </c>
      <c r="K654" s="2">
        <f t="shared" si="1525"/>
        <v>1</v>
      </c>
      <c r="L654">
        <f t="shared" si="1526"/>
        <v>2</v>
      </c>
      <c r="M654" s="190">
        <f t="shared" si="1647"/>
        <v>0.1857074685</v>
      </c>
      <c r="N654">
        <f t="shared" si="1527"/>
        <v>1</v>
      </c>
      <c r="O654">
        <f t="shared" si="1528"/>
        <v>100</v>
      </c>
      <c r="P654" s="58">
        <f t="shared" si="1529"/>
        <v>0.83568360824999999</v>
      </c>
      <c r="Q654" s="106">
        <f t="shared" si="1530"/>
        <v>0.83568360824999999</v>
      </c>
      <c r="R654" s="59">
        <f t="shared" si="1531"/>
        <v>0.83568360824999999</v>
      </c>
      <c r="S654" s="32">
        <f t="shared" si="1648"/>
        <v>0.13971950933693267</v>
      </c>
      <c r="T654">
        <f t="shared" si="1532"/>
        <v>1</v>
      </c>
      <c r="U654" s="32">
        <f t="shared" si="1649"/>
        <v>1.5443542800000001E-3</v>
      </c>
      <c r="V654">
        <f t="shared" si="1533"/>
        <v>1</v>
      </c>
      <c r="W654">
        <f t="shared" si="1534"/>
        <v>100</v>
      </c>
      <c r="X654" s="58">
        <f t="shared" si="1535"/>
        <v>6.9495942600000006E-3</v>
      </c>
      <c r="Y654" s="58">
        <f t="shared" si="1536"/>
        <v>6.9495942600000006E-3</v>
      </c>
      <c r="Z654" s="32">
        <f t="shared" si="1537"/>
        <v>6.9495942600000006E-3</v>
      </c>
      <c r="AA654" s="32">
        <f t="shared" si="1538"/>
        <v>5.8098575885867643E-4</v>
      </c>
      <c r="AB654" s="59">
        <f t="shared" si="1539"/>
        <v>4.9056245199999996E-3</v>
      </c>
      <c r="AC654" s="59">
        <f t="shared" si="1540"/>
        <v>4.9056245199999996E-3</v>
      </c>
      <c r="AD654">
        <f t="shared" si="1541"/>
        <v>1</v>
      </c>
      <c r="AE654" s="59">
        <f t="shared" si="1542"/>
        <v>4.9056245199999996E-3</v>
      </c>
      <c r="AF654" s="59">
        <f t="shared" si="1543"/>
        <v>4.1758461800000006E-3</v>
      </c>
      <c r="AG654" s="59">
        <f t="shared" si="1544"/>
        <v>4.1758461800000006E-3</v>
      </c>
      <c r="AH654">
        <f t="shared" si="1545"/>
        <v>1</v>
      </c>
      <c r="AI654" s="59">
        <f t="shared" si="1546"/>
        <v>4.1758461800000006E-3</v>
      </c>
      <c r="AJ654" s="59">
        <f t="shared" si="1547"/>
        <v>0</v>
      </c>
      <c r="AK654" s="59">
        <f t="shared" si="1548"/>
        <v>0</v>
      </c>
      <c r="AL654" s="59">
        <f t="shared" si="1549"/>
        <v>0</v>
      </c>
      <c r="AM654" s="12">
        <f t="shared" si="1650"/>
        <v>9.5060167765642787E-7</v>
      </c>
      <c r="AN654" s="12">
        <f t="shared" si="1651"/>
        <v>1.0587911840678754E-22</v>
      </c>
      <c r="AO654" s="66">
        <f t="shared" si="1550"/>
        <v>1.3281759997702113E-7</v>
      </c>
      <c r="AP654" s="66">
        <f t="shared" si="1551"/>
        <v>5.5228603706555062E-10</v>
      </c>
      <c r="AQ654" s="59">
        <f t="shared" si="1552"/>
        <v>4.6632948986645085E-9</v>
      </c>
      <c r="AR654" s="59">
        <f t="shared" si="1553"/>
        <v>3.9695663843431858E-9</v>
      </c>
      <c r="AS654" s="59">
        <f t="shared" si="1554"/>
        <v>0</v>
      </c>
      <c r="AT654" s="12">
        <f t="shared" si="1555"/>
        <v>8.0859893035933341E-7</v>
      </c>
      <c r="AU654" s="59">
        <f t="shared" si="1652"/>
        <v>0</v>
      </c>
      <c r="AV654" s="59">
        <f t="shared" si="1653"/>
        <v>-1.9356026333740848E-22</v>
      </c>
      <c r="AW654" s="70">
        <f t="shared" si="1556"/>
        <v>0</v>
      </c>
      <c r="AX654" s="20">
        <f t="shared" si="1557"/>
        <v>200000</v>
      </c>
      <c r="AY654" s="20">
        <f t="shared" si="1558"/>
        <v>0</v>
      </c>
      <c r="AZ654" s="20">
        <f t="shared" si="1559"/>
        <v>0</v>
      </c>
      <c r="BA654" s="20">
        <f t="shared" si="1560"/>
        <v>200000</v>
      </c>
      <c r="BB654" s="36">
        <f t="shared" si="1561"/>
        <v>1</v>
      </c>
      <c r="BC654" s="36">
        <f t="shared" si="1562"/>
        <v>0</v>
      </c>
      <c r="BD654" s="80">
        <f t="shared" si="1563"/>
        <v>2.6563519995404225E-2</v>
      </c>
      <c r="BE654" s="36">
        <f t="shared" si="1564"/>
        <v>0</v>
      </c>
      <c r="BF654" s="36">
        <f t="shared" si="1565"/>
        <v>0</v>
      </c>
      <c r="BG654" s="36">
        <f t="shared" si="1566"/>
        <v>2.6563519995404225E-2</v>
      </c>
      <c r="BH654" s="36">
        <f t="shared" si="1567"/>
        <v>1.1045720741311013E-4</v>
      </c>
      <c r="BI654" s="36">
        <f t="shared" si="1568"/>
        <v>0</v>
      </c>
      <c r="BJ654" s="36">
        <f t="shared" si="1569"/>
        <v>0</v>
      </c>
      <c r="BK654" s="36">
        <f t="shared" si="1570"/>
        <v>1.1045720741311013E-4</v>
      </c>
      <c r="BL654" s="68">
        <f ca="1">IF(OR(AT654=0,E654&gt;ProjTerm),0,VLOOKUP(D654,'Life Events'!$AE$5:$AI$1206,5,FALSE))</f>
        <v>7.858908597551438E-21</v>
      </c>
      <c r="BM654" s="93">
        <f t="shared" ca="1" si="1571"/>
        <v>7.858908597551438E-21</v>
      </c>
      <c r="BN654" s="93">
        <f t="shared" ca="1" si="1572"/>
        <v>6.3547050857718617E-27</v>
      </c>
      <c r="BO654" s="36">
        <f t="shared" ca="1" si="1573"/>
        <v>9.6968273661814287E-25</v>
      </c>
      <c r="BP654" s="36">
        <f t="shared" si="1574"/>
        <v>1.1151000277401758E-5</v>
      </c>
      <c r="BQ654" s="36">
        <f t="shared" si="1575"/>
        <v>98.586247159091656</v>
      </c>
      <c r="BR654" s="36">
        <f t="shared" si="1576"/>
        <v>154.78110000000001</v>
      </c>
      <c r="BS654" s="36">
        <f t="shared" si="1577"/>
        <v>152.59287780156083</v>
      </c>
      <c r="BT654" s="36">
        <f t="shared" si="1578"/>
        <v>1.2338643777079456E-4</v>
      </c>
      <c r="BU654" s="70" cm="1">
        <f t="array" ref="BU654">IF(AND(ActInt=1,$J654=0),INDEX(Tbl_FwdNom,$B654-IVP,MATCH(ValnDt,Tbl_FwdNom_Cols)),INDEX(Tbl_FwdNom,$B654,MATCH(StartDt,Tbl_FwdNom_Cols)))</f>
        <v>10.529525429</v>
      </c>
      <c r="BV654" s="70" cm="1">
        <f t="array" ref="BV654">INDEX(Tbl_FwdReal,$B654,MATCH(StartDt,Tbl_FwdReal_Cols))</f>
        <v>3.8690056959999999</v>
      </c>
      <c r="BW654" s="70" cm="1">
        <f t="array" ref="BW654">IF(RunType&lt;&gt;"OPN",INDEX(Tbl_FwdReal,$B654,MATCH(ValnDt,Tbl_FwdReal_Cols)),IF(AND($J654=0,ActInt=1),INDEX(Tbl_FwdReal,$B654-IVP,MATCH(ValnDt,Tbl_FwdReal_Cols)),-999))*$K654</f>
        <v>3.8690056959999999</v>
      </c>
      <c r="BX654" s="70">
        <f t="shared" si="1579"/>
        <v>3.8690056959999997E-2</v>
      </c>
      <c r="BY654" s="70">
        <f t="shared" si="1654"/>
        <v>6.4124227322381211E-2</v>
      </c>
      <c r="BZ654" s="64">
        <f t="shared" si="1667"/>
        <v>5.1927809189913354E-3</v>
      </c>
      <c r="CA654" s="70" cm="1">
        <f t="array" ref="CA654">IF($J654=1,CA653*(1+INDEX(Tbl_CPI,$B654,MATCH(IF(RunType="OPN",StartDt,ValnDt),Tbl_CPI_Cols))),0)</f>
        <v>0</v>
      </c>
      <c r="CB654" s="70">
        <f t="shared" si="1655"/>
        <v>37.968379340537894</v>
      </c>
      <c r="CC654" s="70">
        <f t="shared" si="1656"/>
        <v>36.049003934508505</v>
      </c>
      <c r="CD654" s="36">
        <f t="shared" si="1580"/>
        <v>184.79574613112595</v>
      </c>
      <c r="CE654" s="36">
        <f t="shared" si="1581"/>
        <v>1.5793362852461543</v>
      </c>
      <c r="CF654" s="36">
        <f t="shared" si="1582"/>
        <v>0</v>
      </c>
      <c r="CG654" s="36">
        <f t="shared" si="1583"/>
        <v>1.7716846601835832E-4</v>
      </c>
      <c r="CH654" s="36">
        <f t="shared" si="1584"/>
        <v>1.7566714629601966E-4</v>
      </c>
      <c r="CI654" s="36">
        <f t="shared" si="1585"/>
        <v>0</v>
      </c>
      <c r="CJ654" s="36">
        <f t="shared" si="1586"/>
        <v>0</v>
      </c>
      <c r="CK654" s="36">
        <f t="shared" si="1587"/>
        <v>0</v>
      </c>
      <c r="CL654" s="36">
        <f t="shared" si="1588"/>
        <v>1.5013197223386651E-6</v>
      </c>
      <c r="CM654" s="36">
        <f t="shared" si="1589"/>
        <v>1.7716846601835832E-4</v>
      </c>
      <c r="CN654" s="36">
        <f t="shared" ca="1" si="1590"/>
        <v>2.6539439764769138E-2</v>
      </c>
      <c r="CO654" s="20">
        <f t="shared" si="1591"/>
        <v>120000</v>
      </c>
      <c r="CP654" s="20">
        <f t="shared" si="1592"/>
        <v>2</v>
      </c>
      <c r="CQ654" s="64">
        <f t="shared" si="1593"/>
        <v>0.21244817607000002</v>
      </c>
      <c r="CR654" s="64">
        <f t="shared" si="1594"/>
        <v>0.95601679231500014</v>
      </c>
      <c r="CS654" s="36">
        <f t="shared" si="1595"/>
        <v>2.6145577533735087E-2</v>
      </c>
      <c r="CT654" s="36">
        <f t="shared" si="1596"/>
        <v>1.5938111997242536E-2</v>
      </c>
      <c r="CU654" s="36">
        <f t="shared" si="1597"/>
        <v>6.6274324447866071E-5</v>
      </c>
      <c r="CV654" s="36">
        <f t="shared" si="1657"/>
        <v>1.6004386321690402E-2</v>
      </c>
      <c r="CW654" s="36">
        <f t="shared" si="1598"/>
        <v>0</v>
      </c>
      <c r="CX654" s="36">
        <f t="shared" si="1599"/>
        <v>0</v>
      </c>
      <c r="CY654" s="36">
        <f t="shared" si="1600"/>
        <v>0</v>
      </c>
      <c r="CZ654" s="36">
        <f t="shared" si="1658"/>
        <v>0</v>
      </c>
      <c r="DA654" s="64">
        <f t="shared" si="1601"/>
        <v>8.377605512524422E-3</v>
      </c>
      <c r="DB654" s="70">
        <f t="shared" si="1659"/>
        <v>0.99169199567034572</v>
      </c>
      <c r="DC654" s="70">
        <f>PRODUCT($DB$8:DB654)</f>
        <v>2.1966423190974047E-3</v>
      </c>
      <c r="DD654" s="36">
        <f t="shared" si="1602"/>
        <v>5.3484670925219415E-4</v>
      </c>
      <c r="DE654" s="36">
        <f t="shared" si="1603"/>
        <v>0.14631899139894586</v>
      </c>
      <c r="DF654" s="36">
        <f t="shared" si="1604"/>
        <v>4.9948003815777594E-4</v>
      </c>
      <c r="DG654" s="36">
        <f t="shared" si="1605"/>
        <v>6.1377154343144756E-5</v>
      </c>
      <c r="DH654" s="36">
        <f t="shared" ca="1" si="1606"/>
        <v>2.2676320008915481E-24</v>
      </c>
      <c r="DI654" s="36">
        <f t="shared" si="1607"/>
        <v>8.3718927234249351E-4</v>
      </c>
      <c r="DJ654" s="36">
        <f t="shared" ca="1" si="1608"/>
        <v>0.14705943684585079</v>
      </c>
      <c r="DK654" s="36">
        <f t="shared" si="1609"/>
        <v>0</v>
      </c>
      <c r="DL654" s="36">
        <f t="shared" si="1610"/>
        <v>0</v>
      </c>
      <c r="DM654" s="36">
        <f t="shared" ca="1" si="1611"/>
        <v>0.14705943684585079</v>
      </c>
      <c r="DN654" s="36">
        <f t="shared" ca="1" si="1660"/>
        <v>0.14705943685046452</v>
      </c>
      <c r="DO654" s="64" cm="1">
        <f t="array" ref="DO654">IFERROR(INDEX(Tbl_FwdNom,$B654,MATCH(LIDt,Tbl_FwdNom_Cols,0)),0)</f>
        <v>8.1411651500000008</v>
      </c>
      <c r="DP654" s="64">
        <f t="shared" ca="1" si="1661"/>
        <v>8.0795570659999996</v>
      </c>
      <c r="DQ654" s="64">
        <f t="shared" ca="1" si="1612"/>
        <v>6.4957908491112271E-3</v>
      </c>
      <c r="DR654" s="70">
        <f t="shared" ca="1" si="1613"/>
        <v>0.99354613212676113</v>
      </c>
      <c r="DS654" s="70">
        <f ca="1">PRODUCT($DR$8:DR654)</f>
        <v>5.6795625933165452E-3</v>
      </c>
      <c r="DT654" s="36">
        <f t="shared" ca="1" si="1614"/>
        <v>0.14780026994840531</v>
      </c>
      <c r="DU654" s="36">
        <f t="shared" ca="1" si="1615"/>
        <v>5.0367566621417072E-4</v>
      </c>
      <c r="DV654" s="36">
        <f t="shared" ca="1" si="1616"/>
        <v>6.1998153710415854E-5</v>
      </c>
      <c r="DW654" s="36">
        <f t="shared" ca="1" si="1617"/>
        <v>2.280034011328455E-24</v>
      </c>
      <c r="DX654" s="36">
        <f t="shared" ca="1" si="1618"/>
        <v>5.3913218847358158E-4</v>
      </c>
      <c r="DY654" s="36">
        <f t="shared" ca="1" si="1619"/>
        <v>6.8501897122255886E-6</v>
      </c>
      <c r="DZ654" s="36">
        <f t="shared" ca="1" si="1620"/>
        <v>8.3589879203205806E-4</v>
      </c>
      <c r="EA654" s="36">
        <f t="shared" ca="1" si="1621"/>
        <v>0</v>
      </c>
      <c r="EB654" s="36">
        <f t="shared" ca="1" si="1622"/>
        <v>0.14854556425417978</v>
      </c>
      <c r="EC654" s="36">
        <f t="shared" ca="1" si="1623"/>
        <v>0</v>
      </c>
      <c r="ED654" s="36">
        <f t="shared" ca="1" si="1624"/>
        <v>0</v>
      </c>
      <c r="EE654" s="36">
        <f t="shared" ca="1" si="1662"/>
        <v>0</v>
      </c>
      <c r="EF654" s="36">
        <f t="shared" ca="1" si="1625"/>
        <v>0.14854556425417978</v>
      </c>
      <c r="EG654" s="64"/>
      <c r="EH654" s="64"/>
      <c r="EI654" s="64"/>
      <c r="EJ654" s="70"/>
      <c r="EK654" s="70"/>
      <c r="EL654" s="70"/>
      <c r="EM654" s="70"/>
      <c r="EN654" s="70"/>
      <c r="EO654" s="36">
        <f t="shared" ca="1" si="1626"/>
        <v>1.4422602185041413E-3</v>
      </c>
      <c r="EP654" s="36">
        <f t="shared" ca="1" si="1627"/>
        <v>0</v>
      </c>
      <c r="EQ654" s="36">
        <f t="shared" si="1628"/>
        <v>3.9187940179789202E-3</v>
      </c>
      <c r="ER654" s="36">
        <f t="shared" si="1629"/>
        <v>3.2060262808033349E-6</v>
      </c>
      <c r="ES654" s="36">
        <f t="shared" si="1630"/>
        <v>-2.9278418103870839E-6</v>
      </c>
      <c r="ET654" s="36">
        <f t="shared" ca="1" si="1631"/>
        <v>0</v>
      </c>
      <c r="EU654" s="36">
        <f t="shared" ca="1" si="1663"/>
        <v>3.2060262808033349E-6</v>
      </c>
      <c r="EV654" s="36">
        <f t="shared" si="1632"/>
        <v>1.3819550293699329E-5</v>
      </c>
      <c r="EW654" s="36">
        <f t="shared" si="1633"/>
        <v>5.1225213787373753E-3</v>
      </c>
      <c r="EX654" s="36">
        <f t="shared" ca="1" si="1664"/>
        <v>9.0583409732907984E-3</v>
      </c>
      <c r="EY654" s="36">
        <f t="shared" si="1634"/>
        <v>0</v>
      </c>
      <c r="EZ654" s="36">
        <f t="shared" si="1635"/>
        <v>0</v>
      </c>
      <c r="FA654" s="36">
        <f t="shared" si="1636"/>
        <v>0</v>
      </c>
      <c r="FB654" s="36">
        <f t="shared" si="1637"/>
        <v>0</v>
      </c>
      <c r="FC654" s="36">
        <f t="shared" si="1665"/>
        <v>0</v>
      </c>
      <c r="FD654" s="36">
        <f t="shared" si="1638"/>
        <v>0</v>
      </c>
      <c r="FE654" s="36">
        <f t="shared" si="1639"/>
        <v>0</v>
      </c>
      <c r="FF654" s="36">
        <f t="shared" si="1666"/>
        <v>0</v>
      </c>
      <c r="FG654" s="36">
        <f t="shared" ca="1" si="1640"/>
        <v>9.0583409732907984E-3</v>
      </c>
      <c r="FH654" s="36">
        <f t="shared" ca="1" si="1641"/>
        <v>7.5887207272166838E-5</v>
      </c>
      <c r="FI654" s="36">
        <f t="shared" ca="1" si="1642"/>
        <v>-1.4004262628896388E-3</v>
      </c>
      <c r="FJ654" s="36">
        <f t="shared" ca="1" si="1643"/>
        <v>7.8091313083912825E-3</v>
      </c>
      <c r="FK654" s="36">
        <f t="shared" si="1644"/>
        <v>0</v>
      </c>
      <c r="FL654" s="36">
        <f t="shared" si="1645"/>
        <v>0</v>
      </c>
      <c r="FM654" s="36">
        <f t="shared" ca="1" si="1646"/>
        <v>0</v>
      </c>
      <c r="FN654" s="36">
        <f t="shared" ca="1" si="1668"/>
        <v>7.8091313083912825E-3</v>
      </c>
    </row>
    <row r="655" spans="2:170" x14ac:dyDescent="0.25">
      <c r="B655" s="2">
        <v>647</v>
      </c>
      <c r="C655" s="2">
        <f t="shared" si="1522"/>
        <v>54</v>
      </c>
      <c r="D655" s="2">
        <f t="shared" si="1519"/>
        <v>671</v>
      </c>
      <c r="E655" s="2">
        <f t="shared" si="1517"/>
        <v>56</v>
      </c>
      <c r="F655" s="189">
        <f t="shared" si="1521"/>
        <v>65411</v>
      </c>
      <c r="G655" s="2">
        <f t="shared" si="1520"/>
        <v>1</v>
      </c>
      <c r="H655" s="187">
        <f t="shared" si="1523"/>
        <v>88.5</v>
      </c>
      <c r="I655" s="186">
        <f t="shared" si="1518"/>
        <v>88</v>
      </c>
      <c r="J655" s="2">
        <f t="shared" si="1524"/>
        <v>0</v>
      </c>
      <c r="K655" s="2">
        <f t="shared" si="1525"/>
        <v>1</v>
      </c>
      <c r="L655">
        <f t="shared" si="1526"/>
        <v>2</v>
      </c>
      <c r="M655" s="190">
        <f t="shared" si="1647"/>
        <v>0.1857074685</v>
      </c>
      <c r="N655">
        <f t="shared" si="1527"/>
        <v>1</v>
      </c>
      <c r="O655">
        <f t="shared" si="1528"/>
        <v>100</v>
      </c>
      <c r="P655" s="58">
        <f t="shared" si="1529"/>
        <v>0.83568360824999999</v>
      </c>
      <c r="Q655" s="106">
        <f t="shared" si="1530"/>
        <v>0.83568360824999999</v>
      </c>
      <c r="R655" s="59">
        <f t="shared" si="1531"/>
        <v>0.83568360824999999</v>
      </c>
      <c r="S655" s="32">
        <f t="shared" si="1648"/>
        <v>0.13971950933693267</v>
      </c>
      <c r="T655">
        <f t="shared" si="1532"/>
        <v>1</v>
      </c>
      <c r="U655" s="32">
        <f t="shared" si="1649"/>
        <v>1.5443542800000001E-3</v>
      </c>
      <c r="V655">
        <f t="shared" si="1533"/>
        <v>1</v>
      </c>
      <c r="W655">
        <f t="shared" si="1534"/>
        <v>100</v>
      </c>
      <c r="X655" s="58">
        <f t="shared" si="1535"/>
        <v>6.9495942600000006E-3</v>
      </c>
      <c r="Y655" s="58">
        <f t="shared" si="1536"/>
        <v>6.9495942600000006E-3</v>
      </c>
      <c r="Z655" s="32">
        <f t="shared" si="1537"/>
        <v>6.9495942600000006E-3</v>
      </c>
      <c r="AA655" s="32">
        <f t="shared" si="1538"/>
        <v>5.8098575885867643E-4</v>
      </c>
      <c r="AB655" s="59">
        <f t="shared" si="1539"/>
        <v>4.9056245199999996E-3</v>
      </c>
      <c r="AC655" s="59">
        <f t="shared" si="1540"/>
        <v>4.9056245199999996E-3</v>
      </c>
      <c r="AD655">
        <f t="shared" si="1541"/>
        <v>1</v>
      </c>
      <c r="AE655" s="59">
        <f t="shared" si="1542"/>
        <v>4.9056245199999996E-3</v>
      </c>
      <c r="AF655" s="59">
        <f t="shared" si="1543"/>
        <v>4.1758461800000006E-3</v>
      </c>
      <c r="AG655" s="59">
        <f t="shared" si="1544"/>
        <v>4.1758461800000006E-3</v>
      </c>
      <c r="AH655">
        <f t="shared" si="1545"/>
        <v>1</v>
      </c>
      <c r="AI655" s="59">
        <f t="shared" si="1546"/>
        <v>4.1758461800000006E-3</v>
      </c>
      <c r="AJ655" s="59">
        <f t="shared" si="1547"/>
        <v>0</v>
      </c>
      <c r="AK655" s="59">
        <f t="shared" si="1548"/>
        <v>0</v>
      </c>
      <c r="AL655" s="59">
        <f t="shared" si="1549"/>
        <v>0</v>
      </c>
      <c r="AM655" s="12">
        <f t="shared" si="1650"/>
        <v>8.0859893035933341E-7</v>
      </c>
      <c r="AN655" s="12">
        <f t="shared" si="1651"/>
        <v>0</v>
      </c>
      <c r="AO655" s="66">
        <f t="shared" si="1550"/>
        <v>1.1297704580017466E-7</v>
      </c>
      <c r="AP655" s="66">
        <f t="shared" si="1551"/>
        <v>4.6978446316713138E-10</v>
      </c>
      <c r="AQ655" s="59">
        <f t="shared" si="1552"/>
        <v>3.9666827396165182E-9</v>
      </c>
      <c r="AR655" s="59">
        <f t="shared" si="1553"/>
        <v>3.3765847544931088E-9</v>
      </c>
      <c r="AS655" s="59">
        <f t="shared" si="1554"/>
        <v>0</v>
      </c>
      <c r="AT655" s="12">
        <f t="shared" si="1555"/>
        <v>6.8780883260188199E-7</v>
      </c>
      <c r="AU655" s="59">
        <f t="shared" si="1652"/>
        <v>0</v>
      </c>
      <c r="AV655" s="59">
        <f t="shared" si="1653"/>
        <v>-6.6174449004242214E-24</v>
      </c>
      <c r="AW655" s="70">
        <f t="shared" si="1556"/>
        <v>0</v>
      </c>
      <c r="AX655" s="20">
        <f t="shared" si="1557"/>
        <v>200000</v>
      </c>
      <c r="AY655" s="20">
        <f t="shared" si="1558"/>
        <v>0</v>
      </c>
      <c r="AZ655" s="20">
        <f t="shared" si="1559"/>
        <v>0</v>
      </c>
      <c r="BA655" s="20">
        <f t="shared" si="1560"/>
        <v>200000</v>
      </c>
      <c r="BB655" s="36">
        <f t="shared" si="1561"/>
        <v>1</v>
      </c>
      <c r="BC655" s="36">
        <f t="shared" si="1562"/>
        <v>0</v>
      </c>
      <c r="BD655" s="80">
        <f t="shared" si="1563"/>
        <v>2.259540916003493E-2</v>
      </c>
      <c r="BE655" s="36">
        <f t="shared" si="1564"/>
        <v>0</v>
      </c>
      <c r="BF655" s="36">
        <f t="shared" si="1565"/>
        <v>0</v>
      </c>
      <c r="BG655" s="36">
        <f t="shared" si="1566"/>
        <v>2.259540916003493E-2</v>
      </c>
      <c r="BH655" s="36">
        <f t="shared" si="1567"/>
        <v>9.3956892633426274E-5</v>
      </c>
      <c r="BI655" s="36">
        <f t="shared" si="1568"/>
        <v>0</v>
      </c>
      <c r="BJ655" s="36">
        <f t="shared" si="1569"/>
        <v>0</v>
      </c>
      <c r="BK655" s="36">
        <f t="shared" si="1570"/>
        <v>9.3956892633426274E-5</v>
      </c>
      <c r="BL655" s="68">
        <f ca="1">IF(OR(AT655=0,E655&gt;ProjTerm),0,VLOOKUP(D655,'Life Events'!$AE$5:$AI$1206,5,FALSE))</f>
        <v>6.6849293822397585E-21</v>
      </c>
      <c r="BM655" s="93">
        <f t="shared" ca="1" si="1571"/>
        <v>6.6849293822397585E-21</v>
      </c>
      <c r="BN655" s="93">
        <f t="shared" ca="1" si="1572"/>
        <v>4.5979534744243484E-27</v>
      </c>
      <c r="BO655" s="36">
        <f t="shared" ca="1" si="1573"/>
        <v>7.0161495266009664E-25</v>
      </c>
      <c r="BP655" s="36">
        <f t="shared" si="1574"/>
        <v>9.4852419353740663E-6</v>
      </c>
      <c r="BQ655" s="36">
        <f t="shared" si="1575"/>
        <v>98.586247159091656</v>
      </c>
      <c r="BR655" s="36">
        <f t="shared" si="1576"/>
        <v>154.78110000000001</v>
      </c>
      <c r="BS655" s="36">
        <f t="shared" si="1577"/>
        <v>152.59287780156083</v>
      </c>
      <c r="BT655" s="36">
        <f t="shared" si="1578"/>
        <v>1.0495472914405318E-4</v>
      </c>
      <c r="BU655" s="70" cm="1">
        <f t="array" ref="BU655">IF(AND(ActInt=1,$J655=0),INDEX(Tbl_FwdNom,$B655-IVP,MATCH(ValnDt,Tbl_FwdNom_Cols)),INDEX(Tbl_FwdNom,$B655,MATCH(StartDt,Tbl_FwdNom_Cols)))</f>
        <v>10.523524074999999</v>
      </c>
      <c r="BV655" s="70" cm="1">
        <f t="array" ref="BV655">INDEX(Tbl_FwdReal,$B655,MATCH(StartDt,Tbl_FwdReal_Cols))</f>
        <v>3.8656096849999999</v>
      </c>
      <c r="BW655" s="70" cm="1">
        <f t="array" ref="BW655">IF(RunType&lt;&gt;"OPN",INDEX(Tbl_FwdReal,$B655,MATCH(ValnDt,Tbl_FwdReal_Cols)),IF(AND($J655=0,ActInt=1),INDEX(Tbl_FwdReal,$B655-IVP,MATCH(ValnDt,Tbl_FwdReal_Cols)),-999))*$K655</f>
        <v>3.8656096849999999</v>
      </c>
      <c r="BX655" s="70">
        <f t="shared" si="1579"/>
        <v>3.8656096850000002E-2</v>
      </c>
      <c r="BY655" s="70">
        <f t="shared" si="1654"/>
        <v>6.4101240152461214E-2</v>
      </c>
      <c r="BZ655" s="64">
        <f t="shared" si="1667"/>
        <v>5.1909713898152798E-3</v>
      </c>
      <c r="CA655" s="70" cm="1">
        <f t="array" ref="CA655">IF($J655=1,CA654*(1+INDEX(Tbl_CPI,$B655,MATCH(IF(RunType="OPN",StartDt,ValnDt),Tbl_CPI_Cols))),0)</f>
        <v>0</v>
      </c>
      <c r="CB655" s="70">
        <f t="shared" si="1655"/>
        <v>38.165472111412278</v>
      </c>
      <c r="CC655" s="70">
        <f t="shared" si="1656"/>
        <v>36.049003934508505</v>
      </c>
      <c r="CD655" s="36">
        <f t="shared" si="1580"/>
        <v>184.79574613112595</v>
      </c>
      <c r="CE655" s="36">
        <f t="shared" si="1581"/>
        <v>1.5793362852461543</v>
      </c>
      <c r="CF655" s="36">
        <f t="shared" si="1582"/>
        <v>0</v>
      </c>
      <c r="CG655" s="36">
        <f t="shared" si="1583"/>
        <v>1.5070269228751107E-4</v>
      </c>
      <c r="CH655" s="36">
        <f t="shared" si="1584"/>
        <v>1.4942564265658337E-4</v>
      </c>
      <c r="CI655" s="36">
        <f t="shared" si="1585"/>
        <v>0</v>
      </c>
      <c r="CJ655" s="36">
        <f t="shared" si="1586"/>
        <v>0</v>
      </c>
      <c r="CK655" s="36">
        <f t="shared" si="1587"/>
        <v>0</v>
      </c>
      <c r="CL655" s="36">
        <f t="shared" si="1588"/>
        <v>1.2770496309277235E-6</v>
      </c>
      <c r="CM655" s="36">
        <f t="shared" si="1589"/>
        <v>1.5070269228751107E-4</v>
      </c>
      <c r="CN655" s="36">
        <f t="shared" ca="1" si="1590"/>
        <v>2.2574926081588929E-2</v>
      </c>
      <c r="CO655" s="20">
        <f t="shared" si="1591"/>
        <v>120000</v>
      </c>
      <c r="CP655" s="20">
        <f t="shared" si="1592"/>
        <v>2</v>
      </c>
      <c r="CQ655" s="64">
        <f t="shared" si="1593"/>
        <v>0.21244817607000002</v>
      </c>
      <c r="CR655" s="64">
        <f t="shared" si="1594"/>
        <v>0.95601679231500014</v>
      </c>
      <c r="CS655" s="36">
        <f t="shared" si="1595"/>
        <v>2.2239899764879459E-2</v>
      </c>
      <c r="CT655" s="36">
        <f t="shared" si="1596"/>
        <v>1.3557245496020959E-2</v>
      </c>
      <c r="CU655" s="36">
        <f t="shared" si="1597"/>
        <v>5.6374135580055767E-5</v>
      </c>
      <c r="CV655" s="36">
        <f t="shared" si="1657"/>
        <v>1.3613619631601015E-2</v>
      </c>
      <c r="CW655" s="36">
        <f t="shared" si="1598"/>
        <v>0</v>
      </c>
      <c r="CX655" s="36">
        <f t="shared" si="1599"/>
        <v>0</v>
      </c>
      <c r="CY655" s="36">
        <f t="shared" si="1600"/>
        <v>0</v>
      </c>
      <c r="CZ655" s="36">
        <f t="shared" si="1658"/>
        <v>0</v>
      </c>
      <c r="DA655" s="64">
        <f t="shared" si="1601"/>
        <v>8.3730427938315533E-3</v>
      </c>
      <c r="DB655" s="70">
        <f t="shared" si="1659"/>
        <v>0.99169648291010148</v>
      </c>
      <c r="DC655" s="70">
        <f>PRODUCT($DB$8:DB655)</f>
        <v>2.178402462060385E-3</v>
      </c>
      <c r="DD655" s="36">
        <f t="shared" si="1602"/>
        <v>4.3437027449284951E-4</v>
      </c>
      <c r="DE655" s="36">
        <f t="shared" si="1603"/>
        <v>0.12494871741544455</v>
      </c>
      <c r="DF655" s="36">
        <f t="shared" si="1604"/>
        <v>4.0970531325850936E-4</v>
      </c>
      <c r="DG655" s="36">
        <f t="shared" si="1605"/>
        <v>5.2405825947649451E-5</v>
      </c>
      <c r="DH655" s="36">
        <f t="shared" ca="1" si="1606"/>
        <v>1.5850040280155779E-24</v>
      </c>
      <c r="DI655" s="36">
        <f t="shared" si="1607"/>
        <v>6.9223456156717396E-4</v>
      </c>
      <c r="DJ655" s="36">
        <f t="shared" ca="1" si="1608"/>
        <v>0.12556388118982972</v>
      </c>
      <c r="DK655" s="36">
        <f t="shared" si="1609"/>
        <v>0</v>
      </c>
      <c r="DL655" s="36">
        <f t="shared" si="1610"/>
        <v>0</v>
      </c>
      <c r="DM655" s="36">
        <f t="shared" ca="1" si="1611"/>
        <v>0.12556388118982972</v>
      </c>
      <c r="DN655" s="36">
        <f t="shared" ca="1" si="1660"/>
        <v>0.12556388119444351</v>
      </c>
      <c r="DO655" s="64" cm="1">
        <f t="array" ref="DO655">IFERROR(INDEX(Tbl_FwdNom,$B655,MATCH(LIDt,Tbl_FwdNom_Cols,0)),0)</f>
        <v>8.1394533399999993</v>
      </c>
      <c r="DP655" s="64">
        <f t="shared" ca="1" si="1661"/>
        <v>8.0778462310000005</v>
      </c>
      <c r="DQ655" s="64">
        <f t="shared" ca="1" si="1612"/>
        <v>6.4944631537493525E-3</v>
      </c>
      <c r="DR655" s="70">
        <f t="shared" ca="1" si="1613"/>
        <v>0.99354744274161266</v>
      </c>
      <c r="DS655" s="70">
        <f ca="1">PRODUCT($DR$8:DR655)</f>
        <v>5.6429148904805753E-3</v>
      </c>
      <c r="DT655" s="36">
        <f t="shared" ca="1" si="1614"/>
        <v>0.12616474419566451</v>
      </c>
      <c r="DU655" s="36">
        <f t="shared" ca="1" si="1615"/>
        <v>4.1298987663641249E-4</v>
      </c>
      <c r="DV655" s="36">
        <f t="shared" ca="1" si="1616"/>
        <v>5.2915556499914568E-5</v>
      </c>
      <c r="DW655" s="36">
        <f t="shared" ca="1" si="1617"/>
        <v>1.5932266555442265E-24</v>
      </c>
      <c r="DX655" s="36">
        <f t="shared" ca="1" si="1618"/>
        <v>4.3767883346257033E-4</v>
      </c>
      <c r="DY655" s="36">
        <f t="shared" ca="1" si="1619"/>
        <v>5.6093346342065378E-6</v>
      </c>
      <c r="DZ655" s="36">
        <f t="shared" ca="1" si="1620"/>
        <v>6.9093142395013204E-4</v>
      </c>
      <c r="EA655" s="36">
        <f t="shared" ca="1" si="1621"/>
        <v>0</v>
      </c>
      <c r="EB655" s="36">
        <f t="shared" ca="1" si="1622"/>
        <v>0.12678368044092275</v>
      </c>
      <c r="EC655" s="36">
        <f t="shared" ca="1" si="1623"/>
        <v>0</v>
      </c>
      <c r="ED655" s="36">
        <f t="shared" ca="1" si="1624"/>
        <v>0</v>
      </c>
      <c r="EE655" s="36">
        <f t="shared" ca="1" si="1662"/>
        <v>0</v>
      </c>
      <c r="EF655" s="36">
        <f t="shared" ca="1" si="1625"/>
        <v>0.12678368044092275</v>
      </c>
      <c r="EG655" s="64"/>
      <c r="EH655" s="64"/>
      <c r="EI655" s="64"/>
      <c r="EJ655" s="70"/>
      <c r="EK655" s="70"/>
      <c r="EL655" s="70"/>
      <c r="EM655" s="70"/>
      <c r="EN655" s="70"/>
      <c r="EO655" s="36">
        <f t="shared" ca="1" si="1626"/>
        <v>1.2300731178554085E-3</v>
      </c>
      <c r="EP655" s="36">
        <f t="shared" ca="1" si="1627"/>
        <v>0</v>
      </c>
      <c r="EQ655" s="36">
        <f t="shared" si="1628"/>
        <v>3.3459947667617909E-3</v>
      </c>
      <c r="ER655" s="36">
        <f t="shared" si="1629"/>
        <v>2.6037413926897431E-6</v>
      </c>
      <c r="ES655" s="36">
        <f t="shared" si="1630"/>
        <v>-2.3778167255205224E-6</v>
      </c>
      <c r="ET655" s="36">
        <f t="shared" ca="1" si="1631"/>
        <v>0</v>
      </c>
      <c r="EU655" s="36">
        <f t="shared" ca="1" si="1663"/>
        <v>2.6037413926897431E-6</v>
      </c>
      <c r="EV655" s="36">
        <f t="shared" si="1632"/>
        <v>1.1426771286554266E-5</v>
      </c>
      <c r="EW655" s="36">
        <f t="shared" si="1633"/>
        <v>4.373776638232291E-3</v>
      </c>
      <c r="EX655" s="36">
        <f t="shared" ca="1" si="1664"/>
        <v>7.7338019176733264E-3</v>
      </c>
      <c r="EY655" s="36">
        <f t="shared" si="1634"/>
        <v>0</v>
      </c>
      <c r="EZ655" s="36">
        <f t="shared" si="1635"/>
        <v>0</v>
      </c>
      <c r="FA655" s="36">
        <f t="shared" si="1636"/>
        <v>0</v>
      </c>
      <c r="FB655" s="36">
        <f t="shared" si="1637"/>
        <v>0</v>
      </c>
      <c r="FC655" s="36">
        <f t="shared" si="1665"/>
        <v>0</v>
      </c>
      <c r="FD655" s="36">
        <f t="shared" si="1638"/>
        <v>0</v>
      </c>
      <c r="FE655" s="36">
        <f t="shared" si="1639"/>
        <v>0</v>
      </c>
      <c r="FF655" s="36">
        <f t="shared" si="1666"/>
        <v>0</v>
      </c>
      <c r="FG655" s="36">
        <f t="shared" ca="1" si="1640"/>
        <v>7.7338019176733264E-3</v>
      </c>
      <c r="FH655" s="36">
        <f t="shared" ca="1" si="1641"/>
        <v>6.4755454415695298E-5</v>
      </c>
      <c r="FI655" s="36">
        <f t="shared" ca="1" si="1642"/>
        <v>-1.1912279555221987E-3</v>
      </c>
      <c r="FJ655" s="36">
        <f t="shared" ca="1" si="1643"/>
        <v>6.6686194684142212E-3</v>
      </c>
      <c r="FK655" s="36">
        <f t="shared" si="1644"/>
        <v>0</v>
      </c>
      <c r="FL655" s="36">
        <f t="shared" si="1645"/>
        <v>0</v>
      </c>
      <c r="FM655" s="36">
        <f t="shared" ca="1" si="1646"/>
        <v>0</v>
      </c>
      <c r="FN655" s="36">
        <f t="shared" ca="1" si="1668"/>
        <v>6.6686194684142212E-3</v>
      </c>
    </row>
    <row r="656" spans="2:170" x14ac:dyDescent="0.25">
      <c r="B656" s="2">
        <v>648</v>
      </c>
      <c r="C656" s="2">
        <f t="shared" si="1522"/>
        <v>54</v>
      </c>
      <c r="D656" s="2">
        <f t="shared" si="1519"/>
        <v>672</v>
      </c>
      <c r="E656" s="2">
        <f t="shared" si="1517"/>
        <v>56</v>
      </c>
      <c r="F656" s="189">
        <f t="shared" si="1521"/>
        <v>65439</v>
      </c>
      <c r="G656" s="2">
        <f t="shared" si="1520"/>
        <v>2</v>
      </c>
      <c r="H656" s="187">
        <f t="shared" si="1523"/>
        <v>88.583333333333343</v>
      </c>
      <c r="I656" s="186">
        <f t="shared" si="1518"/>
        <v>88</v>
      </c>
      <c r="J656" s="2">
        <f t="shared" si="1524"/>
        <v>0</v>
      </c>
      <c r="K656" s="2">
        <f t="shared" si="1525"/>
        <v>1</v>
      </c>
      <c r="L656">
        <f t="shared" si="1526"/>
        <v>2</v>
      </c>
      <c r="M656" s="190">
        <f t="shared" si="1647"/>
        <v>0.1857074685</v>
      </c>
      <c r="N656">
        <f t="shared" si="1527"/>
        <v>1</v>
      </c>
      <c r="O656">
        <f t="shared" si="1528"/>
        <v>100</v>
      </c>
      <c r="P656" s="58">
        <f t="shared" si="1529"/>
        <v>0.83568360824999999</v>
      </c>
      <c r="Q656" s="106">
        <f t="shared" si="1530"/>
        <v>0.83568360824999999</v>
      </c>
      <c r="R656" s="59">
        <f t="shared" si="1531"/>
        <v>0.83568360824999999</v>
      </c>
      <c r="S656" s="32">
        <f t="shared" si="1648"/>
        <v>0.13971950933693267</v>
      </c>
      <c r="T656">
        <f t="shared" si="1532"/>
        <v>1</v>
      </c>
      <c r="U656" s="32">
        <f t="shared" si="1649"/>
        <v>1.5443542800000001E-3</v>
      </c>
      <c r="V656">
        <f t="shared" si="1533"/>
        <v>1</v>
      </c>
      <c r="W656">
        <f t="shared" si="1534"/>
        <v>100</v>
      </c>
      <c r="X656" s="58">
        <f t="shared" si="1535"/>
        <v>6.9495942600000006E-3</v>
      </c>
      <c r="Y656" s="58">
        <f t="shared" si="1536"/>
        <v>6.9495942600000006E-3</v>
      </c>
      <c r="Z656" s="32">
        <f t="shared" si="1537"/>
        <v>6.9495942600000006E-3</v>
      </c>
      <c r="AA656" s="32">
        <f t="shared" si="1538"/>
        <v>5.8098575885867643E-4</v>
      </c>
      <c r="AB656" s="59">
        <f t="shared" si="1539"/>
        <v>4.9056245199999996E-3</v>
      </c>
      <c r="AC656" s="59">
        <f t="shared" si="1540"/>
        <v>4.9056245199999996E-3</v>
      </c>
      <c r="AD656">
        <f t="shared" si="1541"/>
        <v>1</v>
      </c>
      <c r="AE656" s="59">
        <f t="shared" si="1542"/>
        <v>4.9056245199999996E-3</v>
      </c>
      <c r="AF656" s="59">
        <f t="shared" si="1543"/>
        <v>4.1758461800000006E-3</v>
      </c>
      <c r="AG656" s="59">
        <f t="shared" si="1544"/>
        <v>4.1758461800000006E-3</v>
      </c>
      <c r="AH656">
        <f t="shared" si="1545"/>
        <v>1</v>
      </c>
      <c r="AI656" s="59">
        <f t="shared" si="1546"/>
        <v>4.1758461800000006E-3</v>
      </c>
      <c r="AJ656" s="59">
        <f t="shared" si="1547"/>
        <v>0</v>
      </c>
      <c r="AK656" s="59">
        <f t="shared" si="1548"/>
        <v>0</v>
      </c>
      <c r="AL656" s="59">
        <f t="shared" si="1549"/>
        <v>0</v>
      </c>
      <c r="AM656" s="12">
        <f t="shared" si="1650"/>
        <v>6.8780883260188199E-7</v>
      </c>
      <c r="AN656" s="12">
        <f t="shared" si="1651"/>
        <v>0</v>
      </c>
      <c r="AO656" s="66">
        <f t="shared" si="1550"/>
        <v>9.6100312608743402E-8</v>
      </c>
      <c r="AP656" s="66">
        <f t="shared" si="1551"/>
        <v>3.9960713655890477E-10</v>
      </c>
      <c r="AQ656" s="59">
        <f t="shared" si="1552"/>
        <v>3.3741318742843676E-9</v>
      </c>
      <c r="AR656" s="59">
        <f t="shared" si="1553"/>
        <v>2.8721838861908288E-9</v>
      </c>
      <c r="AS656" s="59">
        <f t="shared" si="1554"/>
        <v>0</v>
      </c>
      <c r="AT656" s="12">
        <f t="shared" si="1555"/>
        <v>5.8506259709610443E-7</v>
      </c>
      <c r="AU656" s="59">
        <f t="shared" si="1652"/>
        <v>0</v>
      </c>
      <c r="AV656" s="59">
        <f t="shared" si="1653"/>
        <v>-4.8390065834352119E-23</v>
      </c>
      <c r="AW656" s="70">
        <f t="shared" si="1556"/>
        <v>0</v>
      </c>
      <c r="AX656" s="20">
        <f t="shared" si="1557"/>
        <v>200000</v>
      </c>
      <c r="AY656" s="20">
        <f t="shared" si="1558"/>
        <v>0</v>
      </c>
      <c r="AZ656" s="20">
        <f t="shared" si="1559"/>
        <v>0</v>
      </c>
      <c r="BA656" s="20">
        <f t="shared" si="1560"/>
        <v>200000</v>
      </c>
      <c r="BB656" s="36">
        <f t="shared" si="1561"/>
        <v>1</v>
      </c>
      <c r="BC656" s="36">
        <f t="shared" si="1562"/>
        <v>0</v>
      </c>
      <c r="BD656" s="80">
        <f t="shared" si="1563"/>
        <v>1.9220062521748682E-2</v>
      </c>
      <c r="BE656" s="36">
        <f t="shared" si="1564"/>
        <v>0</v>
      </c>
      <c r="BF656" s="36">
        <f t="shared" si="1565"/>
        <v>0</v>
      </c>
      <c r="BG656" s="36">
        <f t="shared" si="1566"/>
        <v>1.9220062521748682E-2</v>
      </c>
      <c r="BH656" s="36">
        <f t="shared" si="1567"/>
        <v>7.9921427311780953E-5</v>
      </c>
      <c r="BI656" s="36">
        <f t="shared" si="1568"/>
        <v>0</v>
      </c>
      <c r="BJ656" s="36">
        <f t="shared" si="1569"/>
        <v>0</v>
      </c>
      <c r="BK656" s="36">
        <f t="shared" si="1570"/>
        <v>7.9921427311780953E-5</v>
      </c>
      <c r="BL656" s="68">
        <f ca="1">IF(OR(AT656=0,E656&gt;ProjTerm),0,VLOOKUP(D656,'Life Events'!$AE$5:$AI$1206,5,FALSE))</f>
        <v>5.6863214899147381E-21</v>
      </c>
      <c r="BM656" s="93">
        <f t="shared" ca="1" si="1571"/>
        <v>5.6863214899147381E-21</v>
      </c>
      <c r="BN656" s="93">
        <f t="shared" ca="1" si="1572"/>
        <v>3.3268540188129069E-27</v>
      </c>
      <c r="BO656" s="36">
        <f t="shared" ca="1" si="1573"/>
        <v>5.0765422875634942E-25</v>
      </c>
      <c r="BP656" s="36">
        <f t="shared" si="1574"/>
        <v>8.0683178490192126E-6</v>
      </c>
      <c r="BQ656" s="36">
        <f t="shared" si="1575"/>
        <v>98.586247159091656</v>
      </c>
      <c r="BR656" s="36">
        <f t="shared" si="1576"/>
        <v>154.78110000000001</v>
      </c>
      <c r="BS656" s="36">
        <f t="shared" si="1577"/>
        <v>152.59287780156083</v>
      </c>
      <c r="BT656" s="36">
        <f t="shared" si="1578"/>
        <v>8.9276385384949678E-5</v>
      </c>
      <c r="BU656" s="70" cm="1">
        <f t="array" ref="BU656">IF(AND(ActInt=1,$J656=0),INDEX(Tbl_FwdNom,$B656-IVP,MATCH(ValnDt,Tbl_FwdNom_Cols)),INDEX(Tbl_FwdNom,$B656,MATCH(StartDt,Tbl_FwdNom_Cols)))</f>
        <v>10.517523047999999</v>
      </c>
      <c r="BV656" s="70" cm="1">
        <f t="array" ref="BV656">INDEX(Tbl_FwdReal,$B656,MATCH(StartDt,Tbl_FwdReal_Cols))</f>
        <v>3.8622137859999999</v>
      </c>
      <c r="BW656" s="70" cm="1">
        <f t="array" ref="BW656">IF(RunType&lt;&gt;"OPN",INDEX(Tbl_FwdReal,$B656,MATCH(ValnDt,Tbl_FwdReal_Cols)),IF(AND($J656=0,ActInt=1),INDEX(Tbl_FwdReal,$B656-IVP,MATCH(ValnDt,Tbl_FwdReal_Cols)),-999))*$K656</f>
        <v>3.8622137859999999</v>
      </c>
      <c r="BX656" s="70">
        <f t="shared" si="1579"/>
        <v>3.8622137859999996E-2</v>
      </c>
      <c r="BY656" s="70">
        <f t="shared" si="1654"/>
        <v>6.407825348025753E-2</v>
      </c>
      <c r="BZ656" s="64">
        <f t="shared" si="1667"/>
        <v>5.1891618639869908E-3</v>
      </c>
      <c r="CA656" s="70" cm="1">
        <f t="array" ref="CA656">IF($J656=1,CA655*(1+INDEX(Tbl_CPI,$B656,MATCH(IF(RunType="OPN",StartDt,ValnDt),Tbl_CPI_Cols))),0)</f>
        <v>0</v>
      </c>
      <c r="CB656" s="70">
        <f t="shared" si="1655"/>
        <v>38.363518923813878</v>
      </c>
      <c r="CC656" s="70">
        <f t="shared" si="1656"/>
        <v>38.363518923813878</v>
      </c>
      <c r="CD656" s="36">
        <f t="shared" si="1580"/>
        <v>184.79574613112595</v>
      </c>
      <c r="CE656" s="36">
        <f t="shared" si="1581"/>
        <v>1.5793362852461543</v>
      </c>
      <c r="CF656" s="36">
        <f t="shared" si="1582"/>
        <v>0</v>
      </c>
      <c r="CG656" s="36">
        <f t="shared" si="1583"/>
        <v>1.2819042786288442E-4</v>
      </c>
      <c r="CH656" s="36">
        <f t="shared" si="1584"/>
        <v>1.271041464162435E-4</v>
      </c>
      <c r="CI656" s="36">
        <f t="shared" si="1585"/>
        <v>0</v>
      </c>
      <c r="CJ656" s="36">
        <f t="shared" si="1586"/>
        <v>0</v>
      </c>
      <c r="CK656" s="36">
        <f t="shared" si="1587"/>
        <v>0</v>
      </c>
      <c r="CL656" s="36">
        <f t="shared" si="1588"/>
        <v>1.0862814466409504E-6</v>
      </c>
      <c r="CM656" s="36">
        <f t="shared" si="1589"/>
        <v>1.2819042786288442E-4</v>
      </c>
      <c r="CN656" s="36">
        <f t="shared" ca="1" si="1590"/>
        <v>1.9202639245826495E-2</v>
      </c>
      <c r="CO656" s="20">
        <f t="shared" si="1591"/>
        <v>120000</v>
      </c>
      <c r="CP656" s="20">
        <f t="shared" si="1592"/>
        <v>2</v>
      </c>
      <c r="CQ656" s="64">
        <f t="shared" si="1593"/>
        <v>0.21244817607000002</v>
      </c>
      <c r="CR656" s="64">
        <f t="shared" si="1594"/>
        <v>0.95601679231500014</v>
      </c>
      <c r="CS656" s="36">
        <f t="shared" si="1595"/>
        <v>1.8917659818900406E-2</v>
      </c>
      <c r="CT656" s="36">
        <f t="shared" si="1596"/>
        <v>1.1532037513049207E-2</v>
      </c>
      <c r="CU656" s="36">
        <f t="shared" si="1597"/>
        <v>4.7952856387068571E-5</v>
      </c>
      <c r="CV656" s="36">
        <f t="shared" si="1657"/>
        <v>1.1579990369436277E-2</v>
      </c>
      <c r="CW656" s="36">
        <f t="shared" si="1598"/>
        <v>0</v>
      </c>
      <c r="CX656" s="36">
        <f t="shared" si="1599"/>
        <v>0</v>
      </c>
      <c r="CY656" s="36">
        <f t="shared" si="1600"/>
        <v>0</v>
      </c>
      <c r="CZ656" s="36">
        <f t="shared" si="1658"/>
        <v>0</v>
      </c>
      <c r="DA656" s="64">
        <f t="shared" si="1601"/>
        <v>8.3684800966570272E-3</v>
      </c>
      <c r="DB656" s="70">
        <f t="shared" si="1659"/>
        <v>0.9917009701693027</v>
      </c>
      <c r="DC656" s="70">
        <f>PRODUCT($DB$8:DB656)</f>
        <v>2.1603238350444815E-3</v>
      </c>
      <c r="DD656" s="36">
        <f t="shared" si="1602"/>
        <v>3.4872890810457268E-4</v>
      </c>
      <c r="DE656" s="36">
        <f t="shared" si="1603"/>
        <v>0.10677428574848986</v>
      </c>
      <c r="DF656" s="36">
        <f t="shared" si="1604"/>
        <v>3.3321249670622687E-4</v>
      </c>
      <c r="DG656" s="36">
        <f t="shared" si="1605"/>
        <v>4.477606521002202E-5</v>
      </c>
      <c r="DH656" s="36">
        <f t="shared" ca="1" si="1606"/>
        <v>1.0906138739207981E-24</v>
      </c>
      <c r="DI656" s="36">
        <f t="shared" si="1607"/>
        <v>5.6876432581082995E-4</v>
      </c>
      <c r="DJ656" s="36">
        <f t="shared" ca="1" si="1608"/>
        <v>0.10728275759769233</v>
      </c>
      <c r="DK656" s="36">
        <f t="shared" si="1609"/>
        <v>0</v>
      </c>
      <c r="DL656" s="36">
        <f t="shared" si="1610"/>
        <v>0</v>
      </c>
      <c r="DM656" s="36">
        <f t="shared" ca="1" si="1611"/>
        <v>0.10728275759769233</v>
      </c>
      <c r="DN656" s="36">
        <f t="shared" ca="1" si="1660"/>
        <v>0.10728275760230607</v>
      </c>
      <c r="DO656" s="64" cm="1">
        <f t="array" ref="DO656">IFERROR(INDEX(Tbl_FwdNom,$B656,MATCH(LIDt,Tbl_FwdNom_Cols,0)),0)</f>
        <v>8.137741557</v>
      </c>
      <c r="DP656" s="64">
        <f t="shared" ca="1" si="1661"/>
        <v>8.0761354240000003</v>
      </c>
      <c r="DQ656" s="64">
        <f t="shared" ca="1" si="1612"/>
        <v>6.4931354608517289E-3</v>
      </c>
      <c r="DR656" s="70">
        <f t="shared" ca="1" si="1613"/>
        <v>0.99354875335748949</v>
      </c>
      <c r="DS656" s="70">
        <f ca="1">PRODUCT($DR$8:DR656)</f>
        <v>5.6065110547393899E-3</v>
      </c>
      <c r="DT656" s="36">
        <f t="shared" ca="1" si="1614"/>
        <v>0.107763886448362</v>
      </c>
      <c r="DU656" s="36">
        <f t="shared" ca="1" si="1615"/>
        <v>3.3575004853759219E-4</v>
      </c>
      <c r="DV656" s="36">
        <f t="shared" ca="1" si="1616"/>
        <v>4.5190826527235657E-5</v>
      </c>
      <c r="DW656" s="36">
        <f t="shared" ca="1" si="1617"/>
        <v>1.0959174632821655E-24</v>
      </c>
      <c r="DX656" s="36">
        <f t="shared" ca="1" si="1618"/>
        <v>3.5124435603164071E-4</v>
      </c>
      <c r="DY656" s="36">
        <f t="shared" ca="1" si="1619"/>
        <v>4.5524219846090878E-6</v>
      </c>
      <c r="DZ656" s="36">
        <f t="shared" ca="1" si="1620"/>
        <v>5.6748828442343933E-4</v>
      </c>
      <c r="EA656" s="36">
        <f t="shared" ca="1" si="1621"/>
        <v>0</v>
      </c>
      <c r="EB656" s="36">
        <f t="shared" ca="1" si="1622"/>
        <v>0.10827524202074876</v>
      </c>
      <c r="EC656" s="36">
        <f t="shared" ca="1" si="1623"/>
        <v>0</v>
      </c>
      <c r="ED656" s="36">
        <f t="shared" ca="1" si="1624"/>
        <v>0</v>
      </c>
      <c r="EE656" s="36">
        <f t="shared" ca="1" si="1662"/>
        <v>0</v>
      </c>
      <c r="EF656" s="36">
        <f t="shared" ca="1" si="1625"/>
        <v>0.10827524202074876</v>
      </c>
      <c r="EG656" s="64"/>
      <c r="EH656" s="64"/>
      <c r="EI656" s="64"/>
      <c r="EJ656" s="70"/>
      <c r="EK656" s="70"/>
      <c r="EL656" s="70"/>
      <c r="EM656" s="70"/>
      <c r="EN656" s="70"/>
      <c r="EO656" s="36">
        <f t="shared" ca="1" si="1626"/>
        <v>1.0497060815519452E-3</v>
      </c>
      <c r="EP656" s="36">
        <f t="shared" ca="1" si="1627"/>
        <v>0</v>
      </c>
      <c r="EQ656" s="36">
        <f t="shared" si="1628"/>
        <v>2.8588516097156989E-3</v>
      </c>
      <c r="ER656" s="36">
        <f t="shared" si="1629"/>
        <v>2.0903822065621592E-6</v>
      </c>
      <c r="ES656" s="36">
        <f t="shared" si="1630"/>
        <v>-1.9090013268788088E-6</v>
      </c>
      <c r="ET656" s="36">
        <f t="shared" ca="1" si="1631"/>
        <v>0</v>
      </c>
      <c r="EU656" s="36">
        <f t="shared" ca="1" si="1663"/>
        <v>2.0903822065621592E-6</v>
      </c>
      <c r="EV656" s="36">
        <f t="shared" si="1632"/>
        <v>9.3886382273054359E-6</v>
      </c>
      <c r="EW656" s="36">
        <f t="shared" si="1633"/>
        <v>3.7369987864172565E-3</v>
      </c>
      <c r="EX656" s="36">
        <f t="shared" ca="1" si="1664"/>
        <v>6.607329416566823E-3</v>
      </c>
      <c r="EY656" s="36">
        <f t="shared" si="1634"/>
        <v>0</v>
      </c>
      <c r="EZ656" s="36">
        <f t="shared" si="1635"/>
        <v>0</v>
      </c>
      <c r="FA656" s="36">
        <f t="shared" si="1636"/>
        <v>0</v>
      </c>
      <c r="FB656" s="36">
        <f t="shared" si="1637"/>
        <v>0</v>
      </c>
      <c r="FC656" s="36">
        <f t="shared" si="1665"/>
        <v>0</v>
      </c>
      <c r="FD656" s="36">
        <f t="shared" si="1638"/>
        <v>0</v>
      </c>
      <c r="FE656" s="36">
        <f t="shared" si="1639"/>
        <v>0</v>
      </c>
      <c r="FF656" s="36">
        <f t="shared" si="1666"/>
        <v>0</v>
      </c>
      <c r="FG656" s="36">
        <f t="shared" ca="1" si="1640"/>
        <v>6.607329416566823E-3</v>
      </c>
      <c r="FH656" s="36">
        <f t="shared" ca="1" si="1641"/>
        <v>5.5293304714595943E-5</v>
      </c>
      <c r="FI656" s="36">
        <f t="shared" ca="1" si="1642"/>
        <v>-1.0133942877832414E-3</v>
      </c>
      <c r="FJ656" s="36">
        <f t="shared" ca="1" si="1643"/>
        <v>5.6985254301762664E-3</v>
      </c>
      <c r="FK656" s="36">
        <f t="shared" si="1644"/>
        <v>0</v>
      </c>
      <c r="FL656" s="36">
        <f t="shared" si="1645"/>
        <v>0</v>
      </c>
      <c r="FM656" s="36">
        <f t="shared" ca="1" si="1646"/>
        <v>0</v>
      </c>
      <c r="FN656" s="36">
        <f t="shared" ca="1" si="1668"/>
        <v>5.6985254301762664E-3</v>
      </c>
    </row>
    <row r="657" spans="2:170" x14ac:dyDescent="0.25">
      <c r="B657" s="2">
        <v>649</v>
      </c>
      <c r="C657" s="2">
        <f t="shared" si="1522"/>
        <v>55</v>
      </c>
      <c r="D657" s="2">
        <f t="shared" si="1519"/>
        <v>673</v>
      </c>
      <c r="E657" s="2">
        <f t="shared" si="1517"/>
        <v>57</v>
      </c>
      <c r="F657" s="189">
        <f t="shared" si="1521"/>
        <v>65470</v>
      </c>
      <c r="G657" s="2">
        <f t="shared" si="1520"/>
        <v>3</v>
      </c>
      <c r="H657" s="187">
        <f t="shared" si="1523"/>
        <v>88.666666666666671</v>
      </c>
      <c r="I657" s="186">
        <f t="shared" si="1518"/>
        <v>88</v>
      </c>
      <c r="J657" s="2">
        <f t="shared" si="1524"/>
        <v>0</v>
      </c>
      <c r="K657" s="2">
        <f t="shared" si="1525"/>
        <v>1</v>
      </c>
      <c r="L657">
        <f t="shared" si="1526"/>
        <v>2</v>
      </c>
      <c r="M657" s="190">
        <f t="shared" si="1647"/>
        <v>0.1857074685</v>
      </c>
      <c r="N657">
        <f t="shared" si="1527"/>
        <v>1</v>
      </c>
      <c r="O657">
        <f t="shared" si="1528"/>
        <v>100</v>
      </c>
      <c r="P657" s="58">
        <f t="shared" si="1529"/>
        <v>0.83568360824999999</v>
      </c>
      <c r="Q657" s="106">
        <f t="shared" si="1530"/>
        <v>0.83568360824999999</v>
      </c>
      <c r="R657" s="59">
        <f t="shared" si="1531"/>
        <v>0.83568360824999999</v>
      </c>
      <c r="S657" s="32">
        <f t="shared" si="1648"/>
        <v>0.13971950933693267</v>
      </c>
      <c r="T657">
        <f t="shared" si="1532"/>
        <v>1</v>
      </c>
      <c r="U657" s="32">
        <f t="shared" si="1649"/>
        <v>1.5443542800000001E-3</v>
      </c>
      <c r="V657">
        <f t="shared" si="1533"/>
        <v>1</v>
      </c>
      <c r="W657">
        <f t="shared" si="1534"/>
        <v>100</v>
      </c>
      <c r="X657" s="58">
        <f t="shared" si="1535"/>
        <v>6.9495942600000006E-3</v>
      </c>
      <c r="Y657" s="58">
        <f t="shared" si="1536"/>
        <v>6.9495942600000006E-3</v>
      </c>
      <c r="Z657" s="32">
        <f t="shared" si="1537"/>
        <v>6.9495942600000006E-3</v>
      </c>
      <c r="AA657" s="32">
        <f t="shared" si="1538"/>
        <v>5.8098575885867643E-4</v>
      </c>
      <c r="AB657" s="59">
        <f t="shared" si="1539"/>
        <v>4.9056245199999996E-3</v>
      </c>
      <c r="AC657" s="59">
        <f t="shared" si="1540"/>
        <v>4.9056245199999996E-3</v>
      </c>
      <c r="AD657">
        <f t="shared" si="1541"/>
        <v>1</v>
      </c>
      <c r="AE657" s="59">
        <f t="shared" si="1542"/>
        <v>4.9056245199999996E-3</v>
      </c>
      <c r="AF657" s="59">
        <f t="shared" si="1543"/>
        <v>4.1758461800000006E-3</v>
      </c>
      <c r="AG657" s="59">
        <f t="shared" si="1544"/>
        <v>4.1758461800000006E-3</v>
      </c>
      <c r="AH657">
        <f t="shared" si="1545"/>
        <v>1</v>
      </c>
      <c r="AI657" s="59">
        <f t="shared" si="1546"/>
        <v>4.1758461800000006E-3</v>
      </c>
      <c r="AJ657" s="59">
        <f t="shared" si="1547"/>
        <v>0</v>
      </c>
      <c r="AK657" s="59">
        <f t="shared" si="1548"/>
        <v>0</v>
      </c>
      <c r="AL657" s="59">
        <f t="shared" si="1549"/>
        <v>0</v>
      </c>
      <c r="AM657" s="12">
        <f t="shared" si="1650"/>
        <v>5.8506259709610443E-7</v>
      </c>
      <c r="AN657" s="12">
        <f t="shared" si="1651"/>
        <v>0</v>
      </c>
      <c r="AO657" s="66">
        <f t="shared" si="1550"/>
        <v>8.174465899765924E-8</v>
      </c>
      <c r="AP657" s="66">
        <f t="shared" si="1551"/>
        <v>3.3991303695370832E-10</v>
      </c>
      <c r="AQ657" s="59">
        <f t="shared" si="1552"/>
        <v>2.8700974220495306E-9</v>
      </c>
      <c r="AR657" s="59">
        <f t="shared" si="1553"/>
        <v>2.443131411144647E-9</v>
      </c>
      <c r="AS657" s="59">
        <f t="shared" si="1554"/>
        <v>0</v>
      </c>
      <c r="AT657" s="12">
        <f t="shared" si="1555"/>
        <v>4.976647962282973E-7</v>
      </c>
      <c r="AU657" s="59">
        <f t="shared" si="1652"/>
        <v>0</v>
      </c>
      <c r="AV657" s="59">
        <f t="shared" si="1653"/>
        <v>-7.4446255129772491E-24</v>
      </c>
      <c r="AW657" s="70">
        <f t="shared" si="1556"/>
        <v>0</v>
      </c>
      <c r="AX657" s="20">
        <f t="shared" si="1557"/>
        <v>200000</v>
      </c>
      <c r="AY657" s="20">
        <f t="shared" si="1558"/>
        <v>0</v>
      </c>
      <c r="AZ657" s="20">
        <f t="shared" si="1559"/>
        <v>0</v>
      </c>
      <c r="BA657" s="20">
        <f t="shared" si="1560"/>
        <v>200000</v>
      </c>
      <c r="BB657" s="36">
        <f t="shared" si="1561"/>
        <v>1</v>
      </c>
      <c r="BC657" s="36">
        <f t="shared" si="1562"/>
        <v>0</v>
      </c>
      <c r="BD657" s="80">
        <f t="shared" si="1563"/>
        <v>1.6348931799531848E-2</v>
      </c>
      <c r="BE657" s="36">
        <f t="shared" si="1564"/>
        <v>0</v>
      </c>
      <c r="BF657" s="36">
        <f t="shared" si="1565"/>
        <v>0</v>
      </c>
      <c r="BG657" s="36">
        <f t="shared" si="1566"/>
        <v>1.6348931799531848E-2</v>
      </c>
      <c r="BH657" s="36">
        <f t="shared" si="1567"/>
        <v>6.7982607390741666E-5</v>
      </c>
      <c r="BI657" s="36">
        <f t="shared" si="1568"/>
        <v>0</v>
      </c>
      <c r="BJ657" s="36">
        <f t="shared" si="1569"/>
        <v>0</v>
      </c>
      <c r="BK657" s="36">
        <f t="shared" si="1570"/>
        <v>6.7982607390741666E-5</v>
      </c>
      <c r="BL657" s="68">
        <f ca="1">IF(OR(AT657=0,E657&gt;ProjTerm),0,VLOOKUP(D657,'Life Events'!$AE$5:$AI$1206,5,FALSE))</f>
        <v>4.8368876076044209E-21</v>
      </c>
      <c r="BM657" s="93">
        <f t="shared" ca="1" si="1571"/>
        <v>4.8368876076044209E-21</v>
      </c>
      <c r="BN657" s="93">
        <f t="shared" ca="1" si="1572"/>
        <v>2.4071486856176304E-27</v>
      </c>
      <c r="BO657" s="36">
        <f t="shared" ca="1" si="1573"/>
        <v>3.6731374523463884E-25</v>
      </c>
      <c r="BP657" s="36">
        <f t="shared" si="1574"/>
        <v>6.8630566680674521E-6</v>
      </c>
      <c r="BQ657" s="36">
        <f t="shared" si="1575"/>
        <v>98.586247159091656</v>
      </c>
      <c r="BR657" s="36">
        <f t="shared" si="1576"/>
        <v>154.78110000000001</v>
      </c>
      <c r="BS657" s="36">
        <f t="shared" si="1577"/>
        <v>152.59287780156083</v>
      </c>
      <c r="BT657" s="36">
        <f t="shared" si="1578"/>
        <v>7.5940103437003247E-5</v>
      </c>
      <c r="BU657" s="70" cm="1">
        <f t="array" ref="BU657">IF(AND(ActInt=1,$J657=0),INDEX(Tbl_FwdNom,$B657-IVP,MATCH(ValnDt,Tbl_FwdNom_Cols)),INDEX(Tbl_FwdNom,$B657,MATCH(StartDt,Tbl_FwdNom_Cols)))</f>
        <v>10.511522346</v>
      </c>
      <c r="BV657" s="70" cm="1">
        <f t="array" ref="BV657">INDEX(Tbl_FwdReal,$B657,MATCH(StartDt,Tbl_FwdReal_Cols))</f>
        <v>3.8588179970000001</v>
      </c>
      <c r="BW657" s="70" cm="1">
        <f t="array" ref="BW657">IF(RunType&lt;&gt;"OPN",INDEX(Tbl_FwdReal,$B657,MATCH(ValnDt,Tbl_FwdReal_Cols)),IF(AND($J657=0,ActInt=1),INDEX(Tbl_FwdReal,$B657-IVP,MATCH(ValnDt,Tbl_FwdReal_Cols)),-999))*$K657</f>
        <v>3.8588179970000001</v>
      </c>
      <c r="BX657" s="70">
        <f t="shared" si="1579"/>
        <v>3.8588179969999997E-2</v>
      </c>
      <c r="BY657" s="70">
        <f t="shared" si="1654"/>
        <v>6.4055267307125963E-2</v>
      </c>
      <c r="BZ657" s="64">
        <f t="shared" si="1667"/>
        <v>5.1873523416141598E-3</v>
      </c>
      <c r="CA657" s="70" cm="1">
        <f t="array" ref="CA657">IF($J657=1,CA656*(1+INDEX(Tbl_CPI,$B657,MATCH(IF(RunType="OPN",StartDt,ValnDt),Tbl_CPI_Cols))),0)</f>
        <v>0</v>
      </c>
      <c r="CB657" s="70">
        <f t="shared" si="1655"/>
        <v>38.562524013535885</v>
      </c>
      <c r="CC657" s="70">
        <f t="shared" si="1656"/>
        <v>38.363518923813878</v>
      </c>
      <c r="CD657" s="36">
        <f t="shared" si="1580"/>
        <v>196.52069331444875</v>
      </c>
      <c r="CE657" s="36">
        <f t="shared" si="1581"/>
        <v>1.5793362852461543</v>
      </c>
      <c r="CF657" s="36">
        <f t="shared" si="1582"/>
        <v>0</v>
      </c>
      <c r="CG657" s="36">
        <f t="shared" si="1583"/>
        <v>1.1590091780241265E-4</v>
      </c>
      <c r="CH657" s="36">
        <f t="shared" si="1584"/>
        <v>1.1497690721367844E-4</v>
      </c>
      <c r="CI657" s="36">
        <f t="shared" si="1585"/>
        <v>0</v>
      </c>
      <c r="CJ657" s="36">
        <f t="shared" si="1586"/>
        <v>0</v>
      </c>
      <c r="CK657" s="36">
        <f t="shared" si="1587"/>
        <v>0</v>
      </c>
      <c r="CL657" s="36">
        <f t="shared" si="1588"/>
        <v>9.2401058873422906E-7</v>
      </c>
      <c r="CM657" s="36">
        <f t="shared" si="1589"/>
        <v>1.1590091780241265E-4</v>
      </c>
      <c r="CN657" s="36">
        <f t="shared" ca="1" si="1590"/>
        <v>1.633411124681752E-2</v>
      </c>
      <c r="CO657" s="20">
        <f t="shared" si="1591"/>
        <v>120000</v>
      </c>
      <c r="CP657" s="20">
        <f t="shared" si="1592"/>
        <v>2</v>
      </c>
      <c r="CQ657" s="64">
        <f t="shared" si="1593"/>
        <v>0.21244817607000002</v>
      </c>
      <c r="CR657" s="64">
        <f t="shared" si="1594"/>
        <v>0.95601679231500014</v>
      </c>
      <c r="CS657" s="36">
        <f t="shared" si="1595"/>
        <v>1.6091702606897008E-2</v>
      </c>
      <c r="CT657" s="36">
        <f t="shared" si="1596"/>
        <v>9.8093590797191082E-3</v>
      </c>
      <c r="CU657" s="36">
        <f t="shared" si="1597"/>
        <v>4.0789564434444996E-5</v>
      </c>
      <c r="CV657" s="36">
        <f t="shared" si="1657"/>
        <v>9.850148644153553E-3</v>
      </c>
      <c r="CW657" s="36">
        <f t="shared" si="1598"/>
        <v>0</v>
      </c>
      <c r="CX657" s="36">
        <f t="shared" si="1599"/>
        <v>0</v>
      </c>
      <c r="CY657" s="36">
        <f t="shared" si="1600"/>
        <v>0</v>
      </c>
      <c r="CZ657" s="36">
        <f t="shared" si="1658"/>
        <v>0</v>
      </c>
      <c r="DA657" s="64">
        <f t="shared" si="1601"/>
        <v>8.363917419493605E-3</v>
      </c>
      <c r="DB657" s="70">
        <f t="shared" si="1659"/>
        <v>0.99170545744943184</v>
      </c>
      <c r="DC657" s="70">
        <f>PRODUCT($DB$8:DB657)</f>
        <v>2.1424049370716985E-3</v>
      </c>
      <c r="DD657" s="36">
        <f t="shared" si="1602"/>
        <v>2.7570554445674624E-4</v>
      </c>
      <c r="DE657" s="36">
        <f t="shared" si="1603"/>
        <v>9.131840525748379E-2</v>
      </c>
      <c r="DF657" s="36">
        <f t="shared" si="1604"/>
        <v>2.6801685112107937E-4</v>
      </c>
      <c r="DG657" s="36">
        <f t="shared" si="1605"/>
        <v>3.8287511853741054E-5</v>
      </c>
      <c r="DH657" s="36">
        <f t="shared" ca="1" si="1606"/>
        <v>7.3242193306418674E-25</v>
      </c>
      <c r="DI657" s="36">
        <f t="shared" si="1607"/>
        <v>4.5665112015531016E-4</v>
      </c>
      <c r="DJ657" s="36">
        <f t="shared" ca="1" si="1608"/>
        <v>9.1729080172449698E-2</v>
      </c>
      <c r="DK657" s="36">
        <f t="shared" si="1609"/>
        <v>0</v>
      </c>
      <c r="DL657" s="36">
        <f t="shared" si="1610"/>
        <v>0</v>
      </c>
      <c r="DM657" s="36">
        <f t="shared" ca="1" si="1611"/>
        <v>9.1729080172449698E-2</v>
      </c>
      <c r="DN657" s="36">
        <f t="shared" ca="1" si="1660"/>
        <v>9.1729080177063438E-2</v>
      </c>
      <c r="DO657" s="64" cm="1">
        <f t="array" ref="DO657">IFERROR(INDEX(Tbl_FwdNom,$B657,MATCH(LIDt,Tbl_FwdNom_Cols,0)),0)</f>
        <v>8.1360298019999995</v>
      </c>
      <c r="DP657" s="64">
        <f t="shared" ca="1" si="1661"/>
        <v>8.0744246430000004</v>
      </c>
      <c r="DQ657" s="64">
        <f t="shared" ca="1" si="1612"/>
        <v>6.4918077688667086E-3</v>
      </c>
      <c r="DR657" s="70">
        <f t="shared" ca="1" si="1613"/>
        <v>0.99355006397592305</v>
      </c>
      <c r="DS657" s="70">
        <f ca="1">PRODUCT($DR$8:DR657)</f>
        <v>5.5703494171180402E-3</v>
      </c>
      <c r="DT657" s="36">
        <f t="shared" ca="1" si="1614"/>
        <v>9.2114537084078893E-2</v>
      </c>
      <c r="DU657" s="36">
        <f t="shared" ca="1" si="1615"/>
        <v>2.6994706592034425E-4</v>
      </c>
      <c r="DV657" s="36">
        <f t="shared" ca="1" si="1616"/>
        <v>3.862114001789922E-5</v>
      </c>
      <c r="DW657" s="36">
        <f t="shared" ca="1" si="1617"/>
        <v>7.3571820354969857E-25</v>
      </c>
      <c r="DX657" s="36">
        <f t="shared" ca="1" si="1618"/>
        <v>2.7758446343389422E-4</v>
      </c>
      <c r="DY657" s="36">
        <f t="shared" ca="1" si="1619"/>
        <v>3.6519663451632437E-6</v>
      </c>
      <c r="DZ657" s="36">
        <f t="shared" ca="1" si="1620"/>
        <v>4.5544899408383186E-4</v>
      </c>
      <c r="EA657" s="36">
        <f t="shared" ca="1" si="1621"/>
        <v>0</v>
      </c>
      <c r="EB657" s="36">
        <f t="shared" ca="1" si="1622"/>
        <v>9.2527379506976426E-2</v>
      </c>
      <c r="EC657" s="36">
        <f t="shared" ca="1" si="1623"/>
        <v>0</v>
      </c>
      <c r="ED657" s="36">
        <f t="shared" ca="1" si="1624"/>
        <v>0</v>
      </c>
      <c r="EE657" s="36">
        <f t="shared" ca="1" si="1662"/>
        <v>0</v>
      </c>
      <c r="EF657" s="36">
        <f t="shared" ca="1" si="1625"/>
        <v>9.2527379506976426E-2</v>
      </c>
      <c r="EG657" s="64"/>
      <c r="EH657" s="64"/>
      <c r="EI657" s="64"/>
      <c r="EJ657" s="70"/>
      <c r="EK657" s="70"/>
      <c r="EL657" s="70"/>
      <c r="EM657" s="70"/>
      <c r="EN657" s="70"/>
      <c r="EO657" s="36">
        <f t="shared" ca="1" si="1626"/>
        <v>8.9633473937730584E-4</v>
      </c>
      <c r="EP657" s="36">
        <f t="shared" ca="1" si="1627"/>
        <v>0</v>
      </c>
      <c r="EQ657" s="36">
        <f t="shared" si="1628"/>
        <v>2.4445719913454332E-3</v>
      </c>
      <c r="ER657" s="36">
        <f t="shared" si="1629"/>
        <v>1.6526589880816294E-6</v>
      </c>
      <c r="ES657" s="36">
        <f t="shared" si="1630"/>
        <v>-1.5092590202987867E-6</v>
      </c>
      <c r="ET657" s="36">
        <f t="shared" ca="1" si="1631"/>
        <v>0</v>
      </c>
      <c r="EU657" s="36">
        <f t="shared" ca="1" si="1663"/>
        <v>1.6526589880816294E-6</v>
      </c>
      <c r="EV657" s="36">
        <f t="shared" si="1632"/>
        <v>7.5379765724933177E-6</v>
      </c>
      <c r="EW657" s="36">
        <f t="shared" si="1633"/>
        <v>3.19546580659217E-3</v>
      </c>
      <c r="EX657" s="36">
        <f t="shared" ca="1" si="1664"/>
        <v>5.6492284334981775E-3</v>
      </c>
      <c r="EY657" s="36">
        <f t="shared" si="1634"/>
        <v>0</v>
      </c>
      <c r="EZ657" s="36">
        <f t="shared" si="1635"/>
        <v>0</v>
      </c>
      <c r="FA657" s="36">
        <f t="shared" si="1636"/>
        <v>0</v>
      </c>
      <c r="FB657" s="36">
        <f t="shared" si="1637"/>
        <v>0</v>
      </c>
      <c r="FC657" s="36">
        <f t="shared" si="1665"/>
        <v>0</v>
      </c>
      <c r="FD657" s="36">
        <f t="shared" si="1638"/>
        <v>0</v>
      </c>
      <c r="FE657" s="36">
        <f t="shared" si="1639"/>
        <v>0</v>
      </c>
      <c r="FF657" s="36">
        <f t="shared" si="1666"/>
        <v>0</v>
      </c>
      <c r="FG657" s="36">
        <f t="shared" ca="1" si="1640"/>
        <v>5.6492284334981775E-3</v>
      </c>
      <c r="FH657" s="36">
        <f t="shared" ca="1" si="1641"/>
        <v>4.724968010163398E-5</v>
      </c>
      <c r="FI657" s="36">
        <f t="shared" ca="1" si="1642"/>
        <v>-8.6201168007173871E-4</v>
      </c>
      <c r="FJ657" s="36">
        <f t="shared" ca="1" si="1643"/>
        <v>4.8735074817632309E-3</v>
      </c>
      <c r="FK657" s="36">
        <f t="shared" si="1644"/>
        <v>0</v>
      </c>
      <c r="FL657" s="36">
        <f t="shared" si="1645"/>
        <v>0</v>
      </c>
      <c r="FM657" s="36">
        <f t="shared" ca="1" si="1646"/>
        <v>0</v>
      </c>
      <c r="FN657" s="36">
        <f t="shared" ca="1" si="1668"/>
        <v>4.8735074817632309E-3</v>
      </c>
    </row>
    <row r="658" spans="2:170" x14ac:dyDescent="0.25">
      <c r="B658" s="2">
        <v>650</v>
      </c>
      <c r="C658" s="2">
        <f t="shared" si="1522"/>
        <v>55</v>
      </c>
      <c r="D658" s="2">
        <f t="shared" si="1519"/>
        <v>674</v>
      </c>
      <c r="E658" s="2">
        <f t="shared" si="1517"/>
        <v>57</v>
      </c>
      <c r="F658" s="189">
        <f t="shared" si="1521"/>
        <v>65500</v>
      </c>
      <c r="G658" s="2">
        <f t="shared" si="1520"/>
        <v>4</v>
      </c>
      <c r="H658" s="187">
        <f t="shared" si="1523"/>
        <v>88.75</v>
      </c>
      <c r="I658" s="186">
        <f t="shared" si="1518"/>
        <v>88</v>
      </c>
      <c r="J658" s="2">
        <f t="shared" si="1524"/>
        <v>0</v>
      </c>
      <c r="K658" s="2">
        <f t="shared" si="1525"/>
        <v>1</v>
      </c>
      <c r="L658">
        <f t="shared" si="1526"/>
        <v>2</v>
      </c>
      <c r="M658" s="190">
        <f t="shared" si="1647"/>
        <v>0.1857074685</v>
      </c>
      <c r="N658">
        <f t="shared" si="1527"/>
        <v>1</v>
      </c>
      <c r="O658">
        <f t="shared" si="1528"/>
        <v>100</v>
      </c>
      <c r="P658" s="58">
        <f t="shared" si="1529"/>
        <v>0.83568360824999999</v>
      </c>
      <c r="Q658" s="106">
        <f t="shared" si="1530"/>
        <v>0.83568360824999999</v>
      </c>
      <c r="R658" s="59">
        <f t="shared" si="1531"/>
        <v>0.83568360824999999</v>
      </c>
      <c r="S658" s="32">
        <f t="shared" si="1648"/>
        <v>0.13971950933693267</v>
      </c>
      <c r="T658">
        <f t="shared" si="1532"/>
        <v>1</v>
      </c>
      <c r="U658" s="32">
        <f t="shared" si="1649"/>
        <v>1.5443542800000001E-3</v>
      </c>
      <c r="V658">
        <f t="shared" si="1533"/>
        <v>1</v>
      </c>
      <c r="W658">
        <f t="shared" si="1534"/>
        <v>100</v>
      </c>
      <c r="X658" s="58">
        <f t="shared" si="1535"/>
        <v>6.9495942600000006E-3</v>
      </c>
      <c r="Y658" s="58">
        <f t="shared" si="1536"/>
        <v>6.9495942600000006E-3</v>
      </c>
      <c r="Z658" s="32">
        <f t="shared" si="1537"/>
        <v>6.9495942600000006E-3</v>
      </c>
      <c r="AA658" s="32">
        <f t="shared" si="1538"/>
        <v>5.8098575885867643E-4</v>
      </c>
      <c r="AB658" s="59">
        <f t="shared" si="1539"/>
        <v>4.9056245199999996E-3</v>
      </c>
      <c r="AC658" s="59">
        <f t="shared" si="1540"/>
        <v>4.9056245199999996E-3</v>
      </c>
      <c r="AD658">
        <f t="shared" si="1541"/>
        <v>1</v>
      </c>
      <c r="AE658" s="59">
        <f t="shared" si="1542"/>
        <v>4.9056245199999996E-3</v>
      </c>
      <c r="AF658" s="59">
        <f t="shared" si="1543"/>
        <v>4.1758461800000006E-3</v>
      </c>
      <c r="AG658" s="59">
        <f t="shared" si="1544"/>
        <v>4.1758461800000006E-3</v>
      </c>
      <c r="AH658">
        <f t="shared" si="1545"/>
        <v>1</v>
      </c>
      <c r="AI658" s="59">
        <f t="shared" si="1546"/>
        <v>4.1758461800000006E-3</v>
      </c>
      <c r="AJ658" s="59">
        <f t="shared" si="1547"/>
        <v>0</v>
      </c>
      <c r="AK658" s="59">
        <f t="shared" si="1548"/>
        <v>0</v>
      </c>
      <c r="AL658" s="59">
        <f t="shared" si="1549"/>
        <v>0</v>
      </c>
      <c r="AM658" s="12">
        <f t="shared" si="1650"/>
        <v>4.976647962282973E-7</v>
      </c>
      <c r="AN658" s="12">
        <f t="shared" si="1651"/>
        <v>0</v>
      </c>
      <c r="AO658" s="66">
        <f t="shared" si="1550"/>
        <v>6.9533481143282283E-8</v>
      </c>
      <c r="AP658" s="66">
        <f t="shared" si="1551"/>
        <v>2.8913615929394588E-10</v>
      </c>
      <c r="AQ658" s="59">
        <f t="shared" si="1552"/>
        <v>2.4413566271183385E-9</v>
      </c>
      <c r="AR658" s="59">
        <f t="shared" si="1553"/>
        <v>2.0781716382504141E-9</v>
      </c>
      <c r="AS658" s="59">
        <f t="shared" si="1554"/>
        <v>0</v>
      </c>
      <c r="AT658" s="12">
        <f t="shared" si="1555"/>
        <v>4.2332265066035232E-7</v>
      </c>
      <c r="AU658" s="59">
        <f t="shared" si="1652"/>
        <v>5.3766739815946799E-24</v>
      </c>
      <c r="AV658" s="59">
        <f t="shared" si="1653"/>
        <v>0</v>
      </c>
      <c r="AW658" s="70">
        <f t="shared" si="1556"/>
        <v>0</v>
      </c>
      <c r="AX658" s="20">
        <f t="shared" si="1557"/>
        <v>200000</v>
      </c>
      <c r="AY658" s="20">
        <f t="shared" si="1558"/>
        <v>0</v>
      </c>
      <c r="AZ658" s="20">
        <f t="shared" si="1559"/>
        <v>0</v>
      </c>
      <c r="BA658" s="20">
        <f t="shared" si="1560"/>
        <v>200000</v>
      </c>
      <c r="BB658" s="36">
        <f t="shared" si="1561"/>
        <v>1</v>
      </c>
      <c r="BC658" s="36">
        <f t="shared" si="1562"/>
        <v>0</v>
      </c>
      <c r="BD658" s="80">
        <f t="shared" si="1563"/>
        <v>1.3906696228656456E-2</v>
      </c>
      <c r="BE658" s="36">
        <f t="shared" si="1564"/>
        <v>0</v>
      </c>
      <c r="BF658" s="36">
        <f t="shared" si="1565"/>
        <v>0</v>
      </c>
      <c r="BG658" s="36">
        <f t="shared" si="1566"/>
        <v>1.3906696228656456E-2</v>
      </c>
      <c r="BH658" s="36">
        <f t="shared" si="1567"/>
        <v>5.7827231858789174E-5</v>
      </c>
      <c r="BI658" s="36">
        <f t="shared" si="1568"/>
        <v>0</v>
      </c>
      <c r="BJ658" s="36">
        <f t="shared" si="1569"/>
        <v>0</v>
      </c>
      <c r="BK658" s="36">
        <f t="shared" si="1570"/>
        <v>5.7827231858789174E-5</v>
      </c>
      <c r="BL658" s="68">
        <f ca="1">IF(OR(AT658=0,E658&gt;ProjTerm),0,VLOOKUP(D658,'Life Events'!$AE$5:$AI$1206,5,FALSE))</f>
        <v>4.1143438284471704E-21</v>
      </c>
      <c r="BM658" s="93">
        <f t="shared" ca="1" si="1571"/>
        <v>4.1143438284471704E-21</v>
      </c>
      <c r="BN658" s="93">
        <f t="shared" ca="1" si="1572"/>
        <v>1.7416949351863179E-27</v>
      </c>
      <c r="BO658" s="36">
        <f t="shared" ca="1" si="1573"/>
        <v>2.6583297172798359E-25</v>
      </c>
      <c r="BP658" s="36">
        <f t="shared" si="1574"/>
        <v>5.8378397716236227E-6</v>
      </c>
      <c r="BQ658" s="36">
        <f t="shared" si="1575"/>
        <v>98.609516309715545</v>
      </c>
      <c r="BR658" s="36">
        <f t="shared" si="1576"/>
        <v>154.78110000000001</v>
      </c>
      <c r="BS658" s="36">
        <f t="shared" si="1577"/>
        <v>152.62889404885712</v>
      </c>
      <c r="BT658" s="36">
        <f t="shared" si="1578"/>
        <v>6.4611267996120272E-5</v>
      </c>
      <c r="BU658" s="70" cm="1">
        <f t="array" ref="BU658">IF(AND(ActInt=1,$J658=0),INDEX(Tbl_FwdNom,$B658-IVP,MATCH(ValnDt,Tbl_FwdNom_Cols)),INDEX(Tbl_FwdNom,$B658,MATCH(StartDt,Tbl_FwdNom_Cols)))</f>
        <v>10.50552197</v>
      </c>
      <c r="BV658" s="70" cm="1">
        <f t="array" ref="BV658">INDEX(Tbl_FwdReal,$B658,MATCH(StartDt,Tbl_FwdReal_Cols))</f>
        <v>3.8554223190000001</v>
      </c>
      <c r="BW658" s="70" cm="1">
        <f t="array" ref="BW658">IF(RunType&lt;&gt;"OPN",INDEX(Tbl_FwdReal,$B658,MATCH(ValnDt,Tbl_FwdReal_Cols)),IF(AND($J658=0,ActInt=1),INDEX(Tbl_FwdReal,$B658-IVP,MATCH(ValnDt,Tbl_FwdReal_Cols)),-999))*$K658</f>
        <v>3.8554223190000001</v>
      </c>
      <c r="BX658" s="70">
        <f t="shared" si="1579"/>
        <v>3.855422319E-2</v>
      </c>
      <c r="BY658" s="70">
        <f t="shared" si="1654"/>
        <v>6.4032281632572907E-2</v>
      </c>
      <c r="BZ658" s="64">
        <f t="shared" si="1667"/>
        <v>5.1855428226588174E-3</v>
      </c>
      <c r="CA658" s="70" cm="1">
        <f t="array" ref="CA658">IF($J658=1,CA657*(1+INDEX(Tbl_CPI,$B658,MATCH(IF(RunType="OPN",StartDt,ValnDt),Tbl_CPI_Cols))),0)</f>
        <v>0</v>
      </c>
      <c r="CB658" s="70">
        <f t="shared" si="1655"/>
        <v>38.762491633157886</v>
      </c>
      <c r="CC658" s="70">
        <f t="shared" si="1656"/>
        <v>38.363518923813878</v>
      </c>
      <c r="CD658" s="36">
        <f t="shared" si="1580"/>
        <v>196.52120726629767</v>
      </c>
      <c r="CE658" s="36">
        <f t="shared" si="1581"/>
        <v>1.579709053405671</v>
      </c>
      <c r="CF658" s="36">
        <f t="shared" si="1582"/>
        <v>0</v>
      </c>
      <c r="CG658" s="36">
        <f t="shared" si="1583"/>
        <v>9.8587852152884142E-5</v>
      </c>
      <c r="CH658" s="36">
        <f t="shared" si="1584"/>
        <v>9.7801686568721005E-5</v>
      </c>
      <c r="CI658" s="36">
        <f t="shared" si="1585"/>
        <v>0</v>
      </c>
      <c r="CJ658" s="36">
        <f t="shared" si="1586"/>
        <v>0</v>
      </c>
      <c r="CK658" s="36">
        <f t="shared" si="1587"/>
        <v>0</v>
      </c>
      <c r="CL658" s="36">
        <f t="shared" si="1588"/>
        <v>7.8616558416312973E-7</v>
      </c>
      <c r="CM658" s="36">
        <f t="shared" si="1589"/>
        <v>9.8587852152884142E-5</v>
      </c>
      <c r="CN658" s="36">
        <f t="shared" ca="1" si="1590"/>
        <v>1.3894074352747501E-2</v>
      </c>
      <c r="CO658" s="20">
        <f t="shared" si="1591"/>
        <v>120000</v>
      </c>
      <c r="CP658" s="20">
        <f t="shared" si="1592"/>
        <v>2</v>
      </c>
      <c r="CQ658" s="64">
        <f t="shared" si="1593"/>
        <v>0.21244817607000002</v>
      </c>
      <c r="CR658" s="64">
        <f t="shared" si="1594"/>
        <v>0.95601679231500014</v>
      </c>
      <c r="CS658" s="36">
        <f t="shared" si="1595"/>
        <v>1.3687892438477473E-2</v>
      </c>
      <c r="CT658" s="36">
        <f t="shared" si="1596"/>
        <v>8.3440177371938741E-3</v>
      </c>
      <c r="CU658" s="36">
        <f t="shared" si="1597"/>
        <v>3.4696339115273508E-5</v>
      </c>
      <c r="CV658" s="36">
        <f t="shared" si="1657"/>
        <v>8.3787140763091471E-3</v>
      </c>
      <c r="CW658" s="36">
        <f t="shared" si="1598"/>
        <v>0</v>
      </c>
      <c r="CX658" s="36">
        <f t="shared" si="1599"/>
        <v>0</v>
      </c>
      <c r="CY658" s="36">
        <f t="shared" si="1600"/>
        <v>0</v>
      </c>
      <c r="CZ658" s="36">
        <f t="shared" si="1658"/>
        <v>0</v>
      </c>
      <c r="DA658" s="64">
        <f t="shared" si="1601"/>
        <v>8.3593547631153342E-3</v>
      </c>
      <c r="DB658" s="70">
        <f t="shared" si="1659"/>
        <v>0.99170994474972751</v>
      </c>
      <c r="DC658" s="70">
        <f>PRODUCT($DB$8:DB658)</f>
        <v>2.1246442817749178E-3</v>
      </c>
      <c r="DD658" s="36">
        <f t="shared" si="1602"/>
        <v>2.1339899691689778E-4</v>
      </c>
      <c r="DE658" s="36">
        <f t="shared" si="1603"/>
        <v>7.8175071974776578E-2</v>
      </c>
      <c r="DF658" s="36">
        <f t="shared" si="1604"/>
        <v>2.1243006720330439E-4</v>
      </c>
      <c r="DG658" s="36">
        <f t="shared" si="1605"/>
        <v>3.2769730976699835E-5</v>
      </c>
      <c r="DH658" s="36">
        <f t="shared" ca="1" si="1606"/>
        <v>4.7271153611097335E-25</v>
      </c>
      <c r="DI658" s="36">
        <f t="shared" si="1607"/>
        <v>3.6105644588729872E-4</v>
      </c>
      <c r="DJ658" s="36">
        <f t="shared" ca="1" si="1608"/>
        <v>7.8502389759973576E-2</v>
      </c>
      <c r="DK658" s="36">
        <f t="shared" si="1609"/>
        <v>0</v>
      </c>
      <c r="DL658" s="36">
        <f t="shared" si="1610"/>
        <v>0</v>
      </c>
      <c r="DM658" s="36">
        <f t="shared" ca="1" si="1611"/>
        <v>7.8502389759973576E-2</v>
      </c>
      <c r="DN658" s="36">
        <f t="shared" ca="1" si="1660"/>
        <v>7.8502389764587316E-2</v>
      </c>
      <c r="DO658" s="64" cm="1">
        <f t="array" ref="DO658">IFERROR(INDEX(Tbl_FwdNom,$B658,MATCH(LIDt,Tbl_FwdNom_Cols,0)),0)</f>
        <v>8.1343180729999993</v>
      </c>
      <c r="DP658" s="64">
        <f t="shared" ca="1" si="1661"/>
        <v>8.0727138899999993</v>
      </c>
      <c r="DQ658" s="64">
        <f t="shared" ca="1" si="1612"/>
        <v>6.4904800793463835E-3</v>
      </c>
      <c r="DR658" s="70">
        <f t="shared" ca="1" si="1613"/>
        <v>0.99355137459538145</v>
      </c>
      <c r="DS658" s="70">
        <f ca="1">PRODUCT($DR$8:DR658)</f>
        <v>5.5344283203542111E-3</v>
      </c>
      <c r="DT658" s="36">
        <f t="shared" ca="1" si="1614"/>
        <v>7.8805708423384871E-2</v>
      </c>
      <c r="DU658" s="36">
        <f t="shared" ca="1" si="1615"/>
        <v>2.1387192011538907E-4</v>
      </c>
      <c r="DV658" s="36">
        <f t="shared" ca="1" si="1616"/>
        <v>3.3033969986203419E-5</v>
      </c>
      <c r="DW658" s="36">
        <f t="shared" ca="1" si="1617"/>
        <v>4.7466039616586689E-25</v>
      </c>
      <c r="DX658" s="36">
        <f t="shared" ca="1" si="1618"/>
        <v>2.1477485186802768E-4</v>
      </c>
      <c r="DY658" s="36">
        <f t="shared" ca="1" si="1619"/>
        <v>2.8844011837507613E-6</v>
      </c>
      <c r="DZ658" s="36">
        <f t="shared" ca="1" si="1620"/>
        <v>3.5996861023996957E-4</v>
      </c>
      <c r="EA658" s="36">
        <f t="shared" ca="1" si="1621"/>
        <v>0</v>
      </c>
      <c r="EB658" s="36">
        <f t="shared" ca="1" si="1622"/>
        <v>7.9134624533069756E-2</v>
      </c>
      <c r="EC658" s="36">
        <f t="shared" ca="1" si="1623"/>
        <v>0</v>
      </c>
      <c r="ED658" s="36">
        <f t="shared" ca="1" si="1624"/>
        <v>0</v>
      </c>
      <c r="EE658" s="36">
        <f t="shared" ca="1" si="1662"/>
        <v>0</v>
      </c>
      <c r="EF658" s="36">
        <f t="shared" ca="1" si="1625"/>
        <v>7.9134624533069756E-2</v>
      </c>
      <c r="EG658" s="64"/>
      <c r="EH658" s="64"/>
      <c r="EI658" s="64"/>
      <c r="EJ658" s="70"/>
      <c r="EK658" s="70"/>
      <c r="EL658" s="70"/>
      <c r="EM658" s="70"/>
      <c r="EN658" s="70"/>
      <c r="EO658" s="36">
        <f t="shared" ca="1" si="1626"/>
        <v>7.6597179242427621E-4</v>
      </c>
      <c r="EP658" s="36">
        <f t="shared" ca="1" si="1627"/>
        <v>0</v>
      </c>
      <c r="EQ658" s="36">
        <f t="shared" si="1628"/>
        <v>2.0922740243758601E-3</v>
      </c>
      <c r="ER658" s="36">
        <f t="shared" si="1629"/>
        <v>1.2791754732289912E-6</v>
      </c>
      <c r="ES658" s="36">
        <f t="shared" si="1630"/>
        <v>-1.1681823869525745E-6</v>
      </c>
      <c r="ET658" s="36">
        <f t="shared" ca="1" si="1631"/>
        <v>0</v>
      </c>
      <c r="EU658" s="36">
        <f t="shared" ca="1" si="1663"/>
        <v>1.2791754732289912E-6</v>
      </c>
      <c r="EV658" s="36">
        <f t="shared" si="1632"/>
        <v>5.9599876367773113E-6</v>
      </c>
      <c r="EW658" s="36">
        <f t="shared" si="1633"/>
        <v>2.7349532460422062E-3</v>
      </c>
      <c r="EX658" s="36">
        <f t="shared" ca="1" si="1664"/>
        <v>4.8344664335280728E-3</v>
      </c>
      <c r="EY658" s="36">
        <f t="shared" si="1634"/>
        <v>0</v>
      </c>
      <c r="EZ658" s="36">
        <f t="shared" si="1635"/>
        <v>0</v>
      </c>
      <c r="FA658" s="36">
        <f t="shared" si="1636"/>
        <v>0</v>
      </c>
      <c r="FB658" s="36">
        <f t="shared" si="1637"/>
        <v>0</v>
      </c>
      <c r="FC658" s="36">
        <f t="shared" si="1665"/>
        <v>0</v>
      </c>
      <c r="FD658" s="36">
        <f t="shared" si="1638"/>
        <v>0</v>
      </c>
      <c r="FE658" s="36">
        <f t="shared" si="1639"/>
        <v>0</v>
      </c>
      <c r="FF658" s="36">
        <f t="shared" si="1666"/>
        <v>0</v>
      </c>
      <c r="FG658" s="36">
        <f t="shared" ca="1" si="1640"/>
        <v>4.8344664335280728E-3</v>
      </c>
      <c r="FH658" s="36">
        <f t="shared" ca="1" si="1641"/>
        <v>4.0413020008234098E-5</v>
      </c>
      <c r="FI658" s="36">
        <f t="shared" ca="1" si="1642"/>
        <v>-7.3324307577733196E-4</v>
      </c>
      <c r="FJ658" s="36">
        <f t="shared" ca="1" si="1643"/>
        <v>4.1718958092128288E-3</v>
      </c>
      <c r="FK658" s="36">
        <f t="shared" si="1644"/>
        <v>0</v>
      </c>
      <c r="FL658" s="36">
        <f t="shared" si="1645"/>
        <v>0</v>
      </c>
      <c r="FM658" s="36">
        <f t="shared" ca="1" si="1646"/>
        <v>0</v>
      </c>
      <c r="FN658" s="36">
        <f t="shared" ca="1" si="1668"/>
        <v>4.1718958092128288E-3</v>
      </c>
    </row>
    <row r="659" spans="2:170" x14ac:dyDescent="0.25">
      <c r="B659" s="2">
        <v>651</v>
      </c>
      <c r="C659" s="2">
        <f t="shared" si="1522"/>
        <v>55</v>
      </c>
      <c r="D659" s="2">
        <f t="shared" si="1519"/>
        <v>675</v>
      </c>
      <c r="E659" s="2">
        <f t="shared" si="1517"/>
        <v>57</v>
      </c>
      <c r="F659" s="189">
        <f t="shared" si="1521"/>
        <v>65531</v>
      </c>
      <c r="G659" s="2">
        <f t="shared" si="1520"/>
        <v>5</v>
      </c>
      <c r="H659" s="187">
        <f t="shared" si="1523"/>
        <v>88.833333333333343</v>
      </c>
      <c r="I659" s="186">
        <f t="shared" si="1518"/>
        <v>88</v>
      </c>
      <c r="J659" s="2">
        <f t="shared" si="1524"/>
        <v>0</v>
      </c>
      <c r="K659" s="2">
        <f t="shared" si="1525"/>
        <v>1</v>
      </c>
      <c r="L659">
        <f t="shared" si="1526"/>
        <v>2</v>
      </c>
      <c r="M659" s="190">
        <f t="shared" si="1647"/>
        <v>0.1857074685</v>
      </c>
      <c r="N659">
        <f t="shared" si="1527"/>
        <v>1</v>
      </c>
      <c r="O659">
        <f t="shared" si="1528"/>
        <v>100</v>
      </c>
      <c r="P659" s="58">
        <f t="shared" si="1529"/>
        <v>0.83568360824999999</v>
      </c>
      <c r="Q659" s="106">
        <f t="shared" si="1530"/>
        <v>0.83568360824999999</v>
      </c>
      <c r="R659" s="59">
        <f t="shared" si="1531"/>
        <v>0.83568360824999999</v>
      </c>
      <c r="S659" s="32">
        <f t="shared" si="1648"/>
        <v>0.13971950933693267</v>
      </c>
      <c r="T659">
        <f t="shared" si="1532"/>
        <v>1</v>
      </c>
      <c r="U659" s="32">
        <f t="shared" si="1649"/>
        <v>1.5443542800000001E-3</v>
      </c>
      <c r="V659">
        <f t="shared" si="1533"/>
        <v>1</v>
      </c>
      <c r="W659">
        <f t="shared" si="1534"/>
        <v>100</v>
      </c>
      <c r="X659" s="58">
        <f t="shared" si="1535"/>
        <v>6.9495942600000006E-3</v>
      </c>
      <c r="Y659" s="58">
        <f t="shared" si="1536"/>
        <v>6.9495942600000006E-3</v>
      </c>
      <c r="Z659" s="32">
        <f t="shared" si="1537"/>
        <v>6.9495942600000006E-3</v>
      </c>
      <c r="AA659" s="32">
        <f t="shared" si="1538"/>
        <v>5.8098575885867643E-4</v>
      </c>
      <c r="AB659" s="59">
        <f t="shared" si="1539"/>
        <v>4.9056245199999996E-3</v>
      </c>
      <c r="AC659" s="59">
        <f t="shared" si="1540"/>
        <v>4.9056245199999996E-3</v>
      </c>
      <c r="AD659">
        <f t="shared" si="1541"/>
        <v>1</v>
      </c>
      <c r="AE659" s="59">
        <f t="shared" si="1542"/>
        <v>4.9056245199999996E-3</v>
      </c>
      <c r="AF659" s="59">
        <f t="shared" si="1543"/>
        <v>4.1758461800000006E-3</v>
      </c>
      <c r="AG659" s="59">
        <f t="shared" si="1544"/>
        <v>4.1758461800000006E-3</v>
      </c>
      <c r="AH659">
        <f t="shared" si="1545"/>
        <v>1</v>
      </c>
      <c r="AI659" s="59">
        <f t="shared" si="1546"/>
        <v>4.1758461800000006E-3</v>
      </c>
      <c r="AJ659" s="59">
        <f t="shared" si="1547"/>
        <v>0</v>
      </c>
      <c r="AK659" s="59">
        <f t="shared" si="1548"/>
        <v>0</v>
      </c>
      <c r="AL659" s="59">
        <f t="shared" si="1549"/>
        <v>0</v>
      </c>
      <c r="AM659" s="12">
        <f t="shared" si="1650"/>
        <v>4.2332265066035232E-7</v>
      </c>
      <c r="AN659" s="12">
        <f t="shared" si="1651"/>
        <v>0</v>
      </c>
      <c r="AO659" s="66">
        <f t="shared" si="1550"/>
        <v>5.9146433041474182E-8</v>
      </c>
      <c r="AP659" s="66">
        <f t="shared" si="1551"/>
        <v>2.4594443143597119E-10</v>
      </c>
      <c r="AQ659" s="59">
        <f t="shared" si="1552"/>
        <v>2.0766619749508183E-9</v>
      </c>
      <c r="AR659" s="59">
        <f t="shared" si="1553"/>
        <v>1.7677302736675069E-9</v>
      </c>
      <c r="AS659" s="59">
        <f t="shared" si="1554"/>
        <v>0</v>
      </c>
      <c r="AT659" s="12">
        <f t="shared" si="1555"/>
        <v>3.6008588093882376E-7</v>
      </c>
      <c r="AU659" s="59">
        <f t="shared" si="1652"/>
        <v>0</v>
      </c>
      <c r="AV659" s="59">
        <f t="shared" si="1653"/>
        <v>-8.189088064274974E-23</v>
      </c>
      <c r="AW659" s="70">
        <f t="shared" si="1556"/>
        <v>0</v>
      </c>
      <c r="AX659" s="20">
        <f t="shared" si="1557"/>
        <v>200000</v>
      </c>
      <c r="AY659" s="20">
        <f t="shared" si="1558"/>
        <v>0</v>
      </c>
      <c r="AZ659" s="20">
        <f t="shared" si="1559"/>
        <v>0</v>
      </c>
      <c r="BA659" s="20">
        <f t="shared" si="1560"/>
        <v>200000</v>
      </c>
      <c r="BB659" s="36">
        <f t="shared" si="1561"/>
        <v>1</v>
      </c>
      <c r="BC659" s="36">
        <f t="shared" si="1562"/>
        <v>0</v>
      </c>
      <c r="BD659" s="80">
        <f t="shared" si="1563"/>
        <v>1.1829286608294836E-2</v>
      </c>
      <c r="BE659" s="36">
        <f t="shared" si="1564"/>
        <v>0</v>
      </c>
      <c r="BF659" s="36">
        <f t="shared" si="1565"/>
        <v>0</v>
      </c>
      <c r="BG659" s="36">
        <f t="shared" si="1566"/>
        <v>1.1829286608294836E-2</v>
      </c>
      <c r="BH659" s="36">
        <f t="shared" si="1567"/>
        <v>4.918888628719424E-5</v>
      </c>
      <c r="BI659" s="36">
        <f t="shared" si="1568"/>
        <v>0</v>
      </c>
      <c r="BJ659" s="36">
        <f t="shared" si="1569"/>
        <v>0</v>
      </c>
      <c r="BK659" s="36">
        <f t="shared" si="1570"/>
        <v>4.918888628719424E-5</v>
      </c>
      <c r="BL659" s="68">
        <f ca="1">IF(OR(AT659=0,E659&gt;ProjTerm),0,VLOOKUP(D659,'Life Events'!$AE$5:$AI$1206,5,FALSE))</f>
        <v>3.4997350593939487E-21</v>
      </c>
      <c r="BM659" s="93">
        <f t="shared" ca="1" si="1571"/>
        <v>3.4997350593939487E-21</v>
      </c>
      <c r="BN659" s="93">
        <f t="shared" ca="1" si="1572"/>
        <v>1.2602051819143567E-27</v>
      </c>
      <c r="BO659" s="36">
        <f t="shared" ca="1" si="1573"/>
        <v>1.9248883238737106E-25</v>
      </c>
      <c r="BP659" s="36">
        <f t="shared" si="1574"/>
        <v>4.9657717905376316E-6</v>
      </c>
      <c r="BQ659" s="36">
        <f t="shared" si="1575"/>
        <v>98.683909939542033</v>
      </c>
      <c r="BR659" s="36">
        <f t="shared" si="1576"/>
        <v>154.78110000000001</v>
      </c>
      <c r="BS659" s="36">
        <f t="shared" si="1577"/>
        <v>152.74404132743248</v>
      </c>
      <c r="BT659" s="36">
        <f t="shared" si="1578"/>
        <v>5.5000972679544631E-5</v>
      </c>
      <c r="BU659" s="70" cm="1">
        <f t="array" ref="BU659">IF(AND(ActInt=1,$J659=0),INDEX(Tbl_FwdNom,$B659-IVP,MATCH(ValnDt,Tbl_FwdNom_Cols)),INDEX(Tbl_FwdNom,$B659,MATCH(StartDt,Tbl_FwdNom_Cols)))</f>
        <v>10.499521919999999</v>
      </c>
      <c r="BV659" s="70" cm="1">
        <f t="array" ref="BV659">INDEX(Tbl_FwdReal,$B659,MATCH(StartDt,Tbl_FwdReal_Cols))</f>
        <v>3.8520267530000001</v>
      </c>
      <c r="BW659" s="70" cm="1">
        <f t="array" ref="BW659">IF(RunType&lt;&gt;"OPN",INDEX(Tbl_FwdReal,$B659,MATCH(ValnDt,Tbl_FwdReal_Cols)),IF(AND($J659=0,ActInt=1),INDEX(Tbl_FwdReal,$B659-IVP,MATCH(ValnDt,Tbl_FwdReal_Cols)),-999))*$K659</f>
        <v>3.8520267530000001</v>
      </c>
      <c r="BX659" s="70">
        <f t="shared" si="1579"/>
        <v>3.8520267529999999E-2</v>
      </c>
      <c r="BY659" s="70">
        <f t="shared" si="1654"/>
        <v>6.4009296446474684E-2</v>
      </c>
      <c r="BZ659" s="64">
        <f t="shared" si="1667"/>
        <v>5.1837333063249336E-3</v>
      </c>
      <c r="CA659" s="70" cm="1">
        <f t="array" ref="CA659">IF($J659=1,CA658*(1+INDEX(Tbl_CPI,$B659,MATCH(IF(RunType="OPN",StartDt,ValnDt),Tbl_CPI_Cols))),0)</f>
        <v>0</v>
      </c>
      <c r="CB659" s="70">
        <f t="shared" si="1655"/>
        <v>38.963426052072826</v>
      </c>
      <c r="CC659" s="70">
        <f t="shared" si="1656"/>
        <v>38.363518923813878</v>
      </c>
      <c r="CD659" s="36">
        <f t="shared" si="1580"/>
        <v>196.52285041796293</v>
      </c>
      <c r="CE659" s="36">
        <f t="shared" si="1581"/>
        <v>1.5809008277389263</v>
      </c>
      <c r="CF659" s="36">
        <f t="shared" si="1582"/>
        <v>0</v>
      </c>
      <c r="CG659" s="36">
        <f t="shared" si="1583"/>
        <v>8.3861805083089579E-5</v>
      </c>
      <c r="CH659" s="36">
        <f t="shared" si="1584"/>
        <v>8.319257395426E-5</v>
      </c>
      <c r="CI659" s="36">
        <f t="shared" si="1585"/>
        <v>0</v>
      </c>
      <c r="CJ659" s="36">
        <f t="shared" si="1586"/>
        <v>0</v>
      </c>
      <c r="CK659" s="36">
        <f t="shared" si="1587"/>
        <v>0</v>
      </c>
      <c r="CL659" s="36">
        <f t="shared" si="1588"/>
        <v>6.6923112882958728E-7</v>
      </c>
      <c r="CM659" s="36">
        <f t="shared" si="1589"/>
        <v>8.3861805083089579E-5</v>
      </c>
      <c r="CN659" s="36">
        <f t="shared" ca="1" si="1590"/>
        <v>1.181850875011195E-2</v>
      </c>
      <c r="CO659" s="20">
        <f t="shared" si="1591"/>
        <v>120000</v>
      </c>
      <c r="CP659" s="20">
        <f t="shared" si="1592"/>
        <v>2</v>
      </c>
      <c r="CQ659" s="64">
        <f t="shared" si="1593"/>
        <v>0.21244817607000002</v>
      </c>
      <c r="CR659" s="64">
        <f t="shared" si="1594"/>
        <v>0.95601679231500014</v>
      </c>
      <c r="CS659" s="36">
        <f t="shared" si="1595"/>
        <v>1.1643168158416361E-2</v>
      </c>
      <c r="CT659" s="36">
        <f t="shared" si="1596"/>
        <v>7.0975719649769018E-3</v>
      </c>
      <c r="CU659" s="36">
        <f t="shared" si="1597"/>
        <v>2.9513331772316543E-5</v>
      </c>
      <c r="CV659" s="36">
        <f t="shared" si="1657"/>
        <v>7.1270852967492181E-3</v>
      </c>
      <c r="CW659" s="36">
        <f t="shared" si="1598"/>
        <v>0</v>
      </c>
      <c r="CX659" s="36">
        <f t="shared" si="1599"/>
        <v>0</v>
      </c>
      <c r="CY659" s="36">
        <f t="shared" si="1600"/>
        <v>0</v>
      </c>
      <c r="CZ659" s="36">
        <f t="shared" si="1658"/>
        <v>0</v>
      </c>
      <c r="DA659" s="64">
        <f t="shared" si="1601"/>
        <v>8.3547921275350934E-3</v>
      </c>
      <c r="DB659" s="70">
        <f t="shared" si="1659"/>
        <v>0.99171443207017718</v>
      </c>
      <c r="DC659" s="70">
        <f>PRODUCT($DB$8:DB659)</f>
        <v>2.1070403972515621E-3</v>
      </c>
      <c r="DD659" s="36">
        <f t="shared" si="1602"/>
        <v>1.6018092849681833E-4</v>
      </c>
      <c r="DE659" s="36">
        <f t="shared" si="1603"/>
        <v>6.6998921842386094E-2</v>
      </c>
      <c r="DF659" s="36">
        <f t="shared" si="1604"/>
        <v>1.6501598996923207E-4</v>
      </c>
      <c r="DG659" s="36">
        <f t="shared" si="1605"/>
        <v>2.8077743476547778E-5</v>
      </c>
      <c r="DH659" s="36">
        <f t="shared" ca="1" si="1606"/>
        <v>2.8417211034409721E-25</v>
      </c>
      <c r="DI659" s="36">
        <f t="shared" si="1607"/>
        <v>2.7951054440699508E-4</v>
      </c>
      <c r="DJ659" s="36">
        <f t="shared" ca="1" si="1608"/>
        <v>6.7255189704788956E-2</v>
      </c>
      <c r="DK659" s="36">
        <f t="shared" si="1609"/>
        <v>0</v>
      </c>
      <c r="DL659" s="36">
        <f t="shared" si="1610"/>
        <v>0</v>
      </c>
      <c r="DM659" s="36">
        <f t="shared" ca="1" si="1611"/>
        <v>6.7255189704788956E-2</v>
      </c>
      <c r="DN659" s="36">
        <f t="shared" ca="1" si="1660"/>
        <v>6.7255189709402682E-2</v>
      </c>
      <c r="DO659" s="64" cm="1">
        <f t="array" ref="DO659">IFERROR(INDEX(Tbl_FwdNom,$B659,MATCH(LIDt,Tbl_FwdNom_Cols,0)),0)</f>
        <v>8.1326063719999997</v>
      </c>
      <c r="DP659" s="64">
        <f t="shared" ca="1" si="1661"/>
        <v>8.0710031640000004</v>
      </c>
      <c r="DQ659" s="64">
        <f t="shared" ca="1" si="1612"/>
        <v>6.4891523915153737E-3</v>
      </c>
      <c r="DR659" s="70">
        <f t="shared" ca="1" si="1613"/>
        <v>0.99355268521662998</v>
      </c>
      <c r="DS659" s="70">
        <f ca="1">PRODUCT($DR$8:DR659)</f>
        <v>5.4987461188268898E-3</v>
      </c>
      <c r="DT659" s="36">
        <f t="shared" ca="1" si="1614"/>
        <v>6.7487804066370699E-2</v>
      </c>
      <c r="DU659" s="36">
        <f t="shared" ca="1" si="1615"/>
        <v>1.6607088131008959E-4</v>
      </c>
      <c r="DV659" s="36">
        <f t="shared" ca="1" si="1616"/>
        <v>2.8282560661003004E-5</v>
      </c>
      <c r="DW659" s="36">
        <f t="shared" ca="1" si="1617"/>
        <v>2.8525170742343327E-25</v>
      </c>
      <c r="DX659" s="36">
        <f t="shared" ca="1" si="1618"/>
        <v>1.6116758593211981E-4</v>
      </c>
      <c r="DY659" s="36">
        <f t="shared" ca="1" si="1619"/>
        <v>2.229544630980679E-6</v>
      </c>
      <c r="DZ659" s="36">
        <f t="shared" ca="1" si="1620"/>
        <v>2.7857207816348712E-4</v>
      </c>
      <c r="EA659" s="36">
        <f t="shared" ca="1" si="1621"/>
        <v>0</v>
      </c>
      <c r="EB659" s="36">
        <f t="shared" ca="1" si="1622"/>
        <v>6.7745226423882116E-2</v>
      </c>
      <c r="EC659" s="36">
        <f t="shared" ca="1" si="1623"/>
        <v>0</v>
      </c>
      <c r="ED659" s="36">
        <f t="shared" ca="1" si="1624"/>
        <v>0</v>
      </c>
      <c r="EE659" s="36">
        <f t="shared" ca="1" si="1662"/>
        <v>0</v>
      </c>
      <c r="EF659" s="36">
        <f t="shared" ca="1" si="1625"/>
        <v>6.7745226423882116E-2</v>
      </c>
      <c r="EG659" s="64"/>
      <c r="EH659" s="64"/>
      <c r="EI659" s="64"/>
      <c r="EJ659" s="70"/>
      <c r="EK659" s="70"/>
      <c r="EL659" s="70"/>
      <c r="EM659" s="70"/>
      <c r="EN659" s="70"/>
      <c r="EO659" s="36">
        <f t="shared" ca="1" si="1626"/>
        <v>6.5517050001040965E-4</v>
      </c>
      <c r="EP659" s="36">
        <f t="shared" ca="1" si="1627"/>
        <v>0</v>
      </c>
      <c r="EQ659" s="36">
        <f t="shared" si="1628"/>
        <v>1.7927011174073998E-3</v>
      </c>
      <c r="ER659" s="36">
        <f t="shared" si="1629"/>
        <v>9.6017093787919316E-7</v>
      </c>
      <c r="ES659" s="36">
        <f t="shared" si="1630"/>
        <v>-8.7685763334942806E-7</v>
      </c>
      <c r="ET659" s="36">
        <f t="shared" ca="1" si="1631"/>
        <v>0</v>
      </c>
      <c r="EU659" s="36">
        <f t="shared" ca="1" si="1663"/>
        <v>9.6017093787919316E-7</v>
      </c>
      <c r="EV659" s="36">
        <f t="shared" si="1632"/>
        <v>4.6139029173698208E-6</v>
      </c>
      <c r="EW659" s="36">
        <f t="shared" si="1633"/>
        <v>2.3433611864963262E-3</v>
      </c>
      <c r="EX659" s="36">
        <f t="shared" ca="1" si="1664"/>
        <v>4.1416363777589749E-3</v>
      </c>
      <c r="EY659" s="36">
        <f t="shared" si="1634"/>
        <v>0</v>
      </c>
      <c r="EZ659" s="36">
        <f t="shared" si="1635"/>
        <v>0</v>
      </c>
      <c r="FA659" s="36">
        <f t="shared" si="1636"/>
        <v>0</v>
      </c>
      <c r="FB659" s="36">
        <f t="shared" si="1637"/>
        <v>0</v>
      </c>
      <c r="FC659" s="36">
        <f t="shared" si="1665"/>
        <v>0</v>
      </c>
      <c r="FD659" s="36">
        <f t="shared" si="1638"/>
        <v>0</v>
      </c>
      <c r="FE659" s="36">
        <f t="shared" si="1639"/>
        <v>0</v>
      </c>
      <c r="FF659" s="36">
        <f t="shared" si="1666"/>
        <v>0</v>
      </c>
      <c r="FG659" s="36">
        <f t="shared" ca="1" si="1640"/>
        <v>4.1416363777589749E-3</v>
      </c>
      <c r="FH659" s="36">
        <f t="shared" ca="1" si="1641"/>
        <v>3.4602511004013645E-5</v>
      </c>
      <c r="FI659" s="36">
        <f t="shared" ca="1" si="1642"/>
        <v>-6.2371030284828365E-4</v>
      </c>
      <c r="FJ659" s="36">
        <f t="shared" ca="1" si="1643"/>
        <v>3.575257574032052E-3</v>
      </c>
      <c r="FK659" s="36">
        <f t="shared" si="1644"/>
        <v>0</v>
      </c>
      <c r="FL659" s="36">
        <f t="shared" si="1645"/>
        <v>0</v>
      </c>
      <c r="FM659" s="36">
        <f t="shared" ca="1" si="1646"/>
        <v>0</v>
      </c>
      <c r="FN659" s="36">
        <f t="shared" ca="1" si="1668"/>
        <v>3.575257574032052E-3</v>
      </c>
    </row>
    <row r="660" spans="2:170" x14ac:dyDescent="0.25">
      <c r="B660" s="2">
        <v>652</v>
      </c>
      <c r="C660" s="2">
        <f t="shared" si="1522"/>
        <v>55</v>
      </c>
      <c r="D660" s="2">
        <f t="shared" si="1519"/>
        <v>676</v>
      </c>
      <c r="E660" s="2">
        <f t="shared" si="1517"/>
        <v>57</v>
      </c>
      <c r="F660" s="189">
        <f t="shared" si="1521"/>
        <v>65561</v>
      </c>
      <c r="G660" s="2">
        <f t="shared" si="1520"/>
        <v>6</v>
      </c>
      <c r="H660" s="187">
        <f t="shared" si="1523"/>
        <v>88.916666666666671</v>
      </c>
      <c r="I660" s="186">
        <f t="shared" si="1518"/>
        <v>88</v>
      </c>
      <c r="J660" s="2">
        <f t="shared" si="1524"/>
        <v>0</v>
      </c>
      <c r="K660" s="2">
        <f t="shared" si="1525"/>
        <v>1</v>
      </c>
      <c r="L660">
        <f t="shared" si="1526"/>
        <v>2</v>
      </c>
      <c r="M660" s="190">
        <f t="shared" si="1647"/>
        <v>0.1857074685</v>
      </c>
      <c r="N660">
        <f t="shared" si="1527"/>
        <v>1</v>
      </c>
      <c r="O660">
        <f t="shared" si="1528"/>
        <v>100</v>
      </c>
      <c r="P660" s="58">
        <f t="shared" si="1529"/>
        <v>0.83568360824999999</v>
      </c>
      <c r="Q660" s="106">
        <f t="shared" si="1530"/>
        <v>0.83568360824999999</v>
      </c>
      <c r="R660" s="59">
        <f t="shared" si="1531"/>
        <v>0.83568360824999999</v>
      </c>
      <c r="S660" s="32">
        <f t="shared" si="1648"/>
        <v>0.13971950933693267</v>
      </c>
      <c r="T660">
        <f t="shared" si="1532"/>
        <v>1</v>
      </c>
      <c r="U660" s="32">
        <f t="shared" si="1649"/>
        <v>1.5443542800000001E-3</v>
      </c>
      <c r="V660">
        <f t="shared" si="1533"/>
        <v>1</v>
      </c>
      <c r="W660">
        <f t="shared" si="1534"/>
        <v>100</v>
      </c>
      <c r="X660" s="58">
        <f t="shared" si="1535"/>
        <v>6.9495942600000006E-3</v>
      </c>
      <c r="Y660" s="58">
        <f t="shared" si="1536"/>
        <v>6.9495942600000006E-3</v>
      </c>
      <c r="Z660" s="32">
        <f t="shared" si="1537"/>
        <v>6.9495942600000006E-3</v>
      </c>
      <c r="AA660" s="32">
        <f t="shared" si="1538"/>
        <v>5.8098575885867643E-4</v>
      </c>
      <c r="AB660" s="59">
        <f t="shared" si="1539"/>
        <v>4.9056245199999996E-3</v>
      </c>
      <c r="AC660" s="59">
        <f t="shared" si="1540"/>
        <v>4.9056245199999996E-3</v>
      </c>
      <c r="AD660">
        <f t="shared" si="1541"/>
        <v>1</v>
      </c>
      <c r="AE660" s="59">
        <f t="shared" si="1542"/>
        <v>4.9056245199999996E-3</v>
      </c>
      <c r="AF660" s="59">
        <f t="shared" si="1543"/>
        <v>4.1758461800000006E-3</v>
      </c>
      <c r="AG660" s="59">
        <f t="shared" si="1544"/>
        <v>4.1758461800000006E-3</v>
      </c>
      <c r="AH660">
        <f t="shared" si="1545"/>
        <v>1</v>
      </c>
      <c r="AI660" s="59">
        <f t="shared" si="1546"/>
        <v>4.1758461800000006E-3</v>
      </c>
      <c r="AJ660" s="59">
        <f t="shared" si="1547"/>
        <v>0</v>
      </c>
      <c r="AK660" s="59">
        <f t="shared" si="1548"/>
        <v>0</v>
      </c>
      <c r="AL660" s="59">
        <f t="shared" si="1549"/>
        <v>0</v>
      </c>
      <c r="AM660" s="12">
        <f t="shared" si="1650"/>
        <v>3.6008588093882376E-7</v>
      </c>
      <c r="AN660" s="12">
        <f t="shared" si="1651"/>
        <v>0</v>
      </c>
      <c r="AO660" s="66">
        <f t="shared" si="1550"/>
        <v>5.0311022603929614E-8</v>
      </c>
      <c r="AP660" s="66">
        <f t="shared" si="1551"/>
        <v>2.0920476879153753E-10</v>
      </c>
      <c r="AQ660" s="59">
        <f t="shared" si="1552"/>
        <v>1.7664461268392942E-9</v>
      </c>
      <c r="AR660" s="59">
        <f t="shared" si="1553"/>
        <v>1.5036632503903223E-9</v>
      </c>
      <c r="AS660" s="59">
        <f t="shared" si="1554"/>
        <v>0</v>
      </c>
      <c r="AT660" s="12">
        <f t="shared" si="1555"/>
        <v>3.0629554418887301E-7</v>
      </c>
      <c r="AU660" s="59">
        <f t="shared" si="1652"/>
        <v>1.7577588016751838E-23</v>
      </c>
      <c r="AV660" s="59">
        <f t="shared" si="1653"/>
        <v>0</v>
      </c>
      <c r="AW660" s="70">
        <f t="shared" si="1556"/>
        <v>0</v>
      </c>
      <c r="AX660" s="20">
        <f t="shared" si="1557"/>
        <v>200000</v>
      </c>
      <c r="AY660" s="20">
        <f t="shared" si="1558"/>
        <v>0</v>
      </c>
      <c r="AZ660" s="20">
        <f t="shared" si="1559"/>
        <v>0</v>
      </c>
      <c r="BA660" s="20">
        <f t="shared" si="1560"/>
        <v>200000</v>
      </c>
      <c r="BB660" s="36">
        <f t="shared" si="1561"/>
        <v>1</v>
      </c>
      <c r="BC660" s="36">
        <f t="shared" si="1562"/>
        <v>0</v>
      </c>
      <c r="BD660" s="80">
        <f t="shared" si="1563"/>
        <v>1.0062204520785923E-2</v>
      </c>
      <c r="BE660" s="36">
        <f t="shared" si="1564"/>
        <v>0</v>
      </c>
      <c r="BF660" s="36">
        <f t="shared" si="1565"/>
        <v>0</v>
      </c>
      <c r="BG660" s="36">
        <f t="shared" si="1566"/>
        <v>1.0062204520785923E-2</v>
      </c>
      <c r="BH660" s="36">
        <f t="shared" si="1567"/>
        <v>4.1840953758307506E-5</v>
      </c>
      <c r="BI660" s="36">
        <f t="shared" si="1568"/>
        <v>0</v>
      </c>
      <c r="BJ660" s="36">
        <f t="shared" si="1569"/>
        <v>0</v>
      </c>
      <c r="BK660" s="36">
        <f t="shared" si="1570"/>
        <v>4.1840953758307506E-5</v>
      </c>
      <c r="BL660" s="68">
        <f ca="1">IF(OR(AT660=0,E660&gt;ProjTerm),0,VLOOKUP(D660,'Life Events'!$AE$5:$AI$1206,5,FALSE))</f>
        <v>2.9769377564572301E-21</v>
      </c>
      <c r="BM660" s="93">
        <f t="shared" ca="1" si="1571"/>
        <v>2.9769377564572301E-21</v>
      </c>
      <c r="BN660" s="93">
        <f t="shared" ca="1" si="1572"/>
        <v>9.1182277013047005E-28</v>
      </c>
      <c r="BO660" s="36">
        <f t="shared" ca="1" si="1573"/>
        <v>1.3945508086391532E-25</v>
      </c>
      <c r="BP660" s="36">
        <f t="shared" si="1574"/>
        <v>4.2239750387738332E-6</v>
      </c>
      <c r="BQ660" s="36">
        <f t="shared" si="1575"/>
        <v>98.811155918262116</v>
      </c>
      <c r="BR660" s="36">
        <f t="shared" si="1576"/>
        <v>154.78110000000001</v>
      </c>
      <c r="BS660" s="36">
        <f t="shared" si="1577"/>
        <v>152.94099405300122</v>
      </c>
      <c r="BT660" s="36">
        <f t="shared" si="1578"/>
        <v>4.6845145002251203E-5</v>
      </c>
      <c r="BU660" s="70" cm="1">
        <f t="array" ref="BU660">IF(AND(ActInt=1,$J660=0),INDEX(Tbl_FwdNom,$B660-IVP,MATCH(ValnDt,Tbl_FwdNom_Cols)),INDEX(Tbl_FwdNom,$B660,MATCH(StartDt,Tbl_FwdNom_Cols)))</f>
        <v>10.493522196000001</v>
      </c>
      <c r="BV660" s="70" cm="1">
        <f t="array" ref="BV660">INDEX(Tbl_FwdReal,$B660,MATCH(StartDt,Tbl_FwdReal_Cols))</f>
        <v>3.8486312969999998</v>
      </c>
      <c r="BW660" s="70" cm="1">
        <f t="array" ref="BW660">IF(RunType&lt;&gt;"OPN",INDEX(Tbl_FwdReal,$B660,MATCH(ValnDt,Tbl_FwdReal_Cols)),IF(AND($J660=0,ActInt=1),INDEX(Tbl_FwdReal,$B660-IVP,MATCH(ValnDt,Tbl_FwdReal_Cols)),-999))*$K660</f>
        <v>3.8486312969999998</v>
      </c>
      <c r="BX660" s="70">
        <f t="shared" si="1579"/>
        <v>3.8486312969999999E-2</v>
      </c>
      <c r="BY660" s="70">
        <f t="shared" si="1654"/>
        <v>6.3986311769445248E-2</v>
      </c>
      <c r="BZ660" s="64">
        <f t="shared" si="1667"/>
        <v>5.1819237942358765E-3</v>
      </c>
      <c r="CA660" s="70" cm="1">
        <f t="array" ref="CA660">IF($J660=1,CA659*(1+INDEX(Tbl_CPI,$B660,MATCH(IF(RunType="OPN",StartDt,ValnDt),Tbl_CPI_Cols))),0)</f>
        <v>0</v>
      </c>
      <c r="CB660" s="70">
        <f t="shared" si="1655"/>
        <v>39.165331556637014</v>
      </c>
      <c r="CC660" s="70">
        <f t="shared" si="1656"/>
        <v>38.363518923813878</v>
      </c>
      <c r="CD660" s="36">
        <f t="shared" si="1580"/>
        <v>196.52566093335679</v>
      </c>
      <c r="CE660" s="36">
        <f t="shared" si="1581"/>
        <v>1.5829392884485625</v>
      </c>
      <c r="CF660" s="36">
        <f t="shared" si="1582"/>
        <v>0</v>
      </c>
      <c r="CG660" s="36">
        <f t="shared" si="1583"/>
        <v>7.1336109832426041E-5</v>
      </c>
      <c r="CH660" s="36">
        <f t="shared" si="1584"/>
        <v>7.0766115744272368E-5</v>
      </c>
      <c r="CI660" s="36">
        <f t="shared" si="1585"/>
        <v>0</v>
      </c>
      <c r="CJ660" s="36">
        <f t="shared" si="1586"/>
        <v>0</v>
      </c>
      <c r="CK660" s="36">
        <f t="shared" si="1587"/>
        <v>0</v>
      </c>
      <c r="CL660" s="36">
        <f t="shared" si="1588"/>
        <v>5.6999408815367548E-7</v>
      </c>
      <c r="CM660" s="36">
        <f t="shared" si="1589"/>
        <v>7.1336109832426041E-5</v>
      </c>
      <c r="CN660" s="36">
        <f t="shared" ca="1" si="1590"/>
        <v>1.0052976354503206E-2</v>
      </c>
      <c r="CO660" s="20">
        <f t="shared" si="1591"/>
        <v>120000</v>
      </c>
      <c r="CP660" s="20">
        <f t="shared" si="1592"/>
        <v>2</v>
      </c>
      <c r="CQ660" s="64">
        <f t="shared" si="1593"/>
        <v>0.21244817607000002</v>
      </c>
      <c r="CR660" s="64">
        <f t="shared" si="1594"/>
        <v>0.95601679231500014</v>
      </c>
      <c r="CS660" s="36">
        <f t="shared" si="1595"/>
        <v>9.9038888108211581E-3</v>
      </c>
      <c r="CT660" s="36">
        <f t="shared" si="1596"/>
        <v>6.0373227124715535E-3</v>
      </c>
      <c r="CU660" s="36">
        <f t="shared" si="1597"/>
        <v>2.5104572254984504E-5</v>
      </c>
      <c r="CV660" s="36">
        <f t="shared" si="1657"/>
        <v>6.0624272847265379E-3</v>
      </c>
      <c r="CW660" s="36">
        <f t="shared" si="1598"/>
        <v>0</v>
      </c>
      <c r="CX660" s="36">
        <f t="shared" si="1599"/>
        <v>0</v>
      </c>
      <c r="CY660" s="36">
        <f t="shared" si="1600"/>
        <v>0</v>
      </c>
      <c r="CZ660" s="36">
        <f t="shared" si="1658"/>
        <v>0</v>
      </c>
      <c r="DA660" s="64">
        <f t="shared" si="1601"/>
        <v>8.3502295127664272E-3</v>
      </c>
      <c r="DB660" s="70">
        <f t="shared" si="1659"/>
        <v>0.9917189194107674</v>
      </c>
      <c r="DC660" s="70">
        <f>PRODUCT($DB$8:DB660)</f>
        <v>2.0895918259171533E-3</v>
      </c>
      <c r="DD660" s="36">
        <f t="shared" si="1602"/>
        <v>1.1467333101108361E-4</v>
      </c>
      <c r="DE660" s="36">
        <f t="shared" si="1603"/>
        <v>5.7496173696091994E-2</v>
      </c>
      <c r="DF660" s="36">
        <f t="shared" si="1604"/>
        <v>1.24552957600444E-4</v>
      </c>
      <c r="DG660" s="36">
        <f t="shared" si="1605"/>
        <v>2.4088224040003702E-5</v>
      </c>
      <c r="DH660" s="36">
        <f t="shared" ca="1" si="1606"/>
        <v>1.4708993182268233E-25</v>
      </c>
      <c r="DI660" s="36">
        <f t="shared" si="1607"/>
        <v>2.0991273888195709E-4</v>
      </c>
      <c r="DJ660" s="36">
        <f t="shared" ca="1" si="1608"/>
        <v>5.769187783752331E-2</v>
      </c>
      <c r="DK660" s="36">
        <f t="shared" si="1609"/>
        <v>0</v>
      </c>
      <c r="DL660" s="36">
        <f t="shared" si="1610"/>
        <v>0</v>
      </c>
      <c r="DM660" s="36">
        <f t="shared" ca="1" si="1611"/>
        <v>5.769187783752331E-2</v>
      </c>
      <c r="DN660" s="36">
        <f t="shared" ca="1" si="1660"/>
        <v>5.7691877842137029E-2</v>
      </c>
      <c r="DO660" s="64" cm="1">
        <f t="array" ref="DO660">IFERROR(INDEX(Tbl_FwdNom,$B660,MATCH(LIDt,Tbl_FwdNom_Cols,0)),0)</f>
        <v>8.1308946970000004</v>
      </c>
      <c r="DP660" s="64">
        <f t="shared" ca="1" si="1661"/>
        <v>8.0692924650000002</v>
      </c>
      <c r="DQ660" s="64">
        <f t="shared" ca="1" si="1612"/>
        <v>6.4878247053736793E-3</v>
      </c>
      <c r="DR660" s="70">
        <f t="shared" ca="1" si="1613"/>
        <v>0.99355399583966864</v>
      </c>
      <c r="DS660" s="70">
        <f ca="1">PRODUCT($DR$8:DR660)</f>
        <v>5.4633011784683255E-3</v>
      </c>
      <c r="DT660" s="36">
        <f t="shared" ca="1" si="1614"/>
        <v>5.7863448588117997E-2</v>
      </c>
      <c r="DU660" s="36">
        <f t="shared" ca="1" si="1615"/>
        <v>1.2530736631838886E-4</v>
      </c>
      <c r="DV660" s="36">
        <f t="shared" ca="1" si="1616"/>
        <v>2.4242077918016853E-5</v>
      </c>
      <c r="DW660" s="36">
        <f t="shared" ca="1" si="1617"/>
        <v>1.4764728963418977E-25</v>
      </c>
      <c r="DX660" s="36">
        <f t="shared" ca="1" si="1618"/>
        <v>1.1536806797558445E-4</v>
      </c>
      <c r="DY660" s="36">
        <f t="shared" ca="1" si="1619"/>
        <v>1.6703174158385729E-6</v>
      </c>
      <c r="DZ660" s="36">
        <f t="shared" ca="1" si="1620"/>
        <v>2.091541710761221E-4</v>
      </c>
      <c r="EA660" s="36">
        <f t="shared" ca="1" si="1621"/>
        <v>0</v>
      </c>
      <c r="EB660" s="36">
        <f t="shared" ca="1" si="1622"/>
        <v>5.8059970297034746E-2</v>
      </c>
      <c r="EC660" s="36">
        <f t="shared" ca="1" si="1623"/>
        <v>0</v>
      </c>
      <c r="ED660" s="36">
        <f t="shared" ca="1" si="1624"/>
        <v>0</v>
      </c>
      <c r="EE660" s="36">
        <f t="shared" ca="1" si="1662"/>
        <v>0</v>
      </c>
      <c r="EF660" s="36">
        <f t="shared" ca="1" si="1625"/>
        <v>5.8059970297034746E-2</v>
      </c>
      <c r="EG660" s="64"/>
      <c r="EH660" s="64"/>
      <c r="EI660" s="64"/>
      <c r="EJ660" s="70"/>
      <c r="EK660" s="70"/>
      <c r="EL660" s="70"/>
      <c r="EM660" s="70"/>
      <c r="EN660" s="70"/>
      <c r="EO660" s="36">
        <f t="shared" ca="1" si="1626"/>
        <v>5.610005970699849E-4</v>
      </c>
      <c r="EP660" s="36">
        <f t="shared" ca="1" si="1627"/>
        <v>0</v>
      </c>
      <c r="EQ660" s="36">
        <f t="shared" si="1628"/>
        <v>1.5379792250379183E-3</v>
      </c>
      <c r="ER660" s="36">
        <f t="shared" si="1629"/>
        <v>6.873852013464284E-7</v>
      </c>
      <c r="ES660" s="36">
        <f t="shared" si="1630"/>
        <v>-6.2774130842094357E-7</v>
      </c>
      <c r="ET660" s="36">
        <f t="shared" ca="1" si="1631"/>
        <v>0</v>
      </c>
      <c r="EU660" s="36">
        <f t="shared" ca="1" si="1663"/>
        <v>6.873852013464284E-7</v>
      </c>
      <c r="EV660" s="36">
        <f t="shared" si="1632"/>
        <v>3.4650463737435762E-6</v>
      </c>
      <c r="EW660" s="36">
        <f t="shared" si="1633"/>
        <v>2.0103969293016966E-3</v>
      </c>
      <c r="EX660" s="36">
        <f t="shared" ca="1" si="1664"/>
        <v>3.5525285859147049E-3</v>
      </c>
      <c r="EY660" s="36">
        <f t="shared" si="1634"/>
        <v>0</v>
      </c>
      <c r="EZ660" s="36">
        <f t="shared" si="1635"/>
        <v>0</v>
      </c>
      <c r="FA660" s="36">
        <f t="shared" si="1636"/>
        <v>0</v>
      </c>
      <c r="FB660" s="36">
        <f t="shared" si="1637"/>
        <v>0</v>
      </c>
      <c r="FC660" s="36">
        <f t="shared" si="1665"/>
        <v>0</v>
      </c>
      <c r="FD660" s="36">
        <f t="shared" si="1638"/>
        <v>0</v>
      </c>
      <c r="FE660" s="36">
        <f t="shared" si="1639"/>
        <v>0</v>
      </c>
      <c r="FF660" s="36">
        <f t="shared" si="1666"/>
        <v>0</v>
      </c>
      <c r="FG660" s="36">
        <f t="shared" ca="1" si="1640"/>
        <v>3.5525285859147049E-3</v>
      </c>
      <c r="FH660" s="36">
        <f t="shared" ca="1" si="1641"/>
        <v>2.966442904305135E-5</v>
      </c>
      <c r="FI660" s="36">
        <f t="shared" ca="1" si="1642"/>
        <v>-1.0251190976750281E-3</v>
      </c>
      <c r="FJ660" s="36">
        <f t="shared" ca="1" si="1643"/>
        <v>2.5733341207739031E-3</v>
      </c>
      <c r="FK660" s="36">
        <f t="shared" si="1644"/>
        <v>0</v>
      </c>
      <c r="FL660" s="36">
        <f t="shared" si="1645"/>
        <v>0</v>
      </c>
      <c r="FM660" s="36">
        <f t="shared" ca="1" si="1646"/>
        <v>0</v>
      </c>
      <c r="FN660" s="36">
        <f t="shared" ca="1" si="1668"/>
        <v>2.5733341207739031E-3</v>
      </c>
    </row>
    <row r="661" spans="2:170" x14ac:dyDescent="0.25">
      <c r="B661" s="2">
        <v>653</v>
      </c>
      <c r="C661" s="2">
        <f t="shared" si="1522"/>
        <v>55</v>
      </c>
      <c r="D661" s="2">
        <f t="shared" si="1519"/>
        <v>677</v>
      </c>
      <c r="E661" s="2">
        <f t="shared" si="1517"/>
        <v>57</v>
      </c>
      <c r="F661" s="189">
        <f t="shared" si="1521"/>
        <v>65592</v>
      </c>
      <c r="G661" s="2">
        <f t="shared" si="1520"/>
        <v>7</v>
      </c>
      <c r="H661" s="187">
        <f t="shared" si="1523"/>
        <v>89</v>
      </c>
      <c r="I661" s="186">
        <f t="shared" si="1518"/>
        <v>89</v>
      </c>
      <c r="J661" s="2">
        <f t="shared" si="1524"/>
        <v>0</v>
      </c>
      <c r="K661" s="2">
        <f t="shared" si="1525"/>
        <v>1</v>
      </c>
      <c r="L661">
        <f t="shared" si="1526"/>
        <v>2</v>
      </c>
      <c r="M661" s="190">
        <f t="shared" si="1647"/>
        <v>0.21720074484000002</v>
      </c>
      <c r="N661">
        <f t="shared" si="1527"/>
        <v>1</v>
      </c>
      <c r="O661">
        <f t="shared" si="1528"/>
        <v>100</v>
      </c>
      <c r="P661" s="58">
        <f t="shared" si="1529"/>
        <v>0.97740335178000004</v>
      </c>
      <c r="Q661" s="106">
        <f t="shared" si="1530"/>
        <v>0.97740335178000004</v>
      </c>
      <c r="R661" s="59">
        <f t="shared" si="1531"/>
        <v>0.97740335178000004</v>
      </c>
      <c r="S661" s="32">
        <f t="shared" si="1648"/>
        <v>0.27081621591639393</v>
      </c>
      <c r="T661">
        <f t="shared" si="1532"/>
        <v>1</v>
      </c>
      <c r="U661" s="32">
        <f t="shared" si="1649"/>
        <v>1.5885590400000001E-3</v>
      </c>
      <c r="V661">
        <f t="shared" si="1533"/>
        <v>1</v>
      </c>
      <c r="W661">
        <f t="shared" si="1534"/>
        <v>100</v>
      </c>
      <c r="X661" s="58">
        <f t="shared" si="1535"/>
        <v>7.148515680000001E-3</v>
      </c>
      <c r="Y661" s="58">
        <f t="shared" si="1536"/>
        <v>7.148515680000001E-3</v>
      </c>
      <c r="Z661" s="32">
        <f t="shared" si="1537"/>
        <v>7.148515680000001E-3</v>
      </c>
      <c r="AA661" s="32">
        <f t="shared" si="1538"/>
        <v>5.9767038559999097E-4</v>
      </c>
      <c r="AB661" s="59">
        <f t="shared" si="1539"/>
        <v>4.9056245199999996E-3</v>
      </c>
      <c r="AC661" s="59">
        <f t="shared" si="1540"/>
        <v>4.9056245199999996E-3</v>
      </c>
      <c r="AD661">
        <f t="shared" si="1541"/>
        <v>1</v>
      </c>
      <c r="AE661" s="59">
        <f t="shared" si="1542"/>
        <v>4.9056245199999996E-3</v>
      </c>
      <c r="AF661" s="59">
        <f t="shared" si="1543"/>
        <v>4.1758461800000006E-3</v>
      </c>
      <c r="AG661" s="59">
        <f t="shared" si="1544"/>
        <v>4.1758461800000006E-3</v>
      </c>
      <c r="AH661">
        <f t="shared" si="1545"/>
        <v>1</v>
      </c>
      <c r="AI661" s="59">
        <f t="shared" si="1546"/>
        <v>4.1758461800000006E-3</v>
      </c>
      <c r="AJ661" s="59">
        <f t="shared" si="1547"/>
        <v>0</v>
      </c>
      <c r="AK661" s="59">
        <f t="shared" si="1548"/>
        <v>0</v>
      </c>
      <c r="AL661" s="59">
        <f t="shared" si="1549"/>
        <v>0</v>
      </c>
      <c r="AM661" s="12">
        <f t="shared" si="1650"/>
        <v>3.0629554418887301E-7</v>
      </c>
      <c r="AN661" s="12">
        <f t="shared" si="1651"/>
        <v>0</v>
      </c>
      <c r="AO661" s="66">
        <f t="shared" si="1550"/>
        <v>8.2949800229283217E-8</v>
      </c>
      <c r="AP661" s="66">
        <f t="shared" si="1551"/>
        <v>1.8306377600292281E-10</v>
      </c>
      <c r="AQ661" s="59">
        <f t="shared" si="1552"/>
        <v>1.5025709319396789E-9</v>
      </c>
      <c r="AR661" s="59">
        <f t="shared" si="1553"/>
        <v>1.2790430781521267E-9</v>
      </c>
      <c r="AS661" s="59">
        <f t="shared" si="1554"/>
        <v>0</v>
      </c>
      <c r="AT661" s="12">
        <f t="shared" si="1555"/>
        <v>2.2038106617349508E-7</v>
      </c>
      <c r="AU661" s="59">
        <f t="shared" si="1652"/>
        <v>1.1580528575742387E-23</v>
      </c>
      <c r="AV661" s="59">
        <f t="shared" si="1653"/>
        <v>0</v>
      </c>
      <c r="AW661" s="70">
        <f t="shared" si="1556"/>
        <v>0</v>
      </c>
      <c r="AX661" s="20">
        <f t="shared" si="1557"/>
        <v>200000</v>
      </c>
      <c r="AY661" s="20">
        <f t="shared" si="1558"/>
        <v>0</v>
      </c>
      <c r="AZ661" s="20">
        <f t="shared" si="1559"/>
        <v>0</v>
      </c>
      <c r="BA661" s="20">
        <f t="shared" si="1560"/>
        <v>200000</v>
      </c>
      <c r="BB661" s="36">
        <f t="shared" si="1561"/>
        <v>1</v>
      </c>
      <c r="BC661" s="36">
        <f t="shared" si="1562"/>
        <v>0</v>
      </c>
      <c r="BD661" s="80">
        <f t="shared" si="1563"/>
        <v>1.6589960045856642E-2</v>
      </c>
      <c r="BE661" s="36">
        <f t="shared" si="1564"/>
        <v>0</v>
      </c>
      <c r="BF661" s="36">
        <f t="shared" si="1565"/>
        <v>0</v>
      </c>
      <c r="BG661" s="36">
        <f t="shared" si="1566"/>
        <v>1.6589960045856642E-2</v>
      </c>
      <c r="BH661" s="36">
        <f t="shared" si="1567"/>
        <v>3.6612755200584564E-5</v>
      </c>
      <c r="BI661" s="36">
        <f t="shared" si="1568"/>
        <v>0</v>
      </c>
      <c r="BJ661" s="36">
        <f t="shared" si="1569"/>
        <v>0</v>
      </c>
      <c r="BK661" s="36">
        <f t="shared" si="1570"/>
        <v>3.6612755200584564E-5</v>
      </c>
      <c r="BL661" s="68">
        <f ca="1">IF(OR(AT661=0,E661&gt;ProjTerm),0,VLOOKUP(D661,'Life Events'!$AE$5:$AI$1206,5,FALSE))</f>
        <v>2.1419205376870449E-21</v>
      </c>
      <c r="BM661" s="93">
        <f t="shared" ca="1" si="1571"/>
        <v>2.1419205376870449E-21</v>
      </c>
      <c r="BN661" s="93">
        <f t="shared" ca="1" si="1572"/>
        <v>4.7203873175437684E-28</v>
      </c>
      <c r="BO661" s="36">
        <f t="shared" ca="1" si="1573"/>
        <v>7.2194072866032384E-26</v>
      </c>
      <c r="BP661" s="36">
        <f t="shared" si="1574"/>
        <v>6.950703920420507E-6</v>
      </c>
      <c r="BQ661" s="36">
        <f t="shared" si="1575"/>
        <v>98.811155918262116</v>
      </c>
      <c r="BR661" s="36">
        <f t="shared" si="1576"/>
        <v>154.78110000000001</v>
      </c>
      <c r="BS661" s="36">
        <f t="shared" si="1577"/>
        <v>152.94099405300122</v>
      </c>
      <c r="BT661" s="36">
        <f t="shared" si="1578"/>
        <v>3.3705299331034578E-5</v>
      </c>
      <c r="BU661" s="70" cm="1">
        <f t="array" ref="BU661">IF(AND(ActInt=1,$J661=0),INDEX(Tbl_FwdNom,$B661-IVP,MATCH(ValnDt,Tbl_FwdNom_Cols)),INDEX(Tbl_FwdNom,$B661,MATCH(StartDt,Tbl_FwdNom_Cols)))</f>
        <v>10.487522798000001</v>
      </c>
      <c r="BV661" s="70" cm="1">
        <f t="array" ref="BV661">INDEX(Tbl_FwdReal,$B661,MATCH(StartDt,Tbl_FwdReal_Cols))</f>
        <v>3.8452359519999999</v>
      </c>
      <c r="BW661" s="70" cm="1">
        <f t="array" ref="BW661">IF(RunType&lt;&gt;"OPN",INDEX(Tbl_FwdReal,$B661,MATCH(ValnDt,Tbl_FwdReal_Cols)),IF(AND($J661=0,ActInt=1),INDEX(Tbl_FwdReal,$B661-IVP,MATCH(ValnDt,Tbl_FwdReal_Cols)),-999))*$K661</f>
        <v>3.8452359519999999</v>
      </c>
      <c r="BX661" s="70">
        <f t="shared" si="1579"/>
        <v>3.845235952E-2</v>
      </c>
      <c r="BY661" s="70">
        <f t="shared" si="1654"/>
        <v>6.3963327591361585E-2</v>
      </c>
      <c r="BZ661" s="64">
        <f t="shared" si="1667"/>
        <v>5.1801142855958382E-3</v>
      </c>
      <c r="CA661" s="70" cm="1">
        <f t="array" ref="CA661">IF($J661=1,CA660*(1+INDEX(Tbl_CPI,$B661,MATCH(IF(RunType="OPN",StartDt,ValnDt),Tbl_CPI_Cols))),0)</f>
        <v>0</v>
      </c>
      <c r="CB661" s="70">
        <f t="shared" si="1655"/>
        <v>39.368212450133647</v>
      </c>
      <c r="CC661" s="70">
        <f t="shared" si="1656"/>
        <v>38.363518923813878</v>
      </c>
      <c r="CD661" s="36">
        <f t="shared" si="1580"/>
        <v>196.52566093335679</v>
      </c>
      <c r="CE661" s="36">
        <f t="shared" si="1581"/>
        <v>1.5829392884485625</v>
      </c>
      <c r="CF661" s="36">
        <f t="shared" si="1582"/>
        <v>0</v>
      </c>
      <c r="CG661" s="36">
        <f t="shared" si="1583"/>
        <v>6.067978151343376E-5</v>
      </c>
      <c r="CH661" s="36">
        <f t="shared" si="1584"/>
        <v>6.019493426266046E-5</v>
      </c>
      <c r="CI661" s="36">
        <f t="shared" si="1585"/>
        <v>0</v>
      </c>
      <c r="CJ661" s="36">
        <f t="shared" si="1586"/>
        <v>0</v>
      </c>
      <c r="CK661" s="36">
        <f t="shared" si="1587"/>
        <v>0</v>
      </c>
      <c r="CL661" s="36">
        <f t="shared" si="1588"/>
        <v>4.8484725077329987E-7</v>
      </c>
      <c r="CM661" s="36">
        <f t="shared" si="1589"/>
        <v>6.067978151343376E-5</v>
      </c>
      <c r="CN661" s="36">
        <f t="shared" ca="1" si="1590"/>
        <v>1.6585916797805772E-2</v>
      </c>
      <c r="CO661" s="20">
        <f t="shared" si="1591"/>
        <v>120000</v>
      </c>
      <c r="CP661" s="20">
        <f t="shared" si="1592"/>
        <v>2</v>
      </c>
      <c r="CQ661" s="64">
        <f t="shared" si="1593"/>
        <v>0.24822929831999999</v>
      </c>
      <c r="CR661" s="64">
        <f t="shared" si="1594"/>
        <v>1</v>
      </c>
      <c r="CS661" s="36">
        <f t="shared" si="1595"/>
        <v>3.6755465302664762E-2</v>
      </c>
      <c r="CT661" s="36">
        <f t="shared" si="1596"/>
        <v>9.9539760275139857E-3</v>
      </c>
      <c r="CU661" s="36">
        <f t="shared" si="1597"/>
        <v>2.1967653120350739E-5</v>
      </c>
      <c r="CV661" s="36">
        <f t="shared" si="1657"/>
        <v>9.9759436806343364E-3</v>
      </c>
      <c r="CW661" s="36">
        <f t="shared" si="1598"/>
        <v>0</v>
      </c>
      <c r="CX661" s="36">
        <f t="shared" si="1599"/>
        <v>0</v>
      </c>
      <c r="CY661" s="36">
        <f t="shared" si="1600"/>
        <v>0</v>
      </c>
      <c r="CZ661" s="36">
        <f t="shared" si="1658"/>
        <v>0</v>
      </c>
      <c r="DA661" s="64">
        <f t="shared" si="1601"/>
        <v>8.3456669188226584E-3</v>
      </c>
      <c r="DB661" s="70">
        <f t="shared" si="1659"/>
        <v>0.99172340677148507</v>
      </c>
      <c r="DC661" s="70">
        <f>PRODUCT($DB$8:DB661)</f>
        <v>2.0722971243604072E-3</v>
      </c>
      <c r="DD661" s="36">
        <f t="shared" si="1602"/>
        <v>8.1925057105139437E-5</v>
      </c>
      <c r="DE661" s="36">
        <f t="shared" si="1603"/>
        <v>4.138605756500971E-2</v>
      </c>
      <c r="DF661" s="36">
        <f t="shared" si="1604"/>
        <v>8.8979679897746992E-5</v>
      </c>
      <c r="DG661" s="36">
        <f t="shared" si="1605"/>
        <v>1.7338552414087041E-5</v>
      </c>
      <c r="DH661" s="36">
        <f t="shared" ca="1" si="1606"/>
        <v>7.6123422534754381E-26</v>
      </c>
      <c r="DI661" s="36">
        <f t="shared" si="1607"/>
        <v>1.5047840592403189E-4</v>
      </c>
      <c r="DJ661" s="36">
        <f t="shared" ca="1" si="1608"/>
        <v>4.1526252041312266E-2</v>
      </c>
      <c r="DK661" s="36">
        <f t="shared" si="1609"/>
        <v>0</v>
      </c>
      <c r="DL661" s="36">
        <f t="shared" si="1610"/>
        <v>0</v>
      </c>
      <c r="DM661" s="36">
        <f t="shared" ca="1" si="1611"/>
        <v>4.1526252041312266E-2</v>
      </c>
      <c r="DN661" s="36">
        <f t="shared" ca="1" si="1660"/>
        <v>4.1526252045925985E-2</v>
      </c>
      <c r="DO661" s="64" cm="1">
        <f t="array" ref="DO661">IFERROR(INDEX(Tbl_FwdNom,$B661,MATCH(LIDt,Tbl_FwdNom_Cols,0)),0)</f>
        <v>8.12918305</v>
      </c>
      <c r="DP661" s="64">
        <f t="shared" ca="1" si="1661"/>
        <v>8.0675817920000004</v>
      </c>
      <c r="DQ661" s="64">
        <f t="shared" ca="1" si="1612"/>
        <v>6.4864970201456984E-3</v>
      </c>
      <c r="DR661" s="70">
        <f t="shared" ca="1" si="1613"/>
        <v>0.99355530646526313</v>
      </c>
      <c r="DS661" s="70">
        <f ca="1">PRODUCT($DR$8:DR661)</f>
        <v>5.4280918766851302E-3</v>
      </c>
      <c r="DT661" s="36">
        <f t="shared" ca="1" si="1614"/>
        <v>4.1648819629103537E-2</v>
      </c>
      <c r="DU661" s="36">
        <f t="shared" ca="1" si="1615"/>
        <v>8.9507416976030807E-5</v>
      </c>
      <c r="DV661" s="36">
        <f t="shared" ca="1" si="1616"/>
        <v>1.7448620163773701E-5</v>
      </c>
      <c r="DW661" s="36">
        <f t="shared" ca="1" si="1617"/>
        <v>7.6410930472402137E-26</v>
      </c>
      <c r="DX661" s="36">
        <f t="shared" ca="1" si="1618"/>
        <v>8.2411103273693465E-5</v>
      </c>
      <c r="DY661" s="36">
        <f t="shared" ca="1" si="1619"/>
        <v>1.1931597137584404E-6</v>
      </c>
      <c r="DZ661" s="36">
        <f t="shared" ca="1" si="1620"/>
        <v>1.4992546045917532E-4</v>
      </c>
      <c r="EA661" s="36">
        <f t="shared" ca="1" si="1621"/>
        <v>0</v>
      </c>
      <c r="EB661" s="36">
        <f t="shared" ca="1" si="1622"/>
        <v>4.1789585942815038E-2</v>
      </c>
      <c r="EC661" s="36">
        <f t="shared" ca="1" si="1623"/>
        <v>0</v>
      </c>
      <c r="ED661" s="36">
        <f t="shared" ca="1" si="1624"/>
        <v>0</v>
      </c>
      <c r="EE661" s="36">
        <f t="shared" ca="1" si="1662"/>
        <v>0</v>
      </c>
      <c r="EF661" s="36">
        <f t="shared" ca="1" si="1625"/>
        <v>4.1789585942815038E-2</v>
      </c>
      <c r="EG661" s="64"/>
      <c r="EH661" s="64"/>
      <c r="EI661" s="64"/>
      <c r="EJ661" s="70"/>
      <c r="EK661" s="70"/>
      <c r="EL661" s="70"/>
      <c r="EM661" s="70"/>
      <c r="EN661" s="70"/>
      <c r="EO661" s="36">
        <f t="shared" ca="1" si="1626"/>
        <v>4.8097078310815834E-4</v>
      </c>
      <c r="EP661" s="36">
        <f t="shared" ca="1" si="1627"/>
        <v>0</v>
      </c>
      <c r="EQ661" s="36">
        <f t="shared" si="1628"/>
        <v>1.1070277892140038E-3</v>
      </c>
      <c r="ER661" s="36">
        <f t="shared" si="1629"/>
        <v>4.9108255055476631E-7</v>
      </c>
      <c r="ES661" s="36">
        <f t="shared" si="1630"/>
        <v>-4.484716898532412E-7</v>
      </c>
      <c r="ET661" s="36">
        <f t="shared" ca="1" si="1631"/>
        <v>0</v>
      </c>
      <c r="EU661" s="36">
        <f t="shared" ca="1" si="1663"/>
        <v>4.9108255055476631E-7</v>
      </c>
      <c r="EV661" s="36">
        <f t="shared" si="1632"/>
        <v>2.4839590848604682E-6</v>
      </c>
      <c r="EW661" s="36">
        <f t="shared" si="1633"/>
        <v>1.4470710864333092E-3</v>
      </c>
      <c r="EX661" s="36">
        <f t="shared" ca="1" si="1664"/>
        <v>2.5570739172827281E-3</v>
      </c>
      <c r="EY661" s="36">
        <f t="shared" si="1634"/>
        <v>0</v>
      </c>
      <c r="EZ661" s="36">
        <f t="shared" si="1635"/>
        <v>0</v>
      </c>
      <c r="FA661" s="36">
        <f t="shared" si="1636"/>
        <v>0</v>
      </c>
      <c r="FB661" s="36">
        <f t="shared" si="1637"/>
        <v>0</v>
      </c>
      <c r="FC661" s="36">
        <f t="shared" si="1665"/>
        <v>0</v>
      </c>
      <c r="FD661" s="36">
        <f t="shared" si="1638"/>
        <v>0</v>
      </c>
      <c r="FE661" s="36">
        <f t="shared" si="1639"/>
        <v>0</v>
      </c>
      <c r="FF661" s="36">
        <f t="shared" si="1666"/>
        <v>0</v>
      </c>
      <c r="FG661" s="36">
        <f t="shared" ca="1" si="1640"/>
        <v>2.5570739172827281E-3</v>
      </c>
      <c r="FH661" s="36">
        <f t="shared" ca="1" si="1641"/>
        <v>2.1340487200450731E-5</v>
      </c>
      <c r="FI661" s="36">
        <f t="shared" ca="1" si="1642"/>
        <v>-7.3757795168595964E-4</v>
      </c>
      <c r="FJ661" s="36">
        <f t="shared" ca="1" si="1643"/>
        <v>1.8524480931941824E-3</v>
      </c>
      <c r="FK661" s="36">
        <f t="shared" si="1644"/>
        <v>0</v>
      </c>
      <c r="FL661" s="36">
        <f t="shared" si="1645"/>
        <v>0</v>
      </c>
      <c r="FM661" s="36">
        <f t="shared" ca="1" si="1646"/>
        <v>0</v>
      </c>
      <c r="FN661" s="36">
        <f t="shared" ca="1" si="1668"/>
        <v>1.8524480931941824E-3</v>
      </c>
    </row>
    <row r="662" spans="2:170" x14ac:dyDescent="0.25">
      <c r="B662" s="2">
        <v>654</v>
      </c>
      <c r="C662" s="2">
        <f t="shared" si="1522"/>
        <v>55</v>
      </c>
      <c r="D662" s="2">
        <f t="shared" si="1519"/>
        <v>678</v>
      </c>
      <c r="E662" s="2">
        <f t="shared" si="1517"/>
        <v>57</v>
      </c>
      <c r="F662" s="189">
        <f t="shared" si="1521"/>
        <v>65623</v>
      </c>
      <c r="G662" s="2">
        <f t="shared" si="1520"/>
        <v>8</v>
      </c>
      <c r="H662" s="187">
        <f t="shared" si="1523"/>
        <v>89.083333333333343</v>
      </c>
      <c r="I662" s="186">
        <f t="shared" si="1518"/>
        <v>89</v>
      </c>
      <c r="J662" s="2">
        <f t="shared" si="1524"/>
        <v>0</v>
      </c>
      <c r="K662" s="2">
        <f t="shared" si="1525"/>
        <v>1</v>
      </c>
      <c r="L662">
        <f t="shared" si="1526"/>
        <v>2</v>
      </c>
      <c r="M662" s="190">
        <f t="shared" si="1647"/>
        <v>0.21720074484000002</v>
      </c>
      <c r="N662">
        <f t="shared" si="1527"/>
        <v>1</v>
      </c>
      <c r="O662">
        <f t="shared" si="1528"/>
        <v>100</v>
      </c>
      <c r="P662" s="58">
        <f t="shared" si="1529"/>
        <v>0.97740335178000004</v>
      </c>
      <c r="Q662" s="106">
        <f t="shared" si="1530"/>
        <v>0.97740335178000004</v>
      </c>
      <c r="R662" s="59">
        <f t="shared" si="1531"/>
        <v>0.97740335178000004</v>
      </c>
      <c r="S662" s="32">
        <f t="shared" si="1648"/>
        <v>0.27081621591639393</v>
      </c>
      <c r="T662">
        <f t="shared" si="1532"/>
        <v>1</v>
      </c>
      <c r="U662" s="32">
        <f t="shared" si="1649"/>
        <v>1.5885590400000001E-3</v>
      </c>
      <c r="V662">
        <f t="shared" si="1533"/>
        <v>1</v>
      </c>
      <c r="W662">
        <f t="shared" si="1534"/>
        <v>100</v>
      </c>
      <c r="X662" s="58">
        <f t="shared" si="1535"/>
        <v>7.148515680000001E-3</v>
      </c>
      <c r="Y662" s="58">
        <f t="shared" si="1536"/>
        <v>7.148515680000001E-3</v>
      </c>
      <c r="Z662" s="32">
        <f t="shared" si="1537"/>
        <v>7.148515680000001E-3</v>
      </c>
      <c r="AA662" s="32">
        <f t="shared" si="1538"/>
        <v>5.9767038559999097E-4</v>
      </c>
      <c r="AB662" s="59">
        <f t="shared" si="1539"/>
        <v>4.9056245199999996E-3</v>
      </c>
      <c r="AC662" s="59">
        <f t="shared" si="1540"/>
        <v>4.9056245199999996E-3</v>
      </c>
      <c r="AD662">
        <f t="shared" si="1541"/>
        <v>1</v>
      </c>
      <c r="AE662" s="59">
        <f t="shared" si="1542"/>
        <v>4.9056245199999996E-3</v>
      </c>
      <c r="AF662" s="59">
        <f t="shared" si="1543"/>
        <v>4.1758461800000006E-3</v>
      </c>
      <c r="AG662" s="59">
        <f t="shared" si="1544"/>
        <v>4.1758461800000006E-3</v>
      </c>
      <c r="AH662">
        <f t="shared" si="1545"/>
        <v>1</v>
      </c>
      <c r="AI662" s="59">
        <f t="shared" si="1546"/>
        <v>4.1758461800000006E-3</v>
      </c>
      <c r="AJ662" s="59">
        <f t="shared" si="1547"/>
        <v>0</v>
      </c>
      <c r="AK662" s="59">
        <f t="shared" si="1548"/>
        <v>0</v>
      </c>
      <c r="AL662" s="59">
        <f t="shared" si="1549"/>
        <v>0</v>
      </c>
      <c r="AM662" s="12">
        <f t="shared" si="1650"/>
        <v>2.2038106617349508E-7</v>
      </c>
      <c r="AN662" s="12">
        <f t="shared" si="1651"/>
        <v>0</v>
      </c>
      <c r="AO662" s="66">
        <f t="shared" si="1550"/>
        <v>5.9682766400726341E-8</v>
      </c>
      <c r="AP662" s="66">
        <f t="shared" si="1551"/>
        <v>1.3171523679884994E-10</v>
      </c>
      <c r="AQ662" s="59">
        <f t="shared" si="1552"/>
        <v>1.0811067619644398E-9</v>
      </c>
      <c r="AR662" s="59">
        <f t="shared" si="1553"/>
        <v>9.2027743332491676E-10</v>
      </c>
      <c r="AS662" s="59">
        <f t="shared" si="1554"/>
        <v>0</v>
      </c>
      <c r="AT662" s="12">
        <f t="shared" si="1555"/>
        <v>1.5856520034068052E-7</v>
      </c>
      <c r="AU662" s="59">
        <f t="shared" si="1652"/>
        <v>0</v>
      </c>
      <c r="AV662" s="59">
        <f t="shared" si="1653"/>
        <v>-1.406207041340147E-23</v>
      </c>
      <c r="AW662" s="70">
        <f t="shared" si="1556"/>
        <v>0</v>
      </c>
      <c r="AX662" s="20">
        <f t="shared" si="1557"/>
        <v>200000</v>
      </c>
      <c r="AY662" s="20">
        <f t="shared" si="1558"/>
        <v>0</v>
      </c>
      <c r="AZ662" s="20">
        <f t="shared" si="1559"/>
        <v>0</v>
      </c>
      <c r="BA662" s="20">
        <f t="shared" si="1560"/>
        <v>200000</v>
      </c>
      <c r="BB662" s="36">
        <f t="shared" si="1561"/>
        <v>1</v>
      </c>
      <c r="BC662" s="36">
        <f t="shared" si="1562"/>
        <v>0</v>
      </c>
      <c r="BD662" s="80">
        <f t="shared" si="1563"/>
        <v>1.1936553280145269E-2</v>
      </c>
      <c r="BE662" s="36">
        <f t="shared" si="1564"/>
        <v>0</v>
      </c>
      <c r="BF662" s="36">
        <f t="shared" si="1565"/>
        <v>0</v>
      </c>
      <c r="BG662" s="36">
        <f t="shared" si="1566"/>
        <v>1.1936553280145269E-2</v>
      </c>
      <c r="BH662" s="36">
        <f t="shared" si="1567"/>
        <v>2.6343047359769987E-5</v>
      </c>
      <c r="BI662" s="36">
        <f t="shared" si="1568"/>
        <v>0</v>
      </c>
      <c r="BJ662" s="36">
        <f t="shared" si="1569"/>
        <v>0</v>
      </c>
      <c r="BK662" s="36">
        <f t="shared" si="1570"/>
        <v>2.6343047359769987E-5</v>
      </c>
      <c r="BL662" s="68">
        <f ca="1">IF(OR(AT662=0,E662&gt;ProjTerm),0,VLOOKUP(D662,'Life Events'!$AE$5:$AI$1206,5,FALSE))</f>
        <v>1.5411217717986142E-21</v>
      </c>
      <c r="BM662" s="93">
        <f t="shared" ca="1" si="1571"/>
        <v>1.5411217717986142E-21</v>
      </c>
      <c r="BN662" s="93">
        <f t="shared" ca="1" si="1572"/>
        <v>2.443682824946318E-28</v>
      </c>
      <c r="BO662" s="36">
        <f t="shared" ca="1" si="1573"/>
        <v>3.7373928039753602E-26</v>
      </c>
      <c r="BP662" s="36">
        <f t="shared" si="1574"/>
        <v>5.0010637428469976E-6</v>
      </c>
      <c r="BQ662" s="36">
        <f t="shared" si="1575"/>
        <v>98.811155918262116</v>
      </c>
      <c r="BR662" s="36">
        <f t="shared" si="1576"/>
        <v>154.78110000000001</v>
      </c>
      <c r="BS662" s="36">
        <f t="shared" si="1577"/>
        <v>152.94099405300122</v>
      </c>
      <c r="BT662" s="36">
        <f t="shared" si="1578"/>
        <v>2.4251119362316965E-5</v>
      </c>
      <c r="BU662" s="70" cm="1">
        <f t="array" ref="BU662">IF(AND(ActInt=1,$J662=0),INDEX(Tbl_FwdNom,$B662-IVP,MATCH(ValnDt,Tbl_FwdNom_Cols)),INDEX(Tbl_FwdNom,$B662,MATCH(StartDt,Tbl_FwdNom_Cols)))</f>
        <v>10.481523725000001</v>
      </c>
      <c r="BV662" s="70" cm="1">
        <f t="array" ref="BV662">INDEX(Tbl_FwdReal,$B662,MATCH(StartDt,Tbl_FwdReal_Cols))</f>
        <v>3.8418407189999999</v>
      </c>
      <c r="BW662" s="70" cm="1">
        <f t="array" ref="BW662">IF(RunType&lt;&gt;"OPN",INDEX(Tbl_FwdReal,$B662,MATCH(ValnDt,Tbl_FwdReal_Cols)),IF(AND($J662=0,ActInt=1),INDEX(Tbl_FwdReal,$B662-IVP,MATCH(ValnDt,Tbl_FwdReal_Cols)),-999))*$K662</f>
        <v>3.8418407189999999</v>
      </c>
      <c r="BX662" s="70">
        <f t="shared" si="1579"/>
        <v>3.8418407189999997E-2</v>
      </c>
      <c r="BY662" s="70">
        <f t="shared" si="1654"/>
        <v>6.3940343892470386E-2</v>
      </c>
      <c r="BZ662" s="64">
        <f t="shared" si="1667"/>
        <v>5.1783047788502845E-3</v>
      </c>
      <c r="CA662" s="70" cm="1">
        <f t="array" ref="CA662">IF($J662=1,CA661*(1+INDEX(Tbl_CPI,$B662,MATCH(IF(RunType="OPN",StartDt,ValnDt),Tbl_CPI_Cols))),0)</f>
        <v>0</v>
      </c>
      <c r="CB662" s="70">
        <f t="shared" si="1655"/>
        <v>39.57207305279897</v>
      </c>
      <c r="CC662" s="70">
        <f t="shared" si="1656"/>
        <v>38.363518923813878</v>
      </c>
      <c r="CD662" s="36">
        <f t="shared" si="1580"/>
        <v>196.52566093335679</v>
      </c>
      <c r="CE662" s="36">
        <f t="shared" si="1581"/>
        <v>1.5829392884485625</v>
      </c>
      <c r="CF662" s="36">
        <f t="shared" si="1582"/>
        <v>0</v>
      </c>
      <c r="CG662" s="36">
        <f t="shared" si="1583"/>
        <v>4.3659384535020169E-5</v>
      </c>
      <c r="CH662" s="36">
        <f t="shared" si="1584"/>
        <v>4.3310534686943962E-5</v>
      </c>
      <c r="CI662" s="36">
        <f t="shared" si="1585"/>
        <v>0</v>
      </c>
      <c r="CJ662" s="36">
        <f t="shared" si="1586"/>
        <v>0</v>
      </c>
      <c r="CK662" s="36">
        <f t="shared" si="1587"/>
        <v>0</v>
      </c>
      <c r="CL662" s="36">
        <f t="shared" si="1588"/>
        <v>3.4884984807620785E-7</v>
      </c>
      <c r="CM662" s="36">
        <f t="shared" si="1589"/>
        <v>4.3659384535020169E-5</v>
      </c>
      <c r="CN662" s="36">
        <f t="shared" ca="1" si="1590"/>
        <v>1.1933644144399876E-2</v>
      </c>
      <c r="CO662" s="20">
        <f t="shared" si="1591"/>
        <v>120000</v>
      </c>
      <c r="CP662" s="20">
        <f t="shared" si="1592"/>
        <v>2</v>
      </c>
      <c r="CQ662" s="64">
        <f t="shared" si="1593"/>
        <v>0.24822929831999999</v>
      </c>
      <c r="CR662" s="64">
        <f t="shared" si="1594"/>
        <v>1</v>
      </c>
      <c r="CS662" s="36">
        <f t="shared" si="1595"/>
        <v>2.6445727940819411E-2</v>
      </c>
      <c r="CT662" s="36">
        <f t="shared" si="1596"/>
        <v>7.1619319680871606E-3</v>
      </c>
      <c r="CU662" s="36">
        <f t="shared" si="1597"/>
        <v>1.5805828415861993E-5</v>
      </c>
      <c r="CV662" s="36">
        <f t="shared" si="1657"/>
        <v>7.1777377965030224E-3</v>
      </c>
      <c r="CW662" s="36">
        <f t="shared" si="1598"/>
        <v>0</v>
      </c>
      <c r="CX662" s="36">
        <f t="shared" si="1599"/>
        <v>0</v>
      </c>
      <c r="CY662" s="36">
        <f t="shared" si="1600"/>
        <v>0</v>
      </c>
      <c r="CZ662" s="36">
        <f t="shared" si="1658"/>
        <v>0</v>
      </c>
      <c r="DA662" s="64">
        <f t="shared" si="1601"/>
        <v>8.341104344956829E-3</v>
      </c>
      <c r="DB662" s="70">
        <f t="shared" si="1659"/>
        <v>0.99172789415306495</v>
      </c>
      <c r="DC662" s="70">
        <f>PRODUCT($DB$8:DB662)</f>
        <v>2.0551548632013988E-3</v>
      </c>
      <c r="DD662" s="36">
        <f t="shared" si="1602"/>
        <v>5.8357283192602978E-5</v>
      </c>
      <c r="DE662" s="36">
        <f t="shared" si="1603"/>
        <v>2.9794709709440578E-2</v>
      </c>
      <c r="DF662" s="36">
        <f t="shared" si="1604"/>
        <v>6.3378821332584967E-5</v>
      </c>
      <c r="DG662" s="36">
        <f t="shared" si="1605"/>
        <v>1.2482111346116448E-5</v>
      </c>
      <c r="DH662" s="36">
        <f t="shared" ca="1" si="1606"/>
        <v>3.938444790545841E-26</v>
      </c>
      <c r="DI662" s="36">
        <f t="shared" si="1607"/>
        <v>1.0771000999244364E-4</v>
      </c>
      <c r="DJ662" s="36">
        <f t="shared" ca="1" si="1608"/>
        <v>2.9894959146226887E-2</v>
      </c>
      <c r="DK662" s="36">
        <f t="shared" si="1609"/>
        <v>0</v>
      </c>
      <c r="DL662" s="36">
        <f t="shared" si="1610"/>
        <v>0</v>
      </c>
      <c r="DM662" s="36">
        <f t="shared" ca="1" si="1611"/>
        <v>2.9894959146226887E-2</v>
      </c>
      <c r="DN662" s="36">
        <f t="shared" ca="1" si="1660"/>
        <v>2.9894959150840613E-2</v>
      </c>
      <c r="DO662" s="64" cm="1">
        <f t="array" ref="DO662">IFERROR(INDEX(Tbl_FwdNom,$B662,MATCH(LIDt,Tbl_FwdNom_Cols,0)),0)</f>
        <v>8.1274714299999999</v>
      </c>
      <c r="DP662" s="64">
        <f t="shared" ca="1" si="1661"/>
        <v>8.0658711469999993</v>
      </c>
      <c r="DQ662" s="64">
        <f t="shared" ca="1" si="1612"/>
        <v>6.4851693373839669E-3</v>
      </c>
      <c r="DR662" s="70">
        <f t="shared" ca="1" si="1613"/>
        <v>0.99355661709188081</v>
      </c>
      <c r="DS662" s="70">
        <f ca="1">PRODUCT($DR$8:DR662)</f>
        <v>5.3931166022631967E-3</v>
      </c>
      <c r="DT662" s="36">
        <f t="shared" ca="1" si="1614"/>
        <v>2.9982365996955165E-2</v>
      </c>
      <c r="DU662" s="36">
        <f t="shared" ca="1" si="1615"/>
        <v>6.3744840372302215E-5</v>
      </c>
      <c r="DV662" s="36">
        <f t="shared" ca="1" si="1616"/>
        <v>1.2560713677392467E-5</v>
      </c>
      <c r="DW662" s="36">
        <f t="shared" ca="1" si="1617"/>
        <v>3.953254025598913E-26</v>
      </c>
      <c r="DX662" s="36">
        <f t="shared" ca="1" si="1618"/>
        <v>5.8694433871387037E-5</v>
      </c>
      <c r="DY662" s="36">
        <f t="shared" ca="1" si="1619"/>
        <v>8.4978535813440585E-7</v>
      </c>
      <c r="DZ662" s="36">
        <f t="shared" ca="1" si="1620"/>
        <v>1.0730634161975692E-4</v>
      </c>
      <c r="EA662" s="36">
        <f t="shared" ca="1" si="1621"/>
        <v>0</v>
      </c>
      <c r="EB662" s="36">
        <f t="shared" ca="1" si="1622"/>
        <v>3.0083011816756575E-2</v>
      </c>
      <c r="EC662" s="36">
        <f t="shared" ca="1" si="1623"/>
        <v>0</v>
      </c>
      <c r="ED662" s="36">
        <f t="shared" ca="1" si="1624"/>
        <v>0</v>
      </c>
      <c r="EE662" s="36">
        <f t="shared" ca="1" si="1662"/>
        <v>0</v>
      </c>
      <c r="EF662" s="36">
        <f t="shared" ca="1" si="1625"/>
        <v>3.0083011816756575E-2</v>
      </c>
      <c r="EG662" s="64"/>
      <c r="EH662" s="64"/>
      <c r="EI662" s="64"/>
      <c r="EJ662" s="70"/>
      <c r="EK662" s="70"/>
      <c r="EL662" s="70"/>
      <c r="EM662" s="70"/>
      <c r="EN662" s="70"/>
      <c r="EO662" s="36">
        <f t="shared" ca="1" si="1626"/>
        <v>3.4601063384951888E-4</v>
      </c>
      <c r="EP662" s="36">
        <f t="shared" ca="1" si="1627"/>
        <v>0</v>
      </c>
      <c r="EQ662" s="36">
        <f t="shared" si="1628"/>
        <v>7.9695488978581577E-4</v>
      </c>
      <c r="ER662" s="36">
        <f t="shared" si="1629"/>
        <v>3.4981047906858809E-7</v>
      </c>
      <c r="ES662" s="36">
        <f t="shared" si="1630"/>
        <v>-3.1945768893445147E-7</v>
      </c>
      <c r="ET662" s="36">
        <f t="shared" ca="1" si="1631"/>
        <v>0</v>
      </c>
      <c r="EU662" s="36">
        <f t="shared" ca="1" si="1663"/>
        <v>3.4981047906858809E-7</v>
      </c>
      <c r="EV662" s="36">
        <f t="shared" si="1632"/>
        <v>1.7779777517460667E-6</v>
      </c>
      <c r="EW662" s="36">
        <f t="shared" si="1633"/>
        <v>1.0417537747805887E-3</v>
      </c>
      <c r="EX662" s="36">
        <f t="shared" ca="1" si="1664"/>
        <v>1.8408364527972192E-3</v>
      </c>
      <c r="EY662" s="36">
        <f t="shared" si="1634"/>
        <v>0</v>
      </c>
      <c r="EZ662" s="36">
        <f t="shared" si="1635"/>
        <v>0</v>
      </c>
      <c r="FA662" s="36">
        <f t="shared" si="1636"/>
        <v>0</v>
      </c>
      <c r="FB662" s="36">
        <f t="shared" si="1637"/>
        <v>0</v>
      </c>
      <c r="FC662" s="36">
        <f t="shared" si="1665"/>
        <v>0</v>
      </c>
      <c r="FD662" s="36">
        <f t="shared" si="1638"/>
        <v>0</v>
      </c>
      <c r="FE662" s="36">
        <f t="shared" si="1639"/>
        <v>0</v>
      </c>
      <c r="FF662" s="36">
        <f t="shared" si="1666"/>
        <v>0</v>
      </c>
      <c r="FG662" s="36">
        <f t="shared" ca="1" si="1640"/>
        <v>1.8408364527972192E-3</v>
      </c>
      <c r="FH662" s="36">
        <f t="shared" ca="1" si="1641"/>
        <v>1.5354608934781802E-5</v>
      </c>
      <c r="FI662" s="36">
        <f t="shared" ca="1" si="1642"/>
        <v>-5.3069076301448992E-4</v>
      </c>
      <c r="FJ662" s="36">
        <f t="shared" ca="1" si="1643"/>
        <v>1.333770769752771E-3</v>
      </c>
      <c r="FK662" s="36">
        <f t="shared" si="1644"/>
        <v>0</v>
      </c>
      <c r="FL662" s="36">
        <f t="shared" si="1645"/>
        <v>0</v>
      </c>
      <c r="FM662" s="36">
        <f t="shared" ca="1" si="1646"/>
        <v>0</v>
      </c>
      <c r="FN662" s="36">
        <f t="shared" ca="1" si="1668"/>
        <v>1.333770769752771E-3</v>
      </c>
    </row>
    <row r="663" spans="2:170" x14ac:dyDescent="0.25">
      <c r="B663" s="2">
        <v>655</v>
      </c>
      <c r="C663" s="2">
        <f t="shared" si="1522"/>
        <v>55</v>
      </c>
      <c r="D663" s="2">
        <f t="shared" si="1519"/>
        <v>679</v>
      </c>
      <c r="E663" s="2">
        <f t="shared" si="1517"/>
        <v>57</v>
      </c>
      <c r="F663" s="189">
        <f t="shared" si="1521"/>
        <v>65653</v>
      </c>
      <c r="G663" s="2">
        <f t="shared" si="1520"/>
        <v>9</v>
      </c>
      <c r="H663" s="187">
        <f t="shared" si="1523"/>
        <v>89.166666666666671</v>
      </c>
      <c r="I663" s="186">
        <f t="shared" si="1518"/>
        <v>89</v>
      </c>
      <c r="J663" s="2">
        <f t="shared" si="1524"/>
        <v>0</v>
      </c>
      <c r="K663" s="2">
        <f t="shared" si="1525"/>
        <v>1</v>
      </c>
      <c r="L663">
        <f t="shared" si="1526"/>
        <v>2</v>
      </c>
      <c r="M663" s="190">
        <f t="shared" si="1647"/>
        <v>0.21720074484000002</v>
      </c>
      <c r="N663">
        <f t="shared" si="1527"/>
        <v>1</v>
      </c>
      <c r="O663">
        <f t="shared" si="1528"/>
        <v>100</v>
      </c>
      <c r="P663" s="58">
        <f t="shared" si="1529"/>
        <v>0.97740335178000004</v>
      </c>
      <c r="Q663" s="106">
        <f t="shared" si="1530"/>
        <v>0.97740335178000004</v>
      </c>
      <c r="R663" s="59">
        <f t="shared" si="1531"/>
        <v>0.97740335178000004</v>
      </c>
      <c r="S663" s="32">
        <f t="shared" si="1648"/>
        <v>0.27081621591639393</v>
      </c>
      <c r="T663">
        <f t="shared" si="1532"/>
        <v>1</v>
      </c>
      <c r="U663" s="32">
        <f t="shared" si="1649"/>
        <v>1.5885590400000001E-3</v>
      </c>
      <c r="V663">
        <f t="shared" si="1533"/>
        <v>1</v>
      </c>
      <c r="W663">
        <f t="shared" si="1534"/>
        <v>100</v>
      </c>
      <c r="X663" s="58">
        <f t="shared" si="1535"/>
        <v>7.148515680000001E-3</v>
      </c>
      <c r="Y663" s="58">
        <f t="shared" si="1536"/>
        <v>7.148515680000001E-3</v>
      </c>
      <c r="Z663" s="32">
        <f t="shared" si="1537"/>
        <v>7.148515680000001E-3</v>
      </c>
      <c r="AA663" s="32">
        <f t="shared" si="1538"/>
        <v>5.9767038559999097E-4</v>
      </c>
      <c r="AB663" s="59">
        <f t="shared" si="1539"/>
        <v>4.9056245199999996E-3</v>
      </c>
      <c r="AC663" s="59">
        <f t="shared" si="1540"/>
        <v>4.9056245199999996E-3</v>
      </c>
      <c r="AD663">
        <f t="shared" si="1541"/>
        <v>1</v>
      </c>
      <c r="AE663" s="59">
        <f t="shared" si="1542"/>
        <v>4.9056245199999996E-3</v>
      </c>
      <c r="AF663" s="59">
        <f t="shared" si="1543"/>
        <v>4.1758461800000006E-3</v>
      </c>
      <c r="AG663" s="59">
        <f t="shared" si="1544"/>
        <v>4.1758461800000006E-3</v>
      </c>
      <c r="AH663">
        <f t="shared" si="1545"/>
        <v>1</v>
      </c>
      <c r="AI663" s="59">
        <f t="shared" si="1546"/>
        <v>4.1758461800000006E-3</v>
      </c>
      <c r="AJ663" s="59">
        <f t="shared" si="1547"/>
        <v>0</v>
      </c>
      <c r="AK663" s="59">
        <f t="shared" si="1548"/>
        <v>0</v>
      </c>
      <c r="AL663" s="59">
        <f t="shared" si="1549"/>
        <v>0</v>
      </c>
      <c r="AM663" s="12">
        <f t="shared" si="1650"/>
        <v>1.5856520034068052E-7</v>
      </c>
      <c r="AN663" s="12">
        <f t="shared" si="1651"/>
        <v>0</v>
      </c>
      <c r="AO663" s="66">
        <f t="shared" si="1550"/>
        <v>4.2942027532287998E-8</v>
      </c>
      <c r="AP663" s="66">
        <f t="shared" si="1551"/>
        <v>9.4769724430354344E-11</v>
      </c>
      <c r="AQ663" s="59">
        <f t="shared" si="1552"/>
        <v>7.7786133480995463E-10</v>
      </c>
      <c r="AR663" s="59">
        <f t="shared" si="1553"/>
        <v>6.6214388612356551E-10</v>
      </c>
      <c r="AS663" s="59">
        <f t="shared" si="1554"/>
        <v>0</v>
      </c>
      <c r="AT663" s="12">
        <f t="shared" si="1555"/>
        <v>1.1408839786302864E-7</v>
      </c>
      <c r="AU663" s="59">
        <f t="shared" si="1652"/>
        <v>0</v>
      </c>
      <c r="AV663" s="59">
        <f t="shared" si="1653"/>
        <v>-3.5155176033503676E-24</v>
      </c>
      <c r="AW663" s="70">
        <f t="shared" si="1556"/>
        <v>0</v>
      </c>
      <c r="AX663" s="20">
        <f t="shared" si="1557"/>
        <v>200000</v>
      </c>
      <c r="AY663" s="20">
        <f t="shared" si="1558"/>
        <v>0</v>
      </c>
      <c r="AZ663" s="20">
        <f t="shared" si="1559"/>
        <v>0</v>
      </c>
      <c r="BA663" s="20">
        <f t="shared" si="1560"/>
        <v>200000</v>
      </c>
      <c r="BB663" s="36">
        <f t="shared" si="1561"/>
        <v>1</v>
      </c>
      <c r="BC663" s="36">
        <f t="shared" si="1562"/>
        <v>0</v>
      </c>
      <c r="BD663" s="80">
        <f t="shared" si="1563"/>
        <v>8.5884055064576002E-3</v>
      </c>
      <c r="BE663" s="36">
        <f t="shared" si="1564"/>
        <v>0</v>
      </c>
      <c r="BF663" s="36">
        <f t="shared" si="1565"/>
        <v>0</v>
      </c>
      <c r="BG663" s="36">
        <f t="shared" si="1566"/>
        <v>8.5884055064576002E-3</v>
      </c>
      <c r="BH663" s="36">
        <f t="shared" si="1567"/>
        <v>1.8953944886070868E-5</v>
      </c>
      <c r="BI663" s="36">
        <f t="shared" si="1568"/>
        <v>0</v>
      </c>
      <c r="BJ663" s="36">
        <f t="shared" si="1569"/>
        <v>0</v>
      </c>
      <c r="BK663" s="36">
        <f t="shared" si="1570"/>
        <v>1.8953944886070868E-5</v>
      </c>
      <c r="BL663" s="68">
        <f ca="1">IF(OR(AT663=0,E663&gt;ProjTerm),0,VLOOKUP(D663,'Life Events'!$AE$5:$AI$1206,5,FALSE))</f>
        <v>1.1088442702344164E-21</v>
      </c>
      <c r="BM663" s="93">
        <f t="shared" ca="1" si="1571"/>
        <v>1.1088442702344164E-21</v>
      </c>
      <c r="BN663" s="93">
        <f t="shared" ca="1" si="1572"/>
        <v>1.2650626627064374E-28</v>
      </c>
      <c r="BO663" s="36">
        <f t="shared" ca="1" si="1573"/>
        <v>1.9347994117365914E-26</v>
      </c>
      <c r="BP663" s="36">
        <f t="shared" si="1574"/>
        <v>3.5982885829074012E-6</v>
      </c>
      <c r="BQ663" s="36">
        <f t="shared" si="1575"/>
        <v>98.811155918262116</v>
      </c>
      <c r="BR663" s="36">
        <f t="shared" si="1576"/>
        <v>154.78110000000001</v>
      </c>
      <c r="BS663" s="36">
        <f t="shared" si="1577"/>
        <v>152.94099405300122</v>
      </c>
      <c r="BT663" s="36">
        <f t="shared" si="1578"/>
        <v>1.7448792979085902E-5</v>
      </c>
      <c r="BU663" s="70" cm="1">
        <f t="array" ref="BU663">IF(AND(ActInt=1,$J663=0),INDEX(Tbl_FwdNom,$B663-IVP,MATCH(ValnDt,Tbl_FwdNom_Cols)),INDEX(Tbl_FwdNom,$B663,MATCH(StartDt,Tbl_FwdNom_Cols)))</f>
        <v>10.475524977999999</v>
      </c>
      <c r="BV663" s="70" cm="1">
        <f t="array" ref="BV663">INDEX(Tbl_FwdReal,$B663,MATCH(StartDt,Tbl_FwdReal_Cols))</f>
        <v>3.8384455960000001</v>
      </c>
      <c r="BW663" s="70" cm="1">
        <f t="array" ref="BW663">IF(RunType&lt;&gt;"OPN",INDEX(Tbl_FwdReal,$B663,MATCH(ValnDt,Tbl_FwdReal_Cols)),IF(AND($J663=0,ActInt=1),INDEX(Tbl_FwdReal,$B663-IVP,MATCH(ValnDt,Tbl_FwdReal_Cols)),-999))*$K663</f>
        <v>3.8384455960000001</v>
      </c>
      <c r="BX663" s="70">
        <f t="shared" si="1579"/>
        <v>3.8384455960000001E-2</v>
      </c>
      <c r="BY663" s="70">
        <f t="shared" si="1654"/>
        <v>6.391736070301568E-2</v>
      </c>
      <c r="BZ663" s="64">
        <f t="shared" si="1667"/>
        <v>5.1764952763810879E-3</v>
      </c>
      <c r="CA663" s="70" cm="1">
        <f t="array" ref="CA663">IF($J663=1,CA662*(1+INDEX(Tbl_CPI,$B663,MATCH(IF(RunType="OPN",StartDt,ValnDt),Tbl_CPI_Cols))),0)</f>
        <v>0</v>
      </c>
      <c r="CB663" s="70">
        <f t="shared" si="1655"/>
        <v>39.776917702033394</v>
      </c>
      <c r="CC663" s="70">
        <f t="shared" si="1656"/>
        <v>38.363518923813878</v>
      </c>
      <c r="CD663" s="36">
        <f t="shared" si="1580"/>
        <v>196.52566093335679</v>
      </c>
      <c r="CE663" s="36">
        <f t="shared" si="1581"/>
        <v>1.5829392884485625</v>
      </c>
      <c r="CF663" s="36">
        <f t="shared" si="1582"/>
        <v>0</v>
      </c>
      <c r="CG663" s="36">
        <f t="shared" si="1583"/>
        <v>3.1413129883382348E-5</v>
      </c>
      <c r="CH663" s="36">
        <f t="shared" si="1584"/>
        <v>3.1162130797982367E-5</v>
      </c>
      <c r="CI663" s="36">
        <f t="shared" si="1585"/>
        <v>0</v>
      </c>
      <c r="CJ663" s="36">
        <f t="shared" si="1586"/>
        <v>0</v>
      </c>
      <c r="CK663" s="36">
        <f t="shared" si="1587"/>
        <v>0</v>
      </c>
      <c r="CL663" s="36">
        <f t="shared" si="1588"/>
        <v>2.5099908539998058E-7</v>
      </c>
      <c r="CM663" s="36">
        <f t="shared" si="1589"/>
        <v>3.1413129883382348E-5</v>
      </c>
      <c r="CN663" s="36">
        <f t="shared" ca="1" si="1590"/>
        <v>8.5863123697816762E-3</v>
      </c>
      <c r="CO663" s="20">
        <f t="shared" si="1591"/>
        <v>120000</v>
      </c>
      <c r="CP663" s="20">
        <f t="shared" si="1592"/>
        <v>2</v>
      </c>
      <c r="CQ663" s="64">
        <f t="shared" si="1593"/>
        <v>0.24822929831999999</v>
      </c>
      <c r="CR663" s="64">
        <f t="shared" si="1594"/>
        <v>1</v>
      </c>
      <c r="CS663" s="36">
        <f t="shared" si="1595"/>
        <v>1.9027824040881661E-2</v>
      </c>
      <c r="CT663" s="36">
        <f t="shared" si="1596"/>
        <v>5.1530433038745596E-3</v>
      </c>
      <c r="CU663" s="36">
        <f t="shared" si="1597"/>
        <v>1.1372366931642521E-5</v>
      </c>
      <c r="CV663" s="36">
        <f t="shared" si="1657"/>
        <v>5.1644156708062017E-3</v>
      </c>
      <c r="CW663" s="36">
        <f t="shared" si="1598"/>
        <v>0</v>
      </c>
      <c r="CX663" s="36">
        <f t="shared" si="1599"/>
        <v>0</v>
      </c>
      <c r="CY663" s="36">
        <f t="shared" si="1600"/>
        <v>0</v>
      </c>
      <c r="CZ663" s="36">
        <f t="shared" si="1658"/>
        <v>0</v>
      </c>
      <c r="DA663" s="64">
        <f t="shared" si="1601"/>
        <v>8.3365417919427642E-3</v>
      </c>
      <c r="DB663" s="70">
        <f t="shared" si="1659"/>
        <v>0.99173238155474597</v>
      </c>
      <c r="DC663" s="70">
        <f>PRODUCT($DB$8:DB663)</f>
        <v>2.0381636269465415E-3</v>
      </c>
      <c r="DD663" s="36">
        <f t="shared" si="1602"/>
        <v>4.1394988143716453E-5</v>
      </c>
      <c r="DE663" s="36">
        <f t="shared" si="1603"/>
        <v>2.1454689045654531E-2</v>
      </c>
      <c r="DF663" s="36">
        <f t="shared" si="1604"/>
        <v>4.4953236639277267E-5</v>
      </c>
      <c r="DG663" s="36">
        <f t="shared" si="1605"/>
        <v>8.9878804060976301E-6</v>
      </c>
      <c r="DH663" s="36">
        <f t="shared" ca="1" si="1606"/>
        <v>2.0364783884008945E-26</v>
      </c>
      <c r="DI663" s="36">
        <f t="shared" si="1607"/>
        <v>7.6932932238685324E-5</v>
      </c>
      <c r="DJ663" s="36">
        <f t="shared" ca="1" si="1608"/>
        <v>2.152619234598268E-2</v>
      </c>
      <c r="DK663" s="36">
        <f t="shared" si="1609"/>
        <v>0</v>
      </c>
      <c r="DL663" s="36">
        <f t="shared" si="1610"/>
        <v>0</v>
      </c>
      <c r="DM663" s="36">
        <f t="shared" ca="1" si="1611"/>
        <v>2.152619234598268E-2</v>
      </c>
      <c r="DN663" s="36">
        <f t="shared" ca="1" si="1660"/>
        <v>2.1526192350596409E-2</v>
      </c>
      <c r="DO663" s="64" cm="1">
        <f t="array" ref="DO663">IFERROR(INDEX(Tbl_FwdNom,$B663,MATCH(LIDt,Tbl_FwdNom_Cols,0)),0)</f>
        <v>8.1257598370000004</v>
      </c>
      <c r="DP663" s="64">
        <f t="shared" ca="1" si="1661"/>
        <v>8.0641605300000005</v>
      </c>
      <c r="DQ663" s="64">
        <f t="shared" ca="1" si="1612"/>
        <v>6.483841657088929E-3</v>
      </c>
      <c r="DR663" s="70">
        <f t="shared" ca="1" si="1613"/>
        <v>0.99355792771952123</v>
      </c>
      <c r="DS663" s="70">
        <f ca="1">PRODUCT($DR$8:DR663)</f>
        <v>5.3583737552943675E-3</v>
      </c>
      <c r="DT663" s="36">
        <f t="shared" ca="1" si="1614"/>
        <v>2.1588361404126708E-2</v>
      </c>
      <c r="DU663" s="36">
        <f t="shared" ca="1" si="1615"/>
        <v>4.5204206937661752E-5</v>
      </c>
      <c r="DV663" s="36">
        <f t="shared" ca="1" si="1616"/>
        <v>9.0438667730693106E-6</v>
      </c>
      <c r="DW663" s="36">
        <f t="shared" ca="1" si="1617"/>
        <v>2.0440868869945548E-26</v>
      </c>
      <c r="DX663" s="36">
        <f t="shared" ca="1" si="1618"/>
        <v>4.1626206307675686E-5</v>
      </c>
      <c r="DY663" s="36">
        <f t="shared" ca="1" si="1619"/>
        <v>6.0266870811327378E-7</v>
      </c>
      <c r="DZ663" s="36">
        <f t="shared" ca="1" si="1620"/>
        <v>7.6637917827846946E-5</v>
      </c>
      <c r="EA663" s="36">
        <f t="shared" ca="1" si="1621"/>
        <v>0</v>
      </c>
      <c r="EB663" s="36">
        <f t="shared" ca="1" si="1622"/>
        <v>2.1660136124519582E-2</v>
      </c>
      <c r="EC663" s="36">
        <f t="shared" ca="1" si="1623"/>
        <v>0</v>
      </c>
      <c r="ED663" s="36">
        <f t="shared" ca="1" si="1624"/>
        <v>0</v>
      </c>
      <c r="EE663" s="36">
        <f t="shared" ca="1" si="1662"/>
        <v>0</v>
      </c>
      <c r="EF663" s="36">
        <f t="shared" ca="1" si="1625"/>
        <v>2.1660136124519582E-2</v>
      </c>
      <c r="EG663" s="64"/>
      <c r="EH663" s="64"/>
      <c r="EI663" s="64"/>
      <c r="EJ663" s="70"/>
      <c r="EK663" s="70"/>
      <c r="EL663" s="70"/>
      <c r="EM663" s="70"/>
      <c r="EN663" s="70"/>
      <c r="EO663" s="36">
        <f t="shared" ca="1" si="1626"/>
        <v>2.4895869942085345E-4</v>
      </c>
      <c r="EP663" s="36">
        <f t="shared" ca="1" si="1627"/>
        <v>0</v>
      </c>
      <c r="EQ663" s="36">
        <f t="shared" si="1628"/>
        <v>5.7385606007097746E-4</v>
      </c>
      <c r="ER663" s="36">
        <f t="shared" si="1629"/>
        <v>2.4813356347999811E-7</v>
      </c>
      <c r="ES663" s="36">
        <f t="shared" si="1630"/>
        <v>-2.2660320224668831E-7</v>
      </c>
      <c r="ET663" s="36">
        <f t="shared" ca="1" si="1631"/>
        <v>0</v>
      </c>
      <c r="EU663" s="36">
        <f t="shared" ca="1" si="1663"/>
        <v>2.4813356347999811E-7</v>
      </c>
      <c r="EV663" s="36">
        <f t="shared" si="1632"/>
        <v>1.2699380670985578E-6</v>
      </c>
      <c r="EW663" s="36">
        <f t="shared" si="1633"/>
        <v>7.5012616701595515E-4</v>
      </c>
      <c r="EX663" s="36">
        <f t="shared" ca="1" si="1664"/>
        <v>1.3255002987175111E-3</v>
      </c>
      <c r="EY663" s="36">
        <f t="shared" si="1634"/>
        <v>0</v>
      </c>
      <c r="EZ663" s="36">
        <f t="shared" si="1635"/>
        <v>0</v>
      </c>
      <c r="FA663" s="36">
        <f t="shared" si="1636"/>
        <v>0</v>
      </c>
      <c r="FB663" s="36">
        <f t="shared" si="1637"/>
        <v>0</v>
      </c>
      <c r="FC663" s="36">
        <f t="shared" si="1665"/>
        <v>0</v>
      </c>
      <c r="FD663" s="36">
        <f t="shared" si="1638"/>
        <v>0</v>
      </c>
      <c r="FE663" s="36">
        <f t="shared" si="1639"/>
        <v>0</v>
      </c>
      <c r="FF663" s="36">
        <f t="shared" si="1666"/>
        <v>0</v>
      </c>
      <c r="FG663" s="36">
        <f t="shared" ca="1" si="1640"/>
        <v>1.3255002987175111E-3</v>
      </c>
      <c r="FH663" s="36">
        <f t="shared" ca="1" si="1641"/>
        <v>1.1050088635491149E-5</v>
      </c>
      <c r="FI663" s="36">
        <f t="shared" ca="1" si="1642"/>
        <v>-3.8183447086402177E-4</v>
      </c>
      <c r="FJ663" s="36">
        <f t="shared" ca="1" si="1643"/>
        <v>9.6058425736667984E-4</v>
      </c>
      <c r="FK663" s="36">
        <f t="shared" si="1644"/>
        <v>0</v>
      </c>
      <c r="FL663" s="36">
        <f t="shared" si="1645"/>
        <v>0</v>
      </c>
      <c r="FM663" s="36">
        <f t="shared" ca="1" si="1646"/>
        <v>0</v>
      </c>
      <c r="FN663" s="36">
        <f t="shared" ca="1" si="1668"/>
        <v>9.6058425736667984E-4</v>
      </c>
    </row>
    <row r="664" spans="2:170" x14ac:dyDescent="0.25">
      <c r="B664" s="2">
        <v>656</v>
      </c>
      <c r="C664" s="2">
        <f t="shared" si="1522"/>
        <v>55</v>
      </c>
      <c r="D664" s="2">
        <f t="shared" si="1519"/>
        <v>680</v>
      </c>
      <c r="E664" s="2">
        <f t="shared" si="1517"/>
        <v>57</v>
      </c>
      <c r="F664" s="189">
        <f t="shared" si="1521"/>
        <v>65684</v>
      </c>
      <c r="G664" s="2">
        <f t="shared" si="1520"/>
        <v>10</v>
      </c>
      <c r="H664" s="187">
        <f t="shared" si="1523"/>
        <v>89.25</v>
      </c>
      <c r="I664" s="186">
        <f t="shared" si="1518"/>
        <v>89</v>
      </c>
      <c r="J664" s="2">
        <f t="shared" si="1524"/>
        <v>0</v>
      </c>
      <c r="K664" s="2">
        <f t="shared" si="1525"/>
        <v>1</v>
      </c>
      <c r="L664">
        <f t="shared" si="1526"/>
        <v>2</v>
      </c>
      <c r="M664" s="190">
        <f t="shared" si="1647"/>
        <v>0.21720074484000002</v>
      </c>
      <c r="N664">
        <f t="shared" si="1527"/>
        <v>1</v>
      </c>
      <c r="O664">
        <f t="shared" si="1528"/>
        <v>100</v>
      </c>
      <c r="P664" s="58">
        <f t="shared" si="1529"/>
        <v>0.97740335178000004</v>
      </c>
      <c r="Q664" s="106">
        <f t="shared" si="1530"/>
        <v>0.97740335178000004</v>
      </c>
      <c r="R664" s="59">
        <f t="shared" si="1531"/>
        <v>0.97740335178000004</v>
      </c>
      <c r="S664" s="32">
        <f t="shared" si="1648"/>
        <v>0.27081621591639393</v>
      </c>
      <c r="T664">
        <f t="shared" si="1532"/>
        <v>1</v>
      </c>
      <c r="U664" s="32">
        <f t="shared" si="1649"/>
        <v>1.5885590400000001E-3</v>
      </c>
      <c r="V664">
        <f t="shared" si="1533"/>
        <v>1</v>
      </c>
      <c r="W664">
        <f t="shared" si="1534"/>
        <v>100</v>
      </c>
      <c r="X664" s="58">
        <f t="shared" si="1535"/>
        <v>7.148515680000001E-3</v>
      </c>
      <c r="Y664" s="58">
        <f t="shared" si="1536"/>
        <v>7.148515680000001E-3</v>
      </c>
      <c r="Z664" s="32">
        <f t="shared" si="1537"/>
        <v>7.148515680000001E-3</v>
      </c>
      <c r="AA664" s="32">
        <f t="shared" si="1538"/>
        <v>5.9767038559999097E-4</v>
      </c>
      <c r="AB664" s="59">
        <f t="shared" si="1539"/>
        <v>4.9056245199999996E-3</v>
      </c>
      <c r="AC664" s="59">
        <f t="shared" si="1540"/>
        <v>4.9056245199999996E-3</v>
      </c>
      <c r="AD664">
        <f t="shared" si="1541"/>
        <v>1</v>
      </c>
      <c r="AE664" s="59">
        <f t="shared" si="1542"/>
        <v>4.9056245199999996E-3</v>
      </c>
      <c r="AF664" s="59">
        <f t="shared" si="1543"/>
        <v>4.1758461800000006E-3</v>
      </c>
      <c r="AG664" s="59">
        <f t="shared" si="1544"/>
        <v>4.1758461800000006E-3</v>
      </c>
      <c r="AH664">
        <f t="shared" si="1545"/>
        <v>1</v>
      </c>
      <c r="AI664" s="59">
        <f t="shared" si="1546"/>
        <v>4.1758461800000006E-3</v>
      </c>
      <c r="AJ664" s="59">
        <f t="shared" si="1547"/>
        <v>0</v>
      </c>
      <c r="AK664" s="59">
        <f t="shared" si="1548"/>
        <v>0</v>
      </c>
      <c r="AL664" s="59">
        <f t="shared" si="1549"/>
        <v>0</v>
      </c>
      <c r="AM664" s="12">
        <f t="shared" si="1650"/>
        <v>1.1408839786302864E-7</v>
      </c>
      <c r="AN664" s="12">
        <f t="shared" si="1651"/>
        <v>0</v>
      </c>
      <c r="AO664" s="66">
        <f t="shared" si="1550"/>
        <v>3.0896988189229422E-8</v>
      </c>
      <c r="AP664" s="66">
        <f t="shared" si="1551"/>
        <v>6.818725674328151E-11</v>
      </c>
      <c r="AQ664" s="59">
        <f t="shared" si="1552"/>
        <v>5.5967484200438885E-10</v>
      </c>
      <c r="AR664" s="59">
        <f t="shared" si="1553"/>
        <v>4.7641560039864836E-10</v>
      </c>
      <c r="AS664" s="59">
        <f t="shared" si="1554"/>
        <v>0</v>
      </c>
      <c r="AT664" s="12">
        <f t="shared" si="1555"/>
        <v>8.2087131974652898E-8</v>
      </c>
      <c r="AU664" s="59">
        <f t="shared" si="1652"/>
        <v>0</v>
      </c>
      <c r="AV664" s="59">
        <f t="shared" si="1653"/>
        <v>-3.1019272970738538E-24</v>
      </c>
      <c r="AW664" s="70">
        <f t="shared" si="1556"/>
        <v>0</v>
      </c>
      <c r="AX664" s="20">
        <f t="shared" si="1557"/>
        <v>200000</v>
      </c>
      <c r="AY664" s="20">
        <f t="shared" si="1558"/>
        <v>0</v>
      </c>
      <c r="AZ664" s="20">
        <f t="shared" si="1559"/>
        <v>0</v>
      </c>
      <c r="BA664" s="20">
        <f t="shared" si="1560"/>
        <v>200000</v>
      </c>
      <c r="BB664" s="36">
        <f t="shared" si="1561"/>
        <v>1</v>
      </c>
      <c r="BC664" s="36">
        <f t="shared" si="1562"/>
        <v>0</v>
      </c>
      <c r="BD664" s="80">
        <f t="shared" si="1563"/>
        <v>6.1793976378458843E-3</v>
      </c>
      <c r="BE664" s="36">
        <f t="shared" si="1564"/>
        <v>0</v>
      </c>
      <c r="BF664" s="36">
        <f t="shared" si="1565"/>
        <v>0</v>
      </c>
      <c r="BG664" s="36">
        <f t="shared" si="1566"/>
        <v>6.1793976378458843E-3</v>
      </c>
      <c r="BH664" s="36">
        <f t="shared" si="1567"/>
        <v>1.3637451348656302E-5</v>
      </c>
      <c r="BI664" s="36">
        <f t="shared" si="1568"/>
        <v>0</v>
      </c>
      <c r="BJ664" s="36">
        <f t="shared" si="1569"/>
        <v>0</v>
      </c>
      <c r="BK664" s="36">
        <f t="shared" si="1570"/>
        <v>1.3637451348656302E-5</v>
      </c>
      <c r="BL664" s="68">
        <f ca="1">IF(OR(AT664=0,E664&gt;ProjTerm),0,VLOOKUP(D664,'Life Events'!$AE$5:$AI$1206,5,FALSE))</f>
        <v>7.9781860079539827E-22</v>
      </c>
      <c r="BM664" s="93">
        <f t="shared" ca="1" si="1571"/>
        <v>7.9781860079539827E-22</v>
      </c>
      <c r="BN664" s="93">
        <f t="shared" ca="1" si="1572"/>
        <v>6.5490640775324772E-29</v>
      </c>
      <c r="BO664" s="36">
        <f t="shared" ca="1" si="1573"/>
        <v>1.0016203701346186E-26</v>
      </c>
      <c r="BP664" s="36">
        <f t="shared" si="1574"/>
        <v>2.5889853422485907E-6</v>
      </c>
      <c r="BQ664" s="36">
        <f t="shared" si="1575"/>
        <v>98.811155918262116</v>
      </c>
      <c r="BR664" s="36">
        <f t="shared" si="1576"/>
        <v>154.78110000000001</v>
      </c>
      <c r="BS664" s="36">
        <f t="shared" si="1577"/>
        <v>152.94099405300122</v>
      </c>
      <c r="BT664" s="36">
        <f t="shared" si="1578"/>
        <v>1.2554487563163315E-5</v>
      </c>
      <c r="BU664" s="70" cm="1">
        <f t="array" ref="BU664">IF(AND(ActInt=1,$J664=0),INDEX(Tbl_FwdNom,$B664-IVP,MATCH(ValnDt,Tbl_FwdNom_Cols)),INDEX(Tbl_FwdNom,$B664,MATCH(StartDt,Tbl_FwdNom_Cols)))</f>
        <v>10.469526556</v>
      </c>
      <c r="BV664" s="70" cm="1">
        <f t="array" ref="BV664">INDEX(Tbl_FwdReal,$B664,MATCH(StartDt,Tbl_FwdReal_Cols))</f>
        <v>3.8350505840000002</v>
      </c>
      <c r="BW664" s="70" cm="1">
        <f t="array" ref="BW664">IF(RunType&lt;&gt;"OPN",INDEX(Tbl_FwdReal,$B664,MATCH(ValnDt,Tbl_FwdReal_Cols)),IF(AND($J664=0,ActInt=1),INDEX(Tbl_FwdReal,$B664-IVP,MATCH(ValnDt,Tbl_FwdReal_Cols)),-999))*$K664</f>
        <v>3.8350505840000002</v>
      </c>
      <c r="BX664" s="70">
        <f t="shared" si="1579"/>
        <v>3.835050584E-2</v>
      </c>
      <c r="BY664" s="70">
        <f t="shared" si="1654"/>
        <v>6.389437800324349E-2</v>
      </c>
      <c r="BZ664" s="64">
        <f t="shared" si="1667"/>
        <v>5.1746857766341581E-3</v>
      </c>
      <c r="CA664" s="70" cm="1">
        <f t="array" ref="CA664">IF($J664=1,CA663*(1+INDEX(Tbl_CPI,$B664,MATCH(IF(RunType="OPN",StartDt,ValnDt),Tbl_CPI_Cols))),0)</f>
        <v>0</v>
      </c>
      <c r="CB664" s="70">
        <f t="shared" si="1655"/>
        <v>39.982750752304455</v>
      </c>
      <c r="CC664" s="70">
        <f t="shared" si="1656"/>
        <v>38.363518923813878</v>
      </c>
      <c r="CD664" s="36">
        <f t="shared" si="1580"/>
        <v>196.52566093335679</v>
      </c>
      <c r="CE664" s="36">
        <f t="shared" si="1581"/>
        <v>1.5829392884485625</v>
      </c>
      <c r="CF664" s="36">
        <f t="shared" si="1582"/>
        <v>0</v>
      </c>
      <c r="CG664" s="36">
        <f t="shared" si="1583"/>
        <v>2.2601892802193011E-5</v>
      </c>
      <c r="CH664" s="36">
        <f t="shared" si="1584"/>
        <v>2.2421297794859475E-5</v>
      </c>
      <c r="CI664" s="36">
        <f t="shared" si="1585"/>
        <v>0</v>
      </c>
      <c r="CJ664" s="36">
        <f t="shared" si="1586"/>
        <v>0</v>
      </c>
      <c r="CK664" s="36">
        <f t="shared" si="1587"/>
        <v>0</v>
      </c>
      <c r="CL664" s="36">
        <f t="shared" si="1588"/>
        <v>1.8059500733353906E-7</v>
      </c>
      <c r="CM664" s="36">
        <f t="shared" si="1589"/>
        <v>2.2601892802193011E-5</v>
      </c>
      <c r="CN664" s="36">
        <f t="shared" ca="1" si="1590"/>
        <v>6.1778916162891287E-3</v>
      </c>
      <c r="CO664" s="20">
        <f t="shared" si="1591"/>
        <v>120000</v>
      </c>
      <c r="CP664" s="20">
        <f t="shared" si="1592"/>
        <v>2</v>
      </c>
      <c r="CQ664" s="64">
        <f t="shared" si="1593"/>
        <v>0.24822929831999999</v>
      </c>
      <c r="CR664" s="64">
        <f t="shared" si="1594"/>
        <v>1</v>
      </c>
      <c r="CS664" s="36">
        <f t="shared" si="1595"/>
        <v>1.3690607743563437E-2</v>
      </c>
      <c r="CT664" s="36">
        <f t="shared" si="1596"/>
        <v>3.7076385827075307E-3</v>
      </c>
      <c r="CU664" s="36">
        <f t="shared" si="1597"/>
        <v>8.1824708091937811E-6</v>
      </c>
      <c r="CV664" s="36">
        <f t="shared" si="1657"/>
        <v>3.7158210535167247E-3</v>
      </c>
      <c r="CW664" s="36">
        <f t="shared" si="1598"/>
        <v>0</v>
      </c>
      <c r="CX664" s="36">
        <f t="shared" si="1599"/>
        <v>0</v>
      </c>
      <c r="CY664" s="36">
        <f t="shared" si="1600"/>
        <v>0</v>
      </c>
      <c r="CZ664" s="36">
        <f t="shared" si="1658"/>
        <v>0</v>
      </c>
      <c r="DA664" s="64">
        <f t="shared" si="1601"/>
        <v>8.3319792590330621E-3</v>
      </c>
      <c r="DB664" s="70">
        <f t="shared" si="1659"/>
        <v>0.9917368689772631</v>
      </c>
      <c r="DC664" s="70">
        <f>PRODUCT($DB$8:DB664)</f>
        <v>2.0213220138513054E-3</v>
      </c>
      <c r="DD664" s="36">
        <f t="shared" si="1602"/>
        <v>2.9185402763194506E-5</v>
      </c>
      <c r="DE664" s="36">
        <f t="shared" si="1603"/>
        <v>1.5454051431946043E-2</v>
      </c>
      <c r="DF664" s="36">
        <f t="shared" si="1604"/>
        <v>3.1690334725925827E-5</v>
      </c>
      <c r="DG664" s="36">
        <f t="shared" si="1605"/>
        <v>6.4737818969753154E-6</v>
      </c>
      <c r="DH664" s="36">
        <f t="shared" ca="1" si="1606"/>
        <v>1.0518259139599013E-26</v>
      </c>
      <c r="DI664" s="36">
        <f t="shared" si="1607"/>
        <v>5.4783724530198878E-5</v>
      </c>
      <c r="DJ664" s="36">
        <f t="shared" ca="1" si="1608"/>
        <v>1.5504866306541997E-2</v>
      </c>
      <c r="DK664" s="36">
        <f t="shared" si="1609"/>
        <v>0</v>
      </c>
      <c r="DL664" s="36">
        <f t="shared" si="1610"/>
        <v>0</v>
      </c>
      <c r="DM664" s="36">
        <f t="shared" ca="1" si="1611"/>
        <v>1.5504866306541997E-2</v>
      </c>
      <c r="DN664" s="36">
        <f t="shared" ca="1" si="1660"/>
        <v>1.5504866311155729E-2</v>
      </c>
      <c r="DO664" s="64" cm="1">
        <f t="array" ref="DO664">IFERROR(INDEX(Tbl_FwdNom,$B664,MATCH(LIDt,Tbl_FwdNom_Cols,0)),0)</f>
        <v>8.1240482709999995</v>
      </c>
      <c r="DP664" s="64">
        <f t="shared" ca="1" si="1661"/>
        <v>8.0624499390000004</v>
      </c>
      <c r="DQ664" s="64">
        <f t="shared" ca="1" si="1612"/>
        <v>6.4825139777084928E-3</v>
      </c>
      <c r="DR664" s="70">
        <f t="shared" ca="1" si="1613"/>
        <v>0.9935592383497166</v>
      </c>
      <c r="DS664" s="70">
        <f ca="1">PRODUCT($DR$8:DR664)</f>
        <v>5.3238617471033827E-3</v>
      </c>
      <c r="DT664" s="36">
        <f t="shared" ca="1" si="1614"/>
        <v>1.55489106208389E-2</v>
      </c>
      <c r="DU664" s="36">
        <f t="shared" ca="1" si="1615"/>
        <v>3.1859792492330068E-5</v>
      </c>
      <c r="DV664" s="36">
        <f t="shared" ca="1" si="1616"/>
        <v>6.5135084235896748E-6</v>
      </c>
      <c r="DW664" s="36">
        <f t="shared" ca="1" si="1617"/>
        <v>1.0557173386765293E-26</v>
      </c>
      <c r="DX664" s="36">
        <f t="shared" ca="1" si="1618"/>
        <v>2.9341561208740859E-5</v>
      </c>
      <c r="DY664" s="36">
        <f t="shared" ca="1" si="1619"/>
        <v>4.2480979944466245E-7</v>
      </c>
      <c r="DZ664" s="36">
        <f t="shared" ca="1" si="1620"/>
        <v>5.4568080030175422E-5</v>
      </c>
      <c r="EA664" s="36">
        <f t="shared" ca="1" si="1621"/>
        <v>0</v>
      </c>
      <c r="EB664" s="36">
        <f t="shared" ca="1" si="1622"/>
        <v>1.559990823352852E-2</v>
      </c>
      <c r="EC664" s="36">
        <f t="shared" ca="1" si="1623"/>
        <v>0</v>
      </c>
      <c r="ED664" s="36">
        <f t="shared" ca="1" si="1624"/>
        <v>0</v>
      </c>
      <c r="EE664" s="36">
        <f t="shared" ca="1" si="1662"/>
        <v>0</v>
      </c>
      <c r="EF664" s="36">
        <f t="shared" ca="1" si="1625"/>
        <v>1.559990823352852E-2</v>
      </c>
      <c r="EG664" s="64"/>
      <c r="EH664" s="64"/>
      <c r="EI664" s="64"/>
      <c r="EJ664" s="70"/>
      <c r="EK664" s="70"/>
      <c r="EL664" s="70"/>
      <c r="EM664" s="70"/>
      <c r="EN664" s="70"/>
      <c r="EO664" s="36">
        <f t="shared" ca="1" si="1626"/>
        <v>1.7916746965064117E-4</v>
      </c>
      <c r="EP664" s="36">
        <f t="shared" ca="1" si="1627"/>
        <v>0</v>
      </c>
      <c r="EQ664" s="36">
        <f t="shared" si="1628"/>
        <v>4.1333649373401758E-4</v>
      </c>
      <c r="ER664" s="36">
        <f t="shared" si="1629"/>
        <v>1.7494576792938921E-7</v>
      </c>
      <c r="ES664" s="36">
        <f t="shared" si="1630"/>
        <v>-1.5976585624419649E-7</v>
      </c>
      <c r="ET664" s="36">
        <f t="shared" ca="1" si="1631"/>
        <v>0</v>
      </c>
      <c r="EU664" s="36">
        <f t="shared" ca="1" si="1663"/>
        <v>1.7494576792938921E-7</v>
      </c>
      <c r="EV664" s="36">
        <f t="shared" si="1632"/>
        <v>9.0431932351795532E-7</v>
      </c>
      <c r="EW664" s="36">
        <f t="shared" si="1633"/>
        <v>5.4030015766351556E-4</v>
      </c>
      <c r="EX664" s="36">
        <f t="shared" ca="1" si="1664"/>
        <v>9.5471591648898049E-4</v>
      </c>
      <c r="EY664" s="36">
        <f t="shared" si="1634"/>
        <v>0</v>
      </c>
      <c r="EZ664" s="36">
        <f t="shared" si="1635"/>
        <v>0</v>
      </c>
      <c r="FA664" s="36">
        <f t="shared" si="1636"/>
        <v>0</v>
      </c>
      <c r="FB664" s="36">
        <f t="shared" si="1637"/>
        <v>0</v>
      </c>
      <c r="FC664" s="36">
        <f t="shared" si="1665"/>
        <v>0</v>
      </c>
      <c r="FD664" s="36">
        <f t="shared" si="1638"/>
        <v>0</v>
      </c>
      <c r="FE664" s="36">
        <f t="shared" si="1639"/>
        <v>0</v>
      </c>
      <c r="FF664" s="36">
        <f t="shared" si="1666"/>
        <v>0</v>
      </c>
      <c r="FG664" s="36">
        <f t="shared" ca="1" si="1640"/>
        <v>9.5471591648898049E-4</v>
      </c>
      <c r="FH664" s="36">
        <f t="shared" ca="1" si="1641"/>
        <v>7.9546732144549269E-6</v>
      </c>
      <c r="FI664" s="36">
        <f t="shared" ca="1" si="1642"/>
        <v>-2.7473167801656651E-4</v>
      </c>
      <c r="FJ664" s="36">
        <f t="shared" ca="1" si="1643"/>
        <v>6.9207958022525962E-4</v>
      </c>
      <c r="FK664" s="36">
        <f t="shared" si="1644"/>
        <v>0</v>
      </c>
      <c r="FL664" s="36">
        <f t="shared" si="1645"/>
        <v>0</v>
      </c>
      <c r="FM664" s="36">
        <f t="shared" ca="1" si="1646"/>
        <v>0</v>
      </c>
      <c r="FN664" s="36">
        <f t="shared" ca="1" si="1668"/>
        <v>6.9207958022525962E-4</v>
      </c>
    </row>
    <row r="665" spans="2:170" x14ac:dyDescent="0.25">
      <c r="B665" s="2">
        <v>657</v>
      </c>
      <c r="C665" s="2">
        <f t="shared" si="1522"/>
        <v>55</v>
      </c>
      <c r="D665" s="2">
        <f t="shared" si="1519"/>
        <v>681</v>
      </c>
      <c r="E665" s="2">
        <f t="shared" ref="E665:E728" si="1669">IF(D665&lt;=0,0,ROUNDUP(D665/12,0))</f>
        <v>57</v>
      </c>
      <c r="F665" s="189">
        <f t="shared" si="1521"/>
        <v>65714</v>
      </c>
      <c r="G665" s="2">
        <f t="shared" si="1520"/>
        <v>11</v>
      </c>
      <c r="H665" s="187">
        <f t="shared" si="1523"/>
        <v>89.333333333333343</v>
      </c>
      <c r="I665" s="186">
        <f t="shared" ref="I665:I728" si="1670">ROUNDDOWN(H665,0)</f>
        <v>89</v>
      </c>
      <c r="J665" s="2">
        <f t="shared" si="1524"/>
        <v>0</v>
      </c>
      <c r="K665" s="2">
        <f t="shared" si="1525"/>
        <v>1</v>
      </c>
      <c r="L665">
        <f t="shared" si="1526"/>
        <v>2</v>
      </c>
      <c r="M665" s="190">
        <f t="shared" si="1647"/>
        <v>0.21720074484000002</v>
      </c>
      <c r="N665">
        <f t="shared" si="1527"/>
        <v>1</v>
      </c>
      <c r="O665">
        <f t="shared" si="1528"/>
        <v>100</v>
      </c>
      <c r="P665" s="58">
        <f t="shared" si="1529"/>
        <v>0.97740335178000004</v>
      </c>
      <c r="Q665" s="106">
        <f t="shared" si="1530"/>
        <v>0.97740335178000004</v>
      </c>
      <c r="R665" s="59">
        <f t="shared" si="1531"/>
        <v>0.97740335178000004</v>
      </c>
      <c r="S665" s="32">
        <f t="shared" si="1648"/>
        <v>0.27081621591639393</v>
      </c>
      <c r="T665">
        <f t="shared" si="1532"/>
        <v>1</v>
      </c>
      <c r="U665" s="32">
        <f t="shared" si="1649"/>
        <v>1.5885590400000001E-3</v>
      </c>
      <c r="V665">
        <f t="shared" si="1533"/>
        <v>1</v>
      </c>
      <c r="W665">
        <f t="shared" si="1534"/>
        <v>100</v>
      </c>
      <c r="X665" s="58">
        <f t="shared" si="1535"/>
        <v>7.148515680000001E-3</v>
      </c>
      <c r="Y665" s="58">
        <f t="shared" si="1536"/>
        <v>7.148515680000001E-3</v>
      </c>
      <c r="Z665" s="32">
        <f t="shared" si="1537"/>
        <v>7.148515680000001E-3</v>
      </c>
      <c r="AA665" s="32">
        <f t="shared" si="1538"/>
        <v>5.9767038559999097E-4</v>
      </c>
      <c r="AB665" s="59">
        <f t="shared" si="1539"/>
        <v>4.9056245199999996E-3</v>
      </c>
      <c r="AC665" s="59">
        <f t="shared" si="1540"/>
        <v>4.9056245199999996E-3</v>
      </c>
      <c r="AD665">
        <f t="shared" si="1541"/>
        <v>1</v>
      </c>
      <c r="AE665" s="59">
        <f t="shared" si="1542"/>
        <v>4.9056245199999996E-3</v>
      </c>
      <c r="AF665" s="59">
        <f t="shared" si="1543"/>
        <v>4.1758461800000006E-3</v>
      </c>
      <c r="AG665" s="59">
        <f t="shared" si="1544"/>
        <v>4.1758461800000006E-3</v>
      </c>
      <c r="AH665">
        <f t="shared" si="1545"/>
        <v>1</v>
      </c>
      <c r="AI665" s="59">
        <f t="shared" si="1546"/>
        <v>4.1758461800000006E-3</v>
      </c>
      <c r="AJ665" s="59">
        <f t="shared" si="1547"/>
        <v>0</v>
      </c>
      <c r="AK665" s="59">
        <f t="shared" si="1548"/>
        <v>0</v>
      </c>
      <c r="AL665" s="59">
        <f t="shared" si="1549"/>
        <v>0</v>
      </c>
      <c r="AM665" s="12">
        <f t="shared" si="1650"/>
        <v>8.2087131974652898E-8</v>
      </c>
      <c r="AN665" s="12">
        <f t="shared" si="1651"/>
        <v>0</v>
      </c>
      <c r="AO665" s="66">
        <f t="shared" si="1550"/>
        <v>2.2230526456805123E-8</v>
      </c>
      <c r="AP665" s="66">
        <f t="shared" si="1551"/>
        <v>4.9061047820088146E-11</v>
      </c>
      <c r="AQ665" s="59">
        <f t="shared" si="1552"/>
        <v>4.0268864739133324E-10</v>
      </c>
      <c r="AR665" s="59">
        <f t="shared" si="1553"/>
        <v>3.4278323648351019E-10</v>
      </c>
      <c r="AS665" s="59">
        <f t="shared" si="1554"/>
        <v>0</v>
      </c>
      <c r="AT665" s="12">
        <f t="shared" si="1555"/>
        <v>5.9062072586152847E-8</v>
      </c>
      <c r="AU665" s="59">
        <f t="shared" si="1652"/>
        <v>4.4460957924725238E-24</v>
      </c>
      <c r="AV665" s="59">
        <f t="shared" si="1653"/>
        <v>0</v>
      </c>
      <c r="AW665" s="70">
        <f t="shared" si="1556"/>
        <v>0</v>
      </c>
      <c r="AX665" s="20">
        <f t="shared" si="1557"/>
        <v>200000</v>
      </c>
      <c r="AY665" s="20">
        <f t="shared" si="1558"/>
        <v>0</v>
      </c>
      <c r="AZ665" s="20">
        <f t="shared" si="1559"/>
        <v>0</v>
      </c>
      <c r="BA665" s="20">
        <f t="shared" si="1560"/>
        <v>200000</v>
      </c>
      <c r="BB665" s="36">
        <f t="shared" si="1561"/>
        <v>1</v>
      </c>
      <c r="BC665" s="36">
        <f t="shared" si="1562"/>
        <v>0</v>
      </c>
      <c r="BD665" s="80">
        <f t="shared" si="1563"/>
        <v>4.4461052913610244E-3</v>
      </c>
      <c r="BE665" s="36">
        <f t="shared" si="1564"/>
        <v>0</v>
      </c>
      <c r="BF665" s="36">
        <f t="shared" si="1565"/>
        <v>0</v>
      </c>
      <c r="BG665" s="36">
        <f t="shared" si="1566"/>
        <v>4.4461052913610244E-3</v>
      </c>
      <c r="BH665" s="36">
        <f t="shared" si="1567"/>
        <v>9.8122095640176287E-6</v>
      </c>
      <c r="BI665" s="36">
        <f t="shared" si="1568"/>
        <v>0</v>
      </c>
      <c r="BJ665" s="36">
        <f t="shared" si="1569"/>
        <v>0</v>
      </c>
      <c r="BK665" s="36">
        <f t="shared" si="1570"/>
        <v>9.8122095640176287E-6</v>
      </c>
      <c r="BL665" s="68">
        <f ca="1">IF(OR(AT665=0,E665&gt;ProjTerm),0,VLOOKUP(D665,'Life Events'!$AE$5:$AI$1206,5,FALSE))</f>
        <v>5.7403418754246178E-22</v>
      </c>
      <c r="BM665" s="93">
        <f t="shared" ca="1" si="1571"/>
        <v>5.7403418754246178E-22</v>
      </c>
      <c r="BN665" s="93">
        <f t="shared" ca="1" si="1572"/>
        <v>3.3903648851566157E-29</v>
      </c>
      <c r="BO665" s="36">
        <f t="shared" ca="1" si="1573"/>
        <v>5.1852577573824212E-27</v>
      </c>
      <c r="BP665" s="36">
        <f t="shared" si="1574"/>
        <v>1.8627869744016429E-6</v>
      </c>
      <c r="BQ665" s="36">
        <f t="shared" si="1575"/>
        <v>98.811155918262116</v>
      </c>
      <c r="BR665" s="36">
        <f t="shared" si="1576"/>
        <v>154.78110000000001</v>
      </c>
      <c r="BS665" s="36">
        <f t="shared" si="1577"/>
        <v>152.94099405300122</v>
      </c>
      <c r="BT665" s="36">
        <f t="shared" si="1578"/>
        <v>9.0330120921567282E-6</v>
      </c>
      <c r="BU665" s="70" cm="1">
        <f t="array" ref="BU665">IF(AND(ActInt=1,$J665=0),INDEX(Tbl_FwdNom,$B665-IVP,MATCH(ValnDt,Tbl_FwdNom_Cols)),INDEX(Tbl_FwdNom,$B665,MATCH(StartDt,Tbl_FwdNom_Cols)))</f>
        <v>10.463528460999999</v>
      </c>
      <c r="BV665" s="70" cm="1">
        <f t="array" ref="BV665">INDEX(Tbl_FwdReal,$B665,MATCH(StartDt,Tbl_FwdReal_Cols))</f>
        <v>3.8316556839999998</v>
      </c>
      <c r="BW665" s="70" cm="1">
        <f t="array" ref="BW665">IF(RunType&lt;&gt;"OPN",INDEX(Tbl_FwdReal,$B665,MATCH(ValnDt,Tbl_FwdReal_Cols)),IF(AND($J665=0,ActInt=1),INDEX(Tbl_FwdReal,$B665-IVP,MATCH(ValnDt,Tbl_FwdReal_Cols)),-999))*$K665</f>
        <v>3.8316556839999998</v>
      </c>
      <c r="BX665" s="70">
        <f t="shared" si="1579"/>
        <v>3.8316556839999995E-2</v>
      </c>
      <c r="BY665" s="70">
        <f t="shared" si="1654"/>
        <v>6.3871395802291397E-2</v>
      </c>
      <c r="BZ665" s="64">
        <f t="shared" si="1667"/>
        <v>5.1728762803295858E-3</v>
      </c>
      <c r="CA665" s="70" cm="1">
        <f t="array" ref="CA665">IF($J665=1,CA664*(1+INDEX(Tbl_CPI,$B665,MATCH(IF(RunType="OPN",StartDt,ValnDt),Tbl_CPI_Cols))),0)</f>
        <v>0</v>
      </c>
      <c r="CB665" s="70">
        <f t="shared" si="1655"/>
        <v>40.18957657529338</v>
      </c>
      <c r="CC665" s="70">
        <f t="shared" si="1656"/>
        <v>38.363518923813878</v>
      </c>
      <c r="CD665" s="36">
        <f t="shared" si="1580"/>
        <v>196.52566093335679</v>
      </c>
      <c r="CE665" s="36">
        <f t="shared" si="1581"/>
        <v>1.5829392884485625</v>
      </c>
      <c r="CF665" s="36">
        <f t="shared" si="1582"/>
        <v>0</v>
      </c>
      <c r="CG665" s="36">
        <f t="shared" si="1583"/>
        <v>1.6262166811721088E-5</v>
      </c>
      <c r="CH665" s="36">
        <f t="shared" si="1584"/>
        <v>1.6132227865442346E-5</v>
      </c>
      <c r="CI665" s="36">
        <f t="shared" si="1585"/>
        <v>0</v>
      </c>
      <c r="CJ665" s="36">
        <f t="shared" si="1586"/>
        <v>0</v>
      </c>
      <c r="CK665" s="36">
        <f t="shared" si="1587"/>
        <v>0</v>
      </c>
      <c r="CL665" s="36">
        <f t="shared" si="1588"/>
        <v>1.299389462787403E-7</v>
      </c>
      <c r="CM665" s="36">
        <f t="shared" si="1589"/>
        <v>1.6262166811721088E-5</v>
      </c>
      <c r="CN665" s="36">
        <f t="shared" ca="1" si="1590"/>
        <v>4.445021701858484E-3</v>
      </c>
      <c r="CO665" s="20">
        <f t="shared" si="1591"/>
        <v>120000</v>
      </c>
      <c r="CP665" s="20">
        <f t="shared" si="1592"/>
        <v>2</v>
      </c>
      <c r="CQ665" s="64">
        <f t="shared" si="1593"/>
        <v>0.24822929831999999</v>
      </c>
      <c r="CR665" s="64">
        <f t="shared" si="1594"/>
        <v>1</v>
      </c>
      <c r="CS665" s="36">
        <f t="shared" si="1595"/>
        <v>9.8504558369583474E-3</v>
      </c>
      <c r="CT665" s="36">
        <f t="shared" si="1596"/>
        <v>2.667663174816615E-3</v>
      </c>
      <c r="CU665" s="36">
        <f t="shared" si="1597"/>
        <v>5.8873257384105775E-6</v>
      </c>
      <c r="CV665" s="36">
        <f t="shared" si="1657"/>
        <v>2.6735505005550256E-3</v>
      </c>
      <c r="CW665" s="36">
        <f t="shared" si="1598"/>
        <v>0</v>
      </c>
      <c r="CX665" s="36">
        <f t="shared" si="1599"/>
        <v>0</v>
      </c>
      <c r="CY665" s="36">
        <f t="shared" si="1600"/>
        <v>0</v>
      </c>
      <c r="CZ665" s="36">
        <f t="shared" si="1658"/>
        <v>0</v>
      </c>
      <c r="DA665" s="64">
        <f t="shared" si="1601"/>
        <v>8.3274167477622729E-3</v>
      </c>
      <c r="DB665" s="70">
        <f t="shared" si="1659"/>
        <v>0.9917413564191071</v>
      </c>
      <c r="DC665" s="70">
        <f>PRODUCT($DB$8:DB665)</f>
        <v>2.0046286357766948E-3</v>
      </c>
      <c r="DD665" s="36">
        <f t="shared" si="1602"/>
        <v>2.0395429682798189E-5</v>
      </c>
      <c r="DE665" s="36">
        <f t="shared" si="1603"/>
        <v>1.1136638467300185E-2</v>
      </c>
      <c r="DF665" s="36">
        <f t="shared" si="1604"/>
        <v>2.2142023786047068E-5</v>
      </c>
      <c r="DG665" s="36">
        <f t="shared" si="1605"/>
        <v>4.6649048023639051E-6</v>
      </c>
      <c r="DH665" s="36">
        <f t="shared" ca="1" si="1606"/>
        <v>5.4205913095329924E-27</v>
      </c>
      <c r="DI665" s="36">
        <f t="shared" si="1607"/>
        <v>3.8842342783372533E-5</v>
      </c>
      <c r="DJ665" s="36">
        <f t="shared" ca="1" si="1608"/>
        <v>1.1172562499384442E-2</v>
      </c>
      <c r="DK665" s="36">
        <f t="shared" si="1609"/>
        <v>0</v>
      </c>
      <c r="DL665" s="36">
        <f t="shared" si="1610"/>
        <v>0</v>
      </c>
      <c r="DM665" s="36">
        <f t="shared" ca="1" si="1611"/>
        <v>1.1172562499384442E-2</v>
      </c>
      <c r="DN665" s="36">
        <f t="shared" ca="1" si="1660"/>
        <v>1.1172562503998172E-2</v>
      </c>
      <c r="DO665" s="64" cm="1">
        <f t="array" ref="DO665">IFERROR(INDEX(Tbl_FwdNom,$B665,MATCH(LIDt,Tbl_FwdNom_Cols,0)),0)</f>
        <v>8.1223367320000008</v>
      </c>
      <c r="DP665" s="64">
        <f t="shared" ca="1" si="1661"/>
        <v>8.0607393750000007</v>
      </c>
      <c r="DQ665" s="64">
        <f t="shared" ca="1" si="1612"/>
        <v>6.4811863000193703E-3</v>
      </c>
      <c r="DR665" s="70">
        <f t="shared" ca="1" si="1613"/>
        <v>0.9935605489817001</v>
      </c>
      <c r="DS665" s="70">
        <f ca="1">PRODUCT($DR$8:DR665)</f>
        <v>5.2895790001547096E-3</v>
      </c>
      <c r="DT665" s="36">
        <f t="shared" ca="1" si="1614"/>
        <v>1.120358071597388E-2</v>
      </c>
      <c r="DU665" s="36">
        <f t="shared" ca="1" si="1615"/>
        <v>2.2254072178935186E-5</v>
      </c>
      <c r="DV665" s="36">
        <f t="shared" ca="1" si="1616"/>
        <v>4.6929367107480613E-6</v>
      </c>
      <c r="DW665" s="36">
        <f t="shared" ca="1" si="1617"/>
        <v>5.4403386369041036E-27</v>
      </c>
      <c r="DX665" s="36">
        <f t="shared" ca="1" si="1618"/>
        <v>2.0498717241111402E-5</v>
      </c>
      <c r="DY665" s="36">
        <f t="shared" ca="1" si="1619"/>
        <v>2.967819660997362E-7</v>
      </c>
      <c r="DZ665" s="36">
        <f t="shared" ca="1" si="1620"/>
        <v>3.8684962083212716E-5</v>
      </c>
      <c r="EA665" s="36">
        <f t="shared" ca="1" si="1621"/>
        <v>0</v>
      </c>
      <c r="EB665" s="36">
        <f t="shared" ca="1" si="1622"/>
        <v>1.123962487825027E-2</v>
      </c>
      <c r="EC665" s="36">
        <f t="shared" ca="1" si="1623"/>
        <v>0</v>
      </c>
      <c r="ED665" s="36">
        <f t="shared" ca="1" si="1624"/>
        <v>0</v>
      </c>
      <c r="EE665" s="36">
        <f t="shared" ca="1" si="1662"/>
        <v>0</v>
      </c>
      <c r="EF665" s="36">
        <f t="shared" ca="1" si="1625"/>
        <v>1.123962487825027E-2</v>
      </c>
      <c r="EG665" s="64"/>
      <c r="EH665" s="64"/>
      <c r="EI665" s="64"/>
      <c r="EJ665" s="70"/>
      <c r="EK665" s="70"/>
      <c r="EL665" s="70"/>
      <c r="EM665" s="70"/>
      <c r="EN665" s="70"/>
      <c r="EO665" s="36">
        <f t="shared" ca="1" si="1626"/>
        <v>1.2898006151264996E-4</v>
      </c>
      <c r="EP665" s="36">
        <f t="shared" ca="1" si="1627"/>
        <v>0</v>
      </c>
      <c r="EQ665" s="36">
        <f t="shared" si="1628"/>
        <v>2.9784373729256468E-4</v>
      </c>
      <c r="ER665" s="36">
        <f t="shared" si="1629"/>
        <v>1.2225612019330035E-7</v>
      </c>
      <c r="ES665" s="36">
        <f t="shared" si="1630"/>
        <v>-1.1164804930668337E-7</v>
      </c>
      <c r="ET665" s="36">
        <f t="shared" ca="1" si="1631"/>
        <v>0</v>
      </c>
      <c r="EU665" s="36">
        <f t="shared" ca="1" si="1663"/>
        <v>1.2225612019330035E-7</v>
      </c>
      <c r="EV665" s="36">
        <f t="shared" si="1632"/>
        <v>6.4117365971255307E-7</v>
      </c>
      <c r="EW665" s="36">
        <f t="shared" si="1633"/>
        <v>3.8933174461439838E-4</v>
      </c>
      <c r="EX665" s="36">
        <f t="shared" ca="1" si="1664"/>
        <v>6.8793891168686893E-4</v>
      </c>
      <c r="EY665" s="36">
        <f t="shared" si="1634"/>
        <v>0</v>
      </c>
      <c r="EZ665" s="36">
        <f t="shared" si="1635"/>
        <v>0</v>
      </c>
      <c r="FA665" s="36">
        <f t="shared" si="1636"/>
        <v>0</v>
      </c>
      <c r="FB665" s="36">
        <f t="shared" si="1637"/>
        <v>0</v>
      </c>
      <c r="FC665" s="36">
        <f t="shared" si="1665"/>
        <v>0</v>
      </c>
      <c r="FD665" s="36">
        <f t="shared" si="1638"/>
        <v>0</v>
      </c>
      <c r="FE665" s="36">
        <f t="shared" si="1639"/>
        <v>0</v>
      </c>
      <c r="FF665" s="36">
        <f t="shared" si="1666"/>
        <v>0</v>
      </c>
      <c r="FG665" s="36">
        <f t="shared" ca="1" si="1640"/>
        <v>6.8793891168686893E-4</v>
      </c>
      <c r="FH665" s="36">
        <f t="shared" ca="1" si="1641"/>
        <v>5.7287540146185834E-6</v>
      </c>
      <c r="FI665" s="36">
        <f t="shared" ca="1" si="1642"/>
        <v>-1.9767072165371541E-4</v>
      </c>
      <c r="FJ665" s="36">
        <f t="shared" ca="1" si="1643"/>
        <v>4.9889435526542336E-4</v>
      </c>
      <c r="FK665" s="36">
        <f t="shared" si="1644"/>
        <v>0</v>
      </c>
      <c r="FL665" s="36">
        <f t="shared" si="1645"/>
        <v>0</v>
      </c>
      <c r="FM665" s="36">
        <f t="shared" ca="1" si="1646"/>
        <v>0</v>
      </c>
      <c r="FN665" s="36">
        <f t="shared" ca="1" si="1668"/>
        <v>4.9889435526542336E-4</v>
      </c>
    </row>
    <row r="666" spans="2:170" x14ac:dyDescent="0.25">
      <c r="B666" s="2">
        <v>658</v>
      </c>
      <c r="C666" s="2">
        <f t="shared" si="1522"/>
        <v>55</v>
      </c>
      <c r="D666" s="2">
        <f t="shared" ref="D666:D729" si="1671">D665+1</f>
        <v>682</v>
      </c>
      <c r="E666" s="2">
        <f t="shared" si="1669"/>
        <v>57</v>
      </c>
      <c r="F666" s="189">
        <f t="shared" si="1521"/>
        <v>65745</v>
      </c>
      <c r="G666" s="2">
        <f t="shared" si="1520"/>
        <v>12</v>
      </c>
      <c r="H666" s="187">
        <f t="shared" si="1523"/>
        <v>89.416666666666671</v>
      </c>
      <c r="I666" s="186">
        <f t="shared" si="1670"/>
        <v>89</v>
      </c>
      <c r="J666" s="2">
        <f t="shared" si="1524"/>
        <v>0</v>
      </c>
      <c r="K666" s="2">
        <f t="shared" si="1525"/>
        <v>1</v>
      </c>
      <c r="L666">
        <f t="shared" si="1526"/>
        <v>2</v>
      </c>
      <c r="M666" s="190">
        <f t="shared" si="1647"/>
        <v>0.21720074484000002</v>
      </c>
      <c r="N666">
        <f t="shared" si="1527"/>
        <v>1</v>
      </c>
      <c r="O666">
        <f t="shared" si="1528"/>
        <v>100</v>
      </c>
      <c r="P666" s="58">
        <f t="shared" si="1529"/>
        <v>0.97740335178000004</v>
      </c>
      <c r="Q666" s="106">
        <f t="shared" si="1530"/>
        <v>0.97740335178000004</v>
      </c>
      <c r="R666" s="59">
        <f t="shared" si="1531"/>
        <v>0.97740335178000004</v>
      </c>
      <c r="S666" s="32">
        <f t="shared" si="1648"/>
        <v>0.27081621591639393</v>
      </c>
      <c r="T666">
        <f t="shared" si="1532"/>
        <v>1</v>
      </c>
      <c r="U666" s="32">
        <f t="shared" si="1649"/>
        <v>1.5885590400000001E-3</v>
      </c>
      <c r="V666">
        <f t="shared" si="1533"/>
        <v>1</v>
      </c>
      <c r="W666">
        <f t="shared" si="1534"/>
        <v>100</v>
      </c>
      <c r="X666" s="58">
        <f t="shared" si="1535"/>
        <v>7.148515680000001E-3</v>
      </c>
      <c r="Y666" s="58">
        <f t="shared" si="1536"/>
        <v>7.148515680000001E-3</v>
      </c>
      <c r="Z666" s="32">
        <f t="shared" si="1537"/>
        <v>7.148515680000001E-3</v>
      </c>
      <c r="AA666" s="32">
        <f t="shared" si="1538"/>
        <v>5.9767038559999097E-4</v>
      </c>
      <c r="AB666" s="59">
        <f t="shared" si="1539"/>
        <v>4.9056245199999996E-3</v>
      </c>
      <c r="AC666" s="59">
        <f t="shared" si="1540"/>
        <v>4.9056245199999996E-3</v>
      </c>
      <c r="AD666">
        <f t="shared" si="1541"/>
        <v>1</v>
      </c>
      <c r="AE666" s="59">
        <f t="shared" si="1542"/>
        <v>4.9056245199999996E-3</v>
      </c>
      <c r="AF666" s="59">
        <f t="shared" si="1543"/>
        <v>4.1758461800000006E-3</v>
      </c>
      <c r="AG666" s="59">
        <f t="shared" si="1544"/>
        <v>4.1758461800000006E-3</v>
      </c>
      <c r="AH666">
        <f t="shared" si="1545"/>
        <v>1</v>
      </c>
      <c r="AI666" s="59">
        <f t="shared" si="1546"/>
        <v>4.1758461800000006E-3</v>
      </c>
      <c r="AJ666" s="59">
        <f t="shared" si="1547"/>
        <v>0</v>
      </c>
      <c r="AK666" s="59">
        <f t="shared" si="1548"/>
        <v>0</v>
      </c>
      <c r="AL666" s="59">
        <f t="shared" si="1549"/>
        <v>0</v>
      </c>
      <c r="AM666" s="12">
        <f t="shared" si="1650"/>
        <v>5.9062072586152847E-8</v>
      </c>
      <c r="AN666" s="12">
        <f t="shared" si="1651"/>
        <v>0</v>
      </c>
      <c r="AO666" s="66">
        <f t="shared" si="1550"/>
        <v>1.59949670019613E-8</v>
      </c>
      <c r="AP666" s="66">
        <f t="shared" si="1551"/>
        <v>3.5299651696900631E-11</v>
      </c>
      <c r="AQ666" s="59">
        <f t="shared" si="1552"/>
        <v>2.8973635148065118E-10</v>
      </c>
      <c r="AR666" s="59">
        <f t="shared" si="1553"/>
        <v>2.4663413019176911E-10</v>
      </c>
      <c r="AS666" s="59">
        <f t="shared" si="1554"/>
        <v>0</v>
      </c>
      <c r="AT666" s="12">
        <f t="shared" si="1555"/>
        <v>4.2495435450822236E-8</v>
      </c>
      <c r="AU666" s="59">
        <f t="shared" si="1652"/>
        <v>8.788794008375919E-24</v>
      </c>
      <c r="AV666" s="59">
        <f t="shared" si="1653"/>
        <v>0</v>
      </c>
      <c r="AW666" s="70">
        <f t="shared" si="1556"/>
        <v>0</v>
      </c>
      <c r="AX666" s="20">
        <f t="shared" si="1557"/>
        <v>200000</v>
      </c>
      <c r="AY666" s="20">
        <f t="shared" si="1558"/>
        <v>0</v>
      </c>
      <c r="AZ666" s="20">
        <f t="shared" si="1559"/>
        <v>0</v>
      </c>
      <c r="BA666" s="20">
        <f t="shared" si="1560"/>
        <v>200000</v>
      </c>
      <c r="BB666" s="36">
        <f t="shared" si="1561"/>
        <v>1</v>
      </c>
      <c r="BC666" s="36">
        <f t="shared" si="1562"/>
        <v>0</v>
      </c>
      <c r="BD666" s="80">
        <f t="shared" si="1563"/>
        <v>3.1989934003922599E-3</v>
      </c>
      <c r="BE666" s="36">
        <f t="shared" si="1564"/>
        <v>0</v>
      </c>
      <c r="BF666" s="36">
        <f t="shared" si="1565"/>
        <v>0</v>
      </c>
      <c r="BG666" s="36">
        <f t="shared" si="1566"/>
        <v>3.1989934003922599E-3</v>
      </c>
      <c r="BH666" s="36">
        <f t="shared" si="1567"/>
        <v>7.0599303393801264E-6</v>
      </c>
      <c r="BI666" s="36">
        <f t="shared" si="1568"/>
        <v>0</v>
      </c>
      <c r="BJ666" s="36">
        <f t="shared" si="1569"/>
        <v>0</v>
      </c>
      <c r="BK666" s="36">
        <f t="shared" si="1570"/>
        <v>7.0599303393801264E-6</v>
      </c>
      <c r="BL666" s="68">
        <f ca="1">IF(OR(AT666=0,E666&gt;ProjTerm),0,VLOOKUP(D666,'Life Events'!$AE$5:$AI$1206,5,FALSE))</f>
        <v>4.1302026317638953E-22</v>
      </c>
      <c r="BM666" s="93">
        <f t="shared" ca="1" si="1571"/>
        <v>4.1302026317638953E-22</v>
      </c>
      <c r="BN666" s="93">
        <f t="shared" ca="1" si="1572"/>
        <v>1.7551475933693874E-29</v>
      </c>
      <c r="BO666" s="36">
        <f t="shared" ca="1" si="1573"/>
        <v>2.6843401763964689E-27</v>
      </c>
      <c r="BP666" s="36">
        <f t="shared" si="1574"/>
        <v>1.3402838769981899E-6</v>
      </c>
      <c r="BQ666" s="36">
        <f t="shared" si="1575"/>
        <v>98.811155918262116</v>
      </c>
      <c r="BR666" s="36">
        <f t="shared" si="1576"/>
        <v>154.78110000000001</v>
      </c>
      <c r="BS666" s="36">
        <f t="shared" si="1577"/>
        <v>152.94099405300122</v>
      </c>
      <c r="BT666" s="36">
        <f t="shared" si="1578"/>
        <v>6.4992941405639004E-6</v>
      </c>
      <c r="BU666" s="70" cm="1">
        <f t="array" ref="BU666">IF(AND(ActInt=1,$J666=0),INDEX(Tbl_FwdNom,$B666-IVP,MATCH(ValnDt,Tbl_FwdNom_Cols)),INDEX(Tbl_FwdNom,$B666,MATCH(StartDt,Tbl_FwdNom_Cols)))</f>
        <v>10.457530691000001</v>
      </c>
      <c r="BV666" s="70" cm="1">
        <f t="array" ref="BV666">INDEX(Tbl_FwdReal,$B666,MATCH(StartDt,Tbl_FwdReal_Cols))</f>
        <v>3.828260894</v>
      </c>
      <c r="BW666" s="70" cm="1">
        <f t="array" ref="BW666">IF(RunType&lt;&gt;"OPN",INDEX(Tbl_FwdReal,$B666,MATCH(ValnDt,Tbl_FwdReal_Cols)),IF(AND($J666=0,ActInt=1),INDEX(Tbl_FwdReal,$B666-IVP,MATCH(ValnDt,Tbl_FwdReal_Cols)),-999))*$K666</f>
        <v>3.828260894</v>
      </c>
      <c r="BX666" s="70">
        <f t="shared" si="1579"/>
        <v>3.8282608939999997E-2</v>
      </c>
      <c r="BY666" s="70">
        <f t="shared" si="1654"/>
        <v>6.3848414101512763E-2</v>
      </c>
      <c r="BZ666" s="64">
        <f t="shared" si="1667"/>
        <v>5.1710667875748406E-3</v>
      </c>
      <c r="CA666" s="70" cm="1">
        <f t="array" ref="CA666">IF($J666=1,CA665*(1+INDEX(Tbl_CPI,$B666,MATCH(IF(RunType="OPN",StartDt,ValnDt),Tbl_CPI_Cols))),0)</f>
        <v>0</v>
      </c>
      <c r="CB666" s="70">
        <f t="shared" si="1655"/>
        <v>40.397399559928573</v>
      </c>
      <c r="CC666" s="70">
        <f t="shared" si="1656"/>
        <v>38.363518923813878</v>
      </c>
      <c r="CD666" s="36">
        <f t="shared" si="1580"/>
        <v>196.52566093335679</v>
      </c>
      <c r="CE666" s="36">
        <f t="shared" si="1581"/>
        <v>1.5829392884485625</v>
      </c>
      <c r="CF666" s="36">
        <f t="shared" si="1582"/>
        <v>0</v>
      </c>
      <c r="CG666" s="36">
        <f t="shared" si="1583"/>
        <v>1.1700704526241403E-5</v>
      </c>
      <c r="CH666" s="36">
        <f t="shared" si="1584"/>
        <v>1.1607212851087581E-5</v>
      </c>
      <c r="CI666" s="36">
        <f t="shared" si="1585"/>
        <v>0</v>
      </c>
      <c r="CJ666" s="36">
        <f t="shared" si="1586"/>
        <v>0</v>
      </c>
      <c r="CK666" s="36">
        <f t="shared" si="1587"/>
        <v>0</v>
      </c>
      <c r="CL666" s="36">
        <f t="shared" si="1588"/>
        <v>9.3491675153822136E-8</v>
      </c>
      <c r="CM666" s="36">
        <f t="shared" si="1589"/>
        <v>1.1700704526241403E-5</v>
      </c>
      <c r="CN666" s="36">
        <f t="shared" ca="1" si="1590"/>
        <v>3.1982137527140778E-3</v>
      </c>
      <c r="CO666" s="20">
        <f t="shared" si="1591"/>
        <v>120000</v>
      </c>
      <c r="CP666" s="20">
        <f t="shared" si="1592"/>
        <v>2</v>
      </c>
      <c r="CQ666" s="64">
        <f t="shared" si="1593"/>
        <v>0.24822929831999999</v>
      </c>
      <c r="CR666" s="64">
        <f t="shared" si="1594"/>
        <v>1</v>
      </c>
      <c r="CS666" s="36">
        <f t="shared" si="1595"/>
        <v>7.0874487103383416E-3</v>
      </c>
      <c r="CT666" s="36">
        <f t="shared" si="1596"/>
        <v>1.9193960402353559E-3</v>
      </c>
      <c r="CU666" s="36">
        <f t="shared" si="1597"/>
        <v>4.2359582036280756E-6</v>
      </c>
      <c r="CV666" s="36">
        <f t="shared" si="1657"/>
        <v>1.9236319984389839E-3</v>
      </c>
      <c r="CW666" s="36">
        <f t="shared" si="1598"/>
        <v>0</v>
      </c>
      <c r="CX666" s="36">
        <f t="shared" si="1599"/>
        <v>0</v>
      </c>
      <c r="CY666" s="36">
        <f t="shared" si="1600"/>
        <v>0</v>
      </c>
      <c r="CZ666" s="36">
        <f t="shared" si="1658"/>
        <v>0</v>
      </c>
      <c r="DA666" s="64">
        <f t="shared" si="1601"/>
        <v>8.3228542566229358E-3</v>
      </c>
      <c r="DB666" s="70">
        <f t="shared" si="1659"/>
        <v>0.99174584388176057</v>
      </c>
      <c r="DC666" s="70">
        <f>PRODUCT($DB$8:DB666)</f>
        <v>1.9880821180579007E-3</v>
      </c>
      <c r="DD666" s="36">
        <f t="shared" si="1602"/>
        <v>1.4065883730985421E-5</v>
      </c>
      <c r="DE666" s="36">
        <f t="shared" si="1603"/>
        <v>8.0303336857799664E-3</v>
      </c>
      <c r="DF666" s="36">
        <f t="shared" si="1604"/>
        <v>1.5266378283584889E-5</v>
      </c>
      <c r="DG666" s="36">
        <f t="shared" si="1605"/>
        <v>3.3634462481568103E-6</v>
      </c>
      <c r="DH666" s="36">
        <f t="shared" ca="1" si="1606"/>
        <v>2.7813659245904842E-27</v>
      </c>
      <c r="DI666" s="36">
        <f t="shared" si="1607"/>
        <v>2.7367534156631213E-5</v>
      </c>
      <c r="DJ666" s="36">
        <f t="shared" ca="1" si="1608"/>
        <v>8.0555382682410397E-3</v>
      </c>
      <c r="DK666" s="36">
        <f t="shared" si="1609"/>
        <v>0</v>
      </c>
      <c r="DL666" s="36">
        <f t="shared" si="1610"/>
        <v>0</v>
      </c>
      <c r="DM666" s="36">
        <f t="shared" ca="1" si="1611"/>
        <v>8.0555382682410397E-3</v>
      </c>
      <c r="DN666" s="36">
        <f t="shared" ca="1" si="1660"/>
        <v>8.0555382728547693E-3</v>
      </c>
      <c r="DO666" s="64" cm="1">
        <f t="array" ref="DO666">IFERROR(INDEX(Tbl_FwdNom,$B666,MATCH(LIDt,Tbl_FwdNom_Cols,0)),0)</f>
        <v>8.1206252209999992</v>
      </c>
      <c r="DP666" s="64">
        <f t="shared" ca="1" si="1661"/>
        <v>8.0590288379999997</v>
      </c>
      <c r="DQ666" s="64">
        <f t="shared" ca="1" si="1612"/>
        <v>6.4798586240215617E-3</v>
      </c>
      <c r="DR666" s="70">
        <f t="shared" ca="1" si="1613"/>
        <v>0.99356185961547183</v>
      </c>
      <c r="DS666" s="70">
        <f ca="1">PRODUCT($DR$8:DR666)</f>
        <v>5.2555239479766614E-3</v>
      </c>
      <c r="DT666" s="36">
        <f t="shared" ca="1" si="1614"/>
        <v>8.0771849347039456E-3</v>
      </c>
      <c r="DU666" s="36">
        <f t="shared" ca="1" si="1615"/>
        <v>1.5338345081083332E-5</v>
      </c>
      <c r="DV666" s="36">
        <f t="shared" ca="1" si="1616"/>
        <v>3.3830624001669996E-6</v>
      </c>
      <c r="DW666" s="36">
        <f t="shared" ca="1" si="1617"/>
        <v>2.7912510857415757E-27</v>
      </c>
      <c r="DX666" s="36">
        <f t="shared" ca="1" si="1618"/>
        <v>1.4132251890243699E-5</v>
      </c>
      <c r="DY666" s="36">
        <f t="shared" ca="1" si="1619"/>
        <v>2.0460758329087982E-7</v>
      </c>
      <c r="DZ666" s="36">
        <f t="shared" ca="1" si="1620"/>
        <v>2.7253209219006013E-5</v>
      </c>
      <c r="EA666" s="36">
        <f t="shared" ca="1" si="1621"/>
        <v>0</v>
      </c>
      <c r="EB666" s="36">
        <f t="shared" ca="1" si="1622"/>
        <v>8.1024657822969161E-3</v>
      </c>
      <c r="EC666" s="36">
        <f t="shared" ca="1" si="1623"/>
        <v>0</v>
      </c>
      <c r="ED666" s="36">
        <f t="shared" ca="1" si="1624"/>
        <v>0</v>
      </c>
      <c r="EE666" s="36">
        <f t="shared" ca="1" si="1662"/>
        <v>0</v>
      </c>
      <c r="EF666" s="36">
        <f t="shared" ca="1" si="1625"/>
        <v>8.1024657822969161E-3</v>
      </c>
      <c r="EG666" s="64"/>
      <c r="EH666" s="64"/>
      <c r="EI666" s="64"/>
      <c r="EJ666" s="70"/>
      <c r="EK666" s="70"/>
      <c r="EL666" s="70"/>
      <c r="EM666" s="70"/>
      <c r="EN666" s="70"/>
      <c r="EO666" s="36">
        <f t="shared" ca="1" si="1626"/>
        <v>9.2890226096915875E-5</v>
      </c>
      <c r="EP666" s="36">
        <f t="shared" ca="1" si="1627"/>
        <v>0</v>
      </c>
      <c r="EQ666" s="36">
        <f t="shared" si="1628"/>
        <v>2.1474851967526418E-4</v>
      </c>
      <c r="ER666" s="36">
        <f t="shared" si="1629"/>
        <v>8.4314986189808595E-8</v>
      </c>
      <c r="ES666" s="36">
        <f t="shared" si="1630"/>
        <v>-7.6999038743648466E-8</v>
      </c>
      <c r="ET666" s="36">
        <f t="shared" ca="1" si="1631"/>
        <v>0</v>
      </c>
      <c r="EU666" s="36">
        <f t="shared" ca="1" si="1663"/>
        <v>8.4314986189808595E-8</v>
      </c>
      <c r="EV666" s="36">
        <f t="shared" si="1632"/>
        <v>4.5175807572624395E-7</v>
      </c>
      <c r="EW666" s="36">
        <f t="shared" si="1633"/>
        <v>2.8071235131059191E-4</v>
      </c>
      <c r="EX666" s="36">
        <f t="shared" ca="1" si="1664"/>
        <v>4.959969440477721E-4</v>
      </c>
      <c r="EY666" s="36">
        <f t="shared" si="1634"/>
        <v>0</v>
      </c>
      <c r="EZ666" s="36">
        <f t="shared" si="1635"/>
        <v>0</v>
      </c>
      <c r="FA666" s="36">
        <f t="shared" si="1636"/>
        <v>0</v>
      </c>
      <c r="FB666" s="36">
        <f t="shared" si="1637"/>
        <v>0</v>
      </c>
      <c r="FC666" s="36">
        <f t="shared" si="1665"/>
        <v>0</v>
      </c>
      <c r="FD666" s="36">
        <f t="shared" si="1638"/>
        <v>0</v>
      </c>
      <c r="FE666" s="36">
        <f t="shared" si="1639"/>
        <v>0</v>
      </c>
      <c r="FF666" s="36">
        <f t="shared" si="1666"/>
        <v>0</v>
      </c>
      <c r="FG666" s="36">
        <f t="shared" ca="1" si="1640"/>
        <v>4.959969440477721E-4</v>
      </c>
      <c r="FH666" s="36">
        <f t="shared" ca="1" si="1641"/>
        <v>4.1281102770399683E-6</v>
      </c>
      <c r="FI666" s="36">
        <f t="shared" ca="1" si="1642"/>
        <v>-1.4222500603171785E-4</v>
      </c>
      <c r="FJ666" s="36">
        <f t="shared" ca="1" si="1643"/>
        <v>3.599021141241479E-4</v>
      </c>
      <c r="FK666" s="36">
        <f t="shared" si="1644"/>
        <v>0</v>
      </c>
      <c r="FL666" s="36">
        <f t="shared" si="1645"/>
        <v>0</v>
      </c>
      <c r="FM666" s="36">
        <f t="shared" ca="1" si="1646"/>
        <v>0</v>
      </c>
      <c r="FN666" s="36">
        <f t="shared" ca="1" si="1668"/>
        <v>3.599021141241479E-4</v>
      </c>
    </row>
    <row r="667" spans="2:170" x14ac:dyDescent="0.25">
      <c r="B667" s="2">
        <v>659</v>
      </c>
      <c r="C667" s="2">
        <f t="shared" si="1522"/>
        <v>55</v>
      </c>
      <c r="D667" s="2">
        <f t="shared" si="1671"/>
        <v>683</v>
      </c>
      <c r="E667" s="2">
        <f t="shared" si="1669"/>
        <v>57</v>
      </c>
      <c r="F667" s="189">
        <f t="shared" si="1521"/>
        <v>65776</v>
      </c>
      <c r="G667" s="2">
        <f t="shared" ref="G667:G730" si="1672">MONTH(F667)</f>
        <v>1</v>
      </c>
      <c r="H667" s="187">
        <f t="shared" si="1523"/>
        <v>89.5</v>
      </c>
      <c r="I667" s="186">
        <f t="shared" si="1670"/>
        <v>89</v>
      </c>
      <c r="J667" s="2">
        <f t="shared" si="1524"/>
        <v>0</v>
      </c>
      <c r="K667" s="2">
        <f t="shared" si="1525"/>
        <v>1</v>
      </c>
      <c r="L667">
        <f t="shared" si="1526"/>
        <v>2</v>
      </c>
      <c r="M667" s="190">
        <f t="shared" si="1647"/>
        <v>0.21720074484000002</v>
      </c>
      <c r="N667">
        <f t="shared" si="1527"/>
        <v>1</v>
      </c>
      <c r="O667">
        <f t="shared" si="1528"/>
        <v>100</v>
      </c>
      <c r="P667" s="58">
        <f t="shared" si="1529"/>
        <v>0.97740335178000004</v>
      </c>
      <c r="Q667" s="106">
        <f t="shared" si="1530"/>
        <v>0.97740335178000004</v>
      </c>
      <c r="R667" s="59">
        <f t="shared" si="1531"/>
        <v>0.97740335178000004</v>
      </c>
      <c r="S667" s="32">
        <f t="shared" si="1648"/>
        <v>0.27081621591639393</v>
      </c>
      <c r="T667">
        <f t="shared" si="1532"/>
        <v>1</v>
      </c>
      <c r="U667" s="32">
        <f t="shared" si="1649"/>
        <v>1.5885590400000001E-3</v>
      </c>
      <c r="V667">
        <f t="shared" si="1533"/>
        <v>1</v>
      </c>
      <c r="W667">
        <f t="shared" si="1534"/>
        <v>100</v>
      </c>
      <c r="X667" s="58">
        <f t="shared" si="1535"/>
        <v>7.148515680000001E-3</v>
      </c>
      <c r="Y667" s="58">
        <f t="shared" si="1536"/>
        <v>7.148515680000001E-3</v>
      </c>
      <c r="Z667" s="32">
        <f t="shared" si="1537"/>
        <v>7.148515680000001E-3</v>
      </c>
      <c r="AA667" s="32">
        <f t="shared" si="1538"/>
        <v>5.9767038559999097E-4</v>
      </c>
      <c r="AB667" s="59">
        <f t="shared" si="1539"/>
        <v>4.9056245199999996E-3</v>
      </c>
      <c r="AC667" s="59">
        <f t="shared" si="1540"/>
        <v>4.9056245199999996E-3</v>
      </c>
      <c r="AD667">
        <f t="shared" si="1541"/>
        <v>1</v>
      </c>
      <c r="AE667" s="59">
        <f t="shared" si="1542"/>
        <v>4.9056245199999996E-3</v>
      </c>
      <c r="AF667" s="59">
        <f t="shared" si="1543"/>
        <v>4.1758461800000006E-3</v>
      </c>
      <c r="AG667" s="59">
        <f t="shared" si="1544"/>
        <v>4.1758461800000006E-3</v>
      </c>
      <c r="AH667">
        <f t="shared" si="1545"/>
        <v>1</v>
      </c>
      <c r="AI667" s="59">
        <f t="shared" si="1546"/>
        <v>4.1758461800000006E-3</v>
      </c>
      <c r="AJ667" s="59">
        <f t="shared" si="1547"/>
        <v>0</v>
      </c>
      <c r="AK667" s="59">
        <f t="shared" si="1548"/>
        <v>0</v>
      </c>
      <c r="AL667" s="59">
        <f t="shared" si="1549"/>
        <v>0</v>
      </c>
      <c r="AM667" s="12">
        <f t="shared" si="1650"/>
        <v>4.2495435450822236E-8</v>
      </c>
      <c r="AN667" s="12">
        <f t="shared" si="1651"/>
        <v>0</v>
      </c>
      <c r="AO667" s="66">
        <f t="shared" si="1550"/>
        <v>1.1508453022511055E-8</v>
      </c>
      <c r="AP667" s="66">
        <f t="shared" si="1551"/>
        <v>2.5398263292132452E-11</v>
      </c>
      <c r="AQ667" s="59">
        <f t="shared" si="1552"/>
        <v>2.0846665013563079E-10</v>
      </c>
      <c r="AR667" s="59">
        <f t="shared" si="1553"/>
        <v>1.7745440179475264E-10</v>
      </c>
      <c r="AS667" s="59">
        <f t="shared" si="1554"/>
        <v>0</v>
      </c>
      <c r="AT667" s="12">
        <f t="shared" si="1555"/>
        <v>3.0575663113088663E-8</v>
      </c>
      <c r="AU667" s="59">
        <f t="shared" si="1652"/>
        <v>0</v>
      </c>
      <c r="AV667" s="59">
        <f t="shared" si="1653"/>
        <v>-1.6285118309637732E-24</v>
      </c>
      <c r="AW667" s="70">
        <f t="shared" si="1556"/>
        <v>0</v>
      </c>
      <c r="AX667" s="20">
        <f t="shared" si="1557"/>
        <v>200000</v>
      </c>
      <c r="AY667" s="20">
        <f t="shared" si="1558"/>
        <v>0</v>
      </c>
      <c r="AZ667" s="20">
        <f t="shared" si="1559"/>
        <v>0</v>
      </c>
      <c r="BA667" s="20">
        <f t="shared" si="1560"/>
        <v>200000</v>
      </c>
      <c r="BB667" s="36">
        <f t="shared" si="1561"/>
        <v>1</v>
      </c>
      <c r="BC667" s="36">
        <f t="shared" si="1562"/>
        <v>0</v>
      </c>
      <c r="BD667" s="80">
        <f t="shared" si="1563"/>
        <v>2.3016906045022112E-3</v>
      </c>
      <c r="BE667" s="36">
        <f t="shared" si="1564"/>
        <v>0</v>
      </c>
      <c r="BF667" s="36">
        <f t="shared" si="1565"/>
        <v>0</v>
      </c>
      <c r="BG667" s="36">
        <f t="shared" si="1566"/>
        <v>2.3016906045022112E-3</v>
      </c>
      <c r="BH667" s="36">
        <f t="shared" si="1567"/>
        <v>5.0796526584264902E-6</v>
      </c>
      <c r="BI667" s="36">
        <f t="shared" si="1568"/>
        <v>0</v>
      </c>
      <c r="BJ667" s="36">
        <f t="shared" si="1569"/>
        <v>0</v>
      </c>
      <c r="BK667" s="36">
        <f t="shared" si="1570"/>
        <v>5.0796526584264902E-6</v>
      </c>
      <c r="BL667" s="68">
        <f ca="1">IF(OR(AT667=0,E667&gt;ProjTerm),0,VLOOKUP(D667,'Life Events'!$AE$5:$AI$1206,5,FALSE))</f>
        <v>2.9716999700767065E-22</v>
      </c>
      <c r="BM667" s="93">
        <f t="shared" ca="1" si="1571"/>
        <v>2.9716999700767065E-22</v>
      </c>
      <c r="BN667" s="93">
        <f t="shared" ca="1" si="1572"/>
        <v>9.0861697158241043E-30</v>
      </c>
      <c r="BO667" s="36">
        <f t="shared" ca="1" si="1573"/>
        <v>1.3896478284724141E-27</v>
      </c>
      <c r="BP667" s="36">
        <f t="shared" si="1574"/>
        <v>9.6434047243556624E-7</v>
      </c>
      <c r="BQ667" s="36">
        <f t="shared" si="1575"/>
        <v>98.811155918262116</v>
      </c>
      <c r="BR667" s="36">
        <f t="shared" si="1576"/>
        <v>154.78110000000001</v>
      </c>
      <c r="BS667" s="36">
        <f t="shared" si="1577"/>
        <v>152.94099405300122</v>
      </c>
      <c r="BT667" s="36">
        <f t="shared" si="1578"/>
        <v>4.6762723103454617E-6</v>
      </c>
      <c r="BU667" s="70" cm="1">
        <f t="array" ref="BU667">IF(AND(ActInt=1,$J667=0),INDEX(Tbl_FwdNom,$B667-IVP,MATCH(ValnDt,Tbl_FwdNom_Cols)),INDEX(Tbl_FwdNom,$B667,MATCH(StartDt,Tbl_FwdNom_Cols)))</f>
        <v>10.451533247</v>
      </c>
      <c r="BV667" s="70" cm="1">
        <f t="array" ref="BV667">INDEX(Tbl_FwdReal,$B667,MATCH(StartDt,Tbl_FwdReal_Cols))</f>
        <v>3.8248662160000002</v>
      </c>
      <c r="BW667" s="70" cm="1">
        <f t="array" ref="BW667">IF(RunType&lt;&gt;"OPN",INDEX(Tbl_FwdReal,$B667,MATCH(ValnDt,Tbl_FwdReal_Cols)),IF(AND($J667=0,ActInt=1),INDEX(Tbl_FwdReal,$B667-IVP,MATCH(ValnDt,Tbl_FwdReal_Cols)),-999))*$K667</f>
        <v>3.8248662160000002</v>
      </c>
      <c r="BX667" s="70">
        <f t="shared" si="1579"/>
        <v>3.8248662160000002E-2</v>
      </c>
      <c r="BY667" s="70">
        <f t="shared" si="1654"/>
        <v>6.3825432890168399E-2</v>
      </c>
      <c r="BZ667" s="64">
        <f t="shared" si="1667"/>
        <v>5.1692572975250428E-3</v>
      </c>
      <c r="CA667" s="70" cm="1">
        <f t="array" ref="CA667">IF($J667=1,CA666*(1+INDEX(Tbl_CPI,$B667,MATCH(IF(RunType="OPN",StartDt,ValnDt),Tbl_CPI_Cols))),0)</f>
        <v>0</v>
      </c>
      <c r="CB667" s="70">
        <f t="shared" si="1655"/>
        <v>40.606224112404767</v>
      </c>
      <c r="CC667" s="70">
        <f t="shared" si="1656"/>
        <v>38.363518923813878</v>
      </c>
      <c r="CD667" s="36">
        <f t="shared" si="1580"/>
        <v>196.52566093335679</v>
      </c>
      <c r="CE667" s="36">
        <f t="shared" si="1581"/>
        <v>1.5829392884485625</v>
      </c>
      <c r="CF667" s="36">
        <f t="shared" si="1582"/>
        <v>0</v>
      </c>
      <c r="CG667" s="36">
        <f t="shared" si="1583"/>
        <v>8.4187112329784768E-6</v>
      </c>
      <c r="CH667" s="36">
        <f t="shared" si="1584"/>
        <v>8.3514435386236402E-6</v>
      </c>
      <c r="CI667" s="36">
        <f t="shared" si="1585"/>
        <v>0</v>
      </c>
      <c r="CJ667" s="36">
        <f t="shared" si="1586"/>
        <v>0</v>
      </c>
      <c r="CK667" s="36">
        <f t="shared" si="1587"/>
        <v>0</v>
      </c>
      <c r="CL667" s="36">
        <f t="shared" si="1588"/>
        <v>6.7267694354836361E-8</v>
      </c>
      <c r="CM667" s="36">
        <f t="shared" si="1589"/>
        <v>8.4187112329784768E-6</v>
      </c>
      <c r="CN667" s="36">
        <f t="shared" ca="1" si="1590"/>
        <v>2.3011296443778565E-3</v>
      </c>
      <c r="CO667" s="20">
        <f t="shared" si="1591"/>
        <v>120000</v>
      </c>
      <c r="CP667" s="20">
        <f t="shared" si="1592"/>
        <v>2</v>
      </c>
      <c r="CQ667" s="64">
        <f t="shared" si="1593"/>
        <v>0.24822929831999999</v>
      </c>
      <c r="CR667" s="64">
        <f t="shared" si="1594"/>
        <v>1</v>
      </c>
      <c r="CS667" s="36">
        <f t="shared" si="1595"/>
        <v>5.0994522540986683E-3</v>
      </c>
      <c r="CT667" s="36">
        <f t="shared" si="1596"/>
        <v>1.3810143627013267E-3</v>
      </c>
      <c r="CU667" s="36">
        <f t="shared" si="1597"/>
        <v>3.0477915950558944E-6</v>
      </c>
      <c r="CV667" s="36">
        <f t="shared" si="1657"/>
        <v>1.3840621542963827E-3</v>
      </c>
      <c r="CW667" s="36">
        <f t="shared" si="1598"/>
        <v>0</v>
      </c>
      <c r="CX667" s="36">
        <f t="shared" si="1599"/>
        <v>0</v>
      </c>
      <c r="CY667" s="36">
        <f t="shared" si="1600"/>
        <v>0</v>
      </c>
      <c r="CZ667" s="36">
        <f t="shared" si="1658"/>
        <v>0</v>
      </c>
      <c r="DA667" s="64">
        <f t="shared" si="1601"/>
        <v>8.3182917863886541E-3</v>
      </c>
      <c r="DB667" s="70">
        <f t="shared" si="1659"/>
        <v>0.99175033136446278</v>
      </c>
      <c r="DC667" s="70">
        <f>PRODUCT($DB$8:DB667)</f>
        <v>1.971681099363686E-3</v>
      </c>
      <c r="DD667" s="36">
        <f t="shared" si="1602"/>
        <v>9.506615545747713E-6</v>
      </c>
      <c r="DE667" s="36">
        <f t="shared" si="1603"/>
        <v>5.7954417400181389E-3</v>
      </c>
      <c r="DF667" s="36">
        <f t="shared" si="1604"/>
        <v>1.0313715814242644E-5</v>
      </c>
      <c r="DG667" s="36">
        <f t="shared" si="1605"/>
        <v>2.4270839030212467E-6</v>
      </c>
      <c r="DH667" s="36">
        <f t="shared" ca="1" si="1606"/>
        <v>1.4148543094435324E-27</v>
      </c>
      <c r="DI667" s="36">
        <f t="shared" si="1607"/>
        <v>1.9106444761740291E-5</v>
      </c>
      <c r="DJ667" s="36">
        <f t="shared" ca="1" si="1608"/>
        <v>5.8129282011453532E-3</v>
      </c>
      <c r="DK667" s="36">
        <f t="shared" si="1609"/>
        <v>0</v>
      </c>
      <c r="DL667" s="36">
        <f t="shared" si="1610"/>
        <v>0</v>
      </c>
      <c r="DM667" s="36">
        <f t="shared" ca="1" si="1611"/>
        <v>5.8129282011453532E-3</v>
      </c>
      <c r="DN667" s="36">
        <f t="shared" ca="1" si="1660"/>
        <v>5.8129282057590827E-3</v>
      </c>
      <c r="DO667" s="64" cm="1">
        <f t="array" ref="DO667">IFERROR(INDEX(Tbl_FwdNom,$B667,MATCH(LIDt,Tbl_FwdNom_Cols,0)),0)</f>
        <v>8.1189137359999997</v>
      </c>
      <c r="DP667" s="64">
        <f t="shared" ca="1" si="1661"/>
        <v>8.0573183289999992</v>
      </c>
      <c r="DQ667" s="64">
        <f t="shared" ca="1" si="1612"/>
        <v>6.4785309504915567E-3</v>
      </c>
      <c r="DR667" s="70">
        <f t="shared" ca="1" si="1613"/>
        <v>0.99356317025026519</v>
      </c>
      <c r="DS667" s="70">
        <f ca="1">PRODUCT($DR$8:DR667)</f>
        <v>5.2216950350778817E-3</v>
      </c>
      <c r="DT667" s="36">
        <f t="shared" ca="1" si="1614"/>
        <v>5.8278226227940592E-3</v>
      </c>
      <c r="DU667" s="36">
        <f t="shared" ca="1" si="1615"/>
        <v>1.0358062365993959E-5</v>
      </c>
      <c r="DV667" s="36">
        <f t="shared" ca="1" si="1616"/>
        <v>2.4406392021983595E-6</v>
      </c>
      <c r="DW667" s="36">
        <f t="shared" ca="1" si="1617"/>
        <v>1.4196864638187315E-27</v>
      </c>
      <c r="DX667" s="36">
        <f t="shared" ca="1" si="1618"/>
        <v>9.5475358111693236E-6</v>
      </c>
      <c r="DY667" s="36">
        <f t="shared" ca="1" si="1619"/>
        <v>1.3822964965725269E-7</v>
      </c>
      <c r="DZ667" s="36">
        <f t="shared" ca="1" si="1620"/>
        <v>1.9024221354361669E-5</v>
      </c>
      <c r="EA667" s="36">
        <f t="shared" ca="1" si="1621"/>
        <v>0</v>
      </c>
      <c r="EB667" s="36">
        <f t="shared" ca="1" si="1622"/>
        <v>5.8453549611507038E-3</v>
      </c>
      <c r="EC667" s="36">
        <f t="shared" ca="1" si="1623"/>
        <v>0</v>
      </c>
      <c r="ED667" s="36">
        <f t="shared" ca="1" si="1624"/>
        <v>0</v>
      </c>
      <c r="EE667" s="36">
        <f t="shared" ca="1" si="1662"/>
        <v>0</v>
      </c>
      <c r="EF667" s="36">
        <f t="shared" ca="1" si="1625"/>
        <v>5.8453549611507038E-3</v>
      </c>
      <c r="EG667" s="64"/>
      <c r="EH667" s="64"/>
      <c r="EI667" s="64"/>
      <c r="EJ667" s="70"/>
      <c r="EK667" s="70"/>
      <c r="EL667" s="70"/>
      <c r="EM667" s="70"/>
      <c r="EN667" s="70"/>
      <c r="EO667" s="36">
        <f t="shared" ca="1" si="1626"/>
        <v>6.6938288515147661E-5</v>
      </c>
      <c r="EP667" s="36">
        <f t="shared" ca="1" si="1627"/>
        <v>0</v>
      </c>
      <c r="EQ667" s="36">
        <f t="shared" si="1628"/>
        <v>1.5496387836942625E-4</v>
      </c>
      <c r="ER667" s="36">
        <f t="shared" si="1629"/>
        <v>5.6985410499720059E-8</v>
      </c>
      <c r="ES667" s="36">
        <f t="shared" si="1630"/>
        <v>-5.2040829622065759E-8</v>
      </c>
      <c r="ET667" s="36">
        <f t="shared" ca="1" si="1631"/>
        <v>0</v>
      </c>
      <c r="EU667" s="36">
        <f t="shared" ca="1" si="1663"/>
        <v>5.6985410499720059E-8</v>
      </c>
      <c r="EV667" s="36">
        <f t="shared" si="1632"/>
        <v>3.1539161219762792E-7</v>
      </c>
      <c r="EW667" s="36">
        <f t="shared" si="1633"/>
        <v>2.0256379290097058E-4</v>
      </c>
      <c r="EX667" s="36">
        <f t="shared" ca="1" si="1664"/>
        <v>3.5790004829309421E-4</v>
      </c>
      <c r="EY667" s="36">
        <f t="shared" si="1634"/>
        <v>0</v>
      </c>
      <c r="EZ667" s="36">
        <f t="shared" si="1635"/>
        <v>0</v>
      </c>
      <c r="FA667" s="36">
        <f t="shared" si="1636"/>
        <v>0</v>
      </c>
      <c r="FB667" s="36">
        <f t="shared" si="1637"/>
        <v>0</v>
      </c>
      <c r="FC667" s="36">
        <f t="shared" si="1665"/>
        <v>0</v>
      </c>
      <c r="FD667" s="36">
        <f t="shared" si="1638"/>
        <v>0</v>
      </c>
      <c r="FE667" s="36">
        <f t="shared" si="1639"/>
        <v>0</v>
      </c>
      <c r="FF667" s="36">
        <f t="shared" si="1666"/>
        <v>0</v>
      </c>
      <c r="FG667" s="36">
        <f t="shared" ca="1" si="1640"/>
        <v>3.5790004829309421E-4</v>
      </c>
      <c r="FH667" s="36">
        <f t="shared" ca="1" si="1641"/>
        <v>2.9771170320645484E-6</v>
      </c>
      <c r="FI667" s="36">
        <f t="shared" ca="1" si="1642"/>
        <v>-1.0233155641679856E-4</v>
      </c>
      <c r="FJ667" s="36">
        <f t="shared" ca="1" si="1643"/>
        <v>2.5990219469284996E-4</v>
      </c>
      <c r="FK667" s="36">
        <f t="shared" si="1644"/>
        <v>0</v>
      </c>
      <c r="FL667" s="36">
        <f t="shared" si="1645"/>
        <v>0</v>
      </c>
      <c r="FM667" s="36">
        <f t="shared" ca="1" si="1646"/>
        <v>0</v>
      </c>
      <c r="FN667" s="36">
        <f t="shared" ca="1" si="1668"/>
        <v>2.5990219469284996E-4</v>
      </c>
    </row>
    <row r="668" spans="2:170" x14ac:dyDescent="0.25">
      <c r="B668" s="2">
        <v>660</v>
      </c>
      <c r="C668" s="2">
        <f t="shared" si="1522"/>
        <v>55</v>
      </c>
      <c r="D668" s="2">
        <f t="shared" si="1671"/>
        <v>684</v>
      </c>
      <c r="E668" s="2">
        <f t="shared" si="1669"/>
        <v>57</v>
      </c>
      <c r="F668" s="189">
        <f t="shared" ref="F668:F731" si="1673">EOMONTH(F667,1)</f>
        <v>65805</v>
      </c>
      <c r="G668" s="2">
        <f t="shared" si="1672"/>
        <v>2</v>
      </c>
      <c r="H668" s="187">
        <f t="shared" si="1523"/>
        <v>89.583333333333343</v>
      </c>
      <c r="I668" s="186">
        <f t="shared" si="1670"/>
        <v>89</v>
      </c>
      <c r="J668" s="2">
        <f t="shared" si="1524"/>
        <v>0</v>
      </c>
      <c r="K668" s="2">
        <f t="shared" si="1525"/>
        <v>1</v>
      </c>
      <c r="L668">
        <f t="shared" si="1526"/>
        <v>2</v>
      </c>
      <c r="M668" s="190">
        <f t="shared" si="1647"/>
        <v>0.21720074484000002</v>
      </c>
      <c r="N668">
        <f t="shared" si="1527"/>
        <v>1</v>
      </c>
      <c r="O668">
        <f t="shared" si="1528"/>
        <v>100</v>
      </c>
      <c r="P668" s="58">
        <f t="shared" si="1529"/>
        <v>0.97740335178000004</v>
      </c>
      <c r="Q668" s="106">
        <f t="shared" si="1530"/>
        <v>0.97740335178000004</v>
      </c>
      <c r="R668" s="59">
        <f t="shared" si="1531"/>
        <v>0.97740335178000004</v>
      </c>
      <c r="S668" s="32">
        <f t="shared" si="1648"/>
        <v>0.27081621591639393</v>
      </c>
      <c r="T668">
        <f t="shared" si="1532"/>
        <v>1</v>
      </c>
      <c r="U668" s="32">
        <f t="shared" si="1649"/>
        <v>1.5885590400000001E-3</v>
      </c>
      <c r="V668">
        <f t="shared" si="1533"/>
        <v>1</v>
      </c>
      <c r="W668">
        <f t="shared" si="1534"/>
        <v>100</v>
      </c>
      <c r="X668" s="58">
        <f t="shared" si="1535"/>
        <v>7.148515680000001E-3</v>
      </c>
      <c r="Y668" s="58">
        <f t="shared" si="1536"/>
        <v>7.148515680000001E-3</v>
      </c>
      <c r="Z668" s="32">
        <f t="shared" si="1537"/>
        <v>7.148515680000001E-3</v>
      </c>
      <c r="AA668" s="32">
        <f t="shared" si="1538"/>
        <v>5.9767038559999097E-4</v>
      </c>
      <c r="AB668" s="59">
        <f t="shared" si="1539"/>
        <v>4.9056245199999996E-3</v>
      </c>
      <c r="AC668" s="59">
        <f t="shared" si="1540"/>
        <v>4.9056245199999996E-3</v>
      </c>
      <c r="AD668">
        <f t="shared" si="1541"/>
        <v>1</v>
      </c>
      <c r="AE668" s="59">
        <f t="shared" si="1542"/>
        <v>4.9056245199999996E-3</v>
      </c>
      <c r="AF668" s="59">
        <f t="shared" si="1543"/>
        <v>4.1758461800000006E-3</v>
      </c>
      <c r="AG668" s="59">
        <f t="shared" si="1544"/>
        <v>4.1758461800000006E-3</v>
      </c>
      <c r="AH668">
        <f t="shared" si="1545"/>
        <v>1</v>
      </c>
      <c r="AI668" s="59">
        <f t="shared" si="1546"/>
        <v>4.1758461800000006E-3</v>
      </c>
      <c r="AJ668" s="59">
        <f t="shared" si="1547"/>
        <v>0</v>
      </c>
      <c r="AK668" s="59">
        <f t="shared" si="1548"/>
        <v>0</v>
      </c>
      <c r="AL668" s="59">
        <f t="shared" si="1549"/>
        <v>0</v>
      </c>
      <c r="AM668" s="12">
        <f t="shared" si="1650"/>
        <v>3.0575663113088663E-8</v>
      </c>
      <c r="AN668" s="12">
        <f t="shared" si="1651"/>
        <v>0</v>
      </c>
      <c r="AO668" s="66">
        <f t="shared" si="1550"/>
        <v>8.2803853834211407E-9</v>
      </c>
      <c r="AP668" s="66">
        <f t="shared" si="1551"/>
        <v>1.8274168362775122E-11</v>
      </c>
      <c r="AQ668" s="59">
        <f t="shared" si="1552"/>
        <v>1.4999272268282725E-10</v>
      </c>
      <c r="AR668" s="59">
        <f t="shared" si="1553"/>
        <v>1.2767926601175821E-10</v>
      </c>
      <c r="AS668" s="59">
        <f t="shared" si="1554"/>
        <v>0</v>
      </c>
      <c r="AT668" s="12">
        <f t="shared" si="1555"/>
        <v>2.1999331572610158E-8</v>
      </c>
      <c r="AU668" s="59">
        <f t="shared" si="1652"/>
        <v>0</v>
      </c>
      <c r="AV668" s="59">
        <f t="shared" si="1653"/>
        <v>-3.7998609389154709E-24</v>
      </c>
      <c r="AW668" s="70">
        <f t="shared" si="1556"/>
        <v>0</v>
      </c>
      <c r="AX668" s="20">
        <f t="shared" si="1557"/>
        <v>200000</v>
      </c>
      <c r="AY668" s="20">
        <f t="shared" si="1558"/>
        <v>0</v>
      </c>
      <c r="AZ668" s="20">
        <f t="shared" si="1559"/>
        <v>0</v>
      </c>
      <c r="BA668" s="20">
        <f t="shared" si="1560"/>
        <v>200000</v>
      </c>
      <c r="BB668" s="36">
        <f t="shared" si="1561"/>
        <v>1</v>
      </c>
      <c r="BC668" s="36">
        <f t="shared" si="1562"/>
        <v>0</v>
      </c>
      <c r="BD668" s="80">
        <f t="shared" si="1563"/>
        <v>1.6560770766842281E-3</v>
      </c>
      <c r="BE668" s="36">
        <f t="shared" si="1564"/>
        <v>0</v>
      </c>
      <c r="BF668" s="36">
        <f t="shared" si="1565"/>
        <v>0</v>
      </c>
      <c r="BG668" s="36">
        <f t="shared" si="1566"/>
        <v>1.6560770766842281E-3</v>
      </c>
      <c r="BH668" s="36">
        <f t="shared" si="1567"/>
        <v>3.6548336725550246E-6</v>
      </c>
      <c r="BI668" s="36">
        <f t="shared" si="1568"/>
        <v>0</v>
      </c>
      <c r="BJ668" s="36">
        <f t="shared" si="1569"/>
        <v>0</v>
      </c>
      <c r="BK668" s="36">
        <f t="shared" si="1570"/>
        <v>3.6548336725550246E-6</v>
      </c>
      <c r="BL668" s="68">
        <f ca="1">IF(OR(AT668=0,E668&gt;ProjTerm),0,VLOOKUP(D668,'Life Events'!$AE$5:$AI$1206,5,FALSE))</f>
        <v>2.1381519260672254E-22</v>
      </c>
      <c r="BM668" s="93">
        <f t="shared" ca="1" si="1571"/>
        <v>2.1381519260672254E-22</v>
      </c>
      <c r="BN668" s="93">
        <f t="shared" ca="1" si="1572"/>
        <v>4.7037913174167929E-30</v>
      </c>
      <c r="BO668" s="36">
        <f t="shared" ca="1" si="1573"/>
        <v>7.194025199036005E-28</v>
      </c>
      <c r="BP668" s="36">
        <f t="shared" si="1574"/>
        <v>6.9384744734828056E-7</v>
      </c>
      <c r="BQ668" s="36">
        <f t="shared" si="1575"/>
        <v>98.811155918262116</v>
      </c>
      <c r="BR668" s="36">
        <f t="shared" si="1576"/>
        <v>154.78110000000001</v>
      </c>
      <c r="BS668" s="36">
        <f t="shared" si="1577"/>
        <v>152.94099405300122</v>
      </c>
      <c r="BT668" s="36">
        <f t="shared" si="1578"/>
        <v>3.3645996392165719E-6</v>
      </c>
      <c r="BU668" s="70" cm="1">
        <f t="array" ref="BU668">IF(AND(ActInt=1,$J668=0),INDEX(Tbl_FwdNom,$B668-IVP,MATCH(ValnDt,Tbl_FwdNom_Cols)),INDEX(Tbl_FwdNom,$B668,MATCH(StartDt,Tbl_FwdNom_Cols)))</f>
        <v>10.445536128000001</v>
      </c>
      <c r="BV668" s="70" cm="1">
        <f t="array" ref="BV668">INDEX(Tbl_FwdReal,$B668,MATCH(StartDt,Tbl_FwdReal_Cols))</f>
        <v>3.8214716480000002</v>
      </c>
      <c r="BW668" s="70" cm="1">
        <f t="array" ref="BW668">IF(RunType&lt;&gt;"OPN",INDEX(Tbl_FwdReal,$B668,MATCH(ValnDt,Tbl_FwdReal_Cols)),IF(AND($J668=0,ActInt=1),INDEX(Tbl_FwdReal,$B668-IVP,MATCH(ValnDt,Tbl_FwdReal_Cols)),-999))*$K668</f>
        <v>3.8214716480000002</v>
      </c>
      <c r="BX668" s="70">
        <f t="shared" si="1579"/>
        <v>3.8214716480000001E-2</v>
      </c>
      <c r="BY668" s="70">
        <f t="shared" si="1654"/>
        <v>6.3802452179241742E-2</v>
      </c>
      <c r="BZ668" s="64">
        <f t="shared" si="1667"/>
        <v>5.1674478110459443E-3</v>
      </c>
      <c r="CA668" s="70" cm="1">
        <f t="array" ref="CA668">IF($J668=1,CA667*(1+INDEX(Tbl_CPI,$B668,MATCH(IF(RunType="OPN",StartDt,ValnDt),Tbl_CPI_Cols))),0)</f>
        <v>0</v>
      </c>
      <c r="CB668" s="70">
        <f t="shared" si="1655"/>
        <v>40.816054656309255</v>
      </c>
      <c r="CC668" s="70">
        <f t="shared" si="1656"/>
        <v>40.816054656309255</v>
      </c>
      <c r="CD668" s="36">
        <f t="shared" si="1580"/>
        <v>196.52566093335679</v>
      </c>
      <c r="CE668" s="36">
        <f t="shared" si="1581"/>
        <v>1.5829392884485625</v>
      </c>
      <c r="CF668" s="36">
        <f t="shared" si="1582"/>
        <v>0</v>
      </c>
      <c r="CG668" s="36">
        <f t="shared" si="1583"/>
        <v>6.0573018201874821E-6</v>
      </c>
      <c r="CH668" s="36">
        <f t="shared" si="1584"/>
        <v>6.0089024017754069E-6</v>
      </c>
      <c r="CI668" s="36">
        <f t="shared" si="1585"/>
        <v>0</v>
      </c>
      <c r="CJ668" s="36">
        <f t="shared" si="1586"/>
        <v>0</v>
      </c>
      <c r="CK668" s="36">
        <f t="shared" si="1587"/>
        <v>0</v>
      </c>
      <c r="CL668" s="36">
        <f t="shared" si="1588"/>
        <v>4.8399418412075523E-8</v>
      </c>
      <c r="CM668" s="36">
        <f t="shared" si="1589"/>
        <v>6.0573018201874821E-6</v>
      </c>
      <c r="CN668" s="36">
        <f t="shared" ca="1" si="1590"/>
        <v>1.6556734632702183E-3</v>
      </c>
      <c r="CO668" s="20">
        <f t="shared" si="1591"/>
        <v>120000</v>
      </c>
      <c r="CP668" s="20">
        <f t="shared" si="1592"/>
        <v>2</v>
      </c>
      <c r="CQ668" s="64">
        <f t="shared" si="1593"/>
        <v>0.24822929831999999</v>
      </c>
      <c r="CR668" s="64">
        <f t="shared" si="1594"/>
        <v>1</v>
      </c>
      <c r="CS668" s="36">
        <f t="shared" si="1595"/>
        <v>3.6690795735706393E-3</v>
      </c>
      <c r="CT668" s="36">
        <f t="shared" si="1596"/>
        <v>9.9364624601053697E-4</v>
      </c>
      <c r="CU668" s="36">
        <f t="shared" si="1597"/>
        <v>2.1929002035330147E-6</v>
      </c>
      <c r="CV668" s="36">
        <f t="shared" si="1657"/>
        <v>9.9583914621407003E-4</v>
      </c>
      <c r="CW668" s="36">
        <f t="shared" si="1598"/>
        <v>0</v>
      </c>
      <c r="CX668" s="36">
        <f t="shared" si="1599"/>
        <v>0</v>
      </c>
      <c r="CY668" s="36">
        <f t="shared" si="1600"/>
        <v>0</v>
      </c>
      <c r="CZ668" s="36">
        <f t="shared" si="1658"/>
        <v>0</v>
      </c>
      <c r="DA668" s="64">
        <f t="shared" si="1601"/>
        <v>8.3137293363120257E-3</v>
      </c>
      <c r="DB668" s="70">
        <f t="shared" si="1659"/>
        <v>0.9917548188679487</v>
      </c>
      <c r="DC668" s="70">
        <f>PRODUCT($DB$8:DB668)</f>
        <v>1.9554242315647902E-3</v>
      </c>
      <c r="DD668" s="36">
        <f t="shared" si="1602"/>
        <v>6.2210513350828633E-6</v>
      </c>
      <c r="DE668" s="36">
        <f t="shared" si="1603"/>
        <v>4.1875463973447867E-3</v>
      </c>
      <c r="DF668" s="36">
        <f t="shared" si="1604"/>
        <v>6.7446275834188734E-6</v>
      </c>
      <c r="DG668" s="36">
        <f t="shared" si="1605"/>
        <v>1.7534145743192049E-6</v>
      </c>
      <c r="DH668" s="36">
        <f t="shared" ca="1" si="1606"/>
        <v>7.0721450531896013E-28</v>
      </c>
      <c r="DI668" s="36">
        <f t="shared" si="1607"/>
        <v>1.3157629984039727E-5</v>
      </c>
      <c r="DJ668" s="36">
        <f t="shared" ca="1" si="1608"/>
        <v>4.1994741890028428E-3</v>
      </c>
      <c r="DK668" s="36">
        <f t="shared" si="1609"/>
        <v>0</v>
      </c>
      <c r="DL668" s="36">
        <f t="shared" si="1610"/>
        <v>0</v>
      </c>
      <c r="DM668" s="36">
        <f t="shared" ca="1" si="1611"/>
        <v>4.1994741890028428E-3</v>
      </c>
      <c r="DN668" s="36">
        <f t="shared" ca="1" si="1660"/>
        <v>4.1994741936165741E-3</v>
      </c>
      <c r="DO668" s="64" cm="1">
        <f t="array" ref="DO668">IFERROR(INDEX(Tbl_FwdNom,$B668,MATCH(LIDt,Tbl_FwdNom_Cols,0)),0)</f>
        <v>8.1172022780000006</v>
      </c>
      <c r="DP668" s="64">
        <f t="shared" ca="1" si="1661"/>
        <v>8.0556078459999991</v>
      </c>
      <c r="DQ668" s="64">
        <f t="shared" ca="1" si="1612"/>
        <v>6.4772032778777078E-3</v>
      </c>
      <c r="DR668" s="70">
        <f t="shared" ca="1" si="1613"/>
        <v>0.99356448088761185</v>
      </c>
      <c r="DS668" s="70">
        <f ca="1">PRODUCT($DR$8:DR668)</f>
        <v>5.188090716880576E-3</v>
      </c>
      <c r="DT668" s="36">
        <f t="shared" ca="1" si="1614"/>
        <v>4.2094935379050824E-3</v>
      </c>
      <c r="DU668" s="36">
        <f t="shared" ca="1" si="1615"/>
        <v>6.7703199689484124E-6</v>
      </c>
      <c r="DV668" s="36">
        <f t="shared" ca="1" si="1616"/>
        <v>1.7626002710906752E-6</v>
      </c>
      <c r="DW668" s="36">
        <f t="shared" ca="1" si="1617"/>
        <v>7.0947954173213632E-28</v>
      </c>
      <c r="DX668" s="36">
        <f t="shared" ca="1" si="1618"/>
        <v>6.2447775022045117E-6</v>
      </c>
      <c r="DY668" s="36">
        <f t="shared" ca="1" si="1619"/>
        <v>9.0412079913450943E-8</v>
      </c>
      <c r="DZ668" s="36">
        <f t="shared" ca="1" si="1620"/>
        <v>1.3099621819168579E-5</v>
      </c>
      <c r="EA668" s="36">
        <f t="shared" ca="1" si="1621"/>
        <v>0</v>
      </c>
      <c r="EB668" s="36">
        <f t="shared" ca="1" si="1622"/>
        <v>4.2214465139998178E-3</v>
      </c>
      <c r="EC668" s="36">
        <f t="shared" ca="1" si="1623"/>
        <v>0</v>
      </c>
      <c r="ED668" s="36">
        <f t="shared" ca="1" si="1624"/>
        <v>0</v>
      </c>
      <c r="EE668" s="36">
        <f t="shared" ca="1" si="1662"/>
        <v>0</v>
      </c>
      <c r="EF668" s="36">
        <f t="shared" ca="1" si="1625"/>
        <v>4.2214465139998178E-3</v>
      </c>
      <c r="EG668" s="64"/>
      <c r="EH668" s="64"/>
      <c r="EI668" s="64"/>
      <c r="EJ668" s="70"/>
      <c r="EK668" s="70"/>
      <c r="EL668" s="70"/>
      <c r="EM668" s="70"/>
      <c r="EN668" s="70"/>
      <c r="EO668" s="36">
        <f t="shared" ca="1" si="1626"/>
        <v>4.8276752947896228E-5</v>
      </c>
      <c r="EP668" s="36">
        <f t="shared" ca="1" si="1627"/>
        <v>0</v>
      </c>
      <c r="EQ668" s="36">
        <f t="shared" si="1628"/>
        <v>1.1195159857792603E-4</v>
      </c>
      <c r="ER668" s="36">
        <f t="shared" si="1629"/>
        <v>3.7290785807373859E-8</v>
      </c>
      <c r="ES668" s="36">
        <f t="shared" si="1630"/>
        <v>-3.4055092586970558E-8</v>
      </c>
      <c r="ET668" s="36">
        <f t="shared" ca="1" si="1631"/>
        <v>0</v>
      </c>
      <c r="EU668" s="36">
        <f t="shared" ca="1" si="1663"/>
        <v>3.7290785807373859E-8</v>
      </c>
      <c r="EV668" s="36">
        <f t="shared" si="1632"/>
        <v>2.171940507569425E-7</v>
      </c>
      <c r="EW668" s="36">
        <f t="shared" si="1633"/>
        <v>1.4633952549386985E-4</v>
      </c>
      <c r="EX668" s="36">
        <f t="shared" ca="1" si="1664"/>
        <v>2.585456089083602E-4</v>
      </c>
      <c r="EY668" s="36">
        <f t="shared" si="1634"/>
        <v>0</v>
      </c>
      <c r="EZ668" s="36">
        <f t="shared" si="1635"/>
        <v>0</v>
      </c>
      <c r="FA668" s="36">
        <f t="shared" si="1636"/>
        <v>0</v>
      </c>
      <c r="FB668" s="36">
        <f t="shared" si="1637"/>
        <v>0</v>
      </c>
      <c r="FC668" s="36">
        <f t="shared" si="1665"/>
        <v>0</v>
      </c>
      <c r="FD668" s="36">
        <f t="shared" si="1638"/>
        <v>0</v>
      </c>
      <c r="FE668" s="36">
        <f t="shared" si="1639"/>
        <v>0</v>
      </c>
      <c r="FF668" s="36">
        <f t="shared" si="1666"/>
        <v>0</v>
      </c>
      <c r="FG668" s="36">
        <f t="shared" ca="1" si="1640"/>
        <v>2.585456089083602E-4</v>
      </c>
      <c r="FH668" s="36">
        <f t="shared" ca="1" si="1641"/>
        <v>2.1494782135560898E-6</v>
      </c>
      <c r="FI668" s="36">
        <f t="shared" ca="1" si="1642"/>
        <v>-7.3632583603856311E-5</v>
      </c>
      <c r="FJ668" s="36">
        <f t="shared" ca="1" si="1643"/>
        <v>1.8795305043638576E-4</v>
      </c>
      <c r="FK668" s="36">
        <f t="shared" si="1644"/>
        <v>0</v>
      </c>
      <c r="FL668" s="36">
        <f t="shared" si="1645"/>
        <v>0</v>
      </c>
      <c r="FM668" s="36">
        <f t="shared" ca="1" si="1646"/>
        <v>0</v>
      </c>
      <c r="FN668" s="36">
        <f t="shared" ca="1" si="1668"/>
        <v>1.8795305043638576E-4</v>
      </c>
    </row>
    <row r="669" spans="2:170" x14ac:dyDescent="0.25">
      <c r="B669" s="2">
        <v>661</v>
      </c>
      <c r="C669" s="2">
        <f t="shared" si="1522"/>
        <v>56</v>
      </c>
      <c r="D669" s="2">
        <f t="shared" si="1671"/>
        <v>685</v>
      </c>
      <c r="E669" s="2">
        <f t="shared" si="1669"/>
        <v>58</v>
      </c>
      <c r="F669" s="189">
        <f t="shared" si="1673"/>
        <v>65836</v>
      </c>
      <c r="G669" s="2">
        <f t="shared" si="1672"/>
        <v>3</v>
      </c>
      <c r="H669" s="187">
        <f t="shared" si="1523"/>
        <v>89.666666666666671</v>
      </c>
      <c r="I669" s="186">
        <f t="shared" si="1670"/>
        <v>89</v>
      </c>
      <c r="J669" s="2">
        <f t="shared" si="1524"/>
        <v>0</v>
      </c>
      <c r="K669" s="2">
        <f t="shared" si="1525"/>
        <v>1</v>
      </c>
      <c r="L669">
        <f t="shared" si="1526"/>
        <v>2</v>
      </c>
      <c r="M669" s="190">
        <f t="shared" si="1647"/>
        <v>0.21720074484000002</v>
      </c>
      <c r="N669">
        <f t="shared" si="1527"/>
        <v>1</v>
      </c>
      <c r="O669">
        <f t="shared" si="1528"/>
        <v>100</v>
      </c>
      <c r="P669" s="58">
        <f t="shared" si="1529"/>
        <v>0.97740335178000004</v>
      </c>
      <c r="Q669" s="106">
        <f t="shared" si="1530"/>
        <v>0.97740335178000004</v>
      </c>
      <c r="R669" s="59">
        <f t="shared" si="1531"/>
        <v>0.97740335178000004</v>
      </c>
      <c r="S669" s="32">
        <f t="shared" si="1648"/>
        <v>0.27081621591639393</v>
      </c>
      <c r="T669">
        <f t="shared" si="1532"/>
        <v>1</v>
      </c>
      <c r="U669" s="32">
        <f t="shared" si="1649"/>
        <v>1.5885590400000001E-3</v>
      </c>
      <c r="V669">
        <f t="shared" si="1533"/>
        <v>1</v>
      </c>
      <c r="W669">
        <f t="shared" si="1534"/>
        <v>100</v>
      </c>
      <c r="X669" s="58">
        <f t="shared" si="1535"/>
        <v>7.148515680000001E-3</v>
      </c>
      <c r="Y669" s="58">
        <f t="shared" si="1536"/>
        <v>7.148515680000001E-3</v>
      </c>
      <c r="Z669" s="32">
        <f t="shared" si="1537"/>
        <v>7.148515680000001E-3</v>
      </c>
      <c r="AA669" s="32">
        <f t="shared" si="1538"/>
        <v>5.9767038559999097E-4</v>
      </c>
      <c r="AB669" s="59">
        <f t="shared" si="1539"/>
        <v>4.9056245199999996E-3</v>
      </c>
      <c r="AC669" s="59">
        <f t="shared" si="1540"/>
        <v>4.9056245199999996E-3</v>
      </c>
      <c r="AD669">
        <f t="shared" si="1541"/>
        <v>1</v>
      </c>
      <c r="AE669" s="59">
        <f t="shared" si="1542"/>
        <v>4.9056245199999996E-3</v>
      </c>
      <c r="AF669" s="59">
        <f t="shared" si="1543"/>
        <v>4.1758461800000006E-3</v>
      </c>
      <c r="AG669" s="59">
        <f t="shared" si="1544"/>
        <v>4.1758461800000006E-3</v>
      </c>
      <c r="AH669">
        <f t="shared" si="1545"/>
        <v>1</v>
      </c>
      <c r="AI669" s="59">
        <f t="shared" si="1546"/>
        <v>4.1758461800000006E-3</v>
      </c>
      <c r="AJ669" s="59">
        <f t="shared" si="1547"/>
        <v>0</v>
      </c>
      <c r="AK669" s="59">
        <f t="shared" si="1548"/>
        <v>0</v>
      </c>
      <c r="AL669" s="59">
        <f t="shared" si="1549"/>
        <v>0</v>
      </c>
      <c r="AM669" s="12">
        <f t="shared" si="1650"/>
        <v>2.1999331572610158E-8</v>
      </c>
      <c r="AN669" s="12">
        <f t="shared" si="1651"/>
        <v>0</v>
      </c>
      <c r="AO669" s="66">
        <f t="shared" si="1550"/>
        <v>5.9577757291843349E-9</v>
      </c>
      <c r="AP669" s="66">
        <f t="shared" si="1551"/>
        <v>1.3148348983943968E-11</v>
      </c>
      <c r="AQ669" s="59">
        <f t="shared" si="1552"/>
        <v>1.0792046038620654E-10</v>
      </c>
      <c r="AR669" s="59">
        <f t="shared" si="1553"/>
        <v>9.1865824710037538E-11</v>
      </c>
      <c r="AS669" s="59">
        <f t="shared" si="1554"/>
        <v>0</v>
      </c>
      <c r="AT669" s="12">
        <f t="shared" si="1555"/>
        <v>1.5828621209345636E-8</v>
      </c>
      <c r="AU669" s="59">
        <f t="shared" si="1652"/>
        <v>1.2149215246872594E-24</v>
      </c>
      <c r="AV669" s="59">
        <f t="shared" si="1653"/>
        <v>0</v>
      </c>
      <c r="AW669" s="70">
        <f t="shared" si="1556"/>
        <v>0</v>
      </c>
      <c r="AX669" s="20">
        <f t="shared" si="1557"/>
        <v>200000</v>
      </c>
      <c r="AY669" s="20">
        <f t="shared" si="1558"/>
        <v>0</v>
      </c>
      <c r="AZ669" s="20">
        <f t="shared" si="1559"/>
        <v>0</v>
      </c>
      <c r="BA669" s="20">
        <f t="shared" si="1560"/>
        <v>200000</v>
      </c>
      <c r="BB669" s="36">
        <f t="shared" si="1561"/>
        <v>1</v>
      </c>
      <c r="BC669" s="36">
        <f t="shared" si="1562"/>
        <v>0</v>
      </c>
      <c r="BD669" s="80">
        <f t="shared" si="1563"/>
        <v>1.1915551458368671E-3</v>
      </c>
      <c r="BE669" s="36">
        <f t="shared" si="1564"/>
        <v>0</v>
      </c>
      <c r="BF669" s="36">
        <f t="shared" si="1565"/>
        <v>0</v>
      </c>
      <c r="BG669" s="36">
        <f t="shared" si="1566"/>
        <v>1.1915551458368671E-3</v>
      </c>
      <c r="BH669" s="36">
        <f t="shared" si="1567"/>
        <v>2.6296697967887936E-6</v>
      </c>
      <c r="BI669" s="36">
        <f t="shared" si="1568"/>
        <v>0</v>
      </c>
      <c r="BJ669" s="36">
        <f t="shared" si="1569"/>
        <v>0</v>
      </c>
      <c r="BK669" s="36">
        <f t="shared" si="1570"/>
        <v>2.6296697967887936E-6</v>
      </c>
      <c r="BL669" s="68">
        <f ca="1">IF(OR(AT669=0,E669&gt;ProjTerm),0,VLOOKUP(D669,'Life Events'!$AE$5:$AI$1206,5,FALSE))</f>
        <v>1.5384102382404981E-22</v>
      </c>
      <c r="BM669" s="93">
        <f t="shared" ca="1" si="1571"/>
        <v>1.5384102382404981E-22</v>
      </c>
      <c r="BN669" s="93">
        <f t="shared" ca="1" si="1572"/>
        <v>2.4350912925688022E-30</v>
      </c>
      <c r="BO669" s="36">
        <f t="shared" ca="1" si="1573"/>
        <v>3.7242528289528025E-28</v>
      </c>
      <c r="BP669" s="36">
        <f t="shared" si="1574"/>
        <v>4.9922645989940242E-7</v>
      </c>
      <c r="BQ669" s="36">
        <f t="shared" si="1575"/>
        <v>98.811155918262116</v>
      </c>
      <c r="BR669" s="36">
        <f t="shared" si="1576"/>
        <v>154.78110000000001</v>
      </c>
      <c r="BS669" s="36">
        <f t="shared" si="1577"/>
        <v>152.94099405300122</v>
      </c>
      <c r="BT669" s="36">
        <f t="shared" si="1578"/>
        <v>2.4208450622457399E-6</v>
      </c>
      <c r="BU669" s="70" cm="1">
        <f t="array" ref="BU669">IF(AND(ActInt=1,$J669=0),INDEX(Tbl_FwdNom,$B669-IVP,MATCH(ValnDt,Tbl_FwdNom_Cols)),INDEX(Tbl_FwdNom,$B669,MATCH(StartDt,Tbl_FwdNom_Cols)))</f>
        <v>10.439539334999999</v>
      </c>
      <c r="BV669" s="70" cm="1">
        <f t="array" ref="BV669">INDEX(Tbl_FwdReal,$B669,MATCH(StartDt,Tbl_FwdReal_Cols))</f>
        <v>3.818077191</v>
      </c>
      <c r="BW669" s="70" cm="1">
        <f t="array" ref="BW669">IF(RunType&lt;&gt;"OPN",INDEX(Tbl_FwdReal,$B669,MATCH(ValnDt,Tbl_FwdReal_Cols)),IF(AND($J669=0,ActInt=1),INDEX(Tbl_FwdReal,$B669-IVP,MATCH(ValnDt,Tbl_FwdReal_Cols)),-999))*$K669</f>
        <v>3.818077191</v>
      </c>
      <c r="BX669" s="70">
        <f t="shared" si="1579"/>
        <v>3.8180771910000001E-2</v>
      </c>
      <c r="BY669" s="70">
        <f t="shared" si="1654"/>
        <v>6.3779471968240298E-2</v>
      </c>
      <c r="BZ669" s="64">
        <f t="shared" si="1667"/>
        <v>5.1656383280995755E-3</v>
      </c>
      <c r="CA669" s="70" cm="1">
        <f t="array" ref="CA669">IF($J669=1,CA668*(1+INDEX(Tbl_CPI,$B669,MATCH(IF(RunType="OPN",StartDt,ValnDt),Tbl_CPI_Cols))),0)</f>
        <v>0</v>
      </c>
      <c r="CB669" s="70">
        <f t="shared" si="1655"/>
        <v>41.026895632643694</v>
      </c>
      <c r="CC669" s="70">
        <f t="shared" si="1656"/>
        <v>40.816054656309255</v>
      </c>
      <c r="CD669" s="36">
        <f t="shared" si="1580"/>
        <v>208.94979819822294</v>
      </c>
      <c r="CE669" s="36">
        <f t="shared" si="1581"/>
        <v>1.5829392884485625</v>
      </c>
      <c r="CF669" s="36">
        <f t="shared" si="1582"/>
        <v>0</v>
      </c>
      <c r="CG669" s="36">
        <f t="shared" si="1583"/>
        <v>4.6315794988585786E-6</v>
      </c>
      <c r="CH669" s="36">
        <f t="shared" si="1584"/>
        <v>4.596755892592687E-6</v>
      </c>
      <c r="CI669" s="36">
        <f t="shared" si="1585"/>
        <v>0</v>
      </c>
      <c r="CJ669" s="36">
        <f t="shared" si="1586"/>
        <v>0</v>
      </c>
      <c r="CK669" s="36">
        <f t="shared" si="1587"/>
        <v>0</v>
      </c>
      <c r="CL669" s="36">
        <f t="shared" si="1588"/>
        <v>3.4823606265891518E-8</v>
      </c>
      <c r="CM669" s="36">
        <f t="shared" si="1589"/>
        <v>4.6315794988585786E-6</v>
      </c>
      <c r="CN669" s="36">
        <f t="shared" ca="1" si="1590"/>
        <v>1.1912647441115107E-3</v>
      </c>
      <c r="CO669" s="20">
        <f t="shared" si="1591"/>
        <v>120000</v>
      </c>
      <c r="CP669" s="20">
        <f t="shared" si="1592"/>
        <v>2</v>
      </c>
      <c r="CQ669" s="64">
        <f t="shared" si="1593"/>
        <v>0.24822929831999999</v>
      </c>
      <c r="CR669" s="64">
        <f t="shared" si="1594"/>
        <v>1</v>
      </c>
      <c r="CS669" s="36">
        <f t="shared" si="1595"/>
        <v>2.639919788713219E-3</v>
      </c>
      <c r="CT669" s="36">
        <f t="shared" si="1596"/>
        <v>7.1493308750212019E-4</v>
      </c>
      <c r="CU669" s="36">
        <f t="shared" si="1597"/>
        <v>1.5778018780732762E-6</v>
      </c>
      <c r="CV669" s="36">
        <f t="shared" si="1657"/>
        <v>7.1651088938019347E-4</v>
      </c>
      <c r="CW669" s="36">
        <f t="shared" si="1598"/>
        <v>0</v>
      </c>
      <c r="CX669" s="36">
        <f t="shared" si="1599"/>
        <v>0</v>
      </c>
      <c r="CY669" s="36">
        <f t="shared" si="1600"/>
        <v>0</v>
      </c>
      <c r="CZ669" s="36">
        <f t="shared" si="1658"/>
        <v>0</v>
      </c>
      <c r="DA669" s="64">
        <f t="shared" si="1601"/>
        <v>8.3091669071675422E-3</v>
      </c>
      <c r="DB669" s="70">
        <f t="shared" si="1659"/>
        <v>0.99175930639145671</v>
      </c>
      <c r="DC669" s="70">
        <f>PRODUCT($DB$8:DB669)</f>
        <v>1.9393101795977437E-3</v>
      </c>
      <c r="DD669" s="36">
        <f t="shared" si="1602"/>
        <v>3.8518980267183836E-6</v>
      </c>
      <c r="DE669" s="36">
        <f t="shared" si="1603"/>
        <v>3.0307862734549663E-3</v>
      </c>
      <c r="DF669" s="36">
        <f t="shared" si="1604"/>
        <v>4.1710000229473935E-6</v>
      </c>
      <c r="DG669" s="36">
        <f t="shared" si="1605"/>
        <v>1.2687575287752809E-6</v>
      </c>
      <c r="DH669" s="36">
        <f t="shared" ca="1" si="1606"/>
        <v>3.4066558578754503E-28</v>
      </c>
      <c r="DI669" s="36">
        <f t="shared" si="1607"/>
        <v>8.5968948617214549E-6</v>
      </c>
      <c r="DJ669" s="36">
        <f t="shared" ca="1" si="1608"/>
        <v>3.0384335127841412E-3</v>
      </c>
      <c r="DK669" s="36">
        <f t="shared" si="1609"/>
        <v>0</v>
      </c>
      <c r="DL669" s="36">
        <f t="shared" si="1610"/>
        <v>0</v>
      </c>
      <c r="DM669" s="36">
        <f t="shared" ca="1" si="1611"/>
        <v>3.0384335127841412E-3</v>
      </c>
      <c r="DN669" s="36">
        <f t="shared" ca="1" si="1660"/>
        <v>3.0384335173978712E-3</v>
      </c>
      <c r="DO669" s="64" cm="1">
        <f t="array" ref="DO669">IFERROR(INDEX(Tbl_FwdNom,$B669,MATCH(LIDt,Tbl_FwdNom_Cols,0)),0)</f>
        <v>8.1154908480000003</v>
      </c>
      <c r="DP669" s="64">
        <f t="shared" ca="1" si="1661"/>
        <v>8.0538973909999996</v>
      </c>
      <c r="DQ669" s="64">
        <f t="shared" ca="1" si="1612"/>
        <v>6.4758756077323287E-3</v>
      </c>
      <c r="DR669" s="70">
        <f t="shared" ca="1" si="1613"/>
        <v>0.99356579152597968</v>
      </c>
      <c r="DS669" s="70">
        <f ca="1">PRODUCT($DR$8:DR669)</f>
        <v>5.1547094596260364E-3</v>
      </c>
      <c r="DT669" s="36">
        <f t="shared" ca="1" si="1614"/>
        <v>3.0451985485912417E-3</v>
      </c>
      <c r="DU669" s="36">
        <f t="shared" ca="1" si="1615"/>
        <v>4.1844939221030747E-6</v>
      </c>
      <c r="DV669" s="36">
        <f t="shared" ca="1" si="1616"/>
        <v>1.2747881912930112E-6</v>
      </c>
      <c r="DW669" s="36">
        <f t="shared" ca="1" si="1617"/>
        <v>3.4164876009534429E-28</v>
      </c>
      <c r="DX669" s="36">
        <f t="shared" ca="1" si="1618"/>
        <v>3.8643728422610134E-6</v>
      </c>
      <c r="DY669" s="36">
        <f t="shared" ca="1" si="1619"/>
        <v>5.5948457688124725E-8</v>
      </c>
      <c r="DZ669" s="36">
        <f t="shared" ca="1" si="1620"/>
        <v>8.5579294286256214E-6</v>
      </c>
      <c r="EA669" s="36">
        <f t="shared" ca="1" si="1621"/>
        <v>0</v>
      </c>
      <c r="EB669" s="36">
        <f t="shared" ca="1" si="1622"/>
        <v>3.0528577593661047E-3</v>
      </c>
      <c r="EC669" s="36">
        <f t="shared" ca="1" si="1623"/>
        <v>0</v>
      </c>
      <c r="ED669" s="36">
        <f t="shared" ca="1" si="1624"/>
        <v>0</v>
      </c>
      <c r="EE669" s="36">
        <f t="shared" ca="1" si="1662"/>
        <v>0</v>
      </c>
      <c r="EF669" s="36">
        <f t="shared" ca="1" si="1625"/>
        <v>3.0528577593661047E-3</v>
      </c>
      <c r="EG669" s="64"/>
      <c r="EH669" s="64"/>
      <c r="EI669" s="64"/>
      <c r="EJ669" s="70"/>
      <c r="EK669" s="70"/>
      <c r="EL669" s="70"/>
      <c r="EM669" s="70"/>
      <c r="EN669" s="70"/>
      <c r="EO669" s="36">
        <f t="shared" ca="1" si="1626"/>
        <v>3.4855647391666843E-5</v>
      </c>
      <c r="EP669" s="36">
        <f t="shared" ca="1" si="1627"/>
        <v>0</v>
      </c>
      <c r="EQ669" s="36">
        <f t="shared" si="1628"/>
        <v>8.1007330288286825E-5</v>
      </c>
      <c r="ER669" s="36">
        <f t="shared" si="1629"/>
        <v>2.3089393822577742E-8</v>
      </c>
      <c r="ES669" s="36">
        <f t="shared" si="1630"/>
        <v>-2.1085944620920976E-8</v>
      </c>
      <c r="ET669" s="36">
        <f t="shared" ca="1" si="1631"/>
        <v>0</v>
      </c>
      <c r="EU669" s="36">
        <f t="shared" ca="1" si="1663"/>
        <v>2.3089393822577742E-8</v>
      </c>
      <c r="EV669" s="36">
        <f t="shared" si="1632"/>
        <v>1.41909631234025E-7</v>
      </c>
      <c r="EW669" s="36">
        <f t="shared" si="1633"/>
        <v>1.0589017420471656E-4</v>
      </c>
      <c r="EX669" s="36">
        <f t="shared" ca="1" si="1664"/>
        <v>1.8706250351805998E-4</v>
      </c>
      <c r="EY669" s="36">
        <f t="shared" si="1634"/>
        <v>0</v>
      </c>
      <c r="EZ669" s="36">
        <f t="shared" si="1635"/>
        <v>0</v>
      </c>
      <c r="FA669" s="36">
        <f t="shared" si="1636"/>
        <v>0</v>
      </c>
      <c r="FB669" s="36">
        <f t="shared" si="1637"/>
        <v>0</v>
      </c>
      <c r="FC669" s="36">
        <f t="shared" si="1665"/>
        <v>0</v>
      </c>
      <c r="FD669" s="36">
        <f t="shared" si="1638"/>
        <v>0</v>
      </c>
      <c r="FE669" s="36">
        <f t="shared" si="1639"/>
        <v>0</v>
      </c>
      <c r="FF669" s="36">
        <f t="shared" si="1666"/>
        <v>0</v>
      </c>
      <c r="FG669" s="36">
        <f t="shared" ca="1" si="1640"/>
        <v>1.8706250351805998E-4</v>
      </c>
      <c r="FH669" s="36">
        <f t="shared" ca="1" si="1641"/>
        <v>1.5543335638041758E-6</v>
      </c>
      <c r="FI669" s="36">
        <f t="shared" ca="1" si="1642"/>
        <v>-5.2979000829633409E-5</v>
      </c>
      <c r="FJ669" s="36">
        <f t="shared" ca="1" si="1643"/>
        <v>1.3619121018147224E-4</v>
      </c>
      <c r="FK669" s="36">
        <f t="shared" si="1644"/>
        <v>0</v>
      </c>
      <c r="FL669" s="36">
        <f t="shared" si="1645"/>
        <v>0</v>
      </c>
      <c r="FM669" s="36">
        <f t="shared" ca="1" si="1646"/>
        <v>0</v>
      </c>
      <c r="FN669" s="36">
        <f t="shared" ca="1" si="1668"/>
        <v>1.3619121018147224E-4</v>
      </c>
    </row>
    <row r="670" spans="2:170" x14ac:dyDescent="0.25">
      <c r="B670" s="2">
        <v>662</v>
      </c>
      <c r="C670" s="2">
        <f t="shared" si="1522"/>
        <v>56</v>
      </c>
      <c r="D670" s="2">
        <f t="shared" si="1671"/>
        <v>686</v>
      </c>
      <c r="E670" s="2">
        <f t="shared" si="1669"/>
        <v>58</v>
      </c>
      <c r="F670" s="189">
        <f t="shared" si="1673"/>
        <v>65866</v>
      </c>
      <c r="G670" s="2">
        <f t="shared" si="1672"/>
        <v>4</v>
      </c>
      <c r="H670" s="187">
        <f t="shared" si="1523"/>
        <v>89.75</v>
      </c>
      <c r="I670" s="186">
        <f t="shared" si="1670"/>
        <v>89</v>
      </c>
      <c r="J670" s="2">
        <f t="shared" si="1524"/>
        <v>0</v>
      </c>
      <c r="K670" s="2">
        <f t="shared" si="1525"/>
        <v>1</v>
      </c>
      <c r="L670">
        <f t="shared" si="1526"/>
        <v>2</v>
      </c>
      <c r="M670" s="190">
        <f t="shared" si="1647"/>
        <v>0.21720074484000002</v>
      </c>
      <c r="N670">
        <f t="shared" si="1527"/>
        <v>1</v>
      </c>
      <c r="O670">
        <f t="shared" si="1528"/>
        <v>100</v>
      </c>
      <c r="P670" s="58">
        <f t="shared" si="1529"/>
        <v>0.97740335178000004</v>
      </c>
      <c r="Q670" s="106">
        <f t="shared" si="1530"/>
        <v>0.97740335178000004</v>
      </c>
      <c r="R670" s="59">
        <f t="shared" si="1531"/>
        <v>0.97740335178000004</v>
      </c>
      <c r="S670" s="32">
        <f t="shared" si="1648"/>
        <v>0.27081621591639393</v>
      </c>
      <c r="T670">
        <f t="shared" si="1532"/>
        <v>1</v>
      </c>
      <c r="U670" s="32">
        <f t="shared" si="1649"/>
        <v>1.5885590400000001E-3</v>
      </c>
      <c r="V670">
        <f t="shared" si="1533"/>
        <v>1</v>
      </c>
      <c r="W670">
        <f t="shared" si="1534"/>
        <v>100</v>
      </c>
      <c r="X670" s="58">
        <f t="shared" si="1535"/>
        <v>7.148515680000001E-3</v>
      </c>
      <c r="Y670" s="58">
        <f t="shared" si="1536"/>
        <v>7.148515680000001E-3</v>
      </c>
      <c r="Z670" s="32">
        <f t="shared" si="1537"/>
        <v>7.148515680000001E-3</v>
      </c>
      <c r="AA670" s="32">
        <f t="shared" si="1538"/>
        <v>5.9767038559999097E-4</v>
      </c>
      <c r="AB670" s="59">
        <f t="shared" si="1539"/>
        <v>4.9056245199999996E-3</v>
      </c>
      <c r="AC670" s="59">
        <f t="shared" si="1540"/>
        <v>4.9056245199999996E-3</v>
      </c>
      <c r="AD670">
        <f t="shared" si="1541"/>
        <v>1</v>
      </c>
      <c r="AE670" s="59">
        <f t="shared" si="1542"/>
        <v>4.9056245199999996E-3</v>
      </c>
      <c r="AF670" s="59">
        <f t="shared" si="1543"/>
        <v>4.1758461800000006E-3</v>
      </c>
      <c r="AG670" s="59">
        <f t="shared" si="1544"/>
        <v>4.1758461800000006E-3</v>
      </c>
      <c r="AH670">
        <f t="shared" si="1545"/>
        <v>1</v>
      </c>
      <c r="AI670" s="59">
        <f t="shared" si="1546"/>
        <v>4.1758461800000006E-3</v>
      </c>
      <c r="AJ670" s="59">
        <f t="shared" si="1547"/>
        <v>0</v>
      </c>
      <c r="AK670" s="59">
        <f t="shared" si="1548"/>
        <v>0</v>
      </c>
      <c r="AL670" s="59">
        <f t="shared" si="1549"/>
        <v>0</v>
      </c>
      <c r="AM670" s="12">
        <f t="shared" si="1650"/>
        <v>1.5828621209345636E-8</v>
      </c>
      <c r="AN670" s="12">
        <f t="shared" si="1651"/>
        <v>0</v>
      </c>
      <c r="AO670" s="66">
        <f t="shared" si="1550"/>
        <v>4.2866472990889605E-9</v>
      </c>
      <c r="AP670" s="66">
        <f t="shared" si="1551"/>
        <v>9.4602981417058016E-12</v>
      </c>
      <c r="AQ670" s="59">
        <f t="shared" si="1552"/>
        <v>7.7649272322358002E-11</v>
      </c>
      <c r="AR670" s="59">
        <f t="shared" si="1553"/>
        <v>6.6097887411712966E-11</v>
      </c>
      <c r="AS670" s="59">
        <f t="shared" si="1554"/>
        <v>0</v>
      </c>
      <c r="AT670" s="12">
        <f t="shared" si="1555"/>
        <v>1.13887664523809E-8</v>
      </c>
      <c r="AU670" s="59">
        <f t="shared" si="1652"/>
        <v>9.9520167447786142E-25</v>
      </c>
      <c r="AV670" s="59">
        <f t="shared" si="1653"/>
        <v>0</v>
      </c>
      <c r="AW670" s="70">
        <f t="shared" si="1556"/>
        <v>0</v>
      </c>
      <c r="AX670" s="20">
        <f t="shared" si="1557"/>
        <v>200000</v>
      </c>
      <c r="AY670" s="20">
        <f t="shared" si="1558"/>
        <v>0</v>
      </c>
      <c r="AZ670" s="20">
        <f t="shared" si="1559"/>
        <v>0</v>
      </c>
      <c r="BA670" s="20">
        <f t="shared" si="1560"/>
        <v>200000</v>
      </c>
      <c r="BB670" s="36">
        <f t="shared" si="1561"/>
        <v>1</v>
      </c>
      <c r="BC670" s="36">
        <f t="shared" si="1562"/>
        <v>0</v>
      </c>
      <c r="BD670" s="80">
        <f t="shared" si="1563"/>
        <v>8.5732945981779212E-4</v>
      </c>
      <c r="BE670" s="36">
        <f t="shared" si="1564"/>
        <v>0</v>
      </c>
      <c r="BF670" s="36">
        <f t="shared" si="1565"/>
        <v>0</v>
      </c>
      <c r="BG670" s="36">
        <f t="shared" si="1566"/>
        <v>8.5732945981779212E-4</v>
      </c>
      <c r="BH670" s="36">
        <f t="shared" si="1567"/>
        <v>1.8920596283411602E-6</v>
      </c>
      <c r="BI670" s="36">
        <f t="shared" si="1568"/>
        <v>0</v>
      </c>
      <c r="BJ670" s="36">
        <f t="shared" si="1569"/>
        <v>0</v>
      </c>
      <c r="BK670" s="36">
        <f t="shared" si="1570"/>
        <v>1.8920596283411602E-6</v>
      </c>
      <c r="BL670" s="68">
        <f ca="1">IF(OR(AT670=0,E670&gt;ProjTerm),0,VLOOKUP(D670,'Life Events'!$AE$5:$AI$1206,5,FALSE))</f>
        <v>1.1068933092497071E-22</v>
      </c>
      <c r="BM670" s="93">
        <f t="shared" ca="1" si="1571"/>
        <v>1.1068933092497071E-22</v>
      </c>
      <c r="BN670" s="93">
        <f t="shared" ca="1" si="1572"/>
        <v>1.2606149386747941E-30</v>
      </c>
      <c r="BO670" s="36">
        <f t="shared" ca="1" si="1573"/>
        <v>1.9297796659488111E-28</v>
      </c>
      <c r="BP670" s="36">
        <f t="shared" si="1574"/>
        <v>3.5919575580507792E-7</v>
      </c>
      <c r="BQ670" s="36">
        <f t="shared" si="1575"/>
        <v>98.902517815720742</v>
      </c>
      <c r="BR670" s="36">
        <f t="shared" si="1576"/>
        <v>154.78110000000001</v>
      </c>
      <c r="BS670" s="36">
        <f t="shared" si="1577"/>
        <v>153.08240500286854</v>
      </c>
      <c r="BT670" s="36">
        <f t="shared" si="1578"/>
        <v>1.7434197585464553E-6</v>
      </c>
      <c r="BU670" s="70" cm="1">
        <f t="array" ref="BU670">IF(AND(ActInt=1,$J670=0),INDEX(Tbl_FwdNom,$B670-IVP,MATCH(ValnDt,Tbl_FwdNom_Cols)),INDEX(Tbl_FwdNom,$B670,MATCH(StartDt,Tbl_FwdNom_Cols)))</f>
        <v>10.433542868</v>
      </c>
      <c r="BV670" s="70" cm="1">
        <f t="array" ref="BV670">INDEX(Tbl_FwdReal,$B670,MATCH(StartDt,Tbl_FwdReal_Cols))</f>
        <v>3.8146828460000002</v>
      </c>
      <c r="BW670" s="70" cm="1">
        <f t="array" ref="BW670">IF(RunType&lt;&gt;"OPN",INDEX(Tbl_FwdReal,$B670,MATCH(ValnDt,Tbl_FwdReal_Cols)),IF(AND($J670=0,ActInt=1),INDEX(Tbl_FwdReal,$B670-IVP,MATCH(ValnDt,Tbl_FwdReal_Cols)),-999))*$K670</f>
        <v>3.8146828460000002</v>
      </c>
      <c r="BX670" s="70">
        <f t="shared" si="1579"/>
        <v>3.8146828460000004E-2</v>
      </c>
      <c r="BY670" s="70">
        <f t="shared" si="1654"/>
        <v>6.375649224704083E-2</v>
      </c>
      <c r="BZ670" s="64">
        <f t="shared" si="1667"/>
        <v>5.1638288478896843E-3</v>
      </c>
      <c r="CA670" s="70" cm="1">
        <f t="array" ref="CA670">IF($J670=1,CA669*(1+INDEX(Tbl_CPI,$B670,MATCH(IF(RunType="OPN",StartDt,ValnDt),Tbl_CPI_Cols))),0)</f>
        <v>0</v>
      </c>
      <c r="CB670" s="70">
        <f t="shared" si="1655"/>
        <v>41.238751499850899</v>
      </c>
      <c r="CC670" s="70">
        <f t="shared" si="1656"/>
        <v>40.816054656309255</v>
      </c>
      <c r="CD670" s="36">
        <f t="shared" si="1580"/>
        <v>208.95181613247755</v>
      </c>
      <c r="CE670" s="36">
        <f t="shared" si="1581"/>
        <v>1.5844028917796893</v>
      </c>
      <c r="CF670" s="36">
        <f t="shared" si="1582"/>
        <v>0</v>
      </c>
      <c r="CG670" s="36">
        <f t="shared" si="1583"/>
        <v>3.3324980617827964E-6</v>
      </c>
      <c r="CH670" s="36">
        <f t="shared" si="1584"/>
        <v>3.3074191485658238E-6</v>
      </c>
      <c r="CI670" s="36">
        <f t="shared" si="1585"/>
        <v>0</v>
      </c>
      <c r="CJ670" s="36">
        <f t="shared" si="1586"/>
        <v>0</v>
      </c>
      <c r="CK670" s="36">
        <f t="shared" si="1587"/>
        <v>0</v>
      </c>
      <c r="CL670" s="36">
        <f t="shared" si="1588"/>
        <v>2.507891321697255E-8</v>
      </c>
      <c r="CM670" s="36">
        <f t="shared" si="1589"/>
        <v>3.3324980617827964E-6</v>
      </c>
      <c r="CN670" s="36">
        <f t="shared" ca="1" si="1590"/>
        <v>8.5711890393178189E-4</v>
      </c>
      <c r="CO670" s="20">
        <f t="shared" si="1591"/>
        <v>120000</v>
      </c>
      <c r="CP670" s="20">
        <f t="shared" si="1592"/>
        <v>2</v>
      </c>
      <c r="CQ670" s="64">
        <f t="shared" si="1593"/>
        <v>0.24822929831999999</v>
      </c>
      <c r="CR670" s="64">
        <f t="shared" si="1594"/>
        <v>1</v>
      </c>
      <c r="CS670" s="36">
        <f t="shared" si="1595"/>
        <v>1.8994345451214764E-3</v>
      </c>
      <c r="CT670" s="36">
        <f t="shared" si="1596"/>
        <v>5.1439767589067523E-4</v>
      </c>
      <c r="CU670" s="36">
        <f t="shared" si="1597"/>
        <v>1.1352357770046962E-6</v>
      </c>
      <c r="CV670" s="36">
        <f t="shared" si="1657"/>
        <v>5.155329116676799E-4</v>
      </c>
      <c r="CW670" s="36">
        <f t="shared" si="1598"/>
        <v>0</v>
      </c>
      <c r="CX670" s="36">
        <f t="shared" si="1599"/>
        <v>0</v>
      </c>
      <c r="CY670" s="36">
        <f t="shared" si="1600"/>
        <v>0</v>
      </c>
      <c r="CZ670" s="36">
        <f t="shared" si="1658"/>
        <v>0</v>
      </c>
      <c r="DA670" s="64">
        <f t="shared" si="1601"/>
        <v>8.3046044989683043E-3</v>
      </c>
      <c r="DB670" s="70">
        <f t="shared" si="1659"/>
        <v>0.99176379393497371</v>
      </c>
      <c r="DC670" s="70">
        <f>PRODUCT($DB$8:DB670)</f>
        <v>1.9233376213345734E-3</v>
      </c>
      <c r="DD670" s="36">
        <f t="shared" si="1602"/>
        <v>2.1404667578541807E-6</v>
      </c>
      <c r="DE670" s="36">
        <f t="shared" si="1603"/>
        <v>2.19862629495912E-3</v>
      </c>
      <c r="DF670" s="36">
        <f t="shared" si="1604"/>
        <v>2.3135789001619992E-6</v>
      </c>
      <c r="DG670" s="36">
        <f t="shared" si="1605"/>
        <v>9.2009830245176997E-7</v>
      </c>
      <c r="DH670" s="36">
        <f t="shared" ca="1" si="1606"/>
        <v>1.5051671214903887E-28</v>
      </c>
      <c r="DI670" s="36">
        <f t="shared" si="1607"/>
        <v>5.3081155332877832E-6</v>
      </c>
      <c r="DJ670" s="36">
        <f t="shared" ca="1" si="1608"/>
        <v>2.2031874243322639E-3</v>
      </c>
      <c r="DK670" s="36">
        <f t="shared" si="1609"/>
        <v>0</v>
      </c>
      <c r="DL670" s="36">
        <f t="shared" si="1610"/>
        <v>0</v>
      </c>
      <c r="DM670" s="36">
        <f t="shared" ca="1" si="1611"/>
        <v>2.2031874243322639E-3</v>
      </c>
      <c r="DN670" s="36">
        <f t="shared" ca="1" si="1660"/>
        <v>2.203187428945993E-3</v>
      </c>
      <c r="DO670" s="64" cm="1">
        <f t="array" ref="DO670">IFERROR(INDEX(Tbl_FwdNom,$B670,MATCH(LIDt,Tbl_FwdNom_Cols,0)),0)</f>
        <v>8.1137794450000005</v>
      </c>
      <c r="DP670" s="64">
        <f t="shared" ca="1" si="1661"/>
        <v>8.0521869620000004</v>
      </c>
      <c r="DQ670" s="64">
        <f t="shared" ca="1" si="1612"/>
        <v>6.4745479385035498E-3</v>
      </c>
      <c r="DR670" s="70">
        <f t="shared" ca="1" si="1613"/>
        <v>0.99356710216690036</v>
      </c>
      <c r="DS670" s="70">
        <f ca="1">PRODUCT($DR$8:DR670)</f>
        <v>5.1215497403129502E-3</v>
      </c>
      <c r="DT670" s="36">
        <f t="shared" ca="1" si="1614"/>
        <v>2.2075853727585651E-3</v>
      </c>
      <c r="DU670" s="36">
        <f t="shared" ca="1" si="1615"/>
        <v>2.319527000258947E-6</v>
      </c>
      <c r="DV670" s="36">
        <f t="shared" ca="1" si="1616"/>
        <v>9.2384611274389814E-7</v>
      </c>
      <c r="DW670" s="36">
        <f t="shared" ca="1" si="1617"/>
        <v>1.508828147758308E-28</v>
      </c>
      <c r="DX670" s="36">
        <f t="shared" ca="1" si="1618"/>
        <v>2.1459731509340288E-6</v>
      </c>
      <c r="DY670" s="36">
        <f t="shared" ca="1" si="1619"/>
        <v>3.1069410816670419E-8</v>
      </c>
      <c r="DZ670" s="36">
        <f t="shared" ca="1" si="1620"/>
        <v>5.284504960569651E-6</v>
      </c>
      <c r="EA670" s="36">
        <f t="shared" ca="1" si="1621"/>
        <v>0</v>
      </c>
      <c r="EB670" s="36">
        <f t="shared" ca="1" si="1622"/>
        <v>2.2121506548665325E-3</v>
      </c>
      <c r="EC670" s="36">
        <f t="shared" ca="1" si="1623"/>
        <v>0</v>
      </c>
      <c r="ED670" s="36">
        <f t="shared" ca="1" si="1624"/>
        <v>0</v>
      </c>
      <c r="EE670" s="36">
        <f t="shared" ca="1" si="1662"/>
        <v>0</v>
      </c>
      <c r="EF670" s="36">
        <f t="shared" ca="1" si="1625"/>
        <v>2.2121506548665325E-3</v>
      </c>
      <c r="EG670" s="64"/>
      <c r="EH670" s="64"/>
      <c r="EI670" s="64"/>
      <c r="EJ670" s="70"/>
      <c r="EK670" s="70"/>
      <c r="EL670" s="70"/>
      <c r="EM670" s="70"/>
      <c r="EN670" s="70"/>
      <c r="EO670" s="36">
        <f t="shared" ca="1" si="1626"/>
        <v>2.5205313541686565E-5</v>
      </c>
      <c r="EP670" s="36">
        <f t="shared" ca="1" si="1627"/>
        <v>0</v>
      </c>
      <c r="EQ670" s="36">
        <f t="shared" si="1628"/>
        <v>5.8746218559467545E-5</v>
      </c>
      <c r="ER670" s="36">
        <f t="shared" si="1629"/>
        <v>1.2830578481937738E-8</v>
      </c>
      <c r="ES670" s="36">
        <f t="shared" si="1630"/>
        <v>-1.1717278911842622E-8</v>
      </c>
      <c r="ET670" s="36">
        <f t="shared" ca="1" si="1631"/>
        <v>0</v>
      </c>
      <c r="EU670" s="36">
        <f t="shared" ca="1" si="1663"/>
        <v>1.2830578481937738E-8</v>
      </c>
      <c r="EV670" s="36">
        <f t="shared" si="1632"/>
        <v>8.7621487757224103E-8</v>
      </c>
      <c r="EW670" s="36">
        <f t="shared" si="1633"/>
        <v>7.6791165626524042E-5</v>
      </c>
      <c r="EX670" s="36">
        <f t="shared" ca="1" si="1664"/>
        <v>1.3563783625223074E-4</v>
      </c>
      <c r="EY670" s="36">
        <f t="shared" si="1634"/>
        <v>0</v>
      </c>
      <c r="EZ670" s="36">
        <f t="shared" si="1635"/>
        <v>0</v>
      </c>
      <c r="FA670" s="36">
        <f t="shared" si="1636"/>
        <v>0</v>
      </c>
      <c r="FB670" s="36">
        <f t="shared" si="1637"/>
        <v>0</v>
      </c>
      <c r="FC670" s="36">
        <f t="shared" si="1665"/>
        <v>0</v>
      </c>
      <c r="FD670" s="36">
        <f t="shared" si="1638"/>
        <v>0</v>
      </c>
      <c r="FE670" s="36">
        <f t="shared" si="1639"/>
        <v>0</v>
      </c>
      <c r="FF670" s="36">
        <f t="shared" si="1666"/>
        <v>0</v>
      </c>
      <c r="FG670" s="36">
        <f t="shared" ca="1" si="1640"/>
        <v>1.3563783625223074E-4</v>
      </c>
      <c r="FH670" s="36">
        <f t="shared" ca="1" si="1641"/>
        <v>1.1264185851706016E-6</v>
      </c>
      <c r="FI670" s="36">
        <f t="shared" ca="1" si="1642"/>
        <v>-3.8118662806986484E-5</v>
      </c>
      <c r="FJ670" s="36">
        <f t="shared" ca="1" si="1643"/>
        <v>9.8954323893608509E-5</v>
      </c>
      <c r="FK670" s="36">
        <f t="shared" si="1644"/>
        <v>0</v>
      </c>
      <c r="FL670" s="36">
        <f t="shared" si="1645"/>
        <v>0</v>
      </c>
      <c r="FM670" s="36">
        <f t="shared" ca="1" si="1646"/>
        <v>0</v>
      </c>
      <c r="FN670" s="36">
        <f t="shared" ca="1" si="1668"/>
        <v>9.8954323893608509E-5</v>
      </c>
    </row>
    <row r="671" spans="2:170" x14ac:dyDescent="0.25">
      <c r="B671" s="2">
        <v>663</v>
      </c>
      <c r="C671" s="2">
        <f t="shared" si="1522"/>
        <v>56</v>
      </c>
      <c r="D671" s="2">
        <f t="shared" si="1671"/>
        <v>687</v>
      </c>
      <c r="E671" s="2">
        <f t="shared" si="1669"/>
        <v>58</v>
      </c>
      <c r="F671" s="189">
        <f t="shared" si="1673"/>
        <v>65897</v>
      </c>
      <c r="G671" s="2">
        <f t="shared" si="1672"/>
        <v>5</v>
      </c>
      <c r="H671" s="187">
        <f t="shared" si="1523"/>
        <v>89.833333333333343</v>
      </c>
      <c r="I671" s="186">
        <f t="shared" si="1670"/>
        <v>89</v>
      </c>
      <c r="J671" s="2">
        <f t="shared" si="1524"/>
        <v>0</v>
      </c>
      <c r="K671" s="2">
        <f t="shared" si="1525"/>
        <v>1</v>
      </c>
      <c r="L671">
        <f t="shared" si="1526"/>
        <v>2</v>
      </c>
      <c r="M671" s="190">
        <f t="shared" si="1647"/>
        <v>0.21720074484000002</v>
      </c>
      <c r="N671">
        <f t="shared" si="1527"/>
        <v>1</v>
      </c>
      <c r="O671">
        <f t="shared" si="1528"/>
        <v>100</v>
      </c>
      <c r="P671" s="58">
        <f t="shared" si="1529"/>
        <v>0.97740335178000004</v>
      </c>
      <c r="Q671" s="106">
        <f t="shared" si="1530"/>
        <v>0.97740335178000004</v>
      </c>
      <c r="R671" s="59">
        <f t="shared" si="1531"/>
        <v>0.97740335178000004</v>
      </c>
      <c r="S671" s="32">
        <f t="shared" si="1648"/>
        <v>0.27081621591639393</v>
      </c>
      <c r="T671">
        <f t="shared" si="1532"/>
        <v>1</v>
      </c>
      <c r="U671" s="32">
        <f t="shared" si="1649"/>
        <v>1.5885590400000001E-3</v>
      </c>
      <c r="V671">
        <f t="shared" si="1533"/>
        <v>1</v>
      </c>
      <c r="W671">
        <f t="shared" si="1534"/>
        <v>100</v>
      </c>
      <c r="X671" s="58">
        <f t="shared" si="1535"/>
        <v>7.148515680000001E-3</v>
      </c>
      <c r="Y671" s="58">
        <f t="shared" si="1536"/>
        <v>7.148515680000001E-3</v>
      </c>
      <c r="Z671" s="32">
        <f t="shared" si="1537"/>
        <v>7.148515680000001E-3</v>
      </c>
      <c r="AA671" s="32">
        <f t="shared" si="1538"/>
        <v>5.9767038559999097E-4</v>
      </c>
      <c r="AB671" s="59">
        <f t="shared" si="1539"/>
        <v>4.9056245199999996E-3</v>
      </c>
      <c r="AC671" s="59">
        <f t="shared" si="1540"/>
        <v>4.9056245199999996E-3</v>
      </c>
      <c r="AD671">
        <f t="shared" si="1541"/>
        <v>1</v>
      </c>
      <c r="AE671" s="59">
        <f t="shared" si="1542"/>
        <v>4.9056245199999996E-3</v>
      </c>
      <c r="AF671" s="59">
        <f t="shared" si="1543"/>
        <v>4.1758461800000006E-3</v>
      </c>
      <c r="AG671" s="59">
        <f t="shared" si="1544"/>
        <v>4.1758461800000006E-3</v>
      </c>
      <c r="AH671">
        <f t="shared" si="1545"/>
        <v>1</v>
      </c>
      <c r="AI671" s="59">
        <f t="shared" si="1546"/>
        <v>4.1758461800000006E-3</v>
      </c>
      <c r="AJ671" s="59">
        <f t="shared" si="1547"/>
        <v>0</v>
      </c>
      <c r="AK671" s="59">
        <f t="shared" si="1548"/>
        <v>0</v>
      </c>
      <c r="AL671" s="59">
        <f t="shared" si="1549"/>
        <v>0</v>
      </c>
      <c r="AM671" s="12">
        <f t="shared" si="1650"/>
        <v>1.13887664523809E-8</v>
      </c>
      <c r="AN671" s="12">
        <f t="shared" si="1651"/>
        <v>0</v>
      </c>
      <c r="AO671" s="66">
        <f t="shared" si="1550"/>
        <v>3.0842626345893695E-9</v>
      </c>
      <c r="AP671" s="66">
        <f t="shared" si="1551"/>
        <v>6.8067284371027335E-12</v>
      </c>
      <c r="AQ671" s="59">
        <f t="shared" si="1552"/>
        <v>5.5869011961353148E-11</v>
      </c>
      <c r="AR671" s="59">
        <f t="shared" si="1553"/>
        <v>4.7557736885086939E-11</v>
      </c>
      <c r="AS671" s="59">
        <f t="shared" si="1554"/>
        <v>0</v>
      </c>
      <c r="AT671" s="12">
        <f t="shared" si="1555"/>
        <v>8.1942703405079897E-9</v>
      </c>
      <c r="AU671" s="59">
        <f t="shared" si="1652"/>
        <v>2.1584244108805566E-24</v>
      </c>
      <c r="AV671" s="59">
        <f t="shared" si="1653"/>
        <v>0</v>
      </c>
      <c r="AW671" s="70">
        <f t="shared" si="1556"/>
        <v>0</v>
      </c>
      <c r="AX671" s="20">
        <f t="shared" si="1557"/>
        <v>200000</v>
      </c>
      <c r="AY671" s="20">
        <f t="shared" si="1558"/>
        <v>0</v>
      </c>
      <c r="AZ671" s="20">
        <f t="shared" si="1559"/>
        <v>0</v>
      </c>
      <c r="BA671" s="20">
        <f t="shared" si="1560"/>
        <v>200000</v>
      </c>
      <c r="BB671" s="36">
        <f t="shared" si="1561"/>
        <v>1</v>
      </c>
      <c r="BC671" s="36">
        <f t="shared" si="1562"/>
        <v>0</v>
      </c>
      <c r="BD671" s="80">
        <f t="shared" si="1563"/>
        <v>6.168525269178739E-4</v>
      </c>
      <c r="BE671" s="36">
        <f t="shared" si="1564"/>
        <v>0</v>
      </c>
      <c r="BF671" s="36">
        <f t="shared" si="1565"/>
        <v>0</v>
      </c>
      <c r="BG671" s="36">
        <f t="shared" si="1566"/>
        <v>6.168525269178739E-4</v>
      </c>
      <c r="BH671" s="36">
        <f t="shared" si="1567"/>
        <v>1.3613456874205468E-6</v>
      </c>
      <c r="BI671" s="36">
        <f t="shared" si="1568"/>
        <v>0</v>
      </c>
      <c r="BJ671" s="36">
        <f t="shared" si="1569"/>
        <v>0</v>
      </c>
      <c r="BK671" s="36">
        <f t="shared" si="1570"/>
        <v>1.3613456874205468E-6</v>
      </c>
      <c r="BL671" s="68">
        <f ca="1">IF(OR(AT671=0,E671&gt;ProjTerm),0,VLOOKUP(D671,'Life Events'!$AE$5:$AI$1206,5,FALSE))</f>
        <v>7.9641487530859224E-23</v>
      </c>
      <c r="BM671" s="93">
        <f t="shared" ca="1" si="1571"/>
        <v>7.9641487530859224E-23</v>
      </c>
      <c r="BN671" s="93">
        <f t="shared" ca="1" si="1572"/>
        <v>6.5260387914805661E-31</v>
      </c>
      <c r="BO671" s="36">
        <f t="shared" ca="1" si="1573"/>
        <v>1.0015869597328454E-28</v>
      </c>
      <c r="BP671" s="36">
        <f t="shared" si="1574"/>
        <v>2.5844301404693156E-7</v>
      </c>
      <c r="BQ671" s="36">
        <f t="shared" si="1575"/>
        <v>99.156475586105515</v>
      </c>
      <c r="BR671" s="36">
        <f t="shared" si="1576"/>
        <v>154.78110000000001</v>
      </c>
      <c r="BS671" s="36">
        <f t="shared" si="1577"/>
        <v>153.47548363340556</v>
      </c>
      <c r="BT671" s="36">
        <f t="shared" si="1578"/>
        <v>1.2576196035323347E-6</v>
      </c>
      <c r="BU671" s="70" cm="1">
        <f t="array" ref="BU671">IF(AND(ActInt=1,$J671=0),INDEX(Tbl_FwdNom,$B671-IVP,MATCH(ValnDt,Tbl_FwdNom_Cols)),INDEX(Tbl_FwdNom,$B671,MATCH(StartDt,Tbl_FwdNom_Cols)))</f>
        <v>10.427546725999999</v>
      </c>
      <c r="BV671" s="70" cm="1">
        <f t="array" ref="BV671">INDEX(Tbl_FwdReal,$B671,MATCH(StartDt,Tbl_FwdReal_Cols))</f>
        <v>3.8112886110000002</v>
      </c>
      <c r="BW671" s="70" cm="1">
        <f t="array" ref="BW671">IF(RunType&lt;&gt;"OPN",INDEX(Tbl_FwdReal,$B671,MATCH(ValnDt,Tbl_FwdReal_Cols)),IF(AND($J671=0,ActInt=1),INDEX(Tbl_FwdReal,$B671-IVP,MATCH(ValnDt,Tbl_FwdReal_Cols)),-999))*$K671</f>
        <v>3.8112886110000002</v>
      </c>
      <c r="BX671" s="70">
        <f t="shared" si="1579"/>
        <v>3.8112886110000001E-2</v>
      </c>
      <c r="BY671" s="70">
        <f t="shared" si="1654"/>
        <v>6.3733513026625888E-2</v>
      </c>
      <c r="BZ671" s="64">
        <f t="shared" si="1667"/>
        <v>5.1620193712820228E-3</v>
      </c>
      <c r="CA671" s="70" cm="1">
        <f t="array" ref="CA671">IF($J671=1,CA670*(1+INDEX(Tbl_CPI,$B671,MATCH(IF(RunType="OPN",StartDt,ValnDt),Tbl_CPI_Cols))),0)</f>
        <v>0</v>
      </c>
      <c r="CB671" s="70">
        <f t="shared" si="1655"/>
        <v>41.451626733940614</v>
      </c>
      <c r="CC671" s="70">
        <f t="shared" si="1656"/>
        <v>40.816054656309255</v>
      </c>
      <c r="CD671" s="36">
        <f t="shared" si="1580"/>
        <v>208.95742536453531</v>
      </c>
      <c r="CE671" s="36">
        <f t="shared" si="1581"/>
        <v>1.5884712556057474</v>
      </c>
      <c r="CF671" s="36">
        <f t="shared" si="1582"/>
        <v>0</v>
      </c>
      <c r="CG671" s="36">
        <f t="shared" si="1583"/>
        <v>2.3978580441139198E-6</v>
      </c>
      <c r="CH671" s="36">
        <f t="shared" si="1584"/>
        <v>2.3797673159675054E-6</v>
      </c>
      <c r="CI671" s="36">
        <f t="shared" si="1585"/>
        <v>0</v>
      </c>
      <c r="CJ671" s="36">
        <f t="shared" si="1586"/>
        <v>0</v>
      </c>
      <c r="CK671" s="36">
        <f t="shared" si="1587"/>
        <v>0</v>
      </c>
      <c r="CL671" s="36">
        <f t="shared" si="1588"/>
        <v>1.8090728146414101E-8</v>
      </c>
      <c r="CM671" s="36">
        <f t="shared" si="1589"/>
        <v>2.3978580441139198E-6</v>
      </c>
      <c r="CN671" s="36">
        <f t="shared" ca="1" si="1590"/>
        <v>6.1669780998771517E-4</v>
      </c>
      <c r="CO671" s="20">
        <f t="shared" si="1591"/>
        <v>120000</v>
      </c>
      <c r="CP671" s="20">
        <f t="shared" si="1592"/>
        <v>2</v>
      </c>
      <c r="CQ671" s="64">
        <f t="shared" si="1593"/>
        <v>0.24822929831999999</v>
      </c>
      <c r="CR671" s="64">
        <f t="shared" si="1594"/>
        <v>1</v>
      </c>
      <c r="CS671" s="36">
        <f t="shared" si="1595"/>
        <v>1.3666519742857081E-3</v>
      </c>
      <c r="CT671" s="36">
        <f t="shared" si="1596"/>
        <v>3.7011151615072433E-4</v>
      </c>
      <c r="CU671" s="36">
        <f t="shared" si="1597"/>
        <v>8.1680741245232804E-7</v>
      </c>
      <c r="CV671" s="36">
        <f t="shared" si="1657"/>
        <v>3.7092832356317666E-4</v>
      </c>
      <c r="CW671" s="36">
        <f t="shared" si="1598"/>
        <v>0</v>
      </c>
      <c r="CX671" s="36">
        <f t="shared" si="1599"/>
        <v>0</v>
      </c>
      <c r="CY671" s="36">
        <f t="shared" si="1600"/>
        <v>0</v>
      </c>
      <c r="CZ671" s="36">
        <f t="shared" si="1658"/>
        <v>0</v>
      </c>
      <c r="DA671" s="64">
        <f t="shared" si="1601"/>
        <v>8.3000421109666878E-3</v>
      </c>
      <c r="DB671" s="70">
        <f t="shared" si="1659"/>
        <v>0.99176828149923524</v>
      </c>
      <c r="DC671" s="70">
        <f>PRODUCT($DB$8:DB671)</f>
        <v>1.9075052474538166E-3</v>
      </c>
      <c r="DD671" s="36">
        <f t="shared" si="1602"/>
        <v>9.0061311854915989E-7</v>
      </c>
      <c r="DE671" s="36">
        <f t="shared" si="1603"/>
        <v>1.6000224588756853E-3</v>
      </c>
      <c r="DF671" s="36">
        <f t="shared" si="1604"/>
        <v>9.7143601503984064E-7</v>
      </c>
      <c r="DG671" s="36">
        <f t="shared" si="1605"/>
        <v>6.6929214306141706E-7</v>
      </c>
      <c r="DH671" s="36">
        <f t="shared" ca="1" si="1606"/>
        <v>5.1607311224995615E-29</v>
      </c>
      <c r="DI671" s="36">
        <f t="shared" si="1607"/>
        <v>2.9344127488877628E-6</v>
      </c>
      <c r="DJ671" s="36">
        <f t="shared" ca="1" si="1608"/>
        <v>1.6023584023780024E-3</v>
      </c>
      <c r="DK671" s="36">
        <f t="shared" si="1609"/>
        <v>0</v>
      </c>
      <c r="DL671" s="36">
        <f t="shared" si="1610"/>
        <v>0</v>
      </c>
      <c r="DM671" s="36">
        <f t="shared" ca="1" si="1611"/>
        <v>1.6023584023780024E-3</v>
      </c>
      <c r="DN671" s="36">
        <f t="shared" ca="1" si="1660"/>
        <v>1.6023584069917315E-3</v>
      </c>
      <c r="DO671" s="64" cm="1">
        <f t="array" ref="DO671">IFERROR(INDEX(Tbl_FwdNom,$B671,MATCH(LIDt,Tbl_FwdNom_Cols,0)),0)</f>
        <v>8.1120680679999992</v>
      </c>
      <c r="DP671" s="64">
        <f t="shared" ca="1" si="1661"/>
        <v>8.050476561</v>
      </c>
      <c r="DQ671" s="64">
        <f t="shared" ca="1" si="1612"/>
        <v>6.473220271744129E-3</v>
      </c>
      <c r="DR671" s="70">
        <f t="shared" ca="1" si="1613"/>
        <v>0.99356841280884112</v>
      </c>
      <c r="DS671" s="70">
        <f ca="1">PRODUCT($DR$8:DR671)</f>
        <v>5.0886100466042703E-3</v>
      </c>
      <c r="DT671" s="36">
        <f t="shared" ca="1" si="1614"/>
        <v>1.6050230322272377E-3</v>
      </c>
      <c r="DU671" s="36">
        <f t="shared" ca="1" si="1615"/>
        <v>9.7319612203733443E-7</v>
      </c>
      <c r="DV671" s="36">
        <f t="shared" ca="1" si="1616"/>
        <v>6.7138335808195237E-7</v>
      </c>
      <c r="DW671" s="36">
        <f t="shared" ca="1" si="1617"/>
        <v>5.1700816497810967E-29</v>
      </c>
      <c r="DX671" s="36">
        <f t="shared" ca="1" si="1618"/>
        <v>9.0224490430493913E-7</v>
      </c>
      <c r="DY671" s="36">
        <f t="shared" ca="1" si="1619"/>
        <v>1.3062696542017953E-8</v>
      </c>
      <c r="DZ671" s="36">
        <f t="shared" ca="1" si="1620"/>
        <v>2.9235406512072827E-6</v>
      </c>
      <c r="EA671" s="36">
        <f t="shared" ca="1" si="1621"/>
        <v>0</v>
      </c>
      <c r="EB671" s="36">
        <f t="shared" ca="1" si="1622"/>
        <v>1.6073592034346377E-3</v>
      </c>
      <c r="EC671" s="36">
        <f t="shared" ca="1" si="1623"/>
        <v>0</v>
      </c>
      <c r="ED671" s="36">
        <f t="shared" ca="1" si="1624"/>
        <v>0</v>
      </c>
      <c r="EE671" s="36">
        <f t="shared" ca="1" si="1662"/>
        <v>0</v>
      </c>
      <c r="EF671" s="36">
        <f t="shared" ca="1" si="1625"/>
        <v>1.6073592034346377E-3</v>
      </c>
      <c r="EG671" s="64"/>
      <c r="EH671" s="64"/>
      <c r="EI671" s="64"/>
      <c r="EJ671" s="70"/>
      <c r="EK671" s="70"/>
      <c r="EL671" s="70"/>
      <c r="EM671" s="70"/>
      <c r="EN671" s="70"/>
      <c r="EO671" s="36">
        <f t="shared" ca="1" si="1626"/>
        <v>1.8266646077567758E-5</v>
      </c>
      <c r="EP671" s="36">
        <f t="shared" ca="1" si="1627"/>
        <v>0</v>
      </c>
      <c r="EQ671" s="36">
        <f t="shared" si="1628"/>
        <v>4.2732806279121922E-5</v>
      </c>
      <c r="ER671" s="36">
        <f t="shared" si="1629"/>
        <v>5.3985362103880438E-9</v>
      </c>
      <c r="ES671" s="36">
        <f t="shared" si="1630"/>
        <v>-4.9301093151682552E-9</v>
      </c>
      <c r="ET671" s="36">
        <f t="shared" ca="1" si="1631"/>
        <v>0</v>
      </c>
      <c r="EU671" s="36">
        <f t="shared" ca="1" si="1663"/>
        <v>5.3985362103880438E-9</v>
      </c>
      <c r="EV671" s="36">
        <f t="shared" si="1632"/>
        <v>4.8438585998910214E-8</v>
      </c>
      <c r="EW671" s="36">
        <f t="shared" si="1633"/>
        <v>5.5858948629083651E-5</v>
      </c>
      <c r="EX671" s="36">
        <f t="shared" ca="1" si="1664"/>
        <v>9.864559203041486E-5</v>
      </c>
      <c r="EY671" s="36">
        <f t="shared" si="1634"/>
        <v>0</v>
      </c>
      <c r="EZ671" s="36">
        <f t="shared" si="1635"/>
        <v>0</v>
      </c>
      <c r="FA671" s="36">
        <f t="shared" si="1636"/>
        <v>0</v>
      </c>
      <c r="FB671" s="36">
        <f t="shared" si="1637"/>
        <v>0</v>
      </c>
      <c r="FC671" s="36">
        <f t="shared" si="1665"/>
        <v>0</v>
      </c>
      <c r="FD671" s="36">
        <f t="shared" si="1638"/>
        <v>0</v>
      </c>
      <c r="FE671" s="36">
        <f t="shared" si="1639"/>
        <v>0</v>
      </c>
      <c r="FF671" s="36">
        <f t="shared" si="1666"/>
        <v>0</v>
      </c>
      <c r="FG671" s="36">
        <f t="shared" ca="1" si="1640"/>
        <v>9.864559203041486E-5</v>
      </c>
      <c r="FH671" s="36">
        <f t="shared" ca="1" si="1641"/>
        <v>8.1876256791368327E-7</v>
      </c>
      <c r="FI671" s="36">
        <f t="shared" ca="1" si="1642"/>
        <v>-2.742658069122819E-5</v>
      </c>
      <c r="FJ671" s="36">
        <f t="shared" ca="1" si="1643"/>
        <v>7.2168296337785153E-5</v>
      </c>
      <c r="FK671" s="36">
        <f t="shared" si="1644"/>
        <v>0</v>
      </c>
      <c r="FL671" s="36">
        <f t="shared" si="1645"/>
        <v>0</v>
      </c>
      <c r="FM671" s="36">
        <f t="shared" ca="1" si="1646"/>
        <v>0</v>
      </c>
      <c r="FN671" s="36">
        <f t="shared" ca="1" si="1668"/>
        <v>7.2168296337785153E-5</v>
      </c>
    </row>
    <row r="672" spans="2:170" x14ac:dyDescent="0.25">
      <c r="B672" s="2">
        <v>664</v>
      </c>
      <c r="C672" s="2">
        <f t="shared" si="1522"/>
        <v>56</v>
      </c>
      <c r="D672" s="2">
        <f t="shared" si="1671"/>
        <v>688</v>
      </c>
      <c r="E672" s="2">
        <f t="shared" si="1669"/>
        <v>58</v>
      </c>
      <c r="F672" s="189">
        <f t="shared" si="1673"/>
        <v>65927</v>
      </c>
      <c r="G672" s="2">
        <f t="shared" si="1672"/>
        <v>6</v>
      </c>
      <c r="H672" s="187">
        <f t="shared" si="1523"/>
        <v>89.916666666666671</v>
      </c>
      <c r="I672" s="186">
        <f t="shared" si="1670"/>
        <v>89</v>
      </c>
      <c r="J672" s="2">
        <f t="shared" si="1524"/>
        <v>0</v>
      </c>
      <c r="K672" s="2">
        <f t="shared" si="1525"/>
        <v>1</v>
      </c>
      <c r="L672">
        <f t="shared" si="1526"/>
        <v>2</v>
      </c>
      <c r="M672" s="190">
        <f t="shared" si="1647"/>
        <v>0.21720074484000002</v>
      </c>
      <c r="N672">
        <f t="shared" si="1527"/>
        <v>1</v>
      </c>
      <c r="O672">
        <f t="shared" si="1528"/>
        <v>100</v>
      </c>
      <c r="P672" s="58">
        <f t="shared" si="1529"/>
        <v>0.97740335178000004</v>
      </c>
      <c r="Q672" s="106">
        <f t="shared" si="1530"/>
        <v>0.97740335178000004</v>
      </c>
      <c r="R672" s="59">
        <f t="shared" si="1531"/>
        <v>0.97740335178000004</v>
      </c>
      <c r="S672" s="32">
        <f t="shared" si="1648"/>
        <v>0.27081621591639393</v>
      </c>
      <c r="T672">
        <f t="shared" si="1532"/>
        <v>1</v>
      </c>
      <c r="U672" s="32">
        <f t="shared" si="1649"/>
        <v>1.5885590400000001E-3</v>
      </c>
      <c r="V672">
        <f t="shared" si="1533"/>
        <v>1</v>
      </c>
      <c r="W672">
        <f t="shared" si="1534"/>
        <v>100</v>
      </c>
      <c r="X672" s="58">
        <f t="shared" si="1535"/>
        <v>7.148515680000001E-3</v>
      </c>
      <c r="Y672" s="58">
        <f t="shared" si="1536"/>
        <v>7.148515680000001E-3</v>
      </c>
      <c r="Z672" s="32">
        <f t="shared" si="1537"/>
        <v>7.148515680000001E-3</v>
      </c>
      <c r="AA672" s="32">
        <f t="shared" si="1538"/>
        <v>5.9767038559999097E-4</v>
      </c>
      <c r="AB672" s="59">
        <f t="shared" si="1539"/>
        <v>4.9056245199999996E-3</v>
      </c>
      <c r="AC672" s="59">
        <f t="shared" si="1540"/>
        <v>4.9056245199999996E-3</v>
      </c>
      <c r="AD672">
        <f t="shared" si="1541"/>
        <v>1</v>
      </c>
      <c r="AE672" s="59">
        <f t="shared" si="1542"/>
        <v>4.9056245199999996E-3</v>
      </c>
      <c r="AF672" s="59">
        <f t="shared" si="1543"/>
        <v>4.1758461800000006E-3</v>
      </c>
      <c r="AG672" s="59">
        <f t="shared" si="1544"/>
        <v>4.1758461800000006E-3</v>
      </c>
      <c r="AH672">
        <f t="shared" si="1545"/>
        <v>1</v>
      </c>
      <c r="AI672" s="59">
        <f t="shared" si="1546"/>
        <v>4.1758461800000006E-3</v>
      </c>
      <c r="AJ672" s="59">
        <f t="shared" si="1547"/>
        <v>0</v>
      </c>
      <c r="AK672" s="59">
        <f t="shared" si="1548"/>
        <v>0</v>
      </c>
      <c r="AL672" s="59">
        <f t="shared" si="1549"/>
        <v>0</v>
      </c>
      <c r="AM672" s="12">
        <f t="shared" si="1650"/>
        <v>8.1942703405079897E-9</v>
      </c>
      <c r="AN672" s="12">
        <f t="shared" si="1651"/>
        <v>0</v>
      </c>
      <c r="AO672" s="66">
        <f t="shared" si="1550"/>
        <v>2.2191412858123146E-9</v>
      </c>
      <c r="AP672" s="66">
        <f t="shared" si="1551"/>
        <v>4.8974727141219793E-12</v>
      </c>
      <c r="AQ672" s="59">
        <f t="shared" si="1552"/>
        <v>4.0198013505904739E-11</v>
      </c>
      <c r="AR672" s="59">
        <f t="shared" si="1553"/>
        <v>3.4218012499297593E-11</v>
      </c>
      <c r="AS672" s="59">
        <f t="shared" si="1554"/>
        <v>0</v>
      </c>
      <c r="AT672" s="12">
        <f t="shared" si="1555"/>
        <v>5.8958155559763512E-9</v>
      </c>
      <c r="AU672" s="59">
        <f t="shared" si="1652"/>
        <v>4.0712795774094331E-25</v>
      </c>
      <c r="AV672" s="59">
        <f t="shared" si="1653"/>
        <v>0</v>
      </c>
      <c r="AW672" s="70">
        <f t="shared" si="1556"/>
        <v>0</v>
      </c>
      <c r="AX672" s="20">
        <f t="shared" si="1557"/>
        <v>200000</v>
      </c>
      <c r="AY672" s="20">
        <f t="shared" si="1558"/>
        <v>0</v>
      </c>
      <c r="AZ672" s="20">
        <f t="shared" si="1559"/>
        <v>0</v>
      </c>
      <c r="BA672" s="20">
        <f t="shared" si="1560"/>
        <v>200000</v>
      </c>
      <c r="BB672" s="36">
        <f t="shared" si="1561"/>
        <v>1</v>
      </c>
      <c r="BC672" s="36">
        <f t="shared" si="1562"/>
        <v>0</v>
      </c>
      <c r="BD672" s="80">
        <f t="shared" si="1563"/>
        <v>4.4382825716246293E-4</v>
      </c>
      <c r="BE672" s="36">
        <f t="shared" si="1564"/>
        <v>0</v>
      </c>
      <c r="BF672" s="36">
        <f t="shared" si="1565"/>
        <v>0</v>
      </c>
      <c r="BG672" s="36">
        <f t="shared" si="1566"/>
        <v>4.4382825716246293E-4</v>
      </c>
      <c r="BH672" s="36">
        <f t="shared" si="1567"/>
        <v>9.7949454282439578E-7</v>
      </c>
      <c r="BI672" s="36">
        <f t="shared" si="1568"/>
        <v>0</v>
      </c>
      <c r="BJ672" s="36">
        <f t="shared" si="1569"/>
        <v>0</v>
      </c>
      <c r="BK672" s="36">
        <f t="shared" si="1570"/>
        <v>9.7949454282439578E-7</v>
      </c>
      <c r="BL672" s="68">
        <f ca="1">IF(OR(AT672=0,E672&gt;ProjTerm),0,VLOOKUP(D672,'Life Events'!$AE$5:$AI$1206,5,FALSE))</f>
        <v>5.7302420053721025E-23</v>
      </c>
      <c r="BM672" s="93">
        <f t="shared" ca="1" si="1571"/>
        <v>5.7302420053721025E-23</v>
      </c>
      <c r="BN672" s="93">
        <f t="shared" ca="1" si="1572"/>
        <v>3.3784449954781966E-31</v>
      </c>
      <c r="BO672" s="36">
        <f t="shared" ca="1" si="1573"/>
        <v>5.2035418629862373E-29</v>
      </c>
      <c r="BP672" s="36">
        <f t="shared" si="1574"/>
        <v>1.8595094855716622E-7</v>
      </c>
      <c r="BQ672" s="36">
        <f t="shared" si="1575"/>
        <v>99.509437547999994</v>
      </c>
      <c r="BR672" s="36">
        <f t="shared" si="1576"/>
        <v>154.78110000000001</v>
      </c>
      <c r="BS672" s="36">
        <f t="shared" si="1577"/>
        <v>154.02180204060744</v>
      </c>
      <c r="BT672" s="36">
        <f t="shared" si="1578"/>
        <v>9.0808413643052343E-7</v>
      </c>
      <c r="BU672" s="70" cm="1">
        <f t="array" ref="BU672">IF(AND(ActInt=1,$J672=0),INDEX(Tbl_FwdNom,$B672-IVP,MATCH(ValnDt,Tbl_FwdNom_Cols)),INDEX(Tbl_FwdNom,$B672,MATCH(StartDt,Tbl_FwdNom_Cols)))</f>
        <v>10.421550909</v>
      </c>
      <c r="BV672" s="70" cm="1">
        <f t="array" ref="BV672">INDEX(Tbl_FwdReal,$B672,MATCH(StartDt,Tbl_FwdReal_Cols))</f>
        <v>3.807894487</v>
      </c>
      <c r="BW672" s="70" cm="1">
        <f t="array" ref="BW672">IF(RunType&lt;&gt;"OPN",INDEX(Tbl_FwdReal,$B672,MATCH(ValnDt,Tbl_FwdReal_Cols)),IF(AND($J672=0,ActInt=1),INDEX(Tbl_FwdReal,$B672-IVP,MATCH(ValnDt,Tbl_FwdReal_Cols)),-999))*$K672</f>
        <v>3.807894487</v>
      </c>
      <c r="BX672" s="70">
        <f t="shared" si="1579"/>
        <v>3.8078944869999999E-2</v>
      </c>
      <c r="BY672" s="70">
        <f t="shared" si="1654"/>
        <v>6.3710534296871124E-2</v>
      </c>
      <c r="BZ672" s="64">
        <f t="shared" si="1667"/>
        <v>5.1602098974798949E-3</v>
      </c>
      <c r="CA672" s="70" cm="1">
        <f t="array" ref="CA672">IF($J672=1,CA671*(1+INDEX(Tbl_CPI,$B672,MATCH(IF(RunType="OPN",StartDt,ValnDt),Tbl_CPI_Cols))),0)</f>
        <v>0</v>
      </c>
      <c r="CB672" s="70">
        <f t="shared" si="1655"/>
        <v>41.665525828479737</v>
      </c>
      <c r="CC672" s="70">
        <f t="shared" si="1656"/>
        <v>40.816054656309255</v>
      </c>
      <c r="CD672" s="36">
        <f t="shared" si="1580"/>
        <v>208.96522132820607</v>
      </c>
      <c r="CE672" s="36">
        <f t="shared" si="1581"/>
        <v>1.5941256511202868</v>
      </c>
      <c r="CF672" s="36">
        <f t="shared" si="1582"/>
        <v>0</v>
      </c>
      <c r="CG672" s="36">
        <f t="shared" si="1583"/>
        <v>1.7253802118694246E-6</v>
      </c>
      <c r="CH672" s="36">
        <f t="shared" si="1584"/>
        <v>1.7123175153274066E-6</v>
      </c>
      <c r="CI672" s="36">
        <f t="shared" si="1585"/>
        <v>0</v>
      </c>
      <c r="CJ672" s="36">
        <f t="shared" si="1586"/>
        <v>0</v>
      </c>
      <c r="CK672" s="36">
        <f t="shared" si="1587"/>
        <v>0</v>
      </c>
      <c r="CL672" s="36">
        <f t="shared" si="1588"/>
        <v>1.3062696542017953E-8</v>
      </c>
      <c r="CM672" s="36">
        <f t="shared" si="1589"/>
        <v>1.7253802118694246E-6</v>
      </c>
      <c r="CN672" s="36">
        <f t="shared" ca="1" si="1590"/>
        <v>4.4371371662029965E-4</v>
      </c>
      <c r="CO672" s="20">
        <f t="shared" si="1591"/>
        <v>120000</v>
      </c>
      <c r="CP672" s="20">
        <f t="shared" si="1592"/>
        <v>2</v>
      </c>
      <c r="CQ672" s="64">
        <f t="shared" si="1593"/>
        <v>0.24822929831999999</v>
      </c>
      <c r="CR672" s="64">
        <f t="shared" si="1594"/>
        <v>1</v>
      </c>
      <c r="CS672" s="36">
        <f t="shared" si="1595"/>
        <v>9.8331244086095871E-4</v>
      </c>
      <c r="CT672" s="36">
        <f t="shared" si="1596"/>
        <v>2.6629695429747775E-4</v>
      </c>
      <c r="CU672" s="36">
        <f t="shared" si="1597"/>
        <v>5.8769672569463751E-7</v>
      </c>
      <c r="CV672" s="36">
        <f t="shared" si="1657"/>
        <v>2.6688465102317238E-4</v>
      </c>
      <c r="CW672" s="36">
        <f t="shared" si="1598"/>
        <v>0</v>
      </c>
      <c r="CX672" s="36">
        <f t="shared" si="1599"/>
        <v>0</v>
      </c>
      <c r="CY672" s="36">
        <f t="shared" si="1600"/>
        <v>0</v>
      </c>
      <c r="CZ672" s="36">
        <f t="shared" si="1658"/>
        <v>0</v>
      </c>
      <c r="DA672" s="64">
        <f t="shared" si="1601"/>
        <v>8.2954797431764593E-3</v>
      </c>
      <c r="DB672" s="70">
        <f t="shared" si="1659"/>
        <v>0.99177276908422773</v>
      </c>
      <c r="DC672" s="70">
        <f>PRODUCT($DB$8:DB672)</f>
        <v>1.8918117613099669E-3</v>
      </c>
      <c r="DD672" s="36">
        <f t="shared" si="1602"/>
        <v>0</v>
      </c>
      <c r="DE672" s="36">
        <f t="shared" si="1603"/>
        <v>1.1694671556094528E-3</v>
      </c>
      <c r="DF672" s="36">
        <f t="shared" si="1604"/>
        <v>0</v>
      </c>
      <c r="DG672" s="36">
        <f t="shared" si="1605"/>
        <v>4.8889329391928392E-7</v>
      </c>
      <c r="DH672" s="36">
        <f t="shared" si="1606"/>
        <v>0</v>
      </c>
      <c r="DI672" s="36">
        <f t="shared" si="1607"/>
        <v>1.219062041938015E-6</v>
      </c>
      <c r="DJ672" s="36">
        <f t="shared" si="1608"/>
        <v>1.1701973243574716E-3</v>
      </c>
      <c r="DK672" s="36">
        <f t="shared" si="1609"/>
        <v>0</v>
      </c>
      <c r="DL672" s="36">
        <f t="shared" si="1610"/>
        <v>0</v>
      </c>
      <c r="DM672" s="36">
        <f t="shared" si="1611"/>
        <v>1.1701973243574716E-3</v>
      </c>
      <c r="DN672" s="36">
        <f t="shared" ca="1" si="1660"/>
        <v>1.1701973289712007E-3</v>
      </c>
      <c r="DO672" s="64" cm="1">
        <f t="array" ref="DO672">IFERROR(INDEX(Tbl_FwdNom,$B672,MATCH(LIDt,Tbl_FwdNom_Cols,0)),0)</f>
        <v>8.1103567190000003</v>
      </c>
      <c r="DP672" s="64">
        <f t="shared" ca="1" si="1661"/>
        <v>8.048766187</v>
      </c>
      <c r="DQ672" s="64">
        <f t="shared" ca="1" si="1612"/>
        <v>6.4718926066782423E-3</v>
      </c>
      <c r="DR672" s="70">
        <f t="shared" ca="1" si="1613"/>
        <v>0.993569723452568</v>
      </c>
      <c r="DS672" s="70">
        <f ca="1">PRODUCT($DR$8:DR672)</f>
        <v>5.0558888767625642E-3</v>
      </c>
      <c r="DT672" s="36">
        <f t="shared" ca="1" si="1614"/>
        <v>1.1715823117605946E-3</v>
      </c>
      <c r="DU672" s="36">
        <f t="shared" ca="1" si="1615"/>
        <v>0</v>
      </c>
      <c r="DV672" s="36">
        <f t="shared" ca="1" si="1616"/>
        <v>4.8977753051620355E-7</v>
      </c>
      <c r="DW672" s="36">
        <f t="shared" ca="1" si="1617"/>
        <v>0</v>
      </c>
      <c r="DX672" s="36">
        <f t="shared" ca="1" si="1618"/>
        <v>0</v>
      </c>
      <c r="DY672" s="36">
        <f t="shared" ca="1" si="1619"/>
        <v>0</v>
      </c>
      <c r="DZ672" s="36">
        <f t="shared" ca="1" si="1620"/>
        <v>1.219062041938015E-6</v>
      </c>
      <c r="EA672" s="36">
        <f t="shared" ca="1" si="1621"/>
        <v>0</v>
      </c>
      <c r="EB672" s="36">
        <f t="shared" ca="1" si="1622"/>
        <v>1.1723115962720165E-3</v>
      </c>
      <c r="EC672" s="36">
        <f t="shared" ca="1" si="1623"/>
        <v>0</v>
      </c>
      <c r="ED672" s="36">
        <f t="shared" ca="1" si="1624"/>
        <v>0</v>
      </c>
      <c r="EE672" s="36">
        <f t="shared" ca="1" si="1662"/>
        <v>0</v>
      </c>
      <c r="EF672" s="36">
        <f t="shared" ca="1" si="1625"/>
        <v>1.1723115962720165E-3</v>
      </c>
      <c r="EG672" s="64"/>
      <c r="EH672" s="64"/>
      <c r="EI672" s="64"/>
      <c r="EJ672" s="70"/>
      <c r="EK672" s="70"/>
      <c r="EL672" s="70"/>
      <c r="EM672" s="70"/>
      <c r="EN672" s="70"/>
      <c r="EO672" s="36">
        <f t="shared" ca="1" si="1626"/>
        <v>1.3278018811638471E-5</v>
      </c>
      <c r="EP672" s="36">
        <f t="shared" ca="1" si="1627"/>
        <v>0</v>
      </c>
      <c r="EQ672" s="36">
        <f t="shared" si="1628"/>
        <v>3.1214743272875169E-5</v>
      </c>
      <c r="ER672" s="36">
        <f t="shared" si="1629"/>
        <v>0</v>
      </c>
      <c r="ES672" s="36">
        <f t="shared" si="1630"/>
        <v>0</v>
      </c>
      <c r="ET672" s="36">
        <f t="shared" si="1631"/>
        <v>0</v>
      </c>
      <c r="EU672" s="36">
        <f t="shared" si="1663"/>
        <v>0</v>
      </c>
      <c r="EV672" s="36">
        <f t="shared" si="1632"/>
        <v>2.0123154651234168E-8</v>
      </c>
      <c r="EW672" s="36">
        <f t="shared" si="1633"/>
        <v>4.0802907479573949E-5</v>
      </c>
      <c r="EX672" s="36">
        <f t="shared" si="1664"/>
        <v>7.2037773907100353E-5</v>
      </c>
      <c r="EY672" s="36">
        <f t="shared" si="1634"/>
        <v>0</v>
      </c>
      <c r="EZ672" s="36">
        <f t="shared" si="1635"/>
        <v>0</v>
      </c>
      <c r="FA672" s="36">
        <f t="shared" si="1636"/>
        <v>0</v>
      </c>
      <c r="FB672" s="36">
        <f t="shared" si="1637"/>
        <v>0</v>
      </c>
      <c r="FC672" s="36">
        <f t="shared" si="1665"/>
        <v>0</v>
      </c>
      <c r="FD672" s="36">
        <f t="shared" si="1638"/>
        <v>0</v>
      </c>
      <c r="FE672" s="36">
        <f t="shared" si="1639"/>
        <v>0</v>
      </c>
      <c r="FF672" s="36">
        <f t="shared" si="1666"/>
        <v>0</v>
      </c>
      <c r="FG672" s="36">
        <f t="shared" si="1640"/>
        <v>7.2037773907100353E-5</v>
      </c>
      <c r="FH672" s="36">
        <f t="shared" si="1641"/>
        <v>5.9758789418987665E-7</v>
      </c>
      <c r="FI672" s="36">
        <f t="shared" si="1642"/>
        <v>-7.2635361801290233E-5</v>
      </c>
      <c r="FJ672" s="36">
        <f t="shared" ca="1" si="1643"/>
        <v>0</v>
      </c>
      <c r="FK672" s="36">
        <f t="shared" si="1644"/>
        <v>0</v>
      </c>
      <c r="FL672" s="36">
        <f t="shared" si="1645"/>
        <v>0</v>
      </c>
      <c r="FM672" s="36">
        <f t="shared" ca="1" si="1646"/>
        <v>0</v>
      </c>
      <c r="FN672" s="36">
        <f t="shared" ca="1" si="1668"/>
        <v>0</v>
      </c>
    </row>
    <row r="673" spans="2:170" x14ac:dyDescent="0.25">
      <c r="B673" s="2">
        <v>665</v>
      </c>
      <c r="C673" s="2">
        <f t="shared" si="1522"/>
        <v>56</v>
      </c>
      <c r="D673" s="2">
        <f t="shared" si="1671"/>
        <v>689</v>
      </c>
      <c r="E673" s="2">
        <f t="shared" si="1669"/>
        <v>58</v>
      </c>
      <c r="F673" s="189">
        <f t="shared" si="1673"/>
        <v>65958</v>
      </c>
      <c r="G673" s="2">
        <f t="shared" si="1672"/>
        <v>7</v>
      </c>
      <c r="H673" s="187">
        <f t="shared" si="1523"/>
        <v>90</v>
      </c>
      <c r="I673" s="186">
        <f t="shared" si="1670"/>
        <v>90</v>
      </c>
      <c r="J673" s="2">
        <f t="shared" si="1524"/>
        <v>0</v>
      </c>
      <c r="K673" s="2">
        <f t="shared" si="1525"/>
        <v>1</v>
      </c>
      <c r="L673">
        <f t="shared" si="1526"/>
        <v>2</v>
      </c>
      <c r="M673" s="190">
        <f t="shared" si="1647"/>
        <v>0.25249717341</v>
      </c>
      <c r="N673">
        <f t="shared" si="1527"/>
        <v>1</v>
      </c>
      <c r="O673">
        <f t="shared" si="1528"/>
        <v>100</v>
      </c>
      <c r="P673" s="58">
        <f t="shared" si="1529"/>
        <v>1.136237280345</v>
      </c>
      <c r="Q673" s="106">
        <f t="shared" si="1530"/>
        <v>1</v>
      </c>
      <c r="R673" s="59">
        <f t="shared" si="1531"/>
        <v>1</v>
      </c>
      <c r="S673" s="32">
        <f t="shared" si="1648"/>
        <v>1</v>
      </c>
      <c r="T673">
        <f t="shared" si="1532"/>
        <v>1</v>
      </c>
      <c r="U673" s="32">
        <f t="shared" si="1649"/>
        <v>1.6326131400000001E-3</v>
      </c>
      <c r="V673">
        <f t="shared" si="1533"/>
        <v>1</v>
      </c>
      <c r="W673">
        <f t="shared" si="1534"/>
        <v>100</v>
      </c>
      <c r="X673" s="58">
        <f t="shared" si="1535"/>
        <v>7.3467591299999999E-3</v>
      </c>
      <c r="Y673" s="58">
        <f t="shared" si="1536"/>
        <v>7.3467591299999999E-3</v>
      </c>
      <c r="Z673" s="32">
        <f t="shared" si="1537"/>
        <v>7.3467591299999999E-3</v>
      </c>
      <c r="AA673" s="32">
        <f t="shared" si="1538"/>
        <v>0</v>
      </c>
      <c r="AB673" s="59">
        <f t="shared" si="1539"/>
        <v>4.9056245199999996E-3</v>
      </c>
      <c r="AC673" s="59">
        <f t="shared" si="1540"/>
        <v>4.9056245199999996E-3</v>
      </c>
      <c r="AD673">
        <f t="shared" si="1541"/>
        <v>1</v>
      </c>
      <c r="AE673" s="59">
        <f t="shared" si="1542"/>
        <v>4.9056245199999996E-3</v>
      </c>
      <c r="AF673" s="59">
        <f t="shared" si="1543"/>
        <v>4.1758461800000006E-3</v>
      </c>
      <c r="AG673" s="59">
        <f t="shared" si="1544"/>
        <v>4.1758461800000006E-3</v>
      </c>
      <c r="AH673">
        <f t="shared" si="1545"/>
        <v>1</v>
      </c>
      <c r="AI673" s="59">
        <f t="shared" si="1546"/>
        <v>4.1758461800000006E-3</v>
      </c>
      <c r="AJ673" s="59">
        <f t="shared" si="1547"/>
        <v>0</v>
      </c>
      <c r="AK673" s="59">
        <f t="shared" si="1548"/>
        <v>0</v>
      </c>
      <c r="AL673" s="59">
        <f t="shared" si="1549"/>
        <v>0</v>
      </c>
      <c r="AM673" s="12">
        <f t="shared" si="1650"/>
        <v>5.8958155559763512E-9</v>
      </c>
      <c r="AN673" s="12">
        <f t="shared" si="1651"/>
        <v>5.3542676224203554E-11</v>
      </c>
      <c r="AO673" s="66">
        <f t="shared" si="1550"/>
        <v>5.8958155559763512E-9</v>
      </c>
      <c r="AP673" s="66">
        <f t="shared" si="1551"/>
        <v>0</v>
      </c>
      <c r="AQ673" s="59">
        <f t="shared" si="1552"/>
        <v>2.892265735679502E-11</v>
      </c>
      <c r="AR673" s="59">
        <f t="shared" si="1553"/>
        <v>2.4620018867408427E-11</v>
      </c>
      <c r="AS673" s="59">
        <f t="shared" si="1554"/>
        <v>0</v>
      </c>
      <c r="AT673" s="12">
        <f t="shared" si="1555"/>
        <v>0</v>
      </c>
      <c r="AU673" s="59">
        <f t="shared" si="1652"/>
        <v>0</v>
      </c>
      <c r="AV673" s="59">
        <f t="shared" si="1653"/>
        <v>-1.0662875083691372E-25</v>
      </c>
      <c r="AW673" s="70">
        <f t="shared" si="1556"/>
        <v>0</v>
      </c>
      <c r="AX673" s="20">
        <f t="shared" si="1557"/>
        <v>200000</v>
      </c>
      <c r="AY673" s="20">
        <f t="shared" si="1558"/>
        <v>0</v>
      </c>
      <c r="AZ673" s="20">
        <f t="shared" si="1559"/>
        <v>0</v>
      </c>
      <c r="BA673" s="20">
        <f t="shared" si="1560"/>
        <v>200000</v>
      </c>
      <c r="BB673" s="36">
        <f t="shared" si="1561"/>
        <v>1</v>
      </c>
      <c r="BC673" s="36">
        <f t="shared" si="1562"/>
        <v>0</v>
      </c>
      <c r="BD673" s="80">
        <f t="shared" si="1563"/>
        <v>1.1791631111952702E-3</v>
      </c>
      <c r="BE673" s="36">
        <f t="shared" si="1564"/>
        <v>0</v>
      </c>
      <c r="BF673" s="36">
        <f t="shared" si="1565"/>
        <v>0</v>
      </c>
      <c r="BG673" s="36">
        <f t="shared" si="1566"/>
        <v>1.1791631111952702E-3</v>
      </c>
      <c r="BH673" s="36">
        <f t="shared" si="1567"/>
        <v>0</v>
      </c>
      <c r="BI673" s="36">
        <f t="shared" si="1568"/>
        <v>0</v>
      </c>
      <c r="BJ673" s="36">
        <f t="shared" si="1569"/>
        <v>0</v>
      </c>
      <c r="BK673" s="36">
        <f t="shared" si="1570"/>
        <v>0</v>
      </c>
      <c r="BL673" s="68">
        <f>IF(OR(AT673=0,E673&gt;ProjTerm),0,VLOOKUP(D673,'Life Events'!$AE$5:$AI$1206,5,FALSE))</f>
        <v>0</v>
      </c>
      <c r="BM673" s="93">
        <f t="shared" si="1571"/>
        <v>0</v>
      </c>
      <c r="BN673" s="93">
        <f t="shared" si="1572"/>
        <v>0</v>
      </c>
      <c r="BO673" s="36">
        <f t="shared" si="1573"/>
        <v>0</v>
      </c>
      <c r="BP673" s="36">
        <f t="shared" si="1574"/>
        <v>4.9294666783518069E-7</v>
      </c>
      <c r="BQ673" s="36">
        <f t="shared" si="1575"/>
        <v>0</v>
      </c>
      <c r="BR673" s="36">
        <f t="shared" si="1576"/>
        <v>154.78110000000001</v>
      </c>
      <c r="BS673" s="36">
        <f t="shared" si="1577"/>
        <v>0</v>
      </c>
      <c r="BT673" s="36">
        <f t="shared" si="1578"/>
        <v>0</v>
      </c>
      <c r="BU673" s="70" cm="1">
        <f t="array" ref="BU673">IF(AND(ActInt=1,$J673=0),INDEX(Tbl_FwdNom,$B673-IVP,MATCH(ValnDt,Tbl_FwdNom_Cols)),INDEX(Tbl_FwdNom,$B673,MATCH(StartDt,Tbl_FwdNom_Cols)))</f>
        <v>10.415555419</v>
      </c>
      <c r="BV673" s="70" cm="1">
        <f t="array" ref="BV673">INDEX(Tbl_FwdReal,$B673,MATCH(StartDt,Tbl_FwdReal_Cols))</f>
        <v>3.8045004750000002</v>
      </c>
      <c r="BW673" s="70" cm="1">
        <f t="array" ref="BW673">IF(RunType&lt;&gt;"OPN",INDEX(Tbl_FwdReal,$B673,MATCH(ValnDt,Tbl_FwdReal_Cols)),IF(AND($J673=0,ActInt=1),INDEX(Tbl_FwdReal,$B673-IVP,MATCH(ValnDt,Tbl_FwdReal_Cols)),-999))*$K673</f>
        <v>3.8045004750000002</v>
      </c>
      <c r="BX673" s="70">
        <f t="shared" si="1579"/>
        <v>3.804500475E-2</v>
      </c>
      <c r="BY673" s="70">
        <f t="shared" si="1654"/>
        <v>6.3687556066918338E-2</v>
      </c>
      <c r="BZ673" s="64">
        <f t="shared" si="1667"/>
        <v>5.1584004272042794E-3</v>
      </c>
      <c r="CA673" s="70" cm="1">
        <f t="array" ref="CA673">IF($J673=1,CA672*(1+INDEX(Tbl_CPI,$B673,MATCH(IF(RunType="OPN",StartDt,ValnDt),Tbl_CPI_Cols))),0)</f>
        <v>0</v>
      </c>
      <c r="CB673" s="70">
        <f t="shared" si="1655"/>
        <v>41.880453294713057</v>
      </c>
      <c r="CC673" s="70">
        <f t="shared" si="1656"/>
        <v>40.816054656309255</v>
      </c>
      <c r="CD673" s="36">
        <f t="shared" si="1580"/>
        <v>206.76733021308661</v>
      </c>
      <c r="CE673" s="36">
        <f t="shared" si="1581"/>
        <v>0</v>
      </c>
      <c r="CF673" s="36">
        <f t="shared" si="1582"/>
        <v>0</v>
      </c>
      <c r="CG673" s="36">
        <f t="shared" si="1583"/>
        <v>1.219062041938015E-6</v>
      </c>
      <c r="CH673" s="36">
        <f t="shared" si="1584"/>
        <v>1.219062041938015E-6</v>
      </c>
      <c r="CI673" s="36">
        <f t="shared" si="1585"/>
        <v>0</v>
      </c>
      <c r="CJ673" s="36">
        <f t="shared" si="1586"/>
        <v>0</v>
      </c>
      <c r="CK673" s="36">
        <f t="shared" si="1587"/>
        <v>0</v>
      </c>
      <c r="CL673" s="36">
        <f t="shared" si="1588"/>
        <v>0</v>
      </c>
      <c r="CM673" s="36">
        <f t="shared" si="1589"/>
        <v>1.219062041938015E-6</v>
      </c>
      <c r="CN673" s="36">
        <f t="shared" si="1590"/>
        <v>1.178670164527435E-3</v>
      </c>
      <c r="CO673" s="20">
        <f t="shared" si="1591"/>
        <v>120000</v>
      </c>
      <c r="CP673" s="20">
        <f t="shared" si="1592"/>
        <v>2</v>
      </c>
      <c r="CQ673" s="64">
        <f t="shared" si="1593"/>
        <v>0.28832514905999995</v>
      </c>
      <c r="CR673" s="64">
        <f t="shared" si="1594"/>
        <v>1</v>
      </c>
      <c r="CS673" s="36">
        <f t="shared" si="1595"/>
        <v>7.074978667171622E-4</v>
      </c>
      <c r="CT673" s="36">
        <f t="shared" si="1596"/>
        <v>7.074978667171622E-4</v>
      </c>
      <c r="CU673" s="36">
        <f t="shared" si="1597"/>
        <v>0</v>
      </c>
      <c r="CV673" s="36">
        <f t="shared" si="1657"/>
        <v>7.074978667171622E-4</v>
      </c>
      <c r="CW673" s="36">
        <f t="shared" si="1598"/>
        <v>0</v>
      </c>
      <c r="CX673" s="36">
        <f t="shared" si="1599"/>
        <v>0</v>
      </c>
      <c r="CY673" s="36">
        <f t="shared" si="1600"/>
        <v>0</v>
      </c>
      <c r="CZ673" s="36">
        <f t="shared" si="1658"/>
        <v>0</v>
      </c>
      <c r="DA673" s="64">
        <f t="shared" si="1601"/>
        <v>8.2909173971323913E-3</v>
      </c>
      <c r="DB673" s="70">
        <f t="shared" si="1659"/>
        <v>0.99177725668844152</v>
      </c>
      <c r="DC673" s="70">
        <f>PRODUCT($DB$8:DB673)</f>
        <v>1.8762558788029276E-3</v>
      </c>
      <c r="DD673" s="36">
        <f t="shared" si="1602"/>
        <v>0</v>
      </c>
      <c r="DE673" s="36">
        <f t="shared" si="1603"/>
        <v>0</v>
      </c>
      <c r="DF673" s="36">
        <f t="shared" si="1604"/>
        <v>0</v>
      </c>
      <c r="DG673" s="36">
        <f t="shared" si="1605"/>
        <v>0</v>
      </c>
      <c r="DH673" s="36">
        <f t="shared" si="1606"/>
        <v>0</v>
      </c>
      <c r="DI673" s="36">
        <f t="shared" si="1607"/>
        <v>0</v>
      </c>
      <c r="DJ673" s="36">
        <f t="shared" si="1608"/>
        <v>0</v>
      </c>
      <c r="DK673" s="36">
        <f t="shared" si="1609"/>
        <v>0</v>
      </c>
      <c r="DL673" s="36">
        <f t="shared" si="1610"/>
        <v>0</v>
      </c>
      <c r="DM673" s="36">
        <f t="shared" si="1611"/>
        <v>0</v>
      </c>
      <c r="DN673" s="36">
        <f t="shared" ca="1" si="1660"/>
        <v>4.6137290849905055E-12</v>
      </c>
      <c r="DO673" s="64" cm="1">
        <f t="array" ref="DO673">IFERROR(INDEX(Tbl_FwdNom,$B673,MATCH(LIDt,Tbl_FwdNom_Cols,0)),0)</f>
        <v>8.1086453970000001</v>
      </c>
      <c r="DP673" s="64">
        <f t="shared" ca="1" si="1661"/>
        <v>8.0470558400000005</v>
      </c>
      <c r="DQ673" s="64">
        <f t="shared" ca="1" si="1612"/>
        <v>6.4705649433061119E-3</v>
      </c>
      <c r="DR673" s="70">
        <f t="shared" ca="1" si="1613"/>
        <v>0.99357103409808056</v>
      </c>
      <c r="DS673" s="70">
        <f ca="1">PRODUCT($DR$8:DR673)</f>
        <v>5.023384739569964E-3</v>
      </c>
      <c r="DT673" s="36">
        <f t="shared" ca="1" si="1614"/>
        <v>0</v>
      </c>
      <c r="DU673" s="36">
        <f t="shared" ca="1" si="1615"/>
        <v>0</v>
      </c>
      <c r="DV673" s="36">
        <f t="shared" ca="1" si="1616"/>
        <v>0</v>
      </c>
      <c r="DW673" s="36">
        <f t="shared" ca="1" si="1617"/>
        <v>0</v>
      </c>
      <c r="DX673" s="36">
        <f t="shared" ca="1" si="1618"/>
        <v>0</v>
      </c>
      <c r="DY673" s="36">
        <f t="shared" ca="1" si="1619"/>
        <v>0</v>
      </c>
      <c r="DZ673" s="36">
        <f t="shared" ca="1" si="1620"/>
        <v>0</v>
      </c>
      <c r="EA673" s="36">
        <f t="shared" ca="1" si="1621"/>
        <v>0</v>
      </c>
      <c r="EB673" s="36">
        <f t="shared" ca="1" si="1622"/>
        <v>0</v>
      </c>
      <c r="EC673" s="36">
        <f t="shared" ca="1" si="1623"/>
        <v>0</v>
      </c>
      <c r="ED673" s="36">
        <f t="shared" ca="1" si="1624"/>
        <v>0</v>
      </c>
      <c r="EE673" s="36">
        <f t="shared" ca="1" si="1662"/>
        <v>0</v>
      </c>
      <c r="EF673" s="36">
        <f t="shared" ca="1" si="1625"/>
        <v>0</v>
      </c>
      <c r="EG673" s="64"/>
      <c r="EH673" s="64"/>
      <c r="EI673" s="64"/>
      <c r="EJ673" s="70"/>
      <c r="EK673" s="70"/>
      <c r="EL673" s="70"/>
      <c r="EM673" s="70"/>
      <c r="EN673" s="70"/>
      <c r="EO673" s="36">
        <f t="shared" si="1626"/>
        <v>9.6919022119014497E-6</v>
      </c>
      <c r="EP673" s="36">
        <f t="shared" si="1627"/>
        <v>0</v>
      </c>
      <c r="EQ673" s="36">
        <f t="shared" si="1628"/>
        <v>0</v>
      </c>
      <c r="ER673" s="36">
        <f t="shared" si="1629"/>
        <v>0</v>
      </c>
      <c r="ES673" s="36">
        <f t="shared" si="1630"/>
        <v>0</v>
      </c>
      <c r="ET673" s="36">
        <f t="shared" si="1631"/>
        <v>0</v>
      </c>
      <c r="EU673" s="36">
        <f t="shared" si="1663"/>
        <v>0</v>
      </c>
      <c r="EV673" s="36">
        <f t="shared" si="1632"/>
        <v>0</v>
      </c>
      <c r="EW673" s="36">
        <f t="shared" si="1633"/>
        <v>0</v>
      </c>
      <c r="EX673" s="36">
        <f t="shared" si="1664"/>
        <v>0</v>
      </c>
      <c r="EY673" s="36">
        <f t="shared" si="1634"/>
        <v>0</v>
      </c>
      <c r="EZ673" s="36">
        <f t="shared" si="1635"/>
        <v>0</v>
      </c>
      <c r="FA673" s="36">
        <f t="shared" si="1636"/>
        <v>0</v>
      </c>
      <c r="FB673" s="36">
        <f t="shared" si="1637"/>
        <v>0</v>
      </c>
      <c r="FC673" s="36">
        <f t="shared" si="1665"/>
        <v>0</v>
      </c>
      <c r="FD673" s="36">
        <f t="shared" si="1638"/>
        <v>0</v>
      </c>
      <c r="FE673" s="36">
        <f t="shared" si="1639"/>
        <v>0</v>
      </c>
      <c r="FF673" s="36">
        <f t="shared" si="1666"/>
        <v>0</v>
      </c>
      <c r="FG673" s="36">
        <f t="shared" si="1640"/>
        <v>0</v>
      </c>
      <c r="FH673" s="36">
        <f t="shared" si="1641"/>
        <v>0</v>
      </c>
      <c r="FI673" s="36">
        <f t="shared" si="1642"/>
        <v>0</v>
      </c>
      <c r="FJ673" s="36">
        <f t="shared" ca="1" si="1643"/>
        <v>0</v>
      </c>
      <c r="FK673" s="36">
        <f t="shared" si="1644"/>
        <v>0</v>
      </c>
      <c r="FL673" s="36">
        <f t="shared" si="1645"/>
        <v>0</v>
      </c>
      <c r="FM673" s="36">
        <f t="shared" ca="1" si="1646"/>
        <v>0</v>
      </c>
      <c r="FN673" s="36">
        <f t="shared" ca="1" si="1668"/>
        <v>0</v>
      </c>
    </row>
    <row r="674" spans="2:170" x14ac:dyDescent="0.25">
      <c r="B674" s="2">
        <v>666</v>
      </c>
      <c r="C674" s="2">
        <f t="shared" si="1522"/>
        <v>56</v>
      </c>
      <c r="D674" s="2">
        <f t="shared" si="1671"/>
        <v>690</v>
      </c>
      <c r="E674" s="2">
        <f t="shared" si="1669"/>
        <v>58</v>
      </c>
      <c r="F674" s="189">
        <f t="shared" si="1673"/>
        <v>65989</v>
      </c>
      <c r="G674" s="2">
        <f t="shared" si="1672"/>
        <v>8</v>
      </c>
      <c r="H674" s="187">
        <f t="shared" si="1523"/>
        <v>90.083333333333343</v>
      </c>
      <c r="I674" s="186">
        <f t="shared" si="1670"/>
        <v>90</v>
      </c>
      <c r="J674" s="2">
        <f t="shared" si="1524"/>
        <v>0</v>
      </c>
      <c r="K674" s="2">
        <f t="shared" si="1525"/>
        <v>1</v>
      </c>
      <c r="L674">
        <f t="shared" si="1526"/>
        <v>2</v>
      </c>
      <c r="M674" s="190">
        <f t="shared" si="1647"/>
        <v>0.25249717341</v>
      </c>
      <c r="N674">
        <f t="shared" si="1527"/>
        <v>1</v>
      </c>
      <c r="O674">
        <f t="shared" si="1528"/>
        <v>100</v>
      </c>
      <c r="P674" s="58">
        <f t="shared" si="1529"/>
        <v>1.136237280345</v>
      </c>
      <c r="Q674" s="106">
        <f t="shared" si="1530"/>
        <v>1</v>
      </c>
      <c r="R674" s="59">
        <f t="shared" si="1531"/>
        <v>1</v>
      </c>
      <c r="S674" s="32">
        <f t="shared" si="1648"/>
        <v>1</v>
      </c>
      <c r="T674">
        <f t="shared" si="1532"/>
        <v>1</v>
      </c>
      <c r="U674" s="32">
        <f t="shared" si="1649"/>
        <v>1.6326131400000001E-3</v>
      </c>
      <c r="V674">
        <f t="shared" si="1533"/>
        <v>1</v>
      </c>
      <c r="W674">
        <f t="shared" si="1534"/>
        <v>100</v>
      </c>
      <c r="X674" s="58">
        <f t="shared" si="1535"/>
        <v>7.3467591299999999E-3</v>
      </c>
      <c r="Y674" s="58">
        <f t="shared" si="1536"/>
        <v>7.3467591299999999E-3</v>
      </c>
      <c r="Z674" s="32">
        <f t="shared" si="1537"/>
        <v>7.3467591299999999E-3</v>
      </c>
      <c r="AA674" s="32">
        <f t="shared" si="1538"/>
        <v>0</v>
      </c>
      <c r="AB674" s="59">
        <f t="shared" si="1539"/>
        <v>4.9056245199999996E-3</v>
      </c>
      <c r="AC674" s="59">
        <f t="shared" si="1540"/>
        <v>4.9056245199999996E-3</v>
      </c>
      <c r="AD674">
        <f t="shared" si="1541"/>
        <v>1</v>
      </c>
      <c r="AE674" s="59">
        <f t="shared" si="1542"/>
        <v>4.9056245199999996E-3</v>
      </c>
      <c r="AF674" s="59">
        <f t="shared" si="1543"/>
        <v>4.1758461800000006E-3</v>
      </c>
      <c r="AG674" s="59">
        <f t="shared" si="1544"/>
        <v>4.1758461800000006E-3</v>
      </c>
      <c r="AH674">
        <f t="shared" si="1545"/>
        <v>1</v>
      </c>
      <c r="AI674" s="59">
        <f t="shared" si="1546"/>
        <v>4.1758461800000006E-3</v>
      </c>
      <c r="AJ674" s="59">
        <f t="shared" si="1547"/>
        <v>0</v>
      </c>
      <c r="AK674" s="59">
        <f t="shared" si="1548"/>
        <v>0</v>
      </c>
      <c r="AL674" s="59">
        <f t="shared" si="1549"/>
        <v>0</v>
      </c>
      <c r="AM674" s="12">
        <f t="shared" si="1650"/>
        <v>0</v>
      </c>
      <c r="AN674" s="12">
        <f t="shared" si="1651"/>
        <v>0</v>
      </c>
      <c r="AO674" s="66">
        <f t="shared" si="1550"/>
        <v>0</v>
      </c>
      <c r="AP674" s="66">
        <f t="shared" si="1551"/>
        <v>0</v>
      </c>
      <c r="AQ674" s="59">
        <f t="shared" si="1552"/>
        <v>0</v>
      </c>
      <c r="AR674" s="59">
        <f t="shared" si="1553"/>
        <v>0</v>
      </c>
      <c r="AS674" s="59">
        <f t="shared" si="1554"/>
        <v>0</v>
      </c>
      <c r="AT674" s="12">
        <f t="shared" si="1555"/>
        <v>0</v>
      </c>
      <c r="AU674" s="59">
        <f t="shared" si="1652"/>
        <v>0</v>
      </c>
      <c r="AV674" s="59">
        <f t="shared" si="1653"/>
        <v>0</v>
      </c>
      <c r="AW674" s="70">
        <f t="shared" si="1556"/>
        <v>0</v>
      </c>
      <c r="AX674" s="20">
        <f t="shared" si="1557"/>
        <v>200000</v>
      </c>
      <c r="AY674" s="20">
        <f t="shared" si="1558"/>
        <v>0</v>
      </c>
      <c r="AZ674" s="20">
        <f t="shared" si="1559"/>
        <v>0</v>
      </c>
      <c r="BA674" s="20">
        <f t="shared" si="1560"/>
        <v>200000</v>
      </c>
      <c r="BB674" s="36">
        <f t="shared" si="1561"/>
        <v>1</v>
      </c>
      <c r="BC674" s="36">
        <f t="shared" si="1562"/>
        <v>0</v>
      </c>
      <c r="BD674" s="80">
        <f t="shared" si="1563"/>
        <v>0</v>
      </c>
      <c r="BE674" s="36">
        <f t="shared" si="1564"/>
        <v>0</v>
      </c>
      <c r="BF674" s="36">
        <f t="shared" si="1565"/>
        <v>0</v>
      </c>
      <c r="BG674" s="36">
        <f t="shared" si="1566"/>
        <v>0</v>
      </c>
      <c r="BH674" s="36">
        <f t="shared" si="1567"/>
        <v>0</v>
      </c>
      <c r="BI674" s="36">
        <f t="shared" si="1568"/>
        <v>0</v>
      </c>
      <c r="BJ674" s="36">
        <f t="shared" si="1569"/>
        <v>0</v>
      </c>
      <c r="BK674" s="36">
        <f t="shared" si="1570"/>
        <v>0</v>
      </c>
      <c r="BL674" s="68">
        <f>IF(OR(AT674=0,E674&gt;ProjTerm),0,VLOOKUP(D674,'Life Events'!$AE$5:$AI$1206,5,FALSE))</f>
        <v>0</v>
      </c>
      <c r="BM674" s="93">
        <f t="shared" si="1571"/>
        <v>0</v>
      </c>
      <c r="BN674" s="93">
        <f t="shared" si="1572"/>
        <v>0</v>
      </c>
      <c r="BO674" s="36">
        <f t="shared" si="1573"/>
        <v>0</v>
      </c>
      <c r="BP674" s="36">
        <f t="shared" si="1574"/>
        <v>0</v>
      </c>
      <c r="BQ674" s="36">
        <f t="shared" si="1575"/>
        <v>0</v>
      </c>
      <c r="BR674" s="36">
        <f t="shared" si="1576"/>
        <v>154.78110000000001</v>
      </c>
      <c r="BS674" s="36">
        <f t="shared" si="1577"/>
        <v>0</v>
      </c>
      <c r="BT674" s="36">
        <f t="shared" si="1578"/>
        <v>0</v>
      </c>
      <c r="BU674" s="70" cm="1">
        <f t="array" ref="BU674">IF(AND(ActInt=1,$J674=0),INDEX(Tbl_FwdNom,$B674-IVP,MATCH(ValnDt,Tbl_FwdNom_Cols)),INDEX(Tbl_FwdNom,$B674,MATCH(StartDt,Tbl_FwdNom_Cols)))</f>
        <v>10.409560254000001</v>
      </c>
      <c r="BV674" s="70" cm="1">
        <f t="array" ref="BV674">INDEX(Tbl_FwdReal,$B674,MATCH(StartDt,Tbl_FwdReal_Cols))</f>
        <v>3.8011065730000002</v>
      </c>
      <c r="BW674" s="70" cm="1">
        <f t="array" ref="BW674">IF(RunType&lt;&gt;"OPN",INDEX(Tbl_FwdReal,$B674,MATCH(ValnDt,Tbl_FwdReal_Cols)),IF(AND($J674=0,ActInt=1),INDEX(Tbl_FwdReal,$B674-IVP,MATCH(ValnDt,Tbl_FwdReal_Cols)),-999))*$K674</f>
        <v>3.8011065730000002</v>
      </c>
      <c r="BX674" s="70">
        <f t="shared" si="1579"/>
        <v>3.8011065730000002E-2</v>
      </c>
      <c r="BY674" s="70">
        <f t="shared" si="1654"/>
        <v>6.3664578338117117E-2</v>
      </c>
      <c r="BZ674" s="64">
        <f t="shared" si="1667"/>
        <v>5.1565909605622018E-3</v>
      </c>
      <c r="CA674" s="70" cm="1">
        <f t="array" ref="CA674">IF($J674=1,CA673*(1+INDEX(Tbl_CPI,$B674,MATCH(IF(RunType="OPN",StartDt,ValnDt),Tbl_CPI_Cols))),0)</f>
        <v>0</v>
      </c>
      <c r="CB674" s="70">
        <f t="shared" si="1655"/>
        <v>42.09641366159682</v>
      </c>
      <c r="CC674" s="70">
        <f t="shared" si="1656"/>
        <v>40.816054656309255</v>
      </c>
      <c r="CD674" s="36">
        <f t="shared" si="1580"/>
        <v>206.76733021308661</v>
      </c>
      <c r="CE674" s="36">
        <f t="shared" si="1581"/>
        <v>0</v>
      </c>
      <c r="CF674" s="36">
        <f t="shared" si="1582"/>
        <v>0</v>
      </c>
      <c r="CG674" s="36">
        <f t="shared" si="1583"/>
        <v>0</v>
      </c>
      <c r="CH674" s="36">
        <f t="shared" si="1584"/>
        <v>0</v>
      </c>
      <c r="CI674" s="36">
        <f t="shared" si="1585"/>
        <v>0</v>
      </c>
      <c r="CJ674" s="36">
        <f t="shared" si="1586"/>
        <v>0</v>
      </c>
      <c r="CK674" s="36">
        <f t="shared" si="1587"/>
        <v>0</v>
      </c>
      <c r="CL674" s="36">
        <f t="shared" si="1588"/>
        <v>0</v>
      </c>
      <c r="CM674" s="36">
        <f t="shared" si="1589"/>
        <v>0</v>
      </c>
      <c r="CN674" s="36">
        <f t="shared" si="1590"/>
        <v>0</v>
      </c>
      <c r="CO674" s="20">
        <f t="shared" si="1591"/>
        <v>120000</v>
      </c>
      <c r="CP674" s="20">
        <f t="shared" si="1592"/>
        <v>2</v>
      </c>
      <c r="CQ674" s="64">
        <f t="shared" si="1593"/>
        <v>0.28832514905999995</v>
      </c>
      <c r="CR674" s="64">
        <f t="shared" si="1594"/>
        <v>1</v>
      </c>
      <c r="CS674" s="36">
        <f t="shared" si="1595"/>
        <v>0</v>
      </c>
      <c r="CT674" s="36">
        <f t="shared" si="1596"/>
        <v>0</v>
      </c>
      <c r="CU674" s="36">
        <f t="shared" si="1597"/>
        <v>0</v>
      </c>
      <c r="CV674" s="36">
        <f t="shared" si="1657"/>
        <v>0</v>
      </c>
      <c r="CW674" s="36">
        <f t="shared" si="1598"/>
        <v>0</v>
      </c>
      <c r="CX674" s="36">
        <f t="shared" si="1599"/>
        <v>0</v>
      </c>
      <c r="CY674" s="36">
        <f t="shared" si="1600"/>
        <v>0</v>
      </c>
      <c r="CZ674" s="36">
        <f t="shared" si="1658"/>
        <v>0</v>
      </c>
      <c r="DA674" s="64">
        <f t="shared" si="1601"/>
        <v>8.2863550713261347E-3</v>
      </c>
      <c r="DB674" s="70">
        <f t="shared" si="1659"/>
        <v>0.9917817443133603</v>
      </c>
      <c r="DC674" s="70">
        <f>PRODUCT($DB$8:DB674)</f>
        <v>1.8608363282573643E-3</v>
      </c>
      <c r="DD674" s="36">
        <f t="shared" si="1602"/>
        <v>0</v>
      </c>
      <c r="DE674" s="36">
        <f t="shared" si="1603"/>
        <v>0</v>
      </c>
      <c r="DF674" s="36">
        <f t="shared" si="1604"/>
        <v>0</v>
      </c>
      <c r="DG674" s="36">
        <f t="shared" si="1605"/>
        <v>0</v>
      </c>
      <c r="DH674" s="36">
        <f t="shared" si="1606"/>
        <v>0</v>
      </c>
      <c r="DI674" s="36">
        <f t="shared" si="1607"/>
        <v>0</v>
      </c>
      <c r="DJ674" s="36">
        <f t="shared" si="1608"/>
        <v>0</v>
      </c>
      <c r="DK674" s="36">
        <f t="shared" si="1609"/>
        <v>0</v>
      </c>
      <c r="DL674" s="36">
        <f t="shared" si="1610"/>
        <v>0</v>
      </c>
      <c r="DM674" s="36">
        <f t="shared" si="1611"/>
        <v>0</v>
      </c>
      <c r="DN674" s="36">
        <f t="shared" ca="1" si="1660"/>
        <v>4.6137290849905055E-12</v>
      </c>
      <c r="DO674" s="64" cm="1">
        <f t="array" ref="DO674">IFERROR(INDEX(Tbl_FwdNom,$B674,MATCH(LIDt,Tbl_FwdNom_Cols,0)),0)</f>
        <v>8.1069341020000003</v>
      </c>
      <c r="DP674" s="64">
        <f t="shared" ca="1" si="1661"/>
        <v>8.0453455199999997</v>
      </c>
      <c r="DQ674" s="64">
        <f t="shared" ca="1" si="1612"/>
        <v>6.4692372816279597E-3</v>
      </c>
      <c r="DR674" s="70">
        <f t="shared" ca="1" si="1613"/>
        <v>0.9935723447453787</v>
      </c>
      <c r="DS674" s="70">
        <f ca="1">PRODUCT($DR$8:DR674)</f>
        <v>4.9910961542526822E-3</v>
      </c>
      <c r="DT674" s="36">
        <f t="shared" ca="1" si="1614"/>
        <v>0</v>
      </c>
      <c r="DU674" s="36">
        <f t="shared" ca="1" si="1615"/>
        <v>0</v>
      </c>
      <c r="DV674" s="36">
        <f t="shared" ca="1" si="1616"/>
        <v>0</v>
      </c>
      <c r="DW674" s="36">
        <f t="shared" ca="1" si="1617"/>
        <v>0</v>
      </c>
      <c r="DX674" s="36">
        <f t="shared" ca="1" si="1618"/>
        <v>0</v>
      </c>
      <c r="DY674" s="36">
        <f t="shared" ca="1" si="1619"/>
        <v>0</v>
      </c>
      <c r="DZ674" s="36">
        <f t="shared" ca="1" si="1620"/>
        <v>0</v>
      </c>
      <c r="EA674" s="36">
        <f t="shared" ca="1" si="1621"/>
        <v>0</v>
      </c>
      <c r="EB674" s="36">
        <f t="shared" ca="1" si="1622"/>
        <v>0</v>
      </c>
      <c r="EC674" s="36">
        <f t="shared" ca="1" si="1623"/>
        <v>0</v>
      </c>
      <c r="ED674" s="36">
        <f t="shared" ca="1" si="1624"/>
        <v>0</v>
      </c>
      <c r="EE674" s="36">
        <f t="shared" ca="1" si="1662"/>
        <v>0</v>
      </c>
      <c r="EF674" s="36">
        <f t="shared" ca="1" si="1625"/>
        <v>0</v>
      </c>
      <c r="EG674" s="64"/>
      <c r="EH674" s="64"/>
      <c r="EI674" s="64"/>
      <c r="EJ674" s="70"/>
      <c r="EK674" s="70"/>
      <c r="EL674" s="70"/>
      <c r="EM674" s="70"/>
      <c r="EN674" s="70"/>
      <c r="EO674" s="36">
        <f t="shared" si="1626"/>
        <v>0</v>
      </c>
      <c r="EP674" s="36">
        <f t="shared" si="1627"/>
        <v>0</v>
      </c>
      <c r="EQ674" s="36">
        <f t="shared" si="1628"/>
        <v>0</v>
      </c>
      <c r="ER674" s="36">
        <f t="shared" si="1629"/>
        <v>0</v>
      </c>
      <c r="ES674" s="36">
        <f t="shared" si="1630"/>
        <v>0</v>
      </c>
      <c r="ET674" s="36">
        <f t="shared" si="1631"/>
        <v>0</v>
      </c>
      <c r="EU674" s="36">
        <f t="shared" si="1663"/>
        <v>0</v>
      </c>
      <c r="EV674" s="36">
        <f t="shared" si="1632"/>
        <v>0</v>
      </c>
      <c r="EW674" s="36">
        <f t="shared" si="1633"/>
        <v>0</v>
      </c>
      <c r="EX674" s="36">
        <f t="shared" si="1664"/>
        <v>0</v>
      </c>
      <c r="EY674" s="36">
        <f t="shared" si="1634"/>
        <v>0</v>
      </c>
      <c r="EZ674" s="36">
        <f t="shared" si="1635"/>
        <v>0</v>
      </c>
      <c r="FA674" s="36">
        <f t="shared" si="1636"/>
        <v>0</v>
      </c>
      <c r="FB674" s="36">
        <f t="shared" si="1637"/>
        <v>0</v>
      </c>
      <c r="FC674" s="36">
        <f t="shared" si="1665"/>
        <v>0</v>
      </c>
      <c r="FD674" s="36">
        <f t="shared" si="1638"/>
        <v>0</v>
      </c>
      <c r="FE674" s="36">
        <f t="shared" si="1639"/>
        <v>0</v>
      </c>
      <c r="FF674" s="36">
        <f t="shared" si="1666"/>
        <v>0</v>
      </c>
      <c r="FG674" s="36">
        <f t="shared" si="1640"/>
        <v>0</v>
      </c>
      <c r="FH674" s="36">
        <f t="shared" si="1641"/>
        <v>0</v>
      </c>
      <c r="FI674" s="36">
        <f t="shared" si="1642"/>
        <v>0</v>
      </c>
      <c r="FJ674" s="36">
        <f t="shared" ca="1" si="1643"/>
        <v>0</v>
      </c>
      <c r="FK674" s="36">
        <f t="shared" si="1644"/>
        <v>0</v>
      </c>
      <c r="FL674" s="36">
        <f t="shared" si="1645"/>
        <v>0</v>
      </c>
      <c r="FM674" s="36">
        <f t="shared" ca="1" si="1646"/>
        <v>0</v>
      </c>
      <c r="FN674" s="36">
        <f t="shared" ca="1" si="1668"/>
        <v>0</v>
      </c>
    </row>
    <row r="675" spans="2:170" x14ac:dyDescent="0.25">
      <c r="B675" s="2">
        <v>667</v>
      </c>
      <c r="C675" s="2">
        <f t="shared" si="1522"/>
        <v>56</v>
      </c>
      <c r="D675" s="2">
        <f t="shared" si="1671"/>
        <v>691</v>
      </c>
      <c r="E675" s="2">
        <f t="shared" si="1669"/>
        <v>58</v>
      </c>
      <c r="F675" s="189">
        <f t="shared" si="1673"/>
        <v>66019</v>
      </c>
      <c r="G675" s="2">
        <f t="shared" si="1672"/>
        <v>9</v>
      </c>
      <c r="H675" s="187">
        <f t="shared" si="1523"/>
        <v>90.166666666666671</v>
      </c>
      <c r="I675" s="186">
        <f t="shared" si="1670"/>
        <v>90</v>
      </c>
      <c r="J675" s="2">
        <f t="shared" si="1524"/>
        <v>0</v>
      </c>
      <c r="K675" s="2">
        <f t="shared" si="1525"/>
        <v>1</v>
      </c>
      <c r="L675">
        <f t="shared" si="1526"/>
        <v>2</v>
      </c>
      <c r="M675" s="190">
        <f t="shared" si="1647"/>
        <v>0.25249717341</v>
      </c>
      <c r="N675">
        <f t="shared" si="1527"/>
        <v>1</v>
      </c>
      <c r="O675">
        <f t="shared" si="1528"/>
        <v>100</v>
      </c>
      <c r="P675" s="58">
        <f t="shared" si="1529"/>
        <v>1.136237280345</v>
      </c>
      <c r="Q675" s="106">
        <f t="shared" si="1530"/>
        <v>1</v>
      </c>
      <c r="R675" s="59">
        <f t="shared" si="1531"/>
        <v>1</v>
      </c>
      <c r="S675" s="32">
        <f t="shared" si="1648"/>
        <v>1</v>
      </c>
      <c r="T675">
        <f t="shared" si="1532"/>
        <v>1</v>
      </c>
      <c r="U675" s="32">
        <f t="shared" si="1649"/>
        <v>1.6326131400000001E-3</v>
      </c>
      <c r="V675">
        <f t="shared" si="1533"/>
        <v>1</v>
      </c>
      <c r="W675">
        <f t="shared" si="1534"/>
        <v>100</v>
      </c>
      <c r="X675" s="58">
        <f t="shared" si="1535"/>
        <v>7.3467591299999999E-3</v>
      </c>
      <c r="Y675" s="58">
        <f t="shared" si="1536"/>
        <v>7.3467591299999999E-3</v>
      </c>
      <c r="Z675" s="32">
        <f t="shared" si="1537"/>
        <v>7.3467591299999999E-3</v>
      </c>
      <c r="AA675" s="32">
        <f t="shared" si="1538"/>
        <v>0</v>
      </c>
      <c r="AB675" s="59">
        <f t="shared" si="1539"/>
        <v>4.9056245199999996E-3</v>
      </c>
      <c r="AC675" s="59">
        <f t="shared" si="1540"/>
        <v>4.9056245199999996E-3</v>
      </c>
      <c r="AD675">
        <f t="shared" si="1541"/>
        <v>1</v>
      </c>
      <c r="AE675" s="59">
        <f t="shared" si="1542"/>
        <v>4.9056245199999996E-3</v>
      </c>
      <c r="AF675" s="59">
        <f t="shared" si="1543"/>
        <v>4.1758461800000006E-3</v>
      </c>
      <c r="AG675" s="59">
        <f t="shared" si="1544"/>
        <v>4.1758461800000006E-3</v>
      </c>
      <c r="AH675">
        <f t="shared" si="1545"/>
        <v>1</v>
      </c>
      <c r="AI675" s="59">
        <f t="shared" si="1546"/>
        <v>4.1758461800000006E-3</v>
      </c>
      <c r="AJ675" s="59">
        <f t="shared" si="1547"/>
        <v>0</v>
      </c>
      <c r="AK675" s="59">
        <f t="shared" si="1548"/>
        <v>0</v>
      </c>
      <c r="AL675" s="59">
        <f t="shared" si="1549"/>
        <v>0</v>
      </c>
      <c r="AM675" s="12">
        <f t="shared" si="1650"/>
        <v>0</v>
      </c>
      <c r="AN675" s="12">
        <f t="shared" si="1651"/>
        <v>0</v>
      </c>
      <c r="AO675" s="66">
        <f t="shared" si="1550"/>
        <v>0</v>
      </c>
      <c r="AP675" s="66">
        <f t="shared" si="1551"/>
        <v>0</v>
      </c>
      <c r="AQ675" s="59">
        <f t="shared" si="1552"/>
        <v>0</v>
      </c>
      <c r="AR675" s="59">
        <f t="shared" si="1553"/>
        <v>0</v>
      </c>
      <c r="AS675" s="59">
        <f t="shared" si="1554"/>
        <v>0</v>
      </c>
      <c r="AT675" s="12">
        <f t="shared" si="1555"/>
        <v>0</v>
      </c>
      <c r="AU675" s="59">
        <f t="shared" si="1652"/>
        <v>0</v>
      </c>
      <c r="AV675" s="59">
        <f t="shared" si="1653"/>
        <v>0</v>
      </c>
      <c r="AW675" s="70">
        <f t="shared" si="1556"/>
        <v>0</v>
      </c>
      <c r="AX675" s="20">
        <f t="shared" si="1557"/>
        <v>200000</v>
      </c>
      <c r="AY675" s="20">
        <f t="shared" si="1558"/>
        <v>0</v>
      </c>
      <c r="AZ675" s="20">
        <f t="shared" si="1559"/>
        <v>0</v>
      </c>
      <c r="BA675" s="20">
        <f t="shared" si="1560"/>
        <v>200000</v>
      </c>
      <c r="BB675" s="36">
        <f t="shared" si="1561"/>
        <v>1</v>
      </c>
      <c r="BC675" s="36">
        <f t="shared" si="1562"/>
        <v>0</v>
      </c>
      <c r="BD675" s="80">
        <f t="shared" si="1563"/>
        <v>0</v>
      </c>
      <c r="BE675" s="36">
        <f t="shared" si="1564"/>
        <v>0</v>
      </c>
      <c r="BF675" s="36">
        <f t="shared" si="1565"/>
        <v>0</v>
      </c>
      <c r="BG675" s="36">
        <f t="shared" si="1566"/>
        <v>0</v>
      </c>
      <c r="BH675" s="36">
        <f t="shared" si="1567"/>
        <v>0</v>
      </c>
      <c r="BI675" s="36">
        <f t="shared" si="1568"/>
        <v>0</v>
      </c>
      <c r="BJ675" s="36">
        <f t="shared" si="1569"/>
        <v>0</v>
      </c>
      <c r="BK675" s="36">
        <f t="shared" si="1570"/>
        <v>0</v>
      </c>
      <c r="BL675" s="68">
        <f>IF(OR(AT675=0,E675&gt;ProjTerm),0,VLOOKUP(D675,'Life Events'!$AE$5:$AI$1206,5,FALSE))</f>
        <v>0</v>
      </c>
      <c r="BM675" s="93">
        <f t="shared" si="1571"/>
        <v>0</v>
      </c>
      <c r="BN675" s="93">
        <f t="shared" si="1572"/>
        <v>0</v>
      </c>
      <c r="BO675" s="36">
        <f t="shared" si="1573"/>
        <v>0</v>
      </c>
      <c r="BP675" s="36">
        <f t="shared" si="1574"/>
        <v>0</v>
      </c>
      <c r="BQ675" s="36">
        <f t="shared" si="1575"/>
        <v>0</v>
      </c>
      <c r="BR675" s="36">
        <f t="shared" si="1576"/>
        <v>154.78110000000001</v>
      </c>
      <c r="BS675" s="36">
        <f t="shared" si="1577"/>
        <v>0</v>
      </c>
      <c r="BT675" s="36">
        <f t="shared" si="1578"/>
        <v>0</v>
      </c>
      <c r="BU675" s="70" cm="1">
        <f t="array" ref="BU675">IF(AND(ActInt=1,$J675=0),INDEX(Tbl_FwdNom,$B675-IVP,MATCH(ValnDt,Tbl_FwdNom_Cols)),INDEX(Tbl_FwdNom,$B675,MATCH(StartDt,Tbl_FwdNom_Cols)))</f>
        <v>10.403565413999999</v>
      </c>
      <c r="BV675" s="70" cm="1">
        <f t="array" ref="BV675">INDEX(Tbl_FwdReal,$B675,MATCH(StartDt,Tbl_FwdReal_Cols))</f>
        <v>3.7977127820000001</v>
      </c>
      <c r="BW675" s="70" cm="1">
        <f t="array" ref="BW675">IF(RunType&lt;&gt;"OPN",INDEX(Tbl_FwdReal,$B675,MATCH(ValnDt,Tbl_FwdReal_Cols)),IF(AND($J675=0,ActInt=1),INDEX(Tbl_FwdReal,$B675-IVP,MATCH(ValnDt,Tbl_FwdReal_Cols)),-999))*$K675</f>
        <v>3.7977127820000001</v>
      </c>
      <c r="BX675" s="70">
        <f t="shared" si="1579"/>
        <v>3.7977127819999998E-2</v>
      </c>
      <c r="BY675" s="70">
        <f t="shared" si="1654"/>
        <v>6.3641601100342893E-2</v>
      </c>
      <c r="BZ675" s="64">
        <f t="shared" si="1667"/>
        <v>5.1547814967571881E-3</v>
      </c>
      <c r="CA675" s="70" cm="1">
        <f t="array" ref="CA675">IF($J675=1,CA674*(1+INDEX(Tbl_CPI,$B675,MATCH(IF(RunType="OPN",StartDt,ValnDt),Tbl_CPI_Cols))),0)</f>
        <v>0</v>
      </c>
      <c r="CB675" s="70">
        <f t="shared" si="1655"/>
        <v>42.313411475819457</v>
      </c>
      <c r="CC675" s="70">
        <f t="shared" si="1656"/>
        <v>40.816054656309255</v>
      </c>
      <c r="CD675" s="36">
        <f t="shared" si="1580"/>
        <v>206.76733021308661</v>
      </c>
      <c r="CE675" s="36">
        <f t="shared" si="1581"/>
        <v>0</v>
      </c>
      <c r="CF675" s="36">
        <f t="shared" si="1582"/>
        <v>0</v>
      </c>
      <c r="CG675" s="36">
        <f t="shared" si="1583"/>
        <v>0</v>
      </c>
      <c r="CH675" s="36">
        <f t="shared" si="1584"/>
        <v>0</v>
      </c>
      <c r="CI675" s="36">
        <f t="shared" si="1585"/>
        <v>0</v>
      </c>
      <c r="CJ675" s="36">
        <f t="shared" si="1586"/>
        <v>0</v>
      </c>
      <c r="CK675" s="36">
        <f t="shared" si="1587"/>
        <v>0</v>
      </c>
      <c r="CL675" s="36">
        <f t="shared" si="1588"/>
        <v>0</v>
      </c>
      <c r="CM675" s="36">
        <f t="shared" si="1589"/>
        <v>0</v>
      </c>
      <c r="CN675" s="36">
        <f t="shared" si="1590"/>
        <v>0</v>
      </c>
      <c r="CO675" s="20">
        <f t="shared" si="1591"/>
        <v>120000</v>
      </c>
      <c r="CP675" s="20">
        <f t="shared" si="1592"/>
        <v>2</v>
      </c>
      <c r="CQ675" s="64">
        <f t="shared" si="1593"/>
        <v>0.28832514905999995</v>
      </c>
      <c r="CR675" s="64">
        <f t="shared" si="1594"/>
        <v>1</v>
      </c>
      <c r="CS675" s="36">
        <f t="shared" si="1595"/>
        <v>0</v>
      </c>
      <c r="CT675" s="36">
        <f t="shared" si="1596"/>
        <v>0</v>
      </c>
      <c r="CU675" s="36">
        <f t="shared" si="1597"/>
        <v>0</v>
      </c>
      <c r="CV675" s="36">
        <f t="shared" si="1657"/>
        <v>0</v>
      </c>
      <c r="CW675" s="36">
        <f t="shared" si="1598"/>
        <v>0</v>
      </c>
      <c r="CX675" s="36">
        <f t="shared" si="1599"/>
        <v>0</v>
      </c>
      <c r="CY675" s="36">
        <f t="shared" si="1600"/>
        <v>0</v>
      </c>
      <c r="CZ675" s="36">
        <f t="shared" si="1658"/>
        <v>0</v>
      </c>
      <c r="DA675" s="64">
        <f t="shared" si="1601"/>
        <v>8.2817927657710122E-3</v>
      </c>
      <c r="DB675" s="70">
        <f t="shared" si="1659"/>
        <v>0.99178623195897087</v>
      </c>
      <c r="DC675" s="70">
        <f>PRODUCT($DB$8:DB675)</f>
        <v>1.845551850294738E-3</v>
      </c>
      <c r="DD675" s="36">
        <f t="shared" si="1602"/>
        <v>0</v>
      </c>
      <c r="DE675" s="36">
        <f t="shared" si="1603"/>
        <v>0</v>
      </c>
      <c r="DF675" s="36">
        <f t="shared" si="1604"/>
        <v>0</v>
      </c>
      <c r="DG675" s="36">
        <f t="shared" si="1605"/>
        <v>0</v>
      </c>
      <c r="DH675" s="36">
        <f t="shared" si="1606"/>
        <v>0</v>
      </c>
      <c r="DI675" s="36">
        <f t="shared" si="1607"/>
        <v>0</v>
      </c>
      <c r="DJ675" s="36">
        <f t="shared" si="1608"/>
        <v>0</v>
      </c>
      <c r="DK675" s="36">
        <f t="shared" si="1609"/>
        <v>0</v>
      </c>
      <c r="DL675" s="36">
        <f t="shared" si="1610"/>
        <v>0</v>
      </c>
      <c r="DM675" s="36">
        <f t="shared" si="1611"/>
        <v>0</v>
      </c>
      <c r="DN675" s="36">
        <f t="shared" ca="1" si="1660"/>
        <v>4.6137290849905055E-12</v>
      </c>
      <c r="DO675" s="64" cm="1">
        <f t="array" ref="DO675">IFERROR(INDEX(Tbl_FwdNom,$B675,MATCH(LIDt,Tbl_FwdNom_Cols,0)),0)</f>
        <v>8.1052228339999992</v>
      </c>
      <c r="DP675" s="64">
        <f t="shared" ca="1" si="1661"/>
        <v>8.0436352269999993</v>
      </c>
      <c r="DQ675" s="64">
        <f t="shared" ca="1" si="1612"/>
        <v>6.46790962164423E-3</v>
      </c>
      <c r="DR675" s="70">
        <f t="shared" ca="1" si="1613"/>
        <v>0.99357365539446196</v>
      </c>
      <c r="DS675" s="70">
        <f ca="1">PRODUCT($DR$8:DR675)</f>
        <v>4.9590216504060789E-3</v>
      </c>
      <c r="DT675" s="36">
        <f t="shared" ca="1" si="1614"/>
        <v>0</v>
      </c>
      <c r="DU675" s="36">
        <f t="shared" ca="1" si="1615"/>
        <v>0</v>
      </c>
      <c r="DV675" s="36">
        <f t="shared" ca="1" si="1616"/>
        <v>0</v>
      </c>
      <c r="DW675" s="36">
        <f t="shared" ca="1" si="1617"/>
        <v>0</v>
      </c>
      <c r="DX675" s="36">
        <f t="shared" ca="1" si="1618"/>
        <v>0</v>
      </c>
      <c r="DY675" s="36">
        <f t="shared" ca="1" si="1619"/>
        <v>0</v>
      </c>
      <c r="DZ675" s="36">
        <f t="shared" ca="1" si="1620"/>
        <v>0</v>
      </c>
      <c r="EA675" s="36">
        <f t="shared" ca="1" si="1621"/>
        <v>0</v>
      </c>
      <c r="EB675" s="36">
        <f t="shared" ca="1" si="1622"/>
        <v>0</v>
      </c>
      <c r="EC675" s="36">
        <f t="shared" ca="1" si="1623"/>
        <v>0</v>
      </c>
      <c r="ED675" s="36">
        <f t="shared" ca="1" si="1624"/>
        <v>0</v>
      </c>
      <c r="EE675" s="36">
        <f t="shared" ca="1" si="1662"/>
        <v>0</v>
      </c>
      <c r="EF675" s="36">
        <f t="shared" ca="1" si="1625"/>
        <v>0</v>
      </c>
      <c r="EG675" s="64"/>
      <c r="EH675" s="64"/>
      <c r="EI675" s="64"/>
      <c r="EJ675" s="70"/>
      <c r="EK675" s="70"/>
      <c r="EL675" s="70"/>
      <c r="EM675" s="70"/>
      <c r="EN675" s="70"/>
      <c r="EO675" s="36">
        <f t="shared" si="1626"/>
        <v>0</v>
      </c>
      <c r="EP675" s="36">
        <f t="shared" si="1627"/>
        <v>0</v>
      </c>
      <c r="EQ675" s="36">
        <f t="shared" si="1628"/>
        <v>0</v>
      </c>
      <c r="ER675" s="36">
        <f t="shared" si="1629"/>
        <v>0</v>
      </c>
      <c r="ES675" s="36">
        <f t="shared" si="1630"/>
        <v>0</v>
      </c>
      <c r="ET675" s="36">
        <f t="shared" si="1631"/>
        <v>0</v>
      </c>
      <c r="EU675" s="36">
        <f t="shared" si="1663"/>
        <v>0</v>
      </c>
      <c r="EV675" s="36">
        <f t="shared" si="1632"/>
        <v>0</v>
      </c>
      <c r="EW675" s="36">
        <f t="shared" si="1633"/>
        <v>0</v>
      </c>
      <c r="EX675" s="36">
        <f t="shared" si="1664"/>
        <v>0</v>
      </c>
      <c r="EY675" s="36">
        <f t="shared" si="1634"/>
        <v>0</v>
      </c>
      <c r="EZ675" s="36">
        <f t="shared" si="1635"/>
        <v>0</v>
      </c>
      <c r="FA675" s="36">
        <f t="shared" si="1636"/>
        <v>0</v>
      </c>
      <c r="FB675" s="36">
        <f t="shared" si="1637"/>
        <v>0</v>
      </c>
      <c r="FC675" s="36">
        <f t="shared" si="1665"/>
        <v>0</v>
      </c>
      <c r="FD675" s="36">
        <f t="shared" si="1638"/>
        <v>0</v>
      </c>
      <c r="FE675" s="36">
        <f t="shared" si="1639"/>
        <v>0</v>
      </c>
      <c r="FF675" s="36">
        <f t="shared" si="1666"/>
        <v>0</v>
      </c>
      <c r="FG675" s="36">
        <f t="shared" si="1640"/>
        <v>0</v>
      </c>
      <c r="FH675" s="36">
        <f t="shared" si="1641"/>
        <v>0</v>
      </c>
      <c r="FI675" s="36">
        <f t="shared" si="1642"/>
        <v>0</v>
      </c>
      <c r="FJ675" s="36">
        <f t="shared" ca="1" si="1643"/>
        <v>0</v>
      </c>
      <c r="FK675" s="36">
        <f t="shared" si="1644"/>
        <v>0</v>
      </c>
      <c r="FL675" s="36">
        <f t="shared" si="1645"/>
        <v>0</v>
      </c>
      <c r="FM675" s="36">
        <f t="shared" ca="1" si="1646"/>
        <v>0</v>
      </c>
      <c r="FN675" s="36">
        <f t="shared" ca="1" si="1668"/>
        <v>0</v>
      </c>
    </row>
    <row r="676" spans="2:170" x14ac:dyDescent="0.25">
      <c r="B676" s="2">
        <v>668</v>
      </c>
      <c r="C676" s="2">
        <f t="shared" si="1522"/>
        <v>56</v>
      </c>
      <c r="D676" s="2">
        <f t="shared" si="1671"/>
        <v>692</v>
      </c>
      <c r="E676" s="2">
        <f t="shared" si="1669"/>
        <v>58</v>
      </c>
      <c r="F676" s="189">
        <f t="shared" si="1673"/>
        <v>66050</v>
      </c>
      <c r="G676" s="2">
        <f t="shared" si="1672"/>
        <v>10</v>
      </c>
      <c r="H676" s="187">
        <f t="shared" si="1523"/>
        <v>90.25</v>
      </c>
      <c r="I676" s="186">
        <f t="shared" si="1670"/>
        <v>90</v>
      </c>
      <c r="J676" s="2">
        <f t="shared" si="1524"/>
        <v>0</v>
      </c>
      <c r="K676" s="2">
        <f t="shared" si="1525"/>
        <v>1</v>
      </c>
      <c r="L676">
        <f t="shared" si="1526"/>
        <v>2</v>
      </c>
      <c r="M676" s="190">
        <f t="shared" si="1647"/>
        <v>0.25249717341</v>
      </c>
      <c r="N676">
        <f t="shared" si="1527"/>
        <v>1</v>
      </c>
      <c r="O676">
        <f t="shared" si="1528"/>
        <v>100</v>
      </c>
      <c r="P676" s="58">
        <f t="shared" si="1529"/>
        <v>1.136237280345</v>
      </c>
      <c r="Q676" s="106">
        <f t="shared" si="1530"/>
        <v>1</v>
      </c>
      <c r="R676" s="59">
        <f t="shared" si="1531"/>
        <v>1</v>
      </c>
      <c r="S676" s="32">
        <f t="shared" si="1648"/>
        <v>1</v>
      </c>
      <c r="T676">
        <f t="shared" si="1532"/>
        <v>1</v>
      </c>
      <c r="U676" s="32">
        <f t="shared" si="1649"/>
        <v>1.6326131400000001E-3</v>
      </c>
      <c r="V676">
        <f t="shared" si="1533"/>
        <v>1</v>
      </c>
      <c r="W676">
        <f t="shared" si="1534"/>
        <v>100</v>
      </c>
      <c r="X676" s="58">
        <f t="shared" si="1535"/>
        <v>7.3467591299999999E-3</v>
      </c>
      <c r="Y676" s="58">
        <f t="shared" si="1536"/>
        <v>7.3467591299999999E-3</v>
      </c>
      <c r="Z676" s="32">
        <f t="shared" si="1537"/>
        <v>7.3467591299999999E-3</v>
      </c>
      <c r="AA676" s="32">
        <f t="shared" si="1538"/>
        <v>0</v>
      </c>
      <c r="AB676" s="59">
        <f t="shared" si="1539"/>
        <v>4.9056245199999996E-3</v>
      </c>
      <c r="AC676" s="59">
        <f t="shared" si="1540"/>
        <v>4.9056245199999996E-3</v>
      </c>
      <c r="AD676">
        <f t="shared" si="1541"/>
        <v>1</v>
      </c>
      <c r="AE676" s="59">
        <f t="shared" si="1542"/>
        <v>4.9056245199999996E-3</v>
      </c>
      <c r="AF676" s="59">
        <f t="shared" si="1543"/>
        <v>4.1758461800000006E-3</v>
      </c>
      <c r="AG676" s="59">
        <f t="shared" si="1544"/>
        <v>4.1758461800000006E-3</v>
      </c>
      <c r="AH676">
        <f t="shared" si="1545"/>
        <v>1</v>
      </c>
      <c r="AI676" s="59">
        <f t="shared" si="1546"/>
        <v>4.1758461800000006E-3</v>
      </c>
      <c r="AJ676" s="59">
        <f t="shared" si="1547"/>
        <v>0</v>
      </c>
      <c r="AK676" s="59">
        <f t="shared" si="1548"/>
        <v>0</v>
      </c>
      <c r="AL676" s="59">
        <f t="shared" si="1549"/>
        <v>0</v>
      </c>
      <c r="AM676" s="12">
        <f t="shared" si="1650"/>
        <v>0</v>
      </c>
      <c r="AN676" s="12">
        <f t="shared" si="1651"/>
        <v>0</v>
      </c>
      <c r="AO676" s="66">
        <f t="shared" si="1550"/>
        <v>0</v>
      </c>
      <c r="AP676" s="66">
        <f t="shared" si="1551"/>
        <v>0</v>
      </c>
      <c r="AQ676" s="59">
        <f t="shared" si="1552"/>
        <v>0</v>
      </c>
      <c r="AR676" s="59">
        <f t="shared" si="1553"/>
        <v>0</v>
      </c>
      <c r="AS676" s="59">
        <f t="shared" si="1554"/>
        <v>0</v>
      </c>
      <c r="AT676" s="12">
        <f t="shared" si="1555"/>
        <v>0</v>
      </c>
      <c r="AU676" s="59">
        <f t="shared" si="1652"/>
        <v>0</v>
      </c>
      <c r="AV676" s="59">
        <f t="shared" si="1653"/>
        <v>0</v>
      </c>
      <c r="AW676" s="70">
        <f t="shared" si="1556"/>
        <v>0</v>
      </c>
      <c r="AX676" s="20">
        <f t="shared" si="1557"/>
        <v>200000</v>
      </c>
      <c r="AY676" s="20">
        <f t="shared" si="1558"/>
        <v>0</v>
      </c>
      <c r="AZ676" s="20">
        <f t="shared" si="1559"/>
        <v>0</v>
      </c>
      <c r="BA676" s="20">
        <f t="shared" si="1560"/>
        <v>200000</v>
      </c>
      <c r="BB676" s="36">
        <f t="shared" si="1561"/>
        <v>1</v>
      </c>
      <c r="BC676" s="36">
        <f t="shared" si="1562"/>
        <v>0</v>
      </c>
      <c r="BD676" s="80">
        <f t="shared" si="1563"/>
        <v>0</v>
      </c>
      <c r="BE676" s="36">
        <f t="shared" si="1564"/>
        <v>0</v>
      </c>
      <c r="BF676" s="36">
        <f t="shared" si="1565"/>
        <v>0</v>
      </c>
      <c r="BG676" s="36">
        <f t="shared" si="1566"/>
        <v>0</v>
      </c>
      <c r="BH676" s="36">
        <f t="shared" si="1567"/>
        <v>0</v>
      </c>
      <c r="BI676" s="36">
        <f t="shared" si="1568"/>
        <v>0</v>
      </c>
      <c r="BJ676" s="36">
        <f t="shared" si="1569"/>
        <v>0</v>
      </c>
      <c r="BK676" s="36">
        <f t="shared" si="1570"/>
        <v>0</v>
      </c>
      <c r="BL676" s="68">
        <f>IF(OR(AT676=0,E676&gt;ProjTerm),0,VLOOKUP(D676,'Life Events'!$AE$5:$AI$1206,5,FALSE))</f>
        <v>0</v>
      </c>
      <c r="BM676" s="93">
        <f t="shared" si="1571"/>
        <v>0</v>
      </c>
      <c r="BN676" s="93">
        <f t="shared" si="1572"/>
        <v>0</v>
      </c>
      <c r="BO676" s="36">
        <f t="shared" si="1573"/>
        <v>0</v>
      </c>
      <c r="BP676" s="36">
        <f t="shared" si="1574"/>
        <v>0</v>
      </c>
      <c r="BQ676" s="36">
        <f t="shared" si="1575"/>
        <v>0</v>
      </c>
      <c r="BR676" s="36">
        <f t="shared" si="1576"/>
        <v>154.78110000000001</v>
      </c>
      <c r="BS676" s="36">
        <f t="shared" si="1577"/>
        <v>0</v>
      </c>
      <c r="BT676" s="36">
        <f t="shared" si="1578"/>
        <v>0</v>
      </c>
      <c r="BU676" s="70" cm="1">
        <f t="array" ref="BU676">IF(AND(ActInt=1,$J676=0),INDEX(Tbl_FwdNom,$B676-IVP,MATCH(ValnDt,Tbl_FwdNom_Cols)),INDEX(Tbl_FwdNom,$B676,MATCH(StartDt,Tbl_FwdNom_Cols)))</f>
        <v>10.3975709</v>
      </c>
      <c r="BV676" s="70" cm="1">
        <f t="array" ref="BV676">INDEX(Tbl_FwdReal,$B676,MATCH(StartDt,Tbl_FwdReal_Cols))</f>
        <v>3.7943191020000002</v>
      </c>
      <c r="BW676" s="70" cm="1">
        <f t="array" ref="BW676">IF(RunType&lt;&gt;"OPN",INDEX(Tbl_FwdReal,$B676,MATCH(ValnDt,Tbl_FwdReal_Cols)),IF(AND($J676=0,ActInt=1),INDEX(Tbl_FwdReal,$B676-IVP,MATCH(ValnDt,Tbl_FwdReal_Cols)),-999))*$K676</f>
        <v>3.7943191020000002</v>
      </c>
      <c r="BX676" s="70">
        <f t="shared" si="1579"/>
        <v>3.7943191020000003E-2</v>
      </c>
      <c r="BY676" s="70">
        <f t="shared" si="1654"/>
        <v>6.3618624363351639E-2</v>
      </c>
      <c r="BZ676" s="64">
        <f t="shared" si="1667"/>
        <v>5.1529720365581788E-3</v>
      </c>
      <c r="CA676" s="70" cm="1">
        <f t="array" ref="CA676">IF($J676=1,CA675*(1+INDEX(Tbl_CPI,$B676,MATCH(IF(RunType="OPN",StartDt,ValnDt),Tbl_CPI_Cols))),0)</f>
        <v>0</v>
      </c>
      <c r="CB676" s="70">
        <f t="shared" si="1655"/>
        <v>42.531451301925735</v>
      </c>
      <c r="CC676" s="70">
        <f t="shared" si="1656"/>
        <v>40.816054656309255</v>
      </c>
      <c r="CD676" s="36">
        <f t="shared" si="1580"/>
        <v>206.76733021308661</v>
      </c>
      <c r="CE676" s="36">
        <f t="shared" si="1581"/>
        <v>0</v>
      </c>
      <c r="CF676" s="36">
        <f t="shared" si="1582"/>
        <v>0</v>
      </c>
      <c r="CG676" s="36">
        <f t="shared" si="1583"/>
        <v>0</v>
      </c>
      <c r="CH676" s="36">
        <f t="shared" si="1584"/>
        <v>0</v>
      </c>
      <c r="CI676" s="36">
        <f t="shared" si="1585"/>
        <v>0</v>
      </c>
      <c r="CJ676" s="36">
        <f t="shared" si="1586"/>
        <v>0</v>
      </c>
      <c r="CK676" s="36">
        <f t="shared" si="1587"/>
        <v>0</v>
      </c>
      <c r="CL676" s="36">
        <f t="shared" si="1588"/>
        <v>0</v>
      </c>
      <c r="CM676" s="36">
        <f t="shared" si="1589"/>
        <v>0</v>
      </c>
      <c r="CN676" s="36">
        <f t="shared" si="1590"/>
        <v>0</v>
      </c>
      <c r="CO676" s="20">
        <f t="shared" si="1591"/>
        <v>120000</v>
      </c>
      <c r="CP676" s="20">
        <f t="shared" si="1592"/>
        <v>2</v>
      </c>
      <c r="CQ676" s="64">
        <f t="shared" si="1593"/>
        <v>0.28832514905999995</v>
      </c>
      <c r="CR676" s="64">
        <f t="shared" si="1594"/>
        <v>1</v>
      </c>
      <c r="CS676" s="36">
        <f t="shared" si="1595"/>
        <v>0</v>
      </c>
      <c r="CT676" s="36">
        <f t="shared" si="1596"/>
        <v>0</v>
      </c>
      <c r="CU676" s="36">
        <f t="shared" si="1597"/>
        <v>0</v>
      </c>
      <c r="CV676" s="36">
        <f t="shared" si="1657"/>
        <v>0</v>
      </c>
      <c r="CW676" s="36">
        <f t="shared" si="1598"/>
        <v>0</v>
      </c>
      <c r="CX676" s="36">
        <f t="shared" si="1599"/>
        <v>0</v>
      </c>
      <c r="CY676" s="36">
        <f t="shared" si="1600"/>
        <v>0</v>
      </c>
      <c r="CZ676" s="36">
        <f t="shared" si="1658"/>
        <v>0</v>
      </c>
      <c r="DA676" s="64">
        <f t="shared" si="1601"/>
        <v>8.2772304812415154E-3</v>
      </c>
      <c r="DB676" s="70">
        <f t="shared" si="1659"/>
        <v>0.99179071962451149</v>
      </c>
      <c r="DC676" s="70">
        <f>PRODUCT($DB$8:DB676)</f>
        <v>1.8304011977081668E-3</v>
      </c>
      <c r="DD676" s="36">
        <f t="shared" si="1602"/>
        <v>0</v>
      </c>
      <c r="DE676" s="36">
        <f t="shared" si="1603"/>
        <v>0</v>
      </c>
      <c r="DF676" s="36">
        <f t="shared" si="1604"/>
        <v>0</v>
      </c>
      <c r="DG676" s="36">
        <f t="shared" si="1605"/>
        <v>0</v>
      </c>
      <c r="DH676" s="36">
        <f t="shared" si="1606"/>
        <v>0</v>
      </c>
      <c r="DI676" s="36">
        <f t="shared" si="1607"/>
        <v>0</v>
      </c>
      <c r="DJ676" s="36">
        <f t="shared" si="1608"/>
        <v>0</v>
      </c>
      <c r="DK676" s="36">
        <f t="shared" si="1609"/>
        <v>0</v>
      </c>
      <c r="DL676" s="36">
        <f t="shared" si="1610"/>
        <v>0</v>
      </c>
      <c r="DM676" s="36">
        <f t="shared" si="1611"/>
        <v>0</v>
      </c>
      <c r="DN676" s="36">
        <f t="shared" ca="1" si="1660"/>
        <v>4.6137290849905055E-12</v>
      </c>
      <c r="DO676" s="64" cm="1">
        <f t="array" ref="DO676">IFERROR(INDEX(Tbl_FwdNom,$B676,MATCH(LIDt,Tbl_FwdNom_Cols,0)),0)</f>
        <v>8.1035115930000003</v>
      </c>
      <c r="DP676" s="64">
        <f t="shared" ca="1" si="1661"/>
        <v>8.0419249609999994</v>
      </c>
      <c r="DQ676" s="64">
        <f t="shared" ca="1" si="1612"/>
        <v>6.4665819633553667E-3</v>
      </c>
      <c r="DR676" s="70">
        <f t="shared" ca="1" si="1613"/>
        <v>0.9935749660453298</v>
      </c>
      <c r="DS676" s="70">
        <f ca="1">PRODUCT($DR$8:DR676)</f>
        <v>4.9271597679202755E-3</v>
      </c>
      <c r="DT676" s="36">
        <f t="shared" ca="1" si="1614"/>
        <v>0</v>
      </c>
      <c r="DU676" s="36">
        <f t="shared" ca="1" si="1615"/>
        <v>0</v>
      </c>
      <c r="DV676" s="36">
        <f t="shared" ca="1" si="1616"/>
        <v>0</v>
      </c>
      <c r="DW676" s="36">
        <f t="shared" ca="1" si="1617"/>
        <v>0</v>
      </c>
      <c r="DX676" s="36">
        <f t="shared" ca="1" si="1618"/>
        <v>0</v>
      </c>
      <c r="DY676" s="36">
        <f t="shared" ca="1" si="1619"/>
        <v>0</v>
      </c>
      <c r="DZ676" s="36">
        <f t="shared" ca="1" si="1620"/>
        <v>0</v>
      </c>
      <c r="EA676" s="36">
        <f t="shared" ca="1" si="1621"/>
        <v>0</v>
      </c>
      <c r="EB676" s="36">
        <f t="shared" ca="1" si="1622"/>
        <v>0</v>
      </c>
      <c r="EC676" s="36">
        <f t="shared" ca="1" si="1623"/>
        <v>0</v>
      </c>
      <c r="ED676" s="36">
        <f t="shared" ca="1" si="1624"/>
        <v>0</v>
      </c>
      <c r="EE676" s="36">
        <f t="shared" ca="1" si="1662"/>
        <v>0</v>
      </c>
      <c r="EF676" s="36">
        <f t="shared" ca="1" si="1625"/>
        <v>0</v>
      </c>
      <c r="EG676" s="64"/>
      <c r="EH676" s="64"/>
      <c r="EI676" s="64"/>
      <c r="EJ676" s="70"/>
      <c r="EK676" s="70"/>
      <c r="EL676" s="70"/>
      <c r="EM676" s="70"/>
      <c r="EN676" s="70"/>
      <c r="EO676" s="36">
        <f t="shared" si="1626"/>
        <v>0</v>
      </c>
      <c r="EP676" s="36">
        <f t="shared" si="1627"/>
        <v>0</v>
      </c>
      <c r="EQ676" s="36">
        <f t="shared" si="1628"/>
        <v>0</v>
      </c>
      <c r="ER676" s="36">
        <f t="shared" si="1629"/>
        <v>0</v>
      </c>
      <c r="ES676" s="36">
        <f t="shared" si="1630"/>
        <v>0</v>
      </c>
      <c r="ET676" s="36">
        <f t="shared" si="1631"/>
        <v>0</v>
      </c>
      <c r="EU676" s="36">
        <f t="shared" si="1663"/>
        <v>0</v>
      </c>
      <c r="EV676" s="36">
        <f t="shared" si="1632"/>
        <v>0</v>
      </c>
      <c r="EW676" s="36">
        <f t="shared" si="1633"/>
        <v>0</v>
      </c>
      <c r="EX676" s="36">
        <f t="shared" si="1664"/>
        <v>0</v>
      </c>
      <c r="EY676" s="36">
        <f t="shared" si="1634"/>
        <v>0</v>
      </c>
      <c r="EZ676" s="36">
        <f t="shared" si="1635"/>
        <v>0</v>
      </c>
      <c r="FA676" s="36">
        <f t="shared" si="1636"/>
        <v>0</v>
      </c>
      <c r="FB676" s="36">
        <f t="shared" si="1637"/>
        <v>0</v>
      </c>
      <c r="FC676" s="36">
        <f t="shared" si="1665"/>
        <v>0</v>
      </c>
      <c r="FD676" s="36">
        <f t="shared" si="1638"/>
        <v>0</v>
      </c>
      <c r="FE676" s="36">
        <f t="shared" si="1639"/>
        <v>0</v>
      </c>
      <c r="FF676" s="36">
        <f t="shared" si="1666"/>
        <v>0</v>
      </c>
      <c r="FG676" s="36">
        <f t="shared" si="1640"/>
        <v>0</v>
      </c>
      <c r="FH676" s="36">
        <f t="shared" si="1641"/>
        <v>0</v>
      </c>
      <c r="FI676" s="36">
        <f t="shared" si="1642"/>
        <v>0</v>
      </c>
      <c r="FJ676" s="36">
        <f t="shared" ca="1" si="1643"/>
        <v>0</v>
      </c>
      <c r="FK676" s="36">
        <f t="shared" si="1644"/>
        <v>0</v>
      </c>
      <c r="FL676" s="36">
        <f t="shared" si="1645"/>
        <v>0</v>
      </c>
      <c r="FM676" s="36">
        <f t="shared" ca="1" si="1646"/>
        <v>0</v>
      </c>
      <c r="FN676" s="36">
        <f t="shared" ca="1" si="1668"/>
        <v>0</v>
      </c>
    </row>
    <row r="677" spans="2:170" x14ac:dyDescent="0.25">
      <c r="B677" s="2">
        <v>669</v>
      </c>
      <c r="C677" s="2">
        <f t="shared" si="1522"/>
        <v>56</v>
      </c>
      <c r="D677" s="2">
        <f t="shared" si="1671"/>
        <v>693</v>
      </c>
      <c r="E677" s="2">
        <f t="shared" si="1669"/>
        <v>58</v>
      </c>
      <c r="F677" s="189">
        <f t="shared" si="1673"/>
        <v>66080</v>
      </c>
      <c r="G677" s="2">
        <f t="shared" si="1672"/>
        <v>11</v>
      </c>
      <c r="H677" s="187">
        <f t="shared" si="1523"/>
        <v>90.333333333333343</v>
      </c>
      <c r="I677" s="186">
        <f t="shared" si="1670"/>
        <v>90</v>
      </c>
      <c r="J677" s="2">
        <f t="shared" si="1524"/>
        <v>0</v>
      </c>
      <c r="K677" s="2">
        <f t="shared" si="1525"/>
        <v>1</v>
      </c>
      <c r="L677">
        <f t="shared" si="1526"/>
        <v>2</v>
      </c>
      <c r="M677" s="190">
        <f t="shared" si="1647"/>
        <v>0.25249717341</v>
      </c>
      <c r="N677">
        <f t="shared" si="1527"/>
        <v>1</v>
      </c>
      <c r="O677">
        <f t="shared" si="1528"/>
        <v>100</v>
      </c>
      <c r="P677" s="58">
        <f t="shared" si="1529"/>
        <v>1.136237280345</v>
      </c>
      <c r="Q677" s="106">
        <f t="shared" si="1530"/>
        <v>1</v>
      </c>
      <c r="R677" s="59">
        <f t="shared" si="1531"/>
        <v>1</v>
      </c>
      <c r="S677" s="32">
        <f t="shared" si="1648"/>
        <v>1</v>
      </c>
      <c r="T677">
        <f t="shared" si="1532"/>
        <v>1</v>
      </c>
      <c r="U677" s="32">
        <f t="shared" si="1649"/>
        <v>1.6326131400000001E-3</v>
      </c>
      <c r="V677">
        <f t="shared" si="1533"/>
        <v>1</v>
      </c>
      <c r="W677">
        <f t="shared" si="1534"/>
        <v>100</v>
      </c>
      <c r="X677" s="58">
        <f t="shared" si="1535"/>
        <v>7.3467591299999999E-3</v>
      </c>
      <c r="Y677" s="58">
        <f t="shared" si="1536"/>
        <v>7.3467591299999999E-3</v>
      </c>
      <c r="Z677" s="32">
        <f t="shared" si="1537"/>
        <v>7.3467591299999999E-3</v>
      </c>
      <c r="AA677" s="32">
        <f t="shared" si="1538"/>
        <v>0</v>
      </c>
      <c r="AB677" s="59">
        <f t="shared" si="1539"/>
        <v>4.9056245199999996E-3</v>
      </c>
      <c r="AC677" s="59">
        <f t="shared" si="1540"/>
        <v>4.9056245199999996E-3</v>
      </c>
      <c r="AD677">
        <f t="shared" si="1541"/>
        <v>1</v>
      </c>
      <c r="AE677" s="59">
        <f t="shared" si="1542"/>
        <v>4.9056245199999996E-3</v>
      </c>
      <c r="AF677" s="59">
        <f t="shared" si="1543"/>
        <v>4.1758461800000006E-3</v>
      </c>
      <c r="AG677" s="59">
        <f t="shared" si="1544"/>
        <v>4.1758461800000006E-3</v>
      </c>
      <c r="AH677">
        <f t="shared" si="1545"/>
        <v>1</v>
      </c>
      <c r="AI677" s="59">
        <f t="shared" si="1546"/>
        <v>4.1758461800000006E-3</v>
      </c>
      <c r="AJ677" s="59">
        <f t="shared" si="1547"/>
        <v>0</v>
      </c>
      <c r="AK677" s="59">
        <f t="shared" si="1548"/>
        <v>0</v>
      </c>
      <c r="AL677" s="59">
        <f t="shared" si="1549"/>
        <v>0</v>
      </c>
      <c r="AM677" s="12">
        <f t="shared" si="1650"/>
        <v>0</v>
      </c>
      <c r="AN677" s="12">
        <f t="shared" si="1651"/>
        <v>0</v>
      </c>
      <c r="AO677" s="66">
        <f t="shared" si="1550"/>
        <v>0</v>
      </c>
      <c r="AP677" s="66">
        <f t="shared" si="1551"/>
        <v>0</v>
      </c>
      <c r="AQ677" s="59">
        <f t="shared" si="1552"/>
        <v>0</v>
      </c>
      <c r="AR677" s="59">
        <f t="shared" si="1553"/>
        <v>0</v>
      </c>
      <c r="AS677" s="59">
        <f t="shared" si="1554"/>
        <v>0</v>
      </c>
      <c r="AT677" s="12">
        <f t="shared" si="1555"/>
        <v>0</v>
      </c>
      <c r="AU677" s="59">
        <f t="shared" si="1652"/>
        <v>0</v>
      </c>
      <c r="AV677" s="59">
        <f t="shared" si="1653"/>
        <v>0</v>
      </c>
      <c r="AW677" s="70">
        <f t="shared" si="1556"/>
        <v>0</v>
      </c>
      <c r="AX677" s="20">
        <f t="shared" si="1557"/>
        <v>200000</v>
      </c>
      <c r="AY677" s="20">
        <f t="shared" si="1558"/>
        <v>0</v>
      </c>
      <c r="AZ677" s="20">
        <f t="shared" si="1559"/>
        <v>0</v>
      </c>
      <c r="BA677" s="20">
        <f t="shared" si="1560"/>
        <v>200000</v>
      </c>
      <c r="BB677" s="36">
        <f t="shared" si="1561"/>
        <v>1</v>
      </c>
      <c r="BC677" s="36">
        <f t="shared" si="1562"/>
        <v>0</v>
      </c>
      <c r="BD677" s="80">
        <f t="shared" si="1563"/>
        <v>0</v>
      </c>
      <c r="BE677" s="36">
        <f t="shared" si="1564"/>
        <v>0</v>
      </c>
      <c r="BF677" s="36">
        <f t="shared" si="1565"/>
        <v>0</v>
      </c>
      <c r="BG677" s="36">
        <f t="shared" si="1566"/>
        <v>0</v>
      </c>
      <c r="BH677" s="36">
        <f t="shared" si="1567"/>
        <v>0</v>
      </c>
      <c r="BI677" s="36">
        <f t="shared" si="1568"/>
        <v>0</v>
      </c>
      <c r="BJ677" s="36">
        <f t="shared" si="1569"/>
        <v>0</v>
      </c>
      <c r="BK677" s="36">
        <f t="shared" si="1570"/>
        <v>0</v>
      </c>
      <c r="BL677" s="68">
        <f>IF(OR(AT677=0,E677&gt;ProjTerm),0,VLOOKUP(D677,'Life Events'!$AE$5:$AI$1206,5,FALSE))</f>
        <v>0</v>
      </c>
      <c r="BM677" s="93">
        <f t="shared" si="1571"/>
        <v>0</v>
      </c>
      <c r="BN677" s="93">
        <f t="shared" si="1572"/>
        <v>0</v>
      </c>
      <c r="BO677" s="36">
        <f t="shared" si="1573"/>
        <v>0</v>
      </c>
      <c r="BP677" s="36">
        <f t="shared" si="1574"/>
        <v>0</v>
      </c>
      <c r="BQ677" s="36">
        <f t="shared" si="1575"/>
        <v>0</v>
      </c>
      <c r="BR677" s="36">
        <f t="shared" si="1576"/>
        <v>154.78110000000001</v>
      </c>
      <c r="BS677" s="36">
        <f t="shared" si="1577"/>
        <v>0</v>
      </c>
      <c r="BT677" s="36">
        <f t="shared" si="1578"/>
        <v>0</v>
      </c>
      <c r="BU677" s="70" cm="1">
        <f t="array" ref="BU677">IF(AND(ActInt=1,$J677=0),INDEX(Tbl_FwdNom,$B677-IVP,MATCH(ValnDt,Tbl_FwdNom_Cols)),INDEX(Tbl_FwdNom,$B677,MATCH(StartDt,Tbl_FwdNom_Cols)))</f>
        <v>10.391576711000001</v>
      </c>
      <c r="BV677" s="70" cm="1">
        <f t="array" ref="BV677">INDEX(Tbl_FwdReal,$B677,MATCH(StartDt,Tbl_FwdReal_Cols))</f>
        <v>3.7909255329999998</v>
      </c>
      <c r="BW677" s="70" cm="1">
        <f t="array" ref="BW677">IF(RunType&lt;&gt;"OPN",INDEX(Tbl_FwdReal,$B677,MATCH(ValnDt,Tbl_FwdReal_Cols)),IF(AND($J677=0,ActInt=1),INDEX(Tbl_FwdReal,$B677-IVP,MATCH(ValnDt,Tbl_FwdReal_Cols)),-999))*$K677</f>
        <v>3.7909255329999998</v>
      </c>
      <c r="BX677" s="70">
        <f t="shared" si="1579"/>
        <v>3.7909255329999995E-2</v>
      </c>
      <c r="BY677" s="70">
        <f t="shared" si="1654"/>
        <v>6.3595648117631853E-2</v>
      </c>
      <c r="BZ677" s="64">
        <f t="shared" si="1667"/>
        <v>5.1511625792175497E-3</v>
      </c>
      <c r="CA677" s="70" cm="1">
        <f t="array" ref="CA677">IF($J677=1,CA676*(1+INDEX(Tbl_CPI,$B677,MATCH(IF(RunType="OPN",StartDt,ValnDt),Tbl_CPI_Cols))),0)</f>
        <v>0</v>
      </c>
      <c r="CB677" s="70">
        <f t="shared" si="1655"/>
        <v>42.750537722312025</v>
      </c>
      <c r="CC677" s="70">
        <f t="shared" si="1656"/>
        <v>40.816054656309255</v>
      </c>
      <c r="CD677" s="36">
        <f t="shared" si="1580"/>
        <v>206.76733021308661</v>
      </c>
      <c r="CE677" s="36">
        <f t="shared" si="1581"/>
        <v>0</v>
      </c>
      <c r="CF677" s="36">
        <f t="shared" si="1582"/>
        <v>0</v>
      </c>
      <c r="CG677" s="36">
        <f t="shared" si="1583"/>
        <v>0</v>
      </c>
      <c r="CH677" s="36">
        <f t="shared" si="1584"/>
        <v>0</v>
      </c>
      <c r="CI677" s="36">
        <f t="shared" si="1585"/>
        <v>0</v>
      </c>
      <c r="CJ677" s="36">
        <f t="shared" si="1586"/>
        <v>0</v>
      </c>
      <c r="CK677" s="36">
        <f t="shared" si="1587"/>
        <v>0</v>
      </c>
      <c r="CL677" s="36">
        <f t="shared" si="1588"/>
        <v>0</v>
      </c>
      <c r="CM677" s="36">
        <f t="shared" si="1589"/>
        <v>0</v>
      </c>
      <c r="CN677" s="36">
        <f t="shared" si="1590"/>
        <v>0</v>
      </c>
      <c r="CO677" s="20">
        <f t="shared" si="1591"/>
        <v>120000</v>
      </c>
      <c r="CP677" s="20">
        <f t="shared" si="1592"/>
        <v>2</v>
      </c>
      <c r="CQ677" s="64">
        <f t="shared" si="1593"/>
        <v>0.28832514905999995</v>
      </c>
      <c r="CR677" s="64">
        <f t="shared" si="1594"/>
        <v>1</v>
      </c>
      <c r="CS677" s="36">
        <f t="shared" si="1595"/>
        <v>0</v>
      </c>
      <c r="CT677" s="36">
        <f t="shared" si="1596"/>
        <v>0</v>
      </c>
      <c r="CU677" s="36">
        <f t="shared" si="1597"/>
        <v>0</v>
      </c>
      <c r="CV677" s="36">
        <f t="shared" si="1657"/>
        <v>0</v>
      </c>
      <c r="CW677" s="36">
        <f t="shared" si="1598"/>
        <v>0</v>
      </c>
      <c r="CX677" s="36">
        <f t="shared" si="1599"/>
        <v>0</v>
      </c>
      <c r="CY677" s="36">
        <f t="shared" si="1600"/>
        <v>0</v>
      </c>
      <c r="CZ677" s="36">
        <f t="shared" si="1658"/>
        <v>0</v>
      </c>
      <c r="DA677" s="64">
        <f t="shared" si="1601"/>
        <v>8.2726682169900201E-3</v>
      </c>
      <c r="DB677" s="70">
        <f t="shared" si="1659"/>
        <v>0.99179520731071757</v>
      </c>
      <c r="DC677" s="70">
        <f>PRODUCT($DB$8:DB677)</f>
        <v>1.815383135342757E-3</v>
      </c>
      <c r="DD677" s="36">
        <f t="shared" si="1602"/>
        <v>0</v>
      </c>
      <c r="DE677" s="36">
        <f t="shared" si="1603"/>
        <v>0</v>
      </c>
      <c r="DF677" s="36">
        <f t="shared" si="1604"/>
        <v>0</v>
      </c>
      <c r="DG677" s="36">
        <f t="shared" si="1605"/>
        <v>0</v>
      </c>
      <c r="DH677" s="36">
        <f t="shared" si="1606"/>
        <v>0</v>
      </c>
      <c r="DI677" s="36">
        <f t="shared" si="1607"/>
        <v>0</v>
      </c>
      <c r="DJ677" s="36">
        <f t="shared" si="1608"/>
        <v>0</v>
      </c>
      <c r="DK677" s="36">
        <f t="shared" si="1609"/>
        <v>0</v>
      </c>
      <c r="DL677" s="36">
        <f t="shared" si="1610"/>
        <v>0</v>
      </c>
      <c r="DM677" s="36">
        <f t="shared" si="1611"/>
        <v>0</v>
      </c>
      <c r="DN677" s="36">
        <f t="shared" ca="1" si="1660"/>
        <v>4.6137290849905055E-12</v>
      </c>
      <c r="DO677" s="64" cm="1">
        <f t="array" ref="DO677">IFERROR(INDEX(Tbl_FwdNom,$B677,MATCH(LIDt,Tbl_FwdNom_Cols,0)),0)</f>
        <v>8.1018003800000002</v>
      </c>
      <c r="DP677" s="64">
        <f t="shared" ca="1" si="1661"/>
        <v>8.040214722</v>
      </c>
      <c r="DQ677" s="64">
        <f t="shared" ca="1" si="1612"/>
        <v>6.4652543067613699E-3</v>
      </c>
      <c r="DR677" s="70">
        <f t="shared" ca="1" si="1613"/>
        <v>0.99357627669798243</v>
      </c>
      <c r="DS677" s="70">
        <f ca="1">PRODUCT($DR$8:DR677)</f>
        <v>4.8955090569063227E-3</v>
      </c>
      <c r="DT677" s="36">
        <f t="shared" ca="1" si="1614"/>
        <v>0</v>
      </c>
      <c r="DU677" s="36">
        <f t="shared" ca="1" si="1615"/>
        <v>0</v>
      </c>
      <c r="DV677" s="36">
        <f t="shared" ca="1" si="1616"/>
        <v>0</v>
      </c>
      <c r="DW677" s="36">
        <f t="shared" ca="1" si="1617"/>
        <v>0</v>
      </c>
      <c r="DX677" s="36">
        <f t="shared" ca="1" si="1618"/>
        <v>0</v>
      </c>
      <c r="DY677" s="36">
        <f t="shared" ca="1" si="1619"/>
        <v>0</v>
      </c>
      <c r="DZ677" s="36">
        <f t="shared" ca="1" si="1620"/>
        <v>0</v>
      </c>
      <c r="EA677" s="36">
        <f t="shared" ca="1" si="1621"/>
        <v>0</v>
      </c>
      <c r="EB677" s="36">
        <f t="shared" ca="1" si="1622"/>
        <v>0</v>
      </c>
      <c r="EC677" s="36">
        <f t="shared" ca="1" si="1623"/>
        <v>0</v>
      </c>
      <c r="ED677" s="36">
        <f t="shared" ca="1" si="1624"/>
        <v>0</v>
      </c>
      <c r="EE677" s="36">
        <f t="shared" ca="1" si="1662"/>
        <v>0</v>
      </c>
      <c r="EF677" s="36">
        <f t="shared" ca="1" si="1625"/>
        <v>0</v>
      </c>
      <c r="EG677" s="64"/>
      <c r="EH677" s="64"/>
      <c r="EI677" s="64"/>
      <c r="EJ677" s="70"/>
      <c r="EK677" s="70"/>
      <c r="EL677" s="70"/>
      <c r="EM677" s="70"/>
      <c r="EN677" s="70"/>
      <c r="EO677" s="36">
        <f t="shared" si="1626"/>
        <v>0</v>
      </c>
      <c r="EP677" s="36">
        <f t="shared" si="1627"/>
        <v>0</v>
      </c>
      <c r="EQ677" s="36">
        <f t="shared" si="1628"/>
        <v>0</v>
      </c>
      <c r="ER677" s="36">
        <f t="shared" si="1629"/>
        <v>0</v>
      </c>
      <c r="ES677" s="36">
        <f t="shared" si="1630"/>
        <v>0</v>
      </c>
      <c r="ET677" s="36">
        <f t="shared" si="1631"/>
        <v>0</v>
      </c>
      <c r="EU677" s="36">
        <f t="shared" si="1663"/>
        <v>0</v>
      </c>
      <c r="EV677" s="36">
        <f t="shared" si="1632"/>
        <v>0</v>
      </c>
      <c r="EW677" s="36">
        <f t="shared" si="1633"/>
        <v>0</v>
      </c>
      <c r="EX677" s="36">
        <f t="shared" si="1664"/>
        <v>0</v>
      </c>
      <c r="EY677" s="36">
        <f t="shared" si="1634"/>
        <v>0</v>
      </c>
      <c r="EZ677" s="36">
        <f t="shared" si="1635"/>
        <v>0</v>
      </c>
      <c r="FA677" s="36">
        <f t="shared" si="1636"/>
        <v>0</v>
      </c>
      <c r="FB677" s="36">
        <f t="shared" si="1637"/>
        <v>0</v>
      </c>
      <c r="FC677" s="36">
        <f t="shared" si="1665"/>
        <v>0</v>
      </c>
      <c r="FD677" s="36">
        <f t="shared" si="1638"/>
        <v>0</v>
      </c>
      <c r="FE677" s="36">
        <f t="shared" si="1639"/>
        <v>0</v>
      </c>
      <c r="FF677" s="36">
        <f t="shared" si="1666"/>
        <v>0</v>
      </c>
      <c r="FG677" s="36">
        <f t="shared" si="1640"/>
        <v>0</v>
      </c>
      <c r="FH677" s="36">
        <f t="shared" si="1641"/>
        <v>0</v>
      </c>
      <c r="FI677" s="36">
        <f t="shared" si="1642"/>
        <v>0</v>
      </c>
      <c r="FJ677" s="36">
        <f t="shared" ca="1" si="1643"/>
        <v>0</v>
      </c>
      <c r="FK677" s="36">
        <f t="shared" si="1644"/>
        <v>0</v>
      </c>
      <c r="FL677" s="36">
        <f t="shared" si="1645"/>
        <v>0</v>
      </c>
      <c r="FM677" s="36">
        <f t="shared" ca="1" si="1646"/>
        <v>0</v>
      </c>
      <c r="FN677" s="36">
        <f t="shared" ca="1" si="1668"/>
        <v>0</v>
      </c>
    </row>
    <row r="678" spans="2:170" x14ac:dyDescent="0.25">
      <c r="B678" s="2">
        <v>670</v>
      </c>
      <c r="C678" s="2">
        <f t="shared" si="1522"/>
        <v>56</v>
      </c>
      <c r="D678" s="2">
        <f t="shared" si="1671"/>
        <v>694</v>
      </c>
      <c r="E678" s="2">
        <f t="shared" si="1669"/>
        <v>58</v>
      </c>
      <c r="F678" s="189">
        <f t="shared" si="1673"/>
        <v>66111</v>
      </c>
      <c r="G678" s="2">
        <f t="shared" si="1672"/>
        <v>12</v>
      </c>
      <c r="H678" s="187">
        <f t="shared" si="1523"/>
        <v>90.416666666666671</v>
      </c>
      <c r="I678" s="186">
        <f t="shared" si="1670"/>
        <v>90</v>
      </c>
      <c r="J678" s="2">
        <f t="shared" si="1524"/>
        <v>0</v>
      </c>
      <c r="K678" s="2">
        <f t="shared" si="1525"/>
        <v>1</v>
      </c>
      <c r="L678">
        <f t="shared" si="1526"/>
        <v>2</v>
      </c>
      <c r="M678" s="190">
        <f t="shared" si="1647"/>
        <v>0.25249717341</v>
      </c>
      <c r="N678">
        <f t="shared" si="1527"/>
        <v>1</v>
      </c>
      <c r="O678">
        <f t="shared" si="1528"/>
        <v>100</v>
      </c>
      <c r="P678" s="58">
        <f t="shared" si="1529"/>
        <v>1.136237280345</v>
      </c>
      <c r="Q678" s="106">
        <f t="shared" si="1530"/>
        <v>1</v>
      </c>
      <c r="R678" s="59">
        <f t="shared" si="1531"/>
        <v>1</v>
      </c>
      <c r="S678" s="32">
        <f t="shared" si="1648"/>
        <v>1</v>
      </c>
      <c r="T678">
        <f t="shared" si="1532"/>
        <v>1</v>
      </c>
      <c r="U678" s="32">
        <f t="shared" si="1649"/>
        <v>1.6326131400000001E-3</v>
      </c>
      <c r="V678">
        <f t="shared" si="1533"/>
        <v>1</v>
      </c>
      <c r="W678">
        <f t="shared" si="1534"/>
        <v>100</v>
      </c>
      <c r="X678" s="58">
        <f t="shared" si="1535"/>
        <v>7.3467591299999999E-3</v>
      </c>
      <c r="Y678" s="58">
        <f t="shared" si="1536"/>
        <v>7.3467591299999999E-3</v>
      </c>
      <c r="Z678" s="32">
        <f t="shared" si="1537"/>
        <v>7.3467591299999999E-3</v>
      </c>
      <c r="AA678" s="32">
        <f t="shared" si="1538"/>
        <v>0</v>
      </c>
      <c r="AB678" s="59">
        <f t="shared" si="1539"/>
        <v>4.9056245199999996E-3</v>
      </c>
      <c r="AC678" s="59">
        <f t="shared" si="1540"/>
        <v>4.9056245199999996E-3</v>
      </c>
      <c r="AD678">
        <f t="shared" si="1541"/>
        <v>1</v>
      </c>
      <c r="AE678" s="59">
        <f t="shared" si="1542"/>
        <v>4.9056245199999996E-3</v>
      </c>
      <c r="AF678" s="59">
        <f t="shared" si="1543"/>
        <v>4.1758461800000006E-3</v>
      </c>
      <c r="AG678" s="59">
        <f t="shared" si="1544"/>
        <v>4.1758461800000006E-3</v>
      </c>
      <c r="AH678">
        <f t="shared" si="1545"/>
        <v>1</v>
      </c>
      <c r="AI678" s="59">
        <f t="shared" si="1546"/>
        <v>4.1758461800000006E-3</v>
      </c>
      <c r="AJ678" s="59">
        <f t="shared" si="1547"/>
        <v>0</v>
      </c>
      <c r="AK678" s="59">
        <f t="shared" si="1548"/>
        <v>0</v>
      </c>
      <c r="AL678" s="59">
        <f t="shared" si="1549"/>
        <v>0</v>
      </c>
      <c r="AM678" s="12">
        <f t="shared" si="1650"/>
        <v>0</v>
      </c>
      <c r="AN678" s="12">
        <f t="shared" si="1651"/>
        <v>0</v>
      </c>
      <c r="AO678" s="66">
        <f t="shared" si="1550"/>
        <v>0</v>
      </c>
      <c r="AP678" s="66">
        <f t="shared" si="1551"/>
        <v>0</v>
      </c>
      <c r="AQ678" s="59">
        <f t="shared" si="1552"/>
        <v>0</v>
      </c>
      <c r="AR678" s="59">
        <f t="shared" si="1553"/>
        <v>0</v>
      </c>
      <c r="AS678" s="59">
        <f t="shared" si="1554"/>
        <v>0</v>
      </c>
      <c r="AT678" s="12">
        <f t="shared" si="1555"/>
        <v>0</v>
      </c>
      <c r="AU678" s="59">
        <f t="shared" si="1652"/>
        <v>0</v>
      </c>
      <c r="AV678" s="59">
        <f t="shared" si="1653"/>
        <v>0</v>
      </c>
      <c r="AW678" s="70">
        <f t="shared" si="1556"/>
        <v>0</v>
      </c>
      <c r="AX678" s="20">
        <f t="shared" si="1557"/>
        <v>200000</v>
      </c>
      <c r="AY678" s="20">
        <f t="shared" si="1558"/>
        <v>0</v>
      </c>
      <c r="AZ678" s="20">
        <f t="shared" si="1559"/>
        <v>0</v>
      </c>
      <c r="BA678" s="20">
        <f t="shared" si="1560"/>
        <v>200000</v>
      </c>
      <c r="BB678" s="36">
        <f t="shared" si="1561"/>
        <v>1</v>
      </c>
      <c r="BC678" s="36">
        <f t="shared" si="1562"/>
        <v>0</v>
      </c>
      <c r="BD678" s="80">
        <f t="shared" si="1563"/>
        <v>0</v>
      </c>
      <c r="BE678" s="36">
        <f t="shared" si="1564"/>
        <v>0</v>
      </c>
      <c r="BF678" s="36">
        <f t="shared" si="1565"/>
        <v>0</v>
      </c>
      <c r="BG678" s="36">
        <f t="shared" si="1566"/>
        <v>0</v>
      </c>
      <c r="BH678" s="36">
        <f t="shared" si="1567"/>
        <v>0</v>
      </c>
      <c r="BI678" s="36">
        <f t="shared" si="1568"/>
        <v>0</v>
      </c>
      <c r="BJ678" s="36">
        <f t="shared" si="1569"/>
        <v>0</v>
      </c>
      <c r="BK678" s="36">
        <f t="shared" si="1570"/>
        <v>0</v>
      </c>
      <c r="BL678" s="68">
        <f>IF(OR(AT678=0,E678&gt;ProjTerm),0,VLOOKUP(D678,'Life Events'!$AE$5:$AI$1206,5,FALSE))</f>
        <v>0</v>
      </c>
      <c r="BM678" s="93">
        <f t="shared" si="1571"/>
        <v>0</v>
      </c>
      <c r="BN678" s="93">
        <f t="shared" si="1572"/>
        <v>0</v>
      </c>
      <c r="BO678" s="36">
        <f t="shared" si="1573"/>
        <v>0</v>
      </c>
      <c r="BP678" s="36">
        <f t="shared" si="1574"/>
        <v>0</v>
      </c>
      <c r="BQ678" s="36">
        <f t="shared" si="1575"/>
        <v>0</v>
      </c>
      <c r="BR678" s="36">
        <f t="shared" si="1576"/>
        <v>154.78110000000001</v>
      </c>
      <c r="BS678" s="36">
        <f t="shared" si="1577"/>
        <v>0</v>
      </c>
      <c r="BT678" s="36">
        <f t="shared" si="1578"/>
        <v>0</v>
      </c>
      <c r="BU678" s="70" cm="1">
        <f t="array" ref="BU678">IF(AND(ActInt=1,$J678=0),INDEX(Tbl_FwdNom,$B678-IVP,MATCH(ValnDt,Tbl_FwdNom_Cols)),INDEX(Tbl_FwdNom,$B678,MATCH(StartDt,Tbl_FwdNom_Cols)))</f>
        <v>10.385582848</v>
      </c>
      <c r="BV678" s="70" cm="1">
        <f t="array" ref="BV678">INDEX(Tbl_FwdReal,$B678,MATCH(StartDt,Tbl_FwdReal_Cols))</f>
        <v>3.7875320750000001</v>
      </c>
      <c r="BW678" s="70" cm="1">
        <f t="array" ref="BW678">IF(RunType&lt;&gt;"OPN",INDEX(Tbl_FwdReal,$B678,MATCH(ValnDt,Tbl_FwdReal_Cols)),IF(AND($J678=0,ActInt=1),INDEX(Tbl_FwdReal,$B678-IVP,MATCH(ValnDt,Tbl_FwdReal_Cols)),-999))*$K678</f>
        <v>3.7875320750000001</v>
      </c>
      <c r="BX678" s="70">
        <f t="shared" si="1579"/>
        <v>3.7875320750000004E-2</v>
      </c>
      <c r="BY678" s="70">
        <f t="shared" si="1654"/>
        <v>6.3572672372940175E-2</v>
      </c>
      <c r="BZ678" s="64">
        <f t="shared" si="1667"/>
        <v>5.1493531255037972E-3</v>
      </c>
      <c r="CA678" s="70" cm="1">
        <f t="array" ref="CA678">IF($J678=1,CA677*(1+INDEX(Tbl_CPI,$B678,MATCH(IF(RunType="OPN",StartDt,ValnDt),Tbl_CPI_Cols))),0)</f>
        <v>0</v>
      </c>
      <c r="CB678" s="70">
        <f t="shared" si="1655"/>
        <v>42.970675337349377</v>
      </c>
      <c r="CC678" s="70">
        <f t="shared" si="1656"/>
        <v>40.816054656309255</v>
      </c>
      <c r="CD678" s="36">
        <f t="shared" si="1580"/>
        <v>206.76733021308661</v>
      </c>
      <c r="CE678" s="36">
        <f t="shared" si="1581"/>
        <v>0</v>
      </c>
      <c r="CF678" s="36">
        <f t="shared" si="1582"/>
        <v>0</v>
      </c>
      <c r="CG678" s="36">
        <f t="shared" si="1583"/>
        <v>0</v>
      </c>
      <c r="CH678" s="36">
        <f t="shared" si="1584"/>
        <v>0</v>
      </c>
      <c r="CI678" s="36">
        <f t="shared" si="1585"/>
        <v>0</v>
      </c>
      <c r="CJ678" s="36">
        <f t="shared" si="1586"/>
        <v>0</v>
      </c>
      <c r="CK678" s="36">
        <f t="shared" si="1587"/>
        <v>0</v>
      </c>
      <c r="CL678" s="36">
        <f t="shared" si="1588"/>
        <v>0</v>
      </c>
      <c r="CM678" s="36">
        <f t="shared" si="1589"/>
        <v>0</v>
      </c>
      <c r="CN678" s="36">
        <f t="shared" si="1590"/>
        <v>0</v>
      </c>
      <c r="CO678" s="20">
        <f t="shared" si="1591"/>
        <v>120000</v>
      </c>
      <c r="CP678" s="20">
        <f t="shared" si="1592"/>
        <v>2</v>
      </c>
      <c r="CQ678" s="64">
        <f t="shared" si="1593"/>
        <v>0.28832514905999995</v>
      </c>
      <c r="CR678" s="64">
        <f t="shared" si="1594"/>
        <v>1</v>
      </c>
      <c r="CS678" s="36">
        <f t="shared" si="1595"/>
        <v>0</v>
      </c>
      <c r="CT678" s="36">
        <f t="shared" si="1596"/>
        <v>0</v>
      </c>
      <c r="CU678" s="36">
        <f t="shared" si="1597"/>
        <v>0</v>
      </c>
      <c r="CV678" s="36">
        <f t="shared" si="1657"/>
        <v>0</v>
      </c>
      <c r="CW678" s="36">
        <f t="shared" si="1598"/>
        <v>0</v>
      </c>
      <c r="CX678" s="36">
        <f t="shared" si="1599"/>
        <v>0</v>
      </c>
      <c r="CY678" s="36">
        <f t="shared" si="1600"/>
        <v>0</v>
      </c>
      <c r="CZ678" s="36">
        <f t="shared" si="1658"/>
        <v>0</v>
      </c>
      <c r="DA678" s="64">
        <f t="shared" si="1601"/>
        <v>8.2681059737905738E-3</v>
      </c>
      <c r="DB678" s="70">
        <f t="shared" si="1659"/>
        <v>0.99179969501682774</v>
      </c>
      <c r="DC678" s="70">
        <f>PRODUCT($DB$8:DB678)</f>
        <v>1.8004964399716389E-3</v>
      </c>
      <c r="DD678" s="36">
        <f t="shared" si="1602"/>
        <v>0</v>
      </c>
      <c r="DE678" s="36">
        <f t="shared" si="1603"/>
        <v>0</v>
      </c>
      <c r="DF678" s="36">
        <f t="shared" si="1604"/>
        <v>0</v>
      </c>
      <c r="DG678" s="36">
        <f t="shared" si="1605"/>
        <v>0</v>
      </c>
      <c r="DH678" s="36">
        <f t="shared" si="1606"/>
        <v>0</v>
      </c>
      <c r="DI678" s="36">
        <f t="shared" si="1607"/>
        <v>0</v>
      </c>
      <c r="DJ678" s="36">
        <f t="shared" si="1608"/>
        <v>0</v>
      </c>
      <c r="DK678" s="36">
        <f t="shared" si="1609"/>
        <v>0</v>
      </c>
      <c r="DL678" s="36">
        <f t="shared" si="1610"/>
        <v>0</v>
      </c>
      <c r="DM678" s="36">
        <f t="shared" si="1611"/>
        <v>0</v>
      </c>
      <c r="DN678" s="36">
        <f t="shared" ca="1" si="1660"/>
        <v>4.6137290849905055E-12</v>
      </c>
      <c r="DO678" s="64" cm="1">
        <f t="array" ref="DO678">IFERROR(INDEX(Tbl_FwdNom,$B678,MATCH(LIDt,Tbl_FwdNom_Cols,0)),0)</f>
        <v>8.1000891930000005</v>
      </c>
      <c r="DP678" s="64">
        <f t="shared" ca="1" si="1661"/>
        <v>8.0385045099999992</v>
      </c>
      <c r="DQ678" s="64">
        <f t="shared" ca="1" si="1612"/>
        <v>6.4639266518629057E-3</v>
      </c>
      <c r="DR678" s="70">
        <f t="shared" ca="1" si="1613"/>
        <v>0.99357758735241908</v>
      </c>
      <c r="DS678" s="70">
        <f ca="1">PRODUCT($DR$8:DR678)</f>
        <v>4.8640680776229003E-3</v>
      </c>
      <c r="DT678" s="36">
        <f t="shared" ca="1" si="1614"/>
        <v>0</v>
      </c>
      <c r="DU678" s="36">
        <f t="shared" ca="1" si="1615"/>
        <v>0</v>
      </c>
      <c r="DV678" s="36">
        <f t="shared" ca="1" si="1616"/>
        <v>0</v>
      </c>
      <c r="DW678" s="36">
        <f t="shared" ca="1" si="1617"/>
        <v>0</v>
      </c>
      <c r="DX678" s="36">
        <f t="shared" ca="1" si="1618"/>
        <v>0</v>
      </c>
      <c r="DY678" s="36">
        <f t="shared" ca="1" si="1619"/>
        <v>0</v>
      </c>
      <c r="DZ678" s="36">
        <f t="shared" ca="1" si="1620"/>
        <v>0</v>
      </c>
      <c r="EA678" s="36">
        <f t="shared" ca="1" si="1621"/>
        <v>0</v>
      </c>
      <c r="EB678" s="36">
        <f t="shared" ca="1" si="1622"/>
        <v>0</v>
      </c>
      <c r="EC678" s="36">
        <f t="shared" ca="1" si="1623"/>
        <v>0</v>
      </c>
      <c r="ED678" s="36">
        <f t="shared" ca="1" si="1624"/>
        <v>0</v>
      </c>
      <c r="EE678" s="36">
        <f t="shared" ca="1" si="1662"/>
        <v>0</v>
      </c>
      <c r="EF678" s="36">
        <f t="shared" ca="1" si="1625"/>
        <v>0</v>
      </c>
      <c r="EG678" s="64"/>
      <c r="EH678" s="64"/>
      <c r="EI678" s="64"/>
      <c r="EJ678" s="70"/>
      <c r="EK678" s="70"/>
      <c r="EL678" s="70"/>
      <c r="EM678" s="70"/>
      <c r="EN678" s="70"/>
      <c r="EO678" s="36">
        <f t="shared" si="1626"/>
        <v>0</v>
      </c>
      <c r="EP678" s="36">
        <f t="shared" si="1627"/>
        <v>0</v>
      </c>
      <c r="EQ678" s="36">
        <f t="shared" si="1628"/>
        <v>0</v>
      </c>
      <c r="ER678" s="36">
        <f t="shared" si="1629"/>
        <v>0</v>
      </c>
      <c r="ES678" s="36">
        <f t="shared" si="1630"/>
        <v>0</v>
      </c>
      <c r="ET678" s="36">
        <f t="shared" si="1631"/>
        <v>0</v>
      </c>
      <c r="EU678" s="36">
        <f t="shared" si="1663"/>
        <v>0</v>
      </c>
      <c r="EV678" s="36">
        <f t="shared" si="1632"/>
        <v>0</v>
      </c>
      <c r="EW678" s="36">
        <f t="shared" si="1633"/>
        <v>0</v>
      </c>
      <c r="EX678" s="36">
        <f t="shared" si="1664"/>
        <v>0</v>
      </c>
      <c r="EY678" s="36">
        <f t="shared" si="1634"/>
        <v>0</v>
      </c>
      <c r="EZ678" s="36">
        <f t="shared" si="1635"/>
        <v>0</v>
      </c>
      <c r="FA678" s="36">
        <f t="shared" si="1636"/>
        <v>0</v>
      </c>
      <c r="FB678" s="36">
        <f t="shared" si="1637"/>
        <v>0</v>
      </c>
      <c r="FC678" s="36">
        <f t="shared" si="1665"/>
        <v>0</v>
      </c>
      <c r="FD678" s="36">
        <f t="shared" si="1638"/>
        <v>0</v>
      </c>
      <c r="FE678" s="36">
        <f t="shared" si="1639"/>
        <v>0</v>
      </c>
      <c r="FF678" s="36">
        <f t="shared" si="1666"/>
        <v>0</v>
      </c>
      <c r="FG678" s="36">
        <f t="shared" si="1640"/>
        <v>0</v>
      </c>
      <c r="FH678" s="36">
        <f t="shared" si="1641"/>
        <v>0</v>
      </c>
      <c r="FI678" s="36">
        <f t="shared" si="1642"/>
        <v>0</v>
      </c>
      <c r="FJ678" s="36">
        <f t="shared" ca="1" si="1643"/>
        <v>0</v>
      </c>
      <c r="FK678" s="36">
        <f t="shared" si="1644"/>
        <v>0</v>
      </c>
      <c r="FL678" s="36">
        <f t="shared" si="1645"/>
        <v>0</v>
      </c>
      <c r="FM678" s="36">
        <f t="shared" ca="1" si="1646"/>
        <v>0</v>
      </c>
      <c r="FN678" s="36">
        <f t="shared" ca="1" si="1668"/>
        <v>0</v>
      </c>
    </row>
    <row r="679" spans="2:170" x14ac:dyDescent="0.25">
      <c r="B679" s="2">
        <v>671</v>
      </c>
      <c r="C679" s="2">
        <f t="shared" si="1522"/>
        <v>56</v>
      </c>
      <c r="D679" s="2">
        <f t="shared" si="1671"/>
        <v>695</v>
      </c>
      <c r="E679" s="2">
        <f t="shared" si="1669"/>
        <v>58</v>
      </c>
      <c r="F679" s="189">
        <f t="shared" si="1673"/>
        <v>66142</v>
      </c>
      <c r="G679" s="2">
        <f t="shared" si="1672"/>
        <v>1</v>
      </c>
      <c r="H679" s="187">
        <f t="shared" si="1523"/>
        <v>90.5</v>
      </c>
      <c r="I679" s="186">
        <f t="shared" si="1670"/>
        <v>90</v>
      </c>
      <c r="J679" s="2">
        <f t="shared" si="1524"/>
        <v>0</v>
      </c>
      <c r="K679" s="2">
        <f t="shared" si="1525"/>
        <v>1</v>
      </c>
      <c r="L679">
        <f t="shared" si="1526"/>
        <v>2</v>
      </c>
      <c r="M679" s="190">
        <f t="shared" si="1647"/>
        <v>0.25249717341</v>
      </c>
      <c r="N679">
        <f t="shared" si="1527"/>
        <v>1</v>
      </c>
      <c r="O679">
        <f t="shared" si="1528"/>
        <v>100</v>
      </c>
      <c r="P679" s="58">
        <f t="shared" si="1529"/>
        <v>1.136237280345</v>
      </c>
      <c r="Q679" s="106">
        <f t="shared" si="1530"/>
        <v>1</v>
      </c>
      <c r="R679" s="59">
        <f t="shared" si="1531"/>
        <v>1</v>
      </c>
      <c r="S679" s="32">
        <f t="shared" si="1648"/>
        <v>1</v>
      </c>
      <c r="T679">
        <f t="shared" si="1532"/>
        <v>1</v>
      </c>
      <c r="U679" s="32">
        <f t="shared" si="1649"/>
        <v>1.6326131400000001E-3</v>
      </c>
      <c r="V679">
        <f t="shared" si="1533"/>
        <v>1</v>
      </c>
      <c r="W679">
        <f t="shared" si="1534"/>
        <v>100</v>
      </c>
      <c r="X679" s="58">
        <f t="shared" si="1535"/>
        <v>7.3467591299999999E-3</v>
      </c>
      <c r="Y679" s="58">
        <f t="shared" si="1536"/>
        <v>7.3467591299999999E-3</v>
      </c>
      <c r="Z679" s="32">
        <f t="shared" si="1537"/>
        <v>7.3467591299999999E-3</v>
      </c>
      <c r="AA679" s="32">
        <f t="shared" si="1538"/>
        <v>0</v>
      </c>
      <c r="AB679" s="59">
        <f t="shared" si="1539"/>
        <v>4.9056245199999996E-3</v>
      </c>
      <c r="AC679" s="59">
        <f t="shared" si="1540"/>
        <v>4.9056245199999996E-3</v>
      </c>
      <c r="AD679">
        <f t="shared" si="1541"/>
        <v>1</v>
      </c>
      <c r="AE679" s="59">
        <f t="shared" si="1542"/>
        <v>4.9056245199999996E-3</v>
      </c>
      <c r="AF679" s="59">
        <f t="shared" si="1543"/>
        <v>4.1758461800000006E-3</v>
      </c>
      <c r="AG679" s="59">
        <f t="shared" si="1544"/>
        <v>4.1758461800000006E-3</v>
      </c>
      <c r="AH679">
        <f t="shared" si="1545"/>
        <v>1</v>
      </c>
      <c r="AI679" s="59">
        <f t="shared" si="1546"/>
        <v>4.1758461800000006E-3</v>
      </c>
      <c r="AJ679" s="59">
        <f t="shared" si="1547"/>
        <v>0</v>
      </c>
      <c r="AK679" s="59">
        <f t="shared" si="1548"/>
        <v>0</v>
      </c>
      <c r="AL679" s="59">
        <f t="shared" si="1549"/>
        <v>0</v>
      </c>
      <c r="AM679" s="12">
        <f t="shared" si="1650"/>
        <v>0</v>
      </c>
      <c r="AN679" s="12">
        <f t="shared" si="1651"/>
        <v>0</v>
      </c>
      <c r="AO679" s="66">
        <f t="shared" si="1550"/>
        <v>0</v>
      </c>
      <c r="AP679" s="66">
        <f t="shared" si="1551"/>
        <v>0</v>
      </c>
      <c r="AQ679" s="59">
        <f t="shared" si="1552"/>
        <v>0</v>
      </c>
      <c r="AR679" s="59">
        <f t="shared" si="1553"/>
        <v>0</v>
      </c>
      <c r="AS679" s="59">
        <f t="shared" si="1554"/>
        <v>0</v>
      </c>
      <c r="AT679" s="12">
        <f t="shared" si="1555"/>
        <v>0</v>
      </c>
      <c r="AU679" s="59">
        <f t="shared" si="1652"/>
        <v>0</v>
      </c>
      <c r="AV679" s="59">
        <f t="shared" si="1653"/>
        <v>0</v>
      </c>
      <c r="AW679" s="70">
        <f t="shared" si="1556"/>
        <v>0</v>
      </c>
      <c r="AX679" s="20">
        <f t="shared" si="1557"/>
        <v>200000</v>
      </c>
      <c r="AY679" s="20">
        <f t="shared" si="1558"/>
        <v>0</v>
      </c>
      <c r="AZ679" s="20">
        <f t="shared" si="1559"/>
        <v>0</v>
      </c>
      <c r="BA679" s="20">
        <f t="shared" si="1560"/>
        <v>200000</v>
      </c>
      <c r="BB679" s="36">
        <f t="shared" si="1561"/>
        <v>1</v>
      </c>
      <c r="BC679" s="36">
        <f t="shared" si="1562"/>
        <v>0</v>
      </c>
      <c r="BD679" s="80">
        <f t="shared" si="1563"/>
        <v>0</v>
      </c>
      <c r="BE679" s="36">
        <f t="shared" si="1564"/>
        <v>0</v>
      </c>
      <c r="BF679" s="36">
        <f t="shared" si="1565"/>
        <v>0</v>
      </c>
      <c r="BG679" s="36">
        <f t="shared" si="1566"/>
        <v>0</v>
      </c>
      <c r="BH679" s="36">
        <f t="shared" si="1567"/>
        <v>0</v>
      </c>
      <c r="BI679" s="36">
        <f t="shared" si="1568"/>
        <v>0</v>
      </c>
      <c r="BJ679" s="36">
        <f t="shared" si="1569"/>
        <v>0</v>
      </c>
      <c r="BK679" s="36">
        <f t="shared" si="1570"/>
        <v>0</v>
      </c>
      <c r="BL679" s="68">
        <f>IF(OR(AT679=0,E679&gt;ProjTerm),0,VLOOKUP(D679,'Life Events'!$AE$5:$AI$1206,5,FALSE))</f>
        <v>0</v>
      </c>
      <c r="BM679" s="93">
        <f t="shared" si="1571"/>
        <v>0</v>
      </c>
      <c r="BN679" s="93">
        <f t="shared" si="1572"/>
        <v>0</v>
      </c>
      <c r="BO679" s="36">
        <f t="shared" si="1573"/>
        <v>0</v>
      </c>
      <c r="BP679" s="36">
        <f t="shared" si="1574"/>
        <v>0</v>
      </c>
      <c r="BQ679" s="36">
        <f t="shared" si="1575"/>
        <v>0</v>
      </c>
      <c r="BR679" s="36">
        <f t="shared" si="1576"/>
        <v>154.78110000000001</v>
      </c>
      <c r="BS679" s="36">
        <f t="shared" si="1577"/>
        <v>0</v>
      </c>
      <c r="BT679" s="36">
        <f t="shared" si="1578"/>
        <v>0</v>
      </c>
      <c r="BU679" s="70" cm="1">
        <f t="array" ref="BU679">IF(AND(ActInt=1,$J679=0),INDEX(Tbl_FwdNom,$B679-IVP,MATCH(ValnDt,Tbl_FwdNom_Cols)),INDEX(Tbl_FwdNom,$B679,MATCH(StartDt,Tbl_FwdNom_Cols)))</f>
        <v>10.37958931</v>
      </c>
      <c r="BV679" s="70" cm="1">
        <f t="array" ref="BV679">INDEX(Tbl_FwdReal,$B679,MATCH(StartDt,Tbl_FwdReal_Cols))</f>
        <v>3.7841387279999998</v>
      </c>
      <c r="BW679" s="70" cm="1">
        <f t="array" ref="BW679">IF(RunType&lt;&gt;"OPN",INDEX(Tbl_FwdReal,$B679,MATCH(ValnDt,Tbl_FwdReal_Cols)),IF(AND($J679=0,ActInt=1),INDEX(Tbl_FwdReal,$B679-IVP,MATCH(ValnDt,Tbl_FwdReal_Cols)),-999))*$K679</f>
        <v>3.7841387279999998</v>
      </c>
      <c r="BX679" s="70">
        <f t="shared" si="1579"/>
        <v>3.784138728E-2</v>
      </c>
      <c r="BY679" s="70">
        <f t="shared" si="1654"/>
        <v>6.3549697119764215E-2</v>
      </c>
      <c r="BZ679" s="64">
        <f t="shared" si="1667"/>
        <v>5.147543674669075E-3</v>
      </c>
      <c r="CA679" s="70" cm="1">
        <f t="array" ref="CA679">IF($J679=1,CA678*(1+INDEX(Tbl_CPI,$B679,MATCH(IF(RunType="OPN",StartDt,ValnDt),Tbl_CPI_Cols))),0)</f>
        <v>0</v>
      </c>
      <c r="CB679" s="70">
        <f t="shared" si="1655"/>
        <v>43.191868765378409</v>
      </c>
      <c r="CC679" s="70">
        <f t="shared" si="1656"/>
        <v>40.816054656309255</v>
      </c>
      <c r="CD679" s="36">
        <f t="shared" si="1580"/>
        <v>206.76733021308661</v>
      </c>
      <c r="CE679" s="36">
        <f t="shared" si="1581"/>
        <v>0</v>
      </c>
      <c r="CF679" s="36">
        <f t="shared" si="1582"/>
        <v>0</v>
      </c>
      <c r="CG679" s="36">
        <f t="shared" si="1583"/>
        <v>0</v>
      </c>
      <c r="CH679" s="36">
        <f t="shared" si="1584"/>
        <v>0</v>
      </c>
      <c r="CI679" s="36">
        <f t="shared" si="1585"/>
        <v>0</v>
      </c>
      <c r="CJ679" s="36">
        <f t="shared" si="1586"/>
        <v>0</v>
      </c>
      <c r="CK679" s="36">
        <f t="shared" si="1587"/>
        <v>0</v>
      </c>
      <c r="CL679" s="36">
        <f t="shared" si="1588"/>
        <v>0</v>
      </c>
      <c r="CM679" s="36">
        <f t="shared" si="1589"/>
        <v>0</v>
      </c>
      <c r="CN679" s="36">
        <f t="shared" si="1590"/>
        <v>0</v>
      </c>
      <c r="CO679" s="20">
        <f t="shared" si="1591"/>
        <v>120000</v>
      </c>
      <c r="CP679" s="20">
        <f t="shared" si="1592"/>
        <v>2</v>
      </c>
      <c r="CQ679" s="64">
        <f t="shared" si="1593"/>
        <v>0.28832514905999995</v>
      </c>
      <c r="CR679" s="64">
        <f t="shared" si="1594"/>
        <v>1</v>
      </c>
      <c r="CS679" s="36">
        <f t="shared" si="1595"/>
        <v>0</v>
      </c>
      <c r="CT679" s="36">
        <f t="shared" si="1596"/>
        <v>0</v>
      </c>
      <c r="CU679" s="36">
        <f t="shared" si="1597"/>
        <v>0</v>
      </c>
      <c r="CV679" s="36">
        <f t="shared" si="1657"/>
        <v>0</v>
      </c>
      <c r="CW679" s="36">
        <f t="shared" si="1598"/>
        <v>0</v>
      </c>
      <c r="CX679" s="36">
        <f t="shared" si="1599"/>
        <v>0</v>
      </c>
      <c r="CY679" s="36">
        <f t="shared" si="1600"/>
        <v>0</v>
      </c>
      <c r="CZ679" s="36">
        <f t="shared" si="1658"/>
        <v>0</v>
      </c>
      <c r="DA679" s="64">
        <f t="shared" si="1601"/>
        <v>8.2635437508955523E-3</v>
      </c>
      <c r="DB679" s="70">
        <f t="shared" si="1659"/>
        <v>0.99180418274357729</v>
      </c>
      <c r="DC679" s="70">
        <f>PRODUCT($DB$8:DB679)</f>
        <v>1.7857399001787917E-3</v>
      </c>
      <c r="DD679" s="36">
        <f t="shared" si="1602"/>
        <v>0</v>
      </c>
      <c r="DE679" s="36">
        <f t="shared" si="1603"/>
        <v>0</v>
      </c>
      <c r="DF679" s="36">
        <f t="shared" si="1604"/>
        <v>0</v>
      </c>
      <c r="DG679" s="36">
        <f t="shared" si="1605"/>
        <v>0</v>
      </c>
      <c r="DH679" s="36">
        <f t="shared" si="1606"/>
        <v>0</v>
      </c>
      <c r="DI679" s="36">
        <f t="shared" si="1607"/>
        <v>0</v>
      </c>
      <c r="DJ679" s="36">
        <f t="shared" si="1608"/>
        <v>0</v>
      </c>
      <c r="DK679" s="36">
        <f t="shared" si="1609"/>
        <v>0</v>
      </c>
      <c r="DL679" s="36">
        <f t="shared" si="1610"/>
        <v>0</v>
      </c>
      <c r="DM679" s="36">
        <f t="shared" si="1611"/>
        <v>0</v>
      </c>
      <c r="DN679" s="36">
        <f t="shared" ca="1" si="1660"/>
        <v>4.6137290849905055E-12</v>
      </c>
      <c r="DO679" s="64" cm="1">
        <f t="array" ref="DO679">IFERROR(INDEX(Tbl_FwdNom,$B679,MATCH(LIDt,Tbl_FwdNom_Cols,0)),0)</f>
        <v>8.0983780329999995</v>
      </c>
      <c r="DP679" s="64">
        <f t="shared" ca="1" si="1661"/>
        <v>8.0367943250000007</v>
      </c>
      <c r="DQ679" s="64">
        <f t="shared" ca="1" si="1612"/>
        <v>6.4625989986601962E-3</v>
      </c>
      <c r="DR679" s="70">
        <f t="shared" ca="1" si="1613"/>
        <v>0.99357889800863941</v>
      </c>
      <c r="DS679" s="70">
        <f ca="1">PRODUCT($DR$8:DR679)</f>
        <v>4.8328354004035625E-3</v>
      </c>
      <c r="DT679" s="36">
        <f t="shared" ca="1" si="1614"/>
        <v>0</v>
      </c>
      <c r="DU679" s="36">
        <f t="shared" ca="1" si="1615"/>
        <v>0</v>
      </c>
      <c r="DV679" s="36">
        <f t="shared" ca="1" si="1616"/>
        <v>0</v>
      </c>
      <c r="DW679" s="36">
        <f t="shared" ca="1" si="1617"/>
        <v>0</v>
      </c>
      <c r="DX679" s="36">
        <f t="shared" ca="1" si="1618"/>
        <v>0</v>
      </c>
      <c r="DY679" s="36">
        <f t="shared" ca="1" si="1619"/>
        <v>0</v>
      </c>
      <c r="DZ679" s="36">
        <f t="shared" ca="1" si="1620"/>
        <v>0</v>
      </c>
      <c r="EA679" s="36">
        <f t="shared" ca="1" si="1621"/>
        <v>0</v>
      </c>
      <c r="EB679" s="36">
        <f t="shared" ca="1" si="1622"/>
        <v>0</v>
      </c>
      <c r="EC679" s="36">
        <f t="shared" ca="1" si="1623"/>
        <v>0</v>
      </c>
      <c r="ED679" s="36">
        <f t="shared" ca="1" si="1624"/>
        <v>0</v>
      </c>
      <c r="EE679" s="36">
        <f t="shared" ca="1" si="1662"/>
        <v>0</v>
      </c>
      <c r="EF679" s="36">
        <f t="shared" ca="1" si="1625"/>
        <v>0</v>
      </c>
      <c r="EG679" s="64"/>
      <c r="EH679" s="64"/>
      <c r="EI679" s="64"/>
      <c r="EJ679" s="70"/>
      <c r="EK679" s="70"/>
      <c r="EL679" s="70"/>
      <c r="EM679" s="70"/>
      <c r="EN679" s="70"/>
      <c r="EO679" s="36">
        <f t="shared" si="1626"/>
        <v>0</v>
      </c>
      <c r="EP679" s="36">
        <f t="shared" si="1627"/>
        <v>0</v>
      </c>
      <c r="EQ679" s="36">
        <f t="shared" si="1628"/>
        <v>0</v>
      </c>
      <c r="ER679" s="36">
        <f t="shared" si="1629"/>
        <v>0</v>
      </c>
      <c r="ES679" s="36">
        <f t="shared" si="1630"/>
        <v>0</v>
      </c>
      <c r="ET679" s="36">
        <f t="shared" si="1631"/>
        <v>0</v>
      </c>
      <c r="EU679" s="36">
        <f t="shared" si="1663"/>
        <v>0</v>
      </c>
      <c r="EV679" s="36">
        <f t="shared" si="1632"/>
        <v>0</v>
      </c>
      <c r="EW679" s="36">
        <f t="shared" si="1633"/>
        <v>0</v>
      </c>
      <c r="EX679" s="36">
        <f t="shared" si="1664"/>
        <v>0</v>
      </c>
      <c r="EY679" s="36">
        <f t="shared" si="1634"/>
        <v>0</v>
      </c>
      <c r="EZ679" s="36">
        <f t="shared" si="1635"/>
        <v>0</v>
      </c>
      <c r="FA679" s="36">
        <f t="shared" si="1636"/>
        <v>0</v>
      </c>
      <c r="FB679" s="36">
        <f t="shared" si="1637"/>
        <v>0</v>
      </c>
      <c r="FC679" s="36">
        <f t="shared" si="1665"/>
        <v>0</v>
      </c>
      <c r="FD679" s="36">
        <f t="shared" si="1638"/>
        <v>0</v>
      </c>
      <c r="FE679" s="36">
        <f t="shared" si="1639"/>
        <v>0</v>
      </c>
      <c r="FF679" s="36">
        <f t="shared" si="1666"/>
        <v>0</v>
      </c>
      <c r="FG679" s="36">
        <f t="shared" si="1640"/>
        <v>0</v>
      </c>
      <c r="FH679" s="36">
        <f t="shared" si="1641"/>
        <v>0</v>
      </c>
      <c r="FI679" s="36">
        <f t="shared" si="1642"/>
        <v>0</v>
      </c>
      <c r="FJ679" s="36">
        <f t="shared" ca="1" si="1643"/>
        <v>0</v>
      </c>
      <c r="FK679" s="36">
        <f t="shared" si="1644"/>
        <v>0</v>
      </c>
      <c r="FL679" s="36">
        <f t="shared" si="1645"/>
        <v>0</v>
      </c>
      <c r="FM679" s="36">
        <f t="shared" ca="1" si="1646"/>
        <v>0</v>
      </c>
      <c r="FN679" s="36">
        <f t="shared" ca="1" si="1668"/>
        <v>0</v>
      </c>
    </row>
    <row r="680" spans="2:170" x14ac:dyDescent="0.25">
      <c r="B680" s="2">
        <v>672</v>
      </c>
      <c r="C680" s="2">
        <f t="shared" si="1522"/>
        <v>56</v>
      </c>
      <c r="D680" s="2">
        <f t="shared" si="1671"/>
        <v>696</v>
      </c>
      <c r="E680" s="2">
        <f t="shared" si="1669"/>
        <v>58</v>
      </c>
      <c r="F680" s="189">
        <f t="shared" si="1673"/>
        <v>66170</v>
      </c>
      <c r="G680" s="2">
        <f t="shared" si="1672"/>
        <v>2</v>
      </c>
      <c r="H680" s="187">
        <f t="shared" si="1523"/>
        <v>90.583333333333343</v>
      </c>
      <c r="I680" s="186">
        <f t="shared" si="1670"/>
        <v>90</v>
      </c>
      <c r="J680" s="2">
        <f t="shared" si="1524"/>
        <v>0</v>
      </c>
      <c r="K680" s="2">
        <f t="shared" si="1525"/>
        <v>1</v>
      </c>
      <c r="L680">
        <f t="shared" si="1526"/>
        <v>2</v>
      </c>
      <c r="M680" s="190">
        <f t="shared" si="1647"/>
        <v>0.25249717341</v>
      </c>
      <c r="N680">
        <f t="shared" si="1527"/>
        <v>1</v>
      </c>
      <c r="O680">
        <f t="shared" si="1528"/>
        <v>100</v>
      </c>
      <c r="P680" s="58">
        <f t="shared" si="1529"/>
        <v>1.136237280345</v>
      </c>
      <c r="Q680" s="106">
        <f t="shared" si="1530"/>
        <v>1</v>
      </c>
      <c r="R680" s="59">
        <f t="shared" si="1531"/>
        <v>1</v>
      </c>
      <c r="S680" s="32">
        <f t="shared" si="1648"/>
        <v>1</v>
      </c>
      <c r="T680">
        <f t="shared" si="1532"/>
        <v>1</v>
      </c>
      <c r="U680" s="32">
        <f t="shared" si="1649"/>
        <v>1.6326131400000001E-3</v>
      </c>
      <c r="V680">
        <f t="shared" si="1533"/>
        <v>1</v>
      </c>
      <c r="W680">
        <f t="shared" si="1534"/>
        <v>100</v>
      </c>
      <c r="X680" s="58">
        <f t="shared" si="1535"/>
        <v>7.3467591299999999E-3</v>
      </c>
      <c r="Y680" s="58">
        <f t="shared" si="1536"/>
        <v>7.3467591299999999E-3</v>
      </c>
      <c r="Z680" s="32">
        <f t="shared" si="1537"/>
        <v>7.3467591299999999E-3</v>
      </c>
      <c r="AA680" s="32">
        <f t="shared" si="1538"/>
        <v>0</v>
      </c>
      <c r="AB680" s="59">
        <f t="shared" si="1539"/>
        <v>4.9056245199999996E-3</v>
      </c>
      <c r="AC680" s="59">
        <f t="shared" si="1540"/>
        <v>4.9056245199999996E-3</v>
      </c>
      <c r="AD680">
        <f t="shared" si="1541"/>
        <v>1</v>
      </c>
      <c r="AE680" s="59">
        <f t="shared" si="1542"/>
        <v>4.9056245199999996E-3</v>
      </c>
      <c r="AF680" s="59">
        <f t="shared" si="1543"/>
        <v>4.1758461800000006E-3</v>
      </c>
      <c r="AG680" s="59">
        <f t="shared" si="1544"/>
        <v>4.1758461800000006E-3</v>
      </c>
      <c r="AH680">
        <f t="shared" si="1545"/>
        <v>1</v>
      </c>
      <c r="AI680" s="59">
        <f t="shared" si="1546"/>
        <v>4.1758461800000006E-3</v>
      </c>
      <c r="AJ680" s="59">
        <f t="shared" si="1547"/>
        <v>0</v>
      </c>
      <c r="AK680" s="59">
        <f t="shared" si="1548"/>
        <v>0</v>
      </c>
      <c r="AL680" s="59">
        <f t="shared" si="1549"/>
        <v>0</v>
      </c>
      <c r="AM680" s="12">
        <f t="shared" si="1650"/>
        <v>0</v>
      </c>
      <c r="AN680" s="12">
        <f t="shared" si="1651"/>
        <v>0</v>
      </c>
      <c r="AO680" s="66">
        <f t="shared" si="1550"/>
        <v>0</v>
      </c>
      <c r="AP680" s="66">
        <f t="shared" si="1551"/>
        <v>0</v>
      </c>
      <c r="AQ680" s="59">
        <f t="shared" si="1552"/>
        <v>0</v>
      </c>
      <c r="AR680" s="59">
        <f t="shared" si="1553"/>
        <v>0</v>
      </c>
      <c r="AS680" s="59">
        <f t="shared" si="1554"/>
        <v>0</v>
      </c>
      <c r="AT680" s="12">
        <f t="shared" si="1555"/>
        <v>0</v>
      </c>
      <c r="AU680" s="59">
        <f t="shared" si="1652"/>
        <v>0</v>
      </c>
      <c r="AV680" s="59">
        <f t="shared" si="1653"/>
        <v>0</v>
      </c>
      <c r="AW680" s="70">
        <f t="shared" si="1556"/>
        <v>0</v>
      </c>
      <c r="AX680" s="20">
        <f t="shared" si="1557"/>
        <v>200000</v>
      </c>
      <c r="AY680" s="20">
        <f t="shared" si="1558"/>
        <v>0</v>
      </c>
      <c r="AZ680" s="20">
        <f t="shared" si="1559"/>
        <v>0</v>
      </c>
      <c r="BA680" s="20">
        <f t="shared" si="1560"/>
        <v>200000</v>
      </c>
      <c r="BB680" s="36">
        <f t="shared" si="1561"/>
        <v>1</v>
      </c>
      <c r="BC680" s="36">
        <f t="shared" si="1562"/>
        <v>0</v>
      </c>
      <c r="BD680" s="80">
        <f t="shared" si="1563"/>
        <v>0</v>
      </c>
      <c r="BE680" s="36">
        <f t="shared" si="1564"/>
        <v>0</v>
      </c>
      <c r="BF680" s="36">
        <f t="shared" si="1565"/>
        <v>0</v>
      </c>
      <c r="BG680" s="36">
        <f t="shared" si="1566"/>
        <v>0</v>
      </c>
      <c r="BH680" s="36">
        <f t="shared" si="1567"/>
        <v>0</v>
      </c>
      <c r="BI680" s="36">
        <f t="shared" si="1568"/>
        <v>0</v>
      </c>
      <c r="BJ680" s="36">
        <f t="shared" si="1569"/>
        <v>0</v>
      </c>
      <c r="BK680" s="36">
        <f t="shared" si="1570"/>
        <v>0</v>
      </c>
      <c r="BL680" s="68">
        <f>IF(OR(AT680=0,E680&gt;ProjTerm),0,VLOOKUP(D680,'Life Events'!$AE$5:$AI$1206,5,FALSE))</f>
        <v>0</v>
      </c>
      <c r="BM680" s="93">
        <f t="shared" si="1571"/>
        <v>0</v>
      </c>
      <c r="BN680" s="93">
        <f t="shared" si="1572"/>
        <v>0</v>
      </c>
      <c r="BO680" s="36">
        <f t="shared" si="1573"/>
        <v>0</v>
      </c>
      <c r="BP680" s="36">
        <f t="shared" si="1574"/>
        <v>0</v>
      </c>
      <c r="BQ680" s="36">
        <f t="shared" si="1575"/>
        <v>0</v>
      </c>
      <c r="BR680" s="36">
        <f t="shared" si="1576"/>
        <v>154.78110000000001</v>
      </c>
      <c r="BS680" s="36">
        <f t="shared" si="1577"/>
        <v>0</v>
      </c>
      <c r="BT680" s="36">
        <f t="shared" si="1578"/>
        <v>0</v>
      </c>
      <c r="BU680" s="70" cm="1">
        <f t="array" ref="BU680">IF(AND(ActInt=1,$J680=0),INDEX(Tbl_FwdNom,$B680-IVP,MATCH(ValnDt,Tbl_FwdNom_Cols)),INDEX(Tbl_FwdNom,$B680,MATCH(StartDt,Tbl_FwdNom_Cols)))</f>
        <v>10.373596098</v>
      </c>
      <c r="BV680" s="70" cm="1">
        <f t="array" ref="BV680">INDEX(Tbl_FwdReal,$B680,MATCH(StartDt,Tbl_FwdReal_Cols))</f>
        <v>3.7807454919999999</v>
      </c>
      <c r="BW680" s="70" cm="1">
        <f t="array" ref="BW680">IF(RunType&lt;&gt;"OPN",INDEX(Tbl_FwdReal,$B680,MATCH(ValnDt,Tbl_FwdReal_Cols)),IF(AND($J680=0,ActInt=1),INDEX(Tbl_FwdReal,$B680-IVP,MATCH(ValnDt,Tbl_FwdReal_Cols)),-999))*$K680</f>
        <v>3.7807454919999999</v>
      </c>
      <c r="BX680" s="70">
        <f t="shared" si="1579"/>
        <v>3.7807454919999997E-2</v>
      </c>
      <c r="BY680" s="70">
        <f t="shared" si="1654"/>
        <v>6.3526722367861499E-2</v>
      </c>
      <c r="BZ680" s="64">
        <f t="shared" si="1667"/>
        <v>5.1457342274825457E-3</v>
      </c>
      <c r="CA680" s="70" cm="1">
        <f t="array" ref="CA680">IF($J680=1,CA679*(1+INDEX(Tbl_CPI,$B680,MATCH(IF(RunType="OPN",StartDt,ValnDt),Tbl_CPI_Cols))),0)</f>
        <v>0</v>
      </c>
      <c r="CB680" s="70">
        <f t="shared" si="1655"/>
        <v>43.414122642833348</v>
      </c>
      <c r="CC680" s="70">
        <f t="shared" si="1656"/>
        <v>43.414122642833348</v>
      </c>
      <c r="CD680" s="36">
        <f t="shared" si="1580"/>
        <v>206.76733021308661</v>
      </c>
      <c r="CE680" s="36">
        <f t="shared" si="1581"/>
        <v>0</v>
      </c>
      <c r="CF680" s="36">
        <f t="shared" si="1582"/>
        <v>0</v>
      </c>
      <c r="CG680" s="36">
        <f t="shared" si="1583"/>
        <v>0</v>
      </c>
      <c r="CH680" s="36">
        <f t="shared" si="1584"/>
        <v>0</v>
      </c>
      <c r="CI680" s="36">
        <f t="shared" si="1585"/>
        <v>0</v>
      </c>
      <c r="CJ680" s="36">
        <f t="shared" si="1586"/>
        <v>0</v>
      </c>
      <c r="CK680" s="36">
        <f t="shared" si="1587"/>
        <v>0</v>
      </c>
      <c r="CL680" s="36">
        <f t="shared" si="1588"/>
        <v>0</v>
      </c>
      <c r="CM680" s="36">
        <f t="shared" si="1589"/>
        <v>0</v>
      </c>
      <c r="CN680" s="36">
        <f t="shared" si="1590"/>
        <v>0</v>
      </c>
      <c r="CO680" s="20">
        <f t="shared" si="1591"/>
        <v>120000</v>
      </c>
      <c r="CP680" s="20">
        <f t="shared" si="1592"/>
        <v>2</v>
      </c>
      <c r="CQ680" s="64">
        <f t="shared" si="1593"/>
        <v>0.28832514905999995</v>
      </c>
      <c r="CR680" s="64">
        <f t="shared" si="1594"/>
        <v>1</v>
      </c>
      <c r="CS680" s="36">
        <f t="shared" si="1595"/>
        <v>0</v>
      </c>
      <c r="CT680" s="36">
        <f t="shared" si="1596"/>
        <v>0</v>
      </c>
      <c r="CU680" s="36">
        <f t="shared" si="1597"/>
        <v>0</v>
      </c>
      <c r="CV680" s="36">
        <f t="shared" si="1657"/>
        <v>0</v>
      </c>
      <c r="CW680" s="36">
        <f t="shared" si="1598"/>
        <v>0</v>
      </c>
      <c r="CX680" s="36">
        <f t="shared" si="1599"/>
        <v>0</v>
      </c>
      <c r="CY680" s="36">
        <f t="shared" si="1600"/>
        <v>0</v>
      </c>
      <c r="CZ680" s="36">
        <f t="shared" si="1658"/>
        <v>0</v>
      </c>
      <c r="DA680" s="64">
        <f t="shared" si="1601"/>
        <v>8.2589815490798912E-3</v>
      </c>
      <c r="DB680" s="70">
        <f t="shared" si="1659"/>
        <v>0.99180867049020394</v>
      </c>
      <c r="DC680" s="70">
        <f>PRODUCT($DB$8:DB680)</f>
        <v>1.7711123162376368E-3</v>
      </c>
      <c r="DD680" s="36">
        <f t="shared" si="1602"/>
        <v>0</v>
      </c>
      <c r="DE680" s="36">
        <f t="shared" si="1603"/>
        <v>0</v>
      </c>
      <c r="DF680" s="36">
        <f t="shared" si="1604"/>
        <v>0</v>
      </c>
      <c r="DG680" s="36">
        <f t="shared" si="1605"/>
        <v>0</v>
      </c>
      <c r="DH680" s="36">
        <f t="shared" si="1606"/>
        <v>0</v>
      </c>
      <c r="DI680" s="36">
        <f t="shared" si="1607"/>
        <v>0</v>
      </c>
      <c r="DJ680" s="36">
        <f t="shared" si="1608"/>
        <v>0</v>
      </c>
      <c r="DK680" s="36">
        <f t="shared" si="1609"/>
        <v>0</v>
      </c>
      <c r="DL680" s="36">
        <f t="shared" si="1610"/>
        <v>0</v>
      </c>
      <c r="DM680" s="36">
        <f t="shared" si="1611"/>
        <v>0</v>
      </c>
      <c r="DN680" s="36">
        <f t="shared" ca="1" si="1660"/>
        <v>4.6137290849905055E-12</v>
      </c>
      <c r="DO680" s="64" cm="1">
        <f t="array" ref="DO680">IFERROR(INDEX(Tbl_FwdNom,$B680,MATCH(LIDt,Tbl_FwdNom_Cols,0)),0)</f>
        <v>8.0966669010000007</v>
      </c>
      <c r="DP680" s="64">
        <f t="shared" ca="1" si="1661"/>
        <v>8.0350841679999991</v>
      </c>
      <c r="DQ680" s="64">
        <f t="shared" ca="1" si="1612"/>
        <v>6.4612713479299533E-3</v>
      </c>
      <c r="DR680" s="70">
        <f t="shared" ca="1" si="1613"/>
        <v>0.99358020866587693</v>
      </c>
      <c r="DS680" s="70">
        <f ca="1">PRODUCT($DR$8:DR680)</f>
        <v>4.8018096055808084E-3</v>
      </c>
      <c r="DT680" s="36">
        <f t="shared" ca="1" si="1614"/>
        <v>0</v>
      </c>
      <c r="DU680" s="36">
        <f t="shared" ca="1" si="1615"/>
        <v>0</v>
      </c>
      <c r="DV680" s="36">
        <f t="shared" ca="1" si="1616"/>
        <v>0</v>
      </c>
      <c r="DW680" s="36">
        <f t="shared" ca="1" si="1617"/>
        <v>0</v>
      </c>
      <c r="DX680" s="36">
        <f t="shared" ca="1" si="1618"/>
        <v>0</v>
      </c>
      <c r="DY680" s="36">
        <f t="shared" ca="1" si="1619"/>
        <v>0</v>
      </c>
      <c r="DZ680" s="36">
        <f t="shared" ca="1" si="1620"/>
        <v>0</v>
      </c>
      <c r="EA680" s="36">
        <f t="shared" ca="1" si="1621"/>
        <v>0</v>
      </c>
      <c r="EB680" s="36">
        <f t="shared" ca="1" si="1622"/>
        <v>0</v>
      </c>
      <c r="EC680" s="36">
        <f t="shared" ca="1" si="1623"/>
        <v>0</v>
      </c>
      <c r="ED680" s="36">
        <f t="shared" ca="1" si="1624"/>
        <v>0</v>
      </c>
      <c r="EE680" s="36">
        <f t="shared" ca="1" si="1662"/>
        <v>0</v>
      </c>
      <c r="EF680" s="36">
        <f t="shared" ca="1" si="1625"/>
        <v>0</v>
      </c>
      <c r="EG680" s="64"/>
      <c r="EH680" s="64"/>
      <c r="EI680" s="64"/>
      <c r="EJ680" s="70"/>
      <c r="EK680" s="70"/>
      <c r="EL680" s="70"/>
      <c r="EM680" s="70"/>
      <c r="EN680" s="70"/>
      <c r="EO680" s="36">
        <f t="shared" si="1626"/>
        <v>0</v>
      </c>
      <c r="EP680" s="36">
        <f t="shared" si="1627"/>
        <v>0</v>
      </c>
      <c r="EQ680" s="36">
        <f t="shared" si="1628"/>
        <v>0</v>
      </c>
      <c r="ER680" s="36">
        <f t="shared" si="1629"/>
        <v>0</v>
      </c>
      <c r="ES680" s="36">
        <f t="shared" si="1630"/>
        <v>0</v>
      </c>
      <c r="ET680" s="36">
        <f t="shared" si="1631"/>
        <v>0</v>
      </c>
      <c r="EU680" s="36">
        <f t="shared" si="1663"/>
        <v>0</v>
      </c>
      <c r="EV680" s="36">
        <f t="shared" si="1632"/>
        <v>0</v>
      </c>
      <c r="EW680" s="36">
        <f t="shared" si="1633"/>
        <v>0</v>
      </c>
      <c r="EX680" s="36">
        <f t="shared" si="1664"/>
        <v>0</v>
      </c>
      <c r="EY680" s="36">
        <f t="shared" si="1634"/>
        <v>0</v>
      </c>
      <c r="EZ680" s="36">
        <f t="shared" si="1635"/>
        <v>0</v>
      </c>
      <c r="FA680" s="36">
        <f t="shared" si="1636"/>
        <v>0</v>
      </c>
      <c r="FB680" s="36">
        <f t="shared" si="1637"/>
        <v>0</v>
      </c>
      <c r="FC680" s="36">
        <f t="shared" si="1665"/>
        <v>0</v>
      </c>
      <c r="FD680" s="36">
        <f t="shared" si="1638"/>
        <v>0</v>
      </c>
      <c r="FE680" s="36">
        <f t="shared" si="1639"/>
        <v>0</v>
      </c>
      <c r="FF680" s="36">
        <f t="shared" si="1666"/>
        <v>0</v>
      </c>
      <c r="FG680" s="36">
        <f t="shared" si="1640"/>
        <v>0</v>
      </c>
      <c r="FH680" s="36">
        <f t="shared" si="1641"/>
        <v>0</v>
      </c>
      <c r="FI680" s="36">
        <f t="shared" si="1642"/>
        <v>0</v>
      </c>
      <c r="FJ680" s="36">
        <f t="shared" ca="1" si="1643"/>
        <v>0</v>
      </c>
      <c r="FK680" s="36">
        <f t="shared" si="1644"/>
        <v>0</v>
      </c>
      <c r="FL680" s="36">
        <f t="shared" si="1645"/>
        <v>0</v>
      </c>
      <c r="FM680" s="36">
        <f t="shared" ca="1" si="1646"/>
        <v>0</v>
      </c>
      <c r="FN680" s="36">
        <f t="shared" ca="1" si="1668"/>
        <v>0</v>
      </c>
    </row>
    <row r="681" spans="2:170" x14ac:dyDescent="0.25">
      <c r="B681" s="2">
        <v>673</v>
      </c>
      <c r="C681" s="2">
        <f t="shared" si="1522"/>
        <v>57</v>
      </c>
      <c r="D681" s="2">
        <f t="shared" si="1671"/>
        <v>697</v>
      </c>
      <c r="E681" s="2">
        <f t="shared" si="1669"/>
        <v>59</v>
      </c>
      <c r="F681" s="189">
        <f t="shared" si="1673"/>
        <v>66201</v>
      </c>
      <c r="G681" s="2">
        <f t="shared" si="1672"/>
        <v>3</v>
      </c>
      <c r="H681" s="187">
        <f t="shared" si="1523"/>
        <v>90.666666666666671</v>
      </c>
      <c r="I681" s="186">
        <f t="shared" si="1670"/>
        <v>90</v>
      </c>
      <c r="J681" s="2">
        <f t="shared" si="1524"/>
        <v>0</v>
      </c>
      <c r="K681" s="2">
        <f t="shared" si="1525"/>
        <v>1</v>
      </c>
      <c r="L681">
        <f t="shared" si="1526"/>
        <v>2</v>
      </c>
      <c r="M681" s="190">
        <f t="shared" si="1647"/>
        <v>0.25249717341</v>
      </c>
      <c r="N681">
        <f t="shared" si="1527"/>
        <v>1</v>
      </c>
      <c r="O681">
        <f t="shared" si="1528"/>
        <v>100</v>
      </c>
      <c r="P681" s="58">
        <f t="shared" si="1529"/>
        <v>1.136237280345</v>
      </c>
      <c r="Q681" s="106">
        <f t="shared" si="1530"/>
        <v>1</v>
      </c>
      <c r="R681" s="59">
        <f t="shared" si="1531"/>
        <v>1</v>
      </c>
      <c r="S681" s="32">
        <f t="shared" si="1648"/>
        <v>1</v>
      </c>
      <c r="T681">
        <f t="shared" si="1532"/>
        <v>1</v>
      </c>
      <c r="U681" s="32">
        <f t="shared" si="1649"/>
        <v>1.6326131400000001E-3</v>
      </c>
      <c r="V681">
        <f t="shared" si="1533"/>
        <v>1</v>
      </c>
      <c r="W681">
        <f t="shared" si="1534"/>
        <v>100</v>
      </c>
      <c r="X681" s="58">
        <f t="shared" si="1535"/>
        <v>7.3467591299999999E-3</v>
      </c>
      <c r="Y681" s="58">
        <f t="shared" si="1536"/>
        <v>7.3467591299999999E-3</v>
      </c>
      <c r="Z681" s="32">
        <f t="shared" si="1537"/>
        <v>7.3467591299999999E-3</v>
      </c>
      <c r="AA681" s="32">
        <f t="shared" si="1538"/>
        <v>0</v>
      </c>
      <c r="AB681" s="59">
        <f t="shared" si="1539"/>
        <v>4.9056245199999996E-3</v>
      </c>
      <c r="AC681" s="59">
        <f t="shared" si="1540"/>
        <v>4.9056245199999996E-3</v>
      </c>
      <c r="AD681">
        <f t="shared" si="1541"/>
        <v>1</v>
      </c>
      <c r="AE681" s="59">
        <f t="shared" si="1542"/>
        <v>4.9056245199999996E-3</v>
      </c>
      <c r="AF681" s="59">
        <f t="shared" si="1543"/>
        <v>4.1758461800000006E-3</v>
      </c>
      <c r="AG681" s="59">
        <f t="shared" si="1544"/>
        <v>4.1758461800000006E-3</v>
      </c>
      <c r="AH681">
        <f t="shared" si="1545"/>
        <v>1</v>
      </c>
      <c r="AI681" s="59">
        <f t="shared" si="1546"/>
        <v>4.1758461800000006E-3</v>
      </c>
      <c r="AJ681" s="59">
        <f t="shared" si="1547"/>
        <v>0</v>
      </c>
      <c r="AK681" s="59">
        <f t="shared" si="1548"/>
        <v>0</v>
      </c>
      <c r="AL681" s="59">
        <f t="shared" si="1549"/>
        <v>0</v>
      </c>
      <c r="AM681" s="12">
        <f t="shared" si="1650"/>
        <v>0</v>
      </c>
      <c r="AN681" s="12">
        <f t="shared" si="1651"/>
        <v>0</v>
      </c>
      <c r="AO681" s="66">
        <f t="shared" si="1550"/>
        <v>0</v>
      </c>
      <c r="AP681" s="66">
        <f t="shared" si="1551"/>
        <v>0</v>
      </c>
      <c r="AQ681" s="59">
        <f t="shared" si="1552"/>
        <v>0</v>
      </c>
      <c r="AR681" s="59">
        <f t="shared" si="1553"/>
        <v>0</v>
      </c>
      <c r="AS681" s="59">
        <f t="shared" si="1554"/>
        <v>0</v>
      </c>
      <c r="AT681" s="12">
        <f t="shared" si="1555"/>
        <v>0</v>
      </c>
      <c r="AU681" s="59">
        <f t="shared" si="1652"/>
        <v>0</v>
      </c>
      <c r="AV681" s="59">
        <f t="shared" si="1653"/>
        <v>0</v>
      </c>
      <c r="AW681" s="70">
        <f t="shared" si="1556"/>
        <v>0</v>
      </c>
      <c r="AX681" s="20">
        <f t="shared" si="1557"/>
        <v>200000</v>
      </c>
      <c r="AY681" s="20">
        <f t="shared" si="1558"/>
        <v>0</v>
      </c>
      <c r="AZ681" s="20">
        <f t="shared" si="1559"/>
        <v>0</v>
      </c>
      <c r="BA681" s="20">
        <f t="shared" si="1560"/>
        <v>200000</v>
      </c>
      <c r="BB681" s="36">
        <f t="shared" si="1561"/>
        <v>1</v>
      </c>
      <c r="BC681" s="36">
        <f t="shared" si="1562"/>
        <v>0</v>
      </c>
      <c r="BD681" s="80">
        <f t="shared" si="1563"/>
        <v>0</v>
      </c>
      <c r="BE681" s="36">
        <f t="shared" si="1564"/>
        <v>0</v>
      </c>
      <c r="BF681" s="36">
        <f t="shared" si="1565"/>
        <v>0</v>
      </c>
      <c r="BG681" s="36">
        <f t="shared" si="1566"/>
        <v>0</v>
      </c>
      <c r="BH681" s="36">
        <f t="shared" si="1567"/>
        <v>0</v>
      </c>
      <c r="BI681" s="36">
        <f t="shared" si="1568"/>
        <v>0</v>
      </c>
      <c r="BJ681" s="36">
        <f t="shared" si="1569"/>
        <v>0</v>
      </c>
      <c r="BK681" s="36">
        <f t="shared" si="1570"/>
        <v>0</v>
      </c>
      <c r="BL681" s="68">
        <f>IF(OR(AT681=0,E681&gt;ProjTerm),0,VLOOKUP(D681,'Life Events'!$AE$5:$AI$1206,5,FALSE))</f>
        <v>0</v>
      </c>
      <c r="BM681" s="93">
        <f t="shared" si="1571"/>
        <v>0</v>
      </c>
      <c r="BN681" s="93">
        <f t="shared" si="1572"/>
        <v>0</v>
      </c>
      <c r="BO681" s="36">
        <f t="shared" si="1573"/>
        <v>0</v>
      </c>
      <c r="BP681" s="36">
        <f t="shared" si="1574"/>
        <v>0</v>
      </c>
      <c r="BQ681" s="36">
        <f t="shared" si="1575"/>
        <v>0</v>
      </c>
      <c r="BR681" s="36">
        <f t="shared" si="1576"/>
        <v>154.78110000000001</v>
      </c>
      <c r="BS681" s="36">
        <f t="shared" si="1577"/>
        <v>0</v>
      </c>
      <c r="BT681" s="36">
        <f t="shared" si="1578"/>
        <v>0</v>
      </c>
      <c r="BU681" s="70" cm="1">
        <f t="array" ref="BU681">IF(AND(ActInt=1,$J681=0),INDEX(Tbl_FwdNom,$B681-IVP,MATCH(ValnDt,Tbl_FwdNom_Cols)),INDEX(Tbl_FwdNom,$B681,MATCH(StartDt,Tbl_FwdNom_Cols)))</f>
        <v>10.367603211</v>
      </c>
      <c r="BV681" s="70" cm="1">
        <f t="array" ref="BV681">INDEX(Tbl_FwdReal,$B681,MATCH(StartDt,Tbl_FwdReal_Cols))</f>
        <v>3.7773523670000002</v>
      </c>
      <c r="BW681" s="70" cm="1">
        <f t="array" ref="BW681">IF(RunType&lt;&gt;"OPN",INDEX(Tbl_FwdReal,$B681,MATCH(ValnDt,Tbl_FwdReal_Cols)),IF(AND($J681=0,ActInt=1),INDEX(Tbl_FwdReal,$B681-IVP,MATCH(ValnDt,Tbl_FwdReal_Cols)),-999))*$K681</f>
        <v>3.7773523670000002</v>
      </c>
      <c r="BX681" s="70">
        <f t="shared" si="1579"/>
        <v>3.7773523670000003E-2</v>
      </c>
      <c r="BY681" s="70">
        <f t="shared" si="1654"/>
        <v>6.3503748107719415E-2</v>
      </c>
      <c r="BZ681" s="64">
        <f t="shared" si="1667"/>
        <v>5.1439247831959189E-3</v>
      </c>
      <c r="CA681" s="70" cm="1">
        <f t="array" ref="CA681">IF($J681=1,CA680*(1+INDEX(Tbl_CPI,$B681,MATCH(IF(RunType="OPN",StartDt,ValnDt),Tbl_CPI_Cols))),0)</f>
        <v>0</v>
      </c>
      <c r="CB681" s="70">
        <f t="shared" si="1655"/>
        <v>43.637441624236523</v>
      </c>
      <c r="CC681" s="70">
        <f t="shared" si="1656"/>
        <v>43.414122642833348</v>
      </c>
      <c r="CD681" s="36">
        <f t="shared" si="1580"/>
        <v>219.92870962148658</v>
      </c>
      <c r="CE681" s="36">
        <f t="shared" si="1581"/>
        <v>0</v>
      </c>
      <c r="CF681" s="36">
        <f t="shared" si="1582"/>
        <v>0</v>
      </c>
      <c r="CG681" s="36">
        <f t="shared" si="1583"/>
        <v>0</v>
      </c>
      <c r="CH681" s="36">
        <f t="shared" si="1584"/>
        <v>0</v>
      </c>
      <c r="CI681" s="36">
        <f t="shared" si="1585"/>
        <v>0</v>
      </c>
      <c r="CJ681" s="36">
        <f t="shared" si="1586"/>
        <v>0</v>
      </c>
      <c r="CK681" s="36">
        <f t="shared" si="1587"/>
        <v>0</v>
      </c>
      <c r="CL681" s="36">
        <f t="shared" si="1588"/>
        <v>0</v>
      </c>
      <c r="CM681" s="36">
        <f t="shared" si="1589"/>
        <v>0</v>
      </c>
      <c r="CN681" s="36">
        <f t="shared" si="1590"/>
        <v>0</v>
      </c>
      <c r="CO681" s="20">
        <f t="shared" si="1591"/>
        <v>120000</v>
      </c>
      <c r="CP681" s="20">
        <f t="shared" si="1592"/>
        <v>2</v>
      </c>
      <c r="CQ681" s="64">
        <f t="shared" si="1593"/>
        <v>0.28832514905999995</v>
      </c>
      <c r="CR681" s="64">
        <f t="shared" si="1594"/>
        <v>1</v>
      </c>
      <c r="CS681" s="36">
        <f t="shared" si="1595"/>
        <v>0</v>
      </c>
      <c r="CT681" s="36">
        <f t="shared" si="1596"/>
        <v>0</v>
      </c>
      <c r="CU681" s="36">
        <f t="shared" si="1597"/>
        <v>0</v>
      </c>
      <c r="CV681" s="36">
        <f t="shared" si="1657"/>
        <v>0</v>
      </c>
      <c r="CW681" s="36">
        <f t="shared" si="1598"/>
        <v>0</v>
      </c>
      <c r="CX681" s="36">
        <f t="shared" si="1599"/>
        <v>0</v>
      </c>
      <c r="CY681" s="36">
        <f t="shared" si="1600"/>
        <v>0</v>
      </c>
      <c r="CZ681" s="36">
        <f t="shared" si="1658"/>
        <v>0</v>
      </c>
      <c r="DA681" s="64">
        <f t="shared" si="1601"/>
        <v>8.2544193675950783E-3</v>
      </c>
      <c r="DB681" s="70">
        <f t="shared" si="1659"/>
        <v>0.99181315825744409</v>
      </c>
      <c r="DC681" s="70">
        <f>PRODUCT($DB$8:DB681)</f>
        <v>1.7566124999963077E-3</v>
      </c>
      <c r="DD681" s="36">
        <f t="shared" si="1602"/>
        <v>0</v>
      </c>
      <c r="DE681" s="36">
        <f t="shared" si="1603"/>
        <v>0</v>
      </c>
      <c r="DF681" s="36">
        <f t="shared" si="1604"/>
        <v>0</v>
      </c>
      <c r="DG681" s="36">
        <f t="shared" si="1605"/>
        <v>0</v>
      </c>
      <c r="DH681" s="36">
        <f t="shared" si="1606"/>
        <v>0</v>
      </c>
      <c r="DI681" s="36">
        <f t="shared" si="1607"/>
        <v>0</v>
      </c>
      <c r="DJ681" s="36">
        <f t="shared" si="1608"/>
        <v>0</v>
      </c>
      <c r="DK681" s="36">
        <f t="shared" si="1609"/>
        <v>0</v>
      </c>
      <c r="DL681" s="36">
        <f t="shared" si="1610"/>
        <v>0</v>
      </c>
      <c r="DM681" s="36">
        <f t="shared" si="1611"/>
        <v>0</v>
      </c>
      <c r="DN681" s="36">
        <f t="shared" ca="1" si="1660"/>
        <v>4.6137290849905055E-12</v>
      </c>
      <c r="DO681" s="64" cm="1">
        <f t="array" ref="DO681">IFERROR(INDEX(Tbl_FwdNom,$B681,MATCH(LIDt,Tbl_FwdNom_Cols,0)),0)</f>
        <v>8.0949557950000006</v>
      </c>
      <c r="DP681" s="64">
        <f t="shared" ca="1" si="1661"/>
        <v>8.0333740369999997</v>
      </c>
      <c r="DQ681" s="64">
        <f t="shared" ca="1" si="1612"/>
        <v>6.4599436981196412E-3</v>
      </c>
      <c r="DR681" s="70">
        <f t="shared" ca="1" si="1613"/>
        <v>0.99358151932566408</v>
      </c>
      <c r="DS681" s="70">
        <f ca="1">PRODUCT($DR$8:DR681)</f>
        <v>4.7709892834255476E-3</v>
      </c>
      <c r="DT681" s="36">
        <f t="shared" ca="1" si="1614"/>
        <v>0</v>
      </c>
      <c r="DU681" s="36">
        <f t="shared" ca="1" si="1615"/>
        <v>0</v>
      </c>
      <c r="DV681" s="36">
        <f t="shared" ca="1" si="1616"/>
        <v>0</v>
      </c>
      <c r="DW681" s="36">
        <f t="shared" ca="1" si="1617"/>
        <v>0</v>
      </c>
      <c r="DX681" s="36">
        <f t="shared" ca="1" si="1618"/>
        <v>0</v>
      </c>
      <c r="DY681" s="36">
        <f t="shared" ca="1" si="1619"/>
        <v>0</v>
      </c>
      <c r="DZ681" s="36">
        <f t="shared" ca="1" si="1620"/>
        <v>0</v>
      </c>
      <c r="EA681" s="36">
        <f t="shared" ca="1" si="1621"/>
        <v>0</v>
      </c>
      <c r="EB681" s="36">
        <f t="shared" ca="1" si="1622"/>
        <v>0</v>
      </c>
      <c r="EC681" s="36">
        <f t="shared" ca="1" si="1623"/>
        <v>0</v>
      </c>
      <c r="ED681" s="36">
        <f t="shared" ca="1" si="1624"/>
        <v>0</v>
      </c>
      <c r="EE681" s="36">
        <f t="shared" ca="1" si="1662"/>
        <v>0</v>
      </c>
      <c r="EF681" s="36">
        <f t="shared" ca="1" si="1625"/>
        <v>0</v>
      </c>
      <c r="EG681" s="64"/>
      <c r="EH681" s="64"/>
      <c r="EI681" s="64"/>
      <c r="EJ681" s="70"/>
      <c r="EK681" s="70"/>
      <c r="EL681" s="70"/>
      <c r="EM681" s="70"/>
      <c r="EN681" s="70"/>
      <c r="EO681" s="36">
        <f t="shared" si="1626"/>
        <v>0</v>
      </c>
      <c r="EP681" s="36">
        <f t="shared" si="1627"/>
        <v>0</v>
      </c>
      <c r="EQ681" s="36">
        <f t="shared" si="1628"/>
        <v>0</v>
      </c>
      <c r="ER681" s="36">
        <f t="shared" si="1629"/>
        <v>0</v>
      </c>
      <c r="ES681" s="36">
        <f t="shared" si="1630"/>
        <v>0</v>
      </c>
      <c r="ET681" s="36">
        <f t="shared" si="1631"/>
        <v>0</v>
      </c>
      <c r="EU681" s="36">
        <f t="shared" si="1663"/>
        <v>0</v>
      </c>
      <c r="EV681" s="36">
        <f t="shared" si="1632"/>
        <v>0</v>
      </c>
      <c r="EW681" s="36">
        <f t="shared" si="1633"/>
        <v>0</v>
      </c>
      <c r="EX681" s="36">
        <f t="shared" si="1664"/>
        <v>0</v>
      </c>
      <c r="EY681" s="36">
        <f t="shared" si="1634"/>
        <v>0</v>
      </c>
      <c r="EZ681" s="36">
        <f t="shared" si="1635"/>
        <v>0</v>
      </c>
      <c r="FA681" s="36">
        <f t="shared" si="1636"/>
        <v>0</v>
      </c>
      <c r="FB681" s="36">
        <f t="shared" si="1637"/>
        <v>0</v>
      </c>
      <c r="FC681" s="36">
        <f t="shared" si="1665"/>
        <v>0</v>
      </c>
      <c r="FD681" s="36">
        <f t="shared" si="1638"/>
        <v>0</v>
      </c>
      <c r="FE681" s="36">
        <f t="shared" si="1639"/>
        <v>0</v>
      </c>
      <c r="FF681" s="36">
        <f t="shared" si="1666"/>
        <v>0</v>
      </c>
      <c r="FG681" s="36">
        <f t="shared" si="1640"/>
        <v>0</v>
      </c>
      <c r="FH681" s="36">
        <f t="shared" si="1641"/>
        <v>0</v>
      </c>
      <c r="FI681" s="36">
        <f t="shared" si="1642"/>
        <v>0</v>
      </c>
      <c r="FJ681" s="36">
        <f t="shared" ca="1" si="1643"/>
        <v>0</v>
      </c>
      <c r="FK681" s="36">
        <f t="shared" si="1644"/>
        <v>0</v>
      </c>
      <c r="FL681" s="36">
        <f t="shared" si="1645"/>
        <v>0</v>
      </c>
      <c r="FM681" s="36">
        <f t="shared" ca="1" si="1646"/>
        <v>0</v>
      </c>
      <c r="FN681" s="36">
        <f t="shared" ca="1" si="1668"/>
        <v>0</v>
      </c>
    </row>
    <row r="682" spans="2:170" x14ac:dyDescent="0.25">
      <c r="B682" s="2">
        <v>674</v>
      </c>
      <c r="C682" s="2">
        <f t="shared" si="1522"/>
        <v>57</v>
      </c>
      <c r="D682" s="2">
        <f t="shared" si="1671"/>
        <v>698</v>
      </c>
      <c r="E682" s="2">
        <f t="shared" si="1669"/>
        <v>59</v>
      </c>
      <c r="F682" s="189">
        <f t="shared" si="1673"/>
        <v>66231</v>
      </c>
      <c r="G682" s="2">
        <f t="shared" si="1672"/>
        <v>4</v>
      </c>
      <c r="H682" s="187">
        <f t="shared" si="1523"/>
        <v>90.75</v>
      </c>
      <c r="I682" s="186">
        <f t="shared" si="1670"/>
        <v>90</v>
      </c>
      <c r="J682" s="2">
        <f t="shared" si="1524"/>
        <v>0</v>
      </c>
      <c r="K682" s="2">
        <f t="shared" si="1525"/>
        <v>1</v>
      </c>
      <c r="L682">
        <f t="shared" si="1526"/>
        <v>2</v>
      </c>
      <c r="M682" s="190">
        <f t="shared" si="1647"/>
        <v>0.25249717341</v>
      </c>
      <c r="N682">
        <f t="shared" si="1527"/>
        <v>1</v>
      </c>
      <c r="O682">
        <f t="shared" si="1528"/>
        <v>100</v>
      </c>
      <c r="P682" s="58">
        <f t="shared" si="1529"/>
        <v>1.136237280345</v>
      </c>
      <c r="Q682" s="106">
        <f t="shared" si="1530"/>
        <v>1</v>
      </c>
      <c r="R682" s="59">
        <f t="shared" si="1531"/>
        <v>1</v>
      </c>
      <c r="S682" s="32">
        <f t="shared" si="1648"/>
        <v>1</v>
      </c>
      <c r="T682">
        <f t="shared" si="1532"/>
        <v>1</v>
      </c>
      <c r="U682" s="32">
        <f t="shared" si="1649"/>
        <v>1.6326131400000001E-3</v>
      </c>
      <c r="V682">
        <f t="shared" si="1533"/>
        <v>1</v>
      </c>
      <c r="W682">
        <f t="shared" si="1534"/>
        <v>100</v>
      </c>
      <c r="X682" s="58">
        <f t="shared" si="1535"/>
        <v>7.3467591299999999E-3</v>
      </c>
      <c r="Y682" s="58">
        <f t="shared" si="1536"/>
        <v>7.3467591299999999E-3</v>
      </c>
      <c r="Z682" s="32">
        <f t="shared" si="1537"/>
        <v>7.3467591299999999E-3</v>
      </c>
      <c r="AA682" s="32">
        <f t="shared" si="1538"/>
        <v>0</v>
      </c>
      <c r="AB682" s="59">
        <f t="shared" si="1539"/>
        <v>4.9056245199999996E-3</v>
      </c>
      <c r="AC682" s="59">
        <f t="shared" si="1540"/>
        <v>4.9056245199999996E-3</v>
      </c>
      <c r="AD682">
        <f t="shared" si="1541"/>
        <v>1</v>
      </c>
      <c r="AE682" s="59">
        <f t="shared" si="1542"/>
        <v>4.9056245199999996E-3</v>
      </c>
      <c r="AF682" s="59">
        <f t="shared" si="1543"/>
        <v>4.1758461800000006E-3</v>
      </c>
      <c r="AG682" s="59">
        <f t="shared" si="1544"/>
        <v>4.1758461800000006E-3</v>
      </c>
      <c r="AH682">
        <f t="shared" si="1545"/>
        <v>1</v>
      </c>
      <c r="AI682" s="59">
        <f t="shared" si="1546"/>
        <v>4.1758461800000006E-3</v>
      </c>
      <c r="AJ682" s="59">
        <f t="shared" si="1547"/>
        <v>0</v>
      </c>
      <c r="AK682" s="59">
        <f t="shared" si="1548"/>
        <v>0</v>
      </c>
      <c r="AL682" s="59">
        <f t="shared" si="1549"/>
        <v>0</v>
      </c>
      <c r="AM682" s="12">
        <f t="shared" si="1650"/>
        <v>0</v>
      </c>
      <c r="AN682" s="12">
        <f t="shared" si="1651"/>
        <v>0</v>
      </c>
      <c r="AO682" s="66">
        <f t="shared" si="1550"/>
        <v>0</v>
      </c>
      <c r="AP682" s="66">
        <f t="shared" si="1551"/>
        <v>0</v>
      </c>
      <c r="AQ682" s="59">
        <f t="shared" si="1552"/>
        <v>0</v>
      </c>
      <c r="AR682" s="59">
        <f t="shared" si="1553"/>
        <v>0</v>
      </c>
      <c r="AS682" s="59">
        <f t="shared" si="1554"/>
        <v>0</v>
      </c>
      <c r="AT682" s="12">
        <f t="shared" si="1555"/>
        <v>0</v>
      </c>
      <c r="AU682" s="59">
        <f t="shared" si="1652"/>
        <v>0</v>
      </c>
      <c r="AV682" s="59">
        <f t="shared" si="1653"/>
        <v>0</v>
      </c>
      <c r="AW682" s="70">
        <f t="shared" si="1556"/>
        <v>0</v>
      </c>
      <c r="AX682" s="20">
        <f t="shared" si="1557"/>
        <v>200000</v>
      </c>
      <c r="AY682" s="20">
        <f t="shared" si="1558"/>
        <v>0</v>
      </c>
      <c r="AZ682" s="20">
        <f t="shared" si="1559"/>
        <v>0</v>
      </c>
      <c r="BA682" s="20">
        <f t="shared" si="1560"/>
        <v>200000</v>
      </c>
      <c r="BB682" s="36">
        <f t="shared" si="1561"/>
        <v>1</v>
      </c>
      <c r="BC682" s="36">
        <f t="shared" si="1562"/>
        <v>0</v>
      </c>
      <c r="BD682" s="80">
        <f t="shared" si="1563"/>
        <v>0</v>
      </c>
      <c r="BE682" s="36">
        <f t="shared" si="1564"/>
        <v>0</v>
      </c>
      <c r="BF682" s="36">
        <f t="shared" si="1565"/>
        <v>0</v>
      </c>
      <c r="BG682" s="36">
        <f t="shared" si="1566"/>
        <v>0</v>
      </c>
      <c r="BH682" s="36">
        <f t="shared" si="1567"/>
        <v>0</v>
      </c>
      <c r="BI682" s="36">
        <f t="shared" si="1568"/>
        <v>0</v>
      </c>
      <c r="BJ682" s="36">
        <f t="shared" si="1569"/>
        <v>0</v>
      </c>
      <c r="BK682" s="36">
        <f t="shared" si="1570"/>
        <v>0</v>
      </c>
      <c r="BL682" s="68">
        <f>IF(OR(AT682=0,E682&gt;ProjTerm),0,VLOOKUP(D682,'Life Events'!$AE$5:$AI$1206,5,FALSE))</f>
        <v>0</v>
      </c>
      <c r="BM682" s="93">
        <f t="shared" si="1571"/>
        <v>0</v>
      </c>
      <c r="BN682" s="93">
        <f t="shared" si="1572"/>
        <v>0</v>
      </c>
      <c r="BO682" s="36">
        <f t="shared" si="1573"/>
        <v>0</v>
      </c>
      <c r="BP682" s="36">
        <f t="shared" si="1574"/>
        <v>0</v>
      </c>
      <c r="BQ682" s="36">
        <f t="shared" si="1575"/>
        <v>0</v>
      </c>
      <c r="BR682" s="36">
        <f t="shared" si="1576"/>
        <v>154.78110000000001</v>
      </c>
      <c r="BS682" s="36">
        <f t="shared" si="1577"/>
        <v>0</v>
      </c>
      <c r="BT682" s="36">
        <f t="shared" si="1578"/>
        <v>0</v>
      </c>
      <c r="BU682" s="70" cm="1">
        <f t="array" ref="BU682">IF(AND(ActInt=1,$J682=0),INDEX(Tbl_FwdNom,$B682-IVP,MATCH(ValnDt,Tbl_FwdNom_Cols)),INDEX(Tbl_FwdNom,$B682,MATCH(StartDt,Tbl_FwdNom_Cols)))</f>
        <v>10.361610648999999</v>
      </c>
      <c r="BV682" s="70" cm="1">
        <f t="array" ref="BV682">INDEX(Tbl_FwdReal,$B682,MATCH(StartDt,Tbl_FwdReal_Cols))</f>
        <v>3.773959353</v>
      </c>
      <c r="BW682" s="70" cm="1">
        <f t="array" ref="BW682">IF(RunType&lt;&gt;"OPN",INDEX(Tbl_FwdReal,$B682,MATCH(ValnDt,Tbl_FwdReal_Cols)),IF(AND($J682=0,ActInt=1),INDEX(Tbl_FwdReal,$B682-IVP,MATCH(ValnDt,Tbl_FwdReal_Cols)),-999))*$K682</f>
        <v>3.773959353</v>
      </c>
      <c r="BX682" s="70">
        <f t="shared" si="1579"/>
        <v>3.7739593529999997E-2</v>
      </c>
      <c r="BY682" s="70">
        <f t="shared" si="1654"/>
        <v>6.3480774339459201E-2</v>
      </c>
      <c r="BZ682" s="64">
        <f t="shared" si="1667"/>
        <v>5.1421153418194088E-3</v>
      </c>
      <c r="CA682" s="70" cm="1">
        <f t="array" ref="CA682">IF($J682=1,CA681*(1+INDEX(Tbl_CPI,$B682,MATCH(IF(RunType="OPN",StartDt,ValnDt),Tbl_CPI_Cols))),0)</f>
        <v>0</v>
      </c>
      <c r="CB682" s="70">
        <f t="shared" si="1655"/>
        <v>43.861830382290258</v>
      </c>
      <c r="CC682" s="70">
        <f t="shared" si="1656"/>
        <v>43.414122642833348</v>
      </c>
      <c r="CD682" s="36">
        <f t="shared" si="1580"/>
        <v>219.92870962148658</v>
      </c>
      <c r="CE682" s="36">
        <f t="shared" si="1581"/>
        <v>0</v>
      </c>
      <c r="CF682" s="36">
        <f t="shared" si="1582"/>
        <v>0</v>
      </c>
      <c r="CG682" s="36">
        <f t="shared" si="1583"/>
        <v>0</v>
      </c>
      <c r="CH682" s="36">
        <f t="shared" si="1584"/>
        <v>0</v>
      </c>
      <c r="CI682" s="36">
        <f t="shared" si="1585"/>
        <v>0</v>
      </c>
      <c r="CJ682" s="36">
        <f t="shared" si="1586"/>
        <v>0</v>
      </c>
      <c r="CK682" s="36">
        <f t="shared" si="1587"/>
        <v>0</v>
      </c>
      <c r="CL682" s="36">
        <f t="shared" si="1588"/>
        <v>0</v>
      </c>
      <c r="CM682" s="36">
        <f t="shared" si="1589"/>
        <v>0</v>
      </c>
      <c r="CN682" s="36">
        <f t="shared" si="1590"/>
        <v>0</v>
      </c>
      <c r="CO682" s="20">
        <f t="shared" si="1591"/>
        <v>120000</v>
      </c>
      <c r="CP682" s="20">
        <f t="shared" si="1592"/>
        <v>2</v>
      </c>
      <c r="CQ682" s="64">
        <f t="shared" si="1593"/>
        <v>0.28832514905999995</v>
      </c>
      <c r="CR682" s="64">
        <f t="shared" si="1594"/>
        <v>1</v>
      </c>
      <c r="CS682" s="36">
        <f t="shared" si="1595"/>
        <v>0</v>
      </c>
      <c r="CT682" s="36">
        <f t="shared" si="1596"/>
        <v>0</v>
      </c>
      <c r="CU682" s="36">
        <f t="shared" si="1597"/>
        <v>0</v>
      </c>
      <c r="CV682" s="36">
        <f t="shared" si="1657"/>
        <v>0</v>
      </c>
      <c r="CW682" s="36">
        <f t="shared" si="1598"/>
        <v>0</v>
      </c>
      <c r="CX682" s="36">
        <f t="shared" si="1599"/>
        <v>0</v>
      </c>
      <c r="CY682" s="36">
        <f t="shared" si="1600"/>
        <v>0</v>
      </c>
      <c r="CZ682" s="36">
        <f t="shared" si="1658"/>
        <v>0</v>
      </c>
      <c r="DA682" s="64">
        <f t="shared" si="1601"/>
        <v>8.2498572064551023E-3</v>
      </c>
      <c r="DB682" s="70">
        <f t="shared" si="1659"/>
        <v>0.991817646045284</v>
      </c>
      <c r="DC682" s="70">
        <f>PRODUCT($DB$8:DB682)</f>
        <v>1.7422392747600593E-3</v>
      </c>
      <c r="DD682" s="36">
        <f t="shared" si="1602"/>
        <v>0</v>
      </c>
      <c r="DE682" s="36">
        <f t="shared" si="1603"/>
        <v>0</v>
      </c>
      <c r="DF682" s="36">
        <f t="shared" si="1604"/>
        <v>0</v>
      </c>
      <c r="DG682" s="36">
        <f t="shared" si="1605"/>
        <v>0</v>
      </c>
      <c r="DH682" s="36">
        <f t="shared" si="1606"/>
        <v>0</v>
      </c>
      <c r="DI682" s="36">
        <f t="shared" si="1607"/>
        <v>0</v>
      </c>
      <c r="DJ682" s="36">
        <f t="shared" si="1608"/>
        <v>0</v>
      </c>
      <c r="DK682" s="36">
        <f t="shared" si="1609"/>
        <v>0</v>
      </c>
      <c r="DL682" s="36">
        <f t="shared" si="1610"/>
        <v>0</v>
      </c>
      <c r="DM682" s="36">
        <f t="shared" si="1611"/>
        <v>0</v>
      </c>
      <c r="DN682" s="36">
        <f t="shared" ca="1" si="1660"/>
        <v>4.6137290849905055E-12</v>
      </c>
      <c r="DO682" s="64" cm="1">
        <f t="array" ref="DO682">IFERROR(INDEX(Tbl_FwdNom,$B682,MATCH(LIDt,Tbl_FwdNom_Cols,0)),0)</f>
        <v>8.0932447169999993</v>
      </c>
      <c r="DP682" s="64">
        <f t="shared" ca="1" si="1661"/>
        <v>8.0316639330000008</v>
      </c>
      <c r="DQ682" s="64">
        <f t="shared" ca="1" si="1612"/>
        <v>6.4586160500059719E-3</v>
      </c>
      <c r="DR682" s="70">
        <f t="shared" ca="1" si="1613"/>
        <v>0.99358282998723413</v>
      </c>
      <c r="DS682" s="70">
        <f ca="1">PRODUCT($DR$8:DR682)</f>
        <v>4.7403730340647215E-3</v>
      </c>
      <c r="DT682" s="36">
        <f t="shared" ca="1" si="1614"/>
        <v>0</v>
      </c>
      <c r="DU682" s="36">
        <f t="shared" ca="1" si="1615"/>
        <v>0</v>
      </c>
      <c r="DV682" s="36">
        <f t="shared" ca="1" si="1616"/>
        <v>0</v>
      </c>
      <c r="DW682" s="36">
        <f t="shared" ca="1" si="1617"/>
        <v>0</v>
      </c>
      <c r="DX682" s="36">
        <f t="shared" ca="1" si="1618"/>
        <v>0</v>
      </c>
      <c r="DY682" s="36">
        <f t="shared" ca="1" si="1619"/>
        <v>0</v>
      </c>
      <c r="DZ682" s="36">
        <f t="shared" ca="1" si="1620"/>
        <v>0</v>
      </c>
      <c r="EA682" s="36">
        <f t="shared" ca="1" si="1621"/>
        <v>0</v>
      </c>
      <c r="EB682" s="36">
        <f t="shared" ca="1" si="1622"/>
        <v>0</v>
      </c>
      <c r="EC682" s="36">
        <f t="shared" ca="1" si="1623"/>
        <v>0</v>
      </c>
      <c r="ED682" s="36">
        <f t="shared" ca="1" si="1624"/>
        <v>0</v>
      </c>
      <c r="EE682" s="36">
        <f t="shared" ca="1" si="1662"/>
        <v>0</v>
      </c>
      <c r="EF682" s="36">
        <f t="shared" ca="1" si="1625"/>
        <v>0</v>
      </c>
      <c r="EG682" s="64"/>
      <c r="EH682" s="64"/>
      <c r="EI682" s="64"/>
      <c r="EJ682" s="70"/>
      <c r="EK682" s="70"/>
      <c r="EL682" s="70"/>
      <c r="EM682" s="70"/>
      <c r="EN682" s="70"/>
      <c r="EO682" s="36">
        <f t="shared" si="1626"/>
        <v>0</v>
      </c>
      <c r="EP682" s="36">
        <f t="shared" si="1627"/>
        <v>0</v>
      </c>
      <c r="EQ682" s="36">
        <f t="shared" si="1628"/>
        <v>0</v>
      </c>
      <c r="ER682" s="36">
        <f t="shared" si="1629"/>
        <v>0</v>
      </c>
      <c r="ES682" s="36">
        <f t="shared" si="1630"/>
        <v>0</v>
      </c>
      <c r="ET682" s="36">
        <f t="shared" si="1631"/>
        <v>0</v>
      </c>
      <c r="EU682" s="36">
        <f t="shared" si="1663"/>
        <v>0</v>
      </c>
      <c r="EV682" s="36">
        <f t="shared" si="1632"/>
        <v>0</v>
      </c>
      <c r="EW682" s="36">
        <f t="shared" si="1633"/>
        <v>0</v>
      </c>
      <c r="EX682" s="36">
        <f t="shared" si="1664"/>
        <v>0</v>
      </c>
      <c r="EY682" s="36">
        <f t="shared" si="1634"/>
        <v>0</v>
      </c>
      <c r="EZ682" s="36">
        <f t="shared" si="1635"/>
        <v>0</v>
      </c>
      <c r="FA682" s="36">
        <f t="shared" si="1636"/>
        <v>0</v>
      </c>
      <c r="FB682" s="36">
        <f t="shared" si="1637"/>
        <v>0</v>
      </c>
      <c r="FC682" s="36">
        <f t="shared" si="1665"/>
        <v>0</v>
      </c>
      <c r="FD682" s="36">
        <f t="shared" si="1638"/>
        <v>0</v>
      </c>
      <c r="FE682" s="36">
        <f t="shared" si="1639"/>
        <v>0</v>
      </c>
      <c r="FF682" s="36">
        <f t="shared" si="1666"/>
        <v>0</v>
      </c>
      <c r="FG682" s="36">
        <f t="shared" si="1640"/>
        <v>0</v>
      </c>
      <c r="FH682" s="36">
        <f t="shared" si="1641"/>
        <v>0</v>
      </c>
      <c r="FI682" s="36">
        <f t="shared" si="1642"/>
        <v>0</v>
      </c>
      <c r="FJ682" s="36">
        <f t="shared" ca="1" si="1643"/>
        <v>0</v>
      </c>
      <c r="FK682" s="36">
        <f t="shared" si="1644"/>
        <v>0</v>
      </c>
      <c r="FL682" s="36">
        <f t="shared" si="1645"/>
        <v>0</v>
      </c>
      <c r="FM682" s="36">
        <f t="shared" ca="1" si="1646"/>
        <v>0</v>
      </c>
      <c r="FN682" s="36">
        <f t="shared" ca="1" si="1668"/>
        <v>0</v>
      </c>
    </row>
    <row r="683" spans="2:170" x14ac:dyDescent="0.25">
      <c r="B683" s="2">
        <v>675</v>
      </c>
      <c r="C683" s="2">
        <f t="shared" si="1522"/>
        <v>57</v>
      </c>
      <c r="D683" s="2">
        <f t="shared" si="1671"/>
        <v>699</v>
      </c>
      <c r="E683" s="2">
        <f t="shared" si="1669"/>
        <v>59</v>
      </c>
      <c r="F683" s="189">
        <f t="shared" si="1673"/>
        <v>66262</v>
      </c>
      <c r="G683" s="2">
        <f t="shared" si="1672"/>
        <v>5</v>
      </c>
      <c r="H683" s="187">
        <f t="shared" si="1523"/>
        <v>90.833333333333343</v>
      </c>
      <c r="I683" s="186">
        <f t="shared" si="1670"/>
        <v>90</v>
      </c>
      <c r="J683" s="2">
        <f t="shared" si="1524"/>
        <v>0</v>
      </c>
      <c r="K683" s="2">
        <f t="shared" si="1525"/>
        <v>1</v>
      </c>
      <c r="L683">
        <f t="shared" si="1526"/>
        <v>2</v>
      </c>
      <c r="M683" s="190">
        <f t="shared" si="1647"/>
        <v>0.25249717341</v>
      </c>
      <c r="N683">
        <f t="shared" si="1527"/>
        <v>1</v>
      </c>
      <c r="O683">
        <f t="shared" si="1528"/>
        <v>100</v>
      </c>
      <c r="P683" s="58">
        <f t="shared" si="1529"/>
        <v>1.136237280345</v>
      </c>
      <c r="Q683" s="106">
        <f t="shared" si="1530"/>
        <v>1</v>
      </c>
      <c r="R683" s="59">
        <f t="shared" si="1531"/>
        <v>1</v>
      </c>
      <c r="S683" s="32">
        <f t="shared" si="1648"/>
        <v>1</v>
      </c>
      <c r="T683">
        <f t="shared" si="1532"/>
        <v>1</v>
      </c>
      <c r="U683" s="32">
        <f t="shared" si="1649"/>
        <v>1.6326131400000001E-3</v>
      </c>
      <c r="V683">
        <f t="shared" si="1533"/>
        <v>1</v>
      </c>
      <c r="W683">
        <f t="shared" si="1534"/>
        <v>100</v>
      </c>
      <c r="X683" s="58">
        <f t="shared" si="1535"/>
        <v>7.3467591299999999E-3</v>
      </c>
      <c r="Y683" s="58">
        <f t="shared" si="1536"/>
        <v>7.3467591299999999E-3</v>
      </c>
      <c r="Z683" s="32">
        <f t="shared" si="1537"/>
        <v>7.3467591299999999E-3</v>
      </c>
      <c r="AA683" s="32">
        <f t="shared" si="1538"/>
        <v>0</v>
      </c>
      <c r="AB683" s="59">
        <f t="shared" si="1539"/>
        <v>4.9056245199999996E-3</v>
      </c>
      <c r="AC683" s="59">
        <f t="shared" si="1540"/>
        <v>4.9056245199999996E-3</v>
      </c>
      <c r="AD683">
        <f t="shared" si="1541"/>
        <v>1</v>
      </c>
      <c r="AE683" s="59">
        <f t="shared" si="1542"/>
        <v>4.9056245199999996E-3</v>
      </c>
      <c r="AF683" s="59">
        <f t="shared" si="1543"/>
        <v>4.1758461800000006E-3</v>
      </c>
      <c r="AG683" s="59">
        <f t="shared" si="1544"/>
        <v>4.1758461800000006E-3</v>
      </c>
      <c r="AH683">
        <f t="shared" si="1545"/>
        <v>1</v>
      </c>
      <c r="AI683" s="59">
        <f t="shared" si="1546"/>
        <v>4.1758461800000006E-3</v>
      </c>
      <c r="AJ683" s="59">
        <f t="shared" si="1547"/>
        <v>0</v>
      </c>
      <c r="AK683" s="59">
        <f t="shared" si="1548"/>
        <v>0</v>
      </c>
      <c r="AL683" s="59">
        <f t="shared" si="1549"/>
        <v>0</v>
      </c>
      <c r="AM683" s="12">
        <f t="shared" si="1650"/>
        <v>0</v>
      </c>
      <c r="AN683" s="12">
        <f t="shared" si="1651"/>
        <v>0</v>
      </c>
      <c r="AO683" s="66">
        <f t="shared" si="1550"/>
        <v>0</v>
      </c>
      <c r="AP683" s="66">
        <f t="shared" si="1551"/>
        <v>0</v>
      </c>
      <c r="AQ683" s="59">
        <f t="shared" si="1552"/>
        <v>0</v>
      </c>
      <c r="AR683" s="59">
        <f t="shared" si="1553"/>
        <v>0</v>
      </c>
      <c r="AS683" s="59">
        <f t="shared" si="1554"/>
        <v>0</v>
      </c>
      <c r="AT683" s="12">
        <f t="shared" si="1555"/>
        <v>0</v>
      </c>
      <c r="AU683" s="59">
        <f t="shared" si="1652"/>
        <v>0</v>
      </c>
      <c r="AV683" s="59">
        <f t="shared" si="1653"/>
        <v>0</v>
      </c>
      <c r="AW683" s="70">
        <f t="shared" si="1556"/>
        <v>0</v>
      </c>
      <c r="AX683" s="20">
        <f t="shared" si="1557"/>
        <v>200000</v>
      </c>
      <c r="AY683" s="20">
        <f t="shared" si="1558"/>
        <v>0</v>
      </c>
      <c r="AZ683" s="20">
        <f t="shared" si="1559"/>
        <v>0</v>
      </c>
      <c r="BA683" s="20">
        <f t="shared" si="1560"/>
        <v>200000</v>
      </c>
      <c r="BB683" s="36">
        <f t="shared" si="1561"/>
        <v>1</v>
      </c>
      <c r="BC683" s="36">
        <f t="shared" si="1562"/>
        <v>0</v>
      </c>
      <c r="BD683" s="80">
        <f t="shared" si="1563"/>
        <v>0</v>
      </c>
      <c r="BE683" s="36">
        <f t="shared" si="1564"/>
        <v>0</v>
      </c>
      <c r="BF683" s="36">
        <f t="shared" si="1565"/>
        <v>0</v>
      </c>
      <c r="BG683" s="36">
        <f t="shared" si="1566"/>
        <v>0</v>
      </c>
      <c r="BH683" s="36">
        <f t="shared" si="1567"/>
        <v>0</v>
      </c>
      <c r="BI683" s="36">
        <f t="shared" si="1568"/>
        <v>0</v>
      </c>
      <c r="BJ683" s="36">
        <f t="shared" si="1569"/>
        <v>0</v>
      </c>
      <c r="BK683" s="36">
        <f t="shared" si="1570"/>
        <v>0</v>
      </c>
      <c r="BL683" s="68">
        <f>IF(OR(AT683=0,E683&gt;ProjTerm),0,VLOOKUP(D683,'Life Events'!$AE$5:$AI$1206,5,FALSE))</f>
        <v>0</v>
      </c>
      <c r="BM683" s="93">
        <f t="shared" si="1571"/>
        <v>0</v>
      </c>
      <c r="BN683" s="93">
        <f t="shared" si="1572"/>
        <v>0</v>
      </c>
      <c r="BO683" s="36">
        <f t="shared" si="1573"/>
        <v>0</v>
      </c>
      <c r="BP683" s="36">
        <f t="shared" si="1574"/>
        <v>0</v>
      </c>
      <c r="BQ683" s="36">
        <f t="shared" si="1575"/>
        <v>0</v>
      </c>
      <c r="BR683" s="36">
        <f t="shared" si="1576"/>
        <v>154.78110000000001</v>
      </c>
      <c r="BS683" s="36">
        <f t="shared" si="1577"/>
        <v>0</v>
      </c>
      <c r="BT683" s="36">
        <f t="shared" si="1578"/>
        <v>0</v>
      </c>
      <c r="BU683" s="70" cm="1">
        <f t="array" ref="BU683">IF(AND(ActInt=1,$J683=0),INDEX(Tbl_FwdNom,$B683-IVP,MATCH(ValnDt,Tbl_FwdNom_Cols)),INDEX(Tbl_FwdNom,$B683,MATCH(StartDt,Tbl_FwdNom_Cols)))</f>
        <v>10.355618413</v>
      </c>
      <c r="BV683" s="70" cm="1">
        <f t="array" ref="BV683">INDEX(Tbl_FwdReal,$B683,MATCH(StartDt,Tbl_FwdReal_Cols))</f>
        <v>3.77056645</v>
      </c>
      <c r="BW683" s="70" cm="1">
        <f t="array" ref="BW683">IF(RunType&lt;&gt;"OPN",INDEX(Tbl_FwdReal,$B683,MATCH(ValnDt,Tbl_FwdReal_Cols)),IF(AND($J683=0,ActInt=1),INDEX(Tbl_FwdReal,$B683-IVP,MATCH(ValnDt,Tbl_FwdReal_Cols)),-999))*$K683</f>
        <v>3.77056645</v>
      </c>
      <c r="BX683" s="70">
        <f t="shared" si="1579"/>
        <v>3.77056645E-2</v>
      </c>
      <c r="BY683" s="70">
        <f t="shared" si="1654"/>
        <v>6.3457801072839715E-2</v>
      </c>
      <c r="BZ683" s="64">
        <f t="shared" si="1667"/>
        <v>5.1403059041226218E-3</v>
      </c>
      <c r="CA683" s="70" cm="1">
        <f t="array" ref="CA683">IF($J683=1,CA682*(1+INDEX(Tbl_CPI,$B683,MATCH(IF(RunType="OPN",StartDt,ValnDt),Tbl_CPI_Cols))),0)</f>
        <v>0</v>
      </c>
      <c r="CB683" s="70">
        <f t="shared" si="1655"/>
        <v>44.087293607969968</v>
      </c>
      <c r="CC683" s="70">
        <f t="shared" si="1656"/>
        <v>43.414122642833348</v>
      </c>
      <c r="CD683" s="36">
        <f t="shared" si="1580"/>
        <v>219.92870962148658</v>
      </c>
      <c r="CE683" s="36">
        <f t="shared" si="1581"/>
        <v>0</v>
      </c>
      <c r="CF683" s="36">
        <f t="shared" si="1582"/>
        <v>0</v>
      </c>
      <c r="CG683" s="36">
        <f t="shared" si="1583"/>
        <v>0</v>
      </c>
      <c r="CH683" s="36">
        <f t="shared" si="1584"/>
        <v>0</v>
      </c>
      <c r="CI683" s="36">
        <f t="shared" si="1585"/>
        <v>0</v>
      </c>
      <c r="CJ683" s="36">
        <f t="shared" si="1586"/>
        <v>0</v>
      </c>
      <c r="CK683" s="36">
        <f t="shared" si="1587"/>
        <v>0</v>
      </c>
      <c r="CL683" s="36">
        <f t="shared" si="1588"/>
        <v>0</v>
      </c>
      <c r="CM683" s="36">
        <f t="shared" si="1589"/>
        <v>0</v>
      </c>
      <c r="CN683" s="36">
        <f t="shared" si="1590"/>
        <v>0</v>
      </c>
      <c r="CO683" s="20">
        <f t="shared" si="1591"/>
        <v>120000</v>
      </c>
      <c r="CP683" s="20">
        <f t="shared" si="1592"/>
        <v>2</v>
      </c>
      <c r="CQ683" s="64">
        <f t="shared" si="1593"/>
        <v>0.28832514905999995</v>
      </c>
      <c r="CR683" s="64">
        <f t="shared" si="1594"/>
        <v>1</v>
      </c>
      <c r="CS683" s="36">
        <f t="shared" si="1595"/>
        <v>0</v>
      </c>
      <c r="CT683" s="36">
        <f t="shared" si="1596"/>
        <v>0</v>
      </c>
      <c r="CU683" s="36">
        <f t="shared" si="1597"/>
        <v>0</v>
      </c>
      <c r="CV683" s="36">
        <f t="shared" si="1657"/>
        <v>0</v>
      </c>
      <c r="CW683" s="36">
        <f t="shared" si="1598"/>
        <v>0</v>
      </c>
      <c r="CX683" s="36">
        <f t="shared" si="1599"/>
        <v>0</v>
      </c>
      <c r="CY683" s="36">
        <f t="shared" si="1600"/>
        <v>0</v>
      </c>
      <c r="CZ683" s="36">
        <f t="shared" si="1658"/>
        <v>0</v>
      </c>
      <c r="DA683" s="64">
        <f t="shared" si="1601"/>
        <v>8.2452950664340108E-3</v>
      </c>
      <c r="DB683" s="70">
        <f t="shared" si="1659"/>
        <v>0.99182213385296214</v>
      </c>
      <c r="DC683" s="70">
        <f>PRODUCT($DB$8:DB683)</f>
        <v>1.7279914751749592E-3</v>
      </c>
      <c r="DD683" s="36">
        <f t="shared" si="1602"/>
        <v>0</v>
      </c>
      <c r="DE683" s="36">
        <f t="shared" si="1603"/>
        <v>0</v>
      </c>
      <c r="DF683" s="36">
        <f t="shared" si="1604"/>
        <v>0</v>
      </c>
      <c r="DG683" s="36">
        <f t="shared" si="1605"/>
        <v>0</v>
      </c>
      <c r="DH683" s="36">
        <f t="shared" si="1606"/>
        <v>0</v>
      </c>
      <c r="DI683" s="36">
        <f t="shared" si="1607"/>
        <v>0</v>
      </c>
      <c r="DJ683" s="36">
        <f t="shared" si="1608"/>
        <v>0</v>
      </c>
      <c r="DK683" s="36">
        <f t="shared" si="1609"/>
        <v>0</v>
      </c>
      <c r="DL683" s="36">
        <f t="shared" si="1610"/>
        <v>0</v>
      </c>
      <c r="DM683" s="36">
        <f t="shared" si="1611"/>
        <v>0</v>
      </c>
      <c r="DN683" s="36">
        <f t="shared" ca="1" si="1660"/>
        <v>4.6137290849905055E-12</v>
      </c>
      <c r="DO683" s="64" cm="1">
        <f t="array" ref="DO683">IFERROR(INDEX(Tbl_FwdNom,$B683,MATCH(LIDt,Tbl_FwdNom_Cols,0)),0)</f>
        <v>8.0915336660000001</v>
      </c>
      <c r="DP683" s="64">
        <f t="shared" ca="1" si="1661"/>
        <v>8.0299538570000006</v>
      </c>
      <c r="DQ683" s="64">
        <f t="shared" ca="1" si="1612"/>
        <v>6.4572884043658796E-3</v>
      </c>
      <c r="DR683" s="70">
        <f t="shared" ca="1" si="1613"/>
        <v>0.99358414064982004</v>
      </c>
      <c r="DS683" s="70">
        <f ca="1">PRODUCT($DR$8:DR683)</f>
        <v>4.7099594674107764E-3</v>
      </c>
      <c r="DT683" s="36">
        <f t="shared" ca="1" si="1614"/>
        <v>0</v>
      </c>
      <c r="DU683" s="36">
        <f t="shared" ca="1" si="1615"/>
        <v>0</v>
      </c>
      <c r="DV683" s="36">
        <f t="shared" ca="1" si="1616"/>
        <v>0</v>
      </c>
      <c r="DW683" s="36">
        <f t="shared" ca="1" si="1617"/>
        <v>0</v>
      </c>
      <c r="DX683" s="36">
        <f t="shared" ca="1" si="1618"/>
        <v>0</v>
      </c>
      <c r="DY683" s="36">
        <f t="shared" ca="1" si="1619"/>
        <v>0</v>
      </c>
      <c r="DZ683" s="36">
        <f t="shared" ca="1" si="1620"/>
        <v>0</v>
      </c>
      <c r="EA683" s="36">
        <f t="shared" ca="1" si="1621"/>
        <v>0</v>
      </c>
      <c r="EB683" s="36">
        <f t="shared" ca="1" si="1622"/>
        <v>0</v>
      </c>
      <c r="EC683" s="36">
        <f t="shared" ca="1" si="1623"/>
        <v>0</v>
      </c>
      <c r="ED683" s="36">
        <f t="shared" ca="1" si="1624"/>
        <v>0</v>
      </c>
      <c r="EE683" s="36">
        <f t="shared" ca="1" si="1662"/>
        <v>0</v>
      </c>
      <c r="EF683" s="36">
        <f t="shared" ca="1" si="1625"/>
        <v>0</v>
      </c>
      <c r="EG683" s="64"/>
      <c r="EH683" s="64"/>
      <c r="EI683" s="64"/>
      <c r="EJ683" s="70"/>
      <c r="EK683" s="70"/>
      <c r="EL683" s="70"/>
      <c r="EM683" s="70"/>
      <c r="EN683" s="70"/>
      <c r="EO683" s="36">
        <f t="shared" si="1626"/>
        <v>0</v>
      </c>
      <c r="EP683" s="36">
        <f t="shared" si="1627"/>
        <v>0</v>
      </c>
      <c r="EQ683" s="36">
        <f t="shared" si="1628"/>
        <v>0</v>
      </c>
      <c r="ER683" s="36">
        <f t="shared" si="1629"/>
        <v>0</v>
      </c>
      <c r="ES683" s="36">
        <f t="shared" si="1630"/>
        <v>0</v>
      </c>
      <c r="ET683" s="36">
        <f t="shared" si="1631"/>
        <v>0</v>
      </c>
      <c r="EU683" s="36">
        <f t="shared" si="1663"/>
        <v>0</v>
      </c>
      <c r="EV683" s="36">
        <f t="shared" si="1632"/>
        <v>0</v>
      </c>
      <c r="EW683" s="36">
        <f t="shared" si="1633"/>
        <v>0</v>
      </c>
      <c r="EX683" s="36">
        <f t="shared" si="1664"/>
        <v>0</v>
      </c>
      <c r="EY683" s="36">
        <f t="shared" si="1634"/>
        <v>0</v>
      </c>
      <c r="EZ683" s="36">
        <f t="shared" si="1635"/>
        <v>0</v>
      </c>
      <c r="FA683" s="36">
        <f t="shared" si="1636"/>
        <v>0</v>
      </c>
      <c r="FB683" s="36">
        <f t="shared" si="1637"/>
        <v>0</v>
      </c>
      <c r="FC683" s="36">
        <f t="shared" si="1665"/>
        <v>0</v>
      </c>
      <c r="FD683" s="36">
        <f t="shared" si="1638"/>
        <v>0</v>
      </c>
      <c r="FE683" s="36">
        <f t="shared" si="1639"/>
        <v>0</v>
      </c>
      <c r="FF683" s="36">
        <f t="shared" si="1666"/>
        <v>0</v>
      </c>
      <c r="FG683" s="36">
        <f t="shared" si="1640"/>
        <v>0</v>
      </c>
      <c r="FH683" s="36">
        <f t="shared" si="1641"/>
        <v>0</v>
      </c>
      <c r="FI683" s="36">
        <f t="shared" si="1642"/>
        <v>0</v>
      </c>
      <c r="FJ683" s="36">
        <f t="shared" ca="1" si="1643"/>
        <v>0</v>
      </c>
      <c r="FK683" s="36">
        <f t="shared" si="1644"/>
        <v>0</v>
      </c>
      <c r="FL683" s="36">
        <f t="shared" si="1645"/>
        <v>0</v>
      </c>
      <c r="FM683" s="36">
        <f t="shared" ca="1" si="1646"/>
        <v>0</v>
      </c>
      <c r="FN683" s="36">
        <f t="shared" ca="1" si="1668"/>
        <v>0</v>
      </c>
    </row>
    <row r="684" spans="2:170" x14ac:dyDescent="0.25">
      <c r="B684" s="2">
        <v>676</v>
      </c>
      <c r="C684" s="2">
        <f t="shared" si="1522"/>
        <v>57</v>
      </c>
      <c r="D684" s="2">
        <f t="shared" si="1671"/>
        <v>700</v>
      </c>
      <c r="E684" s="2">
        <f t="shared" si="1669"/>
        <v>59</v>
      </c>
      <c r="F684" s="189">
        <f t="shared" si="1673"/>
        <v>66292</v>
      </c>
      <c r="G684" s="2">
        <f t="shared" si="1672"/>
        <v>6</v>
      </c>
      <c r="H684" s="187">
        <f t="shared" si="1523"/>
        <v>90.916666666666671</v>
      </c>
      <c r="I684" s="186">
        <f t="shared" si="1670"/>
        <v>90</v>
      </c>
      <c r="J684" s="2">
        <f t="shared" si="1524"/>
        <v>0</v>
      </c>
      <c r="K684" s="2">
        <f t="shared" si="1525"/>
        <v>1</v>
      </c>
      <c r="L684">
        <f t="shared" si="1526"/>
        <v>2</v>
      </c>
      <c r="M684" s="190">
        <f t="shared" si="1647"/>
        <v>0.25249717341</v>
      </c>
      <c r="N684">
        <f t="shared" si="1527"/>
        <v>1</v>
      </c>
      <c r="O684">
        <f t="shared" si="1528"/>
        <v>100</v>
      </c>
      <c r="P684" s="58">
        <f t="shared" si="1529"/>
        <v>1.136237280345</v>
      </c>
      <c r="Q684" s="106">
        <f t="shared" si="1530"/>
        <v>1</v>
      </c>
      <c r="R684" s="59">
        <f t="shared" si="1531"/>
        <v>1</v>
      </c>
      <c r="S684" s="32">
        <f t="shared" si="1648"/>
        <v>1</v>
      </c>
      <c r="T684">
        <f t="shared" si="1532"/>
        <v>1</v>
      </c>
      <c r="U684" s="32">
        <f t="shared" si="1649"/>
        <v>1.6326131400000001E-3</v>
      </c>
      <c r="V684">
        <f t="shared" si="1533"/>
        <v>1</v>
      </c>
      <c r="W684">
        <f t="shared" si="1534"/>
        <v>100</v>
      </c>
      <c r="X684" s="58">
        <f t="shared" si="1535"/>
        <v>7.3467591299999999E-3</v>
      </c>
      <c r="Y684" s="58">
        <f t="shared" si="1536"/>
        <v>7.3467591299999999E-3</v>
      </c>
      <c r="Z684" s="32">
        <f t="shared" si="1537"/>
        <v>7.3467591299999999E-3</v>
      </c>
      <c r="AA684" s="32">
        <f t="shared" si="1538"/>
        <v>0</v>
      </c>
      <c r="AB684" s="59">
        <f t="shared" si="1539"/>
        <v>4.9056245199999996E-3</v>
      </c>
      <c r="AC684" s="59">
        <f t="shared" si="1540"/>
        <v>4.9056245199999996E-3</v>
      </c>
      <c r="AD684">
        <f t="shared" si="1541"/>
        <v>1</v>
      </c>
      <c r="AE684" s="59">
        <f t="shared" si="1542"/>
        <v>4.9056245199999996E-3</v>
      </c>
      <c r="AF684" s="59">
        <f t="shared" si="1543"/>
        <v>4.1758461800000006E-3</v>
      </c>
      <c r="AG684" s="59">
        <f t="shared" si="1544"/>
        <v>4.1758461800000006E-3</v>
      </c>
      <c r="AH684">
        <f t="shared" si="1545"/>
        <v>1</v>
      </c>
      <c r="AI684" s="59">
        <f t="shared" si="1546"/>
        <v>4.1758461800000006E-3</v>
      </c>
      <c r="AJ684" s="59">
        <f t="shared" si="1547"/>
        <v>0</v>
      </c>
      <c r="AK684" s="59">
        <f t="shared" si="1548"/>
        <v>0</v>
      </c>
      <c r="AL684" s="59">
        <f t="shared" si="1549"/>
        <v>0</v>
      </c>
      <c r="AM684" s="12">
        <f t="shared" si="1650"/>
        <v>0</v>
      </c>
      <c r="AN684" s="12">
        <f t="shared" si="1651"/>
        <v>0</v>
      </c>
      <c r="AO684" s="66">
        <f t="shared" si="1550"/>
        <v>0</v>
      </c>
      <c r="AP684" s="66">
        <f t="shared" si="1551"/>
        <v>0</v>
      </c>
      <c r="AQ684" s="59">
        <f t="shared" si="1552"/>
        <v>0</v>
      </c>
      <c r="AR684" s="59">
        <f t="shared" si="1553"/>
        <v>0</v>
      </c>
      <c r="AS684" s="59">
        <f t="shared" si="1554"/>
        <v>0</v>
      </c>
      <c r="AT684" s="12">
        <f t="shared" si="1555"/>
        <v>0</v>
      </c>
      <c r="AU684" s="59">
        <f t="shared" si="1652"/>
        <v>0</v>
      </c>
      <c r="AV684" s="59">
        <f t="shared" si="1653"/>
        <v>0</v>
      </c>
      <c r="AW684" s="70">
        <f t="shared" si="1556"/>
        <v>0</v>
      </c>
      <c r="AX684" s="20">
        <f t="shared" si="1557"/>
        <v>200000</v>
      </c>
      <c r="AY684" s="20">
        <f t="shared" si="1558"/>
        <v>0</v>
      </c>
      <c r="AZ684" s="20">
        <f t="shared" si="1559"/>
        <v>0</v>
      </c>
      <c r="BA684" s="20">
        <f t="shared" si="1560"/>
        <v>200000</v>
      </c>
      <c r="BB684" s="36">
        <f t="shared" si="1561"/>
        <v>1</v>
      </c>
      <c r="BC684" s="36">
        <f t="shared" si="1562"/>
        <v>0</v>
      </c>
      <c r="BD684" s="80">
        <f t="shared" si="1563"/>
        <v>0</v>
      </c>
      <c r="BE684" s="36">
        <f t="shared" si="1564"/>
        <v>0</v>
      </c>
      <c r="BF684" s="36">
        <f t="shared" si="1565"/>
        <v>0</v>
      </c>
      <c r="BG684" s="36">
        <f t="shared" si="1566"/>
        <v>0</v>
      </c>
      <c r="BH684" s="36">
        <f t="shared" si="1567"/>
        <v>0</v>
      </c>
      <c r="BI684" s="36">
        <f t="shared" si="1568"/>
        <v>0</v>
      </c>
      <c r="BJ684" s="36">
        <f t="shared" si="1569"/>
        <v>0</v>
      </c>
      <c r="BK684" s="36">
        <f t="shared" si="1570"/>
        <v>0</v>
      </c>
      <c r="BL684" s="68">
        <f>IF(OR(AT684=0,E684&gt;ProjTerm),0,VLOOKUP(D684,'Life Events'!$AE$5:$AI$1206,5,FALSE))</f>
        <v>0</v>
      </c>
      <c r="BM684" s="93">
        <f t="shared" si="1571"/>
        <v>0</v>
      </c>
      <c r="BN684" s="93">
        <f t="shared" si="1572"/>
        <v>0</v>
      </c>
      <c r="BO684" s="36">
        <f t="shared" si="1573"/>
        <v>0</v>
      </c>
      <c r="BP684" s="36">
        <f t="shared" si="1574"/>
        <v>0</v>
      </c>
      <c r="BQ684" s="36">
        <f t="shared" si="1575"/>
        <v>0</v>
      </c>
      <c r="BR684" s="36">
        <f t="shared" si="1576"/>
        <v>154.78110000000001</v>
      </c>
      <c r="BS684" s="36">
        <f t="shared" si="1577"/>
        <v>0</v>
      </c>
      <c r="BT684" s="36">
        <f t="shared" si="1578"/>
        <v>0</v>
      </c>
      <c r="BU684" s="70" cm="1">
        <f t="array" ref="BU684">IF(AND(ActInt=1,$J684=0),INDEX(Tbl_FwdNom,$B684-IVP,MATCH(ValnDt,Tbl_FwdNom_Cols)),INDEX(Tbl_FwdNom,$B684,MATCH(StartDt,Tbl_FwdNom_Cols)))</f>
        <v>10.349626502</v>
      </c>
      <c r="BV684" s="70" cm="1">
        <f t="array" ref="BV684">INDEX(Tbl_FwdReal,$B684,MATCH(StartDt,Tbl_FwdReal_Cols))</f>
        <v>3.7671736579999999</v>
      </c>
      <c r="BW684" s="70" cm="1">
        <f t="array" ref="BW684">IF(RunType&lt;&gt;"OPN",INDEX(Tbl_FwdReal,$B684,MATCH(ValnDt,Tbl_FwdReal_Cols)),IF(AND($J684=0,ActInt=1),INDEX(Tbl_FwdReal,$B684-IVP,MATCH(ValnDt,Tbl_FwdReal_Cols)),-999))*$K684</f>
        <v>3.7671736579999999</v>
      </c>
      <c r="BX684" s="70">
        <f t="shared" si="1579"/>
        <v>3.7671736579999997E-2</v>
      </c>
      <c r="BY684" s="70">
        <f t="shared" si="1654"/>
        <v>6.3434828298347234E-2</v>
      </c>
      <c r="BZ684" s="64">
        <f t="shared" si="1667"/>
        <v>5.1384964693570456E-3</v>
      </c>
      <c r="CA684" s="70" cm="1">
        <f t="array" ref="CA684">IF($J684=1,CA683*(1+INDEX(Tbl_CPI,$B684,MATCH(IF(RunType="OPN",StartDt,ValnDt),Tbl_CPI_Cols))),0)</f>
        <v>0</v>
      </c>
      <c r="CB684" s="70">
        <f t="shared" si="1655"/>
        <v>44.313836010518031</v>
      </c>
      <c r="CC684" s="70">
        <f t="shared" si="1656"/>
        <v>43.414122642833348</v>
      </c>
      <c r="CD684" s="36">
        <f t="shared" si="1580"/>
        <v>219.92870962148658</v>
      </c>
      <c r="CE684" s="36">
        <f t="shared" si="1581"/>
        <v>0</v>
      </c>
      <c r="CF684" s="36">
        <f t="shared" si="1582"/>
        <v>0</v>
      </c>
      <c r="CG684" s="36">
        <f t="shared" si="1583"/>
        <v>0</v>
      </c>
      <c r="CH684" s="36">
        <f t="shared" si="1584"/>
        <v>0</v>
      </c>
      <c r="CI684" s="36">
        <f t="shared" si="1585"/>
        <v>0</v>
      </c>
      <c r="CJ684" s="36">
        <f t="shared" si="1586"/>
        <v>0</v>
      </c>
      <c r="CK684" s="36">
        <f t="shared" si="1587"/>
        <v>0</v>
      </c>
      <c r="CL684" s="36">
        <f t="shared" si="1588"/>
        <v>0</v>
      </c>
      <c r="CM684" s="36">
        <f t="shared" si="1589"/>
        <v>0</v>
      </c>
      <c r="CN684" s="36">
        <f t="shared" si="1590"/>
        <v>0</v>
      </c>
      <c r="CO684" s="20">
        <f t="shared" si="1591"/>
        <v>120000</v>
      </c>
      <c r="CP684" s="20">
        <f t="shared" si="1592"/>
        <v>2</v>
      </c>
      <c r="CQ684" s="64">
        <f t="shared" si="1593"/>
        <v>0.28832514905999995</v>
      </c>
      <c r="CR684" s="64">
        <f t="shared" si="1594"/>
        <v>1</v>
      </c>
      <c r="CS684" s="36">
        <f t="shared" si="1595"/>
        <v>0</v>
      </c>
      <c r="CT684" s="36">
        <f t="shared" si="1596"/>
        <v>0</v>
      </c>
      <c r="CU684" s="36">
        <f t="shared" si="1597"/>
        <v>0</v>
      </c>
      <c r="CV684" s="36">
        <f t="shared" si="1657"/>
        <v>0</v>
      </c>
      <c r="CW684" s="36">
        <f t="shared" si="1598"/>
        <v>0</v>
      </c>
      <c r="CX684" s="36">
        <f t="shared" si="1599"/>
        <v>0</v>
      </c>
      <c r="CY684" s="36">
        <f t="shared" si="1600"/>
        <v>0</v>
      </c>
      <c r="CZ684" s="36">
        <f t="shared" si="1658"/>
        <v>0</v>
      </c>
      <c r="DA684" s="64">
        <f t="shared" si="1601"/>
        <v>8.2407329467844015E-3</v>
      </c>
      <c r="DB684" s="70">
        <f t="shared" si="1659"/>
        <v>0.99182662168121372</v>
      </c>
      <c r="DC684" s="70">
        <f>PRODUCT($DB$8:DB684)</f>
        <v>1.7138679471167166E-3</v>
      </c>
      <c r="DD684" s="36">
        <f t="shared" si="1602"/>
        <v>0</v>
      </c>
      <c r="DE684" s="36">
        <f t="shared" si="1603"/>
        <v>0</v>
      </c>
      <c r="DF684" s="36">
        <f t="shared" si="1604"/>
        <v>0</v>
      </c>
      <c r="DG684" s="36">
        <f t="shared" si="1605"/>
        <v>0</v>
      </c>
      <c r="DH684" s="36">
        <f t="shared" si="1606"/>
        <v>0</v>
      </c>
      <c r="DI684" s="36">
        <f t="shared" si="1607"/>
        <v>0</v>
      </c>
      <c r="DJ684" s="36">
        <f t="shared" si="1608"/>
        <v>0</v>
      </c>
      <c r="DK684" s="36">
        <f t="shared" si="1609"/>
        <v>0</v>
      </c>
      <c r="DL684" s="36">
        <f t="shared" si="1610"/>
        <v>0</v>
      </c>
      <c r="DM684" s="36">
        <f t="shared" si="1611"/>
        <v>0</v>
      </c>
      <c r="DN684" s="36">
        <f t="shared" ca="1" si="1660"/>
        <v>4.6137290849905055E-12</v>
      </c>
      <c r="DO684" s="64" cm="1">
        <f t="array" ref="DO684">IFERROR(INDEX(Tbl_FwdNom,$B684,MATCH(LIDt,Tbl_FwdNom_Cols,0)),0)</f>
        <v>8.0898226419999997</v>
      </c>
      <c r="DP684" s="64">
        <f t="shared" ca="1" si="1661"/>
        <v>8.0282438079999991</v>
      </c>
      <c r="DQ684" s="64">
        <f t="shared" ca="1" si="1612"/>
        <v>6.4559607604230962E-3</v>
      </c>
      <c r="DR684" s="70">
        <f t="shared" ca="1" si="1613"/>
        <v>0.99358545131418829</v>
      </c>
      <c r="DS684" s="70">
        <f ca="1">PRODUCT($DR$8:DR684)</f>
        <v>4.6797472030988699E-3</v>
      </c>
      <c r="DT684" s="36">
        <f t="shared" ca="1" si="1614"/>
        <v>0</v>
      </c>
      <c r="DU684" s="36">
        <f t="shared" ca="1" si="1615"/>
        <v>0</v>
      </c>
      <c r="DV684" s="36">
        <f t="shared" ca="1" si="1616"/>
        <v>0</v>
      </c>
      <c r="DW684" s="36">
        <f t="shared" ca="1" si="1617"/>
        <v>0</v>
      </c>
      <c r="DX684" s="36">
        <f t="shared" ca="1" si="1618"/>
        <v>0</v>
      </c>
      <c r="DY684" s="36">
        <f t="shared" ca="1" si="1619"/>
        <v>0</v>
      </c>
      <c r="DZ684" s="36">
        <f t="shared" ca="1" si="1620"/>
        <v>0</v>
      </c>
      <c r="EA684" s="36">
        <f t="shared" ca="1" si="1621"/>
        <v>0</v>
      </c>
      <c r="EB684" s="36">
        <f t="shared" ca="1" si="1622"/>
        <v>0</v>
      </c>
      <c r="EC684" s="36">
        <f t="shared" ca="1" si="1623"/>
        <v>0</v>
      </c>
      <c r="ED684" s="36">
        <f t="shared" ca="1" si="1624"/>
        <v>0</v>
      </c>
      <c r="EE684" s="36">
        <f t="shared" ca="1" si="1662"/>
        <v>0</v>
      </c>
      <c r="EF684" s="36">
        <f t="shared" ca="1" si="1625"/>
        <v>0</v>
      </c>
      <c r="EG684" s="64"/>
      <c r="EH684" s="64"/>
      <c r="EI684" s="64"/>
      <c r="EJ684" s="70"/>
      <c r="EK684" s="70"/>
      <c r="EL684" s="70"/>
      <c r="EM684" s="70"/>
      <c r="EN684" s="70"/>
      <c r="EO684" s="36">
        <f t="shared" si="1626"/>
        <v>0</v>
      </c>
      <c r="EP684" s="36">
        <f t="shared" si="1627"/>
        <v>0</v>
      </c>
      <c r="EQ684" s="36">
        <f t="shared" si="1628"/>
        <v>0</v>
      </c>
      <c r="ER684" s="36">
        <f t="shared" si="1629"/>
        <v>0</v>
      </c>
      <c r="ES684" s="36">
        <f t="shared" si="1630"/>
        <v>0</v>
      </c>
      <c r="ET684" s="36">
        <f t="shared" si="1631"/>
        <v>0</v>
      </c>
      <c r="EU684" s="36">
        <f t="shared" si="1663"/>
        <v>0</v>
      </c>
      <c r="EV684" s="36">
        <f t="shared" si="1632"/>
        <v>0</v>
      </c>
      <c r="EW684" s="36">
        <f t="shared" si="1633"/>
        <v>0</v>
      </c>
      <c r="EX684" s="36">
        <f t="shared" si="1664"/>
        <v>0</v>
      </c>
      <c r="EY684" s="36">
        <f t="shared" si="1634"/>
        <v>0</v>
      </c>
      <c r="EZ684" s="36">
        <f t="shared" si="1635"/>
        <v>0</v>
      </c>
      <c r="FA684" s="36">
        <f t="shared" si="1636"/>
        <v>0</v>
      </c>
      <c r="FB684" s="36">
        <f t="shared" si="1637"/>
        <v>0</v>
      </c>
      <c r="FC684" s="36">
        <f t="shared" si="1665"/>
        <v>0</v>
      </c>
      <c r="FD684" s="36">
        <f t="shared" si="1638"/>
        <v>0</v>
      </c>
      <c r="FE684" s="36">
        <f t="shared" si="1639"/>
        <v>0</v>
      </c>
      <c r="FF684" s="36">
        <f t="shared" si="1666"/>
        <v>0</v>
      </c>
      <c r="FG684" s="36">
        <f t="shared" si="1640"/>
        <v>0</v>
      </c>
      <c r="FH684" s="36">
        <f t="shared" si="1641"/>
        <v>0</v>
      </c>
      <c r="FI684" s="36">
        <f t="shared" si="1642"/>
        <v>0</v>
      </c>
      <c r="FJ684" s="36">
        <f t="shared" ca="1" si="1643"/>
        <v>0</v>
      </c>
      <c r="FK684" s="36">
        <f t="shared" si="1644"/>
        <v>0</v>
      </c>
      <c r="FL684" s="36">
        <f t="shared" si="1645"/>
        <v>0</v>
      </c>
      <c r="FM684" s="36">
        <f t="shared" ca="1" si="1646"/>
        <v>0</v>
      </c>
      <c r="FN684" s="36">
        <f t="shared" ca="1" si="1668"/>
        <v>0</v>
      </c>
    </row>
    <row r="685" spans="2:170" x14ac:dyDescent="0.25">
      <c r="B685" s="2">
        <v>677</v>
      </c>
      <c r="C685" s="2">
        <f t="shared" si="1522"/>
        <v>57</v>
      </c>
      <c r="D685" s="2">
        <f t="shared" si="1671"/>
        <v>701</v>
      </c>
      <c r="E685" s="2">
        <f t="shared" si="1669"/>
        <v>59</v>
      </c>
      <c r="F685" s="189">
        <f t="shared" si="1673"/>
        <v>66323</v>
      </c>
      <c r="G685" s="2">
        <f t="shared" si="1672"/>
        <v>7</v>
      </c>
      <c r="H685" s="187">
        <f t="shared" si="1523"/>
        <v>91</v>
      </c>
      <c r="I685" s="186">
        <f t="shared" si="1670"/>
        <v>91</v>
      </c>
      <c r="J685" s="2">
        <f t="shared" si="1524"/>
        <v>0</v>
      </c>
      <c r="K685" s="2">
        <f t="shared" si="1525"/>
        <v>1</v>
      </c>
      <c r="L685">
        <f t="shared" si="1526"/>
        <v>2</v>
      </c>
      <c r="M685" s="190">
        <f t="shared" si="1647"/>
        <v>0.28607791659000004</v>
      </c>
      <c r="N685">
        <f t="shared" si="1527"/>
        <v>1</v>
      </c>
      <c r="O685">
        <f t="shared" si="1528"/>
        <v>100</v>
      </c>
      <c r="P685" s="58">
        <f t="shared" si="1529"/>
        <v>1.2873506246550002</v>
      </c>
      <c r="Q685" s="106">
        <f t="shared" si="1530"/>
        <v>1</v>
      </c>
      <c r="R685" s="59">
        <f t="shared" si="1531"/>
        <v>1</v>
      </c>
      <c r="S685" s="32">
        <f t="shared" si="1648"/>
        <v>1</v>
      </c>
      <c r="T685">
        <f t="shared" si="1532"/>
        <v>1</v>
      </c>
      <c r="U685" s="32">
        <f t="shared" si="1649"/>
        <v>1.67630454E-3</v>
      </c>
      <c r="V685">
        <f t="shared" si="1533"/>
        <v>1</v>
      </c>
      <c r="W685">
        <f t="shared" si="1534"/>
        <v>100</v>
      </c>
      <c r="X685" s="58">
        <f t="shared" si="1535"/>
        <v>7.5433704300000006E-3</v>
      </c>
      <c r="Y685" s="58">
        <f t="shared" si="1536"/>
        <v>7.5433704300000006E-3</v>
      </c>
      <c r="Z685" s="32">
        <f t="shared" si="1537"/>
        <v>7.5433704300000006E-3</v>
      </c>
      <c r="AA685" s="32">
        <f t="shared" si="1538"/>
        <v>0</v>
      </c>
      <c r="AB685" s="59">
        <f t="shared" si="1539"/>
        <v>4.9056245199999996E-3</v>
      </c>
      <c r="AC685" s="59">
        <f t="shared" si="1540"/>
        <v>4.9056245199999996E-3</v>
      </c>
      <c r="AD685">
        <f t="shared" si="1541"/>
        <v>1</v>
      </c>
      <c r="AE685" s="59">
        <f t="shared" si="1542"/>
        <v>4.9056245199999996E-3</v>
      </c>
      <c r="AF685" s="59">
        <f t="shared" si="1543"/>
        <v>4.1758461800000006E-3</v>
      </c>
      <c r="AG685" s="59">
        <f t="shared" si="1544"/>
        <v>4.1758461800000006E-3</v>
      </c>
      <c r="AH685">
        <f t="shared" si="1545"/>
        <v>1</v>
      </c>
      <c r="AI685" s="59">
        <f t="shared" si="1546"/>
        <v>4.1758461800000006E-3</v>
      </c>
      <c r="AJ685" s="59">
        <f t="shared" si="1547"/>
        <v>0</v>
      </c>
      <c r="AK685" s="59">
        <f t="shared" si="1548"/>
        <v>0</v>
      </c>
      <c r="AL685" s="59">
        <f t="shared" si="1549"/>
        <v>0</v>
      </c>
      <c r="AM685" s="12">
        <f t="shared" si="1650"/>
        <v>0</v>
      </c>
      <c r="AN685" s="12">
        <f t="shared" si="1651"/>
        <v>0</v>
      </c>
      <c r="AO685" s="66">
        <f t="shared" si="1550"/>
        <v>0</v>
      </c>
      <c r="AP685" s="66">
        <f t="shared" si="1551"/>
        <v>0</v>
      </c>
      <c r="AQ685" s="59">
        <f t="shared" si="1552"/>
        <v>0</v>
      </c>
      <c r="AR685" s="59">
        <f t="shared" si="1553"/>
        <v>0</v>
      </c>
      <c r="AS685" s="59">
        <f t="shared" si="1554"/>
        <v>0</v>
      </c>
      <c r="AT685" s="12">
        <f t="shared" si="1555"/>
        <v>0</v>
      </c>
      <c r="AU685" s="59">
        <f t="shared" si="1652"/>
        <v>0</v>
      </c>
      <c r="AV685" s="59">
        <f t="shared" si="1653"/>
        <v>0</v>
      </c>
      <c r="AW685" s="70">
        <f t="shared" si="1556"/>
        <v>0</v>
      </c>
      <c r="AX685" s="20">
        <f t="shared" si="1557"/>
        <v>200000</v>
      </c>
      <c r="AY685" s="20">
        <f t="shared" si="1558"/>
        <v>0</v>
      </c>
      <c r="AZ685" s="20">
        <f t="shared" si="1559"/>
        <v>0</v>
      </c>
      <c r="BA685" s="20">
        <f t="shared" si="1560"/>
        <v>200000</v>
      </c>
      <c r="BB685" s="36">
        <f t="shared" si="1561"/>
        <v>1</v>
      </c>
      <c r="BC685" s="36">
        <f t="shared" si="1562"/>
        <v>0</v>
      </c>
      <c r="BD685" s="80">
        <f t="shared" si="1563"/>
        <v>0</v>
      </c>
      <c r="BE685" s="36">
        <f t="shared" si="1564"/>
        <v>0</v>
      </c>
      <c r="BF685" s="36">
        <f t="shared" si="1565"/>
        <v>0</v>
      </c>
      <c r="BG685" s="36">
        <f t="shared" si="1566"/>
        <v>0</v>
      </c>
      <c r="BH685" s="36">
        <f t="shared" si="1567"/>
        <v>0</v>
      </c>
      <c r="BI685" s="36">
        <f t="shared" si="1568"/>
        <v>0</v>
      </c>
      <c r="BJ685" s="36">
        <f t="shared" si="1569"/>
        <v>0</v>
      </c>
      <c r="BK685" s="36">
        <f t="shared" si="1570"/>
        <v>0</v>
      </c>
      <c r="BL685" s="68">
        <f>IF(OR(AT685=0,E685&gt;ProjTerm),0,VLOOKUP(D685,'Life Events'!$AE$5:$AI$1206,5,FALSE))</f>
        <v>0</v>
      </c>
      <c r="BM685" s="93">
        <f t="shared" si="1571"/>
        <v>0</v>
      </c>
      <c r="BN685" s="93">
        <f t="shared" si="1572"/>
        <v>0</v>
      </c>
      <c r="BO685" s="36">
        <f t="shared" si="1573"/>
        <v>0</v>
      </c>
      <c r="BP685" s="36">
        <f t="shared" si="1574"/>
        <v>0</v>
      </c>
      <c r="BQ685" s="36">
        <f t="shared" si="1575"/>
        <v>0</v>
      </c>
      <c r="BR685" s="36">
        <f t="shared" si="1576"/>
        <v>154.78110000000001</v>
      </c>
      <c r="BS685" s="36">
        <f t="shared" si="1577"/>
        <v>0</v>
      </c>
      <c r="BT685" s="36">
        <f t="shared" si="1578"/>
        <v>0</v>
      </c>
      <c r="BU685" s="70" cm="1">
        <f t="array" ref="BU685">IF(AND(ActInt=1,$J685=0),INDEX(Tbl_FwdNom,$B685-IVP,MATCH(ValnDt,Tbl_FwdNom_Cols)),INDEX(Tbl_FwdNom,$B685,MATCH(StartDt,Tbl_FwdNom_Cols)))</f>
        <v>10.343634916999999</v>
      </c>
      <c r="BV685" s="70" cm="1">
        <f t="array" ref="BV685">INDEX(Tbl_FwdReal,$B685,MATCH(StartDt,Tbl_FwdReal_Cols))</f>
        <v>3.7637809760000001</v>
      </c>
      <c r="BW685" s="70" cm="1">
        <f t="array" ref="BW685">IF(RunType&lt;&gt;"OPN",INDEX(Tbl_FwdReal,$B685,MATCH(ValnDt,Tbl_FwdReal_Cols)),IF(AND($J685=0,ActInt=1),INDEX(Tbl_FwdReal,$B685-IVP,MATCH(ValnDt,Tbl_FwdReal_Cols)),-999))*$K685</f>
        <v>3.7637809760000001</v>
      </c>
      <c r="BX685" s="70">
        <f t="shared" si="1579"/>
        <v>3.7637809760000002E-2</v>
      </c>
      <c r="BY685" s="70">
        <f t="shared" si="1654"/>
        <v>6.3411856035988645E-2</v>
      </c>
      <c r="BZ685" s="64">
        <f t="shared" si="1667"/>
        <v>5.136687039099197E-3</v>
      </c>
      <c r="CA685" s="70" cm="1">
        <f t="array" ref="CA685">IF($J685=1,CA684*(1+INDEX(Tbl_CPI,$B685,MATCH(IF(RunType="OPN",StartDt,ValnDt),Tbl_CPI_Cols))),0)</f>
        <v>0</v>
      </c>
      <c r="CB685" s="70">
        <f t="shared" si="1655"/>
        <v>44.541462317606026</v>
      </c>
      <c r="CC685" s="70">
        <f t="shared" si="1656"/>
        <v>43.414122642833348</v>
      </c>
      <c r="CD685" s="36">
        <f t="shared" si="1580"/>
        <v>219.92870962148658</v>
      </c>
      <c r="CE685" s="36">
        <f t="shared" si="1581"/>
        <v>0</v>
      </c>
      <c r="CF685" s="36">
        <f t="shared" si="1582"/>
        <v>0</v>
      </c>
      <c r="CG685" s="36">
        <f t="shared" si="1583"/>
        <v>0</v>
      </c>
      <c r="CH685" s="36">
        <f t="shared" si="1584"/>
        <v>0</v>
      </c>
      <c r="CI685" s="36">
        <f t="shared" si="1585"/>
        <v>0</v>
      </c>
      <c r="CJ685" s="36">
        <f t="shared" si="1586"/>
        <v>0</v>
      </c>
      <c r="CK685" s="36">
        <f t="shared" si="1587"/>
        <v>0</v>
      </c>
      <c r="CL685" s="36">
        <f t="shared" si="1588"/>
        <v>0</v>
      </c>
      <c r="CM685" s="36">
        <f t="shared" si="1589"/>
        <v>0</v>
      </c>
      <c r="CN685" s="36">
        <f t="shared" si="1590"/>
        <v>0</v>
      </c>
      <c r="CO685" s="20">
        <f t="shared" si="1591"/>
        <v>120000</v>
      </c>
      <c r="CP685" s="20">
        <f t="shared" si="1592"/>
        <v>2</v>
      </c>
      <c r="CQ685" s="64">
        <f t="shared" si="1593"/>
        <v>0.32647404293999999</v>
      </c>
      <c r="CR685" s="64">
        <f t="shared" si="1594"/>
        <v>1</v>
      </c>
      <c r="CS685" s="36">
        <f t="shared" si="1595"/>
        <v>0</v>
      </c>
      <c r="CT685" s="36">
        <f t="shared" si="1596"/>
        <v>0</v>
      </c>
      <c r="CU685" s="36">
        <f t="shared" si="1597"/>
        <v>0</v>
      </c>
      <c r="CV685" s="36">
        <f t="shared" si="1657"/>
        <v>0</v>
      </c>
      <c r="CW685" s="36">
        <f t="shared" si="1598"/>
        <v>0</v>
      </c>
      <c r="CX685" s="36">
        <f t="shared" si="1599"/>
        <v>0</v>
      </c>
      <c r="CY685" s="36">
        <f t="shared" si="1600"/>
        <v>0</v>
      </c>
      <c r="CZ685" s="36">
        <f t="shared" si="1658"/>
        <v>0</v>
      </c>
      <c r="DA685" s="64">
        <f t="shared" si="1601"/>
        <v>8.236170848280544E-3</v>
      </c>
      <c r="DB685" s="70">
        <f t="shared" si="1659"/>
        <v>0.99183110952927722</v>
      </c>
      <c r="DC685" s="70">
        <f>PRODUCT($DB$8:DB685)</f>
        <v>1.6998675475754378E-3</v>
      </c>
      <c r="DD685" s="36">
        <f t="shared" si="1602"/>
        <v>0</v>
      </c>
      <c r="DE685" s="36">
        <f t="shared" si="1603"/>
        <v>0</v>
      </c>
      <c r="DF685" s="36">
        <f t="shared" si="1604"/>
        <v>0</v>
      </c>
      <c r="DG685" s="36">
        <f t="shared" si="1605"/>
        <v>0</v>
      </c>
      <c r="DH685" s="36">
        <f t="shared" si="1606"/>
        <v>0</v>
      </c>
      <c r="DI685" s="36">
        <f t="shared" si="1607"/>
        <v>0</v>
      </c>
      <c r="DJ685" s="36">
        <f t="shared" si="1608"/>
        <v>0</v>
      </c>
      <c r="DK685" s="36">
        <f t="shared" si="1609"/>
        <v>0</v>
      </c>
      <c r="DL685" s="36">
        <f t="shared" si="1610"/>
        <v>0</v>
      </c>
      <c r="DM685" s="36">
        <f t="shared" si="1611"/>
        <v>0</v>
      </c>
      <c r="DN685" s="36">
        <f t="shared" ca="1" si="1660"/>
        <v>4.6137290849905055E-12</v>
      </c>
      <c r="DO685" s="64" cm="1">
        <f t="array" ref="DO685">IFERROR(INDEX(Tbl_FwdNom,$B685,MATCH(LIDt,Tbl_FwdNom_Cols,0)),0)</f>
        <v>8.0881116449999997</v>
      </c>
      <c r="DP685" s="64">
        <f t="shared" ca="1" si="1661"/>
        <v>8.0265337849999998</v>
      </c>
      <c r="DQ685" s="64">
        <f t="shared" ca="1" si="1612"/>
        <v>6.4546331174017979E-3</v>
      </c>
      <c r="DR685" s="70">
        <f t="shared" ca="1" si="1613"/>
        <v>0.99358676198110474</v>
      </c>
      <c r="DS685" s="70">
        <f ca="1">PRODUCT($DR$8:DR685)</f>
        <v>4.6497348704171377E-3</v>
      </c>
      <c r="DT685" s="36">
        <f t="shared" ca="1" si="1614"/>
        <v>0</v>
      </c>
      <c r="DU685" s="36">
        <f t="shared" ca="1" si="1615"/>
        <v>0</v>
      </c>
      <c r="DV685" s="36">
        <f t="shared" ca="1" si="1616"/>
        <v>0</v>
      </c>
      <c r="DW685" s="36">
        <f t="shared" ca="1" si="1617"/>
        <v>0</v>
      </c>
      <c r="DX685" s="36">
        <f t="shared" ca="1" si="1618"/>
        <v>0</v>
      </c>
      <c r="DY685" s="36">
        <f t="shared" ca="1" si="1619"/>
        <v>0</v>
      </c>
      <c r="DZ685" s="36">
        <f t="shared" ca="1" si="1620"/>
        <v>0</v>
      </c>
      <c r="EA685" s="36">
        <f t="shared" ca="1" si="1621"/>
        <v>0</v>
      </c>
      <c r="EB685" s="36">
        <f t="shared" ca="1" si="1622"/>
        <v>0</v>
      </c>
      <c r="EC685" s="36">
        <f t="shared" ca="1" si="1623"/>
        <v>0</v>
      </c>
      <c r="ED685" s="36">
        <f t="shared" ca="1" si="1624"/>
        <v>0</v>
      </c>
      <c r="EE685" s="36">
        <f t="shared" ca="1" si="1662"/>
        <v>0</v>
      </c>
      <c r="EF685" s="36">
        <f t="shared" ca="1" si="1625"/>
        <v>0</v>
      </c>
      <c r="EG685" s="64"/>
      <c r="EH685" s="64"/>
      <c r="EI685" s="64"/>
      <c r="EJ685" s="70"/>
      <c r="EK685" s="70"/>
      <c r="EL685" s="70"/>
      <c r="EM685" s="70"/>
      <c r="EN685" s="70"/>
      <c r="EO685" s="36">
        <f t="shared" si="1626"/>
        <v>0</v>
      </c>
      <c r="EP685" s="36">
        <f t="shared" si="1627"/>
        <v>0</v>
      </c>
      <c r="EQ685" s="36">
        <f t="shared" si="1628"/>
        <v>0</v>
      </c>
      <c r="ER685" s="36">
        <f t="shared" si="1629"/>
        <v>0</v>
      </c>
      <c r="ES685" s="36">
        <f t="shared" si="1630"/>
        <v>0</v>
      </c>
      <c r="ET685" s="36">
        <f t="shared" si="1631"/>
        <v>0</v>
      </c>
      <c r="EU685" s="36">
        <f t="shared" si="1663"/>
        <v>0</v>
      </c>
      <c r="EV685" s="36">
        <f t="shared" si="1632"/>
        <v>0</v>
      </c>
      <c r="EW685" s="36">
        <f t="shared" si="1633"/>
        <v>0</v>
      </c>
      <c r="EX685" s="36">
        <f t="shared" si="1664"/>
        <v>0</v>
      </c>
      <c r="EY685" s="36">
        <f t="shared" si="1634"/>
        <v>0</v>
      </c>
      <c r="EZ685" s="36">
        <f t="shared" si="1635"/>
        <v>0</v>
      </c>
      <c r="FA685" s="36">
        <f t="shared" si="1636"/>
        <v>0</v>
      </c>
      <c r="FB685" s="36">
        <f t="shared" si="1637"/>
        <v>0</v>
      </c>
      <c r="FC685" s="36">
        <f t="shared" si="1665"/>
        <v>0</v>
      </c>
      <c r="FD685" s="36">
        <f t="shared" si="1638"/>
        <v>0</v>
      </c>
      <c r="FE685" s="36">
        <f t="shared" si="1639"/>
        <v>0</v>
      </c>
      <c r="FF685" s="36">
        <f t="shared" si="1666"/>
        <v>0</v>
      </c>
      <c r="FG685" s="36">
        <f t="shared" si="1640"/>
        <v>0</v>
      </c>
      <c r="FH685" s="36">
        <f t="shared" si="1641"/>
        <v>0</v>
      </c>
      <c r="FI685" s="36">
        <f t="shared" si="1642"/>
        <v>0</v>
      </c>
      <c r="FJ685" s="36">
        <f t="shared" ca="1" si="1643"/>
        <v>0</v>
      </c>
      <c r="FK685" s="36">
        <f t="shared" si="1644"/>
        <v>0</v>
      </c>
      <c r="FL685" s="36">
        <f t="shared" si="1645"/>
        <v>0</v>
      </c>
      <c r="FM685" s="36">
        <f t="shared" ca="1" si="1646"/>
        <v>0</v>
      </c>
      <c r="FN685" s="36">
        <f t="shared" ca="1" si="1668"/>
        <v>0</v>
      </c>
    </row>
    <row r="686" spans="2:170" x14ac:dyDescent="0.25">
      <c r="B686" s="2">
        <v>678</v>
      </c>
      <c r="C686" s="2">
        <f t="shared" si="1522"/>
        <v>57</v>
      </c>
      <c r="D686" s="2">
        <f t="shared" si="1671"/>
        <v>702</v>
      </c>
      <c r="E686" s="2">
        <f t="shared" si="1669"/>
        <v>59</v>
      </c>
      <c r="F686" s="189">
        <f t="shared" si="1673"/>
        <v>66354</v>
      </c>
      <c r="G686" s="2">
        <f t="shared" si="1672"/>
        <v>8</v>
      </c>
      <c r="H686" s="187">
        <f t="shared" si="1523"/>
        <v>91.083333333333343</v>
      </c>
      <c r="I686" s="186">
        <f t="shared" si="1670"/>
        <v>91</v>
      </c>
      <c r="J686" s="2">
        <f t="shared" si="1524"/>
        <v>0</v>
      </c>
      <c r="K686" s="2">
        <f t="shared" si="1525"/>
        <v>1</v>
      </c>
      <c r="L686">
        <f t="shared" si="1526"/>
        <v>2</v>
      </c>
      <c r="M686" s="190">
        <f t="shared" si="1647"/>
        <v>0.28607791659000004</v>
      </c>
      <c r="N686">
        <f t="shared" si="1527"/>
        <v>1</v>
      </c>
      <c r="O686">
        <f t="shared" si="1528"/>
        <v>100</v>
      </c>
      <c r="P686" s="58">
        <f t="shared" si="1529"/>
        <v>1.2873506246550002</v>
      </c>
      <c r="Q686" s="106">
        <f t="shared" si="1530"/>
        <v>1</v>
      </c>
      <c r="R686" s="59">
        <f t="shared" si="1531"/>
        <v>1</v>
      </c>
      <c r="S686" s="32">
        <f t="shared" si="1648"/>
        <v>1</v>
      </c>
      <c r="T686">
        <f t="shared" si="1532"/>
        <v>1</v>
      </c>
      <c r="U686" s="32">
        <f t="shared" si="1649"/>
        <v>1.67630454E-3</v>
      </c>
      <c r="V686">
        <f t="shared" si="1533"/>
        <v>1</v>
      </c>
      <c r="W686">
        <f t="shared" si="1534"/>
        <v>100</v>
      </c>
      <c r="X686" s="58">
        <f t="shared" si="1535"/>
        <v>7.5433704300000006E-3</v>
      </c>
      <c r="Y686" s="58">
        <f t="shared" si="1536"/>
        <v>7.5433704300000006E-3</v>
      </c>
      <c r="Z686" s="32">
        <f t="shared" si="1537"/>
        <v>7.5433704300000006E-3</v>
      </c>
      <c r="AA686" s="32">
        <f t="shared" si="1538"/>
        <v>0</v>
      </c>
      <c r="AB686" s="59">
        <f t="shared" si="1539"/>
        <v>4.9056245199999996E-3</v>
      </c>
      <c r="AC686" s="59">
        <f t="shared" si="1540"/>
        <v>4.9056245199999996E-3</v>
      </c>
      <c r="AD686">
        <f t="shared" si="1541"/>
        <v>1</v>
      </c>
      <c r="AE686" s="59">
        <f t="shared" si="1542"/>
        <v>4.9056245199999996E-3</v>
      </c>
      <c r="AF686" s="59">
        <f t="shared" si="1543"/>
        <v>4.1758461800000006E-3</v>
      </c>
      <c r="AG686" s="59">
        <f t="shared" si="1544"/>
        <v>4.1758461800000006E-3</v>
      </c>
      <c r="AH686">
        <f t="shared" si="1545"/>
        <v>1</v>
      </c>
      <c r="AI686" s="59">
        <f t="shared" si="1546"/>
        <v>4.1758461800000006E-3</v>
      </c>
      <c r="AJ686" s="59">
        <f t="shared" si="1547"/>
        <v>0</v>
      </c>
      <c r="AK686" s="59">
        <f t="shared" si="1548"/>
        <v>0</v>
      </c>
      <c r="AL686" s="59">
        <f t="shared" si="1549"/>
        <v>0</v>
      </c>
      <c r="AM686" s="12">
        <f t="shared" si="1650"/>
        <v>0</v>
      </c>
      <c r="AN686" s="12">
        <f t="shared" si="1651"/>
        <v>0</v>
      </c>
      <c r="AO686" s="66">
        <f t="shared" si="1550"/>
        <v>0</v>
      </c>
      <c r="AP686" s="66">
        <f t="shared" si="1551"/>
        <v>0</v>
      </c>
      <c r="AQ686" s="59">
        <f t="shared" si="1552"/>
        <v>0</v>
      </c>
      <c r="AR686" s="59">
        <f t="shared" si="1553"/>
        <v>0</v>
      </c>
      <c r="AS686" s="59">
        <f t="shared" si="1554"/>
        <v>0</v>
      </c>
      <c r="AT686" s="12">
        <f t="shared" si="1555"/>
        <v>0</v>
      </c>
      <c r="AU686" s="59">
        <f t="shared" si="1652"/>
        <v>0</v>
      </c>
      <c r="AV686" s="59">
        <f t="shared" si="1653"/>
        <v>0</v>
      </c>
      <c r="AW686" s="70">
        <f t="shared" si="1556"/>
        <v>0</v>
      </c>
      <c r="AX686" s="20">
        <f t="shared" si="1557"/>
        <v>200000</v>
      </c>
      <c r="AY686" s="20">
        <f t="shared" si="1558"/>
        <v>0</v>
      </c>
      <c r="AZ686" s="20">
        <f t="shared" si="1559"/>
        <v>0</v>
      </c>
      <c r="BA686" s="20">
        <f t="shared" si="1560"/>
        <v>200000</v>
      </c>
      <c r="BB686" s="36">
        <f t="shared" si="1561"/>
        <v>1</v>
      </c>
      <c r="BC686" s="36">
        <f t="shared" si="1562"/>
        <v>0</v>
      </c>
      <c r="BD686" s="80">
        <f t="shared" si="1563"/>
        <v>0</v>
      </c>
      <c r="BE686" s="36">
        <f t="shared" si="1564"/>
        <v>0</v>
      </c>
      <c r="BF686" s="36">
        <f t="shared" si="1565"/>
        <v>0</v>
      </c>
      <c r="BG686" s="36">
        <f t="shared" si="1566"/>
        <v>0</v>
      </c>
      <c r="BH686" s="36">
        <f t="shared" si="1567"/>
        <v>0</v>
      </c>
      <c r="BI686" s="36">
        <f t="shared" si="1568"/>
        <v>0</v>
      </c>
      <c r="BJ686" s="36">
        <f t="shared" si="1569"/>
        <v>0</v>
      </c>
      <c r="BK686" s="36">
        <f t="shared" si="1570"/>
        <v>0</v>
      </c>
      <c r="BL686" s="68">
        <f>IF(OR(AT686=0,E686&gt;ProjTerm),0,VLOOKUP(D686,'Life Events'!$AE$5:$AI$1206,5,FALSE))</f>
        <v>0</v>
      </c>
      <c r="BM686" s="93">
        <f t="shared" si="1571"/>
        <v>0</v>
      </c>
      <c r="BN686" s="93">
        <f t="shared" si="1572"/>
        <v>0</v>
      </c>
      <c r="BO686" s="36">
        <f t="shared" si="1573"/>
        <v>0</v>
      </c>
      <c r="BP686" s="36">
        <f t="shared" si="1574"/>
        <v>0</v>
      </c>
      <c r="BQ686" s="36">
        <f t="shared" si="1575"/>
        <v>0</v>
      </c>
      <c r="BR686" s="36">
        <f t="shared" si="1576"/>
        <v>154.78110000000001</v>
      </c>
      <c r="BS686" s="36">
        <f t="shared" si="1577"/>
        <v>0</v>
      </c>
      <c r="BT686" s="36">
        <f t="shared" si="1578"/>
        <v>0</v>
      </c>
      <c r="BU686" s="70" cm="1">
        <f t="array" ref="BU686">IF(AND(ActInt=1,$J686=0),INDEX(Tbl_FwdNom,$B686-IVP,MATCH(ValnDt,Tbl_FwdNom_Cols)),INDEX(Tbl_FwdNom,$B686,MATCH(StartDt,Tbl_FwdNom_Cols)))</f>
        <v>10.337643656999999</v>
      </c>
      <c r="BV686" s="70" cm="1">
        <f t="array" ref="BV686">INDEX(Tbl_FwdReal,$B686,MATCH(StartDt,Tbl_FwdReal_Cols))</f>
        <v>3.7603884060000001</v>
      </c>
      <c r="BW686" s="70" cm="1">
        <f t="array" ref="BW686">IF(RunType&lt;&gt;"OPN",INDEX(Tbl_FwdReal,$B686,MATCH(ValnDt,Tbl_FwdReal_Cols)),IF(AND($J686=0,ActInt=1),INDEX(Tbl_FwdReal,$B686-IVP,MATCH(ValnDt,Tbl_FwdReal_Cols)),-999))*$K686</f>
        <v>3.7603884060000001</v>
      </c>
      <c r="BX686" s="70">
        <f t="shared" si="1579"/>
        <v>3.7603884060000002E-2</v>
      </c>
      <c r="BY686" s="70">
        <f t="shared" si="1654"/>
        <v>6.3388884255753952E-2</v>
      </c>
      <c r="BZ686" s="64">
        <f t="shared" si="1667"/>
        <v>5.1348776109865213E-3</v>
      </c>
      <c r="CA686" s="70" cm="1">
        <f t="array" ref="CA686">IF($J686=1,CA685*(1+INDEX(Tbl_CPI,$B686,MATCH(IF(RunType="OPN",StartDt,ValnDt),Tbl_CPI_Cols))),0)</f>
        <v>0</v>
      </c>
      <c r="CB686" s="70">
        <f t="shared" si="1655"/>
        <v>44.7701772752213</v>
      </c>
      <c r="CC686" s="70">
        <f t="shared" si="1656"/>
        <v>43.414122642833348</v>
      </c>
      <c r="CD686" s="36">
        <f t="shared" si="1580"/>
        <v>219.92870962148658</v>
      </c>
      <c r="CE686" s="36">
        <f t="shared" si="1581"/>
        <v>0</v>
      </c>
      <c r="CF686" s="36">
        <f t="shared" si="1582"/>
        <v>0</v>
      </c>
      <c r="CG686" s="36">
        <f t="shared" si="1583"/>
        <v>0</v>
      </c>
      <c r="CH686" s="36">
        <f t="shared" si="1584"/>
        <v>0</v>
      </c>
      <c r="CI686" s="36">
        <f t="shared" si="1585"/>
        <v>0</v>
      </c>
      <c r="CJ686" s="36">
        <f t="shared" si="1586"/>
        <v>0</v>
      </c>
      <c r="CK686" s="36">
        <f t="shared" si="1587"/>
        <v>0</v>
      </c>
      <c r="CL686" s="36">
        <f t="shared" si="1588"/>
        <v>0</v>
      </c>
      <c r="CM686" s="36">
        <f t="shared" si="1589"/>
        <v>0</v>
      </c>
      <c r="CN686" s="36">
        <f t="shared" si="1590"/>
        <v>0</v>
      </c>
      <c r="CO686" s="20">
        <f t="shared" si="1591"/>
        <v>120000</v>
      </c>
      <c r="CP686" s="20">
        <f t="shared" si="1592"/>
        <v>2</v>
      </c>
      <c r="CQ686" s="64">
        <f t="shared" si="1593"/>
        <v>0.32647404293999999</v>
      </c>
      <c r="CR686" s="64">
        <f t="shared" si="1594"/>
        <v>1</v>
      </c>
      <c r="CS686" s="36">
        <f t="shared" si="1595"/>
        <v>0</v>
      </c>
      <c r="CT686" s="36">
        <f t="shared" si="1596"/>
        <v>0</v>
      </c>
      <c r="CU686" s="36">
        <f t="shared" si="1597"/>
        <v>0</v>
      </c>
      <c r="CV686" s="36">
        <f t="shared" si="1657"/>
        <v>0</v>
      </c>
      <c r="CW686" s="36">
        <f t="shared" si="1598"/>
        <v>0</v>
      </c>
      <c r="CX686" s="36">
        <f t="shared" si="1599"/>
        <v>0</v>
      </c>
      <c r="CY686" s="36">
        <f t="shared" si="1600"/>
        <v>0</v>
      </c>
      <c r="CZ686" s="36">
        <f t="shared" si="1658"/>
        <v>0</v>
      </c>
      <c r="DA686" s="64">
        <f t="shared" si="1601"/>
        <v>8.2316087701745921E-3</v>
      </c>
      <c r="DB686" s="70">
        <f t="shared" si="1659"/>
        <v>0.99183559739788818</v>
      </c>
      <c r="DC686" s="70">
        <f>PRODUCT($DB$8:DB686)</f>
        <v>1.6859891445467675E-3</v>
      </c>
      <c r="DD686" s="36">
        <f t="shared" si="1602"/>
        <v>0</v>
      </c>
      <c r="DE686" s="36">
        <f t="shared" si="1603"/>
        <v>0</v>
      </c>
      <c r="DF686" s="36">
        <f t="shared" si="1604"/>
        <v>0</v>
      </c>
      <c r="DG686" s="36">
        <f t="shared" si="1605"/>
        <v>0</v>
      </c>
      <c r="DH686" s="36">
        <f t="shared" si="1606"/>
        <v>0</v>
      </c>
      <c r="DI686" s="36">
        <f t="shared" si="1607"/>
        <v>0</v>
      </c>
      <c r="DJ686" s="36">
        <f t="shared" si="1608"/>
        <v>0</v>
      </c>
      <c r="DK686" s="36">
        <f t="shared" si="1609"/>
        <v>0</v>
      </c>
      <c r="DL686" s="36">
        <f t="shared" si="1610"/>
        <v>0</v>
      </c>
      <c r="DM686" s="36">
        <f t="shared" si="1611"/>
        <v>0</v>
      </c>
      <c r="DN686" s="36">
        <f t="shared" ca="1" si="1660"/>
        <v>4.6137290849905055E-12</v>
      </c>
      <c r="DO686" s="64" cm="1">
        <f t="array" ref="DO686">IFERROR(INDEX(Tbl_FwdNom,$B686,MATCH(LIDt,Tbl_FwdNom_Cols,0)),0)</f>
        <v>8.0864006750000001</v>
      </c>
      <c r="DP686" s="64">
        <f t="shared" ca="1" si="1661"/>
        <v>8.0248237899999992</v>
      </c>
      <c r="DQ686" s="64">
        <f t="shared" ca="1" si="1612"/>
        <v>6.4533054768547427E-3</v>
      </c>
      <c r="DR686" s="70">
        <f t="shared" ca="1" si="1613"/>
        <v>0.99358807264903648</v>
      </c>
      <c r="DS686" s="70">
        <f ca="1">PRODUCT($DR$8:DR686)</f>
        <v>4.6199211082267816E-3</v>
      </c>
      <c r="DT686" s="36">
        <f t="shared" ca="1" si="1614"/>
        <v>0</v>
      </c>
      <c r="DU686" s="36">
        <f t="shared" ca="1" si="1615"/>
        <v>0</v>
      </c>
      <c r="DV686" s="36">
        <f t="shared" ca="1" si="1616"/>
        <v>0</v>
      </c>
      <c r="DW686" s="36">
        <f t="shared" ca="1" si="1617"/>
        <v>0</v>
      </c>
      <c r="DX686" s="36">
        <f t="shared" ca="1" si="1618"/>
        <v>0</v>
      </c>
      <c r="DY686" s="36">
        <f t="shared" ca="1" si="1619"/>
        <v>0</v>
      </c>
      <c r="DZ686" s="36">
        <f t="shared" ca="1" si="1620"/>
        <v>0</v>
      </c>
      <c r="EA686" s="36">
        <f t="shared" ca="1" si="1621"/>
        <v>0</v>
      </c>
      <c r="EB686" s="36">
        <f t="shared" ca="1" si="1622"/>
        <v>0</v>
      </c>
      <c r="EC686" s="36">
        <f t="shared" ca="1" si="1623"/>
        <v>0</v>
      </c>
      <c r="ED686" s="36">
        <f t="shared" ca="1" si="1624"/>
        <v>0</v>
      </c>
      <c r="EE686" s="36">
        <f t="shared" ca="1" si="1662"/>
        <v>0</v>
      </c>
      <c r="EF686" s="36">
        <f t="shared" ca="1" si="1625"/>
        <v>0</v>
      </c>
      <c r="EG686" s="64"/>
      <c r="EH686" s="64"/>
      <c r="EI686" s="64"/>
      <c r="EJ686" s="70"/>
      <c r="EK686" s="70"/>
      <c r="EL686" s="70"/>
      <c r="EM686" s="70"/>
      <c r="EN686" s="70"/>
      <c r="EO686" s="36">
        <f t="shared" si="1626"/>
        <v>0</v>
      </c>
      <c r="EP686" s="36">
        <f t="shared" si="1627"/>
        <v>0</v>
      </c>
      <c r="EQ686" s="36">
        <f t="shared" si="1628"/>
        <v>0</v>
      </c>
      <c r="ER686" s="36">
        <f t="shared" si="1629"/>
        <v>0</v>
      </c>
      <c r="ES686" s="36">
        <f t="shared" si="1630"/>
        <v>0</v>
      </c>
      <c r="ET686" s="36">
        <f t="shared" si="1631"/>
        <v>0</v>
      </c>
      <c r="EU686" s="36">
        <f t="shared" si="1663"/>
        <v>0</v>
      </c>
      <c r="EV686" s="36">
        <f t="shared" si="1632"/>
        <v>0</v>
      </c>
      <c r="EW686" s="36">
        <f t="shared" si="1633"/>
        <v>0</v>
      </c>
      <c r="EX686" s="36">
        <f t="shared" si="1664"/>
        <v>0</v>
      </c>
      <c r="EY686" s="36">
        <f t="shared" si="1634"/>
        <v>0</v>
      </c>
      <c r="EZ686" s="36">
        <f t="shared" si="1635"/>
        <v>0</v>
      </c>
      <c r="FA686" s="36">
        <f t="shared" si="1636"/>
        <v>0</v>
      </c>
      <c r="FB686" s="36">
        <f t="shared" si="1637"/>
        <v>0</v>
      </c>
      <c r="FC686" s="36">
        <f t="shared" si="1665"/>
        <v>0</v>
      </c>
      <c r="FD686" s="36">
        <f t="shared" si="1638"/>
        <v>0</v>
      </c>
      <c r="FE686" s="36">
        <f t="shared" si="1639"/>
        <v>0</v>
      </c>
      <c r="FF686" s="36">
        <f t="shared" si="1666"/>
        <v>0</v>
      </c>
      <c r="FG686" s="36">
        <f t="shared" si="1640"/>
        <v>0</v>
      </c>
      <c r="FH686" s="36">
        <f t="shared" si="1641"/>
        <v>0</v>
      </c>
      <c r="FI686" s="36">
        <f t="shared" si="1642"/>
        <v>0</v>
      </c>
      <c r="FJ686" s="36">
        <f t="shared" ca="1" si="1643"/>
        <v>0</v>
      </c>
      <c r="FK686" s="36">
        <f t="shared" si="1644"/>
        <v>0</v>
      </c>
      <c r="FL686" s="36">
        <f t="shared" si="1645"/>
        <v>0</v>
      </c>
      <c r="FM686" s="36">
        <f t="shared" ca="1" si="1646"/>
        <v>0</v>
      </c>
      <c r="FN686" s="36">
        <f t="shared" ca="1" si="1668"/>
        <v>0</v>
      </c>
    </row>
    <row r="687" spans="2:170" x14ac:dyDescent="0.25">
      <c r="B687" s="2">
        <v>679</v>
      </c>
      <c r="C687" s="2">
        <f t="shared" si="1522"/>
        <v>57</v>
      </c>
      <c r="D687" s="2">
        <f t="shared" si="1671"/>
        <v>703</v>
      </c>
      <c r="E687" s="2">
        <f t="shared" si="1669"/>
        <v>59</v>
      </c>
      <c r="F687" s="189">
        <f t="shared" si="1673"/>
        <v>66384</v>
      </c>
      <c r="G687" s="2">
        <f t="shared" si="1672"/>
        <v>9</v>
      </c>
      <c r="H687" s="187">
        <f t="shared" si="1523"/>
        <v>91.166666666666671</v>
      </c>
      <c r="I687" s="186">
        <f t="shared" si="1670"/>
        <v>91</v>
      </c>
      <c r="J687" s="2">
        <f t="shared" si="1524"/>
        <v>0</v>
      </c>
      <c r="K687" s="2">
        <f t="shared" si="1525"/>
        <v>1</v>
      </c>
      <c r="L687">
        <f t="shared" si="1526"/>
        <v>2</v>
      </c>
      <c r="M687" s="190">
        <f t="shared" si="1647"/>
        <v>0.28607791659000004</v>
      </c>
      <c r="N687">
        <f t="shared" si="1527"/>
        <v>1</v>
      </c>
      <c r="O687">
        <f t="shared" si="1528"/>
        <v>100</v>
      </c>
      <c r="P687" s="58">
        <f t="shared" si="1529"/>
        <v>1.2873506246550002</v>
      </c>
      <c r="Q687" s="106">
        <f t="shared" si="1530"/>
        <v>1</v>
      </c>
      <c r="R687" s="59">
        <f t="shared" si="1531"/>
        <v>1</v>
      </c>
      <c r="S687" s="32">
        <f t="shared" si="1648"/>
        <v>1</v>
      </c>
      <c r="T687">
        <f t="shared" si="1532"/>
        <v>1</v>
      </c>
      <c r="U687" s="32">
        <f t="shared" si="1649"/>
        <v>1.67630454E-3</v>
      </c>
      <c r="V687">
        <f t="shared" si="1533"/>
        <v>1</v>
      </c>
      <c r="W687">
        <f t="shared" si="1534"/>
        <v>100</v>
      </c>
      <c r="X687" s="58">
        <f t="shared" si="1535"/>
        <v>7.5433704300000006E-3</v>
      </c>
      <c r="Y687" s="58">
        <f t="shared" si="1536"/>
        <v>7.5433704300000006E-3</v>
      </c>
      <c r="Z687" s="32">
        <f t="shared" si="1537"/>
        <v>7.5433704300000006E-3</v>
      </c>
      <c r="AA687" s="32">
        <f t="shared" si="1538"/>
        <v>0</v>
      </c>
      <c r="AB687" s="59">
        <f t="shared" si="1539"/>
        <v>4.9056245199999996E-3</v>
      </c>
      <c r="AC687" s="59">
        <f t="shared" si="1540"/>
        <v>4.9056245199999996E-3</v>
      </c>
      <c r="AD687">
        <f t="shared" si="1541"/>
        <v>1</v>
      </c>
      <c r="AE687" s="59">
        <f t="shared" si="1542"/>
        <v>4.9056245199999996E-3</v>
      </c>
      <c r="AF687" s="59">
        <f t="shared" si="1543"/>
        <v>4.1758461800000006E-3</v>
      </c>
      <c r="AG687" s="59">
        <f t="shared" si="1544"/>
        <v>4.1758461800000006E-3</v>
      </c>
      <c r="AH687">
        <f t="shared" si="1545"/>
        <v>1</v>
      </c>
      <c r="AI687" s="59">
        <f t="shared" si="1546"/>
        <v>4.1758461800000006E-3</v>
      </c>
      <c r="AJ687" s="59">
        <f t="shared" si="1547"/>
        <v>0</v>
      </c>
      <c r="AK687" s="59">
        <f t="shared" si="1548"/>
        <v>0</v>
      </c>
      <c r="AL687" s="59">
        <f t="shared" si="1549"/>
        <v>0</v>
      </c>
      <c r="AM687" s="12">
        <f t="shared" si="1650"/>
        <v>0</v>
      </c>
      <c r="AN687" s="12">
        <f t="shared" si="1651"/>
        <v>0</v>
      </c>
      <c r="AO687" s="66">
        <f t="shared" si="1550"/>
        <v>0</v>
      </c>
      <c r="AP687" s="66">
        <f t="shared" si="1551"/>
        <v>0</v>
      </c>
      <c r="AQ687" s="59">
        <f t="shared" si="1552"/>
        <v>0</v>
      </c>
      <c r="AR687" s="59">
        <f t="shared" si="1553"/>
        <v>0</v>
      </c>
      <c r="AS687" s="59">
        <f t="shared" si="1554"/>
        <v>0</v>
      </c>
      <c r="AT687" s="12">
        <f t="shared" si="1555"/>
        <v>0</v>
      </c>
      <c r="AU687" s="59">
        <f t="shared" si="1652"/>
        <v>0</v>
      </c>
      <c r="AV687" s="59">
        <f t="shared" si="1653"/>
        <v>0</v>
      </c>
      <c r="AW687" s="70">
        <f t="shared" si="1556"/>
        <v>0</v>
      </c>
      <c r="AX687" s="20">
        <f t="shared" si="1557"/>
        <v>200000</v>
      </c>
      <c r="AY687" s="20">
        <f t="shared" si="1558"/>
        <v>0</v>
      </c>
      <c r="AZ687" s="20">
        <f t="shared" si="1559"/>
        <v>0</v>
      </c>
      <c r="BA687" s="20">
        <f t="shared" si="1560"/>
        <v>200000</v>
      </c>
      <c r="BB687" s="36">
        <f t="shared" si="1561"/>
        <v>1</v>
      </c>
      <c r="BC687" s="36">
        <f t="shared" si="1562"/>
        <v>0</v>
      </c>
      <c r="BD687" s="80">
        <f t="shared" si="1563"/>
        <v>0</v>
      </c>
      <c r="BE687" s="36">
        <f t="shared" si="1564"/>
        <v>0</v>
      </c>
      <c r="BF687" s="36">
        <f t="shared" si="1565"/>
        <v>0</v>
      </c>
      <c r="BG687" s="36">
        <f t="shared" si="1566"/>
        <v>0</v>
      </c>
      <c r="BH687" s="36">
        <f t="shared" si="1567"/>
        <v>0</v>
      </c>
      <c r="BI687" s="36">
        <f t="shared" si="1568"/>
        <v>0</v>
      </c>
      <c r="BJ687" s="36">
        <f t="shared" si="1569"/>
        <v>0</v>
      </c>
      <c r="BK687" s="36">
        <f t="shared" si="1570"/>
        <v>0</v>
      </c>
      <c r="BL687" s="68">
        <f>IF(OR(AT687=0,E687&gt;ProjTerm),0,VLOOKUP(D687,'Life Events'!$AE$5:$AI$1206,5,FALSE))</f>
        <v>0</v>
      </c>
      <c r="BM687" s="93">
        <f t="shared" si="1571"/>
        <v>0</v>
      </c>
      <c r="BN687" s="93">
        <f t="shared" si="1572"/>
        <v>0</v>
      </c>
      <c r="BO687" s="36">
        <f t="shared" si="1573"/>
        <v>0</v>
      </c>
      <c r="BP687" s="36">
        <f t="shared" si="1574"/>
        <v>0</v>
      </c>
      <c r="BQ687" s="36">
        <f t="shared" si="1575"/>
        <v>0</v>
      </c>
      <c r="BR687" s="36">
        <f t="shared" si="1576"/>
        <v>154.78110000000001</v>
      </c>
      <c r="BS687" s="36">
        <f t="shared" si="1577"/>
        <v>0</v>
      </c>
      <c r="BT687" s="36">
        <f t="shared" si="1578"/>
        <v>0</v>
      </c>
      <c r="BU687" s="70" cm="1">
        <f t="array" ref="BU687">IF(AND(ActInt=1,$J687=0),INDEX(Tbl_FwdNom,$B687-IVP,MATCH(ValnDt,Tbl_FwdNom_Cols)),INDEX(Tbl_FwdNom,$B687,MATCH(StartDt,Tbl_FwdNom_Cols)))</f>
        <v>10.331652721999999</v>
      </c>
      <c r="BV687" s="70" cm="1">
        <f t="array" ref="BV687">INDEX(Tbl_FwdReal,$B687,MATCH(StartDt,Tbl_FwdReal_Cols))</f>
        <v>3.756995946</v>
      </c>
      <c r="BW687" s="70" cm="1">
        <f t="array" ref="BW687">IF(RunType&lt;&gt;"OPN",INDEX(Tbl_FwdReal,$B687,MATCH(ValnDt,Tbl_FwdReal_Cols)),IF(AND($J687=0,ActInt=1),INDEX(Tbl_FwdReal,$B687-IVP,MATCH(ValnDt,Tbl_FwdReal_Cols)),-999))*$K687</f>
        <v>3.756995946</v>
      </c>
      <c r="BX687" s="70">
        <f t="shared" si="1579"/>
        <v>3.7569959459999996E-2</v>
      </c>
      <c r="BY687" s="70">
        <f t="shared" si="1654"/>
        <v>6.3365912978260885E-2</v>
      </c>
      <c r="BZ687" s="64">
        <f t="shared" si="1667"/>
        <v>5.1330681866434968E-3</v>
      </c>
      <c r="CA687" s="70" cm="1">
        <f t="array" ref="CA687">IF($J687=1,CA686*(1+INDEX(Tbl_CPI,$B687,MATCH(IF(RunType="OPN",StartDt,ValnDt),Tbl_CPI_Cols))),0)</f>
        <v>0</v>
      </c>
      <c r="CB687" s="70">
        <f t="shared" si="1655"/>
        <v>44.999985647903131</v>
      </c>
      <c r="CC687" s="70">
        <f t="shared" si="1656"/>
        <v>43.414122642833348</v>
      </c>
      <c r="CD687" s="36">
        <f t="shared" si="1580"/>
        <v>219.92870962148658</v>
      </c>
      <c r="CE687" s="36">
        <f t="shared" si="1581"/>
        <v>0</v>
      </c>
      <c r="CF687" s="36">
        <f t="shared" si="1582"/>
        <v>0</v>
      </c>
      <c r="CG687" s="36">
        <f t="shared" si="1583"/>
        <v>0</v>
      </c>
      <c r="CH687" s="36">
        <f t="shared" si="1584"/>
        <v>0</v>
      </c>
      <c r="CI687" s="36">
        <f t="shared" si="1585"/>
        <v>0</v>
      </c>
      <c r="CJ687" s="36">
        <f t="shared" si="1586"/>
        <v>0</v>
      </c>
      <c r="CK687" s="36">
        <f t="shared" si="1587"/>
        <v>0</v>
      </c>
      <c r="CL687" s="36">
        <f t="shared" si="1588"/>
        <v>0</v>
      </c>
      <c r="CM687" s="36">
        <f t="shared" si="1589"/>
        <v>0</v>
      </c>
      <c r="CN687" s="36">
        <f t="shared" si="1590"/>
        <v>0</v>
      </c>
      <c r="CO687" s="20">
        <f t="shared" si="1591"/>
        <v>120000</v>
      </c>
      <c r="CP687" s="20">
        <f t="shared" si="1592"/>
        <v>2</v>
      </c>
      <c r="CQ687" s="64">
        <f t="shared" si="1593"/>
        <v>0.32647404293999999</v>
      </c>
      <c r="CR687" s="64">
        <f t="shared" si="1594"/>
        <v>1</v>
      </c>
      <c r="CS687" s="36">
        <f t="shared" si="1595"/>
        <v>0</v>
      </c>
      <c r="CT687" s="36">
        <f t="shared" si="1596"/>
        <v>0</v>
      </c>
      <c r="CU687" s="36">
        <f t="shared" si="1597"/>
        <v>0</v>
      </c>
      <c r="CV687" s="36">
        <f t="shared" si="1657"/>
        <v>0</v>
      </c>
      <c r="CW687" s="36">
        <f t="shared" si="1598"/>
        <v>0</v>
      </c>
      <c r="CX687" s="36">
        <f t="shared" si="1599"/>
        <v>0</v>
      </c>
      <c r="CY687" s="36">
        <f t="shared" si="1600"/>
        <v>0</v>
      </c>
      <c r="CZ687" s="36">
        <f t="shared" si="1658"/>
        <v>0</v>
      </c>
      <c r="DA687" s="64">
        <f t="shared" si="1601"/>
        <v>8.2270467124800906E-3</v>
      </c>
      <c r="DB687" s="70">
        <f t="shared" si="1659"/>
        <v>0.99184008528703338</v>
      </c>
      <c r="DC687" s="70">
        <f>PRODUCT($DB$8:DB687)</f>
        <v>1.6722316169202783E-3</v>
      </c>
      <c r="DD687" s="36">
        <f t="shared" si="1602"/>
        <v>0</v>
      </c>
      <c r="DE687" s="36">
        <f t="shared" si="1603"/>
        <v>0</v>
      </c>
      <c r="DF687" s="36">
        <f t="shared" si="1604"/>
        <v>0</v>
      </c>
      <c r="DG687" s="36">
        <f t="shared" si="1605"/>
        <v>0</v>
      </c>
      <c r="DH687" s="36">
        <f t="shared" si="1606"/>
        <v>0</v>
      </c>
      <c r="DI687" s="36">
        <f t="shared" si="1607"/>
        <v>0</v>
      </c>
      <c r="DJ687" s="36">
        <f t="shared" si="1608"/>
        <v>0</v>
      </c>
      <c r="DK687" s="36">
        <f t="shared" si="1609"/>
        <v>0</v>
      </c>
      <c r="DL687" s="36">
        <f t="shared" si="1610"/>
        <v>0</v>
      </c>
      <c r="DM687" s="36">
        <f t="shared" si="1611"/>
        <v>0</v>
      </c>
      <c r="DN687" s="36">
        <f t="shared" ca="1" si="1660"/>
        <v>4.6137290849905055E-12</v>
      </c>
      <c r="DO687" s="64" cm="1">
        <f t="array" ref="DO687">IFERROR(INDEX(Tbl_FwdNom,$B687,MATCH(LIDt,Tbl_FwdNom_Cols,0)),0)</f>
        <v>8.0846897319999993</v>
      </c>
      <c r="DP687" s="64">
        <f t="shared" ca="1" si="1661"/>
        <v>8.0231138219999991</v>
      </c>
      <c r="DQ687" s="64">
        <f t="shared" ca="1" si="1612"/>
        <v>6.4519778380063286E-3</v>
      </c>
      <c r="DR687" s="70">
        <f t="shared" ca="1" si="1613"/>
        <v>0.99358938331874902</v>
      </c>
      <c r="DS687" s="70">
        <f ca="1">PRODUCT($DR$8:DR687)</f>
        <v>4.5903045649043194E-3</v>
      </c>
      <c r="DT687" s="36">
        <f t="shared" ca="1" si="1614"/>
        <v>0</v>
      </c>
      <c r="DU687" s="36">
        <f t="shared" ca="1" si="1615"/>
        <v>0</v>
      </c>
      <c r="DV687" s="36">
        <f t="shared" ca="1" si="1616"/>
        <v>0</v>
      </c>
      <c r="DW687" s="36">
        <f t="shared" ca="1" si="1617"/>
        <v>0</v>
      </c>
      <c r="DX687" s="36">
        <f t="shared" ca="1" si="1618"/>
        <v>0</v>
      </c>
      <c r="DY687" s="36">
        <f t="shared" ca="1" si="1619"/>
        <v>0</v>
      </c>
      <c r="DZ687" s="36">
        <f t="shared" ca="1" si="1620"/>
        <v>0</v>
      </c>
      <c r="EA687" s="36">
        <f t="shared" ca="1" si="1621"/>
        <v>0</v>
      </c>
      <c r="EB687" s="36">
        <f t="shared" ca="1" si="1622"/>
        <v>0</v>
      </c>
      <c r="EC687" s="36">
        <f t="shared" ca="1" si="1623"/>
        <v>0</v>
      </c>
      <c r="ED687" s="36">
        <f t="shared" ca="1" si="1624"/>
        <v>0</v>
      </c>
      <c r="EE687" s="36">
        <f t="shared" ca="1" si="1662"/>
        <v>0</v>
      </c>
      <c r="EF687" s="36">
        <f t="shared" ca="1" si="1625"/>
        <v>0</v>
      </c>
      <c r="EG687" s="64"/>
      <c r="EH687" s="64"/>
      <c r="EI687" s="64"/>
      <c r="EJ687" s="70"/>
      <c r="EK687" s="70"/>
      <c r="EL687" s="70"/>
      <c r="EM687" s="70"/>
      <c r="EN687" s="70"/>
      <c r="EO687" s="36">
        <f t="shared" si="1626"/>
        <v>0</v>
      </c>
      <c r="EP687" s="36">
        <f t="shared" si="1627"/>
        <v>0</v>
      </c>
      <c r="EQ687" s="36">
        <f t="shared" si="1628"/>
        <v>0</v>
      </c>
      <c r="ER687" s="36">
        <f t="shared" si="1629"/>
        <v>0</v>
      </c>
      <c r="ES687" s="36">
        <f t="shared" si="1630"/>
        <v>0</v>
      </c>
      <c r="ET687" s="36">
        <f t="shared" si="1631"/>
        <v>0</v>
      </c>
      <c r="EU687" s="36">
        <f t="shared" si="1663"/>
        <v>0</v>
      </c>
      <c r="EV687" s="36">
        <f t="shared" si="1632"/>
        <v>0</v>
      </c>
      <c r="EW687" s="36">
        <f t="shared" si="1633"/>
        <v>0</v>
      </c>
      <c r="EX687" s="36">
        <f t="shared" si="1664"/>
        <v>0</v>
      </c>
      <c r="EY687" s="36">
        <f t="shared" si="1634"/>
        <v>0</v>
      </c>
      <c r="EZ687" s="36">
        <f t="shared" si="1635"/>
        <v>0</v>
      </c>
      <c r="FA687" s="36">
        <f t="shared" si="1636"/>
        <v>0</v>
      </c>
      <c r="FB687" s="36">
        <f t="shared" si="1637"/>
        <v>0</v>
      </c>
      <c r="FC687" s="36">
        <f t="shared" si="1665"/>
        <v>0</v>
      </c>
      <c r="FD687" s="36">
        <f t="shared" si="1638"/>
        <v>0</v>
      </c>
      <c r="FE687" s="36">
        <f t="shared" si="1639"/>
        <v>0</v>
      </c>
      <c r="FF687" s="36">
        <f t="shared" si="1666"/>
        <v>0</v>
      </c>
      <c r="FG687" s="36">
        <f t="shared" si="1640"/>
        <v>0</v>
      </c>
      <c r="FH687" s="36">
        <f t="shared" si="1641"/>
        <v>0</v>
      </c>
      <c r="FI687" s="36">
        <f t="shared" si="1642"/>
        <v>0</v>
      </c>
      <c r="FJ687" s="36">
        <f t="shared" ca="1" si="1643"/>
        <v>0</v>
      </c>
      <c r="FK687" s="36">
        <f t="shared" si="1644"/>
        <v>0</v>
      </c>
      <c r="FL687" s="36">
        <f t="shared" si="1645"/>
        <v>0</v>
      </c>
      <c r="FM687" s="36">
        <f t="shared" ca="1" si="1646"/>
        <v>0</v>
      </c>
      <c r="FN687" s="36">
        <f t="shared" ca="1" si="1668"/>
        <v>0</v>
      </c>
    </row>
    <row r="688" spans="2:170" x14ac:dyDescent="0.25">
      <c r="B688" s="2">
        <v>680</v>
      </c>
      <c r="C688" s="2">
        <f t="shared" si="1522"/>
        <v>57</v>
      </c>
      <c r="D688" s="2">
        <f t="shared" si="1671"/>
        <v>704</v>
      </c>
      <c r="E688" s="2">
        <f t="shared" si="1669"/>
        <v>59</v>
      </c>
      <c r="F688" s="189">
        <f t="shared" si="1673"/>
        <v>66415</v>
      </c>
      <c r="G688" s="2">
        <f t="shared" si="1672"/>
        <v>10</v>
      </c>
      <c r="H688" s="187">
        <f t="shared" si="1523"/>
        <v>91.25</v>
      </c>
      <c r="I688" s="186">
        <f t="shared" si="1670"/>
        <v>91</v>
      </c>
      <c r="J688" s="2">
        <f t="shared" si="1524"/>
        <v>0</v>
      </c>
      <c r="K688" s="2">
        <f t="shared" si="1525"/>
        <v>1</v>
      </c>
      <c r="L688">
        <f t="shared" si="1526"/>
        <v>2</v>
      </c>
      <c r="M688" s="190">
        <f t="shared" si="1647"/>
        <v>0.28607791659000004</v>
      </c>
      <c r="N688">
        <f t="shared" si="1527"/>
        <v>1</v>
      </c>
      <c r="O688">
        <f t="shared" si="1528"/>
        <v>100</v>
      </c>
      <c r="P688" s="58">
        <f t="shared" si="1529"/>
        <v>1.2873506246550002</v>
      </c>
      <c r="Q688" s="106">
        <f t="shared" si="1530"/>
        <v>1</v>
      </c>
      <c r="R688" s="59">
        <f t="shared" si="1531"/>
        <v>1</v>
      </c>
      <c r="S688" s="32">
        <f t="shared" si="1648"/>
        <v>1</v>
      </c>
      <c r="T688">
        <f t="shared" si="1532"/>
        <v>1</v>
      </c>
      <c r="U688" s="32">
        <f t="shared" si="1649"/>
        <v>1.67630454E-3</v>
      </c>
      <c r="V688">
        <f t="shared" si="1533"/>
        <v>1</v>
      </c>
      <c r="W688">
        <f t="shared" si="1534"/>
        <v>100</v>
      </c>
      <c r="X688" s="58">
        <f t="shared" si="1535"/>
        <v>7.5433704300000006E-3</v>
      </c>
      <c r="Y688" s="58">
        <f t="shared" si="1536"/>
        <v>7.5433704300000006E-3</v>
      </c>
      <c r="Z688" s="32">
        <f t="shared" si="1537"/>
        <v>7.5433704300000006E-3</v>
      </c>
      <c r="AA688" s="32">
        <f t="shared" si="1538"/>
        <v>0</v>
      </c>
      <c r="AB688" s="59">
        <f t="shared" si="1539"/>
        <v>4.9056245199999996E-3</v>
      </c>
      <c r="AC688" s="59">
        <f t="shared" si="1540"/>
        <v>4.9056245199999996E-3</v>
      </c>
      <c r="AD688">
        <f t="shared" si="1541"/>
        <v>1</v>
      </c>
      <c r="AE688" s="59">
        <f t="shared" si="1542"/>
        <v>4.9056245199999996E-3</v>
      </c>
      <c r="AF688" s="59">
        <f t="shared" si="1543"/>
        <v>4.1758461800000006E-3</v>
      </c>
      <c r="AG688" s="59">
        <f t="shared" si="1544"/>
        <v>4.1758461800000006E-3</v>
      </c>
      <c r="AH688">
        <f t="shared" si="1545"/>
        <v>1</v>
      </c>
      <c r="AI688" s="59">
        <f t="shared" si="1546"/>
        <v>4.1758461800000006E-3</v>
      </c>
      <c r="AJ688" s="59">
        <f t="shared" si="1547"/>
        <v>0</v>
      </c>
      <c r="AK688" s="59">
        <f t="shared" si="1548"/>
        <v>0</v>
      </c>
      <c r="AL688" s="59">
        <f t="shared" si="1549"/>
        <v>0</v>
      </c>
      <c r="AM688" s="12">
        <f t="shared" si="1650"/>
        <v>0</v>
      </c>
      <c r="AN688" s="12">
        <f t="shared" si="1651"/>
        <v>0</v>
      </c>
      <c r="AO688" s="66">
        <f t="shared" si="1550"/>
        <v>0</v>
      </c>
      <c r="AP688" s="66">
        <f t="shared" si="1551"/>
        <v>0</v>
      </c>
      <c r="AQ688" s="59">
        <f t="shared" si="1552"/>
        <v>0</v>
      </c>
      <c r="AR688" s="59">
        <f t="shared" si="1553"/>
        <v>0</v>
      </c>
      <c r="AS688" s="59">
        <f t="shared" si="1554"/>
        <v>0</v>
      </c>
      <c r="AT688" s="12">
        <f t="shared" si="1555"/>
        <v>0</v>
      </c>
      <c r="AU688" s="59">
        <f t="shared" si="1652"/>
        <v>0</v>
      </c>
      <c r="AV688" s="59">
        <f t="shared" si="1653"/>
        <v>0</v>
      </c>
      <c r="AW688" s="70">
        <f t="shared" si="1556"/>
        <v>0</v>
      </c>
      <c r="AX688" s="20">
        <f t="shared" si="1557"/>
        <v>200000</v>
      </c>
      <c r="AY688" s="20">
        <f t="shared" si="1558"/>
        <v>0</v>
      </c>
      <c r="AZ688" s="20">
        <f t="shared" si="1559"/>
        <v>0</v>
      </c>
      <c r="BA688" s="20">
        <f t="shared" si="1560"/>
        <v>200000</v>
      </c>
      <c r="BB688" s="36">
        <f t="shared" si="1561"/>
        <v>1</v>
      </c>
      <c r="BC688" s="36">
        <f t="shared" si="1562"/>
        <v>0</v>
      </c>
      <c r="BD688" s="80">
        <f t="shared" si="1563"/>
        <v>0</v>
      </c>
      <c r="BE688" s="36">
        <f t="shared" si="1564"/>
        <v>0</v>
      </c>
      <c r="BF688" s="36">
        <f t="shared" si="1565"/>
        <v>0</v>
      </c>
      <c r="BG688" s="36">
        <f t="shared" si="1566"/>
        <v>0</v>
      </c>
      <c r="BH688" s="36">
        <f t="shared" si="1567"/>
        <v>0</v>
      </c>
      <c r="BI688" s="36">
        <f t="shared" si="1568"/>
        <v>0</v>
      </c>
      <c r="BJ688" s="36">
        <f t="shared" si="1569"/>
        <v>0</v>
      </c>
      <c r="BK688" s="36">
        <f t="shared" si="1570"/>
        <v>0</v>
      </c>
      <c r="BL688" s="68">
        <f>IF(OR(AT688=0,E688&gt;ProjTerm),0,VLOOKUP(D688,'Life Events'!$AE$5:$AI$1206,5,FALSE))</f>
        <v>0</v>
      </c>
      <c r="BM688" s="93">
        <f t="shared" si="1571"/>
        <v>0</v>
      </c>
      <c r="BN688" s="93">
        <f t="shared" si="1572"/>
        <v>0</v>
      </c>
      <c r="BO688" s="36">
        <f t="shared" si="1573"/>
        <v>0</v>
      </c>
      <c r="BP688" s="36">
        <f t="shared" si="1574"/>
        <v>0</v>
      </c>
      <c r="BQ688" s="36">
        <f t="shared" si="1575"/>
        <v>0</v>
      </c>
      <c r="BR688" s="36">
        <f t="shared" si="1576"/>
        <v>154.78110000000001</v>
      </c>
      <c r="BS688" s="36">
        <f t="shared" si="1577"/>
        <v>0</v>
      </c>
      <c r="BT688" s="36">
        <f t="shared" si="1578"/>
        <v>0</v>
      </c>
      <c r="BU688" s="70" cm="1">
        <f t="array" ref="BU688">IF(AND(ActInt=1,$J688=0),INDEX(Tbl_FwdNom,$B688-IVP,MATCH(ValnDt,Tbl_FwdNom_Cols)),INDEX(Tbl_FwdNom,$B688,MATCH(StartDt,Tbl_FwdNom_Cols)))</f>
        <v>10.325662112</v>
      </c>
      <c r="BV688" s="70" cm="1">
        <f t="array" ref="BV688">INDEX(Tbl_FwdReal,$B688,MATCH(StartDt,Tbl_FwdReal_Cols))</f>
        <v>3.7536035980000002</v>
      </c>
      <c r="BW688" s="70" cm="1">
        <f t="array" ref="BW688">IF(RunType&lt;&gt;"OPN",INDEX(Tbl_FwdReal,$B688,MATCH(ValnDt,Tbl_FwdReal_Cols)),IF(AND($J688=0,ActInt=1),INDEX(Tbl_FwdReal,$B688-IVP,MATCH(ValnDt,Tbl_FwdReal_Cols)),-999))*$K688</f>
        <v>3.7536035980000002</v>
      </c>
      <c r="BX688" s="70">
        <f t="shared" si="1579"/>
        <v>3.753603598E-2</v>
      </c>
      <c r="BY688" s="70">
        <f t="shared" si="1654"/>
        <v>6.3342942183134632E-2</v>
      </c>
      <c r="BZ688" s="64">
        <f t="shared" si="1667"/>
        <v>5.1312587644662955E-3</v>
      </c>
      <c r="CA688" s="70" cm="1">
        <f t="array" ref="CA688">IF($J688=1,CA687*(1+INDEX(Tbl_CPI,$B688,MATCH(IF(RunType="OPN",StartDt,ValnDt),Tbl_CPI_Cols))),0)</f>
        <v>0</v>
      </c>
      <c r="CB688" s="70">
        <f t="shared" si="1655"/>
        <v>45.23089221865979</v>
      </c>
      <c r="CC688" s="70">
        <f t="shared" si="1656"/>
        <v>43.414122642833348</v>
      </c>
      <c r="CD688" s="36">
        <f t="shared" si="1580"/>
        <v>219.92870962148658</v>
      </c>
      <c r="CE688" s="36">
        <f t="shared" si="1581"/>
        <v>0</v>
      </c>
      <c r="CF688" s="36">
        <f t="shared" si="1582"/>
        <v>0</v>
      </c>
      <c r="CG688" s="36">
        <f t="shared" si="1583"/>
        <v>0</v>
      </c>
      <c r="CH688" s="36">
        <f t="shared" si="1584"/>
        <v>0</v>
      </c>
      <c r="CI688" s="36">
        <f t="shared" si="1585"/>
        <v>0</v>
      </c>
      <c r="CJ688" s="36">
        <f t="shared" si="1586"/>
        <v>0</v>
      </c>
      <c r="CK688" s="36">
        <f t="shared" si="1587"/>
        <v>0</v>
      </c>
      <c r="CL688" s="36">
        <f t="shared" si="1588"/>
        <v>0</v>
      </c>
      <c r="CM688" s="36">
        <f t="shared" si="1589"/>
        <v>0</v>
      </c>
      <c r="CN688" s="36">
        <f t="shared" si="1590"/>
        <v>0</v>
      </c>
      <c r="CO688" s="20">
        <f t="shared" si="1591"/>
        <v>120000</v>
      </c>
      <c r="CP688" s="20">
        <f t="shared" si="1592"/>
        <v>2</v>
      </c>
      <c r="CQ688" s="64">
        <f t="shared" si="1593"/>
        <v>0.32647404293999999</v>
      </c>
      <c r="CR688" s="64">
        <f t="shared" si="1594"/>
        <v>1</v>
      </c>
      <c r="CS688" s="36">
        <f t="shared" si="1595"/>
        <v>0</v>
      </c>
      <c r="CT688" s="36">
        <f t="shared" si="1596"/>
        <v>0</v>
      </c>
      <c r="CU688" s="36">
        <f t="shared" si="1597"/>
        <v>0</v>
      </c>
      <c r="CV688" s="36">
        <f t="shared" si="1657"/>
        <v>0</v>
      </c>
      <c r="CW688" s="36">
        <f t="shared" si="1598"/>
        <v>0</v>
      </c>
      <c r="CX688" s="36">
        <f t="shared" si="1599"/>
        <v>0</v>
      </c>
      <c r="CY688" s="36">
        <f t="shared" si="1600"/>
        <v>0</v>
      </c>
      <c r="CZ688" s="36">
        <f t="shared" si="1658"/>
        <v>0</v>
      </c>
      <c r="DA688" s="64">
        <f t="shared" si="1601"/>
        <v>8.2224846752099179E-3</v>
      </c>
      <c r="DB688" s="70">
        <f t="shared" si="1659"/>
        <v>0.99184457319670005</v>
      </c>
      <c r="DC688" s="70">
        <f>PRODUCT($DB$8:DB688)</f>
        <v>1.6585938543703211E-3</v>
      </c>
      <c r="DD688" s="36">
        <f t="shared" si="1602"/>
        <v>0</v>
      </c>
      <c r="DE688" s="36">
        <f t="shared" si="1603"/>
        <v>0</v>
      </c>
      <c r="DF688" s="36">
        <f t="shared" si="1604"/>
        <v>0</v>
      </c>
      <c r="DG688" s="36">
        <f t="shared" si="1605"/>
        <v>0</v>
      </c>
      <c r="DH688" s="36">
        <f t="shared" si="1606"/>
        <v>0</v>
      </c>
      <c r="DI688" s="36">
        <f t="shared" si="1607"/>
        <v>0</v>
      </c>
      <c r="DJ688" s="36">
        <f t="shared" si="1608"/>
        <v>0</v>
      </c>
      <c r="DK688" s="36">
        <f t="shared" si="1609"/>
        <v>0</v>
      </c>
      <c r="DL688" s="36">
        <f t="shared" si="1610"/>
        <v>0</v>
      </c>
      <c r="DM688" s="36">
        <f t="shared" si="1611"/>
        <v>0</v>
      </c>
      <c r="DN688" s="36">
        <f t="shared" ca="1" si="1660"/>
        <v>4.6137290849905055E-12</v>
      </c>
      <c r="DO688" s="64" cm="1">
        <f t="array" ref="DO688">IFERROR(INDEX(Tbl_FwdNom,$B688,MATCH(LIDt,Tbl_FwdNom_Cols,0)),0)</f>
        <v>8.0829788160000007</v>
      </c>
      <c r="DP688" s="64">
        <f t="shared" ca="1" si="1661"/>
        <v>8.0214038809999995</v>
      </c>
      <c r="DQ688" s="64">
        <f t="shared" ca="1" si="1612"/>
        <v>6.4506502008563338E-3</v>
      </c>
      <c r="DR688" s="70">
        <f t="shared" ca="1" si="1613"/>
        <v>0.9935906939902428</v>
      </c>
      <c r="DS688" s="70">
        <f ca="1">PRODUCT($DR$8:DR688)</f>
        <v>4.5608838982698621E-3</v>
      </c>
      <c r="DT688" s="36">
        <f t="shared" ca="1" si="1614"/>
        <v>0</v>
      </c>
      <c r="DU688" s="36">
        <f t="shared" ca="1" si="1615"/>
        <v>0</v>
      </c>
      <c r="DV688" s="36">
        <f t="shared" ca="1" si="1616"/>
        <v>0</v>
      </c>
      <c r="DW688" s="36">
        <f t="shared" ca="1" si="1617"/>
        <v>0</v>
      </c>
      <c r="DX688" s="36">
        <f t="shared" ca="1" si="1618"/>
        <v>0</v>
      </c>
      <c r="DY688" s="36">
        <f t="shared" ca="1" si="1619"/>
        <v>0</v>
      </c>
      <c r="DZ688" s="36">
        <f t="shared" ca="1" si="1620"/>
        <v>0</v>
      </c>
      <c r="EA688" s="36">
        <f t="shared" ca="1" si="1621"/>
        <v>0</v>
      </c>
      <c r="EB688" s="36">
        <f t="shared" ca="1" si="1622"/>
        <v>0</v>
      </c>
      <c r="EC688" s="36">
        <f t="shared" ca="1" si="1623"/>
        <v>0</v>
      </c>
      <c r="ED688" s="36">
        <f t="shared" ca="1" si="1624"/>
        <v>0</v>
      </c>
      <c r="EE688" s="36">
        <f t="shared" ca="1" si="1662"/>
        <v>0</v>
      </c>
      <c r="EF688" s="36">
        <f t="shared" ca="1" si="1625"/>
        <v>0</v>
      </c>
      <c r="EG688" s="64"/>
      <c r="EH688" s="64"/>
      <c r="EI688" s="64"/>
      <c r="EJ688" s="70"/>
      <c r="EK688" s="70"/>
      <c r="EL688" s="70"/>
      <c r="EM688" s="70"/>
      <c r="EN688" s="70"/>
      <c r="EO688" s="36">
        <f t="shared" si="1626"/>
        <v>0</v>
      </c>
      <c r="EP688" s="36">
        <f t="shared" si="1627"/>
        <v>0</v>
      </c>
      <c r="EQ688" s="36">
        <f t="shared" si="1628"/>
        <v>0</v>
      </c>
      <c r="ER688" s="36">
        <f t="shared" si="1629"/>
        <v>0</v>
      </c>
      <c r="ES688" s="36">
        <f t="shared" si="1630"/>
        <v>0</v>
      </c>
      <c r="ET688" s="36">
        <f t="shared" si="1631"/>
        <v>0</v>
      </c>
      <c r="EU688" s="36">
        <f t="shared" si="1663"/>
        <v>0</v>
      </c>
      <c r="EV688" s="36">
        <f t="shared" si="1632"/>
        <v>0</v>
      </c>
      <c r="EW688" s="36">
        <f t="shared" si="1633"/>
        <v>0</v>
      </c>
      <c r="EX688" s="36">
        <f t="shared" si="1664"/>
        <v>0</v>
      </c>
      <c r="EY688" s="36">
        <f t="shared" si="1634"/>
        <v>0</v>
      </c>
      <c r="EZ688" s="36">
        <f t="shared" si="1635"/>
        <v>0</v>
      </c>
      <c r="FA688" s="36">
        <f t="shared" si="1636"/>
        <v>0</v>
      </c>
      <c r="FB688" s="36">
        <f t="shared" si="1637"/>
        <v>0</v>
      </c>
      <c r="FC688" s="36">
        <f t="shared" si="1665"/>
        <v>0</v>
      </c>
      <c r="FD688" s="36">
        <f t="shared" si="1638"/>
        <v>0</v>
      </c>
      <c r="FE688" s="36">
        <f t="shared" si="1639"/>
        <v>0</v>
      </c>
      <c r="FF688" s="36">
        <f t="shared" si="1666"/>
        <v>0</v>
      </c>
      <c r="FG688" s="36">
        <f t="shared" si="1640"/>
        <v>0</v>
      </c>
      <c r="FH688" s="36">
        <f t="shared" si="1641"/>
        <v>0</v>
      </c>
      <c r="FI688" s="36">
        <f t="shared" si="1642"/>
        <v>0</v>
      </c>
      <c r="FJ688" s="36">
        <f t="shared" ca="1" si="1643"/>
        <v>0</v>
      </c>
      <c r="FK688" s="36">
        <f t="shared" si="1644"/>
        <v>0</v>
      </c>
      <c r="FL688" s="36">
        <f t="shared" si="1645"/>
        <v>0</v>
      </c>
      <c r="FM688" s="36">
        <f t="shared" ca="1" si="1646"/>
        <v>0</v>
      </c>
      <c r="FN688" s="36">
        <f t="shared" ca="1" si="1668"/>
        <v>0</v>
      </c>
    </row>
    <row r="689" spans="2:170" x14ac:dyDescent="0.25">
      <c r="B689" s="2">
        <v>681</v>
      </c>
      <c r="C689" s="2">
        <f t="shared" si="1522"/>
        <v>57</v>
      </c>
      <c r="D689" s="2">
        <f t="shared" si="1671"/>
        <v>705</v>
      </c>
      <c r="E689" s="2">
        <f t="shared" si="1669"/>
        <v>59</v>
      </c>
      <c r="F689" s="189">
        <f t="shared" si="1673"/>
        <v>66445</v>
      </c>
      <c r="G689" s="2">
        <f t="shared" si="1672"/>
        <v>11</v>
      </c>
      <c r="H689" s="187">
        <f t="shared" si="1523"/>
        <v>91.333333333333343</v>
      </c>
      <c r="I689" s="186">
        <f t="shared" si="1670"/>
        <v>91</v>
      </c>
      <c r="J689" s="2">
        <f t="shared" si="1524"/>
        <v>0</v>
      </c>
      <c r="K689" s="2">
        <f t="shared" si="1525"/>
        <v>1</v>
      </c>
      <c r="L689">
        <f t="shared" si="1526"/>
        <v>2</v>
      </c>
      <c r="M689" s="190">
        <f t="shared" si="1647"/>
        <v>0.28607791659000004</v>
      </c>
      <c r="N689">
        <f t="shared" si="1527"/>
        <v>1</v>
      </c>
      <c r="O689">
        <f t="shared" si="1528"/>
        <v>100</v>
      </c>
      <c r="P689" s="58">
        <f t="shared" si="1529"/>
        <v>1.2873506246550002</v>
      </c>
      <c r="Q689" s="106">
        <f t="shared" si="1530"/>
        <v>1</v>
      </c>
      <c r="R689" s="59">
        <f t="shared" si="1531"/>
        <v>1</v>
      </c>
      <c r="S689" s="32">
        <f t="shared" si="1648"/>
        <v>1</v>
      </c>
      <c r="T689">
        <f t="shared" si="1532"/>
        <v>1</v>
      </c>
      <c r="U689" s="32">
        <f t="shared" si="1649"/>
        <v>1.67630454E-3</v>
      </c>
      <c r="V689">
        <f t="shared" si="1533"/>
        <v>1</v>
      </c>
      <c r="W689">
        <f t="shared" si="1534"/>
        <v>100</v>
      </c>
      <c r="X689" s="58">
        <f t="shared" si="1535"/>
        <v>7.5433704300000006E-3</v>
      </c>
      <c r="Y689" s="58">
        <f t="shared" si="1536"/>
        <v>7.5433704300000006E-3</v>
      </c>
      <c r="Z689" s="32">
        <f t="shared" si="1537"/>
        <v>7.5433704300000006E-3</v>
      </c>
      <c r="AA689" s="32">
        <f t="shared" si="1538"/>
        <v>0</v>
      </c>
      <c r="AB689" s="59">
        <f t="shared" si="1539"/>
        <v>4.9056245199999996E-3</v>
      </c>
      <c r="AC689" s="59">
        <f t="shared" si="1540"/>
        <v>4.9056245199999996E-3</v>
      </c>
      <c r="AD689">
        <f t="shared" si="1541"/>
        <v>1</v>
      </c>
      <c r="AE689" s="59">
        <f t="shared" si="1542"/>
        <v>4.9056245199999996E-3</v>
      </c>
      <c r="AF689" s="59">
        <f t="shared" si="1543"/>
        <v>4.1758461800000006E-3</v>
      </c>
      <c r="AG689" s="59">
        <f t="shared" si="1544"/>
        <v>4.1758461800000006E-3</v>
      </c>
      <c r="AH689">
        <f t="shared" si="1545"/>
        <v>1</v>
      </c>
      <c r="AI689" s="59">
        <f t="shared" si="1546"/>
        <v>4.1758461800000006E-3</v>
      </c>
      <c r="AJ689" s="59">
        <f t="shared" si="1547"/>
        <v>0</v>
      </c>
      <c r="AK689" s="59">
        <f t="shared" si="1548"/>
        <v>0</v>
      </c>
      <c r="AL689" s="59">
        <f t="shared" si="1549"/>
        <v>0</v>
      </c>
      <c r="AM689" s="12">
        <f t="shared" si="1650"/>
        <v>0</v>
      </c>
      <c r="AN689" s="12">
        <f t="shared" si="1651"/>
        <v>0</v>
      </c>
      <c r="AO689" s="66">
        <f t="shared" si="1550"/>
        <v>0</v>
      </c>
      <c r="AP689" s="66">
        <f t="shared" si="1551"/>
        <v>0</v>
      </c>
      <c r="AQ689" s="59">
        <f t="shared" si="1552"/>
        <v>0</v>
      </c>
      <c r="AR689" s="59">
        <f t="shared" si="1553"/>
        <v>0</v>
      </c>
      <c r="AS689" s="59">
        <f t="shared" si="1554"/>
        <v>0</v>
      </c>
      <c r="AT689" s="12">
        <f t="shared" si="1555"/>
        <v>0</v>
      </c>
      <c r="AU689" s="59">
        <f t="shared" si="1652"/>
        <v>0</v>
      </c>
      <c r="AV689" s="59">
        <f t="shared" si="1653"/>
        <v>0</v>
      </c>
      <c r="AW689" s="70">
        <f t="shared" si="1556"/>
        <v>0</v>
      </c>
      <c r="AX689" s="20">
        <f t="shared" si="1557"/>
        <v>200000</v>
      </c>
      <c r="AY689" s="20">
        <f t="shared" si="1558"/>
        <v>0</v>
      </c>
      <c r="AZ689" s="20">
        <f t="shared" si="1559"/>
        <v>0</v>
      </c>
      <c r="BA689" s="20">
        <f t="shared" si="1560"/>
        <v>200000</v>
      </c>
      <c r="BB689" s="36">
        <f t="shared" si="1561"/>
        <v>1</v>
      </c>
      <c r="BC689" s="36">
        <f t="shared" si="1562"/>
        <v>0</v>
      </c>
      <c r="BD689" s="80">
        <f t="shared" si="1563"/>
        <v>0</v>
      </c>
      <c r="BE689" s="36">
        <f t="shared" si="1564"/>
        <v>0</v>
      </c>
      <c r="BF689" s="36">
        <f t="shared" si="1565"/>
        <v>0</v>
      </c>
      <c r="BG689" s="36">
        <f t="shared" si="1566"/>
        <v>0</v>
      </c>
      <c r="BH689" s="36">
        <f t="shared" si="1567"/>
        <v>0</v>
      </c>
      <c r="BI689" s="36">
        <f t="shared" si="1568"/>
        <v>0</v>
      </c>
      <c r="BJ689" s="36">
        <f t="shared" si="1569"/>
        <v>0</v>
      </c>
      <c r="BK689" s="36">
        <f t="shared" si="1570"/>
        <v>0</v>
      </c>
      <c r="BL689" s="68">
        <f>IF(OR(AT689=0,E689&gt;ProjTerm),0,VLOOKUP(D689,'Life Events'!$AE$5:$AI$1206,5,FALSE))</f>
        <v>0</v>
      </c>
      <c r="BM689" s="93">
        <f t="shared" si="1571"/>
        <v>0</v>
      </c>
      <c r="BN689" s="93">
        <f t="shared" si="1572"/>
        <v>0</v>
      </c>
      <c r="BO689" s="36">
        <f t="shared" si="1573"/>
        <v>0</v>
      </c>
      <c r="BP689" s="36">
        <f t="shared" si="1574"/>
        <v>0</v>
      </c>
      <c r="BQ689" s="36">
        <f t="shared" si="1575"/>
        <v>0</v>
      </c>
      <c r="BR689" s="36">
        <f t="shared" si="1576"/>
        <v>154.78110000000001</v>
      </c>
      <c r="BS689" s="36">
        <f t="shared" si="1577"/>
        <v>0</v>
      </c>
      <c r="BT689" s="36">
        <f t="shared" si="1578"/>
        <v>0</v>
      </c>
      <c r="BU689" s="70" cm="1">
        <f t="array" ref="BU689">IF(AND(ActInt=1,$J689=0),INDEX(Tbl_FwdNom,$B689-IVP,MATCH(ValnDt,Tbl_FwdNom_Cols)),INDEX(Tbl_FwdNom,$B689,MATCH(StartDt,Tbl_FwdNom_Cols)))</f>
        <v>10.319671828000001</v>
      </c>
      <c r="BV689" s="70" cm="1">
        <f t="array" ref="BV689">INDEX(Tbl_FwdReal,$B689,MATCH(StartDt,Tbl_FwdReal_Cols))</f>
        <v>3.7502113600000002</v>
      </c>
      <c r="BW689" s="70" cm="1">
        <f t="array" ref="BW689">IF(RunType&lt;&gt;"OPN",INDEX(Tbl_FwdReal,$B689,MATCH(ValnDt,Tbl_FwdReal_Cols)),IF(AND($J689=0,ActInt=1),INDEX(Tbl_FwdReal,$B689-IVP,MATCH(ValnDt,Tbl_FwdReal_Cols)),-999))*$K689</f>
        <v>3.7502113600000002</v>
      </c>
      <c r="BX689" s="70">
        <f t="shared" si="1579"/>
        <v>3.7502113600000005E-2</v>
      </c>
      <c r="BY689" s="70">
        <f t="shared" si="1654"/>
        <v>6.3319971900633654E-2</v>
      </c>
      <c r="BZ689" s="64">
        <f t="shared" si="1667"/>
        <v>5.1294493468390101E-3</v>
      </c>
      <c r="CA689" s="70" cm="1">
        <f t="array" ref="CA689">IF($J689=1,CA688*(1+INDEX(Tbl_CPI,$B689,MATCH(IF(RunType="OPN",StartDt,ValnDt),Tbl_CPI_Cols))),0)</f>
        <v>0</v>
      </c>
      <c r="CB689" s="70">
        <f t="shared" si="1655"/>
        <v>45.462901789207741</v>
      </c>
      <c r="CC689" s="70">
        <f t="shared" si="1656"/>
        <v>43.414122642833348</v>
      </c>
      <c r="CD689" s="36">
        <f t="shared" si="1580"/>
        <v>219.92870962148658</v>
      </c>
      <c r="CE689" s="36">
        <f t="shared" si="1581"/>
        <v>0</v>
      </c>
      <c r="CF689" s="36">
        <f t="shared" si="1582"/>
        <v>0</v>
      </c>
      <c r="CG689" s="36">
        <f t="shared" si="1583"/>
        <v>0</v>
      </c>
      <c r="CH689" s="36">
        <f t="shared" si="1584"/>
        <v>0</v>
      </c>
      <c r="CI689" s="36">
        <f t="shared" si="1585"/>
        <v>0</v>
      </c>
      <c r="CJ689" s="36">
        <f t="shared" si="1586"/>
        <v>0</v>
      </c>
      <c r="CK689" s="36">
        <f t="shared" si="1587"/>
        <v>0</v>
      </c>
      <c r="CL689" s="36">
        <f t="shared" si="1588"/>
        <v>0</v>
      </c>
      <c r="CM689" s="36">
        <f t="shared" si="1589"/>
        <v>0</v>
      </c>
      <c r="CN689" s="36">
        <f t="shared" si="1590"/>
        <v>0</v>
      </c>
      <c r="CO689" s="20">
        <f t="shared" si="1591"/>
        <v>120000</v>
      </c>
      <c r="CP689" s="20">
        <f t="shared" si="1592"/>
        <v>2</v>
      </c>
      <c r="CQ689" s="64">
        <f t="shared" si="1593"/>
        <v>0.32647404293999999</v>
      </c>
      <c r="CR689" s="64">
        <f t="shared" si="1594"/>
        <v>1</v>
      </c>
      <c r="CS689" s="36">
        <f t="shared" si="1595"/>
        <v>0</v>
      </c>
      <c r="CT689" s="36">
        <f t="shared" si="1596"/>
        <v>0</v>
      </c>
      <c r="CU689" s="36">
        <f t="shared" si="1597"/>
        <v>0</v>
      </c>
      <c r="CV689" s="36">
        <f t="shared" si="1657"/>
        <v>0</v>
      </c>
      <c r="CW689" s="36">
        <f t="shared" si="1598"/>
        <v>0</v>
      </c>
      <c r="CX689" s="36">
        <f t="shared" si="1599"/>
        <v>0</v>
      </c>
      <c r="CY689" s="36">
        <f t="shared" si="1600"/>
        <v>0</v>
      </c>
      <c r="CZ689" s="36">
        <f t="shared" si="1658"/>
        <v>0</v>
      </c>
      <c r="DA689" s="64">
        <f t="shared" si="1601"/>
        <v>8.2179226591394539E-3</v>
      </c>
      <c r="DB689" s="70">
        <f t="shared" si="1659"/>
        <v>0.99184906112612548</v>
      </c>
      <c r="DC689" s="70">
        <f>PRODUCT($DB$8:DB689)</f>
        <v>1.6450747572467647E-3</v>
      </c>
      <c r="DD689" s="36">
        <f t="shared" si="1602"/>
        <v>0</v>
      </c>
      <c r="DE689" s="36">
        <f t="shared" si="1603"/>
        <v>0</v>
      </c>
      <c r="DF689" s="36">
        <f t="shared" si="1604"/>
        <v>0</v>
      </c>
      <c r="DG689" s="36">
        <f t="shared" si="1605"/>
        <v>0</v>
      </c>
      <c r="DH689" s="36">
        <f t="shared" si="1606"/>
        <v>0</v>
      </c>
      <c r="DI689" s="36">
        <f t="shared" si="1607"/>
        <v>0</v>
      </c>
      <c r="DJ689" s="36">
        <f t="shared" si="1608"/>
        <v>0</v>
      </c>
      <c r="DK689" s="36">
        <f t="shared" si="1609"/>
        <v>0</v>
      </c>
      <c r="DL689" s="36">
        <f t="shared" si="1610"/>
        <v>0</v>
      </c>
      <c r="DM689" s="36">
        <f t="shared" si="1611"/>
        <v>0</v>
      </c>
      <c r="DN689" s="36">
        <f t="shared" ca="1" si="1660"/>
        <v>4.6137290849905055E-12</v>
      </c>
      <c r="DO689" s="64" cm="1">
        <f t="array" ref="DO689">IFERROR(INDEX(Tbl_FwdNom,$B689,MATCH(LIDt,Tbl_FwdNom_Cols,0)),0)</f>
        <v>8.0812679270000007</v>
      </c>
      <c r="DP689" s="64">
        <f t="shared" ca="1" si="1661"/>
        <v>8.0196939670000003</v>
      </c>
      <c r="DQ689" s="64">
        <f t="shared" ca="1" si="1612"/>
        <v>6.4493225654054243E-3</v>
      </c>
      <c r="DR689" s="70">
        <f t="shared" ca="1" si="1613"/>
        <v>0.99359200466351716</v>
      </c>
      <c r="DS689" s="70">
        <f ca="1">PRODUCT($DR$8:DR689)</f>
        <v>4.5316577755195094E-3</v>
      </c>
      <c r="DT689" s="36">
        <f t="shared" ca="1" si="1614"/>
        <v>0</v>
      </c>
      <c r="DU689" s="36">
        <f t="shared" ca="1" si="1615"/>
        <v>0</v>
      </c>
      <c r="DV689" s="36">
        <f t="shared" ca="1" si="1616"/>
        <v>0</v>
      </c>
      <c r="DW689" s="36">
        <f t="shared" ca="1" si="1617"/>
        <v>0</v>
      </c>
      <c r="DX689" s="36">
        <f t="shared" ca="1" si="1618"/>
        <v>0</v>
      </c>
      <c r="DY689" s="36">
        <f t="shared" ca="1" si="1619"/>
        <v>0</v>
      </c>
      <c r="DZ689" s="36">
        <f t="shared" ca="1" si="1620"/>
        <v>0</v>
      </c>
      <c r="EA689" s="36">
        <f t="shared" ca="1" si="1621"/>
        <v>0</v>
      </c>
      <c r="EB689" s="36">
        <f t="shared" ca="1" si="1622"/>
        <v>0</v>
      </c>
      <c r="EC689" s="36">
        <f t="shared" ca="1" si="1623"/>
        <v>0</v>
      </c>
      <c r="ED689" s="36">
        <f t="shared" ca="1" si="1624"/>
        <v>0</v>
      </c>
      <c r="EE689" s="36">
        <f t="shared" ca="1" si="1662"/>
        <v>0</v>
      </c>
      <c r="EF689" s="36">
        <f t="shared" ca="1" si="1625"/>
        <v>0</v>
      </c>
      <c r="EG689" s="64"/>
      <c r="EH689" s="64"/>
      <c r="EI689" s="64"/>
      <c r="EJ689" s="70"/>
      <c r="EK689" s="70"/>
      <c r="EL689" s="70"/>
      <c r="EM689" s="70"/>
      <c r="EN689" s="70"/>
      <c r="EO689" s="36">
        <f t="shared" si="1626"/>
        <v>0</v>
      </c>
      <c r="EP689" s="36">
        <f t="shared" si="1627"/>
        <v>0</v>
      </c>
      <c r="EQ689" s="36">
        <f t="shared" si="1628"/>
        <v>0</v>
      </c>
      <c r="ER689" s="36">
        <f t="shared" si="1629"/>
        <v>0</v>
      </c>
      <c r="ES689" s="36">
        <f t="shared" si="1630"/>
        <v>0</v>
      </c>
      <c r="ET689" s="36">
        <f t="shared" si="1631"/>
        <v>0</v>
      </c>
      <c r="EU689" s="36">
        <f t="shared" si="1663"/>
        <v>0</v>
      </c>
      <c r="EV689" s="36">
        <f t="shared" si="1632"/>
        <v>0</v>
      </c>
      <c r="EW689" s="36">
        <f t="shared" si="1633"/>
        <v>0</v>
      </c>
      <c r="EX689" s="36">
        <f t="shared" si="1664"/>
        <v>0</v>
      </c>
      <c r="EY689" s="36">
        <f t="shared" si="1634"/>
        <v>0</v>
      </c>
      <c r="EZ689" s="36">
        <f t="shared" si="1635"/>
        <v>0</v>
      </c>
      <c r="FA689" s="36">
        <f t="shared" si="1636"/>
        <v>0</v>
      </c>
      <c r="FB689" s="36">
        <f t="shared" si="1637"/>
        <v>0</v>
      </c>
      <c r="FC689" s="36">
        <f t="shared" si="1665"/>
        <v>0</v>
      </c>
      <c r="FD689" s="36">
        <f t="shared" si="1638"/>
        <v>0</v>
      </c>
      <c r="FE689" s="36">
        <f t="shared" si="1639"/>
        <v>0</v>
      </c>
      <c r="FF689" s="36">
        <f t="shared" si="1666"/>
        <v>0</v>
      </c>
      <c r="FG689" s="36">
        <f t="shared" si="1640"/>
        <v>0</v>
      </c>
      <c r="FH689" s="36">
        <f t="shared" si="1641"/>
        <v>0</v>
      </c>
      <c r="FI689" s="36">
        <f t="shared" si="1642"/>
        <v>0</v>
      </c>
      <c r="FJ689" s="36">
        <f t="shared" ca="1" si="1643"/>
        <v>0</v>
      </c>
      <c r="FK689" s="36">
        <f t="shared" si="1644"/>
        <v>0</v>
      </c>
      <c r="FL689" s="36">
        <f t="shared" si="1645"/>
        <v>0</v>
      </c>
      <c r="FM689" s="36">
        <f t="shared" ca="1" si="1646"/>
        <v>0</v>
      </c>
      <c r="FN689" s="36">
        <f t="shared" ca="1" si="1668"/>
        <v>0</v>
      </c>
    </row>
    <row r="690" spans="2:170" x14ac:dyDescent="0.25">
      <c r="B690" s="2">
        <v>682</v>
      </c>
      <c r="C690" s="2">
        <f t="shared" si="1522"/>
        <v>57</v>
      </c>
      <c r="D690" s="2">
        <f t="shared" si="1671"/>
        <v>706</v>
      </c>
      <c r="E690" s="2">
        <f t="shared" si="1669"/>
        <v>59</v>
      </c>
      <c r="F690" s="189">
        <f t="shared" si="1673"/>
        <v>66476</v>
      </c>
      <c r="G690" s="2">
        <f t="shared" si="1672"/>
        <v>12</v>
      </c>
      <c r="H690" s="187">
        <f t="shared" si="1523"/>
        <v>91.416666666666671</v>
      </c>
      <c r="I690" s="186">
        <f t="shared" si="1670"/>
        <v>91</v>
      </c>
      <c r="J690" s="2">
        <f t="shared" si="1524"/>
        <v>0</v>
      </c>
      <c r="K690" s="2">
        <f t="shared" si="1525"/>
        <v>1</v>
      </c>
      <c r="L690">
        <f t="shared" si="1526"/>
        <v>2</v>
      </c>
      <c r="M690" s="190">
        <f t="shared" si="1647"/>
        <v>0.28607791659000004</v>
      </c>
      <c r="N690">
        <f t="shared" si="1527"/>
        <v>1</v>
      </c>
      <c r="O690">
        <f t="shared" si="1528"/>
        <v>100</v>
      </c>
      <c r="P690" s="58">
        <f t="shared" si="1529"/>
        <v>1.2873506246550002</v>
      </c>
      <c r="Q690" s="106">
        <f t="shared" si="1530"/>
        <v>1</v>
      </c>
      <c r="R690" s="59">
        <f t="shared" si="1531"/>
        <v>1</v>
      </c>
      <c r="S690" s="32">
        <f t="shared" si="1648"/>
        <v>1</v>
      </c>
      <c r="T690">
        <f t="shared" si="1532"/>
        <v>1</v>
      </c>
      <c r="U690" s="32">
        <f t="shared" si="1649"/>
        <v>1.67630454E-3</v>
      </c>
      <c r="V690">
        <f t="shared" si="1533"/>
        <v>1</v>
      </c>
      <c r="W690">
        <f t="shared" si="1534"/>
        <v>100</v>
      </c>
      <c r="X690" s="58">
        <f t="shared" si="1535"/>
        <v>7.5433704300000006E-3</v>
      </c>
      <c r="Y690" s="58">
        <f t="shared" si="1536"/>
        <v>7.5433704300000006E-3</v>
      </c>
      <c r="Z690" s="32">
        <f t="shared" si="1537"/>
        <v>7.5433704300000006E-3</v>
      </c>
      <c r="AA690" s="32">
        <f t="shared" si="1538"/>
        <v>0</v>
      </c>
      <c r="AB690" s="59">
        <f t="shared" si="1539"/>
        <v>4.9056245199999996E-3</v>
      </c>
      <c r="AC690" s="59">
        <f t="shared" si="1540"/>
        <v>4.9056245199999996E-3</v>
      </c>
      <c r="AD690">
        <f t="shared" si="1541"/>
        <v>1</v>
      </c>
      <c r="AE690" s="59">
        <f t="shared" si="1542"/>
        <v>4.9056245199999996E-3</v>
      </c>
      <c r="AF690" s="59">
        <f t="shared" si="1543"/>
        <v>4.1758461800000006E-3</v>
      </c>
      <c r="AG690" s="59">
        <f t="shared" si="1544"/>
        <v>4.1758461800000006E-3</v>
      </c>
      <c r="AH690">
        <f t="shared" si="1545"/>
        <v>1</v>
      </c>
      <c r="AI690" s="59">
        <f t="shared" si="1546"/>
        <v>4.1758461800000006E-3</v>
      </c>
      <c r="AJ690" s="59">
        <f t="shared" si="1547"/>
        <v>0</v>
      </c>
      <c r="AK690" s="59">
        <f t="shared" si="1548"/>
        <v>0</v>
      </c>
      <c r="AL690" s="59">
        <f t="shared" si="1549"/>
        <v>0</v>
      </c>
      <c r="AM690" s="12">
        <f t="shared" si="1650"/>
        <v>0</v>
      </c>
      <c r="AN690" s="12">
        <f t="shared" si="1651"/>
        <v>0</v>
      </c>
      <c r="AO690" s="66">
        <f t="shared" si="1550"/>
        <v>0</v>
      </c>
      <c r="AP690" s="66">
        <f t="shared" si="1551"/>
        <v>0</v>
      </c>
      <c r="AQ690" s="59">
        <f t="shared" si="1552"/>
        <v>0</v>
      </c>
      <c r="AR690" s="59">
        <f t="shared" si="1553"/>
        <v>0</v>
      </c>
      <c r="AS690" s="59">
        <f t="shared" si="1554"/>
        <v>0</v>
      </c>
      <c r="AT690" s="12">
        <f t="shared" si="1555"/>
        <v>0</v>
      </c>
      <c r="AU690" s="59">
        <f t="shared" si="1652"/>
        <v>0</v>
      </c>
      <c r="AV690" s="59">
        <f t="shared" si="1653"/>
        <v>0</v>
      </c>
      <c r="AW690" s="70">
        <f t="shared" si="1556"/>
        <v>0</v>
      </c>
      <c r="AX690" s="20">
        <f t="shared" si="1557"/>
        <v>200000</v>
      </c>
      <c r="AY690" s="20">
        <f t="shared" si="1558"/>
        <v>0</v>
      </c>
      <c r="AZ690" s="20">
        <f t="shared" si="1559"/>
        <v>0</v>
      </c>
      <c r="BA690" s="20">
        <f t="shared" si="1560"/>
        <v>200000</v>
      </c>
      <c r="BB690" s="36">
        <f t="shared" si="1561"/>
        <v>1</v>
      </c>
      <c r="BC690" s="36">
        <f t="shared" si="1562"/>
        <v>0</v>
      </c>
      <c r="BD690" s="80">
        <f t="shared" si="1563"/>
        <v>0</v>
      </c>
      <c r="BE690" s="36">
        <f t="shared" si="1564"/>
        <v>0</v>
      </c>
      <c r="BF690" s="36">
        <f t="shared" si="1565"/>
        <v>0</v>
      </c>
      <c r="BG690" s="36">
        <f t="shared" si="1566"/>
        <v>0</v>
      </c>
      <c r="BH690" s="36">
        <f t="shared" si="1567"/>
        <v>0</v>
      </c>
      <c r="BI690" s="36">
        <f t="shared" si="1568"/>
        <v>0</v>
      </c>
      <c r="BJ690" s="36">
        <f t="shared" si="1569"/>
        <v>0</v>
      </c>
      <c r="BK690" s="36">
        <f t="shared" si="1570"/>
        <v>0</v>
      </c>
      <c r="BL690" s="68">
        <f>IF(OR(AT690=0,E690&gt;ProjTerm),0,VLOOKUP(D690,'Life Events'!$AE$5:$AI$1206,5,FALSE))</f>
        <v>0</v>
      </c>
      <c r="BM690" s="93">
        <f t="shared" si="1571"/>
        <v>0</v>
      </c>
      <c r="BN690" s="93">
        <f t="shared" si="1572"/>
        <v>0</v>
      </c>
      <c r="BO690" s="36">
        <f t="shared" si="1573"/>
        <v>0</v>
      </c>
      <c r="BP690" s="36">
        <f t="shared" si="1574"/>
        <v>0</v>
      </c>
      <c r="BQ690" s="36">
        <f t="shared" si="1575"/>
        <v>0</v>
      </c>
      <c r="BR690" s="36">
        <f t="shared" si="1576"/>
        <v>154.78110000000001</v>
      </c>
      <c r="BS690" s="36">
        <f t="shared" si="1577"/>
        <v>0</v>
      </c>
      <c r="BT690" s="36">
        <f t="shared" si="1578"/>
        <v>0</v>
      </c>
      <c r="BU690" s="70" cm="1">
        <f t="array" ref="BU690">IF(AND(ActInt=1,$J690=0),INDEX(Tbl_FwdNom,$B690-IVP,MATCH(ValnDt,Tbl_FwdNom_Cols)),INDEX(Tbl_FwdNom,$B690,MATCH(StartDt,Tbl_FwdNom_Cols)))</f>
        <v>10.313681869</v>
      </c>
      <c r="BV690" s="70" cm="1">
        <f t="array" ref="BV690">INDEX(Tbl_FwdReal,$B690,MATCH(StartDt,Tbl_FwdReal_Cols))</f>
        <v>3.7468192330000001</v>
      </c>
      <c r="BW690" s="70" cm="1">
        <f t="array" ref="BW690">IF(RunType&lt;&gt;"OPN",INDEX(Tbl_FwdReal,$B690,MATCH(ValnDt,Tbl_FwdReal_Cols)),IF(AND($J690=0,ActInt=1),INDEX(Tbl_FwdReal,$B690-IVP,MATCH(ValnDt,Tbl_FwdReal_Cols)),-999))*$K690</f>
        <v>3.7468192330000001</v>
      </c>
      <c r="BX690" s="70">
        <f t="shared" si="1579"/>
        <v>3.7468192330000004E-2</v>
      </c>
      <c r="BY690" s="70">
        <f t="shared" si="1654"/>
        <v>6.3297002110992873E-2</v>
      </c>
      <c r="BZ690" s="64">
        <f t="shared" si="1667"/>
        <v>5.1276399322057742E-3</v>
      </c>
      <c r="CA690" s="70" cm="1">
        <f t="array" ref="CA690">IF($J690=1,CA689*(1+INDEX(Tbl_CPI,$B690,MATCH(IF(RunType="OPN",StartDt,ValnDt),Tbl_CPI_Cols))),0)</f>
        <v>0</v>
      </c>
      <c r="CB690" s="70">
        <f t="shared" si="1655"/>
        <v>45.69601917985603</v>
      </c>
      <c r="CC690" s="70">
        <f t="shared" si="1656"/>
        <v>43.414122642833348</v>
      </c>
      <c r="CD690" s="36">
        <f t="shared" si="1580"/>
        <v>219.92870962148658</v>
      </c>
      <c r="CE690" s="36">
        <f t="shared" si="1581"/>
        <v>0</v>
      </c>
      <c r="CF690" s="36">
        <f t="shared" si="1582"/>
        <v>0</v>
      </c>
      <c r="CG690" s="36">
        <f t="shared" si="1583"/>
        <v>0</v>
      </c>
      <c r="CH690" s="36">
        <f t="shared" si="1584"/>
        <v>0</v>
      </c>
      <c r="CI690" s="36">
        <f t="shared" si="1585"/>
        <v>0</v>
      </c>
      <c r="CJ690" s="36">
        <f t="shared" si="1586"/>
        <v>0</v>
      </c>
      <c r="CK690" s="36">
        <f t="shared" si="1587"/>
        <v>0</v>
      </c>
      <c r="CL690" s="36">
        <f t="shared" si="1588"/>
        <v>0</v>
      </c>
      <c r="CM690" s="36">
        <f t="shared" si="1589"/>
        <v>0</v>
      </c>
      <c r="CN690" s="36">
        <f t="shared" si="1590"/>
        <v>0</v>
      </c>
      <c r="CO690" s="20">
        <f t="shared" si="1591"/>
        <v>120000</v>
      </c>
      <c r="CP690" s="20">
        <f t="shared" si="1592"/>
        <v>2</v>
      </c>
      <c r="CQ690" s="64">
        <f t="shared" si="1593"/>
        <v>0.32647404293999999</v>
      </c>
      <c r="CR690" s="64">
        <f t="shared" si="1594"/>
        <v>1</v>
      </c>
      <c r="CS690" s="36">
        <f t="shared" si="1595"/>
        <v>0</v>
      </c>
      <c r="CT690" s="36">
        <f t="shared" si="1596"/>
        <v>0</v>
      </c>
      <c r="CU690" s="36">
        <f t="shared" si="1597"/>
        <v>0</v>
      </c>
      <c r="CV690" s="36">
        <f t="shared" si="1657"/>
        <v>0</v>
      </c>
      <c r="CW690" s="36">
        <f t="shared" si="1598"/>
        <v>0</v>
      </c>
      <c r="CX690" s="36">
        <f t="shared" si="1599"/>
        <v>0</v>
      </c>
      <c r="CY690" s="36">
        <f t="shared" si="1600"/>
        <v>0</v>
      </c>
      <c r="CZ690" s="36">
        <f t="shared" si="1658"/>
        <v>0</v>
      </c>
      <c r="DA690" s="64">
        <f t="shared" si="1601"/>
        <v>8.2133606635201861E-3</v>
      </c>
      <c r="DB690" s="70">
        <f t="shared" si="1659"/>
        <v>0.99185354907604595</v>
      </c>
      <c r="DC690" s="70">
        <f>PRODUCT($DB$8:DB690)</f>
        <v>1.6316732364706184E-3</v>
      </c>
      <c r="DD690" s="36">
        <f t="shared" si="1602"/>
        <v>0</v>
      </c>
      <c r="DE690" s="36">
        <f t="shared" si="1603"/>
        <v>0</v>
      </c>
      <c r="DF690" s="36">
        <f t="shared" si="1604"/>
        <v>0</v>
      </c>
      <c r="DG690" s="36">
        <f t="shared" si="1605"/>
        <v>0</v>
      </c>
      <c r="DH690" s="36">
        <f t="shared" si="1606"/>
        <v>0</v>
      </c>
      <c r="DI690" s="36">
        <f t="shared" si="1607"/>
        <v>0</v>
      </c>
      <c r="DJ690" s="36">
        <f t="shared" si="1608"/>
        <v>0</v>
      </c>
      <c r="DK690" s="36">
        <f t="shared" si="1609"/>
        <v>0</v>
      </c>
      <c r="DL690" s="36">
        <f t="shared" si="1610"/>
        <v>0</v>
      </c>
      <c r="DM690" s="36">
        <f t="shared" si="1611"/>
        <v>0</v>
      </c>
      <c r="DN690" s="36">
        <f t="shared" ca="1" si="1660"/>
        <v>4.6137290849905055E-12</v>
      </c>
      <c r="DO690" s="64" cm="1">
        <f t="array" ref="DO690">IFERROR(INDEX(Tbl_FwdNom,$B690,MATCH(LIDt,Tbl_FwdNom_Cols,0)),0)</f>
        <v>8.0795570659999996</v>
      </c>
      <c r="DP690" s="64">
        <f t="shared" ca="1" si="1661"/>
        <v>8.0179840799999997</v>
      </c>
      <c r="DQ690" s="64">
        <f t="shared" ca="1" si="1612"/>
        <v>6.4479949316540441E-3</v>
      </c>
      <c r="DR690" s="70">
        <f t="shared" ca="1" si="1613"/>
        <v>0.99359331533857154</v>
      </c>
      <c r="DS690" s="70">
        <f ca="1">PRODUCT($DR$8:DR690)</f>
        <v>4.5026248731582456E-3</v>
      </c>
      <c r="DT690" s="36">
        <f t="shared" ca="1" si="1614"/>
        <v>0</v>
      </c>
      <c r="DU690" s="36">
        <f t="shared" ca="1" si="1615"/>
        <v>0</v>
      </c>
      <c r="DV690" s="36">
        <f t="shared" ca="1" si="1616"/>
        <v>0</v>
      </c>
      <c r="DW690" s="36">
        <f t="shared" ca="1" si="1617"/>
        <v>0</v>
      </c>
      <c r="DX690" s="36">
        <f t="shared" ca="1" si="1618"/>
        <v>0</v>
      </c>
      <c r="DY690" s="36">
        <f t="shared" ca="1" si="1619"/>
        <v>0</v>
      </c>
      <c r="DZ690" s="36">
        <f t="shared" ca="1" si="1620"/>
        <v>0</v>
      </c>
      <c r="EA690" s="36">
        <f t="shared" ca="1" si="1621"/>
        <v>0</v>
      </c>
      <c r="EB690" s="36">
        <f t="shared" ca="1" si="1622"/>
        <v>0</v>
      </c>
      <c r="EC690" s="36">
        <f t="shared" ca="1" si="1623"/>
        <v>0</v>
      </c>
      <c r="ED690" s="36">
        <f t="shared" ca="1" si="1624"/>
        <v>0</v>
      </c>
      <c r="EE690" s="36">
        <f t="shared" ca="1" si="1662"/>
        <v>0</v>
      </c>
      <c r="EF690" s="36">
        <f t="shared" ca="1" si="1625"/>
        <v>0</v>
      </c>
      <c r="EG690" s="64"/>
      <c r="EH690" s="64"/>
      <c r="EI690" s="64"/>
      <c r="EJ690" s="70"/>
      <c r="EK690" s="70"/>
      <c r="EL690" s="70"/>
      <c r="EM690" s="70"/>
      <c r="EN690" s="70"/>
      <c r="EO690" s="36">
        <f t="shared" si="1626"/>
        <v>0</v>
      </c>
      <c r="EP690" s="36">
        <f t="shared" si="1627"/>
        <v>0</v>
      </c>
      <c r="EQ690" s="36">
        <f t="shared" si="1628"/>
        <v>0</v>
      </c>
      <c r="ER690" s="36">
        <f t="shared" si="1629"/>
        <v>0</v>
      </c>
      <c r="ES690" s="36">
        <f t="shared" si="1630"/>
        <v>0</v>
      </c>
      <c r="ET690" s="36">
        <f t="shared" si="1631"/>
        <v>0</v>
      </c>
      <c r="EU690" s="36">
        <f t="shared" si="1663"/>
        <v>0</v>
      </c>
      <c r="EV690" s="36">
        <f t="shared" si="1632"/>
        <v>0</v>
      </c>
      <c r="EW690" s="36">
        <f t="shared" si="1633"/>
        <v>0</v>
      </c>
      <c r="EX690" s="36">
        <f t="shared" si="1664"/>
        <v>0</v>
      </c>
      <c r="EY690" s="36">
        <f t="shared" si="1634"/>
        <v>0</v>
      </c>
      <c r="EZ690" s="36">
        <f t="shared" si="1635"/>
        <v>0</v>
      </c>
      <c r="FA690" s="36">
        <f t="shared" si="1636"/>
        <v>0</v>
      </c>
      <c r="FB690" s="36">
        <f t="shared" si="1637"/>
        <v>0</v>
      </c>
      <c r="FC690" s="36">
        <f t="shared" si="1665"/>
        <v>0</v>
      </c>
      <c r="FD690" s="36">
        <f t="shared" si="1638"/>
        <v>0</v>
      </c>
      <c r="FE690" s="36">
        <f t="shared" si="1639"/>
        <v>0</v>
      </c>
      <c r="FF690" s="36">
        <f t="shared" si="1666"/>
        <v>0</v>
      </c>
      <c r="FG690" s="36">
        <f t="shared" si="1640"/>
        <v>0</v>
      </c>
      <c r="FH690" s="36">
        <f t="shared" si="1641"/>
        <v>0</v>
      </c>
      <c r="FI690" s="36">
        <f t="shared" si="1642"/>
        <v>0</v>
      </c>
      <c r="FJ690" s="36">
        <f t="shared" ca="1" si="1643"/>
        <v>0</v>
      </c>
      <c r="FK690" s="36">
        <f t="shared" si="1644"/>
        <v>0</v>
      </c>
      <c r="FL690" s="36">
        <f t="shared" si="1645"/>
        <v>0</v>
      </c>
      <c r="FM690" s="36">
        <f t="shared" ca="1" si="1646"/>
        <v>0</v>
      </c>
      <c r="FN690" s="36">
        <f t="shared" ca="1" si="1668"/>
        <v>0</v>
      </c>
    </row>
    <row r="691" spans="2:170" x14ac:dyDescent="0.25">
      <c r="B691" s="2">
        <v>683</v>
      </c>
      <c r="C691" s="2">
        <f t="shared" si="1522"/>
        <v>57</v>
      </c>
      <c r="D691" s="2">
        <f t="shared" si="1671"/>
        <v>707</v>
      </c>
      <c r="E691" s="2">
        <f t="shared" si="1669"/>
        <v>59</v>
      </c>
      <c r="F691" s="189">
        <f t="shared" si="1673"/>
        <v>66507</v>
      </c>
      <c r="G691" s="2">
        <f t="shared" si="1672"/>
        <v>1</v>
      </c>
      <c r="H691" s="187">
        <f t="shared" si="1523"/>
        <v>91.5</v>
      </c>
      <c r="I691" s="186">
        <f t="shared" si="1670"/>
        <v>91</v>
      </c>
      <c r="J691" s="2">
        <f t="shared" si="1524"/>
        <v>0</v>
      </c>
      <c r="K691" s="2">
        <f t="shared" si="1525"/>
        <v>1</v>
      </c>
      <c r="L691">
        <f t="shared" si="1526"/>
        <v>2</v>
      </c>
      <c r="M691" s="190">
        <f t="shared" si="1647"/>
        <v>0.28607791659000004</v>
      </c>
      <c r="N691">
        <f t="shared" si="1527"/>
        <v>1</v>
      </c>
      <c r="O691">
        <f t="shared" si="1528"/>
        <v>100</v>
      </c>
      <c r="P691" s="58">
        <f t="shared" si="1529"/>
        <v>1.2873506246550002</v>
      </c>
      <c r="Q691" s="106">
        <f t="shared" si="1530"/>
        <v>1</v>
      </c>
      <c r="R691" s="59">
        <f t="shared" si="1531"/>
        <v>1</v>
      </c>
      <c r="S691" s="32">
        <f t="shared" si="1648"/>
        <v>1</v>
      </c>
      <c r="T691">
        <f t="shared" si="1532"/>
        <v>1</v>
      </c>
      <c r="U691" s="32">
        <f t="shared" si="1649"/>
        <v>1.67630454E-3</v>
      </c>
      <c r="V691">
        <f t="shared" si="1533"/>
        <v>1</v>
      </c>
      <c r="W691">
        <f t="shared" si="1534"/>
        <v>100</v>
      </c>
      <c r="X691" s="58">
        <f t="shared" si="1535"/>
        <v>7.5433704300000006E-3</v>
      </c>
      <c r="Y691" s="58">
        <f t="shared" si="1536"/>
        <v>7.5433704300000006E-3</v>
      </c>
      <c r="Z691" s="32">
        <f t="shared" si="1537"/>
        <v>7.5433704300000006E-3</v>
      </c>
      <c r="AA691" s="32">
        <f t="shared" si="1538"/>
        <v>0</v>
      </c>
      <c r="AB691" s="59">
        <f t="shared" si="1539"/>
        <v>4.9056245199999996E-3</v>
      </c>
      <c r="AC691" s="59">
        <f t="shared" si="1540"/>
        <v>4.9056245199999996E-3</v>
      </c>
      <c r="AD691">
        <f t="shared" si="1541"/>
        <v>1</v>
      </c>
      <c r="AE691" s="59">
        <f t="shared" si="1542"/>
        <v>4.9056245199999996E-3</v>
      </c>
      <c r="AF691" s="59">
        <f t="shared" si="1543"/>
        <v>4.1758461800000006E-3</v>
      </c>
      <c r="AG691" s="59">
        <f t="shared" si="1544"/>
        <v>4.1758461800000006E-3</v>
      </c>
      <c r="AH691">
        <f t="shared" si="1545"/>
        <v>1</v>
      </c>
      <c r="AI691" s="59">
        <f t="shared" si="1546"/>
        <v>4.1758461800000006E-3</v>
      </c>
      <c r="AJ691" s="59">
        <f t="shared" si="1547"/>
        <v>0</v>
      </c>
      <c r="AK691" s="59">
        <f t="shared" si="1548"/>
        <v>0</v>
      </c>
      <c r="AL691" s="59">
        <f t="shared" si="1549"/>
        <v>0</v>
      </c>
      <c r="AM691" s="12">
        <f t="shared" si="1650"/>
        <v>0</v>
      </c>
      <c r="AN691" s="12">
        <f t="shared" si="1651"/>
        <v>0</v>
      </c>
      <c r="AO691" s="66">
        <f t="shared" si="1550"/>
        <v>0</v>
      </c>
      <c r="AP691" s="66">
        <f t="shared" si="1551"/>
        <v>0</v>
      </c>
      <c r="AQ691" s="59">
        <f t="shared" si="1552"/>
        <v>0</v>
      </c>
      <c r="AR691" s="59">
        <f t="shared" si="1553"/>
        <v>0</v>
      </c>
      <c r="AS691" s="59">
        <f t="shared" si="1554"/>
        <v>0</v>
      </c>
      <c r="AT691" s="12">
        <f t="shared" si="1555"/>
        <v>0</v>
      </c>
      <c r="AU691" s="59">
        <f t="shared" si="1652"/>
        <v>0</v>
      </c>
      <c r="AV691" s="59">
        <f t="shared" si="1653"/>
        <v>0</v>
      </c>
      <c r="AW691" s="70">
        <f t="shared" si="1556"/>
        <v>0</v>
      </c>
      <c r="AX691" s="20">
        <f t="shared" si="1557"/>
        <v>200000</v>
      </c>
      <c r="AY691" s="20">
        <f t="shared" si="1558"/>
        <v>0</v>
      </c>
      <c r="AZ691" s="20">
        <f t="shared" si="1559"/>
        <v>0</v>
      </c>
      <c r="BA691" s="20">
        <f t="shared" si="1560"/>
        <v>200000</v>
      </c>
      <c r="BB691" s="36">
        <f t="shared" si="1561"/>
        <v>1</v>
      </c>
      <c r="BC691" s="36">
        <f t="shared" si="1562"/>
        <v>0</v>
      </c>
      <c r="BD691" s="80">
        <f t="shared" si="1563"/>
        <v>0</v>
      </c>
      <c r="BE691" s="36">
        <f t="shared" si="1564"/>
        <v>0</v>
      </c>
      <c r="BF691" s="36">
        <f t="shared" si="1565"/>
        <v>0</v>
      </c>
      <c r="BG691" s="36">
        <f t="shared" si="1566"/>
        <v>0</v>
      </c>
      <c r="BH691" s="36">
        <f t="shared" si="1567"/>
        <v>0</v>
      </c>
      <c r="BI691" s="36">
        <f t="shared" si="1568"/>
        <v>0</v>
      </c>
      <c r="BJ691" s="36">
        <f t="shared" si="1569"/>
        <v>0</v>
      </c>
      <c r="BK691" s="36">
        <f t="shared" si="1570"/>
        <v>0</v>
      </c>
      <c r="BL691" s="68">
        <f>IF(OR(AT691=0,E691&gt;ProjTerm),0,VLOOKUP(D691,'Life Events'!$AE$5:$AI$1206,5,FALSE))</f>
        <v>0</v>
      </c>
      <c r="BM691" s="93">
        <f t="shared" si="1571"/>
        <v>0</v>
      </c>
      <c r="BN691" s="93">
        <f t="shared" si="1572"/>
        <v>0</v>
      </c>
      <c r="BO691" s="36">
        <f t="shared" si="1573"/>
        <v>0</v>
      </c>
      <c r="BP691" s="36">
        <f t="shared" si="1574"/>
        <v>0</v>
      </c>
      <c r="BQ691" s="36">
        <f t="shared" si="1575"/>
        <v>0</v>
      </c>
      <c r="BR691" s="36">
        <f t="shared" si="1576"/>
        <v>154.78110000000001</v>
      </c>
      <c r="BS691" s="36">
        <f t="shared" si="1577"/>
        <v>0</v>
      </c>
      <c r="BT691" s="36">
        <f t="shared" si="1578"/>
        <v>0</v>
      </c>
      <c r="BU691" s="70" cm="1">
        <f t="array" ref="BU691">IF(AND(ActInt=1,$J691=0),INDEX(Tbl_FwdNom,$B691-IVP,MATCH(ValnDt,Tbl_FwdNom_Cols)),INDEX(Tbl_FwdNom,$B691,MATCH(StartDt,Tbl_FwdNom_Cols)))</f>
        <v>10.307692234999999</v>
      </c>
      <c r="BV691" s="70" cm="1">
        <f t="array" ref="BV691">INDEX(Tbl_FwdReal,$B691,MATCH(StartDt,Tbl_FwdReal_Cols))</f>
        <v>3.7434272169999998</v>
      </c>
      <c r="BW691" s="70" cm="1">
        <f t="array" ref="BW691">IF(RunType&lt;&gt;"OPN",INDEX(Tbl_FwdReal,$B691,MATCH(ValnDt,Tbl_FwdReal_Cols)),IF(AND($J691=0,ActInt=1),INDEX(Tbl_FwdReal,$B691-IVP,MATCH(ValnDt,Tbl_FwdReal_Cols)),-999))*$K691</f>
        <v>3.7434272169999998</v>
      </c>
      <c r="BX691" s="70">
        <f t="shared" si="1579"/>
        <v>3.7434272169999998E-2</v>
      </c>
      <c r="BY691" s="70">
        <f t="shared" si="1654"/>
        <v>6.3274032814334635E-2</v>
      </c>
      <c r="BZ691" s="64">
        <f t="shared" si="1667"/>
        <v>5.1258305205768018E-3</v>
      </c>
      <c r="CA691" s="70" cm="1">
        <f t="array" ref="CA691">IF($J691=1,CA690*(1+INDEX(Tbl_CPI,$B691,MATCH(IF(RunType="OPN",StartDt,ValnDt),Tbl_CPI_Cols))),0)</f>
        <v>0</v>
      </c>
      <c r="CB691" s="70">
        <f t="shared" si="1655"/>
        <v>45.930249229636999</v>
      </c>
      <c r="CC691" s="70">
        <f t="shared" si="1656"/>
        <v>43.414122642833348</v>
      </c>
      <c r="CD691" s="36">
        <f t="shared" si="1580"/>
        <v>219.92870962148658</v>
      </c>
      <c r="CE691" s="36">
        <f t="shared" si="1581"/>
        <v>0</v>
      </c>
      <c r="CF691" s="36">
        <f t="shared" si="1582"/>
        <v>0</v>
      </c>
      <c r="CG691" s="36">
        <f t="shared" si="1583"/>
        <v>0</v>
      </c>
      <c r="CH691" s="36">
        <f t="shared" si="1584"/>
        <v>0</v>
      </c>
      <c r="CI691" s="36">
        <f t="shared" si="1585"/>
        <v>0</v>
      </c>
      <c r="CJ691" s="36">
        <f t="shared" si="1586"/>
        <v>0</v>
      </c>
      <c r="CK691" s="36">
        <f t="shared" si="1587"/>
        <v>0</v>
      </c>
      <c r="CL691" s="36">
        <f t="shared" si="1588"/>
        <v>0</v>
      </c>
      <c r="CM691" s="36">
        <f t="shared" si="1589"/>
        <v>0</v>
      </c>
      <c r="CN691" s="36">
        <f t="shared" si="1590"/>
        <v>0</v>
      </c>
      <c r="CO691" s="20">
        <f t="shared" si="1591"/>
        <v>120000</v>
      </c>
      <c r="CP691" s="20">
        <f t="shared" si="1592"/>
        <v>2</v>
      </c>
      <c r="CQ691" s="64">
        <f t="shared" si="1593"/>
        <v>0.32647404293999999</v>
      </c>
      <c r="CR691" s="64">
        <f t="shared" si="1594"/>
        <v>1</v>
      </c>
      <c r="CS691" s="36">
        <f t="shared" si="1595"/>
        <v>0</v>
      </c>
      <c r="CT691" s="36">
        <f t="shared" si="1596"/>
        <v>0</v>
      </c>
      <c r="CU691" s="36">
        <f t="shared" si="1597"/>
        <v>0</v>
      </c>
      <c r="CV691" s="36">
        <f t="shared" si="1657"/>
        <v>0</v>
      </c>
      <c r="CW691" s="36">
        <f t="shared" si="1598"/>
        <v>0</v>
      </c>
      <c r="CX691" s="36">
        <f t="shared" si="1599"/>
        <v>0</v>
      </c>
      <c r="CY691" s="36">
        <f t="shared" si="1600"/>
        <v>0</v>
      </c>
      <c r="CZ691" s="36">
        <f t="shared" si="1658"/>
        <v>0</v>
      </c>
      <c r="DA691" s="64">
        <f t="shared" si="1601"/>
        <v>8.2087986883654374E-3</v>
      </c>
      <c r="DB691" s="70">
        <f t="shared" si="1659"/>
        <v>0.99185803704644837</v>
      </c>
      <c r="DC691" s="70">
        <f>PRODUCT($DB$8:DB691)</f>
        <v>1.618388213426973E-3</v>
      </c>
      <c r="DD691" s="36">
        <f t="shared" si="1602"/>
        <v>0</v>
      </c>
      <c r="DE691" s="36">
        <f t="shared" si="1603"/>
        <v>0</v>
      </c>
      <c r="DF691" s="36">
        <f t="shared" si="1604"/>
        <v>0</v>
      </c>
      <c r="DG691" s="36">
        <f t="shared" si="1605"/>
        <v>0</v>
      </c>
      <c r="DH691" s="36">
        <f t="shared" si="1606"/>
        <v>0</v>
      </c>
      <c r="DI691" s="36">
        <f t="shared" si="1607"/>
        <v>0</v>
      </c>
      <c r="DJ691" s="36">
        <f t="shared" si="1608"/>
        <v>0</v>
      </c>
      <c r="DK691" s="36">
        <f t="shared" si="1609"/>
        <v>0</v>
      </c>
      <c r="DL691" s="36">
        <f t="shared" si="1610"/>
        <v>0</v>
      </c>
      <c r="DM691" s="36">
        <f t="shared" si="1611"/>
        <v>0</v>
      </c>
      <c r="DN691" s="36">
        <f t="shared" ca="1" si="1660"/>
        <v>4.6137290849905055E-12</v>
      </c>
      <c r="DO691" s="64" cm="1">
        <f t="array" ref="DO691">IFERROR(INDEX(Tbl_FwdNom,$B691,MATCH(LIDt,Tbl_FwdNom_Cols,0)),0)</f>
        <v>8.0778462310000005</v>
      </c>
      <c r="DP691" s="64">
        <f t="shared" ca="1" si="1661"/>
        <v>8.0162742199999997</v>
      </c>
      <c r="DQ691" s="64">
        <f t="shared" ca="1" si="1612"/>
        <v>6.4466672996021934E-3</v>
      </c>
      <c r="DR691" s="70">
        <f t="shared" ca="1" si="1613"/>
        <v>0.99359462601540605</v>
      </c>
      <c r="DS691" s="70">
        <f ca="1">PRODUCT($DR$8:DR691)</f>
        <v>4.4737838769333318E-3</v>
      </c>
      <c r="DT691" s="36">
        <f t="shared" ca="1" si="1614"/>
        <v>0</v>
      </c>
      <c r="DU691" s="36">
        <f t="shared" ca="1" si="1615"/>
        <v>0</v>
      </c>
      <c r="DV691" s="36">
        <f t="shared" ca="1" si="1616"/>
        <v>0</v>
      </c>
      <c r="DW691" s="36">
        <f t="shared" ca="1" si="1617"/>
        <v>0</v>
      </c>
      <c r="DX691" s="36">
        <f t="shared" ca="1" si="1618"/>
        <v>0</v>
      </c>
      <c r="DY691" s="36">
        <f t="shared" ca="1" si="1619"/>
        <v>0</v>
      </c>
      <c r="DZ691" s="36">
        <f t="shared" ca="1" si="1620"/>
        <v>0</v>
      </c>
      <c r="EA691" s="36">
        <f t="shared" ca="1" si="1621"/>
        <v>0</v>
      </c>
      <c r="EB691" s="36">
        <f t="shared" ca="1" si="1622"/>
        <v>0</v>
      </c>
      <c r="EC691" s="36">
        <f t="shared" ca="1" si="1623"/>
        <v>0</v>
      </c>
      <c r="ED691" s="36">
        <f t="shared" ca="1" si="1624"/>
        <v>0</v>
      </c>
      <c r="EE691" s="36">
        <f t="shared" ca="1" si="1662"/>
        <v>0</v>
      </c>
      <c r="EF691" s="36">
        <f t="shared" ca="1" si="1625"/>
        <v>0</v>
      </c>
      <c r="EG691" s="64"/>
      <c r="EH691" s="64"/>
      <c r="EI691" s="64"/>
      <c r="EJ691" s="70"/>
      <c r="EK691" s="70"/>
      <c r="EL691" s="70"/>
      <c r="EM691" s="70"/>
      <c r="EN691" s="70"/>
      <c r="EO691" s="36">
        <f t="shared" si="1626"/>
        <v>0</v>
      </c>
      <c r="EP691" s="36">
        <f t="shared" si="1627"/>
        <v>0</v>
      </c>
      <c r="EQ691" s="36">
        <f t="shared" si="1628"/>
        <v>0</v>
      </c>
      <c r="ER691" s="36">
        <f t="shared" si="1629"/>
        <v>0</v>
      </c>
      <c r="ES691" s="36">
        <f t="shared" si="1630"/>
        <v>0</v>
      </c>
      <c r="ET691" s="36">
        <f t="shared" si="1631"/>
        <v>0</v>
      </c>
      <c r="EU691" s="36">
        <f t="shared" si="1663"/>
        <v>0</v>
      </c>
      <c r="EV691" s="36">
        <f t="shared" si="1632"/>
        <v>0</v>
      </c>
      <c r="EW691" s="36">
        <f t="shared" si="1633"/>
        <v>0</v>
      </c>
      <c r="EX691" s="36">
        <f t="shared" si="1664"/>
        <v>0</v>
      </c>
      <c r="EY691" s="36">
        <f t="shared" si="1634"/>
        <v>0</v>
      </c>
      <c r="EZ691" s="36">
        <f t="shared" si="1635"/>
        <v>0</v>
      </c>
      <c r="FA691" s="36">
        <f t="shared" si="1636"/>
        <v>0</v>
      </c>
      <c r="FB691" s="36">
        <f t="shared" si="1637"/>
        <v>0</v>
      </c>
      <c r="FC691" s="36">
        <f t="shared" si="1665"/>
        <v>0</v>
      </c>
      <c r="FD691" s="36">
        <f t="shared" si="1638"/>
        <v>0</v>
      </c>
      <c r="FE691" s="36">
        <f t="shared" si="1639"/>
        <v>0</v>
      </c>
      <c r="FF691" s="36">
        <f t="shared" si="1666"/>
        <v>0</v>
      </c>
      <c r="FG691" s="36">
        <f t="shared" si="1640"/>
        <v>0</v>
      </c>
      <c r="FH691" s="36">
        <f t="shared" si="1641"/>
        <v>0</v>
      </c>
      <c r="FI691" s="36">
        <f t="shared" si="1642"/>
        <v>0</v>
      </c>
      <c r="FJ691" s="36">
        <f t="shared" ca="1" si="1643"/>
        <v>0</v>
      </c>
      <c r="FK691" s="36">
        <f t="shared" si="1644"/>
        <v>0</v>
      </c>
      <c r="FL691" s="36">
        <f t="shared" si="1645"/>
        <v>0</v>
      </c>
      <c r="FM691" s="36">
        <f t="shared" ca="1" si="1646"/>
        <v>0</v>
      </c>
      <c r="FN691" s="36">
        <f t="shared" ca="1" si="1668"/>
        <v>0</v>
      </c>
    </row>
    <row r="692" spans="2:170" x14ac:dyDescent="0.25">
      <c r="B692" s="2">
        <v>684</v>
      </c>
      <c r="C692" s="2">
        <f t="shared" si="1522"/>
        <v>57</v>
      </c>
      <c r="D692" s="2">
        <f t="shared" si="1671"/>
        <v>708</v>
      </c>
      <c r="E692" s="2">
        <f t="shared" si="1669"/>
        <v>59</v>
      </c>
      <c r="F692" s="189">
        <f t="shared" si="1673"/>
        <v>66535</v>
      </c>
      <c r="G692" s="2">
        <f t="shared" si="1672"/>
        <v>2</v>
      </c>
      <c r="H692" s="187">
        <f t="shared" si="1523"/>
        <v>91.583333333333343</v>
      </c>
      <c r="I692" s="186">
        <f t="shared" si="1670"/>
        <v>91</v>
      </c>
      <c r="J692" s="2">
        <f t="shared" si="1524"/>
        <v>0</v>
      </c>
      <c r="K692" s="2">
        <f t="shared" si="1525"/>
        <v>1</v>
      </c>
      <c r="L692">
        <f t="shared" si="1526"/>
        <v>2</v>
      </c>
      <c r="M692" s="190">
        <f t="shared" si="1647"/>
        <v>0.28607791659000004</v>
      </c>
      <c r="N692">
        <f t="shared" si="1527"/>
        <v>1</v>
      </c>
      <c r="O692">
        <f t="shared" si="1528"/>
        <v>100</v>
      </c>
      <c r="P692" s="58">
        <f t="shared" si="1529"/>
        <v>1.2873506246550002</v>
      </c>
      <c r="Q692" s="106">
        <f t="shared" si="1530"/>
        <v>1</v>
      </c>
      <c r="R692" s="59">
        <f t="shared" si="1531"/>
        <v>1</v>
      </c>
      <c r="S692" s="32">
        <f t="shared" si="1648"/>
        <v>1</v>
      </c>
      <c r="T692">
        <f t="shared" si="1532"/>
        <v>1</v>
      </c>
      <c r="U692" s="32">
        <f t="shared" si="1649"/>
        <v>1.67630454E-3</v>
      </c>
      <c r="V692">
        <f t="shared" si="1533"/>
        <v>1</v>
      </c>
      <c r="W692">
        <f t="shared" si="1534"/>
        <v>100</v>
      </c>
      <c r="X692" s="58">
        <f t="shared" si="1535"/>
        <v>7.5433704300000006E-3</v>
      </c>
      <c r="Y692" s="58">
        <f t="shared" si="1536"/>
        <v>7.5433704300000006E-3</v>
      </c>
      <c r="Z692" s="32">
        <f t="shared" si="1537"/>
        <v>7.5433704300000006E-3</v>
      </c>
      <c r="AA692" s="32">
        <f t="shared" si="1538"/>
        <v>0</v>
      </c>
      <c r="AB692" s="59">
        <f t="shared" si="1539"/>
        <v>4.9056245199999996E-3</v>
      </c>
      <c r="AC692" s="59">
        <f t="shared" si="1540"/>
        <v>4.9056245199999996E-3</v>
      </c>
      <c r="AD692">
        <f t="shared" si="1541"/>
        <v>1</v>
      </c>
      <c r="AE692" s="59">
        <f t="shared" si="1542"/>
        <v>4.9056245199999996E-3</v>
      </c>
      <c r="AF692" s="59">
        <f t="shared" si="1543"/>
        <v>4.1758461800000006E-3</v>
      </c>
      <c r="AG692" s="59">
        <f t="shared" si="1544"/>
        <v>4.1758461800000006E-3</v>
      </c>
      <c r="AH692">
        <f t="shared" si="1545"/>
        <v>1</v>
      </c>
      <c r="AI692" s="59">
        <f t="shared" si="1546"/>
        <v>4.1758461800000006E-3</v>
      </c>
      <c r="AJ692" s="59">
        <f t="shared" si="1547"/>
        <v>0</v>
      </c>
      <c r="AK692" s="59">
        <f t="shared" si="1548"/>
        <v>0</v>
      </c>
      <c r="AL692" s="59">
        <f t="shared" si="1549"/>
        <v>0</v>
      </c>
      <c r="AM692" s="12">
        <f t="shared" si="1650"/>
        <v>0</v>
      </c>
      <c r="AN692" s="12">
        <f t="shared" si="1651"/>
        <v>0</v>
      </c>
      <c r="AO692" s="66">
        <f t="shared" si="1550"/>
        <v>0</v>
      </c>
      <c r="AP692" s="66">
        <f t="shared" si="1551"/>
        <v>0</v>
      </c>
      <c r="AQ692" s="59">
        <f t="shared" si="1552"/>
        <v>0</v>
      </c>
      <c r="AR692" s="59">
        <f t="shared" si="1553"/>
        <v>0</v>
      </c>
      <c r="AS692" s="59">
        <f t="shared" si="1554"/>
        <v>0</v>
      </c>
      <c r="AT692" s="12">
        <f t="shared" si="1555"/>
        <v>0</v>
      </c>
      <c r="AU692" s="59">
        <f t="shared" si="1652"/>
        <v>0</v>
      </c>
      <c r="AV692" s="59">
        <f t="shared" si="1653"/>
        <v>0</v>
      </c>
      <c r="AW692" s="70">
        <f t="shared" si="1556"/>
        <v>0</v>
      </c>
      <c r="AX692" s="20">
        <f t="shared" si="1557"/>
        <v>200000</v>
      </c>
      <c r="AY692" s="20">
        <f t="shared" si="1558"/>
        <v>0</v>
      </c>
      <c r="AZ692" s="20">
        <f t="shared" si="1559"/>
        <v>0</v>
      </c>
      <c r="BA692" s="20">
        <f t="shared" si="1560"/>
        <v>200000</v>
      </c>
      <c r="BB692" s="36">
        <f t="shared" si="1561"/>
        <v>1</v>
      </c>
      <c r="BC692" s="36">
        <f t="shared" si="1562"/>
        <v>0</v>
      </c>
      <c r="BD692" s="80">
        <f t="shared" si="1563"/>
        <v>0</v>
      </c>
      <c r="BE692" s="36">
        <f t="shared" si="1564"/>
        <v>0</v>
      </c>
      <c r="BF692" s="36">
        <f t="shared" si="1565"/>
        <v>0</v>
      </c>
      <c r="BG692" s="36">
        <f t="shared" si="1566"/>
        <v>0</v>
      </c>
      <c r="BH692" s="36">
        <f t="shared" si="1567"/>
        <v>0</v>
      </c>
      <c r="BI692" s="36">
        <f t="shared" si="1568"/>
        <v>0</v>
      </c>
      <c r="BJ692" s="36">
        <f t="shared" si="1569"/>
        <v>0</v>
      </c>
      <c r="BK692" s="36">
        <f t="shared" si="1570"/>
        <v>0</v>
      </c>
      <c r="BL692" s="68">
        <f>IF(OR(AT692=0,E692&gt;ProjTerm),0,VLOOKUP(D692,'Life Events'!$AE$5:$AI$1206,5,FALSE))</f>
        <v>0</v>
      </c>
      <c r="BM692" s="93">
        <f t="shared" si="1571"/>
        <v>0</v>
      </c>
      <c r="BN692" s="93">
        <f t="shared" si="1572"/>
        <v>0</v>
      </c>
      <c r="BO692" s="36">
        <f t="shared" si="1573"/>
        <v>0</v>
      </c>
      <c r="BP692" s="36">
        <f t="shared" si="1574"/>
        <v>0</v>
      </c>
      <c r="BQ692" s="36">
        <f t="shared" si="1575"/>
        <v>0</v>
      </c>
      <c r="BR692" s="36">
        <f t="shared" si="1576"/>
        <v>154.78110000000001</v>
      </c>
      <c r="BS692" s="36">
        <f t="shared" si="1577"/>
        <v>0</v>
      </c>
      <c r="BT692" s="36">
        <f t="shared" si="1578"/>
        <v>0</v>
      </c>
      <c r="BU692" s="70" cm="1">
        <f t="array" ref="BU692">IF(AND(ActInt=1,$J692=0),INDEX(Tbl_FwdNom,$B692-IVP,MATCH(ValnDt,Tbl_FwdNom_Cols)),INDEX(Tbl_FwdNom,$B692,MATCH(StartDt,Tbl_FwdNom_Cols)))</f>
        <v>10.301702926999999</v>
      </c>
      <c r="BV692" s="70" cm="1">
        <f t="array" ref="BV692">INDEX(Tbl_FwdReal,$B692,MATCH(StartDt,Tbl_FwdReal_Cols))</f>
        <v>3.7400353119999998</v>
      </c>
      <c r="BW692" s="70" cm="1">
        <f t="array" ref="BW692">IF(RunType&lt;&gt;"OPN",INDEX(Tbl_FwdReal,$B692,MATCH(ValnDt,Tbl_FwdReal_Cols)),IF(AND($J692=0,ActInt=1),INDEX(Tbl_FwdReal,$B692-IVP,MATCH(ValnDt,Tbl_FwdReal_Cols)),-999))*$K692</f>
        <v>3.7400353119999998</v>
      </c>
      <c r="BX692" s="70">
        <f t="shared" si="1579"/>
        <v>3.740035312E-2</v>
      </c>
      <c r="BY692" s="70">
        <f t="shared" si="1654"/>
        <v>6.3251064020420467E-2</v>
      </c>
      <c r="BZ692" s="64">
        <f t="shared" si="1667"/>
        <v>5.1240211127221436E-3</v>
      </c>
      <c r="CA692" s="70" cm="1">
        <f t="array" ref="CA692">IF($J692=1,CA691*(1+INDEX(Tbl_CPI,$B692,MATCH(IF(RunType="OPN",StartDt,ValnDt),Tbl_CPI_Cols))),0)</f>
        <v>0</v>
      </c>
      <c r="CB692" s="70">
        <f t="shared" si="1655"/>
        <v>46.165596796402248</v>
      </c>
      <c r="CC692" s="70">
        <f t="shared" si="1656"/>
        <v>46.165596796402248</v>
      </c>
      <c r="CD692" s="36">
        <f t="shared" si="1580"/>
        <v>219.92870962148658</v>
      </c>
      <c r="CE692" s="36">
        <f t="shared" si="1581"/>
        <v>0</v>
      </c>
      <c r="CF692" s="36">
        <f t="shared" si="1582"/>
        <v>0</v>
      </c>
      <c r="CG692" s="36">
        <f t="shared" si="1583"/>
        <v>0</v>
      </c>
      <c r="CH692" s="36">
        <f t="shared" si="1584"/>
        <v>0</v>
      </c>
      <c r="CI692" s="36">
        <f t="shared" si="1585"/>
        <v>0</v>
      </c>
      <c r="CJ692" s="36">
        <f t="shared" si="1586"/>
        <v>0</v>
      </c>
      <c r="CK692" s="36">
        <f t="shared" si="1587"/>
        <v>0</v>
      </c>
      <c r="CL692" s="36">
        <f t="shared" si="1588"/>
        <v>0</v>
      </c>
      <c r="CM692" s="36">
        <f t="shared" si="1589"/>
        <v>0</v>
      </c>
      <c r="CN692" s="36">
        <f t="shared" si="1590"/>
        <v>0</v>
      </c>
      <c r="CO692" s="20">
        <f t="shared" si="1591"/>
        <v>120000</v>
      </c>
      <c r="CP692" s="20">
        <f t="shared" si="1592"/>
        <v>2</v>
      </c>
      <c r="CQ692" s="64">
        <f t="shared" si="1593"/>
        <v>0.32647404293999999</v>
      </c>
      <c r="CR692" s="64">
        <f t="shared" si="1594"/>
        <v>1</v>
      </c>
      <c r="CS692" s="36">
        <f t="shared" si="1595"/>
        <v>0</v>
      </c>
      <c r="CT692" s="36">
        <f t="shared" si="1596"/>
        <v>0</v>
      </c>
      <c r="CU692" s="36">
        <f t="shared" si="1597"/>
        <v>0</v>
      </c>
      <c r="CV692" s="36">
        <f t="shared" si="1657"/>
        <v>0</v>
      </c>
      <c r="CW692" s="36">
        <f t="shared" si="1598"/>
        <v>0</v>
      </c>
      <c r="CX692" s="36">
        <f t="shared" si="1599"/>
        <v>0</v>
      </c>
      <c r="CY692" s="36">
        <f t="shared" si="1600"/>
        <v>0</v>
      </c>
      <c r="CZ692" s="36">
        <f t="shared" si="1658"/>
        <v>0</v>
      </c>
      <c r="DA692" s="64">
        <f t="shared" si="1601"/>
        <v>8.2042367344505873E-3</v>
      </c>
      <c r="DB692" s="70">
        <f t="shared" si="1659"/>
        <v>0.99186252503657002</v>
      </c>
      <c r="DC692" s="70">
        <f>PRODUCT($DB$8:DB692)</f>
        <v>1.6052186198591009E-3</v>
      </c>
      <c r="DD692" s="36">
        <f t="shared" si="1602"/>
        <v>0</v>
      </c>
      <c r="DE692" s="36">
        <f t="shared" si="1603"/>
        <v>0</v>
      </c>
      <c r="DF692" s="36">
        <f t="shared" si="1604"/>
        <v>0</v>
      </c>
      <c r="DG692" s="36">
        <f t="shared" si="1605"/>
        <v>0</v>
      </c>
      <c r="DH692" s="36">
        <f t="shared" si="1606"/>
        <v>0</v>
      </c>
      <c r="DI692" s="36">
        <f t="shared" si="1607"/>
        <v>0</v>
      </c>
      <c r="DJ692" s="36">
        <f t="shared" si="1608"/>
        <v>0</v>
      </c>
      <c r="DK692" s="36">
        <f t="shared" si="1609"/>
        <v>0</v>
      </c>
      <c r="DL692" s="36">
        <f t="shared" si="1610"/>
        <v>0</v>
      </c>
      <c r="DM692" s="36">
        <f t="shared" si="1611"/>
        <v>0</v>
      </c>
      <c r="DN692" s="36">
        <f t="shared" ca="1" si="1660"/>
        <v>4.6137290849905055E-12</v>
      </c>
      <c r="DO692" s="64" cm="1">
        <f t="array" ref="DO692">IFERROR(INDEX(Tbl_FwdNom,$B692,MATCH(LIDt,Tbl_FwdNom_Cols,0)),0)</f>
        <v>8.0761354240000003</v>
      </c>
      <c r="DP692" s="64">
        <f t="shared" ca="1" si="1661"/>
        <v>8.0145643870000001</v>
      </c>
      <c r="DQ692" s="64">
        <f t="shared" ca="1" si="1612"/>
        <v>6.4453396692505383E-3</v>
      </c>
      <c r="DR692" s="70">
        <f t="shared" ca="1" si="1613"/>
        <v>0.99359593669401991</v>
      </c>
      <c r="DS692" s="70">
        <f ca="1">PRODUCT($DR$8:DR692)</f>
        <v>4.4451334817681779E-3</v>
      </c>
      <c r="DT692" s="36">
        <f t="shared" ca="1" si="1614"/>
        <v>0</v>
      </c>
      <c r="DU692" s="36">
        <f t="shared" ca="1" si="1615"/>
        <v>0</v>
      </c>
      <c r="DV692" s="36">
        <f t="shared" ca="1" si="1616"/>
        <v>0</v>
      </c>
      <c r="DW692" s="36">
        <f t="shared" ca="1" si="1617"/>
        <v>0</v>
      </c>
      <c r="DX692" s="36">
        <f t="shared" ca="1" si="1618"/>
        <v>0</v>
      </c>
      <c r="DY692" s="36">
        <f t="shared" ca="1" si="1619"/>
        <v>0</v>
      </c>
      <c r="DZ692" s="36">
        <f t="shared" ca="1" si="1620"/>
        <v>0</v>
      </c>
      <c r="EA692" s="36">
        <f t="shared" ca="1" si="1621"/>
        <v>0</v>
      </c>
      <c r="EB692" s="36">
        <f t="shared" ca="1" si="1622"/>
        <v>0</v>
      </c>
      <c r="EC692" s="36">
        <f t="shared" ca="1" si="1623"/>
        <v>0</v>
      </c>
      <c r="ED692" s="36">
        <f t="shared" ca="1" si="1624"/>
        <v>0</v>
      </c>
      <c r="EE692" s="36">
        <f t="shared" ca="1" si="1662"/>
        <v>0</v>
      </c>
      <c r="EF692" s="36">
        <f t="shared" ca="1" si="1625"/>
        <v>0</v>
      </c>
      <c r="EG692" s="64"/>
      <c r="EH692" s="64"/>
      <c r="EI692" s="64"/>
      <c r="EJ692" s="70"/>
      <c r="EK692" s="70"/>
      <c r="EL692" s="70"/>
      <c r="EM692" s="70"/>
      <c r="EN692" s="70"/>
      <c r="EO692" s="36">
        <f t="shared" si="1626"/>
        <v>0</v>
      </c>
      <c r="EP692" s="36">
        <f t="shared" si="1627"/>
        <v>0</v>
      </c>
      <c r="EQ692" s="36">
        <f t="shared" si="1628"/>
        <v>0</v>
      </c>
      <c r="ER692" s="36">
        <f t="shared" si="1629"/>
        <v>0</v>
      </c>
      <c r="ES692" s="36">
        <f t="shared" si="1630"/>
        <v>0</v>
      </c>
      <c r="ET692" s="36">
        <f t="shared" si="1631"/>
        <v>0</v>
      </c>
      <c r="EU692" s="36">
        <f t="shared" si="1663"/>
        <v>0</v>
      </c>
      <c r="EV692" s="36">
        <f t="shared" si="1632"/>
        <v>0</v>
      </c>
      <c r="EW692" s="36">
        <f t="shared" si="1633"/>
        <v>0</v>
      </c>
      <c r="EX692" s="36">
        <f t="shared" si="1664"/>
        <v>0</v>
      </c>
      <c r="EY692" s="36">
        <f t="shared" si="1634"/>
        <v>0</v>
      </c>
      <c r="EZ692" s="36">
        <f t="shared" si="1635"/>
        <v>0</v>
      </c>
      <c r="FA692" s="36">
        <f t="shared" si="1636"/>
        <v>0</v>
      </c>
      <c r="FB692" s="36">
        <f t="shared" si="1637"/>
        <v>0</v>
      </c>
      <c r="FC692" s="36">
        <f t="shared" si="1665"/>
        <v>0</v>
      </c>
      <c r="FD692" s="36">
        <f t="shared" si="1638"/>
        <v>0</v>
      </c>
      <c r="FE692" s="36">
        <f t="shared" si="1639"/>
        <v>0</v>
      </c>
      <c r="FF692" s="36">
        <f t="shared" si="1666"/>
        <v>0</v>
      </c>
      <c r="FG692" s="36">
        <f t="shared" si="1640"/>
        <v>0</v>
      </c>
      <c r="FH692" s="36">
        <f t="shared" si="1641"/>
        <v>0</v>
      </c>
      <c r="FI692" s="36">
        <f t="shared" si="1642"/>
        <v>0</v>
      </c>
      <c r="FJ692" s="36">
        <f t="shared" ca="1" si="1643"/>
        <v>0</v>
      </c>
      <c r="FK692" s="36">
        <f t="shared" si="1644"/>
        <v>0</v>
      </c>
      <c r="FL692" s="36">
        <f t="shared" si="1645"/>
        <v>0</v>
      </c>
      <c r="FM692" s="36">
        <f t="shared" ca="1" si="1646"/>
        <v>0</v>
      </c>
      <c r="FN692" s="36">
        <f t="shared" ca="1" si="1668"/>
        <v>0</v>
      </c>
    </row>
    <row r="693" spans="2:170" x14ac:dyDescent="0.25">
      <c r="B693" s="2">
        <v>685</v>
      </c>
      <c r="C693" s="2">
        <f t="shared" si="1522"/>
        <v>58</v>
      </c>
      <c r="D693" s="2">
        <f t="shared" si="1671"/>
        <v>709</v>
      </c>
      <c r="E693" s="2">
        <f t="shared" si="1669"/>
        <v>60</v>
      </c>
      <c r="F693" s="189">
        <f t="shared" si="1673"/>
        <v>66566</v>
      </c>
      <c r="G693" s="2">
        <f t="shared" si="1672"/>
        <v>3</v>
      </c>
      <c r="H693" s="187">
        <f t="shared" si="1523"/>
        <v>91.666666666666671</v>
      </c>
      <c r="I693" s="186">
        <f t="shared" si="1670"/>
        <v>91</v>
      </c>
      <c r="J693" s="2">
        <f t="shared" si="1524"/>
        <v>0</v>
      </c>
      <c r="K693" s="2">
        <f t="shared" si="1525"/>
        <v>1</v>
      </c>
      <c r="L693">
        <f t="shared" si="1526"/>
        <v>2</v>
      </c>
      <c r="M693" s="190">
        <f t="shared" si="1647"/>
        <v>0.28607791659000004</v>
      </c>
      <c r="N693">
        <f t="shared" si="1527"/>
        <v>1</v>
      </c>
      <c r="O693">
        <f t="shared" si="1528"/>
        <v>100</v>
      </c>
      <c r="P693" s="58">
        <f t="shared" si="1529"/>
        <v>1.2873506246550002</v>
      </c>
      <c r="Q693" s="106">
        <f t="shared" si="1530"/>
        <v>1</v>
      </c>
      <c r="R693" s="59">
        <f t="shared" si="1531"/>
        <v>1</v>
      </c>
      <c r="S693" s="32">
        <f t="shared" si="1648"/>
        <v>1</v>
      </c>
      <c r="T693">
        <f t="shared" si="1532"/>
        <v>1</v>
      </c>
      <c r="U693" s="32">
        <f t="shared" si="1649"/>
        <v>1.67630454E-3</v>
      </c>
      <c r="V693">
        <f t="shared" si="1533"/>
        <v>1</v>
      </c>
      <c r="W693">
        <f t="shared" si="1534"/>
        <v>100</v>
      </c>
      <c r="X693" s="58">
        <f t="shared" si="1535"/>
        <v>7.5433704300000006E-3</v>
      </c>
      <c r="Y693" s="58">
        <f t="shared" si="1536"/>
        <v>7.5433704300000006E-3</v>
      </c>
      <c r="Z693" s="32">
        <f t="shared" si="1537"/>
        <v>7.5433704300000006E-3</v>
      </c>
      <c r="AA693" s="32">
        <f t="shared" si="1538"/>
        <v>0</v>
      </c>
      <c r="AB693" s="59">
        <f t="shared" si="1539"/>
        <v>4.9056245199999996E-3</v>
      </c>
      <c r="AC693" s="59">
        <f t="shared" si="1540"/>
        <v>4.9056245199999996E-3</v>
      </c>
      <c r="AD693">
        <f t="shared" si="1541"/>
        <v>1</v>
      </c>
      <c r="AE693" s="59">
        <f t="shared" si="1542"/>
        <v>4.9056245199999996E-3</v>
      </c>
      <c r="AF693" s="59">
        <f t="shared" si="1543"/>
        <v>4.1758461800000006E-3</v>
      </c>
      <c r="AG693" s="59">
        <f t="shared" si="1544"/>
        <v>4.1758461800000006E-3</v>
      </c>
      <c r="AH693">
        <f t="shared" si="1545"/>
        <v>1</v>
      </c>
      <c r="AI693" s="59">
        <f t="shared" si="1546"/>
        <v>4.1758461800000006E-3</v>
      </c>
      <c r="AJ693" s="59">
        <f t="shared" si="1547"/>
        <v>0</v>
      </c>
      <c r="AK693" s="59">
        <f t="shared" si="1548"/>
        <v>0</v>
      </c>
      <c r="AL693" s="59">
        <f t="shared" si="1549"/>
        <v>0</v>
      </c>
      <c r="AM693" s="12">
        <f t="shared" si="1650"/>
        <v>0</v>
      </c>
      <c r="AN693" s="12">
        <f t="shared" si="1651"/>
        <v>0</v>
      </c>
      <c r="AO693" s="66">
        <f t="shared" si="1550"/>
        <v>0</v>
      </c>
      <c r="AP693" s="66">
        <f t="shared" si="1551"/>
        <v>0</v>
      </c>
      <c r="AQ693" s="59">
        <f t="shared" si="1552"/>
        <v>0</v>
      </c>
      <c r="AR693" s="59">
        <f t="shared" si="1553"/>
        <v>0</v>
      </c>
      <c r="AS693" s="59">
        <f t="shared" si="1554"/>
        <v>0</v>
      </c>
      <c r="AT693" s="12">
        <f t="shared" si="1555"/>
        <v>0</v>
      </c>
      <c r="AU693" s="59">
        <f t="shared" si="1652"/>
        <v>0</v>
      </c>
      <c r="AV693" s="59">
        <f t="shared" si="1653"/>
        <v>0</v>
      </c>
      <c r="AW693" s="70">
        <f t="shared" si="1556"/>
        <v>0</v>
      </c>
      <c r="AX693" s="20">
        <f t="shared" si="1557"/>
        <v>200000</v>
      </c>
      <c r="AY693" s="20">
        <f t="shared" si="1558"/>
        <v>0</v>
      </c>
      <c r="AZ693" s="20">
        <f t="shared" si="1559"/>
        <v>0</v>
      </c>
      <c r="BA693" s="20">
        <f t="shared" si="1560"/>
        <v>200000</v>
      </c>
      <c r="BB693" s="36">
        <f t="shared" si="1561"/>
        <v>1</v>
      </c>
      <c r="BC693" s="36">
        <f t="shared" si="1562"/>
        <v>0</v>
      </c>
      <c r="BD693" s="80">
        <f t="shared" si="1563"/>
        <v>0</v>
      </c>
      <c r="BE693" s="36">
        <f t="shared" si="1564"/>
        <v>0</v>
      </c>
      <c r="BF693" s="36">
        <f t="shared" si="1565"/>
        <v>0</v>
      </c>
      <c r="BG693" s="36">
        <f t="shared" si="1566"/>
        <v>0</v>
      </c>
      <c r="BH693" s="36">
        <f t="shared" si="1567"/>
        <v>0</v>
      </c>
      <c r="BI693" s="36">
        <f t="shared" si="1568"/>
        <v>0</v>
      </c>
      <c r="BJ693" s="36">
        <f t="shared" si="1569"/>
        <v>0</v>
      </c>
      <c r="BK693" s="36">
        <f t="shared" si="1570"/>
        <v>0</v>
      </c>
      <c r="BL693" s="68">
        <f>IF(OR(AT693=0,E693&gt;ProjTerm),0,VLOOKUP(D693,'Life Events'!$AE$5:$AI$1206,5,FALSE))</f>
        <v>0</v>
      </c>
      <c r="BM693" s="93">
        <f t="shared" si="1571"/>
        <v>0</v>
      </c>
      <c r="BN693" s="93">
        <f t="shared" si="1572"/>
        <v>0</v>
      </c>
      <c r="BO693" s="36">
        <f t="shared" si="1573"/>
        <v>0</v>
      </c>
      <c r="BP693" s="36">
        <f t="shared" si="1574"/>
        <v>0</v>
      </c>
      <c r="BQ693" s="36">
        <f t="shared" si="1575"/>
        <v>0</v>
      </c>
      <c r="BR693" s="36">
        <f t="shared" si="1576"/>
        <v>154.78110000000001</v>
      </c>
      <c r="BS693" s="36">
        <f t="shared" si="1577"/>
        <v>0</v>
      </c>
      <c r="BT693" s="36">
        <f t="shared" si="1578"/>
        <v>0</v>
      </c>
      <c r="BU693" s="70" cm="1">
        <f t="array" ref="BU693">IF(AND(ActInt=1,$J693=0),INDEX(Tbl_FwdNom,$B693-IVP,MATCH(ValnDt,Tbl_FwdNom_Cols)),INDEX(Tbl_FwdNom,$B693,MATCH(StartDt,Tbl_FwdNom_Cols)))</f>
        <v>10.295713943000001</v>
      </c>
      <c r="BV693" s="70" cm="1">
        <f t="array" ref="BV693">INDEX(Tbl_FwdReal,$B693,MATCH(StartDt,Tbl_FwdReal_Cols))</f>
        <v>3.7366435180000002</v>
      </c>
      <c r="BW693" s="70" cm="1">
        <f t="array" ref="BW693">IF(RunType&lt;&gt;"OPN",INDEX(Tbl_FwdReal,$B693,MATCH(ValnDt,Tbl_FwdReal_Cols)),IF(AND($J693=0,ActInt=1),INDEX(Tbl_FwdReal,$B693-IVP,MATCH(ValnDt,Tbl_FwdReal_Cols)),-999))*$K693</f>
        <v>3.7366435180000002</v>
      </c>
      <c r="BX693" s="70">
        <f t="shared" si="1579"/>
        <v>3.7366435180000004E-2</v>
      </c>
      <c r="BY693" s="70">
        <f t="shared" si="1654"/>
        <v>6.3228095710093912E-2</v>
      </c>
      <c r="BZ693" s="64">
        <f t="shared" si="1667"/>
        <v>5.1222117071334505E-3</v>
      </c>
      <c r="CA693" s="70" cm="1">
        <f t="array" ref="CA693">IF($J693=1,CA692*(1+INDEX(Tbl_CPI,$B693,MATCH(IF(RunType="OPN",StartDt,ValnDt),Tbl_CPI_Cols))),0)</f>
        <v>0</v>
      </c>
      <c r="CB693" s="70">
        <f t="shared" si="1655"/>
        <v>46.402066756779583</v>
      </c>
      <c r="CC693" s="70">
        <f t="shared" si="1656"/>
        <v>46.165596796402248</v>
      </c>
      <c r="CD693" s="36">
        <f t="shared" si="1580"/>
        <v>233.86721910444103</v>
      </c>
      <c r="CE693" s="36">
        <f t="shared" si="1581"/>
        <v>0</v>
      </c>
      <c r="CF693" s="36">
        <f t="shared" si="1582"/>
        <v>0</v>
      </c>
      <c r="CG693" s="36">
        <f t="shared" si="1583"/>
        <v>0</v>
      </c>
      <c r="CH693" s="36">
        <f t="shared" si="1584"/>
        <v>0</v>
      </c>
      <c r="CI693" s="36">
        <f t="shared" si="1585"/>
        <v>0</v>
      </c>
      <c r="CJ693" s="36">
        <f t="shared" si="1586"/>
        <v>0</v>
      </c>
      <c r="CK693" s="36">
        <f t="shared" si="1587"/>
        <v>0</v>
      </c>
      <c r="CL693" s="36">
        <f t="shared" si="1588"/>
        <v>0</v>
      </c>
      <c r="CM693" s="36">
        <f t="shared" si="1589"/>
        <v>0</v>
      </c>
      <c r="CN693" s="36">
        <f t="shared" si="1590"/>
        <v>0</v>
      </c>
      <c r="CO693" s="20">
        <f t="shared" si="1591"/>
        <v>120000</v>
      </c>
      <c r="CP693" s="20">
        <f t="shared" si="1592"/>
        <v>2</v>
      </c>
      <c r="CQ693" s="64">
        <f t="shared" si="1593"/>
        <v>0.32647404293999999</v>
      </c>
      <c r="CR693" s="64">
        <f t="shared" si="1594"/>
        <v>1</v>
      </c>
      <c r="CS693" s="36">
        <f t="shared" si="1595"/>
        <v>0</v>
      </c>
      <c r="CT693" s="36">
        <f t="shared" si="1596"/>
        <v>0</v>
      </c>
      <c r="CU693" s="36">
        <f t="shared" si="1597"/>
        <v>0</v>
      </c>
      <c r="CV693" s="36">
        <f t="shared" si="1657"/>
        <v>0</v>
      </c>
      <c r="CW693" s="36">
        <f t="shared" si="1598"/>
        <v>0</v>
      </c>
      <c r="CX693" s="36">
        <f t="shared" si="1599"/>
        <v>0</v>
      </c>
      <c r="CY693" s="36">
        <f t="shared" si="1600"/>
        <v>0</v>
      </c>
      <c r="CZ693" s="36">
        <f t="shared" si="1658"/>
        <v>0</v>
      </c>
      <c r="DA693" s="64">
        <f t="shared" si="1601"/>
        <v>8.1996748002650666E-3</v>
      </c>
      <c r="DB693" s="70">
        <f t="shared" si="1659"/>
        <v>0.99186701304789693</v>
      </c>
      <c r="DC693" s="70">
        <f>PRODUCT($DB$8:DB693)</f>
        <v>1.592163397768514E-3</v>
      </c>
      <c r="DD693" s="36">
        <f t="shared" si="1602"/>
        <v>0</v>
      </c>
      <c r="DE693" s="36">
        <f t="shared" si="1603"/>
        <v>0</v>
      </c>
      <c r="DF693" s="36">
        <f t="shared" si="1604"/>
        <v>0</v>
      </c>
      <c r="DG693" s="36">
        <f t="shared" si="1605"/>
        <v>0</v>
      </c>
      <c r="DH693" s="36">
        <f t="shared" si="1606"/>
        <v>0</v>
      </c>
      <c r="DI693" s="36">
        <f t="shared" si="1607"/>
        <v>0</v>
      </c>
      <c r="DJ693" s="36">
        <f t="shared" si="1608"/>
        <v>0</v>
      </c>
      <c r="DK693" s="36">
        <f t="shared" si="1609"/>
        <v>0</v>
      </c>
      <c r="DL693" s="36">
        <f t="shared" si="1610"/>
        <v>0</v>
      </c>
      <c r="DM693" s="36">
        <f t="shared" si="1611"/>
        <v>0</v>
      </c>
      <c r="DN693" s="36">
        <f t="shared" ca="1" si="1660"/>
        <v>4.6137290849905055E-12</v>
      </c>
      <c r="DO693" s="64" cm="1">
        <f t="array" ref="DO693">IFERROR(INDEX(Tbl_FwdNom,$B693,MATCH(LIDt,Tbl_FwdNom_Cols,0)),0)</f>
        <v>8.0744246430000004</v>
      </c>
      <c r="DP693" s="64">
        <f t="shared" ca="1" si="1661"/>
        <v>8.0128545809999991</v>
      </c>
      <c r="DQ693" s="64">
        <f t="shared" ca="1" si="1612"/>
        <v>6.4440120405990786E-3</v>
      </c>
      <c r="DR693" s="70">
        <f t="shared" ca="1" si="1613"/>
        <v>0.99359724737441313</v>
      </c>
      <c r="DS693" s="70">
        <f ca="1">PRODUCT($DR$8:DR693)</f>
        <v>4.4166723916967028E-3</v>
      </c>
      <c r="DT693" s="36">
        <f t="shared" ca="1" si="1614"/>
        <v>0</v>
      </c>
      <c r="DU693" s="36">
        <f t="shared" ca="1" si="1615"/>
        <v>0</v>
      </c>
      <c r="DV693" s="36">
        <f t="shared" ca="1" si="1616"/>
        <v>0</v>
      </c>
      <c r="DW693" s="36">
        <f t="shared" ca="1" si="1617"/>
        <v>0</v>
      </c>
      <c r="DX693" s="36">
        <f t="shared" ca="1" si="1618"/>
        <v>0</v>
      </c>
      <c r="DY693" s="36">
        <f t="shared" ca="1" si="1619"/>
        <v>0</v>
      </c>
      <c r="DZ693" s="36">
        <f t="shared" ca="1" si="1620"/>
        <v>0</v>
      </c>
      <c r="EA693" s="36">
        <f t="shared" ca="1" si="1621"/>
        <v>0</v>
      </c>
      <c r="EB693" s="36">
        <f t="shared" ca="1" si="1622"/>
        <v>0</v>
      </c>
      <c r="EC693" s="36">
        <f t="shared" ca="1" si="1623"/>
        <v>0</v>
      </c>
      <c r="ED693" s="36">
        <f t="shared" ca="1" si="1624"/>
        <v>0</v>
      </c>
      <c r="EE693" s="36">
        <f t="shared" ca="1" si="1662"/>
        <v>0</v>
      </c>
      <c r="EF693" s="36">
        <f t="shared" ca="1" si="1625"/>
        <v>0</v>
      </c>
      <c r="EG693" s="64"/>
      <c r="EH693" s="64"/>
      <c r="EI693" s="64"/>
      <c r="EJ693" s="70"/>
      <c r="EK693" s="70"/>
      <c r="EL693" s="70"/>
      <c r="EM693" s="70"/>
      <c r="EN693" s="70"/>
      <c r="EO693" s="36">
        <f t="shared" si="1626"/>
        <v>0</v>
      </c>
      <c r="EP693" s="36">
        <f t="shared" si="1627"/>
        <v>0</v>
      </c>
      <c r="EQ693" s="36">
        <f t="shared" si="1628"/>
        <v>0</v>
      </c>
      <c r="ER693" s="36">
        <f t="shared" si="1629"/>
        <v>0</v>
      </c>
      <c r="ES693" s="36">
        <f t="shared" si="1630"/>
        <v>0</v>
      </c>
      <c r="ET693" s="36">
        <f t="shared" si="1631"/>
        <v>0</v>
      </c>
      <c r="EU693" s="36">
        <f t="shared" si="1663"/>
        <v>0</v>
      </c>
      <c r="EV693" s="36">
        <f t="shared" si="1632"/>
        <v>0</v>
      </c>
      <c r="EW693" s="36">
        <f t="shared" si="1633"/>
        <v>0</v>
      </c>
      <c r="EX693" s="36">
        <f t="shared" si="1664"/>
        <v>0</v>
      </c>
      <c r="EY693" s="36">
        <f t="shared" si="1634"/>
        <v>0</v>
      </c>
      <c r="EZ693" s="36">
        <f t="shared" si="1635"/>
        <v>0</v>
      </c>
      <c r="FA693" s="36">
        <f t="shared" si="1636"/>
        <v>0</v>
      </c>
      <c r="FB693" s="36">
        <f t="shared" si="1637"/>
        <v>0</v>
      </c>
      <c r="FC693" s="36">
        <f t="shared" si="1665"/>
        <v>0</v>
      </c>
      <c r="FD693" s="36">
        <f t="shared" si="1638"/>
        <v>0</v>
      </c>
      <c r="FE693" s="36">
        <f t="shared" si="1639"/>
        <v>0</v>
      </c>
      <c r="FF693" s="36">
        <f t="shared" si="1666"/>
        <v>0</v>
      </c>
      <c r="FG693" s="36">
        <f t="shared" si="1640"/>
        <v>0</v>
      </c>
      <c r="FH693" s="36">
        <f t="shared" si="1641"/>
        <v>0</v>
      </c>
      <c r="FI693" s="36">
        <f t="shared" si="1642"/>
        <v>0</v>
      </c>
      <c r="FJ693" s="36">
        <f t="shared" ca="1" si="1643"/>
        <v>0</v>
      </c>
      <c r="FK693" s="36">
        <f t="shared" si="1644"/>
        <v>0</v>
      </c>
      <c r="FL693" s="36">
        <f t="shared" si="1645"/>
        <v>0</v>
      </c>
      <c r="FM693" s="36">
        <f t="shared" ca="1" si="1646"/>
        <v>0</v>
      </c>
      <c r="FN693" s="36">
        <f t="shared" ca="1" si="1668"/>
        <v>0</v>
      </c>
    </row>
    <row r="694" spans="2:170" x14ac:dyDescent="0.25">
      <c r="B694" s="2">
        <v>686</v>
      </c>
      <c r="C694" s="2">
        <f t="shared" si="1522"/>
        <v>58</v>
      </c>
      <c r="D694" s="2">
        <f t="shared" si="1671"/>
        <v>710</v>
      </c>
      <c r="E694" s="2">
        <f t="shared" si="1669"/>
        <v>60</v>
      </c>
      <c r="F694" s="189">
        <f t="shared" si="1673"/>
        <v>66596</v>
      </c>
      <c r="G694" s="2">
        <f t="shared" si="1672"/>
        <v>4</v>
      </c>
      <c r="H694" s="187">
        <f t="shared" si="1523"/>
        <v>91.75</v>
      </c>
      <c r="I694" s="186">
        <f t="shared" si="1670"/>
        <v>91</v>
      </c>
      <c r="J694" s="2">
        <f t="shared" si="1524"/>
        <v>0</v>
      </c>
      <c r="K694" s="2">
        <f t="shared" si="1525"/>
        <v>1</v>
      </c>
      <c r="L694">
        <f t="shared" si="1526"/>
        <v>2</v>
      </c>
      <c r="M694" s="190">
        <f t="shared" si="1647"/>
        <v>0.28607791659000004</v>
      </c>
      <c r="N694">
        <f t="shared" si="1527"/>
        <v>1</v>
      </c>
      <c r="O694">
        <f t="shared" si="1528"/>
        <v>100</v>
      </c>
      <c r="P694" s="58">
        <f t="shared" si="1529"/>
        <v>1.2873506246550002</v>
      </c>
      <c r="Q694" s="106">
        <f t="shared" si="1530"/>
        <v>1</v>
      </c>
      <c r="R694" s="59">
        <f t="shared" si="1531"/>
        <v>1</v>
      </c>
      <c r="S694" s="32">
        <f t="shared" si="1648"/>
        <v>1</v>
      </c>
      <c r="T694">
        <f t="shared" si="1532"/>
        <v>1</v>
      </c>
      <c r="U694" s="32">
        <f t="shared" si="1649"/>
        <v>1.67630454E-3</v>
      </c>
      <c r="V694">
        <f t="shared" si="1533"/>
        <v>1</v>
      </c>
      <c r="W694">
        <f t="shared" si="1534"/>
        <v>100</v>
      </c>
      <c r="X694" s="58">
        <f t="shared" si="1535"/>
        <v>7.5433704300000006E-3</v>
      </c>
      <c r="Y694" s="58">
        <f t="shared" si="1536"/>
        <v>7.5433704300000006E-3</v>
      </c>
      <c r="Z694" s="32">
        <f t="shared" si="1537"/>
        <v>7.5433704300000006E-3</v>
      </c>
      <c r="AA694" s="32">
        <f t="shared" si="1538"/>
        <v>0</v>
      </c>
      <c r="AB694" s="59">
        <f t="shared" si="1539"/>
        <v>4.9056245199999996E-3</v>
      </c>
      <c r="AC694" s="59">
        <f t="shared" si="1540"/>
        <v>4.9056245199999996E-3</v>
      </c>
      <c r="AD694">
        <f t="shared" si="1541"/>
        <v>1</v>
      </c>
      <c r="AE694" s="59">
        <f t="shared" si="1542"/>
        <v>4.9056245199999996E-3</v>
      </c>
      <c r="AF694" s="59">
        <f t="shared" si="1543"/>
        <v>4.1758461800000006E-3</v>
      </c>
      <c r="AG694" s="59">
        <f t="shared" si="1544"/>
        <v>4.1758461800000006E-3</v>
      </c>
      <c r="AH694">
        <f t="shared" si="1545"/>
        <v>1</v>
      </c>
      <c r="AI694" s="59">
        <f t="shared" si="1546"/>
        <v>4.1758461800000006E-3</v>
      </c>
      <c r="AJ694" s="59">
        <f t="shared" si="1547"/>
        <v>0</v>
      </c>
      <c r="AK694" s="59">
        <f t="shared" si="1548"/>
        <v>0</v>
      </c>
      <c r="AL694" s="59">
        <f t="shared" si="1549"/>
        <v>0</v>
      </c>
      <c r="AM694" s="12">
        <f t="shared" si="1650"/>
        <v>0</v>
      </c>
      <c r="AN694" s="12">
        <f t="shared" si="1651"/>
        <v>0</v>
      </c>
      <c r="AO694" s="66">
        <f t="shared" si="1550"/>
        <v>0</v>
      </c>
      <c r="AP694" s="66">
        <f t="shared" si="1551"/>
        <v>0</v>
      </c>
      <c r="AQ694" s="59">
        <f t="shared" si="1552"/>
        <v>0</v>
      </c>
      <c r="AR694" s="59">
        <f t="shared" si="1553"/>
        <v>0</v>
      </c>
      <c r="AS694" s="59">
        <f t="shared" si="1554"/>
        <v>0</v>
      </c>
      <c r="AT694" s="12">
        <f t="shared" si="1555"/>
        <v>0</v>
      </c>
      <c r="AU694" s="59">
        <f t="shared" si="1652"/>
        <v>0</v>
      </c>
      <c r="AV694" s="59">
        <f t="shared" si="1653"/>
        <v>0</v>
      </c>
      <c r="AW694" s="70">
        <f t="shared" si="1556"/>
        <v>0</v>
      </c>
      <c r="AX694" s="20">
        <f t="shared" si="1557"/>
        <v>200000</v>
      </c>
      <c r="AY694" s="20">
        <f t="shared" si="1558"/>
        <v>0</v>
      </c>
      <c r="AZ694" s="20">
        <f t="shared" si="1559"/>
        <v>0</v>
      </c>
      <c r="BA694" s="20">
        <f t="shared" si="1560"/>
        <v>200000</v>
      </c>
      <c r="BB694" s="36">
        <f t="shared" si="1561"/>
        <v>1</v>
      </c>
      <c r="BC694" s="36">
        <f t="shared" si="1562"/>
        <v>0</v>
      </c>
      <c r="BD694" s="80">
        <f t="shared" si="1563"/>
        <v>0</v>
      </c>
      <c r="BE694" s="36">
        <f t="shared" si="1564"/>
        <v>0</v>
      </c>
      <c r="BF694" s="36">
        <f t="shared" si="1565"/>
        <v>0</v>
      </c>
      <c r="BG694" s="36">
        <f t="shared" si="1566"/>
        <v>0</v>
      </c>
      <c r="BH694" s="36">
        <f t="shared" si="1567"/>
        <v>0</v>
      </c>
      <c r="BI694" s="36">
        <f t="shared" si="1568"/>
        <v>0</v>
      </c>
      <c r="BJ694" s="36">
        <f t="shared" si="1569"/>
        <v>0</v>
      </c>
      <c r="BK694" s="36">
        <f t="shared" si="1570"/>
        <v>0</v>
      </c>
      <c r="BL694" s="68">
        <f>IF(OR(AT694=0,E694&gt;ProjTerm),0,VLOOKUP(D694,'Life Events'!$AE$5:$AI$1206,5,FALSE))</f>
        <v>0</v>
      </c>
      <c r="BM694" s="93">
        <f t="shared" si="1571"/>
        <v>0</v>
      </c>
      <c r="BN694" s="93">
        <f t="shared" si="1572"/>
        <v>0</v>
      </c>
      <c r="BO694" s="36">
        <f t="shared" si="1573"/>
        <v>0</v>
      </c>
      <c r="BP694" s="36">
        <f t="shared" si="1574"/>
        <v>0</v>
      </c>
      <c r="BQ694" s="36">
        <f t="shared" si="1575"/>
        <v>0</v>
      </c>
      <c r="BR694" s="36">
        <f t="shared" si="1576"/>
        <v>154.78110000000001</v>
      </c>
      <c r="BS694" s="36">
        <f t="shared" si="1577"/>
        <v>0</v>
      </c>
      <c r="BT694" s="36">
        <f t="shared" si="1578"/>
        <v>0</v>
      </c>
      <c r="BU694" s="70" cm="1">
        <f t="array" ref="BU694">IF(AND(ActInt=1,$J694=0),INDEX(Tbl_FwdNom,$B694-IVP,MATCH(ValnDt,Tbl_FwdNom_Cols)),INDEX(Tbl_FwdNom,$B694,MATCH(StartDt,Tbl_FwdNom_Cols)))</f>
        <v>10.289725284999999</v>
      </c>
      <c r="BV694" s="70" cm="1">
        <f t="array" ref="BV694">INDEX(Tbl_FwdReal,$B694,MATCH(StartDt,Tbl_FwdReal_Cols))</f>
        <v>3.7332518349999999</v>
      </c>
      <c r="BW694" s="70" cm="1">
        <f t="array" ref="BW694">IF(RunType&lt;&gt;"OPN",INDEX(Tbl_FwdReal,$B694,MATCH(ValnDt,Tbl_FwdReal_Cols)),IF(AND($J694=0,ActInt=1),INDEX(Tbl_FwdReal,$B694-IVP,MATCH(ValnDt,Tbl_FwdReal_Cols)),-999))*$K694</f>
        <v>3.7332518349999999</v>
      </c>
      <c r="BX694" s="70">
        <f t="shared" si="1579"/>
        <v>3.7332518349999996E-2</v>
      </c>
      <c r="BY694" s="70">
        <f t="shared" si="1654"/>
        <v>6.3205127902756342E-2</v>
      </c>
      <c r="BZ694" s="64">
        <f t="shared" si="1667"/>
        <v>5.1204023053399439E-3</v>
      </c>
      <c r="CA694" s="70" cm="1">
        <f t="array" ref="CA694">IF($J694=1,CA693*(1+INDEX(Tbl_CPI,$B694,MATCH(IF(RunType="OPN",StartDt,ValnDt),Tbl_CPI_Cols))),0)</f>
        <v>0</v>
      </c>
      <c r="CB694" s="70">
        <f t="shared" si="1655"/>
        <v>46.639664006373536</v>
      </c>
      <c r="CC694" s="70">
        <f t="shared" si="1656"/>
        <v>46.165596796402248</v>
      </c>
      <c r="CD694" s="36">
        <f t="shared" si="1580"/>
        <v>233.86721910444103</v>
      </c>
      <c r="CE694" s="36">
        <f t="shared" si="1581"/>
        <v>0</v>
      </c>
      <c r="CF694" s="36">
        <f t="shared" si="1582"/>
        <v>0</v>
      </c>
      <c r="CG694" s="36">
        <f t="shared" si="1583"/>
        <v>0</v>
      </c>
      <c r="CH694" s="36">
        <f t="shared" si="1584"/>
        <v>0</v>
      </c>
      <c r="CI694" s="36">
        <f t="shared" si="1585"/>
        <v>0</v>
      </c>
      <c r="CJ694" s="36">
        <f t="shared" si="1586"/>
        <v>0</v>
      </c>
      <c r="CK694" s="36">
        <f t="shared" si="1587"/>
        <v>0</v>
      </c>
      <c r="CL694" s="36">
        <f t="shared" si="1588"/>
        <v>0</v>
      </c>
      <c r="CM694" s="36">
        <f t="shared" si="1589"/>
        <v>0</v>
      </c>
      <c r="CN694" s="36">
        <f t="shared" si="1590"/>
        <v>0</v>
      </c>
      <c r="CO694" s="20">
        <f t="shared" si="1591"/>
        <v>120000</v>
      </c>
      <c r="CP694" s="20">
        <f t="shared" si="1592"/>
        <v>2</v>
      </c>
      <c r="CQ694" s="64">
        <f t="shared" si="1593"/>
        <v>0.32647404293999999</v>
      </c>
      <c r="CR694" s="64">
        <f t="shared" si="1594"/>
        <v>1</v>
      </c>
      <c r="CS694" s="36">
        <f t="shared" si="1595"/>
        <v>0</v>
      </c>
      <c r="CT694" s="36">
        <f t="shared" si="1596"/>
        <v>0</v>
      </c>
      <c r="CU694" s="36">
        <f t="shared" si="1597"/>
        <v>0</v>
      </c>
      <c r="CV694" s="36">
        <f t="shared" si="1657"/>
        <v>0</v>
      </c>
      <c r="CW694" s="36">
        <f t="shared" si="1598"/>
        <v>0</v>
      </c>
      <c r="CX694" s="36">
        <f t="shared" si="1599"/>
        <v>0</v>
      </c>
      <c r="CY694" s="36">
        <f t="shared" si="1600"/>
        <v>0</v>
      </c>
      <c r="CZ694" s="36">
        <f t="shared" si="1658"/>
        <v>0</v>
      </c>
      <c r="DA694" s="64">
        <f t="shared" si="1601"/>
        <v>8.1951128873463119E-3</v>
      </c>
      <c r="DB694" s="70">
        <f t="shared" si="1659"/>
        <v>0.99187150107891664</v>
      </c>
      <c r="DC694" s="70">
        <f>PRODUCT($DB$8:DB694)</f>
        <v>1.5792214993075643E-3</v>
      </c>
      <c r="DD694" s="36">
        <f t="shared" si="1602"/>
        <v>0</v>
      </c>
      <c r="DE694" s="36">
        <f t="shared" si="1603"/>
        <v>0</v>
      </c>
      <c r="DF694" s="36">
        <f t="shared" si="1604"/>
        <v>0</v>
      </c>
      <c r="DG694" s="36">
        <f t="shared" si="1605"/>
        <v>0</v>
      </c>
      <c r="DH694" s="36">
        <f t="shared" si="1606"/>
        <v>0</v>
      </c>
      <c r="DI694" s="36">
        <f t="shared" si="1607"/>
        <v>0</v>
      </c>
      <c r="DJ694" s="36">
        <f t="shared" si="1608"/>
        <v>0</v>
      </c>
      <c r="DK694" s="36">
        <f t="shared" si="1609"/>
        <v>0</v>
      </c>
      <c r="DL694" s="36">
        <f t="shared" si="1610"/>
        <v>0</v>
      </c>
      <c r="DM694" s="36">
        <f t="shared" si="1611"/>
        <v>0</v>
      </c>
      <c r="DN694" s="36">
        <f t="shared" ca="1" si="1660"/>
        <v>4.6137290849905055E-12</v>
      </c>
      <c r="DO694" s="64" cm="1">
        <f t="array" ref="DO694">IFERROR(INDEX(Tbl_FwdNom,$B694,MATCH(LIDt,Tbl_FwdNom_Cols,0)),0)</f>
        <v>8.0727138899999993</v>
      </c>
      <c r="DP694" s="64">
        <f t="shared" ca="1" si="1661"/>
        <v>8.0111448030000005</v>
      </c>
      <c r="DQ694" s="64">
        <f t="shared" ca="1" si="1612"/>
        <v>6.4426844144247486E-3</v>
      </c>
      <c r="DR694" s="70">
        <f t="shared" ca="1" si="1613"/>
        <v>0.99359855805581887</v>
      </c>
      <c r="DS694" s="70">
        <f ca="1">PRODUCT($DR$8:DR694)</f>
        <v>4.388399319794789E-3</v>
      </c>
      <c r="DT694" s="36">
        <f t="shared" ca="1" si="1614"/>
        <v>0</v>
      </c>
      <c r="DU694" s="36">
        <f t="shared" ca="1" si="1615"/>
        <v>0</v>
      </c>
      <c r="DV694" s="36">
        <f t="shared" ca="1" si="1616"/>
        <v>0</v>
      </c>
      <c r="DW694" s="36">
        <f t="shared" ca="1" si="1617"/>
        <v>0</v>
      </c>
      <c r="DX694" s="36">
        <f t="shared" ca="1" si="1618"/>
        <v>0</v>
      </c>
      <c r="DY694" s="36">
        <f t="shared" ca="1" si="1619"/>
        <v>0</v>
      </c>
      <c r="DZ694" s="36">
        <f t="shared" ca="1" si="1620"/>
        <v>0</v>
      </c>
      <c r="EA694" s="36">
        <f t="shared" ca="1" si="1621"/>
        <v>0</v>
      </c>
      <c r="EB694" s="36">
        <f t="shared" ca="1" si="1622"/>
        <v>0</v>
      </c>
      <c r="EC694" s="36">
        <f t="shared" ca="1" si="1623"/>
        <v>0</v>
      </c>
      <c r="ED694" s="36">
        <f t="shared" ca="1" si="1624"/>
        <v>0</v>
      </c>
      <c r="EE694" s="36">
        <f t="shared" ca="1" si="1662"/>
        <v>0</v>
      </c>
      <c r="EF694" s="36">
        <f t="shared" ca="1" si="1625"/>
        <v>0</v>
      </c>
      <c r="EG694" s="64"/>
      <c r="EH694" s="64"/>
      <c r="EI694" s="64"/>
      <c r="EJ694" s="70"/>
      <c r="EK694" s="70"/>
      <c r="EL694" s="70"/>
      <c r="EM694" s="70"/>
      <c r="EN694" s="70"/>
      <c r="EO694" s="36">
        <f t="shared" si="1626"/>
        <v>0</v>
      </c>
      <c r="EP694" s="36">
        <f t="shared" si="1627"/>
        <v>0</v>
      </c>
      <c r="EQ694" s="36">
        <f t="shared" si="1628"/>
        <v>0</v>
      </c>
      <c r="ER694" s="36">
        <f t="shared" si="1629"/>
        <v>0</v>
      </c>
      <c r="ES694" s="36">
        <f t="shared" si="1630"/>
        <v>0</v>
      </c>
      <c r="ET694" s="36">
        <f t="shared" si="1631"/>
        <v>0</v>
      </c>
      <c r="EU694" s="36">
        <f t="shared" si="1663"/>
        <v>0</v>
      </c>
      <c r="EV694" s="36">
        <f t="shared" si="1632"/>
        <v>0</v>
      </c>
      <c r="EW694" s="36">
        <f t="shared" si="1633"/>
        <v>0</v>
      </c>
      <c r="EX694" s="36">
        <f t="shared" si="1664"/>
        <v>0</v>
      </c>
      <c r="EY694" s="36">
        <f t="shared" si="1634"/>
        <v>0</v>
      </c>
      <c r="EZ694" s="36">
        <f t="shared" si="1635"/>
        <v>0</v>
      </c>
      <c r="FA694" s="36">
        <f t="shared" si="1636"/>
        <v>0</v>
      </c>
      <c r="FB694" s="36">
        <f t="shared" si="1637"/>
        <v>0</v>
      </c>
      <c r="FC694" s="36">
        <f t="shared" si="1665"/>
        <v>0</v>
      </c>
      <c r="FD694" s="36">
        <f t="shared" si="1638"/>
        <v>0</v>
      </c>
      <c r="FE694" s="36">
        <f t="shared" si="1639"/>
        <v>0</v>
      </c>
      <c r="FF694" s="36">
        <f t="shared" si="1666"/>
        <v>0</v>
      </c>
      <c r="FG694" s="36">
        <f t="shared" si="1640"/>
        <v>0</v>
      </c>
      <c r="FH694" s="36">
        <f t="shared" si="1641"/>
        <v>0</v>
      </c>
      <c r="FI694" s="36">
        <f t="shared" si="1642"/>
        <v>0</v>
      </c>
      <c r="FJ694" s="36">
        <f t="shared" ca="1" si="1643"/>
        <v>0</v>
      </c>
      <c r="FK694" s="36">
        <f t="shared" si="1644"/>
        <v>0</v>
      </c>
      <c r="FL694" s="36">
        <f t="shared" si="1645"/>
        <v>0</v>
      </c>
      <c r="FM694" s="36">
        <f t="shared" ca="1" si="1646"/>
        <v>0</v>
      </c>
      <c r="FN694" s="36">
        <f t="shared" ca="1" si="1668"/>
        <v>0</v>
      </c>
    </row>
    <row r="695" spans="2:170" x14ac:dyDescent="0.25">
      <c r="B695" s="2">
        <v>687</v>
      </c>
      <c r="C695" s="2">
        <f t="shared" si="1522"/>
        <v>58</v>
      </c>
      <c r="D695" s="2">
        <f t="shared" si="1671"/>
        <v>711</v>
      </c>
      <c r="E695" s="2">
        <f t="shared" si="1669"/>
        <v>60</v>
      </c>
      <c r="F695" s="189">
        <f t="shared" si="1673"/>
        <v>66627</v>
      </c>
      <c r="G695" s="2">
        <f t="shared" si="1672"/>
        <v>5</v>
      </c>
      <c r="H695" s="187">
        <f t="shared" si="1523"/>
        <v>91.833333333333343</v>
      </c>
      <c r="I695" s="186">
        <f t="shared" si="1670"/>
        <v>91</v>
      </c>
      <c r="J695" s="2">
        <f t="shared" si="1524"/>
        <v>0</v>
      </c>
      <c r="K695" s="2">
        <f t="shared" si="1525"/>
        <v>1</v>
      </c>
      <c r="L695">
        <f t="shared" si="1526"/>
        <v>2</v>
      </c>
      <c r="M695" s="190">
        <f t="shared" si="1647"/>
        <v>0.28607791659000004</v>
      </c>
      <c r="N695">
        <f t="shared" si="1527"/>
        <v>1</v>
      </c>
      <c r="O695">
        <f t="shared" si="1528"/>
        <v>100</v>
      </c>
      <c r="P695" s="58">
        <f t="shared" si="1529"/>
        <v>1.2873506246550002</v>
      </c>
      <c r="Q695" s="106">
        <f t="shared" si="1530"/>
        <v>1</v>
      </c>
      <c r="R695" s="59">
        <f t="shared" si="1531"/>
        <v>1</v>
      </c>
      <c r="S695" s="32">
        <f t="shared" si="1648"/>
        <v>1</v>
      </c>
      <c r="T695">
        <f t="shared" si="1532"/>
        <v>1</v>
      </c>
      <c r="U695" s="32">
        <f t="shared" si="1649"/>
        <v>1.67630454E-3</v>
      </c>
      <c r="V695">
        <f t="shared" si="1533"/>
        <v>1</v>
      </c>
      <c r="W695">
        <f t="shared" si="1534"/>
        <v>100</v>
      </c>
      <c r="X695" s="58">
        <f t="shared" si="1535"/>
        <v>7.5433704300000006E-3</v>
      </c>
      <c r="Y695" s="58">
        <f t="shared" si="1536"/>
        <v>7.5433704300000006E-3</v>
      </c>
      <c r="Z695" s="32">
        <f t="shared" si="1537"/>
        <v>7.5433704300000006E-3</v>
      </c>
      <c r="AA695" s="32">
        <f t="shared" si="1538"/>
        <v>0</v>
      </c>
      <c r="AB695" s="59">
        <f t="shared" si="1539"/>
        <v>4.9056245199999996E-3</v>
      </c>
      <c r="AC695" s="59">
        <f t="shared" si="1540"/>
        <v>4.9056245199999996E-3</v>
      </c>
      <c r="AD695">
        <f t="shared" si="1541"/>
        <v>1</v>
      </c>
      <c r="AE695" s="59">
        <f t="shared" si="1542"/>
        <v>4.9056245199999996E-3</v>
      </c>
      <c r="AF695" s="59">
        <f t="shared" si="1543"/>
        <v>4.1758461800000006E-3</v>
      </c>
      <c r="AG695" s="59">
        <f t="shared" si="1544"/>
        <v>4.1758461800000006E-3</v>
      </c>
      <c r="AH695">
        <f t="shared" si="1545"/>
        <v>1</v>
      </c>
      <c r="AI695" s="59">
        <f t="shared" si="1546"/>
        <v>4.1758461800000006E-3</v>
      </c>
      <c r="AJ695" s="59">
        <f t="shared" si="1547"/>
        <v>0</v>
      </c>
      <c r="AK695" s="59">
        <f t="shared" si="1548"/>
        <v>0</v>
      </c>
      <c r="AL695" s="59">
        <f t="shared" si="1549"/>
        <v>0</v>
      </c>
      <c r="AM695" s="12">
        <f t="shared" si="1650"/>
        <v>0</v>
      </c>
      <c r="AN695" s="12">
        <f t="shared" si="1651"/>
        <v>0</v>
      </c>
      <c r="AO695" s="66">
        <f t="shared" si="1550"/>
        <v>0</v>
      </c>
      <c r="AP695" s="66">
        <f t="shared" si="1551"/>
        <v>0</v>
      </c>
      <c r="AQ695" s="59">
        <f t="shared" si="1552"/>
        <v>0</v>
      </c>
      <c r="AR695" s="59">
        <f t="shared" si="1553"/>
        <v>0</v>
      </c>
      <c r="AS695" s="59">
        <f t="shared" si="1554"/>
        <v>0</v>
      </c>
      <c r="AT695" s="12">
        <f t="shared" si="1555"/>
        <v>0</v>
      </c>
      <c r="AU695" s="59">
        <f t="shared" si="1652"/>
        <v>0</v>
      </c>
      <c r="AV695" s="59">
        <f t="shared" si="1653"/>
        <v>0</v>
      </c>
      <c r="AW695" s="70">
        <f t="shared" si="1556"/>
        <v>0</v>
      </c>
      <c r="AX695" s="20">
        <f t="shared" si="1557"/>
        <v>200000</v>
      </c>
      <c r="AY695" s="20">
        <f t="shared" si="1558"/>
        <v>0</v>
      </c>
      <c r="AZ695" s="20">
        <f t="shared" si="1559"/>
        <v>0</v>
      </c>
      <c r="BA695" s="20">
        <f t="shared" si="1560"/>
        <v>200000</v>
      </c>
      <c r="BB695" s="36">
        <f t="shared" si="1561"/>
        <v>1</v>
      </c>
      <c r="BC695" s="36">
        <f t="shared" si="1562"/>
        <v>0</v>
      </c>
      <c r="BD695" s="80">
        <f t="shared" si="1563"/>
        <v>0</v>
      </c>
      <c r="BE695" s="36">
        <f t="shared" si="1564"/>
        <v>0</v>
      </c>
      <c r="BF695" s="36">
        <f t="shared" si="1565"/>
        <v>0</v>
      </c>
      <c r="BG695" s="36">
        <f t="shared" si="1566"/>
        <v>0</v>
      </c>
      <c r="BH695" s="36">
        <f t="shared" si="1567"/>
        <v>0</v>
      </c>
      <c r="BI695" s="36">
        <f t="shared" si="1568"/>
        <v>0</v>
      </c>
      <c r="BJ695" s="36">
        <f t="shared" si="1569"/>
        <v>0</v>
      </c>
      <c r="BK695" s="36">
        <f t="shared" si="1570"/>
        <v>0</v>
      </c>
      <c r="BL695" s="68">
        <f>IF(OR(AT695=0,E695&gt;ProjTerm),0,VLOOKUP(D695,'Life Events'!$AE$5:$AI$1206,5,FALSE))</f>
        <v>0</v>
      </c>
      <c r="BM695" s="93">
        <f t="shared" si="1571"/>
        <v>0</v>
      </c>
      <c r="BN695" s="93">
        <f t="shared" si="1572"/>
        <v>0</v>
      </c>
      <c r="BO695" s="36">
        <f t="shared" si="1573"/>
        <v>0</v>
      </c>
      <c r="BP695" s="36">
        <f t="shared" si="1574"/>
        <v>0</v>
      </c>
      <c r="BQ695" s="36">
        <f t="shared" si="1575"/>
        <v>0</v>
      </c>
      <c r="BR695" s="36">
        <f t="shared" si="1576"/>
        <v>154.78110000000001</v>
      </c>
      <c r="BS695" s="36">
        <f t="shared" si="1577"/>
        <v>0</v>
      </c>
      <c r="BT695" s="36">
        <f t="shared" si="1578"/>
        <v>0</v>
      </c>
      <c r="BU695" s="70" cm="1">
        <f t="array" ref="BU695">IF(AND(ActInt=1,$J695=0),INDEX(Tbl_FwdNom,$B695-IVP,MATCH(ValnDt,Tbl_FwdNom_Cols)),INDEX(Tbl_FwdNom,$B695,MATCH(StartDt,Tbl_FwdNom_Cols)))</f>
        <v>10.283736952</v>
      </c>
      <c r="BV695" s="70" cm="1">
        <f t="array" ref="BV695">INDEX(Tbl_FwdReal,$B695,MATCH(StartDt,Tbl_FwdReal_Cols))</f>
        <v>3.729860263</v>
      </c>
      <c r="BW695" s="70" cm="1">
        <f t="array" ref="BW695">IF(RunType&lt;&gt;"OPN",INDEX(Tbl_FwdReal,$B695,MATCH(ValnDt,Tbl_FwdReal_Cols)),IF(AND($J695=0,ActInt=1),INDEX(Tbl_FwdReal,$B695-IVP,MATCH(ValnDt,Tbl_FwdReal_Cols)),-999))*$K695</f>
        <v>3.729860263</v>
      </c>
      <c r="BX695" s="70">
        <f t="shared" si="1579"/>
        <v>3.7298602629999997E-2</v>
      </c>
      <c r="BY695" s="70">
        <f t="shared" si="1654"/>
        <v>6.3182160588890257E-2</v>
      </c>
      <c r="BZ695" s="64">
        <f t="shared" si="1667"/>
        <v>5.1185929065926672E-3</v>
      </c>
      <c r="CA695" s="70" cm="1">
        <f t="array" ref="CA695">IF($J695=1,CA694*(1+INDEX(Tbl_CPI,$B695,MATCH(IF(RunType="OPN",StartDt,ValnDt),Tbl_CPI_Cols))),0)</f>
        <v>0</v>
      </c>
      <c r="CB695" s="70">
        <f t="shared" si="1655"/>
        <v>46.878393459722425</v>
      </c>
      <c r="CC695" s="70">
        <f t="shared" si="1656"/>
        <v>46.165596796402248</v>
      </c>
      <c r="CD695" s="36">
        <f t="shared" si="1580"/>
        <v>233.86721910444103</v>
      </c>
      <c r="CE695" s="36">
        <f t="shared" si="1581"/>
        <v>0</v>
      </c>
      <c r="CF695" s="36">
        <f t="shared" si="1582"/>
        <v>0</v>
      </c>
      <c r="CG695" s="36">
        <f t="shared" si="1583"/>
        <v>0</v>
      </c>
      <c r="CH695" s="36">
        <f t="shared" si="1584"/>
        <v>0</v>
      </c>
      <c r="CI695" s="36">
        <f t="shared" si="1585"/>
        <v>0</v>
      </c>
      <c r="CJ695" s="36">
        <f t="shared" si="1586"/>
        <v>0</v>
      </c>
      <c r="CK695" s="36">
        <f t="shared" si="1587"/>
        <v>0</v>
      </c>
      <c r="CL695" s="36">
        <f t="shared" si="1588"/>
        <v>0</v>
      </c>
      <c r="CM695" s="36">
        <f t="shared" si="1589"/>
        <v>0</v>
      </c>
      <c r="CN695" s="36">
        <f t="shared" si="1590"/>
        <v>0</v>
      </c>
      <c r="CO695" s="20">
        <f t="shared" si="1591"/>
        <v>120000</v>
      </c>
      <c r="CP695" s="20">
        <f t="shared" si="1592"/>
        <v>2</v>
      </c>
      <c r="CQ695" s="64">
        <f t="shared" si="1593"/>
        <v>0.32647404293999999</v>
      </c>
      <c r="CR695" s="64">
        <f t="shared" si="1594"/>
        <v>1</v>
      </c>
      <c r="CS695" s="36">
        <f t="shared" si="1595"/>
        <v>0</v>
      </c>
      <c r="CT695" s="36">
        <f t="shared" si="1596"/>
        <v>0</v>
      </c>
      <c r="CU695" s="36">
        <f t="shared" si="1597"/>
        <v>0</v>
      </c>
      <c r="CV695" s="36">
        <f t="shared" si="1657"/>
        <v>0</v>
      </c>
      <c r="CW695" s="36">
        <f t="shared" si="1598"/>
        <v>0</v>
      </c>
      <c r="CX695" s="36">
        <f t="shared" si="1599"/>
        <v>0</v>
      </c>
      <c r="CY695" s="36">
        <f t="shared" si="1600"/>
        <v>0</v>
      </c>
      <c r="CZ695" s="36">
        <f t="shared" si="1658"/>
        <v>0</v>
      </c>
      <c r="DA695" s="64">
        <f t="shared" si="1601"/>
        <v>8.190550994945367E-3</v>
      </c>
      <c r="DB695" s="70">
        <f t="shared" si="1659"/>
        <v>0.9918759891303659</v>
      </c>
      <c r="DC695" s="70">
        <f>PRODUCT($DB$8:DB695)</f>
        <v>1.5663918866816297E-3</v>
      </c>
      <c r="DD695" s="36">
        <f t="shared" si="1602"/>
        <v>0</v>
      </c>
      <c r="DE695" s="36">
        <f t="shared" si="1603"/>
        <v>0</v>
      </c>
      <c r="DF695" s="36">
        <f t="shared" si="1604"/>
        <v>0</v>
      </c>
      <c r="DG695" s="36">
        <f t="shared" si="1605"/>
        <v>0</v>
      </c>
      <c r="DH695" s="36">
        <f t="shared" si="1606"/>
        <v>0</v>
      </c>
      <c r="DI695" s="36">
        <f t="shared" si="1607"/>
        <v>0</v>
      </c>
      <c r="DJ695" s="36">
        <f t="shared" si="1608"/>
        <v>0</v>
      </c>
      <c r="DK695" s="36">
        <f t="shared" si="1609"/>
        <v>0</v>
      </c>
      <c r="DL695" s="36">
        <f t="shared" si="1610"/>
        <v>0</v>
      </c>
      <c r="DM695" s="36">
        <f t="shared" si="1611"/>
        <v>0</v>
      </c>
      <c r="DN695" s="36">
        <f t="shared" ca="1" si="1660"/>
        <v>4.6137290849905055E-12</v>
      </c>
      <c r="DO695" s="64" cm="1">
        <f t="array" ref="DO695">IFERROR(INDEX(Tbl_FwdNom,$B695,MATCH(LIDt,Tbl_FwdNom_Cols,0)),0)</f>
        <v>8.0710031640000004</v>
      </c>
      <c r="DP695" s="64">
        <f t="shared" ca="1" si="1661"/>
        <v>8.0094350510000005</v>
      </c>
      <c r="DQ695" s="64">
        <f t="shared" ca="1" si="1612"/>
        <v>6.4413567891750123E-3</v>
      </c>
      <c r="DR695" s="70">
        <f t="shared" ca="1" si="1613"/>
        <v>0.99359986873976969</v>
      </c>
      <c r="DS695" s="70">
        <f ca="1">PRODUCT($DR$8:DR695)</f>
        <v>4.3603129881257972E-3</v>
      </c>
      <c r="DT695" s="36">
        <f t="shared" ca="1" si="1614"/>
        <v>0</v>
      </c>
      <c r="DU695" s="36">
        <f t="shared" ca="1" si="1615"/>
        <v>0</v>
      </c>
      <c r="DV695" s="36">
        <f t="shared" ca="1" si="1616"/>
        <v>0</v>
      </c>
      <c r="DW695" s="36">
        <f t="shared" ca="1" si="1617"/>
        <v>0</v>
      </c>
      <c r="DX695" s="36">
        <f t="shared" ca="1" si="1618"/>
        <v>0</v>
      </c>
      <c r="DY695" s="36">
        <f t="shared" ca="1" si="1619"/>
        <v>0</v>
      </c>
      <c r="DZ695" s="36">
        <f t="shared" ca="1" si="1620"/>
        <v>0</v>
      </c>
      <c r="EA695" s="36">
        <f t="shared" ca="1" si="1621"/>
        <v>0</v>
      </c>
      <c r="EB695" s="36">
        <f t="shared" ca="1" si="1622"/>
        <v>0</v>
      </c>
      <c r="EC695" s="36">
        <f t="shared" ca="1" si="1623"/>
        <v>0</v>
      </c>
      <c r="ED695" s="36">
        <f t="shared" ca="1" si="1624"/>
        <v>0</v>
      </c>
      <c r="EE695" s="36">
        <f t="shared" ca="1" si="1662"/>
        <v>0</v>
      </c>
      <c r="EF695" s="36">
        <f t="shared" ca="1" si="1625"/>
        <v>0</v>
      </c>
      <c r="EG695" s="64"/>
      <c r="EH695" s="64"/>
      <c r="EI695" s="64"/>
      <c r="EJ695" s="70"/>
      <c r="EK695" s="70"/>
      <c r="EL695" s="70"/>
      <c r="EM695" s="70"/>
      <c r="EN695" s="70"/>
      <c r="EO695" s="36">
        <f t="shared" si="1626"/>
        <v>0</v>
      </c>
      <c r="EP695" s="36">
        <f t="shared" si="1627"/>
        <v>0</v>
      </c>
      <c r="EQ695" s="36">
        <f t="shared" si="1628"/>
        <v>0</v>
      </c>
      <c r="ER695" s="36">
        <f t="shared" si="1629"/>
        <v>0</v>
      </c>
      <c r="ES695" s="36">
        <f t="shared" si="1630"/>
        <v>0</v>
      </c>
      <c r="ET695" s="36">
        <f t="shared" si="1631"/>
        <v>0</v>
      </c>
      <c r="EU695" s="36">
        <f t="shared" si="1663"/>
        <v>0</v>
      </c>
      <c r="EV695" s="36">
        <f t="shared" si="1632"/>
        <v>0</v>
      </c>
      <c r="EW695" s="36">
        <f t="shared" si="1633"/>
        <v>0</v>
      </c>
      <c r="EX695" s="36">
        <f t="shared" si="1664"/>
        <v>0</v>
      </c>
      <c r="EY695" s="36">
        <f t="shared" si="1634"/>
        <v>0</v>
      </c>
      <c r="EZ695" s="36">
        <f t="shared" si="1635"/>
        <v>0</v>
      </c>
      <c r="FA695" s="36">
        <f t="shared" si="1636"/>
        <v>0</v>
      </c>
      <c r="FB695" s="36">
        <f t="shared" si="1637"/>
        <v>0</v>
      </c>
      <c r="FC695" s="36">
        <f t="shared" si="1665"/>
        <v>0</v>
      </c>
      <c r="FD695" s="36">
        <f t="shared" si="1638"/>
        <v>0</v>
      </c>
      <c r="FE695" s="36">
        <f t="shared" si="1639"/>
        <v>0</v>
      </c>
      <c r="FF695" s="36">
        <f t="shared" si="1666"/>
        <v>0</v>
      </c>
      <c r="FG695" s="36">
        <f t="shared" si="1640"/>
        <v>0</v>
      </c>
      <c r="FH695" s="36">
        <f t="shared" si="1641"/>
        <v>0</v>
      </c>
      <c r="FI695" s="36">
        <f t="shared" si="1642"/>
        <v>0</v>
      </c>
      <c r="FJ695" s="36">
        <f t="shared" ca="1" si="1643"/>
        <v>0</v>
      </c>
      <c r="FK695" s="36">
        <f t="shared" si="1644"/>
        <v>0</v>
      </c>
      <c r="FL695" s="36">
        <f t="shared" si="1645"/>
        <v>0</v>
      </c>
      <c r="FM695" s="36">
        <f t="shared" ca="1" si="1646"/>
        <v>0</v>
      </c>
      <c r="FN695" s="36">
        <f t="shared" ca="1" si="1668"/>
        <v>0</v>
      </c>
    </row>
    <row r="696" spans="2:170" x14ac:dyDescent="0.25">
      <c r="B696" s="2">
        <v>688</v>
      </c>
      <c r="C696" s="2">
        <f t="shared" si="1522"/>
        <v>58</v>
      </c>
      <c r="D696" s="2">
        <f t="shared" si="1671"/>
        <v>712</v>
      </c>
      <c r="E696" s="2">
        <f t="shared" si="1669"/>
        <v>60</v>
      </c>
      <c r="F696" s="189">
        <f t="shared" si="1673"/>
        <v>66657</v>
      </c>
      <c r="G696" s="2">
        <f t="shared" si="1672"/>
        <v>6</v>
      </c>
      <c r="H696" s="187">
        <f t="shared" si="1523"/>
        <v>91.916666666666671</v>
      </c>
      <c r="I696" s="186">
        <f t="shared" si="1670"/>
        <v>91</v>
      </c>
      <c r="J696" s="2">
        <f t="shared" si="1524"/>
        <v>0</v>
      </c>
      <c r="K696" s="2">
        <f t="shared" si="1525"/>
        <v>1</v>
      </c>
      <c r="L696">
        <f t="shared" si="1526"/>
        <v>2</v>
      </c>
      <c r="M696" s="190">
        <f t="shared" si="1647"/>
        <v>0.28607791659000004</v>
      </c>
      <c r="N696">
        <f t="shared" si="1527"/>
        <v>1</v>
      </c>
      <c r="O696">
        <f t="shared" si="1528"/>
        <v>100</v>
      </c>
      <c r="P696" s="58">
        <f t="shared" si="1529"/>
        <v>1.2873506246550002</v>
      </c>
      <c r="Q696" s="106">
        <f t="shared" si="1530"/>
        <v>1</v>
      </c>
      <c r="R696" s="59">
        <f t="shared" si="1531"/>
        <v>1</v>
      </c>
      <c r="S696" s="32">
        <f t="shared" si="1648"/>
        <v>1</v>
      </c>
      <c r="T696">
        <f t="shared" si="1532"/>
        <v>1</v>
      </c>
      <c r="U696" s="32">
        <f t="shared" si="1649"/>
        <v>1.67630454E-3</v>
      </c>
      <c r="V696">
        <f t="shared" si="1533"/>
        <v>1</v>
      </c>
      <c r="W696">
        <f t="shared" si="1534"/>
        <v>100</v>
      </c>
      <c r="X696" s="58">
        <f t="shared" si="1535"/>
        <v>7.5433704300000006E-3</v>
      </c>
      <c r="Y696" s="58">
        <f t="shared" si="1536"/>
        <v>7.5433704300000006E-3</v>
      </c>
      <c r="Z696" s="32">
        <f t="shared" si="1537"/>
        <v>7.5433704300000006E-3</v>
      </c>
      <c r="AA696" s="32">
        <f t="shared" si="1538"/>
        <v>0</v>
      </c>
      <c r="AB696" s="59">
        <f t="shared" si="1539"/>
        <v>4.9056245199999996E-3</v>
      </c>
      <c r="AC696" s="59">
        <f t="shared" si="1540"/>
        <v>4.9056245199999996E-3</v>
      </c>
      <c r="AD696">
        <f t="shared" si="1541"/>
        <v>1</v>
      </c>
      <c r="AE696" s="59">
        <f t="shared" si="1542"/>
        <v>4.9056245199999996E-3</v>
      </c>
      <c r="AF696" s="59">
        <f t="shared" si="1543"/>
        <v>4.1758461800000006E-3</v>
      </c>
      <c r="AG696" s="59">
        <f t="shared" si="1544"/>
        <v>4.1758461800000006E-3</v>
      </c>
      <c r="AH696">
        <f t="shared" si="1545"/>
        <v>1</v>
      </c>
      <c r="AI696" s="59">
        <f t="shared" si="1546"/>
        <v>4.1758461800000006E-3</v>
      </c>
      <c r="AJ696" s="59">
        <f t="shared" si="1547"/>
        <v>0</v>
      </c>
      <c r="AK696" s="59">
        <f t="shared" si="1548"/>
        <v>0</v>
      </c>
      <c r="AL696" s="59">
        <f t="shared" si="1549"/>
        <v>0</v>
      </c>
      <c r="AM696" s="12">
        <f t="shared" si="1650"/>
        <v>0</v>
      </c>
      <c r="AN696" s="12">
        <f t="shared" si="1651"/>
        <v>0</v>
      </c>
      <c r="AO696" s="66">
        <f t="shared" si="1550"/>
        <v>0</v>
      </c>
      <c r="AP696" s="66">
        <f t="shared" si="1551"/>
        <v>0</v>
      </c>
      <c r="AQ696" s="59">
        <f t="shared" si="1552"/>
        <v>0</v>
      </c>
      <c r="AR696" s="59">
        <f t="shared" si="1553"/>
        <v>0</v>
      </c>
      <c r="AS696" s="59">
        <f t="shared" si="1554"/>
        <v>0</v>
      </c>
      <c r="AT696" s="12">
        <f t="shared" si="1555"/>
        <v>0</v>
      </c>
      <c r="AU696" s="59">
        <f t="shared" si="1652"/>
        <v>0</v>
      </c>
      <c r="AV696" s="59">
        <f t="shared" si="1653"/>
        <v>0</v>
      </c>
      <c r="AW696" s="70">
        <f t="shared" si="1556"/>
        <v>0</v>
      </c>
      <c r="AX696" s="20">
        <f t="shared" si="1557"/>
        <v>200000</v>
      </c>
      <c r="AY696" s="20">
        <f t="shared" si="1558"/>
        <v>0</v>
      </c>
      <c r="AZ696" s="20">
        <f t="shared" si="1559"/>
        <v>0</v>
      </c>
      <c r="BA696" s="20">
        <f t="shared" si="1560"/>
        <v>200000</v>
      </c>
      <c r="BB696" s="36">
        <f t="shared" si="1561"/>
        <v>1</v>
      </c>
      <c r="BC696" s="36">
        <f t="shared" si="1562"/>
        <v>0</v>
      </c>
      <c r="BD696" s="80">
        <f t="shared" si="1563"/>
        <v>0</v>
      </c>
      <c r="BE696" s="36">
        <f t="shared" si="1564"/>
        <v>0</v>
      </c>
      <c r="BF696" s="36">
        <f t="shared" si="1565"/>
        <v>0</v>
      </c>
      <c r="BG696" s="36">
        <f t="shared" si="1566"/>
        <v>0</v>
      </c>
      <c r="BH696" s="36">
        <f t="shared" si="1567"/>
        <v>0</v>
      </c>
      <c r="BI696" s="36">
        <f t="shared" si="1568"/>
        <v>0</v>
      </c>
      <c r="BJ696" s="36">
        <f t="shared" si="1569"/>
        <v>0</v>
      </c>
      <c r="BK696" s="36">
        <f t="shared" si="1570"/>
        <v>0</v>
      </c>
      <c r="BL696" s="68">
        <f>IF(OR(AT696=0,E696&gt;ProjTerm),0,VLOOKUP(D696,'Life Events'!$AE$5:$AI$1206,5,FALSE))</f>
        <v>0</v>
      </c>
      <c r="BM696" s="93">
        <f t="shared" si="1571"/>
        <v>0</v>
      </c>
      <c r="BN696" s="93">
        <f t="shared" si="1572"/>
        <v>0</v>
      </c>
      <c r="BO696" s="36">
        <f t="shared" si="1573"/>
        <v>0</v>
      </c>
      <c r="BP696" s="36">
        <f t="shared" si="1574"/>
        <v>0</v>
      </c>
      <c r="BQ696" s="36">
        <f t="shared" si="1575"/>
        <v>0</v>
      </c>
      <c r="BR696" s="36">
        <f t="shared" si="1576"/>
        <v>154.78110000000001</v>
      </c>
      <c r="BS696" s="36">
        <f t="shared" si="1577"/>
        <v>0</v>
      </c>
      <c r="BT696" s="36">
        <f t="shared" si="1578"/>
        <v>0</v>
      </c>
      <c r="BU696" s="70" cm="1">
        <f t="array" ref="BU696">IF(AND(ActInt=1,$J696=0),INDEX(Tbl_FwdNom,$B696-IVP,MATCH(ValnDt,Tbl_FwdNom_Cols)),INDEX(Tbl_FwdNom,$B696,MATCH(StartDt,Tbl_FwdNom_Cols)))</f>
        <v>10.277748944000001</v>
      </c>
      <c r="BV696" s="70" cm="1">
        <f t="array" ref="BV696">INDEX(Tbl_FwdReal,$B696,MATCH(StartDt,Tbl_FwdReal_Cols))</f>
        <v>3.7264688010000002</v>
      </c>
      <c r="BW696" s="70" cm="1">
        <f t="array" ref="BW696">IF(RunType&lt;&gt;"OPN",INDEX(Tbl_FwdReal,$B696,MATCH(ValnDt,Tbl_FwdReal_Cols)),IF(AND($J696=0,ActInt=1),INDEX(Tbl_FwdReal,$B696-IVP,MATCH(ValnDt,Tbl_FwdReal_Cols)),-999))*$K696</f>
        <v>3.7264688010000002</v>
      </c>
      <c r="BX696" s="70">
        <f t="shared" si="1579"/>
        <v>3.7264688010000005E-2</v>
      </c>
      <c r="BY696" s="70">
        <f t="shared" si="1654"/>
        <v>6.3159193778867362E-2</v>
      </c>
      <c r="BZ696" s="64">
        <f t="shared" si="1667"/>
        <v>5.1167835117098548E-3</v>
      </c>
      <c r="CA696" s="70" cm="1">
        <f t="array" ref="CA696">IF($J696=1,CA695*(1+INDEX(Tbl_CPI,$B696,MATCH(IF(RunType="OPN",StartDt,ValnDt),Tbl_CPI_Cols))),0)</f>
        <v>0</v>
      </c>
      <c r="CB696" s="70">
        <f t="shared" si="1655"/>
        <v>47.118260050432582</v>
      </c>
      <c r="CC696" s="70">
        <f t="shared" si="1656"/>
        <v>46.165596796402248</v>
      </c>
      <c r="CD696" s="36">
        <f t="shared" si="1580"/>
        <v>233.86721910444103</v>
      </c>
      <c r="CE696" s="36">
        <f t="shared" si="1581"/>
        <v>0</v>
      </c>
      <c r="CF696" s="36">
        <f t="shared" si="1582"/>
        <v>0</v>
      </c>
      <c r="CG696" s="36">
        <f t="shared" si="1583"/>
        <v>0</v>
      </c>
      <c r="CH696" s="36">
        <f t="shared" si="1584"/>
        <v>0</v>
      </c>
      <c r="CI696" s="36">
        <f t="shared" si="1585"/>
        <v>0</v>
      </c>
      <c r="CJ696" s="36">
        <f t="shared" si="1586"/>
        <v>0</v>
      </c>
      <c r="CK696" s="36">
        <f t="shared" si="1587"/>
        <v>0</v>
      </c>
      <c r="CL696" s="36">
        <f t="shared" si="1588"/>
        <v>0</v>
      </c>
      <c r="CM696" s="36">
        <f t="shared" si="1589"/>
        <v>0</v>
      </c>
      <c r="CN696" s="36">
        <f t="shared" si="1590"/>
        <v>0</v>
      </c>
      <c r="CO696" s="20">
        <f t="shared" si="1591"/>
        <v>120000</v>
      </c>
      <c r="CP696" s="20">
        <f t="shared" si="1592"/>
        <v>2</v>
      </c>
      <c r="CQ696" s="64">
        <f t="shared" si="1593"/>
        <v>0.32647404293999999</v>
      </c>
      <c r="CR696" s="64">
        <f t="shared" si="1594"/>
        <v>1</v>
      </c>
      <c r="CS696" s="36">
        <f t="shared" si="1595"/>
        <v>0</v>
      </c>
      <c r="CT696" s="36">
        <f t="shared" si="1596"/>
        <v>0</v>
      </c>
      <c r="CU696" s="36">
        <f t="shared" si="1597"/>
        <v>0</v>
      </c>
      <c r="CV696" s="36">
        <f t="shared" si="1657"/>
        <v>0</v>
      </c>
      <c r="CW696" s="36">
        <f t="shared" si="1598"/>
        <v>0</v>
      </c>
      <c r="CX696" s="36">
        <f t="shared" si="1599"/>
        <v>0</v>
      </c>
      <c r="CY696" s="36">
        <f t="shared" si="1600"/>
        <v>0</v>
      </c>
      <c r="CZ696" s="36">
        <f t="shared" si="1658"/>
        <v>0</v>
      </c>
      <c r="DA696" s="64">
        <f t="shared" si="1601"/>
        <v>8.1859891230757764E-3</v>
      </c>
      <c r="DB696" s="70">
        <f t="shared" si="1659"/>
        <v>0.99188047720223127</v>
      </c>
      <c r="DC696" s="70">
        <f>PRODUCT($DB$8:DB696)</f>
        <v>1.5536735320474783E-3</v>
      </c>
      <c r="DD696" s="36">
        <f t="shared" si="1602"/>
        <v>0</v>
      </c>
      <c r="DE696" s="36">
        <f t="shared" si="1603"/>
        <v>0</v>
      </c>
      <c r="DF696" s="36">
        <f t="shared" si="1604"/>
        <v>0</v>
      </c>
      <c r="DG696" s="36">
        <f t="shared" si="1605"/>
        <v>0</v>
      </c>
      <c r="DH696" s="36">
        <f t="shared" si="1606"/>
        <v>0</v>
      </c>
      <c r="DI696" s="36">
        <f t="shared" si="1607"/>
        <v>0</v>
      </c>
      <c r="DJ696" s="36">
        <f t="shared" si="1608"/>
        <v>0</v>
      </c>
      <c r="DK696" s="36">
        <f t="shared" si="1609"/>
        <v>0</v>
      </c>
      <c r="DL696" s="36">
        <f t="shared" si="1610"/>
        <v>0</v>
      </c>
      <c r="DM696" s="36">
        <f t="shared" si="1611"/>
        <v>0</v>
      </c>
      <c r="DN696" s="36">
        <f t="shared" ca="1" si="1660"/>
        <v>4.6137290849905055E-12</v>
      </c>
      <c r="DO696" s="64" cm="1">
        <f t="array" ref="DO696">IFERROR(INDEX(Tbl_FwdNom,$B696,MATCH(LIDt,Tbl_FwdNom_Cols,0)),0)</f>
        <v>8.0692924650000002</v>
      </c>
      <c r="DP696" s="64">
        <f t="shared" ca="1" si="1661"/>
        <v>8.0077253259999992</v>
      </c>
      <c r="DQ696" s="64">
        <f t="shared" ca="1" si="1612"/>
        <v>6.4400291656268038E-3</v>
      </c>
      <c r="DR696" s="70">
        <f t="shared" ca="1" si="1613"/>
        <v>0.99360117942549864</v>
      </c>
      <c r="DS696" s="70">
        <f ca="1">PRODUCT($DR$8:DR696)</f>
        <v>4.332412127666112E-3</v>
      </c>
      <c r="DT696" s="36">
        <f t="shared" ca="1" si="1614"/>
        <v>0</v>
      </c>
      <c r="DU696" s="36">
        <f t="shared" ca="1" si="1615"/>
        <v>0</v>
      </c>
      <c r="DV696" s="36">
        <f t="shared" ca="1" si="1616"/>
        <v>0</v>
      </c>
      <c r="DW696" s="36">
        <f t="shared" ca="1" si="1617"/>
        <v>0</v>
      </c>
      <c r="DX696" s="36">
        <f t="shared" ca="1" si="1618"/>
        <v>0</v>
      </c>
      <c r="DY696" s="36">
        <f t="shared" ca="1" si="1619"/>
        <v>0</v>
      </c>
      <c r="DZ696" s="36">
        <f t="shared" ca="1" si="1620"/>
        <v>0</v>
      </c>
      <c r="EA696" s="36">
        <f t="shared" ca="1" si="1621"/>
        <v>0</v>
      </c>
      <c r="EB696" s="36">
        <f t="shared" ca="1" si="1622"/>
        <v>0</v>
      </c>
      <c r="EC696" s="36">
        <f t="shared" ca="1" si="1623"/>
        <v>0</v>
      </c>
      <c r="ED696" s="36">
        <f t="shared" ca="1" si="1624"/>
        <v>0</v>
      </c>
      <c r="EE696" s="36">
        <f t="shared" ca="1" si="1662"/>
        <v>0</v>
      </c>
      <c r="EF696" s="36">
        <f t="shared" ca="1" si="1625"/>
        <v>0</v>
      </c>
      <c r="EG696" s="64"/>
      <c r="EH696" s="64"/>
      <c r="EI696" s="64"/>
      <c r="EJ696" s="70"/>
      <c r="EK696" s="70"/>
      <c r="EL696" s="70"/>
      <c r="EM696" s="70"/>
      <c r="EN696" s="70"/>
      <c r="EO696" s="36">
        <f t="shared" si="1626"/>
        <v>0</v>
      </c>
      <c r="EP696" s="36">
        <f t="shared" si="1627"/>
        <v>0</v>
      </c>
      <c r="EQ696" s="36">
        <f t="shared" si="1628"/>
        <v>0</v>
      </c>
      <c r="ER696" s="36">
        <f t="shared" si="1629"/>
        <v>0</v>
      </c>
      <c r="ES696" s="36">
        <f t="shared" si="1630"/>
        <v>0</v>
      </c>
      <c r="ET696" s="36">
        <f t="shared" si="1631"/>
        <v>0</v>
      </c>
      <c r="EU696" s="36">
        <f t="shared" si="1663"/>
        <v>0</v>
      </c>
      <c r="EV696" s="36">
        <f t="shared" si="1632"/>
        <v>0</v>
      </c>
      <c r="EW696" s="36">
        <f t="shared" si="1633"/>
        <v>0</v>
      </c>
      <c r="EX696" s="36">
        <f t="shared" si="1664"/>
        <v>0</v>
      </c>
      <c r="EY696" s="36">
        <f t="shared" si="1634"/>
        <v>0</v>
      </c>
      <c r="EZ696" s="36">
        <f t="shared" si="1635"/>
        <v>0</v>
      </c>
      <c r="FA696" s="36">
        <f t="shared" si="1636"/>
        <v>0</v>
      </c>
      <c r="FB696" s="36">
        <f t="shared" si="1637"/>
        <v>0</v>
      </c>
      <c r="FC696" s="36">
        <f t="shared" si="1665"/>
        <v>0</v>
      </c>
      <c r="FD696" s="36">
        <f t="shared" si="1638"/>
        <v>0</v>
      </c>
      <c r="FE696" s="36">
        <f t="shared" si="1639"/>
        <v>0</v>
      </c>
      <c r="FF696" s="36">
        <f t="shared" si="1666"/>
        <v>0</v>
      </c>
      <c r="FG696" s="36">
        <f t="shared" si="1640"/>
        <v>0</v>
      </c>
      <c r="FH696" s="36">
        <f t="shared" si="1641"/>
        <v>0</v>
      </c>
      <c r="FI696" s="36">
        <f t="shared" si="1642"/>
        <v>0</v>
      </c>
      <c r="FJ696" s="36">
        <f t="shared" ca="1" si="1643"/>
        <v>0</v>
      </c>
      <c r="FK696" s="36">
        <f t="shared" si="1644"/>
        <v>0</v>
      </c>
      <c r="FL696" s="36">
        <f t="shared" si="1645"/>
        <v>0</v>
      </c>
      <c r="FM696" s="36">
        <f t="shared" ca="1" si="1646"/>
        <v>0</v>
      </c>
      <c r="FN696" s="36">
        <f t="shared" ca="1" si="1668"/>
        <v>0</v>
      </c>
    </row>
    <row r="697" spans="2:170" x14ac:dyDescent="0.25">
      <c r="B697" s="2">
        <v>689</v>
      </c>
      <c r="C697" s="2">
        <f t="shared" si="1522"/>
        <v>58</v>
      </c>
      <c r="D697" s="2">
        <f t="shared" si="1671"/>
        <v>713</v>
      </c>
      <c r="E697" s="2">
        <f t="shared" si="1669"/>
        <v>60</v>
      </c>
      <c r="F697" s="189">
        <f t="shared" si="1673"/>
        <v>66688</v>
      </c>
      <c r="G697" s="2">
        <f t="shared" si="1672"/>
        <v>7</v>
      </c>
      <c r="H697" s="187">
        <f t="shared" si="1523"/>
        <v>92</v>
      </c>
      <c r="I697" s="186">
        <f t="shared" si="1670"/>
        <v>92</v>
      </c>
      <c r="J697" s="2">
        <f t="shared" si="1524"/>
        <v>0</v>
      </c>
      <c r="K697" s="2">
        <f t="shared" si="1525"/>
        <v>1</v>
      </c>
      <c r="L697">
        <f t="shared" si="1526"/>
        <v>2</v>
      </c>
      <c r="M697" s="190">
        <f t="shared" si="1647"/>
        <v>0.32406124908</v>
      </c>
      <c r="N697">
        <f t="shared" si="1527"/>
        <v>1</v>
      </c>
      <c r="O697">
        <f t="shared" si="1528"/>
        <v>100</v>
      </c>
      <c r="P697" s="58">
        <f t="shared" si="1529"/>
        <v>1.4582756208600001</v>
      </c>
      <c r="Q697" s="106">
        <f t="shared" si="1530"/>
        <v>1</v>
      </c>
      <c r="R697" s="59">
        <f t="shared" si="1531"/>
        <v>1</v>
      </c>
      <c r="S697" s="32">
        <f t="shared" si="1648"/>
        <v>1</v>
      </c>
      <c r="T697">
        <f t="shared" si="1532"/>
        <v>1</v>
      </c>
      <c r="U697" s="32">
        <f t="shared" si="1649"/>
        <v>1.7192296200000002E-3</v>
      </c>
      <c r="V697">
        <f t="shared" si="1533"/>
        <v>1</v>
      </c>
      <c r="W697">
        <f t="shared" si="1534"/>
        <v>100</v>
      </c>
      <c r="X697" s="58">
        <f t="shared" si="1535"/>
        <v>7.7365332900000009E-3</v>
      </c>
      <c r="Y697" s="58">
        <f t="shared" si="1536"/>
        <v>7.7365332900000009E-3</v>
      </c>
      <c r="Z697" s="32">
        <f t="shared" si="1537"/>
        <v>7.7365332900000009E-3</v>
      </c>
      <c r="AA697" s="32">
        <f t="shared" si="1538"/>
        <v>0</v>
      </c>
      <c r="AB697" s="59">
        <f t="shared" si="1539"/>
        <v>4.9056245199999996E-3</v>
      </c>
      <c r="AC697" s="59">
        <f t="shared" si="1540"/>
        <v>4.9056245199999996E-3</v>
      </c>
      <c r="AD697">
        <f t="shared" si="1541"/>
        <v>1</v>
      </c>
      <c r="AE697" s="59">
        <f t="shared" si="1542"/>
        <v>4.9056245199999996E-3</v>
      </c>
      <c r="AF697" s="59">
        <f t="shared" si="1543"/>
        <v>4.1758461800000006E-3</v>
      </c>
      <c r="AG697" s="59">
        <f t="shared" si="1544"/>
        <v>4.1758461800000006E-3</v>
      </c>
      <c r="AH697">
        <f t="shared" si="1545"/>
        <v>1</v>
      </c>
      <c r="AI697" s="59">
        <f t="shared" si="1546"/>
        <v>4.1758461800000006E-3</v>
      </c>
      <c r="AJ697" s="59">
        <f t="shared" si="1547"/>
        <v>0</v>
      </c>
      <c r="AK697" s="59">
        <f t="shared" si="1548"/>
        <v>0</v>
      </c>
      <c r="AL697" s="59">
        <f t="shared" si="1549"/>
        <v>0</v>
      </c>
      <c r="AM697" s="12">
        <f t="shared" si="1650"/>
        <v>0</v>
      </c>
      <c r="AN697" s="12">
        <f t="shared" si="1651"/>
        <v>0</v>
      </c>
      <c r="AO697" s="66">
        <f t="shared" si="1550"/>
        <v>0</v>
      </c>
      <c r="AP697" s="66">
        <f t="shared" si="1551"/>
        <v>0</v>
      </c>
      <c r="AQ697" s="59">
        <f t="shared" si="1552"/>
        <v>0</v>
      </c>
      <c r="AR697" s="59">
        <f t="shared" si="1553"/>
        <v>0</v>
      </c>
      <c r="AS697" s="59">
        <f t="shared" si="1554"/>
        <v>0</v>
      </c>
      <c r="AT697" s="12">
        <f t="shared" si="1555"/>
        <v>0</v>
      </c>
      <c r="AU697" s="59">
        <f t="shared" si="1652"/>
        <v>0</v>
      </c>
      <c r="AV697" s="59">
        <f t="shared" si="1653"/>
        <v>0</v>
      </c>
      <c r="AW697" s="70">
        <f t="shared" si="1556"/>
        <v>0</v>
      </c>
      <c r="AX697" s="20">
        <f t="shared" si="1557"/>
        <v>200000</v>
      </c>
      <c r="AY697" s="20">
        <f t="shared" si="1558"/>
        <v>0</v>
      </c>
      <c r="AZ697" s="20">
        <f t="shared" si="1559"/>
        <v>0</v>
      </c>
      <c r="BA697" s="20">
        <f t="shared" si="1560"/>
        <v>200000</v>
      </c>
      <c r="BB697" s="36">
        <f t="shared" si="1561"/>
        <v>1</v>
      </c>
      <c r="BC697" s="36">
        <f t="shared" si="1562"/>
        <v>0</v>
      </c>
      <c r="BD697" s="80">
        <f t="shared" si="1563"/>
        <v>0</v>
      </c>
      <c r="BE697" s="36">
        <f t="shared" si="1564"/>
        <v>0</v>
      </c>
      <c r="BF697" s="36">
        <f t="shared" si="1565"/>
        <v>0</v>
      </c>
      <c r="BG697" s="36">
        <f t="shared" si="1566"/>
        <v>0</v>
      </c>
      <c r="BH697" s="36">
        <f t="shared" si="1567"/>
        <v>0</v>
      </c>
      <c r="BI697" s="36">
        <f t="shared" si="1568"/>
        <v>0</v>
      </c>
      <c r="BJ697" s="36">
        <f t="shared" si="1569"/>
        <v>0</v>
      </c>
      <c r="BK697" s="36">
        <f t="shared" si="1570"/>
        <v>0</v>
      </c>
      <c r="BL697" s="68">
        <f>IF(OR(AT697=0,E697&gt;ProjTerm),0,VLOOKUP(D697,'Life Events'!$AE$5:$AI$1206,5,FALSE))</f>
        <v>0</v>
      </c>
      <c r="BM697" s="93">
        <f t="shared" si="1571"/>
        <v>0</v>
      </c>
      <c r="BN697" s="93">
        <f t="shared" si="1572"/>
        <v>0</v>
      </c>
      <c r="BO697" s="36">
        <f t="shared" si="1573"/>
        <v>0</v>
      </c>
      <c r="BP697" s="36">
        <f t="shared" si="1574"/>
        <v>0</v>
      </c>
      <c r="BQ697" s="36">
        <f t="shared" si="1575"/>
        <v>0</v>
      </c>
      <c r="BR697" s="36">
        <f t="shared" si="1576"/>
        <v>154.78110000000001</v>
      </c>
      <c r="BS697" s="36">
        <f t="shared" si="1577"/>
        <v>0</v>
      </c>
      <c r="BT697" s="36">
        <f t="shared" si="1578"/>
        <v>0</v>
      </c>
      <c r="BU697" s="70" cm="1">
        <f t="array" ref="BU697">IF(AND(ActInt=1,$J697=0),INDEX(Tbl_FwdNom,$B697-IVP,MATCH(ValnDt,Tbl_FwdNom_Cols)),INDEX(Tbl_FwdNom,$B697,MATCH(StartDt,Tbl_FwdNom_Cols)))</f>
        <v>10.271761261</v>
      </c>
      <c r="BV697" s="70" cm="1">
        <f t="array" ref="BV697">INDEX(Tbl_FwdReal,$B697,MATCH(StartDt,Tbl_FwdReal_Cols))</f>
        <v>3.723077451</v>
      </c>
      <c r="BW697" s="70" cm="1">
        <f t="array" ref="BW697">IF(RunType&lt;&gt;"OPN",INDEX(Tbl_FwdReal,$B697,MATCH(ValnDt,Tbl_FwdReal_Cols)),IF(AND($J697=0,ActInt=1),INDEX(Tbl_FwdReal,$B697-IVP,MATCH(ValnDt,Tbl_FwdReal_Cols)),-999))*$K697</f>
        <v>3.723077451</v>
      </c>
      <c r="BX697" s="70">
        <f t="shared" si="1579"/>
        <v>3.7230774510000002E-2</v>
      </c>
      <c r="BY697" s="70">
        <f t="shared" si="1654"/>
        <v>6.3136227452310845E-2</v>
      </c>
      <c r="BZ697" s="64">
        <f t="shared" si="1667"/>
        <v>5.1149741190863462E-3</v>
      </c>
      <c r="CA697" s="70" cm="1">
        <f t="array" ref="CA697">IF($J697=1,CA696*(1+INDEX(Tbl_CPI,$B697,MATCH(IF(RunType="OPN",StartDt,ValnDt),Tbl_CPI_Cols))),0)</f>
        <v>0</v>
      </c>
      <c r="CB697" s="70">
        <f t="shared" si="1655"/>
        <v>47.359268731126924</v>
      </c>
      <c r="CC697" s="70">
        <f t="shared" si="1656"/>
        <v>46.165596796402248</v>
      </c>
      <c r="CD697" s="36">
        <f t="shared" si="1580"/>
        <v>233.86721910444103</v>
      </c>
      <c r="CE697" s="36">
        <f t="shared" si="1581"/>
        <v>0</v>
      </c>
      <c r="CF697" s="36">
        <f t="shared" si="1582"/>
        <v>0</v>
      </c>
      <c r="CG697" s="36">
        <f t="shared" si="1583"/>
        <v>0</v>
      </c>
      <c r="CH697" s="36">
        <f t="shared" si="1584"/>
        <v>0</v>
      </c>
      <c r="CI697" s="36">
        <f t="shared" si="1585"/>
        <v>0</v>
      </c>
      <c r="CJ697" s="36">
        <f t="shared" si="1586"/>
        <v>0</v>
      </c>
      <c r="CK697" s="36">
        <f t="shared" si="1587"/>
        <v>0</v>
      </c>
      <c r="CL697" s="36">
        <f t="shared" si="1588"/>
        <v>0</v>
      </c>
      <c r="CM697" s="36">
        <f t="shared" si="1589"/>
        <v>0</v>
      </c>
      <c r="CN697" s="36">
        <f t="shared" si="1590"/>
        <v>0</v>
      </c>
      <c r="CO697" s="20">
        <f t="shared" si="1591"/>
        <v>120000</v>
      </c>
      <c r="CP697" s="20">
        <f t="shared" si="1592"/>
        <v>2</v>
      </c>
      <c r="CQ697" s="64">
        <f t="shared" si="1593"/>
        <v>0.36961706192999999</v>
      </c>
      <c r="CR697" s="64">
        <f t="shared" si="1594"/>
        <v>1</v>
      </c>
      <c r="CS697" s="36">
        <f t="shared" si="1595"/>
        <v>0</v>
      </c>
      <c r="CT697" s="36">
        <f t="shared" si="1596"/>
        <v>0</v>
      </c>
      <c r="CU697" s="36">
        <f t="shared" si="1597"/>
        <v>0</v>
      </c>
      <c r="CV697" s="36">
        <f t="shared" si="1657"/>
        <v>0</v>
      </c>
      <c r="CW697" s="36">
        <f t="shared" si="1598"/>
        <v>0</v>
      </c>
      <c r="CX697" s="36">
        <f t="shared" si="1599"/>
        <v>0</v>
      </c>
      <c r="CY697" s="36">
        <f t="shared" si="1600"/>
        <v>0</v>
      </c>
      <c r="CZ697" s="36">
        <f t="shared" si="1658"/>
        <v>0</v>
      </c>
      <c r="DA697" s="64">
        <f t="shared" si="1601"/>
        <v>8.1814272717508629E-3</v>
      </c>
      <c r="DB697" s="70">
        <f t="shared" si="1659"/>
        <v>0.99188496529449988</v>
      </c>
      <c r="DC697" s="70">
        <f>PRODUCT($DB$8:DB697)</f>
        <v>1.5410654174138961E-3</v>
      </c>
      <c r="DD697" s="36">
        <f t="shared" si="1602"/>
        <v>0</v>
      </c>
      <c r="DE697" s="36">
        <f t="shared" si="1603"/>
        <v>0</v>
      </c>
      <c r="DF697" s="36">
        <f t="shared" si="1604"/>
        <v>0</v>
      </c>
      <c r="DG697" s="36">
        <f t="shared" si="1605"/>
        <v>0</v>
      </c>
      <c r="DH697" s="36">
        <f t="shared" si="1606"/>
        <v>0</v>
      </c>
      <c r="DI697" s="36">
        <f t="shared" si="1607"/>
        <v>0</v>
      </c>
      <c r="DJ697" s="36">
        <f t="shared" si="1608"/>
        <v>0</v>
      </c>
      <c r="DK697" s="36">
        <f t="shared" si="1609"/>
        <v>0</v>
      </c>
      <c r="DL697" s="36">
        <f t="shared" si="1610"/>
        <v>0</v>
      </c>
      <c r="DM697" s="36">
        <f t="shared" si="1611"/>
        <v>0</v>
      </c>
      <c r="DN697" s="36">
        <f t="shared" ca="1" si="1660"/>
        <v>4.6137290849905055E-12</v>
      </c>
      <c r="DO697" s="64" cm="1">
        <f t="array" ref="DO697">IFERROR(INDEX(Tbl_FwdNom,$B697,MATCH(LIDt,Tbl_FwdNom_Cols,0)),0)</f>
        <v>8.0675817920000004</v>
      </c>
      <c r="DP697" s="64">
        <f t="shared" ca="1" si="1661"/>
        <v>8.0060156290000002</v>
      </c>
      <c r="DQ697" s="64">
        <f t="shared" ca="1" si="1612"/>
        <v>6.4387015445566131E-3</v>
      </c>
      <c r="DR697" s="70">
        <f t="shared" ca="1" si="1613"/>
        <v>0.993602490112239</v>
      </c>
      <c r="DS697" s="70">
        <f ca="1">PRODUCT($DR$8:DR697)</f>
        <v>4.3046954782415122E-3</v>
      </c>
      <c r="DT697" s="36">
        <f t="shared" ca="1" si="1614"/>
        <v>0</v>
      </c>
      <c r="DU697" s="36">
        <f t="shared" ca="1" si="1615"/>
        <v>0</v>
      </c>
      <c r="DV697" s="36">
        <f t="shared" ca="1" si="1616"/>
        <v>0</v>
      </c>
      <c r="DW697" s="36">
        <f t="shared" ca="1" si="1617"/>
        <v>0</v>
      </c>
      <c r="DX697" s="36">
        <f t="shared" ca="1" si="1618"/>
        <v>0</v>
      </c>
      <c r="DY697" s="36">
        <f t="shared" ca="1" si="1619"/>
        <v>0</v>
      </c>
      <c r="DZ697" s="36">
        <f t="shared" ca="1" si="1620"/>
        <v>0</v>
      </c>
      <c r="EA697" s="36">
        <f t="shared" ca="1" si="1621"/>
        <v>0</v>
      </c>
      <c r="EB697" s="36">
        <f t="shared" ca="1" si="1622"/>
        <v>0</v>
      </c>
      <c r="EC697" s="36">
        <f t="shared" ca="1" si="1623"/>
        <v>0</v>
      </c>
      <c r="ED697" s="36">
        <f t="shared" ca="1" si="1624"/>
        <v>0</v>
      </c>
      <c r="EE697" s="36">
        <f t="shared" ca="1" si="1662"/>
        <v>0</v>
      </c>
      <c r="EF697" s="36">
        <f t="shared" ca="1" si="1625"/>
        <v>0</v>
      </c>
      <c r="EG697" s="64"/>
      <c r="EH697" s="64"/>
      <c r="EI697" s="64"/>
      <c r="EJ697" s="70"/>
      <c r="EK697" s="70"/>
      <c r="EL697" s="70"/>
      <c r="EM697" s="70"/>
      <c r="EN697" s="70"/>
      <c r="EO697" s="36">
        <f t="shared" si="1626"/>
        <v>0</v>
      </c>
      <c r="EP697" s="36">
        <f t="shared" si="1627"/>
        <v>0</v>
      </c>
      <c r="EQ697" s="36">
        <f t="shared" si="1628"/>
        <v>0</v>
      </c>
      <c r="ER697" s="36">
        <f t="shared" si="1629"/>
        <v>0</v>
      </c>
      <c r="ES697" s="36">
        <f t="shared" si="1630"/>
        <v>0</v>
      </c>
      <c r="ET697" s="36">
        <f t="shared" si="1631"/>
        <v>0</v>
      </c>
      <c r="EU697" s="36">
        <f t="shared" si="1663"/>
        <v>0</v>
      </c>
      <c r="EV697" s="36">
        <f t="shared" si="1632"/>
        <v>0</v>
      </c>
      <c r="EW697" s="36">
        <f t="shared" si="1633"/>
        <v>0</v>
      </c>
      <c r="EX697" s="36">
        <f t="shared" si="1664"/>
        <v>0</v>
      </c>
      <c r="EY697" s="36">
        <f t="shared" si="1634"/>
        <v>0</v>
      </c>
      <c r="EZ697" s="36">
        <f t="shared" si="1635"/>
        <v>0</v>
      </c>
      <c r="FA697" s="36">
        <f t="shared" si="1636"/>
        <v>0</v>
      </c>
      <c r="FB697" s="36">
        <f t="shared" si="1637"/>
        <v>0</v>
      </c>
      <c r="FC697" s="36">
        <f t="shared" si="1665"/>
        <v>0</v>
      </c>
      <c r="FD697" s="36">
        <f t="shared" si="1638"/>
        <v>0</v>
      </c>
      <c r="FE697" s="36">
        <f t="shared" si="1639"/>
        <v>0</v>
      </c>
      <c r="FF697" s="36">
        <f t="shared" si="1666"/>
        <v>0</v>
      </c>
      <c r="FG697" s="36">
        <f t="shared" si="1640"/>
        <v>0</v>
      </c>
      <c r="FH697" s="36">
        <f t="shared" si="1641"/>
        <v>0</v>
      </c>
      <c r="FI697" s="36">
        <f t="shared" si="1642"/>
        <v>0</v>
      </c>
      <c r="FJ697" s="36">
        <f t="shared" ca="1" si="1643"/>
        <v>0</v>
      </c>
      <c r="FK697" s="36">
        <f t="shared" si="1644"/>
        <v>0</v>
      </c>
      <c r="FL697" s="36">
        <f t="shared" si="1645"/>
        <v>0</v>
      </c>
      <c r="FM697" s="36">
        <f t="shared" ca="1" si="1646"/>
        <v>0</v>
      </c>
      <c r="FN697" s="36">
        <f t="shared" ca="1" si="1668"/>
        <v>0</v>
      </c>
    </row>
    <row r="698" spans="2:170" x14ac:dyDescent="0.25">
      <c r="B698" s="2">
        <v>690</v>
      </c>
      <c r="C698" s="2">
        <f t="shared" si="1522"/>
        <v>58</v>
      </c>
      <c r="D698" s="2">
        <f t="shared" si="1671"/>
        <v>714</v>
      </c>
      <c r="E698" s="2">
        <f t="shared" si="1669"/>
        <v>60</v>
      </c>
      <c r="F698" s="189">
        <f t="shared" si="1673"/>
        <v>66719</v>
      </c>
      <c r="G698" s="2">
        <f t="shared" si="1672"/>
        <v>8</v>
      </c>
      <c r="H698" s="187">
        <f t="shared" si="1523"/>
        <v>92.083333333333343</v>
      </c>
      <c r="I698" s="186">
        <f t="shared" si="1670"/>
        <v>92</v>
      </c>
      <c r="J698" s="2">
        <f t="shared" si="1524"/>
        <v>0</v>
      </c>
      <c r="K698" s="2">
        <f t="shared" si="1525"/>
        <v>1</v>
      </c>
      <c r="L698">
        <f t="shared" si="1526"/>
        <v>2</v>
      </c>
      <c r="M698" s="190">
        <f t="shared" si="1647"/>
        <v>0.32406124908</v>
      </c>
      <c r="N698">
        <f t="shared" si="1527"/>
        <v>1</v>
      </c>
      <c r="O698">
        <f t="shared" si="1528"/>
        <v>100</v>
      </c>
      <c r="P698" s="58">
        <f t="shared" si="1529"/>
        <v>1.4582756208600001</v>
      </c>
      <c r="Q698" s="106">
        <f t="shared" si="1530"/>
        <v>1</v>
      </c>
      <c r="R698" s="59">
        <f t="shared" si="1531"/>
        <v>1</v>
      </c>
      <c r="S698" s="32">
        <f t="shared" si="1648"/>
        <v>1</v>
      </c>
      <c r="T698">
        <f t="shared" si="1532"/>
        <v>1</v>
      </c>
      <c r="U698" s="32">
        <f t="shared" si="1649"/>
        <v>1.7192296200000002E-3</v>
      </c>
      <c r="V698">
        <f t="shared" si="1533"/>
        <v>1</v>
      </c>
      <c r="W698">
        <f t="shared" si="1534"/>
        <v>100</v>
      </c>
      <c r="X698" s="58">
        <f t="shared" si="1535"/>
        <v>7.7365332900000009E-3</v>
      </c>
      <c r="Y698" s="58">
        <f t="shared" si="1536"/>
        <v>7.7365332900000009E-3</v>
      </c>
      <c r="Z698" s="32">
        <f t="shared" si="1537"/>
        <v>7.7365332900000009E-3</v>
      </c>
      <c r="AA698" s="32">
        <f t="shared" si="1538"/>
        <v>0</v>
      </c>
      <c r="AB698" s="59">
        <f t="shared" si="1539"/>
        <v>4.9056245199999996E-3</v>
      </c>
      <c r="AC698" s="59">
        <f t="shared" si="1540"/>
        <v>4.9056245199999996E-3</v>
      </c>
      <c r="AD698">
        <f t="shared" si="1541"/>
        <v>1</v>
      </c>
      <c r="AE698" s="59">
        <f t="shared" si="1542"/>
        <v>4.9056245199999996E-3</v>
      </c>
      <c r="AF698" s="59">
        <f t="shared" si="1543"/>
        <v>4.1758461800000006E-3</v>
      </c>
      <c r="AG698" s="59">
        <f t="shared" si="1544"/>
        <v>4.1758461800000006E-3</v>
      </c>
      <c r="AH698">
        <f t="shared" si="1545"/>
        <v>1</v>
      </c>
      <c r="AI698" s="59">
        <f t="shared" si="1546"/>
        <v>4.1758461800000006E-3</v>
      </c>
      <c r="AJ698" s="59">
        <f t="shared" si="1547"/>
        <v>0</v>
      </c>
      <c r="AK698" s="59">
        <f t="shared" si="1548"/>
        <v>0</v>
      </c>
      <c r="AL698" s="59">
        <f t="shared" si="1549"/>
        <v>0</v>
      </c>
      <c r="AM698" s="12">
        <f t="shared" si="1650"/>
        <v>0</v>
      </c>
      <c r="AN698" s="12">
        <f t="shared" si="1651"/>
        <v>0</v>
      </c>
      <c r="AO698" s="66">
        <f t="shared" si="1550"/>
        <v>0</v>
      </c>
      <c r="AP698" s="66">
        <f t="shared" si="1551"/>
        <v>0</v>
      </c>
      <c r="AQ698" s="59">
        <f t="shared" si="1552"/>
        <v>0</v>
      </c>
      <c r="AR698" s="59">
        <f t="shared" si="1553"/>
        <v>0</v>
      </c>
      <c r="AS698" s="59">
        <f t="shared" si="1554"/>
        <v>0</v>
      </c>
      <c r="AT698" s="12">
        <f t="shared" si="1555"/>
        <v>0</v>
      </c>
      <c r="AU698" s="59">
        <f t="shared" si="1652"/>
        <v>0</v>
      </c>
      <c r="AV698" s="59">
        <f t="shared" si="1653"/>
        <v>0</v>
      </c>
      <c r="AW698" s="70">
        <f t="shared" si="1556"/>
        <v>0</v>
      </c>
      <c r="AX698" s="20">
        <f t="shared" si="1557"/>
        <v>200000</v>
      </c>
      <c r="AY698" s="20">
        <f t="shared" si="1558"/>
        <v>0</v>
      </c>
      <c r="AZ698" s="20">
        <f t="shared" si="1559"/>
        <v>0</v>
      </c>
      <c r="BA698" s="20">
        <f t="shared" si="1560"/>
        <v>200000</v>
      </c>
      <c r="BB698" s="36">
        <f t="shared" si="1561"/>
        <v>1</v>
      </c>
      <c r="BC698" s="36">
        <f t="shared" si="1562"/>
        <v>0</v>
      </c>
      <c r="BD698" s="80">
        <f t="shared" si="1563"/>
        <v>0</v>
      </c>
      <c r="BE698" s="36">
        <f t="shared" si="1564"/>
        <v>0</v>
      </c>
      <c r="BF698" s="36">
        <f t="shared" si="1565"/>
        <v>0</v>
      </c>
      <c r="BG698" s="36">
        <f t="shared" si="1566"/>
        <v>0</v>
      </c>
      <c r="BH698" s="36">
        <f t="shared" si="1567"/>
        <v>0</v>
      </c>
      <c r="BI698" s="36">
        <f t="shared" si="1568"/>
        <v>0</v>
      </c>
      <c r="BJ698" s="36">
        <f t="shared" si="1569"/>
        <v>0</v>
      </c>
      <c r="BK698" s="36">
        <f t="shared" si="1570"/>
        <v>0</v>
      </c>
      <c r="BL698" s="68">
        <f>IF(OR(AT698=0,E698&gt;ProjTerm),0,VLOOKUP(D698,'Life Events'!$AE$5:$AI$1206,5,FALSE))</f>
        <v>0</v>
      </c>
      <c r="BM698" s="93">
        <f t="shared" si="1571"/>
        <v>0</v>
      </c>
      <c r="BN698" s="93">
        <f t="shared" si="1572"/>
        <v>0</v>
      </c>
      <c r="BO698" s="36">
        <f t="shared" si="1573"/>
        <v>0</v>
      </c>
      <c r="BP698" s="36">
        <f t="shared" si="1574"/>
        <v>0</v>
      </c>
      <c r="BQ698" s="36">
        <f t="shared" si="1575"/>
        <v>0</v>
      </c>
      <c r="BR698" s="36">
        <f t="shared" si="1576"/>
        <v>154.78110000000001</v>
      </c>
      <c r="BS698" s="36">
        <f t="shared" si="1577"/>
        <v>0</v>
      </c>
      <c r="BT698" s="36">
        <f t="shared" si="1578"/>
        <v>0</v>
      </c>
      <c r="BU698" s="70" cm="1">
        <f t="array" ref="BU698">IF(AND(ActInt=1,$J698=0),INDEX(Tbl_FwdNom,$B698-IVP,MATCH(ValnDt,Tbl_FwdNom_Cols)),INDEX(Tbl_FwdNom,$B698,MATCH(StartDt,Tbl_FwdNom_Cols)))</f>
        <v>10.265773904</v>
      </c>
      <c r="BV698" s="70" cm="1">
        <f t="array" ref="BV698">INDEX(Tbl_FwdReal,$B698,MATCH(StartDt,Tbl_FwdReal_Cols))</f>
        <v>3.719686211</v>
      </c>
      <c r="BW698" s="70" cm="1">
        <f t="array" ref="BW698">IF(RunType&lt;&gt;"OPN",INDEX(Tbl_FwdReal,$B698,MATCH(ValnDt,Tbl_FwdReal_Cols)),IF(AND($J698=0,ActInt=1),INDEX(Tbl_FwdReal,$B698-IVP,MATCH(ValnDt,Tbl_FwdReal_Cols)),-999))*$K698</f>
        <v>3.719686211</v>
      </c>
      <c r="BX698" s="70">
        <f t="shared" si="1579"/>
        <v>3.7196862109999999E-2</v>
      </c>
      <c r="BY698" s="70">
        <f t="shared" si="1654"/>
        <v>6.3113261639483831E-2</v>
      </c>
      <c r="BZ698" s="64">
        <f t="shared" si="1667"/>
        <v>5.1131647311080108E-3</v>
      </c>
      <c r="CA698" s="70" cm="1">
        <f t="array" ref="CA698">IF($J698=1,CA697*(1+INDEX(Tbl_CPI,$B698,MATCH(IF(RunType="OPN",StartDt,ValnDt),Tbl_CPI_Cols))),0)</f>
        <v>0</v>
      </c>
      <c r="CB698" s="70">
        <f t="shared" si="1655"/>
        <v>47.601424473693989</v>
      </c>
      <c r="CC698" s="70">
        <f t="shared" si="1656"/>
        <v>46.165596796402248</v>
      </c>
      <c r="CD698" s="36">
        <f t="shared" si="1580"/>
        <v>233.86721910444103</v>
      </c>
      <c r="CE698" s="36">
        <f t="shared" si="1581"/>
        <v>0</v>
      </c>
      <c r="CF698" s="36">
        <f t="shared" si="1582"/>
        <v>0</v>
      </c>
      <c r="CG698" s="36">
        <f t="shared" si="1583"/>
        <v>0</v>
      </c>
      <c r="CH698" s="36">
        <f t="shared" si="1584"/>
        <v>0</v>
      </c>
      <c r="CI698" s="36">
        <f t="shared" si="1585"/>
        <v>0</v>
      </c>
      <c r="CJ698" s="36">
        <f t="shared" si="1586"/>
        <v>0</v>
      </c>
      <c r="CK698" s="36">
        <f t="shared" si="1587"/>
        <v>0</v>
      </c>
      <c r="CL698" s="36">
        <f t="shared" si="1588"/>
        <v>0</v>
      </c>
      <c r="CM698" s="36">
        <f t="shared" si="1589"/>
        <v>0</v>
      </c>
      <c r="CN698" s="36">
        <f t="shared" si="1590"/>
        <v>0</v>
      </c>
      <c r="CO698" s="20">
        <f t="shared" si="1591"/>
        <v>120000</v>
      </c>
      <c r="CP698" s="20">
        <f t="shared" si="1592"/>
        <v>2</v>
      </c>
      <c r="CQ698" s="64">
        <f t="shared" si="1593"/>
        <v>0.36961706192999999</v>
      </c>
      <c r="CR698" s="64">
        <f t="shared" si="1594"/>
        <v>1</v>
      </c>
      <c r="CS698" s="36">
        <f t="shared" si="1595"/>
        <v>0</v>
      </c>
      <c r="CT698" s="36">
        <f t="shared" si="1596"/>
        <v>0</v>
      </c>
      <c r="CU698" s="36">
        <f t="shared" si="1597"/>
        <v>0</v>
      </c>
      <c r="CV698" s="36">
        <f t="shared" si="1657"/>
        <v>0</v>
      </c>
      <c r="CW698" s="36">
        <f t="shared" si="1598"/>
        <v>0</v>
      </c>
      <c r="CX698" s="36">
        <f t="shared" si="1599"/>
        <v>0</v>
      </c>
      <c r="CY698" s="36">
        <f t="shared" si="1600"/>
        <v>0</v>
      </c>
      <c r="CZ698" s="36">
        <f t="shared" si="1658"/>
        <v>0</v>
      </c>
      <c r="DA698" s="64">
        <f t="shared" si="1601"/>
        <v>8.1768654417460063E-3</v>
      </c>
      <c r="DB698" s="70">
        <f t="shared" si="1659"/>
        <v>0.99188945340640877</v>
      </c>
      <c r="DC698" s="70">
        <f>PRODUCT($DB$8:DB698)</f>
        <v>1.5285665345421886E-3</v>
      </c>
      <c r="DD698" s="36">
        <f t="shared" si="1602"/>
        <v>0</v>
      </c>
      <c r="DE698" s="36">
        <f t="shared" si="1603"/>
        <v>0</v>
      </c>
      <c r="DF698" s="36">
        <f t="shared" si="1604"/>
        <v>0</v>
      </c>
      <c r="DG698" s="36">
        <f t="shared" si="1605"/>
        <v>0</v>
      </c>
      <c r="DH698" s="36">
        <f t="shared" si="1606"/>
        <v>0</v>
      </c>
      <c r="DI698" s="36">
        <f t="shared" si="1607"/>
        <v>0</v>
      </c>
      <c r="DJ698" s="36">
        <f t="shared" si="1608"/>
        <v>0</v>
      </c>
      <c r="DK698" s="36">
        <f t="shared" si="1609"/>
        <v>0</v>
      </c>
      <c r="DL698" s="36">
        <f t="shared" si="1610"/>
        <v>0</v>
      </c>
      <c r="DM698" s="36">
        <f t="shared" si="1611"/>
        <v>0</v>
      </c>
      <c r="DN698" s="36">
        <f t="shared" ca="1" si="1660"/>
        <v>4.6137290849905055E-12</v>
      </c>
      <c r="DO698" s="64" cm="1">
        <f t="array" ref="DO698">IFERROR(INDEX(Tbl_FwdNom,$B698,MATCH(LIDt,Tbl_FwdNom_Cols,0)),0)</f>
        <v>8.0658711469999993</v>
      </c>
      <c r="DP698" s="64">
        <f t="shared" ca="1" si="1661"/>
        <v>8.0043059589999999</v>
      </c>
      <c r="DQ698" s="64">
        <f t="shared" ca="1" si="1612"/>
        <v>6.4373739251883944E-3</v>
      </c>
      <c r="DR698" s="70">
        <f t="shared" ca="1" si="1613"/>
        <v>0.99360380080075716</v>
      </c>
      <c r="DS698" s="70">
        <f ca="1">PRODUCT($DR$8:DR698)</f>
        <v>4.2771617884705994E-3</v>
      </c>
      <c r="DT698" s="36">
        <f t="shared" ca="1" si="1614"/>
        <v>0</v>
      </c>
      <c r="DU698" s="36">
        <f t="shared" ca="1" si="1615"/>
        <v>0</v>
      </c>
      <c r="DV698" s="36">
        <f t="shared" ca="1" si="1616"/>
        <v>0</v>
      </c>
      <c r="DW698" s="36">
        <f t="shared" ca="1" si="1617"/>
        <v>0</v>
      </c>
      <c r="DX698" s="36">
        <f t="shared" ca="1" si="1618"/>
        <v>0</v>
      </c>
      <c r="DY698" s="36">
        <f t="shared" ca="1" si="1619"/>
        <v>0</v>
      </c>
      <c r="DZ698" s="36">
        <f t="shared" ca="1" si="1620"/>
        <v>0</v>
      </c>
      <c r="EA698" s="36">
        <f t="shared" ca="1" si="1621"/>
        <v>0</v>
      </c>
      <c r="EB698" s="36">
        <f t="shared" ca="1" si="1622"/>
        <v>0</v>
      </c>
      <c r="EC698" s="36">
        <f t="shared" ca="1" si="1623"/>
        <v>0</v>
      </c>
      <c r="ED698" s="36">
        <f t="shared" ca="1" si="1624"/>
        <v>0</v>
      </c>
      <c r="EE698" s="36">
        <f t="shared" ca="1" si="1662"/>
        <v>0</v>
      </c>
      <c r="EF698" s="36">
        <f t="shared" ca="1" si="1625"/>
        <v>0</v>
      </c>
      <c r="EG698" s="64"/>
      <c r="EH698" s="64"/>
      <c r="EI698" s="64"/>
      <c r="EJ698" s="70"/>
      <c r="EK698" s="70"/>
      <c r="EL698" s="70"/>
      <c r="EM698" s="70"/>
      <c r="EN698" s="70"/>
      <c r="EO698" s="36">
        <f t="shared" si="1626"/>
        <v>0</v>
      </c>
      <c r="EP698" s="36">
        <f t="shared" si="1627"/>
        <v>0</v>
      </c>
      <c r="EQ698" s="36">
        <f t="shared" si="1628"/>
        <v>0</v>
      </c>
      <c r="ER698" s="36">
        <f t="shared" si="1629"/>
        <v>0</v>
      </c>
      <c r="ES698" s="36">
        <f t="shared" si="1630"/>
        <v>0</v>
      </c>
      <c r="ET698" s="36">
        <f t="shared" si="1631"/>
        <v>0</v>
      </c>
      <c r="EU698" s="36">
        <f t="shared" si="1663"/>
        <v>0</v>
      </c>
      <c r="EV698" s="36">
        <f t="shared" si="1632"/>
        <v>0</v>
      </c>
      <c r="EW698" s="36">
        <f t="shared" si="1633"/>
        <v>0</v>
      </c>
      <c r="EX698" s="36">
        <f t="shared" si="1664"/>
        <v>0</v>
      </c>
      <c r="EY698" s="36">
        <f t="shared" si="1634"/>
        <v>0</v>
      </c>
      <c r="EZ698" s="36">
        <f t="shared" si="1635"/>
        <v>0</v>
      </c>
      <c r="FA698" s="36">
        <f t="shared" si="1636"/>
        <v>0</v>
      </c>
      <c r="FB698" s="36">
        <f t="shared" si="1637"/>
        <v>0</v>
      </c>
      <c r="FC698" s="36">
        <f t="shared" si="1665"/>
        <v>0</v>
      </c>
      <c r="FD698" s="36">
        <f t="shared" si="1638"/>
        <v>0</v>
      </c>
      <c r="FE698" s="36">
        <f t="shared" si="1639"/>
        <v>0</v>
      </c>
      <c r="FF698" s="36">
        <f t="shared" si="1666"/>
        <v>0</v>
      </c>
      <c r="FG698" s="36">
        <f t="shared" si="1640"/>
        <v>0</v>
      </c>
      <c r="FH698" s="36">
        <f t="shared" si="1641"/>
        <v>0</v>
      </c>
      <c r="FI698" s="36">
        <f t="shared" si="1642"/>
        <v>0</v>
      </c>
      <c r="FJ698" s="36">
        <f t="shared" ca="1" si="1643"/>
        <v>0</v>
      </c>
      <c r="FK698" s="36">
        <f t="shared" si="1644"/>
        <v>0</v>
      </c>
      <c r="FL698" s="36">
        <f t="shared" si="1645"/>
        <v>0</v>
      </c>
      <c r="FM698" s="36">
        <f t="shared" ca="1" si="1646"/>
        <v>0</v>
      </c>
      <c r="FN698" s="36">
        <f t="shared" ca="1" si="1668"/>
        <v>0</v>
      </c>
    </row>
    <row r="699" spans="2:170" x14ac:dyDescent="0.25">
      <c r="B699" s="2">
        <v>691</v>
      </c>
      <c r="C699" s="2">
        <f t="shared" si="1522"/>
        <v>58</v>
      </c>
      <c r="D699" s="2">
        <f t="shared" si="1671"/>
        <v>715</v>
      </c>
      <c r="E699" s="2">
        <f t="shared" si="1669"/>
        <v>60</v>
      </c>
      <c r="F699" s="189">
        <f t="shared" si="1673"/>
        <v>66749</v>
      </c>
      <c r="G699" s="2">
        <f t="shared" si="1672"/>
        <v>9</v>
      </c>
      <c r="H699" s="187">
        <f t="shared" si="1523"/>
        <v>92.166666666666671</v>
      </c>
      <c r="I699" s="186">
        <f t="shared" si="1670"/>
        <v>92</v>
      </c>
      <c r="J699" s="2">
        <f t="shared" si="1524"/>
        <v>0</v>
      </c>
      <c r="K699" s="2">
        <f t="shared" si="1525"/>
        <v>1</v>
      </c>
      <c r="L699">
        <f t="shared" si="1526"/>
        <v>2</v>
      </c>
      <c r="M699" s="190">
        <f t="shared" si="1647"/>
        <v>0.32406124908</v>
      </c>
      <c r="N699">
        <f t="shared" si="1527"/>
        <v>1</v>
      </c>
      <c r="O699">
        <f t="shared" si="1528"/>
        <v>100</v>
      </c>
      <c r="P699" s="58">
        <f t="shared" si="1529"/>
        <v>1.4582756208600001</v>
      </c>
      <c r="Q699" s="106">
        <f t="shared" si="1530"/>
        <v>1</v>
      </c>
      <c r="R699" s="59">
        <f t="shared" si="1531"/>
        <v>1</v>
      </c>
      <c r="S699" s="32">
        <f t="shared" si="1648"/>
        <v>1</v>
      </c>
      <c r="T699">
        <f t="shared" si="1532"/>
        <v>1</v>
      </c>
      <c r="U699" s="32">
        <f t="shared" si="1649"/>
        <v>1.7192296200000002E-3</v>
      </c>
      <c r="V699">
        <f t="shared" si="1533"/>
        <v>1</v>
      </c>
      <c r="W699">
        <f t="shared" si="1534"/>
        <v>100</v>
      </c>
      <c r="X699" s="58">
        <f t="shared" si="1535"/>
        <v>7.7365332900000009E-3</v>
      </c>
      <c r="Y699" s="58">
        <f t="shared" si="1536"/>
        <v>7.7365332900000009E-3</v>
      </c>
      <c r="Z699" s="32">
        <f t="shared" si="1537"/>
        <v>7.7365332900000009E-3</v>
      </c>
      <c r="AA699" s="32">
        <f t="shared" si="1538"/>
        <v>0</v>
      </c>
      <c r="AB699" s="59">
        <f t="shared" si="1539"/>
        <v>4.9056245199999996E-3</v>
      </c>
      <c r="AC699" s="59">
        <f t="shared" si="1540"/>
        <v>4.9056245199999996E-3</v>
      </c>
      <c r="AD699">
        <f t="shared" si="1541"/>
        <v>1</v>
      </c>
      <c r="AE699" s="59">
        <f t="shared" si="1542"/>
        <v>4.9056245199999996E-3</v>
      </c>
      <c r="AF699" s="59">
        <f t="shared" si="1543"/>
        <v>4.1758461800000006E-3</v>
      </c>
      <c r="AG699" s="59">
        <f t="shared" si="1544"/>
        <v>4.1758461800000006E-3</v>
      </c>
      <c r="AH699">
        <f t="shared" si="1545"/>
        <v>1</v>
      </c>
      <c r="AI699" s="59">
        <f t="shared" si="1546"/>
        <v>4.1758461800000006E-3</v>
      </c>
      <c r="AJ699" s="59">
        <f t="shared" si="1547"/>
        <v>0</v>
      </c>
      <c r="AK699" s="59">
        <f t="shared" si="1548"/>
        <v>0</v>
      </c>
      <c r="AL699" s="59">
        <f t="shared" si="1549"/>
        <v>0</v>
      </c>
      <c r="AM699" s="12">
        <f t="shared" si="1650"/>
        <v>0</v>
      </c>
      <c r="AN699" s="12">
        <f t="shared" si="1651"/>
        <v>0</v>
      </c>
      <c r="AO699" s="66">
        <f t="shared" si="1550"/>
        <v>0</v>
      </c>
      <c r="AP699" s="66">
        <f t="shared" si="1551"/>
        <v>0</v>
      </c>
      <c r="AQ699" s="59">
        <f t="shared" si="1552"/>
        <v>0</v>
      </c>
      <c r="AR699" s="59">
        <f t="shared" si="1553"/>
        <v>0</v>
      </c>
      <c r="AS699" s="59">
        <f t="shared" si="1554"/>
        <v>0</v>
      </c>
      <c r="AT699" s="12">
        <f t="shared" si="1555"/>
        <v>0</v>
      </c>
      <c r="AU699" s="59">
        <f t="shared" si="1652"/>
        <v>0</v>
      </c>
      <c r="AV699" s="59">
        <f t="shared" si="1653"/>
        <v>0</v>
      </c>
      <c r="AW699" s="70">
        <f t="shared" si="1556"/>
        <v>0</v>
      </c>
      <c r="AX699" s="20">
        <f t="shared" si="1557"/>
        <v>200000</v>
      </c>
      <c r="AY699" s="20">
        <f t="shared" si="1558"/>
        <v>0</v>
      </c>
      <c r="AZ699" s="20">
        <f t="shared" si="1559"/>
        <v>0</v>
      </c>
      <c r="BA699" s="20">
        <f t="shared" si="1560"/>
        <v>200000</v>
      </c>
      <c r="BB699" s="36">
        <f t="shared" si="1561"/>
        <v>1</v>
      </c>
      <c r="BC699" s="36">
        <f t="shared" si="1562"/>
        <v>0</v>
      </c>
      <c r="BD699" s="80">
        <f t="shared" si="1563"/>
        <v>0</v>
      </c>
      <c r="BE699" s="36">
        <f t="shared" si="1564"/>
        <v>0</v>
      </c>
      <c r="BF699" s="36">
        <f t="shared" si="1565"/>
        <v>0</v>
      </c>
      <c r="BG699" s="36">
        <f t="shared" si="1566"/>
        <v>0</v>
      </c>
      <c r="BH699" s="36">
        <f t="shared" si="1567"/>
        <v>0</v>
      </c>
      <c r="BI699" s="36">
        <f t="shared" si="1568"/>
        <v>0</v>
      </c>
      <c r="BJ699" s="36">
        <f t="shared" si="1569"/>
        <v>0</v>
      </c>
      <c r="BK699" s="36">
        <f t="shared" si="1570"/>
        <v>0</v>
      </c>
      <c r="BL699" s="68">
        <f>IF(OR(AT699=0,E699&gt;ProjTerm),0,VLOOKUP(D699,'Life Events'!$AE$5:$AI$1206,5,FALSE))</f>
        <v>0</v>
      </c>
      <c r="BM699" s="93">
        <f t="shared" si="1571"/>
        <v>0</v>
      </c>
      <c r="BN699" s="93">
        <f t="shared" si="1572"/>
        <v>0</v>
      </c>
      <c r="BO699" s="36">
        <f t="shared" si="1573"/>
        <v>0</v>
      </c>
      <c r="BP699" s="36">
        <f t="shared" si="1574"/>
        <v>0</v>
      </c>
      <c r="BQ699" s="36">
        <f t="shared" si="1575"/>
        <v>0</v>
      </c>
      <c r="BR699" s="36">
        <f t="shared" si="1576"/>
        <v>154.78110000000001</v>
      </c>
      <c r="BS699" s="36">
        <f t="shared" si="1577"/>
        <v>0</v>
      </c>
      <c r="BT699" s="36">
        <f t="shared" si="1578"/>
        <v>0</v>
      </c>
      <c r="BU699" s="70" cm="1">
        <f t="array" ref="BU699">IF(AND(ActInt=1,$J699=0),INDEX(Tbl_FwdNom,$B699-IVP,MATCH(ValnDt,Tbl_FwdNom_Cols)),INDEX(Tbl_FwdNom,$B699,MATCH(StartDt,Tbl_FwdNom_Cols)))</f>
        <v>10.259786870999999</v>
      </c>
      <c r="BV699" s="70" cm="1">
        <f t="array" ref="BV699">INDEX(Tbl_FwdReal,$B699,MATCH(StartDt,Tbl_FwdReal_Cols))</f>
        <v>3.7162950819999998</v>
      </c>
      <c r="BW699" s="70" cm="1">
        <f t="array" ref="BW699">IF(RunType&lt;&gt;"OPN",INDEX(Tbl_FwdReal,$B699,MATCH(ValnDt,Tbl_FwdReal_Cols)),IF(AND($J699=0,ActInt=1),INDEX(Tbl_FwdReal,$B699-IVP,MATCH(ValnDt,Tbl_FwdReal_Cols)),-999))*$K699</f>
        <v>3.7162950819999998</v>
      </c>
      <c r="BX699" s="70">
        <f t="shared" si="1579"/>
        <v>3.7162950819999999E-2</v>
      </c>
      <c r="BY699" s="70">
        <f t="shared" si="1654"/>
        <v>6.3090296310976068E-2</v>
      </c>
      <c r="BZ699" s="64">
        <f t="shared" si="1667"/>
        <v>5.1113553454580352E-3</v>
      </c>
      <c r="CA699" s="70" cm="1">
        <f t="array" ref="CA699">IF($J699=1,CA698*(1+INDEX(Tbl_CPI,$B699,MATCH(IF(RunType="OPN",StartDt,ValnDt),Tbl_CPI_Cols))),0)</f>
        <v>0</v>
      </c>
      <c r="CB699" s="70">
        <f t="shared" si="1655"/>
        <v>47.844732269129018</v>
      </c>
      <c r="CC699" s="70">
        <f t="shared" si="1656"/>
        <v>46.165596796402248</v>
      </c>
      <c r="CD699" s="36">
        <f t="shared" si="1580"/>
        <v>233.86721910444103</v>
      </c>
      <c r="CE699" s="36">
        <f t="shared" si="1581"/>
        <v>0</v>
      </c>
      <c r="CF699" s="36">
        <f t="shared" si="1582"/>
        <v>0</v>
      </c>
      <c r="CG699" s="36">
        <f t="shared" si="1583"/>
        <v>0</v>
      </c>
      <c r="CH699" s="36">
        <f t="shared" si="1584"/>
        <v>0</v>
      </c>
      <c r="CI699" s="36">
        <f t="shared" si="1585"/>
        <v>0</v>
      </c>
      <c r="CJ699" s="36">
        <f t="shared" si="1586"/>
        <v>0</v>
      </c>
      <c r="CK699" s="36">
        <f t="shared" si="1587"/>
        <v>0</v>
      </c>
      <c r="CL699" s="36">
        <f t="shared" si="1588"/>
        <v>0</v>
      </c>
      <c r="CM699" s="36">
        <f t="shared" si="1589"/>
        <v>0</v>
      </c>
      <c r="CN699" s="36">
        <f t="shared" si="1590"/>
        <v>0</v>
      </c>
      <c r="CO699" s="20">
        <f t="shared" si="1591"/>
        <v>120000</v>
      </c>
      <c r="CP699" s="20">
        <f t="shared" si="1592"/>
        <v>2</v>
      </c>
      <c r="CQ699" s="64">
        <f t="shared" si="1593"/>
        <v>0.36961706192999999</v>
      </c>
      <c r="CR699" s="64">
        <f t="shared" si="1594"/>
        <v>1</v>
      </c>
      <c r="CS699" s="36">
        <f t="shared" si="1595"/>
        <v>0</v>
      </c>
      <c r="CT699" s="36">
        <f t="shared" si="1596"/>
        <v>0</v>
      </c>
      <c r="CU699" s="36">
        <f t="shared" si="1597"/>
        <v>0</v>
      </c>
      <c r="CV699" s="36">
        <f t="shared" si="1657"/>
        <v>0</v>
      </c>
      <c r="CW699" s="36">
        <f t="shared" si="1598"/>
        <v>0</v>
      </c>
      <c r="CX699" s="36">
        <f t="shared" si="1599"/>
        <v>0</v>
      </c>
      <c r="CY699" s="36">
        <f t="shared" si="1600"/>
        <v>0</v>
      </c>
      <c r="CZ699" s="36">
        <f t="shared" si="1658"/>
        <v>0</v>
      </c>
      <c r="DA699" s="64">
        <f t="shared" si="1601"/>
        <v>8.172303631550637E-3</v>
      </c>
      <c r="DB699" s="70">
        <f t="shared" si="1659"/>
        <v>0.9918939415394441</v>
      </c>
      <c r="DC699" s="70">
        <f>PRODUCT($DB$8:DB699)</f>
        <v>1.5161758848523403E-3</v>
      </c>
      <c r="DD699" s="36">
        <f t="shared" si="1602"/>
        <v>0</v>
      </c>
      <c r="DE699" s="36">
        <f t="shared" si="1603"/>
        <v>0</v>
      </c>
      <c r="DF699" s="36">
        <f t="shared" si="1604"/>
        <v>0</v>
      </c>
      <c r="DG699" s="36">
        <f t="shared" si="1605"/>
        <v>0</v>
      </c>
      <c r="DH699" s="36">
        <f t="shared" si="1606"/>
        <v>0</v>
      </c>
      <c r="DI699" s="36">
        <f t="shared" si="1607"/>
        <v>0</v>
      </c>
      <c r="DJ699" s="36">
        <f t="shared" si="1608"/>
        <v>0</v>
      </c>
      <c r="DK699" s="36">
        <f t="shared" si="1609"/>
        <v>0</v>
      </c>
      <c r="DL699" s="36">
        <f t="shared" si="1610"/>
        <v>0</v>
      </c>
      <c r="DM699" s="36">
        <f t="shared" si="1611"/>
        <v>0</v>
      </c>
      <c r="DN699" s="36">
        <f t="shared" ca="1" si="1660"/>
        <v>4.6137290849905055E-12</v>
      </c>
      <c r="DO699" s="64" cm="1">
        <f t="array" ref="DO699">IFERROR(INDEX(Tbl_FwdNom,$B699,MATCH(LIDt,Tbl_FwdNom_Cols,0)),0)</f>
        <v>8.0641605300000005</v>
      </c>
      <c r="DP699" s="64">
        <f t="shared" ca="1" si="1661"/>
        <v>8.0025963149999999</v>
      </c>
      <c r="DQ699" s="64">
        <f t="shared" ca="1" si="1612"/>
        <v>6.4360463067458795E-3</v>
      </c>
      <c r="DR699" s="70">
        <f t="shared" ca="1" si="1613"/>
        <v>0.99360511149181929</v>
      </c>
      <c r="DS699" s="70">
        <f ca="1">PRODUCT($DR$8:DR699)</f>
        <v>4.2498098157018795E-3</v>
      </c>
      <c r="DT699" s="36">
        <f t="shared" ca="1" si="1614"/>
        <v>0</v>
      </c>
      <c r="DU699" s="36">
        <f t="shared" ca="1" si="1615"/>
        <v>0</v>
      </c>
      <c r="DV699" s="36">
        <f t="shared" ca="1" si="1616"/>
        <v>0</v>
      </c>
      <c r="DW699" s="36">
        <f t="shared" ca="1" si="1617"/>
        <v>0</v>
      </c>
      <c r="DX699" s="36">
        <f t="shared" ca="1" si="1618"/>
        <v>0</v>
      </c>
      <c r="DY699" s="36">
        <f t="shared" ca="1" si="1619"/>
        <v>0</v>
      </c>
      <c r="DZ699" s="36">
        <f t="shared" ca="1" si="1620"/>
        <v>0</v>
      </c>
      <c r="EA699" s="36">
        <f t="shared" ca="1" si="1621"/>
        <v>0</v>
      </c>
      <c r="EB699" s="36">
        <f t="shared" ca="1" si="1622"/>
        <v>0</v>
      </c>
      <c r="EC699" s="36">
        <f t="shared" ca="1" si="1623"/>
        <v>0</v>
      </c>
      <c r="ED699" s="36">
        <f t="shared" ca="1" si="1624"/>
        <v>0</v>
      </c>
      <c r="EE699" s="36">
        <f t="shared" ca="1" si="1662"/>
        <v>0</v>
      </c>
      <c r="EF699" s="36">
        <f t="shared" ca="1" si="1625"/>
        <v>0</v>
      </c>
      <c r="EG699" s="64"/>
      <c r="EH699" s="64"/>
      <c r="EI699" s="64"/>
      <c r="EJ699" s="70"/>
      <c r="EK699" s="70"/>
      <c r="EL699" s="70"/>
      <c r="EM699" s="70"/>
      <c r="EN699" s="70"/>
      <c r="EO699" s="36">
        <f t="shared" si="1626"/>
        <v>0</v>
      </c>
      <c r="EP699" s="36">
        <f t="shared" si="1627"/>
        <v>0</v>
      </c>
      <c r="EQ699" s="36">
        <f t="shared" si="1628"/>
        <v>0</v>
      </c>
      <c r="ER699" s="36">
        <f t="shared" si="1629"/>
        <v>0</v>
      </c>
      <c r="ES699" s="36">
        <f t="shared" si="1630"/>
        <v>0</v>
      </c>
      <c r="ET699" s="36">
        <f t="shared" si="1631"/>
        <v>0</v>
      </c>
      <c r="EU699" s="36">
        <f t="shared" si="1663"/>
        <v>0</v>
      </c>
      <c r="EV699" s="36">
        <f t="shared" si="1632"/>
        <v>0</v>
      </c>
      <c r="EW699" s="36">
        <f t="shared" si="1633"/>
        <v>0</v>
      </c>
      <c r="EX699" s="36">
        <f t="shared" si="1664"/>
        <v>0</v>
      </c>
      <c r="EY699" s="36">
        <f t="shared" si="1634"/>
        <v>0</v>
      </c>
      <c r="EZ699" s="36">
        <f t="shared" si="1635"/>
        <v>0</v>
      </c>
      <c r="FA699" s="36">
        <f t="shared" si="1636"/>
        <v>0</v>
      </c>
      <c r="FB699" s="36">
        <f t="shared" si="1637"/>
        <v>0</v>
      </c>
      <c r="FC699" s="36">
        <f t="shared" si="1665"/>
        <v>0</v>
      </c>
      <c r="FD699" s="36">
        <f t="shared" si="1638"/>
        <v>0</v>
      </c>
      <c r="FE699" s="36">
        <f t="shared" si="1639"/>
        <v>0</v>
      </c>
      <c r="FF699" s="36">
        <f t="shared" si="1666"/>
        <v>0</v>
      </c>
      <c r="FG699" s="36">
        <f t="shared" si="1640"/>
        <v>0</v>
      </c>
      <c r="FH699" s="36">
        <f t="shared" si="1641"/>
        <v>0</v>
      </c>
      <c r="FI699" s="36">
        <f t="shared" si="1642"/>
        <v>0</v>
      </c>
      <c r="FJ699" s="36">
        <f t="shared" ca="1" si="1643"/>
        <v>0</v>
      </c>
      <c r="FK699" s="36">
        <f t="shared" si="1644"/>
        <v>0</v>
      </c>
      <c r="FL699" s="36">
        <f t="shared" si="1645"/>
        <v>0</v>
      </c>
      <c r="FM699" s="36">
        <f t="shared" ca="1" si="1646"/>
        <v>0</v>
      </c>
      <c r="FN699" s="36">
        <f t="shared" ca="1" si="1668"/>
        <v>0</v>
      </c>
    </row>
    <row r="700" spans="2:170" x14ac:dyDescent="0.25">
      <c r="B700" s="2">
        <v>692</v>
      </c>
      <c r="C700" s="2">
        <f t="shared" si="1522"/>
        <v>58</v>
      </c>
      <c r="D700" s="2">
        <f t="shared" si="1671"/>
        <v>716</v>
      </c>
      <c r="E700" s="2">
        <f t="shared" si="1669"/>
        <v>60</v>
      </c>
      <c r="F700" s="189">
        <f t="shared" si="1673"/>
        <v>66780</v>
      </c>
      <c r="G700" s="2">
        <f t="shared" si="1672"/>
        <v>10</v>
      </c>
      <c r="H700" s="187">
        <f t="shared" si="1523"/>
        <v>92.25</v>
      </c>
      <c r="I700" s="186">
        <f t="shared" si="1670"/>
        <v>92</v>
      </c>
      <c r="J700" s="2">
        <f t="shared" si="1524"/>
        <v>0</v>
      </c>
      <c r="K700" s="2">
        <f t="shared" si="1525"/>
        <v>1</v>
      </c>
      <c r="L700">
        <f t="shared" si="1526"/>
        <v>2</v>
      </c>
      <c r="M700" s="190">
        <f t="shared" si="1647"/>
        <v>0.32406124908</v>
      </c>
      <c r="N700">
        <f t="shared" si="1527"/>
        <v>1</v>
      </c>
      <c r="O700">
        <f t="shared" si="1528"/>
        <v>100</v>
      </c>
      <c r="P700" s="58">
        <f t="shared" si="1529"/>
        <v>1.4582756208600001</v>
      </c>
      <c r="Q700" s="106">
        <f t="shared" si="1530"/>
        <v>1</v>
      </c>
      <c r="R700" s="59">
        <f t="shared" si="1531"/>
        <v>1</v>
      </c>
      <c r="S700" s="32">
        <f t="shared" si="1648"/>
        <v>1</v>
      </c>
      <c r="T700">
        <f t="shared" si="1532"/>
        <v>1</v>
      </c>
      <c r="U700" s="32">
        <f t="shared" si="1649"/>
        <v>1.7192296200000002E-3</v>
      </c>
      <c r="V700">
        <f t="shared" si="1533"/>
        <v>1</v>
      </c>
      <c r="W700">
        <f t="shared" si="1534"/>
        <v>100</v>
      </c>
      <c r="X700" s="58">
        <f t="shared" si="1535"/>
        <v>7.7365332900000009E-3</v>
      </c>
      <c r="Y700" s="58">
        <f t="shared" si="1536"/>
        <v>7.7365332900000009E-3</v>
      </c>
      <c r="Z700" s="32">
        <f t="shared" si="1537"/>
        <v>7.7365332900000009E-3</v>
      </c>
      <c r="AA700" s="32">
        <f t="shared" si="1538"/>
        <v>0</v>
      </c>
      <c r="AB700" s="59">
        <f t="shared" si="1539"/>
        <v>4.9056245199999996E-3</v>
      </c>
      <c r="AC700" s="59">
        <f t="shared" si="1540"/>
        <v>4.9056245199999996E-3</v>
      </c>
      <c r="AD700">
        <f t="shared" si="1541"/>
        <v>1</v>
      </c>
      <c r="AE700" s="59">
        <f t="shared" si="1542"/>
        <v>4.9056245199999996E-3</v>
      </c>
      <c r="AF700" s="59">
        <f t="shared" si="1543"/>
        <v>4.1758461800000006E-3</v>
      </c>
      <c r="AG700" s="59">
        <f t="shared" si="1544"/>
        <v>4.1758461800000006E-3</v>
      </c>
      <c r="AH700">
        <f t="shared" si="1545"/>
        <v>1</v>
      </c>
      <c r="AI700" s="59">
        <f t="shared" si="1546"/>
        <v>4.1758461800000006E-3</v>
      </c>
      <c r="AJ700" s="59">
        <f t="shared" si="1547"/>
        <v>0</v>
      </c>
      <c r="AK700" s="59">
        <f t="shared" si="1548"/>
        <v>0</v>
      </c>
      <c r="AL700" s="59">
        <f t="shared" si="1549"/>
        <v>0</v>
      </c>
      <c r="AM700" s="12">
        <f t="shared" si="1650"/>
        <v>0</v>
      </c>
      <c r="AN700" s="12">
        <f t="shared" si="1651"/>
        <v>0</v>
      </c>
      <c r="AO700" s="66">
        <f t="shared" si="1550"/>
        <v>0</v>
      </c>
      <c r="AP700" s="66">
        <f t="shared" si="1551"/>
        <v>0</v>
      </c>
      <c r="AQ700" s="59">
        <f t="shared" si="1552"/>
        <v>0</v>
      </c>
      <c r="AR700" s="59">
        <f t="shared" si="1553"/>
        <v>0</v>
      </c>
      <c r="AS700" s="59">
        <f t="shared" si="1554"/>
        <v>0</v>
      </c>
      <c r="AT700" s="12">
        <f t="shared" si="1555"/>
        <v>0</v>
      </c>
      <c r="AU700" s="59">
        <f t="shared" si="1652"/>
        <v>0</v>
      </c>
      <c r="AV700" s="59">
        <f t="shared" si="1653"/>
        <v>0</v>
      </c>
      <c r="AW700" s="70">
        <f t="shared" si="1556"/>
        <v>0</v>
      </c>
      <c r="AX700" s="20">
        <f t="shared" si="1557"/>
        <v>200000</v>
      </c>
      <c r="AY700" s="20">
        <f t="shared" si="1558"/>
        <v>0</v>
      </c>
      <c r="AZ700" s="20">
        <f t="shared" si="1559"/>
        <v>0</v>
      </c>
      <c r="BA700" s="20">
        <f t="shared" si="1560"/>
        <v>200000</v>
      </c>
      <c r="BB700" s="36">
        <f t="shared" si="1561"/>
        <v>1</v>
      </c>
      <c r="BC700" s="36">
        <f t="shared" si="1562"/>
        <v>0</v>
      </c>
      <c r="BD700" s="80">
        <f t="shared" si="1563"/>
        <v>0</v>
      </c>
      <c r="BE700" s="36">
        <f t="shared" si="1564"/>
        <v>0</v>
      </c>
      <c r="BF700" s="36">
        <f t="shared" si="1565"/>
        <v>0</v>
      </c>
      <c r="BG700" s="36">
        <f t="shared" si="1566"/>
        <v>0</v>
      </c>
      <c r="BH700" s="36">
        <f t="shared" si="1567"/>
        <v>0</v>
      </c>
      <c r="BI700" s="36">
        <f t="shared" si="1568"/>
        <v>0</v>
      </c>
      <c r="BJ700" s="36">
        <f t="shared" si="1569"/>
        <v>0</v>
      </c>
      <c r="BK700" s="36">
        <f t="shared" si="1570"/>
        <v>0</v>
      </c>
      <c r="BL700" s="68">
        <f>IF(OR(AT700=0,E700&gt;ProjTerm),0,VLOOKUP(D700,'Life Events'!$AE$5:$AI$1206,5,FALSE))</f>
        <v>0</v>
      </c>
      <c r="BM700" s="93">
        <f t="shared" si="1571"/>
        <v>0</v>
      </c>
      <c r="BN700" s="93">
        <f t="shared" si="1572"/>
        <v>0</v>
      </c>
      <c r="BO700" s="36">
        <f t="shared" si="1573"/>
        <v>0</v>
      </c>
      <c r="BP700" s="36">
        <f t="shared" si="1574"/>
        <v>0</v>
      </c>
      <c r="BQ700" s="36">
        <f t="shared" si="1575"/>
        <v>0</v>
      </c>
      <c r="BR700" s="36">
        <f t="shared" si="1576"/>
        <v>154.78110000000001</v>
      </c>
      <c r="BS700" s="36">
        <f t="shared" si="1577"/>
        <v>0</v>
      </c>
      <c r="BT700" s="36">
        <f t="shared" si="1578"/>
        <v>0</v>
      </c>
      <c r="BU700" s="70" cm="1">
        <f t="array" ref="BU700">IF(AND(ActInt=1,$J700=0),INDEX(Tbl_FwdNom,$B700-IVP,MATCH(ValnDt,Tbl_FwdNom_Cols)),INDEX(Tbl_FwdNom,$B700,MATCH(StartDt,Tbl_FwdNom_Cols)))</f>
        <v>10.253800162999999</v>
      </c>
      <c r="BV700" s="70" cm="1">
        <f t="array" ref="BV700">INDEX(Tbl_FwdReal,$B700,MATCH(StartDt,Tbl_FwdReal_Cols))</f>
        <v>3.712904065</v>
      </c>
      <c r="BW700" s="70" cm="1">
        <f t="array" ref="BW700">IF(RunType&lt;&gt;"OPN",INDEX(Tbl_FwdReal,$B700,MATCH(ValnDt,Tbl_FwdReal_Cols)),IF(AND($J700=0,ActInt=1),INDEX(Tbl_FwdReal,$B700-IVP,MATCH(ValnDt,Tbl_FwdReal_Cols)),-999))*$K700</f>
        <v>3.712904065</v>
      </c>
      <c r="BX700" s="70">
        <f t="shared" si="1579"/>
        <v>3.712904065E-2</v>
      </c>
      <c r="BY700" s="70">
        <f t="shared" si="1654"/>
        <v>6.3067331466300613E-2</v>
      </c>
      <c r="BZ700" s="64">
        <f t="shared" si="1667"/>
        <v>5.1095459620988937E-3</v>
      </c>
      <c r="CA700" s="70" cm="1">
        <f t="array" ref="CA700">IF($J700=1,CA699*(1+INDEX(Tbl_CPI,$B700,MATCH(IF(RunType="OPN",StartDt,ValnDt),Tbl_CPI_Cols))),0)</f>
        <v>0</v>
      </c>
      <c r="CB700" s="70">
        <f t="shared" si="1655"/>
        <v>48.089197127702448</v>
      </c>
      <c r="CC700" s="70">
        <f t="shared" si="1656"/>
        <v>46.165596796402248</v>
      </c>
      <c r="CD700" s="36">
        <f t="shared" si="1580"/>
        <v>233.86721910444103</v>
      </c>
      <c r="CE700" s="36">
        <f t="shared" si="1581"/>
        <v>0</v>
      </c>
      <c r="CF700" s="36">
        <f t="shared" si="1582"/>
        <v>0</v>
      </c>
      <c r="CG700" s="36">
        <f t="shared" si="1583"/>
        <v>0</v>
      </c>
      <c r="CH700" s="36">
        <f t="shared" si="1584"/>
        <v>0</v>
      </c>
      <c r="CI700" s="36">
        <f t="shared" si="1585"/>
        <v>0</v>
      </c>
      <c r="CJ700" s="36">
        <f t="shared" si="1586"/>
        <v>0</v>
      </c>
      <c r="CK700" s="36">
        <f t="shared" si="1587"/>
        <v>0</v>
      </c>
      <c r="CL700" s="36">
        <f t="shared" si="1588"/>
        <v>0</v>
      </c>
      <c r="CM700" s="36">
        <f t="shared" si="1589"/>
        <v>0</v>
      </c>
      <c r="CN700" s="36">
        <f t="shared" si="1590"/>
        <v>0</v>
      </c>
      <c r="CO700" s="20">
        <f t="shared" si="1591"/>
        <v>120000</v>
      </c>
      <c r="CP700" s="20">
        <f t="shared" si="1592"/>
        <v>2</v>
      </c>
      <c r="CQ700" s="64">
        <f t="shared" si="1593"/>
        <v>0.36961706192999999</v>
      </c>
      <c r="CR700" s="64">
        <f t="shared" si="1594"/>
        <v>1</v>
      </c>
      <c r="CS700" s="36">
        <f t="shared" si="1595"/>
        <v>0</v>
      </c>
      <c r="CT700" s="36">
        <f t="shared" si="1596"/>
        <v>0</v>
      </c>
      <c r="CU700" s="36">
        <f t="shared" si="1597"/>
        <v>0</v>
      </c>
      <c r="CV700" s="36">
        <f t="shared" si="1657"/>
        <v>0</v>
      </c>
      <c r="CW700" s="36">
        <f t="shared" si="1598"/>
        <v>0</v>
      </c>
      <c r="CX700" s="36">
        <f t="shared" si="1599"/>
        <v>0</v>
      </c>
      <c r="CY700" s="36">
        <f t="shared" si="1600"/>
        <v>0</v>
      </c>
      <c r="CZ700" s="36">
        <f t="shared" si="1658"/>
        <v>0</v>
      </c>
      <c r="DA700" s="64">
        <f t="shared" si="1601"/>
        <v>8.1677418419401349E-3</v>
      </c>
      <c r="DB700" s="70">
        <f t="shared" si="1659"/>
        <v>0.99189842969284303</v>
      </c>
      <c r="DC700" s="70">
        <f>PRODUCT($DB$8:DB700)</f>
        <v>1.5038924793231931E-3</v>
      </c>
      <c r="DD700" s="36">
        <f t="shared" si="1602"/>
        <v>0</v>
      </c>
      <c r="DE700" s="36">
        <f t="shared" si="1603"/>
        <v>0</v>
      </c>
      <c r="DF700" s="36">
        <f t="shared" si="1604"/>
        <v>0</v>
      </c>
      <c r="DG700" s="36">
        <f t="shared" si="1605"/>
        <v>0</v>
      </c>
      <c r="DH700" s="36">
        <f t="shared" si="1606"/>
        <v>0</v>
      </c>
      <c r="DI700" s="36">
        <f t="shared" si="1607"/>
        <v>0</v>
      </c>
      <c r="DJ700" s="36">
        <f t="shared" si="1608"/>
        <v>0</v>
      </c>
      <c r="DK700" s="36">
        <f t="shared" si="1609"/>
        <v>0</v>
      </c>
      <c r="DL700" s="36">
        <f t="shared" si="1610"/>
        <v>0</v>
      </c>
      <c r="DM700" s="36">
        <f t="shared" si="1611"/>
        <v>0</v>
      </c>
      <c r="DN700" s="36">
        <f t="shared" ca="1" si="1660"/>
        <v>4.6137290849905055E-12</v>
      </c>
      <c r="DO700" s="64" cm="1">
        <f t="array" ref="DO700">IFERROR(INDEX(Tbl_FwdNom,$B700,MATCH(LIDt,Tbl_FwdNom_Cols,0)),0)</f>
        <v>8.0624499390000004</v>
      </c>
      <c r="DP700" s="64">
        <f t="shared" ca="1" si="1661"/>
        <v>8.0008866990000005</v>
      </c>
      <c r="DQ700" s="64">
        <f t="shared" ca="1" si="1612"/>
        <v>6.4347186907827147E-3</v>
      </c>
      <c r="DR700" s="70">
        <f t="shared" ca="1" si="1613"/>
        <v>0.99360642218389161</v>
      </c>
      <c r="DS700" s="70">
        <f ca="1">PRODUCT($DR$8:DR700)</f>
        <v>4.222638325941528E-3</v>
      </c>
      <c r="DT700" s="36">
        <f t="shared" ca="1" si="1614"/>
        <v>0</v>
      </c>
      <c r="DU700" s="36">
        <f t="shared" ca="1" si="1615"/>
        <v>0</v>
      </c>
      <c r="DV700" s="36">
        <f t="shared" ca="1" si="1616"/>
        <v>0</v>
      </c>
      <c r="DW700" s="36">
        <f t="shared" ca="1" si="1617"/>
        <v>0</v>
      </c>
      <c r="DX700" s="36">
        <f t="shared" ca="1" si="1618"/>
        <v>0</v>
      </c>
      <c r="DY700" s="36">
        <f t="shared" ca="1" si="1619"/>
        <v>0</v>
      </c>
      <c r="DZ700" s="36">
        <f t="shared" ca="1" si="1620"/>
        <v>0</v>
      </c>
      <c r="EA700" s="36">
        <f t="shared" ca="1" si="1621"/>
        <v>0</v>
      </c>
      <c r="EB700" s="36">
        <f t="shared" ca="1" si="1622"/>
        <v>0</v>
      </c>
      <c r="EC700" s="36">
        <f t="shared" ca="1" si="1623"/>
        <v>0</v>
      </c>
      <c r="ED700" s="36">
        <f t="shared" ca="1" si="1624"/>
        <v>0</v>
      </c>
      <c r="EE700" s="36">
        <f t="shared" ca="1" si="1662"/>
        <v>0</v>
      </c>
      <c r="EF700" s="36">
        <f t="shared" ca="1" si="1625"/>
        <v>0</v>
      </c>
      <c r="EG700" s="64"/>
      <c r="EH700" s="64"/>
      <c r="EI700" s="64"/>
      <c r="EJ700" s="70"/>
      <c r="EK700" s="70"/>
      <c r="EL700" s="70"/>
      <c r="EM700" s="70"/>
      <c r="EN700" s="70"/>
      <c r="EO700" s="36">
        <f t="shared" si="1626"/>
        <v>0</v>
      </c>
      <c r="EP700" s="36">
        <f t="shared" si="1627"/>
        <v>0</v>
      </c>
      <c r="EQ700" s="36">
        <f t="shared" si="1628"/>
        <v>0</v>
      </c>
      <c r="ER700" s="36">
        <f t="shared" si="1629"/>
        <v>0</v>
      </c>
      <c r="ES700" s="36">
        <f t="shared" si="1630"/>
        <v>0</v>
      </c>
      <c r="ET700" s="36">
        <f t="shared" si="1631"/>
        <v>0</v>
      </c>
      <c r="EU700" s="36">
        <f t="shared" si="1663"/>
        <v>0</v>
      </c>
      <c r="EV700" s="36">
        <f t="shared" si="1632"/>
        <v>0</v>
      </c>
      <c r="EW700" s="36">
        <f t="shared" si="1633"/>
        <v>0</v>
      </c>
      <c r="EX700" s="36">
        <f t="shared" si="1664"/>
        <v>0</v>
      </c>
      <c r="EY700" s="36">
        <f t="shared" si="1634"/>
        <v>0</v>
      </c>
      <c r="EZ700" s="36">
        <f t="shared" si="1635"/>
        <v>0</v>
      </c>
      <c r="FA700" s="36">
        <f t="shared" si="1636"/>
        <v>0</v>
      </c>
      <c r="FB700" s="36">
        <f t="shared" si="1637"/>
        <v>0</v>
      </c>
      <c r="FC700" s="36">
        <f t="shared" si="1665"/>
        <v>0</v>
      </c>
      <c r="FD700" s="36">
        <f t="shared" si="1638"/>
        <v>0</v>
      </c>
      <c r="FE700" s="36">
        <f t="shared" si="1639"/>
        <v>0</v>
      </c>
      <c r="FF700" s="36">
        <f t="shared" si="1666"/>
        <v>0</v>
      </c>
      <c r="FG700" s="36">
        <f t="shared" si="1640"/>
        <v>0</v>
      </c>
      <c r="FH700" s="36">
        <f t="shared" si="1641"/>
        <v>0</v>
      </c>
      <c r="FI700" s="36">
        <f t="shared" si="1642"/>
        <v>0</v>
      </c>
      <c r="FJ700" s="36">
        <f t="shared" ca="1" si="1643"/>
        <v>0</v>
      </c>
      <c r="FK700" s="36">
        <f t="shared" si="1644"/>
        <v>0</v>
      </c>
      <c r="FL700" s="36">
        <f t="shared" si="1645"/>
        <v>0</v>
      </c>
      <c r="FM700" s="36">
        <f t="shared" ca="1" si="1646"/>
        <v>0</v>
      </c>
      <c r="FN700" s="36">
        <f t="shared" ca="1" si="1668"/>
        <v>0</v>
      </c>
    </row>
    <row r="701" spans="2:170" x14ac:dyDescent="0.25">
      <c r="B701" s="2">
        <v>693</v>
      </c>
      <c r="C701" s="2">
        <f t="shared" si="1522"/>
        <v>58</v>
      </c>
      <c r="D701" s="2">
        <f t="shared" si="1671"/>
        <v>717</v>
      </c>
      <c r="E701" s="2">
        <f t="shared" si="1669"/>
        <v>60</v>
      </c>
      <c r="F701" s="189">
        <f t="shared" si="1673"/>
        <v>66810</v>
      </c>
      <c r="G701" s="2">
        <f t="shared" si="1672"/>
        <v>11</v>
      </c>
      <c r="H701" s="187">
        <f t="shared" si="1523"/>
        <v>92.333333333333343</v>
      </c>
      <c r="I701" s="186">
        <f t="shared" si="1670"/>
        <v>92</v>
      </c>
      <c r="J701" s="2">
        <f t="shared" si="1524"/>
        <v>0</v>
      </c>
      <c r="K701" s="2">
        <f t="shared" si="1525"/>
        <v>1</v>
      </c>
      <c r="L701">
        <f t="shared" si="1526"/>
        <v>2</v>
      </c>
      <c r="M701" s="190">
        <f t="shared" si="1647"/>
        <v>0.32406124908</v>
      </c>
      <c r="N701">
        <f t="shared" si="1527"/>
        <v>1</v>
      </c>
      <c r="O701">
        <f t="shared" si="1528"/>
        <v>100</v>
      </c>
      <c r="P701" s="58">
        <f t="shared" si="1529"/>
        <v>1.4582756208600001</v>
      </c>
      <c r="Q701" s="106">
        <f t="shared" si="1530"/>
        <v>1</v>
      </c>
      <c r="R701" s="59">
        <f t="shared" si="1531"/>
        <v>1</v>
      </c>
      <c r="S701" s="32">
        <f t="shared" si="1648"/>
        <v>1</v>
      </c>
      <c r="T701">
        <f t="shared" si="1532"/>
        <v>1</v>
      </c>
      <c r="U701" s="32">
        <f t="shared" si="1649"/>
        <v>1.7192296200000002E-3</v>
      </c>
      <c r="V701">
        <f t="shared" si="1533"/>
        <v>1</v>
      </c>
      <c r="W701">
        <f t="shared" si="1534"/>
        <v>100</v>
      </c>
      <c r="X701" s="58">
        <f t="shared" si="1535"/>
        <v>7.7365332900000009E-3</v>
      </c>
      <c r="Y701" s="58">
        <f t="shared" si="1536"/>
        <v>7.7365332900000009E-3</v>
      </c>
      <c r="Z701" s="32">
        <f t="shared" si="1537"/>
        <v>7.7365332900000009E-3</v>
      </c>
      <c r="AA701" s="32">
        <f t="shared" si="1538"/>
        <v>0</v>
      </c>
      <c r="AB701" s="59">
        <f t="shared" si="1539"/>
        <v>4.9056245199999996E-3</v>
      </c>
      <c r="AC701" s="59">
        <f t="shared" si="1540"/>
        <v>4.9056245199999996E-3</v>
      </c>
      <c r="AD701">
        <f t="shared" si="1541"/>
        <v>1</v>
      </c>
      <c r="AE701" s="59">
        <f t="shared" si="1542"/>
        <v>4.9056245199999996E-3</v>
      </c>
      <c r="AF701" s="59">
        <f t="shared" si="1543"/>
        <v>4.1758461800000006E-3</v>
      </c>
      <c r="AG701" s="59">
        <f t="shared" si="1544"/>
        <v>4.1758461800000006E-3</v>
      </c>
      <c r="AH701">
        <f t="shared" si="1545"/>
        <v>1</v>
      </c>
      <c r="AI701" s="59">
        <f t="shared" si="1546"/>
        <v>4.1758461800000006E-3</v>
      </c>
      <c r="AJ701" s="59">
        <f t="shared" si="1547"/>
        <v>0</v>
      </c>
      <c r="AK701" s="59">
        <f t="shared" si="1548"/>
        <v>0</v>
      </c>
      <c r="AL701" s="59">
        <f t="shared" si="1549"/>
        <v>0</v>
      </c>
      <c r="AM701" s="12">
        <f t="shared" si="1650"/>
        <v>0</v>
      </c>
      <c r="AN701" s="12">
        <f t="shared" si="1651"/>
        <v>0</v>
      </c>
      <c r="AO701" s="66">
        <f t="shared" si="1550"/>
        <v>0</v>
      </c>
      <c r="AP701" s="66">
        <f t="shared" si="1551"/>
        <v>0</v>
      </c>
      <c r="AQ701" s="59">
        <f t="shared" si="1552"/>
        <v>0</v>
      </c>
      <c r="AR701" s="59">
        <f t="shared" si="1553"/>
        <v>0</v>
      </c>
      <c r="AS701" s="59">
        <f t="shared" si="1554"/>
        <v>0</v>
      </c>
      <c r="AT701" s="12">
        <f t="shared" si="1555"/>
        <v>0</v>
      </c>
      <c r="AU701" s="59">
        <f t="shared" si="1652"/>
        <v>0</v>
      </c>
      <c r="AV701" s="59">
        <f t="shared" si="1653"/>
        <v>0</v>
      </c>
      <c r="AW701" s="70">
        <f t="shared" si="1556"/>
        <v>0</v>
      </c>
      <c r="AX701" s="20">
        <f t="shared" si="1557"/>
        <v>200000</v>
      </c>
      <c r="AY701" s="20">
        <f t="shared" si="1558"/>
        <v>0</v>
      </c>
      <c r="AZ701" s="20">
        <f t="shared" si="1559"/>
        <v>0</v>
      </c>
      <c r="BA701" s="20">
        <f t="shared" si="1560"/>
        <v>200000</v>
      </c>
      <c r="BB701" s="36">
        <f t="shared" si="1561"/>
        <v>1</v>
      </c>
      <c r="BC701" s="36">
        <f t="shared" si="1562"/>
        <v>0</v>
      </c>
      <c r="BD701" s="80">
        <f t="shared" si="1563"/>
        <v>0</v>
      </c>
      <c r="BE701" s="36">
        <f t="shared" si="1564"/>
        <v>0</v>
      </c>
      <c r="BF701" s="36">
        <f t="shared" si="1565"/>
        <v>0</v>
      </c>
      <c r="BG701" s="36">
        <f t="shared" si="1566"/>
        <v>0</v>
      </c>
      <c r="BH701" s="36">
        <f t="shared" si="1567"/>
        <v>0</v>
      </c>
      <c r="BI701" s="36">
        <f t="shared" si="1568"/>
        <v>0</v>
      </c>
      <c r="BJ701" s="36">
        <f t="shared" si="1569"/>
        <v>0</v>
      </c>
      <c r="BK701" s="36">
        <f t="shared" si="1570"/>
        <v>0</v>
      </c>
      <c r="BL701" s="68">
        <f>IF(OR(AT701=0,E701&gt;ProjTerm),0,VLOOKUP(D701,'Life Events'!$AE$5:$AI$1206,5,FALSE))</f>
        <v>0</v>
      </c>
      <c r="BM701" s="93">
        <f t="shared" si="1571"/>
        <v>0</v>
      </c>
      <c r="BN701" s="93">
        <f t="shared" si="1572"/>
        <v>0</v>
      </c>
      <c r="BO701" s="36">
        <f t="shared" si="1573"/>
        <v>0</v>
      </c>
      <c r="BP701" s="36">
        <f t="shared" si="1574"/>
        <v>0</v>
      </c>
      <c r="BQ701" s="36">
        <f t="shared" si="1575"/>
        <v>0</v>
      </c>
      <c r="BR701" s="36">
        <f t="shared" si="1576"/>
        <v>154.78110000000001</v>
      </c>
      <c r="BS701" s="36">
        <f t="shared" si="1577"/>
        <v>0</v>
      </c>
      <c r="BT701" s="36">
        <f t="shared" si="1578"/>
        <v>0</v>
      </c>
      <c r="BU701" s="70" cm="1">
        <f t="array" ref="BU701">IF(AND(ActInt=1,$J701=0),INDEX(Tbl_FwdNom,$B701-IVP,MATCH(ValnDt,Tbl_FwdNom_Cols)),INDEX(Tbl_FwdNom,$B701,MATCH(StartDt,Tbl_FwdNom_Cols)))</f>
        <v>10.247813781</v>
      </c>
      <c r="BV701" s="70" cm="1">
        <f t="array" ref="BV701">INDEX(Tbl_FwdReal,$B701,MATCH(StartDt,Tbl_FwdReal_Cols))</f>
        <v>3.709513158</v>
      </c>
      <c r="BW701" s="70" cm="1">
        <f t="array" ref="BW701">IF(RunType&lt;&gt;"OPN",INDEX(Tbl_FwdReal,$B701,MATCH(ValnDt,Tbl_FwdReal_Cols)),IF(AND($J701=0,ActInt=1),INDEX(Tbl_FwdReal,$B701-IVP,MATCH(ValnDt,Tbl_FwdReal_Cols)),-999))*$K701</f>
        <v>3.709513158</v>
      </c>
      <c r="BX701" s="70">
        <f t="shared" si="1579"/>
        <v>3.7095131580000003E-2</v>
      </c>
      <c r="BY701" s="70">
        <f t="shared" si="1654"/>
        <v>6.3044367135722368E-2</v>
      </c>
      <c r="BZ701" s="64">
        <f t="shared" si="1667"/>
        <v>5.1077365834164556E-3</v>
      </c>
      <c r="CA701" s="70" cm="1">
        <f t="array" ref="CA701">IF($J701=1,CA700*(1+INDEX(Tbl_CPI,$B701,MATCH(IF(RunType="OPN",StartDt,ValnDt),Tbl_CPI_Cols))),0)</f>
        <v>0</v>
      </c>
      <c r="CB701" s="70">
        <f t="shared" si="1655"/>
        <v>48.334824079138741</v>
      </c>
      <c r="CC701" s="70">
        <f t="shared" si="1656"/>
        <v>46.165596796402248</v>
      </c>
      <c r="CD701" s="36">
        <f t="shared" si="1580"/>
        <v>233.86721910444103</v>
      </c>
      <c r="CE701" s="36">
        <f t="shared" si="1581"/>
        <v>0</v>
      </c>
      <c r="CF701" s="36">
        <f t="shared" si="1582"/>
        <v>0</v>
      </c>
      <c r="CG701" s="36">
        <f t="shared" si="1583"/>
        <v>0</v>
      </c>
      <c r="CH701" s="36">
        <f t="shared" si="1584"/>
        <v>0</v>
      </c>
      <c r="CI701" s="36">
        <f t="shared" si="1585"/>
        <v>0</v>
      </c>
      <c r="CJ701" s="36">
        <f t="shared" si="1586"/>
        <v>0</v>
      </c>
      <c r="CK701" s="36">
        <f t="shared" si="1587"/>
        <v>0</v>
      </c>
      <c r="CL701" s="36">
        <f t="shared" si="1588"/>
        <v>0</v>
      </c>
      <c r="CM701" s="36">
        <f t="shared" si="1589"/>
        <v>0</v>
      </c>
      <c r="CN701" s="36">
        <f t="shared" si="1590"/>
        <v>0</v>
      </c>
      <c r="CO701" s="20">
        <f t="shared" si="1591"/>
        <v>120000</v>
      </c>
      <c r="CP701" s="20">
        <f t="shared" si="1592"/>
        <v>2</v>
      </c>
      <c r="CQ701" s="64">
        <f t="shared" si="1593"/>
        <v>0.36961706192999999</v>
      </c>
      <c r="CR701" s="64">
        <f t="shared" si="1594"/>
        <v>1</v>
      </c>
      <c r="CS701" s="36">
        <f t="shared" si="1595"/>
        <v>0</v>
      </c>
      <c r="CT701" s="36">
        <f t="shared" si="1596"/>
        <v>0</v>
      </c>
      <c r="CU701" s="36">
        <f t="shared" si="1597"/>
        <v>0</v>
      </c>
      <c r="CV701" s="36">
        <f t="shared" si="1657"/>
        <v>0</v>
      </c>
      <c r="CW701" s="36">
        <f t="shared" si="1598"/>
        <v>0</v>
      </c>
      <c r="CX701" s="36">
        <f t="shared" si="1599"/>
        <v>0</v>
      </c>
      <c r="CY701" s="36">
        <f t="shared" si="1600"/>
        <v>0</v>
      </c>
      <c r="CZ701" s="36">
        <f t="shared" si="1658"/>
        <v>0</v>
      </c>
      <c r="DA701" s="64">
        <f t="shared" si="1601"/>
        <v>8.1631800736896576E-3</v>
      </c>
      <c r="DB701" s="70">
        <f t="shared" si="1659"/>
        <v>0.99190291786584295</v>
      </c>
      <c r="DC701" s="70">
        <f>PRODUCT($DB$8:DB701)</f>
        <v>1.4917153383971721E-3</v>
      </c>
      <c r="DD701" s="36">
        <f t="shared" si="1602"/>
        <v>0</v>
      </c>
      <c r="DE701" s="36">
        <f t="shared" si="1603"/>
        <v>0</v>
      </c>
      <c r="DF701" s="36">
        <f t="shared" si="1604"/>
        <v>0</v>
      </c>
      <c r="DG701" s="36">
        <f t="shared" si="1605"/>
        <v>0</v>
      </c>
      <c r="DH701" s="36">
        <f t="shared" si="1606"/>
        <v>0</v>
      </c>
      <c r="DI701" s="36">
        <f t="shared" si="1607"/>
        <v>0</v>
      </c>
      <c r="DJ701" s="36">
        <f t="shared" si="1608"/>
        <v>0</v>
      </c>
      <c r="DK701" s="36">
        <f t="shared" si="1609"/>
        <v>0</v>
      </c>
      <c r="DL701" s="36">
        <f t="shared" si="1610"/>
        <v>0</v>
      </c>
      <c r="DM701" s="36">
        <f t="shared" si="1611"/>
        <v>0</v>
      </c>
      <c r="DN701" s="36">
        <f t="shared" ca="1" si="1660"/>
        <v>4.6137290849905055E-12</v>
      </c>
      <c r="DO701" s="64" cm="1">
        <f t="array" ref="DO701">IFERROR(INDEX(Tbl_FwdNom,$B701,MATCH(LIDt,Tbl_FwdNom_Cols,0)),0)</f>
        <v>8.0607393750000007</v>
      </c>
      <c r="DP701" s="64">
        <f t="shared" ca="1" si="1661"/>
        <v>7.9991771099999998</v>
      </c>
      <c r="DQ701" s="64">
        <f t="shared" ca="1" si="1612"/>
        <v>6.4333910765226321E-3</v>
      </c>
      <c r="DR701" s="70">
        <f t="shared" ca="1" si="1613"/>
        <v>0.99360773287774051</v>
      </c>
      <c r="DS701" s="70">
        <f ca="1">PRODUCT($DR$8:DR701)</f>
        <v>4.1956460938014188E-3</v>
      </c>
      <c r="DT701" s="36">
        <f t="shared" ca="1" si="1614"/>
        <v>0</v>
      </c>
      <c r="DU701" s="36">
        <f t="shared" ca="1" si="1615"/>
        <v>0</v>
      </c>
      <c r="DV701" s="36">
        <f t="shared" ca="1" si="1616"/>
        <v>0</v>
      </c>
      <c r="DW701" s="36">
        <f t="shared" ca="1" si="1617"/>
        <v>0</v>
      </c>
      <c r="DX701" s="36">
        <f t="shared" ca="1" si="1618"/>
        <v>0</v>
      </c>
      <c r="DY701" s="36">
        <f t="shared" ca="1" si="1619"/>
        <v>0</v>
      </c>
      <c r="DZ701" s="36">
        <f t="shared" ca="1" si="1620"/>
        <v>0</v>
      </c>
      <c r="EA701" s="36">
        <f t="shared" ca="1" si="1621"/>
        <v>0</v>
      </c>
      <c r="EB701" s="36">
        <f t="shared" ca="1" si="1622"/>
        <v>0</v>
      </c>
      <c r="EC701" s="36">
        <f t="shared" ca="1" si="1623"/>
        <v>0</v>
      </c>
      <c r="ED701" s="36">
        <f t="shared" ca="1" si="1624"/>
        <v>0</v>
      </c>
      <c r="EE701" s="36">
        <f t="shared" ca="1" si="1662"/>
        <v>0</v>
      </c>
      <c r="EF701" s="36">
        <f t="shared" ca="1" si="1625"/>
        <v>0</v>
      </c>
      <c r="EG701" s="64"/>
      <c r="EH701" s="64"/>
      <c r="EI701" s="64"/>
      <c r="EJ701" s="70"/>
      <c r="EK701" s="70"/>
      <c r="EL701" s="70"/>
      <c r="EM701" s="70"/>
      <c r="EN701" s="70"/>
      <c r="EO701" s="36">
        <f t="shared" si="1626"/>
        <v>0</v>
      </c>
      <c r="EP701" s="36">
        <f t="shared" si="1627"/>
        <v>0</v>
      </c>
      <c r="EQ701" s="36">
        <f t="shared" si="1628"/>
        <v>0</v>
      </c>
      <c r="ER701" s="36">
        <f t="shared" si="1629"/>
        <v>0</v>
      </c>
      <c r="ES701" s="36">
        <f t="shared" si="1630"/>
        <v>0</v>
      </c>
      <c r="ET701" s="36">
        <f t="shared" si="1631"/>
        <v>0</v>
      </c>
      <c r="EU701" s="36">
        <f t="shared" si="1663"/>
        <v>0</v>
      </c>
      <c r="EV701" s="36">
        <f t="shared" si="1632"/>
        <v>0</v>
      </c>
      <c r="EW701" s="36">
        <f t="shared" si="1633"/>
        <v>0</v>
      </c>
      <c r="EX701" s="36">
        <f t="shared" si="1664"/>
        <v>0</v>
      </c>
      <c r="EY701" s="36">
        <f t="shared" si="1634"/>
        <v>0</v>
      </c>
      <c r="EZ701" s="36">
        <f t="shared" si="1635"/>
        <v>0</v>
      </c>
      <c r="FA701" s="36">
        <f t="shared" si="1636"/>
        <v>0</v>
      </c>
      <c r="FB701" s="36">
        <f t="shared" si="1637"/>
        <v>0</v>
      </c>
      <c r="FC701" s="36">
        <f t="shared" si="1665"/>
        <v>0</v>
      </c>
      <c r="FD701" s="36">
        <f t="shared" si="1638"/>
        <v>0</v>
      </c>
      <c r="FE701" s="36">
        <f t="shared" si="1639"/>
        <v>0</v>
      </c>
      <c r="FF701" s="36">
        <f t="shared" si="1666"/>
        <v>0</v>
      </c>
      <c r="FG701" s="36">
        <f t="shared" si="1640"/>
        <v>0</v>
      </c>
      <c r="FH701" s="36">
        <f t="shared" si="1641"/>
        <v>0</v>
      </c>
      <c r="FI701" s="36">
        <f t="shared" si="1642"/>
        <v>0</v>
      </c>
      <c r="FJ701" s="36">
        <f t="shared" ca="1" si="1643"/>
        <v>0</v>
      </c>
      <c r="FK701" s="36">
        <f t="shared" si="1644"/>
        <v>0</v>
      </c>
      <c r="FL701" s="36">
        <f t="shared" si="1645"/>
        <v>0</v>
      </c>
      <c r="FM701" s="36">
        <f t="shared" ca="1" si="1646"/>
        <v>0</v>
      </c>
      <c r="FN701" s="36">
        <f t="shared" ca="1" si="1668"/>
        <v>0</v>
      </c>
    </row>
    <row r="702" spans="2:170" x14ac:dyDescent="0.25">
      <c r="B702" s="2">
        <v>694</v>
      </c>
      <c r="C702" s="2">
        <f t="shared" si="1522"/>
        <v>58</v>
      </c>
      <c r="D702" s="2">
        <f t="shared" si="1671"/>
        <v>718</v>
      </c>
      <c r="E702" s="2">
        <f t="shared" si="1669"/>
        <v>60</v>
      </c>
      <c r="F702" s="189">
        <f t="shared" si="1673"/>
        <v>66841</v>
      </c>
      <c r="G702" s="2">
        <f t="shared" si="1672"/>
        <v>12</v>
      </c>
      <c r="H702" s="187">
        <f t="shared" si="1523"/>
        <v>92.416666666666671</v>
      </c>
      <c r="I702" s="186">
        <f t="shared" si="1670"/>
        <v>92</v>
      </c>
      <c r="J702" s="2">
        <f t="shared" si="1524"/>
        <v>0</v>
      </c>
      <c r="K702" s="2">
        <f t="shared" si="1525"/>
        <v>1</v>
      </c>
      <c r="L702">
        <f t="shared" si="1526"/>
        <v>2</v>
      </c>
      <c r="M702" s="190">
        <f t="shared" si="1647"/>
        <v>0.32406124908</v>
      </c>
      <c r="N702">
        <f t="shared" si="1527"/>
        <v>1</v>
      </c>
      <c r="O702">
        <f t="shared" si="1528"/>
        <v>100</v>
      </c>
      <c r="P702" s="58">
        <f t="shared" si="1529"/>
        <v>1.4582756208600001</v>
      </c>
      <c r="Q702" s="106">
        <f t="shared" si="1530"/>
        <v>1</v>
      </c>
      <c r="R702" s="59">
        <f t="shared" si="1531"/>
        <v>1</v>
      </c>
      <c r="S702" s="32">
        <f t="shared" si="1648"/>
        <v>1</v>
      </c>
      <c r="T702">
        <f t="shared" si="1532"/>
        <v>1</v>
      </c>
      <c r="U702" s="32">
        <f t="shared" si="1649"/>
        <v>1.7192296200000002E-3</v>
      </c>
      <c r="V702">
        <f t="shared" si="1533"/>
        <v>1</v>
      </c>
      <c r="W702">
        <f t="shared" si="1534"/>
        <v>100</v>
      </c>
      <c r="X702" s="58">
        <f t="shared" si="1535"/>
        <v>7.7365332900000009E-3</v>
      </c>
      <c r="Y702" s="58">
        <f t="shared" si="1536"/>
        <v>7.7365332900000009E-3</v>
      </c>
      <c r="Z702" s="32">
        <f t="shared" si="1537"/>
        <v>7.7365332900000009E-3</v>
      </c>
      <c r="AA702" s="32">
        <f t="shared" si="1538"/>
        <v>0</v>
      </c>
      <c r="AB702" s="59">
        <f t="shared" si="1539"/>
        <v>4.9056245199999996E-3</v>
      </c>
      <c r="AC702" s="59">
        <f t="shared" si="1540"/>
        <v>4.9056245199999996E-3</v>
      </c>
      <c r="AD702">
        <f t="shared" si="1541"/>
        <v>1</v>
      </c>
      <c r="AE702" s="59">
        <f t="shared" si="1542"/>
        <v>4.9056245199999996E-3</v>
      </c>
      <c r="AF702" s="59">
        <f t="shared" si="1543"/>
        <v>4.1758461800000006E-3</v>
      </c>
      <c r="AG702" s="59">
        <f t="shared" si="1544"/>
        <v>4.1758461800000006E-3</v>
      </c>
      <c r="AH702">
        <f t="shared" si="1545"/>
        <v>1</v>
      </c>
      <c r="AI702" s="59">
        <f t="shared" si="1546"/>
        <v>4.1758461800000006E-3</v>
      </c>
      <c r="AJ702" s="59">
        <f t="shared" si="1547"/>
        <v>0</v>
      </c>
      <c r="AK702" s="59">
        <f t="shared" si="1548"/>
        <v>0</v>
      </c>
      <c r="AL702" s="59">
        <f t="shared" si="1549"/>
        <v>0</v>
      </c>
      <c r="AM702" s="12">
        <f t="shared" si="1650"/>
        <v>0</v>
      </c>
      <c r="AN702" s="12">
        <f t="shared" si="1651"/>
        <v>0</v>
      </c>
      <c r="AO702" s="66">
        <f t="shared" si="1550"/>
        <v>0</v>
      </c>
      <c r="AP702" s="66">
        <f t="shared" si="1551"/>
        <v>0</v>
      </c>
      <c r="AQ702" s="59">
        <f t="shared" si="1552"/>
        <v>0</v>
      </c>
      <c r="AR702" s="59">
        <f t="shared" si="1553"/>
        <v>0</v>
      </c>
      <c r="AS702" s="59">
        <f t="shared" si="1554"/>
        <v>0</v>
      </c>
      <c r="AT702" s="12">
        <f t="shared" si="1555"/>
        <v>0</v>
      </c>
      <c r="AU702" s="59">
        <f t="shared" si="1652"/>
        <v>0</v>
      </c>
      <c r="AV702" s="59">
        <f t="shared" si="1653"/>
        <v>0</v>
      </c>
      <c r="AW702" s="70">
        <f t="shared" si="1556"/>
        <v>0</v>
      </c>
      <c r="AX702" s="20">
        <f t="shared" si="1557"/>
        <v>200000</v>
      </c>
      <c r="AY702" s="20">
        <f t="shared" si="1558"/>
        <v>0</v>
      </c>
      <c r="AZ702" s="20">
        <f t="shared" si="1559"/>
        <v>0</v>
      </c>
      <c r="BA702" s="20">
        <f t="shared" si="1560"/>
        <v>200000</v>
      </c>
      <c r="BB702" s="36">
        <f t="shared" si="1561"/>
        <v>1</v>
      </c>
      <c r="BC702" s="36">
        <f t="shared" si="1562"/>
        <v>0</v>
      </c>
      <c r="BD702" s="80">
        <f t="shared" si="1563"/>
        <v>0</v>
      </c>
      <c r="BE702" s="36">
        <f t="shared" si="1564"/>
        <v>0</v>
      </c>
      <c r="BF702" s="36">
        <f t="shared" si="1565"/>
        <v>0</v>
      </c>
      <c r="BG702" s="36">
        <f t="shared" si="1566"/>
        <v>0</v>
      </c>
      <c r="BH702" s="36">
        <f t="shared" si="1567"/>
        <v>0</v>
      </c>
      <c r="BI702" s="36">
        <f t="shared" si="1568"/>
        <v>0</v>
      </c>
      <c r="BJ702" s="36">
        <f t="shared" si="1569"/>
        <v>0</v>
      </c>
      <c r="BK702" s="36">
        <f t="shared" si="1570"/>
        <v>0</v>
      </c>
      <c r="BL702" s="68">
        <f>IF(OR(AT702=0,E702&gt;ProjTerm),0,VLOOKUP(D702,'Life Events'!$AE$5:$AI$1206,5,FALSE))</f>
        <v>0</v>
      </c>
      <c r="BM702" s="93">
        <f t="shared" si="1571"/>
        <v>0</v>
      </c>
      <c r="BN702" s="93">
        <f t="shared" si="1572"/>
        <v>0</v>
      </c>
      <c r="BO702" s="36">
        <f t="shared" si="1573"/>
        <v>0</v>
      </c>
      <c r="BP702" s="36">
        <f t="shared" si="1574"/>
        <v>0</v>
      </c>
      <c r="BQ702" s="36">
        <f t="shared" si="1575"/>
        <v>0</v>
      </c>
      <c r="BR702" s="36">
        <f t="shared" si="1576"/>
        <v>154.78110000000001</v>
      </c>
      <c r="BS702" s="36">
        <f t="shared" si="1577"/>
        <v>0</v>
      </c>
      <c r="BT702" s="36">
        <f t="shared" si="1578"/>
        <v>0</v>
      </c>
      <c r="BU702" s="70" cm="1">
        <f t="array" ref="BU702">IF(AND(ActInt=1,$J702=0),INDEX(Tbl_FwdNom,$B702-IVP,MATCH(ValnDt,Tbl_FwdNom_Cols)),INDEX(Tbl_FwdNom,$B702,MATCH(StartDt,Tbl_FwdNom_Cols)))</f>
        <v>10.241827724</v>
      </c>
      <c r="BV702" s="70" cm="1">
        <f t="array" ref="BV702">INDEX(Tbl_FwdReal,$B702,MATCH(StartDt,Tbl_FwdReal_Cols))</f>
        <v>3.7061223609999998</v>
      </c>
      <c r="BW702" s="70" cm="1">
        <f t="array" ref="BW702">IF(RunType&lt;&gt;"OPN",INDEX(Tbl_FwdReal,$B702,MATCH(ValnDt,Tbl_FwdReal_Cols)),IF(AND($J702=0,ActInt=1),INDEX(Tbl_FwdReal,$B702-IVP,MATCH(ValnDt,Tbl_FwdReal_Cols)),-999))*$K702</f>
        <v>3.7061223609999998</v>
      </c>
      <c r="BX702" s="70">
        <f t="shared" si="1579"/>
        <v>3.7061223609999999E-2</v>
      </c>
      <c r="BY702" s="70">
        <f t="shared" si="1654"/>
        <v>6.3021403309722279E-2</v>
      </c>
      <c r="BZ702" s="64">
        <f t="shared" si="1667"/>
        <v>5.1059272086608765E-3</v>
      </c>
      <c r="CA702" s="70" cm="1">
        <f t="array" ref="CA702">IF($J702=1,CA701*(1+INDEX(Tbl_CPI,$B702,MATCH(IF(RunType="OPN",StartDt,ValnDt),Tbl_CPI_Cols))),0)</f>
        <v>0</v>
      </c>
      <c r="CB702" s="70">
        <f t="shared" si="1655"/>
        <v>48.581618172530256</v>
      </c>
      <c r="CC702" s="70">
        <f t="shared" si="1656"/>
        <v>46.165596796402248</v>
      </c>
      <c r="CD702" s="36">
        <f t="shared" si="1580"/>
        <v>233.86721910444103</v>
      </c>
      <c r="CE702" s="36">
        <f t="shared" si="1581"/>
        <v>0</v>
      </c>
      <c r="CF702" s="36">
        <f t="shared" si="1582"/>
        <v>0</v>
      </c>
      <c r="CG702" s="36">
        <f t="shared" si="1583"/>
        <v>0</v>
      </c>
      <c r="CH702" s="36">
        <f t="shared" si="1584"/>
        <v>0</v>
      </c>
      <c r="CI702" s="36">
        <f t="shared" si="1585"/>
        <v>0</v>
      </c>
      <c r="CJ702" s="36">
        <f t="shared" si="1586"/>
        <v>0</v>
      </c>
      <c r="CK702" s="36">
        <f t="shared" si="1587"/>
        <v>0</v>
      </c>
      <c r="CL702" s="36">
        <f t="shared" si="1588"/>
        <v>0</v>
      </c>
      <c r="CM702" s="36">
        <f t="shared" si="1589"/>
        <v>0</v>
      </c>
      <c r="CN702" s="36">
        <f t="shared" si="1590"/>
        <v>0</v>
      </c>
      <c r="CO702" s="20">
        <f t="shared" si="1591"/>
        <v>120000</v>
      </c>
      <c r="CP702" s="20">
        <f t="shared" si="1592"/>
        <v>2</v>
      </c>
      <c r="CQ702" s="64">
        <f t="shared" si="1593"/>
        <v>0.36961706192999999</v>
      </c>
      <c r="CR702" s="64">
        <f t="shared" si="1594"/>
        <v>1</v>
      </c>
      <c r="CS702" s="36">
        <f t="shared" si="1595"/>
        <v>0</v>
      </c>
      <c r="CT702" s="36">
        <f t="shared" si="1596"/>
        <v>0</v>
      </c>
      <c r="CU702" s="36">
        <f t="shared" si="1597"/>
        <v>0</v>
      </c>
      <c r="CV702" s="36">
        <f t="shared" si="1657"/>
        <v>0</v>
      </c>
      <c r="CW702" s="36">
        <f t="shared" si="1598"/>
        <v>0</v>
      </c>
      <c r="CX702" s="36">
        <f t="shared" si="1599"/>
        <v>0</v>
      </c>
      <c r="CY702" s="36">
        <f t="shared" si="1600"/>
        <v>0</v>
      </c>
      <c r="CZ702" s="36">
        <f t="shared" si="1658"/>
        <v>0</v>
      </c>
      <c r="DA702" s="64">
        <f t="shared" si="1601"/>
        <v>8.1586183260506928E-3</v>
      </c>
      <c r="DB702" s="70">
        <f t="shared" si="1659"/>
        <v>0.99190740605918015</v>
      </c>
      <c r="DC702" s="70">
        <f>PRODUCT($DB$8:DB702)</f>
        <v>1.479643491888231E-3</v>
      </c>
      <c r="DD702" s="36">
        <f t="shared" si="1602"/>
        <v>0</v>
      </c>
      <c r="DE702" s="36">
        <f t="shared" si="1603"/>
        <v>0</v>
      </c>
      <c r="DF702" s="36">
        <f t="shared" si="1604"/>
        <v>0</v>
      </c>
      <c r="DG702" s="36">
        <f t="shared" si="1605"/>
        <v>0</v>
      </c>
      <c r="DH702" s="36">
        <f t="shared" si="1606"/>
        <v>0</v>
      </c>
      <c r="DI702" s="36">
        <f t="shared" si="1607"/>
        <v>0</v>
      </c>
      <c r="DJ702" s="36">
        <f t="shared" si="1608"/>
        <v>0</v>
      </c>
      <c r="DK702" s="36">
        <f t="shared" si="1609"/>
        <v>0</v>
      </c>
      <c r="DL702" s="36">
        <f t="shared" si="1610"/>
        <v>0</v>
      </c>
      <c r="DM702" s="36">
        <f t="shared" si="1611"/>
        <v>0</v>
      </c>
      <c r="DN702" s="36">
        <f t="shared" ca="1" si="1660"/>
        <v>4.6137290849905055E-12</v>
      </c>
      <c r="DO702" s="64" cm="1">
        <f t="array" ref="DO702">IFERROR(INDEX(Tbl_FwdNom,$B702,MATCH(LIDt,Tbl_FwdNom_Cols,0)),0)</f>
        <v>8.0590288379999997</v>
      </c>
      <c r="DP702" s="64">
        <f t="shared" ca="1" si="1661"/>
        <v>7.9974675470000003</v>
      </c>
      <c r="DQ702" s="64">
        <f t="shared" ca="1" si="1612"/>
        <v>6.4320634631891416E-3</v>
      </c>
      <c r="DR702" s="70">
        <f t="shared" ca="1" si="1613"/>
        <v>0.99360904357413249</v>
      </c>
      <c r="DS702" s="70">
        <f ca="1">PRODUCT($DR$8:DR702)</f>
        <v>4.168831902437573E-3</v>
      </c>
      <c r="DT702" s="36">
        <f t="shared" ca="1" si="1614"/>
        <v>0</v>
      </c>
      <c r="DU702" s="36">
        <f t="shared" ca="1" si="1615"/>
        <v>0</v>
      </c>
      <c r="DV702" s="36">
        <f t="shared" ca="1" si="1616"/>
        <v>0</v>
      </c>
      <c r="DW702" s="36">
        <f t="shared" ca="1" si="1617"/>
        <v>0</v>
      </c>
      <c r="DX702" s="36">
        <f t="shared" ca="1" si="1618"/>
        <v>0</v>
      </c>
      <c r="DY702" s="36">
        <f t="shared" ca="1" si="1619"/>
        <v>0</v>
      </c>
      <c r="DZ702" s="36">
        <f t="shared" ca="1" si="1620"/>
        <v>0</v>
      </c>
      <c r="EA702" s="36">
        <f t="shared" ca="1" si="1621"/>
        <v>0</v>
      </c>
      <c r="EB702" s="36">
        <f t="shared" ca="1" si="1622"/>
        <v>0</v>
      </c>
      <c r="EC702" s="36">
        <f t="shared" ca="1" si="1623"/>
        <v>0</v>
      </c>
      <c r="ED702" s="36">
        <f t="shared" ca="1" si="1624"/>
        <v>0</v>
      </c>
      <c r="EE702" s="36">
        <f t="shared" ca="1" si="1662"/>
        <v>0</v>
      </c>
      <c r="EF702" s="36">
        <f t="shared" ca="1" si="1625"/>
        <v>0</v>
      </c>
      <c r="EG702" s="64"/>
      <c r="EH702" s="64"/>
      <c r="EI702" s="64"/>
      <c r="EJ702" s="70"/>
      <c r="EK702" s="70"/>
      <c r="EL702" s="70"/>
      <c r="EM702" s="70"/>
      <c r="EN702" s="70"/>
      <c r="EO702" s="36">
        <f t="shared" si="1626"/>
        <v>0</v>
      </c>
      <c r="EP702" s="36">
        <f t="shared" si="1627"/>
        <v>0</v>
      </c>
      <c r="EQ702" s="36">
        <f t="shared" si="1628"/>
        <v>0</v>
      </c>
      <c r="ER702" s="36">
        <f t="shared" si="1629"/>
        <v>0</v>
      </c>
      <c r="ES702" s="36">
        <f t="shared" si="1630"/>
        <v>0</v>
      </c>
      <c r="ET702" s="36">
        <f t="shared" si="1631"/>
        <v>0</v>
      </c>
      <c r="EU702" s="36">
        <f t="shared" si="1663"/>
        <v>0</v>
      </c>
      <c r="EV702" s="36">
        <f t="shared" si="1632"/>
        <v>0</v>
      </c>
      <c r="EW702" s="36">
        <f t="shared" si="1633"/>
        <v>0</v>
      </c>
      <c r="EX702" s="36">
        <f t="shared" si="1664"/>
        <v>0</v>
      </c>
      <c r="EY702" s="36">
        <f t="shared" si="1634"/>
        <v>0</v>
      </c>
      <c r="EZ702" s="36">
        <f t="shared" si="1635"/>
        <v>0</v>
      </c>
      <c r="FA702" s="36">
        <f t="shared" si="1636"/>
        <v>0</v>
      </c>
      <c r="FB702" s="36">
        <f t="shared" si="1637"/>
        <v>0</v>
      </c>
      <c r="FC702" s="36">
        <f t="shared" si="1665"/>
        <v>0</v>
      </c>
      <c r="FD702" s="36">
        <f t="shared" si="1638"/>
        <v>0</v>
      </c>
      <c r="FE702" s="36">
        <f t="shared" si="1639"/>
        <v>0</v>
      </c>
      <c r="FF702" s="36">
        <f t="shared" si="1666"/>
        <v>0</v>
      </c>
      <c r="FG702" s="36">
        <f t="shared" si="1640"/>
        <v>0</v>
      </c>
      <c r="FH702" s="36">
        <f t="shared" si="1641"/>
        <v>0</v>
      </c>
      <c r="FI702" s="36">
        <f t="shared" si="1642"/>
        <v>0</v>
      </c>
      <c r="FJ702" s="36">
        <f t="shared" ca="1" si="1643"/>
        <v>0</v>
      </c>
      <c r="FK702" s="36">
        <f t="shared" si="1644"/>
        <v>0</v>
      </c>
      <c r="FL702" s="36">
        <f t="shared" si="1645"/>
        <v>0</v>
      </c>
      <c r="FM702" s="36">
        <f t="shared" ca="1" si="1646"/>
        <v>0</v>
      </c>
      <c r="FN702" s="36">
        <f t="shared" ca="1" si="1668"/>
        <v>0</v>
      </c>
    </row>
    <row r="703" spans="2:170" x14ac:dyDescent="0.25">
      <c r="B703" s="2">
        <v>695</v>
      </c>
      <c r="C703" s="2">
        <f t="shared" si="1522"/>
        <v>58</v>
      </c>
      <c r="D703" s="2">
        <f t="shared" si="1671"/>
        <v>719</v>
      </c>
      <c r="E703" s="2">
        <f t="shared" si="1669"/>
        <v>60</v>
      </c>
      <c r="F703" s="189">
        <f t="shared" si="1673"/>
        <v>66872</v>
      </c>
      <c r="G703" s="2">
        <f t="shared" si="1672"/>
        <v>1</v>
      </c>
      <c r="H703" s="187">
        <f t="shared" si="1523"/>
        <v>92.5</v>
      </c>
      <c r="I703" s="186">
        <f t="shared" si="1670"/>
        <v>92</v>
      </c>
      <c r="J703" s="2">
        <f t="shared" si="1524"/>
        <v>0</v>
      </c>
      <c r="K703" s="2">
        <f t="shared" si="1525"/>
        <v>1</v>
      </c>
      <c r="L703">
        <f t="shared" si="1526"/>
        <v>2</v>
      </c>
      <c r="M703" s="190">
        <f t="shared" si="1647"/>
        <v>0.32406124908</v>
      </c>
      <c r="N703">
        <f t="shared" si="1527"/>
        <v>1</v>
      </c>
      <c r="O703">
        <f t="shared" si="1528"/>
        <v>100</v>
      </c>
      <c r="P703" s="58">
        <f t="shared" si="1529"/>
        <v>1.4582756208600001</v>
      </c>
      <c r="Q703" s="106">
        <f t="shared" si="1530"/>
        <v>1</v>
      </c>
      <c r="R703" s="59">
        <f t="shared" si="1531"/>
        <v>1</v>
      </c>
      <c r="S703" s="32">
        <f t="shared" si="1648"/>
        <v>1</v>
      </c>
      <c r="T703">
        <f t="shared" si="1532"/>
        <v>1</v>
      </c>
      <c r="U703" s="32">
        <f t="shared" si="1649"/>
        <v>1.7192296200000002E-3</v>
      </c>
      <c r="V703">
        <f t="shared" si="1533"/>
        <v>1</v>
      </c>
      <c r="W703">
        <f t="shared" si="1534"/>
        <v>100</v>
      </c>
      <c r="X703" s="58">
        <f t="shared" si="1535"/>
        <v>7.7365332900000009E-3</v>
      </c>
      <c r="Y703" s="58">
        <f t="shared" si="1536"/>
        <v>7.7365332900000009E-3</v>
      </c>
      <c r="Z703" s="32">
        <f t="shared" si="1537"/>
        <v>7.7365332900000009E-3</v>
      </c>
      <c r="AA703" s="32">
        <f t="shared" si="1538"/>
        <v>0</v>
      </c>
      <c r="AB703" s="59">
        <f t="shared" si="1539"/>
        <v>4.9056245199999996E-3</v>
      </c>
      <c r="AC703" s="59">
        <f t="shared" si="1540"/>
        <v>4.9056245199999996E-3</v>
      </c>
      <c r="AD703">
        <f t="shared" si="1541"/>
        <v>1</v>
      </c>
      <c r="AE703" s="59">
        <f t="shared" si="1542"/>
        <v>4.9056245199999996E-3</v>
      </c>
      <c r="AF703" s="59">
        <f t="shared" si="1543"/>
        <v>4.1758461800000006E-3</v>
      </c>
      <c r="AG703" s="59">
        <f t="shared" si="1544"/>
        <v>4.1758461800000006E-3</v>
      </c>
      <c r="AH703">
        <f t="shared" si="1545"/>
        <v>1</v>
      </c>
      <c r="AI703" s="59">
        <f t="shared" si="1546"/>
        <v>4.1758461800000006E-3</v>
      </c>
      <c r="AJ703" s="59">
        <f t="shared" si="1547"/>
        <v>0</v>
      </c>
      <c r="AK703" s="59">
        <f t="shared" si="1548"/>
        <v>0</v>
      </c>
      <c r="AL703" s="59">
        <f t="shared" si="1549"/>
        <v>0</v>
      </c>
      <c r="AM703" s="12">
        <f t="shared" si="1650"/>
        <v>0</v>
      </c>
      <c r="AN703" s="12">
        <f t="shared" si="1651"/>
        <v>0</v>
      </c>
      <c r="AO703" s="66">
        <f t="shared" si="1550"/>
        <v>0</v>
      </c>
      <c r="AP703" s="66">
        <f t="shared" si="1551"/>
        <v>0</v>
      </c>
      <c r="AQ703" s="59">
        <f t="shared" si="1552"/>
        <v>0</v>
      </c>
      <c r="AR703" s="59">
        <f t="shared" si="1553"/>
        <v>0</v>
      </c>
      <c r="AS703" s="59">
        <f t="shared" si="1554"/>
        <v>0</v>
      </c>
      <c r="AT703" s="12">
        <f t="shared" si="1555"/>
        <v>0</v>
      </c>
      <c r="AU703" s="59">
        <f t="shared" si="1652"/>
        <v>0</v>
      </c>
      <c r="AV703" s="59">
        <f t="shared" si="1653"/>
        <v>0</v>
      </c>
      <c r="AW703" s="70">
        <f t="shared" si="1556"/>
        <v>0</v>
      </c>
      <c r="AX703" s="20">
        <f t="shared" si="1557"/>
        <v>200000</v>
      </c>
      <c r="AY703" s="20">
        <f t="shared" si="1558"/>
        <v>0</v>
      </c>
      <c r="AZ703" s="20">
        <f t="shared" si="1559"/>
        <v>0</v>
      </c>
      <c r="BA703" s="20">
        <f t="shared" si="1560"/>
        <v>200000</v>
      </c>
      <c r="BB703" s="36">
        <f t="shared" si="1561"/>
        <v>1</v>
      </c>
      <c r="BC703" s="36">
        <f t="shared" si="1562"/>
        <v>0</v>
      </c>
      <c r="BD703" s="80">
        <f t="shared" si="1563"/>
        <v>0</v>
      </c>
      <c r="BE703" s="36">
        <f t="shared" si="1564"/>
        <v>0</v>
      </c>
      <c r="BF703" s="36">
        <f t="shared" si="1565"/>
        <v>0</v>
      </c>
      <c r="BG703" s="36">
        <f t="shared" si="1566"/>
        <v>0</v>
      </c>
      <c r="BH703" s="36">
        <f t="shared" si="1567"/>
        <v>0</v>
      </c>
      <c r="BI703" s="36">
        <f t="shared" si="1568"/>
        <v>0</v>
      </c>
      <c r="BJ703" s="36">
        <f t="shared" si="1569"/>
        <v>0</v>
      </c>
      <c r="BK703" s="36">
        <f t="shared" si="1570"/>
        <v>0</v>
      </c>
      <c r="BL703" s="68">
        <f>IF(OR(AT703=0,E703&gt;ProjTerm),0,VLOOKUP(D703,'Life Events'!$AE$5:$AI$1206,5,FALSE))</f>
        <v>0</v>
      </c>
      <c r="BM703" s="93">
        <f t="shared" si="1571"/>
        <v>0</v>
      </c>
      <c r="BN703" s="93">
        <f t="shared" si="1572"/>
        <v>0</v>
      </c>
      <c r="BO703" s="36">
        <f t="shared" si="1573"/>
        <v>0</v>
      </c>
      <c r="BP703" s="36">
        <f t="shared" si="1574"/>
        <v>0</v>
      </c>
      <c r="BQ703" s="36">
        <f t="shared" si="1575"/>
        <v>0</v>
      </c>
      <c r="BR703" s="36">
        <f t="shared" si="1576"/>
        <v>154.78110000000001</v>
      </c>
      <c r="BS703" s="36">
        <f t="shared" si="1577"/>
        <v>0</v>
      </c>
      <c r="BT703" s="36">
        <f t="shared" si="1578"/>
        <v>0</v>
      </c>
      <c r="BU703" s="70" cm="1">
        <f t="array" ref="BU703">IF(AND(ActInt=1,$J703=0),INDEX(Tbl_FwdNom,$B703-IVP,MATCH(ValnDt,Tbl_FwdNom_Cols)),INDEX(Tbl_FwdNom,$B703,MATCH(StartDt,Tbl_FwdNom_Cols)))</f>
        <v>10.235841990999999</v>
      </c>
      <c r="BV703" s="70" cm="1">
        <f t="array" ref="BV703">INDEX(Tbl_FwdReal,$B703,MATCH(StartDt,Tbl_FwdReal_Cols))</f>
        <v>3.702731676</v>
      </c>
      <c r="BW703" s="70" cm="1">
        <f t="array" ref="BW703">IF(RunType&lt;&gt;"OPN",INDEX(Tbl_FwdReal,$B703,MATCH(ValnDt,Tbl_FwdReal_Cols)),IF(AND($J703=0,ActInt=1),INDEX(Tbl_FwdReal,$B703-IVP,MATCH(ValnDt,Tbl_FwdReal_Cols)),-999))*$K703</f>
        <v>3.702731676</v>
      </c>
      <c r="BX703" s="70">
        <f t="shared" si="1579"/>
        <v>3.7027316759999998E-2</v>
      </c>
      <c r="BY703" s="70">
        <f t="shared" si="1654"/>
        <v>6.2998439958279029E-2</v>
      </c>
      <c r="BZ703" s="64">
        <f t="shared" si="1667"/>
        <v>5.1041178354682692E-3</v>
      </c>
      <c r="CA703" s="70" cm="1">
        <f t="array" ref="CA703">IF($J703=1,CA702*(1+INDEX(Tbl_CPI,$B703,MATCH(IF(RunType="OPN",StartDt,ValnDt),Tbl_CPI_Cols))),0)</f>
        <v>0</v>
      </c>
      <c r="CB703" s="70">
        <f t="shared" si="1655"/>
        <v>48.829584476320576</v>
      </c>
      <c r="CC703" s="70">
        <f t="shared" si="1656"/>
        <v>46.165596796402248</v>
      </c>
      <c r="CD703" s="36">
        <f t="shared" si="1580"/>
        <v>233.86721910444103</v>
      </c>
      <c r="CE703" s="36">
        <f t="shared" si="1581"/>
        <v>0</v>
      </c>
      <c r="CF703" s="36">
        <f t="shared" si="1582"/>
        <v>0</v>
      </c>
      <c r="CG703" s="36">
        <f t="shared" si="1583"/>
        <v>0</v>
      </c>
      <c r="CH703" s="36">
        <f t="shared" si="1584"/>
        <v>0</v>
      </c>
      <c r="CI703" s="36">
        <f t="shared" si="1585"/>
        <v>0</v>
      </c>
      <c r="CJ703" s="36">
        <f t="shared" si="1586"/>
        <v>0</v>
      </c>
      <c r="CK703" s="36">
        <f t="shared" si="1587"/>
        <v>0</v>
      </c>
      <c r="CL703" s="36">
        <f t="shared" si="1588"/>
        <v>0</v>
      </c>
      <c r="CM703" s="36">
        <f t="shared" si="1589"/>
        <v>0</v>
      </c>
      <c r="CN703" s="36">
        <f t="shared" si="1590"/>
        <v>0</v>
      </c>
      <c r="CO703" s="20">
        <f t="shared" si="1591"/>
        <v>120000</v>
      </c>
      <c r="CP703" s="20">
        <f t="shared" si="1592"/>
        <v>2</v>
      </c>
      <c r="CQ703" s="64">
        <f t="shared" si="1593"/>
        <v>0.36961706192999999</v>
      </c>
      <c r="CR703" s="64">
        <f t="shared" si="1594"/>
        <v>1</v>
      </c>
      <c r="CS703" s="36">
        <f t="shared" si="1595"/>
        <v>0</v>
      </c>
      <c r="CT703" s="36">
        <f t="shared" si="1596"/>
        <v>0</v>
      </c>
      <c r="CU703" s="36">
        <f t="shared" si="1597"/>
        <v>0</v>
      </c>
      <c r="CV703" s="36">
        <f t="shared" si="1657"/>
        <v>0</v>
      </c>
      <c r="CW703" s="36">
        <f t="shared" si="1598"/>
        <v>0</v>
      </c>
      <c r="CX703" s="36">
        <f t="shared" si="1599"/>
        <v>0</v>
      </c>
      <c r="CY703" s="36">
        <f t="shared" si="1600"/>
        <v>0</v>
      </c>
      <c r="CZ703" s="36">
        <f t="shared" si="1658"/>
        <v>0</v>
      </c>
      <c r="DA703" s="64">
        <f t="shared" si="1601"/>
        <v>8.1540565982745061E-3</v>
      </c>
      <c r="DB703" s="70">
        <f t="shared" si="1659"/>
        <v>0.9919118942735915</v>
      </c>
      <c r="DC703" s="70">
        <f>PRODUCT($DB$8:DB703)</f>
        <v>1.4676759788884467E-3</v>
      </c>
      <c r="DD703" s="36">
        <f t="shared" si="1602"/>
        <v>0</v>
      </c>
      <c r="DE703" s="36">
        <f t="shared" si="1603"/>
        <v>0</v>
      </c>
      <c r="DF703" s="36">
        <f t="shared" si="1604"/>
        <v>0</v>
      </c>
      <c r="DG703" s="36">
        <f t="shared" si="1605"/>
        <v>0</v>
      </c>
      <c r="DH703" s="36">
        <f t="shared" si="1606"/>
        <v>0</v>
      </c>
      <c r="DI703" s="36">
        <f t="shared" si="1607"/>
        <v>0</v>
      </c>
      <c r="DJ703" s="36">
        <f t="shared" si="1608"/>
        <v>0</v>
      </c>
      <c r="DK703" s="36">
        <f t="shared" si="1609"/>
        <v>0</v>
      </c>
      <c r="DL703" s="36">
        <f t="shared" si="1610"/>
        <v>0</v>
      </c>
      <c r="DM703" s="36">
        <f t="shared" si="1611"/>
        <v>0</v>
      </c>
      <c r="DN703" s="36">
        <f t="shared" ca="1" si="1660"/>
        <v>4.6137290849905055E-12</v>
      </c>
      <c r="DO703" s="64" cm="1">
        <f t="array" ref="DO703">IFERROR(INDEX(Tbl_FwdNom,$B703,MATCH(LIDt,Tbl_FwdNom_Cols,0)),0)</f>
        <v>8.0573183289999992</v>
      </c>
      <c r="DP703" s="64">
        <f t="shared" ca="1" si="1661"/>
        <v>7.9957580119999996</v>
      </c>
      <c r="DQ703" s="64">
        <f t="shared" ca="1" si="1612"/>
        <v>6.4307358523358893E-3</v>
      </c>
      <c r="DR703" s="70">
        <f t="shared" ca="1" si="1613"/>
        <v>0.99361035427153388</v>
      </c>
      <c r="DS703" s="70">
        <f ca="1">PRODUCT($DR$8:DR703)</f>
        <v>4.1421945434794698E-3</v>
      </c>
      <c r="DT703" s="36">
        <f t="shared" ca="1" si="1614"/>
        <v>0</v>
      </c>
      <c r="DU703" s="36">
        <f t="shared" ca="1" si="1615"/>
        <v>0</v>
      </c>
      <c r="DV703" s="36">
        <f t="shared" ca="1" si="1616"/>
        <v>0</v>
      </c>
      <c r="DW703" s="36">
        <f t="shared" ca="1" si="1617"/>
        <v>0</v>
      </c>
      <c r="DX703" s="36">
        <f t="shared" ca="1" si="1618"/>
        <v>0</v>
      </c>
      <c r="DY703" s="36">
        <f t="shared" ca="1" si="1619"/>
        <v>0</v>
      </c>
      <c r="DZ703" s="36">
        <f t="shared" ca="1" si="1620"/>
        <v>0</v>
      </c>
      <c r="EA703" s="36">
        <f t="shared" ca="1" si="1621"/>
        <v>0</v>
      </c>
      <c r="EB703" s="36">
        <f t="shared" ca="1" si="1622"/>
        <v>0</v>
      </c>
      <c r="EC703" s="36">
        <f t="shared" ca="1" si="1623"/>
        <v>0</v>
      </c>
      <c r="ED703" s="36">
        <f t="shared" ca="1" si="1624"/>
        <v>0</v>
      </c>
      <c r="EE703" s="36">
        <f t="shared" ca="1" si="1662"/>
        <v>0</v>
      </c>
      <c r="EF703" s="36">
        <f t="shared" ca="1" si="1625"/>
        <v>0</v>
      </c>
      <c r="EG703" s="64"/>
      <c r="EH703" s="64"/>
      <c r="EI703" s="64"/>
      <c r="EJ703" s="70"/>
      <c r="EK703" s="70"/>
      <c r="EL703" s="70"/>
      <c r="EM703" s="70"/>
      <c r="EN703" s="70"/>
      <c r="EO703" s="36">
        <f t="shared" si="1626"/>
        <v>0</v>
      </c>
      <c r="EP703" s="36">
        <f t="shared" si="1627"/>
        <v>0</v>
      </c>
      <c r="EQ703" s="36">
        <f t="shared" si="1628"/>
        <v>0</v>
      </c>
      <c r="ER703" s="36">
        <f t="shared" si="1629"/>
        <v>0</v>
      </c>
      <c r="ES703" s="36">
        <f t="shared" si="1630"/>
        <v>0</v>
      </c>
      <c r="ET703" s="36">
        <f t="shared" si="1631"/>
        <v>0</v>
      </c>
      <c r="EU703" s="36">
        <f t="shared" si="1663"/>
        <v>0</v>
      </c>
      <c r="EV703" s="36">
        <f t="shared" si="1632"/>
        <v>0</v>
      </c>
      <c r="EW703" s="36">
        <f t="shared" si="1633"/>
        <v>0</v>
      </c>
      <c r="EX703" s="36">
        <f t="shared" si="1664"/>
        <v>0</v>
      </c>
      <c r="EY703" s="36">
        <f t="shared" si="1634"/>
        <v>0</v>
      </c>
      <c r="EZ703" s="36">
        <f t="shared" si="1635"/>
        <v>0</v>
      </c>
      <c r="FA703" s="36">
        <f t="shared" si="1636"/>
        <v>0</v>
      </c>
      <c r="FB703" s="36">
        <f t="shared" si="1637"/>
        <v>0</v>
      </c>
      <c r="FC703" s="36">
        <f t="shared" si="1665"/>
        <v>0</v>
      </c>
      <c r="FD703" s="36">
        <f t="shared" si="1638"/>
        <v>0</v>
      </c>
      <c r="FE703" s="36">
        <f t="shared" si="1639"/>
        <v>0</v>
      </c>
      <c r="FF703" s="36">
        <f t="shared" si="1666"/>
        <v>0</v>
      </c>
      <c r="FG703" s="36">
        <f t="shared" si="1640"/>
        <v>0</v>
      </c>
      <c r="FH703" s="36">
        <f t="shared" si="1641"/>
        <v>0</v>
      </c>
      <c r="FI703" s="36">
        <f t="shared" si="1642"/>
        <v>0</v>
      </c>
      <c r="FJ703" s="36">
        <f t="shared" ca="1" si="1643"/>
        <v>0</v>
      </c>
      <c r="FK703" s="36">
        <f t="shared" si="1644"/>
        <v>0</v>
      </c>
      <c r="FL703" s="36">
        <f t="shared" si="1645"/>
        <v>0</v>
      </c>
      <c r="FM703" s="36">
        <f t="shared" ca="1" si="1646"/>
        <v>0</v>
      </c>
      <c r="FN703" s="36">
        <f t="shared" ca="1" si="1668"/>
        <v>0</v>
      </c>
    </row>
    <row r="704" spans="2:170" x14ac:dyDescent="0.25">
      <c r="B704" s="2">
        <v>696</v>
      </c>
      <c r="C704" s="2">
        <f t="shared" si="1522"/>
        <v>58</v>
      </c>
      <c r="D704" s="2">
        <f t="shared" si="1671"/>
        <v>720</v>
      </c>
      <c r="E704" s="2">
        <f t="shared" si="1669"/>
        <v>60</v>
      </c>
      <c r="F704" s="189">
        <f t="shared" si="1673"/>
        <v>66900</v>
      </c>
      <c r="G704" s="2">
        <f t="shared" si="1672"/>
        <v>2</v>
      </c>
      <c r="H704" s="187">
        <f t="shared" si="1523"/>
        <v>92.583333333333343</v>
      </c>
      <c r="I704" s="186">
        <f t="shared" si="1670"/>
        <v>92</v>
      </c>
      <c r="J704" s="2">
        <f t="shared" si="1524"/>
        <v>0</v>
      </c>
      <c r="K704" s="2">
        <f t="shared" si="1525"/>
        <v>1</v>
      </c>
      <c r="L704">
        <f t="shared" si="1526"/>
        <v>2</v>
      </c>
      <c r="M704" s="190">
        <f t="shared" si="1647"/>
        <v>0.32406124908</v>
      </c>
      <c r="N704">
        <f t="shared" si="1527"/>
        <v>1</v>
      </c>
      <c r="O704">
        <f t="shared" si="1528"/>
        <v>100</v>
      </c>
      <c r="P704" s="58">
        <f t="shared" si="1529"/>
        <v>1.4582756208600001</v>
      </c>
      <c r="Q704" s="106">
        <f t="shared" si="1530"/>
        <v>1</v>
      </c>
      <c r="R704" s="59">
        <f t="shared" si="1531"/>
        <v>1</v>
      </c>
      <c r="S704" s="32">
        <f t="shared" si="1648"/>
        <v>1</v>
      </c>
      <c r="T704">
        <f t="shared" si="1532"/>
        <v>1</v>
      </c>
      <c r="U704" s="32">
        <f t="shared" si="1649"/>
        <v>1.7192296200000002E-3</v>
      </c>
      <c r="V704">
        <f t="shared" si="1533"/>
        <v>1</v>
      </c>
      <c r="W704">
        <f t="shared" si="1534"/>
        <v>100</v>
      </c>
      <c r="X704" s="58">
        <f t="shared" si="1535"/>
        <v>7.7365332900000009E-3</v>
      </c>
      <c r="Y704" s="58">
        <f t="shared" si="1536"/>
        <v>7.7365332900000009E-3</v>
      </c>
      <c r="Z704" s="32">
        <f t="shared" si="1537"/>
        <v>7.7365332900000009E-3</v>
      </c>
      <c r="AA704" s="32">
        <f t="shared" si="1538"/>
        <v>0</v>
      </c>
      <c r="AB704" s="59">
        <f t="shared" si="1539"/>
        <v>4.9056245199999996E-3</v>
      </c>
      <c r="AC704" s="59">
        <f t="shared" si="1540"/>
        <v>4.9056245199999996E-3</v>
      </c>
      <c r="AD704">
        <f t="shared" si="1541"/>
        <v>1</v>
      </c>
      <c r="AE704" s="59">
        <f t="shared" si="1542"/>
        <v>4.9056245199999996E-3</v>
      </c>
      <c r="AF704" s="59">
        <f t="shared" si="1543"/>
        <v>4.1758461800000006E-3</v>
      </c>
      <c r="AG704" s="59">
        <f t="shared" si="1544"/>
        <v>4.1758461800000006E-3</v>
      </c>
      <c r="AH704">
        <f t="shared" si="1545"/>
        <v>1</v>
      </c>
      <c r="AI704" s="59">
        <f t="shared" si="1546"/>
        <v>4.1758461800000006E-3</v>
      </c>
      <c r="AJ704" s="59">
        <f t="shared" si="1547"/>
        <v>0</v>
      </c>
      <c r="AK704" s="59">
        <f t="shared" si="1548"/>
        <v>0</v>
      </c>
      <c r="AL704" s="59">
        <f t="shared" si="1549"/>
        <v>0</v>
      </c>
      <c r="AM704" s="12">
        <f t="shared" si="1650"/>
        <v>0</v>
      </c>
      <c r="AN704" s="12">
        <f t="shared" si="1651"/>
        <v>0</v>
      </c>
      <c r="AO704" s="66">
        <f t="shared" si="1550"/>
        <v>0</v>
      </c>
      <c r="AP704" s="66">
        <f t="shared" si="1551"/>
        <v>0</v>
      </c>
      <c r="AQ704" s="59">
        <f t="shared" si="1552"/>
        <v>0</v>
      </c>
      <c r="AR704" s="59">
        <f t="shared" si="1553"/>
        <v>0</v>
      </c>
      <c r="AS704" s="59">
        <f t="shared" si="1554"/>
        <v>0</v>
      </c>
      <c r="AT704" s="12">
        <f t="shared" si="1555"/>
        <v>0</v>
      </c>
      <c r="AU704" s="59">
        <f t="shared" si="1652"/>
        <v>0</v>
      </c>
      <c r="AV704" s="59">
        <f t="shared" si="1653"/>
        <v>0</v>
      </c>
      <c r="AW704" s="70">
        <f t="shared" si="1556"/>
        <v>0</v>
      </c>
      <c r="AX704" s="20">
        <f t="shared" si="1557"/>
        <v>200000</v>
      </c>
      <c r="AY704" s="20">
        <f t="shared" si="1558"/>
        <v>0</v>
      </c>
      <c r="AZ704" s="20">
        <f t="shared" si="1559"/>
        <v>0</v>
      </c>
      <c r="BA704" s="20">
        <f t="shared" si="1560"/>
        <v>200000</v>
      </c>
      <c r="BB704" s="36">
        <f t="shared" si="1561"/>
        <v>1</v>
      </c>
      <c r="BC704" s="36">
        <f t="shared" si="1562"/>
        <v>0</v>
      </c>
      <c r="BD704" s="80">
        <f t="shared" si="1563"/>
        <v>0</v>
      </c>
      <c r="BE704" s="36">
        <f t="shared" si="1564"/>
        <v>0</v>
      </c>
      <c r="BF704" s="36">
        <f t="shared" si="1565"/>
        <v>0</v>
      </c>
      <c r="BG704" s="36">
        <f t="shared" si="1566"/>
        <v>0</v>
      </c>
      <c r="BH704" s="36">
        <f t="shared" si="1567"/>
        <v>0</v>
      </c>
      <c r="BI704" s="36">
        <f t="shared" si="1568"/>
        <v>0</v>
      </c>
      <c r="BJ704" s="36">
        <f t="shared" si="1569"/>
        <v>0</v>
      </c>
      <c r="BK704" s="36">
        <f t="shared" si="1570"/>
        <v>0</v>
      </c>
      <c r="BL704" s="68">
        <f>IF(OR(AT704=0,E704&gt;ProjTerm),0,VLOOKUP(D704,'Life Events'!$AE$5:$AI$1206,5,FALSE))</f>
        <v>0</v>
      </c>
      <c r="BM704" s="93">
        <f t="shared" si="1571"/>
        <v>0</v>
      </c>
      <c r="BN704" s="93">
        <f t="shared" si="1572"/>
        <v>0</v>
      </c>
      <c r="BO704" s="36">
        <f t="shared" si="1573"/>
        <v>0</v>
      </c>
      <c r="BP704" s="36">
        <f t="shared" si="1574"/>
        <v>0</v>
      </c>
      <c r="BQ704" s="36">
        <f t="shared" si="1575"/>
        <v>0</v>
      </c>
      <c r="BR704" s="36">
        <f t="shared" si="1576"/>
        <v>154.78110000000001</v>
      </c>
      <c r="BS704" s="36">
        <f t="shared" si="1577"/>
        <v>0</v>
      </c>
      <c r="BT704" s="36">
        <f t="shared" si="1578"/>
        <v>0</v>
      </c>
      <c r="BU704" s="70" cm="1">
        <f t="array" ref="BU704">IF(AND(ActInt=1,$J704=0),INDEX(Tbl_FwdNom,$B704-IVP,MATCH(ValnDt,Tbl_FwdNom_Cols)),INDEX(Tbl_FwdNom,$B704,MATCH(StartDt,Tbl_FwdNom_Cols)))</f>
        <v>10.229856584</v>
      </c>
      <c r="BV704" s="70" cm="1">
        <f t="array" ref="BV704">INDEX(Tbl_FwdReal,$B704,MATCH(StartDt,Tbl_FwdReal_Cols))</f>
        <v>3.699341102</v>
      </c>
      <c r="BW704" s="70" cm="1">
        <f t="array" ref="BW704">IF(RunType&lt;&gt;"OPN",INDEX(Tbl_FwdReal,$B704,MATCH(ValnDt,Tbl_FwdReal_Cols)),IF(AND($J704=0,ActInt=1),INDEX(Tbl_FwdReal,$B704-IVP,MATCH(ValnDt,Tbl_FwdReal_Cols)),-999))*$K704</f>
        <v>3.699341102</v>
      </c>
      <c r="BX704" s="70">
        <f t="shared" si="1579"/>
        <v>3.6993411019999999E-2</v>
      </c>
      <c r="BY704" s="70">
        <f t="shared" si="1654"/>
        <v>6.2975477111050226E-2</v>
      </c>
      <c r="BZ704" s="64">
        <f t="shared" si="1667"/>
        <v>5.1023084661756535E-3</v>
      </c>
      <c r="CA704" s="70" cm="1">
        <f t="array" ref="CA704">IF($J704=1,CA703*(1+INDEX(Tbl_CPI,$B704,MATCH(IF(RunType="OPN",StartDt,ValnDt),Tbl_CPI_Cols))),0)</f>
        <v>0</v>
      </c>
      <c r="CB704" s="70">
        <f t="shared" si="1655"/>
        <v>49.078728078593947</v>
      </c>
      <c r="CC704" s="70">
        <f t="shared" si="1656"/>
        <v>49.078728078593947</v>
      </c>
      <c r="CD704" s="36">
        <f t="shared" si="1580"/>
        <v>233.86721910444103</v>
      </c>
      <c r="CE704" s="36">
        <f t="shared" si="1581"/>
        <v>0</v>
      </c>
      <c r="CF704" s="36">
        <f t="shared" si="1582"/>
        <v>0</v>
      </c>
      <c r="CG704" s="36">
        <f t="shared" si="1583"/>
        <v>0</v>
      </c>
      <c r="CH704" s="36">
        <f t="shared" si="1584"/>
        <v>0</v>
      </c>
      <c r="CI704" s="36">
        <f t="shared" si="1585"/>
        <v>0</v>
      </c>
      <c r="CJ704" s="36">
        <f t="shared" si="1586"/>
        <v>0</v>
      </c>
      <c r="CK704" s="36">
        <f t="shared" si="1587"/>
        <v>0</v>
      </c>
      <c r="CL704" s="36">
        <f t="shared" si="1588"/>
        <v>0</v>
      </c>
      <c r="CM704" s="36">
        <f t="shared" si="1589"/>
        <v>0</v>
      </c>
      <c r="CN704" s="36">
        <f t="shared" si="1590"/>
        <v>0</v>
      </c>
      <c r="CO704" s="20">
        <f t="shared" si="1591"/>
        <v>120000</v>
      </c>
      <c r="CP704" s="20">
        <f t="shared" si="1592"/>
        <v>2</v>
      </c>
      <c r="CQ704" s="64">
        <f t="shared" si="1593"/>
        <v>0.36961706192999999</v>
      </c>
      <c r="CR704" s="64">
        <f t="shared" si="1594"/>
        <v>1</v>
      </c>
      <c r="CS704" s="36">
        <f t="shared" si="1595"/>
        <v>0</v>
      </c>
      <c r="CT704" s="36">
        <f t="shared" si="1596"/>
        <v>0</v>
      </c>
      <c r="CU704" s="36">
        <f t="shared" si="1597"/>
        <v>0</v>
      </c>
      <c r="CV704" s="36">
        <f t="shared" si="1657"/>
        <v>0</v>
      </c>
      <c r="CW704" s="36">
        <f t="shared" si="1598"/>
        <v>0</v>
      </c>
      <c r="CX704" s="36">
        <f t="shared" si="1599"/>
        <v>0</v>
      </c>
      <c r="CY704" s="36">
        <f t="shared" si="1600"/>
        <v>0</v>
      </c>
      <c r="CZ704" s="36">
        <f t="shared" si="1658"/>
        <v>0</v>
      </c>
      <c r="DA704" s="64">
        <f t="shared" si="1601"/>
        <v>8.1494948918987564E-3</v>
      </c>
      <c r="DB704" s="70">
        <f t="shared" si="1659"/>
        <v>0.99191638250756387</v>
      </c>
      <c r="DC704" s="70">
        <f>PRODUCT($DB$8:DB704)</f>
        <v>1.4558118476722757E-3</v>
      </c>
      <c r="DD704" s="36">
        <f t="shared" si="1602"/>
        <v>0</v>
      </c>
      <c r="DE704" s="36">
        <f t="shared" si="1603"/>
        <v>0</v>
      </c>
      <c r="DF704" s="36">
        <f t="shared" si="1604"/>
        <v>0</v>
      </c>
      <c r="DG704" s="36">
        <f t="shared" si="1605"/>
        <v>0</v>
      </c>
      <c r="DH704" s="36">
        <f t="shared" si="1606"/>
        <v>0</v>
      </c>
      <c r="DI704" s="36">
        <f t="shared" si="1607"/>
        <v>0</v>
      </c>
      <c r="DJ704" s="36">
        <f t="shared" si="1608"/>
        <v>0</v>
      </c>
      <c r="DK704" s="36">
        <f t="shared" si="1609"/>
        <v>0</v>
      </c>
      <c r="DL704" s="36">
        <f t="shared" si="1610"/>
        <v>0</v>
      </c>
      <c r="DM704" s="36">
        <f t="shared" si="1611"/>
        <v>0</v>
      </c>
      <c r="DN704" s="36">
        <f t="shared" ca="1" si="1660"/>
        <v>4.6137290849905055E-12</v>
      </c>
      <c r="DO704" s="64" cm="1">
        <f t="array" ref="DO704">IFERROR(INDEX(Tbl_FwdNom,$B704,MATCH(LIDt,Tbl_FwdNom_Cols,0)),0)</f>
        <v>8.0556078459999991</v>
      </c>
      <c r="DP704" s="64">
        <f t="shared" ca="1" si="1661"/>
        <v>7.9940485040000002</v>
      </c>
      <c r="DQ704" s="64">
        <f t="shared" ca="1" si="1612"/>
        <v>6.4294082431866073E-3</v>
      </c>
      <c r="DR704" s="70">
        <f t="shared" ca="1" si="1613"/>
        <v>0.99361166497071096</v>
      </c>
      <c r="DS704" s="70">
        <f ca="1">PRODUCT($DR$8:DR704)</f>
        <v>4.1157328169792303E-3</v>
      </c>
      <c r="DT704" s="36">
        <f t="shared" ca="1" si="1614"/>
        <v>0</v>
      </c>
      <c r="DU704" s="36">
        <f t="shared" ca="1" si="1615"/>
        <v>0</v>
      </c>
      <c r="DV704" s="36">
        <f t="shared" ca="1" si="1616"/>
        <v>0</v>
      </c>
      <c r="DW704" s="36">
        <f t="shared" ca="1" si="1617"/>
        <v>0</v>
      </c>
      <c r="DX704" s="36">
        <f t="shared" ca="1" si="1618"/>
        <v>0</v>
      </c>
      <c r="DY704" s="36">
        <f t="shared" ca="1" si="1619"/>
        <v>0</v>
      </c>
      <c r="DZ704" s="36">
        <f t="shared" ca="1" si="1620"/>
        <v>0</v>
      </c>
      <c r="EA704" s="36">
        <f t="shared" ca="1" si="1621"/>
        <v>0</v>
      </c>
      <c r="EB704" s="36">
        <f t="shared" ca="1" si="1622"/>
        <v>0</v>
      </c>
      <c r="EC704" s="36">
        <f t="shared" ca="1" si="1623"/>
        <v>0</v>
      </c>
      <c r="ED704" s="36">
        <f t="shared" ca="1" si="1624"/>
        <v>0</v>
      </c>
      <c r="EE704" s="36">
        <f t="shared" ca="1" si="1662"/>
        <v>0</v>
      </c>
      <c r="EF704" s="36">
        <f t="shared" ca="1" si="1625"/>
        <v>0</v>
      </c>
      <c r="EG704" s="64"/>
      <c r="EH704" s="64"/>
      <c r="EI704" s="64"/>
      <c r="EJ704" s="70"/>
      <c r="EK704" s="70"/>
      <c r="EL704" s="70"/>
      <c r="EM704" s="70"/>
      <c r="EN704" s="70"/>
      <c r="EO704" s="36">
        <f t="shared" si="1626"/>
        <v>0</v>
      </c>
      <c r="EP704" s="36">
        <f t="shared" si="1627"/>
        <v>0</v>
      </c>
      <c r="EQ704" s="36">
        <f t="shared" si="1628"/>
        <v>0</v>
      </c>
      <c r="ER704" s="36">
        <f t="shared" si="1629"/>
        <v>0</v>
      </c>
      <c r="ES704" s="36">
        <f t="shared" si="1630"/>
        <v>0</v>
      </c>
      <c r="ET704" s="36">
        <f t="shared" si="1631"/>
        <v>0</v>
      </c>
      <c r="EU704" s="36">
        <f t="shared" si="1663"/>
        <v>0</v>
      </c>
      <c r="EV704" s="36">
        <f t="shared" si="1632"/>
        <v>0</v>
      </c>
      <c r="EW704" s="36">
        <f t="shared" si="1633"/>
        <v>0</v>
      </c>
      <c r="EX704" s="36">
        <f t="shared" si="1664"/>
        <v>0</v>
      </c>
      <c r="EY704" s="36">
        <f t="shared" si="1634"/>
        <v>0</v>
      </c>
      <c r="EZ704" s="36">
        <f t="shared" si="1635"/>
        <v>0</v>
      </c>
      <c r="FA704" s="36">
        <f t="shared" si="1636"/>
        <v>0</v>
      </c>
      <c r="FB704" s="36">
        <f t="shared" si="1637"/>
        <v>0</v>
      </c>
      <c r="FC704" s="36">
        <f t="shared" si="1665"/>
        <v>0</v>
      </c>
      <c r="FD704" s="36">
        <f t="shared" si="1638"/>
        <v>0</v>
      </c>
      <c r="FE704" s="36">
        <f t="shared" si="1639"/>
        <v>0</v>
      </c>
      <c r="FF704" s="36">
        <f t="shared" si="1666"/>
        <v>0</v>
      </c>
      <c r="FG704" s="36">
        <f t="shared" si="1640"/>
        <v>0</v>
      </c>
      <c r="FH704" s="36">
        <f t="shared" si="1641"/>
        <v>0</v>
      </c>
      <c r="FI704" s="36">
        <f t="shared" si="1642"/>
        <v>0</v>
      </c>
      <c r="FJ704" s="36">
        <f t="shared" ca="1" si="1643"/>
        <v>0</v>
      </c>
      <c r="FK704" s="36">
        <f t="shared" si="1644"/>
        <v>0</v>
      </c>
      <c r="FL704" s="36">
        <f t="shared" si="1645"/>
        <v>0</v>
      </c>
      <c r="FM704" s="36">
        <f t="shared" ca="1" si="1646"/>
        <v>0</v>
      </c>
      <c r="FN704" s="36">
        <f t="shared" ca="1" si="1668"/>
        <v>0</v>
      </c>
    </row>
    <row r="705" spans="2:170" x14ac:dyDescent="0.25">
      <c r="B705" s="2">
        <v>697</v>
      </c>
      <c r="C705" s="2">
        <f t="shared" si="1522"/>
        <v>59</v>
      </c>
      <c r="D705" s="2">
        <f t="shared" si="1671"/>
        <v>721</v>
      </c>
      <c r="E705" s="2">
        <f t="shared" si="1669"/>
        <v>61</v>
      </c>
      <c r="F705" s="189">
        <f t="shared" si="1673"/>
        <v>66931</v>
      </c>
      <c r="G705" s="2">
        <f t="shared" si="1672"/>
        <v>3</v>
      </c>
      <c r="H705" s="187">
        <f t="shared" si="1523"/>
        <v>92.666666666666671</v>
      </c>
      <c r="I705" s="186">
        <f t="shared" si="1670"/>
        <v>92</v>
      </c>
      <c r="J705" s="2">
        <f t="shared" si="1524"/>
        <v>0</v>
      </c>
      <c r="K705" s="2">
        <f t="shared" si="1525"/>
        <v>1</v>
      </c>
      <c r="L705">
        <f t="shared" si="1526"/>
        <v>2</v>
      </c>
      <c r="M705" s="190">
        <f t="shared" si="1647"/>
        <v>0.32406124908</v>
      </c>
      <c r="N705">
        <f t="shared" si="1527"/>
        <v>1</v>
      </c>
      <c r="O705">
        <f t="shared" si="1528"/>
        <v>100</v>
      </c>
      <c r="P705" s="58">
        <f t="shared" si="1529"/>
        <v>1.4582756208600001</v>
      </c>
      <c r="Q705" s="106">
        <f t="shared" si="1530"/>
        <v>1</v>
      </c>
      <c r="R705" s="59">
        <f t="shared" si="1531"/>
        <v>1</v>
      </c>
      <c r="S705" s="32">
        <f t="shared" si="1648"/>
        <v>1</v>
      </c>
      <c r="T705">
        <f t="shared" si="1532"/>
        <v>1</v>
      </c>
      <c r="U705" s="32">
        <f t="shared" si="1649"/>
        <v>1.7192296200000002E-3</v>
      </c>
      <c r="V705">
        <f t="shared" si="1533"/>
        <v>1</v>
      </c>
      <c r="W705">
        <f t="shared" si="1534"/>
        <v>100</v>
      </c>
      <c r="X705" s="58">
        <f t="shared" si="1535"/>
        <v>7.7365332900000009E-3</v>
      </c>
      <c r="Y705" s="58">
        <f t="shared" si="1536"/>
        <v>7.7365332900000009E-3</v>
      </c>
      <c r="Z705" s="32">
        <f t="shared" si="1537"/>
        <v>7.7365332900000009E-3</v>
      </c>
      <c r="AA705" s="32">
        <f t="shared" si="1538"/>
        <v>0</v>
      </c>
      <c r="AB705" s="59">
        <f t="shared" si="1539"/>
        <v>4.9056245199999996E-3</v>
      </c>
      <c r="AC705" s="59">
        <f t="shared" si="1540"/>
        <v>4.9056245199999996E-3</v>
      </c>
      <c r="AD705">
        <f t="shared" si="1541"/>
        <v>1</v>
      </c>
      <c r="AE705" s="59">
        <f t="shared" si="1542"/>
        <v>4.9056245199999996E-3</v>
      </c>
      <c r="AF705" s="59">
        <f t="shared" si="1543"/>
        <v>4.1758461800000006E-3</v>
      </c>
      <c r="AG705" s="59">
        <f t="shared" si="1544"/>
        <v>4.1758461800000006E-3</v>
      </c>
      <c r="AH705">
        <f t="shared" si="1545"/>
        <v>1</v>
      </c>
      <c r="AI705" s="59">
        <f t="shared" si="1546"/>
        <v>4.1758461800000006E-3</v>
      </c>
      <c r="AJ705" s="59">
        <f t="shared" si="1547"/>
        <v>0</v>
      </c>
      <c r="AK705" s="59">
        <f t="shared" si="1548"/>
        <v>0</v>
      </c>
      <c r="AL705" s="59">
        <f t="shared" si="1549"/>
        <v>0</v>
      </c>
      <c r="AM705" s="12">
        <f t="shared" si="1650"/>
        <v>0</v>
      </c>
      <c r="AN705" s="12">
        <f t="shared" si="1651"/>
        <v>0</v>
      </c>
      <c r="AO705" s="66">
        <f t="shared" si="1550"/>
        <v>0</v>
      </c>
      <c r="AP705" s="66">
        <f t="shared" si="1551"/>
        <v>0</v>
      </c>
      <c r="AQ705" s="59">
        <f t="shared" si="1552"/>
        <v>0</v>
      </c>
      <c r="AR705" s="59">
        <f t="shared" si="1553"/>
        <v>0</v>
      </c>
      <c r="AS705" s="59">
        <f t="shared" si="1554"/>
        <v>0</v>
      </c>
      <c r="AT705" s="12">
        <f t="shared" si="1555"/>
        <v>0</v>
      </c>
      <c r="AU705" s="59">
        <f t="shared" si="1652"/>
        <v>0</v>
      </c>
      <c r="AV705" s="59">
        <f t="shared" si="1653"/>
        <v>0</v>
      </c>
      <c r="AW705" s="70">
        <f t="shared" si="1556"/>
        <v>0</v>
      </c>
      <c r="AX705" s="20">
        <f t="shared" si="1557"/>
        <v>200000</v>
      </c>
      <c r="AY705" s="20">
        <f t="shared" si="1558"/>
        <v>0</v>
      </c>
      <c r="AZ705" s="20">
        <f t="shared" si="1559"/>
        <v>0</v>
      </c>
      <c r="BA705" s="20">
        <f t="shared" si="1560"/>
        <v>200000</v>
      </c>
      <c r="BB705" s="36">
        <f t="shared" si="1561"/>
        <v>1</v>
      </c>
      <c r="BC705" s="36">
        <f t="shared" si="1562"/>
        <v>0</v>
      </c>
      <c r="BD705" s="80">
        <f t="shared" si="1563"/>
        <v>0</v>
      </c>
      <c r="BE705" s="36">
        <f t="shared" si="1564"/>
        <v>0</v>
      </c>
      <c r="BF705" s="36">
        <f t="shared" si="1565"/>
        <v>0</v>
      </c>
      <c r="BG705" s="36">
        <f t="shared" si="1566"/>
        <v>0</v>
      </c>
      <c r="BH705" s="36">
        <f t="shared" si="1567"/>
        <v>0</v>
      </c>
      <c r="BI705" s="36">
        <f t="shared" si="1568"/>
        <v>0</v>
      </c>
      <c r="BJ705" s="36">
        <f t="shared" si="1569"/>
        <v>0</v>
      </c>
      <c r="BK705" s="36">
        <f t="shared" si="1570"/>
        <v>0</v>
      </c>
      <c r="BL705" s="68">
        <f>IF(OR(AT705=0,E705&gt;ProjTerm),0,VLOOKUP(D705,'Life Events'!$AE$5:$AI$1206,5,FALSE))</f>
        <v>0</v>
      </c>
      <c r="BM705" s="93">
        <f t="shared" si="1571"/>
        <v>0</v>
      </c>
      <c r="BN705" s="93">
        <f t="shared" si="1572"/>
        <v>0</v>
      </c>
      <c r="BO705" s="36">
        <f t="shared" si="1573"/>
        <v>0</v>
      </c>
      <c r="BP705" s="36">
        <f t="shared" si="1574"/>
        <v>0</v>
      </c>
      <c r="BQ705" s="36">
        <f t="shared" si="1575"/>
        <v>0</v>
      </c>
      <c r="BR705" s="36">
        <f t="shared" si="1576"/>
        <v>154.78110000000001</v>
      </c>
      <c r="BS705" s="36">
        <f t="shared" si="1577"/>
        <v>0</v>
      </c>
      <c r="BT705" s="36">
        <f t="shared" si="1578"/>
        <v>0</v>
      </c>
      <c r="BU705" s="70" cm="1">
        <f t="array" ref="BU705">IF(AND(ActInt=1,$J705=0),INDEX(Tbl_FwdNom,$B705-IVP,MATCH(ValnDt,Tbl_FwdNom_Cols)),INDEX(Tbl_FwdNom,$B705,MATCH(StartDt,Tbl_FwdNom_Cols)))</f>
        <v>10.223871501</v>
      </c>
      <c r="BV705" s="70" cm="1">
        <f t="array" ref="BV705">INDEX(Tbl_FwdReal,$B705,MATCH(StartDt,Tbl_FwdReal_Cols))</f>
        <v>3.6959506379999998</v>
      </c>
      <c r="BW705" s="70" cm="1">
        <f t="array" ref="BW705">IF(RunType&lt;&gt;"OPN",INDEX(Tbl_FwdReal,$B705,MATCH(ValnDt,Tbl_FwdReal_Cols)),IF(AND($J705=0,ActInt=1),INDEX(Tbl_FwdReal,$B705-IVP,MATCH(ValnDt,Tbl_FwdReal_Cols)),-999))*$K705</f>
        <v>3.6959506379999998</v>
      </c>
      <c r="BX705" s="70">
        <f t="shared" si="1579"/>
        <v>3.695950638E-2</v>
      </c>
      <c r="BY705" s="70">
        <f t="shared" si="1654"/>
        <v>6.2952514759123224E-2</v>
      </c>
      <c r="BZ705" s="64">
        <f t="shared" si="1667"/>
        <v>5.1004991000820343E-3</v>
      </c>
      <c r="CA705" s="70" cm="1">
        <f t="array" ref="CA705">IF($J705=1,CA704*(1+INDEX(Tbl_CPI,$B705,MATCH(IF(RunType="OPN",StartDt,ValnDt),Tbl_CPI_Cols))),0)</f>
        <v>0</v>
      </c>
      <c r="CB705" s="70">
        <f t="shared" si="1655"/>
        <v>49.329054086991988</v>
      </c>
      <c r="CC705" s="70">
        <f t="shared" si="1656"/>
        <v>49.078728078593947</v>
      </c>
      <c r="CD705" s="36">
        <f t="shared" si="1580"/>
        <v>248.62465665814381</v>
      </c>
      <c r="CE705" s="36">
        <f t="shared" si="1581"/>
        <v>0</v>
      </c>
      <c r="CF705" s="36">
        <f t="shared" si="1582"/>
        <v>0</v>
      </c>
      <c r="CG705" s="36">
        <f t="shared" si="1583"/>
        <v>0</v>
      </c>
      <c r="CH705" s="36">
        <f t="shared" si="1584"/>
        <v>0</v>
      </c>
      <c r="CI705" s="36">
        <f t="shared" si="1585"/>
        <v>0</v>
      </c>
      <c r="CJ705" s="36">
        <f t="shared" si="1586"/>
        <v>0</v>
      </c>
      <c r="CK705" s="36">
        <f t="shared" si="1587"/>
        <v>0</v>
      </c>
      <c r="CL705" s="36">
        <f t="shared" si="1588"/>
        <v>0</v>
      </c>
      <c r="CM705" s="36">
        <f t="shared" si="1589"/>
        <v>0</v>
      </c>
      <c r="CN705" s="36">
        <f t="shared" si="1590"/>
        <v>0</v>
      </c>
      <c r="CO705" s="20">
        <f t="shared" si="1591"/>
        <v>120000</v>
      </c>
      <c r="CP705" s="20">
        <f t="shared" si="1592"/>
        <v>2</v>
      </c>
      <c r="CQ705" s="64">
        <f t="shared" si="1593"/>
        <v>0.36961706192999999</v>
      </c>
      <c r="CR705" s="64">
        <f t="shared" si="1594"/>
        <v>1</v>
      </c>
      <c r="CS705" s="36">
        <f t="shared" si="1595"/>
        <v>0</v>
      </c>
      <c r="CT705" s="36">
        <f t="shared" si="1596"/>
        <v>0</v>
      </c>
      <c r="CU705" s="36">
        <f t="shared" si="1597"/>
        <v>0</v>
      </c>
      <c r="CV705" s="36">
        <f t="shared" si="1657"/>
        <v>0</v>
      </c>
      <c r="CW705" s="36">
        <f t="shared" si="1598"/>
        <v>0</v>
      </c>
      <c r="CX705" s="36">
        <f t="shared" si="1599"/>
        <v>0</v>
      </c>
      <c r="CY705" s="36">
        <f t="shared" si="1600"/>
        <v>0</v>
      </c>
      <c r="CZ705" s="36">
        <f t="shared" si="1658"/>
        <v>0</v>
      </c>
      <c r="DA705" s="64">
        <f t="shared" si="1601"/>
        <v>8.1449332054122081E-3</v>
      </c>
      <c r="DB705" s="70">
        <f t="shared" si="1659"/>
        <v>0.99192087076258439</v>
      </c>
      <c r="DC705" s="70">
        <f>PRODUCT($DB$8:DB705)</f>
        <v>1.4440501556095705E-3</v>
      </c>
      <c r="DD705" s="36">
        <f t="shared" si="1602"/>
        <v>0</v>
      </c>
      <c r="DE705" s="36">
        <f t="shared" si="1603"/>
        <v>0</v>
      </c>
      <c r="DF705" s="36">
        <f t="shared" si="1604"/>
        <v>0</v>
      </c>
      <c r="DG705" s="36">
        <f t="shared" si="1605"/>
        <v>0</v>
      </c>
      <c r="DH705" s="36">
        <f t="shared" si="1606"/>
        <v>0</v>
      </c>
      <c r="DI705" s="36">
        <f t="shared" si="1607"/>
        <v>0</v>
      </c>
      <c r="DJ705" s="36">
        <f t="shared" si="1608"/>
        <v>0</v>
      </c>
      <c r="DK705" s="36">
        <f t="shared" si="1609"/>
        <v>0</v>
      </c>
      <c r="DL705" s="36">
        <f t="shared" si="1610"/>
        <v>0</v>
      </c>
      <c r="DM705" s="36">
        <f t="shared" si="1611"/>
        <v>0</v>
      </c>
      <c r="DN705" s="36">
        <f t="shared" ca="1" si="1660"/>
        <v>4.6137290849905055E-12</v>
      </c>
      <c r="DO705" s="64" cm="1">
        <f t="array" ref="DO705">IFERROR(INDEX(Tbl_FwdNom,$B705,MATCH(LIDt,Tbl_FwdNom_Cols,0)),0)</f>
        <v>8.0538973909999996</v>
      </c>
      <c r="DP705" s="64">
        <f t="shared" ca="1" si="1661"/>
        <v>7.9923390230000004</v>
      </c>
      <c r="DQ705" s="64">
        <f t="shared" ca="1" si="1612"/>
        <v>6.4280806357417397E-3</v>
      </c>
      <c r="DR705" s="70">
        <f t="shared" ca="1" si="1613"/>
        <v>0.99361297567166329</v>
      </c>
      <c r="DS705" s="70">
        <f ca="1">PRODUCT($DR$8:DR705)</f>
        <v>4.0894455313482498E-3</v>
      </c>
      <c r="DT705" s="36">
        <f t="shared" ca="1" si="1614"/>
        <v>0</v>
      </c>
      <c r="DU705" s="36">
        <f t="shared" ca="1" si="1615"/>
        <v>0</v>
      </c>
      <c r="DV705" s="36">
        <f t="shared" ca="1" si="1616"/>
        <v>0</v>
      </c>
      <c r="DW705" s="36">
        <f t="shared" ca="1" si="1617"/>
        <v>0</v>
      </c>
      <c r="DX705" s="36">
        <f t="shared" ca="1" si="1618"/>
        <v>0</v>
      </c>
      <c r="DY705" s="36">
        <f t="shared" ca="1" si="1619"/>
        <v>0</v>
      </c>
      <c r="DZ705" s="36">
        <f t="shared" ca="1" si="1620"/>
        <v>0</v>
      </c>
      <c r="EA705" s="36">
        <f t="shared" ca="1" si="1621"/>
        <v>0</v>
      </c>
      <c r="EB705" s="36">
        <f t="shared" ca="1" si="1622"/>
        <v>0</v>
      </c>
      <c r="EC705" s="36">
        <f t="shared" ca="1" si="1623"/>
        <v>0</v>
      </c>
      <c r="ED705" s="36">
        <f t="shared" ca="1" si="1624"/>
        <v>0</v>
      </c>
      <c r="EE705" s="36">
        <f t="shared" ca="1" si="1662"/>
        <v>0</v>
      </c>
      <c r="EF705" s="36">
        <f t="shared" ca="1" si="1625"/>
        <v>0</v>
      </c>
      <c r="EG705" s="64"/>
      <c r="EH705" s="64"/>
      <c r="EI705" s="64"/>
      <c r="EJ705" s="70"/>
      <c r="EK705" s="70"/>
      <c r="EL705" s="70"/>
      <c r="EM705" s="70"/>
      <c r="EN705" s="70"/>
      <c r="EO705" s="36">
        <f t="shared" si="1626"/>
        <v>0</v>
      </c>
      <c r="EP705" s="36">
        <f t="shared" si="1627"/>
        <v>0</v>
      </c>
      <c r="EQ705" s="36">
        <f t="shared" si="1628"/>
        <v>0</v>
      </c>
      <c r="ER705" s="36">
        <f t="shared" si="1629"/>
        <v>0</v>
      </c>
      <c r="ES705" s="36">
        <f t="shared" si="1630"/>
        <v>0</v>
      </c>
      <c r="ET705" s="36">
        <f t="shared" si="1631"/>
        <v>0</v>
      </c>
      <c r="EU705" s="36">
        <f t="shared" si="1663"/>
        <v>0</v>
      </c>
      <c r="EV705" s="36">
        <f t="shared" si="1632"/>
        <v>0</v>
      </c>
      <c r="EW705" s="36">
        <f t="shared" si="1633"/>
        <v>0</v>
      </c>
      <c r="EX705" s="36">
        <f t="shared" si="1664"/>
        <v>0</v>
      </c>
      <c r="EY705" s="36">
        <f t="shared" si="1634"/>
        <v>0</v>
      </c>
      <c r="EZ705" s="36">
        <f t="shared" si="1635"/>
        <v>0</v>
      </c>
      <c r="FA705" s="36">
        <f t="shared" si="1636"/>
        <v>0</v>
      </c>
      <c r="FB705" s="36">
        <f t="shared" si="1637"/>
        <v>0</v>
      </c>
      <c r="FC705" s="36">
        <f t="shared" si="1665"/>
        <v>0</v>
      </c>
      <c r="FD705" s="36">
        <f t="shared" si="1638"/>
        <v>0</v>
      </c>
      <c r="FE705" s="36">
        <f t="shared" si="1639"/>
        <v>0</v>
      </c>
      <c r="FF705" s="36">
        <f t="shared" si="1666"/>
        <v>0</v>
      </c>
      <c r="FG705" s="36">
        <f t="shared" si="1640"/>
        <v>0</v>
      </c>
      <c r="FH705" s="36">
        <f t="shared" si="1641"/>
        <v>0</v>
      </c>
      <c r="FI705" s="36">
        <f t="shared" si="1642"/>
        <v>0</v>
      </c>
      <c r="FJ705" s="36">
        <f t="shared" ca="1" si="1643"/>
        <v>0</v>
      </c>
      <c r="FK705" s="36">
        <f t="shared" si="1644"/>
        <v>0</v>
      </c>
      <c r="FL705" s="36">
        <f t="shared" si="1645"/>
        <v>0</v>
      </c>
      <c r="FM705" s="36">
        <f t="shared" ca="1" si="1646"/>
        <v>0</v>
      </c>
      <c r="FN705" s="36">
        <f t="shared" ca="1" si="1668"/>
        <v>0</v>
      </c>
    </row>
    <row r="706" spans="2:170" x14ac:dyDescent="0.25">
      <c r="B706" s="2">
        <v>698</v>
      </c>
      <c r="C706" s="2">
        <f t="shared" si="1522"/>
        <v>59</v>
      </c>
      <c r="D706" s="2">
        <f t="shared" si="1671"/>
        <v>722</v>
      </c>
      <c r="E706" s="2">
        <f t="shared" si="1669"/>
        <v>61</v>
      </c>
      <c r="F706" s="189">
        <f t="shared" si="1673"/>
        <v>66961</v>
      </c>
      <c r="G706" s="2">
        <f t="shared" si="1672"/>
        <v>4</v>
      </c>
      <c r="H706" s="187">
        <f t="shared" si="1523"/>
        <v>92.75</v>
      </c>
      <c r="I706" s="186">
        <f t="shared" si="1670"/>
        <v>92</v>
      </c>
      <c r="J706" s="2">
        <f t="shared" si="1524"/>
        <v>0</v>
      </c>
      <c r="K706" s="2">
        <f t="shared" si="1525"/>
        <v>1</v>
      </c>
      <c r="L706">
        <f t="shared" si="1526"/>
        <v>2</v>
      </c>
      <c r="M706" s="190">
        <f t="shared" si="1647"/>
        <v>0.32406124908</v>
      </c>
      <c r="N706">
        <f t="shared" si="1527"/>
        <v>1</v>
      </c>
      <c r="O706">
        <f t="shared" si="1528"/>
        <v>100</v>
      </c>
      <c r="P706" s="58">
        <f t="shared" si="1529"/>
        <v>1.4582756208600001</v>
      </c>
      <c r="Q706" s="106">
        <f t="shared" si="1530"/>
        <v>1</v>
      </c>
      <c r="R706" s="59">
        <f t="shared" si="1531"/>
        <v>1</v>
      </c>
      <c r="S706" s="32">
        <f t="shared" si="1648"/>
        <v>1</v>
      </c>
      <c r="T706">
        <f t="shared" si="1532"/>
        <v>1</v>
      </c>
      <c r="U706" s="32">
        <f t="shared" si="1649"/>
        <v>1.7192296200000002E-3</v>
      </c>
      <c r="V706">
        <f t="shared" si="1533"/>
        <v>1</v>
      </c>
      <c r="W706">
        <f t="shared" si="1534"/>
        <v>100</v>
      </c>
      <c r="X706" s="58">
        <f t="shared" si="1535"/>
        <v>7.7365332900000009E-3</v>
      </c>
      <c r="Y706" s="58">
        <f t="shared" si="1536"/>
        <v>7.7365332900000009E-3</v>
      </c>
      <c r="Z706" s="32">
        <f t="shared" si="1537"/>
        <v>7.7365332900000009E-3</v>
      </c>
      <c r="AA706" s="32">
        <f t="shared" si="1538"/>
        <v>0</v>
      </c>
      <c r="AB706" s="59">
        <f t="shared" si="1539"/>
        <v>4.9056245199999996E-3</v>
      </c>
      <c r="AC706" s="59">
        <f t="shared" si="1540"/>
        <v>4.9056245199999996E-3</v>
      </c>
      <c r="AD706">
        <f t="shared" si="1541"/>
        <v>1</v>
      </c>
      <c r="AE706" s="59">
        <f t="shared" si="1542"/>
        <v>4.9056245199999996E-3</v>
      </c>
      <c r="AF706" s="59">
        <f t="shared" si="1543"/>
        <v>4.1758461800000006E-3</v>
      </c>
      <c r="AG706" s="59">
        <f t="shared" si="1544"/>
        <v>4.1758461800000006E-3</v>
      </c>
      <c r="AH706">
        <f t="shared" si="1545"/>
        <v>1</v>
      </c>
      <c r="AI706" s="59">
        <f t="shared" si="1546"/>
        <v>4.1758461800000006E-3</v>
      </c>
      <c r="AJ706" s="59">
        <f t="shared" si="1547"/>
        <v>0</v>
      </c>
      <c r="AK706" s="59">
        <f t="shared" si="1548"/>
        <v>0</v>
      </c>
      <c r="AL706" s="59">
        <f t="shared" si="1549"/>
        <v>0</v>
      </c>
      <c r="AM706" s="12">
        <f t="shared" si="1650"/>
        <v>0</v>
      </c>
      <c r="AN706" s="12">
        <f t="shared" si="1651"/>
        <v>0</v>
      </c>
      <c r="AO706" s="66">
        <f t="shared" si="1550"/>
        <v>0</v>
      </c>
      <c r="AP706" s="66">
        <f t="shared" si="1551"/>
        <v>0</v>
      </c>
      <c r="AQ706" s="59">
        <f t="shared" si="1552"/>
        <v>0</v>
      </c>
      <c r="AR706" s="59">
        <f t="shared" si="1553"/>
        <v>0</v>
      </c>
      <c r="AS706" s="59">
        <f t="shared" si="1554"/>
        <v>0</v>
      </c>
      <c r="AT706" s="12">
        <f t="shared" si="1555"/>
        <v>0</v>
      </c>
      <c r="AU706" s="59">
        <f t="shared" si="1652"/>
        <v>0</v>
      </c>
      <c r="AV706" s="59">
        <f t="shared" si="1653"/>
        <v>0</v>
      </c>
      <c r="AW706" s="70">
        <f t="shared" si="1556"/>
        <v>0</v>
      </c>
      <c r="AX706" s="20">
        <f t="shared" si="1557"/>
        <v>200000</v>
      </c>
      <c r="AY706" s="20">
        <f t="shared" si="1558"/>
        <v>0</v>
      </c>
      <c r="AZ706" s="20">
        <f t="shared" si="1559"/>
        <v>0</v>
      </c>
      <c r="BA706" s="20">
        <f t="shared" si="1560"/>
        <v>200000</v>
      </c>
      <c r="BB706" s="36">
        <f t="shared" si="1561"/>
        <v>1</v>
      </c>
      <c r="BC706" s="36">
        <f t="shared" si="1562"/>
        <v>0</v>
      </c>
      <c r="BD706" s="80">
        <f t="shared" si="1563"/>
        <v>0</v>
      </c>
      <c r="BE706" s="36">
        <f t="shared" si="1564"/>
        <v>0</v>
      </c>
      <c r="BF706" s="36">
        <f t="shared" si="1565"/>
        <v>0</v>
      </c>
      <c r="BG706" s="36">
        <f t="shared" si="1566"/>
        <v>0</v>
      </c>
      <c r="BH706" s="36">
        <f t="shared" si="1567"/>
        <v>0</v>
      </c>
      <c r="BI706" s="36">
        <f t="shared" si="1568"/>
        <v>0</v>
      </c>
      <c r="BJ706" s="36">
        <f t="shared" si="1569"/>
        <v>0</v>
      </c>
      <c r="BK706" s="36">
        <f t="shared" si="1570"/>
        <v>0</v>
      </c>
      <c r="BL706" s="68">
        <f>IF(OR(AT706=0,E706&gt;ProjTerm),0,VLOOKUP(D706,'Life Events'!$AE$5:$AI$1206,5,FALSE))</f>
        <v>0</v>
      </c>
      <c r="BM706" s="93">
        <f t="shared" si="1571"/>
        <v>0</v>
      </c>
      <c r="BN706" s="93">
        <f t="shared" si="1572"/>
        <v>0</v>
      </c>
      <c r="BO706" s="36">
        <f t="shared" si="1573"/>
        <v>0</v>
      </c>
      <c r="BP706" s="36">
        <f t="shared" si="1574"/>
        <v>0</v>
      </c>
      <c r="BQ706" s="36">
        <f t="shared" si="1575"/>
        <v>0</v>
      </c>
      <c r="BR706" s="36">
        <f t="shared" si="1576"/>
        <v>154.78110000000001</v>
      </c>
      <c r="BS706" s="36">
        <f t="shared" si="1577"/>
        <v>0</v>
      </c>
      <c r="BT706" s="36">
        <f t="shared" si="1578"/>
        <v>0</v>
      </c>
      <c r="BU706" s="70" cm="1">
        <f t="array" ref="BU706">IF(AND(ActInt=1,$J706=0),INDEX(Tbl_FwdNom,$B706-IVP,MATCH(ValnDt,Tbl_FwdNom_Cols)),INDEX(Tbl_FwdNom,$B706,MATCH(StartDt,Tbl_FwdNom_Cols)))</f>
        <v>10.217886743999999</v>
      </c>
      <c r="BV706" s="70" cm="1">
        <f t="array" ref="BV706">INDEX(Tbl_FwdReal,$B706,MATCH(StartDt,Tbl_FwdReal_Cols))</f>
        <v>3.6925602849999999</v>
      </c>
      <c r="BW706" s="70" cm="1">
        <f t="array" ref="BW706">IF(RunType&lt;&gt;"OPN",INDEX(Tbl_FwdReal,$B706,MATCH(ValnDt,Tbl_FwdReal_Cols)),IF(AND($J706=0,ActInt=1),INDEX(Tbl_FwdReal,$B706-IVP,MATCH(ValnDt,Tbl_FwdReal_Cols)),-999))*$K706</f>
        <v>3.6925602849999999</v>
      </c>
      <c r="BX706" s="70">
        <f t="shared" si="1579"/>
        <v>3.6925602849999996E-2</v>
      </c>
      <c r="BY706" s="70">
        <f t="shared" si="1654"/>
        <v>6.2929552911656028E-2</v>
      </c>
      <c r="BZ706" s="64">
        <f t="shared" si="1667"/>
        <v>5.0986897379095009E-3</v>
      </c>
      <c r="CA706" s="70" cm="1">
        <f t="array" ref="CA706">IF($J706=1,CA705*(1+INDEX(Tbl_CPI,$B706,MATCH(IF(RunType="OPN",StartDt,ValnDt),Tbl_CPI_Cols))),0)</f>
        <v>0</v>
      </c>
      <c r="CB706" s="70">
        <f t="shared" si="1655"/>
        <v>49.580567628846119</v>
      </c>
      <c r="CC706" s="70">
        <f t="shared" si="1656"/>
        <v>49.078728078593947</v>
      </c>
      <c r="CD706" s="36">
        <f t="shared" si="1580"/>
        <v>248.62465665814381</v>
      </c>
      <c r="CE706" s="36">
        <f t="shared" si="1581"/>
        <v>0</v>
      </c>
      <c r="CF706" s="36">
        <f t="shared" si="1582"/>
        <v>0</v>
      </c>
      <c r="CG706" s="36">
        <f t="shared" si="1583"/>
        <v>0</v>
      </c>
      <c r="CH706" s="36">
        <f t="shared" si="1584"/>
        <v>0</v>
      </c>
      <c r="CI706" s="36">
        <f t="shared" si="1585"/>
        <v>0</v>
      </c>
      <c r="CJ706" s="36">
        <f t="shared" si="1586"/>
        <v>0</v>
      </c>
      <c r="CK706" s="36">
        <f t="shared" si="1587"/>
        <v>0</v>
      </c>
      <c r="CL706" s="36">
        <f t="shared" si="1588"/>
        <v>0</v>
      </c>
      <c r="CM706" s="36">
        <f t="shared" si="1589"/>
        <v>0</v>
      </c>
      <c r="CN706" s="36">
        <f t="shared" si="1590"/>
        <v>0</v>
      </c>
      <c r="CO706" s="20">
        <f t="shared" si="1591"/>
        <v>120000</v>
      </c>
      <c r="CP706" s="20">
        <f t="shared" si="1592"/>
        <v>2</v>
      </c>
      <c r="CQ706" s="64">
        <f t="shared" si="1593"/>
        <v>0.36961706192999999</v>
      </c>
      <c r="CR706" s="64">
        <f t="shared" si="1594"/>
        <v>1</v>
      </c>
      <c r="CS706" s="36">
        <f t="shared" si="1595"/>
        <v>0</v>
      </c>
      <c r="CT706" s="36">
        <f t="shared" si="1596"/>
        <v>0</v>
      </c>
      <c r="CU706" s="36">
        <f t="shared" si="1597"/>
        <v>0</v>
      </c>
      <c r="CV706" s="36">
        <f t="shared" si="1657"/>
        <v>0</v>
      </c>
      <c r="CW706" s="36">
        <f t="shared" si="1598"/>
        <v>0</v>
      </c>
      <c r="CX706" s="36">
        <f t="shared" si="1599"/>
        <v>0</v>
      </c>
      <c r="CY706" s="36">
        <f t="shared" si="1600"/>
        <v>0</v>
      </c>
      <c r="CZ706" s="36">
        <f t="shared" si="1658"/>
        <v>0</v>
      </c>
      <c r="DA706" s="64">
        <f t="shared" si="1601"/>
        <v>8.1403715403529642E-3</v>
      </c>
      <c r="DB706" s="70">
        <f t="shared" si="1659"/>
        <v>0.99192535903713963</v>
      </c>
      <c r="DC706" s="70">
        <f>PRODUCT($DB$8:DB706)</f>
        <v>1.4323899690706606E-3</v>
      </c>
      <c r="DD706" s="36">
        <f t="shared" si="1602"/>
        <v>0</v>
      </c>
      <c r="DE706" s="36">
        <f t="shared" si="1603"/>
        <v>0</v>
      </c>
      <c r="DF706" s="36">
        <f t="shared" si="1604"/>
        <v>0</v>
      </c>
      <c r="DG706" s="36">
        <f t="shared" si="1605"/>
        <v>0</v>
      </c>
      <c r="DH706" s="36">
        <f t="shared" si="1606"/>
        <v>0</v>
      </c>
      <c r="DI706" s="36">
        <f t="shared" si="1607"/>
        <v>0</v>
      </c>
      <c r="DJ706" s="36">
        <f t="shared" si="1608"/>
        <v>0</v>
      </c>
      <c r="DK706" s="36">
        <f t="shared" si="1609"/>
        <v>0</v>
      </c>
      <c r="DL706" s="36">
        <f t="shared" si="1610"/>
        <v>0</v>
      </c>
      <c r="DM706" s="36">
        <f t="shared" si="1611"/>
        <v>0</v>
      </c>
      <c r="DN706" s="36">
        <f t="shared" ca="1" si="1660"/>
        <v>4.6137290849905055E-12</v>
      </c>
      <c r="DO706" s="64" cm="1">
        <f t="array" ref="DO706">IFERROR(INDEX(Tbl_FwdNom,$B706,MATCH(LIDt,Tbl_FwdNom_Cols,0)),0)</f>
        <v>8.0521869620000004</v>
      </c>
      <c r="DP706" s="64">
        <f t="shared" ca="1" si="1661"/>
        <v>7.9906295690000002</v>
      </c>
      <c r="DQ706" s="64">
        <f t="shared" ca="1" si="1612"/>
        <v>6.4267530300015085E-3</v>
      </c>
      <c r="DR706" s="70">
        <f t="shared" ca="1" si="1613"/>
        <v>0.99361428637439064</v>
      </c>
      <c r="DS706" s="70">
        <f ca="1">PRODUCT($DR$8:DR706)</f>
        <v>4.063331503297532E-3</v>
      </c>
      <c r="DT706" s="36">
        <f t="shared" ca="1" si="1614"/>
        <v>0</v>
      </c>
      <c r="DU706" s="36">
        <f t="shared" ca="1" si="1615"/>
        <v>0</v>
      </c>
      <c r="DV706" s="36">
        <f t="shared" ca="1" si="1616"/>
        <v>0</v>
      </c>
      <c r="DW706" s="36">
        <f t="shared" ca="1" si="1617"/>
        <v>0</v>
      </c>
      <c r="DX706" s="36">
        <f t="shared" ca="1" si="1618"/>
        <v>0</v>
      </c>
      <c r="DY706" s="36">
        <f t="shared" ca="1" si="1619"/>
        <v>0</v>
      </c>
      <c r="DZ706" s="36">
        <f t="shared" ca="1" si="1620"/>
        <v>0</v>
      </c>
      <c r="EA706" s="36">
        <f t="shared" ca="1" si="1621"/>
        <v>0</v>
      </c>
      <c r="EB706" s="36">
        <f t="shared" ca="1" si="1622"/>
        <v>0</v>
      </c>
      <c r="EC706" s="36">
        <f t="shared" ca="1" si="1623"/>
        <v>0</v>
      </c>
      <c r="ED706" s="36">
        <f t="shared" ca="1" si="1624"/>
        <v>0</v>
      </c>
      <c r="EE706" s="36">
        <f t="shared" ca="1" si="1662"/>
        <v>0</v>
      </c>
      <c r="EF706" s="36">
        <f t="shared" ca="1" si="1625"/>
        <v>0</v>
      </c>
      <c r="EG706" s="64"/>
      <c r="EH706" s="64"/>
      <c r="EI706" s="64"/>
      <c r="EJ706" s="70"/>
      <c r="EK706" s="70"/>
      <c r="EL706" s="70"/>
      <c r="EM706" s="70"/>
      <c r="EN706" s="70"/>
      <c r="EO706" s="36">
        <f t="shared" si="1626"/>
        <v>0</v>
      </c>
      <c r="EP706" s="36">
        <f t="shared" si="1627"/>
        <v>0</v>
      </c>
      <c r="EQ706" s="36">
        <f t="shared" si="1628"/>
        <v>0</v>
      </c>
      <c r="ER706" s="36">
        <f t="shared" si="1629"/>
        <v>0</v>
      </c>
      <c r="ES706" s="36">
        <f t="shared" si="1630"/>
        <v>0</v>
      </c>
      <c r="ET706" s="36">
        <f t="shared" si="1631"/>
        <v>0</v>
      </c>
      <c r="EU706" s="36">
        <f t="shared" si="1663"/>
        <v>0</v>
      </c>
      <c r="EV706" s="36">
        <f t="shared" si="1632"/>
        <v>0</v>
      </c>
      <c r="EW706" s="36">
        <f t="shared" si="1633"/>
        <v>0</v>
      </c>
      <c r="EX706" s="36">
        <f t="shared" si="1664"/>
        <v>0</v>
      </c>
      <c r="EY706" s="36">
        <f t="shared" si="1634"/>
        <v>0</v>
      </c>
      <c r="EZ706" s="36">
        <f t="shared" si="1635"/>
        <v>0</v>
      </c>
      <c r="FA706" s="36">
        <f t="shared" si="1636"/>
        <v>0</v>
      </c>
      <c r="FB706" s="36">
        <f t="shared" si="1637"/>
        <v>0</v>
      </c>
      <c r="FC706" s="36">
        <f t="shared" si="1665"/>
        <v>0</v>
      </c>
      <c r="FD706" s="36">
        <f t="shared" si="1638"/>
        <v>0</v>
      </c>
      <c r="FE706" s="36">
        <f t="shared" si="1639"/>
        <v>0</v>
      </c>
      <c r="FF706" s="36">
        <f t="shared" si="1666"/>
        <v>0</v>
      </c>
      <c r="FG706" s="36">
        <f t="shared" si="1640"/>
        <v>0</v>
      </c>
      <c r="FH706" s="36">
        <f t="shared" si="1641"/>
        <v>0</v>
      </c>
      <c r="FI706" s="36">
        <f t="shared" si="1642"/>
        <v>0</v>
      </c>
      <c r="FJ706" s="36">
        <f t="shared" ca="1" si="1643"/>
        <v>0</v>
      </c>
      <c r="FK706" s="36">
        <f t="shared" si="1644"/>
        <v>0</v>
      </c>
      <c r="FL706" s="36">
        <f t="shared" si="1645"/>
        <v>0</v>
      </c>
      <c r="FM706" s="36">
        <f t="shared" ca="1" si="1646"/>
        <v>0</v>
      </c>
      <c r="FN706" s="36">
        <f t="shared" ca="1" si="1668"/>
        <v>0</v>
      </c>
    </row>
    <row r="707" spans="2:170" x14ac:dyDescent="0.25">
      <c r="B707" s="2">
        <v>699</v>
      </c>
      <c r="C707" s="2">
        <f t="shared" ref="C707:C770" si="1674">IF(B707&lt;=0,0,ROUNDUP(B707/12,0))</f>
        <v>59</v>
      </c>
      <c r="D707" s="2">
        <f t="shared" si="1671"/>
        <v>723</v>
      </c>
      <c r="E707" s="2">
        <f t="shared" si="1669"/>
        <v>61</v>
      </c>
      <c r="F707" s="189">
        <f t="shared" si="1673"/>
        <v>66992</v>
      </c>
      <c r="G707" s="2">
        <f t="shared" si="1672"/>
        <v>5</v>
      </c>
      <c r="H707" s="187">
        <f t="shared" si="1523"/>
        <v>92.833333333333343</v>
      </c>
      <c r="I707" s="186">
        <f t="shared" si="1670"/>
        <v>92</v>
      </c>
      <c r="J707" s="2">
        <f t="shared" si="1524"/>
        <v>0</v>
      </c>
      <c r="K707" s="2">
        <f t="shared" si="1525"/>
        <v>1</v>
      </c>
      <c r="L707">
        <f t="shared" si="1526"/>
        <v>2</v>
      </c>
      <c r="M707" s="190">
        <f t="shared" si="1647"/>
        <v>0.32406124908</v>
      </c>
      <c r="N707">
        <f t="shared" si="1527"/>
        <v>1</v>
      </c>
      <c r="O707">
        <f t="shared" si="1528"/>
        <v>100</v>
      </c>
      <c r="P707" s="58">
        <f t="shared" si="1529"/>
        <v>1.4582756208600001</v>
      </c>
      <c r="Q707" s="106">
        <f t="shared" si="1530"/>
        <v>1</v>
      </c>
      <c r="R707" s="59">
        <f t="shared" si="1531"/>
        <v>1</v>
      </c>
      <c r="S707" s="32">
        <f t="shared" si="1648"/>
        <v>1</v>
      </c>
      <c r="T707">
        <f t="shared" si="1532"/>
        <v>1</v>
      </c>
      <c r="U707" s="32">
        <f t="shared" si="1649"/>
        <v>1.7192296200000002E-3</v>
      </c>
      <c r="V707">
        <f t="shared" si="1533"/>
        <v>1</v>
      </c>
      <c r="W707">
        <f t="shared" si="1534"/>
        <v>100</v>
      </c>
      <c r="X707" s="58">
        <f t="shared" si="1535"/>
        <v>7.7365332900000009E-3</v>
      </c>
      <c r="Y707" s="58">
        <f t="shared" si="1536"/>
        <v>7.7365332900000009E-3</v>
      </c>
      <c r="Z707" s="32">
        <f t="shared" si="1537"/>
        <v>7.7365332900000009E-3</v>
      </c>
      <c r="AA707" s="32">
        <f t="shared" si="1538"/>
        <v>0</v>
      </c>
      <c r="AB707" s="59">
        <f t="shared" si="1539"/>
        <v>4.9056245199999996E-3</v>
      </c>
      <c r="AC707" s="59">
        <f t="shared" si="1540"/>
        <v>4.9056245199999996E-3</v>
      </c>
      <c r="AD707">
        <f t="shared" si="1541"/>
        <v>1</v>
      </c>
      <c r="AE707" s="59">
        <f t="shared" si="1542"/>
        <v>4.9056245199999996E-3</v>
      </c>
      <c r="AF707" s="59">
        <f t="shared" si="1543"/>
        <v>4.1758461800000006E-3</v>
      </c>
      <c r="AG707" s="59">
        <f t="shared" si="1544"/>
        <v>4.1758461800000006E-3</v>
      </c>
      <c r="AH707">
        <f t="shared" si="1545"/>
        <v>1</v>
      </c>
      <c r="AI707" s="59">
        <f t="shared" si="1546"/>
        <v>4.1758461800000006E-3</v>
      </c>
      <c r="AJ707" s="59">
        <f t="shared" si="1547"/>
        <v>0</v>
      </c>
      <c r="AK707" s="59">
        <f t="shared" si="1548"/>
        <v>0</v>
      </c>
      <c r="AL707" s="59">
        <f t="shared" si="1549"/>
        <v>0</v>
      </c>
      <c r="AM707" s="12">
        <f t="shared" si="1650"/>
        <v>0</v>
      </c>
      <c r="AN707" s="12">
        <f t="shared" si="1651"/>
        <v>0</v>
      </c>
      <c r="AO707" s="66">
        <f t="shared" si="1550"/>
        <v>0</v>
      </c>
      <c r="AP707" s="66">
        <f t="shared" si="1551"/>
        <v>0</v>
      </c>
      <c r="AQ707" s="59">
        <f t="shared" si="1552"/>
        <v>0</v>
      </c>
      <c r="AR707" s="59">
        <f t="shared" si="1553"/>
        <v>0</v>
      </c>
      <c r="AS707" s="59">
        <f t="shared" si="1554"/>
        <v>0</v>
      </c>
      <c r="AT707" s="12">
        <f t="shared" si="1555"/>
        <v>0</v>
      </c>
      <c r="AU707" s="59">
        <f t="shared" si="1652"/>
        <v>0</v>
      </c>
      <c r="AV707" s="59">
        <f t="shared" si="1653"/>
        <v>0</v>
      </c>
      <c r="AW707" s="70">
        <f t="shared" si="1556"/>
        <v>0</v>
      </c>
      <c r="AX707" s="20">
        <f t="shared" si="1557"/>
        <v>200000</v>
      </c>
      <c r="AY707" s="20">
        <f t="shared" si="1558"/>
        <v>0</v>
      </c>
      <c r="AZ707" s="20">
        <f t="shared" si="1559"/>
        <v>0</v>
      </c>
      <c r="BA707" s="20">
        <f t="shared" si="1560"/>
        <v>200000</v>
      </c>
      <c r="BB707" s="36">
        <f t="shared" si="1561"/>
        <v>1</v>
      </c>
      <c r="BC707" s="36">
        <f t="shared" si="1562"/>
        <v>0</v>
      </c>
      <c r="BD707" s="80">
        <f t="shared" si="1563"/>
        <v>0</v>
      </c>
      <c r="BE707" s="36">
        <f t="shared" si="1564"/>
        <v>0</v>
      </c>
      <c r="BF707" s="36">
        <f t="shared" si="1565"/>
        <v>0</v>
      </c>
      <c r="BG707" s="36">
        <f t="shared" si="1566"/>
        <v>0</v>
      </c>
      <c r="BH707" s="36">
        <f t="shared" si="1567"/>
        <v>0</v>
      </c>
      <c r="BI707" s="36">
        <f t="shared" si="1568"/>
        <v>0</v>
      </c>
      <c r="BJ707" s="36">
        <f t="shared" si="1569"/>
        <v>0</v>
      </c>
      <c r="BK707" s="36">
        <f t="shared" si="1570"/>
        <v>0</v>
      </c>
      <c r="BL707" s="68">
        <f>IF(OR(AT707=0,E707&gt;ProjTerm),0,VLOOKUP(D707,'Life Events'!$AE$5:$AI$1206,5,FALSE))</f>
        <v>0</v>
      </c>
      <c r="BM707" s="93">
        <f t="shared" si="1571"/>
        <v>0</v>
      </c>
      <c r="BN707" s="93">
        <f t="shared" si="1572"/>
        <v>0</v>
      </c>
      <c r="BO707" s="36">
        <f t="shared" si="1573"/>
        <v>0</v>
      </c>
      <c r="BP707" s="36">
        <f t="shared" si="1574"/>
        <v>0</v>
      </c>
      <c r="BQ707" s="36">
        <f t="shared" si="1575"/>
        <v>0</v>
      </c>
      <c r="BR707" s="36">
        <f t="shared" si="1576"/>
        <v>154.78110000000001</v>
      </c>
      <c r="BS707" s="36">
        <f t="shared" si="1577"/>
        <v>0</v>
      </c>
      <c r="BT707" s="36">
        <f t="shared" si="1578"/>
        <v>0</v>
      </c>
      <c r="BU707" s="70" cm="1">
        <f t="array" ref="BU707">IF(AND(ActInt=1,$J707=0),INDEX(Tbl_FwdNom,$B707-IVP,MATCH(ValnDt,Tbl_FwdNom_Cols)),INDEX(Tbl_FwdNom,$B707,MATCH(StartDt,Tbl_FwdNom_Cols)))</f>
        <v>10.211902311999999</v>
      </c>
      <c r="BV707" s="70" cm="1">
        <f t="array" ref="BV707">INDEX(Tbl_FwdReal,$B707,MATCH(StartDt,Tbl_FwdReal_Cols))</f>
        <v>3.6891700439999999</v>
      </c>
      <c r="BW707" s="70" cm="1">
        <f t="array" ref="BW707">IF(RunType&lt;&gt;"OPN",INDEX(Tbl_FwdReal,$B707,MATCH(ValnDt,Tbl_FwdReal_Cols)),IF(AND($J707=0,ActInt=1),INDEX(Tbl_FwdReal,$B707-IVP,MATCH(ValnDt,Tbl_FwdReal_Cols)),-999))*$K707</f>
        <v>3.6891700439999999</v>
      </c>
      <c r="BX707" s="70">
        <f t="shared" si="1579"/>
        <v>3.6891700440000001E-2</v>
      </c>
      <c r="BY707" s="70">
        <f t="shared" si="1654"/>
        <v>6.2906591548877344E-2</v>
      </c>
      <c r="BZ707" s="64">
        <f t="shared" si="1667"/>
        <v>5.0968803781012983E-3</v>
      </c>
      <c r="CA707" s="70" cm="1">
        <f t="array" ref="CA707">IF($J707=1,CA706*(1+INDEX(Tbl_CPI,$B707,MATCH(IF(RunType="OPN",StartDt,ValnDt),Tbl_CPI_Cols))),0)</f>
        <v>0</v>
      </c>
      <c r="CB707" s="70">
        <f t="shared" si="1655"/>
        <v>49.833273851128709</v>
      </c>
      <c r="CC707" s="70">
        <f t="shared" si="1656"/>
        <v>49.078728078593947</v>
      </c>
      <c r="CD707" s="36">
        <f t="shared" si="1580"/>
        <v>248.62465665814381</v>
      </c>
      <c r="CE707" s="36">
        <f t="shared" si="1581"/>
        <v>0</v>
      </c>
      <c r="CF707" s="36">
        <f t="shared" si="1582"/>
        <v>0</v>
      </c>
      <c r="CG707" s="36">
        <f t="shared" si="1583"/>
        <v>0</v>
      </c>
      <c r="CH707" s="36">
        <f t="shared" si="1584"/>
        <v>0</v>
      </c>
      <c r="CI707" s="36">
        <f t="shared" si="1585"/>
        <v>0</v>
      </c>
      <c r="CJ707" s="36">
        <f t="shared" si="1586"/>
        <v>0</v>
      </c>
      <c r="CK707" s="36">
        <f t="shared" si="1587"/>
        <v>0</v>
      </c>
      <c r="CL707" s="36">
        <f t="shared" si="1588"/>
        <v>0</v>
      </c>
      <c r="CM707" s="36">
        <f t="shared" si="1589"/>
        <v>0</v>
      </c>
      <c r="CN707" s="36">
        <f t="shared" si="1590"/>
        <v>0</v>
      </c>
      <c r="CO707" s="20">
        <f t="shared" si="1591"/>
        <v>120000</v>
      </c>
      <c r="CP707" s="20">
        <f t="shared" si="1592"/>
        <v>2</v>
      </c>
      <c r="CQ707" s="64">
        <f t="shared" si="1593"/>
        <v>0.36961706192999999</v>
      </c>
      <c r="CR707" s="64">
        <f t="shared" si="1594"/>
        <v>1</v>
      </c>
      <c r="CS707" s="36">
        <f t="shared" si="1595"/>
        <v>0</v>
      </c>
      <c r="CT707" s="36">
        <f t="shared" si="1596"/>
        <v>0</v>
      </c>
      <c r="CU707" s="36">
        <f t="shared" si="1597"/>
        <v>0</v>
      </c>
      <c r="CV707" s="36">
        <f t="shared" si="1657"/>
        <v>0</v>
      </c>
      <c r="CW707" s="36">
        <f t="shared" si="1598"/>
        <v>0</v>
      </c>
      <c r="CX707" s="36">
        <f t="shared" si="1599"/>
        <v>0</v>
      </c>
      <c r="CY707" s="36">
        <f t="shared" si="1600"/>
        <v>0</v>
      </c>
      <c r="CZ707" s="36">
        <f t="shared" si="1658"/>
        <v>0</v>
      </c>
      <c r="DA707" s="64">
        <f t="shared" si="1601"/>
        <v>8.1358098959718461E-3</v>
      </c>
      <c r="DB707" s="70">
        <f t="shared" si="1659"/>
        <v>0.99192984733196676</v>
      </c>
      <c r="DC707" s="70">
        <f>PRODUCT($DB$8:DB707)</f>
        <v>1.4208303633401009E-3</v>
      </c>
      <c r="DD707" s="36">
        <f t="shared" si="1602"/>
        <v>0</v>
      </c>
      <c r="DE707" s="36">
        <f t="shared" si="1603"/>
        <v>0</v>
      </c>
      <c r="DF707" s="36">
        <f t="shared" si="1604"/>
        <v>0</v>
      </c>
      <c r="DG707" s="36">
        <f t="shared" si="1605"/>
        <v>0</v>
      </c>
      <c r="DH707" s="36">
        <f t="shared" si="1606"/>
        <v>0</v>
      </c>
      <c r="DI707" s="36">
        <f t="shared" si="1607"/>
        <v>0</v>
      </c>
      <c r="DJ707" s="36">
        <f t="shared" si="1608"/>
        <v>0</v>
      </c>
      <c r="DK707" s="36">
        <f t="shared" si="1609"/>
        <v>0</v>
      </c>
      <c r="DL707" s="36">
        <f t="shared" si="1610"/>
        <v>0</v>
      </c>
      <c r="DM707" s="36">
        <f t="shared" si="1611"/>
        <v>0</v>
      </c>
      <c r="DN707" s="36">
        <f t="shared" ca="1" si="1660"/>
        <v>4.6137290849905055E-12</v>
      </c>
      <c r="DO707" s="64" cm="1">
        <f t="array" ref="DO707">IFERROR(INDEX(Tbl_FwdNom,$B707,MATCH(LIDt,Tbl_FwdNom_Cols,0)),0)</f>
        <v>8.050476561</v>
      </c>
      <c r="DP707" s="64">
        <f t="shared" ca="1" si="1661"/>
        <v>7.9889201419999996</v>
      </c>
      <c r="DQ707" s="64">
        <f t="shared" ca="1" si="1612"/>
        <v>6.4254254259661359E-3</v>
      </c>
      <c r="DR707" s="70">
        <f t="shared" ca="1" si="1613"/>
        <v>0.9936155970788928</v>
      </c>
      <c r="DS707" s="70">
        <f ca="1">PRODUCT($DR$8:DR707)</f>
        <v>4.0373895577784525E-3</v>
      </c>
      <c r="DT707" s="36">
        <f t="shared" ca="1" si="1614"/>
        <v>0</v>
      </c>
      <c r="DU707" s="36">
        <f t="shared" ca="1" si="1615"/>
        <v>0</v>
      </c>
      <c r="DV707" s="36">
        <f t="shared" ca="1" si="1616"/>
        <v>0</v>
      </c>
      <c r="DW707" s="36">
        <f t="shared" ca="1" si="1617"/>
        <v>0</v>
      </c>
      <c r="DX707" s="36">
        <f t="shared" ca="1" si="1618"/>
        <v>0</v>
      </c>
      <c r="DY707" s="36">
        <f t="shared" ca="1" si="1619"/>
        <v>0</v>
      </c>
      <c r="DZ707" s="36">
        <f t="shared" ca="1" si="1620"/>
        <v>0</v>
      </c>
      <c r="EA707" s="36">
        <f t="shared" ca="1" si="1621"/>
        <v>0</v>
      </c>
      <c r="EB707" s="36">
        <f t="shared" ca="1" si="1622"/>
        <v>0</v>
      </c>
      <c r="EC707" s="36">
        <f t="shared" ca="1" si="1623"/>
        <v>0</v>
      </c>
      <c r="ED707" s="36">
        <f t="shared" ca="1" si="1624"/>
        <v>0</v>
      </c>
      <c r="EE707" s="36">
        <f t="shared" ca="1" si="1662"/>
        <v>0</v>
      </c>
      <c r="EF707" s="36">
        <f t="shared" ca="1" si="1625"/>
        <v>0</v>
      </c>
      <c r="EG707" s="64"/>
      <c r="EH707" s="64"/>
      <c r="EI707" s="64"/>
      <c r="EJ707" s="70"/>
      <c r="EK707" s="70"/>
      <c r="EL707" s="70"/>
      <c r="EM707" s="70"/>
      <c r="EN707" s="70"/>
      <c r="EO707" s="36">
        <f t="shared" si="1626"/>
        <v>0</v>
      </c>
      <c r="EP707" s="36">
        <f t="shared" si="1627"/>
        <v>0</v>
      </c>
      <c r="EQ707" s="36">
        <f t="shared" si="1628"/>
        <v>0</v>
      </c>
      <c r="ER707" s="36">
        <f t="shared" si="1629"/>
        <v>0</v>
      </c>
      <c r="ES707" s="36">
        <f t="shared" si="1630"/>
        <v>0</v>
      </c>
      <c r="ET707" s="36">
        <f t="shared" si="1631"/>
        <v>0</v>
      </c>
      <c r="EU707" s="36">
        <f t="shared" si="1663"/>
        <v>0</v>
      </c>
      <c r="EV707" s="36">
        <f t="shared" si="1632"/>
        <v>0</v>
      </c>
      <c r="EW707" s="36">
        <f t="shared" si="1633"/>
        <v>0</v>
      </c>
      <c r="EX707" s="36">
        <f t="shared" si="1664"/>
        <v>0</v>
      </c>
      <c r="EY707" s="36">
        <f t="shared" si="1634"/>
        <v>0</v>
      </c>
      <c r="EZ707" s="36">
        <f t="shared" si="1635"/>
        <v>0</v>
      </c>
      <c r="FA707" s="36">
        <f t="shared" si="1636"/>
        <v>0</v>
      </c>
      <c r="FB707" s="36">
        <f t="shared" si="1637"/>
        <v>0</v>
      </c>
      <c r="FC707" s="36">
        <f t="shared" si="1665"/>
        <v>0</v>
      </c>
      <c r="FD707" s="36">
        <f t="shared" si="1638"/>
        <v>0</v>
      </c>
      <c r="FE707" s="36">
        <f t="shared" si="1639"/>
        <v>0</v>
      </c>
      <c r="FF707" s="36">
        <f t="shared" si="1666"/>
        <v>0</v>
      </c>
      <c r="FG707" s="36">
        <f t="shared" si="1640"/>
        <v>0</v>
      </c>
      <c r="FH707" s="36">
        <f t="shared" si="1641"/>
        <v>0</v>
      </c>
      <c r="FI707" s="36">
        <f t="shared" si="1642"/>
        <v>0</v>
      </c>
      <c r="FJ707" s="36">
        <f t="shared" ca="1" si="1643"/>
        <v>0</v>
      </c>
      <c r="FK707" s="36">
        <f t="shared" si="1644"/>
        <v>0</v>
      </c>
      <c r="FL707" s="36">
        <f t="shared" si="1645"/>
        <v>0</v>
      </c>
      <c r="FM707" s="36">
        <f t="shared" ca="1" si="1646"/>
        <v>0</v>
      </c>
      <c r="FN707" s="36">
        <f t="shared" ca="1" si="1668"/>
        <v>0</v>
      </c>
    </row>
    <row r="708" spans="2:170" x14ac:dyDescent="0.25">
      <c r="B708" s="2">
        <v>700</v>
      </c>
      <c r="C708" s="2">
        <f t="shared" si="1674"/>
        <v>59</v>
      </c>
      <c r="D708" s="2">
        <f t="shared" si="1671"/>
        <v>724</v>
      </c>
      <c r="E708" s="2">
        <f t="shared" si="1669"/>
        <v>61</v>
      </c>
      <c r="F708" s="189">
        <f t="shared" si="1673"/>
        <v>67022</v>
      </c>
      <c r="G708" s="2">
        <f t="shared" si="1672"/>
        <v>6</v>
      </c>
      <c r="H708" s="187">
        <f t="shared" si="1523"/>
        <v>92.916666666666671</v>
      </c>
      <c r="I708" s="186">
        <f t="shared" si="1670"/>
        <v>92</v>
      </c>
      <c r="J708" s="2">
        <f t="shared" si="1524"/>
        <v>0</v>
      </c>
      <c r="K708" s="2">
        <f t="shared" si="1525"/>
        <v>1</v>
      </c>
      <c r="L708">
        <f t="shared" si="1526"/>
        <v>2</v>
      </c>
      <c r="M708" s="190">
        <f t="shared" si="1647"/>
        <v>0.32406124908</v>
      </c>
      <c r="N708">
        <f t="shared" si="1527"/>
        <v>1</v>
      </c>
      <c r="O708">
        <f t="shared" si="1528"/>
        <v>100</v>
      </c>
      <c r="P708" s="58">
        <f t="shared" si="1529"/>
        <v>1.4582756208600001</v>
      </c>
      <c r="Q708" s="106">
        <f t="shared" si="1530"/>
        <v>1</v>
      </c>
      <c r="R708" s="59">
        <f t="shared" si="1531"/>
        <v>1</v>
      </c>
      <c r="S708" s="32">
        <f t="shared" si="1648"/>
        <v>1</v>
      </c>
      <c r="T708">
        <f t="shared" si="1532"/>
        <v>1</v>
      </c>
      <c r="U708" s="32">
        <f t="shared" si="1649"/>
        <v>1.7192296200000002E-3</v>
      </c>
      <c r="V708">
        <f t="shared" si="1533"/>
        <v>1</v>
      </c>
      <c r="W708">
        <f t="shared" si="1534"/>
        <v>100</v>
      </c>
      <c r="X708" s="58">
        <f t="shared" si="1535"/>
        <v>7.7365332900000009E-3</v>
      </c>
      <c r="Y708" s="58">
        <f t="shared" si="1536"/>
        <v>7.7365332900000009E-3</v>
      </c>
      <c r="Z708" s="32">
        <f t="shared" si="1537"/>
        <v>7.7365332900000009E-3</v>
      </c>
      <c r="AA708" s="32">
        <f t="shared" si="1538"/>
        <v>0</v>
      </c>
      <c r="AB708" s="59">
        <f t="shared" si="1539"/>
        <v>4.9056245199999996E-3</v>
      </c>
      <c r="AC708" s="59">
        <f t="shared" si="1540"/>
        <v>4.9056245199999996E-3</v>
      </c>
      <c r="AD708">
        <f t="shared" si="1541"/>
        <v>1</v>
      </c>
      <c r="AE708" s="59">
        <f t="shared" si="1542"/>
        <v>4.9056245199999996E-3</v>
      </c>
      <c r="AF708" s="59">
        <f t="shared" si="1543"/>
        <v>4.1758461800000006E-3</v>
      </c>
      <c r="AG708" s="59">
        <f t="shared" si="1544"/>
        <v>4.1758461800000006E-3</v>
      </c>
      <c r="AH708">
        <f t="shared" si="1545"/>
        <v>1</v>
      </c>
      <c r="AI708" s="59">
        <f t="shared" si="1546"/>
        <v>4.1758461800000006E-3</v>
      </c>
      <c r="AJ708" s="59">
        <f t="shared" si="1547"/>
        <v>0</v>
      </c>
      <c r="AK708" s="59">
        <f t="shared" si="1548"/>
        <v>0</v>
      </c>
      <c r="AL708" s="59">
        <f t="shared" si="1549"/>
        <v>0</v>
      </c>
      <c r="AM708" s="12">
        <f t="shared" si="1650"/>
        <v>0</v>
      </c>
      <c r="AN708" s="12">
        <f t="shared" si="1651"/>
        <v>0</v>
      </c>
      <c r="AO708" s="66">
        <f t="shared" si="1550"/>
        <v>0</v>
      </c>
      <c r="AP708" s="66">
        <f t="shared" si="1551"/>
        <v>0</v>
      </c>
      <c r="AQ708" s="59">
        <f t="shared" si="1552"/>
        <v>0</v>
      </c>
      <c r="AR708" s="59">
        <f t="shared" si="1553"/>
        <v>0</v>
      </c>
      <c r="AS708" s="59">
        <f t="shared" si="1554"/>
        <v>0</v>
      </c>
      <c r="AT708" s="12">
        <f t="shared" si="1555"/>
        <v>0</v>
      </c>
      <c r="AU708" s="59">
        <f t="shared" si="1652"/>
        <v>0</v>
      </c>
      <c r="AV708" s="59">
        <f t="shared" si="1653"/>
        <v>0</v>
      </c>
      <c r="AW708" s="70">
        <f t="shared" si="1556"/>
        <v>0</v>
      </c>
      <c r="AX708" s="20">
        <f t="shared" si="1557"/>
        <v>200000</v>
      </c>
      <c r="AY708" s="20">
        <f t="shared" si="1558"/>
        <v>0</v>
      </c>
      <c r="AZ708" s="20">
        <f t="shared" si="1559"/>
        <v>0</v>
      </c>
      <c r="BA708" s="20">
        <f t="shared" si="1560"/>
        <v>200000</v>
      </c>
      <c r="BB708" s="36">
        <f t="shared" si="1561"/>
        <v>1</v>
      </c>
      <c r="BC708" s="36">
        <f t="shared" si="1562"/>
        <v>0</v>
      </c>
      <c r="BD708" s="80">
        <f t="shared" si="1563"/>
        <v>0</v>
      </c>
      <c r="BE708" s="36">
        <f t="shared" si="1564"/>
        <v>0</v>
      </c>
      <c r="BF708" s="36">
        <f t="shared" si="1565"/>
        <v>0</v>
      </c>
      <c r="BG708" s="36">
        <f t="shared" si="1566"/>
        <v>0</v>
      </c>
      <c r="BH708" s="36">
        <f t="shared" si="1567"/>
        <v>0</v>
      </c>
      <c r="BI708" s="36">
        <f t="shared" si="1568"/>
        <v>0</v>
      </c>
      <c r="BJ708" s="36">
        <f t="shared" si="1569"/>
        <v>0</v>
      </c>
      <c r="BK708" s="36">
        <f t="shared" si="1570"/>
        <v>0</v>
      </c>
      <c r="BL708" s="68">
        <f>IF(OR(AT708=0,E708&gt;ProjTerm),0,VLOOKUP(D708,'Life Events'!$AE$5:$AI$1206,5,FALSE))</f>
        <v>0</v>
      </c>
      <c r="BM708" s="93">
        <f t="shared" si="1571"/>
        <v>0</v>
      </c>
      <c r="BN708" s="93">
        <f t="shared" si="1572"/>
        <v>0</v>
      </c>
      <c r="BO708" s="36">
        <f t="shared" si="1573"/>
        <v>0</v>
      </c>
      <c r="BP708" s="36">
        <f t="shared" si="1574"/>
        <v>0</v>
      </c>
      <c r="BQ708" s="36">
        <f t="shared" si="1575"/>
        <v>0</v>
      </c>
      <c r="BR708" s="36">
        <f t="shared" si="1576"/>
        <v>154.78110000000001</v>
      </c>
      <c r="BS708" s="36">
        <f t="shared" si="1577"/>
        <v>0</v>
      </c>
      <c r="BT708" s="36">
        <f t="shared" si="1578"/>
        <v>0</v>
      </c>
      <c r="BU708" s="70" cm="1">
        <f t="array" ref="BU708">IF(AND(ActInt=1,$J708=0),INDEX(Tbl_FwdNom,$B708-IVP,MATCH(ValnDt,Tbl_FwdNom_Cols)),INDEX(Tbl_FwdNom,$B708,MATCH(StartDt,Tbl_FwdNom_Cols)))</f>
        <v>10.205918204</v>
      </c>
      <c r="BV708" s="70" cm="1">
        <f t="array" ref="BV708">INDEX(Tbl_FwdReal,$B708,MATCH(StartDt,Tbl_FwdReal_Cols))</f>
        <v>3.6857799120000001</v>
      </c>
      <c r="BW708" s="70" cm="1">
        <f t="array" ref="BW708">IF(RunType&lt;&gt;"OPN",INDEX(Tbl_FwdReal,$B708,MATCH(ValnDt,Tbl_FwdReal_Cols)),IF(AND($J708=0,ActInt=1),INDEX(Tbl_FwdReal,$B708-IVP,MATCH(ValnDt,Tbl_FwdReal_Cols)),-999))*$K708</f>
        <v>3.6857799120000001</v>
      </c>
      <c r="BX708" s="70">
        <f t="shared" si="1579"/>
        <v>3.685779912E-2</v>
      </c>
      <c r="BY708" s="70">
        <f t="shared" si="1654"/>
        <v>6.28836306920173E-2</v>
      </c>
      <c r="BZ708" s="64">
        <f t="shared" si="1667"/>
        <v>5.095071022331199E-3</v>
      </c>
      <c r="CA708" s="70" cm="1">
        <f t="array" ref="CA708">IF($J708=1,CA707*(1+INDEX(Tbl_CPI,$B708,MATCH(IF(RunType="OPN",StartDt,ValnDt),Tbl_CPI_Cols))),0)</f>
        <v>0</v>
      </c>
      <c r="CB708" s="70">
        <f t="shared" si="1655"/>
        <v>50.087177920675487</v>
      </c>
      <c r="CC708" s="70">
        <f t="shared" si="1656"/>
        <v>49.078728078593947</v>
      </c>
      <c r="CD708" s="36">
        <f t="shared" si="1580"/>
        <v>248.62465665814381</v>
      </c>
      <c r="CE708" s="36">
        <f t="shared" si="1581"/>
        <v>0</v>
      </c>
      <c r="CF708" s="36">
        <f t="shared" si="1582"/>
        <v>0</v>
      </c>
      <c r="CG708" s="36">
        <f t="shared" si="1583"/>
        <v>0</v>
      </c>
      <c r="CH708" s="36">
        <f t="shared" si="1584"/>
        <v>0</v>
      </c>
      <c r="CI708" s="36">
        <f t="shared" si="1585"/>
        <v>0</v>
      </c>
      <c r="CJ708" s="36">
        <f t="shared" si="1586"/>
        <v>0</v>
      </c>
      <c r="CK708" s="36">
        <f t="shared" si="1587"/>
        <v>0</v>
      </c>
      <c r="CL708" s="36">
        <f t="shared" si="1588"/>
        <v>0</v>
      </c>
      <c r="CM708" s="36">
        <f t="shared" si="1589"/>
        <v>0</v>
      </c>
      <c r="CN708" s="36">
        <f t="shared" si="1590"/>
        <v>0</v>
      </c>
      <c r="CO708" s="20">
        <f t="shared" si="1591"/>
        <v>120000</v>
      </c>
      <c r="CP708" s="20">
        <f t="shared" si="1592"/>
        <v>2</v>
      </c>
      <c r="CQ708" s="64">
        <f t="shared" si="1593"/>
        <v>0.36961706192999999</v>
      </c>
      <c r="CR708" s="64">
        <f t="shared" si="1594"/>
        <v>1</v>
      </c>
      <c r="CS708" s="36">
        <f t="shared" si="1595"/>
        <v>0</v>
      </c>
      <c r="CT708" s="36">
        <f t="shared" si="1596"/>
        <v>0</v>
      </c>
      <c r="CU708" s="36">
        <f t="shared" si="1597"/>
        <v>0</v>
      </c>
      <c r="CV708" s="36">
        <f t="shared" si="1657"/>
        <v>0</v>
      </c>
      <c r="CW708" s="36">
        <f t="shared" si="1598"/>
        <v>0</v>
      </c>
      <c r="CX708" s="36">
        <f t="shared" si="1599"/>
        <v>0</v>
      </c>
      <c r="CY708" s="36">
        <f t="shared" si="1600"/>
        <v>0</v>
      </c>
      <c r="CZ708" s="36">
        <f t="shared" si="1658"/>
        <v>0</v>
      </c>
      <c r="DA708" s="64">
        <f t="shared" si="1601"/>
        <v>8.1312482715201195E-3</v>
      </c>
      <c r="DB708" s="70">
        <f t="shared" si="1659"/>
        <v>0.99193433564780231</v>
      </c>
      <c r="DC708" s="70">
        <f>PRODUCT($DB$8:DB708)</f>
        <v>1.4093704225279886E-3</v>
      </c>
      <c r="DD708" s="36">
        <f t="shared" si="1602"/>
        <v>0</v>
      </c>
      <c r="DE708" s="36">
        <f t="shared" si="1603"/>
        <v>0</v>
      </c>
      <c r="DF708" s="36">
        <f t="shared" si="1604"/>
        <v>0</v>
      </c>
      <c r="DG708" s="36">
        <f t="shared" si="1605"/>
        <v>0</v>
      </c>
      <c r="DH708" s="36">
        <f t="shared" si="1606"/>
        <v>0</v>
      </c>
      <c r="DI708" s="36">
        <f t="shared" si="1607"/>
        <v>0</v>
      </c>
      <c r="DJ708" s="36">
        <f t="shared" si="1608"/>
        <v>0</v>
      </c>
      <c r="DK708" s="36">
        <f t="shared" si="1609"/>
        <v>0</v>
      </c>
      <c r="DL708" s="36">
        <f t="shared" si="1610"/>
        <v>0</v>
      </c>
      <c r="DM708" s="36">
        <f t="shared" si="1611"/>
        <v>0</v>
      </c>
      <c r="DN708" s="36">
        <f t="shared" ca="1" si="1660"/>
        <v>4.6137290849905055E-12</v>
      </c>
      <c r="DO708" s="64" cm="1">
        <f t="array" ref="DO708">IFERROR(INDEX(Tbl_FwdNom,$B708,MATCH(LIDt,Tbl_FwdNom_Cols,0)),0)</f>
        <v>8.048766187</v>
      </c>
      <c r="DP708" s="64">
        <f t="shared" ca="1" si="1661"/>
        <v>7.9872107430000003</v>
      </c>
      <c r="DQ708" s="64">
        <f t="shared" ca="1" si="1612"/>
        <v>6.4240978244127778E-3</v>
      </c>
      <c r="DR708" s="70">
        <f t="shared" ca="1" si="1613"/>
        <v>0.99361690778440248</v>
      </c>
      <c r="DS708" s="70">
        <f ca="1">PRODUCT($DR$8:DR708)</f>
        <v>4.0116185279208622E-3</v>
      </c>
      <c r="DT708" s="36">
        <f t="shared" ca="1" si="1614"/>
        <v>0</v>
      </c>
      <c r="DU708" s="36">
        <f t="shared" ca="1" si="1615"/>
        <v>0</v>
      </c>
      <c r="DV708" s="36">
        <f t="shared" ca="1" si="1616"/>
        <v>0</v>
      </c>
      <c r="DW708" s="36">
        <f t="shared" ca="1" si="1617"/>
        <v>0</v>
      </c>
      <c r="DX708" s="36">
        <f t="shared" ca="1" si="1618"/>
        <v>0</v>
      </c>
      <c r="DY708" s="36">
        <f t="shared" ca="1" si="1619"/>
        <v>0</v>
      </c>
      <c r="DZ708" s="36">
        <f t="shared" ca="1" si="1620"/>
        <v>0</v>
      </c>
      <c r="EA708" s="36">
        <f t="shared" ca="1" si="1621"/>
        <v>0</v>
      </c>
      <c r="EB708" s="36">
        <f t="shared" ca="1" si="1622"/>
        <v>0</v>
      </c>
      <c r="EC708" s="36">
        <f t="shared" ca="1" si="1623"/>
        <v>0</v>
      </c>
      <c r="ED708" s="36">
        <f t="shared" ca="1" si="1624"/>
        <v>0</v>
      </c>
      <c r="EE708" s="36">
        <f t="shared" ca="1" si="1662"/>
        <v>0</v>
      </c>
      <c r="EF708" s="36">
        <f t="shared" ca="1" si="1625"/>
        <v>0</v>
      </c>
      <c r="EG708" s="64"/>
      <c r="EH708" s="64"/>
      <c r="EI708" s="64"/>
      <c r="EJ708" s="70"/>
      <c r="EK708" s="70"/>
      <c r="EL708" s="70"/>
      <c r="EM708" s="70"/>
      <c r="EN708" s="70"/>
      <c r="EO708" s="36">
        <f t="shared" si="1626"/>
        <v>0</v>
      </c>
      <c r="EP708" s="36">
        <f t="shared" si="1627"/>
        <v>0</v>
      </c>
      <c r="EQ708" s="36">
        <f t="shared" si="1628"/>
        <v>0</v>
      </c>
      <c r="ER708" s="36">
        <f t="shared" si="1629"/>
        <v>0</v>
      </c>
      <c r="ES708" s="36">
        <f t="shared" si="1630"/>
        <v>0</v>
      </c>
      <c r="ET708" s="36">
        <f t="shared" si="1631"/>
        <v>0</v>
      </c>
      <c r="EU708" s="36">
        <f t="shared" si="1663"/>
        <v>0</v>
      </c>
      <c r="EV708" s="36">
        <f t="shared" si="1632"/>
        <v>0</v>
      </c>
      <c r="EW708" s="36">
        <f t="shared" si="1633"/>
        <v>0</v>
      </c>
      <c r="EX708" s="36">
        <f t="shared" si="1664"/>
        <v>0</v>
      </c>
      <c r="EY708" s="36">
        <f t="shared" si="1634"/>
        <v>0</v>
      </c>
      <c r="EZ708" s="36">
        <f t="shared" si="1635"/>
        <v>0</v>
      </c>
      <c r="FA708" s="36">
        <f t="shared" si="1636"/>
        <v>0</v>
      </c>
      <c r="FB708" s="36">
        <f t="shared" si="1637"/>
        <v>0</v>
      </c>
      <c r="FC708" s="36">
        <f t="shared" si="1665"/>
        <v>0</v>
      </c>
      <c r="FD708" s="36">
        <f t="shared" si="1638"/>
        <v>0</v>
      </c>
      <c r="FE708" s="36">
        <f t="shared" si="1639"/>
        <v>0</v>
      </c>
      <c r="FF708" s="36">
        <f t="shared" si="1666"/>
        <v>0</v>
      </c>
      <c r="FG708" s="36">
        <f t="shared" si="1640"/>
        <v>0</v>
      </c>
      <c r="FH708" s="36">
        <f t="shared" si="1641"/>
        <v>0</v>
      </c>
      <c r="FI708" s="36">
        <f t="shared" si="1642"/>
        <v>0</v>
      </c>
      <c r="FJ708" s="36">
        <f t="shared" ca="1" si="1643"/>
        <v>0</v>
      </c>
      <c r="FK708" s="36">
        <f t="shared" si="1644"/>
        <v>0</v>
      </c>
      <c r="FL708" s="36">
        <f t="shared" si="1645"/>
        <v>0</v>
      </c>
      <c r="FM708" s="36">
        <f t="shared" ca="1" si="1646"/>
        <v>0</v>
      </c>
      <c r="FN708" s="36">
        <f t="shared" ca="1" si="1668"/>
        <v>0</v>
      </c>
    </row>
    <row r="709" spans="2:170" x14ac:dyDescent="0.25">
      <c r="B709" s="2">
        <v>701</v>
      </c>
      <c r="C709" s="2">
        <f t="shared" si="1674"/>
        <v>59</v>
      </c>
      <c r="D709" s="2">
        <f t="shared" si="1671"/>
        <v>725</v>
      </c>
      <c r="E709" s="2">
        <f t="shared" si="1669"/>
        <v>61</v>
      </c>
      <c r="F709" s="189">
        <f t="shared" si="1673"/>
        <v>67053</v>
      </c>
      <c r="G709" s="2">
        <f t="shared" si="1672"/>
        <v>7</v>
      </c>
      <c r="H709" s="187">
        <f t="shared" si="1523"/>
        <v>93</v>
      </c>
      <c r="I709" s="186">
        <f t="shared" si="1670"/>
        <v>93</v>
      </c>
      <c r="J709" s="2">
        <f t="shared" si="1524"/>
        <v>0</v>
      </c>
      <c r="K709" s="2">
        <f t="shared" si="1525"/>
        <v>1</v>
      </c>
      <c r="L709">
        <f t="shared" si="1526"/>
        <v>2</v>
      </c>
      <c r="M709" s="190">
        <f t="shared" si="1647"/>
        <v>0.36717673356000002</v>
      </c>
      <c r="N709">
        <f t="shared" si="1527"/>
        <v>1</v>
      </c>
      <c r="O709">
        <f t="shared" si="1528"/>
        <v>100</v>
      </c>
      <c r="P709" s="58">
        <f t="shared" si="1529"/>
        <v>1.6522953010200003</v>
      </c>
      <c r="Q709" s="106">
        <f t="shared" si="1530"/>
        <v>1</v>
      </c>
      <c r="R709" s="59">
        <f t="shared" si="1531"/>
        <v>1</v>
      </c>
      <c r="S709" s="32">
        <f t="shared" si="1648"/>
        <v>1</v>
      </c>
      <c r="T709">
        <f t="shared" si="1532"/>
        <v>1</v>
      </c>
      <c r="U709" s="32">
        <f t="shared" si="1649"/>
        <v>1.7607420300000001E-3</v>
      </c>
      <c r="V709">
        <f t="shared" si="1533"/>
        <v>1</v>
      </c>
      <c r="W709">
        <f t="shared" si="1534"/>
        <v>100</v>
      </c>
      <c r="X709" s="58">
        <f t="shared" si="1535"/>
        <v>7.9233391350000005E-3</v>
      </c>
      <c r="Y709" s="58">
        <f t="shared" si="1536"/>
        <v>7.9233391350000005E-3</v>
      </c>
      <c r="Z709" s="32">
        <f t="shared" si="1537"/>
        <v>7.9233391350000005E-3</v>
      </c>
      <c r="AA709" s="32">
        <f t="shared" si="1538"/>
        <v>0</v>
      </c>
      <c r="AB709" s="59">
        <f t="shared" si="1539"/>
        <v>4.9056245199999996E-3</v>
      </c>
      <c r="AC709" s="59">
        <f t="shared" si="1540"/>
        <v>4.9056245199999996E-3</v>
      </c>
      <c r="AD709">
        <f t="shared" si="1541"/>
        <v>1</v>
      </c>
      <c r="AE709" s="59">
        <f t="shared" si="1542"/>
        <v>4.9056245199999996E-3</v>
      </c>
      <c r="AF709" s="59">
        <f t="shared" si="1543"/>
        <v>4.1758461800000006E-3</v>
      </c>
      <c r="AG709" s="59">
        <f t="shared" si="1544"/>
        <v>4.1758461800000006E-3</v>
      </c>
      <c r="AH709">
        <f t="shared" si="1545"/>
        <v>1</v>
      </c>
      <c r="AI709" s="59">
        <f t="shared" si="1546"/>
        <v>4.1758461800000006E-3</v>
      </c>
      <c r="AJ709" s="59">
        <f t="shared" si="1547"/>
        <v>0</v>
      </c>
      <c r="AK709" s="59">
        <f t="shared" si="1548"/>
        <v>0</v>
      </c>
      <c r="AL709" s="59">
        <f t="shared" si="1549"/>
        <v>0</v>
      </c>
      <c r="AM709" s="12">
        <f t="shared" si="1650"/>
        <v>0</v>
      </c>
      <c r="AN709" s="12">
        <f t="shared" si="1651"/>
        <v>0</v>
      </c>
      <c r="AO709" s="66">
        <f t="shared" si="1550"/>
        <v>0</v>
      </c>
      <c r="AP709" s="66">
        <f t="shared" si="1551"/>
        <v>0</v>
      </c>
      <c r="AQ709" s="59">
        <f t="shared" si="1552"/>
        <v>0</v>
      </c>
      <c r="AR709" s="59">
        <f t="shared" si="1553"/>
        <v>0</v>
      </c>
      <c r="AS709" s="59">
        <f t="shared" si="1554"/>
        <v>0</v>
      </c>
      <c r="AT709" s="12">
        <f t="shared" si="1555"/>
        <v>0</v>
      </c>
      <c r="AU709" s="59">
        <f t="shared" si="1652"/>
        <v>0</v>
      </c>
      <c r="AV709" s="59">
        <f t="shared" si="1653"/>
        <v>0</v>
      </c>
      <c r="AW709" s="70">
        <f t="shared" si="1556"/>
        <v>0</v>
      </c>
      <c r="AX709" s="20">
        <f t="shared" si="1557"/>
        <v>200000</v>
      </c>
      <c r="AY709" s="20">
        <f t="shared" si="1558"/>
        <v>0</v>
      </c>
      <c r="AZ709" s="20">
        <f t="shared" si="1559"/>
        <v>0</v>
      </c>
      <c r="BA709" s="20">
        <f t="shared" si="1560"/>
        <v>200000</v>
      </c>
      <c r="BB709" s="36">
        <f t="shared" si="1561"/>
        <v>1</v>
      </c>
      <c r="BC709" s="36">
        <f t="shared" si="1562"/>
        <v>0</v>
      </c>
      <c r="BD709" s="80">
        <f t="shared" si="1563"/>
        <v>0</v>
      </c>
      <c r="BE709" s="36">
        <f t="shared" si="1564"/>
        <v>0</v>
      </c>
      <c r="BF709" s="36">
        <f t="shared" si="1565"/>
        <v>0</v>
      </c>
      <c r="BG709" s="36">
        <f t="shared" si="1566"/>
        <v>0</v>
      </c>
      <c r="BH709" s="36">
        <f t="shared" si="1567"/>
        <v>0</v>
      </c>
      <c r="BI709" s="36">
        <f t="shared" si="1568"/>
        <v>0</v>
      </c>
      <c r="BJ709" s="36">
        <f t="shared" si="1569"/>
        <v>0</v>
      </c>
      <c r="BK709" s="36">
        <f t="shared" si="1570"/>
        <v>0</v>
      </c>
      <c r="BL709" s="68">
        <f>IF(OR(AT709=0,E709&gt;ProjTerm),0,VLOOKUP(D709,'Life Events'!$AE$5:$AI$1206,5,FALSE))</f>
        <v>0</v>
      </c>
      <c r="BM709" s="93">
        <f t="shared" si="1571"/>
        <v>0</v>
      </c>
      <c r="BN709" s="93">
        <f t="shared" si="1572"/>
        <v>0</v>
      </c>
      <c r="BO709" s="36">
        <f t="shared" si="1573"/>
        <v>0</v>
      </c>
      <c r="BP709" s="36">
        <f t="shared" si="1574"/>
        <v>0</v>
      </c>
      <c r="BQ709" s="36">
        <f t="shared" si="1575"/>
        <v>0</v>
      </c>
      <c r="BR709" s="36">
        <f t="shared" si="1576"/>
        <v>154.78110000000001</v>
      </c>
      <c r="BS709" s="36">
        <f t="shared" si="1577"/>
        <v>0</v>
      </c>
      <c r="BT709" s="36">
        <f t="shared" si="1578"/>
        <v>0</v>
      </c>
      <c r="BU709" s="70" cm="1">
        <f t="array" ref="BU709">IF(AND(ActInt=1,$J709=0),INDEX(Tbl_FwdNom,$B709-IVP,MATCH(ValnDt,Tbl_FwdNom_Cols)),INDEX(Tbl_FwdNom,$B709,MATCH(StartDt,Tbl_FwdNom_Cols)))</f>
        <v>10.199934421</v>
      </c>
      <c r="BV709" s="70" cm="1">
        <f t="array" ref="BV709">INDEX(Tbl_FwdReal,$B709,MATCH(StartDt,Tbl_FwdReal_Cols))</f>
        <v>3.6823898920000002</v>
      </c>
      <c r="BW709" s="70" cm="1">
        <f t="array" ref="BW709">IF(RunType&lt;&gt;"OPN",INDEX(Tbl_FwdReal,$B709,MATCH(ValnDt,Tbl_FwdReal_Cols)),IF(AND($J709=0,ActInt=1),INDEX(Tbl_FwdReal,$B709-IVP,MATCH(ValnDt,Tbl_FwdReal_Cols)),-999))*$K709</f>
        <v>3.6823898920000002</v>
      </c>
      <c r="BX709" s="70">
        <f t="shared" si="1579"/>
        <v>3.6823898920000001E-2</v>
      </c>
      <c r="BY709" s="70">
        <f t="shared" si="1654"/>
        <v>6.2860670320089573E-2</v>
      </c>
      <c r="BZ709" s="64">
        <f t="shared" si="1667"/>
        <v>5.0932616689458587E-3</v>
      </c>
      <c r="CA709" s="70" cm="1">
        <f t="array" ref="CA709">IF($J709=1,CA708*(1+INDEX(Tbl_CPI,$B709,MATCH(IF(RunType="OPN",StartDt,ValnDt),Tbl_CPI_Cols))),0)</f>
        <v>0</v>
      </c>
      <c r="CB709" s="70">
        <f t="shared" si="1655"/>
        <v>50.342285024084532</v>
      </c>
      <c r="CC709" s="70">
        <f t="shared" si="1656"/>
        <v>49.078728078593947</v>
      </c>
      <c r="CD709" s="36">
        <f t="shared" si="1580"/>
        <v>248.62465665814381</v>
      </c>
      <c r="CE709" s="36">
        <f t="shared" si="1581"/>
        <v>0</v>
      </c>
      <c r="CF709" s="36">
        <f t="shared" si="1582"/>
        <v>0</v>
      </c>
      <c r="CG709" s="36">
        <f t="shared" si="1583"/>
        <v>0</v>
      </c>
      <c r="CH709" s="36">
        <f t="shared" si="1584"/>
        <v>0</v>
      </c>
      <c r="CI709" s="36">
        <f t="shared" si="1585"/>
        <v>0</v>
      </c>
      <c r="CJ709" s="36">
        <f t="shared" si="1586"/>
        <v>0</v>
      </c>
      <c r="CK709" s="36">
        <f t="shared" si="1587"/>
        <v>0</v>
      </c>
      <c r="CL709" s="36">
        <f t="shared" si="1588"/>
        <v>0</v>
      </c>
      <c r="CM709" s="36">
        <f t="shared" si="1589"/>
        <v>0</v>
      </c>
      <c r="CN709" s="36">
        <f t="shared" si="1590"/>
        <v>0</v>
      </c>
      <c r="CO709" s="20">
        <f t="shared" si="1591"/>
        <v>120000</v>
      </c>
      <c r="CP709" s="20">
        <f t="shared" si="1592"/>
        <v>2</v>
      </c>
      <c r="CQ709" s="64">
        <f t="shared" si="1593"/>
        <v>0.4185812076</v>
      </c>
      <c r="CR709" s="64">
        <f t="shared" si="1594"/>
        <v>1</v>
      </c>
      <c r="CS709" s="36">
        <f t="shared" si="1595"/>
        <v>0</v>
      </c>
      <c r="CT709" s="36">
        <f t="shared" si="1596"/>
        <v>0</v>
      </c>
      <c r="CU709" s="36">
        <f t="shared" si="1597"/>
        <v>0</v>
      </c>
      <c r="CV709" s="36">
        <f t="shared" si="1657"/>
        <v>0</v>
      </c>
      <c r="CW709" s="36">
        <f t="shared" si="1598"/>
        <v>0</v>
      </c>
      <c r="CX709" s="36">
        <f t="shared" si="1599"/>
        <v>0</v>
      </c>
      <c r="CY709" s="36">
        <f t="shared" si="1600"/>
        <v>0</v>
      </c>
      <c r="CZ709" s="36">
        <f t="shared" si="1658"/>
        <v>0</v>
      </c>
      <c r="DA709" s="64">
        <f t="shared" si="1601"/>
        <v>8.1266866677733862E-3</v>
      </c>
      <c r="DB709" s="70">
        <f t="shared" si="1659"/>
        <v>0.99193882398388333</v>
      </c>
      <c r="DC709" s="70">
        <f>PRODUCT($DB$8:DB709)</f>
        <v>1.3980092394800818E-3</v>
      </c>
      <c r="DD709" s="36">
        <f t="shared" si="1602"/>
        <v>0</v>
      </c>
      <c r="DE709" s="36">
        <f t="shared" si="1603"/>
        <v>0</v>
      </c>
      <c r="DF709" s="36">
        <f t="shared" si="1604"/>
        <v>0</v>
      </c>
      <c r="DG709" s="36">
        <f t="shared" si="1605"/>
        <v>0</v>
      </c>
      <c r="DH709" s="36">
        <f t="shared" si="1606"/>
        <v>0</v>
      </c>
      <c r="DI709" s="36">
        <f t="shared" si="1607"/>
        <v>0</v>
      </c>
      <c r="DJ709" s="36">
        <f t="shared" si="1608"/>
        <v>0</v>
      </c>
      <c r="DK709" s="36">
        <f t="shared" si="1609"/>
        <v>0</v>
      </c>
      <c r="DL709" s="36">
        <f t="shared" si="1610"/>
        <v>0</v>
      </c>
      <c r="DM709" s="36">
        <f t="shared" si="1611"/>
        <v>0</v>
      </c>
      <c r="DN709" s="36">
        <f t="shared" ca="1" si="1660"/>
        <v>4.6137290849905055E-12</v>
      </c>
      <c r="DO709" s="64" cm="1">
        <f t="array" ref="DO709">IFERROR(INDEX(Tbl_FwdNom,$B709,MATCH(LIDt,Tbl_FwdNom_Cols,0)),0)</f>
        <v>8.0470558400000005</v>
      </c>
      <c r="DP709" s="64">
        <f t="shared" ca="1" si="1661"/>
        <v>7.9855013699999997</v>
      </c>
      <c r="DQ709" s="64">
        <f t="shared" ca="1" si="1612"/>
        <v>6.4227702237882323E-3</v>
      </c>
      <c r="DR709" s="70">
        <f t="shared" ca="1" si="1613"/>
        <v>0.99361821849245313</v>
      </c>
      <c r="DS709" s="70">
        <f ca="1">PRODUCT($DR$8:DR709)</f>
        <v>3.9860172549840448E-3</v>
      </c>
      <c r="DT709" s="36">
        <f t="shared" ca="1" si="1614"/>
        <v>0</v>
      </c>
      <c r="DU709" s="36">
        <f t="shared" ca="1" si="1615"/>
        <v>0</v>
      </c>
      <c r="DV709" s="36">
        <f t="shared" ca="1" si="1616"/>
        <v>0</v>
      </c>
      <c r="DW709" s="36">
        <f t="shared" ca="1" si="1617"/>
        <v>0</v>
      </c>
      <c r="DX709" s="36">
        <f t="shared" ca="1" si="1618"/>
        <v>0</v>
      </c>
      <c r="DY709" s="36">
        <f t="shared" ca="1" si="1619"/>
        <v>0</v>
      </c>
      <c r="DZ709" s="36">
        <f t="shared" ca="1" si="1620"/>
        <v>0</v>
      </c>
      <c r="EA709" s="36">
        <f t="shared" ca="1" si="1621"/>
        <v>0</v>
      </c>
      <c r="EB709" s="36">
        <f t="shared" ca="1" si="1622"/>
        <v>0</v>
      </c>
      <c r="EC709" s="36">
        <f t="shared" ca="1" si="1623"/>
        <v>0</v>
      </c>
      <c r="ED709" s="36">
        <f t="shared" ca="1" si="1624"/>
        <v>0</v>
      </c>
      <c r="EE709" s="36">
        <f t="shared" ca="1" si="1662"/>
        <v>0</v>
      </c>
      <c r="EF709" s="36">
        <f t="shared" ca="1" si="1625"/>
        <v>0</v>
      </c>
      <c r="EG709" s="64"/>
      <c r="EH709" s="64"/>
      <c r="EI709" s="64"/>
      <c r="EJ709" s="70"/>
      <c r="EK709" s="70"/>
      <c r="EL709" s="70"/>
      <c r="EM709" s="70"/>
      <c r="EN709" s="70"/>
      <c r="EO709" s="36">
        <f t="shared" si="1626"/>
        <v>0</v>
      </c>
      <c r="EP709" s="36">
        <f t="shared" si="1627"/>
        <v>0</v>
      </c>
      <c r="EQ709" s="36">
        <f t="shared" si="1628"/>
        <v>0</v>
      </c>
      <c r="ER709" s="36">
        <f t="shared" si="1629"/>
        <v>0</v>
      </c>
      <c r="ES709" s="36">
        <f t="shared" si="1630"/>
        <v>0</v>
      </c>
      <c r="ET709" s="36">
        <f t="shared" si="1631"/>
        <v>0</v>
      </c>
      <c r="EU709" s="36">
        <f t="shared" si="1663"/>
        <v>0</v>
      </c>
      <c r="EV709" s="36">
        <f t="shared" si="1632"/>
        <v>0</v>
      </c>
      <c r="EW709" s="36">
        <f t="shared" si="1633"/>
        <v>0</v>
      </c>
      <c r="EX709" s="36">
        <f t="shared" si="1664"/>
        <v>0</v>
      </c>
      <c r="EY709" s="36">
        <f t="shared" si="1634"/>
        <v>0</v>
      </c>
      <c r="EZ709" s="36">
        <f t="shared" si="1635"/>
        <v>0</v>
      </c>
      <c r="FA709" s="36">
        <f t="shared" si="1636"/>
        <v>0</v>
      </c>
      <c r="FB709" s="36">
        <f t="shared" si="1637"/>
        <v>0</v>
      </c>
      <c r="FC709" s="36">
        <f t="shared" si="1665"/>
        <v>0</v>
      </c>
      <c r="FD709" s="36">
        <f t="shared" si="1638"/>
        <v>0</v>
      </c>
      <c r="FE709" s="36">
        <f t="shared" si="1639"/>
        <v>0</v>
      </c>
      <c r="FF709" s="36">
        <f t="shared" si="1666"/>
        <v>0</v>
      </c>
      <c r="FG709" s="36">
        <f t="shared" si="1640"/>
        <v>0</v>
      </c>
      <c r="FH709" s="36">
        <f t="shared" si="1641"/>
        <v>0</v>
      </c>
      <c r="FI709" s="36">
        <f t="shared" si="1642"/>
        <v>0</v>
      </c>
      <c r="FJ709" s="36">
        <f t="shared" ca="1" si="1643"/>
        <v>0</v>
      </c>
      <c r="FK709" s="36">
        <f t="shared" si="1644"/>
        <v>0</v>
      </c>
      <c r="FL709" s="36">
        <f t="shared" si="1645"/>
        <v>0</v>
      </c>
      <c r="FM709" s="36">
        <f t="shared" ca="1" si="1646"/>
        <v>0</v>
      </c>
      <c r="FN709" s="36">
        <f t="shared" ca="1" si="1668"/>
        <v>0</v>
      </c>
    </row>
    <row r="710" spans="2:170" x14ac:dyDescent="0.25">
      <c r="B710" s="2">
        <v>702</v>
      </c>
      <c r="C710" s="2">
        <f t="shared" si="1674"/>
        <v>59</v>
      </c>
      <c r="D710" s="2">
        <f t="shared" si="1671"/>
        <v>726</v>
      </c>
      <c r="E710" s="2">
        <f t="shared" si="1669"/>
        <v>61</v>
      </c>
      <c r="F710" s="189">
        <f t="shared" si="1673"/>
        <v>67084</v>
      </c>
      <c r="G710" s="2">
        <f t="shared" si="1672"/>
        <v>8</v>
      </c>
      <c r="H710" s="187">
        <f t="shared" si="1523"/>
        <v>93.083333333333343</v>
      </c>
      <c r="I710" s="186">
        <f t="shared" si="1670"/>
        <v>93</v>
      </c>
      <c r="J710" s="2">
        <f t="shared" si="1524"/>
        <v>0</v>
      </c>
      <c r="K710" s="2">
        <f t="shared" si="1525"/>
        <v>1</v>
      </c>
      <c r="L710">
        <f t="shared" si="1526"/>
        <v>2</v>
      </c>
      <c r="M710" s="190">
        <f t="shared" si="1647"/>
        <v>0.36717673356000002</v>
      </c>
      <c r="N710">
        <f t="shared" si="1527"/>
        <v>1</v>
      </c>
      <c r="O710">
        <f t="shared" si="1528"/>
        <v>100</v>
      </c>
      <c r="P710" s="58">
        <f t="shared" si="1529"/>
        <v>1.6522953010200003</v>
      </c>
      <c r="Q710" s="106">
        <f t="shared" si="1530"/>
        <v>1</v>
      </c>
      <c r="R710" s="59">
        <f t="shared" si="1531"/>
        <v>1</v>
      </c>
      <c r="S710" s="32">
        <f t="shared" si="1648"/>
        <v>1</v>
      </c>
      <c r="T710">
        <f t="shared" si="1532"/>
        <v>1</v>
      </c>
      <c r="U710" s="32">
        <f t="shared" si="1649"/>
        <v>1.7607420300000001E-3</v>
      </c>
      <c r="V710">
        <f t="shared" si="1533"/>
        <v>1</v>
      </c>
      <c r="W710">
        <f t="shared" si="1534"/>
        <v>100</v>
      </c>
      <c r="X710" s="58">
        <f t="shared" si="1535"/>
        <v>7.9233391350000005E-3</v>
      </c>
      <c r="Y710" s="58">
        <f t="shared" si="1536"/>
        <v>7.9233391350000005E-3</v>
      </c>
      <c r="Z710" s="32">
        <f t="shared" si="1537"/>
        <v>7.9233391350000005E-3</v>
      </c>
      <c r="AA710" s="32">
        <f t="shared" si="1538"/>
        <v>0</v>
      </c>
      <c r="AB710" s="59">
        <f t="shared" si="1539"/>
        <v>4.9056245199999996E-3</v>
      </c>
      <c r="AC710" s="59">
        <f t="shared" si="1540"/>
        <v>4.9056245199999996E-3</v>
      </c>
      <c r="AD710">
        <f t="shared" si="1541"/>
        <v>1</v>
      </c>
      <c r="AE710" s="59">
        <f t="shared" si="1542"/>
        <v>4.9056245199999996E-3</v>
      </c>
      <c r="AF710" s="59">
        <f t="shared" si="1543"/>
        <v>4.1758461800000006E-3</v>
      </c>
      <c r="AG710" s="59">
        <f t="shared" si="1544"/>
        <v>4.1758461800000006E-3</v>
      </c>
      <c r="AH710">
        <f t="shared" si="1545"/>
        <v>1</v>
      </c>
      <c r="AI710" s="59">
        <f t="shared" si="1546"/>
        <v>4.1758461800000006E-3</v>
      </c>
      <c r="AJ710" s="59">
        <f t="shared" si="1547"/>
        <v>0</v>
      </c>
      <c r="AK710" s="59">
        <f t="shared" si="1548"/>
        <v>0</v>
      </c>
      <c r="AL710" s="59">
        <f t="shared" si="1549"/>
        <v>0</v>
      </c>
      <c r="AM710" s="12">
        <f t="shared" si="1650"/>
        <v>0</v>
      </c>
      <c r="AN710" s="12">
        <f t="shared" si="1651"/>
        <v>0</v>
      </c>
      <c r="AO710" s="66">
        <f t="shared" si="1550"/>
        <v>0</v>
      </c>
      <c r="AP710" s="66">
        <f t="shared" si="1551"/>
        <v>0</v>
      </c>
      <c r="AQ710" s="59">
        <f t="shared" si="1552"/>
        <v>0</v>
      </c>
      <c r="AR710" s="59">
        <f t="shared" si="1553"/>
        <v>0</v>
      </c>
      <c r="AS710" s="59">
        <f t="shared" si="1554"/>
        <v>0</v>
      </c>
      <c r="AT710" s="12">
        <f t="shared" si="1555"/>
        <v>0</v>
      </c>
      <c r="AU710" s="59">
        <f t="shared" si="1652"/>
        <v>0</v>
      </c>
      <c r="AV710" s="59">
        <f t="shared" si="1653"/>
        <v>0</v>
      </c>
      <c r="AW710" s="70">
        <f t="shared" si="1556"/>
        <v>0</v>
      </c>
      <c r="AX710" s="20">
        <f t="shared" si="1557"/>
        <v>200000</v>
      </c>
      <c r="AY710" s="20">
        <f t="shared" si="1558"/>
        <v>0</v>
      </c>
      <c r="AZ710" s="20">
        <f t="shared" si="1559"/>
        <v>0</v>
      </c>
      <c r="BA710" s="20">
        <f t="shared" si="1560"/>
        <v>200000</v>
      </c>
      <c r="BB710" s="36">
        <f t="shared" si="1561"/>
        <v>1</v>
      </c>
      <c r="BC710" s="36">
        <f t="shared" si="1562"/>
        <v>0</v>
      </c>
      <c r="BD710" s="80">
        <f t="shared" si="1563"/>
        <v>0</v>
      </c>
      <c r="BE710" s="36">
        <f t="shared" si="1564"/>
        <v>0</v>
      </c>
      <c r="BF710" s="36">
        <f t="shared" si="1565"/>
        <v>0</v>
      </c>
      <c r="BG710" s="36">
        <f t="shared" si="1566"/>
        <v>0</v>
      </c>
      <c r="BH710" s="36">
        <f t="shared" si="1567"/>
        <v>0</v>
      </c>
      <c r="BI710" s="36">
        <f t="shared" si="1568"/>
        <v>0</v>
      </c>
      <c r="BJ710" s="36">
        <f t="shared" si="1569"/>
        <v>0</v>
      </c>
      <c r="BK710" s="36">
        <f t="shared" si="1570"/>
        <v>0</v>
      </c>
      <c r="BL710" s="68">
        <f>IF(OR(AT710=0,E710&gt;ProjTerm),0,VLOOKUP(D710,'Life Events'!$AE$5:$AI$1206,5,FALSE))</f>
        <v>0</v>
      </c>
      <c r="BM710" s="93">
        <f t="shared" si="1571"/>
        <v>0</v>
      </c>
      <c r="BN710" s="93">
        <f t="shared" si="1572"/>
        <v>0</v>
      </c>
      <c r="BO710" s="36">
        <f t="shared" si="1573"/>
        <v>0</v>
      </c>
      <c r="BP710" s="36">
        <f t="shared" si="1574"/>
        <v>0</v>
      </c>
      <c r="BQ710" s="36">
        <f t="shared" si="1575"/>
        <v>0</v>
      </c>
      <c r="BR710" s="36">
        <f t="shared" si="1576"/>
        <v>154.78110000000001</v>
      </c>
      <c r="BS710" s="36">
        <f t="shared" si="1577"/>
        <v>0</v>
      </c>
      <c r="BT710" s="36">
        <f t="shared" si="1578"/>
        <v>0</v>
      </c>
      <c r="BU710" s="70" cm="1">
        <f t="array" ref="BU710">IF(AND(ActInt=1,$J710=0),INDEX(Tbl_FwdNom,$B710-IVP,MATCH(ValnDt,Tbl_FwdNom_Cols)),INDEX(Tbl_FwdNom,$B710,MATCH(StartDt,Tbl_FwdNom_Cols)))</f>
        <v>10.193950964000001</v>
      </c>
      <c r="BV710" s="70" cm="1">
        <f t="array" ref="BV710">INDEX(Tbl_FwdReal,$B710,MATCH(StartDt,Tbl_FwdReal_Cols))</f>
        <v>3.6789999830000002</v>
      </c>
      <c r="BW710" s="70" cm="1">
        <f t="array" ref="BW710">IF(RunType&lt;&gt;"OPN",INDEX(Tbl_FwdReal,$B710,MATCH(ValnDt,Tbl_FwdReal_Cols)),IF(AND($J710=0,ActInt=1),INDEX(Tbl_FwdReal,$B710-IVP,MATCH(ValnDt,Tbl_FwdReal_Cols)),-999))*$K710</f>
        <v>3.6789999830000002</v>
      </c>
      <c r="BX710" s="70">
        <f t="shared" si="1579"/>
        <v>3.6789999830000003E-2</v>
      </c>
      <c r="BY710" s="70">
        <f t="shared" si="1654"/>
        <v>6.2837710453112372E-2</v>
      </c>
      <c r="BZ710" s="64">
        <f t="shared" si="1667"/>
        <v>5.0914523195240147E-3</v>
      </c>
      <c r="CA710" s="70" cm="1">
        <f t="array" ref="CA710">IF($J710=1,CA709*(1+INDEX(Tbl_CPI,$B710,MATCH(IF(RunType="OPN",StartDt,ValnDt),Tbl_CPI_Cols))),0)</f>
        <v>0</v>
      </c>
      <c r="CB710" s="70">
        <f t="shared" si="1655"/>
        <v>50.598600367940548</v>
      </c>
      <c r="CC710" s="70">
        <f t="shared" si="1656"/>
        <v>49.078728078593947</v>
      </c>
      <c r="CD710" s="36">
        <f t="shared" si="1580"/>
        <v>248.62465665814381</v>
      </c>
      <c r="CE710" s="36">
        <f t="shared" si="1581"/>
        <v>0</v>
      </c>
      <c r="CF710" s="36">
        <f t="shared" si="1582"/>
        <v>0</v>
      </c>
      <c r="CG710" s="36">
        <f t="shared" si="1583"/>
        <v>0</v>
      </c>
      <c r="CH710" s="36">
        <f t="shared" si="1584"/>
        <v>0</v>
      </c>
      <c r="CI710" s="36">
        <f t="shared" si="1585"/>
        <v>0</v>
      </c>
      <c r="CJ710" s="36">
        <f t="shared" si="1586"/>
        <v>0</v>
      </c>
      <c r="CK710" s="36">
        <f t="shared" si="1587"/>
        <v>0</v>
      </c>
      <c r="CL710" s="36">
        <f t="shared" si="1588"/>
        <v>0</v>
      </c>
      <c r="CM710" s="36">
        <f t="shared" si="1589"/>
        <v>0</v>
      </c>
      <c r="CN710" s="36">
        <f t="shared" si="1590"/>
        <v>0</v>
      </c>
      <c r="CO710" s="20">
        <f t="shared" si="1591"/>
        <v>120000</v>
      </c>
      <c r="CP710" s="20">
        <f t="shared" si="1592"/>
        <v>2</v>
      </c>
      <c r="CQ710" s="64">
        <f t="shared" si="1593"/>
        <v>0.4185812076</v>
      </c>
      <c r="CR710" s="64">
        <f t="shared" si="1594"/>
        <v>1</v>
      </c>
      <c r="CS710" s="36">
        <f t="shared" si="1595"/>
        <v>0</v>
      </c>
      <c r="CT710" s="36">
        <f t="shared" si="1596"/>
        <v>0</v>
      </c>
      <c r="CU710" s="36">
        <f t="shared" si="1597"/>
        <v>0</v>
      </c>
      <c r="CV710" s="36">
        <f t="shared" si="1657"/>
        <v>0</v>
      </c>
      <c r="CW710" s="36">
        <f t="shared" si="1598"/>
        <v>0</v>
      </c>
      <c r="CX710" s="36">
        <f t="shared" si="1599"/>
        <v>0</v>
      </c>
      <c r="CY710" s="36">
        <f t="shared" si="1600"/>
        <v>0</v>
      </c>
      <c r="CZ710" s="36">
        <f t="shared" si="1658"/>
        <v>0</v>
      </c>
      <c r="DA710" s="64">
        <f t="shared" si="1601"/>
        <v>8.12212508550747E-3</v>
      </c>
      <c r="DB710" s="70">
        <f t="shared" si="1659"/>
        <v>0.99194331233944644</v>
      </c>
      <c r="DC710" s="70">
        <f>PRODUCT($DB$8:DB710)</f>
        <v>1.3867459156910228E-3</v>
      </c>
      <c r="DD710" s="36">
        <f t="shared" si="1602"/>
        <v>0</v>
      </c>
      <c r="DE710" s="36">
        <f t="shared" si="1603"/>
        <v>0</v>
      </c>
      <c r="DF710" s="36">
        <f t="shared" si="1604"/>
        <v>0</v>
      </c>
      <c r="DG710" s="36">
        <f t="shared" si="1605"/>
        <v>0</v>
      </c>
      <c r="DH710" s="36">
        <f t="shared" si="1606"/>
        <v>0</v>
      </c>
      <c r="DI710" s="36">
        <f t="shared" si="1607"/>
        <v>0</v>
      </c>
      <c r="DJ710" s="36">
        <f t="shared" si="1608"/>
        <v>0</v>
      </c>
      <c r="DK710" s="36">
        <f t="shared" si="1609"/>
        <v>0</v>
      </c>
      <c r="DL710" s="36">
        <f t="shared" si="1610"/>
        <v>0</v>
      </c>
      <c r="DM710" s="36">
        <f t="shared" si="1611"/>
        <v>0</v>
      </c>
      <c r="DN710" s="36">
        <f t="shared" ca="1" si="1660"/>
        <v>4.6137290849905055E-12</v>
      </c>
      <c r="DO710" s="64" cm="1">
        <f t="array" ref="DO710">IFERROR(INDEX(Tbl_FwdNom,$B710,MATCH(LIDt,Tbl_FwdNom_Cols,0)),0)</f>
        <v>8.0453455199999997</v>
      </c>
      <c r="DP710" s="64">
        <f t="shared" ca="1" si="1661"/>
        <v>7.9837920240000004</v>
      </c>
      <c r="DQ710" s="64">
        <f t="shared" ca="1" si="1612"/>
        <v>6.4214426248698775E-3</v>
      </c>
      <c r="DR710" s="70">
        <f t="shared" ca="1" si="1613"/>
        <v>0.99361952920227736</v>
      </c>
      <c r="DS710" s="70">
        <f ca="1">PRODUCT($DR$8:DR710)</f>
        <v>3.9605845882894003E-3</v>
      </c>
      <c r="DT710" s="36">
        <f t="shared" ca="1" si="1614"/>
        <v>0</v>
      </c>
      <c r="DU710" s="36">
        <f t="shared" ca="1" si="1615"/>
        <v>0</v>
      </c>
      <c r="DV710" s="36">
        <f t="shared" ca="1" si="1616"/>
        <v>0</v>
      </c>
      <c r="DW710" s="36">
        <f t="shared" ca="1" si="1617"/>
        <v>0</v>
      </c>
      <c r="DX710" s="36">
        <f t="shared" ca="1" si="1618"/>
        <v>0</v>
      </c>
      <c r="DY710" s="36">
        <f t="shared" ca="1" si="1619"/>
        <v>0</v>
      </c>
      <c r="DZ710" s="36">
        <f t="shared" ca="1" si="1620"/>
        <v>0</v>
      </c>
      <c r="EA710" s="36">
        <f t="shared" ca="1" si="1621"/>
        <v>0</v>
      </c>
      <c r="EB710" s="36">
        <f t="shared" ca="1" si="1622"/>
        <v>0</v>
      </c>
      <c r="EC710" s="36">
        <f t="shared" ca="1" si="1623"/>
        <v>0</v>
      </c>
      <c r="ED710" s="36">
        <f t="shared" ca="1" si="1624"/>
        <v>0</v>
      </c>
      <c r="EE710" s="36">
        <f t="shared" ca="1" si="1662"/>
        <v>0</v>
      </c>
      <c r="EF710" s="36">
        <f t="shared" ca="1" si="1625"/>
        <v>0</v>
      </c>
      <c r="EG710" s="64"/>
      <c r="EH710" s="64"/>
      <c r="EI710" s="64"/>
      <c r="EJ710" s="70"/>
      <c r="EK710" s="70"/>
      <c r="EL710" s="70"/>
      <c r="EM710" s="70"/>
      <c r="EN710" s="70"/>
      <c r="EO710" s="36">
        <f t="shared" si="1626"/>
        <v>0</v>
      </c>
      <c r="EP710" s="36">
        <f t="shared" si="1627"/>
        <v>0</v>
      </c>
      <c r="EQ710" s="36">
        <f t="shared" si="1628"/>
        <v>0</v>
      </c>
      <c r="ER710" s="36">
        <f t="shared" si="1629"/>
        <v>0</v>
      </c>
      <c r="ES710" s="36">
        <f t="shared" si="1630"/>
        <v>0</v>
      </c>
      <c r="ET710" s="36">
        <f t="shared" si="1631"/>
        <v>0</v>
      </c>
      <c r="EU710" s="36">
        <f t="shared" si="1663"/>
        <v>0</v>
      </c>
      <c r="EV710" s="36">
        <f t="shared" si="1632"/>
        <v>0</v>
      </c>
      <c r="EW710" s="36">
        <f t="shared" si="1633"/>
        <v>0</v>
      </c>
      <c r="EX710" s="36">
        <f t="shared" si="1664"/>
        <v>0</v>
      </c>
      <c r="EY710" s="36">
        <f t="shared" si="1634"/>
        <v>0</v>
      </c>
      <c r="EZ710" s="36">
        <f t="shared" si="1635"/>
        <v>0</v>
      </c>
      <c r="FA710" s="36">
        <f t="shared" si="1636"/>
        <v>0</v>
      </c>
      <c r="FB710" s="36">
        <f t="shared" si="1637"/>
        <v>0</v>
      </c>
      <c r="FC710" s="36">
        <f t="shared" si="1665"/>
        <v>0</v>
      </c>
      <c r="FD710" s="36">
        <f t="shared" si="1638"/>
        <v>0</v>
      </c>
      <c r="FE710" s="36">
        <f t="shared" si="1639"/>
        <v>0</v>
      </c>
      <c r="FF710" s="36">
        <f t="shared" si="1666"/>
        <v>0</v>
      </c>
      <c r="FG710" s="36">
        <f t="shared" si="1640"/>
        <v>0</v>
      </c>
      <c r="FH710" s="36">
        <f t="shared" si="1641"/>
        <v>0</v>
      </c>
      <c r="FI710" s="36">
        <f t="shared" si="1642"/>
        <v>0</v>
      </c>
      <c r="FJ710" s="36">
        <f t="shared" ca="1" si="1643"/>
        <v>0</v>
      </c>
      <c r="FK710" s="36">
        <f t="shared" si="1644"/>
        <v>0</v>
      </c>
      <c r="FL710" s="36">
        <f t="shared" si="1645"/>
        <v>0</v>
      </c>
      <c r="FM710" s="36">
        <f t="shared" ca="1" si="1646"/>
        <v>0</v>
      </c>
      <c r="FN710" s="36">
        <f t="shared" ca="1" si="1668"/>
        <v>0</v>
      </c>
    </row>
    <row r="711" spans="2:170" x14ac:dyDescent="0.25">
      <c r="B711" s="2">
        <v>703</v>
      </c>
      <c r="C711" s="2">
        <f t="shared" si="1674"/>
        <v>59</v>
      </c>
      <c r="D711" s="2">
        <f t="shared" si="1671"/>
        <v>727</v>
      </c>
      <c r="E711" s="2">
        <f t="shared" si="1669"/>
        <v>61</v>
      </c>
      <c r="F711" s="189">
        <f t="shared" si="1673"/>
        <v>67114</v>
      </c>
      <c r="G711" s="2">
        <f t="shared" si="1672"/>
        <v>9</v>
      </c>
      <c r="H711" s="187">
        <f t="shared" si="1523"/>
        <v>93.166666666666671</v>
      </c>
      <c r="I711" s="186">
        <f t="shared" si="1670"/>
        <v>93</v>
      </c>
      <c r="J711" s="2">
        <f t="shared" si="1524"/>
        <v>0</v>
      </c>
      <c r="K711" s="2">
        <f t="shared" si="1525"/>
        <v>1</v>
      </c>
      <c r="L711">
        <f t="shared" si="1526"/>
        <v>2</v>
      </c>
      <c r="M711" s="190">
        <f t="shared" si="1647"/>
        <v>0.36717673356000002</v>
      </c>
      <c r="N711">
        <f t="shared" si="1527"/>
        <v>1</v>
      </c>
      <c r="O711">
        <f t="shared" si="1528"/>
        <v>100</v>
      </c>
      <c r="P711" s="58">
        <f t="shared" si="1529"/>
        <v>1.6522953010200003</v>
      </c>
      <c r="Q711" s="106">
        <f t="shared" si="1530"/>
        <v>1</v>
      </c>
      <c r="R711" s="59">
        <f t="shared" si="1531"/>
        <v>1</v>
      </c>
      <c r="S711" s="32">
        <f t="shared" si="1648"/>
        <v>1</v>
      </c>
      <c r="T711">
        <f t="shared" si="1532"/>
        <v>1</v>
      </c>
      <c r="U711" s="32">
        <f t="shared" si="1649"/>
        <v>1.7607420300000001E-3</v>
      </c>
      <c r="V711">
        <f t="shared" si="1533"/>
        <v>1</v>
      </c>
      <c r="W711">
        <f t="shared" si="1534"/>
        <v>100</v>
      </c>
      <c r="X711" s="58">
        <f t="shared" si="1535"/>
        <v>7.9233391350000005E-3</v>
      </c>
      <c r="Y711" s="58">
        <f t="shared" si="1536"/>
        <v>7.9233391350000005E-3</v>
      </c>
      <c r="Z711" s="32">
        <f t="shared" si="1537"/>
        <v>7.9233391350000005E-3</v>
      </c>
      <c r="AA711" s="32">
        <f t="shared" si="1538"/>
        <v>0</v>
      </c>
      <c r="AB711" s="59">
        <f t="shared" si="1539"/>
        <v>4.9056245199999996E-3</v>
      </c>
      <c r="AC711" s="59">
        <f t="shared" si="1540"/>
        <v>4.9056245199999996E-3</v>
      </c>
      <c r="AD711">
        <f t="shared" si="1541"/>
        <v>1</v>
      </c>
      <c r="AE711" s="59">
        <f t="shared" si="1542"/>
        <v>4.9056245199999996E-3</v>
      </c>
      <c r="AF711" s="59">
        <f t="shared" si="1543"/>
        <v>4.1758461800000006E-3</v>
      </c>
      <c r="AG711" s="59">
        <f t="shared" si="1544"/>
        <v>4.1758461800000006E-3</v>
      </c>
      <c r="AH711">
        <f t="shared" si="1545"/>
        <v>1</v>
      </c>
      <c r="AI711" s="59">
        <f t="shared" si="1546"/>
        <v>4.1758461800000006E-3</v>
      </c>
      <c r="AJ711" s="59">
        <f t="shared" si="1547"/>
        <v>0</v>
      </c>
      <c r="AK711" s="59">
        <f t="shared" si="1548"/>
        <v>0</v>
      </c>
      <c r="AL711" s="59">
        <f t="shared" si="1549"/>
        <v>0</v>
      </c>
      <c r="AM711" s="12">
        <f t="shared" si="1650"/>
        <v>0</v>
      </c>
      <c r="AN711" s="12">
        <f t="shared" si="1651"/>
        <v>0</v>
      </c>
      <c r="AO711" s="66">
        <f t="shared" si="1550"/>
        <v>0</v>
      </c>
      <c r="AP711" s="66">
        <f t="shared" si="1551"/>
        <v>0</v>
      </c>
      <c r="AQ711" s="59">
        <f t="shared" si="1552"/>
        <v>0</v>
      </c>
      <c r="AR711" s="59">
        <f t="shared" si="1553"/>
        <v>0</v>
      </c>
      <c r="AS711" s="59">
        <f t="shared" si="1554"/>
        <v>0</v>
      </c>
      <c r="AT711" s="12">
        <f t="shared" si="1555"/>
        <v>0</v>
      </c>
      <c r="AU711" s="59">
        <f t="shared" si="1652"/>
        <v>0</v>
      </c>
      <c r="AV711" s="59">
        <f t="shared" si="1653"/>
        <v>0</v>
      </c>
      <c r="AW711" s="70">
        <f t="shared" si="1556"/>
        <v>0</v>
      </c>
      <c r="AX711" s="20">
        <f t="shared" si="1557"/>
        <v>200000</v>
      </c>
      <c r="AY711" s="20">
        <f t="shared" si="1558"/>
        <v>0</v>
      </c>
      <c r="AZ711" s="20">
        <f t="shared" si="1559"/>
        <v>0</v>
      </c>
      <c r="BA711" s="20">
        <f t="shared" si="1560"/>
        <v>200000</v>
      </c>
      <c r="BB711" s="36">
        <f t="shared" si="1561"/>
        <v>1</v>
      </c>
      <c r="BC711" s="36">
        <f t="shared" si="1562"/>
        <v>0</v>
      </c>
      <c r="BD711" s="80">
        <f t="shared" si="1563"/>
        <v>0</v>
      </c>
      <c r="BE711" s="36">
        <f t="shared" si="1564"/>
        <v>0</v>
      </c>
      <c r="BF711" s="36">
        <f t="shared" si="1565"/>
        <v>0</v>
      </c>
      <c r="BG711" s="36">
        <f t="shared" si="1566"/>
        <v>0</v>
      </c>
      <c r="BH711" s="36">
        <f t="shared" si="1567"/>
        <v>0</v>
      </c>
      <c r="BI711" s="36">
        <f t="shared" si="1568"/>
        <v>0</v>
      </c>
      <c r="BJ711" s="36">
        <f t="shared" si="1569"/>
        <v>0</v>
      </c>
      <c r="BK711" s="36">
        <f t="shared" si="1570"/>
        <v>0</v>
      </c>
      <c r="BL711" s="68">
        <f>IF(OR(AT711=0,E711&gt;ProjTerm),0,VLOOKUP(D711,'Life Events'!$AE$5:$AI$1206,5,FALSE))</f>
        <v>0</v>
      </c>
      <c r="BM711" s="93">
        <f t="shared" si="1571"/>
        <v>0</v>
      </c>
      <c r="BN711" s="93">
        <f t="shared" si="1572"/>
        <v>0</v>
      </c>
      <c r="BO711" s="36">
        <f t="shared" si="1573"/>
        <v>0</v>
      </c>
      <c r="BP711" s="36">
        <f t="shared" si="1574"/>
        <v>0</v>
      </c>
      <c r="BQ711" s="36">
        <f t="shared" si="1575"/>
        <v>0</v>
      </c>
      <c r="BR711" s="36">
        <f t="shared" si="1576"/>
        <v>154.78110000000001</v>
      </c>
      <c r="BS711" s="36">
        <f t="shared" si="1577"/>
        <v>0</v>
      </c>
      <c r="BT711" s="36">
        <f t="shared" si="1578"/>
        <v>0</v>
      </c>
      <c r="BU711" s="70" cm="1">
        <f t="array" ref="BU711">IF(AND(ActInt=1,$J711=0),INDEX(Tbl_FwdNom,$B711-IVP,MATCH(ValnDt,Tbl_FwdNom_Cols)),INDEX(Tbl_FwdNom,$B711,MATCH(StartDt,Tbl_FwdNom_Cols)))</f>
        <v>10.187967831</v>
      </c>
      <c r="BV711" s="70" cm="1">
        <f t="array" ref="BV711">INDEX(Tbl_FwdReal,$B711,MATCH(StartDt,Tbl_FwdReal_Cols))</f>
        <v>3.6756101839999999</v>
      </c>
      <c r="BW711" s="70" cm="1">
        <f t="array" ref="BW711">IF(RunType&lt;&gt;"OPN",INDEX(Tbl_FwdReal,$B711,MATCH(ValnDt,Tbl_FwdReal_Cols)),IF(AND($J711=0,ActInt=1),INDEX(Tbl_FwdReal,$B711-IVP,MATCH(ValnDt,Tbl_FwdReal_Cols)),-999))*$K711</f>
        <v>3.6756101839999999</v>
      </c>
      <c r="BX711" s="70">
        <f t="shared" si="1579"/>
        <v>3.6756101839999999E-2</v>
      </c>
      <c r="BY711" s="70">
        <f t="shared" si="1654"/>
        <v>6.2814751082169495E-2</v>
      </c>
      <c r="BZ711" s="64">
        <f t="shared" si="1667"/>
        <v>5.0896429733637838E-3</v>
      </c>
      <c r="CA711" s="70" cm="1">
        <f t="array" ref="CA711">IF($J711=1,CA710*(1+INDEX(Tbl_CPI,$B711,MATCH(IF(RunType="OPN",StartDt,ValnDt),Tbl_CPI_Cols))),0)</f>
        <v>0</v>
      </c>
      <c r="CB711" s="70">
        <f t="shared" si="1655"/>
        <v>50.856129178765279</v>
      </c>
      <c r="CC711" s="70">
        <f t="shared" si="1656"/>
        <v>49.078728078593947</v>
      </c>
      <c r="CD711" s="36">
        <f t="shared" si="1580"/>
        <v>248.62465665814381</v>
      </c>
      <c r="CE711" s="36">
        <f t="shared" si="1581"/>
        <v>0</v>
      </c>
      <c r="CF711" s="36">
        <f t="shared" si="1582"/>
        <v>0</v>
      </c>
      <c r="CG711" s="36">
        <f t="shared" si="1583"/>
        <v>0</v>
      </c>
      <c r="CH711" s="36">
        <f t="shared" si="1584"/>
        <v>0</v>
      </c>
      <c r="CI711" s="36">
        <f t="shared" si="1585"/>
        <v>0</v>
      </c>
      <c r="CJ711" s="36">
        <f t="shared" si="1586"/>
        <v>0</v>
      </c>
      <c r="CK711" s="36">
        <f t="shared" si="1587"/>
        <v>0</v>
      </c>
      <c r="CL711" s="36">
        <f t="shared" si="1588"/>
        <v>0</v>
      </c>
      <c r="CM711" s="36">
        <f t="shared" si="1589"/>
        <v>0</v>
      </c>
      <c r="CN711" s="36">
        <f t="shared" si="1590"/>
        <v>0</v>
      </c>
      <c r="CO711" s="20">
        <f t="shared" si="1591"/>
        <v>120000</v>
      </c>
      <c r="CP711" s="20">
        <f t="shared" si="1592"/>
        <v>2</v>
      </c>
      <c r="CQ711" s="64">
        <f t="shared" si="1593"/>
        <v>0.4185812076</v>
      </c>
      <c r="CR711" s="64">
        <f t="shared" si="1594"/>
        <v>1</v>
      </c>
      <c r="CS711" s="36">
        <f t="shared" si="1595"/>
        <v>0</v>
      </c>
      <c r="CT711" s="36">
        <f t="shared" si="1596"/>
        <v>0</v>
      </c>
      <c r="CU711" s="36">
        <f t="shared" si="1597"/>
        <v>0</v>
      </c>
      <c r="CV711" s="36">
        <f t="shared" si="1657"/>
        <v>0</v>
      </c>
      <c r="CW711" s="36">
        <f t="shared" si="1598"/>
        <v>0</v>
      </c>
      <c r="CX711" s="36">
        <f t="shared" si="1599"/>
        <v>0</v>
      </c>
      <c r="CY711" s="36">
        <f t="shared" si="1600"/>
        <v>0</v>
      </c>
      <c r="CZ711" s="36">
        <f t="shared" si="1658"/>
        <v>0</v>
      </c>
      <c r="DA711" s="64">
        <f t="shared" si="1601"/>
        <v>8.1175635232106913E-3</v>
      </c>
      <c r="DB711" s="70">
        <f t="shared" si="1659"/>
        <v>0.99194780071597888</v>
      </c>
      <c r="DC711" s="70">
        <f>PRODUCT($DB$8:DB711)</f>
        <v>1.3755795612215764E-3</v>
      </c>
      <c r="DD711" s="36">
        <f t="shared" si="1602"/>
        <v>0</v>
      </c>
      <c r="DE711" s="36">
        <f t="shared" si="1603"/>
        <v>0</v>
      </c>
      <c r="DF711" s="36">
        <f t="shared" si="1604"/>
        <v>0</v>
      </c>
      <c r="DG711" s="36">
        <f t="shared" si="1605"/>
        <v>0</v>
      </c>
      <c r="DH711" s="36">
        <f t="shared" si="1606"/>
        <v>0</v>
      </c>
      <c r="DI711" s="36">
        <f t="shared" si="1607"/>
        <v>0</v>
      </c>
      <c r="DJ711" s="36">
        <f t="shared" si="1608"/>
        <v>0</v>
      </c>
      <c r="DK711" s="36">
        <f t="shared" si="1609"/>
        <v>0</v>
      </c>
      <c r="DL711" s="36">
        <f t="shared" si="1610"/>
        <v>0</v>
      </c>
      <c r="DM711" s="36">
        <f t="shared" si="1611"/>
        <v>0</v>
      </c>
      <c r="DN711" s="36">
        <f t="shared" ca="1" si="1660"/>
        <v>4.6137290849905055E-12</v>
      </c>
      <c r="DO711" s="64" cm="1">
        <f t="array" ref="DO711">IFERROR(INDEX(Tbl_FwdNom,$B711,MATCH(LIDt,Tbl_FwdNom_Cols,0)),0)</f>
        <v>8.0436352269999993</v>
      </c>
      <c r="DP711" s="64">
        <f t="shared" ca="1" si="1661"/>
        <v>7.9820827049999998</v>
      </c>
      <c r="DQ711" s="64">
        <f t="shared" ca="1" si="1612"/>
        <v>6.4201150276577135E-3</v>
      </c>
      <c r="DR711" s="70">
        <f t="shared" ca="1" si="1613"/>
        <v>0.99362083991387506</v>
      </c>
      <c r="DS711" s="70">
        <f ca="1">PRODUCT($DR$8:DR711)</f>
        <v>3.9353193851660627E-3</v>
      </c>
      <c r="DT711" s="36">
        <f t="shared" ca="1" si="1614"/>
        <v>0</v>
      </c>
      <c r="DU711" s="36">
        <f t="shared" ca="1" si="1615"/>
        <v>0</v>
      </c>
      <c r="DV711" s="36">
        <f t="shared" ca="1" si="1616"/>
        <v>0</v>
      </c>
      <c r="DW711" s="36">
        <f t="shared" ca="1" si="1617"/>
        <v>0</v>
      </c>
      <c r="DX711" s="36">
        <f t="shared" ca="1" si="1618"/>
        <v>0</v>
      </c>
      <c r="DY711" s="36">
        <f t="shared" ca="1" si="1619"/>
        <v>0</v>
      </c>
      <c r="DZ711" s="36">
        <f t="shared" ca="1" si="1620"/>
        <v>0</v>
      </c>
      <c r="EA711" s="36">
        <f t="shared" ca="1" si="1621"/>
        <v>0</v>
      </c>
      <c r="EB711" s="36">
        <f t="shared" ca="1" si="1622"/>
        <v>0</v>
      </c>
      <c r="EC711" s="36">
        <f t="shared" ca="1" si="1623"/>
        <v>0</v>
      </c>
      <c r="ED711" s="36">
        <f t="shared" ca="1" si="1624"/>
        <v>0</v>
      </c>
      <c r="EE711" s="36">
        <f t="shared" ca="1" si="1662"/>
        <v>0</v>
      </c>
      <c r="EF711" s="36">
        <f t="shared" ca="1" si="1625"/>
        <v>0</v>
      </c>
      <c r="EG711" s="64"/>
      <c r="EH711" s="64"/>
      <c r="EI711" s="64"/>
      <c r="EJ711" s="70"/>
      <c r="EK711" s="70"/>
      <c r="EL711" s="70"/>
      <c r="EM711" s="70"/>
      <c r="EN711" s="70"/>
      <c r="EO711" s="36">
        <f t="shared" si="1626"/>
        <v>0</v>
      </c>
      <c r="EP711" s="36">
        <f t="shared" si="1627"/>
        <v>0</v>
      </c>
      <c r="EQ711" s="36">
        <f t="shared" si="1628"/>
        <v>0</v>
      </c>
      <c r="ER711" s="36">
        <f t="shared" si="1629"/>
        <v>0</v>
      </c>
      <c r="ES711" s="36">
        <f t="shared" si="1630"/>
        <v>0</v>
      </c>
      <c r="ET711" s="36">
        <f t="shared" si="1631"/>
        <v>0</v>
      </c>
      <c r="EU711" s="36">
        <f t="shared" si="1663"/>
        <v>0</v>
      </c>
      <c r="EV711" s="36">
        <f t="shared" si="1632"/>
        <v>0</v>
      </c>
      <c r="EW711" s="36">
        <f t="shared" si="1633"/>
        <v>0</v>
      </c>
      <c r="EX711" s="36">
        <f t="shared" si="1664"/>
        <v>0</v>
      </c>
      <c r="EY711" s="36">
        <f t="shared" si="1634"/>
        <v>0</v>
      </c>
      <c r="EZ711" s="36">
        <f t="shared" si="1635"/>
        <v>0</v>
      </c>
      <c r="FA711" s="36">
        <f t="shared" si="1636"/>
        <v>0</v>
      </c>
      <c r="FB711" s="36">
        <f t="shared" si="1637"/>
        <v>0</v>
      </c>
      <c r="FC711" s="36">
        <f t="shared" si="1665"/>
        <v>0</v>
      </c>
      <c r="FD711" s="36">
        <f t="shared" si="1638"/>
        <v>0</v>
      </c>
      <c r="FE711" s="36">
        <f t="shared" si="1639"/>
        <v>0</v>
      </c>
      <c r="FF711" s="36">
        <f t="shared" si="1666"/>
        <v>0</v>
      </c>
      <c r="FG711" s="36">
        <f t="shared" si="1640"/>
        <v>0</v>
      </c>
      <c r="FH711" s="36">
        <f t="shared" si="1641"/>
        <v>0</v>
      </c>
      <c r="FI711" s="36">
        <f t="shared" si="1642"/>
        <v>0</v>
      </c>
      <c r="FJ711" s="36">
        <f t="shared" ca="1" si="1643"/>
        <v>0</v>
      </c>
      <c r="FK711" s="36">
        <f t="shared" si="1644"/>
        <v>0</v>
      </c>
      <c r="FL711" s="36">
        <f t="shared" si="1645"/>
        <v>0</v>
      </c>
      <c r="FM711" s="36">
        <f t="shared" ca="1" si="1646"/>
        <v>0</v>
      </c>
      <c r="FN711" s="36">
        <f t="shared" ca="1" si="1668"/>
        <v>0</v>
      </c>
    </row>
    <row r="712" spans="2:170" x14ac:dyDescent="0.25">
      <c r="B712" s="2">
        <v>704</v>
      </c>
      <c r="C712" s="2">
        <f t="shared" si="1674"/>
        <v>59</v>
      </c>
      <c r="D712" s="2">
        <f t="shared" si="1671"/>
        <v>728</v>
      </c>
      <c r="E712" s="2">
        <f t="shared" si="1669"/>
        <v>61</v>
      </c>
      <c r="F712" s="189">
        <f t="shared" si="1673"/>
        <v>67145</v>
      </c>
      <c r="G712" s="2">
        <f t="shared" si="1672"/>
        <v>10</v>
      </c>
      <c r="H712" s="187">
        <f t="shared" ref="H712:H775" si="1675">AgeAtEntry+D712/12</f>
        <v>93.25</v>
      </c>
      <c r="I712" s="186">
        <f t="shared" si="1670"/>
        <v>93</v>
      </c>
      <c r="J712" s="2">
        <f t="shared" ref="J712:J775" si="1676">IF(OR($B712&gt;IVP,IVP=0),0,1)</f>
        <v>0</v>
      </c>
      <c r="K712" s="2">
        <f t="shared" ref="K712:K775" si="1677">IF(AND(E712&lt;=ProjTerm,D712&gt;0),1,0)</f>
        <v>1</v>
      </c>
      <c r="L712">
        <f t="shared" ref="L712:L775" si="1678">IF($D712&lt;=VLOOKUP("Nat"&amp;Sex&amp;Smk,Tbl_MrtSelBands,2,FALSE),1,IF($D712&lt;=VLOOKUP("Nat"&amp;Sex&amp;Smk,Tbl_MrtSelBands,3,FALSE),2,3))</f>
        <v>2</v>
      </c>
      <c r="M712" s="190">
        <f t="shared" si="1647"/>
        <v>0.36717673356000002</v>
      </c>
      <c r="N712">
        <f t="shared" ref="N712:N775" si="1679">VLOOKUP(G712,Tbl_MrtSeasonAdj,MATCH("DTH_NAT",Tbl_MrtSeasonAdj_Cols)+1,FALSE)</f>
        <v>1</v>
      </c>
      <c r="O712">
        <f t="shared" ref="O712:O775" si="1680">IF(F712&lt;=ProjStart,100,VLOOKUP(MIN(B712,Tbl_TmpScl_Rows),Tbl_TmpScl,2,FALSE))</f>
        <v>100</v>
      </c>
      <c r="P712" s="58">
        <f t="shared" ref="P712:P775" si="1681">IF(D712&lt;=DthNatWP,0,MIN(1,M712*N712*O712/100*DthAdjPC/100)*(1+UWLoadPC/100))</f>
        <v>1.6522953010200003</v>
      </c>
      <c r="Q712" s="106">
        <f t="shared" ref="Q712:Q775" si="1682">MIN(1,P712*(1+DthStressPC/100))*$K712</f>
        <v>1</v>
      </c>
      <c r="R712" s="59">
        <f t="shared" ref="R712:R775" si="1683">IF(AND(ActDthNat=1,$B712=ActDthNatMth),1,IF(OR(AND($B712&lt;=IVP,ExpDthNat=0),AND(ActDthNat=1,$B712&lt;IVP)),0,Q712))</f>
        <v>1</v>
      </c>
      <c r="S712" s="32">
        <f t="shared" si="1648"/>
        <v>1</v>
      </c>
      <c r="T712">
        <f t="shared" ref="T712:T775" si="1684">IF($D712&lt;=VLOOKUP("Acc"&amp;Sex&amp;Smk,Tbl_MrtSelBands,2,FALSE),1,IF($D712&lt;=VLOOKUP("Acc"&amp;Sex&amp;Smk,Tbl_MrtSelBands,3,FALSE),2,3))</f>
        <v>1</v>
      </c>
      <c r="U712" s="32">
        <f t="shared" si="1649"/>
        <v>1.7607420300000001E-3</v>
      </c>
      <c r="V712">
        <f t="shared" ref="V712:V775" si="1685">VLOOKUP(G712,Tbl_MrtSeasonAdj,MATCH("DTH_ACC",Tbl_MrtSeasonAdj_Cols)+1,FALSE)</f>
        <v>1</v>
      </c>
      <c r="W712">
        <f t="shared" ref="W712:W775" si="1686">IF(F712&lt;=ProjStart,100,VLOOKUP(MIN(B712,MAX(Tbl_TmpScl_Rows)),Tbl_TmpScl,2,FALSE))</f>
        <v>100</v>
      </c>
      <c r="X712" s="58">
        <f t="shared" ref="X712:X775" si="1687">MIN(1,U712*V712*W712/100*DthAdjPC/100*(1+UWLoadPC/100))</f>
        <v>7.9233391350000005E-3</v>
      </c>
      <c r="Y712" s="58">
        <f t="shared" ref="Y712:Y775" si="1688">IF(F712&gt;ProjStart,MIN(1,X712*(1+DthStressPC/100)),0)</f>
        <v>7.9233391350000005E-3</v>
      </c>
      <c r="Z712" s="32">
        <f t="shared" ref="Z712:Z775" si="1689">IF(AND(ActDthAcc=1,$B712=ActDthAccMth),1,IF(OR(AND($B712&lt;=IVP,ExpDthAcc=0),AND(ActDthAcc=1,$B712&lt;IVP)),0,Y712))</f>
        <v>7.9233391350000005E-3</v>
      </c>
      <c r="AA712" s="32">
        <f t="shared" ref="AA712:AA775" si="1690">IF(F712&lt;=ProjStart,0,IF(Z712=1,1,1-(1-MIN(1-Q712,Z712))^(1/12)))</f>
        <v>0</v>
      </c>
      <c r="AB712" s="59">
        <f t="shared" ref="AB712:AB775" si="1691">IF($K712=0,0,MIN(100-AF712,INDEX(Tbl_Lps,MATCH(MIN($D712,MAX(Tbl_Lps_Rows)),Tbl_Lps_Rows,0),MATCH(RFRsk,Tbl_Lps_Cols,0)))/100)</f>
        <v>4.9056245199999996E-3</v>
      </c>
      <c r="AC712" s="59">
        <f t="shared" ref="AC712:AC775" si="1692">IF(AND(ActLps=1,$B712=ActLpsMth),1,IF(OR(AND($B712&lt;=IVP,ExpLps=0),AND(ActLps=1,$B712&lt;IVP)),0,AB712))</f>
        <v>4.9056245199999996E-3</v>
      </c>
      <c r="AD712">
        <f t="shared" ref="AD712:AD775" si="1693">VLOOKUP(G712,Tbl_ExitSeasonAdj,MATCH("LPS",Tbl_ExitSeasonAdj_Cols)+1,FALSE)</f>
        <v>1</v>
      </c>
      <c r="AE712" s="59">
        <f t="shared" ref="AE712:AE775" si="1694">IF(F712&gt;ProjStart,IF(E712&lt;ProjTerm,MIN(100,AC712*(1+LpsStressPC/100)*AD712),0),0)</f>
        <v>4.9056245199999996E-3</v>
      </c>
      <c r="AF712" s="59">
        <f t="shared" ref="AF712:AF775" si="1695">IF($K712=0,0,INDEX(Tbl_Cnl,MATCH(MIN($D712,MAX(Tbl_Cnl_Rows)),Tbl_Cnl_Rows,0),MATCH(RFRsk,Tbl_Cnl_Cols,0))/100)</f>
        <v>4.1758461800000006E-3</v>
      </c>
      <c r="AG712" s="59">
        <f t="shared" ref="AG712:AG775" si="1696">IF(AND(ActCnl=1,$B712=ActCnlMth),1,IF(OR(AND($B712&lt;=IVP,ExpCnl=0),AND(ActCnl=1,$B712&lt;IVP)),0,AF712))</f>
        <v>4.1758461800000006E-3</v>
      </c>
      <c r="AH712">
        <f t="shared" ref="AH712:AH775" si="1697">VLOOKUP(G712,Tbl_ExitSeasonAdj,MATCH("CNL",Tbl_ExitSeasonAdj_Cols,0)+1,FALSE)</f>
        <v>1</v>
      </c>
      <c r="AI712" s="59">
        <f t="shared" ref="AI712:AI775" si="1698">IF($F712&gt;ProjStart,IF($E712&lt;ProjTerm,MIN(100,1-AL712-AE712,AG712*(1+LpsStressPC/100)*AH712),0),0)</f>
        <v>4.1758461800000006E-3</v>
      </c>
      <c r="AJ712" s="59">
        <f t="shared" ref="AJ712:AJ775" si="1699">IF($K712=0,0,INDEX(Tbl_NTU,MATCH(MIN($D712,MAX(Tbl_NTU_Rows)),Tbl_NTU_Rows,0),MATCH(RFRsk,Tbl_NTU_Cols,0))/100)</f>
        <v>0</v>
      </c>
      <c r="AK712" s="59">
        <f t="shared" ref="AK712:AK775" si="1700">IF(AND(ActNTU=1,$B712=ActNTUMth),1,IF(OR(AND($B712&lt;=IVP,ExpNTU=0),AND(ActNTU=1,$B712&lt;IVP)),0,AJ712))</f>
        <v>0</v>
      </c>
      <c r="AL712" s="59">
        <f t="shared" ref="AL712:AL775" si="1701">IF($F712&gt;ProjStart,IF($E712&lt;ProjTerm,MIN(100,AK712*(1+LpsStressPC/100)*AH712),0),0)</f>
        <v>0</v>
      </c>
      <c r="AM712" s="12">
        <f t="shared" si="1650"/>
        <v>0</v>
      </c>
      <c r="AN712" s="12">
        <f t="shared" si="1651"/>
        <v>0</v>
      </c>
      <c r="AO712" s="66">
        <f t="shared" ref="AO712:AO775" si="1702">AM712*S712</f>
        <v>0</v>
      </c>
      <c r="AP712" s="66">
        <f t="shared" ref="AP712:AP775" si="1703">AM712*AA712</f>
        <v>0</v>
      </c>
      <c r="AQ712" s="59">
        <f t="shared" ref="AQ712:AQ775" si="1704">AM712*AE712</f>
        <v>0</v>
      </c>
      <c r="AR712" s="59">
        <f t="shared" ref="AR712:AR775" si="1705">AM712*AI712</f>
        <v>0</v>
      </c>
      <c r="AS712" s="59">
        <f t="shared" ref="AS712:AS775" si="1706">AL712*AM712</f>
        <v>0</v>
      </c>
      <c r="AT712" s="12">
        <f t="shared" ref="AT712:AT775" si="1707">IF(AND($B712=IVP,ActIVPOn=1,ExtrCls="Y"),1,IF(AND($B712=IVP,ActIVPOff=1,ExtrCls="N"),0,IF($K713=0,0,IF(AND(OR(D712=0,F712=ProjStart),InitPols&lt;&gt;0),1,MAX(0,AM712-AO712-AP712-AQ712-AR712-AS712)))))</f>
        <v>0</v>
      </c>
      <c r="AU712" s="59">
        <f t="shared" si="1652"/>
        <v>0</v>
      </c>
      <c r="AV712" s="59">
        <f t="shared" si="1653"/>
        <v>0</v>
      </c>
      <c r="AW712" s="70">
        <f t="shared" ref="AW712:AW775" si="1708">IF(AND(ActWOPBrth=1,$B712&gt;ActWOPBrthMth,$B712&lt;=IVP,$B712&lt;=ActWOPBrthMth+WOPBrthPer),1,IF(OR($D712&lt;=WOPBrthWP,AND($B712&lt;=IVP,ExpWOPBrth=0),AND(ActWOPBrth=1,$B712&lt;IVP)),0,AM712*VLOOKUP($I712,Tbl_Births,2,FALSE)/12*$J712))</f>
        <v>0</v>
      </c>
      <c r="AX712" s="20">
        <f t="shared" ref="AX712:AX775" si="1709">IF(AND(B712&lt;IVP,ExpSA=0),0,IF(AND(OR(RunType="CLS",AND(ActSADecr=1,SAChng&lt;0),AND(ActSAIncr=1,SAChng&gt;0)),$B712&gt;=ActSAMth),SALSCLS,SALSOPN))</f>
        <v>200000</v>
      </c>
      <c r="AY712" s="20">
        <f t="shared" ref="AY712:AY775" si="1710">IF(AND(B712&lt;IVP,ExpSA=0),0,IF(AND(OR(RunType="CLS",AND(ActSADecr=1,SAChng&lt;0),AND(ActSAIncr=1,SAChng&gt;0)),$B712&gt;=ActSAMth),SATrCLS,SATrOPN))</f>
        <v>0</v>
      </c>
      <c r="AZ712" s="20">
        <f t="shared" ref="AZ712:AZ775" si="1711">IF(AND(B712&lt;IVP,ExpSA=0),0,IF(AND(OR(RunType="CLS",AND(ActSADecr=1,SAChng&lt;0),AND(ActSAIncr=1,SAChng&gt;0)),$B712&gt;=ActSAMth),SAInstCLS,SAInstOPN))*$K712</f>
        <v>0</v>
      </c>
      <c r="BA712" s="20">
        <f t="shared" ref="BA712:BA775" si="1712">IF(K712=0,0,AZ712+AY712+AX712)</f>
        <v>200000</v>
      </c>
      <c r="BB712" s="36">
        <f t="shared" ref="BB712:BB775" si="1713">IF(D712=1,ExGrat+1,1)*$K712</f>
        <v>1</v>
      </c>
      <c r="BC712" s="36">
        <f t="shared" ref="BC712:BC775" si="1714">ROUNDUP(AZ712/AnnPayM*$K712,2)</f>
        <v>0</v>
      </c>
      <c r="BD712" s="80">
        <f t="shared" ref="BD712:BD775" si="1715">IF(AND(DthRepdt="Y",ActDthNat=1,B712&lt;IVP),0,AO712*BB712*AX712*$K712)</f>
        <v>0</v>
      </c>
      <c r="BE712" s="36">
        <f t="shared" ref="BE712:BE775" si="1716">IF(AND(DthRepdt="Y",ActDthNat=1,B712&lt;IVP),0,BB712*AO712*AY712*$K712)</f>
        <v>0</v>
      </c>
      <c r="BF712" s="36">
        <f t="shared" ref="BF712:BF775" si="1717">IF(AND(DthRepdt="Y",ActDthNat=1,B712&lt;IVP),0,BC712*AnnPayM*BB712*AO712)</f>
        <v>0</v>
      </c>
      <c r="BG712" s="36">
        <f t="shared" ref="BG712:BG775" si="1718">BF712+BE712+BD712</f>
        <v>0</v>
      </c>
      <c r="BH712" s="36">
        <f t="shared" ref="BH712:BH775" si="1719">IF(AND(DthRepdt="Y",ActDthAcc=1,B712&lt;IVP),0,AP712*BB712*AX712*$K712)</f>
        <v>0</v>
      </c>
      <c r="BI712" s="36">
        <f t="shared" ref="BI712:BI775" si="1720">IF(AND(DthRepdt="Y",ActDthAcc=1,B712&lt;IVP),0,BB712*AP712*AY712*$K712)</f>
        <v>0</v>
      </c>
      <c r="BJ712" s="36">
        <f t="shared" ref="BJ712:BJ775" si="1721">IF(AND(DthRepdt="Y",ActDthAcc=1,B712&lt;IVP),0,BC712*AnnPayM*AP712*BB712)</f>
        <v>0</v>
      </c>
      <c r="BK712" s="36">
        <f t="shared" ref="BK712:BK775" si="1722">BJ712+BI712+BH712</f>
        <v>0</v>
      </c>
      <c r="BL712" s="68">
        <f>IF(OR(AT712=0,E712&gt;ProjTerm),0,VLOOKUP(D712,'Life Events'!$AE$5:$AI$1206,5,FALSE))</f>
        <v>0</v>
      </c>
      <c r="BM712" s="93">
        <f t="shared" ref="BM712:BM775" si="1723">IF(AND(ActWOPBrth=1,$B712&gt;ActWOPBrthMth,$B712&lt;=IVP,$B712&lt;=ActWOPBrthMth+WOPBrthPer),1,IF(OR(AND($B712&lt;=IVP,ExpWOPBrth=0),AND(ActWOPBrth=1,$B712&lt;IVP)),0,BL712))</f>
        <v>0</v>
      </c>
      <c r="BN712" s="93">
        <f t="shared" ref="BN712:BN775" si="1724">AT712*BM712</f>
        <v>0</v>
      </c>
      <c r="BO712" s="36">
        <f t="shared" ref="BO712:BO775" si="1725">BS712*BN712</f>
        <v>0</v>
      </c>
      <c r="BP712" s="36">
        <f t="shared" ref="BP712:BP775" si="1726">IF(AE712+AI712+AL712=0,0,(AP712+AO712)*AE712/(AE712+AI712+AL712)*BR712)</f>
        <v>0</v>
      </c>
      <c r="BQ712" s="36">
        <f t="shared" ref="BQ712:BQ775" si="1727">IFERROR(IF(OR(F712&lt;=ProjStart,D712&lt;=0),0,100-(AM713*AE713+AM714*AE714+AM715*AE715+AM716*AE716*Prm4PC/100-IF(D712=1,AM712*AI712,0))*100/AT712),0)</f>
        <v>0</v>
      </c>
      <c r="BR712" s="36">
        <f t="shared" ref="BR712:BR775" si="1728">IF(AND($B712&lt;IVP,ExpSA=0),0,IF(AND(OR(RunType="CLS",AND(ActSADecr=1,SAChng&lt;0),AND(ActSAIncr=1,SAChng&gt;0),AND(ActPrm=1,SAChng=0,$B712&gt;=IVP/2)),$B712&gt;=ActSAMth),PrmCls,PrmOpn))/12</f>
        <v>154.78110000000001</v>
      </c>
      <c r="BS712" s="36">
        <f t="shared" ref="BS712:BS775" si="1729">IF(F712&gt;=ProjStart,BR712,0)*BQ712/100</f>
        <v>0</v>
      </c>
      <c r="BT712" s="36">
        <f t="shared" ref="BT712:BT775" si="1730">IF(AND(ActPS=1,$B712&gt;=PSStartMth,$B712&lt;=PSEndMth,$B712&lt;IVP),0,BS712*AT712)</f>
        <v>0</v>
      </c>
      <c r="BU712" s="70" cm="1">
        <f t="array" ref="BU712">IF(AND(ActInt=1,$J712=0),INDEX(Tbl_FwdNom,$B712-IVP,MATCH(ValnDt,Tbl_FwdNom_Cols)),INDEX(Tbl_FwdNom,$B712,MATCH(StartDt,Tbl_FwdNom_Cols)))</f>
        <v>10.181985022999999</v>
      </c>
      <c r="BV712" s="70" cm="1">
        <f t="array" ref="BV712">INDEX(Tbl_FwdReal,$B712,MATCH(StartDt,Tbl_FwdReal_Cols))</f>
        <v>3.6722204970000001</v>
      </c>
      <c r="BW712" s="70" cm="1">
        <f t="array" ref="BW712">IF(RunType&lt;&gt;"OPN",INDEX(Tbl_FwdReal,$B712,MATCH(ValnDt,Tbl_FwdReal_Cols)),IF(AND($J712=0,ActInt=1),INDEX(Tbl_FwdReal,$B712-IVP,MATCH(ValnDt,Tbl_FwdReal_Cols)),-999))*$K712</f>
        <v>3.6722204970000001</v>
      </c>
      <c r="BX712" s="70">
        <f t="shared" ref="BX712:BX775" si="1731">IF(OR(NBExpMth&gt;0,AND(RunType="OPN",ActInt=0)),BV712,BW712)/100</f>
        <v>3.6722204969999998E-2</v>
      </c>
      <c r="BY712" s="70">
        <f t="shared" si="1654"/>
        <v>6.2791792196525531E-2</v>
      </c>
      <c r="BZ712" s="64">
        <f t="shared" si="1667"/>
        <v>5.0878336296200644E-3</v>
      </c>
      <c r="CA712" s="70" cm="1">
        <f t="array" ref="CA712">IF($J712=1,CA711*(1+INDEX(Tbl_CPI,$B712,MATCH(IF(RunType="OPN",StartDt,ValnDt),Tbl_CPI_Cols))),0)</f>
        <v>0</v>
      </c>
      <c r="CB712" s="70">
        <f t="shared" si="1655"/>
        <v>51.114876703073307</v>
      </c>
      <c r="CC712" s="70">
        <f t="shared" si="1656"/>
        <v>49.078728078593947</v>
      </c>
      <c r="CD712" s="36">
        <f t="shared" ref="CD712:CD775" si="1732">IF($B712=0,0,REFixed/12*CC711+BS712*REMPrmPC/100)</f>
        <v>248.62465665814381</v>
      </c>
      <c r="CE712" s="36">
        <f t="shared" ref="CE712:CE775" si="1733">IF($B712=0,0,BS712*REAPrmPC/100)</f>
        <v>0</v>
      </c>
      <c r="CF712" s="36">
        <f t="shared" ref="CF712:CF775" si="1734">IF($B712=0,0,BS712*RECPrmPC/100)</f>
        <v>0</v>
      </c>
      <c r="CG712" s="36">
        <f t="shared" ref="CG712:CG775" si="1735">IF(F712&lt;=ProjStart,0,(CD712+CE712+CF712)*AM712)</f>
        <v>0</v>
      </c>
      <c r="CH712" s="36">
        <f t="shared" ref="CH712:CH775" si="1736">IF(F712&lt;=ProjStart,0,CD712*AM712)</f>
        <v>0</v>
      </c>
      <c r="CI712" s="36">
        <f t="shared" ref="CI712:CI775" si="1737">IFERROR((CEFixed*CC712+CEClmPC*BA712)*BB712,0)*(AP712+AO712)</f>
        <v>0</v>
      </c>
      <c r="CJ712" s="36">
        <f t="shared" ref="CJ712:CJ775" si="1738">(CI712+CF712)*(AP712+AO712)</f>
        <v>0</v>
      </c>
      <c r="CK712" s="36">
        <f t="shared" ref="CK712:CK775" si="1739">IF(D712=1,IEFixed*CC712+BS712*IEPrmPC/100,0)*AM712</f>
        <v>0</v>
      </c>
      <c r="CL712" s="36">
        <f t="shared" ref="CL712:CL775" si="1740">(CK712+CE712)*AM712</f>
        <v>0</v>
      </c>
      <c r="CM712" s="36">
        <f t="shared" ref="CM712:CM775" si="1741">CG712+CK712+CI712</f>
        <v>0</v>
      </c>
      <c r="CN712" s="36">
        <f t="shared" ref="CN712:CN775" si="1742">BG712-BT712+BO712+BK712-BP712</f>
        <v>0</v>
      </c>
      <c r="CO712" s="20">
        <f t="shared" ref="CO712:CO775" si="1743">IF(AND($B712&lt;IVP,ExpSA=0),0,IF(AND(OR(RunType="CLS",AND(ActSADecr=1,SAChng&lt;0),AND(ActSAIncr=1,SAChng&gt;0)),$B712&gt;=ActSAMth),RI1SACls+RI2SACls,RI1SAOpn+RI2SAOpn))</f>
        <v>120000</v>
      </c>
      <c r="CP712" s="20">
        <f t="shared" ref="CP712:CP775" si="1744">IF(D712&lt;=VLOOKUP(Sex&amp;Smk,Tbl_RISelBands,2,FALSE),1,2)</f>
        <v>2</v>
      </c>
      <c r="CQ712" s="64">
        <f t="shared" ref="CQ712:CQ775" si="1745">IF(B712=0,0,VLOOKUP(Sex&amp;Smk&amp;I712,Tbl_RIPrm,CP712+1,FALSE)*VLOOKUP(RFRsk,Tbl_RIRFRskScl,2,FALSE)/100)</f>
        <v>0.4185812076</v>
      </c>
      <c r="CR712" s="64">
        <f t="shared" ref="CR712:CR775" si="1746">IF(F712&gt;ProjStart,MIN(1,CQ712*(1+UWLoadPC/100)*RIAdjPC/100),0)</f>
        <v>1</v>
      </c>
      <c r="CS712" s="36">
        <f t="shared" ref="CS712:CS775" si="1747">CO712*(1-(1-CR712)^(1/12))*AM712</f>
        <v>0</v>
      </c>
      <c r="CT712" s="36">
        <f t="shared" ref="CT712:CT775" si="1748">IF(AND(DthRepdt="Y",$B712&lt;IVP,AND(ActDthNat=1,$B712=ActDthNatMth)),0,CO712*AO712)</f>
        <v>0</v>
      </c>
      <c r="CU712" s="36">
        <f t="shared" ref="CU712:CU775" si="1749">IF(AND(DthRepdt="Y",$B712&lt;IVP,AND(ActDthAcc=1,$B712=ActDthAccMth)),0,CO712*AP712)</f>
        <v>0</v>
      </c>
      <c r="CV712" s="36">
        <f t="shared" si="1657"/>
        <v>0</v>
      </c>
      <c r="CW712" s="36">
        <f t="shared" ref="CW712:CW775" si="1750">IF(E712&gt;RIBnd1,0,CV712)</f>
        <v>0</v>
      </c>
      <c r="CX712" s="36">
        <f t="shared" ref="CX712:CX775" si="1751">IF(OR(E712&gt;RIBnd1,E712&lt;=RIBnd),0,MAX((CS712*(1-RIProfExp/100)-CV712)*RIProfPC/100,0))</f>
        <v>0</v>
      </c>
      <c r="CY712" s="36">
        <f t="shared" ref="CY712:CY775" si="1752">IF(OR(AND(ActPS=1,$B712&gt;=PSStartMth,$B712&lt;=PSEndMth,$B712&lt;IVP),E712&gt;RIBnd1),0,IF(D712&lt;=DurIFProj,0,CS712-CX712))</f>
        <v>0</v>
      </c>
      <c r="CZ712" s="36">
        <f t="shared" si="1658"/>
        <v>0</v>
      </c>
      <c r="DA712" s="64">
        <f t="shared" ref="DA712:DA775" si="1753">(1+BU712/100)^(1/12)-1</f>
        <v>8.1130019816590959E-3</v>
      </c>
      <c r="DB712" s="70">
        <f t="shared" si="1659"/>
        <v>0.99195228911271727</v>
      </c>
      <c r="DC712" s="70">
        <f>PRODUCT($DB$8:DB712)</f>
        <v>1.3645092946104099E-3</v>
      </c>
      <c r="DD712" s="36">
        <f t="shared" ref="DD712:DD775" si="1754">IF($D712&lt;0,0,(DD713+BT713)/(1+$DA713))</f>
        <v>0</v>
      </c>
      <c r="DE712" s="36">
        <f t="shared" ref="DE712:DE775" si="1755">IF($D712&lt;0,0,(DE713+BG713)/(1+$DA713))</f>
        <v>0</v>
      </c>
      <c r="DF712" s="36">
        <f t="shared" ref="DF712:DF775" si="1756">IF($D712&lt;0,0,(DF713+BK713)/(1+$DA713))</f>
        <v>0</v>
      </c>
      <c r="DG712" s="36">
        <f t="shared" ref="DG712:DG775" si="1757">IF($D712&lt;0,0,(DG713+BP713)/(1+$DA713))</f>
        <v>0</v>
      </c>
      <c r="DH712" s="36">
        <f t="shared" ref="DH712:DH775" si="1758">IF($D712&lt;0,0,(DH713+BO713)/(1+$DA713))</f>
        <v>0</v>
      </c>
      <c r="DI712" s="36">
        <f t="shared" ref="DI712:DI775" si="1759">IF($D712&lt;0,0,DI713/(1+$DA713)+CM713)</f>
        <v>0</v>
      </c>
      <c r="DJ712" s="36">
        <f t="shared" ref="DJ712:DJ775" si="1760">DE712+DF712+DH712+DI712-DD712-DG712</f>
        <v>0</v>
      </c>
      <c r="DK712" s="36">
        <f t="shared" ref="DK712:DK775" si="1761">IF($D712&lt;0,0,(DK713+$CW713)/(1+$DA713))</f>
        <v>0</v>
      </c>
      <c r="DL712" s="36">
        <f t="shared" ref="DL712:DL775" si="1762">IF($D712&lt;0,0,(DL713+$CY713)/(1+$DA713))</f>
        <v>0</v>
      </c>
      <c r="DM712" s="36">
        <f t="shared" ref="DM712:DM775" si="1763">DJ712+DL712-DK712</f>
        <v>0</v>
      </c>
      <c r="DN712" s="36">
        <f t="shared" ca="1" si="1660"/>
        <v>4.6137290849905055E-12</v>
      </c>
      <c r="DO712" s="64" cm="1">
        <f t="array" ref="DO712">IFERROR(INDEX(Tbl_FwdNom,$B712,MATCH(LIDt,Tbl_FwdNom_Cols,0)),0)</f>
        <v>8.0419249609999994</v>
      </c>
      <c r="DP712" s="64">
        <f t="shared" ca="1" si="1661"/>
        <v>7.9803734139999998</v>
      </c>
      <c r="DQ712" s="64">
        <f t="shared" ref="DQ712:DQ775" ca="1" si="1764">(1+DP712/100)^(1/12)-1</f>
        <v>6.4187874329288963E-3</v>
      </c>
      <c r="DR712" s="70">
        <f t="shared" ref="DR712:DR775" ca="1" si="1765">(1+DQ712)^(-1)</f>
        <v>0.99362215062647896</v>
      </c>
      <c r="DS712" s="70">
        <f ca="1">PRODUCT($DR$8:DR712)</f>
        <v>3.9102205108907766E-3</v>
      </c>
      <c r="DT712" s="36">
        <f t="shared" ref="DT712:DT775" ca="1" si="1766">IF($D712&lt;0,0,(DT713+BG713)/(1+$DQ713))</f>
        <v>0</v>
      </c>
      <c r="DU712" s="36">
        <f t="shared" ref="DU712:DU775" ca="1" si="1767">IF($D712&lt;0,0,(DU713+BK713)/(1+$DQ713))</f>
        <v>0</v>
      </c>
      <c r="DV712" s="36">
        <f t="shared" ref="DV712:DV775" ca="1" si="1768">IF($D712&lt;0,0,(DV713+BP713)/(1+$DQ713))</f>
        <v>0</v>
      </c>
      <c r="DW712" s="36">
        <f t="shared" ref="DW712:DW775" ca="1" si="1769">IF($D712&lt;0,0,(DW713+BO713)/(1+$DQ713))</f>
        <v>0</v>
      </c>
      <c r="DX712" s="36">
        <f t="shared" ref="DX712:DX775" ca="1" si="1770">IF($D712&lt;0,0,(DX713+BT713)/(1+$DQ713))</f>
        <v>0</v>
      </c>
      <c r="DY712" s="36">
        <f t="shared" ref="DY712:DY775" ca="1" si="1771">IF($D712&lt;0,0,DY713/(1+$DQ713)+CL713)</f>
        <v>0</v>
      </c>
      <c r="DZ712" s="36">
        <f t="shared" ref="DZ712:DZ775" ca="1" si="1772">IF($D712&lt;0,0,DZ713/(1+$DQ713)+CH713)</f>
        <v>0</v>
      </c>
      <c r="EA712" s="36">
        <f t="shared" ref="EA712:EA775" ca="1" si="1773">IF($D712&lt;0,0,EA713/(1+$DQ713)+CJ713)</f>
        <v>0</v>
      </c>
      <c r="EB712" s="36">
        <f t="shared" ref="EB712:EB775" ca="1" si="1774">DT712+DU712+DW712-DX712+DY712+DZ712+EA712-DV712</f>
        <v>0</v>
      </c>
      <c r="EC712" s="36">
        <f t="shared" ref="EC712:EC775" ca="1" si="1775">IF($D712&lt;0,0,(EC713+CW713)/(1+DQ713))</f>
        <v>0</v>
      </c>
      <c r="ED712" s="36">
        <f t="shared" ref="ED712:ED775" ca="1" si="1776">IF($D712&lt;0,0,(ED713+CY713)/(1+DQ713))</f>
        <v>0</v>
      </c>
      <c r="EE712" s="36">
        <f t="shared" ca="1" si="1662"/>
        <v>0</v>
      </c>
      <c r="EF712" s="36">
        <f t="shared" ref="EF712:EF775" ca="1" si="1777">EB712+EE712</f>
        <v>0</v>
      </c>
      <c r="EG712" s="64"/>
      <c r="EH712" s="64"/>
      <c r="EI712" s="64"/>
      <c r="EJ712" s="70"/>
      <c r="EK712" s="70"/>
      <c r="EL712" s="70"/>
      <c r="EM712" s="70"/>
      <c r="EN712" s="70"/>
      <c r="EO712" s="36">
        <f t="shared" ref="EO712:EO775" si="1778">(IF(B712=0,0,DM711)-CM712)*DA712</f>
        <v>0</v>
      </c>
      <c r="EP712" s="36">
        <f t="shared" ref="EP712:EP775" si="1779">(-CM712-CN712-CZ712+EO712)*J712</f>
        <v>0</v>
      </c>
      <c r="EQ712" s="36">
        <f t="shared" ref="EQ712:EQ775" si="1780">(DE712+DF712+DG712)*VLOOKUP("mort",Tbl_RA_Scl,2,FALSE)</f>
        <v>0</v>
      </c>
      <c r="ER712" s="36">
        <f t="shared" ref="ER712:ER775" si="1781">DD712*VLOOKUP("lpsup",Tbl_RA_Scl,2,FALSE)</f>
        <v>0</v>
      </c>
      <c r="ES712" s="36">
        <f t="shared" ref="ES712:ES775" si="1782">DD712*VLOOKUP("lpsdown",Tbl_RA_Scl,2,FALSE)</f>
        <v>0</v>
      </c>
      <c r="ET712" s="36">
        <f t="shared" ref="ET712:ET775" si="1783">MAX(0,-DJ712)*VLOOKUP("masslps",Tbl_RA_Scl,2,FALSE)</f>
        <v>0</v>
      </c>
      <c r="EU712" s="36">
        <f t="shared" si="1663"/>
        <v>0</v>
      </c>
      <c r="EV712" s="36">
        <f t="shared" ref="EV712:EV775" si="1784">DI712*VLOOKUP("exp",Tbl_RA_Scl,2,FALSE)</f>
        <v>0</v>
      </c>
      <c r="EW712" s="36">
        <f t="shared" ref="EW712:EW775" si="1785">(DE712+DF712+DG712)*VLOOKUP("mortcat",Tbl_RA_Scl,2,FALSE)</f>
        <v>0</v>
      </c>
      <c r="EX712" s="36">
        <f t="shared" si="1664"/>
        <v>0</v>
      </c>
      <c r="EY712" s="36">
        <f t="shared" ref="EY712:EY775" si="1786">DK712*VLOOKUP("mort",Tbl_RA_Scl_RI,2,FALSE)</f>
        <v>0</v>
      </c>
      <c r="EZ712" s="36">
        <f t="shared" ref="EZ712:EZ775" si="1787">DL712*VLOOKUP("lpsup",Tbl_RA_Scl_RI,2,FALSE)</f>
        <v>0</v>
      </c>
      <c r="FA712" s="36">
        <f t="shared" ref="FA712:FA775" si="1788">DL712*VLOOKUP("lpsdown",Tbl_RA_Scl_RI,2,FALSE)</f>
        <v>0</v>
      </c>
      <c r="FB712" s="36">
        <f t="shared" ref="FB712:FB775" si="1789">MAX(0,DL712-DK712)*VLOOKUP("masslps",Tbl_RA_Scl_RI,2,FALSE)</f>
        <v>0</v>
      </c>
      <c r="FC712" s="36">
        <f t="shared" si="1665"/>
        <v>0</v>
      </c>
      <c r="FD712" s="36">
        <f t="shared" ref="FD712:FD775" si="1790">DL712*VLOOKUP("exp",Tbl_RA_Scl_RI,2,FALSE)</f>
        <v>0</v>
      </c>
      <c r="FE712" s="36">
        <f t="shared" ref="FE712:FE775" si="1791">DK712*VLOOKUP("mortcat",Tbl_RA_Scl_RI,2,FALSE)</f>
        <v>0</v>
      </c>
      <c r="FF712" s="36">
        <f t="shared" si="1666"/>
        <v>0</v>
      </c>
      <c r="FG712" s="36">
        <f t="shared" ref="FG712:FG775" si="1792">EX712-FF712</f>
        <v>0</v>
      </c>
      <c r="FH712" s="36">
        <f t="shared" ref="FH712:FH775" si="1793">EX712*DA712</f>
        <v>0</v>
      </c>
      <c r="FI712" s="36">
        <f t="shared" ref="FI712:FI775" si="1794">IF($D712&lt;0,0,EX713-EX712-FH712)</f>
        <v>0</v>
      </c>
      <c r="FJ712" s="36">
        <f t="shared" ref="FJ712:FJ775" ca="1" si="1795">(FJ713-FI713)/(1+$DQ713)*$K713</f>
        <v>0</v>
      </c>
      <c r="FK712" s="36">
        <f t="shared" ref="FK712:FK775" si="1796">FF712*DA712</f>
        <v>0</v>
      </c>
      <c r="FL712" s="36">
        <f t="shared" ref="FL712:FL775" si="1797">IF($D712&lt;0,0,FF713-FF712-FK712)</f>
        <v>0</v>
      </c>
      <c r="FM712" s="36">
        <f t="shared" ref="FM712:FM775" ca="1" si="1798">(FM713-FL713)/(1+$DQ713)*$K713</f>
        <v>0</v>
      </c>
      <c r="FN712" s="36">
        <f t="shared" ca="1" si="1668"/>
        <v>0</v>
      </c>
    </row>
    <row r="713" spans="2:170" x14ac:dyDescent="0.25">
      <c r="B713" s="2">
        <v>705</v>
      </c>
      <c r="C713" s="2">
        <f t="shared" si="1674"/>
        <v>59</v>
      </c>
      <c r="D713" s="2">
        <f t="shared" si="1671"/>
        <v>729</v>
      </c>
      <c r="E713" s="2">
        <f t="shared" si="1669"/>
        <v>61</v>
      </c>
      <c r="F713" s="189">
        <f t="shared" si="1673"/>
        <v>67175</v>
      </c>
      <c r="G713" s="2">
        <f t="shared" si="1672"/>
        <v>11</v>
      </c>
      <c r="H713" s="187">
        <f t="shared" si="1675"/>
        <v>93.333333333333343</v>
      </c>
      <c r="I713" s="186">
        <f t="shared" si="1670"/>
        <v>93</v>
      </c>
      <c r="J713" s="2">
        <f t="shared" si="1676"/>
        <v>0</v>
      </c>
      <c r="K713" s="2">
        <f t="shared" si="1677"/>
        <v>1</v>
      </c>
      <c r="L713">
        <f t="shared" si="1678"/>
        <v>2</v>
      </c>
      <c r="M713" s="190">
        <f t="shared" ref="M713:M776" si="1799">MIN(1,VLOOKUP(RFRsk,Tbl_MrtRFRskScl,2,FALSE)/100*IFERROR(VLOOKUP("Nat"&amp;Sex&amp;Smk&amp;I713,Tbl_Mort,L713+1,FALSE),1))*$K713</f>
        <v>0.36717673356000002</v>
      </c>
      <c r="N713">
        <f t="shared" si="1679"/>
        <v>1</v>
      </c>
      <c r="O713">
        <f t="shared" si="1680"/>
        <v>100</v>
      </c>
      <c r="P713" s="58">
        <f t="shared" si="1681"/>
        <v>1.6522953010200003</v>
      </c>
      <c r="Q713" s="106">
        <f t="shared" si="1682"/>
        <v>1</v>
      </c>
      <c r="R713" s="59">
        <f t="shared" si="1683"/>
        <v>1</v>
      </c>
      <c r="S713" s="32">
        <f t="shared" ref="S713:S776" si="1800">IF(R713=1,1,(1-(1-R713)^(1/12))*$K713)</f>
        <v>1</v>
      </c>
      <c r="T713">
        <f t="shared" si="1684"/>
        <v>1</v>
      </c>
      <c r="U713" s="32">
        <f t="shared" ref="U713:U776" si="1801">IF($K713=0,0,MIN(1,VLOOKUP(RFRsk,Tbl_MrtRFRskScl,2,FALSE)/100*IFERROR(VLOOKUP("Acc"&amp;Sex&amp;Smk&amp;I713,Tbl_Mort,T713+1,FALSE),1)))</f>
        <v>1.7607420300000001E-3</v>
      </c>
      <c r="V713">
        <f t="shared" si="1685"/>
        <v>1</v>
      </c>
      <c r="W713">
        <f t="shared" si="1686"/>
        <v>100</v>
      </c>
      <c r="X713" s="58">
        <f t="shared" si="1687"/>
        <v>7.9233391350000005E-3</v>
      </c>
      <c r="Y713" s="58">
        <f t="shared" si="1688"/>
        <v>7.9233391350000005E-3</v>
      </c>
      <c r="Z713" s="32">
        <f t="shared" si="1689"/>
        <v>7.9233391350000005E-3</v>
      </c>
      <c r="AA713" s="32">
        <f t="shared" si="1690"/>
        <v>0</v>
      </c>
      <c r="AB713" s="59">
        <f t="shared" si="1691"/>
        <v>4.9056245199999996E-3</v>
      </c>
      <c r="AC713" s="59">
        <f t="shared" si="1692"/>
        <v>4.9056245199999996E-3</v>
      </c>
      <c r="AD713">
        <f t="shared" si="1693"/>
        <v>1</v>
      </c>
      <c r="AE713" s="59">
        <f t="shared" si="1694"/>
        <v>4.9056245199999996E-3</v>
      </c>
      <c r="AF713" s="59">
        <f t="shared" si="1695"/>
        <v>4.1758461800000006E-3</v>
      </c>
      <c r="AG713" s="59">
        <f t="shared" si="1696"/>
        <v>4.1758461800000006E-3</v>
      </c>
      <c r="AH713">
        <f t="shared" si="1697"/>
        <v>1</v>
      </c>
      <c r="AI713" s="59">
        <f t="shared" si="1698"/>
        <v>4.1758461800000006E-3</v>
      </c>
      <c r="AJ713" s="59">
        <f t="shared" si="1699"/>
        <v>0</v>
      </c>
      <c r="AK713" s="59">
        <f t="shared" si="1700"/>
        <v>0</v>
      </c>
      <c r="AL713" s="59">
        <f t="shared" si="1701"/>
        <v>0</v>
      </c>
      <c r="AM713" s="12">
        <f t="shared" ref="AM713:AM776" si="1802">AT712</f>
        <v>0</v>
      </c>
      <c r="AN713" s="12">
        <f t="shared" ref="AN713:AN776" si="1803">IF(AND($B713=IVP,OR(AND(ActIVPOff=1,ExtrCls="N"),AND(ActIVPOn=1,ExtrCls="Y"))),0,AT713+AS713+AR713+AQ713+AP713+AO713-AM713)</f>
        <v>0</v>
      </c>
      <c r="AO713" s="66">
        <f t="shared" si="1702"/>
        <v>0</v>
      </c>
      <c r="AP713" s="66">
        <f t="shared" si="1703"/>
        <v>0</v>
      </c>
      <c r="AQ713" s="59">
        <f t="shared" si="1704"/>
        <v>0</v>
      </c>
      <c r="AR713" s="59">
        <f t="shared" si="1705"/>
        <v>0</v>
      </c>
      <c r="AS713" s="59">
        <f t="shared" si="1706"/>
        <v>0</v>
      </c>
      <c r="AT713" s="12">
        <f t="shared" si="1707"/>
        <v>0</v>
      </c>
      <c r="AU713" s="59">
        <f t="shared" ref="AU713:AU776" si="1804">MAX(0,AT713-AM713-AN713+AO713+AP713+AQ713+AR713+AS713)</f>
        <v>0</v>
      </c>
      <c r="AV713" s="59">
        <f t="shared" ref="AV713:AV776" si="1805">MIN(0,AT713-AM713-AN713+AO713+AP713+AQ713+AR713+AS713)</f>
        <v>0</v>
      </c>
      <c r="AW713" s="70">
        <f t="shared" si="1708"/>
        <v>0</v>
      </c>
      <c r="AX713" s="20">
        <f t="shared" si="1709"/>
        <v>200000</v>
      </c>
      <c r="AY713" s="20">
        <f t="shared" si="1710"/>
        <v>0</v>
      </c>
      <c r="AZ713" s="20">
        <f t="shared" si="1711"/>
        <v>0</v>
      </c>
      <c r="BA713" s="20">
        <f t="shared" si="1712"/>
        <v>200000</v>
      </c>
      <c r="BB713" s="36">
        <f t="shared" si="1713"/>
        <v>1</v>
      </c>
      <c r="BC713" s="36">
        <f t="shared" si="1714"/>
        <v>0</v>
      </c>
      <c r="BD713" s="80">
        <f t="shared" si="1715"/>
        <v>0</v>
      </c>
      <c r="BE713" s="36">
        <f t="shared" si="1716"/>
        <v>0</v>
      </c>
      <c r="BF713" s="36">
        <f t="shared" si="1717"/>
        <v>0</v>
      </c>
      <c r="BG713" s="36">
        <f t="shared" si="1718"/>
        <v>0</v>
      </c>
      <c r="BH713" s="36">
        <f t="shared" si="1719"/>
        <v>0</v>
      </c>
      <c r="BI713" s="36">
        <f t="shared" si="1720"/>
        <v>0</v>
      </c>
      <c r="BJ713" s="36">
        <f t="shared" si="1721"/>
        <v>0</v>
      </c>
      <c r="BK713" s="36">
        <f t="shared" si="1722"/>
        <v>0</v>
      </c>
      <c r="BL713" s="68">
        <f>IF(OR(AT713=0,E713&gt;ProjTerm),0,VLOOKUP(D713,'Life Events'!$AE$5:$AI$1206,5,FALSE))</f>
        <v>0</v>
      </c>
      <c r="BM713" s="93">
        <f t="shared" si="1723"/>
        <v>0</v>
      </c>
      <c r="BN713" s="93">
        <f t="shared" si="1724"/>
        <v>0</v>
      </c>
      <c r="BO713" s="36">
        <f t="shared" si="1725"/>
        <v>0</v>
      </c>
      <c r="BP713" s="36">
        <f t="shared" si="1726"/>
        <v>0</v>
      </c>
      <c r="BQ713" s="36">
        <f t="shared" si="1727"/>
        <v>0</v>
      </c>
      <c r="BR713" s="36">
        <f t="shared" si="1728"/>
        <v>154.78110000000001</v>
      </c>
      <c r="BS713" s="36">
        <f t="shared" si="1729"/>
        <v>0</v>
      </c>
      <c r="BT713" s="36">
        <f t="shared" si="1730"/>
        <v>0</v>
      </c>
      <c r="BU713" s="70" cm="1">
        <f t="array" ref="BU713">IF(AND(ActInt=1,$J713=0),INDEX(Tbl_FwdNom,$B713-IVP,MATCH(ValnDt,Tbl_FwdNom_Cols)),INDEX(Tbl_FwdNom,$B713,MATCH(StartDt,Tbl_FwdNom_Cols)))</f>
        <v>10.176002540000001</v>
      </c>
      <c r="BV713" s="70" cm="1">
        <f t="array" ref="BV713">INDEX(Tbl_FwdReal,$B713,MATCH(StartDt,Tbl_FwdReal_Cols))</f>
        <v>3.66883092</v>
      </c>
      <c r="BW713" s="70" cm="1">
        <f t="array" ref="BW713">IF(RunType&lt;&gt;"OPN",INDEX(Tbl_FwdReal,$B713,MATCH(ValnDt,Tbl_FwdReal_Cols)),IF(AND($J713=0,ActInt=1),INDEX(Tbl_FwdReal,$B713-IVP,MATCH(ValnDt,Tbl_FwdReal_Cols)),-999))*$K713</f>
        <v>3.66883092</v>
      </c>
      <c r="BX713" s="70">
        <f t="shared" si="1731"/>
        <v>3.6688309199999998E-2</v>
      </c>
      <c r="BY713" s="70">
        <f t="shared" ref="BY713:BY776" si="1806">((1+BU713/100)/(1+BX713)-1)</f>
        <v>6.2768833816805536E-2</v>
      </c>
      <c r="BZ713" s="64">
        <f t="shared" si="1667"/>
        <v>5.086024289918889E-3</v>
      </c>
      <c r="CA713" s="70" cm="1">
        <f t="array" ref="CA713">IF($J713=1,CA712*(1+INDEX(Tbl_CPI,$B713,MATCH(IF(RunType="OPN",StartDt,ValnDt),Tbl_CPI_Cols))),0)</f>
        <v>0</v>
      </c>
      <c r="CB713" s="70">
        <f t="shared" ref="CB713:CB776" si="1807">IF(AND(ActInfl=1,$J713=1),IF(AND(RunType="OPN",IVP=12),CA713/CA$20,CA713),CB712*(1+BZ713))</f>
        <v>51.37484820756135</v>
      </c>
      <c r="CC713" s="70">
        <f t="shared" ref="CC713:CC776" si="1808">IF($F713&lt;ProjStart,1,IF($G713&lt;&gt;2,CC712,CB713))</f>
        <v>49.078728078593947</v>
      </c>
      <c r="CD713" s="36">
        <f t="shared" si="1732"/>
        <v>248.62465665814381</v>
      </c>
      <c r="CE713" s="36">
        <f t="shared" si="1733"/>
        <v>0</v>
      </c>
      <c r="CF713" s="36">
        <f t="shared" si="1734"/>
        <v>0</v>
      </c>
      <c r="CG713" s="36">
        <f t="shared" si="1735"/>
        <v>0</v>
      </c>
      <c r="CH713" s="36">
        <f t="shared" si="1736"/>
        <v>0</v>
      </c>
      <c r="CI713" s="36">
        <f t="shared" si="1737"/>
        <v>0</v>
      </c>
      <c r="CJ713" s="36">
        <f t="shared" si="1738"/>
        <v>0</v>
      </c>
      <c r="CK713" s="36">
        <f t="shared" si="1739"/>
        <v>0</v>
      </c>
      <c r="CL713" s="36">
        <f t="shared" si="1740"/>
        <v>0</v>
      </c>
      <c r="CM713" s="36">
        <f t="shared" si="1741"/>
        <v>0</v>
      </c>
      <c r="CN713" s="36">
        <f t="shared" si="1742"/>
        <v>0</v>
      </c>
      <c r="CO713" s="20">
        <f t="shared" si="1743"/>
        <v>120000</v>
      </c>
      <c r="CP713" s="20">
        <f t="shared" si="1744"/>
        <v>2</v>
      </c>
      <c r="CQ713" s="64">
        <f t="shared" si="1745"/>
        <v>0.4185812076</v>
      </c>
      <c r="CR713" s="64">
        <f t="shared" si="1746"/>
        <v>1</v>
      </c>
      <c r="CS713" s="36">
        <f t="shared" si="1747"/>
        <v>0</v>
      </c>
      <c r="CT713" s="36">
        <f t="shared" si="1748"/>
        <v>0</v>
      </c>
      <c r="CU713" s="36">
        <f t="shared" si="1749"/>
        <v>0</v>
      </c>
      <c r="CV713" s="36">
        <f t="shared" ref="CV713:CV776" si="1809">CU713+CT713</f>
        <v>0</v>
      </c>
      <c r="CW713" s="36">
        <f t="shared" si="1750"/>
        <v>0</v>
      </c>
      <c r="CX713" s="36">
        <f t="shared" si="1751"/>
        <v>0</v>
      </c>
      <c r="CY713" s="36">
        <f t="shared" si="1752"/>
        <v>0</v>
      </c>
      <c r="CZ713" s="36">
        <f t="shared" ref="CZ713:CZ776" si="1810">CY713-CW713</f>
        <v>0</v>
      </c>
      <c r="DA713" s="64">
        <f t="shared" si="1753"/>
        <v>8.1084404608657845E-3</v>
      </c>
      <c r="DB713" s="70">
        <f t="shared" ref="DB713:DB776" si="1811">(1+DA713)^(-1)</f>
        <v>0.9919567775296485</v>
      </c>
      <c r="DC713" s="70">
        <f>PRODUCT($DB$8:DB713)</f>
        <v>1.3535342427909961E-3</v>
      </c>
      <c r="DD713" s="36">
        <f t="shared" si="1754"/>
        <v>0</v>
      </c>
      <c r="DE713" s="36">
        <f t="shared" si="1755"/>
        <v>0</v>
      </c>
      <c r="DF713" s="36">
        <f t="shared" si="1756"/>
        <v>0</v>
      </c>
      <c r="DG713" s="36">
        <f t="shared" si="1757"/>
        <v>0</v>
      </c>
      <c r="DH713" s="36">
        <f t="shared" si="1758"/>
        <v>0</v>
      </c>
      <c r="DI713" s="36">
        <f t="shared" si="1759"/>
        <v>0</v>
      </c>
      <c r="DJ713" s="36">
        <f t="shared" si="1760"/>
        <v>0</v>
      </c>
      <c r="DK713" s="36">
        <f t="shared" si="1761"/>
        <v>0</v>
      </c>
      <c r="DL713" s="36">
        <f t="shared" si="1762"/>
        <v>0</v>
      </c>
      <c r="DM713" s="36">
        <f t="shared" si="1763"/>
        <v>0</v>
      </c>
      <c r="DN713" s="36">
        <f t="shared" ref="DN713:DN776" ca="1" si="1812">IF($D713=0,DM713,DN712+EO713-CZ713-CN713-CM713)</f>
        <v>4.6137290849905055E-12</v>
      </c>
      <c r="DO713" s="64" cm="1">
        <f t="array" ref="DO713">IFERROR(INDEX(Tbl_FwdNom,$B713,MATCH(LIDt,Tbl_FwdNom_Cols,0)),0)</f>
        <v>8.040214722</v>
      </c>
      <c r="DP713" s="64">
        <f t="shared" ref="DP713:DP776" ca="1" si="1813">IF(OR($E713&gt;ProjTerm+1,$B713+LIOffset&lt;0),0,OFFSET($DO713,LIOffset,0))</f>
        <v>7.9786641490000001</v>
      </c>
      <c r="DQ713" s="64">
        <f t="shared" ca="1" si="1764"/>
        <v>6.417459839130224E-3</v>
      </c>
      <c r="DR713" s="70">
        <f t="shared" ca="1" si="1765"/>
        <v>0.9936234613416226</v>
      </c>
      <c r="DS713" s="70">
        <f ca="1">PRODUCT($DR$8:DR713)</f>
        <v>3.8852868386403012E-3</v>
      </c>
      <c r="DT713" s="36">
        <f t="shared" ca="1" si="1766"/>
        <v>0</v>
      </c>
      <c r="DU713" s="36">
        <f t="shared" ca="1" si="1767"/>
        <v>0</v>
      </c>
      <c r="DV713" s="36">
        <f t="shared" ca="1" si="1768"/>
        <v>0</v>
      </c>
      <c r="DW713" s="36">
        <f t="shared" ca="1" si="1769"/>
        <v>0</v>
      </c>
      <c r="DX713" s="36">
        <f t="shared" ca="1" si="1770"/>
        <v>0</v>
      </c>
      <c r="DY713" s="36">
        <f t="shared" ca="1" si="1771"/>
        <v>0</v>
      </c>
      <c r="DZ713" s="36">
        <f t="shared" ca="1" si="1772"/>
        <v>0</v>
      </c>
      <c r="EA713" s="36">
        <f t="shared" ca="1" si="1773"/>
        <v>0</v>
      </c>
      <c r="EB713" s="36">
        <f t="shared" ca="1" si="1774"/>
        <v>0</v>
      </c>
      <c r="EC713" s="36">
        <f t="shared" ca="1" si="1775"/>
        <v>0</v>
      </c>
      <c r="ED713" s="36">
        <f t="shared" ca="1" si="1776"/>
        <v>0</v>
      </c>
      <c r="EE713" s="36">
        <f t="shared" ref="EE713:EE776" ca="1" si="1814">ED713-EC713</f>
        <v>0</v>
      </c>
      <c r="EF713" s="36">
        <f t="shared" ca="1" si="1777"/>
        <v>0</v>
      </c>
      <c r="EG713" s="64"/>
      <c r="EH713" s="64"/>
      <c r="EI713" s="64"/>
      <c r="EJ713" s="70"/>
      <c r="EK713" s="70"/>
      <c r="EL713" s="70"/>
      <c r="EM713" s="70"/>
      <c r="EN713" s="70"/>
      <c r="EO713" s="36">
        <f t="shared" si="1778"/>
        <v>0</v>
      </c>
      <c r="EP713" s="36">
        <f t="shared" si="1779"/>
        <v>0</v>
      </c>
      <c r="EQ713" s="36">
        <f t="shared" si="1780"/>
        <v>0</v>
      </c>
      <c r="ER713" s="36">
        <f t="shared" si="1781"/>
        <v>0</v>
      </c>
      <c r="ES713" s="36">
        <f t="shared" si="1782"/>
        <v>0</v>
      </c>
      <c r="ET713" s="36">
        <f t="shared" si="1783"/>
        <v>0</v>
      </c>
      <c r="EU713" s="36">
        <f t="shared" ref="EU713:EU776" si="1815">ET713+MAX(ER713,ES713)</f>
        <v>0</v>
      </c>
      <c r="EV713" s="36">
        <f t="shared" si="1784"/>
        <v>0</v>
      </c>
      <c r="EW713" s="36">
        <f t="shared" si="1785"/>
        <v>0</v>
      </c>
      <c r="EX713" s="36">
        <f t="shared" ref="EX713:EX776" si="1816">EQ713+EU713+EV713+EW713</f>
        <v>0</v>
      </c>
      <c r="EY713" s="36">
        <f t="shared" si="1786"/>
        <v>0</v>
      </c>
      <c r="EZ713" s="36">
        <f t="shared" si="1787"/>
        <v>0</v>
      </c>
      <c r="FA713" s="36">
        <f t="shared" si="1788"/>
        <v>0</v>
      </c>
      <c r="FB713" s="36">
        <f t="shared" si="1789"/>
        <v>0</v>
      </c>
      <c r="FC713" s="36">
        <f t="shared" ref="FC713:FC776" si="1817">FB713+MAX(EZ713,FA713)</f>
        <v>0</v>
      </c>
      <c r="FD713" s="36">
        <f t="shared" si="1790"/>
        <v>0</v>
      </c>
      <c r="FE713" s="36">
        <f t="shared" si="1791"/>
        <v>0</v>
      </c>
      <c r="FF713" s="36">
        <f t="shared" ref="FF713:FF776" si="1818">EY713+FC713+FD713+FE713</f>
        <v>0</v>
      </c>
      <c r="FG713" s="36">
        <f t="shared" si="1792"/>
        <v>0</v>
      </c>
      <c r="FH713" s="36">
        <f t="shared" si="1793"/>
        <v>0</v>
      </c>
      <c r="FI713" s="36">
        <f t="shared" si="1794"/>
        <v>0</v>
      </c>
      <c r="FJ713" s="36">
        <f t="shared" ca="1" si="1795"/>
        <v>0</v>
      </c>
      <c r="FK713" s="36">
        <f t="shared" si="1796"/>
        <v>0</v>
      </c>
      <c r="FL713" s="36">
        <f t="shared" si="1797"/>
        <v>0</v>
      </c>
      <c r="FM713" s="36">
        <f t="shared" ca="1" si="1798"/>
        <v>0</v>
      </c>
      <c r="FN713" s="36">
        <f t="shared" ca="1" si="1668"/>
        <v>0</v>
      </c>
    </row>
    <row r="714" spans="2:170" x14ac:dyDescent="0.25">
      <c r="B714" s="2">
        <v>706</v>
      </c>
      <c r="C714" s="2">
        <f t="shared" si="1674"/>
        <v>59</v>
      </c>
      <c r="D714" s="2">
        <f t="shared" si="1671"/>
        <v>730</v>
      </c>
      <c r="E714" s="2">
        <f t="shared" si="1669"/>
        <v>61</v>
      </c>
      <c r="F714" s="189">
        <f t="shared" si="1673"/>
        <v>67206</v>
      </c>
      <c r="G714" s="2">
        <f t="shared" si="1672"/>
        <v>12</v>
      </c>
      <c r="H714" s="187">
        <f t="shared" si="1675"/>
        <v>93.416666666666671</v>
      </c>
      <c r="I714" s="186">
        <f t="shared" si="1670"/>
        <v>93</v>
      </c>
      <c r="J714" s="2">
        <f t="shared" si="1676"/>
        <v>0</v>
      </c>
      <c r="K714" s="2">
        <f t="shared" si="1677"/>
        <v>1</v>
      </c>
      <c r="L714">
        <f t="shared" si="1678"/>
        <v>2</v>
      </c>
      <c r="M714" s="190">
        <f t="shared" si="1799"/>
        <v>0.36717673356000002</v>
      </c>
      <c r="N714">
        <f t="shared" si="1679"/>
        <v>1</v>
      </c>
      <c r="O714">
        <f t="shared" si="1680"/>
        <v>100</v>
      </c>
      <c r="P714" s="58">
        <f t="shared" si="1681"/>
        <v>1.6522953010200003</v>
      </c>
      <c r="Q714" s="106">
        <f t="shared" si="1682"/>
        <v>1</v>
      </c>
      <c r="R714" s="59">
        <f t="shared" si="1683"/>
        <v>1</v>
      </c>
      <c r="S714" s="32">
        <f t="shared" si="1800"/>
        <v>1</v>
      </c>
      <c r="T714">
        <f t="shared" si="1684"/>
        <v>1</v>
      </c>
      <c r="U714" s="32">
        <f t="shared" si="1801"/>
        <v>1.7607420300000001E-3</v>
      </c>
      <c r="V714">
        <f t="shared" si="1685"/>
        <v>1</v>
      </c>
      <c r="W714">
        <f t="shared" si="1686"/>
        <v>100</v>
      </c>
      <c r="X714" s="58">
        <f t="shared" si="1687"/>
        <v>7.9233391350000005E-3</v>
      </c>
      <c r="Y714" s="58">
        <f t="shared" si="1688"/>
        <v>7.9233391350000005E-3</v>
      </c>
      <c r="Z714" s="32">
        <f t="shared" si="1689"/>
        <v>7.9233391350000005E-3</v>
      </c>
      <c r="AA714" s="32">
        <f t="shared" si="1690"/>
        <v>0</v>
      </c>
      <c r="AB714" s="59">
        <f t="shared" si="1691"/>
        <v>4.9056245199999996E-3</v>
      </c>
      <c r="AC714" s="59">
        <f t="shared" si="1692"/>
        <v>4.9056245199999996E-3</v>
      </c>
      <c r="AD714">
        <f t="shared" si="1693"/>
        <v>1</v>
      </c>
      <c r="AE714" s="59">
        <f t="shared" si="1694"/>
        <v>4.9056245199999996E-3</v>
      </c>
      <c r="AF714" s="59">
        <f t="shared" si="1695"/>
        <v>4.1758461800000006E-3</v>
      </c>
      <c r="AG714" s="59">
        <f t="shared" si="1696"/>
        <v>4.1758461800000006E-3</v>
      </c>
      <c r="AH714">
        <f t="shared" si="1697"/>
        <v>1</v>
      </c>
      <c r="AI714" s="59">
        <f t="shared" si="1698"/>
        <v>4.1758461800000006E-3</v>
      </c>
      <c r="AJ714" s="59">
        <f t="shared" si="1699"/>
        <v>0</v>
      </c>
      <c r="AK714" s="59">
        <f t="shared" si="1700"/>
        <v>0</v>
      </c>
      <c r="AL714" s="59">
        <f t="shared" si="1701"/>
        <v>0</v>
      </c>
      <c r="AM714" s="12">
        <f t="shared" si="1802"/>
        <v>0</v>
      </c>
      <c r="AN714" s="12">
        <f t="shared" si="1803"/>
        <v>0</v>
      </c>
      <c r="AO714" s="66">
        <f t="shared" si="1702"/>
        <v>0</v>
      </c>
      <c r="AP714" s="66">
        <f t="shared" si="1703"/>
        <v>0</v>
      </c>
      <c r="AQ714" s="59">
        <f t="shared" si="1704"/>
        <v>0</v>
      </c>
      <c r="AR714" s="59">
        <f t="shared" si="1705"/>
        <v>0</v>
      </c>
      <c r="AS714" s="59">
        <f t="shared" si="1706"/>
        <v>0</v>
      </c>
      <c r="AT714" s="12">
        <f t="shared" si="1707"/>
        <v>0</v>
      </c>
      <c r="AU714" s="59">
        <f t="shared" si="1804"/>
        <v>0</v>
      </c>
      <c r="AV714" s="59">
        <f t="shared" si="1805"/>
        <v>0</v>
      </c>
      <c r="AW714" s="70">
        <f t="shared" si="1708"/>
        <v>0</v>
      </c>
      <c r="AX714" s="20">
        <f t="shared" si="1709"/>
        <v>200000</v>
      </c>
      <c r="AY714" s="20">
        <f t="shared" si="1710"/>
        <v>0</v>
      </c>
      <c r="AZ714" s="20">
        <f t="shared" si="1711"/>
        <v>0</v>
      </c>
      <c r="BA714" s="20">
        <f t="shared" si="1712"/>
        <v>200000</v>
      </c>
      <c r="BB714" s="36">
        <f t="shared" si="1713"/>
        <v>1</v>
      </c>
      <c r="BC714" s="36">
        <f t="shared" si="1714"/>
        <v>0</v>
      </c>
      <c r="BD714" s="80">
        <f t="shared" si="1715"/>
        <v>0</v>
      </c>
      <c r="BE714" s="36">
        <f t="shared" si="1716"/>
        <v>0</v>
      </c>
      <c r="BF714" s="36">
        <f t="shared" si="1717"/>
        <v>0</v>
      </c>
      <c r="BG714" s="36">
        <f t="shared" si="1718"/>
        <v>0</v>
      </c>
      <c r="BH714" s="36">
        <f t="shared" si="1719"/>
        <v>0</v>
      </c>
      <c r="BI714" s="36">
        <f t="shared" si="1720"/>
        <v>0</v>
      </c>
      <c r="BJ714" s="36">
        <f t="shared" si="1721"/>
        <v>0</v>
      </c>
      <c r="BK714" s="36">
        <f t="shared" si="1722"/>
        <v>0</v>
      </c>
      <c r="BL714" s="68">
        <f>IF(OR(AT714=0,E714&gt;ProjTerm),0,VLOOKUP(D714,'Life Events'!$AE$5:$AI$1206,5,FALSE))</f>
        <v>0</v>
      </c>
      <c r="BM714" s="93">
        <f t="shared" si="1723"/>
        <v>0</v>
      </c>
      <c r="BN714" s="93">
        <f t="shared" si="1724"/>
        <v>0</v>
      </c>
      <c r="BO714" s="36">
        <f t="shared" si="1725"/>
        <v>0</v>
      </c>
      <c r="BP714" s="36">
        <f t="shared" si="1726"/>
        <v>0</v>
      </c>
      <c r="BQ714" s="36">
        <f t="shared" si="1727"/>
        <v>0</v>
      </c>
      <c r="BR714" s="36">
        <f t="shared" si="1728"/>
        <v>154.78110000000001</v>
      </c>
      <c r="BS714" s="36">
        <f t="shared" si="1729"/>
        <v>0</v>
      </c>
      <c r="BT714" s="36">
        <f t="shared" si="1730"/>
        <v>0</v>
      </c>
      <c r="BU714" s="70" cm="1">
        <f t="array" ref="BU714">IF(AND(ActInt=1,$J714=0),INDEX(Tbl_FwdNom,$B714-IVP,MATCH(ValnDt,Tbl_FwdNom_Cols)),INDEX(Tbl_FwdNom,$B714,MATCH(StartDt,Tbl_FwdNom_Cols)))</f>
        <v>10.170020381</v>
      </c>
      <c r="BV714" s="70" cm="1">
        <f t="array" ref="BV714">INDEX(Tbl_FwdReal,$B714,MATCH(StartDt,Tbl_FwdReal_Cols))</f>
        <v>3.6654414540000002</v>
      </c>
      <c r="BW714" s="70" cm="1">
        <f t="array" ref="BW714">IF(RunType&lt;&gt;"OPN",INDEX(Tbl_FwdReal,$B714,MATCH(ValnDt,Tbl_FwdReal_Cols)),IF(AND($J714=0,ActInt=1),INDEX(Tbl_FwdReal,$B714-IVP,MATCH(ValnDt,Tbl_FwdReal_Cols)),-999))*$K714</f>
        <v>3.6654414540000002</v>
      </c>
      <c r="BX714" s="70">
        <f t="shared" si="1731"/>
        <v>3.6654414539999999E-2</v>
      </c>
      <c r="BY714" s="70">
        <f t="shared" si="1806"/>
        <v>6.274587592323444E-2</v>
      </c>
      <c r="BZ714" s="64">
        <f t="shared" ref="BZ714:BZ777" si="1819">IF(BY714&lt;&gt;BY713,(1+BY714)^(1/12)-1,BZ713)</f>
        <v>5.0842149527026148E-3</v>
      </c>
      <c r="CA714" s="70" cm="1">
        <f t="array" ref="CA714">IF($J714=1,CA713*(1+INDEX(Tbl_CPI,$B714,MATCH(IF(RunType="OPN",StartDt,ValnDt),Tbl_CPI_Cols))),0)</f>
        <v>0</v>
      </c>
      <c r="CB714" s="70">
        <f t="shared" si="1807"/>
        <v>51.636048979011058</v>
      </c>
      <c r="CC714" s="70">
        <f t="shared" si="1808"/>
        <v>49.078728078593947</v>
      </c>
      <c r="CD714" s="36">
        <f t="shared" si="1732"/>
        <v>248.62465665814381</v>
      </c>
      <c r="CE714" s="36">
        <f t="shared" si="1733"/>
        <v>0</v>
      </c>
      <c r="CF714" s="36">
        <f t="shared" si="1734"/>
        <v>0</v>
      </c>
      <c r="CG714" s="36">
        <f t="shared" si="1735"/>
        <v>0</v>
      </c>
      <c r="CH714" s="36">
        <f t="shared" si="1736"/>
        <v>0</v>
      </c>
      <c r="CI714" s="36">
        <f t="shared" si="1737"/>
        <v>0</v>
      </c>
      <c r="CJ714" s="36">
        <f t="shared" si="1738"/>
        <v>0</v>
      </c>
      <c r="CK714" s="36">
        <f t="shared" si="1739"/>
        <v>0</v>
      </c>
      <c r="CL714" s="36">
        <f t="shared" si="1740"/>
        <v>0</v>
      </c>
      <c r="CM714" s="36">
        <f t="shared" si="1741"/>
        <v>0</v>
      </c>
      <c r="CN714" s="36">
        <f t="shared" si="1742"/>
        <v>0</v>
      </c>
      <c r="CO714" s="20">
        <f t="shared" si="1743"/>
        <v>120000</v>
      </c>
      <c r="CP714" s="20">
        <f t="shared" si="1744"/>
        <v>2</v>
      </c>
      <c r="CQ714" s="64">
        <f t="shared" si="1745"/>
        <v>0.4185812076</v>
      </c>
      <c r="CR714" s="64">
        <f t="shared" si="1746"/>
        <v>1</v>
      </c>
      <c r="CS714" s="36">
        <f t="shared" si="1747"/>
        <v>0</v>
      </c>
      <c r="CT714" s="36">
        <f t="shared" si="1748"/>
        <v>0</v>
      </c>
      <c r="CU714" s="36">
        <f t="shared" si="1749"/>
        <v>0</v>
      </c>
      <c r="CV714" s="36">
        <f t="shared" si="1809"/>
        <v>0</v>
      </c>
      <c r="CW714" s="36">
        <f t="shared" si="1750"/>
        <v>0</v>
      </c>
      <c r="CX714" s="36">
        <f t="shared" si="1751"/>
        <v>0</v>
      </c>
      <c r="CY714" s="36">
        <f t="shared" si="1752"/>
        <v>0</v>
      </c>
      <c r="CZ714" s="36">
        <f t="shared" si="1810"/>
        <v>0</v>
      </c>
      <c r="DA714" s="64">
        <f t="shared" si="1753"/>
        <v>8.1038789600820227E-3</v>
      </c>
      <c r="DB714" s="70">
        <f t="shared" si="1811"/>
        <v>0.99196126596750955</v>
      </c>
      <c r="DC714" s="70">
        <f>PRODUCT($DB$8:DB714)</f>
        <v>1.3426535410093309E-3</v>
      </c>
      <c r="DD714" s="36">
        <f t="shared" si="1754"/>
        <v>0</v>
      </c>
      <c r="DE714" s="36">
        <f t="shared" si="1755"/>
        <v>0</v>
      </c>
      <c r="DF714" s="36">
        <f t="shared" si="1756"/>
        <v>0</v>
      </c>
      <c r="DG714" s="36">
        <f t="shared" si="1757"/>
        <v>0</v>
      </c>
      <c r="DH714" s="36">
        <f t="shared" si="1758"/>
        <v>0</v>
      </c>
      <c r="DI714" s="36">
        <f t="shared" si="1759"/>
        <v>0</v>
      </c>
      <c r="DJ714" s="36">
        <f t="shared" si="1760"/>
        <v>0</v>
      </c>
      <c r="DK714" s="36">
        <f t="shared" si="1761"/>
        <v>0</v>
      </c>
      <c r="DL714" s="36">
        <f t="shared" si="1762"/>
        <v>0</v>
      </c>
      <c r="DM714" s="36">
        <f t="shared" si="1763"/>
        <v>0</v>
      </c>
      <c r="DN714" s="36">
        <f t="shared" ca="1" si="1812"/>
        <v>4.6137290849905055E-12</v>
      </c>
      <c r="DO714" s="64" cm="1">
        <f t="array" ref="DO714">IFERROR(INDEX(Tbl_FwdNom,$B714,MATCH(LIDt,Tbl_FwdNom_Cols,0)),0)</f>
        <v>8.0385045099999992</v>
      </c>
      <c r="DP714" s="64">
        <f t="shared" ca="1" si="1813"/>
        <v>7.9769549120000001</v>
      </c>
      <c r="DQ714" s="64">
        <f t="shared" ca="1" si="1764"/>
        <v>6.4161322478155647E-3</v>
      </c>
      <c r="DR714" s="70">
        <f t="shared" ca="1" si="1765"/>
        <v>0.99362477205777178</v>
      </c>
      <c r="DS714" s="70">
        <f ca="1">PRODUCT($DR$8:DR714)</f>
        <v>3.8605172494230299E-3</v>
      </c>
      <c r="DT714" s="36">
        <f t="shared" ca="1" si="1766"/>
        <v>0</v>
      </c>
      <c r="DU714" s="36">
        <f t="shared" ca="1" si="1767"/>
        <v>0</v>
      </c>
      <c r="DV714" s="36">
        <f t="shared" ca="1" si="1768"/>
        <v>0</v>
      </c>
      <c r="DW714" s="36">
        <f t="shared" ca="1" si="1769"/>
        <v>0</v>
      </c>
      <c r="DX714" s="36">
        <f t="shared" ca="1" si="1770"/>
        <v>0</v>
      </c>
      <c r="DY714" s="36">
        <f t="shared" ca="1" si="1771"/>
        <v>0</v>
      </c>
      <c r="DZ714" s="36">
        <f t="shared" ca="1" si="1772"/>
        <v>0</v>
      </c>
      <c r="EA714" s="36">
        <f t="shared" ca="1" si="1773"/>
        <v>0</v>
      </c>
      <c r="EB714" s="36">
        <f t="shared" ca="1" si="1774"/>
        <v>0</v>
      </c>
      <c r="EC714" s="36">
        <f t="shared" ca="1" si="1775"/>
        <v>0</v>
      </c>
      <c r="ED714" s="36">
        <f t="shared" ca="1" si="1776"/>
        <v>0</v>
      </c>
      <c r="EE714" s="36">
        <f t="shared" ca="1" si="1814"/>
        <v>0</v>
      </c>
      <c r="EF714" s="36">
        <f t="shared" ca="1" si="1777"/>
        <v>0</v>
      </c>
      <c r="EG714" s="64"/>
      <c r="EH714" s="64"/>
      <c r="EI714" s="64"/>
      <c r="EJ714" s="70"/>
      <c r="EK714" s="70"/>
      <c r="EL714" s="70"/>
      <c r="EM714" s="70"/>
      <c r="EN714" s="70"/>
      <c r="EO714" s="36">
        <f t="shared" si="1778"/>
        <v>0</v>
      </c>
      <c r="EP714" s="36">
        <f t="shared" si="1779"/>
        <v>0</v>
      </c>
      <c r="EQ714" s="36">
        <f t="shared" si="1780"/>
        <v>0</v>
      </c>
      <c r="ER714" s="36">
        <f t="shared" si="1781"/>
        <v>0</v>
      </c>
      <c r="ES714" s="36">
        <f t="shared" si="1782"/>
        <v>0</v>
      </c>
      <c r="ET714" s="36">
        <f t="shared" si="1783"/>
        <v>0</v>
      </c>
      <c r="EU714" s="36">
        <f t="shared" si="1815"/>
        <v>0</v>
      </c>
      <c r="EV714" s="36">
        <f t="shared" si="1784"/>
        <v>0</v>
      </c>
      <c r="EW714" s="36">
        <f t="shared" si="1785"/>
        <v>0</v>
      </c>
      <c r="EX714" s="36">
        <f t="shared" si="1816"/>
        <v>0</v>
      </c>
      <c r="EY714" s="36">
        <f t="shared" si="1786"/>
        <v>0</v>
      </c>
      <c r="EZ714" s="36">
        <f t="shared" si="1787"/>
        <v>0</v>
      </c>
      <c r="FA714" s="36">
        <f t="shared" si="1788"/>
        <v>0</v>
      </c>
      <c r="FB714" s="36">
        <f t="shared" si="1789"/>
        <v>0</v>
      </c>
      <c r="FC714" s="36">
        <f t="shared" si="1817"/>
        <v>0</v>
      </c>
      <c r="FD714" s="36">
        <f t="shared" si="1790"/>
        <v>0</v>
      </c>
      <c r="FE714" s="36">
        <f t="shared" si="1791"/>
        <v>0</v>
      </c>
      <c r="FF714" s="36">
        <f t="shared" si="1818"/>
        <v>0</v>
      </c>
      <c r="FG714" s="36">
        <f t="shared" si="1792"/>
        <v>0</v>
      </c>
      <c r="FH714" s="36">
        <f t="shared" si="1793"/>
        <v>0</v>
      </c>
      <c r="FI714" s="36">
        <f t="shared" si="1794"/>
        <v>0</v>
      </c>
      <c r="FJ714" s="36">
        <f t="shared" ca="1" si="1795"/>
        <v>0</v>
      </c>
      <c r="FK714" s="36">
        <f t="shared" si="1796"/>
        <v>0</v>
      </c>
      <c r="FL714" s="36">
        <f t="shared" si="1797"/>
        <v>0</v>
      </c>
      <c r="FM714" s="36">
        <f t="shared" ca="1" si="1798"/>
        <v>0</v>
      </c>
      <c r="FN714" s="36">
        <f t="shared" ca="1" si="1668"/>
        <v>0</v>
      </c>
    </row>
    <row r="715" spans="2:170" x14ac:dyDescent="0.25">
      <c r="B715" s="2">
        <v>707</v>
      </c>
      <c r="C715" s="2">
        <f t="shared" si="1674"/>
        <v>59</v>
      </c>
      <c r="D715" s="2">
        <f t="shared" si="1671"/>
        <v>731</v>
      </c>
      <c r="E715" s="2">
        <f t="shared" si="1669"/>
        <v>61</v>
      </c>
      <c r="F715" s="189">
        <f t="shared" si="1673"/>
        <v>67237</v>
      </c>
      <c r="G715" s="2">
        <f t="shared" si="1672"/>
        <v>1</v>
      </c>
      <c r="H715" s="187">
        <f t="shared" si="1675"/>
        <v>93.5</v>
      </c>
      <c r="I715" s="186">
        <f t="shared" si="1670"/>
        <v>93</v>
      </c>
      <c r="J715" s="2">
        <f t="shared" si="1676"/>
        <v>0</v>
      </c>
      <c r="K715" s="2">
        <f t="shared" si="1677"/>
        <v>1</v>
      </c>
      <c r="L715">
        <f t="shared" si="1678"/>
        <v>2</v>
      </c>
      <c r="M715" s="190">
        <f t="shared" si="1799"/>
        <v>0.36717673356000002</v>
      </c>
      <c r="N715">
        <f t="shared" si="1679"/>
        <v>1</v>
      </c>
      <c r="O715">
        <f t="shared" si="1680"/>
        <v>100</v>
      </c>
      <c r="P715" s="58">
        <f t="shared" si="1681"/>
        <v>1.6522953010200003</v>
      </c>
      <c r="Q715" s="106">
        <f t="shared" si="1682"/>
        <v>1</v>
      </c>
      <c r="R715" s="59">
        <f t="shared" si="1683"/>
        <v>1</v>
      </c>
      <c r="S715" s="32">
        <f t="shared" si="1800"/>
        <v>1</v>
      </c>
      <c r="T715">
        <f t="shared" si="1684"/>
        <v>1</v>
      </c>
      <c r="U715" s="32">
        <f t="shared" si="1801"/>
        <v>1.7607420300000001E-3</v>
      </c>
      <c r="V715">
        <f t="shared" si="1685"/>
        <v>1</v>
      </c>
      <c r="W715">
        <f t="shared" si="1686"/>
        <v>100</v>
      </c>
      <c r="X715" s="58">
        <f t="shared" si="1687"/>
        <v>7.9233391350000005E-3</v>
      </c>
      <c r="Y715" s="58">
        <f t="shared" si="1688"/>
        <v>7.9233391350000005E-3</v>
      </c>
      <c r="Z715" s="32">
        <f t="shared" si="1689"/>
        <v>7.9233391350000005E-3</v>
      </c>
      <c r="AA715" s="32">
        <f t="shared" si="1690"/>
        <v>0</v>
      </c>
      <c r="AB715" s="59">
        <f t="shared" si="1691"/>
        <v>4.9056245199999996E-3</v>
      </c>
      <c r="AC715" s="59">
        <f t="shared" si="1692"/>
        <v>4.9056245199999996E-3</v>
      </c>
      <c r="AD715">
        <f t="shared" si="1693"/>
        <v>1</v>
      </c>
      <c r="AE715" s="59">
        <f t="shared" si="1694"/>
        <v>4.9056245199999996E-3</v>
      </c>
      <c r="AF715" s="59">
        <f t="shared" si="1695"/>
        <v>4.1758461800000006E-3</v>
      </c>
      <c r="AG715" s="59">
        <f t="shared" si="1696"/>
        <v>4.1758461800000006E-3</v>
      </c>
      <c r="AH715">
        <f t="shared" si="1697"/>
        <v>1</v>
      </c>
      <c r="AI715" s="59">
        <f t="shared" si="1698"/>
        <v>4.1758461800000006E-3</v>
      </c>
      <c r="AJ715" s="59">
        <f t="shared" si="1699"/>
        <v>0</v>
      </c>
      <c r="AK715" s="59">
        <f t="shared" si="1700"/>
        <v>0</v>
      </c>
      <c r="AL715" s="59">
        <f t="shared" si="1701"/>
        <v>0</v>
      </c>
      <c r="AM715" s="12">
        <f t="shared" si="1802"/>
        <v>0</v>
      </c>
      <c r="AN715" s="12">
        <f t="shared" si="1803"/>
        <v>0</v>
      </c>
      <c r="AO715" s="66">
        <f t="shared" si="1702"/>
        <v>0</v>
      </c>
      <c r="AP715" s="66">
        <f t="shared" si="1703"/>
        <v>0</v>
      </c>
      <c r="AQ715" s="59">
        <f t="shared" si="1704"/>
        <v>0</v>
      </c>
      <c r="AR715" s="59">
        <f t="shared" si="1705"/>
        <v>0</v>
      </c>
      <c r="AS715" s="59">
        <f t="shared" si="1706"/>
        <v>0</v>
      </c>
      <c r="AT715" s="12">
        <f t="shared" si="1707"/>
        <v>0</v>
      </c>
      <c r="AU715" s="59">
        <f t="shared" si="1804"/>
        <v>0</v>
      </c>
      <c r="AV715" s="59">
        <f t="shared" si="1805"/>
        <v>0</v>
      </c>
      <c r="AW715" s="70">
        <f t="shared" si="1708"/>
        <v>0</v>
      </c>
      <c r="AX715" s="20">
        <f t="shared" si="1709"/>
        <v>200000</v>
      </c>
      <c r="AY715" s="20">
        <f t="shared" si="1710"/>
        <v>0</v>
      </c>
      <c r="AZ715" s="20">
        <f t="shared" si="1711"/>
        <v>0</v>
      </c>
      <c r="BA715" s="20">
        <f t="shared" si="1712"/>
        <v>200000</v>
      </c>
      <c r="BB715" s="36">
        <f t="shared" si="1713"/>
        <v>1</v>
      </c>
      <c r="BC715" s="36">
        <f t="shared" si="1714"/>
        <v>0</v>
      </c>
      <c r="BD715" s="80">
        <f t="shared" si="1715"/>
        <v>0</v>
      </c>
      <c r="BE715" s="36">
        <f t="shared" si="1716"/>
        <v>0</v>
      </c>
      <c r="BF715" s="36">
        <f t="shared" si="1717"/>
        <v>0</v>
      </c>
      <c r="BG715" s="36">
        <f t="shared" si="1718"/>
        <v>0</v>
      </c>
      <c r="BH715" s="36">
        <f t="shared" si="1719"/>
        <v>0</v>
      </c>
      <c r="BI715" s="36">
        <f t="shared" si="1720"/>
        <v>0</v>
      </c>
      <c r="BJ715" s="36">
        <f t="shared" si="1721"/>
        <v>0</v>
      </c>
      <c r="BK715" s="36">
        <f t="shared" si="1722"/>
        <v>0</v>
      </c>
      <c r="BL715" s="68">
        <f>IF(OR(AT715=0,E715&gt;ProjTerm),0,VLOOKUP(D715,'Life Events'!$AE$5:$AI$1206,5,FALSE))</f>
        <v>0</v>
      </c>
      <c r="BM715" s="93">
        <f t="shared" si="1723"/>
        <v>0</v>
      </c>
      <c r="BN715" s="93">
        <f t="shared" si="1724"/>
        <v>0</v>
      </c>
      <c r="BO715" s="36">
        <f t="shared" si="1725"/>
        <v>0</v>
      </c>
      <c r="BP715" s="36">
        <f t="shared" si="1726"/>
        <v>0</v>
      </c>
      <c r="BQ715" s="36">
        <f t="shared" si="1727"/>
        <v>0</v>
      </c>
      <c r="BR715" s="36">
        <f t="shared" si="1728"/>
        <v>154.78110000000001</v>
      </c>
      <c r="BS715" s="36">
        <f t="shared" si="1729"/>
        <v>0</v>
      </c>
      <c r="BT715" s="36">
        <f t="shared" si="1730"/>
        <v>0</v>
      </c>
      <c r="BU715" s="70" cm="1">
        <f t="array" ref="BU715">IF(AND(ActInt=1,$J715=0),INDEX(Tbl_FwdNom,$B715-IVP,MATCH(ValnDt,Tbl_FwdNom_Cols)),INDEX(Tbl_FwdNom,$B715,MATCH(StartDt,Tbl_FwdNom_Cols)))</f>
        <v>10.164038548000001</v>
      </c>
      <c r="BV715" s="70" cm="1">
        <f t="array" ref="BV715">INDEX(Tbl_FwdReal,$B715,MATCH(StartDt,Tbl_FwdReal_Cols))</f>
        <v>3.6620520989999998</v>
      </c>
      <c r="BW715" s="70" cm="1">
        <f t="array" ref="BW715">IF(RunType&lt;&gt;"OPN",INDEX(Tbl_FwdReal,$B715,MATCH(ValnDt,Tbl_FwdReal_Cols)),IF(AND($J715=0,ActInt=1),INDEX(Tbl_FwdReal,$B715-IVP,MATCH(ValnDt,Tbl_FwdReal_Cols)),-999))*$K715</f>
        <v>3.6620520989999998</v>
      </c>
      <c r="BX715" s="70">
        <f t="shared" si="1731"/>
        <v>3.6620520989999995E-2</v>
      </c>
      <c r="BY715" s="70">
        <f t="shared" si="1806"/>
        <v>6.2722918535226935E-2</v>
      </c>
      <c r="BZ715" s="64">
        <f t="shared" si="1819"/>
        <v>5.0824056195024614E-3</v>
      </c>
      <c r="CA715" s="70" cm="1">
        <f t="array" ref="CA715">IF($J715=1,CA714*(1+INDEX(Tbl_CPI,$B715,MATCH(IF(RunType="OPN",StartDt,ValnDt),Tbl_CPI_Cols))),0)</f>
        <v>0</v>
      </c>
      <c r="CB715" s="70">
        <f t="shared" si="1807"/>
        <v>51.898484324510889</v>
      </c>
      <c r="CC715" s="70">
        <f t="shared" si="1808"/>
        <v>49.078728078593947</v>
      </c>
      <c r="CD715" s="36">
        <f t="shared" si="1732"/>
        <v>248.62465665814381</v>
      </c>
      <c r="CE715" s="36">
        <f t="shared" si="1733"/>
        <v>0</v>
      </c>
      <c r="CF715" s="36">
        <f t="shared" si="1734"/>
        <v>0</v>
      </c>
      <c r="CG715" s="36">
        <f t="shared" si="1735"/>
        <v>0</v>
      </c>
      <c r="CH715" s="36">
        <f t="shared" si="1736"/>
        <v>0</v>
      </c>
      <c r="CI715" s="36">
        <f t="shared" si="1737"/>
        <v>0</v>
      </c>
      <c r="CJ715" s="36">
        <f t="shared" si="1738"/>
        <v>0</v>
      </c>
      <c r="CK715" s="36">
        <f t="shared" si="1739"/>
        <v>0</v>
      </c>
      <c r="CL715" s="36">
        <f t="shared" si="1740"/>
        <v>0</v>
      </c>
      <c r="CM715" s="36">
        <f t="shared" si="1741"/>
        <v>0</v>
      </c>
      <c r="CN715" s="36">
        <f t="shared" si="1742"/>
        <v>0</v>
      </c>
      <c r="CO715" s="20">
        <f t="shared" si="1743"/>
        <v>120000</v>
      </c>
      <c r="CP715" s="20">
        <f t="shared" si="1744"/>
        <v>2</v>
      </c>
      <c r="CQ715" s="64">
        <f t="shared" si="1745"/>
        <v>0.4185812076</v>
      </c>
      <c r="CR715" s="64">
        <f t="shared" si="1746"/>
        <v>1</v>
      </c>
      <c r="CS715" s="36">
        <f t="shared" si="1747"/>
        <v>0</v>
      </c>
      <c r="CT715" s="36">
        <f t="shared" si="1748"/>
        <v>0</v>
      </c>
      <c r="CU715" s="36">
        <f t="shared" si="1749"/>
        <v>0</v>
      </c>
      <c r="CV715" s="36">
        <f t="shared" si="1809"/>
        <v>0</v>
      </c>
      <c r="CW715" s="36">
        <f t="shared" si="1750"/>
        <v>0</v>
      </c>
      <c r="CX715" s="36">
        <f t="shared" si="1751"/>
        <v>0</v>
      </c>
      <c r="CY715" s="36">
        <f t="shared" si="1752"/>
        <v>0</v>
      </c>
      <c r="CZ715" s="36">
        <f t="shared" si="1810"/>
        <v>0</v>
      </c>
      <c r="DA715" s="64">
        <f t="shared" si="1753"/>
        <v>8.0993174808456914E-3</v>
      </c>
      <c r="DB715" s="70">
        <f t="shared" si="1811"/>
        <v>0.99196575442478707</v>
      </c>
      <c r="DC715" s="70">
        <f>PRODUCT($DB$8:DB715)</f>
        <v>1.3318663327384329E-3</v>
      </c>
      <c r="DD715" s="36">
        <f t="shared" si="1754"/>
        <v>0</v>
      </c>
      <c r="DE715" s="36">
        <f t="shared" si="1755"/>
        <v>0</v>
      </c>
      <c r="DF715" s="36">
        <f t="shared" si="1756"/>
        <v>0</v>
      </c>
      <c r="DG715" s="36">
        <f t="shared" si="1757"/>
        <v>0</v>
      </c>
      <c r="DH715" s="36">
        <f t="shared" si="1758"/>
        <v>0</v>
      </c>
      <c r="DI715" s="36">
        <f t="shared" si="1759"/>
        <v>0</v>
      </c>
      <c r="DJ715" s="36">
        <f t="shared" si="1760"/>
        <v>0</v>
      </c>
      <c r="DK715" s="36">
        <f t="shared" si="1761"/>
        <v>0</v>
      </c>
      <c r="DL715" s="36">
        <f t="shared" si="1762"/>
        <v>0</v>
      </c>
      <c r="DM715" s="36">
        <f t="shared" si="1763"/>
        <v>0</v>
      </c>
      <c r="DN715" s="36">
        <f t="shared" ca="1" si="1812"/>
        <v>4.6137290849905055E-12</v>
      </c>
      <c r="DO715" s="64" cm="1">
        <f t="array" ref="DO715">IFERROR(INDEX(Tbl_FwdNom,$B715,MATCH(LIDt,Tbl_FwdNom_Cols,0)),0)</f>
        <v>8.0367943250000007</v>
      </c>
      <c r="DP715" s="64">
        <f t="shared" ca="1" si="1813"/>
        <v>7.9752457010000004</v>
      </c>
      <c r="DQ715" s="64">
        <f t="shared" ca="1" si="1764"/>
        <v>6.4148046574319384E-3</v>
      </c>
      <c r="DR715" s="70">
        <f t="shared" ca="1" si="1765"/>
        <v>0.9936260827764597</v>
      </c>
      <c r="DS715" s="70">
        <f ca="1">PRODUCT($DR$8:DR715)</f>
        <v>3.8359106320351578E-3</v>
      </c>
      <c r="DT715" s="36">
        <f t="shared" ca="1" si="1766"/>
        <v>0</v>
      </c>
      <c r="DU715" s="36">
        <f t="shared" ca="1" si="1767"/>
        <v>0</v>
      </c>
      <c r="DV715" s="36">
        <f t="shared" ca="1" si="1768"/>
        <v>0</v>
      </c>
      <c r="DW715" s="36">
        <f t="shared" ca="1" si="1769"/>
        <v>0</v>
      </c>
      <c r="DX715" s="36">
        <f t="shared" ca="1" si="1770"/>
        <v>0</v>
      </c>
      <c r="DY715" s="36">
        <f t="shared" ca="1" si="1771"/>
        <v>0</v>
      </c>
      <c r="DZ715" s="36">
        <f t="shared" ca="1" si="1772"/>
        <v>0</v>
      </c>
      <c r="EA715" s="36">
        <f t="shared" ca="1" si="1773"/>
        <v>0</v>
      </c>
      <c r="EB715" s="36">
        <f t="shared" ca="1" si="1774"/>
        <v>0</v>
      </c>
      <c r="EC715" s="36">
        <f t="shared" ca="1" si="1775"/>
        <v>0</v>
      </c>
      <c r="ED715" s="36">
        <f t="shared" ca="1" si="1776"/>
        <v>0</v>
      </c>
      <c r="EE715" s="36">
        <f t="shared" ca="1" si="1814"/>
        <v>0</v>
      </c>
      <c r="EF715" s="36">
        <f t="shared" ca="1" si="1777"/>
        <v>0</v>
      </c>
      <c r="EG715" s="64"/>
      <c r="EH715" s="64"/>
      <c r="EI715" s="64"/>
      <c r="EJ715" s="70"/>
      <c r="EK715" s="70"/>
      <c r="EL715" s="70"/>
      <c r="EM715" s="70"/>
      <c r="EN715" s="70"/>
      <c r="EO715" s="36">
        <f t="shared" si="1778"/>
        <v>0</v>
      </c>
      <c r="EP715" s="36">
        <f t="shared" si="1779"/>
        <v>0</v>
      </c>
      <c r="EQ715" s="36">
        <f t="shared" si="1780"/>
        <v>0</v>
      </c>
      <c r="ER715" s="36">
        <f t="shared" si="1781"/>
        <v>0</v>
      </c>
      <c r="ES715" s="36">
        <f t="shared" si="1782"/>
        <v>0</v>
      </c>
      <c r="ET715" s="36">
        <f t="shared" si="1783"/>
        <v>0</v>
      </c>
      <c r="EU715" s="36">
        <f t="shared" si="1815"/>
        <v>0</v>
      </c>
      <c r="EV715" s="36">
        <f t="shared" si="1784"/>
        <v>0</v>
      </c>
      <c r="EW715" s="36">
        <f t="shared" si="1785"/>
        <v>0</v>
      </c>
      <c r="EX715" s="36">
        <f t="shared" si="1816"/>
        <v>0</v>
      </c>
      <c r="EY715" s="36">
        <f t="shared" si="1786"/>
        <v>0</v>
      </c>
      <c r="EZ715" s="36">
        <f t="shared" si="1787"/>
        <v>0</v>
      </c>
      <c r="FA715" s="36">
        <f t="shared" si="1788"/>
        <v>0</v>
      </c>
      <c r="FB715" s="36">
        <f t="shared" si="1789"/>
        <v>0</v>
      </c>
      <c r="FC715" s="36">
        <f t="shared" si="1817"/>
        <v>0</v>
      </c>
      <c r="FD715" s="36">
        <f t="shared" si="1790"/>
        <v>0</v>
      </c>
      <c r="FE715" s="36">
        <f t="shared" si="1791"/>
        <v>0</v>
      </c>
      <c r="FF715" s="36">
        <f t="shared" si="1818"/>
        <v>0</v>
      </c>
      <c r="FG715" s="36">
        <f t="shared" si="1792"/>
        <v>0</v>
      </c>
      <c r="FH715" s="36">
        <f t="shared" si="1793"/>
        <v>0</v>
      </c>
      <c r="FI715" s="36">
        <f t="shared" si="1794"/>
        <v>0</v>
      </c>
      <c r="FJ715" s="36">
        <f t="shared" ca="1" si="1795"/>
        <v>0</v>
      </c>
      <c r="FK715" s="36">
        <f t="shared" si="1796"/>
        <v>0</v>
      </c>
      <c r="FL715" s="36">
        <f t="shared" si="1797"/>
        <v>0</v>
      </c>
      <c r="FM715" s="36">
        <f t="shared" ca="1" si="1798"/>
        <v>0</v>
      </c>
      <c r="FN715" s="36">
        <f t="shared" ca="1" si="1668"/>
        <v>0</v>
      </c>
    </row>
    <row r="716" spans="2:170" x14ac:dyDescent="0.25">
      <c r="B716" s="2">
        <v>708</v>
      </c>
      <c r="C716" s="2">
        <f t="shared" si="1674"/>
        <v>59</v>
      </c>
      <c r="D716" s="2">
        <f t="shared" si="1671"/>
        <v>732</v>
      </c>
      <c r="E716" s="2">
        <f t="shared" si="1669"/>
        <v>61</v>
      </c>
      <c r="F716" s="189">
        <f t="shared" si="1673"/>
        <v>67266</v>
      </c>
      <c r="G716" s="2">
        <f t="shared" si="1672"/>
        <v>2</v>
      </c>
      <c r="H716" s="187">
        <f t="shared" si="1675"/>
        <v>93.583333333333343</v>
      </c>
      <c r="I716" s="186">
        <f t="shared" si="1670"/>
        <v>93</v>
      </c>
      <c r="J716" s="2">
        <f t="shared" si="1676"/>
        <v>0</v>
      </c>
      <c r="K716" s="2">
        <f t="shared" si="1677"/>
        <v>1</v>
      </c>
      <c r="L716">
        <f t="shared" si="1678"/>
        <v>2</v>
      </c>
      <c r="M716" s="190">
        <f t="shared" si="1799"/>
        <v>0.36717673356000002</v>
      </c>
      <c r="N716">
        <f t="shared" si="1679"/>
        <v>1</v>
      </c>
      <c r="O716">
        <f t="shared" si="1680"/>
        <v>100</v>
      </c>
      <c r="P716" s="58">
        <f t="shared" si="1681"/>
        <v>1.6522953010200003</v>
      </c>
      <c r="Q716" s="106">
        <f t="shared" si="1682"/>
        <v>1</v>
      </c>
      <c r="R716" s="59">
        <f t="shared" si="1683"/>
        <v>1</v>
      </c>
      <c r="S716" s="32">
        <f t="shared" si="1800"/>
        <v>1</v>
      </c>
      <c r="T716">
        <f t="shared" si="1684"/>
        <v>1</v>
      </c>
      <c r="U716" s="32">
        <f t="shared" si="1801"/>
        <v>1.7607420300000001E-3</v>
      </c>
      <c r="V716">
        <f t="shared" si="1685"/>
        <v>1</v>
      </c>
      <c r="W716">
        <f t="shared" si="1686"/>
        <v>100</v>
      </c>
      <c r="X716" s="58">
        <f t="shared" si="1687"/>
        <v>7.9233391350000005E-3</v>
      </c>
      <c r="Y716" s="58">
        <f t="shared" si="1688"/>
        <v>7.9233391350000005E-3</v>
      </c>
      <c r="Z716" s="32">
        <f t="shared" si="1689"/>
        <v>7.9233391350000005E-3</v>
      </c>
      <c r="AA716" s="32">
        <f t="shared" si="1690"/>
        <v>0</v>
      </c>
      <c r="AB716" s="59">
        <f t="shared" si="1691"/>
        <v>4.9056245199999996E-3</v>
      </c>
      <c r="AC716" s="59">
        <f t="shared" si="1692"/>
        <v>4.9056245199999996E-3</v>
      </c>
      <c r="AD716">
        <f t="shared" si="1693"/>
        <v>1</v>
      </c>
      <c r="AE716" s="59">
        <f t="shared" si="1694"/>
        <v>4.9056245199999996E-3</v>
      </c>
      <c r="AF716" s="59">
        <f t="shared" si="1695"/>
        <v>4.1758461800000006E-3</v>
      </c>
      <c r="AG716" s="59">
        <f t="shared" si="1696"/>
        <v>4.1758461800000006E-3</v>
      </c>
      <c r="AH716">
        <f t="shared" si="1697"/>
        <v>1</v>
      </c>
      <c r="AI716" s="59">
        <f t="shared" si="1698"/>
        <v>4.1758461800000006E-3</v>
      </c>
      <c r="AJ716" s="59">
        <f t="shared" si="1699"/>
        <v>0</v>
      </c>
      <c r="AK716" s="59">
        <f t="shared" si="1700"/>
        <v>0</v>
      </c>
      <c r="AL716" s="59">
        <f t="shared" si="1701"/>
        <v>0</v>
      </c>
      <c r="AM716" s="12">
        <f t="shared" si="1802"/>
        <v>0</v>
      </c>
      <c r="AN716" s="12">
        <f t="shared" si="1803"/>
        <v>0</v>
      </c>
      <c r="AO716" s="66">
        <f t="shared" si="1702"/>
        <v>0</v>
      </c>
      <c r="AP716" s="66">
        <f t="shared" si="1703"/>
        <v>0</v>
      </c>
      <c r="AQ716" s="59">
        <f t="shared" si="1704"/>
        <v>0</v>
      </c>
      <c r="AR716" s="59">
        <f t="shared" si="1705"/>
        <v>0</v>
      </c>
      <c r="AS716" s="59">
        <f t="shared" si="1706"/>
        <v>0</v>
      </c>
      <c r="AT716" s="12">
        <f t="shared" si="1707"/>
        <v>0</v>
      </c>
      <c r="AU716" s="59">
        <f t="shared" si="1804"/>
        <v>0</v>
      </c>
      <c r="AV716" s="59">
        <f t="shared" si="1805"/>
        <v>0</v>
      </c>
      <c r="AW716" s="70">
        <f t="shared" si="1708"/>
        <v>0</v>
      </c>
      <c r="AX716" s="20">
        <f t="shared" si="1709"/>
        <v>200000</v>
      </c>
      <c r="AY716" s="20">
        <f t="shared" si="1710"/>
        <v>0</v>
      </c>
      <c r="AZ716" s="20">
        <f t="shared" si="1711"/>
        <v>0</v>
      </c>
      <c r="BA716" s="20">
        <f t="shared" si="1712"/>
        <v>200000</v>
      </c>
      <c r="BB716" s="36">
        <f t="shared" si="1713"/>
        <v>1</v>
      </c>
      <c r="BC716" s="36">
        <f t="shared" si="1714"/>
        <v>0</v>
      </c>
      <c r="BD716" s="80">
        <f t="shared" si="1715"/>
        <v>0</v>
      </c>
      <c r="BE716" s="36">
        <f t="shared" si="1716"/>
        <v>0</v>
      </c>
      <c r="BF716" s="36">
        <f t="shared" si="1717"/>
        <v>0</v>
      </c>
      <c r="BG716" s="36">
        <f t="shared" si="1718"/>
        <v>0</v>
      </c>
      <c r="BH716" s="36">
        <f t="shared" si="1719"/>
        <v>0</v>
      </c>
      <c r="BI716" s="36">
        <f t="shared" si="1720"/>
        <v>0</v>
      </c>
      <c r="BJ716" s="36">
        <f t="shared" si="1721"/>
        <v>0</v>
      </c>
      <c r="BK716" s="36">
        <f t="shared" si="1722"/>
        <v>0</v>
      </c>
      <c r="BL716" s="68">
        <f>IF(OR(AT716=0,E716&gt;ProjTerm),0,VLOOKUP(D716,'Life Events'!$AE$5:$AI$1206,5,FALSE))</f>
        <v>0</v>
      </c>
      <c r="BM716" s="93">
        <f t="shared" si="1723"/>
        <v>0</v>
      </c>
      <c r="BN716" s="93">
        <f t="shared" si="1724"/>
        <v>0</v>
      </c>
      <c r="BO716" s="36">
        <f t="shared" si="1725"/>
        <v>0</v>
      </c>
      <c r="BP716" s="36">
        <f t="shared" si="1726"/>
        <v>0</v>
      </c>
      <c r="BQ716" s="36">
        <f t="shared" si="1727"/>
        <v>0</v>
      </c>
      <c r="BR716" s="36">
        <f t="shared" si="1728"/>
        <v>154.78110000000001</v>
      </c>
      <c r="BS716" s="36">
        <f t="shared" si="1729"/>
        <v>0</v>
      </c>
      <c r="BT716" s="36">
        <f t="shared" si="1730"/>
        <v>0</v>
      </c>
      <c r="BU716" s="70" cm="1">
        <f t="array" ref="BU716">IF(AND(ActInt=1,$J716=0),INDEX(Tbl_FwdNom,$B716-IVP,MATCH(ValnDt,Tbl_FwdNom_Cols)),INDEX(Tbl_FwdNom,$B716,MATCH(StartDt,Tbl_FwdNom_Cols)))</f>
        <v>10.158057038999999</v>
      </c>
      <c r="BV716" s="70" cm="1">
        <f t="array" ref="BV716">INDEX(Tbl_FwdReal,$B716,MATCH(StartDt,Tbl_FwdReal_Cols))</f>
        <v>3.6586628540000001</v>
      </c>
      <c r="BW716" s="70" cm="1">
        <f t="array" ref="BW716">IF(RunType&lt;&gt;"OPN",INDEX(Tbl_FwdReal,$B716,MATCH(ValnDt,Tbl_FwdReal_Cols)),IF(AND($J716=0,ActInt=1),INDEX(Tbl_FwdReal,$B716-IVP,MATCH(ValnDt,Tbl_FwdReal_Cols)),-999))*$K716</f>
        <v>3.6586628540000001</v>
      </c>
      <c r="BX716" s="70">
        <f t="shared" si="1731"/>
        <v>3.6586628539999999E-2</v>
      </c>
      <c r="BY716" s="70">
        <f t="shared" si="1806"/>
        <v>6.2699961643863489E-2</v>
      </c>
      <c r="BZ716" s="64">
        <f t="shared" si="1819"/>
        <v>5.0805962896161017E-3</v>
      </c>
      <c r="CA716" s="70" cm="1">
        <f t="array" ref="CA716">IF($J716=1,CA715*(1+INDEX(Tbl_CPI,$B716,MATCH(IF(RunType="OPN",StartDt,ValnDt),Tbl_CPI_Cols))),0)</f>
        <v>0</v>
      </c>
      <c r="CB716" s="70">
        <f t="shared" si="1807"/>
        <v>52.162159571406697</v>
      </c>
      <c r="CC716" s="70">
        <f t="shared" si="1808"/>
        <v>52.162159571406697</v>
      </c>
      <c r="CD716" s="36">
        <f t="shared" si="1732"/>
        <v>248.62465665814381</v>
      </c>
      <c r="CE716" s="36">
        <f t="shared" si="1733"/>
        <v>0</v>
      </c>
      <c r="CF716" s="36">
        <f t="shared" si="1734"/>
        <v>0</v>
      </c>
      <c r="CG716" s="36">
        <f t="shared" si="1735"/>
        <v>0</v>
      </c>
      <c r="CH716" s="36">
        <f t="shared" si="1736"/>
        <v>0</v>
      </c>
      <c r="CI716" s="36">
        <f t="shared" si="1737"/>
        <v>0</v>
      </c>
      <c r="CJ716" s="36">
        <f t="shared" si="1738"/>
        <v>0</v>
      </c>
      <c r="CK716" s="36">
        <f t="shared" si="1739"/>
        <v>0</v>
      </c>
      <c r="CL716" s="36">
        <f t="shared" si="1740"/>
        <v>0</v>
      </c>
      <c r="CM716" s="36">
        <f t="shared" si="1741"/>
        <v>0</v>
      </c>
      <c r="CN716" s="36">
        <f t="shared" si="1742"/>
        <v>0</v>
      </c>
      <c r="CO716" s="20">
        <f t="shared" si="1743"/>
        <v>120000</v>
      </c>
      <c r="CP716" s="20">
        <f t="shared" si="1744"/>
        <v>2</v>
      </c>
      <c r="CQ716" s="64">
        <f t="shared" si="1745"/>
        <v>0.4185812076</v>
      </c>
      <c r="CR716" s="64">
        <f t="shared" si="1746"/>
        <v>1</v>
      </c>
      <c r="CS716" s="36">
        <f t="shared" si="1747"/>
        <v>0</v>
      </c>
      <c r="CT716" s="36">
        <f t="shared" si="1748"/>
        <v>0</v>
      </c>
      <c r="CU716" s="36">
        <f t="shared" si="1749"/>
        <v>0</v>
      </c>
      <c r="CV716" s="36">
        <f t="shared" si="1809"/>
        <v>0</v>
      </c>
      <c r="CW716" s="36">
        <f t="shared" si="1750"/>
        <v>0</v>
      </c>
      <c r="CX716" s="36">
        <f t="shared" si="1751"/>
        <v>0</v>
      </c>
      <c r="CY716" s="36">
        <f t="shared" si="1752"/>
        <v>0</v>
      </c>
      <c r="CZ716" s="36">
        <f t="shared" si="1810"/>
        <v>0</v>
      </c>
      <c r="DA716" s="64">
        <f t="shared" si="1753"/>
        <v>8.0947560216453329E-3</v>
      </c>
      <c r="DB716" s="70">
        <f t="shared" si="1811"/>
        <v>0.9919702429029682</v>
      </c>
      <c r="DC716" s="70">
        <f>PRODUCT($DB$8:DB716)</f>
        <v>1.3211717696008287E-3</v>
      </c>
      <c r="DD716" s="36">
        <f t="shared" si="1754"/>
        <v>0</v>
      </c>
      <c r="DE716" s="36">
        <f t="shared" si="1755"/>
        <v>0</v>
      </c>
      <c r="DF716" s="36">
        <f t="shared" si="1756"/>
        <v>0</v>
      </c>
      <c r="DG716" s="36">
        <f t="shared" si="1757"/>
        <v>0</v>
      </c>
      <c r="DH716" s="36">
        <f t="shared" si="1758"/>
        <v>0</v>
      </c>
      <c r="DI716" s="36">
        <f t="shared" si="1759"/>
        <v>0</v>
      </c>
      <c r="DJ716" s="36">
        <f t="shared" si="1760"/>
        <v>0</v>
      </c>
      <c r="DK716" s="36">
        <f t="shared" si="1761"/>
        <v>0</v>
      </c>
      <c r="DL716" s="36">
        <f t="shared" si="1762"/>
        <v>0</v>
      </c>
      <c r="DM716" s="36">
        <f t="shared" si="1763"/>
        <v>0</v>
      </c>
      <c r="DN716" s="36">
        <f t="shared" ca="1" si="1812"/>
        <v>4.6137290849905055E-12</v>
      </c>
      <c r="DO716" s="64" cm="1">
        <f t="array" ref="DO716">IFERROR(INDEX(Tbl_FwdNom,$B716,MATCH(LIDt,Tbl_FwdNom_Cols,0)),0)</f>
        <v>8.0350841679999991</v>
      </c>
      <c r="DP716" s="64">
        <f t="shared" ca="1" si="1813"/>
        <v>7.9735365180000004</v>
      </c>
      <c r="DQ716" s="64">
        <f t="shared" ca="1" si="1764"/>
        <v>6.4134770695327692E-3</v>
      </c>
      <c r="DR716" s="70">
        <f t="shared" ca="1" si="1765"/>
        <v>0.99362739349615281</v>
      </c>
      <c r="DS716" s="70">
        <f ca="1">PRODUCT($DR$8:DR716)</f>
        <v>3.811465882993274E-3</v>
      </c>
      <c r="DT716" s="36">
        <f t="shared" ca="1" si="1766"/>
        <v>0</v>
      </c>
      <c r="DU716" s="36">
        <f t="shared" ca="1" si="1767"/>
        <v>0</v>
      </c>
      <c r="DV716" s="36">
        <f t="shared" ca="1" si="1768"/>
        <v>0</v>
      </c>
      <c r="DW716" s="36">
        <f t="shared" ca="1" si="1769"/>
        <v>0</v>
      </c>
      <c r="DX716" s="36">
        <f t="shared" ca="1" si="1770"/>
        <v>0</v>
      </c>
      <c r="DY716" s="36">
        <f t="shared" ca="1" si="1771"/>
        <v>0</v>
      </c>
      <c r="DZ716" s="36">
        <f t="shared" ca="1" si="1772"/>
        <v>0</v>
      </c>
      <c r="EA716" s="36">
        <f t="shared" ca="1" si="1773"/>
        <v>0</v>
      </c>
      <c r="EB716" s="36">
        <f t="shared" ca="1" si="1774"/>
        <v>0</v>
      </c>
      <c r="EC716" s="36">
        <f t="shared" ca="1" si="1775"/>
        <v>0</v>
      </c>
      <c r="ED716" s="36">
        <f t="shared" ca="1" si="1776"/>
        <v>0</v>
      </c>
      <c r="EE716" s="36">
        <f t="shared" ca="1" si="1814"/>
        <v>0</v>
      </c>
      <c r="EF716" s="36">
        <f t="shared" ca="1" si="1777"/>
        <v>0</v>
      </c>
      <c r="EG716" s="64"/>
      <c r="EH716" s="64"/>
      <c r="EI716" s="64"/>
      <c r="EJ716" s="70"/>
      <c r="EK716" s="70"/>
      <c r="EL716" s="70"/>
      <c r="EM716" s="70"/>
      <c r="EN716" s="70"/>
      <c r="EO716" s="36">
        <f t="shared" si="1778"/>
        <v>0</v>
      </c>
      <c r="EP716" s="36">
        <f t="shared" si="1779"/>
        <v>0</v>
      </c>
      <c r="EQ716" s="36">
        <f t="shared" si="1780"/>
        <v>0</v>
      </c>
      <c r="ER716" s="36">
        <f t="shared" si="1781"/>
        <v>0</v>
      </c>
      <c r="ES716" s="36">
        <f t="shared" si="1782"/>
        <v>0</v>
      </c>
      <c r="ET716" s="36">
        <f t="shared" si="1783"/>
        <v>0</v>
      </c>
      <c r="EU716" s="36">
        <f t="shared" si="1815"/>
        <v>0</v>
      </c>
      <c r="EV716" s="36">
        <f t="shared" si="1784"/>
        <v>0</v>
      </c>
      <c r="EW716" s="36">
        <f t="shared" si="1785"/>
        <v>0</v>
      </c>
      <c r="EX716" s="36">
        <f t="shared" si="1816"/>
        <v>0</v>
      </c>
      <c r="EY716" s="36">
        <f t="shared" si="1786"/>
        <v>0</v>
      </c>
      <c r="EZ716" s="36">
        <f t="shared" si="1787"/>
        <v>0</v>
      </c>
      <c r="FA716" s="36">
        <f t="shared" si="1788"/>
        <v>0</v>
      </c>
      <c r="FB716" s="36">
        <f t="shared" si="1789"/>
        <v>0</v>
      </c>
      <c r="FC716" s="36">
        <f t="shared" si="1817"/>
        <v>0</v>
      </c>
      <c r="FD716" s="36">
        <f t="shared" si="1790"/>
        <v>0</v>
      </c>
      <c r="FE716" s="36">
        <f t="shared" si="1791"/>
        <v>0</v>
      </c>
      <c r="FF716" s="36">
        <f t="shared" si="1818"/>
        <v>0</v>
      </c>
      <c r="FG716" s="36">
        <f t="shared" si="1792"/>
        <v>0</v>
      </c>
      <c r="FH716" s="36">
        <f t="shared" si="1793"/>
        <v>0</v>
      </c>
      <c r="FI716" s="36">
        <f t="shared" si="1794"/>
        <v>0</v>
      </c>
      <c r="FJ716" s="36">
        <f t="shared" ca="1" si="1795"/>
        <v>0</v>
      </c>
      <c r="FK716" s="36">
        <f t="shared" si="1796"/>
        <v>0</v>
      </c>
      <c r="FL716" s="36">
        <f t="shared" si="1797"/>
        <v>0</v>
      </c>
      <c r="FM716" s="36">
        <f t="shared" ca="1" si="1798"/>
        <v>0</v>
      </c>
      <c r="FN716" s="36">
        <f t="shared" ref="FN716:FN779" ca="1" si="1820">FJ716-FM716</f>
        <v>0</v>
      </c>
    </row>
    <row r="717" spans="2:170" x14ac:dyDescent="0.25">
      <c r="B717" s="2">
        <v>709</v>
      </c>
      <c r="C717" s="2">
        <f t="shared" si="1674"/>
        <v>60</v>
      </c>
      <c r="D717" s="2">
        <f t="shared" si="1671"/>
        <v>733</v>
      </c>
      <c r="E717" s="2">
        <f t="shared" si="1669"/>
        <v>62</v>
      </c>
      <c r="F717" s="189">
        <f t="shared" si="1673"/>
        <v>67297</v>
      </c>
      <c r="G717" s="2">
        <f t="shared" si="1672"/>
        <v>3</v>
      </c>
      <c r="H717" s="187">
        <f t="shared" si="1675"/>
        <v>93.666666666666671</v>
      </c>
      <c r="I717" s="186">
        <f t="shared" si="1670"/>
        <v>93</v>
      </c>
      <c r="J717" s="2">
        <f t="shared" si="1676"/>
        <v>0</v>
      </c>
      <c r="K717" s="2">
        <f t="shared" si="1677"/>
        <v>1</v>
      </c>
      <c r="L717">
        <f t="shared" si="1678"/>
        <v>2</v>
      </c>
      <c r="M717" s="190">
        <f t="shared" si="1799"/>
        <v>0.36717673356000002</v>
      </c>
      <c r="N717">
        <f t="shared" si="1679"/>
        <v>1</v>
      </c>
      <c r="O717">
        <f t="shared" si="1680"/>
        <v>100</v>
      </c>
      <c r="P717" s="58">
        <f t="shared" si="1681"/>
        <v>1.6522953010200003</v>
      </c>
      <c r="Q717" s="106">
        <f t="shared" si="1682"/>
        <v>1</v>
      </c>
      <c r="R717" s="59">
        <f t="shared" si="1683"/>
        <v>1</v>
      </c>
      <c r="S717" s="32">
        <f t="shared" si="1800"/>
        <v>1</v>
      </c>
      <c r="T717">
        <f t="shared" si="1684"/>
        <v>1</v>
      </c>
      <c r="U717" s="32">
        <f t="shared" si="1801"/>
        <v>1.7607420300000001E-3</v>
      </c>
      <c r="V717">
        <f t="shared" si="1685"/>
        <v>1</v>
      </c>
      <c r="W717">
        <f t="shared" si="1686"/>
        <v>100</v>
      </c>
      <c r="X717" s="58">
        <f t="shared" si="1687"/>
        <v>7.9233391350000005E-3</v>
      </c>
      <c r="Y717" s="58">
        <f t="shared" si="1688"/>
        <v>7.9233391350000005E-3</v>
      </c>
      <c r="Z717" s="32">
        <f t="shared" si="1689"/>
        <v>7.9233391350000005E-3</v>
      </c>
      <c r="AA717" s="32">
        <f t="shared" si="1690"/>
        <v>0</v>
      </c>
      <c r="AB717" s="59">
        <f t="shared" si="1691"/>
        <v>4.9056245199999996E-3</v>
      </c>
      <c r="AC717" s="59">
        <f t="shared" si="1692"/>
        <v>4.9056245199999996E-3</v>
      </c>
      <c r="AD717">
        <f t="shared" si="1693"/>
        <v>1</v>
      </c>
      <c r="AE717" s="59">
        <f t="shared" si="1694"/>
        <v>4.9056245199999996E-3</v>
      </c>
      <c r="AF717" s="59">
        <f t="shared" si="1695"/>
        <v>4.1758461800000006E-3</v>
      </c>
      <c r="AG717" s="59">
        <f t="shared" si="1696"/>
        <v>4.1758461800000006E-3</v>
      </c>
      <c r="AH717">
        <f t="shared" si="1697"/>
        <v>1</v>
      </c>
      <c r="AI717" s="59">
        <f t="shared" si="1698"/>
        <v>4.1758461800000006E-3</v>
      </c>
      <c r="AJ717" s="59">
        <f t="shared" si="1699"/>
        <v>0</v>
      </c>
      <c r="AK717" s="59">
        <f t="shared" si="1700"/>
        <v>0</v>
      </c>
      <c r="AL717" s="59">
        <f t="shared" si="1701"/>
        <v>0</v>
      </c>
      <c r="AM717" s="12">
        <f t="shared" si="1802"/>
        <v>0</v>
      </c>
      <c r="AN717" s="12">
        <f t="shared" si="1803"/>
        <v>0</v>
      </c>
      <c r="AO717" s="66">
        <f t="shared" si="1702"/>
        <v>0</v>
      </c>
      <c r="AP717" s="66">
        <f t="shared" si="1703"/>
        <v>0</v>
      </c>
      <c r="AQ717" s="59">
        <f t="shared" si="1704"/>
        <v>0</v>
      </c>
      <c r="AR717" s="59">
        <f t="shared" si="1705"/>
        <v>0</v>
      </c>
      <c r="AS717" s="59">
        <f t="shared" si="1706"/>
        <v>0</v>
      </c>
      <c r="AT717" s="12">
        <f t="shared" si="1707"/>
        <v>0</v>
      </c>
      <c r="AU717" s="59">
        <f t="shared" si="1804"/>
        <v>0</v>
      </c>
      <c r="AV717" s="59">
        <f t="shared" si="1805"/>
        <v>0</v>
      </c>
      <c r="AW717" s="70">
        <f t="shared" si="1708"/>
        <v>0</v>
      </c>
      <c r="AX717" s="20">
        <f t="shared" si="1709"/>
        <v>200000</v>
      </c>
      <c r="AY717" s="20">
        <f t="shared" si="1710"/>
        <v>0</v>
      </c>
      <c r="AZ717" s="20">
        <f t="shared" si="1711"/>
        <v>0</v>
      </c>
      <c r="BA717" s="20">
        <f t="shared" si="1712"/>
        <v>200000</v>
      </c>
      <c r="BB717" s="36">
        <f t="shared" si="1713"/>
        <v>1</v>
      </c>
      <c r="BC717" s="36">
        <f t="shared" si="1714"/>
        <v>0</v>
      </c>
      <c r="BD717" s="80">
        <f t="shared" si="1715"/>
        <v>0</v>
      </c>
      <c r="BE717" s="36">
        <f t="shared" si="1716"/>
        <v>0</v>
      </c>
      <c r="BF717" s="36">
        <f t="shared" si="1717"/>
        <v>0</v>
      </c>
      <c r="BG717" s="36">
        <f t="shared" si="1718"/>
        <v>0</v>
      </c>
      <c r="BH717" s="36">
        <f t="shared" si="1719"/>
        <v>0</v>
      </c>
      <c r="BI717" s="36">
        <f t="shared" si="1720"/>
        <v>0</v>
      </c>
      <c r="BJ717" s="36">
        <f t="shared" si="1721"/>
        <v>0</v>
      </c>
      <c r="BK717" s="36">
        <f t="shared" si="1722"/>
        <v>0</v>
      </c>
      <c r="BL717" s="68">
        <f>IF(OR(AT717=0,E717&gt;ProjTerm),0,VLOOKUP(D717,'Life Events'!$AE$5:$AI$1206,5,FALSE))</f>
        <v>0</v>
      </c>
      <c r="BM717" s="93">
        <f t="shared" si="1723"/>
        <v>0</v>
      </c>
      <c r="BN717" s="93">
        <f t="shared" si="1724"/>
        <v>0</v>
      </c>
      <c r="BO717" s="36">
        <f t="shared" si="1725"/>
        <v>0</v>
      </c>
      <c r="BP717" s="36">
        <f t="shared" si="1726"/>
        <v>0</v>
      </c>
      <c r="BQ717" s="36">
        <f t="shared" si="1727"/>
        <v>0</v>
      </c>
      <c r="BR717" s="36">
        <f t="shared" si="1728"/>
        <v>154.78110000000001</v>
      </c>
      <c r="BS717" s="36">
        <f t="shared" si="1729"/>
        <v>0</v>
      </c>
      <c r="BT717" s="36">
        <f t="shared" si="1730"/>
        <v>0</v>
      </c>
      <c r="BU717" s="70" cm="1">
        <f t="array" ref="BU717">IF(AND(ActInt=1,$J717=0),INDEX(Tbl_FwdNom,$B717-IVP,MATCH(ValnDt,Tbl_FwdNom_Cols)),INDEX(Tbl_FwdNom,$B717,MATCH(StartDt,Tbl_FwdNom_Cols)))</f>
        <v>10.152075855</v>
      </c>
      <c r="BV717" s="70" cm="1">
        <f t="array" ref="BV717">INDEX(Tbl_FwdReal,$B717,MATCH(StartDt,Tbl_FwdReal_Cols))</f>
        <v>3.6552737209999999</v>
      </c>
      <c r="BW717" s="70" cm="1">
        <f t="array" ref="BW717">IF(RunType&lt;&gt;"OPN",INDEX(Tbl_FwdReal,$B717,MATCH(ValnDt,Tbl_FwdReal_Cols)),IF(AND($J717=0,ActInt=1),INDEX(Tbl_FwdReal,$B717-IVP,MATCH(ValnDt,Tbl_FwdReal_Cols)),-999))*$K717</f>
        <v>3.6552737209999999</v>
      </c>
      <c r="BX717" s="70">
        <f t="shared" si="1731"/>
        <v>3.6552737209999998E-2</v>
      </c>
      <c r="BY717" s="70">
        <f t="shared" si="1806"/>
        <v>6.2677005238410466E-2</v>
      </c>
      <c r="BZ717" s="64">
        <f t="shared" si="1819"/>
        <v>5.0787869621984338E-3</v>
      </c>
      <c r="CA717" s="70" cm="1">
        <f t="array" ref="CA717">IF($J717=1,CA716*(1+INDEX(Tbl_CPI,$B717,MATCH(IF(RunType="OPN",StartDt,ValnDt),Tbl_CPI_Cols))),0)</f>
        <v>0</v>
      </c>
      <c r="CB717" s="70">
        <f t="shared" si="1807"/>
        <v>52.427080067358069</v>
      </c>
      <c r="CC717" s="70">
        <f t="shared" si="1808"/>
        <v>52.162159571406697</v>
      </c>
      <c r="CD717" s="36">
        <f t="shared" si="1732"/>
        <v>264.24480669548439</v>
      </c>
      <c r="CE717" s="36">
        <f t="shared" si="1733"/>
        <v>0</v>
      </c>
      <c r="CF717" s="36">
        <f t="shared" si="1734"/>
        <v>0</v>
      </c>
      <c r="CG717" s="36">
        <f t="shared" si="1735"/>
        <v>0</v>
      </c>
      <c r="CH717" s="36">
        <f t="shared" si="1736"/>
        <v>0</v>
      </c>
      <c r="CI717" s="36">
        <f t="shared" si="1737"/>
        <v>0</v>
      </c>
      <c r="CJ717" s="36">
        <f t="shared" si="1738"/>
        <v>0</v>
      </c>
      <c r="CK717" s="36">
        <f t="shared" si="1739"/>
        <v>0</v>
      </c>
      <c r="CL717" s="36">
        <f t="shared" si="1740"/>
        <v>0</v>
      </c>
      <c r="CM717" s="36">
        <f t="shared" si="1741"/>
        <v>0</v>
      </c>
      <c r="CN717" s="36">
        <f t="shared" si="1742"/>
        <v>0</v>
      </c>
      <c r="CO717" s="20">
        <f t="shared" si="1743"/>
        <v>120000</v>
      </c>
      <c r="CP717" s="20">
        <f t="shared" si="1744"/>
        <v>2</v>
      </c>
      <c r="CQ717" s="64">
        <f t="shared" si="1745"/>
        <v>0.4185812076</v>
      </c>
      <c r="CR717" s="64">
        <f t="shared" si="1746"/>
        <v>1</v>
      </c>
      <c r="CS717" s="36">
        <f t="shared" si="1747"/>
        <v>0</v>
      </c>
      <c r="CT717" s="36">
        <f t="shared" si="1748"/>
        <v>0</v>
      </c>
      <c r="CU717" s="36">
        <f t="shared" si="1749"/>
        <v>0</v>
      </c>
      <c r="CV717" s="36">
        <f t="shared" si="1809"/>
        <v>0</v>
      </c>
      <c r="CW717" s="36">
        <f t="shared" si="1750"/>
        <v>0</v>
      </c>
      <c r="CX717" s="36">
        <f t="shared" si="1751"/>
        <v>0</v>
      </c>
      <c r="CY717" s="36">
        <f t="shared" si="1752"/>
        <v>0</v>
      </c>
      <c r="CZ717" s="36">
        <f t="shared" si="1810"/>
        <v>0</v>
      </c>
      <c r="DA717" s="64">
        <f t="shared" si="1753"/>
        <v>8.0901945832569933E-3</v>
      </c>
      <c r="DB717" s="70">
        <f t="shared" si="1811"/>
        <v>0.99197473140128944</v>
      </c>
      <c r="DC717" s="70">
        <f>PRODUCT($DB$8:DB717)</f>
        <v>1.3105690112847482E-3</v>
      </c>
      <c r="DD717" s="36">
        <f t="shared" si="1754"/>
        <v>0</v>
      </c>
      <c r="DE717" s="36">
        <f t="shared" si="1755"/>
        <v>0</v>
      </c>
      <c r="DF717" s="36">
        <f t="shared" si="1756"/>
        <v>0</v>
      </c>
      <c r="DG717" s="36">
        <f t="shared" si="1757"/>
        <v>0</v>
      </c>
      <c r="DH717" s="36">
        <f t="shared" si="1758"/>
        <v>0</v>
      </c>
      <c r="DI717" s="36">
        <f t="shared" si="1759"/>
        <v>0</v>
      </c>
      <c r="DJ717" s="36">
        <f t="shared" si="1760"/>
        <v>0</v>
      </c>
      <c r="DK717" s="36">
        <f t="shared" si="1761"/>
        <v>0</v>
      </c>
      <c r="DL717" s="36">
        <f t="shared" si="1762"/>
        <v>0</v>
      </c>
      <c r="DM717" s="36">
        <f t="shared" si="1763"/>
        <v>0</v>
      </c>
      <c r="DN717" s="36">
        <f t="shared" ca="1" si="1812"/>
        <v>4.6137290849905055E-12</v>
      </c>
      <c r="DO717" s="64" cm="1">
        <f t="array" ref="DO717">IFERROR(INDEX(Tbl_FwdNom,$B717,MATCH(LIDt,Tbl_FwdNom_Cols,0)),0)</f>
        <v>8.0333740369999997</v>
      </c>
      <c r="DP717" s="64">
        <f t="shared" ca="1" si="1813"/>
        <v>7.971827362</v>
      </c>
      <c r="DQ717" s="64">
        <f t="shared" ca="1" si="1764"/>
        <v>6.4121494833420112E-3</v>
      </c>
      <c r="DR717" s="70">
        <f t="shared" ca="1" si="1765"/>
        <v>0.99362870421761718</v>
      </c>
      <c r="DS717" s="70">
        <f ca="1">PRODUCT($DR$8:DR717)</f>
        <v>3.7871819064882631E-3</v>
      </c>
      <c r="DT717" s="36">
        <f t="shared" ca="1" si="1766"/>
        <v>0</v>
      </c>
      <c r="DU717" s="36">
        <f t="shared" ca="1" si="1767"/>
        <v>0</v>
      </c>
      <c r="DV717" s="36">
        <f t="shared" ca="1" si="1768"/>
        <v>0</v>
      </c>
      <c r="DW717" s="36">
        <f t="shared" ca="1" si="1769"/>
        <v>0</v>
      </c>
      <c r="DX717" s="36">
        <f t="shared" ca="1" si="1770"/>
        <v>0</v>
      </c>
      <c r="DY717" s="36">
        <f t="shared" ca="1" si="1771"/>
        <v>0</v>
      </c>
      <c r="DZ717" s="36">
        <f t="shared" ca="1" si="1772"/>
        <v>0</v>
      </c>
      <c r="EA717" s="36">
        <f t="shared" ca="1" si="1773"/>
        <v>0</v>
      </c>
      <c r="EB717" s="36">
        <f t="shared" ca="1" si="1774"/>
        <v>0</v>
      </c>
      <c r="EC717" s="36">
        <f t="shared" ca="1" si="1775"/>
        <v>0</v>
      </c>
      <c r="ED717" s="36">
        <f t="shared" ca="1" si="1776"/>
        <v>0</v>
      </c>
      <c r="EE717" s="36">
        <f t="shared" ca="1" si="1814"/>
        <v>0</v>
      </c>
      <c r="EF717" s="36">
        <f t="shared" ca="1" si="1777"/>
        <v>0</v>
      </c>
      <c r="EG717" s="64"/>
      <c r="EH717" s="64"/>
      <c r="EI717" s="64"/>
      <c r="EJ717" s="70"/>
      <c r="EK717" s="70"/>
      <c r="EL717" s="70"/>
      <c r="EM717" s="70"/>
      <c r="EN717" s="70"/>
      <c r="EO717" s="36">
        <f t="shared" si="1778"/>
        <v>0</v>
      </c>
      <c r="EP717" s="36">
        <f t="shared" si="1779"/>
        <v>0</v>
      </c>
      <c r="EQ717" s="36">
        <f t="shared" si="1780"/>
        <v>0</v>
      </c>
      <c r="ER717" s="36">
        <f t="shared" si="1781"/>
        <v>0</v>
      </c>
      <c r="ES717" s="36">
        <f t="shared" si="1782"/>
        <v>0</v>
      </c>
      <c r="ET717" s="36">
        <f t="shared" si="1783"/>
        <v>0</v>
      </c>
      <c r="EU717" s="36">
        <f t="shared" si="1815"/>
        <v>0</v>
      </c>
      <c r="EV717" s="36">
        <f t="shared" si="1784"/>
        <v>0</v>
      </c>
      <c r="EW717" s="36">
        <f t="shared" si="1785"/>
        <v>0</v>
      </c>
      <c r="EX717" s="36">
        <f t="shared" si="1816"/>
        <v>0</v>
      </c>
      <c r="EY717" s="36">
        <f t="shared" si="1786"/>
        <v>0</v>
      </c>
      <c r="EZ717" s="36">
        <f t="shared" si="1787"/>
        <v>0</v>
      </c>
      <c r="FA717" s="36">
        <f t="shared" si="1788"/>
        <v>0</v>
      </c>
      <c r="FB717" s="36">
        <f t="shared" si="1789"/>
        <v>0</v>
      </c>
      <c r="FC717" s="36">
        <f t="shared" si="1817"/>
        <v>0</v>
      </c>
      <c r="FD717" s="36">
        <f t="shared" si="1790"/>
        <v>0</v>
      </c>
      <c r="FE717" s="36">
        <f t="shared" si="1791"/>
        <v>0</v>
      </c>
      <c r="FF717" s="36">
        <f t="shared" si="1818"/>
        <v>0</v>
      </c>
      <c r="FG717" s="36">
        <f t="shared" si="1792"/>
        <v>0</v>
      </c>
      <c r="FH717" s="36">
        <f t="shared" si="1793"/>
        <v>0</v>
      </c>
      <c r="FI717" s="36">
        <f t="shared" si="1794"/>
        <v>0</v>
      </c>
      <c r="FJ717" s="36">
        <f t="shared" ca="1" si="1795"/>
        <v>0</v>
      </c>
      <c r="FK717" s="36">
        <f t="shared" si="1796"/>
        <v>0</v>
      </c>
      <c r="FL717" s="36">
        <f t="shared" si="1797"/>
        <v>0</v>
      </c>
      <c r="FM717" s="36">
        <f t="shared" ca="1" si="1798"/>
        <v>0</v>
      </c>
      <c r="FN717" s="36">
        <f t="shared" ca="1" si="1820"/>
        <v>0</v>
      </c>
    </row>
    <row r="718" spans="2:170" x14ac:dyDescent="0.25">
      <c r="B718" s="2">
        <v>710</v>
      </c>
      <c r="C718" s="2">
        <f t="shared" si="1674"/>
        <v>60</v>
      </c>
      <c r="D718" s="2">
        <f t="shared" si="1671"/>
        <v>734</v>
      </c>
      <c r="E718" s="2">
        <f t="shared" si="1669"/>
        <v>62</v>
      </c>
      <c r="F718" s="189">
        <f t="shared" si="1673"/>
        <v>67327</v>
      </c>
      <c r="G718" s="2">
        <f t="shared" si="1672"/>
        <v>4</v>
      </c>
      <c r="H718" s="187">
        <f t="shared" si="1675"/>
        <v>93.75</v>
      </c>
      <c r="I718" s="186">
        <f t="shared" si="1670"/>
        <v>93</v>
      </c>
      <c r="J718" s="2">
        <f t="shared" si="1676"/>
        <v>0</v>
      </c>
      <c r="K718" s="2">
        <f t="shared" si="1677"/>
        <v>1</v>
      </c>
      <c r="L718">
        <f t="shared" si="1678"/>
        <v>2</v>
      </c>
      <c r="M718" s="190">
        <f t="shared" si="1799"/>
        <v>0.36717673356000002</v>
      </c>
      <c r="N718">
        <f t="shared" si="1679"/>
        <v>1</v>
      </c>
      <c r="O718">
        <f t="shared" si="1680"/>
        <v>100</v>
      </c>
      <c r="P718" s="58">
        <f t="shared" si="1681"/>
        <v>1.6522953010200003</v>
      </c>
      <c r="Q718" s="106">
        <f t="shared" si="1682"/>
        <v>1</v>
      </c>
      <c r="R718" s="59">
        <f t="shared" si="1683"/>
        <v>1</v>
      </c>
      <c r="S718" s="32">
        <f t="shared" si="1800"/>
        <v>1</v>
      </c>
      <c r="T718">
        <f t="shared" si="1684"/>
        <v>1</v>
      </c>
      <c r="U718" s="32">
        <f t="shared" si="1801"/>
        <v>1.7607420300000001E-3</v>
      </c>
      <c r="V718">
        <f t="shared" si="1685"/>
        <v>1</v>
      </c>
      <c r="W718">
        <f t="shared" si="1686"/>
        <v>100</v>
      </c>
      <c r="X718" s="58">
        <f t="shared" si="1687"/>
        <v>7.9233391350000005E-3</v>
      </c>
      <c r="Y718" s="58">
        <f t="shared" si="1688"/>
        <v>7.9233391350000005E-3</v>
      </c>
      <c r="Z718" s="32">
        <f t="shared" si="1689"/>
        <v>7.9233391350000005E-3</v>
      </c>
      <c r="AA718" s="32">
        <f t="shared" si="1690"/>
        <v>0</v>
      </c>
      <c r="AB718" s="59">
        <f t="shared" si="1691"/>
        <v>4.9056245199999996E-3</v>
      </c>
      <c r="AC718" s="59">
        <f t="shared" si="1692"/>
        <v>4.9056245199999996E-3</v>
      </c>
      <c r="AD718">
        <f t="shared" si="1693"/>
        <v>1</v>
      </c>
      <c r="AE718" s="59">
        <f t="shared" si="1694"/>
        <v>4.9056245199999996E-3</v>
      </c>
      <c r="AF718" s="59">
        <f t="shared" si="1695"/>
        <v>4.1758461800000006E-3</v>
      </c>
      <c r="AG718" s="59">
        <f t="shared" si="1696"/>
        <v>4.1758461800000006E-3</v>
      </c>
      <c r="AH718">
        <f t="shared" si="1697"/>
        <v>1</v>
      </c>
      <c r="AI718" s="59">
        <f t="shared" si="1698"/>
        <v>4.1758461800000006E-3</v>
      </c>
      <c r="AJ718" s="59">
        <f t="shared" si="1699"/>
        <v>0</v>
      </c>
      <c r="AK718" s="59">
        <f t="shared" si="1700"/>
        <v>0</v>
      </c>
      <c r="AL718" s="59">
        <f t="shared" si="1701"/>
        <v>0</v>
      </c>
      <c r="AM718" s="12">
        <f t="shared" si="1802"/>
        <v>0</v>
      </c>
      <c r="AN718" s="12">
        <f t="shared" si="1803"/>
        <v>0</v>
      </c>
      <c r="AO718" s="66">
        <f t="shared" si="1702"/>
        <v>0</v>
      </c>
      <c r="AP718" s="66">
        <f t="shared" si="1703"/>
        <v>0</v>
      </c>
      <c r="AQ718" s="59">
        <f t="shared" si="1704"/>
        <v>0</v>
      </c>
      <c r="AR718" s="59">
        <f t="shared" si="1705"/>
        <v>0</v>
      </c>
      <c r="AS718" s="59">
        <f t="shared" si="1706"/>
        <v>0</v>
      </c>
      <c r="AT718" s="12">
        <f t="shared" si="1707"/>
        <v>0</v>
      </c>
      <c r="AU718" s="59">
        <f t="shared" si="1804"/>
        <v>0</v>
      </c>
      <c r="AV718" s="59">
        <f t="shared" si="1805"/>
        <v>0</v>
      </c>
      <c r="AW718" s="70">
        <f t="shared" si="1708"/>
        <v>0</v>
      </c>
      <c r="AX718" s="20">
        <f t="shared" si="1709"/>
        <v>200000</v>
      </c>
      <c r="AY718" s="20">
        <f t="shared" si="1710"/>
        <v>0</v>
      </c>
      <c r="AZ718" s="20">
        <f t="shared" si="1711"/>
        <v>0</v>
      </c>
      <c r="BA718" s="20">
        <f t="shared" si="1712"/>
        <v>200000</v>
      </c>
      <c r="BB718" s="36">
        <f t="shared" si="1713"/>
        <v>1</v>
      </c>
      <c r="BC718" s="36">
        <f t="shared" si="1714"/>
        <v>0</v>
      </c>
      <c r="BD718" s="80">
        <f t="shared" si="1715"/>
        <v>0</v>
      </c>
      <c r="BE718" s="36">
        <f t="shared" si="1716"/>
        <v>0</v>
      </c>
      <c r="BF718" s="36">
        <f t="shared" si="1717"/>
        <v>0</v>
      </c>
      <c r="BG718" s="36">
        <f t="shared" si="1718"/>
        <v>0</v>
      </c>
      <c r="BH718" s="36">
        <f t="shared" si="1719"/>
        <v>0</v>
      </c>
      <c r="BI718" s="36">
        <f t="shared" si="1720"/>
        <v>0</v>
      </c>
      <c r="BJ718" s="36">
        <f t="shared" si="1721"/>
        <v>0</v>
      </c>
      <c r="BK718" s="36">
        <f t="shared" si="1722"/>
        <v>0</v>
      </c>
      <c r="BL718" s="68">
        <f>IF(OR(AT718=0,E718&gt;ProjTerm),0,VLOOKUP(D718,'Life Events'!$AE$5:$AI$1206,5,FALSE))</f>
        <v>0</v>
      </c>
      <c r="BM718" s="93">
        <f t="shared" si="1723"/>
        <v>0</v>
      </c>
      <c r="BN718" s="93">
        <f t="shared" si="1724"/>
        <v>0</v>
      </c>
      <c r="BO718" s="36">
        <f t="shared" si="1725"/>
        <v>0</v>
      </c>
      <c r="BP718" s="36">
        <f t="shared" si="1726"/>
        <v>0</v>
      </c>
      <c r="BQ718" s="36">
        <f t="shared" si="1727"/>
        <v>0</v>
      </c>
      <c r="BR718" s="36">
        <f t="shared" si="1728"/>
        <v>154.78110000000001</v>
      </c>
      <c r="BS718" s="36">
        <f t="shared" si="1729"/>
        <v>0</v>
      </c>
      <c r="BT718" s="36">
        <f t="shared" si="1730"/>
        <v>0</v>
      </c>
      <c r="BU718" s="70" cm="1">
        <f t="array" ref="BU718">IF(AND(ActInt=1,$J718=0),INDEX(Tbl_FwdNom,$B718-IVP,MATCH(ValnDt,Tbl_FwdNom_Cols)),INDEX(Tbl_FwdNom,$B718,MATCH(StartDt,Tbl_FwdNom_Cols)))</f>
        <v>10.146094996</v>
      </c>
      <c r="BV718" s="70" cm="1">
        <f t="array" ref="BV718">INDEX(Tbl_FwdReal,$B718,MATCH(StartDt,Tbl_FwdReal_Cols))</f>
        <v>3.6518846979999999</v>
      </c>
      <c r="BW718" s="70" cm="1">
        <f t="array" ref="BW718">IF(RunType&lt;&gt;"OPN",INDEX(Tbl_FwdReal,$B718,MATCH(ValnDt,Tbl_FwdReal_Cols)),IF(AND($J718=0,ActInt=1),INDEX(Tbl_FwdReal,$B718-IVP,MATCH(ValnDt,Tbl_FwdReal_Cols)),-999))*$K718</f>
        <v>3.6518846979999999</v>
      </c>
      <c r="BX718" s="70">
        <f t="shared" si="1731"/>
        <v>3.6518846979999998E-2</v>
      </c>
      <c r="BY718" s="70">
        <f t="shared" si="1806"/>
        <v>6.2654049339493811E-2</v>
      </c>
      <c r="BZ718" s="64">
        <f t="shared" si="1819"/>
        <v>5.0769776388759347E-3</v>
      </c>
      <c r="CA718" s="70" cm="1">
        <f t="array" ref="CA718">IF($J718=1,CA717*(1+INDEX(Tbl_CPI,$B718,MATCH(IF(RunType="OPN",StartDt,ValnDt),Tbl_CPI_Cols))),0)</f>
        <v>0</v>
      </c>
      <c r="CB718" s="70">
        <f t="shared" si="1807"/>
        <v>52.693251180531604</v>
      </c>
      <c r="CC718" s="70">
        <f t="shared" si="1808"/>
        <v>52.162159571406697</v>
      </c>
      <c r="CD718" s="36">
        <f t="shared" si="1732"/>
        <v>264.24480669548439</v>
      </c>
      <c r="CE718" s="36">
        <f t="shared" si="1733"/>
        <v>0</v>
      </c>
      <c r="CF718" s="36">
        <f t="shared" si="1734"/>
        <v>0</v>
      </c>
      <c r="CG718" s="36">
        <f t="shared" si="1735"/>
        <v>0</v>
      </c>
      <c r="CH718" s="36">
        <f t="shared" si="1736"/>
        <v>0</v>
      </c>
      <c r="CI718" s="36">
        <f t="shared" si="1737"/>
        <v>0</v>
      </c>
      <c r="CJ718" s="36">
        <f t="shared" si="1738"/>
        <v>0</v>
      </c>
      <c r="CK718" s="36">
        <f t="shared" si="1739"/>
        <v>0</v>
      </c>
      <c r="CL718" s="36">
        <f t="shared" si="1740"/>
        <v>0</v>
      </c>
      <c r="CM718" s="36">
        <f t="shared" si="1741"/>
        <v>0</v>
      </c>
      <c r="CN718" s="36">
        <f t="shared" si="1742"/>
        <v>0</v>
      </c>
      <c r="CO718" s="20">
        <f t="shared" si="1743"/>
        <v>120000</v>
      </c>
      <c r="CP718" s="20">
        <f t="shared" si="1744"/>
        <v>2</v>
      </c>
      <c r="CQ718" s="64">
        <f t="shared" si="1745"/>
        <v>0.4185812076</v>
      </c>
      <c r="CR718" s="64">
        <f t="shared" si="1746"/>
        <v>1</v>
      </c>
      <c r="CS718" s="36">
        <f t="shared" si="1747"/>
        <v>0</v>
      </c>
      <c r="CT718" s="36">
        <f t="shared" si="1748"/>
        <v>0</v>
      </c>
      <c r="CU718" s="36">
        <f t="shared" si="1749"/>
        <v>0</v>
      </c>
      <c r="CV718" s="36">
        <f t="shared" si="1809"/>
        <v>0</v>
      </c>
      <c r="CW718" s="36">
        <f t="shared" si="1750"/>
        <v>0</v>
      </c>
      <c r="CX718" s="36">
        <f t="shared" si="1751"/>
        <v>0</v>
      </c>
      <c r="CY718" s="36">
        <f t="shared" si="1752"/>
        <v>0</v>
      </c>
      <c r="CZ718" s="36">
        <f t="shared" si="1810"/>
        <v>0</v>
      </c>
      <c r="DA718" s="64">
        <f t="shared" si="1753"/>
        <v>8.085633165693773E-3</v>
      </c>
      <c r="DB718" s="70">
        <f t="shared" si="1811"/>
        <v>0.99197921991973792</v>
      </c>
      <c r="DC718" s="70">
        <f>PRODUCT($DB$8:DB718)</f>
        <v>1.3000572254652269E-3</v>
      </c>
      <c r="DD718" s="36">
        <f t="shared" si="1754"/>
        <v>0</v>
      </c>
      <c r="DE718" s="36">
        <f t="shared" si="1755"/>
        <v>0</v>
      </c>
      <c r="DF718" s="36">
        <f t="shared" si="1756"/>
        <v>0</v>
      </c>
      <c r="DG718" s="36">
        <f t="shared" si="1757"/>
        <v>0</v>
      </c>
      <c r="DH718" s="36">
        <f t="shared" si="1758"/>
        <v>0</v>
      </c>
      <c r="DI718" s="36">
        <f t="shared" si="1759"/>
        <v>0</v>
      </c>
      <c r="DJ718" s="36">
        <f t="shared" si="1760"/>
        <v>0</v>
      </c>
      <c r="DK718" s="36">
        <f t="shared" si="1761"/>
        <v>0</v>
      </c>
      <c r="DL718" s="36">
        <f t="shared" si="1762"/>
        <v>0</v>
      </c>
      <c r="DM718" s="36">
        <f t="shared" si="1763"/>
        <v>0</v>
      </c>
      <c r="DN718" s="36">
        <f t="shared" ca="1" si="1812"/>
        <v>4.6137290849905055E-12</v>
      </c>
      <c r="DO718" s="64" cm="1">
        <f t="array" ref="DO718">IFERROR(INDEX(Tbl_FwdNom,$B718,MATCH(LIDt,Tbl_FwdNom_Cols,0)),0)</f>
        <v>8.0316639330000008</v>
      </c>
      <c r="DP718" s="64">
        <f t="shared" ca="1" si="1813"/>
        <v>7.9701182319999999</v>
      </c>
      <c r="DQ718" s="64">
        <f t="shared" ca="1" si="1764"/>
        <v>6.4108218980829523E-3</v>
      </c>
      <c r="DR718" s="70">
        <f t="shared" ca="1" si="1765"/>
        <v>0.99363001494161973</v>
      </c>
      <c r="DS718" s="70">
        <f ca="1">PRODUCT($DR$8:DR718)</f>
        <v>3.7630576143305649E-3</v>
      </c>
      <c r="DT718" s="36">
        <f t="shared" ca="1" si="1766"/>
        <v>0</v>
      </c>
      <c r="DU718" s="36">
        <f t="shared" ca="1" si="1767"/>
        <v>0</v>
      </c>
      <c r="DV718" s="36">
        <f t="shared" ca="1" si="1768"/>
        <v>0</v>
      </c>
      <c r="DW718" s="36">
        <f t="shared" ca="1" si="1769"/>
        <v>0</v>
      </c>
      <c r="DX718" s="36">
        <f t="shared" ca="1" si="1770"/>
        <v>0</v>
      </c>
      <c r="DY718" s="36">
        <f t="shared" ca="1" si="1771"/>
        <v>0</v>
      </c>
      <c r="DZ718" s="36">
        <f t="shared" ca="1" si="1772"/>
        <v>0</v>
      </c>
      <c r="EA718" s="36">
        <f t="shared" ca="1" si="1773"/>
        <v>0</v>
      </c>
      <c r="EB718" s="36">
        <f t="shared" ca="1" si="1774"/>
        <v>0</v>
      </c>
      <c r="EC718" s="36">
        <f t="shared" ca="1" si="1775"/>
        <v>0</v>
      </c>
      <c r="ED718" s="36">
        <f t="shared" ca="1" si="1776"/>
        <v>0</v>
      </c>
      <c r="EE718" s="36">
        <f t="shared" ca="1" si="1814"/>
        <v>0</v>
      </c>
      <c r="EF718" s="36">
        <f t="shared" ca="1" si="1777"/>
        <v>0</v>
      </c>
      <c r="EG718" s="64"/>
      <c r="EH718" s="64"/>
      <c r="EI718" s="64"/>
      <c r="EJ718" s="70"/>
      <c r="EK718" s="70"/>
      <c r="EL718" s="70"/>
      <c r="EM718" s="70"/>
      <c r="EN718" s="70"/>
      <c r="EO718" s="36">
        <f t="shared" si="1778"/>
        <v>0</v>
      </c>
      <c r="EP718" s="36">
        <f t="shared" si="1779"/>
        <v>0</v>
      </c>
      <c r="EQ718" s="36">
        <f t="shared" si="1780"/>
        <v>0</v>
      </c>
      <c r="ER718" s="36">
        <f t="shared" si="1781"/>
        <v>0</v>
      </c>
      <c r="ES718" s="36">
        <f t="shared" si="1782"/>
        <v>0</v>
      </c>
      <c r="ET718" s="36">
        <f t="shared" si="1783"/>
        <v>0</v>
      </c>
      <c r="EU718" s="36">
        <f t="shared" si="1815"/>
        <v>0</v>
      </c>
      <c r="EV718" s="36">
        <f t="shared" si="1784"/>
        <v>0</v>
      </c>
      <c r="EW718" s="36">
        <f t="shared" si="1785"/>
        <v>0</v>
      </c>
      <c r="EX718" s="36">
        <f t="shared" si="1816"/>
        <v>0</v>
      </c>
      <c r="EY718" s="36">
        <f t="shared" si="1786"/>
        <v>0</v>
      </c>
      <c r="EZ718" s="36">
        <f t="shared" si="1787"/>
        <v>0</v>
      </c>
      <c r="FA718" s="36">
        <f t="shared" si="1788"/>
        <v>0</v>
      </c>
      <c r="FB718" s="36">
        <f t="shared" si="1789"/>
        <v>0</v>
      </c>
      <c r="FC718" s="36">
        <f t="shared" si="1817"/>
        <v>0</v>
      </c>
      <c r="FD718" s="36">
        <f t="shared" si="1790"/>
        <v>0</v>
      </c>
      <c r="FE718" s="36">
        <f t="shared" si="1791"/>
        <v>0</v>
      </c>
      <c r="FF718" s="36">
        <f t="shared" si="1818"/>
        <v>0</v>
      </c>
      <c r="FG718" s="36">
        <f t="shared" si="1792"/>
        <v>0</v>
      </c>
      <c r="FH718" s="36">
        <f t="shared" si="1793"/>
        <v>0</v>
      </c>
      <c r="FI718" s="36">
        <f t="shared" si="1794"/>
        <v>0</v>
      </c>
      <c r="FJ718" s="36">
        <f t="shared" ca="1" si="1795"/>
        <v>0</v>
      </c>
      <c r="FK718" s="36">
        <f t="shared" si="1796"/>
        <v>0</v>
      </c>
      <c r="FL718" s="36">
        <f t="shared" si="1797"/>
        <v>0</v>
      </c>
      <c r="FM718" s="36">
        <f t="shared" ca="1" si="1798"/>
        <v>0</v>
      </c>
      <c r="FN718" s="36">
        <f t="shared" ca="1" si="1820"/>
        <v>0</v>
      </c>
    </row>
    <row r="719" spans="2:170" x14ac:dyDescent="0.25">
      <c r="B719" s="2">
        <v>711</v>
      </c>
      <c r="C719" s="2">
        <f t="shared" si="1674"/>
        <v>60</v>
      </c>
      <c r="D719" s="2">
        <f t="shared" si="1671"/>
        <v>735</v>
      </c>
      <c r="E719" s="2">
        <f t="shared" si="1669"/>
        <v>62</v>
      </c>
      <c r="F719" s="189">
        <f t="shared" si="1673"/>
        <v>67358</v>
      </c>
      <c r="G719" s="2">
        <f t="shared" si="1672"/>
        <v>5</v>
      </c>
      <c r="H719" s="187">
        <f t="shared" si="1675"/>
        <v>93.833333333333343</v>
      </c>
      <c r="I719" s="186">
        <f t="shared" si="1670"/>
        <v>93</v>
      </c>
      <c r="J719" s="2">
        <f t="shared" si="1676"/>
        <v>0</v>
      </c>
      <c r="K719" s="2">
        <f t="shared" si="1677"/>
        <v>1</v>
      </c>
      <c r="L719">
        <f t="shared" si="1678"/>
        <v>2</v>
      </c>
      <c r="M719" s="190">
        <f t="shared" si="1799"/>
        <v>0.36717673356000002</v>
      </c>
      <c r="N719">
        <f t="shared" si="1679"/>
        <v>1</v>
      </c>
      <c r="O719">
        <f t="shared" si="1680"/>
        <v>100</v>
      </c>
      <c r="P719" s="58">
        <f t="shared" si="1681"/>
        <v>1.6522953010200003</v>
      </c>
      <c r="Q719" s="106">
        <f t="shared" si="1682"/>
        <v>1</v>
      </c>
      <c r="R719" s="59">
        <f t="shared" si="1683"/>
        <v>1</v>
      </c>
      <c r="S719" s="32">
        <f t="shared" si="1800"/>
        <v>1</v>
      </c>
      <c r="T719">
        <f t="shared" si="1684"/>
        <v>1</v>
      </c>
      <c r="U719" s="32">
        <f t="shared" si="1801"/>
        <v>1.7607420300000001E-3</v>
      </c>
      <c r="V719">
        <f t="shared" si="1685"/>
        <v>1</v>
      </c>
      <c r="W719">
        <f t="shared" si="1686"/>
        <v>100</v>
      </c>
      <c r="X719" s="58">
        <f t="shared" si="1687"/>
        <v>7.9233391350000005E-3</v>
      </c>
      <c r="Y719" s="58">
        <f t="shared" si="1688"/>
        <v>7.9233391350000005E-3</v>
      </c>
      <c r="Z719" s="32">
        <f t="shared" si="1689"/>
        <v>7.9233391350000005E-3</v>
      </c>
      <c r="AA719" s="32">
        <f t="shared" si="1690"/>
        <v>0</v>
      </c>
      <c r="AB719" s="59">
        <f t="shared" si="1691"/>
        <v>4.9056245199999996E-3</v>
      </c>
      <c r="AC719" s="59">
        <f t="shared" si="1692"/>
        <v>4.9056245199999996E-3</v>
      </c>
      <c r="AD719">
        <f t="shared" si="1693"/>
        <v>1</v>
      </c>
      <c r="AE719" s="59">
        <f t="shared" si="1694"/>
        <v>4.9056245199999996E-3</v>
      </c>
      <c r="AF719" s="59">
        <f t="shared" si="1695"/>
        <v>4.1758461800000006E-3</v>
      </c>
      <c r="AG719" s="59">
        <f t="shared" si="1696"/>
        <v>4.1758461800000006E-3</v>
      </c>
      <c r="AH719">
        <f t="shared" si="1697"/>
        <v>1</v>
      </c>
      <c r="AI719" s="59">
        <f t="shared" si="1698"/>
        <v>4.1758461800000006E-3</v>
      </c>
      <c r="AJ719" s="59">
        <f t="shared" si="1699"/>
        <v>0</v>
      </c>
      <c r="AK719" s="59">
        <f t="shared" si="1700"/>
        <v>0</v>
      </c>
      <c r="AL719" s="59">
        <f t="shared" si="1701"/>
        <v>0</v>
      </c>
      <c r="AM719" s="12">
        <f t="shared" si="1802"/>
        <v>0</v>
      </c>
      <c r="AN719" s="12">
        <f t="shared" si="1803"/>
        <v>0</v>
      </c>
      <c r="AO719" s="66">
        <f t="shared" si="1702"/>
        <v>0</v>
      </c>
      <c r="AP719" s="66">
        <f t="shared" si="1703"/>
        <v>0</v>
      </c>
      <c r="AQ719" s="59">
        <f t="shared" si="1704"/>
        <v>0</v>
      </c>
      <c r="AR719" s="59">
        <f t="shared" si="1705"/>
        <v>0</v>
      </c>
      <c r="AS719" s="59">
        <f t="shared" si="1706"/>
        <v>0</v>
      </c>
      <c r="AT719" s="12">
        <f t="shared" si="1707"/>
        <v>0</v>
      </c>
      <c r="AU719" s="59">
        <f t="shared" si="1804"/>
        <v>0</v>
      </c>
      <c r="AV719" s="59">
        <f t="shared" si="1805"/>
        <v>0</v>
      </c>
      <c r="AW719" s="70">
        <f t="shared" si="1708"/>
        <v>0</v>
      </c>
      <c r="AX719" s="20">
        <f t="shared" si="1709"/>
        <v>200000</v>
      </c>
      <c r="AY719" s="20">
        <f t="shared" si="1710"/>
        <v>0</v>
      </c>
      <c r="AZ719" s="20">
        <f t="shared" si="1711"/>
        <v>0</v>
      </c>
      <c r="BA719" s="20">
        <f t="shared" si="1712"/>
        <v>200000</v>
      </c>
      <c r="BB719" s="36">
        <f t="shared" si="1713"/>
        <v>1</v>
      </c>
      <c r="BC719" s="36">
        <f t="shared" si="1714"/>
        <v>0</v>
      </c>
      <c r="BD719" s="80">
        <f t="shared" si="1715"/>
        <v>0</v>
      </c>
      <c r="BE719" s="36">
        <f t="shared" si="1716"/>
        <v>0</v>
      </c>
      <c r="BF719" s="36">
        <f t="shared" si="1717"/>
        <v>0</v>
      </c>
      <c r="BG719" s="36">
        <f t="shared" si="1718"/>
        <v>0</v>
      </c>
      <c r="BH719" s="36">
        <f t="shared" si="1719"/>
        <v>0</v>
      </c>
      <c r="BI719" s="36">
        <f t="shared" si="1720"/>
        <v>0</v>
      </c>
      <c r="BJ719" s="36">
        <f t="shared" si="1721"/>
        <v>0</v>
      </c>
      <c r="BK719" s="36">
        <f t="shared" si="1722"/>
        <v>0</v>
      </c>
      <c r="BL719" s="68">
        <f>IF(OR(AT719=0,E719&gt;ProjTerm),0,VLOOKUP(D719,'Life Events'!$AE$5:$AI$1206,5,FALSE))</f>
        <v>0</v>
      </c>
      <c r="BM719" s="93">
        <f t="shared" si="1723"/>
        <v>0</v>
      </c>
      <c r="BN719" s="93">
        <f t="shared" si="1724"/>
        <v>0</v>
      </c>
      <c r="BO719" s="36">
        <f t="shared" si="1725"/>
        <v>0</v>
      </c>
      <c r="BP719" s="36">
        <f t="shared" si="1726"/>
        <v>0</v>
      </c>
      <c r="BQ719" s="36">
        <f t="shared" si="1727"/>
        <v>0</v>
      </c>
      <c r="BR719" s="36">
        <f t="shared" si="1728"/>
        <v>154.78110000000001</v>
      </c>
      <c r="BS719" s="36">
        <f t="shared" si="1729"/>
        <v>0</v>
      </c>
      <c r="BT719" s="36">
        <f t="shared" si="1730"/>
        <v>0</v>
      </c>
      <c r="BU719" s="70" cm="1">
        <f t="array" ref="BU719">IF(AND(ActInt=1,$J719=0),INDEX(Tbl_FwdNom,$B719-IVP,MATCH(ValnDt,Tbl_FwdNom_Cols)),INDEX(Tbl_FwdNom,$B719,MATCH(StartDt,Tbl_FwdNom_Cols)))</f>
        <v>10.140114462</v>
      </c>
      <c r="BV719" s="70" cm="1">
        <f t="array" ref="BV719">INDEX(Tbl_FwdReal,$B719,MATCH(StartDt,Tbl_FwdReal_Cols))</f>
        <v>3.6484957859999998</v>
      </c>
      <c r="BW719" s="70" cm="1">
        <f t="array" ref="BW719">IF(RunType&lt;&gt;"OPN",INDEX(Tbl_FwdReal,$B719,MATCH(ValnDt,Tbl_FwdReal_Cols)),IF(AND($J719=0,ActInt=1),INDEX(Tbl_FwdReal,$B719-IVP,MATCH(ValnDt,Tbl_FwdReal_Cols)),-999))*$K719</f>
        <v>3.6484957859999998</v>
      </c>
      <c r="BX719" s="70">
        <f t="shared" si="1731"/>
        <v>3.648495786E-2</v>
      </c>
      <c r="BY719" s="70">
        <f t="shared" si="1806"/>
        <v>6.2631093936983628E-2</v>
      </c>
      <c r="BZ719" s="64">
        <f t="shared" si="1819"/>
        <v>5.0751683188510199E-3</v>
      </c>
      <c r="CA719" s="70" cm="1">
        <f t="array" ref="CA719">IF($J719=1,CA718*(1+INDEX(Tbl_CPI,$B719,MATCH(IF(RunType="OPN",StartDt,ValnDt),Tbl_CPI_Cols))),0)</f>
        <v>0</v>
      </c>
      <c r="CB719" s="70">
        <f t="shared" si="1807"/>
        <v>52.960678299540298</v>
      </c>
      <c r="CC719" s="70">
        <f t="shared" si="1808"/>
        <v>52.162159571406697</v>
      </c>
      <c r="CD719" s="36">
        <f t="shared" si="1732"/>
        <v>264.24480669548439</v>
      </c>
      <c r="CE719" s="36">
        <f t="shared" si="1733"/>
        <v>0</v>
      </c>
      <c r="CF719" s="36">
        <f t="shared" si="1734"/>
        <v>0</v>
      </c>
      <c r="CG719" s="36">
        <f t="shared" si="1735"/>
        <v>0</v>
      </c>
      <c r="CH719" s="36">
        <f t="shared" si="1736"/>
        <v>0</v>
      </c>
      <c r="CI719" s="36">
        <f t="shared" si="1737"/>
        <v>0</v>
      </c>
      <c r="CJ719" s="36">
        <f t="shared" si="1738"/>
        <v>0</v>
      </c>
      <c r="CK719" s="36">
        <f t="shared" si="1739"/>
        <v>0</v>
      </c>
      <c r="CL719" s="36">
        <f t="shared" si="1740"/>
        <v>0</v>
      </c>
      <c r="CM719" s="36">
        <f t="shared" si="1741"/>
        <v>0</v>
      </c>
      <c r="CN719" s="36">
        <f t="shared" si="1742"/>
        <v>0</v>
      </c>
      <c r="CO719" s="20">
        <f t="shared" si="1743"/>
        <v>120000</v>
      </c>
      <c r="CP719" s="20">
        <f t="shared" si="1744"/>
        <v>2</v>
      </c>
      <c r="CQ719" s="64">
        <f t="shared" si="1745"/>
        <v>0.4185812076</v>
      </c>
      <c r="CR719" s="64">
        <f t="shared" si="1746"/>
        <v>1</v>
      </c>
      <c r="CS719" s="36">
        <f t="shared" si="1747"/>
        <v>0</v>
      </c>
      <c r="CT719" s="36">
        <f t="shared" si="1748"/>
        <v>0</v>
      </c>
      <c r="CU719" s="36">
        <f t="shared" si="1749"/>
        <v>0</v>
      </c>
      <c r="CV719" s="36">
        <f t="shared" si="1809"/>
        <v>0</v>
      </c>
      <c r="CW719" s="36">
        <f t="shared" si="1750"/>
        <v>0</v>
      </c>
      <c r="CX719" s="36">
        <f t="shared" si="1751"/>
        <v>0</v>
      </c>
      <c r="CY719" s="36">
        <f t="shared" si="1752"/>
        <v>0</v>
      </c>
      <c r="CZ719" s="36">
        <f t="shared" si="1810"/>
        <v>0</v>
      </c>
      <c r="DA719" s="64">
        <f t="shared" si="1753"/>
        <v>8.0810717689692169E-3</v>
      </c>
      <c r="DB719" s="70">
        <f t="shared" si="1811"/>
        <v>0.9919837084583002</v>
      </c>
      <c r="DC719" s="70">
        <f>PRODUCT($DB$8:DB719)</f>
        <v>1.2896355877250042E-3</v>
      </c>
      <c r="DD719" s="36">
        <f t="shared" si="1754"/>
        <v>0</v>
      </c>
      <c r="DE719" s="36">
        <f t="shared" si="1755"/>
        <v>0</v>
      </c>
      <c r="DF719" s="36">
        <f t="shared" si="1756"/>
        <v>0</v>
      </c>
      <c r="DG719" s="36">
        <f t="shared" si="1757"/>
        <v>0</v>
      </c>
      <c r="DH719" s="36">
        <f t="shared" si="1758"/>
        <v>0</v>
      </c>
      <c r="DI719" s="36">
        <f t="shared" si="1759"/>
        <v>0</v>
      </c>
      <c r="DJ719" s="36">
        <f t="shared" si="1760"/>
        <v>0</v>
      </c>
      <c r="DK719" s="36">
        <f t="shared" si="1761"/>
        <v>0</v>
      </c>
      <c r="DL719" s="36">
        <f t="shared" si="1762"/>
        <v>0</v>
      </c>
      <c r="DM719" s="36">
        <f t="shared" si="1763"/>
        <v>0</v>
      </c>
      <c r="DN719" s="36">
        <f t="shared" ca="1" si="1812"/>
        <v>4.6137290849905055E-12</v>
      </c>
      <c r="DO719" s="64" cm="1">
        <f t="array" ref="DO719">IFERROR(INDEX(Tbl_FwdNom,$B719,MATCH(LIDt,Tbl_FwdNom_Cols,0)),0)</f>
        <v>8.0299538570000006</v>
      </c>
      <c r="DP719" s="64">
        <f t="shared" ca="1" si="1813"/>
        <v>7.9684091300000004</v>
      </c>
      <c r="DQ719" s="64">
        <f t="shared" ca="1" si="1764"/>
        <v>6.4094943153096828E-3</v>
      </c>
      <c r="DR719" s="70">
        <f t="shared" ca="1" si="1765"/>
        <v>0.99363132566662615</v>
      </c>
      <c r="DS719" s="70">
        <f ca="1">PRODUCT($DR$8:DR719)</f>
        <v>3.7390919258871707E-3</v>
      </c>
      <c r="DT719" s="36">
        <f t="shared" ca="1" si="1766"/>
        <v>0</v>
      </c>
      <c r="DU719" s="36">
        <f t="shared" ca="1" si="1767"/>
        <v>0</v>
      </c>
      <c r="DV719" s="36">
        <f t="shared" ca="1" si="1768"/>
        <v>0</v>
      </c>
      <c r="DW719" s="36">
        <f t="shared" ca="1" si="1769"/>
        <v>0</v>
      </c>
      <c r="DX719" s="36">
        <f t="shared" ca="1" si="1770"/>
        <v>0</v>
      </c>
      <c r="DY719" s="36">
        <f t="shared" ca="1" si="1771"/>
        <v>0</v>
      </c>
      <c r="DZ719" s="36">
        <f t="shared" ca="1" si="1772"/>
        <v>0</v>
      </c>
      <c r="EA719" s="36">
        <f t="shared" ca="1" si="1773"/>
        <v>0</v>
      </c>
      <c r="EB719" s="36">
        <f t="shared" ca="1" si="1774"/>
        <v>0</v>
      </c>
      <c r="EC719" s="36">
        <f t="shared" ca="1" si="1775"/>
        <v>0</v>
      </c>
      <c r="ED719" s="36">
        <f t="shared" ca="1" si="1776"/>
        <v>0</v>
      </c>
      <c r="EE719" s="36">
        <f t="shared" ca="1" si="1814"/>
        <v>0</v>
      </c>
      <c r="EF719" s="36">
        <f t="shared" ca="1" si="1777"/>
        <v>0</v>
      </c>
      <c r="EG719" s="64"/>
      <c r="EH719" s="64"/>
      <c r="EI719" s="64"/>
      <c r="EJ719" s="70"/>
      <c r="EK719" s="70"/>
      <c r="EL719" s="70"/>
      <c r="EM719" s="70"/>
      <c r="EN719" s="70"/>
      <c r="EO719" s="36">
        <f t="shared" si="1778"/>
        <v>0</v>
      </c>
      <c r="EP719" s="36">
        <f t="shared" si="1779"/>
        <v>0</v>
      </c>
      <c r="EQ719" s="36">
        <f t="shared" si="1780"/>
        <v>0</v>
      </c>
      <c r="ER719" s="36">
        <f t="shared" si="1781"/>
        <v>0</v>
      </c>
      <c r="ES719" s="36">
        <f t="shared" si="1782"/>
        <v>0</v>
      </c>
      <c r="ET719" s="36">
        <f t="shared" si="1783"/>
        <v>0</v>
      </c>
      <c r="EU719" s="36">
        <f t="shared" si="1815"/>
        <v>0</v>
      </c>
      <c r="EV719" s="36">
        <f t="shared" si="1784"/>
        <v>0</v>
      </c>
      <c r="EW719" s="36">
        <f t="shared" si="1785"/>
        <v>0</v>
      </c>
      <c r="EX719" s="36">
        <f t="shared" si="1816"/>
        <v>0</v>
      </c>
      <c r="EY719" s="36">
        <f t="shared" si="1786"/>
        <v>0</v>
      </c>
      <c r="EZ719" s="36">
        <f t="shared" si="1787"/>
        <v>0</v>
      </c>
      <c r="FA719" s="36">
        <f t="shared" si="1788"/>
        <v>0</v>
      </c>
      <c r="FB719" s="36">
        <f t="shared" si="1789"/>
        <v>0</v>
      </c>
      <c r="FC719" s="36">
        <f t="shared" si="1817"/>
        <v>0</v>
      </c>
      <c r="FD719" s="36">
        <f t="shared" si="1790"/>
        <v>0</v>
      </c>
      <c r="FE719" s="36">
        <f t="shared" si="1791"/>
        <v>0</v>
      </c>
      <c r="FF719" s="36">
        <f t="shared" si="1818"/>
        <v>0</v>
      </c>
      <c r="FG719" s="36">
        <f t="shared" si="1792"/>
        <v>0</v>
      </c>
      <c r="FH719" s="36">
        <f t="shared" si="1793"/>
        <v>0</v>
      </c>
      <c r="FI719" s="36">
        <f t="shared" si="1794"/>
        <v>0</v>
      </c>
      <c r="FJ719" s="36">
        <f t="shared" ca="1" si="1795"/>
        <v>0</v>
      </c>
      <c r="FK719" s="36">
        <f t="shared" si="1796"/>
        <v>0</v>
      </c>
      <c r="FL719" s="36">
        <f t="shared" si="1797"/>
        <v>0</v>
      </c>
      <c r="FM719" s="36">
        <f t="shared" ca="1" si="1798"/>
        <v>0</v>
      </c>
      <c r="FN719" s="36">
        <f t="shared" ca="1" si="1820"/>
        <v>0</v>
      </c>
    </row>
    <row r="720" spans="2:170" x14ac:dyDescent="0.25">
      <c r="B720" s="2">
        <v>712</v>
      </c>
      <c r="C720" s="2">
        <f t="shared" si="1674"/>
        <v>60</v>
      </c>
      <c r="D720" s="2">
        <f t="shared" si="1671"/>
        <v>736</v>
      </c>
      <c r="E720" s="2">
        <f t="shared" si="1669"/>
        <v>62</v>
      </c>
      <c r="F720" s="189">
        <f t="shared" si="1673"/>
        <v>67388</v>
      </c>
      <c r="G720" s="2">
        <f t="shared" si="1672"/>
        <v>6</v>
      </c>
      <c r="H720" s="187">
        <f t="shared" si="1675"/>
        <v>93.916666666666671</v>
      </c>
      <c r="I720" s="186">
        <f t="shared" si="1670"/>
        <v>93</v>
      </c>
      <c r="J720" s="2">
        <f t="shared" si="1676"/>
        <v>0</v>
      </c>
      <c r="K720" s="2">
        <f t="shared" si="1677"/>
        <v>1</v>
      </c>
      <c r="L720">
        <f t="shared" si="1678"/>
        <v>2</v>
      </c>
      <c r="M720" s="190">
        <f t="shared" si="1799"/>
        <v>0.36717673356000002</v>
      </c>
      <c r="N720">
        <f t="shared" si="1679"/>
        <v>1</v>
      </c>
      <c r="O720">
        <f t="shared" si="1680"/>
        <v>100</v>
      </c>
      <c r="P720" s="58">
        <f t="shared" si="1681"/>
        <v>1.6522953010200003</v>
      </c>
      <c r="Q720" s="106">
        <f t="shared" si="1682"/>
        <v>1</v>
      </c>
      <c r="R720" s="59">
        <f t="shared" si="1683"/>
        <v>1</v>
      </c>
      <c r="S720" s="32">
        <f t="shared" si="1800"/>
        <v>1</v>
      </c>
      <c r="T720">
        <f t="shared" si="1684"/>
        <v>1</v>
      </c>
      <c r="U720" s="32">
        <f t="shared" si="1801"/>
        <v>1.7607420300000001E-3</v>
      </c>
      <c r="V720">
        <f t="shared" si="1685"/>
        <v>1</v>
      </c>
      <c r="W720">
        <f t="shared" si="1686"/>
        <v>100</v>
      </c>
      <c r="X720" s="58">
        <f t="shared" si="1687"/>
        <v>7.9233391350000005E-3</v>
      </c>
      <c r="Y720" s="58">
        <f t="shared" si="1688"/>
        <v>7.9233391350000005E-3</v>
      </c>
      <c r="Z720" s="32">
        <f t="shared" si="1689"/>
        <v>7.9233391350000005E-3</v>
      </c>
      <c r="AA720" s="32">
        <f t="shared" si="1690"/>
        <v>0</v>
      </c>
      <c r="AB720" s="59">
        <f t="shared" si="1691"/>
        <v>4.9056245199999996E-3</v>
      </c>
      <c r="AC720" s="59">
        <f t="shared" si="1692"/>
        <v>4.9056245199999996E-3</v>
      </c>
      <c r="AD720">
        <f t="shared" si="1693"/>
        <v>1</v>
      </c>
      <c r="AE720" s="59">
        <f t="shared" si="1694"/>
        <v>4.9056245199999996E-3</v>
      </c>
      <c r="AF720" s="59">
        <f t="shared" si="1695"/>
        <v>4.1758461800000006E-3</v>
      </c>
      <c r="AG720" s="59">
        <f t="shared" si="1696"/>
        <v>4.1758461800000006E-3</v>
      </c>
      <c r="AH720">
        <f t="shared" si="1697"/>
        <v>1</v>
      </c>
      <c r="AI720" s="59">
        <f t="shared" si="1698"/>
        <v>4.1758461800000006E-3</v>
      </c>
      <c r="AJ720" s="59">
        <f t="shared" si="1699"/>
        <v>0</v>
      </c>
      <c r="AK720" s="59">
        <f t="shared" si="1700"/>
        <v>0</v>
      </c>
      <c r="AL720" s="59">
        <f t="shared" si="1701"/>
        <v>0</v>
      </c>
      <c r="AM720" s="12">
        <f t="shared" si="1802"/>
        <v>0</v>
      </c>
      <c r="AN720" s="12">
        <f t="shared" si="1803"/>
        <v>0</v>
      </c>
      <c r="AO720" s="66">
        <f t="shared" si="1702"/>
        <v>0</v>
      </c>
      <c r="AP720" s="66">
        <f t="shared" si="1703"/>
        <v>0</v>
      </c>
      <c r="AQ720" s="59">
        <f t="shared" si="1704"/>
        <v>0</v>
      </c>
      <c r="AR720" s="59">
        <f t="shared" si="1705"/>
        <v>0</v>
      </c>
      <c r="AS720" s="59">
        <f t="shared" si="1706"/>
        <v>0</v>
      </c>
      <c r="AT720" s="12">
        <f t="shared" si="1707"/>
        <v>0</v>
      </c>
      <c r="AU720" s="59">
        <f t="shared" si="1804"/>
        <v>0</v>
      </c>
      <c r="AV720" s="59">
        <f t="shared" si="1805"/>
        <v>0</v>
      </c>
      <c r="AW720" s="70">
        <f t="shared" si="1708"/>
        <v>0</v>
      </c>
      <c r="AX720" s="20">
        <f t="shared" si="1709"/>
        <v>200000</v>
      </c>
      <c r="AY720" s="20">
        <f t="shared" si="1710"/>
        <v>0</v>
      </c>
      <c r="AZ720" s="20">
        <f t="shared" si="1711"/>
        <v>0</v>
      </c>
      <c r="BA720" s="20">
        <f t="shared" si="1712"/>
        <v>200000</v>
      </c>
      <c r="BB720" s="36">
        <f t="shared" si="1713"/>
        <v>1</v>
      </c>
      <c r="BC720" s="36">
        <f t="shared" si="1714"/>
        <v>0</v>
      </c>
      <c r="BD720" s="80">
        <f t="shared" si="1715"/>
        <v>0</v>
      </c>
      <c r="BE720" s="36">
        <f t="shared" si="1716"/>
        <v>0</v>
      </c>
      <c r="BF720" s="36">
        <f t="shared" si="1717"/>
        <v>0</v>
      </c>
      <c r="BG720" s="36">
        <f t="shared" si="1718"/>
        <v>0</v>
      </c>
      <c r="BH720" s="36">
        <f t="shared" si="1719"/>
        <v>0</v>
      </c>
      <c r="BI720" s="36">
        <f t="shared" si="1720"/>
        <v>0</v>
      </c>
      <c r="BJ720" s="36">
        <f t="shared" si="1721"/>
        <v>0</v>
      </c>
      <c r="BK720" s="36">
        <f t="shared" si="1722"/>
        <v>0</v>
      </c>
      <c r="BL720" s="68">
        <f>IF(OR(AT720=0,E720&gt;ProjTerm),0,VLOOKUP(D720,'Life Events'!$AE$5:$AI$1206,5,FALSE))</f>
        <v>0</v>
      </c>
      <c r="BM720" s="93">
        <f t="shared" si="1723"/>
        <v>0</v>
      </c>
      <c r="BN720" s="93">
        <f t="shared" si="1724"/>
        <v>0</v>
      </c>
      <c r="BO720" s="36">
        <f t="shared" si="1725"/>
        <v>0</v>
      </c>
      <c r="BP720" s="36">
        <f t="shared" si="1726"/>
        <v>0</v>
      </c>
      <c r="BQ720" s="36">
        <f t="shared" si="1727"/>
        <v>0</v>
      </c>
      <c r="BR720" s="36">
        <f t="shared" si="1728"/>
        <v>154.78110000000001</v>
      </c>
      <c r="BS720" s="36">
        <f t="shared" si="1729"/>
        <v>0</v>
      </c>
      <c r="BT720" s="36">
        <f t="shared" si="1730"/>
        <v>0</v>
      </c>
      <c r="BU720" s="70" cm="1">
        <f t="array" ref="BU720">IF(AND(ActInt=1,$J720=0),INDEX(Tbl_FwdNom,$B720-IVP,MATCH(ValnDt,Tbl_FwdNom_Cols)),INDEX(Tbl_FwdNom,$B720,MATCH(StartDt,Tbl_FwdNom_Cols)))</f>
        <v>10.134134252000001</v>
      </c>
      <c r="BV720" s="70" cm="1">
        <f t="array" ref="BV720">INDEX(Tbl_FwdReal,$B720,MATCH(StartDt,Tbl_FwdReal_Cols))</f>
        <v>3.645106985</v>
      </c>
      <c r="BW720" s="70" cm="1">
        <f t="array" ref="BW720">IF(RunType&lt;&gt;"OPN",INDEX(Tbl_FwdReal,$B720,MATCH(ValnDt,Tbl_FwdReal_Cols)),IF(AND($J720=0,ActInt=1),INDEX(Tbl_FwdReal,$B720-IVP,MATCH(ValnDt,Tbl_FwdReal_Cols)),-999))*$K720</f>
        <v>3.645106985</v>
      </c>
      <c r="BX720" s="70">
        <f t="shared" si="1731"/>
        <v>3.6451069849999997E-2</v>
      </c>
      <c r="BY720" s="70">
        <f t="shared" si="1806"/>
        <v>6.2608139021354203E-2</v>
      </c>
      <c r="BZ720" s="64">
        <f t="shared" si="1819"/>
        <v>5.073359001373845E-3</v>
      </c>
      <c r="CA720" s="70" cm="1">
        <f t="array" ref="CA720">IF($J720=1,CA719*(1+INDEX(Tbl_CPI,$B720,MATCH(IF(RunType="OPN",StartDt,ValnDt),Tbl_CPI_Cols))),0)</f>
        <v>0</v>
      </c>
      <c r="CB720" s="70">
        <f t="shared" si="1807"/>
        <v>53.229366833510134</v>
      </c>
      <c r="CC720" s="70">
        <f t="shared" si="1808"/>
        <v>52.162159571406697</v>
      </c>
      <c r="CD720" s="36">
        <f t="shared" si="1732"/>
        <v>264.24480669548439</v>
      </c>
      <c r="CE720" s="36">
        <f t="shared" si="1733"/>
        <v>0</v>
      </c>
      <c r="CF720" s="36">
        <f t="shared" si="1734"/>
        <v>0</v>
      </c>
      <c r="CG720" s="36">
        <f t="shared" si="1735"/>
        <v>0</v>
      </c>
      <c r="CH720" s="36">
        <f t="shared" si="1736"/>
        <v>0</v>
      </c>
      <c r="CI720" s="36">
        <f t="shared" si="1737"/>
        <v>0</v>
      </c>
      <c r="CJ720" s="36">
        <f t="shared" si="1738"/>
        <v>0</v>
      </c>
      <c r="CK720" s="36">
        <f t="shared" si="1739"/>
        <v>0</v>
      </c>
      <c r="CL720" s="36">
        <f t="shared" si="1740"/>
        <v>0</v>
      </c>
      <c r="CM720" s="36">
        <f t="shared" si="1741"/>
        <v>0</v>
      </c>
      <c r="CN720" s="36">
        <f t="shared" si="1742"/>
        <v>0</v>
      </c>
      <c r="CO720" s="20">
        <f t="shared" si="1743"/>
        <v>120000</v>
      </c>
      <c r="CP720" s="20">
        <f t="shared" si="1744"/>
        <v>2</v>
      </c>
      <c r="CQ720" s="64">
        <f t="shared" si="1745"/>
        <v>0.4185812076</v>
      </c>
      <c r="CR720" s="64">
        <f t="shared" si="1746"/>
        <v>1</v>
      </c>
      <c r="CS720" s="36">
        <f t="shared" si="1747"/>
        <v>0</v>
      </c>
      <c r="CT720" s="36">
        <f t="shared" si="1748"/>
        <v>0</v>
      </c>
      <c r="CU720" s="36">
        <f t="shared" si="1749"/>
        <v>0</v>
      </c>
      <c r="CV720" s="36">
        <f t="shared" si="1809"/>
        <v>0</v>
      </c>
      <c r="CW720" s="36">
        <f t="shared" si="1750"/>
        <v>0</v>
      </c>
      <c r="CX720" s="36">
        <f t="shared" si="1751"/>
        <v>0</v>
      </c>
      <c r="CY720" s="36">
        <f t="shared" si="1752"/>
        <v>0</v>
      </c>
      <c r="CZ720" s="36">
        <f t="shared" si="1810"/>
        <v>0</v>
      </c>
      <c r="DA720" s="64">
        <f t="shared" si="1753"/>
        <v>8.0765103923339243E-3</v>
      </c>
      <c r="DB720" s="70">
        <f t="shared" si="1811"/>
        <v>0.99198819701771379</v>
      </c>
      <c r="DC720" s="70">
        <f>PRODUCT($DB$8:DB720)</f>
        <v>1.2793032814772066E-3</v>
      </c>
      <c r="DD720" s="36">
        <f t="shared" si="1754"/>
        <v>0</v>
      </c>
      <c r="DE720" s="36">
        <f t="shared" si="1755"/>
        <v>0</v>
      </c>
      <c r="DF720" s="36">
        <f t="shared" si="1756"/>
        <v>0</v>
      </c>
      <c r="DG720" s="36">
        <f t="shared" si="1757"/>
        <v>0</v>
      </c>
      <c r="DH720" s="36">
        <f t="shared" si="1758"/>
        <v>0</v>
      </c>
      <c r="DI720" s="36">
        <f t="shared" si="1759"/>
        <v>0</v>
      </c>
      <c r="DJ720" s="36">
        <f t="shared" si="1760"/>
        <v>0</v>
      </c>
      <c r="DK720" s="36">
        <f t="shared" si="1761"/>
        <v>0</v>
      </c>
      <c r="DL720" s="36">
        <f t="shared" si="1762"/>
        <v>0</v>
      </c>
      <c r="DM720" s="36">
        <f t="shared" si="1763"/>
        <v>0</v>
      </c>
      <c r="DN720" s="36">
        <f t="shared" ca="1" si="1812"/>
        <v>4.6137290849905055E-12</v>
      </c>
      <c r="DO720" s="64" cm="1">
        <f t="array" ref="DO720">IFERROR(INDEX(Tbl_FwdNom,$B720,MATCH(LIDt,Tbl_FwdNom_Cols,0)),0)</f>
        <v>8.0282438079999991</v>
      </c>
      <c r="DP720" s="64">
        <f t="shared" ca="1" si="1813"/>
        <v>7.9667000549999996</v>
      </c>
      <c r="DQ720" s="64">
        <f t="shared" ca="1" si="1764"/>
        <v>6.4081667342457127E-3</v>
      </c>
      <c r="DR720" s="70">
        <f t="shared" ca="1" si="1765"/>
        <v>0.99363263639340293</v>
      </c>
      <c r="DS720" s="70">
        <f ca="1">PRODUCT($DR$8:DR720)</f>
        <v>3.715283768036556E-3</v>
      </c>
      <c r="DT720" s="36">
        <f t="shared" ca="1" si="1766"/>
        <v>0</v>
      </c>
      <c r="DU720" s="36">
        <f t="shared" ca="1" si="1767"/>
        <v>0</v>
      </c>
      <c r="DV720" s="36">
        <f t="shared" ca="1" si="1768"/>
        <v>0</v>
      </c>
      <c r="DW720" s="36">
        <f t="shared" ca="1" si="1769"/>
        <v>0</v>
      </c>
      <c r="DX720" s="36">
        <f t="shared" ca="1" si="1770"/>
        <v>0</v>
      </c>
      <c r="DY720" s="36">
        <f t="shared" ca="1" si="1771"/>
        <v>0</v>
      </c>
      <c r="DZ720" s="36">
        <f t="shared" ca="1" si="1772"/>
        <v>0</v>
      </c>
      <c r="EA720" s="36">
        <f t="shared" ca="1" si="1773"/>
        <v>0</v>
      </c>
      <c r="EB720" s="36">
        <f t="shared" ca="1" si="1774"/>
        <v>0</v>
      </c>
      <c r="EC720" s="36">
        <f t="shared" ca="1" si="1775"/>
        <v>0</v>
      </c>
      <c r="ED720" s="36">
        <f t="shared" ca="1" si="1776"/>
        <v>0</v>
      </c>
      <c r="EE720" s="36">
        <f t="shared" ca="1" si="1814"/>
        <v>0</v>
      </c>
      <c r="EF720" s="36">
        <f t="shared" ca="1" si="1777"/>
        <v>0</v>
      </c>
      <c r="EG720" s="64"/>
      <c r="EH720" s="64"/>
      <c r="EI720" s="64"/>
      <c r="EJ720" s="70"/>
      <c r="EK720" s="70"/>
      <c r="EL720" s="70"/>
      <c r="EM720" s="70"/>
      <c r="EN720" s="70"/>
      <c r="EO720" s="36">
        <f t="shared" si="1778"/>
        <v>0</v>
      </c>
      <c r="EP720" s="36">
        <f t="shared" si="1779"/>
        <v>0</v>
      </c>
      <c r="EQ720" s="36">
        <f t="shared" si="1780"/>
        <v>0</v>
      </c>
      <c r="ER720" s="36">
        <f t="shared" si="1781"/>
        <v>0</v>
      </c>
      <c r="ES720" s="36">
        <f t="shared" si="1782"/>
        <v>0</v>
      </c>
      <c r="ET720" s="36">
        <f t="shared" si="1783"/>
        <v>0</v>
      </c>
      <c r="EU720" s="36">
        <f t="shared" si="1815"/>
        <v>0</v>
      </c>
      <c r="EV720" s="36">
        <f t="shared" si="1784"/>
        <v>0</v>
      </c>
      <c r="EW720" s="36">
        <f t="shared" si="1785"/>
        <v>0</v>
      </c>
      <c r="EX720" s="36">
        <f t="shared" si="1816"/>
        <v>0</v>
      </c>
      <c r="EY720" s="36">
        <f t="shared" si="1786"/>
        <v>0</v>
      </c>
      <c r="EZ720" s="36">
        <f t="shared" si="1787"/>
        <v>0</v>
      </c>
      <c r="FA720" s="36">
        <f t="shared" si="1788"/>
        <v>0</v>
      </c>
      <c r="FB720" s="36">
        <f t="shared" si="1789"/>
        <v>0</v>
      </c>
      <c r="FC720" s="36">
        <f t="shared" si="1817"/>
        <v>0</v>
      </c>
      <c r="FD720" s="36">
        <f t="shared" si="1790"/>
        <v>0</v>
      </c>
      <c r="FE720" s="36">
        <f t="shared" si="1791"/>
        <v>0</v>
      </c>
      <c r="FF720" s="36">
        <f t="shared" si="1818"/>
        <v>0</v>
      </c>
      <c r="FG720" s="36">
        <f t="shared" si="1792"/>
        <v>0</v>
      </c>
      <c r="FH720" s="36">
        <f t="shared" si="1793"/>
        <v>0</v>
      </c>
      <c r="FI720" s="36">
        <f t="shared" si="1794"/>
        <v>0</v>
      </c>
      <c r="FJ720" s="36">
        <f t="shared" ca="1" si="1795"/>
        <v>0</v>
      </c>
      <c r="FK720" s="36">
        <f t="shared" si="1796"/>
        <v>0</v>
      </c>
      <c r="FL720" s="36">
        <f t="shared" si="1797"/>
        <v>0</v>
      </c>
      <c r="FM720" s="36">
        <f t="shared" ca="1" si="1798"/>
        <v>0</v>
      </c>
      <c r="FN720" s="36">
        <f t="shared" ca="1" si="1820"/>
        <v>0</v>
      </c>
    </row>
    <row r="721" spans="2:170" x14ac:dyDescent="0.25">
      <c r="B721" s="2">
        <v>713</v>
      </c>
      <c r="C721" s="2">
        <f t="shared" si="1674"/>
        <v>60</v>
      </c>
      <c r="D721" s="2">
        <f t="shared" si="1671"/>
        <v>737</v>
      </c>
      <c r="E721" s="2">
        <f t="shared" si="1669"/>
        <v>62</v>
      </c>
      <c r="F721" s="189">
        <f t="shared" si="1673"/>
        <v>67419</v>
      </c>
      <c r="G721" s="2">
        <f t="shared" si="1672"/>
        <v>7</v>
      </c>
      <c r="H721" s="187">
        <f t="shared" si="1675"/>
        <v>94</v>
      </c>
      <c r="I721" s="186">
        <f t="shared" si="1670"/>
        <v>94</v>
      </c>
      <c r="J721" s="2">
        <f t="shared" si="1676"/>
        <v>0</v>
      </c>
      <c r="K721" s="2">
        <f t="shared" si="1677"/>
        <v>1</v>
      </c>
      <c r="L721">
        <f t="shared" si="1678"/>
        <v>2</v>
      </c>
      <c r="M721" s="190">
        <f t="shared" si="1799"/>
        <v>0.41023010241000002</v>
      </c>
      <c r="N721">
        <f t="shared" si="1679"/>
        <v>1</v>
      </c>
      <c r="O721">
        <f t="shared" si="1680"/>
        <v>100</v>
      </c>
      <c r="P721" s="58">
        <f t="shared" si="1681"/>
        <v>1.846035460845</v>
      </c>
      <c r="Q721" s="106">
        <f t="shared" si="1682"/>
        <v>1</v>
      </c>
      <c r="R721" s="59">
        <f t="shared" si="1683"/>
        <v>1</v>
      </c>
      <c r="S721" s="32">
        <f t="shared" si="1800"/>
        <v>1</v>
      </c>
      <c r="T721">
        <f t="shared" si="1684"/>
        <v>1</v>
      </c>
      <c r="U721" s="32">
        <f t="shared" si="1801"/>
        <v>1.7999871000000001E-3</v>
      </c>
      <c r="V721">
        <f t="shared" si="1685"/>
        <v>1</v>
      </c>
      <c r="W721">
        <f t="shared" si="1686"/>
        <v>100</v>
      </c>
      <c r="X721" s="58">
        <f t="shared" si="1687"/>
        <v>8.0999419499999999E-3</v>
      </c>
      <c r="Y721" s="58">
        <f t="shared" si="1688"/>
        <v>8.0999419499999999E-3</v>
      </c>
      <c r="Z721" s="32">
        <f t="shared" si="1689"/>
        <v>8.0999419499999999E-3</v>
      </c>
      <c r="AA721" s="32">
        <f t="shared" si="1690"/>
        <v>0</v>
      </c>
      <c r="AB721" s="59">
        <f t="shared" si="1691"/>
        <v>4.9056245199999996E-3</v>
      </c>
      <c r="AC721" s="59">
        <f t="shared" si="1692"/>
        <v>4.9056245199999996E-3</v>
      </c>
      <c r="AD721">
        <f t="shared" si="1693"/>
        <v>1</v>
      </c>
      <c r="AE721" s="59">
        <f t="shared" si="1694"/>
        <v>4.9056245199999996E-3</v>
      </c>
      <c r="AF721" s="59">
        <f t="shared" si="1695"/>
        <v>4.1758461800000006E-3</v>
      </c>
      <c r="AG721" s="59">
        <f t="shared" si="1696"/>
        <v>4.1758461800000006E-3</v>
      </c>
      <c r="AH721">
        <f t="shared" si="1697"/>
        <v>1</v>
      </c>
      <c r="AI721" s="59">
        <f t="shared" si="1698"/>
        <v>4.1758461800000006E-3</v>
      </c>
      <c r="AJ721" s="59">
        <f t="shared" si="1699"/>
        <v>0</v>
      </c>
      <c r="AK721" s="59">
        <f t="shared" si="1700"/>
        <v>0</v>
      </c>
      <c r="AL721" s="59">
        <f t="shared" si="1701"/>
        <v>0</v>
      </c>
      <c r="AM721" s="12">
        <f t="shared" si="1802"/>
        <v>0</v>
      </c>
      <c r="AN721" s="12">
        <f t="shared" si="1803"/>
        <v>0</v>
      </c>
      <c r="AO721" s="66">
        <f t="shared" si="1702"/>
        <v>0</v>
      </c>
      <c r="AP721" s="66">
        <f t="shared" si="1703"/>
        <v>0</v>
      </c>
      <c r="AQ721" s="59">
        <f t="shared" si="1704"/>
        <v>0</v>
      </c>
      <c r="AR721" s="59">
        <f t="shared" si="1705"/>
        <v>0</v>
      </c>
      <c r="AS721" s="59">
        <f t="shared" si="1706"/>
        <v>0</v>
      </c>
      <c r="AT721" s="12">
        <f t="shared" si="1707"/>
        <v>0</v>
      </c>
      <c r="AU721" s="59">
        <f t="shared" si="1804"/>
        <v>0</v>
      </c>
      <c r="AV721" s="59">
        <f t="shared" si="1805"/>
        <v>0</v>
      </c>
      <c r="AW721" s="70">
        <f t="shared" si="1708"/>
        <v>0</v>
      </c>
      <c r="AX721" s="20">
        <f t="shared" si="1709"/>
        <v>200000</v>
      </c>
      <c r="AY721" s="20">
        <f t="shared" si="1710"/>
        <v>0</v>
      </c>
      <c r="AZ721" s="20">
        <f t="shared" si="1711"/>
        <v>0</v>
      </c>
      <c r="BA721" s="20">
        <f t="shared" si="1712"/>
        <v>200000</v>
      </c>
      <c r="BB721" s="36">
        <f t="shared" si="1713"/>
        <v>1</v>
      </c>
      <c r="BC721" s="36">
        <f t="shared" si="1714"/>
        <v>0</v>
      </c>
      <c r="BD721" s="80">
        <f t="shared" si="1715"/>
        <v>0</v>
      </c>
      <c r="BE721" s="36">
        <f t="shared" si="1716"/>
        <v>0</v>
      </c>
      <c r="BF721" s="36">
        <f t="shared" si="1717"/>
        <v>0</v>
      </c>
      <c r="BG721" s="36">
        <f t="shared" si="1718"/>
        <v>0</v>
      </c>
      <c r="BH721" s="36">
        <f t="shared" si="1719"/>
        <v>0</v>
      </c>
      <c r="BI721" s="36">
        <f t="shared" si="1720"/>
        <v>0</v>
      </c>
      <c r="BJ721" s="36">
        <f t="shared" si="1721"/>
        <v>0</v>
      </c>
      <c r="BK721" s="36">
        <f t="shared" si="1722"/>
        <v>0</v>
      </c>
      <c r="BL721" s="68">
        <f>IF(OR(AT721=0,E721&gt;ProjTerm),0,VLOOKUP(D721,'Life Events'!$AE$5:$AI$1206,5,FALSE))</f>
        <v>0</v>
      </c>
      <c r="BM721" s="93">
        <f t="shared" si="1723"/>
        <v>0</v>
      </c>
      <c r="BN721" s="93">
        <f t="shared" si="1724"/>
        <v>0</v>
      </c>
      <c r="BO721" s="36">
        <f t="shared" si="1725"/>
        <v>0</v>
      </c>
      <c r="BP721" s="36">
        <f t="shared" si="1726"/>
        <v>0</v>
      </c>
      <c r="BQ721" s="36">
        <f t="shared" si="1727"/>
        <v>0</v>
      </c>
      <c r="BR721" s="36">
        <f t="shared" si="1728"/>
        <v>154.78110000000001</v>
      </c>
      <c r="BS721" s="36">
        <f t="shared" si="1729"/>
        <v>0</v>
      </c>
      <c r="BT721" s="36">
        <f t="shared" si="1730"/>
        <v>0</v>
      </c>
      <c r="BU721" s="70" cm="1">
        <f t="array" ref="BU721">IF(AND(ActInt=1,$J721=0),INDEX(Tbl_FwdNom,$B721-IVP,MATCH(ValnDt,Tbl_FwdNom_Cols)),INDEX(Tbl_FwdNom,$B721,MATCH(StartDt,Tbl_FwdNom_Cols)))</f>
        <v>10.128154367</v>
      </c>
      <c r="BV721" s="70" cm="1">
        <f t="array" ref="BV721">INDEX(Tbl_FwdReal,$B721,MATCH(StartDt,Tbl_FwdReal_Cols))</f>
        <v>3.6417182939999999</v>
      </c>
      <c r="BW721" s="70" cm="1">
        <f t="array" ref="BW721">IF(RunType&lt;&gt;"OPN",INDEX(Tbl_FwdReal,$B721,MATCH(ValnDt,Tbl_FwdReal_Cols)),IF(AND($J721=0,ActInt=1),INDEX(Tbl_FwdReal,$B721-IVP,MATCH(ValnDt,Tbl_FwdReal_Cols)),-999))*$K721</f>
        <v>3.6417182939999999</v>
      </c>
      <c r="BX721" s="70">
        <f t="shared" si="1731"/>
        <v>3.6417182940000001E-2</v>
      </c>
      <c r="BY721" s="70">
        <f t="shared" si="1806"/>
        <v>6.2585184612628408E-2</v>
      </c>
      <c r="BZ721" s="64">
        <f t="shared" si="1819"/>
        <v>5.071549688023369E-3</v>
      </c>
      <c r="CA721" s="70" cm="1">
        <f t="array" ref="CA721">IF($J721=1,CA720*(1+INDEX(Tbl_CPI,$B721,MATCH(IF(RunType="OPN",StartDt,ValnDt),Tbl_CPI_Cols))),0)</f>
        <v>0</v>
      </c>
      <c r="CB721" s="70">
        <f t="shared" si="1807"/>
        <v>53.499322212268304</v>
      </c>
      <c r="CC721" s="70">
        <f t="shared" si="1808"/>
        <v>52.162159571406697</v>
      </c>
      <c r="CD721" s="36">
        <f t="shared" si="1732"/>
        <v>264.24480669548439</v>
      </c>
      <c r="CE721" s="36">
        <f t="shared" si="1733"/>
        <v>0</v>
      </c>
      <c r="CF721" s="36">
        <f t="shared" si="1734"/>
        <v>0</v>
      </c>
      <c r="CG721" s="36">
        <f t="shared" si="1735"/>
        <v>0</v>
      </c>
      <c r="CH721" s="36">
        <f t="shared" si="1736"/>
        <v>0</v>
      </c>
      <c r="CI721" s="36">
        <f t="shared" si="1737"/>
        <v>0</v>
      </c>
      <c r="CJ721" s="36">
        <f t="shared" si="1738"/>
        <v>0</v>
      </c>
      <c r="CK721" s="36">
        <f t="shared" si="1739"/>
        <v>0</v>
      </c>
      <c r="CL721" s="36">
        <f t="shared" si="1740"/>
        <v>0</v>
      </c>
      <c r="CM721" s="36">
        <f t="shared" si="1741"/>
        <v>0</v>
      </c>
      <c r="CN721" s="36">
        <f t="shared" si="1742"/>
        <v>0</v>
      </c>
      <c r="CO721" s="20">
        <f t="shared" si="1743"/>
        <v>120000</v>
      </c>
      <c r="CP721" s="20">
        <f t="shared" si="1744"/>
        <v>2</v>
      </c>
      <c r="CQ721" s="64">
        <f t="shared" si="1745"/>
        <v>0.46747230456</v>
      </c>
      <c r="CR721" s="64">
        <f t="shared" si="1746"/>
        <v>1</v>
      </c>
      <c r="CS721" s="36">
        <f t="shared" si="1747"/>
        <v>0</v>
      </c>
      <c r="CT721" s="36">
        <f t="shared" si="1748"/>
        <v>0</v>
      </c>
      <c r="CU721" s="36">
        <f t="shared" si="1749"/>
        <v>0</v>
      </c>
      <c r="CV721" s="36">
        <f t="shared" si="1809"/>
        <v>0</v>
      </c>
      <c r="CW721" s="36">
        <f t="shared" si="1750"/>
        <v>0</v>
      </c>
      <c r="CX721" s="36">
        <f t="shared" si="1751"/>
        <v>0</v>
      </c>
      <c r="CY721" s="36">
        <f t="shared" si="1752"/>
        <v>0</v>
      </c>
      <c r="CZ721" s="36">
        <f t="shared" si="1810"/>
        <v>0</v>
      </c>
      <c r="DA721" s="64">
        <f t="shared" si="1753"/>
        <v>8.0719490365639412E-3</v>
      </c>
      <c r="DB721" s="70">
        <f t="shared" si="1811"/>
        <v>0.9919926855972151</v>
      </c>
      <c r="DC721" s="70">
        <f>PRODUCT($DB$8:DB721)</f>
        <v>1.2690594978859043E-3</v>
      </c>
      <c r="DD721" s="36">
        <f t="shared" si="1754"/>
        <v>0</v>
      </c>
      <c r="DE721" s="36">
        <f t="shared" si="1755"/>
        <v>0</v>
      </c>
      <c r="DF721" s="36">
        <f t="shared" si="1756"/>
        <v>0</v>
      </c>
      <c r="DG721" s="36">
        <f t="shared" si="1757"/>
        <v>0</v>
      </c>
      <c r="DH721" s="36">
        <f t="shared" si="1758"/>
        <v>0</v>
      </c>
      <c r="DI721" s="36">
        <f t="shared" si="1759"/>
        <v>0</v>
      </c>
      <c r="DJ721" s="36">
        <f t="shared" si="1760"/>
        <v>0</v>
      </c>
      <c r="DK721" s="36">
        <f t="shared" si="1761"/>
        <v>0</v>
      </c>
      <c r="DL721" s="36">
        <f t="shared" si="1762"/>
        <v>0</v>
      </c>
      <c r="DM721" s="36">
        <f t="shared" si="1763"/>
        <v>0</v>
      </c>
      <c r="DN721" s="36">
        <f t="shared" ca="1" si="1812"/>
        <v>4.6137290849905055E-12</v>
      </c>
      <c r="DO721" s="64" cm="1">
        <f t="array" ref="DO721">IFERROR(INDEX(Tbl_FwdNom,$B721,MATCH(LIDt,Tbl_FwdNom_Cols,0)),0)</f>
        <v>8.0265337849999998</v>
      </c>
      <c r="DP721" s="64">
        <f t="shared" ca="1" si="1813"/>
        <v>7.9649910070000001</v>
      </c>
      <c r="DQ721" s="64">
        <f t="shared" ca="1" si="1764"/>
        <v>6.406839154891264E-3</v>
      </c>
      <c r="DR721" s="70">
        <f t="shared" ca="1" si="1765"/>
        <v>0.99363394712194997</v>
      </c>
      <c r="DS721" s="70">
        <f ca="1">PRODUCT($DR$8:DR721)</f>
        <v>3.6916320751122743E-3</v>
      </c>
      <c r="DT721" s="36">
        <f t="shared" ca="1" si="1766"/>
        <v>0</v>
      </c>
      <c r="DU721" s="36">
        <f t="shared" ca="1" si="1767"/>
        <v>0</v>
      </c>
      <c r="DV721" s="36">
        <f t="shared" ca="1" si="1768"/>
        <v>0</v>
      </c>
      <c r="DW721" s="36">
        <f t="shared" ca="1" si="1769"/>
        <v>0</v>
      </c>
      <c r="DX721" s="36">
        <f t="shared" ca="1" si="1770"/>
        <v>0</v>
      </c>
      <c r="DY721" s="36">
        <f t="shared" ca="1" si="1771"/>
        <v>0</v>
      </c>
      <c r="DZ721" s="36">
        <f t="shared" ca="1" si="1772"/>
        <v>0</v>
      </c>
      <c r="EA721" s="36">
        <f t="shared" ca="1" si="1773"/>
        <v>0</v>
      </c>
      <c r="EB721" s="36">
        <f t="shared" ca="1" si="1774"/>
        <v>0</v>
      </c>
      <c r="EC721" s="36">
        <f t="shared" ca="1" si="1775"/>
        <v>0</v>
      </c>
      <c r="ED721" s="36">
        <f t="shared" ca="1" si="1776"/>
        <v>0</v>
      </c>
      <c r="EE721" s="36">
        <f t="shared" ca="1" si="1814"/>
        <v>0</v>
      </c>
      <c r="EF721" s="36">
        <f t="shared" ca="1" si="1777"/>
        <v>0</v>
      </c>
      <c r="EG721" s="64"/>
      <c r="EH721" s="64"/>
      <c r="EI721" s="64"/>
      <c r="EJ721" s="70"/>
      <c r="EK721" s="70"/>
      <c r="EL721" s="70"/>
      <c r="EM721" s="70"/>
      <c r="EN721" s="70"/>
      <c r="EO721" s="36">
        <f t="shared" si="1778"/>
        <v>0</v>
      </c>
      <c r="EP721" s="36">
        <f t="shared" si="1779"/>
        <v>0</v>
      </c>
      <c r="EQ721" s="36">
        <f t="shared" si="1780"/>
        <v>0</v>
      </c>
      <c r="ER721" s="36">
        <f t="shared" si="1781"/>
        <v>0</v>
      </c>
      <c r="ES721" s="36">
        <f t="shared" si="1782"/>
        <v>0</v>
      </c>
      <c r="ET721" s="36">
        <f t="shared" si="1783"/>
        <v>0</v>
      </c>
      <c r="EU721" s="36">
        <f t="shared" si="1815"/>
        <v>0</v>
      </c>
      <c r="EV721" s="36">
        <f t="shared" si="1784"/>
        <v>0</v>
      </c>
      <c r="EW721" s="36">
        <f t="shared" si="1785"/>
        <v>0</v>
      </c>
      <c r="EX721" s="36">
        <f t="shared" si="1816"/>
        <v>0</v>
      </c>
      <c r="EY721" s="36">
        <f t="shared" si="1786"/>
        <v>0</v>
      </c>
      <c r="EZ721" s="36">
        <f t="shared" si="1787"/>
        <v>0</v>
      </c>
      <c r="FA721" s="36">
        <f t="shared" si="1788"/>
        <v>0</v>
      </c>
      <c r="FB721" s="36">
        <f t="shared" si="1789"/>
        <v>0</v>
      </c>
      <c r="FC721" s="36">
        <f t="shared" si="1817"/>
        <v>0</v>
      </c>
      <c r="FD721" s="36">
        <f t="shared" si="1790"/>
        <v>0</v>
      </c>
      <c r="FE721" s="36">
        <f t="shared" si="1791"/>
        <v>0</v>
      </c>
      <c r="FF721" s="36">
        <f t="shared" si="1818"/>
        <v>0</v>
      </c>
      <c r="FG721" s="36">
        <f t="shared" si="1792"/>
        <v>0</v>
      </c>
      <c r="FH721" s="36">
        <f t="shared" si="1793"/>
        <v>0</v>
      </c>
      <c r="FI721" s="36">
        <f t="shared" si="1794"/>
        <v>0</v>
      </c>
      <c r="FJ721" s="36">
        <f t="shared" ca="1" si="1795"/>
        <v>0</v>
      </c>
      <c r="FK721" s="36">
        <f t="shared" si="1796"/>
        <v>0</v>
      </c>
      <c r="FL721" s="36">
        <f t="shared" si="1797"/>
        <v>0</v>
      </c>
      <c r="FM721" s="36">
        <f t="shared" ca="1" si="1798"/>
        <v>0</v>
      </c>
      <c r="FN721" s="36">
        <f t="shared" ca="1" si="1820"/>
        <v>0</v>
      </c>
    </row>
    <row r="722" spans="2:170" x14ac:dyDescent="0.25">
      <c r="B722" s="2">
        <v>714</v>
      </c>
      <c r="C722" s="2">
        <f t="shared" si="1674"/>
        <v>60</v>
      </c>
      <c r="D722" s="2">
        <f t="shared" si="1671"/>
        <v>738</v>
      </c>
      <c r="E722" s="2">
        <f t="shared" si="1669"/>
        <v>62</v>
      </c>
      <c r="F722" s="189">
        <f t="shared" si="1673"/>
        <v>67450</v>
      </c>
      <c r="G722" s="2">
        <f t="shared" si="1672"/>
        <v>8</v>
      </c>
      <c r="H722" s="187">
        <f t="shared" si="1675"/>
        <v>94.083333333333343</v>
      </c>
      <c r="I722" s="186">
        <f t="shared" si="1670"/>
        <v>94</v>
      </c>
      <c r="J722" s="2">
        <f t="shared" si="1676"/>
        <v>0</v>
      </c>
      <c r="K722" s="2">
        <f t="shared" si="1677"/>
        <v>1</v>
      </c>
      <c r="L722">
        <f t="shared" si="1678"/>
        <v>2</v>
      </c>
      <c r="M722" s="190">
        <f t="shared" si="1799"/>
        <v>0.41023010241000002</v>
      </c>
      <c r="N722">
        <f t="shared" si="1679"/>
        <v>1</v>
      </c>
      <c r="O722">
        <f t="shared" si="1680"/>
        <v>100</v>
      </c>
      <c r="P722" s="58">
        <f t="shared" si="1681"/>
        <v>1.846035460845</v>
      </c>
      <c r="Q722" s="106">
        <f t="shared" si="1682"/>
        <v>1</v>
      </c>
      <c r="R722" s="59">
        <f t="shared" si="1683"/>
        <v>1</v>
      </c>
      <c r="S722" s="32">
        <f t="shared" si="1800"/>
        <v>1</v>
      </c>
      <c r="T722">
        <f t="shared" si="1684"/>
        <v>1</v>
      </c>
      <c r="U722" s="32">
        <f t="shared" si="1801"/>
        <v>1.7999871000000001E-3</v>
      </c>
      <c r="V722">
        <f t="shared" si="1685"/>
        <v>1</v>
      </c>
      <c r="W722">
        <f t="shared" si="1686"/>
        <v>100</v>
      </c>
      <c r="X722" s="58">
        <f t="shared" si="1687"/>
        <v>8.0999419499999999E-3</v>
      </c>
      <c r="Y722" s="58">
        <f t="shared" si="1688"/>
        <v>8.0999419499999999E-3</v>
      </c>
      <c r="Z722" s="32">
        <f t="shared" si="1689"/>
        <v>8.0999419499999999E-3</v>
      </c>
      <c r="AA722" s="32">
        <f t="shared" si="1690"/>
        <v>0</v>
      </c>
      <c r="AB722" s="59">
        <f t="shared" si="1691"/>
        <v>4.9056245199999996E-3</v>
      </c>
      <c r="AC722" s="59">
        <f t="shared" si="1692"/>
        <v>4.9056245199999996E-3</v>
      </c>
      <c r="AD722">
        <f t="shared" si="1693"/>
        <v>1</v>
      </c>
      <c r="AE722" s="59">
        <f t="shared" si="1694"/>
        <v>4.9056245199999996E-3</v>
      </c>
      <c r="AF722" s="59">
        <f t="shared" si="1695"/>
        <v>4.1758461800000006E-3</v>
      </c>
      <c r="AG722" s="59">
        <f t="shared" si="1696"/>
        <v>4.1758461800000006E-3</v>
      </c>
      <c r="AH722">
        <f t="shared" si="1697"/>
        <v>1</v>
      </c>
      <c r="AI722" s="59">
        <f t="shared" si="1698"/>
        <v>4.1758461800000006E-3</v>
      </c>
      <c r="AJ722" s="59">
        <f t="shared" si="1699"/>
        <v>0</v>
      </c>
      <c r="AK722" s="59">
        <f t="shared" si="1700"/>
        <v>0</v>
      </c>
      <c r="AL722" s="59">
        <f t="shared" si="1701"/>
        <v>0</v>
      </c>
      <c r="AM722" s="12">
        <f t="shared" si="1802"/>
        <v>0</v>
      </c>
      <c r="AN722" s="12">
        <f t="shared" si="1803"/>
        <v>0</v>
      </c>
      <c r="AO722" s="66">
        <f t="shared" si="1702"/>
        <v>0</v>
      </c>
      <c r="AP722" s="66">
        <f t="shared" si="1703"/>
        <v>0</v>
      </c>
      <c r="AQ722" s="59">
        <f t="shared" si="1704"/>
        <v>0</v>
      </c>
      <c r="AR722" s="59">
        <f t="shared" si="1705"/>
        <v>0</v>
      </c>
      <c r="AS722" s="59">
        <f t="shared" si="1706"/>
        <v>0</v>
      </c>
      <c r="AT722" s="12">
        <f t="shared" si="1707"/>
        <v>0</v>
      </c>
      <c r="AU722" s="59">
        <f t="shared" si="1804"/>
        <v>0</v>
      </c>
      <c r="AV722" s="59">
        <f t="shared" si="1805"/>
        <v>0</v>
      </c>
      <c r="AW722" s="70">
        <f t="shared" si="1708"/>
        <v>0</v>
      </c>
      <c r="AX722" s="20">
        <f t="shared" si="1709"/>
        <v>200000</v>
      </c>
      <c r="AY722" s="20">
        <f t="shared" si="1710"/>
        <v>0</v>
      </c>
      <c r="AZ722" s="20">
        <f t="shared" si="1711"/>
        <v>0</v>
      </c>
      <c r="BA722" s="20">
        <f t="shared" si="1712"/>
        <v>200000</v>
      </c>
      <c r="BB722" s="36">
        <f t="shared" si="1713"/>
        <v>1</v>
      </c>
      <c r="BC722" s="36">
        <f t="shared" si="1714"/>
        <v>0</v>
      </c>
      <c r="BD722" s="80">
        <f t="shared" si="1715"/>
        <v>0</v>
      </c>
      <c r="BE722" s="36">
        <f t="shared" si="1716"/>
        <v>0</v>
      </c>
      <c r="BF722" s="36">
        <f t="shared" si="1717"/>
        <v>0</v>
      </c>
      <c r="BG722" s="36">
        <f t="shared" si="1718"/>
        <v>0</v>
      </c>
      <c r="BH722" s="36">
        <f t="shared" si="1719"/>
        <v>0</v>
      </c>
      <c r="BI722" s="36">
        <f t="shared" si="1720"/>
        <v>0</v>
      </c>
      <c r="BJ722" s="36">
        <f t="shared" si="1721"/>
        <v>0</v>
      </c>
      <c r="BK722" s="36">
        <f t="shared" si="1722"/>
        <v>0</v>
      </c>
      <c r="BL722" s="68">
        <f>IF(OR(AT722=0,E722&gt;ProjTerm),0,VLOOKUP(D722,'Life Events'!$AE$5:$AI$1206,5,FALSE))</f>
        <v>0</v>
      </c>
      <c r="BM722" s="93">
        <f t="shared" si="1723"/>
        <v>0</v>
      </c>
      <c r="BN722" s="93">
        <f t="shared" si="1724"/>
        <v>0</v>
      </c>
      <c r="BO722" s="36">
        <f t="shared" si="1725"/>
        <v>0</v>
      </c>
      <c r="BP722" s="36">
        <f t="shared" si="1726"/>
        <v>0</v>
      </c>
      <c r="BQ722" s="36">
        <f t="shared" si="1727"/>
        <v>0</v>
      </c>
      <c r="BR722" s="36">
        <f t="shared" si="1728"/>
        <v>154.78110000000001</v>
      </c>
      <c r="BS722" s="36">
        <f t="shared" si="1729"/>
        <v>0</v>
      </c>
      <c r="BT722" s="36">
        <f t="shared" si="1730"/>
        <v>0</v>
      </c>
      <c r="BU722" s="70" cm="1">
        <f t="array" ref="BU722">IF(AND(ActInt=1,$J722=0),INDEX(Tbl_FwdNom,$B722-IVP,MATCH(ValnDt,Tbl_FwdNom_Cols)),INDEX(Tbl_FwdNom,$B722,MATCH(StartDt,Tbl_FwdNom_Cols)))</f>
        <v>10.122174806</v>
      </c>
      <c r="BV722" s="70" cm="1">
        <f t="array" ref="BV722">INDEX(Tbl_FwdReal,$B722,MATCH(StartDt,Tbl_FwdReal_Cols))</f>
        <v>3.6383297149999998</v>
      </c>
      <c r="BW722" s="70" cm="1">
        <f t="array" ref="BW722">IF(RunType&lt;&gt;"OPN",INDEX(Tbl_FwdReal,$B722,MATCH(ValnDt,Tbl_FwdReal_Cols)),IF(AND($J722=0,ActInt=1),INDEX(Tbl_FwdReal,$B722-IVP,MATCH(ValnDt,Tbl_FwdReal_Cols)),-999))*$K722</f>
        <v>3.6383297149999998</v>
      </c>
      <c r="BX722" s="70">
        <f t="shared" si="1731"/>
        <v>3.638329715E-2</v>
      </c>
      <c r="BY722" s="70">
        <f t="shared" si="1806"/>
        <v>6.2562230680774489E-2</v>
      </c>
      <c r="BZ722" s="64">
        <f t="shared" si="1819"/>
        <v>5.0697403764332627E-3</v>
      </c>
      <c r="CA722" s="70" cm="1">
        <f t="array" ref="CA722">IF($J722=1,CA721*(1+INDEX(Tbl_CPI,$B722,MATCH(IF(RunType="OPN",StartDt,ValnDt),Tbl_CPI_Cols))),0)</f>
        <v>0</v>
      </c>
      <c r="CB722" s="70">
        <f t="shared" si="1807"/>
        <v>53.770549886199653</v>
      </c>
      <c r="CC722" s="70">
        <f t="shared" si="1808"/>
        <v>52.162159571406697</v>
      </c>
      <c r="CD722" s="36">
        <f t="shared" si="1732"/>
        <v>264.24480669548439</v>
      </c>
      <c r="CE722" s="36">
        <f t="shared" si="1733"/>
        <v>0</v>
      </c>
      <c r="CF722" s="36">
        <f t="shared" si="1734"/>
        <v>0</v>
      </c>
      <c r="CG722" s="36">
        <f t="shared" si="1735"/>
        <v>0</v>
      </c>
      <c r="CH722" s="36">
        <f t="shared" si="1736"/>
        <v>0</v>
      </c>
      <c r="CI722" s="36">
        <f t="shared" si="1737"/>
        <v>0</v>
      </c>
      <c r="CJ722" s="36">
        <f t="shared" si="1738"/>
        <v>0</v>
      </c>
      <c r="CK722" s="36">
        <f t="shared" si="1739"/>
        <v>0</v>
      </c>
      <c r="CL722" s="36">
        <f t="shared" si="1740"/>
        <v>0</v>
      </c>
      <c r="CM722" s="36">
        <f t="shared" si="1741"/>
        <v>0</v>
      </c>
      <c r="CN722" s="36">
        <f t="shared" si="1742"/>
        <v>0</v>
      </c>
      <c r="CO722" s="20">
        <f t="shared" si="1743"/>
        <v>120000</v>
      </c>
      <c r="CP722" s="20">
        <f t="shared" si="1744"/>
        <v>2</v>
      </c>
      <c r="CQ722" s="64">
        <f t="shared" si="1745"/>
        <v>0.46747230456</v>
      </c>
      <c r="CR722" s="64">
        <f t="shared" si="1746"/>
        <v>1</v>
      </c>
      <c r="CS722" s="36">
        <f t="shared" si="1747"/>
        <v>0</v>
      </c>
      <c r="CT722" s="36">
        <f t="shared" si="1748"/>
        <v>0</v>
      </c>
      <c r="CU722" s="36">
        <f t="shared" si="1749"/>
        <v>0</v>
      </c>
      <c r="CV722" s="36">
        <f t="shared" si="1809"/>
        <v>0</v>
      </c>
      <c r="CW722" s="36">
        <f t="shared" si="1750"/>
        <v>0</v>
      </c>
      <c r="CX722" s="36">
        <f t="shared" si="1751"/>
        <v>0</v>
      </c>
      <c r="CY722" s="36">
        <f t="shared" si="1752"/>
        <v>0</v>
      </c>
      <c r="CZ722" s="36">
        <f t="shared" si="1810"/>
        <v>0</v>
      </c>
      <c r="DA722" s="64">
        <f t="shared" si="1753"/>
        <v>8.0673877009096451E-3</v>
      </c>
      <c r="DB722" s="70">
        <f t="shared" si="1811"/>
        <v>0.99199717419754163</v>
      </c>
      <c r="DC722" s="70">
        <f>PRODUCT($DB$8:DB722)</f>
        <v>1.2589034357913681E-3</v>
      </c>
      <c r="DD722" s="36">
        <f t="shared" si="1754"/>
        <v>0</v>
      </c>
      <c r="DE722" s="36">
        <f t="shared" si="1755"/>
        <v>0</v>
      </c>
      <c r="DF722" s="36">
        <f t="shared" si="1756"/>
        <v>0</v>
      </c>
      <c r="DG722" s="36">
        <f t="shared" si="1757"/>
        <v>0</v>
      </c>
      <c r="DH722" s="36">
        <f t="shared" si="1758"/>
        <v>0</v>
      </c>
      <c r="DI722" s="36">
        <f t="shared" si="1759"/>
        <v>0</v>
      </c>
      <c r="DJ722" s="36">
        <f t="shared" si="1760"/>
        <v>0</v>
      </c>
      <c r="DK722" s="36">
        <f t="shared" si="1761"/>
        <v>0</v>
      </c>
      <c r="DL722" s="36">
        <f t="shared" si="1762"/>
        <v>0</v>
      </c>
      <c r="DM722" s="36">
        <f t="shared" si="1763"/>
        <v>0</v>
      </c>
      <c r="DN722" s="36">
        <f t="shared" ca="1" si="1812"/>
        <v>4.6137290849905055E-12</v>
      </c>
      <c r="DO722" s="64" cm="1">
        <f t="array" ref="DO722">IFERROR(INDEX(Tbl_FwdNom,$B722,MATCH(LIDt,Tbl_FwdNom_Cols,0)),0)</f>
        <v>8.0248237899999992</v>
      </c>
      <c r="DP722" s="64">
        <f t="shared" ca="1" si="1813"/>
        <v>7.9632819860000001</v>
      </c>
      <c r="DQ722" s="64">
        <f t="shared" ca="1" si="1764"/>
        <v>6.4055115772467808E-3</v>
      </c>
      <c r="DR722" s="70">
        <f t="shared" ca="1" si="1765"/>
        <v>0.9936352578522667</v>
      </c>
      <c r="DS722" s="70">
        <f ca="1">PRODUCT($DR$8:DR722)</f>
        <v>3.6681357888498829E-3</v>
      </c>
      <c r="DT722" s="36">
        <f t="shared" ca="1" si="1766"/>
        <v>0</v>
      </c>
      <c r="DU722" s="36">
        <f t="shared" ca="1" si="1767"/>
        <v>0</v>
      </c>
      <c r="DV722" s="36">
        <f t="shared" ca="1" si="1768"/>
        <v>0</v>
      </c>
      <c r="DW722" s="36">
        <f t="shared" ca="1" si="1769"/>
        <v>0</v>
      </c>
      <c r="DX722" s="36">
        <f t="shared" ca="1" si="1770"/>
        <v>0</v>
      </c>
      <c r="DY722" s="36">
        <f t="shared" ca="1" si="1771"/>
        <v>0</v>
      </c>
      <c r="DZ722" s="36">
        <f t="shared" ca="1" si="1772"/>
        <v>0</v>
      </c>
      <c r="EA722" s="36">
        <f t="shared" ca="1" si="1773"/>
        <v>0</v>
      </c>
      <c r="EB722" s="36">
        <f t="shared" ca="1" si="1774"/>
        <v>0</v>
      </c>
      <c r="EC722" s="36">
        <f t="shared" ca="1" si="1775"/>
        <v>0</v>
      </c>
      <c r="ED722" s="36">
        <f t="shared" ca="1" si="1776"/>
        <v>0</v>
      </c>
      <c r="EE722" s="36">
        <f t="shared" ca="1" si="1814"/>
        <v>0</v>
      </c>
      <c r="EF722" s="36">
        <f t="shared" ca="1" si="1777"/>
        <v>0</v>
      </c>
      <c r="EG722" s="64"/>
      <c r="EH722" s="64"/>
      <c r="EI722" s="64"/>
      <c r="EJ722" s="70"/>
      <c r="EK722" s="70"/>
      <c r="EL722" s="70"/>
      <c r="EM722" s="70"/>
      <c r="EN722" s="70"/>
      <c r="EO722" s="36">
        <f t="shared" si="1778"/>
        <v>0</v>
      </c>
      <c r="EP722" s="36">
        <f t="shared" si="1779"/>
        <v>0</v>
      </c>
      <c r="EQ722" s="36">
        <f t="shared" si="1780"/>
        <v>0</v>
      </c>
      <c r="ER722" s="36">
        <f t="shared" si="1781"/>
        <v>0</v>
      </c>
      <c r="ES722" s="36">
        <f t="shared" si="1782"/>
        <v>0</v>
      </c>
      <c r="ET722" s="36">
        <f t="shared" si="1783"/>
        <v>0</v>
      </c>
      <c r="EU722" s="36">
        <f t="shared" si="1815"/>
        <v>0</v>
      </c>
      <c r="EV722" s="36">
        <f t="shared" si="1784"/>
        <v>0</v>
      </c>
      <c r="EW722" s="36">
        <f t="shared" si="1785"/>
        <v>0</v>
      </c>
      <c r="EX722" s="36">
        <f t="shared" si="1816"/>
        <v>0</v>
      </c>
      <c r="EY722" s="36">
        <f t="shared" si="1786"/>
        <v>0</v>
      </c>
      <c r="EZ722" s="36">
        <f t="shared" si="1787"/>
        <v>0</v>
      </c>
      <c r="FA722" s="36">
        <f t="shared" si="1788"/>
        <v>0</v>
      </c>
      <c r="FB722" s="36">
        <f t="shared" si="1789"/>
        <v>0</v>
      </c>
      <c r="FC722" s="36">
        <f t="shared" si="1817"/>
        <v>0</v>
      </c>
      <c r="FD722" s="36">
        <f t="shared" si="1790"/>
        <v>0</v>
      </c>
      <c r="FE722" s="36">
        <f t="shared" si="1791"/>
        <v>0</v>
      </c>
      <c r="FF722" s="36">
        <f t="shared" si="1818"/>
        <v>0</v>
      </c>
      <c r="FG722" s="36">
        <f t="shared" si="1792"/>
        <v>0</v>
      </c>
      <c r="FH722" s="36">
        <f t="shared" si="1793"/>
        <v>0</v>
      </c>
      <c r="FI722" s="36">
        <f t="shared" si="1794"/>
        <v>0</v>
      </c>
      <c r="FJ722" s="36">
        <f t="shared" ca="1" si="1795"/>
        <v>0</v>
      </c>
      <c r="FK722" s="36">
        <f t="shared" si="1796"/>
        <v>0</v>
      </c>
      <c r="FL722" s="36">
        <f t="shared" si="1797"/>
        <v>0</v>
      </c>
      <c r="FM722" s="36">
        <f t="shared" ca="1" si="1798"/>
        <v>0</v>
      </c>
      <c r="FN722" s="36">
        <f t="shared" ca="1" si="1820"/>
        <v>0</v>
      </c>
    </row>
    <row r="723" spans="2:170" x14ac:dyDescent="0.25">
      <c r="B723" s="2">
        <v>715</v>
      </c>
      <c r="C723" s="2">
        <f t="shared" si="1674"/>
        <v>60</v>
      </c>
      <c r="D723" s="2">
        <f t="shared" si="1671"/>
        <v>739</v>
      </c>
      <c r="E723" s="2">
        <f t="shared" si="1669"/>
        <v>62</v>
      </c>
      <c r="F723" s="189">
        <f t="shared" si="1673"/>
        <v>67480</v>
      </c>
      <c r="G723" s="2">
        <f t="shared" si="1672"/>
        <v>9</v>
      </c>
      <c r="H723" s="187">
        <f t="shared" si="1675"/>
        <v>94.166666666666671</v>
      </c>
      <c r="I723" s="186">
        <f t="shared" si="1670"/>
        <v>94</v>
      </c>
      <c r="J723" s="2">
        <f t="shared" si="1676"/>
        <v>0</v>
      </c>
      <c r="K723" s="2">
        <f t="shared" si="1677"/>
        <v>1</v>
      </c>
      <c r="L723">
        <f t="shared" si="1678"/>
        <v>2</v>
      </c>
      <c r="M723" s="190">
        <f t="shared" si="1799"/>
        <v>0.41023010241000002</v>
      </c>
      <c r="N723">
        <f t="shared" si="1679"/>
        <v>1</v>
      </c>
      <c r="O723">
        <f t="shared" si="1680"/>
        <v>100</v>
      </c>
      <c r="P723" s="58">
        <f t="shared" si="1681"/>
        <v>1.846035460845</v>
      </c>
      <c r="Q723" s="106">
        <f t="shared" si="1682"/>
        <v>1</v>
      </c>
      <c r="R723" s="59">
        <f t="shared" si="1683"/>
        <v>1</v>
      </c>
      <c r="S723" s="32">
        <f t="shared" si="1800"/>
        <v>1</v>
      </c>
      <c r="T723">
        <f t="shared" si="1684"/>
        <v>1</v>
      </c>
      <c r="U723" s="32">
        <f t="shared" si="1801"/>
        <v>1.7999871000000001E-3</v>
      </c>
      <c r="V723">
        <f t="shared" si="1685"/>
        <v>1</v>
      </c>
      <c r="W723">
        <f t="shared" si="1686"/>
        <v>100</v>
      </c>
      <c r="X723" s="58">
        <f t="shared" si="1687"/>
        <v>8.0999419499999999E-3</v>
      </c>
      <c r="Y723" s="58">
        <f t="shared" si="1688"/>
        <v>8.0999419499999999E-3</v>
      </c>
      <c r="Z723" s="32">
        <f t="shared" si="1689"/>
        <v>8.0999419499999999E-3</v>
      </c>
      <c r="AA723" s="32">
        <f t="shared" si="1690"/>
        <v>0</v>
      </c>
      <c r="AB723" s="59">
        <f t="shared" si="1691"/>
        <v>4.9056245199999996E-3</v>
      </c>
      <c r="AC723" s="59">
        <f t="shared" si="1692"/>
        <v>4.9056245199999996E-3</v>
      </c>
      <c r="AD723">
        <f t="shared" si="1693"/>
        <v>1</v>
      </c>
      <c r="AE723" s="59">
        <f t="shared" si="1694"/>
        <v>4.9056245199999996E-3</v>
      </c>
      <c r="AF723" s="59">
        <f t="shared" si="1695"/>
        <v>4.1758461800000006E-3</v>
      </c>
      <c r="AG723" s="59">
        <f t="shared" si="1696"/>
        <v>4.1758461800000006E-3</v>
      </c>
      <c r="AH723">
        <f t="shared" si="1697"/>
        <v>1</v>
      </c>
      <c r="AI723" s="59">
        <f t="shared" si="1698"/>
        <v>4.1758461800000006E-3</v>
      </c>
      <c r="AJ723" s="59">
        <f t="shared" si="1699"/>
        <v>0</v>
      </c>
      <c r="AK723" s="59">
        <f t="shared" si="1700"/>
        <v>0</v>
      </c>
      <c r="AL723" s="59">
        <f t="shared" si="1701"/>
        <v>0</v>
      </c>
      <c r="AM723" s="12">
        <f t="shared" si="1802"/>
        <v>0</v>
      </c>
      <c r="AN723" s="12">
        <f t="shared" si="1803"/>
        <v>0</v>
      </c>
      <c r="AO723" s="66">
        <f t="shared" si="1702"/>
        <v>0</v>
      </c>
      <c r="AP723" s="66">
        <f t="shared" si="1703"/>
        <v>0</v>
      </c>
      <c r="AQ723" s="59">
        <f t="shared" si="1704"/>
        <v>0</v>
      </c>
      <c r="AR723" s="59">
        <f t="shared" si="1705"/>
        <v>0</v>
      </c>
      <c r="AS723" s="59">
        <f t="shared" si="1706"/>
        <v>0</v>
      </c>
      <c r="AT723" s="12">
        <f t="shared" si="1707"/>
        <v>0</v>
      </c>
      <c r="AU723" s="59">
        <f t="shared" si="1804"/>
        <v>0</v>
      </c>
      <c r="AV723" s="59">
        <f t="shared" si="1805"/>
        <v>0</v>
      </c>
      <c r="AW723" s="70">
        <f t="shared" si="1708"/>
        <v>0</v>
      </c>
      <c r="AX723" s="20">
        <f t="shared" si="1709"/>
        <v>200000</v>
      </c>
      <c r="AY723" s="20">
        <f t="shared" si="1710"/>
        <v>0</v>
      </c>
      <c r="AZ723" s="20">
        <f t="shared" si="1711"/>
        <v>0</v>
      </c>
      <c r="BA723" s="20">
        <f t="shared" si="1712"/>
        <v>200000</v>
      </c>
      <c r="BB723" s="36">
        <f t="shared" si="1713"/>
        <v>1</v>
      </c>
      <c r="BC723" s="36">
        <f t="shared" si="1714"/>
        <v>0</v>
      </c>
      <c r="BD723" s="80">
        <f t="shared" si="1715"/>
        <v>0</v>
      </c>
      <c r="BE723" s="36">
        <f t="shared" si="1716"/>
        <v>0</v>
      </c>
      <c r="BF723" s="36">
        <f t="shared" si="1717"/>
        <v>0</v>
      </c>
      <c r="BG723" s="36">
        <f t="shared" si="1718"/>
        <v>0</v>
      </c>
      <c r="BH723" s="36">
        <f t="shared" si="1719"/>
        <v>0</v>
      </c>
      <c r="BI723" s="36">
        <f t="shared" si="1720"/>
        <v>0</v>
      </c>
      <c r="BJ723" s="36">
        <f t="shared" si="1721"/>
        <v>0</v>
      </c>
      <c r="BK723" s="36">
        <f t="shared" si="1722"/>
        <v>0</v>
      </c>
      <c r="BL723" s="68">
        <f>IF(OR(AT723=0,E723&gt;ProjTerm),0,VLOOKUP(D723,'Life Events'!$AE$5:$AI$1206,5,FALSE))</f>
        <v>0</v>
      </c>
      <c r="BM723" s="93">
        <f t="shared" si="1723"/>
        <v>0</v>
      </c>
      <c r="BN723" s="93">
        <f t="shared" si="1724"/>
        <v>0</v>
      </c>
      <c r="BO723" s="36">
        <f t="shared" si="1725"/>
        <v>0</v>
      </c>
      <c r="BP723" s="36">
        <f t="shared" si="1726"/>
        <v>0</v>
      </c>
      <c r="BQ723" s="36">
        <f t="shared" si="1727"/>
        <v>0</v>
      </c>
      <c r="BR723" s="36">
        <f t="shared" si="1728"/>
        <v>154.78110000000001</v>
      </c>
      <c r="BS723" s="36">
        <f t="shared" si="1729"/>
        <v>0</v>
      </c>
      <c r="BT723" s="36">
        <f t="shared" si="1730"/>
        <v>0</v>
      </c>
      <c r="BU723" s="70" cm="1">
        <f t="array" ref="BU723">IF(AND(ActInt=1,$J723=0),INDEX(Tbl_FwdNom,$B723-IVP,MATCH(ValnDt,Tbl_FwdNom_Cols)),INDEX(Tbl_FwdNom,$B723,MATCH(StartDt,Tbl_FwdNom_Cols)))</f>
        <v>10.116195571</v>
      </c>
      <c r="BV723" s="70" cm="1">
        <f t="array" ref="BV723">INDEX(Tbl_FwdReal,$B723,MATCH(StartDt,Tbl_FwdReal_Cols))</f>
        <v>3.6349412459999999</v>
      </c>
      <c r="BW723" s="70" cm="1">
        <f t="array" ref="BW723">IF(RunType&lt;&gt;"OPN",INDEX(Tbl_FwdReal,$B723,MATCH(ValnDt,Tbl_FwdReal_Cols)),IF(AND($J723=0,ActInt=1),INDEX(Tbl_FwdReal,$B723-IVP,MATCH(ValnDt,Tbl_FwdReal_Cols)),-999))*$K723</f>
        <v>3.6349412459999999</v>
      </c>
      <c r="BX723" s="70">
        <f t="shared" si="1731"/>
        <v>3.6349412460000001E-2</v>
      </c>
      <c r="BY723" s="70">
        <f t="shared" si="1806"/>
        <v>6.2539277265718285E-2</v>
      </c>
      <c r="BZ723" s="64">
        <f t="shared" si="1819"/>
        <v>5.0679310697514524E-3</v>
      </c>
      <c r="CA723" s="70" cm="1">
        <f t="array" ref="CA723">IF($J723=1,CA722*(1+INDEX(Tbl_CPI,$B723,MATCH(IF(RunType="OPN",StartDt,ValnDt),Tbl_CPI_Cols))),0)</f>
        <v>0</v>
      </c>
      <c r="CB723" s="70">
        <f t="shared" si="1807"/>
        <v>54.043055326605547</v>
      </c>
      <c r="CC723" s="70">
        <f t="shared" si="1808"/>
        <v>52.162159571406697</v>
      </c>
      <c r="CD723" s="36">
        <f t="shared" si="1732"/>
        <v>264.24480669548439</v>
      </c>
      <c r="CE723" s="36">
        <f t="shared" si="1733"/>
        <v>0</v>
      </c>
      <c r="CF723" s="36">
        <f t="shared" si="1734"/>
        <v>0</v>
      </c>
      <c r="CG723" s="36">
        <f t="shared" si="1735"/>
        <v>0</v>
      </c>
      <c r="CH723" s="36">
        <f t="shared" si="1736"/>
        <v>0</v>
      </c>
      <c r="CI723" s="36">
        <f t="shared" si="1737"/>
        <v>0</v>
      </c>
      <c r="CJ723" s="36">
        <f t="shared" si="1738"/>
        <v>0</v>
      </c>
      <c r="CK723" s="36">
        <f t="shared" si="1739"/>
        <v>0</v>
      </c>
      <c r="CL723" s="36">
        <f t="shared" si="1740"/>
        <v>0</v>
      </c>
      <c r="CM723" s="36">
        <f t="shared" si="1741"/>
        <v>0</v>
      </c>
      <c r="CN723" s="36">
        <f t="shared" si="1742"/>
        <v>0</v>
      </c>
      <c r="CO723" s="20">
        <f t="shared" si="1743"/>
        <v>120000</v>
      </c>
      <c r="CP723" s="20">
        <f t="shared" si="1744"/>
        <v>2</v>
      </c>
      <c r="CQ723" s="64">
        <f t="shared" si="1745"/>
        <v>0.46747230456</v>
      </c>
      <c r="CR723" s="64">
        <f t="shared" si="1746"/>
        <v>1</v>
      </c>
      <c r="CS723" s="36">
        <f t="shared" si="1747"/>
        <v>0</v>
      </c>
      <c r="CT723" s="36">
        <f t="shared" si="1748"/>
        <v>0</v>
      </c>
      <c r="CU723" s="36">
        <f t="shared" si="1749"/>
        <v>0</v>
      </c>
      <c r="CV723" s="36">
        <f t="shared" si="1809"/>
        <v>0</v>
      </c>
      <c r="CW723" s="36">
        <f t="shared" si="1750"/>
        <v>0</v>
      </c>
      <c r="CX723" s="36">
        <f t="shared" si="1751"/>
        <v>0</v>
      </c>
      <c r="CY723" s="36">
        <f t="shared" si="1752"/>
        <v>0</v>
      </c>
      <c r="CZ723" s="36">
        <f t="shared" si="1810"/>
        <v>0</v>
      </c>
      <c r="DA723" s="64">
        <f t="shared" si="1753"/>
        <v>8.062826386910471E-3</v>
      </c>
      <c r="DB723" s="70">
        <f t="shared" si="1811"/>
        <v>0.99200166281717861</v>
      </c>
      <c r="DC723" s="70">
        <f>PRODUCT($DB$8:DB723)</f>
        <v>1.2488343016312964E-3</v>
      </c>
      <c r="DD723" s="36">
        <f t="shared" si="1754"/>
        <v>0</v>
      </c>
      <c r="DE723" s="36">
        <f t="shared" si="1755"/>
        <v>0</v>
      </c>
      <c r="DF723" s="36">
        <f t="shared" si="1756"/>
        <v>0</v>
      </c>
      <c r="DG723" s="36">
        <f t="shared" si="1757"/>
        <v>0</v>
      </c>
      <c r="DH723" s="36">
        <f t="shared" si="1758"/>
        <v>0</v>
      </c>
      <c r="DI723" s="36">
        <f t="shared" si="1759"/>
        <v>0</v>
      </c>
      <c r="DJ723" s="36">
        <f t="shared" si="1760"/>
        <v>0</v>
      </c>
      <c r="DK723" s="36">
        <f t="shared" si="1761"/>
        <v>0</v>
      </c>
      <c r="DL723" s="36">
        <f t="shared" si="1762"/>
        <v>0</v>
      </c>
      <c r="DM723" s="36">
        <f t="shared" si="1763"/>
        <v>0</v>
      </c>
      <c r="DN723" s="36">
        <f t="shared" ca="1" si="1812"/>
        <v>4.6137290849905055E-12</v>
      </c>
      <c r="DO723" s="64" cm="1">
        <f t="array" ref="DO723">IFERROR(INDEX(Tbl_FwdNom,$B723,MATCH(LIDt,Tbl_FwdNom_Cols,0)),0)</f>
        <v>8.0231138219999991</v>
      </c>
      <c r="DP723" s="64">
        <f t="shared" ca="1" si="1813"/>
        <v>7.9615729919999998</v>
      </c>
      <c r="DQ723" s="64">
        <f t="shared" ca="1" si="1764"/>
        <v>6.4041840013124851E-3</v>
      </c>
      <c r="DR723" s="70">
        <f t="shared" ca="1" si="1765"/>
        <v>0.99363656858435301</v>
      </c>
      <c r="DS723" s="70">
        <f ca="1">PRODUCT($DR$8:DR723)</f>
        <v>3.6447938583342564E-3</v>
      </c>
      <c r="DT723" s="36">
        <f t="shared" ca="1" si="1766"/>
        <v>0</v>
      </c>
      <c r="DU723" s="36">
        <f t="shared" ca="1" si="1767"/>
        <v>0</v>
      </c>
      <c r="DV723" s="36">
        <f t="shared" ca="1" si="1768"/>
        <v>0</v>
      </c>
      <c r="DW723" s="36">
        <f t="shared" ca="1" si="1769"/>
        <v>0</v>
      </c>
      <c r="DX723" s="36">
        <f t="shared" ca="1" si="1770"/>
        <v>0</v>
      </c>
      <c r="DY723" s="36">
        <f t="shared" ca="1" si="1771"/>
        <v>0</v>
      </c>
      <c r="DZ723" s="36">
        <f t="shared" ca="1" si="1772"/>
        <v>0</v>
      </c>
      <c r="EA723" s="36">
        <f t="shared" ca="1" si="1773"/>
        <v>0</v>
      </c>
      <c r="EB723" s="36">
        <f t="shared" ca="1" si="1774"/>
        <v>0</v>
      </c>
      <c r="EC723" s="36">
        <f t="shared" ca="1" si="1775"/>
        <v>0</v>
      </c>
      <c r="ED723" s="36">
        <f t="shared" ca="1" si="1776"/>
        <v>0</v>
      </c>
      <c r="EE723" s="36">
        <f t="shared" ca="1" si="1814"/>
        <v>0</v>
      </c>
      <c r="EF723" s="36">
        <f t="shared" ca="1" si="1777"/>
        <v>0</v>
      </c>
      <c r="EG723" s="64"/>
      <c r="EH723" s="64"/>
      <c r="EI723" s="64"/>
      <c r="EJ723" s="70"/>
      <c r="EK723" s="70"/>
      <c r="EL723" s="70"/>
      <c r="EM723" s="70"/>
      <c r="EN723" s="70"/>
      <c r="EO723" s="36">
        <f t="shared" si="1778"/>
        <v>0</v>
      </c>
      <c r="EP723" s="36">
        <f t="shared" si="1779"/>
        <v>0</v>
      </c>
      <c r="EQ723" s="36">
        <f t="shared" si="1780"/>
        <v>0</v>
      </c>
      <c r="ER723" s="36">
        <f t="shared" si="1781"/>
        <v>0</v>
      </c>
      <c r="ES723" s="36">
        <f t="shared" si="1782"/>
        <v>0</v>
      </c>
      <c r="ET723" s="36">
        <f t="shared" si="1783"/>
        <v>0</v>
      </c>
      <c r="EU723" s="36">
        <f t="shared" si="1815"/>
        <v>0</v>
      </c>
      <c r="EV723" s="36">
        <f t="shared" si="1784"/>
        <v>0</v>
      </c>
      <c r="EW723" s="36">
        <f t="shared" si="1785"/>
        <v>0</v>
      </c>
      <c r="EX723" s="36">
        <f t="shared" si="1816"/>
        <v>0</v>
      </c>
      <c r="EY723" s="36">
        <f t="shared" si="1786"/>
        <v>0</v>
      </c>
      <c r="EZ723" s="36">
        <f t="shared" si="1787"/>
        <v>0</v>
      </c>
      <c r="FA723" s="36">
        <f t="shared" si="1788"/>
        <v>0</v>
      </c>
      <c r="FB723" s="36">
        <f t="shared" si="1789"/>
        <v>0</v>
      </c>
      <c r="FC723" s="36">
        <f t="shared" si="1817"/>
        <v>0</v>
      </c>
      <c r="FD723" s="36">
        <f t="shared" si="1790"/>
        <v>0</v>
      </c>
      <c r="FE723" s="36">
        <f t="shared" si="1791"/>
        <v>0</v>
      </c>
      <c r="FF723" s="36">
        <f t="shared" si="1818"/>
        <v>0</v>
      </c>
      <c r="FG723" s="36">
        <f t="shared" si="1792"/>
        <v>0</v>
      </c>
      <c r="FH723" s="36">
        <f t="shared" si="1793"/>
        <v>0</v>
      </c>
      <c r="FI723" s="36">
        <f t="shared" si="1794"/>
        <v>0</v>
      </c>
      <c r="FJ723" s="36">
        <f t="shared" ca="1" si="1795"/>
        <v>0</v>
      </c>
      <c r="FK723" s="36">
        <f t="shared" si="1796"/>
        <v>0</v>
      </c>
      <c r="FL723" s="36">
        <f t="shared" si="1797"/>
        <v>0</v>
      </c>
      <c r="FM723" s="36">
        <f t="shared" ca="1" si="1798"/>
        <v>0</v>
      </c>
      <c r="FN723" s="36">
        <f t="shared" ca="1" si="1820"/>
        <v>0</v>
      </c>
    </row>
    <row r="724" spans="2:170" x14ac:dyDescent="0.25">
      <c r="B724" s="2">
        <v>716</v>
      </c>
      <c r="C724" s="2">
        <f t="shared" si="1674"/>
        <v>60</v>
      </c>
      <c r="D724" s="2">
        <f t="shared" si="1671"/>
        <v>740</v>
      </c>
      <c r="E724" s="2">
        <f t="shared" si="1669"/>
        <v>62</v>
      </c>
      <c r="F724" s="189">
        <f t="shared" si="1673"/>
        <v>67511</v>
      </c>
      <c r="G724" s="2">
        <f t="shared" si="1672"/>
        <v>10</v>
      </c>
      <c r="H724" s="187">
        <f t="shared" si="1675"/>
        <v>94.25</v>
      </c>
      <c r="I724" s="186">
        <f t="shared" si="1670"/>
        <v>94</v>
      </c>
      <c r="J724" s="2">
        <f t="shared" si="1676"/>
        <v>0</v>
      </c>
      <c r="K724" s="2">
        <f t="shared" si="1677"/>
        <v>1</v>
      </c>
      <c r="L724">
        <f t="shared" si="1678"/>
        <v>2</v>
      </c>
      <c r="M724" s="190">
        <f t="shared" si="1799"/>
        <v>0.41023010241000002</v>
      </c>
      <c r="N724">
        <f t="shared" si="1679"/>
        <v>1</v>
      </c>
      <c r="O724">
        <f t="shared" si="1680"/>
        <v>100</v>
      </c>
      <c r="P724" s="58">
        <f t="shared" si="1681"/>
        <v>1.846035460845</v>
      </c>
      <c r="Q724" s="106">
        <f t="shared" si="1682"/>
        <v>1</v>
      </c>
      <c r="R724" s="59">
        <f t="shared" si="1683"/>
        <v>1</v>
      </c>
      <c r="S724" s="32">
        <f t="shared" si="1800"/>
        <v>1</v>
      </c>
      <c r="T724">
        <f t="shared" si="1684"/>
        <v>1</v>
      </c>
      <c r="U724" s="32">
        <f t="shared" si="1801"/>
        <v>1.7999871000000001E-3</v>
      </c>
      <c r="V724">
        <f t="shared" si="1685"/>
        <v>1</v>
      </c>
      <c r="W724">
        <f t="shared" si="1686"/>
        <v>100</v>
      </c>
      <c r="X724" s="58">
        <f t="shared" si="1687"/>
        <v>8.0999419499999999E-3</v>
      </c>
      <c r="Y724" s="58">
        <f t="shared" si="1688"/>
        <v>8.0999419499999999E-3</v>
      </c>
      <c r="Z724" s="32">
        <f t="shared" si="1689"/>
        <v>8.0999419499999999E-3</v>
      </c>
      <c r="AA724" s="32">
        <f t="shared" si="1690"/>
        <v>0</v>
      </c>
      <c r="AB724" s="59">
        <f t="shared" si="1691"/>
        <v>4.9056245199999996E-3</v>
      </c>
      <c r="AC724" s="59">
        <f t="shared" si="1692"/>
        <v>4.9056245199999996E-3</v>
      </c>
      <c r="AD724">
        <f t="shared" si="1693"/>
        <v>1</v>
      </c>
      <c r="AE724" s="59">
        <f t="shared" si="1694"/>
        <v>4.9056245199999996E-3</v>
      </c>
      <c r="AF724" s="59">
        <f t="shared" si="1695"/>
        <v>4.1758461800000006E-3</v>
      </c>
      <c r="AG724" s="59">
        <f t="shared" si="1696"/>
        <v>4.1758461800000006E-3</v>
      </c>
      <c r="AH724">
        <f t="shared" si="1697"/>
        <v>1</v>
      </c>
      <c r="AI724" s="59">
        <f t="shared" si="1698"/>
        <v>4.1758461800000006E-3</v>
      </c>
      <c r="AJ724" s="59">
        <f t="shared" si="1699"/>
        <v>0</v>
      </c>
      <c r="AK724" s="59">
        <f t="shared" si="1700"/>
        <v>0</v>
      </c>
      <c r="AL724" s="59">
        <f t="shared" si="1701"/>
        <v>0</v>
      </c>
      <c r="AM724" s="12">
        <f t="shared" si="1802"/>
        <v>0</v>
      </c>
      <c r="AN724" s="12">
        <f t="shared" si="1803"/>
        <v>0</v>
      </c>
      <c r="AO724" s="66">
        <f t="shared" si="1702"/>
        <v>0</v>
      </c>
      <c r="AP724" s="66">
        <f t="shared" si="1703"/>
        <v>0</v>
      </c>
      <c r="AQ724" s="59">
        <f t="shared" si="1704"/>
        <v>0</v>
      </c>
      <c r="AR724" s="59">
        <f t="shared" si="1705"/>
        <v>0</v>
      </c>
      <c r="AS724" s="59">
        <f t="shared" si="1706"/>
        <v>0</v>
      </c>
      <c r="AT724" s="12">
        <f t="shared" si="1707"/>
        <v>0</v>
      </c>
      <c r="AU724" s="59">
        <f t="shared" si="1804"/>
        <v>0</v>
      </c>
      <c r="AV724" s="59">
        <f t="shared" si="1805"/>
        <v>0</v>
      </c>
      <c r="AW724" s="70">
        <f t="shared" si="1708"/>
        <v>0</v>
      </c>
      <c r="AX724" s="20">
        <f t="shared" si="1709"/>
        <v>200000</v>
      </c>
      <c r="AY724" s="20">
        <f t="shared" si="1710"/>
        <v>0</v>
      </c>
      <c r="AZ724" s="20">
        <f t="shared" si="1711"/>
        <v>0</v>
      </c>
      <c r="BA724" s="20">
        <f t="shared" si="1712"/>
        <v>200000</v>
      </c>
      <c r="BB724" s="36">
        <f t="shared" si="1713"/>
        <v>1</v>
      </c>
      <c r="BC724" s="36">
        <f t="shared" si="1714"/>
        <v>0</v>
      </c>
      <c r="BD724" s="80">
        <f t="shared" si="1715"/>
        <v>0</v>
      </c>
      <c r="BE724" s="36">
        <f t="shared" si="1716"/>
        <v>0</v>
      </c>
      <c r="BF724" s="36">
        <f t="shared" si="1717"/>
        <v>0</v>
      </c>
      <c r="BG724" s="36">
        <f t="shared" si="1718"/>
        <v>0</v>
      </c>
      <c r="BH724" s="36">
        <f t="shared" si="1719"/>
        <v>0</v>
      </c>
      <c r="BI724" s="36">
        <f t="shared" si="1720"/>
        <v>0</v>
      </c>
      <c r="BJ724" s="36">
        <f t="shared" si="1721"/>
        <v>0</v>
      </c>
      <c r="BK724" s="36">
        <f t="shared" si="1722"/>
        <v>0</v>
      </c>
      <c r="BL724" s="68">
        <f>IF(OR(AT724=0,E724&gt;ProjTerm),0,VLOOKUP(D724,'Life Events'!$AE$5:$AI$1206,5,FALSE))</f>
        <v>0</v>
      </c>
      <c r="BM724" s="93">
        <f t="shared" si="1723"/>
        <v>0</v>
      </c>
      <c r="BN724" s="93">
        <f t="shared" si="1724"/>
        <v>0</v>
      </c>
      <c r="BO724" s="36">
        <f t="shared" si="1725"/>
        <v>0</v>
      </c>
      <c r="BP724" s="36">
        <f t="shared" si="1726"/>
        <v>0</v>
      </c>
      <c r="BQ724" s="36">
        <f t="shared" si="1727"/>
        <v>0</v>
      </c>
      <c r="BR724" s="36">
        <f t="shared" si="1728"/>
        <v>154.78110000000001</v>
      </c>
      <c r="BS724" s="36">
        <f t="shared" si="1729"/>
        <v>0</v>
      </c>
      <c r="BT724" s="36">
        <f t="shared" si="1730"/>
        <v>0</v>
      </c>
      <c r="BU724" s="70" cm="1">
        <f t="array" ref="BU724">IF(AND(ActInt=1,$J724=0),INDEX(Tbl_FwdNom,$B724-IVP,MATCH(ValnDt,Tbl_FwdNom_Cols)),INDEX(Tbl_FwdNom,$B724,MATCH(StartDt,Tbl_FwdNom_Cols)))</f>
        <v>10.110216660000001</v>
      </c>
      <c r="BV724" s="70" cm="1">
        <f t="array" ref="BV724">INDEX(Tbl_FwdReal,$B724,MATCH(StartDt,Tbl_FwdReal_Cols))</f>
        <v>3.6315528879999999</v>
      </c>
      <c r="BW724" s="70" cm="1">
        <f t="array" ref="BW724">IF(RunType&lt;&gt;"OPN",INDEX(Tbl_FwdReal,$B724,MATCH(ValnDt,Tbl_FwdReal_Cols)),IF(AND($J724=0,ActInt=1),INDEX(Tbl_FwdReal,$B724-IVP,MATCH(ValnDt,Tbl_FwdReal_Cols)),-999))*$K724</f>
        <v>3.6315528879999999</v>
      </c>
      <c r="BX724" s="70">
        <f t="shared" si="1731"/>
        <v>3.6315528879999996E-2</v>
      </c>
      <c r="BY724" s="70">
        <f t="shared" si="1806"/>
        <v>6.2516324338030893E-2</v>
      </c>
      <c r="BZ724" s="64">
        <f t="shared" si="1819"/>
        <v>5.0661217656591262E-3</v>
      </c>
      <c r="CA724" s="70" cm="1">
        <f t="array" ref="CA724">IF($J724=1,CA723*(1+INDEX(Tbl_CPI,$B724,MATCH(IF(RunType="OPN",StartDt,ValnDt),Tbl_CPI_Cols))),0)</f>
        <v>0</v>
      </c>
      <c r="CB724" s="70">
        <f t="shared" si="1807"/>
        <v>54.316844025478382</v>
      </c>
      <c r="CC724" s="70">
        <f t="shared" si="1808"/>
        <v>52.162159571406697</v>
      </c>
      <c r="CD724" s="36">
        <f t="shared" si="1732"/>
        <v>264.24480669548439</v>
      </c>
      <c r="CE724" s="36">
        <f t="shared" si="1733"/>
        <v>0</v>
      </c>
      <c r="CF724" s="36">
        <f t="shared" si="1734"/>
        <v>0</v>
      </c>
      <c r="CG724" s="36">
        <f t="shared" si="1735"/>
        <v>0</v>
      </c>
      <c r="CH724" s="36">
        <f t="shared" si="1736"/>
        <v>0</v>
      </c>
      <c r="CI724" s="36">
        <f t="shared" si="1737"/>
        <v>0</v>
      </c>
      <c r="CJ724" s="36">
        <f t="shared" si="1738"/>
        <v>0</v>
      </c>
      <c r="CK724" s="36">
        <f t="shared" si="1739"/>
        <v>0</v>
      </c>
      <c r="CL724" s="36">
        <f t="shared" si="1740"/>
        <v>0</v>
      </c>
      <c r="CM724" s="36">
        <f t="shared" si="1741"/>
        <v>0</v>
      </c>
      <c r="CN724" s="36">
        <f t="shared" si="1742"/>
        <v>0</v>
      </c>
      <c r="CO724" s="20">
        <f t="shared" si="1743"/>
        <v>120000</v>
      </c>
      <c r="CP724" s="20">
        <f t="shared" si="1744"/>
        <v>2</v>
      </c>
      <c r="CQ724" s="64">
        <f t="shared" si="1745"/>
        <v>0.46747230456</v>
      </c>
      <c r="CR724" s="64">
        <f t="shared" si="1746"/>
        <v>1</v>
      </c>
      <c r="CS724" s="36">
        <f t="shared" si="1747"/>
        <v>0</v>
      </c>
      <c r="CT724" s="36">
        <f t="shared" si="1748"/>
        <v>0</v>
      </c>
      <c r="CU724" s="36">
        <f t="shared" si="1749"/>
        <v>0</v>
      </c>
      <c r="CV724" s="36">
        <f t="shared" si="1809"/>
        <v>0</v>
      </c>
      <c r="CW724" s="36">
        <f t="shared" si="1750"/>
        <v>0</v>
      </c>
      <c r="CX724" s="36">
        <f t="shared" si="1751"/>
        <v>0</v>
      </c>
      <c r="CY724" s="36">
        <f t="shared" si="1752"/>
        <v>0</v>
      </c>
      <c r="CZ724" s="36">
        <f t="shared" si="1810"/>
        <v>0</v>
      </c>
      <c r="DA724" s="64">
        <f t="shared" si="1753"/>
        <v>8.0582650930538513E-3</v>
      </c>
      <c r="DB724" s="70">
        <f t="shared" si="1811"/>
        <v>0.99200615145761439</v>
      </c>
      <c r="DC724" s="70">
        <f>PRODUCT($DB$8:DB724)</f>
        <v>1.23885130936952E-3</v>
      </c>
      <c r="DD724" s="36">
        <f t="shared" si="1754"/>
        <v>0</v>
      </c>
      <c r="DE724" s="36">
        <f t="shared" si="1755"/>
        <v>0</v>
      </c>
      <c r="DF724" s="36">
        <f t="shared" si="1756"/>
        <v>0</v>
      </c>
      <c r="DG724" s="36">
        <f t="shared" si="1757"/>
        <v>0</v>
      </c>
      <c r="DH724" s="36">
        <f t="shared" si="1758"/>
        <v>0</v>
      </c>
      <c r="DI724" s="36">
        <f t="shared" si="1759"/>
        <v>0</v>
      </c>
      <c r="DJ724" s="36">
        <f t="shared" si="1760"/>
        <v>0</v>
      </c>
      <c r="DK724" s="36">
        <f t="shared" si="1761"/>
        <v>0</v>
      </c>
      <c r="DL724" s="36">
        <f t="shared" si="1762"/>
        <v>0</v>
      </c>
      <c r="DM724" s="36">
        <f t="shared" si="1763"/>
        <v>0</v>
      </c>
      <c r="DN724" s="36">
        <f t="shared" ca="1" si="1812"/>
        <v>4.6137290849905055E-12</v>
      </c>
      <c r="DO724" s="64" cm="1">
        <f t="array" ref="DO724">IFERROR(INDEX(Tbl_FwdNom,$B724,MATCH(LIDt,Tbl_FwdNom_Cols,0)),0)</f>
        <v>8.0214038809999995</v>
      </c>
      <c r="DP724" s="64">
        <f t="shared" ca="1" si="1813"/>
        <v>7.9598640249999999</v>
      </c>
      <c r="DQ724" s="64">
        <f t="shared" ca="1" si="1764"/>
        <v>6.4028564270888211E-3</v>
      </c>
      <c r="DR724" s="70">
        <f t="shared" ca="1" si="1765"/>
        <v>0.99363787931820846</v>
      </c>
      <c r="DS724" s="70">
        <f ca="1">PRODUCT($DR$8:DR724)</f>
        <v>3.6216052399472812E-3</v>
      </c>
      <c r="DT724" s="36">
        <f t="shared" ca="1" si="1766"/>
        <v>0</v>
      </c>
      <c r="DU724" s="36">
        <f t="shared" ca="1" si="1767"/>
        <v>0</v>
      </c>
      <c r="DV724" s="36">
        <f t="shared" ca="1" si="1768"/>
        <v>0</v>
      </c>
      <c r="DW724" s="36">
        <f t="shared" ca="1" si="1769"/>
        <v>0</v>
      </c>
      <c r="DX724" s="36">
        <f t="shared" ca="1" si="1770"/>
        <v>0</v>
      </c>
      <c r="DY724" s="36">
        <f t="shared" ca="1" si="1771"/>
        <v>0</v>
      </c>
      <c r="DZ724" s="36">
        <f t="shared" ca="1" si="1772"/>
        <v>0</v>
      </c>
      <c r="EA724" s="36">
        <f t="shared" ca="1" si="1773"/>
        <v>0</v>
      </c>
      <c r="EB724" s="36">
        <f t="shared" ca="1" si="1774"/>
        <v>0</v>
      </c>
      <c r="EC724" s="36">
        <f t="shared" ca="1" si="1775"/>
        <v>0</v>
      </c>
      <c r="ED724" s="36">
        <f t="shared" ca="1" si="1776"/>
        <v>0</v>
      </c>
      <c r="EE724" s="36">
        <f t="shared" ca="1" si="1814"/>
        <v>0</v>
      </c>
      <c r="EF724" s="36">
        <f t="shared" ca="1" si="1777"/>
        <v>0</v>
      </c>
      <c r="EG724" s="64"/>
      <c r="EH724" s="64"/>
      <c r="EI724" s="64"/>
      <c r="EJ724" s="70"/>
      <c r="EK724" s="70"/>
      <c r="EL724" s="70"/>
      <c r="EM724" s="70"/>
      <c r="EN724" s="70"/>
      <c r="EO724" s="36">
        <f t="shared" si="1778"/>
        <v>0</v>
      </c>
      <c r="EP724" s="36">
        <f t="shared" si="1779"/>
        <v>0</v>
      </c>
      <c r="EQ724" s="36">
        <f t="shared" si="1780"/>
        <v>0</v>
      </c>
      <c r="ER724" s="36">
        <f t="shared" si="1781"/>
        <v>0</v>
      </c>
      <c r="ES724" s="36">
        <f t="shared" si="1782"/>
        <v>0</v>
      </c>
      <c r="ET724" s="36">
        <f t="shared" si="1783"/>
        <v>0</v>
      </c>
      <c r="EU724" s="36">
        <f t="shared" si="1815"/>
        <v>0</v>
      </c>
      <c r="EV724" s="36">
        <f t="shared" si="1784"/>
        <v>0</v>
      </c>
      <c r="EW724" s="36">
        <f t="shared" si="1785"/>
        <v>0</v>
      </c>
      <c r="EX724" s="36">
        <f t="shared" si="1816"/>
        <v>0</v>
      </c>
      <c r="EY724" s="36">
        <f t="shared" si="1786"/>
        <v>0</v>
      </c>
      <c r="EZ724" s="36">
        <f t="shared" si="1787"/>
        <v>0</v>
      </c>
      <c r="FA724" s="36">
        <f t="shared" si="1788"/>
        <v>0</v>
      </c>
      <c r="FB724" s="36">
        <f t="shared" si="1789"/>
        <v>0</v>
      </c>
      <c r="FC724" s="36">
        <f t="shared" si="1817"/>
        <v>0</v>
      </c>
      <c r="FD724" s="36">
        <f t="shared" si="1790"/>
        <v>0</v>
      </c>
      <c r="FE724" s="36">
        <f t="shared" si="1791"/>
        <v>0</v>
      </c>
      <c r="FF724" s="36">
        <f t="shared" si="1818"/>
        <v>0</v>
      </c>
      <c r="FG724" s="36">
        <f t="shared" si="1792"/>
        <v>0</v>
      </c>
      <c r="FH724" s="36">
        <f t="shared" si="1793"/>
        <v>0</v>
      </c>
      <c r="FI724" s="36">
        <f t="shared" si="1794"/>
        <v>0</v>
      </c>
      <c r="FJ724" s="36">
        <f t="shared" ca="1" si="1795"/>
        <v>0</v>
      </c>
      <c r="FK724" s="36">
        <f t="shared" si="1796"/>
        <v>0</v>
      </c>
      <c r="FL724" s="36">
        <f t="shared" si="1797"/>
        <v>0</v>
      </c>
      <c r="FM724" s="36">
        <f t="shared" ca="1" si="1798"/>
        <v>0</v>
      </c>
      <c r="FN724" s="36">
        <f t="shared" ca="1" si="1820"/>
        <v>0</v>
      </c>
    </row>
    <row r="725" spans="2:170" x14ac:dyDescent="0.25">
      <c r="B725" s="2">
        <v>717</v>
      </c>
      <c r="C725" s="2">
        <f t="shared" si="1674"/>
        <v>60</v>
      </c>
      <c r="D725" s="2">
        <f t="shared" si="1671"/>
        <v>741</v>
      </c>
      <c r="E725" s="2">
        <f t="shared" si="1669"/>
        <v>62</v>
      </c>
      <c r="F725" s="189">
        <f t="shared" si="1673"/>
        <v>67541</v>
      </c>
      <c r="G725" s="2">
        <f t="shared" si="1672"/>
        <v>11</v>
      </c>
      <c r="H725" s="187">
        <f t="shared" si="1675"/>
        <v>94.333333333333343</v>
      </c>
      <c r="I725" s="186">
        <f t="shared" si="1670"/>
        <v>94</v>
      </c>
      <c r="J725" s="2">
        <f t="shared" si="1676"/>
        <v>0</v>
      </c>
      <c r="K725" s="2">
        <f t="shared" si="1677"/>
        <v>1</v>
      </c>
      <c r="L725">
        <f t="shared" si="1678"/>
        <v>2</v>
      </c>
      <c r="M725" s="190">
        <f t="shared" si="1799"/>
        <v>0.41023010241000002</v>
      </c>
      <c r="N725">
        <f t="shared" si="1679"/>
        <v>1</v>
      </c>
      <c r="O725">
        <f t="shared" si="1680"/>
        <v>100</v>
      </c>
      <c r="P725" s="58">
        <f t="shared" si="1681"/>
        <v>1.846035460845</v>
      </c>
      <c r="Q725" s="106">
        <f t="shared" si="1682"/>
        <v>1</v>
      </c>
      <c r="R725" s="59">
        <f t="shared" si="1683"/>
        <v>1</v>
      </c>
      <c r="S725" s="32">
        <f t="shared" si="1800"/>
        <v>1</v>
      </c>
      <c r="T725">
        <f t="shared" si="1684"/>
        <v>1</v>
      </c>
      <c r="U725" s="32">
        <f t="shared" si="1801"/>
        <v>1.7999871000000001E-3</v>
      </c>
      <c r="V725">
        <f t="shared" si="1685"/>
        <v>1</v>
      </c>
      <c r="W725">
        <f t="shared" si="1686"/>
        <v>100</v>
      </c>
      <c r="X725" s="58">
        <f t="shared" si="1687"/>
        <v>8.0999419499999999E-3</v>
      </c>
      <c r="Y725" s="58">
        <f t="shared" si="1688"/>
        <v>8.0999419499999999E-3</v>
      </c>
      <c r="Z725" s="32">
        <f t="shared" si="1689"/>
        <v>8.0999419499999999E-3</v>
      </c>
      <c r="AA725" s="32">
        <f t="shared" si="1690"/>
        <v>0</v>
      </c>
      <c r="AB725" s="59">
        <f t="shared" si="1691"/>
        <v>4.9056245199999996E-3</v>
      </c>
      <c r="AC725" s="59">
        <f t="shared" si="1692"/>
        <v>4.9056245199999996E-3</v>
      </c>
      <c r="AD725">
        <f t="shared" si="1693"/>
        <v>1</v>
      </c>
      <c r="AE725" s="59">
        <f t="shared" si="1694"/>
        <v>4.9056245199999996E-3</v>
      </c>
      <c r="AF725" s="59">
        <f t="shared" si="1695"/>
        <v>4.1758461800000006E-3</v>
      </c>
      <c r="AG725" s="59">
        <f t="shared" si="1696"/>
        <v>4.1758461800000006E-3</v>
      </c>
      <c r="AH725">
        <f t="shared" si="1697"/>
        <v>1</v>
      </c>
      <c r="AI725" s="59">
        <f t="shared" si="1698"/>
        <v>4.1758461800000006E-3</v>
      </c>
      <c r="AJ725" s="59">
        <f t="shared" si="1699"/>
        <v>0</v>
      </c>
      <c r="AK725" s="59">
        <f t="shared" si="1700"/>
        <v>0</v>
      </c>
      <c r="AL725" s="59">
        <f t="shared" si="1701"/>
        <v>0</v>
      </c>
      <c r="AM725" s="12">
        <f t="shared" si="1802"/>
        <v>0</v>
      </c>
      <c r="AN725" s="12">
        <f t="shared" si="1803"/>
        <v>0</v>
      </c>
      <c r="AO725" s="66">
        <f t="shared" si="1702"/>
        <v>0</v>
      </c>
      <c r="AP725" s="66">
        <f t="shared" si="1703"/>
        <v>0</v>
      </c>
      <c r="AQ725" s="59">
        <f t="shared" si="1704"/>
        <v>0</v>
      </c>
      <c r="AR725" s="59">
        <f t="shared" si="1705"/>
        <v>0</v>
      </c>
      <c r="AS725" s="59">
        <f t="shared" si="1706"/>
        <v>0</v>
      </c>
      <c r="AT725" s="12">
        <f t="shared" si="1707"/>
        <v>0</v>
      </c>
      <c r="AU725" s="59">
        <f t="shared" si="1804"/>
        <v>0</v>
      </c>
      <c r="AV725" s="59">
        <f t="shared" si="1805"/>
        <v>0</v>
      </c>
      <c r="AW725" s="70">
        <f t="shared" si="1708"/>
        <v>0</v>
      </c>
      <c r="AX725" s="20">
        <f t="shared" si="1709"/>
        <v>200000</v>
      </c>
      <c r="AY725" s="20">
        <f t="shared" si="1710"/>
        <v>0</v>
      </c>
      <c r="AZ725" s="20">
        <f t="shared" si="1711"/>
        <v>0</v>
      </c>
      <c r="BA725" s="20">
        <f t="shared" si="1712"/>
        <v>200000</v>
      </c>
      <c r="BB725" s="36">
        <f t="shared" si="1713"/>
        <v>1</v>
      </c>
      <c r="BC725" s="36">
        <f t="shared" si="1714"/>
        <v>0</v>
      </c>
      <c r="BD725" s="80">
        <f t="shared" si="1715"/>
        <v>0</v>
      </c>
      <c r="BE725" s="36">
        <f t="shared" si="1716"/>
        <v>0</v>
      </c>
      <c r="BF725" s="36">
        <f t="shared" si="1717"/>
        <v>0</v>
      </c>
      <c r="BG725" s="36">
        <f t="shared" si="1718"/>
        <v>0</v>
      </c>
      <c r="BH725" s="36">
        <f t="shared" si="1719"/>
        <v>0</v>
      </c>
      <c r="BI725" s="36">
        <f t="shared" si="1720"/>
        <v>0</v>
      </c>
      <c r="BJ725" s="36">
        <f t="shared" si="1721"/>
        <v>0</v>
      </c>
      <c r="BK725" s="36">
        <f t="shared" si="1722"/>
        <v>0</v>
      </c>
      <c r="BL725" s="68">
        <f>IF(OR(AT725=0,E725&gt;ProjTerm),0,VLOOKUP(D725,'Life Events'!$AE$5:$AI$1206,5,FALSE))</f>
        <v>0</v>
      </c>
      <c r="BM725" s="93">
        <f t="shared" si="1723"/>
        <v>0</v>
      </c>
      <c r="BN725" s="93">
        <f t="shared" si="1724"/>
        <v>0</v>
      </c>
      <c r="BO725" s="36">
        <f t="shared" si="1725"/>
        <v>0</v>
      </c>
      <c r="BP725" s="36">
        <f t="shared" si="1726"/>
        <v>0</v>
      </c>
      <c r="BQ725" s="36">
        <f t="shared" si="1727"/>
        <v>0</v>
      </c>
      <c r="BR725" s="36">
        <f t="shared" si="1728"/>
        <v>154.78110000000001</v>
      </c>
      <c r="BS725" s="36">
        <f t="shared" si="1729"/>
        <v>0</v>
      </c>
      <c r="BT725" s="36">
        <f t="shared" si="1730"/>
        <v>0</v>
      </c>
      <c r="BU725" s="70" cm="1">
        <f t="array" ref="BU725">IF(AND(ActInt=1,$J725=0),INDEX(Tbl_FwdNom,$B725-IVP,MATCH(ValnDt,Tbl_FwdNom_Cols)),INDEX(Tbl_FwdNom,$B725,MATCH(StartDt,Tbl_FwdNom_Cols)))</f>
        <v>10.104238072999999</v>
      </c>
      <c r="BV725" s="70" cm="1">
        <f t="array" ref="BV725">INDEX(Tbl_FwdReal,$B725,MATCH(StartDt,Tbl_FwdReal_Cols))</f>
        <v>3.6281646410000001</v>
      </c>
      <c r="BW725" s="70" cm="1">
        <f t="array" ref="BW725">IF(RunType&lt;&gt;"OPN",INDEX(Tbl_FwdReal,$B725,MATCH(ValnDt,Tbl_FwdReal_Cols)),IF(AND($J725=0,ActInt=1),INDEX(Tbl_FwdReal,$B725-IVP,MATCH(ValnDt,Tbl_FwdReal_Cols)),-999))*$K725</f>
        <v>3.6281646410000001</v>
      </c>
      <c r="BX725" s="70">
        <f t="shared" si="1731"/>
        <v>3.628164641E-2</v>
      </c>
      <c r="BY725" s="70">
        <f t="shared" si="1806"/>
        <v>6.2493371897834216E-2</v>
      </c>
      <c r="BZ725" s="64">
        <f t="shared" si="1819"/>
        <v>5.0643124641664983E-3</v>
      </c>
      <c r="CA725" s="70" cm="1">
        <f t="array" ref="CA725">IF($J725=1,CA724*(1+INDEX(Tbl_CPI,$B725,MATCH(IF(RunType="OPN",StartDt,ValnDt),Tbl_CPI_Cols))),0)</f>
        <v>0</v>
      </c>
      <c r="CB725" s="70">
        <f t="shared" si="1807"/>
        <v>54.591921495690798</v>
      </c>
      <c r="CC725" s="70">
        <f t="shared" si="1808"/>
        <v>52.162159571406697</v>
      </c>
      <c r="CD725" s="36">
        <f t="shared" si="1732"/>
        <v>264.24480669548439</v>
      </c>
      <c r="CE725" s="36">
        <f t="shared" si="1733"/>
        <v>0</v>
      </c>
      <c r="CF725" s="36">
        <f t="shared" si="1734"/>
        <v>0</v>
      </c>
      <c r="CG725" s="36">
        <f t="shared" si="1735"/>
        <v>0</v>
      </c>
      <c r="CH725" s="36">
        <f t="shared" si="1736"/>
        <v>0</v>
      </c>
      <c r="CI725" s="36">
        <f t="shared" si="1737"/>
        <v>0</v>
      </c>
      <c r="CJ725" s="36">
        <f t="shared" si="1738"/>
        <v>0</v>
      </c>
      <c r="CK725" s="36">
        <f t="shared" si="1739"/>
        <v>0</v>
      </c>
      <c r="CL725" s="36">
        <f t="shared" si="1740"/>
        <v>0</v>
      </c>
      <c r="CM725" s="36">
        <f t="shared" si="1741"/>
        <v>0</v>
      </c>
      <c r="CN725" s="36">
        <f t="shared" si="1742"/>
        <v>0</v>
      </c>
      <c r="CO725" s="20">
        <f t="shared" si="1743"/>
        <v>120000</v>
      </c>
      <c r="CP725" s="20">
        <f t="shared" si="1744"/>
        <v>2</v>
      </c>
      <c r="CQ725" s="64">
        <f t="shared" si="1745"/>
        <v>0.46747230456</v>
      </c>
      <c r="CR725" s="64">
        <f t="shared" si="1746"/>
        <v>1</v>
      </c>
      <c r="CS725" s="36">
        <f t="shared" si="1747"/>
        <v>0</v>
      </c>
      <c r="CT725" s="36">
        <f t="shared" si="1748"/>
        <v>0</v>
      </c>
      <c r="CU725" s="36">
        <f t="shared" si="1749"/>
        <v>0</v>
      </c>
      <c r="CV725" s="36">
        <f t="shared" si="1809"/>
        <v>0</v>
      </c>
      <c r="CW725" s="36">
        <f t="shared" si="1750"/>
        <v>0</v>
      </c>
      <c r="CX725" s="36">
        <f t="shared" si="1751"/>
        <v>0</v>
      </c>
      <c r="CY725" s="36">
        <f t="shared" si="1752"/>
        <v>0</v>
      </c>
      <c r="CZ725" s="36">
        <f t="shared" si="1810"/>
        <v>0</v>
      </c>
      <c r="DA725" s="64">
        <f t="shared" si="1753"/>
        <v>8.0537038193531085E-3</v>
      </c>
      <c r="DB725" s="70">
        <f t="shared" si="1811"/>
        <v>0.992010640118836</v>
      </c>
      <c r="DC725" s="70">
        <f>PRODUCT($DB$8:DB725)</f>
        <v>1.2289536804197157E-3</v>
      </c>
      <c r="DD725" s="36">
        <f t="shared" si="1754"/>
        <v>0</v>
      </c>
      <c r="DE725" s="36">
        <f t="shared" si="1755"/>
        <v>0</v>
      </c>
      <c r="DF725" s="36">
        <f t="shared" si="1756"/>
        <v>0</v>
      </c>
      <c r="DG725" s="36">
        <f t="shared" si="1757"/>
        <v>0</v>
      </c>
      <c r="DH725" s="36">
        <f t="shared" si="1758"/>
        <v>0</v>
      </c>
      <c r="DI725" s="36">
        <f t="shared" si="1759"/>
        <v>0</v>
      </c>
      <c r="DJ725" s="36">
        <f t="shared" si="1760"/>
        <v>0</v>
      </c>
      <c r="DK725" s="36">
        <f t="shared" si="1761"/>
        <v>0</v>
      </c>
      <c r="DL725" s="36">
        <f t="shared" si="1762"/>
        <v>0</v>
      </c>
      <c r="DM725" s="36">
        <f t="shared" si="1763"/>
        <v>0</v>
      </c>
      <c r="DN725" s="36">
        <f t="shared" ca="1" si="1812"/>
        <v>4.6137290849905055E-12</v>
      </c>
      <c r="DO725" s="64" cm="1">
        <f t="array" ref="DO725">IFERROR(INDEX(Tbl_FwdNom,$B725,MATCH(LIDt,Tbl_FwdNom_Cols,0)),0)</f>
        <v>8.0196939670000003</v>
      </c>
      <c r="DP725" s="64">
        <f t="shared" ca="1" si="1813"/>
        <v>7.9581550849999996</v>
      </c>
      <c r="DQ725" s="64">
        <f t="shared" ca="1" si="1764"/>
        <v>6.4015288545760107E-3</v>
      </c>
      <c r="DR725" s="70">
        <f t="shared" ca="1" si="1765"/>
        <v>0.99363919005383283</v>
      </c>
      <c r="DS725" s="70">
        <f ca="1">PRODUCT($DR$8:DR725)</f>
        <v>3.5985688973159333E-3</v>
      </c>
      <c r="DT725" s="36">
        <f t="shared" ca="1" si="1766"/>
        <v>0</v>
      </c>
      <c r="DU725" s="36">
        <f t="shared" ca="1" si="1767"/>
        <v>0</v>
      </c>
      <c r="DV725" s="36">
        <f t="shared" ca="1" si="1768"/>
        <v>0</v>
      </c>
      <c r="DW725" s="36">
        <f t="shared" ca="1" si="1769"/>
        <v>0</v>
      </c>
      <c r="DX725" s="36">
        <f t="shared" ca="1" si="1770"/>
        <v>0</v>
      </c>
      <c r="DY725" s="36">
        <f t="shared" ca="1" si="1771"/>
        <v>0</v>
      </c>
      <c r="DZ725" s="36">
        <f t="shared" ca="1" si="1772"/>
        <v>0</v>
      </c>
      <c r="EA725" s="36">
        <f t="shared" ca="1" si="1773"/>
        <v>0</v>
      </c>
      <c r="EB725" s="36">
        <f t="shared" ca="1" si="1774"/>
        <v>0</v>
      </c>
      <c r="EC725" s="36">
        <f t="shared" ca="1" si="1775"/>
        <v>0</v>
      </c>
      <c r="ED725" s="36">
        <f t="shared" ca="1" si="1776"/>
        <v>0</v>
      </c>
      <c r="EE725" s="36">
        <f t="shared" ca="1" si="1814"/>
        <v>0</v>
      </c>
      <c r="EF725" s="36">
        <f t="shared" ca="1" si="1777"/>
        <v>0</v>
      </c>
      <c r="EG725" s="64"/>
      <c r="EH725" s="64"/>
      <c r="EI725" s="64"/>
      <c r="EJ725" s="70"/>
      <c r="EK725" s="70"/>
      <c r="EL725" s="70"/>
      <c r="EM725" s="70"/>
      <c r="EN725" s="70"/>
      <c r="EO725" s="36">
        <f t="shared" si="1778"/>
        <v>0</v>
      </c>
      <c r="EP725" s="36">
        <f t="shared" si="1779"/>
        <v>0</v>
      </c>
      <c r="EQ725" s="36">
        <f t="shared" si="1780"/>
        <v>0</v>
      </c>
      <c r="ER725" s="36">
        <f t="shared" si="1781"/>
        <v>0</v>
      </c>
      <c r="ES725" s="36">
        <f t="shared" si="1782"/>
        <v>0</v>
      </c>
      <c r="ET725" s="36">
        <f t="shared" si="1783"/>
        <v>0</v>
      </c>
      <c r="EU725" s="36">
        <f t="shared" si="1815"/>
        <v>0</v>
      </c>
      <c r="EV725" s="36">
        <f t="shared" si="1784"/>
        <v>0</v>
      </c>
      <c r="EW725" s="36">
        <f t="shared" si="1785"/>
        <v>0</v>
      </c>
      <c r="EX725" s="36">
        <f t="shared" si="1816"/>
        <v>0</v>
      </c>
      <c r="EY725" s="36">
        <f t="shared" si="1786"/>
        <v>0</v>
      </c>
      <c r="EZ725" s="36">
        <f t="shared" si="1787"/>
        <v>0</v>
      </c>
      <c r="FA725" s="36">
        <f t="shared" si="1788"/>
        <v>0</v>
      </c>
      <c r="FB725" s="36">
        <f t="shared" si="1789"/>
        <v>0</v>
      </c>
      <c r="FC725" s="36">
        <f t="shared" si="1817"/>
        <v>0</v>
      </c>
      <c r="FD725" s="36">
        <f t="shared" si="1790"/>
        <v>0</v>
      </c>
      <c r="FE725" s="36">
        <f t="shared" si="1791"/>
        <v>0</v>
      </c>
      <c r="FF725" s="36">
        <f t="shared" si="1818"/>
        <v>0</v>
      </c>
      <c r="FG725" s="36">
        <f t="shared" si="1792"/>
        <v>0</v>
      </c>
      <c r="FH725" s="36">
        <f t="shared" si="1793"/>
        <v>0</v>
      </c>
      <c r="FI725" s="36">
        <f t="shared" si="1794"/>
        <v>0</v>
      </c>
      <c r="FJ725" s="36">
        <f t="shared" ca="1" si="1795"/>
        <v>0</v>
      </c>
      <c r="FK725" s="36">
        <f t="shared" si="1796"/>
        <v>0</v>
      </c>
      <c r="FL725" s="36">
        <f t="shared" si="1797"/>
        <v>0</v>
      </c>
      <c r="FM725" s="36">
        <f t="shared" ca="1" si="1798"/>
        <v>0</v>
      </c>
      <c r="FN725" s="36">
        <f t="shared" ca="1" si="1820"/>
        <v>0</v>
      </c>
    </row>
    <row r="726" spans="2:170" x14ac:dyDescent="0.25">
      <c r="B726" s="2">
        <v>718</v>
      </c>
      <c r="C726" s="2">
        <f t="shared" si="1674"/>
        <v>60</v>
      </c>
      <c r="D726" s="2">
        <f t="shared" si="1671"/>
        <v>742</v>
      </c>
      <c r="E726" s="2">
        <f t="shared" si="1669"/>
        <v>62</v>
      </c>
      <c r="F726" s="189">
        <f t="shared" si="1673"/>
        <v>67572</v>
      </c>
      <c r="G726" s="2">
        <f t="shared" si="1672"/>
        <v>12</v>
      </c>
      <c r="H726" s="187">
        <f t="shared" si="1675"/>
        <v>94.416666666666671</v>
      </c>
      <c r="I726" s="186">
        <f t="shared" si="1670"/>
        <v>94</v>
      </c>
      <c r="J726" s="2">
        <f t="shared" si="1676"/>
        <v>0</v>
      </c>
      <c r="K726" s="2">
        <f t="shared" si="1677"/>
        <v>1</v>
      </c>
      <c r="L726">
        <f t="shared" si="1678"/>
        <v>2</v>
      </c>
      <c r="M726" s="190">
        <f t="shared" si="1799"/>
        <v>0.41023010241000002</v>
      </c>
      <c r="N726">
        <f t="shared" si="1679"/>
        <v>1</v>
      </c>
      <c r="O726">
        <f t="shared" si="1680"/>
        <v>100</v>
      </c>
      <c r="P726" s="58">
        <f t="shared" si="1681"/>
        <v>1.846035460845</v>
      </c>
      <c r="Q726" s="106">
        <f t="shared" si="1682"/>
        <v>1</v>
      </c>
      <c r="R726" s="59">
        <f t="shared" si="1683"/>
        <v>1</v>
      </c>
      <c r="S726" s="32">
        <f t="shared" si="1800"/>
        <v>1</v>
      </c>
      <c r="T726">
        <f t="shared" si="1684"/>
        <v>1</v>
      </c>
      <c r="U726" s="32">
        <f t="shared" si="1801"/>
        <v>1.7999871000000001E-3</v>
      </c>
      <c r="V726">
        <f t="shared" si="1685"/>
        <v>1</v>
      </c>
      <c r="W726">
        <f t="shared" si="1686"/>
        <v>100</v>
      </c>
      <c r="X726" s="58">
        <f t="shared" si="1687"/>
        <v>8.0999419499999999E-3</v>
      </c>
      <c r="Y726" s="58">
        <f t="shared" si="1688"/>
        <v>8.0999419499999999E-3</v>
      </c>
      <c r="Z726" s="32">
        <f t="shared" si="1689"/>
        <v>8.0999419499999999E-3</v>
      </c>
      <c r="AA726" s="32">
        <f t="shared" si="1690"/>
        <v>0</v>
      </c>
      <c r="AB726" s="59">
        <f t="shared" si="1691"/>
        <v>4.9056245199999996E-3</v>
      </c>
      <c r="AC726" s="59">
        <f t="shared" si="1692"/>
        <v>4.9056245199999996E-3</v>
      </c>
      <c r="AD726">
        <f t="shared" si="1693"/>
        <v>1</v>
      </c>
      <c r="AE726" s="59">
        <f t="shared" si="1694"/>
        <v>4.9056245199999996E-3</v>
      </c>
      <c r="AF726" s="59">
        <f t="shared" si="1695"/>
        <v>4.1758461800000006E-3</v>
      </c>
      <c r="AG726" s="59">
        <f t="shared" si="1696"/>
        <v>4.1758461800000006E-3</v>
      </c>
      <c r="AH726">
        <f t="shared" si="1697"/>
        <v>1</v>
      </c>
      <c r="AI726" s="59">
        <f t="shared" si="1698"/>
        <v>4.1758461800000006E-3</v>
      </c>
      <c r="AJ726" s="59">
        <f t="shared" si="1699"/>
        <v>0</v>
      </c>
      <c r="AK726" s="59">
        <f t="shared" si="1700"/>
        <v>0</v>
      </c>
      <c r="AL726" s="59">
        <f t="shared" si="1701"/>
        <v>0</v>
      </c>
      <c r="AM726" s="12">
        <f t="shared" si="1802"/>
        <v>0</v>
      </c>
      <c r="AN726" s="12">
        <f t="shared" si="1803"/>
        <v>0</v>
      </c>
      <c r="AO726" s="66">
        <f t="shared" si="1702"/>
        <v>0</v>
      </c>
      <c r="AP726" s="66">
        <f t="shared" si="1703"/>
        <v>0</v>
      </c>
      <c r="AQ726" s="59">
        <f t="shared" si="1704"/>
        <v>0</v>
      </c>
      <c r="AR726" s="59">
        <f t="shared" si="1705"/>
        <v>0</v>
      </c>
      <c r="AS726" s="59">
        <f t="shared" si="1706"/>
        <v>0</v>
      </c>
      <c r="AT726" s="12">
        <f t="shared" si="1707"/>
        <v>0</v>
      </c>
      <c r="AU726" s="59">
        <f t="shared" si="1804"/>
        <v>0</v>
      </c>
      <c r="AV726" s="59">
        <f t="shared" si="1805"/>
        <v>0</v>
      </c>
      <c r="AW726" s="70">
        <f t="shared" si="1708"/>
        <v>0</v>
      </c>
      <c r="AX726" s="20">
        <f t="shared" si="1709"/>
        <v>200000</v>
      </c>
      <c r="AY726" s="20">
        <f t="shared" si="1710"/>
        <v>0</v>
      </c>
      <c r="AZ726" s="20">
        <f t="shared" si="1711"/>
        <v>0</v>
      </c>
      <c r="BA726" s="20">
        <f t="shared" si="1712"/>
        <v>200000</v>
      </c>
      <c r="BB726" s="36">
        <f t="shared" si="1713"/>
        <v>1</v>
      </c>
      <c r="BC726" s="36">
        <f t="shared" si="1714"/>
        <v>0</v>
      </c>
      <c r="BD726" s="80">
        <f t="shared" si="1715"/>
        <v>0</v>
      </c>
      <c r="BE726" s="36">
        <f t="shared" si="1716"/>
        <v>0</v>
      </c>
      <c r="BF726" s="36">
        <f t="shared" si="1717"/>
        <v>0</v>
      </c>
      <c r="BG726" s="36">
        <f t="shared" si="1718"/>
        <v>0</v>
      </c>
      <c r="BH726" s="36">
        <f t="shared" si="1719"/>
        <v>0</v>
      </c>
      <c r="BI726" s="36">
        <f t="shared" si="1720"/>
        <v>0</v>
      </c>
      <c r="BJ726" s="36">
        <f t="shared" si="1721"/>
        <v>0</v>
      </c>
      <c r="BK726" s="36">
        <f t="shared" si="1722"/>
        <v>0</v>
      </c>
      <c r="BL726" s="68">
        <f>IF(OR(AT726=0,E726&gt;ProjTerm),0,VLOOKUP(D726,'Life Events'!$AE$5:$AI$1206,5,FALSE))</f>
        <v>0</v>
      </c>
      <c r="BM726" s="93">
        <f t="shared" si="1723"/>
        <v>0</v>
      </c>
      <c r="BN726" s="93">
        <f t="shared" si="1724"/>
        <v>0</v>
      </c>
      <c r="BO726" s="36">
        <f t="shared" si="1725"/>
        <v>0</v>
      </c>
      <c r="BP726" s="36">
        <f t="shared" si="1726"/>
        <v>0</v>
      </c>
      <c r="BQ726" s="36">
        <f t="shared" si="1727"/>
        <v>0</v>
      </c>
      <c r="BR726" s="36">
        <f t="shared" si="1728"/>
        <v>154.78110000000001</v>
      </c>
      <c r="BS726" s="36">
        <f t="shared" si="1729"/>
        <v>0</v>
      </c>
      <c r="BT726" s="36">
        <f t="shared" si="1730"/>
        <v>0</v>
      </c>
      <c r="BU726" s="70" cm="1">
        <f t="array" ref="BU726">IF(AND(ActInt=1,$J726=0),INDEX(Tbl_FwdNom,$B726-IVP,MATCH(ValnDt,Tbl_FwdNom_Cols)),INDEX(Tbl_FwdNom,$B726,MATCH(StartDt,Tbl_FwdNom_Cols)))</f>
        <v>10.098259812</v>
      </c>
      <c r="BV726" s="70" cm="1">
        <f t="array" ref="BV726">INDEX(Tbl_FwdReal,$B726,MATCH(StartDt,Tbl_FwdReal_Cols))</f>
        <v>3.6247765040000002</v>
      </c>
      <c r="BW726" s="70" cm="1">
        <f t="array" ref="BW726">IF(RunType&lt;&gt;"OPN",INDEX(Tbl_FwdReal,$B726,MATCH(ValnDt,Tbl_FwdReal_Cols)),IF(AND($J726=0,ActInt=1),INDEX(Tbl_FwdReal,$B726-IVP,MATCH(ValnDt,Tbl_FwdReal_Cols)),-999))*$K726</f>
        <v>3.6247765040000002</v>
      </c>
      <c r="BX726" s="70">
        <f t="shared" si="1731"/>
        <v>3.6247765040000005E-2</v>
      </c>
      <c r="BY726" s="70">
        <f t="shared" si="1806"/>
        <v>6.2470419974803404E-2</v>
      </c>
      <c r="BZ726" s="64">
        <f t="shared" si="1819"/>
        <v>5.0625031676139187E-3</v>
      </c>
      <c r="CA726" s="70" cm="1">
        <f t="array" ref="CA726">IF($J726=1,CA725*(1+INDEX(Tbl_CPI,$B726,MATCH(IF(RunType="OPN",StartDt,ValnDt),Tbl_CPI_Cols))),0)</f>
        <v>0</v>
      </c>
      <c r="CB726" s="70">
        <f t="shared" si="1807"/>
        <v>54.868293271188861</v>
      </c>
      <c r="CC726" s="70">
        <f t="shared" si="1808"/>
        <v>52.162159571406697</v>
      </c>
      <c r="CD726" s="36">
        <f t="shared" si="1732"/>
        <v>264.24480669548439</v>
      </c>
      <c r="CE726" s="36">
        <f t="shared" si="1733"/>
        <v>0</v>
      </c>
      <c r="CF726" s="36">
        <f t="shared" si="1734"/>
        <v>0</v>
      </c>
      <c r="CG726" s="36">
        <f t="shared" si="1735"/>
        <v>0</v>
      </c>
      <c r="CH726" s="36">
        <f t="shared" si="1736"/>
        <v>0</v>
      </c>
      <c r="CI726" s="36">
        <f t="shared" si="1737"/>
        <v>0</v>
      </c>
      <c r="CJ726" s="36">
        <f t="shared" si="1738"/>
        <v>0</v>
      </c>
      <c r="CK726" s="36">
        <f t="shared" si="1739"/>
        <v>0</v>
      </c>
      <c r="CL726" s="36">
        <f t="shared" si="1740"/>
        <v>0</v>
      </c>
      <c r="CM726" s="36">
        <f t="shared" si="1741"/>
        <v>0</v>
      </c>
      <c r="CN726" s="36">
        <f t="shared" si="1742"/>
        <v>0</v>
      </c>
      <c r="CO726" s="20">
        <f t="shared" si="1743"/>
        <v>120000</v>
      </c>
      <c r="CP726" s="20">
        <f t="shared" si="1744"/>
        <v>2</v>
      </c>
      <c r="CQ726" s="64">
        <f t="shared" si="1745"/>
        <v>0.46747230456</v>
      </c>
      <c r="CR726" s="64">
        <f t="shared" si="1746"/>
        <v>1</v>
      </c>
      <c r="CS726" s="36">
        <f t="shared" si="1747"/>
        <v>0</v>
      </c>
      <c r="CT726" s="36">
        <f t="shared" si="1748"/>
        <v>0</v>
      </c>
      <c r="CU726" s="36">
        <f t="shared" si="1749"/>
        <v>0</v>
      </c>
      <c r="CV726" s="36">
        <f t="shared" si="1809"/>
        <v>0</v>
      </c>
      <c r="CW726" s="36">
        <f t="shared" si="1750"/>
        <v>0</v>
      </c>
      <c r="CX726" s="36">
        <f t="shared" si="1751"/>
        <v>0</v>
      </c>
      <c r="CY726" s="36">
        <f t="shared" si="1752"/>
        <v>0</v>
      </c>
      <c r="CZ726" s="36">
        <f t="shared" si="1810"/>
        <v>0</v>
      </c>
      <c r="DA726" s="64">
        <f t="shared" si="1753"/>
        <v>8.0491425673474559E-3</v>
      </c>
      <c r="DB726" s="70">
        <f t="shared" si="1811"/>
        <v>0.99201512879932863</v>
      </c>
      <c r="DC726" s="70">
        <f>PRODUCT($DB$8:DB726)</f>
        <v>1.2191406435699732E-3</v>
      </c>
      <c r="DD726" s="36">
        <f t="shared" si="1754"/>
        <v>0</v>
      </c>
      <c r="DE726" s="36">
        <f t="shared" si="1755"/>
        <v>0</v>
      </c>
      <c r="DF726" s="36">
        <f t="shared" si="1756"/>
        <v>0</v>
      </c>
      <c r="DG726" s="36">
        <f t="shared" si="1757"/>
        <v>0</v>
      </c>
      <c r="DH726" s="36">
        <f t="shared" si="1758"/>
        <v>0</v>
      </c>
      <c r="DI726" s="36">
        <f t="shared" si="1759"/>
        <v>0</v>
      </c>
      <c r="DJ726" s="36">
        <f t="shared" si="1760"/>
        <v>0</v>
      </c>
      <c r="DK726" s="36">
        <f t="shared" si="1761"/>
        <v>0</v>
      </c>
      <c r="DL726" s="36">
        <f t="shared" si="1762"/>
        <v>0</v>
      </c>
      <c r="DM726" s="36">
        <f t="shared" si="1763"/>
        <v>0</v>
      </c>
      <c r="DN726" s="36">
        <f t="shared" ca="1" si="1812"/>
        <v>4.6137290849905055E-12</v>
      </c>
      <c r="DO726" s="64" cm="1">
        <f t="array" ref="DO726">IFERROR(INDEX(Tbl_FwdNom,$B726,MATCH(LIDt,Tbl_FwdNom_Cols,0)),0)</f>
        <v>8.0179840799999997</v>
      </c>
      <c r="DP726" s="64">
        <f t="shared" ca="1" si="1813"/>
        <v>7.9564461719999997</v>
      </c>
      <c r="DQ726" s="64">
        <f t="shared" ca="1" si="1764"/>
        <v>6.4002012837744982E-3</v>
      </c>
      <c r="DR726" s="70">
        <f t="shared" ca="1" si="1765"/>
        <v>0.99364050079122568</v>
      </c>
      <c r="DS726" s="70">
        <f ca="1">PRODUCT($DR$8:DR726)</f>
        <v>3.5756838012607327E-3</v>
      </c>
      <c r="DT726" s="36">
        <f t="shared" ca="1" si="1766"/>
        <v>0</v>
      </c>
      <c r="DU726" s="36">
        <f t="shared" ca="1" si="1767"/>
        <v>0</v>
      </c>
      <c r="DV726" s="36">
        <f t="shared" ca="1" si="1768"/>
        <v>0</v>
      </c>
      <c r="DW726" s="36">
        <f t="shared" ca="1" si="1769"/>
        <v>0</v>
      </c>
      <c r="DX726" s="36">
        <f t="shared" ca="1" si="1770"/>
        <v>0</v>
      </c>
      <c r="DY726" s="36">
        <f t="shared" ca="1" si="1771"/>
        <v>0</v>
      </c>
      <c r="DZ726" s="36">
        <f t="shared" ca="1" si="1772"/>
        <v>0</v>
      </c>
      <c r="EA726" s="36">
        <f t="shared" ca="1" si="1773"/>
        <v>0</v>
      </c>
      <c r="EB726" s="36">
        <f t="shared" ca="1" si="1774"/>
        <v>0</v>
      </c>
      <c r="EC726" s="36">
        <f t="shared" ca="1" si="1775"/>
        <v>0</v>
      </c>
      <c r="ED726" s="36">
        <f t="shared" ca="1" si="1776"/>
        <v>0</v>
      </c>
      <c r="EE726" s="36">
        <f t="shared" ca="1" si="1814"/>
        <v>0</v>
      </c>
      <c r="EF726" s="36">
        <f t="shared" ca="1" si="1777"/>
        <v>0</v>
      </c>
      <c r="EG726" s="64"/>
      <c r="EH726" s="64"/>
      <c r="EI726" s="64"/>
      <c r="EJ726" s="70"/>
      <c r="EK726" s="70"/>
      <c r="EL726" s="70"/>
      <c r="EM726" s="70"/>
      <c r="EN726" s="70"/>
      <c r="EO726" s="36">
        <f t="shared" si="1778"/>
        <v>0</v>
      </c>
      <c r="EP726" s="36">
        <f t="shared" si="1779"/>
        <v>0</v>
      </c>
      <c r="EQ726" s="36">
        <f t="shared" si="1780"/>
        <v>0</v>
      </c>
      <c r="ER726" s="36">
        <f t="shared" si="1781"/>
        <v>0</v>
      </c>
      <c r="ES726" s="36">
        <f t="shared" si="1782"/>
        <v>0</v>
      </c>
      <c r="ET726" s="36">
        <f t="shared" si="1783"/>
        <v>0</v>
      </c>
      <c r="EU726" s="36">
        <f t="shared" si="1815"/>
        <v>0</v>
      </c>
      <c r="EV726" s="36">
        <f t="shared" si="1784"/>
        <v>0</v>
      </c>
      <c r="EW726" s="36">
        <f t="shared" si="1785"/>
        <v>0</v>
      </c>
      <c r="EX726" s="36">
        <f t="shared" si="1816"/>
        <v>0</v>
      </c>
      <c r="EY726" s="36">
        <f t="shared" si="1786"/>
        <v>0</v>
      </c>
      <c r="EZ726" s="36">
        <f t="shared" si="1787"/>
        <v>0</v>
      </c>
      <c r="FA726" s="36">
        <f t="shared" si="1788"/>
        <v>0</v>
      </c>
      <c r="FB726" s="36">
        <f t="shared" si="1789"/>
        <v>0</v>
      </c>
      <c r="FC726" s="36">
        <f t="shared" si="1817"/>
        <v>0</v>
      </c>
      <c r="FD726" s="36">
        <f t="shared" si="1790"/>
        <v>0</v>
      </c>
      <c r="FE726" s="36">
        <f t="shared" si="1791"/>
        <v>0</v>
      </c>
      <c r="FF726" s="36">
        <f t="shared" si="1818"/>
        <v>0</v>
      </c>
      <c r="FG726" s="36">
        <f t="shared" si="1792"/>
        <v>0</v>
      </c>
      <c r="FH726" s="36">
        <f t="shared" si="1793"/>
        <v>0</v>
      </c>
      <c r="FI726" s="36">
        <f t="shared" si="1794"/>
        <v>0</v>
      </c>
      <c r="FJ726" s="36">
        <f t="shared" ca="1" si="1795"/>
        <v>0</v>
      </c>
      <c r="FK726" s="36">
        <f t="shared" si="1796"/>
        <v>0</v>
      </c>
      <c r="FL726" s="36">
        <f t="shared" si="1797"/>
        <v>0</v>
      </c>
      <c r="FM726" s="36">
        <f t="shared" ca="1" si="1798"/>
        <v>0</v>
      </c>
      <c r="FN726" s="36">
        <f t="shared" ca="1" si="1820"/>
        <v>0</v>
      </c>
    </row>
    <row r="727" spans="2:170" x14ac:dyDescent="0.25">
      <c r="B727" s="2">
        <v>719</v>
      </c>
      <c r="C727" s="2">
        <f t="shared" si="1674"/>
        <v>60</v>
      </c>
      <c r="D727" s="2">
        <f t="shared" si="1671"/>
        <v>743</v>
      </c>
      <c r="E727" s="2">
        <f t="shared" si="1669"/>
        <v>62</v>
      </c>
      <c r="F727" s="189">
        <f t="shared" si="1673"/>
        <v>67603</v>
      </c>
      <c r="G727" s="2">
        <f t="shared" si="1672"/>
        <v>1</v>
      </c>
      <c r="H727" s="187">
        <f t="shared" si="1675"/>
        <v>94.5</v>
      </c>
      <c r="I727" s="186">
        <f t="shared" si="1670"/>
        <v>94</v>
      </c>
      <c r="J727" s="2">
        <f t="shared" si="1676"/>
        <v>0</v>
      </c>
      <c r="K727" s="2">
        <f t="shared" si="1677"/>
        <v>1</v>
      </c>
      <c r="L727">
        <f t="shared" si="1678"/>
        <v>2</v>
      </c>
      <c r="M727" s="190">
        <f t="shared" si="1799"/>
        <v>0.41023010241000002</v>
      </c>
      <c r="N727">
        <f t="shared" si="1679"/>
        <v>1</v>
      </c>
      <c r="O727">
        <f t="shared" si="1680"/>
        <v>100</v>
      </c>
      <c r="P727" s="58">
        <f t="shared" si="1681"/>
        <v>1.846035460845</v>
      </c>
      <c r="Q727" s="106">
        <f t="shared" si="1682"/>
        <v>1</v>
      </c>
      <c r="R727" s="59">
        <f t="shared" si="1683"/>
        <v>1</v>
      </c>
      <c r="S727" s="32">
        <f t="shared" si="1800"/>
        <v>1</v>
      </c>
      <c r="T727">
        <f t="shared" si="1684"/>
        <v>1</v>
      </c>
      <c r="U727" s="32">
        <f t="shared" si="1801"/>
        <v>1.7999871000000001E-3</v>
      </c>
      <c r="V727">
        <f t="shared" si="1685"/>
        <v>1</v>
      </c>
      <c r="W727">
        <f t="shared" si="1686"/>
        <v>100</v>
      </c>
      <c r="X727" s="58">
        <f t="shared" si="1687"/>
        <v>8.0999419499999999E-3</v>
      </c>
      <c r="Y727" s="58">
        <f t="shared" si="1688"/>
        <v>8.0999419499999999E-3</v>
      </c>
      <c r="Z727" s="32">
        <f t="shared" si="1689"/>
        <v>8.0999419499999999E-3</v>
      </c>
      <c r="AA727" s="32">
        <f t="shared" si="1690"/>
        <v>0</v>
      </c>
      <c r="AB727" s="59">
        <f t="shared" si="1691"/>
        <v>4.9056245199999996E-3</v>
      </c>
      <c r="AC727" s="59">
        <f t="shared" si="1692"/>
        <v>4.9056245199999996E-3</v>
      </c>
      <c r="AD727">
        <f t="shared" si="1693"/>
        <v>1</v>
      </c>
      <c r="AE727" s="59">
        <f t="shared" si="1694"/>
        <v>4.9056245199999996E-3</v>
      </c>
      <c r="AF727" s="59">
        <f t="shared" si="1695"/>
        <v>4.1758461800000006E-3</v>
      </c>
      <c r="AG727" s="59">
        <f t="shared" si="1696"/>
        <v>4.1758461800000006E-3</v>
      </c>
      <c r="AH727">
        <f t="shared" si="1697"/>
        <v>1</v>
      </c>
      <c r="AI727" s="59">
        <f t="shared" si="1698"/>
        <v>4.1758461800000006E-3</v>
      </c>
      <c r="AJ727" s="59">
        <f t="shared" si="1699"/>
        <v>0</v>
      </c>
      <c r="AK727" s="59">
        <f t="shared" si="1700"/>
        <v>0</v>
      </c>
      <c r="AL727" s="59">
        <f t="shared" si="1701"/>
        <v>0</v>
      </c>
      <c r="AM727" s="12">
        <f t="shared" si="1802"/>
        <v>0</v>
      </c>
      <c r="AN727" s="12">
        <f t="shared" si="1803"/>
        <v>0</v>
      </c>
      <c r="AO727" s="66">
        <f t="shared" si="1702"/>
        <v>0</v>
      </c>
      <c r="AP727" s="66">
        <f t="shared" si="1703"/>
        <v>0</v>
      </c>
      <c r="AQ727" s="59">
        <f t="shared" si="1704"/>
        <v>0</v>
      </c>
      <c r="AR727" s="59">
        <f t="shared" si="1705"/>
        <v>0</v>
      </c>
      <c r="AS727" s="59">
        <f t="shared" si="1706"/>
        <v>0</v>
      </c>
      <c r="AT727" s="12">
        <f t="shared" si="1707"/>
        <v>0</v>
      </c>
      <c r="AU727" s="59">
        <f t="shared" si="1804"/>
        <v>0</v>
      </c>
      <c r="AV727" s="59">
        <f t="shared" si="1805"/>
        <v>0</v>
      </c>
      <c r="AW727" s="70">
        <f t="shared" si="1708"/>
        <v>0</v>
      </c>
      <c r="AX727" s="20">
        <f t="shared" si="1709"/>
        <v>200000</v>
      </c>
      <c r="AY727" s="20">
        <f t="shared" si="1710"/>
        <v>0</v>
      </c>
      <c r="AZ727" s="20">
        <f t="shared" si="1711"/>
        <v>0</v>
      </c>
      <c r="BA727" s="20">
        <f t="shared" si="1712"/>
        <v>200000</v>
      </c>
      <c r="BB727" s="36">
        <f t="shared" si="1713"/>
        <v>1</v>
      </c>
      <c r="BC727" s="36">
        <f t="shared" si="1714"/>
        <v>0</v>
      </c>
      <c r="BD727" s="80">
        <f t="shared" si="1715"/>
        <v>0</v>
      </c>
      <c r="BE727" s="36">
        <f t="shared" si="1716"/>
        <v>0</v>
      </c>
      <c r="BF727" s="36">
        <f t="shared" si="1717"/>
        <v>0</v>
      </c>
      <c r="BG727" s="36">
        <f t="shared" si="1718"/>
        <v>0</v>
      </c>
      <c r="BH727" s="36">
        <f t="shared" si="1719"/>
        <v>0</v>
      </c>
      <c r="BI727" s="36">
        <f t="shared" si="1720"/>
        <v>0</v>
      </c>
      <c r="BJ727" s="36">
        <f t="shared" si="1721"/>
        <v>0</v>
      </c>
      <c r="BK727" s="36">
        <f t="shared" si="1722"/>
        <v>0</v>
      </c>
      <c r="BL727" s="68">
        <f>IF(OR(AT727=0,E727&gt;ProjTerm),0,VLOOKUP(D727,'Life Events'!$AE$5:$AI$1206,5,FALSE))</f>
        <v>0</v>
      </c>
      <c r="BM727" s="93">
        <f t="shared" si="1723"/>
        <v>0</v>
      </c>
      <c r="BN727" s="93">
        <f t="shared" si="1724"/>
        <v>0</v>
      </c>
      <c r="BO727" s="36">
        <f t="shared" si="1725"/>
        <v>0</v>
      </c>
      <c r="BP727" s="36">
        <f t="shared" si="1726"/>
        <v>0</v>
      </c>
      <c r="BQ727" s="36">
        <f t="shared" si="1727"/>
        <v>0</v>
      </c>
      <c r="BR727" s="36">
        <f t="shared" si="1728"/>
        <v>154.78110000000001</v>
      </c>
      <c r="BS727" s="36">
        <f t="shared" si="1729"/>
        <v>0</v>
      </c>
      <c r="BT727" s="36">
        <f t="shared" si="1730"/>
        <v>0</v>
      </c>
      <c r="BU727" s="70" cm="1">
        <f t="array" ref="BU727">IF(AND(ActInt=1,$J727=0),INDEX(Tbl_FwdNom,$B727-IVP,MATCH(ValnDt,Tbl_FwdNom_Cols)),INDEX(Tbl_FwdNom,$B727,MATCH(StartDt,Tbl_FwdNom_Cols)))</f>
        <v>10.092281873999999</v>
      </c>
      <c r="BV727" s="70" cm="1">
        <f t="array" ref="BV727">INDEX(Tbl_FwdReal,$B727,MATCH(StartDt,Tbl_FwdReal_Cols))</f>
        <v>3.6213884790000002</v>
      </c>
      <c r="BW727" s="70" cm="1">
        <f t="array" ref="BW727">IF(RunType&lt;&gt;"OPN",INDEX(Tbl_FwdReal,$B727,MATCH(ValnDt,Tbl_FwdReal_Cols)),IF(AND($J727=0,ActInt=1),INDEX(Tbl_FwdReal,$B727-IVP,MATCH(ValnDt,Tbl_FwdReal_Cols)),-999))*$K727</f>
        <v>3.6213884790000002</v>
      </c>
      <c r="BX727" s="70">
        <f t="shared" si="1731"/>
        <v>3.6213884790000005E-2</v>
      </c>
      <c r="BY727" s="70">
        <f t="shared" si="1806"/>
        <v>6.2447468519603921E-2</v>
      </c>
      <c r="BZ727" s="64">
        <f t="shared" si="1819"/>
        <v>5.0606938721131645E-3</v>
      </c>
      <c r="CA727" s="70" cm="1">
        <f t="array" ref="CA727">IF($J727=1,CA726*(1+INDEX(Tbl_CPI,$B727,MATCH(IF(RunType="OPN",StartDt,ValnDt),Tbl_CPI_Cols))),0)</f>
        <v>0</v>
      </c>
      <c r="CB727" s="70">
        <f t="shared" si="1807"/>
        <v>55.145964906719676</v>
      </c>
      <c r="CC727" s="70">
        <f t="shared" si="1808"/>
        <v>52.162159571406697</v>
      </c>
      <c r="CD727" s="36">
        <f t="shared" si="1732"/>
        <v>264.24480669548439</v>
      </c>
      <c r="CE727" s="36">
        <f t="shared" si="1733"/>
        <v>0</v>
      </c>
      <c r="CF727" s="36">
        <f t="shared" si="1734"/>
        <v>0</v>
      </c>
      <c r="CG727" s="36">
        <f t="shared" si="1735"/>
        <v>0</v>
      </c>
      <c r="CH727" s="36">
        <f t="shared" si="1736"/>
        <v>0</v>
      </c>
      <c r="CI727" s="36">
        <f t="shared" si="1737"/>
        <v>0</v>
      </c>
      <c r="CJ727" s="36">
        <f t="shared" si="1738"/>
        <v>0</v>
      </c>
      <c r="CK727" s="36">
        <f t="shared" si="1739"/>
        <v>0</v>
      </c>
      <c r="CL727" s="36">
        <f t="shared" si="1740"/>
        <v>0</v>
      </c>
      <c r="CM727" s="36">
        <f t="shared" si="1741"/>
        <v>0</v>
      </c>
      <c r="CN727" s="36">
        <f t="shared" si="1742"/>
        <v>0</v>
      </c>
      <c r="CO727" s="20">
        <f t="shared" si="1743"/>
        <v>120000</v>
      </c>
      <c r="CP727" s="20">
        <f t="shared" si="1744"/>
        <v>2</v>
      </c>
      <c r="CQ727" s="64">
        <f t="shared" si="1745"/>
        <v>0.46747230456</v>
      </c>
      <c r="CR727" s="64">
        <f t="shared" si="1746"/>
        <v>1</v>
      </c>
      <c r="CS727" s="36">
        <f t="shared" si="1747"/>
        <v>0</v>
      </c>
      <c r="CT727" s="36">
        <f t="shared" si="1748"/>
        <v>0</v>
      </c>
      <c r="CU727" s="36">
        <f t="shared" si="1749"/>
        <v>0</v>
      </c>
      <c r="CV727" s="36">
        <f t="shared" si="1809"/>
        <v>0</v>
      </c>
      <c r="CW727" s="36">
        <f t="shared" si="1750"/>
        <v>0</v>
      </c>
      <c r="CX727" s="36">
        <f t="shared" si="1751"/>
        <v>0</v>
      </c>
      <c r="CY727" s="36">
        <f t="shared" si="1752"/>
        <v>0</v>
      </c>
      <c r="CZ727" s="36">
        <f t="shared" si="1810"/>
        <v>0</v>
      </c>
      <c r="DA727" s="64">
        <f t="shared" si="1753"/>
        <v>8.0445813347613804E-3</v>
      </c>
      <c r="DB727" s="70">
        <f t="shared" si="1811"/>
        <v>0.99201961750133172</v>
      </c>
      <c r="DC727" s="70">
        <f>PRODUCT($DB$8:DB727)</f>
        <v>1.2094114349146122E-3</v>
      </c>
      <c r="DD727" s="36">
        <f t="shared" si="1754"/>
        <v>0</v>
      </c>
      <c r="DE727" s="36">
        <f t="shared" si="1755"/>
        <v>0</v>
      </c>
      <c r="DF727" s="36">
        <f t="shared" si="1756"/>
        <v>0</v>
      </c>
      <c r="DG727" s="36">
        <f t="shared" si="1757"/>
        <v>0</v>
      </c>
      <c r="DH727" s="36">
        <f t="shared" si="1758"/>
        <v>0</v>
      </c>
      <c r="DI727" s="36">
        <f t="shared" si="1759"/>
        <v>0</v>
      </c>
      <c r="DJ727" s="36">
        <f t="shared" si="1760"/>
        <v>0</v>
      </c>
      <c r="DK727" s="36">
        <f t="shared" si="1761"/>
        <v>0</v>
      </c>
      <c r="DL727" s="36">
        <f t="shared" si="1762"/>
        <v>0</v>
      </c>
      <c r="DM727" s="36">
        <f t="shared" si="1763"/>
        <v>0</v>
      </c>
      <c r="DN727" s="36">
        <f t="shared" ca="1" si="1812"/>
        <v>4.6137290849905055E-12</v>
      </c>
      <c r="DO727" s="64" cm="1">
        <f t="array" ref="DO727">IFERROR(INDEX(Tbl_FwdNom,$B727,MATCH(LIDt,Tbl_FwdNom_Cols,0)),0)</f>
        <v>8.0162742199999997</v>
      </c>
      <c r="DP727" s="64">
        <f t="shared" ca="1" si="1813"/>
        <v>7.9547372860000003</v>
      </c>
      <c r="DQ727" s="64">
        <f t="shared" ca="1" si="1764"/>
        <v>6.3988737146845054E-3</v>
      </c>
      <c r="DR727" s="70">
        <f t="shared" ca="1" si="1765"/>
        <v>0.99364181153038666</v>
      </c>
      <c r="DS727" s="70">
        <f ca="1">PRODUCT($DR$8:DR727)</f>
        <v>3.5529489297445736E-3</v>
      </c>
      <c r="DT727" s="36">
        <f t="shared" ca="1" si="1766"/>
        <v>0</v>
      </c>
      <c r="DU727" s="36">
        <f t="shared" ca="1" si="1767"/>
        <v>0</v>
      </c>
      <c r="DV727" s="36">
        <f t="shared" ca="1" si="1768"/>
        <v>0</v>
      </c>
      <c r="DW727" s="36">
        <f t="shared" ca="1" si="1769"/>
        <v>0</v>
      </c>
      <c r="DX727" s="36">
        <f t="shared" ca="1" si="1770"/>
        <v>0</v>
      </c>
      <c r="DY727" s="36">
        <f t="shared" ca="1" si="1771"/>
        <v>0</v>
      </c>
      <c r="DZ727" s="36">
        <f t="shared" ca="1" si="1772"/>
        <v>0</v>
      </c>
      <c r="EA727" s="36">
        <f t="shared" ca="1" si="1773"/>
        <v>0</v>
      </c>
      <c r="EB727" s="36">
        <f t="shared" ca="1" si="1774"/>
        <v>0</v>
      </c>
      <c r="EC727" s="36">
        <f t="shared" ca="1" si="1775"/>
        <v>0</v>
      </c>
      <c r="ED727" s="36">
        <f t="shared" ca="1" si="1776"/>
        <v>0</v>
      </c>
      <c r="EE727" s="36">
        <f t="shared" ca="1" si="1814"/>
        <v>0</v>
      </c>
      <c r="EF727" s="36">
        <f t="shared" ca="1" si="1777"/>
        <v>0</v>
      </c>
      <c r="EG727" s="64"/>
      <c r="EH727" s="64"/>
      <c r="EI727" s="64"/>
      <c r="EJ727" s="70"/>
      <c r="EK727" s="70"/>
      <c r="EL727" s="70"/>
      <c r="EM727" s="70"/>
      <c r="EN727" s="70"/>
      <c r="EO727" s="36">
        <f t="shared" si="1778"/>
        <v>0</v>
      </c>
      <c r="EP727" s="36">
        <f t="shared" si="1779"/>
        <v>0</v>
      </c>
      <c r="EQ727" s="36">
        <f t="shared" si="1780"/>
        <v>0</v>
      </c>
      <c r="ER727" s="36">
        <f t="shared" si="1781"/>
        <v>0</v>
      </c>
      <c r="ES727" s="36">
        <f t="shared" si="1782"/>
        <v>0</v>
      </c>
      <c r="ET727" s="36">
        <f t="shared" si="1783"/>
        <v>0</v>
      </c>
      <c r="EU727" s="36">
        <f t="shared" si="1815"/>
        <v>0</v>
      </c>
      <c r="EV727" s="36">
        <f t="shared" si="1784"/>
        <v>0</v>
      </c>
      <c r="EW727" s="36">
        <f t="shared" si="1785"/>
        <v>0</v>
      </c>
      <c r="EX727" s="36">
        <f t="shared" si="1816"/>
        <v>0</v>
      </c>
      <c r="EY727" s="36">
        <f t="shared" si="1786"/>
        <v>0</v>
      </c>
      <c r="EZ727" s="36">
        <f t="shared" si="1787"/>
        <v>0</v>
      </c>
      <c r="FA727" s="36">
        <f t="shared" si="1788"/>
        <v>0</v>
      </c>
      <c r="FB727" s="36">
        <f t="shared" si="1789"/>
        <v>0</v>
      </c>
      <c r="FC727" s="36">
        <f t="shared" si="1817"/>
        <v>0</v>
      </c>
      <c r="FD727" s="36">
        <f t="shared" si="1790"/>
        <v>0</v>
      </c>
      <c r="FE727" s="36">
        <f t="shared" si="1791"/>
        <v>0</v>
      </c>
      <c r="FF727" s="36">
        <f t="shared" si="1818"/>
        <v>0</v>
      </c>
      <c r="FG727" s="36">
        <f t="shared" si="1792"/>
        <v>0</v>
      </c>
      <c r="FH727" s="36">
        <f t="shared" si="1793"/>
        <v>0</v>
      </c>
      <c r="FI727" s="36">
        <f t="shared" si="1794"/>
        <v>0</v>
      </c>
      <c r="FJ727" s="36">
        <f t="shared" ca="1" si="1795"/>
        <v>0</v>
      </c>
      <c r="FK727" s="36">
        <f t="shared" si="1796"/>
        <v>0</v>
      </c>
      <c r="FL727" s="36">
        <f t="shared" si="1797"/>
        <v>0</v>
      </c>
      <c r="FM727" s="36">
        <f t="shared" ca="1" si="1798"/>
        <v>0</v>
      </c>
      <c r="FN727" s="36">
        <f t="shared" ca="1" si="1820"/>
        <v>0</v>
      </c>
    </row>
    <row r="728" spans="2:170" x14ac:dyDescent="0.25">
      <c r="B728" s="2">
        <v>720</v>
      </c>
      <c r="C728" s="2">
        <f t="shared" si="1674"/>
        <v>60</v>
      </c>
      <c r="D728" s="2">
        <f t="shared" si="1671"/>
        <v>744</v>
      </c>
      <c r="E728" s="2">
        <f t="shared" si="1669"/>
        <v>62</v>
      </c>
      <c r="F728" s="189">
        <f t="shared" si="1673"/>
        <v>67631</v>
      </c>
      <c r="G728" s="2">
        <f t="shared" si="1672"/>
        <v>2</v>
      </c>
      <c r="H728" s="187">
        <f t="shared" si="1675"/>
        <v>94.583333333333343</v>
      </c>
      <c r="I728" s="186">
        <f t="shared" si="1670"/>
        <v>94</v>
      </c>
      <c r="J728" s="2">
        <f t="shared" si="1676"/>
        <v>0</v>
      </c>
      <c r="K728" s="2">
        <f t="shared" si="1677"/>
        <v>1</v>
      </c>
      <c r="L728">
        <f t="shared" si="1678"/>
        <v>2</v>
      </c>
      <c r="M728" s="190">
        <f t="shared" si="1799"/>
        <v>0.41023010241000002</v>
      </c>
      <c r="N728">
        <f t="shared" si="1679"/>
        <v>1</v>
      </c>
      <c r="O728">
        <f t="shared" si="1680"/>
        <v>100</v>
      </c>
      <c r="P728" s="58">
        <f t="shared" si="1681"/>
        <v>1.846035460845</v>
      </c>
      <c r="Q728" s="106">
        <f t="shared" si="1682"/>
        <v>1</v>
      </c>
      <c r="R728" s="59">
        <f t="shared" si="1683"/>
        <v>1</v>
      </c>
      <c r="S728" s="32">
        <f t="shared" si="1800"/>
        <v>1</v>
      </c>
      <c r="T728">
        <f t="shared" si="1684"/>
        <v>1</v>
      </c>
      <c r="U728" s="32">
        <f t="shared" si="1801"/>
        <v>1.7999871000000001E-3</v>
      </c>
      <c r="V728">
        <f t="shared" si="1685"/>
        <v>1</v>
      </c>
      <c r="W728">
        <f t="shared" si="1686"/>
        <v>100</v>
      </c>
      <c r="X728" s="58">
        <f t="shared" si="1687"/>
        <v>8.0999419499999999E-3</v>
      </c>
      <c r="Y728" s="58">
        <f t="shared" si="1688"/>
        <v>8.0999419499999999E-3</v>
      </c>
      <c r="Z728" s="32">
        <f t="shared" si="1689"/>
        <v>8.0999419499999999E-3</v>
      </c>
      <c r="AA728" s="32">
        <f t="shared" si="1690"/>
        <v>0</v>
      </c>
      <c r="AB728" s="59">
        <f t="shared" si="1691"/>
        <v>4.9056245199999996E-3</v>
      </c>
      <c r="AC728" s="59">
        <f t="shared" si="1692"/>
        <v>4.9056245199999996E-3</v>
      </c>
      <c r="AD728">
        <f t="shared" si="1693"/>
        <v>1</v>
      </c>
      <c r="AE728" s="59">
        <f t="shared" si="1694"/>
        <v>4.9056245199999996E-3</v>
      </c>
      <c r="AF728" s="59">
        <f t="shared" si="1695"/>
        <v>4.1758461800000006E-3</v>
      </c>
      <c r="AG728" s="59">
        <f t="shared" si="1696"/>
        <v>4.1758461800000006E-3</v>
      </c>
      <c r="AH728">
        <f t="shared" si="1697"/>
        <v>1</v>
      </c>
      <c r="AI728" s="59">
        <f t="shared" si="1698"/>
        <v>4.1758461800000006E-3</v>
      </c>
      <c r="AJ728" s="59">
        <f t="shared" si="1699"/>
        <v>0</v>
      </c>
      <c r="AK728" s="59">
        <f t="shared" si="1700"/>
        <v>0</v>
      </c>
      <c r="AL728" s="59">
        <f t="shared" si="1701"/>
        <v>0</v>
      </c>
      <c r="AM728" s="12">
        <f t="shared" si="1802"/>
        <v>0</v>
      </c>
      <c r="AN728" s="12">
        <f t="shared" si="1803"/>
        <v>0</v>
      </c>
      <c r="AO728" s="66">
        <f t="shared" si="1702"/>
        <v>0</v>
      </c>
      <c r="AP728" s="66">
        <f t="shared" si="1703"/>
        <v>0</v>
      </c>
      <c r="AQ728" s="59">
        <f t="shared" si="1704"/>
        <v>0</v>
      </c>
      <c r="AR728" s="59">
        <f t="shared" si="1705"/>
        <v>0</v>
      </c>
      <c r="AS728" s="59">
        <f t="shared" si="1706"/>
        <v>0</v>
      </c>
      <c r="AT728" s="12">
        <f t="shared" si="1707"/>
        <v>0</v>
      </c>
      <c r="AU728" s="59">
        <f t="shared" si="1804"/>
        <v>0</v>
      </c>
      <c r="AV728" s="59">
        <f t="shared" si="1805"/>
        <v>0</v>
      </c>
      <c r="AW728" s="70">
        <f t="shared" si="1708"/>
        <v>0</v>
      </c>
      <c r="AX728" s="20">
        <f t="shared" si="1709"/>
        <v>200000</v>
      </c>
      <c r="AY728" s="20">
        <f t="shared" si="1710"/>
        <v>0</v>
      </c>
      <c r="AZ728" s="20">
        <f t="shared" si="1711"/>
        <v>0</v>
      </c>
      <c r="BA728" s="20">
        <f t="shared" si="1712"/>
        <v>200000</v>
      </c>
      <c r="BB728" s="36">
        <f t="shared" si="1713"/>
        <v>1</v>
      </c>
      <c r="BC728" s="36">
        <f t="shared" si="1714"/>
        <v>0</v>
      </c>
      <c r="BD728" s="80">
        <f t="shared" si="1715"/>
        <v>0</v>
      </c>
      <c r="BE728" s="36">
        <f t="shared" si="1716"/>
        <v>0</v>
      </c>
      <c r="BF728" s="36">
        <f t="shared" si="1717"/>
        <v>0</v>
      </c>
      <c r="BG728" s="36">
        <f t="shared" si="1718"/>
        <v>0</v>
      </c>
      <c r="BH728" s="36">
        <f t="shared" si="1719"/>
        <v>0</v>
      </c>
      <c r="BI728" s="36">
        <f t="shared" si="1720"/>
        <v>0</v>
      </c>
      <c r="BJ728" s="36">
        <f t="shared" si="1721"/>
        <v>0</v>
      </c>
      <c r="BK728" s="36">
        <f t="shared" si="1722"/>
        <v>0</v>
      </c>
      <c r="BL728" s="68">
        <f>IF(OR(AT728=0,E728&gt;ProjTerm),0,VLOOKUP(D728,'Life Events'!$AE$5:$AI$1206,5,FALSE))</f>
        <v>0</v>
      </c>
      <c r="BM728" s="93">
        <f t="shared" si="1723"/>
        <v>0</v>
      </c>
      <c r="BN728" s="93">
        <f t="shared" si="1724"/>
        <v>0</v>
      </c>
      <c r="BO728" s="36">
        <f t="shared" si="1725"/>
        <v>0</v>
      </c>
      <c r="BP728" s="36">
        <f t="shared" si="1726"/>
        <v>0</v>
      </c>
      <c r="BQ728" s="36">
        <f t="shared" si="1727"/>
        <v>0</v>
      </c>
      <c r="BR728" s="36">
        <f t="shared" si="1728"/>
        <v>154.78110000000001</v>
      </c>
      <c r="BS728" s="36">
        <f t="shared" si="1729"/>
        <v>0</v>
      </c>
      <c r="BT728" s="36">
        <f t="shared" si="1730"/>
        <v>0</v>
      </c>
      <c r="BU728" s="70" cm="1">
        <f t="array" ref="BU728">IF(AND(ActInt=1,$J728=0),INDEX(Tbl_FwdNom,$B728-IVP,MATCH(ValnDt,Tbl_FwdNom_Cols)),INDEX(Tbl_FwdNom,$B728,MATCH(StartDt,Tbl_FwdNom_Cols)))</f>
        <v>10.086304262000001</v>
      </c>
      <c r="BV728" s="70" cm="1">
        <f t="array" ref="BV728">INDEX(Tbl_FwdReal,$B728,MATCH(StartDt,Tbl_FwdReal_Cols))</f>
        <v>3.6180005639999999</v>
      </c>
      <c r="BW728" s="70" cm="1">
        <f t="array" ref="BW728">IF(RunType&lt;&gt;"OPN",INDEX(Tbl_FwdReal,$B728,MATCH(ValnDt,Tbl_FwdReal_Cols)),IF(AND($J728=0,ActInt=1),INDEX(Tbl_FwdReal,$B728-IVP,MATCH(ValnDt,Tbl_FwdReal_Cols)),-999))*$K728</f>
        <v>3.6180005639999999</v>
      </c>
      <c r="BX728" s="70">
        <f t="shared" si="1731"/>
        <v>3.6180005639999999E-2</v>
      </c>
      <c r="BY728" s="70">
        <f t="shared" si="1806"/>
        <v>6.2424517581815664E-2</v>
      </c>
      <c r="BZ728" s="64">
        <f t="shared" si="1819"/>
        <v>5.0588845815731087E-3</v>
      </c>
      <c r="CA728" s="70" cm="1">
        <f t="array" ref="CA728">IF($J728=1,CA727*(1+INDEX(Tbl_CPI,$B728,MATCH(IF(RunType="OPN",StartDt,ValnDt),Tbl_CPI_Cols))),0)</f>
        <v>0</v>
      </c>
      <c r="CB728" s="70">
        <f t="shared" si="1807"/>
        <v>55.424941978322252</v>
      </c>
      <c r="CC728" s="70">
        <f t="shared" si="1808"/>
        <v>55.424941978322252</v>
      </c>
      <c r="CD728" s="36">
        <f t="shared" si="1732"/>
        <v>264.24480669548439</v>
      </c>
      <c r="CE728" s="36">
        <f t="shared" si="1733"/>
        <v>0</v>
      </c>
      <c r="CF728" s="36">
        <f t="shared" si="1734"/>
        <v>0</v>
      </c>
      <c r="CG728" s="36">
        <f t="shared" si="1735"/>
        <v>0</v>
      </c>
      <c r="CH728" s="36">
        <f t="shared" si="1736"/>
        <v>0</v>
      </c>
      <c r="CI728" s="36">
        <f t="shared" si="1737"/>
        <v>0</v>
      </c>
      <c r="CJ728" s="36">
        <f t="shared" si="1738"/>
        <v>0</v>
      </c>
      <c r="CK728" s="36">
        <f t="shared" si="1739"/>
        <v>0</v>
      </c>
      <c r="CL728" s="36">
        <f t="shared" si="1740"/>
        <v>0</v>
      </c>
      <c r="CM728" s="36">
        <f t="shared" si="1741"/>
        <v>0</v>
      </c>
      <c r="CN728" s="36">
        <f t="shared" si="1742"/>
        <v>0</v>
      </c>
      <c r="CO728" s="20">
        <f t="shared" si="1743"/>
        <v>120000</v>
      </c>
      <c r="CP728" s="20">
        <f t="shared" si="1744"/>
        <v>2</v>
      </c>
      <c r="CQ728" s="64">
        <f t="shared" si="1745"/>
        <v>0.46747230456</v>
      </c>
      <c r="CR728" s="64">
        <f t="shared" si="1746"/>
        <v>1</v>
      </c>
      <c r="CS728" s="36">
        <f t="shared" si="1747"/>
        <v>0</v>
      </c>
      <c r="CT728" s="36">
        <f t="shared" si="1748"/>
        <v>0</v>
      </c>
      <c r="CU728" s="36">
        <f t="shared" si="1749"/>
        <v>0</v>
      </c>
      <c r="CV728" s="36">
        <f t="shared" si="1809"/>
        <v>0</v>
      </c>
      <c r="CW728" s="36">
        <f t="shared" si="1750"/>
        <v>0</v>
      </c>
      <c r="CX728" s="36">
        <f t="shared" si="1751"/>
        <v>0</v>
      </c>
      <c r="CY728" s="36">
        <f t="shared" si="1752"/>
        <v>0</v>
      </c>
      <c r="CZ728" s="36">
        <f t="shared" si="1810"/>
        <v>0</v>
      </c>
      <c r="DA728" s="64">
        <f t="shared" si="1753"/>
        <v>8.0400201238972624E-3</v>
      </c>
      <c r="DB728" s="70">
        <f t="shared" si="1811"/>
        <v>0.9920241062225793</v>
      </c>
      <c r="DC728" s="70">
        <f>PRODUCT($DB$8:DB728)</f>
        <v>1.1997652977765354E-3</v>
      </c>
      <c r="DD728" s="36">
        <f t="shared" si="1754"/>
        <v>0</v>
      </c>
      <c r="DE728" s="36">
        <f t="shared" si="1755"/>
        <v>0</v>
      </c>
      <c r="DF728" s="36">
        <f t="shared" si="1756"/>
        <v>0</v>
      </c>
      <c r="DG728" s="36">
        <f t="shared" si="1757"/>
        <v>0</v>
      </c>
      <c r="DH728" s="36">
        <f t="shared" si="1758"/>
        <v>0</v>
      </c>
      <c r="DI728" s="36">
        <f t="shared" si="1759"/>
        <v>0</v>
      </c>
      <c r="DJ728" s="36">
        <f t="shared" si="1760"/>
        <v>0</v>
      </c>
      <c r="DK728" s="36">
        <f t="shared" si="1761"/>
        <v>0</v>
      </c>
      <c r="DL728" s="36">
        <f t="shared" si="1762"/>
        <v>0</v>
      </c>
      <c r="DM728" s="36">
        <f t="shared" si="1763"/>
        <v>0</v>
      </c>
      <c r="DN728" s="36">
        <f t="shared" ca="1" si="1812"/>
        <v>4.6137290849905055E-12</v>
      </c>
      <c r="DO728" s="64" cm="1">
        <f t="array" ref="DO728">IFERROR(INDEX(Tbl_FwdNom,$B728,MATCH(LIDt,Tbl_FwdNom_Cols,0)),0)</f>
        <v>8.0145643870000001</v>
      </c>
      <c r="DP728" s="64">
        <f t="shared" ca="1" si="1813"/>
        <v>7.9530284279999996</v>
      </c>
      <c r="DQ728" s="64">
        <f t="shared" ca="1" si="1764"/>
        <v>6.3975461480831886E-3</v>
      </c>
      <c r="DR728" s="70">
        <f t="shared" ca="1" si="1765"/>
        <v>0.99364312227054874</v>
      </c>
      <c r="DS728" s="70">
        <f ca="1">PRODUCT($DR$8:DR728)</f>
        <v>3.5303632678192025E-3</v>
      </c>
      <c r="DT728" s="36">
        <f t="shared" ca="1" si="1766"/>
        <v>0</v>
      </c>
      <c r="DU728" s="36">
        <f t="shared" ca="1" si="1767"/>
        <v>0</v>
      </c>
      <c r="DV728" s="36">
        <f t="shared" ca="1" si="1768"/>
        <v>0</v>
      </c>
      <c r="DW728" s="36">
        <f t="shared" ca="1" si="1769"/>
        <v>0</v>
      </c>
      <c r="DX728" s="36">
        <f t="shared" ca="1" si="1770"/>
        <v>0</v>
      </c>
      <c r="DY728" s="36">
        <f t="shared" ca="1" si="1771"/>
        <v>0</v>
      </c>
      <c r="DZ728" s="36">
        <f t="shared" ca="1" si="1772"/>
        <v>0</v>
      </c>
      <c r="EA728" s="36">
        <f t="shared" ca="1" si="1773"/>
        <v>0</v>
      </c>
      <c r="EB728" s="36">
        <f t="shared" ca="1" si="1774"/>
        <v>0</v>
      </c>
      <c r="EC728" s="36">
        <f t="shared" ca="1" si="1775"/>
        <v>0</v>
      </c>
      <c r="ED728" s="36">
        <f t="shared" ca="1" si="1776"/>
        <v>0</v>
      </c>
      <c r="EE728" s="36">
        <f t="shared" ca="1" si="1814"/>
        <v>0</v>
      </c>
      <c r="EF728" s="36">
        <f t="shared" ca="1" si="1777"/>
        <v>0</v>
      </c>
      <c r="EG728" s="64"/>
      <c r="EH728" s="64"/>
      <c r="EI728" s="64"/>
      <c r="EJ728" s="70"/>
      <c r="EK728" s="70"/>
      <c r="EL728" s="70"/>
      <c r="EM728" s="70"/>
      <c r="EN728" s="70"/>
      <c r="EO728" s="36">
        <f t="shared" si="1778"/>
        <v>0</v>
      </c>
      <c r="EP728" s="36">
        <f t="shared" si="1779"/>
        <v>0</v>
      </c>
      <c r="EQ728" s="36">
        <f t="shared" si="1780"/>
        <v>0</v>
      </c>
      <c r="ER728" s="36">
        <f t="shared" si="1781"/>
        <v>0</v>
      </c>
      <c r="ES728" s="36">
        <f t="shared" si="1782"/>
        <v>0</v>
      </c>
      <c r="ET728" s="36">
        <f t="shared" si="1783"/>
        <v>0</v>
      </c>
      <c r="EU728" s="36">
        <f t="shared" si="1815"/>
        <v>0</v>
      </c>
      <c r="EV728" s="36">
        <f t="shared" si="1784"/>
        <v>0</v>
      </c>
      <c r="EW728" s="36">
        <f t="shared" si="1785"/>
        <v>0</v>
      </c>
      <c r="EX728" s="36">
        <f t="shared" si="1816"/>
        <v>0</v>
      </c>
      <c r="EY728" s="36">
        <f t="shared" si="1786"/>
        <v>0</v>
      </c>
      <c r="EZ728" s="36">
        <f t="shared" si="1787"/>
        <v>0</v>
      </c>
      <c r="FA728" s="36">
        <f t="shared" si="1788"/>
        <v>0</v>
      </c>
      <c r="FB728" s="36">
        <f t="shared" si="1789"/>
        <v>0</v>
      </c>
      <c r="FC728" s="36">
        <f t="shared" si="1817"/>
        <v>0</v>
      </c>
      <c r="FD728" s="36">
        <f t="shared" si="1790"/>
        <v>0</v>
      </c>
      <c r="FE728" s="36">
        <f t="shared" si="1791"/>
        <v>0</v>
      </c>
      <c r="FF728" s="36">
        <f t="shared" si="1818"/>
        <v>0</v>
      </c>
      <c r="FG728" s="36">
        <f t="shared" si="1792"/>
        <v>0</v>
      </c>
      <c r="FH728" s="36">
        <f t="shared" si="1793"/>
        <v>0</v>
      </c>
      <c r="FI728" s="36">
        <f t="shared" si="1794"/>
        <v>0</v>
      </c>
      <c r="FJ728" s="36">
        <f t="shared" ca="1" si="1795"/>
        <v>0</v>
      </c>
      <c r="FK728" s="36">
        <f t="shared" si="1796"/>
        <v>0</v>
      </c>
      <c r="FL728" s="36">
        <f t="shared" si="1797"/>
        <v>0</v>
      </c>
      <c r="FM728" s="36">
        <f t="shared" ca="1" si="1798"/>
        <v>0</v>
      </c>
      <c r="FN728" s="36">
        <f t="shared" ca="1" si="1820"/>
        <v>0</v>
      </c>
    </row>
    <row r="729" spans="2:170" x14ac:dyDescent="0.25">
      <c r="B729" s="2">
        <v>721</v>
      </c>
      <c r="C729" s="2">
        <f t="shared" si="1674"/>
        <v>61</v>
      </c>
      <c r="D729" s="2">
        <f t="shared" si="1671"/>
        <v>745</v>
      </c>
      <c r="E729" s="2">
        <f t="shared" ref="E729:E792" si="1821">IF(D729&lt;=0,0,ROUNDUP(D729/12,0))</f>
        <v>63</v>
      </c>
      <c r="F729" s="189">
        <f t="shared" si="1673"/>
        <v>67662</v>
      </c>
      <c r="G729" s="2">
        <f t="shared" si="1672"/>
        <v>3</v>
      </c>
      <c r="H729" s="187">
        <f t="shared" si="1675"/>
        <v>94.666666666666671</v>
      </c>
      <c r="I729" s="186">
        <f t="shared" ref="I729:I792" si="1822">ROUNDDOWN(H729,0)</f>
        <v>94</v>
      </c>
      <c r="J729" s="2">
        <f t="shared" si="1676"/>
        <v>0</v>
      </c>
      <c r="K729" s="2">
        <f t="shared" si="1677"/>
        <v>1</v>
      </c>
      <c r="L729">
        <f t="shared" si="1678"/>
        <v>2</v>
      </c>
      <c r="M729" s="190">
        <f t="shared" si="1799"/>
        <v>0.41023010241000002</v>
      </c>
      <c r="N729">
        <f t="shared" si="1679"/>
        <v>1</v>
      </c>
      <c r="O729">
        <f t="shared" si="1680"/>
        <v>100</v>
      </c>
      <c r="P729" s="58">
        <f t="shared" si="1681"/>
        <v>1.846035460845</v>
      </c>
      <c r="Q729" s="106">
        <f t="shared" si="1682"/>
        <v>1</v>
      </c>
      <c r="R729" s="59">
        <f t="shared" si="1683"/>
        <v>1</v>
      </c>
      <c r="S729" s="32">
        <f t="shared" si="1800"/>
        <v>1</v>
      </c>
      <c r="T729">
        <f t="shared" si="1684"/>
        <v>1</v>
      </c>
      <c r="U729" s="32">
        <f t="shared" si="1801"/>
        <v>1.7999871000000001E-3</v>
      </c>
      <c r="V729">
        <f t="shared" si="1685"/>
        <v>1</v>
      </c>
      <c r="W729">
        <f t="shared" si="1686"/>
        <v>100</v>
      </c>
      <c r="X729" s="58">
        <f t="shared" si="1687"/>
        <v>8.0999419499999999E-3</v>
      </c>
      <c r="Y729" s="58">
        <f t="shared" si="1688"/>
        <v>8.0999419499999999E-3</v>
      </c>
      <c r="Z729" s="32">
        <f t="shared" si="1689"/>
        <v>8.0999419499999999E-3</v>
      </c>
      <c r="AA729" s="32">
        <f t="shared" si="1690"/>
        <v>0</v>
      </c>
      <c r="AB729" s="59">
        <f t="shared" si="1691"/>
        <v>4.9056245199999996E-3</v>
      </c>
      <c r="AC729" s="59">
        <f t="shared" si="1692"/>
        <v>4.9056245199999996E-3</v>
      </c>
      <c r="AD729">
        <f t="shared" si="1693"/>
        <v>1</v>
      </c>
      <c r="AE729" s="59">
        <f t="shared" si="1694"/>
        <v>4.9056245199999996E-3</v>
      </c>
      <c r="AF729" s="59">
        <f t="shared" si="1695"/>
        <v>4.1758461800000006E-3</v>
      </c>
      <c r="AG729" s="59">
        <f t="shared" si="1696"/>
        <v>4.1758461800000006E-3</v>
      </c>
      <c r="AH729">
        <f t="shared" si="1697"/>
        <v>1</v>
      </c>
      <c r="AI729" s="59">
        <f t="shared" si="1698"/>
        <v>4.1758461800000006E-3</v>
      </c>
      <c r="AJ729" s="59">
        <f t="shared" si="1699"/>
        <v>0</v>
      </c>
      <c r="AK729" s="59">
        <f t="shared" si="1700"/>
        <v>0</v>
      </c>
      <c r="AL729" s="59">
        <f t="shared" si="1701"/>
        <v>0</v>
      </c>
      <c r="AM729" s="12">
        <f t="shared" si="1802"/>
        <v>0</v>
      </c>
      <c r="AN729" s="12">
        <f t="shared" si="1803"/>
        <v>0</v>
      </c>
      <c r="AO729" s="66">
        <f t="shared" si="1702"/>
        <v>0</v>
      </c>
      <c r="AP729" s="66">
        <f t="shared" si="1703"/>
        <v>0</v>
      </c>
      <c r="AQ729" s="59">
        <f t="shared" si="1704"/>
        <v>0</v>
      </c>
      <c r="AR729" s="59">
        <f t="shared" si="1705"/>
        <v>0</v>
      </c>
      <c r="AS729" s="59">
        <f t="shared" si="1706"/>
        <v>0</v>
      </c>
      <c r="AT729" s="12">
        <f t="shared" si="1707"/>
        <v>0</v>
      </c>
      <c r="AU729" s="59">
        <f t="shared" si="1804"/>
        <v>0</v>
      </c>
      <c r="AV729" s="59">
        <f t="shared" si="1805"/>
        <v>0</v>
      </c>
      <c r="AW729" s="70">
        <f t="shared" si="1708"/>
        <v>0</v>
      </c>
      <c r="AX729" s="20">
        <f t="shared" si="1709"/>
        <v>200000</v>
      </c>
      <c r="AY729" s="20">
        <f t="shared" si="1710"/>
        <v>0</v>
      </c>
      <c r="AZ729" s="20">
        <f t="shared" si="1711"/>
        <v>0</v>
      </c>
      <c r="BA729" s="20">
        <f t="shared" si="1712"/>
        <v>200000</v>
      </c>
      <c r="BB729" s="36">
        <f t="shared" si="1713"/>
        <v>1</v>
      </c>
      <c r="BC729" s="36">
        <f t="shared" si="1714"/>
        <v>0</v>
      </c>
      <c r="BD729" s="80">
        <f t="shared" si="1715"/>
        <v>0</v>
      </c>
      <c r="BE729" s="36">
        <f t="shared" si="1716"/>
        <v>0</v>
      </c>
      <c r="BF729" s="36">
        <f t="shared" si="1717"/>
        <v>0</v>
      </c>
      <c r="BG729" s="36">
        <f t="shared" si="1718"/>
        <v>0</v>
      </c>
      <c r="BH729" s="36">
        <f t="shared" si="1719"/>
        <v>0</v>
      </c>
      <c r="BI729" s="36">
        <f t="shared" si="1720"/>
        <v>0</v>
      </c>
      <c r="BJ729" s="36">
        <f t="shared" si="1721"/>
        <v>0</v>
      </c>
      <c r="BK729" s="36">
        <f t="shared" si="1722"/>
        <v>0</v>
      </c>
      <c r="BL729" s="68">
        <f>IF(OR(AT729=0,E729&gt;ProjTerm),0,VLOOKUP(D729,'Life Events'!$AE$5:$AI$1206,5,FALSE))</f>
        <v>0</v>
      </c>
      <c r="BM729" s="93">
        <f t="shared" si="1723"/>
        <v>0</v>
      </c>
      <c r="BN729" s="93">
        <f t="shared" si="1724"/>
        <v>0</v>
      </c>
      <c r="BO729" s="36">
        <f t="shared" si="1725"/>
        <v>0</v>
      </c>
      <c r="BP729" s="36">
        <f t="shared" si="1726"/>
        <v>0</v>
      </c>
      <c r="BQ729" s="36">
        <f t="shared" si="1727"/>
        <v>0</v>
      </c>
      <c r="BR729" s="36">
        <f t="shared" si="1728"/>
        <v>154.78110000000001</v>
      </c>
      <c r="BS729" s="36">
        <f t="shared" si="1729"/>
        <v>0</v>
      </c>
      <c r="BT729" s="36">
        <f t="shared" si="1730"/>
        <v>0</v>
      </c>
      <c r="BU729" s="70" cm="1">
        <f t="array" ref="BU729">IF(AND(ActInt=1,$J729=0),INDEX(Tbl_FwdNom,$B729-IVP,MATCH(ValnDt,Tbl_FwdNom_Cols)),INDEX(Tbl_FwdNom,$B729,MATCH(StartDt,Tbl_FwdNom_Cols)))</f>
        <v>10.080326974</v>
      </c>
      <c r="BV729" s="70" cm="1">
        <f t="array" ref="BV729">INDEX(Tbl_FwdReal,$B729,MATCH(StartDt,Tbl_FwdReal_Cols))</f>
        <v>3.61461276</v>
      </c>
      <c r="BW729" s="70" cm="1">
        <f t="array" ref="BW729">IF(RunType&lt;&gt;"OPN",INDEX(Tbl_FwdReal,$B729,MATCH(ValnDt,Tbl_FwdReal_Cols)),IF(AND($J729=0,ActInt=1),INDEX(Tbl_FwdReal,$B729-IVP,MATCH(ValnDt,Tbl_FwdReal_Cols)),-999))*$K729</f>
        <v>3.61461276</v>
      </c>
      <c r="BX729" s="70">
        <f t="shared" si="1731"/>
        <v>3.6146127600000001E-2</v>
      </c>
      <c r="BY729" s="70">
        <f t="shared" si="1806"/>
        <v>6.2401567132006619E-2</v>
      </c>
      <c r="BZ729" s="64">
        <f t="shared" si="1819"/>
        <v>5.0570752936751617E-3</v>
      </c>
      <c r="CA729" s="70" cm="1">
        <f t="array" ref="CA729">IF($J729=1,CA728*(1+INDEX(Tbl_CPI,$B729,MATCH(IF(RunType="OPN",StartDt,ValnDt),Tbl_CPI_Cols))),0)</f>
        <v>0</v>
      </c>
      <c r="CB729" s="70">
        <f t="shared" si="1807"/>
        <v>55.705230083054204</v>
      </c>
      <c r="CC729" s="70">
        <f t="shared" si="1808"/>
        <v>55.424941978322252</v>
      </c>
      <c r="CD729" s="36">
        <f t="shared" si="1732"/>
        <v>280.77351857185079</v>
      </c>
      <c r="CE729" s="36">
        <f t="shared" si="1733"/>
        <v>0</v>
      </c>
      <c r="CF729" s="36">
        <f t="shared" si="1734"/>
        <v>0</v>
      </c>
      <c r="CG729" s="36">
        <f t="shared" si="1735"/>
        <v>0</v>
      </c>
      <c r="CH729" s="36">
        <f t="shared" si="1736"/>
        <v>0</v>
      </c>
      <c r="CI729" s="36">
        <f t="shared" si="1737"/>
        <v>0</v>
      </c>
      <c r="CJ729" s="36">
        <f t="shared" si="1738"/>
        <v>0</v>
      </c>
      <c r="CK729" s="36">
        <f t="shared" si="1739"/>
        <v>0</v>
      </c>
      <c r="CL729" s="36">
        <f t="shared" si="1740"/>
        <v>0</v>
      </c>
      <c r="CM729" s="36">
        <f t="shared" si="1741"/>
        <v>0</v>
      </c>
      <c r="CN729" s="36">
        <f t="shared" si="1742"/>
        <v>0</v>
      </c>
      <c r="CO729" s="20">
        <f t="shared" si="1743"/>
        <v>120000</v>
      </c>
      <c r="CP729" s="20">
        <f t="shared" si="1744"/>
        <v>2</v>
      </c>
      <c r="CQ729" s="64">
        <f t="shared" si="1745"/>
        <v>0.46747230456</v>
      </c>
      <c r="CR729" s="64">
        <f t="shared" si="1746"/>
        <v>1</v>
      </c>
      <c r="CS729" s="36">
        <f t="shared" si="1747"/>
        <v>0</v>
      </c>
      <c r="CT729" s="36">
        <f t="shared" si="1748"/>
        <v>0</v>
      </c>
      <c r="CU729" s="36">
        <f t="shared" si="1749"/>
        <v>0</v>
      </c>
      <c r="CV729" s="36">
        <f t="shared" si="1809"/>
        <v>0</v>
      </c>
      <c r="CW729" s="36">
        <f t="shared" si="1750"/>
        <v>0</v>
      </c>
      <c r="CX729" s="36">
        <f t="shared" si="1751"/>
        <v>0</v>
      </c>
      <c r="CY729" s="36">
        <f t="shared" si="1752"/>
        <v>0</v>
      </c>
      <c r="CZ729" s="36">
        <f t="shared" si="1810"/>
        <v>0</v>
      </c>
      <c r="DA729" s="64">
        <f t="shared" si="1753"/>
        <v>8.0354589332423121E-3</v>
      </c>
      <c r="DB729" s="70">
        <f t="shared" si="1811"/>
        <v>0.9920285949645602</v>
      </c>
      <c r="DC729" s="70">
        <f>PRODUCT($DB$8:DB729)</f>
        <v>1.1902014826404936E-3</v>
      </c>
      <c r="DD729" s="36">
        <f t="shared" si="1754"/>
        <v>0</v>
      </c>
      <c r="DE729" s="36">
        <f t="shared" si="1755"/>
        <v>0</v>
      </c>
      <c r="DF729" s="36">
        <f t="shared" si="1756"/>
        <v>0</v>
      </c>
      <c r="DG729" s="36">
        <f t="shared" si="1757"/>
        <v>0</v>
      </c>
      <c r="DH729" s="36">
        <f t="shared" si="1758"/>
        <v>0</v>
      </c>
      <c r="DI729" s="36">
        <f t="shared" si="1759"/>
        <v>0</v>
      </c>
      <c r="DJ729" s="36">
        <f t="shared" si="1760"/>
        <v>0</v>
      </c>
      <c r="DK729" s="36">
        <f t="shared" si="1761"/>
        <v>0</v>
      </c>
      <c r="DL729" s="36">
        <f t="shared" si="1762"/>
        <v>0</v>
      </c>
      <c r="DM729" s="36">
        <f t="shared" si="1763"/>
        <v>0</v>
      </c>
      <c r="DN729" s="36">
        <f t="shared" ca="1" si="1812"/>
        <v>4.6137290849905055E-12</v>
      </c>
      <c r="DO729" s="64" cm="1">
        <f t="array" ref="DO729">IFERROR(INDEX(Tbl_FwdNom,$B729,MATCH(LIDt,Tbl_FwdNom_Cols,0)),0)</f>
        <v>8.0128545809999991</v>
      </c>
      <c r="DP729" s="64">
        <f t="shared" ca="1" si="1813"/>
        <v>7.9513195960000003</v>
      </c>
      <c r="DQ729" s="64">
        <f t="shared" ca="1" si="1764"/>
        <v>6.3962185824173456E-3</v>
      </c>
      <c r="DR729" s="70">
        <f t="shared" ca="1" si="1765"/>
        <v>0.99364443301324512</v>
      </c>
      <c r="DS729" s="70">
        <f ca="1">PRODUCT($DR$8:DR729)</f>
        <v>3.5079258075829986E-3</v>
      </c>
      <c r="DT729" s="36">
        <f t="shared" ca="1" si="1766"/>
        <v>0</v>
      </c>
      <c r="DU729" s="36">
        <f t="shared" ca="1" si="1767"/>
        <v>0</v>
      </c>
      <c r="DV729" s="36">
        <f t="shared" ca="1" si="1768"/>
        <v>0</v>
      </c>
      <c r="DW729" s="36">
        <f t="shared" ca="1" si="1769"/>
        <v>0</v>
      </c>
      <c r="DX729" s="36">
        <f t="shared" ca="1" si="1770"/>
        <v>0</v>
      </c>
      <c r="DY729" s="36">
        <f t="shared" ca="1" si="1771"/>
        <v>0</v>
      </c>
      <c r="DZ729" s="36">
        <f t="shared" ca="1" si="1772"/>
        <v>0</v>
      </c>
      <c r="EA729" s="36">
        <f t="shared" ca="1" si="1773"/>
        <v>0</v>
      </c>
      <c r="EB729" s="36">
        <f t="shared" ca="1" si="1774"/>
        <v>0</v>
      </c>
      <c r="EC729" s="36">
        <f t="shared" ca="1" si="1775"/>
        <v>0</v>
      </c>
      <c r="ED729" s="36">
        <f t="shared" ca="1" si="1776"/>
        <v>0</v>
      </c>
      <c r="EE729" s="36">
        <f t="shared" ca="1" si="1814"/>
        <v>0</v>
      </c>
      <c r="EF729" s="36">
        <f t="shared" ca="1" si="1777"/>
        <v>0</v>
      </c>
      <c r="EG729" s="64"/>
      <c r="EH729" s="64"/>
      <c r="EI729" s="64"/>
      <c r="EJ729" s="70"/>
      <c r="EK729" s="70"/>
      <c r="EL729" s="70"/>
      <c r="EM729" s="70"/>
      <c r="EN729" s="70"/>
      <c r="EO729" s="36">
        <f t="shared" si="1778"/>
        <v>0</v>
      </c>
      <c r="EP729" s="36">
        <f t="shared" si="1779"/>
        <v>0</v>
      </c>
      <c r="EQ729" s="36">
        <f t="shared" si="1780"/>
        <v>0</v>
      </c>
      <c r="ER729" s="36">
        <f t="shared" si="1781"/>
        <v>0</v>
      </c>
      <c r="ES729" s="36">
        <f t="shared" si="1782"/>
        <v>0</v>
      </c>
      <c r="ET729" s="36">
        <f t="shared" si="1783"/>
        <v>0</v>
      </c>
      <c r="EU729" s="36">
        <f t="shared" si="1815"/>
        <v>0</v>
      </c>
      <c r="EV729" s="36">
        <f t="shared" si="1784"/>
        <v>0</v>
      </c>
      <c r="EW729" s="36">
        <f t="shared" si="1785"/>
        <v>0</v>
      </c>
      <c r="EX729" s="36">
        <f t="shared" si="1816"/>
        <v>0</v>
      </c>
      <c r="EY729" s="36">
        <f t="shared" si="1786"/>
        <v>0</v>
      </c>
      <c r="EZ729" s="36">
        <f t="shared" si="1787"/>
        <v>0</v>
      </c>
      <c r="FA729" s="36">
        <f t="shared" si="1788"/>
        <v>0</v>
      </c>
      <c r="FB729" s="36">
        <f t="shared" si="1789"/>
        <v>0</v>
      </c>
      <c r="FC729" s="36">
        <f t="shared" si="1817"/>
        <v>0</v>
      </c>
      <c r="FD729" s="36">
        <f t="shared" si="1790"/>
        <v>0</v>
      </c>
      <c r="FE729" s="36">
        <f t="shared" si="1791"/>
        <v>0</v>
      </c>
      <c r="FF729" s="36">
        <f t="shared" si="1818"/>
        <v>0</v>
      </c>
      <c r="FG729" s="36">
        <f t="shared" si="1792"/>
        <v>0</v>
      </c>
      <c r="FH729" s="36">
        <f t="shared" si="1793"/>
        <v>0</v>
      </c>
      <c r="FI729" s="36">
        <f t="shared" si="1794"/>
        <v>0</v>
      </c>
      <c r="FJ729" s="36">
        <f t="shared" ca="1" si="1795"/>
        <v>0</v>
      </c>
      <c r="FK729" s="36">
        <f t="shared" si="1796"/>
        <v>0</v>
      </c>
      <c r="FL729" s="36">
        <f t="shared" si="1797"/>
        <v>0</v>
      </c>
      <c r="FM729" s="36">
        <f t="shared" ca="1" si="1798"/>
        <v>0</v>
      </c>
      <c r="FN729" s="36">
        <f t="shared" ca="1" si="1820"/>
        <v>0</v>
      </c>
    </row>
    <row r="730" spans="2:170" x14ac:dyDescent="0.25">
      <c r="B730" s="2">
        <v>722</v>
      </c>
      <c r="C730" s="2">
        <f t="shared" si="1674"/>
        <v>61</v>
      </c>
      <c r="D730" s="2">
        <f t="shared" ref="D730:D793" si="1823">D729+1</f>
        <v>746</v>
      </c>
      <c r="E730" s="2">
        <f t="shared" si="1821"/>
        <v>63</v>
      </c>
      <c r="F730" s="189">
        <f t="shared" si="1673"/>
        <v>67692</v>
      </c>
      <c r="G730" s="2">
        <f t="shared" si="1672"/>
        <v>4</v>
      </c>
      <c r="H730" s="187">
        <f t="shared" si="1675"/>
        <v>94.75</v>
      </c>
      <c r="I730" s="186">
        <f t="shared" si="1822"/>
        <v>94</v>
      </c>
      <c r="J730" s="2">
        <f t="shared" si="1676"/>
        <v>0</v>
      </c>
      <c r="K730" s="2">
        <f t="shared" si="1677"/>
        <v>1</v>
      </c>
      <c r="L730">
        <f t="shared" si="1678"/>
        <v>2</v>
      </c>
      <c r="M730" s="190">
        <f t="shared" si="1799"/>
        <v>0.41023010241000002</v>
      </c>
      <c r="N730">
        <f t="shared" si="1679"/>
        <v>1</v>
      </c>
      <c r="O730">
        <f t="shared" si="1680"/>
        <v>100</v>
      </c>
      <c r="P730" s="58">
        <f t="shared" si="1681"/>
        <v>1.846035460845</v>
      </c>
      <c r="Q730" s="106">
        <f t="shared" si="1682"/>
        <v>1</v>
      </c>
      <c r="R730" s="59">
        <f t="shared" si="1683"/>
        <v>1</v>
      </c>
      <c r="S730" s="32">
        <f t="shared" si="1800"/>
        <v>1</v>
      </c>
      <c r="T730">
        <f t="shared" si="1684"/>
        <v>1</v>
      </c>
      <c r="U730" s="32">
        <f t="shared" si="1801"/>
        <v>1.7999871000000001E-3</v>
      </c>
      <c r="V730">
        <f t="shared" si="1685"/>
        <v>1</v>
      </c>
      <c r="W730">
        <f t="shared" si="1686"/>
        <v>100</v>
      </c>
      <c r="X730" s="58">
        <f t="shared" si="1687"/>
        <v>8.0999419499999999E-3</v>
      </c>
      <c r="Y730" s="58">
        <f t="shared" si="1688"/>
        <v>8.0999419499999999E-3</v>
      </c>
      <c r="Z730" s="32">
        <f t="shared" si="1689"/>
        <v>8.0999419499999999E-3</v>
      </c>
      <c r="AA730" s="32">
        <f t="shared" si="1690"/>
        <v>0</v>
      </c>
      <c r="AB730" s="59">
        <f t="shared" si="1691"/>
        <v>4.9056245199999996E-3</v>
      </c>
      <c r="AC730" s="59">
        <f t="shared" si="1692"/>
        <v>4.9056245199999996E-3</v>
      </c>
      <c r="AD730">
        <f t="shared" si="1693"/>
        <v>1</v>
      </c>
      <c r="AE730" s="59">
        <f t="shared" si="1694"/>
        <v>4.9056245199999996E-3</v>
      </c>
      <c r="AF730" s="59">
        <f t="shared" si="1695"/>
        <v>4.1758461800000006E-3</v>
      </c>
      <c r="AG730" s="59">
        <f t="shared" si="1696"/>
        <v>4.1758461800000006E-3</v>
      </c>
      <c r="AH730">
        <f t="shared" si="1697"/>
        <v>1</v>
      </c>
      <c r="AI730" s="59">
        <f t="shared" si="1698"/>
        <v>4.1758461800000006E-3</v>
      </c>
      <c r="AJ730" s="59">
        <f t="shared" si="1699"/>
        <v>0</v>
      </c>
      <c r="AK730" s="59">
        <f t="shared" si="1700"/>
        <v>0</v>
      </c>
      <c r="AL730" s="59">
        <f t="shared" si="1701"/>
        <v>0</v>
      </c>
      <c r="AM730" s="12">
        <f t="shared" si="1802"/>
        <v>0</v>
      </c>
      <c r="AN730" s="12">
        <f t="shared" si="1803"/>
        <v>0</v>
      </c>
      <c r="AO730" s="66">
        <f t="shared" si="1702"/>
        <v>0</v>
      </c>
      <c r="AP730" s="66">
        <f t="shared" si="1703"/>
        <v>0</v>
      </c>
      <c r="AQ730" s="59">
        <f t="shared" si="1704"/>
        <v>0</v>
      </c>
      <c r="AR730" s="59">
        <f t="shared" si="1705"/>
        <v>0</v>
      </c>
      <c r="AS730" s="59">
        <f t="shared" si="1706"/>
        <v>0</v>
      </c>
      <c r="AT730" s="12">
        <f t="shared" si="1707"/>
        <v>0</v>
      </c>
      <c r="AU730" s="59">
        <f t="shared" si="1804"/>
        <v>0</v>
      </c>
      <c r="AV730" s="59">
        <f t="shared" si="1805"/>
        <v>0</v>
      </c>
      <c r="AW730" s="70">
        <f t="shared" si="1708"/>
        <v>0</v>
      </c>
      <c r="AX730" s="20">
        <f t="shared" si="1709"/>
        <v>200000</v>
      </c>
      <c r="AY730" s="20">
        <f t="shared" si="1710"/>
        <v>0</v>
      </c>
      <c r="AZ730" s="20">
        <f t="shared" si="1711"/>
        <v>0</v>
      </c>
      <c r="BA730" s="20">
        <f t="shared" si="1712"/>
        <v>200000</v>
      </c>
      <c r="BB730" s="36">
        <f t="shared" si="1713"/>
        <v>1</v>
      </c>
      <c r="BC730" s="36">
        <f t="shared" si="1714"/>
        <v>0</v>
      </c>
      <c r="BD730" s="80">
        <f t="shared" si="1715"/>
        <v>0</v>
      </c>
      <c r="BE730" s="36">
        <f t="shared" si="1716"/>
        <v>0</v>
      </c>
      <c r="BF730" s="36">
        <f t="shared" si="1717"/>
        <v>0</v>
      </c>
      <c r="BG730" s="36">
        <f t="shared" si="1718"/>
        <v>0</v>
      </c>
      <c r="BH730" s="36">
        <f t="shared" si="1719"/>
        <v>0</v>
      </c>
      <c r="BI730" s="36">
        <f t="shared" si="1720"/>
        <v>0</v>
      </c>
      <c r="BJ730" s="36">
        <f t="shared" si="1721"/>
        <v>0</v>
      </c>
      <c r="BK730" s="36">
        <f t="shared" si="1722"/>
        <v>0</v>
      </c>
      <c r="BL730" s="68">
        <f>IF(OR(AT730=0,E730&gt;ProjTerm),0,VLOOKUP(D730,'Life Events'!$AE$5:$AI$1206,5,FALSE))</f>
        <v>0</v>
      </c>
      <c r="BM730" s="93">
        <f t="shared" si="1723"/>
        <v>0</v>
      </c>
      <c r="BN730" s="93">
        <f t="shared" si="1724"/>
        <v>0</v>
      </c>
      <c r="BO730" s="36">
        <f t="shared" si="1725"/>
        <v>0</v>
      </c>
      <c r="BP730" s="36">
        <f t="shared" si="1726"/>
        <v>0</v>
      </c>
      <c r="BQ730" s="36">
        <f t="shared" si="1727"/>
        <v>0</v>
      </c>
      <c r="BR730" s="36">
        <f t="shared" si="1728"/>
        <v>154.78110000000001</v>
      </c>
      <c r="BS730" s="36">
        <f t="shared" si="1729"/>
        <v>0</v>
      </c>
      <c r="BT730" s="36">
        <f t="shared" si="1730"/>
        <v>0</v>
      </c>
      <c r="BU730" s="70" cm="1">
        <f t="array" ref="BU730">IF(AND(ActInt=1,$J730=0),INDEX(Tbl_FwdNom,$B730-IVP,MATCH(ValnDt,Tbl_FwdNom_Cols)),INDEX(Tbl_FwdNom,$B730,MATCH(StartDt,Tbl_FwdNom_Cols)))</f>
        <v>10.07435001</v>
      </c>
      <c r="BV730" s="70" cm="1">
        <f t="array" ref="BV730">INDEX(Tbl_FwdReal,$B730,MATCH(StartDt,Tbl_FwdReal_Cols))</f>
        <v>3.6112250659999998</v>
      </c>
      <c r="BW730" s="70" cm="1">
        <f t="array" ref="BW730">IF(RunType&lt;&gt;"OPN",INDEX(Tbl_FwdReal,$B730,MATCH(ValnDt,Tbl_FwdReal_Cols)),IF(AND($J730=0,ActInt=1),INDEX(Tbl_FwdReal,$B730-IVP,MATCH(ValnDt,Tbl_FwdReal_Cols)),-999))*$K730</f>
        <v>3.6112250659999998</v>
      </c>
      <c r="BX730" s="70">
        <f t="shared" si="1731"/>
        <v>3.6112250659999998E-2</v>
      </c>
      <c r="BY730" s="70">
        <f t="shared" si="1806"/>
        <v>6.2378617180551821E-2</v>
      </c>
      <c r="BZ730" s="64">
        <f t="shared" si="1819"/>
        <v>5.0552660092373358E-3</v>
      </c>
      <c r="CA730" s="70" cm="1">
        <f t="array" ref="CA730">IF($J730=1,CA729*(1+INDEX(Tbl_CPI,$B730,MATCH(IF(RunType="OPN",StartDt,ValnDt),Tbl_CPI_Cols))),0)</f>
        <v>0</v>
      </c>
      <c r="CB730" s="70">
        <f t="shared" si="1807"/>
        <v>55.986834839229815</v>
      </c>
      <c r="CC730" s="70">
        <f t="shared" si="1808"/>
        <v>55.424941978322252</v>
      </c>
      <c r="CD730" s="36">
        <f t="shared" si="1732"/>
        <v>280.77351857185079</v>
      </c>
      <c r="CE730" s="36">
        <f t="shared" si="1733"/>
        <v>0</v>
      </c>
      <c r="CF730" s="36">
        <f t="shared" si="1734"/>
        <v>0</v>
      </c>
      <c r="CG730" s="36">
        <f t="shared" si="1735"/>
        <v>0</v>
      </c>
      <c r="CH730" s="36">
        <f t="shared" si="1736"/>
        <v>0</v>
      </c>
      <c r="CI730" s="36">
        <f t="shared" si="1737"/>
        <v>0</v>
      </c>
      <c r="CJ730" s="36">
        <f t="shared" si="1738"/>
        <v>0</v>
      </c>
      <c r="CK730" s="36">
        <f t="shared" si="1739"/>
        <v>0</v>
      </c>
      <c r="CL730" s="36">
        <f t="shared" si="1740"/>
        <v>0</v>
      </c>
      <c r="CM730" s="36">
        <f t="shared" si="1741"/>
        <v>0</v>
      </c>
      <c r="CN730" s="36">
        <f t="shared" si="1742"/>
        <v>0</v>
      </c>
      <c r="CO730" s="20">
        <f t="shared" si="1743"/>
        <v>120000</v>
      </c>
      <c r="CP730" s="20">
        <f t="shared" si="1744"/>
        <v>2</v>
      </c>
      <c r="CQ730" s="64">
        <f t="shared" si="1745"/>
        <v>0.46747230456</v>
      </c>
      <c r="CR730" s="64">
        <f t="shared" si="1746"/>
        <v>1</v>
      </c>
      <c r="CS730" s="36">
        <f t="shared" si="1747"/>
        <v>0</v>
      </c>
      <c r="CT730" s="36">
        <f t="shared" si="1748"/>
        <v>0</v>
      </c>
      <c r="CU730" s="36">
        <f t="shared" si="1749"/>
        <v>0</v>
      </c>
      <c r="CV730" s="36">
        <f t="shared" si="1809"/>
        <v>0</v>
      </c>
      <c r="CW730" s="36">
        <f t="shared" si="1750"/>
        <v>0</v>
      </c>
      <c r="CX730" s="36">
        <f t="shared" si="1751"/>
        <v>0</v>
      </c>
      <c r="CY730" s="36">
        <f t="shared" si="1752"/>
        <v>0</v>
      </c>
      <c r="CZ730" s="36">
        <f t="shared" si="1810"/>
        <v>0</v>
      </c>
      <c r="DA730" s="64">
        <f t="shared" si="1753"/>
        <v>8.0308977628100742E-3</v>
      </c>
      <c r="DB730" s="70">
        <f t="shared" si="1811"/>
        <v>0.99203308372726118</v>
      </c>
      <c r="DC730" s="70">
        <f>PRODUCT($DB$8:DB730)</f>
        <v>1.1807192470806073E-3</v>
      </c>
      <c r="DD730" s="36">
        <f t="shared" si="1754"/>
        <v>0</v>
      </c>
      <c r="DE730" s="36">
        <f t="shared" si="1755"/>
        <v>0</v>
      </c>
      <c r="DF730" s="36">
        <f t="shared" si="1756"/>
        <v>0</v>
      </c>
      <c r="DG730" s="36">
        <f t="shared" si="1757"/>
        <v>0</v>
      </c>
      <c r="DH730" s="36">
        <f t="shared" si="1758"/>
        <v>0</v>
      </c>
      <c r="DI730" s="36">
        <f t="shared" si="1759"/>
        <v>0</v>
      </c>
      <c r="DJ730" s="36">
        <f t="shared" si="1760"/>
        <v>0</v>
      </c>
      <c r="DK730" s="36">
        <f t="shared" si="1761"/>
        <v>0</v>
      </c>
      <c r="DL730" s="36">
        <f t="shared" si="1762"/>
        <v>0</v>
      </c>
      <c r="DM730" s="36">
        <f t="shared" si="1763"/>
        <v>0</v>
      </c>
      <c r="DN730" s="36">
        <f t="shared" ca="1" si="1812"/>
        <v>4.6137290849905055E-12</v>
      </c>
      <c r="DO730" s="64" cm="1">
        <f t="array" ref="DO730">IFERROR(INDEX(Tbl_FwdNom,$B730,MATCH(LIDt,Tbl_FwdNom_Cols,0)),0)</f>
        <v>8.0111448030000005</v>
      </c>
      <c r="DP730" s="64">
        <f t="shared" ca="1" si="1813"/>
        <v>7.9496107909999996</v>
      </c>
      <c r="DQ730" s="64">
        <f t="shared" ca="1" si="1764"/>
        <v>6.3948910184639107E-3</v>
      </c>
      <c r="DR730" s="70">
        <f t="shared" ca="1" si="1765"/>
        <v>0.99364574375770898</v>
      </c>
      <c r="DS730" s="70">
        <f ca="1">PRODUCT($DR$8:DR730)</f>
        <v>3.4856355481226705E-3</v>
      </c>
      <c r="DT730" s="36">
        <f t="shared" ca="1" si="1766"/>
        <v>0</v>
      </c>
      <c r="DU730" s="36">
        <f t="shared" ca="1" si="1767"/>
        <v>0</v>
      </c>
      <c r="DV730" s="36">
        <f t="shared" ca="1" si="1768"/>
        <v>0</v>
      </c>
      <c r="DW730" s="36">
        <f t="shared" ca="1" si="1769"/>
        <v>0</v>
      </c>
      <c r="DX730" s="36">
        <f t="shared" ca="1" si="1770"/>
        <v>0</v>
      </c>
      <c r="DY730" s="36">
        <f t="shared" ca="1" si="1771"/>
        <v>0</v>
      </c>
      <c r="DZ730" s="36">
        <f t="shared" ca="1" si="1772"/>
        <v>0</v>
      </c>
      <c r="EA730" s="36">
        <f t="shared" ca="1" si="1773"/>
        <v>0</v>
      </c>
      <c r="EB730" s="36">
        <f t="shared" ca="1" si="1774"/>
        <v>0</v>
      </c>
      <c r="EC730" s="36">
        <f t="shared" ca="1" si="1775"/>
        <v>0</v>
      </c>
      <c r="ED730" s="36">
        <f t="shared" ca="1" si="1776"/>
        <v>0</v>
      </c>
      <c r="EE730" s="36">
        <f t="shared" ca="1" si="1814"/>
        <v>0</v>
      </c>
      <c r="EF730" s="36">
        <f t="shared" ca="1" si="1777"/>
        <v>0</v>
      </c>
      <c r="EG730" s="64"/>
      <c r="EH730" s="64"/>
      <c r="EI730" s="64"/>
      <c r="EJ730" s="70"/>
      <c r="EK730" s="70"/>
      <c r="EL730" s="70"/>
      <c r="EM730" s="70"/>
      <c r="EN730" s="70"/>
      <c r="EO730" s="36">
        <f t="shared" si="1778"/>
        <v>0</v>
      </c>
      <c r="EP730" s="36">
        <f t="shared" si="1779"/>
        <v>0</v>
      </c>
      <c r="EQ730" s="36">
        <f t="shared" si="1780"/>
        <v>0</v>
      </c>
      <c r="ER730" s="36">
        <f t="shared" si="1781"/>
        <v>0</v>
      </c>
      <c r="ES730" s="36">
        <f t="shared" si="1782"/>
        <v>0</v>
      </c>
      <c r="ET730" s="36">
        <f t="shared" si="1783"/>
        <v>0</v>
      </c>
      <c r="EU730" s="36">
        <f t="shared" si="1815"/>
        <v>0</v>
      </c>
      <c r="EV730" s="36">
        <f t="shared" si="1784"/>
        <v>0</v>
      </c>
      <c r="EW730" s="36">
        <f t="shared" si="1785"/>
        <v>0</v>
      </c>
      <c r="EX730" s="36">
        <f t="shared" si="1816"/>
        <v>0</v>
      </c>
      <c r="EY730" s="36">
        <f t="shared" si="1786"/>
        <v>0</v>
      </c>
      <c r="EZ730" s="36">
        <f t="shared" si="1787"/>
        <v>0</v>
      </c>
      <c r="FA730" s="36">
        <f t="shared" si="1788"/>
        <v>0</v>
      </c>
      <c r="FB730" s="36">
        <f t="shared" si="1789"/>
        <v>0</v>
      </c>
      <c r="FC730" s="36">
        <f t="shared" si="1817"/>
        <v>0</v>
      </c>
      <c r="FD730" s="36">
        <f t="shared" si="1790"/>
        <v>0</v>
      </c>
      <c r="FE730" s="36">
        <f t="shared" si="1791"/>
        <v>0</v>
      </c>
      <c r="FF730" s="36">
        <f t="shared" si="1818"/>
        <v>0</v>
      </c>
      <c r="FG730" s="36">
        <f t="shared" si="1792"/>
        <v>0</v>
      </c>
      <c r="FH730" s="36">
        <f t="shared" si="1793"/>
        <v>0</v>
      </c>
      <c r="FI730" s="36">
        <f t="shared" si="1794"/>
        <v>0</v>
      </c>
      <c r="FJ730" s="36">
        <f t="shared" ca="1" si="1795"/>
        <v>0</v>
      </c>
      <c r="FK730" s="36">
        <f t="shared" si="1796"/>
        <v>0</v>
      </c>
      <c r="FL730" s="36">
        <f t="shared" si="1797"/>
        <v>0</v>
      </c>
      <c r="FM730" s="36">
        <f t="shared" ca="1" si="1798"/>
        <v>0</v>
      </c>
      <c r="FN730" s="36">
        <f t="shared" ca="1" si="1820"/>
        <v>0</v>
      </c>
    </row>
    <row r="731" spans="2:170" x14ac:dyDescent="0.25">
      <c r="B731" s="2">
        <v>723</v>
      </c>
      <c r="C731" s="2">
        <f t="shared" si="1674"/>
        <v>61</v>
      </c>
      <c r="D731" s="2">
        <f t="shared" si="1823"/>
        <v>747</v>
      </c>
      <c r="E731" s="2">
        <f t="shared" si="1821"/>
        <v>63</v>
      </c>
      <c r="F731" s="189">
        <f t="shared" si="1673"/>
        <v>67723</v>
      </c>
      <c r="G731" s="2">
        <f t="shared" ref="G731:G794" si="1824">MONTH(F731)</f>
        <v>5</v>
      </c>
      <c r="H731" s="187">
        <f t="shared" si="1675"/>
        <v>94.833333333333343</v>
      </c>
      <c r="I731" s="186">
        <f t="shared" si="1822"/>
        <v>94</v>
      </c>
      <c r="J731" s="2">
        <f t="shared" si="1676"/>
        <v>0</v>
      </c>
      <c r="K731" s="2">
        <f t="shared" si="1677"/>
        <v>1</v>
      </c>
      <c r="L731">
        <f t="shared" si="1678"/>
        <v>2</v>
      </c>
      <c r="M731" s="190">
        <f t="shared" si="1799"/>
        <v>0.41023010241000002</v>
      </c>
      <c r="N731">
        <f t="shared" si="1679"/>
        <v>1</v>
      </c>
      <c r="O731">
        <f t="shared" si="1680"/>
        <v>100</v>
      </c>
      <c r="P731" s="58">
        <f t="shared" si="1681"/>
        <v>1.846035460845</v>
      </c>
      <c r="Q731" s="106">
        <f t="shared" si="1682"/>
        <v>1</v>
      </c>
      <c r="R731" s="59">
        <f t="shared" si="1683"/>
        <v>1</v>
      </c>
      <c r="S731" s="32">
        <f t="shared" si="1800"/>
        <v>1</v>
      </c>
      <c r="T731">
        <f t="shared" si="1684"/>
        <v>1</v>
      </c>
      <c r="U731" s="32">
        <f t="shared" si="1801"/>
        <v>1.7999871000000001E-3</v>
      </c>
      <c r="V731">
        <f t="shared" si="1685"/>
        <v>1</v>
      </c>
      <c r="W731">
        <f t="shared" si="1686"/>
        <v>100</v>
      </c>
      <c r="X731" s="58">
        <f t="shared" si="1687"/>
        <v>8.0999419499999999E-3</v>
      </c>
      <c r="Y731" s="58">
        <f t="shared" si="1688"/>
        <v>8.0999419499999999E-3</v>
      </c>
      <c r="Z731" s="32">
        <f t="shared" si="1689"/>
        <v>8.0999419499999999E-3</v>
      </c>
      <c r="AA731" s="32">
        <f t="shared" si="1690"/>
        <v>0</v>
      </c>
      <c r="AB731" s="59">
        <f t="shared" si="1691"/>
        <v>4.9056245199999996E-3</v>
      </c>
      <c r="AC731" s="59">
        <f t="shared" si="1692"/>
        <v>4.9056245199999996E-3</v>
      </c>
      <c r="AD731">
        <f t="shared" si="1693"/>
        <v>1</v>
      </c>
      <c r="AE731" s="59">
        <f t="shared" si="1694"/>
        <v>4.9056245199999996E-3</v>
      </c>
      <c r="AF731" s="59">
        <f t="shared" si="1695"/>
        <v>4.1758461800000006E-3</v>
      </c>
      <c r="AG731" s="59">
        <f t="shared" si="1696"/>
        <v>4.1758461800000006E-3</v>
      </c>
      <c r="AH731">
        <f t="shared" si="1697"/>
        <v>1</v>
      </c>
      <c r="AI731" s="59">
        <f t="shared" si="1698"/>
        <v>4.1758461800000006E-3</v>
      </c>
      <c r="AJ731" s="59">
        <f t="shared" si="1699"/>
        <v>0</v>
      </c>
      <c r="AK731" s="59">
        <f t="shared" si="1700"/>
        <v>0</v>
      </c>
      <c r="AL731" s="59">
        <f t="shared" si="1701"/>
        <v>0</v>
      </c>
      <c r="AM731" s="12">
        <f t="shared" si="1802"/>
        <v>0</v>
      </c>
      <c r="AN731" s="12">
        <f t="shared" si="1803"/>
        <v>0</v>
      </c>
      <c r="AO731" s="66">
        <f t="shared" si="1702"/>
        <v>0</v>
      </c>
      <c r="AP731" s="66">
        <f t="shared" si="1703"/>
        <v>0</v>
      </c>
      <c r="AQ731" s="59">
        <f t="shared" si="1704"/>
        <v>0</v>
      </c>
      <c r="AR731" s="59">
        <f t="shared" si="1705"/>
        <v>0</v>
      </c>
      <c r="AS731" s="59">
        <f t="shared" si="1706"/>
        <v>0</v>
      </c>
      <c r="AT731" s="12">
        <f t="shared" si="1707"/>
        <v>0</v>
      </c>
      <c r="AU731" s="59">
        <f t="shared" si="1804"/>
        <v>0</v>
      </c>
      <c r="AV731" s="59">
        <f t="shared" si="1805"/>
        <v>0</v>
      </c>
      <c r="AW731" s="70">
        <f t="shared" si="1708"/>
        <v>0</v>
      </c>
      <c r="AX731" s="20">
        <f t="shared" si="1709"/>
        <v>200000</v>
      </c>
      <c r="AY731" s="20">
        <f t="shared" si="1710"/>
        <v>0</v>
      </c>
      <c r="AZ731" s="20">
        <f t="shared" si="1711"/>
        <v>0</v>
      </c>
      <c r="BA731" s="20">
        <f t="shared" si="1712"/>
        <v>200000</v>
      </c>
      <c r="BB731" s="36">
        <f t="shared" si="1713"/>
        <v>1</v>
      </c>
      <c r="BC731" s="36">
        <f t="shared" si="1714"/>
        <v>0</v>
      </c>
      <c r="BD731" s="80">
        <f t="shared" si="1715"/>
        <v>0</v>
      </c>
      <c r="BE731" s="36">
        <f t="shared" si="1716"/>
        <v>0</v>
      </c>
      <c r="BF731" s="36">
        <f t="shared" si="1717"/>
        <v>0</v>
      </c>
      <c r="BG731" s="36">
        <f t="shared" si="1718"/>
        <v>0</v>
      </c>
      <c r="BH731" s="36">
        <f t="shared" si="1719"/>
        <v>0</v>
      </c>
      <c r="BI731" s="36">
        <f t="shared" si="1720"/>
        <v>0</v>
      </c>
      <c r="BJ731" s="36">
        <f t="shared" si="1721"/>
        <v>0</v>
      </c>
      <c r="BK731" s="36">
        <f t="shared" si="1722"/>
        <v>0</v>
      </c>
      <c r="BL731" s="68">
        <f>IF(OR(AT731=0,E731&gt;ProjTerm),0,VLOOKUP(D731,'Life Events'!$AE$5:$AI$1206,5,FALSE))</f>
        <v>0</v>
      </c>
      <c r="BM731" s="93">
        <f t="shared" si="1723"/>
        <v>0</v>
      </c>
      <c r="BN731" s="93">
        <f t="shared" si="1724"/>
        <v>0</v>
      </c>
      <c r="BO731" s="36">
        <f t="shared" si="1725"/>
        <v>0</v>
      </c>
      <c r="BP731" s="36">
        <f t="shared" si="1726"/>
        <v>0</v>
      </c>
      <c r="BQ731" s="36">
        <f t="shared" si="1727"/>
        <v>0</v>
      </c>
      <c r="BR731" s="36">
        <f t="shared" si="1728"/>
        <v>154.78110000000001</v>
      </c>
      <c r="BS731" s="36">
        <f t="shared" si="1729"/>
        <v>0</v>
      </c>
      <c r="BT731" s="36">
        <f t="shared" si="1730"/>
        <v>0</v>
      </c>
      <c r="BU731" s="70" cm="1">
        <f t="array" ref="BU731">IF(AND(ActInt=1,$J731=0),INDEX(Tbl_FwdNom,$B731-IVP,MATCH(ValnDt,Tbl_FwdNom_Cols)),INDEX(Tbl_FwdNom,$B731,MATCH(StartDt,Tbl_FwdNom_Cols)))</f>
        <v>10.068373371</v>
      </c>
      <c r="BV731" s="70" cm="1">
        <f t="array" ref="BV731">INDEX(Tbl_FwdReal,$B731,MATCH(StartDt,Tbl_FwdReal_Cols))</f>
        <v>3.607837484</v>
      </c>
      <c r="BW731" s="70" cm="1">
        <f t="array" ref="BW731">IF(RunType&lt;&gt;"OPN",INDEX(Tbl_FwdReal,$B731,MATCH(ValnDt,Tbl_FwdReal_Cols)),IF(AND($J731=0,ActInt=1),INDEX(Tbl_FwdReal,$B731-IVP,MATCH(ValnDt,Tbl_FwdReal_Cols)),-999))*$K731</f>
        <v>3.607837484</v>
      </c>
      <c r="BX731" s="70">
        <f t="shared" si="1731"/>
        <v>3.6078374840000003E-2</v>
      </c>
      <c r="BY731" s="70">
        <f t="shared" si="1806"/>
        <v>6.2355667716717633E-2</v>
      </c>
      <c r="BZ731" s="64">
        <f t="shared" si="1819"/>
        <v>5.0534567274145292E-3</v>
      </c>
      <c r="CA731" s="70" cm="1">
        <f t="array" ref="CA731">IF($J731=1,CA730*(1+INDEX(Tbl_CPI,$B731,MATCH(IF(RunType="OPN",StartDt,ValnDt),Tbl_CPI_Cols))),0)</f>
        <v>0</v>
      </c>
      <c r="CB731" s="70">
        <f t="shared" si="1807"/>
        <v>56.269761886394768</v>
      </c>
      <c r="CC731" s="70">
        <f t="shared" si="1808"/>
        <v>55.424941978322252</v>
      </c>
      <c r="CD731" s="36">
        <f t="shared" si="1732"/>
        <v>280.77351857185079</v>
      </c>
      <c r="CE731" s="36">
        <f t="shared" si="1733"/>
        <v>0</v>
      </c>
      <c r="CF731" s="36">
        <f t="shared" si="1734"/>
        <v>0</v>
      </c>
      <c r="CG731" s="36">
        <f t="shared" si="1735"/>
        <v>0</v>
      </c>
      <c r="CH731" s="36">
        <f t="shared" si="1736"/>
        <v>0</v>
      </c>
      <c r="CI731" s="36">
        <f t="shared" si="1737"/>
        <v>0</v>
      </c>
      <c r="CJ731" s="36">
        <f t="shared" si="1738"/>
        <v>0</v>
      </c>
      <c r="CK731" s="36">
        <f t="shared" si="1739"/>
        <v>0</v>
      </c>
      <c r="CL731" s="36">
        <f t="shared" si="1740"/>
        <v>0</v>
      </c>
      <c r="CM731" s="36">
        <f t="shared" si="1741"/>
        <v>0</v>
      </c>
      <c r="CN731" s="36">
        <f t="shared" si="1742"/>
        <v>0</v>
      </c>
      <c r="CO731" s="20">
        <f t="shared" si="1743"/>
        <v>120000</v>
      </c>
      <c r="CP731" s="20">
        <f t="shared" si="1744"/>
        <v>2</v>
      </c>
      <c r="CQ731" s="64">
        <f t="shared" si="1745"/>
        <v>0.46747230456</v>
      </c>
      <c r="CR731" s="64">
        <f t="shared" si="1746"/>
        <v>1</v>
      </c>
      <c r="CS731" s="36">
        <f t="shared" si="1747"/>
        <v>0</v>
      </c>
      <c r="CT731" s="36">
        <f t="shared" si="1748"/>
        <v>0</v>
      </c>
      <c r="CU731" s="36">
        <f t="shared" si="1749"/>
        <v>0</v>
      </c>
      <c r="CV731" s="36">
        <f t="shared" si="1809"/>
        <v>0</v>
      </c>
      <c r="CW731" s="36">
        <f t="shared" si="1750"/>
        <v>0</v>
      </c>
      <c r="CX731" s="36">
        <f t="shared" si="1751"/>
        <v>0</v>
      </c>
      <c r="CY731" s="36">
        <f t="shared" si="1752"/>
        <v>0</v>
      </c>
      <c r="CZ731" s="36">
        <f t="shared" si="1810"/>
        <v>0</v>
      </c>
      <c r="DA731" s="64">
        <f t="shared" si="1753"/>
        <v>8.0263366133765945E-3</v>
      </c>
      <c r="DB731" s="70">
        <f t="shared" si="1811"/>
        <v>0.99203757250991842</v>
      </c>
      <c r="DC731" s="70">
        <f>PRODUCT($DB$8:DB731)</f>
        <v>1.1713178556895841E-3</v>
      </c>
      <c r="DD731" s="36">
        <f t="shared" si="1754"/>
        <v>0</v>
      </c>
      <c r="DE731" s="36">
        <f t="shared" si="1755"/>
        <v>0</v>
      </c>
      <c r="DF731" s="36">
        <f t="shared" si="1756"/>
        <v>0</v>
      </c>
      <c r="DG731" s="36">
        <f t="shared" si="1757"/>
        <v>0</v>
      </c>
      <c r="DH731" s="36">
        <f t="shared" si="1758"/>
        <v>0</v>
      </c>
      <c r="DI731" s="36">
        <f t="shared" si="1759"/>
        <v>0</v>
      </c>
      <c r="DJ731" s="36">
        <f t="shared" si="1760"/>
        <v>0</v>
      </c>
      <c r="DK731" s="36">
        <f t="shared" si="1761"/>
        <v>0</v>
      </c>
      <c r="DL731" s="36">
        <f t="shared" si="1762"/>
        <v>0</v>
      </c>
      <c r="DM731" s="36">
        <f t="shared" si="1763"/>
        <v>0</v>
      </c>
      <c r="DN731" s="36">
        <f t="shared" ca="1" si="1812"/>
        <v>4.6137290849905055E-12</v>
      </c>
      <c r="DO731" s="64" cm="1">
        <f t="array" ref="DO731">IFERROR(INDEX(Tbl_FwdNom,$B731,MATCH(LIDt,Tbl_FwdNom_Cols,0)),0)</f>
        <v>8.0094350510000005</v>
      </c>
      <c r="DP731" s="64">
        <f t="shared" ca="1" si="1813"/>
        <v>7.9479020140000003</v>
      </c>
      <c r="DQ731" s="64">
        <f t="shared" ca="1" si="1764"/>
        <v>6.393563457000484E-3</v>
      </c>
      <c r="DR731" s="70">
        <f t="shared" ca="1" si="1765"/>
        <v>0.99364705450317237</v>
      </c>
      <c r="DS731" s="70">
        <f ca="1">PRODUCT($DR$8:DR731)</f>
        <v>3.4634914954636423E-3</v>
      </c>
      <c r="DT731" s="36">
        <f t="shared" ca="1" si="1766"/>
        <v>0</v>
      </c>
      <c r="DU731" s="36">
        <f t="shared" ca="1" si="1767"/>
        <v>0</v>
      </c>
      <c r="DV731" s="36">
        <f t="shared" ca="1" si="1768"/>
        <v>0</v>
      </c>
      <c r="DW731" s="36">
        <f t="shared" ca="1" si="1769"/>
        <v>0</v>
      </c>
      <c r="DX731" s="36">
        <f t="shared" ca="1" si="1770"/>
        <v>0</v>
      </c>
      <c r="DY731" s="36">
        <f t="shared" ca="1" si="1771"/>
        <v>0</v>
      </c>
      <c r="DZ731" s="36">
        <f t="shared" ca="1" si="1772"/>
        <v>0</v>
      </c>
      <c r="EA731" s="36">
        <f t="shared" ca="1" si="1773"/>
        <v>0</v>
      </c>
      <c r="EB731" s="36">
        <f t="shared" ca="1" si="1774"/>
        <v>0</v>
      </c>
      <c r="EC731" s="36">
        <f t="shared" ca="1" si="1775"/>
        <v>0</v>
      </c>
      <c r="ED731" s="36">
        <f t="shared" ca="1" si="1776"/>
        <v>0</v>
      </c>
      <c r="EE731" s="36">
        <f t="shared" ca="1" si="1814"/>
        <v>0</v>
      </c>
      <c r="EF731" s="36">
        <f t="shared" ca="1" si="1777"/>
        <v>0</v>
      </c>
      <c r="EG731" s="64"/>
      <c r="EH731" s="64"/>
      <c r="EI731" s="64"/>
      <c r="EJ731" s="70"/>
      <c r="EK731" s="70"/>
      <c r="EL731" s="70"/>
      <c r="EM731" s="70"/>
      <c r="EN731" s="70"/>
      <c r="EO731" s="36">
        <f t="shared" si="1778"/>
        <v>0</v>
      </c>
      <c r="EP731" s="36">
        <f t="shared" si="1779"/>
        <v>0</v>
      </c>
      <c r="EQ731" s="36">
        <f t="shared" si="1780"/>
        <v>0</v>
      </c>
      <c r="ER731" s="36">
        <f t="shared" si="1781"/>
        <v>0</v>
      </c>
      <c r="ES731" s="36">
        <f t="shared" si="1782"/>
        <v>0</v>
      </c>
      <c r="ET731" s="36">
        <f t="shared" si="1783"/>
        <v>0</v>
      </c>
      <c r="EU731" s="36">
        <f t="shared" si="1815"/>
        <v>0</v>
      </c>
      <c r="EV731" s="36">
        <f t="shared" si="1784"/>
        <v>0</v>
      </c>
      <c r="EW731" s="36">
        <f t="shared" si="1785"/>
        <v>0</v>
      </c>
      <c r="EX731" s="36">
        <f t="shared" si="1816"/>
        <v>0</v>
      </c>
      <c r="EY731" s="36">
        <f t="shared" si="1786"/>
        <v>0</v>
      </c>
      <c r="EZ731" s="36">
        <f t="shared" si="1787"/>
        <v>0</v>
      </c>
      <c r="FA731" s="36">
        <f t="shared" si="1788"/>
        <v>0</v>
      </c>
      <c r="FB731" s="36">
        <f t="shared" si="1789"/>
        <v>0</v>
      </c>
      <c r="FC731" s="36">
        <f t="shared" si="1817"/>
        <v>0</v>
      </c>
      <c r="FD731" s="36">
        <f t="shared" si="1790"/>
        <v>0</v>
      </c>
      <c r="FE731" s="36">
        <f t="shared" si="1791"/>
        <v>0</v>
      </c>
      <c r="FF731" s="36">
        <f t="shared" si="1818"/>
        <v>0</v>
      </c>
      <c r="FG731" s="36">
        <f t="shared" si="1792"/>
        <v>0</v>
      </c>
      <c r="FH731" s="36">
        <f t="shared" si="1793"/>
        <v>0</v>
      </c>
      <c r="FI731" s="36">
        <f t="shared" si="1794"/>
        <v>0</v>
      </c>
      <c r="FJ731" s="36">
        <f t="shared" ca="1" si="1795"/>
        <v>0</v>
      </c>
      <c r="FK731" s="36">
        <f t="shared" si="1796"/>
        <v>0</v>
      </c>
      <c r="FL731" s="36">
        <f t="shared" si="1797"/>
        <v>0</v>
      </c>
      <c r="FM731" s="36">
        <f t="shared" ca="1" si="1798"/>
        <v>0</v>
      </c>
      <c r="FN731" s="36">
        <f t="shared" ca="1" si="1820"/>
        <v>0</v>
      </c>
    </row>
    <row r="732" spans="2:170" x14ac:dyDescent="0.25">
      <c r="B732" s="2">
        <v>724</v>
      </c>
      <c r="C732" s="2">
        <f t="shared" si="1674"/>
        <v>61</v>
      </c>
      <c r="D732" s="2">
        <f t="shared" si="1823"/>
        <v>748</v>
      </c>
      <c r="E732" s="2">
        <f t="shared" si="1821"/>
        <v>63</v>
      </c>
      <c r="F732" s="189">
        <f t="shared" ref="F732:F795" si="1825">EOMONTH(F731,1)</f>
        <v>67753</v>
      </c>
      <c r="G732" s="2">
        <f t="shared" si="1824"/>
        <v>6</v>
      </c>
      <c r="H732" s="187">
        <f t="shared" si="1675"/>
        <v>94.916666666666671</v>
      </c>
      <c r="I732" s="186">
        <f t="shared" si="1822"/>
        <v>94</v>
      </c>
      <c r="J732" s="2">
        <f t="shared" si="1676"/>
        <v>0</v>
      </c>
      <c r="K732" s="2">
        <f t="shared" si="1677"/>
        <v>1</v>
      </c>
      <c r="L732">
        <f t="shared" si="1678"/>
        <v>2</v>
      </c>
      <c r="M732" s="190">
        <f t="shared" si="1799"/>
        <v>0.41023010241000002</v>
      </c>
      <c r="N732">
        <f t="shared" si="1679"/>
        <v>1</v>
      </c>
      <c r="O732">
        <f t="shared" si="1680"/>
        <v>100</v>
      </c>
      <c r="P732" s="58">
        <f t="shared" si="1681"/>
        <v>1.846035460845</v>
      </c>
      <c r="Q732" s="106">
        <f t="shared" si="1682"/>
        <v>1</v>
      </c>
      <c r="R732" s="59">
        <f t="shared" si="1683"/>
        <v>1</v>
      </c>
      <c r="S732" s="32">
        <f t="shared" si="1800"/>
        <v>1</v>
      </c>
      <c r="T732">
        <f t="shared" si="1684"/>
        <v>1</v>
      </c>
      <c r="U732" s="32">
        <f t="shared" si="1801"/>
        <v>1.7999871000000001E-3</v>
      </c>
      <c r="V732">
        <f t="shared" si="1685"/>
        <v>1</v>
      </c>
      <c r="W732">
        <f t="shared" si="1686"/>
        <v>100</v>
      </c>
      <c r="X732" s="58">
        <f t="shared" si="1687"/>
        <v>8.0999419499999999E-3</v>
      </c>
      <c r="Y732" s="58">
        <f t="shared" si="1688"/>
        <v>8.0999419499999999E-3</v>
      </c>
      <c r="Z732" s="32">
        <f t="shared" si="1689"/>
        <v>8.0999419499999999E-3</v>
      </c>
      <c r="AA732" s="32">
        <f t="shared" si="1690"/>
        <v>0</v>
      </c>
      <c r="AB732" s="59">
        <f t="shared" si="1691"/>
        <v>4.9056245199999996E-3</v>
      </c>
      <c r="AC732" s="59">
        <f t="shared" si="1692"/>
        <v>4.9056245199999996E-3</v>
      </c>
      <c r="AD732">
        <f t="shared" si="1693"/>
        <v>1</v>
      </c>
      <c r="AE732" s="59">
        <f t="shared" si="1694"/>
        <v>4.9056245199999996E-3</v>
      </c>
      <c r="AF732" s="59">
        <f t="shared" si="1695"/>
        <v>4.1758461800000006E-3</v>
      </c>
      <c r="AG732" s="59">
        <f t="shared" si="1696"/>
        <v>4.1758461800000006E-3</v>
      </c>
      <c r="AH732">
        <f t="shared" si="1697"/>
        <v>1</v>
      </c>
      <c r="AI732" s="59">
        <f t="shared" si="1698"/>
        <v>4.1758461800000006E-3</v>
      </c>
      <c r="AJ732" s="59">
        <f t="shared" si="1699"/>
        <v>0</v>
      </c>
      <c r="AK732" s="59">
        <f t="shared" si="1700"/>
        <v>0</v>
      </c>
      <c r="AL732" s="59">
        <f t="shared" si="1701"/>
        <v>0</v>
      </c>
      <c r="AM732" s="12">
        <f t="shared" si="1802"/>
        <v>0</v>
      </c>
      <c r="AN732" s="12">
        <f t="shared" si="1803"/>
        <v>0</v>
      </c>
      <c r="AO732" s="66">
        <f t="shared" si="1702"/>
        <v>0</v>
      </c>
      <c r="AP732" s="66">
        <f t="shared" si="1703"/>
        <v>0</v>
      </c>
      <c r="AQ732" s="59">
        <f t="shared" si="1704"/>
        <v>0</v>
      </c>
      <c r="AR732" s="59">
        <f t="shared" si="1705"/>
        <v>0</v>
      </c>
      <c r="AS732" s="59">
        <f t="shared" si="1706"/>
        <v>0</v>
      </c>
      <c r="AT732" s="12">
        <f t="shared" si="1707"/>
        <v>0</v>
      </c>
      <c r="AU732" s="59">
        <f t="shared" si="1804"/>
        <v>0</v>
      </c>
      <c r="AV732" s="59">
        <f t="shared" si="1805"/>
        <v>0</v>
      </c>
      <c r="AW732" s="70">
        <f t="shared" si="1708"/>
        <v>0</v>
      </c>
      <c r="AX732" s="20">
        <f t="shared" si="1709"/>
        <v>200000</v>
      </c>
      <c r="AY732" s="20">
        <f t="shared" si="1710"/>
        <v>0</v>
      </c>
      <c r="AZ732" s="20">
        <f t="shared" si="1711"/>
        <v>0</v>
      </c>
      <c r="BA732" s="20">
        <f t="shared" si="1712"/>
        <v>200000</v>
      </c>
      <c r="BB732" s="36">
        <f t="shared" si="1713"/>
        <v>1</v>
      </c>
      <c r="BC732" s="36">
        <f t="shared" si="1714"/>
        <v>0</v>
      </c>
      <c r="BD732" s="80">
        <f t="shared" si="1715"/>
        <v>0</v>
      </c>
      <c r="BE732" s="36">
        <f t="shared" si="1716"/>
        <v>0</v>
      </c>
      <c r="BF732" s="36">
        <f t="shared" si="1717"/>
        <v>0</v>
      </c>
      <c r="BG732" s="36">
        <f t="shared" si="1718"/>
        <v>0</v>
      </c>
      <c r="BH732" s="36">
        <f t="shared" si="1719"/>
        <v>0</v>
      </c>
      <c r="BI732" s="36">
        <f t="shared" si="1720"/>
        <v>0</v>
      </c>
      <c r="BJ732" s="36">
        <f t="shared" si="1721"/>
        <v>0</v>
      </c>
      <c r="BK732" s="36">
        <f t="shared" si="1722"/>
        <v>0</v>
      </c>
      <c r="BL732" s="68">
        <f>IF(OR(AT732=0,E732&gt;ProjTerm),0,VLOOKUP(D732,'Life Events'!$AE$5:$AI$1206,5,FALSE))</f>
        <v>0</v>
      </c>
      <c r="BM732" s="93">
        <f t="shared" si="1723"/>
        <v>0</v>
      </c>
      <c r="BN732" s="93">
        <f t="shared" si="1724"/>
        <v>0</v>
      </c>
      <c r="BO732" s="36">
        <f t="shared" si="1725"/>
        <v>0</v>
      </c>
      <c r="BP732" s="36">
        <f t="shared" si="1726"/>
        <v>0</v>
      </c>
      <c r="BQ732" s="36">
        <f t="shared" si="1727"/>
        <v>0</v>
      </c>
      <c r="BR732" s="36">
        <f t="shared" si="1728"/>
        <v>154.78110000000001</v>
      </c>
      <c r="BS732" s="36">
        <f t="shared" si="1729"/>
        <v>0</v>
      </c>
      <c r="BT732" s="36">
        <f t="shared" si="1730"/>
        <v>0</v>
      </c>
      <c r="BU732" s="70" cm="1">
        <f t="array" ref="BU732">IF(AND(ActInt=1,$J732=0),INDEX(Tbl_FwdNom,$B732-IVP,MATCH(ValnDt,Tbl_FwdNom_Cols)),INDEX(Tbl_FwdNom,$B732,MATCH(StartDt,Tbl_FwdNom_Cols)))</f>
        <v>10.062397057</v>
      </c>
      <c r="BV732" s="70" cm="1">
        <f t="array" ref="BV732">INDEX(Tbl_FwdReal,$B732,MATCH(StartDt,Tbl_FwdReal_Cols))</f>
        <v>3.604450012</v>
      </c>
      <c r="BW732" s="70" cm="1">
        <f t="array" ref="BW732">IF(RunType&lt;&gt;"OPN",INDEX(Tbl_FwdReal,$B732,MATCH(ValnDt,Tbl_FwdReal_Cols)),IF(AND($J732=0,ActInt=1),INDEX(Tbl_FwdReal,$B732-IVP,MATCH(ValnDt,Tbl_FwdReal_Cols)),-999))*$K732</f>
        <v>3.604450012</v>
      </c>
      <c r="BX732" s="70">
        <f t="shared" si="1731"/>
        <v>3.6044500120000003E-2</v>
      </c>
      <c r="BY732" s="70">
        <f t="shared" si="1806"/>
        <v>6.2332718761134442E-2</v>
      </c>
      <c r="BZ732" s="64">
        <f t="shared" si="1819"/>
        <v>5.0516474498343289E-3</v>
      </c>
      <c r="CA732" s="70" cm="1">
        <f t="array" ref="CA732">IF($J732=1,CA731*(1+INDEX(Tbl_CPI,$B732,MATCH(IF(RunType="OPN",StartDt,ValnDt),Tbl_CPI_Cols))),0)</f>
        <v>0</v>
      </c>
      <c r="CB732" s="70">
        <f t="shared" si="1807"/>
        <v>56.554016885530956</v>
      </c>
      <c r="CC732" s="70">
        <f t="shared" si="1808"/>
        <v>55.424941978322252</v>
      </c>
      <c r="CD732" s="36">
        <f t="shared" si="1732"/>
        <v>280.77351857185079</v>
      </c>
      <c r="CE732" s="36">
        <f t="shared" si="1733"/>
        <v>0</v>
      </c>
      <c r="CF732" s="36">
        <f t="shared" si="1734"/>
        <v>0</v>
      </c>
      <c r="CG732" s="36">
        <f t="shared" si="1735"/>
        <v>0</v>
      </c>
      <c r="CH732" s="36">
        <f t="shared" si="1736"/>
        <v>0</v>
      </c>
      <c r="CI732" s="36">
        <f t="shared" si="1737"/>
        <v>0</v>
      </c>
      <c r="CJ732" s="36">
        <f t="shared" si="1738"/>
        <v>0</v>
      </c>
      <c r="CK732" s="36">
        <f t="shared" si="1739"/>
        <v>0</v>
      </c>
      <c r="CL732" s="36">
        <f t="shared" si="1740"/>
        <v>0</v>
      </c>
      <c r="CM732" s="36">
        <f t="shared" si="1741"/>
        <v>0</v>
      </c>
      <c r="CN732" s="36">
        <f t="shared" si="1742"/>
        <v>0</v>
      </c>
      <c r="CO732" s="20">
        <f t="shared" si="1743"/>
        <v>120000</v>
      </c>
      <c r="CP732" s="20">
        <f t="shared" si="1744"/>
        <v>2</v>
      </c>
      <c r="CQ732" s="64">
        <f t="shared" si="1745"/>
        <v>0.46747230456</v>
      </c>
      <c r="CR732" s="64">
        <f t="shared" si="1746"/>
        <v>1</v>
      </c>
      <c r="CS732" s="36">
        <f t="shared" si="1747"/>
        <v>0</v>
      </c>
      <c r="CT732" s="36">
        <f t="shared" si="1748"/>
        <v>0</v>
      </c>
      <c r="CU732" s="36">
        <f t="shared" si="1749"/>
        <v>0</v>
      </c>
      <c r="CV732" s="36">
        <f t="shared" si="1809"/>
        <v>0</v>
      </c>
      <c r="CW732" s="36">
        <f t="shared" si="1750"/>
        <v>0</v>
      </c>
      <c r="CX732" s="36">
        <f t="shared" si="1751"/>
        <v>0</v>
      </c>
      <c r="CY732" s="36">
        <f t="shared" si="1752"/>
        <v>0</v>
      </c>
      <c r="CZ732" s="36">
        <f t="shared" si="1810"/>
        <v>0</v>
      </c>
      <c r="DA732" s="64">
        <f t="shared" si="1753"/>
        <v>8.02177548495564E-3</v>
      </c>
      <c r="DB732" s="70">
        <f t="shared" si="1811"/>
        <v>0.99204206131251838</v>
      </c>
      <c r="DC732" s="70">
        <f>PRODUCT($DB$8:DB732)</f>
        <v>1.1619965800104539E-3</v>
      </c>
      <c r="DD732" s="36">
        <f t="shared" si="1754"/>
        <v>0</v>
      </c>
      <c r="DE732" s="36">
        <f t="shared" si="1755"/>
        <v>0</v>
      </c>
      <c r="DF732" s="36">
        <f t="shared" si="1756"/>
        <v>0</v>
      </c>
      <c r="DG732" s="36">
        <f t="shared" si="1757"/>
        <v>0</v>
      </c>
      <c r="DH732" s="36">
        <f t="shared" si="1758"/>
        <v>0</v>
      </c>
      <c r="DI732" s="36">
        <f t="shared" si="1759"/>
        <v>0</v>
      </c>
      <c r="DJ732" s="36">
        <f t="shared" si="1760"/>
        <v>0</v>
      </c>
      <c r="DK732" s="36">
        <f t="shared" si="1761"/>
        <v>0</v>
      </c>
      <c r="DL732" s="36">
        <f t="shared" si="1762"/>
        <v>0</v>
      </c>
      <c r="DM732" s="36">
        <f t="shared" si="1763"/>
        <v>0</v>
      </c>
      <c r="DN732" s="36">
        <f t="shared" ca="1" si="1812"/>
        <v>4.6137290849905055E-12</v>
      </c>
      <c r="DO732" s="64" cm="1">
        <f t="array" ref="DO732">IFERROR(INDEX(Tbl_FwdNom,$B732,MATCH(LIDt,Tbl_FwdNom_Cols,0)),0)</f>
        <v>8.0077253259999992</v>
      </c>
      <c r="DP732" s="64">
        <f t="shared" ca="1" si="1813"/>
        <v>7.9461932629999996</v>
      </c>
      <c r="DQ732" s="64">
        <f t="shared" ca="1" si="1764"/>
        <v>6.3922358964731973E-3</v>
      </c>
      <c r="DR732" s="70">
        <f t="shared" ca="1" si="1765"/>
        <v>0.99364836525116962</v>
      </c>
      <c r="DS732" s="70">
        <f ca="1">PRODUCT($DR$8:DR732)</f>
        <v>3.4414926625287771E-3</v>
      </c>
      <c r="DT732" s="36">
        <f t="shared" ca="1" si="1766"/>
        <v>0</v>
      </c>
      <c r="DU732" s="36">
        <f t="shared" ca="1" si="1767"/>
        <v>0</v>
      </c>
      <c r="DV732" s="36">
        <f t="shared" ca="1" si="1768"/>
        <v>0</v>
      </c>
      <c r="DW732" s="36">
        <f t="shared" ca="1" si="1769"/>
        <v>0</v>
      </c>
      <c r="DX732" s="36">
        <f t="shared" ca="1" si="1770"/>
        <v>0</v>
      </c>
      <c r="DY732" s="36">
        <f t="shared" ca="1" si="1771"/>
        <v>0</v>
      </c>
      <c r="DZ732" s="36">
        <f t="shared" ca="1" si="1772"/>
        <v>0</v>
      </c>
      <c r="EA732" s="36">
        <f t="shared" ca="1" si="1773"/>
        <v>0</v>
      </c>
      <c r="EB732" s="36">
        <f t="shared" ca="1" si="1774"/>
        <v>0</v>
      </c>
      <c r="EC732" s="36">
        <f t="shared" ca="1" si="1775"/>
        <v>0</v>
      </c>
      <c r="ED732" s="36">
        <f t="shared" ca="1" si="1776"/>
        <v>0</v>
      </c>
      <c r="EE732" s="36">
        <f t="shared" ca="1" si="1814"/>
        <v>0</v>
      </c>
      <c r="EF732" s="36">
        <f t="shared" ca="1" si="1777"/>
        <v>0</v>
      </c>
      <c r="EG732" s="64"/>
      <c r="EH732" s="64"/>
      <c r="EI732" s="64"/>
      <c r="EJ732" s="70"/>
      <c r="EK732" s="70"/>
      <c r="EL732" s="70"/>
      <c r="EM732" s="70"/>
      <c r="EN732" s="70"/>
      <c r="EO732" s="36">
        <f t="shared" si="1778"/>
        <v>0</v>
      </c>
      <c r="EP732" s="36">
        <f t="shared" si="1779"/>
        <v>0</v>
      </c>
      <c r="EQ732" s="36">
        <f t="shared" si="1780"/>
        <v>0</v>
      </c>
      <c r="ER732" s="36">
        <f t="shared" si="1781"/>
        <v>0</v>
      </c>
      <c r="ES732" s="36">
        <f t="shared" si="1782"/>
        <v>0</v>
      </c>
      <c r="ET732" s="36">
        <f t="shared" si="1783"/>
        <v>0</v>
      </c>
      <c r="EU732" s="36">
        <f t="shared" si="1815"/>
        <v>0</v>
      </c>
      <c r="EV732" s="36">
        <f t="shared" si="1784"/>
        <v>0</v>
      </c>
      <c r="EW732" s="36">
        <f t="shared" si="1785"/>
        <v>0</v>
      </c>
      <c r="EX732" s="36">
        <f t="shared" si="1816"/>
        <v>0</v>
      </c>
      <c r="EY732" s="36">
        <f t="shared" si="1786"/>
        <v>0</v>
      </c>
      <c r="EZ732" s="36">
        <f t="shared" si="1787"/>
        <v>0</v>
      </c>
      <c r="FA732" s="36">
        <f t="shared" si="1788"/>
        <v>0</v>
      </c>
      <c r="FB732" s="36">
        <f t="shared" si="1789"/>
        <v>0</v>
      </c>
      <c r="FC732" s="36">
        <f t="shared" si="1817"/>
        <v>0</v>
      </c>
      <c r="FD732" s="36">
        <f t="shared" si="1790"/>
        <v>0</v>
      </c>
      <c r="FE732" s="36">
        <f t="shared" si="1791"/>
        <v>0</v>
      </c>
      <c r="FF732" s="36">
        <f t="shared" si="1818"/>
        <v>0</v>
      </c>
      <c r="FG732" s="36">
        <f t="shared" si="1792"/>
        <v>0</v>
      </c>
      <c r="FH732" s="36">
        <f t="shared" si="1793"/>
        <v>0</v>
      </c>
      <c r="FI732" s="36">
        <f t="shared" si="1794"/>
        <v>0</v>
      </c>
      <c r="FJ732" s="36">
        <f t="shared" ca="1" si="1795"/>
        <v>0</v>
      </c>
      <c r="FK732" s="36">
        <f t="shared" si="1796"/>
        <v>0</v>
      </c>
      <c r="FL732" s="36">
        <f t="shared" si="1797"/>
        <v>0</v>
      </c>
      <c r="FM732" s="36">
        <f t="shared" ca="1" si="1798"/>
        <v>0</v>
      </c>
      <c r="FN732" s="36">
        <f t="shared" ca="1" si="1820"/>
        <v>0</v>
      </c>
    </row>
    <row r="733" spans="2:170" x14ac:dyDescent="0.25">
      <c r="B733" s="2">
        <v>725</v>
      </c>
      <c r="C733" s="2">
        <f t="shared" si="1674"/>
        <v>61</v>
      </c>
      <c r="D733" s="2">
        <f t="shared" si="1823"/>
        <v>749</v>
      </c>
      <c r="E733" s="2">
        <f t="shared" si="1821"/>
        <v>63</v>
      </c>
      <c r="F733" s="189">
        <f t="shared" si="1825"/>
        <v>67784</v>
      </c>
      <c r="G733" s="2">
        <f t="shared" si="1824"/>
        <v>7</v>
      </c>
      <c r="H733" s="187">
        <f t="shared" si="1675"/>
        <v>95</v>
      </c>
      <c r="I733" s="186">
        <f t="shared" si="1822"/>
        <v>95</v>
      </c>
      <c r="J733" s="2">
        <f t="shared" si="1676"/>
        <v>0</v>
      </c>
      <c r="K733" s="2">
        <f t="shared" si="1677"/>
        <v>1</v>
      </c>
      <c r="L733">
        <f t="shared" si="1678"/>
        <v>2</v>
      </c>
      <c r="M733" s="190">
        <f t="shared" si="1799"/>
        <v>0.45760049127000002</v>
      </c>
      <c r="N733">
        <f t="shared" si="1679"/>
        <v>1</v>
      </c>
      <c r="O733">
        <f t="shared" si="1680"/>
        <v>100</v>
      </c>
      <c r="P733" s="58">
        <f t="shared" si="1681"/>
        <v>2.0592022107150001</v>
      </c>
      <c r="Q733" s="106">
        <f t="shared" si="1682"/>
        <v>1</v>
      </c>
      <c r="R733" s="59">
        <f t="shared" si="1683"/>
        <v>1</v>
      </c>
      <c r="S733" s="32">
        <f t="shared" si="1800"/>
        <v>1</v>
      </c>
      <c r="T733">
        <f t="shared" si="1684"/>
        <v>1</v>
      </c>
      <c r="U733" s="32">
        <f t="shared" si="1801"/>
        <v>1.8360506400000001E-3</v>
      </c>
      <c r="V733">
        <f t="shared" si="1685"/>
        <v>1</v>
      </c>
      <c r="W733">
        <f t="shared" si="1686"/>
        <v>100</v>
      </c>
      <c r="X733" s="58">
        <f t="shared" si="1687"/>
        <v>8.2622278800000004E-3</v>
      </c>
      <c r="Y733" s="58">
        <f t="shared" si="1688"/>
        <v>8.2622278800000004E-3</v>
      </c>
      <c r="Z733" s="32">
        <f t="shared" si="1689"/>
        <v>8.2622278800000004E-3</v>
      </c>
      <c r="AA733" s="32">
        <f t="shared" si="1690"/>
        <v>0</v>
      </c>
      <c r="AB733" s="59">
        <f t="shared" si="1691"/>
        <v>4.9056245199999996E-3</v>
      </c>
      <c r="AC733" s="59">
        <f t="shared" si="1692"/>
        <v>4.9056245199999996E-3</v>
      </c>
      <c r="AD733">
        <f t="shared" si="1693"/>
        <v>1</v>
      </c>
      <c r="AE733" s="59">
        <f t="shared" si="1694"/>
        <v>4.9056245199999996E-3</v>
      </c>
      <c r="AF733" s="59">
        <f t="shared" si="1695"/>
        <v>4.1758461800000006E-3</v>
      </c>
      <c r="AG733" s="59">
        <f t="shared" si="1696"/>
        <v>4.1758461800000006E-3</v>
      </c>
      <c r="AH733">
        <f t="shared" si="1697"/>
        <v>1</v>
      </c>
      <c r="AI733" s="59">
        <f t="shared" si="1698"/>
        <v>4.1758461800000006E-3</v>
      </c>
      <c r="AJ733" s="59">
        <f t="shared" si="1699"/>
        <v>0</v>
      </c>
      <c r="AK733" s="59">
        <f t="shared" si="1700"/>
        <v>0</v>
      </c>
      <c r="AL733" s="59">
        <f t="shared" si="1701"/>
        <v>0</v>
      </c>
      <c r="AM733" s="12">
        <f t="shared" si="1802"/>
        <v>0</v>
      </c>
      <c r="AN733" s="12">
        <f t="shared" si="1803"/>
        <v>0</v>
      </c>
      <c r="AO733" s="66">
        <f t="shared" si="1702"/>
        <v>0</v>
      </c>
      <c r="AP733" s="66">
        <f t="shared" si="1703"/>
        <v>0</v>
      </c>
      <c r="AQ733" s="59">
        <f t="shared" si="1704"/>
        <v>0</v>
      </c>
      <c r="AR733" s="59">
        <f t="shared" si="1705"/>
        <v>0</v>
      </c>
      <c r="AS733" s="59">
        <f t="shared" si="1706"/>
        <v>0</v>
      </c>
      <c r="AT733" s="12">
        <f t="shared" si="1707"/>
        <v>0</v>
      </c>
      <c r="AU733" s="59">
        <f t="shared" si="1804"/>
        <v>0</v>
      </c>
      <c r="AV733" s="59">
        <f t="shared" si="1805"/>
        <v>0</v>
      </c>
      <c r="AW733" s="70">
        <f t="shared" si="1708"/>
        <v>0</v>
      </c>
      <c r="AX733" s="20">
        <f t="shared" si="1709"/>
        <v>200000</v>
      </c>
      <c r="AY733" s="20">
        <f t="shared" si="1710"/>
        <v>0</v>
      </c>
      <c r="AZ733" s="20">
        <f t="shared" si="1711"/>
        <v>0</v>
      </c>
      <c r="BA733" s="20">
        <f t="shared" si="1712"/>
        <v>200000</v>
      </c>
      <c r="BB733" s="36">
        <f t="shared" si="1713"/>
        <v>1</v>
      </c>
      <c r="BC733" s="36">
        <f t="shared" si="1714"/>
        <v>0</v>
      </c>
      <c r="BD733" s="80">
        <f t="shared" si="1715"/>
        <v>0</v>
      </c>
      <c r="BE733" s="36">
        <f t="shared" si="1716"/>
        <v>0</v>
      </c>
      <c r="BF733" s="36">
        <f t="shared" si="1717"/>
        <v>0</v>
      </c>
      <c r="BG733" s="36">
        <f t="shared" si="1718"/>
        <v>0</v>
      </c>
      <c r="BH733" s="36">
        <f t="shared" si="1719"/>
        <v>0</v>
      </c>
      <c r="BI733" s="36">
        <f t="shared" si="1720"/>
        <v>0</v>
      </c>
      <c r="BJ733" s="36">
        <f t="shared" si="1721"/>
        <v>0</v>
      </c>
      <c r="BK733" s="36">
        <f t="shared" si="1722"/>
        <v>0</v>
      </c>
      <c r="BL733" s="68">
        <f>IF(OR(AT733=0,E733&gt;ProjTerm),0,VLOOKUP(D733,'Life Events'!$AE$5:$AI$1206,5,FALSE))</f>
        <v>0</v>
      </c>
      <c r="BM733" s="93">
        <f t="shared" si="1723"/>
        <v>0</v>
      </c>
      <c r="BN733" s="93">
        <f t="shared" si="1724"/>
        <v>0</v>
      </c>
      <c r="BO733" s="36">
        <f t="shared" si="1725"/>
        <v>0</v>
      </c>
      <c r="BP733" s="36">
        <f t="shared" si="1726"/>
        <v>0</v>
      </c>
      <c r="BQ733" s="36">
        <f t="shared" si="1727"/>
        <v>0</v>
      </c>
      <c r="BR733" s="36">
        <f t="shared" si="1728"/>
        <v>154.78110000000001</v>
      </c>
      <c r="BS733" s="36">
        <f t="shared" si="1729"/>
        <v>0</v>
      </c>
      <c r="BT733" s="36">
        <f t="shared" si="1730"/>
        <v>0</v>
      </c>
      <c r="BU733" s="70" cm="1">
        <f t="array" ref="BU733">IF(AND(ActInt=1,$J733=0),INDEX(Tbl_FwdNom,$B733-IVP,MATCH(ValnDt,Tbl_FwdNom_Cols)),INDEX(Tbl_FwdNom,$B733,MATCH(StartDt,Tbl_FwdNom_Cols)))</f>
        <v>10.056421067</v>
      </c>
      <c r="BV733" s="70" cm="1">
        <f t="array" ref="BV733">INDEX(Tbl_FwdReal,$B733,MATCH(StartDt,Tbl_FwdReal_Cols))</f>
        <v>3.6010626509999999</v>
      </c>
      <c r="BW733" s="70" cm="1">
        <f t="array" ref="BW733">IF(RunType&lt;&gt;"OPN",INDEX(Tbl_FwdReal,$B733,MATCH(ValnDt,Tbl_FwdReal_Cols)),IF(AND($J733=0,ActInt=1),INDEX(Tbl_FwdReal,$B733-IVP,MATCH(ValnDt,Tbl_FwdReal_Cols)),-999))*$K733</f>
        <v>3.6010626509999999</v>
      </c>
      <c r="BX733" s="70">
        <f t="shared" si="1731"/>
        <v>3.6010626509999998E-2</v>
      </c>
      <c r="BY733" s="70">
        <f t="shared" si="1806"/>
        <v>6.2309770294018296E-2</v>
      </c>
      <c r="BZ733" s="64">
        <f t="shared" si="1819"/>
        <v>5.0498381749373156E-3</v>
      </c>
      <c r="CA733" s="70" cm="1">
        <f t="array" ref="CA733">IF($J733=1,CA732*(1+INDEX(Tbl_CPI,$B733,MATCH(IF(RunType="OPN",StartDt,ValnDt),Tbl_CPI_Cols))),0)</f>
        <v>0</v>
      </c>
      <c r="CB733" s="70">
        <f t="shared" si="1807"/>
        <v>56.839605518945561</v>
      </c>
      <c r="CC733" s="70">
        <f t="shared" si="1808"/>
        <v>55.424941978322252</v>
      </c>
      <c r="CD733" s="36">
        <f t="shared" si="1732"/>
        <v>280.77351857185079</v>
      </c>
      <c r="CE733" s="36">
        <f t="shared" si="1733"/>
        <v>0</v>
      </c>
      <c r="CF733" s="36">
        <f t="shared" si="1734"/>
        <v>0</v>
      </c>
      <c r="CG733" s="36">
        <f t="shared" si="1735"/>
        <v>0</v>
      </c>
      <c r="CH733" s="36">
        <f t="shared" si="1736"/>
        <v>0</v>
      </c>
      <c r="CI733" s="36">
        <f t="shared" si="1737"/>
        <v>0</v>
      </c>
      <c r="CJ733" s="36">
        <f t="shared" si="1738"/>
        <v>0</v>
      </c>
      <c r="CK733" s="36">
        <f t="shared" si="1739"/>
        <v>0</v>
      </c>
      <c r="CL733" s="36">
        <f t="shared" si="1740"/>
        <v>0</v>
      </c>
      <c r="CM733" s="36">
        <f t="shared" si="1741"/>
        <v>0</v>
      </c>
      <c r="CN733" s="36">
        <f t="shared" si="1742"/>
        <v>0</v>
      </c>
      <c r="CO733" s="20">
        <f t="shared" si="1743"/>
        <v>120000</v>
      </c>
      <c r="CP733" s="20">
        <f t="shared" si="1744"/>
        <v>2</v>
      </c>
      <c r="CQ733" s="64">
        <f t="shared" si="1745"/>
        <v>0.52125770600999999</v>
      </c>
      <c r="CR733" s="64">
        <f t="shared" si="1746"/>
        <v>1</v>
      </c>
      <c r="CS733" s="36">
        <f t="shared" si="1747"/>
        <v>0</v>
      </c>
      <c r="CT733" s="36">
        <f t="shared" si="1748"/>
        <v>0</v>
      </c>
      <c r="CU733" s="36">
        <f t="shared" si="1749"/>
        <v>0</v>
      </c>
      <c r="CV733" s="36">
        <f t="shared" si="1809"/>
        <v>0</v>
      </c>
      <c r="CW733" s="36">
        <f t="shared" si="1750"/>
        <v>0</v>
      </c>
      <c r="CX733" s="36">
        <f t="shared" si="1751"/>
        <v>0</v>
      </c>
      <c r="CY733" s="36">
        <f t="shared" si="1752"/>
        <v>0</v>
      </c>
      <c r="CZ733" s="36">
        <f t="shared" si="1810"/>
        <v>0</v>
      </c>
      <c r="DA733" s="64">
        <f t="shared" si="1753"/>
        <v>8.0172143767971438E-3</v>
      </c>
      <c r="DB733" s="70">
        <f t="shared" si="1811"/>
        <v>0.99204655013579923</v>
      </c>
      <c r="DC733" s="70">
        <f>PRODUCT($DB$8:DB733)</f>
        <v>1.152754698468968E-3</v>
      </c>
      <c r="DD733" s="36">
        <f t="shared" si="1754"/>
        <v>0</v>
      </c>
      <c r="DE733" s="36">
        <f t="shared" si="1755"/>
        <v>0</v>
      </c>
      <c r="DF733" s="36">
        <f t="shared" si="1756"/>
        <v>0</v>
      </c>
      <c r="DG733" s="36">
        <f t="shared" si="1757"/>
        <v>0</v>
      </c>
      <c r="DH733" s="36">
        <f t="shared" si="1758"/>
        <v>0</v>
      </c>
      <c r="DI733" s="36">
        <f t="shared" si="1759"/>
        <v>0</v>
      </c>
      <c r="DJ733" s="36">
        <f t="shared" si="1760"/>
        <v>0</v>
      </c>
      <c r="DK733" s="36">
        <f t="shared" si="1761"/>
        <v>0</v>
      </c>
      <c r="DL733" s="36">
        <f t="shared" si="1762"/>
        <v>0</v>
      </c>
      <c r="DM733" s="36">
        <f t="shared" si="1763"/>
        <v>0</v>
      </c>
      <c r="DN733" s="36">
        <f t="shared" ca="1" si="1812"/>
        <v>4.6137290849905055E-12</v>
      </c>
      <c r="DO733" s="64" cm="1">
        <f t="array" ref="DO733">IFERROR(INDEX(Tbl_FwdNom,$B733,MATCH(LIDt,Tbl_FwdNom_Cols,0)),0)</f>
        <v>8.0060156290000002</v>
      </c>
      <c r="DP733" s="64">
        <f t="shared" ca="1" si="1813"/>
        <v>7.9444845400000004</v>
      </c>
      <c r="DQ733" s="64">
        <f t="shared" ca="1" si="1764"/>
        <v>6.390908338436363E-3</v>
      </c>
      <c r="DR733" s="70">
        <f t="shared" ca="1" si="1765"/>
        <v>0.99364967600016596</v>
      </c>
      <c r="DS733" s="70">
        <f ca="1">PRODUCT($DR$8:DR733)</f>
        <v>3.4196380690786677E-3</v>
      </c>
      <c r="DT733" s="36">
        <f t="shared" ca="1" si="1766"/>
        <v>0</v>
      </c>
      <c r="DU733" s="36">
        <f t="shared" ca="1" si="1767"/>
        <v>0</v>
      </c>
      <c r="DV733" s="36">
        <f t="shared" ca="1" si="1768"/>
        <v>0</v>
      </c>
      <c r="DW733" s="36">
        <f t="shared" ca="1" si="1769"/>
        <v>0</v>
      </c>
      <c r="DX733" s="36">
        <f t="shared" ca="1" si="1770"/>
        <v>0</v>
      </c>
      <c r="DY733" s="36">
        <f t="shared" ca="1" si="1771"/>
        <v>0</v>
      </c>
      <c r="DZ733" s="36">
        <f t="shared" ca="1" si="1772"/>
        <v>0</v>
      </c>
      <c r="EA733" s="36">
        <f t="shared" ca="1" si="1773"/>
        <v>0</v>
      </c>
      <c r="EB733" s="36">
        <f t="shared" ca="1" si="1774"/>
        <v>0</v>
      </c>
      <c r="EC733" s="36">
        <f t="shared" ca="1" si="1775"/>
        <v>0</v>
      </c>
      <c r="ED733" s="36">
        <f t="shared" ca="1" si="1776"/>
        <v>0</v>
      </c>
      <c r="EE733" s="36">
        <f t="shared" ca="1" si="1814"/>
        <v>0</v>
      </c>
      <c r="EF733" s="36">
        <f t="shared" ca="1" si="1777"/>
        <v>0</v>
      </c>
      <c r="EG733" s="64"/>
      <c r="EH733" s="64"/>
      <c r="EI733" s="64"/>
      <c r="EJ733" s="70"/>
      <c r="EK733" s="70"/>
      <c r="EL733" s="70"/>
      <c r="EM733" s="70"/>
      <c r="EN733" s="70"/>
      <c r="EO733" s="36">
        <f t="shared" si="1778"/>
        <v>0</v>
      </c>
      <c r="EP733" s="36">
        <f t="shared" si="1779"/>
        <v>0</v>
      </c>
      <c r="EQ733" s="36">
        <f t="shared" si="1780"/>
        <v>0</v>
      </c>
      <c r="ER733" s="36">
        <f t="shared" si="1781"/>
        <v>0</v>
      </c>
      <c r="ES733" s="36">
        <f t="shared" si="1782"/>
        <v>0</v>
      </c>
      <c r="ET733" s="36">
        <f t="shared" si="1783"/>
        <v>0</v>
      </c>
      <c r="EU733" s="36">
        <f t="shared" si="1815"/>
        <v>0</v>
      </c>
      <c r="EV733" s="36">
        <f t="shared" si="1784"/>
        <v>0</v>
      </c>
      <c r="EW733" s="36">
        <f t="shared" si="1785"/>
        <v>0</v>
      </c>
      <c r="EX733" s="36">
        <f t="shared" si="1816"/>
        <v>0</v>
      </c>
      <c r="EY733" s="36">
        <f t="shared" si="1786"/>
        <v>0</v>
      </c>
      <c r="EZ733" s="36">
        <f t="shared" si="1787"/>
        <v>0</v>
      </c>
      <c r="FA733" s="36">
        <f t="shared" si="1788"/>
        <v>0</v>
      </c>
      <c r="FB733" s="36">
        <f t="shared" si="1789"/>
        <v>0</v>
      </c>
      <c r="FC733" s="36">
        <f t="shared" si="1817"/>
        <v>0</v>
      </c>
      <c r="FD733" s="36">
        <f t="shared" si="1790"/>
        <v>0</v>
      </c>
      <c r="FE733" s="36">
        <f t="shared" si="1791"/>
        <v>0</v>
      </c>
      <c r="FF733" s="36">
        <f t="shared" si="1818"/>
        <v>0</v>
      </c>
      <c r="FG733" s="36">
        <f t="shared" si="1792"/>
        <v>0</v>
      </c>
      <c r="FH733" s="36">
        <f t="shared" si="1793"/>
        <v>0</v>
      </c>
      <c r="FI733" s="36">
        <f t="shared" si="1794"/>
        <v>0</v>
      </c>
      <c r="FJ733" s="36">
        <f t="shared" ca="1" si="1795"/>
        <v>0</v>
      </c>
      <c r="FK733" s="36">
        <f t="shared" si="1796"/>
        <v>0</v>
      </c>
      <c r="FL733" s="36">
        <f t="shared" si="1797"/>
        <v>0</v>
      </c>
      <c r="FM733" s="36">
        <f t="shared" ca="1" si="1798"/>
        <v>0</v>
      </c>
      <c r="FN733" s="36">
        <f t="shared" ca="1" si="1820"/>
        <v>0</v>
      </c>
    </row>
    <row r="734" spans="2:170" x14ac:dyDescent="0.25">
      <c r="B734" s="2">
        <v>726</v>
      </c>
      <c r="C734" s="2">
        <f t="shared" si="1674"/>
        <v>61</v>
      </c>
      <c r="D734" s="2">
        <f t="shared" si="1823"/>
        <v>750</v>
      </c>
      <c r="E734" s="2">
        <f t="shared" si="1821"/>
        <v>63</v>
      </c>
      <c r="F734" s="189">
        <f t="shared" si="1825"/>
        <v>67815</v>
      </c>
      <c r="G734" s="2">
        <f t="shared" si="1824"/>
        <v>8</v>
      </c>
      <c r="H734" s="187">
        <f t="shared" si="1675"/>
        <v>95.083333333333343</v>
      </c>
      <c r="I734" s="186">
        <f t="shared" si="1822"/>
        <v>95</v>
      </c>
      <c r="J734" s="2">
        <f t="shared" si="1676"/>
        <v>0</v>
      </c>
      <c r="K734" s="2">
        <f t="shared" si="1677"/>
        <v>1</v>
      </c>
      <c r="L734">
        <f t="shared" si="1678"/>
        <v>2</v>
      </c>
      <c r="M734" s="190">
        <f t="shared" si="1799"/>
        <v>0.45760049127000002</v>
      </c>
      <c r="N734">
        <f t="shared" si="1679"/>
        <v>1</v>
      </c>
      <c r="O734">
        <f t="shared" si="1680"/>
        <v>100</v>
      </c>
      <c r="P734" s="58">
        <f t="shared" si="1681"/>
        <v>2.0592022107150001</v>
      </c>
      <c r="Q734" s="106">
        <f t="shared" si="1682"/>
        <v>1</v>
      </c>
      <c r="R734" s="59">
        <f t="shared" si="1683"/>
        <v>1</v>
      </c>
      <c r="S734" s="32">
        <f t="shared" si="1800"/>
        <v>1</v>
      </c>
      <c r="T734">
        <f t="shared" si="1684"/>
        <v>1</v>
      </c>
      <c r="U734" s="32">
        <f t="shared" si="1801"/>
        <v>1.8360506400000001E-3</v>
      </c>
      <c r="V734">
        <f t="shared" si="1685"/>
        <v>1</v>
      </c>
      <c r="W734">
        <f t="shared" si="1686"/>
        <v>100</v>
      </c>
      <c r="X734" s="58">
        <f t="shared" si="1687"/>
        <v>8.2622278800000004E-3</v>
      </c>
      <c r="Y734" s="58">
        <f t="shared" si="1688"/>
        <v>8.2622278800000004E-3</v>
      </c>
      <c r="Z734" s="32">
        <f t="shared" si="1689"/>
        <v>8.2622278800000004E-3</v>
      </c>
      <c r="AA734" s="32">
        <f t="shared" si="1690"/>
        <v>0</v>
      </c>
      <c r="AB734" s="59">
        <f t="shared" si="1691"/>
        <v>4.9056245199999996E-3</v>
      </c>
      <c r="AC734" s="59">
        <f t="shared" si="1692"/>
        <v>4.9056245199999996E-3</v>
      </c>
      <c r="AD734">
        <f t="shared" si="1693"/>
        <v>1</v>
      </c>
      <c r="AE734" s="59">
        <f t="shared" si="1694"/>
        <v>4.9056245199999996E-3</v>
      </c>
      <c r="AF734" s="59">
        <f t="shared" si="1695"/>
        <v>4.1758461800000006E-3</v>
      </c>
      <c r="AG734" s="59">
        <f t="shared" si="1696"/>
        <v>4.1758461800000006E-3</v>
      </c>
      <c r="AH734">
        <f t="shared" si="1697"/>
        <v>1</v>
      </c>
      <c r="AI734" s="59">
        <f t="shared" si="1698"/>
        <v>4.1758461800000006E-3</v>
      </c>
      <c r="AJ734" s="59">
        <f t="shared" si="1699"/>
        <v>0</v>
      </c>
      <c r="AK734" s="59">
        <f t="shared" si="1700"/>
        <v>0</v>
      </c>
      <c r="AL734" s="59">
        <f t="shared" si="1701"/>
        <v>0</v>
      </c>
      <c r="AM734" s="12">
        <f t="shared" si="1802"/>
        <v>0</v>
      </c>
      <c r="AN734" s="12">
        <f t="shared" si="1803"/>
        <v>0</v>
      </c>
      <c r="AO734" s="66">
        <f t="shared" si="1702"/>
        <v>0</v>
      </c>
      <c r="AP734" s="66">
        <f t="shared" si="1703"/>
        <v>0</v>
      </c>
      <c r="AQ734" s="59">
        <f t="shared" si="1704"/>
        <v>0</v>
      </c>
      <c r="AR734" s="59">
        <f t="shared" si="1705"/>
        <v>0</v>
      </c>
      <c r="AS734" s="59">
        <f t="shared" si="1706"/>
        <v>0</v>
      </c>
      <c r="AT734" s="12">
        <f t="shared" si="1707"/>
        <v>0</v>
      </c>
      <c r="AU734" s="59">
        <f t="shared" si="1804"/>
        <v>0</v>
      </c>
      <c r="AV734" s="59">
        <f t="shared" si="1805"/>
        <v>0</v>
      </c>
      <c r="AW734" s="70">
        <f t="shared" si="1708"/>
        <v>0</v>
      </c>
      <c r="AX734" s="20">
        <f t="shared" si="1709"/>
        <v>200000</v>
      </c>
      <c r="AY734" s="20">
        <f t="shared" si="1710"/>
        <v>0</v>
      </c>
      <c r="AZ734" s="20">
        <f t="shared" si="1711"/>
        <v>0</v>
      </c>
      <c r="BA734" s="20">
        <f t="shared" si="1712"/>
        <v>200000</v>
      </c>
      <c r="BB734" s="36">
        <f t="shared" si="1713"/>
        <v>1</v>
      </c>
      <c r="BC734" s="36">
        <f t="shared" si="1714"/>
        <v>0</v>
      </c>
      <c r="BD734" s="80">
        <f t="shared" si="1715"/>
        <v>0</v>
      </c>
      <c r="BE734" s="36">
        <f t="shared" si="1716"/>
        <v>0</v>
      </c>
      <c r="BF734" s="36">
        <f t="shared" si="1717"/>
        <v>0</v>
      </c>
      <c r="BG734" s="36">
        <f t="shared" si="1718"/>
        <v>0</v>
      </c>
      <c r="BH734" s="36">
        <f t="shared" si="1719"/>
        <v>0</v>
      </c>
      <c r="BI734" s="36">
        <f t="shared" si="1720"/>
        <v>0</v>
      </c>
      <c r="BJ734" s="36">
        <f t="shared" si="1721"/>
        <v>0</v>
      </c>
      <c r="BK734" s="36">
        <f t="shared" si="1722"/>
        <v>0</v>
      </c>
      <c r="BL734" s="68">
        <f>IF(OR(AT734=0,E734&gt;ProjTerm),0,VLOOKUP(D734,'Life Events'!$AE$5:$AI$1206,5,FALSE))</f>
        <v>0</v>
      </c>
      <c r="BM734" s="93">
        <f t="shared" si="1723"/>
        <v>0</v>
      </c>
      <c r="BN734" s="93">
        <f t="shared" si="1724"/>
        <v>0</v>
      </c>
      <c r="BO734" s="36">
        <f t="shared" si="1725"/>
        <v>0</v>
      </c>
      <c r="BP734" s="36">
        <f t="shared" si="1726"/>
        <v>0</v>
      </c>
      <c r="BQ734" s="36">
        <f t="shared" si="1727"/>
        <v>0</v>
      </c>
      <c r="BR734" s="36">
        <f t="shared" si="1728"/>
        <v>154.78110000000001</v>
      </c>
      <c r="BS734" s="36">
        <f t="shared" si="1729"/>
        <v>0</v>
      </c>
      <c r="BT734" s="36">
        <f t="shared" si="1730"/>
        <v>0</v>
      </c>
      <c r="BU734" s="70" cm="1">
        <f t="array" ref="BU734">IF(AND(ActInt=1,$J734=0),INDEX(Tbl_FwdNom,$B734-IVP,MATCH(ValnDt,Tbl_FwdNom_Cols)),INDEX(Tbl_FwdNom,$B734,MATCH(StartDt,Tbl_FwdNom_Cols)))</f>
        <v>10.050445400999999</v>
      </c>
      <c r="BV734" s="70" cm="1">
        <f t="array" ref="BV734">INDEX(Tbl_FwdReal,$B734,MATCH(StartDt,Tbl_FwdReal_Cols))</f>
        <v>3.5976754</v>
      </c>
      <c r="BW734" s="70" cm="1">
        <f t="array" ref="BW734">IF(RunType&lt;&gt;"OPN",INDEX(Tbl_FwdReal,$B734,MATCH(ValnDt,Tbl_FwdReal_Cols)),IF(AND($J734=0,ActInt=1),INDEX(Tbl_FwdReal,$B734-IVP,MATCH(ValnDt,Tbl_FwdReal_Cols)),-999))*$K734</f>
        <v>3.5976754</v>
      </c>
      <c r="BX734" s="70">
        <f t="shared" si="1731"/>
        <v>3.5976754E-2</v>
      </c>
      <c r="BY734" s="70">
        <f t="shared" si="1806"/>
        <v>6.2286822325744895E-2</v>
      </c>
      <c r="BZ734" s="64">
        <f t="shared" si="1819"/>
        <v>5.0480289035426118E-3</v>
      </c>
      <c r="CA734" s="70" cm="1">
        <f t="array" ref="CA734">IF($J734=1,CA733*(1+INDEX(Tbl_CPI,$B734,MATCH(IF(RunType="OPN",StartDt,ValnDt),Tbl_CPI_Cols))),0)</f>
        <v>0</v>
      </c>
      <c r="CB734" s="70">
        <f t="shared" si="1807"/>
        <v>57.126533490471161</v>
      </c>
      <c r="CC734" s="70">
        <f t="shared" si="1808"/>
        <v>55.424941978322252</v>
      </c>
      <c r="CD734" s="36">
        <f t="shared" si="1732"/>
        <v>280.77351857185079</v>
      </c>
      <c r="CE734" s="36">
        <f t="shared" si="1733"/>
        <v>0</v>
      </c>
      <c r="CF734" s="36">
        <f t="shared" si="1734"/>
        <v>0</v>
      </c>
      <c r="CG734" s="36">
        <f t="shared" si="1735"/>
        <v>0</v>
      </c>
      <c r="CH734" s="36">
        <f t="shared" si="1736"/>
        <v>0</v>
      </c>
      <c r="CI734" s="36">
        <f t="shared" si="1737"/>
        <v>0</v>
      </c>
      <c r="CJ734" s="36">
        <f t="shared" si="1738"/>
        <v>0</v>
      </c>
      <c r="CK734" s="36">
        <f t="shared" si="1739"/>
        <v>0</v>
      </c>
      <c r="CL734" s="36">
        <f t="shared" si="1740"/>
        <v>0</v>
      </c>
      <c r="CM734" s="36">
        <f t="shared" si="1741"/>
        <v>0</v>
      </c>
      <c r="CN734" s="36">
        <f t="shared" si="1742"/>
        <v>0</v>
      </c>
      <c r="CO734" s="20">
        <f t="shared" si="1743"/>
        <v>120000</v>
      </c>
      <c r="CP734" s="20">
        <f t="shared" si="1744"/>
        <v>2</v>
      </c>
      <c r="CQ734" s="64">
        <f t="shared" si="1745"/>
        <v>0.52125770600999999</v>
      </c>
      <c r="CR734" s="64">
        <f t="shared" si="1746"/>
        <v>1</v>
      </c>
      <c r="CS734" s="36">
        <f t="shared" si="1747"/>
        <v>0</v>
      </c>
      <c r="CT734" s="36">
        <f t="shared" si="1748"/>
        <v>0</v>
      </c>
      <c r="CU734" s="36">
        <f t="shared" si="1749"/>
        <v>0</v>
      </c>
      <c r="CV734" s="36">
        <f t="shared" si="1809"/>
        <v>0</v>
      </c>
      <c r="CW734" s="36">
        <f t="shared" si="1750"/>
        <v>0</v>
      </c>
      <c r="CX734" s="36">
        <f t="shared" si="1751"/>
        <v>0</v>
      </c>
      <c r="CY734" s="36">
        <f t="shared" si="1752"/>
        <v>0</v>
      </c>
      <c r="CZ734" s="36">
        <f t="shared" si="1810"/>
        <v>0</v>
      </c>
      <c r="DA734" s="64">
        <f t="shared" si="1753"/>
        <v>8.0126532889146507E-3</v>
      </c>
      <c r="DB734" s="70">
        <f t="shared" si="1811"/>
        <v>0.99205103897974778</v>
      </c>
      <c r="DC734" s="70">
        <f>PRODUCT($DB$8:DB734)</f>
        <v>1.1435914963049256E-3</v>
      </c>
      <c r="DD734" s="36">
        <f t="shared" si="1754"/>
        <v>0</v>
      </c>
      <c r="DE734" s="36">
        <f t="shared" si="1755"/>
        <v>0</v>
      </c>
      <c r="DF734" s="36">
        <f t="shared" si="1756"/>
        <v>0</v>
      </c>
      <c r="DG734" s="36">
        <f t="shared" si="1757"/>
        <v>0</v>
      </c>
      <c r="DH734" s="36">
        <f t="shared" si="1758"/>
        <v>0</v>
      </c>
      <c r="DI734" s="36">
        <f t="shared" si="1759"/>
        <v>0</v>
      </c>
      <c r="DJ734" s="36">
        <f t="shared" si="1760"/>
        <v>0</v>
      </c>
      <c r="DK734" s="36">
        <f t="shared" si="1761"/>
        <v>0</v>
      </c>
      <c r="DL734" s="36">
        <f t="shared" si="1762"/>
        <v>0</v>
      </c>
      <c r="DM734" s="36">
        <f t="shared" si="1763"/>
        <v>0</v>
      </c>
      <c r="DN734" s="36">
        <f t="shared" ca="1" si="1812"/>
        <v>4.6137290849905055E-12</v>
      </c>
      <c r="DO734" s="64" cm="1">
        <f t="array" ref="DO734">IFERROR(INDEX(Tbl_FwdNom,$B734,MATCH(LIDt,Tbl_FwdNom_Cols,0)),0)</f>
        <v>8.0043059589999999</v>
      </c>
      <c r="DP734" s="64">
        <f t="shared" ca="1" si="1813"/>
        <v>7.9427758429999997</v>
      </c>
      <c r="DQ734" s="64">
        <f t="shared" ca="1" si="1764"/>
        <v>6.3895807813365568E-3</v>
      </c>
      <c r="DR734" s="70">
        <f t="shared" ca="1" si="1765"/>
        <v>0.99365098675169528</v>
      </c>
      <c r="DS734" s="70">
        <f ca="1">PRODUCT($DR$8:DR734)</f>
        <v>3.3979267416736803E-3</v>
      </c>
      <c r="DT734" s="36">
        <f t="shared" ca="1" si="1766"/>
        <v>0</v>
      </c>
      <c r="DU734" s="36">
        <f t="shared" ca="1" si="1767"/>
        <v>0</v>
      </c>
      <c r="DV734" s="36">
        <f t="shared" ca="1" si="1768"/>
        <v>0</v>
      </c>
      <c r="DW734" s="36">
        <f t="shared" ca="1" si="1769"/>
        <v>0</v>
      </c>
      <c r="DX734" s="36">
        <f t="shared" ca="1" si="1770"/>
        <v>0</v>
      </c>
      <c r="DY734" s="36">
        <f t="shared" ca="1" si="1771"/>
        <v>0</v>
      </c>
      <c r="DZ734" s="36">
        <f t="shared" ca="1" si="1772"/>
        <v>0</v>
      </c>
      <c r="EA734" s="36">
        <f t="shared" ca="1" si="1773"/>
        <v>0</v>
      </c>
      <c r="EB734" s="36">
        <f t="shared" ca="1" si="1774"/>
        <v>0</v>
      </c>
      <c r="EC734" s="36">
        <f t="shared" ca="1" si="1775"/>
        <v>0</v>
      </c>
      <c r="ED734" s="36">
        <f t="shared" ca="1" si="1776"/>
        <v>0</v>
      </c>
      <c r="EE734" s="36">
        <f t="shared" ca="1" si="1814"/>
        <v>0</v>
      </c>
      <c r="EF734" s="36">
        <f t="shared" ca="1" si="1777"/>
        <v>0</v>
      </c>
      <c r="EG734" s="64"/>
      <c r="EH734" s="64"/>
      <c r="EI734" s="64"/>
      <c r="EJ734" s="70"/>
      <c r="EK734" s="70"/>
      <c r="EL734" s="70"/>
      <c r="EM734" s="70"/>
      <c r="EN734" s="70"/>
      <c r="EO734" s="36">
        <f t="shared" si="1778"/>
        <v>0</v>
      </c>
      <c r="EP734" s="36">
        <f t="shared" si="1779"/>
        <v>0</v>
      </c>
      <c r="EQ734" s="36">
        <f t="shared" si="1780"/>
        <v>0</v>
      </c>
      <c r="ER734" s="36">
        <f t="shared" si="1781"/>
        <v>0</v>
      </c>
      <c r="ES734" s="36">
        <f t="shared" si="1782"/>
        <v>0</v>
      </c>
      <c r="ET734" s="36">
        <f t="shared" si="1783"/>
        <v>0</v>
      </c>
      <c r="EU734" s="36">
        <f t="shared" si="1815"/>
        <v>0</v>
      </c>
      <c r="EV734" s="36">
        <f t="shared" si="1784"/>
        <v>0</v>
      </c>
      <c r="EW734" s="36">
        <f t="shared" si="1785"/>
        <v>0</v>
      </c>
      <c r="EX734" s="36">
        <f t="shared" si="1816"/>
        <v>0</v>
      </c>
      <c r="EY734" s="36">
        <f t="shared" si="1786"/>
        <v>0</v>
      </c>
      <c r="EZ734" s="36">
        <f t="shared" si="1787"/>
        <v>0</v>
      </c>
      <c r="FA734" s="36">
        <f t="shared" si="1788"/>
        <v>0</v>
      </c>
      <c r="FB734" s="36">
        <f t="shared" si="1789"/>
        <v>0</v>
      </c>
      <c r="FC734" s="36">
        <f t="shared" si="1817"/>
        <v>0</v>
      </c>
      <c r="FD734" s="36">
        <f t="shared" si="1790"/>
        <v>0</v>
      </c>
      <c r="FE734" s="36">
        <f t="shared" si="1791"/>
        <v>0</v>
      </c>
      <c r="FF734" s="36">
        <f t="shared" si="1818"/>
        <v>0</v>
      </c>
      <c r="FG734" s="36">
        <f t="shared" si="1792"/>
        <v>0</v>
      </c>
      <c r="FH734" s="36">
        <f t="shared" si="1793"/>
        <v>0</v>
      </c>
      <c r="FI734" s="36">
        <f t="shared" si="1794"/>
        <v>0</v>
      </c>
      <c r="FJ734" s="36">
        <f t="shared" ca="1" si="1795"/>
        <v>0</v>
      </c>
      <c r="FK734" s="36">
        <f t="shared" si="1796"/>
        <v>0</v>
      </c>
      <c r="FL734" s="36">
        <f t="shared" si="1797"/>
        <v>0</v>
      </c>
      <c r="FM734" s="36">
        <f t="shared" ca="1" si="1798"/>
        <v>0</v>
      </c>
      <c r="FN734" s="36">
        <f t="shared" ca="1" si="1820"/>
        <v>0</v>
      </c>
    </row>
    <row r="735" spans="2:170" x14ac:dyDescent="0.25">
      <c r="B735" s="2">
        <v>727</v>
      </c>
      <c r="C735" s="2">
        <f t="shared" si="1674"/>
        <v>61</v>
      </c>
      <c r="D735" s="2">
        <f t="shared" si="1823"/>
        <v>751</v>
      </c>
      <c r="E735" s="2">
        <f t="shared" si="1821"/>
        <v>63</v>
      </c>
      <c r="F735" s="189">
        <f t="shared" si="1825"/>
        <v>67845</v>
      </c>
      <c r="G735" s="2">
        <f t="shared" si="1824"/>
        <v>9</v>
      </c>
      <c r="H735" s="187">
        <f t="shared" si="1675"/>
        <v>95.166666666666671</v>
      </c>
      <c r="I735" s="186">
        <f t="shared" si="1822"/>
        <v>95</v>
      </c>
      <c r="J735" s="2">
        <f t="shared" si="1676"/>
        <v>0</v>
      </c>
      <c r="K735" s="2">
        <f t="shared" si="1677"/>
        <v>1</v>
      </c>
      <c r="L735">
        <f t="shared" si="1678"/>
        <v>2</v>
      </c>
      <c r="M735" s="190">
        <f t="shared" si="1799"/>
        <v>0.45760049127000002</v>
      </c>
      <c r="N735">
        <f t="shared" si="1679"/>
        <v>1</v>
      </c>
      <c r="O735">
        <f t="shared" si="1680"/>
        <v>100</v>
      </c>
      <c r="P735" s="58">
        <f t="shared" si="1681"/>
        <v>2.0592022107150001</v>
      </c>
      <c r="Q735" s="106">
        <f t="shared" si="1682"/>
        <v>1</v>
      </c>
      <c r="R735" s="59">
        <f t="shared" si="1683"/>
        <v>1</v>
      </c>
      <c r="S735" s="32">
        <f t="shared" si="1800"/>
        <v>1</v>
      </c>
      <c r="T735">
        <f t="shared" si="1684"/>
        <v>1</v>
      </c>
      <c r="U735" s="32">
        <f t="shared" si="1801"/>
        <v>1.8360506400000001E-3</v>
      </c>
      <c r="V735">
        <f t="shared" si="1685"/>
        <v>1</v>
      </c>
      <c r="W735">
        <f t="shared" si="1686"/>
        <v>100</v>
      </c>
      <c r="X735" s="58">
        <f t="shared" si="1687"/>
        <v>8.2622278800000004E-3</v>
      </c>
      <c r="Y735" s="58">
        <f t="shared" si="1688"/>
        <v>8.2622278800000004E-3</v>
      </c>
      <c r="Z735" s="32">
        <f t="shared" si="1689"/>
        <v>8.2622278800000004E-3</v>
      </c>
      <c r="AA735" s="32">
        <f t="shared" si="1690"/>
        <v>0</v>
      </c>
      <c r="AB735" s="59">
        <f t="shared" si="1691"/>
        <v>4.9056245199999996E-3</v>
      </c>
      <c r="AC735" s="59">
        <f t="shared" si="1692"/>
        <v>4.9056245199999996E-3</v>
      </c>
      <c r="AD735">
        <f t="shared" si="1693"/>
        <v>1</v>
      </c>
      <c r="AE735" s="59">
        <f t="shared" si="1694"/>
        <v>4.9056245199999996E-3</v>
      </c>
      <c r="AF735" s="59">
        <f t="shared" si="1695"/>
        <v>4.1758461800000006E-3</v>
      </c>
      <c r="AG735" s="59">
        <f t="shared" si="1696"/>
        <v>4.1758461800000006E-3</v>
      </c>
      <c r="AH735">
        <f t="shared" si="1697"/>
        <v>1</v>
      </c>
      <c r="AI735" s="59">
        <f t="shared" si="1698"/>
        <v>4.1758461800000006E-3</v>
      </c>
      <c r="AJ735" s="59">
        <f t="shared" si="1699"/>
        <v>0</v>
      </c>
      <c r="AK735" s="59">
        <f t="shared" si="1700"/>
        <v>0</v>
      </c>
      <c r="AL735" s="59">
        <f t="shared" si="1701"/>
        <v>0</v>
      </c>
      <c r="AM735" s="12">
        <f t="shared" si="1802"/>
        <v>0</v>
      </c>
      <c r="AN735" s="12">
        <f t="shared" si="1803"/>
        <v>0</v>
      </c>
      <c r="AO735" s="66">
        <f t="shared" si="1702"/>
        <v>0</v>
      </c>
      <c r="AP735" s="66">
        <f t="shared" si="1703"/>
        <v>0</v>
      </c>
      <c r="AQ735" s="59">
        <f t="shared" si="1704"/>
        <v>0</v>
      </c>
      <c r="AR735" s="59">
        <f t="shared" si="1705"/>
        <v>0</v>
      </c>
      <c r="AS735" s="59">
        <f t="shared" si="1706"/>
        <v>0</v>
      </c>
      <c r="AT735" s="12">
        <f t="shared" si="1707"/>
        <v>0</v>
      </c>
      <c r="AU735" s="59">
        <f t="shared" si="1804"/>
        <v>0</v>
      </c>
      <c r="AV735" s="59">
        <f t="shared" si="1805"/>
        <v>0</v>
      </c>
      <c r="AW735" s="70">
        <f t="shared" si="1708"/>
        <v>0</v>
      </c>
      <c r="AX735" s="20">
        <f t="shared" si="1709"/>
        <v>200000</v>
      </c>
      <c r="AY735" s="20">
        <f t="shared" si="1710"/>
        <v>0</v>
      </c>
      <c r="AZ735" s="20">
        <f t="shared" si="1711"/>
        <v>0</v>
      </c>
      <c r="BA735" s="20">
        <f t="shared" si="1712"/>
        <v>200000</v>
      </c>
      <c r="BB735" s="36">
        <f t="shared" si="1713"/>
        <v>1</v>
      </c>
      <c r="BC735" s="36">
        <f t="shared" si="1714"/>
        <v>0</v>
      </c>
      <c r="BD735" s="80">
        <f t="shared" si="1715"/>
        <v>0</v>
      </c>
      <c r="BE735" s="36">
        <f t="shared" si="1716"/>
        <v>0</v>
      </c>
      <c r="BF735" s="36">
        <f t="shared" si="1717"/>
        <v>0</v>
      </c>
      <c r="BG735" s="36">
        <f t="shared" si="1718"/>
        <v>0</v>
      </c>
      <c r="BH735" s="36">
        <f t="shared" si="1719"/>
        <v>0</v>
      </c>
      <c r="BI735" s="36">
        <f t="shared" si="1720"/>
        <v>0</v>
      </c>
      <c r="BJ735" s="36">
        <f t="shared" si="1721"/>
        <v>0</v>
      </c>
      <c r="BK735" s="36">
        <f t="shared" si="1722"/>
        <v>0</v>
      </c>
      <c r="BL735" s="68">
        <f>IF(OR(AT735=0,E735&gt;ProjTerm),0,VLOOKUP(D735,'Life Events'!$AE$5:$AI$1206,5,FALSE))</f>
        <v>0</v>
      </c>
      <c r="BM735" s="93">
        <f t="shared" si="1723"/>
        <v>0</v>
      </c>
      <c r="BN735" s="93">
        <f t="shared" si="1724"/>
        <v>0</v>
      </c>
      <c r="BO735" s="36">
        <f t="shared" si="1725"/>
        <v>0</v>
      </c>
      <c r="BP735" s="36">
        <f t="shared" si="1726"/>
        <v>0</v>
      </c>
      <c r="BQ735" s="36">
        <f t="shared" si="1727"/>
        <v>0</v>
      </c>
      <c r="BR735" s="36">
        <f t="shared" si="1728"/>
        <v>154.78110000000001</v>
      </c>
      <c r="BS735" s="36">
        <f t="shared" si="1729"/>
        <v>0</v>
      </c>
      <c r="BT735" s="36">
        <f t="shared" si="1730"/>
        <v>0</v>
      </c>
      <c r="BU735" s="70" cm="1">
        <f t="array" ref="BU735">IF(AND(ActInt=1,$J735=0),INDEX(Tbl_FwdNom,$B735-IVP,MATCH(ValnDt,Tbl_FwdNom_Cols)),INDEX(Tbl_FwdNom,$B735,MATCH(StartDt,Tbl_FwdNom_Cols)))</f>
        <v>10.04447006</v>
      </c>
      <c r="BV735" s="70" cm="1">
        <f t="array" ref="BV735">INDEX(Tbl_FwdReal,$B735,MATCH(StartDt,Tbl_FwdReal_Cols))</f>
        <v>3.594288261</v>
      </c>
      <c r="BW735" s="70" cm="1">
        <f t="array" ref="BW735">IF(RunType&lt;&gt;"OPN",INDEX(Tbl_FwdReal,$B735,MATCH(ValnDt,Tbl_FwdReal_Cols)),IF(AND($J735=0,ActInt=1),INDEX(Tbl_FwdReal,$B735-IVP,MATCH(ValnDt,Tbl_FwdReal_Cols)),-999))*$K735</f>
        <v>3.594288261</v>
      </c>
      <c r="BX735" s="70">
        <f t="shared" si="1731"/>
        <v>3.5942882609999997E-2</v>
      </c>
      <c r="BY735" s="70">
        <f t="shared" si="1806"/>
        <v>6.2263874845581713E-2</v>
      </c>
      <c r="BZ735" s="64">
        <f t="shared" si="1819"/>
        <v>5.0462196348048938E-3</v>
      </c>
      <c r="CA735" s="70" cm="1">
        <f t="array" ref="CA735">IF($J735=1,CA734*(1+INDEX(Tbl_CPI,$B735,MATCH(IF(RunType="OPN",StartDt,ValnDt),Tbl_CPI_Cols))),0)</f>
        <v>0</v>
      </c>
      <c r="CB735" s="70">
        <f t="shared" si="1807"/>
        <v>57.414806525439118</v>
      </c>
      <c r="CC735" s="70">
        <f t="shared" si="1808"/>
        <v>55.424941978322252</v>
      </c>
      <c r="CD735" s="36">
        <f t="shared" si="1732"/>
        <v>280.77351857185079</v>
      </c>
      <c r="CE735" s="36">
        <f t="shared" si="1733"/>
        <v>0</v>
      </c>
      <c r="CF735" s="36">
        <f t="shared" si="1734"/>
        <v>0</v>
      </c>
      <c r="CG735" s="36">
        <f t="shared" si="1735"/>
        <v>0</v>
      </c>
      <c r="CH735" s="36">
        <f t="shared" si="1736"/>
        <v>0</v>
      </c>
      <c r="CI735" s="36">
        <f t="shared" si="1737"/>
        <v>0</v>
      </c>
      <c r="CJ735" s="36">
        <f t="shared" si="1738"/>
        <v>0</v>
      </c>
      <c r="CK735" s="36">
        <f t="shared" si="1739"/>
        <v>0</v>
      </c>
      <c r="CL735" s="36">
        <f t="shared" si="1740"/>
        <v>0</v>
      </c>
      <c r="CM735" s="36">
        <f t="shared" si="1741"/>
        <v>0</v>
      </c>
      <c r="CN735" s="36">
        <f t="shared" si="1742"/>
        <v>0</v>
      </c>
      <c r="CO735" s="20">
        <f t="shared" si="1743"/>
        <v>120000</v>
      </c>
      <c r="CP735" s="20">
        <f t="shared" si="1744"/>
        <v>2</v>
      </c>
      <c r="CQ735" s="64">
        <f t="shared" si="1745"/>
        <v>0.52125770600999999</v>
      </c>
      <c r="CR735" s="64">
        <f t="shared" si="1746"/>
        <v>1</v>
      </c>
      <c r="CS735" s="36">
        <f t="shared" si="1747"/>
        <v>0</v>
      </c>
      <c r="CT735" s="36">
        <f t="shared" si="1748"/>
        <v>0</v>
      </c>
      <c r="CU735" s="36">
        <f t="shared" si="1749"/>
        <v>0</v>
      </c>
      <c r="CV735" s="36">
        <f t="shared" si="1809"/>
        <v>0</v>
      </c>
      <c r="CW735" s="36">
        <f t="shared" si="1750"/>
        <v>0</v>
      </c>
      <c r="CX735" s="36">
        <f t="shared" si="1751"/>
        <v>0</v>
      </c>
      <c r="CY735" s="36">
        <f t="shared" si="1752"/>
        <v>0</v>
      </c>
      <c r="CZ735" s="36">
        <f t="shared" si="1810"/>
        <v>0</v>
      </c>
      <c r="DA735" s="64">
        <f t="shared" si="1753"/>
        <v>8.0080922220846507E-3</v>
      </c>
      <c r="DB735" s="70">
        <f t="shared" si="1811"/>
        <v>0.99205552784359963</v>
      </c>
      <c r="DC735" s="70">
        <f>PRODUCT($DB$8:DB735)</f>
        <v>1.1345062655042349E-3</v>
      </c>
      <c r="DD735" s="36">
        <f t="shared" si="1754"/>
        <v>0</v>
      </c>
      <c r="DE735" s="36">
        <f t="shared" si="1755"/>
        <v>0</v>
      </c>
      <c r="DF735" s="36">
        <f t="shared" si="1756"/>
        <v>0</v>
      </c>
      <c r="DG735" s="36">
        <f t="shared" si="1757"/>
        <v>0</v>
      </c>
      <c r="DH735" s="36">
        <f t="shared" si="1758"/>
        <v>0</v>
      </c>
      <c r="DI735" s="36">
        <f t="shared" si="1759"/>
        <v>0</v>
      </c>
      <c r="DJ735" s="36">
        <f t="shared" si="1760"/>
        <v>0</v>
      </c>
      <c r="DK735" s="36">
        <f t="shared" si="1761"/>
        <v>0</v>
      </c>
      <c r="DL735" s="36">
        <f t="shared" si="1762"/>
        <v>0</v>
      </c>
      <c r="DM735" s="36">
        <f t="shared" si="1763"/>
        <v>0</v>
      </c>
      <c r="DN735" s="36">
        <f t="shared" ca="1" si="1812"/>
        <v>4.6137290849905055E-12</v>
      </c>
      <c r="DO735" s="64" cm="1">
        <f t="array" ref="DO735">IFERROR(INDEX(Tbl_FwdNom,$B735,MATCH(LIDt,Tbl_FwdNom_Cols,0)),0)</f>
        <v>8.0025963149999999</v>
      </c>
      <c r="DP735" s="64">
        <f t="shared" ca="1" si="1813"/>
        <v>7.9410671739999996</v>
      </c>
      <c r="DQ735" s="64">
        <f t="shared" ca="1" si="1764"/>
        <v>6.3882532267278691E-3</v>
      </c>
      <c r="DR735" s="70">
        <f t="shared" ca="1" si="1765"/>
        <v>0.99365229750422313</v>
      </c>
      <c r="DS735" s="70">
        <f ca="1">PRODUCT($DR$8:DR735)</f>
        <v>3.3763577136150915E-3</v>
      </c>
      <c r="DT735" s="36">
        <f t="shared" ca="1" si="1766"/>
        <v>0</v>
      </c>
      <c r="DU735" s="36">
        <f t="shared" ca="1" si="1767"/>
        <v>0</v>
      </c>
      <c r="DV735" s="36">
        <f t="shared" ca="1" si="1768"/>
        <v>0</v>
      </c>
      <c r="DW735" s="36">
        <f t="shared" ca="1" si="1769"/>
        <v>0</v>
      </c>
      <c r="DX735" s="36">
        <f t="shared" ca="1" si="1770"/>
        <v>0</v>
      </c>
      <c r="DY735" s="36">
        <f t="shared" ca="1" si="1771"/>
        <v>0</v>
      </c>
      <c r="DZ735" s="36">
        <f t="shared" ca="1" si="1772"/>
        <v>0</v>
      </c>
      <c r="EA735" s="36">
        <f t="shared" ca="1" si="1773"/>
        <v>0</v>
      </c>
      <c r="EB735" s="36">
        <f t="shared" ca="1" si="1774"/>
        <v>0</v>
      </c>
      <c r="EC735" s="36">
        <f t="shared" ca="1" si="1775"/>
        <v>0</v>
      </c>
      <c r="ED735" s="36">
        <f t="shared" ca="1" si="1776"/>
        <v>0</v>
      </c>
      <c r="EE735" s="36">
        <f t="shared" ca="1" si="1814"/>
        <v>0</v>
      </c>
      <c r="EF735" s="36">
        <f t="shared" ca="1" si="1777"/>
        <v>0</v>
      </c>
      <c r="EG735" s="64"/>
      <c r="EH735" s="64"/>
      <c r="EI735" s="64"/>
      <c r="EJ735" s="70"/>
      <c r="EK735" s="70"/>
      <c r="EL735" s="70"/>
      <c r="EM735" s="70"/>
      <c r="EN735" s="70"/>
      <c r="EO735" s="36">
        <f t="shared" si="1778"/>
        <v>0</v>
      </c>
      <c r="EP735" s="36">
        <f t="shared" si="1779"/>
        <v>0</v>
      </c>
      <c r="EQ735" s="36">
        <f t="shared" si="1780"/>
        <v>0</v>
      </c>
      <c r="ER735" s="36">
        <f t="shared" si="1781"/>
        <v>0</v>
      </c>
      <c r="ES735" s="36">
        <f t="shared" si="1782"/>
        <v>0</v>
      </c>
      <c r="ET735" s="36">
        <f t="shared" si="1783"/>
        <v>0</v>
      </c>
      <c r="EU735" s="36">
        <f t="shared" si="1815"/>
        <v>0</v>
      </c>
      <c r="EV735" s="36">
        <f t="shared" si="1784"/>
        <v>0</v>
      </c>
      <c r="EW735" s="36">
        <f t="shared" si="1785"/>
        <v>0</v>
      </c>
      <c r="EX735" s="36">
        <f t="shared" si="1816"/>
        <v>0</v>
      </c>
      <c r="EY735" s="36">
        <f t="shared" si="1786"/>
        <v>0</v>
      </c>
      <c r="EZ735" s="36">
        <f t="shared" si="1787"/>
        <v>0</v>
      </c>
      <c r="FA735" s="36">
        <f t="shared" si="1788"/>
        <v>0</v>
      </c>
      <c r="FB735" s="36">
        <f t="shared" si="1789"/>
        <v>0</v>
      </c>
      <c r="FC735" s="36">
        <f t="shared" si="1817"/>
        <v>0</v>
      </c>
      <c r="FD735" s="36">
        <f t="shared" si="1790"/>
        <v>0</v>
      </c>
      <c r="FE735" s="36">
        <f t="shared" si="1791"/>
        <v>0</v>
      </c>
      <c r="FF735" s="36">
        <f t="shared" si="1818"/>
        <v>0</v>
      </c>
      <c r="FG735" s="36">
        <f t="shared" si="1792"/>
        <v>0</v>
      </c>
      <c r="FH735" s="36">
        <f t="shared" si="1793"/>
        <v>0</v>
      </c>
      <c r="FI735" s="36">
        <f t="shared" si="1794"/>
        <v>0</v>
      </c>
      <c r="FJ735" s="36">
        <f t="shared" ca="1" si="1795"/>
        <v>0</v>
      </c>
      <c r="FK735" s="36">
        <f t="shared" si="1796"/>
        <v>0</v>
      </c>
      <c r="FL735" s="36">
        <f t="shared" si="1797"/>
        <v>0</v>
      </c>
      <c r="FM735" s="36">
        <f t="shared" ca="1" si="1798"/>
        <v>0</v>
      </c>
      <c r="FN735" s="36">
        <f t="shared" ca="1" si="1820"/>
        <v>0</v>
      </c>
    </row>
    <row r="736" spans="2:170" x14ac:dyDescent="0.25">
      <c r="B736" s="2">
        <v>728</v>
      </c>
      <c r="C736" s="2">
        <f t="shared" si="1674"/>
        <v>61</v>
      </c>
      <c r="D736" s="2">
        <f t="shared" si="1823"/>
        <v>752</v>
      </c>
      <c r="E736" s="2">
        <f t="shared" si="1821"/>
        <v>63</v>
      </c>
      <c r="F736" s="189">
        <f t="shared" si="1825"/>
        <v>67876</v>
      </c>
      <c r="G736" s="2">
        <f t="shared" si="1824"/>
        <v>10</v>
      </c>
      <c r="H736" s="187">
        <f t="shared" si="1675"/>
        <v>95.25</v>
      </c>
      <c r="I736" s="186">
        <f t="shared" si="1822"/>
        <v>95</v>
      </c>
      <c r="J736" s="2">
        <f t="shared" si="1676"/>
        <v>0</v>
      </c>
      <c r="K736" s="2">
        <f t="shared" si="1677"/>
        <v>1</v>
      </c>
      <c r="L736">
        <f t="shared" si="1678"/>
        <v>2</v>
      </c>
      <c r="M736" s="190">
        <f t="shared" si="1799"/>
        <v>0.45760049127000002</v>
      </c>
      <c r="N736">
        <f t="shared" si="1679"/>
        <v>1</v>
      </c>
      <c r="O736">
        <f t="shared" si="1680"/>
        <v>100</v>
      </c>
      <c r="P736" s="58">
        <f t="shared" si="1681"/>
        <v>2.0592022107150001</v>
      </c>
      <c r="Q736" s="106">
        <f t="shared" si="1682"/>
        <v>1</v>
      </c>
      <c r="R736" s="59">
        <f t="shared" si="1683"/>
        <v>1</v>
      </c>
      <c r="S736" s="32">
        <f t="shared" si="1800"/>
        <v>1</v>
      </c>
      <c r="T736">
        <f t="shared" si="1684"/>
        <v>1</v>
      </c>
      <c r="U736" s="32">
        <f t="shared" si="1801"/>
        <v>1.8360506400000001E-3</v>
      </c>
      <c r="V736">
        <f t="shared" si="1685"/>
        <v>1</v>
      </c>
      <c r="W736">
        <f t="shared" si="1686"/>
        <v>100</v>
      </c>
      <c r="X736" s="58">
        <f t="shared" si="1687"/>
        <v>8.2622278800000004E-3</v>
      </c>
      <c r="Y736" s="58">
        <f t="shared" si="1688"/>
        <v>8.2622278800000004E-3</v>
      </c>
      <c r="Z736" s="32">
        <f t="shared" si="1689"/>
        <v>8.2622278800000004E-3</v>
      </c>
      <c r="AA736" s="32">
        <f t="shared" si="1690"/>
        <v>0</v>
      </c>
      <c r="AB736" s="59">
        <f t="shared" si="1691"/>
        <v>4.9056245199999996E-3</v>
      </c>
      <c r="AC736" s="59">
        <f t="shared" si="1692"/>
        <v>4.9056245199999996E-3</v>
      </c>
      <c r="AD736">
        <f t="shared" si="1693"/>
        <v>1</v>
      </c>
      <c r="AE736" s="59">
        <f t="shared" si="1694"/>
        <v>4.9056245199999996E-3</v>
      </c>
      <c r="AF736" s="59">
        <f t="shared" si="1695"/>
        <v>4.1758461800000006E-3</v>
      </c>
      <c r="AG736" s="59">
        <f t="shared" si="1696"/>
        <v>4.1758461800000006E-3</v>
      </c>
      <c r="AH736">
        <f t="shared" si="1697"/>
        <v>1</v>
      </c>
      <c r="AI736" s="59">
        <f t="shared" si="1698"/>
        <v>4.1758461800000006E-3</v>
      </c>
      <c r="AJ736" s="59">
        <f t="shared" si="1699"/>
        <v>0</v>
      </c>
      <c r="AK736" s="59">
        <f t="shared" si="1700"/>
        <v>0</v>
      </c>
      <c r="AL736" s="59">
        <f t="shared" si="1701"/>
        <v>0</v>
      </c>
      <c r="AM736" s="12">
        <f t="shared" si="1802"/>
        <v>0</v>
      </c>
      <c r="AN736" s="12">
        <f t="shared" si="1803"/>
        <v>0</v>
      </c>
      <c r="AO736" s="66">
        <f t="shared" si="1702"/>
        <v>0</v>
      </c>
      <c r="AP736" s="66">
        <f t="shared" si="1703"/>
        <v>0</v>
      </c>
      <c r="AQ736" s="59">
        <f t="shared" si="1704"/>
        <v>0</v>
      </c>
      <c r="AR736" s="59">
        <f t="shared" si="1705"/>
        <v>0</v>
      </c>
      <c r="AS736" s="59">
        <f t="shared" si="1706"/>
        <v>0</v>
      </c>
      <c r="AT736" s="12">
        <f t="shared" si="1707"/>
        <v>0</v>
      </c>
      <c r="AU736" s="59">
        <f t="shared" si="1804"/>
        <v>0</v>
      </c>
      <c r="AV736" s="59">
        <f t="shared" si="1805"/>
        <v>0</v>
      </c>
      <c r="AW736" s="70">
        <f t="shared" si="1708"/>
        <v>0</v>
      </c>
      <c r="AX736" s="20">
        <f t="shared" si="1709"/>
        <v>200000</v>
      </c>
      <c r="AY736" s="20">
        <f t="shared" si="1710"/>
        <v>0</v>
      </c>
      <c r="AZ736" s="20">
        <f t="shared" si="1711"/>
        <v>0</v>
      </c>
      <c r="BA736" s="20">
        <f t="shared" si="1712"/>
        <v>200000</v>
      </c>
      <c r="BB736" s="36">
        <f t="shared" si="1713"/>
        <v>1</v>
      </c>
      <c r="BC736" s="36">
        <f t="shared" si="1714"/>
        <v>0</v>
      </c>
      <c r="BD736" s="80">
        <f t="shared" si="1715"/>
        <v>0</v>
      </c>
      <c r="BE736" s="36">
        <f t="shared" si="1716"/>
        <v>0</v>
      </c>
      <c r="BF736" s="36">
        <f t="shared" si="1717"/>
        <v>0</v>
      </c>
      <c r="BG736" s="36">
        <f t="shared" si="1718"/>
        <v>0</v>
      </c>
      <c r="BH736" s="36">
        <f t="shared" si="1719"/>
        <v>0</v>
      </c>
      <c r="BI736" s="36">
        <f t="shared" si="1720"/>
        <v>0</v>
      </c>
      <c r="BJ736" s="36">
        <f t="shared" si="1721"/>
        <v>0</v>
      </c>
      <c r="BK736" s="36">
        <f t="shared" si="1722"/>
        <v>0</v>
      </c>
      <c r="BL736" s="68">
        <f>IF(OR(AT736=0,E736&gt;ProjTerm),0,VLOOKUP(D736,'Life Events'!$AE$5:$AI$1206,5,FALSE))</f>
        <v>0</v>
      </c>
      <c r="BM736" s="93">
        <f t="shared" si="1723"/>
        <v>0</v>
      </c>
      <c r="BN736" s="93">
        <f t="shared" si="1724"/>
        <v>0</v>
      </c>
      <c r="BO736" s="36">
        <f t="shared" si="1725"/>
        <v>0</v>
      </c>
      <c r="BP736" s="36">
        <f t="shared" si="1726"/>
        <v>0</v>
      </c>
      <c r="BQ736" s="36">
        <f t="shared" si="1727"/>
        <v>0</v>
      </c>
      <c r="BR736" s="36">
        <f t="shared" si="1728"/>
        <v>154.78110000000001</v>
      </c>
      <c r="BS736" s="36">
        <f t="shared" si="1729"/>
        <v>0</v>
      </c>
      <c r="BT736" s="36">
        <f t="shared" si="1730"/>
        <v>0</v>
      </c>
      <c r="BU736" s="70" cm="1">
        <f t="array" ref="BU736">IF(AND(ActInt=1,$J736=0),INDEX(Tbl_FwdNom,$B736-IVP,MATCH(ValnDt,Tbl_FwdNom_Cols)),INDEX(Tbl_FwdNom,$B736,MATCH(StartDt,Tbl_FwdNom_Cols)))</f>
        <v>10.038495043999999</v>
      </c>
      <c r="BV736" s="70" cm="1">
        <f t="array" ref="BV736">INDEX(Tbl_FwdReal,$B736,MATCH(StartDt,Tbl_FwdReal_Cols))</f>
        <v>3.5909012320000002</v>
      </c>
      <c r="BW736" s="70" cm="1">
        <f t="array" ref="BW736">IF(RunType&lt;&gt;"OPN",INDEX(Tbl_FwdReal,$B736,MATCH(ValnDt,Tbl_FwdReal_Cols)),IF(AND($J736=0,ActInt=1),INDEX(Tbl_FwdReal,$B736-IVP,MATCH(ValnDt,Tbl_FwdReal_Cols)),-999))*$K736</f>
        <v>3.5909012320000002</v>
      </c>
      <c r="BX736" s="70">
        <f t="shared" si="1731"/>
        <v>3.5909012320000003E-2</v>
      </c>
      <c r="BY736" s="70">
        <f t="shared" si="1806"/>
        <v>6.2240927874158469E-2</v>
      </c>
      <c r="BZ736" s="64">
        <f t="shared" si="1819"/>
        <v>5.0444103703515264E-3</v>
      </c>
      <c r="CA736" s="70" cm="1">
        <f t="array" ref="CA736">IF($J736=1,CA735*(1+INDEX(Tbl_CPI,$B736,MATCH(IF(RunType="OPN",StartDt,ValnDt),Tbl_CPI_Cols))),0)</f>
        <v>0</v>
      </c>
      <c r="CB736" s="70">
        <f t="shared" si="1807"/>
        <v>57.704430370887771</v>
      </c>
      <c r="CC736" s="70">
        <f t="shared" si="1808"/>
        <v>55.424941978322252</v>
      </c>
      <c r="CD736" s="36">
        <f t="shared" si="1732"/>
        <v>280.77351857185079</v>
      </c>
      <c r="CE736" s="36">
        <f t="shared" si="1733"/>
        <v>0</v>
      </c>
      <c r="CF736" s="36">
        <f t="shared" si="1734"/>
        <v>0</v>
      </c>
      <c r="CG736" s="36">
        <f t="shared" si="1735"/>
        <v>0</v>
      </c>
      <c r="CH736" s="36">
        <f t="shared" si="1736"/>
        <v>0</v>
      </c>
      <c r="CI736" s="36">
        <f t="shared" si="1737"/>
        <v>0</v>
      </c>
      <c r="CJ736" s="36">
        <f t="shared" si="1738"/>
        <v>0</v>
      </c>
      <c r="CK736" s="36">
        <f t="shared" si="1739"/>
        <v>0</v>
      </c>
      <c r="CL736" s="36">
        <f t="shared" si="1740"/>
        <v>0</v>
      </c>
      <c r="CM736" s="36">
        <f t="shared" si="1741"/>
        <v>0</v>
      </c>
      <c r="CN736" s="36">
        <f t="shared" si="1742"/>
        <v>0</v>
      </c>
      <c r="CO736" s="20">
        <f t="shared" si="1743"/>
        <v>120000</v>
      </c>
      <c r="CP736" s="20">
        <f t="shared" si="1744"/>
        <v>2</v>
      </c>
      <c r="CQ736" s="64">
        <f t="shared" si="1745"/>
        <v>0.52125770600999999</v>
      </c>
      <c r="CR736" s="64">
        <f t="shared" si="1746"/>
        <v>1</v>
      </c>
      <c r="CS736" s="36">
        <f t="shared" si="1747"/>
        <v>0</v>
      </c>
      <c r="CT736" s="36">
        <f t="shared" si="1748"/>
        <v>0</v>
      </c>
      <c r="CU736" s="36">
        <f t="shared" si="1749"/>
        <v>0</v>
      </c>
      <c r="CV736" s="36">
        <f t="shared" si="1809"/>
        <v>0</v>
      </c>
      <c r="CW736" s="36">
        <f t="shared" si="1750"/>
        <v>0</v>
      </c>
      <c r="CX736" s="36">
        <f t="shared" si="1751"/>
        <v>0</v>
      </c>
      <c r="CY736" s="36">
        <f t="shared" si="1752"/>
        <v>0</v>
      </c>
      <c r="CZ736" s="36">
        <f t="shared" si="1810"/>
        <v>0</v>
      </c>
      <c r="DA736" s="64">
        <f t="shared" si="1753"/>
        <v>8.0035311763204664E-3</v>
      </c>
      <c r="DB736" s="70">
        <f t="shared" si="1811"/>
        <v>0.99206001672734168</v>
      </c>
      <c r="DC736" s="70">
        <f>PRODUCT($DB$8:DB736)</f>
        <v>1.1254983047334051E-3</v>
      </c>
      <c r="DD736" s="36">
        <f t="shared" si="1754"/>
        <v>0</v>
      </c>
      <c r="DE736" s="36">
        <f t="shared" si="1755"/>
        <v>0</v>
      </c>
      <c r="DF736" s="36">
        <f t="shared" si="1756"/>
        <v>0</v>
      </c>
      <c r="DG736" s="36">
        <f t="shared" si="1757"/>
        <v>0</v>
      </c>
      <c r="DH736" s="36">
        <f t="shared" si="1758"/>
        <v>0</v>
      </c>
      <c r="DI736" s="36">
        <f t="shared" si="1759"/>
        <v>0</v>
      </c>
      <c r="DJ736" s="36">
        <f t="shared" si="1760"/>
        <v>0</v>
      </c>
      <c r="DK736" s="36">
        <f t="shared" si="1761"/>
        <v>0</v>
      </c>
      <c r="DL736" s="36">
        <f t="shared" si="1762"/>
        <v>0</v>
      </c>
      <c r="DM736" s="36">
        <f t="shared" si="1763"/>
        <v>0</v>
      </c>
      <c r="DN736" s="36">
        <f t="shared" ca="1" si="1812"/>
        <v>4.6137290849905055E-12</v>
      </c>
      <c r="DO736" s="64" cm="1">
        <f t="array" ref="DO736">IFERROR(INDEX(Tbl_FwdNom,$B736,MATCH(LIDt,Tbl_FwdNom_Cols,0)),0)</f>
        <v>8.0008866990000005</v>
      </c>
      <c r="DP736" s="64">
        <f t="shared" ca="1" si="1813"/>
        <v>7.939358532</v>
      </c>
      <c r="DQ736" s="64">
        <f t="shared" ca="1" si="1764"/>
        <v>6.3869256738335878E-3</v>
      </c>
      <c r="DR736" s="70">
        <f t="shared" ca="1" si="1765"/>
        <v>0.99365360825851634</v>
      </c>
      <c r="DS736" s="70">
        <f ca="1">PRODUCT($DR$8:DR736)</f>
        <v>3.35493002490511E-3</v>
      </c>
      <c r="DT736" s="36">
        <f t="shared" ca="1" si="1766"/>
        <v>0</v>
      </c>
      <c r="DU736" s="36">
        <f t="shared" ca="1" si="1767"/>
        <v>0</v>
      </c>
      <c r="DV736" s="36">
        <f t="shared" ca="1" si="1768"/>
        <v>0</v>
      </c>
      <c r="DW736" s="36">
        <f t="shared" ca="1" si="1769"/>
        <v>0</v>
      </c>
      <c r="DX736" s="36">
        <f t="shared" ca="1" si="1770"/>
        <v>0</v>
      </c>
      <c r="DY736" s="36">
        <f t="shared" ca="1" si="1771"/>
        <v>0</v>
      </c>
      <c r="DZ736" s="36">
        <f t="shared" ca="1" si="1772"/>
        <v>0</v>
      </c>
      <c r="EA736" s="36">
        <f t="shared" ca="1" si="1773"/>
        <v>0</v>
      </c>
      <c r="EB736" s="36">
        <f t="shared" ca="1" si="1774"/>
        <v>0</v>
      </c>
      <c r="EC736" s="36">
        <f t="shared" ca="1" si="1775"/>
        <v>0</v>
      </c>
      <c r="ED736" s="36">
        <f t="shared" ca="1" si="1776"/>
        <v>0</v>
      </c>
      <c r="EE736" s="36">
        <f t="shared" ca="1" si="1814"/>
        <v>0</v>
      </c>
      <c r="EF736" s="36">
        <f t="shared" ca="1" si="1777"/>
        <v>0</v>
      </c>
      <c r="EG736" s="64"/>
      <c r="EH736" s="64"/>
      <c r="EI736" s="64"/>
      <c r="EJ736" s="70"/>
      <c r="EK736" s="70"/>
      <c r="EL736" s="70"/>
      <c r="EM736" s="70"/>
      <c r="EN736" s="70"/>
      <c r="EO736" s="36">
        <f t="shared" si="1778"/>
        <v>0</v>
      </c>
      <c r="EP736" s="36">
        <f t="shared" si="1779"/>
        <v>0</v>
      </c>
      <c r="EQ736" s="36">
        <f t="shared" si="1780"/>
        <v>0</v>
      </c>
      <c r="ER736" s="36">
        <f t="shared" si="1781"/>
        <v>0</v>
      </c>
      <c r="ES736" s="36">
        <f t="shared" si="1782"/>
        <v>0</v>
      </c>
      <c r="ET736" s="36">
        <f t="shared" si="1783"/>
        <v>0</v>
      </c>
      <c r="EU736" s="36">
        <f t="shared" si="1815"/>
        <v>0</v>
      </c>
      <c r="EV736" s="36">
        <f t="shared" si="1784"/>
        <v>0</v>
      </c>
      <c r="EW736" s="36">
        <f t="shared" si="1785"/>
        <v>0</v>
      </c>
      <c r="EX736" s="36">
        <f t="shared" si="1816"/>
        <v>0</v>
      </c>
      <c r="EY736" s="36">
        <f t="shared" si="1786"/>
        <v>0</v>
      </c>
      <c r="EZ736" s="36">
        <f t="shared" si="1787"/>
        <v>0</v>
      </c>
      <c r="FA736" s="36">
        <f t="shared" si="1788"/>
        <v>0</v>
      </c>
      <c r="FB736" s="36">
        <f t="shared" si="1789"/>
        <v>0</v>
      </c>
      <c r="FC736" s="36">
        <f t="shared" si="1817"/>
        <v>0</v>
      </c>
      <c r="FD736" s="36">
        <f t="shared" si="1790"/>
        <v>0</v>
      </c>
      <c r="FE736" s="36">
        <f t="shared" si="1791"/>
        <v>0</v>
      </c>
      <c r="FF736" s="36">
        <f t="shared" si="1818"/>
        <v>0</v>
      </c>
      <c r="FG736" s="36">
        <f t="shared" si="1792"/>
        <v>0</v>
      </c>
      <c r="FH736" s="36">
        <f t="shared" si="1793"/>
        <v>0</v>
      </c>
      <c r="FI736" s="36">
        <f t="shared" si="1794"/>
        <v>0</v>
      </c>
      <c r="FJ736" s="36">
        <f t="shared" ca="1" si="1795"/>
        <v>0</v>
      </c>
      <c r="FK736" s="36">
        <f t="shared" si="1796"/>
        <v>0</v>
      </c>
      <c r="FL736" s="36">
        <f t="shared" si="1797"/>
        <v>0</v>
      </c>
      <c r="FM736" s="36">
        <f t="shared" ca="1" si="1798"/>
        <v>0</v>
      </c>
      <c r="FN736" s="36">
        <f t="shared" ca="1" si="1820"/>
        <v>0</v>
      </c>
    </row>
    <row r="737" spans="2:170" x14ac:dyDescent="0.25">
      <c r="B737" s="2">
        <v>729</v>
      </c>
      <c r="C737" s="2">
        <f t="shared" si="1674"/>
        <v>61</v>
      </c>
      <c r="D737" s="2">
        <f t="shared" si="1823"/>
        <v>753</v>
      </c>
      <c r="E737" s="2">
        <f t="shared" si="1821"/>
        <v>63</v>
      </c>
      <c r="F737" s="189">
        <f t="shared" si="1825"/>
        <v>67906</v>
      </c>
      <c r="G737" s="2">
        <f t="shared" si="1824"/>
        <v>11</v>
      </c>
      <c r="H737" s="187">
        <f t="shared" si="1675"/>
        <v>95.333333333333343</v>
      </c>
      <c r="I737" s="186">
        <f t="shared" si="1822"/>
        <v>95</v>
      </c>
      <c r="J737" s="2">
        <f t="shared" si="1676"/>
        <v>0</v>
      </c>
      <c r="K737" s="2">
        <f t="shared" si="1677"/>
        <v>1</v>
      </c>
      <c r="L737">
        <f t="shared" si="1678"/>
        <v>2</v>
      </c>
      <c r="M737" s="190">
        <f t="shared" si="1799"/>
        <v>0.45760049127000002</v>
      </c>
      <c r="N737">
        <f t="shared" si="1679"/>
        <v>1</v>
      </c>
      <c r="O737">
        <f t="shared" si="1680"/>
        <v>100</v>
      </c>
      <c r="P737" s="58">
        <f t="shared" si="1681"/>
        <v>2.0592022107150001</v>
      </c>
      <c r="Q737" s="106">
        <f t="shared" si="1682"/>
        <v>1</v>
      </c>
      <c r="R737" s="59">
        <f t="shared" si="1683"/>
        <v>1</v>
      </c>
      <c r="S737" s="32">
        <f t="shared" si="1800"/>
        <v>1</v>
      </c>
      <c r="T737">
        <f t="shared" si="1684"/>
        <v>1</v>
      </c>
      <c r="U737" s="32">
        <f t="shared" si="1801"/>
        <v>1.8360506400000001E-3</v>
      </c>
      <c r="V737">
        <f t="shared" si="1685"/>
        <v>1</v>
      </c>
      <c r="W737">
        <f t="shared" si="1686"/>
        <v>100</v>
      </c>
      <c r="X737" s="58">
        <f t="shared" si="1687"/>
        <v>8.2622278800000004E-3</v>
      </c>
      <c r="Y737" s="58">
        <f t="shared" si="1688"/>
        <v>8.2622278800000004E-3</v>
      </c>
      <c r="Z737" s="32">
        <f t="shared" si="1689"/>
        <v>8.2622278800000004E-3</v>
      </c>
      <c r="AA737" s="32">
        <f t="shared" si="1690"/>
        <v>0</v>
      </c>
      <c r="AB737" s="59">
        <f t="shared" si="1691"/>
        <v>4.9056245199999996E-3</v>
      </c>
      <c r="AC737" s="59">
        <f t="shared" si="1692"/>
        <v>4.9056245199999996E-3</v>
      </c>
      <c r="AD737">
        <f t="shared" si="1693"/>
        <v>1</v>
      </c>
      <c r="AE737" s="59">
        <f t="shared" si="1694"/>
        <v>4.9056245199999996E-3</v>
      </c>
      <c r="AF737" s="59">
        <f t="shared" si="1695"/>
        <v>4.1758461800000006E-3</v>
      </c>
      <c r="AG737" s="59">
        <f t="shared" si="1696"/>
        <v>4.1758461800000006E-3</v>
      </c>
      <c r="AH737">
        <f t="shared" si="1697"/>
        <v>1</v>
      </c>
      <c r="AI737" s="59">
        <f t="shared" si="1698"/>
        <v>4.1758461800000006E-3</v>
      </c>
      <c r="AJ737" s="59">
        <f t="shared" si="1699"/>
        <v>0</v>
      </c>
      <c r="AK737" s="59">
        <f t="shared" si="1700"/>
        <v>0</v>
      </c>
      <c r="AL737" s="59">
        <f t="shared" si="1701"/>
        <v>0</v>
      </c>
      <c r="AM737" s="12">
        <f t="shared" si="1802"/>
        <v>0</v>
      </c>
      <c r="AN737" s="12">
        <f t="shared" si="1803"/>
        <v>0</v>
      </c>
      <c r="AO737" s="66">
        <f t="shared" si="1702"/>
        <v>0</v>
      </c>
      <c r="AP737" s="66">
        <f t="shared" si="1703"/>
        <v>0</v>
      </c>
      <c r="AQ737" s="59">
        <f t="shared" si="1704"/>
        <v>0</v>
      </c>
      <c r="AR737" s="59">
        <f t="shared" si="1705"/>
        <v>0</v>
      </c>
      <c r="AS737" s="59">
        <f t="shared" si="1706"/>
        <v>0</v>
      </c>
      <c r="AT737" s="12">
        <f t="shared" si="1707"/>
        <v>0</v>
      </c>
      <c r="AU737" s="59">
        <f t="shared" si="1804"/>
        <v>0</v>
      </c>
      <c r="AV737" s="59">
        <f t="shared" si="1805"/>
        <v>0</v>
      </c>
      <c r="AW737" s="70">
        <f t="shared" si="1708"/>
        <v>0</v>
      </c>
      <c r="AX737" s="20">
        <f t="shared" si="1709"/>
        <v>200000</v>
      </c>
      <c r="AY737" s="20">
        <f t="shared" si="1710"/>
        <v>0</v>
      </c>
      <c r="AZ737" s="20">
        <f t="shared" si="1711"/>
        <v>0</v>
      </c>
      <c r="BA737" s="20">
        <f t="shared" si="1712"/>
        <v>200000</v>
      </c>
      <c r="BB737" s="36">
        <f t="shared" si="1713"/>
        <v>1</v>
      </c>
      <c r="BC737" s="36">
        <f t="shared" si="1714"/>
        <v>0</v>
      </c>
      <c r="BD737" s="80">
        <f t="shared" si="1715"/>
        <v>0</v>
      </c>
      <c r="BE737" s="36">
        <f t="shared" si="1716"/>
        <v>0</v>
      </c>
      <c r="BF737" s="36">
        <f t="shared" si="1717"/>
        <v>0</v>
      </c>
      <c r="BG737" s="36">
        <f t="shared" si="1718"/>
        <v>0</v>
      </c>
      <c r="BH737" s="36">
        <f t="shared" si="1719"/>
        <v>0</v>
      </c>
      <c r="BI737" s="36">
        <f t="shared" si="1720"/>
        <v>0</v>
      </c>
      <c r="BJ737" s="36">
        <f t="shared" si="1721"/>
        <v>0</v>
      </c>
      <c r="BK737" s="36">
        <f t="shared" si="1722"/>
        <v>0</v>
      </c>
      <c r="BL737" s="68">
        <f>IF(OR(AT737=0,E737&gt;ProjTerm),0,VLOOKUP(D737,'Life Events'!$AE$5:$AI$1206,5,FALSE))</f>
        <v>0</v>
      </c>
      <c r="BM737" s="93">
        <f t="shared" si="1723"/>
        <v>0</v>
      </c>
      <c r="BN737" s="93">
        <f t="shared" si="1724"/>
        <v>0</v>
      </c>
      <c r="BO737" s="36">
        <f t="shared" si="1725"/>
        <v>0</v>
      </c>
      <c r="BP737" s="36">
        <f t="shared" si="1726"/>
        <v>0</v>
      </c>
      <c r="BQ737" s="36">
        <f t="shared" si="1727"/>
        <v>0</v>
      </c>
      <c r="BR737" s="36">
        <f t="shared" si="1728"/>
        <v>154.78110000000001</v>
      </c>
      <c r="BS737" s="36">
        <f t="shared" si="1729"/>
        <v>0</v>
      </c>
      <c r="BT737" s="36">
        <f t="shared" si="1730"/>
        <v>0</v>
      </c>
      <c r="BU737" s="70" cm="1">
        <f t="array" ref="BU737">IF(AND(ActInt=1,$J737=0),INDEX(Tbl_FwdNom,$B737-IVP,MATCH(ValnDt,Tbl_FwdNom_Cols)),INDEX(Tbl_FwdNom,$B737,MATCH(StartDt,Tbl_FwdNom_Cols)))</f>
        <v>10.032520352000001</v>
      </c>
      <c r="BV737" s="70" cm="1">
        <f t="array" ref="BV737">INDEX(Tbl_FwdReal,$B737,MATCH(StartDt,Tbl_FwdReal_Cols))</f>
        <v>3.5875143139999999</v>
      </c>
      <c r="BW737" s="70" cm="1">
        <f t="array" ref="BW737">IF(RunType&lt;&gt;"OPN",INDEX(Tbl_FwdReal,$B737,MATCH(ValnDt,Tbl_FwdReal_Cols)),IF(AND($J737=0,ActInt=1),INDEX(Tbl_FwdReal,$B737-IVP,MATCH(ValnDt,Tbl_FwdReal_Cols)),-999))*$K737</f>
        <v>3.5875143139999999</v>
      </c>
      <c r="BX737" s="70">
        <f t="shared" si="1731"/>
        <v>3.5875143139999996E-2</v>
      </c>
      <c r="BY737" s="70">
        <f t="shared" si="1806"/>
        <v>6.2217981391691213E-2</v>
      </c>
      <c r="BZ737" s="64">
        <f t="shared" si="1819"/>
        <v>5.0426011086235345E-3</v>
      </c>
      <c r="CA737" s="70" cm="1">
        <f t="array" ref="CA737">IF($J737=1,CA736*(1+INDEX(Tbl_CPI,$B737,MATCH(IF(RunType="OPN",StartDt,ValnDt),Tbl_CPI_Cols))),0)</f>
        <v>0</v>
      </c>
      <c r="CB737" s="70">
        <f t="shared" si="1807"/>
        <v>57.9954107954485</v>
      </c>
      <c r="CC737" s="70">
        <f t="shared" si="1808"/>
        <v>55.424941978322252</v>
      </c>
      <c r="CD737" s="36">
        <f t="shared" si="1732"/>
        <v>280.77351857185079</v>
      </c>
      <c r="CE737" s="36">
        <f t="shared" si="1733"/>
        <v>0</v>
      </c>
      <c r="CF737" s="36">
        <f t="shared" si="1734"/>
        <v>0</v>
      </c>
      <c r="CG737" s="36">
        <f t="shared" si="1735"/>
        <v>0</v>
      </c>
      <c r="CH737" s="36">
        <f t="shared" si="1736"/>
        <v>0</v>
      </c>
      <c r="CI737" s="36">
        <f t="shared" si="1737"/>
        <v>0</v>
      </c>
      <c r="CJ737" s="36">
        <f t="shared" si="1738"/>
        <v>0</v>
      </c>
      <c r="CK737" s="36">
        <f t="shared" si="1739"/>
        <v>0</v>
      </c>
      <c r="CL737" s="36">
        <f t="shared" si="1740"/>
        <v>0</v>
      </c>
      <c r="CM737" s="36">
        <f t="shared" si="1741"/>
        <v>0</v>
      </c>
      <c r="CN737" s="36">
        <f t="shared" si="1742"/>
        <v>0</v>
      </c>
      <c r="CO737" s="20">
        <f t="shared" si="1743"/>
        <v>120000</v>
      </c>
      <c r="CP737" s="20">
        <f t="shared" si="1744"/>
        <v>2</v>
      </c>
      <c r="CQ737" s="64">
        <f t="shared" si="1745"/>
        <v>0.52125770600999999</v>
      </c>
      <c r="CR737" s="64">
        <f t="shared" si="1746"/>
        <v>1</v>
      </c>
      <c r="CS737" s="36">
        <f t="shared" si="1747"/>
        <v>0</v>
      </c>
      <c r="CT737" s="36">
        <f t="shared" si="1748"/>
        <v>0</v>
      </c>
      <c r="CU737" s="36">
        <f t="shared" si="1749"/>
        <v>0</v>
      </c>
      <c r="CV737" s="36">
        <f t="shared" si="1809"/>
        <v>0</v>
      </c>
      <c r="CW737" s="36">
        <f t="shared" si="1750"/>
        <v>0</v>
      </c>
      <c r="CX737" s="36">
        <f t="shared" si="1751"/>
        <v>0</v>
      </c>
      <c r="CY737" s="36">
        <f t="shared" si="1752"/>
        <v>0</v>
      </c>
      <c r="CZ737" s="36">
        <f t="shared" si="1810"/>
        <v>0</v>
      </c>
      <c r="DA737" s="64">
        <f t="shared" si="1753"/>
        <v>7.9989701508722533E-3</v>
      </c>
      <c r="DB737" s="70">
        <f t="shared" si="1811"/>
        <v>0.99206450563171211</v>
      </c>
      <c r="DC737" s="70">
        <f>PRODUCT($DB$8:DB737)</f>
        <v>1.1165669192746755E-3</v>
      </c>
      <c r="DD737" s="36">
        <f t="shared" si="1754"/>
        <v>0</v>
      </c>
      <c r="DE737" s="36">
        <f t="shared" si="1755"/>
        <v>0</v>
      </c>
      <c r="DF737" s="36">
        <f t="shared" si="1756"/>
        <v>0</v>
      </c>
      <c r="DG737" s="36">
        <f t="shared" si="1757"/>
        <v>0</v>
      </c>
      <c r="DH737" s="36">
        <f t="shared" si="1758"/>
        <v>0</v>
      </c>
      <c r="DI737" s="36">
        <f t="shared" si="1759"/>
        <v>0</v>
      </c>
      <c r="DJ737" s="36">
        <f t="shared" si="1760"/>
        <v>0</v>
      </c>
      <c r="DK737" s="36">
        <f t="shared" si="1761"/>
        <v>0</v>
      </c>
      <c r="DL737" s="36">
        <f t="shared" si="1762"/>
        <v>0</v>
      </c>
      <c r="DM737" s="36">
        <f t="shared" si="1763"/>
        <v>0</v>
      </c>
      <c r="DN737" s="36">
        <f t="shared" ca="1" si="1812"/>
        <v>4.6137290849905055E-12</v>
      </c>
      <c r="DO737" s="64" cm="1">
        <f t="array" ref="DO737">IFERROR(INDEX(Tbl_FwdNom,$B737,MATCH(LIDt,Tbl_FwdNom_Cols,0)),0)</f>
        <v>7.9991771099999998</v>
      </c>
      <c r="DP737" s="64">
        <f t="shared" ca="1" si="1813"/>
        <v>7.9376499159999998</v>
      </c>
      <c r="DQ737" s="64">
        <f t="shared" ca="1" si="1764"/>
        <v>6.3855981218772229E-3</v>
      </c>
      <c r="DR737" s="70">
        <f t="shared" ca="1" si="1765"/>
        <v>0.99365491901534153</v>
      </c>
      <c r="DS737" s="70">
        <f ca="1">PRODUCT($DR$8:DR737)</f>
        <v>3.3336427221992248E-3</v>
      </c>
      <c r="DT737" s="36">
        <f t="shared" ca="1" si="1766"/>
        <v>0</v>
      </c>
      <c r="DU737" s="36">
        <f t="shared" ca="1" si="1767"/>
        <v>0</v>
      </c>
      <c r="DV737" s="36">
        <f t="shared" ca="1" si="1768"/>
        <v>0</v>
      </c>
      <c r="DW737" s="36">
        <f t="shared" ca="1" si="1769"/>
        <v>0</v>
      </c>
      <c r="DX737" s="36">
        <f t="shared" ca="1" si="1770"/>
        <v>0</v>
      </c>
      <c r="DY737" s="36">
        <f t="shared" ca="1" si="1771"/>
        <v>0</v>
      </c>
      <c r="DZ737" s="36">
        <f t="shared" ca="1" si="1772"/>
        <v>0</v>
      </c>
      <c r="EA737" s="36">
        <f t="shared" ca="1" si="1773"/>
        <v>0</v>
      </c>
      <c r="EB737" s="36">
        <f t="shared" ca="1" si="1774"/>
        <v>0</v>
      </c>
      <c r="EC737" s="36">
        <f t="shared" ca="1" si="1775"/>
        <v>0</v>
      </c>
      <c r="ED737" s="36">
        <f t="shared" ca="1" si="1776"/>
        <v>0</v>
      </c>
      <c r="EE737" s="36">
        <f t="shared" ca="1" si="1814"/>
        <v>0</v>
      </c>
      <c r="EF737" s="36">
        <f t="shared" ca="1" si="1777"/>
        <v>0</v>
      </c>
      <c r="EG737" s="64"/>
      <c r="EH737" s="64"/>
      <c r="EI737" s="64"/>
      <c r="EJ737" s="70"/>
      <c r="EK737" s="70"/>
      <c r="EL737" s="70"/>
      <c r="EM737" s="70"/>
      <c r="EN737" s="70"/>
      <c r="EO737" s="36">
        <f t="shared" si="1778"/>
        <v>0</v>
      </c>
      <c r="EP737" s="36">
        <f t="shared" si="1779"/>
        <v>0</v>
      </c>
      <c r="EQ737" s="36">
        <f t="shared" si="1780"/>
        <v>0</v>
      </c>
      <c r="ER737" s="36">
        <f t="shared" si="1781"/>
        <v>0</v>
      </c>
      <c r="ES737" s="36">
        <f t="shared" si="1782"/>
        <v>0</v>
      </c>
      <c r="ET737" s="36">
        <f t="shared" si="1783"/>
        <v>0</v>
      </c>
      <c r="EU737" s="36">
        <f t="shared" si="1815"/>
        <v>0</v>
      </c>
      <c r="EV737" s="36">
        <f t="shared" si="1784"/>
        <v>0</v>
      </c>
      <c r="EW737" s="36">
        <f t="shared" si="1785"/>
        <v>0</v>
      </c>
      <c r="EX737" s="36">
        <f t="shared" si="1816"/>
        <v>0</v>
      </c>
      <c r="EY737" s="36">
        <f t="shared" si="1786"/>
        <v>0</v>
      </c>
      <c r="EZ737" s="36">
        <f t="shared" si="1787"/>
        <v>0</v>
      </c>
      <c r="FA737" s="36">
        <f t="shared" si="1788"/>
        <v>0</v>
      </c>
      <c r="FB737" s="36">
        <f t="shared" si="1789"/>
        <v>0</v>
      </c>
      <c r="FC737" s="36">
        <f t="shared" si="1817"/>
        <v>0</v>
      </c>
      <c r="FD737" s="36">
        <f t="shared" si="1790"/>
        <v>0</v>
      </c>
      <c r="FE737" s="36">
        <f t="shared" si="1791"/>
        <v>0</v>
      </c>
      <c r="FF737" s="36">
        <f t="shared" si="1818"/>
        <v>0</v>
      </c>
      <c r="FG737" s="36">
        <f t="shared" si="1792"/>
        <v>0</v>
      </c>
      <c r="FH737" s="36">
        <f t="shared" si="1793"/>
        <v>0</v>
      </c>
      <c r="FI737" s="36">
        <f t="shared" si="1794"/>
        <v>0</v>
      </c>
      <c r="FJ737" s="36">
        <f t="shared" ca="1" si="1795"/>
        <v>0</v>
      </c>
      <c r="FK737" s="36">
        <f t="shared" si="1796"/>
        <v>0</v>
      </c>
      <c r="FL737" s="36">
        <f t="shared" si="1797"/>
        <v>0</v>
      </c>
      <c r="FM737" s="36">
        <f t="shared" ca="1" si="1798"/>
        <v>0</v>
      </c>
      <c r="FN737" s="36">
        <f t="shared" ca="1" si="1820"/>
        <v>0</v>
      </c>
    </row>
    <row r="738" spans="2:170" x14ac:dyDescent="0.25">
      <c r="B738" s="2">
        <v>730</v>
      </c>
      <c r="C738" s="2">
        <f t="shared" si="1674"/>
        <v>61</v>
      </c>
      <c r="D738" s="2">
        <f t="shared" si="1823"/>
        <v>754</v>
      </c>
      <c r="E738" s="2">
        <f t="shared" si="1821"/>
        <v>63</v>
      </c>
      <c r="F738" s="189">
        <f t="shared" si="1825"/>
        <v>67937</v>
      </c>
      <c r="G738" s="2">
        <f t="shared" si="1824"/>
        <v>12</v>
      </c>
      <c r="H738" s="187">
        <f t="shared" si="1675"/>
        <v>95.416666666666671</v>
      </c>
      <c r="I738" s="186">
        <f t="shared" si="1822"/>
        <v>95</v>
      </c>
      <c r="J738" s="2">
        <f t="shared" si="1676"/>
        <v>0</v>
      </c>
      <c r="K738" s="2">
        <f t="shared" si="1677"/>
        <v>1</v>
      </c>
      <c r="L738">
        <f t="shared" si="1678"/>
        <v>2</v>
      </c>
      <c r="M738" s="190">
        <f t="shared" si="1799"/>
        <v>0.45760049127000002</v>
      </c>
      <c r="N738">
        <f t="shared" si="1679"/>
        <v>1</v>
      </c>
      <c r="O738">
        <f t="shared" si="1680"/>
        <v>100</v>
      </c>
      <c r="P738" s="58">
        <f t="shared" si="1681"/>
        <v>2.0592022107150001</v>
      </c>
      <c r="Q738" s="106">
        <f t="shared" si="1682"/>
        <v>1</v>
      </c>
      <c r="R738" s="59">
        <f t="shared" si="1683"/>
        <v>1</v>
      </c>
      <c r="S738" s="32">
        <f t="shared" si="1800"/>
        <v>1</v>
      </c>
      <c r="T738">
        <f t="shared" si="1684"/>
        <v>1</v>
      </c>
      <c r="U738" s="32">
        <f t="shared" si="1801"/>
        <v>1.8360506400000001E-3</v>
      </c>
      <c r="V738">
        <f t="shared" si="1685"/>
        <v>1</v>
      </c>
      <c r="W738">
        <f t="shared" si="1686"/>
        <v>100</v>
      </c>
      <c r="X738" s="58">
        <f t="shared" si="1687"/>
        <v>8.2622278800000004E-3</v>
      </c>
      <c r="Y738" s="58">
        <f t="shared" si="1688"/>
        <v>8.2622278800000004E-3</v>
      </c>
      <c r="Z738" s="32">
        <f t="shared" si="1689"/>
        <v>8.2622278800000004E-3</v>
      </c>
      <c r="AA738" s="32">
        <f t="shared" si="1690"/>
        <v>0</v>
      </c>
      <c r="AB738" s="59">
        <f t="shared" si="1691"/>
        <v>4.9056245199999996E-3</v>
      </c>
      <c r="AC738" s="59">
        <f t="shared" si="1692"/>
        <v>4.9056245199999996E-3</v>
      </c>
      <c r="AD738">
        <f t="shared" si="1693"/>
        <v>1</v>
      </c>
      <c r="AE738" s="59">
        <f t="shared" si="1694"/>
        <v>4.9056245199999996E-3</v>
      </c>
      <c r="AF738" s="59">
        <f t="shared" si="1695"/>
        <v>4.1758461800000006E-3</v>
      </c>
      <c r="AG738" s="59">
        <f t="shared" si="1696"/>
        <v>4.1758461800000006E-3</v>
      </c>
      <c r="AH738">
        <f t="shared" si="1697"/>
        <v>1</v>
      </c>
      <c r="AI738" s="59">
        <f t="shared" si="1698"/>
        <v>4.1758461800000006E-3</v>
      </c>
      <c r="AJ738" s="59">
        <f t="shared" si="1699"/>
        <v>0</v>
      </c>
      <c r="AK738" s="59">
        <f t="shared" si="1700"/>
        <v>0</v>
      </c>
      <c r="AL738" s="59">
        <f t="shared" si="1701"/>
        <v>0</v>
      </c>
      <c r="AM738" s="12">
        <f t="shared" si="1802"/>
        <v>0</v>
      </c>
      <c r="AN738" s="12">
        <f t="shared" si="1803"/>
        <v>0</v>
      </c>
      <c r="AO738" s="66">
        <f t="shared" si="1702"/>
        <v>0</v>
      </c>
      <c r="AP738" s="66">
        <f t="shared" si="1703"/>
        <v>0</v>
      </c>
      <c r="AQ738" s="59">
        <f t="shared" si="1704"/>
        <v>0</v>
      </c>
      <c r="AR738" s="59">
        <f t="shared" si="1705"/>
        <v>0</v>
      </c>
      <c r="AS738" s="59">
        <f t="shared" si="1706"/>
        <v>0</v>
      </c>
      <c r="AT738" s="12">
        <f t="shared" si="1707"/>
        <v>0</v>
      </c>
      <c r="AU738" s="59">
        <f t="shared" si="1804"/>
        <v>0</v>
      </c>
      <c r="AV738" s="59">
        <f t="shared" si="1805"/>
        <v>0</v>
      </c>
      <c r="AW738" s="70">
        <f t="shared" si="1708"/>
        <v>0</v>
      </c>
      <c r="AX738" s="20">
        <f t="shared" si="1709"/>
        <v>200000</v>
      </c>
      <c r="AY738" s="20">
        <f t="shared" si="1710"/>
        <v>0</v>
      </c>
      <c r="AZ738" s="20">
        <f t="shared" si="1711"/>
        <v>0</v>
      </c>
      <c r="BA738" s="20">
        <f t="shared" si="1712"/>
        <v>200000</v>
      </c>
      <c r="BB738" s="36">
        <f t="shared" si="1713"/>
        <v>1</v>
      </c>
      <c r="BC738" s="36">
        <f t="shared" si="1714"/>
        <v>0</v>
      </c>
      <c r="BD738" s="80">
        <f t="shared" si="1715"/>
        <v>0</v>
      </c>
      <c r="BE738" s="36">
        <f t="shared" si="1716"/>
        <v>0</v>
      </c>
      <c r="BF738" s="36">
        <f t="shared" si="1717"/>
        <v>0</v>
      </c>
      <c r="BG738" s="36">
        <f t="shared" si="1718"/>
        <v>0</v>
      </c>
      <c r="BH738" s="36">
        <f t="shared" si="1719"/>
        <v>0</v>
      </c>
      <c r="BI738" s="36">
        <f t="shared" si="1720"/>
        <v>0</v>
      </c>
      <c r="BJ738" s="36">
        <f t="shared" si="1721"/>
        <v>0</v>
      </c>
      <c r="BK738" s="36">
        <f t="shared" si="1722"/>
        <v>0</v>
      </c>
      <c r="BL738" s="68">
        <f>IF(OR(AT738=0,E738&gt;ProjTerm),0,VLOOKUP(D738,'Life Events'!$AE$5:$AI$1206,5,FALSE))</f>
        <v>0</v>
      </c>
      <c r="BM738" s="93">
        <f t="shared" si="1723"/>
        <v>0</v>
      </c>
      <c r="BN738" s="93">
        <f t="shared" si="1724"/>
        <v>0</v>
      </c>
      <c r="BO738" s="36">
        <f t="shared" si="1725"/>
        <v>0</v>
      </c>
      <c r="BP738" s="36">
        <f t="shared" si="1726"/>
        <v>0</v>
      </c>
      <c r="BQ738" s="36">
        <f t="shared" si="1727"/>
        <v>0</v>
      </c>
      <c r="BR738" s="36">
        <f t="shared" si="1728"/>
        <v>154.78110000000001</v>
      </c>
      <c r="BS738" s="36">
        <f t="shared" si="1729"/>
        <v>0</v>
      </c>
      <c r="BT738" s="36">
        <f t="shared" si="1730"/>
        <v>0</v>
      </c>
      <c r="BU738" s="70" cm="1">
        <f t="array" ref="BU738">IF(AND(ActInt=1,$J738=0),INDEX(Tbl_FwdNom,$B738-IVP,MATCH(ValnDt,Tbl_FwdNom_Cols)),INDEX(Tbl_FwdNom,$B738,MATCH(StartDt,Tbl_FwdNom_Cols)))</f>
        <v>10.026545984</v>
      </c>
      <c r="BV738" s="70" cm="1">
        <f t="array" ref="BV738">INDEX(Tbl_FwdReal,$B738,MATCH(StartDt,Tbl_FwdReal_Cols))</f>
        <v>3.5841275060000002</v>
      </c>
      <c r="BW738" s="70" cm="1">
        <f t="array" ref="BW738">IF(RunType&lt;&gt;"OPN",INDEX(Tbl_FwdReal,$B738,MATCH(ValnDt,Tbl_FwdReal_Cols)),IF(AND($J738=0,ActInt=1),INDEX(Tbl_FwdReal,$B738-IVP,MATCH(ValnDt,Tbl_FwdReal_Cols)),-999))*$K738</f>
        <v>3.5841275060000002</v>
      </c>
      <c r="BX738" s="70">
        <f t="shared" si="1731"/>
        <v>3.5841275060000004E-2</v>
      </c>
      <c r="BY738" s="70">
        <f t="shared" si="1806"/>
        <v>6.2195035408555643E-2</v>
      </c>
      <c r="BZ738" s="64">
        <f t="shared" si="1819"/>
        <v>5.0407918504398186E-3</v>
      </c>
      <c r="CA738" s="70" cm="1">
        <f t="array" ref="CA738">IF($J738=1,CA737*(1+INDEX(Tbl_CPI,$B738,MATCH(IF(RunType="OPN",StartDt,ValnDt),Tbl_CPI_Cols))),0)</f>
        <v>0</v>
      </c>
      <c r="CB738" s="70">
        <f t="shared" si="1807"/>
        <v>58.287753589549105</v>
      </c>
      <c r="CC738" s="70">
        <f t="shared" si="1808"/>
        <v>55.424941978322252</v>
      </c>
      <c r="CD738" s="36">
        <f t="shared" si="1732"/>
        <v>280.77351857185079</v>
      </c>
      <c r="CE738" s="36">
        <f t="shared" si="1733"/>
        <v>0</v>
      </c>
      <c r="CF738" s="36">
        <f t="shared" si="1734"/>
        <v>0</v>
      </c>
      <c r="CG738" s="36">
        <f t="shared" si="1735"/>
        <v>0</v>
      </c>
      <c r="CH738" s="36">
        <f t="shared" si="1736"/>
        <v>0</v>
      </c>
      <c r="CI738" s="36">
        <f t="shared" si="1737"/>
        <v>0</v>
      </c>
      <c r="CJ738" s="36">
        <f t="shared" si="1738"/>
        <v>0</v>
      </c>
      <c r="CK738" s="36">
        <f t="shared" si="1739"/>
        <v>0</v>
      </c>
      <c r="CL738" s="36">
        <f t="shared" si="1740"/>
        <v>0</v>
      </c>
      <c r="CM738" s="36">
        <f t="shared" si="1741"/>
        <v>0</v>
      </c>
      <c r="CN738" s="36">
        <f t="shared" si="1742"/>
        <v>0</v>
      </c>
      <c r="CO738" s="20">
        <f t="shared" si="1743"/>
        <v>120000</v>
      </c>
      <c r="CP738" s="20">
        <f t="shared" si="1744"/>
        <v>2</v>
      </c>
      <c r="CQ738" s="64">
        <f t="shared" si="1745"/>
        <v>0.52125770600999999</v>
      </c>
      <c r="CR738" s="64">
        <f t="shared" si="1746"/>
        <v>1</v>
      </c>
      <c r="CS738" s="36">
        <f t="shared" si="1747"/>
        <v>0</v>
      </c>
      <c r="CT738" s="36">
        <f t="shared" si="1748"/>
        <v>0</v>
      </c>
      <c r="CU738" s="36">
        <f t="shared" si="1749"/>
        <v>0</v>
      </c>
      <c r="CV738" s="36">
        <f t="shared" si="1809"/>
        <v>0</v>
      </c>
      <c r="CW738" s="36">
        <f t="shared" si="1750"/>
        <v>0</v>
      </c>
      <c r="CX738" s="36">
        <f t="shared" si="1751"/>
        <v>0</v>
      </c>
      <c r="CY738" s="36">
        <f t="shared" si="1752"/>
        <v>0</v>
      </c>
      <c r="CZ738" s="36">
        <f t="shared" si="1810"/>
        <v>0</v>
      </c>
      <c r="DA738" s="64">
        <f t="shared" si="1753"/>
        <v>7.9944091457533339E-3</v>
      </c>
      <c r="DB738" s="70">
        <f t="shared" si="1811"/>
        <v>0.99206899455669761</v>
      </c>
      <c r="DC738" s="70">
        <f>PRODUCT($DB$8:DB738)</f>
        <v>1.1077114209600968E-3</v>
      </c>
      <c r="DD738" s="36">
        <f t="shared" si="1754"/>
        <v>0</v>
      </c>
      <c r="DE738" s="36">
        <f t="shared" si="1755"/>
        <v>0</v>
      </c>
      <c r="DF738" s="36">
        <f t="shared" si="1756"/>
        <v>0</v>
      </c>
      <c r="DG738" s="36">
        <f t="shared" si="1757"/>
        <v>0</v>
      </c>
      <c r="DH738" s="36">
        <f t="shared" si="1758"/>
        <v>0</v>
      </c>
      <c r="DI738" s="36">
        <f t="shared" si="1759"/>
        <v>0</v>
      </c>
      <c r="DJ738" s="36">
        <f t="shared" si="1760"/>
        <v>0</v>
      </c>
      <c r="DK738" s="36">
        <f t="shared" si="1761"/>
        <v>0</v>
      </c>
      <c r="DL738" s="36">
        <f t="shared" si="1762"/>
        <v>0</v>
      </c>
      <c r="DM738" s="36">
        <f t="shared" si="1763"/>
        <v>0</v>
      </c>
      <c r="DN738" s="36">
        <f t="shared" ca="1" si="1812"/>
        <v>4.6137290849905055E-12</v>
      </c>
      <c r="DO738" s="64" cm="1">
        <f t="array" ref="DO738">IFERROR(INDEX(Tbl_FwdNom,$B738,MATCH(LIDt,Tbl_FwdNom_Cols,0)),0)</f>
        <v>7.9974675470000003</v>
      </c>
      <c r="DP738" s="64">
        <f t="shared" ca="1" si="1813"/>
        <v>7.9359413280000002</v>
      </c>
      <c r="DQ738" s="64">
        <f t="shared" ca="1" si="1764"/>
        <v>6.3842705724133086E-3</v>
      </c>
      <c r="DR738" s="70">
        <f t="shared" ca="1" si="1765"/>
        <v>0.99365622977316403</v>
      </c>
      <c r="DS738" s="70">
        <f ca="1">PRODUCT($DR$8:DR738)</f>
        <v>3.312494858751229E-3</v>
      </c>
      <c r="DT738" s="36">
        <f t="shared" ca="1" si="1766"/>
        <v>0</v>
      </c>
      <c r="DU738" s="36">
        <f t="shared" ca="1" si="1767"/>
        <v>0</v>
      </c>
      <c r="DV738" s="36">
        <f t="shared" ca="1" si="1768"/>
        <v>0</v>
      </c>
      <c r="DW738" s="36">
        <f t="shared" ca="1" si="1769"/>
        <v>0</v>
      </c>
      <c r="DX738" s="36">
        <f t="shared" ca="1" si="1770"/>
        <v>0</v>
      </c>
      <c r="DY738" s="36">
        <f t="shared" ca="1" si="1771"/>
        <v>0</v>
      </c>
      <c r="DZ738" s="36">
        <f t="shared" ca="1" si="1772"/>
        <v>0</v>
      </c>
      <c r="EA738" s="36">
        <f t="shared" ca="1" si="1773"/>
        <v>0</v>
      </c>
      <c r="EB738" s="36">
        <f t="shared" ca="1" si="1774"/>
        <v>0</v>
      </c>
      <c r="EC738" s="36">
        <f t="shared" ca="1" si="1775"/>
        <v>0</v>
      </c>
      <c r="ED738" s="36">
        <f t="shared" ca="1" si="1776"/>
        <v>0</v>
      </c>
      <c r="EE738" s="36">
        <f t="shared" ca="1" si="1814"/>
        <v>0</v>
      </c>
      <c r="EF738" s="36">
        <f t="shared" ca="1" si="1777"/>
        <v>0</v>
      </c>
      <c r="EG738" s="64"/>
      <c r="EH738" s="64"/>
      <c r="EI738" s="64"/>
      <c r="EJ738" s="70"/>
      <c r="EK738" s="70"/>
      <c r="EL738" s="70"/>
      <c r="EM738" s="70"/>
      <c r="EN738" s="70"/>
      <c r="EO738" s="36">
        <f t="shared" si="1778"/>
        <v>0</v>
      </c>
      <c r="EP738" s="36">
        <f t="shared" si="1779"/>
        <v>0</v>
      </c>
      <c r="EQ738" s="36">
        <f t="shared" si="1780"/>
        <v>0</v>
      </c>
      <c r="ER738" s="36">
        <f t="shared" si="1781"/>
        <v>0</v>
      </c>
      <c r="ES738" s="36">
        <f t="shared" si="1782"/>
        <v>0</v>
      </c>
      <c r="ET738" s="36">
        <f t="shared" si="1783"/>
        <v>0</v>
      </c>
      <c r="EU738" s="36">
        <f t="shared" si="1815"/>
        <v>0</v>
      </c>
      <c r="EV738" s="36">
        <f t="shared" si="1784"/>
        <v>0</v>
      </c>
      <c r="EW738" s="36">
        <f t="shared" si="1785"/>
        <v>0</v>
      </c>
      <c r="EX738" s="36">
        <f t="shared" si="1816"/>
        <v>0</v>
      </c>
      <c r="EY738" s="36">
        <f t="shared" si="1786"/>
        <v>0</v>
      </c>
      <c r="EZ738" s="36">
        <f t="shared" si="1787"/>
        <v>0</v>
      </c>
      <c r="FA738" s="36">
        <f t="shared" si="1788"/>
        <v>0</v>
      </c>
      <c r="FB738" s="36">
        <f t="shared" si="1789"/>
        <v>0</v>
      </c>
      <c r="FC738" s="36">
        <f t="shared" si="1817"/>
        <v>0</v>
      </c>
      <c r="FD738" s="36">
        <f t="shared" si="1790"/>
        <v>0</v>
      </c>
      <c r="FE738" s="36">
        <f t="shared" si="1791"/>
        <v>0</v>
      </c>
      <c r="FF738" s="36">
        <f t="shared" si="1818"/>
        <v>0</v>
      </c>
      <c r="FG738" s="36">
        <f t="shared" si="1792"/>
        <v>0</v>
      </c>
      <c r="FH738" s="36">
        <f t="shared" si="1793"/>
        <v>0</v>
      </c>
      <c r="FI738" s="36">
        <f t="shared" si="1794"/>
        <v>0</v>
      </c>
      <c r="FJ738" s="36">
        <f t="shared" ca="1" si="1795"/>
        <v>0</v>
      </c>
      <c r="FK738" s="36">
        <f t="shared" si="1796"/>
        <v>0</v>
      </c>
      <c r="FL738" s="36">
        <f t="shared" si="1797"/>
        <v>0</v>
      </c>
      <c r="FM738" s="36">
        <f t="shared" ca="1" si="1798"/>
        <v>0</v>
      </c>
      <c r="FN738" s="36">
        <f t="shared" ca="1" si="1820"/>
        <v>0</v>
      </c>
    </row>
    <row r="739" spans="2:170" x14ac:dyDescent="0.25">
      <c r="B739" s="2">
        <v>731</v>
      </c>
      <c r="C739" s="2">
        <f t="shared" si="1674"/>
        <v>61</v>
      </c>
      <c r="D739" s="2">
        <f t="shared" si="1823"/>
        <v>755</v>
      </c>
      <c r="E739" s="2">
        <f t="shared" si="1821"/>
        <v>63</v>
      </c>
      <c r="F739" s="189">
        <f t="shared" si="1825"/>
        <v>67968</v>
      </c>
      <c r="G739" s="2">
        <f t="shared" si="1824"/>
        <v>1</v>
      </c>
      <c r="H739" s="187">
        <f t="shared" si="1675"/>
        <v>95.5</v>
      </c>
      <c r="I739" s="186">
        <f t="shared" si="1822"/>
        <v>95</v>
      </c>
      <c r="J739" s="2">
        <f t="shared" si="1676"/>
        <v>0</v>
      </c>
      <c r="K739" s="2">
        <f t="shared" si="1677"/>
        <v>1</v>
      </c>
      <c r="L739">
        <f t="shared" si="1678"/>
        <v>2</v>
      </c>
      <c r="M739" s="190">
        <f t="shared" si="1799"/>
        <v>0.45760049127000002</v>
      </c>
      <c r="N739">
        <f t="shared" si="1679"/>
        <v>1</v>
      </c>
      <c r="O739">
        <f t="shared" si="1680"/>
        <v>100</v>
      </c>
      <c r="P739" s="58">
        <f t="shared" si="1681"/>
        <v>2.0592022107150001</v>
      </c>
      <c r="Q739" s="106">
        <f t="shared" si="1682"/>
        <v>1</v>
      </c>
      <c r="R739" s="59">
        <f t="shared" si="1683"/>
        <v>1</v>
      </c>
      <c r="S739" s="32">
        <f t="shared" si="1800"/>
        <v>1</v>
      </c>
      <c r="T739">
        <f t="shared" si="1684"/>
        <v>1</v>
      </c>
      <c r="U739" s="32">
        <f t="shared" si="1801"/>
        <v>1.8360506400000001E-3</v>
      </c>
      <c r="V739">
        <f t="shared" si="1685"/>
        <v>1</v>
      </c>
      <c r="W739">
        <f t="shared" si="1686"/>
        <v>100</v>
      </c>
      <c r="X739" s="58">
        <f t="shared" si="1687"/>
        <v>8.2622278800000004E-3</v>
      </c>
      <c r="Y739" s="58">
        <f t="shared" si="1688"/>
        <v>8.2622278800000004E-3</v>
      </c>
      <c r="Z739" s="32">
        <f t="shared" si="1689"/>
        <v>8.2622278800000004E-3</v>
      </c>
      <c r="AA739" s="32">
        <f t="shared" si="1690"/>
        <v>0</v>
      </c>
      <c r="AB739" s="59">
        <f t="shared" si="1691"/>
        <v>4.9056245199999996E-3</v>
      </c>
      <c r="AC739" s="59">
        <f t="shared" si="1692"/>
        <v>4.9056245199999996E-3</v>
      </c>
      <c r="AD739">
        <f t="shared" si="1693"/>
        <v>1</v>
      </c>
      <c r="AE739" s="59">
        <f t="shared" si="1694"/>
        <v>4.9056245199999996E-3</v>
      </c>
      <c r="AF739" s="59">
        <f t="shared" si="1695"/>
        <v>4.1758461800000006E-3</v>
      </c>
      <c r="AG739" s="59">
        <f t="shared" si="1696"/>
        <v>4.1758461800000006E-3</v>
      </c>
      <c r="AH739">
        <f t="shared" si="1697"/>
        <v>1</v>
      </c>
      <c r="AI739" s="59">
        <f t="shared" si="1698"/>
        <v>4.1758461800000006E-3</v>
      </c>
      <c r="AJ739" s="59">
        <f t="shared" si="1699"/>
        <v>0</v>
      </c>
      <c r="AK739" s="59">
        <f t="shared" si="1700"/>
        <v>0</v>
      </c>
      <c r="AL739" s="59">
        <f t="shared" si="1701"/>
        <v>0</v>
      </c>
      <c r="AM739" s="12">
        <f t="shared" si="1802"/>
        <v>0</v>
      </c>
      <c r="AN739" s="12">
        <f t="shared" si="1803"/>
        <v>0</v>
      </c>
      <c r="AO739" s="66">
        <f t="shared" si="1702"/>
        <v>0</v>
      </c>
      <c r="AP739" s="66">
        <f t="shared" si="1703"/>
        <v>0</v>
      </c>
      <c r="AQ739" s="59">
        <f t="shared" si="1704"/>
        <v>0</v>
      </c>
      <c r="AR739" s="59">
        <f t="shared" si="1705"/>
        <v>0</v>
      </c>
      <c r="AS739" s="59">
        <f t="shared" si="1706"/>
        <v>0</v>
      </c>
      <c r="AT739" s="12">
        <f t="shared" si="1707"/>
        <v>0</v>
      </c>
      <c r="AU739" s="59">
        <f t="shared" si="1804"/>
        <v>0</v>
      </c>
      <c r="AV739" s="59">
        <f t="shared" si="1805"/>
        <v>0</v>
      </c>
      <c r="AW739" s="70">
        <f t="shared" si="1708"/>
        <v>0</v>
      </c>
      <c r="AX739" s="20">
        <f t="shared" si="1709"/>
        <v>200000</v>
      </c>
      <c r="AY739" s="20">
        <f t="shared" si="1710"/>
        <v>0</v>
      </c>
      <c r="AZ739" s="20">
        <f t="shared" si="1711"/>
        <v>0</v>
      </c>
      <c r="BA739" s="20">
        <f t="shared" si="1712"/>
        <v>200000</v>
      </c>
      <c r="BB739" s="36">
        <f t="shared" si="1713"/>
        <v>1</v>
      </c>
      <c r="BC739" s="36">
        <f t="shared" si="1714"/>
        <v>0</v>
      </c>
      <c r="BD739" s="80">
        <f t="shared" si="1715"/>
        <v>0</v>
      </c>
      <c r="BE739" s="36">
        <f t="shared" si="1716"/>
        <v>0</v>
      </c>
      <c r="BF739" s="36">
        <f t="shared" si="1717"/>
        <v>0</v>
      </c>
      <c r="BG739" s="36">
        <f t="shared" si="1718"/>
        <v>0</v>
      </c>
      <c r="BH739" s="36">
        <f t="shared" si="1719"/>
        <v>0</v>
      </c>
      <c r="BI739" s="36">
        <f t="shared" si="1720"/>
        <v>0</v>
      </c>
      <c r="BJ739" s="36">
        <f t="shared" si="1721"/>
        <v>0</v>
      </c>
      <c r="BK739" s="36">
        <f t="shared" si="1722"/>
        <v>0</v>
      </c>
      <c r="BL739" s="68">
        <f>IF(OR(AT739=0,E739&gt;ProjTerm),0,VLOOKUP(D739,'Life Events'!$AE$5:$AI$1206,5,FALSE))</f>
        <v>0</v>
      </c>
      <c r="BM739" s="93">
        <f t="shared" si="1723"/>
        <v>0</v>
      </c>
      <c r="BN739" s="93">
        <f t="shared" si="1724"/>
        <v>0</v>
      </c>
      <c r="BO739" s="36">
        <f t="shared" si="1725"/>
        <v>0</v>
      </c>
      <c r="BP739" s="36">
        <f t="shared" si="1726"/>
        <v>0</v>
      </c>
      <c r="BQ739" s="36">
        <f t="shared" si="1727"/>
        <v>0</v>
      </c>
      <c r="BR739" s="36">
        <f t="shared" si="1728"/>
        <v>154.78110000000001</v>
      </c>
      <c r="BS739" s="36">
        <f t="shared" si="1729"/>
        <v>0</v>
      </c>
      <c r="BT739" s="36">
        <f t="shared" si="1730"/>
        <v>0</v>
      </c>
      <c r="BU739" s="70" cm="1">
        <f t="array" ref="BU739">IF(AND(ActInt=1,$J739=0),INDEX(Tbl_FwdNom,$B739-IVP,MATCH(ValnDt,Tbl_FwdNom_Cols)),INDEX(Tbl_FwdNom,$B739,MATCH(StartDt,Tbl_FwdNom_Cols)))</f>
        <v>10.020571941</v>
      </c>
      <c r="BV739" s="70" cm="1">
        <f t="array" ref="BV739">INDEX(Tbl_FwdReal,$B739,MATCH(StartDt,Tbl_FwdReal_Cols))</f>
        <v>3.58074081</v>
      </c>
      <c r="BW739" s="70" cm="1">
        <f t="array" ref="BW739">IF(RunType&lt;&gt;"OPN",INDEX(Tbl_FwdReal,$B739,MATCH(ValnDt,Tbl_FwdReal_Cols)),IF(AND($J739=0,ActInt=1),INDEX(Tbl_FwdReal,$B739-IVP,MATCH(ValnDt,Tbl_FwdReal_Cols)),-999))*$K739</f>
        <v>3.58074081</v>
      </c>
      <c r="BX739" s="70">
        <f t="shared" si="1731"/>
        <v>3.58074081E-2</v>
      </c>
      <c r="BY739" s="70">
        <f t="shared" si="1806"/>
        <v>6.2172089914018791E-2</v>
      </c>
      <c r="BZ739" s="64">
        <f t="shared" si="1819"/>
        <v>5.0389825949546108E-3</v>
      </c>
      <c r="CA739" s="70" cm="1">
        <f t="array" ref="CA739">IF($J739=1,CA738*(1+INDEX(Tbl_CPI,$B739,MATCH(IF(RunType="OPN",StartDt,ValnDt),Tbl_CPI_Cols))),0)</f>
        <v>0</v>
      </c>
      <c r="CB739" s="70">
        <f t="shared" si="1807"/>
        <v>58.581464565385843</v>
      </c>
      <c r="CC739" s="70">
        <f t="shared" si="1808"/>
        <v>55.424941978322252</v>
      </c>
      <c r="CD739" s="36">
        <f t="shared" si="1732"/>
        <v>280.77351857185079</v>
      </c>
      <c r="CE739" s="36">
        <f t="shared" si="1733"/>
        <v>0</v>
      </c>
      <c r="CF739" s="36">
        <f t="shared" si="1734"/>
        <v>0</v>
      </c>
      <c r="CG739" s="36">
        <f t="shared" si="1735"/>
        <v>0</v>
      </c>
      <c r="CH739" s="36">
        <f t="shared" si="1736"/>
        <v>0</v>
      </c>
      <c r="CI739" s="36">
        <f t="shared" si="1737"/>
        <v>0</v>
      </c>
      <c r="CJ739" s="36">
        <f t="shared" si="1738"/>
        <v>0</v>
      </c>
      <c r="CK739" s="36">
        <f t="shared" si="1739"/>
        <v>0</v>
      </c>
      <c r="CL739" s="36">
        <f t="shared" si="1740"/>
        <v>0</v>
      </c>
      <c r="CM739" s="36">
        <f t="shared" si="1741"/>
        <v>0</v>
      </c>
      <c r="CN739" s="36">
        <f t="shared" si="1742"/>
        <v>0</v>
      </c>
      <c r="CO739" s="20">
        <f t="shared" si="1743"/>
        <v>120000</v>
      </c>
      <c r="CP739" s="20">
        <f t="shared" si="1744"/>
        <v>2</v>
      </c>
      <c r="CQ739" s="64">
        <f t="shared" si="1745"/>
        <v>0.52125770600999999</v>
      </c>
      <c r="CR739" s="64">
        <f t="shared" si="1746"/>
        <v>1</v>
      </c>
      <c r="CS739" s="36">
        <f t="shared" si="1747"/>
        <v>0</v>
      </c>
      <c r="CT739" s="36">
        <f t="shared" si="1748"/>
        <v>0</v>
      </c>
      <c r="CU739" s="36">
        <f t="shared" si="1749"/>
        <v>0</v>
      </c>
      <c r="CV739" s="36">
        <f t="shared" si="1809"/>
        <v>0</v>
      </c>
      <c r="CW739" s="36">
        <f t="shared" si="1750"/>
        <v>0</v>
      </c>
      <c r="CX739" s="36">
        <f t="shared" si="1751"/>
        <v>0</v>
      </c>
      <c r="CY739" s="36">
        <f t="shared" si="1752"/>
        <v>0</v>
      </c>
      <c r="CZ739" s="36">
        <f t="shared" si="1810"/>
        <v>0</v>
      </c>
      <c r="DA739" s="64">
        <f t="shared" si="1753"/>
        <v>7.9898481617404205E-3</v>
      </c>
      <c r="DB739" s="70">
        <f t="shared" si="1811"/>
        <v>0.9920734835015339</v>
      </c>
      <c r="DC739" s="70">
        <f>PRODUCT($DB$8:DB739)</f>
        <v>1.0989311281063173E-3</v>
      </c>
      <c r="DD739" s="36">
        <f t="shared" si="1754"/>
        <v>0</v>
      </c>
      <c r="DE739" s="36">
        <f t="shared" si="1755"/>
        <v>0</v>
      </c>
      <c r="DF739" s="36">
        <f t="shared" si="1756"/>
        <v>0</v>
      </c>
      <c r="DG739" s="36">
        <f t="shared" si="1757"/>
        <v>0</v>
      </c>
      <c r="DH739" s="36">
        <f t="shared" si="1758"/>
        <v>0</v>
      </c>
      <c r="DI739" s="36">
        <f t="shared" si="1759"/>
        <v>0</v>
      </c>
      <c r="DJ739" s="36">
        <f t="shared" si="1760"/>
        <v>0</v>
      </c>
      <c r="DK739" s="36">
        <f t="shared" si="1761"/>
        <v>0</v>
      </c>
      <c r="DL739" s="36">
        <f t="shared" si="1762"/>
        <v>0</v>
      </c>
      <c r="DM739" s="36">
        <f t="shared" si="1763"/>
        <v>0</v>
      </c>
      <c r="DN739" s="36">
        <f t="shared" ca="1" si="1812"/>
        <v>4.6137290849905055E-12</v>
      </c>
      <c r="DO739" s="64" cm="1">
        <f t="array" ref="DO739">IFERROR(INDEX(Tbl_FwdNom,$B739,MATCH(LIDt,Tbl_FwdNom_Cols,0)),0)</f>
        <v>7.9957580119999996</v>
      </c>
      <c r="DP739" s="64">
        <f t="shared" ca="1" si="1813"/>
        <v>7.9342327670000001</v>
      </c>
      <c r="DQ739" s="64">
        <f t="shared" ca="1" si="1764"/>
        <v>6.382943024664689E-3</v>
      </c>
      <c r="DR739" s="70">
        <f t="shared" ca="1" si="1765"/>
        <v>0.99365754053275102</v>
      </c>
      <c r="DS739" s="70">
        <f ca="1">PRODUCT($DR$8:DR739)</f>
        <v>3.2914854943741287E-3</v>
      </c>
      <c r="DT739" s="36">
        <f t="shared" ca="1" si="1766"/>
        <v>0</v>
      </c>
      <c r="DU739" s="36">
        <f t="shared" ca="1" si="1767"/>
        <v>0</v>
      </c>
      <c r="DV739" s="36">
        <f t="shared" ca="1" si="1768"/>
        <v>0</v>
      </c>
      <c r="DW739" s="36">
        <f t="shared" ca="1" si="1769"/>
        <v>0</v>
      </c>
      <c r="DX739" s="36">
        <f t="shared" ca="1" si="1770"/>
        <v>0</v>
      </c>
      <c r="DY739" s="36">
        <f t="shared" ca="1" si="1771"/>
        <v>0</v>
      </c>
      <c r="DZ739" s="36">
        <f t="shared" ca="1" si="1772"/>
        <v>0</v>
      </c>
      <c r="EA739" s="36">
        <f t="shared" ca="1" si="1773"/>
        <v>0</v>
      </c>
      <c r="EB739" s="36">
        <f t="shared" ca="1" si="1774"/>
        <v>0</v>
      </c>
      <c r="EC739" s="36">
        <f t="shared" ca="1" si="1775"/>
        <v>0</v>
      </c>
      <c r="ED739" s="36">
        <f t="shared" ca="1" si="1776"/>
        <v>0</v>
      </c>
      <c r="EE739" s="36">
        <f t="shared" ca="1" si="1814"/>
        <v>0</v>
      </c>
      <c r="EF739" s="36">
        <f t="shared" ca="1" si="1777"/>
        <v>0</v>
      </c>
      <c r="EG739" s="64"/>
      <c r="EH739" s="64"/>
      <c r="EI739" s="64"/>
      <c r="EJ739" s="70"/>
      <c r="EK739" s="70"/>
      <c r="EL739" s="70"/>
      <c r="EM739" s="70"/>
      <c r="EN739" s="70"/>
      <c r="EO739" s="36">
        <f t="shared" si="1778"/>
        <v>0</v>
      </c>
      <c r="EP739" s="36">
        <f t="shared" si="1779"/>
        <v>0</v>
      </c>
      <c r="EQ739" s="36">
        <f t="shared" si="1780"/>
        <v>0</v>
      </c>
      <c r="ER739" s="36">
        <f t="shared" si="1781"/>
        <v>0</v>
      </c>
      <c r="ES739" s="36">
        <f t="shared" si="1782"/>
        <v>0</v>
      </c>
      <c r="ET739" s="36">
        <f t="shared" si="1783"/>
        <v>0</v>
      </c>
      <c r="EU739" s="36">
        <f t="shared" si="1815"/>
        <v>0</v>
      </c>
      <c r="EV739" s="36">
        <f t="shared" si="1784"/>
        <v>0</v>
      </c>
      <c r="EW739" s="36">
        <f t="shared" si="1785"/>
        <v>0</v>
      </c>
      <c r="EX739" s="36">
        <f t="shared" si="1816"/>
        <v>0</v>
      </c>
      <c r="EY739" s="36">
        <f t="shared" si="1786"/>
        <v>0</v>
      </c>
      <c r="EZ739" s="36">
        <f t="shared" si="1787"/>
        <v>0</v>
      </c>
      <c r="FA739" s="36">
        <f t="shared" si="1788"/>
        <v>0</v>
      </c>
      <c r="FB739" s="36">
        <f t="shared" si="1789"/>
        <v>0</v>
      </c>
      <c r="FC739" s="36">
        <f t="shared" si="1817"/>
        <v>0</v>
      </c>
      <c r="FD739" s="36">
        <f t="shared" si="1790"/>
        <v>0</v>
      </c>
      <c r="FE739" s="36">
        <f t="shared" si="1791"/>
        <v>0</v>
      </c>
      <c r="FF739" s="36">
        <f t="shared" si="1818"/>
        <v>0</v>
      </c>
      <c r="FG739" s="36">
        <f t="shared" si="1792"/>
        <v>0</v>
      </c>
      <c r="FH739" s="36">
        <f t="shared" si="1793"/>
        <v>0</v>
      </c>
      <c r="FI739" s="36">
        <f t="shared" si="1794"/>
        <v>0</v>
      </c>
      <c r="FJ739" s="36">
        <f t="shared" ca="1" si="1795"/>
        <v>0</v>
      </c>
      <c r="FK739" s="36">
        <f t="shared" si="1796"/>
        <v>0</v>
      </c>
      <c r="FL739" s="36">
        <f t="shared" si="1797"/>
        <v>0</v>
      </c>
      <c r="FM739" s="36">
        <f t="shared" ca="1" si="1798"/>
        <v>0</v>
      </c>
      <c r="FN739" s="36">
        <f t="shared" ca="1" si="1820"/>
        <v>0</v>
      </c>
    </row>
    <row r="740" spans="2:170" x14ac:dyDescent="0.25">
      <c r="B740" s="2">
        <v>732</v>
      </c>
      <c r="C740" s="2">
        <f t="shared" si="1674"/>
        <v>61</v>
      </c>
      <c r="D740" s="2">
        <f t="shared" si="1823"/>
        <v>756</v>
      </c>
      <c r="E740" s="2">
        <f t="shared" si="1821"/>
        <v>63</v>
      </c>
      <c r="F740" s="189">
        <f t="shared" si="1825"/>
        <v>67996</v>
      </c>
      <c r="G740" s="2">
        <f t="shared" si="1824"/>
        <v>2</v>
      </c>
      <c r="H740" s="187">
        <f t="shared" si="1675"/>
        <v>95.583333333333343</v>
      </c>
      <c r="I740" s="186">
        <f t="shared" si="1822"/>
        <v>95</v>
      </c>
      <c r="J740" s="2">
        <f t="shared" si="1676"/>
        <v>0</v>
      </c>
      <c r="K740" s="2">
        <f t="shared" si="1677"/>
        <v>1</v>
      </c>
      <c r="L740">
        <f t="shared" si="1678"/>
        <v>2</v>
      </c>
      <c r="M740" s="190">
        <f t="shared" si="1799"/>
        <v>0.45760049127000002</v>
      </c>
      <c r="N740">
        <f t="shared" si="1679"/>
        <v>1</v>
      </c>
      <c r="O740">
        <f t="shared" si="1680"/>
        <v>100</v>
      </c>
      <c r="P740" s="58">
        <f t="shared" si="1681"/>
        <v>2.0592022107150001</v>
      </c>
      <c r="Q740" s="106">
        <f t="shared" si="1682"/>
        <v>1</v>
      </c>
      <c r="R740" s="59">
        <f t="shared" si="1683"/>
        <v>1</v>
      </c>
      <c r="S740" s="32">
        <f t="shared" si="1800"/>
        <v>1</v>
      </c>
      <c r="T740">
        <f t="shared" si="1684"/>
        <v>1</v>
      </c>
      <c r="U740" s="32">
        <f t="shared" si="1801"/>
        <v>1.8360506400000001E-3</v>
      </c>
      <c r="V740">
        <f t="shared" si="1685"/>
        <v>1</v>
      </c>
      <c r="W740">
        <f t="shared" si="1686"/>
        <v>100</v>
      </c>
      <c r="X740" s="58">
        <f t="shared" si="1687"/>
        <v>8.2622278800000004E-3</v>
      </c>
      <c r="Y740" s="58">
        <f t="shared" si="1688"/>
        <v>8.2622278800000004E-3</v>
      </c>
      <c r="Z740" s="32">
        <f t="shared" si="1689"/>
        <v>8.2622278800000004E-3</v>
      </c>
      <c r="AA740" s="32">
        <f t="shared" si="1690"/>
        <v>0</v>
      </c>
      <c r="AB740" s="59">
        <f t="shared" si="1691"/>
        <v>4.9056245199999996E-3</v>
      </c>
      <c r="AC740" s="59">
        <f t="shared" si="1692"/>
        <v>4.9056245199999996E-3</v>
      </c>
      <c r="AD740">
        <f t="shared" si="1693"/>
        <v>1</v>
      </c>
      <c r="AE740" s="59">
        <f t="shared" si="1694"/>
        <v>4.9056245199999996E-3</v>
      </c>
      <c r="AF740" s="59">
        <f t="shared" si="1695"/>
        <v>4.1758461800000006E-3</v>
      </c>
      <c r="AG740" s="59">
        <f t="shared" si="1696"/>
        <v>4.1758461800000006E-3</v>
      </c>
      <c r="AH740">
        <f t="shared" si="1697"/>
        <v>1</v>
      </c>
      <c r="AI740" s="59">
        <f t="shared" si="1698"/>
        <v>4.1758461800000006E-3</v>
      </c>
      <c r="AJ740" s="59">
        <f t="shared" si="1699"/>
        <v>0</v>
      </c>
      <c r="AK740" s="59">
        <f t="shared" si="1700"/>
        <v>0</v>
      </c>
      <c r="AL740" s="59">
        <f t="shared" si="1701"/>
        <v>0</v>
      </c>
      <c r="AM740" s="12">
        <f t="shared" si="1802"/>
        <v>0</v>
      </c>
      <c r="AN740" s="12">
        <f t="shared" si="1803"/>
        <v>0</v>
      </c>
      <c r="AO740" s="66">
        <f t="shared" si="1702"/>
        <v>0</v>
      </c>
      <c r="AP740" s="66">
        <f t="shared" si="1703"/>
        <v>0</v>
      </c>
      <c r="AQ740" s="59">
        <f t="shared" si="1704"/>
        <v>0</v>
      </c>
      <c r="AR740" s="59">
        <f t="shared" si="1705"/>
        <v>0</v>
      </c>
      <c r="AS740" s="59">
        <f t="shared" si="1706"/>
        <v>0</v>
      </c>
      <c r="AT740" s="12">
        <f t="shared" si="1707"/>
        <v>0</v>
      </c>
      <c r="AU740" s="59">
        <f t="shared" si="1804"/>
        <v>0</v>
      </c>
      <c r="AV740" s="59">
        <f t="shared" si="1805"/>
        <v>0</v>
      </c>
      <c r="AW740" s="70">
        <f t="shared" si="1708"/>
        <v>0</v>
      </c>
      <c r="AX740" s="20">
        <f t="shared" si="1709"/>
        <v>200000</v>
      </c>
      <c r="AY740" s="20">
        <f t="shared" si="1710"/>
        <v>0</v>
      </c>
      <c r="AZ740" s="20">
        <f t="shared" si="1711"/>
        <v>0</v>
      </c>
      <c r="BA740" s="20">
        <f t="shared" si="1712"/>
        <v>200000</v>
      </c>
      <c r="BB740" s="36">
        <f t="shared" si="1713"/>
        <v>1</v>
      </c>
      <c r="BC740" s="36">
        <f t="shared" si="1714"/>
        <v>0</v>
      </c>
      <c r="BD740" s="80">
        <f t="shared" si="1715"/>
        <v>0</v>
      </c>
      <c r="BE740" s="36">
        <f t="shared" si="1716"/>
        <v>0</v>
      </c>
      <c r="BF740" s="36">
        <f t="shared" si="1717"/>
        <v>0</v>
      </c>
      <c r="BG740" s="36">
        <f t="shared" si="1718"/>
        <v>0</v>
      </c>
      <c r="BH740" s="36">
        <f t="shared" si="1719"/>
        <v>0</v>
      </c>
      <c r="BI740" s="36">
        <f t="shared" si="1720"/>
        <v>0</v>
      </c>
      <c r="BJ740" s="36">
        <f t="shared" si="1721"/>
        <v>0</v>
      </c>
      <c r="BK740" s="36">
        <f t="shared" si="1722"/>
        <v>0</v>
      </c>
      <c r="BL740" s="68">
        <f>IF(OR(AT740=0,E740&gt;ProjTerm),0,VLOOKUP(D740,'Life Events'!$AE$5:$AI$1206,5,FALSE))</f>
        <v>0</v>
      </c>
      <c r="BM740" s="93">
        <f t="shared" si="1723"/>
        <v>0</v>
      </c>
      <c r="BN740" s="93">
        <f t="shared" si="1724"/>
        <v>0</v>
      </c>
      <c r="BO740" s="36">
        <f t="shared" si="1725"/>
        <v>0</v>
      </c>
      <c r="BP740" s="36">
        <f t="shared" si="1726"/>
        <v>0</v>
      </c>
      <c r="BQ740" s="36">
        <f t="shared" si="1727"/>
        <v>0</v>
      </c>
      <c r="BR740" s="36">
        <f t="shared" si="1728"/>
        <v>154.78110000000001</v>
      </c>
      <c r="BS740" s="36">
        <f t="shared" si="1729"/>
        <v>0</v>
      </c>
      <c r="BT740" s="36">
        <f t="shared" si="1730"/>
        <v>0</v>
      </c>
      <c r="BU740" s="70" cm="1">
        <f t="array" ref="BU740">IF(AND(ActInt=1,$J740=0),INDEX(Tbl_FwdNom,$B740-IVP,MATCH(ValnDt,Tbl_FwdNom_Cols)),INDEX(Tbl_FwdNom,$B740,MATCH(StartDt,Tbl_FwdNom_Cols)))</f>
        <v>10.014598222</v>
      </c>
      <c r="BV740" s="70" cm="1">
        <f t="array" ref="BV740">INDEX(Tbl_FwdReal,$B740,MATCH(StartDt,Tbl_FwdReal_Cols))</f>
        <v>3.577354224</v>
      </c>
      <c r="BW740" s="70" cm="1">
        <f t="array" ref="BW740">IF(RunType&lt;&gt;"OPN",INDEX(Tbl_FwdReal,$B740,MATCH(ValnDt,Tbl_FwdReal_Cols)),IF(AND($J740=0,ActInt=1),INDEX(Tbl_FwdReal,$B740-IVP,MATCH(ValnDt,Tbl_FwdReal_Cols)),-999))*$K740</f>
        <v>3.577354224</v>
      </c>
      <c r="BX740" s="70">
        <f t="shared" si="1731"/>
        <v>3.5773542239999997E-2</v>
      </c>
      <c r="BY740" s="70">
        <f t="shared" si="1806"/>
        <v>6.2149144919058097E-2</v>
      </c>
      <c r="BZ740" s="64">
        <f t="shared" si="1819"/>
        <v>5.0371733430347732E-3</v>
      </c>
      <c r="CA740" s="70" cm="1">
        <f t="array" ref="CA740">IF($J740=1,CA739*(1+INDEX(Tbl_CPI,$B740,MATCH(IF(RunType="OPN",StartDt,ValnDt),Tbl_CPI_Cols))),0)</f>
        <v>0</v>
      </c>
      <c r="CB740" s="70">
        <f t="shared" si="1807"/>
        <v>58.876549557090541</v>
      </c>
      <c r="CC740" s="70">
        <f t="shared" si="1808"/>
        <v>58.876549557090541</v>
      </c>
      <c r="CD740" s="36">
        <f t="shared" si="1732"/>
        <v>280.77351857185079</v>
      </c>
      <c r="CE740" s="36">
        <f t="shared" si="1733"/>
        <v>0</v>
      </c>
      <c r="CF740" s="36">
        <f t="shared" si="1734"/>
        <v>0</v>
      </c>
      <c r="CG740" s="36">
        <f t="shared" si="1735"/>
        <v>0</v>
      </c>
      <c r="CH740" s="36">
        <f t="shared" si="1736"/>
        <v>0</v>
      </c>
      <c r="CI740" s="36">
        <f t="shared" si="1737"/>
        <v>0</v>
      </c>
      <c r="CJ740" s="36">
        <f t="shared" si="1738"/>
        <v>0</v>
      </c>
      <c r="CK740" s="36">
        <f t="shared" si="1739"/>
        <v>0</v>
      </c>
      <c r="CL740" s="36">
        <f t="shared" si="1740"/>
        <v>0</v>
      </c>
      <c r="CM740" s="36">
        <f t="shared" si="1741"/>
        <v>0</v>
      </c>
      <c r="CN740" s="36">
        <f t="shared" si="1742"/>
        <v>0</v>
      </c>
      <c r="CO740" s="20">
        <f t="shared" si="1743"/>
        <v>120000</v>
      </c>
      <c r="CP740" s="20">
        <f t="shared" si="1744"/>
        <v>2</v>
      </c>
      <c r="CQ740" s="64">
        <f t="shared" si="1745"/>
        <v>0.52125770600999999</v>
      </c>
      <c r="CR740" s="64">
        <f t="shared" si="1746"/>
        <v>1</v>
      </c>
      <c r="CS740" s="36">
        <f t="shared" si="1747"/>
        <v>0</v>
      </c>
      <c r="CT740" s="36">
        <f t="shared" si="1748"/>
        <v>0</v>
      </c>
      <c r="CU740" s="36">
        <f t="shared" si="1749"/>
        <v>0</v>
      </c>
      <c r="CV740" s="36">
        <f t="shared" si="1809"/>
        <v>0</v>
      </c>
      <c r="CW740" s="36">
        <f t="shared" si="1750"/>
        <v>0</v>
      </c>
      <c r="CX740" s="36">
        <f t="shared" si="1751"/>
        <v>0</v>
      </c>
      <c r="CY740" s="36">
        <f t="shared" si="1752"/>
        <v>0</v>
      </c>
      <c r="CZ740" s="36">
        <f t="shared" si="1810"/>
        <v>0</v>
      </c>
      <c r="DA740" s="64">
        <f t="shared" si="1753"/>
        <v>7.9852871980834461E-3</v>
      </c>
      <c r="DB740" s="70">
        <f t="shared" si="1811"/>
        <v>0.99207797246695906</v>
      </c>
      <c r="DC740" s="70">
        <f>PRODUCT($DB$8:DB740)</f>
        <v>1.0902253654525432E-3</v>
      </c>
      <c r="DD740" s="36">
        <f t="shared" si="1754"/>
        <v>0</v>
      </c>
      <c r="DE740" s="36">
        <f t="shared" si="1755"/>
        <v>0</v>
      </c>
      <c r="DF740" s="36">
        <f t="shared" si="1756"/>
        <v>0</v>
      </c>
      <c r="DG740" s="36">
        <f t="shared" si="1757"/>
        <v>0</v>
      </c>
      <c r="DH740" s="36">
        <f t="shared" si="1758"/>
        <v>0</v>
      </c>
      <c r="DI740" s="36">
        <f t="shared" si="1759"/>
        <v>0</v>
      </c>
      <c r="DJ740" s="36">
        <f t="shared" si="1760"/>
        <v>0</v>
      </c>
      <c r="DK740" s="36">
        <f t="shared" si="1761"/>
        <v>0</v>
      </c>
      <c r="DL740" s="36">
        <f t="shared" si="1762"/>
        <v>0</v>
      </c>
      <c r="DM740" s="36">
        <f t="shared" si="1763"/>
        <v>0</v>
      </c>
      <c r="DN740" s="36">
        <f t="shared" ca="1" si="1812"/>
        <v>4.6137290849905055E-12</v>
      </c>
      <c r="DO740" s="64" cm="1">
        <f t="array" ref="DO740">IFERROR(INDEX(Tbl_FwdNom,$B740,MATCH(LIDt,Tbl_FwdNom_Cols,0)),0)</f>
        <v>7.9940485040000002</v>
      </c>
      <c r="DP740" s="64">
        <f t="shared" ca="1" si="1813"/>
        <v>7.9325242329999996</v>
      </c>
      <c r="DQ740" s="64">
        <f t="shared" ca="1" si="1764"/>
        <v>6.381615478631808E-3</v>
      </c>
      <c r="DR740" s="70">
        <f t="shared" ca="1" si="1765"/>
        <v>0.99365885129410203</v>
      </c>
      <c r="DS740" s="70">
        <f ca="1">PRODUCT($DR$8:DR740)</f>
        <v>3.2706136953909964E-3</v>
      </c>
      <c r="DT740" s="36">
        <f t="shared" ca="1" si="1766"/>
        <v>0</v>
      </c>
      <c r="DU740" s="36">
        <f t="shared" ca="1" si="1767"/>
        <v>0</v>
      </c>
      <c r="DV740" s="36">
        <f t="shared" ca="1" si="1768"/>
        <v>0</v>
      </c>
      <c r="DW740" s="36">
        <f t="shared" ca="1" si="1769"/>
        <v>0</v>
      </c>
      <c r="DX740" s="36">
        <f t="shared" ca="1" si="1770"/>
        <v>0</v>
      </c>
      <c r="DY740" s="36">
        <f t="shared" ca="1" si="1771"/>
        <v>0</v>
      </c>
      <c r="DZ740" s="36">
        <f t="shared" ca="1" si="1772"/>
        <v>0</v>
      </c>
      <c r="EA740" s="36">
        <f t="shared" ca="1" si="1773"/>
        <v>0</v>
      </c>
      <c r="EB740" s="36">
        <f t="shared" ca="1" si="1774"/>
        <v>0</v>
      </c>
      <c r="EC740" s="36">
        <f t="shared" ca="1" si="1775"/>
        <v>0</v>
      </c>
      <c r="ED740" s="36">
        <f t="shared" ca="1" si="1776"/>
        <v>0</v>
      </c>
      <c r="EE740" s="36">
        <f t="shared" ca="1" si="1814"/>
        <v>0</v>
      </c>
      <c r="EF740" s="36">
        <f t="shared" ca="1" si="1777"/>
        <v>0</v>
      </c>
      <c r="EG740" s="64"/>
      <c r="EH740" s="64"/>
      <c r="EI740" s="64"/>
      <c r="EJ740" s="70"/>
      <c r="EK740" s="70"/>
      <c r="EL740" s="70"/>
      <c r="EM740" s="70"/>
      <c r="EN740" s="70"/>
      <c r="EO740" s="36">
        <f t="shared" si="1778"/>
        <v>0</v>
      </c>
      <c r="EP740" s="36">
        <f t="shared" si="1779"/>
        <v>0</v>
      </c>
      <c r="EQ740" s="36">
        <f t="shared" si="1780"/>
        <v>0</v>
      </c>
      <c r="ER740" s="36">
        <f t="shared" si="1781"/>
        <v>0</v>
      </c>
      <c r="ES740" s="36">
        <f t="shared" si="1782"/>
        <v>0</v>
      </c>
      <c r="ET740" s="36">
        <f t="shared" si="1783"/>
        <v>0</v>
      </c>
      <c r="EU740" s="36">
        <f t="shared" si="1815"/>
        <v>0</v>
      </c>
      <c r="EV740" s="36">
        <f t="shared" si="1784"/>
        <v>0</v>
      </c>
      <c r="EW740" s="36">
        <f t="shared" si="1785"/>
        <v>0</v>
      </c>
      <c r="EX740" s="36">
        <f t="shared" si="1816"/>
        <v>0</v>
      </c>
      <c r="EY740" s="36">
        <f t="shared" si="1786"/>
        <v>0</v>
      </c>
      <c r="EZ740" s="36">
        <f t="shared" si="1787"/>
        <v>0</v>
      </c>
      <c r="FA740" s="36">
        <f t="shared" si="1788"/>
        <v>0</v>
      </c>
      <c r="FB740" s="36">
        <f t="shared" si="1789"/>
        <v>0</v>
      </c>
      <c r="FC740" s="36">
        <f t="shared" si="1817"/>
        <v>0</v>
      </c>
      <c r="FD740" s="36">
        <f t="shared" si="1790"/>
        <v>0</v>
      </c>
      <c r="FE740" s="36">
        <f t="shared" si="1791"/>
        <v>0</v>
      </c>
      <c r="FF740" s="36">
        <f t="shared" si="1818"/>
        <v>0</v>
      </c>
      <c r="FG740" s="36">
        <f t="shared" si="1792"/>
        <v>0</v>
      </c>
      <c r="FH740" s="36">
        <f t="shared" si="1793"/>
        <v>0</v>
      </c>
      <c r="FI740" s="36">
        <f t="shared" si="1794"/>
        <v>0</v>
      </c>
      <c r="FJ740" s="36">
        <f t="shared" ca="1" si="1795"/>
        <v>0</v>
      </c>
      <c r="FK740" s="36">
        <f t="shared" si="1796"/>
        <v>0</v>
      </c>
      <c r="FL740" s="36">
        <f t="shared" si="1797"/>
        <v>0</v>
      </c>
      <c r="FM740" s="36">
        <f t="shared" ca="1" si="1798"/>
        <v>0</v>
      </c>
      <c r="FN740" s="36">
        <f t="shared" ca="1" si="1820"/>
        <v>0</v>
      </c>
    </row>
    <row r="741" spans="2:170" x14ac:dyDescent="0.25">
      <c r="B741" s="2">
        <v>733</v>
      </c>
      <c r="C741" s="2">
        <f t="shared" si="1674"/>
        <v>62</v>
      </c>
      <c r="D741" s="2">
        <f t="shared" si="1823"/>
        <v>757</v>
      </c>
      <c r="E741" s="2">
        <f t="shared" si="1821"/>
        <v>64</v>
      </c>
      <c r="F741" s="189">
        <f t="shared" si="1825"/>
        <v>68027</v>
      </c>
      <c r="G741" s="2">
        <f t="shared" si="1824"/>
        <v>3</v>
      </c>
      <c r="H741" s="187">
        <f t="shared" si="1675"/>
        <v>95.666666666666671</v>
      </c>
      <c r="I741" s="186">
        <f t="shared" si="1822"/>
        <v>95</v>
      </c>
      <c r="J741" s="2">
        <f t="shared" si="1676"/>
        <v>0</v>
      </c>
      <c r="K741" s="2">
        <f t="shared" si="1677"/>
        <v>1</v>
      </c>
      <c r="L741">
        <f t="shared" si="1678"/>
        <v>2</v>
      </c>
      <c r="M741" s="190">
        <f t="shared" si="1799"/>
        <v>0.45760049127000002</v>
      </c>
      <c r="N741">
        <f t="shared" si="1679"/>
        <v>1</v>
      </c>
      <c r="O741">
        <f t="shared" si="1680"/>
        <v>100</v>
      </c>
      <c r="P741" s="58">
        <f t="shared" si="1681"/>
        <v>2.0592022107150001</v>
      </c>
      <c r="Q741" s="106">
        <f t="shared" si="1682"/>
        <v>1</v>
      </c>
      <c r="R741" s="59">
        <f t="shared" si="1683"/>
        <v>1</v>
      </c>
      <c r="S741" s="32">
        <f t="shared" si="1800"/>
        <v>1</v>
      </c>
      <c r="T741">
        <f t="shared" si="1684"/>
        <v>1</v>
      </c>
      <c r="U741" s="32">
        <f t="shared" si="1801"/>
        <v>1.8360506400000001E-3</v>
      </c>
      <c r="V741">
        <f t="shared" si="1685"/>
        <v>1</v>
      </c>
      <c r="W741">
        <f t="shared" si="1686"/>
        <v>100</v>
      </c>
      <c r="X741" s="58">
        <f t="shared" si="1687"/>
        <v>8.2622278800000004E-3</v>
      </c>
      <c r="Y741" s="58">
        <f t="shared" si="1688"/>
        <v>8.2622278800000004E-3</v>
      </c>
      <c r="Z741" s="32">
        <f t="shared" si="1689"/>
        <v>8.2622278800000004E-3</v>
      </c>
      <c r="AA741" s="32">
        <f t="shared" si="1690"/>
        <v>0</v>
      </c>
      <c r="AB741" s="59">
        <f t="shared" si="1691"/>
        <v>4.9056245199999996E-3</v>
      </c>
      <c r="AC741" s="59">
        <f t="shared" si="1692"/>
        <v>4.9056245199999996E-3</v>
      </c>
      <c r="AD741">
        <f t="shared" si="1693"/>
        <v>1</v>
      </c>
      <c r="AE741" s="59">
        <f t="shared" si="1694"/>
        <v>4.9056245199999996E-3</v>
      </c>
      <c r="AF741" s="59">
        <f t="shared" si="1695"/>
        <v>4.1758461800000006E-3</v>
      </c>
      <c r="AG741" s="59">
        <f t="shared" si="1696"/>
        <v>4.1758461800000006E-3</v>
      </c>
      <c r="AH741">
        <f t="shared" si="1697"/>
        <v>1</v>
      </c>
      <c r="AI741" s="59">
        <f t="shared" si="1698"/>
        <v>4.1758461800000006E-3</v>
      </c>
      <c r="AJ741" s="59">
        <f t="shared" si="1699"/>
        <v>0</v>
      </c>
      <c r="AK741" s="59">
        <f t="shared" si="1700"/>
        <v>0</v>
      </c>
      <c r="AL741" s="59">
        <f t="shared" si="1701"/>
        <v>0</v>
      </c>
      <c r="AM741" s="12">
        <f t="shared" si="1802"/>
        <v>0</v>
      </c>
      <c r="AN741" s="12">
        <f t="shared" si="1803"/>
        <v>0</v>
      </c>
      <c r="AO741" s="66">
        <f t="shared" si="1702"/>
        <v>0</v>
      </c>
      <c r="AP741" s="66">
        <f t="shared" si="1703"/>
        <v>0</v>
      </c>
      <c r="AQ741" s="59">
        <f t="shared" si="1704"/>
        <v>0</v>
      </c>
      <c r="AR741" s="59">
        <f t="shared" si="1705"/>
        <v>0</v>
      </c>
      <c r="AS741" s="59">
        <f t="shared" si="1706"/>
        <v>0</v>
      </c>
      <c r="AT741" s="12">
        <f t="shared" si="1707"/>
        <v>0</v>
      </c>
      <c r="AU741" s="59">
        <f t="shared" si="1804"/>
        <v>0</v>
      </c>
      <c r="AV741" s="59">
        <f t="shared" si="1805"/>
        <v>0</v>
      </c>
      <c r="AW741" s="70">
        <f t="shared" si="1708"/>
        <v>0</v>
      </c>
      <c r="AX741" s="20">
        <f t="shared" si="1709"/>
        <v>200000</v>
      </c>
      <c r="AY741" s="20">
        <f t="shared" si="1710"/>
        <v>0</v>
      </c>
      <c r="AZ741" s="20">
        <f t="shared" si="1711"/>
        <v>0</v>
      </c>
      <c r="BA741" s="20">
        <f t="shared" si="1712"/>
        <v>200000</v>
      </c>
      <c r="BB741" s="36">
        <f t="shared" si="1713"/>
        <v>1</v>
      </c>
      <c r="BC741" s="36">
        <f t="shared" si="1714"/>
        <v>0</v>
      </c>
      <c r="BD741" s="80">
        <f t="shared" si="1715"/>
        <v>0</v>
      </c>
      <c r="BE741" s="36">
        <f t="shared" si="1716"/>
        <v>0</v>
      </c>
      <c r="BF741" s="36">
        <f t="shared" si="1717"/>
        <v>0</v>
      </c>
      <c r="BG741" s="36">
        <f t="shared" si="1718"/>
        <v>0</v>
      </c>
      <c r="BH741" s="36">
        <f t="shared" si="1719"/>
        <v>0</v>
      </c>
      <c r="BI741" s="36">
        <f t="shared" si="1720"/>
        <v>0</v>
      </c>
      <c r="BJ741" s="36">
        <f t="shared" si="1721"/>
        <v>0</v>
      </c>
      <c r="BK741" s="36">
        <f t="shared" si="1722"/>
        <v>0</v>
      </c>
      <c r="BL741" s="68">
        <f>IF(OR(AT741=0,E741&gt;ProjTerm),0,VLOOKUP(D741,'Life Events'!$AE$5:$AI$1206,5,FALSE))</f>
        <v>0</v>
      </c>
      <c r="BM741" s="93">
        <f t="shared" si="1723"/>
        <v>0</v>
      </c>
      <c r="BN741" s="93">
        <f t="shared" si="1724"/>
        <v>0</v>
      </c>
      <c r="BO741" s="36">
        <f t="shared" si="1725"/>
        <v>0</v>
      </c>
      <c r="BP741" s="36">
        <f t="shared" si="1726"/>
        <v>0</v>
      </c>
      <c r="BQ741" s="36">
        <f t="shared" si="1727"/>
        <v>0</v>
      </c>
      <c r="BR741" s="36">
        <f t="shared" si="1728"/>
        <v>154.78110000000001</v>
      </c>
      <c r="BS741" s="36">
        <f t="shared" si="1729"/>
        <v>0</v>
      </c>
      <c r="BT741" s="36">
        <f t="shared" si="1730"/>
        <v>0</v>
      </c>
      <c r="BU741" s="70" cm="1">
        <f t="array" ref="BU741">IF(AND(ActInt=1,$J741=0),INDEX(Tbl_FwdNom,$B741-IVP,MATCH(ValnDt,Tbl_FwdNom_Cols)),INDEX(Tbl_FwdNom,$B741,MATCH(StartDt,Tbl_FwdNom_Cols)))</f>
        <v>10.008624827</v>
      </c>
      <c r="BV741" s="70" cm="1">
        <f t="array" ref="BV741">INDEX(Tbl_FwdReal,$B741,MATCH(StartDt,Tbl_FwdReal_Cols))</f>
        <v>3.5739677489999999</v>
      </c>
      <c r="BW741" s="70" cm="1">
        <f t="array" ref="BW741">IF(RunType&lt;&gt;"OPN",INDEX(Tbl_FwdReal,$B741,MATCH(ValnDt,Tbl_FwdReal_Cols)),IF(AND($J741=0,ActInt=1),INDEX(Tbl_FwdReal,$B741-IVP,MATCH(ValnDt,Tbl_FwdReal_Cols)),-999))*$K741</f>
        <v>3.5739677489999999</v>
      </c>
      <c r="BX741" s="70">
        <f t="shared" si="1731"/>
        <v>3.5739677489999996E-2</v>
      </c>
      <c r="BY741" s="70">
        <f t="shared" si="1806"/>
        <v>6.2126200413540777E-2</v>
      </c>
      <c r="BZ741" s="64">
        <f t="shared" si="1819"/>
        <v>5.0353640938820554E-3</v>
      </c>
      <c r="CA741" s="70" cm="1">
        <f t="array" ref="CA741">IF($J741=1,CA740*(1+INDEX(Tbl_CPI,$B741,MATCH(IF(RunType="OPN",StartDt,ValnDt),Tbl_CPI_Cols))),0)</f>
        <v>0</v>
      </c>
      <c r="CB741" s="70">
        <f t="shared" si="1807"/>
        <v>59.173014420701982</v>
      </c>
      <c r="CC741" s="70">
        <f t="shared" si="1808"/>
        <v>58.876549557090541</v>
      </c>
      <c r="CD741" s="36">
        <f t="shared" si="1732"/>
        <v>298.25878729796113</v>
      </c>
      <c r="CE741" s="36">
        <f t="shared" si="1733"/>
        <v>0</v>
      </c>
      <c r="CF741" s="36">
        <f t="shared" si="1734"/>
        <v>0</v>
      </c>
      <c r="CG741" s="36">
        <f t="shared" si="1735"/>
        <v>0</v>
      </c>
      <c r="CH741" s="36">
        <f t="shared" si="1736"/>
        <v>0</v>
      </c>
      <c r="CI741" s="36">
        <f t="shared" si="1737"/>
        <v>0</v>
      </c>
      <c r="CJ741" s="36">
        <f t="shared" si="1738"/>
        <v>0</v>
      </c>
      <c r="CK741" s="36">
        <f t="shared" si="1739"/>
        <v>0</v>
      </c>
      <c r="CL741" s="36">
        <f t="shared" si="1740"/>
        <v>0</v>
      </c>
      <c r="CM741" s="36">
        <f t="shared" si="1741"/>
        <v>0</v>
      </c>
      <c r="CN741" s="36">
        <f t="shared" si="1742"/>
        <v>0</v>
      </c>
      <c r="CO741" s="20">
        <f t="shared" si="1743"/>
        <v>120000</v>
      </c>
      <c r="CP741" s="20">
        <f t="shared" si="1744"/>
        <v>2</v>
      </c>
      <c r="CQ741" s="64">
        <f t="shared" si="1745"/>
        <v>0.52125770600999999</v>
      </c>
      <c r="CR741" s="64">
        <f t="shared" si="1746"/>
        <v>1</v>
      </c>
      <c r="CS741" s="36">
        <f t="shared" si="1747"/>
        <v>0</v>
      </c>
      <c r="CT741" s="36">
        <f t="shared" si="1748"/>
        <v>0</v>
      </c>
      <c r="CU741" s="36">
        <f t="shared" si="1749"/>
        <v>0</v>
      </c>
      <c r="CV741" s="36">
        <f t="shared" si="1809"/>
        <v>0</v>
      </c>
      <c r="CW741" s="36">
        <f t="shared" si="1750"/>
        <v>0</v>
      </c>
      <c r="CX741" s="36">
        <f t="shared" si="1751"/>
        <v>0</v>
      </c>
      <c r="CY741" s="36">
        <f t="shared" si="1752"/>
        <v>0</v>
      </c>
      <c r="CZ741" s="36">
        <f t="shared" si="1810"/>
        <v>0</v>
      </c>
      <c r="DA741" s="64">
        <f t="shared" si="1753"/>
        <v>7.9807262547955116E-3</v>
      </c>
      <c r="DB741" s="70">
        <f t="shared" si="1811"/>
        <v>0.9920824614529602</v>
      </c>
      <c r="DC741" s="70">
        <f>PRODUCT($DB$8:DB741)</f>
        <v>1.0815934640966121E-3</v>
      </c>
      <c r="DD741" s="36">
        <f t="shared" si="1754"/>
        <v>0</v>
      </c>
      <c r="DE741" s="36">
        <f t="shared" si="1755"/>
        <v>0</v>
      </c>
      <c r="DF741" s="36">
        <f t="shared" si="1756"/>
        <v>0</v>
      </c>
      <c r="DG741" s="36">
        <f t="shared" si="1757"/>
        <v>0</v>
      </c>
      <c r="DH741" s="36">
        <f t="shared" si="1758"/>
        <v>0</v>
      </c>
      <c r="DI741" s="36">
        <f t="shared" si="1759"/>
        <v>0</v>
      </c>
      <c r="DJ741" s="36">
        <f t="shared" si="1760"/>
        <v>0</v>
      </c>
      <c r="DK741" s="36">
        <f t="shared" si="1761"/>
        <v>0</v>
      </c>
      <c r="DL741" s="36">
        <f t="shared" si="1762"/>
        <v>0</v>
      </c>
      <c r="DM741" s="36">
        <f t="shared" si="1763"/>
        <v>0</v>
      </c>
      <c r="DN741" s="36">
        <f t="shared" ca="1" si="1812"/>
        <v>4.6137290849905055E-12</v>
      </c>
      <c r="DO741" s="64" cm="1">
        <f t="array" ref="DO741">IFERROR(INDEX(Tbl_FwdNom,$B741,MATCH(LIDt,Tbl_FwdNom_Cols,0)),0)</f>
        <v>7.9923390230000004</v>
      </c>
      <c r="DP741" s="64">
        <f t="shared" ca="1" si="1813"/>
        <v>7.9308157259999996</v>
      </c>
      <c r="DQ741" s="64">
        <f t="shared" ca="1" si="1764"/>
        <v>6.3802879343153318E-3</v>
      </c>
      <c r="DR741" s="70">
        <f t="shared" ca="1" si="1765"/>
        <v>0.99366016205721652</v>
      </c>
      <c r="DS741" s="70">
        <f ca="1">PRODUCT($DR$8:DR741)</f>
        <v>3.2498785345887694E-3</v>
      </c>
      <c r="DT741" s="36">
        <f t="shared" ca="1" si="1766"/>
        <v>0</v>
      </c>
      <c r="DU741" s="36">
        <f t="shared" ca="1" si="1767"/>
        <v>0</v>
      </c>
      <c r="DV741" s="36">
        <f t="shared" ca="1" si="1768"/>
        <v>0</v>
      </c>
      <c r="DW741" s="36">
        <f t="shared" ca="1" si="1769"/>
        <v>0</v>
      </c>
      <c r="DX741" s="36">
        <f t="shared" ca="1" si="1770"/>
        <v>0</v>
      </c>
      <c r="DY741" s="36">
        <f t="shared" ca="1" si="1771"/>
        <v>0</v>
      </c>
      <c r="DZ741" s="36">
        <f t="shared" ca="1" si="1772"/>
        <v>0</v>
      </c>
      <c r="EA741" s="36">
        <f t="shared" ca="1" si="1773"/>
        <v>0</v>
      </c>
      <c r="EB741" s="36">
        <f t="shared" ca="1" si="1774"/>
        <v>0</v>
      </c>
      <c r="EC741" s="36">
        <f t="shared" ca="1" si="1775"/>
        <v>0</v>
      </c>
      <c r="ED741" s="36">
        <f t="shared" ca="1" si="1776"/>
        <v>0</v>
      </c>
      <c r="EE741" s="36">
        <f t="shared" ca="1" si="1814"/>
        <v>0</v>
      </c>
      <c r="EF741" s="36">
        <f t="shared" ca="1" si="1777"/>
        <v>0</v>
      </c>
      <c r="EG741" s="64"/>
      <c r="EH741" s="64"/>
      <c r="EI741" s="64"/>
      <c r="EJ741" s="70"/>
      <c r="EK741" s="70"/>
      <c r="EL741" s="70"/>
      <c r="EM741" s="70"/>
      <c r="EN741" s="70"/>
      <c r="EO741" s="36">
        <f t="shared" si="1778"/>
        <v>0</v>
      </c>
      <c r="EP741" s="36">
        <f t="shared" si="1779"/>
        <v>0</v>
      </c>
      <c r="EQ741" s="36">
        <f t="shared" si="1780"/>
        <v>0</v>
      </c>
      <c r="ER741" s="36">
        <f t="shared" si="1781"/>
        <v>0</v>
      </c>
      <c r="ES741" s="36">
        <f t="shared" si="1782"/>
        <v>0</v>
      </c>
      <c r="ET741" s="36">
        <f t="shared" si="1783"/>
        <v>0</v>
      </c>
      <c r="EU741" s="36">
        <f t="shared" si="1815"/>
        <v>0</v>
      </c>
      <c r="EV741" s="36">
        <f t="shared" si="1784"/>
        <v>0</v>
      </c>
      <c r="EW741" s="36">
        <f t="shared" si="1785"/>
        <v>0</v>
      </c>
      <c r="EX741" s="36">
        <f t="shared" si="1816"/>
        <v>0</v>
      </c>
      <c r="EY741" s="36">
        <f t="shared" si="1786"/>
        <v>0</v>
      </c>
      <c r="EZ741" s="36">
        <f t="shared" si="1787"/>
        <v>0</v>
      </c>
      <c r="FA741" s="36">
        <f t="shared" si="1788"/>
        <v>0</v>
      </c>
      <c r="FB741" s="36">
        <f t="shared" si="1789"/>
        <v>0</v>
      </c>
      <c r="FC741" s="36">
        <f t="shared" si="1817"/>
        <v>0</v>
      </c>
      <c r="FD741" s="36">
        <f t="shared" si="1790"/>
        <v>0</v>
      </c>
      <c r="FE741" s="36">
        <f t="shared" si="1791"/>
        <v>0</v>
      </c>
      <c r="FF741" s="36">
        <f t="shared" si="1818"/>
        <v>0</v>
      </c>
      <c r="FG741" s="36">
        <f t="shared" si="1792"/>
        <v>0</v>
      </c>
      <c r="FH741" s="36">
        <f t="shared" si="1793"/>
        <v>0</v>
      </c>
      <c r="FI741" s="36">
        <f t="shared" si="1794"/>
        <v>0</v>
      </c>
      <c r="FJ741" s="36">
        <f t="shared" ca="1" si="1795"/>
        <v>0</v>
      </c>
      <c r="FK741" s="36">
        <f t="shared" si="1796"/>
        <v>0</v>
      </c>
      <c r="FL741" s="36">
        <f t="shared" si="1797"/>
        <v>0</v>
      </c>
      <c r="FM741" s="36">
        <f t="shared" ca="1" si="1798"/>
        <v>0</v>
      </c>
      <c r="FN741" s="36">
        <f t="shared" ca="1" si="1820"/>
        <v>0</v>
      </c>
    </row>
    <row r="742" spans="2:170" x14ac:dyDescent="0.25">
      <c r="B742" s="2">
        <v>734</v>
      </c>
      <c r="C742" s="2">
        <f t="shared" si="1674"/>
        <v>62</v>
      </c>
      <c r="D742" s="2">
        <f t="shared" si="1823"/>
        <v>758</v>
      </c>
      <c r="E742" s="2">
        <f t="shared" si="1821"/>
        <v>64</v>
      </c>
      <c r="F742" s="189">
        <f t="shared" si="1825"/>
        <v>68057</v>
      </c>
      <c r="G742" s="2">
        <f t="shared" si="1824"/>
        <v>4</v>
      </c>
      <c r="H742" s="187">
        <f t="shared" si="1675"/>
        <v>95.75</v>
      </c>
      <c r="I742" s="186">
        <f t="shared" si="1822"/>
        <v>95</v>
      </c>
      <c r="J742" s="2">
        <f t="shared" si="1676"/>
        <v>0</v>
      </c>
      <c r="K742" s="2">
        <f t="shared" si="1677"/>
        <v>1</v>
      </c>
      <c r="L742">
        <f t="shared" si="1678"/>
        <v>2</v>
      </c>
      <c r="M742" s="190">
        <f t="shared" si="1799"/>
        <v>0.45760049127000002</v>
      </c>
      <c r="N742">
        <f t="shared" si="1679"/>
        <v>1</v>
      </c>
      <c r="O742">
        <f t="shared" si="1680"/>
        <v>100</v>
      </c>
      <c r="P742" s="58">
        <f t="shared" si="1681"/>
        <v>2.0592022107150001</v>
      </c>
      <c r="Q742" s="106">
        <f t="shared" si="1682"/>
        <v>1</v>
      </c>
      <c r="R742" s="59">
        <f t="shared" si="1683"/>
        <v>1</v>
      </c>
      <c r="S742" s="32">
        <f t="shared" si="1800"/>
        <v>1</v>
      </c>
      <c r="T742">
        <f t="shared" si="1684"/>
        <v>1</v>
      </c>
      <c r="U742" s="32">
        <f t="shared" si="1801"/>
        <v>1.8360506400000001E-3</v>
      </c>
      <c r="V742">
        <f t="shared" si="1685"/>
        <v>1</v>
      </c>
      <c r="W742">
        <f t="shared" si="1686"/>
        <v>100</v>
      </c>
      <c r="X742" s="58">
        <f t="shared" si="1687"/>
        <v>8.2622278800000004E-3</v>
      </c>
      <c r="Y742" s="58">
        <f t="shared" si="1688"/>
        <v>8.2622278800000004E-3</v>
      </c>
      <c r="Z742" s="32">
        <f t="shared" si="1689"/>
        <v>8.2622278800000004E-3</v>
      </c>
      <c r="AA742" s="32">
        <f t="shared" si="1690"/>
        <v>0</v>
      </c>
      <c r="AB742" s="59">
        <f t="shared" si="1691"/>
        <v>4.9056245199999996E-3</v>
      </c>
      <c r="AC742" s="59">
        <f t="shared" si="1692"/>
        <v>4.9056245199999996E-3</v>
      </c>
      <c r="AD742">
        <f t="shared" si="1693"/>
        <v>1</v>
      </c>
      <c r="AE742" s="59">
        <f t="shared" si="1694"/>
        <v>4.9056245199999996E-3</v>
      </c>
      <c r="AF742" s="59">
        <f t="shared" si="1695"/>
        <v>4.1758461800000006E-3</v>
      </c>
      <c r="AG742" s="59">
        <f t="shared" si="1696"/>
        <v>4.1758461800000006E-3</v>
      </c>
      <c r="AH742">
        <f t="shared" si="1697"/>
        <v>1</v>
      </c>
      <c r="AI742" s="59">
        <f t="shared" si="1698"/>
        <v>4.1758461800000006E-3</v>
      </c>
      <c r="AJ742" s="59">
        <f t="shared" si="1699"/>
        <v>0</v>
      </c>
      <c r="AK742" s="59">
        <f t="shared" si="1700"/>
        <v>0</v>
      </c>
      <c r="AL742" s="59">
        <f t="shared" si="1701"/>
        <v>0</v>
      </c>
      <c r="AM742" s="12">
        <f t="shared" si="1802"/>
        <v>0</v>
      </c>
      <c r="AN742" s="12">
        <f t="shared" si="1803"/>
        <v>0</v>
      </c>
      <c r="AO742" s="66">
        <f t="shared" si="1702"/>
        <v>0</v>
      </c>
      <c r="AP742" s="66">
        <f t="shared" si="1703"/>
        <v>0</v>
      </c>
      <c r="AQ742" s="59">
        <f t="shared" si="1704"/>
        <v>0</v>
      </c>
      <c r="AR742" s="59">
        <f t="shared" si="1705"/>
        <v>0</v>
      </c>
      <c r="AS742" s="59">
        <f t="shared" si="1706"/>
        <v>0</v>
      </c>
      <c r="AT742" s="12">
        <f t="shared" si="1707"/>
        <v>0</v>
      </c>
      <c r="AU742" s="59">
        <f t="shared" si="1804"/>
        <v>0</v>
      </c>
      <c r="AV742" s="59">
        <f t="shared" si="1805"/>
        <v>0</v>
      </c>
      <c r="AW742" s="70">
        <f t="shared" si="1708"/>
        <v>0</v>
      </c>
      <c r="AX742" s="20">
        <f t="shared" si="1709"/>
        <v>200000</v>
      </c>
      <c r="AY742" s="20">
        <f t="shared" si="1710"/>
        <v>0</v>
      </c>
      <c r="AZ742" s="20">
        <f t="shared" si="1711"/>
        <v>0</v>
      </c>
      <c r="BA742" s="20">
        <f t="shared" si="1712"/>
        <v>200000</v>
      </c>
      <c r="BB742" s="36">
        <f t="shared" si="1713"/>
        <v>1</v>
      </c>
      <c r="BC742" s="36">
        <f t="shared" si="1714"/>
        <v>0</v>
      </c>
      <c r="BD742" s="80">
        <f t="shared" si="1715"/>
        <v>0</v>
      </c>
      <c r="BE742" s="36">
        <f t="shared" si="1716"/>
        <v>0</v>
      </c>
      <c r="BF742" s="36">
        <f t="shared" si="1717"/>
        <v>0</v>
      </c>
      <c r="BG742" s="36">
        <f t="shared" si="1718"/>
        <v>0</v>
      </c>
      <c r="BH742" s="36">
        <f t="shared" si="1719"/>
        <v>0</v>
      </c>
      <c r="BI742" s="36">
        <f t="shared" si="1720"/>
        <v>0</v>
      </c>
      <c r="BJ742" s="36">
        <f t="shared" si="1721"/>
        <v>0</v>
      </c>
      <c r="BK742" s="36">
        <f t="shared" si="1722"/>
        <v>0</v>
      </c>
      <c r="BL742" s="68">
        <f>IF(OR(AT742=0,E742&gt;ProjTerm),0,VLOOKUP(D742,'Life Events'!$AE$5:$AI$1206,5,FALSE))</f>
        <v>0</v>
      </c>
      <c r="BM742" s="93">
        <f t="shared" si="1723"/>
        <v>0</v>
      </c>
      <c r="BN742" s="93">
        <f t="shared" si="1724"/>
        <v>0</v>
      </c>
      <c r="BO742" s="36">
        <f t="shared" si="1725"/>
        <v>0</v>
      </c>
      <c r="BP742" s="36">
        <f t="shared" si="1726"/>
        <v>0</v>
      </c>
      <c r="BQ742" s="36">
        <f t="shared" si="1727"/>
        <v>0</v>
      </c>
      <c r="BR742" s="36">
        <f t="shared" si="1728"/>
        <v>154.78110000000001</v>
      </c>
      <c r="BS742" s="36">
        <f t="shared" si="1729"/>
        <v>0</v>
      </c>
      <c r="BT742" s="36">
        <f t="shared" si="1730"/>
        <v>0</v>
      </c>
      <c r="BU742" s="70" cm="1">
        <f t="array" ref="BU742">IF(AND(ActInt=1,$J742=0),INDEX(Tbl_FwdNom,$B742-IVP,MATCH(ValnDt,Tbl_FwdNom_Cols)),INDEX(Tbl_FwdNom,$B742,MATCH(StartDt,Tbl_FwdNom_Cols)))</f>
        <v>10.002651757000001</v>
      </c>
      <c r="BV742" s="70" cm="1">
        <f t="array" ref="BV742">INDEX(Tbl_FwdReal,$B742,MATCH(StartDt,Tbl_FwdReal_Cols))</f>
        <v>3.570581384</v>
      </c>
      <c r="BW742" s="70" cm="1">
        <f t="array" ref="BW742">IF(RunType&lt;&gt;"OPN",INDEX(Tbl_FwdReal,$B742,MATCH(ValnDt,Tbl_FwdReal_Cols)),IF(AND($J742=0,ActInt=1),INDEX(Tbl_FwdReal,$B742-IVP,MATCH(ValnDt,Tbl_FwdReal_Cols)),-999))*$K742</f>
        <v>3.570581384</v>
      </c>
      <c r="BX742" s="70">
        <f t="shared" si="1731"/>
        <v>3.5705813840000003E-2</v>
      </c>
      <c r="BY742" s="70">
        <f t="shared" si="1806"/>
        <v>6.2103256417499031E-2</v>
      </c>
      <c r="BZ742" s="64">
        <f t="shared" si="1819"/>
        <v>5.033554849076749E-3</v>
      </c>
      <c r="CA742" s="70" cm="1">
        <f t="array" ref="CA742">IF($J742=1,CA741*(1+INDEX(Tbl_CPI,$B742,MATCH(IF(RunType="OPN",StartDt,ValnDt),Tbl_CPI_Cols))),0)</f>
        <v>0</v>
      </c>
      <c r="CB742" s="70">
        <f t="shared" si="1807"/>
        <v>59.470865034373794</v>
      </c>
      <c r="CC742" s="70">
        <f t="shared" si="1808"/>
        <v>58.876549557090541</v>
      </c>
      <c r="CD742" s="36">
        <f t="shared" si="1732"/>
        <v>298.25878729796113</v>
      </c>
      <c r="CE742" s="36">
        <f t="shared" si="1733"/>
        <v>0</v>
      </c>
      <c r="CF742" s="36">
        <f t="shared" si="1734"/>
        <v>0</v>
      </c>
      <c r="CG742" s="36">
        <f t="shared" si="1735"/>
        <v>0</v>
      </c>
      <c r="CH742" s="36">
        <f t="shared" si="1736"/>
        <v>0</v>
      </c>
      <c r="CI742" s="36">
        <f t="shared" si="1737"/>
        <v>0</v>
      </c>
      <c r="CJ742" s="36">
        <f t="shared" si="1738"/>
        <v>0</v>
      </c>
      <c r="CK742" s="36">
        <f t="shared" si="1739"/>
        <v>0</v>
      </c>
      <c r="CL742" s="36">
        <f t="shared" si="1740"/>
        <v>0</v>
      </c>
      <c r="CM742" s="36">
        <f t="shared" si="1741"/>
        <v>0</v>
      </c>
      <c r="CN742" s="36">
        <f t="shared" si="1742"/>
        <v>0</v>
      </c>
      <c r="CO742" s="20">
        <f t="shared" si="1743"/>
        <v>120000</v>
      </c>
      <c r="CP742" s="20">
        <f t="shared" si="1744"/>
        <v>2</v>
      </c>
      <c r="CQ742" s="64">
        <f t="shared" si="1745"/>
        <v>0.52125770600999999</v>
      </c>
      <c r="CR742" s="64">
        <f t="shared" si="1746"/>
        <v>1</v>
      </c>
      <c r="CS742" s="36">
        <f t="shared" si="1747"/>
        <v>0</v>
      </c>
      <c r="CT742" s="36">
        <f t="shared" si="1748"/>
        <v>0</v>
      </c>
      <c r="CU742" s="36">
        <f t="shared" si="1749"/>
        <v>0</v>
      </c>
      <c r="CV742" s="36">
        <f t="shared" si="1809"/>
        <v>0</v>
      </c>
      <c r="CW742" s="36">
        <f t="shared" si="1750"/>
        <v>0</v>
      </c>
      <c r="CX742" s="36">
        <f t="shared" si="1751"/>
        <v>0</v>
      </c>
      <c r="CY742" s="36">
        <f t="shared" si="1752"/>
        <v>0</v>
      </c>
      <c r="CZ742" s="36">
        <f t="shared" si="1810"/>
        <v>0</v>
      </c>
      <c r="DA742" s="64">
        <f t="shared" si="1753"/>
        <v>7.976165332653995E-3</v>
      </c>
      <c r="DB742" s="70">
        <f t="shared" si="1811"/>
        <v>0.99208695045877227</v>
      </c>
      <c r="DC742" s="70">
        <f>PRODUCT($DB$8:DB742)</f>
        <v>1.0730347614317476E-3</v>
      </c>
      <c r="DD742" s="36">
        <f t="shared" si="1754"/>
        <v>0</v>
      </c>
      <c r="DE742" s="36">
        <f t="shared" si="1755"/>
        <v>0</v>
      </c>
      <c r="DF742" s="36">
        <f t="shared" si="1756"/>
        <v>0</v>
      </c>
      <c r="DG742" s="36">
        <f t="shared" si="1757"/>
        <v>0</v>
      </c>
      <c r="DH742" s="36">
        <f t="shared" si="1758"/>
        <v>0</v>
      </c>
      <c r="DI742" s="36">
        <f t="shared" si="1759"/>
        <v>0</v>
      </c>
      <c r="DJ742" s="36">
        <f t="shared" si="1760"/>
        <v>0</v>
      </c>
      <c r="DK742" s="36">
        <f t="shared" si="1761"/>
        <v>0</v>
      </c>
      <c r="DL742" s="36">
        <f t="shared" si="1762"/>
        <v>0</v>
      </c>
      <c r="DM742" s="36">
        <f t="shared" si="1763"/>
        <v>0</v>
      </c>
      <c r="DN742" s="36">
        <f t="shared" ca="1" si="1812"/>
        <v>4.6137290849905055E-12</v>
      </c>
      <c r="DO742" s="64" cm="1">
        <f t="array" ref="DO742">IFERROR(INDEX(Tbl_FwdNom,$B742,MATCH(LIDt,Tbl_FwdNom_Cols,0)),0)</f>
        <v>7.9906295690000002</v>
      </c>
      <c r="DP742" s="64">
        <f t="shared" ca="1" si="1813"/>
        <v>7.929107245</v>
      </c>
      <c r="DQ742" s="64">
        <f t="shared" ca="1" si="1764"/>
        <v>6.3789603909383263E-3</v>
      </c>
      <c r="DR742" s="70">
        <f t="shared" ca="1" si="1765"/>
        <v>0.99366147282286155</v>
      </c>
      <c r="DS742" s="70">
        <f ca="1">PRODUCT($DR$8:DR742)</f>
        <v>3.2292790911748795E-3</v>
      </c>
      <c r="DT742" s="36">
        <f t="shared" ca="1" si="1766"/>
        <v>0</v>
      </c>
      <c r="DU742" s="36">
        <f t="shared" ca="1" si="1767"/>
        <v>0</v>
      </c>
      <c r="DV742" s="36">
        <f t="shared" ca="1" si="1768"/>
        <v>0</v>
      </c>
      <c r="DW742" s="36">
        <f t="shared" ca="1" si="1769"/>
        <v>0</v>
      </c>
      <c r="DX742" s="36">
        <f t="shared" ca="1" si="1770"/>
        <v>0</v>
      </c>
      <c r="DY742" s="36">
        <f t="shared" ca="1" si="1771"/>
        <v>0</v>
      </c>
      <c r="DZ742" s="36">
        <f t="shared" ca="1" si="1772"/>
        <v>0</v>
      </c>
      <c r="EA742" s="36">
        <f t="shared" ca="1" si="1773"/>
        <v>0</v>
      </c>
      <c r="EB742" s="36">
        <f t="shared" ca="1" si="1774"/>
        <v>0</v>
      </c>
      <c r="EC742" s="36">
        <f t="shared" ca="1" si="1775"/>
        <v>0</v>
      </c>
      <c r="ED742" s="36">
        <f t="shared" ca="1" si="1776"/>
        <v>0</v>
      </c>
      <c r="EE742" s="36">
        <f t="shared" ca="1" si="1814"/>
        <v>0</v>
      </c>
      <c r="EF742" s="36">
        <f t="shared" ca="1" si="1777"/>
        <v>0</v>
      </c>
      <c r="EG742" s="64"/>
      <c r="EH742" s="64"/>
      <c r="EI742" s="64"/>
      <c r="EJ742" s="70"/>
      <c r="EK742" s="70"/>
      <c r="EL742" s="70"/>
      <c r="EM742" s="70"/>
      <c r="EN742" s="70"/>
      <c r="EO742" s="36">
        <f t="shared" si="1778"/>
        <v>0</v>
      </c>
      <c r="EP742" s="36">
        <f t="shared" si="1779"/>
        <v>0</v>
      </c>
      <c r="EQ742" s="36">
        <f t="shared" si="1780"/>
        <v>0</v>
      </c>
      <c r="ER742" s="36">
        <f t="shared" si="1781"/>
        <v>0</v>
      </c>
      <c r="ES742" s="36">
        <f t="shared" si="1782"/>
        <v>0</v>
      </c>
      <c r="ET742" s="36">
        <f t="shared" si="1783"/>
        <v>0</v>
      </c>
      <c r="EU742" s="36">
        <f t="shared" si="1815"/>
        <v>0</v>
      </c>
      <c r="EV742" s="36">
        <f t="shared" si="1784"/>
        <v>0</v>
      </c>
      <c r="EW742" s="36">
        <f t="shared" si="1785"/>
        <v>0</v>
      </c>
      <c r="EX742" s="36">
        <f t="shared" si="1816"/>
        <v>0</v>
      </c>
      <c r="EY742" s="36">
        <f t="shared" si="1786"/>
        <v>0</v>
      </c>
      <c r="EZ742" s="36">
        <f t="shared" si="1787"/>
        <v>0</v>
      </c>
      <c r="FA742" s="36">
        <f t="shared" si="1788"/>
        <v>0</v>
      </c>
      <c r="FB742" s="36">
        <f t="shared" si="1789"/>
        <v>0</v>
      </c>
      <c r="FC742" s="36">
        <f t="shared" si="1817"/>
        <v>0</v>
      </c>
      <c r="FD742" s="36">
        <f t="shared" si="1790"/>
        <v>0</v>
      </c>
      <c r="FE742" s="36">
        <f t="shared" si="1791"/>
        <v>0</v>
      </c>
      <c r="FF742" s="36">
        <f t="shared" si="1818"/>
        <v>0</v>
      </c>
      <c r="FG742" s="36">
        <f t="shared" si="1792"/>
        <v>0</v>
      </c>
      <c r="FH742" s="36">
        <f t="shared" si="1793"/>
        <v>0</v>
      </c>
      <c r="FI742" s="36">
        <f t="shared" si="1794"/>
        <v>0</v>
      </c>
      <c r="FJ742" s="36">
        <f t="shared" ca="1" si="1795"/>
        <v>0</v>
      </c>
      <c r="FK742" s="36">
        <f t="shared" si="1796"/>
        <v>0</v>
      </c>
      <c r="FL742" s="36">
        <f t="shared" si="1797"/>
        <v>0</v>
      </c>
      <c r="FM742" s="36">
        <f t="shared" ca="1" si="1798"/>
        <v>0</v>
      </c>
      <c r="FN742" s="36">
        <f t="shared" ca="1" si="1820"/>
        <v>0</v>
      </c>
    </row>
    <row r="743" spans="2:170" x14ac:dyDescent="0.25">
      <c r="B743" s="2">
        <v>735</v>
      </c>
      <c r="C743" s="2">
        <f t="shared" si="1674"/>
        <v>62</v>
      </c>
      <c r="D743" s="2">
        <f t="shared" si="1823"/>
        <v>759</v>
      </c>
      <c r="E743" s="2">
        <f t="shared" si="1821"/>
        <v>64</v>
      </c>
      <c r="F743" s="189">
        <f t="shared" si="1825"/>
        <v>68088</v>
      </c>
      <c r="G743" s="2">
        <f t="shared" si="1824"/>
        <v>5</v>
      </c>
      <c r="H743" s="187">
        <f t="shared" si="1675"/>
        <v>95.833333333333343</v>
      </c>
      <c r="I743" s="186">
        <f t="shared" si="1822"/>
        <v>95</v>
      </c>
      <c r="J743" s="2">
        <f t="shared" si="1676"/>
        <v>0</v>
      </c>
      <c r="K743" s="2">
        <f t="shared" si="1677"/>
        <v>1</v>
      </c>
      <c r="L743">
        <f t="shared" si="1678"/>
        <v>2</v>
      </c>
      <c r="M743" s="190">
        <f t="shared" si="1799"/>
        <v>0.45760049127000002</v>
      </c>
      <c r="N743">
        <f t="shared" si="1679"/>
        <v>1</v>
      </c>
      <c r="O743">
        <f t="shared" si="1680"/>
        <v>100</v>
      </c>
      <c r="P743" s="58">
        <f t="shared" si="1681"/>
        <v>2.0592022107150001</v>
      </c>
      <c r="Q743" s="106">
        <f t="shared" si="1682"/>
        <v>1</v>
      </c>
      <c r="R743" s="59">
        <f t="shared" si="1683"/>
        <v>1</v>
      </c>
      <c r="S743" s="32">
        <f t="shared" si="1800"/>
        <v>1</v>
      </c>
      <c r="T743">
        <f t="shared" si="1684"/>
        <v>1</v>
      </c>
      <c r="U743" s="32">
        <f t="shared" si="1801"/>
        <v>1.8360506400000001E-3</v>
      </c>
      <c r="V743">
        <f t="shared" si="1685"/>
        <v>1</v>
      </c>
      <c r="W743">
        <f t="shared" si="1686"/>
        <v>100</v>
      </c>
      <c r="X743" s="58">
        <f t="shared" si="1687"/>
        <v>8.2622278800000004E-3</v>
      </c>
      <c r="Y743" s="58">
        <f t="shared" si="1688"/>
        <v>8.2622278800000004E-3</v>
      </c>
      <c r="Z743" s="32">
        <f t="shared" si="1689"/>
        <v>8.2622278800000004E-3</v>
      </c>
      <c r="AA743" s="32">
        <f t="shared" si="1690"/>
        <v>0</v>
      </c>
      <c r="AB743" s="59">
        <f t="shared" si="1691"/>
        <v>4.9056245199999996E-3</v>
      </c>
      <c r="AC743" s="59">
        <f t="shared" si="1692"/>
        <v>4.9056245199999996E-3</v>
      </c>
      <c r="AD743">
        <f t="shared" si="1693"/>
        <v>1</v>
      </c>
      <c r="AE743" s="59">
        <f t="shared" si="1694"/>
        <v>4.9056245199999996E-3</v>
      </c>
      <c r="AF743" s="59">
        <f t="shared" si="1695"/>
        <v>4.1758461800000006E-3</v>
      </c>
      <c r="AG743" s="59">
        <f t="shared" si="1696"/>
        <v>4.1758461800000006E-3</v>
      </c>
      <c r="AH743">
        <f t="shared" si="1697"/>
        <v>1</v>
      </c>
      <c r="AI743" s="59">
        <f t="shared" si="1698"/>
        <v>4.1758461800000006E-3</v>
      </c>
      <c r="AJ743" s="59">
        <f t="shared" si="1699"/>
        <v>0</v>
      </c>
      <c r="AK743" s="59">
        <f t="shared" si="1700"/>
        <v>0</v>
      </c>
      <c r="AL743" s="59">
        <f t="shared" si="1701"/>
        <v>0</v>
      </c>
      <c r="AM743" s="12">
        <f t="shared" si="1802"/>
        <v>0</v>
      </c>
      <c r="AN743" s="12">
        <f t="shared" si="1803"/>
        <v>0</v>
      </c>
      <c r="AO743" s="66">
        <f t="shared" si="1702"/>
        <v>0</v>
      </c>
      <c r="AP743" s="66">
        <f t="shared" si="1703"/>
        <v>0</v>
      </c>
      <c r="AQ743" s="59">
        <f t="shared" si="1704"/>
        <v>0</v>
      </c>
      <c r="AR743" s="59">
        <f t="shared" si="1705"/>
        <v>0</v>
      </c>
      <c r="AS743" s="59">
        <f t="shared" si="1706"/>
        <v>0</v>
      </c>
      <c r="AT743" s="12">
        <f t="shared" si="1707"/>
        <v>0</v>
      </c>
      <c r="AU743" s="59">
        <f t="shared" si="1804"/>
        <v>0</v>
      </c>
      <c r="AV743" s="59">
        <f t="shared" si="1805"/>
        <v>0</v>
      </c>
      <c r="AW743" s="70">
        <f t="shared" si="1708"/>
        <v>0</v>
      </c>
      <c r="AX743" s="20">
        <f t="shared" si="1709"/>
        <v>200000</v>
      </c>
      <c r="AY743" s="20">
        <f t="shared" si="1710"/>
        <v>0</v>
      </c>
      <c r="AZ743" s="20">
        <f t="shared" si="1711"/>
        <v>0</v>
      </c>
      <c r="BA743" s="20">
        <f t="shared" si="1712"/>
        <v>200000</v>
      </c>
      <c r="BB743" s="36">
        <f t="shared" si="1713"/>
        <v>1</v>
      </c>
      <c r="BC743" s="36">
        <f t="shared" si="1714"/>
        <v>0</v>
      </c>
      <c r="BD743" s="80">
        <f t="shared" si="1715"/>
        <v>0</v>
      </c>
      <c r="BE743" s="36">
        <f t="shared" si="1716"/>
        <v>0</v>
      </c>
      <c r="BF743" s="36">
        <f t="shared" si="1717"/>
        <v>0</v>
      </c>
      <c r="BG743" s="36">
        <f t="shared" si="1718"/>
        <v>0</v>
      </c>
      <c r="BH743" s="36">
        <f t="shared" si="1719"/>
        <v>0</v>
      </c>
      <c r="BI743" s="36">
        <f t="shared" si="1720"/>
        <v>0</v>
      </c>
      <c r="BJ743" s="36">
        <f t="shared" si="1721"/>
        <v>0</v>
      </c>
      <c r="BK743" s="36">
        <f t="shared" si="1722"/>
        <v>0</v>
      </c>
      <c r="BL743" s="68">
        <f>IF(OR(AT743=0,E743&gt;ProjTerm),0,VLOOKUP(D743,'Life Events'!$AE$5:$AI$1206,5,FALSE))</f>
        <v>0</v>
      </c>
      <c r="BM743" s="93">
        <f t="shared" si="1723"/>
        <v>0</v>
      </c>
      <c r="BN743" s="93">
        <f t="shared" si="1724"/>
        <v>0</v>
      </c>
      <c r="BO743" s="36">
        <f t="shared" si="1725"/>
        <v>0</v>
      </c>
      <c r="BP743" s="36">
        <f t="shared" si="1726"/>
        <v>0</v>
      </c>
      <c r="BQ743" s="36">
        <f t="shared" si="1727"/>
        <v>0</v>
      </c>
      <c r="BR743" s="36">
        <f t="shared" si="1728"/>
        <v>154.78110000000001</v>
      </c>
      <c r="BS743" s="36">
        <f t="shared" si="1729"/>
        <v>0</v>
      </c>
      <c r="BT743" s="36">
        <f t="shared" si="1730"/>
        <v>0</v>
      </c>
      <c r="BU743" s="70" cm="1">
        <f t="array" ref="BU743">IF(AND(ActInt=1,$J743=0),INDEX(Tbl_FwdNom,$B743-IVP,MATCH(ValnDt,Tbl_FwdNom_Cols)),INDEX(Tbl_FwdNom,$B743,MATCH(StartDt,Tbl_FwdNom_Cols)))</f>
        <v>9.9966790109999994</v>
      </c>
      <c r="BV743" s="70" cm="1">
        <f t="array" ref="BV743">INDEX(Tbl_FwdReal,$B743,MATCH(StartDt,Tbl_FwdReal_Cols))</f>
        <v>3.56719513</v>
      </c>
      <c r="BW743" s="70" cm="1">
        <f t="array" ref="BW743">IF(RunType&lt;&gt;"OPN",INDEX(Tbl_FwdReal,$B743,MATCH(ValnDt,Tbl_FwdReal_Cols)),IF(AND($J743=0,ActInt=1),INDEX(Tbl_FwdReal,$B743-IVP,MATCH(ValnDt,Tbl_FwdReal_Cols)),-999))*$K743</f>
        <v>3.56719513</v>
      </c>
      <c r="BX743" s="70">
        <f t="shared" si="1731"/>
        <v>3.5671951299999997E-2</v>
      </c>
      <c r="BY743" s="70">
        <f t="shared" si="1806"/>
        <v>6.208031291114513E-2</v>
      </c>
      <c r="BZ743" s="64">
        <f t="shared" si="1819"/>
        <v>5.0317456070592126E-3</v>
      </c>
      <c r="CA743" s="70" cm="1">
        <f t="array" ref="CA743">IF($J743=1,CA742*(1+INDEX(Tbl_CPI,$B743,MATCH(IF(RunType="OPN",StartDt,ValnDt),Tbl_CPI_Cols))),0)</f>
        <v>0</v>
      </c>
      <c r="CB743" s="70">
        <f t="shared" si="1807"/>
        <v>59.770107298258516</v>
      </c>
      <c r="CC743" s="70">
        <f t="shared" si="1808"/>
        <v>58.876549557090541</v>
      </c>
      <c r="CD743" s="36">
        <f t="shared" si="1732"/>
        <v>298.25878729796113</v>
      </c>
      <c r="CE743" s="36">
        <f t="shared" si="1733"/>
        <v>0</v>
      </c>
      <c r="CF743" s="36">
        <f t="shared" si="1734"/>
        <v>0</v>
      </c>
      <c r="CG743" s="36">
        <f t="shared" si="1735"/>
        <v>0</v>
      </c>
      <c r="CH743" s="36">
        <f t="shared" si="1736"/>
        <v>0</v>
      </c>
      <c r="CI743" s="36">
        <f t="shared" si="1737"/>
        <v>0</v>
      </c>
      <c r="CJ743" s="36">
        <f t="shared" si="1738"/>
        <v>0</v>
      </c>
      <c r="CK743" s="36">
        <f t="shared" si="1739"/>
        <v>0</v>
      </c>
      <c r="CL743" s="36">
        <f t="shared" si="1740"/>
        <v>0</v>
      </c>
      <c r="CM743" s="36">
        <f t="shared" si="1741"/>
        <v>0</v>
      </c>
      <c r="CN743" s="36">
        <f t="shared" si="1742"/>
        <v>0</v>
      </c>
      <c r="CO743" s="20">
        <f t="shared" si="1743"/>
        <v>120000</v>
      </c>
      <c r="CP743" s="20">
        <f t="shared" si="1744"/>
        <v>2</v>
      </c>
      <c r="CQ743" s="64">
        <f t="shared" si="1745"/>
        <v>0.52125770600999999</v>
      </c>
      <c r="CR743" s="64">
        <f t="shared" si="1746"/>
        <v>1</v>
      </c>
      <c r="CS743" s="36">
        <f t="shared" si="1747"/>
        <v>0</v>
      </c>
      <c r="CT743" s="36">
        <f t="shared" si="1748"/>
        <v>0</v>
      </c>
      <c r="CU743" s="36">
        <f t="shared" si="1749"/>
        <v>0</v>
      </c>
      <c r="CV743" s="36">
        <f t="shared" si="1809"/>
        <v>0</v>
      </c>
      <c r="CW743" s="36">
        <f t="shared" si="1750"/>
        <v>0</v>
      </c>
      <c r="CX743" s="36">
        <f t="shared" si="1751"/>
        <v>0</v>
      </c>
      <c r="CY743" s="36">
        <f t="shared" si="1752"/>
        <v>0</v>
      </c>
      <c r="CZ743" s="36">
        <f t="shared" si="1810"/>
        <v>0</v>
      </c>
      <c r="DA743" s="64">
        <f t="shared" si="1753"/>
        <v>7.9716044309083856E-3</v>
      </c>
      <c r="DB743" s="70">
        <f t="shared" si="1811"/>
        <v>0.99209143948513401</v>
      </c>
      <c r="DC743" s="70">
        <f>PRODUCT($DB$8:DB743)</f>
        <v>1.0645486010864098E-3</v>
      </c>
      <c r="DD743" s="36">
        <f t="shared" si="1754"/>
        <v>0</v>
      </c>
      <c r="DE743" s="36">
        <f t="shared" si="1755"/>
        <v>0</v>
      </c>
      <c r="DF743" s="36">
        <f t="shared" si="1756"/>
        <v>0</v>
      </c>
      <c r="DG743" s="36">
        <f t="shared" si="1757"/>
        <v>0</v>
      </c>
      <c r="DH743" s="36">
        <f t="shared" si="1758"/>
        <v>0</v>
      </c>
      <c r="DI743" s="36">
        <f t="shared" si="1759"/>
        <v>0</v>
      </c>
      <c r="DJ743" s="36">
        <f t="shared" si="1760"/>
        <v>0</v>
      </c>
      <c r="DK743" s="36">
        <f t="shared" si="1761"/>
        <v>0</v>
      </c>
      <c r="DL743" s="36">
        <f t="shared" si="1762"/>
        <v>0</v>
      </c>
      <c r="DM743" s="36">
        <f t="shared" si="1763"/>
        <v>0</v>
      </c>
      <c r="DN743" s="36">
        <f t="shared" ca="1" si="1812"/>
        <v>4.6137290849905055E-12</v>
      </c>
      <c r="DO743" s="64" cm="1">
        <f t="array" ref="DO743">IFERROR(INDEX(Tbl_FwdNom,$B743,MATCH(LIDt,Tbl_FwdNom_Cols,0)),0)</f>
        <v>7.9889201419999996</v>
      </c>
      <c r="DP743" s="64">
        <f t="shared" ca="1" si="1813"/>
        <v>7.927398792</v>
      </c>
      <c r="DQ743" s="64">
        <f t="shared" ca="1" si="1764"/>
        <v>6.3776328500551038E-3</v>
      </c>
      <c r="DR743" s="70">
        <f t="shared" ca="1" si="1765"/>
        <v>0.99366278358950244</v>
      </c>
      <c r="DS743" s="70">
        <f ca="1">PRODUCT($DR$8:DR743)</f>
        <v>3.2088144507242096E-3</v>
      </c>
      <c r="DT743" s="36">
        <f t="shared" ca="1" si="1766"/>
        <v>0</v>
      </c>
      <c r="DU743" s="36">
        <f t="shared" ca="1" si="1767"/>
        <v>0</v>
      </c>
      <c r="DV743" s="36">
        <f t="shared" ca="1" si="1768"/>
        <v>0</v>
      </c>
      <c r="DW743" s="36">
        <f t="shared" ca="1" si="1769"/>
        <v>0</v>
      </c>
      <c r="DX743" s="36">
        <f t="shared" ca="1" si="1770"/>
        <v>0</v>
      </c>
      <c r="DY743" s="36">
        <f t="shared" ca="1" si="1771"/>
        <v>0</v>
      </c>
      <c r="DZ743" s="36">
        <f t="shared" ca="1" si="1772"/>
        <v>0</v>
      </c>
      <c r="EA743" s="36">
        <f t="shared" ca="1" si="1773"/>
        <v>0</v>
      </c>
      <c r="EB743" s="36">
        <f t="shared" ca="1" si="1774"/>
        <v>0</v>
      </c>
      <c r="EC743" s="36">
        <f t="shared" ca="1" si="1775"/>
        <v>0</v>
      </c>
      <c r="ED743" s="36">
        <f t="shared" ca="1" si="1776"/>
        <v>0</v>
      </c>
      <c r="EE743" s="36">
        <f t="shared" ca="1" si="1814"/>
        <v>0</v>
      </c>
      <c r="EF743" s="36">
        <f t="shared" ca="1" si="1777"/>
        <v>0</v>
      </c>
      <c r="EG743" s="64"/>
      <c r="EH743" s="64"/>
      <c r="EI743" s="64"/>
      <c r="EJ743" s="70"/>
      <c r="EK743" s="70"/>
      <c r="EL743" s="70"/>
      <c r="EM743" s="70"/>
      <c r="EN743" s="70"/>
      <c r="EO743" s="36">
        <f t="shared" si="1778"/>
        <v>0</v>
      </c>
      <c r="EP743" s="36">
        <f t="shared" si="1779"/>
        <v>0</v>
      </c>
      <c r="EQ743" s="36">
        <f t="shared" si="1780"/>
        <v>0</v>
      </c>
      <c r="ER743" s="36">
        <f t="shared" si="1781"/>
        <v>0</v>
      </c>
      <c r="ES743" s="36">
        <f t="shared" si="1782"/>
        <v>0</v>
      </c>
      <c r="ET743" s="36">
        <f t="shared" si="1783"/>
        <v>0</v>
      </c>
      <c r="EU743" s="36">
        <f t="shared" si="1815"/>
        <v>0</v>
      </c>
      <c r="EV743" s="36">
        <f t="shared" si="1784"/>
        <v>0</v>
      </c>
      <c r="EW743" s="36">
        <f t="shared" si="1785"/>
        <v>0</v>
      </c>
      <c r="EX743" s="36">
        <f t="shared" si="1816"/>
        <v>0</v>
      </c>
      <c r="EY743" s="36">
        <f t="shared" si="1786"/>
        <v>0</v>
      </c>
      <c r="EZ743" s="36">
        <f t="shared" si="1787"/>
        <v>0</v>
      </c>
      <c r="FA743" s="36">
        <f t="shared" si="1788"/>
        <v>0</v>
      </c>
      <c r="FB743" s="36">
        <f t="shared" si="1789"/>
        <v>0</v>
      </c>
      <c r="FC743" s="36">
        <f t="shared" si="1817"/>
        <v>0</v>
      </c>
      <c r="FD743" s="36">
        <f t="shared" si="1790"/>
        <v>0</v>
      </c>
      <c r="FE743" s="36">
        <f t="shared" si="1791"/>
        <v>0</v>
      </c>
      <c r="FF743" s="36">
        <f t="shared" si="1818"/>
        <v>0</v>
      </c>
      <c r="FG743" s="36">
        <f t="shared" si="1792"/>
        <v>0</v>
      </c>
      <c r="FH743" s="36">
        <f t="shared" si="1793"/>
        <v>0</v>
      </c>
      <c r="FI743" s="36">
        <f t="shared" si="1794"/>
        <v>0</v>
      </c>
      <c r="FJ743" s="36">
        <f t="shared" ca="1" si="1795"/>
        <v>0</v>
      </c>
      <c r="FK743" s="36">
        <f t="shared" si="1796"/>
        <v>0</v>
      </c>
      <c r="FL743" s="36">
        <f t="shared" si="1797"/>
        <v>0</v>
      </c>
      <c r="FM743" s="36">
        <f t="shared" ca="1" si="1798"/>
        <v>0</v>
      </c>
      <c r="FN743" s="36">
        <f t="shared" ca="1" si="1820"/>
        <v>0</v>
      </c>
    </row>
    <row r="744" spans="2:170" x14ac:dyDescent="0.25">
      <c r="B744" s="2">
        <v>736</v>
      </c>
      <c r="C744" s="2">
        <f t="shared" si="1674"/>
        <v>62</v>
      </c>
      <c r="D744" s="2">
        <f t="shared" si="1823"/>
        <v>760</v>
      </c>
      <c r="E744" s="2">
        <f t="shared" si="1821"/>
        <v>64</v>
      </c>
      <c r="F744" s="189">
        <f t="shared" si="1825"/>
        <v>68118</v>
      </c>
      <c r="G744" s="2">
        <f t="shared" si="1824"/>
        <v>6</v>
      </c>
      <c r="H744" s="187">
        <f t="shared" si="1675"/>
        <v>95.916666666666671</v>
      </c>
      <c r="I744" s="186">
        <f t="shared" si="1822"/>
        <v>95</v>
      </c>
      <c r="J744" s="2">
        <f t="shared" si="1676"/>
        <v>0</v>
      </c>
      <c r="K744" s="2">
        <f t="shared" si="1677"/>
        <v>1</v>
      </c>
      <c r="L744">
        <f t="shared" si="1678"/>
        <v>2</v>
      </c>
      <c r="M744" s="190">
        <f t="shared" si="1799"/>
        <v>0.45760049127000002</v>
      </c>
      <c r="N744">
        <f t="shared" si="1679"/>
        <v>1</v>
      </c>
      <c r="O744">
        <f t="shared" si="1680"/>
        <v>100</v>
      </c>
      <c r="P744" s="58">
        <f t="shared" si="1681"/>
        <v>2.0592022107150001</v>
      </c>
      <c r="Q744" s="106">
        <f t="shared" si="1682"/>
        <v>1</v>
      </c>
      <c r="R744" s="59">
        <f t="shared" si="1683"/>
        <v>1</v>
      </c>
      <c r="S744" s="32">
        <f t="shared" si="1800"/>
        <v>1</v>
      </c>
      <c r="T744">
        <f t="shared" si="1684"/>
        <v>1</v>
      </c>
      <c r="U744" s="32">
        <f t="shared" si="1801"/>
        <v>1.8360506400000001E-3</v>
      </c>
      <c r="V744">
        <f t="shared" si="1685"/>
        <v>1</v>
      </c>
      <c r="W744">
        <f t="shared" si="1686"/>
        <v>100</v>
      </c>
      <c r="X744" s="58">
        <f t="shared" si="1687"/>
        <v>8.2622278800000004E-3</v>
      </c>
      <c r="Y744" s="58">
        <f t="shared" si="1688"/>
        <v>8.2622278800000004E-3</v>
      </c>
      <c r="Z744" s="32">
        <f t="shared" si="1689"/>
        <v>8.2622278800000004E-3</v>
      </c>
      <c r="AA744" s="32">
        <f t="shared" si="1690"/>
        <v>0</v>
      </c>
      <c r="AB744" s="59">
        <f t="shared" si="1691"/>
        <v>4.9056245199999996E-3</v>
      </c>
      <c r="AC744" s="59">
        <f t="shared" si="1692"/>
        <v>4.9056245199999996E-3</v>
      </c>
      <c r="AD744">
        <f t="shared" si="1693"/>
        <v>1</v>
      </c>
      <c r="AE744" s="59">
        <f t="shared" si="1694"/>
        <v>4.9056245199999996E-3</v>
      </c>
      <c r="AF744" s="59">
        <f t="shared" si="1695"/>
        <v>4.1758461800000006E-3</v>
      </c>
      <c r="AG744" s="59">
        <f t="shared" si="1696"/>
        <v>4.1758461800000006E-3</v>
      </c>
      <c r="AH744">
        <f t="shared" si="1697"/>
        <v>1</v>
      </c>
      <c r="AI744" s="59">
        <f t="shared" si="1698"/>
        <v>4.1758461800000006E-3</v>
      </c>
      <c r="AJ744" s="59">
        <f t="shared" si="1699"/>
        <v>0</v>
      </c>
      <c r="AK744" s="59">
        <f t="shared" si="1700"/>
        <v>0</v>
      </c>
      <c r="AL744" s="59">
        <f t="shared" si="1701"/>
        <v>0</v>
      </c>
      <c r="AM744" s="12">
        <f t="shared" si="1802"/>
        <v>0</v>
      </c>
      <c r="AN744" s="12">
        <f t="shared" si="1803"/>
        <v>0</v>
      </c>
      <c r="AO744" s="66">
        <f t="shared" si="1702"/>
        <v>0</v>
      </c>
      <c r="AP744" s="66">
        <f t="shared" si="1703"/>
        <v>0</v>
      </c>
      <c r="AQ744" s="59">
        <f t="shared" si="1704"/>
        <v>0</v>
      </c>
      <c r="AR744" s="59">
        <f t="shared" si="1705"/>
        <v>0</v>
      </c>
      <c r="AS744" s="59">
        <f t="shared" si="1706"/>
        <v>0</v>
      </c>
      <c r="AT744" s="12">
        <f t="shared" si="1707"/>
        <v>0</v>
      </c>
      <c r="AU744" s="59">
        <f t="shared" si="1804"/>
        <v>0</v>
      </c>
      <c r="AV744" s="59">
        <f t="shared" si="1805"/>
        <v>0</v>
      </c>
      <c r="AW744" s="70">
        <f t="shared" si="1708"/>
        <v>0</v>
      </c>
      <c r="AX744" s="20">
        <f t="shared" si="1709"/>
        <v>200000</v>
      </c>
      <c r="AY744" s="20">
        <f t="shared" si="1710"/>
        <v>0</v>
      </c>
      <c r="AZ744" s="20">
        <f t="shared" si="1711"/>
        <v>0</v>
      </c>
      <c r="BA744" s="20">
        <f t="shared" si="1712"/>
        <v>200000</v>
      </c>
      <c r="BB744" s="36">
        <f t="shared" si="1713"/>
        <v>1</v>
      </c>
      <c r="BC744" s="36">
        <f t="shared" si="1714"/>
        <v>0</v>
      </c>
      <c r="BD744" s="80">
        <f t="shared" si="1715"/>
        <v>0</v>
      </c>
      <c r="BE744" s="36">
        <f t="shared" si="1716"/>
        <v>0</v>
      </c>
      <c r="BF744" s="36">
        <f t="shared" si="1717"/>
        <v>0</v>
      </c>
      <c r="BG744" s="36">
        <f t="shared" si="1718"/>
        <v>0</v>
      </c>
      <c r="BH744" s="36">
        <f t="shared" si="1719"/>
        <v>0</v>
      </c>
      <c r="BI744" s="36">
        <f t="shared" si="1720"/>
        <v>0</v>
      </c>
      <c r="BJ744" s="36">
        <f t="shared" si="1721"/>
        <v>0</v>
      </c>
      <c r="BK744" s="36">
        <f t="shared" si="1722"/>
        <v>0</v>
      </c>
      <c r="BL744" s="68">
        <f>IF(OR(AT744=0,E744&gt;ProjTerm),0,VLOOKUP(D744,'Life Events'!$AE$5:$AI$1206,5,FALSE))</f>
        <v>0</v>
      </c>
      <c r="BM744" s="93">
        <f t="shared" si="1723"/>
        <v>0</v>
      </c>
      <c r="BN744" s="93">
        <f t="shared" si="1724"/>
        <v>0</v>
      </c>
      <c r="BO744" s="36">
        <f t="shared" si="1725"/>
        <v>0</v>
      </c>
      <c r="BP744" s="36">
        <f t="shared" si="1726"/>
        <v>0</v>
      </c>
      <c r="BQ744" s="36">
        <f t="shared" si="1727"/>
        <v>0</v>
      </c>
      <c r="BR744" s="36">
        <f t="shared" si="1728"/>
        <v>154.78110000000001</v>
      </c>
      <c r="BS744" s="36">
        <f t="shared" si="1729"/>
        <v>0</v>
      </c>
      <c r="BT744" s="36">
        <f t="shared" si="1730"/>
        <v>0</v>
      </c>
      <c r="BU744" s="70" cm="1">
        <f t="array" ref="BU744">IF(AND(ActInt=1,$J744=0),INDEX(Tbl_FwdNom,$B744-IVP,MATCH(ValnDt,Tbl_FwdNom_Cols)),INDEX(Tbl_FwdNom,$B744,MATCH(StartDt,Tbl_FwdNom_Cols)))</f>
        <v>9.9907065890000002</v>
      </c>
      <c r="BV744" s="70" cm="1">
        <f t="array" ref="BV744">INDEX(Tbl_FwdReal,$B744,MATCH(StartDt,Tbl_FwdReal_Cols))</f>
        <v>3.5638089869999998</v>
      </c>
      <c r="BW744" s="70" cm="1">
        <f t="array" ref="BW744">IF(RunType&lt;&gt;"OPN",INDEX(Tbl_FwdReal,$B744,MATCH(ValnDt,Tbl_FwdReal_Cols)),IF(AND($J744=0,ActInt=1),INDEX(Tbl_FwdReal,$B744-IVP,MATCH(ValnDt,Tbl_FwdReal_Cols)),-999))*$K744</f>
        <v>3.5638089869999998</v>
      </c>
      <c r="BX744" s="70">
        <f t="shared" si="1731"/>
        <v>3.563808987E-2</v>
      </c>
      <c r="BY744" s="70">
        <f t="shared" si="1806"/>
        <v>6.2057369894600534E-2</v>
      </c>
      <c r="BZ744" s="64">
        <f t="shared" si="1819"/>
        <v>5.0299363678403264E-3</v>
      </c>
      <c r="CA744" s="70" cm="1">
        <f t="array" ref="CA744">IF($J744=1,CA743*(1+INDEX(Tbl_CPI,$B744,MATCH(IF(RunType="OPN",StartDt,ValnDt),Tbl_CPI_Cols))),0)</f>
        <v>0</v>
      </c>
      <c r="CB744" s="70">
        <f t="shared" si="1807"/>
        <v>60.070747134667748</v>
      </c>
      <c r="CC744" s="70">
        <f t="shared" si="1808"/>
        <v>58.876549557090541</v>
      </c>
      <c r="CD744" s="36">
        <f t="shared" si="1732"/>
        <v>298.25878729796113</v>
      </c>
      <c r="CE744" s="36">
        <f t="shared" si="1733"/>
        <v>0</v>
      </c>
      <c r="CF744" s="36">
        <f t="shared" si="1734"/>
        <v>0</v>
      </c>
      <c r="CG744" s="36">
        <f t="shared" si="1735"/>
        <v>0</v>
      </c>
      <c r="CH744" s="36">
        <f t="shared" si="1736"/>
        <v>0</v>
      </c>
      <c r="CI744" s="36">
        <f t="shared" si="1737"/>
        <v>0</v>
      </c>
      <c r="CJ744" s="36">
        <f t="shared" si="1738"/>
        <v>0</v>
      </c>
      <c r="CK744" s="36">
        <f t="shared" si="1739"/>
        <v>0</v>
      </c>
      <c r="CL744" s="36">
        <f t="shared" si="1740"/>
        <v>0</v>
      </c>
      <c r="CM744" s="36">
        <f t="shared" si="1741"/>
        <v>0</v>
      </c>
      <c r="CN744" s="36">
        <f t="shared" si="1742"/>
        <v>0</v>
      </c>
      <c r="CO744" s="20">
        <f t="shared" si="1743"/>
        <v>120000</v>
      </c>
      <c r="CP744" s="20">
        <f t="shared" si="1744"/>
        <v>2</v>
      </c>
      <c r="CQ744" s="64">
        <f t="shared" si="1745"/>
        <v>0.52125770600999999</v>
      </c>
      <c r="CR744" s="64">
        <f t="shared" si="1746"/>
        <v>1</v>
      </c>
      <c r="CS744" s="36">
        <f t="shared" si="1747"/>
        <v>0</v>
      </c>
      <c r="CT744" s="36">
        <f t="shared" si="1748"/>
        <v>0</v>
      </c>
      <c r="CU744" s="36">
        <f t="shared" si="1749"/>
        <v>0</v>
      </c>
      <c r="CV744" s="36">
        <f t="shared" si="1809"/>
        <v>0</v>
      </c>
      <c r="CW744" s="36">
        <f t="shared" si="1750"/>
        <v>0</v>
      </c>
      <c r="CX744" s="36">
        <f t="shared" si="1751"/>
        <v>0</v>
      </c>
      <c r="CY744" s="36">
        <f t="shared" si="1752"/>
        <v>0</v>
      </c>
      <c r="CZ744" s="36">
        <f t="shared" si="1810"/>
        <v>0</v>
      </c>
      <c r="DA744" s="64">
        <f t="shared" si="1753"/>
        <v>7.967043549571784E-3</v>
      </c>
      <c r="DB744" s="70">
        <f t="shared" si="1811"/>
        <v>0.99209592853203243</v>
      </c>
      <c r="DC744" s="70">
        <f>PRODUCT($DB$8:DB744)</f>
        <v>1.0561343328622979E-3</v>
      </c>
      <c r="DD744" s="36">
        <f t="shared" si="1754"/>
        <v>0</v>
      </c>
      <c r="DE744" s="36">
        <f t="shared" si="1755"/>
        <v>0</v>
      </c>
      <c r="DF744" s="36">
        <f t="shared" si="1756"/>
        <v>0</v>
      </c>
      <c r="DG744" s="36">
        <f t="shared" si="1757"/>
        <v>0</v>
      </c>
      <c r="DH744" s="36">
        <f t="shared" si="1758"/>
        <v>0</v>
      </c>
      <c r="DI744" s="36">
        <f t="shared" si="1759"/>
        <v>0</v>
      </c>
      <c r="DJ744" s="36">
        <f t="shared" si="1760"/>
        <v>0</v>
      </c>
      <c r="DK744" s="36">
        <f t="shared" si="1761"/>
        <v>0</v>
      </c>
      <c r="DL744" s="36">
        <f t="shared" si="1762"/>
        <v>0</v>
      </c>
      <c r="DM744" s="36">
        <f t="shared" si="1763"/>
        <v>0</v>
      </c>
      <c r="DN744" s="36">
        <f t="shared" ca="1" si="1812"/>
        <v>4.6137290849905055E-12</v>
      </c>
      <c r="DO744" s="64" cm="1">
        <f t="array" ref="DO744">IFERROR(INDEX(Tbl_FwdNom,$B744,MATCH(LIDt,Tbl_FwdNom_Cols,0)),0)</f>
        <v>7.9872107430000003</v>
      </c>
      <c r="DP744" s="64">
        <f t="shared" ca="1" si="1813"/>
        <v>7.9256903660000004</v>
      </c>
      <c r="DQ744" s="64">
        <f t="shared" ca="1" si="1764"/>
        <v>6.3763053108889522E-3</v>
      </c>
      <c r="DR744" s="70">
        <f t="shared" ca="1" si="1765"/>
        <v>0.99366409435790604</v>
      </c>
      <c r="DS744" s="70">
        <f ca="1">PRODUCT($DR$8:DR744)</f>
        <v>3.1884837051414333E-3</v>
      </c>
      <c r="DT744" s="36">
        <f t="shared" ca="1" si="1766"/>
        <v>0</v>
      </c>
      <c r="DU744" s="36">
        <f t="shared" ca="1" si="1767"/>
        <v>0</v>
      </c>
      <c r="DV744" s="36">
        <f t="shared" ca="1" si="1768"/>
        <v>0</v>
      </c>
      <c r="DW744" s="36">
        <f t="shared" ca="1" si="1769"/>
        <v>0</v>
      </c>
      <c r="DX744" s="36">
        <f t="shared" ca="1" si="1770"/>
        <v>0</v>
      </c>
      <c r="DY744" s="36">
        <f t="shared" ca="1" si="1771"/>
        <v>0</v>
      </c>
      <c r="DZ744" s="36">
        <f t="shared" ca="1" si="1772"/>
        <v>0</v>
      </c>
      <c r="EA744" s="36">
        <f t="shared" ca="1" si="1773"/>
        <v>0</v>
      </c>
      <c r="EB744" s="36">
        <f t="shared" ca="1" si="1774"/>
        <v>0</v>
      </c>
      <c r="EC744" s="36">
        <f t="shared" ca="1" si="1775"/>
        <v>0</v>
      </c>
      <c r="ED744" s="36">
        <f t="shared" ca="1" si="1776"/>
        <v>0</v>
      </c>
      <c r="EE744" s="36">
        <f t="shared" ca="1" si="1814"/>
        <v>0</v>
      </c>
      <c r="EF744" s="36">
        <f t="shared" ca="1" si="1777"/>
        <v>0</v>
      </c>
      <c r="EG744" s="64"/>
      <c r="EH744" s="64"/>
      <c r="EI744" s="64"/>
      <c r="EJ744" s="70"/>
      <c r="EK744" s="70"/>
      <c r="EL744" s="70"/>
      <c r="EM744" s="70"/>
      <c r="EN744" s="70"/>
      <c r="EO744" s="36">
        <f t="shared" si="1778"/>
        <v>0</v>
      </c>
      <c r="EP744" s="36">
        <f t="shared" si="1779"/>
        <v>0</v>
      </c>
      <c r="EQ744" s="36">
        <f t="shared" si="1780"/>
        <v>0</v>
      </c>
      <c r="ER744" s="36">
        <f t="shared" si="1781"/>
        <v>0</v>
      </c>
      <c r="ES744" s="36">
        <f t="shared" si="1782"/>
        <v>0</v>
      </c>
      <c r="ET744" s="36">
        <f t="shared" si="1783"/>
        <v>0</v>
      </c>
      <c r="EU744" s="36">
        <f t="shared" si="1815"/>
        <v>0</v>
      </c>
      <c r="EV744" s="36">
        <f t="shared" si="1784"/>
        <v>0</v>
      </c>
      <c r="EW744" s="36">
        <f t="shared" si="1785"/>
        <v>0</v>
      </c>
      <c r="EX744" s="36">
        <f t="shared" si="1816"/>
        <v>0</v>
      </c>
      <c r="EY744" s="36">
        <f t="shared" si="1786"/>
        <v>0</v>
      </c>
      <c r="EZ744" s="36">
        <f t="shared" si="1787"/>
        <v>0</v>
      </c>
      <c r="FA744" s="36">
        <f t="shared" si="1788"/>
        <v>0</v>
      </c>
      <c r="FB744" s="36">
        <f t="shared" si="1789"/>
        <v>0</v>
      </c>
      <c r="FC744" s="36">
        <f t="shared" si="1817"/>
        <v>0</v>
      </c>
      <c r="FD744" s="36">
        <f t="shared" si="1790"/>
        <v>0</v>
      </c>
      <c r="FE744" s="36">
        <f t="shared" si="1791"/>
        <v>0</v>
      </c>
      <c r="FF744" s="36">
        <f t="shared" si="1818"/>
        <v>0</v>
      </c>
      <c r="FG744" s="36">
        <f t="shared" si="1792"/>
        <v>0</v>
      </c>
      <c r="FH744" s="36">
        <f t="shared" si="1793"/>
        <v>0</v>
      </c>
      <c r="FI744" s="36">
        <f t="shared" si="1794"/>
        <v>0</v>
      </c>
      <c r="FJ744" s="36">
        <f t="shared" ca="1" si="1795"/>
        <v>0</v>
      </c>
      <c r="FK744" s="36">
        <f t="shared" si="1796"/>
        <v>0</v>
      </c>
      <c r="FL744" s="36">
        <f t="shared" si="1797"/>
        <v>0</v>
      </c>
      <c r="FM744" s="36">
        <f t="shared" ca="1" si="1798"/>
        <v>0</v>
      </c>
      <c r="FN744" s="36">
        <f t="shared" ca="1" si="1820"/>
        <v>0</v>
      </c>
    </row>
    <row r="745" spans="2:170" x14ac:dyDescent="0.25">
      <c r="B745" s="2">
        <v>737</v>
      </c>
      <c r="C745" s="2">
        <f t="shared" si="1674"/>
        <v>62</v>
      </c>
      <c r="D745" s="2">
        <f t="shared" si="1823"/>
        <v>761</v>
      </c>
      <c r="E745" s="2">
        <f t="shared" si="1821"/>
        <v>64</v>
      </c>
      <c r="F745" s="189">
        <f t="shared" si="1825"/>
        <v>68149</v>
      </c>
      <c r="G745" s="2">
        <f t="shared" si="1824"/>
        <v>7</v>
      </c>
      <c r="H745" s="187">
        <f t="shared" si="1675"/>
        <v>96</v>
      </c>
      <c r="I745" s="186">
        <f t="shared" si="1822"/>
        <v>96</v>
      </c>
      <c r="J745" s="2">
        <f t="shared" si="1676"/>
        <v>0</v>
      </c>
      <c r="K745" s="2">
        <f t="shared" si="1677"/>
        <v>1</v>
      </c>
      <c r="L745">
        <f t="shared" si="1678"/>
        <v>2</v>
      </c>
      <c r="M745" s="190">
        <f t="shared" si="1799"/>
        <v>0.50976156495000002</v>
      </c>
      <c r="N745">
        <f t="shared" si="1679"/>
        <v>1</v>
      </c>
      <c r="O745">
        <f t="shared" si="1680"/>
        <v>100</v>
      </c>
      <c r="P745" s="58">
        <f t="shared" si="1681"/>
        <v>2.293927042275</v>
      </c>
      <c r="Q745" s="106">
        <f t="shared" si="1682"/>
        <v>1</v>
      </c>
      <c r="R745" s="59">
        <f t="shared" si="1683"/>
        <v>1</v>
      </c>
      <c r="S745" s="32">
        <f t="shared" si="1800"/>
        <v>1</v>
      </c>
      <c r="T745">
        <f t="shared" si="1684"/>
        <v>1</v>
      </c>
      <c r="U745" s="32">
        <f t="shared" si="1801"/>
        <v>1.8681839999999999E-3</v>
      </c>
      <c r="V745">
        <f t="shared" si="1685"/>
        <v>1</v>
      </c>
      <c r="W745">
        <f t="shared" si="1686"/>
        <v>100</v>
      </c>
      <c r="X745" s="58">
        <f t="shared" si="1687"/>
        <v>8.4068279999999999E-3</v>
      </c>
      <c r="Y745" s="58">
        <f t="shared" si="1688"/>
        <v>8.4068279999999999E-3</v>
      </c>
      <c r="Z745" s="32">
        <f t="shared" si="1689"/>
        <v>8.4068279999999999E-3</v>
      </c>
      <c r="AA745" s="32">
        <f t="shared" si="1690"/>
        <v>0</v>
      </c>
      <c r="AB745" s="59">
        <f t="shared" si="1691"/>
        <v>4.9056245199999996E-3</v>
      </c>
      <c r="AC745" s="59">
        <f t="shared" si="1692"/>
        <v>4.9056245199999996E-3</v>
      </c>
      <c r="AD745">
        <f t="shared" si="1693"/>
        <v>1</v>
      </c>
      <c r="AE745" s="59">
        <f t="shared" si="1694"/>
        <v>4.9056245199999996E-3</v>
      </c>
      <c r="AF745" s="59">
        <f t="shared" si="1695"/>
        <v>4.1758461800000006E-3</v>
      </c>
      <c r="AG745" s="59">
        <f t="shared" si="1696"/>
        <v>4.1758461800000006E-3</v>
      </c>
      <c r="AH745">
        <f t="shared" si="1697"/>
        <v>1</v>
      </c>
      <c r="AI745" s="59">
        <f t="shared" si="1698"/>
        <v>4.1758461800000006E-3</v>
      </c>
      <c r="AJ745" s="59">
        <f t="shared" si="1699"/>
        <v>0</v>
      </c>
      <c r="AK745" s="59">
        <f t="shared" si="1700"/>
        <v>0</v>
      </c>
      <c r="AL745" s="59">
        <f t="shared" si="1701"/>
        <v>0</v>
      </c>
      <c r="AM745" s="12">
        <f t="shared" si="1802"/>
        <v>0</v>
      </c>
      <c r="AN745" s="12">
        <f t="shared" si="1803"/>
        <v>0</v>
      </c>
      <c r="AO745" s="66">
        <f t="shared" si="1702"/>
        <v>0</v>
      </c>
      <c r="AP745" s="66">
        <f t="shared" si="1703"/>
        <v>0</v>
      </c>
      <c r="AQ745" s="59">
        <f t="shared" si="1704"/>
        <v>0</v>
      </c>
      <c r="AR745" s="59">
        <f t="shared" si="1705"/>
        <v>0</v>
      </c>
      <c r="AS745" s="59">
        <f t="shared" si="1706"/>
        <v>0</v>
      </c>
      <c r="AT745" s="12">
        <f t="shared" si="1707"/>
        <v>0</v>
      </c>
      <c r="AU745" s="59">
        <f t="shared" si="1804"/>
        <v>0</v>
      </c>
      <c r="AV745" s="59">
        <f t="shared" si="1805"/>
        <v>0</v>
      </c>
      <c r="AW745" s="70">
        <f t="shared" si="1708"/>
        <v>0</v>
      </c>
      <c r="AX745" s="20">
        <f t="shared" si="1709"/>
        <v>200000</v>
      </c>
      <c r="AY745" s="20">
        <f t="shared" si="1710"/>
        <v>0</v>
      </c>
      <c r="AZ745" s="20">
        <f t="shared" si="1711"/>
        <v>0</v>
      </c>
      <c r="BA745" s="20">
        <f t="shared" si="1712"/>
        <v>200000</v>
      </c>
      <c r="BB745" s="36">
        <f t="shared" si="1713"/>
        <v>1</v>
      </c>
      <c r="BC745" s="36">
        <f t="shared" si="1714"/>
        <v>0</v>
      </c>
      <c r="BD745" s="80">
        <f t="shared" si="1715"/>
        <v>0</v>
      </c>
      <c r="BE745" s="36">
        <f t="shared" si="1716"/>
        <v>0</v>
      </c>
      <c r="BF745" s="36">
        <f t="shared" si="1717"/>
        <v>0</v>
      </c>
      <c r="BG745" s="36">
        <f t="shared" si="1718"/>
        <v>0</v>
      </c>
      <c r="BH745" s="36">
        <f t="shared" si="1719"/>
        <v>0</v>
      </c>
      <c r="BI745" s="36">
        <f t="shared" si="1720"/>
        <v>0</v>
      </c>
      <c r="BJ745" s="36">
        <f t="shared" si="1721"/>
        <v>0</v>
      </c>
      <c r="BK745" s="36">
        <f t="shared" si="1722"/>
        <v>0</v>
      </c>
      <c r="BL745" s="68">
        <f>IF(OR(AT745=0,E745&gt;ProjTerm),0,VLOOKUP(D745,'Life Events'!$AE$5:$AI$1206,5,FALSE))</f>
        <v>0</v>
      </c>
      <c r="BM745" s="93">
        <f t="shared" si="1723"/>
        <v>0</v>
      </c>
      <c r="BN745" s="93">
        <f t="shared" si="1724"/>
        <v>0</v>
      </c>
      <c r="BO745" s="36">
        <f t="shared" si="1725"/>
        <v>0</v>
      </c>
      <c r="BP745" s="36">
        <f t="shared" si="1726"/>
        <v>0</v>
      </c>
      <c r="BQ745" s="36">
        <f t="shared" si="1727"/>
        <v>0</v>
      </c>
      <c r="BR745" s="36">
        <f t="shared" si="1728"/>
        <v>154.78110000000001</v>
      </c>
      <c r="BS745" s="36">
        <f t="shared" si="1729"/>
        <v>0</v>
      </c>
      <c r="BT745" s="36">
        <f t="shared" si="1730"/>
        <v>0</v>
      </c>
      <c r="BU745" s="70" cm="1">
        <f t="array" ref="BU745">IF(AND(ActInt=1,$J745=0),INDEX(Tbl_FwdNom,$B745-IVP,MATCH(ValnDt,Tbl_FwdNom_Cols)),INDEX(Tbl_FwdNom,$B745,MATCH(StartDt,Tbl_FwdNom_Cols)))</f>
        <v>9.9847344919999994</v>
      </c>
      <c r="BV745" s="70" cm="1">
        <f t="array" ref="BV745">INDEX(Tbl_FwdReal,$B745,MATCH(StartDt,Tbl_FwdReal_Cols))</f>
        <v>3.5604229549999999</v>
      </c>
      <c r="BW745" s="70" cm="1">
        <f t="array" ref="BW745">IF(RunType&lt;&gt;"OPN",INDEX(Tbl_FwdReal,$B745,MATCH(ValnDt,Tbl_FwdReal_Cols)),IF(AND($J745=0,ActInt=1),INDEX(Tbl_FwdReal,$B745-IVP,MATCH(ValnDt,Tbl_FwdReal_Cols)),-999))*$K745</f>
        <v>3.5604229549999999</v>
      </c>
      <c r="BX745" s="70">
        <f t="shared" si="1731"/>
        <v>3.5604229549999998E-2</v>
      </c>
      <c r="BY745" s="70">
        <f t="shared" si="1806"/>
        <v>6.203442737764342E-2</v>
      </c>
      <c r="BZ745" s="64">
        <f t="shared" si="1819"/>
        <v>5.0281271321916954E-3</v>
      </c>
      <c r="CA745" s="70" cm="1">
        <f t="array" ref="CA745">IF($J745=1,CA744*(1+INDEX(Tbl_CPI,$B745,MATCH(IF(RunType="OPN",StartDt,ValnDt),Tbl_CPI_Cols))),0)</f>
        <v>0</v>
      </c>
      <c r="CB745" s="70">
        <f t="shared" si="1807"/>
        <v>60.372790488186595</v>
      </c>
      <c r="CC745" s="70">
        <f t="shared" si="1808"/>
        <v>58.876549557090541</v>
      </c>
      <c r="CD745" s="36">
        <f t="shared" si="1732"/>
        <v>298.25878729796113</v>
      </c>
      <c r="CE745" s="36">
        <f t="shared" si="1733"/>
        <v>0</v>
      </c>
      <c r="CF745" s="36">
        <f t="shared" si="1734"/>
        <v>0</v>
      </c>
      <c r="CG745" s="36">
        <f t="shared" si="1735"/>
        <v>0</v>
      </c>
      <c r="CH745" s="36">
        <f t="shared" si="1736"/>
        <v>0</v>
      </c>
      <c r="CI745" s="36">
        <f t="shared" si="1737"/>
        <v>0</v>
      </c>
      <c r="CJ745" s="36">
        <f t="shared" si="1738"/>
        <v>0</v>
      </c>
      <c r="CK745" s="36">
        <f t="shared" si="1739"/>
        <v>0</v>
      </c>
      <c r="CL745" s="36">
        <f t="shared" si="1740"/>
        <v>0</v>
      </c>
      <c r="CM745" s="36">
        <f t="shared" si="1741"/>
        <v>0</v>
      </c>
      <c r="CN745" s="36">
        <f t="shared" si="1742"/>
        <v>0</v>
      </c>
      <c r="CO745" s="20">
        <f t="shared" si="1743"/>
        <v>120000</v>
      </c>
      <c r="CP745" s="20">
        <f t="shared" si="1744"/>
        <v>2</v>
      </c>
      <c r="CQ745" s="64">
        <f t="shared" si="1745"/>
        <v>0.58047396057</v>
      </c>
      <c r="CR745" s="64">
        <f t="shared" si="1746"/>
        <v>1</v>
      </c>
      <c r="CS745" s="36">
        <f t="shared" si="1747"/>
        <v>0</v>
      </c>
      <c r="CT745" s="36">
        <f t="shared" si="1748"/>
        <v>0</v>
      </c>
      <c r="CU745" s="36">
        <f t="shared" si="1749"/>
        <v>0</v>
      </c>
      <c r="CV745" s="36">
        <f t="shared" si="1809"/>
        <v>0</v>
      </c>
      <c r="CW745" s="36">
        <f t="shared" si="1750"/>
        <v>0</v>
      </c>
      <c r="CX745" s="36">
        <f t="shared" si="1751"/>
        <v>0</v>
      </c>
      <c r="CY745" s="36">
        <f t="shared" si="1752"/>
        <v>0</v>
      </c>
      <c r="CZ745" s="36">
        <f t="shared" si="1810"/>
        <v>0</v>
      </c>
      <c r="DA745" s="64">
        <f t="shared" si="1753"/>
        <v>7.9624826894217904E-3</v>
      </c>
      <c r="DB745" s="70">
        <f t="shared" si="1811"/>
        <v>0.99210041759870216</v>
      </c>
      <c r="DC745" s="70">
        <f>PRODUCT($DB$8:DB745)</f>
        <v>1.0477913126730124E-3</v>
      </c>
      <c r="DD745" s="36">
        <f t="shared" si="1754"/>
        <v>0</v>
      </c>
      <c r="DE745" s="36">
        <f t="shared" si="1755"/>
        <v>0</v>
      </c>
      <c r="DF745" s="36">
        <f t="shared" si="1756"/>
        <v>0</v>
      </c>
      <c r="DG745" s="36">
        <f t="shared" si="1757"/>
        <v>0</v>
      </c>
      <c r="DH745" s="36">
        <f t="shared" si="1758"/>
        <v>0</v>
      </c>
      <c r="DI745" s="36">
        <f t="shared" si="1759"/>
        <v>0</v>
      </c>
      <c r="DJ745" s="36">
        <f t="shared" si="1760"/>
        <v>0</v>
      </c>
      <c r="DK745" s="36">
        <f t="shared" si="1761"/>
        <v>0</v>
      </c>
      <c r="DL745" s="36">
        <f t="shared" si="1762"/>
        <v>0</v>
      </c>
      <c r="DM745" s="36">
        <f t="shared" si="1763"/>
        <v>0</v>
      </c>
      <c r="DN745" s="36">
        <f t="shared" ca="1" si="1812"/>
        <v>4.6137290849905055E-12</v>
      </c>
      <c r="DO745" s="64" cm="1">
        <f t="array" ref="DO745">IFERROR(INDEX(Tbl_FwdNom,$B745,MATCH(LIDt,Tbl_FwdNom_Cols,0)),0)</f>
        <v>7.9855013699999997</v>
      </c>
      <c r="DP745" s="64">
        <f t="shared" ca="1" si="1813"/>
        <v>7.9239819679999997</v>
      </c>
      <c r="DQ745" s="64">
        <f t="shared" ca="1" si="1764"/>
        <v>6.3749777742174718E-3</v>
      </c>
      <c r="DR745" s="70">
        <f t="shared" ca="1" si="1765"/>
        <v>0.99366540512730461</v>
      </c>
      <c r="DS745" s="70">
        <f ca="1">PRODUCT($DR$8:DR745)</f>
        <v>3.1682859526111717E-3</v>
      </c>
      <c r="DT745" s="36">
        <f t="shared" ca="1" si="1766"/>
        <v>0</v>
      </c>
      <c r="DU745" s="36">
        <f t="shared" ca="1" si="1767"/>
        <v>0</v>
      </c>
      <c r="DV745" s="36">
        <f t="shared" ca="1" si="1768"/>
        <v>0</v>
      </c>
      <c r="DW745" s="36">
        <f t="shared" ca="1" si="1769"/>
        <v>0</v>
      </c>
      <c r="DX745" s="36">
        <f t="shared" ca="1" si="1770"/>
        <v>0</v>
      </c>
      <c r="DY745" s="36">
        <f t="shared" ca="1" si="1771"/>
        <v>0</v>
      </c>
      <c r="DZ745" s="36">
        <f t="shared" ca="1" si="1772"/>
        <v>0</v>
      </c>
      <c r="EA745" s="36">
        <f t="shared" ca="1" si="1773"/>
        <v>0</v>
      </c>
      <c r="EB745" s="36">
        <f t="shared" ca="1" si="1774"/>
        <v>0</v>
      </c>
      <c r="EC745" s="36">
        <f t="shared" ca="1" si="1775"/>
        <v>0</v>
      </c>
      <c r="ED745" s="36">
        <f t="shared" ca="1" si="1776"/>
        <v>0</v>
      </c>
      <c r="EE745" s="36">
        <f t="shared" ca="1" si="1814"/>
        <v>0</v>
      </c>
      <c r="EF745" s="36">
        <f t="shared" ca="1" si="1777"/>
        <v>0</v>
      </c>
      <c r="EG745" s="64"/>
      <c r="EH745" s="64"/>
      <c r="EI745" s="64"/>
      <c r="EJ745" s="70"/>
      <c r="EK745" s="70"/>
      <c r="EL745" s="70"/>
      <c r="EM745" s="70"/>
      <c r="EN745" s="70"/>
      <c r="EO745" s="36">
        <f t="shared" si="1778"/>
        <v>0</v>
      </c>
      <c r="EP745" s="36">
        <f t="shared" si="1779"/>
        <v>0</v>
      </c>
      <c r="EQ745" s="36">
        <f t="shared" si="1780"/>
        <v>0</v>
      </c>
      <c r="ER745" s="36">
        <f t="shared" si="1781"/>
        <v>0</v>
      </c>
      <c r="ES745" s="36">
        <f t="shared" si="1782"/>
        <v>0</v>
      </c>
      <c r="ET745" s="36">
        <f t="shared" si="1783"/>
        <v>0</v>
      </c>
      <c r="EU745" s="36">
        <f t="shared" si="1815"/>
        <v>0</v>
      </c>
      <c r="EV745" s="36">
        <f t="shared" si="1784"/>
        <v>0</v>
      </c>
      <c r="EW745" s="36">
        <f t="shared" si="1785"/>
        <v>0</v>
      </c>
      <c r="EX745" s="36">
        <f t="shared" si="1816"/>
        <v>0</v>
      </c>
      <c r="EY745" s="36">
        <f t="shared" si="1786"/>
        <v>0</v>
      </c>
      <c r="EZ745" s="36">
        <f t="shared" si="1787"/>
        <v>0</v>
      </c>
      <c r="FA745" s="36">
        <f t="shared" si="1788"/>
        <v>0</v>
      </c>
      <c r="FB745" s="36">
        <f t="shared" si="1789"/>
        <v>0</v>
      </c>
      <c r="FC745" s="36">
        <f t="shared" si="1817"/>
        <v>0</v>
      </c>
      <c r="FD745" s="36">
        <f t="shared" si="1790"/>
        <v>0</v>
      </c>
      <c r="FE745" s="36">
        <f t="shared" si="1791"/>
        <v>0</v>
      </c>
      <c r="FF745" s="36">
        <f t="shared" si="1818"/>
        <v>0</v>
      </c>
      <c r="FG745" s="36">
        <f t="shared" si="1792"/>
        <v>0</v>
      </c>
      <c r="FH745" s="36">
        <f t="shared" si="1793"/>
        <v>0</v>
      </c>
      <c r="FI745" s="36">
        <f t="shared" si="1794"/>
        <v>0</v>
      </c>
      <c r="FJ745" s="36">
        <f t="shared" ca="1" si="1795"/>
        <v>0</v>
      </c>
      <c r="FK745" s="36">
        <f t="shared" si="1796"/>
        <v>0</v>
      </c>
      <c r="FL745" s="36">
        <f t="shared" si="1797"/>
        <v>0</v>
      </c>
      <c r="FM745" s="36">
        <f t="shared" ca="1" si="1798"/>
        <v>0</v>
      </c>
      <c r="FN745" s="36">
        <f t="shared" ca="1" si="1820"/>
        <v>0</v>
      </c>
    </row>
    <row r="746" spans="2:170" x14ac:dyDescent="0.25">
      <c r="B746" s="2">
        <v>738</v>
      </c>
      <c r="C746" s="2">
        <f t="shared" si="1674"/>
        <v>62</v>
      </c>
      <c r="D746" s="2">
        <f t="shared" si="1823"/>
        <v>762</v>
      </c>
      <c r="E746" s="2">
        <f t="shared" si="1821"/>
        <v>64</v>
      </c>
      <c r="F746" s="189">
        <f t="shared" si="1825"/>
        <v>68180</v>
      </c>
      <c r="G746" s="2">
        <f t="shared" si="1824"/>
        <v>8</v>
      </c>
      <c r="H746" s="187">
        <f t="shared" si="1675"/>
        <v>96.083333333333343</v>
      </c>
      <c r="I746" s="186">
        <f t="shared" si="1822"/>
        <v>96</v>
      </c>
      <c r="J746" s="2">
        <f t="shared" si="1676"/>
        <v>0</v>
      </c>
      <c r="K746" s="2">
        <f t="shared" si="1677"/>
        <v>1</v>
      </c>
      <c r="L746">
        <f t="shared" si="1678"/>
        <v>2</v>
      </c>
      <c r="M746" s="190">
        <f t="shared" si="1799"/>
        <v>0.50976156495000002</v>
      </c>
      <c r="N746">
        <f t="shared" si="1679"/>
        <v>1</v>
      </c>
      <c r="O746">
        <f t="shared" si="1680"/>
        <v>100</v>
      </c>
      <c r="P746" s="58">
        <f t="shared" si="1681"/>
        <v>2.293927042275</v>
      </c>
      <c r="Q746" s="106">
        <f t="shared" si="1682"/>
        <v>1</v>
      </c>
      <c r="R746" s="59">
        <f t="shared" si="1683"/>
        <v>1</v>
      </c>
      <c r="S746" s="32">
        <f t="shared" si="1800"/>
        <v>1</v>
      </c>
      <c r="T746">
        <f t="shared" si="1684"/>
        <v>1</v>
      </c>
      <c r="U746" s="32">
        <f t="shared" si="1801"/>
        <v>1.8681839999999999E-3</v>
      </c>
      <c r="V746">
        <f t="shared" si="1685"/>
        <v>1</v>
      </c>
      <c r="W746">
        <f t="shared" si="1686"/>
        <v>100</v>
      </c>
      <c r="X746" s="58">
        <f t="shared" si="1687"/>
        <v>8.4068279999999999E-3</v>
      </c>
      <c r="Y746" s="58">
        <f t="shared" si="1688"/>
        <v>8.4068279999999999E-3</v>
      </c>
      <c r="Z746" s="32">
        <f t="shared" si="1689"/>
        <v>8.4068279999999999E-3</v>
      </c>
      <c r="AA746" s="32">
        <f t="shared" si="1690"/>
        <v>0</v>
      </c>
      <c r="AB746" s="59">
        <f t="shared" si="1691"/>
        <v>4.9056245199999996E-3</v>
      </c>
      <c r="AC746" s="59">
        <f t="shared" si="1692"/>
        <v>4.9056245199999996E-3</v>
      </c>
      <c r="AD746">
        <f t="shared" si="1693"/>
        <v>1</v>
      </c>
      <c r="AE746" s="59">
        <f t="shared" si="1694"/>
        <v>4.9056245199999996E-3</v>
      </c>
      <c r="AF746" s="59">
        <f t="shared" si="1695"/>
        <v>4.1758461800000006E-3</v>
      </c>
      <c r="AG746" s="59">
        <f t="shared" si="1696"/>
        <v>4.1758461800000006E-3</v>
      </c>
      <c r="AH746">
        <f t="shared" si="1697"/>
        <v>1</v>
      </c>
      <c r="AI746" s="59">
        <f t="shared" si="1698"/>
        <v>4.1758461800000006E-3</v>
      </c>
      <c r="AJ746" s="59">
        <f t="shared" si="1699"/>
        <v>0</v>
      </c>
      <c r="AK746" s="59">
        <f t="shared" si="1700"/>
        <v>0</v>
      </c>
      <c r="AL746" s="59">
        <f t="shared" si="1701"/>
        <v>0</v>
      </c>
      <c r="AM746" s="12">
        <f t="shared" si="1802"/>
        <v>0</v>
      </c>
      <c r="AN746" s="12">
        <f t="shared" si="1803"/>
        <v>0</v>
      </c>
      <c r="AO746" s="66">
        <f t="shared" si="1702"/>
        <v>0</v>
      </c>
      <c r="AP746" s="66">
        <f t="shared" si="1703"/>
        <v>0</v>
      </c>
      <c r="AQ746" s="59">
        <f t="shared" si="1704"/>
        <v>0</v>
      </c>
      <c r="AR746" s="59">
        <f t="shared" si="1705"/>
        <v>0</v>
      </c>
      <c r="AS746" s="59">
        <f t="shared" si="1706"/>
        <v>0</v>
      </c>
      <c r="AT746" s="12">
        <f t="shared" si="1707"/>
        <v>0</v>
      </c>
      <c r="AU746" s="59">
        <f t="shared" si="1804"/>
        <v>0</v>
      </c>
      <c r="AV746" s="59">
        <f t="shared" si="1805"/>
        <v>0</v>
      </c>
      <c r="AW746" s="70">
        <f t="shared" si="1708"/>
        <v>0</v>
      </c>
      <c r="AX746" s="20">
        <f t="shared" si="1709"/>
        <v>200000</v>
      </c>
      <c r="AY746" s="20">
        <f t="shared" si="1710"/>
        <v>0</v>
      </c>
      <c r="AZ746" s="20">
        <f t="shared" si="1711"/>
        <v>0</v>
      </c>
      <c r="BA746" s="20">
        <f t="shared" si="1712"/>
        <v>200000</v>
      </c>
      <c r="BB746" s="36">
        <f t="shared" si="1713"/>
        <v>1</v>
      </c>
      <c r="BC746" s="36">
        <f t="shared" si="1714"/>
        <v>0</v>
      </c>
      <c r="BD746" s="80">
        <f t="shared" si="1715"/>
        <v>0</v>
      </c>
      <c r="BE746" s="36">
        <f t="shared" si="1716"/>
        <v>0</v>
      </c>
      <c r="BF746" s="36">
        <f t="shared" si="1717"/>
        <v>0</v>
      </c>
      <c r="BG746" s="36">
        <f t="shared" si="1718"/>
        <v>0</v>
      </c>
      <c r="BH746" s="36">
        <f t="shared" si="1719"/>
        <v>0</v>
      </c>
      <c r="BI746" s="36">
        <f t="shared" si="1720"/>
        <v>0</v>
      </c>
      <c r="BJ746" s="36">
        <f t="shared" si="1721"/>
        <v>0</v>
      </c>
      <c r="BK746" s="36">
        <f t="shared" si="1722"/>
        <v>0</v>
      </c>
      <c r="BL746" s="68">
        <f>IF(OR(AT746=0,E746&gt;ProjTerm),0,VLOOKUP(D746,'Life Events'!$AE$5:$AI$1206,5,FALSE))</f>
        <v>0</v>
      </c>
      <c r="BM746" s="93">
        <f t="shared" si="1723"/>
        <v>0</v>
      </c>
      <c r="BN746" s="93">
        <f t="shared" si="1724"/>
        <v>0</v>
      </c>
      <c r="BO746" s="36">
        <f t="shared" si="1725"/>
        <v>0</v>
      </c>
      <c r="BP746" s="36">
        <f t="shared" si="1726"/>
        <v>0</v>
      </c>
      <c r="BQ746" s="36">
        <f t="shared" si="1727"/>
        <v>0</v>
      </c>
      <c r="BR746" s="36">
        <f t="shared" si="1728"/>
        <v>154.78110000000001</v>
      </c>
      <c r="BS746" s="36">
        <f t="shared" si="1729"/>
        <v>0</v>
      </c>
      <c r="BT746" s="36">
        <f t="shared" si="1730"/>
        <v>0</v>
      </c>
      <c r="BU746" s="70" cm="1">
        <f t="array" ref="BU746">IF(AND(ActInt=1,$J746=0),INDEX(Tbl_FwdNom,$B746-IVP,MATCH(ValnDt,Tbl_FwdNom_Cols)),INDEX(Tbl_FwdNom,$B746,MATCH(StartDt,Tbl_FwdNom_Cols)))</f>
        <v>9.9787627180000005</v>
      </c>
      <c r="BV746" s="70" cm="1">
        <f t="array" ref="BV746">INDEX(Tbl_FwdReal,$B746,MATCH(StartDt,Tbl_FwdReal_Cols))</f>
        <v>3.5570370329999998</v>
      </c>
      <c r="BW746" s="70" cm="1">
        <f t="array" ref="BW746">IF(RunType&lt;&gt;"OPN",INDEX(Tbl_FwdReal,$B746,MATCH(ValnDt,Tbl_FwdReal_Cols)),IF(AND($J746=0,ActInt=1),INDEX(Tbl_FwdReal,$B746-IVP,MATCH(ValnDt,Tbl_FwdReal_Cols)),-999))*$K746</f>
        <v>3.5570370329999998</v>
      </c>
      <c r="BX746" s="70">
        <f t="shared" si="1731"/>
        <v>3.5570370329999997E-2</v>
      </c>
      <c r="BY746" s="70">
        <f t="shared" si="1806"/>
        <v>6.2011485351339379E-2</v>
      </c>
      <c r="BZ746" s="64">
        <f t="shared" si="1819"/>
        <v>5.0263178994094382E-3</v>
      </c>
      <c r="CA746" s="70" cm="1">
        <f t="array" ref="CA746">IF($J746=1,CA745*(1+INDEX(Tbl_CPI,$B746,MATCH(IF(RunType="OPN",StartDt,ValnDt),Tbl_CPI_Cols))),0)</f>
        <v>0</v>
      </c>
      <c r="CB746" s="70">
        <f t="shared" si="1807"/>
        <v>60.67624332565466</v>
      </c>
      <c r="CC746" s="70">
        <f t="shared" si="1808"/>
        <v>58.876549557090541</v>
      </c>
      <c r="CD746" s="36">
        <f t="shared" si="1732"/>
        <v>298.25878729796113</v>
      </c>
      <c r="CE746" s="36">
        <f t="shared" si="1733"/>
        <v>0</v>
      </c>
      <c r="CF746" s="36">
        <f t="shared" si="1734"/>
        <v>0</v>
      </c>
      <c r="CG746" s="36">
        <f t="shared" si="1735"/>
        <v>0</v>
      </c>
      <c r="CH746" s="36">
        <f t="shared" si="1736"/>
        <v>0</v>
      </c>
      <c r="CI746" s="36">
        <f t="shared" si="1737"/>
        <v>0</v>
      </c>
      <c r="CJ746" s="36">
        <f t="shared" si="1738"/>
        <v>0</v>
      </c>
      <c r="CK746" s="36">
        <f t="shared" si="1739"/>
        <v>0</v>
      </c>
      <c r="CL746" s="36">
        <f t="shared" si="1740"/>
        <v>0</v>
      </c>
      <c r="CM746" s="36">
        <f t="shared" si="1741"/>
        <v>0</v>
      </c>
      <c r="CN746" s="36">
        <f t="shared" si="1742"/>
        <v>0</v>
      </c>
      <c r="CO746" s="20">
        <f t="shared" si="1743"/>
        <v>120000</v>
      </c>
      <c r="CP746" s="20">
        <f t="shared" si="1744"/>
        <v>2</v>
      </c>
      <c r="CQ746" s="64">
        <f t="shared" si="1745"/>
        <v>0.58047396057</v>
      </c>
      <c r="CR746" s="64">
        <f t="shared" si="1746"/>
        <v>1</v>
      </c>
      <c r="CS746" s="36">
        <f t="shared" si="1747"/>
        <v>0</v>
      </c>
      <c r="CT746" s="36">
        <f t="shared" si="1748"/>
        <v>0</v>
      </c>
      <c r="CU746" s="36">
        <f t="shared" si="1749"/>
        <v>0</v>
      </c>
      <c r="CV746" s="36">
        <f t="shared" si="1809"/>
        <v>0</v>
      </c>
      <c r="CW746" s="36">
        <f t="shared" si="1750"/>
        <v>0</v>
      </c>
      <c r="CX746" s="36">
        <f t="shared" si="1751"/>
        <v>0</v>
      </c>
      <c r="CY746" s="36">
        <f t="shared" si="1752"/>
        <v>0</v>
      </c>
      <c r="CZ746" s="36">
        <f t="shared" si="1810"/>
        <v>0</v>
      </c>
      <c r="DA746" s="64">
        <f t="shared" si="1753"/>
        <v>7.9579218489438386E-3</v>
      </c>
      <c r="DB746" s="70">
        <f t="shared" si="1811"/>
        <v>0.99210490668663409</v>
      </c>
      <c r="DC746" s="70">
        <f>PRODUCT($DB$8:DB746)</f>
        <v>1.0395189024865249E-3</v>
      </c>
      <c r="DD746" s="36">
        <f t="shared" si="1754"/>
        <v>0</v>
      </c>
      <c r="DE746" s="36">
        <f t="shared" si="1755"/>
        <v>0</v>
      </c>
      <c r="DF746" s="36">
        <f t="shared" si="1756"/>
        <v>0</v>
      </c>
      <c r="DG746" s="36">
        <f t="shared" si="1757"/>
        <v>0</v>
      </c>
      <c r="DH746" s="36">
        <f t="shared" si="1758"/>
        <v>0</v>
      </c>
      <c r="DI746" s="36">
        <f t="shared" si="1759"/>
        <v>0</v>
      </c>
      <c r="DJ746" s="36">
        <f t="shared" si="1760"/>
        <v>0</v>
      </c>
      <c r="DK746" s="36">
        <f t="shared" si="1761"/>
        <v>0</v>
      </c>
      <c r="DL746" s="36">
        <f t="shared" si="1762"/>
        <v>0</v>
      </c>
      <c r="DM746" s="36">
        <f t="shared" si="1763"/>
        <v>0</v>
      </c>
      <c r="DN746" s="36">
        <f t="shared" ca="1" si="1812"/>
        <v>4.6137290849905055E-12</v>
      </c>
      <c r="DO746" s="64" cm="1">
        <f t="array" ref="DO746">IFERROR(INDEX(Tbl_FwdNom,$B746,MATCH(LIDt,Tbl_FwdNom_Cols,0)),0)</f>
        <v>7.9837920240000004</v>
      </c>
      <c r="DP746" s="64">
        <f t="shared" ca="1" si="1813"/>
        <v>7.9222735960000001</v>
      </c>
      <c r="DQ746" s="64">
        <f t="shared" ca="1" si="1764"/>
        <v>6.3736502384867944E-3</v>
      </c>
      <c r="DR746" s="70">
        <f t="shared" ca="1" si="1765"/>
        <v>0.9936667158992325</v>
      </c>
      <c r="DS746" s="70">
        <f ca="1">PRODUCT($DR$8:DR746)</f>
        <v>3.1482202975608143E-3</v>
      </c>
      <c r="DT746" s="36">
        <f t="shared" ca="1" si="1766"/>
        <v>0</v>
      </c>
      <c r="DU746" s="36">
        <f t="shared" ca="1" si="1767"/>
        <v>0</v>
      </c>
      <c r="DV746" s="36">
        <f t="shared" ca="1" si="1768"/>
        <v>0</v>
      </c>
      <c r="DW746" s="36">
        <f t="shared" ca="1" si="1769"/>
        <v>0</v>
      </c>
      <c r="DX746" s="36">
        <f t="shared" ca="1" si="1770"/>
        <v>0</v>
      </c>
      <c r="DY746" s="36">
        <f t="shared" ca="1" si="1771"/>
        <v>0</v>
      </c>
      <c r="DZ746" s="36">
        <f t="shared" ca="1" si="1772"/>
        <v>0</v>
      </c>
      <c r="EA746" s="36">
        <f t="shared" ca="1" si="1773"/>
        <v>0</v>
      </c>
      <c r="EB746" s="36">
        <f t="shared" ca="1" si="1774"/>
        <v>0</v>
      </c>
      <c r="EC746" s="36">
        <f t="shared" ca="1" si="1775"/>
        <v>0</v>
      </c>
      <c r="ED746" s="36">
        <f t="shared" ca="1" si="1776"/>
        <v>0</v>
      </c>
      <c r="EE746" s="36">
        <f t="shared" ca="1" si="1814"/>
        <v>0</v>
      </c>
      <c r="EF746" s="36">
        <f t="shared" ca="1" si="1777"/>
        <v>0</v>
      </c>
      <c r="EG746" s="64"/>
      <c r="EH746" s="64"/>
      <c r="EI746" s="64"/>
      <c r="EJ746" s="70"/>
      <c r="EK746" s="70"/>
      <c r="EL746" s="70"/>
      <c r="EM746" s="70"/>
      <c r="EN746" s="70"/>
      <c r="EO746" s="36">
        <f t="shared" si="1778"/>
        <v>0</v>
      </c>
      <c r="EP746" s="36">
        <f t="shared" si="1779"/>
        <v>0</v>
      </c>
      <c r="EQ746" s="36">
        <f t="shared" si="1780"/>
        <v>0</v>
      </c>
      <c r="ER746" s="36">
        <f t="shared" si="1781"/>
        <v>0</v>
      </c>
      <c r="ES746" s="36">
        <f t="shared" si="1782"/>
        <v>0</v>
      </c>
      <c r="ET746" s="36">
        <f t="shared" si="1783"/>
        <v>0</v>
      </c>
      <c r="EU746" s="36">
        <f t="shared" si="1815"/>
        <v>0</v>
      </c>
      <c r="EV746" s="36">
        <f t="shared" si="1784"/>
        <v>0</v>
      </c>
      <c r="EW746" s="36">
        <f t="shared" si="1785"/>
        <v>0</v>
      </c>
      <c r="EX746" s="36">
        <f t="shared" si="1816"/>
        <v>0</v>
      </c>
      <c r="EY746" s="36">
        <f t="shared" si="1786"/>
        <v>0</v>
      </c>
      <c r="EZ746" s="36">
        <f t="shared" si="1787"/>
        <v>0</v>
      </c>
      <c r="FA746" s="36">
        <f t="shared" si="1788"/>
        <v>0</v>
      </c>
      <c r="FB746" s="36">
        <f t="shared" si="1789"/>
        <v>0</v>
      </c>
      <c r="FC746" s="36">
        <f t="shared" si="1817"/>
        <v>0</v>
      </c>
      <c r="FD746" s="36">
        <f t="shared" si="1790"/>
        <v>0</v>
      </c>
      <c r="FE746" s="36">
        <f t="shared" si="1791"/>
        <v>0</v>
      </c>
      <c r="FF746" s="36">
        <f t="shared" si="1818"/>
        <v>0</v>
      </c>
      <c r="FG746" s="36">
        <f t="shared" si="1792"/>
        <v>0</v>
      </c>
      <c r="FH746" s="36">
        <f t="shared" si="1793"/>
        <v>0</v>
      </c>
      <c r="FI746" s="36">
        <f t="shared" si="1794"/>
        <v>0</v>
      </c>
      <c r="FJ746" s="36">
        <f t="shared" ca="1" si="1795"/>
        <v>0</v>
      </c>
      <c r="FK746" s="36">
        <f t="shared" si="1796"/>
        <v>0</v>
      </c>
      <c r="FL746" s="36">
        <f t="shared" si="1797"/>
        <v>0</v>
      </c>
      <c r="FM746" s="36">
        <f t="shared" ca="1" si="1798"/>
        <v>0</v>
      </c>
      <c r="FN746" s="36">
        <f t="shared" ca="1" si="1820"/>
        <v>0</v>
      </c>
    </row>
    <row r="747" spans="2:170" x14ac:dyDescent="0.25">
      <c r="B747" s="2">
        <v>739</v>
      </c>
      <c r="C747" s="2">
        <f t="shared" si="1674"/>
        <v>62</v>
      </c>
      <c r="D747" s="2">
        <f t="shared" si="1823"/>
        <v>763</v>
      </c>
      <c r="E747" s="2">
        <f t="shared" si="1821"/>
        <v>64</v>
      </c>
      <c r="F747" s="189">
        <f t="shared" si="1825"/>
        <v>68210</v>
      </c>
      <c r="G747" s="2">
        <f t="shared" si="1824"/>
        <v>9</v>
      </c>
      <c r="H747" s="187">
        <f t="shared" si="1675"/>
        <v>96.166666666666671</v>
      </c>
      <c r="I747" s="186">
        <f t="shared" si="1822"/>
        <v>96</v>
      </c>
      <c r="J747" s="2">
        <f t="shared" si="1676"/>
        <v>0</v>
      </c>
      <c r="K747" s="2">
        <f t="shared" si="1677"/>
        <v>1</v>
      </c>
      <c r="L747">
        <f t="shared" si="1678"/>
        <v>2</v>
      </c>
      <c r="M747" s="190">
        <f t="shared" si="1799"/>
        <v>0.50976156495000002</v>
      </c>
      <c r="N747">
        <f t="shared" si="1679"/>
        <v>1</v>
      </c>
      <c r="O747">
        <f t="shared" si="1680"/>
        <v>100</v>
      </c>
      <c r="P747" s="58">
        <f t="shared" si="1681"/>
        <v>2.293927042275</v>
      </c>
      <c r="Q747" s="106">
        <f t="shared" si="1682"/>
        <v>1</v>
      </c>
      <c r="R747" s="59">
        <f t="shared" si="1683"/>
        <v>1</v>
      </c>
      <c r="S747" s="32">
        <f t="shared" si="1800"/>
        <v>1</v>
      </c>
      <c r="T747">
        <f t="shared" si="1684"/>
        <v>1</v>
      </c>
      <c r="U747" s="32">
        <f t="shared" si="1801"/>
        <v>1.8681839999999999E-3</v>
      </c>
      <c r="V747">
        <f t="shared" si="1685"/>
        <v>1</v>
      </c>
      <c r="W747">
        <f t="shared" si="1686"/>
        <v>100</v>
      </c>
      <c r="X747" s="58">
        <f t="shared" si="1687"/>
        <v>8.4068279999999999E-3</v>
      </c>
      <c r="Y747" s="58">
        <f t="shared" si="1688"/>
        <v>8.4068279999999999E-3</v>
      </c>
      <c r="Z747" s="32">
        <f t="shared" si="1689"/>
        <v>8.4068279999999999E-3</v>
      </c>
      <c r="AA747" s="32">
        <f t="shared" si="1690"/>
        <v>0</v>
      </c>
      <c r="AB747" s="59">
        <f t="shared" si="1691"/>
        <v>4.9056245199999996E-3</v>
      </c>
      <c r="AC747" s="59">
        <f t="shared" si="1692"/>
        <v>4.9056245199999996E-3</v>
      </c>
      <c r="AD747">
        <f t="shared" si="1693"/>
        <v>1</v>
      </c>
      <c r="AE747" s="59">
        <f t="shared" si="1694"/>
        <v>4.9056245199999996E-3</v>
      </c>
      <c r="AF747" s="59">
        <f t="shared" si="1695"/>
        <v>4.1758461800000006E-3</v>
      </c>
      <c r="AG747" s="59">
        <f t="shared" si="1696"/>
        <v>4.1758461800000006E-3</v>
      </c>
      <c r="AH747">
        <f t="shared" si="1697"/>
        <v>1</v>
      </c>
      <c r="AI747" s="59">
        <f t="shared" si="1698"/>
        <v>4.1758461800000006E-3</v>
      </c>
      <c r="AJ747" s="59">
        <f t="shared" si="1699"/>
        <v>0</v>
      </c>
      <c r="AK747" s="59">
        <f t="shared" si="1700"/>
        <v>0</v>
      </c>
      <c r="AL747" s="59">
        <f t="shared" si="1701"/>
        <v>0</v>
      </c>
      <c r="AM747" s="12">
        <f t="shared" si="1802"/>
        <v>0</v>
      </c>
      <c r="AN747" s="12">
        <f t="shared" si="1803"/>
        <v>0</v>
      </c>
      <c r="AO747" s="66">
        <f t="shared" si="1702"/>
        <v>0</v>
      </c>
      <c r="AP747" s="66">
        <f t="shared" si="1703"/>
        <v>0</v>
      </c>
      <c r="AQ747" s="59">
        <f t="shared" si="1704"/>
        <v>0</v>
      </c>
      <c r="AR747" s="59">
        <f t="shared" si="1705"/>
        <v>0</v>
      </c>
      <c r="AS747" s="59">
        <f t="shared" si="1706"/>
        <v>0</v>
      </c>
      <c r="AT747" s="12">
        <f t="shared" si="1707"/>
        <v>0</v>
      </c>
      <c r="AU747" s="59">
        <f t="shared" si="1804"/>
        <v>0</v>
      </c>
      <c r="AV747" s="59">
        <f t="shared" si="1805"/>
        <v>0</v>
      </c>
      <c r="AW747" s="70">
        <f t="shared" si="1708"/>
        <v>0</v>
      </c>
      <c r="AX747" s="20">
        <f t="shared" si="1709"/>
        <v>200000</v>
      </c>
      <c r="AY747" s="20">
        <f t="shared" si="1710"/>
        <v>0</v>
      </c>
      <c r="AZ747" s="20">
        <f t="shared" si="1711"/>
        <v>0</v>
      </c>
      <c r="BA747" s="20">
        <f t="shared" si="1712"/>
        <v>200000</v>
      </c>
      <c r="BB747" s="36">
        <f t="shared" si="1713"/>
        <v>1</v>
      </c>
      <c r="BC747" s="36">
        <f t="shared" si="1714"/>
        <v>0</v>
      </c>
      <c r="BD747" s="80">
        <f t="shared" si="1715"/>
        <v>0</v>
      </c>
      <c r="BE747" s="36">
        <f t="shared" si="1716"/>
        <v>0</v>
      </c>
      <c r="BF747" s="36">
        <f t="shared" si="1717"/>
        <v>0</v>
      </c>
      <c r="BG747" s="36">
        <f t="shared" si="1718"/>
        <v>0</v>
      </c>
      <c r="BH747" s="36">
        <f t="shared" si="1719"/>
        <v>0</v>
      </c>
      <c r="BI747" s="36">
        <f t="shared" si="1720"/>
        <v>0</v>
      </c>
      <c r="BJ747" s="36">
        <f t="shared" si="1721"/>
        <v>0</v>
      </c>
      <c r="BK747" s="36">
        <f t="shared" si="1722"/>
        <v>0</v>
      </c>
      <c r="BL747" s="68">
        <f>IF(OR(AT747=0,E747&gt;ProjTerm),0,VLOOKUP(D747,'Life Events'!$AE$5:$AI$1206,5,FALSE))</f>
        <v>0</v>
      </c>
      <c r="BM747" s="93">
        <f t="shared" si="1723"/>
        <v>0</v>
      </c>
      <c r="BN747" s="93">
        <f t="shared" si="1724"/>
        <v>0</v>
      </c>
      <c r="BO747" s="36">
        <f t="shared" si="1725"/>
        <v>0</v>
      </c>
      <c r="BP747" s="36">
        <f t="shared" si="1726"/>
        <v>0</v>
      </c>
      <c r="BQ747" s="36">
        <f t="shared" si="1727"/>
        <v>0</v>
      </c>
      <c r="BR747" s="36">
        <f t="shared" si="1728"/>
        <v>154.78110000000001</v>
      </c>
      <c r="BS747" s="36">
        <f t="shared" si="1729"/>
        <v>0</v>
      </c>
      <c r="BT747" s="36">
        <f t="shared" si="1730"/>
        <v>0</v>
      </c>
      <c r="BU747" s="70" cm="1">
        <f t="array" ref="BU747">IF(AND(ActInt=1,$J747=0),INDEX(Tbl_FwdNom,$B747-IVP,MATCH(ValnDt,Tbl_FwdNom_Cols)),INDEX(Tbl_FwdNom,$B747,MATCH(StartDt,Tbl_FwdNom_Cols)))</f>
        <v>9.972791269</v>
      </c>
      <c r="BV747" s="70" cm="1">
        <f t="array" ref="BV747">INDEX(Tbl_FwdReal,$B747,MATCH(StartDt,Tbl_FwdReal_Cols))</f>
        <v>3.5536512220000001</v>
      </c>
      <c r="BW747" s="70" cm="1">
        <f t="array" ref="BW747">IF(RunType&lt;&gt;"OPN",INDEX(Tbl_FwdReal,$B747,MATCH(ValnDt,Tbl_FwdReal_Cols)),IF(AND($J747=0,ActInt=1),INDEX(Tbl_FwdReal,$B747-IVP,MATCH(ValnDt,Tbl_FwdReal_Cols)),-999))*$K747</f>
        <v>3.5536512220000001</v>
      </c>
      <c r="BX747" s="70">
        <f t="shared" si="1731"/>
        <v>3.5536512220000004E-2</v>
      </c>
      <c r="BY747" s="70">
        <f t="shared" si="1806"/>
        <v>6.1988543824867515E-2</v>
      </c>
      <c r="BZ747" s="64">
        <f t="shared" si="1819"/>
        <v>5.0245086702187525E-3</v>
      </c>
      <c r="CA747" s="70" cm="1">
        <f t="array" ref="CA747">IF($J747=1,CA746*(1+INDEX(Tbl_CPI,$B747,MATCH(IF(RunType="OPN",StartDt,ValnDt),Tbl_CPI_Cols))),0)</f>
        <v>0</v>
      </c>
      <c r="CB747" s="70">
        <f t="shared" si="1807"/>
        <v>60.981111636320712</v>
      </c>
      <c r="CC747" s="70">
        <f t="shared" si="1808"/>
        <v>58.876549557090541</v>
      </c>
      <c r="CD747" s="36">
        <f t="shared" si="1732"/>
        <v>298.25878729796113</v>
      </c>
      <c r="CE747" s="36">
        <f t="shared" si="1733"/>
        <v>0</v>
      </c>
      <c r="CF747" s="36">
        <f t="shared" si="1734"/>
        <v>0</v>
      </c>
      <c r="CG747" s="36">
        <f t="shared" si="1735"/>
        <v>0</v>
      </c>
      <c r="CH747" s="36">
        <f t="shared" si="1736"/>
        <v>0</v>
      </c>
      <c r="CI747" s="36">
        <f t="shared" si="1737"/>
        <v>0</v>
      </c>
      <c r="CJ747" s="36">
        <f t="shared" si="1738"/>
        <v>0</v>
      </c>
      <c r="CK747" s="36">
        <f t="shared" si="1739"/>
        <v>0</v>
      </c>
      <c r="CL747" s="36">
        <f t="shared" si="1740"/>
        <v>0</v>
      </c>
      <c r="CM747" s="36">
        <f t="shared" si="1741"/>
        <v>0</v>
      </c>
      <c r="CN747" s="36">
        <f t="shared" si="1742"/>
        <v>0</v>
      </c>
      <c r="CO747" s="20">
        <f t="shared" si="1743"/>
        <v>120000</v>
      </c>
      <c r="CP747" s="20">
        <f t="shared" si="1744"/>
        <v>2</v>
      </c>
      <c r="CQ747" s="64">
        <f t="shared" si="1745"/>
        <v>0.58047396057</v>
      </c>
      <c r="CR747" s="64">
        <f t="shared" si="1746"/>
        <v>1</v>
      </c>
      <c r="CS747" s="36">
        <f t="shared" si="1747"/>
        <v>0</v>
      </c>
      <c r="CT747" s="36">
        <f t="shared" si="1748"/>
        <v>0</v>
      </c>
      <c r="CU747" s="36">
        <f t="shared" si="1749"/>
        <v>0</v>
      </c>
      <c r="CV747" s="36">
        <f t="shared" si="1809"/>
        <v>0</v>
      </c>
      <c r="CW747" s="36">
        <f t="shared" si="1750"/>
        <v>0</v>
      </c>
      <c r="CX747" s="36">
        <f t="shared" si="1751"/>
        <v>0</v>
      </c>
      <c r="CY747" s="36">
        <f t="shared" si="1752"/>
        <v>0</v>
      </c>
      <c r="CZ747" s="36">
        <f t="shared" si="1810"/>
        <v>0</v>
      </c>
      <c r="DA747" s="64">
        <f t="shared" si="1753"/>
        <v>7.9533610296789181E-3</v>
      </c>
      <c r="DB747" s="70">
        <f t="shared" si="1811"/>
        <v>0.99210939579431123</v>
      </c>
      <c r="DC747" s="70">
        <f>PRODUCT($DB$8:DB747)</f>
        <v>1.0313164702626717E-3</v>
      </c>
      <c r="DD747" s="36">
        <f t="shared" si="1754"/>
        <v>0</v>
      </c>
      <c r="DE747" s="36">
        <f t="shared" si="1755"/>
        <v>0</v>
      </c>
      <c r="DF747" s="36">
        <f t="shared" si="1756"/>
        <v>0</v>
      </c>
      <c r="DG747" s="36">
        <f t="shared" si="1757"/>
        <v>0</v>
      </c>
      <c r="DH747" s="36">
        <f t="shared" si="1758"/>
        <v>0</v>
      </c>
      <c r="DI747" s="36">
        <f t="shared" si="1759"/>
        <v>0</v>
      </c>
      <c r="DJ747" s="36">
        <f t="shared" si="1760"/>
        <v>0</v>
      </c>
      <c r="DK747" s="36">
        <f t="shared" si="1761"/>
        <v>0</v>
      </c>
      <c r="DL747" s="36">
        <f t="shared" si="1762"/>
        <v>0</v>
      </c>
      <c r="DM747" s="36">
        <f t="shared" si="1763"/>
        <v>0</v>
      </c>
      <c r="DN747" s="36">
        <f t="shared" ca="1" si="1812"/>
        <v>4.6137290849905055E-12</v>
      </c>
      <c r="DO747" s="64" cm="1">
        <f t="array" ref="DO747">IFERROR(INDEX(Tbl_FwdNom,$B747,MATCH(LIDt,Tbl_FwdNom_Cols,0)),0)</f>
        <v>7.9820827049999998</v>
      </c>
      <c r="DP747" s="64">
        <f t="shared" ca="1" si="1813"/>
        <v>7.9205652510000002</v>
      </c>
      <c r="DQ747" s="64">
        <f t="shared" ca="1" si="1764"/>
        <v>6.372322704474298E-3</v>
      </c>
      <c r="DR747" s="70">
        <f t="shared" ca="1" si="1765"/>
        <v>0.99366802667292198</v>
      </c>
      <c r="DS747" s="70">
        <f ca="1">PRODUCT($DR$8:DR747)</f>
        <v>3.1282858506088934E-3</v>
      </c>
      <c r="DT747" s="36">
        <f t="shared" ca="1" si="1766"/>
        <v>0</v>
      </c>
      <c r="DU747" s="36">
        <f t="shared" ca="1" si="1767"/>
        <v>0</v>
      </c>
      <c r="DV747" s="36">
        <f t="shared" ca="1" si="1768"/>
        <v>0</v>
      </c>
      <c r="DW747" s="36">
        <f t="shared" ca="1" si="1769"/>
        <v>0</v>
      </c>
      <c r="DX747" s="36">
        <f t="shared" ca="1" si="1770"/>
        <v>0</v>
      </c>
      <c r="DY747" s="36">
        <f t="shared" ca="1" si="1771"/>
        <v>0</v>
      </c>
      <c r="DZ747" s="36">
        <f t="shared" ca="1" si="1772"/>
        <v>0</v>
      </c>
      <c r="EA747" s="36">
        <f t="shared" ca="1" si="1773"/>
        <v>0</v>
      </c>
      <c r="EB747" s="36">
        <f t="shared" ca="1" si="1774"/>
        <v>0</v>
      </c>
      <c r="EC747" s="36">
        <f t="shared" ca="1" si="1775"/>
        <v>0</v>
      </c>
      <c r="ED747" s="36">
        <f t="shared" ca="1" si="1776"/>
        <v>0</v>
      </c>
      <c r="EE747" s="36">
        <f t="shared" ca="1" si="1814"/>
        <v>0</v>
      </c>
      <c r="EF747" s="36">
        <f t="shared" ca="1" si="1777"/>
        <v>0</v>
      </c>
      <c r="EG747" s="64"/>
      <c r="EH747" s="64"/>
      <c r="EI747" s="64"/>
      <c r="EJ747" s="70"/>
      <c r="EK747" s="70"/>
      <c r="EL747" s="70"/>
      <c r="EM747" s="70"/>
      <c r="EN747" s="70"/>
      <c r="EO747" s="36">
        <f t="shared" si="1778"/>
        <v>0</v>
      </c>
      <c r="EP747" s="36">
        <f t="shared" si="1779"/>
        <v>0</v>
      </c>
      <c r="EQ747" s="36">
        <f t="shared" si="1780"/>
        <v>0</v>
      </c>
      <c r="ER747" s="36">
        <f t="shared" si="1781"/>
        <v>0</v>
      </c>
      <c r="ES747" s="36">
        <f t="shared" si="1782"/>
        <v>0</v>
      </c>
      <c r="ET747" s="36">
        <f t="shared" si="1783"/>
        <v>0</v>
      </c>
      <c r="EU747" s="36">
        <f t="shared" si="1815"/>
        <v>0</v>
      </c>
      <c r="EV747" s="36">
        <f t="shared" si="1784"/>
        <v>0</v>
      </c>
      <c r="EW747" s="36">
        <f t="shared" si="1785"/>
        <v>0</v>
      </c>
      <c r="EX747" s="36">
        <f t="shared" si="1816"/>
        <v>0</v>
      </c>
      <c r="EY747" s="36">
        <f t="shared" si="1786"/>
        <v>0</v>
      </c>
      <c r="EZ747" s="36">
        <f t="shared" si="1787"/>
        <v>0</v>
      </c>
      <c r="FA747" s="36">
        <f t="shared" si="1788"/>
        <v>0</v>
      </c>
      <c r="FB747" s="36">
        <f t="shared" si="1789"/>
        <v>0</v>
      </c>
      <c r="FC747" s="36">
        <f t="shared" si="1817"/>
        <v>0</v>
      </c>
      <c r="FD747" s="36">
        <f t="shared" si="1790"/>
        <v>0</v>
      </c>
      <c r="FE747" s="36">
        <f t="shared" si="1791"/>
        <v>0</v>
      </c>
      <c r="FF747" s="36">
        <f t="shared" si="1818"/>
        <v>0</v>
      </c>
      <c r="FG747" s="36">
        <f t="shared" si="1792"/>
        <v>0</v>
      </c>
      <c r="FH747" s="36">
        <f t="shared" si="1793"/>
        <v>0</v>
      </c>
      <c r="FI747" s="36">
        <f t="shared" si="1794"/>
        <v>0</v>
      </c>
      <c r="FJ747" s="36">
        <f t="shared" ca="1" si="1795"/>
        <v>0</v>
      </c>
      <c r="FK747" s="36">
        <f t="shared" si="1796"/>
        <v>0</v>
      </c>
      <c r="FL747" s="36">
        <f t="shared" si="1797"/>
        <v>0</v>
      </c>
      <c r="FM747" s="36">
        <f t="shared" ca="1" si="1798"/>
        <v>0</v>
      </c>
      <c r="FN747" s="36">
        <f t="shared" ca="1" si="1820"/>
        <v>0</v>
      </c>
    </row>
    <row r="748" spans="2:170" x14ac:dyDescent="0.25">
      <c r="B748" s="2">
        <v>740</v>
      </c>
      <c r="C748" s="2">
        <f t="shared" si="1674"/>
        <v>62</v>
      </c>
      <c r="D748" s="2">
        <f t="shared" si="1823"/>
        <v>764</v>
      </c>
      <c r="E748" s="2">
        <f t="shared" si="1821"/>
        <v>64</v>
      </c>
      <c r="F748" s="189">
        <f t="shared" si="1825"/>
        <v>68241</v>
      </c>
      <c r="G748" s="2">
        <f t="shared" si="1824"/>
        <v>10</v>
      </c>
      <c r="H748" s="187">
        <f t="shared" si="1675"/>
        <v>96.25</v>
      </c>
      <c r="I748" s="186">
        <f t="shared" si="1822"/>
        <v>96</v>
      </c>
      <c r="J748" s="2">
        <f t="shared" si="1676"/>
        <v>0</v>
      </c>
      <c r="K748" s="2">
        <f t="shared" si="1677"/>
        <v>1</v>
      </c>
      <c r="L748">
        <f t="shared" si="1678"/>
        <v>2</v>
      </c>
      <c r="M748" s="190">
        <f t="shared" si="1799"/>
        <v>0.50976156495000002</v>
      </c>
      <c r="N748">
        <f t="shared" si="1679"/>
        <v>1</v>
      </c>
      <c r="O748">
        <f t="shared" si="1680"/>
        <v>100</v>
      </c>
      <c r="P748" s="58">
        <f t="shared" si="1681"/>
        <v>2.293927042275</v>
      </c>
      <c r="Q748" s="106">
        <f t="shared" si="1682"/>
        <v>1</v>
      </c>
      <c r="R748" s="59">
        <f t="shared" si="1683"/>
        <v>1</v>
      </c>
      <c r="S748" s="32">
        <f t="shared" si="1800"/>
        <v>1</v>
      </c>
      <c r="T748">
        <f t="shared" si="1684"/>
        <v>1</v>
      </c>
      <c r="U748" s="32">
        <f t="shared" si="1801"/>
        <v>1.8681839999999999E-3</v>
      </c>
      <c r="V748">
        <f t="shared" si="1685"/>
        <v>1</v>
      </c>
      <c r="W748">
        <f t="shared" si="1686"/>
        <v>100</v>
      </c>
      <c r="X748" s="58">
        <f t="shared" si="1687"/>
        <v>8.4068279999999999E-3</v>
      </c>
      <c r="Y748" s="58">
        <f t="shared" si="1688"/>
        <v>8.4068279999999999E-3</v>
      </c>
      <c r="Z748" s="32">
        <f t="shared" si="1689"/>
        <v>8.4068279999999999E-3</v>
      </c>
      <c r="AA748" s="32">
        <f t="shared" si="1690"/>
        <v>0</v>
      </c>
      <c r="AB748" s="59">
        <f t="shared" si="1691"/>
        <v>4.9056245199999996E-3</v>
      </c>
      <c r="AC748" s="59">
        <f t="shared" si="1692"/>
        <v>4.9056245199999996E-3</v>
      </c>
      <c r="AD748">
        <f t="shared" si="1693"/>
        <v>1</v>
      </c>
      <c r="AE748" s="59">
        <f t="shared" si="1694"/>
        <v>4.9056245199999996E-3</v>
      </c>
      <c r="AF748" s="59">
        <f t="shared" si="1695"/>
        <v>4.1758461800000006E-3</v>
      </c>
      <c r="AG748" s="59">
        <f t="shared" si="1696"/>
        <v>4.1758461800000006E-3</v>
      </c>
      <c r="AH748">
        <f t="shared" si="1697"/>
        <v>1</v>
      </c>
      <c r="AI748" s="59">
        <f t="shared" si="1698"/>
        <v>4.1758461800000006E-3</v>
      </c>
      <c r="AJ748" s="59">
        <f t="shared" si="1699"/>
        <v>0</v>
      </c>
      <c r="AK748" s="59">
        <f t="shared" si="1700"/>
        <v>0</v>
      </c>
      <c r="AL748" s="59">
        <f t="shared" si="1701"/>
        <v>0</v>
      </c>
      <c r="AM748" s="12">
        <f t="shared" si="1802"/>
        <v>0</v>
      </c>
      <c r="AN748" s="12">
        <f t="shared" si="1803"/>
        <v>0</v>
      </c>
      <c r="AO748" s="66">
        <f t="shared" si="1702"/>
        <v>0</v>
      </c>
      <c r="AP748" s="66">
        <f t="shared" si="1703"/>
        <v>0</v>
      </c>
      <c r="AQ748" s="59">
        <f t="shared" si="1704"/>
        <v>0</v>
      </c>
      <c r="AR748" s="59">
        <f t="shared" si="1705"/>
        <v>0</v>
      </c>
      <c r="AS748" s="59">
        <f t="shared" si="1706"/>
        <v>0</v>
      </c>
      <c r="AT748" s="12">
        <f t="shared" si="1707"/>
        <v>0</v>
      </c>
      <c r="AU748" s="59">
        <f t="shared" si="1804"/>
        <v>0</v>
      </c>
      <c r="AV748" s="59">
        <f t="shared" si="1805"/>
        <v>0</v>
      </c>
      <c r="AW748" s="70">
        <f t="shared" si="1708"/>
        <v>0</v>
      </c>
      <c r="AX748" s="20">
        <f t="shared" si="1709"/>
        <v>200000</v>
      </c>
      <c r="AY748" s="20">
        <f t="shared" si="1710"/>
        <v>0</v>
      </c>
      <c r="AZ748" s="20">
        <f t="shared" si="1711"/>
        <v>0</v>
      </c>
      <c r="BA748" s="20">
        <f t="shared" si="1712"/>
        <v>200000</v>
      </c>
      <c r="BB748" s="36">
        <f t="shared" si="1713"/>
        <v>1</v>
      </c>
      <c r="BC748" s="36">
        <f t="shared" si="1714"/>
        <v>0</v>
      </c>
      <c r="BD748" s="80">
        <f t="shared" si="1715"/>
        <v>0</v>
      </c>
      <c r="BE748" s="36">
        <f t="shared" si="1716"/>
        <v>0</v>
      </c>
      <c r="BF748" s="36">
        <f t="shared" si="1717"/>
        <v>0</v>
      </c>
      <c r="BG748" s="36">
        <f t="shared" si="1718"/>
        <v>0</v>
      </c>
      <c r="BH748" s="36">
        <f t="shared" si="1719"/>
        <v>0</v>
      </c>
      <c r="BI748" s="36">
        <f t="shared" si="1720"/>
        <v>0</v>
      </c>
      <c r="BJ748" s="36">
        <f t="shared" si="1721"/>
        <v>0</v>
      </c>
      <c r="BK748" s="36">
        <f t="shared" si="1722"/>
        <v>0</v>
      </c>
      <c r="BL748" s="68">
        <f>IF(OR(AT748=0,E748&gt;ProjTerm),0,VLOOKUP(D748,'Life Events'!$AE$5:$AI$1206,5,FALSE))</f>
        <v>0</v>
      </c>
      <c r="BM748" s="93">
        <f t="shared" si="1723"/>
        <v>0</v>
      </c>
      <c r="BN748" s="93">
        <f t="shared" si="1724"/>
        <v>0</v>
      </c>
      <c r="BO748" s="36">
        <f t="shared" si="1725"/>
        <v>0</v>
      </c>
      <c r="BP748" s="36">
        <f t="shared" si="1726"/>
        <v>0</v>
      </c>
      <c r="BQ748" s="36">
        <f t="shared" si="1727"/>
        <v>0</v>
      </c>
      <c r="BR748" s="36">
        <f t="shared" si="1728"/>
        <v>154.78110000000001</v>
      </c>
      <c r="BS748" s="36">
        <f t="shared" si="1729"/>
        <v>0</v>
      </c>
      <c r="BT748" s="36">
        <f t="shared" si="1730"/>
        <v>0</v>
      </c>
      <c r="BU748" s="70" cm="1">
        <f t="array" ref="BU748">IF(AND(ActInt=1,$J748=0),INDEX(Tbl_FwdNom,$B748-IVP,MATCH(ValnDt,Tbl_FwdNom_Cols)),INDEX(Tbl_FwdNom,$B748,MATCH(StartDt,Tbl_FwdNom_Cols)))</f>
        <v>9.9668201449999998</v>
      </c>
      <c r="BV748" s="70" cm="1">
        <f t="array" ref="BV748">INDEX(Tbl_FwdReal,$B748,MATCH(StartDt,Tbl_FwdReal_Cols))</f>
        <v>3.5502655220000001</v>
      </c>
      <c r="BW748" s="70" cm="1">
        <f t="array" ref="BW748">IF(RunType&lt;&gt;"OPN",INDEX(Tbl_FwdReal,$B748,MATCH(ValnDt,Tbl_FwdReal_Cols)),IF(AND($J748=0,ActInt=1),INDEX(Tbl_FwdReal,$B748-IVP,MATCH(ValnDt,Tbl_FwdReal_Cols)),-999))*$K748</f>
        <v>3.5502655220000001</v>
      </c>
      <c r="BX748" s="70">
        <f t="shared" si="1731"/>
        <v>3.5502655219999998E-2</v>
      </c>
      <c r="BY748" s="70">
        <f t="shared" si="1806"/>
        <v>6.1965602798350838E-2</v>
      </c>
      <c r="BZ748" s="64">
        <f t="shared" si="1819"/>
        <v>5.0226994446296302E-3</v>
      </c>
      <c r="CA748" s="70" cm="1">
        <f t="array" ref="CA748">IF($J748=1,CA747*(1+INDEX(Tbl_CPI,$B748,MATCH(IF(RunType="OPN",StartDt,ValnDt),Tbl_CPI_Cols))),0)</f>
        <v>0</v>
      </c>
      <c r="CB748" s="70">
        <f t="shared" si="1807"/>
        <v>61.287401431869355</v>
      </c>
      <c r="CC748" s="70">
        <f t="shared" si="1808"/>
        <v>58.876549557090541</v>
      </c>
      <c r="CD748" s="36">
        <f t="shared" si="1732"/>
        <v>298.25878729796113</v>
      </c>
      <c r="CE748" s="36">
        <f t="shared" si="1733"/>
        <v>0</v>
      </c>
      <c r="CF748" s="36">
        <f t="shared" si="1734"/>
        <v>0</v>
      </c>
      <c r="CG748" s="36">
        <f t="shared" si="1735"/>
        <v>0</v>
      </c>
      <c r="CH748" s="36">
        <f t="shared" si="1736"/>
        <v>0</v>
      </c>
      <c r="CI748" s="36">
        <f t="shared" si="1737"/>
        <v>0</v>
      </c>
      <c r="CJ748" s="36">
        <f t="shared" si="1738"/>
        <v>0</v>
      </c>
      <c r="CK748" s="36">
        <f t="shared" si="1739"/>
        <v>0</v>
      </c>
      <c r="CL748" s="36">
        <f t="shared" si="1740"/>
        <v>0</v>
      </c>
      <c r="CM748" s="36">
        <f t="shared" si="1741"/>
        <v>0</v>
      </c>
      <c r="CN748" s="36">
        <f t="shared" si="1742"/>
        <v>0</v>
      </c>
      <c r="CO748" s="20">
        <f t="shared" si="1743"/>
        <v>120000</v>
      </c>
      <c r="CP748" s="20">
        <f t="shared" si="1744"/>
        <v>2</v>
      </c>
      <c r="CQ748" s="64">
        <f t="shared" si="1745"/>
        <v>0.58047396057</v>
      </c>
      <c r="CR748" s="64">
        <f t="shared" si="1746"/>
        <v>1</v>
      </c>
      <c r="CS748" s="36">
        <f t="shared" si="1747"/>
        <v>0</v>
      </c>
      <c r="CT748" s="36">
        <f t="shared" si="1748"/>
        <v>0</v>
      </c>
      <c r="CU748" s="36">
        <f t="shared" si="1749"/>
        <v>0</v>
      </c>
      <c r="CV748" s="36">
        <f t="shared" si="1809"/>
        <v>0</v>
      </c>
      <c r="CW748" s="36">
        <f t="shared" si="1750"/>
        <v>0</v>
      </c>
      <c r="CX748" s="36">
        <f t="shared" si="1751"/>
        <v>0</v>
      </c>
      <c r="CY748" s="36">
        <f t="shared" si="1752"/>
        <v>0</v>
      </c>
      <c r="CZ748" s="36">
        <f t="shared" si="1810"/>
        <v>0</v>
      </c>
      <c r="DA748" s="64">
        <f t="shared" si="1753"/>
        <v>7.9488002316405737E-3</v>
      </c>
      <c r="DB748" s="70">
        <f t="shared" si="1811"/>
        <v>0.99211388492172037</v>
      </c>
      <c r="DC748" s="70">
        <f>PRODUCT($DB$8:DB748)</f>
        <v>1.0231833898960551E-3</v>
      </c>
      <c r="DD748" s="36">
        <f t="shared" si="1754"/>
        <v>0</v>
      </c>
      <c r="DE748" s="36">
        <f t="shared" si="1755"/>
        <v>0</v>
      </c>
      <c r="DF748" s="36">
        <f t="shared" si="1756"/>
        <v>0</v>
      </c>
      <c r="DG748" s="36">
        <f t="shared" si="1757"/>
        <v>0</v>
      </c>
      <c r="DH748" s="36">
        <f t="shared" si="1758"/>
        <v>0</v>
      </c>
      <c r="DI748" s="36">
        <f t="shared" si="1759"/>
        <v>0</v>
      </c>
      <c r="DJ748" s="36">
        <f t="shared" si="1760"/>
        <v>0</v>
      </c>
      <c r="DK748" s="36">
        <f t="shared" si="1761"/>
        <v>0</v>
      </c>
      <c r="DL748" s="36">
        <f t="shared" si="1762"/>
        <v>0</v>
      </c>
      <c r="DM748" s="36">
        <f t="shared" si="1763"/>
        <v>0</v>
      </c>
      <c r="DN748" s="36">
        <f t="shared" ca="1" si="1812"/>
        <v>4.6137290849905055E-12</v>
      </c>
      <c r="DO748" s="64" cm="1">
        <f t="array" ref="DO748">IFERROR(INDEX(Tbl_FwdNom,$B748,MATCH(LIDt,Tbl_FwdNom_Cols,0)),0)</f>
        <v>7.9803734139999998</v>
      </c>
      <c r="DP748" s="64">
        <f t="shared" ca="1" si="1813"/>
        <v>7.9188569329999998</v>
      </c>
      <c r="DQ748" s="64">
        <f t="shared" ca="1" si="1764"/>
        <v>6.3709951721802049E-3</v>
      </c>
      <c r="DR748" s="70">
        <f t="shared" ca="1" si="1765"/>
        <v>0.99366933744837294</v>
      </c>
      <c r="DS748" s="70">
        <f ca="1">PRODUCT($DR$8:DR748)</f>
        <v>3.1084817285236587E-3</v>
      </c>
      <c r="DT748" s="36">
        <f t="shared" ca="1" si="1766"/>
        <v>0</v>
      </c>
      <c r="DU748" s="36">
        <f t="shared" ca="1" si="1767"/>
        <v>0</v>
      </c>
      <c r="DV748" s="36">
        <f t="shared" ca="1" si="1768"/>
        <v>0</v>
      </c>
      <c r="DW748" s="36">
        <f t="shared" ca="1" si="1769"/>
        <v>0</v>
      </c>
      <c r="DX748" s="36">
        <f t="shared" ca="1" si="1770"/>
        <v>0</v>
      </c>
      <c r="DY748" s="36">
        <f t="shared" ca="1" si="1771"/>
        <v>0</v>
      </c>
      <c r="DZ748" s="36">
        <f t="shared" ca="1" si="1772"/>
        <v>0</v>
      </c>
      <c r="EA748" s="36">
        <f t="shared" ca="1" si="1773"/>
        <v>0</v>
      </c>
      <c r="EB748" s="36">
        <f t="shared" ca="1" si="1774"/>
        <v>0</v>
      </c>
      <c r="EC748" s="36">
        <f t="shared" ca="1" si="1775"/>
        <v>0</v>
      </c>
      <c r="ED748" s="36">
        <f t="shared" ca="1" si="1776"/>
        <v>0</v>
      </c>
      <c r="EE748" s="36">
        <f t="shared" ca="1" si="1814"/>
        <v>0</v>
      </c>
      <c r="EF748" s="36">
        <f t="shared" ca="1" si="1777"/>
        <v>0</v>
      </c>
      <c r="EG748" s="64"/>
      <c r="EH748" s="64"/>
      <c r="EI748" s="64"/>
      <c r="EJ748" s="70"/>
      <c r="EK748" s="70"/>
      <c r="EL748" s="70"/>
      <c r="EM748" s="70"/>
      <c r="EN748" s="70"/>
      <c r="EO748" s="36">
        <f t="shared" si="1778"/>
        <v>0</v>
      </c>
      <c r="EP748" s="36">
        <f t="shared" si="1779"/>
        <v>0</v>
      </c>
      <c r="EQ748" s="36">
        <f t="shared" si="1780"/>
        <v>0</v>
      </c>
      <c r="ER748" s="36">
        <f t="shared" si="1781"/>
        <v>0</v>
      </c>
      <c r="ES748" s="36">
        <f t="shared" si="1782"/>
        <v>0</v>
      </c>
      <c r="ET748" s="36">
        <f t="shared" si="1783"/>
        <v>0</v>
      </c>
      <c r="EU748" s="36">
        <f t="shared" si="1815"/>
        <v>0</v>
      </c>
      <c r="EV748" s="36">
        <f t="shared" si="1784"/>
        <v>0</v>
      </c>
      <c r="EW748" s="36">
        <f t="shared" si="1785"/>
        <v>0</v>
      </c>
      <c r="EX748" s="36">
        <f t="shared" si="1816"/>
        <v>0</v>
      </c>
      <c r="EY748" s="36">
        <f t="shared" si="1786"/>
        <v>0</v>
      </c>
      <c r="EZ748" s="36">
        <f t="shared" si="1787"/>
        <v>0</v>
      </c>
      <c r="FA748" s="36">
        <f t="shared" si="1788"/>
        <v>0</v>
      </c>
      <c r="FB748" s="36">
        <f t="shared" si="1789"/>
        <v>0</v>
      </c>
      <c r="FC748" s="36">
        <f t="shared" si="1817"/>
        <v>0</v>
      </c>
      <c r="FD748" s="36">
        <f t="shared" si="1790"/>
        <v>0</v>
      </c>
      <c r="FE748" s="36">
        <f t="shared" si="1791"/>
        <v>0</v>
      </c>
      <c r="FF748" s="36">
        <f t="shared" si="1818"/>
        <v>0</v>
      </c>
      <c r="FG748" s="36">
        <f t="shared" si="1792"/>
        <v>0</v>
      </c>
      <c r="FH748" s="36">
        <f t="shared" si="1793"/>
        <v>0</v>
      </c>
      <c r="FI748" s="36">
        <f t="shared" si="1794"/>
        <v>0</v>
      </c>
      <c r="FJ748" s="36">
        <f t="shared" ca="1" si="1795"/>
        <v>0</v>
      </c>
      <c r="FK748" s="36">
        <f t="shared" si="1796"/>
        <v>0</v>
      </c>
      <c r="FL748" s="36">
        <f t="shared" si="1797"/>
        <v>0</v>
      </c>
      <c r="FM748" s="36">
        <f t="shared" ca="1" si="1798"/>
        <v>0</v>
      </c>
      <c r="FN748" s="36">
        <f t="shared" ca="1" si="1820"/>
        <v>0</v>
      </c>
    </row>
    <row r="749" spans="2:170" x14ac:dyDescent="0.25">
      <c r="B749" s="2">
        <v>741</v>
      </c>
      <c r="C749" s="2">
        <f t="shared" si="1674"/>
        <v>62</v>
      </c>
      <c r="D749" s="2">
        <f t="shared" si="1823"/>
        <v>765</v>
      </c>
      <c r="E749" s="2">
        <f t="shared" si="1821"/>
        <v>64</v>
      </c>
      <c r="F749" s="189">
        <f t="shared" si="1825"/>
        <v>68271</v>
      </c>
      <c r="G749" s="2">
        <f t="shared" si="1824"/>
        <v>11</v>
      </c>
      <c r="H749" s="187">
        <f t="shared" si="1675"/>
        <v>96.333333333333343</v>
      </c>
      <c r="I749" s="186">
        <f t="shared" si="1822"/>
        <v>96</v>
      </c>
      <c r="J749" s="2">
        <f t="shared" si="1676"/>
        <v>0</v>
      </c>
      <c r="K749" s="2">
        <f t="shared" si="1677"/>
        <v>1</v>
      </c>
      <c r="L749">
        <f t="shared" si="1678"/>
        <v>2</v>
      </c>
      <c r="M749" s="190">
        <f t="shared" si="1799"/>
        <v>0.50976156495000002</v>
      </c>
      <c r="N749">
        <f t="shared" si="1679"/>
        <v>1</v>
      </c>
      <c r="O749">
        <f t="shared" si="1680"/>
        <v>100</v>
      </c>
      <c r="P749" s="58">
        <f t="shared" si="1681"/>
        <v>2.293927042275</v>
      </c>
      <c r="Q749" s="106">
        <f t="shared" si="1682"/>
        <v>1</v>
      </c>
      <c r="R749" s="59">
        <f t="shared" si="1683"/>
        <v>1</v>
      </c>
      <c r="S749" s="32">
        <f t="shared" si="1800"/>
        <v>1</v>
      </c>
      <c r="T749">
        <f t="shared" si="1684"/>
        <v>1</v>
      </c>
      <c r="U749" s="32">
        <f t="shared" si="1801"/>
        <v>1.8681839999999999E-3</v>
      </c>
      <c r="V749">
        <f t="shared" si="1685"/>
        <v>1</v>
      </c>
      <c r="W749">
        <f t="shared" si="1686"/>
        <v>100</v>
      </c>
      <c r="X749" s="58">
        <f t="shared" si="1687"/>
        <v>8.4068279999999999E-3</v>
      </c>
      <c r="Y749" s="58">
        <f t="shared" si="1688"/>
        <v>8.4068279999999999E-3</v>
      </c>
      <c r="Z749" s="32">
        <f t="shared" si="1689"/>
        <v>8.4068279999999999E-3</v>
      </c>
      <c r="AA749" s="32">
        <f t="shared" si="1690"/>
        <v>0</v>
      </c>
      <c r="AB749" s="59">
        <f t="shared" si="1691"/>
        <v>4.9056245199999996E-3</v>
      </c>
      <c r="AC749" s="59">
        <f t="shared" si="1692"/>
        <v>4.9056245199999996E-3</v>
      </c>
      <c r="AD749">
        <f t="shared" si="1693"/>
        <v>1</v>
      </c>
      <c r="AE749" s="59">
        <f t="shared" si="1694"/>
        <v>4.9056245199999996E-3</v>
      </c>
      <c r="AF749" s="59">
        <f t="shared" si="1695"/>
        <v>4.1758461800000006E-3</v>
      </c>
      <c r="AG749" s="59">
        <f t="shared" si="1696"/>
        <v>4.1758461800000006E-3</v>
      </c>
      <c r="AH749">
        <f t="shared" si="1697"/>
        <v>1</v>
      </c>
      <c r="AI749" s="59">
        <f t="shared" si="1698"/>
        <v>4.1758461800000006E-3</v>
      </c>
      <c r="AJ749" s="59">
        <f t="shared" si="1699"/>
        <v>0</v>
      </c>
      <c r="AK749" s="59">
        <f t="shared" si="1700"/>
        <v>0</v>
      </c>
      <c r="AL749" s="59">
        <f t="shared" si="1701"/>
        <v>0</v>
      </c>
      <c r="AM749" s="12">
        <f t="shared" si="1802"/>
        <v>0</v>
      </c>
      <c r="AN749" s="12">
        <f t="shared" si="1803"/>
        <v>0</v>
      </c>
      <c r="AO749" s="66">
        <f t="shared" si="1702"/>
        <v>0</v>
      </c>
      <c r="AP749" s="66">
        <f t="shared" si="1703"/>
        <v>0</v>
      </c>
      <c r="AQ749" s="59">
        <f t="shared" si="1704"/>
        <v>0</v>
      </c>
      <c r="AR749" s="59">
        <f t="shared" si="1705"/>
        <v>0</v>
      </c>
      <c r="AS749" s="59">
        <f t="shared" si="1706"/>
        <v>0</v>
      </c>
      <c r="AT749" s="12">
        <f t="shared" si="1707"/>
        <v>0</v>
      </c>
      <c r="AU749" s="59">
        <f t="shared" si="1804"/>
        <v>0</v>
      </c>
      <c r="AV749" s="59">
        <f t="shared" si="1805"/>
        <v>0</v>
      </c>
      <c r="AW749" s="70">
        <f t="shared" si="1708"/>
        <v>0</v>
      </c>
      <c r="AX749" s="20">
        <f t="shared" si="1709"/>
        <v>200000</v>
      </c>
      <c r="AY749" s="20">
        <f t="shared" si="1710"/>
        <v>0</v>
      </c>
      <c r="AZ749" s="20">
        <f t="shared" si="1711"/>
        <v>0</v>
      </c>
      <c r="BA749" s="20">
        <f t="shared" si="1712"/>
        <v>200000</v>
      </c>
      <c r="BB749" s="36">
        <f t="shared" si="1713"/>
        <v>1</v>
      </c>
      <c r="BC749" s="36">
        <f t="shared" si="1714"/>
        <v>0</v>
      </c>
      <c r="BD749" s="80">
        <f t="shared" si="1715"/>
        <v>0</v>
      </c>
      <c r="BE749" s="36">
        <f t="shared" si="1716"/>
        <v>0</v>
      </c>
      <c r="BF749" s="36">
        <f t="shared" si="1717"/>
        <v>0</v>
      </c>
      <c r="BG749" s="36">
        <f t="shared" si="1718"/>
        <v>0</v>
      </c>
      <c r="BH749" s="36">
        <f t="shared" si="1719"/>
        <v>0</v>
      </c>
      <c r="BI749" s="36">
        <f t="shared" si="1720"/>
        <v>0</v>
      </c>
      <c r="BJ749" s="36">
        <f t="shared" si="1721"/>
        <v>0</v>
      </c>
      <c r="BK749" s="36">
        <f t="shared" si="1722"/>
        <v>0</v>
      </c>
      <c r="BL749" s="68">
        <f>IF(OR(AT749=0,E749&gt;ProjTerm),0,VLOOKUP(D749,'Life Events'!$AE$5:$AI$1206,5,FALSE))</f>
        <v>0</v>
      </c>
      <c r="BM749" s="93">
        <f t="shared" si="1723"/>
        <v>0</v>
      </c>
      <c r="BN749" s="93">
        <f t="shared" si="1724"/>
        <v>0</v>
      </c>
      <c r="BO749" s="36">
        <f t="shared" si="1725"/>
        <v>0</v>
      </c>
      <c r="BP749" s="36">
        <f t="shared" si="1726"/>
        <v>0</v>
      </c>
      <c r="BQ749" s="36">
        <f t="shared" si="1727"/>
        <v>0</v>
      </c>
      <c r="BR749" s="36">
        <f t="shared" si="1728"/>
        <v>154.78110000000001</v>
      </c>
      <c r="BS749" s="36">
        <f t="shared" si="1729"/>
        <v>0</v>
      </c>
      <c r="BT749" s="36">
        <f t="shared" si="1730"/>
        <v>0</v>
      </c>
      <c r="BU749" s="70" cm="1">
        <f t="array" ref="BU749">IF(AND(ActInt=1,$J749=0),INDEX(Tbl_FwdNom,$B749-IVP,MATCH(ValnDt,Tbl_FwdNom_Cols)),INDEX(Tbl_FwdNom,$B749,MATCH(StartDt,Tbl_FwdNom_Cols)))</f>
        <v>9.9608493439999997</v>
      </c>
      <c r="BV749" s="70" cm="1">
        <f t="array" ref="BV749">INDEX(Tbl_FwdReal,$B749,MATCH(StartDt,Tbl_FwdReal_Cols))</f>
        <v>3.546879933</v>
      </c>
      <c r="BW749" s="70" cm="1">
        <f t="array" ref="BW749">IF(RunType&lt;&gt;"OPN",INDEX(Tbl_FwdReal,$B749,MATCH(ValnDt,Tbl_FwdReal_Cols)),IF(AND($J749=0,ActInt=1),INDEX(Tbl_FwdReal,$B749-IVP,MATCH(ValnDt,Tbl_FwdReal_Cols)),-999))*$K749</f>
        <v>3.546879933</v>
      </c>
      <c r="BX749" s="70">
        <f t="shared" si="1731"/>
        <v>3.5468799330000002E-2</v>
      </c>
      <c r="BY749" s="70">
        <f t="shared" si="1806"/>
        <v>6.1942662252596481E-2</v>
      </c>
      <c r="BZ749" s="64">
        <f t="shared" si="1819"/>
        <v>5.0208902211297257E-3</v>
      </c>
      <c r="CA749" s="70" cm="1">
        <f t="array" ref="CA749">IF($J749=1,CA748*(1+INDEX(Tbl_CPI,$B749,MATCH(IF(RunType="OPN",StartDt,ValnDt),Tbl_CPI_Cols))),0)</f>
        <v>0</v>
      </c>
      <c r="CB749" s="70">
        <f t="shared" si="1807"/>
        <v>61.595118746397077</v>
      </c>
      <c r="CC749" s="70">
        <f t="shared" si="1808"/>
        <v>58.876549557090541</v>
      </c>
      <c r="CD749" s="36">
        <f t="shared" si="1732"/>
        <v>298.25878729796113</v>
      </c>
      <c r="CE749" s="36">
        <f t="shared" si="1733"/>
        <v>0</v>
      </c>
      <c r="CF749" s="36">
        <f t="shared" si="1734"/>
        <v>0</v>
      </c>
      <c r="CG749" s="36">
        <f t="shared" si="1735"/>
        <v>0</v>
      </c>
      <c r="CH749" s="36">
        <f t="shared" si="1736"/>
        <v>0</v>
      </c>
      <c r="CI749" s="36">
        <f t="shared" si="1737"/>
        <v>0</v>
      </c>
      <c r="CJ749" s="36">
        <f t="shared" si="1738"/>
        <v>0</v>
      </c>
      <c r="CK749" s="36">
        <f t="shared" si="1739"/>
        <v>0</v>
      </c>
      <c r="CL749" s="36">
        <f t="shared" si="1740"/>
        <v>0</v>
      </c>
      <c r="CM749" s="36">
        <f t="shared" si="1741"/>
        <v>0</v>
      </c>
      <c r="CN749" s="36">
        <f t="shared" si="1742"/>
        <v>0</v>
      </c>
      <c r="CO749" s="20">
        <f t="shared" si="1743"/>
        <v>120000</v>
      </c>
      <c r="CP749" s="20">
        <f t="shared" si="1744"/>
        <v>2</v>
      </c>
      <c r="CQ749" s="64">
        <f t="shared" si="1745"/>
        <v>0.58047396057</v>
      </c>
      <c r="CR749" s="64">
        <f t="shared" si="1746"/>
        <v>1</v>
      </c>
      <c r="CS749" s="36">
        <f t="shared" si="1747"/>
        <v>0</v>
      </c>
      <c r="CT749" s="36">
        <f t="shared" si="1748"/>
        <v>0</v>
      </c>
      <c r="CU749" s="36">
        <f t="shared" si="1749"/>
        <v>0</v>
      </c>
      <c r="CV749" s="36">
        <f t="shared" si="1809"/>
        <v>0</v>
      </c>
      <c r="CW749" s="36">
        <f t="shared" si="1750"/>
        <v>0</v>
      </c>
      <c r="CX749" s="36">
        <f t="shared" si="1751"/>
        <v>0</v>
      </c>
      <c r="CY749" s="36">
        <f t="shared" si="1752"/>
        <v>0</v>
      </c>
      <c r="CZ749" s="36">
        <f t="shared" si="1810"/>
        <v>0</v>
      </c>
      <c r="DA749" s="64">
        <f t="shared" si="1753"/>
        <v>7.9442394533142391E-3</v>
      </c>
      <c r="DB749" s="70">
        <f t="shared" si="1811"/>
        <v>0.9921183740703523</v>
      </c>
      <c r="DC749" s="70">
        <f>PRODUCT($DB$8:DB749)</f>
        <v>1.0151190411594655E-3</v>
      </c>
      <c r="DD749" s="36">
        <f t="shared" si="1754"/>
        <v>0</v>
      </c>
      <c r="DE749" s="36">
        <f t="shared" si="1755"/>
        <v>0</v>
      </c>
      <c r="DF749" s="36">
        <f t="shared" si="1756"/>
        <v>0</v>
      </c>
      <c r="DG749" s="36">
        <f t="shared" si="1757"/>
        <v>0</v>
      </c>
      <c r="DH749" s="36">
        <f t="shared" si="1758"/>
        <v>0</v>
      </c>
      <c r="DI749" s="36">
        <f t="shared" si="1759"/>
        <v>0</v>
      </c>
      <c r="DJ749" s="36">
        <f t="shared" si="1760"/>
        <v>0</v>
      </c>
      <c r="DK749" s="36">
        <f t="shared" si="1761"/>
        <v>0</v>
      </c>
      <c r="DL749" s="36">
        <f t="shared" si="1762"/>
        <v>0</v>
      </c>
      <c r="DM749" s="36">
        <f t="shared" si="1763"/>
        <v>0</v>
      </c>
      <c r="DN749" s="36">
        <f t="shared" ca="1" si="1812"/>
        <v>4.6137290849905055E-12</v>
      </c>
      <c r="DO749" s="64" cm="1">
        <f t="array" ref="DO749">IFERROR(INDEX(Tbl_FwdNom,$B749,MATCH(LIDt,Tbl_FwdNom_Cols,0)),0)</f>
        <v>7.9786641490000001</v>
      </c>
      <c r="DP749" s="64">
        <f t="shared" ca="1" si="1813"/>
        <v>7.9171486419999999</v>
      </c>
      <c r="DQ749" s="64">
        <f t="shared" ca="1" si="1764"/>
        <v>6.3696676416049591E-3</v>
      </c>
      <c r="DR749" s="70">
        <f t="shared" ca="1" si="1765"/>
        <v>0.99367064822558482</v>
      </c>
      <c r="DS749" s="70">
        <f ca="1">PRODUCT($DR$8:DR749)</f>
        <v>3.0888070541794902E-3</v>
      </c>
      <c r="DT749" s="36">
        <f t="shared" ca="1" si="1766"/>
        <v>0</v>
      </c>
      <c r="DU749" s="36">
        <f t="shared" ca="1" si="1767"/>
        <v>0</v>
      </c>
      <c r="DV749" s="36">
        <f t="shared" ca="1" si="1768"/>
        <v>0</v>
      </c>
      <c r="DW749" s="36">
        <f t="shared" ca="1" si="1769"/>
        <v>0</v>
      </c>
      <c r="DX749" s="36">
        <f t="shared" ca="1" si="1770"/>
        <v>0</v>
      </c>
      <c r="DY749" s="36">
        <f t="shared" ca="1" si="1771"/>
        <v>0</v>
      </c>
      <c r="DZ749" s="36">
        <f t="shared" ca="1" si="1772"/>
        <v>0</v>
      </c>
      <c r="EA749" s="36">
        <f t="shared" ca="1" si="1773"/>
        <v>0</v>
      </c>
      <c r="EB749" s="36">
        <f t="shared" ca="1" si="1774"/>
        <v>0</v>
      </c>
      <c r="EC749" s="36">
        <f t="shared" ca="1" si="1775"/>
        <v>0</v>
      </c>
      <c r="ED749" s="36">
        <f t="shared" ca="1" si="1776"/>
        <v>0</v>
      </c>
      <c r="EE749" s="36">
        <f t="shared" ca="1" si="1814"/>
        <v>0</v>
      </c>
      <c r="EF749" s="36">
        <f t="shared" ca="1" si="1777"/>
        <v>0</v>
      </c>
      <c r="EG749" s="64"/>
      <c r="EH749" s="64"/>
      <c r="EI749" s="64"/>
      <c r="EJ749" s="70"/>
      <c r="EK749" s="70"/>
      <c r="EL749" s="70"/>
      <c r="EM749" s="70"/>
      <c r="EN749" s="70"/>
      <c r="EO749" s="36">
        <f t="shared" si="1778"/>
        <v>0</v>
      </c>
      <c r="EP749" s="36">
        <f t="shared" si="1779"/>
        <v>0</v>
      </c>
      <c r="EQ749" s="36">
        <f t="shared" si="1780"/>
        <v>0</v>
      </c>
      <c r="ER749" s="36">
        <f t="shared" si="1781"/>
        <v>0</v>
      </c>
      <c r="ES749" s="36">
        <f t="shared" si="1782"/>
        <v>0</v>
      </c>
      <c r="ET749" s="36">
        <f t="shared" si="1783"/>
        <v>0</v>
      </c>
      <c r="EU749" s="36">
        <f t="shared" si="1815"/>
        <v>0</v>
      </c>
      <c r="EV749" s="36">
        <f t="shared" si="1784"/>
        <v>0</v>
      </c>
      <c r="EW749" s="36">
        <f t="shared" si="1785"/>
        <v>0</v>
      </c>
      <c r="EX749" s="36">
        <f t="shared" si="1816"/>
        <v>0</v>
      </c>
      <c r="EY749" s="36">
        <f t="shared" si="1786"/>
        <v>0</v>
      </c>
      <c r="EZ749" s="36">
        <f t="shared" si="1787"/>
        <v>0</v>
      </c>
      <c r="FA749" s="36">
        <f t="shared" si="1788"/>
        <v>0</v>
      </c>
      <c r="FB749" s="36">
        <f t="shared" si="1789"/>
        <v>0</v>
      </c>
      <c r="FC749" s="36">
        <f t="shared" si="1817"/>
        <v>0</v>
      </c>
      <c r="FD749" s="36">
        <f t="shared" si="1790"/>
        <v>0</v>
      </c>
      <c r="FE749" s="36">
        <f t="shared" si="1791"/>
        <v>0</v>
      </c>
      <c r="FF749" s="36">
        <f t="shared" si="1818"/>
        <v>0</v>
      </c>
      <c r="FG749" s="36">
        <f t="shared" si="1792"/>
        <v>0</v>
      </c>
      <c r="FH749" s="36">
        <f t="shared" si="1793"/>
        <v>0</v>
      </c>
      <c r="FI749" s="36">
        <f t="shared" si="1794"/>
        <v>0</v>
      </c>
      <c r="FJ749" s="36">
        <f t="shared" ca="1" si="1795"/>
        <v>0</v>
      </c>
      <c r="FK749" s="36">
        <f t="shared" si="1796"/>
        <v>0</v>
      </c>
      <c r="FL749" s="36">
        <f t="shared" si="1797"/>
        <v>0</v>
      </c>
      <c r="FM749" s="36">
        <f t="shared" ca="1" si="1798"/>
        <v>0</v>
      </c>
      <c r="FN749" s="36">
        <f t="shared" ca="1" si="1820"/>
        <v>0</v>
      </c>
    </row>
    <row r="750" spans="2:170" x14ac:dyDescent="0.25">
      <c r="B750" s="2">
        <v>742</v>
      </c>
      <c r="C750" s="2">
        <f t="shared" si="1674"/>
        <v>62</v>
      </c>
      <c r="D750" s="2">
        <f t="shared" si="1823"/>
        <v>766</v>
      </c>
      <c r="E750" s="2">
        <f t="shared" si="1821"/>
        <v>64</v>
      </c>
      <c r="F750" s="189">
        <f t="shared" si="1825"/>
        <v>68302</v>
      </c>
      <c r="G750" s="2">
        <f t="shared" si="1824"/>
        <v>12</v>
      </c>
      <c r="H750" s="187">
        <f t="shared" si="1675"/>
        <v>96.416666666666671</v>
      </c>
      <c r="I750" s="186">
        <f t="shared" si="1822"/>
        <v>96</v>
      </c>
      <c r="J750" s="2">
        <f t="shared" si="1676"/>
        <v>0</v>
      </c>
      <c r="K750" s="2">
        <f t="shared" si="1677"/>
        <v>1</v>
      </c>
      <c r="L750">
        <f t="shared" si="1678"/>
        <v>2</v>
      </c>
      <c r="M750" s="190">
        <f t="shared" si="1799"/>
        <v>0.50976156495000002</v>
      </c>
      <c r="N750">
        <f t="shared" si="1679"/>
        <v>1</v>
      </c>
      <c r="O750">
        <f t="shared" si="1680"/>
        <v>100</v>
      </c>
      <c r="P750" s="58">
        <f t="shared" si="1681"/>
        <v>2.293927042275</v>
      </c>
      <c r="Q750" s="106">
        <f t="shared" si="1682"/>
        <v>1</v>
      </c>
      <c r="R750" s="59">
        <f t="shared" si="1683"/>
        <v>1</v>
      </c>
      <c r="S750" s="32">
        <f t="shared" si="1800"/>
        <v>1</v>
      </c>
      <c r="T750">
        <f t="shared" si="1684"/>
        <v>1</v>
      </c>
      <c r="U750" s="32">
        <f t="shared" si="1801"/>
        <v>1.8681839999999999E-3</v>
      </c>
      <c r="V750">
        <f t="shared" si="1685"/>
        <v>1</v>
      </c>
      <c r="W750">
        <f t="shared" si="1686"/>
        <v>100</v>
      </c>
      <c r="X750" s="58">
        <f t="shared" si="1687"/>
        <v>8.4068279999999999E-3</v>
      </c>
      <c r="Y750" s="58">
        <f t="shared" si="1688"/>
        <v>8.4068279999999999E-3</v>
      </c>
      <c r="Z750" s="32">
        <f t="shared" si="1689"/>
        <v>8.4068279999999999E-3</v>
      </c>
      <c r="AA750" s="32">
        <f t="shared" si="1690"/>
        <v>0</v>
      </c>
      <c r="AB750" s="59">
        <f t="shared" si="1691"/>
        <v>4.9056245199999996E-3</v>
      </c>
      <c r="AC750" s="59">
        <f t="shared" si="1692"/>
        <v>4.9056245199999996E-3</v>
      </c>
      <c r="AD750">
        <f t="shared" si="1693"/>
        <v>1</v>
      </c>
      <c r="AE750" s="59">
        <f t="shared" si="1694"/>
        <v>4.9056245199999996E-3</v>
      </c>
      <c r="AF750" s="59">
        <f t="shared" si="1695"/>
        <v>4.1758461800000006E-3</v>
      </c>
      <c r="AG750" s="59">
        <f t="shared" si="1696"/>
        <v>4.1758461800000006E-3</v>
      </c>
      <c r="AH750">
        <f t="shared" si="1697"/>
        <v>1</v>
      </c>
      <c r="AI750" s="59">
        <f t="shared" si="1698"/>
        <v>4.1758461800000006E-3</v>
      </c>
      <c r="AJ750" s="59">
        <f t="shared" si="1699"/>
        <v>0</v>
      </c>
      <c r="AK750" s="59">
        <f t="shared" si="1700"/>
        <v>0</v>
      </c>
      <c r="AL750" s="59">
        <f t="shared" si="1701"/>
        <v>0</v>
      </c>
      <c r="AM750" s="12">
        <f t="shared" si="1802"/>
        <v>0</v>
      </c>
      <c r="AN750" s="12">
        <f t="shared" si="1803"/>
        <v>0</v>
      </c>
      <c r="AO750" s="66">
        <f t="shared" si="1702"/>
        <v>0</v>
      </c>
      <c r="AP750" s="66">
        <f t="shared" si="1703"/>
        <v>0</v>
      </c>
      <c r="AQ750" s="59">
        <f t="shared" si="1704"/>
        <v>0</v>
      </c>
      <c r="AR750" s="59">
        <f t="shared" si="1705"/>
        <v>0</v>
      </c>
      <c r="AS750" s="59">
        <f t="shared" si="1706"/>
        <v>0</v>
      </c>
      <c r="AT750" s="12">
        <f t="shared" si="1707"/>
        <v>0</v>
      </c>
      <c r="AU750" s="59">
        <f t="shared" si="1804"/>
        <v>0</v>
      </c>
      <c r="AV750" s="59">
        <f t="shared" si="1805"/>
        <v>0</v>
      </c>
      <c r="AW750" s="70">
        <f t="shared" si="1708"/>
        <v>0</v>
      </c>
      <c r="AX750" s="20">
        <f t="shared" si="1709"/>
        <v>200000</v>
      </c>
      <c r="AY750" s="20">
        <f t="shared" si="1710"/>
        <v>0</v>
      </c>
      <c r="AZ750" s="20">
        <f t="shared" si="1711"/>
        <v>0</v>
      </c>
      <c r="BA750" s="20">
        <f t="shared" si="1712"/>
        <v>200000</v>
      </c>
      <c r="BB750" s="36">
        <f t="shared" si="1713"/>
        <v>1</v>
      </c>
      <c r="BC750" s="36">
        <f t="shared" si="1714"/>
        <v>0</v>
      </c>
      <c r="BD750" s="80">
        <f t="shared" si="1715"/>
        <v>0</v>
      </c>
      <c r="BE750" s="36">
        <f t="shared" si="1716"/>
        <v>0</v>
      </c>
      <c r="BF750" s="36">
        <f t="shared" si="1717"/>
        <v>0</v>
      </c>
      <c r="BG750" s="36">
        <f t="shared" si="1718"/>
        <v>0</v>
      </c>
      <c r="BH750" s="36">
        <f t="shared" si="1719"/>
        <v>0</v>
      </c>
      <c r="BI750" s="36">
        <f t="shared" si="1720"/>
        <v>0</v>
      </c>
      <c r="BJ750" s="36">
        <f t="shared" si="1721"/>
        <v>0</v>
      </c>
      <c r="BK750" s="36">
        <f t="shared" si="1722"/>
        <v>0</v>
      </c>
      <c r="BL750" s="68">
        <f>IF(OR(AT750=0,E750&gt;ProjTerm),0,VLOOKUP(D750,'Life Events'!$AE$5:$AI$1206,5,FALSE))</f>
        <v>0</v>
      </c>
      <c r="BM750" s="93">
        <f t="shared" si="1723"/>
        <v>0</v>
      </c>
      <c r="BN750" s="93">
        <f t="shared" si="1724"/>
        <v>0</v>
      </c>
      <c r="BO750" s="36">
        <f t="shared" si="1725"/>
        <v>0</v>
      </c>
      <c r="BP750" s="36">
        <f t="shared" si="1726"/>
        <v>0</v>
      </c>
      <c r="BQ750" s="36">
        <f t="shared" si="1727"/>
        <v>0</v>
      </c>
      <c r="BR750" s="36">
        <f t="shared" si="1728"/>
        <v>154.78110000000001</v>
      </c>
      <c r="BS750" s="36">
        <f t="shared" si="1729"/>
        <v>0</v>
      </c>
      <c r="BT750" s="36">
        <f t="shared" si="1730"/>
        <v>0</v>
      </c>
      <c r="BU750" s="70" cm="1">
        <f t="array" ref="BU750">IF(AND(ActInt=1,$J750=0),INDEX(Tbl_FwdNom,$B750-IVP,MATCH(ValnDt,Tbl_FwdNom_Cols)),INDEX(Tbl_FwdNom,$B750,MATCH(StartDt,Tbl_FwdNom_Cols)))</f>
        <v>9.9548788679999998</v>
      </c>
      <c r="BV750" s="70" cm="1">
        <f t="array" ref="BV750">INDEX(Tbl_FwdReal,$B750,MATCH(StartDt,Tbl_FwdReal_Cols))</f>
        <v>3.5434944540000002</v>
      </c>
      <c r="BW750" s="70" cm="1">
        <f t="array" ref="BW750">IF(RunType&lt;&gt;"OPN",INDEX(Tbl_FwdReal,$B750,MATCH(ValnDt,Tbl_FwdReal_Cols)),IF(AND($J750=0,ActInt=1),INDEX(Tbl_FwdReal,$B750-IVP,MATCH(ValnDt,Tbl_FwdReal_Cols)),-999))*$K750</f>
        <v>3.5434944540000002</v>
      </c>
      <c r="BX750" s="70">
        <f t="shared" si="1731"/>
        <v>3.5434944539999999E-2</v>
      </c>
      <c r="BY750" s="70">
        <f t="shared" si="1806"/>
        <v>6.1919722217297801E-2</v>
      </c>
      <c r="BZ750" s="64">
        <f t="shared" si="1819"/>
        <v>5.0190810020613874E-3</v>
      </c>
      <c r="CA750" s="70" cm="1">
        <f t="array" ref="CA750">IF($J750=1,CA749*(1+INDEX(Tbl_CPI,$B750,MATCH(IF(RunType="OPN",StartDt,ValnDt),Tbl_CPI_Cols))),0)</f>
        <v>0</v>
      </c>
      <c r="CB750" s="70">
        <f t="shared" si="1807"/>
        <v>61.904269636716833</v>
      </c>
      <c r="CC750" s="70">
        <f t="shared" si="1808"/>
        <v>58.876549557090541</v>
      </c>
      <c r="CD750" s="36">
        <f t="shared" si="1732"/>
        <v>298.25878729796113</v>
      </c>
      <c r="CE750" s="36">
        <f t="shared" si="1733"/>
        <v>0</v>
      </c>
      <c r="CF750" s="36">
        <f t="shared" si="1734"/>
        <v>0</v>
      </c>
      <c r="CG750" s="36">
        <f t="shared" si="1735"/>
        <v>0</v>
      </c>
      <c r="CH750" s="36">
        <f t="shared" si="1736"/>
        <v>0</v>
      </c>
      <c r="CI750" s="36">
        <f t="shared" si="1737"/>
        <v>0</v>
      </c>
      <c r="CJ750" s="36">
        <f t="shared" si="1738"/>
        <v>0</v>
      </c>
      <c r="CK750" s="36">
        <f t="shared" si="1739"/>
        <v>0</v>
      </c>
      <c r="CL750" s="36">
        <f t="shared" si="1740"/>
        <v>0</v>
      </c>
      <c r="CM750" s="36">
        <f t="shared" si="1741"/>
        <v>0</v>
      </c>
      <c r="CN750" s="36">
        <f t="shared" si="1742"/>
        <v>0</v>
      </c>
      <c r="CO750" s="20">
        <f t="shared" si="1743"/>
        <v>120000</v>
      </c>
      <c r="CP750" s="20">
        <f t="shared" si="1744"/>
        <v>2</v>
      </c>
      <c r="CQ750" s="64">
        <f t="shared" si="1745"/>
        <v>0.58047396057</v>
      </c>
      <c r="CR750" s="64">
        <f t="shared" si="1746"/>
        <v>1</v>
      </c>
      <c r="CS750" s="36">
        <f t="shared" si="1747"/>
        <v>0</v>
      </c>
      <c r="CT750" s="36">
        <f t="shared" si="1748"/>
        <v>0</v>
      </c>
      <c r="CU750" s="36">
        <f t="shared" si="1749"/>
        <v>0</v>
      </c>
      <c r="CV750" s="36">
        <f t="shared" si="1809"/>
        <v>0</v>
      </c>
      <c r="CW750" s="36">
        <f t="shared" si="1750"/>
        <v>0</v>
      </c>
      <c r="CX750" s="36">
        <f t="shared" si="1751"/>
        <v>0</v>
      </c>
      <c r="CY750" s="36">
        <f t="shared" si="1752"/>
        <v>0</v>
      </c>
      <c r="CZ750" s="36">
        <f t="shared" si="1810"/>
        <v>0</v>
      </c>
      <c r="DA750" s="64">
        <f t="shared" si="1753"/>
        <v>7.9396786962411259E-3</v>
      </c>
      <c r="DB750" s="70">
        <f t="shared" si="1811"/>
        <v>0.99212286323869003</v>
      </c>
      <c r="DC750" s="70">
        <f>PRODUCT($DB$8:DB750)</f>
        <v>1.0071228096432425E-3</v>
      </c>
      <c r="DD750" s="36">
        <f t="shared" si="1754"/>
        <v>0</v>
      </c>
      <c r="DE750" s="36">
        <f t="shared" si="1755"/>
        <v>0</v>
      </c>
      <c r="DF750" s="36">
        <f t="shared" si="1756"/>
        <v>0</v>
      </c>
      <c r="DG750" s="36">
        <f t="shared" si="1757"/>
        <v>0</v>
      </c>
      <c r="DH750" s="36">
        <f t="shared" si="1758"/>
        <v>0</v>
      </c>
      <c r="DI750" s="36">
        <f t="shared" si="1759"/>
        <v>0</v>
      </c>
      <c r="DJ750" s="36">
        <f t="shared" si="1760"/>
        <v>0</v>
      </c>
      <c r="DK750" s="36">
        <f t="shared" si="1761"/>
        <v>0</v>
      </c>
      <c r="DL750" s="36">
        <f t="shared" si="1762"/>
        <v>0</v>
      </c>
      <c r="DM750" s="36">
        <f t="shared" si="1763"/>
        <v>0</v>
      </c>
      <c r="DN750" s="36">
        <f t="shared" ca="1" si="1812"/>
        <v>4.6137290849905055E-12</v>
      </c>
      <c r="DO750" s="64" cm="1">
        <f t="array" ref="DO750">IFERROR(INDEX(Tbl_FwdNom,$B750,MATCH(LIDt,Tbl_FwdNom_Cols,0)),0)</f>
        <v>7.9769549120000001</v>
      </c>
      <c r="DP750" s="64">
        <f t="shared" ca="1" si="1813"/>
        <v>7.9154403780000004</v>
      </c>
      <c r="DQ750" s="64">
        <f t="shared" ca="1" si="1764"/>
        <v>6.3683401127487826E-3</v>
      </c>
      <c r="DR750" s="70">
        <f t="shared" ca="1" si="1765"/>
        <v>0.99367195900455763</v>
      </c>
      <c r="DS750" s="70">
        <f ca="1">PRODUCT($DR$8:DR750)</f>
        <v>3.0692609565136308E-3</v>
      </c>
      <c r="DT750" s="36">
        <f t="shared" ca="1" si="1766"/>
        <v>0</v>
      </c>
      <c r="DU750" s="36">
        <f t="shared" ca="1" si="1767"/>
        <v>0</v>
      </c>
      <c r="DV750" s="36">
        <f t="shared" ca="1" si="1768"/>
        <v>0</v>
      </c>
      <c r="DW750" s="36">
        <f t="shared" ca="1" si="1769"/>
        <v>0</v>
      </c>
      <c r="DX750" s="36">
        <f t="shared" ca="1" si="1770"/>
        <v>0</v>
      </c>
      <c r="DY750" s="36">
        <f t="shared" ca="1" si="1771"/>
        <v>0</v>
      </c>
      <c r="DZ750" s="36">
        <f t="shared" ca="1" si="1772"/>
        <v>0</v>
      </c>
      <c r="EA750" s="36">
        <f t="shared" ca="1" si="1773"/>
        <v>0</v>
      </c>
      <c r="EB750" s="36">
        <f t="shared" ca="1" si="1774"/>
        <v>0</v>
      </c>
      <c r="EC750" s="36">
        <f t="shared" ca="1" si="1775"/>
        <v>0</v>
      </c>
      <c r="ED750" s="36">
        <f t="shared" ca="1" si="1776"/>
        <v>0</v>
      </c>
      <c r="EE750" s="36">
        <f t="shared" ca="1" si="1814"/>
        <v>0</v>
      </c>
      <c r="EF750" s="36">
        <f t="shared" ca="1" si="1777"/>
        <v>0</v>
      </c>
      <c r="EG750" s="64"/>
      <c r="EH750" s="64"/>
      <c r="EI750" s="64"/>
      <c r="EJ750" s="70"/>
      <c r="EK750" s="70"/>
      <c r="EL750" s="70"/>
      <c r="EM750" s="70"/>
      <c r="EN750" s="70"/>
      <c r="EO750" s="36">
        <f t="shared" si="1778"/>
        <v>0</v>
      </c>
      <c r="EP750" s="36">
        <f t="shared" si="1779"/>
        <v>0</v>
      </c>
      <c r="EQ750" s="36">
        <f t="shared" si="1780"/>
        <v>0</v>
      </c>
      <c r="ER750" s="36">
        <f t="shared" si="1781"/>
        <v>0</v>
      </c>
      <c r="ES750" s="36">
        <f t="shared" si="1782"/>
        <v>0</v>
      </c>
      <c r="ET750" s="36">
        <f t="shared" si="1783"/>
        <v>0</v>
      </c>
      <c r="EU750" s="36">
        <f t="shared" si="1815"/>
        <v>0</v>
      </c>
      <c r="EV750" s="36">
        <f t="shared" si="1784"/>
        <v>0</v>
      </c>
      <c r="EW750" s="36">
        <f t="shared" si="1785"/>
        <v>0</v>
      </c>
      <c r="EX750" s="36">
        <f t="shared" si="1816"/>
        <v>0</v>
      </c>
      <c r="EY750" s="36">
        <f t="shared" si="1786"/>
        <v>0</v>
      </c>
      <c r="EZ750" s="36">
        <f t="shared" si="1787"/>
        <v>0</v>
      </c>
      <c r="FA750" s="36">
        <f t="shared" si="1788"/>
        <v>0</v>
      </c>
      <c r="FB750" s="36">
        <f t="shared" si="1789"/>
        <v>0</v>
      </c>
      <c r="FC750" s="36">
        <f t="shared" si="1817"/>
        <v>0</v>
      </c>
      <c r="FD750" s="36">
        <f t="shared" si="1790"/>
        <v>0</v>
      </c>
      <c r="FE750" s="36">
        <f t="shared" si="1791"/>
        <v>0</v>
      </c>
      <c r="FF750" s="36">
        <f t="shared" si="1818"/>
        <v>0</v>
      </c>
      <c r="FG750" s="36">
        <f t="shared" si="1792"/>
        <v>0</v>
      </c>
      <c r="FH750" s="36">
        <f t="shared" si="1793"/>
        <v>0</v>
      </c>
      <c r="FI750" s="36">
        <f t="shared" si="1794"/>
        <v>0</v>
      </c>
      <c r="FJ750" s="36">
        <f t="shared" ca="1" si="1795"/>
        <v>0</v>
      </c>
      <c r="FK750" s="36">
        <f t="shared" si="1796"/>
        <v>0</v>
      </c>
      <c r="FL750" s="36">
        <f t="shared" si="1797"/>
        <v>0</v>
      </c>
      <c r="FM750" s="36">
        <f t="shared" ca="1" si="1798"/>
        <v>0</v>
      </c>
      <c r="FN750" s="36">
        <f t="shared" ca="1" si="1820"/>
        <v>0</v>
      </c>
    </row>
    <row r="751" spans="2:170" x14ac:dyDescent="0.25">
      <c r="B751" s="2">
        <v>743</v>
      </c>
      <c r="C751" s="2">
        <f t="shared" si="1674"/>
        <v>62</v>
      </c>
      <c r="D751" s="2">
        <f t="shared" si="1823"/>
        <v>767</v>
      </c>
      <c r="E751" s="2">
        <f t="shared" si="1821"/>
        <v>64</v>
      </c>
      <c r="F751" s="189">
        <f t="shared" si="1825"/>
        <v>68333</v>
      </c>
      <c r="G751" s="2">
        <f t="shared" si="1824"/>
        <v>1</v>
      </c>
      <c r="H751" s="187">
        <f t="shared" si="1675"/>
        <v>96.5</v>
      </c>
      <c r="I751" s="186">
        <f t="shared" si="1822"/>
        <v>96</v>
      </c>
      <c r="J751" s="2">
        <f t="shared" si="1676"/>
        <v>0</v>
      </c>
      <c r="K751" s="2">
        <f t="shared" si="1677"/>
        <v>1</v>
      </c>
      <c r="L751">
        <f t="shared" si="1678"/>
        <v>2</v>
      </c>
      <c r="M751" s="190">
        <f t="shared" si="1799"/>
        <v>0.50976156495000002</v>
      </c>
      <c r="N751">
        <f t="shared" si="1679"/>
        <v>1</v>
      </c>
      <c r="O751">
        <f t="shared" si="1680"/>
        <v>100</v>
      </c>
      <c r="P751" s="58">
        <f t="shared" si="1681"/>
        <v>2.293927042275</v>
      </c>
      <c r="Q751" s="106">
        <f t="shared" si="1682"/>
        <v>1</v>
      </c>
      <c r="R751" s="59">
        <f t="shared" si="1683"/>
        <v>1</v>
      </c>
      <c r="S751" s="32">
        <f t="shared" si="1800"/>
        <v>1</v>
      </c>
      <c r="T751">
        <f t="shared" si="1684"/>
        <v>1</v>
      </c>
      <c r="U751" s="32">
        <f t="shared" si="1801"/>
        <v>1.8681839999999999E-3</v>
      </c>
      <c r="V751">
        <f t="shared" si="1685"/>
        <v>1</v>
      </c>
      <c r="W751">
        <f t="shared" si="1686"/>
        <v>100</v>
      </c>
      <c r="X751" s="58">
        <f t="shared" si="1687"/>
        <v>8.4068279999999999E-3</v>
      </c>
      <c r="Y751" s="58">
        <f t="shared" si="1688"/>
        <v>8.4068279999999999E-3</v>
      </c>
      <c r="Z751" s="32">
        <f t="shared" si="1689"/>
        <v>8.4068279999999999E-3</v>
      </c>
      <c r="AA751" s="32">
        <f t="shared" si="1690"/>
        <v>0</v>
      </c>
      <c r="AB751" s="59">
        <f t="shared" si="1691"/>
        <v>4.9056245199999996E-3</v>
      </c>
      <c r="AC751" s="59">
        <f t="shared" si="1692"/>
        <v>4.9056245199999996E-3</v>
      </c>
      <c r="AD751">
        <f t="shared" si="1693"/>
        <v>1</v>
      </c>
      <c r="AE751" s="59">
        <f t="shared" si="1694"/>
        <v>4.9056245199999996E-3</v>
      </c>
      <c r="AF751" s="59">
        <f t="shared" si="1695"/>
        <v>4.1758461800000006E-3</v>
      </c>
      <c r="AG751" s="59">
        <f t="shared" si="1696"/>
        <v>4.1758461800000006E-3</v>
      </c>
      <c r="AH751">
        <f t="shared" si="1697"/>
        <v>1</v>
      </c>
      <c r="AI751" s="59">
        <f t="shared" si="1698"/>
        <v>4.1758461800000006E-3</v>
      </c>
      <c r="AJ751" s="59">
        <f t="shared" si="1699"/>
        <v>0</v>
      </c>
      <c r="AK751" s="59">
        <f t="shared" si="1700"/>
        <v>0</v>
      </c>
      <c r="AL751" s="59">
        <f t="shared" si="1701"/>
        <v>0</v>
      </c>
      <c r="AM751" s="12">
        <f t="shared" si="1802"/>
        <v>0</v>
      </c>
      <c r="AN751" s="12">
        <f t="shared" si="1803"/>
        <v>0</v>
      </c>
      <c r="AO751" s="66">
        <f t="shared" si="1702"/>
        <v>0</v>
      </c>
      <c r="AP751" s="66">
        <f t="shared" si="1703"/>
        <v>0</v>
      </c>
      <c r="AQ751" s="59">
        <f t="shared" si="1704"/>
        <v>0</v>
      </c>
      <c r="AR751" s="59">
        <f t="shared" si="1705"/>
        <v>0</v>
      </c>
      <c r="AS751" s="59">
        <f t="shared" si="1706"/>
        <v>0</v>
      </c>
      <c r="AT751" s="12">
        <f t="shared" si="1707"/>
        <v>0</v>
      </c>
      <c r="AU751" s="59">
        <f t="shared" si="1804"/>
        <v>0</v>
      </c>
      <c r="AV751" s="59">
        <f t="shared" si="1805"/>
        <v>0</v>
      </c>
      <c r="AW751" s="70">
        <f t="shared" si="1708"/>
        <v>0</v>
      </c>
      <c r="AX751" s="20">
        <f t="shared" si="1709"/>
        <v>200000</v>
      </c>
      <c r="AY751" s="20">
        <f t="shared" si="1710"/>
        <v>0</v>
      </c>
      <c r="AZ751" s="20">
        <f t="shared" si="1711"/>
        <v>0</v>
      </c>
      <c r="BA751" s="20">
        <f t="shared" si="1712"/>
        <v>200000</v>
      </c>
      <c r="BB751" s="36">
        <f t="shared" si="1713"/>
        <v>1</v>
      </c>
      <c r="BC751" s="36">
        <f t="shared" si="1714"/>
        <v>0</v>
      </c>
      <c r="BD751" s="80">
        <f t="shared" si="1715"/>
        <v>0</v>
      </c>
      <c r="BE751" s="36">
        <f t="shared" si="1716"/>
        <v>0</v>
      </c>
      <c r="BF751" s="36">
        <f t="shared" si="1717"/>
        <v>0</v>
      </c>
      <c r="BG751" s="36">
        <f t="shared" si="1718"/>
        <v>0</v>
      </c>
      <c r="BH751" s="36">
        <f t="shared" si="1719"/>
        <v>0</v>
      </c>
      <c r="BI751" s="36">
        <f t="shared" si="1720"/>
        <v>0</v>
      </c>
      <c r="BJ751" s="36">
        <f t="shared" si="1721"/>
        <v>0</v>
      </c>
      <c r="BK751" s="36">
        <f t="shared" si="1722"/>
        <v>0</v>
      </c>
      <c r="BL751" s="68">
        <f>IF(OR(AT751=0,E751&gt;ProjTerm),0,VLOOKUP(D751,'Life Events'!$AE$5:$AI$1206,5,FALSE))</f>
        <v>0</v>
      </c>
      <c r="BM751" s="93">
        <f t="shared" si="1723"/>
        <v>0</v>
      </c>
      <c r="BN751" s="93">
        <f t="shared" si="1724"/>
        <v>0</v>
      </c>
      <c r="BO751" s="36">
        <f t="shared" si="1725"/>
        <v>0</v>
      </c>
      <c r="BP751" s="36">
        <f t="shared" si="1726"/>
        <v>0</v>
      </c>
      <c r="BQ751" s="36">
        <f t="shared" si="1727"/>
        <v>0</v>
      </c>
      <c r="BR751" s="36">
        <f t="shared" si="1728"/>
        <v>154.78110000000001</v>
      </c>
      <c r="BS751" s="36">
        <f t="shared" si="1729"/>
        <v>0</v>
      </c>
      <c r="BT751" s="36">
        <f t="shared" si="1730"/>
        <v>0</v>
      </c>
      <c r="BU751" s="70" cm="1">
        <f t="array" ref="BU751">IF(AND(ActInt=1,$J751=0),INDEX(Tbl_FwdNom,$B751-IVP,MATCH(ValnDt,Tbl_FwdNom_Cols)),INDEX(Tbl_FwdNom,$B751,MATCH(StartDt,Tbl_FwdNom_Cols)))</f>
        <v>9.948908716</v>
      </c>
      <c r="BV751" s="70" cm="1">
        <f t="array" ref="BV751">INDEX(Tbl_FwdReal,$B751,MATCH(StartDt,Tbl_FwdReal_Cols))</f>
        <v>3.5401090860000002</v>
      </c>
      <c r="BW751" s="70" cm="1">
        <f t="array" ref="BW751">IF(RunType&lt;&gt;"OPN",INDEX(Tbl_FwdReal,$B751,MATCH(ValnDt,Tbl_FwdReal_Cols)),IF(AND($J751=0,ActInt=1),INDEX(Tbl_FwdReal,$B751-IVP,MATCH(ValnDt,Tbl_FwdReal_Cols)),-999))*$K751</f>
        <v>3.5401090860000002</v>
      </c>
      <c r="BX751" s="70">
        <f t="shared" si="1731"/>
        <v>3.5401090860000005E-2</v>
      </c>
      <c r="BY751" s="70">
        <f t="shared" si="1806"/>
        <v>6.189678267266352E-2</v>
      </c>
      <c r="BZ751" s="64">
        <f t="shared" si="1819"/>
        <v>5.017271785864752E-3</v>
      </c>
      <c r="CA751" s="70" cm="1">
        <f t="array" ref="CA751">IF($J751=1,CA750*(1+INDEX(Tbl_CPI,$B751,MATCH(IF(RunType="OPN",StartDt,ValnDt),Tbl_CPI_Cols))),0)</f>
        <v>0</v>
      </c>
      <c r="CB751" s="70">
        <f t="shared" si="1807"/>
        <v>62.214860182189696</v>
      </c>
      <c r="CC751" s="70">
        <f t="shared" si="1808"/>
        <v>58.876549557090541</v>
      </c>
      <c r="CD751" s="36">
        <f t="shared" si="1732"/>
        <v>298.25878729796113</v>
      </c>
      <c r="CE751" s="36">
        <f t="shared" si="1733"/>
        <v>0</v>
      </c>
      <c r="CF751" s="36">
        <f t="shared" si="1734"/>
        <v>0</v>
      </c>
      <c r="CG751" s="36">
        <f t="shared" si="1735"/>
        <v>0</v>
      </c>
      <c r="CH751" s="36">
        <f t="shared" si="1736"/>
        <v>0</v>
      </c>
      <c r="CI751" s="36">
        <f t="shared" si="1737"/>
        <v>0</v>
      </c>
      <c r="CJ751" s="36">
        <f t="shared" si="1738"/>
        <v>0</v>
      </c>
      <c r="CK751" s="36">
        <f t="shared" si="1739"/>
        <v>0</v>
      </c>
      <c r="CL751" s="36">
        <f t="shared" si="1740"/>
        <v>0</v>
      </c>
      <c r="CM751" s="36">
        <f t="shared" si="1741"/>
        <v>0</v>
      </c>
      <c r="CN751" s="36">
        <f t="shared" si="1742"/>
        <v>0</v>
      </c>
      <c r="CO751" s="20">
        <f t="shared" si="1743"/>
        <v>120000</v>
      </c>
      <c r="CP751" s="20">
        <f t="shared" si="1744"/>
        <v>2</v>
      </c>
      <c r="CQ751" s="64">
        <f t="shared" si="1745"/>
        <v>0.58047396057</v>
      </c>
      <c r="CR751" s="64">
        <f t="shared" si="1746"/>
        <v>1</v>
      </c>
      <c r="CS751" s="36">
        <f t="shared" si="1747"/>
        <v>0</v>
      </c>
      <c r="CT751" s="36">
        <f t="shared" si="1748"/>
        <v>0</v>
      </c>
      <c r="CU751" s="36">
        <f t="shared" si="1749"/>
        <v>0</v>
      </c>
      <c r="CV751" s="36">
        <f t="shared" si="1809"/>
        <v>0</v>
      </c>
      <c r="CW751" s="36">
        <f t="shared" si="1750"/>
        <v>0</v>
      </c>
      <c r="CX751" s="36">
        <f t="shared" si="1751"/>
        <v>0</v>
      </c>
      <c r="CY751" s="36">
        <f t="shared" si="1752"/>
        <v>0</v>
      </c>
      <c r="CZ751" s="36">
        <f t="shared" si="1810"/>
        <v>0</v>
      </c>
      <c r="DA751" s="64">
        <f t="shared" si="1753"/>
        <v>7.9351179596709454E-3</v>
      </c>
      <c r="DB751" s="70">
        <f t="shared" si="1811"/>
        <v>0.99212735242747196</v>
      </c>
      <c r="DC751" s="70">
        <f>PRODUCT($DB$8:DB751)</f>
        <v>9.9919408670066695E-4</v>
      </c>
      <c r="DD751" s="36">
        <f t="shared" si="1754"/>
        <v>0</v>
      </c>
      <c r="DE751" s="36">
        <f t="shared" si="1755"/>
        <v>0</v>
      </c>
      <c r="DF751" s="36">
        <f t="shared" si="1756"/>
        <v>0</v>
      </c>
      <c r="DG751" s="36">
        <f t="shared" si="1757"/>
        <v>0</v>
      </c>
      <c r="DH751" s="36">
        <f t="shared" si="1758"/>
        <v>0</v>
      </c>
      <c r="DI751" s="36">
        <f t="shared" si="1759"/>
        <v>0</v>
      </c>
      <c r="DJ751" s="36">
        <f t="shared" si="1760"/>
        <v>0</v>
      </c>
      <c r="DK751" s="36">
        <f t="shared" si="1761"/>
        <v>0</v>
      </c>
      <c r="DL751" s="36">
        <f t="shared" si="1762"/>
        <v>0</v>
      </c>
      <c r="DM751" s="36">
        <f t="shared" si="1763"/>
        <v>0</v>
      </c>
      <c r="DN751" s="36">
        <f t="shared" ca="1" si="1812"/>
        <v>4.6137290849905055E-12</v>
      </c>
      <c r="DO751" s="64" cm="1">
        <f t="array" ref="DO751">IFERROR(INDEX(Tbl_FwdNom,$B751,MATCH(LIDt,Tbl_FwdNom_Cols,0)),0)</f>
        <v>7.9752457010000004</v>
      </c>
      <c r="DP751" s="64">
        <f t="shared" ca="1" si="1813"/>
        <v>7.9137321419999997</v>
      </c>
      <c r="DQ751" s="64">
        <f t="shared" ca="1" si="1764"/>
        <v>6.3670125863892757E-3</v>
      </c>
      <c r="DR751" s="70">
        <f t="shared" ca="1" si="1765"/>
        <v>0.99367326978452331</v>
      </c>
      <c r="DS751" s="70">
        <f ca="1">PRODUCT($DR$8:DR751)</f>
        <v>3.0498425704808731E-3</v>
      </c>
      <c r="DT751" s="36">
        <f t="shared" ca="1" si="1766"/>
        <v>0</v>
      </c>
      <c r="DU751" s="36">
        <f t="shared" ca="1" si="1767"/>
        <v>0</v>
      </c>
      <c r="DV751" s="36">
        <f t="shared" ca="1" si="1768"/>
        <v>0</v>
      </c>
      <c r="DW751" s="36">
        <f t="shared" ca="1" si="1769"/>
        <v>0</v>
      </c>
      <c r="DX751" s="36">
        <f t="shared" ca="1" si="1770"/>
        <v>0</v>
      </c>
      <c r="DY751" s="36">
        <f t="shared" ca="1" si="1771"/>
        <v>0</v>
      </c>
      <c r="DZ751" s="36">
        <f t="shared" ca="1" si="1772"/>
        <v>0</v>
      </c>
      <c r="EA751" s="36">
        <f t="shared" ca="1" si="1773"/>
        <v>0</v>
      </c>
      <c r="EB751" s="36">
        <f t="shared" ca="1" si="1774"/>
        <v>0</v>
      </c>
      <c r="EC751" s="36">
        <f t="shared" ca="1" si="1775"/>
        <v>0</v>
      </c>
      <c r="ED751" s="36">
        <f t="shared" ca="1" si="1776"/>
        <v>0</v>
      </c>
      <c r="EE751" s="36">
        <f t="shared" ca="1" si="1814"/>
        <v>0</v>
      </c>
      <c r="EF751" s="36">
        <f t="shared" ca="1" si="1777"/>
        <v>0</v>
      </c>
      <c r="EG751" s="64"/>
      <c r="EH751" s="64"/>
      <c r="EI751" s="64"/>
      <c r="EJ751" s="70"/>
      <c r="EK751" s="70"/>
      <c r="EL751" s="70"/>
      <c r="EM751" s="70"/>
      <c r="EN751" s="70"/>
      <c r="EO751" s="36">
        <f t="shared" si="1778"/>
        <v>0</v>
      </c>
      <c r="EP751" s="36">
        <f t="shared" si="1779"/>
        <v>0</v>
      </c>
      <c r="EQ751" s="36">
        <f t="shared" si="1780"/>
        <v>0</v>
      </c>
      <c r="ER751" s="36">
        <f t="shared" si="1781"/>
        <v>0</v>
      </c>
      <c r="ES751" s="36">
        <f t="shared" si="1782"/>
        <v>0</v>
      </c>
      <c r="ET751" s="36">
        <f t="shared" si="1783"/>
        <v>0</v>
      </c>
      <c r="EU751" s="36">
        <f t="shared" si="1815"/>
        <v>0</v>
      </c>
      <c r="EV751" s="36">
        <f t="shared" si="1784"/>
        <v>0</v>
      </c>
      <c r="EW751" s="36">
        <f t="shared" si="1785"/>
        <v>0</v>
      </c>
      <c r="EX751" s="36">
        <f t="shared" si="1816"/>
        <v>0</v>
      </c>
      <c r="EY751" s="36">
        <f t="shared" si="1786"/>
        <v>0</v>
      </c>
      <c r="EZ751" s="36">
        <f t="shared" si="1787"/>
        <v>0</v>
      </c>
      <c r="FA751" s="36">
        <f t="shared" si="1788"/>
        <v>0</v>
      </c>
      <c r="FB751" s="36">
        <f t="shared" si="1789"/>
        <v>0</v>
      </c>
      <c r="FC751" s="36">
        <f t="shared" si="1817"/>
        <v>0</v>
      </c>
      <c r="FD751" s="36">
        <f t="shared" si="1790"/>
        <v>0</v>
      </c>
      <c r="FE751" s="36">
        <f t="shared" si="1791"/>
        <v>0</v>
      </c>
      <c r="FF751" s="36">
        <f t="shared" si="1818"/>
        <v>0</v>
      </c>
      <c r="FG751" s="36">
        <f t="shared" si="1792"/>
        <v>0</v>
      </c>
      <c r="FH751" s="36">
        <f t="shared" si="1793"/>
        <v>0</v>
      </c>
      <c r="FI751" s="36">
        <f t="shared" si="1794"/>
        <v>0</v>
      </c>
      <c r="FJ751" s="36">
        <f t="shared" ca="1" si="1795"/>
        <v>0</v>
      </c>
      <c r="FK751" s="36">
        <f t="shared" si="1796"/>
        <v>0</v>
      </c>
      <c r="FL751" s="36">
        <f t="shared" si="1797"/>
        <v>0</v>
      </c>
      <c r="FM751" s="36">
        <f t="shared" ca="1" si="1798"/>
        <v>0</v>
      </c>
      <c r="FN751" s="36">
        <f t="shared" ca="1" si="1820"/>
        <v>0</v>
      </c>
    </row>
    <row r="752" spans="2:170" x14ac:dyDescent="0.25">
      <c r="B752" s="2">
        <v>744</v>
      </c>
      <c r="C752" s="2">
        <f t="shared" si="1674"/>
        <v>62</v>
      </c>
      <c r="D752" s="2">
        <f t="shared" si="1823"/>
        <v>768</v>
      </c>
      <c r="E752" s="2">
        <f t="shared" si="1821"/>
        <v>64</v>
      </c>
      <c r="F752" s="189">
        <f t="shared" si="1825"/>
        <v>68361</v>
      </c>
      <c r="G752" s="2">
        <f t="shared" si="1824"/>
        <v>2</v>
      </c>
      <c r="H752" s="187">
        <f t="shared" si="1675"/>
        <v>96.583333333333343</v>
      </c>
      <c r="I752" s="186">
        <f t="shared" si="1822"/>
        <v>96</v>
      </c>
      <c r="J752" s="2">
        <f t="shared" si="1676"/>
        <v>0</v>
      </c>
      <c r="K752" s="2">
        <f t="shared" si="1677"/>
        <v>1</v>
      </c>
      <c r="L752">
        <f t="shared" si="1678"/>
        <v>2</v>
      </c>
      <c r="M752" s="190">
        <f t="shared" si="1799"/>
        <v>0.50976156495000002</v>
      </c>
      <c r="N752">
        <f t="shared" si="1679"/>
        <v>1</v>
      </c>
      <c r="O752">
        <f t="shared" si="1680"/>
        <v>100</v>
      </c>
      <c r="P752" s="58">
        <f t="shared" si="1681"/>
        <v>2.293927042275</v>
      </c>
      <c r="Q752" s="106">
        <f t="shared" si="1682"/>
        <v>1</v>
      </c>
      <c r="R752" s="59">
        <f t="shared" si="1683"/>
        <v>1</v>
      </c>
      <c r="S752" s="32">
        <f t="shared" si="1800"/>
        <v>1</v>
      </c>
      <c r="T752">
        <f t="shared" si="1684"/>
        <v>1</v>
      </c>
      <c r="U752" s="32">
        <f t="shared" si="1801"/>
        <v>1.8681839999999999E-3</v>
      </c>
      <c r="V752">
        <f t="shared" si="1685"/>
        <v>1</v>
      </c>
      <c r="W752">
        <f t="shared" si="1686"/>
        <v>100</v>
      </c>
      <c r="X752" s="58">
        <f t="shared" si="1687"/>
        <v>8.4068279999999999E-3</v>
      </c>
      <c r="Y752" s="58">
        <f t="shared" si="1688"/>
        <v>8.4068279999999999E-3</v>
      </c>
      <c r="Z752" s="32">
        <f t="shared" si="1689"/>
        <v>8.4068279999999999E-3</v>
      </c>
      <c r="AA752" s="32">
        <f t="shared" si="1690"/>
        <v>0</v>
      </c>
      <c r="AB752" s="59">
        <f t="shared" si="1691"/>
        <v>4.9056245199999996E-3</v>
      </c>
      <c r="AC752" s="59">
        <f t="shared" si="1692"/>
        <v>4.9056245199999996E-3</v>
      </c>
      <c r="AD752">
        <f t="shared" si="1693"/>
        <v>1</v>
      </c>
      <c r="AE752" s="59">
        <f t="shared" si="1694"/>
        <v>4.9056245199999996E-3</v>
      </c>
      <c r="AF752" s="59">
        <f t="shared" si="1695"/>
        <v>4.1758461800000006E-3</v>
      </c>
      <c r="AG752" s="59">
        <f t="shared" si="1696"/>
        <v>4.1758461800000006E-3</v>
      </c>
      <c r="AH752">
        <f t="shared" si="1697"/>
        <v>1</v>
      </c>
      <c r="AI752" s="59">
        <f t="shared" si="1698"/>
        <v>4.1758461800000006E-3</v>
      </c>
      <c r="AJ752" s="59">
        <f t="shared" si="1699"/>
        <v>0</v>
      </c>
      <c r="AK752" s="59">
        <f t="shared" si="1700"/>
        <v>0</v>
      </c>
      <c r="AL752" s="59">
        <f t="shared" si="1701"/>
        <v>0</v>
      </c>
      <c r="AM752" s="12">
        <f t="shared" si="1802"/>
        <v>0</v>
      </c>
      <c r="AN752" s="12">
        <f t="shared" si="1803"/>
        <v>0</v>
      </c>
      <c r="AO752" s="66">
        <f t="shared" si="1702"/>
        <v>0</v>
      </c>
      <c r="AP752" s="66">
        <f t="shared" si="1703"/>
        <v>0</v>
      </c>
      <c r="AQ752" s="59">
        <f t="shared" si="1704"/>
        <v>0</v>
      </c>
      <c r="AR752" s="59">
        <f t="shared" si="1705"/>
        <v>0</v>
      </c>
      <c r="AS752" s="59">
        <f t="shared" si="1706"/>
        <v>0</v>
      </c>
      <c r="AT752" s="12">
        <f t="shared" si="1707"/>
        <v>0</v>
      </c>
      <c r="AU752" s="59">
        <f t="shared" si="1804"/>
        <v>0</v>
      </c>
      <c r="AV752" s="59">
        <f t="shared" si="1805"/>
        <v>0</v>
      </c>
      <c r="AW752" s="70">
        <f t="shared" si="1708"/>
        <v>0</v>
      </c>
      <c r="AX752" s="20">
        <f t="shared" si="1709"/>
        <v>200000</v>
      </c>
      <c r="AY752" s="20">
        <f t="shared" si="1710"/>
        <v>0</v>
      </c>
      <c r="AZ752" s="20">
        <f t="shared" si="1711"/>
        <v>0</v>
      </c>
      <c r="BA752" s="20">
        <f t="shared" si="1712"/>
        <v>200000</v>
      </c>
      <c r="BB752" s="36">
        <f t="shared" si="1713"/>
        <v>1</v>
      </c>
      <c r="BC752" s="36">
        <f t="shared" si="1714"/>
        <v>0</v>
      </c>
      <c r="BD752" s="80">
        <f t="shared" si="1715"/>
        <v>0</v>
      </c>
      <c r="BE752" s="36">
        <f t="shared" si="1716"/>
        <v>0</v>
      </c>
      <c r="BF752" s="36">
        <f t="shared" si="1717"/>
        <v>0</v>
      </c>
      <c r="BG752" s="36">
        <f t="shared" si="1718"/>
        <v>0</v>
      </c>
      <c r="BH752" s="36">
        <f t="shared" si="1719"/>
        <v>0</v>
      </c>
      <c r="BI752" s="36">
        <f t="shared" si="1720"/>
        <v>0</v>
      </c>
      <c r="BJ752" s="36">
        <f t="shared" si="1721"/>
        <v>0</v>
      </c>
      <c r="BK752" s="36">
        <f t="shared" si="1722"/>
        <v>0</v>
      </c>
      <c r="BL752" s="68">
        <f>IF(OR(AT752=0,E752&gt;ProjTerm),0,VLOOKUP(D752,'Life Events'!$AE$5:$AI$1206,5,FALSE))</f>
        <v>0</v>
      </c>
      <c r="BM752" s="93">
        <f t="shared" si="1723"/>
        <v>0</v>
      </c>
      <c r="BN752" s="93">
        <f t="shared" si="1724"/>
        <v>0</v>
      </c>
      <c r="BO752" s="36">
        <f t="shared" si="1725"/>
        <v>0</v>
      </c>
      <c r="BP752" s="36">
        <f t="shared" si="1726"/>
        <v>0</v>
      </c>
      <c r="BQ752" s="36">
        <f t="shared" si="1727"/>
        <v>0</v>
      </c>
      <c r="BR752" s="36">
        <f t="shared" si="1728"/>
        <v>154.78110000000001</v>
      </c>
      <c r="BS752" s="36">
        <f t="shared" si="1729"/>
        <v>0</v>
      </c>
      <c r="BT752" s="36">
        <f t="shared" si="1730"/>
        <v>0</v>
      </c>
      <c r="BU752" s="70" cm="1">
        <f t="array" ref="BU752">IF(AND(ActInt=1,$J752=0),INDEX(Tbl_FwdNom,$B752-IVP,MATCH(ValnDt,Tbl_FwdNom_Cols)),INDEX(Tbl_FwdNom,$B752,MATCH(StartDt,Tbl_FwdNom_Cols)))</f>
        <v>9.9429388880000005</v>
      </c>
      <c r="BV752" s="70" cm="1">
        <f t="array" ref="BV752">INDEX(Tbl_FwdReal,$B752,MATCH(StartDt,Tbl_FwdReal_Cols))</f>
        <v>3.536723828</v>
      </c>
      <c r="BW752" s="70" cm="1">
        <f t="array" ref="BW752">IF(RunType&lt;&gt;"OPN",INDEX(Tbl_FwdReal,$B752,MATCH(ValnDt,Tbl_FwdReal_Cols)),IF(AND($J752=0,ActInt=1),INDEX(Tbl_FwdReal,$B752-IVP,MATCH(ValnDt,Tbl_FwdReal_Cols)),-999))*$K752</f>
        <v>3.536723828</v>
      </c>
      <c r="BX752" s="70">
        <f t="shared" si="1731"/>
        <v>3.5367238279999998E-2</v>
      </c>
      <c r="BY752" s="70">
        <f t="shared" si="1806"/>
        <v>6.1873843629071112E-2</v>
      </c>
      <c r="BZ752" s="64">
        <f t="shared" si="1819"/>
        <v>5.015462573358942E-3</v>
      </c>
      <c r="CA752" s="70" cm="1">
        <f t="array" ref="CA752">IF($J752=1,CA751*(1+INDEX(Tbl_CPI,$B752,MATCH(IF(RunType="OPN",StartDt,ValnDt),Tbl_CPI_Cols))),0)</f>
        <v>0</v>
      </c>
      <c r="CB752" s="70">
        <f t="shared" si="1807"/>
        <v>62.526896484940231</v>
      </c>
      <c r="CC752" s="70">
        <f t="shared" si="1808"/>
        <v>62.526896484940231</v>
      </c>
      <c r="CD752" s="36">
        <f t="shared" si="1732"/>
        <v>298.25878729796113</v>
      </c>
      <c r="CE752" s="36">
        <f t="shared" si="1733"/>
        <v>0</v>
      </c>
      <c r="CF752" s="36">
        <f t="shared" si="1734"/>
        <v>0</v>
      </c>
      <c r="CG752" s="36">
        <f t="shared" si="1735"/>
        <v>0</v>
      </c>
      <c r="CH752" s="36">
        <f t="shared" si="1736"/>
        <v>0</v>
      </c>
      <c r="CI752" s="36">
        <f t="shared" si="1737"/>
        <v>0</v>
      </c>
      <c r="CJ752" s="36">
        <f t="shared" si="1738"/>
        <v>0</v>
      </c>
      <c r="CK752" s="36">
        <f t="shared" si="1739"/>
        <v>0</v>
      </c>
      <c r="CL752" s="36">
        <f t="shared" si="1740"/>
        <v>0</v>
      </c>
      <c r="CM752" s="36">
        <f t="shared" si="1741"/>
        <v>0</v>
      </c>
      <c r="CN752" s="36">
        <f t="shared" si="1742"/>
        <v>0</v>
      </c>
      <c r="CO752" s="20">
        <f t="shared" si="1743"/>
        <v>120000</v>
      </c>
      <c r="CP752" s="20">
        <f t="shared" si="1744"/>
        <v>2</v>
      </c>
      <c r="CQ752" s="64">
        <f t="shared" si="1745"/>
        <v>0.58047396057</v>
      </c>
      <c r="CR752" s="64">
        <f t="shared" si="1746"/>
        <v>1</v>
      </c>
      <c r="CS752" s="36">
        <f t="shared" si="1747"/>
        <v>0</v>
      </c>
      <c r="CT752" s="36">
        <f t="shared" si="1748"/>
        <v>0</v>
      </c>
      <c r="CU752" s="36">
        <f t="shared" si="1749"/>
        <v>0</v>
      </c>
      <c r="CV752" s="36">
        <f t="shared" si="1809"/>
        <v>0</v>
      </c>
      <c r="CW752" s="36">
        <f t="shared" si="1750"/>
        <v>0</v>
      </c>
      <c r="CX752" s="36">
        <f t="shared" si="1751"/>
        <v>0</v>
      </c>
      <c r="CY752" s="36">
        <f t="shared" si="1752"/>
        <v>0</v>
      </c>
      <c r="CZ752" s="36">
        <f t="shared" si="1810"/>
        <v>0</v>
      </c>
      <c r="DA752" s="64">
        <f t="shared" si="1753"/>
        <v>7.9305572436165761E-3</v>
      </c>
      <c r="DB752" s="70">
        <f t="shared" si="1811"/>
        <v>0.99213184163668555</v>
      </c>
      <c r="DC752" s="70">
        <f>PRODUCT($DB$8:DB752)</f>
        <v>9.9133226939081883E-4</v>
      </c>
      <c r="DD752" s="36">
        <f t="shared" si="1754"/>
        <v>0</v>
      </c>
      <c r="DE752" s="36">
        <f t="shared" si="1755"/>
        <v>0</v>
      </c>
      <c r="DF752" s="36">
        <f t="shared" si="1756"/>
        <v>0</v>
      </c>
      <c r="DG752" s="36">
        <f t="shared" si="1757"/>
        <v>0</v>
      </c>
      <c r="DH752" s="36">
        <f t="shared" si="1758"/>
        <v>0</v>
      </c>
      <c r="DI752" s="36">
        <f t="shared" si="1759"/>
        <v>0</v>
      </c>
      <c r="DJ752" s="36">
        <f t="shared" si="1760"/>
        <v>0</v>
      </c>
      <c r="DK752" s="36">
        <f t="shared" si="1761"/>
        <v>0</v>
      </c>
      <c r="DL752" s="36">
        <f t="shared" si="1762"/>
        <v>0</v>
      </c>
      <c r="DM752" s="36">
        <f t="shared" si="1763"/>
        <v>0</v>
      </c>
      <c r="DN752" s="36">
        <f t="shared" ca="1" si="1812"/>
        <v>4.6137290849905055E-12</v>
      </c>
      <c r="DO752" s="64" cm="1">
        <f t="array" ref="DO752">IFERROR(INDEX(Tbl_FwdNom,$B752,MATCH(LIDt,Tbl_FwdNom_Cols,0)),0)</f>
        <v>7.9735365180000004</v>
      </c>
      <c r="DP752" s="64">
        <f t="shared" ca="1" si="1813"/>
        <v>7.9120239320000003</v>
      </c>
      <c r="DQ752" s="64">
        <f t="shared" ca="1" si="1764"/>
        <v>6.3656850609725701E-3</v>
      </c>
      <c r="DR752" s="70">
        <f t="shared" ca="1" si="1765"/>
        <v>0.99367458056701641</v>
      </c>
      <c r="DS752" s="70">
        <f ca="1">PRODUCT($DR$8:DR752)</f>
        <v>3.0305510370180126E-3</v>
      </c>
      <c r="DT752" s="36">
        <f t="shared" ca="1" si="1766"/>
        <v>0</v>
      </c>
      <c r="DU752" s="36">
        <f t="shared" ca="1" si="1767"/>
        <v>0</v>
      </c>
      <c r="DV752" s="36">
        <f t="shared" ca="1" si="1768"/>
        <v>0</v>
      </c>
      <c r="DW752" s="36">
        <f t="shared" ca="1" si="1769"/>
        <v>0</v>
      </c>
      <c r="DX752" s="36">
        <f t="shared" ca="1" si="1770"/>
        <v>0</v>
      </c>
      <c r="DY752" s="36">
        <f t="shared" ca="1" si="1771"/>
        <v>0</v>
      </c>
      <c r="DZ752" s="36">
        <f t="shared" ca="1" si="1772"/>
        <v>0</v>
      </c>
      <c r="EA752" s="36">
        <f t="shared" ca="1" si="1773"/>
        <v>0</v>
      </c>
      <c r="EB752" s="36">
        <f t="shared" ca="1" si="1774"/>
        <v>0</v>
      </c>
      <c r="EC752" s="36">
        <f t="shared" ca="1" si="1775"/>
        <v>0</v>
      </c>
      <c r="ED752" s="36">
        <f t="shared" ca="1" si="1776"/>
        <v>0</v>
      </c>
      <c r="EE752" s="36">
        <f t="shared" ca="1" si="1814"/>
        <v>0</v>
      </c>
      <c r="EF752" s="36">
        <f t="shared" ca="1" si="1777"/>
        <v>0</v>
      </c>
      <c r="EG752" s="64"/>
      <c r="EH752" s="64"/>
      <c r="EI752" s="64"/>
      <c r="EJ752" s="70"/>
      <c r="EK752" s="70"/>
      <c r="EL752" s="70"/>
      <c r="EM752" s="70"/>
      <c r="EN752" s="70"/>
      <c r="EO752" s="36">
        <f t="shared" si="1778"/>
        <v>0</v>
      </c>
      <c r="EP752" s="36">
        <f t="shared" si="1779"/>
        <v>0</v>
      </c>
      <c r="EQ752" s="36">
        <f t="shared" si="1780"/>
        <v>0</v>
      </c>
      <c r="ER752" s="36">
        <f t="shared" si="1781"/>
        <v>0</v>
      </c>
      <c r="ES752" s="36">
        <f t="shared" si="1782"/>
        <v>0</v>
      </c>
      <c r="ET752" s="36">
        <f t="shared" si="1783"/>
        <v>0</v>
      </c>
      <c r="EU752" s="36">
        <f t="shared" si="1815"/>
        <v>0</v>
      </c>
      <c r="EV752" s="36">
        <f t="shared" si="1784"/>
        <v>0</v>
      </c>
      <c r="EW752" s="36">
        <f t="shared" si="1785"/>
        <v>0</v>
      </c>
      <c r="EX752" s="36">
        <f t="shared" si="1816"/>
        <v>0</v>
      </c>
      <c r="EY752" s="36">
        <f t="shared" si="1786"/>
        <v>0</v>
      </c>
      <c r="EZ752" s="36">
        <f t="shared" si="1787"/>
        <v>0</v>
      </c>
      <c r="FA752" s="36">
        <f t="shared" si="1788"/>
        <v>0</v>
      </c>
      <c r="FB752" s="36">
        <f t="shared" si="1789"/>
        <v>0</v>
      </c>
      <c r="FC752" s="36">
        <f t="shared" si="1817"/>
        <v>0</v>
      </c>
      <c r="FD752" s="36">
        <f t="shared" si="1790"/>
        <v>0</v>
      </c>
      <c r="FE752" s="36">
        <f t="shared" si="1791"/>
        <v>0</v>
      </c>
      <c r="FF752" s="36">
        <f t="shared" si="1818"/>
        <v>0</v>
      </c>
      <c r="FG752" s="36">
        <f t="shared" si="1792"/>
        <v>0</v>
      </c>
      <c r="FH752" s="36">
        <f t="shared" si="1793"/>
        <v>0</v>
      </c>
      <c r="FI752" s="36">
        <f t="shared" si="1794"/>
        <v>0</v>
      </c>
      <c r="FJ752" s="36">
        <f t="shared" ca="1" si="1795"/>
        <v>0</v>
      </c>
      <c r="FK752" s="36">
        <f t="shared" si="1796"/>
        <v>0</v>
      </c>
      <c r="FL752" s="36">
        <f t="shared" si="1797"/>
        <v>0</v>
      </c>
      <c r="FM752" s="36">
        <f t="shared" ca="1" si="1798"/>
        <v>0</v>
      </c>
      <c r="FN752" s="36">
        <f t="shared" ca="1" si="1820"/>
        <v>0</v>
      </c>
    </row>
    <row r="753" spans="2:170" x14ac:dyDescent="0.25">
      <c r="B753" s="2">
        <v>745</v>
      </c>
      <c r="C753" s="2">
        <f t="shared" si="1674"/>
        <v>63</v>
      </c>
      <c r="D753" s="2">
        <f t="shared" si="1823"/>
        <v>769</v>
      </c>
      <c r="E753" s="2">
        <f t="shared" si="1821"/>
        <v>65</v>
      </c>
      <c r="F753" s="189">
        <f t="shared" si="1825"/>
        <v>68392</v>
      </c>
      <c r="G753" s="2">
        <f t="shared" si="1824"/>
        <v>3</v>
      </c>
      <c r="H753" s="187">
        <f t="shared" si="1675"/>
        <v>96.666666666666657</v>
      </c>
      <c r="I753" s="186">
        <f t="shared" si="1822"/>
        <v>96</v>
      </c>
      <c r="J753" s="2">
        <f t="shared" si="1676"/>
        <v>0</v>
      </c>
      <c r="K753" s="2">
        <f t="shared" si="1677"/>
        <v>1</v>
      </c>
      <c r="L753">
        <f t="shared" si="1678"/>
        <v>2</v>
      </c>
      <c r="M753" s="190">
        <f t="shared" si="1799"/>
        <v>0.50976156495000002</v>
      </c>
      <c r="N753">
        <f t="shared" si="1679"/>
        <v>1</v>
      </c>
      <c r="O753">
        <f t="shared" si="1680"/>
        <v>100</v>
      </c>
      <c r="P753" s="58">
        <f t="shared" si="1681"/>
        <v>2.293927042275</v>
      </c>
      <c r="Q753" s="106">
        <f t="shared" si="1682"/>
        <v>1</v>
      </c>
      <c r="R753" s="59">
        <f t="shared" si="1683"/>
        <v>1</v>
      </c>
      <c r="S753" s="32">
        <f t="shared" si="1800"/>
        <v>1</v>
      </c>
      <c r="T753">
        <f t="shared" si="1684"/>
        <v>1</v>
      </c>
      <c r="U753" s="32">
        <f t="shared" si="1801"/>
        <v>1.8681839999999999E-3</v>
      </c>
      <c r="V753">
        <f t="shared" si="1685"/>
        <v>1</v>
      </c>
      <c r="W753">
        <f t="shared" si="1686"/>
        <v>100</v>
      </c>
      <c r="X753" s="58">
        <f t="shared" si="1687"/>
        <v>8.4068279999999999E-3</v>
      </c>
      <c r="Y753" s="58">
        <f t="shared" si="1688"/>
        <v>8.4068279999999999E-3</v>
      </c>
      <c r="Z753" s="32">
        <f t="shared" si="1689"/>
        <v>8.4068279999999999E-3</v>
      </c>
      <c r="AA753" s="32">
        <f t="shared" si="1690"/>
        <v>0</v>
      </c>
      <c r="AB753" s="59">
        <f t="shared" si="1691"/>
        <v>4.9056245199999996E-3</v>
      </c>
      <c r="AC753" s="59">
        <f t="shared" si="1692"/>
        <v>4.9056245199999996E-3</v>
      </c>
      <c r="AD753">
        <f t="shared" si="1693"/>
        <v>1</v>
      </c>
      <c r="AE753" s="59">
        <f t="shared" si="1694"/>
        <v>4.9056245199999996E-3</v>
      </c>
      <c r="AF753" s="59">
        <f t="shared" si="1695"/>
        <v>4.1758461800000006E-3</v>
      </c>
      <c r="AG753" s="59">
        <f t="shared" si="1696"/>
        <v>4.1758461800000006E-3</v>
      </c>
      <c r="AH753">
        <f t="shared" si="1697"/>
        <v>1</v>
      </c>
      <c r="AI753" s="59">
        <f t="shared" si="1698"/>
        <v>4.1758461800000006E-3</v>
      </c>
      <c r="AJ753" s="59">
        <f t="shared" si="1699"/>
        <v>0</v>
      </c>
      <c r="AK753" s="59">
        <f t="shared" si="1700"/>
        <v>0</v>
      </c>
      <c r="AL753" s="59">
        <f t="shared" si="1701"/>
        <v>0</v>
      </c>
      <c r="AM753" s="12">
        <f t="shared" si="1802"/>
        <v>0</v>
      </c>
      <c r="AN753" s="12">
        <f t="shared" si="1803"/>
        <v>0</v>
      </c>
      <c r="AO753" s="66">
        <f t="shared" si="1702"/>
        <v>0</v>
      </c>
      <c r="AP753" s="66">
        <f t="shared" si="1703"/>
        <v>0</v>
      </c>
      <c r="AQ753" s="59">
        <f t="shared" si="1704"/>
        <v>0</v>
      </c>
      <c r="AR753" s="59">
        <f t="shared" si="1705"/>
        <v>0</v>
      </c>
      <c r="AS753" s="59">
        <f t="shared" si="1706"/>
        <v>0</v>
      </c>
      <c r="AT753" s="12">
        <f t="shared" si="1707"/>
        <v>0</v>
      </c>
      <c r="AU753" s="59">
        <f t="shared" si="1804"/>
        <v>0</v>
      </c>
      <c r="AV753" s="59">
        <f t="shared" si="1805"/>
        <v>0</v>
      </c>
      <c r="AW753" s="70">
        <f t="shared" si="1708"/>
        <v>0</v>
      </c>
      <c r="AX753" s="20">
        <f t="shared" si="1709"/>
        <v>200000</v>
      </c>
      <c r="AY753" s="20">
        <f t="shared" si="1710"/>
        <v>0</v>
      </c>
      <c r="AZ753" s="20">
        <f t="shared" si="1711"/>
        <v>0</v>
      </c>
      <c r="BA753" s="20">
        <f t="shared" si="1712"/>
        <v>200000</v>
      </c>
      <c r="BB753" s="36">
        <f t="shared" si="1713"/>
        <v>1</v>
      </c>
      <c r="BC753" s="36">
        <f t="shared" si="1714"/>
        <v>0</v>
      </c>
      <c r="BD753" s="80">
        <f t="shared" si="1715"/>
        <v>0</v>
      </c>
      <c r="BE753" s="36">
        <f t="shared" si="1716"/>
        <v>0</v>
      </c>
      <c r="BF753" s="36">
        <f t="shared" si="1717"/>
        <v>0</v>
      </c>
      <c r="BG753" s="36">
        <f t="shared" si="1718"/>
        <v>0</v>
      </c>
      <c r="BH753" s="36">
        <f t="shared" si="1719"/>
        <v>0</v>
      </c>
      <c r="BI753" s="36">
        <f t="shared" si="1720"/>
        <v>0</v>
      </c>
      <c r="BJ753" s="36">
        <f t="shared" si="1721"/>
        <v>0</v>
      </c>
      <c r="BK753" s="36">
        <f t="shared" si="1722"/>
        <v>0</v>
      </c>
      <c r="BL753" s="68">
        <f>IF(OR(AT753=0,E753&gt;ProjTerm),0,VLOOKUP(D753,'Life Events'!$AE$5:$AI$1206,5,FALSE))</f>
        <v>0</v>
      </c>
      <c r="BM753" s="93">
        <f t="shared" si="1723"/>
        <v>0</v>
      </c>
      <c r="BN753" s="93">
        <f t="shared" si="1724"/>
        <v>0</v>
      </c>
      <c r="BO753" s="36">
        <f t="shared" si="1725"/>
        <v>0</v>
      </c>
      <c r="BP753" s="36">
        <f t="shared" si="1726"/>
        <v>0</v>
      </c>
      <c r="BQ753" s="36">
        <f t="shared" si="1727"/>
        <v>0</v>
      </c>
      <c r="BR753" s="36">
        <f t="shared" si="1728"/>
        <v>154.78110000000001</v>
      </c>
      <c r="BS753" s="36">
        <f t="shared" si="1729"/>
        <v>0</v>
      </c>
      <c r="BT753" s="36">
        <f t="shared" si="1730"/>
        <v>0</v>
      </c>
      <c r="BU753" s="70" cm="1">
        <f t="array" ref="BU753">IF(AND(ActInt=1,$J753=0),INDEX(Tbl_FwdNom,$B753-IVP,MATCH(ValnDt,Tbl_FwdNom_Cols)),INDEX(Tbl_FwdNom,$B753,MATCH(StartDt,Tbl_FwdNom_Cols)))</f>
        <v>9.9369693839999993</v>
      </c>
      <c r="BV753" s="70" cm="1">
        <f t="array" ref="BV753">INDEX(Tbl_FwdReal,$B753,MATCH(StartDt,Tbl_FwdReal_Cols))</f>
        <v>3.5333386820000001</v>
      </c>
      <c r="BW753" s="70" cm="1">
        <f t="array" ref="BW753">IF(RunType&lt;&gt;"OPN",INDEX(Tbl_FwdReal,$B753,MATCH(ValnDt,Tbl_FwdReal_Cols)),IF(AND($J753=0,ActInt=1),INDEX(Tbl_FwdReal,$B753-IVP,MATCH(ValnDt,Tbl_FwdReal_Cols)),-999))*$K753</f>
        <v>3.5333386820000001</v>
      </c>
      <c r="BX753" s="70">
        <f t="shared" si="1731"/>
        <v>3.533338682E-2</v>
      </c>
      <c r="BY753" s="70">
        <f t="shared" si="1806"/>
        <v>6.1850905066131112E-2</v>
      </c>
      <c r="BZ753" s="64">
        <f t="shared" si="1819"/>
        <v>5.0136533629367985E-3</v>
      </c>
      <c r="CA753" s="70" cm="1">
        <f t="array" ref="CA753">IF($J753=1,CA752*(1+INDEX(Tbl_CPI,$B753,MATCH(IF(RunType="OPN",StartDt,ValnDt),Tbl_CPI_Cols))),0)</f>
        <v>0</v>
      </c>
      <c r="CB753" s="70">
        <f t="shared" si="1807"/>
        <v>62.84038466977595</v>
      </c>
      <c r="CC753" s="70">
        <f t="shared" si="1808"/>
        <v>62.526896484940231</v>
      </c>
      <c r="CD753" s="36">
        <f t="shared" si="1732"/>
        <v>316.75083644329305</v>
      </c>
      <c r="CE753" s="36">
        <f t="shared" si="1733"/>
        <v>0</v>
      </c>
      <c r="CF753" s="36">
        <f t="shared" si="1734"/>
        <v>0</v>
      </c>
      <c r="CG753" s="36">
        <f t="shared" si="1735"/>
        <v>0</v>
      </c>
      <c r="CH753" s="36">
        <f t="shared" si="1736"/>
        <v>0</v>
      </c>
      <c r="CI753" s="36">
        <f t="shared" si="1737"/>
        <v>0</v>
      </c>
      <c r="CJ753" s="36">
        <f t="shared" si="1738"/>
        <v>0</v>
      </c>
      <c r="CK753" s="36">
        <f t="shared" si="1739"/>
        <v>0</v>
      </c>
      <c r="CL753" s="36">
        <f t="shared" si="1740"/>
        <v>0</v>
      </c>
      <c r="CM753" s="36">
        <f t="shared" si="1741"/>
        <v>0</v>
      </c>
      <c r="CN753" s="36">
        <f t="shared" si="1742"/>
        <v>0</v>
      </c>
      <c r="CO753" s="20">
        <f t="shared" si="1743"/>
        <v>120000</v>
      </c>
      <c r="CP753" s="20">
        <f t="shared" si="1744"/>
        <v>2</v>
      </c>
      <c r="CQ753" s="64">
        <f t="shared" si="1745"/>
        <v>0.58047396057</v>
      </c>
      <c r="CR753" s="64">
        <f t="shared" si="1746"/>
        <v>1</v>
      </c>
      <c r="CS753" s="36">
        <f t="shared" si="1747"/>
        <v>0</v>
      </c>
      <c r="CT753" s="36">
        <f t="shared" si="1748"/>
        <v>0</v>
      </c>
      <c r="CU753" s="36">
        <f t="shared" si="1749"/>
        <v>0</v>
      </c>
      <c r="CV753" s="36">
        <f t="shared" si="1809"/>
        <v>0</v>
      </c>
      <c r="CW753" s="36">
        <f t="shared" si="1750"/>
        <v>0</v>
      </c>
      <c r="CX753" s="36">
        <f t="shared" si="1751"/>
        <v>0</v>
      </c>
      <c r="CY753" s="36">
        <f t="shared" si="1752"/>
        <v>0</v>
      </c>
      <c r="CZ753" s="36">
        <f t="shared" si="1810"/>
        <v>0</v>
      </c>
      <c r="DA753" s="64">
        <f t="shared" si="1753"/>
        <v>7.9259965480915628E-3</v>
      </c>
      <c r="DB753" s="70">
        <f t="shared" si="1811"/>
        <v>0.99213633086631736</v>
      </c>
      <c r="DC753" s="70">
        <f>PRODUCT($DB$8:DB753)</f>
        <v>9.8353676042278672E-4</v>
      </c>
      <c r="DD753" s="36">
        <f t="shared" si="1754"/>
        <v>0</v>
      </c>
      <c r="DE753" s="36">
        <f t="shared" si="1755"/>
        <v>0</v>
      </c>
      <c r="DF753" s="36">
        <f t="shared" si="1756"/>
        <v>0</v>
      </c>
      <c r="DG753" s="36">
        <f t="shared" si="1757"/>
        <v>0</v>
      </c>
      <c r="DH753" s="36">
        <f t="shared" si="1758"/>
        <v>0</v>
      </c>
      <c r="DI753" s="36">
        <f t="shared" si="1759"/>
        <v>0</v>
      </c>
      <c r="DJ753" s="36">
        <f t="shared" si="1760"/>
        <v>0</v>
      </c>
      <c r="DK753" s="36">
        <f t="shared" si="1761"/>
        <v>0</v>
      </c>
      <c r="DL753" s="36">
        <f t="shared" si="1762"/>
        <v>0</v>
      </c>
      <c r="DM753" s="36">
        <f t="shared" si="1763"/>
        <v>0</v>
      </c>
      <c r="DN753" s="36">
        <f t="shared" ca="1" si="1812"/>
        <v>4.6137290849905055E-12</v>
      </c>
      <c r="DO753" s="64" cm="1">
        <f t="array" ref="DO753">IFERROR(INDEX(Tbl_FwdNom,$B753,MATCH(LIDt,Tbl_FwdNom_Cols,0)),0)</f>
        <v>7.971827362</v>
      </c>
      <c r="DP753" s="64">
        <f t="shared" ca="1" si="1813"/>
        <v>7.9103157499999996</v>
      </c>
      <c r="DQ753" s="64">
        <f t="shared" ca="1" si="1764"/>
        <v>6.3643575380529782E-3</v>
      </c>
      <c r="DR753" s="70">
        <f t="shared" ca="1" si="1765"/>
        <v>0.99367589135050194</v>
      </c>
      <c r="DS753" s="70">
        <f ca="1">PRODUCT($DR$8:DR753)</f>
        <v>3.0113855029920617E-3</v>
      </c>
      <c r="DT753" s="36">
        <f t="shared" ca="1" si="1766"/>
        <v>0</v>
      </c>
      <c r="DU753" s="36">
        <f t="shared" ca="1" si="1767"/>
        <v>0</v>
      </c>
      <c r="DV753" s="36">
        <f t="shared" ca="1" si="1768"/>
        <v>0</v>
      </c>
      <c r="DW753" s="36">
        <f t="shared" ca="1" si="1769"/>
        <v>0</v>
      </c>
      <c r="DX753" s="36">
        <f t="shared" ca="1" si="1770"/>
        <v>0</v>
      </c>
      <c r="DY753" s="36">
        <f t="shared" ca="1" si="1771"/>
        <v>0</v>
      </c>
      <c r="DZ753" s="36">
        <f t="shared" ca="1" si="1772"/>
        <v>0</v>
      </c>
      <c r="EA753" s="36">
        <f t="shared" ca="1" si="1773"/>
        <v>0</v>
      </c>
      <c r="EB753" s="36">
        <f t="shared" ca="1" si="1774"/>
        <v>0</v>
      </c>
      <c r="EC753" s="36">
        <f t="shared" ca="1" si="1775"/>
        <v>0</v>
      </c>
      <c r="ED753" s="36">
        <f t="shared" ca="1" si="1776"/>
        <v>0</v>
      </c>
      <c r="EE753" s="36">
        <f t="shared" ca="1" si="1814"/>
        <v>0</v>
      </c>
      <c r="EF753" s="36">
        <f t="shared" ca="1" si="1777"/>
        <v>0</v>
      </c>
      <c r="EG753" s="64"/>
      <c r="EH753" s="64"/>
      <c r="EI753" s="64"/>
      <c r="EJ753" s="70"/>
      <c r="EK753" s="70"/>
      <c r="EL753" s="70"/>
      <c r="EM753" s="70"/>
      <c r="EN753" s="70"/>
      <c r="EO753" s="36">
        <f t="shared" si="1778"/>
        <v>0</v>
      </c>
      <c r="EP753" s="36">
        <f t="shared" si="1779"/>
        <v>0</v>
      </c>
      <c r="EQ753" s="36">
        <f t="shared" si="1780"/>
        <v>0</v>
      </c>
      <c r="ER753" s="36">
        <f t="shared" si="1781"/>
        <v>0</v>
      </c>
      <c r="ES753" s="36">
        <f t="shared" si="1782"/>
        <v>0</v>
      </c>
      <c r="ET753" s="36">
        <f t="shared" si="1783"/>
        <v>0</v>
      </c>
      <c r="EU753" s="36">
        <f t="shared" si="1815"/>
        <v>0</v>
      </c>
      <c r="EV753" s="36">
        <f t="shared" si="1784"/>
        <v>0</v>
      </c>
      <c r="EW753" s="36">
        <f t="shared" si="1785"/>
        <v>0</v>
      </c>
      <c r="EX753" s="36">
        <f t="shared" si="1816"/>
        <v>0</v>
      </c>
      <c r="EY753" s="36">
        <f t="shared" si="1786"/>
        <v>0</v>
      </c>
      <c r="EZ753" s="36">
        <f t="shared" si="1787"/>
        <v>0</v>
      </c>
      <c r="FA753" s="36">
        <f t="shared" si="1788"/>
        <v>0</v>
      </c>
      <c r="FB753" s="36">
        <f t="shared" si="1789"/>
        <v>0</v>
      </c>
      <c r="FC753" s="36">
        <f t="shared" si="1817"/>
        <v>0</v>
      </c>
      <c r="FD753" s="36">
        <f t="shared" si="1790"/>
        <v>0</v>
      </c>
      <c r="FE753" s="36">
        <f t="shared" si="1791"/>
        <v>0</v>
      </c>
      <c r="FF753" s="36">
        <f t="shared" si="1818"/>
        <v>0</v>
      </c>
      <c r="FG753" s="36">
        <f t="shared" si="1792"/>
        <v>0</v>
      </c>
      <c r="FH753" s="36">
        <f t="shared" si="1793"/>
        <v>0</v>
      </c>
      <c r="FI753" s="36">
        <f t="shared" si="1794"/>
        <v>0</v>
      </c>
      <c r="FJ753" s="36">
        <f t="shared" ca="1" si="1795"/>
        <v>0</v>
      </c>
      <c r="FK753" s="36">
        <f t="shared" si="1796"/>
        <v>0</v>
      </c>
      <c r="FL753" s="36">
        <f t="shared" si="1797"/>
        <v>0</v>
      </c>
      <c r="FM753" s="36">
        <f t="shared" ca="1" si="1798"/>
        <v>0</v>
      </c>
      <c r="FN753" s="36">
        <f t="shared" ca="1" si="1820"/>
        <v>0</v>
      </c>
    </row>
    <row r="754" spans="2:170" x14ac:dyDescent="0.25">
      <c r="B754" s="2">
        <v>746</v>
      </c>
      <c r="C754" s="2">
        <f t="shared" si="1674"/>
        <v>63</v>
      </c>
      <c r="D754" s="2">
        <f t="shared" si="1823"/>
        <v>770</v>
      </c>
      <c r="E754" s="2">
        <f t="shared" si="1821"/>
        <v>65</v>
      </c>
      <c r="F754" s="189">
        <f t="shared" si="1825"/>
        <v>68422</v>
      </c>
      <c r="G754" s="2">
        <f t="shared" si="1824"/>
        <v>4</v>
      </c>
      <c r="H754" s="187">
        <f t="shared" si="1675"/>
        <v>96.75</v>
      </c>
      <c r="I754" s="186">
        <f t="shared" si="1822"/>
        <v>96</v>
      </c>
      <c r="J754" s="2">
        <f t="shared" si="1676"/>
        <v>0</v>
      </c>
      <c r="K754" s="2">
        <f t="shared" si="1677"/>
        <v>1</v>
      </c>
      <c r="L754">
        <f t="shared" si="1678"/>
        <v>2</v>
      </c>
      <c r="M754" s="190">
        <f t="shared" si="1799"/>
        <v>0.50976156495000002</v>
      </c>
      <c r="N754">
        <f t="shared" si="1679"/>
        <v>1</v>
      </c>
      <c r="O754">
        <f t="shared" si="1680"/>
        <v>100</v>
      </c>
      <c r="P754" s="58">
        <f t="shared" si="1681"/>
        <v>2.293927042275</v>
      </c>
      <c r="Q754" s="106">
        <f t="shared" si="1682"/>
        <v>1</v>
      </c>
      <c r="R754" s="59">
        <f t="shared" si="1683"/>
        <v>1</v>
      </c>
      <c r="S754" s="32">
        <f t="shared" si="1800"/>
        <v>1</v>
      </c>
      <c r="T754">
        <f t="shared" si="1684"/>
        <v>1</v>
      </c>
      <c r="U754" s="32">
        <f t="shared" si="1801"/>
        <v>1.8681839999999999E-3</v>
      </c>
      <c r="V754">
        <f t="shared" si="1685"/>
        <v>1</v>
      </c>
      <c r="W754">
        <f t="shared" si="1686"/>
        <v>100</v>
      </c>
      <c r="X754" s="58">
        <f t="shared" si="1687"/>
        <v>8.4068279999999999E-3</v>
      </c>
      <c r="Y754" s="58">
        <f t="shared" si="1688"/>
        <v>8.4068279999999999E-3</v>
      </c>
      <c r="Z754" s="32">
        <f t="shared" si="1689"/>
        <v>8.4068279999999999E-3</v>
      </c>
      <c r="AA754" s="32">
        <f t="shared" si="1690"/>
        <v>0</v>
      </c>
      <c r="AB754" s="59">
        <f t="shared" si="1691"/>
        <v>4.9056245199999996E-3</v>
      </c>
      <c r="AC754" s="59">
        <f t="shared" si="1692"/>
        <v>4.9056245199999996E-3</v>
      </c>
      <c r="AD754">
        <f t="shared" si="1693"/>
        <v>1</v>
      </c>
      <c r="AE754" s="59">
        <f t="shared" si="1694"/>
        <v>4.9056245199999996E-3</v>
      </c>
      <c r="AF754" s="59">
        <f t="shared" si="1695"/>
        <v>4.1758461800000006E-3</v>
      </c>
      <c r="AG754" s="59">
        <f t="shared" si="1696"/>
        <v>4.1758461800000006E-3</v>
      </c>
      <c r="AH754">
        <f t="shared" si="1697"/>
        <v>1</v>
      </c>
      <c r="AI754" s="59">
        <f t="shared" si="1698"/>
        <v>4.1758461800000006E-3</v>
      </c>
      <c r="AJ754" s="59">
        <f t="shared" si="1699"/>
        <v>0</v>
      </c>
      <c r="AK754" s="59">
        <f t="shared" si="1700"/>
        <v>0</v>
      </c>
      <c r="AL754" s="59">
        <f t="shared" si="1701"/>
        <v>0</v>
      </c>
      <c r="AM754" s="12">
        <f t="shared" si="1802"/>
        <v>0</v>
      </c>
      <c r="AN754" s="12">
        <f t="shared" si="1803"/>
        <v>0</v>
      </c>
      <c r="AO754" s="66">
        <f t="shared" si="1702"/>
        <v>0</v>
      </c>
      <c r="AP754" s="66">
        <f t="shared" si="1703"/>
        <v>0</v>
      </c>
      <c r="AQ754" s="59">
        <f t="shared" si="1704"/>
        <v>0</v>
      </c>
      <c r="AR754" s="59">
        <f t="shared" si="1705"/>
        <v>0</v>
      </c>
      <c r="AS754" s="59">
        <f t="shared" si="1706"/>
        <v>0</v>
      </c>
      <c r="AT754" s="12">
        <f t="shared" si="1707"/>
        <v>0</v>
      </c>
      <c r="AU754" s="59">
        <f t="shared" si="1804"/>
        <v>0</v>
      </c>
      <c r="AV754" s="59">
        <f t="shared" si="1805"/>
        <v>0</v>
      </c>
      <c r="AW754" s="70">
        <f t="shared" si="1708"/>
        <v>0</v>
      </c>
      <c r="AX754" s="20">
        <f t="shared" si="1709"/>
        <v>200000</v>
      </c>
      <c r="AY754" s="20">
        <f t="shared" si="1710"/>
        <v>0</v>
      </c>
      <c r="AZ754" s="20">
        <f t="shared" si="1711"/>
        <v>0</v>
      </c>
      <c r="BA754" s="20">
        <f t="shared" si="1712"/>
        <v>200000</v>
      </c>
      <c r="BB754" s="36">
        <f t="shared" si="1713"/>
        <v>1</v>
      </c>
      <c r="BC754" s="36">
        <f t="shared" si="1714"/>
        <v>0</v>
      </c>
      <c r="BD754" s="80">
        <f t="shared" si="1715"/>
        <v>0</v>
      </c>
      <c r="BE754" s="36">
        <f t="shared" si="1716"/>
        <v>0</v>
      </c>
      <c r="BF754" s="36">
        <f t="shared" si="1717"/>
        <v>0</v>
      </c>
      <c r="BG754" s="36">
        <f t="shared" si="1718"/>
        <v>0</v>
      </c>
      <c r="BH754" s="36">
        <f t="shared" si="1719"/>
        <v>0</v>
      </c>
      <c r="BI754" s="36">
        <f t="shared" si="1720"/>
        <v>0</v>
      </c>
      <c r="BJ754" s="36">
        <f t="shared" si="1721"/>
        <v>0</v>
      </c>
      <c r="BK754" s="36">
        <f t="shared" si="1722"/>
        <v>0</v>
      </c>
      <c r="BL754" s="68">
        <f>IF(OR(AT754=0,E754&gt;ProjTerm),0,VLOOKUP(D754,'Life Events'!$AE$5:$AI$1206,5,FALSE))</f>
        <v>0</v>
      </c>
      <c r="BM754" s="93">
        <f t="shared" si="1723"/>
        <v>0</v>
      </c>
      <c r="BN754" s="93">
        <f t="shared" si="1724"/>
        <v>0</v>
      </c>
      <c r="BO754" s="36">
        <f t="shared" si="1725"/>
        <v>0</v>
      </c>
      <c r="BP754" s="36">
        <f t="shared" si="1726"/>
        <v>0</v>
      </c>
      <c r="BQ754" s="36">
        <f t="shared" si="1727"/>
        <v>0</v>
      </c>
      <c r="BR754" s="36">
        <f t="shared" si="1728"/>
        <v>154.78110000000001</v>
      </c>
      <c r="BS754" s="36">
        <f t="shared" si="1729"/>
        <v>0</v>
      </c>
      <c r="BT754" s="36">
        <f t="shared" si="1730"/>
        <v>0</v>
      </c>
      <c r="BU754" s="70" cm="1">
        <f t="array" ref="BU754">IF(AND(ActInt=1,$J754=0),INDEX(Tbl_FwdNom,$B754-IVP,MATCH(ValnDt,Tbl_FwdNom_Cols)),INDEX(Tbl_FwdNom,$B754,MATCH(StartDt,Tbl_FwdNom_Cols)))</f>
        <v>9.9310002040000001</v>
      </c>
      <c r="BV754" s="70" cm="1">
        <f t="array" ref="BV754">INDEX(Tbl_FwdReal,$B754,MATCH(StartDt,Tbl_FwdReal_Cols))</f>
        <v>3.529953645</v>
      </c>
      <c r="BW754" s="70" cm="1">
        <f t="array" ref="BW754">IF(RunType&lt;&gt;"OPN",INDEX(Tbl_FwdReal,$B754,MATCH(ValnDt,Tbl_FwdReal_Cols)),IF(AND($J754=0,ActInt=1),INDEX(Tbl_FwdReal,$B754-IVP,MATCH(ValnDt,Tbl_FwdReal_Cols)),-999))*$K754</f>
        <v>3.529953645</v>
      </c>
      <c r="BX754" s="70">
        <f t="shared" si="1731"/>
        <v>3.5299536450000002E-2</v>
      </c>
      <c r="BY754" s="70">
        <f t="shared" si="1806"/>
        <v>6.182796701473392E-2</v>
      </c>
      <c r="BZ754" s="64">
        <f t="shared" si="1819"/>
        <v>5.0118441570354832E-3</v>
      </c>
      <c r="CA754" s="70" cm="1">
        <f t="array" ref="CA754">IF($J754=1,CA753*(1+INDEX(Tbl_CPI,$B754,MATCH(IF(RunType="OPN",StartDt,ValnDt),Tbl_CPI_Cols))),0)</f>
        <v>0</v>
      </c>
      <c r="CB754" s="70">
        <f t="shared" si="1807"/>
        <v>63.155330884509027</v>
      </c>
      <c r="CC754" s="70">
        <f t="shared" si="1808"/>
        <v>62.526896484940231</v>
      </c>
      <c r="CD754" s="36">
        <f t="shared" si="1732"/>
        <v>316.75083644329305</v>
      </c>
      <c r="CE754" s="36">
        <f t="shared" si="1733"/>
        <v>0</v>
      </c>
      <c r="CF754" s="36">
        <f t="shared" si="1734"/>
        <v>0</v>
      </c>
      <c r="CG754" s="36">
        <f t="shared" si="1735"/>
        <v>0</v>
      </c>
      <c r="CH754" s="36">
        <f t="shared" si="1736"/>
        <v>0</v>
      </c>
      <c r="CI754" s="36">
        <f t="shared" si="1737"/>
        <v>0</v>
      </c>
      <c r="CJ754" s="36">
        <f t="shared" si="1738"/>
        <v>0</v>
      </c>
      <c r="CK754" s="36">
        <f t="shared" si="1739"/>
        <v>0</v>
      </c>
      <c r="CL754" s="36">
        <f t="shared" si="1740"/>
        <v>0</v>
      </c>
      <c r="CM754" s="36">
        <f t="shared" si="1741"/>
        <v>0</v>
      </c>
      <c r="CN754" s="36">
        <f t="shared" si="1742"/>
        <v>0</v>
      </c>
      <c r="CO754" s="20">
        <f t="shared" si="1743"/>
        <v>120000</v>
      </c>
      <c r="CP754" s="20">
        <f t="shared" si="1744"/>
        <v>2</v>
      </c>
      <c r="CQ754" s="64">
        <f t="shared" si="1745"/>
        <v>0.58047396057</v>
      </c>
      <c r="CR754" s="64">
        <f t="shared" si="1746"/>
        <v>1</v>
      </c>
      <c r="CS754" s="36">
        <f t="shared" si="1747"/>
        <v>0</v>
      </c>
      <c r="CT754" s="36">
        <f t="shared" si="1748"/>
        <v>0</v>
      </c>
      <c r="CU754" s="36">
        <f t="shared" si="1749"/>
        <v>0</v>
      </c>
      <c r="CV754" s="36">
        <f t="shared" si="1809"/>
        <v>0</v>
      </c>
      <c r="CW754" s="36">
        <f t="shared" si="1750"/>
        <v>0</v>
      </c>
      <c r="CX754" s="36">
        <f t="shared" si="1751"/>
        <v>0</v>
      </c>
      <c r="CY754" s="36">
        <f t="shared" si="1752"/>
        <v>0</v>
      </c>
      <c r="CZ754" s="36">
        <f t="shared" si="1810"/>
        <v>0</v>
      </c>
      <c r="DA754" s="64">
        <f t="shared" si="1753"/>
        <v>7.9214358731092283E-3</v>
      </c>
      <c r="DB754" s="70">
        <f t="shared" si="1811"/>
        <v>0.99214082011635429</v>
      </c>
      <c r="DC754" s="70">
        <f>PRODUCT($DB$8:DB754)</f>
        <v>9.7580696810044591E-4</v>
      </c>
      <c r="DD754" s="36">
        <f t="shared" si="1754"/>
        <v>0</v>
      </c>
      <c r="DE754" s="36">
        <f t="shared" si="1755"/>
        <v>0</v>
      </c>
      <c r="DF754" s="36">
        <f t="shared" si="1756"/>
        <v>0</v>
      </c>
      <c r="DG754" s="36">
        <f t="shared" si="1757"/>
        <v>0</v>
      </c>
      <c r="DH754" s="36">
        <f t="shared" si="1758"/>
        <v>0</v>
      </c>
      <c r="DI754" s="36">
        <f t="shared" si="1759"/>
        <v>0</v>
      </c>
      <c r="DJ754" s="36">
        <f t="shared" si="1760"/>
        <v>0</v>
      </c>
      <c r="DK754" s="36">
        <f t="shared" si="1761"/>
        <v>0</v>
      </c>
      <c r="DL754" s="36">
        <f t="shared" si="1762"/>
        <v>0</v>
      </c>
      <c r="DM754" s="36">
        <f t="shared" si="1763"/>
        <v>0</v>
      </c>
      <c r="DN754" s="36">
        <f t="shared" ca="1" si="1812"/>
        <v>4.6137290849905055E-12</v>
      </c>
      <c r="DO754" s="64" cm="1">
        <f t="array" ref="DO754">IFERROR(INDEX(Tbl_FwdNom,$B754,MATCH(LIDt,Tbl_FwdNom_Cols,0)),0)</f>
        <v>7.9701182319999999</v>
      </c>
      <c r="DP754" s="64">
        <f t="shared" ca="1" si="1813"/>
        <v>7.9086075940000002</v>
      </c>
      <c r="DQ754" s="64">
        <f t="shared" ca="1" si="1764"/>
        <v>6.3630300160768538E-3</v>
      </c>
      <c r="DR754" s="70">
        <f t="shared" ca="1" si="1765"/>
        <v>0.99367720213651411</v>
      </c>
      <c r="DS754" s="70">
        <f ca="1">PRODUCT($DR$8:DR754)</f>
        <v>2.9923451211676111E-3</v>
      </c>
      <c r="DT754" s="36">
        <f t="shared" ca="1" si="1766"/>
        <v>0</v>
      </c>
      <c r="DU754" s="36">
        <f t="shared" ca="1" si="1767"/>
        <v>0</v>
      </c>
      <c r="DV754" s="36">
        <f t="shared" ca="1" si="1768"/>
        <v>0</v>
      </c>
      <c r="DW754" s="36">
        <f t="shared" ca="1" si="1769"/>
        <v>0</v>
      </c>
      <c r="DX754" s="36">
        <f t="shared" ca="1" si="1770"/>
        <v>0</v>
      </c>
      <c r="DY754" s="36">
        <f t="shared" ca="1" si="1771"/>
        <v>0</v>
      </c>
      <c r="DZ754" s="36">
        <f t="shared" ca="1" si="1772"/>
        <v>0</v>
      </c>
      <c r="EA754" s="36">
        <f t="shared" ca="1" si="1773"/>
        <v>0</v>
      </c>
      <c r="EB754" s="36">
        <f t="shared" ca="1" si="1774"/>
        <v>0</v>
      </c>
      <c r="EC754" s="36">
        <f t="shared" ca="1" si="1775"/>
        <v>0</v>
      </c>
      <c r="ED754" s="36">
        <f t="shared" ca="1" si="1776"/>
        <v>0</v>
      </c>
      <c r="EE754" s="36">
        <f t="shared" ca="1" si="1814"/>
        <v>0</v>
      </c>
      <c r="EF754" s="36">
        <f t="shared" ca="1" si="1777"/>
        <v>0</v>
      </c>
      <c r="EG754" s="64"/>
      <c r="EH754" s="64"/>
      <c r="EI754" s="64"/>
      <c r="EJ754" s="70"/>
      <c r="EK754" s="70"/>
      <c r="EL754" s="70"/>
      <c r="EM754" s="70"/>
      <c r="EN754" s="70"/>
      <c r="EO754" s="36">
        <f t="shared" si="1778"/>
        <v>0</v>
      </c>
      <c r="EP754" s="36">
        <f t="shared" si="1779"/>
        <v>0</v>
      </c>
      <c r="EQ754" s="36">
        <f t="shared" si="1780"/>
        <v>0</v>
      </c>
      <c r="ER754" s="36">
        <f t="shared" si="1781"/>
        <v>0</v>
      </c>
      <c r="ES754" s="36">
        <f t="shared" si="1782"/>
        <v>0</v>
      </c>
      <c r="ET754" s="36">
        <f t="shared" si="1783"/>
        <v>0</v>
      </c>
      <c r="EU754" s="36">
        <f t="shared" si="1815"/>
        <v>0</v>
      </c>
      <c r="EV754" s="36">
        <f t="shared" si="1784"/>
        <v>0</v>
      </c>
      <c r="EW754" s="36">
        <f t="shared" si="1785"/>
        <v>0</v>
      </c>
      <c r="EX754" s="36">
        <f t="shared" si="1816"/>
        <v>0</v>
      </c>
      <c r="EY754" s="36">
        <f t="shared" si="1786"/>
        <v>0</v>
      </c>
      <c r="EZ754" s="36">
        <f t="shared" si="1787"/>
        <v>0</v>
      </c>
      <c r="FA754" s="36">
        <f t="shared" si="1788"/>
        <v>0</v>
      </c>
      <c r="FB754" s="36">
        <f t="shared" si="1789"/>
        <v>0</v>
      </c>
      <c r="FC754" s="36">
        <f t="shared" si="1817"/>
        <v>0</v>
      </c>
      <c r="FD754" s="36">
        <f t="shared" si="1790"/>
        <v>0</v>
      </c>
      <c r="FE754" s="36">
        <f t="shared" si="1791"/>
        <v>0</v>
      </c>
      <c r="FF754" s="36">
        <f t="shared" si="1818"/>
        <v>0</v>
      </c>
      <c r="FG754" s="36">
        <f t="shared" si="1792"/>
        <v>0</v>
      </c>
      <c r="FH754" s="36">
        <f t="shared" si="1793"/>
        <v>0</v>
      </c>
      <c r="FI754" s="36">
        <f t="shared" si="1794"/>
        <v>0</v>
      </c>
      <c r="FJ754" s="36">
        <f t="shared" ca="1" si="1795"/>
        <v>0</v>
      </c>
      <c r="FK754" s="36">
        <f t="shared" si="1796"/>
        <v>0</v>
      </c>
      <c r="FL754" s="36">
        <f t="shared" si="1797"/>
        <v>0</v>
      </c>
      <c r="FM754" s="36">
        <f t="shared" ca="1" si="1798"/>
        <v>0</v>
      </c>
      <c r="FN754" s="36">
        <f t="shared" ca="1" si="1820"/>
        <v>0</v>
      </c>
    </row>
    <row r="755" spans="2:170" x14ac:dyDescent="0.25">
      <c r="B755" s="2">
        <v>747</v>
      </c>
      <c r="C755" s="2">
        <f t="shared" si="1674"/>
        <v>63</v>
      </c>
      <c r="D755" s="2">
        <f t="shared" si="1823"/>
        <v>771</v>
      </c>
      <c r="E755" s="2">
        <f t="shared" si="1821"/>
        <v>65</v>
      </c>
      <c r="F755" s="189">
        <f t="shared" si="1825"/>
        <v>68453</v>
      </c>
      <c r="G755" s="2">
        <f t="shared" si="1824"/>
        <v>5</v>
      </c>
      <c r="H755" s="187">
        <f t="shared" si="1675"/>
        <v>96.833333333333343</v>
      </c>
      <c r="I755" s="186">
        <f t="shared" si="1822"/>
        <v>96</v>
      </c>
      <c r="J755" s="2">
        <f t="shared" si="1676"/>
        <v>0</v>
      </c>
      <c r="K755" s="2">
        <f t="shared" si="1677"/>
        <v>1</v>
      </c>
      <c r="L755">
        <f t="shared" si="1678"/>
        <v>2</v>
      </c>
      <c r="M755" s="190">
        <f t="shared" si="1799"/>
        <v>0.50976156495000002</v>
      </c>
      <c r="N755">
        <f t="shared" si="1679"/>
        <v>1</v>
      </c>
      <c r="O755">
        <f t="shared" si="1680"/>
        <v>100</v>
      </c>
      <c r="P755" s="58">
        <f t="shared" si="1681"/>
        <v>2.293927042275</v>
      </c>
      <c r="Q755" s="106">
        <f t="shared" si="1682"/>
        <v>1</v>
      </c>
      <c r="R755" s="59">
        <f t="shared" si="1683"/>
        <v>1</v>
      </c>
      <c r="S755" s="32">
        <f t="shared" si="1800"/>
        <v>1</v>
      </c>
      <c r="T755">
        <f t="shared" si="1684"/>
        <v>1</v>
      </c>
      <c r="U755" s="32">
        <f t="shared" si="1801"/>
        <v>1.8681839999999999E-3</v>
      </c>
      <c r="V755">
        <f t="shared" si="1685"/>
        <v>1</v>
      </c>
      <c r="W755">
        <f t="shared" si="1686"/>
        <v>100</v>
      </c>
      <c r="X755" s="58">
        <f t="shared" si="1687"/>
        <v>8.4068279999999999E-3</v>
      </c>
      <c r="Y755" s="58">
        <f t="shared" si="1688"/>
        <v>8.4068279999999999E-3</v>
      </c>
      <c r="Z755" s="32">
        <f t="shared" si="1689"/>
        <v>8.4068279999999999E-3</v>
      </c>
      <c r="AA755" s="32">
        <f t="shared" si="1690"/>
        <v>0</v>
      </c>
      <c r="AB755" s="59">
        <f t="shared" si="1691"/>
        <v>4.9056245199999996E-3</v>
      </c>
      <c r="AC755" s="59">
        <f t="shared" si="1692"/>
        <v>4.9056245199999996E-3</v>
      </c>
      <c r="AD755">
        <f t="shared" si="1693"/>
        <v>1</v>
      </c>
      <c r="AE755" s="59">
        <f t="shared" si="1694"/>
        <v>4.9056245199999996E-3</v>
      </c>
      <c r="AF755" s="59">
        <f t="shared" si="1695"/>
        <v>4.1758461800000006E-3</v>
      </c>
      <c r="AG755" s="59">
        <f t="shared" si="1696"/>
        <v>4.1758461800000006E-3</v>
      </c>
      <c r="AH755">
        <f t="shared" si="1697"/>
        <v>1</v>
      </c>
      <c r="AI755" s="59">
        <f t="shared" si="1698"/>
        <v>4.1758461800000006E-3</v>
      </c>
      <c r="AJ755" s="59">
        <f t="shared" si="1699"/>
        <v>0</v>
      </c>
      <c r="AK755" s="59">
        <f t="shared" si="1700"/>
        <v>0</v>
      </c>
      <c r="AL755" s="59">
        <f t="shared" si="1701"/>
        <v>0</v>
      </c>
      <c r="AM755" s="12">
        <f t="shared" si="1802"/>
        <v>0</v>
      </c>
      <c r="AN755" s="12">
        <f t="shared" si="1803"/>
        <v>0</v>
      </c>
      <c r="AO755" s="66">
        <f t="shared" si="1702"/>
        <v>0</v>
      </c>
      <c r="AP755" s="66">
        <f t="shared" si="1703"/>
        <v>0</v>
      </c>
      <c r="AQ755" s="59">
        <f t="shared" si="1704"/>
        <v>0</v>
      </c>
      <c r="AR755" s="59">
        <f t="shared" si="1705"/>
        <v>0</v>
      </c>
      <c r="AS755" s="59">
        <f t="shared" si="1706"/>
        <v>0</v>
      </c>
      <c r="AT755" s="12">
        <f t="shared" si="1707"/>
        <v>0</v>
      </c>
      <c r="AU755" s="59">
        <f t="shared" si="1804"/>
        <v>0</v>
      </c>
      <c r="AV755" s="59">
        <f t="shared" si="1805"/>
        <v>0</v>
      </c>
      <c r="AW755" s="70">
        <f t="shared" si="1708"/>
        <v>0</v>
      </c>
      <c r="AX755" s="20">
        <f t="shared" si="1709"/>
        <v>200000</v>
      </c>
      <c r="AY755" s="20">
        <f t="shared" si="1710"/>
        <v>0</v>
      </c>
      <c r="AZ755" s="20">
        <f t="shared" si="1711"/>
        <v>0</v>
      </c>
      <c r="BA755" s="20">
        <f t="shared" si="1712"/>
        <v>200000</v>
      </c>
      <c r="BB755" s="36">
        <f t="shared" si="1713"/>
        <v>1</v>
      </c>
      <c r="BC755" s="36">
        <f t="shared" si="1714"/>
        <v>0</v>
      </c>
      <c r="BD755" s="80">
        <f t="shared" si="1715"/>
        <v>0</v>
      </c>
      <c r="BE755" s="36">
        <f t="shared" si="1716"/>
        <v>0</v>
      </c>
      <c r="BF755" s="36">
        <f t="shared" si="1717"/>
        <v>0</v>
      </c>
      <c r="BG755" s="36">
        <f t="shared" si="1718"/>
        <v>0</v>
      </c>
      <c r="BH755" s="36">
        <f t="shared" si="1719"/>
        <v>0</v>
      </c>
      <c r="BI755" s="36">
        <f t="shared" si="1720"/>
        <v>0</v>
      </c>
      <c r="BJ755" s="36">
        <f t="shared" si="1721"/>
        <v>0</v>
      </c>
      <c r="BK755" s="36">
        <f t="shared" si="1722"/>
        <v>0</v>
      </c>
      <c r="BL755" s="68">
        <f>IF(OR(AT755=0,E755&gt;ProjTerm),0,VLOOKUP(D755,'Life Events'!$AE$5:$AI$1206,5,FALSE))</f>
        <v>0</v>
      </c>
      <c r="BM755" s="93">
        <f t="shared" si="1723"/>
        <v>0</v>
      </c>
      <c r="BN755" s="93">
        <f t="shared" si="1724"/>
        <v>0</v>
      </c>
      <c r="BO755" s="36">
        <f t="shared" si="1725"/>
        <v>0</v>
      </c>
      <c r="BP755" s="36">
        <f t="shared" si="1726"/>
        <v>0</v>
      </c>
      <c r="BQ755" s="36">
        <f t="shared" si="1727"/>
        <v>0</v>
      </c>
      <c r="BR755" s="36">
        <f t="shared" si="1728"/>
        <v>154.78110000000001</v>
      </c>
      <c r="BS755" s="36">
        <f t="shared" si="1729"/>
        <v>0</v>
      </c>
      <c r="BT755" s="36">
        <f t="shared" si="1730"/>
        <v>0</v>
      </c>
      <c r="BU755" s="70" cm="1">
        <f t="array" ref="BU755">IF(AND(ActInt=1,$J755=0),INDEX(Tbl_FwdNom,$B755-IVP,MATCH(ValnDt,Tbl_FwdNom_Cols)),INDEX(Tbl_FwdNom,$B755,MATCH(StartDt,Tbl_FwdNom_Cols)))</f>
        <v>9.9250313489999993</v>
      </c>
      <c r="BV755" s="70" cm="1">
        <f t="array" ref="BV755">INDEX(Tbl_FwdReal,$B755,MATCH(StartDt,Tbl_FwdReal_Cols))</f>
        <v>3.5265687200000002</v>
      </c>
      <c r="BW755" s="70" cm="1">
        <f t="array" ref="BW755">IF(RunType&lt;&gt;"OPN",INDEX(Tbl_FwdReal,$B755,MATCH(ValnDt,Tbl_FwdReal_Cols)),IF(AND($J755=0,ActInt=1),INDEX(Tbl_FwdReal,$B755-IVP,MATCH(ValnDt,Tbl_FwdReal_Cols)),-999))*$K755</f>
        <v>3.5265687200000002</v>
      </c>
      <c r="BX755" s="70">
        <f t="shared" si="1731"/>
        <v>3.52656872E-2</v>
      </c>
      <c r="BY755" s="70">
        <f t="shared" si="1806"/>
        <v>6.1805029453892324E-2</v>
      </c>
      <c r="BZ755" s="64">
        <f t="shared" si="1819"/>
        <v>5.0100349540007638E-3</v>
      </c>
      <c r="CA755" s="70" cm="1">
        <f t="array" ref="CA755">IF($J755=1,CA754*(1+INDEX(Tbl_CPI,$B755,MATCH(IF(RunType="OPN",StartDt,ValnDt),Tbl_CPI_Cols))),0)</f>
        <v>0</v>
      </c>
      <c r="CB755" s="70">
        <f t="shared" si="1807"/>
        <v>63.471741299771899</v>
      </c>
      <c r="CC755" s="70">
        <f t="shared" si="1808"/>
        <v>62.526896484940231</v>
      </c>
      <c r="CD755" s="36">
        <f t="shared" si="1732"/>
        <v>316.75083644329305</v>
      </c>
      <c r="CE755" s="36">
        <f t="shared" si="1733"/>
        <v>0</v>
      </c>
      <c r="CF755" s="36">
        <f t="shared" si="1734"/>
        <v>0</v>
      </c>
      <c r="CG755" s="36">
        <f t="shared" si="1735"/>
        <v>0</v>
      </c>
      <c r="CH755" s="36">
        <f t="shared" si="1736"/>
        <v>0</v>
      </c>
      <c r="CI755" s="36">
        <f t="shared" si="1737"/>
        <v>0</v>
      </c>
      <c r="CJ755" s="36">
        <f t="shared" si="1738"/>
        <v>0</v>
      </c>
      <c r="CK755" s="36">
        <f t="shared" si="1739"/>
        <v>0</v>
      </c>
      <c r="CL755" s="36">
        <f t="shared" si="1740"/>
        <v>0</v>
      </c>
      <c r="CM755" s="36">
        <f t="shared" si="1741"/>
        <v>0</v>
      </c>
      <c r="CN755" s="36">
        <f t="shared" si="1742"/>
        <v>0</v>
      </c>
      <c r="CO755" s="20">
        <f t="shared" si="1743"/>
        <v>120000</v>
      </c>
      <c r="CP755" s="20">
        <f t="shared" si="1744"/>
        <v>2</v>
      </c>
      <c r="CQ755" s="64">
        <f t="shared" si="1745"/>
        <v>0.58047396057</v>
      </c>
      <c r="CR755" s="64">
        <f t="shared" si="1746"/>
        <v>1</v>
      </c>
      <c r="CS755" s="36">
        <f t="shared" si="1747"/>
        <v>0</v>
      </c>
      <c r="CT755" s="36">
        <f t="shared" si="1748"/>
        <v>0</v>
      </c>
      <c r="CU755" s="36">
        <f t="shared" si="1749"/>
        <v>0</v>
      </c>
      <c r="CV755" s="36">
        <f t="shared" si="1809"/>
        <v>0</v>
      </c>
      <c r="CW755" s="36">
        <f t="shared" si="1750"/>
        <v>0</v>
      </c>
      <c r="CX755" s="36">
        <f t="shared" si="1751"/>
        <v>0</v>
      </c>
      <c r="CY755" s="36">
        <f t="shared" si="1752"/>
        <v>0</v>
      </c>
      <c r="CZ755" s="36">
        <f t="shared" si="1810"/>
        <v>0</v>
      </c>
      <c r="DA755" s="64">
        <f t="shared" si="1753"/>
        <v>7.9168752194471725E-3</v>
      </c>
      <c r="DB755" s="70">
        <f t="shared" si="1811"/>
        <v>0.99214530938603096</v>
      </c>
      <c r="DC755" s="70">
        <f>PRODUCT($DB$8:DB755)</f>
        <v>9.6814230626706169E-4</v>
      </c>
      <c r="DD755" s="36">
        <f t="shared" si="1754"/>
        <v>0</v>
      </c>
      <c r="DE755" s="36">
        <f t="shared" si="1755"/>
        <v>0</v>
      </c>
      <c r="DF755" s="36">
        <f t="shared" si="1756"/>
        <v>0</v>
      </c>
      <c r="DG755" s="36">
        <f t="shared" si="1757"/>
        <v>0</v>
      </c>
      <c r="DH755" s="36">
        <f t="shared" si="1758"/>
        <v>0</v>
      </c>
      <c r="DI755" s="36">
        <f t="shared" si="1759"/>
        <v>0</v>
      </c>
      <c r="DJ755" s="36">
        <f t="shared" si="1760"/>
        <v>0</v>
      </c>
      <c r="DK755" s="36">
        <f t="shared" si="1761"/>
        <v>0</v>
      </c>
      <c r="DL755" s="36">
        <f t="shared" si="1762"/>
        <v>0</v>
      </c>
      <c r="DM755" s="36">
        <f t="shared" si="1763"/>
        <v>0</v>
      </c>
      <c r="DN755" s="36">
        <f t="shared" ca="1" si="1812"/>
        <v>4.6137290849905055E-12</v>
      </c>
      <c r="DO755" s="64" cm="1">
        <f t="array" ref="DO755">IFERROR(INDEX(Tbl_FwdNom,$B755,MATCH(LIDt,Tbl_FwdNom_Cols,0)),0)</f>
        <v>7.9684091300000004</v>
      </c>
      <c r="DP755" s="64">
        <f t="shared" ca="1" si="1813"/>
        <v>7.9068994650000004</v>
      </c>
      <c r="DQ755" s="64">
        <f t="shared" ca="1" si="1764"/>
        <v>6.3617024958213531E-3</v>
      </c>
      <c r="DR755" s="70">
        <f t="shared" ca="1" si="1765"/>
        <v>0.99367851292428555</v>
      </c>
      <c r="DS755" s="70">
        <f ca="1">PRODUCT($DR$8:DR755)</f>
        <v>2.9734290501580727E-3</v>
      </c>
      <c r="DT755" s="36">
        <f t="shared" ca="1" si="1766"/>
        <v>0</v>
      </c>
      <c r="DU755" s="36">
        <f t="shared" ca="1" si="1767"/>
        <v>0</v>
      </c>
      <c r="DV755" s="36">
        <f t="shared" ca="1" si="1768"/>
        <v>0</v>
      </c>
      <c r="DW755" s="36">
        <f t="shared" ca="1" si="1769"/>
        <v>0</v>
      </c>
      <c r="DX755" s="36">
        <f t="shared" ca="1" si="1770"/>
        <v>0</v>
      </c>
      <c r="DY755" s="36">
        <f t="shared" ca="1" si="1771"/>
        <v>0</v>
      </c>
      <c r="DZ755" s="36">
        <f t="shared" ca="1" si="1772"/>
        <v>0</v>
      </c>
      <c r="EA755" s="36">
        <f t="shared" ca="1" si="1773"/>
        <v>0</v>
      </c>
      <c r="EB755" s="36">
        <f t="shared" ca="1" si="1774"/>
        <v>0</v>
      </c>
      <c r="EC755" s="36">
        <f t="shared" ca="1" si="1775"/>
        <v>0</v>
      </c>
      <c r="ED755" s="36">
        <f t="shared" ca="1" si="1776"/>
        <v>0</v>
      </c>
      <c r="EE755" s="36">
        <f t="shared" ca="1" si="1814"/>
        <v>0</v>
      </c>
      <c r="EF755" s="36">
        <f t="shared" ca="1" si="1777"/>
        <v>0</v>
      </c>
      <c r="EG755" s="64"/>
      <c r="EH755" s="64"/>
      <c r="EI755" s="64"/>
      <c r="EJ755" s="70"/>
      <c r="EK755" s="70"/>
      <c r="EL755" s="70"/>
      <c r="EM755" s="70"/>
      <c r="EN755" s="70"/>
      <c r="EO755" s="36">
        <f t="shared" si="1778"/>
        <v>0</v>
      </c>
      <c r="EP755" s="36">
        <f t="shared" si="1779"/>
        <v>0</v>
      </c>
      <c r="EQ755" s="36">
        <f t="shared" si="1780"/>
        <v>0</v>
      </c>
      <c r="ER755" s="36">
        <f t="shared" si="1781"/>
        <v>0</v>
      </c>
      <c r="ES755" s="36">
        <f t="shared" si="1782"/>
        <v>0</v>
      </c>
      <c r="ET755" s="36">
        <f t="shared" si="1783"/>
        <v>0</v>
      </c>
      <c r="EU755" s="36">
        <f t="shared" si="1815"/>
        <v>0</v>
      </c>
      <c r="EV755" s="36">
        <f t="shared" si="1784"/>
        <v>0</v>
      </c>
      <c r="EW755" s="36">
        <f t="shared" si="1785"/>
        <v>0</v>
      </c>
      <c r="EX755" s="36">
        <f t="shared" si="1816"/>
        <v>0</v>
      </c>
      <c r="EY755" s="36">
        <f t="shared" si="1786"/>
        <v>0</v>
      </c>
      <c r="EZ755" s="36">
        <f t="shared" si="1787"/>
        <v>0</v>
      </c>
      <c r="FA755" s="36">
        <f t="shared" si="1788"/>
        <v>0</v>
      </c>
      <c r="FB755" s="36">
        <f t="shared" si="1789"/>
        <v>0</v>
      </c>
      <c r="FC755" s="36">
        <f t="shared" si="1817"/>
        <v>0</v>
      </c>
      <c r="FD755" s="36">
        <f t="shared" si="1790"/>
        <v>0</v>
      </c>
      <c r="FE755" s="36">
        <f t="shared" si="1791"/>
        <v>0</v>
      </c>
      <c r="FF755" s="36">
        <f t="shared" si="1818"/>
        <v>0</v>
      </c>
      <c r="FG755" s="36">
        <f t="shared" si="1792"/>
        <v>0</v>
      </c>
      <c r="FH755" s="36">
        <f t="shared" si="1793"/>
        <v>0</v>
      </c>
      <c r="FI755" s="36">
        <f t="shared" si="1794"/>
        <v>0</v>
      </c>
      <c r="FJ755" s="36">
        <f t="shared" ca="1" si="1795"/>
        <v>0</v>
      </c>
      <c r="FK755" s="36">
        <f t="shared" si="1796"/>
        <v>0</v>
      </c>
      <c r="FL755" s="36">
        <f t="shared" si="1797"/>
        <v>0</v>
      </c>
      <c r="FM755" s="36">
        <f t="shared" ca="1" si="1798"/>
        <v>0</v>
      </c>
      <c r="FN755" s="36">
        <f t="shared" ca="1" si="1820"/>
        <v>0</v>
      </c>
    </row>
    <row r="756" spans="2:170" x14ac:dyDescent="0.25">
      <c r="B756" s="2">
        <v>748</v>
      </c>
      <c r="C756" s="2">
        <f t="shared" si="1674"/>
        <v>63</v>
      </c>
      <c r="D756" s="2">
        <f t="shared" si="1823"/>
        <v>772</v>
      </c>
      <c r="E756" s="2">
        <f t="shared" si="1821"/>
        <v>65</v>
      </c>
      <c r="F756" s="189">
        <f t="shared" si="1825"/>
        <v>68483</v>
      </c>
      <c r="G756" s="2">
        <f t="shared" si="1824"/>
        <v>6</v>
      </c>
      <c r="H756" s="187">
        <f t="shared" si="1675"/>
        <v>96.916666666666657</v>
      </c>
      <c r="I756" s="186">
        <f t="shared" si="1822"/>
        <v>96</v>
      </c>
      <c r="J756" s="2">
        <f t="shared" si="1676"/>
        <v>0</v>
      </c>
      <c r="K756" s="2">
        <f t="shared" si="1677"/>
        <v>1</v>
      </c>
      <c r="L756">
        <f t="shared" si="1678"/>
        <v>2</v>
      </c>
      <c r="M756" s="190">
        <f t="shared" si="1799"/>
        <v>0.50976156495000002</v>
      </c>
      <c r="N756">
        <f t="shared" si="1679"/>
        <v>1</v>
      </c>
      <c r="O756">
        <f t="shared" si="1680"/>
        <v>100</v>
      </c>
      <c r="P756" s="58">
        <f t="shared" si="1681"/>
        <v>2.293927042275</v>
      </c>
      <c r="Q756" s="106">
        <f t="shared" si="1682"/>
        <v>1</v>
      </c>
      <c r="R756" s="59">
        <f t="shared" si="1683"/>
        <v>1</v>
      </c>
      <c r="S756" s="32">
        <f t="shared" si="1800"/>
        <v>1</v>
      </c>
      <c r="T756">
        <f t="shared" si="1684"/>
        <v>1</v>
      </c>
      <c r="U756" s="32">
        <f t="shared" si="1801"/>
        <v>1.8681839999999999E-3</v>
      </c>
      <c r="V756">
        <f t="shared" si="1685"/>
        <v>1</v>
      </c>
      <c r="W756">
        <f t="shared" si="1686"/>
        <v>100</v>
      </c>
      <c r="X756" s="58">
        <f t="shared" si="1687"/>
        <v>8.4068279999999999E-3</v>
      </c>
      <c r="Y756" s="58">
        <f t="shared" si="1688"/>
        <v>8.4068279999999999E-3</v>
      </c>
      <c r="Z756" s="32">
        <f t="shared" si="1689"/>
        <v>8.4068279999999999E-3</v>
      </c>
      <c r="AA756" s="32">
        <f t="shared" si="1690"/>
        <v>0</v>
      </c>
      <c r="AB756" s="59">
        <f t="shared" si="1691"/>
        <v>4.9056245199999996E-3</v>
      </c>
      <c r="AC756" s="59">
        <f t="shared" si="1692"/>
        <v>4.9056245199999996E-3</v>
      </c>
      <c r="AD756">
        <f t="shared" si="1693"/>
        <v>1</v>
      </c>
      <c r="AE756" s="59">
        <f t="shared" si="1694"/>
        <v>4.9056245199999996E-3</v>
      </c>
      <c r="AF756" s="59">
        <f t="shared" si="1695"/>
        <v>4.1758461800000006E-3</v>
      </c>
      <c r="AG756" s="59">
        <f t="shared" si="1696"/>
        <v>4.1758461800000006E-3</v>
      </c>
      <c r="AH756">
        <f t="shared" si="1697"/>
        <v>1</v>
      </c>
      <c r="AI756" s="59">
        <f t="shared" si="1698"/>
        <v>4.1758461800000006E-3</v>
      </c>
      <c r="AJ756" s="59">
        <f t="shared" si="1699"/>
        <v>0</v>
      </c>
      <c r="AK756" s="59">
        <f t="shared" si="1700"/>
        <v>0</v>
      </c>
      <c r="AL756" s="59">
        <f t="shared" si="1701"/>
        <v>0</v>
      </c>
      <c r="AM756" s="12">
        <f t="shared" si="1802"/>
        <v>0</v>
      </c>
      <c r="AN756" s="12">
        <f t="shared" si="1803"/>
        <v>0</v>
      </c>
      <c r="AO756" s="66">
        <f t="shared" si="1702"/>
        <v>0</v>
      </c>
      <c r="AP756" s="66">
        <f t="shared" si="1703"/>
        <v>0</v>
      </c>
      <c r="AQ756" s="59">
        <f t="shared" si="1704"/>
        <v>0</v>
      </c>
      <c r="AR756" s="59">
        <f t="shared" si="1705"/>
        <v>0</v>
      </c>
      <c r="AS756" s="59">
        <f t="shared" si="1706"/>
        <v>0</v>
      </c>
      <c r="AT756" s="12">
        <f t="shared" si="1707"/>
        <v>0</v>
      </c>
      <c r="AU756" s="59">
        <f t="shared" si="1804"/>
        <v>0</v>
      </c>
      <c r="AV756" s="59">
        <f t="shared" si="1805"/>
        <v>0</v>
      </c>
      <c r="AW756" s="70">
        <f t="shared" si="1708"/>
        <v>0</v>
      </c>
      <c r="AX756" s="20">
        <f t="shared" si="1709"/>
        <v>200000</v>
      </c>
      <c r="AY756" s="20">
        <f t="shared" si="1710"/>
        <v>0</v>
      </c>
      <c r="AZ756" s="20">
        <f t="shared" si="1711"/>
        <v>0</v>
      </c>
      <c r="BA756" s="20">
        <f t="shared" si="1712"/>
        <v>200000</v>
      </c>
      <c r="BB756" s="36">
        <f t="shared" si="1713"/>
        <v>1</v>
      </c>
      <c r="BC756" s="36">
        <f t="shared" si="1714"/>
        <v>0</v>
      </c>
      <c r="BD756" s="80">
        <f t="shared" si="1715"/>
        <v>0</v>
      </c>
      <c r="BE756" s="36">
        <f t="shared" si="1716"/>
        <v>0</v>
      </c>
      <c r="BF756" s="36">
        <f t="shared" si="1717"/>
        <v>0</v>
      </c>
      <c r="BG756" s="36">
        <f t="shared" si="1718"/>
        <v>0</v>
      </c>
      <c r="BH756" s="36">
        <f t="shared" si="1719"/>
        <v>0</v>
      </c>
      <c r="BI756" s="36">
        <f t="shared" si="1720"/>
        <v>0</v>
      </c>
      <c r="BJ756" s="36">
        <f t="shared" si="1721"/>
        <v>0</v>
      </c>
      <c r="BK756" s="36">
        <f t="shared" si="1722"/>
        <v>0</v>
      </c>
      <c r="BL756" s="68">
        <f>IF(OR(AT756=0,E756&gt;ProjTerm),0,VLOOKUP(D756,'Life Events'!$AE$5:$AI$1206,5,FALSE))</f>
        <v>0</v>
      </c>
      <c r="BM756" s="93">
        <f t="shared" si="1723"/>
        <v>0</v>
      </c>
      <c r="BN756" s="93">
        <f t="shared" si="1724"/>
        <v>0</v>
      </c>
      <c r="BO756" s="36">
        <f t="shared" si="1725"/>
        <v>0</v>
      </c>
      <c r="BP756" s="36">
        <f t="shared" si="1726"/>
        <v>0</v>
      </c>
      <c r="BQ756" s="36">
        <f t="shared" si="1727"/>
        <v>0</v>
      </c>
      <c r="BR756" s="36">
        <f t="shared" si="1728"/>
        <v>154.78110000000001</v>
      </c>
      <c r="BS756" s="36">
        <f t="shared" si="1729"/>
        <v>0</v>
      </c>
      <c r="BT756" s="36">
        <f t="shared" si="1730"/>
        <v>0</v>
      </c>
      <c r="BU756" s="70" cm="1">
        <f t="array" ref="BU756">IF(AND(ActInt=1,$J756=0),INDEX(Tbl_FwdNom,$B756-IVP,MATCH(ValnDt,Tbl_FwdNom_Cols)),INDEX(Tbl_FwdNom,$B756,MATCH(StartDt,Tbl_FwdNom_Cols)))</f>
        <v>9.9190628170000004</v>
      </c>
      <c r="BV756" s="70" cm="1">
        <f t="array" ref="BV756">INDEX(Tbl_FwdReal,$B756,MATCH(StartDt,Tbl_FwdReal_Cols))</f>
        <v>3.5231839049999998</v>
      </c>
      <c r="BW756" s="70" cm="1">
        <f t="array" ref="BW756">IF(RunType&lt;&gt;"OPN",INDEX(Tbl_FwdReal,$B756,MATCH(ValnDt,Tbl_FwdReal_Cols)),IF(AND($J756=0,ActInt=1),INDEX(Tbl_FwdReal,$B756-IVP,MATCH(ValnDt,Tbl_FwdReal_Cols)),-999))*$K756</f>
        <v>3.5231839049999998</v>
      </c>
      <c r="BX756" s="70">
        <f t="shared" si="1731"/>
        <v>3.5231839049999998E-2</v>
      </c>
      <c r="BY756" s="70">
        <f t="shared" si="1806"/>
        <v>6.178209238492216E-2</v>
      </c>
      <c r="BZ756" s="64">
        <f t="shared" si="1819"/>
        <v>5.0082257539367792E-3</v>
      </c>
      <c r="CA756" s="70" cm="1">
        <f t="array" ref="CA756">IF($J756=1,CA755*(1+INDEX(Tbl_CPI,$B756,MATCH(IF(RunType="OPN",StartDt,ValnDt),Tbl_CPI_Cols))),0)</f>
        <v>0</v>
      </c>
      <c r="CB756" s="70">
        <f t="shared" si="1807"/>
        <v>63.789622109196628</v>
      </c>
      <c r="CC756" s="70">
        <f t="shared" si="1808"/>
        <v>62.526896484940231</v>
      </c>
      <c r="CD756" s="36">
        <f t="shared" si="1732"/>
        <v>316.75083644329305</v>
      </c>
      <c r="CE756" s="36">
        <f t="shared" si="1733"/>
        <v>0</v>
      </c>
      <c r="CF756" s="36">
        <f t="shared" si="1734"/>
        <v>0</v>
      </c>
      <c r="CG756" s="36">
        <f t="shared" si="1735"/>
        <v>0</v>
      </c>
      <c r="CH756" s="36">
        <f t="shared" si="1736"/>
        <v>0</v>
      </c>
      <c r="CI756" s="36">
        <f t="shared" si="1737"/>
        <v>0</v>
      </c>
      <c r="CJ756" s="36">
        <f t="shared" si="1738"/>
        <v>0</v>
      </c>
      <c r="CK756" s="36">
        <f t="shared" si="1739"/>
        <v>0</v>
      </c>
      <c r="CL756" s="36">
        <f t="shared" si="1740"/>
        <v>0</v>
      </c>
      <c r="CM756" s="36">
        <f t="shared" si="1741"/>
        <v>0</v>
      </c>
      <c r="CN756" s="36">
        <f t="shared" si="1742"/>
        <v>0</v>
      </c>
      <c r="CO756" s="20">
        <f t="shared" si="1743"/>
        <v>120000</v>
      </c>
      <c r="CP756" s="20">
        <f t="shared" si="1744"/>
        <v>2</v>
      </c>
      <c r="CQ756" s="64">
        <f t="shared" si="1745"/>
        <v>0.58047396057</v>
      </c>
      <c r="CR756" s="64">
        <f t="shared" si="1746"/>
        <v>1</v>
      </c>
      <c r="CS756" s="36">
        <f t="shared" si="1747"/>
        <v>0</v>
      </c>
      <c r="CT756" s="36">
        <f t="shared" si="1748"/>
        <v>0</v>
      </c>
      <c r="CU756" s="36">
        <f t="shared" si="1749"/>
        <v>0</v>
      </c>
      <c r="CV756" s="36">
        <f t="shared" si="1809"/>
        <v>0</v>
      </c>
      <c r="CW756" s="36">
        <f t="shared" si="1750"/>
        <v>0</v>
      </c>
      <c r="CX756" s="36">
        <f t="shared" si="1751"/>
        <v>0</v>
      </c>
      <c r="CY756" s="36">
        <f t="shared" si="1752"/>
        <v>0</v>
      </c>
      <c r="CZ756" s="36">
        <f t="shared" si="1810"/>
        <v>0</v>
      </c>
      <c r="DA756" s="64">
        <f t="shared" si="1753"/>
        <v>7.9123145855903854E-3</v>
      </c>
      <c r="DB756" s="70">
        <f t="shared" si="1811"/>
        <v>0.99214979867683872</v>
      </c>
      <c r="DC756" s="70">
        <f>PRODUCT($DB$8:DB756)</f>
        <v>9.6054219425339559E-4</v>
      </c>
      <c r="DD756" s="36">
        <f t="shared" si="1754"/>
        <v>0</v>
      </c>
      <c r="DE756" s="36">
        <f t="shared" si="1755"/>
        <v>0</v>
      </c>
      <c r="DF756" s="36">
        <f t="shared" si="1756"/>
        <v>0</v>
      </c>
      <c r="DG756" s="36">
        <f t="shared" si="1757"/>
        <v>0</v>
      </c>
      <c r="DH756" s="36">
        <f t="shared" si="1758"/>
        <v>0</v>
      </c>
      <c r="DI756" s="36">
        <f t="shared" si="1759"/>
        <v>0</v>
      </c>
      <c r="DJ756" s="36">
        <f t="shared" si="1760"/>
        <v>0</v>
      </c>
      <c r="DK756" s="36">
        <f t="shared" si="1761"/>
        <v>0</v>
      </c>
      <c r="DL756" s="36">
        <f t="shared" si="1762"/>
        <v>0</v>
      </c>
      <c r="DM756" s="36">
        <f t="shared" si="1763"/>
        <v>0</v>
      </c>
      <c r="DN756" s="36">
        <f t="shared" ca="1" si="1812"/>
        <v>4.6137290849905055E-12</v>
      </c>
      <c r="DO756" s="64" cm="1">
        <f t="array" ref="DO756">IFERROR(INDEX(Tbl_FwdNom,$B756,MATCH(LIDt,Tbl_FwdNom_Cols,0)),0)</f>
        <v>7.9667000549999996</v>
      </c>
      <c r="DP756" s="64">
        <f t="shared" ca="1" si="1813"/>
        <v>7.9051913640000002</v>
      </c>
      <c r="DQ756" s="64">
        <f t="shared" ca="1" si="1764"/>
        <v>6.3603749780642982E-3</v>
      </c>
      <c r="DR756" s="70">
        <f t="shared" ca="1" si="1765"/>
        <v>0.99367982371304819</v>
      </c>
      <c r="DS756" s="70">
        <f ca="1">PRODUCT($DR$8:DR756)</f>
        <v>2.9546364543843301E-3</v>
      </c>
      <c r="DT756" s="36">
        <f t="shared" ca="1" si="1766"/>
        <v>0</v>
      </c>
      <c r="DU756" s="36">
        <f t="shared" ca="1" si="1767"/>
        <v>0</v>
      </c>
      <c r="DV756" s="36">
        <f t="shared" ca="1" si="1768"/>
        <v>0</v>
      </c>
      <c r="DW756" s="36">
        <f t="shared" ca="1" si="1769"/>
        <v>0</v>
      </c>
      <c r="DX756" s="36">
        <f t="shared" ca="1" si="1770"/>
        <v>0</v>
      </c>
      <c r="DY756" s="36">
        <f t="shared" ca="1" si="1771"/>
        <v>0</v>
      </c>
      <c r="DZ756" s="36">
        <f t="shared" ca="1" si="1772"/>
        <v>0</v>
      </c>
      <c r="EA756" s="36">
        <f t="shared" ca="1" si="1773"/>
        <v>0</v>
      </c>
      <c r="EB756" s="36">
        <f t="shared" ca="1" si="1774"/>
        <v>0</v>
      </c>
      <c r="EC756" s="36">
        <f t="shared" ca="1" si="1775"/>
        <v>0</v>
      </c>
      <c r="ED756" s="36">
        <f t="shared" ca="1" si="1776"/>
        <v>0</v>
      </c>
      <c r="EE756" s="36">
        <f t="shared" ca="1" si="1814"/>
        <v>0</v>
      </c>
      <c r="EF756" s="36">
        <f t="shared" ca="1" si="1777"/>
        <v>0</v>
      </c>
      <c r="EG756" s="64"/>
      <c r="EH756" s="64"/>
      <c r="EI756" s="64"/>
      <c r="EJ756" s="70"/>
      <c r="EK756" s="70"/>
      <c r="EL756" s="70"/>
      <c r="EM756" s="70"/>
      <c r="EN756" s="70"/>
      <c r="EO756" s="36">
        <f t="shared" si="1778"/>
        <v>0</v>
      </c>
      <c r="EP756" s="36">
        <f t="shared" si="1779"/>
        <v>0</v>
      </c>
      <c r="EQ756" s="36">
        <f t="shared" si="1780"/>
        <v>0</v>
      </c>
      <c r="ER756" s="36">
        <f t="shared" si="1781"/>
        <v>0</v>
      </c>
      <c r="ES756" s="36">
        <f t="shared" si="1782"/>
        <v>0</v>
      </c>
      <c r="ET756" s="36">
        <f t="shared" si="1783"/>
        <v>0</v>
      </c>
      <c r="EU756" s="36">
        <f t="shared" si="1815"/>
        <v>0</v>
      </c>
      <c r="EV756" s="36">
        <f t="shared" si="1784"/>
        <v>0</v>
      </c>
      <c r="EW756" s="36">
        <f t="shared" si="1785"/>
        <v>0</v>
      </c>
      <c r="EX756" s="36">
        <f t="shared" si="1816"/>
        <v>0</v>
      </c>
      <c r="EY756" s="36">
        <f t="shared" si="1786"/>
        <v>0</v>
      </c>
      <c r="EZ756" s="36">
        <f t="shared" si="1787"/>
        <v>0</v>
      </c>
      <c r="FA756" s="36">
        <f t="shared" si="1788"/>
        <v>0</v>
      </c>
      <c r="FB756" s="36">
        <f t="shared" si="1789"/>
        <v>0</v>
      </c>
      <c r="FC756" s="36">
        <f t="shared" si="1817"/>
        <v>0</v>
      </c>
      <c r="FD756" s="36">
        <f t="shared" si="1790"/>
        <v>0</v>
      </c>
      <c r="FE756" s="36">
        <f t="shared" si="1791"/>
        <v>0</v>
      </c>
      <c r="FF756" s="36">
        <f t="shared" si="1818"/>
        <v>0</v>
      </c>
      <c r="FG756" s="36">
        <f t="shared" si="1792"/>
        <v>0</v>
      </c>
      <c r="FH756" s="36">
        <f t="shared" si="1793"/>
        <v>0</v>
      </c>
      <c r="FI756" s="36">
        <f t="shared" si="1794"/>
        <v>0</v>
      </c>
      <c r="FJ756" s="36">
        <f t="shared" ca="1" si="1795"/>
        <v>0</v>
      </c>
      <c r="FK756" s="36">
        <f t="shared" si="1796"/>
        <v>0</v>
      </c>
      <c r="FL756" s="36">
        <f t="shared" si="1797"/>
        <v>0</v>
      </c>
      <c r="FM756" s="36">
        <f t="shared" ca="1" si="1798"/>
        <v>0</v>
      </c>
      <c r="FN756" s="36">
        <f t="shared" ca="1" si="1820"/>
        <v>0</v>
      </c>
    </row>
    <row r="757" spans="2:170" x14ac:dyDescent="0.25">
      <c r="B757" s="2">
        <v>749</v>
      </c>
      <c r="C757" s="2">
        <f t="shared" si="1674"/>
        <v>63</v>
      </c>
      <c r="D757" s="2">
        <f t="shared" si="1823"/>
        <v>773</v>
      </c>
      <c r="E757" s="2">
        <f t="shared" si="1821"/>
        <v>65</v>
      </c>
      <c r="F757" s="189">
        <f t="shared" si="1825"/>
        <v>68514</v>
      </c>
      <c r="G757" s="2">
        <f t="shared" si="1824"/>
        <v>7</v>
      </c>
      <c r="H757" s="187">
        <f t="shared" si="1675"/>
        <v>97</v>
      </c>
      <c r="I757" s="186">
        <f t="shared" si="1822"/>
        <v>97</v>
      </c>
      <c r="J757" s="2">
        <f t="shared" si="1676"/>
        <v>0</v>
      </c>
      <c r="K757" s="2">
        <f t="shared" si="1677"/>
        <v>1</v>
      </c>
      <c r="L757">
        <f t="shared" si="1678"/>
        <v>2</v>
      </c>
      <c r="M757" s="190">
        <f t="shared" si="1799"/>
        <v>0.56703318114000001</v>
      </c>
      <c r="N757">
        <f t="shared" si="1679"/>
        <v>1</v>
      </c>
      <c r="O757">
        <f t="shared" si="1680"/>
        <v>100</v>
      </c>
      <c r="P757" s="58">
        <f t="shared" si="1681"/>
        <v>2.5516493151300002</v>
      </c>
      <c r="Q757" s="106">
        <f t="shared" si="1682"/>
        <v>1</v>
      </c>
      <c r="R757" s="59">
        <f t="shared" si="1683"/>
        <v>1</v>
      </c>
      <c r="S757" s="32">
        <f t="shared" si="1800"/>
        <v>1</v>
      </c>
      <c r="T757">
        <f t="shared" si="1684"/>
        <v>1</v>
      </c>
      <c r="U757" s="32">
        <f t="shared" si="1801"/>
        <v>1.8959751899999999E-3</v>
      </c>
      <c r="V757">
        <f t="shared" si="1685"/>
        <v>1</v>
      </c>
      <c r="W757">
        <f t="shared" si="1686"/>
        <v>100</v>
      </c>
      <c r="X757" s="58">
        <f t="shared" si="1687"/>
        <v>8.5318883549999995E-3</v>
      </c>
      <c r="Y757" s="58">
        <f t="shared" si="1688"/>
        <v>8.5318883549999995E-3</v>
      </c>
      <c r="Z757" s="32">
        <f t="shared" si="1689"/>
        <v>8.5318883549999995E-3</v>
      </c>
      <c r="AA757" s="32">
        <f t="shared" si="1690"/>
        <v>0</v>
      </c>
      <c r="AB757" s="59">
        <f t="shared" si="1691"/>
        <v>4.9056245199999996E-3</v>
      </c>
      <c r="AC757" s="59">
        <f t="shared" si="1692"/>
        <v>4.9056245199999996E-3</v>
      </c>
      <c r="AD757">
        <f t="shared" si="1693"/>
        <v>1</v>
      </c>
      <c r="AE757" s="59">
        <f t="shared" si="1694"/>
        <v>4.9056245199999996E-3</v>
      </c>
      <c r="AF757" s="59">
        <f t="shared" si="1695"/>
        <v>4.1758461800000006E-3</v>
      </c>
      <c r="AG757" s="59">
        <f t="shared" si="1696"/>
        <v>4.1758461800000006E-3</v>
      </c>
      <c r="AH757">
        <f t="shared" si="1697"/>
        <v>1</v>
      </c>
      <c r="AI757" s="59">
        <f t="shared" si="1698"/>
        <v>4.1758461800000006E-3</v>
      </c>
      <c r="AJ757" s="59">
        <f t="shared" si="1699"/>
        <v>0</v>
      </c>
      <c r="AK757" s="59">
        <f t="shared" si="1700"/>
        <v>0</v>
      </c>
      <c r="AL757" s="59">
        <f t="shared" si="1701"/>
        <v>0</v>
      </c>
      <c r="AM757" s="12">
        <f t="shared" si="1802"/>
        <v>0</v>
      </c>
      <c r="AN757" s="12">
        <f t="shared" si="1803"/>
        <v>0</v>
      </c>
      <c r="AO757" s="66">
        <f t="shared" si="1702"/>
        <v>0</v>
      </c>
      <c r="AP757" s="66">
        <f t="shared" si="1703"/>
        <v>0</v>
      </c>
      <c r="AQ757" s="59">
        <f t="shared" si="1704"/>
        <v>0</v>
      </c>
      <c r="AR757" s="59">
        <f t="shared" si="1705"/>
        <v>0</v>
      </c>
      <c r="AS757" s="59">
        <f t="shared" si="1706"/>
        <v>0</v>
      </c>
      <c r="AT757" s="12">
        <f t="shared" si="1707"/>
        <v>0</v>
      </c>
      <c r="AU757" s="59">
        <f t="shared" si="1804"/>
        <v>0</v>
      </c>
      <c r="AV757" s="59">
        <f t="shared" si="1805"/>
        <v>0</v>
      </c>
      <c r="AW757" s="70">
        <f t="shared" si="1708"/>
        <v>0</v>
      </c>
      <c r="AX757" s="20">
        <f t="shared" si="1709"/>
        <v>200000</v>
      </c>
      <c r="AY757" s="20">
        <f t="shared" si="1710"/>
        <v>0</v>
      </c>
      <c r="AZ757" s="20">
        <f t="shared" si="1711"/>
        <v>0</v>
      </c>
      <c r="BA757" s="20">
        <f t="shared" si="1712"/>
        <v>200000</v>
      </c>
      <c r="BB757" s="36">
        <f t="shared" si="1713"/>
        <v>1</v>
      </c>
      <c r="BC757" s="36">
        <f t="shared" si="1714"/>
        <v>0</v>
      </c>
      <c r="BD757" s="80">
        <f t="shared" si="1715"/>
        <v>0</v>
      </c>
      <c r="BE757" s="36">
        <f t="shared" si="1716"/>
        <v>0</v>
      </c>
      <c r="BF757" s="36">
        <f t="shared" si="1717"/>
        <v>0</v>
      </c>
      <c r="BG757" s="36">
        <f t="shared" si="1718"/>
        <v>0</v>
      </c>
      <c r="BH757" s="36">
        <f t="shared" si="1719"/>
        <v>0</v>
      </c>
      <c r="BI757" s="36">
        <f t="shared" si="1720"/>
        <v>0</v>
      </c>
      <c r="BJ757" s="36">
        <f t="shared" si="1721"/>
        <v>0</v>
      </c>
      <c r="BK757" s="36">
        <f t="shared" si="1722"/>
        <v>0</v>
      </c>
      <c r="BL757" s="68">
        <f>IF(OR(AT757=0,E757&gt;ProjTerm),0,VLOOKUP(D757,'Life Events'!$AE$5:$AI$1206,5,FALSE))</f>
        <v>0</v>
      </c>
      <c r="BM757" s="93">
        <f t="shared" si="1723"/>
        <v>0</v>
      </c>
      <c r="BN757" s="93">
        <f t="shared" si="1724"/>
        <v>0</v>
      </c>
      <c r="BO757" s="36">
        <f t="shared" si="1725"/>
        <v>0</v>
      </c>
      <c r="BP757" s="36">
        <f t="shared" si="1726"/>
        <v>0</v>
      </c>
      <c r="BQ757" s="36">
        <f t="shared" si="1727"/>
        <v>0</v>
      </c>
      <c r="BR757" s="36">
        <f t="shared" si="1728"/>
        <v>154.78110000000001</v>
      </c>
      <c r="BS757" s="36">
        <f t="shared" si="1729"/>
        <v>0</v>
      </c>
      <c r="BT757" s="36">
        <f t="shared" si="1730"/>
        <v>0</v>
      </c>
      <c r="BU757" s="70" cm="1">
        <f t="array" ref="BU757">IF(AND(ActInt=1,$J757=0),INDEX(Tbl_FwdNom,$B757-IVP,MATCH(ValnDt,Tbl_FwdNom_Cols)),INDEX(Tbl_FwdNom,$B757,MATCH(StartDt,Tbl_FwdNom_Cols)))</f>
        <v>9.9130946099999999</v>
      </c>
      <c r="BV757" s="70" cm="1">
        <f t="array" ref="BV757">INDEX(Tbl_FwdReal,$B757,MATCH(StartDt,Tbl_FwdReal_Cols))</f>
        <v>3.5197992010000001</v>
      </c>
      <c r="BW757" s="70" cm="1">
        <f t="array" ref="BW757">IF(RunType&lt;&gt;"OPN",INDEX(Tbl_FwdReal,$B757,MATCH(ValnDt,Tbl_FwdReal_Cols)),IF(AND($J757=0,ActInt=1),INDEX(Tbl_FwdReal,$B757-IVP,MATCH(ValnDt,Tbl_FwdReal_Cols)),-999))*$K757</f>
        <v>3.5197992010000001</v>
      </c>
      <c r="BX757" s="70">
        <f t="shared" si="1731"/>
        <v>3.5197992009999998E-2</v>
      </c>
      <c r="BY757" s="70">
        <f t="shared" si="1806"/>
        <v>6.1759155817008526E-2</v>
      </c>
      <c r="BZ757" s="64">
        <f t="shared" si="1819"/>
        <v>5.006416557569171E-3</v>
      </c>
      <c r="CA757" s="70" cm="1">
        <f t="array" ref="CA757">IF($J757=1,CA756*(1+INDEX(Tbl_CPI,$B757,MATCH(IF(RunType="OPN",StartDt,ValnDt),Tbl_CPI_Cols))),0)</f>
        <v>0</v>
      </c>
      <c r="CB757" s="70">
        <f t="shared" si="1807"/>
        <v>64.108979529525186</v>
      </c>
      <c r="CC757" s="70">
        <f t="shared" si="1808"/>
        <v>62.526896484940231</v>
      </c>
      <c r="CD757" s="36">
        <f t="shared" si="1732"/>
        <v>316.75083644329305</v>
      </c>
      <c r="CE757" s="36">
        <f t="shared" si="1733"/>
        <v>0</v>
      </c>
      <c r="CF757" s="36">
        <f t="shared" si="1734"/>
        <v>0</v>
      </c>
      <c r="CG757" s="36">
        <f t="shared" si="1735"/>
        <v>0</v>
      </c>
      <c r="CH757" s="36">
        <f t="shared" si="1736"/>
        <v>0</v>
      </c>
      <c r="CI757" s="36">
        <f t="shared" si="1737"/>
        <v>0</v>
      </c>
      <c r="CJ757" s="36">
        <f t="shared" si="1738"/>
        <v>0</v>
      </c>
      <c r="CK757" s="36">
        <f t="shared" si="1739"/>
        <v>0</v>
      </c>
      <c r="CL757" s="36">
        <f t="shared" si="1740"/>
        <v>0</v>
      </c>
      <c r="CM757" s="36">
        <f t="shared" si="1741"/>
        <v>0</v>
      </c>
      <c r="CN757" s="36">
        <f t="shared" si="1742"/>
        <v>0</v>
      </c>
      <c r="CO757" s="20">
        <f t="shared" si="1743"/>
        <v>120000</v>
      </c>
      <c r="CP757" s="20">
        <f t="shared" si="1744"/>
        <v>2</v>
      </c>
      <c r="CQ757" s="64">
        <f t="shared" si="1745"/>
        <v>0.64548349947000005</v>
      </c>
      <c r="CR757" s="64">
        <f t="shared" si="1746"/>
        <v>1</v>
      </c>
      <c r="CS757" s="36">
        <f t="shared" si="1747"/>
        <v>0</v>
      </c>
      <c r="CT757" s="36">
        <f t="shared" si="1748"/>
        <v>0</v>
      </c>
      <c r="CU757" s="36">
        <f t="shared" si="1749"/>
        <v>0</v>
      </c>
      <c r="CV757" s="36">
        <f t="shared" si="1809"/>
        <v>0</v>
      </c>
      <c r="CW757" s="36">
        <f t="shared" si="1750"/>
        <v>0</v>
      </c>
      <c r="CX757" s="36">
        <f t="shared" si="1751"/>
        <v>0</v>
      </c>
      <c r="CY757" s="36">
        <f t="shared" si="1752"/>
        <v>0</v>
      </c>
      <c r="CZ757" s="36">
        <f t="shared" si="1810"/>
        <v>0</v>
      </c>
      <c r="DA757" s="64">
        <f t="shared" si="1753"/>
        <v>7.9077539730805224E-3</v>
      </c>
      <c r="DB757" s="70">
        <f t="shared" si="1811"/>
        <v>0.99215428798725991</v>
      </c>
      <c r="DC757" s="70">
        <f>PRODUCT($DB$8:DB757)</f>
        <v>9.5300605682119798E-4</v>
      </c>
      <c r="DD757" s="36">
        <f t="shared" si="1754"/>
        <v>0</v>
      </c>
      <c r="DE757" s="36">
        <f t="shared" si="1755"/>
        <v>0</v>
      </c>
      <c r="DF757" s="36">
        <f t="shared" si="1756"/>
        <v>0</v>
      </c>
      <c r="DG757" s="36">
        <f t="shared" si="1757"/>
        <v>0</v>
      </c>
      <c r="DH757" s="36">
        <f t="shared" si="1758"/>
        <v>0</v>
      </c>
      <c r="DI757" s="36">
        <f t="shared" si="1759"/>
        <v>0</v>
      </c>
      <c r="DJ757" s="36">
        <f t="shared" si="1760"/>
        <v>0</v>
      </c>
      <c r="DK757" s="36">
        <f t="shared" si="1761"/>
        <v>0</v>
      </c>
      <c r="DL757" s="36">
        <f t="shared" si="1762"/>
        <v>0</v>
      </c>
      <c r="DM757" s="36">
        <f t="shared" si="1763"/>
        <v>0</v>
      </c>
      <c r="DN757" s="36">
        <f t="shared" ca="1" si="1812"/>
        <v>4.6137290849905055E-12</v>
      </c>
      <c r="DO757" s="64" cm="1">
        <f t="array" ref="DO757">IFERROR(INDEX(Tbl_FwdNom,$B757,MATCH(LIDt,Tbl_FwdNom_Cols,0)),0)</f>
        <v>7.9649910070000001</v>
      </c>
      <c r="DP757" s="64">
        <f t="shared" ca="1" si="1813"/>
        <v>7.9034832890000004</v>
      </c>
      <c r="DQ757" s="64">
        <f t="shared" ca="1" si="1764"/>
        <v>6.359047461251377E-3</v>
      </c>
      <c r="DR757" s="70">
        <f t="shared" ca="1" si="1765"/>
        <v>0.99368113450433682</v>
      </c>
      <c r="DS757" s="70">
        <f ca="1">PRODUCT($DR$8:DR757)</f>
        <v>2.9359665040404924E-3</v>
      </c>
      <c r="DT757" s="36">
        <f t="shared" ca="1" si="1766"/>
        <v>0</v>
      </c>
      <c r="DU757" s="36">
        <f t="shared" ca="1" si="1767"/>
        <v>0</v>
      </c>
      <c r="DV757" s="36">
        <f t="shared" ca="1" si="1768"/>
        <v>0</v>
      </c>
      <c r="DW757" s="36">
        <f t="shared" ca="1" si="1769"/>
        <v>0</v>
      </c>
      <c r="DX757" s="36">
        <f t="shared" ca="1" si="1770"/>
        <v>0</v>
      </c>
      <c r="DY757" s="36">
        <f t="shared" ca="1" si="1771"/>
        <v>0</v>
      </c>
      <c r="DZ757" s="36">
        <f t="shared" ca="1" si="1772"/>
        <v>0</v>
      </c>
      <c r="EA757" s="36">
        <f t="shared" ca="1" si="1773"/>
        <v>0</v>
      </c>
      <c r="EB757" s="36">
        <f t="shared" ca="1" si="1774"/>
        <v>0</v>
      </c>
      <c r="EC757" s="36">
        <f t="shared" ca="1" si="1775"/>
        <v>0</v>
      </c>
      <c r="ED757" s="36">
        <f t="shared" ca="1" si="1776"/>
        <v>0</v>
      </c>
      <c r="EE757" s="36">
        <f t="shared" ca="1" si="1814"/>
        <v>0</v>
      </c>
      <c r="EF757" s="36">
        <f t="shared" ca="1" si="1777"/>
        <v>0</v>
      </c>
      <c r="EG757" s="64"/>
      <c r="EH757" s="64"/>
      <c r="EI757" s="64"/>
      <c r="EJ757" s="70"/>
      <c r="EK757" s="70"/>
      <c r="EL757" s="70"/>
      <c r="EM757" s="70"/>
      <c r="EN757" s="70"/>
      <c r="EO757" s="36">
        <f t="shared" si="1778"/>
        <v>0</v>
      </c>
      <c r="EP757" s="36">
        <f t="shared" si="1779"/>
        <v>0</v>
      </c>
      <c r="EQ757" s="36">
        <f t="shared" si="1780"/>
        <v>0</v>
      </c>
      <c r="ER757" s="36">
        <f t="shared" si="1781"/>
        <v>0</v>
      </c>
      <c r="ES757" s="36">
        <f t="shared" si="1782"/>
        <v>0</v>
      </c>
      <c r="ET757" s="36">
        <f t="shared" si="1783"/>
        <v>0</v>
      </c>
      <c r="EU757" s="36">
        <f t="shared" si="1815"/>
        <v>0</v>
      </c>
      <c r="EV757" s="36">
        <f t="shared" si="1784"/>
        <v>0</v>
      </c>
      <c r="EW757" s="36">
        <f t="shared" si="1785"/>
        <v>0</v>
      </c>
      <c r="EX757" s="36">
        <f t="shared" si="1816"/>
        <v>0</v>
      </c>
      <c r="EY757" s="36">
        <f t="shared" si="1786"/>
        <v>0</v>
      </c>
      <c r="EZ757" s="36">
        <f t="shared" si="1787"/>
        <v>0</v>
      </c>
      <c r="FA757" s="36">
        <f t="shared" si="1788"/>
        <v>0</v>
      </c>
      <c r="FB757" s="36">
        <f t="shared" si="1789"/>
        <v>0</v>
      </c>
      <c r="FC757" s="36">
        <f t="shared" si="1817"/>
        <v>0</v>
      </c>
      <c r="FD757" s="36">
        <f t="shared" si="1790"/>
        <v>0</v>
      </c>
      <c r="FE757" s="36">
        <f t="shared" si="1791"/>
        <v>0</v>
      </c>
      <c r="FF757" s="36">
        <f t="shared" si="1818"/>
        <v>0</v>
      </c>
      <c r="FG757" s="36">
        <f t="shared" si="1792"/>
        <v>0</v>
      </c>
      <c r="FH757" s="36">
        <f t="shared" si="1793"/>
        <v>0</v>
      </c>
      <c r="FI757" s="36">
        <f t="shared" si="1794"/>
        <v>0</v>
      </c>
      <c r="FJ757" s="36">
        <f t="shared" ca="1" si="1795"/>
        <v>0</v>
      </c>
      <c r="FK757" s="36">
        <f t="shared" si="1796"/>
        <v>0</v>
      </c>
      <c r="FL757" s="36">
        <f t="shared" si="1797"/>
        <v>0</v>
      </c>
      <c r="FM757" s="36">
        <f t="shared" ca="1" si="1798"/>
        <v>0</v>
      </c>
      <c r="FN757" s="36">
        <f t="shared" ca="1" si="1820"/>
        <v>0</v>
      </c>
    </row>
    <row r="758" spans="2:170" x14ac:dyDescent="0.25">
      <c r="B758" s="2">
        <v>750</v>
      </c>
      <c r="C758" s="2">
        <f t="shared" si="1674"/>
        <v>63</v>
      </c>
      <c r="D758" s="2">
        <f t="shared" si="1823"/>
        <v>774</v>
      </c>
      <c r="E758" s="2">
        <f t="shared" si="1821"/>
        <v>65</v>
      </c>
      <c r="F758" s="189">
        <f t="shared" si="1825"/>
        <v>68545</v>
      </c>
      <c r="G758" s="2">
        <f t="shared" si="1824"/>
        <v>8</v>
      </c>
      <c r="H758" s="187">
        <f t="shared" si="1675"/>
        <v>97.083333333333343</v>
      </c>
      <c r="I758" s="186">
        <f t="shared" si="1822"/>
        <v>97</v>
      </c>
      <c r="J758" s="2">
        <f t="shared" si="1676"/>
        <v>0</v>
      </c>
      <c r="K758" s="2">
        <f t="shared" si="1677"/>
        <v>1</v>
      </c>
      <c r="L758">
        <f t="shared" si="1678"/>
        <v>2</v>
      </c>
      <c r="M758" s="190">
        <f t="shared" si="1799"/>
        <v>0.56703318114000001</v>
      </c>
      <c r="N758">
        <f t="shared" si="1679"/>
        <v>1</v>
      </c>
      <c r="O758">
        <f t="shared" si="1680"/>
        <v>100</v>
      </c>
      <c r="P758" s="58">
        <f t="shared" si="1681"/>
        <v>2.5516493151300002</v>
      </c>
      <c r="Q758" s="106">
        <f t="shared" si="1682"/>
        <v>1</v>
      </c>
      <c r="R758" s="59">
        <f t="shared" si="1683"/>
        <v>1</v>
      </c>
      <c r="S758" s="32">
        <f t="shared" si="1800"/>
        <v>1</v>
      </c>
      <c r="T758">
        <f t="shared" si="1684"/>
        <v>1</v>
      </c>
      <c r="U758" s="32">
        <f t="shared" si="1801"/>
        <v>1.8959751899999999E-3</v>
      </c>
      <c r="V758">
        <f t="shared" si="1685"/>
        <v>1</v>
      </c>
      <c r="W758">
        <f t="shared" si="1686"/>
        <v>100</v>
      </c>
      <c r="X758" s="58">
        <f t="shared" si="1687"/>
        <v>8.5318883549999995E-3</v>
      </c>
      <c r="Y758" s="58">
        <f t="shared" si="1688"/>
        <v>8.5318883549999995E-3</v>
      </c>
      <c r="Z758" s="32">
        <f t="shared" si="1689"/>
        <v>8.5318883549999995E-3</v>
      </c>
      <c r="AA758" s="32">
        <f t="shared" si="1690"/>
        <v>0</v>
      </c>
      <c r="AB758" s="59">
        <f t="shared" si="1691"/>
        <v>4.9056245199999996E-3</v>
      </c>
      <c r="AC758" s="59">
        <f t="shared" si="1692"/>
        <v>4.9056245199999996E-3</v>
      </c>
      <c r="AD758">
        <f t="shared" si="1693"/>
        <v>1</v>
      </c>
      <c r="AE758" s="59">
        <f t="shared" si="1694"/>
        <v>4.9056245199999996E-3</v>
      </c>
      <c r="AF758" s="59">
        <f t="shared" si="1695"/>
        <v>4.1758461800000006E-3</v>
      </c>
      <c r="AG758" s="59">
        <f t="shared" si="1696"/>
        <v>4.1758461800000006E-3</v>
      </c>
      <c r="AH758">
        <f t="shared" si="1697"/>
        <v>1</v>
      </c>
      <c r="AI758" s="59">
        <f t="shared" si="1698"/>
        <v>4.1758461800000006E-3</v>
      </c>
      <c r="AJ758" s="59">
        <f t="shared" si="1699"/>
        <v>0</v>
      </c>
      <c r="AK758" s="59">
        <f t="shared" si="1700"/>
        <v>0</v>
      </c>
      <c r="AL758" s="59">
        <f t="shared" si="1701"/>
        <v>0</v>
      </c>
      <c r="AM758" s="12">
        <f t="shared" si="1802"/>
        <v>0</v>
      </c>
      <c r="AN758" s="12">
        <f t="shared" si="1803"/>
        <v>0</v>
      </c>
      <c r="AO758" s="66">
        <f t="shared" si="1702"/>
        <v>0</v>
      </c>
      <c r="AP758" s="66">
        <f t="shared" si="1703"/>
        <v>0</v>
      </c>
      <c r="AQ758" s="59">
        <f t="shared" si="1704"/>
        <v>0</v>
      </c>
      <c r="AR758" s="59">
        <f t="shared" si="1705"/>
        <v>0</v>
      </c>
      <c r="AS758" s="59">
        <f t="shared" si="1706"/>
        <v>0</v>
      </c>
      <c r="AT758" s="12">
        <f t="shared" si="1707"/>
        <v>0</v>
      </c>
      <c r="AU758" s="59">
        <f t="shared" si="1804"/>
        <v>0</v>
      </c>
      <c r="AV758" s="59">
        <f t="shared" si="1805"/>
        <v>0</v>
      </c>
      <c r="AW758" s="70">
        <f t="shared" si="1708"/>
        <v>0</v>
      </c>
      <c r="AX758" s="20">
        <f t="shared" si="1709"/>
        <v>200000</v>
      </c>
      <c r="AY758" s="20">
        <f t="shared" si="1710"/>
        <v>0</v>
      </c>
      <c r="AZ758" s="20">
        <f t="shared" si="1711"/>
        <v>0</v>
      </c>
      <c r="BA758" s="20">
        <f t="shared" si="1712"/>
        <v>200000</v>
      </c>
      <c r="BB758" s="36">
        <f t="shared" si="1713"/>
        <v>1</v>
      </c>
      <c r="BC758" s="36">
        <f t="shared" si="1714"/>
        <v>0</v>
      </c>
      <c r="BD758" s="80">
        <f t="shared" si="1715"/>
        <v>0</v>
      </c>
      <c r="BE758" s="36">
        <f t="shared" si="1716"/>
        <v>0</v>
      </c>
      <c r="BF758" s="36">
        <f t="shared" si="1717"/>
        <v>0</v>
      </c>
      <c r="BG758" s="36">
        <f t="shared" si="1718"/>
        <v>0</v>
      </c>
      <c r="BH758" s="36">
        <f t="shared" si="1719"/>
        <v>0</v>
      </c>
      <c r="BI758" s="36">
        <f t="shared" si="1720"/>
        <v>0</v>
      </c>
      <c r="BJ758" s="36">
        <f t="shared" si="1721"/>
        <v>0</v>
      </c>
      <c r="BK758" s="36">
        <f t="shared" si="1722"/>
        <v>0</v>
      </c>
      <c r="BL758" s="68">
        <f>IF(OR(AT758=0,E758&gt;ProjTerm),0,VLOOKUP(D758,'Life Events'!$AE$5:$AI$1206,5,FALSE))</f>
        <v>0</v>
      </c>
      <c r="BM758" s="93">
        <f t="shared" si="1723"/>
        <v>0</v>
      </c>
      <c r="BN758" s="93">
        <f t="shared" si="1724"/>
        <v>0</v>
      </c>
      <c r="BO758" s="36">
        <f t="shared" si="1725"/>
        <v>0</v>
      </c>
      <c r="BP758" s="36">
        <f t="shared" si="1726"/>
        <v>0</v>
      </c>
      <c r="BQ758" s="36">
        <f t="shared" si="1727"/>
        <v>0</v>
      </c>
      <c r="BR758" s="36">
        <f t="shared" si="1728"/>
        <v>154.78110000000001</v>
      </c>
      <c r="BS758" s="36">
        <f t="shared" si="1729"/>
        <v>0</v>
      </c>
      <c r="BT758" s="36">
        <f t="shared" si="1730"/>
        <v>0</v>
      </c>
      <c r="BU758" s="70" cm="1">
        <f t="array" ref="BU758">IF(AND(ActInt=1,$J758=0),INDEX(Tbl_FwdNom,$B758-IVP,MATCH(ValnDt,Tbl_FwdNom_Cols)),INDEX(Tbl_FwdNom,$B758,MATCH(StartDt,Tbl_FwdNom_Cols)))</f>
        <v>9.9071267269999996</v>
      </c>
      <c r="BV758" s="70" cm="1">
        <f t="array" ref="BV758">INDEX(Tbl_FwdReal,$B758,MATCH(StartDt,Tbl_FwdReal_Cols))</f>
        <v>3.5164146079999998</v>
      </c>
      <c r="BW758" s="70" cm="1">
        <f t="array" ref="BW758">IF(RunType&lt;&gt;"OPN",INDEX(Tbl_FwdReal,$B758,MATCH(ValnDt,Tbl_FwdReal_Cols)),IF(AND($J758=0,ActInt=1),INDEX(Tbl_FwdReal,$B758-IVP,MATCH(ValnDt,Tbl_FwdReal_Cols)),-999))*$K758</f>
        <v>3.5164146079999998</v>
      </c>
      <c r="BX758" s="70">
        <f t="shared" si="1731"/>
        <v>3.516414608E-2</v>
      </c>
      <c r="BY758" s="70">
        <f t="shared" si="1806"/>
        <v>6.173621974061394E-2</v>
      </c>
      <c r="BZ758" s="64">
        <f t="shared" si="1819"/>
        <v>5.0046073641463185E-3</v>
      </c>
      <c r="CA758" s="70" cm="1">
        <f t="array" ref="CA758">IF($J758=1,CA757*(1+INDEX(Tbl_CPI,$B758,MATCH(IF(RunType="OPN",StartDt,ValnDt),Tbl_CPI_Cols))),0)</f>
        <v>0</v>
      </c>
      <c r="CB758" s="70">
        <f t="shared" si="1807"/>
        <v>64.429819800586557</v>
      </c>
      <c r="CC758" s="70">
        <f t="shared" si="1808"/>
        <v>62.526896484940231</v>
      </c>
      <c r="CD758" s="36">
        <f t="shared" si="1732"/>
        <v>316.75083644329305</v>
      </c>
      <c r="CE758" s="36">
        <f t="shared" si="1733"/>
        <v>0</v>
      </c>
      <c r="CF758" s="36">
        <f t="shared" si="1734"/>
        <v>0</v>
      </c>
      <c r="CG758" s="36">
        <f t="shared" si="1735"/>
        <v>0</v>
      </c>
      <c r="CH758" s="36">
        <f t="shared" si="1736"/>
        <v>0</v>
      </c>
      <c r="CI758" s="36">
        <f t="shared" si="1737"/>
        <v>0</v>
      </c>
      <c r="CJ758" s="36">
        <f t="shared" si="1738"/>
        <v>0</v>
      </c>
      <c r="CK758" s="36">
        <f t="shared" si="1739"/>
        <v>0</v>
      </c>
      <c r="CL758" s="36">
        <f t="shared" si="1740"/>
        <v>0</v>
      </c>
      <c r="CM758" s="36">
        <f t="shared" si="1741"/>
        <v>0</v>
      </c>
      <c r="CN758" s="36">
        <f t="shared" si="1742"/>
        <v>0</v>
      </c>
      <c r="CO758" s="20">
        <f t="shared" si="1743"/>
        <v>120000</v>
      </c>
      <c r="CP758" s="20">
        <f t="shared" si="1744"/>
        <v>2</v>
      </c>
      <c r="CQ758" s="64">
        <f t="shared" si="1745"/>
        <v>0.64548349947000005</v>
      </c>
      <c r="CR758" s="64">
        <f t="shared" si="1746"/>
        <v>1</v>
      </c>
      <c r="CS758" s="36">
        <f t="shared" si="1747"/>
        <v>0</v>
      </c>
      <c r="CT758" s="36">
        <f t="shared" si="1748"/>
        <v>0</v>
      </c>
      <c r="CU758" s="36">
        <f t="shared" si="1749"/>
        <v>0</v>
      </c>
      <c r="CV758" s="36">
        <f t="shared" si="1809"/>
        <v>0</v>
      </c>
      <c r="CW758" s="36">
        <f t="shared" si="1750"/>
        <v>0</v>
      </c>
      <c r="CX758" s="36">
        <f t="shared" si="1751"/>
        <v>0</v>
      </c>
      <c r="CY758" s="36">
        <f t="shared" si="1752"/>
        <v>0</v>
      </c>
      <c r="CZ758" s="36">
        <f t="shared" si="1810"/>
        <v>0</v>
      </c>
      <c r="DA758" s="64">
        <f t="shared" si="1753"/>
        <v>7.9031933811668509E-3</v>
      </c>
      <c r="DB758" s="70">
        <f t="shared" si="1811"/>
        <v>0.99215877731803348</v>
      </c>
      <c r="DC758" s="70">
        <f>PRODUCT($DB$8:DB758)</f>
        <v>9.4553332411240014E-4</v>
      </c>
      <c r="DD758" s="36">
        <f t="shared" si="1754"/>
        <v>0</v>
      </c>
      <c r="DE758" s="36">
        <f t="shared" si="1755"/>
        <v>0</v>
      </c>
      <c r="DF758" s="36">
        <f t="shared" si="1756"/>
        <v>0</v>
      </c>
      <c r="DG758" s="36">
        <f t="shared" si="1757"/>
        <v>0</v>
      </c>
      <c r="DH758" s="36">
        <f t="shared" si="1758"/>
        <v>0</v>
      </c>
      <c r="DI758" s="36">
        <f t="shared" si="1759"/>
        <v>0</v>
      </c>
      <c r="DJ758" s="36">
        <f t="shared" si="1760"/>
        <v>0</v>
      </c>
      <c r="DK758" s="36">
        <f t="shared" si="1761"/>
        <v>0</v>
      </c>
      <c r="DL758" s="36">
        <f t="shared" si="1762"/>
        <v>0</v>
      </c>
      <c r="DM758" s="36">
        <f t="shared" si="1763"/>
        <v>0</v>
      </c>
      <c r="DN758" s="36">
        <f t="shared" ca="1" si="1812"/>
        <v>4.6137290849905055E-12</v>
      </c>
      <c r="DO758" s="64" cm="1">
        <f t="array" ref="DO758">IFERROR(INDEX(Tbl_FwdNom,$B758,MATCH(LIDt,Tbl_FwdNom_Cols,0)),0)</f>
        <v>7.9632819860000001</v>
      </c>
      <c r="DP758" s="64">
        <f t="shared" ca="1" si="1813"/>
        <v>7.9017752420000003</v>
      </c>
      <c r="DQ758" s="64">
        <f t="shared" ca="1" si="1764"/>
        <v>6.3577199469375678E-3</v>
      </c>
      <c r="DR758" s="70">
        <f t="shared" ca="1" si="1765"/>
        <v>0.99368244529661598</v>
      </c>
      <c r="DS758" s="70">
        <f ca="1">PRODUCT($DR$8:DR758)</f>
        <v>2.9174183750439136E-3</v>
      </c>
      <c r="DT758" s="36">
        <f t="shared" ca="1" si="1766"/>
        <v>0</v>
      </c>
      <c r="DU758" s="36">
        <f t="shared" ca="1" si="1767"/>
        <v>0</v>
      </c>
      <c r="DV758" s="36">
        <f t="shared" ca="1" si="1768"/>
        <v>0</v>
      </c>
      <c r="DW758" s="36">
        <f t="shared" ca="1" si="1769"/>
        <v>0</v>
      </c>
      <c r="DX758" s="36">
        <f t="shared" ca="1" si="1770"/>
        <v>0</v>
      </c>
      <c r="DY758" s="36">
        <f t="shared" ca="1" si="1771"/>
        <v>0</v>
      </c>
      <c r="DZ758" s="36">
        <f t="shared" ca="1" si="1772"/>
        <v>0</v>
      </c>
      <c r="EA758" s="36">
        <f t="shared" ca="1" si="1773"/>
        <v>0</v>
      </c>
      <c r="EB758" s="36">
        <f t="shared" ca="1" si="1774"/>
        <v>0</v>
      </c>
      <c r="EC758" s="36">
        <f t="shared" ca="1" si="1775"/>
        <v>0</v>
      </c>
      <c r="ED758" s="36">
        <f t="shared" ca="1" si="1776"/>
        <v>0</v>
      </c>
      <c r="EE758" s="36">
        <f t="shared" ca="1" si="1814"/>
        <v>0</v>
      </c>
      <c r="EF758" s="36">
        <f t="shared" ca="1" si="1777"/>
        <v>0</v>
      </c>
      <c r="EG758" s="64"/>
      <c r="EH758" s="64"/>
      <c r="EI758" s="64"/>
      <c r="EJ758" s="70"/>
      <c r="EK758" s="70"/>
      <c r="EL758" s="70"/>
      <c r="EM758" s="70"/>
      <c r="EN758" s="70"/>
      <c r="EO758" s="36">
        <f t="shared" si="1778"/>
        <v>0</v>
      </c>
      <c r="EP758" s="36">
        <f t="shared" si="1779"/>
        <v>0</v>
      </c>
      <c r="EQ758" s="36">
        <f t="shared" si="1780"/>
        <v>0</v>
      </c>
      <c r="ER758" s="36">
        <f t="shared" si="1781"/>
        <v>0</v>
      </c>
      <c r="ES758" s="36">
        <f t="shared" si="1782"/>
        <v>0</v>
      </c>
      <c r="ET758" s="36">
        <f t="shared" si="1783"/>
        <v>0</v>
      </c>
      <c r="EU758" s="36">
        <f t="shared" si="1815"/>
        <v>0</v>
      </c>
      <c r="EV758" s="36">
        <f t="shared" si="1784"/>
        <v>0</v>
      </c>
      <c r="EW758" s="36">
        <f t="shared" si="1785"/>
        <v>0</v>
      </c>
      <c r="EX758" s="36">
        <f t="shared" si="1816"/>
        <v>0</v>
      </c>
      <c r="EY758" s="36">
        <f t="shared" si="1786"/>
        <v>0</v>
      </c>
      <c r="EZ758" s="36">
        <f t="shared" si="1787"/>
        <v>0</v>
      </c>
      <c r="FA758" s="36">
        <f t="shared" si="1788"/>
        <v>0</v>
      </c>
      <c r="FB758" s="36">
        <f t="shared" si="1789"/>
        <v>0</v>
      </c>
      <c r="FC758" s="36">
        <f t="shared" si="1817"/>
        <v>0</v>
      </c>
      <c r="FD758" s="36">
        <f t="shared" si="1790"/>
        <v>0</v>
      </c>
      <c r="FE758" s="36">
        <f t="shared" si="1791"/>
        <v>0</v>
      </c>
      <c r="FF758" s="36">
        <f t="shared" si="1818"/>
        <v>0</v>
      </c>
      <c r="FG758" s="36">
        <f t="shared" si="1792"/>
        <v>0</v>
      </c>
      <c r="FH758" s="36">
        <f t="shared" si="1793"/>
        <v>0</v>
      </c>
      <c r="FI758" s="36">
        <f t="shared" si="1794"/>
        <v>0</v>
      </c>
      <c r="FJ758" s="36">
        <f t="shared" ca="1" si="1795"/>
        <v>0</v>
      </c>
      <c r="FK758" s="36">
        <f t="shared" si="1796"/>
        <v>0</v>
      </c>
      <c r="FL758" s="36">
        <f t="shared" si="1797"/>
        <v>0</v>
      </c>
      <c r="FM758" s="36">
        <f t="shared" ca="1" si="1798"/>
        <v>0</v>
      </c>
      <c r="FN758" s="36">
        <f t="shared" ca="1" si="1820"/>
        <v>0</v>
      </c>
    </row>
    <row r="759" spans="2:170" x14ac:dyDescent="0.25">
      <c r="B759" s="2">
        <v>751</v>
      </c>
      <c r="C759" s="2">
        <f t="shared" si="1674"/>
        <v>63</v>
      </c>
      <c r="D759" s="2">
        <f t="shared" si="1823"/>
        <v>775</v>
      </c>
      <c r="E759" s="2">
        <f t="shared" si="1821"/>
        <v>65</v>
      </c>
      <c r="F759" s="189">
        <f t="shared" si="1825"/>
        <v>68575</v>
      </c>
      <c r="G759" s="2">
        <f t="shared" si="1824"/>
        <v>9</v>
      </c>
      <c r="H759" s="187">
        <f t="shared" si="1675"/>
        <v>97.166666666666657</v>
      </c>
      <c r="I759" s="186">
        <f t="shared" si="1822"/>
        <v>97</v>
      </c>
      <c r="J759" s="2">
        <f t="shared" si="1676"/>
        <v>0</v>
      </c>
      <c r="K759" s="2">
        <f t="shared" si="1677"/>
        <v>1</v>
      </c>
      <c r="L759">
        <f t="shared" si="1678"/>
        <v>2</v>
      </c>
      <c r="M759" s="190">
        <f t="shared" si="1799"/>
        <v>0.56703318114000001</v>
      </c>
      <c r="N759">
        <f t="shared" si="1679"/>
        <v>1</v>
      </c>
      <c r="O759">
        <f t="shared" si="1680"/>
        <v>100</v>
      </c>
      <c r="P759" s="58">
        <f t="shared" si="1681"/>
        <v>2.5516493151300002</v>
      </c>
      <c r="Q759" s="106">
        <f t="shared" si="1682"/>
        <v>1</v>
      </c>
      <c r="R759" s="59">
        <f t="shared" si="1683"/>
        <v>1</v>
      </c>
      <c r="S759" s="32">
        <f t="shared" si="1800"/>
        <v>1</v>
      </c>
      <c r="T759">
        <f t="shared" si="1684"/>
        <v>1</v>
      </c>
      <c r="U759" s="32">
        <f t="shared" si="1801"/>
        <v>1.8959751899999999E-3</v>
      </c>
      <c r="V759">
        <f t="shared" si="1685"/>
        <v>1</v>
      </c>
      <c r="W759">
        <f t="shared" si="1686"/>
        <v>100</v>
      </c>
      <c r="X759" s="58">
        <f t="shared" si="1687"/>
        <v>8.5318883549999995E-3</v>
      </c>
      <c r="Y759" s="58">
        <f t="shared" si="1688"/>
        <v>8.5318883549999995E-3</v>
      </c>
      <c r="Z759" s="32">
        <f t="shared" si="1689"/>
        <v>8.5318883549999995E-3</v>
      </c>
      <c r="AA759" s="32">
        <f t="shared" si="1690"/>
        <v>0</v>
      </c>
      <c r="AB759" s="59">
        <f t="shared" si="1691"/>
        <v>4.9056245199999996E-3</v>
      </c>
      <c r="AC759" s="59">
        <f t="shared" si="1692"/>
        <v>4.9056245199999996E-3</v>
      </c>
      <c r="AD759">
        <f t="shared" si="1693"/>
        <v>1</v>
      </c>
      <c r="AE759" s="59">
        <f t="shared" si="1694"/>
        <v>4.9056245199999996E-3</v>
      </c>
      <c r="AF759" s="59">
        <f t="shared" si="1695"/>
        <v>4.1758461800000006E-3</v>
      </c>
      <c r="AG759" s="59">
        <f t="shared" si="1696"/>
        <v>4.1758461800000006E-3</v>
      </c>
      <c r="AH759">
        <f t="shared" si="1697"/>
        <v>1</v>
      </c>
      <c r="AI759" s="59">
        <f t="shared" si="1698"/>
        <v>4.1758461800000006E-3</v>
      </c>
      <c r="AJ759" s="59">
        <f t="shared" si="1699"/>
        <v>0</v>
      </c>
      <c r="AK759" s="59">
        <f t="shared" si="1700"/>
        <v>0</v>
      </c>
      <c r="AL759" s="59">
        <f t="shared" si="1701"/>
        <v>0</v>
      </c>
      <c r="AM759" s="12">
        <f t="shared" si="1802"/>
        <v>0</v>
      </c>
      <c r="AN759" s="12">
        <f t="shared" si="1803"/>
        <v>0</v>
      </c>
      <c r="AO759" s="66">
        <f t="shared" si="1702"/>
        <v>0</v>
      </c>
      <c r="AP759" s="66">
        <f t="shared" si="1703"/>
        <v>0</v>
      </c>
      <c r="AQ759" s="59">
        <f t="shared" si="1704"/>
        <v>0</v>
      </c>
      <c r="AR759" s="59">
        <f t="shared" si="1705"/>
        <v>0</v>
      </c>
      <c r="AS759" s="59">
        <f t="shared" si="1706"/>
        <v>0</v>
      </c>
      <c r="AT759" s="12">
        <f t="shared" si="1707"/>
        <v>0</v>
      </c>
      <c r="AU759" s="59">
        <f t="shared" si="1804"/>
        <v>0</v>
      </c>
      <c r="AV759" s="59">
        <f t="shared" si="1805"/>
        <v>0</v>
      </c>
      <c r="AW759" s="70">
        <f t="shared" si="1708"/>
        <v>0</v>
      </c>
      <c r="AX759" s="20">
        <f t="shared" si="1709"/>
        <v>200000</v>
      </c>
      <c r="AY759" s="20">
        <f t="shared" si="1710"/>
        <v>0</v>
      </c>
      <c r="AZ759" s="20">
        <f t="shared" si="1711"/>
        <v>0</v>
      </c>
      <c r="BA759" s="20">
        <f t="shared" si="1712"/>
        <v>200000</v>
      </c>
      <c r="BB759" s="36">
        <f t="shared" si="1713"/>
        <v>1</v>
      </c>
      <c r="BC759" s="36">
        <f t="shared" si="1714"/>
        <v>0</v>
      </c>
      <c r="BD759" s="80">
        <f t="shared" si="1715"/>
        <v>0</v>
      </c>
      <c r="BE759" s="36">
        <f t="shared" si="1716"/>
        <v>0</v>
      </c>
      <c r="BF759" s="36">
        <f t="shared" si="1717"/>
        <v>0</v>
      </c>
      <c r="BG759" s="36">
        <f t="shared" si="1718"/>
        <v>0</v>
      </c>
      <c r="BH759" s="36">
        <f t="shared" si="1719"/>
        <v>0</v>
      </c>
      <c r="BI759" s="36">
        <f t="shared" si="1720"/>
        <v>0</v>
      </c>
      <c r="BJ759" s="36">
        <f t="shared" si="1721"/>
        <v>0</v>
      </c>
      <c r="BK759" s="36">
        <f t="shared" si="1722"/>
        <v>0</v>
      </c>
      <c r="BL759" s="68">
        <f>IF(OR(AT759=0,E759&gt;ProjTerm),0,VLOOKUP(D759,'Life Events'!$AE$5:$AI$1206,5,FALSE))</f>
        <v>0</v>
      </c>
      <c r="BM759" s="93">
        <f t="shared" si="1723"/>
        <v>0</v>
      </c>
      <c r="BN759" s="93">
        <f t="shared" si="1724"/>
        <v>0</v>
      </c>
      <c r="BO759" s="36">
        <f t="shared" si="1725"/>
        <v>0</v>
      </c>
      <c r="BP759" s="36">
        <f t="shared" si="1726"/>
        <v>0</v>
      </c>
      <c r="BQ759" s="36">
        <f t="shared" si="1727"/>
        <v>0</v>
      </c>
      <c r="BR759" s="36">
        <f t="shared" si="1728"/>
        <v>154.78110000000001</v>
      </c>
      <c r="BS759" s="36">
        <f t="shared" si="1729"/>
        <v>0</v>
      </c>
      <c r="BT759" s="36">
        <f t="shared" si="1730"/>
        <v>0</v>
      </c>
      <c r="BU759" s="70" cm="1">
        <f t="array" ref="BU759">IF(AND(ActInt=1,$J759=0),INDEX(Tbl_FwdNom,$B759-IVP,MATCH(ValnDt,Tbl_FwdNom_Cols)),INDEX(Tbl_FwdNom,$B759,MATCH(StartDt,Tbl_FwdNom_Cols)))</f>
        <v>9.9011591669999994</v>
      </c>
      <c r="BV759" s="70" cm="1">
        <f t="array" ref="BV759">INDEX(Tbl_FwdReal,$B759,MATCH(StartDt,Tbl_FwdReal_Cols))</f>
        <v>3.5130301249999998</v>
      </c>
      <c r="BW759" s="70" cm="1">
        <f t="array" ref="BW759">IF(RunType&lt;&gt;"OPN",INDEX(Tbl_FwdReal,$B759,MATCH(ValnDt,Tbl_FwdReal_Cols)),IF(AND($J759=0,ActInt=1),INDEX(Tbl_FwdReal,$B759-IVP,MATCH(ValnDt,Tbl_FwdReal_Cols)),-999))*$K759</f>
        <v>3.5130301249999998</v>
      </c>
      <c r="BX759" s="70">
        <f t="shared" si="1731"/>
        <v>3.5130301249999996E-2</v>
      </c>
      <c r="BY759" s="70">
        <f t="shared" si="1806"/>
        <v>6.1713284156456938E-2</v>
      </c>
      <c r="BZ759" s="64">
        <f t="shared" si="1819"/>
        <v>5.002798173725953E-3</v>
      </c>
      <c r="CA759" s="70" cm="1">
        <f t="array" ref="CA759">IF($J759=1,CA758*(1+INDEX(Tbl_CPI,$B759,MATCH(IF(RunType="OPN",StartDt,ValnDt),Tbl_CPI_Cols))),0)</f>
        <v>0</v>
      </c>
      <c r="CB759" s="70">
        <f t="shared" si="1807"/>
        <v>64.752149185418418</v>
      </c>
      <c r="CC759" s="70">
        <f t="shared" si="1808"/>
        <v>62.526896484940231</v>
      </c>
      <c r="CD759" s="36">
        <f t="shared" si="1732"/>
        <v>316.75083644329305</v>
      </c>
      <c r="CE759" s="36">
        <f t="shared" si="1733"/>
        <v>0</v>
      </c>
      <c r="CF759" s="36">
        <f t="shared" si="1734"/>
        <v>0</v>
      </c>
      <c r="CG759" s="36">
        <f t="shared" si="1735"/>
        <v>0</v>
      </c>
      <c r="CH759" s="36">
        <f t="shared" si="1736"/>
        <v>0</v>
      </c>
      <c r="CI759" s="36">
        <f t="shared" si="1737"/>
        <v>0</v>
      </c>
      <c r="CJ759" s="36">
        <f t="shared" si="1738"/>
        <v>0</v>
      </c>
      <c r="CK759" s="36">
        <f t="shared" si="1739"/>
        <v>0</v>
      </c>
      <c r="CL759" s="36">
        <f t="shared" si="1740"/>
        <v>0</v>
      </c>
      <c r="CM759" s="36">
        <f t="shared" si="1741"/>
        <v>0</v>
      </c>
      <c r="CN759" s="36">
        <f t="shared" si="1742"/>
        <v>0</v>
      </c>
      <c r="CO759" s="20">
        <f t="shared" si="1743"/>
        <v>120000</v>
      </c>
      <c r="CP759" s="20">
        <f t="shared" si="1744"/>
        <v>2</v>
      </c>
      <c r="CQ759" s="64">
        <f t="shared" si="1745"/>
        <v>0.64548349947000005</v>
      </c>
      <c r="CR759" s="64">
        <f t="shared" si="1746"/>
        <v>1</v>
      </c>
      <c r="CS759" s="36">
        <f t="shared" si="1747"/>
        <v>0</v>
      </c>
      <c r="CT759" s="36">
        <f t="shared" si="1748"/>
        <v>0</v>
      </c>
      <c r="CU759" s="36">
        <f t="shared" si="1749"/>
        <v>0</v>
      </c>
      <c r="CV759" s="36">
        <f t="shared" si="1809"/>
        <v>0</v>
      </c>
      <c r="CW759" s="36">
        <f t="shared" si="1750"/>
        <v>0</v>
      </c>
      <c r="CX759" s="36">
        <f t="shared" si="1751"/>
        <v>0</v>
      </c>
      <c r="CY759" s="36">
        <f t="shared" si="1752"/>
        <v>0</v>
      </c>
      <c r="CZ759" s="36">
        <f t="shared" si="1810"/>
        <v>0</v>
      </c>
      <c r="DA759" s="64">
        <f t="shared" si="1753"/>
        <v>7.8986328090981939E-3</v>
      </c>
      <c r="DB759" s="70">
        <f t="shared" si="1811"/>
        <v>0.99216326666989907</v>
      </c>
      <c r="DC759" s="70">
        <f>PRODUCT($DB$8:DB759)</f>
        <v>9.3812343159660732E-4</v>
      </c>
      <c r="DD759" s="36">
        <f t="shared" si="1754"/>
        <v>0</v>
      </c>
      <c r="DE759" s="36">
        <f t="shared" si="1755"/>
        <v>0</v>
      </c>
      <c r="DF759" s="36">
        <f t="shared" si="1756"/>
        <v>0</v>
      </c>
      <c r="DG759" s="36">
        <f t="shared" si="1757"/>
        <v>0</v>
      </c>
      <c r="DH759" s="36">
        <f t="shared" si="1758"/>
        <v>0</v>
      </c>
      <c r="DI759" s="36">
        <f t="shared" si="1759"/>
        <v>0</v>
      </c>
      <c r="DJ759" s="36">
        <f t="shared" si="1760"/>
        <v>0</v>
      </c>
      <c r="DK759" s="36">
        <f t="shared" si="1761"/>
        <v>0</v>
      </c>
      <c r="DL759" s="36">
        <f t="shared" si="1762"/>
        <v>0</v>
      </c>
      <c r="DM759" s="36">
        <f t="shared" si="1763"/>
        <v>0</v>
      </c>
      <c r="DN759" s="36">
        <f t="shared" ca="1" si="1812"/>
        <v>4.6137290849905055E-12</v>
      </c>
      <c r="DO759" s="64" cm="1">
        <f t="array" ref="DO759">IFERROR(INDEX(Tbl_FwdNom,$B759,MATCH(LIDt,Tbl_FwdNom_Cols,0)),0)</f>
        <v>7.9615729919999998</v>
      </c>
      <c r="DP759" s="64">
        <f t="shared" ca="1" si="1813"/>
        <v>7.9000672219999997</v>
      </c>
      <c r="DQ759" s="64">
        <f t="shared" ca="1" si="1764"/>
        <v>6.3563924343457145E-3</v>
      </c>
      <c r="DR759" s="70">
        <f t="shared" ca="1" si="1765"/>
        <v>0.99368375609065318</v>
      </c>
      <c r="DS759" s="70">
        <f ca="1">PRODUCT($DR$8:DR759)</f>
        <v>2.8989912490015261E-3</v>
      </c>
      <c r="DT759" s="36">
        <f t="shared" ca="1" si="1766"/>
        <v>0</v>
      </c>
      <c r="DU759" s="36">
        <f t="shared" ca="1" si="1767"/>
        <v>0</v>
      </c>
      <c r="DV759" s="36">
        <f t="shared" ca="1" si="1768"/>
        <v>0</v>
      </c>
      <c r="DW759" s="36">
        <f t="shared" ca="1" si="1769"/>
        <v>0</v>
      </c>
      <c r="DX759" s="36">
        <f t="shared" ca="1" si="1770"/>
        <v>0</v>
      </c>
      <c r="DY759" s="36">
        <f t="shared" ca="1" si="1771"/>
        <v>0</v>
      </c>
      <c r="DZ759" s="36">
        <f t="shared" ca="1" si="1772"/>
        <v>0</v>
      </c>
      <c r="EA759" s="36">
        <f t="shared" ca="1" si="1773"/>
        <v>0</v>
      </c>
      <c r="EB759" s="36">
        <f t="shared" ca="1" si="1774"/>
        <v>0</v>
      </c>
      <c r="EC759" s="36">
        <f t="shared" ca="1" si="1775"/>
        <v>0</v>
      </c>
      <c r="ED759" s="36">
        <f t="shared" ca="1" si="1776"/>
        <v>0</v>
      </c>
      <c r="EE759" s="36">
        <f t="shared" ca="1" si="1814"/>
        <v>0</v>
      </c>
      <c r="EF759" s="36">
        <f t="shared" ca="1" si="1777"/>
        <v>0</v>
      </c>
      <c r="EG759" s="64"/>
      <c r="EH759" s="64"/>
      <c r="EI759" s="64"/>
      <c r="EJ759" s="70"/>
      <c r="EK759" s="70"/>
      <c r="EL759" s="70"/>
      <c r="EM759" s="70"/>
      <c r="EN759" s="70"/>
      <c r="EO759" s="36">
        <f t="shared" si="1778"/>
        <v>0</v>
      </c>
      <c r="EP759" s="36">
        <f t="shared" si="1779"/>
        <v>0</v>
      </c>
      <c r="EQ759" s="36">
        <f t="shared" si="1780"/>
        <v>0</v>
      </c>
      <c r="ER759" s="36">
        <f t="shared" si="1781"/>
        <v>0</v>
      </c>
      <c r="ES759" s="36">
        <f t="shared" si="1782"/>
        <v>0</v>
      </c>
      <c r="ET759" s="36">
        <f t="shared" si="1783"/>
        <v>0</v>
      </c>
      <c r="EU759" s="36">
        <f t="shared" si="1815"/>
        <v>0</v>
      </c>
      <c r="EV759" s="36">
        <f t="shared" si="1784"/>
        <v>0</v>
      </c>
      <c r="EW759" s="36">
        <f t="shared" si="1785"/>
        <v>0</v>
      </c>
      <c r="EX759" s="36">
        <f t="shared" si="1816"/>
        <v>0</v>
      </c>
      <c r="EY759" s="36">
        <f t="shared" si="1786"/>
        <v>0</v>
      </c>
      <c r="EZ759" s="36">
        <f t="shared" si="1787"/>
        <v>0</v>
      </c>
      <c r="FA759" s="36">
        <f t="shared" si="1788"/>
        <v>0</v>
      </c>
      <c r="FB759" s="36">
        <f t="shared" si="1789"/>
        <v>0</v>
      </c>
      <c r="FC759" s="36">
        <f t="shared" si="1817"/>
        <v>0</v>
      </c>
      <c r="FD759" s="36">
        <f t="shared" si="1790"/>
        <v>0</v>
      </c>
      <c r="FE759" s="36">
        <f t="shared" si="1791"/>
        <v>0</v>
      </c>
      <c r="FF759" s="36">
        <f t="shared" si="1818"/>
        <v>0</v>
      </c>
      <c r="FG759" s="36">
        <f t="shared" si="1792"/>
        <v>0</v>
      </c>
      <c r="FH759" s="36">
        <f t="shared" si="1793"/>
        <v>0</v>
      </c>
      <c r="FI759" s="36">
        <f t="shared" si="1794"/>
        <v>0</v>
      </c>
      <c r="FJ759" s="36">
        <f t="shared" ca="1" si="1795"/>
        <v>0</v>
      </c>
      <c r="FK759" s="36">
        <f t="shared" si="1796"/>
        <v>0</v>
      </c>
      <c r="FL759" s="36">
        <f t="shared" si="1797"/>
        <v>0</v>
      </c>
      <c r="FM759" s="36">
        <f t="shared" ca="1" si="1798"/>
        <v>0</v>
      </c>
      <c r="FN759" s="36">
        <f t="shared" ca="1" si="1820"/>
        <v>0</v>
      </c>
    </row>
    <row r="760" spans="2:170" x14ac:dyDescent="0.25">
      <c r="B760" s="2">
        <v>752</v>
      </c>
      <c r="C760" s="2">
        <f t="shared" si="1674"/>
        <v>63</v>
      </c>
      <c r="D760" s="2">
        <f t="shared" si="1823"/>
        <v>776</v>
      </c>
      <c r="E760" s="2">
        <f t="shared" si="1821"/>
        <v>65</v>
      </c>
      <c r="F760" s="189">
        <f t="shared" si="1825"/>
        <v>68606</v>
      </c>
      <c r="G760" s="2">
        <f t="shared" si="1824"/>
        <v>10</v>
      </c>
      <c r="H760" s="187">
        <f t="shared" si="1675"/>
        <v>97.25</v>
      </c>
      <c r="I760" s="186">
        <f t="shared" si="1822"/>
        <v>97</v>
      </c>
      <c r="J760" s="2">
        <f t="shared" si="1676"/>
        <v>0</v>
      </c>
      <c r="K760" s="2">
        <f t="shared" si="1677"/>
        <v>1</v>
      </c>
      <c r="L760">
        <f t="shared" si="1678"/>
        <v>2</v>
      </c>
      <c r="M760" s="190">
        <f t="shared" si="1799"/>
        <v>0.56703318114000001</v>
      </c>
      <c r="N760">
        <f t="shared" si="1679"/>
        <v>1</v>
      </c>
      <c r="O760">
        <f t="shared" si="1680"/>
        <v>100</v>
      </c>
      <c r="P760" s="58">
        <f t="shared" si="1681"/>
        <v>2.5516493151300002</v>
      </c>
      <c r="Q760" s="106">
        <f t="shared" si="1682"/>
        <v>1</v>
      </c>
      <c r="R760" s="59">
        <f t="shared" si="1683"/>
        <v>1</v>
      </c>
      <c r="S760" s="32">
        <f t="shared" si="1800"/>
        <v>1</v>
      </c>
      <c r="T760">
        <f t="shared" si="1684"/>
        <v>1</v>
      </c>
      <c r="U760" s="32">
        <f t="shared" si="1801"/>
        <v>1.8959751899999999E-3</v>
      </c>
      <c r="V760">
        <f t="shared" si="1685"/>
        <v>1</v>
      </c>
      <c r="W760">
        <f t="shared" si="1686"/>
        <v>100</v>
      </c>
      <c r="X760" s="58">
        <f t="shared" si="1687"/>
        <v>8.5318883549999995E-3</v>
      </c>
      <c r="Y760" s="58">
        <f t="shared" si="1688"/>
        <v>8.5318883549999995E-3</v>
      </c>
      <c r="Z760" s="32">
        <f t="shared" si="1689"/>
        <v>8.5318883549999995E-3</v>
      </c>
      <c r="AA760" s="32">
        <f t="shared" si="1690"/>
        <v>0</v>
      </c>
      <c r="AB760" s="59">
        <f t="shared" si="1691"/>
        <v>4.9056245199999996E-3</v>
      </c>
      <c r="AC760" s="59">
        <f t="shared" si="1692"/>
        <v>4.9056245199999996E-3</v>
      </c>
      <c r="AD760">
        <f t="shared" si="1693"/>
        <v>1</v>
      </c>
      <c r="AE760" s="59">
        <f t="shared" si="1694"/>
        <v>4.9056245199999996E-3</v>
      </c>
      <c r="AF760" s="59">
        <f t="shared" si="1695"/>
        <v>4.1758461800000006E-3</v>
      </c>
      <c r="AG760" s="59">
        <f t="shared" si="1696"/>
        <v>4.1758461800000006E-3</v>
      </c>
      <c r="AH760">
        <f t="shared" si="1697"/>
        <v>1</v>
      </c>
      <c r="AI760" s="59">
        <f t="shared" si="1698"/>
        <v>4.1758461800000006E-3</v>
      </c>
      <c r="AJ760" s="59">
        <f t="shared" si="1699"/>
        <v>0</v>
      </c>
      <c r="AK760" s="59">
        <f t="shared" si="1700"/>
        <v>0</v>
      </c>
      <c r="AL760" s="59">
        <f t="shared" si="1701"/>
        <v>0</v>
      </c>
      <c r="AM760" s="12">
        <f t="shared" si="1802"/>
        <v>0</v>
      </c>
      <c r="AN760" s="12">
        <f t="shared" si="1803"/>
        <v>0</v>
      </c>
      <c r="AO760" s="66">
        <f t="shared" si="1702"/>
        <v>0</v>
      </c>
      <c r="AP760" s="66">
        <f t="shared" si="1703"/>
        <v>0</v>
      </c>
      <c r="AQ760" s="59">
        <f t="shared" si="1704"/>
        <v>0</v>
      </c>
      <c r="AR760" s="59">
        <f t="shared" si="1705"/>
        <v>0</v>
      </c>
      <c r="AS760" s="59">
        <f t="shared" si="1706"/>
        <v>0</v>
      </c>
      <c r="AT760" s="12">
        <f t="shared" si="1707"/>
        <v>0</v>
      </c>
      <c r="AU760" s="59">
        <f t="shared" si="1804"/>
        <v>0</v>
      </c>
      <c r="AV760" s="59">
        <f t="shared" si="1805"/>
        <v>0</v>
      </c>
      <c r="AW760" s="70">
        <f t="shared" si="1708"/>
        <v>0</v>
      </c>
      <c r="AX760" s="20">
        <f t="shared" si="1709"/>
        <v>200000</v>
      </c>
      <c r="AY760" s="20">
        <f t="shared" si="1710"/>
        <v>0</v>
      </c>
      <c r="AZ760" s="20">
        <f t="shared" si="1711"/>
        <v>0</v>
      </c>
      <c r="BA760" s="20">
        <f t="shared" si="1712"/>
        <v>200000</v>
      </c>
      <c r="BB760" s="36">
        <f t="shared" si="1713"/>
        <v>1</v>
      </c>
      <c r="BC760" s="36">
        <f t="shared" si="1714"/>
        <v>0</v>
      </c>
      <c r="BD760" s="80">
        <f t="shared" si="1715"/>
        <v>0</v>
      </c>
      <c r="BE760" s="36">
        <f t="shared" si="1716"/>
        <v>0</v>
      </c>
      <c r="BF760" s="36">
        <f t="shared" si="1717"/>
        <v>0</v>
      </c>
      <c r="BG760" s="36">
        <f t="shared" si="1718"/>
        <v>0</v>
      </c>
      <c r="BH760" s="36">
        <f t="shared" si="1719"/>
        <v>0</v>
      </c>
      <c r="BI760" s="36">
        <f t="shared" si="1720"/>
        <v>0</v>
      </c>
      <c r="BJ760" s="36">
        <f t="shared" si="1721"/>
        <v>0</v>
      </c>
      <c r="BK760" s="36">
        <f t="shared" si="1722"/>
        <v>0</v>
      </c>
      <c r="BL760" s="68">
        <f>IF(OR(AT760=0,E760&gt;ProjTerm),0,VLOOKUP(D760,'Life Events'!$AE$5:$AI$1206,5,FALSE))</f>
        <v>0</v>
      </c>
      <c r="BM760" s="93">
        <f t="shared" si="1723"/>
        <v>0</v>
      </c>
      <c r="BN760" s="93">
        <f t="shared" si="1724"/>
        <v>0</v>
      </c>
      <c r="BO760" s="36">
        <f t="shared" si="1725"/>
        <v>0</v>
      </c>
      <c r="BP760" s="36">
        <f t="shared" si="1726"/>
        <v>0</v>
      </c>
      <c r="BQ760" s="36">
        <f t="shared" si="1727"/>
        <v>0</v>
      </c>
      <c r="BR760" s="36">
        <f t="shared" si="1728"/>
        <v>154.78110000000001</v>
      </c>
      <c r="BS760" s="36">
        <f t="shared" si="1729"/>
        <v>0</v>
      </c>
      <c r="BT760" s="36">
        <f t="shared" si="1730"/>
        <v>0</v>
      </c>
      <c r="BU760" s="70" cm="1">
        <f t="array" ref="BU760">IF(AND(ActInt=1,$J760=0),INDEX(Tbl_FwdNom,$B760-IVP,MATCH(ValnDt,Tbl_FwdNom_Cols)),INDEX(Tbl_FwdNom,$B760,MATCH(StartDt,Tbl_FwdNom_Cols)))</f>
        <v>9.8951919319999995</v>
      </c>
      <c r="BV760" s="70" cm="1">
        <f t="array" ref="BV760">INDEX(Tbl_FwdReal,$B760,MATCH(StartDt,Tbl_FwdReal_Cols))</f>
        <v>3.509645753</v>
      </c>
      <c r="BW760" s="70" cm="1">
        <f t="array" ref="BW760">IF(RunType&lt;&gt;"OPN",INDEX(Tbl_FwdReal,$B760,MATCH(ValnDt,Tbl_FwdReal_Cols)),IF(AND($J760=0,ActInt=1),INDEX(Tbl_FwdReal,$B760-IVP,MATCH(ValnDt,Tbl_FwdReal_Cols)),-999))*$K760</f>
        <v>3.509645753</v>
      </c>
      <c r="BX760" s="70">
        <f t="shared" si="1731"/>
        <v>3.509645753E-2</v>
      </c>
      <c r="BY760" s="70">
        <f t="shared" si="1806"/>
        <v>6.1690349073723283E-2</v>
      </c>
      <c r="BZ760" s="64">
        <f t="shared" si="1819"/>
        <v>5.0009889870332724E-3</v>
      </c>
      <c r="CA760" s="70" cm="1">
        <f t="array" ref="CA760">IF($J760=1,CA759*(1+INDEX(Tbl_CPI,$B760,MATCH(IF(RunType="OPN",StartDt,ValnDt),Tbl_CPI_Cols))),0)</f>
        <v>0</v>
      </c>
      <c r="CB760" s="70">
        <f t="shared" si="1807"/>
        <v>65.075973970381426</v>
      </c>
      <c r="CC760" s="70">
        <f t="shared" si="1808"/>
        <v>62.526896484940231</v>
      </c>
      <c r="CD760" s="36">
        <f t="shared" si="1732"/>
        <v>316.75083644329305</v>
      </c>
      <c r="CE760" s="36">
        <f t="shared" si="1733"/>
        <v>0</v>
      </c>
      <c r="CF760" s="36">
        <f t="shared" si="1734"/>
        <v>0</v>
      </c>
      <c r="CG760" s="36">
        <f t="shared" si="1735"/>
        <v>0</v>
      </c>
      <c r="CH760" s="36">
        <f t="shared" si="1736"/>
        <v>0</v>
      </c>
      <c r="CI760" s="36">
        <f t="shared" si="1737"/>
        <v>0</v>
      </c>
      <c r="CJ760" s="36">
        <f t="shared" si="1738"/>
        <v>0</v>
      </c>
      <c r="CK760" s="36">
        <f t="shared" si="1739"/>
        <v>0</v>
      </c>
      <c r="CL760" s="36">
        <f t="shared" si="1740"/>
        <v>0</v>
      </c>
      <c r="CM760" s="36">
        <f t="shared" si="1741"/>
        <v>0</v>
      </c>
      <c r="CN760" s="36">
        <f t="shared" si="1742"/>
        <v>0</v>
      </c>
      <c r="CO760" s="20">
        <f t="shared" si="1743"/>
        <v>120000</v>
      </c>
      <c r="CP760" s="20">
        <f t="shared" si="1744"/>
        <v>2</v>
      </c>
      <c r="CQ760" s="64">
        <f t="shared" si="1745"/>
        <v>0.64548349947000005</v>
      </c>
      <c r="CR760" s="64">
        <f t="shared" si="1746"/>
        <v>1</v>
      </c>
      <c r="CS760" s="36">
        <f t="shared" si="1747"/>
        <v>0</v>
      </c>
      <c r="CT760" s="36">
        <f t="shared" si="1748"/>
        <v>0</v>
      </c>
      <c r="CU760" s="36">
        <f t="shared" si="1749"/>
        <v>0</v>
      </c>
      <c r="CV760" s="36">
        <f t="shared" si="1809"/>
        <v>0</v>
      </c>
      <c r="CW760" s="36">
        <f t="shared" si="1750"/>
        <v>0</v>
      </c>
      <c r="CX760" s="36">
        <f t="shared" si="1751"/>
        <v>0</v>
      </c>
      <c r="CY760" s="36">
        <f t="shared" si="1752"/>
        <v>0</v>
      </c>
      <c r="CZ760" s="36">
        <f t="shared" si="1810"/>
        <v>0</v>
      </c>
      <c r="DA760" s="64">
        <f t="shared" si="1753"/>
        <v>7.8940722584168732E-3</v>
      </c>
      <c r="DB760" s="70">
        <f t="shared" si="1811"/>
        <v>0.99216775604133833</v>
      </c>
      <c r="DC760" s="70">
        <f>PRODUCT($DB$8:DB760)</f>
        <v>9.307758200170058E-4</v>
      </c>
      <c r="DD760" s="36">
        <f t="shared" si="1754"/>
        <v>0</v>
      </c>
      <c r="DE760" s="36">
        <f t="shared" si="1755"/>
        <v>0</v>
      </c>
      <c r="DF760" s="36">
        <f t="shared" si="1756"/>
        <v>0</v>
      </c>
      <c r="DG760" s="36">
        <f t="shared" si="1757"/>
        <v>0</v>
      </c>
      <c r="DH760" s="36">
        <f t="shared" si="1758"/>
        <v>0</v>
      </c>
      <c r="DI760" s="36">
        <f t="shared" si="1759"/>
        <v>0</v>
      </c>
      <c r="DJ760" s="36">
        <f t="shared" si="1760"/>
        <v>0</v>
      </c>
      <c r="DK760" s="36">
        <f t="shared" si="1761"/>
        <v>0</v>
      </c>
      <c r="DL760" s="36">
        <f t="shared" si="1762"/>
        <v>0</v>
      </c>
      <c r="DM760" s="36">
        <f t="shared" si="1763"/>
        <v>0</v>
      </c>
      <c r="DN760" s="36">
        <f t="shared" ca="1" si="1812"/>
        <v>4.6137290849905055E-12</v>
      </c>
      <c r="DO760" s="64" cm="1">
        <f t="array" ref="DO760">IFERROR(INDEX(Tbl_FwdNom,$B760,MATCH(LIDt,Tbl_FwdNom_Cols,0)),0)</f>
        <v>7.9598640249999999</v>
      </c>
      <c r="DP760" s="64">
        <f t="shared" ca="1" si="1813"/>
        <v>7.8983592280000003</v>
      </c>
      <c r="DQ760" s="64">
        <f t="shared" ca="1" si="1764"/>
        <v>6.3550649226991052E-3</v>
      </c>
      <c r="DR760" s="70">
        <f t="shared" ca="1" si="1765"/>
        <v>0.99368506688721514</v>
      </c>
      <c r="DS760" s="70">
        <f ca="1">PRODUCT($DR$8:DR760)</f>
        <v>2.880684313169533E-3</v>
      </c>
      <c r="DT760" s="36">
        <f t="shared" ca="1" si="1766"/>
        <v>0</v>
      </c>
      <c r="DU760" s="36">
        <f t="shared" ca="1" si="1767"/>
        <v>0</v>
      </c>
      <c r="DV760" s="36">
        <f t="shared" ca="1" si="1768"/>
        <v>0</v>
      </c>
      <c r="DW760" s="36">
        <f t="shared" ca="1" si="1769"/>
        <v>0</v>
      </c>
      <c r="DX760" s="36">
        <f t="shared" ca="1" si="1770"/>
        <v>0</v>
      </c>
      <c r="DY760" s="36">
        <f t="shared" ca="1" si="1771"/>
        <v>0</v>
      </c>
      <c r="DZ760" s="36">
        <f t="shared" ca="1" si="1772"/>
        <v>0</v>
      </c>
      <c r="EA760" s="36">
        <f t="shared" ca="1" si="1773"/>
        <v>0</v>
      </c>
      <c r="EB760" s="36">
        <f t="shared" ca="1" si="1774"/>
        <v>0</v>
      </c>
      <c r="EC760" s="36">
        <f t="shared" ca="1" si="1775"/>
        <v>0</v>
      </c>
      <c r="ED760" s="36">
        <f t="shared" ca="1" si="1776"/>
        <v>0</v>
      </c>
      <c r="EE760" s="36">
        <f t="shared" ca="1" si="1814"/>
        <v>0</v>
      </c>
      <c r="EF760" s="36">
        <f t="shared" ca="1" si="1777"/>
        <v>0</v>
      </c>
      <c r="EG760" s="64"/>
      <c r="EH760" s="64"/>
      <c r="EI760" s="64"/>
      <c r="EJ760" s="70"/>
      <c r="EK760" s="70"/>
      <c r="EL760" s="70"/>
      <c r="EM760" s="70"/>
      <c r="EN760" s="70"/>
      <c r="EO760" s="36">
        <f t="shared" si="1778"/>
        <v>0</v>
      </c>
      <c r="EP760" s="36">
        <f t="shared" si="1779"/>
        <v>0</v>
      </c>
      <c r="EQ760" s="36">
        <f t="shared" si="1780"/>
        <v>0</v>
      </c>
      <c r="ER760" s="36">
        <f t="shared" si="1781"/>
        <v>0</v>
      </c>
      <c r="ES760" s="36">
        <f t="shared" si="1782"/>
        <v>0</v>
      </c>
      <c r="ET760" s="36">
        <f t="shared" si="1783"/>
        <v>0</v>
      </c>
      <c r="EU760" s="36">
        <f t="shared" si="1815"/>
        <v>0</v>
      </c>
      <c r="EV760" s="36">
        <f t="shared" si="1784"/>
        <v>0</v>
      </c>
      <c r="EW760" s="36">
        <f t="shared" si="1785"/>
        <v>0</v>
      </c>
      <c r="EX760" s="36">
        <f t="shared" si="1816"/>
        <v>0</v>
      </c>
      <c r="EY760" s="36">
        <f t="shared" si="1786"/>
        <v>0</v>
      </c>
      <c r="EZ760" s="36">
        <f t="shared" si="1787"/>
        <v>0</v>
      </c>
      <c r="FA760" s="36">
        <f t="shared" si="1788"/>
        <v>0</v>
      </c>
      <c r="FB760" s="36">
        <f t="shared" si="1789"/>
        <v>0</v>
      </c>
      <c r="FC760" s="36">
        <f t="shared" si="1817"/>
        <v>0</v>
      </c>
      <c r="FD760" s="36">
        <f t="shared" si="1790"/>
        <v>0</v>
      </c>
      <c r="FE760" s="36">
        <f t="shared" si="1791"/>
        <v>0</v>
      </c>
      <c r="FF760" s="36">
        <f t="shared" si="1818"/>
        <v>0</v>
      </c>
      <c r="FG760" s="36">
        <f t="shared" si="1792"/>
        <v>0</v>
      </c>
      <c r="FH760" s="36">
        <f t="shared" si="1793"/>
        <v>0</v>
      </c>
      <c r="FI760" s="36">
        <f t="shared" si="1794"/>
        <v>0</v>
      </c>
      <c r="FJ760" s="36">
        <f t="shared" ca="1" si="1795"/>
        <v>0</v>
      </c>
      <c r="FK760" s="36">
        <f t="shared" si="1796"/>
        <v>0</v>
      </c>
      <c r="FL760" s="36">
        <f t="shared" si="1797"/>
        <v>0</v>
      </c>
      <c r="FM760" s="36">
        <f t="shared" ca="1" si="1798"/>
        <v>0</v>
      </c>
      <c r="FN760" s="36">
        <f t="shared" ca="1" si="1820"/>
        <v>0</v>
      </c>
    </row>
    <row r="761" spans="2:170" x14ac:dyDescent="0.25">
      <c r="B761" s="2">
        <v>753</v>
      </c>
      <c r="C761" s="2">
        <f t="shared" si="1674"/>
        <v>63</v>
      </c>
      <c r="D761" s="2">
        <f t="shared" si="1823"/>
        <v>777</v>
      </c>
      <c r="E761" s="2">
        <f t="shared" si="1821"/>
        <v>65</v>
      </c>
      <c r="F761" s="189">
        <f t="shared" si="1825"/>
        <v>68636</v>
      </c>
      <c r="G761" s="2">
        <f t="shared" si="1824"/>
        <v>11</v>
      </c>
      <c r="H761" s="187">
        <f t="shared" si="1675"/>
        <v>97.333333333333343</v>
      </c>
      <c r="I761" s="186">
        <f t="shared" si="1822"/>
        <v>97</v>
      </c>
      <c r="J761" s="2">
        <f t="shared" si="1676"/>
        <v>0</v>
      </c>
      <c r="K761" s="2">
        <f t="shared" si="1677"/>
        <v>1</v>
      </c>
      <c r="L761">
        <f t="shared" si="1678"/>
        <v>2</v>
      </c>
      <c r="M761" s="190">
        <f t="shared" si="1799"/>
        <v>0.56703318114000001</v>
      </c>
      <c r="N761">
        <f t="shared" si="1679"/>
        <v>1</v>
      </c>
      <c r="O761">
        <f t="shared" si="1680"/>
        <v>100</v>
      </c>
      <c r="P761" s="58">
        <f t="shared" si="1681"/>
        <v>2.5516493151300002</v>
      </c>
      <c r="Q761" s="106">
        <f t="shared" si="1682"/>
        <v>1</v>
      </c>
      <c r="R761" s="59">
        <f t="shared" si="1683"/>
        <v>1</v>
      </c>
      <c r="S761" s="32">
        <f t="shared" si="1800"/>
        <v>1</v>
      </c>
      <c r="T761">
        <f t="shared" si="1684"/>
        <v>1</v>
      </c>
      <c r="U761" s="32">
        <f t="shared" si="1801"/>
        <v>1.8959751899999999E-3</v>
      </c>
      <c r="V761">
        <f t="shared" si="1685"/>
        <v>1</v>
      </c>
      <c r="W761">
        <f t="shared" si="1686"/>
        <v>100</v>
      </c>
      <c r="X761" s="58">
        <f t="shared" si="1687"/>
        <v>8.5318883549999995E-3</v>
      </c>
      <c r="Y761" s="58">
        <f t="shared" si="1688"/>
        <v>8.5318883549999995E-3</v>
      </c>
      <c r="Z761" s="32">
        <f t="shared" si="1689"/>
        <v>8.5318883549999995E-3</v>
      </c>
      <c r="AA761" s="32">
        <f t="shared" si="1690"/>
        <v>0</v>
      </c>
      <c r="AB761" s="59">
        <f t="shared" si="1691"/>
        <v>4.9056245199999996E-3</v>
      </c>
      <c r="AC761" s="59">
        <f t="shared" si="1692"/>
        <v>4.9056245199999996E-3</v>
      </c>
      <c r="AD761">
        <f t="shared" si="1693"/>
        <v>1</v>
      </c>
      <c r="AE761" s="59">
        <f t="shared" si="1694"/>
        <v>4.9056245199999996E-3</v>
      </c>
      <c r="AF761" s="59">
        <f t="shared" si="1695"/>
        <v>4.1758461800000006E-3</v>
      </c>
      <c r="AG761" s="59">
        <f t="shared" si="1696"/>
        <v>4.1758461800000006E-3</v>
      </c>
      <c r="AH761">
        <f t="shared" si="1697"/>
        <v>1</v>
      </c>
      <c r="AI761" s="59">
        <f t="shared" si="1698"/>
        <v>4.1758461800000006E-3</v>
      </c>
      <c r="AJ761" s="59">
        <f t="shared" si="1699"/>
        <v>0</v>
      </c>
      <c r="AK761" s="59">
        <f t="shared" si="1700"/>
        <v>0</v>
      </c>
      <c r="AL761" s="59">
        <f t="shared" si="1701"/>
        <v>0</v>
      </c>
      <c r="AM761" s="12">
        <f t="shared" si="1802"/>
        <v>0</v>
      </c>
      <c r="AN761" s="12">
        <f t="shared" si="1803"/>
        <v>0</v>
      </c>
      <c r="AO761" s="66">
        <f t="shared" si="1702"/>
        <v>0</v>
      </c>
      <c r="AP761" s="66">
        <f t="shared" si="1703"/>
        <v>0</v>
      </c>
      <c r="AQ761" s="59">
        <f t="shared" si="1704"/>
        <v>0</v>
      </c>
      <c r="AR761" s="59">
        <f t="shared" si="1705"/>
        <v>0</v>
      </c>
      <c r="AS761" s="59">
        <f t="shared" si="1706"/>
        <v>0</v>
      </c>
      <c r="AT761" s="12">
        <f t="shared" si="1707"/>
        <v>0</v>
      </c>
      <c r="AU761" s="59">
        <f t="shared" si="1804"/>
        <v>0</v>
      </c>
      <c r="AV761" s="59">
        <f t="shared" si="1805"/>
        <v>0</v>
      </c>
      <c r="AW761" s="70">
        <f t="shared" si="1708"/>
        <v>0</v>
      </c>
      <c r="AX761" s="20">
        <f t="shared" si="1709"/>
        <v>200000</v>
      </c>
      <c r="AY761" s="20">
        <f t="shared" si="1710"/>
        <v>0</v>
      </c>
      <c r="AZ761" s="20">
        <f t="shared" si="1711"/>
        <v>0</v>
      </c>
      <c r="BA761" s="20">
        <f t="shared" si="1712"/>
        <v>200000</v>
      </c>
      <c r="BB761" s="36">
        <f t="shared" si="1713"/>
        <v>1</v>
      </c>
      <c r="BC761" s="36">
        <f t="shared" si="1714"/>
        <v>0</v>
      </c>
      <c r="BD761" s="80">
        <f t="shared" si="1715"/>
        <v>0</v>
      </c>
      <c r="BE761" s="36">
        <f t="shared" si="1716"/>
        <v>0</v>
      </c>
      <c r="BF761" s="36">
        <f t="shared" si="1717"/>
        <v>0</v>
      </c>
      <c r="BG761" s="36">
        <f t="shared" si="1718"/>
        <v>0</v>
      </c>
      <c r="BH761" s="36">
        <f t="shared" si="1719"/>
        <v>0</v>
      </c>
      <c r="BI761" s="36">
        <f t="shared" si="1720"/>
        <v>0</v>
      </c>
      <c r="BJ761" s="36">
        <f t="shared" si="1721"/>
        <v>0</v>
      </c>
      <c r="BK761" s="36">
        <f t="shared" si="1722"/>
        <v>0</v>
      </c>
      <c r="BL761" s="68">
        <f>IF(OR(AT761=0,E761&gt;ProjTerm),0,VLOOKUP(D761,'Life Events'!$AE$5:$AI$1206,5,FALSE))</f>
        <v>0</v>
      </c>
      <c r="BM761" s="93">
        <f t="shared" si="1723"/>
        <v>0</v>
      </c>
      <c r="BN761" s="93">
        <f t="shared" si="1724"/>
        <v>0</v>
      </c>
      <c r="BO761" s="36">
        <f t="shared" si="1725"/>
        <v>0</v>
      </c>
      <c r="BP761" s="36">
        <f t="shared" si="1726"/>
        <v>0</v>
      </c>
      <c r="BQ761" s="36">
        <f t="shared" si="1727"/>
        <v>0</v>
      </c>
      <c r="BR761" s="36">
        <f t="shared" si="1728"/>
        <v>154.78110000000001</v>
      </c>
      <c r="BS761" s="36">
        <f t="shared" si="1729"/>
        <v>0</v>
      </c>
      <c r="BT761" s="36">
        <f t="shared" si="1730"/>
        <v>0</v>
      </c>
      <c r="BU761" s="70" cm="1">
        <f t="array" ref="BU761">IF(AND(ActInt=1,$J761=0),INDEX(Tbl_FwdNom,$B761-IVP,MATCH(ValnDt,Tbl_FwdNom_Cols)),INDEX(Tbl_FwdNom,$B761,MATCH(StartDt,Tbl_FwdNom_Cols)))</f>
        <v>9.8892250209999997</v>
      </c>
      <c r="BV761" s="70" cm="1">
        <f t="array" ref="BV761">INDEX(Tbl_FwdReal,$B761,MATCH(StartDt,Tbl_FwdReal_Cols))</f>
        <v>3.5062614910000001</v>
      </c>
      <c r="BW761" s="70" cm="1">
        <f t="array" ref="BW761">IF(RunType&lt;&gt;"OPN",INDEX(Tbl_FwdReal,$B761,MATCH(ValnDt,Tbl_FwdReal_Cols)),IF(AND($J761=0,ActInt=1),INDEX(Tbl_FwdReal,$B761-IVP,MATCH(ValnDt,Tbl_FwdReal_Cols)),-999))*$K761</f>
        <v>3.5062614910000001</v>
      </c>
      <c r="BX761" s="70">
        <f t="shared" si="1731"/>
        <v>3.5062614909999998E-2</v>
      </c>
      <c r="BY761" s="70">
        <f t="shared" si="1806"/>
        <v>6.1667414493131956E-2</v>
      </c>
      <c r="BZ761" s="64">
        <f t="shared" si="1819"/>
        <v>4.9991798041262303E-3</v>
      </c>
      <c r="CA761" s="70" cm="1">
        <f t="array" ref="CA761">IF($J761=1,CA760*(1+INDEX(Tbl_CPI,$B761,MATCH(IF(RunType="OPN",StartDt,ValnDt),Tbl_CPI_Cols))),0)</f>
        <v>0</v>
      </c>
      <c r="CB761" s="70">
        <f t="shared" si="1807"/>
        <v>65.401300465188001</v>
      </c>
      <c r="CC761" s="70">
        <f t="shared" si="1808"/>
        <v>62.526896484940231</v>
      </c>
      <c r="CD761" s="36">
        <f t="shared" si="1732"/>
        <v>316.75083644329305</v>
      </c>
      <c r="CE761" s="36">
        <f t="shared" si="1733"/>
        <v>0</v>
      </c>
      <c r="CF761" s="36">
        <f t="shared" si="1734"/>
        <v>0</v>
      </c>
      <c r="CG761" s="36">
        <f t="shared" si="1735"/>
        <v>0</v>
      </c>
      <c r="CH761" s="36">
        <f t="shared" si="1736"/>
        <v>0</v>
      </c>
      <c r="CI761" s="36">
        <f t="shared" si="1737"/>
        <v>0</v>
      </c>
      <c r="CJ761" s="36">
        <f t="shared" si="1738"/>
        <v>0</v>
      </c>
      <c r="CK761" s="36">
        <f t="shared" si="1739"/>
        <v>0</v>
      </c>
      <c r="CL761" s="36">
        <f t="shared" si="1740"/>
        <v>0</v>
      </c>
      <c r="CM761" s="36">
        <f t="shared" si="1741"/>
        <v>0</v>
      </c>
      <c r="CN761" s="36">
        <f t="shared" si="1742"/>
        <v>0</v>
      </c>
      <c r="CO761" s="20">
        <f t="shared" si="1743"/>
        <v>120000</v>
      </c>
      <c r="CP761" s="20">
        <f t="shared" si="1744"/>
        <v>2</v>
      </c>
      <c r="CQ761" s="64">
        <f t="shared" si="1745"/>
        <v>0.64548349947000005</v>
      </c>
      <c r="CR761" s="64">
        <f t="shared" si="1746"/>
        <v>1</v>
      </c>
      <c r="CS761" s="36">
        <f t="shared" si="1747"/>
        <v>0</v>
      </c>
      <c r="CT761" s="36">
        <f t="shared" si="1748"/>
        <v>0</v>
      </c>
      <c r="CU761" s="36">
        <f t="shared" si="1749"/>
        <v>0</v>
      </c>
      <c r="CV761" s="36">
        <f t="shared" si="1809"/>
        <v>0</v>
      </c>
      <c r="CW761" s="36">
        <f t="shared" si="1750"/>
        <v>0</v>
      </c>
      <c r="CX761" s="36">
        <f t="shared" si="1751"/>
        <v>0</v>
      </c>
      <c r="CY761" s="36">
        <f t="shared" si="1752"/>
        <v>0</v>
      </c>
      <c r="CZ761" s="36">
        <f t="shared" si="1810"/>
        <v>0</v>
      </c>
      <c r="DA761" s="64">
        <f t="shared" si="1753"/>
        <v>7.889511728371712E-3</v>
      </c>
      <c r="DB761" s="70">
        <f t="shared" si="1811"/>
        <v>0.99217224543309068</v>
      </c>
      <c r="DC761" s="70">
        <f>PRODUCT($DB$8:DB761)</f>
        <v>9.2348993534109895E-4</v>
      </c>
      <c r="DD761" s="36">
        <f t="shared" si="1754"/>
        <v>0</v>
      </c>
      <c r="DE761" s="36">
        <f t="shared" si="1755"/>
        <v>0</v>
      </c>
      <c r="DF761" s="36">
        <f t="shared" si="1756"/>
        <v>0</v>
      </c>
      <c r="DG761" s="36">
        <f t="shared" si="1757"/>
        <v>0</v>
      </c>
      <c r="DH761" s="36">
        <f t="shared" si="1758"/>
        <v>0</v>
      </c>
      <c r="DI761" s="36">
        <f t="shared" si="1759"/>
        <v>0</v>
      </c>
      <c r="DJ761" s="36">
        <f t="shared" si="1760"/>
        <v>0</v>
      </c>
      <c r="DK761" s="36">
        <f t="shared" si="1761"/>
        <v>0</v>
      </c>
      <c r="DL761" s="36">
        <f t="shared" si="1762"/>
        <v>0</v>
      </c>
      <c r="DM761" s="36">
        <f t="shared" si="1763"/>
        <v>0</v>
      </c>
      <c r="DN761" s="36">
        <f t="shared" ca="1" si="1812"/>
        <v>4.6137290849905055E-12</v>
      </c>
      <c r="DO761" s="64" cm="1">
        <f t="array" ref="DO761">IFERROR(INDEX(Tbl_FwdNom,$B761,MATCH(LIDt,Tbl_FwdNom_Cols,0)),0)</f>
        <v>7.9581550849999996</v>
      </c>
      <c r="DP761" s="64">
        <f t="shared" ca="1" si="1813"/>
        <v>7.8966512619999998</v>
      </c>
      <c r="DQ761" s="64">
        <f t="shared" ca="1" si="1764"/>
        <v>6.353737413552718E-3</v>
      </c>
      <c r="DR761" s="70">
        <f t="shared" ca="1" si="1765"/>
        <v>0.99368637768476664</v>
      </c>
      <c r="DS761" s="70">
        <f ca="1">PRODUCT($DR$8:DR761)</f>
        <v>2.8624967604067631E-3</v>
      </c>
      <c r="DT761" s="36">
        <f t="shared" ca="1" si="1766"/>
        <v>0</v>
      </c>
      <c r="DU761" s="36">
        <f t="shared" ca="1" si="1767"/>
        <v>0</v>
      </c>
      <c r="DV761" s="36">
        <f t="shared" ca="1" si="1768"/>
        <v>0</v>
      </c>
      <c r="DW761" s="36">
        <f t="shared" ca="1" si="1769"/>
        <v>0</v>
      </c>
      <c r="DX761" s="36">
        <f t="shared" ca="1" si="1770"/>
        <v>0</v>
      </c>
      <c r="DY761" s="36">
        <f t="shared" ca="1" si="1771"/>
        <v>0</v>
      </c>
      <c r="DZ761" s="36">
        <f t="shared" ca="1" si="1772"/>
        <v>0</v>
      </c>
      <c r="EA761" s="36">
        <f t="shared" ca="1" si="1773"/>
        <v>0</v>
      </c>
      <c r="EB761" s="36">
        <f t="shared" ca="1" si="1774"/>
        <v>0</v>
      </c>
      <c r="EC761" s="36">
        <f t="shared" ca="1" si="1775"/>
        <v>0</v>
      </c>
      <c r="ED761" s="36">
        <f t="shared" ca="1" si="1776"/>
        <v>0</v>
      </c>
      <c r="EE761" s="36">
        <f t="shared" ca="1" si="1814"/>
        <v>0</v>
      </c>
      <c r="EF761" s="36">
        <f t="shared" ca="1" si="1777"/>
        <v>0</v>
      </c>
      <c r="EG761" s="64"/>
      <c r="EH761" s="64"/>
      <c r="EI761" s="64"/>
      <c r="EJ761" s="70"/>
      <c r="EK761" s="70"/>
      <c r="EL761" s="70"/>
      <c r="EM761" s="70"/>
      <c r="EN761" s="70"/>
      <c r="EO761" s="36">
        <f t="shared" si="1778"/>
        <v>0</v>
      </c>
      <c r="EP761" s="36">
        <f t="shared" si="1779"/>
        <v>0</v>
      </c>
      <c r="EQ761" s="36">
        <f t="shared" si="1780"/>
        <v>0</v>
      </c>
      <c r="ER761" s="36">
        <f t="shared" si="1781"/>
        <v>0</v>
      </c>
      <c r="ES761" s="36">
        <f t="shared" si="1782"/>
        <v>0</v>
      </c>
      <c r="ET761" s="36">
        <f t="shared" si="1783"/>
        <v>0</v>
      </c>
      <c r="EU761" s="36">
        <f t="shared" si="1815"/>
        <v>0</v>
      </c>
      <c r="EV761" s="36">
        <f t="shared" si="1784"/>
        <v>0</v>
      </c>
      <c r="EW761" s="36">
        <f t="shared" si="1785"/>
        <v>0</v>
      </c>
      <c r="EX761" s="36">
        <f t="shared" si="1816"/>
        <v>0</v>
      </c>
      <c r="EY761" s="36">
        <f t="shared" si="1786"/>
        <v>0</v>
      </c>
      <c r="EZ761" s="36">
        <f t="shared" si="1787"/>
        <v>0</v>
      </c>
      <c r="FA761" s="36">
        <f t="shared" si="1788"/>
        <v>0</v>
      </c>
      <c r="FB761" s="36">
        <f t="shared" si="1789"/>
        <v>0</v>
      </c>
      <c r="FC761" s="36">
        <f t="shared" si="1817"/>
        <v>0</v>
      </c>
      <c r="FD761" s="36">
        <f t="shared" si="1790"/>
        <v>0</v>
      </c>
      <c r="FE761" s="36">
        <f t="shared" si="1791"/>
        <v>0</v>
      </c>
      <c r="FF761" s="36">
        <f t="shared" si="1818"/>
        <v>0</v>
      </c>
      <c r="FG761" s="36">
        <f t="shared" si="1792"/>
        <v>0</v>
      </c>
      <c r="FH761" s="36">
        <f t="shared" si="1793"/>
        <v>0</v>
      </c>
      <c r="FI761" s="36">
        <f t="shared" si="1794"/>
        <v>0</v>
      </c>
      <c r="FJ761" s="36">
        <f t="shared" ca="1" si="1795"/>
        <v>0</v>
      </c>
      <c r="FK761" s="36">
        <f t="shared" si="1796"/>
        <v>0</v>
      </c>
      <c r="FL761" s="36">
        <f t="shared" si="1797"/>
        <v>0</v>
      </c>
      <c r="FM761" s="36">
        <f t="shared" ca="1" si="1798"/>
        <v>0</v>
      </c>
      <c r="FN761" s="36">
        <f t="shared" ca="1" si="1820"/>
        <v>0</v>
      </c>
    </row>
    <row r="762" spans="2:170" x14ac:dyDescent="0.25">
      <c r="B762" s="2">
        <v>754</v>
      </c>
      <c r="C762" s="2">
        <f t="shared" si="1674"/>
        <v>63</v>
      </c>
      <c r="D762" s="2">
        <f t="shared" si="1823"/>
        <v>778</v>
      </c>
      <c r="E762" s="2">
        <f t="shared" si="1821"/>
        <v>65</v>
      </c>
      <c r="F762" s="189">
        <f t="shared" si="1825"/>
        <v>68667</v>
      </c>
      <c r="G762" s="2">
        <f t="shared" si="1824"/>
        <v>12</v>
      </c>
      <c r="H762" s="187">
        <f t="shared" si="1675"/>
        <v>97.416666666666657</v>
      </c>
      <c r="I762" s="186">
        <f t="shared" si="1822"/>
        <v>97</v>
      </c>
      <c r="J762" s="2">
        <f t="shared" si="1676"/>
        <v>0</v>
      </c>
      <c r="K762" s="2">
        <f t="shared" si="1677"/>
        <v>1</v>
      </c>
      <c r="L762">
        <f t="shared" si="1678"/>
        <v>2</v>
      </c>
      <c r="M762" s="190">
        <f t="shared" si="1799"/>
        <v>0.56703318114000001</v>
      </c>
      <c r="N762">
        <f t="shared" si="1679"/>
        <v>1</v>
      </c>
      <c r="O762">
        <f t="shared" si="1680"/>
        <v>100</v>
      </c>
      <c r="P762" s="58">
        <f t="shared" si="1681"/>
        <v>2.5516493151300002</v>
      </c>
      <c r="Q762" s="106">
        <f t="shared" si="1682"/>
        <v>1</v>
      </c>
      <c r="R762" s="59">
        <f t="shared" si="1683"/>
        <v>1</v>
      </c>
      <c r="S762" s="32">
        <f t="shared" si="1800"/>
        <v>1</v>
      </c>
      <c r="T762">
        <f t="shared" si="1684"/>
        <v>1</v>
      </c>
      <c r="U762" s="32">
        <f t="shared" si="1801"/>
        <v>1.8959751899999999E-3</v>
      </c>
      <c r="V762">
        <f t="shared" si="1685"/>
        <v>1</v>
      </c>
      <c r="W762">
        <f t="shared" si="1686"/>
        <v>100</v>
      </c>
      <c r="X762" s="58">
        <f t="shared" si="1687"/>
        <v>8.5318883549999995E-3</v>
      </c>
      <c r="Y762" s="58">
        <f t="shared" si="1688"/>
        <v>8.5318883549999995E-3</v>
      </c>
      <c r="Z762" s="32">
        <f t="shared" si="1689"/>
        <v>8.5318883549999995E-3</v>
      </c>
      <c r="AA762" s="32">
        <f t="shared" si="1690"/>
        <v>0</v>
      </c>
      <c r="AB762" s="59">
        <f t="shared" si="1691"/>
        <v>4.9056245199999996E-3</v>
      </c>
      <c r="AC762" s="59">
        <f t="shared" si="1692"/>
        <v>4.9056245199999996E-3</v>
      </c>
      <c r="AD762">
        <f t="shared" si="1693"/>
        <v>1</v>
      </c>
      <c r="AE762" s="59">
        <f t="shared" si="1694"/>
        <v>4.9056245199999996E-3</v>
      </c>
      <c r="AF762" s="59">
        <f t="shared" si="1695"/>
        <v>4.1758461800000006E-3</v>
      </c>
      <c r="AG762" s="59">
        <f t="shared" si="1696"/>
        <v>4.1758461800000006E-3</v>
      </c>
      <c r="AH762">
        <f t="shared" si="1697"/>
        <v>1</v>
      </c>
      <c r="AI762" s="59">
        <f t="shared" si="1698"/>
        <v>4.1758461800000006E-3</v>
      </c>
      <c r="AJ762" s="59">
        <f t="shared" si="1699"/>
        <v>0</v>
      </c>
      <c r="AK762" s="59">
        <f t="shared" si="1700"/>
        <v>0</v>
      </c>
      <c r="AL762" s="59">
        <f t="shared" si="1701"/>
        <v>0</v>
      </c>
      <c r="AM762" s="12">
        <f t="shared" si="1802"/>
        <v>0</v>
      </c>
      <c r="AN762" s="12">
        <f t="shared" si="1803"/>
        <v>0</v>
      </c>
      <c r="AO762" s="66">
        <f t="shared" si="1702"/>
        <v>0</v>
      </c>
      <c r="AP762" s="66">
        <f t="shared" si="1703"/>
        <v>0</v>
      </c>
      <c r="AQ762" s="59">
        <f t="shared" si="1704"/>
        <v>0</v>
      </c>
      <c r="AR762" s="59">
        <f t="shared" si="1705"/>
        <v>0</v>
      </c>
      <c r="AS762" s="59">
        <f t="shared" si="1706"/>
        <v>0</v>
      </c>
      <c r="AT762" s="12">
        <f t="shared" si="1707"/>
        <v>0</v>
      </c>
      <c r="AU762" s="59">
        <f t="shared" si="1804"/>
        <v>0</v>
      </c>
      <c r="AV762" s="59">
        <f t="shared" si="1805"/>
        <v>0</v>
      </c>
      <c r="AW762" s="70">
        <f t="shared" si="1708"/>
        <v>0</v>
      </c>
      <c r="AX762" s="20">
        <f t="shared" si="1709"/>
        <v>200000</v>
      </c>
      <c r="AY762" s="20">
        <f t="shared" si="1710"/>
        <v>0</v>
      </c>
      <c r="AZ762" s="20">
        <f t="shared" si="1711"/>
        <v>0</v>
      </c>
      <c r="BA762" s="20">
        <f t="shared" si="1712"/>
        <v>200000</v>
      </c>
      <c r="BB762" s="36">
        <f t="shared" si="1713"/>
        <v>1</v>
      </c>
      <c r="BC762" s="36">
        <f t="shared" si="1714"/>
        <v>0</v>
      </c>
      <c r="BD762" s="80">
        <f t="shared" si="1715"/>
        <v>0</v>
      </c>
      <c r="BE762" s="36">
        <f t="shared" si="1716"/>
        <v>0</v>
      </c>
      <c r="BF762" s="36">
        <f t="shared" si="1717"/>
        <v>0</v>
      </c>
      <c r="BG762" s="36">
        <f t="shared" si="1718"/>
        <v>0</v>
      </c>
      <c r="BH762" s="36">
        <f t="shared" si="1719"/>
        <v>0</v>
      </c>
      <c r="BI762" s="36">
        <f t="shared" si="1720"/>
        <v>0</v>
      </c>
      <c r="BJ762" s="36">
        <f t="shared" si="1721"/>
        <v>0</v>
      </c>
      <c r="BK762" s="36">
        <f t="shared" si="1722"/>
        <v>0</v>
      </c>
      <c r="BL762" s="68">
        <f>IF(OR(AT762=0,E762&gt;ProjTerm),0,VLOOKUP(D762,'Life Events'!$AE$5:$AI$1206,5,FALSE))</f>
        <v>0</v>
      </c>
      <c r="BM762" s="93">
        <f t="shared" si="1723"/>
        <v>0</v>
      </c>
      <c r="BN762" s="93">
        <f t="shared" si="1724"/>
        <v>0</v>
      </c>
      <c r="BO762" s="36">
        <f t="shared" si="1725"/>
        <v>0</v>
      </c>
      <c r="BP762" s="36">
        <f t="shared" si="1726"/>
        <v>0</v>
      </c>
      <c r="BQ762" s="36">
        <f t="shared" si="1727"/>
        <v>0</v>
      </c>
      <c r="BR762" s="36">
        <f t="shared" si="1728"/>
        <v>154.78110000000001</v>
      </c>
      <c r="BS762" s="36">
        <f t="shared" si="1729"/>
        <v>0</v>
      </c>
      <c r="BT762" s="36">
        <f t="shared" si="1730"/>
        <v>0</v>
      </c>
      <c r="BU762" s="70" cm="1">
        <f t="array" ref="BU762">IF(AND(ActInt=1,$J762=0),INDEX(Tbl_FwdNom,$B762-IVP,MATCH(ValnDt,Tbl_FwdNom_Cols)),INDEX(Tbl_FwdNom,$B762,MATCH(StartDt,Tbl_FwdNom_Cols)))</f>
        <v>9.883258433</v>
      </c>
      <c r="BV762" s="70" cm="1">
        <f t="array" ref="BV762">INDEX(Tbl_FwdReal,$B762,MATCH(StartDt,Tbl_FwdReal_Cols))</f>
        <v>3.502877341</v>
      </c>
      <c r="BW762" s="70" cm="1">
        <f t="array" ref="BW762">IF(RunType&lt;&gt;"OPN",INDEX(Tbl_FwdReal,$B762,MATCH(ValnDt,Tbl_FwdReal_Cols)),IF(AND($J762=0,ActInt=1),INDEX(Tbl_FwdReal,$B762-IVP,MATCH(ValnDt,Tbl_FwdReal_Cols)),-999))*$K762</f>
        <v>3.502877341</v>
      </c>
      <c r="BX762" s="70">
        <f t="shared" si="1731"/>
        <v>3.5028773409999998E-2</v>
      </c>
      <c r="BY762" s="70">
        <f t="shared" si="1806"/>
        <v>6.1644480384629441E-2</v>
      </c>
      <c r="BZ762" s="64">
        <f t="shared" si="1819"/>
        <v>4.9973706226342784E-3</v>
      </c>
      <c r="CA762" s="70" cm="1">
        <f t="array" ref="CA762">IF($J762=1,CA761*(1+INDEX(Tbl_CPI,$B762,MATCH(IF(RunType="OPN",StartDt,ValnDt),Tbl_CPI_Cols))),0)</f>
        <v>0</v>
      </c>
      <c r="CB762" s="70">
        <f t="shared" si="1807"/>
        <v>65.72813500281481</v>
      </c>
      <c r="CC762" s="70">
        <f t="shared" si="1808"/>
        <v>62.526896484940231</v>
      </c>
      <c r="CD762" s="36">
        <f t="shared" si="1732"/>
        <v>316.75083644329305</v>
      </c>
      <c r="CE762" s="36">
        <f t="shared" si="1733"/>
        <v>0</v>
      </c>
      <c r="CF762" s="36">
        <f t="shared" si="1734"/>
        <v>0</v>
      </c>
      <c r="CG762" s="36">
        <f t="shared" si="1735"/>
        <v>0</v>
      </c>
      <c r="CH762" s="36">
        <f t="shared" si="1736"/>
        <v>0</v>
      </c>
      <c r="CI762" s="36">
        <f t="shared" si="1737"/>
        <v>0</v>
      </c>
      <c r="CJ762" s="36">
        <f t="shared" si="1738"/>
        <v>0</v>
      </c>
      <c r="CK762" s="36">
        <f t="shared" si="1739"/>
        <v>0</v>
      </c>
      <c r="CL762" s="36">
        <f t="shared" si="1740"/>
        <v>0</v>
      </c>
      <c r="CM762" s="36">
        <f t="shared" si="1741"/>
        <v>0</v>
      </c>
      <c r="CN762" s="36">
        <f t="shared" si="1742"/>
        <v>0</v>
      </c>
      <c r="CO762" s="20">
        <f t="shared" si="1743"/>
        <v>120000</v>
      </c>
      <c r="CP762" s="20">
        <f t="shared" si="1744"/>
        <v>2</v>
      </c>
      <c r="CQ762" s="64">
        <f t="shared" si="1745"/>
        <v>0.64548349947000005</v>
      </c>
      <c r="CR762" s="64">
        <f t="shared" si="1746"/>
        <v>1</v>
      </c>
      <c r="CS762" s="36">
        <f t="shared" si="1747"/>
        <v>0</v>
      </c>
      <c r="CT762" s="36">
        <f t="shared" si="1748"/>
        <v>0</v>
      </c>
      <c r="CU762" s="36">
        <f t="shared" si="1749"/>
        <v>0</v>
      </c>
      <c r="CV762" s="36">
        <f t="shared" si="1809"/>
        <v>0</v>
      </c>
      <c r="CW762" s="36">
        <f t="shared" si="1750"/>
        <v>0</v>
      </c>
      <c r="CX762" s="36">
        <f t="shared" si="1751"/>
        <v>0</v>
      </c>
      <c r="CY762" s="36">
        <f t="shared" si="1752"/>
        <v>0</v>
      </c>
      <c r="CZ762" s="36">
        <f t="shared" si="1810"/>
        <v>0</v>
      </c>
      <c r="DA762" s="64">
        <f t="shared" si="1753"/>
        <v>7.8849512182115333E-3</v>
      </c>
      <c r="DB762" s="70">
        <f t="shared" si="1811"/>
        <v>0.99217673484589575</v>
      </c>
      <c r="DC762" s="70">
        <f>PRODUCT($DB$8:DB762)</f>
        <v>9.1626522870977896E-4</v>
      </c>
      <c r="DD762" s="36">
        <f t="shared" si="1754"/>
        <v>0</v>
      </c>
      <c r="DE762" s="36">
        <f t="shared" si="1755"/>
        <v>0</v>
      </c>
      <c r="DF762" s="36">
        <f t="shared" si="1756"/>
        <v>0</v>
      </c>
      <c r="DG762" s="36">
        <f t="shared" si="1757"/>
        <v>0</v>
      </c>
      <c r="DH762" s="36">
        <f t="shared" si="1758"/>
        <v>0</v>
      </c>
      <c r="DI762" s="36">
        <f t="shared" si="1759"/>
        <v>0</v>
      </c>
      <c r="DJ762" s="36">
        <f t="shared" si="1760"/>
        <v>0</v>
      </c>
      <c r="DK762" s="36">
        <f t="shared" si="1761"/>
        <v>0</v>
      </c>
      <c r="DL762" s="36">
        <f t="shared" si="1762"/>
        <v>0</v>
      </c>
      <c r="DM762" s="36">
        <f t="shared" si="1763"/>
        <v>0</v>
      </c>
      <c r="DN762" s="36">
        <f t="shared" ca="1" si="1812"/>
        <v>4.6137290849905055E-12</v>
      </c>
      <c r="DO762" s="64" cm="1">
        <f t="array" ref="DO762">IFERROR(INDEX(Tbl_FwdNom,$B762,MATCH(LIDt,Tbl_FwdNom_Cols,0)),0)</f>
        <v>7.9564461719999997</v>
      </c>
      <c r="DP762" s="64">
        <f t="shared" ca="1" si="1813"/>
        <v>7.8949433229999997</v>
      </c>
      <c r="DQ762" s="64">
        <f t="shared" ca="1" si="1764"/>
        <v>6.352409906129397E-3</v>
      </c>
      <c r="DR762" s="70">
        <f t="shared" ca="1" si="1765"/>
        <v>0.99368768848407496</v>
      </c>
      <c r="DS762" s="70">
        <f ca="1">PRODUCT($DR$8:DR762)</f>
        <v>2.8444277891417494E-3</v>
      </c>
      <c r="DT762" s="36">
        <f t="shared" ca="1" si="1766"/>
        <v>0</v>
      </c>
      <c r="DU762" s="36">
        <f t="shared" ca="1" si="1767"/>
        <v>0</v>
      </c>
      <c r="DV762" s="36">
        <f t="shared" ca="1" si="1768"/>
        <v>0</v>
      </c>
      <c r="DW762" s="36">
        <f t="shared" ca="1" si="1769"/>
        <v>0</v>
      </c>
      <c r="DX762" s="36">
        <f t="shared" ca="1" si="1770"/>
        <v>0</v>
      </c>
      <c r="DY762" s="36">
        <f t="shared" ca="1" si="1771"/>
        <v>0</v>
      </c>
      <c r="DZ762" s="36">
        <f t="shared" ca="1" si="1772"/>
        <v>0</v>
      </c>
      <c r="EA762" s="36">
        <f t="shared" ca="1" si="1773"/>
        <v>0</v>
      </c>
      <c r="EB762" s="36">
        <f t="shared" ca="1" si="1774"/>
        <v>0</v>
      </c>
      <c r="EC762" s="36">
        <f t="shared" ca="1" si="1775"/>
        <v>0</v>
      </c>
      <c r="ED762" s="36">
        <f t="shared" ca="1" si="1776"/>
        <v>0</v>
      </c>
      <c r="EE762" s="36">
        <f t="shared" ca="1" si="1814"/>
        <v>0</v>
      </c>
      <c r="EF762" s="36">
        <f t="shared" ca="1" si="1777"/>
        <v>0</v>
      </c>
      <c r="EG762" s="64"/>
      <c r="EH762" s="64"/>
      <c r="EI762" s="64"/>
      <c r="EJ762" s="70"/>
      <c r="EK762" s="70"/>
      <c r="EL762" s="70"/>
      <c r="EM762" s="70"/>
      <c r="EN762" s="70"/>
      <c r="EO762" s="36">
        <f t="shared" si="1778"/>
        <v>0</v>
      </c>
      <c r="EP762" s="36">
        <f t="shared" si="1779"/>
        <v>0</v>
      </c>
      <c r="EQ762" s="36">
        <f t="shared" si="1780"/>
        <v>0</v>
      </c>
      <c r="ER762" s="36">
        <f t="shared" si="1781"/>
        <v>0</v>
      </c>
      <c r="ES762" s="36">
        <f t="shared" si="1782"/>
        <v>0</v>
      </c>
      <c r="ET762" s="36">
        <f t="shared" si="1783"/>
        <v>0</v>
      </c>
      <c r="EU762" s="36">
        <f t="shared" si="1815"/>
        <v>0</v>
      </c>
      <c r="EV762" s="36">
        <f t="shared" si="1784"/>
        <v>0</v>
      </c>
      <c r="EW762" s="36">
        <f t="shared" si="1785"/>
        <v>0</v>
      </c>
      <c r="EX762" s="36">
        <f t="shared" si="1816"/>
        <v>0</v>
      </c>
      <c r="EY762" s="36">
        <f t="shared" si="1786"/>
        <v>0</v>
      </c>
      <c r="EZ762" s="36">
        <f t="shared" si="1787"/>
        <v>0</v>
      </c>
      <c r="FA762" s="36">
        <f t="shared" si="1788"/>
        <v>0</v>
      </c>
      <c r="FB762" s="36">
        <f t="shared" si="1789"/>
        <v>0</v>
      </c>
      <c r="FC762" s="36">
        <f t="shared" si="1817"/>
        <v>0</v>
      </c>
      <c r="FD762" s="36">
        <f t="shared" si="1790"/>
        <v>0</v>
      </c>
      <c r="FE762" s="36">
        <f t="shared" si="1791"/>
        <v>0</v>
      </c>
      <c r="FF762" s="36">
        <f t="shared" si="1818"/>
        <v>0</v>
      </c>
      <c r="FG762" s="36">
        <f t="shared" si="1792"/>
        <v>0</v>
      </c>
      <c r="FH762" s="36">
        <f t="shared" si="1793"/>
        <v>0</v>
      </c>
      <c r="FI762" s="36">
        <f t="shared" si="1794"/>
        <v>0</v>
      </c>
      <c r="FJ762" s="36">
        <f t="shared" ca="1" si="1795"/>
        <v>0</v>
      </c>
      <c r="FK762" s="36">
        <f t="shared" si="1796"/>
        <v>0</v>
      </c>
      <c r="FL762" s="36">
        <f t="shared" si="1797"/>
        <v>0</v>
      </c>
      <c r="FM762" s="36">
        <f t="shared" ca="1" si="1798"/>
        <v>0</v>
      </c>
      <c r="FN762" s="36">
        <f t="shared" ca="1" si="1820"/>
        <v>0</v>
      </c>
    </row>
    <row r="763" spans="2:170" x14ac:dyDescent="0.25">
      <c r="B763" s="2">
        <v>755</v>
      </c>
      <c r="C763" s="2">
        <f t="shared" si="1674"/>
        <v>63</v>
      </c>
      <c r="D763" s="2">
        <f t="shared" si="1823"/>
        <v>779</v>
      </c>
      <c r="E763" s="2">
        <f t="shared" si="1821"/>
        <v>65</v>
      </c>
      <c r="F763" s="189">
        <f t="shared" si="1825"/>
        <v>68698</v>
      </c>
      <c r="G763" s="2">
        <f t="shared" si="1824"/>
        <v>1</v>
      </c>
      <c r="H763" s="187">
        <f t="shared" si="1675"/>
        <v>97.5</v>
      </c>
      <c r="I763" s="186">
        <f t="shared" si="1822"/>
        <v>97</v>
      </c>
      <c r="J763" s="2">
        <f t="shared" si="1676"/>
        <v>0</v>
      </c>
      <c r="K763" s="2">
        <f t="shared" si="1677"/>
        <v>1</v>
      </c>
      <c r="L763">
        <f t="shared" si="1678"/>
        <v>2</v>
      </c>
      <c r="M763" s="190">
        <f t="shared" si="1799"/>
        <v>0.56703318114000001</v>
      </c>
      <c r="N763">
        <f t="shared" si="1679"/>
        <v>1</v>
      </c>
      <c r="O763">
        <f t="shared" si="1680"/>
        <v>100</v>
      </c>
      <c r="P763" s="58">
        <f t="shared" si="1681"/>
        <v>2.5516493151300002</v>
      </c>
      <c r="Q763" s="106">
        <f t="shared" si="1682"/>
        <v>1</v>
      </c>
      <c r="R763" s="59">
        <f t="shared" si="1683"/>
        <v>1</v>
      </c>
      <c r="S763" s="32">
        <f t="shared" si="1800"/>
        <v>1</v>
      </c>
      <c r="T763">
        <f t="shared" si="1684"/>
        <v>1</v>
      </c>
      <c r="U763" s="32">
        <f t="shared" si="1801"/>
        <v>1.8959751899999999E-3</v>
      </c>
      <c r="V763">
        <f t="shared" si="1685"/>
        <v>1</v>
      </c>
      <c r="W763">
        <f t="shared" si="1686"/>
        <v>100</v>
      </c>
      <c r="X763" s="58">
        <f t="shared" si="1687"/>
        <v>8.5318883549999995E-3</v>
      </c>
      <c r="Y763" s="58">
        <f t="shared" si="1688"/>
        <v>8.5318883549999995E-3</v>
      </c>
      <c r="Z763" s="32">
        <f t="shared" si="1689"/>
        <v>8.5318883549999995E-3</v>
      </c>
      <c r="AA763" s="32">
        <f t="shared" si="1690"/>
        <v>0</v>
      </c>
      <c r="AB763" s="59">
        <f t="shared" si="1691"/>
        <v>4.9056245199999996E-3</v>
      </c>
      <c r="AC763" s="59">
        <f t="shared" si="1692"/>
        <v>4.9056245199999996E-3</v>
      </c>
      <c r="AD763">
        <f t="shared" si="1693"/>
        <v>1</v>
      </c>
      <c r="AE763" s="59">
        <f t="shared" si="1694"/>
        <v>4.9056245199999996E-3</v>
      </c>
      <c r="AF763" s="59">
        <f t="shared" si="1695"/>
        <v>4.1758461800000006E-3</v>
      </c>
      <c r="AG763" s="59">
        <f t="shared" si="1696"/>
        <v>4.1758461800000006E-3</v>
      </c>
      <c r="AH763">
        <f t="shared" si="1697"/>
        <v>1</v>
      </c>
      <c r="AI763" s="59">
        <f t="shared" si="1698"/>
        <v>4.1758461800000006E-3</v>
      </c>
      <c r="AJ763" s="59">
        <f t="shared" si="1699"/>
        <v>0</v>
      </c>
      <c r="AK763" s="59">
        <f t="shared" si="1700"/>
        <v>0</v>
      </c>
      <c r="AL763" s="59">
        <f t="shared" si="1701"/>
        <v>0</v>
      </c>
      <c r="AM763" s="12">
        <f t="shared" si="1802"/>
        <v>0</v>
      </c>
      <c r="AN763" s="12">
        <f t="shared" si="1803"/>
        <v>0</v>
      </c>
      <c r="AO763" s="66">
        <f t="shared" si="1702"/>
        <v>0</v>
      </c>
      <c r="AP763" s="66">
        <f t="shared" si="1703"/>
        <v>0</v>
      </c>
      <c r="AQ763" s="59">
        <f t="shared" si="1704"/>
        <v>0</v>
      </c>
      <c r="AR763" s="59">
        <f t="shared" si="1705"/>
        <v>0</v>
      </c>
      <c r="AS763" s="59">
        <f t="shared" si="1706"/>
        <v>0</v>
      </c>
      <c r="AT763" s="12">
        <f t="shared" si="1707"/>
        <v>0</v>
      </c>
      <c r="AU763" s="59">
        <f t="shared" si="1804"/>
        <v>0</v>
      </c>
      <c r="AV763" s="59">
        <f t="shared" si="1805"/>
        <v>0</v>
      </c>
      <c r="AW763" s="70">
        <f t="shared" si="1708"/>
        <v>0</v>
      </c>
      <c r="AX763" s="20">
        <f t="shared" si="1709"/>
        <v>200000</v>
      </c>
      <c r="AY763" s="20">
        <f t="shared" si="1710"/>
        <v>0</v>
      </c>
      <c r="AZ763" s="20">
        <f t="shared" si="1711"/>
        <v>0</v>
      </c>
      <c r="BA763" s="20">
        <f t="shared" si="1712"/>
        <v>200000</v>
      </c>
      <c r="BB763" s="36">
        <f t="shared" si="1713"/>
        <v>1</v>
      </c>
      <c r="BC763" s="36">
        <f t="shared" si="1714"/>
        <v>0</v>
      </c>
      <c r="BD763" s="80">
        <f t="shared" si="1715"/>
        <v>0</v>
      </c>
      <c r="BE763" s="36">
        <f t="shared" si="1716"/>
        <v>0</v>
      </c>
      <c r="BF763" s="36">
        <f t="shared" si="1717"/>
        <v>0</v>
      </c>
      <c r="BG763" s="36">
        <f t="shared" si="1718"/>
        <v>0</v>
      </c>
      <c r="BH763" s="36">
        <f t="shared" si="1719"/>
        <v>0</v>
      </c>
      <c r="BI763" s="36">
        <f t="shared" si="1720"/>
        <v>0</v>
      </c>
      <c r="BJ763" s="36">
        <f t="shared" si="1721"/>
        <v>0</v>
      </c>
      <c r="BK763" s="36">
        <f t="shared" si="1722"/>
        <v>0</v>
      </c>
      <c r="BL763" s="68">
        <f>IF(OR(AT763=0,E763&gt;ProjTerm),0,VLOOKUP(D763,'Life Events'!$AE$5:$AI$1206,5,FALSE))</f>
        <v>0</v>
      </c>
      <c r="BM763" s="93">
        <f t="shared" si="1723"/>
        <v>0</v>
      </c>
      <c r="BN763" s="93">
        <f t="shared" si="1724"/>
        <v>0</v>
      </c>
      <c r="BO763" s="36">
        <f t="shared" si="1725"/>
        <v>0</v>
      </c>
      <c r="BP763" s="36">
        <f t="shared" si="1726"/>
        <v>0</v>
      </c>
      <c r="BQ763" s="36">
        <f t="shared" si="1727"/>
        <v>0</v>
      </c>
      <c r="BR763" s="36">
        <f t="shared" si="1728"/>
        <v>154.78110000000001</v>
      </c>
      <c r="BS763" s="36">
        <f t="shared" si="1729"/>
        <v>0</v>
      </c>
      <c r="BT763" s="36">
        <f t="shared" si="1730"/>
        <v>0</v>
      </c>
      <c r="BU763" s="70" cm="1">
        <f t="array" ref="BU763">IF(AND(ActInt=1,$J763=0),INDEX(Tbl_FwdNom,$B763-IVP,MATCH(ValnDt,Tbl_FwdNom_Cols)),INDEX(Tbl_FwdNom,$B763,MATCH(StartDt,Tbl_FwdNom_Cols)))</f>
        <v>9.8772921700000005</v>
      </c>
      <c r="BV763" s="70" cm="1">
        <f t="array" ref="BV763">INDEX(Tbl_FwdReal,$B763,MATCH(StartDt,Tbl_FwdReal_Cols))</f>
        <v>3.4994933000000001</v>
      </c>
      <c r="BW763" s="70" cm="1">
        <f t="array" ref="BW763">IF(RunType&lt;&gt;"OPN",INDEX(Tbl_FwdReal,$B763,MATCH(ValnDt,Tbl_FwdReal_Cols)),IF(AND($J763=0,ActInt=1),INDEX(Tbl_FwdReal,$B763-IVP,MATCH(ValnDt,Tbl_FwdReal_Cols)),-999))*$K763</f>
        <v>3.4994933000000001</v>
      </c>
      <c r="BX763" s="70">
        <f t="shared" si="1731"/>
        <v>3.4994932999999999E-2</v>
      </c>
      <c r="BY763" s="70">
        <f t="shared" si="1806"/>
        <v>6.1621546798432458E-2</v>
      </c>
      <c r="BZ763" s="64">
        <f t="shared" si="1819"/>
        <v>4.9955614465202469E-3</v>
      </c>
      <c r="CA763" s="70" cm="1">
        <f t="array" ref="CA763">IF($J763=1,CA762*(1+INDEX(Tbl_CPI,$B763,MATCH(IF(RunType="OPN",StartDt,ValnDt),Tbl_CPI_Cols))),0)</f>
        <v>0</v>
      </c>
      <c r="CB763" s="70">
        <f t="shared" si="1807"/>
        <v>66.056483939986549</v>
      </c>
      <c r="CC763" s="70">
        <f t="shared" si="1808"/>
        <v>62.526896484940231</v>
      </c>
      <c r="CD763" s="36">
        <f t="shared" si="1732"/>
        <v>316.75083644329305</v>
      </c>
      <c r="CE763" s="36">
        <f t="shared" si="1733"/>
        <v>0</v>
      </c>
      <c r="CF763" s="36">
        <f t="shared" si="1734"/>
        <v>0</v>
      </c>
      <c r="CG763" s="36">
        <f t="shared" si="1735"/>
        <v>0</v>
      </c>
      <c r="CH763" s="36">
        <f t="shared" si="1736"/>
        <v>0</v>
      </c>
      <c r="CI763" s="36">
        <f t="shared" si="1737"/>
        <v>0</v>
      </c>
      <c r="CJ763" s="36">
        <f t="shared" si="1738"/>
        <v>0</v>
      </c>
      <c r="CK763" s="36">
        <f t="shared" si="1739"/>
        <v>0</v>
      </c>
      <c r="CL763" s="36">
        <f t="shared" si="1740"/>
        <v>0</v>
      </c>
      <c r="CM763" s="36">
        <f t="shared" si="1741"/>
        <v>0</v>
      </c>
      <c r="CN763" s="36">
        <f t="shared" si="1742"/>
        <v>0</v>
      </c>
      <c r="CO763" s="20">
        <f t="shared" si="1743"/>
        <v>120000</v>
      </c>
      <c r="CP763" s="20">
        <f t="shared" si="1744"/>
        <v>2</v>
      </c>
      <c r="CQ763" s="64">
        <f t="shared" si="1745"/>
        <v>0.64548349947000005</v>
      </c>
      <c r="CR763" s="64">
        <f t="shared" si="1746"/>
        <v>1</v>
      </c>
      <c r="CS763" s="36">
        <f t="shared" si="1747"/>
        <v>0</v>
      </c>
      <c r="CT763" s="36">
        <f t="shared" si="1748"/>
        <v>0</v>
      </c>
      <c r="CU763" s="36">
        <f t="shared" si="1749"/>
        <v>0</v>
      </c>
      <c r="CV763" s="36">
        <f t="shared" si="1809"/>
        <v>0</v>
      </c>
      <c r="CW763" s="36">
        <f t="shared" si="1750"/>
        <v>0</v>
      </c>
      <c r="CX763" s="36">
        <f t="shared" si="1751"/>
        <v>0</v>
      </c>
      <c r="CY763" s="36">
        <f t="shared" si="1752"/>
        <v>0</v>
      </c>
      <c r="CZ763" s="36">
        <f t="shared" si="1810"/>
        <v>0</v>
      </c>
      <c r="DA763" s="64">
        <f t="shared" si="1753"/>
        <v>7.8803907294788811E-3</v>
      </c>
      <c r="DB763" s="70">
        <f t="shared" si="1811"/>
        <v>0.99218122427823474</v>
      </c>
      <c r="DC763" s="70">
        <f>PRODUCT($DB$8:DB763)</f>
        <v>9.0910115638484523E-4</v>
      </c>
      <c r="DD763" s="36">
        <f t="shared" si="1754"/>
        <v>0</v>
      </c>
      <c r="DE763" s="36">
        <f t="shared" si="1755"/>
        <v>0</v>
      </c>
      <c r="DF763" s="36">
        <f t="shared" si="1756"/>
        <v>0</v>
      </c>
      <c r="DG763" s="36">
        <f t="shared" si="1757"/>
        <v>0</v>
      </c>
      <c r="DH763" s="36">
        <f t="shared" si="1758"/>
        <v>0</v>
      </c>
      <c r="DI763" s="36">
        <f t="shared" si="1759"/>
        <v>0</v>
      </c>
      <c r="DJ763" s="36">
        <f t="shared" si="1760"/>
        <v>0</v>
      </c>
      <c r="DK763" s="36">
        <f t="shared" si="1761"/>
        <v>0</v>
      </c>
      <c r="DL763" s="36">
        <f t="shared" si="1762"/>
        <v>0</v>
      </c>
      <c r="DM763" s="36">
        <f t="shared" si="1763"/>
        <v>0</v>
      </c>
      <c r="DN763" s="36">
        <f t="shared" ca="1" si="1812"/>
        <v>4.6137290849905055E-12</v>
      </c>
      <c r="DO763" s="64" cm="1">
        <f t="array" ref="DO763">IFERROR(INDEX(Tbl_FwdNom,$B763,MATCH(LIDt,Tbl_FwdNom_Cols,0)),0)</f>
        <v>7.9547372860000003</v>
      </c>
      <c r="DP763" s="64">
        <f t="shared" ca="1" si="1813"/>
        <v>7.893235411</v>
      </c>
      <c r="DQ763" s="64">
        <f t="shared" ca="1" si="1764"/>
        <v>6.3510824004293642E-3</v>
      </c>
      <c r="DR763" s="70">
        <f t="shared" ca="1" si="1765"/>
        <v>0.99368899928513987</v>
      </c>
      <c r="DS763" s="70">
        <f ca="1">PRODUCT($DR$8:DR763)</f>
        <v>2.8264766033311078E-3</v>
      </c>
      <c r="DT763" s="36">
        <f t="shared" ca="1" si="1766"/>
        <v>0</v>
      </c>
      <c r="DU763" s="36">
        <f t="shared" ca="1" si="1767"/>
        <v>0</v>
      </c>
      <c r="DV763" s="36">
        <f t="shared" ca="1" si="1768"/>
        <v>0</v>
      </c>
      <c r="DW763" s="36">
        <f t="shared" ca="1" si="1769"/>
        <v>0</v>
      </c>
      <c r="DX763" s="36">
        <f t="shared" ca="1" si="1770"/>
        <v>0</v>
      </c>
      <c r="DY763" s="36">
        <f t="shared" ca="1" si="1771"/>
        <v>0</v>
      </c>
      <c r="DZ763" s="36">
        <f t="shared" ca="1" si="1772"/>
        <v>0</v>
      </c>
      <c r="EA763" s="36">
        <f t="shared" ca="1" si="1773"/>
        <v>0</v>
      </c>
      <c r="EB763" s="36">
        <f t="shared" ca="1" si="1774"/>
        <v>0</v>
      </c>
      <c r="EC763" s="36">
        <f t="shared" ca="1" si="1775"/>
        <v>0</v>
      </c>
      <c r="ED763" s="36">
        <f t="shared" ca="1" si="1776"/>
        <v>0</v>
      </c>
      <c r="EE763" s="36">
        <f t="shared" ca="1" si="1814"/>
        <v>0</v>
      </c>
      <c r="EF763" s="36">
        <f t="shared" ca="1" si="1777"/>
        <v>0</v>
      </c>
      <c r="EG763" s="64"/>
      <c r="EH763" s="64"/>
      <c r="EI763" s="64"/>
      <c r="EJ763" s="70"/>
      <c r="EK763" s="70"/>
      <c r="EL763" s="70"/>
      <c r="EM763" s="70"/>
      <c r="EN763" s="70"/>
      <c r="EO763" s="36">
        <f t="shared" si="1778"/>
        <v>0</v>
      </c>
      <c r="EP763" s="36">
        <f t="shared" si="1779"/>
        <v>0</v>
      </c>
      <c r="EQ763" s="36">
        <f t="shared" si="1780"/>
        <v>0</v>
      </c>
      <c r="ER763" s="36">
        <f t="shared" si="1781"/>
        <v>0</v>
      </c>
      <c r="ES763" s="36">
        <f t="shared" si="1782"/>
        <v>0</v>
      </c>
      <c r="ET763" s="36">
        <f t="shared" si="1783"/>
        <v>0</v>
      </c>
      <c r="EU763" s="36">
        <f t="shared" si="1815"/>
        <v>0</v>
      </c>
      <c r="EV763" s="36">
        <f t="shared" si="1784"/>
        <v>0</v>
      </c>
      <c r="EW763" s="36">
        <f t="shared" si="1785"/>
        <v>0</v>
      </c>
      <c r="EX763" s="36">
        <f t="shared" si="1816"/>
        <v>0</v>
      </c>
      <c r="EY763" s="36">
        <f t="shared" si="1786"/>
        <v>0</v>
      </c>
      <c r="EZ763" s="36">
        <f t="shared" si="1787"/>
        <v>0</v>
      </c>
      <c r="FA763" s="36">
        <f t="shared" si="1788"/>
        <v>0</v>
      </c>
      <c r="FB763" s="36">
        <f t="shared" si="1789"/>
        <v>0</v>
      </c>
      <c r="FC763" s="36">
        <f t="shared" si="1817"/>
        <v>0</v>
      </c>
      <c r="FD763" s="36">
        <f t="shared" si="1790"/>
        <v>0</v>
      </c>
      <c r="FE763" s="36">
        <f t="shared" si="1791"/>
        <v>0</v>
      </c>
      <c r="FF763" s="36">
        <f t="shared" si="1818"/>
        <v>0</v>
      </c>
      <c r="FG763" s="36">
        <f t="shared" si="1792"/>
        <v>0</v>
      </c>
      <c r="FH763" s="36">
        <f t="shared" si="1793"/>
        <v>0</v>
      </c>
      <c r="FI763" s="36">
        <f t="shared" si="1794"/>
        <v>0</v>
      </c>
      <c r="FJ763" s="36">
        <f t="shared" ca="1" si="1795"/>
        <v>0</v>
      </c>
      <c r="FK763" s="36">
        <f t="shared" si="1796"/>
        <v>0</v>
      </c>
      <c r="FL763" s="36">
        <f t="shared" si="1797"/>
        <v>0</v>
      </c>
      <c r="FM763" s="36">
        <f t="shared" ca="1" si="1798"/>
        <v>0</v>
      </c>
      <c r="FN763" s="36">
        <f t="shared" ca="1" si="1820"/>
        <v>0</v>
      </c>
    </row>
    <row r="764" spans="2:170" x14ac:dyDescent="0.25">
      <c r="B764" s="2">
        <v>756</v>
      </c>
      <c r="C764" s="2">
        <f t="shared" si="1674"/>
        <v>63</v>
      </c>
      <c r="D764" s="2">
        <f t="shared" si="1823"/>
        <v>780</v>
      </c>
      <c r="E764" s="2">
        <f t="shared" si="1821"/>
        <v>65</v>
      </c>
      <c r="F764" s="189">
        <f t="shared" si="1825"/>
        <v>68727</v>
      </c>
      <c r="G764" s="2">
        <f t="shared" si="1824"/>
        <v>2</v>
      </c>
      <c r="H764" s="187">
        <f t="shared" si="1675"/>
        <v>97.583333333333343</v>
      </c>
      <c r="I764" s="186">
        <f t="shared" si="1822"/>
        <v>97</v>
      </c>
      <c r="J764" s="2">
        <f t="shared" si="1676"/>
        <v>0</v>
      </c>
      <c r="K764" s="2">
        <f t="shared" si="1677"/>
        <v>1</v>
      </c>
      <c r="L764">
        <f t="shared" si="1678"/>
        <v>2</v>
      </c>
      <c r="M764" s="190">
        <f t="shared" si="1799"/>
        <v>0.56703318114000001</v>
      </c>
      <c r="N764">
        <f t="shared" si="1679"/>
        <v>1</v>
      </c>
      <c r="O764">
        <f t="shared" si="1680"/>
        <v>100</v>
      </c>
      <c r="P764" s="58">
        <f t="shared" si="1681"/>
        <v>2.5516493151300002</v>
      </c>
      <c r="Q764" s="106">
        <f t="shared" si="1682"/>
        <v>1</v>
      </c>
      <c r="R764" s="59">
        <f t="shared" si="1683"/>
        <v>1</v>
      </c>
      <c r="S764" s="32">
        <f t="shared" si="1800"/>
        <v>1</v>
      </c>
      <c r="T764">
        <f t="shared" si="1684"/>
        <v>1</v>
      </c>
      <c r="U764" s="32">
        <f t="shared" si="1801"/>
        <v>1.8959751899999999E-3</v>
      </c>
      <c r="V764">
        <f t="shared" si="1685"/>
        <v>1</v>
      </c>
      <c r="W764">
        <f t="shared" si="1686"/>
        <v>100</v>
      </c>
      <c r="X764" s="58">
        <f t="shared" si="1687"/>
        <v>8.5318883549999995E-3</v>
      </c>
      <c r="Y764" s="58">
        <f t="shared" si="1688"/>
        <v>8.5318883549999995E-3</v>
      </c>
      <c r="Z764" s="32">
        <f t="shared" si="1689"/>
        <v>8.5318883549999995E-3</v>
      </c>
      <c r="AA764" s="32">
        <f t="shared" si="1690"/>
        <v>0</v>
      </c>
      <c r="AB764" s="59">
        <f t="shared" si="1691"/>
        <v>4.9056245199999996E-3</v>
      </c>
      <c r="AC764" s="59">
        <f t="shared" si="1692"/>
        <v>4.9056245199999996E-3</v>
      </c>
      <c r="AD764">
        <f t="shared" si="1693"/>
        <v>1</v>
      </c>
      <c r="AE764" s="59">
        <f t="shared" si="1694"/>
        <v>4.9056245199999996E-3</v>
      </c>
      <c r="AF764" s="59">
        <f t="shared" si="1695"/>
        <v>4.1758461800000006E-3</v>
      </c>
      <c r="AG764" s="59">
        <f t="shared" si="1696"/>
        <v>4.1758461800000006E-3</v>
      </c>
      <c r="AH764">
        <f t="shared" si="1697"/>
        <v>1</v>
      </c>
      <c r="AI764" s="59">
        <f t="shared" si="1698"/>
        <v>4.1758461800000006E-3</v>
      </c>
      <c r="AJ764" s="59">
        <f t="shared" si="1699"/>
        <v>0</v>
      </c>
      <c r="AK764" s="59">
        <f t="shared" si="1700"/>
        <v>0</v>
      </c>
      <c r="AL764" s="59">
        <f t="shared" si="1701"/>
        <v>0</v>
      </c>
      <c r="AM764" s="12">
        <f t="shared" si="1802"/>
        <v>0</v>
      </c>
      <c r="AN764" s="12">
        <f t="shared" si="1803"/>
        <v>0</v>
      </c>
      <c r="AO764" s="66">
        <f t="shared" si="1702"/>
        <v>0</v>
      </c>
      <c r="AP764" s="66">
        <f t="shared" si="1703"/>
        <v>0</v>
      </c>
      <c r="AQ764" s="59">
        <f t="shared" si="1704"/>
        <v>0</v>
      </c>
      <c r="AR764" s="59">
        <f t="shared" si="1705"/>
        <v>0</v>
      </c>
      <c r="AS764" s="59">
        <f t="shared" si="1706"/>
        <v>0</v>
      </c>
      <c r="AT764" s="12">
        <f t="shared" si="1707"/>
        <v>0</v>
      </c>
      <c r="AU764" s="59">
        <f t="shared" si="1804"/>
        <v>0</v>
      </c>
      <c r="AV764" s="59">
        <f t="shared" si="1805"/>
        <v>0</v>
      </c>
      <c r="AW764" s="70">
        <f t="shared" si="1708"/>
        <v>0</v>
      </c>
      <c r="AX764" s="20">
        <f t="shared" si="1709"/>
        <v>200000</v>
      </c>
      <c r="AY764" s="20">
        <f t="shared" si="1710"/>
        <v>0</v>
      </c>
      <c r="AZ764" s="20">
        <f t="shared" si="1711"/>
        <v>0</v>
      </c>
      <c r="BA764" s="20">
        <f t="shared" si="1712"/>
        <v>200000</v>
      </c>
      <c r="BB764" s="36">
        <f t="shared" si="1713"/>
        <v>1</v>
      </c>
      <c r="BC764" s="36">
        <f t="shared" si="1714"/>
        <v>0</v>
      </c>
      <c r="BD764" s="80">
        <f t="shared" si="1715"/>
        <v>0</v>
      </c>
      <c r="BE764" s="36">
        <f t="shared" si="1716"/>
        <v>0</v>
      </c>
      <c r="BF764" s="36">
        <f t="shared" si="1717"/>
        <v>0</v>
      </c>
      <c r="BG764" s="36">
        <f t="shared" si="1718"/>
        <v>0</v>
      </c>
      <c r="BH764" s="36">
        <f t="shared" si="1719"/>
        <v>0</v>
      </c>
      <c r="BI764" s="36">
        <f t="shared" si="1720"/>
        <v>0</v>
      </c>
      <c r="BJ764" s="36">
        <f t="shared" si="1721"/>
        <v>0</v>
      </c>
      <c r="BK764" s="36">
        <f t="shared" si="1722"/>
        <v>0</v>
      </c>
      <c r="BL764" s="68">
        <f>IF(OR(AT764=0,E764&gt;ProjTerm),0,VLOOKUP(D764,'Life Events'!$AE$5:$AI$1206,5,FALSE))</f>
        <v>0</v>
      </c>
      <c r="BM764" s="93">
        <f t="shared" si="1723"/>
        <v>0</v>
      </c>
      <c r="BN764" s="93">
        <f t="shared" si="1724"/>
        <v>0</v>
      </c>
      <c r="BO764" s="36">
        <f t="shared" si="1725"/>
        <v>0</v>
      </c>
      <c r="BP764" s="36">
        <f t="shared" si="1726"/>
        <v>0</v>
      </c>
      <c r="BQ764" s="36">
        <f t="shared" si="1727"/>
        <v>0</v>
      </c>
      <c r="BR764" s="36">
        <f t="shared" si="1728"/>
        <v>154.78110000000001</v>
      </c>
      <c r="BS764" s="36">
        <f t="shared" si="1729"/>
        <v>0</v>
      </c>
      <c r="BT764" s="36">
        <f t="shared" si="1730"/>
        <v>0</v>
      </c>
      <c r="BU764" s="70" cm="1">
        <f t="array" ref="BU764">IF(AND(ActInt=1,$J764=0),INDEX(Tbl_FwdNom,$B764-IVP,MATCH(ValnDt,Tbl_FwdNom_Cols)),INDEX(Tbl_FwdNom,$B764,MATCH(StartDt,Tbl_FwdNom_Cols)))</f>
        <v>9.8713262309999994</v>
      </c>
      <c r="BV764" s="70" cm="1">
        <f t="array" ref="BV764">INDEX(Tbl_FwdReal,$B764,MATCH(StartDt,Tbl_FwdReal_Cols))</f>
        <v>3.4961093710000002</v>
      </c>
      <c r="BW764" s="70" cm="1">
        <f t="array" ref="BW764">IF(RunType&lt;&gt;"OPN",INDEX(Tbl_FwdReal,$B764,MATCH(ValnDt,Tbl_FwdReal_Cols)),IF(AND($J764=0,ActInt=1),INDEX(Tbl_FwdReal,$B764-IVP,MATCH(ValnDt,Tbl_FwdReal_Cols)),-999))*$K764</f>
        <v>3.4961093710000002</v>
      </c>
      <c r="BX764" s="70">
        <f t="shared" si="1731"/>
        <v>3.4961093710000002E-2</v>
      </c>
      <c r="BY764" s="70">
        <f t="shared" si="1806"/>
        <v>6.159861369422992E-2</v>
      </c>
      <c r="BZ764" s="64">
        <f t="shared" si="1819"/>
        <v>4.993752272604457E-3</v>
      </c>
      <c r="CA764" s="70" cm="1">
        <f t="array" ref="CA764">IF($J764=1,CA763*(1+INDEX(Tbl_CPI,$B764,MATCH(IF(RunType="OPN",StartDt,ValnDt),Tbl_CPI_Cols))),0)</f>
        <v>0</v>
      </c>
      <c r="CB764" s="70">
        <f t="shared" si="1807"/>
        <v>66.38635365678212</v>
      </c>
      <c r="CC764" s="70">
        <f t="shared" si="1808"/>
        <v>66.38635365678212</v>
      </c>
      <c r="CD764" s="36">
        <f t="shared" si="1732"/>
        <v>316.75083644329305</v>
      </c>
      <c r="CE764" s="36">
        <f t="shared" si="1733"/>
        <v>0</v>
      </c>
      <c r="CF764" s="36">
        <f t="shared" si="1734"/>
        <v>0</v>
      </c>
      <c r="CG764" s="36">
        <f t="shared" si="1735"/>
        <v>0</v>
      </c>
      <c r="CH764" s="36">
        <f t="shared" si="1736"/>
        <v>0</v>
      </c>
      <c r="CI764" s="36">
        <f t="shared" si="1737"/>
        <v>0</v>
      </c>
      <c r="CJ764" s="36">
        <f t="shared" si="1738"/>
        <v>0</v>
      </c>
      <c r="CK764" s="36">
        <f t="shared" si="1739"/>
        <v>0</v>
      </c>
      <c r="CL764" s="36">
        <f t="shared" si="1740"/>
        <v>0</v>
      </c>
      <c r="CM764" s="36">
        <f t="shared" si="1741"/>
        <v>0</v>
      </c>
      <c r="CN764" s="36">
        <f t="shared" si="1742"/>
        <v>0</v>
      </c>
      <c r="CO764" s="20">
        <f t="shared" si="1743"/>
        <v>120000</v>
      </c>
      <c r="CP764" s="20">
        <f t="shared" si="1744"/>
        <v>2</v>
      </c>
      <c r="CQ764" s="64">
        <f t="shared" si="1745"/>
        <v>0.64548349947000005</v>
      </c>
      <c r="CR764" s="64">
        <f t="shared" si="1746"/>
        <v>1</v>
      </c>
      <c r="CS764" s="36">
        <f t="shared" si="1747"/>
        <v>0</v>
      </c>
      <c r="CT764" s="36">
        <f t="shared" si="1748"/>
        <v>0</v>
      </c>
      <c r="CU764" s="36">
        <f t="shared" si="1749"/>
        <v>0</v>
      </c>
      <c r="CV764" s="36">
        <f t="shared" si="1809"/>
        <v>0</v>
      </c>
      <c r="CW764" s="36">
        <f t="shared" si="1750"/>
        <v>0</v>
      </c>
      <c r="CX764" s="36">
        <f t="shared" si="1751"/>
        <v>0</v>
      </c>
      <c r="CY764" s="36">
        <f t="shared" si="1752"/>
        <v>0</v>
      </c>
      <c r="CZ764" s="36">
        <f t="shared" si="1810"/>
        <v>0</v>
      </c>
      <c r="DA764" s="64">
        <f t="shared" si="1753"/>
        <v>7.8758302614223563E-3</v>
      </c>
      <c r="DB764" s="70">
        <f t="shared" si="1811"/>
        <v>0.99218571373084763</v>
      </c>
      <c r="DC764" s="70">
        <f>PRODUCT($DB$8:DB764)</f>
        <v>9.0199717970123662E-4</v>
      </c>
      <c r="DD764" s="36">
        <f t="shared" si="1754"/>
        <v>0</v>
      </c>
      <c r="DE764" s="36">
        <f t="shared" si="1755"/>
        <v>0</v>
      </c>
      <c r="DF764" s="36">
        <f t="shared" si="1756"/>
        <v>0</v>
      </c>
      <c r="DG764" s="36">
        <f t="shared" si="1757"/>
        <v>0</v>
      </c>
      <c r="DH764" s="36">
        <f t="shared" si="1758"/>
        <v>0</v>
      </c>
      <c r="DI764" s="36">
        <f t="shared" si="1759"/>
        <v>0</v>
      </c>
      <c r="DJ764" s="36">
        <f t="shared" si="1760"/>
        <v>0</v>
      </c>
      <c r="DK764" s="36">
        <f t="shared" si="1761"/>
        <v>0</v>
      </c>
      <c r="DL764" s="36">
        <f t="shared" si="1762"/>
        <v>0</v>
      </c>
      <c r="DM764" s="36">
        <f t="shared" si="1763"/>
        <v>0</v>
      </c>
      <c r="DN764" s="36">
        <f t="shared" ca="1" si="1812"/>
        <v>4.6137290849905055E-12</v>
      </c>
      <c r="DO764" s="64" cm="1">
        <f t="array" ref="DO764">IFERROR(INDEX(Tbl_FwdNom,$B764,MATCH(LIDt,Tbl_FwdNom_Cols,0)),0)</f>
        <v>7.9530284279999996</v>
      </c>
      <c r="DP764" s="64">
        <f t="shared" ca="1" si="1813"/>
        <v>7.8915275249999999</v>
      </c>
      <c r="DQ764" s="64">
        <f t="shared" ca="1" si="1764"/>
        <v>6.3497548956759076E-3</v>
      </c>
      <c r="DR764" s="70">
        <f t="shared" ca="1" si="1765"/>
        <v>0.99369031008872843</v>
      </c>
      <c r="DS764" s="70">
        <f ca="1">PRODUCT($DR$8:DR764)</f>
        <v>2.8086424124226243E-3</v>
      </c>
      <c r="DT764" s="36">
        <f t="shared" ca="1" si="1766"/>
        <v>0</v>
      </c>
      <c r="DU764" s="36">
        <f t="shared" ca="1" si="1767"/>
        <v>0</v>
      </c>
      <c r="DV764" s="36">
        <f t="shared" ca="1" si="1768"/>
        <v>0</v>
      </c>
      <c r="DW764" s="36">
        <f t="shared" ca="1" si="1769"/>
        <v>0</v>
      </c>
      <c r="DX764" s="36">
        <f t="shared" ca="1" si="1770"/>
        <v>0</v>
      </c>
      <c r="DY764" s="36">
        <f t="shared" ca="1" si="1771"/>
        <v>0</v>
      </c>
      <c r="DZ764" s="36">
        <f t="shared" ca="1" si="1772"/>
        <v>0</v>
      </c>
      <c r="EA764" s="36">
        <f t="shared" ca="1" si="1773"/>
        <v>0</v>
      </c>
      <c r="EB764" s="36">
        <f t="shared" ca="1" si="1774"/>
        <v>0</v>
      </c>
      <c r="EC764" s="36">
        <f t="shared" ca="1" si="1775"/>
        <v>0</v>
      </c>
      <c r="ED764" s="36">
        <f t="shared" ca="1" si="1776"/>
        <v>0</v>
      </c>
      <c r="EE764" s="36">
        <f t="shared" ca="1" si="1814"/>
        <v>0</v>
      </c>
      <c r="EF764" s="36">
        <f t="shared" ca="1" si="1777"/>
        <v>0</v>
      </c>
      <c r="EG764" s="64"/>
      <c r="EH764" s="64"/>
      <c r="EI764" s="64"/>
      <c r="EJ764" s="70"/>
      <c r="EK764" s="70"/>
      <c r="EL764" s="70"/>
      <c r="EM764" s="70"/>
      <c r="EN764" s="70"/>
      <c r="EO764" s="36">
        <f t="shared" si="1778"/>
        <v>0</v>
      </c>
      <c r="EP764" s="36">
        <f t="shared" si="1779"/>
        <v>0</v>
      </c>
      <c r="EQ764" s="36">
        <f t="shared" si="1780"/>
        <v>0</v>
      </c>
      <c r="ER764" s="36">
        <f t="shared" si="1781"/>
        <v>0</v>
      </c>
      <c r="ES764" s="36">
        <f t="shared" si="1782"/>
        <v>0</v>
      </c>
      <c r="ET764" s="36">
        <f t="shared" si="1783"/>
        <v>0</v>
      </c>
      <c r="EU764" s="36">
        <f t="shared" si="1815"/>
        <v>0</v>
      </c>
      <c r="EV764" s="36">
        <f t="shared" si="1784"/>
        <v>0</v>
      </c>
      <c r="EW764" s="36">
        <f t="shared" si="1785"/>
        <v>0</v>
      </c>
      <c r="EX764" s="36">
        <f t="shared" si="1816"/>
        <v>0</v>
      </c>
      <c r="EY764" s="36">
        <f t="shared" si="1786"/>
        <v>0</v>
      </c>
      <c r="EZ764" s="36">
        <f t="shared" si="1787"/>
        <v>0</v>
      </c>
      <c r="FA764" s="36">
        <f t="shared" si="1788"/>
        <v>0</v>
      </c>
      <c r="FB764" s="36">
        <f t="shared" si="1789"/>
        <v>0</v>
      </c>
      <c r="FC764" s="36">
        <f t="shared" si="1817"/>
        <v>0</v>
      </c>
      <c r="FD764" s="36">
        <f t="shared" si="1790"/>
        <v>0</v>
      </c>
      <c r="FE764" s="36">
        <f t="shared" si="1791"/>
        <v>0</v>
      </c>
      <c r="FF764" s="36">
        <f t="shared" si="1818"/>
        <v>0</v>
      </c>
      <c r="FG764" s="36">
        <f t="shared" si="1792"/>
        <v>0</v>
      </c>
      <c r="FH764" s="36">
        <f t="shared" si="1793"/>
        <v>0</v>
      </c>
      <c r="FI764" s="36">
        <f t="shared" si="1794"/>
        <v>0</v>
      </c>
      <c r="FJ764" s="36">
        <f t="shared" ca="1" si="1795"/>
        <v>0</v>
      </c>
      <c r="FK764" s="36">
        <f t="shared" si="1796"/>
        <v>0</v>
      </c>
      <c r="FL764" s="36">
        <f t="shared" si="1797"/>
        <v>0</v>
      </c>
      <c r="FM764" s="36">
        <f t="shared" ca="1" si="1798"/>
        <v>0</v>
      </c>
      <c r="FN764" s="36">
        <f t="shared" ca="1" si="1820"/>
        <v>0</v>
      </c>
    </row>
    <row r="765" spans="2:170" x14ac:dyDescent="0.25">
      <c r="B765" s="2">
        <v>757</v>
      </c>
      <c r="C765" s="2">
        <f t="shared" si="1674"/>
        <v>64</v>
      </c>
      <c r="D765" s="2">
        <f t="shared" si="1823"/>
        <v>781</v>
      </c>
      <c r="E765" s="2">
        <f t="shared" si="1821"/>
        <v>66</v>
      </c>
      <c r="F765" s="189">
        <f t="shared" si="1825"/>
        <v>68758</v>
      </c>
      <c r="G765" s="2">
        <f t="shared" si="1824"/>
        <v>3</v>
      </c>
      <c r="H765" s="187">
        <f t="shared" si="1675"/>
        <v>97.666666666666657</v>
      </c>
      <c r="I765" s="186">
        <f t="shared" si="1822"/>
        <v>97</v>
      </c>
      <c r="J765" s="2">
        <f t="shared" si="1676"/>
        <v>0</v>
      </c>
      <c r="K765" s="2">
        <f t="shared" si="1677"/>
        <v>1</v>
      </c>
      <c r="L765">
        <f t="shared" si="1678"/>
        <v>2</v>
      </c>
      <c r="M765" s="190">
        <f t="shared" si="1799"/>
        <v>0.56703318114000001</v>
      </c>
      <c r="N765">
        <f t="shared" si="1679"/>
        <v>1</v>
      </c>
      <c r="O765">
        <f t="shared" si="1680"/>
        <v>100</v>
      </c>
      <c r="P765" s="58">
        <f t="shared" si="1681"/>
        <v>2.5516493151300002</v>
      </c>
      <c r="Q765" s="106">
        <f t="shared" si="1682"/>
        <v>1</v>
      </c>
      <c r="R765" s="59">
        <f t="shared" si="1683"/>
        <v>1</v>
      </c>
      <c r="S765" s="32">
        <f t="shared" si="1800"/>
        <v>1</v>
      </c>
      <c r="T765">
        <f t="shared" si="1684"/>
        <v>1</v>
      </c>
      <c r="U765" s="32">
        <f t="shared" si="1801"/>
        <v>1.8959751899999999E-3</v>
      </c>
      <c r="V765">
        <f t="shared" si="1685"/>
        <v>1</v>
      </c>
      <c r="W765">
        <f t="shared" si="1686"/>
        <v>100</v>
      </c>
      <c r="X765" s="58">
        <f t="shared" si="1687"/>
        <v>8.5318883549999995E-3</v>
      </c>
      <c r="Y765" s="58">
        <f t="shared" si="1688"/>
        <v>8.5318883549999995E-3</v>
      </c>
      <c r="Z765" s="32">
        <f t="shared" si="1689"/>
        <v>8.5318883549999995E-3</v>
      </c>
      <c r="AA765" s="32">
        <f t="shared" si="1690"/>
        <v>0</v>
      </c>
      <c r="AB765" s="59">
        <f t="shared" si="1691"/>
        <v>4.9056245199999996E-3</v>
      </c>
      <c r="AC765" s="59">
        <f t="shared" si="1692"/>
        <v>4.9056245199999996E-3</v>
      </c>
      <c r="AD765">
        <f t="shared" si="1693"/>
        <v>1</v>
      </c>
      <c r="AE765" s="59">
        <f t="shared" si="1694"/>
        <v>4.9056245199999996E-3</v>
      </c>
      <c r="AF765" s="59">
        <f t="shared" si="1695"/>
        <v>4.1758461800000006E-3</v>
      </c>
      <c r="AG765" s="59">
        <f t="shared" si="1696"/>
        <v>4.1758461800000006E-3</v>
      </c>
      <c r="AH765">
        <f t="shared" si="1697"/>
        <v>1</v>
      </c>
      <c r="AI765" s="59">
        <f t="shared" si="1698"/>
        <v>4.1758461800000006E-3</v>
      </c>
      <c r="AJ765" s="59">
        <f t="shared" si="1699"/>
        <v>0</v>
      </c>
      <c r="AK765" s="59">
        <f t="shared" si="1700"/>
        <v>0</v>
      </c>
      <c r="AL765" s="59">
        <f t="shared" si="1701"/>
        <v>0</v>
      </c>
      <c r="AM765" s="12">
        <f t="shared" si="1802"/>
        <v>0</v>
      </c>
      <c r="AN765" s="12">
        <f t="shared" si="1803"/>
        <v>0</v>
      </c>
      <c r="AO765" s="66">
        <f t="shared" si="1702"/>
        <v>0</v>
      </c>
      <c r="AP765" s="66">
        <f t="shared" si="1703"/>
        <v>0</v>
      </c>
      <c r="AQ765" s="59">
        <f t="shared" si="1704"/>
        <v>0</v>
      </c>
      <c r="AR765" s="59">
        <f t="shared" si="1705"/>
        <v>0</v>
      </c>
      <c r="AS765" s="59">
        <f t="shared" si="1706"/>
        <v>0</v>
      </c>
      <c r="AT765" s="12">
        <f t="shared" si="1707"/>
        <v>0</v>
      </c>
      <c r="AU765" s="59">
        <f t="shared" si="1804"/>
        <v>0</v>
      </c>
      <c r="AV765" s="59">
        <f t="shared" si="1805"/>
        <v>0</v>
      </c>
      <c r="AW765" s="70">
        <f t="shared" si="1708"/>
        <v>0</v>
      </c>
      <c r="AX765" s="20">
        <f t="shared" si="1709"/>
        <v>200000</v>
      </c>
      <c r="AY765" s="20">
        <f t="shared" si="1710"/>
        <v>0</v>
      </c>
      <c r="AZ765" s="20">
        <f t="shared" si="1711"/>
        <v>0</v>
      </c>
      <c r="BA765" s="20">
        <f t="shared" si="1712"/>
        <v>200000</v>
      </c>
      <c r="BB765" s="36">
        <f t="shared" si="1713"/>
        <v>1</v>
      </c>
      <c r="BC765" s="36">
        <f t="shared" si="1714"/>
        <v>0</v>
      </c>
      <c r="BD765" s="80">
        <f t="shared" si="1715"/>
        <v>0</v>
      </c>
      <c r="BE765" s="36">
        <f t="shared" si="1716"/>
        <v>0</v>
      </c>
      <c r="BF765" s="36">
        <f t="shared" si="1717"/>
        <v>0</v>
      </c>
      <c r="BG765" s="36">
        <f t="shared" si="1718"/>
        <v>0</v>
      </c>
      <c r="BH765" s="36">
        <f t="shared" si="1719"/>
        <v>0</v>
      </c>
      <c r="BI765" s="36">
        <f t="shared" si="1720"/>
        <v>0</v>
      </c>
      <c r="BJ765" s="36">
        <f t="shared" si="1721"/>
        <v>0</v>
      </c>
      <c r="BK765" s="36">
        <f t="shared" si="1722"/>
        <v>0</v>
      </c>
      <c r="BL765" s="68">
        <f>IF(OR(AT765=0,E765&gt;ProjTerm),0,VLOOKUP(D765,'Life Events'!$AE$5:$AI$1206,5,FALSE))</f>
        <v>0</v>
      </c>
      <c r="BM765" s="93">
        <f t="shared" si="1723"/>
        <v>0</v>
      </c>
      <c r="BN765" s="93">
        <f t="shared" si="1724"/>
        <v>0</v>
      </c>
      <c r="BO765" s="36">
        <f t="shared" si="1725"/>
        <v>0</v>
      </c>
      <c r="BP765" s="36">
        <f t="shared" si="1726"/>
        <v>0</v>
      </c>
      <c r="BQ765" s="36">
        <f t="shared" si="1727"/>
        <v>0</v>
      </c>
      <c r="BR765" s="36">
        <f t="shared" si="1728"/>
        <v>154.78110000000001</v>
      </c>
      <c r="BS765" s="36">
        <f t="shared" si="1729"/>
        <v>0</v>
      </c>
      <c r="BT765" s="36">
        <f t="shared" si="1730"/>
        <v>0</v>
      </c>
      <c r="BU765" s="70" cm="1">
        <f t="array" ref="BU765">IF(AND(ActInt=1,$J765=0),INDEX(Tbl_FwdNom,$B765-IVP,MATCH(ValnDt,Tbl_FwdNom_Cols)),INDEX(Tbl_FwdNom,$B765,MATCH(StartDt,Tbl_FwdNom_Cols)))</f>
        <v>9.8653606150000002</v>
      </c>
      <c r="BV765" s="70" cm="1">
        <f t="array" ref="BV765">INDEX(Tbl_FwdReal,$B765,MATCH(StartDt,Tbl_FwdReal_Cols))</f>
        <v>3.492725552</v>
      </c>
      <c r="BW765" s="70" cm="1">
        <f t="array" ref="BW765">IF(RunType&lt;&gt;"OPN",INDEX(Tbl_FwdReal,$B765,MATCH(ValnDt,Tbl_FwdReal_Cols)),IF(AND($J765=0,ActInt=1),INDEX(Tbl_FwdReal,$B765-IVP,MATCH(ValnDt,Tbl_FwdReal_Cols)),-999))*$K765</f>
        <v>3.492725552</v>
      </c>
      <c r="BX765" s="70">
        <f t="shared" si="1731"/>
        <v>3.4927255519999999E-2</v>
      </c>
      <c r="BY765" s="70">
        <f t="shared" si="1806"/>
        <v>6.1575681082996159E-2</v>
      </c>
      <c r="BZ765" s="64">
        <f t="shared" si="1819"/>
        <v>4.9919431017537708E-3</v>
      </c>
      <c r="CA765" s="70" cm="1">
        <f t="array" ref="CA765">IF($J765=1,CA764*(1+INDEX(Tbl_CPI,$B765,MATCH(IF(RunType="OPN",StartDt,ValnDt),Tbl_CPI_Cols))),0)</f>
        <v>0</v>
      </c>
      <c r="CB765" s="70">
        <f t="shared" si="1807"/>
        <v>66.717750556969676</v>
      </c>
      <c r="CC765" s="70">
        <f t="shared" si="1808"/>
        <v>66.38635365678212</v>
      </c>
      <c r="CD765" s="36">
        <f t="shared" si="1732"/>
        <v>336.30220323298204</v>
      </c>
      <c r="CE765" s="36">
        <f t="shared" si="1733"/>
        <v>0</v>
      </c>
      <c r="CF765" s="36">
        <f t="shared" si="1734"/>
        <v>0</v>
      </c>
      <c r="CG765" s="36">
        <f t="shared" si="1735"/>
        <v>0</v>
      </c>
      <c r="CH765" s="36">
        <f t="shared" si="1736"/>
        <v>0</v>
      </c>
      <c r="CI765" s="36">
        <f t="shared" si="1737"/>
        <v>0</v>
      </c>
      <c r="CJ765" s="36">
        <f t="shared" si="1738"/>
        <v>0</v>
      </c>
      <c r="CK765" s="36">
        <f t="shared" si="1739"/>
        <v>0</v>
      </c>
      <c r="CL765" s="36">
        <f t="shared" si="1740"/>
        <v>0</v>
      </c>
      <c r="CM765" s="36">
        <f t="shared" si="1741"/>
        <v>0</v>
      </c>
      <c r="CN765" s="36">
        <f t="shared" si="1742"/>
        <v>0</v>
      </c>
      <c r="CO765" s="20">
        <f t="shared" si="1743"/>
        <v>120000</v>
      </c>
      <c r="CP765" s="20">
        <f t="shared" si="1744"/>
        <v>2</v>
      </c>
      <c r="CQ765" s="64">
        <f t="shared" si="1745"/>
        <v>0.64548349947000005</v>
      </c>
      <c r="CR765" s="64">
        <f t="shared" si="1746"/>
        <v>1</v>
      </c>
      <c r="CS765" s="36">
        <f t="shared" si="1747"/>
        <v>0</v>
      </c>
      <c r="CT765" s="36">
        <f t="shared" si="1748"/>
        <v>0</v>
      </c>
      <c r="CU765" s="36">
        <f t="shared" si="1749"/>
        <v>0</v>
      </c>
      <c r="CV765" s="36">
        <f t="shared" si="1809"/>
        <v>0</v>
      </c>
      <c r="CW765" s="36">
        <f t="shared" si="1750"/>
        <v>0</v>
      </c>
      <c r="CX765" s="36">
        <f t="shared" si="1751"/>
        <v>0</v>
      </c>
      <c r="CY765" s="36">
        <f t="shared" si="1752"/>
        <v>0</v>
      </c>
      <c r="CZ765" s="36">
        <f t="shared" si="1810"/>
        <v>0</v>
      </c>
      <c r="DA765" s="64">
        <f t="shared" si="1753"/>
        <v>7.8712698132907821E-3</v>
      </c>
      <c r="DB765" s="70">
        <f t="shared" si="1811"/>
        <v>0.99219020320447382</v>
      </c>
      <c r="DC765" s="70">
        <f>PRODUCT($DB$8:DB765)</f>
        <v>8.9495276501763222E-4</v>
      </c>
      <c r="DD765" s="36">
        <f t="shared" si="1754"/>
        <v>0</v>
      </c>
      <c r="DE765" s="36">
        <f t="shared" si="1755"/>
        <v>0</v>
      </c>
      <c r="DF765" s="36">
        <f t="shared" si="1756"/>
        <v>0</v>
      </c>
      <c r="DG765" s="36">
        <f t="shared" si="1757"/>
        <v>0</v>
      </c>
      <c r="DH765" s="36">
        <f t="shared" si="1758"/>
        <v>0</v>
      </c>
      <c r="DI765" s="36">
        <f t="shared" si="1759"/>
        <v>0</v>
      </c>
      <c r="DJ765" s="36">
        <f t="shared" si="1760"/>
        <v>0</v>
      </c>
      <c r="DK765" s="36">
        <f t="shared" si="1761"/>
        <v>0</v>
      </c>
      <c r="DL765" s="36">
        <f t="shared" si="1762"/>
        <v>0</v>
      </c>
      <c r="DM765" s="36">
        <f t="shared" si="1763"/>
        <v>0</v>
      </c>
      <c r="DN765" s="36">
        <f t="shared" ca="1" si="1812"/>
        <v>4.6137290849905055E-12</v>
      </c>
      <c r="DO765" s="64" cm="1">
        <f t="array" ref="DO765">IFERROR(INDEX(Tbl_FwdNom,$B765,MATCH(LIDt,Tbl_FwdNom_Cols,0)),0)</f>
        <v>7.9513195960000003</v>
      </c>
      <c r="DP765" s="64">
        <f t="shared" ca="1" si="1813"/>
        <v>7.8898196670000003</v>
      </c>
      <c r="DQ765" s="64">
        <f t="shared" ca="1" si="1764"/>
        <v>6.3484273934237834E-3</v>
      </c>
      <c r="DR765" s="70">
        <f t="shared" ca="1" si="1765"/>
        <v>0.99369162089330521</v>
      </c>
      <c r="DS765" s="70">
        <f ca="1">PRODUCT($DR$8:DR765)</f>
        <v>2.7909244313099207E-3</v>
      </c>
      <c r="DT765" s="36">
        <f t="shared" ca="1" si="1766"/>
        <v>0</v>
      </c>
      <c r="DU765" s="36">
        <f t="shared" ca="1" si="1767"/>
        <v>0</v>
      </c>
      <c r="DV765" s="36">
        <f t="shared" ca="1" si="1768"/>
        <v>0</v>
      </c>
      <c r="DW765" s="36">
        <f t="shared" ca="1" si="1769"/>
        <v>0</v>
      </c>
      <c r="DX765" s="36">
        <f t="shared" ca="1" si="1770"/>
        <v>0</v>
      </c>
      <c r="DY765" s="36">
        <f t="shared" ca="1" si="1771"/>
        <v>0</v>
      </c>
      <c r="DZ765" s="36">
        <f t="shared" ca="1" si="1772"/>
        <v>0</v>
      </c>
      <c r="EA765" s="36">
        <f t="shared" ca="1" si="1773"/>
        <v>0</v>
      </c>
      <c r="EB765" s="36">
        <f t="shared" ca="1" si="1774"/>
        <v>0</v>
      </c>
      <c r="EC765" s="36">
        <f t="shared" ca="1" si="1775"/>
        <v>0</v>
      </c>
      <c r="ED765" s="36">
        <f t="shared" ca="1" si="1776"/>
        <v>0</v>
      </c>
      <c r="EE765" s="36">
        <f t="shared" ca="1" si="1814"/>
        <v>0</v>
      </c>
      <c r="EF765" s="36">
        <f t="shared" ca="1" si="1777"/>
        <v>0</v>
      </c>
      <c r="EG765" s="64"/>
      <c r="EH765" s="64"/>
      <c r="EI765" s="64"/>
      <c r="EJ765" s="70"/>
      <c r="EK765" s="70"/>
      <c r="EL765" s="70"/>
      <c r="EM765" s="70"/>
      <c r="EN765" s="70"/>
      <c r="EO765" s="36">
        <f t="shared" si="1778"/>
        <v>0</v>
      </c>
      <c r="EP765" s="36">
        <f t="shared" si="1779"/>
        <v>0</v>
      </c>
      <c r="EQ765" s="36">
        <f t="shared" si="1780"/>
        <v>0</v>
      </c>
      <c r="ER765" s="36">
        <f t="shared" si="1781"/>
        <v>0</v>
      </c>
      <c r="ES765" s="36">
        <f t="shared" si="1782"/>
        <v>0</v>
      </c>
      <c r="ET765" s="36">
        <f t="shared" si="1783"/>
        <v>0</v>
      </c>
      <c r="EU765" s="36">
        <f t="shared" si="1815"/>
        <v>0</v>
      </c>
      <c r="EV765" s="36">
        <f t="shared" si="1784"/>
        <v>0</v>
      </c>
      <c r="EW765" s="36">
        <f t="shared" si="1785"/>
        <v>0</v>
      </c>
      <c r="EX765" s="36">
        <f t="shared" si="1816"/>
        <v>0</v>
      </c>
      <c r="EY765" s="36">
        <f t="shared" si="1786"/>
        <v>0</v>
      </c>
      <c r="EZ765" s="36">
        <f t="shared" si="1787"/>
        <v>0</v>
      </c>
      <c r="FA765" s="36">
        <f t="shared" si="1788"/>
        <v>0</v>
      </c>
      <c r="FB765" s="36">
        <f t="shared" si="1789"/>
        <v>0</v>
      </c>
      <c r="FC765" s="36">
        <f t="shared" si="1817"/>
        <v>0</v>
      </c>
      <c r="FD765" s="36">
        <f t="shared" si="1790"/>
        <v>0</v>
      </c>
      <c r="FE765" s="36">
        <f t="shared" si="1791"/>
        <v>0</v>
      </c>
      <c r="FF765" s="36">
        <f t="shared" si="1818"/>
        <v>0</v>
      </c>
      <c r="FG765" s="36">
        <f t="shared" si="1792"/>
        <v>0</v>
      </c>
      <c r="FH765" s="36">
        <f t="shared" si="1793"/>
        <v>0</v>
      </c>
      <c r="FI765" s="36">
        <f t="shared" si="1794"/>
        <v>0</v>
      </c>
      <c r="FJ765" s="36">
        <f t="shared" ca="1" si="1795"/>
        <v>0</v>
      </c>
      <c r="FK765" s="36">
        <f t="shared" si="1796"/>
        <v>0</v>
      </c>
      <c r="FL765" s="36">
        <f t="shared" si="1797"/>
        <v>0</v>
      </c>
      <c r="FM765" s="36">
        <f t="shared" ca="1" si="1798"/>
        <v>0</v>
      </c>
      <c r="FN765" s="36">
        <f t="shared" ca="1" si="1820"/>
        <v>0</v>
      </c>
    </row>
    <row r="766" spans="2:170" x14ac:dyDescent="0.25">
      <c r="B766" s="2">
        <v>758</v>
      </c>
      <c r="C766" s="2">
        <f t="shared" si="1674"/>
        <v>64</v>
      </c>
      <c r="D766" s="2">
        <f t="shared" si="1823"/>
        <v>782</v>
      </c>
      <c r="E766" s="2">
        <f t="shared" si="1821"/>
        <v>66</v>
      </c>
      <c r="F766" s="189">
        <f t="shared" si="1825"/>
        <v>68788</v>
      </c>
      <c r="G766" s="2">
        <f t="shared" si="1824"/>
        <v>4</v>
      </c>
      <c r="H766" s="187">
        <f t="shared" si="1675"/>
        <v>97.75</v>
      </c>
      <c r="I766" s="186">
        <f t="shared" si="1822"/>
        <v>97</v>
      </c>
      <c r="J766" s="2">
        <f t="shared" si="1676"/>
        <v>0</v>
      </c>
      <c r="K766" s="2">
        <f t="shared" si="1677"/>
        <v>1</v>
      </c>
      <c r="L766">
        <f t="shared" si="1678"/>
        <v>2</v>
      </c>
      <c r="M766" s="190">
        <f t="shared" si="1799"/>
        <v>0.56703318114000001</v>
      </c>
      <c r="N766">
        <f t="shared" si="1679"/>
        <v>1</v>
      </c>
      <c r="O766">
        <f t="shared" si="1680"/>
        <v>100</v>
      </c>
      <c r="P766" s="58">
        <f t="shared" si="1681"/>
        <v>2.5516493151300002</v>
      </c>
      <c r="Q766" s="106">
        <f t="shared" si="1682"/>
        <v>1</v>
      </c>
      <c r="R766" s="59">
        <f t="shared" si="1683"/>
        <v>1</v>
      </c>
      <c r="S766" s="32">
        <f t="shared" si="1800"/>
        <v>1</v>
      </c>
      <c r="T766">
        <f t="shared" si="1684"/>
        <v>1</v>
      </c>
      <c r="U766" s="32">
        <f t="shared" si="1801"/>
        <v>1.8959751899999999E-3</v>
      </c>
      <c r="V766">
        <f t="shared" si="1685"/>
        <v>1</v>
      </c>
      <c r="W766">
        <f t="shared" si="1686"/>
        <v>100</v>
      </c>
      <c r="X766" s="58">
        <f t="shared" si="1687"/>
        <v>8.5318883549999995E-3</v>
      </c>
      <c r="Y766" s="58">
        <f t="shared" si="1688"/>
        <v>8.5318883549999995E-3</v>
      </c>
      <c r="Z766" s="32">
        <f t="shared" si="1689"/>
        <v>8.5318883549999995E-3</v>
      </c>
      <c r="AA766" s="32">
        <f t="shared" si="1690"/>
        <v>0</v>
      </c>
      <c r="AB766" s="59">
        <f t="shared" si="1691"/>
        <v>4.9056245199999996E-3</v>
      </c>
      <c r="AC766" s="59">
        <f t="shared" si="1692"/>
        <v>4.9056245199999996E-3</v>
      </c>
      <c r="AD766">
        <f t="shared" si="1693"/>
        <v>1</v>
      </c>
      <c r="AE766" s="59">
        <f t="shared" si="1694"/>
        <v>4.9056245199999996E-3</v>
      </c>
      <c r="AF766" s="59">
        <f t="shared" si="1695"/>
        <v>4.1758461800000006E-3</v>
      </c>
      <c r="AG766" s="59">
        <f t="shared" si="1696"/>
        <v>4.1758461800000006E-3</v>
      </c>
      <c r="AH766">
        <f t="shared" si="1697"/>
        <v>1</v>
      </c>
      <c r="AI766" s="59">
        <f t="shared" si="1698"/>
        <v>4.1758461800000006E-3</v>
      </c>
      <c r="AJ766" s="59">
        <f t="shared" si="1699"/>
        <v>0</v>
      </c>
      <c r="AK766" s="59">
        <f t="shared" si="1700"/>
        <v>0</v>
      </c>
      <c r="AL766" s="59">
        <f t="shared" si="1701"/>
        <v>0</v>
      </c>
      <c r="AM766" s="12">
        <f t="shared" si="1802"/>
        <v>0</v>
      </c>
      <c r="AN766" s="12">
        <f t="shared" si="1803"/>
        <v>0</v>
      </c>
      <c r="AO766" s="66">
        <f t="shared" si="1702"/>
        <v>0</v>
      </c>
      <c r="AP766" s="66">
        <f t="shared" si="1703"/>
        <v>0</v>
      </c>
      <c r="AQ766" s="59">
        <f t="shared" si="1704"/>
        <v>0</v>
      </c>
      <c r="AR766" s="59">
        <f t="shared" si="1705"/>
        <v>0</v>
      </c>
      <c r="AS766" s="59">
        <f t="shared" si="1706"/>
        <v>0</v>
      </c>
      <c r="AT766" s="12">
        <f t="shared" si="1707"/>
        <v>0</v>
      </c>
      <c r="AU766" s="59">
        <f t="shared" si="1804"/>
        <v>0</v>
      </c>
      <c r="AV766" s="59">
        <f t="shared" si="1805"/>
        <v>0</v>
      </c>
      <c r="AW766" s="70">
        <f t="shared" si="1708"/>
        <v>0</v>
      </c>
      <c r="AX766" s="20">
        <f t="shared" si="1709"/>
        <v>200000</v>
      </c>
      <c r="AY766" s="20">
        <f t="shared" si="1710"/>
        <v>0</v>
      </c>
      <c r="AZ766" s="20">
        <f t="shared" si="1711"/>
        <v>0</v>
      </c>
      <c r="BA766" s="20">
        <f t="shared" si="1712"/>
        <v>200000</v>
      </c>
      <c r="BB766" s="36">
        <f t="shared" si="1713"/>
        <v>1</v>
      </c>
      <c r="BC766" s="36">
        <f t="shared" si="1714"/>
        <v>0</v>
      </c>
      <c r="BD766" s="80">
        <f t="shared" si="1715"/>
        <v>0</v>
      </c>
      <c r="BE766" s="36">
        <f t="shared" si="1716"/>
        <v>0</v>
      </c>
      <c r="BF766" s="36">
        <f t="shared" si="1717"/>
        <v>0</v>
      </c>
      <c r="BG766" s="36">
        <f t="shared" si="1718"/>
        <v>0</v>
      </c>
      <c r="BH766" s="36">
        <f t="shared" si="1719"/>
        <v>0</v>
      </c>
      <c r="BI766" s="36">
        <f t="shared" si="1720"/>
        <v>0</v>
      </c>
      <c r="BJ766" s="36">
        <f t="shared" si="1721"/>
        <v>0</v>
      </c>
      <c r="BK766" s="36">
        <f t="shared" si="1722"/>
        <v>0</v>
      </c>
      <c r="BL766" s="68">
        <f>IF(OR(AT766=0,E766&gt;ProjTerm),0,VLOOKUP(D766,'Life Events'!$AE$5:$AI$1206,5,FALSE))</f>
        <v>0</v>
      </c>
      <c r="BM766" s="93">
        <f t="shared" si="1723"/>
        <v>0</v>
      </c>
      <c r="BN766" s="93">
        <f t="shared" si="1724"/>
        <v>0</v>
      </c>
      <c r="BO766" s="36">
        <f t="shared" si="1725"/>
        <v>0</v>
      </c>
      <c r="BP766" s="36">
        <f t="shared" si="1726"/>
        <v>0</v>
      </c>
      <c r="BQ766" s="36">
        <f t="shared" si="1727"/>
        <v>0</v>
      </c>
      <c r="BR766" s="36">
        <f t="shared" si="1728"/>
        <v>154.78110000000001</v>
      </c>
      <c r="BS766" s="36">
        <f t="shared" si="1729"/>
        <v>0</v>
      </c>
      <c r="BT766" s="36">
        <f t="shared" si="1730"/>
        <v>0</v>
      </c>
      <c r="BU766" s="70" cm="1">
        <f t="array" ref="BU766">IF(AND(ActInt=1,$J766=0),INDEX(Tbl_FwdNom,$B766-IVP,MATCH(ValnDt,Tbl_FwdNom_Cols)),INDEX(Tbl_FwdNom,$B766,MATCH(StartDt,Tbl_FwdNom_Cols)))</f>
        <v>9.8593953229999993</v>
      </c>
      <c r="BV766" s="70" cm="1">
        <f t="array" ref="BV766">INDEX(Tbl_FwdReal,$B766,MATCH(StartDt,Tbl_FwdReal_Cols))</f>
        <v>3.4893418440000001</v>
      </c>
      <c r="BW766" s="70" cm="1">
        <f t="array" ref="BW766">IF(RunType&lt;&gt;"OPN",INDEX(Tbl_FwdReal,$B766,MATCH(ValnDt,Tbl_FwdReal_Cols)),IF(AND($J766=0,ActInt=1),INDEX(Tbl_FwdReal,$B766-IVP,MATCH(ValnDt,Tbl_FwdReal_Cols)),-999))*$K766</f>
        <v>3.4893418440000001</v>
      </c>
      <c r="BX766" s="70">
        <f t="shared" si="1731"/>
        <v>3.4893418440000004E-2</v>
      </c>
      <c r="BY766" s="70">
        <f t="shared" si="1806"/>
        <v>6.1552748964257775E-2</v>
      </c>
      <c r="BZ766" s="64">
        <f t="shared" si="1819"/>
        <v>4.990133933931773E-3</v>
      </c>
      <c r="CA766" s="70" cm="1">
        <f t="array" ref="CA766">IF($J766=1,CA765*(1+INDEX(Tbl_CPI,$B766,MATCH(IF(RunType="OPN",StartDt,ValnDt),Tbl_CPI_Cols))),0)</f>
        <v>0</v>
      </c>
      <c r="CB766" s="70">
        <f t="shared" si="1807"/>
        <v>67.0506810680196</v>
      </c>
      <c r="CC766" s="70">
        <f t="shared" si="1808"/>
        <v>66.38635365678212</v>
      </c>
      <c r="CD766" s="36">
        <f t="shared" si="1732"/>
        <v>336.30220323298204</v>
      </c>
      <c r="CE766" s="36">
        <f t="shared" si="1733"/>
        <v>0</v>
      </c>
      <c r="CF766" s="36">
        <f t="shared" si="1734"/>
        <v>0</v>
      </c>
      <c r="CG766" s="36">
        <f t="shared" si="1735"/>
        <v>0</v>
      </c>
      <c r="CH766" s="36">
        <f t="shared" si="1736"/>
        <v>0</v>
      </c>
      <c r="CI766" s="36">
        <f t="shared" si="1737"/>
        <v>0</v>
      </c>
      <c r="CJ766" s="36">
        <f t="shared" si="1738"/>
        <v>0</v>
      </c>
      <c r="CK766" s="36">
        <f t="shared" si="1739"/>
        <v>0</v>
      </c>
      <c r="CL766" s="36">
        <f t="shared" si="1740"/>
        <v>0</v>
      </c>
      <c r="CM766" s="36">
        <f t="shared" si="1741"/>
        <v>0</v>
      </c>
      <c r="CN766" s="36">
        <f t="shared" si="1742"/>
        <v>0</v>
      </c>
      <c r="CO766" s="20">
        <f t="shared" si="1743"/>
        <v>120000</v>
      </c>
      <c r="CP766" s="20">
        <f t="shared" si="1744"/>
        <v>2</v>
      </c>
      <c r="CQ766" s="64">
        <f t="shared" si="1745"/>
        <v>0.64548349947000005</v>
      </c>
      <c r="CR766" s="64">
        <f t="shared" si="1746"/>
        <v>1</v>
      </c>
      <c r="CS766" s="36">
        <f t="shared" si="1747"/>
        <v>0</v>
      </c>
      <c r="CT766" s="36">
        <f t="shared" si="1748"/>
        <v>0</v>
      </c>
      <c r="CU766" s="36">
        <f t="shared" si="1749"/>
        <v>0</v>
      </c>
      <c r="CV766" s="36">
        <f t="shared" si="1809"/>
        <v>0</v>
      </c>
      <c r="CW766" s="36">
        <f t="shared" si="1750"/>
        <v>0</v>
      </c>
      <c r="CX766" s="36">
        <f t="shared" si="1751"/>
        <v>0</v>
      </c>
      <c r="CY766" s="36">
        <f t="shared" si="1752"/>
        <v>0</v>
      </c>
      <c r="CZ766" s="36">
        <f t="shared" si="1810"/>
        <v>0</v>
      </c>
      <c r="DA766" s="64">
        <f t="shared" si="1753"/>
        <v>7.8667093858624249E-3</v>
      </c>
      <c r="DB766" s="70">
        <f t="shared" si="1811"/>
        <v>0.99219469269834704</v>
      </c>
      <c r="DC766" s="70">
        <f>PRODUCT($DB$8:DB766)</f>
        <v>8.8796738366620561E-4</v>
      </c>
      <c r="DD766" s="36">
        <f t="shared" si="1754"/>
        <v>0</v>
      </c>
      <c r="DE766" s="36">
        <f t="shared" si="1755"/>
        <v>0</v>
      </c>
      <c r="DF766" s="36">
        <f t="shared" si="1756"/>
        <v>0</v>
      </c>
      <c r="DG766" s="36">
        <f t="shared" si="1757"/>
        <v>0</v>
      </c>
      <c r="DH766" s="36">
        <f t="shared" si="1758"/>
        <v>0</v>
      </c>
      <c r="DI766" s="36">
        <f t="shared" si="1759"/>
        <v>0</v>
      </c>
      <c r="DJ766" s="36">
        <f t="shared" si="1760"/>
        <v>0</v>
      </c>
      <c r="DK766" s="36">
        <f t="shared" si="1761"/>
        <v>0</v>
      </c>
      <c r="DL766" s="36">
        <f t="shared" si="1762"/>
        <v>0</v>
      </c>
      <c r="DM766" s="36">
        <f t="shared" si="1763"/>
        <v>0</v>
      </c>
      <c r="DN766" s="36">
        <f t="shared" ca="1" si="1812"/>
        <v>4.6137290849905055E-12</v>
      </c>
      <c r="DO766" s="64" cm="1">
        <f t="array" ref="DO766">IFERROR(INDEX(Tbl_FwdNom,$B766,MATCH(LIDt,Tbl_FwdNom_Cols,0)),0)</f>
        <v>7.9496107909999996</v>
      </c>
      <c r="DP766" s="64">
        <f t="shared" ca="1" si="1813"/>
        <v>7.8881118360000002</v>
      </c>
      <c r="DQ766" s="64">
        <f t="shared" ca="1" si="1764"/>
        <v>6.3470998928960576E-3</v>
      </c>
      <c r="DR766" s="70">
        <f t="shared" ca="1" si="1765"/>
        <v>0.99369293169963768</v>
      </c>
      <c r="DS766" s="70">
        <f ca="1">PRODUCT($DR$8:DR766)</f>
        <v>2.7733218803004992E-3</v>
      </c>
      <c r="DT766" s="36">
        <f t="shared" ca="1" si="1766"/>
        <v>0</v>
      </c>
      <c r="DU766" s="36">
        <f t="shared" ca="1" si="1767"/>
        <v>0</v>
      </c>
      <c r="DV766" s="36">
        <f t="shared" ca="1" si="1768"/>
        <v>0</v>
      </c>
      <c r="DW766" s="36">
        <f t="shared" ca="1" si="1769"/>
        <v>0</v>
      </c>
      <c r="DX766" s="36">
        <f t="shared" ca="1" si="1770"/>
        <v>0</v>
      </c>
      <c r="DY766" s="36">
        <f t="shared" ca="1" si="1771"/>
        <v>0</v>
      </c>
      <c r="DZ766" s="36">
        <f t="shared" ca="1" si="1772"/>
        <v>0</v>
      </c>
      <c r="EA766" s="36">
        <f t="shared" ca="1" si="1773"/>
        <v>0</v>
      </c>
      <c r="EB766" s="36">
        <f t="shared" ca="1" si="1774"/>
        <v>0</v>
      </c>
      <c r="EC766" s="36">
        <f t="shared" ca="1" si="1775"/>
        <v>0</v>
      </c>
      <c r="ED766" s="36">
        <f t="shared" ca="1" si="1776"/>
        <v>0</v>
      </c>
      <c r="EE766" s="36">
        <f t="shared" ca="1" si="1814"/>
        <v>0</v>
      </c>
      <c r="EF766" s="36">
        <f t="shared" ca="1" si="1777"/>
        <v>0</v>
      </c>
      <c r="EG766" s="64"/>
      <c r="EH766" s="64"/>
      <c r="EI766" s="64"/>
      <c r="EJ766" s="70"/>
      <c r="EK766" s="70"/>
      <c r="EL766" s="70"/>
      <c r="EM766" s="70"/>
      <c r="EN766" s="70"/>
      <c r="EO766" s="36">
        <f t="shared" si="1778"/>
        <v>0</v>
      </c>
      <c r="EP766" s="36">
        <f t="shared" si="1779"/>
        <v>0</v>
      </c>
      <c r="EQ766" s="36">
        <f t="shared" si="1780"/>
        <v>0</v>
      </c>
      <c r="ER766" s="36">
        <f t="shared" si="1781"/>
        <v>0</v>
      </c>
      <c r="ES766" s="36">
        <f t="shared" si="1782"/>
        <v>0</v>
      </c>
      <c r="ET766" s="36">
        <f t="shared" si="1783"/>
        <v>0</v>
      </c>
      <c r="EU766" s="36">
        <f t="shared" si="1815"/>
        <v>0</v>
      </c>
      <c r="EV766" s="36">
        <f t="shared" si="1784"/>
        <v>0</v>
      </c>
      <c r="EW766" s="36">
        <f t="shared" si="1785"/>
        <v>0</v>
      </c>
      <c r="EX766" s="36">
        <f t="shared" si="1816"/>
        <v>0</v>
      </c>
      <c r="EY766" s="36">
        <f t="shared" si="1786"/>
        <v>0</v>
      </c>
      <c r="EZ766" s="36">
        <f t="shared" si="1787"/>
        <v>0</v>
      </c>
      <c r="FA766" s="36">
        <f t="shared" si="1788"/>
        <v>0</v>
      </c>
      <c r="FB766" s="36">
        <f t="shared" si="1789"/>
        <v>0</v>
      </c>
      <c r="FC766" s="36">
        <f t="shared" si="1817"/>
        <v>0</v>
      </c>
      <c r="FD766" s="36">
        <f t="shared" si="1790"/>
        <v>0</v>
      </c>
      <c r="FE766" s="36">
        <f t="shared" si="1791"/>
        <v>0</v>
      </c>
      <c r="FF766" s="36">
        <f t="shared" si="1818"/>
        <v>0</v>
      </c>
      <c r="FG766" s="36">
        <f t="shared" si="1792"/>
        <v>0</v>
      </c>
      <c r="FH766" s="36">
        <f t="shared" si="1793"/>
        <v>0</v>
      </c>
      <c r="FI766" s="36">
        <f t="shared" si="1794"/>
        <v>0</v>
      </c>
      <c r="FJ766" s="36">
        <f t="shared" ca="1" si="1795"/>
        <v>0</v>
      </c>
      <c r="FK766" s="36">
        <f t="shared" si="1796"/>
        <v>0</v>
      </c>
      <c r="FL766" s="36">
        <f t="shared" si="1797"/>
        <v>0</v>
      </c>
      <c r="FM766" s="36">
        <f t="shared" ca="1" si="1798"/>
        <v>0</v>
      </c>
      <c r="FN766" s="36">
        <f t="shared" ca="1" si="1820"/>
        <v>0</v>
      </c>
    </row>
    <row r="767" spans="2:170" x14ac:dyDescent="0.25">
      <c r="B767" s="2">
        <v>759</v>
      </c>
      <c r="C767" s="2">
        <f t="shared" si="1674"/>
        <v>64</v>
      </c>
      <c r="D767" s="2">
        <f t="shared" si="1823"/>
        <v>783</v>
      </c>
      <c r="E767" s="2">
        <f t="shared" si="1821"/>
        <v>66</v>
      </c>
      <c r="F767" s="189">
        <f t="shared" si="1825"/>
        <v>68819</v>
      </c>
      <c r="G767" s="2">
        <f t="shared" si="1824"/>
        <v>5</v>
      </c>
      <c r="H767" s="187">
        <f t="shared" si="1675"/>
        <v>97.833333333333343</v>
      </c>
      <c r="I767" s="186">
        <f t="shared" si="1822"/>
        <v>97</v>
      </c>
      <c r="J767" s="2">
        <f t="shared" si="1676"/>
        <v>0</v>
      </c>
      <c r="K767" s="2">
        <f t="shared" si="1677"/>
        <v>1</v>
      </c>
      <c r="L767">
        <f t="shared" si="1678"/>
        <v>2</v>
      </c>
      <c r="M767" s="190">
        <f t="shared" si="1799"/>
        <v>0.56703318114000001</v>
      </c>
      <c r="N767">
        <f t="shared" si="1679"/>
        <v>1</v>
      </c>
      <c r="O767">
        <f t="shared" si="1680"/>
        <v>100</v>
      </c>
      <c r="P767" s="58">
        <f t="shared" si="1681"/>
        <v>2.5516493151300002</v>
      </c>
      <c r="Q767" s="106">
        <f t="shared" si="1682"/>
        <v>1</v>
      </c>
      <c r="R767" s="59">
        <f t="shared" si="1683"/>
        <v>1</v>
      </c>
      <c r="S767" s="32">
        <f t="shared" si="1800"/>
        <v>1</v>
      </c>
      <c r="T767">
        <f t="shared" si="1684"/>
        <v>1</v>
      </c>
      <c r="U767" s="32">
        <f t="shared" si="1801"/>
        <v>1.8959751899999999E-3</v>
      </c>
      <c r="V767">
        <f t="shared" si="1685"/>
        <v>1</v>
      </c>
      <c r="W767">
        <f t="shared" si="1686"/>
        <v>100</v>
      </c>
      <c r="X767" s="58">
        <f t="shared" si="1687"/>
        <v>8.5318883549999995E-3</v>
      </c>
      <c r="Y767" s="58">
        <f t="shared" si="1688"/>
        <v>8.5318883549999995E-3</v>
      </c>
      <c r="Z767" s="32">
        <f t="shared" si="1689"/>
        <v>8.5318883549999995E-3</v>
      </c>
      <c r="AA767" s="32">
        <f t="shared" si="1690"/>
        <v>0</v>
      </c>
      <c r="AB767" s="59">
        <f t="shared" si="1691"/>
        <v>4.9056245199999996E-3</v>
      </c>
      <c r="AC767" s="59">
        <f t="shared" si="1692"/>
        <v>4.9056245199999996E-3</v>
      </c>
      <c r="AD767">
        <f t="shared" si="1693"/>
        <v>1</v>
      </c>
      <c r="AE767" s="59">
        <f t="shared" si="1694"/>
        <v>4.9056245199999996E-3</v>
      </c>
      <c r="AF767" s="59">
        <f t="shared" si="1695"/>
        <v>4.1758461800000006E-3</v>
      </c>
      <c r="AG767" s="59">
        <f t="shared" si="1696"/>
        <v>4.1758461800000006E-3</v>
      </c>
      <c r="AH767">
        <f t="shared" si="1697"/>
        <v>1</v>
      </c>
      <c r="AI767" s="59">
        <f t="shared" si="1698"/>
        <v>4.1758461800000006E-3</v>
      </c>
      <c r="AJ767" s="59">
        <f t="shared" si="1699"/>
        <v>0</v>
      </c>
      <c r="AK767" s="59">
        <f t="shared" si="1700"/>
        <v>0</v>
      </c>
      <c r="AL767" s="59">
        <f t="shared" si="1701"/>
        <v>0</v>
      </c>
      <c r="AM767" s="12">
        <f t="shared" si="1802"/>
        <v>0</v>
      </c>
      <c r="AN767" s="12">
        <f t="shared" si="1803"/>
        <v>0</v>
      </c>
      <c r="AO767" s="66">
        <f t="shared" si="1702"/>
        <v>0</v>
      </c>
      <c r="AP767" s="66">
        <f t="shared" si="1703"/>
        <v>0</v>
      </c>
      <c r="AQ767" s="59">
        <f t="shared" si="1704"/>
        <v>0</v>
      </c>
      <c r="AR767" s="59">
        <f t="shared" si="1705"/>
        <v>0</v>
      </c>
      <c r="AS767" s="59">
        <f t="shared" si="1706"/>
        <v>0</v>
      </c>
      <c r="AT767" s="12">
        <f t="shared" si="1707"/>
        <v>0</v>
      </c>
      <c r="AU767" s="59">
        <f t="shared" si="1804"/>
        <v>0</v>
      </c>
      <c r="AV767" s="59">
        <f t="shared" si="1805"/>
        <v>0</v>
      </c>
      <c r="AW767" s="70">
        <f t="shared" si="1708"/>
        <v>0</v>
      </c>
      <c r="AX767" s="20">
        <f t="shared" si="1709"/>
        <v>200000</v>
      </c>
      <c r="AY767" s="20">
        <f t="shared" si="1710"/>
        <v>0</v>
      </c>
      <c r="AZ767" s="20">
        <f t="shared" si="1711"/>
        <v>0</v>
      </c>
      <c r="BA767" s="20">
        <f t="shared" si="1712"/>
        <v>200000</v>
      </c>
      <c r="BB767" s="36">
        <f t="shared" si="1713"/>
        <v>1</v>
      </c>
      <c r="BC767" s="36">
        <f t="shared" si="1714"/>
        <v>0</v>
      </c>
      <c r="BD767" s="80">
        <f t="shared" si="1715"/>
        <v>0</v>
      </c>
      <c r="BE767" s="36">
        <f t="shared" si="1716"/>
        <v>0</v>
      </c>
      <c r="BF767" s="36">
        <f t="shared" si="1717"/>
        <v>0</v>
      </c>
      <c r="BG767" s="36">
        <f t="shared" si="1718"/>
        <v>0</v>
      </c>
      <c r="BH767" s="36">
        <f t="shared" si="1719"/>
        <v>0</v>
      </c>
      <c r="BI767" s="36">
        <f t="shared" si="1720"/>
        <v>0</v>
      </c>
      <c r="BJ767" s="36">
        <f t="shared" si="1721"/>
        <v>0</v>
      </c>
      <c r="BK767" s="36">
        <f t="shared" si="1722"/>
        <v>0</v>
      </c>
      <c r="BL767" s="68">
        <f>IF(OR(AT767=0,E767&gt;ProjTerm),0,VLOOKUP(D767,'Life Events'!$AE$5:$AI$1206,5,FALSE))</f>
        <v>0</v>
      </c>
      <c r="BM767" s="93">
        <f t="shared" si="1723"/>
        <v>0</v>
      </c>
      <c r="BN767" s="93">
        <f t="shared" si="1724"/>
        <v>0</v>
      </c>
      <c r="BO767" s="36">
        <f t="shared" si="1725"/>
        <v>0</v>
      </c>
      <c r="BP767" s="36">
        <f t="shared" si="1726"/>
        <v>0</v>
      </c>
      <c r="BQ767" s="36">
        <f t="shared" si="1727"/>
        <v>0</v>
      </c>
      <c r="BR767" s="36">
        <f t="shared" si="1728"/>
        <v>154.78110000000001</v>
      </c>
      <c r="BS767" s="36">
        <f t="shared" si="1729"/>
        <v>0</v>
      </c>
      <c r="BT767" s="36">
        <f t="shared" si="1730"/>
        <v>0</v>
      </c>
      <c r="BU767" s="70" cm="1">
        <f t="array" ref="BU767">IF(AND(ActInt=1,$J767=0),INDEX(Tbl_FwdNom,$B767-IVP,MATCH(ValnDt,Tbl_FwdNom_Cols)),INDEX(Tbl_FwdNom,$B767,MATCH(StartDt,Tbl_FwdNom_Cols)))</f>
        <v>9.8534303560000005</v>
      </c>
      <c r="BV767" s="70" cm="1">
        <f t="array" ref="BV767">INDEX(Tbl_FwdReal,$B767,MATCH(StartDt,Tbl_FwdReal_Cols))</f>
        <v>3.485958246</v>
      </c>
      <c r="BW767" s="70" cm="1">
        <f t="array" ref="BW767">IF(RunType&lt;&gt;"OPN",INDEX(Tbl_FwdReal,$B767,MATCH(ValnDt,Tbl_FwdReal_Cols)),IF(AND($J767=0,ActInt=1),INDEX(Tbl_FwdReal,$B767-IVP,MATCH(ValnDt,Tbl_FwdReal_Cols)),-999))*$K767</f>
        <v>3.485958246</v>
      </c>
      <c r="BX767" s="70">
        <f t="shared" si="1731"/>
        <v>3.4859582460000003E-2</v>
      </c>
      <c r="BY767" s="70">
        <f t="shared" si="1806"/>
        <v>6.152981735805807E-2</v>
      </c>
      <c r="BZ767" s="64">
        <f t="shared" si="1819"/>
        <v>4.9883247707203093E-3</v>
      </c>
      <c r="CA767" s="70" cm="1">
        <f t="array" ref="CA767">IF($J767=1,CA766*(1+INDEX(Tbl_CPI,$B767,MATCH(IF(RunType="OPN",StartDt,ValnDt),Tbl_CPI_Cols))),0)</f>
        <v>0</v>
      </c>
      <c r="CB767" s="70">
        <f t="shared" si="1807"/>
        <v>67.385151641284864</v>
      </c>
      <c r="CC767" s="70">
        <f t="shared" si="1808"/>
        <v>66.38635365678212</v>
      </c>
      <c r="CD767" s="36">
        <f t="shared" si="1732"/>
        <v>336.30220323298204</v>
      </c>
      <c r="CE767" s="36">
        <f t="shared" si="1733"/>
        <v>0</v>
      </c>
      <c r="CF767" s="36">
        <f t="shared" si="1734"/>
        <v>0</v>
      </c>
      <c r="CG767" s="36">
        <f t="shared" si="1735"/>
        <v>0</v>
      </c>
      <c r="CH767" s="36">
        <f t="shared" si="1736"/>
        <v>0</v>
      </c>
      <c r="CI767" s="36">
        <f t="shared" si="1737"/>
        <v>0</v>
      </c>
      <c r="CJ767" s="36">
        <f t="shared" si="1738"/>
        <v>0</v>
      </c>
      <c r="CK767" s="36">
        <f t="shared" si="1739"/>
        <v>0</v>
      </c>
      <c r="CL767" s="36">
        <f t="shared" si="1740"/>
        <v>0</v>
      </c>
      <c r="CM767" s="36">
        <f t="shared" si="1741"/>
        <v>0</v>
      </c>
      <c r="CN767" s="36">
        <f t="shared" si="1742"/>
        <v>0</v>
      </c>
      <c r="CO767" s="20">
        <f t="shared" si="1743"/>
        <v>120000</v>
      </c>
      <c r="CP767" s="20">
        <f t="shared" si="1744"/>
        <v>2</v>
      </c>
      <c r="CQ767" s="64">
        <f t="shared" si="1745"/>
        <v>0.64548349947000005</v>
      </c>
      <c r="CR767" s="64">
        <f t="shared" si="1746"/>
        <v>1</v>
      </c>
      <c r="CS767" s="36">
        <f t="shared" si="1747"/>
        <v>0</v>
      </c>
      <c r="CT767" s="36">
        <f t="shared" si="1748"/>
        <v>0</v>
      </c>
      <c r="CU767" s="36">
        <f t="shared" si="1749"/>
        <v>0</v>
      </c>
      <c r="CV767" s="36">
        <f t="shared" si="1809"/>
        <v>0</v>
      </c>
      <c r="CW767" s="36">
        <f t="shared" si="1750"/>
        <v>0</v>
      </c>
      <c r="CX767" s="36">
        <f t="shared" si="1751"/>
        <v>0</v>
      </c>
      <c r="CY767" s="36">
        <f t="shared" si="1752"/>
        <v>0</v>
      </c>
      <c r="CZ767" s="36">
        <f t="shared" si="1810"/>
        <v>0</v>
      </c>
      <c r="DA767" s="64">
        <f t="shared" si="1753"/>
        <v>7.8621489799146627E-3</v>
      </c>
      <c r="DB767" s="70">
        <f t="shared" si="1811"/>
        <v>0.99219918221170211</v>
      </c>
      <c r="DC767" s="70">
        <f>PRODUCT($DB$8:DB767)</f>
        <v>8.8104051190427389E-4</v>
      </c>
      <c r="DD767" s="36">
        <f t="shared" si="1754"/>
        <v>0</v>
      </c>
      <c r="DE767" s="36">
        <f t="shared" si="1755"/>
        <v>0</v>
      </c>
      <c r="DF767" s="36">
        <f t="shared" si="1756"/>
        <v>0</v>
      </c>
      <c r="DG767" s="36">
        <f t="shared" si="1757"/>
        <v>0</v>
      </c>
      <c r="DH767" s="36">
        <f t="shared" si="1758"/>
        <v>0</v>
      </c>
      <c r="DI767" s="36">
        <f t="shared" si="1759"/>
        <v>0</v>
      </c>
      <c r="DJ767" s="36">
        <f t="shared" si="1760"/>
        <v>0</v>
      </c>
      <c r="DK767" s="36">
        <f t="shared" si="1761"/>
        <v>0</v>
      </c>
      <c r="DL767" s="36">
        <f t="shared" si="1762"/>
        <v>0</v>
      </c>
      <c r="DM767" s="36">
        <f t="shared" si="1763"/>
        <v>0</v>
      </c>
      <c r="DN767" s="36">
        <f t="shared" ca="1" si="1812"/>
        <v>4.6137290849905055E-12</v>
      </c>
      <c r="DO767" s="64" cm="1">
        <f t="array" ref="DO767">IFERROR(INDEX(Tbl_FwdNom,$B767,MATCH(LIDt,Tbl_FwdNom_Cols,0)),0)</f>
        <v>7.9479020140000003</v>
      </c>
      <c r="DP767" s="64">
        <f t="shared" ca="1" si="1813"/>
        <v>7.8864040319999997</v>
      </c>
      <c r="DQ767" s="64">
        <f t="shared" ca="1" si="1764"/>
        <v>6.3457723940931743E-3</v>
      </c>
      <c r="DR767" s="70">
        <f t="shared" ca="1" si="1765"/>
        <v>0.9936942425077252</v>
      </c>
      <c r="DS767" s="70">
        <f ca="1">PRODUCT($DR$8:DR767)</f>
        <v>2.7558339850753048E-3</v>
      </c>
      <c r="DT767" s="36">
        <f t="shared" ca="1" si="1766"/>
        <v>0</v>
      </c>
      <c r="DU767" s="36">
        <f t="shared" ca="1" si="1767"/>
        <v>0</v>
      </c>
      <c r="DV767" s="36">
        <f t="shared" ca="1" si="1768"/>
        <v>0</v>
      </c>
      <c r="DW767" s="36">
        <f t="shared" ca="1" si="1769"/>
        <v>0</v>
      </c>
      <c r="DX767" s="36">
        <f t="shared" ca="1" si="1770"/>
        <v>0</v>
      </c>
      <c r="DY767" s="36">
        <f t="shared" ca="1" si="1771"/>
        <v>0</v>
      </c>
      <c r="DZ767" s="36">
        <f t="shared" ca="1" si="1772"/>
        <v>0</v>
      </c>
      <c r="EA767" s="36">
        <f t="shared" ca="1" si="1773"/>
        <v>0</v>
      </c>
      <c r="EB767" s="36">
        <f t="shared" ca="1" si="1774"/>
        <v>0</v>
      </c>
      <c r="EC767" s="36">
        <f t="shared" ca="1" si="1775"/>
        <v>0</v>
      </c>
      <c r="ED767" s="36">
        <f t="shared" ca="1" si="1776"/>
        <v>0</v>
      </c>
      <c r="EE767" s="36">
        <f t="shared" ca="1" si="1814"/>
        <v>0</v>
      </c>
      <c r="EF767" s="36">
        <f t="shared" ca="1" si="1777"/>
        <v>0</v>
      </c>
      <c r="EG767" s="64"/>
      <c r="EH767" s="64"/>
      <c r="EI767" s="64"/>
      <c r="EJ767" s="70"/>
      <c r="EK767" s="70"/>
      <c r="EL767" s="70"/>
      <c r="EM767" s="70"/>
      <c r="EN767" s="70"/>
      <c r="EO767" s="36">
        <f t="shared" si="1778"/>
        <v>0</v>
      </c>
      <c r="EP767" s="36">
        <f t="shared" si="1779"/>
        <v>0</v>
      </c>
      <c r="EQ767" s="36">
        <f t="shared" si="1780"/>
        <v>0</v>
      </c>
      <c r="ER767" s="36">
        <f t="shared" si="1781"/>
        <v>0</v>
      </c>
      <c r="ES767" s="36">
        <f t="shared" si="1782"/>
        <v>0</v>
      </c>
      <c r="ET767" s="36">
        <f t="shared" si="1783"/>
        <v>0</v>
      </c>
      <c r="EU767" s="36">
        <f t="shared" si="1815"/>
        <v>0</v>
      </c>
      <c r="EV767" s="36">
        <f t="shared" si="1784"/>
        <v>0</v>
      </c>
      <c r="EW767" s="36">
        <f t="shared" si="1785"/>
        <v>0</v>
      </c>
      <c r="EX767" s="36">
        <f t="shared" si="1816"/>
        <v>0</v>
      </c>
      <c r="EY767" s="36">
        <f t="shared" si="1786"/>
        <v>0</v>
      </c>
      <c r="EZ767" s="36">
        <f t="shared" si="1787"/>
        <v>0</v>
      </c>
      <c r="FA767" s="36">
        <f t="shared" si="1788"/>
        <v>0</v>
      </c>
      <c r="FB767" s="36">
        <f t="shared" si="1789"/>
        <v>0</v>
      </c>
      <c r="FC767" s="36">
        <f t="shared" si="1817"/>
        <v>0</v>
      </c>
      <c r="FD767" s="36">
        <f t="shared" si="1790"/>
        <v>0</v>
      </c>
      <c r="FE767" s="36">
        <f t="shared" si="1791"/>
        <v>0</v>
      </c>
      <c r="FF767" s="36">
        <f t="shared" si="1818"/>
        <v>0</v>
      </c>
      <c r="FG767" s="36">
        <f t="shared" si="1792"/>
        <v>0</v>
      </c>
      <c r="FH767" s="36">
        <f t="shared" si="1793"/>
        <v>0</v>
      </c>
      <c r="FI767" s="36">
        <f t="shared" si="1794"/>
        <v>0</v>
      </c>
      <c r="FJ767" s="36">
        <f t="shared" ca="1" si="1795"/>
        <v>0</v>
      </c>
      <c r="FK767" s="36">
        <f t="shared" si="1796"/>
        <v>0</v>
      </c>
      <c r="FL767" s="36">
        <f t="shared" si="1797"/>
        <v>0</v>
      </c>
      <c r="FM767" s="36">
        <f t="shared" ca="1" si="1798"/>
        <v>0</v>
      </c>
      <c r="FN767" s="36">
        <f t="shared" ca="1" si="1820"/>
        <v>0</v>
      </c>
    </row>
    <row r="768" spans="2:170" x14ac:dyDescent="0.25">
      <c r="B768" s="2">
        <v>760</v>
      </c>
      <c r="C768" s="2">
        <f t="shared" si="1674"/>
        <v>64</v>
      </c>
      <c r="D768" s="2">
        <f t="shared" si="1823"/>
        <v>784</v>
      </c>
      <c r="E768" s="2">
        <f t="shared" si="1821"/>
        <v>66</v>
      </c>
      <c r="F768" s="189">
        <f t="shared" si="1825"/>
        <v>68849</v>
      </c>
      <c r="G768" s="2">
        <f t="shared" si="1824"/>
        <v>6</v>
      </c>
      <c r="H768" s="187">
        <f t="shared" si="1675"/>
        <v>97.916666666666657</v>
      </c>
      <c r="I768" s="186">
        <f t="shared" si="1822"/>
        <v>97</v>
      </c>
      <c r="J768" s="2">
        <f t="shared" si="1676"/>
        <v>0</v>
      </c>
      <c r="K768" s="2">
        <f t="shared" si="1677"/>
        <v>1</v>
      </c>
      <c r="L768">
        <f t="shared" si="1678"/>
        <v>2</v>
      </c>
      <c r="M768" s="190">
        <f t="shared" si="1799"/>
        <v>0.56703318114000001</v>
      </c>
      <c r="N768">
        <f t="shared" si="1679"/>
        <v>1</v>
      </c>
      <c r="O768">
        <f t="shared" si="1680"/>
        <v>100</v>
      </c>
      <c r="P768" s="58">
        <f t="shared" si="1681"/>
        <v>2.5516493151300002</v>
      </c>
      <c r="Q768" s="106">
        <f t="shared" si="1682"/>
        <v>1</v>
      </c>
      <c r="R768" s="59">
        <f t="shared" si="1683"/>
        <v>1</v>
      </c>
      <c r="S768" s="32">
        <f t="shared" si="1800"/>
        <v>1</v>
      </c>
      <c r="T768">
        <f t="shared" si="1684"/>
        <v>1</v>
      </c>
      <c r="U768" s="32">
        <f t="shared" si="1801"/>
        <v>1.8959751899999999E-3</v>
      </c>
      <c r="V768">
        <f t="shared" si="1685"/>
        <v>1</v>
      </c>
      <c r="W768">
        <f t="shared" si="1686"/>
        <v>100</v>
      </c>
      <c r="X768" s="58">
        <f t="shared" si="1687"/>
        <v>8.5318883549999995E-3</v>
      </c>
      <c r="Y768" s="58">
        <f t="shared" si="1688"/>
        <v>8.5318883549999995E-3</v>
      </c>
      <c r="Z768" s="32">
        <f t="shared" si="1689"/>
        <v>8.5318883549999995E-3</v>
      </c>
      <c r="AA768" s="32">
        <f t="shared" si="1690"/>
        <v>0</v>
      </c>
      <c r="AB768" s="59">
        <f t="shared" si="1691"/>
        <v>4.9056245199999996E-3</v>
      </c>
      <c r="AC768" s="59">
        <f t="shared" si="1692"/>
        <v>4.9056245199999996E-3</v>
      </c>
      <c r="AD768">
        <f t="shared" si="1693"/>
        <v>1</v>
      </c>
      <c r="AE768" s="59">
        <f t="shared" si="1694"/>
        <v>4.9056245199999996E-3</v>
      </c>
      <c r="AF768" s="59">
        <f t="shared" si="1695"/>
        <v>4.1758461800000006E-3</v>
      </c>
      <c r="AG768" s="59">
        <f t="shared" si="1696"/>
        <v>4.1758461800000006E-3</v>
      </c>
      <c r="AH768">
        <f t="shared" si="1697"/>
        <v>1</v>
      </c>
      <c r="AI768" s="59">
        <f t="shared" si="1698"/>
        <v>4.1758461800000006E-3</v>
      </c>
      <c r="AJ768" s="59">
        <f t="shared" si="1699"/>
        <v>0</v>
      </c>
      <c r="AK768" s="59">
        <f t="shared" si="1700"/>
        <v>0</v>
      </c>
      <c r="AL768" s="59">
        <f t="shared" si="1701"/>
        <v>0</v>
      </c>
      <c r="AM768" s="12">
        <f t="shared" si="1802"/>
        <v>0</v>
      </c>
      <c r="AN768" s="12">
        <f t="shared" si="1803"/>
        <v>0</v>
      </c>
      <c r="AO768" s="66">
        <f t="shared" si="1702"/>
        <v>0</v>
      </c>
      <c r="AP768" s="66">
        <f t="shared" si="1703"/>
        <v>0</v>
      </c>
      <c r="AQ768" s="59">
        <f t="shared" si="1704"/>
        <v>0</v>
      </c>
      <c r="AR768" s="59">
        <f t="shared" si="1705"/>
        <v>0</v>
      </c>
      <c r="AS768" s="59">
        <f t="shared" si="1706"/>
        <v>0</v>
      </c>
      <c r="AT768" s="12">
        <f t="shared" si="1707"/>
        <v>0</v>
      </c>
      <c r="AU768" s="59">
        <f t="shared" si="1804"/>
        <v>0</v>
      </c>
      <c r="AV768" s="59">
        <f t="shared" si="1805"/>
        <v>0</v>
      </c>
      <c r="AW768" s="70">
        <f t="shared" si="1708"/>
        <v>0</v>
      </c>
      <c r="AX768" s="20">
        <f t="shared" si="1709"/>
        <v>200000</v>
      </c>
      <c r="AY768" s="20">
        <f t="shared" si="1710"/>
        <v>0</v>
      </c>
      <c r="AZ768" s="20">
        <f t="shared" si="1711"/>
        <v>0</v>
      </c>
      <c r="BA768" s="20">
        <f t="shared" si="1712"/>
        <v>200000</v>
      </c>
      <c r="BB768" s="36">
        <f t="shared" si="1713"/>
        <v>1</v>
      </c>
      <c r="BC768" s="36">
        <f t="shared" si="1714"/>
        <v>0</v>
      </c>
      <c r="BD768" s="80">
        <f t="shared" si="1715"/>
        <v>0</v>
      </c>
      <c r="BE768" s="36">
        <f t="shared" si="1716"/>
        <v>0</v>
      </c>
      <c r="BF768" s="36">
        <f t="shared" si="1717"/>
        <v>0</v>
      </c>
      <c r="BG768" s="36">
        <f t="shared" si="1718"/>
        <v>0</v>
      </c>
      <c r="BH768" s="36">
        <f t="shared" si="1719"/>
        <v>0</v>
      </c>
      <c r="BI768" s="36">
        <f t="shared" si="1720"/>
        <v>0</v>
      </c>
      <c r="BJ768" s="36">
        <f t="shared" si="1721"/>
        <v>0</v>
      </c>
      <c r="BK768" s="36">
        <f t="shared" si="1722"/>
        <v>0</v>
      </c>
      <c r="BL768" s="68">
        <f>IF(OR(AT768=0,E768&gt;ProjTerm),0,VLOOKUP(D768,'Life Events'!$AE$5:$AI$1206,5,FALSE))</f>
        <v>0</v>
      </c>
      <c r="BM768" s="93">
        <f t="shared" si="1723"/>
        <v>0</v>
      </c>
      <c r="BN768" s="93">
        <f t="shared" si="1724"/>
        <v>0</v>
      </c>
      <c r="BO768" s="36">
        <f t="shared" si="1725"/>
        <v>0</v>
      </c>
      <c r="BP768" s="36">
        <f t="shared" si="1726"/>
        <v>0</v>
      </c>
      <c r="BQ768" s="36">
        <f t="shared" si="1727"/>
        <v>0</v>
      </c>
      <c r="BR768" s="36">
        <f t="shared" si="1728"/>
        <v>154.78110000000001</v>
      </c>
      <c r="BS768" s="36">
        <f t="shared" si="1729"/>
        <v>0</v>
      </c>
      <c r="BT768" s="36">
        <f t="shared" si="1730"/>
        <v>0</v>
      </c>
      <c r="BU768" s="70" cm="1">
        <f t="array" ref="BU768">IF(AND(ActInt=1,$J768=0),INDEX(Tbl_FwdNom,$B768-IVP,MATCH(ValnDt,Tbl_FwdNom_Cols)),INDEX(Tbl_FwdNom,$B768,MATCH(StartDt,Tbl_FwdNom_Cols)))</f>
        <v>9.847465712</v>
      </c>
      <c r="BV768" s="70" cm="1">
        <f t="array" ref="BV768">INDEX(Tbl_FwdReal,$B768,MATCH(StartDt,Tbl_FwdReal_Cols))</f>
        <v>3.4825747589999998</v>
      </c>
      <c r="BW768" s="70" cm="1">
        <f t="array" ref="BW768">IF(RunType&lt;&gt;"OPN",INDEX(Tbl_FwdReal,$B768,MATCH(ValnDt,Tbl_FwdReal_Cols)),IF(AND($J768=0,ActInt=1),INDEX(Tbl_FwdReal,$B768-IVP,MATCH(ValnDt,Tbl_FwdReal_Cols)),-999))*$K768</f>
        <v>3.4825747589999998</v>
      </c>
      <c r="BX768" s="70">
        <f t="shared" si="1731"/>
        <v>3.4825747589999997E-2</v>
      </c>
      <c r="BY768" s="70">
        <f t="shared" si="1806"/>
        <v>6.1506886234935276E-2</v>
      </c>
      <c r="BZ768" s="64">
        <f t="shared" si="1819"/>
        <v>4.9865156097959051E-3</v>
      </c>
      <c r="CA768" s="70" cm="1">
        <f t="array" ref="CA768">IF($J768=1,CA767*(1+INDEX(Tbl_CPI,$B768,MATCH(IF(RunType="OPN",StartDt,ValnDt),Tbl_CPI_Cols))),0)</f>
        <v>0</v>
      </c>
      <c r="CB768" s="70">
        <f t="shared" si="1807"/>
        <v>67.721168751812598</v>
      </c>
      <c r="CC768" s="70">
        <f t="shared" si="1808"/>
        <v>66.38635365678212</v>
      </c>
      <c r="CD768" s="36">
        <f t="shared" si="1732"/>
        <v>336.30220323298204</v>
      </c>
      <c r="CE768" s="36">
        <f t="shared" si="1733"/>
        <v>0</v>
      </c>
      <c r="CF768" s="36">
        <f t="shared" si="1734"/>
        <v>0</v>
      </c>
      <c r="CG768" s="36">
        <f t="shared" si="1735"/>
        <v>0</v>
      </c>
      <c r="CH768" s="36">
        <f t="shared" si="1736"/>
        <v>0</v>
      </c>
      <c r="CI768" s="36">
        <f t="shared" si="1737"/>
        <v>0</v>
      </c>
      <c r="CJ768" s="36">
        <f t="shared" si="1738"/>
        <v>0</v>
      </c>
      <c r="CK768" s="36">
        <f t="shared" si="1739"/>
        <v>0</v>
      </c>
      <c r="CL768" s="36">
        <f t="shared" si="1740"/>
        <v>0</v>
      </c>
      <c r="CM768" s="36">
        <f t="shared" si="1741"/>
        <v>0</v>
      </c>
      <c r="CN768" s="36">
        <f t="shared" si="1742"/>
        <v>0</v>
      </c>
      <c r="CO768" s="20">
        <f t="shared" si="1743"/>
        <v>120000</v>
      </c>
      <c r="CP768" s="20">
        <f t="shared" si="1744"/>
        <v>2</v>
      </c>
      <c r="CQ768" s="64">
        <f t="shared" si="1745"/>
        <v>0.64548349947000005</v>
      </c>
      <c r="CR768" s="64">
        <f t="shared" si="1746"/>
        <v>1</v>
      </c>
      <c r="CS768" s="36">
        <f t="shared" si="1747"/>
        <v>0</v>
      </c>
      <c r="CT768" s="36">
        <f t="shared" si="1748"/>
        <v>0</v>
      </c>
      <c r="CU768" s="36">
        <f t="shared" si="1749"/>
        <v>0</v>
      </c>
      <c r="CV768" s="36">
        <f t="shared" si="1809"/>
        <v>0</v>
      </c>
      <c r="CW768" s="36">
        <f t="shared" si="1750"/>
        <v>0</v>
      </c>
      <c r="CX768" s="36">
        <f t="shared" si="1751"/>
        <v>0</v>
      </c>
      <c r="CY768" s="36">
        <f t="shared" si="1752"/>
        <v>0</v>
      </c>
      <c r="CZ768" s="36">
        <f t="shared" si="1810"/>
        <v>0</v>
      </c>
      <c r="DA768" s="64">
        <f t="shared" si="1753"/>
        <v>7.8575885939322632E-3</v>
      </c>
      <c r="DB768" s="70">
        <f t="shared" si="1811"/>
        <v>0.99220367174603064</v>
      </c>
      <c r="DC768" s="70">
        <f>PRODUCT($DB$8:DB768)</f>
        <v>8.7417163086842302E-4</v>
      </c>
      <c r="DD768" s="36">
        <f t="shared" si="1754"/>
        <v>0</v>
      </c>
      <c r="DE768" s="36">
        <f t="shared" si="1755"/>
        <v>0</v>
      </c>
      <c r="DF768" s="36">
        <f t="shared" si="1756"/>
        <v>0</v>
      </c>
      <c r="DG768" s="36">
        <f t="shared" si="1757"/>
        <v>0</v>
      </c>
      <c r="DH768" s="36">
        <f t="shared" si="1758"/>
        <v>0</v>
      </c>
      <c r="DI768" s="36">
        <f t="shared" si="1759"/>
        <v>0</v>
      </c>
      <c r="DJ768" s="36">
        <f t="shared" si="1760"/>
        <v>0</v>
      </c>
      <c r="DK768" s="36">
        <f t="shared" si="1761"/>
        <v>0</v>
      </c>
      <c r="DL768" s="36">
        <f t="shared" si="1762"/>
        <v>0</v>
      </c>
      <c r="DM768" s="36">
        <f t="shared" si="1763"/>
        <v>0</v>
      </c>
      <c r="DN768" s="36">
        <f t="shared" ca="1" si="1812"/>
        <v>4.6137290849905055E-12</v>
      </c>
      <c r="DO768" s="64" cm="1">
        <f t="array" ref="DO768">IFERROR(INDEX(Tbl_FwdNom,$B768,MATCH(LIDt,Tbl_FwdNom_Cols,0)),0)</f>
        <v>7.9461932629999996</v>
      </c>
      <c r="DP768" s="64">
        <f t="shared" ca="1" si="1813"/>
        <v>7.8846962549999997</v>
      </c>
      <c r="DQ768" s="64">
        <f t="shared" ca="1" si="1764"/>
        <v>6.3444448970153555E-3</v>
      </c>
      <c r="DR768" s="70">
        <f t="shared" ca="1" si="1765"/>
        <v>0.99369555331756754</v>
      </c>
      <c r="DS768" s="70">
        <f ca="1">PRODUCT($DR$8:DR768)</f>
        <v>2.7384599766507624E-3</v>
      </c>
      <c r="DT768" s="36">
        <f t="shared" ca="1" si="1766"/>
        <v>0</v>
      </c>
      <c r="DU768" s="36">
        <f t="shared" ca="1" si="1767"/>
        <v>0</v>
      </c>
      <c r="DV768" s="36">
        <f t="shared" ca="1" si="1768"/>
        <v>0</v>
      </c>
      <c r="DW768" s="36">
        <f t="shared" ca="1" si="1769"/>
        <v>0</v>
      </c>
      <c r="DX768" s="36">
        <f t="shared" ca="1" si="1770"/>
        <v>0</v>
      </c>
      <c r="DY768" s="36">
        <f t="shared" ca="1" si="1771"/>
        <v>0</v>
      </c>
      <c r="DZ768" s="36">
        <f t="shared" ca="1" si="1772"/>
        <v>0</v>
      </c>
      <c r="EA768" s="36">
        <f t="shared" ca="1" si="1773"/>
        <v>0</v>
      </c>
      <c r="EB768" s="36">
        <f t="shared" ca="1" si="1774"/>
        <v>0</v>
      </c>
      <c r="EC768" s="36">
        <f t="shared" ca="1" si="1775"/>
        <v>0</v>
      </c>
      <c r="ED768" s="36">
        <f t="shared" ca="1" si="1776"/>
        <v>0</v>
      </c>
      <c r="EE768" s="36">
        <f t="shared" ca="1" si="1814"/>
        <v>0</v>
      </c>
      <c r="EF768" s="36">
        <f t="shared" ca="1" si="1777"/>
        <v>0</v>
      </c>
      <c r="EG768" s="64"/>
      <c r="EH768" s="64"/>
      <c r="EI768" s="64"/>
      <c r="EJ768" s="70"/>
      <c r="EK768" s="70"/>
      <c r="EL768" s="70"/>
      <c r="EM768" s="70"/>
      <c r="EN768" s="70"/>
      <c r="EO768" s="36">
        <f t="shared" si="1778"/>
        <v>0</v>
      </c>
      <c r="EP768" s="36">
        <f t="shared" si="1779"/>
        <v>0</v>
      </c>
      <c r="EQ768" s="36">
        <f t="shared" si="1780"/>
        <v>0</v>
      </c>
      <c r="ER768" s="36">
        <f t="shared" si="1781"/>
        <v>0</v>
      </c>
      <c r="ES768" s="36">
        <f t="shared" si="1782"/>
        <v>0</v>
      </c>
      <c r="ET768" s="36">
        <f t="shared" si="1783"/>
        <v>0</v>
      </c>
      <c r="EU768" s="36">
        <f t="shared" si="1815"/>
        <v>0</v>
      </c>
      <c r="EV768" s="36">
        <f t="shared" si="1784"/>
        <v>0</v>
      </c>
      <c r="EW768" s="36">
        <f t="shared" si="1785"/>
        <v>0</v>
      </c>
      <c r="EX768" s="36">
        <f t="shared" si="1816"/>
        <v>0</v>
      </c>
      <c r="EY768" s="36">
        <f t="shared" si="1786"/>
        <v>0</v>
      </c>
      <c r="EZ768" s="36">
        <f t="shared" si="1787"/>
        <v>0</v>
      </c>
      <c r="FA768" s="36">
        <f t="shared" si="1788"/>
        <v>0</v>
      </c>
      <c r="FB768" s="36">
        <f t="shared" si="1789"/>
        <v>0</v>
      </c>
      <c r="FC768" s="36">
        <f t="shared" si="1817"/>
        <v>0</v>
      </c>
      <c r="FD768" s="36">
        <f t="shared" si="1790"/>
        <v>0</v>
      </c>
      <c r="FE768" s="36">
        <f t="shared" si="1791"/>
        <v>0</v>
      </c>
      <c r="FF768" s="36">
        <f t="shared" si="1818"/>
        <v>0</v>
      </c>
      <c r="FG768" s="36">
        <f t="shared" si="1792"/>
        <v>0</v>
      </c>
      <c r="FH768" s="36">
        <f t="shared" si="1793"/>
        <v>0</v>
      </c>
      <c r="FI768" s="36">
        <f t="shared" si="1794"/>
        <v>0</v>
      </c>
      <c r="FJ768" s="36">
        <f t="shared" ca="1" si="1795"/>
        <v>0</v>
      </c>
      <c r="FK768" s="36">
        <f t="shared" si="1796"/>
        <v>0</v>
      </c>
      <c r="FL768" s="36">
        <f t="shared" si="1797"/>
        <v>0</v>
      </c>
      <c r="FM768" s="36">
        <f t="shared" ca="1" si="1798"/>
        <v>0</v>
      </c>
      <c r="FN768" s="36">
        <f t="shared" ca="1" si="1820"/>
        <v>0</v>
      </c>
    </row>
    <row r="769" spans="2:170" x14ac:dyDescent="0.25">
      <c r="B769" s="2">
        <v>761</v>
      </c>
      <c r="C769" s="2">
        <f t="shared" si="1674"/>
        <v>64</v>
      </c>
      <c r="D769" s="2">
        <f t="shared" si="1823"/>
        <v>785</v>
      </c>
      <c r="E769" s="2">
        <f t="shared" si="1821"/>
        <v>66</v>
      </c>
      <c r="F769" s="189">
        <f t="shared" si="1825"/>
        <v>68880</v>
      </c>
      <c r="G769" s="2">
        <f t="shared" si="1824"/>
        <v>7</v>
      </c>
      <c r="H769" s="187">
        <f t="shared" si="1675"/>
        <v>98</v>
      </c>
      <c r="I769" s="186">
        <f t="shared" si="1822"/>
        <v>98</v>
      </c>
      <c r="J769" s="2">
        <f t="shared" si="1676"/>
        <v>0</v>
      </c>
      <c r="K769" s="2">
        <f t="shared" si="1677"/>
        <v>1</v>
      </c>
      <c r="L769">
        <f t="shared" si="1678"/>
        <v>2</v>
      </c>
      <c r="M769" s="190">
        <f t="shared" si="1799"/>
        <v>0.62337846431999999</v>
      </c>
      <c r="N769">
        <f t="shared" si="1679"/>
        <v>1</v>
      </c>
      <c r="O769">
        <f t="shared" si="1680"/>
        <v>100</v>
      </c>
      <c r="P769" s="58">
        <f t="shared" si="1681"/>
        <v>2.80520308944</v>
      </c>
      <c r="Q769" s="106">
        <f t="shared" si="1682"/>
        <v>1</v>
      </c>
      <c r="R769" s="59">
        <f t="shared" si="1683"/>
        <v>1</v>
      </c>
      <c r="S769" s="32">
        <f t="shared" si="1800"/>
        <v>1</v>
      </c>
      <c r="T769">
        <f t="shared" si="1684"/>
        <v>1</v>
      </c>
      <c r="U769" s="32">
        <f t="shared" si="1801"/>
        <v>1.9194139800000002E-3</v>
      </c>
      <c r="V769">
        <f t="shared" si="1685"/>
        <v>1</v>
      </c>
      <c r="W769">
        <f t="shared" si="1686"/>
        <v>100</v>
      </c>
      <c r="X769" s="58">
        <f t="shared" si="1687"/>
        <v>8.6373629100000016E-3</v>
      </c>
      <c r="Y769" s="58">
        <f t="shared" si="1688"/>
        <v>8.6373629100000016E-3</v>
      </c>
      <c r="Z769" s="32">
        <f t="shared" si="1689"/>
        <v>8.6373629100000016E-3</v>
      </c>
      <c r="AA769" s="32">
        <f t="shared" si="1690"/>
        <v>0</v>
      </c>
      <c r="AB769" s="59">
        <f t="shared" si="1691"/>
        <v>4.9056245199999996E-3</v>
      </c>
      <c r="AC769" s="59">
        <f t="shared" si="1692"/>
        <v>4.9056245199999996E-3</v>
      </c>
      <c r="AD769">
        <f t="shared" si="1693"/>
        <v>1</v>
      </c>
      <c r="AE769" s="59">
        <f t="shared" si="1694"/>
        <v>4.9056245199999996E-3</v>
      </c>
      <c r="AF769" s="59">
        <f t="shared" si="1695"/>
        <v>4.1758461800000006E-3</v>
      </c>
      <c r="AG769" s="59">
        <f t="shared" si="1696"/>
        <v>4.1758461800000006E-3</v>
      </c>
      <c r="AH769">
        <f t="shared" si="1697"/>
        <v>1</v>
      </c>
      <c r="AI769" s="59">
        <f t="shared" si="1698"/>
        <v>4.1758461800000006E-3</v>
      </c>
      <c r="AJ769" s="59">
        <f t="shared" si="1699"/>
        <v>0</v>
      </c>
      <c r="AK769" s="59">
        <f t="shared" si="1700"/>
        <v>0</v>
      </c>
      <c r="AL769" s="59">
        <f t="shared" si="1701"/>
        <v>0</v>
      </c>
      <c r="AM769" s="12">
        <f t="shared" si="1802"/>
        <v>0</v>
      </c>
      <c r="AN769" s="12">
        <f t="shared" si="1803"/>
        <v>0</v>
      </c>
      <c r="AO769" s="66">
        <f t="shared" si="1702"/>
        <v>0</v>
      </c>
      <c r="AP769" s="66">
        <f t="shared" si="1703"/>
        <v>0</v>
      </c>
      <c r="AQ769" s="59">
        <f t="shared" si="1704"/>
        <v>0</v>
      </c>
      <c r="AR769" s="59">
        <f t="shared" si="1705"/>
        <v>0</v>
      </c>
      <c r="AS769" s="59">
        <f t="shared" si="1706"/>
        <v>0</v>
      </c>
      <c r="AT769" s="12">
        <f t="shared" si="1707"/>
        <v>0</v>
      </c>
      <c r="AU769" s="59">
        <f t="shared" si="1804"/>
        <v>0</v>
      </c>
      <c r="AV769" s="59">
        <f t="shared" si="1805"/>
        <v>0</v>
      </c>
      <c r="AW769" s="70">
        <f t="shared" si="1708"/>
        <v>0</v>
      </c>
      <c r="AX769" s="20">
        <f t="shared" si="1709"/>
        <v>200000</v>
      </c>
      <c r="AY769" s="20">
        <f t="shared" si="1710"/>
        <v>0</v>
      </c>
      <c r="AZ769" s="20">
        <f t="shared" si="1711"/>
        <v>0</v>
      </c>
      <c r="BA769" s="20">
        <f t="shared" si="1712"/>
        <v>200000</v>
      </c>
      <c r="BB769" s="36">
        <f t="shared" si="1713"/>
        <v>1</v>
      </c>
      <c r="BC769" s="36">
        <f t="shared" si="1714"/>
        <v>0</v>
      </c>
      <c r="BD769" s="80">
        <f t="shared" si="1715"/>
        <v>0</v>
      </c>
      <c r="BE769" s="36">
        <f t="shared" si="1716"/>
        <v>0</v>
      </c>
      <c r="BF769" s="36">
        <f t="shared" si="1717"/>
        <v>0</v>
      </c>
      <c r="BG769" s="36">
        <f t="shared" si="1718"/>
        <v>0</v>
      </c>
      <c r="BH769" s="36">
        <f t="shared" si="1719"/>
        <v>0</v>
      </c>
      <c r="BI769" s="36">
        <f t="shared" si="1720"/>
        <v>0</v>
      </c>
      <c r="BJ769" s="36">
        <f t="shared" si="1721"/>
        <v>0</v>
      </c>
      <c r="BK769" s="36">
        <f t="shared" si="1722"/>
        <v>0</v>
      </c>
      <c r="BL769" s="68">
        <f>IF(OR(AT769=0,E769&gt;ProjTerm),0,VLOOKUP(D769,'Life Events'!$AE$5:$AI$1206,5,FALSE))</f>
        <v>0</v>
      </c>
      <c r="BM769" s="93">
        <f t="shared" si="1723"/>
        <v>0</v>
      </c>
      <c r="BN769" s="93">
        <f t="shared" si="1724"/>
        <v>0</v>
      </c>
      <c r="BO769" s="36">
        <f t="shared" si="1725"/>
        <v>0</v>
      </c>
      <c r="BP769" s="36">
        <f t="shared" si="1726"/>
        <v>0</v>
      </c>
      <c r="BQ769" s="36">
        <f t="shared" si="1727"/>
        <v>0</v>
      </c>
      <c r="BR769" s="36">
        <f t="shared" si="1728"/>
        <v>154.78110000000001</v>
      </c>
      <c r="BS769" s="36">
        <f t="shared" si="1729"/>
        <v>0</v>
      </c>
      <c r="BT769" s="36">
        <f t="shared" si="1730"/>
        <v>0</v>
      </c>
      <c r="BU769" s="70" cm="1">
        <f t="array" ref="BU769">IF(AND(ActInt=1,$J769=0),INDEX(Tbl_FwdNom,$B769-IVP,MATCH(ValnDt,Tbl_FwdNom_Cols)),INDEX(Tbl_FwdNom,$B769,MATCH(StartDt,Tbl_FwdNom_Cols)))</f>
        <v>9.8415013919999996</v>
      </c>
      <c r="BV769" s="70" cm="1">
        <f t="array" ref="BV769">INDEX(Tbl_FwdReal,$B769,MATCH(StartDt,Tbl_FwdReal_Cols))</f>
        <v>3.4791913829999999</v>
      </c>
      <c r="BW769" s="70" cm="1">
        <f t="array" ref="BW769">IF(RunType&lt;&gt;"OPN",INDEX(Tbl_FwdReal,$B769,MATCH(ValnDt,Tbl_FwdReal_Cols)),IF(AND($J769=0,ActInt=1),INDEX(Tbl_FwdReal,$B769-IVP,MATCH(ValnDt,Tbl_FwdReal_Cols)),-999))*$K769</f>
        <v>3.4791913829999999</v>
      </c>
      <c r="BX769" s="70">
        <f t="shared" si="1731"/>
        <v>3.479191383E-2</v>
      </c>
      <c r="BY769" s="70">
        <f t="shared" si="1806"/>
        <v>6.1483955604674678E-2</v>
      </c>
      <c r="BZ769" s="64">
        <f t="shared" si="1819"/>
        <v>4.9847064519314976E-3</v>
      </c>
      <c r="CA769" s="70" cm="1">
        <f t="array" ref="CA769">IF($J769=1,CA768*(1+INDEX(Tbl_CPI,$B769,MATCH(IF(RunType="OPN",StartDt,ValnDt),Tbl_CPI_Cols))),0)</f>
        <v>0</v>
      </c>
      <c r="CB769" s="70">
        <f t="shared" si="1807"/>
        <v>68.058738898622096</v>
      </c>
      <c r="CC769" s="70">
        <f t="shared" si="1808"/>
        <v>66.38635365678212</v>
      </c>
      <c r="CD769" s="36">
        <f t="shared" si="1732"/>
        <v>336.30220323298204</v>
      </c>
      <c r="CE769" s="36">
        <f t="shared" si="1733"/>
        <v>0</v>
      </c>
      <c r="CF769" s="36">
        <f t="shared" si="1734"/>
        <v>0</v>
      </c>
      <c r="CG769" s="36">
        <f t="shared" si="1735"/>
        <v>0</v>
      </c>
      <c r="CH769" s="36">
        <f t="shared" si="1736"/>
        <v>0</v>
      </c>
      <c r="CI769" s="36">
        <f t="shared" si="1737"/>
        <v>0</v>
      </c>
      <c r="CJ769" s="36">
        <f t="shared" si="1738"/>
        <v>0</v>
      </c>
      <c r="CK769" s="36">
        <f t="shared" si="1739"/>
        <v>0</v>
      </c>
      <c r="CL769" s="36">
        <f t="shared" si="1740"/>
        <v>0</v>
      </c>
      <c r="CM769" s="36">
        <f t="shared" si="1741"/>
        <v>0</v>
      </c>
      <c r="CN769" s="36">
        <f t="shared" si="1742"/>
        <v>0</v>
      </c>
      <c r="CO769" s="20">
        <f t="shared" si="1743"/>
        <v>120000</v>
      </c>
      <c r="CP769" s="20">
        <f t="shared" si="1744"/>
        <v>2</v>
      </c>
      <c r="CQ769" s="64">
        <f t="shared" si="1745"/>
        <v>0.70943712102000012</v>
      </c>
      <c r="CR769" s="64">
        <f t="shared" si="1746"/>
        <v>1</v>
      </c>
      <c r="CS769" s="36">
        <f t="shared" si="1747"/>
        <v>0</v>
      </c>
      <c r="CT769" s="36">
        <f t="shared" si="1748"/>
        <v>0</v>
      </c>
      <c r="CU769" s="36">
        <f t="shared" si="1749"/>
        <v>0</v>
      </c>
      <c r="CV769" s="36">
        <f t="shared" si="1809"/>
        <v>0</v>
      </c>
      <c r="CW769" s="36">
        <f t="shared" si="1750"/>
        <v>0</v>
      </c>
      <c r="CX769" s="36">
        <f t="shared" si="1751"/>
        <v>0</v>
      </c>
      <c r="CY769" s="36">
        <f t="shared" si="1752"/>
        <v>0</v>
      </c>
      <c r="CZ769" s="36">
        <f t="shared" si="1810"/>
        <v>0</v>
      </c>
      <c r="DA769" s="64">
        <f t="shared" si="1753"/>
        <v>7.8530282286926045E-3</v>
      </c>
      <c r="DB769" s="70">
        <f t="shared" si="1811"/>
        <v>0.99220816130056744</v>
      </c>
      <c r="DC769" s="70">
        <f>PRODUCT($DB$8:DB769)</f>
        <v>8.6736022652507633E-4</v>
      </c>
      <c r="DD769" s="36">
        <f t="shared" si="1754"/>
        <v>0</v>
      </c>
      <c r="DE769" s="36">
        <f t="shared" si="1755"/>
        <v>0</v>
      </c>
      <c r="DF769" s="36">
        <f t="shared" si="1756"/>
        <v>0</v>
      </c>
      <c r="DG769" s="36">
        <f t="shared" si="1757"/>
        <v>0</v>
      </c>
      <c r="DH769" s="36">
        <f t="shared" si="1758"/>
        <v>0</v>
      </c>
      <c r="DI769" s="36">
        <f t="shared" si="1759"/>
        <v>0</v>
      </c>
      <c r="DJ769" s="36">
        <f t="shared" si="1760"/>
        <v>0</v>
      </c>
      <c r="DK769" s="36">
        <f t="shared" si="1761"/>
        <v>0</v>
      </c>
      <c r="DL769" s="36">
        <f t="shared" si="1762"/>
        <v>0</v>
      </c>
      <c r="DM769" s="36">
        <f t="shared" si="1763"/>
        <v>0</v>
      </c>
      <c r="DN769" s="36">
        <f t="shared" ca="1" si="1812"/>
        <v>4.6137290849905055E-12</v>
      </c>
      <c r="DO769" s="64" cm="1">
        <f t="array" ref="DO769">IFERROR(INDEX(Tbl_FwdNom,$B769,MATCH(LIDt,Tbl_FwdNom_Cols,0)),0)</f>
        <v>7.9444845400000004</v>
      </c>
      <c r="DP769" s="64">
        <f t="shared" ca="1" si="1813"/>
        <v>7.8829885050000001</v>
      </c>
      <c r="DQ769" s="64">
        <f t="shared" ca="1" si="1764"/>
        <v>6.3431174016630454E-3</v>
      </c>
      <c r="DR769" s="70">
        <f t="shared" ca="1" si="1765"/>
        <v>0.99369686412916425</v>
      </c>
      <c r="DS769" s="70">
        <f ca="1">PRODUCT($DR$8:DR769)</f>
        <v>2.7211990913410871E-3</v>
      </c>
      <c r="DT769" s="36">
        <f t="shared" ca="1" si="1766"/>
        <v>0</v>
      </c>
      <c r="DU769" s="36">
        <f t="shared" ca="1" si="1767"/>
        <v>0</v>
      </c>
      <c r="DV769" s="36">
        <f t="shared" ca="1" si="1768"/>
        <v>0</v>
      </c>
      <c r="DW769" s="36">
        <f t="shared" ca="1" si="1769"/>
        <v>0</v>
      </c>
      <c r="DX769" s="36">
        <f t="shared" ca="1" si="1770"/>
        <v>0</v>
      </c>
      <c r="DY769" s="36">
        <f t="shared" ca="1" si="1771"/>
        <v>0</v>
      </c>
      <c r="DZ769" s="36">
        <f t="shared" ca="1" si="1772"/>
        <v>0</v>
      </c>
      <c r="EA769" s="36">
        <f t="shared" ca="1" si="1773"/>
        <v>0</v>
      </c>
      <c r="EB769" s="36">
        <f t="shared" ca="1" si="1774"/>
        <v>0</v>
      </c>
      <c r="EC769" s="36">
        <f t="shared" ca="1" si="1775"/>
        <v>0</v>
      </c>
      <c r="ED769" s="36">
        <f t="shared" ca="1" si="1776"/>
        <v>0</v>
      </c>
      <c r="EE769" s="36">
        <f t="shared" ca="1" si="1814"/>
        <v>0</v>
      </c>
      <c r="EF769" s="36">
        <f t="shared" ca="1" si="1777"/>
        <v>0</v>
      </c>
      <c r="EG769" s="64"/>
      <c r="EH769" s="64"/>
      <c r="EI769" s="64"/>
      <c r="EJ769" s="70"/>
      <c r="EK769" s="70"/>
      <c r="EL769" s="70"/>
      <c r="EM769" s="70"/>
      <c r="EN769" s="70"/>
      <c r="EO769" s="36">
        <f t="shared" si="1778"/>
        <v>0</v>
      </c>
      <c r="EP769" s="36">
        <f t="shared" si="1779"/>
        <v>0</v>
      </c>
      <c r="EQ769" s="36">
        <f t="shared" si="1780"/>
        <v>0</v>
      </c>
      <c r="ER769" s="36">
        <f t="shared" si="1781"/>
        <v>0</v>
      </c>
      <c r="ES769" s="36">
        <f t="shared" si="1782"/>
        <v>0</v>
      </c>
      <c r="ET769" s="36">
        <f t="shared" si="1783"/>
        <v>0</v>
      </c>
      <c r="EU769" s="36">
        <f t="shared" si="1815"/>
        <v>0</v>
      </c>
      <c r="EV769" s="36">
        <f t="shared" si="1784"/>
        <v>0</v>
      </c>
      <c r="EW769" s="36">
        <f t="shared" si="1785"/>
        <v>0</v>
      </c>
      <c r="EX769" s="36">
        <f t="shared" si="1816"/>
        <v>0</v>
      </c>
      <c r="EY769" s="36">
        <f t="shared" si="1786"/>
        <v>0</v>
      </c>
      <c r="EZ769" s="36">
        <f t="shared" si="1787"/>
        <v>0</v>
      </c>
      <c r="FA769" s="36">
        <f t="shared" si="1788"/>
        <v>0</v>
      </c>
      <c r="FB769" s="36">
        <f t="shared" si="1789"/>
        <v>0</v>
      </c>
      <c r="FC769" s="36">
        <f t="shared" si="1817"/>
        <v>0</v>
      </c>
      <c r="FD769" s="36">
        <f t="shared" si="1790"/>
        <v>0</v>
      </c>
      <c r="FE769" s="36">
        <f t="shared" si="1791"/>
        <v>0</v>
      </c>
      <c r="FF769" s="36">
        <f t="shared" si="1818"/>
        <v>0</v>
      </c>
      <c r="FG769" s="36">
        <f t="shared" si="1792"/>
        <v>0</v>
      </c>
      <c r="FH769" s="36">
        <f t="shared" si="1793"/>
        <v>0</v>
      </c>
      <c r="FI769" s="36">
        <f t="shared" si="1794"/>
        <v>0</v>
      </c>
      <c r="FJ769" s="36">
        <f t="shared" ca="1" si="1795"/>
        <v>0</v>
      </c>
      <c r="FK769" s="36">
        <f t="shared" si="1796"/>
        <v>0</v>
      </c>
      <c r="FL769" s="36">
        <f t="shared" si="1797"/>
        <v>0</v>
      </c>
      <c r="FM769" s="36">
        <f t="shared" ca="1" si="1798"/>
        <v>0</v>
      </c>
      <c r="FN769" s="36">
        <f t="shared" ca="1" si="1820"/>
        <v>0</v>
      </c>
    </row>
    <row r="770" spans="2:170" x14ac:dyDescent="0.25">
      <c r="B770" s="2">
        <v>762</v>
      </c>
      <c r="C770" s="2">
        <f t="shared" si="1674"/>
        <v>64</v>
      </c>
      <c r="D770" s="2">
        <f t="shared" si="1823"/>
        <v>786</v>
      </c>
      <c r="E770" s="2">
        <f t="shared" si="1821"/>
        <v>66</v>
      </c>
      <c r="F770" s="189">
        <f t="shared" si="1825"/>
        <v>68911</v>
      </c>
      <c r="G770" s="2">
        <f t="shared" si="1824"/>
        <v>8</v>
      </c>
      <c r="H770" s="187">
        <f t="shared" si="1675"/>
        <v>98.083333333333343</v>
      </c>
      <c r="I770" s="186">
        <f t="shared" si="1822"/>
        <v>98</v>
      </c>
      <c r="J770" s="2">
        <f t="shared" si="1676"/>
        <v>0</v>
      </c>
      <c r="K770" s="2">
        <f t="shared" si="1677"/>
        <v>1</v>
      </c>
      <c r="L770">
        <f t="shared" si="1678"/>
        <v>2</v>
      </c>
      <c r="M770" s="190">
        <f t="shared" si="1799"/>
        <v>0.62337846431999999</v>
      </c>
      <c r="N770">
        <f t="shared" si="1679"/>
        <v>1</v>
      </c>
      <c r="O770">
        <f t="shared" si="1680"/>
        <v>100</v>
      </c>
      <c r="P770" s="58">
        <f t="shared" si="1681"/>
        <v>2.80520308944</v>
      </c>
      <c r="Q770" s="106">
        <f t="shared" si="1682"/>
        <v>1</v>
      </c>
      <c r="R770" s="59">
        <f t="shared" si="1683"/>
        <v>1</v>
      </c>
      <c r="S770" s="32">
        <f t="shared" si="1800"/>
        <v>1</v>
      </c>
      <c r="T770">
        <f t="shared" si="1684"/>
        <v>1</v>
      </c>
      <c r="U770" s="32">
        <f t="shared" si="1801"/>
        <v>1.9194139800000002E-3</v>
      </c>
      <c r="V770">
        <f t="shared" si="1685"/>
        <v>1</v>
      </c>
      <c r="W770">
        <f t="shared" si="1686"/>
        <v>100</v>
      </c>
      <c r="X770" s="58">
        <f t="shared" si="1687"/>
        <v>8.6373629100000016E-3</v>
      </c>
      <c r="Y770" s="58">
        <f t="shared" si="1688"/>
        <v>8.6373629100000016E-3</v>
      </c>
      <c r="Z770" s="32">
        <f t="shared" si="1689"/>
        <v>8.6373629100000016E-3</v>
      </c>
      <c r="AA770" s="32">
        <f t="shared" si="1690"/>
        <v>0</v>
      </c>
      <c r="AB770" s="59">
        <f t="shared" si="1691"/>
        <v>4.9056245199999996E-3</v>
      </c>
      <c r="AC770" s="59">
        <f t="shared" si="1692"/>
        <v>4.9056245199999996E-3</v>
      </c>
      <c r="AD770">
        <f t="shared" si="1693"/>
        <v>1</v>
      </c>
      <c r="AE770" s="59">
        <f t="shared" si="1694"/>
        <v>4.9056245199999996E-3</v>
      </c>
      <c r="AF770" s="59">
        <f t="shared" si="1695"/>
        <v>4.1758461800000006E-3</v>
      </c>
      <c r="AG770" s="59">
        <f t="shared" si="1696"/>
        <v>4.1758461800000006E-3</v>
      </c>
      <c r="AH770">
        <f t="shared" si="1697"/>
        <v>1</v>
      </c>
      <c r="AI770" s="59">
        <f t="shared" si="1698"/>
        <v>4.1758461800000006E-3</v>
      </c>
      <c r="AJ770" s="59">
        <f t="shared" si="1699"/>
        <v>0</v>
      </c>
      <c r="AK770" s="59">
        <f t="shared" si="1700"/>
        <v>0</v>
      </c>
      <c r="AL770" s="59">
        <f t="shared" si="1701"/>
        <v>0</v>
      </c>
      <c r="AM770" s="12">
        <f t="shared" si="1802"/>
        <v>0</v>
      </c>
      <c r="AN770" s="12">
        <f t="shared" si="1803"/>
        <v>0</v>
      </c>
      <c r="AO770" s="66">
        <f t="shared" si="1702"/>
        <v>0</v>
      </c>
      <c r="AP770" s="66">
        <f t="shared" si="1703"/>
        <v>0</v>
      </c>
      <c r="AQ770" s="59">
        <f t="shared" si="1704"/>
        <v>0</v>
      </c>
      <c r="AR770" s="59">
        <f t="shared" si="1705"/>
        <v>0</v>
      </c>
      <c r="AS770" s="59">
        <f t="shared" si="1706"/>
        <v>0</v>
      </c>
      <c r="AT770" s="12">
        <f t="shared" si="1707"/>
        <v>0</v>
      </c>
      <c r="AU770" s="59">
        <f t="shared" si="1804"/>
        <v>0</v>
      </c>
      <c r="AV770" s="59">
        <f t="shared" si="1805"/>
        <v>0</v>
      </c>
      <c r="AW770" s="70">
        <f t="shared" si="1708"/>
        <v>0</v>
      </c>
      <c r="AX770" s="20">
        <f t="shared" si="1709"/>
        <v>200000</v>
      </c>
      <c r="AY770" s="20">
        <f t="shared" si="1710"/>
        <v>0</v>
      </c>
      <c r="AZ770" s="20">
        <f t="shared" si="1711"/>
        <v>0</v>
      </c>
      <c r="BA770" s="20">
        <f t="shared" si="1712"/>
        <v>200000</v>
      </c>
      <c r="BB770" s="36">
        <f t="shared" si="1713"/>
        <v>1</v>
      </c>
      <c r="BC770" s="36">
        <f t="shared" si="1714"/>
        <v>0</v>
      </c>
      <c r="BD770" s="80">
        <f t="shared" si="1715"/>
        <v>0</v>
      </c>
      <c r="BE770" s="36">
        <f t="shared" si="1716"/>
        <v>0</v>
      </c>
      <c r="BF770" s="36">
        <f t="shared" si="1717"/>
        <v>0</v>
      </c>
      <c r="BG770" s="36">
        <f t="shared" si="1718"/>
        <v>0</v>
      </c>
      <c r="BH770" s="36">
        <f t="shared" si="1719"/>
        <v>0</v>
      </c>
      <c r="BI770" s="36">
        <f t="shared" si="1720"/>
        <v>0</v>
      </c>
      <c r="BJ770" s="36">
        <f t="shared" si="1721"/>
        <v>0</v>
      </c>
      <c r="BK770" s="36">
        <f t="shared" si="1722"/>
        <v>0</v>
      </c>
      <c r="BL770" s="68">
        <f>IF(OR(AT770=0,E770&gt;ProjTerm),0,VLOOKUP(D770,'Life Events'!$AE$5:$AI$1206,5,FALSE))</f>
        <v>0</v>
      </c>
      <c r="BM770" s="93">
        <f t="shared" si="1723"/>
        <v>0</v>
      </c>
      <c r="BN770" s="93">
        <f t="shared" si="1724"/>
        <v>0</v>
      </c>
      <c r="BO770" s="36">
        <f t="shared" si="1725"/>
        <v>0</v>
      </c>
      <c r="BP770" s="36">
        <f t="shared" si="1726"/>
        <v>0</v>
      </c>
      <c r="BQ770" s="36">
        <f t="shared" si="1727"/>
        <v>0</v>
      </c>
      <c r="BR770" s="36">
        <f t="shared" si="1728"/>
        <v>154.78110000000001</v>
      </c>
      <c r="BS770" s="36">
        <f t="shared" si="1729"/>
        <v>0</v>
      </c>
      <c r="BT770" s="36">
        <f t="shared" si="1730"/>
        <v>0</v>
      </c>
      <c r="BU770" s="70" cm="1">
        <f t="array" ref="BU770">IF(AND(ActInt=1,$J770=0),INDEX(Tbl_FwdNom,$B770-IVP,MATCH(ValnDt,Tbl_FwdNom_Cols)),INDEX(Tbl_FwdNom,$B770,MATCH(StartDt,Tbl_FwdNom_Cols)))</f>
        <v>9.8355373959999994</v>
      </c>
      <c r="BV770" s="70" cm="1">
        <f t="array" ref="BV770">INDEX(Tbl_FwdReal,$B770,MATCH(StartDt,Tbl_FwdReal_Cols))</f>
        <v>3.4758081170000001</v>
      </c>
      <c r="BW770" s="70" cm="1">
        <f t="array" ref="BW770">IF(RunType&lt;&gt;"OPN",INDEX(Tbl_FwdReal,$B770,MATCH(ValnDt,Tbl_FwdReal_Cols)),IF(AND($J770=0,ActInt=1),INDEX(Tbl_FwdReal,$B770-IVP,MATCH(ValnDt,Tbl_FwdReal_Cols)),-999))*$K770</f>
        <v>3.4758081170000001</v>
      </c>
      <c r="BX770" s="70">
        <f t="shared" si="1731"/>
        <v>3.4758081170000003E-2</v>
      </c>
      <c r="BY770" s="70">
        <f t="shared" si="1806"/>
        <v>6.1461025477656417E-2</v>
      </c>
      <c r="BZ770" s="64">
        <f t="shared" si="1819"/>
        <v>4.9828972979470976E-3</v>
      </c>
      <c r="CA770" s="70" cm="1">
        <f t="array" ref="CA770">IF($J770=1,CA769*(1+INDEX(Tbl_CPI,$B770,MATCH(IF(RunType="OPN",StartDt,ValnDt),Tbl_CPI_Cols))),0)</f>
        <v>0</v>
      </c>
      <c r="CB770" s="70">
        <f t="shared" si="1807"/>
        <v>68.397868604781721</v>
      </c>
      <c r="CC770" s="70">
        <f t="shared" si="1808"/>
        <v>66.38635365678212</v>
      </c>
      <c r="CD770" s="36">
        <f t="shared" si="1732"/>
        <v>336.30220323298204</v>
      </c>
      <c r="CE770" s="36">
        <f t="shared" si="1733"/>
        <v>0</v>
      </c>
      <c r="CF770" s="36">
        <f t="shared" si="1734"/>
        <v>0</v>
      </c>
      <c r="CG770" s="36">
        <f t="shared" si="1735"/>
        <v>0</v>
      </c>
      <c r="CH770" s="36">
        <f t="shared" si="1736"/>
        <v>0</v>
      </c>
      <c r="CI770" s="36">
        <f t="shared" si="1737"/>
        <v>0</v>
      </c>
      <c r="CJ770" s="36">
        <f t="shared" si="1738"/>
        <v>0</v>
      </c>
      <c r="CK770" s="36">
        <f t="shared" si="1739"/>
        <v>0</v>
      </c>
      <c r="CL770" s="36">
        <f t="shared" si="1740"/>
        <v>0</v>
      </c>
      <c r="CM770" s="36">
        <f t="shared" si="1741"/>
        <v>0</v>
      </c>
      <c r="CN770" s="36">
        <f t="shared" si="1742"/>
        <v>0</v>
      </c>
      <c r="CO770" s="20">
        <f t="shared" si="1743"/>
        <v>120000</v>
      </c>
      <c r="CP770" s="20">
        <f t="shared" si="1744"/>
        <v>2</v>
      </c>
      <c r="CQ770" s="64">
        <f t="shared" si="1745"/>
        <v>0.70943712102000012</v>
      </c>
      <c r="CR770" s="64">
        <f t="shared" si="1746"/>
        <v>1</v>
      </c>
      <c r="CS770" s="36">
        <f t="shared" si="1747"/>
        <v>0</v>
      </c>
      <c r="CT770" s="36">
        <f t="shared" si="1748"/>
        <v>0</v>
      </c>
      <c r="CU770" s="36">
        <f t="shared" si="1749"/>
        <v>0</v>
      </c>
      <c r="CV770" s="36">
        <f t="shared" si="1809"/>
        <v>0</v>
      </c>
      <c r="CW770" s="36">
        <f t="shared" si="1750"/>
        <v>0</v>
      </c>
      <c r="CX770" s="36">
        <f t="shared" si="1751"/>
        <v>0</v>
      </c>
      <c r="CY770" s="36">
        <f t="shared" si="1752"/>
        <v>0</v>
      </c>
      <c r="CZ770" s="36">
        <f t="shared" si="1810"/>
        <v>0</v>
      </c>
      <c r="DA770" s="64">
        <f t="shared" si="1753"/>
        <v>7.8484678842094535E-3</v>
      </c>
      <c r="DB770" s="70">
        <f t="shared" si="1811"/>
        <v>0.99221265087529886</v>
      </c>
      <c r="DC770" s="70">
        <f>PRODUCT($DB$8:DB770)</f>
        <v>8.6060578962424573E-4</v>
      </c>
      <c r="DD770" s="36">
        <f t="shared" si="1754"/>
        <v>0</v>
      </c>
      <c r="DE770" s="36">
        <f t="shared" si="1755"/>
        <v>0</v>
      </c>
      <c r="DF770" s="36">
        <f t="shared" si="1756"/>
        <v>0</v>
      </c>
      <c r="DG770" s="36">
        <f t="shared" si="1757"/>
        <v>0</v>
      </c>
      <c r="DH770" s="36">
        <f t="shared" si="1758"/>
        <v>0</v>
      </c>
      <c r="DI770" s="36">
        <f t="shared" si="1759"/>
        <v>0</v>
      </c>
      <c r="DJ770" s="36">
        <f t="shared" si="1760"/>
        <v>0</v>
      </c>
      <c r="DK770" s="36">
        <f t="shared" si="1761"/>
        <v>0</v>
      </c>
      <c r="DL770" s="36">
        <f t="shared" si="1762"/>
        <v>0</v>
      </c>
      <c r="DM770" s="36">
        <f t="shared" si="1763"/>
        <v>0</v>
      </c>
      <c r="DN770" s="36">
        <f t="shared" ca="1" si="1812"/>
        <v>4.6137290849905055E-12</v>
      </c>
      <c r="DO770" s="64" cm="1">
        <f t="array" ref="DO770">IFERROR(INDEX(Tbl_FwdNom,$B770,MATCH(LIDt,Tbl_FwdNom_Cols,0)),0)</f>
        <v>7.9427758429999997</v>
      </c>
      <c r="DP770" s="64">
        <f t="shared" ca="1" si="1813"/>
        <v>7.8812807820000002</v>
      </c>
      <c r="DQ770" s="64">
        <f t="shared" ca="1" si="1764"/>
        <v>6.3417899080364659E-3</v>
      </c>
      <c r="DR770" s="70">
        <f t="shared" ca="1" si="1765"/>
        <v>0.99369817494251533</v>
      </c>
      <c r="DS770" s="70">
        <f ca="1">PRODUCT($DR$8:DR770)</f>
        <v>2.7040505707208694E-3</v>
      </c>
      <c r="DT770" s="36">
        <f t="shared" ca="1" si="1766"/>
        <v>0</v>
      </c>
      <c r="DU770" s="36">
        <f t="shared" ca="1" si="1767"/>
        <v>0</v>
      </c>
      <c r="DV770" s="36">
        <f t="shared" ca="1" si="1768"/>
        <v>0</v>
      </c>
      <c r="DW770" s="36">
        <f t="shared" ca="1" si="1769"/>
        <v>0</v>
      </c>
      <c r="DX770" s="36">
        <f t="shared" ca="1" si="1770"/>
        <v>0</v>
      </c>
      <c r="DY770" s="36">
        <f t="shared" ca="1" si="1771"/>
        <v>0</v>
      </c>
      <c r="DZ770" s="36">
        <f t="shared" ca="1" si="1772"/>
        <v>0</v>
      </c>
      <c r="EA770" s="36">
        <f t="shared" ca="1" si="1773"/>
        <v>0</v>
      </c>
      <c r="EB770" s="36">
        <f t="shared" ca="1" si="1774"/>
        <v>0</v>
      </c>
      <c r="EC770" s="36">
        <f t="shared" ca="1" si="1775"/>
        <v>0</v>
      </c>
      <c r="ED770" s="36">
        <f t="shared" ca="1" si="1776"/>
        <v>0</v>
      </c>
      <c r="EE770" s="36">
        <f t="shared" ca="1" si="1814"/>
        <v>0</v>
      </c>
      <c r="EF770" s="36">
        <f t="shared" ca="1" si="1777"/>
        <v>0</v>
      </c>
      <c r="EG770" s="64"/>
      <c r="EH770" s="64"/>
      <c r="EI770" s="64"/>
      <c r="EJ770" s="70"/>
      <c r="EK770" s="70"/>
      <c r="EL770" s="70"/>
      <c r="EM770" s="70"/>
      <c r="EN770" s="70"/>
      <c r="EO770" s="36">
        <f t="shared" si="1778"/>
        <v>0</v>
      </c>
      <c r="EP770" s="36">
        <f t="shared" si="1779"/>
        <v>0</v>
      </c>
      <c r="EQ770" s="36">
        <f t="shared" si="1780"/>
        <v>0</v>
      </c>
      <c r="ER770" s="36">
        <f t="shared" si="1781"/>
        <v>0</v>
      </c>
      <c r="ES770" s="36">
        <f t="shared" si="1782"/>
        <v>0</v>
      </c>
      <c r="ET770" s="36">
        <f t="shared" si="1783"/>
        <v>0</v>
      </c>
      <c r="EU770" s="36">
        <f t="shared" si="1815"/>
        <v>0</v>
      </c>
      <c r="EV770" s="36">
        <f t="shared" si="1784"/>
        <v>0</v>
      </c>
      <c r="EW770" s="36">
        <f t="shared" si="1785"/>
        <v>0</v>
      </c>
      <c r="EX770" s="36">
        <f t="shared" si="1816"/>
        <v>0</v>
      </c>
      <c r="EY770" s="36">
        <f t="shared" si="1786"/>
        <v>0</v>
      </c>
      <c r="EZ770" s="36">
        <f t="shared" si="1787"/>
        <v>0</v>
      </c>
      <c r="FA770" s="36">
        <f t="shared" si="1788"/>
        <v>0</v>
      </c>
      <c r="FB770" s="36">
        <f t="shared" si="1789"/>
        <v>0</v>
      </c>
      <c r="FC770" s="36">
        <f t="shared" si="1817"/>
        <v>0</v>
      </c>
      <c r="FD770" s="36">
        <f t="shared" si="1790"/>
        <v>0</v>
      </c>
      <c r="FE770" s="36">
        <f t="shared" si="1791"/>
        <v>0</v>
      </c>
      <c r="FF770" s="36">
        <f t="shared" si="1818"/>
        <v>0</v>
      </c>
      <c r="FG770" s="36">
        <f t="shared" si="1792"/>
        <v>0</v>
      </c>
      <c r="FH770" s="36">
        <f t="shared" si="1793"/>
        <v>0</v>
      </c>
      <c r="FI770" s="36">
        <f t="shared" si="1794"/>
        <v>0</v>
      </c>
      <c r="FJ770" s="36">
        <f t="shared" ca="1" si="1795"/>
        <v>0</v>
      </c>
      <c r="FK770" s="36">
        <f t="shared" si="1796"/>
        <v>0</v>
      </c>
      <c r="FL770" s="36">
        <f t="shared" si="1797"/>
        <v>0</v>
      </c>
      <c r="FM770" s="36">
        <f t="shared" ca="1" si="1798"/>
        <v>0</v>
      </c>
      <c r="FN770" s="36">
        <f t="shared" ca="1" si="1820"/>
        <v>0</v>
      </c>
    </row>
    <row r="771" spans="2:170" x14ac:dyDescent="0.25">
      <c r="B771" s="2">
        <v>763</v>
      </c>
      <c r="C771" s="2">
        <f t="shared" ref="C771:C834" si="1826">IF(B771&lt;=0,0,ROUNDUP(B771/12,0))</f>
        <v>64</v>
      </c>
      <c r="D771" s="2">
        <f t="shared" si="1823"/>
        <v>787</v>
      </c>
      <c r="E771" s="2">
        <f t="shared" si="1821"/>
        <v>66</v>
      </c>
      <c r="F771" s="189">
        <f t="shared" si="1825"/>
        <v>68941</v>
      </c>
      <c r="G771" s="2">
        <f t="shared" si="1824"/>
        <v>9</v>
      </c>
      <c r="H771" s="187">
        <f t="shared" si="1675"/>
        <v>98.166666666666657</v>
      </c>
      <c r="I771" s="186">
        <f t="shared" si="1822"/>
        <v>98</v>
      </c>
      <c r="J771" s="2">
        <f t="shared" si="1676"/>
        <v>0</v>
      </c>
      <c r="K771" s="2">
        <f t="shared" si="1677"/>
        <v>1</v>
      </c>
      <c r="L771">
        <f t="shared" si="1678"/>
        <v>2</v>
      </c>
      <c r="M771" s="190">
        <f t="shared" si="1799"/>
        <v>0.62337846431999999</v>
      </c>
      <c r="N771">
        <f t="shared" si="1679"/>
        <v>1</v>
      </c>
      <c r="O771">
        <f t="shared" si="1680"/>
        <v>100</v>
      </c>
      <c r="P771" s="58">
        <f t="shared" si="1681"/>
        <v>2.80520308944</v>
      </c>
      <c r="Q771" s="106">
        <f t="shared" si="1682"/>
        <v>1</v>
      </c>
      <c r="R771" s="59">
        <f t="shared" si="1683"/>
        <v>1</v>
      </c>
      <c r="S771" s="32">
        <f t="shared" si="1800"/>
        <v>1</v>
      </c>
      <c r="T771">
        <f t="shared" si="1684"/>
        <v>1</v>
      </c>
      <c r="U771" s="32">
        <f t="shared" si="1801"/>
        <v>1.9194139800000002E-3</v>
      </c>
      <c r="V771">
        <f t="shared" si="1685"/>
        <v>1</v>
      </c>
      <c r="W771">
        <f t="shared" si="1686"/>
        <v>100</v>
      </c>
      <c r="X771" s="58">
        <f t="shared" si="1687"/>
        <v>8.6373629100000016E-3</v>
      </c>
      <c r="Y771" s="58">
        <f t="shared" si="1688"/>
        <v>8.6373629100000016E-3</v>
      </c>
      <c r="Z771" s="32">
        <f t="shared" si="1689"/>
        <v>8.6373629100000016E-3</v>
      </c>
      <c r="AA771" s="32">
        <f t="shared" si="1690"/>
        <v>0</v>
      </c>
      <c r="AB771" s="59">
        <f t="shared" si="1691"/>
        <v>4.9056245199999996E-3</v>
      </c>
      <c r="AC771" s="59">
        <f t="shared" si="1692"/>
        <v>4.9056245199999996E-3</v>
      </c>
      <c r="AD771">
        <f t="shared" si="1693"/>
        <v>1</v>
      </c>
      <c r="AE771" s="59">
        <f t="shared" si="1694"/>
        <v>4.9056245199999996E-3</v>
      </c>
      <c r="AF771" s="59">
        <f t="shared" si="1695"/>
        <v>4.1758461800000006E-3</v>
      </c>
      <c r="AG771" s="59">
        <f t="shared" si="1696"/>
        <v>4.1758461800000006E-3</v>
      </c>
      <c r="AH771">
        <f t="shared" si="1697"/>
        <v>1</v>
      </c>
      <c r="AI771" s="59">
        <f t="shared" si="1698"/>
        <v>4.1758461800000006E-3</v>
      </c>
      <c r="AJ771" s="59">
        <f t="shared" si="1699"/>
        <v>0</v>
      </c>
      <c r="AK771" s="59">
        <f t="shared" si="1700"/>
        <v>0</v>
      </c>
      <c r="AL771" s="59">
        <f t="shared" si="1701"/>
        <v>0</v>
      </c>
      <c r="AM771" s="12">
        <f t="shared" si="1802"/>
        <v>0</v>
      </c>
      <c r="AN771" s="12">
        <f t="shared" si="1803"/>
        <v>0</v>
      </c>
      <c r="AO771" s="66">
        <f t="shared" si="1702"/>
        <v>0</v>
      </c>
      <c r="AP771" s="66">
        <f t="shared" si="1703"/>
        <v>0</v>
      </c>
      <c r="AQ771" s="59">
        <f t="shared" si="1704"/>
        <v>0</v>
      </c>
      <c r="AR771" s="59">
        <f t="shared" si="1705"/>
        <v>0</v>
      </c>
      <c r="AS771" s="59">
        <f t="shared" si="1706"/>
        <v>0</v>
      </c>
      <c r="AT771" s="12">
        <f t="shared" si="1707"/>
        <v>0</v>
      </c>
      <c r="AU771" s="59">
        <f t="shared" si="1804"/>
        <v>0</v>
      </c>
      <c r="AV771" s="59">
        <f t="shared" si="1805"/>
        <v>0</v>
      </c>
      <c r="AW771" s="70">
        <f t="shared" si="1708"/>
        <v>0</v>
      </c>
      <c r="AX771" s="20">
        <f t="shared" si="1709"/>
        <v>200000</v>
      </c>
      <c r="AY771" s="20">
        <f t="shared" si="1710"/>
        <v>0</v>
      </c>
      <c r="AZ771" s="20">
        <f t="shared" si="1711"/>
        <v>0</v>
      </c>
      <c r="BA771" s="20">
        <f t="shared" si="1712"/>
        <v>200000</v>
      </c>
      <c r="BB771" s="36">
        <f t="shared" si="1713"/>
        <v>1</v>
      </c>
      <c r="BC771" s="36">
        <f t="shared" si="1714"/>
        <v>0</v>
      </c>
      <c r="BD771" s="80">
        <f t="shared" si="1715"/>
        <v>0</v>
      </c>
      <c r="BE771" s="36">
        <f t="shared" si="1716"/>
        <v>0</v>
      </c>
      <c r="BF771" s="36">
        <f t="shared" si="1717"/>
        <v>0</v>
      </c>
      <c r="BG771" s="36">
        <f t="shared" si="1718"/>
        <v>0</v>
      </c>
      <c r="BH771" s="36">
        <f t="shared" si="1719"/>
        <v>0</v>
      </c>
      <c r="BI771" s="36">
        <f t="shared" si="1720"/>
        <v>0</v>
      </c>
      <c r="BJ771" s="36">
        <f t="shared" si="1721"/>
        <v>0</v>
      </c>
      <c r="BK771" s="36">
        <f t="shared" si="1722"/>
        <v>0</v>
      </c>
      <c r="BL771" s="68">
        <f>IF(OR(AT771=0,E771&gt;ProjTerm),0,VLOOKUP(D771,'Life Events'!$AE$5:$AI$1206,5,FALSE))</f>
        <v>0</v>
      </c>
      <c r="BM771" s="93">
        <f t="shared" si="1723"/>
        <v>0</v>
      </c>
      <c r="BN771" s="93">
        <f t="shared" si="1724"/>
        <v>0</v>
      </c>
      <c r="BO771" s="36">
        <f t="shared" si="1725"/>
        <v>0</v>
      </c>
      <c r="BP771" s="36">
        <f t="shared" si="1726"/>
        <v>0</v>
      </c>
      <c r="BQ771" s="36">
        <f t="shared" si="1727"/>
        <v>0</v>
      </c>
      <c r="BR771" s="36">
        <f t="shared" si="1728"/>
        <v>154.78110000000001</v>
      </c>
      <c r="BS771" s="36">
        <f t="shared" si="1729"/>
        <v>0</v>
      </c>
      <c r="BT771" s="36">
        <f t="shared" si="1730"/>
        <v>0</v>
      </c>
      <c r="BU771" s="70" cm="1">
        <f t="array" ref="BU771">IF(AND(ActInt=1,$J771=0),INDEX(Tbl_FwdNom,$B771-IVP,MATCH(ValnDt,Tbl_FwdNom_Cols)),INDEX(Tbl_FwdNom,$B771,MATCH(StartDt,Tbl_FwdNom_Cols)))</f>
        <v>9.8295737239999994</v>
      </c>
      <c r="BV771" s="70" cm="1">
        <f t="array" ref="BV771">INDEX(Tbl_FwdReal,$B771,MATCH(StartDt,Tbl_FwdReal_Cols))</f>
        <v>3.4724249619999998</v>
      </c>
      <c r="BW771" s="70" cm="1">
        <f t="array" ref="BW771">IF(RunType&lt;&gt;"OPN",INDEX(Tbl_FwdReal,$B771,MATCH(ValnDt,Tbl_FwdReal_Cols)),IF(AND($J771=0,ActInt=1),INDEX(Tbl_FwdReal,$B771-IVP,MATCH(ValnDt,Tbl_FwdReal_Cols)),-999))*$K771</f>
        <v>3.4724249619999998</v>
      </c>
      <c r="BX771" s="70">
        <f t="shared" si="1731"/>
        <v>3.4724249620000001E-2</v>
      </c>
      <c r="BY771" s="70">
        <f t="shared" si="1806"/>
        <v>6.1438095843744378E-2</v>
      </c>
      <c r="BZ771" s="64">
        <f t="shared" si="1819"/>
        <v>4.9810881470433443E-3</v>
      </c>
      <c r="CA771" s="70" cm="1">
        <f t="array" ref="CA771">IF($J771=1,CA770*(1+INDEX(Tbl_CPI,$B771,MATCH(IF(RunType="OPN",StartDt,ValnDt),Tbl_CPI_Cols))),0)</f>
        <v>0</v>
      </c>
      <c r="CB771" s="70">
        <f t="shared" si="1807"/>
        <v>68.738564417372032</v>
      </c>
      <c r="CC771" s="70">
        <f t="shared" si="1808"/>
        <v>66.38635365678212</v>
      </c>
      <c r="CD771" s="36">
        <f t="shared" si="1732"/>
        <v>336.30220323298204</v>
      </c>
      <c r="CE771" s="36">
        <f t="shared" si="1733"/>
        <v>0</v>
      </c>
      <c r="CF771" s="36">
        <f t="shared" si="1734"/>
        <v>0</v>
      </c>
      <c r="CG771" s="36">
        <f t="shared" si="1735"/>
        <v>0</v>
      </c>
      <c r="CH771" s="36">
        <f t="shared" si="1736"/>
        <v>0</v>
      </c>
      <c r="CI771" s="36">
        <f t="shared" si="1737"/>
        <v>0</v>
      </c>
      <c r="CJ771" s="36">
        <f t="shared" si="1738"/>
        <v>0</v>
      </c>
      <c r="CK771" s="36">
        <f t="shared" si="1739"/>
        <v>0</v>
      </c>
      <c r="CL771" s="36">
        <f t="shared" si="1740"/>
        <v>0</v>
      </c>
      <c r="CM771" s="36">
        <f t="shared" si="1741"/>
        <v>0</v>
      </c>
      <c r="CN771" s="36">
        <f t="shared" si="1742"/>
        <v>0</v>
      </c>
      <c r="CO771" s="20">
        <f t="shared" si="1743"/>
        <v>120000</v>
      </c>
      <c r="CP771" s="20">
        <f t="shared" si="1744"/>
        <v>2</v>
      </c>
      <c r="CQ771" s="64">
        <f t="shared" si="1745"/>
        <v>0.70943712102000012</v>
      </c>
      <c r="CR771" s="64">
        <f t="shared" si="1746"/>
        <v>1</v>
      </c>
      <c r="CS771" s="36">
        <f t="shared" si="1747"/>
        <v>0</v>
      </c>
      <c r="CT771" s="36">
        <f t="shared" si="1748"/>
        <v>0</v>
      </c>
      <c r="CU771" s="36">
        <f t="shared" si="1749"/>
        <v>0</v>
      </c>
      <c r="CV771" s="36">
        <f t="shared" si="1809"/>
        <v>0</v>
      </c>
      <c r="CW771" s="36">
        <f t="shared" si="1750"/>
        <v>0</v>
      </c>
      <c r="CX771" s="36">
        <f t="shared" si="1751"/>
        <v>0</v>
      </c>
      <c r="CY771" s="36">
        <f t="shared" si="1752"/>
        <v>0</v>
      </c>
      <c r="CZ771" s="36">
        <f t="shared" si="1810"/>
        <v>0</v>
      </c>
      <c r="DA771" s="64">
        <f t="shared" si="1753"/>
        <v>7.8439075604961328E-3</v>
      </c>
      <c r="DB771" s="70">
        <f t="shared" si="1811"/>
        <v>0.99221714047021181</v>
      </c>
      <c r="DC771" s="70">
        <f>PRODUCT($DB$8:DB771)</f>
        <v>8.5390781565307773E-4</v>
      </c>
      <c r="DD771" s="36">
        <f t="shared" si="1754"/>
        <v>0</v>
      </c>
      <c r="DE771" s="36">
        <f t="shared" si="1755"/>
        <v>0</v>
      </c>
      <c r="DF771" s="36">
        <f t="shared" si="1756"/>
        <v>0</v>
      </c>
      <c r="DG771" s="36">
        <f t="shared" si="1757"/>
        <v>0</v>
      </c>
      <c r="DH771" s="36">
        <f t="shared" si="1758"/>
        <v>0</v>
      </c>
      <c r="DI771" s="36">
        <f t="shared" si="1759"/>
        <v>0</v>
      </c>
      <c r="DJ771" s="36">
        <f t="shared" si="1760"/>
        <v>0</v>
      </c>
      <c r="DK771" s="36">
        <f t="shared" si="1761"/>
        <v>0</v>
      </c>
      <c r="DL771" s="36">
        <f t="shared" si="1762"/>
        <v>0</v>
      </c>
      <c r="DM771" s="36">
        <f t="shared" si="1763"/>
        <v>0</v>
      </c>
      <c r="DN771" s="36">
        <f t="shared" ca="1" si="1812"/>
        <v>4.6137290849905055E-12</v>
      </c>
      <c r="DO771" s="64" cm="1">
        <f t="array" ref="DO771">IFERROR(INDEX(Tbl_FwdNom,$B771,MATCH(LIDt,Tbl_FwdNom_Cols,0)),0)</f>
        <v>7.9410671739999996</v>
      </c>
      <c r="DP771" s="64">
        <f t="shared" ca="1" si="1813"/>
        <v>7.8795730859999997</v>
      </c>
      <c r="DQ771" s="64">
        <f t="shared" ca="1" si="1764"/>
        <v>6.3404624161358392E-3</v>
      </c>
      <c r="DR771" s="70">
        <f t="shared" ca="1" si="1765"/>
        <v>0.99369948575762035</v>
      </c>
      <c r="DS771" s="70">
        <f ca="1">PRODUCT($DR$8:DR771)</f>
        <v>2.6870136615879279E-3</v>
      </c>
      <c r="DT771" s="36">
        <f t="shared" ca="1" si="1766"/>
        <v>0</v>
      </c>
      <c r="DU771" s="36">
        <f t="shared" ca="1" si="1767"/>
        <v>0</v>
      </c>
      <c r="DV771" s="36">
        <f t="shared" ca="1" si="1768"/>
        <v>0</v>
      </c>
      <c r="DW771" s="36">
        <f t="shared" ca="1" si="1769"/>
        <v>0</v>
      </c>
      <c r="DX771" s="36">
        <f t="shared" ca="1" si="1770"/>
        <v>0</v>
      </c>
      <c r="DY771" s="36">
        <f t="shared" ca="1" si="1771"/>
        <v>0</v>
      </c>
      <c r="DZ771" s="36">
        <f t="shared" ca="1" si="1772"/>
        <v>0</v>
      </c>
      <c r="EA771" s="36">
        <f t="shared" ca="1" si="1773"/>
        <v>0</v>
      </c>
      <c r="EB771" s="36">
        <f t="shared" ca="1" si="1774"/>
        <v>0</v>
      </c>
      <c r="EC771" s="36">
        <f t="shared" ca="1" si="1775"/>
        <v>0</v>
      </c>
      <c r="ED771" s="36">
        <f t="shared" ca="1" si="1776"/>
        <v>0</v>
      </c>
      <c r="EE771" s="36">
        <f t="shared" ca="1" si="1814"/>
        <v>0</v>
      </c>
      <c r="EF771" s="36">
        <f t="shared" ca="1" si="1777"/>
        <v>0</v>
      </c>
      <c r="EG771" s="64"/>
      <c r="EH771" s="64"/>
      <c r="EI771" s="64"/>
      <c r="EJ771" s="70"/>
      <c r="EK771" s="70"/>
      <c r="EL771" s="70"/>
      <c r="EM771" s="70"/>
      <c r="EN771" s="70"/>
      <c r="EO771" s="36">
        <f t="shared" si="1778"/>
        <v>0</v>
      </c>
      <c r="EP771" s="36">
        <f t="shared" si="1779"/>
        <v>0</v>
      </c>
      <c r="EQ771" s="36">
        <f t="shared" si="1780"/>
        <v>0</v>
      </c>
      <c r="ER771" s="36">
        <f t="shared" si="1781"/>
        <v>0</v>
      </c>
      <c r="ES771" s="36">
        <f t="shared" si="1782"/>
        <v>0</v>
      </c>
      <c r="ET771" s="36">
        <f t="shared" si="1783"/>
        <v>0</v>
      </c>
      <c r="EU771" s="36">
        <f t="shared" si="1815"/>
        <v>0</v>
      </c>
      <c r="EV771" s="36">
        <f t="shared" si="1784"/>
        <v>0</v>
      </c>
      <c r="EW771" s="36">
        <f t="shared" si="1785"/>
        <v>0</v>
      </c>
      <c r="EX771" s="36">
        <f t="shared" si="1816"/>
        <v>0</v>
      </c>
      <c r="EY771" s="36">
        <f t="shared" si="1786"/>
        <v>0</v>
      </c>
      <c r="EZ771" s="36">
        <f t="shared" si="1787"/>
        <v>0</v>
      </c>
      <c r="FA771" s="36">
        <f t="shared" si="1788"/>
        <v>0</v>
      </c>
      <c r="FB771" s="36">
        <f t="shared" si="1789"/>
        <v>0</v>
      </c>
      <c r="FC771" s="36">
        <f t="shared" si="1817"/>
        <v>0</v>
      </c>
      <c r="FD771" s="36">
        <f t="shared" si="1790"/>
        <v>0</v>
      </c>
      <c r="FE771" s="36">
        <f t="shared" si="1791"/>
        <v>0</v>
      </c>
      <c r="FF771" s="36">
        <f t="shared" si="1818"/>
        <v>0</v>
      </c>
      <c r="FG771" s="36">
        <f t="shared" si="1792"/>
        <v>0</v>
      </c>
      <c r="FH771" s="36">
        <f t="shared" si="1793"/>
        <v>0</v>
      </c>
      <c r="FI771" s="36">
        <f t="shared" si="1794"/>
        <v>0</v>
      </c>
      <c r="FJ771" s="36">
        <f t="shared" ca="1" si="1795"/>
        <v>0</v>
      </c>
      <c r="FK771" s="36">
        <f t="shared" si="1796"/>
        <v>0</v>
      </c>
      <c r="FL771" s="36">
        <f t="shared" si="1797"/>
        <v>0</v>
      </c>
      <c r="FM771" s="36">
        <f t="shared" ca="1" si="1798"/>
        <v>0</v>
      </c>
      <c r="FN771" s="36">
        <f t="shared" ca="1" si="1820"/>
        <v>0</v>
      </c>
    </row>
    <row r="772" spans="2:170" x14ac:dyDescent="0.25">
      <c r="B772" s="2">
        <v>764</v>
      </c>
      <c r="C772" s="2">
        <f t="shared" si="1826"/>
        <v>64</v>
      </c>
      <c r="D772" s="2">
        <f t="shared" si="1823"/>
        <v>788</v>
      </c>
      <c r="E772" s="2">
        <f t="shared" si="1821"/>
        <v>66</v>
      </c>
      <c r="F772" s="189">
        <f t="shared" si="1825"/>
        <v>68972</v>
      </c>
      <c r="G772" s="2">
        <f t="shared" si="1824"/>
        <v>10</v>
      </c>
      <c r="H772" s="187">
        <f t="shared" si="1675"/>
        <v>98.25</v>
      </c>
      <c r="I772" s="186">
        <f t="shared" si="1822"/>
        <v>98</v>
      </c>
      <c r="J772" s="2">
        <f t="shared" si="1676"/>
        <v>0</v>
      </c>
      <c r="K772" s="2">
        <f t="shared" si="1677"/>
        <v>1</v>
      </c>
      <c r="L772">
        <f t="shared" si="1678"/>
        <v>2</v>
      </c>
      <c r="M772" s="190">
        <f t="shared" si="1799"/>
        <v>0.62337846431999999</v>
      </c>
      <c r="N772">
        <f t="shared" si="1679"/>
        <v>1</v>
      </c>
      <c r="O772">
        <f t="shared" si="1680"/>
        <v>100</v>
      </c>
      <c r="P772" s="58">
        <f t="shared" si="1681"/>
        <v>2.80520308944</v>
      </c>
      <c r="Q772" s="106">
        <f t="shared" si="1682"/>
        <v>1</v>
      </c>
      <c r="R772" s="59">
        <f t="shared" si="1683"/>
        <v>1</v>
      </c>
      <c r="S772" s="32">
        <f t="shared" si="1800"/>
        <v>1</v>
      </c>
      <c r="T772">
        <f t="shared" si="1684"/>
        <v>1</v>
      </c>
      <c r="U772" s="32">
        <f t="shared" si="1801"/>
        <v>1.9194139800000002E-3</v>
      </c>
      <c r="V772">
        <f t="shared" si="1685"/>
        <v>1</v>
      </c>
      <c r="W772">
        <f t="shared" si="1686"/>
        <v>100</v>
      </c>
      <c r="X772" s="58">
        <f t="shared" si="1687"/>
        <v>8.6373629100000016E-3</v>
      </c>
      <c r="Y772" s="58">
        <f t="shared" si="1688"/>
        <v>8.6373629100000016E-3</v>
      </c>
      <c r="Z772" s="32">
        <f t="shared" si="1689"/>
        <v>8.6373629100000016E-3</v>
      </c>
      <c r="AA772" s="32">
        <f t="shared" si="1690"/>
        <v>0</v>
      </c>
      <c r="AB772" s="59">
        <f t="shared" si="1691"/>
        <v>4.9056245199999996E-3</v>
      </c>
      <c r="AC772" s="59">
        <f t="shared" si="1692"/>
        <v>4.9056245199999996E-3</v>
      </c>
      <c r="AD772">
        <f t="shared" si="1693"/>
        <v>1</v>
      </c>
      <c r="AE772" s="59">
        <f t="shared" si="1694"/>
        <v>4.9056245199999996E-3</v>
      </c>
      <c r="AF772" s="59">
        <f t="shared" si="1695"/>
        <v>4.1758461800000006E-3</v>
      </c>
      <c r="AG772" s="59">
        <f t="shared" si="1696"/>
        <v>4.1758461800000006E-3</v>
      </c>
      <c r="AH772">
        <f t="shared" si="1697"/>
        <v>1</v>
      </c>
      <c r="AI772" s="59">
        <f t="shared" si="1698"/>
        <v>4.1758461800000006E-3</v>
      </c>
      <c r="AJ772" s="59">
        <f t="shared" si="1699"/>
        <v>0</v>
      </c>
      <c r="AK772" s="59">
        <f t="shared" si="1700"/>
        <v>0</v>
      </c>
      <c r="AL772" s="59">
        <f t="shared" si="1701"/>
        <v>0</v>
      </c>
      <c r="AM772" s="12">
        <f t="shared" si="1802"/>
        <v>0</v>
      </c>
      <c r="AN772" s="12">
        <f t="shared" si="1803"/>
        <v>0</v>
      </c>
      <c r="AO772" s="66">
        <f t="shared" si="1702"/>
        <v>0</v>
      </c>
      <c r="AP772" s="66">
        <f t="shared" si="1703"/>
        <v>0</v>
      </c>
      <c r="AQ772" s="59">
        <f t="shared" si="1704"/>
        <v>0</v>
      </c>
      <c r="AR772" s="59">
        <f t="shared" si="1705"/>
        <v>0</v>
      </c>
      <c r="AS772" s="59">
        <f t="shared" si="1706"/>
        <v>0</v>
      </c>
      <c r="AT772" s="12">
        <f t="shared" si="1707"/>
        <v>0</v>
      </c>
      <c r="AU772" s="59">
        <f t="shared" si="1804"/>
        <v>0</v>
      </c>
      <c r="AV772" s="59">
        <f t="shared" si="1805"/>
        <v>0</v>
      </c>
      <c r="AW772" s="70">
        <f t="shared" si="1708"/>
        <v>0</v>
      </c>
      <c r="AX772" s="20">
        <f t="shared" si="1709"/>
        <v>200000</v>
      </c>
      <c r="AY772" s="20">
        <f t="shared" si="1710"/>
        <v>0</v>
      </c>
      <c r="AZ772" s="20">
        <f t="shared" si="1711"/>
        <v>0</v>
      </c>
      <c r="BA772" s="20">
        <f t="shared" si="1712"/>
        <v>200000</v>
      </c>
      <c r="BB772" s="36">
        <f t="shared" si="1713"/>
        <v>1</v>
      </c>
      <c r="BC772" s="36">
        <f t="shared" si="1714"/>
        <v>0</v>
      </c>
      <c r="BD772" s="80">
        <f t="shared" si="1715"/>
        <v>0</v>
      </c>
      <c r="BE772" s="36">
        <f t="shared" si="1716"/>
        <v>0</v>
      </c>
      <c r="BF772" s="36">
        <f t="shared" si="1717"/>
        <v>0</v>
      </c>
      <c r="BG772" s="36">
        <f t="shared" si="1718"/>
        <v>0</v>
      </c>
      <c r="BH772" s="36">
        <f t="shared" si="1719"/>
        <v>0</v>
      </c>
      <c r="BI772" s="36">
        <f t="shared" si="1720"/>
        <v>0</v>
      </c>
      <c r="BJ772" s="36">
        <f t="shared" si="1721"/>
        <v>0</v>
      </c>
      <c r="BK772" s="36">
        <f t="shared" si="1722"/>
        <v>0</v>
      </c>
      <c r="BL772" s="68">
        <f>IF(OR(AT772=0,E772&gt;ProjTerm),0,VLOOKUP(D772,'Life Events'!$AE$5:$AI$1206,5,FALSE))</f>
        <v>0</v>
      </c>
      <c r="BM772" s="93">
        <f t="shared" si="1723"/>
        <v>0</v>
      </c>
      <c r="BN772" s="93">
        <f t="shared" si="1724"/>
        <v>0</v>
      </c>
      <c r="BO772" s="36">
        <f t="shared" si="1725"/>
        <v>0</v>
      </c>
      <c r="BP772" s="36">
        <f t="shared" si="1726"/>
        <v>0</v>
      </c>
      <c r="BQ772" s="36">
        <f t="shared" si="1727"/>
        <v>0</v>
      </c>
      <c r="BR772" s="36">
        <f t="shared" si="1728"/>
        <v>154.78110000000001</v>
      </c>
      <c r="BS772" s="36">
        <f t="shared" si="1729"/>
        <v>0</v>
      </c>
      <c r="BT772" s="36">
        <f t="shared" si="1730"/>
        <v>0</v>
      </c>
      <c r="BU772" s="70" cm="1">
        <f t="array" ref="BU772">IF(AND(ActInt=1,$J772=0),INDEX(Tbl_FwdNom,$B772-IVP,MATCH(ValnDt,Tbl_FwdNom_Cols)),INDEX(Tbl_FwdNom,$B772,MATCH(StartDt,Tbl_FwdNom_Cols)))</f>
        <v>9.8236103749999995</v>
      </c>
      <c r="BV772" s="70" cm="1">
        <f t="array" ref="BV772">INDEX(Tbl_FwdReal,$B772,MATCH(StartDt,Tbl_FwdReal_Cols))</f>
        <v>3.4690419170000002</v>
      </c>
      <c r="BW772" s="70" cm="1">
        <f t="array" ref="BW772">IF(RunType&lt;&gt;"OPN",INDEX(Tbl_FwdReal,$B772,MATCH(ValnDt,Tbl_FwdReal_Cols)),IF(AND($J772=0,ActInt=1),INDEX(Tbl_FwdReal,$B772-IVP,MATCH(ValnDt,Tbl_FwdReal_Cols)),-999))*$K772</f>
        <v>3.4690419170000002</v>
      </c>
      <c r="BX772" s="70">
        <f t="shared" si="1731"/>
        <v>3.469041917E-2</v>
      </c>
      <c r="BY772" s="70">
        <f t="shared" si="1806"/>
        <v>6.1415166703654878E-2</v>
      </c>
      <c r="BZ772" s="64">
        <f t="shared" si="1819"/>
        <v>4.9792789992779696E-3</v>
      </c>
      <c r="CA772" s="70" cm="1">
        <f t="array" ref="CA772">IF($J772=1,CA771*(1+INDEX(Tbl_CPI,$B772,MATCH(IF(RunType="OPN",StartDt,ValnDt),Tbl_CPI_Cols))),0)</f>
        <v>0</v>
      </c>
      <c r="CB772" s="70">
        <f t="shared" si="1807"/>
        <v>69.080832907615971</v>
      </c>
      <c r="CC772" s="70">
        <f t="shared" si="1808"/>
        <v>66.38635365678212</v>
      </c>
      <c r="CD772" s="36">
        <f t="shared" si="1732"/>
        <v>336.30220323298204</v>
      </c>
      <c r="CE772" s="36">
        <f t="shared" si="1733"/>
        <v>0</v>
      </c>
      <c r="CF772" s="36">
        <f t="shared" si="1734"/>
        <v>0</v>
      </c>
      <c r="CG772" s="36">
        <f t="shared" si="1735"/>
        <v>0</v>
      </c>
      <c r="CH772" s="36">
        <f t="shared" si="1736"/>
        <v>0</v>
      </c>
      <c r="CI772" s="36">
        <f t="shared" si="1737"/>
        <v>0</v>
      </c>
      <c r="CJ772" s="36">
        <f t="shared" si="1738"/>
        <v>0</v>
      </c>
      <c r="CK772" s="36">
        <f t="shared" si="1739"/>
        <v>0</v>
      </c>
      <c r="CL772" s="36">
        <f t="shared" si="1740"/>
        <v>0</v>
      </c>
      <c r="CM772" s="36">
        <f t="shared" si="1741"/>
        <v>0</v>
      </c>
      <c r="CN772" s="36">
        <f t="shared" si="1742"/>
        <v>0</v>
      </c>
      <c r="CO772" s="20">
        <f t="shared" si="1743"/>
        <v>120000</v>
      </c>
      <c r="CP772" s="20">
        <f t="shared" si="1744"/>
        <v>2</v>
      </c>
      <c r="CQ772" s="64">
        <f t="shared" si="1745"/>
        <v>0.70943712102000012</v>
      </c>
      <c r="CR772" s="64">
        <f t="shared" si="1746"/>
        <v>1</v>
      </c>
      <c r="CS772" s="36">
        <f t="shared" si="1747"/>
        <v>0</v>
      </c>
      <c r="CT772" s="36">
        <f t="shared" si="1748"/>
        <v>0</v>
      </c>
      <c r="CU772" s="36">
        <f t="shared" si="1749"/>
        <v>0</v>
      </c>
      <c r="CV772" s="36">
        <f t="shared" si="1809"/>
        <v>0</v>
      </c>
      <c r="CW772" s="36">
        <f t="shared" si="1750"/>
        <v>0</v>
      </c>
      <c r="CX772" s="36">
        <f t="shared" si="1751"/>
        <v>0</v>
      </c>
      <c r="CY772" s="36">
        <f t="shared" si="1752"/>
        <v>0</v>
      </c>
      <c r="CZ772" s="36">
        <f t="shared" si="1810"/>
        <v>0</v>
      </c>
      <c r="DA772" s="64">
        <f t="shared" si="1753"/>
        <v>7.8393472568010214E-3</v>
      </c>
      <c r="DB772" s="70">
        <f t="shared" si="1811"/>
        <v>0.99222163008604636</v>
      </c>
      <c r="DC772" s="70">
        <f>PRODUCT($DB$8:DB772)</f>
        <v>8.4726580479051194E-4</v>
      </c>
      <c r="DD772" s="36">
        <f t="shared" si="1754"/>
        <v>0</v>
      </c>
      <c r="DE772" s="36">
        <f t="shared" si="1755"/>
        <v>0</v>
      </c>
      <c r="DF772" s="36">
        <f t="shared" si="1756"/>
        <v>0</v>
      </c>
      <c r="DG772" s="36">
        <f t="shared" si="1757"/>
        <v>0</v>
      </c>
      <c r="DH772" s="36">
        <f t="shared" si="1758"/>
        <v>0</v>
      </c>
      <c r="DI772" s="36">
        <f t="shared" si="1759"/>
        <v>0</v>
      </c>
      <c r="DJ772" s="36">
        <f t="shared" si="1760"/>
        <v>0</v>
      </c>
      <c r="DK772" s="36">
        <f t="shared" si="1761"/>
        <v>0</v>
      </c>
      <c r="DL772" s="36">
        <f t="shared" si="1762"/>
        <v>0</v>
      </c>
      <c r="DM772" s="36">
        <f t="shared" si="1763"/>
        <v>0</v>
      </c>
      <c r="DN772" s="36">
        <f t="shared" ca="1" si="1812"/>
        <v>4.6137290849905055E-12</v>
      </c>
      <c r="DO772" s="64" cm="1">
        <f t="array" ref="DO772">IFERROR(INDEX(Tbl_FwdNom,$B772,MATCH(LIDt,Tbl_FwdNom_Cols,0)),0)</f>
        <v>7.939358532</v>
      </c>
      <c r="DP772" s="64">
        <f t="shared" ca="1" si="1813"/>
        <v>7.8778654169999998</v>
      </c>
      <c r="DQ772" s="64">
        <f t="shared" ca="1" si="1764"/>
        <v>6.3391349259616092E-3</v>
      </c>
      <c r="DR772" s="70">
        <f t="shared" ca="1" si="1765"/>
        <v>0.99370079657447885</v>
      </c>
      <c r="DS772" s="70">
        <f ca="1">PRODUCT($DR$8:DR772)</f>
        <v>2.6700876159264312E-3</v>
      </c>
      <c r="DT772" s="36">
        <f t="shared" ca="1" si="1766"/>
        <v>0</v>
      </c>
      <c r="DU772" s="36">
        <f t="shared" ca="1" si="1767"/>
        <v>0</v>
      </c>
      <c r="DV772" s="36">
        <f t="shared" ca="1" si="1768"/>
        <v>0</v>
      </c>
      <c r="DW772" s="36">
        <f t="shared" ca="1" si="1769"/>
        <v>0</v>
      </c>
      <c r="DX772" s="36">
        <f t="shared" ca="1" si="1770"/>
        <v>0</v>
      </c>
      <c r="DY772" s="36">
        <f t="shared" ca="1" si="1771"/>
        <v>0</v>
      </c>
      <c r="DZ772" s="36">
        <f t="shared" ca="1" si="1772"/>
        <v>0</v>
      </c>
      <c r="EA772" s="36">
        <f t="shared" ca="1" si="1773"/>
        <v>0</v>
      </c>
      <c r="EB772" s="36">
        <f t="shared" ca="1" si="1774"/>
        <v>0</v>
      </c>
      <c r="EC772" s="36">
        <f t="shared" ca="1" si="1775"/>
        <v>0</v>
      </c>
      <c r="ED772" s="36">
        <f t="shared" ca="1" si="1776"/>
        <v>0</v>
      </c>
      <c r="EE772" s="36">
        <f t="shared" ca="1" si="1814"/>
        <v>0</v>
      </c>
      <c r="EF772" s="36">
        <f t="shared" ca="1" si="1777"/>
        <v>0</v>
      </c>
      <c r="EG772" s="64"/>
      <c r="EH772" s="64"/>
      <c r="EI772" s="64"/>
      <c r="EJ772" s="70"/>
      <c r="EK772" s="70"/>
      <c r="EL772" s="70"/>
      <c r="EM772" s="70"/>
      <c r="EN772" s="70"/>
      <c r="EO772" s="36">
        <f t="shared" si="1778"/>
        <v>0</v>
      </c>
      <c r="EP772" s="36">
        <f t="shared" si="1779"/>
        <v>0</v>
      </c>
      <c r="EQ772" s="36">
        <f t="shared" si="1780"/>
        <v>0</v>
      </c>
      <c r="ER772" s="36">
        <f t="shared" si="1781"/>
        <v>0</v>
      </c>
      <c r="ES772" s="36">
        <f t="shared" si="1782"/>
        <v>0</v>
      </c>
      <c r="ET772" s="36">
        <f t="shared" si="1783"/>
        <v>0</v>
      </c>
      <c r="EU772" s="36">
        <f t="shared" si="1815"/>
        <v>0</v>
      </c>
      <c r="EV772" s="36">
        <f t="shared" si="1784"/>
        <v>0</v>
      </c>
      <c r="EW772" s="36">
        <f t="shared" si="1785"/>
        <v>0</v>
      </c>
      <c r="EX772" s="36">
        <f t="shared" si="1816"/>
        <v>0</v>
      </c>
      <c r="EY772" s="36">
        <f t="shared" si="1786"/>
        <v>0</v>
      </c>
      <c r="EZ772" s="36">
        <f t="shared" si="1787"/>
        <v>0</v>
      </c>
      <c r="FA772" s="36">
        <f t="shared" si="1788"/>
        <v>0</v>
      </c>
      <c r="FB772" s="36">
        <f t="shared" si="1789"/>
        <v>0</v>
      </c>
      <c r="FC772" s="36">
        <f t="shared" si="1817"/>
        <v>0</v>
      </c>
      <c r="FD772" s="36">
        <f t="shared" si="1790"/>
        <v>0</v>
      </c>
      <c r="FE772" s="36">
        <f t="shared" si="1791"/>
        <v>0</v>
      </c>
      <c r="FF772" s="36">
        <f t="shared" si="1818"/>
        <v>0</v>
      </c>
      <c r="FG772" s="36">
        <f t="shared" si="1792"/>
        <v>0</v>
      </c>
      <c r="FH772" s="36">
        <f t="shared" si="1793"/>
        <v>0</v>
      </c>
      <c r="FI772" s="36">
        <f t="shared" si="1794"/>
        <v>0</v>
      </c>
      <c r="FJ772" s="36">
        <f t="shared" ca="1" si="1795"/>
        <v>0</v>
      </c>
      <c r="FK772" s="36">
        <f t="shared" si="1796"/>
        <v>0</v>
      </c>
      <c r="FL772" s="36">
        <f t="shared" si="1797"/>
        <v>0</v>
      </c>
      <c r="FM772" s="36">
        <f t="shared" ca="1" si="1798"/>
        <v>0</v>
      </c>
      <c r="FN772" s="36">
        <f t="shared" ca="1" si="1820"/>
        <v>0</v>
      </c>
    </row>
    <row r="773" spans="2:170" x14ac:dyDescent="0.25">
      <c r="B773" s="2">
        <v>765</v>
      </c>
      <c r="C773" s="2">
        <f t="shared" si="1826"/>
        <v>64</v>
      </c>
      <c r="D773" s="2">
        <f t="shared" si="1823"/>
        <v>789</v>
      </c>
      <c r="E773" s="2">
        <f t="shared" si="1821"/>
        <v>66</v>
      </c>
      <c r="F773" s="189">
        <f t="shared" si="1825"/>
        <v>69002</v>
      </c>
      <c r="G773" s="2">
        <f t="shared" si="1824"/>
        <v>11</v>
      </c>
      <c r="H773" s="187">
        <f t="shared" si="1675"/>
        <v>98.333333333333343</v>
      </c>
      <c r="I773" s="186">
        <f t="shared" si="1822"/>
        <v>98</v>
      </c>
      <c r="J773" s="2">
        <f t="shared" si="1676"/>
        <v>0</v>
      </c>
      <c r="K773" s="2">
        <f t="shared" si="1677"/>
        <v>1</v>
      </c>
      <c r="L773">
        <f t="shared" si="1678"/>
        <v>2</v>
      </c>
      <c r="M773" s="190">
        <f t="shared" si="1799"/>
        <v>0.62337846431999999</v>
      </c>
      <c r="N773">
        <f t="shared" si="1679"/>
        <v>1</v>
      </c>
      <c r="O773">
        <f t="shared" si="1680"/>
        <v>100</v>
      </c>
      <c r="P773" s="58">
        <f t="shared" si="1681"/>
        <v>2.80520308944</v>
      </c>
      <c r="Q773" s="106">
        <f t="shared" si="1682"/>
        <v>1</v>
      </c>
      <c r="R773" s="59">
        <f t="shared" si="1683"/>
        <v>1</v>
      </c>
      <c r="S773" s="32">
        <f t="shared" si="1800"/>
        <v>1</v>
      </c>
      <c r="T773">
        <f t="shared" si="1684"/>
        <v>1</v>
      </c>
      <c r="U773" s="32">
        <f t="shared" si="1801"/>
        <v>1.9194139800000002E-3</v>
      </c>
      <c r="V773">
        <f t="shared" si="1685"/>
        <v>1</v>
      </c>
      <c r="W773">
        <f t="shared" si="1686"/>
        <v>100</v>
      </c>
      <c r="X773" s="58">
        <f t="shared" si="1687"/>
        <v>8.6373629100000016E-3</v>
      </c>
      <c r="Y773" s="58">
        <f t="shared" si="1688"/>
        <v>8.6373629100000016E-3</v>
      </c>
      <c r="Z773" s="32">
        <f t="shared" si="1689"/>
        <v>8.6373629100000016E-3</v>
      </c>
      <c r="AA773" s="32">
        <f t="shared" si="1690"/>
        <v>0</v>
      </c>
      <c r="AB773" s="59">
        <f t="shared" si="1691"/>
        <v>4.9056245199999996E-3</v>
      </c>
      <c r="AC773" s="59">
        <f t="shared" si="1692"/>
        <v>4.9056245199999996E-3</v>
      </c>
      <c r="AD773">
        <f t="shared" si="1693"/>
        <v>1</v>
      </c>
      <c r="AE773" s="59">
        <f t="shared" si="1694"/>
        <v>4.9056245199999996E-3</v>
      </c>
      <c r="AF773" s="59">
        <f t="shared" si="1695"/>
        <v>4.1758461800000006E-3</v>
      </c>
      <c r="AG773" s="59">
        <f t="shared" si="1696"/>
        <v>4.1758461800000006E-3</v>
      </c>
      <c r="AH773">
        <f t="shared" si="1697"/>
        <v>1</v>
      </c>
      <c r="AI773" s="59">
        <f t="shared" si="1698"/>
        <v>4.1758461800000006E-3</v>
      </c>
      <c r="AJ773" s="59">
        <f t="shared" si="1699"/>
        <v>0</v>
      </c>
      <c r="AK773" s="59">
        <f t="shared" si="1700"/>
        <v>0</v>
      </c>
      <c r="AL773" s="59">
        <f t="shared" si="1701"/>
        <v>0</v>
      </c>
      <c r="AM773" s="12">
        <f t="shared" si="1802"/>
        <v>0</v>
      </c>
      <c r="AN773" s="12">
        <f t="shared" si="1803"/>
        <v>0</v>
      </c>
      <c r="AO773" s="66">
        <f t="shared" si="1702"/>
        <v>0</v>
      </c>
      <c r="AP773" s="66">
        <f t="shared" si="1703"/>
        <v>0</v>
      </c>
      <c r="AQ773" s="59">
        <f t="shared" si="1704"/>
        <v>0</v>
      </c>
      <c r="AR773" s="59">
        <f t="shared" si="1705"/>
        <v>0</v>
      </c>
      <c r="AS773" s="59">
        <f t="shared" si="1706"/>
        <v>0</v>
      </c>
      <c r="AT773" s="12">
        <f t="shared" si="1707"/>
        <v>0</v>
      </c>
      <c r="AU773" s="59">
        <f t="shared" si="1804"/>
        <v>0</v>
      </c>
      <c r="AV773" s="59">
        <f t="shared" si="1805"/>
        <v>0</v>
      </c>
      <c r="AW773" s="70">
        <f t="shared" si="1708"/>
        <v>0</v>
      </c>
      <c r="AX773" s="20">
        <f t="shared" si="1709"/>
        <v>200000</v>
      </c>
      <c r="AY773" s="20">
        <f t="shared" si="1710"/>
        <v>0</v>
      </c>
      <c r="AZ773" s="20">
        <f t="shared" si="1711"/>
        <v>0</v>
      </c>
      <c r="BA773" s="20">
        <f t="shared" si="1712"/>
        <v>200000</v>
      </c>
      <c r="BB773" s="36">
        <f t="shared" si="1713"/>
        <v>1</v>
      </c>
      <c r="BC773" s="36">
        <f t="shared" si="1714"/>
        <v>0</v>
      </c>
      <c r="BD773" s="80">
        <f t="shared" si="1715"/>
        <v>0</v>
      </c>
      <c r="BE773" s="36">
        <f t="shared" si="1716"/>
        <v>0</v>
      </c>
      <c r="BF773" s="36">
        <f t="shared" si="1717"/>
        <v>0</v>
      </c>
      <c r="BG773" s="36">
        <f t="shared" si="1718"/>
        <v>0</v>
      </c>
      <c r="BH773" s="36">
        <f t="shared" si="1719"/>
        <v>0</v>
      </c>
      <c r="BI773" s="36">
        <f t="shared" si="1720"/>
        <v>0</v>
      </c>
      <c r="BJ773" s="36">
        <f t="shared" si="1721"/>
        <v>0</v>
      </c>
      <c r="BK773" s="36">
        <f t="shared" si="1722"/>
        <v>0</v>
      </c>
      <c r="BL773" s="68">
        <f>IF(OR(AT773=0,E773&gt;ProjTerm),0,VLOOKUP(D773,'Life Events'!$AE$5:$AI$1206,5,FALSE))</f>
        <v>0</v>
      </c>
      <c r="BM773" s="93">
        <f t="shared" si="1723"/>
        <v>0</v>
      </c>
      <c r="BN773" s="93">
        <f t="shared" si="1724"/>
        <v>0</v>
      </c>
      <c r="BO773" s="36">
        <f t="shared" si="1725"/>
        <v>0</v>
      </c>
      <c r="BP773" s="36">
        <f t="shared" si="1726"/>
        <v>0</v>
      </c>
      <c r="BQ773" s="36">
        <f t="shared" si="1727"/>
        <v>0</v>
      </c>
      <c r="BR773" s="36">
        <f t="shared" si="1728"/>
        <v>154.78110000000001</v>
      </c>
      <c r="BS773" s="36">
        <f t="shared" si="1729"/>
        <v>0</v>
      </c>
      <c r="BT773" s="36">
        <f t="shared" si="1730"/>
        <v>0</v>
      </c>
      <c r="BU773" s="70" cm="1">
        <f t="array" ref="BU773">IF(AND(ActInt=1,$J773=0),INDEX(Tbl_FwdNom,$B773-IVP,MATCH(ValnDt,Tbl_FwdNom_Cols)),INDEX(Tbl_FwdNom,$B773,MATCH(StartDt,Tbl_FwdNom_Cols)))</f>
        <v>9.8176473499999997</v>
      </c>
      <c r="BV773" s="70" cm="1">
        <f t="array" ref="BV773">INDEX(Tbl_FwdReal,$B773,MATCH(StartDt,Tbl_FwdReal_Cols))</f>
        <v>3.465658983</v>
      </c>
      <c r="BW773" s="70" cm="1">
        <f t="array" ref="BW773">IF(RunType&lt;&gt;"OPN",INDEX(Tbl_FwdReal,$B773,MATCH(ValnDt,Tbl_FwdReal_Cols)),IF(AND($J773=0,ActInt=1),INDEX(Tbl_FwdReal,$B773-IVP,MATCH(ValnDt,Tbl_FwdReal_Cols)),-999))*$K773</f>
        <v>3.465658983</v>
      </c>
      <c r="BX773" s="70">
        <f t="shared" si="1731"/>
        <v>3.4656589830000001E-2</v>
      </c>
      <c r="BY773" s="70">
        <f t="shared" si="1806"/>
        <v>6.1392238056915627E-2</v>
      </c>
      <c r="BZ773" s="64">
        <f t="shared" si="1819"/>
        <v>4.9774698546143359E-3</v>
      </c>
      <c r="CA773" s="70" cm="1">
        <f t="array" ref="CA773">IF($J773=1,CA772*(1+INDEX(Tbl_CPI,$B773,MATCH(IF(RunType="OPN",StartDt,ValnDt),Tbl_CPI_Cols))),0)</f>
        <v>0</v>
      </c>
      <c r="CB773" s="70">
        <f t="shared" si="1807"/>
        <v>69.424680670945278</v>
      </c>
      <c r="CC773" s="70">
        <f t="shared" si="1808"/>
        <v>66.38635365678212</v>
      </c>
      <c r="CD773" s="36">
        <f t="shared" si="1732"/>
        <v>336.30220323298204</v>
      </c>
      <c r="CE773" s="36">
        <f t="shared" si="1733"/>
        <v>0</v>
      </c>
      <c r="CF773" s="36">
        <f t="shared" si="1734"/>
        <v>0</v>
      </c>
      <c r="CG773" s="36">
        <f t="shared" si="1735"/>
        <v>0</v>
      </c>
      <c r="CH773" s="36">
        <f t="shared" si="1736"/>
        <v>0</v>
      </c>
      <c r="CI773" s="36">
        <f t="shared" si="1737"/>
        <v>0</v>
      </c>
      <c r="CJ773" s="36">
        <f t="shared" si="1738"/>
        <v>0</v>
      </c>
      <c r="CK773" s="36">
        <f t="shared" si="1739"/>
        <v>0</v>
      </c>
      <c r="CL773" s="36">
        <f t="shared" si="1740"/>
        <v>0</v>
      </c>
      <c r="CM773" s="36">
        <f t="shared" si="1741"/>
        <v>0</v>
      </c>
      <c r="CN773" s="36">
        <f t="shared" si="1742"/>
        <v>0</v>
      </c>
      <c r="CO773" s="20">
        <f t="shared" si="1743"/>
        <v>120000</v>
      </c>
      <c r="CP773" s="20">
        <f t="shared" si="1744"/>
        <v>2</v>
      </c>
      <c r="CQ773" s="64">
        <f t="shared" si="1745"/>
        <v>0.70943712102000012</v>
      </c>
      <c r="CR773" s="64">
        <f t="shared" si="1746"/>
        <v>1</v>
      </c>
      <c r="CS773" s="36">
        <f t="shared" si="1747"/>
        <v>0</v>
      </c>
      <c r="CT773" s="36">
        <f t="shared" si="1748"/>
        <v>0</v>
      </c>
      <c r="CU773" s="36">
        <f t="shared" si="1749"/>
        <v>0</v>
      </c>
      <c r="CV773" s="36">
        <f t="shared" si="1809"/>
        <v>0</v>
      </c>
      <c r="CW773" s="36">
        <f t="shared" si="1750"/>
        <v>0</v>
      </c>
      <c r="CX773" s="36">
        <f t="shared" si="1751"/>
        <v>0</v>
      </c>
      <c r="CY773" s="36">
        <f t="shared" si="1752"/>
        <v>0</v>
      </c>
      <c r="CZ773" s="36">
        <f t="shared" si="1810"/>
        <v>0</v>
      </c>
      <c r="DA773" s="64">
        <f t="shared" si="1753"/>
        <v>7.8347869739023857E-3</v>
      </c>
      <c r="DB773" s="70">
        <f t="shared" si="1811"/>
        <v>0.99222611972203612</v>
      </c>
      <c r="DC773" s="70">
        <f>PRODUCT($DB$8:DB773)</f>
        <v>8.4067926186045779E-4</v>
      </c>
      <c r="DD773" s="36">
        <f t="shared" si="1754"/>
        <v>0</v>
      </c>
      <c r="DE773" s="36">
        <f t="shared" si="1755"/>
        <v>0</v>
      </c>
      <c r="DF773" s="36">
        <f t="shared" si="1756"/>
        <v>0</v>
      </c>
      <c r="DG773" s="36">
        <f t="shared" si="1757"/>
        <v>0</v>
      </c>
      <c r="DH773" s="36">
        <f t="shared" si="1758"/>
        <v>0</v>
      </c>
      <c r="DI773" s="36">
        <f t="shared" si="1759"/>
        <v>0</v>
      </c>
      <c r="DJ773" s="36">
        <f t="shared" si="1760"/>
        <v>0</v>
      </c>
      <c r="DK773" s="36">
        <f t="shared" si="1761"/>
        <v>0</v>
      </c>
      <c r="DL773" s="36">
        <f t="shared" si="1762"/>
        <v>0</v>
      </c>
      <c r="DM773" s="36">
        <f t="shared" si="1763"/>
        <v>0</v>
      </c>
      <c r="DN773" s="36">
        <f t="shared" ca="1" si="1812"/>
        <v>4.6137290849905055E-12</v>
      </c>
      <c r="DO773" s="64" cm="1">
        <f t="array" ref="DO773">IFERROR(INDEX(Tbl_FwdNom,$B773,MATCH(LIDt,Tbl_FwdNom_Cols,0)),0)</f>
        <v>7.9376499159999998</v>
      </c>
      <c r="DP773" s="64">
        <f t="shared" ca="1" si="1813"/>
        <v>7.8761577750000002</v>
      </c>
      <c r="DQ773" s="64">
        <f t="shared" ca="1" si="1764"/>
        <v>6.3378074375142202E-3</v>
      </c>
      <c r="DR773" s="70">
        <f t="shared" ca="1" si="1765"/>
        <v>0.99370210739309051</v>
      </c>
      <c r="DS773" s="70">
        <f ca="1">PRODUCT($DR$8:DR773)</f>
        <v>2.6532716908702876E-3</v>
      </c>
      <c r="DT773" s="36">
        <f t="shared" ca="1" si="1766"/>
        <v>0</v>
      </c>
      <c r="DU773" s="36">
        <f t="shared" ca="1" si="1767"/>
        <v>0</v>
      </c>
      <c r="DV773" s="36">
        <f t="shared" ca="1" si="1768"/>
        <v>0</v>
      </c>
      <c r="DW773" s="36">
        <f t="shared" ca="1" si="1769"/>
        <v>0</v>
      </c>
      <c r="DX773" s="36">
        <f t="shared" ca="1" si="1770"/>
        <v>0</v>
      </c>
      <c r="DY773" s="36">
        <f t="shared" ca="1" si="1771"/>
        <v>0</v>
      </c>
      <c r="DZ773" s="36">
        <f t="shared" ca="1" si="1772"/>
        <v>0</v>
      </c>
      <c r="EA773" s="36">
        <f t="shared" ca="1" si="1773"/>
        <v>0</v>
      </c>
      <c r="EB773" s="36">
        <f t="shared" ca="1" si="1774"/>
        <v>0</v>
      </c>
      <c r="EC773" s="36">
        <f t="shared" ca="1" si="1775"/>
        <v>0</v>
      </c>
      <c r="ED773" s="36">
        <f t="shared" ca="1" si="1776"/>
        <v>0</v>
      </c>
      <c r="EE773" s="36">
        <f t="shared" ca="1" si="1814"/>
        <v>0</v>
      </c>
      <c r="EF773" s="36">
        <f t="shared" ca="1" si="1777"/>
        <v>0</v>
      </c>
      <c r="EG773" s="64"/>
      <c r="EH773" s="64"/>
      <c r="EI773" s="64"/>
      <c r="EJ773" s="70"/>
      <c r="EK773" s="70"/>
      <c r="EL773" s="70"/>
      <c r="EM773" s="70"/>
      <c r="EN773" s="70"/>
      <c r="EO773" s="36">
        <f t="shared" si="1778"/>
        <v>0</v>
      </c>
      <c r="EP773" s="36">
        <f t="shared" si="1779"/>
        <v>0</v>
      </c>
      <c r="EQ773" s="36">
        <f t="shared" si="1780"/>
        <v>0</v>
      </c>
      <c r="ER773" s="36">
        <f t="shared" si="1781"/>
        <v>0</v>
      </c>
      <c r="ES773" s="36">
        <f t="shared" si="1782"/>
        <v>0</v>
      </c>
      <c r="ET773" s="36">
        <f t="shared" si="1783"/>
        <v>0</v>
      </c>
      <c r="EU773" s="36">
        <f t="shared" si="1815"/>
        <v>0</v>
      </c>
      <c r="EV773" s="36">
        <f t="shared" si="1784"/>
        <v>0</v>
      </c>
      <c r="EW773" s="36">
        <f t="shared" si="1785"/>
        <v>0</v>
      </c>
      <c r="EX773" s="36">
        <f t="shared" si="1816"/>
        <v>0</v>
      </c>
      <c r="EY773" s="36">
        <f t="shared" si="1786"/>
        <v>0</v>
      </c>
      <c r="EZ773" s="36">
        <f t="shared" si="1787"/>
        <v>0</v>
      </c>
      <c r="FA773" s="36">
        <f t="shared" si="1788"/>
        <v>0</v>
      </c>
      <c r="FB773" s="36">
        <f t="shared" si="1789"/>
        <v>0</v>
      </c>
      <c r="FC773" s="36">
        <f t="shared" si="1817"/>
        <v>0</v>
      </c>
      <c r="FD773" s="36">
        <f t="shared" si="1790"/>
        <v>0</v>
      </c>
      <c r="FE773" s="36">
        <f t="shared" si="1791"/>
        <v>0</v>
      </c>
      <c r="FF773" s="36">
        <f t="shared" si="1818"/>
        <v>0</v>
      </c>
      <c r="FG773" s="36">
        <f t="shared" si="1792"/>
        <v>0</v>
      </c>
      <c r="FH773" s="36">
        <f t="shared" si="1793"/>
        <v>0</v>
      </c>
      <c r="FI773" s="36">
        <f t="shared" si="1794"/>
        <v>0</v>
      </c>
      <c r="FJ773" s="36">
        <f t="shared" ca="1" si="1795"/>
        <v>0</v>
      </c>
      <c r="FK773" s="36">
        <f t="shared" si="1796"/>
        <v>0</v>
      </c>
      <c r="FL773" s="36">
        <f t="shared" si="1797"/>
        <v>0</v>
      </c>
      <c r="FM773" s="36">
        <f t="shared" ca="1" si="1798"/>
        <v>0</v>
      </c>
      <c r="FN773" s="36">
        <f t="shared" ca="1" si="1820"/>
        <v>0</v>
      </c>
    </row>
    <row r="774" spans="2:170" x14ac:dyDescent="0.25">
      <c r="B774" s="2">
        <v>766</v>
      </c>
      <c r="C774" s="2">
        <f t="shared" si="1826"/>
        <v>64</v>
      </c>
      <c r="D774" s="2">
        <f t="shared" si="1823"/>
        <v>790</v>
      </c>
      <c r="E774" s="2">
        <f t="shared" si="1821"/>
        <v>66</v>
      </c>
      <c r="F774" s="189">
        <f t="shared" si="1825"/>
        <v>69033</v>
      </c>
      <c r="G774" s="2">
        <f t="shared" si="1824"/>
        <v>12</v>
      </c>
      <c r="H774" s="187">
        <f t="shared" si="1675"/>
        <v>98.416666666666657</v>
      </c>
      <c r="I774" s="186">
        <f t="shared" si="1822"/>
        <v>98</v>
      </c>
      <c r="J774" s="2">
        <f t="shared" si="1676"/>
        <v>0</v>
      </c>
      <c r="K774" s="2">
        <f t="shared" si="1677"/>
        <v>1</v>
      </c>
      <c r="L774">
        <f t="shared" si="1678"/>
        <v>2</v>
      </c>
      <c r="M774" s="190">
        <f t="shared" si="1799"/>
        <v>0.62337846431999999</v>
      </c>
      <c r="N774">
        <f t="shared" si="1679"/>
        <v>1</v>
      </c>
      <c r="O774">
        <f t="shared" si="1680"/>
        <v>100</v>
      </c>
      <c r="P774" s="58">
        <f t="shared" si="1681"/>
        <v>2.80520308944</v>
      </c>
      <c r="Q774" s="106">
        <f t="shared" si="1682"/>
        <v>1</v>
      </c>
      <c r="R774" s="59">
        <f t="shared" si="1683"/>
        <v>1</v>
      </c>
      <c r="S774" s="32">
        <f t="shared" si="1800"/>
        <v>1</v>
      </c>
      <c r="T774">
        <f t="shared" si="1684"/>
        <v>1</v>
      </c>
      <c r="U774" s="32">
        <f t="shared" si="1801"/>
        <v>1.9194139800000002E-3</v>
      </c>
      <c r="V774">
        <f t="shared" si="1685"/>
        <v>1</v>
      </c>
      <c r="W774">
        <f t="shared" si="1686"/>
        <v>100</v>
      </c>
      <c r="X774" s="58">
        <f t="shared" si="1687"/>
        <v>8.6373629100000016E-3</v>
      </c>
      <c r="Y774" s="58">
        <f t="shared" si="1688"/>
        <v>8.6373629100000016E-3</v>
      </c>
      <c r="Z774" s="32">
        <f t="shared" si="1689"/>
        <v>8.6373629100000016E-3</v>
      </c>
      <c r="AA774" s="32">
        <f t="shared" si="1690"/>
        <v>0</v>
      </c>
      <c r="AB774" s="59">
        <f t="shared" si="1691"/>
        <v>4.9056245199999996E-3</v>
      </c>
      <c r="AC774" s="59">
        <f t="shared" si="1692"/>
        <v>4.9056245199999996E-3</v>
      </c>
      <c r="AD774">
        <f t="shared" si="1693"/>
        <v>1</v>
      </c>
      <c r="AE774" s="59">
        <f t="shared" si="1694"/>
        <v>4.9056245199999996E-3</v>
      </c>
      <c r="AF774" s="59">
        <f t="shared" si="1695"/>
        <v>4.1758461800000006E-3</v>
      </c>
      <c r="AG774" s="59">
        <f t="shared" si="1696"/>
        <v>4.1758461800000006E-3</v>
      </c>
      <c r="AH774">
        <f t="shared" si="1697"/>
        <v>1</v>
      </c>
      <c r="AI774" s="59">
        <f t="shared" si="1698"/>
        <v>4.1758461800000006E-3</v>
      </c>
      <c r="AJ774" s="59">
        <f t="shared" si="1699"/>
        <v>0</v>
      </c>
      <c r="AK774" s="59">
        <f t="shared" si="1700"/>
        <v>0</v>
      </c>
      <c r="AL774" s="59">
        <f t="shared" si="1701"/>
        <v>0</v>
      </c>
      <c r="AM774" s="12">
        <f t="shared" si="1802"/>
        <v>0</v>
      </c>
      <c r="AN774" s="12">
        <f t="shared" si="1803"/>
        <v>0</v>
      </c>
      <c r="AO774" s="66">
        <f t="shared" si="1702"/>
        <v>0</v>
      </c>
      <c r="AP774" s="66">
        <f t="shared" si="1703"/>
        <v>0</v>
      </c>
      <c r="AQ774" s="59">
        <f t="shared" si="1704"/>
        <v>0</v>
      </c>
      <c r="AR774" s="59">
        <f t="shared" si="1705"/>
        <v>0</v>
      </c>
      <c r="AS774" s="59">
        <f t="shared" si="1706"/>
        <v>0</v>
      </c>
      <c r="AT774" s="12">
        <f t="shared" si="1707"/>
        <v>0</v>
      </c>
      <c r="AU774" s="59">
        <f t="shared" si="1804"/>
        <v>0</v>
      </c>
      <c r="AV774" s="59">
        <f t="shared" si="1805"/>
        <v>0</v>
      </c>
      <c r="AW774" s="70">
        <f t="shared" si="1708"/>
        <v>0</v>
      </c>
      <c r="AX774" s="20">
        <f t="shared" si="1709"/>
        <v>200000</v>
      </c>
      <c r="AY774" s="20">
        <f t="shared" si="1710"/>
        <v>0</v>
      </c>
      <c r="AZ774" s="20">
        <f t="shared" si="1711"/>
        <v>0</v>
      </c>
      <c r="BA774" s="20">
        <f t="shared" si="1712"/>
        <v>200000</v>
      </c>
      <c r="BB774" s="36">
        <f t="shared" si="1713"/>
        <v>1</v>
      </c>
      <c r="BC774" s="36">
        <f t="shared" si="1714"/>
        <v>0</v>
      </c>
      <c r="BD774" s="80">
        <f t="shared" si="1715"/>
        <v>0</v>
      </c>
      <c r="BE774" s="36">
        <f t="shared" si="1716"/>
        <v>0</v>
      </c>
      <c r="BF774" s="36">
        <f t="shared" si="1717"/>
        <v>0</v>
      </c>
      <c r="BG774" s="36">
        <f t="shared" si="1718"/>
        <v>0</v>
      </c>
      <c r="BH774" s="36">
        <f t="shared" si="1719"/>
        <v>0</v>
      </c>
      <c r="BI774" s="36">
        <f t="shared" si="1720"/>
        <v>0</v>
      </c>
      <c r="BJ774" s="36">
        <f t="shared" si="1721"/>
        <v>0</v>
      </c>
      <c r="BK774" s="36">
        <f t="shared" si="1722"/>
        <v>0</v>
      </c>
      <c r="BL774" s="68">
        <f>IF(OR(AT774=0,E774&gt;ProjTerm),0,VLOOKUP(D774,'Life Events'!$AE$5:$AI$1206,5,FALSE))</f>
        <v>0</v>
      </c>
      <c r="BM774" s="93">
        <f t="shared" si="1723"/>
        <v>0</v>
      </c>
      <c r="BN774" s="93">
        <f t="shared" si="1724"/>
        <v>0</v>
      </c>
      <c r="BO774" s="36">
        <f t="shared" si="1725"/>
        <v>0</v>
      </c>
      <c r="BP774" s="36">
        <f t="shared" si="1726"/>
        <v>0</v>
      </c>
      <c r="BQ774" s="36">
        <f t="shared" si="1727"/>
        <v>0</v>
      </c>
      <c r="BR774" s="36">
        <f t="shared" si="1728"/>
        <v>154.78110000000001</v>
      </c>
      <c r="BS774" s="36">
        <f t="shared" si="1729"/>
        <v>0</v>
      </c>
      <c r="BT774" s="36">
        <f t="shared" si="1730"/>
        <v>0</v>
      </c>
      <c r="BU774" s="70" cm="1">
        <f t="array" ref="BU774">IF(AND(ActInt=1,$J774=0),INDEX(Tbl_FwdNom,$B774-IVP,MATCH(ValnDt,Tbl_FwdNom_Cols)),INDEX(Tbl_FwdNom,$B774,MATCH(StartDt,Tbl_FwdNom_Cols)))</f>
        <v>9.811684649</v>
      </c>
      <c r="BV774" s="70" cm="1">
        <f t="array" ref="BV774">INDEX(Tbl_FwdReal,$B774,MATCH(StartDt,Tbl_FwdReal_Cols))</f>
        <v>3.46227616</v>
      </c>
      <c r="BW774" s="70" cm="1">
        <f t="array" ref="BW774">IF(RunType&lt;&gt;"OPN",INDEX(Tbl_FwdReal,$B774,MATCH(ValnDt,Tbl_FwdReal_Cols)),IF(AND($J774=0,ActInt=1),INDEX(Tbl_FwdReal,$B774-IVP,MATCH(ValnDt,Tbl_FwdReal_Cols)),-999))*$K774</f>
        <v>3.46227616</v>
      </c>
      <c r="BX774" s="70">
        <f t="shared" si="1731"/>
        <v>3.4622761600000003E-2</v>
      </c>
      <c r="BY774" s="70">
        <f t="shared" si="1806"/>
        <v>6.1369309903649194E-2</v>
      </c>
      <c r="BZ774" s="64">
        <f t="shared" si="1819"/>
        <v>4.9756607130631014E-3</v>
      </c>
      <c r="CA774" s="70" cm="1">
        <f t="array" ref="CA774">IF($J774=1,CA773*(1+INDEX(Tbl_CPI,$B774,MATCH(IF(RunType="OPN",StartDt,ValnDt),Tbl_CPI_Cols))),0)</f>
        <v>0</v>
      </c>
      <c r="CB774" s="70">
        <f t="shared" si="1807"/>
        <v>69.770114327076655</v>
      </c>
      <c r="CC774" s="70">
        <f t="shared" si="1808"/>
        <v>66.38635365678212</v>
      </c>
      <c r="CD774" s="36">
        <f t="shared" si="1732"/>
        <v>336.30220323298204</v>
      </c>
      <c r="CE774" s="36">
        <f t="shared" si="1733"/>
        <v>0</v>
      </c>
      <c r="CF774" s="36">
        <f t="shared" si="1734"/>
        <v>0</v>
      </c>
      <c r="CG774" s="36">
        <f t="shared" si="1735"/>
        <v>0</v>
      </c>
      <c r="CH774" s="36">
        <f t="shared" si="1736"/>
        <v>0</v>
      </c>
      <c r="CI774" s="36">
        <f t="shared" si="1737"/>
        <v>0</v>
      </c>
      <c r="CJ774" s="36">
        <f t="shared" si="1738"/>
        <v>0</v>
      </c>
      <c r="CK774" s="36">
        <f t="shared" si="1739"/>
        <v>0</v>
      </c>
      <c r="CL774" s="36">
        <f t="shared" si="1740"/>
        <v>0</v>
      </c>
      <c r="CM774" s="36">
        <f t="shared" si="1741"/>
        <v>0</v>
      </c>
      <c r="CN774" s="36">
        <f t="shared" si="1742"/>
        <v>0</v>
      </c>
      <c r="CO774" s="20">
        <f t="shared" si="1743"/>
        <v>120000</v>
      </c>
      <c r="CP774" s="20">
        <f t="shared" si="1744"/>
        <v>2</v>
      </c>
      <c r="CQ774" s="64">
        <f t="shared" si="1745"/>
        <v>0.70943712102000012</v>
      </c>
      <c r="CR774" s="64">
        <f t="shared" si="1746"/>
        <v>1</v>
      </c>
      <c r="CS774" s="36">
        <f t="shared" si="1747"/>
        <v>0</v>
      </c>
      <c r="CT774" s="36">
        <f t="shared" si="1748"/>
        <v>0</v>
      </c>
      <c r="CU774" s="36">
        <f t="shared" si="1749"/>
        <v>0</v>
      </c>
      <c r="CV774" s="36">
        <f t="shared" si="1809"/>
        <v>0</v>
      </c>
      <c r="CW774" s="36">
        <f t="shared" si="1750"/>
        <v>0</v>
      </c>
      <c r="CX774" s="36">
        <f t="shared" si="1751"/>
        <v>0</v>
      </c>
      <c r="CY774" s="36">
        <f t="shared" si="1752"/>
        <v>0</v>
      </c>
      <c r="CZ774" s="36">
        <f t="shared" si="1810"/>
        <v>0</v>
      </c>
      <c r="DA774" s="64">
        <f t="shared" si="1753"/>
        <v>7.8302267118135482E-3</v>
      </c>
      <c r="DB774" s="70">
        <f t="shared" si="1811"/>
        <v>0.99223060937816798</v>
      </c>
      <c r="DC774" s="70">
        <f>PRODUCT($DB$8:DB774)</f>
        <v>8.3414769628739052E-4</v>
      </c>
      <c r="DD774" s="36">
        <f t="shared" si="1754"/>
        <v>0</v>
      </c>
      <c r="DE774" s="36">
        <f t="shared" si="1755"/>
        <v>0</v>
      </c>
      <c r="DF774" s="36">
        <f t="shared" si="1756"/>
        <v>0</v>
      </c>
      <c r="DG774" s="36">
        <f t="shared" si="1757"/>
        <v>0</v>
      </c>
      <c r="DH774" s="36">
        <f t="shared" si="1758"/>
        <v>0</v>
      </c>
      <c r="DI774" s="36">
        <f t="shared" si="1759"/>
        <v>0</v>
      </c>
      <c r="DJ774" s="36">
        <f t="shared" si="1760"/>
        <v>0</v>
      </c>
      <c r="DK774" s="36">
        <f t="shared" si="1761"/>
        <v>0</v>
      </c>
      <c r="DL774" s="36">
        <f t="shared" si="1762"/>
        <v>0</v>
      </c>
      <c r="DM774" s="36">
        <f t="shared" si="1763"/>
        <v>0</v>
      </c>
      <c r="DN774" s="36">
        <f t="shared" ca="1" si="1812"/>
        <v>4.6137290849905055E-12</v>
      </c>
      <c r="DO774" s="64" cm="1">
        <f t="array" ref="DO774">IFERROR(INDEX(Tbl_FwdNom,$B774,MATCH(LIDt,Tbl_FwdNom_Cols,0)),0)</f>
        <v>7.9359413280000002</v>
      </c>
      <c r="DP774" s="64">
        <f t="shared" ca="1" si="1813"/>
        <v>7.8744501600000003</v>
      </c>
      <c r="DQ774" s="64">
        <f t="shared" ca="1" si="1764"/>
        <v>6.336479950793894E-3</v>
      </c>
      <c r="DR774" s="70">
        <f t="shared" ca="1" si="1765"/>
        <v>0.99370341821345509</v>
      </c>
      <c r="DS774" s="70">
        <f ca="1">PRODUCT($DR$8:DR774)</f>
        <v>2.6365651486667985E-3</v>
      </c>
      <c r="DT774" s="36">
        <f t="shared" ca="1" si="1766"/>
        <v>0</v>
      </c>
      <c r="DU774" s="36">
        <f t="shared" ca="1" si="1767"/>
        <v>0</v>
      </c>
      <c r="DV774" s="36">
        <f t="shared" ca="1" si="1768"/>
        <v>0</v>
      </c>
      <c r="DW774" s="36">
        <f t="shared" ca="1" si="1769"/>
        <v>0</v>
      </c>
      <c r="DX774" s="36">
        <f t="shared" ca="1" si="1770"/>
        <v>0</v>
      </c>
      <c r="DY774" s="36">
        <f t="shared" ca="1" si="1771"/>
        <v>0</v>
      </c>
      <c r="DZ774" s="36">
        <f t="shared" ca="1" si="1772"/>
        <v>0</v>
      </c>
      <c r="EA774" s="36">
        <f t="shared" ca="1" si="1773"/>
        <v>0</v>
      </c>
      <c r="EB774" s="36">
        <f t="shared" ca="1" si="1774"/>
        <v>0</v>
      </c>
      <c r="EC774" s="36">
        <f t="shared" ca="1" si="1775"/>
        <v>0</v>
      </c>
      <c r="ED774" s="36">
        <f t="shared" ca="1" si="1776"/>
        <v>0</v>
      </c>
      <c r="EE774" s="36">
        <f t="shared" ca="1" si="1814"/>
        <v>0</v>
      </c>
      <c r="EF774" s="36">
        <f t="shared" ca="1" si="1777"/>
        <v>0</v>
      </c>
      <c r="EG774" s="64"/>
      <c r="EH774" s="64"/>
      <c r="EI774" s="64"/>
      <c r="EJ774" s="70"/>
      <c r="EK774" s="70"/>
      <c r="EL774" s="70"/>
      <c r="EM774" s="70"/>
      <c r="EN774" s="70"/>
      <c r="EO774" s="36">
        <f t="shared" si="1778"/>
        <v>0</v>
      </c>
      <c r="EP774" s="36">
        <f t="shared" si="1779"/>
        <v>0</v>
      </c>
      <c r="EQ774" s="36">
        <f t="shared" si="1780"/>
        <v>0</v>
      </c>
      <c r="ER774" s="36">
        <f t="shared" si="1781"/>
        <v>0</v>
      </c>
      <c r="ES774" s="36">
        <f t="shared" si="1782"/>
        <v>0</v>
      </c>
      <c r="ET774" s="36">
        <f t="shared" si="1783"/>
        <v>0</v>
      </c>
      <c r="EU774" s="36">
        <f t="shared" si="1815"/>
        <v>0</v>
      </c>
      <c r="EV774" s="36">
        <f t="shared" si="1784"/>
        <v>0</v>
      </c>
      <c r="EW774" s="36">
        <f t="shared" si="1785"/>
        <v>0</v>
      </c>
      <c r="EX774" s="36">
        <f t="shared" si="1816"/>
        <v>0</v>
      </c>
      <c r="EY774" s="36">
        <f t="shared" si="1786"/>
        <v>0</v>
      </c>
      <c r="EZ774" s="36">
        <f t="shared" si="1787"/>
        <v>0</v>
      </c>
      <c r="FA774" s="36">
        <f t="shared" si="1788"/>
        <v>0</v>
      </c>
      <c r="FB774" s="36">
        <f t="shared" si="1789"/>
        <v>0</v>
      </c>
      <c r="FC774" s="36">
        <f t="shared" si="1817"/>
        <v>0</v>
      </c>
      <c r="FD774" s="36">
        <f t="shared" si="1790"/>
        <v>0</v>
      </c>
      <c r="FE774" s="36">
        <f t="shared" si="1791"/>
        <v>0</v>
      </c>
      <c r="FF774" s="36">
        <f t="shared" si="1818"/>
        <v>0</v>
      </c>
      <c r="FG774" s="36">
        <f t="shared" si="1792"/>
        <v>0</v>
      </c>
      <c r="FH774" s="36">
        <f t="shared" si="1793"/>
        <v>0</v>
      </c>
      <c r="FI774" s="36">
        <f t="shared" si="1794"/>
        <v>0</v>
      </c>
      <c r="FJ774" s="36">
        <f t="shared" ca="1" si="1795"/>
        <v>0</v>
      </c>
      <c r="FK774" s="36">
        <f t="shared" si="1796"/>
        <v>0</v>
      </c>
      <c r="FL774" s="36">
        <f t="shared" si="1797"/>
        <v>0</v>
      </c>
      <c r="FM774" s="36">
        <f t="shared" ca="1" si="1798"/>
        <v>0</v>
      </c>
      <c r="FN774" s="36">
        <f t="shared" ca="1" si="1820"/>
        <v>0</v>
      </c>
    </row>
    <row r="775" spans="2:170" x14ac:dyDescent="0.25">
      <c r="B775" s="2">
        <v>767</v>
      </c>
      <c r="C775" s="2">
        <f t="shared" si="1826"/>
        <v>64</v>
      </c>
      <c r="D775" s="2">
        <f t="shared" si="1823"/>
        <v>791</v>
      </c>
      <c r="E775" s="2">
        <f t="shared" si="1821"/>
        <v>66</v>
      </c>
      <c r="F775" s="189">
        <f t="shared" si="1825"/>
        <v>69064</v>
      </c>
      <c r="G775" s="2">
        <f t="shared" si="1824"/>
        <v>1</v>
      </c>
      <c r="H775" s="187">
        <f t="shared" si="1675"/>
        <v>98.5</v>
      </c>
      <c r="I775" s="186">
        <f t="shared" si="1822"/>
        <v>98</v>
      </c>
      <c r="J775" s="2">
        <f t="shared" si="1676"/>
        <v>0</v>
      </c>
      <c r="K775" s="2">
        <f t="shared" si="1677"/>
        <v>1</v>
      </c>
      <c r="L775">
        <f t="shared" si="1678"/>
        <v>2</v>
      </c>
      <c r="M775" s="190">
        <f t="shared" si="1799"/>
        <v>0.62337846431999999</v>
      </c>
      <c r="N775">
        <f t="shared" si="1679"/>
        <v>1</v>
      </c>
      <c r="O775">
        <f t="shared" si="1680"/>
        <v>100</v>
      </c>
      <c r="P775" s="58">
        <f t="shared" si="1681"/>
        <v>2.80520308944</v>
      </c>
      <c r="Q775" s="106">
        <f t="shared" si="1682"/>
        <v>1</v>
      </c>
      <c r="R775" s="59">
        <f t="shared" si="1683"/>
        <v>1</v>
      </c>
      <c r="S775" s="32">
        <f t="shared" si="1800"/>
        <v>1</v>
      </c>
      <c r="T775">
        <f t="shared" si="1684"/>
        <v>1</v>
      </c>
      <c r="U775" s="32">
        <f t="shared" si="1801"/>
        <v>1.9194139800000002E-3</v>
      </c>
      <c r="V775">
        <f t="shared" si="1685"/>
        <v>1</v>
      </c>
      <c r="W775">
        <f t="shared" si="1686"/>
        <v>100</v>
      </c>
      <c r="X775" s="58">
        <f t="shared" si="1687"/>
        <v>8.6373629100000016E-3</v>
      </c>
      <c r="Y775" s="58">
        <f t="shared" si="1688"/>
        <v>8.6373629100000016E-3</v>
      </c>
      <c r="Z775" s="32">
        <f t="shared" si="1689"/>
        <v>8.6373629100000016E-3</v>
      </c>
      <c r="AA775" s="32">
        <f t="shared" si="1690"/>
        <v>0</v>
      </c>
      <c r="AB775" s="59">
        <f t="shared" si="1691"/>
        <v>4.9056245199999996E-3</v>
      </c>
      <c r="AC775" s="59">
        <f t="shared" si="1692"/>
        <v>4.9056245199999996E-3</v>
      </c>
      <c r="AD775">
        <f t="shared" si="1693"/>
        <v>1</v>
      </c>
      <c r="AE775" s="59">
        <f t="shared" si="1694"/>
        <v>4.9056245199999996E-3</v>
      </c>
      <c r="AF775" s="59">
        <f t="shared" si="1695"/>
        <v>4.1758461800000006E-3</v>
      </c>
      <c r="AG775" s="59">
        <f t="shared" si="1696"/>
        <v>4.1758461800000006E-3</v>
      </c>
      <c r="AH775">
        <f t="shared" si="1697"/>
        <v>1</v>
      </c>
      <c r="AI775" s="59">
        <f t="shared" si="1698"/>
        <v>4.1758461800000006E-3</v>
      </c>
      <c r="AJ775" s="59">
        <f t="shared" si="1699"/>
        <v>0</v>
      </c>
      <c r="AK775" s="59">
        <f t="shared" si="1700"/>
        <v>0</v>
      </c>
      <c r="AL775" s="59">
        <f t="shared" si="1701"/>
        <v>0</v>
      </c>
      <c r="AM775" s="12">
        <f t="shared" si="1802"/>
        <v>0</v>
      </c>
      <c r="AN775" s="12">
        <f t="shared" si="1803"/>
        <v>0</v>
      </c>
      <c r="AO775" s="66">
        <f t="shared" si="1702"/>
        <v>0</v>
      </c>
      <c r="AP775" s="66">
        <f t="shared" si="1703"/>
        <v>0</v>
      </c>
      <c r="AQ775" s="59">
        <f t="shared" si="1704"/>
        <v>0</v>
      </c>
      <c r="AR775" s="59">
        <f t="shared" si="1705"/>
        <v>0</v>
      </c>
      <c r="AS775" s="59">
        <f t="shared" si="1706"/>
        <v>0</v>
      </c>
      <c r="AT775" s="12">
        <f t="shared" si="1707"/>
        <v>0</v>
      </c>
      <c r="AU775" s="59">
        <f t="shared" si="1804"/>
        <v>0</v>
      </c>
      <c r="AV775" s="59">
        <f t="shared" si="1805"/>
        <v>0</v>
      </c>
      <c r="AW775" s="70">
        <f t="shared" si="1708"/>
        <v>0</v>
      </c>
      <c r="AX775" s="20">
        <f t="shared" si="1709"/>
        <v>200000</v>
      </c>
      <c r="AY775" s="20">
        <f t="shared" si="1710"/>
        <v>0</v>
      </c>
      <c r="AZ775" s="20">
        <f t="shared" si="1711"/>
        <v>0</v>
      </c>
      <c r="BA775" s="20">
        <f t="shared" si="1712"/>
        <v>200000</v>
      </c>
      <c r="BB775" s="36">
        <f t="shared" si="1713"/>
        <v>1</v>
      </c>
      <c r="BC775" s="36">
        <f t="shared" si="1714"/>
        <v>0</v>
      </c>
      <c r="BD775" s="80">
        <f t="shared" si="1715"/>
        <v>0</v>
      </c>
      <c r="BE775" s="36">
        <f t="shared" si="1716"/>
        <v>0</v>
      </c>
      <c r="BF775" s="36">
        <f t="shared" si="1717"/>
        <v>0</v>
      </c>
      <c r="BG775" s="36">
        <f t="shared" si="1718"/>
        <v>0</v>
      </c>
      <c r="BH775" s="36">
        <f t="shared" si="1719"/>
        <v>0</v>
      </c>
      <c r="BI775" s="36">
        <f t="shared" si="1720"/>
        <v>0</v>
      </c>
      <c r="BJ775" s="36">
        <f t="shared" si="1721"/>
        <v>0</v>
      </c>
      <c r="BK775" s="36">
        <f t="shared" si="1722"/>
        <v>0</v>
      </c>
      <c r="BL775" s="68">
        <f>IF(OR(AT775=0,E775&gt;ProjTerm),0,VLOOKUP(D775,'Life Events'!$AE$5:$AI$1206,5,FALSE))</f>
        <v>0</v>
      </c>
      <c r="BM775" s="93">
        <f t="shared" si="1723"/>
        <v>0</v>
      </c>
      <c r="BN775" s="93">
        <f t="shared" si="1724"/>
        <v>0</v>
      </c>
      <c r="BO775" s="36">
        <f t="shared" si="1725"/>
        <v>0</v>
      </c>
      <c r="BP775" s="36">
        <f t="shared" si="1726"/>
        <v>0</v>
      </c>
      <c r="BQ775" s="36">
        <f t="shared" si="1727"/>
        <v>0</v>
      </c>
      <c r="BR775" s="36">
        <f t="shared" si="1728"/>
        <v>154.78110000000001</v>
      </c>
      <c r="BS775" s="36">
        <f t="shared" si="1729"/>
        <v>0</v>
      </c>
      <c r="BT775" s="36">
        <f t="shared" si="1730"/>
        <v>0</v>
      </c>
      <c r="BU775" s="70" cm="1">
        <f t="array" ref="BU775">IF(AND(ActInt=1,$J775=0),INDEX(Tbl_FwdNom,$B775-IVP,MATCH(ValnDt,Tbl_FwdNom_Cols)),INDEX(Tbl_FwdNom,$B775,MATCH(StartDt,Tbl_FwdNom_Cols)))</f>
        <v>9.8057222720000006</v>
      </c>
      <c r="BV775" s="70" cm="1">
        <f t="array" ref="BV775">INDEX(Tbl_FwdReal,$B775,MATCH(StartDt,Tbl_FwdReal_Cols))</f>
        <v>3.4588934469999999</v>
      </c>
      <c r="BW775" s="70" cm="1">
        <f t="array" ref="BW775">IF(RunType&lt;&gt;"OPN",INDEX(Tbl_FwdReal,$B775,MATCH(ValnDt,Tbl_FwdReal_Cols)),IF(AND($J775=0,ActInt=1),INDEX(Tbl_FwdReal,$B775-IVP,MATCH(ValnDt,Tbl_FwdReal_Cols)),-999))*$K775</f>
        <v>3.4588934469999999</v>
      </c>
      <c r="BX775" s="70">
        <f t="shared" si="1731"/>
        <v>3.4588934469999999E-2</v>
      </c>
      <c r="BY775" s="70">
        <f t="shared" si="1806"/>
        <v>6.1346382254236831E-2</v>
      </c>
      <c r="BZ775" s="64">
        <f t="shared" si="1819"/>
        <v>4.9738515754442769E-3</v>
      </c>
      <c r="CA775" s="70" cm="1">
        <f t="array" ref="CA775">IF($J775=1,CA774*(1+INDEX(Tbl_CPI,$B775,MATCH(IF(RunType="OPN",StartDt,ValnDt),Tbl_CPI_Cols))),0)</f>
        <v>0</v>
      </c>
      <c r="CB775" s="70">
        <f t="shared" si="1807"/>
        <v>70.117140520141319</v>
      </c>
      <c r="CC775" s="70">
        <f t="shared" si="1808"/>
        <v>66.38635365678212</v>
      </c>
      <c r="CD775" s="36">
        <f t="shared" si="1732"/>
        <v>336.30220323298204</v>
      </c>
      <c r="CE775" s="36">
        <f t="shared" si="1733"/>
        <v>0</v>
      </c>
      <c r="CF775" s="36">
        <f t="shared" si="1734"/>
        <v>0</v>
      </c>
      <c r="CG775" s="36">
        <f t="shared" si="1735"/>
        <v>0</v>
      </c>
      <c r="CH775" s="36">
        <f t="shared" si="1736"/>
        <v>0</v>
      </c>
      <c r="CI775" s="36">
        <f t="shared" si="1737"/>
        <v>0</v>
      </c>
      <c r="CJ775" s="36">
        <f t="shared" si="1738"/>
        <v>0</v>
      </c>
      <c r="CK775" s="36">
        <f t="shared" si="1739"/>
        <v>0</v>
      </c>
      <c r="CL775" s="36">
        <f t="shared" si="1740"/>
        <v>0</v>
      </c>
      <c r="CM775" s="36">
        <f t="shared" si="1741"/>
        <v>0</v>
      </c>
      <c r="CN775" s="36">
        <f t="shared" si="1742"/>
        <v>0</v>
      </c>
      <c r="CO775" s="20">
        <f t="shared" si="1743"/>
        <v>120000</v>
      </c>
      <c r="CP775" s="20">
        <f t="shared" si="1744"/>
        <v>2</v>
      </c>
      <c r="CQ775" s="64">
        <f t="shared" si="1745"/>
        <v>0.70943712102000012</v>
      </c>
      <c r="CR775" s="64">
        <f t="shared" si="1746"/>
        <v>1</v>
      </c>
      <c r="CS775" s="36">
        <f t="shared" si="1747"/>
        <v>0</v>
      </c>
      <c r="CT775" s="36">
        <f t="shared" si="1748"/>
        <v>0</v>
      </c>
      <c r="CU775" s="36">
        <f t="shared" si="1749"/>
        <v>0</v>
      </c>
      <c r="CV775" s="36">
        <f t="shared" si="1809"/>
        <v>0</v>
      </c>
      <c r="CW775" s="36">
        <f t="shared" si="1750"/>
        <v>0</v>
      </c>
      <c r="CX775" s="36">
        <f t="shared" si="1751"/>
        <v>0</v>
      </c>
      <c r="CY775" s="36">
        <f t="shared" si="1752"/>
        <v>0</v>
      </c>
      <c r="CZ775" s="36">
        <f t="shared" si="1810"/>
        <v>0</v>
      </c>
      <c r="DA775" s="64">
        <f t="shared" si="1753"/>
        <v>7.8256664705480539E-3</v>
      </c>
      <c r="DB775" s="70">
        <f t="shared" si="1811"/>
        <v>0.99223509905442886</v>
      </c>
      <c r="DC775" s="70">
        <f>PRODUCT($DB$8:DB775)</f>
        <v>8.2767062205174255E-4</v>
      </c>
      <c r="DD775" s="36">
        <f t="shared" si="1754"/>
        <v>0</v>
      </c>
      <c r="DE775" s="36">
        <f t="shared" si="1755"/>
        <v>0</v>
      </c>
      <c r="DF775" s="36">
        <f t="shared" si="1756"/>
        <v>0</v>
      </c>
      <c r="DG775" s="36">
        <f t="shared" si="1757"/>
        <v>0</v>
      </c>
      <c r="DH775" s="36">
        <f t="shared" si="1758"/>
        <v>0</v>
      </c>
      <c r="DI775" s="36">
        <f t="shared" si="1759"/>
        <v>0</v>
      </c>
      <c r="DJ775" s="36">
        <f t="shared" si="1760"/>
        <v>0</v>
      </c>
      <c r="DK775" s="36">
        <f t="shared" si="1761"/>
        <v>0</v>
      </c>
      <c r="DL775" s="36">
        <f t="shared" si="1762"/>
        <v>0</v>
      </c>
      <c r="DM775" s="36">
        <f t="shared" si="1763"/>
        <v>0</v>
      </c>
      <c r="DN775" s="36">
        <f t="shared" ca="1" si="1812"/>
        <v>4.6137290849905055E-12</v>
      </c>
      <c r="DO775" s="64" cm="1">
        <f t="array" ref="DO775">IFERROR(INDEX(Tbl_FwdNom,$B775,MATCH(LIDt,Tbl_FwdNom_Cols,0)),0)</f>
        <v>7.9342327670000001</v>
      </c>
      <c r="DP775" s="64">
        <f t="shared" ca="1" si="1813"/>
        <v>7.8727425719999999</v>
      </c>
      <c r="DQ775" s="64">
        <f t="shared" ca="1" si="1764"/>
        <v>6.3351524658008529E-3</v>
      </c>
      <c r="DR775" s="70">
        <f t="shared" ca="1" si="1765"/>
        <v>0.99370472903557228</v>
      </c>
      <c r="DS775" s="70">
        <f ca="1">PRODUCT($DR$8:DR775)</f>
        <v>2.6199672566405742E-3</v>
      </c>
      <c r="DT775" s="36">
        <f t="shared" ca="1" si="1766"/>
        <v>0</v>
      </c>
      <c r="DU775" s="36">
        <f t="shared" ca="1" si="1767"/>
        <v>0</v>
      </c>
      <c r="DV775" s="36">
        <f t="shared" ca="1" si="1768"/>
        <v>0</v>
      </c>
      <c r="DW775" s="36">
        <f t="shared" ca="1" si="1769"/>
        <v>0</v>
      </c>
      <c r="DX775" s="36">
        <f t="shared" ca="1" si="1770"/>
        <v>0</v>
      </c>
      <c r="DY775" s="36">
        <f t="shared" ca="1" si="1771"/>
        <v>0</v>
      </c>
      <c r="DZ775" s="36">
        <f t="shared" ca="1" si="1772"/>
        <v>0</v>
      </c>
      <c r="EA775" s="36">
        <f t="shared" ca="1" si="1773"/>
        <v>0</v>
      </c>
      <c r="EB775" s="36">
        <f t="shared" ca="1" si="1774"/>
        <v>0</v>
      </c>
      <c r="EC775" s="36">
        <f t="shared" ca="1" si="1775"/>
        <v>0</v>
      </c>
      <c r="ED775" s="36">
        <f t="shared" ca="1" si="1776"/>
        <v>0</v>
      </c>
      <c r="EE775" s="36">
        <f t="shared" ca="1" si="1814"/>
        <v>0</v>
      </c>
      <c r="EF775" s="36">
        <f t="shared" ca="1" si="1777"/>
        <v>0</v>
      </c>
      <c r="EG775" s="64"/>
      <c r="EH775" s="64"/>
      <c r="EI775" s="64"/>
      <c r="EJ775" s="70"/>
      <c r="EK775" s="70"/>
      <c r="EL775" s="70"/>
      <c r="EM775" s="70"/>
      <c r="EN775" s="70"/>
      <c r="EO775" s="36">
        <f t="shared" si="1778"/>
        <v>0</v>
      </c>
      <c r="EP775" s="36">
        <f t="shared" si="1779"/>
        <v>0</v>
      </c>
      <c r="EQ775" s="36">
        <f t="shared" si="1780"/>
        <v>0</v>
      </c>
      <c r="ER775" s="36">
        <f t="shared" si="1781"/>
        <v>0</v>
      </c>
      <c r="ES775" s="36">
        <f t="shared" si="1782"/>
        <v>0</v>
      </c>
      <c r="ET775" s="36">
        <f t="shared" si="1783"/>
        <v>0</v>
      </c>
      <c r="EU775" s="36">
        <f t="shared" si="1815"/>
        <v>0</v>
      </c>
      <c r="EV775" s="36">
        <f t="shared" si="1784"/>
        <v>0</v>
      </c>
      <c r="EW775" s="36">
        <f t="shared" si="1785"/>
        <v>0</v>
      </c>
      <c r="EX775" s="36">
        <f t="shared" si="1816"/>
        <v>0</v>
      </c>
      <c r="EY775" s="36">
        <f t="shared" si="1786"/>
        <v>0</v>
      </c>
      <c r="EZ775" s="36">
        <f t="shared" si="1787"/>
        <v>0</v>
      </c>
      <c r="FA775" s="36">
        <f t="shared" si="1788"/>
        <v>0</v>
      </c>
      <c r="FB775" s="36">
        <f t="shared" si="1789"/>
        <v>0</v>
      </c>
      <c r="FC775" s="36">
        <f t="shared" si="1817"/>
        <v>0</v>
      </c>
      <c r="FD775" s="36">
        <f t="shared" si="1790"/>
        <v>0</v>
      </c>
      <c r="FE775" s="36">
        <f t="shared" si="1791"/>
        <v>0</v>
      </c>
      <c r="FF775" s="36">
        <f t="shared" si="1818"/>
        <v>0</v>
      </c>
      <c r="FG775" s="36">
        <f t="shared" si="1792"/>
        <v>0</v>
      </c>
      <c r="FH775" s="36">
        <f t="shared" si="1793"/>
        <v>0</v>
      </c>
      <c r="FI775" s="36">
        <f t="shared" si="1794"/>
        <v>0</v>
      </c>
      <c r="FJ775" s="36">
        <f t="shared" ca="1" si="1795"/>
        <v>0</v>
      </c>
      <c r="FK775" s="36">
        <f t="shared" si="1796"/>
        <v>0</v>
      </c>
      <c r="FL775" s="36">
        <f t="shared" si="1797"/>
        <v>0</v>
      </c>
      <c r="FM775" s="36">
        <f t="shared" ca="1" si="1798"/>
        <v>0</v>
      </c>
      <c r="FN775" s="36">
        <f t="shared" ca="1" si="1820"/>
        <v>0</v>
      </c>
    </row>
    <row r="776" spans="2:170" x14ac:dyDescent="0.25">
      <c r="B776" s="2">
        <v>768</v>
      </c>
      <c r="C776" s="2">
        <f t="shared" si="1826"/>
        <v>64</v>
      </c>
      <c r="D776" s="2">
        <f t="shared" si="1823"/>
        <v>792</v>
      </c>
      <c r="E776" s="2">
        <f t="shared" si="1821"/>
        <v>66</v>
      </c>
      <c r="F776" s="189">
        <f t="shared" si="1825"/>
        <v>69092</v>
      </c>
      <c r="G776" s="2">
        <f t="shared" si="1824"/>
        <v>2</v>
      </c>
      <c r="H776" s="187">
        <f t="shared" ref="H776:H839" si="1827">AgeAtEntry+D776/12</f>
        <v>98.583333333333343</v>
      </c>
      <c r="I776" s="186">
        <f t="shared" si="1822"/>
        <v>98</v>
      </c>
      <c r="J776" s="2">
        <f t="shared" ref="J776:J839" si="1828">IF(OR($B776&gt;IVP,IVP=0),0,1)</f>
        <v>0</v>
      </c>
      <c r="K776" s="2">
        <f t="shared" ref="K776:K839" si="1829">IF(AND(E776&lt;=ProjTerm,D776&gt;0),1,0)</f>
        <v>1</v>
      </c>
      <c r="L776">
        <f t="shared" ref="L776:L839" si="1830">IF($D776&lt;=VLOOKUP("Nat"&amp;Sex&amp;Smk,Tbl_MrtSelBands,2,FALSE),1,IF($D776&lt;=VLOOKUP("Nat"&amp;Sex&amp;Smk,Tbl_MrtSelBands,3,FALSE),2,3))</f>
        <v>2</v>
      </c>
      <c r="M776" s="190">
        <f t="shared" si="1799"/>
        <v>0.62337846431999999</v>
      </c>
      <c r="N776">
        <f t="shared" ref="N776:N839" si="1831">VLOOKUP(G776,Tbl_MrtSeasonAdj,MATCH("DTH_NAT",Tbl_MrtSeasonAdj_Cols)+1,FALSE)</f>
        <v>1</v>
      </c>
      <c r="O776">
        <f t="shared" ref="O776:O839" si="1832">IF(F776&lt;=ProjStart,100,VLOOKUP(MIN(B776,Tbl_TmpScl_Rows),Tbl_TmpScl,2,FALSE))</f>
        <v>100</v>
      </c>
      <c r="P776" s="58">
        <f t="shared" ref="P776:P839" si="1833">IF(D776&lt;=DthNatWP,0,MIN(1,M776*N776*O776/100*DthAdjPC/100)*(1+UWLoadPC/100))</f>
        <v>2.80520308944</v>
      </c>
      <c r="Q776" s="106">
        <f t="shared" ref="Q776:Q839" si="1834">MIN(1,P776*(1+DthStressPC/100))*$K776</f>
        <v>1</v>
      </c>
      <c r="R776" s="59">
        <f t="shared" ref="R776:R839" si="1835">IF(AND(ActDthNat=1,$B776=ActDthNatMth),1,IF(OR(AND($B776&lt;=IVP,ExpDthNat=0),AND(ActDthNat=1,$B776&lt;IVP)),0,Q776))</f>
        <v>1</v>
      </c>
      <c r="S776" s="32">
        <f t="shared" si="1800"/>
        <v>1</v>
      </c>
      <c r="T776">
        <f t="shared" ref="T776:T839" si="1836">IF($D776&lt;=VLOOKUP("Acc"&amp;Sex&amp;Smk,Tbl_MrtSelBands,2,FALSE),1,IF($D776&lt;=VLOOKUP("Acc"&amp;Sex&amp;Smk,Tbl_MrtSelBands,3,FALSE),2,3))</f>
        <v>1</v>
      </c>
      <c r="U776" s="32">
        <f t="shared" si="1801"/>
        <v>1.9194139800000002E-3</v>
      </c>
      <c r="V776">
        <f t="shared" ref="V776:V839" si="1837">VLOOKUP(G776,Tbl_MrtSeasonAdj,MATCH("DTH_ACC",Tbl_MrtSeasonAdj_Cols)+1,FALSE)</f>
        <v>1</v>
      </c>
      <c r="W776">
        <f t="shared" ref="W776:W839" si="1838">IF(F776&lt;=ProjStart,100,VLOOKUP(MIN(B776,MAX(Tbl_TmpScl_Rows)),Tbl_TmpScl,2,FALSE))</f>
        <v>100</v>
      </c>
      <c r="X776" s="58">
        <f t="shared" ref="X776:X839" si="1839">MIN(1,U776*V776*W776/100*DthAdjPC/100*(1+UWLoadPC/100))</f>
        <v>8.6373629100000016E-3</v>
      </c>
      <c r="Y776" s="58">
        <f t="shared" ref="Y776:Y839" si="1840">IF(F776&gt;ProjStart,MIN(1,X776*(1+DthStressPC/100)),0)</f>
        <v>8.6373629100000016E-3</v>
      </c>
      <c r="Z776" s="32">
        <f t="shared" ref="Z776:Z839" si="1841">IF(AND(ActDthAcc=1,$B776=ActDthAccMth),1,IF(OR(AND($B776&lt;=IVP,ExpDthAcc=0),AND(ActDthAcc=1,$B776&lt;IVP)),0,Y776))</f>
        <v>8.6373629100000016E-3</v>
      </c>
      <c r="AA776" s="32">
        <f t="shared" ref="AA776:AA839" si="1842">IF(F776&lt;=ProjStart,0,IF(Z776=1,1,1-(1-MIN(1-Q776,Z776))^(1/12)))</f>
        <v>0</v>
      </c>
      <c r="AB776" s="59">
        <f t="shared" ref="AB776:AB839" si="1843">IF($K776=0,0,MIN(100-AF776,INDEX(Tbl_Lps,MATCH(MIN($D776,MAX(Tbl_Lps_Rows)),Tbl_Lps_Rows,0),MATCH(RFRsk,Tbl_Lps_Cols,0)))/100)</f>
        <v>4.9056245199999996E-3</v>
      </c>
      <c r="AC776" s="59">
        <f t="shared" ref="AC776:AC839" si="1844">IF(AND(ActLps=1,$B776=ActLpsMth),1,IF(OR(AND($B776&lt;=IVP,ExpLps=0),AND(ActLps=1,$B776&lt;IVP)),0,AB776))</f>
        <v>4.9056245199999996E-3</v>
      </c>
      <c r="AD776">
        <f t="shared" ref="AD776:AD839" si="1845">VLOOKUP(G776,Tbl_ExitSeasonAdj,MATCH("LPS",Tbl_ExitSeasonAdj_Cols)+1,FALSE)</f>
        <v>1</v>
      </c>
      <c r="AE776" s="59">
        <f t="shared" ref="AE776:AE839" si="1846">IF(F776&gt;ProjStart,IF(E776&lt;ProjTerm,MIN(100,AC776*(1+LpsStressPC/100)*AD776),0),0)</f>
        <v>4.9056245199999996E-3</v>
      </c>
      <c r="AF776" s="59">
        <f t="shared" ref="AF776:AF839" si="1847">IF($K776=0,0,INDEX(Tbl_Cnl,MATCH(MIN($D776,MAX(Tbl_Cnl_Rows)),Tbl_Cnl_Rows,0),MATCH(RFRsk,Tbl_Cnl_Cols,0))/100)</f>
        <v>4.1758461800000006E-3</v>
      </c>
      <c r="AG776" s="59">
        <f t="shared" ref="AG776:AG839" si="1848">IF(AND(ActCnl=1,$B776=ActCnlMth),1,IF(OR(AND($B776&lt;=IVP,ExpCnl=0),AND(ActCnl=1,$B776&lt;IVP)),0,AF776))</f>
        <v>4.1758461800000006E-3</v>
      </c>
      <c r="AH776">
        <f t="shared" ref="AH776:AH839" si="1849">VLOOKUP(G776,Tbl_ExitSeasonAdj,MATCH("CNL",Tbl_ExitSeasonAdj_Cols,0)+1,FALSE)</f>
        <v>1</v>
      </c>
      <c r="AI776" s="59">
        <f t="shared" ref="AI776:AI839" si="1850">IF($F776&gt;ProjStart,IF($E776&lt;ProjTerm,MIN(100,1-AL776-AE776,AG776*(1+LpsStressPC/100)*AH776),0),0)</f>
        <v>4.1758461800000006E-3</v>
      </c>
      <c r="AJ776" s="59">
        <f t="shared" ref="AJ776:AJ839" si="1851">IF($K776=0,0,INDEX(Tbl_NTU,MATCH(MIN($D776,MAX(Tbl_NTU_Rows)),Tbl_NTU_Rows,0),MATCH(RFRsk,Tbl_NTU_Cols,0))/100)</f>
        <v>0</v>
      </c>
      <c r="AK776" s="59">
        <f t="shared" ref="AK776:AK839" si="1852">IF(AND(ActNTU=1,$B776=ActNTUMth),1,IF(OR(AND($B776&lt;=IVP,ExpNTU=0),AND(ActNTU=1,$B776&lt;IVP)),0,AJ776))</f>
        <v>0</v>
      </c>
      <c r="AL776" s="59">
        <f t="shared" ref="AL776:AL839" si="1853">IF($F776&gt;ProjStart,IF($E776&lt;ProjTerm,MIN(100,AK776*(1+LpsStressPC/100)*AH776),0),0)</f>
        <v>0</v>
      </c>
      <c r="AM776" s="12">
        <f t="shared" si="1802"/>
        <v>0</v>
      </c>
      <c r="AN776" s="12">
        <f t="shared" si="1803"/>
        <v>0</v>
      </c>
      <c r="AO776" s="66">
        <f t="shared" ref="AO776:AO839" si="1854">AM776*S776</f>
        <v>0</v>
      </c>
      <c r="AP776" s="66">
        <f t="shared" ref="AP776:AP839" si="1855">AM776*AA776</f>
        <v>0</v>
      </c>
      <c r="AQ776" s="59">
        <f t="shared" ref="AQ776:AQ839" si="1856">AM776*AE776</f>
        <v>0</v>
      </c>
      <c r="AR776" s="59">
        <f t="shared" ref="AR776:AR839" si="1857">AM776*AI776</f>
        <v>0</v>
      </c>
      <c r="AS776" s="59">
        <f t="shared" ref="AS776:AS839" si="1858">AL776*AM776</f>
        <v>0</v>
      </c>
      <c r="AT776" s="12">
        <f t="shared" ref="AT776:AT839" si="1859">IF(AND($B776=IVP,ActIVPOn=1,ExtrCls="Y"),1,IF(AND($B776=IVP,ActIVPOff=1,ExtrCls="N"),0,IF($K777=0,0,IF(AND(OR(D776=0,F776=ProjStart),InitPols&lt;&gt;0),1,MAX(0,AM776-AO776-AP776-AQ776-AR776-AS776)))))</f>
        <v>0</v>
      </c>
      <c r="AU776" s="59">
        <f t="shared" si="1804"/>
        <v>0</v>
      </c>
      <c r="AV776" s="59">
        <f t="shared" si="1805"/>
        <v>0</v>
      </c>
      <c r="AW776" s="70">
        <f t="shared" ref="AW776:AW839" si="1860">IF(AND(ActWOPBrth=1,$B776&gt;ActWOPBrthMth,$B776&lt;=IVP,$B776&lt;=ActWOPBrthMth+WOPBrthPer),1,IF(OR($D776&lt;=WOPBrthWP,AND($B776&lt;=IVP,ExpWOPBrth=0),AND(ActWOPBrth=1,$B776&lt;IVP)),0,AM776*VLOOKUP($I776,Tbl_Births,2,FALSE)/12*$J776))</f>
        <v>0</v>
      </c>
      <c r="AX776" s="20">
        <f t="shared" ref="AX776:AX839" si="1861">IF(AND(B776&lt;IVP,ExpSA=0),0,IF(AND(OR(RunType="CLS",AND(ActSADecr=1,SAChng&lt;0),AND(ActSAIncr=1,SAChng&gt;0)),$B776&gt;=ActSAMth),SALSCLS,SALSOPN))</f>
        <v>200000</v>
      </c>
      <c r="AY776" s="20">
        <f t="shared" ref="AY776:AY839" si="1862">IF(AND(B776&lt;IVP,ExpSA=0),0,IF(AND(OR(RunType="CLS",AND(ActSADecr=1,SAChng&lt;0),AND(ActSAIncr=1,SAChng&gt;0)),$B776&gt;=ActSAMth),SATrCLS,SATrOPN))</f>
        <v>0</v>
      </c>
      <c r="AZ776" s="20">
        <f t="shared" ref="AZ776:AZ839" si="1863">IF(AND(B776&lt;IVP,ExpSA=0),0,IF(AND(OR(RunType="CLS",AND(ActSADecr=1,SAChng&lt;0),AND(ActSAIncr=1,SAChng&gt;0)),$B776&gt;=ActSAMth),SAInstCLS,SAInstOPN))*$K776</f>
        <v>0</v>
      </c>
      <c r="BA776" s="20">
        <f t="shared" ref="BA776:BA839" si="1864">IF(K776=0,0,AZ776+AY776+AX776)</f>
        <v>200000</v>
      </c>
      <c r="BB776" s="36">
        <f t="shared" ref="BB776:BB839" si="1865">IF(D776=1,ExGrat+1,1)*$K776</f>
        <v>1</v>
      </c>
      <c r="BC776" s="36">
        <f t="shared" ref="BC776:BC839" si="1866">ROUNDUP(AZ776/AnnPayM*$K776,2)</f>
        <v>0</v>
      </c>
      <c r="BD776" s="80">
        <f t="shared" ref="BD776:BD839" si="1867">IF(AND(DthRepdt="Y",ActDthNat=1,B776&lt;IVP),0,AO776*BB776*AX776*$K776)</f>
        <v>0</v>
      </c>
      <c r="BE776" s="36">
        <f t="shared" ref="BE776:BE839" si="1868">IF(AND(DthRepdt="Y",ActDthNat=1,B776&lt;IVP),0,BB776*AO776*AY776*$K776)</f>
        <v>0</v>
      </c>
      <c r="BF776" s="36">
        <f t="shared" ref="BF776:BF839" si="1869">IF(AND(DthRepdt="Y",ActDthNat=1,B776&lt;IVP),0,BC776*AnnPayM*BB776*AO776)</f>
        <v>0</v>
      </c>
      <c r="BG776" s="36">
        <f t="shared" ref="BG776:BG839" si="1870">BF776+BE776+BD776</f>
        <v>0</v>
      </c>
      <c r="BH776" s="36">
        <f t="shared" ref="BH776:BH839" si="1871">IF(AND(DthRepdt="Y",ActDthAcc=1,B776&lt;IVP),0,AP776*BB776*AX776*$K776)</f>
        <v>0</v>
      </c>
      <c r="BI776" s="36">
        <f t="shared" ref="BI776:BI839" si="1872">IF(AND(DthRepdt="Y",ActDthAcc=1,B776&lt;IVP),0,BB776*AP776*AY776*$K776)</f>
        <v>0</v>
      </c>
      <c r="BJ776" s="36">
        <f t="shared" ref="BJ776:BJ839" si="1873">IF(AND(DthRepdt="Y",ActDthAcc=1,B776&lt;IVP),0,BC776*AnnPayM*AP776*BB776)</f>
        <v>0</v>
      </c>
      <c r="BK776" s="36">
        <f t="shared" ref="BK776:BK839" si="1874">BJ776+BI776+BH776</f>
        <v>0</v>
      </c>
      <c r="BL776" s="68">
        <f>IF(OR(AT776=0,E776&gt;ProjTerm),0,VLOOKUP(D776,'Life Events'!$AE$5:$AI$1206,5,FALSE))</f>
        <v>0</v>
      </c>
      <c r="BM776" s="93">
        <f t="shared" ref="BM776:BM839" si="1875">IF(AND(ActWOPBrth=1,$B776&gt;ActWOPBrthMth,$B776&lt;=IVP,$B776&lt;=ActWOPBrthMth+WOPBrthPer),1,IF(OR(AND($B776&lt;=IVP,ExpWOPBrth=0),AND(ActWOPBrth=1,$B776&lt;IVP)),0,BL776))</f>
        <v>0</v>
      </c>
      <c r="BN776" s="93">
        <f t="shared" ref="BN776:BN839" si="1876">AT776*BM776</f>
        <v>0</v>
      </c>
      <c r="BO776" s="36">
        <f t="shared" ref="BO776:BO839" si="1877">BS776*BN776</f>
        <v>0</v>
      </c>
      <c r="BP776" s="36">
        <f t="shared" ref="BP776:BP839" si="1878">IF(AE776+AI776+AL776=0,0,(AP776+AO776)*AE776/(AE776+AI776+AL776)*BR776)</f>
        <v>0</v>
      </c>
      <c r="BQ776" s="36">
        <f t="shared" ref="BQ776:BQ839" si="1879">IFERROR(IF(OR(F776&lt;=ProjStart,D776&lt;=0),0,100-(AM777*AE777+AM778*AE778+AM779*AE779+AM780*AE780*Prm4PC/100-IF(D776=1,AM776*AI776,0))*100/AT776),0)</f>
        <v>0</v>
      </c>
      <c r="BR776" s="36">
        <f t="shared" ref="BR776:BR839" si="1880">IF(AND($B776&lt;IVP,ExpSA=0),0,IF(AND(OR(RunType="CLS",AND(ActSADecr=1,SAChng&lt;0),AND(ActSAIncr=1,SAChng&gt;0),AND(ActPrm=1,SAChng=0,$B776&gt;=IVP/2)),$B776&gt;=ActSAMth),PrmCls,PrmOpn))/12</f>
        <v>154.78110000000001</v>
      </c>
      <c r="BS776" s="36">
        <f t="shared" ref="BS776:BS839" si="1881">IF(F776&gt;=ProjStart,BR776,0)*BQ776/100</f>
        <v>0</v>
      </c>
      <c r="BT776" s="36">
        <f t="shared" ref="BT776:BT839" si="1882">IF(AND(ActPS=1,$B776&gt;=PSStartMth,$B776&lt;=PSEndMth,$B776&lt;IVP),0,BS776*AT776)</f>
        <v>0</v>
      </c>
      <c r="BU776" s="70" cm="1">
        <f t="array" ref="BU776">IF(AND(ActInt=1,$J776=0),INDEX(Tbl_FwdNom,$B776-IVP,MATCH(ValnDt,Tbl_FwdNom_Cols)),INDEX(Tbl_FwdNom,$B776,MATCH(StartDt,Tbl_FwdNom_Cols)))</f>
        <v>9.7997602189999995</v>
      </c>
      <c r="BV776" s="70" cm="1">
        <f t="array" ref="BV776">INDEX(Tbl_FwdReal,$B776,MATCH(StartDt,Tbl_FwdReal_Cols))</f>
        <v>3.4555108450000001</v>
      </c>
      <c r="BW776" s="70" cm="1">
        <f t="array" ref="BW776">IF(RunType&lt;&gt;"OPN",INDEX(Tbl_FwdReal,$B776,MATCH(ValnDt,Tbl_FwdReal_Cols)),IF(AND($J776=0,ActInt=1),INDEX(Tbl_FwdReal,$B776-IVP,MATCH(ValnDt,Tbl_FwdReal_Cols)),-999))*$K776</f>
        <v>3.4555108450000001</v>
      </c>
      <c r="BX776" s="70">
        <f t="shared" ref="BX776:BX839" si="1883">IF(OR(NBExpMth&gt;0,AND(RunType="OPN",ActInt=0)),BV776,BW776)/100</f>
        <v>3.4555108450000004E-2</v>
      </c>
      <c r="BY776" s="70">
        <f t="shared" si="1806"/>
        <v>6.1323455098541091E-2</v>
      </c>
      <c r="BZ776" s="64">
        <f t="shared" si="1819"/>
        <v>4.9720424409585018E-3</v>
      </c>
      <c r="CA776" s="70" cm="1">
        <f t="array" ref="CA776">IF($J776=1,CA775*(1+INDEX(Tbl_CPI,$B776,MATCH(IF(RunType="OPN",StartDt,ValnDt),Tbl_CPI_Cols))),0)</f>
        <v>0</v>
      </c>
      <c r="CB776" s="70">
        <f t="shared" si="1807"/>
        <v>70.465765918646113</v>
      </c>
      <c r="CC776" s="70">
        <f t="shared" si="1808"/>
        <v>70.465765918646113</v>
      </c>
      <c r="CD776" s="36">
        <f t="shared" ref="CD776:CD839" si="1884">IF($B776=0,0,REFixed/12*CC775+BS776*REMPrmPC/100)</f>
        <v>336.30220323298204</v>
      </c>
      <c r="CE776" s="36">
        <f t="shared" ref="CE776:CE839" si="1885">IF($B776=0,0,BS776*REAPrmPC/100)</f>
        <v>0</v>
      </c>
      <c r="CF776" s="36">
        <f t="shared" ref="CF776:CF839" si="1886">IF($B776=0,0,BS776*RECPrmPC/100)</f>
        <v>0</v>
      </c>
      <c r="CG776" s="36">
        <f t="shared" ref="CG776:CG839" si="1887">IF(F776&lt;=ProjStart,0,(CD776+CE776+CF776)*AM776)</f>
        <v>0</v>
      </c>
      <c r="CH776" s="36">
        <f t="shared" ref="CH776:CH839" si="1888">IF(F776&lt;=ProjStart,0,CD776*AM776)</f>
        <v>0</v>
      </c>
      <c r="CI776" s="36">
        <f t="shared" ref="CI776:CI839" si="1889">IFERROR((CEFixed*CC776+CEClmPC*BA776)*BB776,0)*(AP776+AO776)</f>
        <v>0</v>
      </c>
      <c r="CJ776" s="36">
        <f t="shared" ref="CJ776:CJ839" si="1890">(CI776+CF776)*(AP776+AO776)</f>
        <v>0</v>
      </c>
      <c r="CK776" s="36">
        <f t="shared" ref="CK776:CK839" si="1891">IF(D776=1,IEFixed*CC776+BS776*IEPrmPC/100,0)*AM776</f>
        <v>0</v>
      </c>
      <c r="CL776" s="36">
        <f t="shared" ref="CL776:CL839" si="1892">(CK776+CE776)*AM776</f>
        <v>0</v>
      </c>
      <c r="CM776" s="36">
        <f t="shared" ref="CM776:CM839" si="1893">CG776+CK776+CI776</f>
        <v>0</v>
      </c>
      <c r="CN776" s="36">
        <f t="shared" ref="CN776:CN839" si="1894">BG776-BT776+BO776+BK776-BP776</f>
        <v>0</v>
      </c>
      <c r="CO776" s="20">
        <f t="shared" ref="CO776:CO839" si="1895">IF(AND($B776&lt;IVP,ExpSA=0),0,IF(AND(OR(RunType="CLS",AND(ActSADecr=1,SAChng&lt;0),AND(ActSAIncr=1,SAChng&gt;0)),$B776&gt;=ActSAMth),RI1SACls+RI2SACls,RI1SAOpn+RI2SAOpn))</f>
        <v>120000</v>
      </c>
      <c r="CP776" s="20">
        <f t="shared" ref="CP776:CP839" si="1896">IF(D776&lt;=VLOOKUP(Sex&amp;Smk,Tbl_RISelBands,2,FALSE),1,2)</f>
        <v>2</v>
      </c>
      <c r="CQ776" s="64">
        <f t="shared" ref="CQ776:CQ839" si="1897">IF(B776=0,0,VLOOKUP(Sex&amp;Smk&amp;I776,Tbl_RIPrm,CP776+1,FALSE)*VLOOKUP(RFRsk,Tbl_RIRFRskScl,2,FALSE)/100)</f>
        <v>0.70943712102000012</v>
      </c>
      <c r="CR776" s="64">
        <f t="shared" ref="CR776:CR839" si="1898">IF(F776&gt;ProjStart,MIN(1,CQ776*(1+UWLoadPC/100)*RIAdjPC/100),0)</f>
        <v>1</v>
      </c>
      <c r="CS776" s="36">
        <f t="shared" ref="CS776:CS839" si="1899">CO776*(1-(1-CR776)^(1/12))*AM776</f>
        <v>0</v>
      </c>
      <c r="CT776" s="36">
        <f t="shared" ref="CT776:CT839" si="1900">IF(AND(DthRepdt="Y",$B776&lt;IVP,AND(ActDthNat=1,$B776=ActDthNatMth)),0,CO776*AO776)</f>
        <v>0</v>
      </c>
      <c r="CU776" s="36">
        <f t="shared" ref="CU776:CU839" si="1901">IF(AND(DthRepdt="Y",$B776&lt;IVP,AND(ActDthAcc=1,$B776=ActDthAccMth)),0,CO776*AP776)</f>
        <v>0</v>
      </c>
      <c r="CV776" s="36">
        <f t="shared" si="1809"/>
        <v>0</v>
      </c>
      <c r="CW776" s="36">
        <f t="shared" ref="CW776:CW839" si="1902">IF(E776&gt;RIBnd1,0,CV776)</f>
        <v>0</v>
      </c>
      <c r="CX776" s="36">
        <f t="shared" ref="CX776:CX839" si="1903">IF(OR(E776&gt;RIBnd1,E776&lt;=RIBnd),0,MAX((CS776*(1-RIProfExp/100)-CV776)*RIProfPC/100,0))</f>
        <v>0</v>
      </c>
      <c r="CY776" s="36">
        <f t="shared" ref="CY776:CY839" si="1904">IF(OR(AND(ActPS=1,$B776&gt;=PSStartMth,$B776&lt;=PSEndMth,$B776&lt;IVP),E776&gt;RIBnd1),0,IF(D776&lt;=DurIFProj,0,CS776-CX776))</f>
        <v>0</v>
      </c>
      <c r="CZ776" s="36">
        <f t="shared" si="1810"/>
        <v>0</v>
      </c>
      <c r="DA776" s="64">
        <f t="shared" ref="DA776:DA839" si="1905">(1+BU776/100)^(1/12)-1</f>
        <v>7.8211062501187811E-3</v>
      </c>
      <c r="DB776" s="70">
        <f t="shared" si="1811"/>
        <v>0.99223958875080576</v>
      </c>
      <c r="DC776" s="70">
        <f>PRODUCT($DB$8:DB776)</f>
        <v>8.2124755764574457E-4</v>
      </c>
      <c r="DD776" s="36">
        <f t="shared" ref="DD776:DD839" si="1906">IF($D776&lt;0,0,(DD777+BT777)/(1+$DA777))</f>
        <v>0</v>
      </c>
      <c r="DE776" s="36">
        <f t="shared" ref="DE776:DE839" si="1907">IF($D776&lt;0,0,(DE777+BG777)/(1+$DA777))</f>
        <v>0</v>
      </c>
      <c r="DF776" s="36">
        <f t="shared" ref="DF776:DF839" si="1908">IF($D776&lt;0,0,(DF777+BK777)/(1+$DA777))</f>
        <v>0</v>
      </c>
      <c r="DG776" s="36">
        <f t="shared" ref="DG776:DG839" si="1909">IF($D776&lt;0,0,(DG777+BP777)/(1+$DA777))</f>
        <v>0</v>
      </c>
      <c r="DH776" s="36">
        <f t="shared" ref="DH776:DH839" si="1910">IF($D776&lt;0,0,(DH777+BO777)/(1+$DA777))</f>
        <v>0</v>
      </c>
      <c r="DI776" s="36">
        <f t="shared" ref="DI776:DI839" si="1911">IF($D776&lt;0,0,DI777/(1+$DA777)+CM777)</f>
        <v>0</v>
      </c>
      <c r="DJ776" s="36">
        <f t="shared" ref="DJ776:DJ839" si="1912">DE776+DF776+DH776+DI776-DD776-DG776</f>
        <v>0</v>
      </c>
      <c r="DK776" s="36">
        <f t="shared" ref="DK776:DK839" si="1913">IF($D776&lt;0,0,(DK777+$CW777)/(1+$DA777))</f>
        <v>0</v>
      </c>
      <c r="DL776" s="36">
        <f t="shared" ref="DL776:DL839" si="1914">IF($D776&lt;0,0,(DL777+$CY777)/(1+$DA777))</f>
        <v>0</v>
      </c>
      <c r="DM776" s="36">
        <f t="shared" ref="DM776:DM839" si="1915">DJ776+DL776-DK776</f>
        <v>0</v>
      </c>
      <c r="DN776" s="36">
        <f t="shared" ca="1" si="1812"/>
        <v>4.6137290849905055E-12</v>
      </c>
      <c r="DO776" s="64" cm="1">
        <f t="array" ref="DO776">IFERROR(INDEX(Tbl_FwdNom,$B776,MATCH(LIDt,Tbl_FwdNom_Cols,0)),0)</f>
        <v>7.9325242329999996</v>
      </c>
      <c r="DP776" s="64">
        <f t="shared" ca="1" si="1813"/>
        <v>7.8710350120000001</v>
      </c>
      <c r="DQ776" s="64">
        <f t="shared" ref="DQ776:DQ839" ca="1" si="1916">(1+DP776/100)^(1/12)-1</f>
        <v>6.333824983313141E-3</v>
      </c>
      <c r="DR776" s="70">
        <f t="shared" ref="DR776:DR839" ca="1" si="1917">(1+DQ776)^(-1)</f>
        <v>0.99370603985867401</v>
      </c>
      <c r="DS776" s="70">
        <f ca="1">PRODUCT($DR$8:DR776)</f>
        <v>2.6034772871556993E-3</v>
      </c>
      <c r="DT776" s="36">
        <f t="shared" ref="DT776:DT839" ca="1" si="1918">IF($D776&lt;0,0,(DT777+BG777)/(1+$DQ777))</f>
        <v>0</v>
      </c>
      <c r="DU776" s="36">
        <f t="shared" ref="DU776:DU839" ca="1" si="1919">IF($D776&lt;0,0,(DU777+BK777)/(1+$DQ777))</f>
        <v>0</v>
      </c>
      <c r="DV776" s="36">
        <f t="shared" ref="DV776:DV839" ca="1" si="1920">IF($D776&lt;0,0,(DV777+BP777)/(1+$DQ777))</f>
        <v>0</v>
      </c>
      <c r="DW776" s="36">
        <f t="shared" ref="DW776:DW839" ca="1" si="1921">IF($D776&lt;0,0,(DW777+BO777)/(1+$DQ777))</f>
        <v>0</v>
      </c>
      <c r="DX776" s="36">
        <f t="shared" ref="DX776:DX839" ca="1" si="1922">IF($D776&lt;0,0,(DX777+BT777)/(1+$DQ777))</f>
        <v>0</v>
      </c>
      <c r="DY776" s="36">
        <f t="shared" ref="DY776:DY839" ca="1" si="1923">IF($D776&lt;0,0,DY777/(1+$DQ777)+CL777)</f>
        <v>0</v>
      </c>
      <c r="DZ776" s="36">
        <f t="shared" ref="DZ776:DZ839" ca="1" si="1924">IF($D776&lt;0,0,DZ777/(1+$DQ777)+CH777)</f>
        <v>0</v>
      </c>
      <c r="EA776" s="36">
        <f t="shared" ref="EA776:EA839" ca="1" si="1925">IF($D776&lt;0,0,EA777/(1+$DQ777)+CJ777)</f>
        <v>0</v>
      </c>
      <c r="EB776" s="36">
        <f t="shared" ref="EB776:EB839" ca="1" si="1926">DT776+DU776+DW776-DX776+DY776+DZ776+EA776-DV776</f>
        <v>0</v>
      </c>
      <c r="EC776" s="36">
        <f t="shared" ref="EC776:EC839" ca="1" si="1927">IF($D776&lt;0,0,(EC777+CW777)/(1+DQ777))</f>
        <v>0</v>
      </c>
      <c r="ED776" s="36">
        <f t="shared" ref="ED776:ED839" ca="1" si="1928">IF($D776&lt;0,0,(ED777+CY777)/(1+DQ777))</f>
        <v>0</v>
      </c>
      <c r="EE776" s="36">
        <f t="shared" ca="1" si="1814"/>
        <v>0</v>
      </c>
      <c r="EF776" s="36">
        <f t="shared" ref="EF776:EF839" ca="1" si="1929">EB776+EE776</f>
        <v>0</v>
      </c>
      <c r="EG776" s="64"/>
      <c r="EH776" s="64"/>
      <c r="EI776" s="64"/>
      <c r="EJ776" s="70"/>
      <c r="EK776" s="70"/>
      <c r="EL776" s="70"/>
      <c r="EM776" s="70"/>
      <c r="EN776" s="70"/>
      <c r="EO776" s="36">
        <f t="shared" ref="EO776:EO839" si="1930">(IF(B776=0,0,DM775)-CM776)*DA776</f>
        <v>0</v>
      </c>
      <c r="EP776" s="36">
        <f t="shared" ref="EP776:EP839" si="1931">(-CM776-CN776-CZ776+EO776)*J776</f>
        <v>0</v>
      </c>
      <c r="EQ776" s="36">
        <f t="shared" ref="EQ776:EQ839" si="1932">(DE776+DF776+DG776)*VLOOKUP("mort",Tbl_RA_Scl,2,FALSE)</f>
        <v>0</v>
      </c>
      <c r="ER776" s="36">
        <f t="shared" ref="ER776:ER839" si="1933">DD776*VLOOKUP("lpsup",Tbl_RA_Scl,2,FALSE)</f>
        <v>0</v>
      </c>
      <c r="ES776" s="36">
        <f t="shared" ref="ES776:ES839" si="1934">DD776*VLOOKUP("lpsdown",Tbl_RA_Scl,2,FALSE)</f>
        <v>0</v>
      </c>
      <c r="ET776" s="36">
        <f t="shared" ref="ET776:ET839" si="1935">MAX(0,-DJ776)*VLOOKUP("masslps",Tbl_RA_Scl,2,FALSE)</f>
        <v>0</v>
      </c>
      <c r="EU776" s="36">
        <f t="shared" si="1815"/>
        <v>0</v>
      </c>
      <c r="EV776" s="36">
        <f t="shared" ref="EV776:EV839" si="1936">DI776*VLOOKUP("exp",Tbl_RA_Scl,2,FALSE)</f>
        <v>0</v>
      </c>
      <c r="EW776" s="36">
        <f t="shared" ref="EW776:EW839" si="1937">(DE776+DF776+DG776)*VLOOKUP("mortcat",Tbl_RA_Scl,2,FALSE)</f>
        <v>0</v>
      </c>
      <c r="EX776" s="36">
        <f t="shared" si="1816"/>
        <v>0</v>
      </c>
      <c r="EY776" s="36">
        <f t="shared" ref="EY776:EY839" si="1938">DK776*VLOOKUP("mort",Tbl_RA_Scl_RI,2,FALSE)</f>
        <v>0</v>
      </c>
      <c r="EZ776" s="36">
        <f t="shared" ref="EZ776:EZ839" si="1939">DL776*VLOOKUP("lpsup",Tbl_RA_Scl_RI,2,FALSE)</f>
        <v>0</v>
      </c>
      <c r="FA776" s="36">
        <f t="shared" ref="FA776:FA839" si="1940">DL776*VLOOKUP("lpsdown",Tbl_RA_Scl_RI,2,FALSE)</f>
        <v>0</v>
      </c>
      <c r="FB776" s="36">
        <f t="shared" ref="FB776:FB839" si="1941">MAX(0,DL776-DK776)*VLOOKUP("masslps",Tbl_RA_Scl_RI,2,FALSE)</f>
        <v>0</v>
      </c>
      <c r="FC776" s="36">
        <f t="shared" si="1817"/>
        <v>0</v>
      </c>
      <c r="FD776" s="36">
        <f t="shared" ref="FD776:FD839" si="1942">DL776*VLOOKUP("exp",Tbl_RA_Scl_RI,2,FALSE)</f>
        <v>0</v>
      </c>
      <c r="FE776" s="36">
        <f t="shared" ref="FE776:FE839" si="1943">DK776*VLOOKUP("mortcat",Tbl_RA_Scl_RI,2,FALSE)</f>
        <v>0</v>
      </c>
      <c r="FF776" s="36">
        <f t="shared" si="1818"/>
        <v>0</v>
      </c>
      <c r="FG776" s="36">
        <f t="shared" ref="FG776:FG839" si="1944">EX776-FF776</f>
        <v>0</v>
      </c>
      <c r="FH776" s="36">
        <f t="shared" ref="FH776:FH839" si="1945">EX776*DA776</f>
        <v>0</v>
      </c>
      <c r="FI776" s="36">
        <f t="shared" ref="FI776:FI839" si="1946">IF($D776&lt;0,0,EX777-EX776-FH776)</f>
        <v>0</v>
      </c>
      <c r="FJ776" s="36">
        <f t="shared" ref="FJ776:FJ839" ca="1" si="1947">(FJ777-FI777)/(1+$DQ777)*$K777</f>
        <v>0</v>
      </c>
      <c r="FK776" s="36">
        <f t="shared" ref="FK776:FK839" si="1948">FF776*DA776</f>
        <v>0</v>
      </c>
      <c r="FL776" s="36">
        <f t="shared" ref="FL776:FL839" si="1949">IF($D776&lt;0,0,FF777-FF776-FK776)</f>
        <v>0</v>
      </c>
      <c r="FM776" s="36">
        <f t="shared" ref="FM776:FM839" ca="1" si="1950">(FM777-FL777)/(1+$DQ777)*$K777</f>
        <v>0</v>
      </c>
      <c r="FN776" s="36">
        <f t="shared" ca="1" si="1820"/>
        <v>0</v>
      </c>
    </row>
    <row r="777" spans="2:170" x14ac:dyDescent="0.25">
      <c r="B777" s="2">
        <v>769</v>
      </c>
      <c r="C777" s="2">
        <f t="shared" si="1826"/>
        <v>65</v>
      </c>
      <c r="D777" s="2">
        <f t="shared" si="1823"/>
        <v>793</v>
      </c>
      <c r="E777" s="2">
        <f t="shared" si="1821"/>
        <v>67</v>
      </c>
      <c r="F777" s="189">
        <f t="shared" si="1825"/>
        <v>69123</v>
      </c>
      <c r="G777" s="2">
        <f t="shared" si="1824"/>
        <v>3</v>
      </c>
      <c r="H777" s="187">
        <f t="shared" si="1827"/>
        <v>98.666666666666657</v>
      </c>
      <c r="I777" s="186">
        <f t="shared" si="1822"/>
        <v>98</v>
      </c>
      <c r="J777" s="2">
        <f t="shared" si="1828"/>
        <v>0</v>
      </c>
      <c r="K777" s="2">
        <f t="shared" si="1829"/>
        <v>1</v>
      </c>
      <c r="L777">
        <f t="shared" si="1830"/>
        <v>2</v>
      </c>
      <c r="M777" s="190">
        <f t="shared" ref="M777:M840" si="1951">MIN(1,VLOOKUP(RFRsk,Tbl_MrtRFRskScl,2,FALSE)/100*IFERROR(VLOOKUP("Nat"&amp;Sex&amp;Smk&amp;I777,Tbl_Mort,L777+1,FALSE),1))*$K777</f>
        <v>0.62337846431999999</v>
      </c>
      <c r="N777">
        <f t="shared" si="1831"/>
        <v>1</v>
      </c>
      <c r="O777">
        <f t="shared" si="1832"/>
        <v>100</v>
      </c>
      <c r="P777" s="58">
        <f t="shared" si="1833"/>
        <v>2.80520308944</v>
      </c>
      <c r="Q777" s="106">
        <f t="shared" si="1834"/>
        <v>1</v>
      </c>
      <c r="R777" s="59">
        <f t="shared" si="1835"/>
        <v>1</v>
      </c>
      <c r="S777" s="32">
        <f t="shared" ref="S777:S840" si="1952">IF(R777=1,1,(1-(1-R777)^(1/12))*$K777)</f>
        <v>1</v>
      </c>
      <c r="T777">
        <f t="shared" si="1836"/>
        <v>1</v>
      </c>
      <c r="U777" s="32">
        <f t="shared" ref="U777:U840" si="1953">IF($K777=0,0,MIN(1,VLOOKUP(RFRsk,Tbl_MrtRFRskScl,2,FALSE)/100*IFERROR(VLOOKUP("Acc"&amp;Sex&amp;Smk&amp;I777,Tbl_Mort,T777+1,FALSE),1)))</f>
        <v>1.9194139800000002E-3</v>
      </c>
      <c r="V777">
        <f t="shared" si="1837"/>
        <v>1</v>
      </c>
      <c r="W777">
        <f t="shared" si="1838"/>
        <v>100</v>
      </c>
      <c r="X777" s="58">
        <f t="shared" si="1839"/>
        <v>8.6373629100000016E-3</v>
      </c>
      <c r="Y777" s="58">
        <f t="shared" si="1840"/>
        <v>8.6373629100000016E-3</v>
      </c>
      <c r="Z777" s="32">
        <f t="shared" si="1841"/>
        <v>8.6373629100000016E-3</v>
      </c>
      <c r="AA777" s="32">
        <f t="shared" si="1842"/>
        <v>0</v>
      </c>
      <c r="AB777" s="59">
        <f t="shared" si="1843"/>
        <v>4.9056245199999996E-3</v>
      </c>
      <c r="AC777" s="59">
        <f t="shared" si="1844"/>
        <v>4.9056245199999996E-3</v>
      </c>
      <c r="AD777">
        <f t="shared" si="1845"/>
        <v>1</v>
      </c>
      <c r="AE777" s="59">
        <f t="shared" si="1846"/>
        <v>4.9056245199999996E-3</v>
      </c>
      <c r="AF777" s="59">
        <f t="shared" si="1847"/>
        <v>4.1758461800000006E-3</v>
      </c>
      <c r="AG777" s="59">
        <f t="shared" si="1848"/>
        <v>4.1758461800000006E-3</v>
      </c>
      <c r="AH777">
        <f t="shared" si="1849"/>
        <v>1</v>
      </c>
      <c r="AI777" s="59">
        <f t="shared" si="1850"/>
        <v>4.1758461800000006E-3</v>
      </c>
      <c r="AJ777" s="59">
        <f t="shared" si="1851"/>
        <v>0</v>
      </c>
      <c r="AK777" s="59">
        <f t="shared" si="1852"/>
        <v>0</v>
      </c>
      <c r="AL777" s="59">
        <f t="shared" si="1853"/>
        <v>0</v>
      </c>
      <c r="AM777" s="12">
        <f t="shared" ref="AM777:AM840" si="1954">AT776</f>
        <v>0</v>
      </c>
      <c r="AN777" s="12">
        <f t="shared" ref="AN777:AN840" si="1955">IF(AND($B777=IVP,OR(AND(ActIVPOff=1,ExtrCls="N"),AND(ActIVPOn=1,ExtrCls="Y"))),0,AT777+AS777+AR777+AQ777+AP777+AO777-AM777)</f>
        <v>0</v>
      </c>
      <c r="AO777" s="66">
        <f t="shared" si="1854"/>
        <v>0</v>
      </c>
      <c r="AP777" s="66">
        <f t="shared" si="1855"/>
        <v>0</v>
      </c>
      <c r="AQ777" s="59">
        <f t="shared" si="1856"/>
        <v>0</v>
      </c>
      <c r="AR777" s="59">
        <f t="shared" si="1857"/>
        <v>0</v>
      </c>
      <c r="AS777" s="59">
        <f t="shared" si="1858"/>
        <v>0</v>
      </c>
      <c r="AT777" s="12">
        <f t="shared" si="1859"/>
        <v>0</v>
      </c>
      <c r="AU777" s="59">
        <f t="shared" ref="AU777:AU840" si="1956">MAX(0,AT777-AM777-AN777+AO777+AP777+AQ777+AR777+AS777)</f>
        <v>0</v>
      </c>
      <c r="AV777" s="59">
        <f t="shared" ref="AV777:AV840" si="1957">MIN(0,AT777-AM777-AN777+AO777+AP777+AQ777+AR777+AS777)</f>
        <v>0</v>
      </c>
      <c r="AW777" s="70">
        <f t="shared" si="1860"/>
        <v>0</v>
      </c>
      <c r="AX777" s="20">
        <f t="shared" si="1861"/>
        <v>200000</v>
      </c>
      <c r="AY777" s="20">
        <f t="shared" si="1862"/>
        <v>0</v>
      </c>
      <c r="AZ777" s="20">
        <f t="shared" si="1863"/>
        <v>0</v>
      </c>
      <c r="BA777" s="20">
        <f t="shared" si="1864"/>
        <v>200000</v>
      </c>
      <c r="BB777" s="36">
        <f t="shared" si="1865"/>
        <v>1</v>
      </c>
      <c r="BC777" s="36">
        <f t="shared" si="1866"/>
        <v>0</v>
      </c>
      <c r="BD777" s="80">
        <f t="shared" si="1867"/>
        <v>0</v>
      </c>
      <c r="BE777" s="36">
        <f t="shared" si="1868"/>
        <v>0</v>
      </c>
      <c r="BF777" s="36">
        <f t="shared" si="1869"/>
        <v>0</v>
      </c>
      <c r="BG777" s="36">
        <f t="shared" si="1870"/>
        <v>0</v>
      </c>
      <c r="BH777" s="36">
        <f t="shared" si="1871"/>
        <v>0</v>
      </c>
      <c r="BI777" s="36">
        <f t="shared" si="1872"/>
        <v>0</v>
      </c>
      <c r="BJ777" s="36">
        <f t="shared" si="1873"/>
        <v>0</v>
      </c>
      <c r="BK777" s="36">
        <f t="shared" si="1874"/>
        <v>0</v>
      </c>
      <c r="BL777" s="68">
        <f>IF(OR(AT777=0,E777&gt;ProjTerm),0,VLOOKUP(D777,'Life Events'!$AE$5:$AI$1206,5,FALSE))</f>
        <v>0</v>
      </c>
      <c r="BM777" s="93">
        <f t="shared" si="1875"/>
        <v>0</v>
      </c>
      <c r="BN777" s="93">
        <f t="shared" si="1876"/>
        <v>0</v>
      </c>
      <c r="BO777" s="36">
        <f t="shared" si="1877"/>
        <v>0</v>
      </c>
      <c r="BP777" s="36">
        <f t="shared" si="1878"/>
        <v>0</v>
      </c>
      <c r="BQ777" s="36">
        <f t="shared" si="1879"/>
        <v>0</v>
      </c>
      <c r="BR777" s="36">
        <f t="shared" si="1880"/>
        <v>154.78110000000001</v>
      </c>
      <c r="BS777" s="36">
        <f t="shared" si="1881"/>
        <v>0</v>
      </c>
      <c r="BT777" s="36">
        <f t="shared" si="1882"/>
        <v>0</v>
      </c>
      <c r="BU777" s="70" cm="1">
        <f t="array" ref="BU777">IF(AND(ActInt=1,$J777=0),INDEX(Tbl_FwdNom,$B777-IVP,MATCH(ValnDt,Tbl_FwdNom_Cols)),INDEX(Tbl_FwdNom,$B777,MATCH(StartDt,Tbl_FwdNom_Cols)))</f>
        <v>9.7937984890000003</v>
      </c>
      <c r="BV777" s="70" cm="1">
        <f t="array" ref="BV777">INDEX(Tbl_FwdReal,$B777,MATCH(StartDt,Tbl_FwdReal_Cols))</f>
        <v>3.4521283540000001</v>
      </c>
      <c r="BW777" s="70" cm="1">
        <f t="array" ref="BW777">IF(RunType&lt;&gt;"OPN",INDEX(Tbl_FwdReal,$B777,MATCH(ValnDt,Tbl_FwdReal_Cols)),IF(AND($J777=0,ActInt=1),INDEX(Tbl_FwdReal,$B777-IVP,MATCH(ValnDt,Tbl_FwdReal_Cols)),-999))*$K777</f>
        <v>3.4521283540000001</v>
      </c>
      <c r="BX777" s="70">
        <f t="shared" si="1883"/>
        <v>3.4521283540000003E-2</v>
      </c>
      <c r="BY777" s="70">
        <f t="shared" ref="BY777:BY840" si="1958">((1+BU777/100)/(1+BX777)-1)</f>
        <v>6.1300528427018941E-2</v>
      </c>
      <c r="BZ777" s="64">
        <f t="shared" si="1819"/>
        <v>4.970233308853933E-3</v>
      </c>
      <c r="CA777" s="70" cm="1">
        <f t="array" ref="CA777">IF($J777=1,CA776*(1+INDEX(Tbl_CPI,$B777,MATCH(IF(RunType="OPN",StartDt,ValnDt),Tbl_CPI_Cols))),0)</f>
        <v>0</v>
      </c>
      <c r="CB777" s="70">
        <f t="shared" ref="CB777:CB840" si="1959">IF(AND(ActInfl=1,$J777=1),IF(AND(RunType="OPN",IVP=12),CA777/CA$20,CA777),CB776*(1+BZ777))</f>
        <v>70.815997215548876</v>
      </c>
      <c r="CC777" s="70">
        <f t="shared" ref="CC777:CC840" si="1960">IF($F777&lt;ProjStart,1,IF($G777&lt;&gt;2,CC776,CB777))</f>
        <v>70.465765918646113</v>
      </c>
      <c r="CD777" s="36">
        <f t="shared" si="1884"/>
        <v>356.96782584954138</v>
      </c>
      <c r="CE777" s="36">
        <f t="shared" si="1885"/>
        <v>0</v>
      </c>
      <c r="CF777" s="36">
        <f t="shared" si="1886"/>
        <v>0</v>
      </c>
      <c r="CG777" s="36">
        <f t="shared" si="1887"/>
        <v>0</v>
      </c>
      <c r="CH777" s="36">
        <f t="shared" si="1888"/>
        <v>0</v>
      </c>
      <c r="CI777" s="36">
        <f t="shared" si="1889"/>
        <v>0</v>
      </c>
      <c r="CJ777" s="36">
        <f t="shared" si="1890"/>
        <v>0</v>
      </c>
      <c r="CK777" s="36">
        <f t="shared" si="1891"/>
        <v>0</v>
      </c>
      <c r="CL777" s="36">
        <f t="shared" si="1892"/>
        <v>0</v>
      </c>
      <c r="CM777" s="36">
        <f t="shared" si="1893"/>
        <v>0</v>
      </c>
      <c r="CN777" s="36">
        <f t="shared" si="1894"/>
        <v>0</v>
      </c>
      <c r="CO777" s="20">
        <f t="shared" si="1895"/>
        <v>120000</v>
      </c>
      <c r="CP777" s="20">
        <f t="shared" si="1896"/>
        <v>2</v>
      </c>
      <c r="CQ777" s="64">
        <f t="shared" si="1897"/>
        <v>0.70943712102000012</v>
      </c>
      <c r="CR777" s="64">
        <f t="shared" si="1898"/>
        <v>1</v>
      </c>
      <c r="CS777" s="36">
        <f t="shared" si="1899"/>
        <v>0</v>
      </c>
      <c r="CT777" s="36">
        <f t="shared" si="1900"/>
        <v>0</v>
      </c>
      <c r="CU777" s="36">
        <f t="shared" si="1901"/>
        <v>0</v>
      </c>
      <c r="CV777" s="36">
        <f t="shared" ref="CV777:CV840" si="1961">CU777+CT777</f>
        <v>0</v>
      </c>
      <c r="CW777" s="36">
        <f t="shared" si="1902"/>
        <v>0</v>
      </c>
      <c r="CX777" s="36">
        <f t="shared" si="1903"/>
        <v>0</v>
      </c>
      <c r="CY777" s="36">
        <f t="shared" si="1904"/>
        <v>0</v>
      </c>
      <c r="CZ777" s="36">
        <f t="shared" ref="CZ777:CZ840" si="1962">CY777-CW777</f>
        <v>0</v>
      </c>
      <c r="DA777" s="64">
        <f t="shared" si="1905"/>
        <v>7.8165460497747752E-3</v>
      </c>
      <c r="DB777" s="70">
        <f t="shared" ref="DB777:DB840" si="1963">(1+DA777)^(-1)</f>
        <v>0.99224407846803819</v>
      </c>
      <c r="DC777" s="70">
        <f>PRODUCT($DB$8:DB777)</f>
        <v>8.1487802603032893E-4</v>
      </c>
      <c r="DD777" s="36">
        <f t="shared" si="1906"/>
        <v>0</v>
      </c>
      <c r="DE777" s="36">
        <f t="shared" si="1907"/>
        <v>0</v>
      </c>
      <c r="DF777" s="36">
        <f t="shared" si="1908"/>
        <v>0</v>
      </c>
      <c r="DG777" s="36">
        <f t="shared" si="1909"/>
        <v>0</v>
      </c>
      <c r="DH777" s="36">
        <f t="shared" si="1910"/>
        <v>0</v>
      </c>
      <c r="DI777" s="36">
        <f t="shared" si="1911"/>
        <v>0</v>
      </c>
      <c r="DJ777" s="36">
        <f t="shared" si="1912"/>
        <v>0</v>
      </c>
      <c r="DK777" s="36">
        <f t="shared" si="1913"/>
        <v>0</v>
      </c>
      <c r="DL777" s="36">
        <f t="shared" si="1914"/>
        <v>0</v>
      </c>
      <c r="DM777" s="36">
        <f t="shared" si="1915"/>
        <v>0</v>
      </c>
      <c r="DN777" s="36">
        <f t="shared" ref="DN777:DN840" ca="1" si="1964">IF($D777=0,DM777,DN776+EO777-CZ777-CN777-CM777)</f>
        <v>4.6137290849905055E-12</v>
      </c>
      <c r="DO777" s="64" cm="1">
        <f t="array" ref="DO777">IFERROR(INDEX(Tbl_FwdNom,$B777,MATCH(LIDt,Tbl_FwdNom_Cols,0)),0)</f>
        <v>7.9308157259999996</v>
      </c>
      <c r="DP777" s="64">
        <f t="shared" ref="DP777:DP840" ca="1" si="1965">IF(OR($E777&gt;ProjTerm+1,$B777+LIOffset&lt;0),0,OFFSET($DO777,LIOffset,0))</f>
        <v>7.8693274779999998</v>
      </c>
      <c r="DQ777" s="64">
        <f t="shared" ca="1" si="1916"/>
        <v>6.3324975017757801E-3</v>
      </c>
      <c r="DR777" s="70">
        <f t="shared" ca="1" si="1917"/>
        <v>0.9937073506842955</v>
      </c>
      <c r="DS777" s="70">
        <f ca="1">PRODUCT($DR$8:DR777)</f>
        <v>2.5870945175862268E-3</v>
      </c>
      <c r="DT777" s="36">
        <f t="shared" ca="1" si="1918"/>
        <v>0</v>
      </c>
      <c r="DU777" s="36">
        <f t="shared" ca="1" si="1919"/>
        <v>0</v>
      </c>
      <c r="DV777" s="36">
        <f t="shared" ca="1" si="1920"/>
        <v>0</v>
      </c>
      <c r="DW777" s="36">
        <f t="shared" ca="1" si="1921"/>
        <v>0</v>
      </c>
      <c r="DX777" s="36">
        <f t="shared" ca="1" si="1922"/>
        <v>0</v>
      </c>
      <c r="DY777" s="36">
        <f t="shared" ca="1" si="1923"/>
        <v>0</v>
      </c>
      <c r="DZ777" s="36">
        <f t="shared" ca="1" si="1924"/>
        <v>0</v>
      </c>
      <c r="EA777" s="36">
        <f t="shared" ca="1" si="1925"/>
        <v>0</v>
      </c>
      <c r="EB777" s="36">
        <f t="shared" ca="1" si="1926"/>
        <v>0</v>
      </c>
      <c r="EC777" s="36">
        <f t="shared" ca="1" si="1927"/>
        <v>0</v>
      </c>
      <c r="ED777" s="36">
        <f t="shared" ca="1" si="1928"/>
        <v>0</v>
      </c>
      <c r="EE777" s="36">
        <f t="shared" ref="EE777:EE840" ca="1" si="1966">ED777-EC777</f>
        <v>0</v>
      </c>
      <c r="EF777" s="36">
        <f t="shared" ca="1" si="1929"/>
        <v>0</v>
      </c>
      <c r="EG777" s="64"/>
      <c r="EH777" s="64"/>
      <c r="EI777" s="64"/>
      <c r="EJ777" s="70"/>
      <c r="EK777" s="70"/>
      <c r="EL777" s="70"/>
      <c r="EM777" s="70"/>
      <c r="EN777" s="70"/>
      <c r="EO777" s="36">
        <f t="shared" si="1930"/>
        <v>0</v>
      </c>
      <c r="EP777" s="36">
        <f t="shared" si="1931"/>
        <v>0</v>
      </c>
      <c r="EQ777" s="36">
        <f t="shared" si="1932"/>
        <v>0</v>
      </c>
      <c r="ER777" s="36">
        <f t="shared" si="1933"/>
        <v>0</v>
      </c>
      <c r="ES777" s="36">
        <f t="shared" si="1934"/>
        <v>0</v>
      </c>
      <c r="ET777" s="36">
        <f t="shared" si="1935"/>
        <v>0</v>
      </c>
      <c r="EU777" s="36">
        <f t="shared" ref="EU777:EU840" si="1967">ET777+MAX(ER777,ES777)</f>
        <v>0</v>
      </c>
      <c r="EV777" s="36">
        <f t="shared" si="1936"/>
        <v>0</v>
      </c>
      <c r="EW777" s="36">
        <f t="shared" si="1937"/>
        <v>0</v>
      </c>
      <c r="EX777" s="36">
        <f t="shared" ref="EX777:EX840" si="1968">EQ777+EU777+EV777+EW777</f>
        <v>0</v>
      </c>
      <c r="EY777" s="36">
        <f t="shared" si="1938"/>
        <v>0</v>
      </c>
      <c r="EZ777" s="36">
        <f t="shared" si="1939"/>
        <v>0</v>
      </c>
      <c r="FA777" s="36">
        <f t="shared" si="1940"/>
        <v>0</v>
      </c>
      <c r="FB777" s="36">
        <f t="shared" si="1941"/>
        <v>0</v>
      </c>
      <c r="FC777" s="36">
        <f t="shared" ref="FC777:FC840" si="1969">FB777+MAX(EZ777,FA777)</f>
        <v>0</v>
      </c>
      <c r="FD777" s="36">
        <f t="shared" si="1942"/>
        <v>0</v>
      </c>
      <c r="FE777" s="36">
        <f t="shared" si="1943"/>
        <v>0</v>
      </c>
      <c r="FF777" s="36">
        <f t="shared" ref="FF777:FF840" si="1970">EY777+FC777+FD777+FE777</f>
        <v>0</v>
      </c>
      <c r="FG777" s="36">
        <f t="shared" si="1944"/>
        <v>0</v>
      </c>
      <c r="FH777" s="36">
        <f t="shared" si="1945"/>
        <v>0</v>
      </c>
      <c r="FI777" s="36">
        <f t="shared" si="1946"/>
        <v>0</v>
      </c>
      <c r="FJ777" s="36">
        <f t="shared" ca="1" si="1947"/>
        <v>0</v>
      </c>
      <c r="FK777" s="36">
        <f t="shared" si="1948"/>
        <v>0</v>
      </c>
      <c r="FL777" s="36">
        <f t="shared" si="1949"/>
        <v>0</v>
      </c>
      <c r="FM777" s="36">
        <f t="shared" ca="1" si="1950"/>
        <v>0</v>
      </c>
      <c r="FN777" s="36">
        <f t="shared" ca="1" si="1820"/>
        <v>0</v>
      </c>
    </row>
    <row r="778" spans="2:170" x14ac:dyDescent="0.25">
      <c r="B778" s="2">
        <v>770</v>
      </c>
      <c r="C778" s="2">
        <f t="shared" si="1826"/>
        <v>65</v>
      </c>
      <c r="D778" s="2">
        <f t="shared" si="1823"/>
        <v>794</v>
      </c>
      <c r="E778" s="2">
        <f t="shared" si="1821"/>
        <v>67</v>
      </c>
      <c r="F778" s="189">
        <f t="shared" si="1825"/>
        <v>69153</v>
      </c>
      <c r="G778" s="2">
        <f t="shared" si="1824"/>
        <v>4</v>
      </c>
      <c r="H778" s="187">
        <f t="shared" si="1827"/>
        <v>98.75</v>
      </c>
      <c r="I778" s="186">
        <f t="shared" si="1822"/>
        <v>98</v>
      </c>
      <c r="J778" s="2">
        <f t="shared" si="1828"/>
        <v>0</v>
      </c>
      <c r="K778" s="2">
        <f t="shared" si="1829"/>
        <v>1</v>
      </c>
      <c r="L778">
        <f t="shared" si="1830"/>
        <v>2</v>
      </c>
      <c r="M778" s="190">
        <f t="shared" si="1951"/>
        <v>0.62337846431999999</v>
      </c>
      <c r="N778">
        <f t="shared" si="1831"/>
        <v>1</v>
      </c>
      <c r="O778">
        <f t="shared" si="1832"/>
        <v>100</v>
      </c>
      <c r="P778" s="58">
        <f t="shared" si="1833"/>
        <v>2.80520308944</v>
      </c>
      <c r="Q778" s="106">
        <f t="shared" si="1834"/>
        <v>1</v>
      </c>
      <c r="R778" s="59">
        <f t="shared" si="1835"/>
        <v>1</v>
      </c>
      <c r="S778" s="32">
        <f t="shared" si="1952"/>
        <v>1</v>
      </c>
      <c r="T778">
        <f t="shared" si="1836"/>
        <v>1</v>
      </c>
      <c r="U778" s="32">
        <f t="shared" si="1953"/>
        <v>1.9194139800000002E-3</v>
      </c>
      <c r="V778">
        <f t="shared" si="1837"/>
        <v>1</v>
      </c>
      <c r="W778">
        <f t="shared" si="1838"/>
        <v>100</v>
      </c>
      <c r="X778" s="58">
        <f t="shared" si="1839"/>
        <v>8.6373629100000016E-3</v>
      </c>
      <c r="Y778" s="58">
        <f t="shared" si="1840"/>
        <v>8.6373629100000016E-3</v>
      </c>
      <c r="Z778" s="32">
        <f t="shared" si="1841"/>
        <v>8.6373629100000016E-3</v>
      </c>
      <c r="AA778" s="32">
        <f t="shared" si="1842"/>
        <v>0</v>
      </c>
      <c r="AB778" s="59">
        <f t="shared" si="1843"/>
        <v>4.9056245199999996E-3</v>
      </c>
      <c r="AC778" s="59">
        <f t="shared" si="1844"/>
        <v>4.9056245199999996E-3</v>
      </c>
      <c r="AD778">
        <f t="shared" si="1845"/>
        <v>1</v>
      </c>
      <c r="AE778" s="59">
        <f t="shared" si="1846"/>
        <v>4.9056245199999996E-3</v>
      </c>
      <c r="AF778" s="59">
        <f t="shared" si="1847"/>
        <v>4.1758461800000006E-3</v>
      </c>
      <c r="AG778" s="59">
        <f t="shared" si="1848"/>
        <v>4.1758461800000006E-3</v>
      </c>
      <c r="AH778">
        <f t="shared" si="1849"/>
        <v>1</v>
      </c>
      <c r="AI778" s="59">
        <f t="shared" si="1850"/>
        <v>4.1758461800000006E-3</v>
      </c>
      <c r="AJ778" s="59">
        <f t="shared" si="1851"/>
        <v>0</v>
      </c>
      <c r="AK778" s="59">
        <f t="shared" si="1852"/>
        <v>0</v>
      </c>
      <c r="AL778" s="59">
        <f t="shared" si="1853"/>
        <v>0</v>
      </c>
      <c r="AM778" s="12">
        <f t="shared" si="1954"/>
        <v>0</v>
      </c>
      <c r="AN778" s="12">
        <f t="shared" si="1955"/>
        <v>0</v>
      </c>
      <c r="AO778" s="66">
        <f t="shared" si="1854"/>
        <v>0</v>
      </c>
      <c r="AP778" s="66">
        <f t="shared" si="1855"/>
        <v>0</v>
      </c>
      <c r="AQ778" s="59">
        <f t="shared" si="1856"/>
        <v>0</v>
      </c>
      <c r="AR778" s="59">
        <f t="shared" si="1857"/>
        <v>0</v>
      </c>
      <c r="AS778" s="59">
        <f t="shared" si="1858"/>
        <v>0</v>
      </c>
      <c r="AT778" s="12">
        <f t="shared" si="1859"/>
        <v>0</v>
      </c>
      <c r="AU778" s="59">
        <f t="shared" si="1956"/>
        <v>0</v>
      </c>
      <c r="AV778" s="59">
        <f t="shared" si="1957"/>
        <v>0</v>
      </c>
      <c r="AW778" s="70">
        <f t="shared" si="1860"/>
        <v>0</v>
      </c>
      <c r="AX778" s="20">
        <f t="shared" si="1861"/>
        <v>200000</v>
      </c>
      <c r="AY778" s="20">
        <f t="shared" si="1862"/>
        <v>0</v>
      </c>
      <c r="AZ778" s="20">
        <f t="shared" si="1863"/>
        <v>0</v>
      </c>
      <c r="BA778" s="20">
        <f t="shared" si="1864"/>
        <v>200000</v>
      </c>
      <c r="BB778" s="36">
        <f t="shared" si="1865"/>
        <v>1</v>
      </c>
      <c r="BC778" s="36">
        <f t="shared" si="1866"/>
        <v>0</v>
      </c>
      <c r="BD778" s="80">
        <f t="shared" si="1867"/>
        <v>0</v>
      </c>
      <c r="BE778" s="36">
        <f t="shared" si="1868"/>
        <v>0</v>
      </c>
      <c r="BF778" s="36">
        <f t="shared" si="1869"/>
        <v>0</v>
      </c>
      <c r="BG778" s="36">
        <f t="shared" si="1870"/>
        <v>0</v>
      </c>
      <c r="BH778" s="36">
        <f t="shared" si="1871"/>
        <v>0</v>
      </c>
      <c r="BI778" s="36">
        <f t="shared" si="1872"/>
        <v>0</v>
      </c>
      <c r="BJ778" s="36">
        <f t="shared" si="1873"/>
        <v>0</v>
      </c>
      <c r="BK778" s="36">
        <f t="shared" si="1874"/>
        <v>0</v>
      </c>
      <c r="BL778" s="68">
        <f>IF(OR(AT778=0,E778&gt;ProjTerm),0,VLOOKUP(D778,'Life Events'!$AE$5:$AI$1206,5,FALSE))</f>
        <v>0</v>
      </c>
      <c r="BM778" s="93">
        <f t="shared" si="1875"/>
        <v>0</v>
      </c>
      <c r="BN778" s="93">
        <f t="shared" si="1876"/>
        <v>0</v>
      </c>
      <c r="BO778" s="36">
        <f t="shared" si="1877"/>
        <v>0</v>
      </c>
      <c r="BP778" s="36">
        <f t="shared" si="1878"/>
        <v>0</v>
      </c>
      <c r="BQ778" s="36">
        <f t="shared" si="1879"/>
        <v>0</v>
      </c>
      <c r="BR778" s="36">
        <f t="shared" si="1880"/>
        <v>154.78110000000001</v>
      </c>
      <c r="BS778" s="36">
        <f t="shared" si="1881"/>
        <v>0</v>
      </c>
      <c r="BT778" s="36">
        <f t="shared" si="1882"/>
        <v>0</v>
      </c>
      <c r="BU778" s="70" cm="1">
        <f t="array" ref="BU778">IF(AND(ActInt=1,$J778=0),INDEX(Tbl_FwdNom,$B778-IVP,MATCH(ValnDt,Tbl_FwdNom_Cols)),INDEX(Tbl_FwdNom,$B778,MATCH(StartDt,Tbl_FwdNom_Cols)))</f>
        <v>9.7878370829999994</v>
      </c>
      <c r="BV778" s="70" cm="1">
        <f t="array" ref="BV778">INDEX(Tbl_FwdReal,$B778,MATCH(StartDt,Tbl_FwdReal_Cols))</f>
        <v>3.4487459729999999</v>
      </c>
      <c r="BW778" s="70" cm="1">
        <f t="array" ref="BW778">IF(RunType&lt;&gt;"OPN",INDEX(Tbl_FwdReal,$B778,MATCH(ValnDt,Tbl_FwdReal_Cols)),IF(AND($J778=0,ActInt=1),INDEX(Tbl_FwdReal,$B778-IVP,MATCH(ValnDt,Tbl_FwdReal_Cols)),-999))*$K778</f>
        <v>3.4487459729999999</v>
      </c>
      <c r="BX778" s="70">
        <f t="shared" si="1883"/>
        <v>3.4487459729999996E-2</v>
      </c>
      <c r="BY778" s="70">
        <f t="shared" si="1958"/>
        <v>6.1277602259717012E-2</v>
      </c>
      <c r="BZ778" s="64">
        <f t="shared" ref="BZ778:BZ841" si="1971">IF(BY778&lt;&gt;BY777,(1+BY778)^(1/12)-1,BZ777)</f>
        <v>4.9684241807130824E-3</v>
      </c>
      <c r="CA778" s="70" cm="1">
        <f t="array" ref="CA778">IF($J778=1,CA777*(1+INDEX(Tbl_CPI,$B778,MATCH(IF(RunType="OPN",StartDt,ValnDt),Tbl_CPI_Cols))),0)</f>
        <v>0</v>
      </c>
      <c r="CB778" s="70">
        <f t="shared" si="1959"/>
        <v>71.167841128495922</v>
      </c>
      <c r="CC778" s="70">
        <f t="shared" si="1960"/>
        <v>70.465765918646113</v>
      </c>
      <c r="CD778" s="36">
        <f t="shared" si="1884"/>
        <v>356.96782584954138</v>
      </c>
      <c r="CE778" s="36">
        <f t="shared" si="1885"/>
        <v>0</v>
      </c>
      <c r="CF778" s="36">
        <f t="shared" si="1886"/>
        <v>0</v>
      </c>
      <c r="CG778" s="36">
        <f t="shared" si="1887"/>
        <v>0</v>
      </c>
      <c r="CH778" s="36">
        <f t="shared" si="1888"/>
        <v>0</v>
      </c>
      <c r="CI778" s="36">
        <f t="shared" si="1889"/>
        <v>0</v>
      </c>
      <c r="CJ778" s="36">
        <f t="shared" si="1890"/>
        <v>0</v>
      </c>
      <c r="CK778" s="36">
        <f t="shared" si="1891"/>
        <v>0</v>
      </c>
      <c r="CL778" s="36">
        <f t="shared" si="1892"/>
        <v>0</v>
      </c>
      <c r="CM778" s="36">
        <f t="shared" si="1893"/>
        <v>0</v>
      </c>
      <c r="CN778" s="36">
        <f t="shared" si="1894"/>
        <v>0</v>
      </c>
      <c r="CO778" s="20">
        <f t="shared" si="1895"/>
        <v>120000</v>
      </c>
      <c r="CP778" s="20">
        <f t="shared" si="1896"/>
        <v>2</v>
      </c>
      <c r="CQ778" s="64">
        <f t="shared" si="1897"/>
        <v>0.70943712102000012</v>
      </c>
      <c r="CR778" s="64">
        <f t="shared" si="1898"/>
        <v>1</v>
      </c>
      <c r="CS778" s="36">
        <f t="shared" si="1899"/>
        <v>0</v>
      </c>
      <c r="CT778" s="36">
        <f t="shared" si="1900"/>
        <v>0</v>
      </c>
      <c r="CU778" s="36">
        <f t="shared" si="1901"/>
        <v>0</v>
      </c>
      <c r="CV778" s="36">
        <f t="shared" si="1961"/>
        <v>0</v>
      </c>
      <c r="CW778" s="36">
        <f t="shared" si="1902"/>
        <v>0</v>
      </c>
      <c r="CX778" s="36">
        <f t="shared" si="1903"/>
        <v>0</v>
      </c>
      <c r="CY778" s="36">
        <f t="shared" si="1904"/>
        <v>0</v>
      </c>
      <c r="CZ778" s="36">
        <f t="shared" si="1962"/>
        <v>0</v>
      </c>
      <c r="DA778" s="64">
        <f t="shared" si="1905"/>
        <v>7.8119858702938583E-3</v>
      </c>
      <c r="DB778" s="70">
        <f t="shared" si="1963"/>
        <v>0.99224856820536045</v>
      </c>
      <c r="DC778" s="70">
        <f>PRODUCT($DB$8:DB778)</f>
        <v>8.085615545906043E-4</v>
      </c>
      <c r="DD778" s="36">
        <f t="shared" si="1906"/>
        <v>0</v>
      </c>
      <c r="DE778" s="36">
        <f t="shared" si="1907"/>
        <v>0</v>
      </c>
      <c r="DF778" s="36">
        <f t="shared" si="1908"/>
        <v>0</v>
      </c>
      <c r="DG778" s="36">
        <f t="shared" si="1909"/>
        <v>0</v>
      </c>
      <c r="DH778" s="36">
        <f t="shared" si="1910"/>
        <v>0</v>
      </c>
      <c r="DI778" s="36">
        <f t="shared" si="1911"/>
        <v>0</v>
      </c>
      <c r="DJ778" s="36">
        <f t="shared" si="1912"/>
        <v>0</v>
      </c>
      <c r="DK778" s="36">
        <f t="shared" si="1913"/>
        <v>0</v>
      </c>
      <c r="DL778" s="36">
        <f t="shared" si="1914"/>
        <v>0</v>
      </c>
      <c r="DM778" s="36">
        <f t="shared" si="1915"/>
        <v>0</v>
      </c>
      <c r="DN778" s="36">
        <f t="shared" ca="1" si="1964"/>
        <v>4.6137290849905055E-12</v>
      </c>
      <c r="DO778" s="64" cm="1">
        <f t="array" ref="DO778">IFERROR(INDEX(Tbl_FwdNom,$B778,MATCH(LIDt,Tbl_FwdNom_Cols,0)),0)</f>
        <v>7.929107245</v>
      </c>
      <c r="DP778" s="64">
        <f t="shared" ca="1" si="1965"/>
        <v>7.8676199709999999</v>
      </c>
      <c r="DQ778" s="64">
        <f t="shared" ca="1" si="1916"/>
        <v>6.3311700219670364E-3</v>
      </c>
      <c r="DR778" s="70">
        <f t="shared" ca="1" si="1917"/>
        <v>0.99370866151166837</v>
      </c>
      <c r="DS778" s="70">
        <f ca="1">PRODUCT($DR$8:DR778)</f>
        <v>2.5708182302747848E-3</v>
      </c>
      <c r="DT778" s="36">
        <f t="shared" ca="1" si="1918"/>
        <v>0</v>
      </c>
      <c r="DU778" s="36">
        <f t="shared" ca="1" si="1919"/>
        <v>0</v>
      </c>
      <c r="DV778" s="36">
        <f t="shared" ca="1" si="1920"/>
        <v>0</v>
      </c>
      <c r="DW778" s="36">
        <f t="shared" ca="1" si="1921"/>
        <v>0</v>
      </c>
      <c r="DX778" s="36">
        <f t="shared" ca="1" si="1922"/>
        <v>0</v>
      </c>
      <c r="DY778" s="36">
        <f t="shared" ca="1" si="1923"/>
        <v>0</v>
      </c>
      <c r="DZ778" s="36">
        <f t="shared" ca="1" si="1924"/>
        <v>0</v>
      </c>
      <c r="EA778" s="36">
        <f t="shared" ca="1" si="1925"/>
        <v>0</v>
      </c>
      <c r="EB778" s="36">
        <f t="shared" ca="1" si="1926"/>
        <v>0</v>
      </c>
      <c r="EC778" s="36">
        <f t="shared" ca="1" si="1927"/>
        <v>0</v>
      </c>
      <c r="ED778" s="36">
        <f t="shared" ca="1" si="1928"/>
        <v>0</v>
      </c>
      <c r="EE778" s="36">
        <f t="shared" ca="1" si="1966"/>
        <v>0</v>
      </c>
      <c r="EF778" s="36">
        <f t="shared" ca="1" si="1929"/>
        <v>0</v>
      </c>
      <c r="EG778" s="64"/>
      <c r="EH778" s="64"/>
      <c r="EI778" s="64"/>
      <c r="EJ778" s="70"/>
      <c r="EK778" s="70"/>
      <c r="EL778" s="70"/>
      <c r="EM778" s="70"/>
      <c r="EN778" s="70"/>
      <c r="EO778" s="36">
        <f t="shared" si="1930"/>
        <v>0</v>
      </c>
      <c r="EP778" s="36">
        <f t="shared" si="1931"/>
        <v>0</v>
      </c>
      <c r="EQ778" s="36">
        <f t="shared" si="1932"/>
        <v>0</v>
      </c>
      <c r="ER778" s="36">
        <f t="shared" si="1933"/>
        <v>0</v>
      </c>
      <c r="ES778" s="36">
        <f t="shared" si="1934"/>
        <v>0</v>
      </c>
      <c r="ET778" s="36">
        <f t="shared" si="1935"/>
        <v>0</v>
      </c>
      <c r="EU778" s="36">
        <f t="shared" si="1967"/>
        <v>0</v>
      </c>
      <c r="EV778" s="36">
        <f t="shared" si="1936"/>
        <v>0</v>
      </c>
      <c r="EW778" s="36">
        <f t="shared" si="1937"/>
        <v>0</v>
      </c>
      <c r="EX778" s="36">
        <f t="shared" si="1968"/>
        <v>0</v>
      </c>
      <c r="EY778" s="36">
        <f t="shared" si="1938"/>
        <v>0</v>
      </c>
      <c r="EZ778" s="36">
        <f t="shared" si="1939"/>
        <v>0</v>
      </c>
      <c r="FA778" s="36">
        <f t="shared" si="1940"/>
        <v>0</v>
      </c>
      <c r="FB778" s="36">
        <f t="shared" si="1941"/>
        <v>0</v>
      </c>
      <c r="FC778" s="36">
        <f t="shared" si="1969"/>
        <v>0</v>
      </c>
      <c r="FD778" s="36">
        <f t="shared" si="1942"/>
        <v>0</v>
      </c>
      <c r="FE778" s="36">
        <f t="shared" si="1943"/>
        <v>0</v>
      </c>
      <c r="FF778" s="36">
        <f t="shared" si="1970"/>
        <v>0</v>
      </c>
      <c r="FG778" s="36">
        <f t="shared" si="1944"/>
        <v>0</v>
      </c>
      <c r="FH778" s="36">
        <f t="shared" si="1945"/>
        <v>0</v>
      </c>
      <c r="FI778" s="36">
        <f t="shared" si="1946"/>
        <v>0</v>
      </c>
      <c r="FJ778" s="36">
        <f t="shared" ca="1" si="1947"/>
        <v>0</v>
      </c>
      <c r="FK778" s="36">
        <f t="shared" si="1948"/>
        <v>0</v>
      </c>
      <c r="FL778" s="36">
        <f t="shared" si="1949"/>
        <v>0</v>
      </c>
      <c r="FM778" s="36">
        <f t="shared" ca="1" si="1950"/>
        <v>0</v>
      </c>
      <c r="FN778" s="36">
        <f t="shared" ca="1" si="1820"/>
        <v>0</v>
      </c>
    </row>
    <row r="779" spans="2:170" x14ac:dyDescent="0.25">
      <c r="B779" s="2">
        <v>771</v>
      </c>
      <c r="C779" s="2">
        <f t="shared" si="1826"/>
        <v>65</v>
      </c>
      <c r="D779" s="2">
        <f t="shared" si="1823"/>
        <v>795</v>
      </c>
      <c r="E779" s="2">
        <f t="shared" si="1821"/>
        <v>67</v>
      </c>
      <c r="F779" s="189">
        <f t="shared" si="1825"/>
        <v>69184</v>
      </c>
      <c r="G779" s="2">
        <f t="shared" si="1824"/>
        <v>5</v>
      </c>
      <c r="H779" s="187">
        <f t="shared" si="1827"/>
        <v>98.833333333333343</v>
      </c>
      <c r="I779" s="186">
        <f t="shared" si="1822"/>
        <v>98</v>
      </c>
      <c r="J779" s="2">
        <f t="shared" si="1828"/>
        <v>0</v>
      </c>
      <c r="K779" s="2">
        <f t="shared" si="1829"/>
        <v>1</v>
      </c>
      <c r="L779">
        <f t="shared" si="1830"/>
        <v>2</v>
      </c>
      <c r="M779" s="190">
        <f t="shared" si="1951"/>
        <v>0.62337846431999999</v>
      </c>
      <c r="N779">
        <f t="shared" si="1831"/>
        <v>1</v>
      </c>
      <c r="O779">
        <f t="shared" si="1832"/>
        <v>100</v>
      </c>
      <c r="P779" s="58">
        <f t="shared" si="1833"/>
        <v>2.80520308944</v>
      </c>
      <c r="Q779" s="106">
        <f t="shared" si="1834"/>
        <v>1</v>
      </c>
      <c r="R779" s="59">
        <f t="shared" si="1835"/>
        <v>1</v>
      </c>
      <c r="S779" s="32">
        <f t="shared" si="1952"/>
        <v>1</v>
      </c>
      <c r="T779">
        <f t="shared" si="1836"/>
        <v>1</v>
      </c>
      <c r="U779" s="32">
        <f t="shared" si="1953"/>
        <v>1.9194139800000002E-3</v>
      </c>
      <c r="V779">
        <f t="shared" si="1837"/>
        <v>1</v>
      </c>
      <c r="W779">
        <f t="shared" si="1838"/>
        <v>100</v>
      </c>
      <c r="X779" s="58">
        <f t="shared" si="1839"/>
        <v>8.6373629100000016E-3</v>
      </c>
      <c r="Y779" s="58">
        <f t="shared" si="1840"/>
        <v>8.6373629100000016E-3</v>
      </c>
      <c r="Z779" s="32">
        <f t="shared" si="1841"/>
        <v>8.6373629100000016E-3</v>
      </c>
      <c r="AA779" s="32">
        <f t="shared" si="1842"/>
        <v>0</v>
      </c>
      <c r="AB779" s="59">
        <f t="shared" si="1843"/>
        <v>4.9056245199999996E-3</v>
      </c>
      <c r="AC779" s="59">
        <f t="shared" si="1844"/>
        <v>4.9056245199999996E-3</v>
      </c>
      <c r="AD779">
        <f t="shared" si="1845"/>
        <v>1</v>
      </c>
      <c r="AE779" s="59">
        <f t="shared" si="1846"/>
        <v>4.9056245199999996E-3</v>
      </c>
      <c r="AF779" s="59">
        <f t="shared" si="1847"/>
        <v>4.1758461800000006E-3</v>
      </c>
      <c r="AG779" s="59">
        <f t="shared" si="1848"/>
        <v>4.1758461800000006E-3</v>
      </c>
      <c r="AH779">
        <f t="shared" si="1849"/>
        <v>1</v>
      </c>
      <c r="AI779" s="59">
        <f t="shared" si="1850"/>
        <v>4.1758461800000006E-3</v>
      </c>
      <c r="AJ779" s="59">
        <f t="shared" si="1851"/>
        <v>0</v>
      </c>
      <c r="AK779" s="59">
        <f t="shared" si="1852"/>
        <v>0</v>
      </c>
      <c r="AL779" s="59">
        <f t="shared" si="1853"/>
        <v>0</v>
      </c>
      <c r="AM779" s="12">
        <f t="shared" si="1954"/>
        <v>0</v>
      </c>
      <c r="AN779" s="12">
        <f t="shared" si="1955"/>
        <v>0</v>
      </c>
      <c r="AO779" s="66">
        <f t="shared" si="1854"/>
        <v>0</v>
      </c>
      <c r="AP779" s="66">
        <f t="shared" si="1855"/>
        <v>0</v>
      </c>
      <c r="AQ779" s="59">
        <f t="shared" si="1856"/>
        <v>0</v>
      </c>
      <c r="AR779" s="59">
        <f t="shared" si="1857"/>
        <v>0</v>
      </c>
      <c r="AS779" s="59">
        <f t="shared" si="1858"/>
        <v>0</v>
      </c>
      <c r="AT779" s="12">
        <f t="shared" si="1859"/>
        <v>0</v>
      </c>
      <c r="AU779" s="59">
        <f t="shared" si="1956"/>
        <v>0</v>
      </c>
      <c r="AV779" s="59">
        <f t="shared" si="1957"/>
        <v>0</v>
      </c>
      <c r="AW779" s="70">
        <f t="shared" si="1860"/>
        <v>0</v>
      </c>
      <c r="AX779" s="20">
        <f t="shared" si="1861"/>
        <v>200000</v>
      </c>
      <c r="AY779" s="20">
        <f t="shared" si="1862"/>
        <v>0</v>
      </c>
      <c r="AZ779" s="20">
        <f t="shared" si="1863"/>
        <v>0</v>
      </c>
      <c r="BA779" s="20">
        <f t="shared" si="1864"/>
        <v>200000</v>
      </c>
      <c r="BB779" s="36">
        <f t="shared" si="1865"/>
        <v>1</v>
      </c>
      <c r="BC779" s="36">
        <f t="shared" si="1866"/>
        <v>0</v>
      </c>
      <c r="BD779" s="80">
        <f t="shared" si="1867"/>
        <v>0</v>
      </c>
      <c r="BE779" s="36">
        <f t="shared" si="1868"/>
        <v>0</v>
      </c>
      <c r="BF779" s="36">
        <f t="shared" si="1869"/>
        <v>0</v>
      </c>
      <c r="BG779" s="36">
        <f t="shared" si="1870"/>
        <v>0</v>
      </c>
      <c r="BH779" s="36">
        <f t="shared" si="1871"/>
        <v>0</v>
      </c>
      <c r="BI779" s="36">
        <f t="shared" si="1872"/>
        <v>0</v>
      </c>
      <c r="BJ779" s="36">
        <f t="shared" si="1873"/>
        <v>0</v>
      </c>
      <c r="BK779" s="36">
        <f t="shared" si="1874"/>
        <v>0</v>
      </c>
      <c r="BL779" s="68">
        <f>IF(OR(AT779=0,E779&gt;ProjTerm),0,VLOOKUP(D779,'Life Events'!$AE$5:$AI$1206,5,FALSE))</f>
        <v>0</v>
      </c>
      <c r="BM779" s="93">
        <f t="shared" si="1875"/>
        <v>0</v>
      </c>
      <c r="BN779" s="93">
        <f t="shared" si="1876"/>
        <v>0</v>
      </c>
      <c r="BO779" s="36">
        <f t="shared" si="1877"/>
        <v>0</v>
      </c>
      <c r="BP779" s="36">
        <f t="shared" si="1878"/>
        <v>0</v>
      </c>
      <c r="BQ779" s="36">
        <f t="shared" si="1879"/>
        <v>0</v>
      </c>
      <c r="BR779" s="36">
        <f t="shared" si="1880"/>
        <v>154.78110000000001</v>
      </c>
      <c r="BS779" s="36">
        <f t="shared" si="1881"/>
        <v>0</v>
      </c>
      <c r="BT779" s="36">
        <f t="shared" si="1882"/>
        <v>0</v>
      </c>
      <c r="BU779" s="70" cm="1">
        <f t="array" ref="BU779">IF(AND(ActInt=1,$J779=0),INDEX(Tbl_FwdNom,$B779-IVP,MATCH(ValnDt,Tbl_FwdNom_Cols)),INDEX(Tbl_FwdNom,$B779,MATCH(StartDt,Tbl_FwdNom_Cols)))</f>
        <v>9.7818760010000005</v>
      </c>
      <c r="BV779" s="70" cm="1">
        <f t="array" ref="BV779">INDEX(Tbl_FwdReal,$B779,MATCH(StartDt,Tbl_FwdReal_Cols))</f>
        <v>3.4453637029999999</v>
      </c>
      <c r="BW779" s="70" cm="1">
        <f t="array" ref="BW779">IF(RunType&lt;&gt;"OPN",INDEX(Tbl_FwdReal,$B779,MATCH(ValnDt,Tbl_FwdReal_Cols)),IF(AND($J779=0,ActInt=1),INDEX(Tbl_FwdReal,$B779-IVP,MATCH(ValnDt,Tbl_FwdReal_Cols)),-999))*$K779</f>
        <v>3.4453637029999999</v>
      </c>
      <c r="BX779" s="70">
        <f t="shared" si="1883"/>
        <v>3.4453637029999998E-2</v>
      </c>
      <c r="BY779" s="70">
        <f t="shared" si="1958"/>
        <v>6.1254676586498746E-2</v>
      </c>
      <c r="BZ779" s="64">
        <f t="shared" si="1971"/>
        <v>4.9666150557368116E-3</v>
      </c>
      <c r="CA779" s="70" cm="1">
        <f t="array" ref="CA779">IF($J779=1,CA778*(1+INDEX(Tbl_CPI,$B779,MATCH(IF(RunType="OPN",StartDt,ValnDt),Tbl_CPI_Cols))),0)</f>
        <v>0</v>
      </c>
      <c r="CB779" s="70">
        <f t="shared" si="1959"/>
        <v>71.52130439972899</v>
      </c>
      <c r="CC779" s="70">
        <f t="shared" si="1960"/>
        <v>70.465765918646113</v>
      </c>
      <c r="CD779" s="36">
        <f t="shared" si="1884"/>
        <v>356.96782584954138</v>
      </c>
      <c r="CE779" s="36">
        <f t="shared" si="1885"/>
        <v>0</v>
      </c>
      <c r="CF779" s="36">
        <f t="shared" si="1886"/>
        <v>0</v>
      </c>
      <c r="CG779" s="36">
        <f t="shared" si="1887"/>
        <v>0</v>
      </c>
      <c r="CH779" s="36">
        <f t="shared" si="1888"/>
        <v>0</v>
      </c>
      <c r="CI779" s="36">
        <f t="shared" si="1889"/>
        <v>0</v>
      </c>
      <c r="CJ779" s="36">
        <f t="shared" si="1890"/>
        <v>0</v>
      </c>
      <c r="CK779" s="36">
        <f t="shared" si="1891"/>
        <v>0</v>
      </c>
      <c r="CL779" s="36">
        <f t="shared" si="1892"/>
        <v>0</v>
      </c>
      <c r="CM779" s="36">
        <f t="shared" si="1893"/>
        <v>0</v>
      </c>
      <c r="CN779" s="36">
        <f t="shared" si="1894"/>
        <v>0</v>
      </c>
      <c r="CO779" s="20">
        <f t="shared" si="1895"/>
        <v>120000</v>
      </c>
      <c r="CP779" s="20">
        <f t="shared" si="1896"/>
        <v>2</v>
      </c>
      <c r="CQ779" s="64">
        <f t="shared" si="1897"/>
        <v>0.70943712102000012</v>
      </c>
      <c r="CR779" s="64">
        <f t="shared" si="1898"/>
        <v>1</v>
      </c>
      <c r="CS779" s="36">
        <f t="shared" si="1899"/>
        <v>0</v>
      </c>
      <c r="CT779" s="36">
        <f t="shared" si="1900"/>
        <v>0</v>
      </c>
      <c r="CU779" s="36">
        <f t="shared" si="1901"/>
        <v>0</v>
      </c>
      <c r="CV779" s="36">
        <f t="shared" si="1961"/>
        <v>0</v>
      </c>
      <c r="CW779" s="36">
        <f t="shared" si="1902"/>
        <v>0</v>
      </c>
      <c r="CX779" s="36">
        <f t="shared" si="1903"/>
        <v>0</v>
      </c>
      <c r="CY779" s="36">
        <f t="shared" si="1904"/>
        <v>0</v>
      </c>
      <c r="CZ779" s="36">
        <f t="shared" si="1962"/>
        <v>0</v>
      </c>
      <c r="DA779" s="64">
        <f t="shared" si="1905"/>
        <v>7.8074257116897972E-3</v>
      </c>
      <c r="DB779" s="70">
        <f t="shared" si="1963"/>
        <v>0.99225305796275876</v>
      </c>
      <c r="DC779" s="70">
        <f>PRODUCT($DB$8:DB779)</f>
        <v>8.0229767509364927E-4</v>
      </c>
      <c r="DD779" s="36">
        <f t="shared" si="1906"/>
        <v>0</v>
      </c>
      <c r="DE779" s="36">
        <f t="shared" si="1907"/>
        <v>0</v>
      </c>
      <c r="DF779" s="36">
        <f t="shared" si="1908"/>
        <v>0</v>
      </c>
      <c r="DG779" s="36">
        <f t="shared" si="1909"/>
        <v>0</v>
      </c>
      <c r="DH779" s="36">
        <f t="shared" si="1910"/>
        <v>0</v>
      </c>
      <c r="DI779" s="36">
        <f t="shared" si="1911"/>
        <v>0</v>
      </c>
      <c r="DJ779" s="36">
        <f t="shared" si="1912"/>
        <v>0</v>
      </c>
      <c r="DK779" s="36">
        <f t="shared" si="1913"/>
        <v>0</v>
      </c>
      <c r="DL779" s="36">
        <f t="shared" si="1914"/>
        <v>0</v>
      </c>
      <c r="DM779" s="36">
        <f t="shared" si="1915"/>
        <v>0</v>
      </c>
      <c r="DN779" s="36">
        <f t="shared" ca="1" si="1964"/>
        <v>4.6137290849905055E-12</v>
      </c>
      <c r="DO779" s="64" cm="1">
        <f t="array" ref="DO779">IFERROR(INDEX(Tbl_FwdNom,$B779,MATCH(LIDt,Tbl_FwdNom_Cols,0)),0)</f>
        <v>7.927398792</v>
      </c>
      <c r="DP779" s="64">
        <f t="shared" ca="1" si="1965"/>
        <v>7.8659124909999996</v>
      </c>
      <c r="DQ779" s="64">
        <f t="shared" ca="1" si="1916"/>
        <v>6.3298425438869099E-3</v>
      </c>
      <c r="DR779" s="70">
        <f t="shared" ca="1" si="1917"/>
        <v>0.99370997234079261</v>
      </c>
      <c r="DS779" s="70">
        <f ca="1">PRODUCT($DR$8:DR779)</f>
        <v>2.5546477124995617E-3</v>
      </c>
      <c r="DT779" s="36">
        <f t="shared" ca="1" si="1918"/>
        <v>0</v>
      </c>
      <c r="DU779" s="36">
        <f t="shared" ca="1" si="1919"/>
        <v>0</v>
      </c>
      <c r="DV779" s="36">
        <f t="shared" ca="1" si="1920"/>
        <v>0</v>
      </c>
      <c r="DW779" s="36">
        <f t="shared" ca="1" si="1921"/>
        <v>0</v>
      </c>
      <c r="DX779" s="36">
        <f t="shared" ca="1" si="1922"/>
        <v>0</v>
      </c>
      <c r="DY779" s="36">
        <f t="shared" ca="1" si="1923"/>
        <v>0</v>
      </c>
      <c r="DZ779" s="36">
        <f t="shared" ca="1" si="1924"/>
        <v>0</v>
      </c>
      <c r="EA779" s="36">
        <f t="shared" ca="1" si="1925"/>
        <v>0</v>
      </c>
      <c r="EB779" s="36">
        <f t="shared" ca="1" si="1926"/>
        <v>0</v>
      </c>
      <c r="EC779" s="36">
        <f t="shared" ca="1" si="1927"/>
        <v>0</v>
      </c>
      <c r="ED779" s="36">
        <f t="shared" ca="1" si="1928"/>
        <v>0</v>
      </c>
      <c r="EE779" s="36">
        <f t="shared" ca="1" si="1966"/>
        <v>0</v>
      </c>
      <c r="EF779" s="36">
        <f t="shared" ca="1" si="1929"/>
        <v>0</v>
      </c>
      <c r="EG779" s="64"/>
      <c r="EH779" s="64"/>
      <c r="EI779" s="64"/>
      <c r="EJ779" s="70"/>
      <c r="EK779" s="70"/>
      <c r="EL779" s="70"/>
      <c r="EM779" s="70"/>
      <c r="EN779" s="70"/>
      <c r="EO779" s="36">
        <f t="shared" si="1930"/>
        <v>0</v>
      </c>
      <c r="EP779" s="36">
        <f t="shared" si="1931"/>
        <v>0</v>
      </c>
      <c r="EQ779" s="36">
        <f t="shared" si="1932"/>
        <v>0</v>
      </c>
      <c r="ER779" s="36">
        <f t="shared" si="1933"/>
        <v>0</v>
      </c>
      <c r="ES779" s="36">
        <f t="shared" si="1934"/>
        <v>0</v>
      </c>
      <c r="ET779" s="36">
        <f t="shared" si="1935"/>
        <v>0</v>
      </c>
      <c r="EU779" s="36">
        <f t="shared" si="1967"/>
        <v>0</v>
      </c>
      <c r="EV779" s="36">
        <f t="shared" si="1936"/>
        <v>0</v>
      </c>
      <c r="EW779" s="36">
        <f t="shared" si="1937"/>
        <v>0</v>
      </c>
      <c r="EX779" s="36">
        <f t="shared" si="1968"/>
        <v>0</v>
      </c>
      <c r="EY779" s="36">
        <f t="shared" si="1938"/>
        <v>0</v>
      </c>
      <c r="EZ779" s="36">
        <f t="shared" si="1939"/>
        <v>0</v>
      </c>
      <c r="FA779" s="36">
        <f t="shared" si="1940"/>
        <v>0</v>
      </c>
      <c r="FB779" s="36">
        <f t="shared" si="1941"/>
        <v>0</v>
      </c>
      <c r="FC779" s="36">
        <f t="shared" si="1969"/>
        <v>0</v>
      </c>
      <c r="FD779" s="36">
        <f t="shared" si="1942"/>
        <v>0</v>
      </c>
      <c r="FE779" s="36">
        <f t="shared" si="1943"/>
        <v>0</v>
      </c>
      <c r="FF779" s="36">
        <f t="shared" si="1970"/>
        <v>0</v>
      </c>
      <c r="FG779" s="36">
        <f t="shared" si="1944"/>
        <v>0</v>
      </c>
      <c r="FH779" s="36">
        <f t="shared" si="1945"/>
        <v>0</v>
      </c>
      <c r="FI779" s="36">
        <f t="shared" si="1946"/>
        <v>0</v>
      </c>
      <c r="FJ779" s="36">
        <f t="shared" ca="1" si="1947"/>
        <v>0</v>
      </c>
      <c r="FK779" s="36">
        <f t="shared" si="1948"/>
        <v>0</v>
      </c>
      <c r="FL779" s="36">
        <f t="shared" si="1949"/>
        <v>0</v>
      </c>
      <c r="FM779" s="36">
        <f t="shared" ca="1" si="1950"/>
        <v>0</v>
      </c>
      <c r="FN779" s="36">
        <f t="shared" ca="1" si="1820"/>
        <v>0</v>
      </c>
    </row>
    <row r="780" spans="2:170" x14ac:dyDescent="0.25">
      <c r="B780" s="2">
        <v>772</v>
      </c>
      <c r="C780" s="2">
        <f t="shared" si="1826"/>
        <v>65</v>
      </c>
      <c r="D780" s="2">
        <f t="shared" si="1823"/>
        <v>796</v>
      </c>
      <c r="E780" s="2">
        <f t="shared" si="1821"/>
        <v>67</v>
      </c>
      <c r="F780" s="189">
        <f t="shared" si="1825"/>
        <v>69214</v>
      </c>
      <c r="G780" s="2">
        <f t="shared" si="1824"/>
        <v>6</v>
      </c>
      <c r="H780" s="187">
        <f t="shared" si="1827"/>
        <v>98.916666666666657</v>
      </c>
      <c r="I780" s="186">
        <f t="shared" si="1822"/>
        <v>98</v>
      </c>
      <c r="J780" s="2">
        <f t="shared" si="1828"/>
        <v>0</v>
      </c>
      <c r="K780" s="2">
        <f t="shared" si="1829"/>
        <v>1</v>
      </c>
      <c r="L780">
        <f t="shared" si="1830"/>
        <v>2</v>
      </c>
      <c r="M780" s="190">
        <f t="shared" si="1951"/>
        <v>0.62337846431999999</v>
      </c>
      <c r="N780">
        <f t="shared" si="1831"/>
        <v>1</v>
      </c>
      <c r="O780">
        <f t="shared" si="1832"/>
        <v>100</v>
      </c>
      <c r="P780" s="58">
        <f t="shared" si="1833"/>
        <v>2.80520308944</v>
      </c>
      <c r="Q780" s="106">
        <f t="shared" si="1834"/>
        <v>1</v>
      </c>
      <c r="R780" s="59">
        <f t="shared" si="1835"/>
        <v>1</v>
      </c>
      <c r="S780" s="32">
        <f t="shared" si="1952"/>
        <v>1</v>
      </c>
      <c r="T780">
        <f t="shared" si="1836"/>
        <v>1</v>
      </c>
      <c r="U780" s="32">
        <f t="shared" si="1953"/>
        <v>1.9194139800000002E-3</v>
      </c>
      <c r="V780">
        <f t="shared" si="1837"/>
        <v>1</v>
      </c>
      <c r="W780">
        <f t="shared" si="1838"/>
        <v>100</v>
      </c>
      <c r="X780" s="58">
        <f t="shared" si="1839"/>
        <v>8.6373629100000016E-3</v>
      </c>
      <c r="Y780" s="58">
        <f t="shared" si="1840"/>
        <v>8.6373629100000016E-3</v>
      </c>
      <c r="Z780" s="32">
        <f t="shared" si="1841"/>
        <v>8.6373629100000016E-3</v>
      </c>
      <c r="AA780" s="32">
        <f t="shared" si="1842"/>
        <v>0</v>
      </c>
      <c r="AB780" s="59">
        <f t="shared" si="1843"/>
        <v>4.9056245199999996E-3</v>
      </c>
      <c r="AC780" s="59">
        <f t="shared" si="1844"/>
        <v>4.9056245199999996E-3</v>
      </c>
      <c r="AD780">
        <f t="shared" si="1845"/>
        <v>1</v>
      </c>
      <c r="AE780" s="59">
        <f t="shared" si="1846"/>
        <v>4.9056245199999996E-3</v>
      </c>
      <c r="AF780" s="59">
        <f t="shared" si="1847"/>
        <v>4.1758461800000006E-3</v>
      </c>
      <c r="AG780" s="59">
        <f t="shared" si="1848"/>
        <v>4.1758461800000006E-3</v>
      </c>
      <c r="AH780">
        <f t="shared" si="1849"/>
        <v>1</v>
      </c>
      <c r="AI780" s="59">
        <f t="shared" si="1850"/>
        <v>4.1758461800000006E-3</v>
      </c>
      <c r="AJ780" s="59">
        <f t="shared" si="1851"/>
        <v>0</v>
      </c>
      <c r="AK780" s="59">
        <f t="shared" si="1852"/>
        <v>0</v>
      </c>
      <c r="AL780" s="59">
        <f t="shared" si="1853"/>
        <v>0</v>
      </c>
      <c r="AM780" s="12">
        <f t="shared" si="1954"/>
        <v>0</v>
      </c>
      <c r="AN780" s="12">
        <f t="shared" si="1955"/>
        <v>0</v>
      </c>
      <c r="AO780" s="66">
        <f t="shared" si="1854"/>
        <v>0</v>
      </c>
      <c r="AP780" s="66">
        <f t="shared" si="1855"/>
        <v>0</v>
      </c>
      <c r="AQ780" s="59">
        <f t="shared" si="1856"/>
        <v>0</v>
      </c>
      <c r="AR780" s="59">
        <f t="shared" si="1857"/>
        <v>0</v>
      </c>
      <c r="AS780" s="59">
        <f t="shared" si="1858"/>
        <v>0</v>
      </c>
      <c r="AT780" s="12">
        <f t="shared" si="1859"/>
        <v>0</v>
      </c>
      <c r="AU780" s="59">
        <f t="shared" si="1956"/>
        <v>0</v>
      </c>
      <c r="AV780" s="59">
        <f t="shared" si="1957"/>
        <v>0</v>
      </c>
      <c r="AW780" s="70">
        <f t="shared" si="1860"/>
        <v>0</v>
      </c>
      <c r="AX780" s="20">
        <f t="shared" si="1861"/>
        <v>200000</v>
      </c>
      <c r="AY780" s="20">
        <f t="shared" si="1862"/>
        <v>0</v>
      </c>
      <c r="AZ780" s="20">
        <f t="shared" si="1863"/>
        <v>0</v>
      </c>
      <c r="BA780" s="20">
        <f t="shared" si="1864"/>
        <v>200000</v>
      </c>
      <c r="BB780" s="36">
        <f t="shared" si="1865"/>
        <v>1</v>
      </c>
      <c r="BC780" s="36">
        <f t="shared" si="1866"/>
        <v>0</v>
      </c>
      <c r="BD780" s="80">
        <f t="shared" si="1867"/>
        <v>0</v>
      </c>
      <c r="BE780" s="36">
        <f t="shared" si="1868"/>
        <v>0</v>
      </c>
      <c r="BF780" s="36">
        <f t="shared" si="1869"/>
        <v>0</v>
      </c>
      <c r="BG780" s="36">
        <f t="shared" si="1870"/>
        <v>0</v>
      </c>
      <c r="BH780" s="36">
        <f t="shared" si="1871"/>
        <v>0</v>
      </c>
      <c r="BI780" s="36">
        <f t="shared" si="1872"/>
        <v>0</v>
      </c>
      <c r="BJ780" s="36">
        <f t="shared" si="1873"/>
        <v>0</v>
      </c>
      <c r="BK780" s="36">
        <f t="shared" si="1874"/>
        <v>0</v>
      </c>
      <c r="BL780" s="68">
        <f>IF(OR(AT780=0,E780&gt;ProjTerm),0,VLOOKUP(D780,'Life Events'!$AE$5:$AI$1206,5,FALSE))</f>
        <v>0</v>
      </c>
      <c r="BM780" s="93">
        <f t="shared" si="1875"/>
        <v>0</v>
      </c>
      <c r="BN780" s="93">
        <f t="shared" si="1876"/>
        <v>0</v>
      </c>
      <c r="BO780" s="36">
        <f t="shared" si="1877"/>
        <v>0</v>
      </c>
      <c r="BP780" s="36">
        <f t="shared" si="1878"/>
        <v>0</v>
      </c>
      <c r="BQ780" s="36">
        <f t="shared" si="1879"/>
        <v>0</v>
      </c>
      <c r="BR780" s="36">
        <f t="shared" si="1880"/>
        <v>154.78110000000001</v>
      </c>
      <c r="BS780" s="36">
        <f t="shared" si="1881"/>
        <v>0</v>
      </c>
      <c r="BT780" s="36">
        <f t="shared" si="1882"/>
        <v>0</v>
      </c>
      <c r="BU780" s="70" cm="1">
        <f t="array" ref="BU780">IF(AND(ActInt=1,$J780=0),INDEX(Tbl_FwdNom,$B780-IVP,MATCH(ValnDt,Tbl_FwdNom_Cols)),INDEX(Tbl_FwdNom,$B780,MATCH(StartDt,Tbl_FwdNom_Cols)))</f>
        <v>9.7759152419999999</v>
      </c>
      <c r="BV780" s="70" cm="1">
        <f t="array" ref="BV780">INDEX(Tbl_FwdReal,$B780,MATCH(StartDt,Tbl_FwdReal_Cols))</f>
        <v>3.4419815429999998</v>
      </c>
      <c r="BW780" s="70" cm="1">
        <f t="array" ref="BW780">IF(RunType&lt;&gt;"OPN",INDEX(Tbl_FwdReal,$B780,MATCH(ValnDt,Tbl_FwdReal_Cols)),IF(AND($J780=0,ActInt=1),INDEX(Tbl_FwdReal,$B780-IVP,MATCH(ValnDt,Tbl_FwdReal_Cols)),-999))*$K780</f>
        <v>3.4419815429999998</v>
      </c>
      <c r="BX780" s="70">
        <f t="shared" si="1883"/>
        <v>3.441981543E-2</v>
      </c>
      <c r="BY780" s="70">
        <f t="shared" si="1958"/>
        <v>6.1231751408078461E-2</v>
      </c>
      <c r="BZ780" s="64">
        <f t="shared" si="1971"/>
        <v>4.964805933982408E-3</v>
      </c>
      <c r="CA780" s="70" cm="1">
        <f t="array" ref="CA780">IF($J780=1,CA779*(1+INDEX(Tbl_CPI,$B780,MATCH(IF(RunType="OPN",StartDt,ValnDt),Tbl_CPI_Cols))),0)</f>
        <v>0</v>
      </c>
      <c r="CB780" s="70">
        <f t="shared" si="1959"/>
        <v>71.87639379621892</v>
      </c>
      <c r="CC780" s="70">
        <f t="shared" si="1960"/>
        <v>70.465765918646113</v>
      </c>
      <c r="CD780" s="36">
        <f t="shared" si="1884"/>
        <v>356.96782584954138</v>
      </c>
      <c r="CE780" s="36">
        <f t="shared" si="1885"/>
        <v>0</v>
      </c>
      <c r="CF780" s="36">
        <f t="shared" si="1886"/>
        <v>0</v>
      </c>
      <c r="CG780" s="36">
        <f t="shared" si="1887"/>
        <v>0</v>
      </c>
      <c r="CH780" s="36">
        <f t="shared" si="1888"/>
        <v>0</v>
      </c>
      <c r="CI780" s="36">
        <f t="shared" si="1889"/>
        <v>0</v>
      </c>
      <c r="CJ780" s="36">
        <f t="shared" si="1890"/>
        <v>0</v>
      </c>
      <c r="CK780" s="36">
        <f t="shared" si="1891"/>
        <v>0</v>
      </c>
      <c r="CL780" s="36">
        <f t="shared" si="1892"/>
        <v>0</v>
      </c>
      <c r="CM780" s="36">
        <f t="shared" si="1893"/>
        <v>0</v>
      </c>
      <c r="CN780" s="36">
        <f t="shared" si="1894"/>
        <v>0</v>
      </c>
      <c r="CO780" s="20">
        <f t="shared" si="1895"/>
        <v>120000</v>
      </c>
      <c r="CP780" s="20">
        <f t="shared" si="1896"/>
        <v>2</v>
      </c>
      <c r="CQ780" s="64">
        <f t="shared" si="1897"/>
        <v>0.70943712102000012</v>
      </c>
      <c r="CR780" s="64">
        <f t="shared" si="1898"/>
        <v>1</v>
      </c>
      <c r="CS780" s="36">
        <f t="shared" si="1899"/>
        <v>0</v>
      </c>
      <c r="CT780" s="36">
        <f t="shared" si="1900"/>
        <v>0</v>
      </c>
      <c r="CU780" s="36">
        <f t="shared" si="1901"/>
        <v>0</v>
      </c>
      <c r="CV780" s="36">
        <f t="shared" si="1961"/>
        <v>0</v>
      </c>
      <c r="CW780" s="36">
        <f t="shared" si="1902"/>
        <v>0</v>
      </c>
      <c r="CX780" s="36">
        <f t="shared" si="1903"/>
        <v>0</v>
      </c>
      <c r="CY780" s="36">
        <f t="shared" si="1904"/>
        <v>0</v>
      </c>
      <c r="CZ780" s="36">
        <f t="shared" si="1962"/>
        <v>0</v>
      </c>
      <c r="DA780" s="64">
        <f t="shared" si="1905"/>
        <v>7.8028655732105268E-3</v>
      </c>
      <c r="DB780" s="70">
        <f t="shared" si="1963"/>
        <v>0.99225754774097363</v>
      </c>
      <c r="DC780" s="70">
        <f>PRODUCT($DB$8:DB780)</f>
        <v>7.9608592364670879E-4</v>
      </c>
      <c r="DD780" s="36">
        <f t="shared" si="1906"/>
        <v>0</v>
      </c>
      <c r="DE780" s="36">
        <f t="shared" si="1907"/>
        <v>0</v>
      </c>
      <c r="DF780" s="36">
        <f t="shared" si="1908"/>
        <v>0</v>
      </c>
      <c r="DG780" s="36">
        <f t="shared" si="1909"/>
        <v>0</v>
      </c>
      <c r="DH780" s="36">
        <f t="shared" si="1910"/>
        <v>0</v>
      </c>
      <c r="DI780" s="36">
        <f t="shared" si="1911"/>
        <v>0</v>
      </c>
      <c r="DJ780" s="36">
        <f t="shared" si="1912"/>
        <v>0</v>
      </c>
      <c r="DK780" s="36">
        <f t="shared" si="1913"/>
        <v>0</v>
      </c>
      <c r="DL780" s="36">
        <f t="shared" si="1914"/>
        <v>0</v>
      </c>
      <c r="DM780" s="36">
        <f t="shared" si="1915"/>
        <v>0</v>
      </c>
      <c r="DN780" s="36">
        <f t="shared" ca="1" si="1964"/>
        <v>4.6137290849905055E-12</v>
      </c>
      <c r="DO780" s="64" cm="1">
        <f t="array" ref="DO780">IFERROR(INDEX(Tbl_FwdNom,$B780,MATCH(LIDt,Tbl_FwdNom_Cols,0)),0)</f>
        <v>7.9256903660000004</v>
      </c>
      <c r="DP780" s="64">
        <f t="shared" ca="1" si="1965"/>
        <v>7.8642050389999998</v>
      </c>
      <c r="DQ780" s="64">
        <f t="shared" ca="1" si="1916"/>
        <v>6.328515068313445E-3</v>
      </c>
      <c r="DR780" s="70">
        <f t="shared" ca="1" si="1917"/>
        <v>0.99371128317089985</v>
      </c>
      <c r="DS780" s="70">
        <f ca="1">PRODUCT($DR$8:DR780)</f>
        <v>2.5385822564375437E-3</v>
      </c>
      <c r="DT780" s="36">
        <f t="shared" ca="1" si="1918"/>
        <v>0</v>
      </c>
      <c r="DU780" s="36">
        <f t="shared" ca="1" si="1919"/>
        <v>0</v>
      </c>
      <c r="DV780" s="36">
        <f t="shared" ca="1" si="1920"/>
        <v>0</v>
      </c>
      <c r="DW780" s="36">
        <f t="shared" ca="1" si="1921"/>
        <v>0</v>
      </c>
      <c r="DX780" s="36">
        <f t="shared" ca="1" si="1922"/>
        <v>0</v>
      </c>
      <c r="DY780" s="36">
        <f t="shared" ca="1" si="1923"/>
        <v>0</v>
      </c>
      <c r="DZ780" s="36">
        <f t="shared" ca="1" si="1924"/>
        <v>0</v>
      </c>
      <c r="EA780" s="36">
        <f t="shared" ca="1" si="1925"/>
        <v>0</v>
      </c>
      <c r="EB780" s="36">
        <f t="shared" ca="1" si="1926"/>
        <v>0</v>
      </c>
      <c r="EC780" s="36">
        <f t="shared" ca="1" si="1927"/>
        <v>0</v>
      </c>
      <c r="ED780" s="36">
        <f t="shared" ca="1" si="1928"/>
        <v>0</v>
      </c>
      <c r="EE780" s="36">
        <f t="shared" ca="1" si="1966"/>
        <v>0</v>
      </c>
      <c r="EF780" s="36">
        <f t="shared" ca="1" si="1929"/>
        <v>0</v>
      </c>
      <c r="EG780" s="64"/>
      <c r="EH780" s="64"/>
      <c r="EI780" s="64"/>
      <c r="EJ780" s="70"/>
      <c r="EK780" s="70"/>
      <c r="EL780" s="70"/>
      <c r="EM780" s="70"/>
      <c r="EN780" s="70"/>
      <c r="EO780" s="36">
        <f t="shared" si="1930"/>
        <v>0</v>
      </c>
      <c r="EP780" s="36">
        <f t="shared" si="1931"/>
        <v>0</v>
      </c>
      <c r="EQ780" s="36">
        <f t="shared" si="1932"/>
        <v>0</v>
      </c>
      <c r="ER780" s="36">
        <f t="shared" si="1933"/>
        <v>0</v>
      </c>
      <c r="ES780" s="36">
        <f t="shared" si="1934"/>
        <v>0</v>
      </c>
      <c r="ET780" s="36">
        <f t="shared" si="1935"/>
        <v>0</v>
      </c>
      <c r="EU780" s="36">
        <f t="shared" si="1967"/>
        <v>0</v>
      </c>
      <c r="EV780" s="36">
        <f t="shared" si="1936"/>
        <v>0</v>
      </c>
      <c r="EW780" s="36">
        <f t="shared" si="1937"/>
        <v>0</v>
      </c>
      <c r="EX780" s="36">
        <f t="shared" si="1968"/>
        <v>0</v>
      </c>
      <c r="EY780" s="36">
        <f t="shared" si="1938"/>
        <v>0</v>
      </c>
      <c r="EZ780" s="36">
        <f t="shared" si="1939"/>
        <v>0</v>
      </c>
      <c r="FA780" s="36">
        <f t="shared" si="1940"/>
        <v>0</v>
      </c>
      <c r="FB780" s="36">
        <f t="shared" si="1941"/>
        <v>0</v>
      </c>
      <c r="FC780" s="36">
        <f t="shared" si="1969"/>
        <v>0</v>
      </c>
      <c r="FD780" s="36">
        <f t="shared" si="1942"/>
        <v>0</v>
      </c>
      <c r="FE780" s="36">
        <f t="shared" si="1943"/>
        <v>0</v>
      </c>
      <c r="FF780" s="36">
        <f t="shared" si="1970"/>
        <v>0</v>
      </c>
      <c r="FG780" s="36">
        <f t="shared" si="1944"/>
        <v>0</v>
      </c>
      <c r="FH780" s="36">
        <f t="shared" si="1945"/>
        <v>0</v>
      </c>
      <c r="FI780" s="36">
        <f t="shared" si="1946"/>
        <v>0</v>
      </c>
      <c r="FJ780" s="36">
        <f t="shared" ca="1" si="1947"/>
        <v>0</v>
      </c>
      <c r="FK780" s="36">
        <f t="shared" si="1948"/>
        <v>0</v>
      </c>
      <c r="FL780" s="36">
        <f t="shared" si="1949"/>
        <v>0</v>
      </c>
      <c r="FM780" s="36">
        <f t="shared" ca="1" si="1950"/>
        <v>0</v>
      </c>
      <c r="FN780" s="36">
        <f t="shared" ref="FN780:FN843" ca="1" si="1972">FJ780-FM780</f>
        <v>0</v>
      </c>
    </row>
    <row r="781" spans="2:170" x14ac:dyDescent="0.25">
      <c r="B781" s="2">
        <v>773</v>
      </c>
      <c r="C781" s="2">
        <f t="shared" si="1826"/>
        <v>65</v>
      </c>
      <c r="D781" s="2">
        <f t="shared" si="1823"/>
        <v>797</v>
      </c>
      <c r="E781" s="2">
        <f t="shared" si="1821"/>
        <v>67</v>
      </c>
      <c r="F781" s="189">
        <f t="shared" si="1825"/>
        <v>69245</v>
      </c>
      <c r="G781" s="2">
        <f t="shared" si="1824"/>
        <v>7</v>
      </c>
      <c r="H781" s="187">
        <f t="shared" si="1827"/>
        <v>99</v>
      </c>
      <c r="I781" s="186">
        <f t="shared" si="1822"/>
        <v>99</v>
      </c>
      <c r="J781" s="2">
        <f t="shared" si="1828"/>
        <v>0</v>
      </c>
      <c r="K781" s="2">
        <f t="shared" si="1829"/>
        <v>1</v>
      </c>
      <c r="L781">
        <f t="shared" si="1830"/>
        <v>2</v>
      </c>
      <c r="M781" s="190">
        <f t="shared" si="1951"/>
        <v>0.68093527802999998</v>
      </c>
      <c r="N781">
        <f t="shared" si="1831"/>
        <v>1</v>
      </c>
      <c r="O781">
        <f t="shared" si="1832"/>
        <v>100</v>
      </c>
      <c r="P781" s="58">
        <f t="shared" si="1833"/>
        <v>3.0642087511349998</v>
      </c>
      <c r="Q781" s="106">
        <f t="shared" si="1834"/>
        <v>1</v>
      </c>
      <c r="R781" s="59">
        <f t="shared" si="1835"/>
        <v>1</v>
      </c>
      <c r="S781" s="32">
        <f t="shared" si="1952"/>
        <v>1</v>
      </c>
      <c r="T781">
        <f t="shared" si="1836"/>
        <v>1</v>
      </c>
      <c r="U781" s="32">
        <f t="shared" si="1953"/>
        <v>1.9388082E-3</v>
      </c>
      <c r="V781">
        <f t="shared" si="1837"/>
        <v>1</v>
      </c>
      <c r="W781">
        <f t="shared" si="1838"/>
        <v>100</v>
      </c>
      <c r="X781" s="58">
        <f t="shared" si="1839"/>
        <v>8.7246369000000008E-3</v>
      </c>
      <c r="Y781" s="58">
        <f t="shared" si="1840"/>
        <v>8.7246369000000008E-3</v>
      </c>
      <c r="Z781" s="32">
        <f t="shared" si="1841"/>
        <v>8.7246369000000008E-3</v>
      </c>
      <c r="AA781" s="32">
        <f t="shared" si="1842"/>
        <v>0</v>
      </c>
      <c r="AB781" s="59">
        <f t="shared" si="1843"/>
        <v>4.9056245199999996E-3</v>
      </c>
      <c r="AC781" s="59">
        <f t="shared" si="1844"/>
        <v>4.9056245199999996E-3</v>
      </c>
      <c r="AD781">
        <f t="shared" si="1845"/>
        <v>1</v>
      </c>
      <c r="AE781" s="59">
        <f t="shared" si="1846"/>
        <v>4.9056245199999996E-3</v>
      </c>
      <c r="AF781" s="59">
        <f t="shared" si="1847"/>
        <v>4.1758461800000006E-3</v>
      </c>
      <c r="AG781" s="59">
        <f t="shared" si="1848"/>
        <v>4.1758461800000006E-3</v>
      </c>
      <c r="AH781">
        <f t="shared" si="1849"/>
        <v>1</v>
      </c>
      <c r="AI781" s="59">
        <f t="shared" si="1850"/>
        <v>4.1758461800000006E-3</v>
      </c>
      <c r="AJ781" s="59">
        <f t="shared" si="1851"/>
        <v>0</v>
      </c>
      <c r="AK781" s="59">
        <f t="shared" si="1852"/>
        <v>0</v>
      </c>
      <c r="AL781" s="59">
        <f t="shared" si="1853"/>
        <v>0</v>
      </c>
      <c r="AM781" s="12">
        <f t="shared" si="1954"/>
        <v>0</v>
      </c>
      <c r="AN781" s="12">
        <f t="shared" si="1955"/>
        <v>0</v>
      </c>
      <c r="AO781" s="66">
        <f t="shared" si="1854"/>
        <v>0</v>
      </c>
      <c r="AP781" s="66">
        <f t="shared" si="1855"/>
        <v>0</v>
      </c>
      <c r="AQ781" s="59">
        <f t="shared" si="1856"/>
        <v>0</v>
      </c>
      <c r="AR781" s="59">
        <f t="shared" si="1857"/>
        <v>0</v>
      </c>
      <c r="AS781" s="59">
        <f t="shared" si="1858"/>
        <v>0</v>
      </c>
      <c r="AT781" s="12">
        <f t="shared" si="1859"/>
        <v>0</v>
      </c>
      <c r="AU781" s="59">
        <f t="shared" si="1956"/>
        <v>0</v>
      </c>
      <c r="AV781" s="59">
        <f t="shared" si="1957"/>
        <v>0</v>
      </c>
      <c r="AW781" s="70">
        <f t="shared" si="1860"/>
        <v>0</v>
      </c>
      <c r="AX781" s="20">
        <f t="shared" si="1861"/>
        <v>200000</v>
      </c>
      <c r="AY781" s="20">
        <f t="shared" si="1862"/>
        <v>0</v>
      </c>
      <c r="AZ781" s="20">
        <f t="shared" si="1863"/>
        <v>0</v>
      </c>
      <c r="BA781" s="20">
        <f t="shared" si="1864"/>
        <v>200000</v>
      </c>
      <c r="BB781" s="36">
        <f t="shared" si="1865"/>
        <v>1</v>
      </c>
      <c r="BC781" s="36">
        <f t="shared" si="1866"/>
        <v>0</v>
      </c>
      <c r="BD781" s="80">
        <f t="shared" si="1867"/>
        <v>0</v>
      </c>
      <c r="BE781" s="36">
        <f t="shared" si="1868"/>
        <v>0</v>
      </c>
      <c r="BF781" s="36">
        <f t="shared" si="1869"/>
        <v>0</v>
      </c>
      <c r="BG781" s="36">
        <f t="shared" si="1870"/>
        <v>0</v>
      </c>
      <c r="BH781" s="36">
        <f t="shared" si="1871"/>
        <v>0</v>
      </c>
      <c r="BI781" s="36">
        <f t="shared" si="1872"/>
        <v>0</v>
      </c>
      <c r="BJ781" s="36">
        <f t="shared" si="1873"/>
        <v>0</v>
      </c>
      <c r="BK781" s="36">
        <f t="shared" si="1874"/>
        <v>0</v>
      </c>
      <c r="BL781" s="68">
        <f>IF(OR(AT781=0,E781&gt;ProjTerm),0,VLOOKUP(D781,'Life Events'!$AE$5:$AI$1206,5,FALSE))</f>
        <v>0</v>
      </c>
      <c r="BM781" s="93">
        <f t="shared" si="1875"/>
        <v>0</v>
      </c>
      <c r="BN781" s="93">
        <f t="shared" si="1876"/>
        <v>0</v>
      </c>
      <c r="BO781" s="36">
        <f t="shared" si="1877"/>
        <v>0</v>
      </c>
      <c r="BP781" s="36">
        <f t="shared" si="1878"/>
        <v>0</v>
      </c>
      <c r="BQ781" s="36">
        <f t="shared" si="1879"/>
        <v>0</v>
      </c>
      <c r="BR781" s="36">
        <f t="shared" si="1880"/>
        <v>154.78110000000001</v>
      </c>
      <c r="BS781" s="36">
        <f t="shared" si="1881"/>
        <v>0</v>
      </c>
      <c r="BT781" s="36">
        <f t="shared" si="1882"/>
        <v>0</v>
      </c>
      <c r="BU781" s="70" cm="1">
        <f t="array" ref="BU781">IF(AND(ActInt=1,$J781=0),INDEX(Tbl_FwdNom,$B781-IVP,MATCH(ValnDt,Tbl_FwdNom_Cols)),INDEX(Tbl_FwdNom,$B781,MATCH(StartDt,Tbl_FwdNom_Cols)))</f>
        <v>9.7699548069999995</v>
      </c>
      <c r="BV781" s="70" cm="1">
        <f t="array" ref="BV781">INDEX(Tbl_FwdReal,$B781,MATCH(StartDt,Tbl_FwdReal_Cols))</f>
        <v>3.438599494</v>
      </c>
      <c r="BW781" s="70" cm="1">
        <f t="array" ref="BW781">IF(RunType&lt;&gt;"OPN",INDEX(Tbl_FwdReal,$B781,MATCH(ValnDt,Tbl_FwdReal_Cols)),IF(AND($J781=0,ActInt=1),INDEX(Tbl_FwdReal,$B781-IVP,MATCH(ValnDt,Tbl_FwdReal_Cols)),-999))*$K781</f>
        <v>3.438599494</v>
      </c>
      <c r="BX781" s="70">
        <f t="shared" si="1883"/>
        <v>3.4385994939999998E-2</v>
      </c>
      <c r="BY781" s="70">
        <f t="shared" si="1958"/>
        <v>6.1208826723985643E-2</v>
      </c>
      <c r="BZ781" s="64">
        <f t="shared" si="1971"/>
        <v>4.9629968154139004E-3</v>
      </c>
      <c r="CA781" s="70" cm="1">
        <f t="array" ref="CA781">IF($J781=1,CA780*(1+INDEX(Tbl_CPI,$B781,MATCH(IF(RunType="OPN",StartDt,ValnDt),Tbl_CPI_Cols))),0)</f>
        <v>0</v>
      </c>
      <c r="CB781" s="70">
        <f t="shared" si="1959"/>
        <v>72.23311610973299</v>
      </c>
      <c r="CC781" s="70">
        <f t="shared" si="1960"/>
        <v>70.465765918646113</v>
      </c>
      <c r="CD781" s="36">
        <f t="shared" si="1884"/>
        <v>356.96782584954138</v>
      </c>
      <c r="CE781" s="36">
        <f t="shared" si="1885"/>
        <v>0</v>
      </c>
      <c r="CF781" s="36">
        <f t="shared" si="1886"/>
        <v>0</v>
      </c>
      <c r="CG781" s="36">
        <f t="shared" si="1887"/>
        <v>0</v>
      </c>
      <c r="CH781" s="36">
        <f t="shared" si="1888"/>
        <v>0</v>
      </c>
      <c r="CI781" s="36">
        <f t="shared" si="1889"/>
        <v>0</v>
      </c>
      <c r="CJ781" s="36">
        <f t="shared" si="1890"/>
        <v>0</v>
      </c>
      <c r="CK781" s="36">
        <f t="shared" si="1891"/>
        <v>0</v>
      </c>
      <c r="CL781" s="36">
        <f t="shared" si="1892"/>
        <v>0</v>
      </c>
      <c r="CM781" s="36">
        <f t="shared" si="1893"/>
        <v>0</v>
      </c>
      <c r="CN781" s="36">
        <f t="shared" si="1894"/>
        <v>0</v>
      </c>
      <c r="CO781" s="20">
        <f t="shared" si="1895"/>
        <v>120000</v>
      </c>
      <c r="CP781" s="20">
        <f t="shared" si="1896"/>
        <v>2</v>
      </c>
      <c r="CQ781" s="64">
        <f t="shared" si="1897"/>
        <v>0.77476070511000006</v>
      </c>
      <c r="CR781" s="64">
        <f t="shared" si="1898"/>
        <v>1</v>
      </c>
      <c r="CS781" s="36">
        <f t="shared" si="1899"/>
        <v>0</v>
      </c>
      <c r="CT781" s="36">
        <f t="shared" si="1900"/>
        <v>0</v>
      </c>
      <c r="CU781" s="36">
        <f t="shared" si="1901"/>
        <v>0</v>
      </c>
      <c r="CV781" s="36">
        <f t="shared" si="1961"/>
        <v>0</v>
      </c>
      <c r="CW781" s="36">
        <f t="shared" si="1902"/>
        <v>0</v>
      </c>
      <c r="CX781" s="36">
        <f t="shared" si="1903"/>
        <v>0</v>
      </c>
      <c r="CY781" s="36">
        <f t="shared" si="1904"/>
        <v>0</v>
      </c>
      <c r="CZ781" s="36">
        <f t="shared" si="1962"/>
        <v>0</v>
      </c>
      <c r="DA781" s="64">
        <f t="shared" si="1905"/>
        <v>7.7983054556345355E-3</v>
      </c>
      <c r="DB781" s="70">
        <f t="shared" si="1963"/>
        <v>0.99226203753923869</v>
      </c>
      <c r="DC781" s="70">
        <f>PRODUCT($DB$8:DB781)</f>
        <v>7.8992584065399002E-4</v>
      </c>
      <c r="DD781" s="36">
        <f t="shared" si="1906"/>
        <v>0</v>
      </c>
      <c r="DE781" s="36">
        <f t="shared" si="1907"/>
        <v>0</v>
      </c>
      <c r="DF781" s="36">
        <f t="shared" si="1908"/>
        <v>0</v>
      </c>
      <c r="DG781" s="36">
        <f t="shared" si="1909"/>
        <v>0</v>
      </c>
      <c r="DH781" s="36">
        <f t="shared" si="1910"/>
        <v>0</v>
      </c>
      <c r="DI781" s="36">
        <f t="shared" si="1911"/>
        <v>0</v>
      </c>
      <c r="DJ781" s="36">
        <f t="shared" si="1912"/>
        <v>0</v>
      </c>
      <c r="DK781" s="36">
        <f t="shared" si="1913"/>
        <v>0</v>
      </c>
      <c r="DL781" s="36">
        <f t="shared" si="1914"/>
        <v>0</v>
      </c>
      <c r="DM781" s="36">
        <f t="shared" si="1915"/>
        <v>0</v>
      </c>
      <c r="DN781" s="36">
        <f t="shared" ca="1" si="1964"/>
        <v>4.6137290849905055E-12</v>
      </c>
      <c r="DO781" s="64" cm="1">
        <f t="array" ref="DO781">IFERROR(INDEX(Tbl_FwdNom,$B781,MATCH(LIDt,Tbl_FwdNom_Cols,0)),0)</f>
        <v>7.9239819679999997</v>
      </c>
      <c r="DP781" s="64">
        <f t="shared" ca="1" si="1965"/>
        <v>7.8624976130000004</v>
      </c>
      <c r="DQ781" s="64">
        <f t="shared" ca="1" si="1916"/>
        <v>6.3271875936916633E-3</v>
      </c>
      <c r="DR781" s="70">
        <f t="shared" ca="1" si="1917"/>
        <v>0.99371259400352574</v>
      </c>
      <c r="DS781" s="70">
        <f ca="1">PRODUCT($DR$8:DR781)</f>
        <v>2.5226211591358751E-3</v>
      </c>
      <c r="DT781" s="36">
        <f t="shared" ca="1" si="1918"/>
        <v>0</v>
      </c>
      <c r="DU781" s="36">
        <f t="shared" ca="1" si="1919"/>
        <v>0</v>
      </c>
      <c r="DV781" s="36">
        <f t="shared" ca="1" si="1920"/>
        <v>0</v>
      </c>
      <c r="DW781" s="36">
        <f t="shared" ca="1" si="1921"/>
        <v>0</v>
      </c>
      <c r="DX781" s="36">
        <f t="shared" ca="1" si="1922"/>
        <v>0</v>
      </c>
      <c r="DY781" s="36">
        <f t="shared" ca="1" si="1923"/>
        <v>0</v>
      </c>
      <c r="DZ781" s="36">
        <f t="shared" ca="1" si="1924"/>
        <v>0</v>
      </c>
      <c r="EA781" s="36">
        <f t="shared" ca="1" si="1925"/>
        <v>0</v>
      </c>
      <c r="EB781" s="36">
        <f t="shared" ca="1" si="1926"/>
        <v>0</v>
      </c>
      <c r="EC781" s="36">
        <f t="shared" ca="1" si="1927"/>
        <v>0</v>
      </c>
      <c r="ED781" s="36">
        <f t="shared" ca="1" si="1928"/>
        <v>0</v>
      </c>
      <c r="EE781" s="36">
        <f t="shared" ca="1" si="1966"/>
        <v>0</v>
      </c>
      <c r="EF781" s="36">
        <f t="shared" ca="1" si="1929"/>
        <v>0</v>
      </c>
      <c r="EG781" s="64"/>
      <c r="EH781" s="64"/>
      <c r="EI781" s="64"/>
      <c r="EJ781" s="70"/>
      <c r="EK781" s="70"/>
      <c r="EL781" s="70"/>
      <c r="EM781" s="70"/>
      <c r="EN781" s="70"/>
      <c r="EO781" s="36">
        <f t="shared" si="1930"/>
        <v>0</v>
      </c>
      <c r="EP781" s="36">
        <f t="shared" si="1931"/>
        <v>0</v>
      </c>
      <c r="EQ781" s="36">
        <f t="shared" si="1932"/>
        <v>0</v>
      </c>
      <c r="ER781" s="36">
        <f t="shared" si="1933"/>
        <v>0</v>
      </c>
      <c r="ES781" s="36">
        <f t="shared" si="1934"/>
        <v>0</v>
      </c>
      <c r="ET781" s="36">
        <f t="shared" si="1935"/>
        <v>0</v>
      </c>
      <c r="EU781" s="36">
        <f t="shared" si="1967"/>
        <v>0</v>
      </c>
      <c r="EV781" s="36">
        <f t="shared" si="1936"/>
        <v>0</v>
      </c>
      <c r="EW781" s="36">
        <f t="shared" si="1937"/>
        <v>0</v>
      </c>
      <c r="EX781" s="36">
        <f t="shared" si="1968"/>
        <v>0</v>
      </c>
      <c r="EY781" s="36">
        <f t="shared" si="1938"/>
        <v>0</v>
      </c>
      <c r="EZ781" s="36">
        <f t="shared" si="1939"/>
        <v>0</v>
      </c>
      <c r="FA781" s="36">
        <f t="shared" si="1940"/>
        <v>0</v>
      </c>
      <c r="FB781" s="36">
        <f t="shared" si="1941"/>
        <v>0</v>
      </c>
      <c r="FC781" s="36">
        <f t="shared" si="1969"/>
        <v>0</v>
      </c>
      <c r="FD781" s="36">
        <f t="shared" si="1942"/>
        <v>0</v>
      </c>
      <c r="FE781" s="36">
        <f t="shared" si="1943"/>
        <v>0</v>
      </c>
      <c r="FF781" s="36">
        <f t="shared" si="1970"/>
        <v>0</v>
      </c>
      <c r="FG781" s="36">
        <f t="shared" si="1944"/>
        <v>0</v>
      </c>
      <c r="FH781" s="36">
        <f t="shared" si="1945"/>
        <v>0</v>
      </c>
      <c r="FI781" s="36">
        <f t="shared" si="1946"/>
        <v>0</v>
      </c>
      <c r="FJ781" s="36">
        <f t="shared" ca="1" si="1947"/>
        <v>0</v>
      </c>
      <c r="FK781" s="36">
        <f t="shared" si="1948"/>
        <v>0</v>
      </c>
      <c r="FL781" s="36">
        <f t="shared" si="1949"/>
        <v>0</v>
      </c>
      <c r="FM781" s="36">
        <f t="shared" ca="1" si="1950"/>
        <v>0</v>
      </c>
      <c r="FN781" s="36">
        <f t="shared" ca="1" si="1972"/>
        <v>0</v>
      </c>
    </row>
    <row r="782" spans="2:170" x14ac:dyDescent="0.25">
      <c r="B782" s="2">
        <v>774</v>
      </c>
      <c r="C782" s="2">
        <f t="shared" si="1826"/>
        <v>65</v>
      </c>
      <c r="D782" s="2">
        <f t="shared" si="1823"/>
        <v>798</v>
      </c>
      <c r="E782" s="2">
        <f t="shared" si="1821"/>
        <v>67</v>
      </c>
      <c r="F782" s="189">
        <f t="shared" si="1825"/>
        <v>69276</v>
      </c>
      <c r="G782" s="2">
        <f t="shared" si="1824"/>
        <v>8</v>
      </c>
      <c r="H782" s="187">
        <f t="shared" si="1827"/>
        <v>99.083333333333343</v>
      </c>
      <c r="I782" s="186">
        <f t="shared" si="1822"/>
        <v>99</v>
      </c>
      <c r="J782" s="2">
        <f t="shared" si="1828"/>
        <v>0</v>
      </c>
      <c r="K782" s="2">
        <f t="shared" si="1829"/>
        <v>1</v>
      </c>
      <c r="L782">
        <f t="shared" si="1830"/>
        <v>2</v>
      </c>
      <c r="M782" s="190">
        <f t="shared" si="1951"/>
        <v>0.68093527802999998</v>
      </c>
      <c r="N782">
        <f t="shared" si="1831"/>
        <v>1</v>
      </c>
      <c r="O782">
        <f t="shared" si="1832"/>
        <v>100</v>
      </c>
      <c r="P782" s="58">
        <f t="shared" si="1833"/>
        <v>3.0642087511349998</v>
      </c>
      <c r="Q782" s="106">
        <f t="shared" si="1834"/>
        <v>1</v>
      </c>
      <c r="R782" s="59">
        <f t="shared" si="1835"/>
        <v>1</v>
      </c>
      <c r="S782" s="32">
        <f t="shared" si="1952"/>
        <v>1</v>
      </c>
      <c r="T782">
        <f t="shared" si="1836"/>
        <v>1</v>
      </c>
      <c r="U782" s="32">
        <f t="shared" si="1953"/>
        <v>1.9388082E-3</v>
      </c>
      <c r="V782">
        <f t="shared" si="1837"/>
        <v>1</v>
      </c>
      <c r="W782">
        <f t="shared" si="1838"/>
        <v>100</v>
      </c>
      <c r="X782" s="58">
        <f t="shared" si="1839"/>
        <v>8.7246369000000008E-3</v>
      </c>
      <c r="Y782" s="58">
        <f t="shared" si="1840"/>
        <v>8.7246369000000008E-3</v>
      </c>
      <c r="Z782" s="32">
        <f t="shared" si="1841"/>
        <v>8.7246369000000008E-3</v>
      </c>
      <c r="AA782" s="32">
        <f t="shared" si="1842"/>
        <v>0</v>
      </c>
      <c r="AB782" s="59">
        <f t="shared" si="1843"/>
        <v>4.9056245199999996E-3</v>
      </c>
      <c r="AC782" s="59">
        <f t="shared" si="1844"/>
        <v>4.9056245199999996E-3</v>
      </c>
      <c r="AD782">
        <f t="shared" si="1845"/>
        <v>1</v>
      </c>
      <c r="AE782" s="59">
        <f t="shared" si="1846"/>
        <v>4.9056245199999996E-3</v>
      </c>
      <c r="AF782" s="59">
        <f t="shared" si="1847"/>
        <v>4.1758461800000006E-3</v>
      </c>
      <c r="AG782" s="59">
        <f t="shared" si="1848"/>
        <v>4.1758461800000006E-3</v>
      </c>
      <c r="AH782">
        <f t="shared" si="1849"/>
        <v>1</v>
      </c>
      <c r="AI782" s="59">
        <f t="shared" si="1850"/>
        <v>4.1758461800000006E-3</v>
      </c>
      <c r="AJ782" s="59">
        <f t="shared" si="1851"/>
        <v>0</v>
      </c>
      <c r="AK782" s="59">
        <f t="shared" si="1852"/>
        <v>0</v>
      </c>
      <c r="AL782" s="59">
        <f t="shared" si="1853"/>
        <v>0</v>
      </c>
      <c r="AM782" s="12">
        <f t="shared" si="1954"/>
        <v>0</v>
      </c>
      <c r="AN782" s="12">
        <f t="shared" si="1955"/>
        <v>0</v>
      </c>
      <c r="AO782" s="66">
        <f t="shared" si="1854"/>
        <v>0</v>
      </c>
      <c r="AP782" s="66">
        <f t="shared" si="1855"/>
        <v>0</v>
      </c>
      <c r="AQ782" s="59">
        <f t="shared" si="1856"/>
        <v>0</v>
      </c>
      <c r="AR782" s="59">
        <f t="shared" si="1857"/>
        <v>0</v>
      </c>
      <c r="AS782" s="59">
        <f t="shared" si="1858"/>
        <v>0</v>
      </c>
      <c r="AT782" s="12">
        <f t="shared" si="1859"/>
        <v>0</v>
      </c>
      <c r="AU782" s="59">
        <f t="shared" si="1956"/>
        <v>0</v>
      </c>
      <c r="AV782" s="59">
        <f t="shared" si="1957"/>
        <v>0</v>
      </c>
      <c r="AW782" s="70">
        <f t="shared" si="1860"/>
        <v>0</v>
      </c>
      <c r="AX782" s="20">
        <f t="shared" si="1861"/>
        <v>200000</v>
      </c>
      <c r="AY782" s="20">
        <f t="shared" si="1862"/>
        <v>0</v>
      </c>
      <c r="AZ782" s="20">
        <f t="shared" si="1863"/>
        <v>0</v>
      </c>
      <c r="BA782" s="20">
        <f t="shared" si="1864"/>
        <v>200000</v>
      </c>
      <c r="BB782" s="36">
        <f t="shared" si="1865"/>
        <v>1</v>
      </c>
      <c r="BC782" s="36">
        <f t="shared" si="1866"/>
        <v>0</v>
      </c>
      <c r="BD782" s="80">
        <f t="shared" si="1867"/>
        <v>0</v>
      </c>
      <c r="BE782" s="36">
        <f t="shared" si="1868"/>
        <v>0</v>
      </c>
      <c r="BF782" s="36">
        <f t="shared" si="1869"/>
        <v>0</v>
      </c>
      <c r="BG782" s="36">
        <f t="shared" si="1870"/>
        <v>0</v>
      </c>
      <c r="BH782" s="36">
        <f t="shared" si="1871"/>
        <v>0</v>
      </c>
      <c r="BI782" s="36">
        <f t="shared" si="1872"/>
        <v>0</v>
      </c>
      <c r="BJ782" s="36">
        <f t="shared" si="1873"/>
        <v>0</v>
      </c>
      <c r="BK782" s="36">
        <f t="shared" si="1874"/>
        <v>0</v>
      </c>
      <c r="BL782" s="68">
        <f>IF(OR(AT782=0,E782&gt;ProjTerm),0,VLOOKUP(D782,'Life Events'!$AE$5:$AI$1206,5,FALSE))</f>
        <v>0</v>
      </c>
      <c r="BM782" s="93">
        <f t="shared" si="1875"/>
        <v>0</v>
      </c>
      <c r="BN782" s="93">
        <f t="shared" si="1876"/>
        <v>0</v>
      </c>
      <c r="BO782" s="36">
        <f t="shared" si="1877"/>
        <v>0</v>
      </c>
      <c r="BP782" s="36">
        <f t="shared" si="1878"/>
        <v>0</v>
      </c>
      <c r="BQ782" s="36">
        <f t="shared" si="1879"/>
        <v>0</v>
      </c>
      <c r="BR782" s="36">
        <f t="shared" si="1880"/>
        <v>154.78110000000001</v>
      </c>
      <c r="BS782" s="36">
        <f t="shared" si="1881"/>
        <v>0</v>
      </c>
      <c r="BT782" s="36">
        <f t="shared" si="1882"/>
        <v>0</v>
      </c>
      <c r="BU782" s="70" cm="1">
        <f t="array" ref="BU782">IF(AND(ActInt=1,$J782=0),INDEX(Tbl_FwdNom,$B782-IVP,MATCH(ValnDt,Tbl_FwdNom_Cols)),INDEX(Tbl_FwdNom,$B782,MATCH(StartDt,Tbl_FwdNom_Cols)))</f>
        <v>9.7639946959999993</v>
      </c>
      <c r="BV782" s="70" cm="1">
        <f t="array" ref="BV782">INDEX(Tbl_FwdReal,$B782,MATCH(StartDt,Tbl_FwdReal_Cols))</f>
        <v>3.4352175549999999</v>
      </c>
      <c r="BW782" s="70" cm="1">
        <f t="array" ref="BW782">IF(RunType&lt;&gt;"OPN",INDEX(Tbl_FwdReal,$B782,MATCH(ValnDt,Tbl_FwdReal_Cols)),IF(AND($J782=0,ActInt=1),INDEX(Tbl_FwdReal,$B782-IVP,MATCH(ValnDt,Tbl_FwdReal_Cols)),-999))*$K782</f>
        <v>3.4352175549999999</v>
      </c>
      <c r="BX782" s="70">
        <f t="shared" si="1883"/>
        <v>3.4352175550000003E-2</v>
      </c>
      <c r="BY782" s="70">
        <f t="shared" si="1958"/>
        <v>6.1185902544602655E-2</v>
      </c>
      <c r="BZ782" s="64">
        <f t="shared" si="1971"/>
        <v>4.9611877008510774E-3</v>
      </c>
      <c r="CA782" s="70" cm="1">
        <f t="array" ref="CA782">IF($J782=1,CA781*(1+INDEX(Tbl_CPI,$B782,MATCH(IF(RunType="OPN",StartDt,ValnDt),Tbl_CPI_Cols))),0)</f>
        <v>0</v>
      </c>
      <c r="CB782" s="70">
        <f t="shared" si="1959"/>
        <v>72.591478156970751</v>
      </c>
      <c r="CC782" s="70">
        <f t="shared" si="1960"/>
        <v>70.465765918646113</v>
      </c>
      <c r="CD782" s="36">
        <f t="shared" si="1884"/>
        <v>356.96782584954138</v>
      </c>
      <c r="CE782" s="36">
        <f t="shared" si="1885"/>
        <v>0</v>
      </c>
      <c r="CF782" s="36">
        <f t="shared" si="1886"/>
        <v>0</v>
      </c>
      <c r="CG782" s="36">
        <f t="shared" si="1887"/>
        <v>0</v>
      </c>
      <c r="CH782" s="36">
        <f t="shared" si="1888"/>
        <v>0</v>
      </c>
      <c r="CI782" s="36">
        <f t="shared" si="1889"/>
        <v>0</v>
      </c>
      <c r="CJ782" s="36">
        <f t="shared" si="1890"/>
        <v>0</v>
      </c>
      <c r="CK782" s="36">
        <f t="shared" si="1891"/>
        <v>0</v>
      </c>
      <c r="CL782" s="36">
        <f t="shared" si="1892"/>
        <v>0</v>
      </c>
      <c r="CM782" s="36">
        <f t="shared" si="1893"/>
        <v>0</v>
      </c>
      <c r="CN782" s="36">
        <f t="shared" si="1894"/>
        <v>0</v>
      </c>
      <c r="CO782" s="20">
        <f t="shared" si="1895"/>
        <v>120000</v>
      </c>
      <c r="CP782" s="20">
        <f t="shared" si="1896"/>
        <v>2</v>
      </c>
      <c r="CQ782" s="64">
        <f t="shared" si="1897"/>
        <v>0.77476070511000006</v>
      </c>
      <c r="CR782" s="64">
        <f t="shared" si="1898"/>
        <v>1</v>
      </c>
      <c r="CS782" s="36">
        <f t="shared" si="1899"/>
        <v>0</v>
      </c>
      <c r="CT782" s="36">
        <f t="shared" si="1900"/>
        <v>0</v>
      </c>
      <c r="CU782" s="36">
        <f t="shared" si="1901"/>
        <v>0</v>
      </c>
      <c r="CV782" s="36">
        <f t="shared" si="1961"/>
        <v>0</v>
      </c>
      <c r="CW782" s="36">
        <f t="shared" si="1902"/>
        <v>0</v>
      </c>
      <c r="CX782" s="36">
        <f t="shared" si="1903"/>
        <v>0</v>
      </c>
      <c r="CY782" s="36">
        <f t="shared" si="1904"/>
        <v>0</v>
      </c>
      <c r="CZ782" s="36">
        <f t="shared" si="1962"/>
        <v>0</v>
      </c>
      <c r="DA782" s="64">
        <f t="shared" si="1905"/>
        <v>7.793745358975368E-3</v>
      </c>
      <c r="DB782" s="70">
        <f t="shared" si="1963"/>
        <v>0.99226652735754062</v>
      </c>
      <c r="DC782" s="70">
        <f>PRODUCT($DB$8:DB782)</f>
        <v>7.8381697077572067E-4</v>
      </c>
      <c r="DD782" s="36">
        <f t="shared" si="1906"/>
        <v>0</v>
      </c>
      <c r="DE782" s="36">
        <f t="shared" si="1907"/>
        <v>0</v>
      </c>
      <c r="DF782" s="36">
        <f t="shared" si="1908"/>
        <v>0</v>
      </c>
      <c r="DG782" s="36">
        <f t="shared" si="1909"/>
        <v>0</v>
      </c>
      <c r="DH782" s="36">
        <f t="shared" si="1910"/>
        <v>0</v>
      </c>
      <c r="DI782" s="36">
        <f t="shared" si="1911"/>
        <v>0</v>
      </c>
      <c r="DJ782" s="36">
        <f t="shared" si="1912"/>
        <v>0</v>
      </c>
      <c r="DK782" s="36">
        <f t="shared" si="1913"/>
        <v>0</v>
      </c>
      <c r="DL782" s="36">
        <f t="shared" si="1914"/>
        <v>0</v>
      </c>
      <c r="DM782" s="36">
        <f t="shared" si="1915"/>
        <v>0</v>
      </c>
      <c r="DN782" s="36">
        <f t="shared" ca="1" si="1964"/>
        <v>4.6137290849905055E-12</v>
      </c>
      <c r="DO782" s="64" cm="1">
        <f t="array" ref="DO782">IFERROR(INDEX(Tbl_FwdNom,$B782,MATCH(LIDt,Tbl_FwdNom_Cols,0)),0)</f>
        <v>7.9222735960000001</v>
      </c>
      <c r="DP782" s="64">
        <f t="shared" ca="1" si="1965"/>
        <v>7.8607902139999997</v>
      </c>
      <c r="DQ782" s="64">
        <f t="shared" ca="1" si="1916"/>
        <v>6.3258601207998311E-3</v>
      </c>
      <c r="DR782" s="70">
        <f t="shared" ca="1" si="1917"/>
        <v>0.99371390483790167</v>
      </c>
      <c r="DS782" s="70">
        <f ca="1">PRODUCT($DR$8:DR782)</f>
        <v>2.5067637224716242E-3</v>
      </c>
      <c r="DT782" s="36">
        <f t="shared" ca="1" si="1918"/>
        <v>0</v>
      </c>
      <c r="DU782" s="36">
        <f t="shared" ca="1" si="1919"/>
        <v>0</v>
      </c>
      <c r="DV782" s="36">
        <f t="shared" ca="1" si="1920"/>
        <v>0</v>
      </c>
      <c r="DW782" s="36">
        <f t="shared" ca="1" si="1921"/>
        <v>0</v>
      </c>
      <c r="DX782" s="36">
        <f t="shared" ca="1" si="1922"/>
        <v>0</v>
      </c>
      <c r="DY782" s="36">
        <f t="shared" ca="1" si="1923"/>
        <v>0</v>
      </c>
      <c r="DZ782" s="36">
        <f t="shared" ca="1" si="1924"/>
        <v>0</v>
      </c>
      <c r="EA782" s="36">
        <f t="shared" ca="1" si="1925"/>
        <v>0</v>
      </c>
      <c r="EB782" s="36">
        <f t="shared" ca="1" si="1926"/>
        <v>0</v>
      </c>
      <c r="EC782" s="36">
        <f t="shared" ca="1" si="1927"/>
        <v>0</v>
      </c>
      <c r="ED782" s="36">
        <f t="shared" ca="1" si="1928"/>
        <v>0</v>
      </c>
      <c r="EE782" s="36">
        <f t="shared" ca="1" si="1966"/>
        <v>0</v>
      </c>
      <c r="EF782" s="36">
        <f t="shared" ca="1" si="1929"/>
        <v>0</v>
      </c>
      <c r="EG782" s="64"/>
      <c r="EH782" s="64"/>
      <c r="EI782" s="64"/>
      <c r="EJ782" s="70"/>
      <c r="EK782" s="70"/>
      <c r="EL782" s="70"/>
      <c r="EM782" s="70"/>
      <c r="EN782" s="70"/>
      <c r="EO782" s="36">
        <f t="shared" si="1930"/>
        <v>0</v>
      </c>
      <c r="EP782" s="36">
        <f t="shared" si="1931"/>
        <v>0</v>
      </c>
      <c r="EQ782" s="36">
        <f t="shared" si="1932"/>
        <v>0</v>
      </c>
      <c r="ER782" s="36">
        <f t="shared" si="1933"/>
        <v>0</v>
      </c>
      <c r="ES782" s="36">
        <f t="shared" si="1934"/>
        <v>0</v>
      </c>
      <c r="ET782" s="36">
        <f t="shared" si="1935"/>
        <v>0</v>
      </c>
      <c r="EU782" s="36">
        <f t="shared" si="1967"/>
        <v>0</v>
      </c>
      <c r="EV782" s="36">
        <f t="shared" si="1936"/>
        <v>0</v>
      </c>
      <c r="EW782" s="36">
        <f t="shared" si="1937"/>
        <v>0</v>
      </c>
      <c r="EX782" s="36">
        <f t="shared" si="1968"/>
        <v>0</v>
      </c>
      <c r="EY782" s="36">
        <f t="shared" si="1938"/>
        <v>0</v>
      </c>
      <c r="EZ782" s="36">
        <f t="shared" si="1939"/>
        <v>0</v>
      </c>
      <c r="FA782" s="36">
        <f t="shared" si="1940"/>
        <v>0</v>
      </c>
      <c r="FB782" s="36">
        <f t="shared" si="1941"/>
        <v>0</v>
      </c>
      <c r="FC782" s="36">
        <f t="shared" si="1969"/>
        <v>0</v>
      </c>
      <c r="FD782" s="36">
        <f t="shared" si="1942"/>
        <v>0</v>
      </c>
      <c r="FE782" s="36">
        <f t="shared" si="1943"/>
        <v>0</v>
      </c>
      <c r="FF782" s="36">
        <f t="shared" si="1970"/>
        <v>0</v>
      </c>
      <c r="FG782" s="36">
        <f t="shared" si="1944"/>
        <v>0</v>
      </c>
      <c r="FH782" s="36">
        <f t="shared" si="1945"/>
        <v>0</v>
      </c>
      <c r="FI782" s="36">
        <f t="shared" si="1946"/>
        <v>0</v>
      </c>
      <c r="FJ782" s="36">
        <f t="shared" ca="1" si="1947"/>
        <v>0</v>
      </c>
      <c r="FK782" s="36">
        <f t="shared" si="1948"/>
        <v>0</v>
      </c>
      <c r="FL782" s="36">
        <f t="shared" si="1949"/>
        <v>0</v>
      </c>
      <c r="FM782" s="36">
        <f t="shared" ca="1" si="1950"/>
        <v>0</v>
      </c>
      <c r="FN782" s="36">
        <f t="shared" ca="1" si="1972"/>
        <v>0</v>
      </c>
    </row>
    <row r="783" spans="2:170" x14ac:dyDescent="0.25">
      <c r="B783" s="2">
        <v>775</v>
      </c>
      <c r="C783" s="2">
        <f t="shared" si="1826"/>
        <v>65</v>
      </c>
      <c r="D783" s="2">
        <f t="shared" si="1823"/>
        <v>799</v>
      </c>
      <c r="E783" s="2">
        <f t="shared" si="1821"/>
        <v>67</v>
      </c>
      <c r="F783" s="189">
        <f t="shared" si="1825"/>
        <v>69306</v>
      </c>
      <c r="G783" s="2">
        <f t="shared" si="1824"/>
        <v>9</v>
      </c>
      <c r="H783" s="187">
        <f t="shared" si="1827"/>
        <v>99.166666666666657</v>
      </c>
      <c r="I783" s="186">
        <f t="shared" si="1822"/>
        <v>99</v>
      </c>
      <c r="J783" s="2">
        <f t="shared" si="1828"/>
        <v>0</v>
      </c>
      <c r="K783" s="2">
        <f t="shared" si="1829"/>
        <v>1</v>
      </c>
      <c r="L783">
        <f t="shared" si="1830"/>
        <v>2</v>
      </c>
      <c r="M783" s="190">
        <f t="shared" si="1951"/>
        <v>0.68093527802999998</v>
      </c>
      <c r="N783">
        <f t="shared" si="1831"/>
        <v>1</v>
      </c>
      <c r="O783">
        <f t="shared" si="1832"/>
        <v>100</v>
      </c>
      <c r="P783" s="58">
        <f t="shared" si="1833"/>
        <v>3.0642087511349998</v>
      </c>
      <c r="Q783" s="106">
        <f t="shared" si="1834"/>
        <v>1</v>
      </c>
      <c r="R783" s="59">
        <f t="shared" si="1835"/>
        <v>1</v>
      </c>
      <c r="S783" s="32">
        <f t="shared" si="1952"/>
        <v>1</v>
      </c>
      <c r="T783">
        <f t="shared" si="1836"/>
        <v>1</v>
      </c>
      <c r="U783" s="32">
        <f t="shared" si="1953"/>
        <v>1.9388082E-3</v>
      </c>
      <c r="V783">
        <f t="shared" si="1837"/>
        <v>1</v>
      </c>
      <c r="W783">
        <f t="shared" si="1838"/>
        <v>100</v>
      </c>
      <c r="X783" s="58">
        <f t="shared" si="1839"/>
        <v>8.7246369000000008E-3</v>
      </c>
      <c r="Y783" s="58">
        <f t="shared" si="1840"/>
        <v>8.7246369000000008E-3</v>
      </c>
      <c r="Z783" s="32">
        <f t="shared" si="1841"/>
        <v>8.7246369000000008E-3</v>
      </c>
      <c r="AA783" s="32">
        <f t="shared" si="1842"/>
        <v>0</v>
      </c>
      <c r="AB783" s="59">
        <f t="shared" si="1843"/>
        <v>4.9056245199999996E-3</v>
      </c>
      <c r="AC783" s="59">
        <f t="shared" si="1844"/>
        <v>4.9056245199999996E-3</v>
      </c>
      <c r="AD783">
        <f t="shared" si="1845"/>
        <v>1</v>
      </c>
      <c r="AE783" s="59">
        <f t="shared" si="1846"/>
        <v>4.9056245199999996E-3</v>
      </c>
      <c r="AF783" s="59">
        <f t="shared" si="1847"/>
        <v>4.1758461800000006E-3</v>
      </c>
      <c r="AG783" s="59">
        <f t="shared" si="1848"/>
        <v>4.1758461800000006E-3</v>
      </c>
      <c r="AH783">
        <f t="shared" si="1849"/>
        <v>1</v>
      </c>
      <c r="AI783" s="59">
        <f t="shared" si="1850"/>
        <v>4.1758461800000006E-3</v>
      </c>
      <c r="AJ783" s="59">
        <f t="shared" si="1851"/>
        <v>0</v>
      </c>
      <c r="AK783" s="59">
        <f t="shared" si="1852"/>
        <v>0</v>
      </c>
      <c r="AL783" s="59">
        <f t="shared" si="1853"/>
        <v>0</v>
      </c>
      <c r="AM783" s="12">
        <f t="shared" si="1954"/>
        <v>0</v>
      </c>
      <c r="AN783" s="12">
        <f t="shared" si="1955"/>
        <v>0</v>
      </c>
      <c r="AO783" s="66">
        <f t="shared" si="1854"/>
        <v>0</v>
      </c>
      <c r="AP783" s="66">
        <f t="shared" si="1855"/>
        <v>0</v>
      </c>
      <c r="AQ783" s="59">
        <f t="shared" si="1856"/>
        <v>0</v>
      </c>
      <c r="AR783" s="59">
        <f t="shared" si="1857"/>
        <v>0</v>
      </c>
      <c r="AS783" s="59">
        <f t="shared" si="1858"/>
        <v>0</v>
      </c>
      <c r="AT783" s="12">
        <f t="shared" si="1859"/>
        <v>0</v>
      </c>
      <c r="AU783" s="59">
        <f t="shared" si="1956"/>
        <v>0</v>
      </c>
      <c r="AV783" s="59">
        <f t="shared" si="1957"/>
        <v>0</v>
      </c>
      <c r="AW783" s="70">
        <f t="shared" si="1860"/>
        <v>0</v>
      </c>
      <c r="AX783" s="20">
        <f t="shared" si="1861"/>
        <v>200000</v>
      </c>
      <c r="AY783" s="20">
        <f t="shared" si="1862"/>
        <v>0</v>
      </c>
      <c r="AZ783" s="20">
        <f t="shared" si="1863"/>
        <v>0</v>
      </c>
      <c r="BA783" s="20">
        <f t="shared" si="1864"/>
        <v>200000</v>
      </c>
      <c r="BB783" s="36">
        <f t="shared" si="1865"/>
        <v>1</v>
      </c>
      <c r="BC783" s="36">
        <f t="shared" si="1866"/>
        <v>0</v>
      </c>
      <c r="BD783" s="80">
        <f t="shared" si="1867"/>
        <v>0</v>
      </c>
      <c r="BE783" s="36">
        <f t="shared" si="1868"/>
        <v>0</v>
      </c>
      <c r="BF783" s="36">
        <f t="shared" si="1869"/>
        <v>0</v>
      </c>
      <c r="BG783" s="36">
        <f t="shared" si="1870"/>
        <v>0</v>
      </c>
      <c r="BH783" s="36">
        <f t="shared" si="1871"/>
        <v>0</v>
      </c>
      <c r="BI783" s="36">
        <f t="shared" si="1872"/>
        <v>0</v>
      </c>
      <c r="BJ783" s="36">
        <f t="shared" si="1873"/>
        <v>0</v>
      </c>
      <c r="BK783" s="36">
        <f t="shared" si="1874"/>
        <v>0</v>
      </c>
      <c r="BL783" s="68">
        <f>IF(OR(AT783=0,E783&gt;ProjTerm),0,VLOOKUP(D783,'Life Events'!$AE$5:$AI$1206,5,FALSE))</f>
        <v>0</v>
      </c>
      <c r="BM783" s="93">
        <f t="shared" si="1875"/>
        <v>0</v>
      </c>
      <c r="BN783" s="93">
        <f t="shared" si="1876"/>
        <v>0</v>
      </c>
      <c r="BO783" s="36">
        <f t="shared" si="1877"/>
        <v>0</v>
      </c>
      <c r="BP783" s="36">
        <f t="shared" si="1878"/>
        <v>0</v>
      </c>
      <c r="BQ783" s="36">
        <f t="shared" si="1879"/>
        <v>0</v>
      </c>
      <c r="BR783" s="36">
        <f t="shared" si="1880"/>
        <v>154.78110000000001</v>
      </c>
      <c r="BS783" s="36">
        <f t="shared" si="1881"/>
        <v>0</v>
      </c>
      <c r="BT783" s="36">
        <f t="shared" si="1882"/>
        <v>0</v>
      </c>
      <c r="BU783" s="70" cm="1">
        <f t="array" ref="BU783">IF(AND(ActInt=1,$J783=0),INDEX(Tbl_FwdNom,$B783-IVP,MATCH(ValnDt,Tbl_FwdNom_Cols)),INDEX(Tbl_FwdNom,$B783,MATCH(StartDt,Tbl_FwdNom_Cols)))</f>
        <v>9.7580349080000008</v>
      </c>
      <c r="BV783" s="70" cm="1">
        <f t="array" ref="BV783">INDEX(Tbl_FwdReal,$B783,MATCH(StartDt,Tbl_FwdReal_Cols))</f>
        <v>3.4318357270000002</v>
      </c>
      <c r="BW783" s="70" cm="1">
        <f t="array" ref="BW783">IF(RunType&lt;&gt;"OPN",INDEX(Tbl_FwdReal,$B783,MATCH(ValnDt,Tbl_FwdReal_Cols)),IF(AND($J783=0,ActInt=1),INDEX(Tbl_FwdReal,$B783-IVP,MATCH(ValnDt,Tbl_FwdReal_Cols)),-999))*$K783</f>
        <v>3.4318357270000002</v>
      </c>
      <c r="BX783" s="70">
        <f t="shared" si="1883"/>
        <v>3.4318357270000002E-2</v>
      </c>
      <c r="BY783" s="70">
        <f t="shared" si="1958"/>
        <v>6.1162978850124006E-2</v>
      </c>
      <c r="BZ783" s="64">
        <f t="shared" si="1971"/>
        <v>4.9593785887318553E-3</v>
      </c>
      <c r="CA783" s="70" cm="1">
        <f t="array" ref="CA783">IF($J783=1,CA782*(1+INDEX(Tbl_CPI,$B783,MATCH(IF(RunType="OPN",StartDt,ValnDt),Tbl_CPI_Cols))),0)</f>
        <v>0</v>
      </c>
      <c r="CB783" s="70">
        <f t="shared" si="1959"/>
        <v>72.951486779466833</v>
      </c>
      <c r="CC783" s="70">
        <f t="shared" si="1960"/>
        <v>70.465765918646113</v>
      </c>
      <c r="CD783" s="36">
        <f t="shared" si="1884"/>
        <v>356.96782584954138</v>
      </c>
      <c r="CE783" s="36">
        <f t="shared" si="1885"/>
        <v>0</v>
      </c>
      <c r="CF783" s="36">
        <f t="shared" si="1886"/>
        <v>0</v>
      </c>
      <c r="CG783" s="36">
        <f t="shared" si="1887"/>
        <v>0</v>
      </c>
      <c r="CH783" s="36">
        <f t="shared" si="1888"/>
        <v>0</v>
      </c>
      <c r="CI783" s="36">
        <f t="shared" si="1889"/>
        <v>0</v>
      </c>
      <c r="CJ783" s="36">
        <f t="shared" si="1890"/>
        <v>0</v>
      </c>
      <c r="CK783" s="36">
        <f t="shared" si="1891"/>
        <v>0</v>
      </c>
      <c r="CL783" s="36">
        <f t="shared" si="1892"/>
        <v>0</v>
      </c>
      <c r="CM783" s="36">
        <f t="shared" si="1893"/>
        <v>0</v>
      </c>
      <c r="CN783" s="36">
        <f t="shared" si="1894"/>
        <v>0</v>
      </c>
      <c r="CO783" s="20">
        <f t="shared" si="1895"/>
        <v>120000</v>
      </c>
      <c r="CP783" s="20">
        <f t="shared" si="1896"/>
        <v>2</v>
      </c>
      <c r="CQ783" s="64">
        <f t="shared" si="1897"/>
        <v>0.77476070511000006</v>
      </c>
      <c r="CR783" s="64">
        <f t="shared" si="1898"/>
        <v>1</v>
      </c>
      <c r="CS783" s="36">
        <f t="shared" si="1899"/>
        <v>0</v>
      </c>
      <c r="CT783" s="36">
        <f t="shared" si="1900"/>
        <v>0</v>
      </c>
      <c r="CU783" s="36">
        <f t="shared" si="1901"/>
        <v>0</v>
      </c>
      <c r="CV783" s="36">
        <f t="shared" si="1961"/>
        <v>0</v>
      </c>
      <c r="CW783" s="36">
        <f t="shared" si="1902"/>
        <v>0</v>
      </c>
      <c r="CX783" s="36">
        <f t="shared" si="1903"/>
        <v>0</v>
      </c>
      <c r="CY783" s="36">
        <f t="shared" si="1904"/>
        <v>0</v>
      </c>
      <c r="CZ783" s="36">
        <f t="shared" si="1962"/>
        <v>0</v>
      </c>
      <c r="DA783" s="64">
        <f t="shared" si="1905"/>
        <v>7.7891852824811814E-3</v>
      </c>
      <c r="DB783" s="70">
        <f t="shared" si="1963"/>
        <v>0.99227101719661948</v>
      </c>
      <c r="DC783" s="70">
        <f>PRODUCT($DB$8:DB783)</f>
        <v>7.7775886288759734E-4</v>
      </c>
      <c r="DD783" s="36">
        <f t="shared" si="1906"/>
        <v>0</v>
      </c>
      <c r="DE783" s="36">
        <f t="shared" si="1907"/>
        <v>0</v>
      </c>
      <c r="DF783" s="36">
        <f t="shared" si="1908"/>
        <v>0</v>
      </c>
      <c r="DG783" s="36">
        <f t="shared" si="1909"/>
        <v>0</v>
      </c>
      <c r="DH783" s="36">
        <f t="shared" si="1910"/>
        <v>0</v>
      </c>
      <c r="DI783" s="36">
        <f t="shared" si="1911"/>
        <v>0</v>
      </c>
      <c r="DJ783" s="36">
        <f t="shared" si="1912"/>
        <v>0</v>
      </c>
      <c r="DK783" s="36">
        <f t="shared" si="1913"/>
        <v>0</v>
      </c>
      <c r="DL783" s="36">
        <f t="shared" si="1914"/>
        <v>0</v>
      </c>
      <c r="DM783" s="36">
        <f t="shared" si="1915"/>
        <v>0</v>
      </c>
      <c r="DN783" s="36">
        <f t="shared" ca="1" si="1964"/>
        <v>4.6137290849905055E-12</v>
      </c>
      <c r="DO783" s="64" cm="1">
        <f t="array" ref="DO783">IFERROR(INDEX(Tbl_FwdNom,$B783,MATCH(LIDt,Tbl_FwdNom_Cols,0)),0)</f>
        <v>7.9205652510000002</v>
      </c>
      <c r="DP783" s="64">
        <f t="shared" ca="1" si="1965"/>
        <v>7.8590828430000004</v>
      </c>
      <c r="DQ783" s="64">
        <f t="shared" ca="1" si="1916"/>
        <v>6.3245326504153265E-3</v>
      </c>
      <c r="DR783" s="70">
        <f t="shared" ca="1" si="1917"/>
        <v>0.99371521567325993</v>
      </c>
      <c r="DS783" s="70">
        <f ca="1">PRODUCT($DR$8:DR783)</f>
        <v>2.4910092531177938E-3</v>
      </c>
      <c r="DT783" s="36">
        <f t="shared" ca="1" si="1918"/>
        <v>0</v>
      </c>
      <c r="DU783" s="36">
        <f t="shared" ca="1" si="1919"/>
        <v>0</v>
      </c>
      <c r="DV783" s="36">
        <f t="shared" ca="1" si="1920"/>
        <v>0</v>
      </c>
      <c r="DW783" s="36">
        <f t="shared" ca="1" si="1921"/>
        <v>0</v>
      </c>
      <c r="DX783" s="36">
        <f t="shared" ca="1" si="1922"/>
        <v>0</v>
      </c>
      <c r="DY783" s="36">
        <f t="shared" ca="1" si="1923"/>
        <v>0</v>
      </c>
      <c r="DZ783" s="36">
        <f t="shared" ca="1" si="1924"/>
        <v>0</v>
      </c>
      <c r="EA783" s="36">
        <f t="shared" ca="1" si="1925"/>
        <v>0</v>
      </c>
      <c r="EB783" s="36">
        <f t="shared" ca="1" si="1926"/>
        <v>0</v>
      </c>
      <c r="EC783" s="36">
        <f t="shared" ca="1" si="1927"/>
        <v>0</v>
      </c>
      <c r="ED783" s="36">
        <f t="shared" ca="1" si="1928"/>
        <v>0</v>
      </c>
      <c r="EE783" s="36">
        <f t="shared" ca="1" si="1966"/>
        <v>0</v>
      </c>
      <c r="EF783" s="36">
        <f t="shared" ca="1" si="1929"/>
        <v>0</v>
      </c>
      <c r="EG783" s="64"/>
      <c r="EH783" s="64"/>
      <c r="EI783" s="64"/>
      <c r="EJ783" s="70"/>
      <c r="EK783" s="70"/>
      <c r="EL783" s="70"/>
      <c r="EM783" s="70"/>
      <c r="EN783" s="70"/>
      <c r="EO783" s="36">
        <f t="shared" si="1930"/>
        <v>0</v>
      </c>
      <c r="EP783" s="36">
        <f t="shared" si="1931"/>
        <v>0</v>
      </c>
      <c r="EQ783" s="36">
        <f t="shared" si="1932"/>
        <v>0</v>
      </c>
      <c r="ER783" s="36">
        <f t="shared" si="1933"/>
        <v>0</v>
      </c>
      <c r="ES783" s="36">
        <f t="shared" si="1934"/>
        <v>0</v>
      </c>
      <c r="ET783" s="36">
        <f t="shared" si="1935"/>
        <v>0</v>
      </c>
      <c r="EU783" s="36">
        <f t="shared" si="1967"/>
        <v>0</v>
      </c>
      <c r="EV783" s="36">
        <f t="shared" si="1936"/>
        <v>0</v>
      </c>
      <c r="EW783" s="36">
        <f t="shared" si="1937"/>
        <v>0</v>
      </c>
      <c r="EX783" s="36">
        <f t="shared" si="1968"/>
        <v>0</v>
      </c>
      <c r="EY783" s="36">
        <f t="shared" si="1938"/>
        <v>0</v>
      </c>
      <c r="EZ783" s="36">
        <f t="shared" si="1939"/>
        <v>0</v>
      </c>
      <c r="FA783" s="36">
        <f t="shared" si="1940"/>
        <v>0</v>
      </c>
      <c r="FB783" s="36">
        <f t="shared" si="1941"/>
        <v>0</v>
      </c>
      <c r="FC783" s="36">
        <f t="shared" si="1969"/>
        <v>0</v>
      </c>
      <c r="FD783" s="36">
        <f t="shared" si="1942"/>
        <v>0</v>
      </c>
      <c r="FE783" s="36">
        <f t="shared" si="1943"/>
        <v>0</v>
      </c>
      <c r="FF783" s="36">
        <f t="shared" si="1970"/>
        <v>0</v>
      </c>
      <c r="FG783" s="36">
        <f t="shared" si="1944"/>
        <v>0</v>
      </c>
      <c r="FH783" s="36">
        <f t="shared" si="1945"/>
        <v>0</v>
      </c>
      <c r="FI783" s="36">
        <f t="shared" si="1946"/>
        <v>0</v>
      </c>
      <c r="FJ783" s="36">
        <f t="shared" ca="1" si="1947"/>
        <v>0</v>
      </c>
      <c r="FK783" s="36">
        <f t="shared" si="1948"/>
        <v>0</v>
      </c>
      <c r="FL783" s="36">
        <f t="shared" si="1949"/>
        <v>0</v>
      </c>
      <c r="FM783" s="36">
        <f t="shared" ca="1" si="1950"/>
        <v>0</v>
      </c>
      <c r="FN783" s="36">
        <f t="shared" ca="1" si="1972"/>
        <v>0</v>
      </c>
    </row>
    <row r="784" spans="2:170" x14ac:dyDescent="0.25">
      <c r="B784" s="2">
        <v>776</v>
      </c>
      <c r="C784" s="2">
        <f t="shared" si="1826"/>
        <v>65</v>
      </c>
      <c r="D784" s="2">
        <f t="shared" si="1823"/>
        <v>800</v>
      </c>
      <c r="E784" s="2">
        <f t="shared" si="1821"/>
        <v>67</v>
      </c>
      <c r="F784" s="189">
        <f t="shared" si="1825"/>
        <v>69337</v>
      </c>
      <c r="G784" s="2">
        <f t="shared" si="1824"/>
        <v>10</v>
      </c>
      <c r="H784" s="187">
        <f t="shared" si="1827"/>
        <v>99.25</v>
      </c>
      <c r="I784" s="186">
        <f t="shared" si="1822"/>
        <v>99</v>
      </c>
      <c r="J784" s="2">
        <f t="shared" si="1828"/>
        <v>0</v>
      </c>
      <c r="K784" s="2">
        <f t="shared" si="1829"/>
        <v>1</v>
      </c>
      <c r="L784">
        <f t="shared" si="1830"/>
        <v>2</v>
      </c>
      <c r="M784" s="190">
        <f t="shared" si="1951"/>
        <v>0.68093527802999998</v>
      </c>
      <c r="N784">
        <f t="shared" si="1831"/>
        <v>1</v>
      </c>
      <c r="O784">
        <f t="shared" si="1832"/>
        <v>100</v>
      </c>
      <c r="P784" s="58">
        <f t="shared" si="1833"/>
        <v>3.0642087511349998</v>
      </c>
      <c r="Q784" s="106">
        <f t="shared" si="1834"/>
        <v>1</v>
      </c>
      <c r="R784" s="59">
        <f t="shared" si="1835"/>
        <v>1</v>
      </c>
      <c r="S784" s="32">
        <f t="shared" si="1952"/>
        <v>1</v>
      </c>
      <c r="T784">
        <f t="shared" si="1836"/>
        <v>1</v>
      </c>
      <c r="U784" s="32">
        <f t="shared" si="1953"/>
        <v>1.9388082E-3</v>
      </c>
      <c r="V784">
        <f t="shared" si="1837"/>
        <v>1</v>
      </c>
      <c r="W784">
        <f t="shared" si="1838"/>
        <v>100</v>
      </c>
      <c r="X784" s="58">
        <f t="shared" si="1839"/>
        <v>8.7246369000000008E-3</v>
      </c>
      <c r="Y784" s="58">
        <f t="shared" si="1840"/>
        <v>8.7246369000000008E-3</v>
      </c>
      <c r="Z784" s="32">
        <f t="shared" si="1841"/>
        <v>8.7246369000000008E-3</v>
      </c>
      <c r="AA784" s="32">
        <f t="shared" si="1842"/>
        <v>0</v>
      </c>
      <c r="AB784" s="59">
        <f t="shared" si="1843"/>
        <v>4.9056245199999996E-3</v>
      </c>
      <c r="AC784" s="59">
        <f t="shared" si="1844"/>
        <v>4.9056245199999996E-3</v>
      </c>
      <c r="AD784">
        <f t="shared" si="1845"/>
        <v>1</v>
      </c>
      <c r="AE784" s="59">
        <f t="shared" si="1846"/>
        <v>4.9056245199999996E-3</v>
      </c>
      <c r="AF784" s="59">
        <f t="shared" si="1847"/>
        <v>4.1758461800000006E-3</v>
      </c>
      <c r="AG784" s="59">
        <f t="shared" si="1848"/>
        <v>4.1758461800000006E-3</v>
      </c>
      <c r="AH784">
        <f t="shared" si="1849"/>
        <v>1</v>
      </c>
      <c r="AI784" s="59">
        <f t="shared" si="1850"/>
        <v>4.1758461800000006E-3</v>
      </c>
      <c r="AJ784" s="59">
        <f t="shared" si="1851"/>
        <v>0</v>
      </c>
      <c r="AK784" s="59">
        <f t="shared" si="1852"/>
        <v>0</v>
      </c>
      <c r="AL784" s="59">
        <f t="shared" si="1853"/>
        <v>0</v>
      </c>
      <c r="AM784" s="12">
        <f t="shared" si="1954"/>
        <v>0</v>
      </c>
      <c r="AN784" s="12">
        <f t="shared" si="1955"/>
        <v>0</v>
      </c>
      <c r="AO784" s="66">
        <f t="shared" si="1854"/>
        <v>0</v>
      </c>
      <c r="AP784" s="66">
        <f t="shared" si="1855"/>
        <v>0</v>
      </c>
      <c r="AQ784" s="59">
        <f t="shared" si="1856"/>
        <v>0</v>
      </c>
      <c r="AR784" s="59">
        <f t="shared" si="1857"/>
        <v>0</v>
      </c>
      <c r="AS784" s="59">
        <f t="shared" si="1858"/>
        <v>0</v>
      </c>
      <c r="AT784" s="12">
        <f t="shared" si="1859"/>
        <v>0</v>
      </c>
      <c r="AU784" s="59">
        <f t="shared" si="1956"/>
        <v>0</v>
      </c>
      <c r="AV784" s="59">
        <f t="shared" si="1957"/>
        <v>0</v>
      </c>
      <c r="AW784" s="70">
        <f t="shared" si="1860"/>
        <v>0</v>
      </c>
      <c r="AX784" s="20">
        <f t="shared" si="1861"/>
        <v>200000</v>
      </c>
      <c r="AY784" s="20">
        <f t="shared" si="1862"/>
        <v>0</v>
      </c>
      <c r="AZ784" s="20">
        <f t="shared" si="1863"/>
        <v>0</v>
      </c>
      <c r="BA784" s="20">
        <f t="shared" si="1864"/>
        <v>200000</v>
      </c>
      <c r="BB784" s="36">
        <f t="shared" si="1865"/>
        <v>1</v>
      </c>
      <c r="BC784" s="36">
        <f t="shared" si="1866"/>
        <v>0</v>
      </c>
      <c r="BD784" s="80">
        <f t="shared" si="1867"/>
        <v>0</v>
      </c>
      <c r="BE784" s="36">
        <f t="shared" si="1868"/>
        <v>0</v>
      </c>
      <c r="BF784" s="36">
        <f t="shared" si="1869"/>
        <v>0</v>
      </c>
      <c r="BG784" s="36">
        <f t="shared" si="1870"/>
        <v>0</v>
      </c>
      <c r="BH784" s="36">
        <f t="shared" si="1871"/>
        <v>0</v>
      </c>
      <c r="BI784" s="36">
        <f t="shared" si="1872"/>
        <v>0</v>
      </c>
      <c r="BJ784" s="36">
        <f t="shared" si="1873"/>
        <v>0</v>
      </c>
      <c r="BK784" s="36">
        <f t="shared" si="1874"/>
        <v>0</v>
      </c>
      <c r="BL784" s="68">
        <f>IF(OR(AT784=0,E784&gt;ProjTerm),0,VLOOKUP(D784,'Life Events'!$AE$5:$AI$1206,5,FALSE))</f>
        <v>0</v>
      </c>
      <c r="BM784" s="93">
        <f t="shared" si="1875"/>
        <v>0</v>
      </c>
      <c r="BN784" s="93">
        <f t="shared" si="1876"/>
        <v>0</v>
      </c>
      <c r="BO784" s="36">
        <f t="shared" si="1877"/>
        <v>0</v>
      </c>
      <c r="BP784" s="36">
        <f t="shared" si="1878"/>
        <v>0</v>
      </c>
      <c r="BQ784" s="36">
        <f t="shared" si="1879"/>
        <v>0</v>
      </c>
      <c r="BR784" s="36">
        <f t="shared" si="1880"/>
        <v>154.78110000000001</v>
      </c>
      <c r="BS784" s="36">
        <f t="shared" si="1881"/>
        <v>0</v>
      </c>
      <c r="BT784" s="36">
        <f t="shared" si="1882"/>
        <v>0</v>
      </c>
      <c r="BU784" s="70" cm="1">
        <f t="array" ref="BU784">IF(AND(ActInt=1,$J784=0),INDEX(Tbl_FwdNom,$B784-IVP,MATCH(ValnDt,Tbl_FwdNom_Cols)),INDEX(Tbl_FwdNom,$B784,MATCH(StartDt,Tbl_FwdNom_Cols)))</f>
        <v>9.7520754440000008</v>
      </c>
      <c r="BV784" s="70" cm="1">
        <f t="array" ref="BV784">INDEX(Tbl_FwdReal,$B784,MATCH(StartDt,Tbl_FwdReal_Cols))</f>
        <v>3.4284540099999998</v>
      </c>
      <c r="BW784" s="70" cm="1">
        <f t="array" ref="BW784">IF(RunType&lt;&gt;"OPN",INDEX(Tbl_FwdReal,$B784,MATCH(ValnDt,Tbl_FwdReal_Cols)),IF(AND($J784=0,ActInt=1),INDEX(Tbl_FwdReal,$B784-IVP,MATCH(ValnDt,Tbl_FwdReal_Cols)),-999))*$K784</f>
        <v>3.4284540099999998</v>
      </c>
      <c r="BX784" s="70">
        <f t="shared" si="1883"/>
        <v>3.4284540099999997E-2</v>
      </c>
      <c r="BY784" s="70">
        <f t="shared" si="1958"/>
        <v>6.1140055650339642E-2</v>
      </c>
      <c r="BZ784" s="64">
        <f t="shared" si="1971"/>
        <v>4.9575694798296155E-3</v>
      </c>
      <c r="CA784" s="70" cm="1">
        <f t="array" ref="CA784">IF($J784=1,CA783*(1+INDEX(Tbl_CPI,$B784,MATCH(IF(RunType="OPN",StartDt,ValnDt),Tbl_CPI_Cols))),0)</f>
        <v>0</v>
      </c>
      <c r="CB784" s="70">
        <f t="shared" si="1959"/>
        <v>73.313148843832906</v>
      </c>
      <c r="CC784" s="70">
        <f t="shared" si="1960"/>
        <v>70.465765918646113</v>
      </c>
      <c r="CD784" s="36">
        <f t="shared" si="1884"/>
        <v>356.96782584954138</v>
      </c>
      <c r="CE784" s="36">
        <f t="shared" si="1885"/>
        <v>0</v>
      </c>
      <c r="CF784" s="36">
        <f t="shared" si="1886"/>
        <v>0</v>
      </c>
      <c r="CG784" s="36">
        <f t="shared" si="1887"/>
        <v>0</v>
      </c>
      <c r="CH784" s="36">
        <f t="shared" si="1888"/>
        <v>0</v>
      </c>
      <c r="CI784" s="36">
        <f t="shared" si="1889"/>
        <v>0</v>
      </c>
      <c r="CJ784" s="36">
        <f t="shared" si="1890"/>
        <v>0</v>
      </c>
      <c r="CK784" s="36">
        <f t="shared" si="1891"/>
        <v>0</v>
      </c>
      <c r="CL784" s="36">
        <f t="shared" si="1892"/>
        <v>0</v>
      </c>
      <c r="CM784" s="36">
        <f t="shared" si="1893"/>
        <v>0</v>
      </c>
      <c r="CN784" s="36">
        <f t="shared" si="1894"/>
        <v>0</v>
      </c>
      <c r="CO784" s="20">
        <f t="shared" si="1895"/>
        <v>120000</v>
      </c>
      <c r="CP784" s="20">
        <f t="shared" si="1896"/>
        <v>2</v>
      </c>
      <c r="CQ784" s="64">
        <f t="shared" si="1897"/>
        <v>0.77476070511000006</v>
      </c>
      <c r="CR784" s="64">
        <f t="shared" si="1898"/>
        <v>1</v>
      </c>
      <c r="CS784" s="36">
        <f t="shared" si="1899"/>
        <v>0</v>
      </c>
      <c r="CT784" s="36">
        <f t="shared" si="1900"/>
        <v>0</v>
      </c>
      <c r="CU784" s="36">
        <f t="shared" si="1901"/>
        <v>0</v>
      </c>
      <c r="CV784" s="36">
        <f t="shared" si="1961"/>
        <v>0</v>
      </c>
      <c r="CW784" s="36">
        <f t="shared" si="1902"/>
        <v>0</v>
      </c>
      <c r="CX784" s="36">
        <f t="shared" si="1903"/>
        <v>0</v>
      </c>
      <c r="CY784" s="36">
        <f t="shared" si="1904"/>
        <v>0</v>
      </c>
      <c r="CZ784" s="36">
        <f t="shared" si="1962"/>
        <v>0</v>
      </c>
      <c r="DA784" s="64">
        <f t="shared" si="1905"/>
        <v>7.7846252269302418E-3</v>
      </c>
      <c r="DB784" s="70">
        <f t="shared" si="1963"/>
        <v>0.99227550705570911</v>
      </c>
      <c r="DC784" s="70">
        <f>PRODUCT($DB$8:DB784)</f>
        <v>7.717510700388624E-4</v>
      </c>
      <c r="DD784" s="36">
        <f t="shared" si="1906"/>
        <v>0</v>
      </c>
      <c r="DE784" s="36">
        <f t="shared" si="1907"/>
        <v>0</v>
      </c>
      <c r="DF784" s="36">
        <f t="shared" si="1908"/>
        <v>0</v>
      </c>
      <c r="DG784" s="36">
        <f t="shared" si="1909"/>
        <v>0</v>
      </c>
      <c r="DH784" s="36">
        <f t="shared" si="1910"/>
        <v>0</v>
      </c>
      <c r="DI784" s="36">
        <f t="shared" si="1911"/>
        <v>0</v>
      </c>
      <c r="DJ784" s="36">
        <f t="shared" si="1912"/>
        <v>0</v>
      </c>
      <c r="DK784" s="36">
        <f t="shared" si="1913"/>
        <v>0</v>
      </c>
      <c r="DL784" s="36">
        <f t="shared" si="1914"/>
        <v>0</v>
      </c>
      <c r="DM784" s="36">
        <f t="shared" si="1915"/>
        <v>0</v>
      </c>
      <c r="DN784" s="36">
        <f t="shared" ca="1" si="1964"/>
        <v>4.6137290849905055E-12</v>
      </c>
      <c r="DO784" s="64" cm="1">
        <f t="array" ref="DO784">IFERROR(INDEX(Tbl_FwdNom,$B784,MATCH(LIDt,Tbl_FwdNom_Cols,0)),0)</f>
        <v>7.9188569329999998</v>
      </c>
      <c r="DP784" s="64">
        <f t="shared" ca="1" si="1965"/>
        <v>7.8573754979999997</v>
      </c>
      <c r="DQ784" s="64">
        <f t="shared" ca="1" si="1916"/>
        <v>6.3232051809838374E-3</v>
      </c>
      <c r="DR784" s="70">
        <f t="shared" ca="1" si="1917"/>
        <v>0.99371652651113551</v>
      </c>
      <c r="DS784" s="70">
        <f ca="1">PRODUCT($DR$8:DR784)</f>
        <v>2.475357062515312E-3</v>
      </c>
      <c r="DT784" s="36">
        <f t="shared" ca="1" si="1918"/>
        <v>0</v>
      </c>
      <c r="DU784" s="36">
        <f t="shared" ca="1" si="1919"/>
        <v>0</v>
      </c>
      <c r="DV784" s="36">
        <f t="shared" ca="1" si="1920"/>
        <v>0</v>
      </c>
      <c r="DW784" s="36">
        <f t="shared" ca="1" si="1921"/>
        <v>0</v>
      </c>
      <c r="DX784" s="36">
        <f t="shared" ca="1" si="1922"/>
        <v>0</v>
      </c>
      <c r="DY784" s="36">
        <f t="shared" ca="1" si="1923"/>
        <v>0</v>
      </c>
      <c r="DZ784" s="36">
        <f t="shared" ca="1" si="1924"/>
        <v>0</v>
      </c>
      <c r="EA784" s="36">
        <f t="shared" ca="1" si="1925"/>
        <v>0</v>
      </c>
      <c r="EB784" s="36">
        <f t="shared" ca="1" si="1926"/>
        <v>0</v>
      </c>
      <c r="EC784" s="36">
        <f t="shared" ca="1" si="1927"/>
        <v>0</v>
      </c>
      <c r="ED784" s="36">
        <f t="shared" ca="1" si="1928"/>
        <v>0</v>
      </c>
      <c r="EE784" s="36">
        <f t="shared" ca="1" si="1966"/>
        <v>0</v>
      </c>
      <c r="EF784" s="36">
        <f t="shared" ca="1" si="1929"/>
        <v>0</v>
      </c>
      <c r="EG784" s="64"/>
      <c r="EH784" s="64"/>
      <c r="EI784" s="64"/>
      <c r="EJ784" s="70"/>
      <c r="EK784" s="70"/>
      <c r="EL784" s="70"/>
      <c r="EM784" s="70"/>
      <c r="EN784" s="70"/>
      <c r="EO784" s="36">
        <f t="shared" si="1930"/>
        <v>0</v>
      </c>
      <c r="EP784" s="36">
        <f t="shared" si="1931"/>
        <v>0</v>
      </c>
      <c r="EQ784" s="36">
        <f t="shared" si="1932"/>
        <v>0</v>
      </c>
      <c r="ER784" s="36">
        <f t="shared" si="1933"/>
        <v>0</v>
      </c>
      <c r="ES784" s="36">
        <f t="shared" si="1934"/>
        <v>0</v>
      </c>
      <c r="ET784" s="36">
        <f t="shared" si="1935"/>
        <v>0</v>
      </c>
      <c r="EU784" s="36">
        <f t="shared" si="1967"/>
        <v>0</v>
      </c>
      <c r="EV784" s="36">
        <f t="shared" si="1936"/>
        <v>0</v>
      </c>
      <c r="EW784" s="36">
        <f t="shared" si="1937"/>
        <v>0</v>
      </c>
      <c r="EX784" s="36">
        <f t="shared" si="1968"/>
        <v>0</v>
      </c>
      <c r="EY784" s="36">
        <f t="shared" si="1938"/>
        <v>0</v>
      </c>
      <c r="EZ784" s="36">
        <f t="shared" si="1939"/>
        <v>0</v>
      </c>
      <c r="FA784" s="36">
        <f t="shared" si="1940"/>
        <v>0</v>
      </c>
      <c r="FB784" s="36">
        <f t="shared" si="1941"/>
        <v>0</v>
      </c>
      <c r="FC784" s="36">
        <f t="shared" si="1969"/>
        <v>0</v>
      </c>
      <c r="FD784" s="36">
        <f t="shared" si="1942"/>
        <v>0</v>
      </c>
      <c r="FE784" s="36">
        <f t="shared" si="1943"/>
        <v>0</v>
      </c>
      <c r="FF784" s="36">
        <f t="shared" si="1970"/>
        <v>0</v>
      </c>
      <c r="FG784" s="36">
        <f t="shared" si="1944"/>
        <v>0</v>
      </c>
      <c r="FH784" s="36">
        <f t="shared" si="1945"/>
        <v>0</v>
      </c>
      <c r="FI784" s="36">
        <f t="shared" si="1946"/>
        <v>0</v>
      </c>
      <c r="FJ784" s="36">
        <f t="shared" ca="1" si="1947"/>
        <v>0</v>
      </c>
      <c r="FK784" s="36">
        <f t="shared" si="1948"/>
        <v>0</v>
      </c>
      <c r="FL784" s="36">
        <f t="shared" si="1949"/>
        <v>0</v>
      </c>
      <c r="FM784" s="36">
        <f t="shared" ca="1" si="1950"/>
        <v>0</v>
      </c>
      <c r="FN784" s="36">
        <f t="shared" ca="1" si="1972"/>
        <v>0</v>
      </c>
    </row>
    <row r="785" spans="2:170" x14ac:dyDescent="0.25">
      <c r="B785" s="2">
        <v>777</v>
      </c>
      <c r="C785" s="2">
        <f t="shared" si="1826"/>
        <v>65</v>
      </c>
      <c r="D785" s="2">
        <f t="shared" si="1823"/>
        <v>801</v>
      </c>
      <c r="E785" s="2">
        <f t="shared" si="1821"/>
        <v>67</v>
      </c>
      <c r="F785" s="189">
        <f t="shared" si="1825"/>
        <v>69367</v>
      </c>
      <c r="G785" s="2">
        <f t="shared" si="1824"/>
        <v>11</v>
      </c>
      <c r="H785" s="187">
        <f t="shared" si="1827"/>
        <v>99.333333333333343</v>
      </c>
      <c r="I785" s="186">
        <f t="shared" si="1822"/>
        <v>99</v>
      </c>
      <c r="J785" s="2">
        <f t="shared" si="1828"/>
        <v>0</v>
      </c>
      <c r="K785" s="2">
        <f t="shared" si="1829"/>
        <v>1</v>
      </c>
      <c r="L785">
        <f t="shared" si="1830"/>
        <v>2</v>
      </c>
      <c r="M785" s="190">
        <f t="shared" si="1951"/>
        <v>0.68093527802999998</v>
      </c>
      <c r="N785">
        <f t="shared" si="1831"/>
        <v>1</v>
      </c>
      <c r="O785">
        <f t="shared" si="1832"/>
        <v>100</v>
      </c>
      <c r="P785" s="58">
        <f t="shared" si="1833"/>
        <v>3.0642087511349998</v>
      </c>
      <c r="Q785" s="106">
        <f t="shared" si="1834"/>
        <v>1</v>
      </c>
      <c r="R785" s="59">
        <f t="shared" si="1835"/>
        <v>1</v>
      </c>
      <c r="S785" s="32">
        <f t="shared" si="1952"/>
        <v>1</v>
      </c>
      <c r="T785">
        <f t="shared" si="1836"/>
        <v>1</v>
      </c>
      <c r="U785" s="32">
        <f t="shared" si="1953"/>
        <v>1.9388082E-3</v>
      </c>
      <c r="V785">
        <f t="shared" si="1837"/>
        <v>1</v>
      </c>
      <c r="W785">
        <f t="shared" si="1838"/>
        <v>100</v>
      </c>
      <c r="X785" s="58">
        <f t="shared" si="1839"/>
        <v>8.7246369000000008E-3</v>
      </c>
      <c r="Y785" s="58">
        <f t="shared" si="1840"/>
        <v>8.7246369000000008E-3</v>
      </c>
      <c r="Z785" s="32">
        <f t="shared" si="1841"/>
        <v>8.7246369000000008E-3</v>
      </c>
      <c r="AA785" s="32">
        <f t="shared" si="1842"/>
        <v>0</v>
      </c>
      <c r="AB785" s="59">
        <f t="shared" si="1843"/>
        <v>4.9056245199999996E-3</v>
      </c>
      <c r="AC785" s="59">
        <f t="shared" si="1844"/>
        <v>4.9056245199999996E-3</v>
      </c>
      <c r="AD785">
        <f t="shared" si="1845"/>
        <v>1</v>
      </c>
      <c r="AE785" s="59">
        <f t="shared" si="1846"/>
        <v>4.9056245199999996E-3</v>
      </c>
      <c r="AF785" s="59">
        <f t="shared" si="1847"/>
        <v>4.1758461800000006E-3</v>
      </c>
      <c r="AG785" s="59">
        <f t="shared" si="1848"/>
        <v>4.1758461800000006E-3</v>
      </c>
      <c r="AH785">
        <f t="shared" si="1849"/>
        <v>1</v>
      </c>
      <c r="AI785" s="59">
        <f t="shared" si="1850"/>
        <v>4.1758461800000006E-3</v>
      </c>
      <c r="AJ785" s="59">
        <f t="shared" si="1851"/>
        <v>0</v>
      </c>
      <c r="AK785" s="59">
        <f t="shared" si="1852"/>
        <v>0</v>
      </c>
      <c r="AL785" s="59">
        <f t="shared" si="1853"/>
        <v>0</v>
      </c>
      <c r="AM785" s="12">
        <f t="shared" si="1954"/>
        <v>0</v>
      </c>
      <c r="AN785" s="12">
        <f t="shared" si="1955"/>
        <v>0</v>
      </c>
      <c r="AO785" s="66">
        <f t="shared" si="1854"/>
        <v>0</v>
      </c>
      <c r="AP785" s="66">
        <f t="shared" si="1855"/>
        <v>0</v>
      </c>
      <c r="AQ785" s="59">
        <f t="shared" si="1856"/>
        <v>0</v>
      </c>
      <c r="AR785" s="59">
        <f t="shared" si="1857"/>
        <v>0</v>
      </c>
      <c r="AS785" s="59">
        <f t="shared" si="1858"/>
        <v>0</v>
      </c>
      <c r="AT785" s="12">
        <f t="shared" si="1859"/>
        <v>0</v>
      </c>
      <c r="AU785" s="59">
        <f t="shared" si="1956"/>
        <v>0</v>
      </c>
      <c r="AV785" s="59">
        <f t="shared" si="1957"/>
        <v>0</v>
      </c>
      <c r="AW785" s="70">
        <f t="shared" si="1860"/>
        <v>0</v>
      </c>
      <c r="AX785" s="20">
        <f t="shared" si="1861"/>
        <v>200000</v>
      </c>
      <c r="AY785" s="20">
        <f t="shared" si="1862"/>
        <v>0</v>
      </c>
      <c r="AZ785" s="20">
        <f t="shared" si="1863"/>
        <v>0</v>
      </c>
      <c r="BA785" s="20">
        <f t="shared" si="1864"/>
        <v>200000</v>
      </c>
      <c r="BB785" s="36">
        <f t="shared" si="1865"/>
        <v>1</v>
      </c>
      <c r="BC785" s="36">
        <f t="shared" si="1866"/>
        <v>0</v>
      </c>
      <c r="BD785" s="80">
        <f t="shared" si="1867"/>
        <v>0</v>
      </c>
      <c r="BE785" s="36">
        <f t="shared" si="1868"/>
        <v>0</v>
      </c>
      <c r="BF785" s="36">
        <f t="shared" si="1869"/>
        <v>0</v>
      </c>
      <c r="BG785" s="36">
        <f t="shared" si="1870"/>
        <v>0</v>
      </c>
      <c r="BH785" s="36">
        <f t="shared" si="1871"/>
        <v>0</v>
      </c>
      <c r="BI785" s="36">
        <f t="shared" si="1872"/>
        <v>0</v>
      </c>
      <c r="BJ785" s="36">
        <f t="shared" si="1873"/>
        <v>0</v>
      </c>
      <c r="BK785" s="36">
        <f t="shared" si="1874"/>
        <v>0</v>
      </c>
      <c r="BL785" s="68">
        <f>IF(OR(AT785=0,E785&gt;ProjTerm),0,VLOOKUP(D785,'Life Events'!$AE$5:$AI$1206,5,FALSE))</f>
        <v>0</v>
      </c>
      <c r="BM785" s="93">
        <f t="shared" si="1875"/>
        <v>0</v>
      </c>
      <c r="BN785" s="93">
        <f t="shared" si="1876"/>
        <v>0</v>
      </c>
      <c r="BO785" s="36">
        <f t="shared" si="1877"/>
        <v>0</v>
      </c>
      <c r="BP785" s="36">
        <f t="shared" si="1878"/>
        <v>0</v>
      </c>
      <c r="BQ785" s="36">
        <f t="shared" si="1879"/>
        <v>0</v>
      </c>
      <c r="BR785" s="36">
        <f t="shared" si="1880"/>
        <v>154.78110000000001</v>
      </c>
      <c r="BS785" s="36">
        <f t="shared" si="1881"/>
        <v>0</v>
      </c>
      <c r="BT785" s="36">
        <f t="shared" si="1882"/>
        <v>0</v>
      </c>
      <c r="BU785" s="70" cm="1">
        <f t="array" ref="BU785">IF(AND(ActInt=1,$J785=0),INDEX(Tbl_FwdNom,$B785-IVP,MATCH(ValnDt,Tbl_FwdNom_Cols)),INDEX(Tbl_FwdNom,$B785,MATCH(StartDt,Tbl_FwdNom_Cols)))</f>
        <v>9.7461163030000009</v>
      </c>
      <c r="BV785" s="70" cm="1">
        <f t="array" ref="BV785">INDEX(Tbl_FwdReal,$B785,MATCH(StartDt,Tbl_FwdReal_Cols))</f>
        <v>3.4250724030000002</v>
      </c>
      <c r="BW785" s="70" cm="1">
        <f t="array" ref="BW785">IF(RunType&lt;&gt;"OPN",INDEX(Tbl_FwdReal,$B785,MATCH(ValnDt,Tbl_FwdReal_Cols)),IF(AND($J785=0,ActInt=1),INDEX(Tbl_FwdReal,$B785-IVP,MATCH(ValnDt,Tbl_FwdReal_Cols)),-999))*$K785</f>
        <v>3.4250724030000002</v>
      </c>
      <c r="BX785" s="70">
        <f t="shared" si="1883"/>
        <v>3.4250724029999999E-2</v>
      </c>
      <c r="BY785" s="70">
        <f t="shared" si="1958"/>
        <v>6.1117132945962993E-2</v>
      </c>
      <c r="BZ785" s="64">
        <f t="shared" si="1971"/>
        <v>4.9557603742018674E-3</v>
      </c>
      <c r="CA785" s="70" cm="1">
        <f t="array" ref="CA785">IF($J785=1,CA784*(1+INDEX(Tbl_CPI,$B785,MATCH(IF(RunType="OPN",StartDt,ValnDt),Tbl_CPI_Cols))),0)</f>
        <v>0</v>
      </c>
      <c r="CB785" s="70">
        <f t="shared" si="1959"/>
        <v>73.67647124178113</v>
      </c>
      <c r="CC785" s="70">
        <f t="shared" si="1960"/>
        <v>70.465765918646113</v>
      </c>
      <c r="CD785" s="36">
        <f t="shared" si="1884"/>
        <v>356.96782584954138</v>
      </c>
      <c r="CE785" s="36">
        <f t="shared" si="1885"/>
        <v>0</v>
      </c>
      <c r="CF785" s="36">
        <f t="shared" si="1886"/>
        <v>0</v>
      </c>
      <c r="CG785" s="36">
        <f t="shared" si="1887"/>
        <v>0</v>
      </c>
      <c r="CH785" s="36">
        <f t="shared" si="1888"/>
        <v>0</v>
      </c>
      <c r="CI785" s="36">
        <f t="shared" si="1889"/>
        <v>0</v>
      </c>
      <c r="CJ785" s="36">
        <f t="shared" si="1890"/>
        <v>0</v>
      </c>
      <c r="CK785" s="36">
        <f t="shared" si="1891"/>
        <v>0</v>
      </c>
      <c r="CL785" s="36">
        <f t="shared" si="1892"/>
        <v>0</v>
      </c>
      <c r="CM785" s="36">
        <f t="shared" si="1893"/>
        <v>0</v>
      </c>
      <c r="CN785" s="36">
        <f t="shared" si="1894"/>
        <v>0</v>
      </c>
      <c r="CO785" s="20">
        <f t="shared" si="1895"/>
        <v>120000</v>
      </c>
      <c r="CP785" s="20">
        <f t="shared" si="1896"/>
        <v>2</v>
      </c>
      <c r="CQ785" s="64">
        <f t="shared" si="1897"/>
        <v>0.77476070511000006</v>
      </c>
      <c r="CR785" s="64">
        <f t="shared" si="1898"/>
        <v>1</v>
      </c>
      <c r="CS785" s="36">
        <f t="shared" si="1899"/>
        <v>0</v>
      </c>
      <c r="CT785" s="36">
        <f t="shared" si="1900"/>
        <v>0</v>
      </c>
      <c r="CU785" s="36">
        <f t="shared" si="1901"/>
        <v>0</v>
      </c>
      <c r="CV785" s="36">
        <f t="shared" si="1961"/>
        <v>0</v>
      </c>
      <c r="CW785" s="36">
        <f t="shared" si="1902"/>
        <v>0</v>
      </c>
      <c r="CX785" s="36">
        <f t="shared" si="1903"/>
        <v>0</v>
      </c>
      <c r="CY785" s="36">
        <f t="shared" si="1904"/>
        <v>0</v>
      </c>
      <c r="CZ785" s="36">
        <f t="shared" si="1962"/>
        <v>0</v>
      </c>
      <c r="DA785" s="64">
        <f t="shared" si="1905"/>
        <v>7.7800651915711505E-3</v>
      </c>
      <c r="DB785" s="70">
        <f t="shared" si="1963"/>
        <v>0.99227999693554936</v>
      </c>
      <c r="DC785" s="70">
        <f>PRODUCT($DB$8:DB785)</f>
        <v>7.657931494131693E-4</v>
      </c>
      <c r="DD785" s="36">
        <f t="shared" si="1906"/>
        <v>0</v>
      </c>
      <c r="DE785" s="36">
        <f t="shared" si="1907"/>
        <v>0</v>
      </c>
      <c r="DF785" s="36">
        <f t="shared" si="1908"/>
        <v>0</v>
      </c>
      <c r="DG785" s="36">
        <f t="shared" si="1909"/>
        <v>0</v>
      </c>
      <c r="DH785" s="36">
        <f t="shared" si="1910"/>
        <v>0</v>
      </c>
      <c r="DI785" s="36">
        <f t="shared" si="1911"/>
        <v>0</v>
      </c>
      <c r="DJ785" s="36">
        <f t="shared" si="1912"/>
        <v>0</v>
      </c>
      <c r="DK785" s="36">
        <f t="shared" si="1913"/>
        <v>0</v>
      </c>
      <c r="DL785" s="36">
        <f t="shared" si="1914"/>
        <v>0</v>
      </c>
      <c r="DM785" s="36">
        <f t="shared" si="1915"/>
        <v>0</v>
      </c>
      <c r="DN785" s="36">
        <f t="shared" ca="1" si="1964"/>
        <v>4.6137290849905055E-12</v>
      </c>
      <c r="DO785" s="64" cm="1">
        <f t="array" ref="DO785">IFERROR(INDEX(Tbl_FwdNom,$B785,MATCH(LIDt,Tbl_FwdNom_Cols,0)),0)</f>
        <v>7.9171486419999999</v>
      </c>
      <c r="DP785" s="64">
        <f t="shared" ca="1" si="1965"/>
        <v>7.8556681810000004</v>
      </c>
      <c r="DQ785" s="64">
        <f t="shared" ca="1" si="1916"/>
        <v>6.3218777140603422E-3</v>
      </c>
      <c r="DR785" s="70">
        <f t="shared" ca="1" si="1917"/>
        <v>0.99371783734999286</v>
      </c>
      <c r="DS785" s="70">
        <f ca="1">PRODUCT($DR$8:DR785)</f>
        <v>2.459806466831747E-3</v>
      </c>
      <c r="DT785" s="36">
        <f t="shared" ca="1" si="1918"/>
        <v>0</v>
      </c>
      <c r="DU785" s="36">
        <f t="shared" ca="1" si="1919"/>
        <v>0</v>
      </c>
      <c r="DV785" s="36">
        <f t="shared" ca="1" si="1920"/>
        <v>0</v>
      </c>
      <c r="DW785" s="36">
        <f t="shared" ca="1" si="1921"/>
        <v>0</v>
      </c>
      <c r="DX785" s="36">
        <f t="shared" ca="1" si="1922"/>
        <v>0</v>
      </c>
      <c r="DY785" s="36">
        <f t="shared" ca="1" si="1923"/>
        <v>0</v>
      </c>
      <c r="DZ785" s="36">
        <f t="shared" ca="1" si="1924"/>
        <v>0</v>
      </c>
      <c r="EA785" s="36">
        <f t="shared" ca="1" si="1925"/>
        <v>0</v>
      </c>
      <c r="EB785" s="36">
        <f t="shared" ca="1" si="1926"/>
        <v>0</v>
      </c>
      <c r="EC785" s="36">
        <f t="shared" ca="1" si="1927"/>
        <v>0</v>
      </c>
      <c r="ED785" s="36">
        <f t="shared" ca="1" si="1928"/>
        <v>0</v>
      </c>
      <c r="EE785" s="36">
        <f t="shared" ca="1" si="1966"/>
        <v>0</v>
      </c>
      <c r="EF785" s="36">
        <f t="shared" ca="1" si="1929"/>
        <v>0</v>
      </c>
      <c r="EG785" s="64"/>
      <c r="EH785" s="64"/>
      <c r="EI785" s="64"/>
      <c r="EJ785" s="70"/>
      <c r="EK785" s="70"/>
      <c r="EL785" s="70"/>
      <c r="EM785" s="70"/>
      <c r="EN785" s="70"/>
      <c r="EO785" s="36">
        <f t="shared" si="1930"/>
        <v>0</v>
      </c>
      <c r="EP785" s="36">
        <f t="shared" si="1931"/>
        <v>0</v>
      </c>
      <c r="EQ785" s="36">
        <f t="shared" si="1932"/>
        <v>0</v>
      </c>
      <c r="ER785" s="36">
        <f t="shared" si="1933"/>
        <v>0</v>
      </c>
      <c r="ES785" s="36">
        <f t="shared" si="1934"/>
        <v>0</v>
      </c>
      <c r="ET785" s="36">
        <f t="shared" si="1935"/>
        <v>0</v>
      </c>
      <c r="EU785" s="36">
        <f t="shared" si="1967"/>
        <v>0</v>
      </c>
      <c r="EV785" s="36">
        <f t="shared" si="1936"/>
        <v>0</v>
      </c>
      <c r="EW785" s="36">
        <f t="shared" si="1937"/>
        <v>0</v>
      </c>
      <c r="EX785" s="36">
        <f t="shared" si="1968"/>
        <v>0</v>
      </c>
      <c r="EY785" s="36">
        <f t="shared" si="1938"/>
        <v>0</v>
      </c>
      <c r="EZ785" s="36">
        <f t="shared" si="1939"/>
        <v>0</v>
      </c>
      <c r="FA785" s="36">
        <f t="shared" si="1940"/>
        <v>0</v>
      </c>
      <c r="FB785" s="36">
        <f t="shared" si="1941"/>
        <v>0</v>
      </c>
      <c r="FC785" s="36">
        <f t="shared" si="1969"/>
        <v>0</v>
      </c>
      <c r="FD785" s="36">
        <f t="shared" si="1942"/>
        <v>0</v>
      </c>
      <c r="FE785" s="36">
        <f t="shared" si="1943"/>
        <v>0</v>
      </c>
      <c r="FF785" s="36">
        <f t="shared" si="1970"/>
        <v>0</v>
      </c>
      <c r="FG785" s="36">
        <f t="shared" si="1944"/>
        <v>0</v>
      </c>
      <c r="FH785" s="36">
        <f t="shared" si="1945"/>
        <v>0</v>
      </c>
      <c r="FI785" s="36">
        <f t="shared" si="1946"/>
        <v>0</v>
      </c>
      <c r="FJ785" s="36">
        <f t="shared" ca="1" si="1947"/>
        <v>0</v>
      </c>
      <c r="FK785" s="36">
        <f t="shared" si="1948"/>
        <v>0</v>
      </c>
      <c r="FL785" s="36">
        <f t="shared" si="1949"/>
        <v>0</v>
      </c>
      <c r="FM785" s="36">
        <f t="shared" ca="1" si="1950"/>
        <v>0</v>
      </c>
      <c r="FN785" s="36">
        <f t="shared" ca="1" si="1972"/>
        <v>0</v>
      </c>
    </row>
    <row r="786" spans="2:170" x14ac:dyDescent="0.25">
      <c r="B786" s="2">
        <v>778</v>
      </c>
      <c r="C786" s="2">
        <f t="shared" si="1826"/>
        <v>65</v>
      </c>
      <c r="D786" s="2">
        <f t="shared" si="1823"/>
        <v>802</v>
      </c>
      <c r="E786" s="2">
        <f t="shared" si="1821"/>
        <v>67</v>
      </c>
      <c r="F786" s="189">
        <f t="shared" si="1825"/>
        <v>69398</v>
      </c>
      <c r="G786" s="2">
        <f t="shared" si="1824"/>
        <v>12</v>
      </c>
      <c r="H786" s="187">
        <f t="shared" si="1827"/>
        <v>99.416666666666657</v>
      </c>
      <c r="I786" s="186">
        <f t="shared" si="1822"/>
        <v>99</v>
      </c>
      <c r="J786" s="2">
        <f t="shared" si="1828"/>
        <v>0</v>
      </c>
      <c r="K786" s="2">
        <f t="shared" si="1829"/>
        <v>1</v>
      </c>
      <c r="L786">
        <f t="shared" si="1830"/>
        <v>2</v>
      </c>
      <c r="M786" s="190">
        <f t="shared" si="1951"/>
        <v>0.68093527802999998</v>
      </c>
      <c r="N786">
        <f t="shared" si="1831"/>
        <v>1</v>
      </c>
      <c r="O786">
        <f t="shared" si="1832"/>
        <v>100</v>
      </c>
      <c r="P786" s="58">
        <f t="shared" si="1833"/>
        <v>3.0642087511349998</v>
      </c>
      <c r="Q786" s="106">
        <f t="shared" si="1834"/>
        <v>1</v>
      </c>
      <c r="R786" s="59">
        <f t="shared" si="1835"/>
        <v>1</v>
      </c>
      <c r="S786" s="32">
        <f t="shared" si="1952"/>
        <v>1</v>
      </c>
      <c r="T786">
        <f t="shared" si="1836"/>
        <v>1</v>
      </c>
      <c r="U786" s="32">
        <f t="shared" si="1953"/>
        <v>1.9388082E-3</v>
      </c>
      <c r="V786">
        <f t="shared" si="1837"/>
        <v>1</v>
      </c>
      <c r="W786">
        <f t="shared" si="1838"/>
        <v>100</v>
      </c>
      <c r="X786" s="58">
        <f t="shared" si="1839"/>
        <v>8.7246369000000008E-3</v>
      </c>
      <c r="Y786" s="58">
        <f t="shared" si="1840"/>
        <v>8.7246369000000008E-3</v>
      </c>
      <c r="Z786" s="32">
        <f t="shared" si="1841"/>
        <v>8.7246369000000008E-3</v>
      </c>
      <c r="AA786" s="32">
        <f t="shared" si="1842"/>
        <v>0</v>
      </c>
      <c r="AB786" s="59">
        <f t="shared" si="1843"/>
        <v>4.9056245199999996E-3</v>
      </c>
      <c r="AC786" s="59">
        <f t="shared" si="1844"/>
        <v>4.9056245199999996E-3</v>
      </c>
      <c r="AD786">
        <f t="shared" si="1845"/>
        <v>1</v>
      </c>
      <c r="AE786" s="59">
        <f t="shared" si="1846"/>
        <v>4.9056245199999996E-3</v>
      </c>
      <c r="AF786" s="59">
        <f t="shared" si="1847"/>
        <v>4.1758461800000006E-3</v>
      </c>
      <c r="AG786" s="59">
        <f t="shared" si="1848"/>
        <v>4.1758461800000006E-3</v>
      </c>
      <c r="AH786">
        <f t="shared" si="1849"/>
        <v>1</v>
      </c>
      <c r="AI786" s="59">
        <f t="shared" si="1850"/>
        <v>4.1758461800000006E-3</v>
      </c>
      <c r="AJ786" s="59">
        <f t="shared" si="1851"/>
        <v>0</v>
      </c>
      <c r="AK786" s="59">
        <f t="shared" si="1852"/>
        <v>0</v>
      </c>
      <c r="AL786" s="59">
        <f t="shared" si="1853"/>
        <v>0</v>
      </c>
      <c r="AM786" s="12">
        <f t="shared" si="1954"/>
        <v>0</v>
      </c>
      <c r="AN786" s="12">
        <f t="shared" si="1955"/>
        <v>0</v>
      </c>
      <c r="AO786" s="66">
        <f t="shared" si="1854"/>
        <v>0</v>
      </c>
      <c r="AP786" s="66">
        <f t="shared" si="1855"/>
        <v>0</v>
      </c>
      <c r="AQ786" s="59">
        <f t="shared" si="1856"/>
        <v>0</v>
      </c>
      <c r="AR786" s="59">
        <f t="shared" si="1857"/>
        <v>0</v>
      </c>
      <c r="AS786" s="59">
        <f t="shared" si="1858"/>
        <v>0</v>
      </c>
      <c r="AT786" s="12">
        <f t="shared" si="1859"/>
        <v>0</v>
      </c>
      <c r="AU786" s="59">
        <f t="shared" si="1956"/>
        <v>0</v>
      </c>
      <c r="AV786" s="59">
        <f t="shared" si="1957"/>
        <v>0</v>
      </c>
      <c r="AW786" s="70">
        <f t="shared" si="1860"/>
        <v>0</v>
      </c>
      <c r="AX786" s="20">
        <f t="shared" si="1861"/>
        <v>200000</v>
      </c>
      <c r="AY786" s="20">
        <f t="shared" si="1862"/>
        <v>0</v>
      </c>
      <c r="AZ786" s="20">
        <f t="shared" si="1863"/>
        <v>0</v>
      </c>
      <c r="BA786" s="20">
        <f t="shared" si="1864"/>
        <v>200000</v>
      </c>
      <c r="BB786" s="36">
        <f t="shared" si="1865"/>
        <v>1</v>
      </c>
      <c r="BC786" s="36">
        <f t="shared" si="1866"/>
        <v>0</v>
      </c>
      <c r="BD786" s="80">
        <f t="shared" si="1867"/>
        <v>0</v>
      </c>
      <c r="BE786" s="36">
        <f t="shared" si="1868"/>
        <v>0</v>
      </c>
      <c r="BF786" s="36">
        <f t="shared" si="1869"/>
        <v>0</v>
      </c>
      <c r="BG786" s="36">
        <f t="shared" si="1870"/>
        <v>0</v>
      </c>
      <c r="BH786" s="36">
        <f t="shared" si="1871"/>
        <v>0</v>
      </c>
      <c r="BI786" s="36">
        <f t="shared" si="1872"/>
        <v>0</v>
      </c>
      <c r="BJ786" s="36">
        <f t="shared" si="1873"/>
        <v>0</v>
      </c>
      <c r="BK786" s="36">
        <f t="shared" si="1874"/>
        <v>0</v>
      </c>
      <c r="BL786" s="68">
        <f>IF(OR(AT786=0,E786&gt;ProjTerm),0,VLOOKUP(D786,'Life Events'!$AE$5:$AI$1206,5,FALSE))</f>
        <v>0</v>
      </c>
      <c r="BM786" s="93">
        <f t="shared" si="1875"/>
        <v>0</v>
      </c>
      <c r="BN786" s="93">
        <f t="shared" si="1876"/>
        <v>0</v>
      </c>
      <c r="BO786" s="36">
        <f t="shared" si="1877"/>
        <v>0</v>
      </c>
      <c r="BP786" s="36">
        <f t="shared" si="1878"/>
        <v>0</v>
      </c>
      <c r="BQ786" s="36">
        <f t="shared" si="1879"/>
        <v>0</v>
      </c>
      <c r="BR786" s="36">
        <f t="shared" si="1880"/>
        <v>154.78110000000001</v>
      </c>
      <c r="BS786" s="36">
        <f t="shared" si="1881"/>
        <v>0</v>
      </c>
      <c r="BT786" s="36">
        <f t="shared" si="1882"/>
        <v>0</v>
      </c>
      <c r="BU786" s="70" cm="1">
        <f t="array" ref="BU786">IF(AND(ActInt=1,$J786=0),INDEX(Tbl_FwdNom,$B786-IVP,MATCH(ValnDt,Tbl_FwdNom_Cols)),INDEX(Tbl_FwdNom,$B786,MATCH(StartDt,Tbl_FwdNom_Cols)))</f>
        <v>9.7401574859999993</v>
      </c>
      <c r="BV786" s="70" cm="1">
        <f t="array" ref="BV786">INDEX(Tbl_FwdReal,$B786,MATCH(StartDt,Tbl_FwdReal_Cols))</f>
        <v>3.4216909059999998</v>
      </c>
      <c r="BW786" s="70" cm="1">
        <f t="array" ref="BW786">IF(RunType&lt;&gt;"OPN",INDEX(Tbl_FwdReal,$B786,MATCH(ValnDt,Tbl_FwdReal_Cols)),IF(AND($J786=0,ActInt=1),INDEX(Tbl_FwdReal,$B786-IVP,MATCH(ValnDt,Tbl_FwdReal_Cols)),-999))*$K786</f>
        <v>3.4216909059999998</v>
      </c>
      <c r="BX786" s="70">
        <f t="shared" si="1883"/>
        <v>3.4216909059999995E-2</v>
      </c>
      <c r="BY786" s="70">
        <f t="shared" si="1958"/>
        <v>6.1094210746784672E-2</v>
      </c>
      <c r="BZ786" s="64">
        <f t="shared" si="1971"/>
        <v>4.9539512726217705E-3</v>
      </c>
      <c r="CA786" s="70" cm="1">
        <f t="array" ref="CA786">IF($J786=1,CA785*(1+INDEX(Tbl_CPI,$B786,MATCH(IF(RunType="OPN",StartDt,ValnDt),Tbl_CPI_Cols))),0)</f>
        <v>0</v>
      </c>
      <c r="CB786" s="70">
        <f t="shared" si="1959"/>
        <v>74.041460890251628</v>
      </c>
      <c r="CC786" s="70">
        <f t="shared" si="1960"/>
        <v>70.465765918646113</v>
      </c>
      <c r="CD786" s="36">
        <f t="shared" si="1884"/>
        <v>356.96782584954138</v>
      </c>
      <c r="CE786" s="36">
        <f t="shared" si="1885"/>
        <v>0</v>
      </c>
      <c r="CF786" s="36">
        <f t="shared" si="1886"/>
        <v>0</v>
      </c>
      <c r="CG786" s="36">
        <f t="shared" si="1887"/>
        <v>0</v>
      </c>
      <c r="CH786" s="36">
        <f t="shared" si="1888"/>
        <v>0</v>
      </c>
      <c r="CI786" s="36">
        <f t="shared" si="1889"/>
        <v>0</v>
      </c>
      <c r="CJ786" s="36">
        <f t="shared" si="1890"/>
        <v>0</v>
      </c>
      <c r="CK786" s="36">
        <f t="shared" si="1891"/>
        <v>0</v>
      </c>
      <c r="CL786" s="36">
        <f t="shared" si="1892"/>
        <v>0</v>
      </c>
      <c r="CM786" s="36">
        <f t="shared" si="1893"/>
        <v>0</v>
      </c>
      <c r="CN786" s="36">
        <f t="shared" si="1894"/>
        <v>0</v>
      </c>
      <c r="CO786" s="20">
        <f t="shared" si="1895"/>
        <v>120000</v>
      </c>
      <c r="CP786" s="20">
        <f t="shared" si="1896"/>
        <v>2</v>
      </c>
      <c r="CQ786" s="64">
        <f t="shared" si="1897"/>
        <v>0.77476070511000006</v>
      </c>
      <c r="CR786" s="64">
        <f t="shared" si="1898"/>
        <v>1</v>
      </c>
      <c r="CS786" s="36">
        <f t="shared" si="1899"/>
        <v>0</v>
      </c>
      <c r="CT786" s="36">
        <f t="shared" si="1900"/>
        <v>0</v>
      </c>
      <c r="CU786" s="36">
        <f t="shared" si="1901"/>
        <v>0</v>
      </c>
      <c r="CV786" s="36">
        <f t="shared" si="1961"/>
        <v>0</v>
      </c>
      <c r="CW786" s="36">
        <f t="shared" si="1902"/>
        <v>0</v>
      </c>
      <c r="CX786" s="36">
        <f t="shared" si="1903"/>
        <v>0</v>
      </c>
      <c r="CY786" s="36">
        <f t="shared" si="1904"/>
        <v>0</v>
      </c>
      <c r="CZ786" s="36">
        <f t="shared" si="1962"/>
        <v>0</v>
      </c>
      <c r="DA786" s="64">
        <f t="shared" si="1905"/>
        <v>7.7755051771821737E-3</v>
      </c>
      <c r="DB786" s="70">
        <f t="shared" si="1963"/>
        <v>0.99228448683537396</v>
      </c>
      <c r="DC786" s="70">
        <f>PRODUCT($DB$8:DB786)</f>
        <v>7.5988466228749151E-4</v>
      </c>
      <c r="DD786" s="36">
        <f t="shared" si="1906"/>
        <v>0</v>
      </c>
      <c r="DE786" s="36">
        <f t="shared" si="1907"/>
        <v>0</v>
      </c>
      <c r="DF786" s="36">
        <f t="shared" si="1908"/>
        <v>0</v>
      </c>
      <c r="DG786" s="36">
        <f t="shared" si="1909"/>
        <v>0</v>
      </c>
      <c r="DH786" s="36">
        <f t="shared" si="1910"/>
        <v>0</v>
      </c>
      <c r="DI786" s="36">
        <f t="shared" si="1911"/>
        <v>0</v>
      </c>
      <c r="DJ786" s="36">
        <f t="shared" si="1912"/>
        <v>0</v>
      </c>
      <c r="DK786" s="36">
        <f t="shared" si="1913"/>
        <v>0</v>
      </c>
      <c r="DL786" s="36">
        <f t="shared" si="1914"/>
        <v>0</v>
      </c>
      <c r="DM786" s="36">
        <f t="shared" si="1915"/>
        <v>0</v>
      </c>
      <c r="DN786" s="36">
        <f t="shared" ca="1" si="1964"/>
        <v>4.6137290849905055E-12</v>
      </c>
      <c r="DO786" s="64" cm="1">
        <f t="array" ref="DO786">IFERROR(INDEX(Tbl_FwdNom,$B786,MATCH(LIDt,Tbl_FwdNom_Cols,0)),0)</f>
        <v>7.9154403780000004</v>
      </c>
      <c r="DP786" s="64">
        <f t="shared" ca="1" si="1965"/>
        <v>7.8539608899999998</v>
      </c>
      <c r="DQ786" s="64">
        <f t="shared" ca="1" si="1916"/>
        <v>6.3205502480905285E-3</v>
      </c>
      <c r="DR786" s="70">
        <f t="shared" ca="1" si="1917"/>
        <v>0.99371914819136675</v>
      </c>
      <c r="DS786" s="70">
        <f ca="1">PRODUCT($DR$8:DR786)</f>
        <v>2.444356786935659E-3</v>
      </c>
      <c r="DT786" s="36">
        <f t="shared" ca="1" si="1918"/>
        <v>0</v>
      </c>
      <c r="DU786" s="36">
        <f t="shared" ca="1" si="1919"/>
        <v>0</v>
      </c>
      <c r="DV786" s="36">
        <f t="shared" ca="1" si="1920"/>
        <v>0</v>
      </c>
      <c r="DW786" s="36">
        <f t="shared" ca="1" si="1921"/>
        <v>0</v>
      </c>
      <c r="DX786" s="36">
        <f t="shared" ca="1" si="1922"/>
        <v>0</v>
      </c>
      <c r="DY786" s="36">
        <f t="shared" ca="1" si="1923"/>
        <v>0</v>
      </c>
      <c r="DZ786" s="36">
        <f t="shared" ca="1" si="1924"/>
        <v>0</v>
      </c>
      <c r="EA786" s="36">
        <f t="shared" ca="1" si="1925"/>
        <v>0</v>
      </c>
      <c r="EB786" s="36">
        <f t="shared" ca="1" si="1926"/>
        <v>0</v>
      </c>
      <c r="EC786" s="36">
        <f t="shared" ca="1" si="1927"/>
        <v>0</v>
      </c>
      <c r="ED786" s="36">
        <f t="shared" ca="1" si="1928"/>
        <v>0</v>
      </c>
      <c r="EE786" s="36">
        <f t="shared" ca="1" si="1966"/>
        <v>0</v>
      </c>
      <c r="EF786" s="36">
        <f t="shared" ca="1" si="1929"/>
        <v>0</v>
      </c>
      <c r="EG786" s="64"/>
      <c r="EH786" s="64"/>
      <c r="EI786" s="64"/>
      <c r="EJ786" s="70"/>
      <c r="EK786" s="70"/>
      <c r="EL786" s="70"/>
      <c r="EM786" s="70"/>
      <c r="EN786" s="70"/>
      <c r="EO786" s="36">
        <f t="shared" si="1930"/>
        <v>0</v>
      </c>
      <c r="EP786" s="36">
        <f t="shared" si="1931"/>
        <v>0</v>
      </c>
      <c r="EQ786" s="36">
        <f t="shared" si="1932"/>
        <v>0</v>
      </c>
      <c r="ER786" s="36">
        <f t="shared" si="1933"/>
        <v>0</v>
      </c>
      <c r="ES786" s="36">
        <f t="shared" si="1934"/>
        <v>0</v>
      </c>
      <c r="ET786" s="36">
        <f t="shared" si="1935"/>
        <v>0</v>
      </c>
      <c r="EU786" s="36">
        <f t="shared" si="1967"/>
        <v>0</v>
      </c>
      <c r="EV786" s="36">
        <f t="shared" si="1936"/>
        <v>0</v>
      </c>
      <c r="EW786" s="36">
        <f t="shared" si="1937"/>
        <v>0</v>
      </c>
      <c r="EX786" s="36">
        <f t="shared" si="1968"/>
        <v>0</v>
      </c>
      <c r="EY786" s="36">
        <f t="shared" si="1938"/>
        <v>0</v>
      </c>
      <c r="EZ786" s="36">
        <f t="shared" si="1939"/>
        <v>0</v>
      </c>
      <c r="FA786" s="36">
        <f t="shared" si="1940"/>
        <v>0</v>
      </c>
      <c r="FB786" s="36">
        <f t="shared" si="1941"/>
        <v>0</v>
      </c>
      <c r="FC786" s="36">
        <f t="shared" si="1969"/>
        <v>0</v>
      </c>
      <c r="FD786" s="36">
        <f t="shared" si="1942"/>
        <v>0</v>
      </c>
      <c r="FE786" s="36">
        <f t="shared" si="1943"/>
        <v>0</v>
      </c>
      <c r="FF786" s="36">
        <f t="shared" si="1970"/>
        <v>0</v>
      </c>
      <c r="FG786" s="36">
        <f t="shared" si="1944"/>
        <v>0</v>
      </c>
      <c r="FH786" s="36">
        <f t="shared" si="1945"/>
        <v>0</v>
      </c>
      <c r="FI786" s="36">
        <f t="shared" si="1946"/>
        <v>0</v>
      </c>
      <c r="FJ786" s="36">
        <f t="shared" ca="1" si="1947"/>
        <v>0</v>
      </c>
      <c r="FK786" s="36">
        <f t="shared" si="1948"/>
        <v>0</v>
      </c>
      <c r="FL786" s="36">
        <f t="shared" si="1949"/>
        <v>0</v>
      </c>
      <c r="FM786" s="36">
        <f t="shared" ca="1" si="1950"/>
        <v>0</v>
      </c>
      <c r="FN786" s="36">
        <f t="shared" ca="1" si="1972"/>
        <v>0</v>
      </c>
    </row>
    <row r="787" spans="2:170" x14ac:dyDescent="0.25">
      <c r="B787" s="2">
        <v>779</v>
      </c>
      <c r="C787" s="2">
        <f t="shared" si="1826"/>
        <v>65</v>
      </c>
      <c r="D787" s="2">
        <f t="shared" si="1823"/>
        <v>803</v>
      </c>
      <c r="E787" s="2">
        <f t="shared" si="1821"/>
        <v>67</v>
      </c>
      <c r="F787" s="189">
        <f t="shared" si="1825"/>
        <v>69429</v>
      </c>
      <c r="G787" s="2">
        <f t="shared" si="1824"/>
        <v>1</v>
      </c>
      <c r="H787" s="187">
        <f t="shared" si="1827"/>
        <v>99.5</v>
      </c>
      <c r="I787" s="186">
        <f t="shared" si="1822"/>
        <v>99</v>
      </c>
      <c r="J787" s="2">
        <f t="shared" si="1828"/>
        <v>0</v>
      </c>
      <c r="K787" s="2">
        <f t="shared" si="1829"/>
        <v>1</v>
      </c>
      <c r="L787">
        <f t="shared" si="1830"/>
        <v>2</v>
      </c>
      <c r="M787" s="190">
        <f t="shared" si="1951"/>
        <v>0.68093527802999998</v>
      </c>
      <c r="N787">
        <f t="shared" si="1831"/>
        <v>1</v>
      </c>
      <c r="O787">
        <f t="shared" si="1832"/>
        <v>100</v>
      </c>
      <c r="P787" s="58">
        <f t="shared" si="1833"/>
        <v>3.0642087511349998</v>
      </c>
      <c r="Q787" s="106">
        <f t="shared" si="1834"/>
        <v>1</v>
      </c>
      <c r="R787" s="59">
        <f t="shared" si="1835"/>
        <v>1</v>
      </c>
      <c r="S787" s="32">
        <f t="shared" si="1952"/>
        <v>1</v>
      </c>
      <c r="T787">
        <f t="shared" si="1836"/>
        <v>1</v>
      </c>
      <c r="U787" s="32">
        <f t="shared" si="1953"/>
        <v>1.9388082E-3</v>
      </c>
      <c r="V787">
        <f t="shared" si="1837"/>
        <v>1</v>
      </c>
      <c r="W787">
        <f t="shared" si="1838"/>
        <v>100</v>
      </c>
      <c r="X787" s="58">
        <f t="shared" si="1839"/>
        <v>8.7246369000000008E-3</v>
      </c>
      <c r="Y787" s="58">
        <f t="shared" si="1840"/>
        <v>8.7246369000000008E-3</v>
      </c>
      <c r="Z787" s="32">
        <f t="shared" si="1841"/>
        <v>8.7246369000000008E-3</v>
      </c>
      <c r="AA787" s="32">
        <f t="shared" si="1842"/>
        <v>0</v>
      </c>
      <c r="AB787" s="59">
        <f t="shared" si="1843"/>
        <v>4.9056245199999996E-3</v>
      </c>
      <c r="AC787" s="59">
        <f t="shared" si="1844"/>
        <v>4.9056245199999996E-3</v>
      </c>
      <c r="AD787">
        <f t="shared" si="1845"/>
        <v>1</v>
      </c>
      <c r="AE787" s="59">
        <f t="shared" si="1846"/>
        <v>4.9056245199999996E-3</v>
      </c>
      <c r="AF787" s="59">
        <f t="shared" si="1847"/>
        <v>4.1758461800000006E-3</v>
      </c>
      <c r="AG787" s="59">
        <f t="shared" si="1848"/>
        <v>4.1758461800000006E-3</v>
      </c>
      <c r="AH787">
        <f t="shared" si="1849"/>
        <v>1</v>
      </c>
      <c r="AI787" s="59">
        <f t="shared" si="1850"/>
        <v>4.1758461800000006E-3</v>
      </c>
      <c r="AJ787" s="59">
        <f t="shared" si="1851"/>
        <v>0</v>
      </c>
      <c r="AK787" s="59">
        <f t="shared" si="1852"/>
        <v>0</v>
      </c>
      <c r="AL787" s="59">
        <f t="shared" si="1853"/>
        <v>0</v>
      </c>
      <c r="AM787" s="12">
        <f t="shared" si="1954"/>
        <v>0</v>
      </c>
      <c r="AN787" s="12">
        <f t="shared" si="1955"/>
        <v>0</v>
      </c>
      <c r="AO787" s="66">
        <f t="shared" si="1854"/>
        <v>0</v>
      </c>
      <c r="AP787" s="66">
        <f t="shared" si="1855"/>
        <v>0</v>
      </c>
      <c r="AQ787" s="59">
        <f t="shared" si="1856"/>
        <v>0</v>
      </c>
      <c r="AR787" s="59">
        <f t="shared" si="1857"/>
        <v>0</v>
      </c>
      <c r="AS787" s="59">
        <f t="shared" si="1858"/>
        <v>0</v>
      </c>
      <c r="AT787" s="12">
        <f t="shared" si="1859"/>
        <v>0</v>
      </c>
      <c r="AU787" s="59">
        <f t="shared" si="1956"/>
        <v>0</v>
      </c>
      <c r="AV787" s="59">
        <f t="shared" si="1957"/>
        <v>0</v>
      </c>
      <c r="AW787" s="70">
        <f t="shared" si="1860"/>
        <v>0</v>
      </c>
      <c r="AX787" s="20">
        <f t="shared" si="1861"/>
        <v>200000</v>
      </c>
      <c r="AY787" s="20">
        <f t="shared" si="1862"/>
        <v>0</v>
      </c>
      <c r="AZ787" s="20">
        <f t="shared" si="1863"/>
        <v>0</v>
      </c>
      <c r="BA787" s="20">
        <f t="shared" si="1864"/>
        <v>200000</v>
      </c>
      <c r="BB787" s="36">
        <f t="shared" si="1865"/>
        <v>1</v>
      </c>
      <c r="BC787" s="36">
        <f t="shared" si="1866"/>
        <v>0</v>
      </c>
      <c r="BD787" s="80">
        <f t="shared" si="1867"/>
        <v>0</v>
      </c>
      <c r="BE787" s="36">
        <f t="shared" si="1868"/>
        <v>0</v>
      </c>
      <c r="BF787" s="36">
        <f t="shared" si="1869"/>
        <v>0</v>
      </c>
      <c r="BG787" s="36">
        <f t="shared" si="1870"/>
        <v>0</v>
      </c>
      <c r="BH787" s="36">
        <f t="shared" si="1871"/>
        <v>0</v>
      </c>
      <c r="BI787" s="36">
        <f t="shared" si="1872"/>
        <v>0</v>
      </c>
      <c r="BJ787" s="36">
        <f t="shared" si="1873"/>
        <v>0</v>
      </c>
      <c r="BK787" s="36">
        <f t="shared" si="1874"/>
        <v>0</v>
      </c>
      <c r="BL787" s="68">
        <f>IF(OR(AT787=0,E787&gt;ProjTerm),0,VLOOKUP(D787,'Life Events'!$AE$5:$AI$1206,5,FALSE))</f>
        <v>0</v>
      </c>
      <c r="BM787" s="93">
        <f t="shared" si="1875"/>
        <v>0</v>
      </c>
      <c r="BN787" s="93">
        <f t="shared" si="1876"/>
        <v>0</v>
      </c>
      <c r="BO787" s="36">
        <f t="shared" si="1877"/>
        <v>0</v>
      </c>
      <c r="BP787" s="36">
        <f t="shared" si="1878"/>
        <v>0</v>
      </c>
      <c r="BQ787" s="36">
        <f t="shared" si="1879"/>
        <v>0</v>
      </c>
      <c r="BR787" s="36">
        <f t="shared" si="1880"/>
        <v>154.78110000000001</v>
      </c>
      <c r="BS787" s="36">
        <f t="shared" si="1881"/>
        <v>0</v>
      </c>
      <c r="BT787" s="36">
        <f t="shared" si="1882"/>
        <v>0</v>
      </c>
      <c r="BU787" s="70" cm="1">
        <f t="array" ref="BU787">IF(AND(ActInt=1,$J787=0),INDEX(Tbl_FwdNom,$B787-IVP,MATCH(ValnDt,Tbl_FwdNom_Cols)),INDEX(Tbl_FwdNom,$B787,MATCH(StartDt,Tbl_FwdNom_Cols)))</f>
        <v>9.7341989929999997</v>
      </c>
      <c r="BV787" s="70" cm="1">
        <f t="array" ref="BV787">INDEX(Tbl_FwdReal,$B787,MATCH(StartDt,Tbl_FwdReal_Cols))</f>
        <v>3.4183095209999999</v>
      </c>
      <c r="BW787" s="70" cm="1">
        <f t="array" ref="BW787">IF(RunType&lt;&gt;"OPN",INDEX(Tbl_FwdReal,$B787,MATCH(ValnDt,Tbl_FwdReal_Cols)),IF(AND($J787=0,ActInt=1),INDEX(Tbl_FwdReal,$B787-IVP,MATCH(ValnDt,Tbl_FwdReal_Cols)),-999))*$K787</f>
        <v>3.4183095209999999</v>
      </c>
      <c r="BX787" s="70">
        <f t="shared" si="1883"/>
        <v>3.418309521E-2</v>
      </c>
      <c r="BY787" s="70">
        <f t="shared" si="1958"/>
        <v>6.1071289032407883E-2</v>
      </c>
      <c r="BZ787" s="64">
        <f t="shared" si="1971"/>
        <v>4.9521421734803894E-3</v>
      </c>
      <c r="CA787" s="70" cm="1">
        <f t="array" ref="CA787">IF($J787=1,CA786*(1+INDEX(Tbl_CPI,$B787,MATCH(IF(RunType="OPN",StartDt,ValnDt),Tbl_CPI_Cols))),0)</f>
        <v>0</v>
      </c>
      <c r="CB787" s="70">
        <f t="shared" si="1959"/>
        <v>74.408124731312341</v>
      </c>
      <c r="CC787" s="70">
        <f t="shared" si="1960"/>
        <v>70.465765918646113</v>
      </c>
      <c r="CD787" s="36">
        <f t="shared" si="1884"/>
        <v>356.96782584954138</v>
      </c>
      <c r="CE787" s="36">
        <f t="shared" si="1885"/>
        <v>0</v>
      </c>
      <c r="CF787" s="36">
        <f t="shared" si="1886"/>
        <v>0</v>
      </c>
      <c r="CG787" s="36">
        <f t="shared" si="1887"/>
        <v>0</v>
      </c>
      <c r="CH787" s="36">
        <f t="shared" si="1888"/>
        <v>0</v>
      </c>
      <c r="CI787" s="36">
        <f t="shared" si="1889"/>
        <v>0</v>
      </c>
      <c r="CJ787" s="36">
        <f t="shared" si="1890"/>
        <v>0</v>
      </c>
      <c r="CK787" s="36">
        <f t="shared" si="1891"/>
        <v>0</v>
      </c>
      <c r="CL787" s="36">
        <f t="shared" si="1892"/>
        <v>0</v>
      </c>
      <c r="CM787" s="36">
        <f t="shared" si="1893"/>
        <v>0</v>
      </c>
      <c r="CN787" s="36">
        <f t="shared" si="1894"/>
        <v>0</v>
      </c>
      <c r="CO787" s="20">
        <f t="shared" si="1895"/>
        <v>120000</v>
      </c>
      <c r="CP787" s="20">
        <f t="shared" si="1896"/>
        <v>2</v>
      </c>
      <c r="CQ787" s="64">
        <f t="shared" si="1897"/>
        <v>0.77476070511000006</v>
      </c>
      <c r="CR787" s="64">
        <f t="shared" si="1898"/>
        <v>1</v>
      </c>
      <c r="CS787" s="36">
        <f t="shared" si="1899"/>
        <v>0</v>
      </c>
      <c r="CT787" s="36">
        <f t="shared" si="1900"/>
        <v>0</v>
      </c>
      <c r="CU787" s="36">
        <f t="shared" si="1901"/>
        <v>0</v>
      </c>
      <c r="CV787" s="36">
        <f t="shared" si="1961"/>
        <v>0</v>
      </c>
      <c r="CW787" s="36">
        <f t="shared" si="1902"/>
        <v>0</v>
      </c>
      <c r="CX787" s="36">
        <f t="shared" si="1903"/>
        <v>0</v>
      </c>
      <c r="CY787" s="36">
        <f t="shared" si="1904"/>
        <v>0</v>
      </c>
      <c r="CZ787" s="36">
        <f t="shared" si="1962"/>
        <v>0</v>
      </c>
      <c r="DA787" s="64">
        <f t="shared" si="1905"/>
        <v>7.7709451837766341E-3</v>
      </c>
      <c r="DB787" s="70">
        <f t="shared" si="1963"/>
        <v>0.9922889767551698</v>
      </c>
      <c r="DC787" s="70">
        <f>PRODUCT($DB$8:DB787)</f>
        <v>7.5402517399320273E-4</v>
      </c>
      <c r="DD787" s="36">
        <f t="shared" si="1906"/>
        <v>0</v>
      </c>
      <c r="DE787" s="36">
        <f t="shared" si="1907"/>
        <v>0</v>
      </c>
      <c r="DF787" s="36">
        <f t="shared" si="1908"/>
        <v>0</v>
      </c>
      <c r="DG787" s="36">
        <f t="shared" si="1909"/>
        <v>0</v>
      </c>
      <c r="DH787" s="36">
        <f t="shared" si="1910"/>
        <v>0</v>
      </c>
      <c r="DI787" s="36">
        <f t="shared" si="1911"/>
        <v>0</v>
      </c>
      <c r="DJ787" s="36">
        <f t="shared" si="1912"/>
        <v>0</v>
      </c>
      <c r="DK787" s="36">
        <f t="shared" si="1913"/>
        <v>0</v>
      </c>
      <c r="DL787" s="36">
        <f t="shared" si="1914"/>
        <v>0</v>
      </c>
      <c r="DM787" s="36">
        <f t="shared" si="1915"/>
        <v>0</v>
      </c>
      <c r="DN787" s="36">
        <f t="shared" ca="1" si="1964"/>
        <v>4.6137290849905055E-12</v>
      </c>
      <c r="DO787" s="64" cm="1">
        <f t="array" ref="DO787">IFERROR(INDEX(Tbl_FwdNom,$B787,MATCH(LIDt,Tbl_FwdNom_Cols,0)),0)</f>
        <v>7.9137321419999997</v>
      </c>
      <c r="DP787" s="64">
        <f t="shared" ca="1" si="1965"/>
        <v>7.8522536269999996</v>
      </c>
      <c r="DQ787" s="64">
        <f t="shared" ca="1" si="1916"/>
        <v>6.3192227846295967E-3</v>
      </c>
      <c r="DR787" s="70">
        <f t="shared" ca="1" si="1917"/>
        <v>0.99372045903372153</v>
      </c>
      <c r="DS787" s="70">
        <f ca="1">PRODUCT($DR$8:DR787)</f>
        <v>2.4290073483558957E-3</v>
      </c>
      <c r="DT787" s="36">
        <f t="shared" ca="1" si="1918"/>
        <v>0</v>
      </c>
      <c r="DU787" s="36">
        <f t="shared" ca="1" si="1919"/>
        <v>0</v>
      </c>
      <c r="DV787" s="36">
        <f t="shared" ca="1" si="1920"/>
        <v>0</v>
      </c>
      <c r="DW787" s="36">
        <f t="shared" ca="1" si="1921"/>
        <v>0</v>
      </c>
      <c r="DX787" s="36">
        <f t="shared" ca="1" si="1922"/>
        <v>0</v>
      </c>
      <c r="DY787" s="36">
        <f t="shared" ca="1" si="1923"/>
        <v>0</v>
      </c>
      <c r="DZ787" s="36">
        <f t="shared" ca="1" si="1924"/>
        <v>0</v>
      </c>
      <c r="EA787" s="36">
        <f t="shared" ca="1" si="1925"/>
        <v>0</v>
      </c>
      <c r="EB787" s="36">
        <f t="shared" ca="1" si="1926"/>
        <v>0</v>
      </c>
      <c r="EC787" s="36">
        <f t="shared" ca="1" si="1927"/>
        <v>0</v>
      </c>
      <c r="ED787" s="36">
        <f t="shared" ca="1" si="1928"/>
        <v>0</v>
      </c>
      <c r="EE787" s="36">
        <f t="shared" ca="1" si="1966"/>
        <v>0</v>
      </c>
      <c r="EF787" s="36">
        <f t="shared" ca="1" si="1929"/>
        <v>0</v>
      </c>
      <c r="EG787" s="64"/>
      <c r="EH787" s="64"/>
      <c r="EI787" s="64"/>
      <c r="EJ787" s="70"/>
      <c r="EK787" s="70"/>
      <c r="EL787" s="70"/>
      <c r="EM787" s="70"/>
      <c r="EN787" s="70"/>
      <c r="EO787" s="36">
        <f t="shared" si="1930"/>
        <v>0</v>
      </c>
      <c r="EP787" s="36">
        <f t="shared" si="1931"/>
        <v>0</v>
      </c>
      <c r="EQ787" s="36">
        <f t="shared" si="1932"/>
        <v>0</v>
      </c>
      <c r="ER787" s="36">
        <f t="shared" si="1933"/>
        <v>0</v>
      </c>
      <c r="ES787" s="36">
        <f t="shared" si="1934"/>
        <v>0</v>
      </c>
      <c r="ET787" s="36">
        <f t="shared" si="1935"/>
        <v>0</v>
      </c>
      <c r="EU787" s="36">
        <f t="shared" si="1967"/>
        <v>0</v>
      </c>
      <c r="EV787" s="36">
        <f t="shared" si="1936"/>
        <v>0</v>
      </c>
      <c r="EW787" s="36">
        <f t="shared" si="1937"/>
        <v>0</v>
      </c>
      <c r="EX787" s="36">
        <f t="shared" si="1968"/>
        <v>0</v>
      </c>
      <c r="EY787" s="36">
        <f t="shared" si="1938"/>
        <v>0</v>
      </c>
      <c r="EZ787" s="36">
        <f t="shared" si="1939"/>
        <v>0</v>
      </c>
      <c r="FA787" s="36">
        <f t="shared" si="1940"/>
        <v>0</v>
      </c>
      <c r="FB787" s="36">
        <f t="shared" si="1941"/>
        <v>0</v>
      </c>
      <c r="FC787" s="36">
        <f t="shared" si="1969"/>
        <v>0</v>
      </c>
      <c r="FD787" s="36">
        <f t="shared" si="1942"/>
        <v>0</v>
      </c>
      <c r="FE787" s="36">
        <f t="shared" si="1943"/>
        <v>0</v>
      </c>
      <c r="FF787" s="36">
        <f t="shared" si="1970"/>
        <v>0</v>
      </c>
      <c r="FG787" s="36">
        <f t="shared" si="1944"/>
        <v>0</v>
      </c>
      <c r="FH787" s="36">
        <f t="shared" si="1945"/>
        <v>0</v>
      </c>
      <c r="FI787" s="36">
        <f t="shared" si="1946"/>
        <v>0</v>
      </c>
      <c r="FJ787" s="36">
        <f t="shared" ca="1" si="1947"/>
        <v>0</v>
      </c>
      <c r="FK787" s="36">
        <f t="shared" si="1948"/>
        <v>0</v>
      </c>
      <c r="FL787" s="36">
        <f t="shared" si="1949"/>
        <v>0</v>
      </c>
      <c r="FM787" s="36">
        <f t="shared" ca="1" si="1950"/>
        <v>0</v>
      </c>
      <c r="FN787" s="36">
        <f t="shared" ca="1" si="1972"/>
        <v>0</v>
      </c>
    </row>
    <row r="788" spans="2:170" x14ac:dyDescent="0.25">
      <c r="B788" s="2">
        <v>780</v>
      </c>
      <c r="C788" s="2">
        <f t="shared" si="1826"/>
        <v>65</v>
      </c>
      <c r="D788" s="2">
        <f t="shared" si="1823"/>
        <v>804</v>
      </c>
      <c r="E788" s="2">
        <f t="shared" si="1821"/>
        <v>67</v>
      </c>
      <c r="F788" s="189">
        <f t="shared" si="1825"/>
        <v>69457</v>
      </c>
      <c r="G788" s="2">
        <f t="shared" si="1824"/>
        <v>2</v>
      </c>
      <c r="H788" s="187">
        <f t="shared" si="1827"/>
        <v>99.583333333333343</v>
      </c>
      <c r="I788" s="186">
        <f t="shared" si="1822"/>
        <v>99</v>
      </c>
      <c r="J788" s="2">
        <f t="shared" si="1828"/>
        <v>0</v>
      </c>
      <c r="K788" s="2">
        <f t="shared" si="1829"/>
        <v>1</v>
      </c>
      <c r="L788">
        <f t="shared" si="1830"/>
        <v>2</v>
      </c>
      <c r="M788" s="190">
        <f t="shared" si="1951"/>
        <v>0.68093527802999998</v>
      </c>
      <c r="N788">
        <f t="shared" si="1831"/>
        <v>1</v>
      </c>
      <c r="O788">
        <f t="shared" si="1832"/>
        <v>100</v>
      </c>
      <c r="P788" s="58">
        <f t="shared" si="1833"/>
        <v>3.0642087511349998</v>
      </c>
      <c r="Q788" s="106">
        <f t="shared" si="1834"/>
        <v>1</v>
      </c>
      <c r="R788" s="59">
        <f t="shared" si="1835"/>
        <v>1</v>
      </c>
      <c r="S788" s="32">
        <f t="shared" si="1952"/>
        <v>1</v>
      </c>
      <c r="T788">
        <f t="shared" si="1836"/>
        <v>1</v>
      </c>
      <c r="U788" s="32">
        <f t="shared" si="1953"/>
        <v>1.9388082E-3</v>
      </c>
      <c r="V788">
        <f t="shared" si="1837"/>
        <v>1</v>
      </c>
      <c r="W788">
        <f t="shared" si="1838"/>
        <v>100</v>
      </c>
      <c r="X788" s="58">
        <f t="shared" si="1839"/>
        <v>8.7246369000000008E-3</v>
      </c>
      <c r="Y788" s="58">
        <f t="shared" si="1840"/>
        <v>8.7246369000000008E-3</v>
      </c>
      <c r="Z788" s="32">
        <f t="shared" si="1841"/>
        <v>8.7246369000000008E-3</v>
      </c>
      <c r="AA788" s="32">
        <f t="shared" si="1842"/>
        <v>0</v>
      </c>
      <c r="AB788" s="59">
        <f t="shared" si="1843"/>
        <v>4.9056245199999996E-3</v>
      </c>
      <c r="AC788" s="59">
        <f t="shared" si="1844"/>
        <v>4.9056245199999996E-3</v>
      </c>
      <c r="AD788">
        <f t="shared" si="1845"/>
        <v>1</v>
      </c>
      <c r="AE788" s="59">
        <f t="shared" si="1846"/>
        <v>4.9056245199999996E-3</v>
      </c>
      <c r="AF788" s="59">
        <f t="shared" si="1847"/>
        <v>4.1758461800000006E-3</v>
      </c>
      <c r="AG788" s="59">
        <f t="shared" si="1848"/>
        <v>4.1758461800000006E-3</v>
      </c>
      <c r="AH788">
        <f t="shared" si="1849"/>
        <v>1</v>
      </c>
      <c r="AI788" s="59">
        <f t="shared" si="1850"/>
        <v>4.1758461800000006E-3</v>
      </c>
      <c r="AJ788" s="59">
        <f t="shared" si="1851"/>
        <v>0</v>
      </c>
      <c r="AK788" s="59">
        <f t="shared" si="1852"/>
        <v>0</v>
      </c>
      <c r="AL788" s="59">
        <f t="shared" si="1853"/>
        <v>0</v>
      </c>
      <c r="AM788" s="12">
        <f t="shared" si="1954"/>
        <v>0</v>
      </c>
      <c r="AN788" s="12">
        <f t="shared" si="1955"/>
        <v>0</v>
      </c>
      <c r="AO788" s="66">
        <f t="shared" si="1854"/>
        <v>0</v>
      </c>
      <c r="AP788" s="66">
        <f t="shared" si="1855"/>
        <v>0</v>
      </c>
      <c r="AQ788" s="59">
        <f t="shared" si="1856"/>
        <v>0</v>
      </c>
      <c r="AR788" s="59">
        <f t="shared" si="1857"/>
        <v>0</v>
      </c>
      <c r="AS788" s="59">
        <f t="shared" si="1858"/>
        <v>0</v>
      </c>
      <c r="AT788" s="12">
        <f t="shared" si="1859"/>
        <v>0</v>
      </c>
      <c r="AU788" s="59">
        <f t="shared" si="1956"/>
        <v>0</v>
      </c>
      <c r="AV788" s="59">
        <f t="shared" si="1957"/>
        <v>0</v>
      </c>
      <c r="AW788" s="70">
        <f t="shared" si="1860"/>
        <v>0</v>
      </c>
      <c r="AX788" s="20">
        <f t="shared" si="1861"/>
        <v>200000</v>
      </c>
      <c r="AY788" s="20">
        <f t="shared" si="1862"/>
        <v>0</v>
      </c>
      <c r="AZ788" s="20">
        <f t="shared" si="1863"/>
        <v>0</v>
      </c>
      <c r="BA788" s="20">
        <f t="shared" si="1864"/>
        <v>200000</v>
      </c>
      <c r="BB788" s="36">
        <f t="shared" si="1865"/>
        <v>1</v>
      </c>
      <c r="BC788" s="36">
        <f t="shared" si="1866"/>
        <v>0</v>
      </c>
      <c r="BD788" s="80">
        <f t="shared" si="1867"/>
        <v>0</v>
      </c>
      <c r="BE788" s="36">
        <f t="shared" si="1868"/>
        <v>0</v>
      </c>
      <c r="BF788" s="36">
        <f t="shared" si="1869"/>
        <v>0</v>
      </c>
      <c r="BG788" s="36">
        <f t="shared" si="1870"/>
        <v>0</v>
      </c>
      <c r="BH788" s="36">
        <f t="shared" si="1871"/>
        <v>0</v>
      </c>
      <c r="BI788" s="36">
        <f t="shared" si="1872"/>
        <v>0</v>
      </c>
      <c r="BJ788" s="36">
        <f t="shared" si="1873"/>
        <v>0</v>
      </c>
      <c r="BK788" s="36">
        <f t="shared" si="1874"/>
        <v>0</v>
      </c>
      <c r="BL788" s="68">
        <f>IF(OR(AT788=0,E788&gt;ProjTerm),0,VLOOKUP(D788,'Life Events'!$AE$5:$AI$1206,5,FALSE))</f>
        <v>0</v>
      </c>
      <c r="BM788" s="93">
        <f t="shared" si="1875"/>
        <v>0</v>
      </c>
      <c r="BN788" s="93">
        <f t="shared" si="1876"/>
        <v>0</v>
      </c>
      <c r="BO788" s="36">
        <f t="shared" si="1877"/>
        <v>0</v>
      </c>
      <c r="BP788" s="36">
        <f t="shared" si="1878"/>
        <v>0</v>
      </c>
      <c r="BQ788" s="36">
        <f t="shared" si="1879"/>
        <v>0</v>
      </c>
      <c r="BR788" s="36">
        <f t="shared" si="1880"/>
        <v>154.78110000000001</v>
      </c>
      <c r="BS788" s="36">
        <f t="shared" si="1881"/>
        <v>0</v>
      </c>
      <c r="BT788" s="36">
        <f t="shared" si="1882"/>
        <v>0</v>
      </c>
      <c r="BU788" s="70" cm="1">
        <f t="array" ref="BU788">IF(AND(ActInt=1,$J788=0),INDEX(Tbl_FwdNom,$B788-IVP,MATCH(ValnDt,Tbl_FwdNom_Cols)),INDEX(Tbl_FwdNom,$B788,MATCH(StartDt,Tbl_FwdNom_Cols)))</f>
        <v>9.7282408230000001</v>
      </c>
      <c r="BV788" s="70" cm="1">
        <f t="array" ref="BV788">INDEX(Tbl_FwdReal,$B788,MATCH(StartDt,Tbl_FwdReal_Cols))</f>
        <v>3.414928245</v>
      </c>
      <c r="BW788" s="70" cm="1">
        <f t="array" ref="BW788">IF(RunType&lt;&gt;"OPN",INDEX(Tbl_FwdReal,$B788,MATCH(ValnDt,Tbl_FwdReal_Cols)),IF(AND($J788=0,ActInt=1),INDEX(Tbl_FwdReal,$B788-IVP,MATCH(ValnDt,Tbl_FwdReal_Cols)),-999))*$K788</f>
        <v>3.414928245</v>
      </c>
      <c r="BX788" s="70">
        <f t="shared" si="1883"/>
        <v>3.4149282449999999E-2</v>
      </c>
      <c r="BY788" s="70">
        <f t="shared" si="1958"/>
        <v>6.1048367824064309E-2</v>
      </c>
      <c r="BZ788" s="64">
        <f t="shared" si="1971"/>
        <v>4.9503330784543831E-3</v>
      </c>
      <c r="CA788" s="70" cm="1">
        <f t="array" ref="CA788">IF($J788=1,CA787*(1+INDEX(Tbl_CPI,$B788,MATCH(IF(RunType="OPN",StartDt,ValnDt),Tbl_CPI_Cols))),0)</f>
        <v>0</v>
      </c>
      <c r="CB788" s="70">
        <f t="shared" si="1959"/>
        <v>74.776469732475519</v>
      </c>
      <c r="CC788" s="70">
        <f t="shared" si="1960"/>
        <v>74.776469732475519</v>
      </c>
      <c r="CD788" s="36">
        <f t="shared" si="1884"/>
        <v>356.96782584954138</v>
      </c>
      <c r="CE788" s="36">
        <f t="shared" si="1885"/>
        <v>0</v>
      </c>
      <c r="CF788" s="36">
        <f t="shared" si="1886"/>
        <v>0</v>
      </c>
      <c r="CG788" s="36">
        <f t="shared" si="1887"/>
        <v>0</v>
      </c>
      <c r="CH788" s="36">
        <f t="shared" si="1888"/>
        <v>0</v>
      </c>
      <c r="CI788" s="36">
        <f t="shared" si="1889"/>
        <v>0</v>
      </c>
      <c r="CJ788" s="36">
        <f t="shared" si="1890"/>
        <v>0</v>
      </c>
      <c r="CK788" s="36">
        <f t="shared" si="1891"/>
        <v>0</v>
      </c>
      <c r="CL788" s="36">
        <f t="shared" si="1892"/>
        <v>0</v>
      </c>
      <c r="CM788" s="36">
        <f t="shared" si="1893"/>
        <v>0</v>
      </c>
      <c r="CN788" s="36">
        <f t="shared" si="1894"/>
        <v>0</v>
      </c>
      <c r="CO788" s="20">
        <f t="shared" si="1895"/>
        <v>120000</v>
      </c>
      <c r="CP788" s="20">
        <f t="shared" si="1896"/>
        <v>2</v>
      </c>
      <c r="CQ788" s="64">
        <f t="shared" si="1897"/>
        <v>0.77476070511000006</v>
      </c>
      <c r="CR788" s="64">
        <f t="shared" si="1898"/>
        <v>1</v>
      </c>
      <c r="CS788" s="36">
        <f t="shared" si="1899"/>
        <v>0</v>
      </c>
      <c r="CT788" s="36">
        <f t="shared" si="1900"/>
        <v>0</v>
      </c>
      <c r="CU788" s="36">
        <f t="shared" si="1901"/>
        <v>0</v>
      </c>
      <c r="CV788" s="36">
        <f t="shared" si="1961"/>
        <v>0</v>
      </c>
      <c r="CW788" s="36">
        <f t="shared" si="1902"/>
        <v>0</v>
      </c>
      <c r="CX788" s="36">
        <f t="shared" si="1903"/>
        <v>0</v>
      </c>
      <c r="CY788" s="36">
        <f t="shared" si="1904"/>
        <v>0</v>
      </c>
      <c r="CZ788" s="36">
        <f t="shared" si="1962"/>
        <v>0</v>
      </c>
      <c r="DA788" s="64">
        <f t="shared" si="1905"/>
        <v>7.7663852106026887E-3</v>
      </c>
      <c r="DB788" s="70">
        <f t="shared" si="1963"/>
        <v>0.99229346669567697</v>
      </c>
      <c r="DC788" s="70">
        <f>PRODUCT($DB$8:DB788)</f>
        <v>7.4821425387752618E-4</v>
      </c>
      <c r="DD788" s="36">
        <f t="shared" si="1906"/>
        <v>0</v>
      </c>
      <c r="DE788" s="36">
        <f t="shared" si="1907"/>
        <v>0</v>
      </c>
      <c r="DF788" s="36">
        <f t="shared" si="1908"/>
        <v>0</v>
      </c>
      <c r="DG788" s="36">
        <f t="shared" si="1909"/>
        <v>0</v>
      </c>
      <c r="DH788" s="36">
        <f t="shared" si="1910"/>
        <v>0</v>
      </c>
      <c r="DI788" s="36">
        <f t="shared" si="1911"/>
        <v>0</v>
      </c>
      <c r="DJ788" s="36">
        <f t="shared" si="1912"/>
        <v>0</v>
      </c>
      <c r="DK788" s="36">
        <f t="shared" si="1913"/>
        <v>0</v>
      </c>
      <c r="DL788" s="36">
        <f t="shared" si="1914"/>
        <v>0</v>
      </c>
      <c r="DM788" s="36">
        <f t="shared" si="1915"/>
        <v>0</v>
      </c>
      <c r="DN788" s="36">
        <f t="shared" ca="1" si="1964"/>
        <v>4.6137290849905055E-12</v>
      </c>
      <c r="DO788" s="64" cm="1">
        <f t="array" ref="DO788">IFERROR(INDEX(Tbl_FwdNom,$B788,MATCH(LIDt,Tbl_FwdNom_Cols,0)),0)</f>
        <v>7.9120239320000003</v>
      </c>
      <c r="DP788" s="64">
        <f t="shared" ca="1" si="1965"/>
        <v>7.8505463899999999</v>
      </c>
      <c r="DQ788" s="64">
        <f t="shared" ca="1" si="1916"/>
        <v>6.3178953221227907E-3</v>
      </c>
      <c r="DR788" s="70">
        <f t="shared" ca="1" si="1917"/>
        <v>0.99372176987859251</v>
      </c>
      <c r="DS788" s="70">
        <f ca="1">PRODUCT($DR$8:DR788)</f>
        <v>2.4137574812563276E-3</v>
      </c>
      <c r="DT788" s="36">
        <f t="shared" ca="1" si="1918"/>
        <v>0</v>
      </c>
      <c r="DU788" s="36">
        <f t="shared" ca="1" si="1919"/>
        <v>0</v>
      </c>
      <c r="DV788" s="36">
        <f t="shared" ca="1" si="1920"/>
        <v>0</v>
      </c>
      <c r="DW788" s="36">
        <f t="shared" ca="1" si="1921"/>
        <v>0</v>
      </c>
      <c r="DX788" s="36">
        <f t="shared" ca="1" si="1922"/>
        <v>0</v>
      </c>
      <c r="DY788" s="36">
        <f t="shared" ca="1" si="1923"/>
        <v>0</v>
      </c>
      <c r="DZ788" s="36">
        <f t="shared" ca="1" si="1924"/>
        <v>0</v>
      </c>
      <c r="EA788" s="36">
        <f t="shared" ca="1" si="1925"/>
        <v>0</v>
      </c>
      <c r="EB788" s="36">
        <f t="shared" ca="1" si="1926"/>
        <v>0</v>
      </c>
      <c r="EC788" s="36">
        <f t="shared" ca="1" si="1927"/>
        <v>0</v>
      </c>
      <c r="ED788" s="36">
        <f t="shared" ca="1" si="1928"/>
        <v>0</v>
      </c>
      <c r="EE788" s="36">
        <f t="shared" ca="1" si="1966"/>
        <v>0</v>
      </c>
      <c r="EF788" s="36">
        <f t="shared" ca="1" si="1929"/>
        <v>0</v>
      </c>
      <c r="EG788" s="64"/>
      <c r="EH788" s="64"/>
      <c r="EI788" s="64"/>
      <c r="EJ788" s="70"/>
      <c r="EK788" s="70"/>
      <c r="EL788" s="70"/>
      <c r="EM788" s="70"/>
      <c r="EN788" s="70"/>
      <c r="EO788" s="36">
        <f t="shared" si="1930"/>
        <v>0</v>
      </c>
      <c r="EP788" s="36">
        <f t="shared" si="1931"/>
        <v>0</v>
      </c>
      <c r="EQ788" s="36">
        <f t="shared" si="1932"/>
        <v>0</v>
      </c>
      <c r="ER788" s="36">
        <f t="shared" si="1933"/>
        <v>0</v>
      </c>
      <c r="ES788" s="36">
        <f t="shared" si="1934"/>
        <v>0</v>
      </c>
      <c r="ET788" s="36">
        <f t="shared" si="1935"/>
        <v>0</v>
      </c>
      <c r="EU788" s="36">
        <f t="shared" si="1967"/>
        <v>0</v>
      </c>
      <c r="EV788" s="36">
        <f t="shared" si="1936"/>
        <v>0</v>
      </c>
      <c r="EW788" s="36">
        <f t="shared" si="1937"/>
        <v>0</v>
      </c>
      <c r="EX788" s="36">
        <f t="shared" si="1968"/>
        <v>0</v>
      </c>
      <c r="EY788" s="36">
        <f t="shared" si="1938"/>
        <v>0</v>
      </c>
      <c r="EZ788" s="36">
        <f t="shared" si="1939"/>
        <v>0</v>
      </c>
      <c r="FA788" s="36">
        <f t="shared" si="1940"/>
        <v>0</v>
      </c>
      <c r="FB788" s="36">
        <f t="shared" si="1941"/>
        <v>0</v>
      </c>
      <c r="FC788" s="36">
        <f t="shared" si="1969"/>
        <v>0</v>
      </c>
      <c r="FD788" s="36">
        <f t="shared" si="1942"/>
        <v>0</v>
      </c>
      <c r="FE788" s="36">
        <f t="shared" si="1943"/>
        <v>0</v>
      </c>
      <c r="FF788" s="36">
        <f t="shared" si="1970"/>
        <v>0</v>
      </c>
      <c r="FG788" s="36">
        <f t="shared" si="1944"/>
        <v>0</v>
      </c>
      <c r="FH788" s="36">
        <f t="shared" si="1945"/>
        <v>0</v>
      </c>
      <c r="FI788" s="36">
        <f t="shared" si="1946"/>
        <v>0</v>
      </c>
      <c r="FJ788" s="36">
        <f t="shared" ca="1" si="1947"/>
        <v>0</v>
      </c>
      <c r="FK788" s="36">
        <f t="shared" si="1948"/>
        <v>0</v>
      </c>
      <c r="FL788" s="36">
        <f t="shared" si="1949"/>
        <v>0</v>
      </c>
      <c r="FM788" s="36">
        <f t="shared" ca="1" si="1950"/>
        <v>0</v>
      </c>
      <c r="FN788" s="36">
        <f t="shared" ca="1" si="1972"/>
        <v>0</v>
      </c>
    </row>
    <row r="789" spans="2:170" x14ac:dyDescent="0.25">
      <c r="B789" s="2">
        <v>781</v>
      </c>
      <c r="C789" s="2">
        <f t="shared" si="1826"/>
        <v>66</v>
      </c>
      <c r="D789" s="2">
        <f t="shared" si="1823"/>
        <v>805</v>
      </c>
      <c r="E789" s="2">
        <f t="shared" si="1821"/>
        <v>68</v>
      </c>
      <c r="F789" s="189">
        <f t="shared" si="1825"/>
        <v>69488</v>
      </c>
      <c r="G789" s="2">
        <f t="shared" si="1824"/>
        <v>3</v>
      </c>
      <c r="H789" s="187">
        <f t="shared" si="1827"/>
        <v>99.666666666666657</v>
      </c>
      <c r="I789" s="186">
        <f t="shared" si="1822"/>
        <v>99</v>
      </c>
      <c r="J789" s="2">
        <f t="shared" si="1828"/>
        <v>0</v>
      </c>
      <c r="K789" s="2">
        <f t="shared" si="1829"/>
        <v>1</v>
      </c>
      <c r="L789">
        <f t="shared" si="1830"/>
        <v>2</v>
      </c>
      <c r="M789" s="190">
        <f t="shared" si="1951"/>
        <v>0.68093527802999998</v>
      </c>
      <c r="N789">
        <f t="shared" si="1831"/>
        <v>1</v>
      </c>
      <c r="O789">
        <f t="shared" si="1832"/>
        <v>100</v>
      </c>
      <c r="P789" s="58">
        <f t="shared" si="1833"/>
        <v>3.0642087511349998</v>
      </c>
      <c r="Q789" s="106">
        <f t="shared" si="1834"/>
        <v>1</v>
      </c>
      <c r="R789" s="59">
        <f t="shared" si="1835"/>
        <v>1</v>
      </c>
      <c r="S789" s="32">
        <f t="shared" si="1952"/>
        <v>1</v>
      </c>
      <c r="T789">
        <f t="shared" si="1836"/>
        <v>1</v>
      </c>
      <c r="U789" s="32">
        <f t="shared" si="1953"/>
        <v>1.9388082E-3</v>
      </c>
      <c r="V789">
        <f t="shared" si="1837"/>
        <v>1</v>
      </c>
      <c r="W789">
        <f t="shared" si="1838"/>
        <v>100</v>
      </c>
      <c r="X789" s="58">
        <f t="shared" si="1839"/>
        <v>8.7246369000000008E-3</v>
      </c>
      <c r="Y789" s="58">
        <f t="shared" si="1840"/>
        <v>8.7246369000000008E-3</v>
      </c>
      <c r="Z789" s="32">
        <f t="shared" si="1841"/>
        <v>8.7246369000000008E-3</v>
      </c>
      <c r="AA789" s="32">
        <f t="shared" si="1842"/>
        <v>0</v>
      </c>
      <c r="AB789" s="59">
        <f t="shared" si="1843"/>
        <v>4.9056245199999996E-3</v>
      </c>
      <c r="AC789" s="59">
        <f t="shared" si="1844"/>
        <v>4.9056245199999996E-3</v>
      </c>
      <c r="AD789">
        <f t="shared" si="1845"/>
        <v>1</v>
      </c>
      <c r="AE789" s="59">
        <f t="shared" si="1846"/>
        <v>4.9056245199999996E-3</v>
      </c>
      <c r="AF789" s="59">
        <f t="shared" si="1847"/>
        <v>4.1758461800000006E-3</v>
      </c>
      <c r="AG789" s="59">
        <f t="shared" si="1848"/>
        <v>4.1758461800000006E-3</v>
      </c>
      <c r="AH789">
        <f t="shared" si="1849"/>
        <v>1</v>
      </c>
      <c r="AI789" s="59">
        <f t="shared" si="1850"/>
        <v>4.1758461800000006E-3</v>
      </c>
      <c r="AJ789" s="59">
        <f t="shared" si="1851"/>
        <v>0</v>
      </c>
      <c r="AK789" s="59">
        <f t="shared" si="1852"/>
        <v>0</v>
      </c>
      <c r="AL789" s="59">
        <f t="shared" si="1853"/>
        <v>0</v>
      </c>
      <c r="AM789" s="12">
        <f t="shared" si="1954"/>
        <v>0</v>
      </c>
      <c r="AN789" s="12">
        <f t="shared" si="1955"/>
        <v>0</v>
      </c>
      <c r="AO789" s="66">
        <f t="shared" si="1854"/>
        <v>0</v>
      </c>
      <c r="AP789" s="66">
        <f t="shared" si="1855"/>
        <v>0</v>
      </c>
      <c r="AQ789" s="59">
        <f t="shared" si="1856"/>
        <v>0</v>
      </c>
      <c r="AR789" s="59">
        <f t="shared" si="1857"/>
        <v>0</v>
      </c>
      <c r="AS789" s="59">
        <f t="shared" si="1858"/>
        <v>0</v>
      </c>
      <c r="AT789" s="12">
        <f t="shared" si="1859"/>
        <v>0</v>
      </c>
      <c r="AU789" s="59">
        <f t="shared" si="1956"/>
        <v>0</v>
      </c>
      <c r="AV789" s="59">
        <f t="shared" si="1957"/>
        <v>0</v>
      </c>
      <c r="AW789" s="70">
        <f t="shared" si="1860"/>
        <v>0</v>
      </c>
      <c r="AX789" s="20">
        <f t="shared" si="1861"/>
        <v>200000</v>
      </c>
      <c r="AY789" s="20">
        <f t="shared" si="1862"/>
        <v>0</v>
      </c>
      <c r="AZ789" s="20">
        <f t="shared" si="1863"/>
        <v>0</v>
      </c>
      <c r="BA789" s="20">
        <f t="shared" si="1864"/>
        <v>200000</v>
      </c>
      <c r="BB789" s="36">
        <f t="shared" si="1865"/>
        <v>1</v>
      </c>
      <c r="BC789" s="36">
        <f t="shared" si="1866"/>
        <v>0</v>
      </c>
      <c r="BD789" s="80">
        <f t="shared" si="1867"/>
        <v>0</v>
      </c>
      <c r="BE789" s="36">
        <f t="shared" si="1868"/>
        <v>0</v>
      </c>
      <c r="BF789" s="36">
        <f t="shared" si="1869"/>
        <v>0</v>
      </c>
      <c r="BG789" s="36">
        <f t="shared" si="1870"/>
        <v>0</v>
      </c>
      <c r="BH789" s="36">
        <f t="shared" si="1871"/>
        <v>0</v>
      </c>
      <c r="BI789" s="36">
        <f t="shared" si="1872"/>
        <v>0</v>
      </c>
      <c r="BJ789" s="36">
        <f t="shared" si="1873"/>
        <v>0</v>
      </c>
      <c r="BK789" s="36">
        <f t="shared" si="1874"/>
        <v>0</v>
      </c>
      <c r="BL789" s="68">
        <f>IF(OR(AT789=0,E789&gt;ProjTerm),0,VLOOKUP(D789,'Life Events'!$AE$5:$AI$1206,5,FALSE))</f>
        <v>0</v>
      </c>
      <c r="BM789" s="93">
        <f t="shared" si="1875"/>
        <v>0</v>
      </c>
      <c r="BN789" s="93">
        <f t="shared" si="1876"/>
        <v>0</v>
      </c>
      <c r="BO789" s="36">
        <f t="shared" si="1877"/>
        <v>0</v>
      </c>
      <c r="BP789" s="36">
        <f t="shared" si="1878"/>
        <v>0</v>
      </c>
      <c r="BQ789" s="36">
        <f t="shared" si="1879"/>
        <v>0</v>
      </c>
      <c r="BR789" s="36">
        <f t="shared" si="1880"/>
        <v>154.78110000000001</v>
      </c>
      <c r="BS789" s="36">
        <f t="shared" si="1881"/>
        <v>0</v>
      </c>
      <c r="BT789" s="36">
        <f t="shared" si="1882"/>
        <v>0</v>
      </c>
      <c r="BU789" s="70" cm="1">
        <f t="array" ref="BU789">IF(AND(ActInt=1,$J789=0),INDEX(Tbl_FwdNom,$B789-IVP,MATCH(ValnDt,Tbl_FwdNom_Cols)),INDEX(Tbl_FwdNom,$B789,MATCH(StartDt,Tbl_FwdNom_Cols)))</f>
        <v>9.7222829760000007</v>
      </c>
      <c r="BV789" s="70" cm="1">
        <f t="array" ref="BV789">INDEX(Tbl_FwdReal,$B789,MATCH(StartDt,Tbl_FwdReal_Cols))</f>
        <v>3.4115470810000001</v>
      </c>
      <c r="BW789" s="70" cm="1">
        <f t="array" ref="BW789">IF(RunType&lt;&gt;"OPN",INDEX(Tbl_FwdReal,$B789,MATCH(ValnDt,Tbl_FwdReal_Cols)),IF(AND($J789=0,ActInt=1),INDEX(Tbl_FwdReal,$B789-IVP,MATCH(ValnDt,Tbl_FwdReal_Cols)),-999))*$K789</f>
        <v>3.4115470810000001</v>
      </c>
      <c r="BX789" s="70">
        <f t="shared" si="1883"/>
        <v>3.411547081E-2</v>
      </c>
      <c r="BY789" s="70">
        <f t="shared" si="1958"/>
        <v>6.1025447091096474E-2</v>
      </c>
      <c r="BZ789" s="64">
        <f t="shared" si="1971"/>
        <v>4.9485239851250196E-3</v>
      </c>
      <c r="CA789" s="70" cm="1">
        <f t="array" ref="CA789">IF($J789=1,CA788*(1+INDEX(Tbl_CPI,$B789,MATCH(IF(RunType="OPN",StartDt,ValnDt),Tbl_CPI_Cols))),0)</f>
        <v>0</v>
      </c>
      <c r="CB789" s="70">
        <f t="shared" si="1959"/>
        <v>75.146502886469648</v>
      </c>
      <c r="CC789" s="70">
        <f t="shared" si="1960"/>
        <v>74.776469732475519</v>
      </c>
      <c r="CD789" s="36">
        <f t="shared" si="1884"/>
        <v>378.80513291976553</v>
      </c>
      <c r="CE789" s="36">
        <f t="shared" si="1885"/>
        <v>0</v>
      </c>
      <c r="CF789" s="36">
        <f t="shared" si="1886"/>
        <v>0</v>
      </c>
      <c r="CG789" s="36">
        <f t="shared" si="1887"/>
        <v>0</v>
      </c>
      <c r="CH789" s="36">
        <f t="shared" si="1888"/>
        <v>0</v>
      </c>
      <c r="CI789" s="36">
        <f t="shared" si="1889"/>
        <v>0</v>
      </c>
      <c r="CJ789" s="36">
        <f t="shared" si="1890"/>
        <v>0</v>
      </c>
      <c r="CK789" s="36">
        <f t="shared" si="1891"/>
        <v>0</v>
      </c>
      <c r="CL789" s="36">
        <f t="shared" si="1892"/>
        <v>0</v>
      </c>
      <c r="CM789" s="36">
        <f t="shared" si="1893"/>
        <v>0</v>
      </c>
      <c r="CN789" s="36">
        <f t="shared" si="1894"/>
        <v>0</v>
      </c>
      <c r="CO789" s="20">
        <f t="shared" si="1895"/>
        <v>120000</v>
      </c>
      <c r="CP789" s="20">
        <f t="shared" si="1896"/>
        <v>2</v>
      </c>
      <c r="CQ789" s="64">
        <f t="shared" si="1897"/>
        <v>0.77476070511000006</v>
      </c>
      <c r="CR789" s="64">
        <f t="shared" si="1898"/>
        <v>1</v>
      </c>
      <c r="CS789" s="36">
        <f t="shared" si="1899"/>
        <v>0</v>
      </c>
      <c r="CT789" s="36">
        <f t="shared" si="1900"/>
        <v>0</v>
      </c>
      <c r="CU789" s="36">
        <f t="shared" si="1901"/>
        <v>0</v>
      </c>
      <c r="CV789" s="36">
        <f t="shared" si="1961"/>
        <v>0</v>
      </c>
      <c r="CW789" s="36">
        <f t="shared" si="1902"/>
        <v>0</v>
      </c>
      <c r="CX789" s="36">
        <f t="shared" si="1903"/>
        <v>0</v>
      </c>
      <c r="CY789" s="36">
        <f t="shared" si="1904"/>
        <v>0</v>
      </c>
      <c r="CZ789" s="36">
        <f t="shared" si="1962"/>
        <v>0</v>
      </c>
      <c r="DA789" s="64">
        <f t="shared" si="1905"/>
        <v>7.7618252576738822E-3</v>
      </c>
      <c r="DB789" s="70">
        <f t="shared" si="1963"/>
        <v>0.99229795665688247</v>
      </c>
      <c r="DC789" s="70">
        <f>PRODUCT($DB$8:DB789)</f>
        <v>7.4245147526422314E-4</v>
      </c>
      <c r="DD789" s="36">
        <f t="shared" si="1906"/>
        <v>0</v>
      </c>
      <c r="DE789" s="36">
        <f t="shared" si="1907"/>
        <v>0</v>
      </c>
      <c r="DF789" s="36">
        <f t="shared" si="1908"/>
        <v>0</v>
      </c>
      <c r="DG789" s="36">
        <f t="shared" si="1909"/>
        <v>0</v>
      </c>
      <c r="DH789" s="36">
        <f t="shared" si="1910"/>
        <v>0</v>
      </c>
      <c r="DI789" s="36">
        <f t="shared" si="1911"/>
        <v>0</v>
      </c>
      <c r="DJ789" s="36">
        <f t="shared" si="1912"/>
        <v>0</v>
      </c>
      <c r="DK789" s="36">
        <f t="shared" si="1913"/>
        <v>0</v>
      </c>
      <c r="DL789" s="36">
        <f t="shared" si="1914"/>
        <v>0</v>
      </c>
      <c r="DM789" s="36">
        <f t="shared" si="1915"/>
        <v>0</v>
      </c>
      <c r="DN789" s="36">
        <f t="shared" ca="1" si="1964"/>
        <v>4.6137290849905055E-12</v>
      </c>
      <c r="DO789" s="64" cm="1">
        <f t="array" ref="DO789">IFERROR(INDEX(Tbl_FwdNom,$B789,MATCH(LIDt,Tbl_FwdNom_Cols,0)),0)</f>
        <v>7.9103157499999996</v>
      </c>
      <c r="DP789" s="64">
        <f t="shared" ca="1" si="1965"/>
        <v>7.8488391809999998</v>
      </c>
      <c r="DQ789" s="64">
        <f t="shared" ca="1" si="1916"/>
        <v>6.3165678621255328E-3</v>
      </c>
      <c r="DR789" s="70">
        <f t="shared" ca="1" si="1917"/>
        <v>0.9937230807244436</v>
      </c>
      <c r="DS789" s="70">
        <f ca="1">PRODUCT($DR$8:DR789)</f>
        <v>2.3986065203957115E-3</v>
      </c>
      <c r="DT789" s="36">
        <f t="shared" ca="1" si="1918"/>
        <v>0</v>
      </c>
      <c r="DU789" s="36">
        <f t="shared" ca="1" si="1919"/>
        <v>0</v>
      </c>
      <c r="DV789" s="36">
        <f t="shared" ca="1" si="1920"/>
        <v>0</v>
      </c>
      <c r="DW789" s="36">
        <f t="shared" ca="1" si="1921"/>
        <v>0</v>
      </c>
      <c r="DX789" s="36">
        <f t="shared" ca="1" si="1922"/>
        <v>0</v>
      </c>
      <c r="DY789" s="36">
        <f t="shared" ca="1" si="1923"/>
        <v>0</v>
      </c>
      <c r="DZ789" s="36">
        <f t="shared" ca="1" si="1924"/>
        <v>0</v>
      </c>
      <c r="EA789" s="36">
        <f t="shared" ca="1" si="1925"/>
        <v>0</v>
      </c>
      <c r="EB789" s="36">
        <f t="shared" ca="1" si="1926"/>
        <v>0</v>
      </c>
      <c r="EC789" s="36">
        <f t="shared" ca="1" si="1927"/>
        <v>0</v>
      </c>
      <c r="ED789" s="36">
        <f t="shared" ca="1" si="1928"/>
        <v>0</v>
      </c>
      <c r="EE789" s="36">
        <f t="shared" ca="1" si="1966"/>
        <v>0</v>
      </c>
      <c r="EF789" s="36">
        <f t="shared" ca="1" si="1929"/>
        <v>0</v>
      </c>
      <c r="EG789" s="64"/>
      <c r="EH789" s="64"/>
      <c r="EI789" s="64"/>
      <c r="EJ789" s="70"/>
      <c r="EK789" s="70"/>
      <c r="EL789" s="70"/>
      <c r="EM789" s="70"/>
      <c r="EN789" s="70"/>
      <c r="EO789" s="36">
        <f t="shared" si="1930"/>
        <v>0</v>
      </c>
      <c r="EP789" s="36">
        <f t="shared" si="1931"/>
        <v>0</v>
      </c>
      <c r="EQ789" s="36">
        <f t="shared" si="1932"/>
        <v>0</v>
      </c>
      <c r="ER789" s="36">
        <f t="shared" si="1933"/>
        <v>0</v>
      </c>
      <c r="ES789" s="36">
        <f t="shared" si="1934"/>
        <v>0</v>
      </c>
      <c r="ET789" s="36">
        <f t="shared" si="1935"/>
        <v>0</v>
      </c>
      <c r="EU789" s="36">
        <f t="shared" si="1967"/>
        <v>0</v>
      </c>
      <c r="EV789" s="36">
        <f t="shared" si="1936"/>
        <v>0</v>
      </c>
      <c r="EW789" s="36">
        <f t="shared" si="1937"/>
        <v>0</v>
      </c>
      <c r="EX789" s="36">
        <f t="shared" si="1968"/>
        <v>0</v>
      </c>
      <c r="EY789" s="36">
        <f t="shared" si="1938"/>
        <v>0</v>
      </c>
      <c r="EZ789" s="36">
        <f t="shared" si="1939"/>
        <v>0</v>
      </c>
      <c r="FA789" s="36">
        <f t="shared" si="1940"/>
        <v>0</v>
      </c>
      <c r="FB789" s="36">
        <f t="shared" si="1941"/>
        <v>0</v>
      </c>
      <c r="FC789" s="36">
        <f t="shared" si="1969"/>
        <v>0</v>
      </c>
      <c r="FD789" s="36">
        <f t="shared" si="1942"/>
        <v>0</v>
      </c>
      <c r="FE789" s="36">
        <f t="shared" si="1943"/>
        <v>0</v>
      </c>
      <c r="FF789" s="36">
        <f t="shared" si="1970"/>
        <v>0</v>
      </c>
      <c r="FG789" s="36">
        <f t="shared" si="1944"/>
        <v>0</v>
      </c>
      <c r="FH789" s="36">
        <f t="shared" si="1945"/>
        <v>0</v>
      </c>
      <c r="FI789" s="36">
        <f t="shared" si="1946"/>
        <v>0</v>
      </c>
      <c r="FJ789" s="36">
        <f t="shared" ca="1" si="1947"/>
        <v>0</v>
      </c>
      <c r="FK789" s="36">
        <f t="shared" si="1948"/>
        <v>0</v>
      </c>
      <c r="FL789" s="36">
        <f t="shared" si="1949"/>
        <v>0</v>
      </c>
      <c r="FM789" s="36">
        <f t="shared" ca="1" si="1950"/>
        <v>0</v>
      </c>
      <c r="FN789" s="36">
        <f t="shared" ca="1" si="1972"/>
        <v>0</v>
      </c>
    </row>
    <row r="790" spans="2:170" x14ac:dyDescent="0.25">
      <c r="B790" s="2">
        <v>782</v>
      </c>
      <c r="C790" s="2">
        <f t="shared" si="1826"/>
        <v>66</v>
      </c>
      <c r="D790" s="2">
        <f t="shared" si="1823"/>
        <v>806</v>
      </c>
      <c r="E790" s="2">
        <f t="shared" si="1821"/>
        <v>68</v>
      </c>
      <c r="F790" s="189">
        <f t="shared" si="1825"/>
        <v>69518</v>
      </c>
      <c r="G790" s="2">
        <f t="shared" si="1824"/>
        <v>4</v>
      </c>
      <c r="H790" s="187">
        <f t="shared" si="1827"/>
        <v>99.75</v>
      </c>
      <c r="I790" s="186">
        <f t="shared" si="1822"/>
        <v>99</v>
      </c>
      <c r="J790" s="2">
        <f t="shared" si="1828"/>
        <v>0</v>
      </c>
      <c r="K790" s="2">
        <f t="shared" si="1829"/>
        <v>1</v>
      </c>
      <c r="L790">
        <f t="shared" si="1830"/>
        <v>2</v>
      </c>
      <c r="M790" s="190">
        <f t="shared" si="1951"/>
        <v>0.68093527802999998</v>
      </c>
      <c r="N790">
        <f t="shared" si="1831"/>
        <v>1</v>
      </c>
      <c r="O790">
        <f t="shared" si="1832"/>
        <v>100</v>
      </c>
      <c r="P790" s="58">
        <f t="shared" si="1833"/>
        <v>3.0642087511349998</v>
      </c>
      <c r="Q790" s="106">
        <f t="shared" si="1834"/>
        <v>1</v>
      </c>
      <c r="R790" s="59">
        <f t="shared" si="1835"/>
        <v>1</v>
      </c>
      <c r="S790" s="32">
        <f t="shared" si="1952"/>
        <v>1</v>
      </c>
      <c r="T790">
        <f t="shared" si="1836"/>
        <v>1</v>
      </c>
      <c r="U790" s="32">
        <f t="shared" si="1953"/>
        <v>1.9388082E-3</v>
      </c>
      <c r="V790">
        <f t="shared" si="1837"/>
        <v>1</v>
      </c>
      <c r="W790">
        <f t="shared" si="1838"/>
        <v>100</v>
      </c>
      <c r="X790" s="58">
        <f t="shared" si="1839"/>
        <v>8.7246369000000008E-3</v>
      </c>
      <c r="Y790" s="58">
        <f t="shared" si="1840"/>
        <v>8.7246369000000008E-3</v>
      </c>
      <c r="Z790" s="32">
        <f t="shared" si="1841"/>
        <v>8.7246369000000008E-3</v>
      </c>
      <c r="AA790" s="32">
        <f t="shared" si="1842"/>
        <v>0</v>
      </c>
      <c r="AB790" s="59">
        <f t="shared" si="1843"/>
        <v>4.9056245199999996E-3</v>
      </c>
      <c r="AC790" s="59">
        <f t="shared" si="1844"/>
        <v>4.9056245199999996E-3</v>
      </c>
      <c r="AD790">
        <f t="shared" si="1845"/>
        <v>1</v>
      </c>
      <c r="AE790" s="59">
        <f t="shared" si="1846"/>
        <v>4.9056245199999996E-3</v>
      </c>
      <c r="AF790" s="59">
        <f t="shared" si="1847"/>
        <v>4.1758461800000006E-3</v>
      </c>
      <c r="AG790" s="59">
        <f t="shared" si="1848"/>
        <v>4.1758461800000006E-3</v>
      </c>
      <c r="AH790">
        <f t="shared" si="1849"/>
        <v>1</v>
      </c>
      <c r="AI790" s="59">
        <f t="shared" si="1850"/>
        <v>4.1758461800000006E-3</v>
      </c>
      <c r="AJ790" s="59">
        <f t="shared" si="1851"/>
        <v>0</v>
      </c>
      <c r="AK790" s="59">
        <f t="shared" si="1852"/>
        <v>0</v>
      </c>
      <c r="AL790" s="59">
        <f t="shared" si="1853"/>
        <v>0</v>
      </c>
      <c r="AM790" s="12">
        <f t="shared" si="1954"/>
        <v>0</v>
      </c>
      <c r="AN790" s="12">
        <f t="shared" si="1955"/>
        <v>0</v>
      </c>
      <c r="AO790" s="66">
        <f t="shared" si="1854"/>
        <v>0</v>
      </c>
      <c r="AP790" s="66">
        <f t="shared" si="1855"/>
        <v>0</v>
      </c>
      <c r="AQ790" s="59">
        <f t="shared" si="1856"/>
        <v>0</v>
      </c>
      <c r="AR790" s="59">
        <f t="shared" si="1857"/>
        <v>0</v>
      </c>
      <c r="AS790" s="59">
        <f t="shared" si="1858"/>
        <v>0</v>
      </c>
      <c r="AT790" s="12">
        <f t="shared" si="1859"/>
        <v>0</v>
      </c>
      <c r="AU790" s="59">
        <f t="shared" si="1956"/>
        <v>0</v>
      </c>
      <c r="AV790" s="59">
        <f t="shared" si="1957"/>
        <v>0</v>
      </c>
      <c r="AW790" s="70">
        <f t="shared" si="1860"/>
        <v>0</v>
      </c>
      <c r="AX790" s="20">
        <f t="shared" si="1861"/>
        <v>200000</v>
      </c>
      <c r="AY790" s="20">
        <f t="shared" si="1862"/>
        <v>0</v>
      </c>
      <c r="AZ790" s="20">
        <f t="shared" si="1863"/>
        <v>0</v>
      </c>
      <c r="BA790" s="20">
        <f t="shared" si="1864"/>
        <v>200000</v>
      </c>
      <c r="BB790" s="36">
        <f t="shared" si="1865"/>
        <v>1</v>
      </c>
      <c r="BC790" s="36">
        <f t="shared" si="1866"/>
        <v>0</v>
      </c>
      <c r="BD790" s="80">
        <f t="shared" si="1867"/>
        <v>0</v>
      </c>
      <c r="BE790" s="36">
        <f t="shared" si="1868"/>
        <v>0</v>
      </c>
      <c r="BF790" s="36">
        <f t="shared" si="1869"/>
        <v>0</v>
      </c>
      <c r="BG790" s="36">
        <f t="shared" si="1870"/>
        <v>0</v>
      </c>
      <c r="BH790" s="36">
        <f t="shared" si="1871"/>
        <v>0</v>
      </c>
      <c r="BI790" s="36">
        <f t="shared" si="1872"/>
        <v>0</v>
      </c>
      <c r="BJ790" s="36">
        <f t="shared" si="1873"/>
        <v>0</v>
      </c>
      <c r="BK790" s="36">
        <f t="shared" si="1874"/>
        <v>0</v>
      </c>
      <c r="BL790" s="68">
        <f>IF(OR(AT790=0,E790&gt;ProjTerm),0,VLOOKUP(D790,'Life Events'!$AE$5:$AI$1206,5,FALSE))</f>
        <v>0</v>
      </c>
      <c r="BM790" s="93">
        <f t="shared" si="1875"/>
        <v>0</v>
      </c>
      <c r="BN790" s="93">
        <f t="shared" si="1876"/>
        <v>0</v>
      </c>
      <c r="BO790" s="36">
        <f t="shared" si="1877"/>
        <v>0</v>
      </c>
      <c r="BP790" s="36">
        <f t="shared" si="1878"/>
        <v>0</v>
      </c>
      <c r="BQ790" s="36">
        <f t="shared" si="1879"/>
        <v>0</v>
      </c>
      <c r="BR790" s="36">
        <f t="shared" si="1880"/>
        <v>154.78110000000001</v>
      </c>
      <c r="BS790" s="36">
        <f t="shared" si="1881"/>
        <v>0</v>
      </c>
      <c r="BT790" s="36">
        <f t="shared" si="1882"/>
        <v>0</v>
      </c>
      <c r="BU790" s="70" cm="1">
        <f t="array" ref="BU790">IF(AND(ActInt=1,$J790=0),INDEX(Tbl_FwdNom,$B790-IVP,MATCH(ValnDt,Tbl_FwdNom_Cols)),INDEX(Tbl_FwdNom,$B790,MATCH(StartDt,Tbl_FwdNom_Cols)))</f>
        <v>9.7163254529999996</v>
      </c>
      <c r="BV790" s="70" cm="1">
        <f t="array" ref="BV790">INDEX(Tbl_FwdReal,$B790,MATCH(StartDt,Tbl_FwdReal_Cols))</f>
        <v>3.408166027</v>
      </c>
      <c r="BW790" s="70" cm="1">
        <f t="array" ref="BW790">IF(RunType&lt;&gt;"OPN",INDEX(Tbl_FwdReal,$B790,MATCH(ValnDt,Tbl_FwdReal_Cols)),IF(AND($J790=0,ActInt=1),INDEX(Tbl_FwdReal,$B790-IVP,MATCH(ValnDt,Tbl_FwdReal_Cols)),-999))*$K790</f>
        <v>3.408166027</v>
      </c>
      <c r="BX790" s="70">
        <f t="shared" si="1883"/>
        <v>3.4081660270000001E-2</v>
      </c>
      <c r="BY790" s="70">
        <f t="shared" si="1958"/>
        <v>6.1002526863815909E-2</v>
      </c>
      <c r="BZ790" s="64">
        <f t="shared" si="1971"/>
        <v>4.9467148958854956E-3</v>
      </c>
      <c r="CA790" s="70" cm="1">
        <f t="array" ref="CA790">IF($J790=1,CA789*(1+INDEX(Tbl_CPI,$B790,MATCH(IF(RunType="OPN",StartDt,ValnDt),Tbl_CPI_Cols))),0)</f>
        <v>0</v>
      </c>
      <c r="CB790" s="70">
        <f t="shared" si="1959"/>
        <v>75.518231211671846</v>
      </c>
      <c r="CC790" s="70">
        <f t="shared" si="1960"/>
        <v>74.776469732475519</v>
      </c>
      <c r="CD790" s="36">
        <f t="shared" si="1884"/>
        <v>378.80513291976553</v>
      </c>
      <c r="CE790" s="36">
        <f t="shared" si="1885"/>
        <v>0</v>
      </c>
      <c r="CF790" s="36">
        <f t="shared" si="1886"/>
        <v>0</v>
      </c>
      <c r="CG790" s="36">
        <f t="shared" si="1887"/>
        <v>0</v>
      </c>
      <c r="CH790" s="36">
        <f t="shared" si="1888"/>
        <v>0</v>
      </c>
      <c r="CI790" s="36">
        <f t="shared" si="1889"/>
        <v>0</v>
      </c>
      <c r="CJ790" s="36">
        <f t="shared" si="1890"/>
        <v>0</v>
      </c>
      <c r="CK790" s="36">
        <f t="shared" si="1891"/>
        <v>0</v>
      </c>
      <c r="CL790" s="36">
        <f t="shared" si="1892"/>
        <v>0</v>
      </c>
      <c r="CM790" s="36">
        <f t="shared" si="1893"/>
        <v>0</v>
      </c>
      <c r="CN790" s="36">
        <f t="shared" si="1894"/>
        <v>0</v>
      </c>
      <c r="CO790" s="20">
        <f t="shared" si="1895"/>
        <v>120000</v>
      </c>
      <c r="CP790" s="20">
        <f t="shared" si="1896"/>
        <v>2</v>
      </c>
      <c r="CQ790" s="64">
        <f t="shared" si="1897"/>
        <v>0.77476070511000006</v>
      </c>
      <c r="CR790" s="64">
        <f t="shared" si="1898"/>
        <v>1</v>
      </c>
      <c r="CS790" s="36">
        <f t="shared" si="1899"/>
        <v>0</v>
      </c>
      <c r="CT790" s="36">
        <f t="shared" si="1900"/>
        <v>0</v>
      </c>
      <c r="CU790" s="36">
        <f t="shared" si="1901"/>
        <v>0</v>
      </c>
      <c r="CV790" s="36">
        <f t="shared" si="1961"/>
        <v>0</v>
      </c>
      <c r="CW790" s="36">
        <f t="shared" si="1902"/>
        <v>0</v>
      </c>
      <c r="CX790" s="36">
        <f t="shared" si="1903"/>
        <v>0</v>
      </c>
      <c r="CY790" s="36">
        <f t="shared" si="1904"/>
        <v>0</v>
      </c>
      <c r="CZ790" s="36">
        <f t="shared" si="1962"/>
        <v>0</v>
      </c>
      <c r="DA790" s="64">
        <f t="shared" si="1905"/>
        <v>7.7572653257684809E-3</v>
      </c>
      <c r="DB790" s="70">
        <f t="shared" si="1963"/>
        <v>0.9923024466380197</v>
      </c>
      <c r="DC790" s="70">
        <f>PRODUCT($DB$8:DB790)</f>
        <v>7.3673641541469579E-4</v>
      </c>
      <c r="DD790" s="36">
        <f t="shared" si="1906"/>
        <v>0</v>
      </c>
      <c r="DE790" s="36">
        <f t="shared" si="1907"/>
        <v>0</v>
      </c>
      <c r="DF790" s="36">
        <f t="shared" si="1908"/>
        <v>0</v>
      </c>
      <c r="DG790" s="36">
        <f t="shared" si="1909"/>
        <v>0</v>
      </c>
      <c r="DH790" s="36">
        <f t="shared" si="1910"/>
        <v>0</v>
      </c>
      <c r="DI790" s="36">
        <f t="shared" si="1911"/>
        <v>0</v>
      </c>
      <c r="DJ790" s="36">
        <f t="shared" si="1912"/>
        <v>0</v>
      </c>
      <c r="DK790" s="36">
        <f t="shared" si="1913"/>
        <v>0</v>
      </c>
      <c r="DL790" s="36">
        <f t="shared" si="1914"/>
        <v>0</v>
      </c>
      <c r="DM790" s="36">
        <f t="shared" si="1915"/>
        <v>0</v>
      </c>
      <c r="DN790" s="36">
        <f t="shared" ca="1" si="1964"/>
        <v>4.6137290849905055E-12</v>
      </c>
      <c r="DO790" s="64" cm="1">
        <f t="array" ref="DO790">IFERROR(INDEX(Tbl_FwdNom,$B790,MATCH(LIDt,Tbl_FwdNom_Cols,0)),0)</f>
        <v>7.9086075940000002</v>
      </c>
      <c r="DP790" s="64">
        <f t="shared" ca="1" si="1965"/>
        <v>7.8471319980000001</v>
      </c>
      <c r="DQ790" s="64">
        <f t="shared" ca="1" si="1916"/>
        <v>6.3152404030830667E-3</v>
      </c>
      <c r="DR790" s="70">
        <f t="shared" ca="1" si="1917"/>
        <v>0.99372439157281023</v>
      </c>
      <c r="DS790" s="70">
        <f ca="1">PRODUCT($DR$8:DR790)</f>
        <v>2.3835538051028039E-3</v>
      </c>
      <c r="DT790" s="36">
        <f t="shared" ca="1" si="1918"/>
        <v>0</v>
      </c>
      <c r="DU790" s="36">
        <f t="shared" ca="1" si="1919"/>
        <v>0</v>
      </c>
      <c r="DV790" s="36">
        <f t="shared" ca="1" si="1920"/>
        <v>0</v>
      </c>
      <c r="DW790" s="36">
        <f t="shared" ca="1" si="1921"/>
        <v>0</v>
      </c>
      <c r="DX790" s="36">
        <f t="shared" ca="1" si="1922"/>
        <v>0</v>
      </c>
      <c r="DY790" s="36">
        <f t="shared" ca="1" si="1923"/>
        <v>0</v>
      </c>
      <c r="DZ790" s="36">
        <f t="shared" ca="1" si="1924"/>
        <v>0</v>
      </c>
      <c r="EA790" s="36">
        <f t="shared" ca="1" si="1925"/>
        <v>0</v>
      </c>
      <c r="EB790" s="36">
        <f t="shared" ca="1" si="1926"/>
        <v>0</v>
      </c>
      <c r="EC790" s="36">
        <f t="shared" ca="1" si="1927"/>
        <v>0</v>
      </c>
      <c r="ED790" s="36">
        <f t="shared" ca="1" si="1928"/>
        <v>0</v>
      </c>
      <c r="EE790" s="36">
        <f t="shared" ca="1" si="1966"/>
        <v>0</v>
      </c>
      <c r="EF790" s="36">
        <f t="shared" ca="1" si="1929"/>
        <v>0</v>
      </c>
      <c r="EG790" s="64"/>
      <c r="EH790" s="64"/>
      <c r="EI790" s="64"/>
      <c r="EJ790" s="70"/>
      <c r="EK790" s="70"/>
      <c r="EL790" s="70"/>
      <c r="EM790" s="70"/>
      <c r="EN790" s="70"/>
      <c r="EO790" s="36">
        <f t="shared" si="1930"/>
        <v>0</v>
      </c>
      <c r="EP790" s="36">
        <f t="shared" si="1931"/>
        <v>0</v>
      </c>
      <c r="EQ790" s="36">
        <f t="shared" si="1932"/>
        <v>0</v>
      </c>
      <c r="ER790" s="36">
        <f t="shared" si="1933"/>
        <v>0</v>
      </c>
      <c r="ES790" s="36">
        <f t="shared" si="1934"/>
        <v>0</v>
      </c>
      <c r="ET790" s="36">
        <f t="shared" si="1935"/>
        <v>0</v>
      </c>
      <c r="EU790" s="36">
        <f t="shared" si="1967"/>
        <v>0</v>
      </c>
      <c r="EV790" s="36">
        <f t="shared" si="1936"/>
        <v>0</v>
      </c>
      <c r="EW790" s="36">
        <f t="shared" si="1937"/>
        <v>0</v>
      </c>
      <c r="EX790" s="36">
        <f t="shared" si="1968"/>
        <v>0</v>
      </c>
      <c r="EY790" s="36">
        <f t="shared" si="1938"/>
        <v>0</v>
      </c>
      <c r="EZ790" s="36">
        <f t="shared" si="1939"/>
        <v>0</v>
      </c>
      <c r="FA790" s="36">
        <f t="shared" si="1940"/>
        <v>0</v>
      </c>
      <c r="FB790" s="36">
        <f t="shared" si="1941"/>
        <v>0</v>
      </c>
      <c r="FC790" s="36">
        <f t="shared" si="1969"/>
        <v>0</v>
      </c>
      <c r="FD790" s="36">
        <f t="shared" si="1942"/>
        <v>0</v>
      </c>
      <c r="FE790" s="36">
        <f t="shared" si="1943"/>
        <v>0</v>
      </c>
      <c r="FF790" s="36">
        <f t="shared" si="1970"/>
        <v>0</v>
      </c>
      <c r="FG790" s="36">
        <f t="shared" si="1944"/>
        <v>0</v>
      </c>
      <c r="FH790" s="36">
        <f t="shared" si="1945"/>
        <v>0</v>
      </c>
      <c r="FI790" s="36">
        <f t="shared" si="1946"/>
        <v>0</v>
      </c>
      <c r="FJ790" s="36">
        <f t="shared" ca="1" si="1947"/>
        <v>0</v>
      </c>
      <c r="FK790" s="36">
        <f t="shared" si="1948"/>
        <v>0</v>
      </c>
      <c r="FL790" s="36">
        <f t="shared" si="1949"/>
        <v>0</v>
      </c>
      <c r="FM790" s="36">
        <f t="shared" ca="1" si="1950"/>
        <v>0</v>
      </c>
      <c r="FN790" s="36">
        <f t="shared" ca="1" si="1972"/>
        <v>0</v>
      </c>
    </row>
    <row r="791" spans="2:170" x14ac:dyDescent="0.25">
      <c r="B791" s="2">
        <v>783</v>
      </c>
      <c r="C791" s="2">
        <f t="shared" si="1826"/>
        <v>66</v>
      </c>
      <c r="D791" s="2">
        <f t="shared" si="1823"/>
        <v>807</v>
      </c>
      <c r="E791" s="2">
        <f t="shared" si="1821"/>
        <v>68</v>
      </c>
      <c r="F791" s="189">
        <f t="shared" si="1825"/>
        <v>69549</v>
      </c>
      <c r="G791" s="2">
        <f t="shared" si="1824"/>
        <v>5</v>
      </c>
      <c r="H791" s="187">
        <f t="shared" si="1827"/>
        <v>99.833333333333343</v>
      </c>
      <c r="I791" s="186">
        <f t="shared" si="1822"/>
        <v>99</v>
      </c>
      <c r="J791" s="2">
        <f t="shared" si="1828"/>
        <v>0</v>
      </c>
      <c r="K791" s="2">
        <f t="shared" si="1829"/>
        <v>1</v>
      </c>
      <c r="L791">
        <f t="shared" si="1830"/>
        <v>2</v>
      </c>
      <c r="M791" s="190">
        <f t="shared" si="1951"/>
        <v>0.68093527802999998</v>
      </c>
      <c r="N791">
        <f t="shared" si="1831"/>
        <v>1</v>
      </c>
      <c r="O791">
        <f t="shared" si="1832"/>
        <v>100</v>
      </c>
      <c r="P791" s="58">
        <f t="shared" si="1833"/>
        <v>3.0642087511349998</v>
      </c>
      <c r="Q791" s="106">
        <f t="shared" si="1834"/>
        <v>1</v>
      </c>
      <c r="R791" s="59">
        <f t="shared" si="1835"/>
        <v>1</v>
      </c>
      <c r="S791" s="32">
        <f t="shared" si="1952"/>
        <v>1</v>
      </c>
      <c r="T791">
        <f t="shared" si="1836"/>
        <v>1</v>
      </c>
      <c r="U791" s="32">
        <f t="shared" si="1953"/>
        <v>1.9388082E-3</v>
      </c>
      <c r="V791">
        <f t="shared" si="1837"/>
        <v>1</v>
      </c>
      <c r="W791">
        <f t="shared" si="1838"/>
        <v>100</v>
      </c>
      <c r="X791" s="58">
        <f t="shared" si="1839"/>
        <v>8.7246369000000008E-3</v>
      </c>
      <c r="Y791" s="58">
        <f t="shared" si="1840"/>
        <v>8.7246369000000008E-3</v>
      </c>
      <c r="Z791" s="32">
        <f t="shared" si="1841"/>
        <v>8.7246369000000008E-3</v>
      </c>
      <c r="AA791" s="32">
        <f t="shared" si="1842"/>
        <v>0</v>
      </c>
      <c r="AB791" s="59">
        <f t="shared" si="1843"/>
        <v>4.9056245199999996E-3</v>
      </c>
      <c r="AC791" s="59">
        <f t="shared" si="1844"/>
        <v>4.9056245199999996E-3</v>
      </c>
      <c r="AD791">
        <f t="shared" si="1845"/>
        <v>1</v>
      </c>
      <c r="AE791" s="59">
        <f t="shared" si="1846"/>
        <v>4.9056245199999996E-3</v>
      </c>
      <c r="AF791" s="59">
        <f t="shared" si="1847"/>
        <v>4.1758461800000006E-3</v>
      </c>
      <c r="AG791" s="59">
        <f t="shared" si="1848"/>
        <v>4.1758461800000006E-3</v>
      </c>
      <c r="AH791">
        <f t="shared" si="1849"/>
        <v>1</v>
      </c>
      <c r="AI791" s="59">
        <f t="shared" si="1850"/>
        <v>4.1758461800000006E-3</v>
      </c>
      <c r="AJ791" s="59">
        <f t="shared" si="1851"/>
        <v>0</v>
      </c>
      <c r="AK791" s="59">
        <f t="shared" si="1852"/>
        <v>0</v>
      </c>
      <c r="AL791" s="59">
        <f t="shared" si="1853"/>
        <v>0</v>
      </c>
      <c r="AM791" s="12">
        <f t="shared" si="1954"/>
        <v>0</v>
      </c>
      <c r="AN791" s="12">
        <f t="shared" si="1955"/>
        <v>0</v>
      </c>
      <c r="AO791" s="66">
        <f t="shared" si="1854"/>
        <v>0</v>
      </c>
      <c r="AP791" s="66">
        <f t="shared" si="1855"/>
        <v>0</v>
      </c>
      <c r="AQ791" s="59">
        <f t="shared" si="1856"/>
        <v>0</v>
      </c>
      <c r="AR791" s="59">
        <f t="shared" si="1857"/>
        <v>0</v>
      </c>
      <c r="AS791" s="59">
        <f t="shared" si="1858"/>
        <v>0</v>
      </c>
      <c r="AT791" s="12">
        <f t="shared" si="1859"/>
        <v>0</v>
      </c>
      <c r="AU791" s="59">
        <f t="shared" si="1956"/>
        <v>0</v>
      </c>
      <c r="AV791" s="59">
        <f t="shared" si="1957"/>
        <v>0</v>
      </c>
      <c r="AW791" s="70">
        <f t="shared" si="1860"/>
        <v>0</v>
      </c>
      <c r="AX791" s="20">
        <f t="shared" si="1861"/>
        <v>200000</v>
      </c>
      <c r="AY791" s="20">
        <f t="shared" si="1862"/>
        <v>0</v>
      </c>
      <c r="AZ791" s="20">
        <f t="shared" si="1863"/>
        <v>0</v>
      </c>
      <c r="BA791" s="20">
        <f t="shared" si="1864"/>
        <v>200000</v>
      </c>
      <c r="BB791" s="36">
        <f t="shared" si="1865"/>
        <v>1</v>
      </c>
      <c r="BC791" s="36">
        <f t="shared" si="1866"/>
        <v>0</v>
      </c>
      <c r="BD791" s="80">
        <f t="shared" si="1867"/>
        <v>0</v>
      </c>
      <c r="BE791" s="36">
        <f t="shared" si="1868"/>
        <v>0</v>
      </c>
      <c r="BF791" s="36">
        <f t="shared" si="1869"/>
        <v>0</v>
      </c>
      <c r="BG791" s="36">
        <f t="shared" si="1870"/>
        <v>0</v>
      </c>
      <c r="BH791" s="36">
        <f t="shared" si="1871"/>
        <v>0</v>
      </c>
      <c r="BI791" s="36">
        <f t="shared" si="1872"/>
        <v>0</v>
      </c>
      <c r="BJ791" s="36">
        <f t="shared" si="1873"/>
        <v>0</v>
      </c>
      <c r="BK791" s="36">
        <f t="shared" si="1874"/>
        <v>0</v>
      </c>
      <c r="BL791" s="68">
        <f>IF(OR(AT791=0,E791&gt;ProjTerm),0,VLOOKUP(D791,'Life Events'!$AE$5:$AI$1206,5,FALSE))</f>
        <v>0</v>
      </c>
      <c r="BM791" s="93">
        <f t="shared" si="1875"/>
        <v>0</v>
      </c>
      <c r="BN791" s="93">
        <f t="shared" si="1876"/>
        <v>0</v>
      </c>
      <c r="BO791" s="36">
        <f t="shared" si="1877"/>
        <v>0</v>
      </c>
      <c r="BP791" s="36">
        <f t="shared" si="1878"/>
        <v>0</v>
      </c>
      <c r="BQ791" s="36">
        <f t="shared" si="1879"/>
        <v>0</v>
      </c>
      <c r="BR791" s="36">
        <f t="shared" si="1880"/>
        <v>154.78110000000001</v>
      </c>
      <c r="BS791" s="36">
        <f t="shared" si="1881"/>
        <v>0</v>
      </c>
      <c r="BT791" s="36">
        <f t="shared" si="1882"/>
        <v>0</v>
      </c>
      <c r="BU791" s="70" cm="1">
        <f t="array" ref="BU791">IF(AND(ActInt=1,$J791=0),INDEX(Tbl_FwdNom,$B791-IVP,MATCH(ValnDt,Tbl_FwdNom_Cols)),INDEX(Tbl_FwdNom,$B791,MATCH(StartDt,Tbl_FwdNom_Cols)))</f>
        <v>9.7103682540000005</v>
      </c>
      <c r="BV791" s="70" cm="1">
        <f t="array" ref="BV791">INDEX(Tbl_FwdReal,$B791,MATCH(StartDt,Tbl_FwdReal_Cols))</f>
        <v>3.4047850830000002</v>
      </c>
      <c r="BW791" s="70" cm="1">
        <f t="array" ref="BW791">IF(RunType&lt;&gt;"OPN",INDEX(Tbl_FwdReal,$B791,MATCH(ValnDt,Tbl_FwdReal_Cols)),IF(AND($J791=0,ActInt=1),INDEX(Tbl_FwdReal,$B791-IVP,MATCH(ValnDt,Tbl_FwdReal_Cols)),-999))*$K791</f>
        <v>3.4047850830000002</v>
      </c>
      <c r="BX791" s="70">
        <f t="shared" si="1883"/>
        <v>3.4047850830000004E-2</v>
      </c>
      <c r="BY791" s="70">
        <f t="shared" si="1958"/>
        <v>6.0979607142345404E-2</v>
      </c>
      <c r="BZ791" s="64">
        <f t="shared" si="1971"/>
        <v>4.9449058107460253E-3</v>
      </c>
      <c r="CA791" s="70" cm="1">
        <f t="array" ref="CA791">IF($J791=1,CA790*(1+INDEX(Tbl_CPI,$B791,MATCH(IF(RunType="OPN",StartDt,ValnDt),Tbl_CPI_Cols))),0)</f>
        <v>0</v>
      </c>
      <c r="CB791" s="70">
        <f t="shared" si="1959"/>
        <v>75.891661752007707</v>
      </c>
      <c r="CC791" s="70">
        <f t="shared" si="1960"/>
        <v>74.776469732475519</v>
      </c>
      <c r="CD791" s="36">
        <f t="shared" si="1884"/>
        <v>378.80513291976553</v>
      </c>
      <c r="CE791" s="36">
        <f t="shared" si="1885"/>
        <v>0</v>
      </c>
      <c r="CF791" s="36">
        <f t="shared" si="1886"/>
        <v>0</v>
      </c>
      <c r="CG791" s="36">
        <f t="shared" si="1887"/>
        <v>0</v>
      </c>
      <c r="CH791" s="36">
        <f t="shared" si="1888"/>
        <v>0</v>
      </c>
      <c r="CI791" s="36">
        <f t="shared" si="1889"/>
        <v>0</v>
      </c>
      <c r="CJ791" s="36">
        <f t="shared" si="1890"/>
        <v>0</v>
      </c>
      <c r="CK791" s="36">
        <f t="shared" si="1891"/>
        <v>0</v>
      </c>
      <c r="CL791" s="36">
        <f t="shared" si="1892"/>
        <v>0</v>
      </c>
      <c r="CM791" s="36">
        <f t="shared" si="1893"/>
        <v>0</v>
      </c>
      <c r="CN791" s="36">
        <f t="shared" si="1894"/>
        <v>0</v>
      </c>
      <c r="CO791" s="20">
        <f t="shared" si="1895"/>
        <v>120000</v>
      </c>
      <c r="CP791" s="20">
        <f t="shared" si="1896"/>
        <v>2</v>
      </c>
      <c r="CQ791" s="64">
        <f t="shared" si="1897"/>
        <v>0.77476070511000006</v>
      </c>
      <c r="CR791" s="64">
        <f t="shared" si="1898"/>
        <v>1</v>
      </c>
      <c r="CS791" s="36">
        <f t="shared" si="1899"/>
        <v>0</v>
      </c>
      <c r="CT791" s="36">
        <f t="shared" si="1900"/>
        <v>0</v>
      </c>
      <c r="CU791" s="36">
        <f t="shared" si="1901"/>
        <v>0</v>
      </c>
      <c r="CV791" s="36">
        <f t="shared" si="1961"/>
        <v>0</v>
      </c>
      <c r="CW791" s="36">
        <f t="shared" si="1902"/>
        <v>0</v>
      </c>
      <c r="CX791" s="36">
        <f t="shared" si="1903"/>
        <v>0</v>
      </c>
      <c r="CY791" s="36">
        <f t="shared" si="1904"/>
        <v>0</v>
      </c>
      <c r="CZ791" s="36">
        <f t="shared" si="1962"/>
        <v>0</v>
      </c>
      <c r="DA791" s="64">
        <f t="shared" si="1905"/>
        <v>7.7527054149002517E-3</v>
      </c>
      <c r="DB791" s="70">
        <f t="shared" si="1963"/>
        <v>0.99230693663907521</v>
      </c>
      <c r="DC791" s="70">
        <f>PRODUCT($DB$8:DB791)</f>
        <v>7.310686554906099E-4</v>
      </c>
      <c r="DD791" s="36">
        <f t="shared" si="1906"/>
        <v>0</v>
      </c>
      <c r="DE791" s="36">
        <f t="shared" si="1907"/>
        <v>0</v>
      </c>
      <c r="DF791" s="36">
        <f t="shared" si="1908"/>
        <v>0</v>
      </c>
      <c r="DG791" s="36">
        <f t="shared" si="1909"/>
        <v>0</v>
      </c>
      <c r="DH791" s="36">
        <f t="shared" si="1910"/>
        <v>0</v>
      </c>
      <c r="DI791" s="36">
        <f t="shared" si="1911"/>
        <v>0</v>
      </c>
      <c r="DJ791" s="36">
        <f t="shared" si="1912"/>
        <v>0</v>
      </c>
      <c r="DK791" s="36">
        <f t="shared" si="1913"/>
        <v>0</v>
      </c>
      <c r="DL791" s="36">
        <f t="shared" si="1914"/>
        <v>0</v>
      </c>
      <c r="DM791" s="36">
        <f t="shared" si="1915"/>
        <v>0</v>
      </c>
      <c r="DN791" s="36">
        <f t="shared" ca="1" si="1964"/>
        <v>4.6137290849905055E-12</v>
      </c>
      <c r="DO791" s="64" cm="1">
        <f t="array" ref="DO791">IFERROR(INDEX(Tbl_FwdNom,$B791,MATCH(LIDt,Tbl_FwdNom_Cols,0)),0)</f>
        <v>7.9068994650000004</v>
      </c>
      <c r="DP791" s="64">
        <f t="shared" ca="1" si="1965"/>
        <v>7.845424843</v>
      </c>
      <c r="DQ791" s="64">
        <f t="shared" ca="1" si="1916"/>
        <v>6.3139129465508148E-3</v>
      </c>
      <c r="DR791" s="70">
        <f t="shared" ca="1" si="1917"/>
        <v>0.99372570242215641</v>
      </c>
      <c r="DS791" s="70">
        <f ca="1">PRODUCT($DR$8:DR791)</f>
        <v>2.3685986792367874E-3</v>
      </c>
      <c r="DT791" s="36">
        <f t="shared" ca="1" si="1918"/>
        <v>0</v>
      </c>
      <c r="DU791" s="36">
        <f t="shared" ca="1" si="1919"/>
        <v>0</v>
      </c>
      <c r="DV791" s="36">
        <f t="shared" ca="1" si="1920"/>
        <v>0</v>
      </c>
      <c r="DW791" s="36">
        <f t="shared" ca="1" si="1921"/>
        <v>0</v>
      </c>
      <c r="DX791" s="36">
        <f t="shared" ca="1" si="1922"/>
        <v>0</v>
      </c>
      <c r="DY791" s="36">
        <f t="shared" ca="1" si="1923"/>
        <v>0</v>
      </c>
      <c r="DZ791" s="36">
        <f t="shared" ca="1" si="1924"/>
        <v>0</v>
      </c>
      <c r="EA791" s="36">
        <f t="shared" ca="1" si="1925"/>
        <v>0</v>
      </c>
      <c r="EB791" s="36">
        <f t="shared" ca="1" si="1926"/>
        <v>0</v>
      </c>
      <c r="EC791" s="36">
        <f t="shared" ca="1" si="1927"/>
        <v>0</v>
      </c>
      <c r="ED791" s="36">
        <f t="shared" ca="1" si="1928"/>
        <v>0</v>
      </c>
      <c r="EE791" s="36">
        <f t="shared" ca="1" si="1966"/>
        <v>0</v>
      </c>
      <c r="EF791" s="36">
        <f t="shared" ca="1" si="1929"/>
        <v>0</v>
      </c>
      <c r="EG791" s="64"/>
      <c r="EH791" s="64"/>
      <c r="EI791" s="64"/>
      <c r="EJ791" s="70"/>
      <c r="EK791" s="70"/>
      <c r="EL791" s="70"/>
      <c r="EM791" s="70"/>
      <c r="EN791" s="70"/>
      <c r="EO791" s="36">
        <f t="shared" si="1930"/>
        <v>0</v>
      </c>
      <c r="EP791" s="36">
        <f t="shared" si="1931"/>
        <v>0</v>
      </c>
      <c r="EQ791" s="36">
        <f t="shared" si="1932"/>
        <v>0</v>
      </c>
      <c r="ER791" s="36">
        <f t="shared" si="1933"/>
        <v>0</v>
      </c>
      <c r="ES791" s="36">
        <f t="shared" si="1934"/>
        <v>0</v>
      </c>
      <c r="ET791" s="36">
        <f t="shared" si="1935"/>
        <v>0</v>
      </c>
      <c r="EU791" s="36">
        <f t="shared" si="1967"/>
        <v>0</v>
      </c>
      <c r="EV791" s="36">
        <f t="shared" si="1936"/>
        <v>0</v>
      </c>
      <c r="EW791" s="36">
        <f t="shared" si="1937"/>
        <v>0</v>
      </c>
      <c r="EX791" s="36">
        <f t="shared" si="1968"/>
        <v>0</v>
      </c>
      <c r="EY791" s="36">
        <f t="shared" si="1938"/>
        <v>0</v>
      </c>
      <c r="EZ791" s="36">
        <f t="shared" si="1939"/>
        <v>0</v>
      </c>
      <c r="FA791" s="36">
        <f t="shared" si="1940"/>
        <v>0</v>
      </c>
      <c r="FB791" s="36">
        <f t="shared" si="1941"/>
        <v>0</v>
      </c>
      <c r="FC791" s="36">
        <f t="shared" si="1969"/>
        <v>0</v>
      </c>
      <c r="FD791" s="36">
        <f t="shared" si="1942"/>
        <v>0</v>
      </c>
      <c r="FE791" s="36">
        <f t="shared" si="1943"/>
        <v>0</v>
      </c>
      <c r="FF791" s="36">
        <f t="shared" si="1970"/>
        <v>0</v>
      </c>
      <c r="FG791" s="36">
        <f t="shared" si="1944"/>
        <v>0</v>
      </c>
      <c r="FH791" s="36">
        <f t="shared" si="1945"/>
        <v>0</v>
      </c>
      <c r="FI791" s="36">
        <f t="shared" si="1946"/>
        <v>0</v>
      </c>
      <c r="FJ791" s="36">
        <f t="shared" ca="1" si="1947"/>
        <v>0</v>
      </c>
      <c r="FK791" s="36">
        <f t="shared" si="1948"/>
        <v>0</v>
      </c>
      <c r="FL791" s="36">
        <f t="shared" si="1949"/>
        <v>0</v>
      </c>
      <c r="FM791" s="36">
        <f t="shared" ca="1" si="1950"/>
        <v>0</v>
      </c>
      <c r="FN791" s="36">
        <f t="shared" ca="1" si="1972"/>
        <v>0</v>
      </c>
    </row>
    <row r="792" spans="2:170" x14ac:dyDescent="0.25">
      <c r="B792" s="2">
        <v>784</v>
      </c>
      <c r="C792" s="2">
        <f t="shared" si="1826"/>
        <v>66</v>
      </c>
      <c r="D792" s="2">
        <f t="shared" si="1823"/>
        <v>808</v>
      </c>
      <c r="E792" s="2">
        <f t="shared" si="1821"/>
        <v>68</v>
      </c>
      <c r="F792" s="189">
        <f t="shared" si="1825"/>
        <v>69579</v>
      </c>
      <c r="G792" s="2">
        <f t="shared" si="1824"/>
        <v>6</v>
      </c>
      <c r="H792" s="187">
        <f t="shared" si="1827"/>
        <v>99.916666666666657</v>
      </c>
      <c r="I792" s="186">
        <f t="shared" si="1822"/>
        <v>99</v>
      </c>
      <c r="J792" s="2">
        <f t="shared" si="1828"/>
        <v>0</v>
      </c>
      <c r="K792" s="2">
        <f t="shared" si="1829"/>
        <v>1</v>
      </c>
      <c r="L792">
        <f t="shared" si="1830"/>
        <v>2</v>
      </c>
      <c r="M792" s="190">
        <f t="shared" si="1951"/>
        <v>0.68093527802999998</v>
      </c>
      <c r="N792">
        <f t="shared" si="1831"/>
        <v>1</v>
      </c>
      <c r="O792">
        <f t="shared" si="1832"/>
        <v>100</v>
      </c>
      <c r="P792" s="58">
        <f t="shared" si="1833"/>
        <v>3.0642087511349998</v>
      </c>
      <c r="Q792" s="106">
        <f t="shared" si="1834"/>
        <v>1</v>
      </c>
      <c r="R792" s="59">
        <f t="shared" si="1835"/>
        <v>1</v>
      </c>
      <c r="S792" s="32">
        <f t="shared" si="1952"/>
        <v>1</v>
      </c>
      <c r="T792">
        <f t="shared" si="1836"/>
        <v>1</v>
      </c>
      <c r="U792" s="32">
        <f t="shared" si="1953"/>
        <v>1.9388082E-3</v>
      </c>
      <c r="V792">
        <f t="shared" si="1837"/>
        <v>1</v>
      </c>
      <c r="W792">
        <f t="shared" si="1838"/>
        <v>100</v>
      </c>
      <c r="X792" s="58">
        <f t="shared" si="1839"/>
        <v>8.7246369000000008E-3</v>
      </c>
      <c r="Y792" s="58">
        <f t="shared" si="1840"/>
        <v>8.7246369000000008E-3</v>
      </c>
      <c r="Z792" s="32">
        <f t="shared" si="1841"/>
        <v>8.7246369000000008E-3</v>
      </c>
      <c r="AA792" s="32">
        <f t="shared" si="1842"/>
        <v>0</v>
      </c>
      <c r="AB792" s="59">
        <f t="shared" si="1843"/>
        <v>4.9056245199999996E-3</v>
      </c>
      <c r="AC792" s="59">
        <f t="shared" si="1844"/>
        <v>4.9056245199999996E-3</v>
      </c>
      <c r="AD792">
        <f t="shared" si="1845"/>
        <v>1</v>
      </c>
      <c r="AE792" s="59">
        <f t="shared" si="1846"/>
        <v>4.9056245199999996E-3</v>
      </c>
      <c r="AF792" s="59">
        <f t="shared" si="1847"/>
        <v>4.1758461800000006E-3</v>
      </c>
      <c r="AG792" s="59">
        <f t="shared" si="1848"/>
        <v>4.1758461800000006E-3</v>
      </c>
      <c r="AH792">
        <f t="shared" si="1849"/>
        <v>1</v>
      </c>
      <c r="AI792" s="59">
        <f t="shared" si="1850"/>
        <v>4.1758461800000006E-3</v>
      </c>
      <c r="AJ792" s="59">
        <f t="shared" si="1851"/>
        <v>0</v>
      </c>
      <c r="AK792" s="59">
        <f t="shared" si="1852"/>
        <v>0</v>
      </c>
      <c r="AL792" s="59">
        <f t="shared" si="1853"/>
        <v>0</v>
      </c>
      <c r="AM792" s="12">
        <f t="shared" si="1954"/>
        <v>0</v>
      </c>
      <c r="AN792" s="12">
        <f t="shared" si="1955"/>
        <v>0</v>
      </c>
      <c r="AO792" s="66">
        <f t="shared" si="1854"/>
        <v>0</v>
      </c>
      <c r="AP792" s="66">
        <f t="shared" si="1855"/>
        <v>0</v>
      </c>
      <c r="AQ792" s="59">
        <f t="shared" si="1856"/>
        <v>0</v>
      </c>
      <c r="AR792" s="59">
        <f t="shared" si="1857"/>
        <v>0</v>
      </c>
      <c r="AS792" s="59">
        <f t="shared" si="1858"/>
        <v>0</v>
      </c>
      <c r="AT792" s="12">
        <f t="shared" si="1859"/>
        <v>0</v>
      </c>
      <c r="AU792" s="59">
        <f t="shared" si="1956"/>
        <v>0</v>
      </c>
      <c r="AV792" s="59">
        <f t="shared" si="1957"/>
        <v>0</v>
      </c>
      <c r="AW792" s="70">
        <f t="shared" si="1860"/>
        <v>0</v>
      </c>
      <c r="AX792" s="20">
        <f t="shared" si="1861"/>
        <v>200000</v>
      </c>
      <c r="AY792" s="20">
        <f t="shared" si="1862"/>
        <v>0</v>
      </c>
      <c r="AZ792" s="20">
        <f t="shared" si="1863"/>
        <v>0</v>
      </c>
      <c r="BA792" s="20">
        <f t="shared" si="1864"/>
        <v>200000</v>
      </c>
      <c r="BB792" s="36">
        <f t="shared" si="1865"/>
        <v>1</v>
      </c>
      <c r="BC792" s="36">
        <f t="shared" si="1866"/>
        <v>0</v>
      </c>
      <c r="BD792" s="80">
        <f t="shared" si="1867"/>
        <v>0</v>
      </c>
      <c r="BE792" s="36">
        <f t="shared" si="1868"/>
        <v>0</v>
      </c>
      <c r="BF792" s="36">
        <f t="shared" si="1869"/>
        <v>0</v>
      </c>
      <c r="BG792" s="36">
        <f t="shared" si="1870"/>
        <v>0</v>
      </c>
      <c r="BH792" s="36">
        <f t="shared" si="1871"/>
        <v>0</v>
      </c>
      <c r="BI792" s="36">
        <f t="shared" si="1872"/>
        <v>0</v>
      </c>
      <c r="BJ792" s="36">
        <f t="shared" si="1873"/>
        <v>0</v>
      </c>
      <c r="BK792" s="36">
        <f t="shared" si="1874"/>
        <v>0</v>
      </c>
      <c r="BL792" s="68">
        <f>IF(OR(AT792=0,E792&gt;ProjTerm),0,VLOOKUP(D792,'Life Events'!$AE$5:$AI$1206,5,FALSE))</f>
        <v>0</v>
      </c>
      <c r="BM792" s="93">
        <f t="shared" si="1875"/>
        <v>0</v>
      </c>
      <c r="BN792" s="93">
        <f t="shared" si="1876"/>
        <v>0</v>
      </c>
      <c r="BO792" s="36">
        <f t="shared" si="1877"/>
        <v>0</v>
      </c>
      <c r="BP792" s="36">
        <f t="shared" si="1878"/>
        <v>0</v>
      </c>
      <c r="BQ792" s="36">
        <f t="shared" si="1879"/>
        <v>0</v>
      </c>
      <c r="BR792" s="36">
        <f t="shared" si="1880"/>
        <v>154.78110000000001</v>
      </c>
      <c r="BS792" s="36">
        <f t="shared" si="1881"/>
        <v>0</v>
      </c>
      <c r="BT792" s="36">
        <f t="shared" si="1882"/>
        <v>0</v>
      </c>
      <c r="BU792" s="70" cm="1">
        <f t="array" ref="BU792">IF(AND(ActInt=1,$J792=0),INDEX(Tbl_FwdNom,$B792-IVP,MATCH(ValnDt,Tbl_FwdNom_Cols)),INDEX(Tbl_FwdNom,$B792,MATCH(StartDt,Tbl_FwdNom_Cols)))</f>
        <v>9.7044113769999996</v>
      </c>
      <c r="BV792" s="70" cm="1">
        <f t="array" ref="BV792">INDEX(Tbl_FwdReal,$B792,MATCH(StartDt,Tbl_FwdReal_Cols))</f>
        <v>3.4014042500000001</v>
      </c>
      <c r="BW792" s="70" cm="1">
        <f t="array" ref="BW792">IF(RunType&lt;&gt;"OPN",INDEX(Tbl_FwdReal,$B792,MATCH(ValnDt,Tbl_FwdReal_Cols)),IF(AND($J792=0,ActInt=1),INDEX(Tbl_FwdReal,$B792-IVP,MATCH(ValnDt,Tbl_FwdReal_Cols)),-999))*$K792</f>
        <v>3.4014042500000001</v>
      </c>
      <c r="BX792" s="70">
        <f t="shared" si="1883"/>
        <v>3.4014042500000001E-2</v>
      </c>
      <c r="BY792" s="70">
        <f t="shared" si="1958"/>
        <v>6.0956687897205208E-2</v>
      </c>
      <c r="BZ792" s="64">
        <f t="shared" si="1971"/>
        <v>4.9430967273811355E-3</v>
      </c>
      <c r="CA792" s="70" cm="1">
        <f t="array" ref="CA792">IF($J792=1,CA791*(1+INDEX(Tbl_CPI,$B792,MATCH(IF(RunType="OPN",StartDt,ValnDt),Tbl_CPI_Cols))),0)</f>
        <v>0</v>
      </c>
      <c r="CB792" s="70">
        <f t="shared" si="1959"/>
        <v>76.266801576849574</v>
      </c>
      <c r="CC792" s="70">
        <f t="shared" si="1960"/>
        <v>74.776469732475519</v>
      </c>
      <c r="CD792" s="36">
        <f t="shared" si="1884"/>
        <v>378.80513291976553</v>
      </c>
      <c r="CE792" s="36">
        <f t="shared" si="1885"/>
        <v>0</v>
      </c>
      <c r="CF792" s="36">
        <f t="shared" si="1886"/>
        <v>0</v>
      </c>
      <c r="CG792" s="36">
        <f t="shared" si="1887"/>
        <v>0</v>
      </c>
      <c r="CH792" s="36">
        <f t="shared" si="1888"/>
        <v>0</v>
      </c>
      <c r="CI792" s="36">
        <f t="shared" si="1889"/>
        <v>0</v>
      </c>
      <c r="CJ792" s="36">
        <f t="shared" si="1890"/>
        <v>0</v>
      </c>
      <c r="CK792" s="36">
        <f t="shared" si="1891"/>
        <v>0</v>
      </c>
      <c r="CL792" s="36">
        <f t="shared" si="1892"/>
        <v>0</v>
      </c>
      <c r="CM792" s="36">
        <f t="shared" si="1893"/>
        <v>0</v>
      </c>
      <c r="CN792" s="36">
        <f t="shared" si="1894"/>
        <v>0</v>
      </c>
      <c r="CO792" s="20">
        <f t="shared" si="1895"/>
        <v>120000</v>
      </c>
      <c r="CP792" s="20">
        <f t="shared" si="1896"/>
        <v>2</v>
      </c>
      <c r="CQ792" s="64">
        <f t="shared" si="1897"/>
        <v>0.77476070511000006</v>
      </c>
      <c r="CR792" s="64">
        <f t="shared" si="1898"/>
        <v>1</v>
      </c>
      <c r="CS792" s="36">
        <f t="shared" si="1899"/>
        <v>0</v>
      </c>
      <c r="CT792" s="36">
        <f t="shared" si="1900"/>
        <v>0</v>
      </c>
      <c r="CU792" s="36">
        <f t="shared" si="1901"/>
        <v>0</v>
      </c>
      <c r="CV792" s="36">
        <f t="shared" si="1961"/>
        <v>0</v>
      </c>
      <c r="CW792" s="36">
        <f t="shared" si="1902"/>
        <v>0</v>
      </c>
      <c r="CX792" s="36">
        <f t="shared" si="1903"/>
        <v>0</v>
      </c>
      <c r="CY792" s="36">
        <f t="shared" si="1904"/>
        <v>0</v>
      </c>
      <c r="CZ792" s="36">
        <f t="shared" si="1962"/>
        <v>0</v>
      </c>
      <c r="DA792" s="64">
        <f t="shared" si="1905"/>
        <v>7.7481455235512975E-3</v>
      </c>
      <c r="DB792" s="70">
        <f t="shared" si="1963"/>
        <v>0.99231142666154359</v>
      </c>
      <c r="DC792" s="70">
        <f>PRODUCT($DB$8:DB792)</f>
        <v>7.2544778051742364E-4</v>
      </c>
      <c r="DD792" s="36">
        <f t="shared" si="1906"/>
        <v>0</v>
      </c>
      <c r="DE792" s="36">
        <f t="shared" si="1907"/>
        <v>0</v>
      </c>
      <c r="DF792" s="36">
        <f t="shared" si="1908"/>
        <v>0</v>
      </c>
      <c r="DG792" s="36">
        <f t="shared" si="1909"/>
        <v>0</v>
      </c>
      <c r="DH792" s="36">
        <f t="shared" si="1910"/>
        <v>0</v>
      </c>
      <c r="DI792" s="36">
        <f t="shared" si="1911"/>
        <v>0</v>
      </c>
      <c r="DJ792" s="36">
        <f t="shared" si="1912"/>
        <v>0</v>
      </c>
      <c r="DK792" s="36">
        <f t="shared" si="1913"/>
        <v>0</v>
      </c>
      <c r="DL792" s="36">
        <f t="shared" si="1914"/>
        <v>0</v>
      </c>
      <c r="DM792" s="36">
        <f t="shared" si="1915"/>
        <v>0</v>
      </c>
      <c r="DN792" s="36">
        <f t="shared" ca="1" si="1964"/>
        <v>4.6137290849905055E-12</v>
      </c>
      <c r="DO792" s="64" cm="1">
        <f t="array" ref="DO792">IFERROR(INDEX(Tbl_FwdNom,$B792,MATCH(LIDt,Tbl_FwdNom_Cols,0)),0)</f>
        <v>7.9051913640000002</v>
      </c>
      <c r="DP792" s="64">
        <f t="shared" ca="1" si="1965"/>
        <v>7.8437177140000003</v>
      </c>
      <c r="DQ792" s="64">
        <f t="shared" ca="1" si="1916"/>
        <v>6.3125854909740209E-3</v>
      </c>
      <c r="DR792" s="70">
        <f t="shared" ca="1" si="1917"/>
        <v>0.99372701327401747</v>
      </c>
      <c r="DS792" s="70">
        <f ca="1">PRODUCT($DR$8:DR792)</f>
        <v>2.3537404911627554E-3</v>
      </c>
      <c r="DT792" s="36">
        <f t="shared" ca="1" si="1918"/>
        <v>0</v>
      </c>
      <c r="DU792" s="36">
        <f t="shared" ca="1" si="1919"/>
        <v>0</v>
      </c>
      <c r="DV792" s="36">
        <f t="shared" ca="1" si="1920"/>
        <v>0</v>
      </c>
      <c r="DW792" s="36">
        <f t="shared" ca="1" si="1921"/>
        <v>0</v>
      </c>
      <c r="DX792" s="36">
        <f t="shared" ca="1" si="1922"/>
        <v>0</v>
      </c>
      <c r="DY792" s="36">
        <f t="shared" ca="1" si="1923"/>
        <v>0</v>
      </c>
      <c r="DZ792" s="36">
        <f t="shared" ca="1" si="1924"/>
        <v>0</v>
      </c>
      <c r="EA792" s="36">
        <f t="shared" ca="1" si="1925"/>
        <v>0</v>
      </c>
      <c r="EB792" s="36">
        <f t="shared" ca="1" si="1926"/>
        <v>0</v>
      </c>
      <c r="EC792" s="36">
        <f t="shared" ca="1" si="1927"/>
        <v>0</v>
      </c>
      <c r="ED792" s="36">
        <f t="shared" ca="1" si="1928"/>
        <v>0</v>
      </c>
      <c r="EE792" s="36">
        <f t="shared" ca="1" si="1966"/>
        <v>0</v>
      </c>
      <c r="EF792" s="36">
        <f t="shared" ca="1" si="1929"/>
        <v>0</v>
      </c>
      <c r="EG792" s="64"/>
      <c r="EH792" s="64"/>
      <c r="EI792" s="64"/>
      <c r="EJ792" s="70"/>
      <c r="EK792" s="70"/>
      <c r="EL792" s="70"/>
      <c r="EM792" s="70"/>
      <c r="EN792" s="70"/>
      <c r="EO792" s="36">
        <f t="shared" si="1930"/>
        <v>0</v>
      </c>
      <c r="EP792" s="36">
        <f t="shared" si="1931"/>
        <v>0</v>
      </c>
      <c r="EQ792" s="36">
        <f t="shared" si="1932"/>
        <v>0</v>
      </c>
      <c r="ER792" s="36">
        <f t="shared" si="1933"/>
        <v>0</v>
      </c>
      <c r="ES792" s="36">
        <f t="shared" si="1934"/>
        <v>0</v>
      </c>
      <c r="ET792" s="36">
        <f t="shared" si="1935"/>
        <v>0</v>
      </c>
      <c r="EU792" s="36">
        <f t="shared" si="1967"/>
        <v>0</v>
      </c>
      <c r="EV792" s="36">
        <f t="shared" si="1936"/>
        <v>0</v>
      </c>
      <c r="EW792" s="36">
        <f t="shared" si="1937"/>
        <v>0</v>
      </c>
      <c r="EX792" s="36">
        <f t="shared" si="1968"/>
        <v>0</v>
      </c>
      <c r="EY792" s="36">
        <f t="shared" si="1938"/>
        <v>0</v>
      </c>
      <c r="EZ792" s="36">
        <f t="shared" si="1939"/>
        <v>0</v>
      </c>
      <c r="FA792" s="36">
        <f t="shared" si="1940"/>
        <v>0</v>
      </c>
      <c r="FB792" s="36">
        <f t="shared" si="1941"/>
        <v>0</v>
      </c>
      <c r="FC792" s="36">
        <f t="shared" si="1969"/>
        <v>0</v>
      </c>
      <c r="FD792" s="36">
        <f t="shared" si="1942"/>
        <v>0</v>
      </c>
      <c r="FE792" s="36">
        <f t="shared" si="1943"/>
        <v>0</v>
      </c>
      <c r="FF792" s="36">
        <f t="shared" si="1970"/>
        <v>0</v>
      </c>
      <c r="FG792" s="36">
        <f t="shared" si="1944"/>
        <v>0</v>
      </c>
      <c r="FH792" s="36">
        <f t="shared" si="1945"/>
        <v>0</v>
      </c>
      <c r="FI792" s="36">
        <f t="shared" si="1946"/>
        <v>0</v>
      </c>
      <c r="FJ792" s="36">
        <f t="shared" ca="1" si="1947"/>
        <v>0</v>
      </c>
      <c r="FK792" s="36">
        <f t="shared" si="1948"/>
        <v>0</v>
      </c>
      <c r="FL792" s="36">
        <f t="shared" si="1949"/>
        <v>0</v>
      </c>
      <c r="FM792" s="36">
        <f t="shared" ca="1" si="1950"/>
        <v>0</v>
      </c>
      <c r="FN792" s="36">
        <f t="shared" ca="1" si="1972"/>
        <v>0</v>
      </c>
    </row>
    <row r="793" spans="2:170" x14ac:dyDescent="0.25">
      <c r="B793" s="2">
        <v>785</v>
      </c>
      <c r="C793" s="2">
        <f t="shared" si="1826"/>
        <v>66</v>
      </c>
      <c r="D793" s="2">
        <f t="shared" si="1823"/>
        <v>809</v>
      </c>
      <c r="E793" s="2">
        <f t="shared" ref="E793:E856" si="1973">IF(D793&lt;=0,0,ROUNDUP(D793/12,0))</f>
        <v>68</v>
      </c>
      <c r="F793" s="189">
        <f t="shared" si="1825"/>
        <v>69610</v>
      </c>
      <c r="G793" s="2">
        <f t="shared" si="1824"/>
        <v>7</v>
      </c>
      <c r="H793" s="187">
        <f t="shared" si="1827"/>
        <v>100</v>
      </c>
      <c r="I793" s="186">
        <f t="shared" ref="I793:I856" si="1974">ROUNDDOWN(H793,0)</f>
        <v>100</v>
      </c>
      <c r="J793" s="2">
        <f t="shared" si="1828"/>
        <v>0</v>
      </c>
      <c r="K793" s="2">
        <f t="shared" si="1829"/>
        <v>1</v>
      </c>
      <c r="L793">
        <f t="shared" si="1830"/>
        <v>2</v>
      </c>
      <c r="M793" s="190">
        <f t="shared" si="1951"/>
        <v>0.74379339957000012</v>
      </c>
      <c r="N793">
        <f t="shared" si="1831"/>
        <v>1</v>
      </c>
      <c r="O793">
        <f t="shared" si="1832"/>
        <v>100</v>
      </c>
      <c r="P793" s="58">
        <f t="shared" si="1833"/>
        <v>3.3470702980650007</v>
      </c>
      <c r="Q793" s="106">
        <f t="shared" si="1834"/>
        <v>1</v>
      </c>
      <c r="R793" s="59">
        <f t="shared" si="1835"/>
        <v>1</v>
      </c>
      <c r="S793" s="32">
        <f t="shared" si="1952"/>
        <v>1</v>
      </c>
      <c r="T793">
        <f t="shared" si="1836"/>
        <v>1</v>
      </c>
      <c r="U793" s="32">
        <f t="shared" si="1953"/>
        <v>1.9583986500000001E-3</v>
      </c>
      <c r="V793">
        <f t="shared" si="1837"/>
        <v>1</v>
      </c>
      <c r="W793">
        <f t="shared" si="1838"/>
        <v>100</v>
      </c>
      <c r="X793" s="58">
        <f t="shared" si="1839"/>
        <v>8.8127939249999995E-3</v>
      </c>
      <c r="Y793" s="58">
        <f t="shared" si="1840"/>
        <v>8.8127939249999995E-3</v>
      </c>
      <c r="Z793" s="32">
        <f t="shared" si="1841"/>
        <v>8.8127939249999995E-3</v>
      </c>
      <c r="AA793" s="32">
        <f t="shared" si="1842"/>
        <v>0</v>
      </c>
      <c r="AB793" s="59">
        <f t="shared" si="1843"/>
        <v>4.9056245199999996E-3</v>
      </c>
      <c r="AC793" s="59">
        <f t="shared" si="1844"/>
        <v>4.9056245199999996E-3</v>
      </c>
      <c r="AD793">
        <f t="shared" si="1845"/>
        <v>1</v>
      </c>
      <c r="AE793" s="59">
        <f t="shared" si="1846"/>
        <v>4.9056245199999996E-3</v>
      </c>
      <c r="AF793" s="59">
        <f t="shared" si="1847"/>
        <v>4.1758461800000006E-3</v>
      </c>
      <c r="AG793" s="59">
        <f t="shared" si="1848"/>
        <v>4.1758461800000006E-3</v>
      </c>
      <c r="AH793">
        <f t="shared" si="1849"/>
        <v>1</v>
      </c>
      <c r="AI793" s="59">
        <f t="shared" si="1850"/>
        <v>4.1758461800000006E-3</v>
      </c>
      <c r="AJ793" s="59">
        <f t="shared" si="1851"/>
        <v>0</v>
      </c>
      <c r="AK793" s="59">
        <f t="shared" si="1852"/>
        <v>0</v>
      </c>
      <c r="AL793" s="59">
        <f t="shared" si="1853"/>
        <v>0</v>
      </c>
      <c r="AM793" s="12">
        <f t="shared" si="1954"/>
        <v>0</v>
      </c>
      <c r="AN793" s="12">
        <f t="shared" si="1955"/>
        <v>0</v>
      </c>
      <c r="AO793" s="66">
        <f t="shared" si="1854"/>
        <v>0</v>
      </c>
      <c r="AP793" s="66">
        <f t="shared" si="1855"/>
        <v>0</v>
      </c>
      <c r="AQ793" s="59">
        <f t="shared" si="1856"/>
        <v>0</v>
      </c>
      <c r="AR793" s="59">
        <f t="shared" si="1857"/>
        <v>0</v>
      </c>
      <c r="AS793" s="59">
        <f t="shared" si="1858"/>
        <v>0</v>
      </c>
      <c r="AT793" s="12">
        <f t="shared" si="1859"/>
        <v>0</v>
      </c>
      <c r="AU793" s="59">
        <f t="shared" si="1956"/>
        <v>0</v>
      </c>
      <c r="AV793" s="59">
        <f t="shared" si="1957"/>
        <v>0</v>
      </c>
      <c r="AW793" s="70">
        <f t="shared" si="1860"/>
        <v>0</v>
      </c>
      <c r="AX793" s="20">
        <f t="shared" si="1861"/>
        <v>200000</v>
      </c>
      <c r="AY793" s="20">
        <f t="shared" si="1862"/>
        <v>0</v>
      </c>
      <c r="AZ793" s="20">
        <f t="shared" si="1863"/>
        <v>0</v>
      </c>
      <c r="BA793" s="20">
        <f t="shared" si="1864"/>
        <v>200000</v>
      </c>
      <c r="BB793" s="36">
        <f t="shared" si="1865"/>
        <v>1</v>
      </c>
      <c r="BC793" s="36">
        <f t="shared" si="1866"/>
        <v>0</v>
      </c>
      <c r="BD793" s="80">
        <f t="shared" si="1867"/>
        <v>0</v>
      </c>
      <c r="BE793" s="36">
        <f t="shared" si="1868"/>
        <v>0</v>
      </c>
      <c r="BF793" s="36">
        <f t="shared" si="1869"/>
        <v>0</v>
      </c>
      <c r="BG793" s="36">
        <f t="shared" si="1870"/>
        <v>0</v>
      </c>
      <c r="BH793" s="36">
        <f t="shared" si="1871"/>
        <v>0</v>
      </c>
      <c r="BI793" s="36">
        <f t="shared" si="1872"/>
        <v>0</v>
      </c>
      <c r="BJ793" s="36">
        <f t="shared" si="1873"/>
        <v>0</v>
      </c>
      <c r="BK793" s="36">
        <f t="shared" si="1874"/>
        <v>0</v>
      </c>
      <c r="BL793" s="68">
        <f>IF(OR(AT793=0,E793&gt;ProjTerm),0,VLOOKUP(D793,'Life Events'!$AE$5:$AI$1206,5,FALSE))</f>
        <v>0</v>
      </c>
      <c r="BM793" s="93">
        <f t="shared" si="1875"/>
        <v>0</v>
      </c>
      <c r="BN793" s="93">
        <f t="shared" si="1876"/>
        <v>0</v>
      </c>
      <c r="BO793" s="36">
        <f t="shared" si="1877"/>
        <v>0</v>
      </c>
      <c r="BP793" s="36">
        <f t="shared" si="1878"/>
        <v>0</v>
      </c>
      <c r="BQ793" s="36">
        <f t="shared" si="1879"/>
        <v>0</v>
      </c>
      <c r="BR793" s="36">
        <f t="shared" si="1880"/>
        <v>154.78110000000001</v>
      </c>
      <c r="BS793" s="36">
        <f t="shared" si="1881"/>
        <v>0</v>
      </c>
      <c r="BT793" s="36">
        <f t="shared" si="1882"/>
        <v>0</v>
      </c>
      <c r="BU793" s="70" cm="1">
        <f t="array" ref="BU793">IF(AND(ActInt=1,$J793=0),INDEX(Tbl_FwdNom,$B793-IVP,MATCH(ValnDt,Tbl_FwdNom_Cols)),INDEX(Tbl_FwdNom,$B793,MATCH(StartDt,Tbl_FwdNom_Cols)))</f>
        <v>9.6984548250000007</v>
      </c>
      <c r="BV793" s="70" cm="1">
        <f t="array" ref="BV793">INDEX(Tbl_FwdReal,$B793,MATCH(StartDt,Tbl_FwdReal_Cols))</f>
        <v>3.398023528</v>
      </c>
      <c r="BW793" s="70" cm="1">
        <f t="array" ref="BW793">IF(RunType&lt;&gt;"OPN",INDEX(Tbl_FwdReal,$B793,MATCH(ValnDt,Tbl_FwdReal_Cols)),IF(AND($J793=0,ActInt=1),INDEX(Tbl_FwdReal,$B793-IVP,MATCH(ValnDt,Tbl_FwdReal_Cols)),-999))*$K793</f>
        <v>3.398023528</v>
      </c>
      <c r="BX793" s="70">
        <f t="shared" si="1883"/>
        <v>3.398023528E-2</v>
      </c>
      <c r="BY793" s="70">
        <f t="shared" si="1958"/>
        <v>6.0933769157529794E-2</v>
      </c>
      <c r="BZ793" s="64">
        <f t="shared" si="1971"/>
        <v>4.9412876480907642E-3</v>
      </c>
      <c r="CA793" s="70" cm="1">
        <f t="array" ref="CA793">IF($J793=1,CA792*(1+INDEX(Tbl_CPI,$B793,MATCH(IF(RunType="OPN",StartDt,ValnDt),Tbl_CPI_Cols))),0)</f>
        <v>0</v>
      </c>
      <c r="CB793" s="70">
        <f t="shared" si="1959"/>
        <v>76.643657781440652</v>
      </c>
      <c r="CC793" s="70">
        <f t="shared" si="1960"/>
        <v>74.776469732475519</v>
      </c>
      <c r="CD793" s="36">
        <f t="shared" si="1884"/>
        <v>378.80513291976553</v>
      </c>
      <c r="CE793" s="36">
        <f t="shared" si="1885"/>
        <v>0</v>
      </c>
      <c r="CF793" s="36">
        <f t="shared" si="1886"/>
        <v>0</v>
      </c>
      <c r="CG793" s="36">
        <f t="shared" si="1887"/>
        <v>0</v>
      </c>
      <c r="CH793" s="36">
        <f t="shared" si="1888"/>
        <v>0</v>
      </c>
      <c r="CI793" s="36">
        <f t="shared" si="1889"/>
        <v>0</v>
      </c>
      <c r="CJ793" s="36">
        <f t="shared" si="1890"/>
        <v>0</v>
      </c>
      <c r="CK793" s="36">
        <f t="shared" si="1891"/>
        <v>0</v>
      </c>
      <c r="CL793" s="36">
        <f t="shared" si="1892"/>
        <v>0</v>
      </c>
      <c r="CM793" s="36">
        <f t="shared" si="1893"/>
        <v>0</v>
      </c>
      <c r="CN793" s="36">
        <f t="shared" si="1894"/>
        <v>0</v>
      </c>
      <c r="CO793" s="20">
        <f t="shared" si="1895"/>
        <v>120000</v>
      </c>
      <c r="CP793" s="20">
        <f t="shared" si="1896"/>
        <v>2</v>
      </c>
      <c r="CQ793" s="64">
        <f t="shared" si="1897"/>
        <v>0.84609915813000003</v>
      </c>
      <c r="CR793" s="64">
        <f t="shared" si="1898"/>
        <v>1</v>
      </c>
      <c r="CS793" s="36">
        <f t="shared" si="1899"/>
        <v>0</v>
      </c>
      <c r="CT793" s="36">
        <f t="shared" si="1900"/>
        <v>0</v>
      </c>
      <c r="CU793" s="36">
        <f t="shared" si="1901"/>
        <v>0</v>
      </c>
      <c r="CV793" s="36">
        <f t="shared" si="1961"/>
        <v>0</v>
      </c>
      <c r="CW793" s="36">
        <f t="shared" si="1902"/>
        <v>0</v>
      </c>
      <c r="CX793" s="36">
        <f t="shared" si="1903"/>
        <v>0</v>
      </c>
      <c r="CY793" s="36">
        <f t="shared" si="1904"/>
        <v>0</v>
      </c>
      <c r="CZ793" s="36">
        <f t="shared" si="1962"/>
        <v>0</v>
      </c>
      <c r="DA793" s="64">
        <f t="shared" si="1905"/>
        <v>7.7435856540317705E-3</v>
      </c>
      <c r="DB793" s="70">
        <f t="shared" si="1963"/>
        <v>0.99231591670315011</v>
      </c>
      <c r="DC793" s="70">
        <f>PRODUCT($DB$8:DB793)</f>
        <v>7.1987337934441287E-4</v>
      </c>
      <c r="DD793" s="36">
        <f t="shared" si="1906"/>
        <v>0</v>
      </c>
      <c r="DE793" s="36">
        <f t="shared" si="1907"/>
        <v>0</v>
      </c>
      <c r="DF793" s="36">
        <f t="shared" si="1908"/>
        <v>0</v>
      </c>
      <c r="DG793" s="36">
        <f t="shared" si="1909"/>
        <v>0</v>
      </c>
      <c r="DH793" s="36">
        <f t="shared" si="1910"/>
        <v>0</v>
      </c>
      <c r="DI793" s="36">
        <f t="shared" si="1911"/>
        <v>0</v>
      </c>
      <c r="DJ793" s="36">
        <f t="shared" si="1912"/>
        <v>0</v>
      </c>
      <c r="DK793" s="36">
        <f t="shared" si="1913"/>
        <v>0</v>
      </c>
      <c r="DL793" s="36">
        <f t="shared" si="1914"/>
        <v>0</v>
      </c>
      <c r="DM793" s="36">
        <f t="shared" si="1915"/>
        <v>0</v>
      </c>
      <c r="DN793" s="36">
        <f t="shared" ca="1" si="1964"/>
        <v>4.6137290849905055E-12</v>
      </c>
      <c r="DO793" s="64" cm="1">
        <f t="array" ref="DO793">IFERROR(INDEX(Tbl_FwdNom,$B793,MATCH(LIDt,Tbl_FwdNom_Cols,0)),0)</f>
        <v>7.9034832890000004</v>
      </c>
      <c r="DP793" s="64">
        <f t="shared" ca="1" si="1965"/>
        <v>7.8420106130000002</v>
      </c>
      <c r="DQ793" s="64">
        <f t="shared" ca="1" si="1916"/>
        <v>6.3112580379081074E-3</v>
      </c>
      <c r="DR793" s="70">
        <f t="shared" ca="1" si="1917"/>
        <v>0.99372832412685741</v>
      </c>
      <c r="DS793" s="70">
        <f ca="1">PRODUCT($DR$8:DR793)</f>
        <v>2.3389785937126912E-3</v>
      </c>
      <c r="DT793" s="36">
        <f t="shared" ca="1" si="1918"/>
        <v>0</v>
      </c>
      <c r="DU793" s="36">
        <f t="shared" ca="1" si="1919"/>
        <v>0</v>
      </c>
      <c r="DV793" s="36">
        <f t="shared" ca="1" si="1920"/>
        <v>0</v>
      </c>
      <c r="DW793" s="36">
        <f t="shared" ca="1" si="1921"/>
        <v>0</v>
      </c>
      <c r="DX793" s="36">
        <f t="shared" ca="1" si="1922"/>
        <v>0</v>
      </c>
      <c r="DY793" s="36">
        <f t="shared" ca="1" si="1923"/>
        <v>0</v>
      </c>
      <c r="DZ793" s="36">
        <f t="shared" ca="1" si="1924"/>
        <v>0</v>
      </c>
      <c r="EA793" s="36">
        <f t="shared" ca="1" si="1925"/>
        <v>0</v>
      </c>
      <c r="EB793" s="36">
        <f t="shared" ca="1" si="1926"/>
        <v>0</v>
      </c>
      <c r="EC793" s="36">
        <f t="shared" ca="1" si="1927"/>
        <v>0</v>
      </c>
      <c r="ED793" s="36">
        <f t="shared" ca="1" si="1928"/>
        <v>0</v>
      </c>
      <c r="EE793" s="36">
        <f t="shared" ca="1" si="1966"/>
        <v>0</v>
      </c>
      <c r="EF793" s="36">
        <f t="shared" ca="1" si="1929"/>
        <v>0</v>
      </c>
      <c r="EG793" s="64"/>
      <c r="EH793" s="64"/>
      <c r="EI793" s="64"/>
      <c r="EJ793" s="70"/>
      <c r="EK793" s="70"/>
      <c r="EL793" s="70"/>
      <c r="EM793" s="70"/>
      <c r="EN793" s="70"/>
      <c r="EO793" s="36">
        <f t="shared" si="1930"/>
        <v>0</v>
      </c>
      <c r="EP793" s="36">
        <f t="shared" si="1931"/>
        <v>0</v>
      </c>
      <c r="EQ793" s="36">
        <f t="shared" si="1932"/>
        <v>0</v>
      </c>
      <c r="ER793" s="36">
        <f t="shared" si="1933"/>
        <v>0</v>
      </c>
      <c r="ES793" s="36">
        <f t="shared" si="1934"/>
        <v>0</v>
      </c>
      <c r="ET793" s="36">
        <f t="shared" si="1935"/>
        <v>0</v>
      </c>
      <c r="EU793" s="36">
        <f t="shared" si="1967"/>
        <v>0</v>
      </c>
      <c r="EV793" s="36">
        <f t="shared" si="1936"/>
        <v>0</v>
      </c>
      <c r="EW793" s="36">
        <f t="shared" si="1937"/>
        <v>0</v>
      </c>
      <c r="EX793" s="36">
        <f t="shared" si="1968"/>
        <v>0</v>
      </c>
      <c r="EY793" s="36">
        <f t="shared" si="1938"/>
        <v>0</v>
      </c>
      <c r="EZ793" s="36">
        <f t="shared" si="1939"/>
        <v>0</v>
      </c>
      <c r="FA793" s="36">
        <f t="shared" si="1940"/>
        <v>0</v>
      </c>
      <c r="FB793" s="36">
        <f t="shared" si="1941"/>
        <v>0</v>
      </c>
      <c r="FC793" s="36">
        <f t="shared" si="1969"/>
        <v>0</v>
      </c>
      <c r="FD793" s="36">
        <f t="shared" si="1942"/>
        <v>0</v>
      </c>
      <c r="FE793" s="36">
        <f t="shared" si="1943"/>
        <v>0</v>
      </c>
      <c r="FF793" s="36">
        <f t="shared" si="1970"/>
        <v>0</v>
      </c>
      <c r="FG793" s="36">
        <f t="shared" si="1944"/>
        <v>0</v>
      </c>
      <c r="FH793" s="36">
        <f t="shared" si="1945"/>
        <v>0</v>
      </c>
      <c r="FI793" s="36">
        <f t="shared" si="1946"/>
        <v>0</v>
      </c>
      <c r="FJ793" s="36">
        <f t="shared" ca="1" si="1947"/>
        <v>0</v>
      </c>
      <c r="FK793" s="36">
        <f t="shared" si="1948"/>
        <v>0</v>
      </c>
      <c r="FL793" s="36">
        <f t="shared" si="1949"/>
        <v>0</v>
      </c>
      <c r="FM793" s="36">
        <f t="shared" ca="1" si="1950"/>
        <v>0</v>
      </c>
      <c r="FN793" s="36">
        <f t="shared" ca="1" si="1972"/>
        <v>0</v>
      </c>
    </row>
    <row r="794" spans="2:170" x14ac:dyDescent="0.25">
      <c r="B794" s="2">
        <v>786</v>
      </c>
      <c r="C794" s="2">
        <f t="shared" si="1826"/>
        <v>66</v>
      </c>
      <c r="D794" s="2">
        <f t="shared" ref="D794:D857" si="1975">D793+1</f>
        <v>810</v>
      </c>
      <c r="E794" s="2">
        <f t="shared" si="1973"/>
        <v>68</v>
      </c>
      <c r="F794" s="189">
        <f t="shared" si="1825"/>
        <v>69641</v>
      </c>
      <c r="G794" s="2">
        <f t="shared" si="1824"/>
        <v>8</v>
      </c>
      <c r="H794" s="187">
        <f t="shared" si="1827"/>
        <v>100.08333333333334</v>
      </c>
      <c r="I794" s="186">
        <f t="shared" si="1974"/>
        <v>100</v>
      </c>
      <c r="J794" s="2">
        <f t="shared" si="1828"/>
        <v>0</v>
      </c>
      <c r="K794" s="2">
        <f t="shared" si="1829"/>
        <v>1</v>
      </c>
      <c r="L794">
        <f t="shared" si="1830"/>
        <v>2</v>
      </c>
      <c r="M794" s="190">
        <f t="shared" si="1951"/>
        <v>0.74379339957000012</v>
      </c>
      <c r="N794">
        <f t="shared" si="1831"/>
        <v>1</v>
      </c>
      <c r="O794">
        <f t="shared" si="1832"/>
        <v>100</v>
      </c>
      <c r="P794" s="58">
        <f t="shared" si="1833"/>
        <v>3.3470702980650007</v>
      </c>
      <c r="Q794" s="106">
        <f t="shared" si="1834"/>
        <v>1</v>
      </c>
      <c r="R794" s="59">
        <f t="shared" si="1835"/>
        <v>1</v>
      </c>
      <c r="S794" s="32">
        <f t="shared" si="1952"/>
        <v>1</v>
      </c>
      <c r="T794">
        <f t="shared" si="1836"/>
        <v>1</v>
      </c>
      <c r="U794" s="32">
        <f t="shared" si="1953"/>
        <v>1.9583986500000001E-3</v>
      </c>
      <c r="V794">
        <f t="shared" si="1837"/>
        <v>1</v>
      </c>
      <c r="W794">
        <f t="shared" si="1838"/>
        <v>100</v>
      </c>
      <c r="X794" s="58">
        <f t="shared" si="1839"/>
        <v>8.8127939249999995E-3</v>
      </c>
      <c r="Y794" s="58">
        <f t="shared" si="1840"/>
        <v>8.8127939249999995E-3</v>
      </c>
      <c r="Z794" s="32">
        <f t="shared" si="1841"/>
        <v>8.8127939249999995E-3</v>
      </c>
      <c r="AA794" s="32">
        <f t="shared" si="1842"/>
        <v>0</v>
      </c>
      <c r="AB794" s="59">
        <f t="shared" si="1843"/>
        <v>4.9056245199999996E-3</v>
      </c>
      <c r="AC794" s="59">
        <f t="shared" si="1844"/>
        <v>4.9056245199999996E-3</v>
      </c>
      <c r="AD794">
        <f t="shared" si="1845"/>
        <v>1</v>
      </c>
      <c r="AE794" s="59">
        <f t="shared" si="1846"/>
        <v>4.9056245199999996E-3</v>
      </c>
      <c r="AF794" s="59">
        <f t="shared" si="1847"/>
        <v>4.1758461800000006E-3</v>
      </c>
      <c r="AG794" s="59">
        <f t="shared" si="1848"/>
        <v>4.1758461800000006E-3</v>
      </c>
      <c r="AH794">
        <f t="shared" si="1849"/>
        <v>1</v>
      </c>
      <c r="AI794" s="59">
        <f t="shared" si="1850"/>
        <v>4.1758461800000006E-3</v>
      </c>
      <c r="AJ794" s="59">
        <f t="shared" si="1851"/>
        <v>0</v>
      </c>
      <c r="AK794" s="59">
        <f t="shared" si="1852"/>
        <v>0</v>
      </c>
      <c r="AL794" s="59">
        <f t="shared" si="1853"/>
        <v>0</v>
      </c>
      <c r="AM794" s="12">
        <f t="shared" si="1954"/>
        <v>0</v>
      </c>
      <c r="AN794" s="12">
        <f t="shared" si="1955"/>
        <v>0</v>
      </c>
      <c r="AO794" s="66">
        <f t="shared" si="1854"/>
        <v>0</v>
      </c>
      <c r="AP794" s="66">
        <f t="shared" si="1855"/>
        <v>0</v>
      </c>
      <c r="AQ794" s="59">
        <f t="shared" si="1856"/>
        <v>0</v>
      </c>
      <c r="AR794" s="59">
        <f t="shared" si="1857"/>
        <v>0</v>
      </c>
      <c r="AS794" s="59">
        <f t="shared" si="1858"/>
        <v>0</v>
      </c>
      <c r="AT794" s="12">
        <f t="shared" si="1859"/>
        <v>0</v>
      </c>
      <c r="AU794" s="59">
        <f t="shared" si="1956"/>
        <v>0</v>
      </c>
      <c r="AV794" s="59">
        <f t="shared" si="1957"/>
        <v>0</v>
      </c>
      <c r="AW794" s="70">
        <f t="shared" si="1860"/>
        <v>0</v>
      </c>
      <c r="AX794" s="20">
        <f t="shared" si="1861"/>
        <v>200000</v>
      </c>
      <c r="AY794" s="20">
        <f t="shared" si="1862"/>
        <v>0</v>
      </c>
      <c r="AZ794" s="20">
        <f t="shared" si="1863"/>
        <v>0</v>
      </c>
      <c r="BA794" s="20">
        <f t="shared" si="1864"/>
        <v>200000</v>
      </c>
      <c r="BB794" s="36">
        <f t="shared" si="1865"/>
        <v>1</v>
      </c>
      <c r="BC794" s="36">
        <f t="shared" si="1866"/>
        <v>0</v>
      </c>
      <c r="BD794" s="80">
        <f t="shared" si="1867"/>
        <v>0</v>
      </c>
      <c r="BE794" s="36">
        <f t="shared" si="1868"/>
        <v>0</v>
      </c>
      <c r="BF794" s="36">
        <f t="shared" si="1869"/>
        <v>0</v>
      </c>
      <c r="BG794" s="36">
        <f t="shared" si="1870"/>
        <v>0</v>
      </c>
      <c r="BH794" s="36">
        <f t="shared" si="1871"/>
        <v>0</v>
      </c>
      <c r="BI794" s="36">
        <f t="shared" si="1872"/>
        <v>0</v>
      </c>
      <c r="BJ794" s="36">
        <f t="shared" si="1873"/>
        <v>0</v>
      </c>
      <c r="BK794" s="36">
        <f t="shared" si="1874"/>
        <v>0</v>
      </c>
      <c r="BL794" s="68">
        <f>IF(OR(AT794=0,E794&gt;ProjTerm),0,VLOOKUP(D794,'Life Events'!$AE$5:$AI$1206,5,FALSE))</f>
        <v>0</v>
      </c>
      <c r="BM794" s="93">
        <f t="shared" si="1875"/>
        <v>0</v>
      </c>
      <c r="BN794" s="93">
        <f t="shared" si="1876"/>
        <v>0</v>
      </c>
      <c r="BO794" s="36">
        <f t="shared" si="1877"/>
        <v>0</v>
      </c>
      <c r="BP794" s="36">
        <f t="shared" si="1878"/>
        <v>0</v>
      </c>
      <c r="BQ794" s="36">
        <f t="shared" si="1879"/>
        <v>0</v>
      </c>
      <c r="BR794" s="36">
        <f t="shared" si="1880"/>
        <v>154.78110000000001</v>
      </c>
      <c r="BS794" s="36">
        <f t="shared" si="1881"/>
        <v>0</v>
      </c>
      <c r="BT794" s="36">
        <f t="shared" si="1882"/>
        <v>0</v>
      </c>
      <c r="BU794" s="70" cm="1">
        <f t="array" ref="BU794">IF(AND(ActInt=1,$J794=0),INDEX(Tbl_FwdNom,$B794-IVP,MATCH(ValnDt,Tbl_FwdNom_Cols)),INDEX(Tbl_FwdNom,$B794,MATCH(StartDt,Tbl_FwdNom_Cols)))</f>
        <v>9.6924985960000001</v>
      </c>
      <c r="BV794" s="70" cm="1">
        <f t="array" ref="BV794">INDEX(Tbl_FwdReal,$B794,MATCH(StartDt,Tbl_FwdReal_Cols))</f>
        <v>3.394642916</v>
      </c>
      <c r="BW794" s="70" cm="1">
        <f t="array" ref="BW794">IF(RunType&lt;&gt;"OPN",INDEX(Tbl_FwdReal,$B794,MATCH(ValnDt,Tbl_FwdReal_Cols)),IF(AND($J794=0,ActInt=1),INDEX(Tbl_FwdReal,$B794-IVP,MATCH(ValnDt,Tbl_FwdReal_Cols)),-999))*$K794</f>
        <v>3.394642916</v>
      </c>
      <c r="BX794" s="70">
        <f t="shared" si="1883"/>
        <v>3.394642916E-2</v>
      </c>
      <c r="BY794" s="70">
        <f t="shared" si="1958"/>
        <v>6.0910850914360326E-2</v>
      </c>
      <c r="BZ794" s="64">
        <f t="shared" si="1971"/>
        <v>4.9394785721690315E-3</v>
      </c>
      <c r="CA794" s="70" cm="1">
        <f t="array" ref="CA794">IF($J794=1,CA793*(1+INDEX(Tbl_CPI,$B794,MATCH(IF(RunType="OPN",StartDt,ValnDt),Tbl_CPI_Cols))),0)</f>
        <v>0</v>
      </c>
      <c r="CB794" s="70">
        <f t="shared" si="1959"/>
        <v>77.022237486744729</v>
      </c>
      <c r="CC794" s="70">
        <f t="shared" si="1960"/>
        <v>74.776469732475519</v>
      </c>
      <c r="CD794" s="36">
        <f t="shared" si="1884"/>
        <v>378.80513291976553</v>
      </c>
      <c r="CE794" s="36">
        <f t="shared" si="1885"/>
        <v>0</v>
      </c>
      <c r="CF794" s="36">
        <f t="shared" si="1886"/>
        <v>0</v>
      </c>
      <c r="CG794" s="36">
        <f t="shared" si="1887"/>
        <v>0</v>
      </c>
      <c r="CH794" s="36">
        <f t="shared" si="1888"/>
        <v>0</v>
      </c>
      <c r="CI794" s="36">
        <f t="shared" si="1889"/>
        <v>0</v>
      </c>
      <c r="CJ794" s="36">
        <f t="shared" si="1890"/>
        <v>0</v>
      </c>
      <c r="CK794" s="36">
        <f t="shared" si="1891"/>
        <v>0</v>
      </c>
      <c r="CL794" s="36">
        <f t="shared" si="1892"/>
        <v>0</v>
      </c>
      <c r="CM794" s="36">
        <f t="shared" si="1893"/>
        <v>0</v>
      </c>
      <c r="CN794" s="36">
        <f t="shared" si="1894"/>
        <v>0</v>
      </c>
      <c r="CO794" s="20">
        <f t="shared" si="1895"/>
        <v>120000</v>
      </c>
      <c r="CP794" s="20">
        <f t="shared" si="1896"/>
        <v>2</v>
      </c>
      <c r="CQ794" s="64">
        <f t="shared" si="1897"/>
        <v>0.84609915813000003</v>
      </c>
      <c r="CR794" s="64">
        <f t="shared" si="1898"/>
        <v>1</v>
      </c>
      <c r="CS794" s="36">
        <f t="shared" si="1899"/>
        <v>0</v>
      </c>
      <c r="CT794" s="36">
        <f t="shared" si="1900"/>
        <v>0</v>
      </c>
      <c r="CU794" s="36">
        <f t="shared" si="1901"/>
        <v>0</v>
      </c>
      <c r="CV794" s="36">
        <f t="shared" si="1961"/>
        <v>0</v>
      </c>
      <c r="CW794" s="36">
        <f t="shared" si="1902"/>
        <v>0</v>
      </c>
      <c r="CX794" s="36">
        <f t="shared" si="1903"/>
        <v>0</v>
      </c>
      <c r="CY794" s="36">
        <f t="shared" si="1904"/>
        <v>0</v>
      </c>
      <c r="CZ794" s="36">
        <f t="shared" si="1962"/>
        <v>0</v>
      </c>
      <c r="DA794" s="64">
        <f t="shared" si="1905"/>
        <v>7.7390258048237737E-3</v>
      </c>
      <c r="DB794" s="70">
        <f t="shared" si="1963"/>
        <v>0.99232040676538946</v>
      </c>
      <c r="DC794" s="70">
        <f>PRODUCT($DB$8:DB794)</f>
        <v>7.1434504461062327E-4</v>
      </c>
      <c r="DD794" s="36">
        <f t="shared" si="1906"/>
        <v>0</v>
      </c>
      <c r="DE794" s="36">
        <f t="shared" si="1907"/>
        <v>0</v>
      </c>
      <c r="DF794" s="36">
        <f t="shared" si="1908"/>
        <v>0</v>
      </c>
      <c r="DG794" s="36">
        <f t="shared" si="1909"/>
        <v>0</v>
      </c>
      <c r="DH794" s="36">
        <f t="shared" si="1910"/>
        <v>0</v>
      </c>
      <c r="DI794" s="36">
        <f t="shared" si="1911"/>
        <v>0</v>
      </c>
      <c r="DJ794" s="36">
        <f t="shared" si="1912"/>
        <v>0</v>
      </c>
      <c r="DK794" s="36">
        <f t="shared" si="1913"/>
        <v>0</v>
      </c>
      <c r="DL794" s="36">
        <f t="shared" si="1914"/>
        <v>0</v>
      </c>
      <c r="DM794" s="36">
        <f t="shared" si="1915"/>
        <v>0</v>
      </c>
      <c r="DN794" s="36">
        <f t="shared" ca="1" si="1964"/>
        <v>4.6137290849905055E-12</v>
      </c>
      <c r="DO794" s="64" cm="1">
        <f t="array" ref="DO794">IFERROR(INDEX(Tbl_FwdNom,$B794,MATCH(LIDt,Tbl_FwdNom_Cols,0)),0)</f>
        <v>7.9017752420000003</v>
      </c>
      <c r="DP794" s="64">
        <f t="shared" ca="1" si="1965"/>
        <v>7.8403035389999998</v>
      </c>
      <c r="DQ794" s="64">
        <f t="shared" ca="1" si="1916"/>
        <v>6.3099305865759181E-3</v>
      </c>
      <c r="DR794" s="70">
        <f t="shared" ca="1" si="1917"/>
        <v>0.99372963498144362</v>
      </c>
      <c r="DS794" s="70">
        <f ca="1">PRODUCT($DR$8:DR794)</f>
        <v>2.3243123441595232E-3</v>
      </c>
      <c r="DT794" s="36">
        <f t="shared" ca="1" si="1918"/>
        <v>0</v>
      </c>
      <c r="DU794" s="36">
        <f t="shared" ca="1" si="1919"/>
        <v>0</v>
      </c>
      <c r="DV794" s="36">
        <f t="shared" ca="1" si="1920"/>
        <v>0</v>
      </c>
      <c r="DW794" s="36">
        <f t="shared" ca="1" si="1921"/>
        <v>0</v>
      </c>
      <c r="DX794" s="36">
        <f t="shared" ca="1" si="1922"/>
        <v>0</v>
      </c>
      <c r="DY794" s="36">
        <f t="shared" ca="1" si="1923"/>
        <v>0</v>
      </c>
      <c r="DZ794" s="36">
        <f t="shared" ca="1" si="1924"/>
        <v>0</v>
      </c>
      <c r="EA794" s="36">
        <f t="shared" ca="1" si="1925"/>
        <v>0</v>
      </c>
      <c r="EB794" s="36">
        <f t="shared" ca="1" si="1926"/>
        <v>0</v>
      </c>
      <c r="EC794" s="36">
        <f t="shared" ca="1" si="1927"/>
        <v>0</v>
      </c>
      <c r="ED794" s="36">
        <f t="shared" ca="1" si="1928"/>
        <v>0</v>
      </c>
      <c r="EE794" s="36">
        <f t="shared" ca="1" si="1966"/>
        <v>0</v>
      </c>
      <c r="EF794" s="36">
        <f t="shared" ca="1" si="1929"/>
        <v>0</v>
      </c>
      <c r="EG794" s="64"/>
      <c r="EH794" s="64"/>
      <c r="EI794" s="64"/>
      <c r="EJ794" s="70"/>
      <c r="EK794" s="70"/>
      <c r="EL794" s="70"/>
      <c r="EM794" s="70"/>
      <c r="EN794" s="70"/>
      <c r="EO794" s="36">
        <f t="shared" si="1930"/>
        <v>0</v>
      </c>
      <c r="EP794" s="36">
        <f t="shared" si="1931"/>
        <v>0</v>
      </c>
      <c r="EQ794" s="36">
        <f t="shared" si="1932"/>
        <v>0</v>
      </c>
      <c r="ER794" s="36">
        <f t="shared" si="1933"/>
        <v>0</v>
      </c>
      <c r="ES794" s="36">
        <f t="shared" si="1934"/>
        <v>0</v>
      </c>
      <c r="ET794" s="36">
        <f t="shared" si="1935"/>
        <v>0</v>
      </c>
      <c r="EU794" s="36">
        <f t="shared" si="1967"/>
        <v>0</v>
      </c>
      <c r="EV794" s="36">
        <f t="shared" si="1936"/>
        <v>0</v>
      </c>
      <c r="EW794" s="36">
        <f t="shared" si="1937"/>
        <v>0</v>
      </c>
      <c r="EX794" s="36">
        <f t="shared" si="1968"/>
        <v>0</v>
      </c>
      <c r="EY794" s="36">
        <f t="shared" si="1938"/>
        <v>0</v>
      </c>
      <c r="EZ794" s="36">
        <f t="shared" si="1939"/>
        <v>0</v>
      </c>
      <c r="FA794" s="36">
        <f t="shared" si="1940"/>
        <v>0</v>
      </c>
      <c r="FB794" s="36">
        <f t="shared" si="1941"/>
        <v>0</v>
      </c>
      <c r="FC794" s="36">
        <f t="shared" si="1969"/>
        <v>0</v>
      </c>
      <c r="FD794" s="36">
        <f t="shared" si="1942"/>
        <v>0</v>
      </c>
      <c r="FE794" s="36">
        <f t="shared" si="1943"/>
        <v>0</v>
      </c>
      <c r="FF794" s="36">
        <f t="shared" si="1970"/>
        <v>0</v>
      </c>
      <c r="FG794" s="36">
        <f t="shared" si="1944"/>
        <v>0</v>
      </c>
      <c r="FH794" s="36">
        <f t="shared" si="1945"/>
        <v>0</v>
      </c>
      <c r="FI794" s="36">
        <f t="shared" si="1946"/>
        <v>0</v>
      </c>
      <c r="FJ794" s="36">
        <f t="shared" ca="1" si="1947"/>
        <v>0</v>
      </c>
      <c r="FK794" s="36">
        <f t="shared" si="1948"/>
        <v>0</v>
      </c>
      <c r="FL794" s="36">
        <f t="shared" si="1949"/>
        <v>0</v>
      </c>
      <c r="FM794" s="36">
        <f t="shared" ca="1" si="1950"/>
        <v>0</v>
      </c>
      <c r="FN794" s="36">
        <f t="shared" ca="1" si="1972"/>
        <v>0</v>
      </c>
    </row>
    <row r="795" spans="2:170" x14ac:dyDescent="0.25">
      <c r="B795" s="2">
        <v>787</v>
      </c>
      <c r="C795" s="2">
        <f t="shared" si="1826"/>
        <v>66</v>
      </c>
      <c r="D795" s="2">
        <f t="shared" si="1975"/>
        <v>811</v>
      </c>
      <c r="E795" s="2">
        <f t="shared" si="1973"/>
        <v>68</v>
      </c>
      <c r="F795" s="189">
        <f t="shared" si="1825"/>
        <v>69671</v>
      </c>
      <c r="G795" s="2">
        <f t="shared" ref="G795:G858" si="1976">MONTH(F795)</f>
        <v>9</v>
      </c>
      <c r="H795" s="187">
        <f t="shared" si="1827"/>
        <v>100.16666666666666</v>
      </c>
      <c r="I795" s="186">
        <f t="shared" si="1974"/>
        <v>100</v>
      </c>
      <c r="J795" s="2">
        <f t="shared" si="1828"/>
        <v>0</v>
      </c>
      <c r="K795" s="2">
        <f t="shared" si="1829"/>
        <v>1</v>
      </c>
      <c r="L795">
        <f t="shared" si="1830"/>
        <v>2</v>
      </c>
      <c r="M795" s="190">
        <f t="shared" si="1951"/>
        <v>0.74379339957000012</v>
      </c>
      <c r="N795">
        <f t="shared" si="1831"/>
        <v>1</v>
      </c>
      <c r="O795">
        <f t="shared" si="1832"/>
        <v>100</v>
      </c>
      <c r="P795" s="58">
        <f t="shared" si="1833"/>
        <v>3.3470702980650007</v>
      </c>
      <c r="Q795" s="106">
        <f t="shared" si="1834"/>
        <v>1</v>
      </c>
      <c r="R795" s="59">
        <f t="shared" si="1835"/>
        <v>1</v>
      </c>
      <c r="S795" s="32">
        <f t="shared" si="1952"/>
        <v>1</v>
      </c>
      <c r="T795">
        <f t="shared" si="1836"/>
        <v>1</v>
      </c>
      <c r="U795" s="32">
        <f t="shared" si="1953"/>
        <v>1.9583986500000001E-3</v>
      </c>
      <c r="V795">
        <f t="shared" si="1837"/>
        <v>1</v>
      </c>
      <c r="W795">
        <f t="shared" si="1838"/>
        <v>100</v>
      </c>
      <c r="X795" s="58">
        <f t="shared" si="1839"/>
        <v>8.8127939249999995E-3</v>
      </c>
      <c r="Y795" s="58">
        <f t="shared" si="1840"/>
        <v>8.8127939249999995E-3</v>
      </c>
      <c r="Z795" s="32">
        <f t="shared" si="1841"/>
        <v>8.8127939249999995E-3</v>
      </c>
      <c r="AA795" s="32">
        <f t="shared" si="1842"/>
        <v>0</v>
      </c>
      <c r="AB795" s="59">
        <f t="shared" si="1843"/>
        <v>4.9056245199999996E-3</v>
      </c>
      <c r="AC795" s="59">
        <f t="shared" si="1844"/>
        <v>4.9056245199999996E-3</v>
      </c>
      <c r="AD795">
        <f t="shared" si="1845"/>
        <v>1</v>
      </c>
      <c r="AE795" s="59">
        <f t="shared" si="1846"/>
        <v>4.9056245199999996E-3</v>
      </c>
      <c r="AF795" s="59">
        <f t="shared" si="1847"/>
        <v>4.1758461800000006E-3</v>
      </c>
      <c r="AG795" s="59">
        <f t="shared" si="1848"/>
        <v>4.1758461800000006E-3</v>
      </c>
      <c r="AH795">
        <f t="shared" si="1849"/>
        <v>1</v>
      </c>
      <c r="AI795" s="59">
        <f t="shared" si="1850"/>
        <v>4.1758461800000006E-3</v>
      </c>
      <c r="AJ795" s="59">
        <f t="shared" si="1851"/>
        <v>0</v>
      </c>
      <c r="AK795" s="59">
        <f t="shared" si="1852"/>
        <v>0</v>
      </c>
      <c r="AL795" s="59">
        <f t="shared" si="1853"/>
        <v>0</v>
      </c>
      <c r="AM795" s="12">
        <f t="shared" si="1954"/>
        <v>0</v>
      </c>
      <c r="AN795" s="12">
        <f t="shared" si="1955"/>
        <v>0</v>
      </c>
      <c r="AO795" s="66">
        <f t="shared" si="1854"/>
        <v>0</v>
      </c>
      <c r="AP795" s="66">
        <f t="shared" si="1855"/>
        <v>0</v>
      </c>
      <c r="AQ795" s="59">
        <f t="shared" si="1856"/>
        <v>0</v>
      </c>
      <c r="AR795" s="59">
        <f t="shared" si="1857"/>
        <v>0</v>
      </c>
      <c r="AS795" s="59">
        <f t="shared" si="1858"/>
        <v>0</v>
      </c>
      <c r="AT795" s="12">
        <f t="shared" si="1859"/>
        <v>0</v>
      </c>
      <c r="AU795" s="59">
        <f t="shared" si="1956"/>
        <v>0</v>
      </c>
      <c r="AV795" s="59">
        <f t="shared" si="1957"/>
        <v>0</v>
      </c>
      <c r="AW795" s="70">
        <f t="shared" si="1860"/>
        <v>0</v>
      </c>
      <c r="AX795" s="20">
        <f t="shared" si="1861"/>
        <v>200000</v>
      </c>
      <c r="AY795" s="20">
        <f t="shared" si="1862"/>
        <v>0</v>
      </c>
      <c r="AZ795" s="20">
        <f t="shared" si="1863"/>
        <v>0</v>
      </c>
      <c r="BA795" s="20">
        <f t="shared" si="1864"/>
        <v>200000</v>
      </c>
      <c r="BB795" s="36">
        <f t="shared" si="1865"/>
        <v>1</v>
      </c>
      <c r="BC795" s="36">
        <f t="shared" si="1866"/>
        <v>0</v>
      </c>
      <c r="BD795" s="80">
        <f t="shared" si="1867"/>
        <v>0</v>
      </c>
      <c r="BE795" s="36">
        <f t="shared" si="1868"/>
        <v>0</v>
      </c>
      <c r="BF795" s="36">
        <f t="shared" si="1869"/>
        <v>0</v>
      </c>
      <c r="BG795" s="36">
        <f t="shared" si="1870"/>
        <v>0</v>
      </c>
      <c r="BH795" s="36">
        <f t="shared" si="1871"/>
        <v>0</v>
      </c>
      <c r="BI795" s="36">
        <f t="shared" si="1872"/>
        <v>0</v>
      </c>
      <c r="BJ795" s="36">
        <f t="shared" si="1873"/>
        <v>0</v>
      </c>
      <c r="BK795" s="36">
        <f t="shared" si="1874"/>
        <v>0</v>
      </c>
      <c r="BL795" s="68">
        <f>IF(OR(AT795=0,E795&gt;ProjTerm),0,VLOOKUP(D795,'Life Events'!$AE$5:$AI$1206,5,FALSE))</f>
        <v>0</v>
      </c>
      <c r="BM795" s="93">
        <f t="shared" si="1875"/>
        <v>0</v>
      </c>
      <c r="BN795" s="93">
        <f t="shared" si="1876"/>
        <v>0</v>
      </c>
      <c r="BO795" s="36">
        <f t="shared" si="1877"/>
        <v>0</v>
      </c>
      <c r="BP795" s="36">
        <f t="shared" si="1878"/>
        <v>0</v>
      </c>
      <c r="BQ795" s="36">
        <f t="shared" si="1879"/>
        <v>0</v>
      </c>
      <c r="BR795" s="36">
        <f t="shared" si="1880"/>
        <v>154.78110000000001</v>
      </c>
      <c r="BS795" s="36">
        <f t="shared" si="1881"/>
        <v>0</v>
      </c>
      <c r="BT795" s="36">
        <f t="shared" si="1882"/>
        <v>0</v>
      </c>
      <c r="BU795" s="70" cm="1">
        <f t="array" ref="BU795">IF(AND(ActInt=1,$J795=0),INDEX(Tbl_FwdNom,$B795-IVP,MATCH(ValnDt,Tbl_FwdNom_Cols)),INDEX(Tbl_FwdNom,$B795,MATCH(StartDt,Tbl_FwdNom_Cols)))</f>
        <v>9.6865426899999996</v>
      </c>
      <c r="BV795" s="70" cm="1">
        <f t="array" ref="BV795">INDEX(Tbl_FwdReal,$B795,MATCH(StartDt,Tbl_FwdReal_Cols))</f>
        <v>3.3912624139999998</v>
      </c>
      <c r="BW795" s="70" cm="1">
        <f t="array" ref="BW795">IF(RunType&lt;&gt;"OPN",INDEX(Tbl_FwdReal,$B795,MATCH(ValnDt,Tbl_FwdReal_Cols)),IF(AND($J795=0,ActInt=1),INDEX(Tbl_FwdReal,$B795-IVP,MATCH(ValnDt,Tbl_FwdReal_Cols)),-999))*$K795</f>
        <v>3.3912624139999998</v>
      </c>
      <c r="BX795" s="70">
        <f t="shared" si="1883"/>
        <v>3.391262414E-2</v>
      </c>
      <c r="BY795" s="70">
        <f t="shared" si="1958"/>
        <v>6.0887933167818264E-2</v>
      </c>
      <c r="BZ795" s="64">
        <f t="shared" si="1971"/>
        <v>4.9376694996261516E-3</v>
      </c>
      <c r="CA795" s="70" cm="1">
        <f t="array" ref="CA795">IF($J795=1,CA794*(1+INDEX(Tbl_CPI,$B795,MATCH(IF(RunType="OPN",StartDt,ValnDt),Tbl_CPI_Cols))),0)</f>
        <v>0</v>
      </c>
      <c r="CB795" s="70">
        <f t="shared" si="1959"/>
        <v>77.402547839575988</v>
      </c>
      <c r="CC795" s="70">
        <f t="shared" si="1960"/>
        <v>74.776469732475519</v>
      </c>
      <c r="CD795" s="36">
        <f t="shared" si="1884"/>
        <v>378.80513291976553</v>
      </c>
      <c r="CE795" s="36">
        <f t="shared" si="1885"/>
        <v>0</v>
      </c>
      <c r="CF795" s="36">
        <f t="shared" si="1886"/>
        <v>0</v>
      </c>
      <c r="CG795" s="36">
        <f t="shared" si="1887"/>
        <v>0</v>
      </c>
      <c r="CH795" s="36">
        <f t="shared" si="1888"/>
        <v>0</v>
      </c>
      <c r="CI795" s="36">
        <f t="shared" si="1889"/>
        <v>0</v>
      </c>
      <c r="CJ795" s="36">
        <f t="shared" si="1890"/>
        <v>0</v>
      </c>
      <c r="CK795" s="36">
        <f t="shared" si="1891"/>
        <v>0</v>
      </c>
      <c r="CL795" s="36">
        <f t="shared" si="1892"/>
        <v>0</v>
      </c>
      <c r="CM795" s="36">
        <f t="shared" si="1893"/>
        <v>0</v>
      </c>
      <c r="CN795" s="36">
        <f t="shared" si="1894"/>
        <v>0</v>
      </c>
      <c r="CO795" s="20">
        <f t="shared" si="1895"/>
        <v>120000</v>
      </c>
      <c r="CP795" s="20">
        <f t="shared" si="1896"/>
        <v>2</v>
      </c>
      <c r="CQ795" s="64">
        <f t="shared" si="1897"/>
        <v>0.84609915813000003</v>
      </c>
      <c r="CR795" s="64">
        <f t="shared" si="1898"/>
        <v>1</v>
      </c>
      <c r="CS795" s="36">
        <f t="shared" si="1899"/>
        <v>0</v>
      </c>
      <c r="CT795" s="36">
        <f t="shared" si="1900"/>
        <v>0</v>
      </c>
      <c r="CU795" s="36">
        <f t="shared" si="1901"/>
        <v>0</v>
      </c>
      <c r="CV795" s="36">
        <f t="shared" si="1961"/>
        <v>0</v>
      </c>
      <c r="CW795" s="36">
        <f t="shared" si="1902"/>
        <v>0</v>
      </c>
      <c r="CX795" s="36">
        <f t="shared" si="1903"/>
        <v>0</v>
      </c>
      <c r="CY795" s="36">
        <f t="shared" si="1904"/>
        <v>0</v>
      </c>
      <c r="CZ795" s="36">
        <f t="shared" si="1962"/>
        <v>0</v>
      </c>
      <c r="DA795" s="64">
        <f t="shared" si="1905"/>
        <v>7.7344659759408518E-3</v>
      </c>
      <c r="DB795" s="70">
        <f t="shared" si="1963"/>
        <v>0.99232489684824821</v>
      </c>
      <c r="DC795" s="70">
        <f>PRODUCT($DB$8:DB795)</f>
        <v>7.0886237270729395E-4</v>
      </c>
      <c r="DD795" s="36">
        <f t="shared" si="1906"/>
        <v>0</v>
      </c>
      <c r="DE795" s="36">
        <f t="shared" si="1907"/>
        <v>0</v>
      </c>
      <c r="DF795" s="36">
        <f t="shared" si="1908"/>
        <v>0</v>
      </c>
      <c r="DG795" s="36">
        <f t="shared" si="1909"/>
        <v>0</v>
      </c>
      <c r="DH795" s="36">
        <f t="shared" si="1910"/>
        <v>0</v>
      </c>
      <c r="DI795" s="36">
        <f t="shared" si="1911"/>
        <v>0</v>
      </c>
      <c r="DJ795" s="36">
        <f t="shared" si="1912"/>
        <v>0</v>
      </c>
      <c r="DK795" s="36">
        <f t="shared" si="1913"/>
        <v>0</v>
      </c>
      <c r="DL795" s="36">
        <f t="shared" si="1914"/>
        <v>0</v>
      </c>
      <c r="DM795" s="36">
        <f t="shared" si="1915"/>
        <v>0</v>
      </c>
      <c r="DN795" s="36">
        <f t="shared" ca="1" si="1964"/>
        <v>4.6137290849905055E-12</v>
      </c>
      <c r="DO795" s="64" cm="1">
        <f t="array" ref="DO795">IFERROR(INDEX(Tbl_FwdNom,$B795,MATCH(LIDt,Tbl_FwdNom_Cols,0)),0)</f>
        <v>7.9000672219999997</v>
      </c>
      <c r="DP795" s="64">
        <f t="shared" ca="1" si="1965"/>
        <v>7.8385964909999997</v>
      </c>
      <c r="DQ795" s="64">
        <f t="shared" ca="1" si="1916"/>
        <v>6.308603136200075E-3</v>
      </c>
      <c r="DR795" s="70">
        <f t="shared" ca="1" si="1917"/>
        <v>0.99373094583854393</v>
      </c>
      <c r="DS795" s="70">
        <f ca="1">PRODUCT($DR$8:DR795)</f>
        <v>2.3097411041858463E-3</v>
      </c>
      <c r="DT795" s="36">
        <f t="shared" ca="1" si="1918"/>
        <v>0</v>
      </c>
      <c r="DU795" s="36">
        <f t="shared" ca="1" si="1919"/>
        <v>0</v>
      </c>
      <c r="DV795" s="36">
        <f t="shared" ca="1" si="1920"/>
        <v>0</v>
      </c>
      <c r="DW795" s="36">
        <f t="shared" ca="1" si="1921"/>
        <v>0</v>
      </c>
      <c r="DX795" s="36">
        <f t="shared" ca="1" si="1922"/>
        <v>0</v>
      </c>
      <c r="DY795" s="36">
        <f t="shared" ca="1" si="1923"/>
        <v>0</v>
      </c>
      <c r="DZ795" s="36">
        <f t="shared" ca="1" si="1924"/>
        <v>0</v>
      </c>
      <c r="EA795" s="36">
        <f t="shared" ca="1" si="1925"/>
        <v>0</v>
      </c>
      <c r="EB795" s="36">
        <f t="shared" ca="1" si="1926"/>
        <v>0</v>
      </c>
      <c r="EC795" s="36">
        <f t="shared" ca="1" si="1927"/>
        <v>0</v>
      </c>
      <c r="ED795" s="36">
        <f t="shared" ca="1" si="1928"/>
        <v>0</v>
      </c>
      <c r="EE795" s="36">
        <f t="shared" ca="1" si="1966"/>
        <v>0</v>
      </c>
      <c r="EF795" s="36">
        <f t="shared" ca="1" si="1929"/>
        <v>0</v>
      </c>
      <c r="EG795" s="64"/>
      <c r="EH795" s="64"/>
      <c r="EI795" s="64"/>
      <c r="EJ795" s="70"/>
      <c r="EK795" s="70"/>
      <c r="EL795" s="70"/>
      <c r="EM795" s="70"/>
      <c r="EN795" s="70"/>
      <c r="EO795" s="36">
        <f t="shared" si="1930"/>
        <v>0</v>
      </c>
      <c r="EP795" s="36">
        <f t="shared" si="1931"/>
        <v>0</v>
      </c>
      <c r="EQ795" s="36">
        <f t="shared" si="1932"/>
        <v>0</v>
      </c>
      <c r="ER795" s="36">
        <f t="shared" si="1933"/>
        <v>0</v>
      </c>
      <c r="ES795" s="36">
        <f t="shared" si="1934"/>
        <v>0</v>
      </c>
      <c r="ET795" s="36">
        <f t="shared" si="1935"/>
        <v>0</v>
      </c>
      <c r="EU795" s="36">
        <f t="shared" si="1967"/>
        <v>0</v>
      </c>
      <c r="EV795" s="36">
        <f t="shared" si="1936"/>
        <v>0</v>
      </c>
      <c r="EW795" s="36">
        <f t="shared" si="1937"/>
        <v>0</v>
      </c>
      <c r="EX795" s="36">
        <f t="shared" si="1968"/>
        <v>0</v>
      </c>
      <c r="EY795" s="36">
        <f t="shared" si="1938"/>
        <v>0</v>
      </c>
      <c r="EZ795" s="36">
        <f t="shared" si="1939"/>
        <v>0</v>
      </c>
      <c r="FA795" s="36">
        <f t="shared" si="1940"/>
        <v>0</v>
      </c>
      <c r="FB795" s="36">
        <f t="shared" si="1941"/>
        <v>0</v>
      </c>
      <c r="FC795" s="36">
        <f t="shared" si="1969"/>
        <v>0</v>
      </c>
      <c r="FD795" s="36">
        <f t="shared" si="1942"/>
        <v>0</v>
      </c>
      <c r="FE795" s="36">
        <f t="shared" si="1943"/>
        <v>0</v>
      </c>
      <c r="FF795" s="36">
        <f t="shared" si="1970"/>
        <v>0</v>
      </c>
      <c r="FG795" s="36">
        <f t="shared" si="1944"/>
        <v>0</v>
      </c>
      <c r="FH795" s="36">
        <f t="shared" si="1945"/>
        <v>0</v>
      </c>
      <c r="FI795" s="36">
        <f t="shared" si="1946"/>
        <v>0</v>
      </c>
      <c r="FJ795" s="36">
        <f t="shared" ca="1" si="1947"/>
        <v>0</v>
      </c>
      <c r="FK795" s="36">
        <f t="shared" si="1948"/>
        <v>0</v>
      </c>
      <c r="FL795" s="36">
        <f t="shared" si="1949"/>
        <v>0</v>
      </c>
      <c r="FM795" s="36">
        <f t="shared" ca="1" si="1950"/>
        <v>0</v>
      </c>
      <c r="FN795" s="36">
        <f t="shared" ca="1" si="1972"/>
        <v>0</v>
      </c>
    </row>
    <row r="796" spans="2:170" x14ac:dyDescent="0.25">
      <c r="B796" s="2">
        <v>788</v>
      </c>
      <c r="C796" s="2">
        <f t="shared" si="1826"/>
        <v>66</v>
      </c>
      <c r="D796" s="2">
        <f t="shared" si="1975"/>
        <v>812</v>
      </c>
      <c r="E796" s="2">
        <f t="shared" si="1973"/>
        <v>68</v>
      </c>
      <c r="F796" s="189">
        <f t="shared" ref="F796:F859" si="1977">EOMONTH(F795,1)</f>
        <v>69702</v>
      </c>
      <c r="G796" s="2">
        <f t="shared" si="1976"/>
        <v>10</v>
      </c>
      <c r="H796" s="187">
        <f t="shared" si="1827"/>
        <v>100.25</v>
      </c>
      <c r="I796" s="186">
        <f t="shared" si="1974"/>
        <v>100</v>
      </c>
      <c r="J796" s="2">
        <f t="shared" si="1828"/>
        <v>0</v>
      </c>
      <c r="K796" s="2">
        <f t="shared" si="1829"/>
        <v>1</v>
      </c>
      <c r="L796">
        <f t="shared" si="1830"/>
        <v>2</v>
      </c>
      <c r="M796" s="190">
        <f t="shared" si="1951"/>
        <v>0.74379339957000012</v>
      </c>
      <c r="N796">
        <f t="shared" si="1831"/>
        <v>1</v>
      </c>
      <c r="O796">
        <f t="shared" si="1832"/>
        <v>100</v>
      </c>
      <c r="P796" s="58">
        <f t="shared" si="1833"/>
        <v>3.3470702980650007</v>
      </c>
      <c r="Q796" s="106">
        <f t="shared" si="1834"/>
        <v>1</v>
      </c>
      <c r="R796" s="59">
        <f t="shared" si="1835"/>
        <v>1</v>
      </c>
      <c r="S796" s="32">
        <f t="shared" si="1952"/>
        <v>1</v>
      </c>
      <c r="T796">
        <f t="shared" si="1836"/>
        <v>1</v>
      </c>
      <c r="U796" s="32">
        <f t="shared" si="1953"/>
        <v>1.9583986500000001E-3</v>
      </c>
      <c r="V796">
        <f t="shared" si="1837"/>
        <v>1</v>
      </c>
      <c r="W796">
        <f t="shared" si="1838"/>
        <v>100</v>
      </c>
      <c r="X796" s="58">
        <f t="shared" si="1839"/>
        <v>8.8127939249999995E-3</v>
      </c>
      <c r="Y796" s="58">
        <f t="shared" si="1840"/>
        <v>8.8127939249999995E-3</v>
      </c>
      <c r="Z796" s="32">
        <f t="shared" si="1841"/>
        <v>8.8127939249999995E-3</v>
      </c>
      <c r="AA796" s="32">
        <f t="shared" si="1842"/>
        <v>0</v>
      </c>
      <c r="AB796" s="59">
        <f t="shared" si="1843"/>
        <v>4.9056245199999996E-3</v>
      </c>
      <c r="AC796" s="59">
        <f t="shared" si="1844"/>
        <v>4.9056245199999996E-3</v>
      </c>
      <c r="AD796">
        <f t="shared" si="1845"/>
        <v>1</v>
      </c>
      <c r="AE796" s="59">
        <f t="shared" si="1846"/>
        <v>4.9056245199999996E-3</v>
      </c>
      <c r="AF796" s="59">
        <f t="shared" si="1847"/>
        <v>4.1758461800000006E-3</v>
      </c>
      <c r="AG796" s="59">
        <f t="shared" si="1848"/>
        <v>4.1758461800000006E-3</v>
      </c>
      <c r="AH796">
        <f t="shared" si="1849"/>
        <v>1</v>
      </c>
      <c r="AI796" s="59">
        <f t="shared" si="1850"/>
        <v>4.1758461800000006E-3</v>
      </c>
      <c r="AJ796" s="59">
        <f t="shared" si="1851"/>
        <v>0</v>
      </c>
      <c r="AK796" s="59">
        <f t="shared" si="1852"/>
        <v>0</v>
      </c>
      <c r="AL796" s="59">
        <f t="shared" si="1853"/>
        <v>0</v>
      </c>
      <c r="AM796" s="12">
        <f t="shared" si="1954"/>
        <v>0</v>
      </c>
      <c r="AN796" s="12">
        <f t="shared" si="1955"/>
        <v>0</v>
      </c>
      <c r="AO796" s="66">
        <f t="shared" si="1854"/>
        <v>0</v>
      </c>
      <c r="AP796" s="66">
        <f t="shared" si="1855"/>
        <v>0</v>
      </c>
      <c r="AQ796" s="59">
        <f t="shared" si="1856"/>
        <v>0</v>
      </c>
      <c r="AR796" s="59">
        <f t="shared" si="1857"/>
        <v>0</v>
      </c>
      <c r="AS796" s="59">
        <f t="shared" si="1858"/>
        <v>0</v>
      </c>
      <c r="AT796" s="12">
        <f t="shared" si="1859"/>
        <v>0</v>
      </c>
      <c r="AU796" s="59">
        <f t="shared" si="1956"/>
        <v>0</v>
      </c>
      <c r="AV796" s="59">
        <f t="shared" si="1957"/>
        <v>0</v>
      </c>
      <c r="AW796" s="70">
        <f t="shared" si="1860"/>
        <v>0</v>
      </c>
      <c r="AX796" s="20">
        <f t="shared" si="1861"/>
        <v>200000</v>
      </c>
      <c r="AY796" s="20">
        <f t="shared" si="1862"/>
        <v>0</v>
      </c>
      <c r="AZ796" s="20">
        <f t="shared" si="1863"/>
        <v>0</v>
      </c>
      <c r="BA796" s="20">
        <f t="shared" si="1864"/>
        <v>200000</v>
      </c>
      <c r="BB796" s="36">
        <f t="shared" si="1865"/>
        <v>1</v>
      </c>
      <c r="BC796" s="36">
        <f t="shared" si="1866"/>
        <v>0</v>
      </c>
      <c r="BD796" s="80">
        <f t="shared" si="1867"/>
        <v>0</v>
      </c>
      <c r="BE796" s="36">
        <f t="shared" si="1868"/>
        <v>0</v>
      </c>
      <c r="BF796" s="36">
        <f t="shared" si="1869"/>
        <v>0</v>
      </c>
      <c r="BG796" s="36">
        <f t="shared" si="1870"/>
        <v>0</v>
      </c>
      <c r="BH796" s="36">
        <f t="shared" si="1871"/>
        <v>0</v>
      </c>
      <c r="BI796" s="36">
        <f t="shared" si="1872"/>
        <v>0</v>
      </c>
      <c r="BJ796" s="36">
        <f t="shared" si="1873"/>
        <v>0</v>
      </c>
      <c r="BK796" s="36">
        <f t="shared" si="1874"/>
        <v>0</v>
      </c>
      <c r="BL796" s="68">
        <f>IF(OR(AT796=0,E796&gt;ProjTerm),0,VLOOKUP(D796,'Life Events'!$AE$5:$AI$1206,5,FALSE))</f>
        <v>0</v>
      </c>
      <c r="BM796" s="93">
        <f t="shared" si="1875"/>
        <v>0</v>
      </c>
      <c r="BN796" s="93">
        <f t="shared" si="1876"/>
        <v>0</v>
      </c>
      <c r="BO796" s="36">
        <f t="shared" si="1877"/>
        <v>0</v>
      </c>
      <c r="BP796" s="36">
        <f t="shared" si="1878"/>
        <v>0</v>
      </c>
      <c r="BQ796" s="36">
        <f t="shared" si="1879"/>
        <v>0</v>
      </c>
      <c r="BR796" s="36">
        <f t="shared" si="1880"/>
        <v>154.78110000000001</v>
      </c>
      <c r="BS796" s="36">
        <f t="shared" si="1881"/>
        <v>0</v>
      </c>
      <c r="BT796" s="36">
        <f t="shared" si="1882"/>
        <v>0</v>
      </c>
      <c r="BU796" s="70" cm="1">
        <f t="array" ref="BU796">IF(AND(ActInt=1,$J796=0),INDEX(Tbl_FwdNom,$B796-IVP,MATCH(ValnDt,Tbl_FwdNom_Cols)),INDEX(Tbl_FwdNom,$B796,MATCH(StartDt,Tbl_FwdNom_Cols)))</f>
        <v>9.6805871069999991</v>
      </c>
      <c r="BV796" s="70" cm="1">
        <f t="array" ref="BV796">INDEX(Tbl_FwdReal,$B796,MATCH(StartDt,Tbl_FwdReal_Cols))</f>
        <v>3.387882023</v>
      </c>
      <c r="BW796" s="70" cm="1">
        <f t="array" ref="BW796">IF(RunType&lt;&gt;"OPN",INDEX(Tbl_FwdReal,$B796,MATCH(ValnDt,Tbl_FwdReal_Cols)),IF(AND($J796=0,ActInt=1),INDEX(Tbl_FwdReal,$B796-IVP,MATCH(ValnDt,Tbl_FwdReal_Cols)),-999))*$K796</f>
        <v>3.387882023</v>
      </c>
      <c r="BX796" s="70">
        <f t="shared" si="1883"/>
        <v>3.3878820230000002E-2</v>
      </c>
      <c r="BY796" s="70">
        <f t="shared" si="1958"/>
        <v>6.0865015907764608E-2</v>
      </c>
      <c r="BZ796" s="64">
        <f t="shared" si="1971"/>
        <v>4.9358604296625419E-3</v>
      </c>
      <c r="CA796" s="70" cm="1">
        <f t="array" ref="CA796">IF($J796=1,CA795*(1+INDEX(Tbl_CPI,$B796,MATCH(IF(RunType="OPN",StartDt,ValnDt),Tbl_CPI_Cols))),0)</f>
        <v>0</v>
      </c>
      <c r="CB796" s="70">
        <f t="shared" si="1959"/>
        <v>77.784596012612411</v>
      </c>
      <c r="CC796" s="70">
        <f t="shared" si="1960"/>
        <v>74.776469732475519</v>
      </c>
      <c r="CD796" s="36">
        <f t="shared" si="1884"/>
        <v>378.80513291976553</v>
      </c>
      <c r="CE796" s="36">
        <f t="shared" si="1885"/>
        <v>0</v>
      </c>
      <c r="CF796" s="36">
        <f t="shared" si="1886"/>
        <v>0</v>
      </c>
      <c r="CG796" s="36">
        <f t="shared" si="1887"/>
        <v>0</v>
      </c>
      <c r="CH796" s="36">
        <f t="shared" si="1888"/>
        <v>0</v>
      </c>
      <c r="CI796" s="36">
        <f t="shared" si="1889"/>
        <v>0</v>
      </c>
      <c r="CJ796" s="36">
        <f t="shared" si="1890"/>
        <v>0</v>
      </c>
      <c r="CK796" s="36">
        <f t="shared" si="1891"/>
        <v>0</v>
      </c>
      <c r="CL796" s="36">
        <f t="shared" si="1892"/>
        <v>0</v>
      </c>
      <c r="CM796" s="36">
        <f t="shared" si="1893"/>
        <v>0</v>
      </c>
      <c r="CN796" s="36">
        <f t="shared" si="1894"/>
        <v>0</v>
      </c>
      <c r="CO796" s="20">
        <f t="shared" si="1895"/>
        <v>120000</v>
      </c>
      <c r="CP796" s="20">
        <f t="shared" si="1896"/>
        <v>2</v>
      </c>
      <c r="CQ796" s="64">
        <f t="shared" si="1897"/>
        <v>0.84609915813000003</v>
      </c>
      <c r="CR796" s="64">
        <f t="shared" si="1898"/>
        <v>1</v>
      </c>
      <c r="CS796" s="36">
        <f t="shared" si="1899"/>
        <v>0</v>
      </c>
      <c r="CT796" s="36">
        <f t="shared" si="1900"/>
        <v>0</v>
      </c>
      <c r="CU796" s="36">
        <f t="shared" si="1901"/>
        <v>0</v>
      </c>
      <c r="CV796" s="36">
        <f t="shared" si="1961"/>
        <v>0</v>
      </c>
      <c r="CW796" s="36">
        <f t="shared" si="1902"/>
        <v>0</v>
      </c>
      <c r="CX796" s="36">
        <f t="shared" si="1903"/>
        <v>0</v>
      </c>
      <c r="CY796" s="36">
        <f t="shared" si="1904"/>
        <v>0</v>
      </c>
      <c r="CZ796" s="36">
        <f t="shared" si="1962"/>
        <v>0</v>
      </c>
      <c r="DA796" s="64">
        <f t="shared" si="1905"/>
        <v>7.7299061673958835E-3</v>
      </c>
      <c r="DB796" s="70">
        <f t="shared" si="1963"/>
        <v>0.9923293869517138</v>
      </c>
      <c r="DC796" s="70">
        <f>PRODUCT($DB$8:DB796)</f>
        <v>7.0342496374176621E-4</v>
      </c>
      <c r="DD796" s="36">
        <f t="shared" si="1906"/>
        <v>0</v>
      </c>
      <c r="DE796" s="36">
        <f t="shared" si="1907"/>
        <v>0</v>
      </c>
      <c r="DF796" s="36">
        <f t="shared" si="1908"/>
        <v>0</v>
      </c>
      <c r="DG796" s="36">
        <f t="shared" si="1909"/>
        <v>0</v>
      </c>
      <c r="DH796" s="36">
        <f t="shared" si="1910"/>
        <v>0</v>
      </c>
      <c r="DI796" s="36">
        <f t="shared" si="1911"/>
        <v>0</v>
      </c>
      <c r="DJ796" s="36">
        <f t="shared" si="1912"/>
        <v>0</v>
      </c>
      <c r="DK796" s="36">
        <f t="shared" si="1913"/>
        <v>0</v>
      </c>
      <c r="DL796" s="36">
        <f t="shared" si="1914"/>
        <v>0</v>
      </c>
      <c r="DM796" s="36">
        <f t="shared" si="1915"/>
        <v>0</v>
      </c>
      <c r="DN796" s="36">
        <f t="shared" ca="1" si="1964"/>
        <v>4.6137290849905055E-12</v>
      </c>
      <c r="DO796" s="64" cm="1">
        <f t="array" ref="DO796">IFERROR(INDEX(Tbl_FwdNom,$B796,MATCH(LIDt,Tbl_FwdNom_Cols,0)),0)</f>
        <v>7.8983592280000003</v>
      </c>
      <c r="DP796" s="64">
        <f t="shared" ca="1" si="1965"/>
        <v>7.8368894710000001</v>
      </c>
      <c r="DQ796" s="64">
        <f t="shared" ca="1" si="1916"/>
        <v>6.3072756883362224E-3</v>
      </c>
      <c r="DR796" s="70">
        <f t="shared" ca="1" si="1917"/>
        <v>0.99373225669662191</v>
      </c>
      <c r="DS796" s="70">
        <f ca="1">PRODUCT($DR$8:DR796)</f>
        <v>2.2952642398475485E-3</v>
      </c>
      <c r="DT796" s="36">
        <f t="shared" ca="1" si="1918"/>
        <v>0</v>
      </c>
      <c r="DU796" s="36">
        <f t="shared" ca="1" si="1919"/>
        <v>0</v>
      </c>
      <c r="DV796" s="36">
        <f t="shared" ca="1" si="1920"/>
        <v>0</v>
      </c>
      <c r="DW796" s="36">
        <f t="shared" ca="1" si="1921"/>
        <v>0</v>
      </c>
      <c r="DX796" s="36">
        <f t="shared" ca="1" si="1922"/>
        <v>0</v>
      </c>
      <c r="DY796" s="36">
        <f t="shared" ca="1" si="1923"/>
        <v>0</v>
      </c>
      <c r="DZ796" s="36">
        <f t="shared" ca="1" si="1924"/>
        <v>0</v>
      </c>
      <c r="EA796" s="36">
        <f t="shared" ca="1" si="1925"/>
        <v>0</v>
      </c>
      <c r="EB796" s="36">
        <f t="shared" ca="1" si="1926"/>
        <v>0</v>
      </c>
      <c r="EC796" s="36">
        <f t="shared" ca="1" si="1927"/>
        <v>0</v>
      </c>
      <c r="ED796" s="36">
        <f t="shared" ca="1" si="1928"/>
        <v>0</v>
      </c>
      <c r="EE796" s="36">
        <f t="shared" ca="1" si="1966"/>
        <v>0</v>
      </c>
      <c r="EF796" s="36">
        <f t="shared" ca="1" si="1929"/>
        <v>0</v>
      </c>
      <c r="EG796" s="64"/>
      <c r="EH796" s="64"/>
      <c r="EI796" s="64"/>
      <c r="EJ796" s="70"/>
      <c r="EK796" s="70"/>
      <c r="EL796" s="70"/>
      <c r="EM796" s="70"/>
      <c r="EN796" s="70"/>
      <c r="EO796" s="36">
        <f t="shared" si="1930"/>
        <v>0</v>
      </c>
      <c r="EP796" s="36">
        <f t="shared" si="1931"/>
        <v>0</v>
      </c>
      <c r="EQ796" s="36">
        <f t="shared" si="1932"/>
        <v>0</v>
      </c>
      <c r="ER796" s="36">
        <f t="shared" si="1933"/>
        <v>0</v>
      </c>
      <c r="ES796" s="36">
        <f t="shared" si="1934"/>
        <v>0</v>
      </c>
      <c r="ET796" s="36">
        <f t="shared" si="1935"/>
        <v>0</v>
      </c>
      <c r="EU796" s="36">
        <f t="shared" si="1967"/>
        <v>0</v>
      </c>
      <c r="EV796" s="36">
        <f t="shared" si="1936"/>
        <v>0</v>
      </c>
      <c r="EW796" s="36">
        <f t="shared" si="1937"/>
        <v>0</v>
      </c>
      <c r="EX796" s="36">
        <f t="shared" si="1968"/>
        <v>0</v>
      </c>
      <c r="EY796" s="36">
        <f t="shared" si="1938"/>
        <v>0</v>
      </c>
      <c r="EZ796" s="36">
        <f t="shared" si="1939"/>
        <v>0</v>
      </c>
      <c r="FA796" s="36">
        <f t="shared" si="1940"/>
        <v>0</v>
      </c>
      <c r="FB796" s="36">
        <f t="shared" si="1941"/>
        <v>0</v>
      </c>
      <c r="FC796" s="36">
        <f t="shared" si="1969"/>
        <v>0</v>
      </c>
      <c r="FD796" s="36">
        <f t="shared" si="1942"/>
        <v>0</v>
      </c>
      <c r="FE796" s="36">
        <f t="shared" si="1943"/>
        <v>0</v>
      </c>
      <c r="FF796" s="36">
        <f t="shared" si="1970"/>
        <v>0</v>
      </c>
      <c r="FG796" s="36">
        <f t="shared" si="1944"/>
        <v>0</v>
      </c>
      <c r="FH796" s="36">
        <f t="shared" si="1945"/>
        <v>0</v>
      </c>
      <c r="FI796" s="36">
        <f t="shared" si="1946"/>
        <v>0</v>
      </c>
      <c r="FJ796" s="36">
        <f t="shared" ca="1" si="1947"/>
        <v>0</v>
      </c>
      <c r="FK796" s="36">
        <f t="shared" si="1948"/>
        <v>0</v>
      </c>
      <c r="FL796" s="36">
        <f t="shared" si="1949"/>
        <v>0</v>
      </c>
      <c r="FM796" s="36">
        <f t="shared" ca="1" si="1950"/>
        <v>0</v>
      </c>
      <c r="FN796" s="36">
        <f t="shared" ca="1" si="1972"/>
        <v>0</v>
      </c>
    </row>
    <row r="797" spans="2:170" x14ac:dyDescent="0.25">
      <c r="B797" s="2">
        <v>789</v>
      </c>
      <c r="C797" s="2">
        <f t="shared" si="1826"/>
        <v>66</v>
      </c>
      <c r="D797" s="2">
        <f t="shared" si="1975"/>
        <v>813</v>
      </c>
      <c r="E797" s="2">
        <f t="shared" si="1973"/>
        <v>68</v>
      </c>
      <c r="F797" s="189">
        <f t="shared" si="1977"/>
        <v>69732</v>
      </c>
      <c r="G797" s="2">
        <f t="shared" si="1976"/>
        <v>11</v>
      </c>
      <c r="H797" s="187">
        <f t="shared" si="1827"/>
        <v>100.33333333333334</v>
      </c>
      <c r="I797" s="186">
        <f t="shared" si="1974"/>
        <v>100</v>
      </c>
      <c r="J797" s="2">
        <f t="shared" si="1828"/>
        <v>0</v>
      </c>
      <c r="K797" s="2">
        <f t="shared" si="1829"/>
        <v>1</v>
      </c>
      <c r="L797">
        <f t="shared" si="1830"/>
        <v>2</v>
      </c>
      <c r="M797" s="190">
        <f t="shared" si="1951"/>
        <v>0.74379339957000012</v>
      </c>
      <c r="N797">
        <f t="shared" si="1831"/>
        <v>1</v>
      </c>
      <c r="O797">
        <f t="shared" si="1832"/>
        <v>100</v>
      </c>
      <c r="P797" s="58">
        <f t="shared" si="1833"/>
        <v>3.3470702980650007</v>
      </c>
      <c r="Q797" s="106">
        <f t="shared" si="1834"/>
        <v>1</v>
      </c>
      <c r="R797" s="59">
        <f t="shared" si="1835"/>
        <v>1</v>
      </c>
      <c r="S797" s="32">
        <f t="shared" si="1952"/>
        <v>1</v>
      </c>
      <c r="T797">
        <f t="shared" si="1836"/>
        <v>1</v>
      </c>
      <c r="U797" s="32">
        <f t="shared" si="1953"/>
        <v>1.9583986500000001E-3</v>
      </c>
      <c r="V797">
        <f t="shared" si="1837"/>
        <v>1</v>
      </c>
      <c r="W797">
        <f t="shared" si="1838"/>
        <v>100</v>
      </c>
      <c r="X797" s="58">
        <f t="shared" si="1839"/>
        <v>8.8127939249999995E-3</v>
      </c>
      <c r="Y797" s="58">
        <f t="shared" si="1840"/>
        <v>8.8127939249999995E-3</v>
      </c>
      <c r="Z797" s="32">
        <f t="shared" si="1841"/>
        <v>8.8127939249999995E-3</v>
      </c>
      <c r="AA797" s="32">
        <f t="shared" si="1842"/>
        <v>0</v>
      </c>
      <c r="AB797" s="59">
        <f t="shared" si="1843"/>
        <v>4.9056245199999996E-3</v>
      </c>
      <c r="AC797" s="59">
        <f t="shared" si="1844"/>
        <v>4.9056245199999996E-3</v>
      </c>
      <c r="AD797">
        <f t="shared" si="1845"/>
        <v>1</v>
      </c>
      <c r="AE797" s="59">
        <f t="shared" si="1846"/>
        <v>4.9056245199999996E-3</v>
      </c>
      <c r="AF797" s="59">
        <f t="shared" si="1847"/>
        <v>4.1758461800000006E-3</v>
      </c>
      <c r="AG797" s="59">
        <f t="shared" si="1848"/>
        <v>4.1758461800000006E-3</v>
      </c>
      <c r="AH797">
        <f t="shared" si="1849"/>
        <v>1</v>
      </c>
      <c r="AI797" s="59">
        <f t="shared" si="1850"/>
        <v>4.1758461800000006E-3</v>
      </c>
      <c r="AJ797" s="59">
        <f t="shared" si="1851"/>
        <v>0</v>
      </c>
      <c r="AK797" s="59">
        <f t="shared" si="1852"/>
        <v>0</v>
      </c>
      <c r="AL797" s="59">
        <f t="shared" si="1853"/>
        <v>0</v>
      </c>
      <c r="AM797" s="12">
        <f t="shared" si="1954"/>
        <v>0</v>
      </c>
      <c r="AN797" s="12">
        <f t="shared" si="1955"/>
        <v>0</v>
      </c>
      <c r="AO797" s="66">
        <f t="shared" si="1854"/>
        <v>0</v>
      </c>
      <c r="AP797" s="66">
        <f t="shared" si="1855"/>
        <v>0</v>
      </c>
      <c r="AQ797" s="59">
        <f t="shared" si="1856"/>
        <v>0</v>
      </c>
      <c r="AR797" s="59">
        <f t="shared" si="1857"/>
        <v>0</v>
      </c>
      <c r="AS797" s="59">
        <f t="shared" si="1858"/>
        <v>0</v>
      </c>
      <c r="AT797" s="12">
        <f t="shared" si="1859"/>
        <v>0</v>
      </c>
      <c r="AU797" s="59">
        <f t="shared" si="1956"/>
        <v>0</v>
      </c>
      <c r="AV797" s="59">
        <f t="shared" si="1957"/>
        <v>0</v>
      </c>
      <c r="AW797" s="70">
        <f t="shared" si="1860"/>
        <v>0</v>
      </c>
      <c r="AX797" s="20">
        <f t="shared" si="1861"/>
        <v>200000</v>
      </c>
      <c r="AY797" s="20">
        <f t="shared" si="1862"/>
        <v>0</v>
      </c>
      <c r="AZ797" s="20">
        <f t="shared" si="1863"/>
        <v>0</v>
      </c>
      <c r="BA797" s="20">
        <f t="shared" si="1864"/>
        <v>200000</v>
      </c>
      <c r="BB797" s="36">
        <f t="shared" si="1865"/>
        <v>1</v>
      </c>
      <c r="BC797" s="36">
        <f t="shared" si="1866"/>
        <v>0</v>
      </c>
      <c r="BD797" s="80">
        <f t="shared" si="1867"/>
        <v>0</v>
      </c>
      <c r="BE797" s="36">
        <f t="shared" si="1868"/>
        <v>0</v>
      </c>
      <c r="BF797" s="36">
        <f t="shared" si="1869"/>
        <v>0</v>
      </c>
      <c r="BG797" s="36">
        <f t="shared" si="1870"/>
        <v>0</v>
      </c>
      <c r="BH797" s="36">
        <f t="shared" si="1871"/>
        <v>0</v>
      </c>
      <c r="BI797" s="36">
        <f t="shared" si="1872"/>
        <v>0</v>
      </c>
      <c r="BJ797" s="36">
        <f t="shared" si="1873"/>
        <v>0</v>
      </c>
      <c r="BK797" s="36">
        <f t="shared" si="1874"/>
        <v>0</v>
      </c>
      <c r="BL797" s="68">
        <f>IF(OR(AT797=0,E797&gt;ProjTerm),0,VLOOKUP(D797,'Life Events'!$AE$5:$AI$1206,5,FALSE))</f>
        <v>0</v>
      </c>
      <c r="BM797" s="93">
        <f t="shared" si="1875"/>
        <v>0</v>
      </c>
      <c r="BN797" s="93">
        <f t="shared" si="1876"/>
        <v>0</v>
      </c>
      <c r="BO797" s="36">
        <f t="shared" si="1877"/>
        <v>0</v>
      </c>
      <c r="BP797" s="36">
        <f t="shared" si="1878"/>
        <v>0</v>
      </c>
      <c r="BQ797" s="36">
        <f t="shared" si="1879"/>
        <v>0</v>
      </c>
      <c r="BR797" s="36">
        <f t="shared" si="1880"/>
        <v>154.78110000000001</v>
      </c>
      <c r="BS797" s="36">
        <f t="shared" si="1881"/>
        <v>0</v>
      </c>
      <c r="BT797" s="36">
        <f t="shared" si="1882"/>
        <v>0</v>
      </c>
      <c r="BU797" s="70" cm="1">
        <f t="array" ref="BU797">IF(AND(ActInt=1,$J797=0),INDEX(Tbl_FwdNom,$B797-IVP,MATCH(ValnDt,Tbl_FwdNom_Cols)),INDEX(Tbl_FwdNom,$B797,MATCH(StartDt,Tbl_FwdNom_Cols)))</f>
        <v>9.6746318480000006</v>
      </c>
      <c r="BV797" s="70" cm="1">
        <f t="array" ref="BV797">INDEX(Tbl_FwdReal,$B797,MATCH(StartDt,Tbl_FwdReal_Cols))</f>
        <v>3.384501743</v>
      </c>
      <c r="BW797" s="70" cm="1">
        <f t="array" ref="BW797">IF(RunType&lt;&gt;"OPN",INDEX(Tbl_FwdReal,$B797,MATCH(ValnDt,Tbl_FwdReal_Cols)),IF(AND($J797=0,ActInt=1),INDEX(Tbl_FwdReal,$B797-IVP,MATCH(ValnDt,Tbl_FwdReal_Cols)),-999))*$K797</f>
        <v>3.384501743</v>
      </c>
      <c r="BX797" s="70">
        <f t="shared" si="1883"/>
        <v>3.3845017429999999E-2</v>
      </c>
      <c r="BY797" s="70">
        <f t="shared" si="1958"/>
        <v>6.0842099143993744E-2</v>
      </c>
      <c r="BZ797" s="64">
        <f t="shared" si="1971"/>
        <v>4.9340513630524718E-3</v>
      </c>
      <c r="CA797" s="70" cm="1">
        <f t="array" ref="CA797">IF($J797=1,CA796*(1+INDEX(Tbl_CPI,$B797,MATCH(IF(RunType="OPN",StartDt,ValnDt),Tbl_CPI_Cols))),0)</f>
        <v>0</v>
      </c>
      <c r="CB797" s="70">
        <f t="shared" si="1959"/>
        <v>78.168389204592927</v>
      </c>
      <c r="CC797" s="70">
        <f t="shared" si="1960"/>
        <v>74.776469732475519</v>
      </c>
      <c r="CD797" s="36">
        <f t="shared" si="1884"/>
        <v>378.80513291976553</v>
      </c>
      <c r="CE797" s="36">
        <f t="shared" si="1885"/>
        <v>0</v>
      </c>
      <c r="CF797" s="36">
        <f t="shared" si="1886"/>
        <v>0</v>
      </c>
      <c r="CG797" s="36">
        <f t="shared" si="1887"/>
        <v>0</v>
      </c>
      <c r="CH797" s="36">
        <f t="shared" si="1888"/>
        <v>0</v>
      </c>
      <c r="CI797" s="36">
        <f t="shared" si="1889"/>
        <v>0</v>
      </c>
      <c r="CJ797" s="36">
        <f t="shared" si="1890"/>
        <v>0</v>
      </c>
      <c r="CK797" s="36">
        <f t="shared" si="1891"/>
        <v>0</v>
      </c>
      <c r="CL797" s="36">
        <f t="shared" si="1892"/>
        <v>0</v>
      </c>
      <c r="CM797" s="36">
        <f t="shared" si="1893"/>
        <v>0</v>
      </c>
      <c r="CN797" s="36">
        <f t="shared" si="1894"/>
        <v>0</v>
      </c>
      <c r="CO797" s="20">
        <f t="shared" si="1895"/>
        <v>120000</v>
      </c>
      <c r="CP797" s="20">
        <f t="shared" si="1896"/>
        <v>2</v>
      </c>
      <c r="CQ797" s="64">
        <f t="shared" si="1897"/>
        <v>0.84609915813000003</v>
      </c>
      <c r="CR797" s="64">
        <f t="shared" si="1898"/>
        <v>1</v>
      </c>
      <c r="CS797" s="36">
        <f t="shared" si="1899"/>
        <v>0</v>
      </c>
      <c r="CT797" s="36">
        <f t="shared" si="1900"/>
        <v>0</v>
      </c>
      <c r="CU797" s="36">
        <f t="shared" si="1901"/>
        <v>0</v>
      </c>
      <c r="CV797" s="36">
        <f t="shared" si="1961"/>
        <v>0</v>
      </c>
      <c r="CW797" s="36">
        <f t="shared" si="1902"/>
        <v>0</v>
      </c>
      <c r="CX797" s="36">
        <f t="shared" si="1903"/>
        <v>0</v>
      </c>
      <c r="CY797" s="36">
        <f t="shared" si="1904"/>
        <v>0</v>
      </c>
      <c r="CZ797" s="36">
        <f t="shared" si="1962"/>
        <v>0</v>
      </c>
      <c r="DA797" s="64">
        <f t="shared" si="1905"/>
        <v>7.7253463799684674E-3</v>
      </c>
      <c r="DB797" s="70">
        <f t="shared" si="1963"/>
        <v>0.99233387707501841</v>
      </c>
      <c r="DC797" s="70">
        <f>PRODUCT($DB$8:DB797)</f>
        <v>6.9803242150122109E-4</v>
      </c>
      <c r="DD797" s="36">
        <f t="shared" si="1906"/>
        <v>0</v>
      </c>
      <c r="DE797" s="36">
        <f t="shared" si="1907"/>
        <v>0</v>
      </c>
      <c r="DF797" s="36">
        <f t="shared" si="1908"/>
        <v>0</v>
      </c>
      <c r="DG797" s="36">
        <f t="shared" si="1909"/>
        <v>0</v>
      </c>
      <c r="DH797" s="36">
        <f t="shared" si="1910"/>
        <v>0</v>
      </c>
      <c r="DI797" s="36">
        <f t="shared" si="1911"/>
        <v>0</v>
      </c>
      <c r="DJ797" s="36">
        <f t="shared" si="1912"/>
        <v>0</v>
      </c>
      <c r="DK797" s="36">
        <f t="shared" si="1913"/>
        <v>0</v>
      </c>
      <c r="DL797" s="36">
        <f t="shared" si="1914"/>
        <v>0</v>
      </c>
      <c r="DM797" s="36">
        <f t="shared" si="1915"/>
        <v>0</v>
      </c>
      <c r="DN797" s="36">
        <f t="shared" ca="1" si="1964"/>
        <v>4.6137290849905055E-12</v>
      </c>
      <c r="DO797" s="64" cm="1">
        <f t="array" ref="DO797">IFERROR(INDEX(Tbl_FwdNom,$B797,MATCH(LIDt,Tbl_FwdNom_Cols,0)),0)</f>
        <v>7.8966512619999998</v>
      </c>
      <c r="DP797" s="64">
        <f t="shared" ca="1" si="1965"/>
        <v>7.8351824780000001</v>
      </c>
      <c r="DQ797" s="64">
        <f t="shared" ca="1" si="1916"/>
        <v>6.3059482422069824E-3</v>
      </c>
      <c r="DR797" s="70">
        <f t="shared" ca="1" si="1917"/>
        <v>0.99373356755644537</v>
      </c>
      <c r="DS797" s="70">
        <f ca="1">PRODUCT($DR$8:DR797)</f>
        <v>2.2808811215484369E-3</v>
      </c>
      <c r="DT797" s="36">
        <f t="shared" ca="1" si="1918"/>
        <v>0</v>
      </c>
      <c r="DU797" s="36">
        <f t="shared" ca="1" si="1919"/>
        <v>0</v>
      </c>
      <c r="DV797" s="36">
        <f t="shared" ca="1" si="1920"/>
        <v>0</v>
      </c>
      <c r="DW797" s="36">
        <f t="shared" ca="1" si="1921"/>
        <v>0</v>
      </c>
      <c r="DX797" s="36">
        <f t="shared" ca="1" si="1922"/>
        <v>0</v>
      </c>
      <c r="DY797" s="36">
        <f t="shared" ca="1" si="1923"/>
        <v>0</v>
      </c>
      <c r="DZ797" s="36">
        <f t="shared" ca="1" si="1924"/>
        <v>0</v>
      </c>
      <c r="EA797" s="36">
        <f t="shared" ca="1" si="1925"/>
        <v>0</v>
      </c>
      <c r="EB797" s="36">
        <f t="shared" ca="1" si="1926"/>
        <v>0</v>
      </c>
      <c r="EC797" s="36">
        <f t="shared" ca="1" si="1927"/>
        <v>0</v>
      </c>
      <c r="ED797" s="36">
        <f t="shared" ca="1" si="1928"/>
        <v>0</v>
      </c>
      <c r="EE797" s="36">
        <f t="shared" ca="1" si="1966"/>
        <v>0</v>
      </c>
      <c r="EF797" s="36">
        <f t="shared" ca="1" si="1929"/>
        <v>0</v>
      </c>
      <c r="EG797" s="64"/>
      <c r="EH797" s="64"/>
      <c r="EI797" s="64"/>
      <c r="EJ797" s="70"/>
      <c r="EK797" s="70"/>
      <c r="EL797" s="70"/>
      <c r="EM797" s="70"/>
      <c r="EN797" s="70"/>
      <c r="EO797" s="36">
        <f t="shared" si="1930"/>
        <v>0</v>
      </c>
      <c r="EP797" s="36">
        <f t="shared" si="1931"/>
        <v>0</v>
      </c>
      <c r="EQ797" s="36">
        <f t="shared" si="1932"/>
        <v>0</v>
      </c>
      <c r="ER797" s="36">
        <f t="shared" si="1933"/>
        <v>0</v>
      </c>
      <c r="ES797" s="36">
        <f t="shared" si="1934"/>
        <v>0</v>
      </c>
      <c r="ET797" s="36">
        <f t="shared" si="1935"/>
        <v>0</v>
      </c>
      <c r="EU797" s="36">
        <f t="shared" si="1967"/>
        <v>0</v>
      </c>
      <c r="EV797" s="36">
        <f t="shared" si="1936"/>
        <v>0</v>
      </c>
      <c r="EW797" s="36">
        <f t="shared" si="1937"/>
        <v>0</v>
      </c>
      <c r="EX797" s="36">
        <f t="shared" si="1968"/>
        <v>0</v>
      </c>
      <c r="EY797" s="36">
        <f t="shared" si="1938"/>
        <v>0</v>
      </c>
      <c r="EZ797" s="36">
        <f t="shared" si="1939"/>
        <v>0</v>
      </c>
      <c r="FA797" s="36">
        <f t="shared" si="1940"/>
        <v>0</v>
      </c>
      <c r="FB797" s="36">
        <f t="shared" si="1941"/>
        <v>0</v>
      </c>
      <c r="FC797" s="36">
        <f t="shared" si="1969"/>
        <v>0</v>
      </c>
      <c r="FD797" s="36">
        <f t="shared" si="1942"/>
        <v>0</v>
      </c>
      <c r="FE797" s="36">
        <f t="shared" si="1943"/>
        <v>0</v>
      </c>
      <c r="FF797" s="36">
        <f t="shared" si="1970"/>
        <v>0</v>
      </c>
      <c r="FG797" s="36">
        <f t="shared" si="1944"/>
        <v>0</v>
      </c>
      <c r="FH797" s="36">
        <f t="shared" si="1945"/>
        <v>0</v>
      </c>
      <c r="FI797" s="36">
        <f t="shared" si="1946"/>
        <v>0</v>
      </c>
      <c r="FJ797" s="36">
        <f t="shared" ca="1" si="1947"/>
        <v>0</v>
      </c>
      <c r="FK797" s="36">
        <f t="shared" si="1948"/>
        <v>0</v>
      </c>
      <c r="FL797" s="36">
        <f t="shared" si="1949"/>
        <v>0</v>
      </c>
      <c r="FM797" s="36">
        <f t="shared" ca="1" si="1950"/>
        <v>0</v>
      </c>
      <c r="FN797" s="36">
        <f t="shared" ca="1" si="1972"/>
        <v>0</v>
      </c>
    </row>
    <row r="798" spans="2:170" x14ac:dyDescent="0.25">
      <c r="B798" s="2">
        <v>790</v>
      </c>
      <c r="C798" s="2">
        <f t="shared" si="1826"/>
        <v>66</v>
      </c>
      <c r="D798" s="2">
        <f t="shared" si="1975"/>
        <v>814</v>
      </c>
      <c r="E798" s="2">
        <f t="shared" si="1973"/>
        <v>68</v>
      </c>
      <c r="F798" s="189">
        <f t="shared" si="1977"/>
        <v>69763</v>
      </c>
      <c r="G798" s="2">
        <f t="shared" si="1976"/>
        <v>12</v>
      </c>
      <c r="H798" s="187">
        <f t="shared" si="1827"/>
        <v>100.41666666666666</v>
      </c>
      <c r="I798" s="186">
        <f t="shared" si="1974"/>
        <v>100</v>
      </c>
      <c r="J798" s="2">
        <f t="shared" si="1828"/>
        <v>0</v>
      </c>
      <c r="K798" s="2">
        <f t="shared" si="1829"/>
        <v>1</v>
      </c>
      <c r="L798">
        <f t="shared" si="1830"/>
        <v>2</v>
      </c>
      <c r="M798" s="190">
        <f t="shared" si="1951"/>
        <v>0.74379339957000012</v>
      </c>
      <c r="N798">
        <f t="shared" si="1831"/>
        <v>1</v>
      </c>
      <c r="O798">
        <f t="shared" si="1832"/>
        <v>100</v>
      </c>
      <c r="P798" s="58">
        <f t="shared" si="1833"/>
        <v>3.3470702980650007</v>
      </c>
      <c r="Q798" s="106">
        <f t="shared" si="1834"/>
        <v>1</v>
      </c>
      <c r="R798" s="59">
        <f t="shared" si="1835"/>
        <v>1</v>
      </c>
      <c r="S798" s="32">
        <f t="shared" si="1952"/>
        <v>1</v>
      </c>
      <c r="T798">
        <f t="shared" si="1836"/>
        <v>1</v>
      </c>
      <c r="U798" s="32">
        <f t="shared" si="1953"/>
        <v>1.9583986500000001E-3</v>
      </c>
      <c r="V798">
        <f t="shared" si="1837"/>
        <v>1</v>
      </c>
      <c r="W798">
        <f t="shared" si="1838"/>
        <v>100</v>
      </c>
      <c r="X798" s="58">
        <f t="shared" si="1839"/>
        <v>8.8127939249999995E-3</v>
      </c>
      <c r="Y798" s="58">
        <f t="shared" si="1840"/>
        <v>8.8127939249999995E-3</v>
      </c>
      <c r="Z798" s="32">
        <f t="shared" si="1841"/>
        <v>8.8127939249999995E-3</v>
      </c>
      <c r="AA798" s="32">
        <f t="shared" si="1842"/>
        <v>0</v>
      </c>
      <c r="AB798" s="59">
        <f t="shared" si="1843"/>
        <v>4.9056245199999996E-3</v>
      </c>
      <c r="AC798" s="59">
        <f t="shared" si="1844"/>
        <v>4.9056245199999996E-3</v>
      </c>
      <c r="AD798">
        <f t="shared" si="1845"/>
        <v>1</v>
      </c>
      <c r="AE798" s="59">
        <f t="shared" si="1846"/>
        <v>4.9056245199999996E-3</v>
      </c>
      <c r="AF798" s="59">
        <f t="shared" si="1847"/>
        <v>4.1758461800000006E-3</v>
      </c>
      <c r="AG798" s="59">
        <f t="shared" si="1848"/>
        <v>4.1758461800000006E-3</v>
      </c>
      <c r="AH798">
        <f t="shared" si="1849"/>
        <v>1</v>
      </c>
      <c r="AI798" s="59">
        <f t="shared" si="1850"/>
        <v>4.1758461800000006E-3</v>
      </c>
      <c r="AJ798" s="59">
        <f t="shared" si="1851"/>
        <v>0</v>
      </c>
      <c r="AK798" s="59">
        <f t="shared" si="1852"/>
        <v>0</v>
      </c>
      <c r="AL798" s="59">
        <f t="shared" si="1853"/>
        <v>0</v>
      </c>
      <c r="AM798" s="12">
        <f t="shared" si="1954"/>
        <v>0</v>
      </c>
      <c r="AN798" s="12">
        <f t="shared" si="1955"/>
        <v>0</v>
      </c>
      <c r="AO798" s="66">
        <f t="shared" si="1854"/>
        <v>0</v>
      </c>
      <c r="AP798" s="66">
        <f t="shared" si="1855"/>
        <v>0</v>
      </c>
      <c r="AQ798" s="59">
        <f t="shared" si="1856"/>
        <v>0</v>
      </c>
      <c r="AR798" s="59">
        <f t="shared" si="1857"/>
        <v>0</v>
      </c>
      <c r="AS798" s="59">
        <f t="shared" si="1858"/>
        <v>0</v>
      </c>
      <c r="AT798" s="12">
        <f t="shared" si="1859"/>
        <v>0</v>
      </c>
      <c r="AU798" s="59">
        <f t="shared" si="1956"/>
        <v>0</v>
      </c>
      <c r="AV798" s="59">
        <f t="shared" si="1957"/>
        <v>0</v>
      </c>
      <c r="AW798" s="70">
        <f t="shared" si="1860"/>
        <v>0</v>
      </c>
      <c r="AX798" s="20">
        <f t="shared" si="1861"/>
        <v>200000</v>
      </c>
      <c r="AY798" s="20">
        <f t="shared" si="1862"/>
        <v>0</v>
      </c>
      <c r="AZ798" s="20">
        <f t="shared" si="1863"/>
        <v>0</v>
      </c>
      <c r="BA798" s="20">
        <f t="shared" si="1864"/>
        <v>200000</v>
      </c>
      <c r="BB798" s="36">
        <f t="shared" si="1865"/>
        <v>1</v>
      </c>
      <c r="BC798" s="36">
        <f t="shared" si="1866"/>
        <v>0</v>
      </c>
      <c r="BD798" s="80">
        <f t="shared" si="1867"/>
        <v>0</v>
      </c>
      <c r="BE798" s="36">
        <f t="shared" si="1868"/>
        <v>0</v>
      </c>
      <c r="BF798" s="36">
        <f t="shared" si="1869"/>
        <v>0</v>
      </c>
      <c r="BG798" s="36">
        <f t="shared" si="1870"/>
        <v>0</v>
      </c>
      <c r="BH798" s="36">
        <f t="shared" si="1871"/>
        <v>0</v>
      </c>
      <c r="BI798" s="36">
        <f t="shared" si="1872"/>
        <v>0</v>
      </c>
      <c r="BJ798" s="36">
        <f t="shared" si="1873"/>
        <v>0</v>
      </c>
      <c r="BK798" s="36">
        <f t="shared" si="1874"/>
        <v>0</v>
      </c>
      <c r="BL798" s="68">
        <f>IF(OR(AT798=0,E798&gt;ProjTerm),0,VLOOKUP(D798,'Life Events'!$AE$5:$AI$1206,5,FALSE))</f>
        <v>0</v>
      </c>
      <c r="BM798" s="93">
        <f t="shared" si="1875"/>
        <v>0</v>
      </c>
      <c r="BN798" s="93">
        <f t="shared" si="1876"/>
        <v>0</v>
      </c>
      <c r="BO798" s="36">
        <f t="shared" si="1877"/>
        <v>0</v>
      </c>
      <c r="BP798" s="36">
        <f t="shared" si="1878"/>
        <v>0</v>
      </c>
      <c r="BQ798" s="36">
        <f t="shared" si="1879"/>
        <v>0</v>
      </c>
      <c r="BR798" s="36">
        <f t="shared" si="1880"/>
        <v>154.78110000000001</v>
      </c>
      <c r="BS798" s="36">
        <f t="shared" si="1881"/>
        <v>0</v>
      </c>
      <c r="BT798" s="36">
        <f t="shared" si="1882"/>
        <v>0</v>
      </c>
      <c r="BU798" s="70" cm="1">
        <f t="array" ref="BU798">IF(AND(ActInt=1,$J798=0),INDEX(Tbl_FwdNom,$B798-IVP,MATCH(ValnDt,Tbl_FwdNom_Cols)),INDEX(Tbl_FwdNom,$B798,MATCH(StartDt,Tbl_FwdNom_Cols)))</f>
        <v>9.6686769130000005</v>
      </c>
      <c r="BV798" s="70" cm="1">
        <f t="array" ref="BV798">INDEX(Tbl_FwdReal,$B798,MATCH(StartDt,Tbl_FwdReal_Cols))</f>
        <v>3.3811215730000002</v>
      </c>
      <c r="BW798" s="70" cm="1">
        <f t="array" ref="BW798">IF(RunType&lt;&gt;"OPN",INDEX(Tbl_FwdReal,$B798,MATCH(ValnDt,Tbl_FwdReal_Cols)),IF(AND($J798=0,ActInt=1),INDEX(Tbl_FwdReal,$B798-IVP,MATCH(ValnDt,Tbl_FwdReal_Cols)),-999))*$K798</f>
        <v>3.3811215730000002</v>
      </c>
      <c r="BX798" s="70">
        <f t="shared" si="1883"/>
        <v>3.3811215730000004E-2</v>
      </c>
      <c r="BY798" s="70">
        <f t="shared" si="1958"/>
        <v>6.0819182886889145E-2</v>
      </c>
      <c r="BZ798" s="64">
        <f t="shared" si="1971"/>
        <v>4.9322423006161742E-3</v>
      </c>
      <c r="CA798" s="70" cm="1">
        <f t="array" ref="CA798">IF($J798=1,CA797*(1+INDEX(Tbl_CPI,$B798,MATCH(IF(RunType="OPN",StartDt,ValnDt),Tbl_CPI_Cols))),0)</f>
        <v>0</v>
      </c>
      <c r="CB798" s="70">
        <f t="shared" si="1959"/>
        <v>78.55393464039885</v>
      </c>
      <c r="CC798" s="70">
        <f t="shared" si="1960"/>
        <v>74.776469732475519</v>
      </c>
      <c r="CD798" s="36">
        <f t="shared" si="1884"/>
        <v>378.80513291976553</v>
      </c>
      <c r="CE798" s="36">
        <f t="shared" si="1885"/>
        <v>0</v>
      </c>
      <c r="CF798" s="36">
        <f t="shared" si="1886"/>
        <v>0</v>
      </c>
      <c r="CG798" s="36">
        <f t="shared" si="1887"/>
        <v>0</v>
      </c>
      <c r="CH798" s="36">
        <f t="shared" si="1888"/>
        <v>0</v>
      </c>
      <c r="CI798" s="36">
        <f t="shared" si="1889"/>
        <v>0</v>
      </c>
      <c r="CJ798" s="36">
        <f t="shared" si="1890"/>
        <v>0</v>
      </c>
      <c r="CK798" s="36">
        <f t="shared" si="1891"/>
        <v>0</v>
      </c>
      <c r="CL798" s="36">
        <f t="shared" si="1892"/>
        <v>0</v>
      </c>
      <c r="CM798" s="36">
        <f t="shared" si="1893"/>
        <v>0</v>
      </c>
      <c r="CN798" s="36">
        <f t="shared" si="1894"/>
        <v>0</v>
      </c>
      <c r="CO798" s="20">
        <f t="shared" si="1895"/>
        <v>120000</v>
      </c>
      <c r="CP798" s="20">
        <f t="shared" si="1896"/>
        <v>2</v>
      </c>
      <c r="CQ798" s="64">
        <f t="shared" si="1897"/>
        <v>0.84609915813000003</v>
      </c>
      <c r="CR798" s="64">
        <f t="shared" si="1898"/>
        <v>1</v>
      </c>
      <c r="CS798" s="36">
        <f t="shared" si="1899"/>
        <v>0</v>
      </c>
      <c r="CT798" s="36">
        <f t="shared" si="1900"/>
        <v>0</v>
      </c>
      <c r="CU798" s="36">
        <f t="shared" si="1901"/>
        <v>0</v>
      </c>
      <c r="CV798" s="36">
        <f t="shared" si="1961"/>
        <v>0</v>
      </c>
      <c r="CW798" s="36">
        <f t="shared" si="1902"/>
        <v>0</v>
      </c>
      <c r="CX798" s="36">
        <f t="shared" si="1903"/>
        <v>0</v>
      </c>
      <c r="CY798" s="36">
        <f t="shared" si="1904"/>
        <v>0</v>
      </c>
      <c r="CZ798" s="36">
        <f t="shared" si="1962"/>
        <v>0</v>
      </c>
      <c r="DA798" s="64">
        <f t="shared" si="1905"/>
        <v>7.720786613671482E-3</v>
      </c>
      <c r="DB798" s="70">
        <f t="shared" si="1963"/>
        <v>0.9923383672181495</v>
      </c>
      <c r="DC798" s="70">
        <f>PRODUCT($DB$8:DB798)</f>
        <v>6.9268435341785287E-4</v>
      </c>
      <c r="DD798" s="36">
        <f t="shared" si="1906"/>
        <v>0</v>
      </c>
      <c r="DE798" s="36">
        <f t="shared" si="1907"/>
        <v>0</v>
      </c>
      <c r="DF798" s="36">
        <f t="shared" si="1908"/>
        <v>0</v>
      </c>
      <c r="DG798" s="36">
        <f t="shared" si="1909"/>
        <v>0</v>
      </c>
      <c r="DH798" s="36">
        <f t="shared" si="1910"/>
        <v>0</v>
      </c>
      <c r="DI798" s="36">
        <f t="shared" si="1911"/>
        <v>0</v>
      </c>
      <c r="DJ798" s="36">
        <f t="shared" si="1912"/>
        <v>0</v>
      </c>
      <c r="DK798" s="36">
        <f t="shared" si="1913"/>
        <v>0</v>
      </c>
      <c r="DL798" s="36">
        <f t="shared" si="1914"/>
        <v>0</v>
      </c>
      <c r="DM798" s="36">
        <f t="shared" si="1915"/>
        <v>0</v>
      </c>
      <c r="DN798" s="36">
        <f t="shared" ca="1" si="1964"/>
        <v>4.6137290849905055E-12</v>
      </c>
      <c r="DO798" s="64" cm="1">
        <f t="array" ref="DO798">IFERROR(INDEX(Tbl_FwdNom,$B798,MATCH(LIDt,Tbl_FwdNom_Cols,0)),0)</f>
        <v>7.8949433229999997</v>
      </c>
      <c r="DP798" s="64">
        <f t="shared" ca="1" si="1965"/>
        <v>7.8334755119999997</v>
      </c>
      <c r="DQ798" s="64">
        <f t="shared" ca="1" si="1916"/>
        <v>6.3046207978127988E-3</v>
      </c>
      <c r="DR798" s="70">
        <f t="shared" ca="1" si="1917"/>
        <v>0.99373487841801378</v>
      </c>
      <c r="DS798" s="70">
        <f ca="1">PRODUCT($DR$8:DR798)</f>
        <v>2.2665911240078787E-3</v>
      </c>
      <c r="DT798" s="36">
        <f t="shared" ca="1" si="1918"/>
        <v>0</v>
      </c>
      <c r="DU798" s="36">
        <f t="shared" ca="1" si="1919"/>
        <v>0</v>
      </c>
      <c r="DV798" s="36">
        <f t="shared" ca="1" si="1920"/>
        <v>0</v>
      </c>
      <c r="DW798" s="36">
        <f t="shared" ca="1" si="1921"/>
        <v>0</v>
      </c>
      <c r="DX798" s="36">
        <f t="shared" ca="1" si="1922"/>
        <v>0</v>
      </c>
      <c r="DY798" s="36">
        <f t="shared" ca="1" si="1923"/>
        <v>0</v>
      </c>
      <c r="DZ798" s="36">
        <f t="shared" ca="1" si="1924"/>
        <v>0</v>
      </c>
      <c r="EA798" s="36">
        <f t="shared" ca="1" si="1925"/>
        <v>0</v>
      </c>
      <c r="EB798" s="36">
        <f t="shared" ca="1" si="1926"/>
        <v>0</v>
      </c>
      <c r="EC798" s="36">
        <f t="shared" ca="1" si="1927"/>
        <v>0</v>
      </c>
      <c r="ED798" s="36">
        <f t="shared" ca="1" si="1928"/>
        <v>0</v>
      </c>
      <c r="EE798" s="36">
        <f t="shared" ca="1" si="1966"/>
        <v>0</v>
      </c>
      <c r="EF798" s="36">
        <f t="shared" ca="1" si="1929"/>
        <v>0</v>
      </c>
      <c r="EG798" s="64"/>
      <c r="EH798" s="64"/>
      <c r="EI798" s="64"/>
      <c r="EJ798" s="70"/>
      <c r="EK798" s="70"/>
      <c r="EL798" s="70"/>
      <c r="EM798" s="70"/>
      <c r="EN798" s="70"/>
      <c r="EO798" s="36">
        <f t="shared" si="1930"/>
        <v>0</v>
      </c>
      <c r="EP798" s="36">
        <f t="shared" si="1931"/>
        <v>0</v>
      </c>
      <c r="EQ798" s="36">
        <f t="shared" si="1932"/>
        <v>0</v>
      </c>
      <c r="ER798" s="36">
        <f t="shared" si="1933"/>
        <v>0</v>
      </c>
      <c r="ES798" s="36">
        <f t="shared" si="1934"/>
        <v>0</v>
      </c>
      <c r="ET798" s="36">
        <f t="shared" si="1935"/>
        <v>0</v>
      </c>
      <c r="EU798" s="36">
        <f t="shared" si="1967"/>
        <v>0</v>
      </c>
      <c r="EV798" s="36">
        <f t="shared" si="1936"/>
        <v>0</v>
      </c>
      <c r="EW798" s="36">
        <f t="shared" si="1937"/>
        <v>0</v>
      </c>
      <c r="EX798" s="36">
        <f t="shared" si="1968"/>
        <v>0</v>
      </c>
      <c r="EY798" s="36">
        <f t="shared" si="1938"/>
        <v>0</v>
      </c>
      <c r="EZ798" s="36">
        <f t="shared" si="1939"/>
        <v>0</v>
      </c>
      <c r="FA798" s="36">
        <f t="shared" si="1940"/>
        <v>0</v>
      </c>
      <c r="FB798" s="36">
        <f t="shared" si="1941"/>
        <v>0</v>
      </c>
      <c r="FC798" s="36">
        <f t="shared" si="1969"/>
        <v>0</v>
      </c>
      <c r="FD798" s="36">
        <f t="shared" si="1942"/>
        <v>0</v>
      </c>
      <c r="FE798" s="36">
        <f t="shared" si="1943"/>
        <v>0</v>
      </c>
      <c r="FF798" s="36">
        <f t="shared" si="1970"/>
        <v>0</v>
      </c>
      <c r="FG798" s="36">
        <f t="shared" si="1944"/>
        <v>0</v>
      </c>
      <c r="FH798" s="36">
        <f t="shared" si="1945"/>
        <v>0</v>
      </c>
      <c r="FI798" s="36">
        <f t="shared" si="1946"/>
        <v>0</v>
      </c>
      <c r="FJ798" s="36">
        <f t="shared" ca="1" si="1947"/>
        <v>0</v>
      </c>
      <c r="FK798" s="36">
        <f t="shared" si="1948"/>
        <v>0</v>
      </c>
      <c r="FL798" s="36">
        <f t="shared" si="1949"/>
        <v>0</v>
      </c>
      <c r="FM798" s="36">
        <f t="shared" ca="1" si="1950"/>
        <v>0</v>
      </c>
      <c r="FN798" s="36">
        <f t="shared" ca="1" si="1972"/>
        <v>0</v>
      </c>
    </row>
    <row r="799" spans="2:170" x14ac:dyDescent="0.25">
      <c r="B799" s="2">
        <v>791</v>
      </c>
      <c r="C799" s="2">
        <f t="shared" si="1826"/>
        <v>66</v>
      </c>
      <c r="D799" s="2">
        <f t="shared" si="1975"/>
        <v>815</v>
      </c>
      <c r="E799" s="2">
        <f t="shared" si="1973"/>
        <v>68</v>
      </c>
      <c r="F799" s="189">
        <f t="shared" si="1977"/>
        <v>69794</v>
      </c>
      <c r="G799" s="2">
        <f t="shared" si="1976"/>
        <v>1</v>
      </c>
      <c r="H799" s="187">
        <f t="shared" si="1827"/>
        <v>100.5</v>
      </c>
      <c r="I799" s="186">
        <f t="shared" si="1974"/>
        <v>100</v>
      </c>
      <c r="J799" s="2">
        <f t="shared" si="1828"/>
        <v>0</v>
      </c>
      <c r="K799" s="2">
        <f t="shared" si="1829"/>
        <v>1</v>
      </c>
      <c r="L799">
        <f t="shared" si="1830"/>
        <v>2</v>
      </c>
      <c r="M799" s="190">
        <f t="shared" si="1951"/>
        <v>0.74379339957000012</v>
      </c>
      <c r="N799">
        <f t="shared" si="1831"/>
        <v>1</v>
      </c>
      <c r="O799">
        <f t="shared" si="1832"/>
        <v>100</v>
      </c>
      <c r="P799" s="58">
        <f t="shared" si="1833"/>
        <v>3.3470702980650007</v>
      </c>
      <c r="Q799" s="106">
        <f t="shared" si="1834"/>
        <v>1</v>
      </c>
      <c r="R799" s="59">
        <f t="shared" si="1835"/>
        <v>1</v>
      </c>
      <c r="S799" s="32">
        <f t="shared" si="1952"/>
        <v>1</v>
      </c>
      <c r="T799">
        <f t="shared" si="1836"/>
        <v>1</v>
      </c>
      <c r="U799" s="32">
        <f t="shared" si="1953"/>
        <v>1.9583986500000001E-3</v>
      </c>
      <c r="V799">
        <f t="shared" si="1837"/>
        <v>1</v>
      </c>
      <c r="W799">
        <f t="shared" si="1838"/>
        <v>100</v>
      </c>
      <c r="X799" s="58">
        <f t="shared" si="1839"/>
        <v>8.8127939249999995E-3</v>
      </c>
      <c r="Y799" s="58">
        <f t="shared" si="1840"/>
        <v>8.8127939249999995E-3</v>
      </c>
      <c r="Z799" s="32">
        <f t="shared" si="1841"/>
        <v>8.8127939249999995E-3</v>
      </c>
      <c r="AA799" s="32">
        <f t="shared" si="1842"/>
        <v>0</v>
      </c>
      <c r="AB799" s="59">
        <f t="shared" si="1843"/>
        <v>4.9056245199999996E-3</v>
      </c>
      <c r="AC799" s="59">
        <f t="shared" si="1844"/>
        <v>4.9056245199999996E-3</v>
      </c>
      <c r="AD799">
        <f t="shared" si="1845"/>
        <v>1</v>
      </c>
      <c r="AE799" s="59">
        <f t="shared" si="1846"/>
        <v>4.9056245199999996E-3</v>
      </c>
      <c r="AF799" s="59">
        <f t="shared" si="1847"/>
        <v>4.1758461800000006E-3</v>
      </c>
      <c r="AG799" s="59">
        <f t="shared" si="1848"/>
        <v>4.1758461800000006E-3</v>
      </c>
      <c r="AH799">
        <f t="shared" si="1849"/>
        <v>1</v>
      </c>
      <c r="AI799" s="59">
        <f t="shared" si="1850"/>
        <v>4.1758461800000006E-3</v>
      </c>
      <c r="AJ799" s="59">
        <f t="shared" si="1851"/>
        <v>0</v>
      </c>
      <c r="AK799" s="59">
        <f t="shared" si="1852"/>
        <v>0</v>
      </c>
      <c r="AL799" s="59">
        <f t="shared" si="1853"/>
        <v>0</v>
      </c>
      <c r="AM799" s="12">
        <f t="shared" si="1954"/>
        <v>0</v>
      </c>
      <c r="AN799" s="12">
        <f t="shared" si="1955"/>
        <v>0</v>
      </c>
      <c r="AO799" s="66">
        <f t="shared" si="1854"/>
        <v>0</v>
      </c>
      <c r="AP799" s="66">
        <f t="shared" si="1855"/>
        <v>0</v>
      </c>
      <c r="AQ799" s="59">
        <f t="shared" si="1856"/>
        <v>0</v>
      </c>
      <c r="AR799" s="59">
        <f t="shared" si="1857"/>
        <v>0</v>
      </c>
      <c r="AS799" s="59">
        <f t="shared" si="1858"/>
        <v>0</v>
      </c>
      <c r="AT799" s="12">
        <f t="shared" si="1859"/>
        <v>0</v>
      </c>
      <c r="AU799" s="59">
        <f t="shared" si="1956"/>
        <v>0</v>
      </c>
      <c r="AV799" s="59">
        <f t="shared" si="1957"/>
        <v>0</v>
      </c>
      <c r="AW799" s="70">
        <f t="shared" si="1860"/>
        <v>0</v>
      </c>
      <c r="AX799" s="20">
        <f t="shared" si="1861"/>
        <v>200000</v>
      </c>
      <c r="AY799" s="20">
        <f t="shared" si="1862"/>
        <v>0</v>
      </c>
      <c r="AZ799" s="20">
        <f t="shared" si="1863"/>
        <v>0</v>
      </c>
      <c r="BA799" s="20">
        <f t="shared" si="1864"/>
        <v>200000</v>
      </c>
      <c r="BB799" s="36">
        <f t="shared" si="1865"/>
        <v>1</v>
      </c>
      <c r="BC799" s="36">
        <f t="shared" si="1866"/>
        <v>0</v>
      </c>
      <c r="BD799" s="80">
        <f t="shared" si="1867"/>
        <v>0</v>
      </c>
      <c r="BE799" s="36">
        <f t="shared" si="1868"/>
        <v>0</v>
      </c>
      <c r="BF799" s="36">
        <f t="shared" si="1869"/>
        <v>0</v>
      </c>
      <c r="BG799" s="36">
        <f t="shared" si="1870"/>
        <v>0</v>
      </c>
      <c r="BH799" s="36">
        <f t="shared" si="1871"/>
        <v>0</v>
      </c>
      <c r="BI799" s="36">
        <f t="shared" si="1872"/>
        <v>0</v>
      </c>
      <c r="BJ799" s="36">
        <f t="shared" si="1873"/>
        <v>0</v>
      </c>
      <c r="BK799" s="36">
        <f t="shared" si="1874"/>
        <v>0</v>
      </c>
      <c r="BL799" s="68">
        <f>IF(OR(AT799=0,E799&gt;ProjTerm),0,VLOOKUP(D799,'Life Events'!$AE$5:$AI$1206,5,FALSE))</f>
        <v>0</v>
      </c>
      <c r="BM799" s="93">
        <f t="shared" si="1875"/>
        <v>0</v>
      </c>
      <c r="BN799" s="93">
        <f t="shared" si="1876"/>
        <v>0</v>
      </c>
      <c r="BO799" s="36">
        <f t="shared" si="1877"/>
        <v>0</v>
      </c>
      <c r="BP799" s="36">
        <f t="shared" si="1878"/>
        <v>0</v>
      </c>
      <c r="BQ799" s="36">
        <f t="shared" si="1879"/>
        <v>0</v>
      </c>
      <c r="BR799" s="36">
        <f t="shared" si="1880"/>
        <v>154.78110000000001</v>
      </c>
      <c r="BS799" s="36">
        <f t="shared" si="1881"/>
        <v>0</v>
      </c>
      <c r="BT799" s="36">
        <f t="shared" si="1882"/>
        <v>0</v>
      </c>
      <c r="BU799" s="70" cm="1">
        <f t="array" ref="BU799">IF(AND(ActInt=1,$J799=0),INDEX(Tbl_FwdNom,$B799-IVP,MATCH(ValnDt,Tbl_FwdNom_Cols)),INDEX(Tbl_FwdNom,$B799,MATCH(StartDt,Tbl_FwdNom_Cols)))</f>
        <v>9.6627223000000004</v>
      </c>
      <c r="BV799" s="70" cm="1">
        <f t="array" ref="BV799">INDEX(Tbl_FwdReal,$B799,MATCH(StartDt,Tbl_FwdReal_Cols))</f>
        <v>3.3777415139999998</v>
      </c>
      <c r="BW799" s="70" cm="1">
        <f t="array" ref="BW799">IF(RunType&lt;&gt;"OPN",INDEX(Tbl_FwdReal,$B799,MATCH(ValnDt,Tbl_FwdReal_Cols)),IF(AND($J799=0,ActInt=1),INDEX(Tbl_FwdReal,$B799-IVP,MATCH(ValnDt,Tbl_FwdReal_Cols)),-999))*$K799</f>
        <v>3.3777415139999998</v>
      </c>
      <c r="BX799" s="70">
        <f t="shared" si="1883"/>
        <v>3.3777415139999996E-2</v>
      </c>
      <c r="BY799" s="70">
        <f t="shared" si="1958"/>
        <v>6.0796267106965729E-2</v>
      </c>
      <c r="BZ799" s="64">
        <f t="shared" si="1971"/>
        <v>4.9304332400270656E-3</v>
      </c>
      <c r="CA799" s="70" cm="1">
        <f t="array" ref="CA799">IF($J799=1,CA798*(1+INDEX(Tbl_CPI,$B799,MATCH(IF(RunType="OPN",StartDt,ValnDt),Tbl_CPI_Cols))),0)</f>
        <v>0</v>
      </c>
      <c r="CB799" s="70">
        <f t="shared" si="1959"/>
        <v>78.94123957088479</v>
      </c>
      <c r="CC799" s="70">
        <f t="shared" si="1960"/>
        <v>74.776469732475519</v>
      </c>
      <c r="CD799" s="36">
        <f t="shared" si="1884"/>
        <v>378.80513291976553</v>
      </c>
      <c r="CE799" s="36">
        <f t="shared" si="1885"/>
        <v>0</v>
      </c>
      <c r="CF799" s="36">
        <f t="shared" si="1886"/>
        <v>0</v>
      </c>
      <c r="CG799" s="36">
        <f t="shared" si="1887"/>
        <v>0</v>
      </c>
      <c r="CH799" s="36">
        <f t="shared" si="1888"/>
        <v>0</v>
      </c>
      <c r="CI799" s="36">
        <f t="shared" si="1889"/>
        <v>0</v>
      </c>
      <c r="CJ799" s="36">
        <f t="shared" si="1890"/>
        <v>0</v>
      </c>
      <c r="CK799" s="36">
        <f t="shared" si="1891"/>
        <v>0</v>
      </c>
      <c r="CL799" s="36">
        <f t="shared" si="1892"/>
        <v>0</v>
      </c>
      <c r="CM799" s="36">
        <f t="shared" si="1893"/>
        <v>0</v>
      </c>
      <c r="CN799" s="36">
        <f t="shared" si="1894"/>
        <v>0</v>
      </c>
      <c r="CO799" s="20">
        <f t="shared" si="1895"/>
        <v>120000</v>
      </c>
      <c r="CP799" s="20">
        <f t="shared" si="1896"/>
        <v>2</v>
      </c>
      <c r="CQ799" s="64">
        <f t="shared" si="1897"/>
        <v>0.84609915813000003</v>
      </c>
      <c r="CR799" s="64">
        <f t="shared" si="1898"/>
        <v>1</v>
      </c>
      <c r="CS799" s="36">
        <f t="shared" si="1899"/>
        <v>0</v>
      </c>
      <c r="CT799" s="36">
        <f t="shared" si="1900"/>
        <v>0</v>
      </c>
      <c r="CU799" s="36">
        <f t="shared" si="1901"/>
        <v>0</v>
      </c>
      <c r="CV799" s="36">
        <f t="shared" si="1961"/>
        <v>0</v>
      </c>
      <c r="CW799" s="36">
        <f t="shared" si="1902"/>
        <v>0</v>
      </c>
      <c r="CX799" s="36">
        <f t="shared" si="1903"/>
        <v>0</v>
      </c>
      <c r="CY799" s="36">
        <f t="shared" si="1904"/>
        <v>0</v>
      </c>
      <c r="CZ799" s="36">
        <f t="shared" si="1962"/>
        <v>0</v>
      </c>
      <c r="DA799" s="64">
        <f t="shared" si="1905"/>
        <v>7.7162268669870304E-3</v>
      </c>
      <c r="DB799" s="70">
        <f t="shared" si="1963"/>
        <v>0.99234285738260164</v>
      </c>
      <c r="DC799" s="70">
        <f>PRODUCT($DB$8:DB799)</f>
        <v>6.8738037053489196E-4</v>
      </c>
      <c r="DD799" s="36">
        <f t="shared" si="1906"/>
        <v>0</v>
      </c>
      <c r="DE799" s="36">
        <f t="shared" si="1907"/>
        <v>0</v>
      </c>
      <c r="DF799" s="36">
        <f t="shared" si="1908"/>
        <v>0</v>
      </c>
      <c r="DG799" s="36">
        <f t="shared" si="1909"/>
        <v>0</v>
      </c>
      <c r="DH799" s="36">
        <f t="shared" si="1910"/>
        <v>0</v>
      </c>
      <c r="DI799" s="36">
        <f t="shared" si="1911"/>
        <v>0</v>
      </c>
      <c r="DJ799" s="36">
        <f t="shared" si="1912"/>
        <v>0</v>
      </c>
      <c r="DK799" s="36">
        <f t="shared" si="1913"/>
        <v>0</v>
      </c>
      <c r="DL799" s="36">
        <f t="shared" si="1914"/>
        <v>0</v>
      </c>
      <c r="DM799" s="36">
        <f t="shared" si="1915"/>
        <v>0</v>
      </c>
      <c r="DN799" s="36">
        <f t="shared" ca="1" si="1964"/>
        <v>4.6137290849905055E-12</v>
      </c>
      <c r="DO799" s="64" cm="1">
        <f t="array" ref="DO799">IFERROR(INDEX(Tbl_FwdNom,$B799,MATCH(LIDt,Tbl_FwdNom_Cols,0)),0)</f>
        <v>7.893235411</v>
      </c>
      <c r="DP799" s="64">
        <f t="shared" ca="1" si="1965"/>
        <v>7.8317685719999997</v>
      </c>
      <c r="DQ799" s="64">
        <f t="shared" ca="1" si="1916"/>
        <v>6.3032933543762937E-3</v>
      </c>
      <c r="DR799" s="70">
        <f t="shared" ca="1" si="1917"/>
        <v>0.99373618928209495</v>
      </c>
      <c r="DS799" s="70">
        <f ca="1">PRODUCT($DR$8:DR799)</f>
        <v>2.2523936262322099E-3</v>
      </c>
      <c r="DT799" s="36">
        <f t="shared" ca="1" si="1918"/>
        <v>0</v>
      </c>
      <c r="DU799" s="36">
        <f t="shared" ca="1" si="1919"/>
        <v>0</v>
      </c>
      <c r="DV799" s="36">
        <f t="shared" ca="1" si="1920"/>
        <v>0</v>
      </c>
      <c r="DW799" s="36">
        <f t="shared" ca="1" si="1921"/>
        <v>0</v>
      </c>
      <c r="DX799" s="36">
        <f t="shared" ca="1" si="1922"/>
        <v>0</v>
      </c>
      <c r="DY799" s="36">
        <f t="shared" ca="1" si="1923"/>
        <v>0</v>
      </c>
      <c r="DZ799" s="36">
        <f t="shared" ca="1" si="1924"/>
        <v>0</v>
      </c>
      <c r="EA799" s="36">
        <f t="shared" ca="1" si="1925"/>
        <v>0</v>
      </c>
      <c r="EB799" s="36">
        <f t="shared" ca="1" si="1926"/>
        <v>0</v>
      </c>
      <c r="EC799" s="36">
        <f t="shared" ca="1" si="1927"/>
        <v>0</v>
      </c>
      <c r="ED799" s="36">
        <f t="shared" ca="1" si="1928"/>
        <v>0</v>
      </c>
      <c r="EE799" s="36">
        <f t="shared" ca="1" si="1966"/>
        <v>0</v>
      </c>
      <c r="EF799" s="36">
        <f t="shared" ca="1" si="1929"/>
        <v>0</v>
      </c>
      <c r="EG799" s="64"/>
      <c r="EH799" s="64"/>
      <c r="EI799" s="64"/>
      <c r="EJ799" s="70"/>
      <c r="EK799" s="70"/>
      <c r="EL799" s="70"/>
      <c r="EM799" s="70"/>
      <c r="EN799" s="70"/>
      <c r="EO799" s="36">
        <f t="shared" si="1930"/>
        <v>0</v>
      </c>
      <c r="EP799" s="36">
        <f t="shared" si="1931"/>
        <v>0</v>
      </c>
      <c r="EQ799" s="36">
        <f t="shared" si="1932"/>
        <v>0</v>
      </c>
      <c r="ER799" s="36">
        <f t="shared" si="1933"/>
        <v>0</v>
      </c>
      <c r="ES799" s="36">
        <f t="shared" si="1934"/>
        <v>0</v>
      </c>
      <c r="ET799" s="36">
        <f t="shared" si="1935"/>
        <v>0</v>
      </c>
      <c r="EU799" s="36">
        <f t="shared" si="1967"/>
        <v>0</v>
      </c>
      <c r="EV799" s="36">
        <f t="shared" si="1936"/>
        <v>0</v>
      </c>
      <c r="EW799" s="36">
        <f t="shared" si="1937"/>
        <v>0</v>
      </c>
      <c r="EX799" s="36">
        <f t="shared" si="1968"/>
        <v>0</v>
      </c>
      <c r="EY799" s="36">
        <f t="shared" si="1938"/>
        <v>0</v>
      </c>
      <c r="EZ799" s="36">
        <f t="shared" si="1939"/>
        <v>0</v>
      </c>
      <c r="FA799" s="36">
        <f t="shared" si="1940"/>
        <v>0</v>
      </c>
      <c r="FB799" s="36">
        <f t="shared" si="1941"/>
        <v>0</v>
      </c>
      <c r="FC799" s="36">
        <f t="shared" si="1969"/>
        <v>0</v>
      </c>
      <c r="FD799" s="36">
        <f t="shared" si="1942"/>
        <v>0</v>
      </c>
      <c r="FE799" s="36">
        <f t="shared" si="1943"/>
        <v>0</v>
      </c>
      <c r="FF799" s="36">
        <f t="shared" si="1970"/>
        <v>0</v>
      </c>
      <c r="FG799" s="36">
        <f t="shared" si="1944"/>
        <v>0</v>
      </c>
      <c r="FH799" s="36">
        <f t="shared" si="1945"/>
        <v>0</v>
      </c>
      <c r="FI799" s="36">
        <f t="shared" si="1946"/>
        <v>0</v>
      </c>
      <c r="FJ799" s="36">
        <f t="shared" ca="1" si="1947"/>
        <v>0</v>
      </c>
      <c r="FK799" s="36">
        <f t="shared" si="1948"/>
        <v>0</v>
      </c>
      <c r="FL799" s="36">
        <f t="shared" si="1949"/>
        <v>0</v>
      </c>
      <c r="FM799" s="36">
        <f t="shared" ca="1" si="1950"/>
        <v>0</v>
      </c>
      <c r="FN799" s="36">
        <f t="shared" ca="1" si="1972"/>
        <v>0</v>
      </c>
    </row>
    <row r="800" spans="2:170" x14ac:dyDescent="0.25">
      <c r="B800" s="2">
        <v>792</v>
      </c>
      <c r="C800" s="2">
        <f t="shared" si="1826"/>
        <v>66</v>
      </c>
      <c r="D800" s="2">
        <f t="shared" si="1975"/>
        <v>816</v>
      </c>
      <c r="E800" s="2">
        <f t="shared" si="1973"/>
        <v>68</v>
      </c>
      <c r="F800" s="189">
        <f t="shared" si="1977"/>
        <v>69822</v>
      </c>
      <c r="G800" s="2">
        <f t="shared" si="1976"/>
        <v>2</v>
      </c>
      <c r="H800" s="187">
        <f t="shared" si="1827"/>
        <v>100.58333333333334</v>
      </c>
      <c r="I800" s="186">
        <f t="shared" si="1974"/>
        <v>100</v>
      </c>
      <c r="J800" s="2">
        <f t="shared" si="1828"/>
        <v>0</v>
      </c>
      <c r="K800" s="2">
        <f t="shared" si="1829"/>
        <v>1</v>
      </c>
      <c r="L800">
        <f t="shared" si="1830"/>
        <v>2</v>
      </c>
      <c r="M800" s="190">
        <f t="shared" si="1951"/>
        <v>0.74379339957000012</v>
      </c>
      <c r="N800">
        <f t="shared" si="1831"/>
        <v>1</v>
      </c>
      <c r="O800">
        <f t="shared" si="1832"/>
        <v>100</v>
      </c>
      <c r="P800" s="58">
        <f t="shared" si="1833"/>
        <v>3.3470702980650007</v>
      </c>
      <c r="Q800" s="106">
        <f t="shared" si="1834"/>
        <v>1</v>
      </c>
      <c r="R800" s="59">
        <f t="shared" si="1835"/>
        <v>1</v>
      </c>
      <c r="S800" s="32">
        <f t="shared" si="1952"/>
        <v>1</v>
      </c>
      <c r="T800">
        <f t="shared" si="1836"/>
        <v>1</v>
      </c>
      <c r="U800" s="32">
        <f t="shared" si="1953"/>
        <v>1.9583986500000001E-3</v>
      </c>
      <c r="V800">
        <f t="shared" si="1837"/>
        <v>1</v>
      </c>
      <c r="W800">
        <f t="shared" si="1838"/>
        <v>100</v>
      </c>
      <c r="X800" s="58">
        <f t="shared" si="1839"/>
        <v>8.8127939249999995E-3</v>
      </c>
      <c r="Y800" s="58">
        <f t="shared" si="1840"/>
        <v>8.8127939249999995E-3</v>
      </c>
      <c r="Z800" s="32">
        <f t="shared" si="1841"/>
        <v>8.8127939249999995E-3</v>
      </c>
      <c r="AA800" s="32">
        <f t="shared" si="1842"/>
        <v>0</v>
      </c>
      <c r="AB800" s="59">
        <f t="shared" si="1843"/>
        <v>4.9056245199999996E-3</v>
      </c>
      <c r="AC800" s="59">
        <f t="shared" si="1844"/>
        <v>4.9056245199999996E-3</v>
      </c>
      <c r="AD800">
        <f t="shared" si="1845"/>
        <v>1</v>
      </c>
      <c r="AE800" s="59">
        <f t="shared" si="1846"/>
        <v>4.9056245199999996E-3</v>
      </c>
      <c r="AF800" s="59">
        <f t="shared" si="1847"/>
        <v>4.1758461800000006E-3</v>
      </c>
      <c r="AG800" s="59">
        <f t="shared" si="1848"/>
        <v>4.1758461800000006E-3</v>
      </c>
      <c r="AH800">
        <f t="shared" si="1849"/>
        <v>1</v>
      </c>
      <c r="AI800" s="59">
        <f t="shared" si="1850"/>
        <v>4.1758461800000006E-3</v>
      </c>
      <c r="AJ800" s="59">
        <f t="shared" si="1851"/>
        <v>0</v>
      </c>
      <c r="AK800" s="59">
        <f t="shared" si="1852"/>
        <v>0</v>
      </c>
      <c r="AL800" s="59">
        <f t="shared" si="1853"/>
        <v>0</v>
      </c>
      <c r="AM800" s="12">
        <f t="shared" si="1954"/>
        <v>0</v>
      </c>
      <c r="AN800" s="12">
        <f t="shared" si="1955"/>
        <v>0</v>
      </c>
      <c r="AO800" s="66">
        <f t="shared" si="1854"/>
        <v>0</v>
      </c>
      <c r="AP800" s="66">
        <f t="shared" si="1855"/>
        <v>0</v>
      </c>
      <c r="AQ800" s="59">
        <f t="shared" si="1856"/>
        <v>0</v>
      </c>
      <c r="AR800" s="59">
        <f t="shared" si="1857"/>
        <v>0</v>
      </c>
      <c r="AS800" s="59">
        <f t="shared" si="1858"/>
        <v>0</v>
      </c>
      <c r="AT800" s="12">
        <f t="shared" si="1859"/>
        <v>0</v>
      </c>
      <c r="AU800" s="59">
        <f t="shared" si="1956"/>
        <v>0</v>
      </c>
      <c r="AV800" s="59">
        <f t="shared" si="1957"/>
        <v>0</v>
      </c>
      <c r="AW800" s="70">
        <f t="shared" si="1860"/>
        <v>0</v>
      </c>
      <c r="AX800" s="20">
        <f t="shared" si="1861"/>
        <v>200000</v>
      </c>
      <c r="AY800" s="20">
        <f t="shared" si="1862"/>
        <v>0</v>
      </c>
      <c r="AZ800" s="20">
        <f t="shared" si="1863"/>
        <v>0</v>
      </c>
      <c r="BA800" s="20">
        <f t="shared" si="1864"/>
        <v>200000</v>
      </c>
      <c r="BB800" s="36">
        <f t="shared" si="1865"/>
        <v>1</v>
      </c>
      <c r="BC800" s="36">
        <f t="shared" si="1866"/>
        <v>0</v>
      </c>
      <c r="BD800" s="80">
        <f t="shared" si="1867"/>
        <v>0</v>
      </c>
      <c r="BE800" s="36">
        <f t="shared" si="1868"/>
        <v>0</v>
      </c>
      <c r="BF800" s="36">
        <f t="shared" si="1869"/>
        <v>0</v>
      </c>
      <c r="BG800" s="36">
        <f t="shared" si="1870"/>
        <v>0</v>
      </c>
      <c r="BH800" s="36">
        <f t="shared" si="1871"/>
        <v>0</v>
      </c>
      <c r="BI800" s="36">
        <f t="shared" si="1872"/>
        <v>0</v>
      </c>
      <c r="BJ800" s="36">
        <f t="shared" si="1873"/>
        <v>0</v>
      </c>
      <c r="BK800" s="36">
        <f t="shared" si="1874"/>
        <v>0</v>
      </c>
      <c r="BL800" s="68">
        <f>IF(OR(AT800=0,E800&gt;ProjTerm),0,VLOOKUP(D800,'Life Events'!$AE$5:$AI$1206,5,FALSE))</f>
        <v>0</v>
      </c>
      <c r="BM800" s="93">
        <f t="shared" si="1875"/>
        <v>0</v>
      </c>
      <c r="BN800" s="93">
        <f t="shared" si="1876"/>
        <v>0</v>
      </c>
      <c r="BO800" s="36">
        <f t="shared" si="1877"/>
        <v>0</v>
      </c>
      <c r="BP800" s="36">
        <f t="shared" si="1878"/>
        <v>0</v>
      </c>
      <c r="BQ800" s="36">
        <f t="shared" si="1879"/>
        <v>0</v>
      </c>
      <c r="BR800" s="36">
        <f t="shared" si="1880"/>
        <v>154.78110000000001</v>
      </c>
      <c r="BS800" s="36">
        <f t="shared" si="1881"/>
        <v>0</v>
      </c>
      <c r="BT800" s="36">
        <f t="shared" si="1882"/>
        <v>0</v>
      </c>
      <c r="BU800" s="70" cm="1">
        <f t="array" ref="BU800">IF(AND(ActInt=1,$J800=0),INDEX(Tbl_FwdNom,$B800-IVP,MATCH(ValnDt,Tbl_FwdNom_Cols)),INDEX(Tbl_FwdNom,$B800,MATCH(StartDt,Tbl_FwdNom_Cols)))</f>
        <v>9.6567680110000005</v>
      </c>
      <c r="BV800" s="70" cm="1">
        <f t="array" ref="BV800">INDEX(Tbl_FwdReal,$B800,MATCH(StartDt,Tbl_FwdReal_Cols))</f>
        <v>3.3743615650000001</v>
      </c>
      <c r="BW800" s="70" cm="1">
        <f t="array" ref="BW800">IF(RunType&lt;&gt;"OPN",INDEX(Tbl_FwdReal,$B800,MATCH(ValnDt,Tbl_FwdReal_Cols)),IF(AND($J800=0,ActInt=1),INDEX(Tbl_FwdReal,$B800-IVP,MATCH(ValnDt,Tbl_FwdReal_Cols)),-999))*$K800</f>
        <v>3.3743615650000001</v>
      </c>
      <c r="BX800" s="70">
        <f t="shared" si="1883"/>
        <v>3.3743615650000003E-2</v>
      </c>
      <c r="BY800" s="70">
        <f t="shared" si="1958"/>
        <v>6.0773351833952827E-2</v>
      </c>
      <c r="BZ800" s="64">
        <f t="shared" si="1971"/>
        <v>4.9286241836328237E-3</v>
      </c>
      <c r="CA800" s="70" cm="1">
        <f t="array" ref="CA800">IF($J800=1,CA799*(1+INDEX(Tbl_CPI,$B800,MATCH(IF(RunType="OPN",StartDt,ValnDt),Tbl_CPI_Cols))),0)</f>
        <v>0</v>
      </c>
      <c r="CB800" s="70">
        <f t="shared" si="1959"/>
        <v>79.330311273319808</v>
      </c>
      <c r="CC800" s="70">
        <f t="shared" si="1960"/>
        <v>79.330311273319808</v>
      </c>
      <c r="CD800" s="36">
        <f t="shared" si="1884"/>
        <v>378.80513291976553</v>
      </c>
      <c r="CE800" s="36">
        <f t="shared" si="1885"/>
        <v>0</v>
      </c>
      <c r="CF800" s="36">
        <f t="shared" si="1886"/>
        <v>0</v>
      </c>
      <c r="CG800" s="36">
        <f t="shared" si="1887"/>
        <v>0</v>
      </c>
      <c r="CH800" s="36">
        <f t="shared" si="1888"/>
        <v>0</v>
      </c>
      <c r="CI800" s="36">
        <f t="shared" si="1889"/>
        <v>0</v>
      </c>
      <c r="CJ800" s="36">
        <f t="shared" si="1890"/>
        <v>0</v>
      </c>
      <c r="CK800" s="36">
        <f t="shared" si="1891"/>
        <v>0</v>
      </c>
      <c r="CL800" s="36">
        <f t="shared" si="1892"/>
        <v>0</v>
      </c>
      <c r="CM800" s="36">
        <f t="shared" si="1893"/>
        <v>0</v>
      </c>
      <c r="CN800" s="36">
        <f t="shared" si="1894"/>
        <v>0</v>
      </c>
      <c r="CO800" s="20">
        <f t="shared" si="1895"/>
        <v>120000</v>
      </c>
      <c r="CP800" s="20">
        <f t="shared" si="1896"/>
        <v>2</v>
      </c>
      <c r="CQ800" s="64">
        <f t="shared" si="1897"/>
        <v>0.84609915813000003</v>
      </c>
      <c r="CR800" s="64">
        <f t="shared" si="1898"/>
        <v>1</v>
      </c>
      <c r="CS800" s="36">
        <f t="shared" si="1899"/>
        <v>0</v>
      </c>
      <c r="CT800" s="36">
        <f t="shared" si="1900"/>
        <v>0</v>
      </c>
      <c r="CU800" s="36">
        <f t="shared" si="1901"/>
        <v>0</v>
      </c>
      <c r="CV800" s="36">
        <f t="shared" si="1961"/>
        <v>0</v>
      </c>
      <c r="CW800" s="36">
        <f t="shared" si="1902"/>
        <v>0</v>
      </c>
      <c r="CX800" s="36">
        <f t="shared" si="1903"/>
        <v>0</v>
      </c>
      <c r="CY800" s="36">
        <f t="shared" si="1904"/>
        <v>0</v>
      </c>
      <c r="CZ800" s="36">
        <f t="shared" si="1962"/>
        <v>0</v>
      </c>
      <c r="DA800" s="64">
        <f t="shared" si="1905"/>
        <v>7.711667141460099E-3</v>
      </c>
      <c r="DB800" s="70">
        <f t="shared" si="1963"/>
        <v>0.99234734756685361</v>
      </c>
      <c r="DC800" s="70">
        <f>PRODUCT($DB$8:DB800)</f>
        <v>6.8212008746982103E-4</v>
      </c>
      <c r="DD800" s="36">
        <f t="shared" si="1906"/>
        <v>0</v>
      </c>
      <c r="DE800" s="36">
        <f t="shared" si="1907"/>
        <v>0</v>
      </c>
      <c r="DF800" s="36">
        <f t="shared" si="1908"/>
        <v>0</v>
      </c>
      <c r="DG800" s="36">
        <f t="shared" si="1909"/>
        <v>0</v>
      </c>
      <c r="DH800" s="36">
        <f t="shared" si="1910"/>
        <v>0</v>
      </c>
      <c r="DI800" s="36">
        <f t="shared" si="1911"/>
        <v>0</v>
      </c>
      <c r="DJ800" s="36">
        <f t="shared" si="1912"/>
        <v>0</v>
      </c>
      <c r="DK800" s="36">
        <f t="shared" si="1913"/>
        <v>0</v>
      </c>
      <c r="DL800" s="36">
        <f t="shared" si="1914"/>
        <v>0</v>
      </c>
      <c r="DM800" s="36">
        <f t="shared" si="1915"/>
        <v>0</v>
      </c>
      <c r="DN800" s="36">
        <f t="shared" ca="1" si="1964"/>
        <v>4.6137290849905055E-12</v>
      </c>
      <c r="DO800" s="64" cm="1">
        <f t="array" ref="DO800">IFERROR(INDEX(Tbl_FwdNom,$B800,MATCH(LIDt,Tbl_FwdNom_Cols,0)),0)</f>
        <v>7.8915275249999999</v>
      </c>
      <c r="DP800" s="64">
        <f t="shared" ca="1" si="1965"/>
        <v>7.8300616600000001</v>
      </c>
      <c r="DQ800" s="64">
        <f t="shared" ca="1" si="1916"/>
        <v>6.3019659134528894E-3</v>
      </c>
      <c r="DR800" s="70">
        <f t="shared" ca="1" si="1917"/>
        <v>0.99373750014715279</v>
      </c>
      <c r="DS800" s="70">
        <f ca="1">PRODUCT($DR$8:DR800)</f>
        <v>2.2382880114793766E-3</v>
      </c>
      <c r="DT800" s="36">
        <f t="shared" ca="1" si="1918"/>
        <v>0</v>
      </c>
      <c r="DU800" s="36">
        <f t="shared" ca="1" si="1919"/>
        <v>0</v>
      </c>
      <c r="DV800" s="36">
        <f t="shared" ca="1" si="1920"/>
        <v>0</v>
      </c>
      <c r="DW800" s="36">
        <f t="shared" ca="1" si="1921"/>
        <v>0</v>
      </c>
      <c r="DX800" s="36">
        <f t="shared" ca="1" si="1922"/>
        <v>0</v>
      </c>
      <c r="DY800" s="36">
        <f t="shared" ca="1" si="1923"/>
        <v>0</v>
      </c>
      <c r="DZ800" s="36">
        <f t="shared" ca="1" si="1924"/>
        <v>0</v>
      </c>
      <c r="EA800" s="36">
        <f t="shared" ca="1" si="1925"/>
        <v>0</v>
      </c>
      <c r="EB800" s="36">
        <f t="shared" ca="1" si="1926"/>
        <v>0</v>
      </c>
      <c r="EC800" s="36">
        <f t="shared" ca="1" si="1927"/>
        <v>0</v>
      </c>
      <c r="ED800" s="36">
        <f t="shared" ca="1" si="1928"/>
        <v>0</v>
      </c>
      <c r="EE800" s="36">
        <f t="shared" ca="1" si="1966"/>
        <v>0</v>
      </c>
      <c r="EF800" s="36">
        <f t="shared" ca="1" si="1929"/>
        <v>0</v>
      </c>
      <c r="EG800" s="64"/>
      <c r="EH800" s="64"/>
      <c r="EI800" s="64"/>
      <c r="EJ800" s="70"/>
      <c r="EK800" s="70"/>
      <c r="EL800" s="70"/>
      <c r="EM800" s="70"/>
      <c r="EN800" s="70"/>
      <c r="EO800" s="36">
        <f t="shared" si="1930"/>
        <v>0</v>
      </c>
      <c r="EP800" s="36">
        <f t="shared" si="1931"/>
        <v>0</v>
      </c>
      <c r="EQ800" s="36">
        <f t="shared" si="1932"/>
        <v>0</v>
      </c>
      <c r="ER800" s="36">
        <f t="shared" si="1933"/>
        <v>0</v>
      </c>
      <c r="ES800" s="36">
        <f t="shared" si="1934"/>
        <v>0</v>
      </c>
      <c r="ET800" s="36">
        <f t="shared" si="1935"/>
        <v>0</v>
      </c>
      <c r="EU800" s="36">
        <f t="shared" si="1967"/>
        <v>0</v>
      </c>
      <c r="EV800" s="36">
        <f t="shared" si="1936"/>
        <v>0</v>
      </c>
      <c r="EW800" s="36">
        <f t="shared" si="1937"/>
        <v>0</v>
      </c>
      <c r="EX800" s="36">
        <f t="shared" si="1968"/>
        <v>0</v>
      </c>
      <c r="EY800" s="36">
        <f t="shared" si="1938"/>
        <v>0</v>
      </c>
      <c r="EZ800" s="36">
        <f t="shared" si="1939"/>
        <v>0</v>
      </c>
      <c r="FA800" s="36">
        <f t="shared" si="1940"/>
        <v>0</v>
      </c>
      <c r="FB800" s="36">
        <f t="shared" si="1941"/>
        <v>0</v>
      </c>
      <c r="FC800" s="36">
        <f t="shared" si="1969"/>
        <v>0</v>
      </c>
      <c r="FD800" s="36">
        <f t="shared" si="1942"/>
        <v>0</v>
      </c>
      <c r="FE800" s="36">
        <f t="shared" si="1943"/>
        <v>0</v>
      </c>
      <c r="FF800" s="36">
        <f t="shared" si="1970"/>
        <v>0</v>
      </c>
      <c r="FG800" s="36">
        <f t="shared" si="1944"/>
        <v>0</v>
      </c>
      <c r="FH800" s="36">
        <f t="shared" si="1945"/>
        <v>0</v>
      </c>
      <c r="FI800" s="36">
        <f t="shared" si="1946"/>
        <v>0</v>
      </c>
      <c r="FJ800" s="36">
        <f t="shared" ca="1" si="1947"/>
        <v>0</v>
      </c>
      <c r="FK800" s="36">
        <f t="shared" si="1948"/>
        <v>0</v>
      </c>
      <c r="FL800" s="36">
        <f t="shared" si="1949"/>
        <v>0</v>
      </c>
      <c r="FM800" s="36">
        <f t="shared" ca="1" si="1950"/>
        <v>0</v>
      </c>
      <c r="FN800" s="36">
        <f t="shared" ca="1" si="1972"/>
        <v>0</v>
      </c>
    </row>
    <row r="801" spans="2:170" x14ac:dyDescent="0.25">
      <c r="B801" s="2">
        <v>793</v>
      </c>
      <c r="C801" s="2">
        <f t="shared" si="1826"/>
        <v>67</v>
      </c>
      <c r="D801" s="2">
        <f t="shared" si="1975"/>
        <v>817</v>
      </c>
      <c r="E801" s="2">
        <f t="shared" si="1973"/>
        <v>69</v>
      </c>
      <c r="F801" s="189">
        <f t="shared" si="1977"/>
        <v>69853</v>
      </c>
      <c r="G801" s="2">
        <f t="shared" si="1976"/>
        <v>3</v>
      </c>
      <c r="H801" s="187">
        <f t="shared" si="1827"/>
        <v>100.66666666666666</v>
      </c>
      <c r="I801" s="186">
        <f t="shared" si="1974"/>
        <v>100</v>
      </c>
      <c r="J801" s="2">
        <f t="shared" si="1828"/>
        <v>0</v>
      </c>
      <c r="K801" s="2">
        <f t="shared" si="1829"/>
        <v>1</v>
      </c>
      <c r="L801">
        <f t="shared" si="1830"/>
        <v>2</v>
      </c>
      <c r="M801" s="190">
        <f t="shared" si="1951"/>
        <v>0.74379339957000012</v>
      </c>
      <c r="N801">
        <f t="shared" si="1831"/>
        <v>1</v>
      </c>
      <c r="O801">
        <f t="shared" si="1832"/>
        <v>100</v>
      </c>
      <c r="P801" s="58">
        <f t="shared" si="1833"/>
        <v>3.3470702980650007</v>
      </c>
      <c r="Q801" s="106">
        <f t="shared" si="1834"/>
        <v>1</v>
      </c>
      <c r="R801" s="59">
        <f t="shared" si="1835"/>
        <v>1</v>
      </c>
      <c r="S801" s="32">
        <f t="shared" si="1952"/>
        <v>1</v>
      </c>
      <c r="T801">
        <f t="shared" si="1836"/>
        <v>1</v>
      </c>
      <c r="U801" s="32">
        <f t="shared" si="1953"/>
        <v>1.9583986500000001E-3</v>
      </c>
      <c r="V801">
        <f t="shared" si="1837"/>
        <v>1</v>
      </c>
      <c r="W801">
        <f t="shared" si="1838"/>
        <v>100</v>
      </c>
      <c r="X801" s="58">
        <f t="shared" si="1839"/>
        <v>8.8127939249999995E-3</v>
      </c>
      <c r="Y801" s="58">
        <f t="shared" si="1840"/>
        <v>8.8127939249999995E-3</v>
      </c>
      <c r="Z801" s="32">
        <f t="shared" si="1841"/>
        <v>8.8127939249999995E-3</v>
      </c>
      <c r="AA801" s="32">
        <f t="shared" si="1842"/>
        <v>0</v>
      </c>
      <c r="AB801" s="59">
        <f t="shared" si="1843"/>
        <v>4.9056245199999996E-3</v>
      </c>
      <c r="AC801" s="59">
        <f t="shared" si="1844"/>
        <v>4.9056245199999996E-3</v>
      </c>
      <c r="AD801">
        <f t="shared" si="1845"/>
        <v>1</v>
      </c>
      <c r="AE801" s="59">
        <f t="shared" si="1846"/>
        <v>4.9056245199999996E-3</v>
      </c>
      <c r="AF801" s="59">
        <f t="shared" si="1847"/>
        <v>4.1758461800000006E-3</v>
      </c>
      <c r="AG801" s="59">
        <f t="shared" si="1848"/>
        <v>4.1758461800000006E-3</v>
      </c>
      <c r="AH801">
        <f t="shared" si="1849"/>
        <v>1</v>
      </c>
      <c r="AI801" s="59">
        <f t="shared" si="1850"/>
        <v>4.1758461800000006E-3</v>
      </c>
      <c r="AJ801" s="59">
        <f t="shared" si="1851"/>
        <v>0</v>
      </c>
      <c r="AK801" s="59">
        <f t="shared" si="1852"/>
        <v>0</v>
      </c>
      <c r="AL801" s="59">
        <f t="shared" si="1853"/>
        <v>0</v>
      </c>
      <c r="AM801" s="12">
        <f t="shared" si="1954"/>
        <v>0</v>
      </c>
      <c r="AN801" s="12">
        <f t="shared" si="1955"/>
        <v>0</v>
      </c>
      <c r="AO801" s="66">
        <f t="shared" si="1854"/>
        <v>0</v>
      </c>
      <c r="AP801" s="66">
        <f t="shared" si="1855"/>
        <v>0</v>
      </c>
      <c r="AQ801" s="59">
        <f t="shared" si="1856"/>
        <v>0</v>
      </c>
      <c r="AR801" s="59">
        <f t="shared" si="1857"/>
        <v>0</v>
      </c>
      <c r="AS801" s="59">
        <f t="shared" si="1858"/>
        <v>0</v>
      </c>
      <c r="AT801" s="12">
        <f t="shared" si="1859"/>
        <v>0</v>
      </c>
      <c r="AU801" s="59">
        <f t="shared" si="1956"/>
        <v>0</v>
      </c>
      <c r="AV801" s="59">
        <f t="shared" si="1957"/>
        <v>0</v>
      </c>
      <c r="AW801" s="70">
        <f t="shared" si="1860"/>
        <v>0</v>
      </c>
      <c r="AX801" s="20">
        <f t="shared" si="1861"/>
        <v>200000</v>
      </c>
      <c r="AY801" s="20">
        <f t="shared" si="1862"/>
        <v>0</v>
      </c>
      <c r="AZ801" s="20">
        <f t="shared" si="1863"/>
        <v>0</v>
      </c>
      <c r="BA801" s="20">
        <f t="shared" si="1864"/>
        <v>200000</v>
      </c>
      <c r="BB801" s="36">
        <f t="shared" si="1865"/>
        <v>1</v>
      </c>
      <c r="BC801" s="36">
        <f t="shared" si="1866"/>
        <v>0</v>
      </c>
      <c r="BD801" s="80">
        <f t="shared" si="1867"/>
        <v>0</v>
      </c>
      <c r="BE801" s="36">
        <f t="shared" si="1868"/>
        <v>0</v>
      </c>
      <c r="BF801" s="36">
        <f t="shared" si="1869"/>
        <v>0</v>
      </c>
      <c r="BG801" s="36">
        <f t="shared" si="1870"/>
        <v>0</v>
      </c>
      <c r="BH801" s="36">
        <f t="shared" si="1871"/>
        <v>0</v>
      </c>
      <c r="BI801" s="36">
        <f t="shared" si="1872"/>
        <v>0</v>
      </c>
      <c r="BJ801" s="36">
        <f t="shared" si="1873"/>
        <v>0</v>
      </c>
      <c r="BK801" s="36">
        <f t="shared" si="1874"/>
        <v>0</v>
      </c>
      <c r="BL801" s="68">
        <f>IF(OR(AT801=0,E801&gt;ProjTerm),0,VLOOKUP(D801,'Life Events'!$AE$5:$AI$1206,5,FALSE))</f>
        <v>0</v>
      </c>
      <c r="BM801" s="93">
        <f t="shared" si="1875"/>
        <v>0</v>
      </c>
      <c r="BN801" s="93">
        <f t="shared" si="1876"/>
        <v>0</v>
      </c>
      <c r="BO801" s="36">
        <f t="shared" si="1877"/>
        <v>0</v>
      </c>
      <c r="BP801" s="36">
        <f t="shared" si="1878"/>
        <v>0</v>
      </c>
      <c r="BQ801" s="36">
        <f t="shared" si="1879"/>
        <v>0</v>
      </c>
      <c r="BR801" s="36">
        <f t="shared" si="1880"/>
        <v>154.78110000000001</v>
      </c>
      <c r="BS801" s="36">
        <f t="shared" si="1881"/>
        <v>0</v>
      </c>
      <c r="BT801" s="36">
        <f t="shared" si="1882"/>
        <v>0</v>
      </c>
      <c r="BU801" s="70" cm="1">
        <f t="array" ref="BU801">IF(AND(ActInt=1,$J801=0),INDEX(Tbl_FwdNom,$B801-IVP,MATCH(ValnDt,Tbl_FwdNom_Cols)),INDEX(Tbl_FwdNom,$B801,MATCH(StartDt,Tbl_FwdNom_Cols)))</f>
        <v>9.6508140450000006</v>
      </c>
      <c r="BV801" s="70" cm="1">
        <f t="array" ref="BV801">INDEX(Tbl_FwdReal,$B801,MATCH(StartDt,Tbl_FwdReal_Cols))</f>
        <v>3.3709817270000002</v>
      </c>
      <c r="BW801" s="70" cm="1">
        <f t="array" ref="BW801">IF(RunType&lt;&gt;"OPN",INDEX(Tbl_FwdReal,$B801,MATCH(ValnDt,Tbl_FwdReal_Cols)),IF(AND($J801=0,ActInt=1),INDEX(Tbl_FwdReal,$B801-IVP,MATCH(ValnDt,Tbl_FwdReal_Cols)),-999))*$K801</f>
        <v>3.3709817270000002</v>
      </c>
      <c r="BX801" s="70">
        <f t="shared" si="1883"/>
        <v>3.3709817270000005E-2</v>
      </c>
      <c r="BY801" s="70">
        <f t="shared" si="1958"/>
        <v>6.0750437048038064E-2</v>
      </c>
      <c r="BZ801" s="64">
        <f t="shared" si="1971"/>
        <v>4.9268151298702545E-3</v>
      </c>
      <c r="CA801" s="70" cm="1">
        <f t="array" ref="CA801">IF($J801=1,CA800*(1+INDEX(Tbl_CPI,$B801,MATCH(IF(RunType="OPN",StartDt,ValnDt),Tbl_CPI_Cols))),0)</f>
        <v>0</v>
      </c>
      <c r="CB801" s="70">
        <f t="shared" si="1959"/>
        <v>79.721157051158514</v>
      </c>
      <c r="CC801" s="70">
        <f t="shared" si="1960"/>
        <v>79.330311273319808</v>
      </c>
      <c r="CD801" s="36">
        <f t="shared" si="1884"/>
        <v>401.87413519209258</v>
      </c>
      <c r="CE801" s="36">
        <f t="shared" si="1885"/>
        <v>0</v>
      </c>
      <c r="CF801" s="36">
        <f t="shared" si="1886"/>
        <v>0</v>
      </c>
      <c r="CG801" s="36">
        <f t="shared" si="1887"/>
        <v>0</v>
      </c>
      <c r="CH801" s="36">
        <f t="shared" si="1888"/>
        <v>0</v>
      </c>
      <c r="CI801" s="36">
        <f t="shared" si="1889"/>
        <v>0</v>
      </c>
      <c r="CJ801" s="36">
        <f t="shared" si="1890"/>
        <v>0</v>
      </c>
      <c r="CK801" s="36">
        <f t="shared" si="1891"/>
        <v>0</v>
      </c>
      <c r="CL801" s="36">
        <f t="shared" si="1892"/>
        <v>0</v>
      </c>
      <c r="CM801" s="36">
        <f t="shared" si="1893"/>
        <v>0</v>
      </c>
      <c r="CN801" s="36">
        <f t="shared" si="1894"/>
        <v>0</v>
      </c>
      <c r="CO801" s="20">
        <f t="shared" si="1895"/>
        <v>120000</v>
      </c>
      <c r="CP801" s="20">
        <f t="shared" si="1896"/>
        <v>2</v>
      </c>
      <c r="CQ801" s="64">
        <f t="shared" si="1897"/>
        <v>0.84609915813000003</v>
      </c>
      <c r="CR801" s="64">
        <f t="shared" si="1898"/>
        <v>1</v>
      </c>
      <c r="CS801" s="36">
        <f t="shared" si="1899"/>
        <v>0</v>
      </c>
      <c r="CT801" s="36">
        <f t="shared" si="1900"/>
        <v>0</v>
      </c>
      <c r="CU801" s="36">
        <f t="shared" si="1901"/>
        <v>0</v>
      </c>
      <c r="CV801" s="36">
        <f t="shared" si="1961"/>
        <v>0</v>
      </c>
      <c r="CW801" s="36">
        <f t="shared" si="1902"/>
        <v>0</v>
      </c>
      <c r="CX801" s="36">
        <f t="shared" si="1903"/>
        <v>0</v>
      </c>
      <c r="CY801" s="36">
        <f t="shared" si="1904"/>
        <v>0</v>
      </c>
      <c r="CZ801" s="36">
        <f t="shared" si="1962"/>
        <v>0</v>
      </c>
      <c r="DA801" s="64">
        <f t="shared" si="1905"/>
        <v>7.7071074363379566E-3</v>
      </c>
      <c r="DB801" s="70">
        <f t="shared" si="1963"/>
        <v>0.99235183777164648</v>
      </c>
      <c r="DC801" s="70">
        <f>PRODUCT($DB$8:DB801)</f>
        <v>6.7690312238163311E-4</v>
      </c>
      <c r="DD801" s="36">
        <f t="shared" si="1906"/>
        <v>0</v>
      </c>
      <c r="DE801" s="36">
        <f t="shared" si="1907"/>
        <v>0</v>
      </c>
      <c r="DF801" s="36">
        <f t="shared" si="1908"/>
        <v>0</v>
      </c>
      <c r="DG801" s="36">
        <f t="shared" si="1909"/>
        <v>0</v>
      </c>
      <c r="DH801" s="36">
        <f t="shared" si="1910"/>
        <v>0</v>
      </c>
      <c r="DI801" s="36">
        <f t="shared" si="1911"/>
        <v>0</v>
      </c>
      <c r="DJ801" s="36">
        <f t="shared" si="1912"/>
        <v>0</v>
      </c>
      <c r="DK801" s="36">
        <f t="shared" si="1913"/>
        <v>0</v>
      </c>
      <c r="DL801" s="36">
        <f t="shared" si="1914"/>
        <v>0</v>
      </c>
      <c r="DM801" s="36">
        <f t="shared" si="1915"/>
        <v>0</v>
      </c>
      <c r="DN801" s="36">
        <f t="shared" ca="1" si="1964"/>
        <v>4.6137290849905055E-12</v>
      </c>
      <c r="DO801" s="64" cm="1">
        <f t="array" ref="DO801">IFERROR(INDEX(Tbl_FwdNom,$B801,MATCH(LIDt,Tbl_FwdNom_Cols,0)),0)</f>
        <v>7.8898196670000003</v>
      </c>
      <c r="DP801" s="64">
        <f t="shared" ca="1" si="1965"/>
        <v>7.8283547750000002</v>
      </c>
      <c r="DQ801" s="64">
        <f t="shared" ca="1" si="1916"/>
        <v>6.3006384742656518E-3</v>
      </c>
      <c r="DR801" s="70">
        <f t="shared" ca="1" si="1917"/>
        <v>0.99373881101395445</v>
      </c>
      <c r="DS801" s="70">
        <f ca="1">PRODUCT($DR$8:DR801)</f>
        <v>2.224273667234304E-3</v>
      </c>
      <c r="DT801" s="36">
        <f t="shared" ca="1" si="1918"/>
        <v>0</v>
      </c>
      <c r="DU801" s="36">
        <f t="shared" ca="1" si="1919"/>
        <v>0</v>
      </c>
      <c r="DV801" s="36">
        <f t="shared" ca="1" si="1920"/>
        <v>0</v>
      </c>
      <c r="DW801" s="36">
        <f t="shared" ca="1" si="1921"/>
        <v>0</v>
      </c>
      <c r="DX801" s="36">
        <f t="shared" ca="1" si="1922"/>
        <v>0</v>
      </c>
      <c r="DY801" s="36">
        <f t="shared" ca="1" si="1923"/>
        <v>0</v>
      </c>
      <c r="DZ801" s="36">
        <f t="shared" ca="1" si="1924"/>
        <v>0</v>
      </c>
      <c r="EA801" s="36">
        <f t="shared" ca="1" si="1925"/>
        <v>0</v>
      </c>
      <c r="EB801" s="36">
        <f t="shared" ca="1" si="1926"/>
        <v>0</v>
      </c>
      <c r="EC801" s="36">
        <f t="shared" ca="1" si="1927"/>
        <v>0</v>
      </c>
      <c r="ED801" s="36">
        <f t="shared" ca="1" si="1928"/>
        <v>0</v>
      </c>
      <c r="EE801" s="36">
        <f t="shared" ca="1" si="1966"/>
        <v>0</v>
      </c>
      <c r="EF801" s="36">
        <f t="shared" ca="1" si="1929"/>
        <v>0</v>
      </c>
      <c r="EG801" s="64"/>
      <c r="EH801" s="64"/>
      <c r="EI801" s="64"/>
      <c r="EJ801" s="70"/>
      <c r="EK801" s="70"/>
      <c r="EL801" s="70"/>
      <c r="EM801" s="70"/>
      <c r="EN801" s="70"/>
      <c r="EO801" s="36">
        <f t="shared" si="1930"/>
        <v>0</v>
      </c>
      <c r="EP801" s="36">
        <f t="shared" si="1931"/>
        <v>0</v>
      </c>
      <c r="EQ801" s="36">
        <f t="shared" si="1932"/>
        <v>0</v>
      </c>
      <c r="ER801" s="36">
        <f t="shared" si="1933"/>
        <v>0</v>
      </c>
      <c r="ES801" s="36">
        <f t="shared" si="1934"/>
        <v>0</v>
      </c>
      <c r="ET801" s="36">
        <f t="shared" si="1935"/>
        <v>0</v>
      </c>
      <c r="EU801" s="36">
        <f t="shared" si="1967"/>
        <v>0</v>
      </c>
      <c r="EV801" s="36">
        <f t="shared" si="1936"/>
        <v>0</v>
      </c>
      <c r="EW801" s="36">
        <f t="shared" si="1937"/>
        <v>0</v>
      </c>
      <c r="EX801" s="36">
        <f t="shared" si="1968"/>
        <v>0</v>
      </c>
      <c r="EY801" s="36">
        <f t="shared" si="1938"/>
        <v>0</v>
      </c>
      <c r="EZ801" s="36">
        <f t="shared" si="1939"/>
        <v>0</v>
      </c>
      <c r="FA801" s="36">
        <f t="shared" si="1940"/>
        <v>0</v>
      </c>
      <c r="FB801" s="36">
        <f t="shared" si="1941"/>
        <v>0</v>
      </c>
      <c r="FC801" s="36">
        <f t="shared" si="1969"/>
        <v>0</v>
      </c>
      <c r="FD801" s="36">
        <f t="shared" si="1942"/>
        <v>0</v>
      </c>
      <c r="FE801" s="36">
        <f t="shared" si="1943"/>
        <v>0</v>
      </c>
      <c r="FF801" s="36">
        <f t="shared" si="1970"/>
        <v>0</v>
      </c>
      <c r="FG801" s="36">
        <f t="shared" si="1944"/>
        <v>0</v>
      </c>
      <c r="FH801" s="36">
        <f t="shared" si="1945"/>
        <v>0</v>
      </c>
      <c r="FI801" s="36">
        <f t="shared" si="1946"/>
        <v>0</v>
      </c>
      <c r="FJ801" s="36">
        <f t="shared" ca="1" si="1947"/>
        <v>0</v>
      </c>
      <c r="FK801" s="36">
        <f t="shared" si="1948"/>
        <v>0</v>
      </c>
      <c r="FL801" s="36">
        <f t="shared" si="1949"/>
        <v>0</v>
      </c>
      <c r="FM801" s="36">
        <f t="shared" ca="1" si="1950"/>
        <v>0</v>
      </c>
      <c r="FN801" s="36">
        <f t="shared" ca="1" si="1972"/>
        <v>0</v>
      </c>
    </row>
    <row r="802" spans="2:170" x14ac:dyDescent="0.25">
      <c r="B802" s="2">
        <v>794</v>
      </c>
      <c r="C802" s="2">
        <f t="shared" si="1826"/>
        <v>67</v>
      </c>
      <c r="D802" s="2">
        <f t="shared" si="1975"/>
        <v>818</v>
      </c>
      <c r="E802" s="2">
        <f t="shared" si="1973"/>
        <v>69</v>
      </c>
      <c r="F802" s="189">
        <f t="shared" si="1977"/>
        <v>69883</v>
      </c>
      <c r="G802" s="2">
        <f t="shared" si="1976"/>
        <v>4</v>
      </c>
      <c r="H802" s="187">
        <f t="shared" si="1827"/>
        <v>100.75</v>
      </c>
      <c r="I802" s="186">
        <f t="shared" si="1974"/>
        <v>100</v>
      </c>
      <c r="J802" s="2">
        <f t="shared" si="1828"/>
        <v>0</v>
      </c>
      <c r="K802" s="2">
        <f t="shared" si="1829"/>
        <v>1</v>
      </c>
      <c r="L802">
        <f t="shared" si="1830"/>
        <v>2</v>
      </c>
      <c r="M802" s="190">
        <f t="shared" si="1951"/>
        <v>0.74379339957000012</v>
      </c>
      <c r="N802">
        <f t="shared" si="1831"/>
        <v>1</v>
      </c>
      <c r="O802">
        <f t="shared" si="1832"/>
        <v>100</v>
      </c>
      <c r="P802" s="58">
        <f t="shared" si="1833"/>
        <v>3.3470702980650007</v>
      </c>
      <c r="Q802" s="106">
        <f t="shared" si="1834"/>
        <v>1</v>
      </c>
      <c r="R802" s="59">
        <f t="shared" si="1835"/>
        <v>1</v>
      </c>
      <c r="S802" s="32">
        <f t="shared" si="1952"/>
        <v>1</v>
      </c>
      <c r="T802">
        <f t="shared" si="1836"/>
        <v>1</v>
      </c>
      <c r="U802" s="32">
        <f t="shared" si="1953"/>
        <v>1.9583986500000001E-3</v>
      </c>
      <c r="V802">
        <f t="shared" si="1837"/>
        <v>1</v>
      </c>
      <c r="W802">
        <f t="shared" si="1838"/>
        <v>100</v>
      </c>
      <c r="X802" s="58">
        <f t="shared" si="1839"/>
        <v>8.8127939249999995E-3</v>
      </c>
      <c r="Y802" s="58">
        <f t="shared" si="1840"/>
        <v>8.8127939249999995E-3</v>
      </c>
      <c r="Z802" s="32">
        <f t="shared" si="1841"/>
        <v>8.8127939249999995E-3</v>
      </c>
      <c r="AA802" s="32">
        <f t="shared" si="1842"/>
        <v>0</v>
      </c>
      <c r="AB802" s="59">
        <f t="shared" si="1843"/>
        <v>4.9056245199999996E-3</v>
      </c>
      <c r="AC802" s="59">
        <f t="shared" si="1844"/>
        <v>4.9056245199999996E-3</v>
      </c>
      <c r="AD802">
        <f t="shared" si="1845"/>
        <v>1</v>
      </c>
      <c r="AE802" s="59">
        <f t="shared" si="1846"/>
        <v>4.9056245199999996E-3</v>
      </c>
      <c r="AF802" s="59">
        <f t="shared" si="1847"/>
        <v>4.1758461800000006E-3</v>
      </c>
      <c r="AG802" s="59">
        <f t="shared" si="1848"/>
        <v>4.1758461800000006E-3</v>
      </c>
      <c r="AH802">
        <f t="shared" si="1849"/>
        <v>1</v>
      </c>
      <c r="AI802" s="59">
        <f t="shared" si="1850"/>
        <v>4.1758461800000006E-3</v>
      </c>
      <c r="AJ802" s="59">
        <f t="shared" si="1851"/>
        <v>0</v>
      </c>
      <c r="AK802" s="59">
        <f t="shared" si="1852"/>
        <v>0</v>
      </c>
      <c r="AL802" s="59">
        <f t="shared" si="1853"/>
        <v>0</v>
      </c>
      <c r="AM802" s="12">
        <f t="shared" si="1954"/>
        <v>0</v>
      </c>
      <c r="AN802" s="12">
        <f t="shared" si="1955"/>
        <v>0</v>
      </c>
      <c r="AO802" s="66">
        <f t="shared" si="1854"/>
        <v>0</v>
      </c>
      <c r="AP802" s="66">
        <f t="shared" si="1855"/>
        <v>0</v>
      </c>
      <c r="AQ802" s="59">
        <f t="shared" si="1856"/>
        <v>0</v>
      </c>
      <c r="AR802" s="59">
        <f t="shared" si="1857"/>
        <v>0</v>
      </c>
      <c r="AS802" s="59">
        <f t="shared" si="1858"/>
        <v>0</v>
      </c>
      <c r="AT802" s="12">
        <f t="shared" si="1859"/>
        <v>0</v>
      </c>
      <c r="AU802" s="59">
        <f t="shared" si="1956"/>
        <v>0</v>
      </c>
      <c r="AV802" s="59">
        <f t="shared" si="1957"/>
        <v>0</v>
      </c>
      <c r="AW802" s="70">
        <f t="shared" si="1860"/>
        <v>0</v>
      </c>
      <c r="AX802" s="20">
        <f t="shared" si="1861"/>
        <v>200000</v>
      </c>
      <c r="AY802" s="20">
        <f t="shared" si="1862"/>
        <v>0</v>
      </c>
      <c r="AZ802" s="20">
        <f t="shared" si="1863"/>
        <v>0</v>
      </c>
      <c r="BA802" s="20">
        <f t="shared" si="1864"/>
        <v>200000</v>
      </c>
      <c r="BB802" s="36">
        <f t="shared" si="1865"/>
        <v>1</v>
      </c>
      <c r="BC802" s="36">
        <f t="shared" si="1866"/>
        <v>0</v>
      </c>
      <c r="BD802" s="80">
        <f t="shared" si="1867"/>
        <v>0</v>
      </c>
      <c r="BE802" s="36">
        <f t="shared" si="1868"/>
        <v>0</v>
      </c>
      <c r="BF802" s="36">
        <f t="shared" si="1869"/>
        <v>0</v>
      </c>
      <c r="BG802" s="36">
        <f t="shared" si="1870"/>
        <v>0</v>
      </c>
      <c r="BH802" s="36">
        <f t="shared" si="1871"/>
        <v>0</v>
      </c>
      <c r="BI802" s="36">
        <f t="shared" si="1872"/>
        <v>0</v>
      </c>
      <c r="BJ802" s="36">
        <f t="shared" si="1873"/>
        <v>0</v>
      </c>
      <c r="BK802" s="36">
        <f t="shared" si="1874"/>
        <v>0</v>
      </c>
      <c r="BL802" s="68">
        <f>IF(OR(AT802=0,E802&gt;ProjTerm),0,VLOOKUP(D802,'Life Events'!$AE$5:$AI$1206,5,FALSE))</f>
        <v>0</v>
      </c>
      <c r="BM802" s="93">
        <f t="shared" si="1875"/>
        <v>0</v>
      </c>
      <c r="BN802" s="93">
        <f t="shared" si="1876"/>
        <v>0</v>
      </c>
      <c r="BO802" s="36">
        <f t="shared" si="1877"/>
        <v>0</v>
      </c>
      <c r="BP802" s="36">
        <f t="shared" si="1878"/>
        <v>0</v>
      </c>
      <c r="BQ802" s="36">
        <f t="shared" si="1879"/>
        <v>0</v>
      </c>
      <c r="BR802" s="36">
        <f t="shared" si="1880"/>
        <v>154.78110000000001</v>
      </c>
      <c r="BS802" s="36">
        <f t="shared" si="1881"/>
        <v>0</v>
      </c>
      <c r="BT802" s="36">
        <f t="shared" si="1882"/>
        <v>0</v>
      </c>
      <c r="BU802" s="70" cm="1">
        <f t="array" ref="BU802">IF(AND(ActInt=1,$J802=0),INDEX(Tbl_FwdNom,$B802-IVP,MATCH(ValnDt,Tbl_FwdNom_Cols)),INDEX(Tbl_FwdNom,$B802,MATCH(StartDt,Tbl_FwdNom_Cols)))</f>
        <v>9.6448604029999991</v>
      </c>
      <c r="BV802" s="70" cm="1">
        <f t="array" ref="BV802">INDEX(Tbl_FwdReal,$B802,MATCH(StartDt,Tbl_FwdReal_Cols))</f>
        <v>3.3676019990000001</v>
      </c>
      <c r="BW802" s="70" cm="1">
        <f t="array" ref="BW802">IF(RunType&lt;&gt;"OPN",INDEX(Tbl_FwdReal,$B802,MATCH(ValnDt,Tbl_FwdReal_Cols)),IF(AND($J802=0,ActInt=1),INDEX(Tbl_FwdReal,$B802-IVP,MATCH(ValnDt,Tbl_FwdReal_Cols)),-999))*$K802</f>
        <v>3.3676019990000001</v>
      </c>
      <c r="BX802" s="70">
        <f t="shared" si="1883"/>
        <v>3.367601999E-2</v>
      </c>
      <c r="BY802" s="70">
        <f t="shared" si="1958"/>
        <v>6.0727522769278508E-2</v>
      </c>
      <c r="BZ802" s="64">
        <f t="shared" si="1971"/>
        <v>4.9250060803234241E-3</v>
      </c>
      <c r="CA802" s="70" cm="1">
        <f t="array" ref="CA802">IF($J802=1,CA801*(1+INDEX(Tbl_CPI,$B802,MATCH(IF(RunType="OPN",StartDt,ValnDt),Tbl_CPI_Cols))),0)</f>
        <v>0</v>
      </c>
      <c r="CB802" s="70">
        <f t="shared" si="1959"/>
        <v>80.113784234365895</v>
      </c>
      <c r="CC802" s="70">
        <f t="shared" si="1960"/>
        <v>79.330311273319808</v>
      </c>
      <c r="CD802" s="36">
        <f t="shared" si="1884"/>
        <v>401.87413519209258</v>
      </c>
      <c r="CE802" s="36">
        <f t="shared" si="1885"/>
        <v>0</v>
      </c>
      <c r="CF802" s="36">
        <f t="shared" si="1886"/>
        <v>0</v>
      </c>
      <c r="CG802" s="36">
        <f t="shared" si="1887"/>
        <v>0</v>
      </c>
      <c r="CH802" s="36">
        <f t="shared" si="1888"/>
        <v>0</v>
      </c>
      <c r="CI802" s="36">
        <f t="shared" si="1889"/>
        <v>0</v>
      </c>
      <c r="CJ802" s="36">
        <f t="shared" si="1890"/>
        <v>0</v>
      </c>
      <c r="CK802" s="36">
        <f t="shared" si="1891"/>
        <v>0</v>
      </c>
      <c r="CL802" s="36">
        <f t="shared" si="1892"/>
        <v>0</v>
      </c>
      <c r="CM802" s="36">
        <f t="shared" si="1893"/>
        <v>0</v>
      </c>
      <c r="CN802" s="36">
        <f t="shared" si="1894"/>
        <v>0</v>
      </c>
      <c r="CO802" s="20">
        <f t="shared" si="1895"/>
        <v>120000</v>
      </c>
      <c r="CP802" s="20">
        <f t="shared" si="1896"/>
        <v>2</v>
      </c>
      <c r="CQ802" s="64">
        <f t="shared" si="1897"/>
        <v>0.84609915813000003</v>
      </c>
      <c r="CR802" s="64">
        <f t="shared" si="1898"/>
        <v>1</v>
      </c>
      <c r="CS802" s="36">
        <f t="shared" si="1899"/>
        <v>0</v>
      </c>
      <c r="CT802" s="36">
        <f t="shared" si="1900"/>
        <v>0</v>
      </c>
      <c r="CU802" s="36">
        <f t="shared" si="1901"/>
        <v>0</v>
      </c>
      <c r="CV802" s="36">
        <f t="shared" si="1961"/>
        <v>0</v>
      </c>
      <c r="CW802" s="36">
        <f t="shared" si="1902"/>
        <v>0</v>
      </c>
      <c r="CX802" s="36">
        <f t="shared" si="1903"/>
        <v>0</v>
      </c>
      <c r="CY802" s="36">
        <f t="shared" si="1904"/>
        <v>0</v>
      </c>
      <c r="CZ802" s="36">
        <f t="shared" si="1962"/>
        <v>0</v>
      </c>
      <c r="DA802" s="64">
        <f t="shared" si="1905"/>
        <v>7.7025477523999797E-3</v>
      </c>
      <c r="DB802" s="70">
        <f t="shared" si="1963"/>
        <v>0.99235632799621287</v>
      </c>
      <c r="DC802" s="70">
        <f>PRODUCT($DB$8:DB802)</f>
        <v>6.7172909693580848E-4</v>
      </c>
      <c r="DD802" s="36">
        <f t="shared" si="1906"/>
        <v>0</v>
      </c>
      <c r="DE802" s="36">
        <f t="shared" si="1907"/>
        <v>0</v>
      </c>
      <c r="DF802" s="36">
        <f t="shared" si="1908"/>
        <v>0</v>
      </c>
      <c r="DG802" s="36">
        <f t="shared" si="1909"/>
        <v>0</v>
      </c>
      <c r="DH802" s="36">
        <f t="shared" si="1910"/>
        <v>0</v>
      </c>
      <c r="DI802" s="36">
        <f t="shared" si="1911"/>
        <v>0</v>
      </c>
      <c r="DJ802" s="36">
        <f t="shared" si="1912"/>
        <v>0</v>
      </c>
      <c r="DK802" s="36">
        <f t="shared" si="1913"/>
        <v>0</v>
      </c>
      <c r="DL802" s="36">
        <f t="shared" si="1914"/>
        <v>0</v>
      </c>
      <c r="DM802" s="36">
        <f t="shared" si="1915"/>
        <v>0</v>
      </c>
      <c r="DN802" s="36">
        <f t="shared" ca="1" si="1964"/>
        <v>4.6137290849905055E-12</v>
      </c>
      <c r="DO802" s="64" cm="1">
        <f t="array" ref="DO802">IFERROR(INDEX(Tbl_FwdNom,$B802,MATCH(LIDt,Tbl_FwdNom_Cols,0)),0)</f>
        <v>7.8881118360000002</v>
      </c>
      <c r="DP802" s="64">
        <f t="shared" ca="1" si="1965"/>
        <v>7.8266479169999998</v>
      </c>
      <c r="DQ802" s="64">
        <f t="shared" ca="1" si="1916"/>
        <v>6.2993110368148031E-3</v>
      </c>
      <c r="DR802" s="70">
        <f t="shared" ca="1" si="1917"/>
        <v>0.99374012188249983</v>
      </c>
      <c r="DS802" s="70">
        <f ca="1">PRODUCT($DR$8:DR802)</f>
        <v>2.2103499851774521E-3</v>
      </c>
      <c r="DT802" s="36">
        <f t="shared" ca="1" si="1918"/>
        <v>0</v>
      </c>
      <c r="DU802" s="36">
        <f t="shared" ca="1" si="1919"/>
        <v>0</v>
      </c>
      <c r="DV802" s="36">
        <f t="shared" ca="1" si="1920"/>
        <v>0</v>
      </c>
      <c r="DW802" s="36">
        <f t="shared" ca="1" si="1921"/>
        <v>0</v>
      </c>
      <c r="DX802" s="36">
        <f t="shared" ca="1" si="1922"/>
        <v>0</v>
      </c>
      <c r="DY802" s="36">
        <f t="shared" ca="1" si="1923"/>
        <v>0</v>
      </c>
      <c r="DZ802" s="36">
        <f t="shared" ca="1" si="1924"/>
        <v>0</v>
      </c>
      <c r="EA802" s="36">
        <f t="shared" ca="1" si="1925"/>
        <v>0</v>
      </c>
      <c r="EB802" s="36">
        <f t="shared" ca="1" si="1926"/>
        <v>0</v>
      </c>
      <c r="EC802" s="36">
        <f t="shared" ca="1" si="1927"/>
        <v>0</v>
      </c>
      <c r="ED802" s="36">
        <f t="shared" ca="1" si="1928"/>
        <v>0</v>
      </c>
      <c r="EE802" s="36">
        <f t="shared" ca="1" si="1966"/>
        <v>0</v>
      </c>
      <c r="EF802" s="36">
        <f t="shared" ca="1" si="1929"/>
        <v>0</v>
      </c>
      <c r="EG802" s="64"/>
      <c r="EH802" s="64"/>
      <c r="EI802" s="64"/>
      <c r="EJ802" s="70"/>
      <c r="EK802" s="70"/>
      <c r="EL802" s="70"/>
      <c r="EM802" s="70"/>
      <c r="EN802" s="70"/>
      <c r="EO802" s="36">
        <f t="shared" si="1930"/>
        <v>0</v>
      </c>
      <c r="EP802" s="36">
        <f t="shared" si="1931"/>
        <v>0</v>
      </c>
      <c r="EQ802" s="36">
        <f t="shared" si="1932"/>
        <v>0</v>
      </c>
      <c r="ER802" s="36">
        <f t="shared" si="1933"/>
        <v>0</v>
      </c>
      <c r="ES802" s="36">
        <f t="shared" si="1934"/>
        <v>0</v>
      </c>
      <c r="ET802" s="36">
        <f t="shared" si="1935"/>
        <v>0</v>
      </c>
      <c r="EU802" s="36">
        <f t="shared" si="1967"/>
        <v>0</v>
      </c>
      <c r="EV802" s="36">
        <f t="shared" si="1936"/>
        <v>0</v>
      </c>
      <c r="EW802" s="36">
        <f t="shared" si="1937"/>
        <v>0</v>
      </c>
      <c r="EX802" s="36">
        <f t="shared" si="1968"/>
        <v>0</v>
      </c>
      <c r="EY802" s="36">
        <f t="shared" si="1938"/>
        <v>0</v>
      </c>
      <c r="EZ802" s="36">
        <f t="shared" si="1939"/>
        <v>0</v>
      </c>
      <c r="FA802" s="36">
        <f t="shared" si="1940"/>
        <v>0</v>
      </c>
      <c r="FB802" s="36">
        <f t="shared" si="1941"/>
        <v>0</v>
      </c>
      <c r="FC802" s="36">
        <f t="shared" si="1969"/>
        <v>0</v>
      </c>
      <c r="FD802" s="36">
        <f t="shared" si="1942"/>
        <v>0</v>
      </c>
      <c r="FE802" s="36">
        <f t="shared" si="1943"/>
        <v>0</v>
      </c>
      <c r="FF802" s="36">
        <f t="shared" si="1970"/>
        <v>0</v>
      </c>
      <c r="FG802" s="36">
        <f t="shared" si="1944"/>
        <v>0</v>
      </c>
      <c r="FH802" s="36">
        <f t="shared" si="1945"/>
        <v>0</v>
      </c>
      <c r="FI802" s="36">
        <f t="shared" si="1946"/>
        <v>0</v>
      </c>
      <c r="FJ802" s="36">
        <f t="shared" ca="1" si="1947"/>
        <v>0</v>
      </c>
      <c r="FK802" s="36">
        <f t="shared" si="1948"/>
        <v>0</v>
      </c>
      <c r="FL802" s="36">
        <f t="shared" si="1949"/>
        <v>0</v>
      </c>
      <c r="FM802" s="36">
        <f t="shared" ca="1" si="1950"/>
        <v>0</v>
      </c>
      <c r="FN802" s="36">
        <f t="shared" ca="1" si="1972"/>
        <v>0</v>
      </c>
    </row>
    <row r="803" spans="2:170" x14ac:dyDescent="0.25">
      <c r="B803" s="2">
        <v>795</v>
      </c>
      <c r="C803" s="2">
        <f t="shared" si="1826"/>
        <v>67</v>
      </c>
      <c r="D803" s="2">
        <f t="shared" si="1975"/>
        <v>819</v>
      </c>
      <c r="E803" s="2">
        <f t="shared" si="1973"/>
        <v>69</v>
      </c>
      <c r="F803" s="189">
        <f t="shared" si="1977"/>
        <v>69914</v>
      </c>
      <c r="G803" s="2">
        <f t="shared" si="1976"/>
        <v>5</v>
      </c>
      <c r="H803" s="187">
        <f t="shared" si="1827"/>
        <v>100.83333333333334</v>
      </c>
      <c r="I803" s="186">
        <f t="shared" si="1974"/>
        <v>100</v>
      </c>
      <c r="J803" s="2">
        <f t="shared" si="1828"/>
        <v>0</v>
      </c>
      <c r="K803" s="2">
        <f t="shared" si="1829"/>
        <v>1</v>
      </c>
      <c r="L803">
        <f t="shared" si="1830"/>
        <v>2</v>
      </c>
      <c r="M803" s="190">
        <f t="shared" si="1951"/>
        <v>0.74379339957000012</v>
      </c>
      <c r="N803">
        <f t="shared" si="1831"/>
        <v>1</v>
      </c>
      <c r="O803">
        <f t="shared" si="1832"/>
        <v>100</v>
      </c>
      <c r="P803" s="58">
        <f t="shared" si="1833"/>
        <v>3.3470702980650007</v>
      </c>
      <c r="Q803" s="106">
        <f t="shared" si="1834"/>
        <v>1</v>
      </c>
      <c r="R803" s="59">
        <f t="shared" si="1835"/>
        <v>1</v>
      </c>
      <c r="S803" s="32">
        <f t="shared" si="1952"/>
        <v>1</v>
      </c>
      <c r="T803">
        <f t="shared" si="1836"/>
        <v>1</v>
      </c>
      <c r="U803" s="32">
        <f t="shared" si="1953"/>
        <v>1.9583986500000001E-3</v>
      </c>
      <c r="V803">
        <f t="shared" si="1837"/>
        <v>1</v>
      </c>
      <c r="W803">
        <f t="shared" si="1838"/>
        <v>100</v>
      </c>
      <c r="X803" s="58">
        <f t="shared" si="1839"/>
        <v>8.8127939249999995E-3</v>
      </c>
      <c r="Y803" s="58">
        <f t="shared" si="1840"/>
        <v>8.8127939249999995E-3</v>
      </c>
      <c r="Z803" s="32">
        <f t="shared" si="1841"/>
        <v>8.8127939249999995E-3</v>
      </c>
      <c r="AA803" s="32">
        <f t="shared" si="1842"/>
        <v>0</v>
      </c>
      <c r="AB803" s="59">
        <f t="shared" si="1843"/>
        <v>4.9056245199999996E-3</v>
      </c>
      <c r="AC803" s="59">
        <f t="shared" si="1844"/>
        <v>4.9056245199999996E-3</v>
      </c>
      <c r="AD803">
        <f t="shared" si="1845"/>
        <v>1</v>
      </c>
      <c r="AE803" s="59">
        <f t="shared" si="1846"/>
        <v>4.9056245199999996E-3</v>
      </c>
      <c r="AF803" s="59">
        <f t="shared" si="1847"/>
        <v>4.1758461800000006E-3</v>
      </c>
      <c r="AG803" s="59">
        <f t="shared" si="1848"/>
        <v>4.1758461800000006E-3</v>
      </c>
      <c r="AH803">
        <f t="shared" si="1849"/>
        <v>1</v>
      </c>
      <c r="AI803" s="59">
        <f t="shared" si="1850"/>
        <v>4.1758461800000006E-3</v>
      </c>
      <c r="AJ803" s="59">
        <f t="shared" si="1851"/>
        <v>0</v>
      </c>
      <c r="AK803" s="59">
        <f t="shared" si="1852"/>
        <v>0</v>
      </c>
      <c r="AL803" s="59">
        <f t="shared" si="1853"/>
        <v>0</v>
      </c>
      <c r="AM803" s="12">
        <f t="shared" si="1954"/>
        <v>0</v>
      </c>
      <c r="AN803" s="12">
        <f t="shared" si="1955"/>
        <v>0</v>
      </c>
      <c r="AO803" s="66">
        <f t="shared" si="1854"/>
        <v>0</v>
      </c>
      <c r="AP803" s="66">
        <f t="shared" si="1855"/>
        <v>0</v>
      </c>
      <c r="AQ803" s="59">
        <f t="shared" si="1856"/>
        <v>0</v>
      </c>
      <c r="AR803" s="59">
        <f t="shared" si="1857"/>
        <v>0</v>
      </c>
      <c r="AS803" s="59">
        <f t="shared" si="1858"/>
        <v>0</v>
      </c>
      <c r="AT803" s="12">
        <f t="shared" si="1859"/>
        <v>0</v>
      </c>
      <c r="AU803" s="59">
        <f t="shared" si="1956"/>
        <v>0</v>
      </c>
      <c r="AV803" s="59">
        <f t="shared" si="1957"/>
        <v>0</v>
      </c>
      <c r="AW803" s="70">
        <f t="shared" si="1860"/>
        <v>0</v>
      </c>
      <c r="AX803" s="20">
        <f t="shared" si="1861"/>
        <v>200000</v>
      </c>
      <c r="AY803" s="20">
        <f t="shared" si="1862"/>
        <v>0</v>
      </c>
      <c r="AZ803" s="20">
        <f t="shared" si="1863"/>
        <v>0</v>
      </c>
      <c r="BA803" s="20">
        <f t="shared" si="1864"/>
        <v>200000</v>
      </c>
      <c r="BB803" s="36">
        <f t="shared" si="1865"/>
        <v>1</v>
      </c>
      <c r="BC803" s="36">
        <f t="shared" si="1866"/>
        <v>0</v>
      </c>
      <c r="BD803" s="80">
        <f t="shared" si="1867"/>
        <v>0</v>
      </c>
      <c r="BE803" s="36">
        <f t="shared" si="1868"/>
        <v>0</v>
      </c>
      <c r="BF803" s="36">
        <f t="shared" si="1869"/>
        <v>0</v>
      </c>
      <c r="BG803" s="36">
        <f t="shared" si="1870"/>
        <v>0</v>
      </c>
      <c r="BH803" s="36">
        <f t="shared" si="1871"/>
        <v>0</v>
      </c>
      <c r="BI803" s="36">
        <f t="shared" si="1872"/>
        <v>0</v>
      </c>
      <c r="BJ803" s="36">
        <f t="shared" si="1873"/>
        <v>0</v>
      </c>
      <c r="BK803" s="36">
        <f t="shared" si="1874"/>
        <v>0</v>
      </c>
      <c r="BL803" s="68">
        <f>IF(OR(AT803=0,E803&gt;ProjTerm),0,VLOOKUP(D803,'Life Events'!$AE$5:$AI$1206,5,FALSE))</f>
        <v>0</v>
      </c>
      <c r="BM803" s="93">
        <f t="shared" si="1875"/>
        <v>0</v>
      </c>
      <c r="BN803" s="93">
        <f t="shared" si="1876"/>
        <v>0</v>
      </c>
      <c r="BO803" s="36">
        <f t="shared" si="1877"/>
        <v>0</v>
      </c>
      <c r="BP803" s="36">
        <f t="shared" si="1878"/>
        <v>0</v>
      </c>
      <c r="BQ803" s="36">
        <f t="shared" si="1879"/>
        <v>0</v>
      </c>
      <c r="BR803" s="36">
        <f t="shared" si="1880"/>
        <v>154.78110000000001</v>
      </c>
      <c r="BS803" s="36">
        <f t="shared" si="1881"/>
        <v>0</v>
      </c>
      <c r="BT803" s="36">
        <f t="shared" si="1882"/>
        <v>0</v>
      </c>
      <c r="BU803" s="70" cm="1">
        <f t="array" ref="BU803">IF(AND(ActInt=1,$J803=0),INDEX(Tbl_FwdNom,$B803-IVP,MATCH(ValnDt,Tbl_FwdNom_Cols)),INDEX(Tbl_FwdNom,$B803,MATCH(StartDt,Tbl_FwdNom_Cols)))</f>
        <v>9.6389070839999995</v>
      </c>
      <c r="BV803" s="70" cm="1">
        <f t="array" ref="BV803">INDEX(Tbl_FwdReal,$B803,MATCH(StartDt,Tbl_FwdReal_Cols))</f>
        <v>3.3642223819999999</v>
      </c>
      <c r="BW803" s="70" cm="1">
        <f t="array" ref="BW803">IF(RunType&lt;&gt;"OPN",INDEX(Tbl_FwdReal,$B803,MATCH(ValnDt,Tbl_FwdReal_Cols)),IF(AND($J803=0,ActInt=1),INDEX(Tbl_FwdReal,$B803-IVP,MATCH(ValnDt,Tbl_FwdReal_Cols)),-999))*$K803</f>
        <v>3.3642223819999999</v>
      </c>
      <c r="BX803" s="70">
        <f t="shared" si="1883"/>
        <v>3.3642223819999997E-2</v>
      </c>
      <c r="BY803" s="70">
        <f t="shared" si="1958"/>
        <v>6.0704608977861119E-2</v>
      </c>
      <c r="BZ803" s="64">
        <f t="shared" si="1971"/>
        <v>4.9231970334293607E-3</v>
      </c>
      <c r="CA803" s="70" cm="1">
        <f t="array" ref="CA803">IF($J803=1,CA802*(1+INDEX(Tbl_CPI,$B803,MATCH(IF(RunType="OPN",StartDt,ValnDt),Tbl_CPI_Cols))),0)</f>
        <v>0</v>
      </c>
      <c r="CB803" s="70">
        <f t="shared" si="1959"/>
        <v>80.508200179245321</v>
      </c>
      <c r="CC803" s="70">
        <f t="shared" si="1960"/>
        <v>79.330311273319808</v>
      </c>
      <c r="CD803" s="36">
        <f t="shared" si="1884"/>
        <v>401.87413519209258</v>
      </c>
      <c r="CE803" s="36">
        <f t="shared" si="1885"/>
        <v>0</v>
      </c>
      <c r="CF803" s="36">
        <f t="shared" si="1886"/>
        <v>0</v>
      </c>
      <c r="CG803" s="36">
        <f t="shared" si="1887"/>
        <v>0</v>
      </c>
      <c r="CH803" s="36">
        <f t="shared" si="1888"/>
        <v>0</v>
      </c>
      <c r="CI803" s="36">
        <f t="shared" si="1889"/>
        <v>0</v>
      </c>
      <c r="CJ803" s="36">
        <f t="shared" si="1890"/>
        <v>0</v>
      </c>
      <c r="CK803" s="36">
        <f t="shared" si="1891"/>
        <v>0</v>
      </c>
      <c r="CL803" s="36">
        <f t="shared" si="1892"/>
        <v>0</v>
      </c>
      <c r="CM803" s="36">
        <f t="shared" si="1893"/>
        <v>0</v>
      </c>
      <c r="CN803" s="36">
        <f t="shared" si="1894"/>
        <v>0</v>
      </c>
      <c r="CO803" s="20">
        <f t="shared" si="1895"/>
        <v>120000</v>
      </c>
      <c r="CP803" s="20">
        <f t="shared" si="1896"/>
        <v>2</v>
      </c>
      <c r="CQ803" s="64">
        <f t="shared" si="1897"/>
        <v>0.84609915813000003</v>
      </c>
      <c r="CR803" s="64">
        <f t="shared" si="1898"/>
        <v>1</v>
      </c>
      <c r="CS803" s="36">
        <f t="shared" si="1899"/>
        <v>0</v>
      </c>
      <c r="CT803" s="36">
        <f t="shared" si="1900"/>
        <v>0</v>
      </c>
      <c r="CU803" s="36">
        <f t="shared" si="1901"/>
        <v>0</v>
      </c>
      <c r="CV803" s="36">
        <f t="shared" si="1961"/>
        <v>0</v>
      </c>
      <c r="CW803" s="36">
        <f t="shared" si="1902"/>
        <v>0</v>
      </c>
      <c r="CX803" s="36">
        <f t="shared" si="1903"/>
        <v>0</v>
      </c>
      <c r="CY803" s="36">
        <f t="shared" si="1904"/>
        <v>0</v>
      </c>
      <c r="CZ803" s="36">
        <f t="shared" si="1962"/>
        <v>0</v>
      </c>
      <c r="DA803" s="64">
        <f t="shared" si="1905"/>
        <v>7.6979880888938812E-3</v>
      </c>
      <c r="DB803" s="70">
        <f t="shared" si="1963"/>
        <v>0.99236081824129352</v>
      </c>
      <c r="DC803" s="70">
        <f>PRODUCT($DB$8:DB803)</f>
        <v>6.6659763627170405E-4</v>
      </c>
      <c r="DD803" s="36">
        <f t="shared" si="1906"/>
        <v>0</v>
      </c>
      <c r="DE803" s="36">
        <f t="shared" si="1907"/>
        <v>0</v>
      </c>
      <c r="DF803" s="36">
        <f t="shared" si="1908"/>
        <v>0</v>
      </c>
      <c r="DG803" s="36">
        <f t="shared" si="1909"/>
        <v>0</v>
      </c>
      <c r="DH803" s="36">
        <f t="shared" si="1910"/>
        <v>0</v>
      </c>
      <c r="DI803" s="36">
        <f t="shared" si="1911"/>
        <v>0</v>
      </c>
      <c r="DJ803" s="36">
        <f t="shared" si="1912"/>
        <v>0</v>
      </c>
      <c r="DK803" s="36">
        <f t="shared" si="1913"/>
        <v>0</v>
      </c>
      <c r="DL803" s="36">
        <f t="shared" si="1914"/>
        <v>0</v>
      </c>
      <c r="DM803" s="36">
        <f t="shared" si="1915"/>
        <v>0</v>
      </c>
      <c r="DN803" s="36">
        <f t="shared" ca="1" si="1964"/>
        <v>4.6137290849905055E-12</v>
      </c>
      <c r="DO803" s="64" cm="1">
        <f t="array" ref="DO803">IFERROR(INDEX(Tbl_FwdNom,$B803,MATCH(LIDt,Tbl_FwdNom_Cols,0)),0)</f>
        <v>7.8864040319999997</v>
      </c>
      <c r="DP803" s="64">
        <f t="shared" ca="1" si="1965"/>
        <v>7.8249410859999999</v>
      </c>
      <c r="DQ803" s="64">
        <f t="shared" ca="1" si="1916"/>
        <v>6.2979836011005652E-3</v>
      </c>
      <c r="DR803" s="70">
        <f t="shared" ca="1" si="1917"/>
        <v>0.99374143275278881</v>
      </c>
      <c r="DS803" s="70">
        <f ca="1">PRODUCT($DR$8:DR803)</f>
        <v>2.1965163611553469E-3</v>
      </c>
      <c r="DT803" s="36">
        <f t="shared" ca="1" si="1918"/>
        <v>0</v>
      </c>
      <c r="DU803" s="36">
        <f t="shared" ca="1" si="1919"/>
        <v>0</v>
      </c>
      <c r="DV803" s="36">
        <f t="shared" ca="1" si="1920"/>
        <v>0</v>
      </c>
      <c r="DW803" s="36">
        <f t="shared" ca="1" si="1921"/>
        <v>0</v>
      </c>
      <c r="DX803" s="36">
        <f t="shared" ca="1" si="1922"/>
        <v>0</v>
      </c>
      <c r="DY803" s="36">
        <f t="shared" ca="1" si="1923"/>
        <v>0</v>
      </c>
      <c r="DZ803" s="36">
        <f t="shared" ca="1" si="1924"/>
        <v>0</v>
      </c>
      <c r="EA803" s="36">
        <f t="shared" ca="1" si="1925"/>
        <v>0</v>
      </c>
      <c r="EB803" s="36">
        <f t="shared" ca="1" si="1926"/>
        <v>0</v>
      </c>
      <c r="EC803" s="36">
        <f t="shared" ca="1" si="1927"/>
        <v>0</v>
      </c>
      <c r="ED803" s="36">
        <f t="shared" ca="1" si="1928"/>
        <v>0</v>
      </c>
      <c r="EE803" s="36">
        <f t="shared" ca="1" si="1966"/>
        <v>0</v>
      </c>
      <c r="EF803" s="36">
        <f t="shared" ca="1" si="1929"/>
        <v>0</v>
      </c>
      <c r="EG803" s="64"/>
      <c r="EH803" s="64"/>
      <c r="EI803" s="64"/>
      <c r="EJ803" s="70"/>
      <c r="EK803" s="70"/>
      <c r="EL803" s="70"/>
      <c r="EM803" s="70"/>
      <c r="EN803" s="70"/>
      <c r="EO803" s="36">
        <f t="shared" si="1930"/>
        <v>0</v>
      </c>
      <c r="EP803" s="36">
        <f t="shared" si="1931"/>
        <v>0</v>
      </c>
      <c r="EQ803" s="36">
        <f t="shared" si="1932"/>
        <v>0</v>
      </c>
      <c r="ER803" s="36">
        <f t="shared" si="1933"/>
        <v>0</v>
      </c>
      <c r="ES803" s="36">
        <f t="shared" si="1934"/>
        <v>0</v>
      </c>
      <c r="ET803" s="36">
        <f t="shared" si="1935"/>
        <v>0</v>
      </c>
      <c r="EU803" s="36">
        <f t="shared" si="1967"/>
        <v>0</v>
      </c>
      <c r="EV803" s="36">
        <f t="shared" si="1936"/>
        <v>0</v>
      </c>
      <c r="EW803" s="36">
        <f t="shared" si="1937"/>
        <v>0</v>
      </c>
      <c r="EX803" s="36">
        <f t="shared" si="1968"/>
        <v>0</v>
      </c>
      <c r="EY803" s="36">
        <f t="shared" si="1938"/>
        <v>0</v>
      </c>
      <c r="EZ803" s="36">
        <f t="shared" si="1939"/>
        <v>0</v>
      </c>
      <c r="FA803" s="36">
        <f t="shared" si="1940"/>
        <v>0</v>
      </c>
      <c r="FB803" s="36">
        <f t="shared" si="1941"/>
        <v>0</v>
      </c>
      <c r="FC803" s="36">
        <f t="shared" si="1969"/>
        <v>0</v>
      </c>
      <c r="FD803" s="36">
        <f t="shared" si="1942"/>
        <v>0</v>
      </c>
      <c r="FE803" s="36">
        <f t="shared" si="1943"/>
        <v>0</v>
      </c>
      <c r="FF803" s="36">
        <f t="shared" si="1970"/>
        <v>0</v>
      </c>
      <c r="FG803" s="36">
        <f t="shared" si="1944"/>
        <v>0</v>
      </c>
      <c r="FH803" s="36">
        <f t="shared" si="1945"/>
        <v>0</v>
      </c>
      <c r="FI803" s="36">
        <f t="shared" si="1946"/>
        <v>0</v>
      </c>
      <c r="FJ803" s="36">
        <f t="shared" ca="1" si="1947"/>
        <v>0</v>
      </c>
      <c r="FK803" s="36">
        <f t="shared" si="1948"/>
        <v>0</v>
      </c>
      <c r="FL803" s="36">
        <f t="shared" si="1949"/>
        <v>0</v>
      </c>
      <c r="FM803" s="36">
        <f t="shared" ca="1" si="1950"/>
        <v>0</v>
      </c>
      <c r="FN803" s="36">
        <f t="shared" ca="1" si="1972"/>
        <v>0</v>
      </c>
    </row>
    <row r="804" spans="2:170" x14ac:dyDescent="0.25">
      <c r="B804" s="2">
        <v>796</v>
      </c>
      <c r="C804" s="2">
        <f t="shared" si="1826"/>
        <v>67</v>
      </c>
      <c r="D804" s="2">
        <f t="shared" si="1975"/>
        <v>820</v>
      </c>
      <c r="E804" s="2">
        <f t="shared" si="1973"/>
        <v>69</v>
      </c>
      <c r="F804" s="189">
        <f t="shared" si="1977"/>
        <v>69944</v>
      </c>
      <c r="G804" s="2">
        <f t="shared" si="1976"/>
        <v>6</v>
      </c>
      <c r="H804" s="187">
        <f t="shared" si="1827"/>
        <v>100.91666666666666</v>
      </c>
      <c r="I804" s="186">
        <f t="shared" si="1974"/>
        <v>100</v>
      </c>
      <c r="J804" s="2">
        <f t="shared" si="1828"/>
        <v>0</v>
      </c>
      <c r="K804" s="2">
        <f t="shared" si="1829"/>
        <v>1</v>
      </c>
      <c r="L804">
        <f t="shared" si="1830"/>
        <v>2</v>
      </c>
      <c r="M804" s="190">
        <f t="shared" si="1951"/>
        <v>0.74379339957000012</v>
      </c>
      <c r="N804">
        <f t="shared" si="1831"/>
        <v>1</v>
      </c>
      <c r="O804">
        <f t="shared" si="1832"/>
        <v>100</v>
      </c>
      <c r="P804" s="58">
        <f t="shared" si="1833"/>
        <v>3.3470702980650007</v>
      </c>
      <c r="Q804" s="106">
        <f t="shared" si="1834"/>
        <v>1</v>
      </c>
      <c r="R804" s="59">
        <f t="shared" si="1835"/>
        <v>1</v>
      </c>
      <c r="S804" s="32">
        <f t="shared" si="1952"/>
        <v>1</v>
      </c>
      <c r="T804">
        <f t="shared" si="1836"/>
        <v>1</v>
      </c>
      <c r="U804" s="32">
        <f t="shared" si="1953"/>
        <v>1.9583986500000001E-3</v>
      </c>
      <c r="V804">
        <f t="shared" si="1837"/>
        <v>1</v>
      </c>
      <c r="W804">
        <f t="shared" si="1838"/>
        <v>100</v>
      </c>
      <c r="X804" s="58">
        <f t="shared" si="1839"/>
        <v>8.8127939249999995E-3</v>
      </c>
      <c r="Y804" s="58">
        <f t="shared" si="1840"/>
        <v>8.8127939249999995E-3</v>
      </c>
      <c r="Z804" s="32">
        <f t="shared" si="1841"/>
        <v>8.8127939249999995E-3</v>
      </c>
      <c r="AA804" s="32">
        <f t="shared" si="1842"/>
        <v>0</v>
      </c>
      <c r="AB804" s="59">
        <f t="shared" si="1843"/>
        <v>4.9056245199999996E-3</v>
      </c>
      <c r="AC804" s="59">
        <f t="shared" si="1844"/>
        <v>4.9056245199999996E-3</v>
      </c>
      <c r="AD804">
        <f t="shared" si="1845"/>
        <v>1</v>
      </c>
      <c r="AE804" s="59">
        <f t="shared" si="1846"/>
        <v>4.9056245199999996E-3</v>
      </c>
      <c r="AF804" s="59">
        <f t="shared" si="1847"/>
        <v>4.1758461800000006E-3</v>
      </c>
      <c r="AG804" s="59">
        <f t="shared" si="1848"/>
        <v>4.1758461800000006E-3</v>
      </c>
      <c r="AH804">
        <f t="shared" si="1849"/>
        <v>1</v>
      </c>
      <c r="AI804" s="59">
        <f t="shared" si="1850"/>
        <v>4.1758461800000006E-3</v>
      </c>
      <c r="AJ804" s="59">
        <f t="shared" si="1851"/>
        <v>0</v>
      </c>
      <c r="AK804" s="59">
        <f t="shared" si="1852"/>
        <v>0</v>
      </c>
      <c r="AL804" s="59">
        <f t="shared" si="1853"/>
        <v>0</v>
      </c>
      <c r="AM804" s="12">
        <f t="shared" si="1954"/>
        <v>0</v>
      </c>
      <c r="AN804" s="12">
        <f t="shared" si="1955"/>
        <v>0</v>
      </c>
      <c r="AO804" s="66">
        <f t="shared" si="1854"/>
        <v>0</v>
      </c>
      <c r="AP804" s="66">
        <f t="shared" si="1855"/>
        <v>0</v>
      </c>
      <c r="AQ804" s="59">
        <f t="shared" si="1856"/>
        <v>0</v>
      </c>
      <c r="AR804" s="59">
        <f t="shared" si="1857"/>
        <v>0</v>
      </c>
      <c r="AS804" s="59">
        <f t="shared" si="1858"/>
        <v>0</v>
      </c>
      <c r="AT804" s="12">
        <f t="shared" si="1859"/>
        <v>0</v>
      </c>
      <c r="AU804" s="59">
        <f t="shared" si="1956"/>
        <v>0</v>
      </c>
      <c r="AV804" s="59">
        <f t="shared" si="1957"/>
        <v>0</v>
      </c>
      <c r="AW804" s="70">
        <f t="shared" si="1860"/>
        <v>0</v>
      </c>
      <c r="AX804" s="20">
        <f t="shared" si="1861"/>
        <v>200000</v>
      </c>
      <c r="AY804" s="20">
        <f t="shared" si="1862"/>
        <v>0</v>
      </c>
      <c r="AZ804" s="20">
        <f t="shared" si="1863"/>
        <v>0</v>
      </c>
      <c r="BA804" s="20">
        <f t="shared" si="1864"/>
        <v>200000</v>
      </c>
      <c r="BB804" s="36">
        <f t="shared" si="1865"/>
        <v>1</v>
      </c>
      <c r="BC804" s="36">
        <f t="shared" si="1866"/>
        <v>0</v>
      </c>
      <c r="BD804" s="80">
        <f t="shared" si="1867"/>
        <v>0</v>
      </c>
      <c r="BE804" s="36">
        <f t="shared" si="1868"/>
        <v>0</v>
      </c>
      <c r="BF804" s="36">
        <f t="shared" si="1869"/>
        <v>0</v>
      </c>
      <c r="BG804" s="36">
        <f t="shared" si="1870"/>
        <v>0</v>
      </c>
      <c r="BH804" s="36">
        <f t="shared" si="1871"/>
        <v>0</v>
      </c>
      <c r="BI804" s="36">
        <f t="shared" si="1872"/>
        <v>0</v>
      </c>
      <c r="BJ804" s="36">
        <f t="shared" si="1873"/>
        <v>0</v>
      </c>
      <c r="BK804" s="36">
        <f t="shared" si="1874"/>
        <v>0</v>
      </c>
      <c r="BL804" s="68">
        <f>IF(OR(AT804=0,E804&gt;ProjTerm),0,VLOOKUP(D804,'Life Events'!$AE$5:$AI$1206,5,FALSE))</f>
        <v>0</v>
      </c>
      <c r="BM804" s="93">
        <f t="shared" si="1875"/>
        <v>0</v>
      </c>
      <c r="BN804" s="93">
        <f t="shared" si="1876"/>
        <v>0</v>
      </c>
      <c r="BO804" s="36">
        <f t="shared" si="1877"/>
        <v>0</v>
      </c>
      <c r="BP804" s="36">
        <f t="shared" si="1878"/>
        <v>0</v>
      </c>
      <c r="BQ804" s="36">
        <f t="shared" si="1879"/>
        <v>0</v>
      </c>
      <c r="BR804" s="36">
        <f t="shared" si="1880"/>
        <v>154.78110000000001</v>
      </c>
      <c r="BS804" s="36">
        <f t="shared" si="1881"/>
        <v>0</v>
      </c>
      <c r="BT804" s="36">
        <f t="shared" si="1882"/>
        <v>0</v>
      </c>
      <c r="BU804" s="70" cm="1">
        <f t="array" ref="BU804">IF(AND(ActInt=1,$J804=0),INDEX(Tbl_FwdNom,$B804-IVP,MATCH(ValnDt,Tbl_FwdNom_Cols)),INDEX(Tbl_FwdNom,$B804,MATCH(StartDt,Tbl_FwdNom_Cols)))</f>
        <v>9.632954088</v>
      </c>
      <c r="BV804" s="70" cm="1">
        <f t="array" ref="BV804">INDEX(Tbl_FwdReal,$B804,MATCH(StartDt,Tbl_FwdReal_Cols))</f>
        <v>3.3608428749999999</v>
      </c>
      <c r="BW804" s="70" cm="1">
        <f t="array" ref="BW804">IF(RunType&lt;&gt;"OPN",INDEX(Tbl_FwdReal,$B804,MATCH(ValnDt,Tbl_FwdReal_Cols)),IF(AND($J804=0,ActInt=1),INDEX(Tbl_FwdReal,$B804-IVP,MATCH(ValnDt,Tbl_FwdReal_Cols)),-999))*$K804</f>
        <v>3.3608428749999999</v>
      </c>
      <c r="BX804" s="70">
        <f t="shared" si="1883"/>
        <v>3.3608428750000002E-2</v>
      </c>
      <c r="BY804" s="70">
        <f t="shared" si="1958"/>
        <v>6.0681695684169368E-2</v>
      </c>
      <c r="BZ804" s="64">
        <f t="shared" si="1971"/>
        <v>4.9213879900082969E-3</v>
      </c>
      <c r="CA804" s="70" cm="1">
        <f t="array" ref="CA804">IF($J804=1,CA803*(1+INDEX(Tbl_CPI,$B804,MATCH(IF(RunType="OPN",StartDt,ValnDt),Tbl_CPI_Cols))),0)</f>
        <v>0</v>
      </c>
      <c r="CB804" s="70">
        <f t="shared" si="1959"/>
        <v>80.904412268704647</v>
      </c>
      <c r="CC804" s="70">
        <f t="shared" si="1960"/>
        <v>79.330311273319808</v>
      </c>
      <c r="CD804" s="36">
        <f t="shared" si="1884"/>
        <v>401.87413519209258</v>
      </c>
      <c r="CE804" s="36">
        <f t="shared" si="1885"/>
        <v>0</v>
      </c>
      <c r="CF804" s="36">
        <f t="shared" si="1886"/>
        <v>0</v>
      </c>
      <c r="CG804" s="36">
        <f t="shared" si="1887"/>
        <v>0</v>
      </c>
      <c r="CH804" s="36">
        <f t="shared" si="1888"/>
        <v>0</v>
      </c>
      <c r="CI804" s="36">
        <f t="shared" si="1889"/>
        <v>0</v>
      </c>
      <c r="CJ804" s="36">
        <f t="shared" si="1890"/>
        <v>0</v>
      </c>
      <c r="CK804" s="36">
        <f t="shared" si="1891"/>
        <v>0</v>
      </c>
      <c r="CL804" s="36">
        <f t="shared" si="1892"/>
        <v>0</v>
      </c>
      <c r="CM804" s="36">
        <f t="shared" si="1893"/>
        <v>0</v>
      </c>
      <c r="CN804" s="36">
        <f t="shared" si="1894"/>
        <v>0</v>
      </c>
      <c r="CO804" s="20">
        <f t="shared" si="1895"/>
        <v>120000</v>
      </c>
      <c r="CP804" s="20">
        <f t="shared" si="1896"/>
        <v>2</v>
      </c>
      <c r="CQ804" s="64">
        <f t="shared" si="1897"/>
        <v>0.84609915813000003</v>
      </c>
      <c r="CR804" s="64">
        <f t="shared" si="1898"/>
        <v>1</v>
      </c>
      <c r="CS804" s="36">
        <f t="shared" si="1899"/>
        <v>0</v>
      </c>
      <c r="CT804" s="36">
        <f t="shared" si="1900"/>
        <v>0</v>
      </c>
      <c r="CU804" s="36">
        <f t="shared" si="1901"/>
        <v>0</v>
      </c>
      <c r="CV804" s="36">
        <f t="shared" si="1961"/>
        <v>0</v>
      </c>
      <c r="CW804" s="36">
        <f t="shared" si="1902"/>
        <v>0</v>
      </c>
      <c r="CX804" s="36">
        <f t="shared" si="1903"/>
        <v>0</v>
      </c>
      <c r="CY804" s="36">
        <f t="shared" si="1904"/>
        <v>0</v>
      </c>
      <c r="CZ804" s="36">
        <f t="shared" si="1962"/>
        <v>0</v>
      </c>
      <c r="DA804" s="64">
        <f t="shared" si="1905"/>
        <v>7.6934284458325397E-3</v>
      </c>
      <c r="DB804" s="70">
        <f t="shared" si="1963"/>
        <v>0.99236530850687577</v>
      </c>
      <c r="DC804" s="70">
        <f>PRODUCT($DB$8:DB804)</f>
        <v>6.6150836896872373E-4</v>
      </c>
      <c r="DD804" s="36">
        <f t="shared" si="1906"/>
        <v>0</v>
      </c>
      <c r="DE804" s="36">
        <f t="shared" si="1907"/>
        <v>0</v>
      </c>
      <c r="DF804" s="36">
        <f t="shared" si="1908"/>
        <v>0</v>
      </c>
      <c r="DG804" s="36">
        <f t="shared" si="1909"/>
        <v>0</v>
      </c>
      <c r="DH804" s="36">
        <f t="shared" si="1910"/>
        <v>0</v>
      </c>
      <c r="DI804" s="36">
        <f t="shared" si="1911"/>
        <v>0</v>
      </c>
      <c r="DJ804" s="36">
        <f t="shared" si="1912"/>
        <v>0</v>
      </c>
      <c r="DK804" s="36">
        <f t="shared" si="1913"/>
        <v>0</v>
      </c>
      <c r="DL804" s="36">
        <f t="shared" si="1914"/>
        <v>0</v>
      </c>
      <c r="DM804" s="36">
        <f t="shared" si="1915"/>
        <v>0</v>
      </c>
      <c r="DN804" s="36">
        <f t="shared" ca="1" si="1964"/>
        <v>4.6137290849905055E-12</v>
      </c>
      <c r="DO804" s="64" cm="1">
        <f t="array" ref="DO804">IFERROR(INDEX(Tbl_FwdNom,$B804,MATCH(LIDt,Tbl_FwdNom_Cols,0)),0)</f>
        <v>7.8846962549999997</v>
      </c>
      <c r="DP804" s="64">
        <f t="shared" ca="1" si="1965"/>
        <v>7.8232342810000004</v>
      </c>
      <c r="DQ804" s="64">
        <f t="shared" ca="1" si="1916"/>
        <v>6.296656166345338E-3</v>
      </c>
      <c r="DR804" s="70">
        <f t="shared" ca="1" si="1917"/>
        <v>0.99374274362558901</v>
      </c>
      <c r="DS804" s="70">
        <f ca="1">PRODUCT($DR$8:DR804)</f>
        <v>2.1827721951530096E-3</v>
      </c>
      <c r="DT804" s="36">
        <f t="shared" ca="1" si="1918"/>
        <v>0</v>
      </c>
      <c r="DU804" s="36">
        <f t="shared" ca="1" si="1919"/>
        <v>0</v>
      </c>
      <c r="DV804" s="36">
        <f t="shared" ca="1" si="1920"/>
        <v>0</v>
      </c>
      <c r="DW804" s="36">
        <f t="shared" ca="1" si="1921"/>
        <v>0</v>
      </c>
      <c r="DX804" s="36">
        <f t="shared" ca="1" si="1922"/>
        <v>0</v>
      </c>
      <c r="DY804" s="36">
        <f t="shared" ca="1" si="1923"/>
        <v>0</v>
      </c>
      <c r="DZ804" s="36">
        <f t="shared" ca="1" si="1924"/>
        <v>0</v>
      </c>
      <c r="EA804" s="36">
        <f t="shared" ca="1" si="1925"/>
        <v>0</v>
      </c>
      <c r="EB804" s="36">
        <f t="shared" ca="1" si="1926"/>
        <v>0</v>
      </c>
      <c r="EC804" s="36">
        <f t="shared" ca="1" si="1927"/>
        <v>0</v>
      </c>
      <c r="ED804" s="36">
        <f t="shared" ca="1" si="1928"/>
        <v>0</v>
      </c>
      <c r="EE804" s="36">
        <f t="shared" ca="1" si="1966"/>
        <v>0</v>
      </c>
      <c r="EF804" s="36">
        <f t="shared" ca="1" si="1929"/>
        <v>0</v>
      </c>
      <c r="EG804" s="64"/>
      <c r="EH804" s="64"/>
      <c r="EI804" s="64"/>
      <c r="EJ804" s="70"/>
      <c r="EK804" s="70"/>
      <c r="EL804" s="70"/>
      <c r="EM804" s="70"/>
      <c r="EN804" s="70"/>
      <c r="EO804" s="36">
        <f t="shared" si="1930"/>
        <v>0</v>
      </c>
      <c r="EP804" s="36">
        <f t="shared" si="1931"/>
        <v>0</v>
      </c>
      <c r="EQ804" s="36">
        <f t="shared" si="1932"/>
        <v>0</v>
      </c>
      <c r="ER804" s="36">
        <f t="shared" si="1933"/>
        <v>0</v>
      </c>
      <c r="ES804" s="36">
        <f t="shared" si="1934"/>
        <v>0</v>
      </c>
      <c r="ET804" s="36">
        <f t="shared" si="1935"/>
        <v>0</v>
      </c>
      <c r="EU804" s="36">
        <f t="shared" si="1967"/>
        <v>0</v>
      </c>
      <c r="EV804" s="36">
        <f t="shared" si="1936"/>
        <v>0</v>
      </c>
      <c r="EW804" s="36">
        <f t="shared" si="1937"/>
        <v>0</v>
      </c>
      <c r="EX804" s="36">
        <f t="shared" si="1968"/>
        <v>0</v>
      </c>
      <c r="EY804" s="36">
        <f t="shared" si="1938"/>
        <v>0</v>
      </c>
      <c r="EZ804" s="36">
        <f t="shared" si="1939"/>
        <v>0</v>
      </c>
      <c r="FA804" s="36">
        <f t="shared" si="1940"/>
        <v>0</v>
      </c>
      <c r="FB804" s="36">
        <f t="shared" si="1941"/>
        <v>0</v>
      </c>
      <c r="FC804" s="36">
        <f t="shared" si="1969"/>
        <v>0</v>
      </c>
      <c r="FD804" s="36">
        <f t="shared" si="1942"/>
        <v>0</v>
      </c>
      <c r="FE804" s="36">
        <f t="shared" si="1943"/>
        <v>0</v>
      </c>
      <c r="FF804" s="36">
        <f t="shared" si="1970"/>
        <v>0</v>
      </c>
      <c r="FG804" s="36">
        <f t="shared" si="1944"/>
        <v>0</v>
      </c>
      <c r="FH804" s="36">
        <f t="shared" si="1945"/>
        <v>0</v>
      </c>
      <c r="FI804" s="36">
        <f t="shared" si="1946"/>
        <v>0</v>
      </c>
      <c r="FJ804" s="36">
        <f t="shared" ca="1" si="1947"/>
        <v>0</v>
      </c>
      <c r="FK804" s="36">
        <f t="shared" si="1948"/>
        <v>0</v>
      </c>
      <c r="FL804" s="36">
        <f t="shared" si="1949"/>
        <v>0</v>
      </c>
      <c r="FM804" s="36">
        <f t="shared" ca="1" si="1950"/>
        <v>0</v>
      </c>
      <c r="FN804" s="36">
        <f t="shared" ca="1" si="1972"/>
        <v>0</v>
      </c>
    </row>
    <row r="805" spans="2:170" x14ac:dyDescent="0.25">
      <c r="B805" s="2">
        <v>797</v>
      </c>
      <c r="C805" s="2">
        <f t="shared" si="1826"/>
        <v>67</v>
      </c>
      <c r="D805" s="2">
        <f t="shared" si="1975"/>
        <v>821</v>
      </c>
      <c r="E805" s="2">
        <f t="shared" si="1973"/>
        <v>69</v>
      </c>
      <c r="F805" s="189">
        <f t="shared" si="1977"/>
        <v>69975</v>
      </c>
      <c r="G805" s="2">
        <f t="shared" si="1976"/>
        <v>7</v>
      </c>
      <c r="H805" s="187">
        <f t="shared" si="1827"/>
        <v>101</v>
      </c>
      <c r="I805" s="186">
        <f t="shared" si="1974"/>
        <v>101</v>
      </c>
      <c r="J805" s="2">
        <f t="shared" si="1828"/>
        <v>0</v>
      </c>
      <c r="K805" s="2">
        <f t="shared" si="1829"/>
        <v>1</v>
      </c>
      <c r="L805">
        <f t="shared" si="1830"/>
        <v>2</v>
      </c>
      <c r="M805" s="190">
        <f t="shared" si="1951"/>
        <v>0.93</v>
      </c>
      <c r="N805">
        <f t="shared" si="1831"/>
        <v>1</v>
      </c>
      <c r="O805">
        <f t="shared" si="1832"/>
        <v>100</v>
      </c>
      <c r="P805" s="58">
        <f t="shared" si="1833"/>
        <v>4.1850000000000005</v>
      </c>
      <c r="Q805" s="106">
        <f t="shared" si="1834"/>
        <v>1</v>
      </c>
      <c r="R805" s="59">
        <f t="shared" si="1835"/>
        <v>1</v>
      </c>
      <c r="S805" s="32">
        <f t="shared" si="1952"/>
        <v>1</v>
      </c>
      <c r="T805">
        <f t="shared" si="1836"/>
        <v>1</v>
      </c>
      <c r="U805" s="32">
        <f t="shared" si="1953"/>
        <v>0.93</v>
      </c>
      <c r="V805">
        <f t="shared" si="1837"/>
        <v>1</v>
      </c>
      <c r="W805">
        <f t="shared" si="1838"/>
        <v>100</v>
      </c>
      <c r="X805" s="58">
        <f t="shared" si="1839"/>
        <v>1</v>
      </c>
      <c r="Y805" s="58">
        <f t="shared" si="1840"/>
        <v>1</v>
      </c>
      <c r="Z805" s="32">
        <f t="shared" si="1841"/>
        <v>1</v>
      </c>
      <c r="AA805" s="32">
        <f t="shared" si="1842"/>
        <v>1</v>
      </c>
      <c r="AB805" s="59">
        <f t="shared" si="1843"/>
        <v>4.9056245199999996E-3</v>
      </c>
      <c r="AC805" s="59">
        <f t="shared" si="1844"/>
        <v>4.9056245199999996E-3</v>
      </c>
      <c r="AD805">
        <f t="shared" si="1845"/>
        <v>1</v>
      </c>
      <c r="AE805" s="59">
        <f t="shared" si="1846"/>
        <v>4.9056245199999996E-3</v>
      </c>
      <c r="AF805" s="59">
        <f t="shared" si="1847"/>
        <v>4.1758461800000006E-3</v>
      </c>
      <c r="AG805" s="59">
        <f t="shared" si="1848"/>
        <v>4.1758461800000006E-3</v>
      </c>
      <c r="AH805">
        <f t="shared" si="1849"/>
        <v>1</v>
      </c>
      <c r="AI805" s="59">
        <f t="shared" si="1850"/>
        <v>4.1758461800000006E-3</v>
      </c>
      <c r="AJ805" s="59">
        <f t="shared" si="1851"/>
        <v>0</v>
      </c>
      <c r="AK805" s="59">
        <f t="shared" si="1852"/>
        <v>0</v>
      </c>
      <c r="AL805" s="59">
        <f t="shared" si="1853"/>
        <v>0</v>
      </c>
      <c r="AM805" s="12">
        <f t="shared" si="1954"/>
        <v>0</v>
      </c>
      <c r="AN805" s="12">
        <f t="shared" si="1955"/>
        <v>0</v>
      </c>
      <c r="AO805" s="66">
        <f t="shared" si="1854"/>
        <v>0</v>
      </c>
      <c r="AP805" s="66">
        <f t="shared" si="1855"/>
        <v>0</v>
      </c>
      <c r="AQ805" s="59">
        <f t="shared" si="1856"/>
        <v>0</v>
      </c>
      <c r="AR805" s="59">
        <f t="shared" si="1857"/>
        <v>0</v>
      </c>
      <c r="AS805" s="59">
        <f t="shared" si="1858"/>
        <v>0</v>
      </c>
      <c r="AT805" s="12">
        <f t="shared" si="1859"/>
        <v>0</v>
      </c>
      <c r="AU805" s="59">
        <f t="shared" si="1956"/>
        <v>0</v>
      </c>
      <c r="AV805" s="59">
        <f t="shared" si="1957"/>
        <v>0</v>
      </c>
      <c r="AW805" s="70">
        <f t="shared" si="1860"/>
        <v>0</v>
      </c>
      <c r="AX805" s="20">
        <f t="shared" si="1861"/>
        <v>200000</v>
      </c>
      <c r="AY805" s="20">
        <f t="shared" si="1862"/>
        <v>0</v>
      </c>
      <c r="AZ805" s="20">
        <f t="shared" si="1863"/>
        <v>0</v>
      </c>
      <c r="BA805" s="20">
        <f t="shared" si="1864"/>
        <v>200000</v>
      </c>
      <c r="BB805" s="36">
        <f t="shared" si="1865"/>
        <v>1</v>
      </c>
      <c r="BC805" s="36">
        <f t="shared" si="1866"/>
        <v>0</v>
      </c>
      <c r="BD805" s="80">
        <f t="shared" si="1867"/>
        <v>0</v>
      </c>
      <c r="BE805" s="36">
        <f t="shared" si="1868"/>
        <v>0</v>
      </c>
      <c r="BF805" s="36">
        <f t="shared" si="1869"/>
        <v>0</v>
      </c>
      <c r="BG805" s="36">
        <f t="shared" si="1870"/>
        <v>0</v>
      </c>
      <c r="BH805" s="36">
        <f t="shared" si="1871"/>
        <v>0</v>
      </c>
      <c r="BI805" s="36">
        <f t="shared" si="1872"/>
        <v>0</v>
      </c>
      <c r="BJ805" s="36">
        <f t="shared" si="1873"/>
        <v>0</v>
      </c>
      <c r="BK805" s="36">
        <f t="shared" si="1874"/>
        <v>0</v>
      </c>
      <c r="BL805" s="68">
        <f>IF(OR(AT805=0,E805&gt;ProjTerm),0,VLOOKUP(D805,'Life Events'!$AE$5:$AI$1206,5,FALSE))</f>
        <v>0</v>
      </c>
      <c r="BM805" s="93">
        <f t="shared" si="1875"/>
        <v>0</v>
      </c>
      <c r="BN805" s="93">
        <f t="shared" si="1876"/>
        <v>0</v>
      </c>
      <c r="BO805" s="36">
        <f t="shared" si="1877"/>
        <v>0</v>
      </c>
      <c r="BP805" s="36">
        <f t="shared" si="1878"/>
        <v>0</v>
      </c>
      <c r="BQ805" s="36">
        <f t="shared" si="1879"/>
        <v>0</v>
      </c>
      <c r="BR805" s="36">
        <f t="shared" si="1880"/>
        <v>154.78110000000001</v>
      </c>
      <c r="BS805" s="36">
        <f t="shared" si="1881"/>
        <v>0</v>
      </c>
      <c r="BT805" s="36">
        <f t="shared" si="1882"/>
        <v>0</v>
      </c>
      <c r="BU805" s="70" cm="1">
        <f t="array" ref="BU805">IF(AND(ActInt=1,$J805=0),INDEX(Tbl_FwdNom,$B805-IVP,MATCH(ValnDt,Tbl_FwdNom_Cols)),INDEX(Tbl_FwdNom,$B805,MATCH(StartDt,Tbl_FwdNom_Cols)))</f>
        <v>9.6270014150000005</v>
      </c>
      <c r="BV805" s="70" cm="1">
        <f t="array" ref="BV805">INDEX(Tbl_FwdReal,$B805,MATCH(StartDt,Tbl_FwdReal_Cols))</f>
        <v>3.3574634780000001</v>
      </c>
      <c r="BW805" s="70" cm="1">
        <f t="array" ref="BW805">IF(RunType&lt;&gt;"OPN",INDEX(Tbl_FwdReal,$B805,MATCH(ValnDt,Tbl_FwdReal_Cols)),IF(AND($J805=0,ActInt=1),INDEX(Tbl_FwdReal,$B805-IVP,MATCH(ValnDt,Tbl_FwdReal_Cols)),-999))*$K805</f>
        <v>3.3574634780000001</v>
      </c>
      <c r="BX805" s="70">
        <f t="shared" si="1883"/>
        <v>3.3574634780000001E-2</v>
      </c>
      <c r="BY805" s="70">
        <f t="shared" si="1958"/>
        <v>6.0658782888325158E-2</v>
      </c>
      <c r="BZ805" s="64">
        <f t="shared" si="1971"/>
        <v>4.9195789500711129E-3</v>
      </c>
      <c r="CA805" s="70" cm="1">
        <f t="array" ref="CA805">IF($J805=1,CA804*(1+INDEX(Tbl_CPI,$B805,MATCH(IF(RunType="OPN",StartDt,ValnDt),Tbl_CPI_Cols))),0)</f>
        <v>0</v>
      </c>
      <c r="CB805" s="70">
        <f t="shared" si="1959"/>
        <v>81.302427912269636</v>
      </c>
      <c r="CC805" s="70">
        <f t="shared" si="1960"/>
        <v>79.330311273319808</v>
      </c>
      <c r="CD805" s="36">
        <f t="shared" si="1884"/>
        <v>401.87413519209258</v>
      </c>
      <c r="CE805" s="36">
        <f t="shared" si="1885"/>
        <v>0</v>
      </c>
      <c r="CF805" s="36">
        <f t="shared" si="1886"/>
        <v>0</v>
      </c>
      <c r="CG805" s="36">
        <f t="shared" si="1887"/>
        <v>0</v>
      </c>
      <c r="CH805" s="36">
        <f t="shared" si="1888"/>
        <v>0</v>
      </c>
      <c r="CI805" s="36">
        <f t="shared" si="1889"/>
        <v>0</v>
      </c>
      <c r="CJ805" s="36">
        <f t="shared" si="1890"/>
        <v>0</v>
      </c>
      <c r="CK805" s="36">
        <f t="shared" si="1891"/>
        <v>0</v>
      </c>
      <c r="CL805" s="36">
        <f t="shared" si="1892"/>
        <v>0</v>
      </c>
      <c r="CM805" s="36">
        <f t="shared" si="1893"/>
        <v>0</v>
      </c>
      <c r="CN805" s="36">
        <f t="shared" si="1894"/>
        <v>0</v>
      </c>
      <c r="CO805" s="20">
        <f t="shared" si="1895"/>
        <v>120000</v>
      </c>
      <c r="CP805" s="20">
        <f t="shared" si="1896"/>
        <v>2</v>
      </c>
      <c r="CQ805" s="64" t="e">
        <f t="shared" si="1897"/>
        <v>#N/A</v>
      </c>
      <c r="CR805" s="64" t="e">
        <f t="shared" si="1898"/>
        <v>#N/A</v>
      </c>
      <c r="CS805" s="36" t="e">
        <f t="shared" si="1899"/>
        <v>#N/A</v>
      </c>
      <c r="CT805" s="36">
        <f t="shared" si="1900"/>
        <v>0</v>
      </c>
      <c r="CU805" s="36">
        <f t="shared" si="1901"/>
        <v>0</v>
      </c>
      <c r="CV805" s="36">
        <f t="shared" si="1961"/>
        <v>0</v>
      </c>
      <c r="CW805" s="36">
        <f t="shared" si="1902"/>
        <v>0</v>
      </c>
      <c r="CX805" s="36">
        <f t="shared" si="1903"/>
        <v>0</v>
      </c>
      <c r="CY805" s="36">
        <f t="shared" si="1904"/>
        <v>0</v>
      </c>
      <c r="CZ805" s="36">
        <f t="shared" si="1962"/>
        <v>0</v>
      </c>
      <c r="DA805" s="64">
        <f t="shared" si="1905"/>
        <v>7.6888688232294999E-3</v>
      </c>
      <c r="DB805" s="70">
        <f t="shared" si="1963"/>
        <v>0.9923697987929464</v>
      </c>
      <c r="DC805" s="70">
        <f>PRODUCT($DB$8:DB805)</f>
        <v>6.5646092701334249E-4</v>
      </c>
      <c r="DD805" s="36">
        <f t="shared" si="1906"/>
        <v>0</v>
      </c>
      <c r="DE805" s="36">
        <f t="shared" si="1907"/>
        <v>0</v>
      </c>
      <c r="DF805" s="36">
        <f t="shared" si="1908"/>
        <v>0</v>
      </c>
      <c r="DG805" s="36">
        <f t="shared" si="1909"/>
        <v>0</v>
      </c>
      <c r="DH805" s="36">
        <f t="shared" si="1910"/>
        <v>0</v>
      </c>
      <c r="DI805" s="36">
        <f t="shared" si="1911"/>
        <v>0</v>
      </c>
      <c r="DJ805" s="36">
        <f t="shared" si="1912"/>
        <v>0</v>
      </c>
      <c r="DK805" s="36">
        <f t="shared" si="1913"/>
        <v>0</v>
      </c>
      <c r="DL805" s="36">
        <f t="shared" si="1914"/>
        <v>0</v>
      </c>
      <c r="DM805" s="36">
        <f t="shared" si="1915"/>
        <v>0</v>
      </c>
      <c r="DN805" s="36">
        <f t="shared" ca="1" si="1964"/>
        <v>4.6137290849905055E-12</v>
      </c>
      <c r="DO805" s="64" cm="1">
        <f t="array" ref="DO805">IFERROR(INDEX(Tbl_FwdNom,$B805,MATCH(LIDt,Tbl_FwdNom_Cols,0)),0)</f>
        <v>7.8829885050000001</v>
      </c>
      <c r="DP805" s="64">
        <f t="shared" ca="1" si="1965"/>
        <v>7.8215275039999996</v>
      </c>
      <c r="DQ805" s="64">
        <f t="shared" ca="1" si="1916"/>
        <v>6.295328734105432E-3</v>
      </c>
      <c r="DR805" s="70">
        <f t="shared" ca="1" si="1917"/>
        <v>0.99374405449936376</v>
      </c>
      <c r="DS805" s="70">
        <f ca="1">PRODUCT($DR$8:DR805)</f>
        <v>2.1691168912598281E-3</v>
      </c>
      <c r="DT805" s="36">
        <f t="shared" ca="1" si="1918"/>
        <v>0</v>
      </c>
      <c r="DU805" s="36">
        <f t="shared" ca="1" si="1919"/>
        <v>0</v>
      </c>
      <c r="DV805" s="36">
        <f t="shared" ca="1" si="1920"/>
        <v>0</v>
      </c>
      <c r="DW805" s="36">
        <f t="shared" ca="1" si="1921"/>
        <v>0</v>
      </c>
      <c r="DX805" s="36">
        <f t="shared" ca="1" si="1922"/>
        <v>0</v>
      </c>
      <c r="DY805" s="36">
        <f t="shared" ca="1" si="1923"/>
        <v>0</v>
      </c>
      <c r="DZ805" s="36">
        <f t="shared" ca="1" si="1924"/>
        <v>0</v>
      </c>
      <c r="EA805" s="36">
        <f t="shared" ca="1" si="1925"/>
        <v>0</v>
      </c>
      <c r="EB805" s="36">
        <f t="shared" ca="1" si="1926"/>
        <v>0</v>
      </c>
      <c r="EC805" s="36">
        <f t="shared" ca="1" si="1927"/>
        <v>0</v>
      </c>
      <c r="ED805" s="36">
        <f t="shared" ca="1" si="1928"/>
        <v>0</v>
      </c>
      <c r="EE805" s="36">
        <f t="shared" ca="1" si="1966"/>
        <v>0</v>
      </c>
      <c r="EF805" s="36">
        <f t="shared" ca="1" si="1929"/>
        <v>0</v>
      </c>
      <c r="EG805" s="64"/>
      <c r="EH805" s="64"/>
      <c r="EI805" s="64"/>
      <c r="EJ805" s="70"/>
      <c r="EK805" s="70"/>
      <c r="EL805" s="70"/>
      <c r="EM805" s="70"/>
      <c r="EN805" s="70"/>
      <c r="EO805" s="36">
        <f t="shared" si="1930"/>
        <v>0</v>
      </c>
      <c r="EP805" s="36">
        <f t="shared" si="1931"/>
        <v>0</v>
      </c>
      <c r="EQ805" s="36">
        <f t="shared" si="1932"/>
        <v>0</v>
      </c>
      <c r="ER805" s="36">
        <f t="shared" si="1933"/>
        <v>0</v>
      </c>
      <c r="ES805" s="36">
        <f t="shared" si="1934"/>
        <v>0</v>
      </c>
      <c r="ET805" s="36">
        <f t="shared" si="1935"/>
        <v>0</v>
      </c>
      <c r="EU805" s="36">
        <f t="shared" si="1967"/>
        <v>0</v>
      </c>
      <c r="EV805" s="36">
        <f t="shared" si="1936"/>
        <v>0</v>
      </c>
      <c r="EW805" s="36">
        <f t="shared" si="1937"/>
        <v>0</v>
      </c>
      <c r="EX805" s="36">
        <f t="shared" si="1968"/>
        <v>0</v>
      </c>
      <c r="EY805" s="36">
        <f t="shared" si="1938"/>
        <v>0</v>
      </c>
      <c r="EZ805" s="36">
        <f t="shared" si="1939"/>
        <v>0</v>
      </c>
      <c r="FA805" s="36">
        <f t="shared" si="1940"/>
        <v>0</v>
      </c>
      <c r="FB805" s="36">
        <f t="shared" si="1941"/>
        <v>0</v>
      </c>
      <c r="FC805" s="36">
        <f t="shared" si="1969"/>
        <v>0</v>
      </c>
      <c r="FD805" s="36">
        <f t="shared" si="1942"/>
        <v>0</v>
      </c>
      <c r="FE805" s="36">
        <f t="shared" si="1943"/>
        <v>0</v>
      </c>
      <c r="FF805" s="36">
        <f t="shared" si="1970"/>
        <v>0</v>
      </c>
      <c r="FG805" s="36">
        <f t="shared" si="1944"/>
        <v>0</v>
      </c>
      <c r="FH805" s="36">
        <f t="shared" si="1945"/>
        <v>0</v>
      </c>
      <c r="FI805" s="36">
        <f t="shared" si="1946"/>
        <v>0</v>
      </c>
      <c r="FJ805" s="36">
        <f t="shared" ca="1" si="1947"/>
        <v>0</v>
      </c>
      <c r="FK805" s="36">
        <f t="shared" si="1948"/>
        <v>0</v>
      </c>
      <c r="FL805" s="36">
        <f t="shared" si="1949"/>
        <v>0</v>
      </c>
      <c r="FM805" s="36">
        <f t="shared" ca="1" si="1950"/>
        <v>0</v>
      </c>
      <c r="FN805" s="36">
        <f t="shared" ca="1" si="1972"/>
        <v>0</v>
      </c>
    </row>
    <row r="806" spans="2:170" x14ac:dyDescent="0.25">
      <c r="B806" s="2">
        <v>798</v>
      </c>
      <c r="C806" s="2">
        <f t="shared" si="1826"/>
        <v>67</v>
      </c>
      <c r="D806" s="2">
        <f t="shared" si="1975"/>
        <v>822</v>
      </c>
      <c r="E806" s="2">
        <f t="shared" si="1973"/>
        <v>69</v>
      </c>
      <c r="F806" s="189">
        <f t="shared" si="1977"/>
        <v>70006</v>
      </c>
      <c r="G806" s="2">
        <f t="shared" si="1976"/>
        <v>8</v>
      </c>
      <c r="H806" s="187">
        <f t="shared" si="1827"/>
        <v>101.08333333333334</v>
      </c>
      <c r="I806" s="186">
        <f t="shared" si="1974"/>
        <v>101</v>
      </c>
      <c r="J806" s="2">
        <f t="shared" si="1828"/>
        <v>0</v>
      </c>
      <c r="K806" s="2">
        <f t="shared" si="1829"/>
        <v>1</v>
      </c>
      <c r="L806">
        <f t="shared" si="1830"/>
        <v>2</v>
      </c>
      <c r="M806" s="190">
        <f t="shared" si="1951"/>
        <v>0.93</v>
      </c>
      <c r="N806">
        <f t="shared" si="1831"/>
        <v>1</v>
      </c>
      <c r="O806">
        <f t="shared" si="1832"/>
        <v>100</v>
      </c>
      <c r="P806" s="58">
        <f t="shared" si="1833"/>
        <v>4.1850000000000005</v>
      </c>
      <c r="Q806" s="106">
        <f t="shared" si="1834"/>
        <v>1</v>
      </c>
      <c r="R806" s="59">
        <f t="shared" si="1835"/>
        <v>1</v>
      </c>
      <c r="S806" s="32">
        <f t="shared" si="1952"/>
        <v>1</v>
      </c>
      <c r="T806">
        <f t="shared" si="1836"/>
        <v>1</v>
      </c>
      <c r="U806" s="32">
        <f t="shared" si="1953"/>
        <v>0.93</v>
      </c>
      <c r="V806">
        <f t="shared" si="1837"/>
        <v>1</v>
      </c>
      <c r="W806">
        <f t="shared" si="1838"/>
        <v>100</v>
      </c>
      <c r="X806" s="58">
        <f t="shared" si="1839"/>
        <v>1</v>
      </c>
      <c r="Y806" s="58">
        <f t="shared" si="1840"/>
        <v>1</v>
      </c>
      <c r="Z806" s="32">
        <f t="shared" si="1841"/>
        <v>1</v>
      </c>
      <c r="AA806" s="32">
        <f t="shared" si="1842"/>
        <v>1</v>
      </c>
      <c r="AB806" s="59">
        <f t="shared" si="1843"/>
        <v>4.9056245199999996E-3</v>
      </c>
      <c r="AC806" s="59">
        <f t="shared" si="1844"/>
        <v>4.9056245199999996E-3</v>
      </c>
      <c r="AD806">
        <f t="shared" si="1845"/>
        <v>1</v>
      </c>
      <c r="AE806" s="59">
        <f t="shared" si="1846"/>
        <v>4.9056245199999996E-3</v>
      </c>
      <c r="AF806" s="59">
        <f t="shared" si="1847"/>
        <v>4.1758461800000006E-3</v>
      </c>
      <c r="AG806" s="59">
        <f t="shared" si="1848"/>
        <v>4.1758461800000006E-3</v>
      </c>
      <c r="AH806">
        <f t="shared" si="1849"/>
        <v>1</v>
      </c>
      <c r="AI806" s="59">
        <f t="shared" si="1850"/>
        <v>4.1758461800000006E-3</v>
      </c>
      <c r="AJ806" s="59">
        <f t="shared" si="1851"/>
        <v>0</v>
      </c>
      <c r="AK806" s="59">
        <f t="shared" si="1852"/>
        <v>0</v>
      </c>
      <c r="AL806" s="59">
        <f t="shared" si="1853"/>
        <v>0</v>
      </c>
      <c r="AM806" s="12">
        <f t="shared" si="1954"/>
        <v>0</v>
      </c>
      <c r="AN806" s="12">
        <f t="shared" si="1955"/>
        <v>0</v>
      </c>
      <c r="AO806" s="66">
        <f t="shared" si="1854"/>
        <v>0</v>
      </c>
      <c r="AP806" s="66">
        <f t="shared" si="1855"/>
        <v>0</v>
      </c>
      <c r="AQ806" s="59">
        <f t="shared" si="1856"/>
        <v>0</v>
      </c>
      <c r="AR806" s="59">
        <f t="shared" si="1857"/>
        <v>0</v>
      </c>
      <c r="AS806" s="59">
        <f t="shared" si="1858"/>
        <v>0</v>
      </c>
      <c r="AT806" s="12">
        <f t="shared" si="1859"/>
        <v>0</v>
      </c>
      <c r="AU806" s="59">
        <f t="shared" si="1956"/>
        <v>0</v>
      </c>
      <c r="AV806" s="59">
        <f t="shared" si="1957"/>
        <v>0</v>
      </c>
      <c r="AW806" s="70">
        <f t="shared" si="1860"/>
        <v>0</v>
      </c>
      <c r="AX806" s="20">
        <f t="shared" si="1861"/>
        <v>200000</v>
      </c>
      <c r="AY806" s="20">
        <f t="shared" si="1862"/>
        <v>0</v>
      </c>
      <c r="AZ806" s="20">
        <f t="shared" si="1863"/>
        <v>0</v>
      </c>
      <c r="BA806" s="20">
        <f t="shared" si="1864"/>
        <v>200000</v>
      </c>
      <c r="BB806" s="36">
        <f t="shared" si="1865"/>
        <v>1</v>
      </c>
      <c r="BC806" s="36">
        <f t="shared" si="1866"/>
        <v>0</v>
      </c>
      <c r="BD806" s="80">
        <f t="shared" si="1867"/>
        <v>0</v>
      </c>
      <c r="BE806" s="36">
        <f t="shared" si="1868"/>
        <v>0</v>
      </c>
      <c r="BF806" s="36">
        <f t="shared" si="1869"/>
        <v>0</v>
      </c>
      <c r="BG806" s="36">
        <f t="shared" si="1870"/>
        <v>0</v>
      </c>
      <c r="BH806" s="36">
        <f t="shared" si="1871"/>
        <v>0</v>
      </c>
      <c r="BI806" s="36">
        <f t="shared" si="1872"/>
        <v>0</v>
      </c>
      <c r="BJ806" s="36">
        <f t="shared" si="1873"/>
        <v>0</v>
      </c>
      <c r="BK806" s="36">
        <f t="shared" si="1874"/>
        <v>0</v>
      </c>
      <c r="BL806" s="68">
        <f>IF(OR(AT806=0,E806&gt;ProjTerm),0,VLOOKUP(D806,'Life Events'!$AE$5:$AI$1206,5,FALSE))</f>
        <v>0</v>
      </c>
      <c r="BM806" s="93">
        <f t="shared" si="1875"/>
        <v>0</v>
      </c>
      <c r="BN806" s="93">
        <f t="shared" si="1876"/>
        <v>0</v>
      </c>
      <c r="BO806" s="36">
        <f t="shared" si="1877"/>
        <v>0</v>
      </c>
      <c r="BP806" s="36">
        <f t="shared" si="1878"/>
        <v>0</v>
      </c>
      <c r="BQ806" s="36">
        <f t="shared" si="1879"/>
        <v>0</v>
      </c>
      <c r="BR806" s="36">
        <f t="shared" si="1880"/>
        <v>154.78110000000001</v>
      </c>
      <c r="BS806" s="36">
        <f t="shared" si="1881"/>
        <v>0</v>
      </c>
      <c r="BT806" s="36">
        <f t="shared" si="1882"/>
        <v>0</v>
      </c>
      <c r="BU806" s="70" cm="1">
        <f t="array" ref="BU806">IF(AND(ActInt=1,$J806=0),INDEX(Tbl_FwdNom,$B806-IVP,MATCH(ValnDt,Tbl_FwdNom_Cols)),INDEX(Tbl_FwdNom,$B806,MATCH(StartDt,Tbl_FwdNom_Cols)))</f>
        <v>9.6210490649999993</v>
      </c>
      <c r="BV806" s="70" cm="1">
        <f t="array" ref="BV806">INDEX(Tbl_FwdReal,$B806,MATCH(StartDt,Tbl_FwdReal_Cols))</f>
        <v>3.3540841929999998</v>
      </c>
      <c r="BW806" s="70" cm="1">
        <f t="array" ref="BW806">IF(RunType&lt;&gt;"OPN",INDEX(Tbl_FwdReal,$B806,MATCH(ValnDt,Tbl_FwdReal_Cols)),IF(AND($J806=0,ActInt=1),INDEX(Tbl_FwdReal,$B806-IVP,MATCH(ValnDt,Tbl_FwdReal_Cols)),-999))*$K806</f>
        <v>3.3540841929999998</v>
      </c>
      <c r="BX806" s="70">
        <f t="shared" si="1883"/>
        <v>3.3540841929999995E-2</v>
      </c>
      <c r="BY806" s="70">
        <f t="shared" si="1958"/>
        <v>6.0635870569926142E-2</v>
      </c>
      <c r="BZ806" s="64">
        <f t="shared" si="1971"/>
        <v>4.9177699120073193E-3</v>
      </c>
      <c r="CA806" s="70" cm="1">
        <f t="array" ref="CA806">IF($J806=1,CA805*(1+INDEX(Tbl_CPI,$B806,MATCH(IF(RunType="OPN",StartDt,ValnDt),Tbl_CPI_Cols))),0)</f>
        <v>0</v>
      </c>
      <c r="CB806" s="70">
        <f t="shared" si="1959"/>
        <v>81.702254546029735</v>
      </c>
      <c r="CC806" s="70">
        <f t="shared" si="1960"/>
        <v>79.330311273319808</v>
      </c>
      <c r="CD806" s="36">
        <f t="shared" si="1884"/>
        <v>401.87413519209258</v>
      </c>
      <c r="CE806" s="36">
        <f t="shared" si="1885"/>
        <v>0</v>
      </c>
      <c r="CF806" s="36">
        <f t="shared" si="1886"/>
        <v>0</v>
      </c>
      <c r="CG806" s="36">
        <f t="shared" si="1887"/>
        <v>0</v>
      </c>
      <c r="CH806" s="36">
        <f t="shared" si="1888"/>
        <v>0</v>
      </c>
      <c r="CI806" s="36">
        <f t="shared" si="1889"/>
        <v>0</v>
      </c>
      <c r="CJ806" s="36">
        <f t="shared" si="1890"/>
        <v>0</v>
      </c>
      <c r="CK806" s="36">
        <f t="shared" si="1891"/>
        <v>0</v>
      </c>
      <c r="CL806" s="36">
        <f t="shared" si="1892"/>
        <v>0</v>
      </c>
      <c r="CM806" s="36">
        <f t="shared" si="1893"/>
        <v>0</v>
      </c>
      <c r="CN806" s="36">
        <f t="shared" si="1894"/>
        <v>0</v>
      </c>
      <c r="CO806" s="20">
        <f t="shared" si="1895"/>
        <v>120000</v>
      </c>
      <c r="CP806" s="20">
        <f t="shared" si="1896"/>
        <v>2</v>
      </c>
      <c r="CQ806" s="64" t="e">
        <f t="shared" si="1897"/>
        <v>#N/A</v>
      </c>
      <c r="CR806" s="64" t="e">
        <f t="shared" si="1898"/>
        <v>#N/A</v>
      </c>
      <c r="CS806" s="36" t="e">
        <f t="shared" si="1899"/>
        <v>#N/A</v>
      </c>
      <c r="CT806" s="36">
        <f t="shared" si="1900"/>
        <v>0</v>
      </c>
      <c r="CU806" s="36">
        <f t="shared" si="1901"/>
        <v>0</v>
      </c>
      <c r="CV806" s="36">
        <f t="shared" si="1961"/>
        <v>0</v>
      </c>
      <c r="CW806" s="36">
        <f t="shared" si="1902"/>
        <v>0</v>
      </c>
      <c r="CX806" s="36">
        <f t="shared" si="1903"/>
        <v>0</v>
      </c>
      <c r="CY806" s="36">
        <f t="shared" si="1904"/>
        <v>0</v>
      </c>
      <c r="CZ806" s="36">
        <f t="shared" si="1962"/>
        <v>0</v>
      </c>
      <c r="DA806" s="64">
        <f t="shared" si="1905"/>
        <v>7.6843092210980846E-3</v>
      </c>
      <c r="DB806" s="70">
        <f t="shared" si="1963"/>
        <v>0.9923742890994921</v>
      </c>
      <c r="DC806" s="70">
        <f>PRODUCT($DB$8:DB806)</f>
        <v>6.5145494576645928E-4</v>
      </c>
      <c r="DD806" s="36">
        <f t="shared" si="1906"/>
        <v>0</v>
      </c>
      <c r="DE806" s="36">
        <f t="shared" si="1907"/>
        <v>0</v>
      </c>
      <c r="DF806" s="36">
        <f t="shared" si="1908"/>
        <v>0</v>
      </c>
      <c r="DG806" s="36">
        <f t="shared" si="1909"/>
        <v>0</v>
      </c>
      <c r="DH806" s="36">
        <f t="shared" si="1910"/>
        <v>0</v>
      </c>
      <c r="DI806" s="36">
        <f t="shared" si="1911"/>
        <v>0</v>
      </c>
      <c r="DJ806" s="36">
        <f t="shared" si="1912"/>
        <v>0</v>
      </c>
      <c r="DK806" s="36">
        <f t="shared" si="1913"/>
        <v>0</v>
      </c>
      <c r="DL806" s="36">
        <f t="shared" si="1914"/>
        <v>0</v>
      </c>
      <c r="DM806" s="36">
        <f t="shared" si="1915"/>
        <v>0</v>
      </c>
      <c r="DN806" s="36">
        <f t="shared" ca="1" si="1964"/>
        <v>4.6137290849905055E-12</v>
      </c>
      <c r="DO806" s="64" cm="1">
        <f t="array" ref="DO806">IFERROR(INDEX(Tbl_FwdNom,$B806,MATCH(LIDt,Tbl_FwdNom_Cols,0)),0)</f>
        <v>7.8812807820000002</v>
      </c>
      <c r="DP806" s="64">
        <f t="shared" ca="1" si="1965"/>
        <v>7.8198207540000002</v>
      </c>
      <c r="DQ806" s="64">
        <f t="shared" ca="1" si="1916"/>
        <v>6.2940013036030251E-3</v>
      </c>
      <c r="DR806" s="70">
        <f t="shared" ca="1" si="1917"/>
        <v>0.99374536537488101</v>
      </c>
      <c r="DS806" s="70">
        <f ca="1">PRODUCT($DR$8:DR806)</f>
        <v>2.1555498576458238E-3</v>
      </c>
      <c r="DT806" s="36">
        <f t="shared" ca="1" si="1918"/>
        <v>0</v>
      </c>
      <c r="DU806" s="36">
        <f t="shared" ca="1" si="1919"/>
        <v>0</v>
      </c>
      <c r="DV806" s="36">
        <f t="shared" ca="1" si="1920"/>
        <v>0</v>
      </c>
      <c r="DW806" s="36">
        <f t="shared" ca="1" si="1921"/>
        <v>0</v>
      </c>
      <c r="DX806" s="36">
        <f t="shared" ca="1" si="1922"/>
        <v>0</v>
      </c>
      <c r="DY806" s="36">
        <f t="shared" ca="1" si="1923"/>
        <v>0</v>
      </c>
      <c r="DZ806" s="36">
        <f t="shared" ca="1" si="1924"/>
        <v>0</v>
      </c>
      <c r="EA806" s="36">
        <f t="shared" ca="1" si="1925"/>
        <v>0</v>
      </c>
      <c r="EB806" s="36">
        <f t="shared" ca="1" si="1926"/>
        <v>0</v>
      </c>
      <c r="EC806" s="36">
        <f t="shared" ca="1" si="1927"/>
        <v>0</v>
      </c>
      <c r="ED806" s="36">
        <f t="shared" ca="1" si="1928"/>
        <v>0</v>
      </c>
      <c r="EE806" s="36">
        <f t="shared" ca="1" si="1966"/>
        <v>0</v>
      </c>
      <c r="EF806" s="36">
        <f t="shared" ca="1" si="1929"/>
        <v>0</v>
      </c>
      <c r="EG806" s="64"/>
      <c r="EH806" s="64"/>
      <c r="EI806" s="64"/>
      <c r="EJ806" s="70"/>
      <c r="EK806" s="70"/>
      <c r="EL806" s="70"/>
      <c r="EM806" s="70"/>
      <c r="EN806" s="70"/>
      <c r="EO806" s="36">
        <f t="shared" si="1930"/>
        <v>0</v>
      </c>
      <c r="EP806" s="36">
        <f t="shared" si="1931"/>
        <v>0</v>
      </c>
      <c r="EQ806" s="36">
        <f t="shared" si="1932"/>
        <v>0</v>
      </c>
      <c r="ER806" s="36">
        <f t="shared" si="1933"/>
        <v>0</v>
      </c>
      <c r="ES806" s="36">
        <f t="shared" si="1934"/>
        <v>0</v>
      </c>
      <c r="ET806" s="36">
        <f t="shared" si="1935"/>
        <v>0</v>
      </c>
      <c r="EU806" s="36">
        <f t="shared" si="1967"/>
        <v>0</v>
      </c>
      <c r="EV806" s="36">
        <f t="shared" si="1936"/>
        <v>0</v>
      </c>
      <c r="EW806" s="36">
        <f t="shared" si="1937"/>
        <v>0</v>
      </c>
      <c r="EX806" s="36">
        <f t="shared" si="1968"/>
        <v>0</v>
      </c>
      <c r="EY806" s="36">
        <f t="shared" si="1938"/>
        <v>0</v>
      </c>
      <c r="EZ806" s="36">
        <f t="shared" si="1939"/>
        <v>0</v>
      </c>
      <c r="FA806" s="36">
        <f t="shared" si="1940"/>
        <v>0</v>
      </c>
      <c r="FB806" s="36">
        <f t="shared" si="1941"/>
        <v>0</v>
      </c>
      <c r="FC806" s="36">
        <f t="shared" si="1969"/>
        <v>0</v>
      </c>
      <c r="FD806" s="36">
        <f t="shared" si="1942"/>
        <v>0</v>
      </c>
      <c r="FE806" s="36">
        <f t="shared" si="1943"/>
        <v>0</v>
      </c>
      <c r="FF806" s="36">
        <f t="shared" si="1970"/>
        <v>0</v>
      </c>
      <c r="FG806" s="36">
        <f t="shared" si="1944"/>
        <v>0</v>
      </c>
      <c r="FH806" s="36">
        <f t="shared" si="1945"/>
        <v>0</v>
      </c>
      <c r="FI806" s="36">
        <f t="shared" si="1946"/>
        <v>0</v>
      </c>
      <c r="FJ806" s="36">
        <f t="shared" ca="1" si="1947"/>
        <v>0</v>
      </c>
      <c r="FK806" s="36">
        <f t="shared" si="1948"/>
        <v>0</v>
      </c>
      <c r="FL806" s="36">
        <f t="shared" si="1949"/>
        <v>0</v>
      </c>
      <c r="FM806" s="36">
        <f t="shared" ca="1" si="1950"/>
        <v>0</v>
      </c>
      <c r="FN806" s="36">
        <f t="shared" ca="1" si="1972"/>
        <v>0</v>
      </c>
    </row>
    <row r="807" spans="2:170" x14ac:dyDescent="0.25">
      <c r="B807" s="2">
        <v>799</v>
      </c>
      <c r="C807" s="2">
        <f t="shared" si="1826"/>
        <v>67</v>
      </c>
      <c r="D807" s="2">
        <f t="shared" si="1975"/>
        <v>823</v>
      </c>
      <c r="E807" s="2">
        <f t="shared" si="1973"/>
        <v>69</v>
      </c>
      <c r="F807" s="189">
        <f t="shared" si="1977"/>
        <v>70036</v>
      </c>
      <c r="G807" s="2">
        <f t="shared" si="1976"/>
        <v>9</v>
      </c>
      <c r="H807" s="187">
        <f t="shared" si="1827"/>
        <v>101.16666666666666</v>
      </c>
      <c r="I807" s="186">
        <f t="shared" si="1974"/>
        <v>101</v>
      </c>
      <c r="J807" s="2">
        <f t="shared" si="1828"/>
        <v>0</v>
      </c>
      <c r="K807" s="2">
        <f t="shared" si="1829"/>
        <v>1</v>
      </c>
      <c r="L807">
        <f t="shared" si="1830"/>
        <v>2</v>
      </c>
      <c r="M807" s="190">
        <f t="shared" si="1951"/>
        <v>0.93</v>
      </c>
      <c r="N807">
        <f t="shared" si="1831"/>
        <v>1</v>
      </c>
      <c r="O807">
        <f t="shared" si="1832"/>
        <v>100</v>
      </c>
      <c r="P807" s="58">
        <f t="shared" si="1833"/>
        <v>4.1850000000000005</v>
      </c>
      <c r="Q807" s="106">
        <f t="shared" si="1834"/>
        <v>1</v>
      </c>
      <c r="R807" s="59">
        <f t="shared" si="1835"/>
        <v>1</v>
      </c>
      <c r="S807" s="32">
        <f t="shared" si="1952"/>
        <v>1</v>
      </c>
      <c r="T807">
        <f t="shared" si="1836"/>
        <v>1</v>
      </c>
      <c r="U807" s="32">
        <f t="shared" si="1953"/>
        <v>0.93</v>
      </c>
      <c r="V807">
        <f t="shared" si="1837"/>
        <v>1</v>
      </c>
      <c r="W807">
        <f t="shared" si="1838"/>
        <v>100</v>
      </c>
      <c r="X807" s="58">
        <f t="shared" si="1839"/>
        <v>1</v>
      </c>
      <c r="Y807" s="58">
        <f t="shared" si="1840"/>
        <v>1</v>
      </c>
      <c r="Z807" s="32">
        <f t="shared" si="1841"/>
        <v>1</v>
      </c>
      <c r="AA807" s="32">
        <f t="shared" si="1842"/>
        <v>1</v>
      </c>
      <c r="AB807" s="59">
        <f t="shared" si="1843"/>
        <v>4.9056245199999996E-3</v>
      </c>
      <c r="AC807" s="59">
        <f t="shared" si="1844"/>
        <v>4.9056245199999996E-3</v>
      </c>
      <c r="AD807">
        <f t="shared" si="1845"/>
        <v>1</v>
      </c>
      <c r="AE807" s="59">
        <f t="shared" si="1846"/>
        <v>4.9056245199999996E-3</v>
      </c>
      <c r="AF807" s="59">
        <f t="shared" si="1847"/>
        <v>4.1758461800000006E-3</v>
      </c>
      <c r="AG807" s="59">
        <f t="shared" si="1848"/>
        <v>4.1758461800000006E-3</v>
      </c>
      <c r="AH807">
        <f t="shared" si="1849"/>
        <v>1</v>
      </c>
      <c r="AI807" s="59">
        <f t="shared" si="1850"/>
        <v>4.1758461800000006E-3</v>
      </c>
      <c r="AJ807" s="59">
        <f t="shared" si="1851"/>
        <v>0</v>
      </c>
      <c r="AK807" s="59">
        <f t="shared" si="1852"/>
        <v>0</v>
      </c>
      <c r="AL807" s="59">
        <f t="shared" si="1853"/>
        <v>0</v>
      </c>
      <c r="AM807" s="12">
        <f t="shared" si="1954"/>
        <v>0</v>
      </c>
      <c r="AN807" s="12">
        <f t="shared" si="1955"/>
        <v>0</v>
      </c>
      <c r="AO807" s="66">
        <f t="shared" si="1854"/>
        <v>0</v>
      </c>
      <c r="AP807" s="66">
        <f t="shared" si="1855"/>
        <v>0</v>
      </c>
      <c r="AQ807" s="59">
        <f t="shared" si="1856"/>
        <v>0</v>
      </c>
      <c r="AR807" s="59">
        <f t="shared" si="1857"/>
        <v>0</v>
      </c>
      <c r="AS807" s="59">
        <f t="shared" si="1858"/>
        <v>0</v>
      </c>
      <c r="AT807" s="12">
        <f t="shared" si="1859"/>
        <v>0</v>
      </c>
      <c r="AU807" s="59">
        <f t="shared" si="1956"/>
        <v>0</v>
      </c>
      <c r="AV807" s="59">
        <f t="shared" si="1957"/>
        <v>0</v>
      </c>
      <c r="AW807" s="70">
        <f t="shared" si="1860"/>
        <v>0</v>
      </c>
      <c r="AX807" s="20">
        <f t="shared" si="1861"/>
        <v>200000</v>
      </c>
      <c r="AY807" s="20">
        <f t="shared" si="1862"/>
        <v>0</v>
      </c>
      <c r="AZ807" s="20">
        <f t="shared" si="1863"/>
        <v>0</v>
      </c>
      <c r="BA807" s="20">
        <f t="shared" si="1864"/>
        <v>200000</v>
      </c>
      <c r="BB807" s="36">
        <f t="shared" si="1865"/>
        <v>1</v>
      </c>
      <c r="BC807" s="36">
        <f t="shared" si="1866"/>
        <v>0</v>
      </c>
      <c r="BD807" s="80">
        <f t="shared" si="1867"/>
        <v>0</v>
      </c>
      <c r="BE807" s="36">
        <f t="shared" si="1868"/>
        <v>0</v>
      </c>
      <c r="BF807" s="36">
        <f t="shared" si="1869"/>
        <v>0</v>
      </c>
      <c r="BG807" s="36">
        <f t="shared" si="1870"/>
        <v>0</v>
      </c>
      <c r="BH807" s="36">
        <f t="shared" si="1871"/>
        <v>0</v>
      </c>
      <c r="BI807" s="36">
        <f t="shared" si="1872"/>
        <v>0</v>
      </c>
      <c r="BJ807" s="36">
        <f t="shared" si="1873"/>
        <v>0</v>
      </c>
      <c r="BK807" s="36">
        <f t="shared" si="1874"/>
        <v>0</v>
      </c>
      <c r="BL807" s="68">
        <f>IF(OR(AT807=0,E807&gt;ProjTerm),0,VLOOKUP(D807,'Life Events'!$AE$5:$AI$1206,5,FALSE))</f>
        <v>0</v>
      </c>
      <c r="BM807" s="93">
        <f t="shared" si="1875"/>
        <v>0</v>
      </c>
      <c r="BN807" s="93">
        <f t="shared" si="1876"/>
        <v>0</v>
      </c>
      <c r="BO807" s="36">
        <f t="shared" si="1877"/>
        <v>0</v>
      </c>
      <c r="BP807" s="36">
        <f t="shared" si="1878"/>
        <v>0</v>
      </c>
      <c r="BQ807" s="36">
        <f t="shared" si="1879"/>
        <v>0</v>
      </c>
      <c r="BR807" s="36">
        <f t="shared" si="1880"/>
        <v>154.78110000000001</v>
      </c>
      <c r="BS807" s="36">
        <f t="shared" si="1881"/>
        <v>0</v>
      </c>
      <c r="BT807" s="36">
        <f t="shared" si="1882"/>
        <v>0</v>
      </c>
      <c r="BU807" s="70" cm="1">
        <f t="array" ref="BU807">IF(AND(ActInt=1,$J807=0),INDEX(Tbl_FwdNom,$B807-IVP,MATCH(ValnDt,Tbl_FwdNom_Cols)),INDEX(Tbl_FwdNom,$B807,MATCH(StartDt,Tbl_FwdNom_Cols)))</f>
        <v>9.6150970390000001</v>
      </c>
      <c r="BV807" s="70" cm="1">
        <f t="array" ref="BV807">INDEX(Tbl_FwdReal,$B807,MATCH(StartDt,Tbl_FwdReal_Cols))</f>
        <v>3.3507050170000001</v>
      </c>
      <c r="BW807" s="70" cm="1">
        <f t="array" ref="BW807">IF(RunType&lt;&gt;"OPN",INDEX(Tbl_FwdReal,$B807,MATCH(ValnDt,Tbl_FwdReal_Cols)),IF(AND($J807=0,ActInt=1),INDEX(Tbl_FwdReal,$B807-IVP,MATCH(ValnDt,Tbl_FwdReal_Cols)),-999))*$K807</f>
        <v>3.3507050170000001</v>
      </c>
      <c r="BX807" s="70">
        <f t="shared" si="1883"/>
        <v>3.3507050170000004E-2</v>
      </c>
      <c r="BY807" s="70">
        <f t="shared" si="1958"/>
        <v>6.0612958769556302E-2</v>
      </c>
      <c r="BZ807" s="64">
        <f t="shared" si="1971"/>
        <v>4.9159608790223519E-3</v>
      </c>
      <c r="CA807" s="70" cm="1">
        <f t="array" ref="CA807">IF($J807=1,CA806*(1+INDEX(Tbl_CPI,$B807,MATCH(IF(RunType="OPN",StartDt,ValnDt),Tbl_CPI_Cols))),0)</f>
        <v>0</v>
      </c>
      <c r="CB807" s="70">
        <f t="shared" si="1959"/>
        <v>82.103899633105939</v>
      </c>
      <c r="CC807" s="70">
        <f t="shared" si="1960"/>
        <v>79.330311273319808</v>
      </c>
      <c r="CD807" s="36">
        <f t="shared" si="1884"/>
        <v>401.87413519209258</v>
      </c>
      <c r="CE807" s="36">
        <f t="shared" si="1885"/>
        <v>0</v>
      </c>
      <c r="CF807" s="36">
        <f t="shared" si="1886"/>
        <v>0</v>
      </c>
      <c r="CG807" s="36">
        <f t="shared" si="1887"/>
        <v>0</v>
      </c>
      <c r="CH807" s="36">
        <f t="shared" si="1888"/>
        <v>0</v>
      </c>
      <c r="CI807" s="36">
        <f t="shared" si="1889"/>
        <v>0</v>
      </c>
      <c r="CJ807" s="36">
        <f t="shared" si="1890"/>
        <v>0</v>
      </c>
      <c r="CK807" s="36">
        <f t="shared" si="1891"/>
        <v>0</v>
      </c>
      <c r="CL807" s="36">
        <f t="shared" si="1892"/>
        <v>0</v>
      </c>
      <c r="CM807" s="36">
        <f t="shared" si="1893"/>
        <v>0</v>
      </c>
      <c r="CN807" s="36">
        <f t="shared" si="1894"/>
        <v>0</v>
      </c>
      <c r="CO807" s="20">
        <f t="shared" si="1895"/>
        <v>120000</v>
      </c>
      <c r="CP807" s="20">
        <f t="shared" si="1896"/>
        <v>2</v>
      </c>
      <c r="CQ807" s="64" t="e">
        <f t="shared" si="1897"/>
        <v>#N/A</v>
      </c>
      <c r="CR807" s="64" t="e">
        <f t="shared" si="1898"/>
        <v>#N/A</v>
      </c>
      <c r="CS807" s="36" t="e">
        <f t="shared" si="1899"/>
        <v>#N/A</v>
      </c>
      <c r="CT807" s="36">
        <f t="shared" si="1900"/>
        <v>0</v>
      </c>
      <c r="CU807" s="36">
        <f t="shared" si="1901"/>
        <v>0</v>
      </c>
      <c r="CV807" s="36">
        <f t="shared" si="1961"/>
        <v>0</v>
      </c>
      <c r="CW807" s="36">
        <f t="shared" si="1902"/>
        <v>0</v>
      </c>
      <c r="CX807" s="36">
        <f t="shared" si="1903"/>
        <v>0</v>
      </c>
      <c r="CY807" s="36">
        <f t="shared" si="1904"/>
        <v>0</v>
      </c>
      <c r="CZ807" s="36">
        <f t="shared" si="1962"/>
        <v>0</v>
      </c>
      <c r="DA807" s="64">
        <f t="shared" si="1905"/>
        <v>7.6797496402176701E-3</v>
      </c>
      <c r="DB807" s="70">
        <f t="shared" si="1963"/>
        <v>0.99237877942574548</v>
      </c>
      <c r="DC807" s="70">
        <f>PRODUCT($DB$8:DB807)</f>
        <v>6.4649006393058402E-4</v>
      </c>
      <c r="DD807" s="36">
        <f t="shared" si="1906"/>
        <v>0</v>
      </c>
      <c r="DE807" s="36">
        <f t="shared" si="1907"/>
        <v>0</v>
      </c>
      <c r="DF807" s="36">
        <f t="shared" si="1908"/>
        <v>0</v>
      </c>
      <c r="DG807" s="36">
        <f t="shared" si="1909"/>
        <v>0</v>
      </c>
      <c r="DH807" s="36">
        <f t="shared" si="1910"/>
        <v>0</v>
      </c>
      <c r="DI807" s="36">
        <f t="shared" si="1911"/>
        <v>0</v>
      </c>
      <c r="DJ807" s="36">
        <f t="shared" si="1912"/>
        <v>0</v>
      </c>
      <c r="DK807" s="36">
        <f t="shared" si="1913"/>
        <v>0</v>
      </c>
      <c r="DL807" s="36">
        <f t="shared" si="1914"/>
        <v>0</v>
      </c>
      <c r="DM807" s="36">
        <f t="shared" si="1915"/>
        <v>0</v>
      </c>
      <c r="DN807" s="36">
        <f t="shared" ca="1" si="1964"/>
        <v>4.6137290849905055E-12</v>
      </c>
      <c r="DO807" s="64" cm="1">
        <f t="array" ref="DO807">IFERROR(INDEX(Tbl_FwdNom,$B807,MATCH(LIDt,Tbl_FwdNom_Cols,0)),0)</f>
        <v>7.8795730859999997</v>
      </c>
      <c r="DP807" s="64">
        <f t="shared" ca="1" si="1965"/>
        <v>7.8181140310000004</v>
      </c>
      <c r="DQ807" s="64">
        <f t="shared" ca="1" si="1916"/>
        <v>6.2926738748385613E-3</v>
      </c>
      <c r="DR807" s="70">
        <f t="shared" ca="1" si="1917"/>
        <v>0.99374667625214053</v>
      </c>
      <c r="DS807" s="70">
        <f ca="1">PRODUCT($DR$8:DR807)</f>
        <v>2.1420705065313119E-3</v>
      </c>
      <c r="DT807" s="36">
        <f t="shared" ca="1" si="1918"/>
        <v>0</v>
      </c>
      <c r="DU807" s="36">
        <f t="shared" ca="1" si="1919"/>
        <v>0</v>
      </c>
      <c r="DV807" s="36">
        <f t="shared" ca="1" si="1920"/>
        <v>0</v>
      </c>
      <c r="DW807" s="36">
        <f t="shared" ca="1" si="1921"/>
        <v>0</v>
      </c>
      <c r="DX807" s="36">
        <f t="shared" ca="1" si="1922"/>
        <v>0</v>
      </c>
      <c r="DY807" s="36">
        <f t="shared" ca="1" si="1923"/>
        <v>0</v>
      </c>
      <c r="DZ807" s="36">
        <f t="shared" ca="1" si="1924"/>
        <v>0</v>
      </c>
      <c r="EA807" s="36">
        <f t="shared" ca="1" si="1925"/>
        <v>0</v>
      </c>
      <c r="EB807" s="36">
        <f t="shared" ca="1" si="1926"/>
        <v>0</v>
      </c>
      <c r="EC807" s="36">
        <f t="shared" ca="1" si="1927"/>
        <v>0</v>
      </c>
      <c r="ED807" s="36">
        <f t="shared" ca="1" si="1928"/>
        <v>0</v>
      </c>
      <c r="EE807" s="36">
        <f t="shared" ca="1" si="1966"/>
        <v>0</v>
      </c>
      <c r="EF807" s="36">
        <f t="shared" ca="1" si="1929"/>
        <v>0</v>
      </c>
      <c r="EG807" s="64"/>
      <c r="EH807" s="64"/>
      <c r="EI807" s="64"/>
      <c r="EJ807" s="70"/>
      <c r="EK807" s="70"/>
      <c r="EL807" s="70"/>
      <c r="EM807" s="70"/>
      <c r="EN807" s="70"/>
      <c r="EO807" s="36">
        <f t="shared" si="1930"/>
        <v>0</v>
      </c>
      <c r="EP807" s="36">
        <f t="shared" si="1931"/>
        <v>0</v>
      </c>
      <c r="EQ807" s="36">
        <f t="shared" si="1932"/>
        <v>0</v>
      </c>
      <c r="ER807" s="36">
        <f t="shared" si="1933"/>
        <v>0</v>
      </c>
      <c r="ES807" s="36">
        <f t="shared" si="1934"/>
        <v>0</v>
      </c>
      <c r="ET807" s="36">
        <f t="shared" si="1935"/>
        <v>0</v>
      </c>
      <c r="EU807" s="36">
        <f t="shared" si="1967"/>
        <v>0</v>
      </c>
      <c r="EV807" s="36">
        <f t="shared" si="1936"/>
        <v>0</v>
      </c>
      <c r="EW807" s="36">
        <f t="shared" si="1937"/>
        <v>0</v>
      </c>
      <c r="EX807" s="36">
        <f t="shared" si="1968"/>
        <v>0</v>
      </c>
      <c r="EY807" s="36">
        <f t="shared" si="1938"/>
        <v>0</v>
      </c>
      <c r="EZ807" s="36">
        <f t="shared" si="1939"/>
        <v>0</v>
      </c>
      <c r="FA807" s="36">
        <f t="shared" si="1940"/>
        <v>0</v>
      </c>
      <c r="FB807" s="36">
        <f t="shared" si="1941"/>
        <v>0</v>
      </c>
      <c r="FC807" s="36">
        <f t="shared" si="1969"/>
        <v>0</v>
      </c>
      <c r="FD807" s="36">
        <f t="shared" si="1942"/>
        <v>0</v>
      </c>
      <c r="FE807" s="36">
        <f t="shared" si="1943"/>
        <v>0</v>
      </c>
      <c r="FF807" s="36">
        <f t="shared" si="1970"/>
        <v>0</v>
      </c>
      <c r="FG807" s="36">
        <f t="shared" si="1944"/>
        <v>0</v>
      </c>
      <c r="FH807" s="36">
        <f t="shared" si="1945"/>
        <v>0</v>
      </c>
      <c r="FI807" s="36">
        <f t="shared" si="1946"/>
        <v>0</v>
      </c>
      <c r="FJ807" s="36">
        <f t="shared" ca="1" si="1947"/>
        <v>0</v>
      </c>
      <c r="FK807" s="36">
        <f t="shared" si="1948"/>
        <v>0</v>
      </c>
      <c r="FL807" s="36">
        <f t="shared" si="1949"/>
        <v>0</v>
      </c>
      <c r="FM807" s="36">
        <f t="shared" ca="1" si="1950"/>
        <v>0</v>
      </c>
      <c r="FN807" s="36">
        <f t="shared" ca="1" si="1972"/>
        <v>0</v>
      </c>
    </row>
    <row r="808" spans="2:170" x14ac:dyDescent="0.25">
      <c r="B808" s="2">
        <v>800</v>
      </c>
      <c r="C808" s="2">
        <f t="shared" si="1826"/>
        <v>67</v>
      </c>
      <c r="D808" s="2">
        <f t="shared" si="1975"/>
        <v>824</v>
      </c>
      <c r="E808" s="2">
        <f t="shared" si="1973"/>
        <v>69</v>
      </c>
      <c r="F808" s="189">
        <f t="shared" si="1977"/>
        <v>70067</v>
      </c>
      <c r="G808" s="2">
        <f t="shared" si="1976"/>
        <v>10</v>
      </c>
      <c r="H808" s="187">
        <f t="shared" si="1827"/>
        <v>101.25</v>
      </c>
      <c r="I808" s="186">
        <f t="shared" si="1974"/>
        <v>101</v>
      </c>
      <c r="J808" s="2">
        <f t="shared" si="1828"/>
        <v>0</v>
      </c>
      <c r="K808" s="2">
        <f t="shared" si="1829"/>
        <v>1</v>
      </c>
      <c r="L808">
        <f t="shared" si="1830"/>
        <v>2</v>
      </c>
      <c r="M808" s="190">
        <f t="shared" si="1951"/>
        <v>0.93</v>
      </c>
      <c r="N808">
        <f t="shared" si="1831"/>
        <v>1</v>
      </c>
      <c r="O808">
        <f t="shared" si="1832"/>
        <v>100</v>
      </c>
      <c r="P808" s="58">
        <f t="shared" si="1833"/>
        <v>4.1850000000000005</v>
      </c>
      <c r="Q808" s="106">
        <f t="shared" si="1834"/>
        <v>1</v>
      </c>
      <c r="R808" s="59">
        <f t="shared" si="1835"/>
        <v>1</v>
      </c>
      <c r="S808" s="32">
        <f t="shared" si="1952"/>
        <v>1</v>
      </c>
      <c r="T808">
        <f t="shared" si="1836"/>
        <v>1</v>
      </c>
      <c r="U808" s="32">
        <f t="shared" si="1953"/>
        <v>0.93</v>
      </c>
      <c r="V808">
        <f t="shared" si="1837"/>
        <v>1</v>
      </c>
      <c r="W808">
        <f t="shared" si="1838"/>
        <v>100</v>
      </c>
      <c r="X808" s="58">
        <f t="shared" si="1839"/>
        <v>1</v>
      </c>
      <c r="Y808" s="58">
        <f t="shared" si="1840"/>
        <v>1</v>
      </c>
      <c r="Z808" s="32">
        <f t="shared" si="1841"/>
        <v>1</v>
      </c>
      <c r="AA808" s="32">
        <f t="shared" si="1842"/>
        <v>1</v>
      </c>
      <c r="AB808" s="59">
        <f t="shared" si="1843"/>
        <v>4.9056245199999996E-3</v>
      </c>
      <c r="AC808" s="59">
        <f t="shared" si="1844"/>
        <v>4.9056245199999996E-3</v>
      </c>
      <c r="AD808">
        <f t="shared" si="1845"/>
        <v>1</v>
      </c>
      <c r="AE808" s="59">
        <f t="shared" si="1846"/>
        <v>4.9056245199999996E-3</v>
      </c>
      <c r="AF808" s="59">
        <f t="shared" si="1847"/>
        <v>4.1758461800000006E-3</v>
      </c>
      <c r="AG808" s="59">
        <f t="shared" si="1848"/>
        <v>4.1758461800000006E-3</v>
      </c>
      <c r="AH808">
        <f t="shared" si="1849"/>
        <v>1</v>
      </c>
      <c r="AI808" s="59">
        <f t="shared" si="1850"/>
        <v>4.1758461800000006E-3</v>
      </c>
      <c r="AJ808" s="59">
        <f t="shared" si="1851"/>
        <v>0</v>
      </c>
      <c r="AK808" s="59">
        <f t="shared" si="1852"/>
        <v>0</v>
      </c>
      <c r="AL808" s="59">
        <f t="shared" si="1853"/>
        <v>0</v>
      </c>
      <c r="AM808" s="12">
        <f t="shared" si="1954"/>
        <v>0</v>
      </c>
      <c r="AN808" s="12">
        <f t="shared" si="1955"/>
        <v>0</v>
      </c>
      <c r="AO808" s="66">
        <f t="shared" si="1854"/>
        <v>0</v>
      </c>
      <c r="AP808" s="66">
        <f t="shared" si="1855"/>
        <v>0</v>
      </c>
      <c r="AQ808" s="59">
        <f t="shared" si="1856"/>
        <v>0</v>
      </c>
      <c r="AR808" s="59">
        <f t="shared" si="1857"/>
        <v>0</v>
      </c>
      <c r="AS808" s="59">
        <f t="shared" si="1858"/>
        <v>0</v>
      </c>
      <c r="AT808" s="12">
        <f t="shared" si="1859"/>
        <v>0</v>
      </c>
      <c r="AU808" s="59">
        <f t="shared" si="1956"/>
        <v>0</v>
      </c>
      <c r="AV808" s="59">
        <f t="shared" si="1957"/>
        <v>0</v>
      </c>
      <c r="AW808" s="70">
        <f t="shared" si="1860"/>
        <v>0</v>
      </c>
      <c r="AX808" s="20">
        <f t="shared" si="1861"/>
        <v>200000</v>
      </c>
      <c r="AY808" s="20">
        <f t="shared" si="1862"/>
        <v>0</v>
      </c>
      <c r="AZ808" s="20">
        <f t="shared" si="1863"/>
        <v>0</v>
      </c>
      <c r="BA808" s="20">
        <f t="shared" si="1864"/>
        <v>200000</v>
      </c>
      <c r="BB808" s="36">
        <f t="shared" si="1865"/>
        <v>1</v>
      </c>
      <c r="BC808" s="36">
        <f t="shared" si="1866"/>
        <v>0</v>
      </c>
      <c r="BD808" s="80">
        <f t="shared" si="1867"/>
        <v>0</v>
      </c>
      <c r="BE808" s="36">
        <f t="shared" si="1868"/>
        <v>0</v>
      </c>
      <c r="BF808" s="36">
        <f t="shared" si="1869"/>
        <v>0</v>
      </c>
      <c r="BG808" s="36">
        <f t="shared" si="1870"/>
        <v>0</v>
      </c>
      <c r="BH808" s="36">
        <f t="shared" si="1871"/>
        <v>0</v>
      </c>
      <c r="BI808" s="36">
        <f t="shared" si="1872"/>
        <v>0</v>
      </c>
      <c r="BJ808" s="36">
        <f t="shared" si="1873"/>
        <v>0</v>
      </c>
      <c r="BK808" s="36">
        <f t="shared" si="1874"/>
        <v>0</v>
      </c>
      <c r="BL808" s="68">
        <f>IF(OR(AT808=0,E808&gt;ProjTerm),0,VLOOKUP(D808,'Life Events'!$AE$5:$AI$1206,5,FALSE))</f>
        <v>0</v>
      </c>
      <c r="BM808" s="93">
        <f t="shared" si="1875"/>
        <v>0</v>
      </c>
      <c r="BN808" s="93">
        <f t="shared" si="1876"/>
        <v>0</v>
      </c>
      <c r="BO808" s="36">
        <f t="shared" si="1877"/>
        <v>0</v>
      </c>
      <c r="BP808" s="36">
        <f t="shared" si="1878"/>
        <v>0</v>
      </c>
      <c r="BQ808" s="36">
        <f t="shared" si="1879"/>
        <v>0</v>
      </c>
      <c r="BR808" s="36">
        <f t="shared" si="1880"/>
        <v>154.78110000000001</v>
      </c>
      <c r="BS808" s="36">
        <f t="shared" si="1881"/>
        <v>0</v>
      </c>
      <c r="BT808" s="36">
        <f t="shared" si="1882"/>
        <v>0</v>
      </c>
      <c r="BU808" s="70" cm="1">
        <f t="array" ref="BU808">IF(AND(ActInt=1,$J808=0),INDEX(Tbl_FwdNom,$B808-IVP,MATCH(ValnDt,Tbl_FwdNom_Cols)),INDEX(Tbl_FwdNom,$B808,MATCH(StartDt,Tbl_FwdNom_Cols)))</f>
        <v>9.6091453359999992</v>
      </c>
      <c r="BV808" s="70" cm="1">
        <f t="array" ref="BV808">INDEX(Tbl_FwdReal,$B808,MATCH(StartDt,Tbl_FwdReal_Cols))</f>
        <v>3.3473259519999998</v>
      </c>
      <c r="BW808" s="70" cm="1">
        <f t="array" ref="BW808">IF(RunType&lt;&gt;"OPN",INDEX(Tbl_FwdReal,$B808,MATCH(ValnDt,Tbl_FwdReal_Cols)),IF(AND($J808=0,ActInt=1),INDEX(Tbl_FwdReal,$B808-IVP,MATCH(ValnDt,Tbl_FwdReal_Cols)),-999))*$K808</f>
        <v>3.3473259519999998</v>
      </c>
      <c r="BX808" s="70">
        <f t="shared" si="1883"/>
        <v>3.347325952E-2</v>
      </c>
      <c r="BY808" s="70">
        <f t="shared" si="1958"/>
        <v>6.0590047457137919E-2</v>
      </c>
      <c r="BZ808" s="64">
        <f t="shared" si="1971"/>
        <v>4.9141518487423319E-3</v>
      </c>
      <c r="CA808" s="70" cm="1">
        <f t="array" ref="CA808">IF($J808=1,CA807*(1+INDEX(Tbl_CPI,$B808,MATCH(IF(RunType="OPN",StartDt,ValnDt),Tbl_CPI_Cols))),0)</f>
        <v>0</v>
      </c>
      <c r="CB808" s="70">
        <f t="shared" si="1959"/>
        <v>82.507370663276916</v>
      </c>
      <c r="CC808" s="70">
        <f t="shared" si="1960"/>
        <v>79.330311273319808</v>
      </c>
      <c r="CD808" s="36">
        <f t="shared" si="1884"/>
        <v>401.87413519209258</v>
      </c>
      <c r="CE808" s="36">
        <f t="shared" si="1885"/>
        <v>0</v>
      </c>
      <c r="CF808" s="36">
        <f t="shared" si="1886"/>
        <v>0</v>
      </c>
      <c r="CG808" s="36">
        <f t="shared" si="1887"/>
        <v>0</v>
      </c>
      <c r="CH808" s="36">
        <f t="shared" si="1888"/>
        <v>0</v>
      </c>
      <c r="CI808" s="36">
        <f t="shared" si="1889"/>
        <v>0</v>
      </c>
      <c r="CJ808" s="36">
        <f t="shared" si="1890"/>
        <v>0</v>
      </c>
      <c r="CK808" s="36">
        <f t="shared" si="1891"/>
        <v>0</v>
      </c>
      <c r="CL808" s="36">
        <f t="shared" si="1892"/>
        <v>0</v>
      </c>
      <c r="CM808" s="36">
        <f t="shared" si="1893"/>
        <v>0</v>
      </c>
      <c r="CN808" s="36">
        <f t="shared" si="1894"/>
        <v>0</v>
      </c>
      <c r="CO808" s="20">
        <f t="shared" si="1895"/>
        <v>120000</v>
      </c>
      <c r="CP808" s="20">
        <f t="shared" si="1896"/>
        <v>2</v>
      </c>
      <c r="CQ808" s="64" t="e">
        <f t="shared" si="1897"/>
        <v>#N/A</v>
      </c>
      <c r="CR808" s="64" t="e">
        <f t="shared" si="1898"/>
        <v>#N/A</v>
      </c>
      <c r="CS808" s="36" t="e">
        <f t="shared" si="1899"/>
        <v>#N/A</v>
      </c>
      <c r="CT808" s="36">
        <f t="shared" si="1900"/>
        <v>0</v>
      </c>
      <c r="CU808" s="36">
        <f t="shared" si="1901"/>
        <v>0</v>
      </c>
      <c r="CV808" s="36">
        <f t="shared" si="1961"/>
        <v>0</v>
      </c>
      <c r="CW808" s="36">
        <f t="shared" si="1902"/>
        <v>0</v>
      </c>
      <c r="CX808" s="36">
        <f t="shared" si="1903"/>
        <v>0</v>
      </c>
      <c r="CY808" s="36">
        <f t="shared" si="1904"/>
        <v>0</v>
      </c>
      <c r="CZ808" s="36">
        <f t="shared" si="1962"/>
        <v>0</v>
      </c>
      <c r="DA808" s="64">
        <f t="shared" si="1905"/>
        <v>7.6751900798357475E-3</v>
      </c>
      <c r="DB808" s="70">
        <f t="shared" si="1963"/>
        <v>0.99238326977244751</v>
      </c>
      <c r="DC808" s="70">
        <f>PRODUCT($DB$8:DB808)</f>
        <v>6.4156592351883159E-4</v>
      </c>
      <c r="DD808" s="36">
        <f t="shared" si="1906"/>
        <v>0</v>
      </c>
      <c r="DE808" s="36">
        <f t="shared" si="1907"/>
        <v>0</v>
      </c>
      <c r="DF808" s="36">
        <f t="shared" si="1908"/>
        <v>0</v>
      </c>
      <c r="DG808" s="36">
        <f t="shared" si="1909"/>
        <v>0</v>
      </c>
      <c r="DH808" s="36">
        <f t="shared" si="1910"/>
        <v>0</v>
      </c>
      <c r="DI808" s="36">
        <f t="shared" si="1911"/>
        <v>0</v>
      </c>
      <c r="DJ808" s="36">
        <f t="shared" si="1912"/>
        <v>0</v>
      </c>
      <c r="DK808" s="36">
        <f t="shared" si="1913"/>
        <v>0</v>
      </c>
      <c r="DL808" s="36">
        <f t="shared" si="1914"/>
        <v>0</v>
      </c>
      <c r="DM808" s="36">
        <f t="shared" si="1915"/>
        <v>0</v>
      </c>
      <c r="DN808" s="36">
        <f t="shared" ca="1" si="1964"/>
        <v>4.6137290849905055E-12</v>
      </c>
      <c r="DO808" s="64" cm="1">
        <f t="array" ref="DO808">IFERROR(INDEX(Tbl_FwdNom,$B808,MATCH(LIDt,Tbl_FwdNom_Cols,0)),0)</f>
        <v>7.8778654169999998</v>
      </c>
      <c r="DP808" s="64">
        <f t="shared" ca="1" si="1965"/>
        <v>7.8164073350000001</v>
      </c>
      <c r="DQ808" s="64">
        <f t="shared" ca="1" si="1916"/>
        <v>6.2913464478122627E-3</v>
      </c>
      <c r="DR808" s="70">
        <f t="shared" ca="1" si="1917"/>
        <v>0.99374798713114187</v>
      </c>
      <c r="DS808" s="70">
        <f ca="1">PRODUCT($DR$8:DR808)</f>
        <v>2.1286782541584766E-3</v>
      </c>
      <c r="DT808" s="36">
        <f t="shared" ca="1" si="1918"/>
        <v>0</v>
      </c>
      <c r="DU808" s="36">
        <f t="shared" ca="1" si="1919"/>
        <v>0</v>
      </c>
      <c r="DV808" s="36">
        <f t="shared" ca="1" si="1920"/>
        <v>0</v>
      </c>
      <c r="DW808" s="36">
        <f t="shared" ca="1" si="1921"/>
        <v>0</v>
      </c>
      <c r="DX808" s="36">
        <f t="shared" ca="1" si="1922"/>
        <v>0</v>
      </c>
      <c r="DY808" s="36">
        <f t="shared" ca="1" si="1923"/>
        <v>0</v>
      </c>
      <c r="DZ808" s="36">
        <f t="shared" ca="1" si="1924"/>
        <v>0</v>
      </c>
      <c r="EA808" s="36">
        <f t="shared" ca="1" si="1925"/>
        <v>0</v>
      </c>
      <c r="EB808" s="36">
        <f t="shared" ca="1" si="1926"/>
        <v>0</v>
      </c>
      <c r="EC808" s="36">
        <f t="shared" ca="1" si="1927"/>
        <v>0</v>
      </c>
      <c r="ED808" s="36">
        <f t="shared" ca="1" si="1928"/>
        <v>0</v>
      </c>
      <c r="EE808" s="36">
        <f t="shared" ca="1" si="1966"/>
        <v>0</v>
      </c>
      <c r="EF808" s="36">
        <f t="shared" ca="1" si="1929"/>
        <v>0</v>
      </c>
      <c r="EG808" s="64"/>
      <c r="EH808" s="64"/>
      <c r="EI808" s="64"/>
      <c r="EJ808" s="70"/>
      <c r="EK808" s="70"/>
      <c r="EL808" s="70"/>
      <c r="EM808" s="70"/>
      <c r="EN808" s="70"/>
      <c r="EO808" s="36">
        <f t="shared" si="1930"/>
        <v>0</v>
      </c>
      <c r="EP808" s="36">
        <f t="shared" si="1931"/>
        <v>0</v>
      </c>
      <c r="EQ808" s="36">
        <f t="shared" si="1932"/>
        <v>0</v>
      </c>
      <c r="ER808" s="36">
        <f t="shared" si="1933"/>
        <v>0</v>
      </c>
      <c r="ES808" s="36">
        <f t="shared" si="1934"/>
        <v>0</v>
      </c>
      <c r="ET808" s="36">
        <f t="shared" si="1935"/>
        <v>0</v>
      </c>
      <c r="EU808" s="36">
        <f t="shared" si="1967"/>
        <v>0</v>
      </c>
      <c r="EV808" s="36">
        <f t="shared" si="1936"/>
        <v>0</v>
      </c>
      <c r="EW808" s="36">
        <f t="shared" si="1937"/>
        <v>0</v>
      </c>
      <c r="EX808" s="36">
        <f t="shared" si="1968"/>
        <v>0</v>
      </c>
      <c r="EY808" s="36">
        <f t="shared" si="1938"/>
        <v>0</v>
      </c>
      <c r="EZ808" s="36">
        <f t="shared" si="1939"/>
        <v>0</v>
      </c>
      <c r="FA808" s="36">
        <f t="shared" si="1940"/>
        <v>0</v>
      </c>
      <c r="FB808" s="36">
        <f t="shared" si="1941"/>
        <v>0</v>
      </c>
      <c r="FC808" s="36">
        <f t="shared" si="1969"/>
        <v>0</v>
      </c>
      <c r="FD808" s="36">
        <f t="shared" si="1942"/>
        <v>0</v>
      </c>
      <c r="FE808" s="36">
        <f t="shared" si="1943"/>
        <v>0</v>
      </c>
      <c r="FF808" s="36">
        <f t="shared" si="1970"/>
        <v>0</v>
      </c>
      <c r="FG808" s="36">
        <f t="shared" si="1944"/>
        <v>0</v>
      </c>
      <c r="FH808" s="36">
        <f t="shared" si="1945"/>
        <v>0</v>
      </c>
      <c r="FI808" s="36">
        <f t="shared" si="1946"/>
        <v>0</v>
      </c>
      <c r="FJ808" s="36">
        <f t="shared" ca="1" si="1947"/>
        <v>0</v>
      </c>
      <c r="FK808" s="36">
        <f t="shared" si="1948"/>
        <v>0</v>
      </c>
      <c r="FL808" s="36">
        <f t="shared" si="1949"/>
        <v>0</v>
      </c>
      <c r="FM808" s="36">
        <f t="shared" ca="1" si="1950"/>
        <v>0</v>
      </c>
      <c r="FN808" s="36">
        <f t="shared" ca="1" si="1972"/>
        <v>0</v>
      </c>
    </row>
    <row r="809" spans="2:170" x14ac:dyDescent="0.25">
      <c r="B809" s="2">
        <v>801</v>
      </c>
      <c r="C809" s="2">
        <f t="shared" si="1826"/>
        <v>67</v>
      </c>
      <c r="D809" s="2">
        <f t="shared" si="1975"/>
        <v>825</v>
      </c>
      <c r="E809" s="2">
        <f t="shared" si="1973"/>
        <v>69</v>
      </c>
      <c r="F809" s="189">
        <f t="shared" si="1977"/>
        <v>70097</v>
      </c>
      <c r="G809" s="2">
        <f t="shared" si="1976"/>
        <v>11</v>
      </c>
      <c r="H809" s="187">
        <f t="shared" si="1827"/>
        <v>101.33333333333334</v>
      </c>
      <c r="I809" s="186">
        <f t="shared" si="1974"/>
        <v>101</v>
      </c>
      <c r="J809" s="2">
        <f t="shared" si="1828"/>
        <v>0</v>
      </c>
      <c r="K809" s="2">
        <f t="shared" si="1829"/>
        <v>1</v>
      </c>
      <c r="L809">
        <f t="shared" si="1830"/>
        <v>2</v>
      </c>
      <c r="M809" s="190">
        <f t="shared" si="1951"/>
        <v>0.93</v>
      </c>
      <c r="N809">
        <f t="shared" si="1831"/>
        <v>1</v>
      </c>
      <c r="O809">
        <f t="shared" si="1832"/>
        <v>100</v>
      </c>
      <c r="P809" s="58">
        <f t="shared" si="1833"/>
        <v>4.1850000000000005</v>
      </c>
      <c r="Q809" s="106">
        <f t="shared" si="1834"/>
        <v>1</v>
      </c>
      <c r="R809" s="59">
        <f t="shared" si="1835"/>
        <v>1</v>
      </c>
      <c r="S809" s="32">
        <f t="shared" si="1952"/>
        <v>1</v>
      </c>
      <c r="T809">
        <f t="shared" si="1836"/>
        <v>1</v>
      </c>
      <c r="U809" s="32">
        <f t="shared" si="1953"/>
        <v>0.93</v>
      </c>
      <c r="V809">
        <f t="shared" si="1837"/>
        <v>1</v>
      </c>
      <c r="W809">
        <f t="shared" si="1838"/>
        <v>100</v>
      </c>
      <c r="X809" s="58">
        <f t="shared" si="1839"/>
        <v>1</v>
      </c>
      <c r="Y809" s="58">
        <f t="shared" si="1840"/>
        <v>1</v>
      </c>
      <c r="Z809" s="32">
        <f t="shared" si="1841"/>
        <v>1</v>
      </c>
      <c r="AA809" s="32">
        <f t="shared" si="1842"/>
        <v>1</v>
      </c>
      <c r="AB809" s="59">
        <f t="shared" si="1843"/>
        <v>4.9056245199999996E-3</v>
      </c>
      <c r="AC809" s="59">
        <f t="shared" si="1844"/>
        <v>4.9056245199999996E-3</v>
      </c>
      <c r="AD809">
        <f t="shared" si="1845"/>
        <v>1</v>
      </c>
      <c r="AE809" s="59">
        <f t="shared" si="1846"/>
        <v>4.9056245199999996E-3</v>
      </c>
      <c r="AF809" s="59">
        <f t="shared" si="1847"/>
        <v>4.1758461800000006E-3</v>
      </c>
      <c r="AG809" s="59">
        <f t="shared" si="1848"/>
        <v>4.1758461800000006E-3</v>
      </c>
      <c r="AH809">
        <f t="shared" si="1849"/>
        <v>1</v>
      </c>
      <c r="AI809" s="59">
        <f t="shared" si="1850"/>
        <v>4.1758461800000006E-3</v>
      </c>
      <c r="AJ809" s="59">
        <f t="shared" si="1851"/>
        <v>0</v>
      </c>
      <c r="AK809" s="59">
        <f t="shared" si="1852"/>
        <v>0</v>
      </c>
      <c r="AL809" s="59">
        <f t="shared" si="1853"/>
        <v>0</v>
      </c>
      <c r="AM809" s="12">
        <f t="shared" si="1954"/>
        <v>0</v>
      </c>
      <c r="AN809" s="12">
        <f t="shared" si="1955"/>
        <v>0</v>
      </c>
      <c r="AO809" s="66">
        <f t="shared" si="1854"/>
        <v>0</v>
      </c>
      <c r="AP809" s="66">
        <f t="shared" si="1855"/>
        <v>0</v>
      </c>
      <c r="AQ809" s="59">
        <f t="shared" si="1856"/>
        <v>0</v>
      </c>
      <c r="AR809" s="59">
        <f t="shared" si="1857"/>
        <v>0</v>
      </c>
      <c r="AS809" s="59">
        <f t="shared" si="1858"/>
        <v>0</v>
      </c>
      <c r="AT809" s="12">
        <f t="shared" si="1859"/>
        <v>0</v>
      </c>
      <c r="AU809" s="59">
        <f t="shared" si="1956"/>
        <v>0</v>
      </c>
      <c r="AV809" s="59">
        <f t="shared" si="1957"/>
        <v>0</v>
      </c>
      <c r="AW809" s="70">
        <f t="shared" si="1860"/>
        <v>0</v>
      </c>
      <c r="AX809" s="20">
        <f t="shared" si="1861"/>
        <v>200000</v>
      </c>
      <c r="AY809" s="20">
        <f t="shared" si="1862"/>
        <v>0</v>
      </c>
      <c r="AZ809" s="20">
        <f t="shared" si="1863"/>
        <v>0</v>
      </c>
      <c r="BA809" s="20">
        <f t="shared" si="1864"/>
        <v>200000</v>
      </c>
      <c r="BB809" s="36">
        <f t="shared" si="1865"/>
        <v>1</v>
      </c>
      <c r="BC809" s="36">
        <f t="shared" si="1866"/>
        <v>0</v>
      </c>
      <c r="BD809" s="80">
        <f t="shared" si="1867"/>
        <v>0</v>
      </c>
      <c r="BE809" s="36">
        <f t="shared" si="1868"/>
        <v>0</v>
      </c>
      <c r="BF809" s="36">
        <f t="shared" si="1869"/>
        <v>0</v>
      </c>
      <c r="BG809" s="36">
        <f t="shared" si="1870"/>
        <v>0</v>
      </c>
      <c r="BH809" s="36">
        <f t="shared" si="1871"/>
        <v>0</v>
      </c>
      <c r="BI809" s="36">
        <f t="shared" si="1872"/>
        <v>0</v>
      </c>
      <c r="BJ809" s="36">
        <f t="shared" si="1873"/>
        <v>0</v>
      </c>
      <c r="BK809" s="36">
        <f t="shared" si="1874"/>
        <v>0</v>
      </c>
      <c r="BL809" s="68">
        <f>IF(OR(AT809=0,E809&gt;ProjTerm),0,VLOOKUP(D809,'Life Events'!$AE$5:$AI$1206,5,FALSE))</f>
        <v>0</v>
      </c>
      <c r="BM809" s="93">
        <f t="shared" si="1875"/>
        <v>0</v>
      </c>
      <c r="BN809" s="93">
        <f t="shared" si="1876"/>
        <v>0</v>
      </c>
      <c r="BO809" s="36">
        <f t="shared" si="1877"/>
        <v>0</v>
      </c>
      <c r="BP809" s="36">
        <f t="shared" si="1878"/>
        <v>0</v>
      </c>
      <c r="BQ809" s="36">
        <f t="shared" si="1879"/>
        <v>0</v>
      </c>
      <c r="BR809" s="36">
        <f t="shared" si="1880"/>
        <v>154.78110000000001</v>
      </c>
      <c r="BS809" s="36">
        <f t="shared" si="1881"/>
        <v>0</v>
      </c>
      <c r="BT809" s="36">
        <f t="shared" si="1882"/>
        <v>0</v>
      </c>
      <c r="BU809" s="70" cm="1">
        <f t="array" ref="BU809">IF(AND(ActInt=1,$J809=0),INDEX(Tbl_FwdNom,$B809-IVP,MATCH(ValnDt,Tbl_FwdNom_Cols)),INDEX(Tbl_FwdNom,$B809,MATCH(StartDt,Tbl_FwdNom_Cols)))</f>
        <v>9.6031939560000001</v>
      </c>
      <c r="BV809" s="70" cm="1">
        <f t="array" ref="BV809">INDEX(Tbl_FwdReal,$B809,MATCH(StartDt,Tbl_FwdReal_Cols))</f>
        <v>3.3439469979999998</v>
      </c>
      <c r="BW809" s="70" cm="1">
        <f t="array" ref="BW809">IF(RunType&lt;&gt;"OPN",INDEX(Tbl_FwdReal,$B809,MATCH(ValnDt,Tbl_FwdReal_Cols)),IF(AND($J809=0,ActInt=1),INDEX(Tbl_FwdReal,$B809-IVP,MATCH(ValnDt,Tbl_FwdReal_Cols)),-999))*$K809</f>
        <v>3.3439469979999998</v>
      </c>
      <c r="BX809" s="70">
        <f t="shared" si="1883"/>
        <v>3.3439469979999997E-2</v>
      </c>
      <c r="BY809" s="70">
        <f t="shared" si="1958"/>
        <v>6.0567136632793117E-2</v>
      </c>
      <c r="BZ809" s="64">
        <f t="shared" si="1971"/>
        <v>4.9123428211774733E-3</v>
      </c>
      <c r="CA809" s="70" cm="1">
        <f t="array" ref="CA809">IF($J809=1,CA808*(1+INDEX(Tbl_CPI,$B809,MATCH(IF(RunType="OPN",StartDt,ValnDt),Tbl_CPI_Cols))),0)</f>
        <v>0</v>
      </c>
      <c r="CB809" s="70">
        <f t="shared" si="1959"/>
        <v>82.912675153248898</v>
      </c>
      <c r="CC809" s="70">
        <f t="shared" si="1960"/>
        <v>79.330311273319808</v>
      </c>
      <c r="CD809" s="36">
        <f t="shared" si="1884"/>
        <v>401.87413519209258</v>
      </c>
      <c r="CE809" s="36">
        <f t="shared" si="1885"/>
        <v>0</v>
      </c>
      <c r="CF809" s="36">
        <f t="shared" si="1886"/>
        <v>0</v>
      </c>
      <c r="CG809" s="36">
        <f t="shared" si="1887"/>
        <v>0</v>
      </c>
      <c r="CH809" s="36">
        <f t="shared" si="1888"/>
        <v>0</v>
      </c>
      <c r="CI809" s="36">
        <f t="shared" si="1889"/>
        <v>0</v>
      </c>
      <c r="CJ809" s="36">
        <f t="shared" si="1890"/>
        <v>0</v>
      </c>
      <c r="CK809" s="36">
        <f t="shared" si="1891"/>
        <v>0</v>
      </c>
      <c r="CL809" s="36">
        <f t="shared" si="1892"/>
        <v>0</v>
      </c>
      <c r="CM809" s="36">
        <f t="shared" si="1893"/>
        <v>0</v>
      </c>
      <c r="CN809" s="36">
        <f t="shared" si="1894"/>
        <v>0</v>
      </c>
      <c r="CO809" s="20">
        <f t="shared" si="1895"/>
        <v>120000</v>
      </c>
      <c r="CP809" s="20">
        <f t="shared" si="1896"/>
        <v>2</v>
      </c>
      <c r="CQ809" s="64" t="e">
        <f t="shared" si="1897"/>
        <v>#N/A</v>
      </c>
      <c r="CR809" s="64" t="e">
        <f t="shared" si="1898"/>
        <v>#N/A</v>
      </c>
      <c r="CS809" s="36" t="e">
        <f t="shared" si="1899"/>
        <v>#N/A</v>
      </c>
      <c r="CT809" s="36">
        <f t="shared" si="1900"/>
        <v>0</v>
      </c>
      <c r="CU809" s="36">
        <f t="shared" si="1901"/>
        <v>0</v>
      </c>
      <c r="CV809" s="36">
        <f t="shared" si="1961"/>
        <v>0</v>
      </c>
      <c r="CW809" s="36">
        <f t="shared" si="1902"/>
        <v>0</v>
      </c>
      <c r="CX809" s="36">
        <f t="shared" si="1903"/>
        <v>0</v>
      </c>
      <c r="CY809" s="36">
        <f t="shared" si="1904"/>
        <v>0</v>
      </c>
      <c r="CZ809" s="36">
        <f t="shared" si="1962"/>
        <v>0</v>
      </c>
      <c r="DA809" s="64">
        <f t="shared" si="1905"/>
        <v>7.6706305399654173E-3</v>
      </c>
      <c r="DB809" s="70">
        <f t="shared" si="1963"/>
        <v>0.99238776013958541</v>
      </c>
      <c r="DC809" s="70">
        <f>PRODUCT($DB$8:DB809)</f>
        <v>6.3668216982273786E-4</v>
      </c>
      <c r="DD809" s="36">
        <f t="shared" si="1906"/>
        <v>0</v>
      </c>
      <c r="DE809" s="36">
        <f t="shared" si="1907"/>
        <v>0</v>
      </c>
      <c r="DF809" s="36">
        <f t="shared" si="1908"/>
        <v>0</v>
      </c>
      <c r="DG809" s="36">
        <f t="shared" si="1909"/>
        <v>0</v>
      </c>
      <c r="DH809" s="36">
        <f t="shared" si="1910"/>
        <v>0</v>
      </c>
      <c r="DI809" s="36">
        <f t="shared" si="1911"/>
        <v>0</v>
      </c>
      <c r="DJ809" s="36">
        <f t="shared" si="1912"/>
        <v>0</v>
      </c>
      <c r="DK809" s="36">
        <f t="shared" si="1913"/>
        <v>0</v>
      </c>
      <c r="DL809" s="36">
        <f t="shared" si="1914"/>
        <v>0</v>
      </c>
      <c r="DM809" s="36">
        <f t="shared" si="1915"/>
        <v>0</v>
      </c>
      <c r="DN809" s="36">
        <f t="shared" ca="1" si="1964"/>
        <v>4.6137290849905055E-12</v>
      </c>
      <c r="DO809" s="64" cm="1">
        <f t="array" ref="DO809">IFERROR(INDEX(Tbl_FwdNom,$B809,MATCH(LIDt,Tbl_FwdNom_Cols,0)),0)</f>
        <v>7.8761577750000002</v>
      </c>
      <c r="DP809" s="64">
        <f t="shared" ca="1" si="1965"/>
        <v>7.8147006660000002</v>
      </c>
      <c r="DQ809" s="64">
        <f t="shared" ca="1" si="1916"/>
        <v>6.2900190225247954E-3</v>
      </c>
      <c r="DR809" s="70">
        <f t="shared" ca="1" si="1917"/>
        <v>0.99374929801188461</v>
      </c>
      <c r="DS809" s="70">
        <f ca="1">PRODUCT($DR$8:DR809)</f>
        <v>2.11537252076315E-3</v>
      </c>
      <c r="DT809" s="36">
        <f t="shared" ca="1" si="1918"/>
        <v>0</v>
      </c>
      <c r="DU809" s="36">
        <f t="shared" ca="1" si="1919"/>
        <v>0</v>
      </c>
      <c r="DV809" s="36">
        <f t="shared" ca="1" si="1920"/>
        <v>0</v>
      </c>
      <c r="DW809" s="36">
        <f t="shared" ca="1" si="1921"/>
        <v>0</v>
      </c>
      <c r="DX809" s="36">
        <f t="shared" ca="1" si="1922"/>
        <v>0</v>
      </c>
      <c r="DY809" s="36">
        <f t="shared" ca="1" si="1923"/>
        <v>0</v>
      </c>
      <c r="DZ809" s="36">
        <f t="shared" ca="1" si="1924"/>
        <v>0</v>
      </c>
      <c r="EA809" s="36">
        <f t="shared" ca="1" si="1925"/>
        <v>0</v>
      </c>
      <c r="EB809" s="36">
        <f t="shared" ca="1" si="1926"/>
        <v>0</v>
      </c>
      <c r="EC809" s="36">
        <f t="shared" ca="1" si="1927"/>
        <v>0</v>
      </c>
      <c r="ED809" s="36">
        <f t="shared" ca="1" si="1928"/>
        <v>0</v>
      </c>
      <c r="EE809" s="36">
        <f t="shared" ca="1" si="1966"/>
        <v>0</v>
      </c>
      <c r="EF809" s="36">
        <f t="shared" ca="1" si="1929"/>
        <v>0</v>
      </c>
      <c r="EG809" s="64"/>
      <c r="EH809" s="64"/>
      <c r="EI809" s="64"/>
      <c r="EJ809" s="70"/>
      <c r="EK809" s="70"/>
      <c r="EL809" s="70"/>
      <c r="EM809" s="70"/>
      <c r="EN809" s="70"/>
      <c r="EO809" s="36">
        <f t="shared" si="1930"/>
        <v>0</v>
      </c>
      <c r="EP809" s="36">
        <f t="shared" si="1931"/>
        <v>0</v>
      </c>
      <c r="EQ809" s="36">
        <f t="shared" si="1932"/>
        <v>0</v>
      </c>
      <c r="ER809" s="36">
        <f t="shared" si="1933"/>
        <v>0</v>
      </c>
      <c r="ES809" s="36">
        <f t="shared" si="1934"/>
        <v>0</v>
      </c>
      <c r="ET809" s="36">
        <f t="shared" si="1935"/>
        <v>0</v>
      </c>
      <c r="EU809" s="36">
        <f t="shared" si="1967"/>
        <v>0</v>
      </c>
      <c r="EV809" s="36">
        <f t="shared" si="1936"/>
        <v>0</v>
      </c>
      <c r="EW809" s="36">
        <f t="shared" si="1937"/>
        <v>0</v>
      </c>
      <c r="EX809" s="36">
        <f t="shared" si="1968"/>
        <v>0</v>
      </c>
      <c r="EY809" s="36">
        <f t="shared" si="1938"/>
        <v>0</v>
      </c>
      <c r="EZ809" s="36">
        <f t="shared" si="1939"/>
        <v>0</v>
      </c>
      <c r="FA809" s="36">
        <f t="shared" si="1940"/>
        <v>0</v>
      </c>
      <c r="FB809" s="36">
        <f t="shared" si="1941"/>
        <v>0</v>
      </c>
      <c r="FC809" s="36">
        <f t="shared" si="1969"/>
        <v>0</v>
      </c>
      <c r="FD809" s="36">
        <f t="shared" si="1942"/>
        <v>0</v>
      </c>
      <c r="FE809" s="36">
        <f t="shared" si="1943"/>
        <v>0</v>
      </c>
      <c r="FF809" s="36">
        <f t="shared" si="1970"/>
        <v>0</v>
      </c>
      <c r="FG809" s="36">
        <f t="shared" si="1944"/>
        <v>0</v>
      </c>
      <c r="FH809" s="36">
        <f t="shared" si="1945"/>
        <v>0</v>
      </c>
      <c r="FI809" s="36">
        <f t="shared" si="1946"/>
        <v>0</v>
      </c>
      <c r="FJ809" s="36">
        <f t="shared" ca="1" si="1947"/>
        <v>0</v>
      </c>
      <c r="FK809" s="36">
        <f t="shared" si="1948"/>
        <v>0</v>
      </c>
      <c r="FL809" s="36">
        <f t="shared" si="1949"/>
        <v>0</v>
      </c>
      <c r="FM809" s="36">
        <f t="shared" ca="1" si="1950"/>
        <v>0</v>
      </c>
      <c r="FN809" s="36">
        <f t="shared" ca="1" si="1972"/>
        <v>0</v>
      </c>
    </row>
    <row r="810" spans="2:170" x14ac:dyDescent="0.25">
      <c r="B810" s="2">
        <v>802</v>
      </c>
      <c r="C810" s="2">
        <f t="shared" si="1826"/>
        <v>67</v>
      </c>
      <c r="D810" s="2">
        <f t="shared" si="1975"/>
        <v>826</v>
      </c>
      <c r="E810" s="2">
        <f t="shared" si="1973"/>
        <v>69</v>
      </c>
      <c r="F810" s="189">
        <f t="shared" si="1977"/>
        <v>70128</v>
      </c>
      <c r="G810" s="2">
        <f t="shared" si="1976"/>
        <v>12</v>
      </c>
      <c r="H810" s="187">
        <f t="shared" si="1827"/>
        <v>101.41666666666666</v>
      </c>
      <c r="I810" s="186">
        <f t="shared" si="1974"/>
        <v>101</v>
      </c>
      <c r="J810" s="2">
        <f t="shared" si="1828"/>
        <v>0</v>
      </c>
      <c r="K810" s="2">
        <f t="shared" si="1829"/>
        <v>1</v>
      </c>
      <c r="L810">
        <f t="shared" si="1830"/>
        <v>2</v>
      </c>
      <c r="M810" s="190">
        <f t="shared" si="1951"/>
        <v>0.93</v>
      </c>
      <c r="N810">
        <f t="shared" si="1831"/>
        <v>1</v>
      </c>
      <c r="O810">
        <f t="shared" si="1832"/>
        <v>100</v>
      </c>
      <c r="P810" s="58">
        <f t="shared" si="1833"/>
        <v>4.1850000000000005</v>
      </c>
      <c r="Q810" s="106">
        <f t="shared" si="1834"/>
        <v>1</v>
      </c>
      <c r="R810" s="59">
        <f t="shared" si="1835"/>
        <v>1</v>
      </c>
      <c r="S810" s="32">
        <f t="shared" si="1952"/>
        <v>1</v>
      </c>
      <c r="T810">
        <f t="shared" si="1836"/>
        <v>1</v>
      </c>
      <c r="U810" s="32">
        <f t="shared" si="1953"/>
        <v>0.93</v>
      </c>
      <c r="V810">
        <f t="shared" si="1837"/>
        <v>1</v>
      </c>
      <c r="W810">
        <f t="shared" si="1838"/>
        <v>100</v>
      </c>
      <c r="X810" s="58">
        <f t="shared" si="1839"/>
        <v>1</v>
      </c>
      <c r="Y810" s="58">
        <f t="shared" si="1840"/>
        <v>1</v>
      </c>
      <c r="Z810" s="32">
        <f t="shared" si="1841"/>
        <v>1</v>
      </c>
      <c r="AA810" s="32">
        <f t="shared" si="1842"/>
        <v>1</v>
      </c>
      <c r="AB810" s="59">
        <f t="shared" si="1843"/>
        <v>4.9056245199999996E-3</v>
      </c>
      <c r="AC810" s="59">
        <f t="shared" si="1844"/>
        <v>4.9056245199999996E-3</v>
      </c>
      <c r="AD810">
        <f t="shared" si="1845"/>
        <v>1</v>
      </c>
      <c r="AE810" s="59">
        <f t="shared" si="1846"/>
        <v>4.9056245199999996E-3</v>
      </c>
      <c r="AF810" s="59">
        <f t="shared" si="1847"/>
        <v>4.1758461800000006E-3</v>
      </c>
      <c r="AG810" s="59">
        <f t="shared" si="1848"/>
        <v>4.1758461800000006E-3</v>
      </c>
      <c r="AH810">
        <f t="shared" si="1849"/>
        <v>1</v>
      </c>
      <c r="AI810" s="59">
        <f t="shared" si="1850"/>
        <v>4.1758461800000006E-3</v>
      </c>
      <c r="AJ810" s="59">
        <f t="shared" si="1851"/>
        <v>0</v>
      </c>
      <c r="AK810" s="59">
        <f t="shared" si="1852"/>
        <v>0</v>
      </c>
      <c r="AL810" s="59">
        <f t="shared" si="1853"/>
        <v>0</v>
      </c>
      <c r="AM810" s="12">
        <f t="shared" si="1954"/>
        <v>0</v>
      </c>
      <c r="AN810" s="12">
        <f t="shared" si="1955"/>
        <v>0</v>
      </c>
      <c r="AO810" s="66">
        <f t="shared" si="1854"/>
        <v>0</v>
      </c>
      <c r="AP810" s="66">
        <f t="shared" si="1855"/>
        <v>0</v>
      </c>
      <c r="AQ810" s="59">
        <f t="shared" si="1856"/>
        <v>0</v>
      </c>
      <c r="AR810" s="59">
        <f t="shared" si="1857"/>
        <v>0</v>
      </c>
      <c r="AS810" s="59">
        <f t="shared" si="1858"/>
        <v>0</v>
      </c>
      <c r="AT810" s="12">
        <f t="shared" si="1859"/>
        <v>0</v>
      </c>
      <c r="AU810" s="59">
        <f t="shared" si="1956"/>
        <v>0</v>
      </c>
      <c r="AV810" s="59">
        <f t="shared" si="1957"/>
        <v>0</v>
      </c>
      <c r="AW810" s="70">
        <f t="shared" si="1860"/>
        <v>0</v>
      </c>
      <c r="AX810" s="20">
        <f t="shared" si="1861"/>
        <v>200000</v>
      </c>
      <c r="AY810" s="20">
        <f t="shared" si="1862"/>
        <v>0</v>
      </c>
      <c r="AZ810" s="20">
        <f t="shared" si="1863"/>
        <v>0</v>
      </c>
      <c r="BA810" s="20">
        <f t="shared" si="1864"/>
        <v>200000</v>
      </c>
      <c r="BB810" s="36">
        <f t="shared" si="1865"/>
        <v>1</v>
      </c>
      <c r="BC810" s="36">
        <f t="shared" si="1866"/>
        <v>0</v>
      </c>
      <c r="BD810" s="80">
        <f t="shared" si="1867"/>
        <v>0</v>
      </c>
      <c r="BE810" s="36">
        <f t="shared" si="1868"/>
        <v>0</v>
      </c>
      <c r="BF810" s="36">
        <f t="shared" si="1869"/>
        <v>0</v>
      </c>
      <c r="BG810" s="36">
        <f t="shared" si="1870"/>
        <v>0</v>
      </c>
      <c r="BH810" s="36">
        <f t="shared" si="1871"/>
        <v>0</v>
      </c>
      <c r="BI810" s="36">
        <f t="shared" si="1872"/>
        <v>0</v>
      </c>
      <c r="BJ810" s="36">
        <f t="shared" si="1873"/>
        <v>0</v>
      </c>
      <c r="BK810" s="36">
        <f t="shared" si="1874"/>
        <v>0</v>
      </c>
      <c r="BL810" s="68">
        <f>IF(OR(AT810=0,E810&gt;ProjTerm),0,VLOOKUP(D810,'Life Events'!$AE$5:$AI$1206,5,FALSE))</f>
        <v>0</v>
      </c>
      <c r="BM810" s="93">
        <f t="shared" si="1875"/>
        <v>0</v>
      </c>
      <c r="BN810" s="93">
        <f t="shared" si="1876"/>
        <v>0</v>
      </c>
      <c r="BO810" s="36">
        <f t="shared" si="1877"/>
        <v>0</v>
      </c>
      <c r="BP810" s="36">
        <f t="shared" si="1878"/>
        <v>0</v>
      </c>
      <c r="BQ810" s="36">
        <f t="shared" si="1879"/>
        <v>0</v>
      </c>
      <c r="BR810" s="36">
        <f t="shared" si="1880"/>
        <v>154.78110000000001</v>
      </c>
      <c r="BS810" s="36">
        <f t="shared" si="1881"/>
        <v>0</v>
      </c>
      <c r="BT810" s="36">
        <f t="shared" si="1882"/>
        <v>0</v>
      </c>
      <c r="BU810" s="70" cm="1">
        <f t="array" ref="BU810">IF(AND(ActInt=1,$J810=0),INDEX(Tbl_FwdNom,$B810-IVP,MATCH(ValnDt,Tbl_FwdNom_Cols)),INDEX(Tbl_FwdNom,$B810,MATCH(StartDt,Tbl_FwdNom_Cols)))</f>
        <v>9.5972428989999994</v>
      </c>
      <c r="BV810" s="70" cm="1">
        <f t="array" ref="BV810">INDEX(Tbl_FwdReal,$B810,MATCH(StartDt,Tbl_FwdReal_Cols))</f>
        <v>3.3405681540000001</v>
      </c>
      <c r="BW810" s="70" cm="1">
        <f t="array" ref="BW810">IF(RunType&lt;&gt;"OPN",INDEX(Tbl_FwdReal,$B810,MATCH(ValnDt,Tbl_FwdReal_Cols)),IF(AND($J810=0,ActInt=1),INDEX(Tbl_FwdReal,$B810-IVP,MATCH(ValnDt,Tbl_FwdReal_Cols)),-999))*$K810</f>
        <v>3.3405681540000001</v>
      </c>
      <c r="BX810" s="70">
        <f t="shared" si="1883"/>
        <v>3.3405681540000003E-2</v>
      </c>
      <c r="BY810" s="70">
        <f t="shared" si="1958"/>
        <v>6.0544226306905813E-2</v>
      </c>
      <c r="BZ810" s="64">
        <f t="shared" si="1971"/>
        <v>4.9105337971486751E-3</v>
      </c>
      <c r="CA810" s="70" cm="1">
        <f t="array" ref="CA810">IF($J810=1,CA809*(1+INDEX(Tbl_CPI,$B810,MATCH(IF(RunType="OPN",StartDt,ValnDt),Tbl_CPI_Cols))),0)</f>
        <v>0</v>
      </c>
      <c r="CB810" s="70">
        <f t="shared" si="1959"/>
        <v>83.319820646800935</v>
      </c>
      <c r="CC810" s="70">
        <f t="shared" si="1960"/>
        <v>79.330311273319808</v>
      </c>
      <c r="CD810" s="36">
        <f t="shared" si="1884"/>
        <v>401.87413519209258</v>
      </c>
      <c r="CE810" s="36">
        <f t="shared" si="1885"/>
        <v>0</v>
      </c>
      <c r="CF810" s="36">
        <f t="shared" si="1886"/>
        <v>0</v>
      </c>
      <c r="CG810" s="36">
        <f t="shared" si="1887"/>
        <v>0</v>
      </c>
      <c r="CH810" s="36">
        <f t="shared" si="1888"/>
        <v>0</v>
      </c>
      <c r="CI810" s="36">
        <f t="shared" si="1889"/>
        <v>0</v>
      </c>
      <c r="CJ810" s="36">
        <f t="shared" si="1890"/>
        <v>0</v>
      </c>
      <c r="CK810" s="36">
        <f t="shared" si="1891"/>
        <v>0</v>
      </c>
      <c r="CL810" s="36">
        <f t="shared" si="1892"/>
        <v>0</v>
      </c>
      <c r="CM810" s="36">
        <f t="shared" si="1893"/>
        <v>0</v>
      </c>
      <c r="CN810" s="36">
        <f t="shared" si="1894"/>
        <v>0</v>
      </c>
      <c r="CO810" s="20">
        <f t="shared" si="1895"/>
        <v>120000</v>
      </c>
      <c r="CP810" s="20">
        <f t="shared" si="1896"/>
        <v>2</v>
      </c>
      <c r="CQ810" s="64" t="e">
        <f t="shared" si="1897"/>
        <v>#N/A</v>
      </c>
      <c r="CR810" s="64" t="e">
        <f t="shared" si="1898"/>
        <v>#N/A</v>
      </c>
      <c r="CS810" s="36" t="e">
        <f t="shared" si="1899"/>
        <v>#N/A</v>
      </c>
      <c r="CT810" s="36">
        <f t="shared" si="1900"/>
        <v>0</v>
      </c>
      <c r="CU810" s="36">
        <f t="shared" si="1901"/>
        <v>0</v>
      </c>
      <c r="CV810" s="36">
        <f t="shared" si="1961"/>
        <v>0</v>
      </c>
      <c r="CW810" s="36">
        <f t="shared" si="1902"/>
        <v>0</v>
      </c>
      <c r="CX810" s="36">
        <f t="shared" si="1903"/>
        <v>0</v>
      </c>
      <c r="CY810" s="36">
        <f t="shared" si="1904"/>
        <v>0</v>
      </c>
      <c r="CZ810" s="36">
        <f t="shared" si="1962"/>
        <v>0</v>
      </c>
      <c r="DA810" s="64">
        <f t="shared" si="1905"/>
        <v>7.6660710206200022E-3</v>
      </c>
      <c r="DB810" s="70">
        <f t="shared" si="1963"/>
        <v>0.99239225052714597</v>
      </c>
      <c r="DC810" s="70">
        <f>PRODUCT($DB$8:DB810)</f>
        <v>6.318384513808934E-4</v>
      </c>
      <c r="DD810" s="36">
        <f t="shared" si="1906"/>
        <v>0</v>
      </c>
      <c r="DE810" s="36">
        <f t="shared" si="1907"/>
        <v>0</v>
      </c>
      <c r="DF810" s="36">
        <f t="shared" si="1908"/>
        <v>0</v>
      </c>
      <c r="DG810" s="36">
        <f t="shared" si="1909"/>
        <v>0</v>
      </c>
      <c r="DH810" s="36">
        <f t="shared" si="1910"/>
        <v>0</v>
      </c>
      <c r="DI810" s="36">
        <f t="shared" si="1911"/>
        <v>0</v>
      </c>
      <c r="DJ810" s="36">
        <f t="shared" si="1912"/>
        <v>0</v>
      </c>
      <c r="DK810" s="36">
        <f t="shared" si="1913"/>
        <v>0</v>
      </c>
      <c r="DL810" s="36">
        <f t="shared" si="1914"/>
        <v>0</v>
      </c>
      <c r="DM810" s="36">
        <f t="shared" si="1915"/>
        <v>0</v>
      </c>
      <c r="DN810" s="36">
        <f t="shared" ca="1" si="1964"/>
        <v>4.6137290849905055E-12</v>
      </c>
      <c r="DO810" s="64" cm="1">
        <f t="array" ref="DO810">IFERROR(INDEX(Tbl_FwdNom,$B810,MATCH(LIDt,Tbl_FwdNom_Cols,0)),0)</f>
        <v>7.8744501600000003</v>
      </c>
      <c r="DP810" s="64">
        <f t="shared" ca="1" si="1965"/>
        <v>7.812994024</v>
      </c>
      <c r="DQ810" s="64">
        <f t="shared" ca="1" si="1916"/>
        <v>6.2886915989761594E-3</v>
      </c>
      <c r="DR810" s="70">
        <f t="shared" ca="1" si="1917"/>
        <v>0.9937506088943685</v>
      </c>
      <c r="DS810" s="70">
        <f ca="1">PRODUCT($DR$8:DR810)</f>
        <v>2.1021527305467953E-3</v>
      </c>
      <c r="DT810" s="36">
        <f t="shared" ca="1" si="1918"/>
        <v>0</v>
      </c>
      <c r="DU810" s="36">
        <f t="shared" ca="1" si="1919"/>
        <v>0</v>
      </c>
      <c r="DV810" s="36">
        <f t="shared" ca="1" si="1920"/>
        <v>0</v>
      </c>
      <c r="DW810" s="36">
        <f t="shared" ca="1" si="1921"/>
        <v>0</v>
      </c>
      <c r="DX810" s="36">
        <f t="shared" ca="1" si="1922"/>
        <v>0</v>
      </c>
      <c r="DY810" s="36">
        <f t="shared" ca="1" si="1923"/>
        <v>0</v>
      </c>
      <c r="DZ810" s="36">
        <f t="shared" ca="1" si="1924"/>
        <v>0</v>
      </c>
      <c r="EA810" s="36">
        <f t="shared" ca="1" si="1925"/>
        <v>0</v>
      </c>
      <c r="EB810" s="36">
        <f t="shared" ca="1" si="1926"/>
        <v>0</v>
      </c>
      <c r="EC810" s="36">
        <f t="shared" ca="1" si="1927"/>
        <v>0</v>
      </c>
      <c r="ED810" s="36">
        <f t="shared" ca="1" si="1928"/>
        <v>0</v>
      </c>
      <c r="EE810" s="36">
        <f t="shared" ca="1" si="1966"/>
        <v>0</v>
      </c>
      <c r="EF810" s="36">
        <f t="shared" ca="1" si="1929"/>
        <v>0</v>
      </c>
      <c r="EG810" s="64"/>
      <c r="EH810" s="64"/>
      <c r="EI810" s="64"/>
      <c r="EJ810" s="70"/>
      <c r="EK810" s="70"/>
      <c r="EL810" s="70"/>
      <c r="EM810" s="70"/>
      <c r="EN810" s="70"/>
      <c r="EO810" s="36">
        <f t="shared" si="1930"/>
        <v>0</v>
      </c>
      <c r="EP810" s="36">
        <f t="shared" si="1931"/>
        <v>0</v>
      </c>
      <c r="EQ810" s="36">
        <f t="shared" si="1932"/>
        <v>0</v>
      </c>
      <c r="ER810" s="36">
        <f t="shared" si="1933"/>
        <v>0</v>
      </c>
      <c r="ES810" s="36">
        <f t="shared" si="1934"/>
        <v>0</v>
      </c>
      <c r="ET810" s="36">
        <f t="shared" si="1935"/>
        <v>0</v>
      </c>
      <c r="EU810" s="36">
        <f t="shared" si="1967"/>
        <v>0</v>
      </c>
      <c r="EV810" s="36">
        <f t="shared" si="1936"/>
        <v>0</v>
      </c>
      <c r="EW810" s="36">
        <f t="shared" si="1937"/>
        <v>0</v>
      </c>
      <c r="EX810" s="36">
        <f t="shared" si="1968"/>
        <v>0</v>
      </c>
      <c r="EY810" s="36">
        <f t="shared" si="1938"/>
        <v>0</v>
      </c>
      <c r="EZ810" s="36">
        <f t="shared" si="1939"/>
        <v>0</v>
      </c>
      <c r="FA810" s="36">
        <f t="shared" si="1940"/>
        <v>0</v>
      </c>
      <c r="FB810" s="36">
        <f t="shared" si="1941"/>
        <v>0</v>
      </c>
      <c r="FC810" s="36">
        <f t="shared" si="1969"/>
        <v>0</v>
      </c>
      <c r="FD810" s="36">
        <f t="shared" si="1942"/>
        <v>0</v>
      </c>
      <c r="FE810" s="36">
        <f t="shared" si="1943"/>
        <v>0</v>
      </c>
      <c r="FF810" s="36">
        <f t="shared" si="1970"/>
        <v>0</v>
      </c>
      <c r="FG810" s="36">
        <f t="shared" si="1944"/>
        <v>0</v>
      </c>
      <c r="FH810" s="36">
        <f t="shared" si="1945"/>
        <v>0</v>
      </c>
      <c r="FI810" s="36">
        <f t="shared" si="1946"/>
        <v>0</v>
      </c>
      <c r="FJ810" s="36">
        <f t="shared" ca="1" si="1947"/>
        <v>0</v>
      </c>
      <c r="FK810" s="36">
        <f t="shared" si="1948"/>
        <v>0</v>
      </c>
      <c r="FL810" s="36">
        <f t="shared" si="1949"/>
        <v>0</v>
      </c>
      <c r="FM810" s="36">
        <f t="shared" ca="1" si="1950"/>
        <v>0</v>
      </c>
      <c r="FN810" s="36">
        <f t="shared" ca="1" si="1972"/>
        <v>0</v>
      </c>
    </row>
    <row r="811" spans="2:170" x14ac:dyDescent="0.25">
      <c r="B811" s="2">
        <v>803</v>
      </c>
      <c r="C811" s="2">
        <f t="shared" si="1826"/>
        <v>67</v>
      </c>
      <c r="D811" s="2">
        <f t="shared" si="1975"/>
        <v>827</v>
      </c>
      <c r="E811" s="2">
        <f t="shared" si="1973"/>
        <v>69</v>
      </c>
      <c r="F811" s="189">
        <f t="shared" si="1977"/>
        <v>70159</v>
      </c>
      <c r="G811" s="2">
        <f t="shared" si="1976"/>
        <v>1</v>
      </c>
      <c r="H811" s="187">
        <f t="shared" si="1827"/>
        <v>101.5</v>
      </c>
      <c r="I811" s="186">
        <f t="shared" si="1974"/>
        <v>101</v>
      </c>
      <c r="J811" s="2">
        <f t="shared" si="1828"/>
        <v>0</v>
      </c>
      <c r="K811" s="2">
        <f t="shared" si="1829"/>
        <v>1</v>
      </c>
      <c r="L811">
        <f t="shared" si="1830"/>
        <v>2</v>
      </c>
      <c r="M811" s="190">
        <f t="shared" si="1951"/>
        <v>0.93</v>
      </c>
      <c r="N811">
        <f t="shared" si="1831"/>
        <v>1</v>
      </c>
      <c r="O811">
        <f t="shared" si="1832"/>
        <v>100</v>
      </c>
      <c r="P811" s="58">
        <f t="shared" si="1833"/>
        <v>4.1850000000000005</v>
      </c>
      <c r="Q811" s="106">
        <f t="shared" si="1834"/>
        <v>1</v>
      </c>
      <c r="R811" s="59">
        <f t="shared" si="1835"/>
        <v>1</v>
      </c>
      <c r="S811" s="32">
        <f t="shared" si="1952"/>
        <v>1</v>
      </c>
      <c r="T811">
        <f t="shared" si="1836"/>
        <v>1</v>
      </c>
      <c r="U811" s="32">
        <f t="shared" si="1953"/>
        <v>0.93</v>
      </c>
      <c r="V811">
        <f t="shared" si="1837"/>
        <v>1</v>
      </c>
      <c r="W811">
        <f t="shared" si="1838"/>
        <v>100</v>
      </c>
      <c r="X811" s="58">
        <f t="shared" si="1839"/>
        <v>1</v>
      </c>
      <c r="Y811" s="58">
        <f t="shared" si="1840"/>
        <v>1</v>
      </c>
      <c r="Z811" s="32">
        <f t="shared" si="1841"/>
        <v>1</v>
      </c>
      <c r="AA811" s="32">
        <f t="shared" si="1842"/>
        <v>1</v>
      </c>
      <c r="AB811" s="59">
        <f t="shared" si="1843"/>
        <v>4.9056245199999996E-3</v>
      </c>
      <c r="AC811" s="59">
        <f t="shared" si="1844"/>
        <v>4.9056245199999996E-3</v>
      </c>
      <c r="AD811">
        <f t="shared" si="1845"/>
        <v>1</v>
      </c>
      <c r="AE811" s="59">
        <f t="shared" si="1846"/>
        <v>4.9056245199999996E-3</v>
      </c>
      <c r="AF811" s="59">
        <f t="shared" si="1847"/>
        <v>4.1758461800000006E-3</v>
      </c>
      <c r="AG811" s="59">
        <f t="shared" si="1848"/>
        <v>4.1758461800000006E-3</v>
      </c>
      <c r="AH811">
        <f t="shared" si="1849"/>
        <v>1</v>
      </c>
      <c r="AI811" s="59">
        <f t="shared" si="1850"/>
        <v>4.1758461800000006E-3</v>
      </c>
      <c r="AJ811" s="59">
        <f t="shared" si="1851"/>
        <v>0</v>
      </c>
      <c r="AK811" s="59">
        <f t="shared" si="1852"/>
        <v>0</v>
      </c>
      <c r="AL811" s="59">
        <f t="shared" si="1853"/>
        <v>0</v>
      </c>
      <c r="AM811" s="12">
        <f t="shared" si="1954"/>
        <v>0</v>
      </c>
      <c r="AN811" s="12">
        <f t="shared" si="1955"/>
        <v>0</v>
      </c>
      <c r="AO811" s="66">
        <f t="shared" si="1854"/>
        <v>0</v>
      </c>
      <c r="AP811" s="66">
        <f t="shared" si="1855"/>
        <v>0</v>
      </c>
      <c r="AQ811" s="59">
        <f t="shared" si="1856"/>
        <v>0</v>
      </c>
      <c r="AR811" s="59">
        <f t="shared" si="1857"/>
        <v>0</v>
      </c>
      <c r="AS811" s="59">
        <f t="shared" si="1858"/>
        <v>0</v>
      </c>
      <c r="AT811" s="12">
        <f t="shared" si="1859"/>
        <v>0</v>
      </c>
      <c r="AU811" s="59">
        <f t="shared" si="1956"/>
        <v>0</v>
      </c>
      <c r="AV811" s="59">
        <f t="shared" si="1957"/>
        <v>0</v>
      </c>
      <c r="AW811" s="70">
        <f t="shared" si="1860"/>
        <v>0</v>
      </c>
      <c r="AX811" s="20">
        <f t="shared" si="1861"/>
        <v>200000</v>
      </c>
      <c r="AY811" s="20">
        <f t="shared" si="1862"/>
        <v>0</v>
      </c>
      <c r="AZ811" s="20">
        <f t="shared" si="1863"/>
        <v>0</v>
      </c>
      <c r="BA811" s="20">
        <f t="shared" si="1864"/>
        <v>200000</v>
      </c>
      <c r="BB811" s="36">
        <f t="shared" si="1865"/>
        <v>1</v>
      </c>
      <c r="BC811" s="36">
        <f t="shared" si="1866"/>
        <v>0</v>
      </c>
      <c r="BD811" s="80">
        <f t="shared" si="1867"/>
        <v>0</v>
      </c>
      <c r="BE811" s="36">
        <f t="shared" si="1868"/>
        <v>0</v>
      </c>
      <c r="BF811" s="36">
        <f t="shared" si="1869"/>
        <v>0</v>
      </c>
      <c r="BG811" s="36">
        <f t="shared" si="1870"/>
        <v>0</v>
      </c>
      <c r="BH811" s="36">
        <f t="shared" si="1871"/>
        <v>0</v>
      </c>
      <c r="BI811" s="36">
        <f t="shared" si="1872"/>
        <v>0</v>
      </c>
      <c r="BJ811" s="36">
        <f t="shared" si="1873"/>
        <v>0</v>
      </c>
      <c r="BK811" s="36">
        <f t="shared" si="1874"/>
        <v>0</v>
      </c>
      <c r="BL811" s="68">
        <f>IF(OR(AT811=0,E811&gt;ProjTerm),0,VLOOKUP(D811,'Life Events'!$AE$5:$AI$1206,5,FALSE))</f>
        <v>0</v>
      </c>
      <c r="BM811" s="93">
        <f t="shared" si="1875"/>
        <v>0</v>
      </c>
      <c r="BN811" s="93">
        <f t="shared" si="1876"/>
        <v>0</v>
      </c>
      <c r="BO811" s="36">
        <f t="shared" si="1877"/>
        <v>0</v>
      </c>
      <c r="BP811" s="36">
        <f t="shared" si="1878"/>
        <v>0</v>
      </c>
      <c r="BQ811" s="36">
        <f t="shared" si="1879"/>
        <v>0</v>
      </c>
      <c r="BR811" s="36">
        <f t="shared" si="1880"/>
        <v>154.78110000000001</v>
      </c>
      <c r="BS811" s="36">
        <f t="shared" si="1881"/>
        <v>0</v>
      </c>
      <c r="BT811" s="36">
        <f t="shared" si="1882"/>
        <v>0</v>
      </c>
      <c r="BU811" s="70" cm="1">
        <f t="array" ref="BU811">IF(AND(ActInt=1,$J811=0),INDEX(Tbl_FwdNom,$B811-IVP,MATCH(ValnDt,Tbl_FwdNom_Cols)),INDEX(Tbl_FwdNom,$B811,MATCH(StartDt,Tbl_FwdNom_Cols)))</f>
        <v>9.5912921650000005</v>
      </c>
      <c r="BV811" s="70" cm="1">
        <f t="array" ref="BV811">INDEX(Tbl_FwdReal,$B811,MATCH(StartDt,Tbl_FwdReal_Cols))</f>
        <v>3.3371894210000002</v>
      </c>
      <c r="BW811" s="70" cm="1">
        <f t="array" ref="BW811">IF(RunType&lt;&gt;"OPN",INDEX(Tbl_FwdReal,$B811,MATCH(ValnDt,Tbl_FwdReal_Cols)),IF(AND($J811=0,ActInt=1),INDEX(Tbl_FwdReal,$B811-IVP,MATCH(ValnDt,Tbl_FwdReal_Cols)),-999))*$K811</f>
        <v>3.3371894210000002</v>
      </c>
      <c r="BX811" s="70">
        <f t="shared" si="1883"/>
        <v>3.3371894210000003E-2</v>
      </c>
      <c r="BY811" s="70">
        <f t="shared" si="1958"/>
        <v>6.0521316469335451E-2</v>
      </c>
      <c r="BZ811" s="64">
        <f t="shared" si="1971"/>
        <v>4.9087247758559105E-3</v>
      </c>
      <c r="CA811" s="70" cm="1">
        <f t="array" ref="CA811">IF($J811=1,CA810*(1+INDEX(Tbl_CPI,$B811,MATCH(IF(RunType="OPN",StartDt,ValnDt),Tbl_CPI_Cols))),0)</f>
        <v>0</v>
      </c>
      <c r="CB811" s="70">
        <f t="shared" si="1959"/>
        <v>83.728814714729751</v>
      </c>
      <c r="CC811" s="70">
        <f t="shared" si="1960"/>
        <v>79.330311273319808</v>
      </c>
      <c r="CD811" s="36">
        <f t="shared" si="1884"/>
        <v>401.87413519209258</v>
      </c>
      <c r="CE811" s="36">
        <f t="shared" si="1885"/>
        <v>0</v>
      </c>
      <c r="CF811" s="36">
        <f t="shared" si="1886"/>
        <v>0</v>
      </c>
      <c r="CG811" s="36">
        <f t="shared" si="1887"/>
        <v>0</v>
      </c>
      <c r="CH811" s="36">
        <f t="shared" si="1888"/>
        <v>0</v>
      </c>
      <c r="CI811" s="36">
        <f t="shared" si="1889"/>
        <v>0</v>
      </c>
      <c r="CJ811" s="36">
        <f t="shared" si="1890"/>
        <v>0</v>
      </c>
      <c r="CK811" s="36">
        <f t="shared" si="1891"/>
        <v>0</v>
      </c>
      <c r="CL811" s="36">
        <f t="shared" si="1892"/>
        <v>0</v>
      </c>
      <c r="CM811" s="36">
        <f t="shared" si="1893"/>
        <v>0</v>
      </c>
      <c r="CN811" s="36">
        <f t="shared" si="1894"/>
        <v>0</v>
      </c>
      <c r="CO811" s="20">
        <f t="shared" si="1895"/>
        <v>120000</v>
      </c>
      <c r="CP811" s="20">
        <f t="shared" si="1896"/>
        <v>2</v>
      </c>
      <c r="CQ811" s="64" t="e">
        <f t="shared" si="1897"/>
        <v>#N/A</v>
      </c>
      <c r="CR811" s="64" t="e">
        <f t="shared" si="1898"/>
        <v>#N/A</v>
      </c>
      <c r="CS811" s="36" t="e">
        <f t="shared" si="1899"/>
        <v>#N/A</v>
      </c>
      <c r="CT811" s="36">
        <f t="shared" si="1900"/>
        <v>0</v>
      </c>
      <c r="CU811" s="36">
        <f t="shared" si="1901"/>
        <v>0</v>
      </c>
      <c r="CV811" s="36">
        <f t="shared" si="1961"/>
        <v>0</v>
      </c>
      <c r="CW811" s="36">
        <f t="shared" si="1902"/>
        <v>0</v>
      </c>
      <c r="CX811" s="36">
        <f t="shared" si="1903"/>
        <v>0</v>
      </c>
      <c r="CY811" s="36">
        <f t="shared" si="1904"/>
        <v>0</v>
      </c>
      <c r="CZ811" s="36">
        <f t="shared" si="1962"/>
        <v>0</v>
      </c>
      <c r="DA811" s="64">
        <f t="shared" si="1905"/>
        <v>7.661511521813047E-3</v>
      </c>
      <c r="DB811" s="70">
        <f t="shared" si="1963"/>
        <v>0.99239674093511587</v>
      </c>
      <c r="DC811" s="70">
        <f>PRODUCT($DB$8:DB811)</f>
        <v>6.2703441994788923E-4</v>
      </c>
      <c r="DD811" s="36">
        <f t="shared" si="1906"/>
        <v>0</v>
      </c>
      <c r="DE811" s="36">
        <f t="shared" si="1907"/>
        <v>0</v>
      </c>
      <c r="DF811" s="36">
        <f t="shared" si="1908"/>
        <v>0</v>
      </c>
      <c r="DG811" s="36">
        <f t="shared" si="1909"/>
        <v>0</v>
      </c>
      <c r="DH811" s="36">
        <f t="shared" si="1910"/>
        <v>0</v>
      </c>
      <c r="DI811" s="36">
        <f t="shared" si="1911"/>
        <v>0</v>
      </c>
      <c r="DJ811" s="36">
        <f t="shared" si="1912"/>
        <v>0</v>
      </c>
      <c r="DK811" s="36">
        <f t="shared" si="1913"/>
        <v>0</v>
      </c>
      <c r="DL811" s="36">
        <f t="shared" si="1914"/>
        <v>0</v>
      </c>
      <c r="DM811" s="36">
        <f t="shared" si="1915"/>
        <v>0</v>
      </c>
      <c r="DN811" s="36">
        <f t="shared" ca="1" si="1964"/>
        <v>4.6137290849905055E-12</v>
      </c>
      <c r="DO811" s="64" cm="1">
        <f t="array" ref="DO811">IFERROR(INDEX(Tbl_FwdNom,$B811,MATCH(LIDt,Tbl_FwdNom_Cols,0)),0)</f>
        <v>7.8727425719999999</v>
      </c>
      <c r="DP811" s="64">
        <f t="shared" ca="1" si="1965"/>
        <v>7.8112874090000002</v>
      </c>
      <c r="DQ811" s="64">
        <f t="shared" ca="1" si="1916"/>
        <v>6.2873641771667987E-3</v>
      </c>
      <c r="DR811" s="70">
        <f t="shared" ca="1" si="1917"/>
        <v>0.99375191977859334</v>
      </c>
      <c r="DS811" s="70">
        <f ca="1">PRODUCT($DR$8:DR811)</f>
        <v>2.0890183116486897E-3</v>
      </c>
      <c r="DT811" s="36">
        <f t="shared" ca="1" si="1918"/>
        <v>0</v>
      </c>
      <c r="DU811" s="36">
        <f t="shared" ca="1" si="1919"/>
        <v>0</v>
      </c>
      <c r="DV811" s="36">
        <f t="shared" ca="1" si="1920"/>
        <v>0</v>
      </c>
      <c r="DW811" s="36">
        <f t="shared" ca="1" si="1921"/>
        <v>0</v>
      </c>
      <c r="DX811" s="36">
        <f t="shared" ca="1" si="1922"/>
        <v>0</v>
      </c>
      <c r="DY811" s="36">
        <f t="shared" ca="1" si="1923"/>
        <v>0</v>
      </c>
      <c r="DZ811" s="36">
        <f t="shared" ca="1" si="1924"/>
        <v>0</v>
      </c>
      <c r="EA811" s="36">
        <f t="shared" ca="1" si="1925"/>
        <v>0</v>
      </c>
      <c r="EB811" s="36">
        <f t="shared" ca="1" si="1926"/>
        <v>0</v>
      </c>
      <c r="EC811" s="36">
        <f t="shared" ca="1" si="1927"/>
        <v>0</v>
      </c>
      <c r="ED811" s="36">
        <f t="shared" ca="1" si="1928"/>
        <v>0</v>
      </c>
      <c r="EE811" s="36">
        <f t="shared" ca="1" si="1966"/>
        <v>0</v>
      </c>
      <c r="EF811" s="36">
        <f t="shared" ca="1" si="1929"/>
        <v>0</v>
      </c>
      <c r="EG811" s="64"/>
      <c r="EH811" s="64"/>
      <c r="EI811" s="64"/>
      <c r="EJ811" s="70"/>
      <c r="EK811" s="70"/>
      <c r="EL811" s="70"/>
      <c r="EM811" s="70"/>
      <c r="EN811" s="70"/>
      <c r="EO811" s="36">
        <f t="shared" si="1930"/>
        <v>0</v>
      </c>
      <c r="EP811" s="36">
        <f t="shared" si="1931"/>
        <v>0</v>
      </c>
      <c r="EQ811" s="36">
        <f t="shared" si="1932"/>
        <v>0</v>
      </c>
      <c r="ER811" s="36">
        <f t="shared" si="1933"/>
        <v>0</v>
      </c>
      <c r="ES811" s="36">
        <f t="shared" si="1934"/>
        <v>0</v>
      </c>
      <c r="ET811" s="36">
        <f t="shared" si="1935"/>
        <v>0</v>
      </c>
      <c r="EU811" s="36">
        <f t="shared" si="1967"/>
        <v>0</v>
      </c>
      <c r="EV811" s="36">
        <f t="shared" si="1936"/>
        <v>0</v>
      </c>
      <c r="EW811" s="36">
        <f t="shared" si="1937"/>
        <v>0</v>
      </c>
      <c r="EX811" s="36">
        <f t="shared" si="1968"/>
        <v>0</v>
      </c>
      <c r="EY811" s="36">
        <f t="shared" si="1938"/>
        <v>0</v>
      </c>
      <c r="EZ811" s="36">
        <f t="shared" si="1939"/>
        <v>0</v>
      </c>
      <c r="FA811" s="36">
        <f t="shared" si="1940"/>
        <v>0</v>
      </c>
      <c r="FB811" s="36">
        <f t="shared" si="1941"/>
        <v>0</v>
      </c>
      <c r="FC811" s="36">
        <f t="shared" si="1969"/>
        <v>0</v>
      </c>
      <c r="FD811" s="36">
        <f t="shared" si="1942"/>
        <v>0</v>
      </c>
      <c r="FE811" s="36">
        <f t="shared" si="1943"/>
        <v>0</v>
      </c>
      <c r="FF811" s="36">
        <f t="shared" si="1970"/>
        <v>0</v>
      </c>
      <c r="FG811" s="36">
        <f t="shared" si="1944"/>
        <v>0</v>
      </c>
      <c r="FH811" s="36">
        <f t="shared" si="1945"/>
        <v>0</v>
      </c>
      <c r="FI811" s="36">
        <f t="shared" si="1946"/>
        <v>0</v>
      </c>
      <c r="FJ811" s="36">
        <f t="shared" ca="1" si="1947"/>
        <v>0</v>
      </c>
      <c r="FK811" s="36">
        <f t="shared" si="1948"/>
        <v>0</v>
      </c>
      <c r="FL811" s="36">
        <f t="shared" si="1949"/>
        <v>0</v>
      </c>
      <c r="FM811" s="36">
        <f t="shared" ca="1" si="1950"/>
        <v>0</v>
      </c>
      <c r="FN811" s="36">
        <f t="shared" ca="1" si="1972"/>
        <v>0</v>
      </c>
    </row>
    <row r="812" spans="2:170" x14ac:dyDescent="0.25">
      <c r="B812" s="2">
        <v>804</v>
      </c>
      <c r="C812" s="2">
        <f t="shared" si="1826"/>
        <v>67</v>
      </c>
      <c r="D812" s="2">
        <f t="shared" si="1975"/>
        <v>828</v>
      </c>
      <c r="E812" s="2">
        <f t="shared" si="1973"/>
        <v>69</v>
      </c>
      <c r="F812" s="189">
        <f t="shared" si="1977"/>
        <v>70188</v>
      </c>
      <c r="G812" s="2">
        <f t="shared" si="1976"/>
        <v>2</v>
      </c>
      <c r="H812" s="187">
        <f t="shared" si="1827"/>
        <v>101.58333333333334</v>
      </c>
      <c r="I812" s="186">
        <f t="shared" si="1974"/>
        <v>101</v>
      </c>
      <c r="J812" s="2">
        <f t="shared" si="1828"/>
        <v>0</v>
      </c>
      <c r="K812" s="2">
        <f t="shared" si="1829"/>
        <v>1</v>
      </c>
      <c r="L812">
        <f t="shared" si="1830"/>
        <v>2</v>
      </c>
      <c r="M812" s="190">
        <f t="shared" si="1951"/>
        <v>0.93</v>
      </c>
      <c r="N812">
        <f t="shared" si="1831"/>
        <v>1</v>
      </c>
      <c r="O812">
        <f t="shared" si="1832"/>
        <v>100</v>
      </c>
      <c r="P812" s="58">
        <f t="shared" si="1833"/>
        <v>4.1850000000000005</v>
      </c>
      <c r="Q812" s="106">
        <f t="shared" si="1834"/>
        <v>1</v>
      </c>
      <c r="R812" s="59">
        <f t="shared" si="1835"/>
        <v>1</v>
      </c>
      <c r="S812" s="32">
        <f t="shared" si="1952"/>
        <v>1</v>
      </c>
      <c r="T812">
        <f t="shared" si="1836"/>
        <v>1</v>
      </c>
      <c r="U812" s="32">
        <f t="shared" si="1953"/>
        <v>0.93</v>
      </c>
      <c r="V812">
        <f t="shared" si="1837"/>
        <v>1</v>
      </c>
      <c r="W812">
        <f t="shared" si="1838"/>
        <v>100</v>
      </c>
      <c r="X812" s="58">
        <f t="shared" si="1839"/>
        <v>1</v>
      </c>
      <c r="Y812" s="58">
        <f t="shared" si="1840"/>
        <v>1</v>
      </c>
      <c r="Z812" s="32">
        <f t="shared" si="1841"/>
        <v>1</v>
      </c>
      <c r="AA812" s="32">
        <f t="shared" si="1842"/>
        <v>1</v>
      </c>
      <c r="AB812" s="59">
        <f t="shared" si="1843"/>
        <v>4.9056245199999996E-3</v>
      </c>
      <c r="AC812" s="59">
        <f t="shared" si="1844"/>
        <v>4.9056245199999996E-3</v>
      </c>
      <c r="AD812">
        <f t="shared" si="1845"/>
        <v>1</v>
      </c>
      <c r="AE812" s="59">
        <f t="shared" si="1846"/>
        <v>4.9056245199999996E-3</v>
      </c>
      <c r="AF812" s="59">
        <f t="shared" si="1847"/>
        <v>4.1758461800000006E-3</v>
      </c>
      <c r="AG812" s="59">
        <f t="shared" si="1848"/>
        <v>4.1758461800000006E-3</v>
      </c>
      <c r="AH812">
        <f t="shared" si="1849"/>
        <v>1</v>
      </c>
      <c r="AI812" s="59">
        <f t="shared" si="1850"/>
        <v>4.1758461800000006E-3</v>
      </c>
      <c r="AJ812" s="59">
        <f t="shared" si="1851"/>
        <v>0</v>
      </c>
      <c r="AK812" s="59">
        <f t="shared" si="1852"/>
        <v>0</v>
      </c>
      <c r="AL812" s="59">
        <f t="shared" si="1853"/>
        <v>0</v>
      </c>
      <c r="AM812" s="12">
        <f t="shared" si="1954"/>
        <v>0</v>
      </c>
      <c r="AN812" s="12">
        <f t="shared" si="1955"/>
        <v>0</v>
      </c>
      <c r="AO812" s="66">
        <f t="shared" si="1854"/>
        <v>0</v>
      </c>
      <c r="AP812" s="66">
        <f t="shared" si="1855"/>
        <v>0</v>
      </c>
      <c r="AQ812" s="59">
        <f t="shared" si="1856"/>
        <v>0</v>
      </c>
      <c r="AR812" s="59">
        <f t="shared" si="1857"/>
        <v>0</v>
      </c>
      <c r="AS812" s="59">
        <f t="shared" si="1858"/>
        <v>0</v>
      </c>
      <c r="AT812" s="12">
        <f t="shared" si="1859"/>
        <v>0</v>
      </c>
      <c r="AU812" s="59">
        <f t="shared" si="1956"/>
        <v>0</v>
      </c>
      <c r="AV812" s="59">
        <f t="shared" si="1957"/>
        <v>0</v>
      </c>
      <c r="AW812" s="70">
        <f t="shared" si="1860"/>
        <v>0</v>
      </c>
      <c r="AX812" s="20">
        <f t="shared" si="1861"/>
        <v>200000</v>
      </c>
      <c r="AY812" s="20">
        <f t="shared" si="1862"/>
        <v>0</v>
      </c>
      <c r="AZ812" s="20">
        <f t="shared" si="1863"/>
        <v>0</v>
      </c>
      <c r="BA812" s="20">
        <f t="shared" si="1864"/>
        <v>200000</v>
      </c>
      <c r="BB812" s="36">
        <f t="shared" si="1865"/>
        <v>1</v>
      </c>
      <c r="BC812" s="36">
        <f t="shared" si="1866"/>
        <v>0</v>
      </c>
      <c r="BD812" s="80">
        <f t="shared" si="1867"/>
        <v>0</v>
      </c>
      <c r="BE812" s="36">
        <f t="shared" si="1868"/>
        <v>0</v>
      </c>
      <c r="BF812" s="36">
        <f t="shared" si="1869"/>
        <v>0</v>
      </c>
      <c r="BG812" s="36">
        <f t="shared" si="1870"/>
        <v>0</v>
      </c>
      <c r="BH812" s="36">
        <f t="shared" si="1871"/>
        <v>0</v>
      </c>
      <c r="BI812" s="36">
        <f t="shared" si="1872"/>
        <v>0</v>
      </c>
      <c r="BJ812" s="36">
        <f t="shared" si="1873"/>
        <v>0</v>
      </c>
      <c r="BK812" s="36">
        <f t="shared" si="1874"/>
        <v>0</v>
      </c>
      <c r="BL812" s="68">
        <f>IF(OR(AT812=0,E812&gt;ProjTerm),0,VLOOKUP(D812,'Life Events'!$AE$5:$AI$1206,5,FALSE))</f>
        <v>0</v>
      </c>
      <c r="BM812" s="93">
        <f t="shared" si="1875"/>
        <v>0</v>
      </c>
      <c r="BN812" s="93">
        <f t="shared" si="1876"/>
        <v>0</v>
      </c>
      <c r="BO812" s="36">
        <f t="shared" si="1877"/>
        <v>0</v>
      </c>
      <c r="BP812" s="36">
        <f t="shared" si="1878"/>
        <v>0</v>
      </c>
      <c r="BQ812" s="36">
        <f t="shared" si="1879"/>
        <v>0</v>
      </c>
      <c r="BR812" s="36">
        <f t="shared" si="1880"/>
        <v>154.78110000000001</v>
      </c>
      <c r="BS812" s="36">
        <f t="shared" si="1881"/>
        <v>0</v>
      </c>
      <c r="BT812" s="36">
        <f t="shared" si="1882"/>
        <v>0</v>
      </c>
      <c r="BU812" s="70" cm="1">
        <f t="array" ref="BU812">IF(AND(ActInt=1,$J812=0),INDEX(Tbl_FwdNom,$B812-IVP,MATCH(ValnDt,Tbl_FwdNom_Cols)),INDEX(Tbl_FwdNom,$B812,MATCH(StartDt,Tbl_FwdNom_Cols)))</f>
        <v>9.585341755</v>
      </c>
      <c r="BV812" s="70" cm="1">
        <f t="array" ref="BV812">INDEX(Tbl_FwdReal,$B812,MATCH(StartDt,Tbl_FwdReal_Cols))</f>
        <v>3.333810798</v>
      </c>
      <c r="BW812" s="70" cm="1">
        <f t="array" ref="BW812">IF(RunType&lt;&gt;"OPN",INDEX(Tbl_FwdReal,$B812,MATCH(ValnDt,Tbl_FwdReal_Cols)),IF(AND($J812=0,ActInt=1),INDEX(Tbl_FwdReal,$B812-IVP,MATCH(ValnDt,Tbl_FwdReal_Cols)),-999))*$K812</f>
        <v>3.333810798</v>
      </c>
      <c r="BX812" s="70">
        <f t="shared" si="1883"/>
        <v>3.3338107980000004E-2</v>
      </c>
      <c r="BY812" s="70">
        <f t="shared" si="1958"/>
        <v>6.0498407140143984E-2</v>
      </c>
      <c r="BZ812" s="64">
        <f t="shared" si="1971"/>
        <v>4.9069157588843559E-3</v>
      </c>
      <c r="CA812" s="70" cm="1">
        <f t="array" ref="CA812">IF($J812=1,CA811*(1+INDEX(Tbl_CPI,$B812,MATCH(IF(RunType="OPN",StartDt,ValnDt),Tbl_CPI_Cols))),0)</f>
        <v>0</v>
      </c>
      <c r="CB812" s="70">
        <f t="shared" si="1959"/>
        <v>84.139664955126165</v>
      </c>
      <c r="CC812" s="70">
        <f t="shared" si="1960"/>
        <v>84.139664955126165</v>
      </c>
      <c r="CD812" s="36">
        <f t="shared" si="1884"/>
        <v>401.87413519209258</v>
      </c>
      <c r="CE812" s="36">
        <f t="shared" si="1885"/>
        <v>0</v>
      </c>
      <c r="CF812" s="36">
        <f t="shared" si="1886"/>
        <v>0</v>
      </c>
      <c r="CG812" s="36">
        <f t="shared" si="1887"/>
        <v>0</v>
      </c>
      <c r="CH812" s="36">
        <f t="shared" si="1888"/>
        <v>0</v>
      </c>
      <c r="CI812" s="36">
        <f t="shared" si="1889"/>
        <v>0</v>
      </c>
      <c r="CJ812" s="36">
        <f t="shared" si="1890"/>
        <v>0</v>
      </c>
      <c r="CK812" s="36">
        <f t="shared" si="1891"/>
        <v>0</v>
      </c>
      <c r="CL812" s="36">
        <f t="shared" si="1892"/>
        <v>0</v>
      </c>
      <c r="CM812" s="36">
        <f t="shared" si="1893"/>
        <v>0</v>
      </c>
      <c r="CN812" s="36">
        <f t="shared" si="1894"/>
        <v>0</v>
      </c>
      <c r="CO812" s="20">
        <f t="shared" si="1895"/>
        <v>120000</v>
      </c>
      <c r="CP812" s="20">
        <f t="shared" si="1896"/>
        <v>2</v>
      </c>
      <c r="CQ812" s="64" t="e">
        <f t="shared" si="1897"/>
        <v>#N/A</v>
      </c>
      <c r="CR812" s="64" t="e">
        <f t="shared" si="1898"/>
        <v>#N/A</v>
      </c>
      <c r="CS812" s="36" t="e">
        <f t="shared" si="1899"/>
        <v>#N/A</v>
      </c>
      <c r="CT812" s="36">
        <f t="shared" si="1900"/>
        <v>0</v>
      </c>
      <c r="CU812" s="36">
        <f t="shared" si="1901"/>
        <v>0</v>
      </c>
      <c r="CV812" s="36">
        <f t="shared" si="1961"/>
        <v>0</v>
      </c>
      <c r="CW812" s="36">
        <f t="shared" si="1902"/>
        <v>0</v>
      </c>
      <c r="CX812" s="36">
        <f t="shared" si="1903"/>
        <v>0</v>
      </c>
      <c r="CY812" s="36">
        <f t="shared" si="1904"/>
        <v>0</v>
      </c>
      <c r="CZ812" s="36">
        <f t="shared" si="1962"/>
        <v>0</v>
      </c>
      <c r="DA812" s="64">
        <f t="shared" si="1905"/>
        <v>7.6569520443241501E-3</v>
      </c>
      <c r="DB812" s="70">
        <f t="shared" si="1963"/>
        <v>0.9924012313627274</v>
      </c>
      <c r="DC812" s="70">
        <f>PRODUCT($DB$8:DB812)</f>
        <v>6.2226973046309881E-4</v>
      </c>
      <c r="DD812" s="36">
        <f t="shared" si="1906"/>
        <v>0</v>
      </c>
      <c r="DE812" s="36">
        <f t="shared" si="1907"/>
        <v>0</v>
      </c>
      <c r="DF812" s="36">
        <f t="shared" si="1908"/>
        <v>0</v>
      </c>
      <c r="DG812" s="36">
        <f t="shared" si="1909"/>
        <v>0</v>
      </c>
      <c r="DH812" s="36">
        <f t="shared" si="1910"/>
        <v>0</v>
      </c>
      <c r="DI812" s="36">
        <f t="shared" si="1911"/>
        <v>0</v>
      </c>
      <c r="DJ812" s="36">
        <f t="shared" si="1912"/>
        <v>0</v>
      </c>
      <c r="DK812" s="36">
        <f t="shared" si="1913"/>
        <v>0</v>
      </c>
      <c r="DL812" s="36">
        <f t="shared" si="1914"/>
        <v>0</v>
      </c>
      <c r="DM812" s="36">
        <f t="shared" si="1915"/>
        <v>0</v>
      </c>
      <c r="DN812" s="36">
        <f t="shared" ca="1" si="1964"/>
        <v>4.6137290849905055E-12</v>
      </c>
      <c r="DO812" s="64" cm="1">
        <f t="array" ref="DO812">IFERROR(INDEX(Tbl_FwdNom,$B812,MATCH(LIDt,Tbl_FwdNom_Cols,0)),0)</f>
        <v>7.8710350120000001</v>
      </c>
      <c r="DP812" s="64">
        <f t="shared" ca="1" si="1965"/>
        <v>7.809580821</v>
      </c>
      <c r="DQ812" s="64">
        <f t="shared" ca="1" si="1916"/>
        <v>6.2860367570971576E-3</v>
      </c>
      <c r="DR812" s="70">
        <f t="shared" ca="1" si="1917"/>
        <v>0.99375323066455856</v>
      </c>
      <c r="DS812" s="70">
        <f ca="1">PRODUCT($DR$8:DR812)</f>
        <v>2.0759686961183072E-3</v>
      </c>
      <c r="DT812" s="36">
        <f t="shared" ca="1" si="1918"/>
        <v>0</v>
      </c>
      <c r="DU812" s="36">
        <f t="shared" ca="1" si="1919"/>
        <v>0</v>
      </c>
      <c r="DV812" s="36">
        <f t="shared" ca="1" si="1920"/>
        <v>0</v>
      </c>
      <c r="DW812" s="36">
        <f t="shared" ca="1" si="1921"/>
        <v>0</v>
      </c>
      <c r="DX812" s="36">
        <f t="shared" ca="1" si="1922"/>
        <v>0</v>
      </c>
      <c r="DY812" s="36">
        <f t="shared" ca="1" si="1923"/>
        <v>0</v>
      </c>
      <c r="DZ812" s="36">
        <f t="shared" ca="1" si="1924"/>
        <v>0</v>
      </c>
      <c r="EA812" s="36">
        <f t="shared" ca="1" si="1925"/>
        <v>0</v>
      </c>
      <c r="EB812" s="36">
        <f t="shared" ca="1" si="1926"/>
        <v>0</v>
      </c>
      <c r="EC812" s="36">
        <f t="shared" ca="1" si="1927"/>
        <v>0</v>
      </c>
      <c r="ED812" s="36">
        <f t="shared" ca="1" si="1928"/>
        <v>0</v>
      </c>
      <c r="EE812" s="36">
        <f t="shared" ca="1" si="1966"/>
        <v>0</v>
      </c>
      <c r="EF812" s="36">
        <f t="shared" ca="1" si="1929"/>
        <v>0</v>
      </c>
      <c r="EG812" s="64"/>
      <c r="EH812" s="64"/>
      <c r="EI812" s="64"/>
      <c r="EJ812" s="70"/>
      <c r="EK812" s="70"/>
      <c r="EL812" s="70"/>
      <c r="EM812" s="70"/>
      <c r="EN812" s="70"/>
      <c r="EO812" s="36">
        <f t="shared" si="1930"/>
        <v>0</v>
      </c>
      <c r="EP812" s="36">
        <f t="shared" si="1931"/>
        <v>0</v>
      </c>
      <c r="EQ812" s="36">
        <f t="shared" si="1932"/>
        <v>0</v>
      </c>
      <c r="ER812" s="36">
        <f t="shared" si="1933"/>
        <v>0</v>
      </c>
      <c r="ES812" s="36">
        <f t="shared" si="1934"/>
        <v>0</v>
      </c>
      <c r="ET812" s="36">
        <f t="shared" si="1935"/>
        <v>0</v>
      </c>
      <c r="EU812" s="36">
        <f t="shared" si="1967"/>
        <v>0</v>
      </c>
      <c r="EV812" s="36">
        <f t="shared" si="1936"/>
        <v>0</v>
      </c>
      <c r="EW812" s="36">
        <f t="shared" si="1937"/>
        <v>0</v>
      </c>
      <c r="EX812" s="36">
        <f t="shared" si="1968"/>
        <v>0</v>
      </c>
      <c r="EY812" s="36">
        <f t="shared" si="1938"/>
        <v>0</v>
      </c>
      <c r="EZ812" s="36">
        <f t="shared" si="1939"/>
        <v>0</v>
      </c>
      <c r="FA812" s="36">
        <f t="shared" si="1940"/>
        <v>0</v>
      </c>
      <c r="FB812" s="36">
        <f t="shared" si="1941"/>
        <v>0</v>
      </c>
      <c r="FC812" s="36">
        <f t="shared" si="1969"/>
        <v>0</v>
      </c>
      <c r="FD812" s="36">
        <f t="shared" si="1942"/>
        <v>0</v>
      </c>
      <c r="FE812" s="36">
        <f t="shared" si="1943"/>
        <v>0</v>
      </c>
      <c r="FF812" s="36">
        <f t="shared" si="1970"/>
        <v>0</v>
      </c>
      <c r="FG812" s="36">
        <f t="shared" si="1944"/>
        <v>0</v>
      </c>
      <c r="FH812" s="36">
        <f t="shared" si="1945"/>
        <v>0</v>
      </c>
      <c r="FI812" s="36">
        <f t="shared" si="1946"/>
        <v>0</v>
      </c>
      <c r="FJ812" s="36">
        <f t="shared" ca="1" si="1947"/>
        <v>0</v>
      </c>
      <c r="FK812" s="36">
        <f t="shared" si="1948"/>
        <v>0</v>
      </c>
      <c r="FL812" s="36">
        <f t="shared" si="1949"/>
        <v>0</v>
      </c>
      <c r="FM812" s="36">
        <f t="shared" ca="1" si="1950"/>
        <v>0</v>
      </c>
      <c r="FN812" s="36">
        <f t="shared" ca="1" si="1972"/>
        <v>0</v>
      </c>
    </row>
    <row r="813" spans="2:170" x14ac:dyDescent="0.25">
      <c r="B813" s="2">
        <v>805</v>
      </c>
      <c r="C813" s="2">
        <f t="shared" si="1826"/>
        <v>68</v>
      </c>
      <c r="D813" s="2">
        <f t="shared" si="1975"/>
        <v>829</v>
      </c>
      <c r="E813" s="2">
        <f t="shared" si="1973"/>
        <v>70</v>
      </c>
      <c r="F813" s="189">
        <f t="shared" si="1977"/>
        <v>70219</v>
      </c>
      <c r="G813" s="2">
        <f t="shared" si="1976"/>
        <v>3</v>
      </c>
      <c r="H813" s="187">
        <f t="shared" si="1827"/>
        <v>101.66666666666666</v>
      </c>
      <c r="I813" s="186">
        <f t="shared" si="1974"/>
        <v>101</v>
      </c>
      <c r="J813" s="2">
        <f t="shared" si="1828"/>
        <v>0</v>
      </c>
      <c r="K813" s="2">
        <f t="shared" si="1829"/>
        <v>1</v>
      </c>
      <c r="L813">
        <f t="shared" si="1830"/>
        <v>2</v>
      </c>
      <c r="M813" s="190">
        <f t="shared" si="1951"/>
        <v>0.93</v>
      </c>
      <c r="N813">
        <f t="shared" si="1831"/>
        <v>1</v>
      </c>
      <c r="O813">
        <f t="shared" si="1832"/>
        <v>100</v>
      </c>
      <c r="P813" s="58">
        <f t="shared" si="1833"/>
        <v>4.1850000000000005</v>
      </c>
      <c r="Q813" s="106">
        <f t="shared" si="1834"/>
        <v>1</v>
      </c>
      <c r="R813" s="59">
        <f t="shared" si="1835"/>
        <v>1</v>
      </c>
      <c r="S813" s="32">
        <f t="shared" si="1952"/>
        <v>1</v>
      </c>
      <c r="T813">
        <f t="shared" si="1836"/>
        <v>1</v>
      </c>
      <c r="U813" s="32">
        <f t="shared" si="1953"/>
        <v>0.93</v>
      </c>
      <c r="V813">
        <f t="shared" si="1837"/>
        <v>1</v>
      </c>
      <c r="W813">
        <f t="shared" si="1838"/>
        <v>100</v>
      </c>
      <c r="X813" s="58">
        <f t="shared" si="1839"/>
        <v>1</v>
      </c>
      <c r="Y813" s="58">
        <f t="shared" si="1840"/>
        <v>1</v>
      </c>
      <c r="Z813" s="32">
        <f t="shared" si="1841"/>
        <v>1</v>
      </c>
      <c r="AA813" s="32">
        <f t="shared" si="1842"/>
        <v>1</v>
      </c>
      <c r="AB813" s="59">
        <f t="shared" si="1843"/>
        <v>4.9056245199999996E-3</v>
      </c>
      <c r="AC813" s="59">
        <f t="shared" si="1844"/>
        <v>4.9056245199999996E-3</v>
      </c>
      <c r="AD813">
        <f t="shared" si="1845"/>
        <v>1</v>
      </c>
      <c r="AE813" s="59">
        <f t="shared" si="1846"/>
        <v>4.9056245199999996E-3</v>
      </c>
      <c r="AF813" s="59">
        <f t="shared" si="1847"/>
        <v>4.1758461800000006E-3</v>
      </c>
      <c r="AG813" s="59">
        <f t="shared" si="1848"/>
        <v>4.1758461800000006E-3</v>
      </c>
      <c r="AH813">
        <f t="shared" si="1849"/>
        <v>1</v>
      </c>
      <c r="AI813" s="59">
        <f t="shared" si="1850"/>
        <v>4.1758461800000006E-3</v>
      </c>
      <c r="AJ813" s="59">
        <f t="shared" si="1851"/>
        <v>0</v>
      </c>
      <c r="AK813" s="59">
        <f t="shared" si="1852"/>
        <v>0</v>
      </c>
      <c r="AL813" s="59">
        <f t="shared" si="1853"/>
        <v>0</v>
      </c>
      <c r="AM813" s="12">
        <f t="shared" si="1954"/>
        <v>0</v>
      </c>
      <c r="AN813" s="12">
        <f t="shared" si="1955"/>
        <v>0</v>
      </c>
      <c r="AO813" s="66">
        <f t="shared" si="1854"/>
        <v>0</v>
      </c>
      <c r="AP813" s="66">
        <f t="shared" si="1855"/>
        <v>0</v>
      </c>
      <c r="AQ813" s="59">
        <f t="shared" si="1856"/>
        <v>0</v>
      </c>
      <c r="AR813" s="59">
        <f t="shared" si="1857"/>
        <v>0</v>
      </c>
      <c r="AS813" s="59">
        <f t="shared" si="1858"/>
        <v>0</v>
      </c>
      <c r="AT813" s="12">
        <f t="shared" si="1859"/>
        <v>0</v>
      </c>
      <c r="AU813" s="59">
        <f t="shared" si="1956"/>
        <v>0</v>
      </c>
      <c r="AV813" s="59">
        <f t="shared" si="1957"/>
        <v>0</v>
      </c>
      <c r="AW813" s="70">
        <f t="shared" si="1860"/>
        <v>0</v>
      </c>
      <c r="AX813" s="20">
        <f t="shared" si="1861"/>
        <v>200000</v>
      </c>
      <c r="AY813" s="20">
        <f t="shared" si="1862"/>
        <v>0</v>
      </c>
      <c r="AZ813" s="20">
        <f t="shared" si="1863"/>
        <v>0</v>
      </c>
      <c r="BA813" s="20">
        <f t="shared" si="1864"/>
        <v>200000</v>
      </c>
      <c r="BB813" s="36">
        <f t="shared" si="1865"/>
        <v>1</v>
      </c>
      <c r="BC813" s="36">
        <f t="shared" si="1866"/>
        <v>0</v>
      </c>
      <c r="BD813" s="80">
        <f t="shared" si="1867"/>
        <v>0</v>
      </c>
      <c r="BE813" s="36">
        <f t="shared" si="1868"/>
        <v>0</v>
      </c>
      <c r="BF813" s="36">
        <f t="shared" si="1869"/>
        <v>0</v>
      </c>
      <c r="BG813" s="36">
        <f t="shared" si="1870"/>
        <v>0</v>
      </c>
      <c r="BH813" s="36">
        <f t="shared" si="1871"/>
        <v>0</v>
      </c>
      <c r="BI813" s="36">
        <f t="shared" si="1872"/>
        <v>0</v>
      </c>
      <c r="BJ813" s="36">
        <f t="shared" si="1873"/>
        <v>0</v>
      </c>
      <c r="BK813" s="36">
        <f t="shared" si="1874"/>
        <v>0</v>
      </c>
      <c r="BL813" s="68">
        <f>IF(OR(AT813=0,E813&gt;ProjTerm),0,VLOOKUP(D813,'Life Events'!$AE$5:$AI$1206,5,FALSE))</f>
        <v>0</v>
      </c>
      <c r="BM813" s="93">
        <f t="shared" si="1875"/>
        <v>0</v>
      </c>
      <c r="BN813" s="93">
        <f t="shared" si="1876"/>
        <v>0</v>
      </c>
      <c r="BO813" s="36">
        <f t="shared" si="1877"/>
        <v>0</v>
      </c>
      <c r="BP813" s="36">
        <f t="shared" si="1878"/>
        <v>0</v>
      </c>
      <c r="BQ813" s="36">
        <f t="shared" si="1879"/>
        <v>0</v>
      </c>
      <c r="BR813" s="36">
        <f t="shared" si="1880"/>
        <v>154.78110000000001</v>
      </c>
      <c r="BS813" s="36">
        <f t="shared" si="1881"/>
        <v>0</v>
      </c>
      <c r="BT813" s="36">
        <f t="shared" si="1882"/>
        <v>0</v>
      </c>
      <c r="BU813" s="70" cm="1">
        <f t="array" ref="BU813">IF(AND(ActInt=1,$J813=0),INDEX(Tbl_FwdNom,$B813-IVP,MATCH(ValnDt,Tbl_FwdNom_Cols)),INDEX(Tbl_FwdNom,$B813,MATCH(StartDt,Tbl_FwdNom_Cols)))</f>
        <v>9.5793916669999994</v>
      </c>
      <c r="BV813" s="70" cm="1">
        <f t="array" ref="BV813">INDEX(Tbl_FwdReal,$B813,MATCH(StartDt,Tbl_FwdReal_Cols))</f>
        <v>3.3304322850000001</v>
      </c>
      <c r="BW813" s="70" cm="1">
        <f t="array" ref="BW813">IF(RunType&lt;&gt;"OPN",INDEX(Tbl_FwdReal,$B813,MATCH(ValnDt,Tbl_FwdReal_Cols)),IF(AND($J813=0,ActInt=1),INDEX(Tbl_FwdReal,$B813-IVP,MATCH(ValnDt,Tbl_FwdReal_Cols)),-999))*$K813</f>
        <v>3.3304322850000001</v>
      </c>
      <c r="BX813" s="70">
        <f t="shared" si="1883"/>
        <v>3.3304322849999998E-2</v>
      </c>
      <c r="BY813" s="70">
        <f t="shared" si="1958"/>
        <v>6.0475498300098796E-2</v>
      </c>
      <c r="BZ813" s="64">
        <f t="shared" si="1971"/>
        <v>4.9051067447161145E-3</v>
      </c>
      <c r="CA813" s="70" cm="1">
        <f t="array" ref="CA813">IF($J813=1,CA812*(1+INDEX(Tbl_CPI,$B813,MATCH(IF(RunType="OPN",StartDt,ValnDt),Tbl_CPI_Cols))),0)</f>
        <v>0</v>
      </c>
      <c r="CB813" s="70">
        <f t="shared" si="1959"/>
        <v>84.552378993195703</v>
      </c>
      <c r="CC813" s="70">
        <f t="shared" si="1960"/>
        <v>84.139664955126165</v>
      </c>
      <c r="CD813" s="36">
        <f t="shared" si="1884"/>
        <v>426.2375193851766</v>
      </c>
      <c r="CE813" s="36">
        <f t="shared" si="1885"/>
        <v>0</v>
      </c>
      <c r="CF813" s="36">
        <f t="shared" si="1886"/>
        <v>0</v>
      </c>
      <c r="CG813" s="36">
        <f t="shared" si="1887"/>
        <v>0</v>
      </c>
      <c r="CH813" s="36">
        <f t="shared" si="1888"/>
        <v>0</v>
      </c>
      <c r="CI813" s="36">
        <f t="shared" si="1889"/>
        <v>0</v>
      </c>
      <c r="CJ813" s="36">
        <f t="shared" si="1890"/>
        <v>0</v>
      </c>
      <c r="CK813" s="36">
        <f t="shared" si="1891"/>
        <v>0</v>
      </c>
      <c r="CL813" s="36">
        <f t="shared" si="1892"/>
        <v>0</v>
      </c>
      <c r="CM813" s="36">
        <f t="shared" si="1893"/>
        <v>0</v>
      </c>
      <c r="CN813" s="36">
        <f t="shared" si="1894"/>
        <v>0</v>
      </c>
      <c r="CO813" s="20">
        <f t="shared" si="1895"/>
        <v>120000</v>
      </c>
      <c r="CP813" s="20">
        <f t="shared" si="1896"/>
        <v>2</v>
      </c>
      <c r="CQ813" s="64" t="e">
        <f t="shared" si="1897"/>
        <v>#N/A</v>
      </c>
      <c r="CR813" s="64" t="e">
        <f t="shared" si="1898"/>
        <v>#N/A</v>
      </c>
      <c r="CS813" s="36" t="e">
        <f t="shared" si="1899"/>
        <v>#N/A</v>
      </c>
      <c r="CT813" s="36">
        <f t="shared" si="1900"/>
        <v>0</v>
      </c>
      <c r="CU813" s="36">
        <f t="shared" si="1901"/>
        <v>0</v>
      </c>
      <c r="CV813" s="36">
        <f t="shared" si="1961"/>
        <v>0</v>
      </c>
      <c r="CW813" s="36">
        <f t="shared" si="1902"/>
        <v>0</v>
      </c>
      <c r="CX813" s="36">
        <f t="shared" si="1903"/>
        <v>0</v>
      </c>
      <c r="CY813" s="36">
        <f t="shared" si="1904"/>
        <v>0</v>
      </c>
      <c r="CZ813" s="36">
        <f t="shared" si="1962"/>
        <v>0</v>
      </c>
      <c r="DA813" s="64">
        <f t="shared" si="1905"/>
        <v>7.6523925866338605E-3</v>
      </c>
      <c r="DB813" s="70">
        <f t="shared" si="1963"/>
        <v>0.99240572181147679</v>
      </c>
      <c r="DC813" s="70">
        <f>PRODUCT($DB$8:DB813)</f>
        <v>6.1754404102166472E-4</v>
      </c>
      <c r="DD813" s="36">
        <f t="shared" si="1906"/>
        <v>0</v>
      </c>
      <c r="DE813" s="36">
        <f t="shared" si="1907"/>
        <v>0</v>
      </c>
      <c r="DF813" s="36">
        <f t="shared" si="1908"/>
        <v>0</v>
      </c>
      <c r="DG813" s="36">
        <f t="shared" si="1909"/>
        <v>0</v>
      </c>
      <c r="DH813" s="36">
        <f t="shared" si="1910"/>
        <v>0</v>
      </c>
      <c r="DI813" s="36">
        <f t="shared" si="1911"/>
        <v>0</v>
      </c>
      <c r="DJ813" s="36">
        <f t="shared" si="1912"/>
        <v>0</v>
      </c>
      <c r="DK813" s="36">
        <f t="shared" si="1913"/>
        <v>0</v>
      </c>
      <c r="DL813" s="36">
        <f t="shared" si="1914"/>
        <v>0</v>
      </c>
      <c r="DM813" s="36">
        <f t="shared" si="1915"/>
        <v>0</v>
      </c>
      <c r="DN813" s="36">
        <f t="shared" ca="1" si="1964"/>
        <v>4.6137290849905055E-12</v>
      </c>
      <c r="DO813" s="64" cm="1">
        <f t="array" ref="DO813">IFERROR(INDEX(Tbl_FwdNom,$B813,MATCH(LIDt,Tbl_FwdNom_Cols,0)),0)</f>
        <v>7.8693274779999998</v>
      </c>
      <c r="DP813" s="64">
        <f t="shared" ca="1" si="1965"/>
        <v>7.8078742600000002</v>
      </c>
      <c r="DQ813" s="64">
        <f t="shared" ca="1" si="1916"/>
        <v>6.284709338767458E-3</v>
      </c>
      <c r="DR813" s="70">
        <f t="shared" ca="1" si="1917"/>
        <v>0.99375454155226395</v>
      </c>
      <c r="DS813" s="70">
        <f ca="1">PRODUCT($DR$8:DR813)</f>
        <v>2.0630033198878995E-3</v>
      </c>
      <c r="DT813" s="36">
        <f t="shared" ca="1" si="1918"/>
        <v>0</v>
      </c>
      <c r="DU813" s="36">
        <f t="shared" ca="1" si="1919"/>
        <v>0</v>
      </c>
      <c r="DV813" s="36">
        <f t="shared" ca="1" si="1920"/>
        <v>0</v>
      </c>
      <c r="DW813" s="36">
        <f t="shared" ca="1" si="1921"/>
        <v>0</v>
      </c>
      <c r="DX813" s="36">
        <f t="shared" ca="1" si="1922"/>
        <v>0</v>
      </c>
      <c r="DY813" s="36">
        <f t="shared" ca="1" si="1923"/>
        <v>0</v>
      </c>
      <c r="DZ813" s="36">
        <f t="shared" ca="1" si="1924"/>
        <v>0</v>
      </c>
      <c r="EA813" s="36">
        <f t="shared" ca="1" si="1925"/>
        <v>0</v>
      </c>
      <c r="EB813" s="36">
        <f t="shared" ca="1" si="1926"/>
        <v>0</v>
      </c>
      <c r="EC813" s="36">
        <f t="shared" ca="1" si="1927"/>
        <v>0</v>
      </c>
      <c r="ED813" s="36">
        <f t="shared" ca="1" si="1928"/>
        <v>0</v>
      </c>
      <c r="EE813" s="36">
        <f t="shared" ca="1" si="1966"/>
        <v>0</v>
      </c>
      <c r="EF813" s="36">
        <f t="shared" ca="1" si="1929"/>
        <v>0</v>
      </c>
      <c r="EG813" s="64"/>
      <c r="EH813" s="64"/>
      <c r="EI813" s="64"/>
      <c r="EJ813" s="70"/>
      <c r="EK813" s="70"/>
      <c r="EL813" s="70"/>
      <c r="EM813" s="70"/>
      <c r="EN813" s="70"/>
      <c r="EO813" s="36">
        <f t="shared" si="1930"/>
        <v>0</v>
      </c>
      <c r="EP813" s="36">
        <f t="shared" si="1931"/>
        <v>0</v>
      </c>
      <c r="EQ813" s="36">
        <f t="shared" si="1932"/>
        <v>0</v>
      </c>
      <c r="ER813" s="36">
        <f t="shared" si="1933"/>
        <v>0</v>
      </c>
      <c r="ES813" s="36">
        <f t="shared" si="1934"/>
        <v>0</v>
      </c>
      <c r="ET813" s="36">
        <f t="shared" si="1935"/>
        <v>0</v>
      </c>
      <c r="EU813" s="36">
        <f t="shared" si="1967"/>
        <v>0</v>
      </c>
      <c r="EV813" s="36">
        <f t="shared" si="1936"/>
        <v>0</v>
      </c>
      <c r="EW813" s="36">
        <f t="shared" si="1937"/>
        <v>0</v>
      </c>
      <c r="EX813" s="36">
        <f t="shared" si="1968"/>
        <v>0</v>
      </c>
      <c r="EY813" s="36">
        <f t="shared" si="1938"/>
        <v>0</v>
      </c>
      <c r="EZ813" s="36">
        <f t="shared" si="1939"/>
        <v>0</v>
      </c>
      <c r="FA813" s="36">
        <f t="shared" si="1940"/>
        <v>0</v>
      </c>
      <c r="FB813" s="36">
        <f t="shared" si="1941"/>
        <v>0</v>
      </c>
      <c r="FC813" s="36">
        <f t="shared" si="1969"/>
        <v>0</v>
      </c>
      <c r="FD813" s="36">
        <f t="shared" si="1942"/>
        <v>0</v>
      </c>
      <c r="FE813" s="36">
        <f t="shared" si="1943"/>
        <v>0</v>
      </c>
      <c r="FF813" s="36">
        <f t="shared" si="1970"/>
        <v>0</v>
      </c>
      <c r="FG813" s="36">
        <f t="shared" si="1944"/>
        <v>0</v>
      </c>
      <c r="FH813" s="36">
        <f t="shared" si="1945"/>
        <v>0</v>
      </c>
      <c r="FI813" s="36">
        <f t="shared" si="1946"/>
        <v>0</v>
      </c>
      <c r="FJ813" s="36">
        <f t="shared" ca="1" si="1947"/>
        <v>0</v>
      </c>
      <c r="FK813" s="36">
        <f t="shared" si="1948"/>
        <v>0</v>
      </c>
      <c r="FL813" s="36">
        <f t="shared" si="1949"/>
        <v>0</v>
      </c>
      <c r="FM813" s="36">
        <f t="shared" ca="1" si="1950"/>
        <v>0</v>
      </c>
      <c r="FN813" s="36">
        <f t="shared" ca="1" si="1972"/>
        <v>0</v>
      </c>
    </row>
    <row r="814" spans="2:170" x14ac:dyDescent="0.25">
      <c r="B814" s="2">
        <v>806</v>
      </c>
      <c r="C814" s="2">
        <f t="shared" si="1826"/>
        <v>68</v>
      </c>
      <c r="D814" s="2">
        <f t="shared" si="1975"/>
        <v>830</v>
      </c>
      <c r="E814" s="2">
        <f t="shared" si="1973"/>
        <v>70</v>
      </c>
      <c r="F814" s="189">
        <f t="shared" si="1977"/>
        <v>70249</v>
      </c>
      <c r="G814" s="2">
        <f t="shared" si="1976"/>
        <v>4</v>
      </c>
      <c r="H814" s="187">
        <f t="shared" si="1827"/>
        <v>101.75</v>
      </c>
      <c r="I814" s="186">
        <f t="shared" si="1974"/>
        <v>101</v>
      </c>
      <c r="J814" s="2">
        <f t="shared" si="1828"/>
        <v>0</v>
      </c>
      <c r="K814" s="2">
        <f t="shared" si="1829"/>
        <v>1</v>
      </c>
      <c r="L814">
        <f t="shared" si="1830"/>
        <v>2</v>
      </c>
      <c r="M814" s="190">
        <f t="shared" si="1951"/>
        <v>0.93</v>
      </c>
      <c r="N814">
        <f t="shared" si="1831"/>
        <v>1</v>
      </c>
      <c r="O814">
        <f t="shared" si="1832"/>
        <v>100</v>
      </c>
      <c r="P814" s="58">
        <f t="shared" si="1833"/>
        <v>4.1850000000000005</v>
      </c>
      <c r="Q814" s="106">
        <f t="shared" si="1834"/>
        <v>1</v>
      </c>
      <c r="R814" s="59">
        <f t="shared" si="1835"/>
        <v>1</v>
      </c>
      <c r="S814" s="32">
        <f t="shared" si="1952"/>
        <v>1</v>
      </c>
      <c r="T814">
        <f t="shared" si="1836"/>
        <v>1</v>
      </c>
      <c r="U814" s="32">
        <f t="shared" si="1953"/>
        <v>0.93</v>
      </c>
      <c r="V814">
        <f t="shared" si="1837"/>
        <v>1</v>
      </c>
      <c r="W814">
        <f t="shared" si="1838"/>
        <v>100</v>
      </c>
      <c r="X814" s="58">
        <f t="shared" si="1839"/>
        <v>1</v>
      </c>
      <c r="Y814" s="58">
        <f t="shared" si="1840"/>
        <v>1</v>
      </c>
      <c r="Z814" s="32">
        <f t="shared" si="1841"/>
        <v>1</v>
      </c>
      <c r="AA814" s="32">
        <f t="shared" si="1842"/>
        <v>1</v>
      </c>
      <c r="AB814" s="59">
        <f t="shared" si="1843"/>
        <v>4.9056245199999996E-3</v>
      </c>
      <c r="AC814" s="59">
        <f t="shared" si="1844"/>
        <v>4.9056245199999996E-3</v>
      </c>
      <c r="AD814">
        <f t="shared" si="1845"/>
        <v>1</v>
      </c>
      <c r="AE814" s="59">
        <f t="shared" si="1846"/>
        <v>4.9056245199999996E-3</v>
      </c>
      <c r="AF814" s="59">
        <f t="shared" si="1847"/>
        <v>4.1758461800000006E-3</v>
      </c>
      <c r="AG814" s="59">
        <f t="shared" si="1848"/>
        <v>4.1758461800000006E-3</v>
      </c>
      <c r="AH814">
        <f t="shared" si="1849"/>
        <v>1</v>
      </c>
      <c r="AI814" s="59">
        <f t="shared" si="1850"/>
        <v>4.1758461800000006E-3</v>
      </c>
      <c r="AJ814" s="59">
        <f t="shared" si="1851"/>
        <v>0</v>
      </c>
      <c r="AK814" s="59">
        <f t="shared" si="1852"/>
        <v>0</v>
      </c>
      <c r="AL814" s="59">
        <f t="shared" si="1853"/>
        <v>0</v>
      </c>
      <c r="AM814" s="12">
        <f t="shared" si="1954"/>
        <v>0</v>
      </c>
      <c r="AN814" s="12">
        <f t="shared" si="1955"/>
        <v>0</v>
      </c>
      <c r="AO814" s="66">
        <f t="shared" si="1854"/>
        <v>0</v>
      </c>
      <c r="AP814" s="66">
        <f t="shared" si="1855"/>
        <v>0</v>
      </c>
      <c r="AQ814" s="59">
        <f t="shared" si="1856"/>
        <v>0</v>
      </c>
      <c r="AR814" s="59">
        <f t="shared" si="1857"/>
        <v>0</v>
      </c>
      <c r="AS814" s="59">
        <f t="shared" si="1858"/>
        <v>0</v>
      </c>
      <c r="AT814" s="12">
        <f t="shared" si="1859"/>
        <v>0</v>
      </c>
      <c r="AU814" s="59">
        <f t="shared" si="1956"/>
        <v>0</v>
      </c>
      <c r="AV814" s="59">
        <f t="shared" si="1957"/>
        <v>0</v>
      </c>
      <c r="AW814" s="70">
        <f t="shared" si="1860"/>
        <v>0</v>
      </c>
      <c r="AX814" s="20">
        <f t="shared" si="1861"/>
        <v>200000</v>
      </c>
      <c r="AY814" s="20">
        <f t="shared" si="1862"/>
        <v>0</v>
      </c>
      <c r="AZ814" s="20">
        <f t="shared" si="1863"/>
        <v>0</v>
      </c>
      <c r="BA814" s="20">
        <f t="shared" si="1864"/>
        <v>200000</v>
      </c>
      <c r="BB814" s="36">
        <f t="shared" si="1865"/>
        <v>1</v>
      </c>
      <c r="BC814" s="36">
        <f t="shared" si="1866"/>
        <v>0</v>
      </c>
      <c r="BD814" s="80">
        <f t="shared" si="1867"/>
        <v>0</v>
      </c>
      <c r="BE814" s="36">
        <f t="shared" si="1868"/>
        <v>0</v>
      </c>
      <c r="BF814" s="36">
        <f t="shared" si="1869"/>
        <v>0</v>
      </c>
      <c r="BG814" s="36">
        <f t="shared" si="1870"/>
        <v>0</v>
      </c>
      <c r="BH814" s="36">
        <f t="shared" si="1871"/>
        <v>0</v>
      </c>
      <c r="BI814" s="36">
        <f t="shared" si="1872"/>
        <v>0</v>
      </c>
      <c r="BJ814" s="36">
        <f t="shared" si="1873"/>
        <v>0</v>
      </c>
      <c r="BK814" s="36">
        <f t="shared" si="1874"/>
        <v>0</v>
      </c>
      <c r="BL814" s="68">
        <f>IF(OR(AT814=0,E814&gt;ProjTerm),0,VLOOKUP(D814,'Life Events'!$AE$5:$AI$1206,5,FALSE))</f>
        <v>0</v>
      </c>
      <c r="BM814" s="93">
        <f t="shared" si="1875"/>
        <v>0</v>
      </c>
      <c r="BN814" s="93">
        <f t="shared" si="1876"/>
        <v>0</v>
      </c>
      <c r="BO814" s="36">
        <f t="shared" si="1877"/>
        <v>0</v>
      </c>
      <c r="BP814" s="36">
        <f t="shared" si="1878"/>
        <v>0</v>
      </c>
      <c r="BQ814" s="36">
        <f t="shared" si="1879"/>
        <v>0</v>
      </c>
      <c r="BR814" s="36">
        <f t="shared" si="1880"/>
        <v>154.78110000000001</v>
      </c>
      <c r="BS814" s="36">
        <f t="shared" si="1881"/>
        <v>0</v>
      </c>
      <c r="BT814" s="36">
        <f t="shared" si="1882"/>
        <v>0</v>
      </c>
      <c r="BU814" s="70" cm="1">
        <f t="array" ref="BU814">IF(AND(ActInt=1,$J814=0),INDEX(Tbl_FwdNom,$B814-IVP,MATCH(ValnDt,Tbl_FwdNom_Cols)),INDEX(Tbl_FwdNom,$B814,MATCH(StartDt,Tbl_FwdNom_Cols)))</f>
        <v>9.5734419030000009</v>
      </c>
      <c r="BV814" s="70" cm="1">
        <f t="array" ref="BV814">INDEX(Tbl_FwdReal,$B814,MATCH(StartDt,Tbl_FwdReal_Cols))</f>
        <v>3.327053883</v>
      </c>
      <c r="BW814" s="70" cm="1">
        <f t="array" ref="BW814">IF(RunType&lt;&gt;"OPN",INDEX(Tbl_FwdReal,$B814,MATCH(ValnDt,Tbl_FwdReal_Cols)),IF(AND($J814=0,ActInt=1),INDEX(Tbl_FwdReal,$B814-IVP,MATCH(ValnDt,Tbl_FwdReal_Cols)),-999))*$K814</f>
        <v>3.327053883</v>
      </c>
      <c r="BX814" s="70">
        <f t="shared" si="1883"/>
        <v>3.3270538830000002E-2</v>
      </c>
      <c r="BY814" s="70">
        <f t="shared" si="1958"/>
        <v>6.0452589958414515E-2</v>
      </c>
      <c r="BZ814" s="64">
        <f t="shared" si="1971"/>
        <v>4.9032977340794925E-3</v>
      </c>
      <c r="CA814" s="70" cm="1">
        <f t="array" ref="CA814">IF($J814=1,CA813*(1+INDEX(Tbl_CPI,$B814,MATCH(IF(RunType="OPN",StartDt,ValnDt),Tbl_CPI_Cols))),0)</f>
        <v>0</v>
      </c>
      <c r="CB814" s="70">
        <f t="shared" si="1959"/>
        <v>84.966964481524073</v>
      </c>
      <c r="CC814" s="70">
        <f t="shared" si="1960"/>
        <v>84.139664955126165</v>
      </c>
      <c r="CD814" s="36">
        <f t="shared" si="1884"/>
        <v>426.2375193851766</v>
      </c>
      <c r="CE814" s="36">
        <f t="shared" si="1885"/>
        <v>0</v>
      </c>
      <c r="CF814" s="36">
        <f t="shared" si="1886"/>
        <v>0</v>
      </c>
      <c r="CG814" s="36">
        <f t="shared" si="1887"/>
        <v>0</v>
      </c>
      <c r="CH814" s="36">
        <f t="shared" si="1888"/>
        <v>0</v>
      </c>
      <c r="CI814" s="36">
        <f t="shared" si="1889"/>
        <v>0</v>
      </c>
      <c r="CJ814" s="36">
        <f t="shared" si="1890"/>
        <v>0</v>
      </c>
      <c r="CK814" s="36">
        <f t="shared" si="1891"/>
        <v>0</v>
      </c>
      <c r="CL814" s="36">
        <f t="shared" si="1892"/>
        <v>0</v>
      </c>
      <c r="CM814" s="36">
        <f t="shared" si="1893"/>
        <v>0</v>
      </c>
      <c r="CN814" s="36">
        <f t="shared" si="1894"/>
        <v>0</v>
      </c>
      <c r="CO814" s="20">
        <f t="shared" si="1895"/>
        <v>120000</v>
      </c>
      <c r="CP814" s="20">
        <f t="shared" si="1896"/>
        <v>2</v>
      </c>
      <c r="CQ814" s="64" t="e">
        <f t="shared" si="1897"/>
        <v>#N/A</v>
      </c>
      <c r="CR814" s="64" t="e">
        <f t="shared" si="1898"/>
        <v>#N/A</v>
      </c>
      <c r="CS814" s="36" t="e">
        <f t="shared" si="1899"/>
        <v>#N/A</v>
      </c>
      <c r="CT814" s="36">
        <f t="shared" si="1900"/>
        <v>0</v>
      </c>
      <c r="CU814" s="36">
        <f t="shared" si="1901"/>
        <v>0</v>
      </c>
      <c r="CV814" s="36">
        <f t="shared" si="1961"/>
        <v>0</v>
      </c>
      <c r="CW814" s="36">
        <f t="shared" si="1902"/>
        <v>0</v>
      </c>
      <c r="CX814" s="36">
        <f t="shared" si="1903"/>
        <v>0</v>
      </c>
      <c r="CY814" s="36">
        <f t="shared" si="1904"/>
        <v>0</v>
      </c>
      <c r="CZ814" s="36">
        <f t="shared" si="1962"/>
        <v>0</v>
      </c>
      <c r="DA814" s="64">
        <f t="shared" si="1905"/>
        <v>7.6478331502882746E-3</v>
      </c>
      <c r="DB814" s="70">
        <f t="shared" si="1963"/>
        <v>0.99241021227984161</v>
      </c>
      <c r="DC814" s="70">
        <f>PRODUCT($DB$8:DB814)</f>
        <v>6.1285701284246154E-4</v>
      </c>
      <c r="DD814" s="36">
        <f t="shared" si="1906"/>
        <v>0</v>
      </c>
      <c r="DE814" s="36">
        <f t="shared" si="1907"/>
        <v>0</v>
      </c>
      <c r="DF814" s="36">
        <f t="shared" si="1908"/>
        <v>0</v>
      </c>
      <c r="DG814" s="36">
        <f t="shared" si="1909"/>
        <v>0</v>
      </c>
      <c r="DH814" s="36">
        <f t="shared" si="1910"/>
        <v>0</v>
      </c>
      <c r="DI814" s="36">
        <f t="shared" si="1911"/>
        <v>0</v>
      </c>
      <c r="DJ814" s="36">
        <f t="shared" si="1912"/>
        <v>0</v>
      </c>
      <c r="DK814" s="36">
        <f t="shared" si="1913"/>
        <v>0</v>
      </c>
      <c r="DL814" s="36">
        <f t="shared" si="1914"/>
        <v>0</v>
      </c>
      <c r="DM814" s="36">
        <f t="shared" si="1915"/>
        <v>0</v>
      </c>
      <c r="DN814" s="36">
        <f t="shared" ca="1" si="1964"/>
        <v>4.6137290849905055E-12</v>
      </c>
      <c r="DO814" s="64" cm="1">
        <f t="array" ref="DO814">IFERROR(INDEX(Tbl_FwdNom,$B814,MATCH(LIDt,Tbl_FwdNom_Cols,0)),0)</f>
        <v>7.8676199709999999</v>
      </c>
      <c r="DP814" s="64">
        <f t="shared" ca="1" si="1965"/>
        <v>7.806167726</v>
      </c>
      <c r="DQ814" s="64">
        <f t="shared" ca="1" si="1916"/>
        <v>6.2833819221779219E-3</v>
      </c>
      <c r="DR814" s="70">
        <f t="shared" ca="1" si="1917"/>
        <v>0.99375585244170928</v>
      </c>
      <c r="DS814" s="70">
        <f ca="1">PRODUCT($DR$8:DR814)</f>
        <v>2.0501216227452757E-3</v>
      </c>
      <c r="DT814" s="36">
        <f t="shared" ca="1" si="1918"/>
        <v>0</v>
      </c>
      <c r="DU814" s="36">
        <f t="shared" ca="1" si="1919"/>
        <v>0</v>
      </c>
      <c r="DV814" s="36">
        <f t="shared" ca="1" si="1920"/>
        <v>0</v>
      </c>
      <c r="DW814" s="36">
        <f t="shared" ca="1" si="1921"/>
        <v>0</v>
      </c>
      <c r="DX814" s="36">
        <f t="shared" ca="1" si="1922"/>
        <v>0</v>
      </c>
      <c r="DY814" s="36">
        <f t="shared" ca="1" si="1923"/>
        <v>0</v>
      </c>
      <c r="DZ814" s="36">
        <f t="shared" ca="1" si="1924"/>
        <v>0</v>
      </c>
      <c r="EA814" s="36">
        <f t="shared" ca="1" si="1925"/>
        <v>0</v>
      </c>
      <c r="EB814" s="36">
        <f t="shared" ca="1" si="1926"/>
        <v>0</v>
      </c>
      <c r="EC814" s="36">
        <f t="shared" ca="1" si="1927"/>
        <v>0</v>
      </c>
      <c r="ED814" s="36">
        <f t="shared" ca="1" si="1928"/>
        <v>0</v>
      </c>
      <c r="EE814" s="36">
        <f t="shared" ca="1" si="1966"/>
        <v>0</v>
      </c>
      <c r="EF814" s="36">
        <f t="shared" ca="1" si="1929"/>
        <v>0</v>
      </c>
      <c r="EG814" s="64"/>
      <c r="EH814" s="64"/>
      <c r="EI814" s="64"/>
      <c r="EJ814" s="70"/>
      <c r="EK814" s="70"/>
      <c r="EL814" s="70"/>
      <c r="EM814" s="70"/>
      <c r="EN814" s="70"/>
      <c r="EO814" s="36">
        <f t="shared" si="1930"/>
        <v>0</v>
      </c>
      <c r="EP814" s="36">
        <f t="shared" si="1931"/>
        <v>0</v>
      </c>
      <c r="EQ814" s="36">
        <f t="shared" si="1932"/>
        <v>0</v>
      </c>
      <c r="ER814" s="36">
        <f t="shared" si="1933"/>
        <v>0</v>
      </c>
      <c r="ES814" s="36">
        <f t="shared" si="1934"/>
        <v>0</v>
      </c>
      <c r="ET814" s="36">
        <f t="shared" si="1935"/>
        <v>0</v>
      </c>
      <c r="EU814" s="36">
        <f t="shared" si="1967"/>
        <v>0</v>
      </c>
      <c r="EV814" s="36">
        <f t="shared" si="1936"/>
        <v>0</v>
      </c>
      <c r="EW814" s="36">
        <f t="shared" si="1937"/>
        <v>0</v>
      </c>
      <c r="EX814" s="36">
        <f t="shared" si="1968"/>
        <v>0</v>
      </c>
      <c r="EY814" s="36">
        <f t="shared" si="1938"/>
        <v>0</v>
      </c>
      <c r="EZ814" s="36">
        <f t="shared" si="1939"/>
        <v>0</v>
      </c>
      <c r="FA814" s="36">
        <f t="shared" si="1940"/>
        <v>0</v>
      </c>
      <c r="FB814" s="36">
        <f t="shared" si="1941"/>
        <v>0</v>
      </c>
      <c r="FC814" s="36">
        <f t="shared" si="1969"/>
        <v>0</v>
      </c>
      <c r="FD814" s="36">
        <f t="shared" si="1942"/>
        <v>0</v>
      </c>
      <c r="FE814" s="36">
        <f t="shared" si="1943"/>
        <v>0</v>
      </c>
      <c r="FF814" s="36">
        <f t="shared" si="1970"/>
        <v>0</v>
      </c>
      <c r="FG814" s="36">
        <f t="shared" si="1944"/>
        <v>0</v>
      </c>
      <c r="FH814" s="36">
        <f t="shared" si="1945"/>
        <v>0</v>
      </c>
      <c r="FI814" s="36">
        <f t="shared" si="1946"/>
        <v>0</v>
      </c>
      <c r="FJ814" s="36">
        <f t="shared" ca="1" si="1947"/>
        <v>0</v>
      </c>
      <c r="FK814" s="36">
        <f t="shared" si="1948"/>
        <v>0</v>
      </c>
      <c r="FL814" s="36">
        <f t="shared" si="1949"/>
        <v>0</v>
      </c>
      <c r="FM814" s="36">
        <f t="shared" ca="1" si="1950"/>
        <v>0</v>
      </c>
      <c r="FN814" s="36">
        <f t="shared" ca="1" si="1972"/>
        <v>0</v>
      </c>
    </row>
    <row r="815" spans="2:170" x14ac:dyDescent="0.25">
      <c r="B815" s="2">
        <v>807</v>
      </c>
      <c r="C815" s="2">
        <f t="shared" si="1826"/>
        <v>68</v>
      </c>
      <c r="D815" s="2">
        <f t="shared" si="1975"/>
        <v>831</v>
      </c>
      <c r="E815" s="2">
        <f t="shared" si="1973"/>
        <v>70</v>
      </c>
      <c r="F815" s="189">
        <f t="shared" si="1977"/>
        <v>70280</v>
      </c>
      <c r="G815" s="2">
        <f t="shared" si="1976"/>
        <v>5</v>
      </c>
      <c r="H815" s="187">
        <f t="shared" si="1827"/>
        <v>101.83333333333334</v>
      </c>
      <c r="I815" s="186">
        <f t="shared" si="1974"/>
        <v>101</v>
      </c>
      <c r="J815" s="2">
        <f t="shared" si="1828"/>
        <v>0</v>
      </c>
      <c r="K815" s="2">
        <f t="shared" si="1829"/>
        <v>1</v>
      </c>
      <c r="L815">
        <f t="shared" si="1830"/>
        <v>2</v>
      </c>
      <c r="M815" s="190">
        <f t="shared" si="1951"/>
        <v>0.93</v>
      </c>
      <c r="N815">
        <f t="shared" si="1831"/>
        <v>1</v>
      </c>
      <c r="O815">
        <f t="shared" si="1832"/>
        <v>100</v>
      </c>
      <c r="P815" s="58">
        <f t="shared" si="1833"/>
        <v>4.1850000000000005</v>
      </c>
      <c r="Q815" s="106">
        <f t="shared" si="1834"/>
        <v>1</v>
      </c>
      <c r="R815" s="59">
        <f t="shared" si="1835"/>
        <v>1</v>
      </c>
      <c r="S815" s="32">
        <f t="shared" si="1952"/>
        <v>1</v>
      </c>
      <c r="T815">
        <f t="shared" si="1836"/>
        <v>1</v>
      </c>
      <c r="U815" s="32">
        <f t="shared" si="1953"/>
        <v>0.93</v>
      </c>
      <c r="V815">
        <f t="shared" si="1837"/>
        <v>1</v>
      </c>
      <c r="W815">
        <f t="shared" si="1838"/>
        <v>100</v>
      </c>
      <c r="X815" s="58">
        <f t="shared" si="1839"/>
        <v>1</v>
      </c>
      <c r="Y815" s="58">
        <f t="shared" si="1840"/>
        <v>1</v>
      </c>
      <c r="Z815" s="32">
        <f t="shared" si="1841"/>
        <v>1</v>
      </c>
      <c r="AA815" s="32">
        <f t="shared" si="1842"/>
        <v>1</v>
      </c>
      <c r="AB815" s="59">
        <f t="shared" si="1843"/>
        <v>4.9056245199999996E-3</v>
      </c>
      <c r="AC815" s="59">
        <f t="shared" si="1844"/>
        <v>4.9056245199999996E-3</v>
      </c>
      <c r="AD815">
        <f t="shared" si="1845"/>
        <v>1</v>
      </c>
      <c r="AE815" s="59">
        <f t="shared" si="1846"/>
        <v>4.9056245199999996E-3</v>
      </c>
      <c r="AF815" s="59">
        <f t="shared" si="1847"/>
        <v>4.1758461800000006E-3</v>
      </c>
      <c r="AG815" s="59">
        <f t="shared" si="1848"/>
        <v>4.1758461800000006E-3</v>
      </c>
      <c r="AH815">
        <f t="shared" si="1849"/>
        <v>1</v>
      </c>
      <c r="AI815" s="59">
        <f t="shared" si="1850"/>
        <v>4.1758461800000006E-3</v>
      </c>
      <c r="AJ815" s="59">
        <f t="shared" si="1851"/>
        <v>0</v>
      </c>
      <c r="AK815" s="59">
        <f t="shared" si="1852"/>
        <v>0</v>
      </c>
      <c r="AL815" s="59">
        <f t="shared" si="1853"/>
        <v>0</v>
      </c>
      <c r="AM815" s="12">
        <f t="shared" si="1954"/>
        <v>0</v>
      </c>
      <c r="AN815" s="12">
        <f t="shared" si="1955"/>
        <v>0</v>
      </c>
      <c r="AO815" s="66">
        <f t="shared" si="1854"/>
        <v>0</v>
      </c>
      <c r="AP815" s="66">
        <f t="shared" si="1855"/>
        <v>0</v>
      </c>
      <c r="AQ815" s="59">
        <f t="shared" si="1856"/>
        <v>0</v>
      </c>
      <c r="AR815" s="59">
        <f t="shared" si="1857"/>
        <v>0</v>
      </c>
      <c r="AS815" s="59">
        <f t="shared" si="1858"/>
        <v>0</v>
      </c>
      <c r="AT815" s="12">
        <f t="shared" si="1859"/>
        <v>0</v>
      </c>
      <c r="AU815" s="59">
        <f t="shared" si="1956"/>
        <v>0</v>
      </c>
      <c r="AV815" s="59">
        <f t="shared" si="1957"/>
        <v>0</v>
      </c>
      <c r="AW815" s="70">
        <f t="shared" si="1860"/>
        <v>0</v>
      </c>
      <c r="AX815" s="20">
        <f t="shared" si="1861"/>
        <v>200000</v>
      </c>
      <c r="AY815" s="20">
        <f t="shared" si="1862"/>
        <v>0</v>
      </c>
      <c r="AZ815" s="20">
        <f t="shared" si="1863"/>
        <v>0</v>
      </c>
      <c r="BA815" s="20">
        <f t="shared" si="1864"/>
        <v>200000</v>
      </c>
      <c r="BB815" s="36">
        <f t="shared" si="1865"/>
        <v>1</v>
      </c>
      <c r="BC815" s="36">
        <f t="shared" si="1866"/>
        <v>0</v>
      </c>
      <c r="BD815" s="80">
        <f t="shared" si="1867"/>
        <v>0</v>
      </c>
      <c r="BE815" s="36">
        <f t="shared" si="1868"/>
        <v>0</v>
      </c>
      <c r="BF815" s="36">
        <f t="shared" si="1869"/>
        <v>0</v>
      </c>
      <c r="BG815" s="36">
        <f t="shared" si="1870"/>
        <v>0</v>
      </c>
      <c r="BH815" s="36">
        <f t="shared" si="1871"/>
        <v>0</v>
      </c>
      <c r="BI815" s="36">
        <f t="shared" si="1872"/>
        <v>0</v>
      </c>
      <c r="BJ815" s="36">
        <f t="shared" si="1873"/>
        <v>0</v>
      </c>
      <c r="BK815" s="36">
        <f t="shared" si="1874"/>
        <v>0</v>
      </c>
      <c r="BL815" s="68">
        <f>IF(OR(AT815=0,E815&gt;ProjTerm),0,VLOOKUP(D815,'Life Events'!$AE$5:$AI$1206,5,FALSE))</f>
        <v>0</v>
      </c>
      <c r="BM815" s="93">
        <f t="shared" si="1875"/>
        <v>0</v>
      </c>
      <c r="BN815" s="93">
        <f t="shared" si="1876"/>
        <v>0</v>
      </c>
      <c r="BO815" s="36">
        <f t="shared" si="1877"/>
        <v>0</v>
      </c>
      <c r="BP815" s="36">
        <f t="shared" si="1878"/>
        <v>0</v>
      </c>
      <c r="BQ815" s="36">
        <f t="shared" si="1879"/>
        <v>0</v>
      </c>
      <c r="BR815" s="36">
        <f t="shared" si="1880"/>
        <v>154.78110000000001</v>
      </c>
      <c r="BS815" s="36">
        <f t="shared" si="1881"/>
        <v>0</v>
      </c>
      <c r="BT815" s="36">
        <f t="shared" si="1882"/>
        <v>0</v>
      </c>
      <c r="BU815" s="70" cm="1">
        <f t="array" ref="BU815">IF(AND(ActInt=1,$J815=0),INDEX(Tbl_FwdNom,$B815-IVP,MATCH(ValnDt,Tbl_FwdNom_Cols)),INDEX(Tbl_FwdNom,$B815,MATCH(StartDt,Tbl_FwdNom_Cols)))</f>
        <v>9.5674924610000005</v>
      </c>
      <c r="BV815" s="70" cm="1">
        <f t="array" ref="BV815">INDEX(Tbl_FwdReal,$B815,MATCH(StartDt,Tbl_FwdReal_Cols))</f>
        <v>3.3236755910000002</v>
      </c>
      <c r="BW815" s="70" cm="1">
        <f t="array" ref="BW815">IF(RunType&lt;&gt;"OPN",INDEX(Tbl_FwdReal,$B815,MATCH(ValnDt,Tbl_FwdReal_Cols)),IF(AND($J815=0,ActInt=1),INDEX(Tbl_FwdReal,$B815-IVP,MATCH(ValnDt,Tbl_FwdReal_Cols)),-999))*$K815</f>
        <v>3.3236755910000002</v>
      </c>
      <c r="BX815" s="70">
        <f t="shared" si="1883"/>
        <v>3.3236755909999999E-2</v>
      </c>
      <c r="BY815" s="70">
        <f t="shared" si="1958"/>
        <v>6.0429682106119875E-2</v>
      </c>
      <c r="BZ815" s="64">
        <f t="shared" si="1971"/>
        <v>4.9014887262670559E-3</v>
      </c>
      <c r="CA815" s="70" cm="1">
        <f t="array" ref="CA815">IF($J815=1,CA814*(1+INDEX(Tbl_CPI,$B815,MATCH(IF(RunType="OPN",StartDt,ValnDt),Tbl_CPI_Cols))),0)</f>
        <v>0</v>
      </c>
      <c r="CB815" s="70">
        <f t="shared" si="1959"/>
        <v>85.3834291000354</v>
      </c>
      <c r="CC815" s="70">
        <f t="shared" si="1960"/>
        <v>84.139664955126165</v>
      </c>
      <c r="CD815" s="36">
        <f t="shared" si="1884"/>
        <v>426.2375193851766</v>
      </c>
      <c r="CE815" s="36">
        <f t="shared" si="1885"/>
        <v>0</v>
      </c>
      <c r="CF815" s="36">
        <f t="shared" si="1886"/>
        <v>0</v>
      </c>
      <c r="CG815" s="36">
        <f t="shared" si="1887"/>
        <v>0</v>
      </c>
      <c r="CH815" s="36">
        <f t="shared" si="1888"/>
        <v>0</v>
      </c>
      <c r="CI815" s="36">
        <f t="shared" si="1889"/>
        <v>0</v>
      </c>
      <c r="CJ815" s="36">
        <f t="shared" si="1890"/>
        <v>0</v>
      </c>
      <c r="CK815" s="36">
        <f t="shared" si="1891"/>
        <v>0</v>
      </c>
      <c r="CL815" s="36">
        <f t="shared" si="1892"/>
        <v>0</v>
      </c>
      <c r="CM815" s="36">
        <f t="shared" si="1893"/>
        <v>0</v>
      </c>
      <c r="CN815" s="36">
        <f t="shared" si="1894"/>
        <v>0</v>
      </c>
      <c r="CO815" s="20">
        <f t="shared" si="1895"/>
        <v>120000</v>
      </c>
      <c r="CP815" s="20">
        <f t="shared" si="1896"/>
        <v>2</v>
      </c>
      <c r="CQ815" s="64" t="e">
        <f t="shared" si="1897"/>
        <v>#N/A</v>
      </c>
      <c r="CR815" s="64" t="e">
        <f t="shared" si="1898"/>
        <v>#N/A</v>
      </c>
      <c r="CS815" s="36" t="e">
        <f t="shared" si="1899"/>
        <v>#N/A</v>
      </c>
      <c r="CT815" s="36">
        <f t="shared" si="1900"/>
        <v>0</v>
      </c>
      <c r="CU815" s="36">
        <f t="shared" si="1901"/>
        <v>0</v>
      </c>
      <c r="CV815" s="36">
        <f t="shared" si="1961"/>
        <v>0</v>
      </c>
      <c r="CW815" s="36">
        <f t="shared" si="1902"/>
        <v>0</v>
      </c>
      <c r="CX815" s="36">
        <f t="shared" si="1903"/>
        <v>0</v>
      </c>
      <c r="CY815" s="36">
        <f t="shared" si="1904"/>
        <v>0</v>
      </c>
      <c r="CZ815" s="36">
        <f t="shared" si="1962"/>
        <v>0</v>
      </c>
      <c r="DA815" s="64">
        <f t="shared" si="1905"/>
        <v>7.6432737337681633E-3</v>
      </c>
      <c r="DB815" s="70">
        <f t="shared" si="1963"/>
        <v>0.99241470276931798</v>
      </c>
      <c r="DC815" s="70">
        <f>PRODUCT($DB$8:DB815)</f>
        <v>6.0820831024014353E-4</v>
      </c>
      <c r="DD815" s="36">
        <f t="shared" si="1906"/>
        <v>0</v>
      </c>
      <c r="DE815" s="36">
        <f t="shared" si="1907"/>
        <v>0</v>
      </c>
      <c r="DF815" s="36">
        <f t="shared" si="1908"/>
        <v>0</v>
      </c>
      <c r="DG815" s="36">
        <f t="shared" si="1909"/>
        <v>0</v>
      </c>
      <c r="DH815" s="36">
        <f t="shared" si="1910"/>
        <v>0</v>
      </c>
      <c r="DI815" s="36">
        <f t="shared" si="1911"/>
        <v>0</v>
      </c>
      <c r="DJ815" s="36">
        <f t="shared" si="1912"/>
        <v>0</v>
      </c>
      <c r="DK815" s="36">
        <f t="shared" si="1913"/>
        <v>0</v>
      </c>
      <c r="DL815" s="36">
        <f t="shared" si="1914"/>
        <v>0</v>
      </c>
      <c r="DM815" s="36">
        <f t="shared" si="1915"/>
        <v>0</v>
      </c>
      <c r="DN815" s="36">
        <f t="shared" ca="1" si="1964"/>
        <v>4.6137290849905055E-12</v>
      </c>
      <c r="DO815" s="64" cm="1">
        <f t="array" ref="DO815">IFERROR(INDEX(Tbl_FwdNom,$B815,MATCH(LIDt,Tbl_FwdNom_Cols,0)),0)</f>
        <v>7.8659124909999996</v>
      </c>
      <c r="DP815" s="64">
        <f t="shared" ca="1" si="1965"/>
        <v>7.8044612190000002</v>
      </c>
      <c r="DQ815" s="64">
        <f t="shared" ca="1" si="1916"/>
        <v>6.2820545073289935E-3</v>
      </c>
      <c r="DR815" s="70">
        <f t="shared" ca="1" si="1917"/>
        <v>0.9937571633328941</v>
      </c>
      <c r="DS815" s="70">
        <f ca="1">PRODUCT($DR$8:DR815)</f>
        <v>2.037323048306775E-3</v>
      </c>
      <c r="DT815" s="36">
        <f t="shared" ca="1" si="1918"/>
        <v>0</v>
      </c>
      <c r="DU815" s="36">
        <f t="shared" ca="1" si="1919"/>
        <v>0</v>
      </c>
      <c r="DV815" s="36">
        <f t="shared" ca="1" si="1920"/>
        <v>0</v>
      </c>
      <c r="DW815" s="36">
        <f t="shared" ca="1" si="1921"/>
        <v>0</v>
      </c>
      <c r="DX815" s="36">
        <f t="shared" ca="1" si="1922"/>
        <v>0</v>
      </c>
      <c r="DY815" s="36">
        <f t="shared" ca="1" si="1923"/>
        <v>0</v>
      </c>
      <c r="DZ815" s="36">
        <f t="shared" ca="1" si="1924"/>
        <v>0</v>
      </c>
      <c r="EA815" s="36">
        <f t="shared" ca="1" si="1925"/>
        <v>0</v>
      </c>
      <c r="EB815" s="36">
        <f t="shared" ca="1" si="1926"/>
        <v>0</v>
      </c>
      <c r="EC815" s="36">
        <f t="shared" ca="1" si="1927"/>
        <v>0</v>
      </c>
      <c r="ED815" s="36">
        <f t="shared" ca="1" si="1928"/>
        <v>0</v>
      </c>
      <c r="EE815" s="36">
        <f t="shared" ca="1" si="1966"/>
        <v>0</v>
      </c>
      <c r="EF815" s="36">
        <f t="shared" ca="1" si="1929"/>
        <v>0</v>
      </c>
      <c r="EG815" s="64"/>
      <c r="EH815" s="64"/>
      <c r="EI815" s="64"/>
      <c r="EJ815" s="70"/>
      <c r="EK815" s="70"/>
      <c r="EL815" s="70"/>
      <c r="EM815" s="70"/>
      <c r="EN815" s="70"/>
      <c r="EO815" s="36">
        <f t="shared" si="1930"/>
        <v>0</v>
      </c>
      <c r="EP815" s="36">
        <f t="shared" si="1931"/>
        <v>0</v>
      </c>
      <c r="EQ815" s="36">
        <f t="shared" si="1932"/>
        <v>0</v>
      </c>
      <c r="ER815" s="36">
        <f t="shared" si="1933"/>
        <v>0</v>
      </c>
      <c r="ES815" s="36">
        <f t="shared" si="1934"/>
        <v>0</v>
      </c>
      <c r="ET815" s="36">
        <f t="shared" si="1935"/>
        <v>0</v>
      </c>
      <c r="EU815" s="36">
        <f t="shared" si="1967"/>
        <v>0</v>
      </c>
      <c r="EV815" s="36">
        <f t="shared" si="1936"/>
        <v>0</v>
      </c>
      <c r="EW815" s="36">
        <f t="shared" si="1937"/>
        <v>0</v>
      </c>
      <c r="EX815" s="36">
        <f t="shared" si="1968"/>
        <v>0</v>
      </c>
      <c r="EY815" s="36">
        <f t="shared" si="1938"/>
        <v>0</v>
      </c>
      <c r="EZ815" s="36">
        <f t="shared" si="1939"/>
        <v>0</v>
      </c>
      <c r="FA815" s="36">
        <f t="shared" si="1940"/>
        <v>0</v>
      </c>
      <c r="FB815" s="36">
        <f t="shared" si="1941"/>
        <v>0</v>
      </c>
      <c r="FC815" s="36">
        <f t="shared" si="1969"/>
        <v>0</v>
      </c>
      <c r="FD815" s="36">
        <f t="shared" si="1942"/>
        <v>0</v>
      </c>
      <c r="FE815" s="36">
        <f t="shared" si="1943"/>
        <v>0</v>
      </c>
      <c r="FF815" s="36">
        <f t="shared" si="1970"/>
        <v>0</v>
      </c>
      <c r="FG815" s="36">
        <f t="shared" si="1944"/>
        <v>0</v>
      </c>
      <c r="FH815" s="36">
        <f t="shared" si="1945"/>
        <v>0</v>
      </c>
      <c r="FI815" s="36">
        <f t="shared" si="1946"/>
        <v>0</v>
      </c>
      <c r="FJ815" s="36">
        <f t="shared" ca="1" si="1947"/>
        <v>0</v>
      </c>
      <c r="FK815" s="36">
        <f t="shared" si="1948"/>
        <v>0</v>
      </c>
      <c r="FL815" s="36">
        <f t="shared" si="1949"/>
        <v>0</v>
      </c>
      <c r="FM815" s="36">
        <f t="shared" ca="1" si="1950"/>
        <v>0</v>
      </c>
      <c r="FN815" s="36">
        <f t="shared" ca="1" si="1972"/>
        <v>0</v>
      </c>
    </row>
    <row r="816" spans="2:170" x14ac:dyDescent="0.25">
      <c r="B816" s="2">
        <v>808</v>
      </c>
      <c r="C816" s="2">
        <f t="shared" si="1826"/>
        <v>68</v>
      </c>
      <c r="D816" s="2">
        <f t="shared" si="1975"/>
        <v>832</v>
      </c>
      <c r="E816" s="2">
        <f t="shared" si="1973"/>
        <v>70</v>
      </c>
      <c r="F816" s="189">
        <f t="shared" si="1977"/>
        <v>70310</v>
      </c>
      <c r="G816" s="2">
        <f t="shared" si="1976"/>
        <v>6</v>
      </c>
      <c r="H816" s="187">
        <f t="shared" si="1827"/>
        <v>101.91666666666666</v>
      </c>
      <c r="I816" s="186">
        <f t="shared" si="1974"/>
        <v>101</v>
      </c>
      <c r="J816" s="2">
        <f t="shared" si="1828"/>
        <v>0</v>
      </c>
      <c r="K816" s="2">
        <f t="shared" si="1829"/>
        <v>1</v>
      </c>
      <c r="L816">
        <f t="shared" si="1830"/>
        <v>2</v>
      </c>
      <c r="M816" s="190">
        <f t="shared" si="1951"/>
        <v>0.93</v>
      </c>
      <c r="N816">
        <f t="shared" si="1831"/>
        <v>1</v>
      </c>
      <c r="O816">
        <f t="shared" si="1832"/>
        <v>100</v>
      </c>
      <c r="P816" s="58">
        <f t="shared" si="1833"/>
        <v>4.1850000000000005</v>
      </c>
      <c r="Q816" s="106">
        <f t="shared" si="1834"/>
        <v>1</v>
      </c>
      <c r="R816" s="59">
        <f t="shared" si="1835"/>
        <v>1</v>
      </c>
      <c r="S816" s="32">
        <f t="shared" si="1952"/>
        <v>1</v>
      </c>
      <c r="T816">
        <f t="shared" si="1836"/>
        <v>1</v>
      </c>
      <c r="U816" s="32">
        <f t="shared" si="1953"/>
        <v>0.93</v>
      </c>
      <c r="V816">
        <f t="shared" si="1837"/>
        <v>1</v>
      </c>
      <c r="W816">
        <f t="shared" si="1838"/>
        <v>100</v>
      </c>
      <c r="X816" s="58">
        <f t="shared" si="1839"/>
        <v>1</v>
      </c>
      <c r="Y816" s="58">
        <f t="shared" si="1840"/>
        <v>1</v>
      </c>
      <c r="Z816" s="32">
        <f t="shared" si="1841"/>
        <v>1</v>
      </c>
      <c r="AA816" s="32">
        <f t="shared" si="1842"/>
        <v>1</v>
      </c>
      <c r="AB816" s="59">
        <f t="shared" si="1843"/>
        <v>4.9056245199999996E-3</v>
      </c>
      <c r="AC816" s="59">
        <f t="shared" si="1844"/>
        <v>4.9056245199999996E-3</v>
      </c>
      <c r="AD816">
        <f t="shared" si="1845"/>
        <v>1</v>
      </c>
      <c r="AE816" s="59">
        <f t="shared" si="1846"/>
        <v>4.9056245199999996E-3</v>
      </c>
      <c r="AF816" s="59">
        <f t="shared" si="1847"/>
        <v>4.1758461800000006E-3</v>
      </c>
      <c r="AG816" s="59">
        <f t="shared" si="1848"/>
        <v>4.1758461800000006E-3</v>
      </c>
      <c r="AH816">
        <f t="shared" si="1849"/>
        <v>1</v>
      </c>
      <c r="AI816" s="59">
        <f t="shared" si="1850"/>
        <v>4.1758461800000006E-3</v>
      </c>
      <c r="AJ816" s="59">
        <f t="shared" si="1851"/>
        <v>0</v>
      </c>
      <c r="AK816" s="59">
        <f t="shared" si="1852"/>
        <v>0</v>
      </c>
      <c r="AL816" s="59">
        <f t="shared" si="1853"/>
        <v>0</v>
      </c>
      <c r="AM816" s="12">
        <f t="shared" si="1954"/>
        <v>0</v>
      </c>
      <c r="AN816" s="12">
        <f t="shared" si="1955"/>
        <v>0</v>
      </c>
      <c r="AO816" s="66">
        <f t="shared" si="1854"/>
        <v>0</v>
      </c>
      <c r="AP816" s="66">
        <f t="shared" si="1855"/>
        <v>0</v>
      </c>
      <c r="AQ816" s="59">
        <f t="shared" si="1856"/>
        <v>0</v>
      </c>
      <c r="AR816" s="59">
        <f t="shared" si="1857"/>
        <v>0</v>
      </c>
      <c r="AS816" s="59">
        <f t="shared" si="1858"/>
        <v>0</v>
      </c>
      <c r="AT816" s="12">
        <f t="shared" si="1859"/>
        <v>0</v>
      </c>
      <c r="AU816" s="59">
        <f t="shared" si="1956"/>
        <v>0</v>
      </c>
      <c r="AV816" s="59">
        <f t="shared" si="1957"/>
        <v>0</v>
      </c>
      <c r="AW816" s="70">
        <f t="shared" si="1860"/>
        <v>0</v>
      </c>
      <c r="AX816" s="20">
        <f t="shared" si="1861"/>
        <v>200000</v>
      </c>
      <c r="AY816" s="20">
        <f t="shared" si="1862"/>
        <v>0</v>
      </c>
      <c r="AZ816" s="20">
        <f t="shared" si="1863"/>
        <v>0</v>
      </c>
      <c r="BA816" s="20">
        <f t="shared" si="1864"/>
        <v>200000</v>
      </c>
      <c r="BB816" s="36">
        <f t="shared" si="1865"/>
        <v>1</v>
      </c>
      <c r="BC816" s="36">
        <f t="shared" si="1866"/>
        <v>0</v>
      </c>
      <c r="BD816" s="80">
        <f t="shared" si="1867"/>
        <v>0</v>
      </c>
      <c r="BE816" s="36">
        <f t="shared" si="1868"/>
        <v>0</v>
      </c>
      <c r="BF816" s="36">
        <f t="shared" si="1869"/>
        <v>0</v>
      </c>
      <c r="BG816" s="36">
        <f t="shared" si="1870"/>
        <v>0</v>
      </c>
      <c r="BH816" s="36">
        <f t="shared" si="1871"/>
        <v>0</v>
      </c>
      <c r="BI816" s="36">
        <f t="shared" si="1872"/>
        <v>0</v>
      </c>
      <c r="BJ816" s="36">
        <f t="shared" si="1873"/>
        <v>0</v>
      </c>
      <c r="BK816" s="36">
        <f t="shared" si="1874"/>
        <v>0</v>
      </c>
      <c r="BL816" s="68">
        <f>IF(OR(AT816=0,E816&gt;ProjTerm),0,VLOOKUP(D816,'Life Events'!$AE$5:$AI$1206,5,FALSE))</f>
        <v>0</v>
      </c>
      <c r="BM816" s="93">
        <f t="shared" si="1875"/>
        <v>0</v>
      </c>
      <c r="BN816" s="93">
        <f t="shared" si="1876"/>
        <v>0</v>
      </c>
      <c r="BO816" s="36">
        <f t="shared" si="1877"/>
        <v>0</v>
      </c>
      <c r="BP816" s="36">
        <f t="shared" si="1878"/>
        <v>0</v>
      </c>
      <c r="BQ816" s="36">
        <f t="shared" si="1879"/>
        <v>0</v>
      </c>
      <c r="BR816" s="36">
        <f t="shared" si="1880"/>
        <v>154.78110000000001</v>
      </c>
      <c r="BS816" s="36">
        <f t="shared" si="1881"/>
        <v>0</v>
      </c>
      <c r="BT816" s="36">
        <f t="shared" si="1882"/>
        <v>0</v>
      </c>
      <c r="BU816" s="70" cm="1">
        <f t="array" ref="BU816">IF(AND(ActInt=1,$J816=0),INDEX(Tbl_FwdNom,$B816-IVP,MATCH(ValnDt,Tbl_FwdNom_Cols)),INDEX(Tbl_FwdNom,$B816,MATCH(StartDt,Tbl_FwdNom_Cols)))</f>
        <v>9.5615433430000003</v>
      </c>
      <c r="BV816" s="70" cm="1">
        <f t="array" ref="BV816">INDEX(Tbl_FwdReal,$B816,MATCH(StartDt,Tbl_FwdReal_Cols))</f>
        <v>3.3202974099999998</v>
      </c>
      <c r="BW816" s="70" cm="1">
        <f t="array" ref="BW816">IF(RunType&lt;&gt;"OPN",INDEX(Tbl_FwdReal,$B816,MATCH(ValnDt,Tbl_FwdReal_Cols)),IF(AND($J816=0,ActInt=1),INDEX(Tbl_FwdReal,$B816-IVP,MATCH(ValnDt,Tbl_FwdReal_Cols)),-999))*$K816</f>
        <v>3.3202974099999998</v>
      </c>
      <c r="BX816" s="70">
        <f t="shared" si="1883"/>
        <v>3.3202974099999998E-2</v>
      </c>
      <c r="BY816" s="70">
        <f t="shared" si="1958"/>
        <v>6.0406774752430392E-2</v>
      </c>
      <c r="BZ816" s="64">
        <f t="shared" si="1971"/>
        <v>4.899679722007555E-3</v>
      </c>
      <c r="CA816" s="70" cm="1">
        <f t="array" ref="CA816">IF($J816=1,CA815*(1+INDEX(Tbl_CPI,$B816,MATCH(IF(RunType="OPN",StartDt,ValnDt),Tbl_CPI_Cols))),0)</f>
        <v>0</v>
      </c>
      <c r="CB816" s="70">
        <f t="shared" si="1959"/>
        <v>85.801780556192313</v>
      </c>
      <c r="CC816" s="70">
        <f t="shared" si="1960"/>
        <v>84.139664955126165</v>
      </c>
      <c r="CD816" s="36">
        <f t="shared" si="1884"/>
        <v>426.2375193851766</v>
      </c>
      <c r="CE816" s="36">
        <f t="shared" si="1885"/>
        <v>0</v>
      </c>
      <c r="CF816" s="36">
        <f t="shared" si="1886"/>
        <v>0</v>
      </c>
      <c r="CG816" s="36">
        <f t="shared" si="1887"/>
        <v>0</v>
      </c>
      <c r="CH816" s="36">
        <f t="shared" si="1888"/>
        <v>0</v>
      </c>
      <c r="CI816" s="36">
        <f t="shared" si="1889"/>
        <v>0</v>
      </c>
      <c r="CJ816" s="36">
        <f t="shared" si="1890"/>
        <v>0</v>
      </c>
      <c r="CK816" s="36">
        <f t="shared" si="1891"/>
        <v>0</v>
      </c>
      <c r="CL816" s="36">
        <f t="shared" si="1892"/>
        <v>0</v>
      </c>
      <c r="CM816" s="36">
        <f t="shared" si="1893"/>
        <v>0</v>
      </c>
      <c r="CN816" s="36">
        <f t="shared" si="1894"/>
        <v>0</v>
      </c>
      <c r="CO816" s="20">
        <f t="shared" si="1895"/>
        <v>120000</v>
      </c>
      <c r="CP816" s="20">
        <f t="shared" si="1896"/>
        <v>2</v>
      </c>
      <c r="CQ816" s="64" t="e">
        <f t="shared" si="1897"/>
        <v>#N/A</v>
      </c>
      <c r="CR816" s="64" t="e">
        <f t="shared" si="1898"/>
        <v>#N/A</v>
      </c>
      <c r="CS816" s="36" t="e">
        <f t="shared" si="1899"/>
        <v>#N/A</v>
      </c>
      <c r="CT816" s="36">
        <f t="shared" si="1900"/>
        <v>0</v>
      </c>
      <c r="CU816" s="36">
        <f t="shared" si="1901"/>
        <v>0</v>
      </c>
      <c r="CV816" s="36">
        <f t="shared" si="1961"/>
        <v>0</v>
      </c>
      <c r="CW816" s="36">
        <f t="shared" si="1902"/>
        <v>0</v>
      </c>
      <c r="CX816" s="36">
        <f t="shared" si="1903"/>
        <v>0</v>
      </c>
      <c r="CY816" s="36">
        <f t="shared" si="1904"/>
        <v>0</v>
      </c>
      <c r="CZ816" s="36">
        <f t="shared" si="1962"/>
        <v>0</v>
      </c>
      <c r="DA816" s="64">
        <f t="shared" si="1905"/>
        <v>7.6387143386196232E-3</v>
      </c>
      <c r="DB816" s="70">
        <f t="shared" si="1963"/>
        <v>0.99241919327838313</v>
      </c>
      <c r="DC816" s="70">
        <f>PRODUCT($DB$8:DB816)</f>
        <v>6.0359760059373185E-4</v>
      </c>
      <c r="DD816" s="36">
        <f t="shared" si="1906"/>
        <v>0</v>
      </c>
      <c r="DE816" s="36">
        <f t="shared" si="1907"/>
        <v>0</v>
      </c>
      <c r="DF816" s="36">
        <f t="shared" si="1908"/>
        <v>0</v>
      </c>
      <c r="DG816" s="36">
        <f t="shared" si="1909"/>
        <v>0</v>
      </c>
      <c r="DH816" s="36">
        <f t="shared" si="1910"/>
        <v>0</v>
      </c>
      <c r="DI816" s="36">
        <f t="shared" si="1911"/>
        <v>0</v>
      </c>
      <c r="DJ816" s="36">
        <f t="shared" si="1912"/>
        <v>0</v>
      </c>
      <c r="DK816" s="36">
        <f t="shared" si="1913"/>
        <v>0</v>
      </c>
      <c r="DL816" s="36">
        <f t="shared" si="1914"/>
        <v>0</v>
      </c>
      <c r="DM816" s="36">
        <f t="shared" si="1915"/>
        <v>0</v>
      </c>
      <c r="DN816" s="36">
        <f t="shared" ca="1" si="1964"/>
        <v>4.6137290849905055E-12</v>
      </c>
      <c r="DO816" s="64" cm="1">
        <f t="array" ref="DO816">IFERROR(INDEX(Tbl_FwdNom,$B816,MATCH(LIDt,Tbl_FwdNom_Cols,0)),0)</f>
        <v>7.8642050389999998</v>
      </c>
      <c r="DP816" s="64">
        <f t="shared" ca="1" si="1965"/>
        <v>7.8027547390000001</v>
      </c>
      <c r="DQ816" s="64">
        <f t="shared" ca="1" si="1916"/>
        <v>6.2807270942211169E-3</v>
      </c>
      <c r="DR816" s="70">
        <f t="shared" ca="1" si="1917"/>
        <v>0.99375847422581809</v>
      </c>
      <c r="DS816" s="70">
        <f ca="1">PRODUCT($DR$8:DR816)</f>
        <v>2.0246070439904336E-3</v>
      </c>
      <c r="DT816" s="36">
        <f t="shared" ca="1" si="1918"/>
        <v>0</v>
      </c>
      <c r="DU816" s="36">
        <f t="shared" ca="1" si="1919"/>
        <v>0</v>
      </c>
      <c r="DV816" s="36">
        <f t="shared" ca="1" si="1920"/>
        <v>0</v>
      </c>
      <c r="DW816" s="36">
        <f t="shared" ca="1" si="1921"/>
        <v>0</v>
      </c>
      <c r="DX816" s="36">
        <f t="shared" ca="1" si="1922"/>
        <v>0</v>
      </c>
      <c r="DY816" s="36">
        <f t="shared" ca="1" si="1923"/>
        <v>0</v>
      </c>
      <c r="DZ816" s="36">
        <f t="shared" ca="1" si="1924"/>
        <v>0</v>
      </c>
      <c r="EA816" s="36">
        <f t="shared" ca="1" si="1925"/>
        <v>0</v>
      </c>
      <c r="EB816" s="36">
        <f t="shared" ca="1" si="1926"/>
        <v>0</v>
      </c>
      <c r="EC816" s="36">
        <f t="shared" ca="1" si="1927"/>
        <v>0</v>
      </c>
      <c r="ED816" s="36">
        <f t="shared" ca="1" si="1928"/>
        <v>0</v>
      </c>
      <c r="EE816" s="36">
        <f t="shared" ca="1" si="1966"/>
        <v>0</v>
      </c>
      <c r="EF816" s="36">
        <f t="shared" ca="1" si="1929"/>
        <v>0</v>
      </c>
      <c r="EG816" s="64"/>
      <c r="EH816" s="64"/>
      <c r="EI816" s="64"/>
      <c r="EJ816" s="70"/>
      <c r="EK816" s="70"/>
      <c r="EL816" s="70"/>
      <c r="EM816" s="70"/>
      <c r="EN816" s="70"/>
      <c r="EO816" s="36">
        <f t="shared" si="1930"/>
        <v>0</v>
      </c>
      <c r="EP816" s="36">
        <f t="shared" si="1931"/>
        <v>0</v>
      </c>
      <c r="EQ816" s="36">
        <f t="shared" si="1932"/>
        <v>0</v>
      </c>
      <c r="ER816" s="36">
        <f t="shared" si="1933"/>
        <v>0</v>
      </c>
      <c r="ES816" s="36">
        <f t="shared" si="1934"/>
        <v>0</v>
      </c>
      <c r="ET816" s="36">
        <f t="shared" si="1935"/>
        <v>0</v>
      </c>
      <c r="EU816" s="36">
        <f t="shared" si="1967"/>
        <v>0</v>
      </c>
      <c r="EV816" s="36">
        <f t="shared" si="1936"/>
        <v>0</v>
      </c>
      <c r="EW816" s="36">
        <f t="shared" si="1937"/>
        <v>0</v>
      </c>
      <c r="EX816" s="36">
        <f t="shared" si="1968"/>
        <v>0</v>
      </c>
      <c r="EY816" s="36">
        <f t="shared" si="1938"/>
        <v>0</v>
      </c>
      <c r="EZ816" s="36">
        <f t="shared" si="1939"/>
        <v>0</v>
      </c>
      <c r="FA816" s="36">
        <f t="shared" si="1940"/>
        <v>0</v>
      </c>
      <c r="FB816" s="36">
        <f t="shared" si="1941"/>
        <v>0</v>
      </c>
      <c r="FC816" s="36">
        <f t="shared" si="1969"/>
        <v>0</v>
      </c>
      <c r="FD816" s="36">
        <f t="shared" si="1942"/>
        <v>0</v>
      </c>
      <c r="FE816" s="36">
        <f t="shared" si="1943"/>
        <v>0</v>
      </c>
      <c r="FF816" s="36">
        <f t="shared" si="1970"/>
        <v>0</v>
      </c>
      <c r="FG816" s="36">
        <f t="shared" si="1944"/>
        <v>0</v>
      </c>
      <c r="FH816" s="36">
        <f t="shared" si="1945"/>
        <v>0</v>
      </c>
      <c r="FI816" s="36">
        <f t="shared" si="1946"/>
        <v>0</v>
      </c>
      <c r="FJ816" s="36">
        <f t="shared" ca="1" si="1947"/>
        <v>0</v>
      </c>
      <c r="FK816" s="36">
        <f t="shared" si="1948"/>
        <v>0</v>
      </c>
      <c r="FL816" s="36">
        <f t="shared" si="1949"/>
        <v>0</v>
      </c>
      <c r="FM816" s="36">
        <f t="shared" ca="1" si="1950"/>
        <v>0</v>
      </c>
      <c r="FN816" s="36">
        <f t="shared" ca="1" si="1972"/>
        <v>0</v>
      </c>
    </row>
    <row r="817" spans="2:170" x14ac:dyDescent="0.25">
      <c r="B817" s="2">
        <v>809</v>
      </c>
      <c r="C817" s="2">
        <f t="shared" si="1826"/>
        <v>68</v>
      </c>
      <c r="D817" s="2">
        <f t="shared" si="1975"/>
        <v>833</v>
      </c>
      <c r="E817" s="2">
        <f t="shared" si="1973"/>
        <v>70</v>
      </c>
      <c r="F817" s="189">
        <f t="shared" si="1977"/>
        <v>70341</v>
      </c>
      <c r="G817" s="2">
        <f t="shared" si="1976"/>
        <v>7</v>
      </c>
      <c r="H817" s="187">
        <f t="shared" si="1827"/>
        <v>102</v>
      </c>
      <c r="I817" s="186">
        <f t="shared" si="1974"/>
        <v>102</v>
      </c>
      <c r="J817" s="2">
        <f t="shared" si="1828"/>
        <v>0</v>
      </c>
      <c r="K817" s="2">
        <f t="shared" si="1829"/>
        <v>1</v>
      </c>
      <c r="L817">
        <f t="shared" si="1830"/>
        <v>2</v>
      </c>
      <c r="M817" s="190">
        <f t="shared" si="1951"/>
        <v>0.93</v>
      </c>
      <c r="N817">
        <f t="shared" si="1831"/>
        <v>1</v>
      </c>
      <c r="O817">
        <f t="shared" si="1832"/>
        <v>100</v>
      </c>
      <c r="P817" s="58">
        <f t="shared" si="1833"/>
        <v>4.1850000000000005</v>
      </c>
      <c r="Q817" s="106">
        <f t="shared" si="1834"/>
        <v>1</v>
      </c>
      <c r="R817" s="59">
        <f t="shared" si="1835"/>
        <v>1</v>
      </c>
      <c r="S817" s="32">
        <f t="shared" si="1952"/>
        <v>1</v>
      </c>
      <c r="T817">
        <f t="shared" si="1836"/>
        <v>1</v>
      </c>
      <c r="U817" s="32">
        <f t="shared" si="1953"/>
        <v>0.93</v>
      </c>
      <c r="V817">
        <f t="shared" si="1837"/>
        <v>1</v>
      </c>
      <c r="W817">
        <f t="shared" si="1838"/>
        <v>100</v>
      </c>
      <c r="X817" s="58">
        <f t="shared" si="1839"/>
        <v>1</v>
      </c>
      <c r="Y817" s="58">
        <f t="shared" si="1840"/>
        <v>1</v>
      </c>
      <c r="Z817" s="32">
        <f t="shared" si="1841"/>
        <v>1</v>
      </c>
      <c r="AA817" s="32">
        <f t="shared" si="1842"/>
        <v>1</v>
      </c>
      <c r="AB817" s="59">
        <f t="shared" si="1843"/>
        <v>4.9056245199999996E-3</v>
      </c>
      <c r="AC817" s="59">
        <f t="shared" si="1844"/>
        <v>4.9056245199999996E-3</v>
      </c>
      <c r="AD817">
        <f t="shared" si="1845"/>
        <v>1</v>
      </c>
      <c r="AE817" s="59">
        <f t="shared" si="1846"/>
        <v>4.9056245199999996E-3</v>
      </c>
      <c r="AF817" s="59">
        <f t="shared" si="1847"/>
        <v>4.1758461800000006E-3</v>
      </c>
      <c r="AG817" s="59">
        <f t="shared" si="1848"/>
        <v>4.1758461800000006E-3</v>
      </c>
      <c r="AH817">
        <f t="shared" si="1849"/>
        <v>1</v>
      </c>
      <c r="AI817" s="59">
        <f t="shared" si="1850"/>
        <v>4.1758461800000006E-3</v>
      </c>
      <c r="AJ817" s="59">
        <f t="shared" si="1851"/>
        <v>0</v>
      </c>
      <c r="AK817" s="59">
        <f t="shared" si="1852"/>
        <v>0</v>
      </c>
      <c r="AL817" s="59">
        <f t="shared" si="1853"/>
        <v>0</v>
      </c>
      <c r="AM817" s="12">
        <f t="shared" si="1954"/>
        <v>0</v>
      </c>
      <c r="AN817" s="12">
        <f t="shared" si="1955"/>
        <v>0</v>
      </c>
      <c r="AO817" s="66">
        <f t="shared" si="1854"/>
        <v>0</v>
      </c>
      <c r="AP817" s="66">
        <f t="shared" si="1855"/>
        <v>0</v>
      </c>
      <c r="AQ817" s="59">
        <f t="shared" si="1856"/>
        <v>0</v>
      </c>
      <c r="AR817" s="59">
        <f t="shared" si="1857"/>
        <v>0</v>
      </c>
      <c r="AS817" s="59">
        <f t="shared" si="1858"/>
        <v>0</v>
      </c>
      <c r="AT817" s="12">
        <f t="shared" si="1859"/>
        <v>0</v>
      </c>
      <c r="AU817" s="59">
        <f t="shared" si="1956"/>
        <v>0</v>
      </c>
      <c r="AV817" s="59">
        <f t="shared" si="1957"/>
        <v>0</v>
      </c>
      <c r="AW817" s="70">
        <f t="shared" si="1860"/>
        <v>0</v>
      </c>
      <c r="AX817" s="20">
        <f t="shared" si="1861"/>
        <v>200000</v>
      </c>
      <c r="AY817" s="20">
        <f t="shared" si="1862"/>
        <v>0</v>
      </c>
      <c r="AZ817" s="20">
        <f t="shared" si="1863"/>
        <v>0</v>
      </c>
      <c r="BA817" s="20">
        <f t="shared" si="1864"/>
        <v>200000</v>
      </c>
      <c r="BB817" s="36">
        <f t="shared" si="1865"/>
        <v>1</v>
      </c>
      <c r="BC817" s="36">
        <f t="shared" si="1866"/>
        <v>0</v>
      </c>
      <c r="BD817" s="80">
        <f t="shared" si="1867"/>
        <v>0</v>
      </c>
      <c r="BE817" s="36">
        <f t="shared" si="1868"/>
        <v>0</v>
      </c>
      <c r="BF817" s="36">
        <f t="shared" si="1869"/>
        <v>0</v>
      </c>
      <c r="BG817" s="36">
        <f t="shared" si="1870"/>
        <v>0</v>
      </c>
      <c r="BH817" s="36">
        <f t="shared" si="1871"/>
        <v>0</v>
      </c>
      <c r="BI817" s="36">
        <f t="shared" si="1872"/>
        <v>0</v>
      </c>
      <c r="BJ817" s="36">
        <f t="shared" si="1873"/>
        <v>0</v>
      </c>
      <c r="BK817" s="36">
        <f t="shared" si="1874"/>
        <v>0</v>
      </c>
      <c r="BL817" s="68">
        <f>IF(OR(AT817=0,E817&gt;ProjTerm),0,VLOOKUP(D817,'Life Events'!$AE$5:$AI$1206,5,FALSE))</f>
        <v>0</v>
      </c>
      <c r="BM817" s="93">
        <f t="shared" si="1875"/>
        <v>0</v>
      </c>
      <c r="BN817" s="93">
        <f t="shared" si="1876"/>
        <v>0</v>
      </c>
      <c r="BO817" s="36">
        <f t="shared" si="1877"/>
        <v>0</v>
      </c>
      <c r="BP817" s="36">
        <f t="shared" si="1878"/>
        <v>0</v>
      </c>
      <c r="BQ817" s="36">
        <f t="shared" si="1879"/>
        <v>0</v>
      </c>
      <c r="BR817" s="36">
        <f t="shared" si="1880"/>
        <v>154.78110000000001</v>
      </c>
      <c r="BS817" s="36">
        <f t="shared" si="1881"/>
        <v>0</v>
      </c>
      <c r="BT817" s="36">
        <f t="shared" si="1882"/>
        <v>0</v>
      </c>
      <c r="BU817" s="70" cm="1">
        <f t="array" ref="BU817">IF(AND(ActInt=1,$J817=0),INDEX(Tbl_FwdNom,$B817-IVP,MATCH(ValnDt,Tbl_FwdNom_Cols)),INDEX(Tbl_FwdNom,$B817,MATCH(StartDt,Tbl_FwdNom_Cols)))</f>
        <v>9.5555945470000001</v>
      </c>
      <c r="BV817" s="70" cm="1">
        <f t="array" ref="BV817">INDEX(Tbl_FwdReal,$B817,MATCH(StartDt,Tbl_FwdReal_Cols))</f>
        <v>3.3169193400000001</v>
      </c>
      <c r="BW817" s="70" cm="1">
        <f t="array" ref="BW817">IF(RunType&lt;&gt;"OPN",INDEX(Tbl_FwdReal,$B817,MATCH(ValnDt,Tbl_FwdReal_Cols)),IF(AND($J817=0,ActInt=1),INDEX(Tbl_FwdReal,$B817-IVP,MATCH(ValnDt,Tbl_FwdReal_Cols)),-999))*$K817</f>
        <v>3.3169193400000001</v>
      </c>
      <c r="BX817" s="70">
        <f t="shared" si="1883"/>
        <v>3.3169193399999998E-2</v>
      </c>
      <c r="BY817" s="70">
        <f t="shared" si="1958"/>
        <v>6.0383867878110786E-2</v>
      </c>
      <c r="BZ817" s="64">
        <f t="shared" si="1971"/>
        <v>4.8978707197824267E-3</v>
      </c>
      <c r="CA817" s="70" cm="1">
        <f t="array" ref="CA817">IF($J817=1,CA816*(1+INDEX(Tbl_CPI,$B817,MATCH(IF(RunType="OPN",StartDt,ValnDt),Tbl_CPI_Cols))),0)</f>
        <v>0</v>
      </c>
      <c r="CB817" s="70">
        <f t="shared" si="1959"/>
        <v>86.222026584883679</v>
      </c>
      <c r="CC817" s="70">
        <f t="shared" si="1960"/>
        <v>84.139664955126165</v>
      </c>
      <c r="CD817" s="36">
        <f t="shared" si="1884"/>
        <v>426.2375193851766</v>
      </c>
      <c r="CE817" s="36">
        <f t="shared" si="1885"/>
        <v>0</v>
      </c>
      <c r="CF817" s="36">
        <f t="shared" si="1886"/>
        <v>0</v>
      </c>
      <c r="CG817" s="36">
        <f t="shared" si="1887"/>
        <v>0</v>
      </c>
      <c r="CH817" s="36">
        <f t="shared" si="1888"/>
        <v>0</v>
      </c>
      <c r="CI817" s="36">
        <f t="shared" si="1889"/>
        <v>0</v>
      </c>
      <c r="CJ817" s="36">
        <f t="shared" si="1890"/>
        <v>0</v>
      </c>
      <c r="CK817" s="36">
        <f t="shared" si="1891"/>
        <v>0</v>
      </c>
      <c r="CL817" s="36">
        <f t="shared" si="1892"/>
        <v>0</v>
      </c>
      <c r="CM817" s="36">
        <f t="shared" si="1893"/>
        <v>0</v>
      </c>
      <c r="CN817" s="36">
        <f t="shared" si="1894"/>
        <v>0</v>
      </c>
      <c r="CO817" s="20">
        <f t="shared" si="1895"/>
        <v>120000</v>
      </c>
      <c r="CP817" s="20">
        <f t="shared" si="1896"/>
        <v>2</v>
      </c>
      <c r="CQ817" s="64" t="e">
        <f t="shared" si="1897"/>
        <v>#N/A</v>
      </c>
      <c r="CR817" s="64" t="e">
        <f t="shared" si="1898"/>
        <v>#N/A</v>
      </c>
      <c r="CS817" s="36" t="e">
        <f t="shared" si="1899"/>
        <v>#N/A</v>
      </c>
      <c r="CT817" s="36">
        <f t="shared" si="1900"/>
        <v>0</v>
      </c>
      <c r="CU817" s="36">
        <f t="shared" si="1901"/>
        <v>0</v>
      </c>
      <c r="CV817" s="36">
        <f t="shared" si="1961"/>
        <v>0</v>
      </c>
      <c r="CW817" s="36">
        <f t="shared" si="1902"/>
        <v>0</v>
      </c>
      <c r="CX817" s="36">
        <f t="shared" si="1903"/>
        <v>0</v>
      </c>
      <c r="CY817" s="36">
        <f t="shared" si="1904"/>
        <v>0</v>
      </c>
      <c r="CZ817" s="36">
        <f t="shared" si="1962"/>
        <v>0</v>
      </c>
      <c r="DA817" s="64">
        <f t="shared" si="1905"/>
        <v>7.634154963322981E-3</v>
      </c>
      <c r="DB817" s="70">
        <f t="shared" si="1963"/>
        <v>0.99242368380853385</v>
      </c>
      <c r="DC817" s="70">
        <f>PRODUCT($DB$8:DB817)</f>
        <v>5.9902455431922342E-4</v>
      </c>
      <c r="DD817" s="36">
        <f t="shared" si="1906"/>
        <v>0</v>
      </c>
      <c r="DE817" s="36">
        <f t="shared" si="1907"/>
        <v>0</v>
      </c>
      <c r="DF817" s="36">
        <f t="shared" si="1908"/>
        <v>0</v>
      </c>
      <c r="DG817" s="36">
        <f t="shared" si="1909"/>
        <v>0</v>
      </c>
      <c r="DH817" s="36">
        <f t="shared" si="1910"/>
        <v>0</v>
      </c>
      <c r="DI817" s="36">
        <f t="shared" si="1911"/>
        <v>0</v>
      </c>
      <c r="DJ817" s="36">
        <f t="shared" si="1912"/>
        <v>0</v>
      </c>
      <c r="DK817" s="36">
        <f t="shared" si="1913"/>
        <v>0</v>
      </c>
      <c r="DL817" s="36">
        <f t="shared" si="1914"/>
        <v>0</v>
      </c>
      <c r="DM817" s="36">
        <f t="shared" si="1915"/>
        <v>0</v>
      </c>
      <c r="DN817" s="36">
        <f t="shared" ca="1" si="1964"/>
        <v>4.6137290849905055E-12</v>
      </c>
      <c r="DO817" s="64" cm="1">
        <f t="array" ref="DO817">IFERROR(INDEX(Tbl_FwdNom,$B817,MATCH(LIDt,Tbl_FwdNom_Cols,0)),0)</f>
        <v>7.8624976130000004</v>
      </c>
      <c r="DP817" s="64">
        <f t="shared" ca="1" si="1965"/>
        <v>7.8010482860000003</v>
      </c>
      <c r="DQ817" s="64">
        <f t="shared" ca="1" si="1916"/>
        <v>6.279399682854292E-3</v>
      </c>
      <c r="DR817" s="70">
        <f t="shared" ca="1" si="1917"/>
        <v>0.99375978512048113</v>
      </c>
      <c r="DS817" s="70">
        <f ca="1">PRODUCT($DR$8:DR817)</f>
        <v>2.0119730609893458E-3</v>
      </c>
      <c r="DT817" s="36">
        <f t="shared" ca="1" si="1918"/>
        <v>0</v>
      </c>
      <c r="DU817" s="36">
        <f t="shared" ca="1" si="1919"/>
        <v>0</v>
      </c>
      <c r="DV817" s="36">
        <f t="shared" ca="1" si="1920"/>
        <v>0</v>
      </c>
      <c r="DW817" s="36">
        <f t="shared" ca="1" si="1921"/>
        <v>0</v>
      </c>
      <c r="DX817" s="36">
        <f t="shared" ca="1" si="1922"/>
        <v>0</v>
      </c>
      <c r="DY817" s="36">
        <f t="shared" ca="1" si="1923"/>
        <v>0</v>
      </c>
      <c r="DZ817" s="36">
        <f t="shared" ca="1" si="1924"/>
        <v>0</v>
      </c>
      <c r="EA817" s="36">
        <f t="shared" ca="1" si="1925"/>
        <v>0</v>
      </c>
      <c r="EB817" s="36">
        <f t="shared" ca="1" si="1926"/>
        <v>0</v>
      </c>
      <c r="EC817" s="36">
        <f t="shared" ca="1" si="1927"/>
        <v>0</v>
      </c>
      <c r="ED817" s="36">
        <f t="shared" ca="1" si="1928"/>
        <v>0</v>
      </c>
      <c r="EE817" s="36">
        <f t="shared" ca="1" si="1966"/>
        <v>0</v>
      </c>
      <c r="EF817" s="36">
        <f t="shared" ca="1" si="1929"/>
        <v>0</v>
      </c>
      <c r="EG817" s="64"/>
      <c r="EH817" s="64"/>
      <c r="EI817" s="64"/>
      <c r="EJ817" s="70"/>
      <c r="EK817" s="70"/>
      <c r="EL817" s="70"/>
      <c r="EM817" s="70"/>
      <c r="EN817" s="70"/>
      <c r="EO817" s="36">
        <f t="shared" si="1930"/>
        <v>0</v>
      </c>
      <c r="EP817" s="36">
        <f t="shared" si="1931"/>
        <v>0</v>
      </c>
      <c r="EQ817" s="36">
        <f t="shared" si="1932"/>
        <v>0</v>
      </c>
      <c r="ER817" s="36">
        <f t="shared" si="1933"/>
        <v>0</v>
      </c>
      <c r="ES817" s="36">
        <f t="shared" si="1934"/>
        <v>0</v>
      </c>
      <c r="ET817" s="36">
        <f t="shared" si="1935"/>
        <v>0</v>
      </c>
      <c r="EU817" s="36">
        <f t="shared" si="1967"/>
        <v>0</v>
      </c>
      <c r="EV817" s="36">
        <f t="shared" si="1936"/>
        <v>0</v>
      </c>
      <c r="EW817" s="36">
        <f t="shared" si="1937"/>
        <v>0</v>
      </c>
      <c r="EX817" s="36">
        <f t="shared" si="1968"/>
        <v>0</v>
      </c>
      <c r="EY817" s="36">
        <f t="shared" si="1938"/>
        <v>0</v>
      </c>
      <c r="EZ817" s="36">
        <f t="shared" si="1939"/>
        <v>0</v>
      </c>
      <c r="FA817" s="36">
        <f t="shared" si="1940"/>
        <v>0</v>
      </c>
      <c r="FB817" s="36">
        <f t="shared" si="1941"/>
        <v>0</v>
      </c>
      <c r="FC817" s="36">
        <f t="shared" si="1969"/>
        <v>0</v>
      </c>
      <c r="FD817" s="36">
        <f t="shared" si="1942"/>
        <v>0</v>
      </c>
      <c r="FE817" s="36">
        <f t="shared" si="1943"/>
        <v>0</v>
      </c>
      <c r="FF817" s="36">
        <f t="shared" si="1970"/>
        <v>0</v>
      </c>
      <c r="FG817" s="36">
        <f t="shared" si="1944"/>
        <v>0</v>
      </c>
      <c r="FH817" s="36">
        <f t="shared" si="1945"/>
        <v>0</v>
      </c>
      <c r="FI817" s="36">
        <f t="shared" si="1946"/>
        <v>0</v>
      </c>
      <c r="FJ817" s="36">
        <f t="shared" ca="1" si="1947"/>
        <v>0</v>
      </c>
      <c r="FK817" s="36">
        <f t="shared" si="1948"/>
        <v>0</v>
      </c>
      <c r="FL817" s="36">
        <f t="shared" si="1949"/>
        <v>0</v>
      </c>
      <c r="FM817" s="36">
        <f t="shared" ca="1" si="1950"/>
        <v>0</v>
      </c>
      <c r="FN817" s="36">
        <f t="shared" ca="1" si="1972"/>
        <v>0</v>
      </c>
    </row>
    <row r="818" spans="2:170" x14ac:dyDescent="0.25">
      <c r="B818" s="2">
        <v>810</v>
      </c>
      <c r="C818" s="2">
        <f t="shared" si="1826"/>
        <v>68</v>
      </c>
      <c r="D818" s="2">
        <f t="shared" si="1975"/>
        <v>834</v>
      </c>
      <c r="E818" s="2">
        <f t="shared" si="1973"/>
        <v>70</v>
      </c>
      <c r="F818" s="189">
        <f t="shared" si="1977"/>
        <v>70372</v>
      </c>
      <c r="G818" s="2">
        <f t="shared" si="1976"/>
        <v>8</v>
      </c>
      <c r="H818" s="187">
        <f t="shared" si="1827"/>
        <v>102.08333333333334</v>
      </c>
      <c r="I818" s="186">
        <f t="shared" si="1974"/>
        <v>102</v>
      </c>
      <c r="J818" s="2">
        <f t="shared" si="1828"/>
        <v>0</v>
      </c>
      <c r="K818" s="2">
        <f t="shared" si="1829"/>
        <v>1</v>
      </c>
      <c r="L818">
        <f t="shared" si="1830"/>
        <v>2</v>
      </c>
      <c r="M818" s="190">
        <f t="shared" si="1951"/>
        <v>0.93</v>
      </c>
      <c r="N818">
        <f t="shared" si="1831"/>
        <v>1</v>
      </c>
      <c r="O818">
        <f t="shared" si="1832"/>
        <v>100</v>
      </c>
      <c r="P818" s="58">
        <f t="shared" si="1833"/>
        <v>4.1850000000000005</v>
      </c>
      <c r="Q818" s="106">
        <f t="shared" si="1834"/>
        <v>1</v>
      </c>
      <c r="R818" s="59">
        <f t="shared" si="1835"/>
        <v>1</v>
      </c>
      <c r="S818" s="32">
        <f t="shared" si="1952"/>
        <v>1</v>
      </c>
      <c r="T818">
        <f t="shared" si="1836"/>
        <v>1</v>
      </c>
      <c r="U818" s="32">
        <f t="shared" si="1953"/>
        <v>0.93</v>
      </c>
      <c r="V818">
        <f t="shared" si="1837"/>
        <v>1</v>
      </c>
      <c r="W818">
        <f t="shared" si="1838"/>
        <v>100</v>
      </c>
      <c r="X818" s="58">
        <f t="shared" si="1839"/>
        <v>1</v>
      </c>
      <c r="Y818" s="58">
        <f t="shared" si="1840"/>
        <v>1</v>
      </c>
      <c r="Z818" s="32">
        <f t="shared" si="1841"/>
        <v>1</v>
      </c>
      <c r="AA818" s="32">
        <f t="shared" si="1842"/>
        <v>1</v>
      </c>
      <c r="AB818" s="59">
        <f t="shared" si="1843"/>
        <v>4.9056245199999996E-3</v>
      </c>
      <c r="AC818" s="59">
        <f t="shared" si="1844"/>
        <v>4.9056245199999996E-3</v>
      </c>
      <c r="AD818">
        <f t="shared" si="1845"/>
        <v>1</v>
      </c>
      <c r="AE818" s="59">
        <f t="shared" si="1846"/>
        <v>4.9056245199999996E-3</v>
      </c>
      <c r="AF818" s="59">
        <f t="shared" si="1847"/>
        <v>4.1758461800000006E-3</v>
      </c>
      <c r="AG818" s="59">
        <f t="shared" si="1848"/>
        <v>4.1758461800000006E-3</v>
      </c>
      <c r="AH818">
        <f t="shared" si="1849"/>
        <v>1</v>
      </c>
      <c r="AI818" s="59">
        <f t="shared" si="1850"/>
        <v>4.1758461800000006E-3</v>
      </c>
      <c r="AJ818" s="59">
        <f t="shared" si="1851"/>
        <v>0</v>
      </c>
      <c r="AK818" s="59">
        <f t="shared" si="1852"/>
        <v>0</v>
      </c>
      <c r="AL818" s="59">
        <f t="shared" si="1853"/>
        <v>0</v>
      </c>
      <c r="AM818" s="12">
        <f t="shared" si="1954"/>
        <v>0</v>
      </c>
      <c r="AN818" s="12">
        <f t="shared" si="1955"/>
        <v>0</v>
      </c>
      <c r="AO818" s="66">
        <f t="shared" si="1854"/>
        <v>0</v>
      </c>
      <c r="AP818" s="66">
        <f t="shared" si="1855"/>
        <v>0</v>
      </c>
      <c r="AQ818" s="59">
        <f t="shared" si="1856"/>
        <v>0</v>
      </c>
      <c r="AR818" s="59">
        <f t="shared" si="1857"/>
        <v>0</v>
      </c>
      <c r="AS818" s="59">
        <f t="shared" si="1858"/>
        <v>0</v>
      </c>
      <c r="AT818" s="12">
        <f t="shared" si="1859"/>
        <v>0</v>
      </c>
      <c r="AU818" s="59">
        <f t="shared" si="1956"/>
        <v>0</v>
      </c>
      <c r="AV818" s="59">
        <f t="shared" si="1957"/>
        <v>0</v>
      </c>
      <c r="AW818" s="70">
        <f t="shared" si="1860"/>
        <v>0</v>
      </c>
      <c r="AX818" s="20">
        <f t="shared" si="1861"/>
        <v>200000</v>
      </c>
      <c r="AY818" s="20">
        <f t="shared" si="1862"/>
        <v>0</v>
      </c>
      <c r="AZ818" s="20">
        <f t="shared" si="1863"/>
        <v>0</v>
      </c>
      <c r="BA818" s="20">
        <f t="shared" si="1864"/>
        <v>200000</v>
      </c>
      <c r="BB818" s="36">
        <f t="shared" si="1865"/>
        <v>1</v>
      </c>
      <c r="BC818" s="36">
        <f t="shared" si="1866"/>
        <v>0</v>
      </c>
      <c r="BD818" s="80">
        <f t="shared" si="1867"/>
        <v>0</v>
      </c>
      <c r="BE818" s="36">
        <f t="shared" si="1868"/>
        <v>0</v>
      </c>
      <c r="BF818" s="36">
        <f t="shared" si="1869"/>
        <v>0</v>
      </c>
      <c r="BG818" s="36">
        <f t="shared" si="1870"/>
        <v>0</v>
      </c>
      <c r="BH818" s="36">
        <f t="shared" si="1871"/>
        <v>0</v>
      </c>
      <c r="BI818" s="36">
        <f t="shared" si="1872"/>
        <v>0</v>
      </c>
      <c r="BJ818" s="36">
        <f t="shared" si="1873"/>
        <v>0</v>
      </c>
      <c r="BK818" s="36">
        <f t="shared" si="1874"/>
        <v>0</v>
      </c>
      <c r="BL818" s="68">
        <f>IF(OR(AT818=0,E818&gt;ProjTerm),0,VLOOKUP(D818,'Life Events'!$AE$5:$AI$1206,5,FALSE))</f>
        <v>0</v>
      </c>
      <c r="BM818" s="93">
        <f t="shared" si="1875"/>
        <v>0</v>
      </c>
      <c r="BN818" s="93">
        <f t="shared" si="1876"/>
        <v>0</v>
      </c>
      <c r="BO818" s="36">
        <f t="shared" si="1877"/>
        <v>0</v>
      </c>
      <c r="BP818" s="36">
        <f t="shared" si="1878"/>
        <v>0</v>
      </c>
      <c r="BQ818" s="36">
        <f t="shared" si="1879"/>
        <v>0</v>
      </c>
      <c r="BR818" s="36">
        <f t="shared" si="1880"/>
        <v>154.78110000000001</v>
      </c>
      <c r="BS818" s="36">
        <f t="shared" si="1881"/>
        <v>0</v>
      </c>
      <c r="BT818" s="36">
        <f t="shared" si="1882"/>
        <v>0</v>
      </c>
      <c r="BU818" s="70" cm="1">
        <f t="array" ref="BU818">IF(AND(ActInt=1,$J818=0),INDEX(Tbl_FwdNom,$B818-IVP,MATCH(ValnDt,Tbl_FwdNom_Cols)),INDEX(Tbl_FwdNom,$B818,MATCH(StartDt,Tbl_FwdNom_Cols)))</f>
        <v>9.5496460750000001</v>
      </c>
      <c r="BV818" s="70" cm="1">
        <f t="array" ref="BV818">INDEX(Tbl_FwdReal,$B818,MATCH(StartDt,Tbl_FwdReal_Cols))</f>
        <v>3.3135413790000001</v>
      </c>
      <c r="BW818" s="70" cm="1">
        <f t="array" ref="BW818">IF(RunType&lt;&gt;"OPN",INDEX(Tbl_FwdReal,$B818,MATCH(ValnDt,Tbl_FwdReal_Cols)),IF(AND($J818=0,ActInt=1),INDEX(Tbl_FwdReal,$B818-IVP,MATCH(ValnDt,Tbl_FwdReal_Cols)),-999))*$K818</f>
        <v>3.3135413790000001</v>
      </c>
      <c r="BX818" s="70">
        <f t="shared" si="1883"/>
        <v>3.3135413789999998E-2</v>
      </c>
      <c r="BY818" s="70">
        <f t="shared" si="1958"/>
        <v>6.03609615231675E-2</v>
      </c>
      <c r="BZ818" s="64">
        <f t="shared" si="1971"/>
        <v>4.896061722752254E-3</v>
      </c>
      <c r="CA818" s="70" cm="1">
        <f t="array" ref="CA818">IF($J818=1,CA817*(1+INDEX(Tbl_CPI,$B818,MATCH(IF(RunType="OPN",StartDt,ValnDt),Tbl_CPI_Cols))),0)</f>
        <v>0</v>
      </c>
      <c r="CB818" s="70">
        <f t="shared" si="1959"/>
        <v>86.644174948904052</v>
      </c>
      <c r="CC818" s="70">
        <f t="shared" si="1960"/>
        <v>84.139664955126165</v>
      </c>
      <c r="CD818" s="36">
        <f t="shared" si="1884"/>
        <v>426.2375193851766</v>
      </c>
      <c r="CE818" s="36">
        <f t="shared" si="1885"/>
        <v>0</v>
      </c>
      <c r="CF818" s="36">
        <f t="shared" si="1886"/>
        <v>0</v>
      </c>
      <c r="CG818" s="36">
        <f t="shared" si="1887"/>
        <v>0</v>
      </c>
      <c r="CH818" s="36">
        <f t="shared" si="1888"/>
        <v>0</v>
      </c>
      <c r="CI818" s="36">
        <f t="shared" si="1889"/>
        <v>0</v>
      </c>
      <c r="CJ818" s="36">
        <f t="shared" si="1890"/>
        <v>0</v>
      </c>
      <c r="CK818" s="36">
        <f t="shared" si="1891"/>
        <v>0</v>
      </c>
      <c r="CL818" s="36">
        <f t="shared" si="1892"/>
        <v>0</v>
      </c>
      <c r="CM818" s="36">
        <f t="shared" si="1893"/>
        <v>0</v>
      </c>
      <c r="CN818" s="36">
        <f t="shared" si="1894"/>
        <v>0</v>
      </c>
      <c r="CO818" s="20">
        <f t="shared" si="1895"/>
        <v>120000</v>
      </c>
      <c r="CP818" s="20">
        <f t="shared" si="1896"/>
        <v>2</v>
      </c>
      <c r="CQ818" s="64" t="e">
        <f t="shared" si="1897"/>
        <v>#N/A</v>
      </c>
      <c r="CR818" s="64" t="e">
        <f t="shared" si="1898"/>
        <v>#N/A</v>
      </c>
      <c r="CS818" s="36" t="e">
        <f t="shared" si="1899"/>
        <v>#N/A</v>
      </c>
      <c r="CT818" s="36">
        <f t="shared" si="1900"/>
        <v>0</v>
      </c>
      <c r="CU818" s="36">
        <f t="shared" si="1901"/>
        <v>0</v>
      </c>
      <c r="CV818" s="36">
        <f t="shared" si="1961"/>
        <v>0</v>
      </c>
      <c r="CW818" s="36">
        <f t="shared" si="1902"/>
        <v>0</v>
      </c>
      <c r="CX818" s="36">
        <f t="shared" si="1903"/>
        <v>0</v>
      </c>
      <c r="CY818" s="36">
        <f t="shared" si="1904"/>
        <v>0</v>
      </c>
      <c r="CZ818" s="36">
        <f t="shared" si="1962"/>
        <v>0</v>
      </c>
      <c r="DA818" s="64">
        <f t="shared" si="1905"/>
        <v>7.6295956094245554E-3</v>
      </c>
      <c r="DB818" s="70">
        <f t="shared" si="1963"/>
        <v>0.99242817435824704</v>
      </c>
      <c r="DC818" s="70">
        <f>PRODUCT($DB$8:DB818)</f>
        <v>5.9448884483878953E-4</v>
      </c>
      <c r="DD818" s="36">
        <f t="shared" si="1906"/>
        <v>0</v>
      </c>
      <c r="DE818" s="36">
        <f t="shared" si="1907"/>
        <v>0</v>
      </c>
      <c r="DF818" s="36">
        <f t="shared" si="1908"/>
        <v>0</v>
      </c>
      <c r="DG818" s="36">
        <f t="shared" si="1909"/>
        <v>0</v>
      </c>
      <c r="DH818" s="36">
        <f t="shared" si="1910"/>
        <v>0</v>
      </c>
      <c r="DI818" s="36">
        <f t="shared" si="1911"/>
        <v>0</v>
      </c>
      <c r="DJ818" s="36">
        <f t="shared" si="1912"/>
        <v>0</v>
      </c>
      <c r="DK818" s="36">
        <f t="shared" si="1913"/>
        <v>0</v>
      </c>
      <c r="DL818" s="36">
        <f t="shared" si="1914"/>
        <v>0</v>
      </c>
      <c r="DM818" s="36">
        <f t="shared" si="1915"/>
        <v>0</v>
      </c>
      <c r="DN818" s="36">
        <f t="shared" ca="1" si="1964"/>
        <v>4.6137290849905055E-12</v>
      </c>
      <c r="DO818" s="64" cm="1">
        <f t="array" ref="DO818">IFERROR(INDEX(Tbl_FwdNom,$B818,MATCH(LIDt,Tbl_FwdNom_Cols,0)),0)</f>
        <v>7.8607902139999997</v>
      </c>
      <c r="DP818" s="64">
        <f t="shared" ca="1" si="1965"/>
        <v>7.7993418600000002</v>
      </c>
      <c r="DQ818" s="64">
        <f t="shared" ca="1" si="1916"/>
        <v>6.2780722732291849E-3</v>
      </c>
      <c r="DR818" s="70">
        <f t="shared" ca="1" si="1917"/>
        <v>0.99376109601688256</v>
      </c>
      <c r="DS818" s="70">
        <f ca="1">PRODUCT($DR$8:DR818)</f>
        <v>1.9994205542452144E-3</v>
      </c>
      <c r="DT818" s="36">
        <f t="shared" ca="1" si="1918"/>
        <v>0</v>
      </c>
      <c r="DU818" s="36">
        <f t="shared" ca="1" si="1919"/>
        <v>0</v>
      </c>
      <c r="DV818" s="36">
        <f t="shared" ca="1" si="1920"/>
        <v>0</v>
      </c>
      <c r="DW818" s="36">
        <f t="shared" ca="1" si="1921"/>
        <v>0</v>
      </c>
      <c r="DX818" s="36">
        <f t="shared" ca="1" si="1922"/>
        <v>0</v>
      </c>
      <c r="DY818" s="36">
        <f t="shared" ca="1" si="1923"/>
        <v>0</v>
      </c>
      <c r="DZ818" s="36">
        <f t="shared" ca="1" si="1924"/>
        <v>0</v>
      </c>
      <c r="EA818" s="36">
        <f t="shared" ca="1" si="1925"/>
        <v>0</v>
      </c>
      <c r="EB818" s="36">
        <f t="shared" ca="1" si="1926"/>
        <v>0</v>
      </c>
      <c r="EC818" s="36">
        <f t="shared" ca="1" si="1927"/>
        <v>0</v>
      </c>
      <c r="ED818" s="36">
        <f t="shared" ca="1" si="1928"/>
        <v>0</v>
      </c>
      <c r="EE818" s="36">
        <f t="shared" ca="1" si="1966"/>
        <v>0</v>
      </c>
      <c r="EF818" s="36">
        <f t="shared" ca="1" si="1929"/>
        <v>0</v>
      </c>
      <c r="EG818" s="64"/>
      <c r="EH818" s="64"/>
      <c r="EI818" s="64"/>
      <c r="EJ818" s="70"/>
      <c r="EK818" s="70"/>
      <c r="EL818" s="70"/>
      <c r="EM818" s="70"/>
      <c r="EN818" s="70"/>
      <c r="EO818" s="36">
        <f t="shared" si="1930"/>
        <v>0</v>
      </c>
      <c r="EP818" s="36">
        <f t="shared" si="1931"/>
        <v>0</v>
      </c>
      <c r="EQ818" s="36">
        <f t="shared" si="1932"/>
        <v>0</v>
      </c>
      <c r="ER818" s="36">
        <f t="shared" si="1933"/>
        <v>0</v>
      </c>
      <c r="ES818" s="36">
        <f t="shared" si="1934"/>
        <v>0</v>
      </c>
      <c r="ET818" s="36">
        <f t="shared" si="1935"/>
        <v>0</v>
      </c>
      <c r="EU818" s="36">
        <f t="shared" si="1967"/>
        <v>0</v>
      </c>
      <c r="EV818" s="36">
        <f t="shared" si="1936"/>
        <v>0</v>
      </c>
      <c r="EW818" s="36">
        <f t="shared" si="1937"/>
        <v>0</v>
      </c>
      <c r="EX818" s="36">
        <f t="shared" si="1968"/>
        <v>0</v>
      </c>
      <c r="EY818" s="36">
        <f t="shared" si="1938"/>
        <v>0</v>
      </c>
      <c r="EZ818" s="36">
        <f t="shared" si="1939"/>
        <v>0</v>
      </c>
      <c r="FA818" s="36">
        <f t="shared" si="1940"/>
        <v>0</v>
      </c>
      <c r="FB818" s="36">
        <f t="shared" si="1941"/>
        <v>0</v>
      </c>
      <c r="FC818" s="36">
        <f t="shared" si="1969"/>
        <v>0</v>
      </c>
      <c r="FD818" s="36">
        <f t="shared" si="1942"/>
        <v>0</v>
      </c>
      <c r="FE818" s="36">
        <f t="shared" si="1943"/>
        <v>0</v>
      </c>
      <c r="FF818" s="36">
        <f t="shared" si="1970"/>
        <v>0</v>
      </c>
      <c r="FG818" s="36">
        <f t="shared" si="1944"/>
        <v>0</v>
      </c>
      <c r="FH818" s="36">
        <f t="shared" si="1945"/>
        <v>0</v>
      </c>
      <c r="FI818" s="36">
        <f t="shared" si="1946"/>
        <v>0</v>
      </c>
      <c r="FJ818" s="36">
        <f t="shared" ca="1" si="1947"/>
        <v>0</v>
      </c>
      <c r="FK818" s="36">
        <f t="shared" si="1948"/>
        <v>0</v>
      </c>
      <c r="FL818" s="36">
        <f t="shared" si="1949"/>
        <v>0</v>
      </c>
      <c r="FM818" s="36">
        <f t="shared" ca="1" si="1950"/>
        <v>0</v>
      </c>
      <c r="FN818" s="36">
        <f t="shared" ca="1" si="1972"/>
        <v>0</v>
      </c>
    </row>
    <row r="819" spans="2:170" x14ac:dyDescent="0.25">
      <c r="B819" s="2">
        <v>811</v>
      </c>
      <c r="C819" s="2">
        <f t="shared" si="1826"/>
        <v>68</v>
      </c>
      <c r="D819" s="2">
        <f t="shared" si="1975"/>
        <v>835</v>
      </c>
      <c r="E819" s="2">
        <f t="shared" si="1973"/>
        <v>70</v>
      </c>
      <c r="F819" s="189">
        <f t="shared" si="1977"/>
        <v>70402</v>
      </c>
      <c r="G819" s="2">
        <f t="shared" si="1976"/>
        <v>9</v>
      </c>
      <c r="H819" s="187">
        <f t="shared" si="1827"/>
        <v>102.16666666666666</v>
      </c>
      <c r="I819" s="186">
        <f t="shared" si="1974"/>
        <v>102</v>
      </c>
      <c r="J819" s="2">
        <f t="shared" si="1828"/>
        <v>0</v>
      </c>
      <c r="K819" s="2">
        <f t="shared" si="1829"/>
        <v>1</v>
      </c>
      <c r="L819">
        <f t="shared" si="1830"/>
        <v>2</v>
      </c>
      <c r="M819" s="190">
        <f t="shared" si="1951"/>
        <v>0.93</v>
      </c>
      <c r="N819">
        <f t="shared" si="1831"/>
        <v>1</v>
      </c>
      <c r="O819">
        <f t="shared" si="1832"/>
        <v>100</v>
      </c>
      <c r="P819" s="58">
        <f t="shared" si="1833"/>
        <v>4.1850000000000005</v>
      </c>
      <c r="Q819" s="106">
        <f t="shared" si="1834"/>
        <v>1</v>
      </c>
      <c r="R819" s="59">
        <f t="shared" si="1835"/>
        <v>1</v>
      </c>
      <c r="S819" s="32">
        <f t="shared" si="1952"/>
        <v>1</v>
      </c>
      <c r="T819">
        <f t="shared" si="1836"/>
        <v>1</v>
      </c>
      <c r="U819" s="32">
        <f t="shared" si="1953"/>
        <v>0.93</v>
      </c>
      <c r="V819">
        <f t="shared" si="1837"/>
        <v>1</v>
      </c>
      <c r="W819">
        <f t="shared" si="1838"/>
        <v>100</v>
      </c>
      <c r="X819" s="58">
        <f t="shared" si="1839"/>
        <v>1</v>
      </c>
      <c r="Y819" s="58">
        <f t="shared" si="1840"/>
        <v>1</v>
      </c>
      <c r="Z819" s="32">
        <f t="shared" si="1841"/>
        <v>1</v>
      </c>
      <c r="AA819" s="32">
        <f t="shared" si="1842"/>
        <v>1</v>
      </c>
      <c r="AB819" s="59">
        <f t="shared" si="1843"/>
        <v>4.9056245199999996E-3</v>
      </c>
      <c r="AC819" s="59">
        <f t="shared" si="1844"/>
        <v>4.9056245199999996E-3</v>
      </c>
      <c r="AD819">
        <f t="shared" si="1845"/>
        <v>1</v>
      </c>
      <c r="AE819" s="59">
        <f t="shared" si="1846"/>
        <v>4.9056245199999996E-3</v>
      </c>
      <c r="AF819" s="59">
        <f t="shared" si="1847"/>
        <v>4.1758461800000006E-3</v>
      </c>
      <c r="AG819" s="59">
        <f t="shared" si="1848"/>
        <v>4.1758461800000006E-3</v>
      </c>
      <c r="AH819">
        <f t="shared" si="1849"/>
        <v>1</v>
      </c>
      <c r="AI819" s="59">
        <f t="shared" si="1850"/>
        <v>4.1758461800000006E-3</v>
      </c>
      <c r="AJ819" s="59">
        <f t="shared" si="1851"/>
        <v>0</v>
      </c>
      <c r="AK819" s="59">
        <f t="shared" si="1852"/>
        <v>0</v>
      </c>
      <c r="AL819" s="59">
        <f t="shared" si="1853"/>
        <v>0</v>
      </c>
      <c r="AM819" s="12">
        <f t="shared" si="1954"/>
        <v>0</v>
      </c>
      <c r="AN819" s="12">
        <f t="shared" si="1955"/>
        <v>0</v>
      </c>
      <c r="AO819" s="66">
        <f t="shared" si="1854"/>
        <v>0</v>
      </c>
      <c r="AP819" s="66">
        <f t="shared" si="1855"/>
        <v>0</v>
      </c>
      <c r="AQ819" s="59">
        <f t="shared" si="1856"/>
        <v>0</v>
      </c>
      <c r="AR819" s="59">
        <f t="shared" si="1857"/>
        <v>0</v>
      </c>
      <c r="AS819" s="59">
        <f t="shared" si="1858"/>
        <v>0</v>
      </c>
      <c r="AT819" s="12">
        <f t="shared" si="1859"/>
        <v>0</v>
      </c>
      <c r="AU819" s="59">
        <f t="shared" si="1956"/>
        <v>0</v>
      </c>
      <c r="AV819" s="59">
        <f t="shared" si="1957"/>
        <v>0</v>
      </c>
      <c r="AW819" s="70">
        <f t="shared" si="1860"/>
        <v>0</v>
      </c>
      <c r="AX819" s="20">
        <f t="shared" si="1861"/>
        <v>200000</v>
      </c>
      <c r="AY819" s="20">
        <f t="shared" si="1862"/>
        <v>0</v>
      </c>
      <c r="AZ819" s="20">
        <f t="shared" si="1863"/>
        <v>0</v>
      </c>
      <c r="BA819" s="20">
        <f t="shared" si="1864"/>
        <v>200000</v>
      </c>
      <c r="BB819" s="36">
        <f t="shared" si="1865"/>
        <v>1</v>
      </c>
      <c r="BC819" s="36">
        <f t="shared" si="1866"/>
        <v>0</v>
      </c>
      <c r="BD819" s="80">
        <f t="shared" si="1867"/>
        <v>0</v>
      </c>
      <c r="BE819" s="36">
        <f t="shared" si="1868"/>
        <v>0</v>
      </c>
      <c r="BF819" s="36">
        <f t="shared" si="1869"/>
        <v>0</v>
      </c>
      <c r="BG819" s="36">
        <f t="shared" si="1870"/>
        <v>0</v>
      </c>
      <c r="BH819" s="36">
        <f t="shared" si="1871"/>
        <v>0</v>
      </c>
      <c r="BI819" s="36">
        <f t="shared" si="1872"/>
        <v>0</v>
      </c>
      <c r="BJ819" s="36">
        <f t="shared" si="1873"/>
        <v>0</v>
      </c>
      <c r="BK819" s="36">
        <f t="shared" si="1874"/>
        <v>0</v>
      </c>
      <c r="BL819" s="68">
        <f>IF(OR(AT819=0,E819&gt;ProjTerm),0,VLOOKUP(D819,'Life Events'!$AE$5:$AI$1206,5,FALSE))</f>
        <v>0</v>
      </c>
      <c r="BM819" s="93">
        <f t="shared" si="1875"/>
        <v>0</v>
      </c>
      <c r="BN819" s="93">
        <f t="shared" si="1876"/>
        <v>0</v>
      </c>
      <c r="BO819" s="36">
        <f t="shared" si="1877"/>
        <v>0</v>
      </c>
      <c r="BP819" s="36">
        <f t="shared" si="1878"/>
        <v>0</v>
      </c>
      <c r="BQ819" s="36">
        <f t="shared" si="1879"/>
        <v>0</v>
      </c>
      <c r="BR819" s="36">
        <f t="shared" si="1880"/>
        <v>154.78110000000001</v>
      </c>
      <c r="BS819" s="36">
        <f t="shared" si="1881"/>
        <v>0</v>
      </c>
      <c r="BT819" s="36">
        <f t="shared" si="1882"/>
        <v>0</v>
      </c>
      <c r="BU819" s="70" cm="1">
        <f t="array" ref="BU819">IF(AND(ActInt=1,$J819=0),INDEX(Tbl_FwdNom,$B819-IVP,MATCH(ValnDt,Tbl_FwdNom_Cols)),INDEX(Tbl_FwdNom,$B819,MATCH(StartDt,Tbl_FwdNom_Cols)))</f>
        <v>9.543697925</v>
      </c>
      <c r="BV819" s="70" cm="1">
        <f t="array" ref="BV819">INDEX(Tbl_FwdReal,$B819,MATCH(StartDt,Tbl_FwdReal_Cols))</f>
        <v>3.3101635300000001</v>
      </c>
      <c r="BW819" s="70" cm="1">
        <f t="array" ref="BW819">IF(RunType&lt;&gt;"OPN",INDEX(Tbl_FwdReal,$B819,MATCH(ValnDt,Tbl_FwdReal_Cols)),IF(AND($J819=0,ActInt=1),INDEX(Tbl_FwdReal,$B819-IVP,MATCH(ValnDt,Tbl_FwdReal_Cols)),-999))*$K819</f>
        <v>3.3101635300000001</v>
      </c>
      <c r="BX819" s="70">
        <f t="shared" si="1883"/>
        <v>3.3101635300000001E-2</v>
      </c>
      <c r="BY819" s="70">
        <f t="shared" si="1958"/>
        <v>6.0338055637573884E-2</v>
      </c>
      <c r="BZ819" s="64">
        <f t="shared" si="1971"/>
        <v>4.8942527269666414E-3</v>
      </c>
      <c r="CA819" s="70" cm="1">
        <f t="array" ref="CA819">IF($J819=1,CA818*(1+INDEX(Tbl_CPI,$B819,MATCH(IF(RunType="OPN",StartDt,ValnDt),Tbl_CPI_Cols))),0)</f>
        <v>0</v>
      </c>
      <c r="CB819" s="70">
        <f t="shared" si="1959"/>
        <v>87.068233438423505</v>
      </c>
      <c r="CC819" s="70">
        <f t="shared" si="1960"/>
        <v>84.139664955126165</v>
      </c>
      <c r="CD819" s="36">
        <f t="shared" si="1884"/>
        <v>426.2375193851766</v>
      </c>
      <c r="CE819" s="36">
        <f t="shared" si="1885"/>
        <v>0</v>
      </c>
      <c r="CF819" s="36">
        <f t="shared" si="1886"/>
        <v>0</v>
      </c>
      <c r="CG819" s="36">
        <f t="shared" si="1887"/>
        <v>0</v>
      </c>
      <c r="CH819" s="36">
        <f t="shared" si="1888"/>
        <v>0</v>
      </c>
      <c r="CI819" s="36">
        <f t="shared" si="1889"/>
        <v>0</v>
      </c>
      <c r="CJ819" s="36">
        <f t="shared" si="1890"/>
        <v>0</v>
      </c>
      <c r="CK819" s="36">
        <f t="shared" si="1891"/>
        <v>0</v>
      </c>
      <c r="CL819" s="36">
        <f t="shared" si="1892"/>
        <v>0</v>
      </c>
      <c r="CM819" s="36">
        <f t="shared" si="1893"/>
        <v>0</v>
      </c>
      <c r="CN819" s="36">
        <f t="shared" si="1894"/>
        <v>0</v>
      </c>
      <c r="CO819" s="20">
        <f t="shared" si="1895"/>
        <v>120000</v>
      </c>
      <c r="CP819" s="20">
        <f t="shared" si="1896"/>
        <v>2</v>
      </c>
      <c r="CQ819" s="64" t="e">
        <f t="shared" si="1897"/>
        <v>#N/A</v>
      </c>
      <c r="CR819" s="64" t="e">
        <f t="shared" si="1898"/>
        <v>#N/A</v>
      </c>
      <c r="CS819" s="36" t="e">
        <f t="shared" si="1899"/>
        <v>#N/A</v>
      </c>
      <c r="CT819" s="36">
        <f t="shared" si="1900"/>
        <v>0</v>
      </c>
      <c r="CU819" s="36">
        <f t="shared" si="1901"/>
        <v>0</v>
      </c>
      <c r="CV819" s="36">
        <f t="shared" si="1961"/>
        <v>0</v>
      </c>
      <c r="CW819" s="36">
        <f t="shared" si="1902"/>
        <v>0</v>
      </c>
      <c r="CX819" s="36">
        <f t="shared" si="1903"/>
        <v>0</v>
      </c>
      <c r="CY819" s="36">
        <f t="shared" si="1904"/>
        <v>0</v>
      </c>
      <c r="CZ819" s="36">
        <f t="shared" si="1962"/>
        <v>0</v>
      </c>
      <c r="DA819" s="64">
        <f t="shared" si="1905"/>
        <v>7.625036275404895E-3</v>
      </c>
      <c r="DB819" s="70">
        <f t="shared" si="1963"/>
        <v>0.99243266492901949</v>
      </c>
      <c r="DC819" s="70">
        <f>PRODUCT($DB$8:DB819)</f>
        <v>5.8999014855393433E-4</v>
      </c>
      <c r="DD819" s="36">
        <f t="shared" si="1906"/>
        <v>0</v>
      </c>
      <c r="DE819" s="36">
        <f t="shared" si="1907"/>
        <v>0</v>
      </c>
      <c r="DF819" s="36">
        <f t="shared" si="1908"/>
        <v>0</v>
      </c>
      <c r="DG819" s="36">
        <f t="shared" si="1909"/>
        <v>0</v>
      </c>
      <c r="DH819" s="36">
        <f t="shared" si="1910"/>
        <v>0</v>
      </c>
      <c r="DI819" s="36">
        <f t="shared" si="1911"/>
        <v>0</v>
      </c>
      <c r="DJ819" s="36">
        <f t="shared" si="1912"/>
        <v>0</v>
      </c>
      <c r="DK819" s="36">
        <f t="shared" si="1913"/>
        <v>0</v>
      </c>
      <c r="DL819" s="36">
        <f t="shared" si="1914"/>
        <v>0</v>
      </c>
      <c r="DM819" s="36">
        <f t="shared" si="1915"/>
        <v>0</v>
      </c>
      <c r="DN819" s="36">
        <f t="shared" ca="1" si="1964"/>
        <v>4.6137290849905055E-12</v>
      </c>
      <c r="DO819" s="64" cm="1">
        <f t="array" ref="DO819">IFERROR(INDEX(Tbl_FwdNom,$B819,MATCH(LIDt,Tbl_FwdNom_Cols,0)),0)</f>
        <v>7.8590828430000004</v>
      </c>
      <c r="DP819" s="64">
        <f t="shared" ca="1" si="1965"/>
        <v>7.7976354609999996</v>
      </c>
      <c r="DQ819" s="64">
        <f t="shared" ca="1" si="1916"/>
        <v>6.2767448653460178E-3</v>
      </c>
      <c r="DR819" s="70">
        <f t="shared" ca="1" si="1917"/>
        <v>0.99376240691502227</v>
      </c>
      <c r="DS819" s="70">
        <f ca="1">PRODUCT($DR$8:DR819)</f>
        <v>1.9869489824220921E-3</v>
      </c>
      <c r="DT819" s="36">
        <f t="shared" ca="1" si="1918"/>
        <v>0</v>
      </c>
      <c r="DU819" s="36">
        <f t="shared" ca="1" si="1919"/>
        <v>0</v>
      </c>
      <c r="DV819" s="36">
        <f t="shared" ca="1" si="1920"/>
        <v>0</v>
      </c>
      <c r="DW819" s="36">
        <f t="shared" ca="1" si="1921"/>
        <v>0</v>
      </c>
      <c r="DX819" s="36">
        <f t="shared" ca="1" si="1922"/>
        <v>0</v>
      </c>
      <c r="DY819" s="36">
        <f t="shared" ca="1" si="1923"/>
        <v>0</v>
      </c>
      <c r="DZ819" s="36">
        <f t="shared" ca="1" si="1924"/>
        <v>0</v>
      </c>
      <c r="EA819" s="36">
        <f t="shared" ca="1" si="1925"/>
        <v>0</v>
      </c>
      <c r="EB819" s="36">
        <f t="shared" ca="1" si="1926"/>
        <v>0</v>
      </c>
      <c r="EC819" s="36">
        <f t="shared" ca="1" si="1927"/>
        <v>0</v>
      </c>
      <c r="ED819" s="36">
        <f t="shared" ca="1" si="1928"/>
        <v>0</v>
      </c>
      <c r="EE819" s="36">
        <f t="shared" ca="1" si="1966"/>
        <v>0</v>
      </c>
      <c r="EF819" s="36">
        <f t="shared" ca="1" si="1929"/>
        <v>0</v>
      </c>
      <c r="EG819" s="64"/>
      <c r="EH819" s="64"/>
      <c r="EI819" s="64"/>
      <c r="EJ819" s="70"/>
      <c r="EK819" s="70"/>
      <c r="EL819" s="70"/>
      <c r="EM819" s="70"/>
      <c r="EN819" s="70"/>
      <c r="EO819" s="36">
        <f t="shared" si="1930"/>
        <v>0</v>
      </c>
      <c r="EP819" s="36">
        <f t="shared" si="1931"/>
        <v>0</v>
      </c>
      <c r="EQ819" s="36">
        <f t="shared" si="1932"/>
        <v>0</v>
      </c>
      <c r="ER819" s="36">
        <f t="shared" si="1933"/>
        <v>0</v>
      </c>
      <c r="ES819" s="36">
        <f t="shared" si="1934"/>
        <v>0</v>
      </c>
      <c r="ET819" s="36">
        <f t="shared" si="1935"/>
        <v>0</v>
      </c>
      <c r="EU819" s="36">
        <f t="shared" si="1967"/>
        <v>0</v>
      </c>
      <c r="EV819" s="36">
        <f t="shared" si="1936"/>
        <v>0</v>
      </c>
      <c r="EW819" s="36">
        <f t="shared" si="1937"/>
        <v>0</v>
      </c>
      <c r="EX819" s="36">
        <f t="shared" si="1968"/>
        <v>0</v>
      </c>
      <c r="EY819" s="36">
        <f t="shared" si="1938"/>
        <v>0</v>
      </c>
      <c r="EZ819" s="36">
        <f t="shared" si="1939"/>
        <v>0</v>
      </c>
      <c r="FA819" s="36">
        <f t="shared" si="1940"/>
        <v>0</v>
      </c>
      <c r="FB819" s="36">
        <f t="shared" si="1941"/>
        <v>0</v>
      </c>
      <c r="FC819" s="36">
        <f t="shared" si="1969"/>
        <v>0</v>
      </c>
      <c r="FD819" s="36">
        <f t="shared" si="1942"/>
        <v>0</v>
      </c>
      <c r="FE819" s="36">
        <f t="shared" si="1943"/>
        <v>0</v>
      </c>
      <c r="FF819" s="36">
        <f t="shared" si="1970"/>
        <v>0</v>
      </c>
      <c r="FG819" s="36">
        <f t="shared" si="1944"/>
        <v>0</v>
      </c>
      <c r="FH819" s="36">
        <f t="shared" si="1945"/>
        <v>0</v>
      </c>
      <c r="FI819" s="36">
        <f t="shared" si="1946"/>
        <v>0</v>
      </c>
      <c r="FJ819" s="36">
        <f t="shared" ca="1" si="1947"/>
        <v>0</v>
      </c>
      <c r="FK819" s="36">
        <f t="shared" si="1948"/>
        <v>0</v>
      </c>
      <c r="FL819" s="36">
        <f t="shared" si="1949"/>
        <v>0</v>
      </c>
      <c r="FM819" s="36">
        <f t="shared" ca="1" si="1950"/>
        <v>0</v>
      </c>
      <c r="FN819" s="36">
        <f t="shared" ca="1" si="1972"/>
        <v>0</v>
      </c>
    </row>
    <row r="820" spans="2:170" x14ac:dyDescent="0.25">
      <c r="B820" s="2">
        <v>812</v>
      </c>
      <c r="C820" s="2">
        <f t="shared" si="1826"/>
        <v>68</v>
      </c>
      <c r="D820" s="2">
        <f t="shared" si="1975"/>
        <v>836</v>
      </c>
      <c r="E820" s="2">
        <f t="shared" si="1973"/>
        <v>70</v>
      </c>
      <c r="F820" s="189">
        <f t="shared" si="1977"/>
        <v>70433</v>
      </c>
      <c r="G820" s="2">
        <f t="shared" si="1976"/>
        <v>10</v>
      </c>
      <c r="H820" s="187">
        <f t="shared" si="1827"/>
        <v>102.25</v>
      </c>
      <c r="I820" s="186">
        <f t="shared" si="1974"/>
        <v>102</v>
      </c>
      <c r="J820" s="2">
        <f t="shared" si="1828"/>
        <v>0</v>
      </c>
      <c r="K820" s="2">
        <f t="shared" si="1829"/>
        <v>1</v>
      </c>
      <c r="L820">
        <f t="shared" si="1830"/>
        <v>2</v>
      </c>
      <c r="M820" s="190">
        <f t="shared" si="1951"/>
        <v>0.93</v>
      </c>
      <c r="N820">
        <f t="shared" si="1831"/>
        <v>1</v>
      </c>
      <c r="O820">
        <f t="shared" si="1832"/>
        <v>100</v>
      </c>
      <c r="P820" s="58">
        <f t="shared" si="1833"/>
        <v>4.1850000000000005</v>
      </c>
      <c r="Q820" s="106">
        <f t="shared" si="1834"/>
        <v>1</v>
      </c>
      <c r="R820" s="59">
        <f t="shared" si="1835"/>
        <v>1</v>
      </c>
      <c r="S820" s="32">
        <f t="shared" si="1952"/>
        <v>1</v>
      </c>
      <c r="T820">
        <f t="shared" si="1836"/>
        <v>1</v>
      </c>
      <c r="U820" s="32">
        <f t="shared" si="1953"/>
        <v>0.93</v>
      </c>
      <c r="V820">
        <f t="shared" si="1837"/>
        <v>1</v>
      </c>
      <c r="W820">
        <f t="shared" si="1838"/>
        <v>100</v>
      </c>
      <c r="X820" s="58">
        <f t="shared" si="1839"/>
        <v>1</v>
      </c>
      <c r="Y820" s="58">
        <f t="shared" si="1840"/>
        <v>1</v>
      </c>
      <c r="Z820" s="32">
        <f t="shared" si="1841"/>
        <v>1</v>
      </c>
      <c r="AA820" s="32">
        <f t="shared" si="1842"/>
        <v>1</v>
      </c>
      <c r="AB820" s="59">
        <f t="shared" si="1843"/>
        <v>4.9056245199999996E-3</v>
      </c>
      <c r="AC820" s="59">
        <f t="shared" si="1844"/>
        <v>4.9056245199999996E-3</v>
      </c>
      <c r="AD820">
        <f t="shared" si="1845"/>
        <v>1</v>
      </c>
      <c r="AE820" s="59">
        <f t="shared" si="1846"/>
        <v>4.9056245199999996E-3</v>
      </c>
      <c r="AF820" s="59">
        <f t="shared" si="1847"/>
        <v>4.1758461800000006E-3</v>
      </c>
      <c r="AG820" s="59">
        <f t="shared" si="1848"/>
        <v>4.1758461800000006E-3</v>
      </c>
      <c r="AH820">
        <f t="shared" si="1849"/>
        <v>1</v>
      </c>
      <c r="AI820" s="59">
        <f t="shared" si="1850"/>
        <v>4.1758461800000006E-3</v>
      </c>
      <c r="AJ820" s="59">
        <f t="shared" si="1851"/>
        <v>0</v>
      </c>
      <c r="AK820" s="59">
        <f t="shared" si="1852"/>
        <v>0</v>
      </c>
      <c r="AL820" s="59">
        <f t="shared" si="1853"/>
        <v>0</v>
      </c>
      <c r="AM820" s="12">
        <f t="shared" si="1954"/>
        <v>0</v>
      </c>
      <c r="AN820" s="12">
        <f t="shared" si="1955"/>
        <v>0</v>
      </c>
      <c r="AO820" s="66">
        <f t="shared" si="1854"/>
        <v>0</v>
      </c>
      <c r="AP820" s="66">
        <f t="shared" si="1855"/>
        <v>0</v>
      </c>
      <c r="AQ820" s="59">
        <f t="shared" si="1856"/>
        <v>0</v>
      </c>
      <c r="AR820" s="59">
        <f t="shared" si="1857"/>
        <v>0</v>
      </c>
      <c r="AS820" s="59">
        <f t="shared" si="1858"/>
        <v>0</v>
      </c>
      <c r="AT820" s="12">
        <f t="shared" si="1859"/>
        <v>0</v>
      </c>
      <c r="AU820" s="59">
        <f t="shared" si="1956"/>
        <v>0</v>
      </c>
      <c r="AV820" s="59">
        <f t="shared" si="1957"/>
        <v>0</v>
      </c>
      <c r="AW820" s="70">
        <f t="shared" si="1860"/>
        <v>0</v>
      </c>
      <c r="AX820" s="20">
        <f t="shared" si="1861"/>
        <v>200000</v>
      </c>
      <c r="AY820" s="20">
        <f t="shared" si="1862"/>
        <v>0</v>
      </c>
      <c r="AZ820" s="20">
        <f t="shared" si="1863"/>
        <v>0</v>
      </c>
      <c r="BA820" s="20">
        <f t="shared" si="1864"/>
        <v>200000</v>
      </c>
      <c r="BB820" s="36">
        <f t="shared" si="1865"/>
        <v>1</v>
      </c>
      <c r="BC820" s="36">
        <f t="shared" si="1866"/>
        <v>0</v>
      </c>
      <c r="BD820" s="80">
        <f t="shared" si="1867"/>
        <v>0</v>
      </c>
      <c r="BE820" s="36">
        <f t="shared" si="1868"/>
        <v>0</v>
      </c>
      <c r="BF820" s="36">
        <f t="shared" si="1869"/>
        <v>0</v>
      </c>
      <c r="BG820" s="36">
        <f t="shared" si="1870"/>
        <v>0</v>
      </c>
      <c r="BH820" s="36">
        <f t="shared" si="1871"/>
        <v>0</v>
      </c>
      <c r="BI820" s="36">
        <f t="shared" si="1872"/>
        <v>0</v>
      </c>
      <c r="BJ820" s="36">
        <f t="shared" si="1873"/>
        <v>0</v>
      </c>
      <c r="BK820" s="36">
        <f t="shared" si="1874"/>
        <v>0</v>
      </c>
      <c r="BL820" s="68">
        <f>IF(OR(AT820=0,E820&gt;ProjTerm),0,VLOOKUP(D820,'Life Events'!$AE$5:$AI$1206,5,FALSE))</f>
        <v>0</v>
      </c>
      <c r="BM820" s="93">
        <f t="shared" si="1875"/>
        <v>0</v>
      </c>
      <c r="BN820" s="93">
        <f t="shared" si="1876"/>
        <v>0</v>
      </c>
      <c r="BO820" s="36">
        <f t="shared" si="1877"/>
        <v>0</v>
      </c>
      <c r="BP820" s="36">
        <f t="shared" si="1878"/>
        <v>0</v>
      </c>
      <c r="BQ820" s="36">
        <f t="shared" si="1879"/>
        <v>0</v>
      </c>
      <c r="BR820" s="36">
        <f t="shared" si="1880"/>
        <v>154.78110000000001</v>
      </c>
      <c r="BS820" s="36">
        <f t="shared" si="1881"/>
        <v>0</v>
      </c>
      <c r="BT820" s="36">
        <f t="shared" si="1882"/>
        <v>0</v>
      </c>
      <c r="BU820" s="70" cm="1">
        <f t="array" ref="BU820">IF(AND(ActInt=1,$J820=0),INDEX(Tbl_FwdNom,$B820-IVP,MATCH(ValnDt,Tbl_FwdNom_Cols)),INDEX(Tbl_FwdNom,$B820,MATCH(StartDt,Tbl_FwdNom_Cols)))</f>
        <v>9.5377500990000001</v>
      </c>
      <c r="BV820" s="70" cm="1">
        <f t="array" ref="BV820">INDEX(Tbl_FwdReal,$B820,MATCH(StartDt,Tbl_FwdReal_Cols))</f>
        <v>3.3067857900000002</v>
      </c>
      <c r="BW820" s="70" cm="1">
        <f t="array" ref="BW820">IF(RunType&lt;&gt;"OPN",INDEX(Tbl_FwdReal,$B820,MATCH(ValnDt,Tbl_FwdReal_Cols)),IF(AND($J820=0,ActInt=1),INDEX(Tbl_FwdReal,$B820-IVP,MATCH(ValnDt,Tbl_FwdReal_Cols)),-999))*$K820</f>
        <v>3.3067857900000002</v>
      </c>
      <c r="BX820" s="70">
        <f t="shared" si="1883"/>
        <v>3.3067857900000004E-2</v>
      </c>
      <c r="BY820" s="70">
        <f t="shared" si="1958"/>
        <v>6.0315150271601503E-2</v>
      </c>
      <c r="BZ820" s="64">
        <f t="shared" si="1971"/>
        <v>4.8924437363970785E-3</v>
      </c>
      <c r="CA820" s="70" cm="1">
        <f t="array" ref="CA820">IF($J820=1,CA819*(1+INDEX(Tbl_CPI,$B820,MATCH(IF(RunType="OPN",StartDt,ValnDt),Tbl_CPI_Cols))),0)</f>
        <v>0</v>
      </c>
      <c r="CB820" s="70">
        <f t="shared" si="1959"/>
        <v>87.494209871748481</v>
      </c>
      <c r="CC820" s="70">
        <f t="shared" si="1960"/>
        <v>84.139664955126165</v>
      </c>
      <c r="CD820" s="36">
        <f t="shared" si="1884"/>
        <v>426.2375193851766</v>
      </c>
      <c r="CE820" s="36">
        <f t="shared" si="1885"/>
        <v>0</v>
      </c>
      <c r="CF820" s="36">
        <f t="shared" si="1886"/>
        <v>0</v>
      </c>
      <c r="CG820" s="36">
        <f t="shared" si="1887"/>
        <v>0</v>
      </c>
      <c r="CH820" s="36">
        <f t="shared" si="1888"/>
        <v>0</v>
      </c>
      <c r="CI820" s="36">
        <f t="shared" si="1889"/>
        <v>0</v>
      </c>
      <c r="CJ820" s="36">
        <f t="shared" si="1890"/>
        <v>0</v>
      </c>
      <c r="CK820" s="36">
        <f t="shared" si="1891"/>
        <v>0</v>
      </c>
      <c r="CL820" s="36">
        <f t="shared" si="1892"/>
        <v>0</v>
      </c>
      <c r="CM820" s="36">
        <f t="shared" si="1893"/>
        <v>0</v>
      </c>
      <c r="CN820" s="36">
        <f t="shared" si="1894"/>
        <v>0</v>
      </c>
      <c r="CO820" s="20">
        <f t="shared" si="1895"/>
        <v>120000</v>
      </c>
      <c r="CP820" s="20">
        <f t="shared" si="1896"/>
        <v>2</v>
      </c>
      <c r="CQ820" s="64" t="e">
        <f t="shared" si="1897"/>
        <v>#N/A</v>
      </c>
      <c r="CR820" s="64" t="e">
        <f t="shared" si="1898"/>
        <v>#N/A</v>
      </c>
      <c r="CS820" s="36" t="e">
        <f t="shared" si="1899"/>
        <v>#N/A</v>
      </c>
      <c r="CT820" s="36">
        <f t="shared" si="1900"/>
        <v>0</v>
      </c>
      <c r="CU820" s="36">
        <f t="shared" si="1901"/>
        <v>0</v>
      </c>
      <c r="CV820" s="36">
        <f t="shared" si="1961"/>
        <v>0</v>
      </c>
      <c r="CW820" s="36">
        <f t="shared" si="1902"/>
        <v>0</v>
      </c>
      <c r="CX820" s="36">
        <f t="shared" si="1903"/>
        <v>0</v>
      </c>
      <c r="CY820" s="36">
        <f t="shared" si="1904"/>
        <v>0</v>
      </c>
      <c r="CZ820" s="36">
        <f t="shared" si="1962"/>
        <v>0</v>
      </c>
      <c r="DA820" s="64">
        <f t="shared" si="1905"/>
        <v>7.6204769628100966E-3</v>
      </c>
      <c r="DB820" s="70">
        <f t="shared" si="1963"/>
        <v>0.99243715551932821</v>
      </c>
      <c r="DC820" s="70">
        <f>PRODUCT($DB$8:DB820)</f>
        <v>5.8552814481529244E-4</v>
      </c>
      <c r="DD820" s="36">
        <f t="shared" si="1906"/>
        <v>0</v>
      </c>
      <c r="DE820" s="36">
        <f t="shared" si="1907"/>
        <v>0</v>
      </c>
      <c r="DF820" s="36">
        <f t="shared" si="1908"/>
        <v>0</v>
      </c>
      <c r="DG820" s="36">
        <f t="shared" si="1909"/>
        <v>0</v>
      </c>
      <c r="DH820" s="36">
        <f t="shared" si="1910"/>
        <v>0</v>
      </c>
      <c r="DI820" s="36">
        <f t="shared" si="1911"/>
        <v>0</v>
      </c>
      <c r="DJ820" s="36">
        <f t="shared" si="1912"/>
        <v>0</v>
      </c>
      <c r="DK820" s="36">
        <f t="shared" si="1913"/>
        <v>0</v>
      </c>
      <c r="DL820" s="36">
        <f t="shared" si="1914"/>
        <v>0</v>
      </c>
      <c r="DM820" s="36">
        <f t="shared" si="1915"/>
        <v>0</v>
      </c>
      <c r="DN820" s="36">
        <f t="shared" ca="1" si="1964"/>
        <v>4.6137290849905055E-12</v>
      </c>
      <c r="DO820" s="64" cm="1">
        <f t="array" ref="DO820">IFERROR(INDEX(Tbl_FwdNom,$B820,MATCH(LIDt,Tbl_FwdNom_Cols,0)),0)</f>
        <v>7.8573754979999997</v>
      </c>
      <c r="DP820" s="64">
        <f t="shared" ca="1" si="1965"/>
        <v>7.7959290890000004</v>
      </c>
      <c r="DQ820" s="64">
        <f t="shared" ca="1" si="1916"/>
        <v>6.2754174592050127E-3</v>
      </c>
      <c r="DR820" s="70">
        <f t="shared" ca="1" si="1917"/>
        <v>0.99376371781489992</v>
      </c>
      <c r="DS820" s="70">
        <f ca="1">PRODUCT($DR$8:DR820)</f>
        <v>1.9745578078803104E-3</v>
      </c>
      <c r="DT820" s="36">
        <f t="shared" ca="1" si="1918"/>
        <v>0</v>
      </c>
      <c r="DU820" s="36">
        <f t="shared" ca="1" si="1919"/>
        <v>0</v>
      </c>
      <c r="DV820" s="36">
        <f t="shared" ca="1" si="1920"/>
        <v>0</v>
      </c>
      <c r="DW820" s="36">
        <f t="shared" ca="1" si="1921"/>
        <v>0</v>
      </c>
      <c r="DX820" s="36">
        <f t="shared" ca="1" si="1922"/>
        <v>0</v>
      </c>
      <c r="DY820" s="36">
        <f t="shared" ca="1" si="1923"/>
        <v>0</v>
      </c>
      <c r="DZ820" s="36">
        <f t="shared" ca="1" si="1924"/>
        <v>0</v>
      </c>
      <c r="EA820" s="36">
        <f t="shared" ca="1" si="1925"/>
        <v>0</v>
      </c>
      <c r="EB820" s="36">
        <f t="shared" ca="1" si="1926"/>
        <v>0</v>
      </c>
      <c r="EC820" s="36">
        <f t="shared" ca="1" si="1927"/>
        <v>0</v>
      </c>
      <c r="ED820" s="36">
        <f t="shared" ca="1" si="1928"/>
        <v>0</v>
      </c>
      <c r="EE820" s="36">
        <f t="shared" ca="1" si="1966"/>
        <v>0</v>
      </c>
      <c r="EF820" s="36">
        <f t="shared" ca="1" si="1929"/>
        <v>0</v>
      </c>
      <c r="EG820" s="64"/>
      <c r="EH820" s="64"/>
      <c r="EI820" s="64"/>
      <c r="EJ820" s="70"/>
      <c r="EK820" s="70"/>
      <c r="EL820" s="70"/>
      <c r="EM820" s="70"/>
      <c r="EN820" s="70"/>
      <c r="EO820" s="36">
        <f t="shared" si="1930"/>
        <v>0</v>
      </c>
      <c r="EP820" s="36">
        <f t="shared" si="1931"/>
        <v>0</v>
      </c>
      <c r="EQ820" s="36">
        <f t="shared" si="1932"/>
        <v>0</v>
      </c>
      <c r="ER820" s="36">
        <f t="shared" si="1933"/>
        <v>0</v>
      </c>
      <c r="ES820" s="36">
        <f t="shared" si="1934"/>
        <v>0</v>
      </c>
      <c r="ET820" s="36">
        <f t="shared" si="1935"/>
        <v>0</v>
      </c>
      <c r="EU820" s="36">
        <f t="shared" si="1967"/>
        <v>0</v>
      </c>
      <c r="EV820" s="36">
        <f t="shared" si="1936"/>
        <v>0</v>
      </c>
      <c r="EW820" s="36">
        <f t="shared" si="1937"/>
        <v>0</v>
      </c>
      <c r="EX820" s="36">
        <f t="shared" si="1968"/>
        <v>0</v>
      </c>
      <c r="EY820" s="36">
        <f t="shared" si="1938"/>
        <v>0</v>
      </c>
      <c r="EZ820" s="36">
        <f t="shared" si="1939"/>
        <v>0</v>
      </c>
      <c r="FA820" s="36">
        <f t="shared" si="1940"/>
        <v>0</v>
      </c>
      <c r="FB820" s="36">
        <f t="shared" si="1941"/>
        <v>0</v>
      </c>
      <c r="FC820" s="36">
        <f t="shared" si="1969"/>
        <v>0</v>
      </c>
      <c r="FD820" s="36">
        <f t="shared" si="1942"/>
        <v>0</v>
      </c>
      <c r="FE820" s="36">
        <f t="shared" si="1943"/>
        <v>0</v>
      </c>
      <c r="FF820" s="36">
        <f t="shared" si="1970"/>
        <v>0</v>
      </c>
      <c r="FG820" s="36">
        <f t="shared" si="1944"/>
        <v>0</v>
      </c>
      <c r="FH820" s="36">
        <f t="shared" si="1945"/>
        <v>0</v>
      </c>
      <c r="FI820" s="36">
        <f t="shared" si="1946"/>
        <v>0</v>
      </c>
      <c r="FJ820" s="36">
        <f t="shared" ca="1" si="1947"/>
        <v>0</v>
      </c>
      <c r="FK820" s="36">
        <f t="shared" si="1948"/>
        <v>0</v>
      </c>
      <c r="FL820" s="36">
        <f t="shared" si="1949"/>
        <v>0</v>
      </c>
      <c r="FM820" s="36">
        <f t="shared" ca="1" si="1950"/>
        <v>0</v>
      </c>
      <c r="FN820" s="36">
        <f t="shared" ca="1" si="1972"/>
        <v>0</v>
      </c>
    </row>
    <row r="821" spans="2:170" x14ac:dyDescent="0.25">
      <c r="B821" s="2">
        <v>813</v>
      </c>
      <c r="C821" s="2">
        <f t="shared" si="1826"/>
        <v>68</v>
      </c>
      <c r="D821" s="2">
        <f t="shared" si="1975"/>
        <v>837</v>
      </c>
      <c r="E821" s="2">
        <f t="shared" si="1973"/>
        <v>70</v>
      </c>
      <c r="F821" s="189">
        <f t="shared" si="1977"/>
        <v>70463</v>
      </c>
      <c r="G821" s="2">
        <f t="shared" si="1976"/>
        <v>11</v>
      </c>
      <c r="H821" s="187">
        <f t="shared" si="1827"/>
        <v>102.33333333333334</v>
      </c>
      <c r="I821" s="186">
        <f t="shared" si="1974"/>
        <v>102</v>
      </c>
      <c r="J821" s="2">
        <f t="shared" si="1828"/>
        <v>0</v>
      </c>
      <c r="K821" s="2">
        <f t="shared" si="1829"/>
        <v>1</v>
      </c>
      <c r="L821">
        <f t="shared" si="1830"/>
        <v>2</v>
      </c>
      <c r="M821" s="190">
        <f t="shared" si="1951"/>
        <v>0.93</v>
      </c>
      <c r="N821">
        <f t="shared" si="1831"/>
        <v>1</v>
      </c>
      <c r="O821">
        <f t="shared" si="1832"/>
        <v>100</v>
      </c>
      <c r="P821" s="58">
        <f t="shared" si="1833"/>
        <v>4.1850000000000005</v>
      </c>
      <c r="Q821" s="106">
        <f t="shared" si="1834"/>
        <v>1</v>
      </c>
      <c r="R821" s="59">
        <f t="shared" si="1835"/>
        <v>1</v>
      </c>
      <c r="S821" s="32">
        <f t="shared" si="1952"/>
        <v>1</v>
      </c>
      <c r="T821">
        <f t="shared" si="1836"/>
        <v>1</v>
      </c>
      <c r="U821" s="32">
        <f t="shared" si="1953"/>
        <v>0.93</v>
      </c>
      <c r="V821">
        <f t="shared" si="1837"/>
        <v>1</v>
      </c>
      <c r="W821">
        <f t="shared" si="1838"/>
        <v>100</v>
      </c>
      <c r="X821" s="58">
        <f t="shared" si="1839"/>
        <v>1</v>
      </c>
      <c r="Y821" s="58">
        <f t="shared" si="1840"/>
        <v>1</v>
      </c>
      <c r="Z821" s="32">
        <f t="shared" si="1841"/>
        <v>1</v>
      </c>
      <c r="AA821" s="32">
        <f t="shared" si="1842"/>
        <v>1</v>
      </c>
      <c r="AB821" s="59">
        <f t="shared" si="1843"/>
        <v>4.9056245199999996E-3</v>
      </c>
      <c r="AC821" s="59">
        <f t="shared" si="1844"/>
        <v>4.9056245199999996E-3</v>
      </c>
      <c r="AD821">
        <f t="shared" si="1845"/>
        <v>1</v>
      </c>
      <c r="AE821" s="59">
        <f t="shared" si="1846"/>
        <v>4.9056245199999996E-3</v>
      </c>
      <c r="AF821" s="59">
        <f t="shared" si="1847"/>
        <v>4.1758461800000006E-3</v>
      </c>
      <c r="AG821" s="59">
        <f t="shared" si="1848"/>
        <v>4.1758461800000006E-3</v>
      </c>
      <c r="AH821">
        <f t="shared" si="1849"/>
        <v>1</v>
      </c>
      <c r="AI821" s="59">
        <f t="shared" si="1850"/>
        <v>4.1758461800000006E-3</v>
      </c>
      <c r="AJ821" s="59">
        <f t="shared" si="1851"/>
        <v>0</v>
      </c>
      <c r="AK821" s="59">
        <f t="shared" si="1852"/>
        <v>0</v>
      </c>
      <c r="AL821" s="59">
        <f t="shared" si="1853"/>
        <v>0</v>
      </c>
      <c r="AM821" s="12">
        <f t="shared" si="1954"/>
        <v>0</v>
      </c>
      <c r="AN821" s="12">
        <f t="shared" si="1955"/>
        <v>0</v>
      </c>
      <c r="AO821" s="66">
        <f t="shared" si="1854"/>
        <v>0</v>
      </c>
      <c r="AP821" s="66">
        <f t="shared" si="1855"/>
        <v>0</v>
      </c>
      <c r="AQ821" s="59">
        <f t="shared" si="1856"/>
        <v>0</v>
      </c>
      <c r="AR821" s="59">
        <f t="shared" si="1857"/>
        <v>0</v>
      </c>
      <c r="AS821" s="59">
        <f t="shared" si="1858"/>
        <v>0</v>
      </c>
      <c r="AT821" s="12">
        <f t="shared" si="1859"/>
        <v>0</v>
      </c>
      <c r="AU821" s="59">
        <f t="shared" si="1956"/>
        <v>0</v>
      </c>
      <c r="AV821" s="59">
        <f t="shared" si="1957"/>
        <v>0</v>
      </c>
      <c r="AW821" s="70">
        <f t="shared" si="1860"/>
        <v>0</v>
      </c>
      <c r="AX821" s="20">
        <f t="shared" si="1861"/>
        <v>200000</v>
      </c>
      <c r="AY821" s="20">
        <f t="shared" si="1862"/>
        <v>0</v>
      </c>
      <c r="AZ821" s="20">
        <f t="shared" si="1863"/>
        <v>0</v>
      </c>
      <c r="BA821" s="20">
        <f t="shared" si="1864"/>
        <v>200000</v>
      </c>
      <c r="BB821" s="36">
        <f t="shared" si="1865"/>
        <v>1</v>
      </c>
      <c r="BC821" s="36">
        <f t="shared" si="1866"/>
        <v>0</v>
      </c>
      <c r="BD821" s="80">
        <f t="shared" si="1867"/>
        <v>0</v>
      </c>
      <c r="BE821" s="36">
        <f t="shared" si="1868"/>
        <v>0</v>
      </c>
      <c r="BF821" s="36">
        <f t="shared" si="1869"/>
        <v>0</v>
      </c>
      <c r="BG821" s="36">
        <f t="shared" si="1870"/>
        <v>0</v>
      </c>
      <c r="BH821" s="36">
        <f t="shared" si="1871"/>
        <v>0</v>
      </c>
      <c r="BI821" s="36">
        <f t="shared" si="1872"/>
        <v>0</v>
      </c>
      <c r="BJ821" s="36">
        <f t="shared" si="1873"/>
        <v>0</v>
      </c>
      <c r="BK821" s="36">
        <f t="shared" si="1874"/>
        <v>0</v>
      </c>
      <c r="BL821" s="68">
        <f>IF(OR(AT821=0,E821&gt;ProjTerm),0,VLOOKUP(D821,'Life Events'!$AE$5:$AI$1206,5,FALSE))</f>
        <v>0</v>
      </c>
      <c r="BM821" s="93">
        <f t="shared" si="1875"/>
        <v>0</v>
      </c>
      <c r="BN821" s="93">
        <f t="shared" si="1876"/>
        <v>0</v>
      </c>
      <c r="BO821" s="36">
        <f t="shared" si="1877"/>
        <v>0</v>
      </c>
      <c r="BP821" s="36">
        <f t="shared" si="1878"/>
        <v>0</v>
      </c>
      <c r="BQ821" s="36">
        <f t="shared" si="1879"/>
        <v>0</v>
      </c>
      <c r="BR821" s="36">
        <f t="shared" si="1880"/>
        <v>154.78110000000001</v>
      </c>
      <c r="BS821" s="36">
        <f t="shared" si="1881"/>
        <v>0</v>
      </c>
      <c r="BT821" s="36">
        <f t="shared" si="1882"/>
        <v>0</v>
      </c>
      <c r="BU821" s="70" cm="1">
        <f t="array" ref="BU821">IF(AND(ActInt=1,$J821=0),INDEX(Tbl_FwdNom,$B821-IVP,MATCH(ValnDt,Tbl_FwdNom_Cols)),INDEX(Tbl_FwdNom,$B821,MATCH(StartDt,Tbl_FwdNom_Cols)))</f>
        <v>9.5318025950000003</v>
      </c>
      <c r="BV821" s="70" cm="1">
        <f t="array" ref="BV821">INDEX(Tbl_FwdReal,$B821,MATCH(StartDt,Tbl_FwdReal_Cols))</f>
        <v>3.3034081610000001</v>
      </c>
      <c r="BW821" s="70" cm="1">
        <f t="array" ref="BW821">IF(RunType&lt;&gt;"OPN",INDEX(Tbl_FwdReal,$B821,MATCH(ValnDt,Tbl_FwdReal_Cols)),IF(AND($J821=0,ActInt=1),INDEX(Tbl_FwdReal,$B821-IVP,MATCH(ValnDt,Tbl_FwdReal_Cols)),-999))*$K821</f>
        <v>3.3034081610000001</v>
      </c>
      <c r="BX821" s="70">
        <f t="shared" si="1883"/>
        <v>3.3034081610000002E-2</v>
      </c>
      <c r="BY821" s="70">
        <f t="shared" si="1958"/>
        <v>6.0292245385485499E-2</v>
      </c>
      <c r="BZ821" s="64">
        <f t="shared" si="1971"/>
        <v>4.8906347479036327E-3</v>
      </c>
      <c r="CA821" s="70" cm="1">
        <f t="array" ref="CA821">IF($J821=1,CA820*(1+INDEX(Tbl_CPI,$B821,MATCH(IF(RunType="OPN",StartDt,ValnDt),Tbl_CPI_Cols))),0)</f>
        <v>0</v>
      </c>
      <c r="CB821" s="70">
        <f t="shared" si="1959"/>
        <v>87.922112094787622</v>
      </c>
      <c r="CC821" s="70">
        <f t="shared" si="1960"/>
        <v>84.139664955126165</v>
      </c>
      <c r="CD821" s="36">
        <f t="shared" si="1884"/>
        <v>426.2375193851766</v>
      </c>
      <c r="CE821" s="36">
        <f t="shared" si="1885"/>
        <v>0</v>
      </c>
      <c r="CF821" s="36">
        <f t="shared" si="1886"/>
        <v>0</v>
      </c>
      <c r="CG821" s="36">
        <f t="shared" si="1887"/>
        <v>0</v>
      </c>
      <c r="CH821" s="36">
        <f t="shared" si="1888"/>
        <v>0</v>
      </c>
      <c r="CI821" s="36">
        <f t="shared" si="1889"/>
        <v>0</v>
      </c>
      <c r="CJ821" s="36">
        <f t="shared" si="1890"/>
        <v>0</v>
      </c>
      <c r="CK821" s="36">
        <f t="shared" si="1891"/>
        <v>0</v>
      </c>
      <c r="CL821" s="36">
        <f t="shared" si="1892"/>
        <v>0</v>
      </c>
      <c r="CM821" s="36">
        <f t="shared" si="1893"/>
        <v>0</v>
      </c>
      <c r="CN821" s="36">
        <f t="shared" si="1894"/>
        <v>0</v>
      </c>
      <c r="CO821" s="20">
        <f t="shared" si="1895"/>
        <v>120000</v>
      </c>
      <c r="CP821" s="20">
        <f t="shared" si="1896"/>
        <v>2</v>
      </c>
      <c r="CQ821" s="64" t="e">
        <f t="shared" si="1897"/>
        <v>#N/A</v>
      </c>
      <c r="CR821" s="64" t="e">
        <f t="shared" si="1898"/>
        <v>#N/A</v>
      </c>
      <c r="CS821" s="36" t="e">
        <f t="shared" si="1899"/>
        <v>#N/A</v>
      </c>
      <c r="CT821" s="36">
        <f t="shared" si="1900"/>
        <v>0</v>
      </c>
      <c r="CU821" s="36">
        <f t="shared" si="1901"/>
        <v>0</v>
      </c>
      <c r="CV821" s="36">
        <f t="shared" si="1961"/>
        <v>0</v>
      </c>
      <c r="CW821" s="36">
        <f t="shared" si="1902"/>
        <v>0</v>
      </c>
      <c r="CX821" s="36">
        <f t="shared" si="1903"/>
        <v>0</v>
      </c>
      <c r="CY821" s="36">
        <f t="shared" si="1904"/>
        <v>0</v>
      </c>
      <c r="CZ821" s="36">
        <f t="shared" si="1962"/>
        <v>0</v>
      </c>
      <c r="DA821" s="64">
        <f t="shared" si="1905"/>
        <v>7.6159176701207087E-3</v>
      </c>
      <c r="DB821" s="70">
        <f t="shared" si="1963"/>
        <v>0.99244164613066976</v>
      </c>
      <c r="DC821" s="70">
        <f>PRODUCT($DB$8:DB821)</f>
        <v>5.8110251589632599E-4</v>
      </c>
      <c r="DD821" s="36">
        <f t="shared" si="1906"/>
        <v>0</v>
      </c>
      <c r="DE821" s="36">
        <f t="shared" si="1907"/>
        <v>0</v>
      </c>
      <c r="DF821" s="36">
        <f t="shared" si="1908"/>
        <v>0</v>
      </c>
      <c r="DG821" s="36">
        <f t="shared" si="1909"/>
        <v>0</v>
      </c>
      <c r="DH821" s="36">
        <f t="shared" si="1910"/>
        <v>0</v>
      </c>
      <c r="DI821" s="36">
        <f t="shared" si="1911"/>
        <v>0</v>
      </c>
      <c r="DJ821" s="36">
        <f t="shared" si="1912"/>
        <v>0</v>
      </c>
      <c r="DK821" s="36">
        <f t="shared" si="1913"/>
        <v>0</v>
      </c>
      <c r="DL821" s="36">
        <f t="shared" si="1914"/>
        <v>0</v>
      </c>
      <c r="DM821" s="36">
        <f t="shared" si="1915"/>
        <v>0</v>
      </c>
      <c r="DN821" s="36">
        <f t="shared" ca="1" si="1964"/>
        <v>4.6137290849905055E-12</v>
      </c>
      <c r="DO821" s="64" cm="1">
        <f t="array" ref="DO821">IFERROR(INDEX(Tbl_FwdNom,$B821,MATCH(LIDt,Tbl_FwdNom_Cols,0)),0)</f>
        <v>7.8556681810000004</v>
      </c>
      <c r="DP821" s="64">
        <f t="shared" ca="1" si="1965"/>
        <v>7.7942227439999998</v>
      </c>
      <c r="DQ821" s="64">
        <f t="shared" ca="1" si="1916"/>
        <v>6.2740900548066136E-3</v>
      </c>
      <c r="DR821" s="70">
        <f t="shared" ca="1" si="1917"/>
        <v>0.99376502871651506</v>
      </c>
      <c r="DS821" s="70">
        <f ca="1">PRODUCT($DR$8:DR821)</f>
        <v>1.9622464966505956E-3</v>
      </c>
      <c r="DT821" s="36">
        <f t="shared" ca="1" si="1918"/>
        <v>0</v>
      </c>
      <c r="DU821" s="36">
        <f t="shared" ca="1" si="1919"/>
        <v>0</v>
      </c>
      <c r="DV821" s="36">
        <f t="shared" ca="1" si="1920"/>
        <v>0</v>
      </c>
      <c r="DW821" s="36">
        <f t="shared" ca="1" si="1921"/>
        <v>0</v>
      </c>
      <c r="DX821" s="36">
        <f t="shared" ca="1" si="1922"/>
        <v>0</v>
      </c>
      <c r="DY821" s="36">
        <f t="shared" ca="1" si="1923"/>
        <v>0</v>
      </c>
      <c r="DZ821" s="36">
        <f t="shared" ca="1" si="1924"/>
        <v>0</v>
      </c>
      <c r="EA821" s="36">
        <f t="shared" ca="1" si="1925"/>
        <v>0</v>
      </c>
      <c r="EB821" s="36">
        <f t="shared" ca="1" si="1926"/>
        <v>0</v>
      </c>
      <c r="EC821" s="36">
        <f t="shared" ca="1" si="1927"/>
        <v>0</v>
      </c>
      <c r="ED821" s="36">
        <f t="shared" ca="1" si="1928"/>
        <v>0</v>
      </c>
      <c r="EE821" s="36">
        <f t="shared" ca="1" si="1966"/>
        <v>0</v>
      </c>
      <c r="EF821" s="36">
        <f t="shared" ca="1" si="1929"/>
        <v>0</v>
      </c>
      <c r="EG821" s="64"/>
      <c r="EH821" s="64"/>
      <c r="EI821" s="64"/>
      <c r="EJ821" s="70"/>
      <c r="EK821" s="70"/>
      <c r="EL821" s="70"/>
      <c r="EM821" s="70"/>
      <c r="EN821" s="70"/>
      <c r="EO821" s="36">
        <f t="shared" si="1930"/>
        <v>0</v>
      </c>
      <c r="EP821" s="36">
        <f t="shared" si="1931"/>
        <v>0</v>
      </c>
      <c r="EQ821" s="36">
        <f t="shared" si="1932"/>
        <v>0</v>
      </c>
      <c r="ER821" s="36">
        <f t="shared" si="1933"/>
        <v>0</v>
      </c>
      <c r="ES821" s="36">
        <f t="shared" si="1934"/>
        <v>0</v>
      </c>
      <c r="ET821" s="36">
        <f t="shared" si="1935"/>
        <v>0</v>
      </c>
      <c r="EU821" s="36">
        <f t="shared" si="1967"/>
        <v>0</v>
      </c>
      <c r="EV821" s="36">
        <f t="shared" si="1936"/>
        <v>0</v>
      </c>
      <c r="EW821" s="36">
        <f t="shared" si="1937"/>
        <v>0</v>
      </c>
      <c r="EX821" s="36">
        <f t="shared" si="1968"/>
        <v>0</v>
      </c>
      <c r="EY821" s="36">
        <f t="shared" si="1938"/>
        <v>0</v>
      </c>
      <c r="EZ821" s="36">
        <f t="shared" si="1939"/>
        <v>0</v>
      </c>
      <c r="FA821" s="36">
        <f t="shared" si="1940"/>
        <v>0</v>
      </c>
      <c r="FB821" s="36">
        <f t="shared" si="1941"/>
        <v>0</v>
      </c>
      <c r="FC821" s="36">
        <f t="shared" si="1969"/>
        <v>0</v>
      </c>
      <c r="FD821" s="36">
        <f t="shared" si="1942"/>
        <v>0</v>
      </c>
      <c r="FE821" s="36">
        <f t="shared" si="1943"/>
        <v>0</v>
      </c>
      <c r="FF821" s="36">
        <f t="shared" si="1970"/>
        <v>0</v>
      </c>
      <c r="FG821" s="36">
        <f t="shared" si="1944"/>
        <v>0</v>
      </c>
      <c r="FH821" s="36">
        <f t="shared" si="1945"/>
        <v>0</v>
      </c>
      <c r="FI821" s="36">
        <f t="shared" si="1946"/>
        <v>0</v>
      </c>
      <c r="FJ821" s="36">
        <f t="shared" ca="1" si="1947"/>
        <v>0</v>
      </c>
      <c r="FK821" s="36">
        <f t="shared" si="1948"/>
        <v>0</v>
      </c>
      <c r="FL821" s="36">
        <f t="shared" si="1949"/>
        <v>0</v>
      </c>
      <c r="FM821" s="36">
        <f t="shared" ca="1" si="1950"/>
        <v>0</v>
      </c>
      <c r="FN821" s="36">
        <f t="shared" ca="1" si="1972"/>
        <v>0</v>
      </c>
    </row>
    <row r="822" spans="2:170" x14ac:dyDescent="0.25">
      <c r="B822" s="2">
        <v>814</v>
      </c>
      <c r="C822" s="2">
        <f t="shared" si="1826"/>
        <v>68</v>
      </c>
      <c r="D822" s="2">
        <f t="shared" si="1975"/>
        <v>838</v>
      </c>
      <c r="E822" s="2">
        <f t="shared" si="1973"/>
        <v>70</v>
      </c>
      <c r="F822" s="189">
        <f t="shared" si="1977"/>
        <v>70494</v>
      </c>
      <c r="G822" s="2">
        <f t="shared" si="1976"/>
        <v>12</v>
      </c>
      <c r="H822" s="187">
        <f t="shared" si="1827"/>
        <v>102.41666666666666</v>
      </c>
      <c r="I822" s="186">
        <f t="shared" si="1974"/>
        <v>102</v>
      </c>
      <c r="J822" s="2">
        <f t="shared" si="1828"/>
        <v>0</v>
      </c>
      <c r="K822" s="2">
        <f t="shared" si="1829"/>
        <v>1</v>
      </c>
      <c r="L822">
        <f t="shared" si="1830"/>
        <v>2</v>
      </c>
      <c r="M822" s="190">
        <f t="shared" si="1951"/>
        <v>0.93</v>
      </c>
      <c r="N822">
        <f t="shared" si="1831"/>
        <v>1</v>
      </c>
      <c r="O822">
        <f t="shared" si="1832"/>
        <v>100</v>
      </c>
      <c r="P822" s="58">
        <f t="shared" si="1833"/>
        <v>4.1850000000000005</v>
      </c>
      <c r="Q822" s="106">
        <f t="shared" si="1834"/>
        <v>1</v>
      </c>
      <c r="R822" s="59">
        <f t="shared" si="1835"/>
        <v>1</v>
      </c>
      <c r="S822" s="32">
        <f t="shared" si="1952"/>
        <v>1</v>
      </c>
      <c r="T822">
        <f t="shared" si="1836"/>
        <v>1</v>
      </c>
      <c r="U822" s="32">
        <f t="shared" si="1953"/>
        <v>0.93</v>
      </c>
      <c r="V822">
        <f t="shared" si="1837"/>
        <v>1</v>
      </c>
      <c r="W822">
        <f t="shared" si="1838"/>
        <v>100</v>
      </c>
      <c r="X822" s="58">
        <f t="shared" si="1839"/>
        <v>1</v>
      </c>
      <c r="Y822" s="58">
        <f t="shared" si="1840"/>
        <v>1</v>
      </c>
      <c r="Z822" s="32">
        <f t="shared" si="1841"/>
        <v>1</v>
      </c>
      <c r="AA822" s="32">
        <f t="shared" si="1842"/>
        <v>1</v>
      </c>
      <c r="AB822" s="59">
        <f t="shared" si="1843"/>
        <v>4.9056245199999996E-3</v>
      </c>
      <c r="AC822" s="59">
        <f t="shared" si="1844"/>
        <v>4.9056245199999996E-3</v>
      </c>
      <c r="AD822">
        <f t="shared" si="1845"/>
        <v>1</v>
      </c>
      <c r="AE822" s="59">
        <f t="shared" si="1846"/>
        <v>4.9056245199999996E-3</v>
      </c>
      <c r="AF822" s="59">
        <f t="shared" si="1847"/>
        <v>4.1758461800000006E-3</v>
      </c>
      <c r="AG822" s="59">
        <f t="shared" si="1848"/>
        <v>4.1758461800000006E-3</v>
      </c>
      <c r="AH822">
        <f t="shared" si="1849"/>
        <v>1</v>
      </c>
      <c r="AI822" s="59">
        <f t="shared" si="1850"/>
        <v>4.1758461800000006E-3</v>
      </c>
      <c r="AJ822" s="59">
        <f t="shared" si="1851"/>
        <v>0</v>
      </c>
      <c r="AK822" s="59">
        <f t="shared" si="1852"/>
        <v>0</v>
      </c>
      <c r="AL822" s="59">
        <f t="shared" si="1853"/>
        <v>0</v>
      </c>
      <c r="AM822" s="12">
        <f t="shared" si="1954"/>
        <v>0</v>
      </c>
      <c r="AN822" s="12">
        <f t="shared" si="1955"/>
        <v>0</v>
      </c>
      <c r="AO822" s="66">
        <f t="shared" si="1854"/>
        <v>0</v>
      </c>
      <c r="AP822" s="66">
        <f t="shared" si="1855"/>
        <v>0</v>
      </c>
      <c r="AQ822" s="59">
        <f t="shared" si="1856"/>
        <v>0</v>
      </c>
      <c r="AR822" s="59">
        <f t="shared" si="1857"/>
        <v>0</v>
      </c>
      <c r="AS822" s="59">
        <f t="shared" si="1858"/>
        <v>0</v>
      </c>
      <c r="AT822" s="12">
        <f t="shared" si="1859"/>
        <v>0</v>
      </c>
      <c r="AU822" s="59">
        <f t="shared" si="1956"/>
        <v>0</v>
      </c>
      <c r="AV822" s="59">
        <f t="shared" si="1957"/>
        <v>0</v>
      </c>
      <c r="AW822" s="70">
        <f t="shared" si="1860"/>
        <v>0</v>
      </c>
      <c r="AX822" s="20">
        <f t="shared" si="1861"/>
        <v>200000</v>
      </c>
      <c r="AY822" s="20">
        <f t="shared" si="1862"/>
        <v>0</v>
      </c>
      <c r="AZ822" s="20">
        <f t="shared" si="1863"/>
        <v>0</v>
      </c>
      <c r="BA822" s="20">
        <f t="shared" si="1864"/>
        <v>200000</v>
      </c>
      <c r="BB822" s="36">
        <f t="shared" si="1865"/>
        <v>1</v>
      </c>
      <c r="BC822" s="36">
        <f t="shared" si="1866"/>
        <v>0</v>
      </c>
      <c r="BD822" s="80">
        <f t="shared" si="1867"/>
        <v>0</v>
      </c>
      <c r="BE822" s="36">
        <f t="shared" si="1868"/>
        <v>0</v>
      </c>
      <c r="BF822" s="36">
        <f t="shared" si="1869"/>
        <v>0</v>
      </c>
      <c r="BG822" s="36">
        <f t="shared" si="1870"/>
        <v>0</v>
      </c>
      <c r="BH822" s="36">
        <f t="shared" si="1871"/>
        <v>0</v>
      </c>
      <c r="BI822" s="36">
        <f t="shared" si="1872"/>
        <v>0</v>
      </c>
      <c r="BJ822" s="36">
        <f t="shared" si="1873"/>
        <v>0</v>
      </c>
      <c r="BK822" s="36">
        <f t="shared" si="1874"/>
        <v>0</v>
      </c>
      <c r="BL822" s="68">
        <f>IF(OR(AT822=0,E822&gt;ProjTerm),0,VLOOKUP(D822,'Life Events'!$AE$5:$AI$1206,5,FALSE))</f>
        <v>0</v>
      </c>
      <c r="BM822" s="93">
        <f t="shared" si="1875"/>
        <v>0</v>
      </c>
      <c r="BN822" s="93">
        <f t="shared" si="1876"/>
        <v>0</v>
      </c>
      <c r="BO822" s="36">
        <f t="shared" si="1877"/>
        <v>0</v>
      </c>
      <c r="BP822" s="36">
        <f t="shared" si="1878"/>
        <v>0</v>
      </c>
      <c r="BQ822" s="36">
        <f t="shared" si="1879"/>
        <v>0</v>
      </c>
      <c r="BR822" s="36">
        <f t="shared" si="1880"/>
        <v>154.78110000000001</v>
      </c>
      <c r="BS822" s="36">
        <f t="shared" si="1881"/>
        <v>0</v>
      </c>
      <c r="BT822" s="36">
        <f t="shared" si="1882"/>
        <v>0</v>
      </c>
      <c r="BU822" s="70" cm="1">
        <f t="array" ref="BU822">IF(AND(ActInt=1,$J822=0),INDEX(Tbl_FwdNom,$B822-IVP,MATCH(ValnDt,Tbl_FwdNom_Cols)),INDEX(Tbl_FwdNom,$B822,MATCH(StartDt,Tbl_FwdNom_Cols)))</f>
        <v>9.5258554150000005</v>
      </c>
      <c r="BV822" s="70" cm="1">
        <f t="array" ref="BV822">INDEX(Tbl_FwdReal,$B822,MATCH(StartDt,Tbl_FwdReal_Cols))</f>
        <v>3.3000306429999999</v>
      </c>
      <c r="BW822" s="70" cm="1">
        <f t="array" ref="BW822">IF(RunType&lt;&gt;"OPN",INDEX(Tbl_FwdReal,$B822,MATCH(ValnDt,Tbl_FwdReal_Cols)),IF(AND($J822=0,ActInt=1),INDEX(Tbl_FwdReal,$B822-IVP,MATCH(ValnDt,Tbl_FwdReal_Cols)),-999))*$K822</f>
        <v>3.3000306429999999</v>
      </c>
      <c r="BX822" s="70">
        <f t="shared" si="1883"/>
        <v>3.3000306430000001E-2</v>
      </c>
      <c r="BY822" s="70">
        <f t="shared" si="1958"/>
        <v>6.0269340998708509E-2</v>
      </c>
      <c r="BZ822" s="64">
        <f t="shared" si="1971"/>
        <v>4.8888257630261833E-3</v>
      </c>
      <c r="CA822" s="70" cm="1">
        <f t="array" ref="CA822">IF($J822=1,CA821*(1+INDEX(Tbl_CPI,$B822,MATCH(IF(RunType="OPN",StartDt,ValnDt),Tbl_CPI_Cols))),0)</f>
        <v>0</v>
      </c>
      <c r="CB822" s="70">
        <f t="shared" si="1959"/>
        <v>88.351947981536298</v>
      </c>
      <c r="CC822" s="70">
        <f t="shared" si="1960"/>
        <v>84.139664955126165</v>
      </c>
      <c r="CD822" s="36">
        <f t="shared" si="1884"/>
        <v>426.2375193851766</v>
      </c>
      <c r="CE822" s="36">
        <f t="shared" si="1885"/>
        <v>0</v>
      </c>
      <c r="CF822" s="36">
        <f t="shared" si="1886"/>
        <v>0</v>
      </c>
      <c r="CG822" s="36">
        <f t="shared" si="1887"/>
        <v>0</v>
      </c>
      <c r="CH822" s="36">
        <f t="shared" si="1888"/>
        <v>0</v>
      </c>
      <c r="CI822" s="36">
        <f t="shared" si="1889"/>
        <v>0</v>
      </c>
      <c r="CJ822" s="36">
        <f t="shared" si="1890"/>
        <v>0</v>
      </c>
      <c r="CK822" s="36">
        <f t="shared" si="1891"/>
        <v>0</v>
      </c>
      <c r="CL822" s="36">
        <f t="shared" si="1892"/>
        <v>0</v>
      </c>
      <c r="CM822" s="36">
        <f t="shared" si="1893"/>
        <v>0</v>
      </c>
      <c r="CN822" s="36">
        <f t="shared" si="1894"/>
        <v>0</v>
      </c>
      <c r="CO822" s="20">
        <f t="shared" si="1895"/>
        <v>120000</v>
      </c>
      <c r="CP822" s="20">
        <f t="shared" si="1896"/>
        <v>2</v>
      </c>
      <c r="CQ822" s="64" t="e">
        <f t="shared" si="1897"/>
        <v>#N/A</v>
      </c>
      <c r="CR822" s="64" t="e">
        <f t="shared" si="1898"/>
        <v>#N/A</v>
      </c>
      <c r="CS822" s="36" t="e">
        <f t="shared" si="1899"/>
        <v>#N/A</v>
      </c>
      <c r="CT822" s="36">
        <f t="shared" si="1900"/>
        <v>0</v>
      </c>
      <c r="CU822" s="36">
        <f t="shared" si="1901"/>
        <v>0</v>
      </c>
      <c r="CV822" s="36">
        <f t="shared" si="1961"/>
        <v>0</v>
      </c>
      <c r="CW822" s="36">
        <f t="shared" si="1902"/>
        <v>0</v>
      </c>
      <c r="CX822" s="36">
        <f t="shared" si="1903"/>
        <v>0</v>
      </c>
      <c r="CY822" s="36">
        <f t="shared" si="1904"/>
        <v>0</v>
      </c>
      <c r="CZ822" s="36">
        <f t="shared" si="1962"/>
        <v>0</v>
      </c>
      <c r="DA822" s="64">
        <f t="shared" si="1905"/>
        <v>7.6113583988830502E-3</v>
      </c>
      <c r="DB822" s="70">
        <f t="shared" si="1963"/>
        <v>0.99244613676152116</v>
      </c>
      <c r="DC822" s="70">
        <f>PRODUCT($DB$8:DB822)</f>
        <v>5.7671294696370922E-4</v>
      </c>
      <c r="DD822" s="36">
        <f t="shared" si="1906"/>
        <v>0</v>
      </c>
      <c r="DE822" s="36">
        <f t="shared" si="1907"/>
        <v>0</v>
      </c>
      <c r="DF822" s="36">
        <f t="shared" si="1908"/>
        <v>0</v>
      </c>
      <c r="DG822" s="36">
        <f t="shared" si="1909"/>
        <v>0</v>
      </c>
      <c r="DH822" s="36">
        <f t="shared" si="1910"/>
        <v>0</v>
      </c>
      <c r="DI822" s="36">
        <f t="shared" si="1911"/>
        <v>0</v>
      </c>
      <c r="DJ822" s="36">
        <f t="shared" si="1912"/>
        <v>0</v>
      </c>
      <c r="DK822" s="36">
        <f t="shared" si="1913"/>
        <v>0</v>
      </c>
      <c r="DL822" s="36">
        <f t="shared" si="1914"/>
        <v>0</v>
      </c>
      <c r="DM822" s="36">
        <f t="shared" si="1915"/>
        <v>0</v>
      </c>
      <c r="DN822" s="36">
        <f t="shared" ca="1" si="1964"/>
        <v>4.6137290849905055E-12</v>
      </c>
      <c r="DO822" s="64" cm="1">
        <f t="array" ref="DO822">IFERROR(INDEX(Tbl_FwdNom,$B822,MATCH(LIDt,Tbl_FwdNom_Cols,0)),0)</f>
        <v>7.8539608899999998</v>
      </c>
      <c r="DP822" s="64">
        <f t="shared" ca="1" si="1965"/>
        <v>7.7925164269999998</v>
      </c>
      <c r="DQ822" s="64">
        <f t="shared" ca="1" si="1916"/>
        <v>6.272762652929087E-3</v>
      </c>
      <c r="DR822" s="70">
        <f t="shared" ca="1" si="1917"/>
        <v>0.99376633961909933</v>
      </c>
      <c r="DS822" s="70">
        <f ca="1">PRODUCT($DR$8:DR822)</f>
        <v>1.9500145184068636E-3</v>
      </c>
      <c r="DT822" s="36">
        <f t="shared" ca="1" si="1918"/>
        <v>0</v>
      </c>
      <c r="DU822" s="36">
        <f t="shared" ca="1" si="1919"/>
        <v>0</v>
      </c>
      <c r="DV822" s="36">
        <f t="shared" ca="1" si="1920"/>
        <v>0</v>
      </c>
      <c r="DW822" s="36">
        <f t="shared" ca="1" si="1921"/>
        <v>0</v>
      </c>
      <c r="DX822" s="36">
        <f t="shared" ca="1" si="1922"/>
        <v>0</v>
      </c>
      <c r="DY822" s="36">
        <f t="shared" ca="1" si="1923"/>
        <v>0</v>
      </c>
      <c r="DZ822" s="36">
        <f t="shared" ca="1" si="1924"/>
        <v>0</v>
      </c>
      <c r="EA822" s="36">
        <f t="shared" ca="1" si="1925"/>
        <v>0</v>
      </c>
      <c r="EB822" s="36">
        <f t="shared" ca="1" si="1926"/>
        <v>0</v>
      </c>
      <c r="EC822" s="36">
        <f t="shared" ca="1" si="1927"/>
        <v>0</v>
      </c>
      <c r="ED822" s="36">
        <f t="shared" ca="1" si="1928"/>
        <v>0</v>
      </c>
      <c r="EE822" s="36">
        <f t="shared" ca="1" si="1966"/>
        <v>0</v>
      </c>
      <c r="EF822" s="36">
        <f t="shared" ca="1" si="1929"/>
        <v>0</v>
      </c>
      <c r="EG822" s="64"/>
      <c r="EH822" s="64"/>
      <c r="EI822" s="64"/>
      <c r="EJ822" s="70"/>
      <c r="EK822" s="70"/>
      <c r="EL822" s="70"/>
      <c r="EM822" s="70"/>
      <c r="EN822" s="70"/>
      <c r="EO822" s="36">
        <f t="shared" si="1930"/>
        <v>0</v>
      </c>
      <c r="EP822" s="36">
        <f t="shared" si="1931"/>
        <v>0</v>
      </c>
      <c r="EQ822" s="36">
        <f t="shared" si="1932"/>
        <v>0</v>
      </c>
      <c r="ER822" s="36">
        <f t="shared" si="1933"/>
        <v>0</v>
      </c>
      <c r="ES822" s="36">
        <f t="shared" si="1934"/>
        <v>0</v>
      </c>
      <c r="ET822" s="36">
        <f t="shared" si="1935"/>
        <v>0</v>
      </c>
      <c r="EU822" s="36">
        <f t="shared" si="1967"/>
        <v>0</v>
      </c>
      <c r="EV822" s="36">
        <f t="shared" si="1936"/>
        <v>0</v>
      </c>
      <c r="EW822" s="36">
        <f t="shared" si="1937"/>
        <v>0</v>
      </c>
      <c r="EX822" s="36">
        <f t="shared" si="1968"/>
        <v>0</v>
      </c>
      <c r="EY822" s="36">
        <f t="shared" si="1938"/>
        <v>0</v>
      </c>
      <c r="EZ822" s="36">
        <f t="shared" si="1939"/>
        <v>0</v>
      </c>
      <c r="FA822" s="36">
        <f t="shared" si="1940"/>
        <v>0</v>
      </c>
      <c r="FB822" s="36">
        <f t="shared" si="1941"/>
        <v>0</v>
      </c>
      <c r="FC822" s="36">
        <f t="shared" si="1969"/>
        <v>0</v>
      </c>
      <c r="FD822" s="36">
        <f t="shared" si="1942"/>
        <v>0</v>
      </c>
      <c r="FE822" s="36">
        <f t="shared" si="1943"/>
        <v>0</v>
      </c>
      <c r="FF822" s="36">
        <f t="shared" si="1970"/>
        <v>0</v>
      </c>
      <c r="FG822" s="36">
        <f t="shared" si="1944"/>
        <v>0</v>
      </c>
      <c r="FH822" s="36">
        <f t="shared" si="1945"/>
        <v>0</v>
      </c>
      <c r="FI822" s="36">
        <f t="shared" si="1946"/>
        <v>0</v>
      </c>
      <c r="FJ822" s="36">
        <f t="shared" ca="1" si="1947"/>
        <v>0</v>
      </c>
      <c r="FK822" s="36">
        <f t="shared" si="1948"/>
        <v>0</v>
      </c>
      <c r="FL822" s="36">
        <f t="shared" si="1949"/>
        <v>0</v>
      </c>
      <c r="FM822" s="36">
        <f t="shared" ca="1" si="1950"/>
        <v>0</v>
      </c>
      <c r="FN822" s="36">
        <f t="shared" ca="1" si="1972"/>
        <v>0</v>
      </c>
    </row>
    <row r="823" spans="2:170" x14ac:dyDescent="0.25">
      <c r="B823" s="2">
        <v>815</v>
      </c>
      <c r="C823" s="2">
        <f t="shared" si="1826"/>
        <v>68</v>
      </c>
      <c r="D823" s="2">
        <f t="shared" si="1975"/>
        <v>839</v>
      </c>
      <c r="E823" s="2">
        <f t="shared" si="1973"/>
        <v>70</v>
      </c>
      <c r="F823" s="189">
        <f t="shared" si="1977"/>
        <v>70525</v>
      </c>
      <c r="G823" s="2">
        <f t="shared" si="1976"/>
        <v>1</v>
      </c>
      <c r="H823" s="187">
        <f t="shared" si="1827"/>
        <v>102.5</v>
      </c>
      <c r="I823" s="186">
        <f t="shared" si="1974"/>
        <v>102</v>
      </c>
      <c r="J823" s="2">
        <f t="shared" si="1828"/>
        <v>0</v>
      </c>
      <c r="K823" s="2">
        <f t="shared" si="1829"/>
        <v>1</v>
      </c>
      <c r="L823">
        <f t="shared" si="1830"/>
        <v>2</v>
      </c>
      <c r="M823" s="190">
        <f t="shared" si="1951"/>
        <v>0.93</v>
      </c>
      <c r="N823">
        <f t="shared" si="1831"/>
        <v>1</v>
      </c>
      <c r="O823">
        <f t="shared" si="1832"/>
        <v>100</v>
      </c>
      <c r="P823" s="58">
        <f t="shared" si="1833"/>
        <v>4.1850000000000005</v>
      </c>
      <c r="Q823" s="106">
        <f t="shared" si="1834"/>
        <v>1</v>
      </c>
      <c r="R823" s="59">
        <f t="shared" si="1835"/>
        <v>1</v>
      </c>
      <c r="S823" s="32">
        <f t="shared" si="1952"/>
        <v>1</v>
      </c>
      <c r="T823">
        <f t="shared" si="1836"/>
        <v>1</v>
      </c>
      <c r="U823" s="32">
        <f t="shared" si="1953"/>
        <v>0.93</v>
      </c>
      <c r="V823">
        <f t="shared" si="1837"/>
        <v>1</v>
      </c>
      <c r="W823">
        <f t="shared" si="1838"/>
        <v>100</v>
      </c>
      <c r="X823" s="58">
        <f t="shared" si="1839"/>
        <v>1</v>
      </c>
      <c r="Y823" s="58">
        <f t="shared" si="1840"/>
        <v>1</v>
      </c>
      <c r="Z823" s="32">
        <f t="shared" si="1841"/>
        <v>1</v>
      </c>
      <c r="AA823" s="32">
        <f t="shared" si="1842"/>
        <v>1</v>
      </c>
      <c r="AB823" s="59">
        <f t="shared" si="1843"/>
        <v>4.9056245199999996E-3</v>
      </c>
      <c r="AC823" s="59">
        <f t="shared" si="1844"/>
        <v>4.9056245199999996E-3</v>
      </c>
      <c r="AD823">
        <f t="shared" si="1845"/>
        <v>1</v>
      </c>
      <c r="AE823" s="59">
        <f t="shared" si="1846"/>
        <v>4.9056245199999996E-3</v>
      </c>
      <c r="AF823" s="59">
        <f t="shared" si="1847"/>
        <v>4.1758461800000006E-3</v>
      </c>
      <c r="AG823" s="59">
        <f t="shared" si="1848"/>
        <v>4.1758461800000006E-3</v>
      </c>
      <c r="AH823">
        <f t="shared" si="1849"/>
        <v>1</v>
      </c>
      <c r="AI823" s="59">
        <f t="shared" si="1850"/>
        <v>4.1758461800000006E-3</v>
      </c>
      <c r="AJ823" s="59">
        <f t="shared" si="1851"/>
        <v>0</v>
      </c>
      <c r="AK823" s="59">
        <f t="shared" si="1852"/>
        <v>0</v>
      </c>
      <c r="AL823" s="59">
        <f t="shared" si="1853"/>
        <v>0</v>
      </c>
      <c r="AM823" s="12">
        <f t="shared" si="1954"/>
        <v>0</v>
      </c>
      <c r="AN823" s="12">
        <f t="shared" si="1955"/>
        <v>0</v>
      </c>
      <c r="AO823" s="66">
        <f t="shared" si="1854"/>
        <v>0</v>
      </c>
      <c r="AP823" s="66">
        <f t="shared" si="1855"/>
        <v>0</v>
      </c>
      <c r="AQ823" s="59">
        <f t="shared" si="1856"/>
        <v>0</v>
      </c>
      <c r="AR823" s="59">
        <f t="shared" si="1857"/>
        <v>0</v>
      </c>
      <c r="AS823" s="59">
        <f t="shared" si="1858"/>
        <v>0</v>
      </c>
      <c r="AT823" s="12">
        <f t="shared" si="1859"/>
        <v>0</v>
      </c>
      <c r="AU823" s="59">
        <f t="shared" si="1956"/>
        <v>0</v>
      </c>
      <c r="AV823" s="59">
        <f t="shared" si="1957"/>
        <v>0</v>
      </c>
      <c r="AW823" s="70">
        <f t="shared" si="1860"/>
        <v>0</v>
      </c>
      <c r="AX823" s="20">
        <f t="shared" si="1861"/>
        <v>200000</v>
      </c>
      <c r="AY823" s="20">
        <f t="shared" si="1862"/>
        <v>0</v>
      </c>
      <c r="AZ823" s="20">
        <f t="shared" si="1863"/>
        <v>0</v>
      </c>
      <c r="BA823" s="20">
        <f t="shared" si="1864"/>
        <v>200000</v>
      </c>
      <c r="BB823" s="36">
        <f t="shared" si="1865"/>
        <v>1</v>
      </c>
      <c r="BC823" s="36">
        <f t="shared" si="1866"/>
        <v>0</v>
      </c>
      <c r="BD823" s="80">
        <f t="shared" si="1867"/>
        <v>0</v>
      </c>
      <c r="BE823" s="36">
        <f t="shared" si="1868"/>
        <v>0</v>
      </c>
      <c r="BF823" s="36">
        <f t="shared" si="1869"/>
        <v>0</v>
      </c>
      <c r="BG823" s="36">
        <f t="shared" si="1870"/>
        <v>0</v>
      </c>
      <c r="BH823" s="36">
        <f t="shared" si="1871"/>
        <v>0</v>
      </c>
      <c r="BI823" s="36">
        <f t="shared" si="1872"/>
        <v>0</v>
      </c>
      <c r="BJ823" s="36">
        <f t="shared" si="1873"/>
        <v>0</v>
      </c>
      <c r="BK823" s="36">
        <f t="shared" si="1874"/>
        <v>0</v>
      </c>
      <c r="BL823" s="68">
        <f>IF(OR(AT823=0,E823&gt;ProjTerm),0,VLOOKUP(D823,'Life Events'!$AE$5:$AI$1206,5,FALSE))</f>
        <v>0</v>
      </c>
      <c r="BM823" s="93">
        <f t="shared" si="1875"/>
        <v>0</v>
      </c>
      <c r="BN823" s="93">
        <f t="shared" si="1876"/>
        <v>0</v>
      </c>
      <c r="BO823" s="36">
        <f t="shared" si="1877"/>
        <v>0</v>
      </c>
      <c r="BP823" s="36">
        <f t="shared" si="1878"/>
        <v>0</v>
      </c>
      <c r="BQ823" s="36">
        <f t="shared" si="1879"/>
        <v>0</v>
      </c>
      <c r="BR823" s="36">
        <f t="shared" si="1880"/>
        <v>154.78110000000001</v>
      </c>
      <c r="BS823" s="36">
        <f t="shared" si="1881"/>
        <v>0</v>
      </c>
      <c r="BT823" s="36">
        <f t="shared" si="1882"/>
        <v>0</v>
      </c>
      <c r="BU823" s="70" cm="1">
        <f t="array" ref="BU823">IF(AND(ActInt=1,$J823=0),INDEX(Tbl_FwdNom,$B823-IVP,MATCH(ValnDt,Tbl_FwdNom_Cols)),INDEX(Tbl_FwdNom,$B823,MATCH(StartDt,Tbl_FwdNom_Cols)))</f>
        <v>9.5199085570000008</v>
      </c>
      <c r="BV823" s="70" cm="1">
        <f t="array" ref="BV823">INDEX(Tbl_FwdReal,$B823,MATCH(StartDt,Tbl_FwdReal_Cols))</f>
        <v>3.296653235</v>
      </c>
      <c r="BW823" s="70" cm="1">
        <f t="array" ref="BW823">IF(RunType&lt;&gt;"OPN",INDEX(Tbl_FwdReal,$B823,MATCH(ValnDt,Tbl_FwdReal_Cols)),IF(AND($J823=0,ActInt=1),INDEX(Tbl_FwdReal,$B823-IVP,MATCH(ValnDt,Tbl_FwdReal_Cols)),-999))*$K823</f>
        <v>3.296653235</v>
      </c>
      <c r="BX823" s="70">
        <f t="shared" si="1883"/>
        <v>3.2966532350000001E-2</v>
      </c>
      <c r="BY823" s="70">
        <f t="shared" si="1958"/>
        <v>6.0246437102295047E-2</v>
      </c>
      <c r="BZ823" s="64">
        <f t="shared" si="1971"/>
        <v>4.887016781056186E-3</v>
      </c>
      <c r="CA823" s="70" cm="1">
        <f t="array" ref="CA823">IF($J823=1,CA822*(1+INDEX(Tbl_CPI,$B823,MATCH(IF(RunType="OPN",StartDt,ValnDt),Tbl_CPI_Cols))),0)</f>
        <v>0</v>
      </c>
      <c r="CB823" s="70">
        <f t="shared" si="1959"/>
        <v>88.783725433961067</v>
      </c>
      <c r="CC823" s="70">
        <f t="shared" si="1960"/>
        <v>84.139664955126165</v>
      </c>
      <c r="CD823" s="36">
        <f t="shared" si="1884"/>
        <v>426.2375193851766</v>
      </c>
      <c r="CE823" s="36">
        <f t="shared" si="1885"/>
        <v>0</v>
      </c>
      <c r="CF823" s="36">
        <f t="shared" si="1886"/>
        <v>0</v>
      </c>
      <c r="CG823" s="36">
        <f t="shared" si="1887"/>
        <v>0</v>
      </c>
      <c r="CH823" s="36">
        <f t="shared" si="1888"/>
        <v>0</v>
      </c>
      <c r="CI823" s="36">
        <f t="shared" si="1889"/>
        <v>0</v>
      </c>
      <c r="CJ823" s="36">
        <f t="shared" si="1890"/>
        <v>0</v>
      </c>
      <c r="CK823" s="36">
        <f t="shared" si="1891"/>
        <v>0</v>
      </c>
      <c r="CL823" s="36">
        <f t="shared" si="1892"/>
        <v>0</v>
      </c>
      <c r="CM823" s="36">
        <f t="shared" si="1893"/>
        <v>0</v>
      </c>
      <c r="CN823" s="36">
        <f t="shared" si="1894"/>
        <v>0</v>
      </c>
      <c r="CO823" s="20">
        <f t="shared" si="1895"/>
        <v>120000</v>
      </c>
      <c r="CP823" s="20">
        <f t="shared" si="1896"/>
        <v>2</v>
      </c>
      <c r="CQ823" s="64" t="e">
        <f t="shared" si="1897"/>
        <v>#N/A</v>
      </c>
      <c r="CR823" s="64" t="e">
        <f t="shared" si="1898"/>
        <v>#N/A</v>
      </c>
      <c r="CS823" s="36" t="e">
        <f t="shared" si="1899"/>
        <v>#N/A</v>
      </c>
      <c r="CT823" s="36">
        <f t="shared" si="1900"/>
        <v>0</v>
      </c>
      <c r="CU823" s="36">
        <f t="shared" si="1901"/>
        <v>0</v>
      </c>
      <c r="CV823" s="36">
        <f t="shared" si="1961"/>
        <v>0</v>
      </c>
      <c r="CW823" s="36">
        <f t="shared" si="1902"/>
        <v>0</v>
      </c>
      <c r="CX823" s="36">
        <f t="shared" si="1903"/>
        <v>0</v>
      </c>
      <c r="CY823" s="36">
        <f t="shared" si="1904"/>
        <v>0</v>
      </c>
      <c r="CZ823" s="36">
        <f t="shared" si="1962"/>
        <v>0</v>
      </c>
      <c r="DA823" s="64">
        <f t="shared" si="1905"/>
        <v>7.6067991475772256E-3</v>
      </c>
      <c r="DB823" s="70">
        <f t="shared" si="1963"/>
        <v>0.99245062741337942</v>
      </c>
      <c r="DC823" s="70">
        <f>PRODUCT($DB$8:DB823)</f>
        <v>5.7235912605155227E-4</v>
      </c>
      <c r="DD823" s="36">
        <f t="shared" si="1906"/>
        <v>0</v>
      </c>
      <c r="DE823" s="36">
        <f t="shared" si="1907"/>
        <v>0</v>
      </c>
      <c r="DF823" s="36">
        <f t="shared" si="1908"/>
        <v>0</v>
      </c>
      <c r="DG823" s="36">
        <f t="shared" si="1909"/>
        <v>0</v>
      </c>
      <c r="DH823" s="36">
        <f t="shared" si="1910"/>
        <v>0</v>
      </c>
      <c r="DI823" s="36">
        <f t="shared" si="1911"/>
        <v>0</v>
      </c>
      <c r="DJ823" s="36">
        <f t="shared" si="1912"/>
        <v>0</v>
      </c>
      <c r="DK823" s="36">
        <f t="shared" si="1913"/>
        <v>0</v>
      </c>
      <c r="DL823" s="36">
        <f t="shared" si="1914"/>
        <v>0</v>
      </c>
      <c r="DM823" s="36">
        <f t="shared" si="1915"/>
        <v>0</v>
      </c>
      <c r="DN823" s="36">
        <f t="shared" ca="1" si="1964"/>
        <v>4.6137290849905055E-12</v>
      </c>
      <c r="DO823" s="64" cm="1">
        <f t="array" ref="DO823">IFERROR(INDEX(Tbl_FwdNom,$B823,MATCH(LIDt,Tbl_FwdNom_Cols,0)),0)</f>
        <v>7.8522536269999996</v>
      </c>
      <c r="DP823" s="64">
        <f t="shared" ca="1" si="1965"/>
        <v>7.7908101360000002</v>
      </c>
      <c r="DQ823" s="64">
        <f t="shared" ca="1" si="1916"/>
        <v>6.2714352520170102E-3</v>
      </c>
      <c r="DR823" s="70">
        <f t="shared" ca="1" si="1917"/>
        <v>0.99376765052418847</v>
      </c>
      <c r="DS823" s="70">
        <f ca="1">PRODUCT($DR$8:DR823)</f>
        <v>1.9378613464452457E-3</v>
      </c>
      <c r="DT823" s="36">
        <f t="shared" ca="1" si="1918"/>
        <v>0</v>
      </c>
      <c r="DU823" s="36">
        <f t="shared" ca="1" si="1919"/>
        <v>0</v>
      </c>
      <c r="DV823" s="36">
        <f t="shared" ca="1" si="1920"/>
        <v>0</v>
      </c>
      <c r="DW823" s="36">
        <f t="shared" ca="1" si="1921"/>
        <v>0</v>
      </c>
      <c r="DX823" s="36">
        <f t="shared" ca="1" si="1922"/>
        <v>0</v>
      </c>
      <c r="DY823" s="36">
        <f t="shared" ca="1" si="1923"/>
        <v>0</v>
      </c>
      <c r="DZ823" s="36">
        <f t="shared" ca="1" si="1924"/>
        <v>0</v>
      </c>
      <c r="EA823" s="36">
        <f t="shared" ca="1" si="1925"/>
        <v>0</v>
      </c>
      <c r="EB823" s="36">
        <f t="shared" ca="1" si="1926"/>
        <v>0</v>
      </c>
      <c r="EC823" s="36">
        <f t="shared" ca="1" si="1927"/>
        <v>0</v>
      </c>
      <c r="ED823" s="36">
        <f t="shared" ca="1" si="1928"/>
        <v>0</v>
      </c>
      <c r="EE823" s="36">
        <f t="shared" ca="1" si="1966"/>
        <v>0</v>
      </c>
      <c r="EF823" s="36">
        <f t="shared" ca="1" si="1929"/>
        <v>0</v>
      </c>
      <c r="EG823" s="64"/>
      <c r="EH823" s="64"/>
      <c r="EI823" s="64"/>
      <c r="EJ823" s="70"/>
      <c r="EK823" s="70"/>
      <c r="EL823" s="70"/>
      <c r="EM823" s="70"/>
      <c r="EN823" s="70"/>
      <c r="EO823" s="36">
        <f t="shared" si="1930"/>
        <v>0</v>
      </c>
      <c r="EP823" s="36">
        <f t="shared" si="1931"/>
        <v>0</v>
      </c>
      <c r="EQ823" s="36">
        <f t="shared" si="1932"/>
        <v>0</v>
      </c>
      <c r="ER823" s="36">
        <f t="shared" si="1933"/>
        <v>0</v>
      </c>
      <c r="ES823" s="36">
        <f t="shared" si="1934"/>
        <v>0</v>
      </c>
      <c r="ET823" s="36">
        <f t="shared" si="1935"/>
        <v>0</v>
      </c>
      <c r="EU823" s="36">
        <f t="shared" si="1967"/>
        <v>0</v>
      </c>
      <c r="EV823" s="36">
        <f t="shared" si="1936"/>
        <v>0</v>
      </c>
      <c r="EW823" s="36">
        <f t="shared" si="1937"/>
        <v>0</v>
      </c>
      <c r="EX823" s="36">
        <f t="shared" si="1968"/>
        <v>0</v>
      </c>
      <c r="EY823" s="36">
        <f t="shared" si="1938"/>
        <v>0</v>
      </c>
      <c r="EZ823" s="36">
        <f t="shared" si="1939"/>
        <v>0</v>
      </c>
      <c r="FA823" s="36">
        <f t="shared" si="1940"/>
        <v>0</v>
      </c>
      <c r="FB823" s="36">
        <f t="shared" si="1941"/>
        <v>0</v>
      </c>
      <c r="FC823" s="36">
        <f t="shared" si="1969"/>
        <v>0</v>
      </c>
      <c r="FD823" s="36">
        <f t="shared" si="1942"/>
        <v>0</v>
      </c>
      <c r="FE823" s="36">
        <f t="shared" si="1943"/>
        <v>0</v>
      </c>
      <c r="FF823" s="36">
        <f t="shared" si="1970"/>
        <v>0</v>
      </c>
      <c r="FG823" s="36">
        <f t="shared" si="1944"/>
        <v>0</v>
      </c>
      <c r="FH823" s="36">
        <f t="shared" si="1945"/>
        <v>0</v>
      </c>
      <c r="FI823" s="36">
        <f t="shared" si="1946"/>
        <v>0</v>
      </c>
      <c r="FJ823" s="36">
        <f t="shared" ca="1" si="1947"/>
        <v>0</v>
      </c>
      <c r="FK823" s="36">
        <f t="shared" si="1948"/>
        <v>0</v>
      </c>
      <c r="FL823" s="36">
        <f t="shared" si="1949"/>
        <v>0</v>
      </c>
      <c r="FM823" s="36">
        <f t="shared" ca="1" si="1950"/>
        <v>0</v>
      </c>
      <c r="FN823" s="36">
        <f t="shared" ca="1" si="1972"/>
        <v>0</v>
      </c>
    </row>
    <row r="824" spans="2:170" x14ac:dyDescent="0.25">
      <c r="B824" s="2">
        <v>816</v>
      </c>
      <c r="C824" s="2">
        <f t="shared" si="1826"/>
        <v>68</v>
      </c>
      <c r="D824" s="2">
        <f t="shared" si="1975"/>
        <v>840</v>
      </c>
      <c r="E824" s="2">
        <f t="shared" si="1973"/>
        <v>70</v>
      </c>
      <c r="F824" s="189">
        <f t="shared" si="1977"/>
        <v>70553</v>
      </c>
      <c r="G824" s="2">
        <f t="shared" si="1976"/>
        <v>2</v>
      </c>
      <c r="H824" s="187">
        <f t="shared" si="1827"/>
        <v>102.58333333333334</v>
      </c>
      <c r="I824" s="186">
        <f t="shared" si="1974"/>
        <v>102</v>
      </c>
      <c r="J824" s="2">
        <f t="shared" si="1828"/>
        <v>0</v>
      </c>
      <c r="K824" s="2">
        <f t="shared" si="1829"/>
        <v>1</v>
      </c>
      <c r="L824">
        <f t="shared" si="1830"/>
        <v>2</v>
      </c>
      <c r="M824" s="190">
        <f t="shared" si="1951"/>
        <v>0.93</v>
      </c>
      <c r="N824">
        <f t="shared" si="1831"/>
        <v>1</v>
      </c>
      <c r="O824">
        <f t="shared" si="1832"/>
        <v>100</v>
      </c>
      <c r="P824" s="58">
        <f t="shared" si="1833"/>
        <v>4.1850000000000005</v>
      </c>
      <c r="Q824" s="106">
        <f t="shared" si="1834"/>
        <v>1</v>
      </c>
      <c r="R824" s="59">
        <f t="shared" si="1835"/>
        <v>1</v>
      </c>
      <c r="S824" s="32">
        <f t="shared" si="1952"/>
        <v>1</v>
      </c>
      <c r="T824">
        <f t="shared" si="1836"/>
        <v>1</v>
      </c>
      <c r="U824" s="32">
        <f t="shared" si="1953"/>
        <v>0.93</v>
      </c>
      <c r="V824">
        <f t="shared" si="1837"/>
        <v>1</v>
      </c>
      <c r="W824">
        <f t="shared" si="1838"/>
        <v>100</v>
      </c>
      <c r="X824" s="58">
        <f t="shared" si="1839"/>
        <v>1</v>
      </c>
      <c r="Y824" s="58">
        <f t="shared" si="1840"/>
        <v>1</v>
      </c>
      <c r="Z824" s="32">
        <f t="shared" si="1841"/>
        <v>1</v>
      </c>
      <c r="AA824" s="32">
        <f t="shared" si="1842"/>
        <v>1</v>
      </c>
      <c r="AB824" s="59">
        <f t="shared" si="1843"/>
        <v>4.9056245199999996E-3</v>
      </c>
      <c r="AC824" s="59">
        <f t="shared" si="1844"/>
        <v>4.9056245199999996E-3</v>
      </c>
      <c r="AD824">
        <f t="shared" si="1845"/>
        <v>1</v>
      </c>
      <c r="AE824" s="59">
        <f t="shared" si="1846"/>
        <v>4.9056245199999996E-3</v>
      </c>
      <c r="AF824" s="59">
        <f t="shared" si="1847"/>
        <v>4.1758461800000006E-3</v>
      </c>
      <c r="AG824" s="59">
        <f t="shared" si="1848"/>
        <v>4.1758461800000006E-3</v>
      </c>
      <c r="AH824">
        <f t="shared" si="1849"/>
        <v>1</v>
      </c>
      <c r="AI824" s="59">
        <f t="shared" si="1850"/>
        <v>4.1758461800000006E-3</v>
      </c>
      <c r="AJ824" s="59">
        <f t="shared" si="1851"/>
        <v>0</v>
      </c>
      <c r="AK824" s="59">
        <f t="shared" si="1852"/>
        <v>0</v>
      </c>
      <c r="AL824" s="59">
        <f t="shared" si="1853"/>
        <v>0</v>
      </c>
      <c r="AM824" s="12">
        <f t="shared" si="1954"/>
        <v>0</v>
      </c>
      <c r="AN824" s="12">
        <f t="shared" si="1955"/>
        <v>0</v>
      </c>
      <c r="AO824" s="66">
        <f t="shared" si="1854"/>
        <v>0</v>
      </c>
      <c r="AP824" s="66">
        <f t="shared" si="1855"/>
        <v>0</v>
      </c>
      <c r="AQ824" s="59">
        <f t="shared" si="1856"/>
        <v>0</v>
      </c>
      <c r="AR824" s="59">
        <f t="shared" si="1857"/>
        <v>0</v>
      </c>
      <c r="AS824" s="59">
        <f t="shared" si="1858"/>
        <v>0</v>
      </c>
      <c r="AT824" s="12">
        <f t="shared" si="1859"/>
        <v>0</v>
      </c>
      <c r="AU824" s="59">
        <f t="shared" si="1956"/>
        <v>0</v>
      </c>
      <c r="AV824" s="59">
        <f t="shared" si="1957"/>
        <v>0</v>
      </c>
      <c r="AW824" s="70">
        <f t="shared" si="1860"/>
        <v>0</v>
      </c>
      <c r="AX824" s="20">
        <f t="shared" si="1861"/>
        <v>200000</v>
      </c>
      <c r="AY824" s="20">
        <f t="shared" si="1862"/>
        <v>0</v>
      </c>
      <c r="AZ824" s="20">
        <f t="shared" si="1863"/>
        <v>0</v>
      </c>
      <c r="BA824" s="20">
        <f t="shared" si="1864"/>
        <v>200000</v>
      </c>
      <c r="BB824" s="36">
        <f t="shared" si="1865"/>
        <v>1</v>
      </c>
      <c r="BC824" s="36">
        <f t="shared" si="1866"/>
        <v>0</v>
      </c>
      <c r="BD824" s="80">
        <f t="shared" si="1867"/>
        <v>0</v>
      </c>
      <c r="BE824" s="36">
        <f t="shared" si="1868"/>
        <v>0</v>
      </c>
      <c r="BF824" s="36">
        <f t="shared" si="1869"/>
        <v>0</v>
      </c>
      <c r="BG824" s="36">
        <f t="shared" si="1870"/>
        <v>0</v>
      </c>
      <c r="BH824" s="36">
        <f t="shared" si="1871"/>
        <v>0</v>
      </c>
      <c r="BI824" s="36">
        <f t="shared" si="1872"/>
        <v>0</v>
      </c>
      <c r="BJ824" s="36">
        <f t="shared" si="1873"/>
        <v>0</v>
      </c>
      <c r="BK824" s="36">
        <f t="shared" si="1874"/>
        <v>0</v>
      </c>
      <c r="BL824" s="68">
        <f>IF(OR(AT824=0,E824&gt;ProjTerm),0,VLOOKUP(D824,'Life Events'!$AE$5:$AI$1206,5,FALSE))</f>
        <v>0</v>
      </c>
      <c r="BM824" s="93">
        <f t="shared" si="1875"/>
        <v>0</v>
      </c>
      <c r="BN824" s="93">
        <f t="shared" si="1876"/>
        <v>0</v>
      </c>
      <c r="BO824" s="36">
        <f t="shared" si="1877"/>
        <v>0</v>
      </c>
      <c r="BP824" s="36">
        <f t="shared" si="1878"/>
        <v>0</v>
      </c>
      <c r="BQ824" s="36">
        <f t="shared" si="1879"/>
        <v>0</v>
      </c>
      <c r="BR824" s="36">
        <f t="shared" si="1880"/>
        <v>154.78110000000001</v>
      </c>
      <c r="BS824" s="36">
        <f t="shared" si="1881"/>
        <v>0</v>
      </c>
      <c r="BT824" s="36">
        <f t="shared" si="1882"/>
        <v>0</v>
      </c>
      <c r="BU824" s="70" cm="1">
        <f t="array" ref="BU824">IF(AND(ActInt=1,$J824=0),INDEX(Tbl_FwdNom,$B824-IVP,MATCH(ValnDt,Tbl_FwdNom_Cols)),INDEX(Tbl_FwdNom,$B824,MATCH(StartDt,Tbl_FwdNom_Cols)))</f>
        <v>9.5139620219999994</v>
      </c>
      <c r="BV824" s="70" cm="1">
        <f t="array" ref="BV824">INDEX(Tbl_FwdReal,$B824,MATCH(StartDt,Tbl_FwdReal_Cols))</f>
        <v>3.2932759370000002</v>
      </c>
      <c r="BW824" s="70" cm="1">
        <f t="array" ref="BW824">IF(RunType&lt;&gt;"OPN",INDEX(Tbl_FwdReal,$B824,MATCH(ValnDt,Tbl_FwdReal_Cols)),IF(AND($J824=0,ActInt=1),INDEX(Tbl_FwdReal,$B824-IVP,MATCH(ValnDt,Tbl_FwdReal_Cols)),-999))*$K824</f>
        <v>3.2932759370000002</v>
      </c>
      <c r="BX824" s="70">
        <f t="shared" si="1883"/>
        <v>3.2932759370000002E-2</v>
      </c>
      <c r="BY824" s="70">
        <f t="shared" si="1958"/>
        <v>6.0223533706047494E-2</v>
      </c>
      <c r="BZ824" s="64">
        <f t="shared" si="1971"/>
        <v>4.8852078027690204E-3</v>
      </c>
      <c r="CA824" s="70" cm="1">
        <f t="array" ref="CA824">IF($J824=1,CA823*(1+INDEX(Tbl_CPI,$B824,MATCH(IF(RunType="OPN",StartDt,ValnDt),Tbl_CPI_Cols))),0)</f>
        <v>0</v>
      </c>
      <c r="CB824" s="70">
        <f t="shared" si="1959"/>
        <v>89.217452382209956</v>
      </c>
      <c r="CC824" s="70">
        <f t="shared" si="1960"/>
        <v>89.217452382209956</v>
      </c>
      <c r="CD824" s="36">
        <f t="shared" si="1884"/>
        <v>426.2375193851766</v>
      </c>
      <c r="CE824" s="36">
        <f t="shared" si="1885"/>
        <v>0</v>
      </c>
      <c r="CF824" s="36">
        <f t="shared" si="1886"/>
        <v>0</v>
      </c>
      <c r="CG824" s="36">
        <f t="shared" si="1887"/>
        <v>0</v>
      </c>
      <c r="CH824" s="36">
        <f t="shared" si="1888"/>
        <v>0</v>
      </c>
      <c r="CI824" s="36">
        <f t="shared" si="1889"/>
        <v>0</v>
      </c>
      <c r="CJ824" s="36">
        <f t="shared" si="1890"/>
        <v>0</v>
      </c>
      <c r="CK824" s="36">
        <f t="shared" si="1891"/>
        <v>0</v>
      </c>
      <c r="CL824" s="36">
        <f t="shared" si="1892"/>
        <v>0</v>
      </c>
      <c r="CM824" s="36">
        <f t="shared" si="1893"/>
        <v>0</v>
      </c>
      <c r="CN824" s="36">
        <f t="shared" si="1894"/>
        <v>0</v>
      </c>
      <c r="CO824" s="20">
        <f t="shared" si="1895"/>
        <v>120000</v>
      </c>
      <c r="CP824" s="20">
        <f t="shared" si="1896"/>
        <v>2</v>
      </c>
      <c r="CQ824" s="64" t="e">
        <f t="shared" si="1897"/>
        <v>#N/A</v>
      </c>
      <c r="CR824" s="64" t="e">
        <f t="shared" si="1898"/>
        <v>#N/A</v>
      </c>
      <c r="CS824" s="36" t="e">
        <f t="shared" si="1899"/>
        <v>#N/A</v>
      </c>
      <c r="CT824" s="36">
        <f t="shared" si="1900"/>
        <v>0</v>
      </c>
      <c r="CU824" s="36">
        <f t="shared" si="1901"/>
        <v>0</v>
      </c>
      <c r="CV824" s="36">
        <f t="shared" si="1961"/>
        <v>0</v>
      </c>
      <c r="CW824" s="36">
        <f t="shared" si="1902"/>
        <v>0</v>
      </c>
      <c r="CX824" s="36">
        <f t="shared" si="1903"/>
        <v>0</v>
      </c>
      <c r="CY824" s="36">
        <f t="shared" si="1904"/>
        <v>0</v>
      </c>
      <c r="CZ824" s="36">
        <f t="shared" si="1962"/>
        <v>0</v>
      </c>
      <c r="DA824" s="64">
        <f t="shared" si="1905"/>
        <v>7.6022399169834998E-3</v>
      </c>
      <c r="DB824" s="70">
        <f t="shared" si="1963"/>
        <v>0.99245511808547604</v>
      </c>
      <c r="DC824" s="70">
        <f>PRODUCT($DB$8:DB824)</f>
        <v>5.6804074403279318E-4</v>
      </c>
      <c r="DD824" s="36">
        <f t="shared" si="1906"/>
        <v>0</v>
      </c>
      <c r="DE824" s="36">
        <f t="shared" si="1907"/>
        <v>0</v>
      </c>
      <c r="DF824" s="36">
        <f t="shared" si="1908"/>
        <v>0</v>
      </c>
      <c r="DG824" s="36">
        <f t="shared" si="1909"/>
        <v>0</v>
      </c>
      <c r="DH824" s="36">
        <f t="shared" si="1910"/>
        <v>0</v>
      </c>
      <c r="DI824" s="36">
        <f t="shared" si="1911"/>
        <v>0</v>
      </c>
      <c r="DJ824" s="36">
        <f t="shared" si="1912"/>
        <v>0</v>
      </c>
      <c r="DK824" s="36">
        <f t="shared" si="1913"/>
        <v>0</v>
      </c>
      <c r="DL824" s="36">
        <f t="shared" si="1914"/>
        <v>0</v>
      </c>
      <c r="DM824" s="36">
        <f t="shared" si="1915"/>
        <v>0</v>
      </c>
      <c r="DN824" s="36">
        <f t="shared" ca="1" si="1964"/>
        <v>4.6137290849905055E-12</v>
      </c>
      <c r="DO824" s="64" cm="1">
        <f t="array" ref="DO824">IFERROR(INDEX(Tbl_FwdNom,$B824,MATCH(LIDt,Tbl_FwdNom_Cols,0)),0)</f>
        <v>7.8505463899999999</v>
      </c>
      <c r="DP824" s="64">
        <f t="shared" ca="1" si="1965"/>
        <v>7.7891038720000001</v>
      </c>
      <c r="DQ824" s="64">
        <f t="shared" ca="1" si="1916"/>
        <v>6.2701078528482057E-3</v>
      </c>
      <c r="DR824" s="70">
        <f t="shared" ca="1" si="1917"/>
        <v>0.99376896143101456</v>
      </c>
      <c r="DS824" s="70">
        <f ca="1">PRODUCT($DR$8:DR824)</f>
        <v>1.9257864576541993E-3</v>
      </c>
      <c r="DT824" s="36">
        <f t="shared" ca="1" si="1918"/>
        <v>0</v>
      </c>
      <c r="DU824" s="36">
        <f t="shared" ca="1" si="1919"/>
        <v>0</v>
      </c>
      <c r="DV824" s="36">
        <f t="shared" ca="1" si="1920"/>
        <v>0</v>
      </c>
      <c r="DW824" s="36">
        <f t="shared" ca="1" si="1921"/>
        <v>0</v>
      </c>
      <c r="DX824" s="36">
        <f t="shared" ca="1" si="1922"/>
        <v>0</v>
      </c>
      <c r="DY824" s="36">
        <f t="shared" ca="1" si="1923"/>
        <v>0</v>
      </c>
      <c r="DZ824" s="36">
        <f t="shared" ca="1" si="1924"/>
        <v>0</v>
      </c>
      <c r="EA824" s="36">
        <f t="shared" ca="1" si="1925"/>
        <v>0</v>
      </c>
      <c r="EB824" s="36">
        <f t="shared" ca="1" si="1926"/>
        <v>0</v>
      </c>
      <c r="EC824" s="36">
        <f t="shared" ca="1" si="1927"/>
        <v>0</v>
      </c>
      <c r="ED824" s="36">
        <f t="shared" ca="1" si="1928"/>
        <v>0</v>
      </c>
      <c r="EE824" s="36">
        <f t="shared" ca="1" si="1966"/>
        <v>0</v>
      </c>
      <c r="EF824" s="36">
        <f t="shared" ca="1" si="1929"/>
        <v>0</v>
      </c>
      <c r="EG824" s="64"/>
      <c r="EH824" s="64"/>
      <c r="EI824" s="64"/>
      <c r="EJ824" s="70"/>
      <c r="EK824" s="70"/>
      <c r="EL824" s="70"/>
      <c r="EM824" s="70"/>
      <c r="EN824" s="70"/>
      <c r="EO824" s="36">
        <f t="shared" si="1930"/>
        <v>0</v>
      </c>
      <c r="EP824" s="36">
        <f t="shared" si="1931"/>
        <v>0</v>
      </c>
      <c r="EQ824" s="36">
        <f t="shared" si="1932"/>
        <v>0</v>
      </c>
      <c r="ER824" s="36">
        <f t="shared" si="1933"/>
        <v>0</v>
      </c>
      <c r="ES824" s="36">
        <f t="shared" si="1934"/>
        <v>0</v>
      </c>
      <c r="ET824" s="36">
        <f t="shared" si="1935"/>
        <v>0</v>
      </c>
      <c r="EU824" s="36">
        <f t="shared" si="1967"/>
        <v>0</v>
      </c>
      <c r="EV824" s="36">
        <f t="shared" si="1936"/>
        <v>0</v>
      </c>
      <c r="EW824" s="36">
        <f t="shared" si="1937"/>
        <v>0</v>
      </c>
      <c r="EX824" s="36">
        <f t="shared" si="1968"/>
        <v>0</v>
      </c>
      <c r="EY824" s="36">
        <f t="shared" si="1938"/>
        <v>0</v>
      </c>
      <c r="EZ824" s="36">
        <f t="shared" si="1939"/>
        <v>0</v>
      </c>
      <c r="FA824" s="36">
        <f t="shared" si="1940"/>
        <v>0</v>
      </c>
      <c r="FB824" s="36">
        <f t="shared" si="1941"/>
        <v>0</v>
      </c>
      <c r="FC824" s="36">
        <f t="shared" si="1969"/>
        <v>0</v>
      </c>
      <c r="FD824" s="36">
        <f t="shared" si="1942"/>
        <v>0</v>
      </c>
      <c r="FE824" s="36">
        <f t="shared" si="1943"/>
        <v>0</v>
      </c>
      <c r="FF824" s="36">
        <f t="shared" si="1970"/>
        <v>0</v>
      </c>
      <c r="FG824" s="36">
        <f t="shared" si="1944"/>
        <v>0</v>
      </c>
      <c r="FH824" s="36">
        <f t="shared" si="1945"/>
        <v>0</v>
      </c>
      <c r="FI824" s="36">
        <f t="shared" si="1946"/>
        <v>0</v>
      </c>
      <c r="FJ824" s="36">
        <f t="shared" ca="1" si="1947"/>
        <v>0</v>
      </c>
      <c r="FK824" s="36">
        <f t="shared" si="1948"/>
        <v>0</v>
      </c>
      <c r="FL824" s="36">
        <f t="shared" si="1949"/>
        <v>0</v>
      </c>
      <c r="FM824" s="36">
        <f t="shared" ca="1" si="1950"/>
        <v>0</v>
      </c>
      <c r="FN824" s="36">
        <f t="shared" ca="1" si="1972"/>
        <v>0</v>
      </c>
    </row>
    <row r="825" spans="2:170" x14ac:dyDescent="0.25">
      <c r="B825" s="2">
        <v>817</v>
      </c>
      <c r="C825" s="2">
        <f t="shared" si="1826"/>
        <v>69</v>
      </c>
      <c r="D825" s="2">
        <f t="shared" si="1975"/>
        <v>841</v>
      </c>
      <c r="E825" s="2">
        <f t="shared" si="1973"/>
        <v>71</v>
      </c>
      <c r="F825" s="189">
        <f t="shared" si="1977"/>
        <v>70584</v>
      </c>
      <c r="G825" s="2">
        <f t="shared" si="1976"/>
        <v>3</v>
      </c>
      <c r="H825" s="187">
        <f t="shared" si="1827"/>
        <v>102.66666666666666</v>
      </c>
      <c r="I825" s="186">
        <f t="shared" si="1974"/>
        <v>102</v>
      </c>
      <c r="J825" s="2">
        <f t="shared" si="1828"/>
        <v>0</v>
      </c>
      <c r="K825" s="2">
        <f t="shared" si="1829"/>
        <v>1</v>
      </c>
      <c r="L825">
        <f t="shared" si="1830"/>
        <v>2</v>
      </c>
      <c r="M825" s="190">
        <f t="shared" si="1951"/>
        <v>0.93</v>
      </c>
      <c r="N825">
        <f t="shared" si="1831"/>
        <v>1</v>
      </c>
      <c r="O825">
        <f t="shared" si="1832"/>
        <v>100</v>
      </c>
      <c r="P825" s="58">
        <f t="shared" si="1833"/>
        <v>4.1850000000000005</v>
      </c>
      <c r="Q825" s="106">
        <f t="shared" si="1834"/>
        <v>1</v>
      </c>
      <c r="R825" s="59">
        <f t="shared" si="1835"/>
        <v>1</v>
      </c>
      <c r="S825" s="32">
        <f t="shared" si="1952"/>
        <v>1</v>
      </c>
      <c r="T825">
        <f t="shared" si="1836"/>
        <v>1</v>
      </c>
      <c r="U825" s="32">
        <f t="shared" si="1953"/>
        <v>0.93</v>
      </c>
      <c r="V825">
        <f t="shared" si="1837"/>
        <v>1</v>
      </c>
      <c r="W825">
        <f t="shared" si="1838"/>
        <v>100</v>
      </c>
      <c r="X825" s="58">
        <f t="shared" si="1839"/>
        <v>1</v>
      </c>
      <c r="Y825" s="58">
        <f t="shared" si="1840"/>
        <v>1</v>
      </c>
      <c r="Z825" s="32">
        <f t="shared" si="1841"/>
        <v>1</v>
      </c>
      <c r="AA825" s="32">
        <f t="shared" si="1842"/>
        <v>1</v>
      </c>
      <c r="AB825" s="59">
        <f t="shared" si="1843"/>
        <v>4.9056245199999996E-3</v>
      </c>
      <c r="AC825" s="59">
        <f t="shared" si="1844"/>
        <v>4.9056245199999996E-3</v>
      </c>
      <c r="AD825">
        <f t="shared" si="1845"/>
        <v>1</v>
      </c>
      <c r="AE825" s="59">
        <f t="shared" si="1846"/>
        <v>4.9056245199999996E-3</v>
      </c>
      <c r="AF825" s="59">
        <f t="shared" si="1847"/>
        <v>4.1758461800000006E-3</v>
      </c>
      <c r="AG825" s="59">
        <f t="shared" si="1848"/>
        <v>4.1758461800000006E-3</v>
      </c>
      <c r="AH825">
        <f t="shared" si="1849"/>
        <v>1</v>
      </c>
      <c r="AI825" s="59">
        <f t="shared" si="1850"/>
        <v>4.1758461800000006E-3</v>
      </c>
      <c r="AJ825" s="59">
        <f t="shared" si="1851"/>
        <v>0</v>
      </c>
      <c r="AK825" s="59">
        <f t="shared" si="1852"/>
        <v>0</v>
      </c>
      <c r="AL825" s="59">
        <f t="shared" si="1853"/>
        <v>0</v>
      </c>
      <c r="AM825" s="12">
        <f t="shared" si="1954"/>
        <v>0</v>
      </c>
      <c r="AN825" s="12">
        <f t="shared" si="1955"/>
        <v>0</v>
      </c>
      <c r="AO825" s="66">
        <f t="shared" si="1854"/>
        <v>0</v>
      </c>
      <c r="AP825" s="66">
        <f t="shared" si="1855"/>
        <v>0</v>
      </c>
      <c r="AQ825" s="59">
        <f t="shared" si="1856"/>
        <v>0</v>
      </c>
      <c r="AR825" s="59">
        <f t="shared" si="1857"/>
        <v>0</v>
      </c>
      <c r="AS825" s="59">
        <f t="shared" si="1858"/>
        <v>0</v>
      </c>
      <c r="AT825" s="12">
        <f t="shared" si="1859"/>
        <v>0</v>
      </c>
      <c r="AU825" s="59">
        <f t="shared" si="1956"/>
        <v>0</v>
      </c>
      <c r="AV825" s="59">
        <f t="shared" si="1957"/>
        <v>0</v>
      </c>
      <c r="AW825" s="70">
        <f t="shared" si="1860"/>
        <v>0</v>
      </c>
      <c r="AX825" s="20">
        <f t="shared" si="1861"/>
        <v>200000</v>
      </c>
      <c r="AY825" s="20">
        <f t="shared" si="1862"/>
        <v>0</v>
      </c>
      <c r="AZ825" s="20">
        <f t="shared" si="1863"/>
        <v>0</v>
      </c>
      <c r="BA825" s="20">
        <f t="shared" si="1864"/>
        <v>200000</v>
      </c>
      <c r="BB825" s="36">
        <f t="shared" si="1865"/>
        <v>1</v>
      </c>
      <c r="BC825" s="36">
        <f t="shared" si="1866"/>
        <v>0</v>
      </c>
      <c r="BD825" s="80">
        <f t="shared" si="1867"/>
        <v>0</v>
      </c>
      <c r="BE825" s="36">
        <f t="shared" si="1868"/>
        <v>0</v>
      </c>
      <c r="BF825" s="36">
        <f t="shared" si="1869"/>
        <v>0</v>
      </c>
      <c r="BG825" s="36">
        <f t="shared" si="1870"/>
        <v>0</v>
      </c>
      <c r="BH825" s="36">
        <f t="shared" si="1871"/>
        <v>0</v>
      </c>
      <c r="BI825" s="36">
        <f t="shared" si="1872"/>
        <v>0</v>
      </c>
      <c r="BJ825" s="36">
        <f t="shared" si="1873"/>
        <v>0</v>
      </c>
      <c r="BK825" s="36">
        <f t="shared" si="1874"/>
        <v>0</v>
      </c>
      <c r="BL825" s="68">
        <f>IF(OR(AT825=0,E825&gt;ProjTerm),0,VLOOKUP(D825,'Life Events'!$AE$5:$AI$1206,5,FALSE))</f>
        <v>0</v>
      </c>
      <c r="BM825" s="93">
        <f t="shared" si="1875"/>
        <v>0</v>
      </c>
      <c r="BN825" s="93">
        <f t="shared" si="1876"/>
        <v>0</v>
      </c>
      <c r="BO825" s="36">
        <f t="shared" si="1877"/>
        <v>0</v>
      </c>
      <c r="BP825" s="36">
        <f t="shared" si="1878"/>
        <v>0</v>
      </c>
      <c r="BQ825" s="36">
        <f t="shared" si="1879"/>
        <v>0</v>
      </c>
      <c r="BR825" s="36">
        <f t="shared" si="1880"/>
        <v>154.78110000000001</v>
      </c>
      <c r="BS825" s="36">
        <f t="shared" si="1881"/>
        <v>0</v>
      </c>
      <c r="BT825" s="36">
        <f t="shared" si="1882"/>
        <v>0</v>
      </c>
      <c r="BU825" s="70" cm="1">
        <f t="array" ref="BU825">IF(AND(ActInt=1,$J825=0),INDEX(Tbl_FwdNom,$B825-IVP,MATCH(ValnDt,Tbl_FwdNom_Cols)),INDEX(Tbl_FwdNom,$B825,MATCH(StartDt,Tbl_FwdNom_Cols)))</f>
        <v>9.5080158099999998</v>
      </c>
      <c r="BV825" s="70" cm="1">
        <f t="array" ref="BV825">INDEX(Tbl_FwdReal,$B825,MATCH(StartDt,Tbl_FwdReal_Cols))</f>
        <v>3.2898987499999999</v>
      </c>
      <c r="BW825" s="70" cm="1">
        <f t="array" ref="BW825">IF(RunType&lt;&gt;"OPN",INDEX(Tbl_FwdReal,$B825,MATCH(ValnDt,Tbl_FwdReal_Cols)),IF(AND($J825=0,ActInt=1),INDEX(Tbl_FwdReal,$B825-IVP,MATCH(ValnDt,Tbl_FwdReal_Cols)),-999))*$K825</f>
        <v>3.2898987499999999</v>
      </c>
      <c r="BX825" s="70">
        <f t="shared" si="1883"/>
        <v>3.2898987499999997E-2</v>
      </c>
      <c r="BY825" s="70">
        <f t="shared" si="1958"/>
        <v>6.0200630799824406E-2</v>
      </c>
      <c r="BZ825" s="64">
        <f t="shared" si="1971"/>
        <v>4.883398827364438E-3</v>
      </c>
      <c r="CA825" s="70" cm="1">
        <f t="array" ref="CA825">IF($J825=1,CA824*(1+INDEX(Tbl_CPI,$B825,MATCH(IF(RunType="OPN",StartDt,ValnDt),Tbl_CPI_Cols))),0)</f>
        <v>0</v>
      </c>
      <c r="CB825" s="70">
        <f t="shared" si="1959"/>
        <v>89.653136784553681</v>
      </c>
      <c r="CC825" s="70">
        <f t="shared" si="1960"/>
        <v>89.217452382209956</v>
      </c>
      <c r="CD825" s="36">
        <f t="shared" si="1884"/>
        <v>451.96074419287856</v>
      </c>
      <c r="CE825" s="36">
        <f t="shared" si="1885"/>
        <v>0</v>
      </c>
      <c r="CF825" s="36">
        <f t="shared" si="1886"/>
        <v>0</v>
      </c>
      <c r="CG825" s="36">
        <f t="shared" si="1887"/>
        <v>0</v>
      </c>
      <c r="CH825" s="36">
        <f t="shared" si="1888"/>
        <v>0</v>
      </c>
      <c r="CI825" s="36">
        <f t="shared" si="1889"/>
        <v>0</v>
      </c>
      <c r="CJ825" s="36">
        <f t="shared" si="1890"/>
        <v>0</v>
      </c>
      <c r="CK825" s="36">
        <f t="shared" si="1891"/>
        <v>0</v>
      </c>
      <c r="CL825" s="36">
        <f t="shared" si="1892"/>
        <v>0</v>
      </c>
      <c r="CM825" s="36">
        <f t="shared" si="1893"/>
        <v>0</v>
      </c>
      <c r="CN825" s="36">
        <f t="shared" si="1894"/>
        <v>0</v>
      </c>
      <c r="CO825" s="20">
        <f t="shared" si="1895"/>
        <v>120000</v>
      </c>
      <c r="CP825" s="20">
        <f t="shared" si="1896"/>
        <v>2</v>
      </c>
      <c r="CQ825" s="64" t="e">
        <f t="shared" si="1897"/>
        <v>#N/A</v>
      </c>
      <c r="CR825" s="64" t="e">
        <f t="shared" si="1898"/>
        <v>#N/A</v>
      </c>
      <c r="CS825" s="36" t="e">
        <f t="shared" si="1899"/>
        <v>#N/A</v>
      </c>
      <c r="CT825" s="36">
        <f t="shared" si="1900"/>
        <v>0</v>
      </c>
      <c r="CU825" s="36">
        <f t="shared" si="1901"/>
        <v>0</v>
      </c>
      <c r="CV825" s="36">
        <f t="shared" si="1961"/>
        <v>0</v>
      </c>
      <c r="CW825" s="36">
        <f t="shared" si="1902"/>
        <v>0</v>
      </c>
      <c r="CX825" s="36">
        <f t="shared" si="1903"/>
        <v>0</v>
      </c>
      <c r="CY825" s="36">
        <f t="shared" si="1904"/>
        <v>0</v>
      </c>
      <c r="CZ825" s="36">
        <f t="shared" si="1962"/>
        <v>0</v>
      </c>
      <c r="DA825" s="64">
        <f t="shared" si="1905"/>
        <v>7.5976807071147512E-3</v>
      </c>
      <c r="DB825" s="70">
        <f t="shared" si="1963"/>
        <v>0.99245960877779826</v>
      </c>
      <c r="DC825" s="70">
        <f>PRODUCT($DB$8:DB825)</f>
        <v>5.6375749459263542E-4</v>
      </c>
      <c r="DD825" s="36">
        <f t="shared" si="1906"/>
        <v>0</v>
      </c>
      <c r="DE825" s="36">
        <f t="shared" si="1907"/>
        <v>0</v>
      </c>
      <c r="DF825" s="36">
        <f t="shared" si="1908"/>
        <v>0</v>
      </c>
      <c r="DG825" s="36">
        <f t="shared" si="1909"/>
        <v>0</v>
      </c>
      <c r="DH825" s="36">
        <f t="shared" si="1910"/>
        <v>0</v>
      </c>
      <c r="DI825" s="36">
        <f t="shared" si="1911"/>
        <v>0</v>
      </c>
      <c r="DJ825" s="36">
        <f t="shared" si="1912"/>
        <v>0</v>
      </c>
      <c r="DK825" s="36">
        <f t="shared" si="1913"/>
        <v>0</v>
      </c>
      <c r="DL825" s="36">
        <f t="shared" si="1914"/>
        <v>0</v>
      </c>
      <c r="DM825" s="36">
        <f t="shared" si="1915"/>
        <v>0</v>
      </c>
      <c r="DN825" s="36">
        <f t="shared" ca="1" si="1964"/>
        <v>4.6137290849905055E-12</v>
      </c>
      <c r="DO825" s="64" cm="1">
        <f t="array" ref="DO825">IFERROR(INDEX(Tbl_FwdNom,$B825,MATCH(LIDt,Tbl_FwdNom_Cols,0)),0)</f>
        <v>7.8488391809999998</v>
      </c>
      <c r="DP825" s="64">
        <f t="shared" ca="1" si="1965"/>
        <v>7.7873976349999996</v>
      </c>
      <c r="DQ825" s="64">
        <f t="shared" ca="1" si="1916"/>
        <v>6.2687804554235615E-3</v>
      </c>
      <c r="DR825" s="70">
        <f t="shared" ca="1" si="1917"/>
        <v>0.99377027233957671</v>
      </c>
      <c r="DS825" s="70">
        <f ca="1">PRODUCT($DR$8:DR825)</f>
        <v>1.9137893324908824E-3</v>
      </c>
      <c r="DT825" s="36">
        <f t="shared" ca="1" si="1918"/>
        <v>0</v>
      </c>
      <c r="DU825" s="36">
        <f t="shared" ca="1" si="1919"/>
        <v>0</v>
      </c>
      <c r="DV825" s="36">
        <f t="shared" ca="1" si="1920"/>
        <v>0</v>
      </c>
      <c r="DW825" s="36">
        <f t="shared" ca="1" si="1921"/>
        <v>0</v>
      </c>
      <c r="DX825" s="36">
        <f t="shared" ca="1" si="1922"/>
        <v>0</v>
      </c>
      <c r="DY825" s="36">
        <f t="shared" ca="1" si="1923"/>
        <v>0</v>
      </c>
      <c r="DZ825" s="36">
        <f t="shared" ca="1" si="1924"/>
        <v>0</v>
      </c>
      <c r="EA825" s="36">
        <f t="shared" ca="1" si="1925"/>
        <v>0</v>
      </c>
      <c r="EB825" s="36">
        <f t="shared" ca="1" si="1926"/>
        <v>0</v>
      </c>
      <c r="EC825" s="36">
        <f t="shared" ca="1" si="1927"/>
        <v>0</v>
      </c>
      <c r="ED825" s="36">
        <f t="shared" ca="1" si="1928"/>
        <v>0</v>
      </c>
      <c r="EE825" s="36">
        <f t="shared" ca="1" si="1966"/>
        <v>0</v>
      </c>
      <c r="EF825" s="36">
        <f t="shared" ca="1" si="1929"/>
        <v>0</v>
      </c>
      <c r="EG825" s="64"/>
      <c r="EH825" s="64"/>
      <c r="EI825" s="64"/>
      <c r="EJ825" s="70"/>
      <c r="EK825" s="70"/>
      <c r="EL825" s="70"/>
      <c r="EM825" s="70"/>
      <c r="EN825" s="70"/>
      <c r="EO825" s="36">
        <f t="shared" si="1930"/>
        <v>0</v>
      </c>
      <c r="EP825" s="36">
        <f t="shared" si="1931"/>
        <v>0</v>
      </c>
      <c r="EQ825" s="36">
        <f t="shared" si="1932"/>
        <v>0</v>
      </c>
      <c r="ER825" s="36">
        <f t="shared" si="1933"/>
        <v>0</v>
      </c>
      <c r="ES825" s="36">
        <f t="shared" si="1934"/>
        <v>0</v>
      </c>
      <c r="ET825" s="36">
        <f t="shared" si="1935"/>
        <v>0</v>
      </c>
      <c r="EU825" s="36">
        <f t="shared" si="1967"/>
        <v>0</v>
      </c>
      <c r="EV825" s="36">
        <f t="shared" si="1936"/>
        <v>0</v>
      </c>
      <c r="EW825" s="36">
        <f t="shared" si="1937"/>
        <v>0</v>
      </c>
      <c r="EX825" s="36">
        <f t="shared" si="1968"/>
        <v>0</v>
      </c>
      <c r="EY825" s="36">
        <f t="shared" si="1938"/>
        <v>0</v>
      </c>
      <c r="EZ825" s="36">
        <f t="shared" si="1939"/>
        <v>0</v>
      </c>
      <c r="FA825" s="36">
        <f t="shared" si="1940"/>
        <v>0</v>
      </c>
      <c r="FB825" s="36">
        <f t="shared" si="1941"/>
        <v>0</v>
      </c>
      <c r="FC825" s="36">
        <f t="shared" si="1969"/>
        <v>0</v>
      </c>
      <c r="FD825" s="36">
        <f t="shared" si="1942"/>
        <v>0</v>
      </c>
      <c r="FE825" s="36">
        <f t="shared" si="1943"/>
        <v>0</v>
      </c>
      <c r="FF825" s="36">
        <f t="shared" si="1970"/>
        <v>0</v>
      </c>
      <c r="FG825" s="36">
        <f t="shared" si="1944"/>
        <v>0</v>
      </c>
      <c r="FH825" s="36">
        <f t="shared" si="1945"/>
        <v>0</v>
      </c>
      <c r="FI825" s="36">
        <f t="shared" si="1946"/>
        <v>0</v>
      </c>
      <c r="FJ825" s="36">
        <f t="shared" ca="1" si="1947"/>
        <v>0</v>
      </c>
      <c r="FK825" s="36">
        <f t="shared" si="1948"/>
        <v>0</v>
      </c>
      <c r="FL825" s="36">
        <f t="shared" si="1949"/>
        <v>0</v>
      </c>
      <c r="FM825" s="36">
        <f t="shared" ca="1" si="1950"/>
        <v>0</v>
      </c>
      <c r="FN825" s="36">
        <f t="shared" ca="1" si="1972"/>
        <v>0</v>
      </c>
    </row>
    <row r="826" spans="2:170" x14ac:dyDescent="0.25">
      <c r="B826" s="2">
        <v>818</v>
      </c>
      <c r="C826" s="2">
        <f t="shared" si="1826"/>
        <v>69</v>
      </c>
      <c r="D826" s="2">
        <f t="shared" si="1975"/>
        <v>842</v>
      </c>
      <c r="E826" s="2">
        <f t="shared" si="1973"/>
        <v>71</v>
      </c>
      <c r="F826" s="189">
        <f t="shared" si="1977"/>
        <v>70614</v>
      </c>
      <c r="G826" s="2">
        <f t="shared" si="1976"/>
        <v>4</v>
      </c>
      <c r="H826" s="187">
        <f t="shared" si="1827"/>
        <v>102.75</v>
      </c>
      <c r="I826" s="186">
        <f t="shared" si="1974"/>
        <v>102</v>
      </c>
      <c r="J826" s="2">
        <f t="shared" si="1828"/>
        <v>0</v>
      </c>
      <c r="K826" s="2">
        <f t="shared" si="1829"/>
        <v>1</v>
      </c>
      <c r="L826">
        <f t="shared" si="1830"/>
        <v>2</v>
      </c>
      <c r="M826" s="190">
        <f t="shared" si="1951"/>
        <v>0.93</v>
      </c>
      <c r="N826">
        <f t="shared" si="1831"/>
        <v>1</v>
      </c>
      <c r="O826">
        <f t="shared" si="1832"/>
        <v>100</v>
      </c>
      <c r="P826" s="58">
        <f t="shared" si="1833"/>
        <v>4.1850000000000005</v>
      </c>
      <c r="Q826" s="106">
        <f t="shared" si="1834"/>
        <v>1</v>
      </c>
      <c r="R826" s="59">
        <f t="shared" si="1835"/>
        <v>1</v>
      </c>
      <c r="S826" s="32">
        <f t="shared" si="1952"/>
        <v>1</v>
      </c>
      <c r="T826">
        <f t="shared" si="1836"/>
        <v>1</v>
      </c>
      <c r="U826" s="32">
        <f t="shared" si="1953"/>
        <v>0.93</v>
      </c>
      <c r="V826">
        <f t="shared" si="1837"/>
        <v>1</v>
      </c>
      <c r="W826">
        <f t="shared" si="1838"/>
        <v>100</v>
      </c>
      <c r="X826" s="58">
        <f t="shared" si="1839"/>
        <v>1</v>
      </c>
      <c r="Y826" s="58">
        <f t="shared" si="1840"/>
        <v>1</v>
      </c>
      <c r="Z826" s="32">
        <f t="shared" si="1841"/>
        <v>1</v>
      </c>
      <c r="AA826" s="32">
        <f t="shared" si="1842"/>
        <v>1</v>
      </c>
      <c r="AB826" s="59">
        <f t="shared" si="1843"/>
        <v>4.9056245199999996E-3</v>
      </c>
      <c r="AC826" s="59">
        <f t="shared" si="1844"/>
        <v>4.9056245199999996E-3</v>
      </c>
      <c r="AD826">
        <f t="shared" si="1845"/>
        <v>1</v>
      </c>
      <c r="AE826" s="59">
        <f t="shared" si="1846"/>
        <v>4.9056245199999996E-3</v>
      </c>
      <c r="AF826" s="59">
        <f t="shared" si="1847"/>
        <v>4.1758461800000006E-3</v>
      </c>
      <c r="AG826" s="59">
        <f t="shared" si="1848"/>
        <v>4.1758461800000006E-3</v>
      </c>
      <c r="AH826">
        <f t="shared" si="1849"/>
        <v>1</v>
      </c>
      <c r="AI826" s="59">
        <f t="shared" si="1850"/>
        <v>4.1758461800000006E-3</v>
      </c>
      <c r="AJ826" s="59">
        <f t="shared" si="1851"/>
        <v>0</v>
      </c>
      <c r="AK826" s="59">
        <f t="shared" si="1852"/>
        <v>0</v>
      </c>
      <c r="AL826" s="59">
        <f t="shared" si="1853"/>
        <v>0</v>
      </c>
      <c r="AM826" s="12">
        <f t="shared" si="1954"/>
        <v>0</v>
      </c>
      <c r="AN826" s="12">
        <f t="shared" si="1955"/>
        <v>0</v>
      </c>
      <c r="AO826" s="66">
        <f t="shared" si="1854"/>
        <v>0</v>
      </c>
      <c r="AP826" s="66">
        <f t="shared" si="1855"/>
        <v>0</v>
      </c>
      <c r="AQ826" s="59">
        <f t="shared" si="1856"/>
        <v>0</v>
      </c>
      <c r="AR826" s="59">
        <f t="shared" si="1857"/>
        <v>0</v>
      </c>
      <c r="AS826" s="59">
        <f t="shared" si="1858"/>
        <v>0</v>
      </c>
      <c r="AT826" s="12">
        <f t="shared" si="1859"/>
        <v>0</v>
      </c>
      <c r="AU826" s="59">
        <f t="shared" si="1956"/>
        <v>0</v>
      </c>
      <c r="AV826" s="59">
        <f t="shared" si="1957"/>
        <v>0</v>
      </c>
      <c r="AW826" s="70">
        <f t="shared" si="1860"/>
        <v>0</v>
      </c>
      <c r="AX826" s="20">
        <f t="shared" si="1861"/>
        <v>200000</v>
      </c>
      <c r="AY826" s="20">
        <f t="shared" si="1862"/>
        <v>0</v>
      </c>
      <c r="AZ826" s="20">
        <f t="shared" si="1863"/>
        <v>0</v>
      </c>
      <c r="BA826" s="20">
        <f t="shared" si="1864"/>
        <v>200000</v>
      </c>
      <c r="BB826" s="36">
        <f t="shared" si="1865"/>
        <v>1</v>
      </c>
      <c r="BC826" s="36">
        <f t="shared" si="1866"/>
        <v>0</v>
      </c>
      <c r="BD826" s="80">
        <f t="shared" si="1867"/>
        <v>0</v>
      </c>
      <c r="BE826" s="36">
        <f t="shared" si="1868"/>
        <v>0</v>
      </c>
      <c r="BF826" s="36">
        <f t="shared" si="1869"/>
        <v>0</v>
      </c>
      <c r="BG826" s="36">
        <f t="shared" si="1870"/>
        <v>0</v>
      </c>
      <c r="BH826" s="36">
        <f t="shared" si="1871"/>
        <v>0</v>
      </c>
      <c r="BI826" s="36">
        <f t="shared" si="1872"/>
        <v>0</v>
      </c>
      <c r="BJ826" s="36">
        <f t="shared" si="1873"/>
        <v>0</v>
      </c>
      <c r="BK826" s="36">
        <f t="shared" si="1874"/>
        <v>0</v>
      </c>
      <c r="BL826" s="68">
        <f>IF(OR(AT826=0,E826&gt;ProjTerm),0,VLOOKUP(D826,'Life Events'!$AE$5:$AI$1206,5,FALSE))</f>
        <v>0</v>
      </c>
      <c r="BM826" s="93">
        <f t="shared" si="1875"/>
        <v>0</v>
      </c>
      <c r="BN826" s="93">
        <f t="shared" si="1876"/>
        <v>0</v>
      </c>
      <c r="BO826" s="36">
        <f t="shared" si="1877"/>
        <v>0</v>
      </c>
      <c r="BP826" s="36">
        <f t="shared" si="1878"/>
        <v>0</v>
      </c>
      <c r="BQ826" s="36">
        <f t="shared" si="1879"/>
        <v>0</v>
      </c>
      <c r="BR826" s="36">
        <f t="shared" si="1880"/>
        <v>154.78110000000001</v>
      </c>
      <c r="BS826" s="36">
        <f t="shared" si="1881"/>
        <v>0</v>
      </c>
      <c r="BT826" s="36">
        <f t="shared" si="1882"/>
        <v>0</v>
      </c>
      <c r="BU826" s="70" cm="1">
        <f t="array" ref="BU826">IF(AND(ActInt=1,$J826=0),INDEX(Tbl_FwdNom,$B826-IVP,MATCH(ValnDt,Tbl_FwdNom_Cols)),INDEX(Tbl_FwdNom,$B826,MATCH(StartDt,Tbl_FwdNom_Cols)))</f>
        <v>9.5020699210000004</v>
      </c>
      <c r="BV826" s="70" cm="1">
        <f t="array" ref="BV826">INDEX(Tbl_FwdReal,$B826,MATCH(StartDt,Tbl_FwdReal_Cols))</f>
        <v>3.2865216730000002</v>
      </c>
      <c r="BW826" s="70" cm="1">
        <f t="array" ref="BW826">IF(RunType&lt;&gt;"OPN",INDEX(Tbl_FwdReal,$B826,MATCH(ValnDt,Tbl_FwdReal_Cols)),IF(AND($J826=0,ActInt=1),INDEX(Tbl_FwdReal,$B826-IVP,MATCH(ValnDt,Tbl_FwdReal_Cols)),-999))*$K826</f>
        <v>3.2865216730000002</v>
      </c>
      <c r="BX826" s="70">
        <f t="shared" si="1883"/>
        <v>3.2865216730000001E-2</v>
      </c>
      <c r="BY826" s="70">
        <f t="shared" si="1958"/>
        <v>6.0177728394011698E-2</v>
      </c>
      <c r="BZ826" s="64">
        <f t="shared" si="1971"/>
        <v>4.8815898556637816E-3</v>
      </c>
      <c r="CA826" s="70" cm="1">
        <f t="array" ref="CA826">IF($J826=1,CA825*(1+INDEX(Tbl_CPI,$B826,MATCH(IF(RunType="OPN",StartDt,ValnDt),Tbl_CPI_Cols))),0)</f>
        <v>0</v>
      </c>
      <c r="CB826" s="70">
        <f t="shared" si="1959"/>
        <v>90.090786627609589</v>
      </c>
      <c r="CC826" s="70">
        <f t="shared" si="1960"/>
        <v>89.217452382209956</v>
      </c>
      <c r="CD826" s="36">
        <f t="shared" si="1884"/>
        <v>451.96074419287856</v>
      </c>
      <c r="CE826" s="36">
        <f t="shared" si="1885"/>
        <v>0</v>
      </c>
      <c r="CF826" s="36">
        <f t="shared" si="1886"/>
        <v>0</v>
      </c>
      <c r="CG826" s="36">
        <f t="shared" si="1887"/>
        <v>0</v>
      </c>
      <c r="CH826" s="36">
        <f t="shared" si="1888"/>
        <v>0</v>
      </c>
      <c r="CI826" s="36">
        <f t="shared" si="1889"/>
        <v>0</v>
      </c>
      <c r="CJ826" s="36">
        <f t="shared" si="1890"/>
        <v>0</v>
      </c>
      <c r="CK826" s="36">
        <f t="shared" si="1891"/>
        <v>0</v>
      </c>
      <c r="CL826" s="36">
        <f t="shared" si="1892"/>
        <v>0</v>
      </c>
      <c r="CM826" s="36">
        <f t="shared" si="1893"/>
        <v>0</v>
      </c>
      <c r="CN826" s="36">
        <f t="shared" si="1894"/>
        <v>0</v>
      </c>
      <c r="CO826" s="20">
        <f t="shared" si="1895"/>
        <v>120000</v>
      </c>
      <c r="CP826" s="20">
        <f t="shared" si="1896"/>
        <v>2</v>
      </c>
      <c r="CQ826" s="64" t="e">
        <f t="shared" si="1897"/>
        <v>#N/A</v>
      </c>
      <c r="CR826" s="64" t="e">
        <f t="shared" si="1898"/>
        <v>#N/A</v>
      </c>
      <c r="CS826" s="36" t="e">
        <f t="shared" si="1899"/>
        <v>#N/A</v>
      </c>
      <c r="CT826" s="36">
        <f t="shared" si="1900"/>
        <v>0</v>
      </c>
      <c r="CU826" s="36">
        <f t="shared" si="1901"/>
        <v>0</v>
      </c>
      <c r="CV826" s="36">
        <f t="shared" si="1961"/>
        <v>0</v>
      </c>
      <c r="CW826" s="36">
        <f t="shared" si="1902"/>
        <v>0</v>
      </c>
      <c r="CX826" s="36">
        <f t="shared" si="1903"/>
        <v>0</v>
      </c>
      <c r="CY826" s="36">
        <f t="shared" si="1904"/>
        <v>0</v>
      </c>
      <c r="CZ826" s="36">
        <f t="shared" si="1962"/>
        <v>0</v>
      </c>
      <c r="DA826" s="64">
        <f t="shared" si="1905"/>
        <v>7.5931215179847467E-3</v>
      </c>
      <c r="DB826" s="70">
        <f t="shared" si="1963"/>
        <v>0.99246409949033265</v>
      </c>
      <c r="DC826" s="70">
        <f>PRODUCT($DB$8:DB826)</f>
        <v>5.5950907420180597E-4</v>
      </c>
      <c r="DD826" s="36">
        <f t="shared" si="1906"/>
        <v>0</v>
      </c>
      <c r="DE826" s="36">
        <f t="shared" si="1907"/>
        <v>0</v>
      </c>
      <c r="DF826" s="36">
        <f t="shared" si="1908"/>
        <v>0</v>
      </c>
      <c r="DG826" s="36">
        <f t="shared" si="1909"/>
        <v>0</v>
      </c>
      <c r="DH826" s="36">
        <f t="shared" si="1910"/>
        <v>0</v>
      </c>
      <c r="DI826" s="36">
        <f t="shared" si="1911"/>
        <v>0</v>
      </c>
      <c r="DJ826" s="36">
        <f t="shared" si="1912"/>
        <v>0</v>
      </c>
      <c r="DK826" s="36">
        <f t="shared" si="1913"/>
        <v>0</v>
      </c>
      <c r="DL826" s="36">
        <f t="shared" si="1914"/>
        <v>0</v>
      </c>
      <c r="DM826" s="36">
        <f t="shared" si="1915"/>
        <v>0</v>
      </c>
      <c r="DN826" s="36">
        <f t="shared" ca="1" si="1964"/>
        <v>4.6137290849905055E-12</v>
      </c>
      <c r="DO826" s="64" cm="1">
        <f t="array" ref="DO826">IFERROR(INDEX(Tbl_FwdNom,$B826,MATCH(LIDt,Tbl_FwdNom_Cols,0)),0)</f>
        <v>7.8471319980000001</v>
      </c>
      <c r="DP826" s="64">
        <f t="shared" ca="1" si="1965"/>
        <v>7.7856914250000004</v>
      </c>
      <c r="DQ826" s="64">
        <f t="shared" ca="1" si="1916"/>
        <v>6.2674530597430778E-3</v>
      </c>
      <c r="DR826" s="70">
        <f t="shared" ca="1" si="1917"/>
        <v>0.9937715832498748</v>
      </c>
      <c r="DS826" s="70">
        <f ca="1">PRODUCT($DR$8:DR826)</f>
        <v>1.9018694549561854E-3</v>
      </c>
      <c r="DT826" s="36">
        <f t="shared" ca="1" si="1918"/>
        <v>0</v>
      </c>
      <c r="DU826" s="36">
        <f t="shared" ca="1" si="1919"/>
        <v>0</v>
      </c>
      <c r="DV826" s="36">
        <f t="shared" ca="1" si="1920"/>
        <v>0</v>
      </c>
      <c r="DW826" s="36">
        <f t="shared" ca="1" si="1921"/>
        <v>0</v>
      </c>
      <c r="DX826" s="36">
        <f t="shared" ca="1" si="1922"/>
        <v>0</v>
      </c>
      <c r="DY826" s="36">
        <f t="shared" ca="1" si="1923"/>
        <v>0</v>
      </c>
      <c r="DZ826" s="36">
        <f t="shared" ca="1" si="1924"/>
        <v>0</v>
      </c>
      <c r="EA826" s="36">
        <f t="shared" ca="1" si="1925"/>
        <v>0</v>
      </c>
      <c r="EB826" s="36">
        <f t="shared" ca="1" si="1926"/>
        <v>0</v>
      </c>
      <c r="EC826" s="36">
        <f t="shared" ca="1" si="1927"/>
        <v>0</v>
      </c>
      <c r="ED826" s="36">
        <f t="shared" ca="1" si="1928"/>
        <v>0</v>
      </c>
      <c r="EE826" s="36">
        <f t="shared" ca="1" si="1966"/>
        <v>0</v>
      </c>
      <c r="EF826" s="36">
        <f t="shared" ca="1" si="1929"/>
        <v>0</v>
      </c>
      <c r="EG826" s="64"/>
      <c r="EH826" s="64"/>
      <c r="EI826" s="64"/>
      <c r="EJ826" s="70"/>
      <c r="EK826" s="70"/>
      <c r="EL826" s="70"/>
      <c r="EM826" s="70"/>
      <c r="EN826" s="70"/>
      <c r="EO826" s="36">
        <f t="shared" si="1930"/>
        <v>0</v>
      </c>
      <c r="EP826" s="36">
        <f t="shared" si="1931"/>
        <v>0</v>
      </c>
      <c r="EQ826" s="36">
        <f t="shared" si="1932"/>
        <v>0</v>
      </c>
      <c r="ER826" s="36">
        <f t="shared" si="1933"/>
        <v>0</v>
      </c>
      <c r="ES826" s="36">
        <f t="shared" si="1934"/>
        <v>0</v>
      </c>
      <c r="ET826" s="36">
        <f t="shared" si="1935"/>
        <v>0</v>
      </c>
      <c r="EU826" s="36">
        <f t="shared" si="1967"/>
        <v>0</v>
      </c>
      <c r="EV826" s="36">
        <f t="shared" si="1936"/>
        <v>0</v>
      </c>
      <c r="EW826" s="36">
        <f t="shared" si="1937"/>
        <v>0</v>
      </c>
      <c r="EX826" s="36">
        <f t="shared" si="1968"/>
        <v>0</v>
      </c>
      <c r="EY826" s="36">
        <f t="shared" si="1938"/>
        <v>0</v>
      </c>
      <c r="EZ826" s="36">
        <f t="shared" si="1939"/>
        <v>0</v>
      </c>
      <c r="FA826" s="36">
        <f t="shared" si="1940"/>
        <v>0</v>
      </c>
      <c r="FB826" s="36">
        <f t="shared" si="1941"/>
        <v>0</v>
      </c>
      <c r="FC826" s="36">
        <f t="shared" si="1969"/>
        <v>0</v>
      </c>
      <c r="FD826" s="36">
        <f t="shared" si="1942"/>
        <v>0</v>
      </c>
      <c r="FE826" s="36">
        <f t="shared" si="1943"/>
        <v>0</v>
      </c>
      <c r="FF826" s="36">
        <f t="shared" si="1970"/>
        <v>0</v>
      </c>
      <c r="FG826" s="36">
        <f t="shared" si="1944"/>
        <v>0</v>
      </c>
      <c r="FH826" s="36">
        <f t="shared" si="1945"/>
        <v>0</v>
      </c>
      <c r="FI826" s="36">
        <f t="shared" si="1946"/>
        <v>0</v>
      </c>
      <c r="FJ826" s="36">
        <f t="shared" ca="1" si="1947"/>
        <v>0</v>
      </c>
      <c r="FK826" s="36">
        <f t="shared" si="1948"/>
        <v>0</v>
      </c>
      <c r="FL826" s="36">
        <f t="shared" si="1949"/>
        <v>0</v>
      </c>
      <c r="FM826" s="36">
        <f t="shared" ca="1" si="1950"/>
        <v>0</v>
      </c>
      <c r="FN826" s="36">
        <f t="shared" ca="1" si="1972"/>
        <v>0</v>
      </c>
    </row>
    <row r="827" spans="2:170" x14ac:dyDescent="0.25">
      <c r="B827" s="2">
        <v>819</v>
      </c>
      <c r="C827" s="2">
        <f t="shared" si="1826"/>
        <v>69</v>
      </c>
      <c r="D827" s="2">
        <f t="shared" si="1975"/>
        <v>843</v>
      </c>
      <c r="E827" s="2">
        <f t="shared" si="1973"/>
        <v>71</v>
      </c>
      <c r="F827" s="189">
        <f t="shared" si="1977"/>
        <v>70645</v>
      </c>
      <c r="G827" s="2">
        <f t="shared" si="1976"/>
        <v>5</v>
      </c>
      <c r="H827" s="187">
        <f t="shared" si="1827"/>
        <v>102.83333333333334</v>
      </c>
      <c r="I827" s="186">
        <f t="shared" si="1974"/>
        <v>102</v>
      </c>
      <c r="J827" s="2">
        <f t="shared" si="1828"/>
        <v>0</v>
      </c>
      <c r="K827" s="2">
        <f t="shared" si="1829"/>
        <v>1</v>
      </c>
      <c r="L827">
        <f t="shared" si="1830"/>
        <v>2</v>
      </c>
      <c r="M827" s="190">
        <f t="shared" si="1951"/>
        <v>0.93</v>
      </c>
      <c r="N827">
        <f t="shared" si="1831"/>
        <v>1</v>
      </c>
      <c r="O827">
        <f t="shared" si="1832"/>
        <v>100</v>
      </c>
      <c r="P827" s="58">
        <f t="shared" si="1833"/>
        <v>4.1850000000000005</v>
      </c>
      <c r="Q827" s="106">
        <f t="shared" si="1834"/>
        <v>1</v>
      </c>
      <c r="R827" s="59">
        <f t="shared" si="1835"/>
        <v>1</v>
      </c>
      <c r="S827" s="32">
        <f t="shared" si="1952"/>
        <v>1</v>
      </c>
      <c r="T827">
        <f t="shared" si="1836"/>
        <v>1</v>
      </c>
      <c r="U827" s="32">
        <f t="shared" si="1953"/>
        <v>0.93</v>
      </c>
      <c r="V827">
        <f t="shared" si="1837"/>
        <v>1</v>
      </c>
      <c r="W827">
        <f t="shared" si="1838"/>
        <v>100</v>
      </c>
      <c r="X827" s="58">
        <f t="shared" si="1839"/>
        <v>1</v>
      </c>
      <c r="Y827" s="58">
        <f t="shared" si="1840"/>
        <v>1</v>
      </c>
      <c r="Z827" s="32">
        <f t="shared" si="1841"/>
        <v>1</v>
      </c>
      <c r="AA827" s="32">
        <f t="shared" si="1842"/>
        <v>1</v>
      </c>
      <c r="AB827" s="59">
        <f t="shared" si="1843"/>
        <v>4.9056245199999996E-3</v>
      </c>
      <c r="AC827" s="59">
        <f t="shared" si="1844"/>
        <v>4.9056245199999996E-3</v>
      </c>
      <c r="AD827">
        <f t="shared" si="1845"/>
        <v>1</v>
      </c>
      <c r="AE827" s="59">
        <f t="shared" si="1846"/>
        <v>4.9056245199999996E-3</v>
      </c>
      <c r="AF827" s="59">
        <f t="shared" si="1847"/>
        <v>4.1758461800000006E-3</v>
      </c>
      <c r="AG827" s="59">
        <f t="shared" si="1848"/>
        <v>4.1758461800000006E-3</v>
      </c>
      <c r="AH827">
        <f t="shared" si="1849"/>
        <v>1</v>
      </c>
      <c r="AI827" s="59">
        <f t="shared" si="1850"/>
        <v>4.1758461800000006E-3</v>
      </c>
      <c r="AJ827" s="59">
        <f t="shared" si="1851"/>
        <v>0</v>
      </c>
      <c r="AK827" s="59">
        <f t="shared" si="1852"/>
        <v>0</v>
      </c>
      <c r="AL827" s="59">
        <f t="shared" si="1853"/>
        <v>0</v>
      </c>
      <c r="AM827" s="12">
        <f t="shared" si="1954"/>
        <v>0</v>
      </c>
      <c r="AN827" s="12">
        <f t="shared" si="1955"/>
        <v>0</v>
      </c>
      <c r="AO827" s="66">
        <f t="shared" si="1854"/>
        <v>0</v>
      </c>
      <c r="AP827" s="66">
        <f t="shared" si="1855"/>
        <v>0</v>
      </c>
      <c r="AQ827" s="59">
        <f t="shared" si="1856"/>
        <v>0</v>
      </c>
      <c r="AR827" s="59">
        <f t="shared" si="1857"/>
        <v>0</v>
      </c>
      <c r="AS827" s="59">
        <f t="shared" si="1858"/>
        <v>0</v>
      </c>
      <c r="AT827" s="12">
        <f t="shared" si="1859"/>
        <v>0</v>
      </c>
      <c r="AU827" s="59">
        <f t="shared" si="1956"/>
        <v>0</v>
      </c>
      <c r="AV827" s="59">
        <f t="shared" si="1957"/>
        <v>0</v>
      </c>
      <c r="AW827" s="70">
        <f t="shared" si="1860"/>
        <v>0</v>
      </c>
      <c r="AX827" s="20">
        <f t="shared" si="1861"/>
        <v>200000</v>
      </c>
      <c r="AY827" s="20">
        <f t="shared" si="1862"/>
        <v>0</v>
      </c>
      <c r="AZ827" s="20">
        <f t="shared" si="1863"/>
        <v>0</v>
      </c>
      <c r="BA827" s="20">
        <f t="shared" si="1864"/>
        <v>200000</v>
      </c>
      <c r="BB827" s="36">
        <f t="shared" si="1865"/>
        <v>1</v>
      </c>
      <c r="BC827" s="36">
        <f t="shared" si="1866"/>
        <v>0</v>
      </c>
      <c r="BD827" s="80">
        <f t="shared" si="1867"/>
        <v>0</v>
      </c>
      <c r="BE827" s="36">
        <f t="shared" si="1868"/>
        <v>0</v>
      </c>
      <c r="BF827" s="36">
        <f t="shared" si="1869"/>
        <v>0</v>
      </c>
      <c r="BG827" s="36">
        <f t="shared" si="1870"/>
        <v>0</v>
      </c>
      <c r="BH827" s="36">
        <f t="shared" si="1871"/>
        <v>0</v>
      </c>
      <c r="BI827" s="36">
        <f t="shared" si="1872"/>
        <v>0</v>
      </c>
      <c r="BJ827" s="36">
        <f t="shared" si="1873"/>
        <v>0</v>
      </c>
      <c r="BK827" s="36">
        <f t="shared" si="1874"/>
        <v>0</v>
      </c>
      <c r="BL827" s="68">
        <f>IF(OR(AT827=0,E827&gt;ProjTerm),0,VLOOKUP(D827,'Life Events'!$AE$5:$AI$1206,5,FALSE))</f>
        <v>0</v>
      </c>
      <c r="BM827" s="93">
        <f t="shared" si="1875"/>
        <v>0</v>
      </c>
      <c r="BN827" s="93">
        <f t="shared" si="1876"/>
        <v>0</v>
      </c>
      <c r="BO827" s="36">
        <f t="shared" si="1877"/>
        <v>0</v>
      </c>
      <c r="BP827" s="36">
        <f t="shared" si="1878"/>
        <v>0</v>
      </c>
      <c r="BQ827" s="36">
        <f t="shared" si="1879"/>
        <v>0</v>
      </c>
      <c r="BR827" s="36">
        <f t="shared" si="1880"/>
        <v>154.78110000000001</v>
      </c>
      <c r="BS827" s="36">
        <f t="shared" si="1881"/>
        <v>0</v>
      </c>
      <c r="BT827" s="36">
        <f t="shared" si="1882"/>
        <v>0</v>
      </c>
      <c r="BU827" s="70" cm="1">
        <f t="array" ref="BU827">IF(AND(ActInt=1,$J827=0),INDEX(Tbl_FwdNom,$B827-IVP,MATCH(ValnDt,Tbl_FwdNom_Cols)),INDEX(Tbl_FwdNom,$B827,MATCH(StartDt,Tbl_FwdNom_Cols)))</f>
        <v>9.4961243549999992</v>
      </c>
      <c r="BV827" s="70" cm="1">
        <f t="array" ref="BV827">INDEX(Tbl_FwdReal,$B827,MATCH(StartDt,Tbl_FwdReal_Cols))</f>
        <v>3.2831447069999999</v>
      </c>
      <c r="BW827" s="70" cm="1">
        <f t="array" ref="BW827">IF(RunType&lt;&gt;"OPN",INDEX(Tbl_FwdReal,$B827,MATCH(ValnDt,Tbl_FwdReal_Cols)),IF(AND($J827=0,ActInt=1),INDEX(Tbl_FwdReal,$B827-IVP,MATCH(ValnDt,Tbl_FwdReal_Cols)),-999))*$K827</f>
        <v>3.2831447069999999</v>
      </c>
      <c r="BX827" s="70">
        <f t="shared" si="1883"/>
        <v>3.2831447069999999E-2</v>
      </c>
      <c r="BY827" s="70">
        <f t="shared" si="1958"/>
        <v>6.015482647846726E-2</v>
      </c>
      <c r="BZ827" s="64">
        <f t="shared" si="1971"/>
        <v>4.8797808868663584E-3</v>
      </c>
      <c r="CA827" s="70" cm="1">
        <f t="array" ref="CA827">IF($J827=1,CA826*(1+INDEX(Tbl_CPI,$B827,MATCH(IF(RunType="OPN",StartDt,ValnDt),Tbl_CPI_Cols))),0)</f>
        <v>0</v>
      </c>
      <c r="CB827" s="70">
        <f t="shared" si="1959"/>
        <v>90.530409926277756</v>
      </c>
      <c r="CC827" s="70">
        <f t="shared" si="1960"/>
        <v>89.217452382209956</v>
      </c>
      <c r="CD827" s="36">
        <f t="shared" si="1884"/>
        <v>451.96074419287856</v>
      </c>
      <c r="CE827" s="36">
        <f t="shared" si="1885"/>
        <v>0</v>
      </c>
      <c r="CF827" s="36">
        <f t="shared" si="1886"/>
        <v>0</v>
      </c>
      <c r="CG827" s="36">
        <f t="shared" si="1887"/>
        <v>0</v>
      </c>
      <c r="CH827" s="36">
        <f t="shared" si="1888"/>
        <v>0</v>
      </c>
      <c r="CI827" s="36">
        <f t="shared" si="1889"/>
        <v>0</v>
      </c>
      <c r="CJ827" s="36">
        <f t="shared" si="1890"/>
        <v>0</v>
      </c>
      <c r="CK827" s="36">
        <f t="shared" si="1891"/>
        <v>0</v>
      </c>
      <c r="CL827" s="36">
        <f t="shared" si="1892"/>
        <v>0</v>
      </c>
      <c r="CM827" s="36">
        <f t="shared" si="1893"/>
        <v>0</v>
      </c>
      <c r="CN827" s="36">
        <f t="shared" si="1894"/>
        <v>0</v>
      </c>
      <c r="CO827" s="20">
        <f t="shared" si="1895"/>
        <v>120000</v>
      </c>
      <c r="CP827" s="20">
        <f t="shared" si="1896"/>
        <v>2</v>
      </c>
      <c r="CQ827" s="64" t="e">
        <f t="shared" si="1897"/>
        <v>#N/A</v>
      </c>
      <c r="CR827" s="64" t="e">
        <f t="shared" si="1898"/>
        <v>#N/A</v>
      </c>
      <c r="CS827" s="36" t="e">
        <f t="shared" si="1899"/>
        <v>#N/A</v>
      </c>
      <c r="CT827" s="36">
        <f t="shared" si="1900"/>
        <v>0</v>
      </c>
      <c r="CU827" s="36">
        <f t="shared" si="1901"/>
        <v>0</v>
      </c>
      <c r="CV827" s="36">
        <f t="shared" si="1961"/>
        <v>0</v>
      </c>
      <c r="CW827" s="36">
        <f t="shared" si="1902"/>
        <v>0</v>
      </c>
      <c r="CX827" s="36">
        <f t="shared" si="1903"/>
        <v>0</v>
      </c>
      <c r="CY827" s="36">
        <f t="shared" si="1904"/>
        <v>0</v>
      </c>
      <c r="CZ827" s="36">
        <f t="shared" si="1962"/>
        <v>0</v>
      </c>
      <c r="DA827" s="64">
        <f t="shared" si="1905"/>
        <v>7.5885623496068089E-3</v>
      </c>
      <c r="DB827" s="70">
        <f t="shared" si="1963"/>
        <v>0.99246859022306588</v>
      </c>
      <c r="DC827" s="70">
        <f>PRODUCT($DB$8:DB827)</f>
        <v>5.5529518209007916E-4</v>
      </c>
      <c r="DD827" s="36">
        <f t="shared" si="1906"/>
        <v>0</v>
      </c>
      <c r="DE827" s="36">
        <f t="shared" si="1907"/>
        <v>0</v>
      </c>
      <c r="DF827" s="36">
        <f t="shared" si="1908"/>
        <v>0</v>
      </c>
      <c r="DG827" s="36">
        <f t="shared" si="1909"/>
        <v>0</v>
      </c>
      <c r="DH827" s="36">
        <f t="shared" si="1910"/>
        <v>0</v>
      </c>
      <c r="DI827" s="36">
        <f t="shared" si="1911"/>
        <v>0</v>
      </c>
      <c r="DJ827" s="36">
        <f t="shared" si="1912"/>
        <v>0</v>
      </c>
      <c r="DK827" s="36">
        <f t="shared" si="1913"/>
        <v>0</v>
      </c>
      <c r="DL827" s="36">
        <f t="shared" si="1914"/>
        <v>0</v>
      </c>
      <c r="DM827" s="36">
        <f t="shared" si="1915"/>
        <v>0</v>
      </c>
      <c r="DN827" s="36">
        <f t="shared" ca="1" si="1964"/>
        <v>4.6137290849905055E-12</v>
      </c>
      <c r="DO827" s="64" cm="1">
        <f t="array" ref="DO827">IFERROR(INDEX(Tbl_FwdNom,$B827,MATCH(LIDt,Tbl_FwdNom_Cols,0)),0)</f>
        <v>7.845424843</v>
      </c>
      <c r="DP827" s="64">
        <f t="shared" ca="1" si="1965"/>
        <v>7.783985242</v>
      </c>
      <c r="DQ827" s="64">
        <f t="shared" ca="1" si="1916"/>
        <v>6.2661256658069764E-3</v>
      </c>
      <c r="DR827" s="70">
        <f t="shared" ca="1" si="1917"/>
        <v>0.99377289416190884</v>
      </c>
      <c r="DS827" s="70">
        <f ca="1">PRODUCT($DR$8:DR827)</f>
        <v>1.8900263125699406E-3</v>
      </c>
      <c r="DT827" s="36">
        <f t="shared" ca="1" si="1918"/>
        <v>0</v>
      </c>
      <c r="DU827" s="36">
        <f t="shared" ca="1" si="1919"/>
        <v>0</v>
      </c>
      <c r="DV827" s="36">
        <f t="shared" ca="1" si="1920"/>
        <v>0</v>
      </c>
      <c r="DW827" s="36">
        <f t="shared" ca="1" si="1921"/>
        <v>0</v>
      </c>
      <c r="DX827" s="36">
        <f t="shared" ca="1" si="1922"/>
        <v>0</v>
      </c>
      <c r="DY827" s="36">
        <f t="shared" ca="1" si="1923"/>
        <v>0</v>
      </c>
      <c r="DZ827" s="36">
        <f t="shared" ca="1" si="1924"/>
        <v>0</v>
      </c>
      <c r="EA827" s="36">
        <f t="shared" ca="1" si="1925"/>
        <v>0</v>
      </c>
      <c r="EB827" s="36">
        <f t="shared" ca="1" si="1926"/>
        <v>0</v>
      </c>
      <c r="EC827" s="36">
        <f t="shared" ca="1" si="1927"/>
        <v>0</v>
      </c>
      <c r="ED827" s="36">
        <f t="shared" ca="1" si="1928"/>
        <v>0</v>
      </c>
      <c r="EE827" s="36">
        <f t="shared" ca="1" si="1966"/>
        <v>0</v>
      </c>
      <c r="EF827" s="36">
        <f t="shared" ca="1" si="1929"/>
        <v>0</v>
      </c>
      <c r="EG827" s="64"/>
      <c r="EH827" s="64"/>
      <c r="EI827" s="64"/>
      <c r="EJ827" s="70"/>
      <c r="EK827" s="70"/>
      <c r="EL827" s="70"/>
      <c r="EM827" s="70"/>
      <c r="EN827" s="70"/>
      <c r="EO827" s="36">
        <f t="shared" si="1930"/>
        <v>0</v>
      </c>
      <c r="EP827" s="36">
        <f t="shared" si="1931"/>
        <v>0</v>
      </c>
      <c r="EQ827" s="36">
        <f t="shared" si="1932"/>
        <v>0</v>
      </c>
      <c r="ER827" s="36">
        <f t="shared" si="1933"/>
        <v>0</v>
      </c>
      <c r="ES827" s="36">
        <f t="shared" si="1934"/>
        <v>0</v>
      </c>
      <c r="ET827" s="36">
        <f t="shared" si="1935"/>
        <v>0</v>
      </c>
      <c r="EU827" s="36">
        <f t="shared" si="1967"/>
        <v>0</v>
      </c>
      <c r="EV827" s="36">
        <f t="shared" si="1936"/>
        <v>0</v>
      </c>
      <c r="EW827" s="36">
        <f t="shared" si="1937"/>
        <v>0</v>
      </c>
      <c r="EX827" s="36">
        <f t="shared" si="1968"/>
        <v>0</v>
      </c>
      <c r="EY827" s="36">
        <f t="shared" si="1938"/>
        <v>0</v>
      </c>
      <c r="EZ827" s="36">
        <f t="shared" si="1939"/>
        <v>0</v>
      </c>
      <c r="FA827" s="36">
        <f t="shared" si="1940"/>
        <v>0</v>
      </c>
      <c r="FB827" s="36">
        <f t="shared" si="1941"/>
        <v>0</v>
      </c>
      <c r="FC827" s="36">
        <f t="shared" si="1969"/>
        <v>0</v>
      </c>
      <c r="FD827" s="36">
        <f t="shared" si="1942"/>
        <v>0</v>
      </c>
      <c r="FE827" s="36">
        <f t="shared" si="1943"/>
        <v>0</v>
      </c>
      <c r="FF827" s="36">
        <f t="shared" si="1970"/>
        <v>0</v>
      </c>
      <c r="FG827" s="36">
        <f t="shared" si="1944"/>
        <v>0</v>
      </c>
      <c r="FH827" s="36">
        <f t="shared" si="1945"/>
        <v>0</v>
      </c>
      <c r="FI827" s="36">
        <f t="shared" si="1946"/>
        <v>0</v>
      </c>
      <c r="FJ827" s="36">
        <f t="shared" ca="1" si="1947"/>
        <v>0</v>
      </c>
      <c r="FK827" s="36">
        <f t="shared" si="1948"/>
        <v>0</v>
      </c>
      <c r="FL827" s="36">
        <f t="shared" si="1949"/>
        <v>0</v>
      </c>
      <c r="FM827" s="36">
        <f t="shared" ca="1" si="1950"/>
        <v>0</v>
      </c>
      <c r="FN827" s="36">
        <f t="shared" ca="1" si="1972"/>
        <v>0</v>
      </c>
    </row>
    <row r="828" spans="2:170" x14ac:dyDescent="0.25">
      <c r="B828" s="2">
        <v>820</v>
      </c>
      <c r="C828" s="2">
        <f t="shared" si="1826"/>
        <v>69</v>
      </c>
      <c r="D828" s="2">
        <f t="shared" si="1975"/>
        <v>844</v>
      </c>
      <c r="E828" s="2">
        <f t="shared" si="1973"/>
        <v>71</v>
      </c>
      <c r="F828" s="189">
        <f t="shared" si="1977"/>
        <v>70675</v>
      </c>
      <c r="G828" s="2">
        <f t="shared" si="1976"/>
        <v>6</v>
      </c>
      <c r="H828" s="187">
        <f t="shared" si="1827"/>
        <v>102.91666666666666</v>
      </c>
      <c r="I828" s="186">
        <f t="shared" si="1974"/>
        <v>102</v>
      </c>
      <c r="J828" s="2">
        <f t="shared" si="1828"/>
        <v>0</v>
      </c>
      <c r="K828" s="2">
        <f t="shared" si="1829"/>
        <v>1</v>
      </c>
      <c r="L828">
        <f t="shared" si="1830"/>
        <v>2</v>
      </c>
      <c r="M828" s="190">
        <f t="shared" si="1951"/>
        <v>0.93</v>
      </c>
      <c r="N828">
        <f t="shared" si="1831"/>
        <v>1</v>
      </c>
      <c r="O828">
        <f t="shared" si="1832"/>
        <v>100</v>
      </c>
      <c r="P828" s="58">
        <f t="shared" si="1833"/>
        <v>4.1850000000000005</v>
      </c>
      <c r="Q828" s="106">
        <f t="shared" si="1834"/>
        <v>1</v>
      </c>
      <c r="R828" s="59">
        <f t="shared" si="1835"/>
        <v>1</v>
      </c>
      <c r="S828" s="32">
        <f t="shared" si="1952"/>
        <v>1</v>
      </c>
      <c r="T828">
        <f t="shared" si="1836"/>
        <v>1</v>
      </c>
      <c r="U828" s="32">
        <f t="shared" si="1953"/>
        <v>0.93</v>
      </c>
      <c r="V828">
        <f t="shared" si="1837"/>
        <v>1</v>
      </c>
      <c r="W828">
        <f t="shared" si="1838"/>
        <v>100</v>
      </c>
      <c r="X828" s="58">
        <f t="shared" si="1839"/>
        <v>1</v>
      </c>
      <c r="Y828" s="58">
        <f t="shared" si="1840"/>
        <v>1</v>
      </c>
      <c r="Z828" s="32">
        <f t="shared" si="1841"/>
        <v>1</v>
      </c>
      <c r="AA828" s="32">
        <f t="shared" si="1842"/>
        <v>1</v>
      </c>
      <c r="AB828" s="59">
        <f t="shared" si="1843"/>
        <v>4.9056245199999996E-3</v>
      </c>
      <c r="AC828" s="59">
        <f t="shared" si="1844"/>
        <v>4.9056245199999996E-3</v>
      </c>
      <c r="AD828">
        <f t="shared" si="1845"/>
        <v>1</v>
      </c>
      <c r="AE828" s="59">
        <f t="shared" si="1846"/>
        <v>4.9056245199999996E-3</v>
      </c>
      <c r="AF828" s="59">
        <f t="shared" si="1847"/>
        <v>4.1758461800000006E-3</v>
      </c>
      <c r="AG828" s="59">
        <f t="shared" si="1848"/>
        <v>4.1758461800000006E-3</v>
      </c>
      <c r="AH828">
        <f t="shared" si="1849"/>
        <v>1</v>
      </c>
      <c r="AI828" s="59">
        <f t="shared" si="1850"/>
        <v>4.1758461800000006E-3</v>
      </c>
      <c r="AJ828" s="59">
        <f t="shared" si="1851"/>
        <v>0</v>
      </c>
      <c r="AK828" s="59">
        <f t="shared" si="1852"/>
        <v>0</v>
      </c>
      <c r="AL828" s="59">
        <f t="shared" si="1853"/>
        <v>0</v>
      </c>
      <c r="AM828" s="12">
        <f t="shared" si="1954"/>
        <v>0</v>
      </c>
      <c r="AN828" s="12">
        <f t="shared" si="1955"/>
        <v>0</v>
      </c>
      <c r="AO828" s="66">
        <f t="shared" si="1854"/>
        <v>0</v>
      </c>
      <c r="AP828" s="66">
        <f t="shared" si="1855"/>
        <v>0</v>
      </c>
      <c r="AQ828" s="59">
        <f t="shared" si="1856"/>
        <v>0</v>
      </c>
      <c r="AR828" s="59">
        <f t="shared" si="1857"/>
        <v>0</v>
      </c>
      <c r="AS828" s="59">
        <f t="shared" si="1858"/>
        <v>0</v>
      </c>
      <c r="AT828" s="12">
        <f t="shared" si="1859"/>
        <v>0</v>
      </c>
      <c r="AU828" s="59">
        <f t="shared" si="1956"/>
        <v>0</v>
      </c>
      <c r="AV828" s="59">
        <f t="shared" si="1957"/>
        <v>0</v>
      </c>
      <c r="AW828" s="70">
        <f t="shared" si="1860"/>
        <v>0</v>
      </c>
      <c r="AX828" s="20">
        <f t="shared" si="1861"/>
        <v>200000</v>
      </c>
      <c r="AY828" s="20">
        <f t="shared" si="1862"/>
        <v>0</v>
      </c>
      <c r="AZ828" s="20">
        <f t="shared" si="1863"/>
        <v>0</v>
      </c>
      <c r="BA828" s="20">
        <f t="shared" si="1864"/>
        <v>200000</v>
      </c>
      <c r="BB828" s="36">
        <f t="shared" si="1865"/>
        <v>1</v>
      </c>
      <c r="BC828" s="36">
        <f t="shared" si="1866"/>
        <v>0</v>
      </c>
      <c r="BD828" s="80">
        <f t="shared" si="1867"/>
        <v>0</v>
      </c>
      <c r="BE828" s="36">
        <f t="shared" si="1868"/>
        <v>0</v>
      </c>
      <c r="BF828" s="36">
        <f t="shared" si="1869"/>
        <v>0</v>
      </c>
      <c r="BG828" s="36">
        <f t="shared" si="1870"/>
        <v>0</v>
      </c>
      <c r="BH828" s="36">
        <f t="shared" si="1871"/>
        <v>0</v>
      </c>
      <c r="BI828" s="36">
        <f t="shared" si="1872"/>
        <v>0</v>
      </c>
      <c r="BJ828" s="36">
        <f t="shared" si="1873"/>
        <v>0</v>
      </c>
      <c r="BK828" s="36">
        <f t="shared" si="1874"/>
        <v>0</v>
      </c>
      <c r="BL828" s="68">
        <f>IF(OR(AT828=0,E828&gt;ProjTerm),0,VLOOKUP(D828,'Life Events'!$AE$5:$AI$1206,5,FALSE))</f>
        <v>0</v>
      </c>
      <c r="BM828" s="93">
        <f t="shared" si="1875"/>
        <v>0</v>
      </c>
      <c r="BN828" s="93">
        <f t="shared" si="1876"/>
        <v>0</v>
      </c>
      <c r="BO828" s="36">
        <f t="shared" si="1877"/>
        <v>0</v>
      </c>
      <c r="BP828" s="36">
        <f t="shared" si="1878"/>
        <v>0</v>
      </c>
      <c r="BQ828" s="36">
        <f t="shared" si="1879"/>
        <v>0</v>
      </c>
      <c r="BR828" s="36">
        <f t="shared" si="1880"/>
        <v>154.78110000000001</v>
      </c>
      <c r="BS828" s="36">
        <f t="shared" si="1881"/>
        <v>0</v>
      </c>
      <c r="BT828" s="36">
        <f t="shared" si="1882"/>
        <v>0</v>
      </c>
      <c r="BU828" s="70" cm="1">
        <f t="array" ref="BU828">IF(AND(ActInt=1,$J828=0),INDEX(Tbl_FwdNom,$B828-IVP,MATCH(ValnDt,Tbl_FwdNom_Cols)),INDEX(Tbl_FwdNom,$B828,MATCH(StartDt,Tbl_FwdNom_Cols)))</f>
        <v>9.4901791119999999</v>
      </c>
      <c r="BV828" s="70" cm="1">
        <f t="array" ref="BV828">INDEX(Tbl_FwdReal,$B828,MATCH(StartDt,Tbl_FwdReal_Cols))</f>
        <v>3.2797678509999999</v>
      </c>
      <c r="BW828" s="70" cm="1">
        <f t="array" ref="BW828">IF(RunType&lt;&gt;"OPN",INDEX(Tbl_FwdReal,$B828,MATCH(ValnDt,Tbl_FwdReal_Cols)),IF(AND($J828=0,ActInt=1),INDEX(Tbl_FwdReal,$B828-IVP,MATCH(ValnDt,Tbl_FwdReal_Cols)),-999))*$K828</f>
        <v>3.2797678509999999</v>
      </c>
      <c r="BX828" s="70">
        <f t="shared" si="1883"/>
        <v>3.2797678509999997E-2</v>
      </c>
      <c r="BY828" s="70">
        <f t="shared" si="1958"/>
        <v>6.0131925063577452E-2</v>
      </c>
      <c r="BZ828" s="64">
        <f t="shared" si="1971"/>
        <v>4.8779719217939554E-3</v>
      </c>
      <c r="CA828" s="70" cm="1">
        <f t="array" ref="CA828">IF($J828=1,CA827*(1+INDEX(Tbl_CPI,$B828,MATCH(IF(RunType="OPN",StartDt,ValnDt),Tbl_CPI_Cols))),0)</f>
        <v>0</v>
      </c>
      <c r="CB828" s="70">
        <f t="shared" si="1959"/>
        <v>90.972014723966637</v>
      </c>
      <c r="CC828" s="70">
        <f t="shared" si="1960"/>
        <v>89.217452382209956</v>
      </c>
      <c r="CD828" s="36">
        <f t="shared" si="1884"/>
        <v>451.96074419287856</v>
      </c>
      <c r="CE828" s="36">
        <f t="shared" si="1885"/>
        <v>0</v>
      </c>
      <c r="CF828" s="36">
        <f t="shared" si="1886"/>
        <v>0</v>
      </c>
      <c r="CG828" s="36">
        <f t="shared" si="1887"/>
        <v>0</v>
      </c>
      <c r="CH828" s="36">
        <f t="shared" si="1888"/>
        <v>0</v>
      </c>
      <c r="CI828" s="36">
        <f t="shared" si="1889"/>
        <v>0</v>
      </c>
      <c r="CJ828" s="36">
        <f t="shared" si="1890"/>
        <v>0</v>
      </c>
      <c r="CK828" s="36">
        <f t="shared" si="1891"/>
        <v>0</v>
      </c>
      <c r="CL828" s="36">
        <f t="shared" si="1892"/>
        <v>0</v>
      </c>
      <c r="CM828" s="36">
        <f t="shared" si="1893"/>
        <v>0</v>
      </c>
      <c r="CN828" s="36">
        <f t="shared" si="1894"/>
        <v>0</v>
      </c>
      <c r="CO828" s="20">
        <f t="shared" si="1895"/>
        <v>120000</v>
      </c>
      <c r="CP828" s="20">
        <f t="shared" si="1896"/>
        <v>2</v>
      </c>
      <c r="CQ828" s="64" t="e">
        <f t="shared" si="1897"/>
        <v>#N/A</v>
      </c>
      <c r="CR828" s="64" t="e">
        <f t="shared" si="1898"/>
        <v>#N/A</v>
      </c>
      <c r="CS828" s="36" t="e">
        <f t="shared" si="1899"/>
        <v>#N/A</v>
      </c>
      <c r="CT828" s="36">
        <f t="shared" si="1900"/>
        <v>0</v>
      </c>
      <c r="CU828" s="36">
        <f t="shared" si="1901"/>
        <v>0</v>
      </c>
      <c r="CV828" s="36">
        <f t="shared" si="1961"/>
        <v>0</v>
      </c>
      <c r="CW828" s="36">
        <f t="shared" si="1902"/>
        <v>0</v>
      </c>
      <c r="CX828" s="36">
        <f t="shared" si="1903"/>
        <v>0</v>
      </c>
      <c r="CY828" s="36">
        <f t="shared" si="1904"/>
        <v>0</v>
      </c>
      <c r="CZ828" s="36">
        <f t="shared" si="1962"/>
        <v>0</v>
      </c>
      <c r="DA828" s="64">
        <f t="shared" si="1905"/>
        <v>7.5840032019940384E-3</v>
      </c>
      <c r="DB828" s="70">
        <f t="shared" si="1963"/>
        <v>0.99247308097598519</v>
      </c>
      <c r="DC828" s="70">
        <f>PRODUCT($DB$8:DB828)</f>
        <v>5.5111552022006161E-4</v>
      </c>
      <c r="DD828" s="36">
        <f t="shared" si="1906"/>
        <v>0</v>
      </c>
      <c r="DE828" s="36">
        <f t="shared" si="1907"/>
        <v>0</v>
      </c>
      <c r="DF828" s="36">
        <f t="shared" si="1908"/>
        <v>0</v>
      </c>
      <c r="DG828" s="36">
        <f t="shared" si="1909"/>
        <v>0</v>
      </c>
      <c r="DH828" s="36">
        <f t="shared" si="1910"/>
        <v>0</v>
      </c>
      <c r="DI828" s="36">
        <f t="shared" si="1911"/>
        <v>0</v>
      </c>
      <c r="DJ828" s="36">
        <f t="shared" si="1912"/>
        <v>0</v>
      </c>
      <c r="DK828" s="36">
        <f t="shared" si="1913"/>
        <v>0</v>
      </c>
      <c r="DL828" s="36">
        <f t="shared" si="1914"/>
        <v>0</v>
      </c>
      <c r="DM828" s="36">
        <f t="shared" si="1915"/>
        <v>0</v>
      </c>
      <c r="DN828" s="36">
        <f t="shared" ca="1" si="1964"/>
        <v>4.6137290849905055E-12</v>
      </c>
      <c r="DO828" s="64" cm="1">
        <f t="array" ref="DO828">IFERROR(INDEX(Tbl_FwdNom,$B828,MATCH(LIDt,Tbl_FwdNom_Cols,0)),0)</f>
        <v>7.8437177140000003</v>
      </c>
      <c r="DP828" s="64">
        <f t="shared" ca="1" si="1965"/>
        <v>7.782279086</v>
      </c>
      <c r="DQ828" s="64">
        <f t="shared" ca="1" si="1916"/>
        <v>6.2647982736159236E-3</v>
      </c>
      <c r="DR828" s="70">
        <f t="shared" ca="1" si="1917"/>
        <v>0.99377420507567782</v>
      </c>
      <c r="DS828" s="70">
        <f ca="1">PRODUCT($DR$8:DR828)</f>
        <v>1.8782593963463073E-3</v>
      </c>
      <c r="DT828" s="36">
        <f t="shared" ca="1" si="1918"/>
        <v>0</v>
      </c>
      <c r="DU828" s="36">
        <f t="shared" ca="1" si="1919"/>
        <v>0</v>
      </c>
      <c r="DV828" s="36">
        <f t="shared" ca="1" si="1920"/>
        <v>0</v>
      </c>
      <c r="DW828" s="36">
        <f t="shared" ca="1" si="1921"/>
        <v>0</v>
      </c>
      <c r="DX828" s="36">
        <f t="shared" ca="1" si="1922"/>
        <v>0</v>
      </c>
      <c r="DY828" s="36">
        <f t="shared" ca="1" si="1923"/>
        <v>0</v>
      </c>
      <c r="DZ828" s="36">
        <f t="shared" ca="1" si="1924"/>
        <v>0</v>
      </c>
      <c r="EA828" s="36">
        <f t="shared" ca="1" si="1925"/>
        <v>0</v>
      </c>
      <c r="EB828" s="36">
        <f t="shared" ca="1" si="1926"/>
        <v>0</v>
      </c>
      <c r="EC828" s="36">
        <f t="shared" ca="1" si="1927"/>
        <v>0</v>
      </c>
      <c r="ED828" s="36">
        <f t="shared" ca="1" si="1928"/>
        <v>0</v>
      </c>
      <c r="EE828" s="36">
        <f t="shared" ca="1" si="1966"/>
        <v>0</v>
      </c>
      <c r="EF828" s="36">
        <f t="shared" ca="1" si="1929"/>
        <v>0</v>
      </c>
      <c r="EG828" s="64"/>
      <c r="EH828" s="64"/>
      <c r="EI828" s="64"/>
      <c r="EJ828" s="70"/>
      <c r="EK828" s="70"/>
      <c r="EL828" s="70"/>
      <c r="EM828" s="70"/>
      <c r="EN828" s="70"/>
      <c r="EO828" s="36">
        <f t="shared" si="1930"/>
        <v>0</v>
      </c>
      <c r="EP828" s="36">
        <f t="shared" si="1931"/>
        <v>0</v>
      </c>
      <c r="EQ828" s="36">
        <f t="shared" si="1932"/>
        <v>0</v>
      </c>
      <c r="ER828" s="36">
        <f t="shared" si="1933"/>
        <v>0</v>
      </c>
      <c r="ES828" s="36">
        <f t="shared" si="1934"/>
        <v>0</v>
      </c>
      <c r="ET828" s="36">
        <f t="shared" si="1935"/>
        <v>0</v>
      </c>
      <c r="EU828" s="36">
        <f t="shared" si="1967"/>
        <v>0</v>
      </c>
      <c r="EV828" s="36">
        <f t="shared" si="1936"/>
        <v>0</v>
      </c>
      <c r="EW828" s="36">
        <f t="shared" si="1937"/>
        <v>0</v>
      </c>
      <c r="EX828" s="36">
        <f t="shared" si="1968"/>
        <v>0</v>
      </c>
      <c r="EY828" s="36">
        <f t="shared" si="1938"/>
        <v>0</v>
      </c>
      <c r="EZ828" s="36">
        <f t="shared" si="1939"/>
        <v>0</v>
      </c>
      <c r="FA828" s="36">
        <f t="shared" si="1940"/>
        <v>0</v>
      </c>
      <c r="FB828" s="36">
        <f t="shared" si="1941"/>
        <v>0</v>
      </c>
      <c r="FC828" s="36">
        <f t="shared" si="1969"/>
        <v>0</v>
      </c>
      <c r="FD828" s="36">
        <f t="shared" si="1942"/>
        <v>0</v>
      </c>
      <c r="FE828" s="36">
        <f t="shared" si="1943"/>
        <v>0</v>
      </c>
      <c r="FF828" s="36">
        <f t="shared" si="1970"/>
        <v>0</v>
      </c>
      <c r="FG828" s="36">
        <f t="shared" si="1944"/>
        <v>0</v>
      </c>
      <c r="FH828" s="36">
        <f t="shared" si="1945"/>
        <v>0</v>
      </c>
      <c r="FI828" s="36">
        <f t="shared" si="1946"/>
        <v>0</v>
      </c>
      <c r="FJ828" s="36">
        <f t="shared" ca="1" si="1947"/>
        <v>0</v>
      </c>
      <c r="FK828" s="36">
        <f t="shared" si="1948"/>
        <v>0</v>
      </c>
      <c r="FL828" s="36">
        <f t="shared" si="1949"/>
        <v>0</v>
      </c>
      <c r="FM828" s="36">
        <f t="shared" ca="1" si="1950"/>
        <v>0</v>
      </c>
      <c r="FN828" s="36">
        <f t="shared" ca="1" si="1972"/>
        <v>0</v>
      </c>
    </row>
    <row r="829" spans="2:170" x14ac:dyDescent="0.25">
      <c r="B829" s="2">
        <v>821</v>
      </c>
      <c r="C829" s="2">
        <f t="shared" si="1826"/>
        <v>69</v>
      </c>
      <c r="D829" s="2">
        <f t="shared" si="1975"/>
        <v>845</v>
      </c>
      <c r="E829" s="2">
        <f t="shared" si="1973"/>
        <v>71</v>
      </c>
      <c r="F829" s="189">
        <f t="shared" si="1977"/>
        <v>70706</v>
      </c>
      <c r="G829" s="2">
        <f t="shared" si="1976"/>
        <v>7</v>
      </c>
      <c r="H829" s="187">
        <f t="shared" si="1827"/>
        <v>103</v>
      </c>
      <c r="I829" s="186">
        <f t="shared" si="1974"/>
        <v>103</v>
      </c>
      <c r="J829" s="2">
        <f t="shared" si="1828"/>
        <v>0</v>
      </c>
      <c r="K829" s="2">
        <f t="shared" si="1829"/>
        <v>1</v>
      </c>
      <c r="L829">
        <f t="shared" si="1830"/>
        <v>2</v>
      </c>
      <c r="M829" s="190">
        <f t="shared" si="1951"/>
        <v>0.93</v>
      </c>
      <c r="N829">
        <f t="shared" si="1831"/>
        <v>1</v>
      </c>
      <c r="O829">
        <f t="shared" si="1832"/>
        <v>100</v>
      </c>
      <c r="P829" s="58">
        <f t="shared" si="1833"/>
        <v>4.1850000000000005</v>
      </c>
      <c r="Q829" s="106">
        <f t="shared" si="1834"/>
        <v>1</v>
      </c>
      <c r="R829" s="59">
        <f t="shared" si="1835"/>
        <v>1</v>
      </c>
      <c r="S829" s="32">
        <f t="shared" si="1952"/>
        <v>1</v>
      </c>
      <c r="T829">
        <f t="shared" si="1836"/>
        <v>1</v>
      </c>
      <c r="U829" s="32">
        <f t="shared" si="1953"/>
        <v>0.93</v>
      </c>
      <c r="V829">
        <f t="shared" si="1837"/>
        <v>1</v>
      </c>
      <c r="W829">
        <f t="shared" si="1838"/>
        <v>100</v>
      </c>
      <c r="X829" s="58">
        <f t="shared" si="1839"/>
        <v>1</v>
      </c>
      <c r="Y829" s="58">
        <f t="shared" si="1840"/>
        <v>1</v>
      </c>
      <c r="Z829" s="32">
        <f t="shared" si="1841"/>
        <v>1</v>
      </c>
      <c r="AA829" s="32">
        <f t="shared" si="1842"/>
        <v>1</v>
      </c>
      <c r="AB829" s="59">
        <f t="shared" si="1843"/>
        <v>4.9056245199999996E-3</v>
      </c>
      <c r="AC829" s="59">
        <f t="shared" si="1844"/>
        <v>4.9056245199999996E-3</v>
      </c>
      <c r="AD829">
        <f t="shared" si="1845"/>
        <v>1</v>
      </c>
      <c r="AE829" s="59">
        <f t="shared" si="1846"/>
        <v>4.9056245199999996E-3</v>
      </c>
      <c r="AF829" s="59">
        <f t="shared" si="1847"/>
        <v>4.1758461800000006E-3</v>
      </c>
      <c r="AG829" s="59">
        <f t="shared" si="1848"/>
        <v>4.1758461800000006E-3</v>
      </c>
      <c r="AH829">
        <f t="shared" si="1849"/>
        <v>1</v>
      </c>
      <c r="AI829" s="59">
        <f t="shared" si="1850"/>
        <v>4.1758461800000006E-3</v>
      </c>
      <c r="AJ829" s="59">
        <f t="shared" si="1851"/>
        <v>0</v>
      </c>
      <c r="AK829" s="59">
        <f t="shared" si="1852"/>
        <v>0</v>
      </c>
      <c r="AL829" s="59">
        <f t="shared" si="1853"/>
        <v>0</v>
      </c>
      <c r="AM829" s="12">
        <f t="shared" si="1954"/>
        <v>0</v>
      </c>
      <c r="AN829" s="12">
        <f t="shared" si="1955"/>
        <v>0</v>
      </c>
      <c r="AO829" s="66">
        <f t="shared" si="1854"/>
        <v>0</v>
      </c>
      <c r="AP829" s="66">
        <f t="shared" si="1855"/>
        <v>0</v>
      </c>
      <c r="AQ829" s="59">
        <f t="shared" si="1856"/>
        <v>0</v>
      </c>
      <c r="AR829" s="59">
        <f t="shared" si="1857"/>
        <v>0</v>
      </c>
      <c r="AS829" s="59">
        <f t="shared" si="1858"/>
        <v>0</v>
      </c>
      <c r="AT829" s="12">
        <f t="shared" si="1859"/>
        <v>0</v>
      </c>
      <c r="AU829" s="59">
        <f t="shared" si="1956"/>
        <v>0</v>
      </c>
      <c r="AV829" s="59">
        <f t="shared" si="1957"/>
        <v>0</v>
      </c>
      <c r="AW829" s="70">
        <f t="shared" si="1860"/>
        <v>0</v>
      </c>
      <c r="AX829" s="20">
        <f t="shared" si="1861"/>
        <v>200000</v>
      </c>
      <c r="AY829" s="20">
        <f t="shared" si="1862"/>
        <v>0</v>
      </c>
      <c r="AZ829" s="20">
        <f t="shared" si="1863"/>
        <v>0</v>
      </c>
      <c r="BA829" s="20">
        <f t="shared" si="1864"/>
        <v>200000</v>
      </c>
      <c r="BB829" s="36">
        <f t="shared" si="1865"/>
        <v>1</v>
      </c>
      <c r="BC829" s="36">
        <f t="shared" si="1866"/>
        <v>0</v>
      </c>
      <c r="BD829" s="80">
        <f t="shared" si="1867"/>
        <v>0</v>
      </c>
      <c r="BE829" s="36">
        <f t="shared" si="1868"/>
        <v>0</v>
      </c>
      <c r="BF829" s="36">
        <f t="shared" si="1869"/>
        <v>0</v>
      </c>
      <c r="BG829" s="36">
        <f t="shared" si="1870"/>
        <v>0</v>
      </c>
      <c r="BH829" s="36">
        <f t="shared" si="1871"/>
        <v>0</v>
      </c>
      <c r="BI829" s="36">
        <f t="shared" si="1872"/>
        <v>0</v>
      </c>
      <c r="BJ829" s="36">
        <f t="shared" si="1873"/>
        <v>0</v>
      </c>
      <c r="BK829" s="36">
        <f t="shared" si="1874"/>
        <v>0</v>
      </c>
      <c r="BL829" s="68">
        <f>IF(OR(AT829=0,E829&gt;ProjTerm),0,VLOOKUP(D829,'Life Events'!$AE$5:$AI$1206,5,FALSE))</f>
        <v>0</v>
      </c>
      <c r="BM829" s="93">
        <f t="shared" si="1875"/>
        <v>0</v>
      </c>
      <c r="BN829" s="93">
        <f t="shared" si="1876"/>
        <v>0</v>
      </c>
      <c r="BO829" s="36">
        <f t="shared" si="1877"/>
        <v>0</v>
      </c>
      <c r="BP829" s="36">
        <f t="shared" si="1878"/>
        <v>0</v>
      </c>
      <c r="BQ829" s="36">
        <f t="shared" si="1879"/>
        <v>0</v>
      </c>
      <c r="BR829" s="36">
        <f t="shared" si="1880"/>
        <v>154.78110000000001</v>
      </c>
      <c r="BS829" s="36">
        <f t="shared" si="1881"/>
        <v>0</v>
      </c>
      <c r="BT829" s="36">
        <f t="shared" si="1882"/>
        <v>0</v>
      </c>
      <c r="BU829" s="70" cm="1">
        <f t="array" ref="BU829">IF(AND(ActInt=1,$J829=0),INDEX(Tbl_FwdNom,$B829-IVP,MATCH(ValnDt,Tbl_FwdNom_Cols)),INDEX(Tbl_FwdNom,$B829,MATCH(StartDt,Tbl_FwdNom_Cols)))</f>
        <v>9.4842341910000005</v>
      </c>
      <c r="BV829" s="70" cm="1">
        <f t="array" ref="BV829">INDEX(Tbl_FwdReal,$B829,MATCH(StartDt,Tbl_FwdReal_Cols))</f>
        <v>3.2763911050000001</v>
      </c>
      <c r="BW829" s="70" cm="1">
        <f t="array" ref="BW829">IF(RunType&lt;&gt;"OPN",INDEX(Tbl_FwdReal,$B829,MATCH(ValnDt,Tbl_FwdReal_Cols)),IF(AND($J829=0,ActInt=1),INDEX(Tbl_FwdReal,$B829-IVP,MATCH(ValnDt,Tbl_FwdReal_Cols)),-999))*$K829</f>
        <v>3.2763911050000001</v>
      </c>
      <c r="BX829" s="70">
        <f t="shared" si="1883"/>
        <v>3.2763911050000004E-2</v>
      </c>
      <c r="BY829" s="70">
        <f t="shared" si="1958"/>
        <v>6.0109024139781919E-2</v>
      </c>
      <c r="BZ829" s="64">
        <f t="shared" si="1971"/>
        <v>4.8761629596918432E-3</v>
      </c>
      <c r="CA829" s="70" cm="1">
        <f t="array" ref="CA829">IF($J829=1,CA828*(1+INDEX(Tbl_CPI,$B829,MATCH(IF(RunType="OPN",StartDt,ValnDt),Tbl_CPI_Cols))),0)</f>
        <v>0</v>
      </c>
      <c r="CB829" s="70">
        <f t="shared" si="1959"/>
        <v>91.415609092532179</v>
      </c>
      <c r="CC829" s="70">
        <f t="shared" si="1960"/>
        <v>89.217452382209956</v>
      </c>
      <c r="CD829" s="36">
        <f t="shared" si="1884"/>
        <v>451.96074419287856</v>
      </c>
      <c r="CE829" s="36">
        <f t="shared" si="1885"/>
        <v>0</v>
      </c>
      <c r="CF829" s="36">
        <f t="shared" si="1886"/>
        <v>0</v>
      </c>
      <c r="CG829" s="36">
        <f t="shared" si="1887"/>
        <v>0</v>
      </c>
      <c r="CH829" s="36">
        <f t="shared" si="1888"/>
        <v>0</v>
      </c>
      <c r="CI829" s="36">
        <f t="shared" si="1889"/>
        <v>0</v>
      </c>
      <c r="CJ829" s="36">
        <f t="shared" si="1890"/>
        <v>0</v>
      </c>
      <c r="CK829" s="36">
        <f t="shared" si="1891"/>
        <v>0</v>
      </c>
      <c r="CL829" s="36">
        <f t="shared" si="1892"/>
        <v>0</v>
      </c>
      <c r="CM829" s="36">
        <f t="shared" si="1893"/>
        <v>0</v>
      </c>
      <c r="CN829" s="36">
        <f t="shared" si="1894"/>
        <v>0</v>
      </c>
      <c r="CO829" s="20">
        <f t="shared" si="1895"/>
        <v>120000</v>
      </c>
      <c r="CP829" s="20">
        <f t="shared" si="1896"/>
        <v>2</v>
      </c>
      <c r="CQ829" s="64" t="e">
        <f t="shared" si="1897"/>
        <v>#N/A</v>
      </c>
      <c r="CR829" s="64" t="e">
        <f t="shared" si="1898"/>
        <v>#N/A</v>
      </c>
      <c r="CS829" s="36" t="e">
        <f t="shared" si="1899"/>
        <v>#N/A</v>
      </c>
      <c r="CT829" s="36">
        <f t="shared" si="1900"/>
        <v>0</v>
      </c>
      <c r="CU829" s="36">
        <f t="shared" si="1901"/>
        <v>0</v>
      </c>
      <c r="CV829" s="36">
        <f t="shared" si="1961"/>
        <v>0</v>
      </c>
      <c r="CW829" s="36">
        <f t="shared" si="1902"/>
        <v>0</v>
      </c>
      <c r="CX829" s="36">
        <f t="shared" si="1903"/>
        <v>0</v>
      </c>
      <c r="CY829" s="36">
        <f t="shared" si="1904"/>
        <v>0</v>
      </c>
      <c r="CZ829" s="36">
        <f t="shared" si="1962"/>
        <v>0</v>
      </c>
      <c r="DA829" s="64">
        <f t="shared" si="1905"/>
        <v>7.579444074393038E-3</v>
      </c>
      <c r="DB829" s="70">
        <f t="shared" si="1963"/>
        <v>0.99247757174983275</v>
      </c>
      <c r="DC829" s="70">
        <f>PRODUCT($DB$8:DB829)</f>
        <v>5.4696979326165256E-4</v>
      </c>
      <c r="DD829" s="36">
        <f t="shared" si="1906"/>
        <v>0</v>
      </c>
      <c r="DE829" s="36">
        <f t="shared" si="1907"/>
        <v>0</v>
      </c>
      <c r="DF829" s="36">
        <f t="shared" si="1908"/>
        <v>0</v>
      </c>
      <c r="DG829" s="36">
        <f t="shared" si="1909"/>
        <v>0</v>
      </c>
      <c r="DH829" s="36">
        <f t="shared" si="1910"/>
        <v>0</v>
      </c>
      <c r="DI829" s="36">
        <f t="shared" si="1911"/>
        <v>0</v>
      </c>
      <c r="DJ829" s="36">
        <f t="shared" si="1912"/>
        <v>0</v>
      </c>
      <c r="DK829" s="36">
        <f t="shared" si="1913"/>
        <v>0</v>
      </c>
      <c r="DL829" s="36">
        <f t="shared" si="1914"/>
        <v>0</v>
      </c>
      <c r="DM829" s="36">
        <f t="shared" si="1915"/>
        <v>0</v>
      </c>
      <c r="DN829" s="36">
        <f t="shared" ca="1" si="1964"/>
        <v>4.6137290849905055E-12</v>
      </c>
      <c r="DO829" s="64" cm="1">
        <f t="array" ref="DO829">IFERROR(INDEX(Tbl_FwdNom,$B829,MATCH(LIDt,Tbl_FwdNom_Cols,0)),0)</f>
        <v>7.8420106130000002</v>
      </c>
      <c r="DP829" s="64">
        <f t="shared" ca="1" si="1965"/>
        <v>7.7805729579999996</v>
      </c>
      <c r="DQ829" s="64">
        <f t="shared" ca="1" si="1916"/>
        <v>6.2634708839481856E-3</v>
      </c>
      <c r="DR829" s="70">
        <f t="shared" ca="1" si="1917"/>
        <v>0.99377551599041347</v>
      </c>
      <c r="DS829" s="70">
        <f ca="1">PRODUCT($DR$8:DR829)</f>
        <v>1.8665682007678942E-3</v>
      </c>
      <c r="DT829" s="36">
        <f t="shared" ca="1" si="1918"/>
        <v>0</v>
      </c>
      <c r="DU829" s="36">
        <f t="shared" ca="1" si="1919"/>
        <v>0</v>
      </c>
      <c r="DV829" s="36">
        <f t="shared" ca="1" si="1920"/>
        <v>0</v>
      </c>
      <c r="DW829" s="36">
        <f t="shared" ca="1" si="1921"/>
        <v>0</v>
      </c>
      <c r="DX829" s="36">
        <f t="shared" ca="1" si="1922"/>
        <v>0</v>
      </c>
      <c r="DY829" s="36">
        <f t="shared" ca="1" si="1923"/>
        <v>0</v>
      </c>
      <c r="DZ829" s="36">
        <f t="shared" ca="1" si="1924"/>
        <v>0</v>
      </c>
      <c r="EA829" s="36">
        <f t="shared" ca="1" si="1925"/>
        <v>0</v>
      </c>
      <c r="EB829" s="36">
        <f t="shared" ca="1" si="1926"/>
        <v>0</v>
      </c>
      <c r="EC829" s="36">
        <f t="shared" ca="1" si="1927"/>
        <v>0</v>
      </c>
      <c r="ED829" s="36">
        <f t="shared" ca="1" si="1928"/>
        <v>0</v>
      </c>
      <c r="EE829" s="36">
        <f t="shared" ca="1" si="1966"/>
        <v>0</v>
      </c>
      <c r="EF829" s="36">
        <f t="shared" ca="1" si="1929"/>
        <v>0</v>
      </c>
      <c r="EG829" s="64"/>
      <c r="EH829" s="64"/>
      <c r="EI829" s="64"/>
      <c r="EJ829" s="70"/>
      <c r="EK829" s="70"/>
      <c r="EL829" s="70"/>
      <c r="EM829" s="70"/>
      <c r="EN829" s="70"/>
      <c r="EO829" s="36">
        <f t="shared" si="1930"/>
        <v>0</v>
      </c>
      <c r="EP829" s="36">
        <f t="shared" si="1931"/>
        <v>0</v>
      </c>
      <c r="EQ829" s="36">
        <f t="shared" si="1932"/>
        <v>0</v>
      </c>
      <c r="ER829" s="36">
        <f t="shared" si="1933"/>
        <v>0</v>
      </c>
      <c r="ES829" s="36">
        <f t="shared" si="1934"/>
        <v>0</v>
      </c>
      <c r="ET829" s="36">
        <f t="shared" si="1935"/>
        <v>0</v>
      </c>
      <c r="EU829" s="36">
        <f t="shared" si="1967"/>
        <v>0</v>
      </c>
      <c r="EV829" s="36">
        <f t="shared" si="1936"/>
        <v>0</v>
      </c>
      <c r="EW829" s="36">
        <f t="shared" si="1937"/>
        <v>0</v>
      </c>
      <c r="EX829" s="36">
        <f t="shared" si="1968"/>
        <v>0</v>
      </c>
      <c r="EY829" s="36">
        <f t="shared" si="1938"/>
        <v>0</v>
      </c>
      <c r="EZ829" s="36">
        <f t="shared" si="1939"/>
        <v>0</v>
      </c>
      <c r="FA829" s="36">
        <f t="shared" si="1940"/>
        <v>0</v>
      </c>
      <c r="FB829" s="36">
        <f t="shared" si="1941"/>
        <v>0</v>
      </c>
      <c r="FC829" s="36">
        <f t="shared" si="1969"/>
        <v>0</v>
      </c>
      <c r="FD829" s="36">
        <f t="shared" si="1942"/>
        <v>0</v>
      </c>
      <c r="FE829" s="36">
        <f t="shared" si="1943"/>
        <v>0</v>
      </c>
      <c r="FF829" s="36">
        <f t="shared" si="1970"/>
        <v>0</v>
      </c>
      <c r="FG829" s="36">
        <f t="shared" si="1944"/>
        <v>0</v>
      </c>
      <c r="FH829" s="36">
        <f t="shared" si="1945"/>
        <v>0</v>
      </c>
      <c r="FI829" s="36">
        <f t="shared" si="1946"/>
        <v>0</v>
      </c>
      <c r="FJ829" s="36">
        <f t="shared" ca="1" si="1947"/>
        <v>0</v>
      </c>
      <c r="FK829" s="36">
        <f t="shared" si="1948"/>
        <v>0</v>
      </c>
      <c r="FL829" s="36">
        <f t="shared" si="1949"/>
        <v>0</v>
      </c>
      <c r="FM829" s="36">
        <f t="shared" ca="1" si="1950"/>
        <v>0</v>
      </c>
      <c r="FN829" s="36">
        <f t="shared" ca="1" si="1972"/>
        <v>0</v>
      </c>
    </row>
    <row r="830" spans="2:170" x14ac:dyDescent="0.25">
      <c r="B830" s="2">
        <v>822</v>
      </c>
      <c r="C830" s="2">
        <f t="shared" si="1826"/>
        <v>69</v>
      </c>
      <c r="D830" s="2">
        <f t="shared" si="1975"/>
        <v>846</v>
      </c>
      <c r="E830" s="2">
        <f t="shared" si="1973"/>
        <v>71</v>
      </c>
      <c r="F830" s="189">
        <f t="shared" si="1977"/>
        <v>70737</v>
      </c>
      <c r="G830" s="2">
        <f t="shared" si="1976"/>
        <v>8</v>
      </c>
      <c r="H830" s="187">
        <f t="shared" si="1827"/>
        <v>103.08333333333334</v>
      </c>
      <c r="I830" s="186">
        <f t="shared" si="1974"/>
        <v>103</v>
      </c>
      <c r="J830" s="2">
        <f t="shared" si="1828"/>
        <v>0</v>
      </c>
      <c r="K830" s="2">
        <f t="shared" si="1829"/>
        <v>1</v>
      </c>
      <c r="L830">
        <f t="shared" si="1830"/>
        <v>2</v>
      </c>
      <c r="M830" s="190">
        <f t="shared" si="1951"/>
        <v>0.93</v>
      </c>
      <c r="N830">
        <f t="shared" si="1831"/>
        <v>1</v>
      </c>
      <c r="O830">
        <f t="shared" si="1832"/>
        <v>100</v>
      </c>
      <c r="P830" s="58">
        <f t="shared" si="1833"/>
        <v>4.1850000000000005</v>
      </c>
      <c r="Q830" s="106">
        <f t="shared" si="1834"/>
        <v>1</v>
      </c>
      <c r="R830" s="59">
        <f t="shared" si="1835"/>
        <v>1</v>
      </c>
      <c r="S830" s="32">
        <f t="shared" si="1952"/>
        <v>1</v>
      </c>
      <c r="T830">
        <f t="shared" si="1836"/>
        <v>1</v>
      </c>
      <c r="U830" s="32">
        <f t="shared" si="1953"/>
        <v>0.93</v>
      </c>
      <c r="V830">
        <f t="shared" si="1837"/>
        <v>1</v>
      </c>
      <c r="W830">
        <f t="shared" si="1838"/>
        <v>100</v>
      </c>
      <c r="X830" s="58">
        <f t="shared" si="1839"/>
        <v>1</v>
      </c>
      <c r="Y830" s="58">
        <f t="shared" si="1840"/>
        <v>1</v>
      </c>
      <c r="Z830" s="32">
        <f t="shared" si="1841"/>
        <v>1</v>
      </c>
      <c r="AA830" s="32">
        <f t="shared" si="1842"/>
        <v>1</v>
      </c>
      <c r="AB830" s="59">
        <f t="shared" si="1843"/>
        <v>4.9056245199999996E-3</v>
      </c>
      <c r="AC830" s="59">
        <f t="shared" si="1844"/>
        <v>4.9056245199999996E-3</v>
      </c>
      <c r="AD830">
        <f t="shared" si="1845"/>
        <v>1</v>
      </c>
      <c r="AE830" s="59">
        <f t="shared" si="1846"/>
        <v>4.9056245199999996E-3</v>
      </c>
      <c r="AF830" s="59">
        <f t="shared" si="1847"/>
        <v>4.1758461800000006E-3</v>
      </c>
      <c r="AG830" s="59">
        <f t="shared" si="1848"/>
        <v>4.1758461800000006E-3</v>
      </c>
      <c r="AH830">
        <f t="shared" si="1849"/>
        <v>1</v>
      </c>
      <c r="AI830" s="59">
        <f t="shared" si="1850"/>
        <v>4.1758461800000006E-3</v>
      </c>
      <c r="AJ830" s="59">
        <f t="shared" si="1851"/>
        <v>0</v>
      </c>
      <c r="AK830" s="59">
        <f t="shared" si="1852"/>
        <v>0</v>
      </c>
      <c r="AL830" s="59">
        <f t="shared" si="1853"/>
        <v>0</v>
      </c>
      <c r="AM830" s="12">
        <f t="shared" si="1954"/>
        <v>0</v>
      </c>
      <c r="AN830" s="12">
        <f t="shared" si="1955"/>
        <v>0</v>
      </c>
      <c r="AO830" s="66">
        <f t="shared" si="1854"/>
        <v>0</v>
      </c>
      <c r="AP830" s="66">
        <f t="shared" si="1855"/>
        <v>0</v>
      </c>
      <c r="AQ830" s="59">
        <f t="shared" si="1856"/>
        <v>0</v>
      </c>
      <c r="AR830" s="59">
        <f t="shared" si="1857"/>
        <v>0</v>
      </c>
      <c r="AS830" s="59">
        <f t="shared" si="1858"/>
        <v>0</v>
      </c>
      <c r="AT830" s="12">
        <f t="shared" si="1859"/>
        <v>0</v>
      </c>
      <c r="AU830" s="59">
        <f t="shared" si="1956"/>
        <v>0</v>
      </c>
      <c r="AV830" s="59">
        <f t="shared" si="1957"/>
        <v>0</v>
      </c>
      <c r="AW830" s="70">
        <f t="shared" si="1860"/>
        <v>0</v>
      </c>
      <c r="AX830" s="20">
        <f t="shared" si="1861"/>
        <v>200000</v>
      </c>
      <c r="AY830" s="20">
        <f t="shared" si="1862"/>
        <v>0</v>
      </c>
      <c r="AZ830" s="20">
        <f t="shared" si="1863"/>
        <v>0</v>
      </c>
      <c r="BA830" s="20">
        <f t="shared" si="1864"/>
        <v>200000</v>
      </c>
      <c r="BB830" s="36">
        <f t="shared" si="1865"/>
        <v>1</v>
      </c>
      <c r="BC830" s="36">
        <f t="shared" si="1866"/>
        <v>0</v>
      </c>
      <c r="BD830" s="80">
        <f t="shared" si="1867"/>
        <v>0</v>
      </c>
      <c r="BE830" s="36">
        <f t="shared" si="1868"/>
        <v>0</v>
      </c>
      <c r="BF830" s="36">
        <f t="shared" si="1869"/>
        <v>0</v>
      </c>
      <c r="BG830" s="36">
        <f t="shared" si="1870"/>
        <v>0</v>
      </c>
      <c r="BH830" s="36">
        <f t="shared" si="1871"/>
        <v>0</v>
      </c>
      <c r="BI830" s="36">
        <f t="shared" si="1872"/>
        <v>0</v>
      </c>
      <c r="BJ830" s="36">
        <f t="shared" si="1873"/>
        <v>0</v>
      </c>
      <c r="BK830" s="36">
        <f t="shared" si="1874"/>
        <v>0</v>
      </c>
      <c r="BL830" s="68">
        <f>IF(OR(AT830=0,E830&gt;ProjTerm),0,VLOOKUP(D830,'Life Events'!$AE$5:$AI$1206,5,FALSE))</f>
        <v>0</v>
      </c>
      <c r="BM830" s="93">
        <f t="shared" si="1875"/>
        <v>0</v>
      </c>
      <c r="BN830" s="93">
        <f t="shared" si="1876"/>
        <v>0</v>
      </c>
      <c r="BO830" s="36">
        <f t="shared" si="1877"/>
        <v>0</v>
      </c>
      <c r="BP830" s="36">
        <f t="shared" si="1878"/>
        <v>0</v>
      </c>
      <c r="BQ830" s="36">
        <f t="shared" si="1879"/>
        <v>0</v>
      </c>
      <c r="BR830" s="36">
        <f t="shared" si="1880"/>
        <v>154.78110000000001</v>
      </c>
      <c r="BS830" s="36">
        <f t="shared" si="1881"/>
        <v>0</v>
      </c>
      <c r="BT830" s="36">
        <f t="shared" si="1882"/>
        <v>0</v>
      </c>
      <c r="BU830" s="70" cm="1">
        <f t="array" ref="BU830">IF(AND(ActInt=1,$J830=0),INDEX(Tbl_FwdNom,$B830-IVP,MATCH(ValnDt,Tbl_FwdNom_Cols)),INDEX(Tbl_FwdNom,$B830,MATCH(StartDt,Tbl_FwdNom_Cols)))</f>
        <v>9.4782895929999995</v>
      </c>
      <c r="BV830" s="70" cm="1">
        <f t="array" ref="BV830">INDEX(Tbl_FwdReal,$B830,MATCH(StartDt,Tbl_FwdReal_Cols))</f>
        <v>3.2730144700000001</v>
      </c>
      <c r="BW830" s="70" cm="1">
        <f t="array" ref="BW830">IF(RunType&lt;&gt;"OPN",INDEX(Tbl_FwdReal,$B830,MATCH(ValnDt,Tbl_FwdReal_Cols)),IF(AND($J830=0,ActInt=1),INDEX(Tbl_FwdReal,$B830-IVP,MATCH(ValnDt,Tbl_FwdReal_Cols)),-999))*$K830</f>
        <v>3.2730144700000001</v>
      </c>
      <c r="BX830" s="70">
        <f t="shared" si="1883"/>
        <v>3.2730144699999998E-2</v>
      </c>
      <c r="BY830" s="70">
        <f t="shared" si="1958"/>
        <v>6.0086123706620143E-2</v>
      </c>
      <c r="BZ830" s="64">
        <f t="shared" si="1971"/>
        <v>4.8743540005247166E-3</v>
      </c>
      <c r="CA830" s="70" cm="1">
        <f t="array" ref="CA830">IF($J830=1,CA829*(1+INDEX(Tbl_CPI,$B830,MATCH(IF(RunType="OPN",StartDt,ValnDt),Tbl_CPI_Cols))),0)</f>
        <v>0</v>
      </c>
      <c r="CB830" s="70">
        <f t="shared" si="1959"/>
        <v>91.861201132422764</v>
      </c>
      <c r="CC830" s="70">
        <f t="shared" si="1960"/>
        <v>89.217452382209956</v>
      </c>
      <c r="CD830" s="36">
        <f t="shared" si="1884"/>
        <v>451.96074419287856</v>
      </c>
      <c r="CE830" s="36">
        <f t="shared" si="1885"/>
        <v>0</v>
      </c>
      <c r="CF830" s="36">
        <f t="shared" si="1886"/>
        <v>0</v>
      </c>
      <c r="CG830" s="36">
        <f t="shared" si="1887"/>
        <v>0</v>
      </c>
      <c r="CH830" s="36">
        <f t="shared" si="1888"/>
        <v>0</v>
      </c>
      <c r="CI830" s="36">
        <f t="shared" si="1889"/>
        <v>0</v>
      </c>
      <c r="CJ830" s="36">
        <f t="shared" si="1890"/>
        <v>0</v>
      </c>
      <c r="CK830" s="36">
        <f t="shared" si="1891"/>
        <v>0</v>
      </c>
      <c r="CL830" s="36">
        <f t="shared" si="1892"/>
        <v>0</v>
      </c>
      <c r="CM830" s="36">
        <f t="shared" si="1893"/>
        <v>0</v>
      </c>
      <c r="CN830" s="36">
        <f t="shared" si="1894"/>
        <v>0</v>
      </c>
      <c r="CO830" s="20">
        <f t="shared" si="1895"/>
        <v>120000</v>
      </c>
      <c r="CP830" s="20">
        <f t="shared" si="1896"/>
        <v>2</v>
      </c>
      <c r="CQ830" s="64" t="e">
        <f t="shared" si="1897"/>
        <v>#N/A</v>
      </c>
      <c r="CR830" s="64" t="e">
        <f t="shared" si="1898"/>
        <v>#N/A</v>
      </c>
      <c r="CS830" s="36" t="e">
        <f t="shared" si="1899"/>
        <v>#N/A</v>
      </c>
      <c r="CT830" s="36">
        <f t="shared" si="1900"/>
        <v>0</v>
      </c>
      <c r="CU830" s="36">
        <f t="shared" si="1901"/>
        <v>0</v>
      </c>
      <c r="CV830" s="36">
        <f t="shared" si="1961"/>
        <v>0</v>
      </c>
      <c r="CW830" s="36">
        <f t="shared" si="1902"/>
        <v>0</v>
      </c>
      <c r="CX830" s="36">
        <f t="shared" si="1903"/>
        <v>0</v>
      </c>
      <c r="CY830" s="36">
        <f t="shared" si="1904"/>
        <v>0</v>
      </c>
      <c r="CZ830" s="36">
        <f t="shared" si="1962"/>
        <v>0</v>
      </c>
      <c r="DA830" s="64">
        <f t="shared" si="1905"/>
        <v>7.5748849675840724E-3</v>
      </c>
      <c r="DB830" s="70">
        <f t="shared" si="1963"/>
        <v>0.99248206254383986</v>
      </c>
      <c r="DC830" s="70">
        <f>PRODUCT($DB$8:DB830)</f>
        <v>5.428577085655026E-4</v>
      </c>
      <c r="DD830" s="36">
        <f t="shared" si="1906"/>
        <v>0</v>
      </c>
      <c r="DE830" s="36">
        <f t="shared" si="1907"/>
        <v>0</v>
      </c>
      <c r="DF830" s="36">
        <f t="shared" si="1908"/>
        <v>0</v>
      </c>
      <c r="DG830" s="36">
        <f t="shared" si="1909"/>
        <v>0</v>
      </c>
      <c r="DH830" s="36">
        <f t="shared" si="1910"/>
        <v>0</v>
      </c>
      <c r="DI830" s="36">
        <f t="shared" si="1911"/>
        <v>0</v>
      </c>
      <c r="DJ830" s="36">
        <f t="shared" si="1912"/>
        <v>0</v>
      </c>
      <c r="DK830" s="36">
        <f t="shared" si="1913"/>
        <v>0</v>
      </c>
      <c r="DL830" s="36">
        <f t="shared" si="1914"/>
        <v>0</v>
      </c>
      <c r="DM830" s="36">
        <f t="shared" si="1915"/>
        <v>0</v>
      </c>
      <c r="DN830" s="36">
        <f t="shared" ca="1" si="1964"/>
        <v>4.6137290849905055E-12</v>
      </c>
      <c r="DO830" s="64" cm="1">
        <f t="array" ref="DO830">IFERROR(INDEX(Tbl_FwdNom,$B830,MATCH(LIDt,Tbl_FwdNom_Cols,0)),0)</f>
        <v>7.8403035389999998</v>
      </c>
      <c r="DP830" s="64">
        <f t="shared" ca="1" si="1965"/>
        <v>7.7788668559999996</v>
      </c>
      <c r="DQ830" s="64">
        <f t="shared" ca="1" si="1916"/>
        <v>6.262143495247896E-3</v>
      </c>
      <c r="DR830" s="70">
        <f t="shared" ca="1" si="1917"/>
        <v>0.99377682690765212</v>
      </c>
      <c r="DS830" s="70">
        <f ca="1">PRODUCT($DR$8:DR830)</f>
        <v>1.8549522237658433E-3</v>
      </c>
      <c r="DT830" s="36">
        <f t="shared" ca="1" si="1918"/>
        <v>0</v>
      </c>
      <c r="DU830" s="36">
        <f t="shared" ca="1" si="1919"/>
        <v>0</v>
      </c>
      <c r="DV830" s="36">
        <f t="shared" ca="1" si="1920"/>
        <v>0</v>
      </c>
      <c r="DW830" s="36">
        <f t="shared" ca="1" si="1921"/>
        <v>0</v>
      </c>
      <c r="DX830" s="36">
        <f t="shared" ca="1" si="1922"/>
        <v>0</v>
      </c>
      <c r="DY830" s="36">
        <f t="shared" ca="1" si="1923"/>
        <v>0</v>
      </c>
      <c r="DZ830" s="36">
        <f t="shared" ca="1" si="1924"/>
        <v>0</v>
      </c>
      <c r="EA830" s="36">
        <f t="shared" ca="1" si="1925"/>
        <v>0</v>
      </c>
      <c r="EB830" s="36">
        <f t="shared" ca="1" si="1926"/>
        <v>0</v>
      </c>
      <c r="EC830" s="36">
        <f t="shared" ca="1" si="1927"/>
        <v>0</v>
      </c>
      <c r="ED830" s="36">
        <f t="shared" ca="1" si="1928"/>
        <v>0</v>
      </c>
      <c r="EE830" s="36">
        <f t="shared" ca="1" si="1966"/>
        <v>0</v>
      </c>
      <c r="EF830" s="36">
        <f t="shared" ca="1" si="1929"/>
        <v>0</v>
      </c>
      <c r="EG830" s="64"/>
      <c r="EH830" s="64"/>
      <c r="EI830" s="64"/>
      <c r="EJ830" s="70"/>
      <c r="EK830" s="70"/>
      <c r="EL830" s="70"/>
      <c r="EM830" s="70"/>
      <c r="EN830" s="70"/>
      <c r="EO830" s="36">
        <f t="shared" si="1930"/>
        <v>0</v>
      </c>
      <c r="EP830" s="36">
        <f t="shared" si="1931"/>
        <v>0</v>
      </c>
      <c r="EQ830" s="36">
        <f t="shared" si="1932"/>
        <v>0</v>
      </c>
      <c r="ER830" s="36">
        <f t="shared" si="1933"/>
        <v>0</v>
      </c>
      <c r="ES830" s="36">
        <f t="shared" si="1934"/>
        <v>0</v>
      </c>
      <c r="ET830" s="36">
        <f t="shared" si="1935"/>
        <v>0</v>
      </c>
      <c r="EU830" s="36">
        <f t="shared" si="1967"/>
        <v>0</v>
      </c>
      <c r="EV830" s="36">
        <f t="shared" si="1936"/>
        <v>0</v>
      </c>
      <c r="EW830" s="36">
        <f t="shared" si="1937"/>
        <v>0</v>
      </c>
      <c r="EX830" s="36">
        <f t="shared" si="1968"/>
        <v>0</v>
      </c>
      <c r="EY830" s="36">
        <f t="shared" si="1938"/>
        <v>0</v>
      </c>
      <c r="EZ830" s="36">
        <f t="shared" si="1939"/>
        <v>0</v>
      </c>
      <c r="FA830" s="36">
        <f t="shared" si="1940"/>
        <v>0</v>
      </c>
      <c r="FB830" s="36">
        <f t="shared" si="1941"/>
        <v>0</v>
      </c>
      <c r="FC830" s="36">
        <f t="shared" si="1969"/>
        <v>0</v>
      </c>
      <c r="FD830" s="36">
        <f t="shared" si="1942"/>
        <v>0</v>
      </c>
      <c r="FE830" s="36">
        <f t="shared" si="1943"/>
        <v>0</v>
      </c>
      <c r="FF830" s="36">
        <f t="shared" si="1970"/>
        <v>0</v>
      </c>
      <c r="FG830" s="36">
        <f t="shared" si="1944"/>
        <v>0</v>
      </c>
      <c r="FH830" s="36">
        <f t="shared" si="1945"/>
        <v>0</v>
      </c>
      <c r="FI830" s="36">
        <f t="shared" si="1946"/>
        <v>0</v>
      </c>
      <c r="FJ830" s="36">
        <f t="shared" ca="1" si="1947"/>
        <v>0</v>
      </c>
      <c r="FK830" s="36">
        <f t="shared" si="1948"/>
        <v>0</v>
      </c>
      <c r="FL830" s="36">
        <f t="shared" si="1949"/>
        <v>0</v>
      </c>
      <c r="FM830" s="36">
        <f t="shared" ca="1" si="1950"/>
        <v>0</v>
      </c>
      <c r="FN830" s="36">
        <f t="shared" ca="1" si="1972"/>
        <v>0</v>
      </c>
    </row>
    <row r="831" spans="2:170" x14ac:dyDescent="0.25">
      <c r="B831" s="2">
        <v>823</v>
      </c>
      <c r="C831" s="2">
        <f t="shared" si="1826"/>
        <v>69</v>
      </c>
      <c r="D831" s="2">
        <f t="shared" si="1975"/>
        <v>847</v>
      </c>
      <c r="E831" s="2">
        <f t="shared" si="1973"/>
        <v>71</v>
      </c>
      <c r="F831" s="189">
        <f t="shared" si="1977"/>
        <v>70767</v>
      </c>
      <c r="G831" s="2">
        <f t="shared" si="1976"/>
        <v>9</v>
      </c>
      <c r="H831" s="187">
        <f t="shared" si="1827"/>
        <v>103.16666666666666</v>
      </c>
      <c r="I831" s="186">
        <f t="shared" si="1974"/>
        <v>103</v>
      </c>
      <c r="J831" s="2">
        <f t="shared" si="1828"/>
        <v>0</v>
      </c>
      <c r="K831" s="2">
        <f t="shared" si="1829"/>
        <v>1</v>
      </c>
      <c r="L831">
        <f t="shared" si="1830"/>
        <v>2</v>
      </c>
      <c r="M831" s="190">
        <f t="shared" si="1951"/>
        <v>0.93</v>
      </c>
      <c r="N831">
        <f t="shared" si="1831"/>
        <v>1</v>
      </c>
      <c r="O831">
        <f t="shared" si="1832"/>
        <v>100</v>
      </c>
      <c r="P831" s="58">
        <f t="shared" si="1833"/>
        <v>4.1850000000000005</v>
      </c>
      <c r="Q831" s="106">
        <f t="shared" si="1834"/>
        <v>1</v>
      </c>
      <c r="R831" s="59">
        <f t="shared" si="1835"/>
        <v>1</v>
      </c>
      <c r="S831" s="32">
        <f t="shared" si="1952"/>
        <v>1</v>
      </c>
      <c r="T831">
        <f t="shared" si="1836"/>
        <v>1</v>
      </c>
      <c r="U831" s="32">
        <f t="shared" si="1953"/>
        <v>0.93</v>
      </c>
      <c r="V831">
        <f t="shared" si="1837"/>
        <v>1</v>
      </c>
      <c r="W831">
        <f t="shared" si="1838"/>
        <v>100</v>
      </c>
      <c r="X831" s="58">
        <f t="shared" si="1839"/>
        <v>1</v>
      </c>
      <c r="Y831" s="58">
        <f t="shared" si="1840"/>
        <v>1</v>
      </c>
      <c r="Z831" s="32">
        <f t="shared" si="1841"/>
        <v>1</v>
      </c>
      <c r="AA831" s="32">
        <f t="shared" si="1842"/>
        <v>1</v>
      </c>
      <c r="AB831" s="59">
        <f t="shared" si="1843"/>
        <v>4.9056245199999996E-3</v>
      </c>
      <c r="AC831" s="59">
        <f t="shared" si="1844"/>
        <v>4.9056245199999996E-3</v>
      </c>
      <c r="AD831">
        <f t="shared" si="1845"/>
        <v>1</v>
      </c>
      <c r="AE831" s="59">
        <f t="shared" si="1846"/>
        <v>4.9056245199999996E-3</v>
      </c>
      <c r="AF831" s="59">
        <f t="shared" si="1847"/>
        <v>4.1758461800000006E-3</v>
      </c>
      <c r="AG831" s="59">
        <f t="shared" si="1848"/>
        <v>4.1758461800000006E-3</v>
      </c>
      <c r="AH831">
        <f t="shared" si="1849"/>
        <v>1</v>
      </c>
      <c r="AI831" s="59">
        <f t="shared" si="1850"/>
        <v>4.1758461800000006E-3</v>
      </c>
      <c r="AJ831" s="59">
        <f t="shared" si="1851"/>
        <v>0</v>
      </c>
      <c r="AK831" s="59">
        <f t="shared" si="1852"/>
        <v>0</v>
      </c>
      <c r="AL831" s="59">
        <f t="shared" si="1853"/>
        <v>0</v>
      </c>
      <c r="AM831" s="12">
        <f t="shared" si="1954"/>
        <v>0</v>
      </c>
      <c r="AN831" s="12">
        <f t="shared" si="1955"/>
        <v>0</v>
      </c>
      <c r="AO831" s="66">
        <f t="shared" si="1854"/>
        <v>0</v>
      </c>
      <c r="AP831" s="66">
        <f t="shared" si="1855"/>
        <v>0</v>
      </c>
      <c r="AQ831" s="59">
        <f t="shared" si="1856"/>
        <v>0</v>
      </c>
      <c r="AR831" s="59">
        <f t="shared" si="1857"/>
        <v>0</v>
      </c>
      <c r="AS831" s="59">
        <f t="shared" si="1858"/>
        <v>0</v>
      </c>
      <c r="AT831" s="12">
        <f t="shared" si="1859"/>
        <v>0</v>
      </c>
      <c r="AU831" s="59">
        <f t="shared" si="1956"/>
        <v>0</v>
      </c>
      <c r="AV831" s="59">
        <f t="shared" si="1957"/>
        <v>0</v>
      </c>
      <c r="AW831" s="70">
        <f t="shared" si="1860"/>
        <v>0</v>
      </c>
      <c r="AX831" s="20">
        <f t="shared" si="1861"/>
        <v>200000</v>
      </c>
      <c r="AY831" s="20">
        <f t="shared" si="1862"/>
        <v>0</v>
      </c>
      <c r="AZ831" s="20">
        <f t="shared" si="1863"/>
        <v>0</v>
      </c>
      <c r="BA831" s="20">
        <f t="shared" si="1864"/>
        <v>200000</v>
      </c>
      <c r="BB831" s="36">
        <f t="shared" si="1865"/>
        <v>1</v>
      </c>
      <c r="BC831" s="36">
        <f t="shared" si="1866"/>
        <v>0</v>
      </c>
      <c r="BD831" s="80">
        <f t="shared" si="1867"/>
        <v>0</v>
      </c>
      <c r="BE831" s="36">
        <f t="shared" si="1868"/>
        <v>0</v>
      </c>
      <c r="BF831" s="36">
        <f t="shared" si="1869"/>
        <v>0</v>
      </c>
      <c r="BG831" s="36">
        <f t="shared" si="1870"/>
        <v>0</v>
      </c>
      <c r="BH831" s="36">
        <f t="shared" si="1871"/>
        <v>0</v>
      </c>
      <c r="BI831" s="36">
        <f t="shared" si="1872"/>
        <v>0</v>
      </c>
      <c r="BJ831" s="36">
        <f t="shared" si="1873"/>
        <v>0</v>
      </c>
      <c r="BK831" s="36">
        <f t="shared" si="1874"/>
        <v>0</v>
      </c>
      <c r="BL831" s="68">
        <f>IF(OR(AT831=0,E831&gt;ProjTerm),0,VLOOKUP(D831,'Life Events'!$AE$5:$AI$1206,5,FALSE))</f>
        <v>0</v>
      </c>
      <c r="BM831" s="93">
        <f t="shared" si="1875"/>
        <v>0</v>
      </c>
      <c r="BN831" s="93">
        <f t="shared" si="1876"/>
        <v>0</v>
      </c>
      <c r="BO831" s="36">
        <f t="shared" si="1877"/>
        <v>0</v>
      </c>
      <c r="BP831" s="36">
        <f t="shared" si="1878"/>
        <v>0</v>
      </c>
      <c r="BQ831" s="36">
        <f t="shared" si="1879"/>
        <v>0</v>
      </c>
      <c r="BR831" s="36">
        <f t="shared" si="1880"/>
        <v>154.78110000000001</v>
      </c>
      <c r="BS831" s="36">
        <f t="shared" si="1881"/>
        <v>0</v>
      </c>
      <c r="BT831" s="36">
        <f t="shared" si="1882"/>
        <v>0</v>
      </c>
      <c r="BU831" s="70" cm="1">
        <f t="array" ref="BU831">IF(AND(ActInt=1,$J831=0),INDEX(Tbl_FwdNom,$B831-IVP,MATCH(ValnDt,Tbl_FwdNom_Cols)),INDEX(Tbl_FwdNom,$B831,MATCH(StartDt,Tbl_FwdNom_Cols)))</f>
        <v>9.4723453180000003</v>
      </c>
      <c r="BV831" s="70" cm="1">
        <f t="array" ref="BV831">INDEX(Tbl_FwdReal,$B831,MATCH(StartDt,Tbl_FwdReal_Cols))</f>
        <v>3.2696379449999999</v>
      </c>
      <c r="BW831" s="70" cm="1">
        <f t="array" ref="BW831">IF(RunType&lt;&gt;"OPN",INDEX(Tbl_FwdReal,$B831,MATCH(ValnDt,Tbl_FwdReal_Cols)),IF(AND($J831=0,ActInt=1),INDEX(Tbl_FwdReal,$B831-IVP,MATCH(ValnDt,Tbl_FwdReal_Cols)),-999))*$K831</f>
        <v>3.2696379449999999</v>
      </c>
      <c r="BX831" s="70">
        <f t="shared" si="1883"/>
        <v>3.269637945E-2</v>
      </c>
      <c r="BY831" s="70">
        <f t="shared" si="1958"/>
        <v>6.006322377447959E-2</v>
      </c>
      <c r="BZ831" s="64">
        <f t="shared" si="1971"/>
        <v>4.8725450451136965E-3</v>
      </c>
      <c r="CA831" s="70" cm="1">
        <f t="array" ref="CA831">IF($J831=1,CA830*(1+INDEX(Tbl_CPI,$B831,MATCH(IF(RunType="OPN",StartDt,ValnDt),Tbl_CPI_Cols))),0)</f>
        <v>0</v>
      </c>
      <c r="CB831" s="70">
        <f t="shared" si="1959"/>
        <v>92.308798972838744</v>
      </c>
      <c r="CC831" s="70">
        <f t="shared" si="1960"/>
        <v>89.217452382209956</v>
      </c>
      <c r="CD831" s="36">
        <f t="shared" si="1884"/>
        <v>451.96074419287856</v>
      </c>
      <c r="CE831" s="36">
        <f t="shared" si="1885"/>
        <v>0</v>
      </c>
      <c r="CF831" s="36">
        <f t="shared" si="1886"/>
        <v>0</v>
      </c>
      <c r="CG831" s="36">
        <f t="shared" si="1887"/>
        <v>0</v>
      </c>
      <c r="CH831" s="36">
        <f t="shared" si="1888"/>
        <v>0</v>
      </c>
      <c r="CI831" s="36">
        <f t="shared" si="1889"/>
        <v>0</v>
      </c>
      <c r="CJ831" s="36">
        <f t="shared" si="1890"/>
        <v>0</v>
      </c>
      <c r="CK831" s="36">
        <f t="shared" si="1891"/>
        <v>0</v>
      </c>
      <c r="CL831" s="36">
        <f t="shared" si="1892"/>
        <v>0</v>
      </c>
      <c r="CM831" s="36">
        <f t="shared" si="1893"/>
        <v>0</v>
      </c>
      <c r="CN831" s="36">
        <f t="shared" si="1894"/>
        <v>0</v>
      </c>
      <c r="CO831" s="20">
        <f t="shared" si="1895"/>
        <v>120000</v>
      </c>
      <c r="CP831" s="20">
        <f t="shared" si="1896"/>
        <v>2</v>
      </c>
      <c r="CQ831" s="64" t="e">
        <f t="shared" si="1897"/>
        <v>#N/A</v>
      </c>
      <c r="CR831" s="64" t="e">
        <f t="shared" si="1898"/>
        <v>#N/A</v>
      </c>
      <c r="CS831" s="36" t="e">
        <f t="shared" si="1899"/>
        <v>#N/A</v>
      </c>
      <c r="CT831" s="36">
        <f t="shared" si="1900"/>
        <v>0</v>
      </c>
      <c r="CU831" s="36">
        <f t="shared" si="1901"/>
        <v>0</v>
      </c>
      <c r="CV831" s="36">
        <f t="shared" si="1961"/>
        <v>0</v>
      </c>
      <c r="CW831" s="36">
        <f t="shared" si="1902"/>
        <v>0</v>
      </c>
      <c r="CX831" s="36">
        <f t="shared" si="1903"/>
        <v>0</v>
      </c>
      <c r="CY831" s="36">
        <f t="shared" si="1904"/>
        <v>0</v>
      </c>
      <c r="CZ831" s="36">
        <f t="shared" si="1962"/>
        <v>0</v>
      </c>
      <c r="DA831" s="64">
        <f t="shared" si="1905"/>
        <v>7.5703258815804642E-3</v>
      </c>
      <c r="DB831" s="70">
        <f t="shared" si="1963"/>
        <v>0.99248655335799341</v>
      </c>
      <c r="DC831" s="70">
        <f>PRODUCT($DB$8:DB831)</f>
        <v>5.3877897613799374E-4</v>
      </c>
      <c r="DD831" s="36">
        <f t="shared" si="1906"/>
        <v>0</v>
      </c>
      <c r="DE831" s="36">
        <f t="shared" si="1907"/>
        <v>0</v>
      </c>
      <c r="DF831" s="36">
        <f t="shared" si="1908"/>
        <v>0</v>
      </c>
      <c r="DG831" s="36">
        <f t="shared" si="1909"/>
        <v>0</v>
      </c>
      <c r="DH831" s="36">
        <f t="shared" si="1910"/>
        <v>0</v>
      </c>
      <c r="DI831" s="36">
        <f t="shared" si="1911"/>
        <v>0</v>
      </c>
      <c r="DJ831" s="36">
        <f t="shared" si="1912"/>
        <v>0</v>
      </c>
      <c r="DK831" s="36">
        <f t="shared" si="1913"/>
        <v>0</v>
      </c>
      <c r="DL831" s="36">
        <f t="shared" si="1914"/>
        <v>0</v>
      </c>
      <c r="DM831" s="36">
        <f t="shared" si="1915"/>
        <v>0</v>
      </c>
      <c r="DN831" s="36">
        <f t="shared" ca="1" si="1964"/>
        <v>4.6137290849905055E-12</v>
      </c>
      <c r="DO831" s="64" cm="1">
        <f t="array" ref="DO831">IFERROR(INDEX(Tbl_FwdNom,$B831,MATCH(LIDt,Tbl_FwdNom_Cols,0)),0)</f>
        <v>7.8385964909999997</v>
      </c>
      <c r="DP831" s="64">
        <f t="shared" ca="1" si="1965"/>
        <v>7.7771607810000001</v>
      </c>
      <c r="DQ831" s="64">
        <f t="shared" ca="1" si="1916"/>
        <v>6.2608161082935432E-3</v>
      </c>
      <c r="DR831" s="70">
        <f t="shared" ca="1" si="1917"/>
        <v>0.99377813782662505</v>
      </c>
      <c r="DS831" s="70">
        <f ca="1">PRODUCT($DR$8:DR831)</f>
        <v>1.8434109666913769E-3</v>
      </c>
      <c r="DT831" s="36">
        <f t="shared" ca="1" si="1918"/>
        <v>0</v>
      </c>
      <c r="DU831" s="36">
        <f t="shared" ca="1" si="1919"/>
        <v>0</v>
      </c>
      <c r="DV831" s="36">
        <f t="shared" ca="1" si="1920"/>
        <v>0</v>
      </c>
      <c r="DW831" s="36">
        <f t="shared" ca="1" si="1921"/>
        <v>0</v>
      </c>
      <c r="DX831" s="36">
        <f t="shared" ca="1" si="1922"/>
        <v>0</v>
      </c>
      <c r="DY831" s="36">
        <f t="shared" ca="1" si="1923"/>
        <v>0</v>
      </c>
      <c r="DZ831" s="36">
        <f t="shared" ca="1" si="1924"/>
        <v>0</v>
      </c>
      <c r="EA831" s="36">
        <f t="shared" ca="1" si="1925"/>
        <v>0</v>
      </c>
      <c r="EB831" s="36">
        <f t="shared" ca="1" si="1926"/>
        <v>0</v>
      </c>
      <c r="EC831" s="36">
        <f t="shared" ca="1" si="1927"/>
        <v>0</v>
      </c>
      <c r="ED831" s="36">
        <f t="shared" ca="1" si="1928"/>
        <v>0</v>
      </c>
      <c r="EE831" s="36">
        <f t="shared" ca="1" si="1966"/>
        <v>0</v>
      </c>
      <c r="EF831" s="36">
        <f t="shared" ca="1" si="1929"/>
        <v>0</v>
      </c>
      <c r="EG831" s="64"/>
      <c r="EH831" s="64"/>
      <c r="EI831" s="64"/>
      <c r="EJ831" s="70"/>
      <c r="EK831" s="70"/>
      <c r="EL831" s="70"/>
      <c r="EM831" s="70"/>
      <c r="EN831" s="70"/>
      <c r="EO831" s="36">
        <f t="shared" si="1930"/>
        <v>0</v>
      </c>
      <c r="EP831" s="36">
        <f t="shared" si="1931"/>
        <v>0</v>
      </c>
      <c r="EQ831" s="36">
        <f t="shared" si="1932"/>
        <v>0</v>
      </c>
      <c r="ER831" s="36">
        <f t="shared" si="1933"/>
        <v>0</v>
      </c>
      <c r="ES831" s="36">
        <f t="shared" si="1934"/>
        <v>0</v>
      </c>
      <c r="ET831" s="36">
        <f t="shared" si="1935"/>
        <v>0</v>
      </c>
      <c r="EU831" s="36">
        <f t="shared" si="1967"/>
        <v>0</v>
      </c>
      <c r="EV831" s="36">
        <f t="shared" si="1936"/>
        <v>0</v>
      </c>
      <c r="EW831" s="36">
        <f t="shared" si="1937"/>
        <v>0</v>
      </c>
      <c r="EX831" s="36">
        <f t="shared" si="1968"/>
        <v>0</v>
      </c>
      <c r="EY831" s="36">
        <f t="shared" si="1938"/>
        <v>0</v>
      </c>
      <c r="EZ831" s="36">
        <f t="shared" si="1939"/>
        <v>0</v>
      </c>
      <c r="FA831" s="36">
        <f t="shared" si="1940"/>
        <v>0</v>
      </c>
      <c r="FB831" s="36">
        <f t="shared" si="1941"/>
        <v>0</v>
      </c>
      <c r="FC831" s="36">
        <f t="shared" si="1969"/>
        <v>0</v>
      </c>
      <c r="FD831" s="36">
        <f t="shared" si="1942"/>
        <v>0</v>
      </c>
      <c r="FE831" s="36">
        <f t="shared" si="1943"/>
        <v>0</v>
      </c>
      <c r="FF831" s="36">
        <f t="shared" si="1970"/>
        <v>0</v>
      </c>
      <c r="FG831" s="36">
        <f t="shared" si="1944"/>
        <v>0</v>
      </c>
      <c r="FH831" s="36">
        <f t="shared" si="1945"/>
        <v>0</v>
      </c>
      <c r="FI831" s="36">
        <f t="shared" si="1946"/>
        <v>0</v>
      </c>
      <c r="FJ831" s="36">
        <f t="shared" ca="1" si="1947"/>
        <v>0</v>
      </c>
      <c r="FK831" s="36">
        <f t="shared" si="1948"/>
        <v>0</v>
      </c>
      <c r="FL831" s="36">
        <f t="shared" si="1949"/>
        <v>0</v>
      </c>
      <c r="FM831" s="36">
        <f t="shared" ca="1" si="1950"/>
        <v>0</v>
      </c>
      <c r="FN831" s="36">
        <f t="shared" ca="1" si="1972"/>
        <v>0</v>
      </c>
    </row>
    <row r="832" spans="2:170" x14ac:dyDescent="0.25">
      <c r="B832" s="2">
        <v>824</v>
      </c>
      <c r="C832" s="2">
        <f t="shared" si="1826"/>
        <v>69</v>
      </c>
      <c r="D832" s="2">
        <f t="shared" si="1975"/>
        <v>848</v>
      </c>
      <c r="E832" s="2">
        <f t="shared" si="1973"/>
        <v>71</v>
      </c>
      <c r="F832" s="189">
        <f t="shared" si="1977"/>
        <v>70798</v>
      </c>
      <c r="G832" s="2">
        <f t="shared" si="1976"/>
        <v>10</v>
      </c>
      <c r="H832" s="187">
        <f t="shared" si="1827"/>
        <v>103.25</v>
      </c>
      <c r="I832" s="186">
        <f t="shared" si="1974"/>
        <v>103</v>
      </c>
      <c r="J832" s="2">
        <f t="shared" si="1828"/>
        <v>0</v>
      </c>
      <c r="K832" s="2">
        <f t="shared" si="1829"/>
        <v>1</v>
      </c>
      <c r="L832">
        <f t="shared" si="1830"/>
        <v>2</v>
      </c>
      <c r="M832" s="190">
        <f t="shared" si="1951"/>
        <v>0.93</v>
      </c>
      <c r="N832">
        <f t="shared" si="1831"/>
        <v>1</v>
      </c>
      <c r="O832">
        <f t="shared" si="1832"/>
        <v>100</v>
      </c>
      <c r="P832" s="58">
        <f t="shared" si="1833"/>
        <v>4.1850000000000005</v>
      </c>
      <c r="Q832" s="106">
        <f t="shared" si="1834"/>
        <v>1</v>
      </c>
      <c r="R832" s="59">
        <f t="shared" si="1835"/>
        <v>1</v>
      </c>
      <c r="S832" s="32">
        <f t="shared" si="1952"/>
        <v>1</v>
      </c>
      <c r="T832">
        <f t="shared" si="1836"/>
        <v>1</v>
      </c>
      <c r="U832" s="32">
        <f t="shared" si="1953"/>
        <v>0.93</v>
      </c>
      <c r="V832">
        <f t="shared" si="1837"/>
        <v>1</v>
      </c>
      <c r="W832">
        <f t="shared" si="1838"/>
        <v>100</v>
      </c>
      <c r="X832" s="58">
        <f t="shared" si="1839"/>
        <v>1</v>
      </c>
      <c r="Y832" s="58">
        <f t="shared" si="1840"/>
        <v>1</v>
      </c>
      <c r="Z832" s="32">
        <f t="shared" si="1841"/>
        <v>1</v>
      </c>
      <c r="AA832" s="32">
        <f t="shared" si="1842"/>
        <v>1</v>
      </c>
      <c r="AB832" s="59">
        <f t="shared" si="1843"/>
        <v>4.9056245199999996E-3</v>
      </c>
      <c r="AC832" s="59">
        <f t="shared" si="1844"/>
        <v>4.9056245199999996E-3</v>
      </c>
      <c r="AD832">
        <f t="shared" si="1845"/>
        <v>1</v>
      </c>
      <c r="AE832" s="59">
        <f t="shared" si="1846"/>
        <v>4.9056245199999996E-3</v>
      </c>
      <c r="AF832" s="59">
        <f t="shared" si="1847"/>
        <v>4.1758461800000006E-3</v>
      </c>
      <c r="AG832" s="59">
        <f t="shared" si="1848"/>
        <v>4.1758461800000006E-3</v>
      </c>
      <c r="AH832">
        <f t="shared" si="1849"/>
        <v>1</v>
      </c>
      <c r="AI832" s="59">
        <f t="shared" si="1850"/>
        <v>4.1758461800000006E-3</v>
      </c>
      <c r="AJ832" s="59">
        <f t="shared" si="1851"/>
        <v>0</v>
      </c>
      <c r="AK832" s="59">
        <f t="shared" si="1852"/>
        <v>0</v>
      </c>
      <c r="AL832" s="59">
        <f t="shared" si="1853"/>
        <v>0</v>
      </c>
      <c r="AM832" s="12">
        <f t="shared" si="1954"/>
        <v>0</v>
      </c>
      <c r="AN832" s="12">
        <f t="shared" si="1955"/>
        <v>0</v>
      </c>
      <c r="AO832" s="66">
        <f t="shared" si="1854"/>
        <v>0</v>
      </c>
      <c r="AP832" s="66">
        <f t="shared" si="1855"/>
        <v>0</v>
      </c>
      <c r="AQ832" s="59">
        <f t="shared" si="1856"/>
        <v>0</v>
      </c>
      <c r="AR832" s="59">
        <f t="shared" si="1857"/>
        <v>0</v>
      </c>
      <c r="AS832" s="59">
        <f t="shared" si="1858"/>
        <v>0</v>
      </c>
      <c r="AT832" s="12">
        <f t="shared" si="1859"/>
        <v>0</v>
      </c>
      <c r="AU832" s="59">
        <f t="shared" si="1956"/>
        <v>0</v>
      </c>
      <c r="AV832" s="59">
        <f t="shared" si="1957"/>
        <v>0</v>
      </c>
      <c r="AW832" s="70">
        <f t="shared" si="1860"/>
        <v>0</v>
      </c>
      <c r="AX832" s="20">
        <f t="shared" si="1861"/>
        <v>200000</v>
      </c>
      <c r="AY832" s="20">
        <f t="shared" si="1862"/>
        <v>0</v>
      </c>
      <c r="AZ832" s="20">
        <f t="shared" si="1863"/>
        <v>0</v>
      </c>
      <c r="BA832" s="20">
        <f t="shared" si="1864"/>
        <v>200000</v>
      </c>
      <c r="BB832" s="36">
        <f t="shared" si="1865"/>
        <v>1</v>
      </c>
      <c r="BC832" s="36">
        <f t="shared" si="1866"/>
        <v>0</v>
      </c>
      <c r="BD832" s="80">
        <f t="shared" si="1867"/>
        <v>0</v>
      </c>
      <c r="BE832" s="36">
        <f t="shared" si="1868"/>
        <v>0</v>
      </c>
      <c r="BF832" s="36">
        <f t="shared" si="1869"/>
        <v>0</v>
      </c>
      <c r="BG832" s="36">
        <f t="shared" si="1870"/>
        <v>0</v>
      </c>
      <c r="BH832" s="36">
        <f t="shared" si="1871"/>
        <v>0</v>
      </c>
      <c r="BI832" s="36">
        <f t="shared" si="1872"/>
        <v>0</v>
      </c>
      <c r="BJ832" s="36">
        <f t="shared" si="1873"/>
        <v>0</v>
      </c>
      <c r="BK832" s="36">
        <f t="shared" si="1874"/>
        <v>0</v>
      </c>
      <c r="BL832" s="68">
        <f>IF(OR(AT832=0,E832&gt;ProjTerm),0,VLOOKUP(D832,'Life Events'!$AE$5:$AI$1206,5,FALSE))</f>
        <v>0</v>
      </c>
      <c r="BM832" s="93">
        <f t="shared" si="1875"/>
        <v>0</v>
      </c>
      <c r="BN832" s="93">
        <f t="shared" si="1876"/>
        <v>0</v>
      </c>
      <c r="BO832" s="36">
        <f t="shared" si="1877"/>
        <v>0</v>
      </c>
      <c r="BP832" s="36">
        <f t="shared" si="1878"/>
        <v>0</v>
      </c>
      <c r="BQ832" s="36">
        <f t="shared" si="1879"/>
        <v>0</v>
      </c>
      <c r="BR832" s="36">
        <f t="shared" si="1880"/>
        <v>154.78110000000001</v>
      </c>
      <c r="BS832" s="36">
        <f t="shared" si="1881"/>
        <v>0</v>
      </c>
      <c r="BT832" s="36">
        <f t="shared" si="1882"/>
        <v>0</v>
      </c>
      <c r="BU832" s="70" cm="1">
        <f t="array" ref="BU832">IF(AND(ActInt=1,$J832=0),INDEX(Tbl_FwdNom,$B832-IVP,MATCH(ValnDt,Tbl_FwdNom_Cols)),INDEX(Tbl_FwdNom,$B832,MATCH(StartDt,Tbl_FwdNom_Cols)))</f>
        <v>9.4664013659999995</v>
      </c>
      <c r="BV832" s="70" cm="1">
        <f t="array" ref="BV832">INDEX(Tbl_FwdReal,$B832,MATCH(StartDt,Tbl_FwdReal_Cols))</f>
        <v>3.2662615310000001</v>
      </c>
      <c r="BW832" s="70" cm="1">
        <f t="array" ref="BW832">IF(RunType&lt;&gt;"OPN",INDEX(Tbl_FwdReal,$B832,MATCH(ValnDt,Tbl_FwdReal_Cols)),IF(AND($J832=0,ActInt=1),INDEX(Tbl_FwdReal,$B832-IVP,MATCH(ValnDt,Tbl_FwdReal_Cols)),-999))*$K832</f>
        <v>3.2662615310000001</v>
      </c>
      <c r="BX832" s="70">
        <f t="shared" si="1883"/>
        <v>3.2662615310000004E-2</v>
      </c>
      <c r="BY832" s="70">
        <f t="shared" si="1958"/>
        <v>6.0040324333216599E-2</v>
      </c>
      <c r="BZ832" s="64">
        <f t="shared" si="1971"/>
        <v>4.8707360926585341E-3</v>
      </c>
      <c r="CA832" s="70" cm="1">
        <f t="array" ref="CA832">IF($J832=1,CA831*(1+INDEX(Tbl_CPI,$B832,MATCH(IF(RunType="OPN",StartDt,ValnDt),Tbl_CPI_Cols))),0)</f>
        <v>0</v>
      </c>
      <c r="CB832" s="70">
        <f t="shared" si="1959"/>
        <v>92.758410771665709</v>
      </c>
      <c r="CC832" s="70">
        <f t="shared" si="1960"/>
        <v>89.217452382209956</v>
      </c>
      <c r="CD832" s="36">
        <f t="shared" si="1884"/>
        <v>451.96074419287856</v>
      </c>
      <c r="CE832" s="36">
        <f t="shared" si="1885"/>
        <v>0</v>
      </c>
      <c r="CF832" s="36">
        <f t="shared" si="1886"/>
        <v>0</v>
      </c>
      <c r="CG832" s="36">
        <f t="shared" si="1887"/>
        <v>0</v>
      </c>
      <c r="CH832" s="36">
        <f t="shared" si="1888"/>
        <v>0</v>
      </c>
      <c r="CI832" s="36">
        <f t="shared" si="1889"/>
        <v>0</v>
      </c>
      <c r="CJ832" s="36">
        <f t="shared" si="1890"/>
        <v>0</v>
      </c>
      <c r="CK832" s="36">
        <f t="shared" si="1891"/>
        <v>0</v>
      </c>
      <c r="CL832" s="36">
        <f t="shared" si="1892"/>
        <v>0</v>
      </c>
      <c r="CM832" s="36">
        <f t="shared" si="1893"/>
        <v>0</v>
      </c>
      <c r="CN832" s="36">
        <f t="shared" si="1894"/>
        <v>0</v>
      </c>
      <c r="CO832" s="20">
        <f t="shared" si="1895"/>
        <v>120000</v>
      </c>
      <c r="CP832" s="20">
        <f t="shared" si="1896"/>
        <v>2</v>
      </c>
      <c r="CQ832" s="64" t="e">
        <f t="shared" si="1897"/>
        <v>#N/A</v>
      </c>
      <c r="CR832" s="64" t="e">
        <f t="shared" si="1898"/>
        <v>#N/A</v>
      </c>
      <c r="CS832" s="36" t="e">
        <f t="shared" si="1899"/>
        <v>#N/A</v>
      </c>
      <c r="CT832" s="36">
        <f t="shared" si="1900"/>
        <v>0</v>
      </c>
      <c r="CU832" s="36">
        <f t="shared" si="1901"/>
        <v>0</v>
      </c>
      <c r="CV832" s="36">
        <f t="shared" si="1961"/>
        <v>0</v>
      </c>
      <c r="CW832" s="36">
        <f t="shared" si="1902"/>
        <v>0</v>
      </c>
      <c r="CX832" s="36">
        <f t="shared" si="1903"/>
        <v>0</v>
      </c>
      <c r="CY832" s="36">
        <f t="shared" si="1904"/>
        <v>0</v>
      </c>
      <c r="CZ832" s="36">
        <f t="shared" si="1962"/>
        <v>0</v>
      </c>
      <c r="DA832" s="64">
        <f t="shared" si="1905"/>
        <v>7.5657668163957581E-3</v>
      </c>
      <c r="DB832" s="70">
        <f t="shared" si="1963"/>
        <v>0.99249104419228007</v>
      </c>
      <c r="DC832" s="70">
        <f>PRODUCT($DB$8:DB832)</f>
        <v>5.3473330861604496E-4</v>
      </c>
      <c r="DD832" s="36">
        <f t="shared" si="1906"/>
        <v>0</v>
      </c>
      <c r="DE832" s="36">
        <f t="shared" si="1907"/>
        <v>0</v>
      </c>
      <c r="DF832" s="36">
        <f t="shared" si="1908"/>
        <v>0</v>
      </c>
      <c r="DG832" s="36">
        <f t="shared" si="1909"/>
        <v>0</v>
      </c>
      <c r="DH832" s="36">
        <f t="shared" si="1910"/>
        <v>0</v>
      </c>
      <c r="DI832" s="36">
        <f t="shared" si="1911"/>
        <v>0</v>
      </c>
      <c r="DJ832" s="36">
        <f t="shared" si="1912"/>
        <v>0</v>
      </c>
      <c r="DK832" s="36">
        <f t="shared" si="1913"/>
        <v>0</v>
      </c>
      <c r="DL832" s="36">
        <f t="shared" si="1914"/>
        <v>0</v>
      </c>
      <c r="DM832" s="36">
        <f t="shared" si="1915"/>
        <v>0</v>
      </c>
      <c r="DN832" s="36">
        <f t="shared" ca="1" si="1964"/>
        <v>4.6137290849905055E-12</v>
      </c>
      <c r="DO832" s="64" cm="1">
        <f t="array" ref="DO832">IFERROR(INDEX(Tbl_FwdNom,$B832,MATCH(LIDt,Tbl_FwdNom_Cols,0)),0)</f>
        <v>7.8368894710000001</v>
      </c>
      <c r="DP832" s="64">
        <f t="shared" ca="1" si="1965"/>
        <v>7.7754547330000001</v>
      </c>
      <c r="DQ832" s="64">
        <f t="shared" ca="1" si="1916"/>
        <v>6.2594887230853491E-3</v>
      </c>
      <c r="DR832" s="70">
        <f t="shared" ca="1" si="1917"/>
        <v>0.99377944874733215</v>
      </c>
      <c r="DS832" s="70">
        <f ca="1">PRODUCT($DR$8:DR832)</f>
        <v>1.8319439342933432E-3</v>
      </c>
      <c r="DT832" s="36">
        <f t="shared" ca="1" si="1918"/>
        <v>0</v>
      </c>
      <c r="DU832" s="36">
        <f t="shared" ca="1" si="1919"/>
        <v>0</v>
      </c>
      <c r="DV832" s="36">
        <f t="shared" ca="1" si="1920"/>
        <v>0</v>
      </c>
      <c r="DW832" s="36">
        <f t="shared" ca="1" si="1921"/>
        <v>0</v>
      </c>
      <c r="DX832" s="36">
        <f t="shared" ca="1" si="1922"/>
        <v>0</v>
      </c>
      <c r="DY832" s="36">
        <f t="shared" ca="1" si="1923"/>
        <v>0</v>
      </c>
      <c r="DZ832" s="36">
        <f t="shared" ca="1" si="1924"/>
        <v>0</v>
      </c>
      <c r="EA832" s="36">
        <f t="shared" ca="1" si="1925"/>
        <v>0</v>
      </c>
      <c r="EB832" s="36">
        <f t="shared" ca="1" si="1926"/>
        <v>0</v>
      </c>
      <c r="EC832" s="36">
        <f t="shared" ca="1" si="1927"/>
        <v>0</v>
      </c>
      <c r="ED832" s="36">
        <f t="shared" ca="1" si="1928"/>
        <v>0</v>
      </c>
      <c r="EE832" s="36">
        <f t="shared" ca="1" si="1966"/>
        <v>0</v>
      </c>
      <c r="EF832" s="36">
        <f t="shared" ca="1" si="1929"/>
        <v>0</v>
      </c>
      <c r="EG832" s="64"/>
      <c r="EH832" s="64"/>
      <c r="EI832" s="64"/>
      <c r="EJ832" s="70"/>
      <c r="EK832" s="70"/>
      <c r="EL832" s="70"/>
      <c r="EM832" s="70"/>
      <c r="EN832" s="70"/>
      <c r="EO832" s="36">
        <f t="shared" si="1930"/>
        <v>0</v>
      </c>
      <c r="EP832" s="36">
        <f t="shared" si="1931"/>
        <v>0</v>
      </c>
      <c r="EQ832" s="36">
        <f t="shared" si="1932"/>
        <v>0</v>
      </c>
      <c r="ER832" s="36">
        <f t="shared" si="1933"/>
        <v>0</v>
      </c>
      <c r="ES832" s="36">
        <f t="shared" si="1934"/>
        <v>0</v>
      </c>
      <c r="ET832" s="36">
        <f t="shared" si="1935"/>
        <v>0</v>
      </c>
      <c r="EU832" s="36">
        <f t="shared" si="1967"/>
        <v>0</v>
      </c>
      <c r="EV832" s="36">
        <f t="shared" si="1936"/>
        <v>0</v>
      </c>
      <c r="EW832" s="36">
        <f t="shared" si="1937"/>
        <v>0</v>
      </c>
      <c r="EX832" s="36">
        <f t="shared" si="1968"/>
        <v>0</v>
      </c>
      <c r="EY832" s="36">
        <f t="shared" si="1938"/>
        <v>0</v>
      </c>
      <c r="EZ832" s="36">
        <f t="shared" si="1939"/>
        <v>0</v>
      </c>
      <c r="FA832" s="36">
        <f t="shared" si="1940"/>
        <v>0</v>
      </c>
      <c r="FB832" s="36">
        <f t="shared" si="1941"/>
        <v>0</v>
      </c>
      <c r="FC832" s="36">
        <f t="shared" si="1969"/>
        <v>0</v>
      </c>
      <c r="FD832" s="36">
        <f t="shared" si="1942"/>
        <v>0</v>
      </c>
      <c r="FE832" s="36">
        <f t="shared" si="1943"/>
        <v>0</v>
      </c>
      <c r="FF832" s="36">
        <f t="shared" si="1970"/>
        <v>0</v>
      </c>
      <c r="FG832" s="36">
        <f t="shared" si="1944"/>
        <v>0</v>
      </c>
      <c r="FH832" s="36">
        <f t="shared" si="1945"/>
        <v>0</v>
      </c>
      <c r="FI832" s="36">
        <f t="shared" si="1946"/>
        <v>0</v>
      </c>
      <c r="FJ832" s="36">
        <f t="shared" ca="1" si="1947"/>
        <v>0</v>
      </c>
      <c r="FK832" s="36">
        <f t="shared" si="1948"/>
        <v>0</v>
      </c>
      <c r="FL832" s="36">
        <f t="shared" si="1949"/>
        <v>0</v>
      </c>
      <c r="FM832" s="36">
        <f t="shared" ca="1" si="1950"/>
        <v>0</v>
      </c>
      <c r="FN832" s="36">
        <f t="shared" ca="1" si="1972"/>
        <v>0</v>
      </c>
    </row>
    <row r="833" spans="2:170" x14ac:dyDescent="0.25">
      <c r="B833" s="2">
        <v>825</v>
      </c>
      <c r="C833" s="2">
        <f t="shared" si="1826"/>
        <v>69</v>
      </c>
      <c r="D833" s="2">
        <f t="shared" si="1975"/>
        <v>849</v>
      </c>
      <c r="E833" s="2">
        <f t="shared" si="1973"/>
        <v>71</v>
      </c>
      <c r="F833" s="189">
        <f t="shared" si="1977"/>
        <v>70828</v>
      </c>
      <c r="G833" s="2">
        <f t="shared" si="1976"/>
        <v>11</v>
      </c>
      <c r="H833" s="187">
        <f t="shared" si="1827"/>
        <v>103.33333333333334</v>
      </c>
      <c r="I833" s="186">
        <f t="shared" si="1974"/>
        <v>103</v>
      </c>
      <c r="J833" s="2">
        <f t="shared" si="1828"/>
        <v>0</v>
      </c>
      <c r="K833" s="2">
        <f t="shared" si="1829"/>
        <v>1</v>
      </c>
      <c r="L833">
        <f t="shared" si="1830"/>
        <v>2</v>
      </c>
      <c r="M833" s="190">
        <f t="shared" si="1951"/>
        <v>0.93</v>
      </c>
      <c r="N833">
        <f t="shared" si="1831"/>
        <v>1</v>
      </c>
      <c r="O833">
        <f t="shared" si="1832"/>
        <v>100</v>
      </c>
      <c r="P833" s="58">
        <f t="shared" si="1833"/>
        <v>4.1850000000000005</v>
      </c>
      <c r="Q833" s="106">
        <f t="shared" si="1834"/>
        <v>1</v>
      </c>
      <c r="R833" s="59">
        <f t="shared" si="1835"/>
        <v>1</v>
      </c>
      <c r="S833" s="32">
        <f t="shared" si="1952"/>
        <v>1</v>
      </c>
      <c r="T833">
        <f t="shared" si="1836"/>
        <v>1</v>
      </c>
      <c r="U833" s="32">
        <f t="shared" si="1953"/>
        <v>0.93</v>
      </c>
      <c r="V833">
        <f t="shared" si="1837"/>
        <v>1</v>
      </c>
      <c r="W833">
        <f t="shared" si="1838"/>
        <v>100</v>
      </c>
      <c r="X833" s="58">
        <f t="shared" si="1839"/>
        <v>1</v>
      </c>
      <c r="Y833" s="58">
        <f t="shared" si="1840"/>
        <v>1</v>
      </c>
      <c r="Z833" s="32">
        <f t="shared" si="1841"/>
        <v>1</v>
      </c>
      <c r="AA833" s="32">
        <f t="shared" si="1842"/>
        <v>1</v>
      </c>
      <c r="AB833" s="59">
        <f t="shared" si="1843"/>
        <v>4.9056245199999996E-3</v>
      </c>
      <c r="AC833" s="59">
        <f t="shared" si="1844"/>
        <v>4.9056245199999996E-3</v>
      </c>
      <c r="AD833">
        <f t="shared" si="1845"/>
        <v>1</v>
      </c>
      <c r="AE833" s="59">
        <f t="shared" si="1846"/>
        <v>4.9056245199999996E-3</v>
      </c>
      <c r="AF833" s="59">
        <f t="shared" si="1847"/>
        <v>4.1758461800000006E-3</v>
      </c>
      <c r="AG833" s="59">
        <f t="shared" si="1848"/>
        <v>4.1758461800000006E-3</v>
      </c>
      <c r="AH833">
        <f t="shared" si="1849"/>
        <v>1</v>
      </c>
      <c r="AI833" s="59">
        <f t="shared" si="1850"/>
        <v>4.1758461800000006E-3</v>
      </c>
      <c r="AJ833" s="59">
        <f t="shared" si="1851"/>
        <v>0</v>
      </c>
      <c r="AK833" s="59">
        <f t="shared" si="1852"/>
        <v>0</v>
      </c>
      <c r="AL833" s="59">
        <f t="shared" si="1853"/>
        <v>0</v>
      </c>
      <c r="AM833" s="12">
        <f t="shared" si="1954"/>
        <v>0</v>
      </c>
      <c r="AN833" s="12">
        <f t="shared" si="1955"/>
        <v>0</v>
      </c>
      <c r="AO833" s="66">
        <f t="shared" si="1854"/>
        <v>0</v>
      </c>
      <c r="AP833" s="66">
        <f t="shared" si="1855"/>
        <v>0</v>
      </c>
      <c r="AQ833" s="59">
        <f t="shared" si="1856"/>
        <v>0</v>
      </c>
      <c r="AR833" s="59">
        <f t="shared" si="1857"/>
        <v>0</v>
      </c>
      <c r="AS833" s="59">
        <f t="shared" si="1858"/>
        <v>0</v>
      </c>
      <c r="AT833" s="12">
        <f t="shared" si="1859"/>
        <v>0</v>
      </c>
      <c r="AU833" s="59">
        <f t="shared" si="1956"/>
        <v>0</v>
      </c>
      <c r="AV833" s="59">
        <f t="shared" si="1957"/>
        <v>0</v>
      </c>
      <c r="AW833" s="70">
        <f t="shared" si="1860"/>
        <v>0</v>
      </c>
      <c r="AX833" s="20">
        <f t="shared" si="1861"/>
        <v>200000</v>
      </c>
      <c r="AY833" s="20">
        <f t="shared" si="1862"/>
        <v>0</v>
      </c>
      <c r="AZ833" s="20">
        <f t="shared" si="1863"/>
        <v>0</v>
      </c>
      <c r="BA833" s="20">
        <f t="shared" si="1864"/>
        <v>200000</v>
      </c>
      <c r="BB833" s="36">
        <f t="shared" si="1865"/>
        <v>1</v>
      </c>
      <c r="BC833" s="36">
        <f t="shared" si="1866"/>
        <v>0</v>
      </c>
      <c r="BD833" s="80">
        <f t="shared" si="1867"/>
        <v>0</v>
      </c>
      <c r="BE833" s="36">
        <f t="shared" si="1868"/>
        <v>0</v>
      </c>
      <c r="BF833" s="36">
        <f t="shared" si="1869"/>
        <v>0</v>
      </c>
      <c r="BG833" s="36">
        <f t="shared" si="1870"/>
        <v>0</v>
      </c>
      <c r="BH833" s="36">
        <f t="shared" si="1871"/>
        <v>0</v>
      </c>
      <c r="BI833" s="36">
        <f t="shared" si="1872"/>
        <v>0</v>
      </c>
      <c r="BJ833" s="36">
        <f t="shared" si="1873"/>
        <v>0</v>
      </c>
      <c r="BK833" s="36">
        <f t="shared" si="1874"/>
        <v>0</v>
      </c>
      <c r="BL833" s="68">
        <f>IF(OR(AT833=0,E833&gt;ProjTerm),0,VLOOKUP(D833,'Life Events'!$AE$5:$AI$1206,5,FALSE))</f>
        <v>0</v>
      </c>
      <c r="BM833" s="93">
        <f t="shared" si="1875"/>
        <v>0</v>
      </c>
      <c r="BN833" s="93">
        <f t="shared" si="1876"/>
        <v>0</v>
      </c>
      <c r="BO833" s="36">
        <f t="shared" si="1877"/>
        <v>0</v>
      </c>
      <c r="BP833" s="36">
        <f t="shared" si="1878"/>
        <v>0</v>
      </c>
      <c r="BQ833" s="36">
        <f t="shared" si="1879"/>
        <v>0</v>
      </c>
      <c r="BR833" s="36">
        <f t="shared" si="1880"/>
        <v>154.78110000000001</v>
      </c>
      <c r="BS833" s="36">
        <f t="shared" si="1881"/>
        <v>0</v>
      </c>
      <c r="BT833" s="36">
        <f t="shared" si="1882"/>
        <v>0</v>
      </c>
      <c r="BU833" s="70" cm="1">
        <f t="array" ref="BU833">IF(AND(ActInt=1,$J833=0),INDEX(Tbl_FwdNom,$B833-IVP,MATCH(ValnDt,Tbl_FwdNom_Cols)),INDEX(Tbl_FwdNom,$B833,MATCH(StartDt,Tbl_FwdNom_Cols)))</f>
        <v>9.4604577370000005</v>
      </c>
      <c r="BV833" s="70" cm="1">
        <f t="array" ref="BV833">INDEX(Tbl_FwdReal,$B833,MATCH(StartDt,Tbl_FwdReal_Cols))</f>
        <v>3.2628852269999999</v>
      </c>
      <c r="BW833" s="70" cm="1">
        <f t="array" ref="BW833">IF(RunType&lt;&gt;"OPN",INDEX(Tbl_FwdReal,$B833,MATCH(ValnDt,Tbl_FwdReal_Cols)),IF(AND($J833=0,ActInt=1),INDEX(Tbl_FwdReal,$B833-IVP,MATCH(ValnDt,Tbl_FwdReal_Cols)),-999))*$K833</f>
        <v>3.2628852269999999</v>
      </c>
      <c r="BX833" s="70">
        <f t="shared" si="1883"/>
        <v>3.2628852270000001E-2</v>
      </c>
      <c r="BY833" s="70">
        <f t="shared" si="1958"/>
        <v>6.0017425393218859E-2</v>
      </c>
      <c r="BZ833" s="64">
        <f t="shared" si="1971"/>
        <v>4.8689271439807946E-3</v>
      </c>
      <c r="CA833" s="70" cm="1">
        <f t="array" ref="CA833">IF($J833=1,CA832*(1+INDEX(Tbl_CPI,$B833,MATCH(IF(RunType="OPN",StartDt,ValnDt),Tbl_CPI_Cols))),0)</f>
        <v>0</v>
      </c>
      <c r="CB833" s="70">
        <f t="shared" si="1959"/>
        <v>93.210044715704399</v>
      </c>
      <c r="CC833" s="70">
        <f t="shared" si="1960"/>
        <v>89.217452382209956</v>
      </c>
      <c r="CD833" s="36">
        <f t="shared" si="1884"/>
        <v>451.96074419287856</v>
      </c>
      <c r="CE833" s="36">
        <f t="shared" si="1885"/>
        <v>0</v>
      </c>
      <c r="CF833" s="36">
        <f t="shared" si="1886"/>
        <v>0</v>
      </c>
      <c r="CG833" s="36">
        <f t="shared" si="1887"/>
        <v>0</v>
      </c>
      <c r="CH833" s="36">
        <f t="shared" si="1888"/>
        <v>0</v>
      </c>
      <c r="CI833" s="36">
        <f t="shared" si="1889"/>
        <v>0</v>
      </c>
      <c r="CJ833" s="36">
        <f t="shared" si="1890"/>
        <v>0</v>
      </c>
      <c r="CK833" s="36">
        <f t="shared" si="1891"/>
        <v>0</v>
      </c>
      <c r="CL833" s="36">
        <f t="shared" si="1892"/>
        <v>0</v>
      </c>
      <c r="CM833" s="36">
        <f t="shared" si="1893"/>
        <v>0</v>
      </c>
      <c r="CN833" s="36">
        <f t="shared" si="1894"/>
        <v>0</v>
      </c>
      <c r="CO833" s="20">
        <f t="shared" si="1895"/>
        <v>120000</v>
      </c>
      <c r="CP833" s="20">
        <f t="shared" si="1896"/>
        <v>2</v>
      </c>
      <c r="CQ833" s="64" t="e">
        <f t="shared" si="1897"/>
        <v>#N/A</v>
      </c>
      <c r="CR833" s="64" t="e">
        <f t="shared" si="1898"/>
        <v>#N/A</v>
      </c>
      <c r="CS833" s="36" t="e">
        <f t="shared" si="1899"/>
        <v>#N/A</v>
      </c>
      <c r="CT833" s="36">
        <f t="shared" si="1900"/>
        <v>0</v>
      </c>
      <c r="CU833" s="36">
        <f t="shared" si="1901"/>
        <v>0</v>
      </c>
      <c r="CV833" s="36">
        <f t="shared" si="1961"/>
        <v>0</v>
      </c>
      <c r="CW833" s="36">
        <f t="shared" si="1902"/>
        <v>0</v>
      </c>
      <c r="CX833" s="36">
        <f t="shared" si="1903"/>
        <v>0</v>
      </c>
      <c r="CY833" s="36">
        <f t="shared" si="1904"/>
        <v>0</v>
      </c>
      <c r="CZ833" s="36">
        <f t="shared" si="1962"/>
        <v>0</v>
      </c>
      <c r="DA833" s="64">
        <f t="shared" si="1905"/>
        <v>7.5612077720430548E-3</v>
      </c>
      <c r="DB833" s="70">
        <f t="shared" si="1963"/>
        <v>0.99249553504668697</v>
      </c>
      <c r="DC833" s="70">
        <f>PRODUCT($DB$8:DB833)</f>
        <v>5.3072042124216673E-4</v>
      </c>
      <c r="DD833" s="36">
        <f t="shared" si="1906"/>
        <v>0</v>
      </c>
      <c r="DE833" s="36">
        <f t="shared" si="1907"/>
        <v>0</v>
      </c>
      <c r="DF833" s="36">
        <f t="shared" si="1908"/>
        <v>0</v>
      </c>
      <c r="DG833" s="36">
        <f t="shared" si="1909"/>
        <v>0</v>
      </c>
      <c r="DH833" s="36">
        <f t="shared" si="1910"/>
        <v>0</v>
      </c>
      <c r="DI833" s="36">
        <f t="shared" si="1911"/>
        <v>0</v>
      </c>
      <c r="DJ833" s="36">
        <f t="shared" si="1912"/>
        <v>0</v>
      </c>
      <c r="DK833" s="36">
        <f t="shared" si="1913"/>
        <v>0</v>
      </c>
      <c r="DL833" s="36">
        <f t="shared" si="1914"/>
        <v>0</v>
      </c>
      <c r="DM833" s="36">
        <f t="shared" si="1915"/>
        <v>0</v>
      </c>
      <c r="DN833" s="36">
        <f t="shared" ca="1" si="1964"/>
        <v>4.6137290849905055E-12</v>
      </c>
      <c r="DO833" s="64" cm="1">
        <f t="array" ref="DO833">IFERROR(INDEX(Tbl_FwdNom,$B833,MATCH(LIDt,Tbl_FwdNom_Cols,0)),0)</f>
        <v>7.8351824780000001</v>
      </c>
      <c r="DP833" s="64">
        <f t="shared" ca="1" si="1965"/>
        <v>7.7737487119999997</v>
      </c>
      <c r="DQ833" s="64">
        <f t="shared" ca="1" si="1916"/>
        <v>6.2581613396235358E-3</v>
      </c>
      <c r="DR833" s="70">
        <f t="shared" ca="1" si="1917"/>
        <v>0.99378075966977297</v>
      </c>
      <c r="DS833" s="70">
        <f ca="1">PRODUCT($DR$8:DR833)</f>
        <v>1.8205506346944712E-3</v>
      </c>
      <c r="DT833" s="36">
        <f t="shared" ca="1" si="1918"/>
        <v>0</v>
      </c>
      <c r="DU833" s="36">
        <f t="shared" ca="1" si="1919"/>
        <v>0</v>
      </c>
      <c r="DV833" s="36">
        <f t="shared" ca="1" si="1920"/>
        <v>0</v>
      </c>
      <c r="DW833" s="36">
        <f t="shared" ca="1" si="1921"/>
        <v>0</v>
      </c>
      <c r="DX833" s="36">
        <f t="shared" ca="1" si="1922"/>
        <v>0</v>
      </c>
      <c r="DY833" s="36">
        <f t="shared" ca="1" si="1923"/>
        <v>0</v>
      </c>
      <c r="DZ833" s="36">
        <f t="shared" ca="1" si="1924"/>
        <v>0</v>
      </c>
      <c r="EA833" s="36">
        <f t="shared" ca="1" si="1925"/>
        <v>0</v>
      </c>
      <c r="EB833" s="36">
        <f t="shared" ca="1" si="1926"/>
        <v>0</v>
      </c>
      <c r="EC833" s="36">
        <f t="shared" ca="1" si="1927"/>
        <v>0</v>
      </c>
      <c r="ED833" s="36">
        <f t="shared" ca="1" si="1928"/>
        <v>0</v>
      </c>
      <c r="EE833" s="36">
        <f t="shared" ca="1" si="1966"/>
        <v>0</v>
      </c>
      <c r="EF833" s="36">
        <f t="shared" ca="1" si="1929"/>
        <v>0</v>
      </c>
      <c r="EG833" s="64"/>
      <c r="EH833" s="64"/>
      <c r="EI833" s="64"/>
      <c r="EJ833" s="70"/>
      <c r="EK833" s="70"/>
      <c r="EL833" s="70"/>
      <c r="EM833" s="70"/>
      <c r="EN833" s="70"/>
      <c r="EO833" s="36">
        <f t="shared" si="1930"/>
        <v>0</v>
      </c>
      <c r="EP833" s="36">
        <f t="shared" si="1931"/>
        <v>0</v>
      </c>
      <c r="EQ833" s="36">
        <f t="shared" si="1932"/>
        <v>0</v>
      </c>
      <c r="ER833" s="36">
        <f t="shared" si="1933"/>
        <v>0</v>
      </c>
      <c r="ES833" s="36">
        <f t="shared" si="1934"/>
        <v>0</v>
      </c>
      <c r="ET833" s="36">
        <f t="shared" si="1935"/>
        <v>0</v>
      </c>
      <c r="EU833" s="36">
        <f t="shared" si="1967"/>
        <v>0</v>
      </c>
      <c r="EV833" s="36">
        <f t="shared" si="1936"/>
        <v>0</v>
      </c>
      <c r="EW833" s="36">
        <f t="shared" si="1937"/>
        <v>0</v>
      </c>
      <c r="EX833" s="36">
        <f t="shared" si="1968"/>
        <v>0</v>
      </c>
      <c r="EY833" s="36">
        <f t="shared" si="1938"/>
        <v>0</v>
      </c>
      <c r="EZ833" s="36">
        <f t="shared" si="1939"/>
        <v>0</v>
      </c>
      <c r="FA833" s="36">
        <f t="shared" si="1940"/>
        <v>0</v>
      </c>
      <c r="FB833" s="36">
        <f t="shared" si="1941"/>
        <v>0</v>
      </c>
      <c r="FC833" s="36">
        <f t="shared" si="1969"/>
        <v>0</v>
      </c>
      <c r="FD833" s="36">
        <f t="shared" si="1942"/>
        <v>0</v>
      </c>
      <c r="FE833" s="36">
        <f t="shared" si="1943"/>
        <v>0</v>
      </c>
      <c r="FF833" s="36">
        <f t="shared" si="1970"/>
        <v>0</v>
      </c>
      <c r="FG833" s="36">
        <f t="shared" si="1944"/>
        <v>0</v>
      </c>
      <c r="FH833" s="36">
        <f t="shared" si="1945"/>
        <v>0</v>
      </c>
      <c r="FI833" s="36">
        <f t="shared" si="1946"/>
        <v>0</v>
      </c>
      <c r="FJ833" s="36">
        <f t="shared" ca="1" si="1947"/>
        <v>0</v>
      </c>
      <c r="FK833" s="36">
        <f t="shared" si="1948"/>
        <v>0</v>
      </c>
      <c r="FL833" s="36">
        <f t="shared" si="1949"/>
        <v>0</v>
      </c>
      <c r="FM833" s="36">
        <f t="shared" ca="1" si="1950"/>
        <v>0</v>
      </c>
      <c r="FN833" s="36">
        <f t="shared" ca="1" si="1972"/>
        <v>0</v>
      </c>
    </row>
    <row r="834" spans="2:170" x14ac:dyDescent="0.25">
      <c r="B834" s="2">
        <v>826</v>
      </c>
      <c r="C834" s="2">
        <f t="shared" si="1826"/>
        <v>69</v>
      </c>
      <c r="D834" s="2">
        <f t="shared" si="1975"/>
        <v>850</v>
      </c>
      <c r="E834" s="2">
        <f t="shared" si="1973"/>
        <v>71</v>
      </c>
      <c r="F834" s="189">
        <f t="shared" si="1977"/>
        <v>70859</v>
      </c>
      <c r="G834" s="2">
        <f t="shared" si="1976"/>
        <v>12</v>
      </c>
      <c r="H834" s="187">
        <f t="shared" si="1827"/>
        <v>103.41666666666666</v>
      </c>
      <c r="I834" s="186">
        <f t="shared" si="1974"/>
        <v>103</v>
      </c>
      <c r="J834" s="2">
        <f t="shared" si="1828"/>
        <v>0</v>
      </c>
      <c r="K834" s="2">
        <f t="shared" si="1829"/>
        <v>1</v>
      </c>
      <c r="L834">
        <f t="shared" si="1830"/>
        <v>2</v>
      </c>
      <c r="M834" s="190">
        <f t="shared" si="1951"/>
        <v>0.93</v>
      </c>
      <c r="N834">
        <f t="shared" si="1831"/>
        <v>1</v>
      </c>
      <c r="O834">
        <f t="shared" si="1832"/>
        <v>100</v>
      </c>
      <c r="P834" s="58">
        <f t="shared" si="1833"/>
        <v>4.1850000000000005</v>
      </c>
      <c r="Q834" s="106">
        <f t="shared" si="1834"/>
        <v>1</v>
      </c>
      <c r="R834" s="59">
        <f t="shared" si="1835"/>
        <v>1</v>
      </c>
      <c r="S834" s="32">
        <f t="shared" si="1952"/>
        <v>1</v>
      </c>
      <c r="T834">
        <f t="shared" si="1836"/>
        <v>1</v>
      </c>
      <c r="U834" s="32">
        <f t="shared" si="1953"/>
        <v>0.93</v>
      </c>
      <c r="V834">
        <f t="shared" si="1837"/>
        <v>1</v>
      </c>
      <c r="W834">
        <f t="shared" si="1838"/>
        <v>100</v>
      </c>
      <c r="X834" s="58">
        <f t="shared" si="1839"/>
        <v>1</v>
      </c>
      <c r="Y834" s="58">
        <f t="shared" si="1840"/>
        <v>1</v>
      </c>
      <c r="Z834" s="32">
        <f t="shared" si="1841"/>
        <v>1</v>
      </c>
      <c r="AA834" s="32">
        <f t="shared" si="1842"/>
        <v>1</v>
      </c>
      <c r="AB834" s="59">
        <f t="shared" si="1843"/>
        <v>4.9056245199999996E-3</v>
      </c>
      <c r="AC834" s="59">
        <f t="shared" si="1844"/>
        <v>4.9056245199999996E-3</v>
      </c>
      <c r="AD834">
        <f t="shared" si="1845"/>
        <v>1</v>
      </c>
      <c r="AE834" s="59">
        <f t="shared" si="1846"/>
        <v>4.9056245199999996E-3</v>
      </c>
      <c r="AF834" s="59">
        <f t="shared" si="1847"/>
        <v>4.1758461800000006E-3</v>
      </c>
      <c r="AG834" s="59">
        <f t="shared" si="1848"/>
        <v>4.1758461800000006E-3</v>
      </c>
      <c r="AH834">
        <f t="shared" si="1849"/>
        <v>1</v>
      </c>
      <c r="AI834" s="59">
        <f t="shared" si="1850"/>
        <v>4.1758461800000006E-3</v>
      </c>
      <c r="AJ834" s="59">
        <f t="shared" si="1851"/>
        <v>0</v>
      </c>
      <c r="AK834" s="59">
        <f t="shared" si="1852"/>
        <v>0</v>
      </c>
      <c r="AL834" s="59">
        <f t="shared" si="1853"/>
        <v>0</v>
      </c>
      <c r="AM834" s="12">
        <f t="shared" si="1954"/>
        <v>0</v>
      </c>
      <c r="AN834" s="12">
        <f t="shared" si="1955"/>
        <v>0</v>
      </c>
      <c r="AO834" s="66">
        <f t="shared" si="1854"/>
        <v>0</v>
      </c>
      <c r="AP834" s="66">
        <f t="shared" si="1855"/>
        <v>0</v>
      </c>
      <c r="AQ834" s="59">
        <f t="shared" si="1856"/>
        <v>0</v>
      </c>
      <c r="AR834" s="59">
        <f t="shared" si="1857"/>
        <v>0</v>
      </c>
      <c r="AS834" s="59">
        <f t="shared" si="1858"/>
        <v>0</v>
      </c>
      <c r="AT834" s="12">
        <f t="shared" si="1859"/>
        <v>0</v>
      </c>
      <c r="AU834" s="59">
        <f t="shared" si="1956"/>
        <v>0</v>
      </c>
      <c r="AV834" s="59">
        <f t="shared" si="1957"/>
        <v>0</v>
      </c>
      <c r="AW834" s="70">
        <f t="shared" si="1860"/>
        <v>0</v>
      </c>
      <c r="AX834" s="20">
        <f t="shared" si="1861"/>
        <v>200000</v>
      </c>
      <c r="AY834" s="20">
        <f t="shared" si="1862"/>
        <v>0</v>
      </c>
      <c r="AZ834" s="20">
        <f t="shared" si="1863"/>
        <v>0</v>
      </c>
      <c r="BA834" s="20">
        <f t="shared" si="1864"/>
        <v>200000</v>
      </c>
      <c r="BB834" s="36">
        <f t="shared" si="1865"/>
        <v>1</v>
      </c>
      <c r="BC834" s="36">
        <f t="shared" si="1866"/>
        <v>0</v>
      </c>
      <c r="BD834" s="80">
        <f t="shared" si="1867"/>
        <v>0</v>
      </c>
      <c r="BE834" s="36">
        <f t="shared" si="1868"/>
        <v>0</v>
      </c>
      <c r="BF834" s="36">
        <f t="shared" si="1869"/>
        <v>0</v>
      </c>
      <c r="BG834" s="36">
        <f t="shared" si="1870"/>
        <v>0</v>
      </c>
      <c r="BH834" s="36">
        <f t="shared" si="1871"/>
        <v>0</v>
      </c>
      <c r="BI834" s="36">
        <f t="shared" si="1872"/>
        <v>0</v>
      </c>
      <c r="BJ834" s="36">
        <f t="shared" si="1873"/>
        <v>0</v>
      </c>
      <c r="BK834" s="36">
        <f t="shared" si="1874"/>
        <v>0</v>
      </c>
      <c r="BL834" s="68">
        <f>IF(OR(AT834=0,E834&gt;ProjTerm),0,VLOOKUP(D834,'Life Events'!$AE$5:$AI$1206,5,FALSE))</f>
        <v>0</v>
      </c>
      <c r="BM834" s="93">
        <f t="shared" si="1875"/>
        <v>0</v>
      </c>
      <c r="BN834" s="93">
        <f t="shared" si="1876"/>
        <v>0</v>
      </c>
      <c r="BO834" s="36">
        <f t="shared" si="1877"/>
        <v>0</v>
      </c>
      <c r="BP834" s="36">
        <f t="shared" si="1878"/>
        <v>0</v>
      </c>
      <c r="BQ834" s="36">
        <f t="shared" si="1879"/>
        <v>0</v>
      </c>
      <c r="BR834" s="36">
        <f t="shared" si="1880"/>
        <v>154.78110000000001</v>
      </c>
      <c r="BS834" s="36">
        <f t="shared" si="1881"/>
        <v>0</v>
      </c>
      <c r="BT834" s="36">
        <f t="shared" si="1882"/>
        <v>0</v>
      </c>
      <c r="BU834" s="70" cm="1">
        <f t="array" ref="BU834">IF(AND(ActInt=1,$J834=0),INDEX(Tbl_FwdNom,$B834-IVP,MATCH(ValnDt,Tbl_FwdNom_Cols)),INDEX(Tbl_FwdNom,$B834,MATCH(StartDt,Tbl_FwdNom_Cols)))</f>
        <v>9.4545144299999997</v>
      </c>
      <c r="BV834" s="70" cm="1">
        <f t="array" ref="BV834">INDEX(Tbl_FwdReal,$B834,MATCH(StartDt,Tbl_FwdReal_Cols))</f>
        <v>3.2595090330000001</v>
      </c>
      <c r="BW834" s="70" cm="1">
        <f t="array" ref="BW834">IF(RunType&lt;&gt;"OPN",INDEX(Tbl_FwdReal,$B834,MATCH(ValnDt,Tbl_FwdReal_Cols)),IF(AND($J834=0,ActInt=1),INDEX(Tbl_FwdReal,$B834-IVP,MATCH(ValnDt,Tbl_FwdReal_Cols)),-999))*$K834</f>
        <v>3.2595090330000001</v>
      </c>
      <c r="BX834" s="70">
        <f t="shared" si="1883"/>
        <v>3.259509033E-2</v>
      </c>
      <c r="BY834" s="70">
        <f t="shared" si="1958"/>
        <v>5.9994526944924464E-2</v>
      </c>
      <c r="BZ834" s="64">
        <f t="shared" si="1971"/>
        <v>4.8671181983255263E-3</v>
      </c>
      <c r="CA834" s="70" cm="1">
        <f t="array" ref="CA834">IF($J834=1,CA833*(1+INDEX(Tbl_CPI,$B834,MATCH(IF(RunType="OPN",StartDt,ValnDt),Tbl_CPI_Cols))),0)</f>
        <v>0</v>
      </c>
      <c r="CB834" s="70">
        <f t="shared" si="1959"/>
        <v>93.663709020606944</v>
      </c>
      <c r="CC834" s="70">
        <f t="shared" si="1960"/>
        <v>89.217452382209956</v>
      </c>
      <c r="CD834" s="36">
        <f t="shared" si="1884"/>
        <v>451.96074419287856</v>
      </c>
      <c r="CE834" s="36">
        <f t="shared" si="1885"/>
        <v>0</v>
      </c>
      <c r="CF834" s="36">
        <f t="shared" si="1886"/>
        <v>0</v>
      </c>
      <c r="CG834" s="36">
        <f t="shared" si="1887"/>
        <v>0</v>
      </c>
      <c r="CH834" s="36">
        <f t="shared" si="1888"/>
        <v>0</v>
      </c>
      <c r="CI834" s="36">
        <f t="shared" si="1889"/>
        <v>0</v>
      </c>
      <c r="CJ834" s="36">
        <f t="shared" si="1890"/>
        <v>0</v>
      </c>
      <c r="CK834" s="36">
        <f t="shared" si="1891"/>
        <v>0</v>
      </c>
      <c r="CL834" s="36">
        <f t="shared" si="1892"/>
        <v>0</v>
      </c>
      <c r="CM834" s="36">
        <f t="shared" si="1893"/>
        <v>0</v>
      </c>
      <c r="CN834" s="36">
        <f t="shared" si="1894"/>
        <v>0</v>
      </c>
      <c r="CO834" s="20">
        <f t="shared" si="1895"/>
        <v>120000</v>
      </c>
      <c r="CP834" s="20">
        <f t="shared" si="1896"/>
        <v>2</v>
      </c>
      <c r="CQ834" s="64" t="e">
        <f t="shared" si="1897"/>
        <v>#N/A</v>
      </c>
      <c r="CR834" s="64" t="e">
        <f t="shared" si="1898"/>
        <v>#N/A</v>
      </c>
      <c r="CS834" s="36" t="e">
        <f t="shared" si="1899"/>
        <v>#N/A</v>
      </c>
      <c r="CT834" s="36">
        <f t="shared" si="1900"/>
        <v>0</v>
      </c>
      <c r="CU834" s="36">
        <f t="shared" si="1901"/>
        <v>0</v>
      </c>
      <c r="CV834" s="36">
        <f t="shared" si="1961"/>
        <v>0</v>
      </c>
      <c r="CW834" s="36">
        <f t="shared" si="1902"/>
        <v>0</v>
      </c>
      <c r="CX834" s="36">
        <f t="shared" si="1903"/>
        <v>0</v>
      </c>
      <c r="CY834" s="36">
        <f t="shared" si="1904"/>
        <v>0</v>
      </c>
      <c r="CZ834" s="36">
        <f t="shared" si="1962"/>
        <v>0</v>
      </c>
      <c r="DA834" s="64">
        <f t="shared" si="1905"/>
        <v>7.556648747768735E-3</v>
      </c>
      <c r="DB834" s="70">
        <f t="shared" si="1963"/>
        <v>0.99250002592195641</v>
      </c>
      <c r="DC834" s="70">
        <f>PRODUCT($DB$8:DB834)</f>
        <v>5.2674003184016206E-4</v>
      </c>
      <c r="DD834" s="36">
        <f t="shared" si="1906"/>
        <v>0</v>
      </c>
      <c r="DE834" s="36">
        <f t="shared" si="1907"/>
        <v>0</v>
      </c>
      <c r="DF834" s="36">
        <f t="shared" si="1908"/>
        <v>0</v>
      </c>
      <c r="DG834" s="36">
        <f t="shared" si="1909"/>
        <v>0</v>
      </c>
      <c r="DH834" s="36">
        <f t="shared" si="1910"/>
        <v>0</v>
      </c>
      <c r="DI834" s="36">
        <f t="shared" si="1911"/>
        <v>0</v>
      </c>
      <c r="DJ834" s="36">
        <f t="shared" si="1912"/>
        <v>0</v>
      </c>
      <c r="DK834" s="36">
        <f t="shared" si="1913"/>
        <v>0</v>
      </c>
      <c r="DL834" s="36">
        <f t="shared" si="1914"/>
        <v>0</v>
      </c>
      <c r="DM834" s="36">
        <f t="shared" si="1915"/>
        <v>0</v>
      </c>
      <c r="DN834" s="36">
        <f t="shared" ca="1" si="1964"/>
        <v>4.6137290849905055E-12</v>
      </c>
      <c r="DO834" s="64" cm="1">
        <f t="array" ref="DO834">IFERROR(INDEX(Tbl_FwdNom,$B834,MATCH(LIDt,Tbl_FwdNom_Cols,0)),0)</f>
        <v>7.8334755119999997</v>
      </c>
      <c r="DP834" s="64">
        <f t="shared" ca="1" si="1965"/>
        <v>7.7720427189999999</v>
      </c>
      <c r="DQ834" s="64">
        <f t="shared" ca="1" si="1916"/>
        <v>6.2568339586868138E-3</v>
      </c>
      <c r="DR834" s="70">
        <f t="shared" ca="1" si="1917"/>
        <v>0.99378207059317847</v>
      </c>
      <c r="DS834" s="70">
        <f ca="1">PRODUCT($DR$8:DR834)</f>
        <v>1.8092305793663969E-3</v>
      </c>
      <c r="DT834" s="36">
        <f t="shared" ca="1" si="1918"/>
        <v>0</v>
      </c>
      <c r="DU834" s="36">
        <f t="shared" ca="1" si="1919"/>
        <v>0</v>
      </c>
      <c r="DV834" s="36">
        <f t="shared" ca="1" si="1920"/>
        <v>0</v>
      </c>
      <c r="DW834" s="36">
        <f t="shared" ca="1" si="1921"/>
        <v>0</v>
      </c>
      <c r="DX834" s="36">
        <f t="shared" ca="1" si="1922"/>
        <v>0</v>
      </c>
      <c r="DY834" s="36">
        <f t="shared" ca="1" si="1923"/>
        <v>0</v>
      </c>
      <c r="DZ834" s="36">
        <f t="shared" ca="1" si="1924"/>
        <v>0</v>
      </c>
      <c r="EA834" s="36">
        <f t="shared" ca="1" si="1925"/>
        <v>0</v>
      </c>
      <c r="EB834" s="36">
        <f t="shared" ca="1" si="1926"/>
        <v>0</v>
      </c>
      <c r="EC834" s="36">
        <f t="shared" ca="1" si="1927"/>
        <v>0</v>
      </c>
      <c r="ED834" s="36">
        <f t="shared" ca="1" si="1928"/>
        <v>0</v>
      </c>
      <c r="EE834" s="36">
        <f t="shared" ca="1" si="1966"/>
        <v>0</v>
      </c>
      <c r="EF834" s="36">
        <f t="shared" ca="1" si="1929"/>
        <v>0</v>
      </c>
      <c r="EG834" s="64"/>
      <c r="EH834" s="64"/>
      <c r="EI834" s="64"/>
      <c r="EJ834" s="70"/>
      <c r="EK834" s="70"/>
      <c r="EL834" s="70"/>
      <c r="EM834" s="70"/>
      <c r="EN834" s="70"/>
      <c r="EO834" s="36">
        <f t="shared" si="1930"/>
        <v>0</v>
      </c>
      <c r="EP834" s="36">
        <f t="shared" si="1931"/>
        <v>0</v>
      </c>
      <c r="EQ834" s="36">
        <f t="shared" si="1932"/>
        <v>0</v>
      </c>
      <c r="ER834" s="36">
        <f t="shared" si="1933"/>
        <v>0</v>
      </c>
      <c r="ES834" s="36">
        <f t="shared" si="1934"/>
        <v>0</v>
      </c>
      <c r="ET834" s="36">
        <f t="shared" si="1935"/>
        <v>0</v>
      </c>
      <c r="EU834" s="36">
        <f t="shared" si="1967"/>
        <v>0</v>
      </c>
      <c r="EV834" s="36">
        <f t="shared" si="1936"/>
        <v>0</v>
      </c>
      <c r="EW834" s="36">
        <f t="shared" si="1937"/>
        <v>0</v>
      </c>
      <c r="EX834" s="36">
        <f t="shared" si="1968"/>
        <v>0</v>
      </c>
      <c r="EY834" s="36">
        <f t="shared" si="1938"/>
        <v>0</v>
      </c>
      <c r="EZ834" s="36">
        <f t="shared" si="1939"/>
        <v>0</v>
      </c>
      <c r="FA834" s="36">
        <f t="shared" si="1940"/>
        <v>0</v>
      </c>
      <c r="FB834" s="36">
        <f t="shared" si="1941"/>
        <v>0</v>
      </c>
      <c r="FC834" s="36">
        <f t="shared" si="1969"/>
        <v>0</v>
      </c>
      <c r="FD834" s="36">
        <f t="shared" si="1942"/>
        <v>0</v>
      </c>
      <c r="FE834" s="36">
        <f t="shared" si="1943"/>
        <v>0</v>
      </c>
      <c r="FF834" s="36">
        <f t="shared" si="1970"/>
        <v>0</v>
      </c>
      <c r="FG834" s="36">
        <f t="shared" si="1944"/>
        <v>0</v>
      </c>
      <c r="FH834" s="36">
        <f t="shared" si="1945"/>
        <v>0</v>
      </c>
      <c r="FI834" s="36">
        <f t="shared" si="1946"/>
        <v>0</v>
      </c>
      <c r="FJ834" s="36">
        <f t="shared" ca="1" si="1947"/>
        <v>0</v>
      </c>
      <c r="FK834" s="36">
        <f t="shared" si="1948"/>
        <v>0</v>
      </c>
      <c r="FL834" s="36">
        <f t="shared" si="1949"/>
        <v>0</v>
      </c>
      <c r="FM834" s="36">
        <f t="shared" ca="1" si="1950"/>
        <v>0</v>
      </c>
      <c r="FN834" s="36">
        <f t="shared" ca="1" si="1972"/>
        <v>0</v>
      </c>
    </row>
    <row r="835" spans="2:170" x14ac:dyDescent="0.25">
      <c r="B835" s="2">
        <v>827</v>
      </c>
      <c r="C835" s="2">
        <f t="shared" ref="C835:C898" si="1978">IF(B835&lt;=0,0,ROUNDUP(B835/12,0))</f>
        <v>69</v>
      </c>
      <c r="D835" s="2">
        <f t="shared" si="1975"/>
        <v>851</v>
      </c>
      <c r="E835" s="2">
        <f t="shared" si="1973"/>
        <v>71</v>
      </c>
      <c r="F835" s="189">
        <f t="shared" si="1977"/>
        <v>70890</v>
      </c>
      <c r="G835" s="2">
        <f t="shared" si="1976"/>
        <v>1</v>
      </c>
      <c r="H835" s="187">
        <f t="shared" si="1827"/>
        <v>103.5</v>
      </c>
      <c r="I835" s="186">
        <f t="shared" si="1974"/>
        <v>103</v>
      </c>
      <c r="J835" s="2">
        <f t="shared" si="1828"/>
        <v>0</v>
      </c>
      <c r="K835" s="2">
        <f t="shared" si="1829"/>
        <v>1</v>
      </c>
      <c r="L835">
        <f t="shared" si="1830"/>
        <v>2</v>
      </c>
      <c r="M835" s="190">
        <f t="shared" si="1951"/>
        <v>0.93</v>
      </c>
      <c r="N835">
        <f t="shared" si="1831"/>
        <v>1</v>
      </c>
      <c r="O835">
        <f t="shared" si="1832"/>
        <v>100</v>
      </c>
      <c r="P835" s="58">
        <f t="shared" si="1833"/>
        <v>4.1850000000000005</v>
      </c>
      <c r="Q835" s="106">
        <f t="shared" si="1834"/>
        <v>1</v>
      </c>
      <c r="R835" s="59">
        <f t="shared" si="1835"/>
        <v>1</v>
      </c>
      <c r="S835" s="32">
        <f t="shared" si="1952"/>
        <v>1</v>
      </c>
      <c r="T835">
        <f t="shared" si="1836"/>
        <v>1</v>
      </c>
      <c r="U835" s="32">
        <f t="shared" si="1953"/>
        <v>0.93</v>
      </c>
      <c r="V835">
        <f t="shared" si="1837"/>
        <v>1</v>
      </c>
      <c r="W835">
        <f t="shared" si="1838"/>
        <v>100</v>
      </c>
      <c r="X835" s="58">
        <f t="shared" si="1839"/>
        <v>1</v>
      </c>
      <c r="Y835" s="58">
        <f t="shared" si="1840"/>
        <v>1</v>
      </c>
      <c r="Z835" s="32">
        <f t="shared" si="1841"/>
        <v>1</v>
      </c>
      <c r="AA835" s="32">
        <f t="shared" si="1842"/>
        <v>1</v>
      </c>
      <c r="AB835" s="59">
        <f t="shared" si="1843"/>
        <v>4.9056245199999996E-3</v>
      </c>
      <c r="AC835" s="59">
        <f t="shared" si="1844"/>
        <v>4.9056245199999996E-3</v>
      </c>
      <c r="AD835">
        <f t="shared" si="1845"/>
        <v>1</v>
      </c>
      <c r="AE835" s="59">
        <f t="shared" si="1846"/>
        <v>4.9056245199999996E-3</v>
      </c>
      <c r="AF835" s="59">
        <f t="shared" si="1847"/>
        <v>4.1758461800000006E-3</v>
      </c>
      <c r="AG835" s="59">
        <f t="shared" si="1848"/>
        <v>4.1758461800000006E-3</v>
      </c>
      <c r="AH835">
        <f t="shared" si="1849"/>
        <v>1</v>
      </c>
      <c r="AI835" s="59">
        <f t="shared" si="1850"/>
        <v>4.1758461800000006E-3</v>
      </c>
      <c r="AJ835" s="59">
        <f t="shared" si="1851"/>
        <v>0</v>
      </c>
      <c r="AK835" s="59">
        <f t="shared" si="1852"/>
        <v>0</v>
      </c>
      <c r="AL835" s="59">
        <f t="shared" si="1853"/>
        <v>0</v>
      </c>
      <c r="AM835" s="12">
        <f t="shared" si="1954"/>
        <v>0</v>
      </c>
      <c r="AN835" s="12">
        <f t="shared" si="1955"/>
        <v>0</v>
      </c>
      <c r="AO835" s="66">
        <f t="shared" si="1854"/>
        <v>0</v>
      </c>
      <c r="AP835" s="66">
        <f t="shared" si="1855"/>
        <v>0</v>
      </c>
      <c r="AQ835" s="59">
        <f t="shared" si="1856"/>
        <v>0</v>
      </c>
      <c r="AR835" s="59">
        <f t="shared" si="1857"/>
        <v>0</v>
      </c>
      <c r="AS835" s="59">
        <f t="shared" si="1858"/>
        <v>0</v>
      </c>
      <c r="AT835" s="12">
        <f t="shared" si="1859"/>
        <v>0</v>
      </c>
      <c r="AU835" s="59">
        <f t="shared" si="1956"/>
        <v>0</v>
      </c>
      <c r="AV835" s="59">
        <f t="shared" si="1957"/>
        <v>0</v>
      </c>
      <c r="AW835" s="70">
        <f t="shared" si="1860"/>
        <v>0</v>
      </c>
      <c r="AX835" s="20">
        <f t="shared" si="1861"/>
        <v>200000</v>
      </c>
      <c r="AY835" s="20">
        <f t="shared" si="1862"/>
        <v>0</v>
      </c>
      <c r="AZ835" s="20">
        <f t="shared" si="1863"/>
        <v>0</v>
      </c>
      <c r="BA835" s="20">
        <f t="shared" si="1864"/>
        <v>200000</v>
      </c>
      <c r="BB835" s="36">
        <f t="shared" si="1865"/>
        <v>1</v>
      </c>
      <c r="BC835" s="36">
        <f t="shared" si="1866"/>
        <v>0</v>
      </c>
      <c r="BD835" s="80">
        <f t="shared" si="1867"/>
        <v>0</v>
      </c>
      <c r="BE835" s="36">
        <f t="shared" si="1868"/>
        <v>0</v>
      </c>
      <c r="BF835" s="36">
        <f t="shared" si="1869"/>
        <v>0</v>
      </c>
      <c r="BG835" s="36">
        <f t="shared" si="1870"/>
        <v>0</v>
      </c>
      <c r="BH835" s="36">
        <f t="shared" si="1871"/>
        <v>0</v>
      </c>
      <c r="BI835" s="36">
        <f t="shared" si="1872"/>
        <v>0</v>
      </c>
      <c r="BJ835" s="36">
        <f t="shared" si="1873"/>
        <v>0</v>
      </c>
      <c r="BK835" s="36">
        <f t="shared" si="1874"/>
        <v>0</v>
      </c>
      <c r="BL835" s="68">
        <f>IF(OR(AT835=0,E835&gt;ProjTerm),0,VLOOKUP(D835,'Life Events'!$AE$5:$AI$1206,5,FALSE))</f>
        <v>0</v>
      </c>
      <c r="BM835" s="93">
        <f t="shared" si="1875"/>
        <v>0</v>
      </c>
      <c r="BN835" s="93">
        <f t="shared" si="1876"/>
        <v>0</v>
      </c>
      <c r="BO835" s="36">
        <f t="shared" si="1877"/>
        <v>0</v>
      </c>
      <c r="BP835" s="36">
        <f t="shared" si="1878"/>
        <v>0</v>
      </c>
      <c r="BQ835" s="36">
        <f t="shared" si="1879"/>
        <v>0</v>
      </c>
      <c r="BR835" s="36">
        <f t="shared" si="1880"/>
        <v>154.78110000000001</v>
      </c>
      <c r="BS835" s="36">
        <f t="shared" si="1881"/>
        <v>0</v>
      </c>
      <c r="BT835" s="36">
        <f t="shared" si="1882"/>
        <v>0</v>
      </c>
      <c r="BU835" s="70" cm="1">
        <f t="array" ref="BU835">IF(AND(ActInt=1,$J835=0),INDEX(Tbl_FwdNom,$B835-IVP,MATCH(ValnDt,Tbl_FwdNom_Cols)),INDEX(Tbl_FwdNom,$B835,MATCH(StartDt,Tbl_FwdNom_Cols)))</f>
        <v>9.4485714460000008</v>
      </c>
      <c r="BV835" s="70" cm="1">
        <f t="array" ref="BV835">INDEX(Tbl_FwdReal,$B835,MATCH(StartDt,Tbl_FwdReal_Cols))</f>
        <v>3.25613295</v>
      </c>
      <c r="BW835" s="70" cm="1">
        <f t="array" ref="BW835">IF(RunType&lt;&gt;"OPN",INDEX(Tbl_FwdReal,$B835,MATCH(ValnDt,Tbl_FwdReal_Cols)),IF(AND($J835=0,ActInt=1),INDEX(Tbl_FwdReal,$B835-IVP,MATCH(ValnDt,Tbl_FwdReal_Cols)),-999))*$K835</f>
        <v>3.25613295</v>
      </c>
      <c r="BX835" s="70">
        <f t="shared" si="1883"/>
        <v>3.25613295E-2</v>
      </c>
      <c r="BY835" s="70">
        <f t="shared" si="1958"/>
        <v>5.9971628987874004E-2</v>
      </c>
      <c r="BZ835" s="64">
        <f t="shared" si="1971"/>
        <v>4.865309255657646E-3</v>
      </c>
      <c r="CA835" s="70" cm="1">
        <f t="array" ref="CA835">IF($J835=1,CA834*(1+INDEX(Tbl_CPI,$B835,MATCH(IF(RunType="OPN",StartDt,ValnDt),Tbl_CPI_Cols))),0)</f>
        <v>0</v>
      </c>
      <c r="CB835" s="70">
        <f t="shared" si="1959"/>
        <v>94.119411931024132</v>
      </c>
      <c r="CC835" s="70">
        <f t="shared" si="1960"/>
        <v>89.217452382209956</v>
      </c>
      <c r="CD835" s="36">
        <f t="shared" si="1884"/>
        <v>451.96074419287856</v>
      </c>
      <c r="CE835" s="36">
        <f t="shared" si="1885"/>
        <v>0</v>
      </c>
      <c r="CF835" s="36">
        <f t="shared" si="1886"/>
        <v>0</v>
      </c>
      <c r="CG835" s="36">
        <f t="shared" si="1887"/>
        <v>0</v>
      </c>
      <c r="CH835" s="36">
        <f t="shared" si="1888"/>
        <v>0</v>
      </c>
      <c r="CI835" s="36">
        <f t="shared" si="1889"/>
        <v>0</v>
      </c>
      <c r="CJ835" s="36">
        <f t="shared" si="1890"/>
        <v>0</v>
      </c>
      <c r="CK835" s="36">
        <f t="shared" si="1891"/>
        <v>0</v>
      </c>
      <c r="CL835" s="36">
        <f t="shared" si="1892"/>
        <v>0</v>
      </c>
      <c r="CM835" s="36">
        <f t="shared" si="1893"/>
        <v>0</v>
      </c>
      <c r="CN835" s="36">
        <f t="shared" si="1894"/>
        <v>0</v>
      </c>
      <c r="CO835" s="20">
        <f t="shared" si="1895"/>
        <v>120000</v>
      </c>
      <c r="CP835" s="20">
        <f t="shared" si="1896"/>
        <v>2</v>
      </c>
      <c r="CQ835" s="64" t="e">
        <f t="shared" si="1897"/>
        <v>#N/A</v>
      </c>
      <c r="CR835" s="64" t="e">
        <f t="shared" si="1898"/>
        <v>#N/A</v>
      </c>
      <c r="CS835" s="36" t="e">
        <f t="shared" si="1899"/>
        <v>#N/A</v>
      </c>
      <c r="CT835" s="36">
        <f t="shared" si="1900"/>
        <v>0</v>
      </c>
      <c r="CU835" s="36">
        <f t="shared" si="1901"/>
        <v>0</v>
      </c>
      <c r="CV835" s="36">
        <f t="shared" si="1961"/>
        <v>0</v>
      </c>
      <c r="CW835" s="36">
        <f t="shared" si="1902"/>
        <v>0</v>
      </c>
      <c r="CX835" s="36">
        <f t="shared" si="1903"/>
        <v>0</v>
      </c>
      <c r="CY835" s="36">
        <f t="shared" si="1904"/>
        <v>0</v>
      </c>
      <c r="CZ835" s="36">
        <f t="shared" si="1962"/>
        <v>0</v>
      </c>
      <c r="DA835" s="64">
        <f t="shared" si="1905"/>
        <v>7.5520897443532853E-3</v>
      </c>
      <c r="DB835" s="70">
        <f t="shared" si="1963"/>
        <v>0.99250451681731966</v>
      </c>
      <c r="DC835" s="70">
        <f>PRODUCT($DB$8:DB835)</f>
        <v>5.2279186078985963E-4</v>
      </c>
      <c r="DD835" s="36">
        <f t="shared" si="1906"/>
        <v>0</v>
      </c>
      <c r="DE835" s="36">
        <f t="shared" si="1907"/>
        <v>0</v>
      </c>
      <c r="DF835" s="36">
        <f t="shared" si="1908"/>
        <v>0</v>
      </c>
      <c r="DG835" s="36">
        <f t="shared" si="1909"/>
        <v>0</v>
      </c>
      <c r="DH835" s="36">
        <f t="shared" si="1910"/>
        <v>0</v>
      </c>
      <c r="DI835" s="36">
        <f t="shared" si="1911"/>
        <v>0</v>
      </c>
      <c r="DJ835" s="36">
        <f t="shared" si="1912"/>
        <v>0</v>
      </c>
      <c r="DK835" s="36">
        <f t="shared" si="1913"/>
        <v>0</v>
      </c>
      <c r="DL835" s="36">
        <f t="shared" si="1914"/>
        <v>0</v>
      </c>
      <c r="DM835" s="36">
        <f t="shared" si="1915"/>
        <v>0</v>
      </c>
      <c r="DN835" s="36">
        <f t="shared" ca="1" si="1964"/>
        <v>4.6137290849905055E-12</v>
      </c>
      <c r="DO835" s="64" cm="1">
        <f t="array" ref="DO835">IFERROR(INDEX(Tbl_FwdNom,$B835,MATCH(LIDt,Tbl_FwdNom_Cols,0)),0)</f>
        <v>7.8317685719999997</v>
      </c>
      <c r="DP835" s="64">
        <f t="shared" ca="1" si="1965"/>
        <v>7.7703367520000004</v>
      </c>
      <c r="DQ835" s="64">
        <f t="shared" ca="1" si="1916"/>
        <v>6.2555065787193165E-3</v>
      </c>
      <c r="DR835" s="70">
        <f t="shared" ca="1" si="1917"/>
        <v>0.99378338151908541</v>
      </c>
      <c r="DS835" s="70">
        <f ca="1">PRODUCT($DR$8:DR835)</f>
        <v>1.7979832831104719E-3</v>
      </c>
      <c r="DT835" s="36">
        <f t="shared" ca="1" si="1918"/>
        <v>0</v>
      </c>
      <c r="DU835" s="36">
        <f t="shared" ca="1" si="1919"/>
        <v>0</v>
      </c>
      <c r="DV835" s="36">
        <f t="shared" ca="1" si="1920"/>
        <v>0</v>
      </c>
      <c r="DW835" s="36">
        <f t="shared" ca="1" si="1921"/>
        <v>0</v>
      </c>
      <c r="DX835" s="36">
        <f t="shared" ca="1" si="1922"/>
        <v>0</v>
      </c>
      <c r="DY835" s="36">
        <f t="shared" ca="1" si="1923"/>
        <v>0</v>
      </c>
      <c r="DZ835" s="36">
        <f t="shared" ca="1" si="1924"/>
        <v>0</v>
      </c>
      <c r="EA835" s="36">
        <f t="shared" ca="1" si="1925"/>
        <v>0</v>
      </c>
      <c r="EB835" s="36">
        <f t="shared" ca="1" si="1926"/>
        <v>0</v>
      </c>
      <c r="EC835" s="36">
        <f t="shared" ca="1" si="1927"/>
        <v>0</v>
      </c>
      <c r="ED835" s="36">
        <f t="shared" ca="1" si="1928"/>
        <v>0</v>
      </c>
      <c r="EE835" s="36">
        <f t="shared" ca="1" si="1966"/>
        <v>0</v>
      </c>
      <c r="EF835" s="36">
        <f t="shared" ca="1" si="1929"/>
        <v>0</v>
      </c>
      <c r="EG835" s="64"/>
      <c r="EH835" s="64"/>
      <c r="EI835" s="64"/>
      <c r="EJ835" s="70"/>
      <c r="EK835" s="70"/>
      <c r="EL835" s="70"/>
      <c r="EM835" s="70"/>
      <c r="EN835" s="70"/>
      <c r="EO835" s="36">
        <f t="shared" si="1930"/>
        <v>0</v>
      </c>
      <c r="EP835" s="36">
        <f t="shared" si="1931"/>
        <v>0</v>
      </c>
      <c r="EQ835" s="36">
        <f t="shared" si="1932"/>
        <v>0</v>
      </c>
      <c r="ER835" s="36">
        <f t="shared" si="1933"/>
        <v>0</v>
      </c>
      <c r="ES835" s="36">
        <f t="shared" si="1934"/>
        <v>0</v>
      </c>
      <c r="ET835" s="36">
        <f t="shared" si="1935"/>
        <v>0</v>
      </c>
      <c r="EU835" s="36">
        <f t="shared" si="1967"/>
        <v>0</v>
      </c>
      <c r="EV835" s="36">
        <f t="shared" si="1936"/>
        <v>0</v>
      </c>
      <c r="EW835" s="36">
        <f t="shared" si="1937"/>
        <v>0</v>
      </c>
      <c r="EX835" s="36">
        <f t="shared" si="1968"/>
        <v>0</v>
      </c>
      <c r="EY835" s="36">
        <f t="shared" si="1938"/>
        <v>0</v>
      </c>
      <c r="EZ835" s="36">
        <f t="shared" si="1939"/>
        <v>0</v>
      </c>
      <c r="FA835" s="36">
        <f t="shared" si="1940"/>
        <v>0</v>
      </c>
      <c r="FB835" s="36">
        <f t="shared" si="1941"/>
        <v>0</v>
      </c>
      <c r="FC835" s="36">
        <f t="shared" si="1969"/>
        <v>0</v>
      </c>
      <c r="FD835" s="36">
        <f t="shared" si="1942"/>
        <v>0</v>
      </c>
      <c r="FE835" s="36">
        <f t="shared" si="1943"/>
        <v>0</v>
      </c>
      <c r="FF835" s="36">
        <f t="shared" si="1970"/>
        <v>0</v>
      </c>
      <c r="FG835" s="36">
        <f t="shared" si="1944"/>
        <v>0</v>
      </c>
      <c r="FH835" s="36">
        <f t="shared" si="1945"/>
        <v>0</v>
      </c>
      <c r="FI835" s="36">
        <f t="shared" si="1946"/>
        <v>0</v>
      </c>
      <c r="FJ835" s="36">
        <f t="shared" ca="1" si="1947"/>
        <v>0</v>
      </c>
      <c r="FK835" s="36">
        <f t="shared" si="1948"/>
        <v>0</v>
      </c>
      <c r="FL835" s="36">
        <f t="shared" si="1949"/>
        <v>0</v>
      </c>
      <c r="FM835" s="36">
        <f t="shared" ca="1" si="1950"/>
        <v>0</v>
      </c>
      <c r="FN835" s="36">
        <f t="shared" ca="1" si="1972"/>
        <v>0</v>
      </c>
    </row>
    <row r="836" spans="2:170" x14ac:dyDescent="0.25">
      <c r="B836" s="2">
        <v>828</v>
      </c>
      <c r="C836" s="2">
        <f t="shared" si="1978"/>
        <v>69</v>
      </c>
      <c r="D836" s="2">
        <f t="shared" si="1975"/>
        <v>852</v>
      </c>
      <c r="E836" s="2">
        <f t="shared" si="1973"/>
        <v>71</v>
      </c>
      <c r="F836" s="189">
        <f t="shared" si="1977"/>
        <v>70918</v>
      </c>
      <c r="G836" s="2">
        <f t="shared" si="1976"/>
        <v>2</v>
      </c>
      <c r="H836" s="187">
        <f t="shared" si="1827"/>
        <v>103.58333333333334</v>
      </c>
      <c r="I836" s="186">
        <f t="shared" si="1974"/>
        <v>103</v>
      </c>
      <c r="J836" s="2">
        <f t="shared" si="1828"/>
        <v>0</v>
      </c>
      <c r="K836" s="2">
        <f t="shared" si="1829"/>
        <v>1</v>
      </c>
      <c r="L836">
        <f t="shared" si="1830"/>
        <v>2</v>
      </c>
      <c r="M836" s="190">
        <f t="shared" si="1951"/>
        <v>0.93</v>
      </c>
      <c r="N836">
        <f t="shared" si="1831"/>
        <v>1</v>
      </c>
      <c r="O836">
        <f t="shared" si="1832"/>
        <v>100</v>
      </c>
      <c r="P836" s="58">
        <f t="shared" si="1833"/>
        <v>4.1850000000000005</v>
      </c>
      <c r="Q836" s="106">
        <f t="shared" si="1834"/>
        <v>1</v>
      </c>
      <c r="R836" s="59">
        <f t="shared" si="1835"/>
        <v>1</v>
      </c>
      <c r="S836" s="32">
        <f t="shared" si="1952"/>
        <v>1</v>
      </c>
      <c r="T836">
        <f t="shared" si="1836"/>
        <v>1</v>
      </c>
      <c r="U836" s="32">
        <f t="shared" si="1953"/>
        <v>0.93</v>
      </c>
      <c r="V836">
        <f t="shared" si="1837"/>
        <v>1</v>
      </c>
      <c r="W836">
        <f t="shared" si="1838"/>
        <v>100</v>
      </c>
      <c r="X836" s="58">
        <f t="shared" si="1839"/>
        <v>1</v>
      </c>
      <c r="Y836" s="58">
        <f t="shared" si="1840"/>
        <v>1</v>
      </c>
      <c r="Z836" s="32">
        <f t="shared" si="1841"/>
        <v>1</v>
      </c>
      <c r="AA836" s="32">
        <f t="shared" si="1842"/>
        <v>1</v>
      </c>
      <c r="AB836" s="59">
        <f t="shared" si="1843"/>
        <v>4.9056245199999996E-3</v>
      </c>
      <c r="AC836" s="59">
        <f t="shared" si="1844"/>
        <v>4.9056245199999996E-3</v>
      </c>
      <c r="AD836">
        <f t="shared" si="1845"/>
        <v>1</v>
      </c>
      <c r="AE836" s="59">
        <f t="shared" si="1846"/>
        <v>4.9056245199999996E-3</v>
      </c>
      <c r="AF836" s="59">
        <f t="shared" si="1847"/>
        <v>4.1758461800000006E-3</v>
      </c>
      <c r="AG836" s="59">
        <f t="shared" si="1848"/>
        <v>4.1758461800000006E-3</v>
      </c>
      <c r="AH836">
        <f t="shared" si="1849"/>
        <v>1</v>
      </c>
      <c r="AI836" s="59">
        <f t="shared" si="1850"/>
        <v>4.1758461800000006E-3</v>
      </c>
      <c r="AJ836" s="59">
        <f t="shared" si="1851"/>
        <v>0</v>
      </c>
      <c r="AK836" s="59">
        <f t="shared" si="1852"/>
        <v>0</v>
      </c>
      <c r="AL836" s="59">
        <f t="shared" si="1853"/>
        <v>0</v>
      </c>
      <c r="AM836" s="12">
        <f t="shared" si="1954"/>
        <v>0</v>
      </c>
      <c r="AN836" s="12">
        <f t="shared" si="1955"/>
        <v>0</v>
      </c>
      <c r="AO836" s="66">
        <f t="shared" si="1854"/>
        <v>0</v>
      </c>
      <c r="AP836" s="66">
        <f t="shared" si="1855"/>
        <v>0</v>
      </c>
      <c r="AQ836" s="59">
        <f t="shared" si="1856"/>
        <v>0</v>
      </c>
      <c r="AR836" s="59">
        <f t="shared" si="1857"/>
        <v>0</v>
      </c>
      <c r="AS836" s="59">
        <f t="shared" si="1858"/>
        <v>0</v>
      </c>
      <c r="AT836" s="12">
        <f t="shared" si="1859"/>
        <v>0</v>
      </c>
      <c r="AU836" s="59">
        <f t="shared" si="1956"/>
        <v>0</v>
      </c>
      <c r="AV836" s="59">
        <f t="shared" si="1957"/>
        <v>0</v>
      </c>
      <c r="AW836" s="70">
        <f t="shared" si="1860"/>
        <v>0</v>
      </c>
      <c r="AX836" s="20">
        <f t="shared" si="1861"/>
        <v>200000</v>
      </c>
      <c r="AY836" s="20">
        <f t="shared" si="1862"/>
        <v>0</v>
      </c>
      <c r="AZ836" s="20">
        <f t="shared" si="1863"/>
        <v>0</v>
      </c>
      <c r="BA836" s="20">
        <f t="shared" si="1864"/>
        <v>200000</v>
      </c>
      <c r="BB836" s="36">
        <f t="shared" si="1865"/>
        <v>1</v>
      </c>
      <c r="BC836" s="36">
        <f t="shared" si="1866"/>
        <v>0</v>
      </c>
      <c r="BD836" s="80">
        <f t="shared" si="1867"/>
        <v>0</v>
      </c>
      <c r="BE836" s="36">
        <f t="shared" si="1868"/>
        <v>0</v>
      </c>
      <c r="BF836" s="36">
        <f t="shared" si="1869"/>
        <v>0</v>
      </c>
      <c r="BG836" s="36">
        <f t="shared" si="1870"/>
        <v>0</v>
      </c>
      <c r="BH836" s="36">
        <f t="shared" si="1871"/>
        <v>0</v>
      </c>
      <c r="BI836" s="36">
        <f t="shared" si="1872"/>
        <v>0</v>
      </c>
      <c r="BJ836" s="36">
        <f t="shared" si="1873"/>
        <v>0</v>
      </c>
      <c r="BK836" s="36">
        <f t="shared" si="1874"/>
        <v>0</v>
      </c>
      <c r="BL836" s="68">
        <f>IF(OR(AT836=0,E836&gt;ProjTerm),0,VLOOKUP(D836,'Life Events'!$AE$5:$AI$1206,5,FALSE))</f>
        <v>0</v>
      </c>
      <c r="BM836" s="93">
        <f t="shared" si="1875"/>
        <v>0</v>
      </c>
      <c r="BN836" s="93">
        <f t="shared" si="1876"/>
        <v>0</v>
      </c>
      <c r="BO836" s="36">
        <f t="shared" si="1877"/>
        <v>0</v>
      </c>
      <c r="BP836" s="36">
        <f t="shared" si="1878"/>
        <v>0</v>
      </c>
      <c r="BQ836" s="36">
        <f t="shared" si="1879"/>
        <v>0</v>
      </c>
      <c r="BR836" s="36">
        <f t="shared" si="1880"/>
        <v>154.78110000000001</v>
      </c>
      <c r="BS836" s="36">
        <f t="shared" si="1881"/>
        <v>0</v>
      </c>
      <c r="BT836" s="36">
        <f t="shared" si="1882"/>
        <v>0</v>
      </c>
      <c r="BU836" s="70" cm="1">
        <f t="array" ref="BU836">IF(AND(ActInt=1,$J836=0),INDEX(Tbl_FwdNom,$B836-IVP,MATCH(ValnDt,Tbl_FwdNom_Cols)),INDEX(Tbl_FwdNom,$B836,MATCH(StartDt,Tbl_FwdNom_Cols)))</f>
        <v>9.4426287840000001</v>
      </c>
      <c r="BV836" s="70" cm="1">
        <f t="array" ref="BV836">INDEX(Tbl_FwdReal,$B836,MATCH(StartDt,Tbl_FwdReal_Cols))</f>
        <v>3.2527569770000002</v>
      </c>
      <c r="BW836" s="70" cm="1">
        <f t="array" ref="BW836">IF(RunType&lt;&gt;"OPN",INDEX(Tbl_FwdReal,$B836,MATCH(ValnDt,Tbl_FwdReal_Cols)),IF(AND($J836=0,ActInt=1),INDEX(Tbl_FwdReal,$B836-IVP,MATCH(ValnDt,Tbl_FwdReal_Cols)),-999))*$K836</f>
        <v>3.2527569770000002</v>
      </c>
      <c r="BX836" s="70">
        <f t="shared" si="1883"/>
        <v>3.252756977E-2</v>
      </c>
      <c r="BY836" s="70">
        <f t="shared" si="1958"/>
        <v>5.9948731522770027E-2</v>
      </c>
      <c r="BZ836" s="64">
        <f t="shared" si="1971"/>
        <v>4.8635003160331092E-3</v>
      </c>
      <c r="CA836" s="70" cm="1">
        <f t="array" ref="CA836">IF($J836=1,CA835*(1+INDEX(Tbl_CPI,$B836,MATCH(IF(RunType="OPN",StartDt,ValnDt),Tbl_CPI_Cols))),0)</f>
        <v>0</v>
      </c>
      <c r="CB836" s="70">
        <f t="shared" si="1959"/>
        <v>94.577161720695514</v>
      </c>
      <c r="CC836" s="70">
        <f t="shared" si="1960"/>
        <v>94.577161720695514</v>
      </c>
      <c r="CD836" s="36">
        <f t="shared" si="1884"/>
        <v>451.96074419287856</v>
      </c>
      <c r="CE836" s="36">
        <f t="shared" si="1885"/>
        <v>0</v>
      </c>
      <c r="CF836" s="36">
        <f t="shared" si="1886"/>
        <v>0</v>
      </c>
      <c r="CG836" s="36">
        <f t="shared" si="1887"/>
        <v>0</v>
      </c>
      <c r="CH836" s="36">
        <f t="shared" si="1888"/>
        <v>0</v>
      </c>
      <c r="CI836" s="36">
        <f t="shared" si="1889"/>
        <v>0</v>
      </c>
      <c r="CJ836" s="36">
        <f t="shared" si="1890"/>
        <v>0</v>
      </c>
      <c r="CK836" s="36">
        <f t="shared" si="1891"/>
        <v>0</v>
      </c>
      <c r="CL836" s="36">
        <f t="shared" si="1892"/>
        <v>0</v>
      </c>
      <c r="CM836" s="36">
        <f t="shared" si="1893"/>
        <v>0</v>
      </c>
      <c r="CN836" s="36">
        <f t="shared" si="1894"/>
        <v>0</v>
      </c>
      <c r="CO836" s="20">
        <f t="shared" si="1895"/>
        <v>120000</v>
      </c>
      <c r="CP836" s="20">
        <f t="shared" si="1896"/>
        <v>2</v>
      </c>
      <c r="CQ836" s="64" t="e">
        <f t="shared" si="1897"/>
        <v>#N/A</v>
      </c>
      <c r="CR836" s="64" t="e">
        <f t="shared" si="1898"/>
        <v>#N/A</v>
      </c>
      <c r="CS836" s="36" t="e">
        <f t="shared" si="1899"/>
        <v>#N/A</v>
      </c>
      <c r="CT836" s="36">
        <f t="shared" si="1900"/>
        <v>0</v>
      </c>
      <c r="CU836" s="36">
        <f t="shared" si="1901"/>
        <v>0</v>
      </c>
      <c r="CV836" s="36">
        <f t="shared" si="1961"/>
        <v>0</v>
      </c>
      <c r="CW836" s="36">
        <f t="shared" si="1902"/>
        <v>0</v>
      </c>
      <c r="CX836" s="36">
        <f t="shared" si="1903"/>
        <v>0</v>
      </c>
      <c r="CY836" s="36">
        <f t="shared" si="1904"/>
        <v>0</v>
      </c>
      <c r="CZ836" s="36">
        <f t="shared" si="1962"/>
        <v>0</v>
      </c>
      <c r="DA836" s="64">
        <f t="shared" si="1905"/>
        <v>7.5475307610428644E-3</v>
      </c>
      <c r="DB836" s="70">
        <f t="shared" si="1963"/>
        <v>0.99250900773351913</v>
      </c>
      <c r="DC836" s="70">
        <f>PRODUCT($DB$8:DB836)</f>
        <v>5.1887563100370363E-4</v>
      </c>
      <c r="DD836" s="36">
        <f t="shared" si="1906"/>
        <v>0</v>
      </c>
      <c r="DE836" s="36">
        <f t="shared" si="1907"/>
        <v>0</v>
      </c>
      <c r="DF836" s="36">
        <f t="shared" si="1908"/>
        <v>0</v>
      </c>
      <c r="DG836" s="36">
        <f t="shared" si="1909"/>
        <v>0</v>
      </c>
      <c r="DH836" s="36">
        <f t="shared" si="1910"/>
        <v>0</v>
      </c>
      <c r="DI836" s="36">
        <f t="shared" si="1911"/>
        <v>0</v>
      </c>
      <c r="DJ836" s="36">
        <f t="shared" si="1912"/>
        <v>0</v>
      </c>
      <c r="DK836" s="36">
        <f t="shared" si="1913"/>
        <v>0</v>
      </c>
      <c r="DL836" s="36">
        <f t="shared" si="1914"/>
        <v>0</v>
      </c>
      <c r="DM836" s="36">
        <f t="shared" si="1915"/>
        <v>0</v>
      </c>
      <c r="DN836" s="36">
        <f t="shared" ca="1" si="1964"/>
        <v>4.6137290849905055E-12</v>
      </c>
      <c r="DO836" s="64" cm="1">
        <f t="array" ref="DO836">IFERROR(INDEX(Tbl_FwdNom,$B836,MATCH(LIDt,Tbl_FwdNom_Cols,0)),0)</f>
        <v>7.8300616600000001</v>
      </c>
      <c r="DP836" s="64">
        <f t="shared" ca="1" si="1965"/>
        <v>7.7686308119999996</v>
      </c>
      <c r="DQ836" s="64">
        <f t="shared" ca="1" si="1916"/>
        <v>6.2541792004993102E-3</v>
      </c>
      <c r="DR836" s="70">
        <f t="shared" ca="1" si="1917"/>
        <v>0.99378469244672507</v>
      </c>
      <c r="DS836" s="70">
        <f ca="1">PRODUCT($DR$8:DR836)</f>
        <v>1.7868082640302933E-3</v>
      </c>
      <c r="DT836" s="36">
        <f t="shared" ca="1" si="1918"/>
        <v>0</v>
      </c>
      <c r="DU836" s="36">
        <f t="shared" ca="1" si="1919"/>
        <v>0</v>
      </c>
      <c r="DV836" s="36">
        <f t="shared" ca="1" si="1920"/>
        <v>0</v>
      </c>
      <c r="DW836" s="36">
        <f t="shared" ca="1" si="1921"/>
        <v>0</v>
      </c>
      <c r="DX836" s="36">
        <f t="shared" ca="1" si="1922"/>
        <v>0</v>
      </c>
      <c r="DY836" s="36">
        <f t="shared" ca="1" si="1923"/>
        <v>0</v>
      </c>
      <c r="DZ836" s="36">
        <f t="shared" ca="1" si="1924"/>
        <v>0</v>
      </c>
      <c r="EA836" s="36">
        <f t="shared" ca="1" si="1925"/>
        <v>0</v>
      </c>
      <c r="EB836" s="36">
        <f t="shared" ca="1" si="1926"/>
        <v>0</v>
      </c>
      <c r="EC836" s="36">
        <f t="shared" ca="1" si="1927"/>
        <v>0</v>
      </c>
      <c r="ED836" s="36">
        <f t="shared" ca="1" si="1928"/>
        <v>0</v>
      </c>
      <c r="EE836" s="36">
        <f t="shared" ca="1" si="1966"/>
        <v>0</v>
      </c>
      <c r="EF836" s="36">
        <f t="shared" ca="1" si="1929"/>
        <v>0</v>
      </c>
      <c r="EG836" s="64"/>
      <c r="EH836" s="64"/>
      <c r="EI836" s="64"/>
      <c r="EJ836" s="70"/>
      <c r="EK836" s="70"/>
      <c r="EL836" s="70"/>
      <c r="EM836" s="70"/>
      <c r="EN836" s="70"/>
      <c r="EO836" s="36">
        <f t="shared" si="1930"/>
        <v>0</v>
      </c>
      <c r="EP836" s="36">
        <f t="shared" si="1931"/>
        <v>0</v>
      </c>
      <c r="EQ836" s="36">
        <f t="shared" si="1932"/>
        <v>0</v>
      </c>
      <c r="ER836" s="36">
        <f t="shared" si="1933"/>
        <v>0</v>
      </c>
      <c r="ES836" s="36">
        <f t="shared" si="1934"/>
        <v>0</v>
      </c>
      <c r="ET836" s="36">
        <f t="shared" si="1935"/>
        <v>0</v>
      </c>
      <c r="EU836" s="36">
        <f t="shared" si="1967"/>
        <v>0</v>
      </c>
      <c r="EV836" s="36">
        <f t="shared" si="1936"/>
        <v>0</v>
      </c>
      <c r="EW836" s="36">
        <f t="shared" si="1937"/>
        <v>0</v>
      </c>
      <c r="EX836" s="36">
        <f t="shared" si="1968"/>
        <v>0</v>
      </c>
      <c r="EY836" s="36">
        <f t="shared" si="1938"/>
        <v>0</v>
      </c>
      <c r="EZ836" s="36">
        <f t="shared" si="1939"/>
        <v>0</v>
      </c>
      <c r="FA836" s="36">
        <f t="shared" si="1940"/>
        <v>0</v>
      </c>
      <c r="FB836" s="36">
        <f t="shared" si="1941"/>
        <v>0</v>
      </c>
      <c r="FC836" s="36">
        <f t="shared" si="1969"/>
        <v>0</v>
      </c>
      <c r="FD836" s="36">
        <f t="shared" si="1942"/>
        <v>0</v>
      </c>
      <c r="FE836" s="36">
        <f t="shared" si="1943"/>
        <v>0</v>
      </c>
      <c r="FF836" s="36">
        <f t="shared" si="1970"/>
        <v>0</v>
      </c>
      <c r="FG836" s="36">
        <f t="shared" si="1944"/>
        <v>0</v>
      </c>
      <c r="FH836" s="36">
        <f t="shared" si="1945"/>
        <v>0</v>
      </c>
      <c r="FI836" s="36">
        <f t="shared" si="1946"/>
        <v>0</v>
      </c>
      <c r="FJ836" s="36">
        <f t="shared" ca="1" si="1947"/>
        <v>0</v>
      </c>
      <c r="FK836" s="36">
        <f t="shared" si="1948"/>
        <v>0</v>
      </c>
      <c r="FL836" s="36">
        <f t="shared" si="1949"/>
        <v>0</v>
      </c>
      <c r="FM836" s="36">
        <f t="shared" ca="1" si="1950"/>
        <v>0</v>
      </c>
      <c r="FN836" s="36">
        <f t="shared" ca="1" si="1972"/>
        <v>0</v>
      </c>
    </row>
    <row r="837" spans="2:170" x14ac:dyDescent="0.25">
      <c r="B837" s="2">
        <v>829</v>
      </c>
      <c r="C837" s="2">
        <f t="shared" si="1978"/>
        <v>70</v>
      </c>
      <c r="D837" s="2">
        <f t="shared" si="1975"/>
        <v>853</v>
      </c>
      <c r="E837" s="2">
        <f t="shared" si="1973"/>
        <v>72</v>
      </c>
      <c r="F837" s="189">
        <f t="shared" si="1977"/>
        <v>70949</v>
      </c>
      <c r="G837" s="2">
        <f t="shared" si="1976"/>
        <v>3</v>
      </c>
      <c r="H837" s="187">
        <f t="shared" si="1827"/>
        <v>103.66666666666666</v>
      </c>
      <c r="I837" s="186">
        <f t="shared" si="1974"/>
        <v>103</v>
      </c>
      <c r="J837" s="2">
        <f t="shared" si="1828"/>
        <v>0</v>
      </c>
      <c r="K837" s="2">
        <f t="shared" si="1829"/>
        <v>1</v>
      </c>
      <c r="L837">
        <f t="shared" si="1830"/>
        <v>2</v>
      </c>
      <c r="M837" s="190">
        <f t="shared" si="1951"/>
        <v>0.93</v>
      </c>
      <c r="N837">
        <f t="shared" si="1831"/>
        <v>1</v>
      </c>
      <c r="O837">
        <f t="shared" si="1832"/>
        <v>100</v>
      </c>
      <c r="P837" s="58">
        <f t="shared" si="1833"/>
        <v>4.1850000000000005</v>
      </c>
      <c r="Q837" s="106">
        <f t="shared" si="1834"/>
        <v>1</v>
      </c>
      <c r="R837" s="59">
        <f t="shared" si="1835"/>
        <v>1</v>
      </c>
      <c r="S837" s="32">
        <f t="shared" si="1952"/>
        <v>1</v>
      </c>
      <c r="T837">
        <f t="shared" si="1836"/>
        <v>1</v>
      </c>
      <c r="U837" s="32">
        <f t="shared" si="1953"/>
        <v>0.93</v>
      </c>
      <c r="V837">
        <f t="shared" si="1837"/>
        <v>1</v>
      </c>
      <c r="W837">
        <f t="shared" si="1838"/>
        <v>100</v>
      </c>
      <c r="X837" s="58">
        <f t="shared" si="1839"/>
        <v>1</v>
      </c>
      <c r="Y837" s="58">
        <f t="shared" si="1840"/>
        <v>1</v>
      </c>
      <c r="Z837" s="32">
        <f t="shared" si="1841"/>
        <v>1</v>
      </c>
      <c r="AA837" s="32">
        <f t="shared" si="1842"/>
        <v>1</v>
      </c>
      <c r="AB837" s="59">
        <f t="shared" si="1843"/>
        <v>4.9056245199999996E-3</v>
      </c>
      <c r="AC837" s="59">
        <f t="shared" si="1844"/>
        <v>4.9056245199999996E-3</v>
      </c>
      <c r="AD837">
        <f t="shared" si="1845"/>
        <v>1</v>
      </c>
      <c r="AE837" s="59">
        <f t="shared" si="1846"/>
        <v>4.9056245199999996E-3</v>
      </c>
      <c r="AF837" s="59">
        <f t="shared" si="1847"/>
        <v>4.1758461800000006E-3</v>
      </c>
      <c r="AG837" s="59">
        <f t="shared" si="1848"/>
        <v>4.1758461800000006E-3</v>
      </c>
      <c r="AH837">
        <f t="shared" si="1849"/>
        <v>1</v>
      </c>
      <c r="AI837" s="59">
        <f t="shared" si="1850"/>
        <v>4.1758461800000006E-3</v>
      </c>
      <c r="AJ837" s="59">
        <f t="shared" si="1851"/>
        <v>0</v>
      </c>
      <c r="AK837" s="59">
        <f t="shared" si="1852"/>
        <v>0</v>
      </c>
      <c r="AL837" s="59">
        <f t="shared" si="1853"/>
        <v>0</v>
      </c>
      <c r="AM837" s="12">
        <f t="shared" si="1954"/>
        <v>0</v>
      </c>
      <c r="AN837" s="12">
        <f t="shared" si="1955"/>
        <v>0</v>
      </c>
      <c r="AO837" s="66">
        <f t="shared" si="1854"/>
        <v>0</v>
      </c>
      <c r="AP837" s="66">
        <f t="shared" si="1855"/>
        <v>0</v>
      </c>
      <c r="AQ837" s="59">
        <f t="shared" si="1856"/>
        <v>0</v>
      </c>
      <c r="AR837" s="59">
        <f t="shared" si="1857"/>
        <v>0</v>
      </c>
      <c r="AS837" s="59">
        <f t="shared" si="1858"/>
        <v>0</v>
      </c>
      <c r="AT837" s="12">
        <f t="shared" si="1859"/>
        <v>0</v>
      </c>
      <c r="AU837" s="59">
        <f t="shared" si="1956"/>
        <v>0</v>
      </c>
      <c r="AV837" s="59">
        <f t="shared" si="1957"/>
        <v>0</v>
      </c>
      <c r="AW837" s="70">
        <f t="shared" si="1860"/>
        <v>0</v>
      </c>
      <c r="AX837" s="20">
        <f t="shared" si="1861"/>
        <v>200000</v>
      </c>
      <c r="AY837" s="20">
        <f t="shared" si="1862"/>
        <v>0</v>
      </c>
      <c r="AZ837" s="20">
        <f t="shared" si="1863"/>
        <v>0</v>
      </c>
      <c r="BA837" s="20">
        <f t="shared" si="1864"/>
        <v>200000</v>
      </c>
      <c r="BB837" s="36">
        <f t="shared" si="1865"/>
        <v>1</v>
      </c>
      <c r="BC837" s="36">
        <f t="shared" si="1866"/>
        <v>0</v>
      </c>
      <c r="BD837" s="80">
        <f t="shared" si="1867"/>
        <v>0</v>
      </c>
      <c r="BE837" s="36">
        <f t="shared" si="1868"/>
        <v>0</v>
      </c>
      <c r="BF837" s="36">
        <f t="shared" si="1869"/>
        <v>0</v>
      </c>
      <c r="BG837" s="36">
        <f t="shared" si="1870"/>
        <v>0</v>
      </c>
      <c r="BH837" s="36">
        <f t="shared" si="1871"/>
        <v>0</v>
      </c>
      <c r="BI837" s="36">
        <f t="shared" si="1872"/>
        <v>0</v>
      </c>
      <c r="BJ837" s="36">
        <f t="shared" si="1873"/>
        <v>0</v>
      </c>
      <c r="BK837" s="36">
        <f t="shared" si="1874"/>
        <v>0</v>
      </c>
      <c r="BL837" s="68">
        <f>IF(OR(AT837=0,E837&gt;ProjTerm),0,VLOOKUP(D837,'Life Events'!$AE$5:$AI$1206,5,FALSE))</f>
        <v>0</v>
      </c>
      <c r="BM837" s="93">
        <f t="shared" si="1875"/>
        <v>0</v>
      </c>
      <c r="BN837" s="93">
        <f t="shared" si="1876"/>
        <v>0</v>
      </c>
      <c r="BO837" s="36">
        <f t="shared" si="1877"/>
        <v>0</v>
      </c>
      <c r="BP837" s="36">
        <f t="shared" si="1878"/>
        <v>0</v>
      </c>
      <c r="BQ837" s="36">
        <f t="shared" si="1879"/>
        <v>0</v>
      </c>
      <c r="BR837" s="36">
        <f t="shared" si="1880"/>
        <v>154.78110000000001</v>
      </c>
      <c r="BS837" s="36">
        <f t="shared" si="1881"/>
        <v>0</v>
      </c>
      <c r="BT837" s="36">
        <f t="shared" si="1882"/>
        <v>0</v>
      </c>
      <c r="BU837" s="70" cm="1">
        <f t="array" ref="BU837">IF(AND(ActInt=1,$J837=0),INDEX(Tbl_FwdNom,$B837-IVP,MATCH(ValnDt,Tbl_FwdNom_Cols)),INDEX(Tbl_FwdNom,$B837,MATCH(StartDt,Tbl_FwdNom_Cols)))</f>
        <v>9.4366864449999994</v>
      </c>
      <c r="BV837" s="70" cm="1">
        <f t="array" ref="BV837">INDEX(Tbl_FwdReal,$B837,MATCH(StartDt,Tbl_FwdReal_Cols))</f>
        <v>3.2493811149999998</v>
      </c>
      <c r="BW837" s="70" cm="1">
        <f t="array" ref="BW837">IF(RunType&lt;&gt;"OPN",INDEX(Tbl_FwdReal,$B837,MATCH(ValnDt,Tbl_FwdReal_Cols)),IF(AND($J837=0,ActInt=1),INDEX(Tbl_FwdReal,$B837-IVP,MATCH(ValnDt,Tbl_FwdReal_Cols)),-999))*$K837</f>
        <v>3.2493811149999998</v>
      </c>
      <c r="BX837" s="70">
        <f t="shared" si="1883"/>
        <v>3.2493811149999996E-2</v>
      </c>
      <c r="BY837" s="70">
        <f t="shared" si="1958"/>
        <v>5.9925834549153789E-2</v>
      </c>
      <c r="BZ837" s="64">
        <f t="shared" si="1971"/>
        <v>4.8616913794170546E-3</v>
      </c>
      <c r="CA837" s="70" cm="1">
        <f t="array" ref="CA837">IF($J837=1,CA836*(1+INDEX(Tbl_CPI,$B837,MATCH(IF(RunType="OPN",StartDt,ValnDt),Tbl_CPI_Cols))),0)</f>
        <v>0</v>
      </c>
      <c r="CB837" s="70">
        <f t="shared" si="1959"/>
        <v>95.036966692522753</v>
      </c>
      <c r="CC837" s="70">
        <f t="shared" si="1960"/>
        <v>94.577161720695514</v>
      </c>
      <c r="CD837" s="36">
        <f t="shared" si="1884"/>
        <v>479.11213841675664</v>
      </c>
      <c r="CE837" s="36">
        <f t="shared" si="1885"/>
        <v>0</v>
      </c>
      <c r="CF837" s="36">
        <f t="shared" si="1886"/>
        <v>0</v>
      </c>
      <c r="CG837" s="36">
        <f t="shared" si="1887"/>
        <v>0</v>
      </c>
      <c r="CH837" s="36">
        <f t="shared" si="1888"/>
        <v>0</v>
      </c>
      <c r="CI837" s="36">
        <f t="shared" si="1889"/>
        <v>0</v>
      </c>
      <c r="CJ837" s="36">
        <f t="shared" si="1890"/>
        <v>0</v>
      </c>
      <c r="CK837" s="36">
        <f t="shared" si="1891"/>
        <v>0</v>
      </c>
      <c r="CL837" s="36">
        <f t="shared" si="1892"/>
        <v>0</v>
      </c>
      <c r="CM837" s="36">
        <f t="shared" si="1893"/>
        <v>0</v>
      </c>
      <c r="CN837" s="36">
        <f t="shared" si="1894"/>
        <v>0</v>
      </c>
      <c r="CO837" s="20">
        <f t="shared" si="1895"/>
        <v>120000</v>
      </c>
      <c r="CP837" s="20">
        <f t="shared" si="1896"/>
        <v>2</v>
      </c>
      <c r="CQ837" s="64" t="e">
        <f t="shared" si="1897"/>
        <v>#N/A</v>
      </c>
      <c r="CR837" s="64" t="e">
        <f t="shared" si="1898"/>
        <v>#N/A</v>
      </c>
      <c r="CS837" s="36" t="e">
        <f t="shared" si="1899"/>
        <v>#N/A</v>
      </c>
      <c r="CT837" s="36">
        <f t="shared" si="1900"/>
        <v>0</v>
      </c>
      <c r="CU837" s="36">
        <f t="shared" si="1901"/>
        <v>0</v>
      </c>
      <c r="CV837" s="36">
        <f t="shared" si="1961"/>
        <v>0</v>
      </c>
      <c r="CW837" s="36">
        <f t="shared" si="1902"/>
        <v>0</v>
      </c>
      <c r="CX837" s="36">
        <f t="shared" si="1903"/>
        <v>0</v>
      </c>
      <c r="CY837" s="36">
        <f t="shared" si="1904"/>
        <v>0</v>
      </c>
      <c r="CZ837" s="36">
        <f t="shared" si="1962"/>
        <v>0</v>
      </c>
      <c r="DA837" s="64">
        <f t="shared" si="1905"/>
        <v>7.5429717986177369E-3</v>
      </c>
      <c r="DB837" s="70">
        <f t="shared" si="1963"/>
        <v>0.99251349866978633</v>
      </c>
      <c r="DC837" s="70">
        <f>PRODUCT($DB$8:DB837)</f>
        <v>5.1499106790197898E-4</v>
      </c>
      <c r="DD837" s="36">
        <f t="shared" si="1906"/>
        <v>0</v>
      </c>
      <c r="DE837" s="36">
        <f t="shared" si="1907"/>
        <v>0</v>
      </c>
      <c r="DF837" s="36">
        <f t="shared" si="1908"/>
        <v>0</v>
      </c>
      <c r="DG837" s="36">
        <f t="shared" si="1909"/>
        <v>0</v>
      </c>
      <c r="DH837" s="36">
        <f t="shared" si="1910"/>
        <v>0</v>
      </c>
      <c r="DI837" s="36">
        <f t="shared" si="1911"/>
        <v>0</v>
      </c>
      <c r="DJ837" s="36">
        <f t="shared" si="1912"/>
        <v>0</v>
      </c>
      <c r="DK837" s="36">
        <f t="shared" si="1913"/>
        <v>0</v>
      </c>
      <c r="DL837" s="36">
        <f t="shared" si="1914"/>
        <v>0</v>
      </c>
      <c r="DM837" s="36">
        <f t="shared" si="1915"/>
        <v>0</v>
      </c>
      <c r="DN837" s="36">
        <f t="shared" ca="1" si="1964"/>
        <v>4.6137290849905055E-12</v>
      </c>
      <c r="DO837" s="64" cm="1">
        <f t="array" ref="DO837">IFERROR(INDEX(Tbl_FwdNom,$B837,MATCH(LIDt,Tbl_FwdNom_Cols,0)),0)</f>
        <v>7.8283547750000002</v>
      </c>
      <c r="DP837" s="64">
        <f t="shared" ca="1" si="1965"/>
        <v>7.7669248990000002</v>
      </c>
      <c r="DQ837" s="64">
        <f t="shared" ca="1" si="1916"/>
        <v>6.252851824027017E-3</v>
      </c>
      <c r="DR837" s="70">
        <f t="shared" ca="1" si="1917"/>
        <v>0.99378600337609724</v>
      </c>
      <c r="DS837" s="70">
        <f ca="1">PRODUCT($DR$8:DR837)</f>
        <v>1.7757050435100474E-3</v>
      </c>
      <c r="DT837" s="36">
        <f t="shared" ca="1" si="1918"/>
        <v>0</v>
      </c>
      <c r="DU837" s="36">
        <f t="shared" ca="1" si="1919"/>
        <v>0</v>
      </c>
      <c r="DV837" s="36">
        <f t="shared" ca="1" si="1920"/>
        <v>0</v>
      </c>
      <c r="DW837" s="36">
        <f t="shared" ca="1" si="1921"/>
        <v>0</v>
      </c>
      <c r="DX837" s="36">
        <f t="shared" ca="1" si="1922"/>
        <v>0</v>
      </c>
      <c r="DY837" s="36">
        <f t="shared" ca="1" si="1923"/>
        <v>0</v>
      </c>
      <c r="DZ837" s="36">
        <f t="shared" ca="1" si="1924"/>
        <v>0</v>
      </c>
      <c r="EA837" s="36">
        <f t="shared" ca="1" si="1925"/>
        <v>0</v>
      </c>
      <c r="EB837" s="36">
        <f t="shared" ca="1" si="1926"/>
        <v>0</v>
      </c>
      <c r="EC837" s="36">
        <f t="shared" ca="1" si="1927"/>
        <v>0</v>
      </c>
      <c r="ED837" s="36">
        <f t="shared" ca="1" si="1928"/>
        <v>0</v>
      </c>
      <c r="EE837" s="36">
        <f t="shared" ca="1" si="1966"/>
        <v>0</v>
      </c>
      <c r="EF837" s="36">
        <f t="shared" ca="1" si="1929"/>
        <v>0</v>
      </c>
      <c r="EG837" s="64"/>
      <c r="EH837" s="64"/>
      <c r="EI837" s="64"/>
      <c r="EJ837" s="70"/>
      <c r="EK837" s="70"/>
      <c r="EL837" s="70"/>
      <c r="EM837" s="70"/>
      <c r="EN837" s="70"/>
      <c r="EO837" s="36">
        <f t="shared" si="1930"/>
        <v>0</v>
      </c>
      <c r="EP837" s="36">
        <f t="shared" si="1931"/>
        <v>0</v>
      </c>
      <c r="EQ837" s="36">
        <f t="shared" si="1932"/>
        <v>0</v>
      </c>
      <c r="ER837" s="36">
        <f t="shared" si="1933"/>
        <v>0</v>
      </c>
      <c r="ES837" s="36">
        <f t="shared" si="1934"/>
        <v>0</v>
      </c>
      <c r="ET837" s="36">
        <f t="shared" si="1935"/>
        <v>0</v>
      </c>
      <c r="EU837" s="36">
        <f t="shared" si="1967"/>
        <v>0</v>
      </c>
      <c r="EV837" s="36">
        <f t="shared" si="1936"/>
        <v>0</v>
      </c>
      <c r="EW837" s="36">
        <f t="shared" si="1937"/>
        <v>0</v>
      </c>
      <c r="EX837" s="36">
        <f t="shared" si="1968"/>
        <v>0</v>
      </c>
      <c r="EY837" s="36">
        <f t="shared" si="1938"/>
        <v>0</v>
      </c>
      <c r="EZ837" s="36">
        <f t="shared" si="1939"/>
        <v>0</v>
      </c>
      <c r="FA837" s="36">
        <f t="shared" si="1940"/>
        <v>0</v>
      </c>
      <c r="FB837" s="36">
        <f t="shared" si="1941"/>
        <v>0</v>
      </c>
      <c r="FC837" s="36">
        <f t="shared" si="1969"/>
        <v>0</v>
      </c>
      <c r="FD837" s="36">
        <f t="shared" si="1942"/>
        <v>0</v>
      </c>
      <c r="FE837" s="36">
        <f t="shared" si="1943"/>
        <v>0</v>
      </c>
      <c r="FF837" s="36">
        <f t="shared" si="1970"/>
        <v>0</v>
      </c>
      <c r="FG837" s="36">
        <f t="shared" si="1944"/>
        <v>0</v>
      </c>
      <c r="FH837" s="36">
        <f t="shared" si="1945"/>
        <v>0</v>
      </c>
      <c r="FI837" s="36">
        <f t="shared" si="1946"/>
        <v>0</v>
      </c>
      <c r="FJ837" s="36">
        <f t="shared" ca="1" si="1947"/>
        <v>0</v>
      </c>
      <c r="FK837" s="36">
        <f t="shared" si="1948"/>
        <v>0</v>
      </c>
      <c r="FL837" s="36">
        <f t="shared" si="1949"/>
        <v>0</v>
      </c>
      <c r="FM837" s="36">
        <f t="shared" ca="1" si="1950"/>
        <v>0</v>
      </c>
      <c r="FN837" s="36">
        <f t="shared" ca="1" si="1972"/>
        <v>0</v>
      </c>
    </row>
    <row r="838" spans="2:170" x14ac:dyDescent="0.25">
      <c r="B838" s="2">
        <v>830</v>
      </c>
      <c r="C838" s="2">
        <f t="shared" si="1978"/>
        <v>70</v>
      </c>
      <c r="D838" s="2">
        <f t="shared" si="1975"/>
        <v>854</v>
      </c>
      <c r="E838" s="2">
        <f t="shared" si="1973"/>
        <v>72</v>
      </c>
      <c r="F838" s="189">
        <f t="shared" si="1977"/>
        <v>70979</v>
      </c>
      <c r="G838" s="2">
        <f t="shared" si="1976"/>
        <v>4</v>
      </c>
      <c r="H838" s="187">
        <f t="shared" si="1827"/>
        <v>103.75</v>
      </c>
      <c r="I838" s="186">
        <f t="shared" si="1974"/>
        <v>103</v>
      </c>
      <c r="J838" s="2">
        <f t="shared" si="1828"/>
        <v>0</v>
      </c>
      <c r="K838" s="2">
        <f t="shared" si="1829"/>
        <v>1</v>
      </c>
      <c r="L838">
        <f t="shared" si="1830"/>
        <v>2</v>
      </c>
      <c r="M838" s="190">
        <f t="shared" si="1951"/>
        <v>0.93</v>
      </c>
      <c r="N838">
        <f t="shared" si="1831"/>
        <v>1</v>
      </c>
      <c r="O838">
        <f t="shared" si="1832"/>
        <v>100</v>
      </c>
      <c r="P838" s="58">
        <f t="shared" si="1833"/>
        <v>4.1850000000000005</v>
      </c>
      <c r="Q838" s="106">
        <f t="shared" si="1834"/>
        <v>1</v>
      </c>
      <c r="R838" s="59">
        <f t="shared" si="1835"/>
        <v>1</v>
      </c>
      <c r="S838" s="32">
        <f t="shared" si="1952"/>
        <v>1</v>
      </c>
      <c r="T838">
        <f t="shared" si="1836"/>
        <v>1</v>
      </c>
      <c r="U838" s="32">
        <f t="shared" si="1953"/>
        <v>0.93</v>
      </c>
      <c r="V838">
        <f t="shared" si="1837"/>
        <v>1</v>
      </c>
      <c r="W838">
        <f t="shared" si="1838"/>
        <v>100</v>
      </c>
      <c r="X838" s="58">
        <f t="shared" si="1839"/>
        <v>1</v>
      </c>
      <c r="Y838" s="58">
        <f t="shared" si="1840"/>
        <v>1</v>
      </c>
      <c r="Z838" s="32">
        <f t="shared" si="1841"/>
        <v>1</v>
      </c>
      <c r="AA838" s="32">
        <f t="shared" si="1842"/>
        <v>1</v>
      </c>
      <c r="AB838" s="59">
        <f t="shared" si="1843"/>
        <v>4.9056245199999996E-3</v>
      </c>
      <c r="AC838" s="59">
        <f t="shared" si="1844"/>
        <v>4.9056245199999996E-3</v>
      </c>
      <c r="AD838">
        <f t="shared" si="1845"/>
        <v>1</v>
      </c>
      <c r="AE838" s="59">
        <f t="shared" si="1846"/>
        <v>4.9056245199999996E-3</v>
      </c>
      <c r="AF838" s="59">
        <f t="shared" si="1847"/>
        <v>4.1758461800000006E-3</v>
      </c>
      <c r="AG838" s="59">
        <f t="shared" si="1848"/>
        <v>4.1758461800000006E-3</v>
      </c>
      <c r="AH838">
        <f t="shared" si="1849"/>
        <v>1</v>
      </c>
      <c r="AI838" s="59">
        <f t="shared" si="1850"/>
        <v>4.1758461800000006E-3</v>
      </c>
      <c r="AJ838" s="59">
        <f t="shared" si="1851"/>
        <v>0</v>
      </c>
      <c r="AK838" s="59">
        <f t="shared" si="1852"/>
        <v>0</v>
      </c>
      <c r="AL838" s="59">
        <f t="shared" si="1853"/>
        <v>0</v>
      </c>
      <c r="AM838" s="12">
        <f t="shared" si="1954"/>
        <v>0</v>
      </c>
      <c r="AN838" s="12">
        <f t="shared" si="1955"/>
        <v>0</v>
      </c>
      <c r="AO838" s="66">
        <f t="shared" si="1854"/>
        <v>0</v>
      </c>
      <c r="AP838" s="66">
        <f t="shared" si="1855"/>
        <v>0</v>
      </c>
      <c r="AQ838" s="59">
        <f t="shared" si="1856"/>
        <v>0</v>
      </c>
      <c r="AR838" s="59">
        <f t="shared" si="1857"/>
        <v>0</v>
      </c>
      <c r="AS838" s="59">
        <f t="shared" si="1858"/>
        <v>0</v>
      </c>
      <c r="AT838" s="12">
        <f t="shared" si="1859"/>
        <v>0</v>
      </c>
      <c r="AU838" s="59">
        <f t="shared" si="1956"/>
        <v>0</v>
      </c>
      <c r="AV838" s="59">
        <f t="shared" si="1957"/>
        <v>0</v>
      </c>
      <c r="AW838" s="70">
        <f t="shared" si="1860"/>
        <v>0</v>
      </c>
      <c r="AX838" s="20">
        <f t="shared" si="1861"/>
        <v>200000</v>
      </c>
      <c r="AY838" s="20">
        <f t="shared" si="1862"/>
        <v>0</v>
      </c>
      <c r="AZ838" s="20">
        <f t="shared" si="1863"/>
        <v>0</v>
      </c>
      <c r="BA838" s="20">
        <f t="shared" si="1864"/>
        <v>200000</v>
      </c>
      <c r="BB838" s="36">
        <f t="shared" si="1865"/>
        <v>1</v>
      </c>
      <c r="BC838" s="36">
        <f t="shared" si="1866"/>
        <v>0</v>
      </c>
      <c r="BD838" s="80">
        <f t="shared" si="1867"/>
        <v>0</v>
      </c>
      <c r="BE838" s="36">
        <f t="shared" si="1868"/>
        <v>0</v>
      </c>
      <c r="BF838" s="36">
        <f t="shared" si="1869"/>
        <v>0</v>
      </c>
      <c r="BG838" s="36">
        <f t="shared" si="1870"/>
        <v>0</v>
      </c>
      <c r="BH838" s="36">
        <f t="shared" si="1871"/>
        <v>0</v>
      </c>
      <c r="BI838" s="36">
        <f t="shared" si="1872"/>
        <v>0</v>
      </c>
      <c r="BJ838" s="36">
        <f t="shared" si="1873"/>
        <v>0</v>
      </c>
      <c r="BK838" s="36">
        <f t="shared" si="1874"/>
        <v>0</v>
      </c>
      <c r="BL838" s="68">
        <f>IF(OR(AT838=0,E838&gt;ProjTerm),0,VLOOKUP(D838,'Life Events'!$AE$5:$AI$1206,5,FALSE))</f>
        <v>0</v>
      </c>
      <c r="BM838" s="93">
        <f t="shared" si="1875"/>
        <v>0</v>
      </c>
      <c r="BN838" s="93">
        <f t="shared" si="1876"/>
        <v>0</v>
      </c>
      <c r="BO838" s="36">
        <f t="shared" si="1877"/>
        <v>0</v>
      </c>
      <c r="BP838" s="36">
        <f t="shared" si="1878"/>
        <v>0</v>
      </c>
      <c r="BQ838" s="36">
        <f t="shared" si="1879"/>
        <v>0</v>
      </c>
      <c r="BR838" s="36">
        <f t="shared" si="1880"/>
        <v>154.78110000000001</v>
      </c>
      <c r="BS838" s="36">
        <f t="shared" si="1881"/>
        <v>0</v>
      </c>
      <c r="BT838" s="36">
        <f t="shared" si="1882"/>
        <v>0</v>
      </c>
      <c r="BU838" s="70" cm="1">
        <f t="array" ref="BU838">IF(AND(ActInt=1,$J838=0),INDEX(Tbl_FwdNom,$B838-IVP,MATCH(ValnDt,Tbl_FwdNom_Cols)),INDEX(Tbl_FwdNom,$B838,MATCH(StartDt,Tbl_FwdNom_Cols)))</f>
        <v>9.4307444290000007</v>
      </c>
      <c r="BV838" s="70" cm="1">
        <f t="array" ref="BV838">INDEX(Tbl_FwdReal,$B838,MATCH(StartDt,Tbl_FwdReal_Cols))</f>
        <v>3.2460053630000001</v>
      </c>
      <c r="BW838" s="70" cm="1">
        <f t="array" ref="BW838">IF(RunType&lt;&gt;"OPN",INDEX(Tbl_FwdReal,$B838,MATCH(ValnDt,Tbl_FwdReal_Cols)),IF(AND($J838=0,ActInt=1),INDEX(Tbl_FwdReal,$B838-IVP,MATCH(ValnDt,Tbl_FwdReal_Cols)),-999))*$K838</f>
        <v>3.2460053630000001</v>
      </c>
      <c r="BX838" s="70">
        <f t="shared" si="1883"/>
        <v>3.2460053629999999E-2</v>
      </c>
      <c r="BY838" s="70">
        <f t="shared" si="1958"/>
        <v>5.990293807741276E-2</v>
      </c>
      <c r="BZ838" s="64">
        <f t="shared" si="1971"/>
        <v>4.8598824466303814E-3</v>
      </c>
      <c r="CA838" s="70" cm="1">
        <f t="array" ref="CA838">IF($J838=1,CA837*(1+INDEX(Tbl_CPI,$B838,MATCH(IF(RunType="OPN",StartDt,ValnDt),Tbl_CPI_Cols))),0)</f>
        <v>0</v>
      </c>
      <c r="CB838" s="70">
        <f t="shared" si="1959"/>
        <v>95.498835178732747</v>
      </c>
      <c r="CC838" s="70">
        <f t="shared" si="1960"/>
        <v>94.577161720695514</v>
      </c>
      <c r="CD838" s="36">
        <f t="shared" si="1884"/>
        <v>479.11213841675664</v>
      </c>
      <c r="CE838" s="36">
        <f t="shared" si="1885"/>
        <v>0</v>
      </c>
      <c r="CF838" s="36">
        <f t="shared" si="1886"/>
        <v>0</v>
      </c>
      <c r="CG838" s="36">
        <f t="shared" si="1887"/>
        <v>0</v>
      </c>
      <c r="CH838" s="36">
        <f t="shared" si="1888"/>
        <v>0</v>
      </c>
      <c r="CI838" s="36">
        <f t="shared" si="1889"/>
        <v>0</v>
      </c>
      <c r="CJ838" s="36">
        <f t="shared" si="1890"/>
        <v>0</v>
      </c>
      <c r="CK838" s="36">
        <f t="shared" si="1891"/>
        <v>0</v>
      </c>
      <c r="CL838" s="36">
        <f t="shared" si="1892"/>
        <v>0</v>
      </c>
      <c r="CM838" s="36">
        <f t="shared" si="1893"/>
        <v>0</v>
      </c>
      <c r="CN838" s="36">
        <f t="shared" si="1894"/>
        <v>0</v>
      </c>
      <c r="CO838" s="20">
        <f t="shared" si="1895"/>
        <v>120000</v>
      </c>
      <c r="CP838" s="20">
        <f t="shared" si="1896"/>
        <v>2</v>
      </c>
      <c r="CQ838" s="64" t="e">
        <f t="shared" si="1897"/>
        <v>#N/A</v>
      </c>
      <c r="CR838" s="64" t="e">
        <f t="shared" si="1898"/>
        <v>#N/A</v>
      </c>
      <c r="CS838" s="36" t="e">
        <f t="shared" si="1899"/>
        <v>#N/A</v>
      </c>
      <c r="CT838" s="36">
        <f t="shared" si="1900"/>
        <v>0</v>
      </c>
      <c r="CU838" s="36">
        <f t="shared" si="1901"/>
        <v>0</v>
      </c>
      <c r="CV838" s="36">
        <f t="shared" si="1961"/>
        <v>0</v>
      </c>
      <c r="CW838" s="36">
        <f t="shared" si="1902"/>
        <v>0</v>
      </c>
      <c r="CX838" s="36">
        <f t="shared" si="1903"/>
        <v>0</v>
      </c>
      <c r="CY838" s="36">
        <f t="shared" si="1904"/>
        <v>0</v>
      </c>
      <c r="CZ838" s="36">
        <f t="shared" si="1962"/>
        <v>0</v>
      </c>
      <c r="DA838" s="64">
        <f t="shared" si="1905"/>
        <v>7.5384128570916697E-3</v>
      </c>
      <c r="DB838" s="70">
        <f t="shared" si="1963"/>
        <v>0.99251798962610782</v>
      </c>
      <c r="DC838" s="70">
        <f>PRODUCT($DB$8:DB838)</f>
        <v>5.1113789938947451E-4</v>
      </c>
      <c r="DD838" s="36">
        <f t="shared" si="1906"/>
        <v>0</v>
      </c>
      <c r="DE838" s="36">
        <f t="shared" si="1907"/>
        <v>0</v>
      </c>
      <c r="DF838" s="36">
        <f t="shared" si="1908"/>
        <v>0</v>
      </c>
      <c r="DG838" s="36">
        <f t="shared" si="1909"/>
        <v>0</v>
      </c>
      <c r="DH838" s="36">
        <f t="shared" si="1910"/>
        <v>0</v>
      </c>
      <c r="DI838" s="36">
        <f t="shared" si="1911"/>
        <v>0</v>
      </c>
      <c r="DJ838" s="36">
        <f t="shared" si="1912"/>
        <v>0</v>
      </c>
      <c r="DK838" s="36">
        <f t="shared" si="1913"/>
        <v>0</v>
      </c>
      <c r="DL838" s="36">
        <f t="shared" si="1914"/>
        <v>0</v>
      </c>
      <c r="DM838" s="36">
        <f t="shared" si="1915"/>
        <v>0</v>
      </c>
      <c r="DN838" s="36">
        <f t="shared" ca="1" si="1964"/>
        <v>4.6137290849905055E-12</v>
      </c>
      <c r="DO838" s="64" cm="1">
        <f t="array" ref="DO838">IFERROR(INDEX(Tbl_FwdNom,$B838,MATCH(LIDt,Tbl_FwdNom_Cols,0)),0)</f>
        <v>7.8266479169999998</v>
      </c>
      <c r="DP838" s="64">
        <f t="shared" ca="1" si="1965"/>
        <v>7.7652190130000003</v>
      </c>
      <c r="DQ838" s="64">
        <f t="shared" ca="1" si="1916"/>
        <v>6.251524449302881E-3</v>
      </c>
      <c r="DR838" s="70">
        <f t="shared" ca="1" si="1917"/>
        <v>0.99378731430720146</v>
      </c>
      <c r="DS838" s="70">
        <f ca="1">PRODUCT($DR$8:DR838)</f>
        <v>1.7646731461916022E-3</v>
      </c>
      <c r="DT838" s="36">
        <f t="shared" ca="1" si="1918"/>
        <v>0</v>
      </c>
      <c r="DU838" s="36">
        <f t="shared" ca="1" si="1919"/>
        <v>0</v>
      </c>
      <c r="DV838" s="36">
        <f t="shared" ca="1" si="1920"/>
        <v>0</v>
      </c>
      <c r="DW838" s="36">
        <f t="shared" ca="1" si="1921"/>
        <v>0</v>
      </c>
      <c r="DX838" s="36">
        <f t="shared" ca="1" si="1922"/>
        <v>0</v>
      </c>
      <c r="DY838" s="36">
        <f t="shared" ca="1" si="1923"/>
        <v>0</v>
      </c>
      <c r="DZ838" s="36">
        <f t="shared" ca="1" si="1924"/>
        <v>0</v>
      </c>
      <c r="EA838" s="36">
        <f t="shared" ca="1" si="1925"/>
        <v>0</v>
      </c>
      <c r="EB838" s="36">
        <f t="shared" ca="1" si="1926"/>
        <v>0</v>
      </c>
      <c r="EC838" s="36">
        <f t="shared" ca="1" si="1927"/>
        <v>0</v>
      </c>
      <c r="ED838" s="36">
        <f t="shared" ca="1" si="1928"/>
        <v>0</v>
      </c>
      <c r="EE838" s="36">
        <f t="shared" ca="1" si="1966"/>
        <v>0</v>
      </c>
      <c r="EF838" s="36">
        <f t="shared" ca="1" si="1929"/>
        <v>0</v>
      </c>
      <c r="EG838" s="64"/>
      <c r="EH838" s="64"/>
      <c r="EI838" s="64"/>
      <c r="EJ838" s="70"/>
      <c r="EK838" s="70"/>
      <c r="EL838" s="70"/>
      <c r="EM838" s="70"/>
      <c r="EN838" s="70"/>
      <c r="EO838" s="36">
        <f t="shared" si="1930"/>
        <v>0</v>
      </c>
      <c r="EP838" s="36">
        <f t="shared" si="1931"/>
        <v>0</v>
      </c>
      <c r="EQ838" s="36">
        <f t="shared" si="1932"/>
        <v>0</v>
      </c>
      <c r="ER838" s="36">
        <f t="shared" si="1933"/>
        <v>0</v>
      </c>
      <c r="ES838" s="36">
        <f t="shared" si="1934"/>
        <v>0</v>
      </c>
      <c r="ET838" s="36">
        <f t="shared" si="1935"/>
        <v>0</v>
      </c>
      <c r="EU838" s="36">
        <f t="shared" si="1967"/>
        <v>0</v>
      </c>
      <c r="EV838" s="36">
        <f t="shared" si="1936"/>
        <v>0</v>
      </c>
      <c r="EW838" s="36">
        <f t="shared" si="1937"/>
        <v>0</v>
      </c>
      <c r="EX838" s="36">
        <f t="shared" si="1968"/>
        <v>0</v>
      </c>
      <c r="EY838" s="36">
        <f t="shared" si="1938"/>
        <v>0</v>
      </c>
      <c r="EZ838" s="36">
        <f t="shared" si="1939"/>
        <v>0</v>
      </c>
      <c r="FA838" s="36">
        <f t="shared" si="1940"/>
        <v>0</v>
      </c>
      <c r="FB838" s="36">
        <f t="shared" si="1941"/>
        <v>0</v>
      </c>
      <c r="FC838" s="36">
        <f t="shared" si="1969"/>
        <v>0</v>
      </c>
      <c r="FD838" s="36">
        <f t="shared" si="1942"/>
        <v>0</v>
      </c>
      <c r="FE838" s="36">
        <f t="shared" si="1943"/>
        <v>0</v>
      </c>
      <c r="FF838" s="36">
        <f t="shared" si="1970"/>
        <v>0</v>
      </c>
      <c r="FG838" s="36">
        <f t="shared" si="1944"/>
        <v>0</v>
      </c>
      <c r="FH838" s="36">
        <f t="shared" si="1945"/>
        <v>0</v>
      </c>
      <c r="FI838" s="36">
        <f t="shared" si="1946"/>
        <v>0</v>
      </c>
      <c r="FJ838" s="36">
        <f t="shared" ca="1" si="1947"/>
        <v>0</v>
      </c>
      <c r="FK838" s="36">
        <f t="shared" si="1948"/>
        <v>0</v>
      </c>
      <c r="FL838" s="36">
        <f t="shared" si="1949"/>
        <v>0</v>
      </c>
      <c r="FM838" s="36">
        <f t="shared" ca="1" si="1950"/>
        <v>0</v>
      </c>
      <c r="FN838" s="36">
        <f t="shared" ca="1" si="1972"/>
        <v>0</v>
      </c>
    </row>
    <row r="839" spans="2:170" x14ac:dyDescent="0.25">
      <c r="B839" s="2">
        <v>831</v>
      </c>
      <c r="C839" s="2">
        <f t="shared" si="1978"/>
        <v>70</v>
      </c>
      <c r="D839" s="2">
        <f t="shared" si="1975"/>
        <v>855</v>
      </c>
      <c r="E839" s="2">
        <f t="shared" si="1973"/>
        <v>72</v>
      </c>
      <c r="F839" s="189">
        <f t="shared" si="1977"/>
        <v>71010</v>
      </c>
      <c r="G839" s="2">
        <f t="shared" si="1976"/>
        <v>5</v>
      </c>
      <c r="H839" s="187">
        <f t="shared" si="1827"/>
        <v>103.83333333333334</v>
      </c>
      <c r="I839" s="186">
        <f t="shared" si="1974"/>
        <v>103</v>
      </c>
      <c r="J839" s="2">
        <f t="shared" si="1828"/>
        <v>0</v>
      </c>
      <c r="K839" s="2">
        <f t="shared" si="1829"/>
        <v>1</v>
      </c>
      <c r="L839">
        <f t="shared" si="1830"/>
        <v>2</v>
      </c>
      <c r="M839" s="190">
        <f t="shared" si="1951"/>
        <v>0.93</v>
      </c>
      <c r="N839">
        <f t="shared" si="1831"/>
        <v>1</v>
      </c>
      <c r="O839">
        <f t="shared" si="1832"/>
        <v>100</v>
      </c>
      <c r="P839" s="58">
        <f t="shared" si="1833"/>
        <v>4.1850000000000005</v>
      </c>
      <c r="Q839" s="106">
        <f t="shared" si="1834"/>
        <v>1</v>
      </c>
      <c r="R839" s="59">
        <f t="shared" si="1835"/>
        <v>1</v>
      </c>
      <c r="S839" s="32">
        <f t="shared" si="1952"/>
        <v>1</v>
      </c>
      <c r="T839">
        <f t="shared" si="1836"/>
        <v>1</v>
      </c>
      <c r="U839" s="32">
        <f t="shared" si="1953"/>
        <v>0.93</v>
      </c>
      <c r="V839">
        <f t="shared" si="1837"/>
        <v>1</v>
      </c>
      <c r="W839">
        <f t="shared" si="1838"/>
        <v>100</v>
      </c>
      <c r="X839" s="58">
        <f t="shared" si="1839"/>
        <v>1</v>
      </c>
      <c r="Y839" s="58">
        <f t="shared" si="1840"/>
        <v>1</v>
      </c>
      <c r="Z839" s="32">
        <f t="shared" si="1841"/>
        <v>1</v>
      </c>
      <c r="AA839" s="32">
        <f t="shared" si="1842"/>
        <v>1</v>
      </c>
      <c r="AB839" s="59">
        <f t="shared" si="1843"/>
        <v>4.9056245199999996E-3</v>
      </c>
      <c r="AC839" s="59">
        <f t="shared" si="1844"/>
        <v>4.9056245199999996E-3</v>
      </c>
      <c r="AD839">
        <f t="shared" si="1845"/>
        <v>1</v>
      </c>
      <c r="AE839" s="59">
        <f t="shared" si="1846"/>
        <v>4.9056245199999996E-3</v>
      </c>
      <c r="AF839" s="59">
        <f t="shared" si="1847"/>
        <v>4.1758461800000006E-3</v>
      </c>
      <c r="AG839" s="59">
        <f t="shared" si="1848"/>
        <v>4.1758461800000006E-3</v>
      </c>
      <c r="AH839">
        <f t="shared" si="1849"/>
        <v>1</v>
      </c>
      <c r="AI839" s="59">
        <f t="shared" si="1850"/>
        <v>4.1758461800000006E-3</v>
      </c>
      <c r="AJ839" s="59">
        <f t="shared" si="1851"/>
        <v>0</v>
      </c>
      <c r="AK839" s="59">
        <f t="shared" si="1852"/>
        <v>0</v>
      </c>
      <c r="AL839" s="59">
        <f t="shared" si="1853"/>
        <v>0</v>
      </c>
      <c r="AM839" s="12">
        <f t="shared" si="1954"/>
        <v>0</v>
      </c>
      <c r="AN839" s="12">
        <f t="shared" si="1955"/>
        <v>0</v>
      </c>
      <c r="AO839" s="66">
        <f t="shared" si="1854"/>
        <v>0</v>
      </c>
      <c r="AP839" s="66">
        <f t="shared" si="1855"/>
        <v>0</v>
      </c>
      <c r="AQ839" s="59">
        <f t="shared" si="1856"/>
        <v>0</v>
      </c>
      <c r="AR839" s="59">
        <f t="shared" si="1857"/>
        <v>0</v>
      </c>
      <c r="AS839" s="59">
        <f t="shared" si="1858"/>
        <v>0</v>
      </c>
      <c r="AT839" s="12">
        <f t="shared" si="1859"/>
        <v>0</v>
      </c>
      <c r="AU839" s="59">
        <f t="shared" si="1956"/>
        <v>0</v>
      </c>
      <c r="AV839" s="59">
        <f t="shared" si="1957"/>
        <v>0</v>
      </c>
      <c r="AW839" s="70">
        <f t="shared" si="1860"/>
        <v>0</v>
      </c>
      <c r="AX839" s="20">
        <f t="shared" si="1861"/>
        <v>200000</v>
      </c>
      <c r="AY839" s="20">
        <f t="shared" si="1862"/>
        <v>0</v>
      </c>
      <c r="AZ839" s="20">
        <f t="shared" si="1863"/>
        <v>0</v>
      </c>
      <c r="BA839" s="20">
        <f t="shared" si="1864"/>
        <v>200000</v>
      </c>
      <c r="BB839" s="36">
        <f t="shared" si="1865"/>
        <v>1</v>
      </c>
      <c r="BC839" s="36">
        <f t="shared" si="1866"/>
        <v>0</v>
      </c>
      <c r="BD839" s="80">
        <f t="shared" si="1867"/>
        <v>0</v>
      </c>
      <c r="BE839" s="36">
        <f t="shared" si="1868"/>
        <v>0</v>
      </c>
      <c r="BF839" s="36">
        <f t="shared" si="1869"/>
        <v>0</v>
      </c>
      <c r="BG839" s="36">
        <f t="shared" si="1870"/>
        <v>0</v>
      </c>
      <c r="BH839" s="36">
        <f t="shared" si="1871"/>
        <v>0</v>
      </c>
      <c r="BI839" s="36">
        <f t="shared" si="1872"/>
        <v>0</v>
      </c>
      <c r="BJ839" s="36">
        <f t="shared" si="1873"/>
        <v>0</v>
      </c>
      <c r="BK839" s="36">
        <f t="shared" si="1874"/>
        <v>0</v>
      </c>
      <c r="BL839" s="68">
        <f>IF(OR(AT839=0,E839&gt;ProjTerm),0,VLOOKUP(D839,'Life Events'!$AE$5:$AI$1206,5,FALSE))</f>
        <v>0</v>
      </c>
      <c r="BM839" s="93">
        <f t="shared" si="1875"/>
        <v>0</v>
      </c>
      <c r="BN839" s="93">
        <f t="shared" si="1876"/>
        <v>0</v>
      </c>
      <c r="BO839" s="36">
        <f t="shared" si="1877"/>
        <v>0</v>
      </c>
      <c r="BP839" s="36">
        <f t="shared" si="1878"/>
        <v>0</v>
      </c>
      <c r="BQ839" s="36">
        <f t="shared" si="1879"/>
        <v>0</v>
      </c>
      <c r="BR839" s="36">
        <f t="shared" si="1880"/>
        <v>154.78110000000001</v>
      </c>
      <c r="BS839" s="36">
        <f t="shared" si="1881"/>
        <v>0</v>
      </c>
      <c r="BT839" s="36">
        <f t="shared" si="1882"/>
        <v>0</v>
      </c>
      <c r="BU839" s="70" cm="1">
        <f t="array" ref="BU839">IF(AND(ActInt=1,$J839=0),INDEX(Tbl_FwdNom,$B839-IVP,MATCH(ValnDt,Tbl_FwdNom_Cols)),INDEX(Tbl_FwdNom,$B839,MATCH(StartDt,Tbl_FwdNom_Cols)))</f>
        <v>9.4248027360000002</v>
      </c>
      <c r="BV839" s="70" cm="1">
        <f t="array" ref="BV839">INDEX(Tbl_FwdReal,$B839,MATCH(StartDt,Tbl_FwdReal_Cols))</f>
        <v>3.2426297210000001</v>
      </c>
      <c r="BW839" s="70" cm="1">
        <f t="array" ref="BW839">IF(RunType&lt;&gt;"OPN",INDEX(Tbl_FwdReal,$B839,MATCH(ValnDt,Tbl_FwdReal_Cols)),IF(AND($J839=0,ActInt=1),INDEX(Tbl_FwdReal,$B839-IVP,MATCH(ValnDt,Tbl_FwdReal_Cols)),-999))*$K839</f>
        <v>3.2426297210000001</v>
      </c>
      <c r="BX839" s="70">
        <f t="shared" si="1883"/>
        <v>3.2426297210000003E-2</v>
      </c>
      <c r="BY839" s="70">
        <f t="shared" si="1958"/>
        <v>5.9880042107669285E-2</v>
      </c>
      <c r="BZ839" s="64">
        <f t="shared" si="1971"/>
        <v>4.8580735176841916E-3</v>
      </c>
      <c r="CA839" s="70" cm="1">
        <f t="array" ref="CA839">IF($J839=1,CA838*(1+INDEX(Tbl_CPI,$B839,MATCH(IF(RunType="OPN",StartDt,ValnDt),Tbl_CPI_Cols))),0)</f>
        <v>0</v>
      </c>
      <c r="CB839" s="70">
        <f t="shared" si="1959"/>
        <v>95.962775540884238</v>
      </c>
      <c r="CC839" s="70">
        <f t="shared" si="1960"/>
        <v>94.577161720695514</v>
      </c>
      <c r="CD839" s="36">
        <f t="shared" si="1884"/>
        <v>479.11213841675664</v>
      </c>
      <c r="CE839" s="36">
        <f t="shared" si="1885"/>
        <v>0</v>
      </c>
      <c r="CF839" s="36">
        <f t="shared" si="1886"/>
        <v>0</v>
      </c>
      <c r="CG839" s="36">
        <f t="shared" si="1887"/>
        <v>0</v>
      </c>
      <c r="CH839" s="36">
        <f t="shared" si="1888"/>
        <v>0</v>
      </c>
      <c r="CI839" s="36">
        <f t="shared" si="1889"/>
        <v>0</v>
      </c>
      <c r="CJ839" s="36">
        <f t="shared" si="1890"/>
        <v>0</v>
      </c>
      <c r="CK839" s="36">
        <f t="shared" si="1891"/>
        <v>0</v>
      </c>
      <c r="CL839" s="36">
        <f t="shared" si="1892"/>
        <v>0</v>
      </c>
      <c r="CM839" s="36">
        <f t="shared" si="1893"/>
        <v>0</v>
      </c>
      <c r="CN839" s="36">
        <f t="shared" si="1894"/>
        <v>0</v>
      </c>
      <c r="CO839" s="20">
        <f t="shared" si="1895"/>
        <v>120000</v>
      </c>
      <c r="CP839" s="20">
        <f t="shared" si="1896"/>
        <v>2</v>
      </c>
      <c r="CQ839" s="64" t="e">
        <f t="shared" si="1897"/>
        <v>#N/A</v>
      </c>
      <c r="CR839" s="64" t="e">
        <f t="shared" si="1898"/>
        <v>#N/A</v>
      </c>
      <c r="CS839" s="36" t="e">
        <f t="shared" si="1899"/>
        <v>#N/A</v>
      </c>
      <c r="CT839" s="36">
        <f t="shared" si="1900"/>
        <v>0</v>
      </c>
      <c r="CU839" s="36">
        <f t="shared" si="1901"/>
        <v>0</v>
      </c>
      <c r="CV839" s="36">
        <f t="shared" si="1961"/>
        <v>0</v>
      </c>
      <c r="CW839" s="36">
        <f t="shared" si="1902"/>
        <v>0</v>
      </c>
      <c r="CX839" s="36">
        <f t="shared" si="1903"/>
        <v>0</v>
      </c>
      <c r="CY839" s="36">
        <f t="shared" si="1904"/>
        <v>0</v>
      </c>
      <c r="CZ839" s="36">
        <f t="shared" si="1962"/>
        <v>0</v>
      </c>
      <c r="DA839" s="64">
        <f t="shared" si="1905"/>
        <v>7.5338539364777635E-3</v>
      </c>
      <c r="DB839" s="70">
        <f t="shared" si="1963"/>
        <v>0.99252248060247039</v>
      </c>
      <c r="DC839" s="70">
        <f>PRODUCT($DB$8:DB839)</f>
        <v>5.0731585583197716E-4</v>
      </c>
      <c r="DD839" s="36">
        <f t="shared" si="1906"/>
        <v>0</v>
      </c>
      <c r="DE839" s="36">
        <f t="shared" si="1907"/>
        <v>0</v>
      </c>
      <c r="DF839" s="36">
        <f t="shared" si="1908"/>
        <v>0</v>
      </c>
      <c r="DG839" s="36">
        <f t="shared" si="1909"/>
        <v>0</v>
      </c>
      <c r="DH839" s="36">
        <f t="shared" si="1910"/>
        <v>0</v>
      </c>
      <c r="DI839" s="36">
        <f t="shared" si="1911"/>
        <v>0</v>
      </c>
      <c r="DJ839" s="36">
        <f t="shared" si="1912"/>
        <v>0</v>
      </c>
      <c r="DK839" s="36">
        <f t="shared" si="1913"/>
        <v>0</v>
      </c>
      <c r="DL839" s="36">
        <f t="shared" si="1914"/>
        <v>0</v>
      </c>
      <c r="DM839" s="36">
        <f t="shared" si="1915"/>
        <v>0</v>
      </c>
      <c r="DN839" s="36">
        <f t="shared" ca="1" si="1964"/>
        <v>4.6137290849905055E-12</v>
      </c>
      <c r="DO839" s="64" cm="1">
        <f t="array" ref="DO839">IFERROR(INDEX(Tbl_FwdNom,$B839,MATCH(LIDt,Tbl_FwdNom_Cols,0)),0)</f>
        <v>7.8249410859999999</v>
      </c>
      <c r="DP839" s="64">
        <f t="shared" ca="1" si="1965"/>
        <v>7.7635131550000001</v>
      </c>
      <c r="DQ839" s="64">
        <f t="shared" ca="1" si="1916"/>
        <v>6.2501970771056126E-3</v>
      </c>
      <c r="DR839" s="70">
        <f t="shared" ca="1" si="1917"/>
        <v>0.9937886252392687</v>
      </c>
      <c r="DS839" s="70">
        <f ca="1">PRODUCT($DR$8:DR839)</f>
        <v>1.7537120999504075E-3</v>
      </c>
      <c r="DT839" s="36">
        <f t="shared" ca="1" si="1918"/>
        <v>0</v>
      </c>
      <c r="DU839" s="36">
        <f t="shared" ca="1" si="1919"/>
        <v>0</v>
      </c>
      <c r="DV839" s="36">
        <f t="shared" ca="1" si="1920"/>
        <v>0</v>
      </c>
      <c r="DW839" s="36">
        <f t="shared" ca="1" si="1921"/>
        <v>0</v>
      </c>
      <c r="DX839" s="36">
        <f t="shared" ca="1" si="1922"/>
        <v>0</v>
      </c>
      <c r="DY839" s="36">
        <f t="shared" ca="1" si="1923"/>
        <v>0</v>
      </c>
      <c r="DZ839" s="36">
        <f t="shared" ca="1" si="1924"/>
        <v>0</v>
      </c>
      <c r="EA839" s="36">
        <f t="shared" ca="1" si="1925"/>
        <v>0</v>
      </c>
      <c r="EB839" s="36">
        <f t="shared" ca="1" si="1926"/>
        <v>0</v>
      </c>
      <c r="EC839" s="36">
        <f t="shared" ca="1" si="1927"/>
        <v>0</v>
      </c>
      <c r="ED839" s="36">
        <f t="shared" ca="1" si="1928"/>
        <v>0</v>
      </c>
      <c r="EE839" s="36">
        <f t="shared" ca="1" si="1966"/>
        <v>0</v>
      </c>
      <c r="EF839" s="36">
        <f t="shared" ca="1" si="1929"/>
        <v>0</v>
      </c>
      <c r="EG839" s="64"/>
      <c r="EH839" s="64"/>
      <c r="EI839" s="64"/>
      <c r="EJ839" s="70"/>
      <c r="EK839" s="70"/>
      <c r="EL839" s="70"/>
      <c r="EM839" s="70"/>
      <c r="EN839" s="70"/>
      <c r="EO839" s="36">
        <f t="shared" si="1930"/>
        <v>0</v>
      </c>
      <c r="EP839" s="36">
        <f t="shared" si="1931"/>
        <v>0</v>
      </c>
      <c r="EQ839" s="36">
        <f t="shared" si="1932"/>
        <v>0</v>
      </c>
      <c r="ER839" s="36">
        <f t="shared" si="1933"/>
        <v>0</v>
      </c>
      <c r="ES839" s="36">
        <f t="shared" si="1934"/>
        <v>0</v>
      </c>
      <c r="ET839" s="36">
        <f t="shared" si="1935"/>
        <v>0</v>
      </c>
      <c r="EU839" s="36">
        <f t="shared" si="1967"/>
        <v>0</v>
      </c>
      <c r="EV839" s="36">
        <f t="shared" si="1936"/>
        <v>0</v>
      </c>
      <c r="EW839" s="36">
        <f t="shared" si="1937"/>
        <v>0</v>
      </c>
      <c r="EX839" s="36">
        <f t="shared" si="1968"/>
        <v>0</v>
      </c>
      <c r="EY839" s="36">
        <f t="shared" si="1938"/>
        <v>0</v>
      </c>
      <c r="EZ839" s="36">
        <f t="shared" si="1939"/>
        <v>0</v>
      </c>
      <c r="FA839" s="36">
        <f t="shared" si="1940"/>
        <v>0</v>
      </c>
      <c r="FB839" s="36">
        <f t="shared" si="1941"/>
        <v>0</v>
      </c>
      <c r="FC839" s="36">
        <f t="shared" si="1969"/>
        <v>0</v>
      </c>
      <c r="FD839" s="36">
        <f t="shared" si="1942"/>
        <v>0</v>
      </c>
      <c r="FE839" s="36">
        <f t="shared" si="1943"/>
        <v>0</v>
      </c>
      <c r="FF839" s="36">
        <f t="shared" si="1970"/>
        <v>0</v>
      </c>
      <c r="FG839" s="36">
        <f t="shared" si="1944"/>
        <v>0</v>
      </c>
      <c r="FH839" s="36">
        <f t="shared" si="1945"/>
        <v>0</v>
      </c>
      <c r="FI839" s="36">
        <f t="shared" si="1946"/>
        <v>0</v>
      </c>
      <c r="FJ839" s="36">
        <f t="shared" ca="1" si="1947"/>
        <v>0</v>
      </c>
      <c r="FK839" s="36">
        <f t="shared" si="1948"/>
        <v>0</v>
      </c>
      <c r="FL839" s="36">
        <f t="shared" si="1949"/>
        <v>0</v>
      </c>
      <c r="FM839" s="36">
        <f t="shared" ca="1" si="1950"/>
        <v>0</v>
      </c>
      <c r="FN839" s="36">
        <f t="shared" ca="1" si="1972"/>
        <v>0</v>
      </c>
    </row>
    <row r="840" spans="2:170" x14ac:dyDescent="0.25">
      <c r="B840" s="2">
        <v>832</v>
      </c>
      <c r="C840" s="2">
        <f t="shared" si="1978"/>
        <v>70</v>
      </c>
      <c r="D840" s="2">
        <f t="shared" si="1975"/>
        <v>856</v>
      </c>
      <c r="E840" s="2">
        <f t="shared" si="1973"/>
        <v>72</v>
      </c>
      <c r="F840" s="189">
        <f t="shared" si="1977"/>
        <v>71040</v>
      </c>
      <c r="G840" s="2">
        <f t="shared" si="1976"/>
        <v>6</v>
      </c>
      <c r="H840" s="187">
        <f t="shared" ref="H840:H903" si="1979">AgeAtEntry+D840/12</f>
        <v>103.91666666666666</v>
      </c>
      <c r="I840" s="186">
        <f t="shared" si="1974"/>
        <v>103</v>
      </c>
      <c r="J840" s="2">
        <f t="shared" ref="J840:J903" si="1980">IF(OR($B840&gt;IVP,IVP=0),0,1)</f>
        <v>0</v>
      </c>
      <c r="K840" s="2">
        <f t="shared" ref="K840:K903" si="1981">IF(AND(E840&lt;=ProjTerm,D840&gt;0),1,0)</f>
        <v>1</v>
      </c>
      <c r="L840">
        <f t="shared" ref="L840:L903" si="1982">IF($D840&lt;=VLOOKUP("Nat"&amp;Sex&amp;Smk,Tbl_MrtSelBands,2,FALSE),1,IF($D840&lt;=VLOOKUP("Nat"&amp;Sex&amp;Smk,Tbl_MrtSelBands,3,FALSE),2,3))</f>
        <v>2</v>
      </c>
      <c r="M840" s="190">
        <f t="shared" si="1951"/>
        <v>0.93</v>
      </c>
      <c r="N840">
        <f t="shared" ref="N840:N903" si="1983">VLOOKUP(G840,Tbl_MrtSeasonAdj,MATCH("DTH_NAT",Tbl_MrtSeasonAdj_Cols)+1,FALSE)</f>
        <v>1</v>
      </c>
      <c r="O840">
        <f t="shared" ref="O840:O903" si="1984">IF(F840&lt;=ProjStart,100,VLOOKUP(MIN(B840,Tbl_TmpScl_Rows),Tbl_TmpScl,2,FALSE))</f>
        <v>100</v>
      </c>
      <c r="P840" s="58">
        <f t="shared" ref="P840:P903" si="1985">IF(D840&lt;=DthNatWP,0,MIN(1,M840*N840*O840/100*DthAdjPC/100)*(1+UWLoadPC/100))</f>
        <v>4.1850000000000005</v>
      </c>
      <c r="Q840" s="106">
        <f t="shared" ref="Q840:Q903" si="1986">MIN(1,P840*(1+DthStressPC/100))*$K840</f>
        <v>1</v>
      </c>
      <c r="R840" s="59">
        <f t="shared" ref="R840:R903" si="1987">IF(AND(ActDthNat=1,$B840=ActDthNatMth),1,IF(OR(AND($B840&lt;=IVP,ExpDthNat=0),AND(ActDthNat=1,$B840&lt;IVP)),0,Q840))</f>
        <v>1</v>
      </c>
      <c r="S840" s="32">
        <f t="shared" si="1952"/>
        <v>1</v>
      </c>
      <c r="T840">
        <f t="shared" ref="T840:T903" si="1988">IF($D840&lt;=VLOOKUP("Acc"&amp;Sex&amp;Smk,Tbl_MrtSelBands,2,FALSE),1,IF($D840&lt;=VLOOKUP("Acc"&amp;Sex&amp;Smk,Tbl_MrtSelBands,3,FALSE),2,3))</f>
        <v>1</v>
      </c>
      <c r="U840" s="32">
        <f t="shared" si="1953"/>
        <v>0.93</v>
      </c>
      <c r="V840">
        <f t="shared" ref="V840:V903" si="1989">VLOOKUP(G840,Tbl_MrtSeasonAdj,MATCH("DTH_ACC",Tbl_MrtSeasonAdj_Cols)+1,FALSE)</f>
        <v>1</v>
      </c>
      <c r="W840">
        <f t="shared" ref="W840:W903" si="1990">IF(F840&lt;=ProjStart,100,VLOOKUP(MIN(B840,MAX(Tbl_TmpScl_Rows)),Tbl_TmpScl,2,FALSE))</f>
        <v>100</v>
      </c>
      <c r="X840" s="58">
        <f t="shared" ref="X840:X903" si="1991">MIN(1,U840*V840*W840/100*DthAdjPC/100*(1+UWLoadPC/100))</f>
        <v>1</v>
      </c>
      <c r="Y840" s="58">
        <f t="shared" ref="Y840:Y903" si="1992">IF(F840&gt;ProjStart,MIN(1,X840*(1+DthStressPC/100)),0)</f>
        <v>1</v>
      </c>
      <c r="Z840" s="32">
        <f t="shared" ref="Z840:Z903" si="1993">IF(AND(ActDthAcc=1,$B840=ActDthAccMth),1,IF(OR(AND($B840&lt;=IVP,ExpDthAcc=0),AND(ActDthAcc=1,$B840&lt;IVP)),0,Y840))</f>
        <v>1</v>
      </c>
      <c r="AA840" s="32">
        <f t="shared" ref="AA840:AA903" si="1994">IF(F840&lt;=ProjStart,0,IF(Z840=1,1,1-(1-MIN(1-Q840,Z840))^(1/12)))</f>
        <v>1</v>
      </c>
      <c r="AB840" s="59">
        <f t="shared" ref="AB840:AB903" si="1995">IF($K840=0,0,MIN(100-AF840,INDEX(Tbl_Lps,MATCH(MIN($D840,MAX(Tbl_Lps_Rows)),Tbl_Lps_Rows,0),MATCH(RFRsk,Tbl_Lps_Cols,0)))/100)</f>
        <v>4.9056245199999996E-3</v>
      </c>
      <c r="AC840" s="59">
        <f t="shared" ref="AC840:AC903" si="1996">IF(AND(ActLps=1,$B840=ActLpsMth),1,IF(OR(AND($B840&lt;=IVP,ExpLps=0),AND(ActLps=1,$B840&lt;IVP)),0,AB840))</f>
        <v>4.9056245199999996E-3</v>
      </c>
      <c r="AD840">
        <f t="shared" ref="AD840:AD903" si="1997">VLOOKUP(G840,Tbl_ExitSeasonAdj,MATCH("LPS",Tbl_ExitSeasonAdj_Cols)+1,FALSE)</f>
        <v>1</v>
      </c>
      <c r="AE840" s="59">
        <f t="shared" ref="AE840:AE903" si="1998">IF(F840&gt;ProjStart,IF(E840&lt;ProjTerm,MIN(100,AC840*(1+LpsStressPC/100)*AD840),0),0)</f>
        <v>4.9056245199999996E-3</v>
      </c>
      <c r="AF840" s="59">
        <f t="shared" ref="AF840:AF903" si="1999">IF($K840=0,0,INDEX(Tbl_Cnl,MATCH(MIN($D840,MAX(Tbl_Cnl_Rows)),Tbl_Cnl_Rows,0),MATCH(RFRsk,Tbl_Cnl_Cols,0))/100)</f>
        <v>4.1758461800000006E-3</v>
      </c>
      <c r="AG840" s="59">
        <f t="shared" ref="AG840:AG903" si="2000">IF(AND(ActCnl=1,$B840=ActCnlMth),1,IF(OR(AND($B840&lt;=IVP,ExpCnl=0),AND(ActCnl=1,$B840&lt;IVP)),0,AF840))</f>
        <v>4.1758461800000006E-3</v>
      </c>
      <c r="AH840">
        <f t="shared" ref="AH840:AH903" si="2001">VLOOKUP(G840,Tbl_ExitSeasonAdj,MATCH("CNL",Tbl_ExitSeasonAdj_Cols,0)+1,FALSE)</f>
        <v>1</v>
      </c>
      <c r="AI840" s="59">
        <f t="shared" ref="AI840:AI903" si="2002">IF($F840&gt;ProjStart,IF($E840&lt;ProjTerm,MIN(100,1-AL840-AE840,AG840*(1+LpsStressPC/100)*AH840),0),0)</f>
        <v>4.1758461800000006E-3</v>
      </c>
      <c r="AJ840" s="59">
        <f t="shared" ref="AJ840:AJ903" si="2003">IF($K840=0,0,INDEX(Tbl_NTU,MATCH(MIN($D840,MAX(Tbl_NTU_Rows)),Tbl_NTU_Rows,0),MATCH(RFRsk,Tbl_NTU_Cols,0))/100)</f>
        <v>0</v>
      </c>
      <c r="AK840" s="59">
        <f t="shared" ref="AK840:AK903" si="2004">IF(AND(ActNTU=1,$B840=ActNTUMth),1,IF(OR(AND($B840&lt;=IVP,ExpNTU=0),AND(ActNTU=1,$B840&lt;IVP)),0,AJ840))</f>
        <v>0</v>
      </c>
      <c r="AL840" s="59">
        <f t="shared" ref="AL840:AL903" si="2005">IF($F840&gt;ProjStart,IF($E840&lt;ProjTerm,MIN(100,AK840*(1+LpsStressPC/100)*AH840),0),0)</f>
        <v>0</v>
      </c>
      <c r="AM840" s="12">
        <f t="shared" si="1954"/>
        <v>0</v>
      </c>
      <c r="AN840" s="12">
        <f t="shared" si="1955"/>
        <v>0</v>
      </c>
      <c r="AO840" s="66">
        <f t="shared" ref="AO840:AO903" si="2006">AM840*S840</f>
        <v>0</v>
      </c>
      <c r="AP840" s="66">
        <f t="shared" ref="AP840:AP903" si="2007">AM840*AA840</f>
        <v>0</v>
      </c>
      <c r="AQ840" s="59">
        <f t="shared" ref="AQ840:AQ903" si="2008">AM840*AE840</f>
        <v>0</v>
      </c>
      <c r="AR840" s="59">
        <f t="shared" ref="AR840:AR903" si="2009">AM840*AI840</f>
        <v>0</v>
      </c>
      <c r="AS840" s="59">
        <f t="shared" ref="AS840:AS903" si="2010">AL840*AM840</f>
        <v>0</v>
      </c>
      <c r="AT840" s="12">
        <f t="shared" ref="AT840:AT903" si="2011">IF(AND($B840=IVP,ActIVPOn=1,ExtrCls="Y"),1,IF(AND($B840=IVP,ActIVPOff=1,ExtrCls="N"),0,IF($K841=0,0,IF(AND(OR(D840=0,F840=ProjStart),InitPols&lt;&gt;0),1,MAX(0,AM840-AO840-AP840-AQ840-AR840-AS840)))))</f>
        <v>0</v>
      </c>
      <c r="AU840" s="59">
        <f t="shared" si="1956"/>
        <v>0</v>
      </c>
      <c r="AV840" s="59">
        <f t="shared" si="1957"/>
        <v>0</v>
      </c>
      <c r="AW840" s="70">
        <f t="shared" ref="AW840:AW903" si="2012">IF(AND(ActWOPBrth=1,$B840&gt;ActWOPBrthMth,$B840&lt;=IVP,$B840&lt;=ActWOPBrthMth+WOPBrthPer),1,IF(OR($D840&lt;=WOPBrthWP,AND($B840&lt;=IVP,ExpWOPBrth=0),AND(ActWOPBrth=1,$B840&lt;IVP)),0,AM840*VLOOKUP($I840,Tbl_Births,2,FALSE)/12*$J840))</f>
        <v>0</v>
      </c>
      <c r="AX840" s="20">
        <f t="shared" ref="AX840:AX903" si="2013">IF(AND(B840&lt;IVP,ExpSA=0),0,IF(AND(OR(RunType="CLS",AND(ActSADecr=1,SAChng&lt;0),AND(ActSAIncr=1,SAChng&gt;0)),$B840&gt;=ActSAMth),SALSCLS,SALSOPN))</f>
        <v>200000</v>
      </c>
      <c r="AY840" s="20">
        <f t="shared" ref="AY840:AY903" si="2014">IF(AND(B840&lt;IVP,ExpSA=0),0,IF(AND(OR(RunType="CLS",AND(ActSADecr=1,SAChng&lt;0),AND(ActSAIncr=1,SAChng&gt;0)),$B840&gt;=ActSAMth),SATrCLS,SATrOPN))</f>
        <v>0</v>
      </c>
      <c r="AZ840" s="20">
        <f t="shared" ref="AZ840:AZ903" si="2015">IF(AND(B840&lt;IVP,ExpSA=0),0,IF(AND(OR(RunType="CLS",AND(ActSADecr=1,SAChng&lt;0),AND(ActSAIncr=1,SAChng&gt;0)),$B840&gt;=ActSAMth),SAInstCLS,SAInstOPN))*$K840</f>
        <v>0</v>
      </c>
      <c r="BA840" s="20">
        <f t="shared" ref="BA840:BA903" si="2016">IF(K840=0,0,AZ840+AY840+AX840)</f>
        <v>200000</v>
      </c>
      <c r="BB840" s="36">
        <f t="shared" ref="BB840:BB903" si="2017">IF(D840=1,ExGrat+1,1)*$K840</f>
        <v>1</v>
      </c>
      <c r="BC840" s="36">
        <f t="shared" ref="BC840:BC903" si="2018">ROUNDUP(AZ840/AnnPayM*$K840,2)</f>
        <v>0</v>
      </c>
      <c r="BD840" s="80">
        <f t="shared" ref="BD840:BD903" si="2019">IF(AND(DthRepdt="Y",ActDthNat=1,B840&lt;IVP),0,AO840*BB840*AX840*$K840)</f>
        <v>0</v>
      </c>
      <c r="BE840" s="36">
        <f t="shared" ref="BE840:BE903" si="2020">IF(AND(DthRepdt="Y",ActDthNat=1,B840&lt;IVP),0,BB840*AO840*AY840*$K840)</f>
        <v>0</v>
      </c>
      <c r="BF840" s="36">
        <f t="shared" ref="BF840:BF903" si="2021">IF(AND(DthRepdt="Y",ActDthNat=1,B840&lt;IVP),0,BC840*AnnPayM*BB840*AO840)</f>
        <v>0</v>
      </c>
      <c r="BG840" s="36">
        <f t="shared" ref="BG840:BG903" si="2022">BF840+BE840+BD840</f>
        <v>0</v>
      </c>
      <c r="BH840" s="36">
        <f t="shared" ref="BH840:BH903" si="2023">IF(AND(DthRepdt="Y",ActDthAcc=1,B840&lt;IVP),0,AP840*BB840*AX840*$K840)</f>
        <v>0</v>
      </c>
      <c r="BI840" s="36">
        <f t="shared" ref="BI840:BI903" si="2024">IF(AND(DthRepdt="Y",ActDthAcc=1,B840&lt;IVP),0,BB840*AP840*AY840*$K840)</f>
        <v>0</v>
      </c>
      <c r="BJ840" s="36">
        <f t="shared" ref="BJ840:BJ903" si="2025">IF(AND(DthRepdt="Y",ActDthAcc=1,B840&lt;IVP),0,BC840*AnnPayM*AP840*BB840)</f>
        <v>0</v>
      </c>
      <c r="BK840" s="36">
        <f t="shared" ref="BK840:BK903" si="2026">BJ840+BI840+BH840</f>
        <v>0</v>
      </c>
      <c r="BL840" s="68">
        <f>IF(OR(AT840=0,E840&gt;ProjTerm),0,VLOOKUP(D840,'Life Events'!$AE$5:$AI$1206,5,FALSE))</f>
        <v>0</v>
      </c>
      <c r="BM840" s="93">
        <f t="shared" ref="BM840:BM903" si="2027">IF(AND(ActWOPBrth=1,$B840&gt;ActWOPBrthMth,$B840&lt;=IVP,$B840&lt;=ActWOPBrthMth+WOPBrthPer),1,IF(OR(AND($B840&lt;=IVP,ExpWOPBrth=0),AND(ActWOPBrth=1,$B840&lt;IVP)),0,BL840))</f>
        <v>0</v>
      </c>
      <c r="BN840" s="93">
        <f t="shared" ref="BN840:BN903" si="2028">AT840*BM840</f>
        <v>0</v>
      </c>
      <c r="BO840" s="36">
        <f t="shared" ref="BO840:BO903" si="2029">BS840*BN840</f>
        <v>0</v>
      </c>
      <c r="BP840" s="36">
        <f t="shared" ref="BP840:BP903" si="2030">IF(AE840+AI840+AL840=0,0,(AP840+AO840)*AE840/(AE840+AI840+AL840)*BR840)</f>
        <v>0</v>
      </c>
      <c r="BQ840" s="36">
        <f t="shared" ref="BQ840:BQ903" si="2031">IFERROR(IF(OR(F840&lt;=ProjStart,D840&lt;=0),0,100-(AM841*AE841+AM842*AE842+AM843*AE843+AM844*AE844*Prm4PC/100-IF(D840=1,AM840*AI840,0))*100/AT840),0)</f>
        <v>0</v>
      </c>
      <c r="BR840" s="36">
        <f t="shared" ref="BR840:BR903" si="2032">IF(AND($B840&lt;IVP,ExpSA=0),0,IF(AND(OR(RunType="CLS",AND(ActSADecr=1,SAChng&lt;0),AND(ActSAIncr=1,SAChng&gt;0),AND(ActPrm=1,SAChng=0,$B840&gt;=IVP/2)),$B840&gt;=ActSAMth),PrmCls,PrmOpn))/12</f>
        <v>154.78110000000001</v>
      </c>
      <c r="BS840" s="36">
        <f t="shared" ref="BS840:BS903" si="2033">IF(F840&gt;=ProjStart,BR840,0)*BQ840/100</f>
        <v>0</v>
      </c>
      <c r="BT840" s="36">
        <f t="shared" ref="BT840:BT903" si="2034">IF(AND(ActPS=1,$B840&gt;=PSStartMth,$B840&lt;=PSEndMth,$B840&lt;IVP),0,BS840*AT840)</f>
        <v>0</v>
      </c>
      <c r="BU840" s="70" cm="1">
        <f t="array" ref="BU840">IF(AND(ActInt=1,$J840=0),INDEX(Tbl_FwdNom,$B840-IVP,MATCH(ValnDt,Tbl_FwdNom_Cols)),INDEX(Tbl_FwdNom,$B840,MATCH(StartDt,Tbl_FwdNom_Cols)))</f>
        <v>9.4188613649999997</v>
      </c>
      <c r="BV840" s="70" cm="1">
        <f t="array" ref="BV840">INDEX(Tbl_FwdReal,$B840,MATCH(StartDt,Tbl_FwdReal_Cols))</f>
        <v>3.23925419</v>
      </c>
      <c r="BW840" s="70" cm="1">
        <f t="array" ref="BW840">IF(RunType&lt;&gt;"OPN",INDEX(Tbl_FwdReal,$B840,MATCH(ValnDt,Tbl_FwdReal_Cols)),IF(AND($J840=0,ActInt=1),INDEX(Tbl_FwdReal,$B840-IVP,MATCH(ValnDt,Tbl_FwdReal_Cols)),-999))*$K840</f>
        <v>3.23925419</v>
      </c>
      <c r="BX840" s="70">
        <f t="shared" ref="BX840:BX903" si="2035">IF(OR(NBExpMth&gt;0,AND(RunType="OPN",ActInt=0)),BV840,BW840)/100</f>
        <v>3.2392541900000002E-2</v>
      </c>
      <c r="BY840" s="70">
        <f t="shared" si="1958"/>
        <v>5.9857146620094337E-2</v>
      </c>
      <c r="BZ840" s="64">
        <f t="shared" si="1971"/>
        <v>4.8562645910121827E-3</v>
      </c>
      <c r="CA840" s="70" cm="1">
        <f t="array" ref="CA840">IF($J840=1,CA839*(1+INDEX(Tbl_CPI,$B840,MATCH(IF(RunType="OPN",StartDt,ValnDt),Tbl_CPI_Cols))),0)</f>
        <v>0</v>
      </c>
      <c r="CB840" s="70">
        <f t="shared" si="1959"/>
        <v>96.428796169798687</v>
      </c>
      <c r="CC840" s="70">
        <f t="shared" si="1960"/>
        <v>94.577161720695514</v>
      </c>
      <c r="CD840" s="36">
        <f t="shared" ref="CD840:CD903" si="2036">IF($B840=0,0,REFixed/12*CC839+BS840*REMPrmPC/100)</f>
        <v>479.11213841675664</v>
      </c>
      <c r="CE840" s="36">
        <f t="shared" ref="CE840:CE903" si="2037">IF($B840=0,0,BS840*REAPrmPC/100)</f>
        <v>0</v>
      </c>
      <c r="CF840" s="36">
        <f t="shared" ref="CF840:CF903" si="2038">IF($B840=0,0,BS840*RECPrmPC/100)</f>
        <v>0</v>
      </c>
      <c r="CG840" s="36">
        <f t="shared" ref="CG840:CG903" si="2039">IF(F840&lt;=ProjStart,0,(CD840+CE840+CF840)*AM840)</f>
        <v>0</v>
      </c>
      <c r="CH840" s="36">
        <f t="shared" ref="CH840:CH903" si="2040">IF(F840&lt;=ProjStart,0,CD840*AM840)</f>
        <v>0</v>
      </c>
      <c r="CI840" s="36">
        <f t="shared" ref="CI840:CI903" si="2041">IFERROR((CEFixed*CC840+CEClmPC*BA840)*BB840,0)*(AP840+AO840)</f>
        <v>0</v>
      </c>
      <c r="CJ840" s="36">
        <f t="shared" ref="CJ840:CJ903" si="2042">(CI840+CF840)*(AP840+AO840)</f>
        <v>0</v>
      </c>
      <c r="CK840" s="36">
        <f t="shared" ref="CK840:CK903" si="2043">IF(D840=1,IEFixed*CC840+BS840*IEPrmPC/100,0)*AM840</f>
        <v>0</v>
      </c>
      <c r="CL840" s="36">
        <f t="shared" ref="CL840:CL903" si="2044">(CK840+CE840)*AM840</f>
        <v>0</v>
      </c>
      <c r="CM840" s="36">
        <f t="shared" ref="CM840:CM903" si="2045">CG840+CK840+CI840</f>
        <v>0</v>
      </c>
      <c r="CN840" s="36">
        <f t="shared" ref="CN840:CN903" si="2046">BG840-BT840+BO840+BK840-BP840</f>
        <v>0</v>
      </c>
      <c r="CO840" s="20">
        <f t="shared" ref="CO840:CO903" si="2047">IF(AND($B840&lt;IVP,ExpSA=0),0,IF(AND(OR(RunType="CLS",AND(ActSADecr=1,SAChng&lt;0),AND(ActSAIncr=1,SAChng&gt;0)),$B840&gt;=ActSAMth),RI1SACls+RI2SACls,RI1SAOpn+RI2SAOpn))</f>
        <v>120000</v>
      </c>
      <c r="CP840" s="20">
        <f t="shared" ref="CP840:CP903" si="2048">IF(D840&lt;=VLOOKUP(Sex&amp;Smk,Tbl_RISelBands,2,FALSE),1,2)</f>
        <v>2</v>
      </c>
      <c r="CQ840" s="64" t="e">
        <f t="shared" ref="CQ840:CQ903" si="2049">IF(B840=0,0,VLOOKUP(Sex&amp;Smk&amp;I840,Tbl_RIPrm,CP840+1,FALSE)*VLOOKUP(RFRsk,Tbl_RIRFRskScl,2,FALSE)/100)</f>
        <v>#N/A</v>
      </c>
      <c r="CR840" s="64" t="e">
        <f t="shared" ref="CR840:CR903" si="2050">IF(F840&gt;ProjStart,MIN(1,CQ840*(1+UWLoadPC/100)*RIAdjPC/100),0)</f>
        <v>#N/A</v>
      </c>
      <c r="CS840" s="36" t="e">
        <f t="shared" ref="CS840:CS903" si="2051">CO840*(1-(1-CR840)^(1/12))*AM840</f>
        <v>#N/A</v>
      </c>
      <c r="CT840" s="36">
        <f t="shared" ref="CT840:CT903" si="2052">IF(AND(DthRepdt="Y",$B840&lt;IVP,AND(ActDthNat=1,$B840=ActDthNatMth)),0,CO840*AO840)</f>
        <v>0</v>
      </c>
      <c r="CU840" s="36">
        <f t="shared" ref="CU840:CU903" si="2053">IF(AND(DthRepdt="Y",$B840&lt;IVP,AND(ActDthAcc=1,$B840=ActDthAccMth)),0,CO840*AP840)</f>
        <v>0</v>
      </c>
      <c r="CV840" s="36">
        <f t="shared" si="1961"/>
        <v>0</v>
      </c>
      <c r="CW840" s="36">
        <f t="shared" ref="CW840:CW903" si="2054">IF(E840&gt;RIBnd1,0,CV840)</f>
        <v>0</v>
      </c>
      <c r="CX840" s="36">
        <f t="shared" ref="CX840:CX903" si="2055">IF(OR(E840&gt;RIBnd1,E840&lt;=RIBnd),0,MAX((CS840*(1-RIProfExp/100)-CV840)*RIProfPC/100,0))</f>
        <v>0</v>
      </c>
      <c r="CY840" s="36">
        <f t="shared" ref="CY840:CY903" si="2056">IF(OR(AND(ActPS=1,$B840&gt;=PSStartMth,$B840&lt;=PSEndMth,$B840&lt;IVP),E840&gt;RIBnd1),0,IF(D840&lt;=DurIFProj,0,CS840-CX840))</f>
        <v>0</v>
      </c>
      <c r="CZ840" s="36">
        <f t="shared" si="1962"/>
        <v>0</v>
      </c>
      <c r="DA840" s="64">
        <f t="shared" ref="DA840:DA903" si="2057">(1+BU840/100)^(1/12)-1</f>
        <v>7.5292950360223987E-3</v>
      </c>
      <c r="DB840" s="70">
        <f t="shared" si="1963"/>
        <v>0.99252697159961667</v>
      </c>
      <c r="DC840" s="70">
        <f>PRODUCT($DB$8:DB840)</f>
        <v>5.0352467003338E-4</v>
      </c>
      <c r="DD840" s="36">
        <f t="shared" ref="DD840:DD903" si="2058">IF($D840&lt;0,0,(DD841+BT841)/(1+$DA841))</f>
        <v>0</v>
      </c>
      <c r="DE840" s="36">
        <f t="shared" ref="DE840:DE903" si="2059">IF($D840&lt;0,0,(DE841+BG841)/(1+$DA841))</f>
        <v>0</v>
      </c>
      <c r="DF840" s="36">
        <f t="shared" ref="DF840:DF903" si="2060">IF($D840&lt;0,0,(DF841+BK841)/(1+$DA841))</f>
        <v>0</v>
      </c>
      <c r="DG840" s="36">
        <f t="shared" ref="DG840:DG903" si="2061">IF($D840&lt;0,0,(DG841+BP841)/(1+$DA841))</f>
        <v>0</v>
      </c>
      <c r="DH840" s="36">
        <f t="shared" ref="DH840:DH903" si="2062">IF($D840&lt;0,0,(DH841+BO841)/(1+$DA841))</f>
        <v>0</v>
      </c>
      <c r="DI840" s="36">
        <f t="shared" ref="DI840:DI903" si="2063">IF($D840&lt;0,0,DI841/(1+$DA841)+CM841)</f>
        <v>0</v>
      </c>
      <c r="DJ840" s="36">
        <f t="shared" ref="DJ840:DJ903" si="2064">DE840+DF840+DH840+DI840-DD840-DG840</f>
        <v>0</v>
      </c>
      <c r="DK840" s="36">
        <f t="shared" ref="DK840:DK903" si="2065">IF($D840&lt;0,0,(DK841+$CW841)/(1+$DA841))</f>
        <v>0</v>
      </c>
      <c r="DL840" s="36">
        <f t="shared" ref="DL840:DL903" si="2066">IF($D840&lt;0,0,(DL841+$CY841)/(1+$DA841))</f>
        <v>0</v>
      </c>
      <c r="DM840" s="36">
        <f t="shared" ref="DM840:DM903" si="2067">DJ840+DL840-DK840</f>
        <v>0</v>
      </c>
      <c r="DN840" s="36">
        <f t="shared" ca="1" si="1964"/>
        <v>4.6137290849905055E-12</v>
      </c>
      <c r="DO840" s="64" cm="1">
        <f t="array" ref="DO840">IFERROR(INDEX(Tbl_FwdNom,$B840,MATCH(LIDt,Tbl_FwdNom_Cols,0)),0)</f>
        <v>7.8232342810000004</v>
      </c>
      <c r="DP840" s="64">
        <f t="shared" ca="1" si="1965"/>
        <v>7.7618073230000002</v>
      </c>
      <c r="DQ840" s="64">
        <f t="shared" ref="DQ840:DQ903" ca="1" si="2068">(1+DP840/100)^(1/12)-1</f>
        <v>6.2488697058789011E-3</v>
      </c>
      <c r="DR840" s="70">
        <f t="shared" ref="DR840:DR903" ca="1" si="2069">(1+DQ840)^(-1)</f>
        <v>0.99378993617383604</v>
      </c>
      <c r="DS840" s="70">
        <f ca="1">PRODUCT($DR$8:DR840)</f>
        <v>1.7428214358769995E-3</v>
      </c>
      <c r="DT840" s="36">
        <f t="shared" ref="DT840:DT903" ca="1" si="2070">IF($D840&lt;0,0,(DT841+BG841)/(1+$DQ841))</f>
        <v>0</v>
      </c>
      <c r="DU840" s="36">
        <f t="shared" ref="DU840:DU903" ca="1" si="2071">IF($D840&lt;0,0,(DU841+BK841)/(1+$DQ841))</f>
        <v>0</v>
      </c>
      <c r="DV840" s="36">
        <f t="shared" ref="DV840:DV903" ca="1" si="2072">IF($D840&lt;0,0,(DV841+BP841)/(1+$DQ841))</f>
        <v>0</v>
      </c>
      <c r="DW840" s="36">
        <f t="shared" ref="DW840:DW903" ca="1" si="2073">IF($D840&lt;0,0,(DW841+BO841)/(1+$DQ841))</f>
        <v>0</v>
      </c>
      <c r="DX840" s="36">
        <f t="shared" ref="DX840:DX903" ca="1" si="2074">IF($D840&lt;0,0,(DX841+BT841)/(1+$DQ841))</f>
        <v>0</v>
      </c>
      <c r="DY840" s="36">
        <f t="shared" ref="DY840:DY903" ca="1" si="2075">IF($D840&lt;0,0,DY841/(1+$DQ841)+CL841)</f>
        <v>0</v>
      </c>
      <c r="DZ840" s="36">
        <f t="shared" ref="DZ840:DZ903" ca="1" si="2076">IF($D840&lt;0,0,DZ841/(1+$DQ841)+CH841)</f>
        <v>0</v>
      </c>
      <c r="EA840" s="36">
        <f t="shared" ref="EA840:EA903" ca="1" si="2077">IF($D840&lt;0,0,EA841/(1+$DQ841)+CJ841)</f>
        <v>0</v>
      </c>
      <c r="EB840" s="36">
        <f t="shared" ref="EB840:EB903" ca="1" si="2078">DT840+DU840+DW840-DX840+DY840+DZ840+EA840-DV840</f>
        <v>0</v>
      </c>
      <c r="EC840" s="36">
        <f t="shared" ref="EC840:EC903" ca="1" si="2079">IF($D840&lt;0,0,(EC841+CW841)/(1+DQ841))</f>
        <v>0</v>
      </c>
      <c r="ED840" s="36">
        <f t="shared" ref="ED840:ED903" ca="1" si="2080">IF($D840&lt;0,0,(ED841+CY841)/(1+DQ841))</f>
        <v>0</v>
      </c>
      <c r="EE840" s="36">
        <f t="shared" ca="1" si="1966"/>
        <v>0</v>
      </c>
      <c r="EF840" s="36">
        <f t="shared" ref="EF840:EF903" ca="1" si="2081">EB840+EE840</f>
        <v>0</v>
      </c>
      <c r="EG840" s="64"/>
      <c r="EH840" s="64"/>
      <c r="EI840" s="64"/>
      <c r="EJ840" s="70"/>
      <c r="EK840" s="70"/>
      <c r="EL840" s="70"/>
      <c r="EM840" s="70"/>
      <c r="EN840" s="70"/>
      <c r="EO840" s="36">
        <f t="shared" ref="EO840:EO903" si="2082">(IF(B840=0,0,DM839)-CM840)*DA840</f>
        <v>0</v>
      </c>
      <c r="EP840" s="36">
        <f t="shared" ref="EP840:EP903" si="2083">(-CM840-CN840-CZ840+EO840)*J840</f>
        <v>0</v>
      </c>
      <c r="EQ840" s="36">
        <f t="shared" ref="EQ840:EQ903" si="2084">(DE840+DF840+DG840)*VLOOKUP("mort",Tbl_RA_Scl,2,FALSE)</f>
        <v>0</v>
      </c>
      <c r="ER840" s="36">
        <f t="shared" ref="ER840:ER903" si="2085">DD840*VLOOKUP("lpsup",Tbl_RA_Scl,2,FALSE)</f>
        <v>0</v>
      </c>
      <c r="ES840" s="36">
        <f t="shared" ref="ES840:ES903" si="2086">DD840*VLOOKUP("lpsdown",Tbl_RA_Scl,2,FALSE)</f>
        <v>0</v>
      </c>
      <c r="ET840" s="36">
        <f t="shared" ref="ET840:ET903" si="2087">MAX(0,-DJ840)*VLOOKUP("masslps",Tbl_RA_Scl,2,FALSE)</f>
        <v>0</v>
      </c>
      <c r="EU840" s="36">
        <f t="shared" si="1967"/>
        <v>0</v>
      </c>
      <c r="EV840" s="36">
        <f t="shared" ref="EV840:EV903" si="2088">DI840*VLOOKUP("exp",Tbl_RA_Scl,2,FALSE)</f>
        <v>0</v>
      </c>
      <c r="EW840" s="36">
        <f t="shared" ref="EW840:EW903" si="2089">(DE840+DF840+DG840)*VLOOKUP("mortcat",Tbl_RA_Scl,2,FALSE)</f>
        <v>0</v>
      </c>
      <c r="EX840" s="36">
        <f t="shared" si="1968"/>
        <v>0</v>
      </c>
      <c r="EY840" s="36">
        <f t="shared" ref="EY840:EY903" si="2090">DK840*VLOOKUP("mort",Tbl_RA_Scl_RI,2,FALSE)</f>
        <v>0</v>
      </c>
      <c r="EZ840" s="36">
        <f t="shared" ref="EZ840:EZ903" si="2091">DL840*VLOOKUP("lpsup",Tbl_RA_Scl_RI,2,FALSE)</f>
        <v>0</v>
      </c>
      <c r="FA840" s="36">
        <f t="shared" ref="FA840:FA903" si="2092">DL840*VLOOKUP("lpsdown",Tbl_RA_Scl_RI,2,FALSE)</f>
        <v>0</v>
      </c>
      <c r="FB840" s="36">
        <f t="shared" ref="FB840:FB903" si="2093">MAX(0,DL840-DK840)*VLOOKUP("masslps",Tbl_RA_Scl_RI,2,FALSE)</f>
        <v>0</v>
      </c>
      <c r="FC840" s="36">
        <f t="shared" si="1969"/>
        <v>0</v>
      </c>
      <c r="FD840" s="36">
        <f t="shared" ref="FD840:FD903" si="2094">DL840*VLOOKUP("exp",Tbl_RA_Scl_RI,2,FALSE)</f>
        <v>0</v>
      </c>
      <c r="FE840" s="36">
        <f t="shared" ref="FE840:FE903" si="2095">DK840*VLOOKUP("mortcat",Tbl_RA_Scl_RI,2,FALSE)</f>
        <v>0</v>
      </c>
      <c r="FF840" s="36">
        <f t="shared" si="1970"/>
        <v>0</v>
      </c>
      <c r="FG840" s="36">
        <f t="shared" ref="FG840:FG903" si="2096">EX840-FF840</f>
        <v>0</v>
      </c>
      <c r="FH840" s="36">
        <f t="shared" ref="FH840:FH903" si="2097">EX840*DA840</f>
        <v>0</v>
      </c>
      <c r="FI840" s="36">
        <f t="shared" ref="FI840:FI903" si="2098">IF($D840&lt;0,0,EX841-EX840-FH840)</f>
        <v>0</v>
      </c>
      <c r="FJ840" s="36">
        <f t="shared" ref="FJ840:FJ903" ca="1" si="2099">(FJ841-FI841)/(1+$DQ841)*$K841</f>
        <v>0</v>
      </c>
      <c r="FK840" s="36">
        <f t="shared" ref="FK840:FK903" si="2100">FF840*DA840</f>
        <v>0</v>
      </c>
      <c r="FL840" s="36">
        <f t="shared" ref="FL840:FL903" si="2101">IF($D840&lt;0,0,FF841-FF840-FK840)</f>
        <v>0</v>
      </c>
      <c r="FM840" s="36">
        <f t="shared" ref="FM840:FM903" ca="1" si="2102">(FM841-FL841)/(1+$DQ841)*$K841</f>
        <v>0</v>
      </c>
      <c r="FN840" s="36">
        <f t="shared" ca="1" si="1972"/>
        <v>0</v>
      </c>
    </row>
    <row r="841" spans="2:170" x14ac:dyDescent="0.25">
      <c r="B841" s="2">
        <v>833</v>
      </c>
      <c r="C841" s="2">
        <f t="shared" si="1978"/>
        <v>70</v>
      </c>
      <c r="D841" s="2">
        <f t="shared" si="1975"/>
        <v>857</v>
      </c>
      <c r="E841" s="2">
        <f t="shared" si="1973"/>
        <v>72</v>
      </c>
      <c r="F841" s="189">
        <f t="shared" si="1977"/>
        <v>71071</v>
      </c>
      <c r="G841" s="2">
        <f t="shared" si="1976"/>
        <v>7</v>
      </c>
      <c r="H841" s="187">
        <f t="shared" si="1979"/>
        <v>104</v>
      </c>
      <c r="I841" s="186">
        <f t="shared" si="1974"/>
        <v>104</v>
      </c>
      <c r="J841" s="2">
        <f t="shared" si="1980"/>
        <v>0</v>
      </c>
      <c r="K841" s="2">
        <f t="shared" si="1981"/>
        <v>1</v>
      </c>
      <c r="L841">
        <f t="shared" si="1982"/>
        <v>2</v>
      </c>
      <c r="M841" s="190">
        <f t="shared" ref="M841:M904" si="2103">MIN(1,VLOOKUP(RFRsk,Tbl_MrtRFRskScl,2,FALSE)/100*IFERROR(VLOOKUP("Nat"&amp;Sex&amp;Smk&amp;I841,Tbl_Mort,L841+1,FALSE),1))*$K841</f>
        <v>0.93</v>
      </c>
      <c r="N841">
        <f t="shared" si="1983"/>
        <v>1</v>
      </c>
      <c r="O841">
        <f t="shared" si="1984"/>
        <v>100</v>
      </c>
      <c r="P841" s="58">
        <f t="shared" si="1985"/>
        <v>4.1850000000000005</v>
      </c>
      <c r="Q841" s="106">
        <f t="shared" si="1986"/>
        <v>1</v>
      </c>
      <c r="R841" s="59">
        <f t="shared" si="1987"/>
        <v>1</v>
      </c>
      <c r="S841" s="32">
        <f t="shared" ref="S841:S904" si="2104">IF(R841=1,1,(1-(1-R841)^(1/12))*$K841)</f>
        <v>1</v>
      </c>
      <c r="T841">
        <f t="shared" si="1988"/>
        <v>1</v>
      </c>
      <c r="U841" s="32">
        <f t="shared" ref="U841:U904" si="2105">IF($K841=0,0,MIN(1,VLOOKUP(RFRsk,Tbl_MrtRFRskScl,2,FALSE)/100*IFERROR(VLOOKUP("Acc"&amp;Sex&amp;Smk&amp;I841,Tbl_Mort,T841+1,FALSE),1)))</f>
        <v>0.93</v>
      </c>
      <c r="V841">
        <f t="shared" si="1989"/>
        <v>1</v>
      </c>
      <c r="W841">
        <f t="shared" si="1990"/>
        <v>100</v>
      </c>
      <c r="X841" s="58">
        <f t="shared" si="1991"/>
        <v>1</v>
      </c>
      <c r="Y841" s="58">
        <f t="shared" si="1992"/>
        <v>1</v>
      </c>
      <c r="Z841" s="32">
        <f t="shared" si="1993"/>
        <v>1</v>
      </c>
      <c r="AA841" s="32">
        <f t="shared" si="1994"/>
        <v>1</v>
      </c>
      <c r="AB841" s="59">
        <f t="shared" si="1995"/>
        <v>4.9056245199999996E-3</v>
      </c>
      <c r="AC841" s="59">
        <f t="shared" si="1996"/>
        <v>4.9056245199999996E-3</v>
      </c>
      <c r="AD841">
        <f t="shared" si="1997"/>
        <v>1</v>
      </c>
      <c r="AE841" s="59">
        <f t="shared" si="1998"/>
        <v>4.9056245199999996E-3</v>
      </c>
      <c r="AF841" s="59">
        <f t="shared" si="1999"/>
        <v>4.1758461800000006E-3</v>
      </c>
      <c r="AG841" s="59">
        <f t="shared" si="2000"/>
        <v>4.1758461800000006E-3</v>
      </c>
      <c r="AH841">
        <f t="shared" si="2001"/>
        <v>1</v>
      </c>
      <c r="AI841" s="59">
        <f t="shared" si="2002"/>
        <v>4.1758461800000006E-3</v>
      </c>
      <c r="AJ841" s="59">
        <f t="shared" si="2003"/>
        <v>0</v>
      </c>
      <c r="AK841" s="59">
        <f t="shared" si="2004"/>
        <v>0</v>
      </c>
      <c r="AL841" s="59">
        <f t="shared" si="2005"/>
        <v>0</v>
      </c>
      <c r="AM841" s="12">
        <f t="shared" ref="AM841:AM904" si="2106">AT840</f>
        <v>0</v>
      </c>
      <c r="AN841" s="12">
        <f t="shared" ref="AN841:AN904" si="2107">IF(AND($B841=IVP,OR(AND(ActIVPOff=1,ExtrCls="N"),AND(ActIVPOn=1,ExtrCls="Y"))),0,AT841+AS841+AR841+AQ841+AP841+AO841-AM841)</f>
        <v>0</v>
      </c>
      <c r="AO841" s="66">
        <f t="shared" si="2006"/>
        <v>0</v>
      </c>
      <c r="AP841" s="66">
        <f t="shared" si="2007"/>
        <v>0</v>
      </c>
      <c r="AQ841" s="59">
        <f t="shared" si="2008"/>
        <v>0</v>
      </c>
      <c r="AR841" s="59">
        <f t="shared" si="2009"/>
        <v>0</v>
      </c>
      <c r="AS841" s="59">
        <f t="shared" si="2010"/>
        <v>0</v>
      </c>
      <c r="AT841" s="12">
        <f t="shared" si="2011"/>
        <v>0</v>
      </c>
      <c r="AU841" s="59">
        <f t="shared" ref="AU841:AU904" si="2108">MAX(0,AT841-AM841-AN841+AO841+AP841+AQ841+AR841+AS841)</f>
        <v>0</v>
      </c>
      <c r="AV841" s="59">
        <f t="shared" ref="AV841:AV904" si="2109">MIN(0,AT841-AM841-AN841+AO841+AP841+AQ841+AR841+AS841)</f>
        <v>0</v>
      </c>
      <c r="AW841" s="70">
        <f t="shared" si="2012"/>
        <v>0</v>
      </c>
      <c r="AX841" s="20">
        <f t="shared" si="2013"/>
        <v>200000</v>
      </c>
      <c r="AY841" s="20">
        <f t="shared" si="2014"/>
        <v>0</v>
      </c>
      <c r="AZ841" s="20">
        <f t="shared" si="2015"/>
        <v>0</v>
      </c>
      <c r="BA841" s="20">
        <f t="shared" si="2016"/>
        <v>200000</v>
      </c>
      <c r="BB841" s="36">
        <f t="shared" si="2017"/>
        <v>1</v>
      </c>
      <c r="BC841" s="36">
        <f t="shared" si="2018"/>
        <v>0</v>
      </c>
      <c r="BD841" s="80">
        <f t="shared" si="2019"/>
        <v>0</v>
      </c>
      <c r="BE841" s="36">
        <f t="shared" si="2020"/>
        <v>0</v>
      </c>
      <c r="BF841" s="36">
        <f t="shared" si="2021"/>
        <v>0</v>
      </c>
      <c r="BG841" s="36">
        <f t="shared" si="2022"/>
        <v>0</v>
      </c>
      <c r="BH841" s="36">
        <f t="shared" si="2023"/>
        <v>0</v>
      </c>
      <c r="BI841" s="36">
        <f t="shared" si="2024"/>
        <v>0</v>
      </c>
      <c r="BJ841" s="36">
        <f t="shared" si="2025"/>
        <v>0</v>
      </c>
      <c r="BK841" s="36">
        <f t="shared" si="2026"/>
        <v>0</v>
      </c>
      <c r="BL841" s="68">
        <f>IF(OR(AT841=0,E841&gt;ProjTerm),0,VLOOKUP(D841,'Life Events'!$AE$5:$AI$1206,5,FALSE))</f>
        <v>0</v>
      </c>
      <c r="BM841" s="93">
        <f t="shared" si="2027"/>
        <v>0</v>
      </c>
      <c r="BN841" s="93">
        <f t="shared" si="2028"/>
        <v>0</v>
      </c>
      <c r="BO841" s="36">
        <f t="shared" si="2029"/>
        <v>0</v>
      </c>
      <c r="BP841" s="36">
        <f t="shared" si="2030"/>
        <v>0</v>
      </c>
      <c r="BQ841" s="36">
        <f t="shared" si="2031"/>
        <v>0</v>
      </c>
      <c r="BR841" s="36">
        <f t="shared" si="2032"/>
        <v>154.78110000000001</v>
      </c>
      <c r="BS841" s="36">
        <f t="shared" si="2033"/>
        <v>0</v>
      </c>
      <c r="BT841" s="36">
        <f t="shared" si="2034"/>
        <v>0</v>
      </c>
      <c r="BU841" s="70" cm="1">
        <f t="array" ref="BU841">IF(AND(ActInt=1,$J841=0),INDEX(Tbl_FwdNom,$B841-IVP,MATCH(ValnDt,Tbl_FwdNom_Cols)),INDEX(Tbl_FwdNom,$B841,MATCH(StartDt,Tbl_FwdNom_Cols)))</f>
        <v>9.4129203169999993</v>
      </c>
      <c r="BV841" s="70" cm="1">
        <f t="array" ref="BV841">INDEX(Tbl_FwdReal,$B841,MATCH(StartDt,Tbl_FwdReal_Cols))</f>
        <v>3.2358787690000002</v>
      </c>
      <c r="BW841" s="70" cm="1">
        <f t="array" ref="BW841">IF(RunType&lt;&gt;"OPN",INDEX(Tbl_FwdReal,$B841,MATCH(ValnDt,Tbl_FwdReal_Cols)),IF(AND($J841=0,ActInt=1),INDEX(Tbl_FwdReal,$B841-IVP,MATCH(ValnDt,Tbl_FwdReal_Cols)),-999))*$K841</f>
        <v>3.2358787690000002</v>
      </c>
      <c r="BX841" s="70">
        <f t="shared" si="2035"/>
        <v>3.2358787690000002E-2</v>
      </c>
      <c r="BY841" s="70">
        <f t="shared" ref="BY841:BY904" si="2110">((1+BU841/100)/(1+BX841)-1)</f>
        <v>5.9834251634760749E-2</v>
      </c>
      <c r="BZ841" s="64">
        <f t="shared" si="1971"/>
        <v>4.8544556682013074E-3</v>
      </c>
      <c r="CA841" s="70" cm="1">
        <f t="array" ref="CA841">IF($J841=1,CA840*(1+INDEX(Tbl_CPI,$B841,MATCH(IF(RunType="OPN",StartDt,ValnDt),Tbl_CPI_Cols))),0)</f>
        <v>0</v>
      </c>
      <c r="CB841" s="70">
        <f t="shared" ref="CB841:CB904" si="2111">IF(AND(ActInfl=1,$J841=1),IF(AND(RunType="OPN",IVP=12),CA841/CA$20,CA841),CB840*(1+BZ841))</f>
        <v>96.896905485942995</v>
      </c>
      <c r="CC841" s="70">
        <f t="shared" ref="CC841:CC904" si="2112">IF($F841&lt;ProjStart,1,IF($G841&lt;&gt;2,CC840,CB841))</f>
        <v>94.577161720695514</v>
      </c>
      <c r="CD841" s="36">
        <f t="shared" si="2036"/>
        <v>479.11213841675664</v>
      </c>
      <c r="CE841" s="36">
        <f t="shared" si="2037"/>
        <v>0</v>
      </c>
      <c r="CF841" s="36">
        <f t="shared" si="2038"/>
        <v>0</v>
      </c>
      <c r="CG841" s="36">
        <f t="shared" si="2039"/>
        <v>0</v>
      </c>
      <c r="CH841" s="36">
        <f t="shared" si="2040"/>
        <v>0</v>
      </c>
      <c r="CI841" s="36">
        <f t="shared" si="2041"/>
        <v>0</v>
      </c>
      <c r="CJ841" s="36">
        <f t="shared" si="2042"/>
        <v>0</v>
      </c>
      <c r="CK841" s="36">
        <f t="shared" si="2043"/>
        <v>0</v>
      </c>
      <c r="CL841" s="36">
        <f t="shared" si="2044"/>
        <v>0</v>
      </c>
      <c r="CM841" s="36">
        <f t="shared" si="2045"/>
        <v>0</v>
      </c>
      <c r="CN841" s="36">
        <f t="shared" si="2046"/>
        <v>0</v>
      </c>
      <c r="CO841" s="20">
        <f t="shared" si="2047"/>
        <v>120000</v>
      </c>
      <c r="CP841" s="20">
        <f t="shared" si="2048"/>
        <v>2</v>
      </c>
      <c r="CQ841" s="64" t="e">
        <f t="shared" si="2049"/>
        <v>#N/A</v>
      </c>
      <c r="CR841" s="64" t="e">
        <f t="shared" si="2050"/>
        <v>#N/A</v>
      </c>
      <c r="CS841" s="36" t="e">
        <f t="shared" si="2051"/>
        <v>#N/A</v>
      </c>
      <c r="CT841" s="36">
        <f t="shared" si="2052"/>
        <v>0</v>
      </c>
      <c r="CU841" s="36">
        <f t="shared" si="2053"/>
        <v>0</v>
      </c>
      <c r="CV841" s="36">
        <f t="shared" ref="CV841:CV904" si="2113">CU841+CT841</f>
        <v>0</v>
      </c>
      <c r="CW841" s="36">
        <f t="shared" si="2054"/>
        <v>0</v>
      </c>
      <c r="CX841" s="36">
        <f t="shared" si="2055"/>
        <v>0</v>
      </c>
      <c r="CY841" s="36">
        <f t="shared" si="2056"/>
        <v>0</v>
      </c>
      <c r="CZ841" s="36">
        <f t="shared" ref="CZ841:CZ904" si="2114">CY841-CW841</f>
        <v>0</v>
      </c>
      <c r="DA841" s="64">
        <f t="shared" si="2057"/>
        <v>7.5247361565058402E-3</v>
      </c>
      <c r="DB841" s="70">
        <f t="shared" ref="DB841:DB904" si="2115">(1+DA841)^(-1)</f>
        <v>0.99253146261677794</v>
      </c>
      <c r="DC841" s="70">
        <f>PRODUCT($DB$8:DB841)</f>
        <v>4.9976407721186113E-4</v>
      </c>
      <c r="DD841" s="36">
        <f t="shared" si="2058"/>
        <v>0</v>
      </c>
      <c r="DE841" s="36">
        <f t="shared" si="2059"/>
        <v>0</v>
      </c>
      <c r="DF841" s="36">
        <f t="shared" si="2060"/>
        <v>0</v>
      </c>
      <c r="DG841" s="36">
        <f t="shared" si="2061"/>
        <v>0</v>
      </c>
      <c r="DH841" s="36">
        <f t="shared" si="2062"/>
        <v>0</v>
      </c>
      <c r="DI841" s="36">
        <f t="shared" si="2063"/>
        <v>0</v>
      </c>
      <c r="DJ841" s="36">
        <f t="shared" si="2064"/>
        <v>0</v>
      </c>
      <c r="DK841" s="36">
        <f t="shared" si="2065"/>
        <v>0</v>
      </c>
      <c r="DL841" s="36">
        <f t="shared" si="2066"/>
        <v>0</v>
      </c>
      <c r="DM841" s="36">
        <f t="shared" si="2067"/>
        <v>0</v>
      </c>
      <c r="DN841" s="36">
        <f t="shared" ref="DN841:DN904" ca="1" si="2116">IF($D841=0,DM841,DN840+EO841-CZ841-CN841-CM841)</f>
        <v>4.6137290849905055E-12</v>
      </c>
      <c r="DO841" s="64" cm="1">
        <f t="array" ref="DO841">IFERROR(INDEX(Tbl_FwdNom,$B841,MATCH(LIDt,Tbl_FwdNom_Cols,0)),0)</f>
        <v>7.8215275039999996</v>
      </c>
      <c r="DP841" s="64">
        <f t="shared" ref="DP841:DP904" ca="1" si="2117">IF(OR($E841&gt;ProjTerm+1,$B841+LIOffset&lt;0),0,OFFSET($DO841,LIOffset,0))</f>
        <v>7.7601015179999999</v>
      </c>
      <c r="DQ841" s="64">
        <f t="shared" ca="1" si="2068"/>
        <v>6.2475423364014571E-3</v>
      </c>
      <c r="DR841" s="70">
        <f t="shared" ca="1" si="2069"/>
        <v>0.99379124711013422</v>
      </c>
      <c r="DS841" s="70">
        <f ca="1">PRODUCT($DR$8:DR841)</f>
        <v>1.7320006882504781E-3</v>
      </c>
      <c r="DT841" s="36">
        <f t="shared" ca="1" si="2070"/>
        <v>0</v>
      </c>
      <c r="DU841" s="36">
        <f t="shared" ca="1" si="2071"/>
        <v>0</v>
      </c>
      <c r="DV841" s="36">
        <f t="shared" ca="1" si="2072"/>
        <v>0</v>
      </c>
      <c r="DW841" s="36">
        <f t="shared" ca="1" si="2073"/>
        <v>0</v>
      </c>
      <c r="DX841" s="36">
        <f t="shared" ca="1" si="2074"/>
        <v>0</v>
      </c>
      <c r="DY841" s="36">
        <f t="shared" ca="1" si="2075"/>
        <v>0</v>
      </c>
      <c r="DZ841" s="36">
        <f t="shared" ca="1" si="2076"/>
        <v>0</v>
      </c>
      <c r="EA841" s="36">
        <f t="shared" ca="1" si="2077"/>
        <v>0</v>
      </c>
      <c r="EB841" s="36">
        <f t="shared" ca="1" si="2078"/>
        <v>0</v>
      </c>
      <c r="EC841" s="36">
        <f t="shared" ca="1" si="2079"/>
        <v>0</v>
      </c>
      <c r="ED841" s="36">
        <f t="shared" ca="1" si="2080"/>
        <v>0</v>
      </c>
      <c r="EE841" s="36">
        <f t="shared" ref="EE841:EE904" ca="1" si="2118">ED841-EC841</f>
        <v>0</v>
      </c>
      <c r="EF841" s="36">
        <f t="shared" ca="1" si="2081"/>
        <v>0</v>
      </c>
      <c r="EG841" s="64"/>
      <c r="EH841" s="64"/>
      <c r="EI841" s="64"/>
      <c r="EJ841" s="70"/>
      <c r="EK841" s="70"/>
      <c r="EL841" s="70"/>
      <c r="EM841" s="70"/>
      <c r="EN841" s="70"/>
      <c r="EO841" s="36">
        <f t="shared" si="2082"/>
        <v>0</v>
      </c>
      <c r="EP841" s="36">
        <f t="shared" si="2083"/>
        <v>0</v>
      </c>
      <c r="EQ841" s="36">
        <f t="shared" si="2084"/>
        <v>0</v>
      </c>
      <c r="ER841" s="36">
        <f t="shared" si="2085"/>
        <v>0</v>
      </c>
      <c r="ES841" s="36">
        <f t="shared" si="2086"/>
        <v>0</v>
      </c>
      <c r="ET841" s="36">
        <f t="shared" si="2087"/>
        <v>0</v>
      </c>
      <c r="EU841" s="36">
        <f t="shared" ref="EU841:EU904" si="2119">ET841+MAX(ER841,ES841)</f>
        <v>0</v>
      </c>
      <c r="EV841" s="36">
        <f t="shared" si="2088"/>
        <v>0</v>
      </c>
      <c r="EW841" s="36">
        <f t="shared" si="2089"/>
        <v>0</v>
      </c>
      <c r="EX841" s="36">
        <f t="shared" ref="EX841:EX904" si="2120">EQ841+EU841+EV841+EW841</f>
        <v>0</v>
      </c>
      <c r="EY841" s="36">
        <f t="shared" si="2090"/>
        <v>0</v>
      </c>
      <c r="EZ841" s="36">
        <f t="shared" si="2091"/>
        <v>0</v>
      </c>
      <c r="FA841" s="36">
        <f t="shared" si="2092"/>
        <v>0</v>
      </c>
      <c r="FB841" s="36">
        <f t="shared" si="2093"/>
        <v>0</v>
      </c>
      <c r="FC841" s="36">
        <f t="shared" ref="FC841:FC904" si="2121">FB841+MAX(EZ841,FA841)</f>
        <v>0</v>
      </c>
      <c r="FD841" s="36">
        <f t="shared" si="2094"/>
        <v>0</v>
      </c>
      <c r="FE841" s="36">
        <f t="shared" si="2095"/>
        <v>0</v>
      </c>
      <c r="FF841" s="36">
        <f t="shared" ref="FF841:FF904" si="2122">EY841+FC841+FD841+FE841</f>
        <v>0</v>
      </c>
      <c r="FG841" s="36">
        <f t="shared" si="2096"/>
        <v>0</v>
      </c>
      <c r="FH841" s="36">
        <f t="shared" si="2097"/>
        <v>0</v>
      </c>
      <c r="FI841" s="36">
        <f t="shared" si="2098"/>
        <v>0</v>
      </c>
      <c r="FJ841" s="36">
        <f t="shared" ca="1" si="2099"/>
        <v>0</v>
      </c>
      <c r="FK841" s="36">
        <f t="shared" si="2100"/>
        <v>0</v>
      </c>
      <c r="FL841" s="36">
        <f t="shared" si="2101"/>
        <v>0</v>
      </c>
      <c r="FM841" s="36">
        <f t="shared" ca="1" si="2102"/>
        <v>0</v>
      </c>
      <c r="FN841" s="36">
        <f t="shared" ca="1" si="1972"/>
        <v>0</v>
      </c>
    </row>
    <row r="842" spans="2:170" x14ac:dyDescent="0.25">
      <c r="B842" s="2">
        <v>834</v>
      </c>
      <c r="C842" s="2">
        <f t="shared" si="1978"/>
        <v>70</v>
      </c>
      <c r="D842" s="2">
        <f t="shared" si="1975"/>
        <v>858</v>
      </c>
      <c r="E842" s="2">
        <f t="shared" si="1973"/>
        <v>72</v>
      </c>
      <c r="F842" s="189">
        <f t="shared" si="1977"/>
        <v>71102</v>
      </c>
      <c r="G842" s="2">
        <f t="shared" si="1976"/>
        <v>8</v>
      </c>
      <c r="H842" s="187">
        <f t="shared" si="1979"/>
        <v>104.08333333333334</v>
      </c>
      <c r="I842" s="186">
        <f t="shared" si="1974"/>
        <v>104</v>
      </c>
      <c r="J842" s="2">
        <f t="shared" si="1980"/>
        <v>0</v>
      </c>
      <c r="K842" s="2">
        <f t="shared" si="1981"/>
        <v>1</v>
      </c>
      <c r="L842">
        <f t="shared" si="1982"/>
        <v>2</v>
      </c>
      <c r="M842" s="190">
        <f t="shared" si="2103"/>
        <v>0.93</v>
      </c>
      <c r="N842">
        <f t="shared" si="1983"/>
        <v>1</v>
      </c>
      <c r="O842">
        <f t="shared" si="1984"/>
        <v>100</v>
      </c>
      <c r="P842" s="58">
        <f t="shared" si="1985"/>
        <v>4.1850000000000005</v>
      </c>
      <c r="Q842" s="106">
        <f t="shared" si="1986"/>
        <v>1</v>
      </c>
      <c r="R842" s="59">
        <f t="shared" si="1987"/>
        <v>1</v>
      </c>
      <c r="S842" s="32">
        <f t="shared" si="2104"/>
        <v>1</v>
      </c>
      <c r="T842">
        <f t="shared" si="1988"/>
        <v>1</v>
      </c>
      <c r="U842" s="32">
        <f t="shared" si="2105"/>
        <v>0.93</v>
      </c>
      <c r="V842">
        <f t="shared" si="1989"/>
        <v>1</v>
      </c>
      <c r="W842">
        <f t="shared" si="1990"/>
        <v>100</v>
      </c>
      <c r="X842" s="58">
        <f t="shared" si="1991"/>
        <v>1</v>
      </c>
      <c r="Y842" s="58">
        <f t="shared" si="1992"/>
        <v>1</v>
      </c>
      <c r="Z842" s="32">
        <f t="shared" si="1993"/>
        <v>1</v>
      </c>
      <c r="AA842" s="32">
        <f t="shared" si="1994"/>
        <v>1</v>
      </c>
      <c r="AB842" s="59">
        <f t="shared" si="1995"/>
        <v>4.9056245199999996E-3</v>
      </c>
      <c r="AC842" s="59">
        <f t="shared" si="1996"/>
        <v>4.9056245199999996E-3</v>
      </c>
      <c r="AD842">
        <f t="shared" si="1997"/>
        <v>1</v>
      </c>
      <c r="AE842" s="59">
        <f t="shared" si="1998"/>
        <v>4.9056245199999996E-3</v>
      </c>
      <c r="AF842" s="59">
        <f t="shared" si="1999"/>
        <v>4.1758461800000006E-3</v>
      </c>
      <c r="AG842" s="59">
        <f t="shared" si="2000"/>
        <v>4.1758461800000006E-3</v>
      </c>
      <c r="AH842">
        <f t="shared" si="2001"/>
        <v>1</v>
      </c>
      <c r="AI842" s="59">
        <f t="shared" si="2002"/>
        <v>4.1758461800000006E-3</v>
      </c>
      <c r="AJ842" s="59">
        <f t="shared" si="2003"/>
        <v>0</v>
      </c>
      <c r="AK842" s="59">
        <f t="shared" si="2004"/>
        <v>0</v>
      </c>
      <c r="AL842" s="59">
        <f t="shared" si="2005"/>
        <v>0</v>
      </c>
      <c r="AM842" s="12">
        <f t="shared" si="2106"/>
        <v>0</v>
      </c>
      <c r="AN842" s="12">
        <f t="shared" si="2107"/>
        <v>0</v>
      </c>
      <c r="AO842" s="66">
        <f t="shared" si="2006"/>
        <v>0</v>
      </c>
      <c r="AP842" s="66">
        <f t="shared" si="2007"/>
        <v>0</v>
      </c>
      <c r="AQ842" s="59">
        <f t="shared" si="2008"/>
        <v>0</v>
      </c>
      <c r="AR842" s="59">
        <f t="shared" si="2009"/>
        <v>0</v>
      </c>
      <c r="AS842" s="59">
        <f t="shared" si="2010"/>
        <v>0</v>
      </c>
      <c r="AT842" s="12">
        <f t="shared" si="2011"/>
        <v>0</v>
      </c>
      <c r="AU842" s="59">
        <f t="shared" si="2108"/>
        <v>0</v>
      </c>
      <c r="AV842" s="59">
        <f t="shared" si="2109"/>
        <v>0</v>
      </c>
      <c r="AW842" s="70">
        <f t="shared" si="2012"/>
        <v>0</v>
      </c>
      <c r="AX842" s="20">
        <f t="shared" si="2013"/>
        <v>200000</v>
      </c>
      <c r="AY842" s="20">
        <f t="shared" si="2014"/>
        <v>0</v>
      </c>
      <c r="AZ842" s="20">
        <f t="shared" si="2015"/>
        <v>0</v>
      </c>
      <c r="BA842" s="20">
        <f t="shared" si="2016"/>
        <v>200000</v>
      </c>
      <c r="BB842" s="36">
        <f t="shared" si="2017"/>
        <v>1</v>
      </c>
      <c r="BC842" s="36">
        <f t="shared" si="2018"/>
        <v>0</v>
      </c>
      <c r="BD842" s="80">
        <f t="shared" si="2019"/>
        <v>0</v>
      </c>
      <c r="BE842" s="36">
        <f t="shared" si="2020"/>
        <v>0</v>
      </c>
      <c r="BF842" s="36">
        <f t="shared" si="2021"/>
        <v>0</v>
      </c>
      <c r="BG842" s="36">
        <f t="shared" si="2022"/>
        <v>0</v>
      </c>
      <c r="BH842" s="36">
        <f t="shared" si="2023"/>
        <v>0</v>
      </c>
      <c r="BI842" s="36">
        <f t="shared" si="2024"/>
        <v>0</v>
      </c>
      <c r="BJ842" s="36">
        <f t="shared" si="2025"/>
        <v>0</v>
      </c>
      <c r="BK842" s="36">
        <f t="shared" si="2026"/>
        <v>0</v>
      </c>
      <c r="BL842" s="68">
        <f>IF(OR(AT842=0,E842&gt;ProjTerm),0,VLOOKUP(D842,'Life Events'!$AE$5:$AI$1206,5,FALSE))</f>
        <v>0</v>
      </c>
      <c r="BM842" s="93">
        <f t="shared" si="2027"/>
        <v>0</v>
      </c>
      <c r="BN842" s="93">
        <f t="shared" si="2028"/>
        <v>0</v>
      </c>
      <c r="BO842" s="36">
        <f t="shared" si="2029"/>
        <v>0</v>
      </c>
      <c r="BP842" s="36">
        <f t="shared" si="2030"/>
        <v>0</v>
      </c>
      <c r="BQ842" s="36">
        <f t="shared" si="2031"/>
        <v>0</v>
      </c>
      <c r="BR842" s="36">
        <f t="shared" si="2032"/>
        <v>154.78110000000001</v>
      </c>
      <c r="BS842" s="36">
        <f t="shared" si="2033"/>
        <v>0</v>
      </c>
      <c r="BT842" s="36">
        <f t="shared" si="2034"/>
        <v>0</v>
      </c>
      <c r="BU842" s="70" cm="1">
        <f t="array" ref="BU842">IF(AND(ActInt=1,$J842=0),INDEX(Tbl_FwdNom,$B842-IVP,MATCH(ValnDt,Tbl_FwdNom_Cols)),INDEX(Tbl_FwdNom,$B842,MATCH(StartDt,Tbl_FwdNom_Cols)))</f>
        <v>9.4069795910000007</v>
      </c>
      <c r="BV842" s="70" cm="1">
        <f t="array" ref="BV842">INDEX(Tbl_FwdReal,$B842,MATCH(StartDt,Tbl_FwdReal_Cols))</f>
        <v>3.2325034580000001</v>
      </c>
      <c r="BW842" s="70" cm="1">
        <f t="array" ref="BW842">IF(RunType&lt;&gt;"OPN",INDEX(Tbl_FwdReal,$B842,MATCH(ValnDt,Tbl_FwdReal_Cols)),IF(AND($J842=0,ActInt=1),INDEX(Tbl_FwdReal,$B842-IVP,MATCH(ValnDt,Tbl_FwdReal_Cols)),-999))*$K842</f>
        <v>3.2325034580000001</v>
      </c>
      <c r="BX842" s="70">
        <f t="shared" si="2035"/>
        <v>3.2325034580000002E-2</v>
      </c>
      <c r="BY842" s="70">
        <f t="shared" si="2110"/>
        <v>5.9811357142104837E-2</v>
      </c>
      <c r="BZ842" s="64">
        <f t="shared" ref="BZ842:BZ905" si="2123">IF(BY842&lt;&gt;BY841,(1+BY842)^(1/12)-1,BZ841)</f>
        <v>4.8526467484968361E-3</v>
      </c>
      <c r="CA842" s="70" cm="1">
        <f t="array" ref="CA842">IF($J842=1,CA841*(1+INDEX(Tbl_CPI,$B842,MATCH(IF(RunType="OPN",StartDt,ValnDt),Tbl_CPI_Cols))),0)</f>
        <v>0</v>
      </c>
      <c r="CB842" s="70">
        <f t="shared" si="2111"/>
        <v>97.367111939288762</v>
      </c>
      <c r="CC842" s="70">
        <f t="shared" si="2112"/>
        <v>94.577161720695514</v>
      </c>
      <c r="CD842" s="36">
        <f t="shared" si="2036"/>
        <v>479.11213841675664</v>
      </c>
      <c r="CE842" s="36">
        <f t="shared" si="2037"/>
        <v>0</v>
      </c>
      <c r="CF842" s="36">
        <f t="shared" si="2038"/>
        <v>0</v>
      </c>
      <c r="CG842" s="36">
        <f t="shared" si="2039"/>
        <v>0</v>
      </c>
      <c r="CH842" s="36">
        <f t="shared" si="2040"/>
        <v>0</v>
      </c>
      <c r="CI842" s="36">
        <f t="shared" si="2041"/>
        <v>0</v>
      </c>
      <c r="CJ842" s="36">
        <f t="shared" si="2042"/>
        <v>0</v>
      </c>
      <c r="CK842" s="36">
        <f t="shared" si="2043"/>
        <v>0</v>
      </c>
      <c r="CL842" s="36">
        <f t="shared" si="2044"/>
        <v>0</v>
      </c>
      <c r="CM842" s="36">
        <f t="shared" si="2045"/>
        <v>0</v>
      </c>
      <c r="CN842" s="36">
        <f t="shared" si="2046"/>
        <v>0</v>
      </c>
      <c r="CO842" s="20">
        <f t="shared" si="2047"/>
        <v>120000</v>
      </c>
      <c r="CP842" s="20">
        <f t="shared" si="2048"/>
        <v>2</v>
      </c>
      <c r="CQ842" s="64" t="e">
        <f t="shared" si="2049"/>
        <v>#N/A</v>
      </c>
      <c r="CR842" s="64" t="e">
        <f t="shared" si="2050"/>
        <v>#N/A</v>
      </c>
      <c r="CS842" s="36" t="e">
        <f t="shared" si="2051"/>
        <v>#N/A</v>
      </c>
      <c r="CT842" s="36">
        <f t="shared" si="2052"/>
        <v>0</v>
      </c>
      <c r="CU842" s="36">
        <f t="shared" si="2053"/>
        <v>0</v>
      </c>
      <c r="CV842" s="36">
        <f t="shared" si="2113"/>
        <v>0</v>
      </c>
      <c r="CW842" s="36">
        <f t="shared" si="2054"/>
        <v>0</v>
      </c>
      <c r="CX842" s="36">
        <f t="shared" si="2055"/>
        <v>0</v>
      </c>
      <c r="CY842" s="36">
        <f t="shared" si="2056"/>
        <v>0</v>
      </c>
      <c r="CZ842" s="36">
        <f t="shared" si="2114"/>
        <v>0</v>
      </c>
      <c r="DA842" s="64">
        <f t="shared" si="2057"/>
        <v>7.5201772971744685E-3</v>
      </c>
      <c r="DB842" s="70">
        <f t="shared" si="2115"/>
        <v>0.99253595365469649</v>
      </c>
      <c r="DC842" s="70">
        <f>PRODUCT($DB$8:DB842)</f>
        <v>4.9603381497783392E-4</v>
      </c>
      <c r="DD842" s="36">
        <f t="shared" si="2058"/>
        <v>0</v>
      </c>
      <c r="DE842" s="36">
        <f t="shared" si="2059"/>
        <v>0</v>
      </c>
      <c r="DF842" s="36">
        <f t="shared" si="2060"/>
        <v>0</v>
      </c>
      <c r="DG842" s="36">
        <f t="shared" si="2061"/>
        <v>0</v>
      </c>
      <c r="DH842" s="36">
        <f t="shared" si="2062"/>
        <v>0</v>
      </c>
      <c r="DI842" s="36">
        <f t="shared" si="2063"/>
        <v>0</v>
      </c>
      <c r="DJ842" s="36">
        <f t="shared" si="2064"/>
        <v>0</v>
      </c>
      <c r="DK842" s="36">
        <f t="shared" si="2065"/>
        <v>0</v>
      </c>
      <c r="DL842" s="36">
        <f t="shared" si="2066"/>
        <v>0</v>
      </c>
      <c r="DM842" s="36">
        <f t="shared" si="2067"/>
        <v>0</v>
      </c>
      <c r="DN842" s="36">
        <f t="shared" ca="1" si="2116"/>
        <v>4.6137290849905055E-12</v>
      </c>
      <c r="DO842" s="64" cm="1">
        <f t="array" ref="DO842">IFERROR(INDEX(Tbl_FwdNom,$B842,MATCH(LIDt,Tbl_FwdNom_Cols,0)),0)</f>
        <v>7.8198207540000002</v>
      </c>
      <c r="DP842" s="64">
        <f t="shared" ca="1" si="2117"/>
        <v>7.7583957400000001</v>
      </c>
      <c r="DQ842" s="64">
        <f t="shared" ca="1" si="2068"/>
        <v>6.2462149686735025E-3</v>
      </c>
      <c r="DR842" s="70">
        <f t="shared" ca="1" si="2069"/>
        <v>0.99379255804816324</v>
      </c>
      <c r="DS842" s="70">
        <f ca="1">PRODUCT($DR$8:DR842)</f>
        <v>1.7212493945176219E-3</v>
      </c>
      <c r="DT842" s="36">
        <f t="shared" ca="1" si="2070"/>
        <v>0</v>
      </c>
      <c r="DU842" s="36">
        <f t="shared" ca="1" si="2071"/>
        <v>0</v>
      </c>
      <c r="DV842" s="36">
        <f t="shared" ca="1" si="2072"/>
        <v>0</v>
      </c>
      <c r="DW842" s="36">
        <f t="shared" ca="1" si="2073"/>
        <v>0</v>
      </c>
      <c r="DX842" s="36">
        <f t="shared" ca="1" si="2074"/>
        <v>0</v>
      </c>
      <c r="DY842" s="36">
        <f t="shared" ca="1" si="2075"/>
        <v>0</v>
      </c>
      <c r="DZ842" s="36">
        <f t="shared" ca="1" si="2076"/>
        <v>0</v>
      </c>
      <c r="EA842" s="36">
        <f t="shared" ca="1" si="2077"/>
        <v>0</v>
      </c>
      <c r="EB842" s="36">
        <f t="shared" ca="1" si="2078"/>
        <v>0</v>
      </c>
      <c r="EC842" s="36">
        <f t="shared" ca="1" si="2079"/>
        <v>0</v>
      </c>
      <c r="ED842" s="36">
        <f t="shared" ca="1" si="2080"/>
        <v>0</v>
      </c>
      <c r="EE842" s="36">
        <f t="shared" ca="1" si="2118"/>
        <v>0</v>
      </c>
      <c r="EF842" s="36">
        <f t="shared" ca="1" si="2081"/>
        <v>0</v>
      </c>
      <c r="EG842" s="64"/>
      <c r="EH842" s="64"/>
      <c r="EI842" s="64"/>
      <c r="EJ842" s="70"/>
      <c r="EK842" s="70"/>
      <c r="EL842" s="70"/>
      <c r="EM842" s="70"/>
      <c r="EN842" s="70"/>
      <c r="EO842" s="36">
        <f t="shared" si="2082"/>
        <v>0</v>
      </c>
      <c r="EP842" s="36">
        <f t="shared" si="2083"/>
        <v>0</v>
      </c>
      <c r="EQ842" s="36">
        <f t="shared" si="2084"/>
        <v>0</v>
      </c>
      <c r="ER842" s="36">
        <f t="shared" si="2085"/>
        <v>0</v>
      </c>
      <c r="ES842" s="36">
        <f t="shared" si="2086"/>
        <v>0</v>
      </c>
      <c r="ET842" s="36">
        <f t="shared" si="2087"/>
        <v>0</v>
      </c>
      <c r="EU842" s="36">
        <f t="shared" si="2119"/>
        <v>0</v>
      </c>
      <c r="EV842" s="36">
        <f t="shared" si="2088"/>
        <v>0</v>
      </c>
      <c r="EW842" s="36">
        <f t="shared" si="2089"/>
        <v>0</v>
      </c>
      <c r="EX842" s="36">
        <f t="shared" si="2120"/>
        <v>0</v>
      </c>
      <c r="EY842" s="36">
        <f t="shared" si="2090"/>
        <v>0</v>
      </c>
      <c r="EZ842" s="36">
        <f t="shared" si="2091"/>
        <v>0</v>
      </c>
      <c r="FA842" s="36">
        <f t="shared" si="2092"/>
        <v>0</v>
      </c>
      <c r="FB842" s="36">
        <f t="shared" si="2093"/>
        <v>0</v>
      </c>
      <c r="FC842" s="36">
        <f t="shared" si="2121"/>
        <v>0</v>
      </c>
      <c r="FD842" s="36">
        <f t="shared" si="2094"/>
        <v>0</v>
      </c>
      <c r="FE842" s="36">
        <f t="shared" si="2095"/>
        <v>0</v>
      </c>
      <c r="FF842" s="36">
        <f t="shared" si="2122"/>
        <v>0</v>
      </c>
      <c r="FG842" s="36">
        <f t="shared" si="2096"/>
        <v>0</v>
      </c>
      <c r="FH842" s="36">
        <f t="shared" si="2097"/>
        <v>0</v>
      </c>
      <c r="FI842" s="36">
        <f t="shared" si="2098"/>
        <v>0</v>
      </c>
      <c r="FJ842" s="36">
        <f t="shared" ca="1" si="2099"/>
        <v>0</v>
      </c>
      <c r="FK842" s="36">
        <f t="shared" si="2100"/>
        <v>0</v>
      </c>
      <c r="FL842" s="36">
        <f t="shared" si="2101"/>
        <v>0</v>
      </c>
      <c r="FM842" s="36">
        <f t="shared" ca="1" si="2102"/>
        <v>0</v>
      </c>
      <c r="FN842" s="36">
        <f t="shared" ca="1" si="1972"/>
        <v>0</v>
      </c>
    </row>
    <row r="843" spans="2:170" x14ac:dyDescent="0.25">
      <c r="B843" s="2">
        <v>835</v>
      </c>
      <c r="C843" s="2">
        <f t="shared" si="1978"/>
        <v>70</v>
      </c>
      <c r="D843" s="2">
        <f t="shared" si="1975"/>
        <v>859</v>
      </c>
      <c r="E843" s="2">
        <f t="shared" si="1973"/>
        <v>72</v>
      </c>
      <c r="F843" s="189">
        <f t="shared" si="1977"/>
        <v>71132</v>
      </c>
      <c r="G843" s="2">
        <f t="shared" si="1976"/>
        <v>9</v>
      </c>
      <c r="H843" s="187">
        <f t="shared" si="1979"/>
        <v>104.16666666666666</v>
      </c>
      <c r="I843" s="186">
        <f t="shared" si="1974"/>
        <v>104</v>
      </c>
      <c r="J843" s="2">
        <f t="shared" si="1980"/>
        <v>0</v>
      </c>
      <c r="K843" s="2">
        <f t="shared" si="1981"/>
        <v>1</v>
      </c>
      <c r="L843">
        <f t="shared" si="1982"/>
        <v>2</v>
      </c>
      <c r="M843" s="190">
        <f t="shared" si="2103"/>
        <v>0.93</v>
      </c>
      <c r="N843">
        <f t="shared" si="1983"/>
        <v>1</v>
      </c>
      <c r="O843">
        <f t="shared" si="1984"/>
        <v>100</v>
      </c>
      <c r="P843" s="58">
        <f t="shared" si="1985"/>
        <v>4.1850000000000005</v>
      </c>
      <c r="Q843" s="106">
        <f t="shared" si="1986"/>
        <v>1</v>
      </c>
      <c r="R843" s="59">
        <f t="shared" si="1987"/>
        <v>1</v>
      </c>
      <c r="S843" s="32">
        <f t="shared" si="2104"/>
        <v>1</v>
      </c>
      <c r="T843">
        <f t="shared" si="1988"/>
        <v>1</v>
      </c>
      <c r="U843" s="32">
        <f t="shared" si="2105"/>
        <v>0.93</v>
      </c>
      <c r="V843">
        <f t="shared" si="1989"/>
        <v>1</v>
      </c>
      <c r="W843">
        <f t="shared" si="1990"/>
        <v>100</v>
      </c>
      <c r="X843" s="58">
        <f t="shared" si="1991"/>
        <v>1</v>
      </c>
      <c r="Y843" s="58">
        <f t="shared" si="1992"/>
        <v>1</v>
      </c>
      <c r="Z843" s="32">
        <f t="shared" si="1993"/>
        <v>1</v>
      </c>
      <c r="AA843" s="32">
        <f t="shared" si="1994"/>
        <v>1</v>
      </c>
      <c r="AB843" s="59">
        <f t="shared" si="1995"/>
        <v>4.9056245199999996E-3</v>
      </c>
      <c r="AC843" s="59">
        <f t="shared" si="1996"/>
        <v>4.9056245199999996E-3</v>
      </c>
      <c r="AD843">
        <f t="shared" si="1997"/>
        <v>1</v>
      </c>
      <c r="AE843" s="59">
        <f t="shared" si="1998"/>
        <v>4.9056245199999996E-3</v>
      </c>
      <c r="AF843" s="59">
        <f t="shared" si="1999"/>
        <v>4.1758461800000006E-3</v>
      </c>
      <c r="AG843" s="59">
        <f t="shared" si="2000"/>
        <v>4.1758461800000006E-3</v>
      </c>
      <c r="AH843">
        <f t="shared" si="2001"/>
        <v>1</v>
      </c>
      <c r="AI843" s="59">
        <f t="shared" si="2002"/>
        <v>4.1758461800000006E-3</v>
      </c>
      <c r="AJ843" s="59">
        <f t="shared" si="2003"/>
        <v>0</v>
      </c>
      <c r="AK843" s="59">
        <f t="shared" si="2004"/>
        <v>0</v>
      </c>
      <c r="AL843" s="59">
        <f t="shared" si="2005"/>
        <v>0</v>
      </c>
      <c r="AM843" s="12">
        <f t="shared" si="2106"/>
        <v>0</v>
      </c>
      <c r="AN843" s="12">
        <f t="shared" si="2107"/>
        <v>0</v>
      </c>
      <c r="AO843" s="66">
        <f t="shared" si="2006"/>
        <v>0</v>
      </c>
      <c r="AP843" s="66">
        <f t="shared" si="2007"/>
        <v>0</v>
      </c>
      <c r="AQ843" s="59">
        <f t="shared" si="2008"/>
        <v>0</v>
      </c>
      <c r="AR843" s="59">
        <f t="shared" si="2009"/>
        <v>0</v>
      </c>
      <c r="AS843" s="59">
        <f t="shared" si="2010"/>
        <v>0</v>
      </c>
      <c r="AT843" s="12">
        <f t="shared" si="2011"/>
        <v>0</v>
      </c>
      <c r="AU843" s="59">
        <f t="shared" si="2108"/>
        <v>0</v>
      </c>
      <c r="AV843" s="59">
        <f t="shared" si="2109"/>
        <v>0</v>
      </c>
      <c r="AW843" s="70">
        <f t="shared" si="2012"/>
        <v>0</v>
      </c>
      <c r="AX843" s="20">
        <f t="shared" si="2013"/>
        <v>200000</v>
      </c>
      <c r="AY843" s="20">
        <f t="shared" si="2014"/>
        <v>0</v>
      </c>
      <c r="AZ843" s="20">
        <f t="shared" si="2015"/>
        <v>0</v>
      </c>
      <c r="BA843" s="20">
        <f t="shared" si="2016"/>
        <v>200000</v>
      </c>
      <c r="BB843" s="36">
        <f t="shared" si="2017"/>
        <v>1</v>
      </c>
      <c r="BC843" s="36">
        <f t="shared" si="2018"/>
        <v>0</v>
      </c>
      <c r="BD843" s="80">
        <f t="shared" si="2019"/>
        <v>0</v>
      </c>
      <c r="BE843" s="36">
        <f t="shared" si="2020"/>
        <v>0</v>
      </c>
      <c r="BF843" s="36">
        <f t="shared" si="2021"/>
        <v>0</v>
      </c>
      <c r="BG843" s="36">
        <f t="shared" si="2022"/>
        <v>0</v>
      </c>
      <c r="BH843" s="36">
        <f t="shared" si="2023"/>
        <v>0</v>
      </c>
      <c r="BI843" s="36">
        <f t="shared" si="2024"/>
        <v>0</v>
      </c>
      <c r="BJ843" s="36">
        <f t="shared" si="2025"/>
        <v>0</v>
      </c>
      <c r="BK843" s="36">
        <f t="shared" si="2026"/>
        <v>0</v>
      </c>
      <c r="BL843" s="68">
        <f>IF(OR(AT843=0,E843&gt;ProjTerm),0,VLOOKUP(D843,'Life Events'!$AE$5:$AI$1206,5,FALSE))</f>
        <v>0</v>
      </c>
      <c r="BM843" s="93">
        <f t="shared" si="2027"/>
        <v>0</v>
      </c>
      <c r="BN843" s="93">
        <f t="shared" si="2028"/>
        <v>0</v>
      </c>
      <c r="BO843" s="36">
        <f t="shared" si="2029"/>
        <v>0</v>
      </c>
      <c r="BP843" s="36">
        <f t="shared" si="2030"/>
        <v>0</v>
      </c>
      <c r="BQ843" s="36">
        <f t="shared" si="2031"/>
        <v>0</v>
      </c>
      <c r="BR843" s="36">
        <f t="shared" si="2032"/>
        <v>154.78110000000001</v>
      </c>
      <c r="BS843" s="36">
        <f t="shared" si="2033"/>
        <v>0</v>
      </c>
      <c r="BT843" s="36">
        <f t="shared" si="2034"/>
        <v>0</v>
      </c>
      <c r="BU843" s="70" cm="1">
        <f t="array" ref="BU843">IF(AND(ActInt=1,$J843=0),INDEX(Tbl_FwdNom,$B843-IVP,MATCH(ValnDt,Tbl_FwdNom_Cols)),INDEX(Tbl_FwdNom,$B843,MATCH(StartDt,Tbl_FwdNom_Cols)))</f>
        <v>9.4010391880000004</v>
      </c>
      <c r="BV843" s="70" cm="1">
        <f t="array" ref="BV843">INDEX(Tbl_FwdReal,$B843,MATCH(StartDt,Tbl_FwdReal_Cols))</f>
        <v>3.2291282579999998</v>
      </c>
      <c r="BW843" s="70" cm="1">
        <f t="array" ref="BW843">IF(RunType&lt;&gt;"OPN",INDEX(Tbl_FwdReal,$B843,MATCH(ValnDt,Tbl_FwdReal_Cols)),IF(AND($J843=0,ActInt=1),INDEX(Tbl_FwdReal,$B843-IVP,MATCH(ValnDt,Tbl_FwdReal_Cols)),-999))*$K843</f>
        <v>3.2291282579999998</v>
      </c>
      <c r="BX843" s="70">
        <f t="shared" si="2035"/>
        <v>3.2291282579999997E-2</v>
      </c>
      <c r="BY843" s="70">
        <f t="shared" si="2110"/>
        <v>5.9788463141668524E-2</v>
      </c>
      <c r="BZ843" s="64">
        <f t="shared" si="2123"/>
        <v>4.8508378318632417E-3</v>
      </c>
      <c r="CA843" s="70" cm="1">
        <f t="array" ref="CA843">IF($J843=1,CA842*(1+INDEX(Tbl_CPI,$B843,MATCH(IF(RunType="OPN",StartDt,ValnDt),Tbl_CPI_Cols))),0)</f>
        <v>0</v>
      </c>
      <c r="CB843" s="70">
        <f t="shared" si="2111"/>
        <v>97.83942400946313</v>
      </c>
      <c r="CC843" s="70">
        <f t="shared" si="2112"/>
        <v>94.577161720695514</v>
      </c>
      <c r="CD843" s="36">
        <f t="shared" si="2036"/>
        <v>479.11213841675664</v>
      </c>
      <c r="CE843" s="36">
        <f t="shared" si="2037"/>
        <v>0</v>
      </c>
      <c r="CF843" s="36">
        <f t="shared" si="2038"/>
        <v>0</v>
      </c>
      <c r="CG843" s="36">
        <f t="shared" si="2039"/>
        <v>0</v>
      </c>
      <c r="CH843" s="36">
        <f t="shared" si="2040"/>
        <v>0</v>
      </c>
      <c r="CI843" s="36">
        <f t="shared" si="2041"/>
        <v>0</v>
      </c>
      <c r="CJ843" s="36">
        <f t="shared" si="2042"/>
        <v>0</v>
      </c>
      <c r="CK843" s="36">
        <f t="shared" si="2043"/>
        <v>0</v>
      </c>
      <c r="CL843" s="36">
        <f t="shared" si="2044"/>
        <v>0</v>
      </c>
      <c r="CM843" s="36">
        <f t="shared" si="2045"/>
        <v>0</v>
      </c>
      <c r="CN843" s="36">
        <f t="shared" si="2046"/>
        <v>0</v>
      </c>
      <c r="CO843" s="20">
        <f t="shared" si="2047"/>
        <v>120000</v>
      </c>
      <c r="CP843" s="20">
        <f t="shared" si="2048"/>
        <v>2</v>
      </c>
      <c r="CQ843" s="64" t="e">
        <f t="shared" si="2049"/>
        <v>#N/A</v>
      </c>
      <c r="CR843" s="64" t="e">
        <f t="shared" si="2050"/>
        <v>#N/A</v>
      </c>
      <c r="CS843" s="36" t="e">
        <f t="shared" si="2051"/>
        <v>#N/A</v>
      </c>
      <c r="CT843" s="36">
        <f t="shared" si="2052"/>
        <v>0</v>
      </c>
      <c r="CU843" s="36">
        <f t="shared" si="2053"/>
        <v>0</v>
      </c>
      <c r="CV843" s="36">
        <f t="shared" si="2113"/>
        <v>0</v>
      </c>
      <c r="CW843" s="36">
        <f t="shared" si="2054"/>
        <v>0</v>
      </c>
      <c r="CX843" s="36">
        <f t="shared" si="2055"/>
        <v>0</v>
      </c>
      <c r="CY843" s="36">
        <f t="shared" si="2056"/>
        <v>0</v>
      </c>
      <c r="CZ843" s="36">
        <f t="shared" si="2114"/>
        <v>0</v>
      </c>
      <c r="DA843" s="64">
        <f t="shared" si="2057"/>
        <v>7.5156184588085484E-3</v>
      </c>
      <c r="DB843" s="70">
        <f t="shared" si="2115"/>
        <v>0.99254044471260394</v>
      </c>
      <c r="DC843" s="70">
        <f>PRODUCT($DB$8:DB843)</f>
        <v>4.9233362331058876E-4</v>
      </c>
      <c r="DD843" s="36">
        <f t="shared" si="2058"/>
        <v>0</v>
      </c>
      <c r="DE843" s="36">
        <f t="shared" si="2059"/>
        <v>0</v>
      </c>
      <c r="DF843" s="36">
        <f t="shared" si="2060"/>
        <v>0</v>
      </c>
      <c r="DG843" s="36">
        <f t="shared" si="2061"/>
        <v>0</v>
      </c>
      <c r="DH843" s="36">
        <f t="shared" si="2062"/>
        <v>0</v>
      </c>
      <c r="DI843" s="36">
        <f t="shared" si="2063"/>
        <v>0</v>
      </c>
      <c r="DJ843" s="36">
        <f t="shared" si="2064"/>
        <v>0</v>
      </c>
      <c r="DK843" s="36">
        <f t="shared" si="2065"/>
        <v>0</v>
      </c>
      <c r="DL843" s="36">
        <f t="shared" si="2066"/>
        <v>0</v>
      </c>
      <c r="DM843" s="36">
        <f t="shared" si="2067"/>
        <v>0</v>
      </c>
      <c r="DN843" s="36">
        <f t="shared" ca="1" si="2116"/>
        <v>4.6137290849905055E-12</v>
      </c>
      <c r="DO843" s="64" cm="1">
        <f t="array" ref="DO843">IFERROR(INDEX(Tbl_FwdNom,$B843,MATCH(LIDt,Tbl_FwdNom_Cols,0)),0)</f>
        <v>7.8181140310000004</v>
      </c>
      <c r="DP843" s="64">
        <f t="shared" ca="1" si="2117"/>
        <v>7.7566899899999999</v>
      </c>
      <c r="DQ843" s="64">
        <f t="shared" ca="1" si="2068"/>
        <v>6.2448876034737477E-3</v>
      </c>
      <c r="DR843" s="70">
        <f t="shared" ca="1" si="2069"/>
        <v>0.99379386898715394</v>
      </c>
      <c r="DS843" s="70">
        <f ca="1">PRODUCT($DR$8:DR843)</f>
        <v>1.7105670952694636E-3</v>
      </c>
      <c r="DT843" s="36">
        <f t="shared" ca="1" si="2070"/>
        <v>0</v>
      </c>
      <c r="DU843" s="36">
        <f t="shared" ca="1" si="2071"/>
        <v>0</v>
      </c>
      <c r="DV843" s="36">
        <f t="shared" ca="1" si="2072"/>
        <v>0</v>
      </c>
      <c r="DW843" s="36">
        <f t="shared" ca="1" si="2073"/>
        <v>0</v>
      </c>
      <c r="DX843" s="36">
        <f t="shared" ca="1" si="2074"/>
        <v>0</v>
      </c>
      <c r="DY843" s="36">
        <f t="shared" ca="1" si="2075"/>
        <v>0</v>
      </c>
      <c r="DZ843" s="36">
        <f t="shared" ca="1" si="2076"/>
        <v>0</v>
      </c>
      <c r="EA843" s="36">
        <f t="shared" ca="1" si="2077"/>
        <v>0</v>
      </c>
      <c r="EB843" s="36">
        <f t="shared" ca="1" si="2078"/>
        <v>0</v>
      </c>
      <c r="EC843" s="36">
        <f t="shared" ca="1" si="2079"/>
        <v>0</v>
      </c>
      <c r="ED843" s="36">
        <f t="shared" ca="1" si="2080"/>
        <v>0</v>
      </c>
      <c r="EE843" s="36">
        <f t="shared" ca="1" si="2118"/>
        <v>0</v>
      </c>
      <c r="EF843" s="36">
        <f t="shared" ca="1" si="2081"/>
        <v>0</v>
      </c>
      <c r="EG843" s="64"/>
      <c r="EH843" s="64"/>
      <c r="EI843" s="64"/>
      <c r="EJ843" s="70"/>
      <c r="EK843" s="70"/>
      <c r="EL843" s="70"/>
      <c r="EM843" s="70"/>
      <c r="EN843" s="70"/>
      <c r="EO843" s="36">
        <f t="shared" si="2082"/>
        <v>0</v>
      </c>
      <c r="EP843" s="36">
        <f t="shared" si="2083"/>
        <v>0</v>
      </c>
      <c r="EQ843" s="36">
        <f t="shared" si="2084"/>
        <v>0</v>
      </c>
      <c r="ER843" s="36">
        <f t="shared" si="2085"/>
        <v>0</v>
      </c>
      <c r="ES843" s="36">
        <f t="shared" si="2086"/>
        <v>0</v>
      </c>
      <c r="ET843" s="36">
        <f t="shared" si="2087"/>
        <v>0</v>
      </c>
      <c r="EU843" s="36">
        <f t="shared" si="2119"/>
        <v>0</v>
      </c>
      <c r="EV843" s="36">
        <f t="shared" si="2088"/>
        <v>0</v>
      </c>
      <c r="EW843" s="36">
        <f t="shared" si="2089"/>
        <v>0</v>
      </c>
      <c r="EX843" s="36">
        <f t="shared" si="2120"/>
        <v>0</v>
      </c>
      <c r="EY843" s="36">
        <f t="shared" si="2090"/>
        <v>0</v>
      </c>
      <c r="EZ843" s="36">
        <f t="shared" si="2091"/>
        <v>0</v>
      </c>
      <c r="FA843" s="36">
        <f t="shared" si="2092"/>
        <v>0</v>
      </c>
      <c r="FB843" s="36">
        <f t="shared" si="2093"/>
        <v>0</v>
      </c>
      <c r="FC843" s="36">
        <f t="shared" si="2121"/>
        <v>0</v>
      </c>
      <c r="FD843" s="36">
        <f t="shared" si="2094"/>
        <v>0</v>
      </c>
      <c r="FE843" s="36">
        <f t="shared" si="2095"/>
        <v>0</v>
      </c>
      <c r="FF843" s="36">
        <f t="shared" si="2122"/>
        <v>0</v>
      </c>
      <c r="FG843" s="36">
        <f t="shared" si="2096"/>
        <v>0</v>
      </c>
      <c r="FH843" s="36">
        <f t="shared" si="2097"/>
        <v>0</v>
      </c>
      <c r="FI843" s="36">
        <f t="shared" si="2098"/>
        <v>0</v>
      </c>
      <c r="FJ843" s="36">
        <f t="shared" ca="1" si="2099"/>
        <v>0</v>
      </c>
      <c r="FK843" s="36">
        <f t="shared" si="2100"/>
        <v>0</v>
      </c>
      <c r="FL843" s="36">
        <f t="shared" si="2101"/>
        <v>0</v>
      </c>
      <c r="FM843" s="36">
        <f t="shared" ca="1" si="2102"/>
        <v>0</v>
      </c>
      <c r="FN843" s="36">
        <f t="shared" ca="1" si="1972"/>
        <v>0</v>
      </c>
    </row>
    <row r="844" spans="2:170" x14ac:dyDescent="0.25">
      <c r="B844" s="2">
        <v>836</v>
      </c>
      <c r="C844" s="2">
        <f t="shared" si="1978"/>
        <v>70</v>
      </c>
      <c r="D844" s="2">
        <f t="shared" si="1975"/>
        <v>860</v>
      </c>
      <c r="E844" s="2">
        <f t="shared" si="1973"/>
        <v>72</v>
      </c>
      <c r="F844" s="189">
        <f t="shared" si="1977"/>
        <v>71163</v>
      </c>
      <c r="G844" s="2">
        <f t="shared" si="1976"/>
        <v>10</v>
      </c>
      <c r="H844" s="187">
        <f t="shared" si="1979"/>
        <v>104.25</v>
      </c>
      <c r="I844" s="186">
        <f t="shared" si="1974"/>
        <v>104</v>
      </c>
      <c r="J844" s="2">
        <f t="shared" si="1980"/>
        <v>0</v>
      </c>
      <c r="K844" s="2">
        <f t="shared" si="1981"/>
        <v>1</v>
      </c>
      <c r="L844">
        <f t="shared" si="1982"/>
        <v>2</v>
      </c>
      <c r="M844" s="190">
        <f t="shared" si="2103"/>
        <v>0.93</v>
      </c>
      <c r="N844">
        <f t="shared" si="1983"/>
        <v>1</v>
      </c>
      <c r="O844">
        <f t="shared" si="1984"/>
        <v>100</v>
      </c>
      <c r="P844" s="58">
        <f t="shared" si="1985"/>
        <v>4.1850000000000005</v>
      </c>
      <c r="Q844" s="106">
        <f t="shared" si="1986"/>
        <v>1</v>
      </c>
      <c r="R844" s="59">
        <f t="shared" si="1987"/>
        <v>1</v>
      </c>
      <c r="S844" s="32">
        <f t="shared" si="2104"/>
        <v>1</v>
      </c>
      <c r="T844">
        <f t="shared" si="1988"/>
        <v>1</v>
      </c>
      <c r="U844" s="32">
        <f t="shared" si="2105"/>
        <v>0.93</v>
      </c>
      <c r="V844">
        <f t="shared" si="1989"/>
        <v>1</v>
      </c>
      <c r="W844">
        <f t="shared" si="1990"/>
        <v>100</v>
      </c>
      <c r="X844" s="58">
        <f t="shared" si="1991"/>
        <v>1</v>
      </c>
      <c r="Y844" s="58">
        <f t="shared" si="1992"/>
        <v>1</v>
      </c>
      <c r="Z844" s="32">
        <f t="shared" si="1993"/>
        <v>1</v>
      </c>
      <c r="AA844" s="32">
        <f t="shared" si="1994"/>
        <v>1</v>
      </c>
      <c r="AB844" s="59">
        <f t="shared" si="1995"/>
        <v>4.9056245199999996E-3</v>
      </c>
      <c r="AC844" s="59">
        <f t="shared" si="1996"/>
        <v>4.9056245199999996E-3</v>
      </c>
      <c r="AD844">
        <f t="shared" si="1997"/>
        <v>1</v>
      </c>
      <c r="AE844" s="59">
        <f t="shared" si="1998"/>
        <v>4.9056245199999996E-3</v>
      </c>
      <c r="AF844" s="59">
        <f t="shared" si="1999"/>
        <v>4.1758461800000006E-3</v>
      </c>
      <c r="AG844" s="59">
        <f t="shared" si="2000"/>
        <v>4.1758461800000006E-3</v>
      </c>
      <c r="AH844">
        <f t="shared" si="2001"/>
        <v>1</v>
      </c>
      <c r="AI844" s="59">
        <f t="shared" si="2002"/>
        <v>4.1758461800000006E-3</v>
      </c>
      <c r="AJ844" s="59">
        <f t="shared" si="2003"/>
        <v>0</v>
      </c>
      <c r="AK844" s="59">
        <f t="shared" si="2004"/>
        <v>0</v>
      </c>
      <c r="AL844" s="59">
        <f t="shared" si="2005"/>
        <v>0</v>
      </c>
      <c r="AM844" s="12">
        <f t="shared" si="2106"/>
        <v>0</v>
      </c>
      <c r="AN844" s="12">
        <f t="shared" si="2107"/>
        <v>0</v>
      </c>
      <c r="AO844" s="66">
        <f t="shared" si="2006"/>
        <v>0</v>
      </c>
      <c r="AP844" s="66">
        <f t="shared" si="2007"/>
        <v>0</v>
      </c>
      <c r="AQ844" s="59">
        <f t="shared" si="2008"/>
        <v>0</v>
      </c>
      <c r="AR844" s="59">
        <f t="shared" si="2009"/>
        <v>0</v>
      </c>
      <c r="AS844" s="59">
        <f t="shared" si="2010"/>
        <v>0</v>
      </c>
      <c r="AT844" s="12">
        <f t="shared" si="2011"/>
        <v>0</v>
      </c>
      <c r="AU844" s="59">
        <f t="shared" si="2108"/>
        <v>0</v>
      </c>
      <c r="AV844" s="59">
        <f t="shared" si="2109"/>
        <v>0</v>
      </c>
      <c r="AW844" s="70">
        <f t="shared" si="2012"/>
        <v>0</v>
      </c>
      <c r="AX844" s="20">
        <f t="shared" si="2013"/>
        <v>200000</v>
      </c>
      <c r="AY844" s="20">
        <f t="shared" si="2014"/>
        <v>0</v>
      </c>
      <c r="AZ844" s="20">
        <f t="shared" si="2015"/>
        <v>0</v>
      </c>
      <c r="BA844" s="20">
        <f t="shared" si="2016"/>
        <v>200000</v>
      </c>
      <c r="BB844" s="36">
        <f t="shared" si="2017"/>
        <v>1</v>
      </c>
      <c r="BC844" s="36">
        <f t="shared" si="2018"/>
        <v>0</v>
      </c>
      <c r="BD844" s="80">
        <f t="shared" si="2019"/>
        <v>0</v>
      </c>
      <c r="BE844" s="36">
        <f t="shared" si="2020"/>
        <v>0</v>
      </c>
      <c r="BF844" s="36">
        <f t="shared" si="2021"/>
        <v>0</v>
      </c>
      <c r="BG844" s="36">
        <f t="shared" si="2022"/>
        <v>0</v>
      </c>
      <c r="BH844" s="36">
        <f t="shared" si="2023"/>
        <v>0</v>
      </c>
      <c r="BI844" s="36">
        <f t="shared" si="2024"/>
        <v>0</v>
      </c>
      <c r="BJ844" s="36">
        <f t="shared" si="2025"/>
        <v>0</v>
      </c>
      <c r="BK844" s="36">
        <f t="shared" si="2026"/>
        <v>0</v>
      </c>
      <c r="BL844" s="68">
        <f>IF(OR(AT844=0,E844&gt;ProjTerm),0,VLOOKUP(D844,'Life Events'!$AE$5:$AI$1206,5,FALSE))</f>
        <v>0</v>
      </c>
      <c r="BM844" s="93">
        <f t="shared" si="2027"/>
        <v>0</v>
      </c>
      <c r="BN844" s="93">
        <f t="shared" si="2028"/>
        <v>0</v>
      </c>
      <c r="BO844" s="36">
        <f t="shared" si="2029"/>
        <v>0</v>
      </c>
      <c r="BP844" s="36">
        <f t="shared" si="2030"/>
        <v>0</v>
      </c>
      <c r="BQ844" s="36">
        <f t="shared" si="2031"/>
        <v>0</v>
      </c>
      <c r="BR844" s="36">
        <f t="shared" si="2032"/>
        <v>154.78110000000001</v>
      </c>
      <c r="BS844" s="36">
        <f t="shared" si="2033"/>
        <v>0</v>
      </c>
      <c r="BT844" s="36">
        <f t="shared" si="2034"/>
        <v>0</v>
      </c>
      <c r="BU844" s="70" cm="1">
        <f t="array" ref="BU844">IF(AND(ActInt=1,$J844=0),INDEX(Tbl_FwdNom,$B844-IVP,MATCH(ValnDt,Tbl_FwdNom_Cols)),INDEX(Tbl_FwdNom,$B844,MATCH(StartDt,Tbl_FwdNom_Cols)))</f>
        <v>9.3950991070000001</v>
      </c>
      <c r="BV844" s="70" cm="1">
        <f t="array" ref="BV844">INDEX(Tbl_FwdReal,$B844,MATCH(StartDt,Tbl_FwdReal_Cols))</f>
        <v>3.2257531679999998</v>
      </c>
      <c r="BW844" s="70" cm="1">
        <f t="array" ref="BW844">IF(RunType&lt;&gt;"OPN",INDEX(Tbl_FwdReal,$B844,MATCH(ValnDt,Tbl_FwdReal_Cols)),IF(AND($J844=0,ActInt=1),INDEX(Tbl_FwdReal,$B844-IVP,MATCH(ValnDt,Tbl_FwdReal_Cols)),-999))*$K844</f>
        <v>3.2257531679999998</v>
      </c>
      <c r="BX844" s="70">
        <f t="shared" si="2035"/>
        <v>3.225753168E-2</v>
      </c>
      <c r="BY844" s="70">
        <f t="shared" si="2110"/>
        <v>5.9765569634153026E-2</v>
      </c>
      <c r="BZ844" s="64">
        <f t="shared" si="2123"/>
        <v>4.8490289183571456E-3</v>
      </c>
      <c r="CA844" s="70" cm="1">
        <f t="array" ref="CA844">IF($J844=1,CA843*(1+INDEX(Tbl_CPI,$B844,MATCH(IF(RunType="OPN",StartDt,ValnDt),Tbl_CPI_Cols))),0)</f>
        <v>0</v>
      </c>
      <c r="CB844" s="70">
        <f t="shared" si="2111"/>
        <v>98.313850205840424</v>
      </c>
      <c r="CC844" s="70">
        <f t="shared" si="2112"/>
        <v>94.577161720695514</v>
      </c>
      <c r="CD844" s="36">
        <f t="shared" si="2036"/>
        <v>479.11213841675664</v>
      </c>
      <c r="CE844" s="36">
        <f t="shared" si="2037"/>
        <v>0</v>
      </c>
      <c r="CF844" s="36">
        <f t="shared" si="2038"/>
        <v>0</v>
      </c>
      <c r="CG844" s="36">
        <f t="shared" si="2039"/>
        <v>0</v>
      </c>
      <c r="CH844" s="36">
        <f t="shared" si="2040"/>
        <v>0</v>
      </c>
      <c r="CI844" s="36">
        <f t="shared" si="2041"/>
        <v>0</v>
      </c>
      <c r="CJ844" s="36">
        <f t="shared" si="2042"/>
        <v>0</v>
      </c>
      <c r="CK844" s="36">
        <f t="shared" si="2043"/>
        <v>0</v>
      </c>
      <c r="CL844" s="36">
        <f t="shared" si="2044"/>
        <v>0</v>
      </c>
      <c r="CM844" s="36">
        <f t="shared" si="2045"/>
        <v>0</v>
      </c>
      <c r="CN844" s="36">
        <f t="shared" si="2046"/>
        <v>0</v>
      </c>
      <c r="CO844" s="20">
        <f t="shared" si="2047"/>
        <v>120000</v>
      </c>
      <c r="CP844" s="20">
        <f t="shared" si="2048"/>
        <v>2</v>
      </c>
      <c r="CQ844" s="64" t="e">
        <f t="shared" si="2049"/>
        <v>#N/A</v>
      </c>
      <c r="CR844" s="64" t="e">
        <f t="shared" si="2050"/>
        <v>#N/A</v>
      </c>
      <c r="CS844" s="36" t="e">
        <f t="shared" si="2051"/>
        <v>#N/A</v>
      </c>
      <c r="CT844" s="36">
        <f t="shared" si="2052"/>
        <v>0</v>
      </c>
      <c r="CU844" s="36">
        <f t="shared" si="2053"/>
        <v>0</v>
      </c>
      <c r="CV844" s="36">
        <f t="shared" si="2113"/>
        <v>0</v>
      </c>
      <c r="CW844" s="36">
        <f t="shared" si="2054"/>
        <v>0</v>
      </c>
      <c r="CX844" s="36">
        <f t="shared" si="2055"/>
        <v>0</v>
      </c>
      <c r="CY844" s="36">
        <f t="shared" si="2056"/>
        <v>0</v>
      </c>
      <c r="CZ844" s="36">
        <f t="shared" si="2114"/>
        <v>0</v>
      </c>
      <c r="DA844" s="64">
        <f t="shared" si="2057"/>
        <v>7.5110596406542385E-3</v>
      </c>
      <c r="DB844" s="70">
        <f t="shared" si="2115"/>
        <v>0.9925449357912427</v>
      </c>
      <c r="DC844" s="70">
        <f>PRODUCT($DB$8:DB844)</f>
        <v>4.886632445366782E-4</v>
      </c>
      <c r="DD844" s="36">
        <f t="shared" si="2058"/>
        <v>0</v>
      </c>
      <c r="DE844" s="36">
        <f t="shared" si="2059"/>
        <v>0</v>
      </c>
      <c r="DF844" s="36">
        <f t="shared" si="2060"/>
        <v>0</v>
      </c>
      <c r="DG844" s="36">
        <f t="shared" si="2061"/>
        <v>0</v>
      </c>
      <c r="DH844" s="36">
        <f t="shared" si="2062"/>
        <v>0</v>
      </c>
      <c r="DI844" s="36">
        <f t="shared" si="2063"/>
        <v>0</v>
      </c>
      <c r="DJ844" s="36">
        <f t="shared" si="2064"/>
        <v>0</v>
      </c>
      <c r="DK844" s="36">
        <f t="shared" si="2065"/>
        <v>0</v>
      </c>
      <c r="DL844" s="36">
        <f t="shared" si="2066"/>
        <v>0</v>
      </c>
      <c r="DM844" s="36">
        <f t="shared" si="2067"/>
        <v>0</v>
      </c>
      <c r="DN844" s="36">
        <f t="shared" ca="1" si="2116"/>
        <v>4.6137290849905055E-12</v>
      </c>
      <c r="DO844" s="64" cm="1">
        <f t="array" ref="DO844">IFERROR(INDEX(Tbl_FwdNom,$B844,MATCH(LIDt,Tbl_FwdNom_Cols,0)),0)</f>
        <v>7.8164073350000001</v>
      </c>
      <c r="DP844" s="64">
        <f t="shared" ca="1" si="2117"/>
        <v>7.7549842660000001</v>
      </c>
      <c r="DQ844" s="64">
        <f t="shared" ca="1" si="2068"/>
        <v>6.2435602392456602E-3</v>
      </c>
      <c r="DR844" s="70">
        <f t="shared" ca="1" si="2069"/>
        <v>0.99379517992864352</v>
      </c>
      <c r="DS844" s="70">
        <f ca="1">PRODUCT($DR$8:DR844)</f>
        <v>1.6999533342233336E-3</v>
      </c>
      <c r="DT844" s="36">
        <f t="shared" ca="1" si="2070"/>
        <v>0</v>
      </c>
      <c r="DU844" s="36">
        <f t="shared" ca="1" si="2071"/>
        <v>0</v>
      </c>
      <c r="DV844" s="36">
        <f t="shared" ca="1" si="2072"/>
        <v>0</v>
      </c>
      <c r="DW844" s="36">
        <f t="shared" ca="1" si="2073"/>
        <v>0</v>
      </c>
      <c r="DX844" s="36">
        <f t="shared" ca="1" si="2074"/>
        <v>0</v>
      </c>
      <c r="DY844" s="36">
        <f t="shared" ca="1" si="2075"/>
        <v>0</v>
      </c>
      <c r="DZ844" s="36">
        <f t="shared" ca="1" si="2076"/>
        <v>0</v>
      </c>
      <c r="EA844" s="36">
        <f t="shared" ca="1" si="2077"/>
        <v>0</v>
      </c>
      <c r="EB844" s="36">
        <f t="shared" ca="1" si="2078"/>
        <v>0</v>
      </c>
      <c r="EC844" s="36">
        <f t="shared" ca="1" si="2079"/>
        <v>0</v>
      </c>
      <c r="ED844" s="36">
        <f t="shared" ca="1" si="2080"/>
        <v>0</v>
      </c>
      <c r="EE844" s="36">
        <f t="shared" ca="1" si="2118"/>
        <v>0</v>
      </c>
      <c r="EF844" s="36">
        <f t="shared" ca="1" si="2081"/>
        <v>0</v>
      </c>
      <c r="EG844" s="64"/>
      <c r="EH844" s="64"/>
      <c r="EI844" s="64"/>
      <c r="EJ844" s="70"/>
      <c r="EK844" s="70"/>
      <c r="EL844" s="70"/>
      <c r="EM844" s="70"/>
      <c r="EN844" s="70"/>
      <c r="EO844" s="36">
        <f t="shared" si="2082"/>
        <v>0</v>
      </c>
      <c r="EP844" s="36">
        <f t="shared" si="2083"/>
        <v>0</v>
      </c>
      <c r="EQ844" s="36">
        <f t="shared" si="2084"/>
        <v>0</v>
      </c>
      <c r="ER844" s="36">
        <f t="shared" si="2085"/>
        <v>0</v>
      </c>
      <c r="ES844" s="36">
        <f t="shared" si="2086"/>
        <v>0</v>
      </c>
      <c r="ET844" s="36">
        <f t="shared" si="2087"/>
        <v>0</v>
      </c>
      <c r="EU844" s="36">
        <f t="shared" si="2119"/>
        <v>0</v>
      </c>
      <c r="EV844" s="36">
        <f t="shared" si="2088"/>
        <v>0</v>
      </c>
      <c r="EW844" s="36">
        <f t="shared" si="2089"/>
        <v>0</v>
      </c>
      <c r="EX844" s="36">
        <f t="shared" si="2120"/>
        <v>0</v>
      </c>
      <c r="EY844" s="36">
        <f t="shared" si="2090"/>
        <v>0</v>
      </c>
      <c r="EZ844" s="36">
        <f t="shared" si="2091"/>
        <v>0</v>
      </c>
      <c r="FA844" s="36">
        <f t="shared" si="2092"/>
        <v>0</v>
      </c>
      <c r="FB844" s="36">
        <f t="shared" si="2093"/>
        <v>0</v>
      </c>
      <c r="FC844" s="36">
        <f t="shared" si="2121"/>
        <v>0</v>
      </c>
      <c r="FD844" s="36">
        <f t="shared" si="2094"/>
        <v>0</v>
      </c>
      <c r="FE844" s="36">
        <f t="shared" si="2095"/>
        <v>0</v>
      </c>
      <c r="FF844" s="36">
        <f t="shared" si="2122"/>
        <v>0</v>
      </c>
      <c r="FG844" s="36">
        <f t="shared" si="2096"/>
        <v>0</v>
      </c>
      <c r="FH844" s="36">
        <f t="shared" si="2097"/>
        <v>0</v>
      </c>
      <c r="FI844" s="36">
        <f t="shared" si="2098"/>
        <v>0</v>
      </c>
      <c r="FJ844" s="36">
        <f t="shared" ca="1" si="2099"/>
        <v>0</v>
      </c>
      <c r="FK844" s="36">
        <f t="shared" si="2100"/>
        <v>0</v>
      </c>
      <c r="FL844" s="36">
        <f t="shared" si="2101"/>
        <v>0</v>
      </c>
      <c r="FM844" s="36">
        <f t="shared" ca="1" si="2102"/>
        <v>0</v>
      </c>
      <c r="FN844" s="36">
        <f t="shared" ref="FN844:FN907" ca="1" si="2124">FJ844-FM844</f>
        <v>0</v>
      </c>
    </row>
    <row r="845" spans="2:170" x14ac:dyDescent="0.25">
      <c r="B845" s="2">
        <v>837</v>
      </c>
      <c r="C845" s="2">
        <f t="shared" si="1978"/>
        <v>70</v>
      </c>
      <c r="D845" s="2">
        <f t="shared" si="1975"/>
        <v>861</v>
      </c>
      <c r="E845" s="2">
        <f t="shared" si="1973"/>
        <v>72</v>
      </c>
      <c r="F845" s="189">
        <f t="shared" si="1977"/>
        <v>71193</v>
      </c>
      <c r="G845" s="2">
        <f t="shared" si="1976"/>
        <v>11</v>
      </c>
      <c r="H845" s="187">
        <f t="shared" si="1979"/>
        <v>104.33333333333334</v>
      </c>
      <c r="I845" s="186">
        <f t="shared" si="1974"/>
        <v>104</v>
      </c>
      <c r="J845" s="2">
        <f t="shared" si="1980"/>
        <v>0</v>
      </c>
      <c r="K845" s="2">
        <f t="shared" si="1981"/>
        <v>1</v>
      </c>
      <c r="L845">
        <f t="shared" si="1982"/>
        <v>2</v>
      </c>
      <c r="M845" s="190">
        <f t="shared" si="2103"/>
        <v>0.93</v>
      </c>
      <c r="N845">
        <f t="shared" si="1983"/>
        <v>1</v>
      </c>
      <c r="O845">
        <f t="shared" si="1984"/>
        <v>100</v>
      </c>
      <c r="P845" s="58">
        <f t="shared" si="1985"/>
        <v>4.1850000000000005</v>
      </c>
      <c r="Q845" s="106">
        <f t="shared" si="1986"/>
        <v>1</v>
      </c>
      <c r="R845" s="59">
        <f t="shared" si="1987"/>
        <v>1</v>
      </c>
      <c r="S845" s="32">
        <f t="shared" si="2104"/>
        <v>1</v>
      </c>
      <c r="T845">
        <f t="shared" si="1988"/>
        <v>1</v>
      </c>
      <c r="U845" s="32">
        <f t="shared" si="2105"/>
        <v>0.93</v>
      </c>
      <c r="V845">
        <f t="shared" si="1989"/>
        <v>1</v>
      </c>
      <c r="W845">
        <f t="shared" si="1990"/>
        <v>100</v>
      </c>
      <c r="X845" s="58">
        <f t="shared" si="1991"/>
        <v>1</v>
      </c>
      <c r="Y845" s="58">
        <f t="shared" si="1992"/>
        <v>1</v>
      </c>
      <c r="Z845" s="32">
        <f t="shared" si="1993"/>
        <v>1</v>
      </c>
      <c r="AA845" s="32">
        <f t="shared" si="1994"/>
        <v>1</v>
      </c>
      <c r="AB845" s="59">
        <f t="shared" si="1995"/>
        <v>4.9056245199999996E-3</v>
      </c>
      <c r="AC845" s="59">
        <f t="shared" si="1996"/>
        <v>4.9056245199999996E-3</v>
      </c>
      <c r="AD845">
        <f t="shared" si="1997"/>
        <v>1</v>
      </c>
      <c r="AE845" s="59">
        <f t="shared" si="1998"/>
        <v>4.9056245199999996E-3</v>
      </c>
      <c r="AF845" s="59">
        <f t="shared" si="1999"/>
        <v>4.1758461800000006E-3</v>
      </c>
      <c r="AG845" s="59">
        <f t="shared" si="2000"/>
        <v>4.1758461800000006E-3</v>
      </c>
      <c r="AH845">
        <f t="shared" si="2001"/>
        <v>1</v>
      </c>
      <c r="AI845" s="59">
        <f t="shared" si="2002"/>
        <v>4.1758461800000006E-3</v>
      </c>
      <c r="AJ845" s="59">
        <f t="shared" si="2003"/>
        <v>0</v>
      </c>
      <c r="AK845" s="59">
        <f t="shared" si="2004"/>
        <v>0</v>
      </c>
      <c r="AL845" s="59">
        <f t="shared" si="2005"/>
        <v>0</v>
      </c>
      <c r="AM845" s="12">
        <f t="shared" si="2106"/>
        <v>0</v>
      </c>
      <c r="AN845" s="12">
        <f t="shared" si="2107"/>
        <v>0</v>
      </c>
      <c r="AO845" s="66">
        <f t="shared" si="2006"/>
        <v>0</v>
      </c>
      <c r="AP845" s="66">
        <f t="shared" si="2007"/>
        <v>0</v>
      </c>
      <c r="AQ845" s="59">
        <f t="shared" si="2008"/>
        <v>0</v>
      </c>
      <c r="AR845" s="59">
        <f t="shared" si="2009"/>
        <v>0</v>
      </c>
      <c r="AS845" s="59">
        <f t="shared" si="2010"/>
        <v>0</v>
      </c>
      <c r="AT845" s="12">
        <f t="shared" si="2011"/>
        <v>0</v>
      </c>
      <c r="AU845" s="59">
        <f t="shared" si="2108"/>
        <v>0</v>
      </c>
      <c r="AV845" s="59">
        <f t="shared" si="2109"/>
        <v>0</v>
      </c>
      <c r="AW845" s="70">
        <f t="shared" si="2012"/>
        <v>0</v>
      </c>
      <c r="AX845" s="20">
        <f t="shared" si="2013"/>
        <v>200000</v>
      </c>
      <c r="AY845" s="20">
        <f t="shared" si="2014"/>
        <v>0</v>
      </c>
      <c r="AZ845" s="20">
        <f t="shared" si="2015"/>
        <v>0</v>
      </c>
      <c r="BA845" s="20">
        <f t="shared" si="2016"/>
        <v>200000</v>
      </c>
      <c r="BB845" s="36">
        <f t="shared" si="2017"/>
        <v>1</v>
      </c>
      <c r="BC845" s="36">
        <f t="shared" si="2018"/>
        <v>0</v>
      </c>
      <c r="BD845" s="80">
        <f t="shared" si="2019"/>
        <v>0</v>
      </c>
      <c r="BE845" s="36">
        <f t="shared" si="2020"/>
        <v>0</v>
      </c>
      <c r="BF845" s="36">
        <f t="shared" si="2021"/>
        <v>0</v>
      </c>
      <c r="BG845" s="36">
        <f t="shared" si="2022"/>
        <v>0</v>
      </c>
      <c r="BH845" s="36">
        <f t="shared" si="2023"/>
        <v>0</v>
      </c>
      <c r="BI845" s="36">
        <f t="shared" si="2024"/>
        <v>0</v>
      </c>
      <c r="BJ845" s="36">
        <f t="shared" si="2025"/>
        <v>0</v>
      </c>
      <c r="BK845" s="36">
        <f t="shared" si="2026"/>
        <v>0</v>
      </c>
      <c r="BL845" s="68">
        <f>IF(OR(AT845=0,E845&gt;ProjTerm),0,VLOOKUP(D845,'Life Events'!$AE$5:$AI$1206,5,FALSE))</f>
        <v>0</v>
      </c>
      <c r="BM845" s="93">
        <f t="shared" si="2027"/>
        <v>0</v>
      </c>
      <c r="BN845" s="93">
        <f t="shared" si="2028"/>
        <v>0</v>
      </c>
      <c r="BO845" s="36">
        <f t="shared" si="2029"/>
        <v>0</v>
      </c>
      <c r="BP845" s="36">
        <f t="shared" si="2030"/>
        <v>0</v>
      </c>
      <c r="BQ845" s="36">
        <f t="shared" si="2031"/>
        <v>0</v>
      </c>
      <c r="BR845" s="36">
        <f t="shared" si="2032"/>
        <v>154.78110000000001</v>
      </c>
      <c r="BS845" s="36">
        <f t="shared" si="2033"/>
        <v>0</v>
      </c>
      <c r="BT845" s="36">
        <f t="shared" si="2034"/>
        <v>0</v>
      </c>
      <c r="BU845" s="70" cm="1">
        <f t="array" ref="BU845">IF(AND(ActInt=1,$J845=0),INDEX(Tbl_FwdNom,$B845-IVP,MATCH(ValnDt,Tbl_FwdNom_Cols)),INDEX(Tbl_FwdNom,$B845,MATCH(StartDt,Tbl_FwdNom_Cols)))</f>
        <v>9.3891593489999998</v>
      </c>
      <c r="BV845" s="70" cm="1">
        <f t="array" ref="BV845">INDEX(Tbl_FwdReal,$B845,MATCH(StartDt,Tbl_FwdReal_Cols))</f>
        <v>3.222378188</v>
      </c>
      <c r="BW845" s="70" cm="1">
        <f t="array" ref="BW845">IF(RunType&lt;&gt;"OPN",INDEX(Tbl_FwdReal,$B845,MATCH(ValnDt,Tbl_FwdReal_Cols)),IF(AND($J845=0,ActInt=1),INDEX(Tbl_FwdReal,$B845-IVP,MATCH(ValnDt,Tbl_FwdReal_Cols)),-999))*$K845</f>
        <v>3.222378188</v>
      </c>
      <c r="BX845" s="70">
        <f t="shared" si="2035"/>
        <v>3.2223781879999996E-2</v>
      </c>
      <c r="BY845" s="70">
        <f t="shared" si="2110"/>
        <v>5.974267662936783E-2</v>
      </c>
      <c r="BZ845" s="64">
        <f t="shared" si="2123"/>
        <v>4.8472200087539274E-3</v>
      </c>
      <c r="CA845" s="70" cm="1">
        <f t="array" ref="CA845">IF($J845=1,CA844*(1+INDEX(Tbl_CPI,$B845,MATCH(IF(RunType="OPN",StartDt,ValnDt),Tbl_CPI_Cols))),0)</f>
        <v>0</v>
      </c>
      <c r="CB845" s="70">
        <f t="shared" si="2111"/>
        <v>98.790399067695816</v>
      </c>
      <c r="CC845" s="70">
        <f t="shared" si="2112"/>
        <v>94.577161720695514</v>
      </c>
      <c r="CD845" s="36">
        <f t="shared" si="2036"/>
        <v>479.11213841675664</v>
      </c>
      <c r="CE845" s="36">
        <f t="shared" si="2037"/>
        <v>0</v>
      </c>
      <c r="CF845" s="36">
        <f t="shared" si="2038"/>
        <v>0</v>
      </c>
      <c r="CG845" s="36">
        <f t="shared" si="2039"/>
        <v>0</v>
      </c>
      <c r="CH845" s="36">
        <f t="shared" si="2040"/>
        <v>0</v>
      </c>
      <c r="CI845" s="36">
        <f t="shared" si="2041"/>
        <v>0</v>
      </c>
      <c r="CJ845" s="36">
        <f t="shared" si="2042"/>
        <v>0</v>
      </c>
      <c r="CK845" s="36">
        <f t="shared" si="2043"/>
        <v>0</v>
      </c>
      <c r="CL845" s="36">
        <f t="shared" si="2044"/>
        <v>0</v>
      </c>
      <c r="CM845" s="36">
        <f t="shared" si="2045"/>
        <v>0</v>
      </c>
      <c r="CN845" s="36">
        <f t="shared" si="2046"/>
        <v>0</v>
      </c>
      <c r="CO845" s="20">
        <f t="shared" si="2047"/>
        <v>120000</v>
      </c>
      <c r="CP845" s="20">
        <f t="shared" si="2048"/>
        <v>2</v>
      </c>
      <c r="CQ845" s="64" t="e">
        <f t="shared" si="2049"/>
        <v>#N/A</v>
      </c>
      <c r="CR845" s="64" t="e">
        <f t="shared" si="2050"/>
        <v>#N/A</v>
      </c>
      <c r="CS845" s="36" t="e">
        <f t="shared" si="2051"/>
        <v>#N/A</v>
      </c>
      <c r="CT845" s="36">
        <f t="shared" si="2052"/>
        <v>0</v>
      </c>
      <c r="CU845" s="36">
        <f t="shared" si="2053"/>
        <v>0</v>
      </c>
      <c r="CV845" s="36">
        <f t="shared" si="2113"/>
        <v>0</v>
      </c>
      <c r="CW845" s="36">
        <f t="shared" si="2054"/>
        <v>0</v>
      </c>
      <c r="CX845" s="36">
        <f t="shared" si="2055"/>
        <v>0</v>
      </c>
      <c r="CY845" s="36">
        <f t="shared" si="2056"/>
        <v>0</v>
      </c>
      <c r="CZ845" s="36">
        <f t="shared" si="2114"/>
        <v>0</v>
      </c>
      <c r="DA845" s="64">
        <f t="shared" si="2057"/>
        <v>7.5065008434924696E-3</v>
      </c>
      <c r="DB845" s="70">
        <f t="shared" si="2115"/>
        <v>0.99254942688984338</v>
      </c>
      <c r="DC845" s="70">
        <f>PRODUCT($DB$8:DB845)</f>
        <v>4.8502242330701134E-4</v>
      </c>
      <c r="DD845" s="36">
        <f t="shared" si="2058"/>
        <v>0</v>
      </c>
      <c r="DE845" s="36">
        <f t="shared" si="2059"/>
        <v>0</v>
      </c>
      <c r="DF845" s="36">
        <f t="shared" si="2060"/>
        <v>0</v>
      </c>
      <c r="DG845" s="36">
        <f t="shared" si="2061"/>
        <v>0</v>
      </c>
      <c r="DH845" s="36">
        <f t="shared" si="2062"/>
        <v>0</v>
      </c>
      <c r="DI845" s="36">
        <f t="shared" si="2063"/>
        <v>0</v>
      </c>
      <c r="DJ845" s="36">
        <f t="shared" si="2064"/>
        <v>0</v>
      </c>
      <c r="DK845" s="36">
        <f t="shared" si="2065"/>
        <v>0</v>
      </c>
      <c r="DL845" s="36">
        <f t="shared" si="2066"/>
        <v>0</v>
      </c>
      <c r="DM845" s="36">
        <f t="shared" si="2067"/>
        <v>0</v>
      </c>
      <c r="DN845" s="36">
        <f t="shared" ca="1" si="2116"/>
        <v>4.6137290849905055E-12</v>
      </c>
      <c r="DO845" s="64" cm="1">
        <f t="array" ref="DO845">IFERROR(INDEX(Tbl_FwdNom,$B845,MATCH(LIDt,Tbl_FwdNom_Cols,0)),0)</f>
        <v>7.8147006660000002</v>
      </c>
      <c r="DP845" s="64">
        <f t="shared" ca="1" si="2117"/>
        <v>7.7532785689999999</v>
      </c>
      <c r="DQ845" s="64">
        <f t="shared" ca="1" si="2068"/>
        <v>6.2422328767683943E-3</v>
      </c>
      <c r="DR845" s="70">
        <f t="shared" ca="1" si="2069"/>
        <v>0.99379649087186261</v>
      </c>
      <c r="DS845" s="70">
        <f ca="1">PRODUCT($DR$8:DR845)</f>
        <v>1.6894076581970715E-3</v>
      </c>
      <c r="DT845" s="36">
        <f t="shared" ca="1" si="2070"/>
        <v>0</v>
      </c>
      <c r="DU845" s="36">
        <f t="shared" ca="1" si="2071"/>
        <v>0</v>
      </c>
      <c r="DV845" s="36">
        <f t="shared" ca="1" si="2072"/>
        <v>0</v>
      </c>
      <c r="DW845" s="36">
        <f t="shared" ca="1" si="2073"/>
        <v>0</v>
      </c>
      <c r="DX845" s="36">
        <f t="shared" ca="1" si="2074"/>
        <v>0</v>
      </c>
      <c r="DY845" s="36">
        <f t="shared" ca="1" si="2075"/>
        <v>0</v>
      </c>
      <c r="DZ845" s="36">
        <f t="shared" ca="1" si="2076"/>
        <v>0</v>
      </c>
      <c r="EA845" s="36">
        <f t="shared" ca="1" si="2077"/>
        <v>0</v>
      </c>
      <c r="EB845" s="36">
        <f t="shared" ca="1" si="2078"/>
        <v>0</v>
      </c>
      <c r="EC845" s="36">
        <f t="shared" ca="1" si="2079"/>
        <v>0</v>
      </c>
      <c r="ED845" s="36">
        <f t="shared" ca="1" si="2080"/>
        <v>0</v>
      </c>
      <c r="EE845" s="36">
        <f t="shared" ca="1" si="2118"/>
        <v>0</v>
      </c>
      <c r="EF845" s="36">
        <f t="shared" ca="1" si="2081"/>
        <v>0</v>
      </c>
      <c r="EG845" s="64"/>
      <c r="EH845" s="64"/>
      <c r="EI845" s="64"/>
      <c r="EJ845" s="70"/>
      <c r="EK845" s="70"/>
      <c r="EL845" s="70"/>
      <c r="EM845" s="70"/>
      <c r="EN845" s="70"/>
      <c r="EO845" s="36">
        <f t="shared" si="2082"/>
        <v>0</v>
      </c>
      <c r="EP845" s="36">
        <f t="shared" si="2083"/>
        <v>0</v>
      </c>
      <c r="EQ845" s="36">
        <f t="shared" si="2084"/>
        <v>0</v>
      </c>
      <c r="ER845" s="36">
        <f t="shared" si="2085"/>
        <v>0</v>
      </c>
      <c r="ES845" s="36">
        <f t="shared" si="2086"/>
        <v>0</v>
      </c>
      <c r="ET845" s="36">
        <f t="shared" si="2087"/>
        <v>0</v>
      </c>
      <c r="EU845" s="36">
        <f t="shared" si="2119"/>
        <v>0</v>
      </c>
      <c r="EV845" s="36">
        <f t="shared" si="2088"/>
        <v>0</v>
      </c>
      <c r="EW845" s="36">
        <f t="shared" si="2089"/>
        <v>0</v>
      </c>
      <c r="EX845" s="36">
        <f t="shared" si="2120"/>
        <v>0</v>
      </c>
      <c r="EY845" s="36">
        <f t="shared" si="2090"/>
        <v>0</v>
      </c>
      <c r="EZ845" s="36">
        <f t="shared" si="2091"/>
        <v>0</v>
      </c>
      <c r="FA845" s="36">
        <f t="shared" si="2092"/>
        <v>0</v>
      </c>
      <c r="FB845" s="36">
        <f t="shared" si="2093"/>
        <v>0</v>
      </c>
      <c r="FC845" s="36">
        <f t="shared" si="2121"/>
        <v>0</v>
      </c>
      <c r="FD845" s="36">
        <f t="shared" si="2094"/>
        <v>0</v>
      </c>
      <c r="FE845" s="36">
        <f t="shared" si="2095"/>
        <v>0</v>
      </c>
      <c r="FF845" s="36">
        <f t="shared" si="2122"/>
        <v>0</v>
      </c>
      <c r="FG845" s="36">
        <f t="shared" si="2096"/>
        <v>0</v>
      </c>
      <c r="FH845" s="36">
        <f t="shared" si="2097"/>
        <v>0</v>
      </c>
      <c r="FI845" s="36">
        <f t="shared" si="2098"/>
        <v>0</v>
      </c>
      <c r="FJ845" s="36">
        <f t="shared" ca="1" si="2099"/>
        <v>0</v>
      </c>
      <c r="FK845" s="36">
        <f t="shared" si="2100"/>
        <v>0</v>
      </c>
      <c r="FL845" s="36">
        <f t="shared" si="2101"/>
        <v>0</v>
      </c>
      <c r="FM845" s="36">
        <f t="shared" ca="1" si="2102"/>
        <v>0</v>
      </c>
      <c r="FN845" s="36">
        <f t="shared" ca="1" si="2124"/>
        <v>0</v>
      </c>
    </row>
    <row r="846" spans="2:170" x14ac:dyDescent="0.25">
      <c r="B846" s="2">
        <v>838</v>
      </c>
      <c r="C846" s="2">
        <f t="shared" si="1978"/>
        <v>70</v>
      </c>
      <c r="D846" s="2">
        <f t="shared" si="1975"/>
        <v>862</v>
      </c>
      <c r="E846" s="2">
        <f t="shared" si="1973"/>
        <v>72</v>
      </c>
      <c r="F846" s="189">
        <f t="shared" si="1977"/>
        <v>71224</v>
      </c>
      <c r="G846" s="2">
        <f t="shared" si="1976"/>
        <v>12</v>
      </c>
      <c r="H846" s="187">
        <f t="shared" si="1979"/>
        <v>104.41666666666666</v>
      </c>
      <c r="I846" s="186">
        <f t="shared" si="1974"/>
        <v>104</v>
      </c>
      <c r="J846" s="2">
        <f t="shared" si="1980"/>
        <v>0</v>
      </c>
      <c r="K846" s="2">
        <f t="shared" si="1981"/>
        <v>1</v>
      </c>
      <c r="L846">
        <f t="shared" si="1982"/>
        <v>2</v>
      </c>
      <c r="M846" s="190">
        <f t="shared" si="2103"/>
        <v>0.93</v>
      </c>
      <c r="N846">
        <f t="shared" si="1983"/>
        <v>1</v>
      </c>
      <c r="O846">
        <f t="shared" si="1984"/>
        <v>100</v>
      </c>
      <c r="P846" s="58">
        <f t="shared" si="1985"/>
        <v>4.1850000000000005</v>
      </c>
      <c r="Q846" s="106">
        <f t="shared" si="1986"/>
        <v>1</v>
      </c>
      <c r="R846" s="59">
        <f t="shared" si="1987"/>
        <v>1</v>
      </c>
      <c r="S846" s="32">
        <f t="shared" si="2104"/>
        <v>1</v>
      </c>
      <c r="T846">
        <f t="shared" si="1988"/>
        <v>1</v>
      </c>
      <c r="U846" s="32">
        <f t="shared" si="2105"/>
        <v>0.93</v>
      </c>
      <c r="V846">
        <f t="shared" si="1989"/>
        <v>1</v>
      </c>
      <c r="W846">
        <f t="shared" si="1990"/>
        <v>100</v>
      </c>
      <c r="X846" s="58">
        <f t="shared" si="1991"/>
        <v>1</v>
      </c>
      <c r="Y846" s="58">
        <f t="shared" si="1992"/>
        <v>1</v>
      </c>
      <c r="Z846" s="32">
        <f t="shared" si="1993"/>
        <v>1</v>
      </c>
      <c r="AA846" s="32">
        <f t="shared" si="1994"/>
        <v>1</v>
      </c>
      <c r="AB846" s="59">
        <f t="shared" si="1995"/>
        <v>4.9056245199999996E-3</v>
      </c>
      <c r="AC846" s="59">
        <f t="shared" si="1996"/>
        <v>4.9056245199999996E-3</v>
      </c>
      <c r="AD846">
        <f t="shared" si="1997"/>
        <v>1</v>
      </c>
      <c r="AE846" s="59">
        <f t="shared" si="1998"/>
        <v>4.9056245199999996E-3</v>
      </c>
      <c r="AF846" s="59">
        <f t="shared" si="1999"/>
        <v>4.1758461800000006E-3</v>
      </c>
      <c r="AG846" s="59">
        <f t="shared" si="2000"/>
        <v>4.1758461800000006E-3</v>
      </c>
      <c r="AH846">
        <f t="shared" si="2001"/>
        <v>1</v>
      </c>
      <c r="AI846" s="59">
        <f t="shared" si="2002"/>
        <v>4.1758461800000006E-3</v>
      </c>
      <c r="AJ846" s="59">
        <f t="shared" si="2003"/>
        <v>0</v>
      </c>
      <c r="AK846" s="59">
        <f t="shared" si="2004"/>
        <v>0</v>
      </c>
      <c r="AL846" s="59">
        <f t="shared" si="2005"/>
        <v>0</v>
      </c>
      <c r="AM846" s="12">
        <f t="shared" si="2106"/>
        <v>0</v>
      </c>
      <c r="AN846" s="12">
        <f t="shared" si="2107"/>
        <v>0</v>
      </c>
      <c r="AO846" s="66">
        <f t="shared" si="2006"/>
        <v>0</v>
      </c>
      <c r="AP846" s="66">
        <f t="shared" si="2007"/>
        <v>0</v>
      </c>
      <c r="AQ846" s="59">
        <f t="shared" si="2008"/>
        <v>0</v>
      </c>
      <c r="AR846" s="59">
        <f t="shared" si="2009"/>
        <v>0</v>
      </c>
      <c r="AS846" s="59">
        <f t="shared" si="2010"/>
        <v>0</v>
      </c>
      <c r="AT846" s="12">
        <f t="shared" si="2011"/>
        <v>0</v>
      </c>
      <c r="AU846" s="59">
        <f t="shared" si="2108"/>
        <v>0</v>
      </c>
      <c r="AV846" s="59">
        <f t="shared" si="2109"/>
        <v>0</v>
      </c>
      <c r="AW846" s="70">
        <f t="shared" si="2012"/>
        <v>0</v>
      </c>
      <c r="AX846" s="20">
        <f t="shared" si="2013"/>
        <v>200000</v>
      </c>
      <c r="AY846" s="20">
        <f t="shared" si="2014"/>
        <v>0</v>
      </c>
      <c r="AZ846" s="20">
        <f t="shared" si="2015"/>
        <v>0</v>
      </c>
      <c r="BA846" s="20">
        <f t="shared" si="2016"/>
        <v>200000</v>
      </c>
      <c r="BB846" s="36">
        <f t="shared" si="2017"/>
        <v>1</v>
      </c>
      <c r="BC846" s="36">
        <f t="shared" si="2018"/>
        <v>0</v>
      </c>
      <c r="BD846" s="80">
        <f t="shared" si="2019"/>
        <v>0</v>
      </c>
      <c r="BE846" s="36">
        <f t="shared" si="2020"/>
        <v>0</v>
      </c>
      <c r="BF846" s="36">
        <f t="shared" si="2021"/>
        <v>0</v>
      </c>
      <c r="BG846" s="36">
        <f t="shared" si="2022"/>
        <v>0</v>
      </c>
      <c r="BH846" s="36">
        <f t="shared" si="2023"/>
        <v>0</v>
      </c>
      <c r="BI846" s="36">
        <f t="shared" si="2024"/>
        <v>0</v>
      </c>
      <c r="BJ846" s="36">
        <f t="shared" si="2025"/>
        <v>0</v>
      </c>
      <c r="BK846" s="36">
        <f t="shared" si="2026"/>
        <v>0</v>
      </c>
      <c r="BL846" s="68">
        <f>IF(OR(AT846=0,E846&gt;ProjTerm),0,VLOOKUP(D846,'Life Events'!$AE$5:$AI$1206,5,FALSE))</f>
        <v>0</v>
      </c>
      <c r="BM846" s="93">
        <f t="shared" si="2027"/>
        <v>0</v>
      </c>
      <c r="BN846" s="93">
        <f t="shared" si="2028"/>
        <v>0</v>
      </c>
      <c r="BO846" s="36">
        <f t="shared" si="2029"/>
        <v>0</v>
      </c>
      <c r="BP846" s="36">
        <f t="shared" si="2030"/>
        <v>0</v>
      </c>
      <c r="BQ846" s="36">
        <f t="shared" si="2031"/>
        <v>0</v>
      </c>
      <c r="BR846" s="36">
        <f t="shared" si="2032"/>
        <v>154.78110000000001</v>
      </c>
      <c r="BS846" s="36">
        <f t="shared" si="2033"/>
        <v>0</v>
      </c>
      <c r="BT846" s="36">
        <f t="shared" si="2034"/>
        <v>0</v>
      </c>
      <c r="BU846" s="70" cm="1">
        <f t="array" ref="BU846">IF(AND(ActInt=1,$J846=0),INDEX(Tbl_FwdNom,$B846-IVP,MATCH(ValnDt,Tbl_FwdNom_Cols)),INDEX(Tbl_FwdNom,$B846,MATCH(StartDt,Tbl_FwdNom_Cols)))</f>
        <v>9.3832199129999996</v>
      </c>
      <c r="BV846" s="70" cm="1">
        <f t="array" ref="BV846">INDEX(Tbl_FwdReal,$B846,MATCH(StartDt,Tbl_FwdReal_Cols))</f>
        <v>3.219003319</v>
      </c>
      <c r="BW846" s="70" cm="1">
        <f t="array" ref="BW846">IF(RunType&lt;&gt;"OPN",INDEX(Tbl_FwdReal,$B846,MATCH(ValnDt,Tbl_FwdReal_Cols)),IF(AND($J846=0,ActInt=1),INDEX(Tbl_FwdReal,$B846-IVP,MATCH(ValnDt,Tbl_FwdReal_Cols)),-999))*$K846</f>
        <v>3.219003319</v>
      </c>
      <c r="BX846" s="70">
        <f t="shared" si="2035"/>
        <v>3.2190033190000002E-2</v>
      </c>
      <c r="BY846" s="70">
        <f t="shared" si="2110"/>
        <v>5.9719784107480578E-2</v>
      </c>
      <c r="BZ846" s="64">
        <f t="shared" si="2123"/>
        <v>4.8454111014879508E-3</v>
      </c>
      <c r="CA846" s="70" cm="1">
        <f t="array" ref="CA846">IF($J846=1,CA845*(1+INDEX(Tbl_CPI,$B846,MATCH(IF(RunType="OPN",StartDt,ValnDt),Tbl_CPI_Cols))),0)</f>
        <v>0</v>
      </c>
      <c r="CB846" s="70">
        <f t="shared" si="2111"/>
        <v>99.269079164058851</v>
      </c>
      <c r="CC846" s="70">
        <f t="shared" si="2112"/>
        <v>94.577161720695514</v>
      </c>
      <c r="CD846" s="36">
        <f t="shared" si="2036"/>
        <v>479.11213841675664</v>
      </c>
      <c r="CE846" s="36">
        <f t="shared" si="2037"/>
        <v>0</v>
      </c>
      <c r="CF846" s="36">
        <f t="shared" si="2038"/>
        <v>0</v>
      </c>
      <c r="CG846" s="36">
        <f t="shared" si="2039"/>
        <v>0</v>
      </c>
      <c r="CH846" s="36">
        <f t="shared" si="2040"/>
        <v>0</v>
      </c>
      <c r="CI846" s="36">
        <f t="shared" si="2041"/>
        <v>0</v>
      </c>
      <c r="CJ846" s="36">
        <f t="shared" si="2042"/>
        <v>0</v>
      </c>
      <c r="CK846" s="36">
        <f t="shared" si="2043"/>
        <v>0</v>
      </c>
      <c r="CL846" s="36">
        <f t="shared" si="2044"/>
        <v>0</v>
      </c>
      <c r="CM846" s="36">
        <f t="shared" si="2045"/>
        <v>0</v>
      </c>
      <c r="CN846" s="36">
        <f t="shared" si="2046"/>
        <v>0</v>
      </c>
      <c r="CO846" s="20">
        <f t="shared" si="2047"/>
        <v>120000</v>
      </c>
      <c r="CP846" s="20">
        <f t="shared" si="2048"/>
        <v>2</v>
      </c>
      <c r="CQ846" s="64" t="e">
        <f t="shared" si="2049"/>
        <v>#N/A</v>
      </c>
      <c r="CR846" s="64" t="e">
        <f t="shared" si="2050"/>
        <v>#N/A</v>
      </c>
      <c r="CS846" s="36" t="e">
        <f t="shared" si="2051"/>
        <v>#N/A</v>
      </c>
      <c r="CT846" s="36">
        <f t="shared" si="2052"/>
        <v>0</v>
      </c>
      <c r="CU846" s="36">
        <f t="shared" si="2053"/>
        <v>0</v>
      </c>
      <c r="CV846" s="36">
        <f t="shared" si="2113"/>
        <v>0</v>
      </c>
      <c r="CW846" s="36">
        <f t="shared" si="2054"/>
        <v>0</v>
      </c>
      <c r="CX846" s="36">
        <f t="shared" si="2055"/>
        <v>0</v>
      </c>
      <c r="CY846" s="36">
        <f t="shared" si="2056"/>
        <v>0</v>
      </c>
      <c r="CZ846" s="36">
        <f t="shared" si="2114"/>
        <v>0</v>
      </c>
      <c r="DA846" s="64">
        <f t="shared" si="2057"/>
        <v>7.5019420665689562E-3</v>
      </c>
      <c r="DB846" s="70">
        <f t="shared" si="2115"/>
        <v>0.99255391800914938</v>
      </c>
      <c r="DC846" s="70">
        <f>PRODUCT($DB$8:DB846)</f>
        <v>4.814109065756663E-4</v>
      </c>
      <c r="DD846" s="36">
        <f t="shared" si="2058"/>
        <v>0</v>
      </c>
      <c r="DE846" s="36">
        <f t="shared" si="2059"/>
        <v>0</v>
      </c>
      <c r="DF846" s="36">
        <f t="shared" si="2060"/>
        <v>0</v>
      </c>
      <c r="DG846" s="36">
        <f t="shared" si="2061"/>
        <v>0</v>
      </c>
      <c r="DH846" s="36">
        <f t="shared" si="2062"/>
        <v>0</v>
      </c>
      <c r="DI846" s="36">
        <f t="shared" si="2063"/>
        <v>0</v>
      </c>
      <c r="DJ846" s="36">
        <f t="shared" si="2064"/>
        <v>0</v>
      </c>
      <c r="DK846" s="36">
        <f t="shared" si="2065"/>
        <v>0</v>
      </c>
      <c r="DL846" s="36">
        <f t="shared" si="2066"/>
        <v>0</v>
      </c>
      <c r="DM846" s="36">
        <f t="shared" si="2067"/>
        <v>0</v>
      </c>
      <c r="DN846" s="36">
        <f t="shared" ca="1" si="2116"/>
        <v>4.6137290849905055E-12</v>
      </c>
      <c r="DO846" s="64" cm="1">
        <f t="array" ref="DO846">IFERROR(INDEX(Tbl_FwdNom,$B846,MATCH(LIDt,Tbl_FwdNom_Cols,0)),0)</f>
        <v>7.812994024</v>
      </c>
      <c r="DP846" s="64">
        <f t="shared" ca="1" si="2117"/>
        <v>7.7515728990000001</v>
      </c>
      <c r="DQ846" s="64">
        <f t="shared" ca="1" si="2068"/>
        <v>6.2409055160417282E-3</v>
      </c>
      <c r="DR846" s="70">
        <f t="shared" ca="1" si="2069"/>
        <v>0.99379780181681132</v>
      </c>
      <c r="DS846" s="70">
        <f ca="1">PRODUCT($DR$8:DR846)</f>
        <v>1.6789296170887365E-3</v>
      </c>
      <c r="DT846" s="36">
        <f t="shared" ca="1" si="2070"/>
        <v>0</v>
      </c>
      <c r="DU846" s="36">
        <f t="shared" ca="1" si="2071"/>
        <v>0</v>
      </c>
      <c r="DV846" s="36">
        <f t="shared" ca="1" si="2072"/>
        <v>0</v>
      </c>
      <c r="DW846" s="36">
        <f t="shared" ca="1" si="2073"/>
        <v>0</v>
      </c>
      <c r="DX846" s="36">
        <f t="shared" ca="1" si="2074"/>
        <v>0</v>
      </c>
      <c r="DY846" s="36">
        <f t="shared" ca="1" si="2075"/>
        <v>0</v>
      </c>
      <c r="DZ846" s="36">
        <f t="shared" ca="1" si="2076"/>
        <v>0</v>
      </c>
      <c r="EA846" s="36">
        <f t="shared" ca="1" si="2077"/>
        <v>0</v>
      </c>
      <c r="EB846" s="36">
        <f t="shared" ca="1" si="2078"/>
        <v>0</v>
      </c>
      <c r="EC846" s="36">
        <f t="shared" ca="1" si="2079"/>
        <v>0</v>
      </c>
      <c r="ED846" s="36">
        <f t="shared" ca="1" si="2080"/>
        <v>0</v>
      </c>
      <c r="EE846" s="36">
        <f t="shared" ca="1" si="2118"/>
        <v>0</v>
      </c>
      <c r="EF846" s="36">
        <f t="shared" ca="1" si="2081"/>
        <v>0</v>
      </c>
      <c r="EG846" s="64"/>
      <c r="EH846" s="64"/>
      <c r="EI846" s="64"/>
      <c r="EJ846" s="70"/>
      <c r="EK846" s="70"/>
      <c r="EL846" s="70"/>
      <c r="EM846" s="70"/>
      <c r="EN846" s="70"/>
      <c r="EO846" s="36">
        <f t="shared" si="2082"/>
        <v>0</v>
      </c>
      <c r="EP846" s="36">
        <f t="shared" si="2083"/>
        <v>0</v>
      </c>
      <c r="EQ846" s="36">
        <f t="shared" si="2084"/>
        <v>0</v>
      </c>
      <c r="ER846" s="36">
        <f t="shared" si="2085"/>
        <v>0</v>
      </c>
      <c r="ES846" s="36">
        <f t="shared" si="2086"/>
        <v>0</v>
      </c>
      <c r="ET846" s="36">
        <f t="shared" si="2087"/>
        <v>0</v>
      </c>
      <c r="EU846" s="36">
        <f t="shared" si="2119"/>
        <v>0</v>
      </c>
      <c r="EV846" s="36">
        <f t="shared" si="2088"/>
        <v>0</v>
      </c>
      <c r="EW846" s="36">
        <f t="shared" si="2089"/>
        <v>0</v>
      </c>
      <c r="EX846" s="36">
        <f t="shared" si="2120"/>
        <v>0</v>
      </c>
      <c r="EY846" s="36">
        <f t="shared" si="2090"/>
        <v>0</v>
      </c>
      <c r="EZ846" s="36">
        <f t="shared" si="2091"/>
        <v>0</v>
      </c>
      <c r="FA846" s="36">
        <f t="shared" si="2092"/>
        <v>0</v>
      </c>
      <c r="FB846" s="36">
        <f t="shared" si="2093"/>
        <v>0</v>
      </c>
      <c r="FC846" s="36">
        <f t="shared" si="2121"/>
        <v>0</v>
      </c>
      <c r="FD846" s="36">
        <f t="shared" si="2094"/>
        <v>0</v>
      </c>
      <c r="FE846" s="36">
        <f t="shared" si="2095"/>
        <v>0</v>
      </c>
      <c r="FF846" s="36">
        <f t="shared" si="2122"/>
        <v>0</v>
      </c>
      <c r="FG846" s="36">
        <f t="shared" si="2096"/>
        <v>0</v>
      </c>
      <c r="FH846" s="36">
        <f t="shared" si="2097"/>
        <v>0</v>
      </c>
      <c r="FI846" s="36">
        <f t="shared" si="2098"/>
        <v>0</v>
      </c>
      <c r="FJ846" s="36">
        <f t="shared" ca="1" si="2099"/>
        <v>0</v>
      </c>
      <c r="FK846" s="36">
        <f t="shared" si="2100"/>
        <v>0</v>
      </c>
      <c r="FL846" s="36">
        <f t="shared" si="2101"/>
        <v>0</v>
      </c>
      <c r="FM846" s="36">
        <f t="shared" ca="1" si="2102"/>
        <v>0</v>
      </c>
      <c r="FN846" s="36">
        <f t="shared" ca="1" si="2124"/>
        <v>0</v>
      </c>
    </row>
    <row r="847" spans="2:170" x14ac:dyDescent="0.25">
      <c r="B847" s="2">
        <v>839</v>
      </c>
      <c r="C847" s="2">
        <f t="shared" si="1978"/>
        <v>70</v>
      </c>
      <c r="D847" s="2">
        <f t="shared" si="1975"/>
        <v>863</v>
      </c>
      <c r="E847" s="2">
        <f t="shared" si="1973"/>
        <v>72</v>
      </c>
      <c r="F847" s="189">
        <f t="shared" si="1977"/>
        <v>71255</v>
      </c>
      <c r="G847" s="2">
        <f t="shared" si="1976"/>
        <v>1</v>
      </c>
      <c r="H847" s="187">
        <f t="shared" si="1979"/>
        <v>104.5</v>
      </c>
      <c r="I847" s="186">
        <f t="shared" si="1974"/>
        <v>104</v>
      </c>
      <c r="J847" s="2">
        <f t="shared" si="1980"/>
        <v>0</v>
      </c>
      <c r="K847" s="2">
        <f t="shared" si="1981"/>
        <v>1</v>
      </c>
      <c r="L847">
        <f t="shared" si="1982"/>
        <v>2</v>
      </c>
      <c r="M847" s="190">
        <f t="shared" si="2103"/>
        <v>0.93</v>
      </c>
      <c r="N847">
        <f t="shared" si="1983"/>
        <v>1</v>
      </c>
      <c r="O847">
        <f t="shared" si="1984"/>
        <v>100</v>
      </c>
      <c r="P847" s="58">
        <f t="shared" si="1985"/>
        <v>4.1850000000000005</v>
      </c>
      <c r="Q847" s="106">
        <f t="shared" si="1986"/>
        <v>1</v>
      </c>
      <c r="R847" s="59">
        <f t="shared" si="1987"/>
        <v>1</v>
      </c>
      <c r="S847" s="32">
        <f t="shared" si="2104"/>
        <v>1</v>
      </c>
      <c r="T847">
        <f t="shared" si="1988"/>
        <v>1</v>
      </c>
      <c r="U847" s="32">
        <f t="shared" si="2105"/>
        <v>0.93</v>
      </c>
      <c r="V847">
        <f t="shared" si="1989"/>
        <v>1</v>
      </c>
      <c r="W847">
        <f t="shared" si="1990"/>
        <v>100</v>
      </c>
      <c r="X847" s="58">
        <f t="shared" si="1991"/>
        <v>1</v>
      </c>
      <c r="Y847" s="58">
        <f t="shared" si="1992"/>
        <v>1</v>
      </c>
      <c r="Z847" s="32">
        <f t="shared" si="1993"/>
        <v>1</v>
      </c>
      <c r="AA847" s="32">
        <f t="shared" si="1994"/>
        <v>1</v>
      </c>
      <c r="AB847" s="59">
        <f t="shared" si="1995"/>
        <v>4.9056245199999996E-3</v>
      </c>
      <c r="AC847" s="59">
        <f t="shared" si="1996"/>
        <v>4.9056245199999996E-3</v>
      </c>
      <c r="AD847">
        <f t="shared" si="1997"/>
        <v>1</v>
      </c>
      <c r="AE847" s="59">
        <f t="shared" si="1998"/>
        <v>4.9056245199999996E-3</v>
      </c>
      <c r="AF847" s="59">
        <f t="shared" si="1999"/>
        <v>4.1758461800000006E-3</v>
      </c>
      <c r="AG847" s="59">
        <f t="shared" si="2000"/>
        <v>4.1758461800000006E-3</v>
      </c>
      <c r="AH847">
        <f t="shared" si="2001"/>
        <v>1</v>
      </c>
      <c r="AI847" s="59">
        <f t="shared" si="2002"/>
        <v>4.1758461800000006E-3</v>
      </c>
      <c r="AJ847" s="59">
        <f t="shared" si="2003"/>
        <v>0</v>
      </c>
      <c r="AK847" s="59">
        <f t="shared" si="2004"/>
        <v>0</v>
      </c>
      <c r="AL847" s="59">
        <f t="shared" si="2005"/>
        <v>0</v>
      </c>
      <c r="AM847" s="12">
        <f t="shared" si="2106"/>
        <v>0</v>
      </c>
      <c r="AN847" s="12">
        <f t="shared" si="2107"/>
        <v>0</v>
      </c>
      <c r="AO847" s="66">
        <f t="shared" si="2006"/>
        <v>0</v>
      </c>
      <c r="AP847" s="66">
        <f t="shared" si="2007"/>
        <v>0</v>
      </c>
      <c r="AQ847" s="59">
        <f t="shared" si="2008"/>
        <v>0</v>
      </c>
      <c r="AR847" s="59">
        <f t="shared" si="2009"/>
        <v>0</v>
      </c>
      <c r="AS847" s="59">
        <f t="shared" si="2010"/>
        <v>0</v>
      </c>
      <c r="AT847" s="12">
        <f t="shared" si="2011"/>
        <v>0</v>
      </c>
      <c r="AU847" s="59">
        <f t="shared" si="2108"/>
        <v>0</v>
      </c>
      <c r="AV847" s="59">
        <f t="shared" si="2109"/>
        <v>0</v>
      </c>
      <c r="AW847" s="70">
        <f t="shared" si="2012"/>
        <v>0</v>
      </c>
      <c r="AX847" s="20">
        <f t="shared" si="2013"/>
        <v>200000</v>
      </c>
      <c r="AY847" s="20">
        <f t="shared" si="2014"/>
        <v>0</v>
      </c>
      <c r="AZ847" s="20">
        <f t="shared" si="2015"/>
        <v>0</v>
      </c>
      <c r="BA847" s="20">
        <f t="shared" si="2016"/>
        <v>200000</v>
      </c>
      <c r="BB847" s="36">
        <f t="shared" si="2017"/>
        <v>1</v>
      </c>
      <c r="BC847" s="36">
        <f t="shared" si="2018"/>
        <v>0</v>
      </c>
      <c r="BD847" s="80">
        <f t="shared" si="2019"/>
        <v>0</v>
      </c>
      <c r="BE847" s="36">
        <f t="shared" si="2020"/>
        <v>0</v>
      </c>
      <c r="BF847" s="36">
        <f t="shared" si="2021"/>
        <v>0</v>
      </c>
      <c r="BG847" s="36">
        <f t="shared" si="2022"/>
        <v>0</v>
      </c>
      <c r="BH847" s="36">
        <f t="shared" si="2023"/>
        <v>0</v>
      </c>
      <c r="BI847" s="36">
        <f t="shared" si="2024"/>
        <v>0</v>
      </c>
      <c r="BJ847" s="36">
        <f t="shared" si="2025"/>
        <v>0</v>
      </c>
      <c r="BK847" s="36">
        <f t="shared" si="2026"/>
        <v>0</v>
      </c>
      <c r="BL847" s="68">
        <f>IF(OR(AT847=0,E847&gt;ProjTerm),0,VLOOKUP(D847,'Life Events'!$AE$5:$AI$1206,5,FALSE))</f>
        <v>0</v>
      </c>
      <c r="BM847" s="93">
        <f t="shared" si="2027"/>
        <v>0</v>
      </c>
      <c r="BN847" s="93">
        <f t="shared" si="2028"/>
        <v>0</v>
      </c>
      <c r="BO847" s="36">
        <f t="shared" si="2029"/>
        <v>0</v>
      </c>
      <c r="BP847" s="36">
        <f t="shared" si="2030"/>
        <v>0</v>
      </c>
      <c r="BQ847" s="36">
        <f t="shared" si="2031"/>
        <v>0</v>
      </c>
      <c r="BR847" s="36">
        <f t="shared" si="2032"/>
        <v>154.78110000000001</v>
      </c>
      <c r="BS847" s="36">
        <f t="shared" si="2033"/>
        <v>0</v>
      </c>
      <c r="BT847" s="36">
        <f t="shared" si="2034"/>
        <v>0</v>
      </c>
      <c r="BU847" s="70" cm="1">
        <f t="array" ref="BU847">IF(AND(ActInt=1,$J847=0),INDEX(Tbl_FwdNom,$B847-IVP,MATCH(ValnDt,Tbl_FwdNom_Cols)),INDEX(Tbl_FwdNom,$B847,MATCH(StartDt,Tbl_FwdNom_Cols)))</f>
        <v>9.3772807999999994</v>
      </c>
      <c r="BV847" s="70" cm="1">
        <f t="array" ref="BV847">INDEX(Tbl_FwdReal,$B847,MATCH(StartDt,Tbl_FwdReal_Cols))</f>
        <v>3.2156285599999999</v>
      </c>
      <c r="BW847" s="70" cm="1">
        <f t="array" ref="BW847">IF(RunType&lt;&gt;"OPN",INDEX(Tbl_FwdReal,$B847,MATCH(ValnDt,Tbl_FwdReal_Cols)),IF(AND($J847=0,ActInt=1),INDEX(Tbl_FwdReal,$B847-IVP,MATCH(ValnDt,Tbl_FwdReal_Cols)),-999))*$K847</f>
        <v>3.2156285599999999</v>
      </c>
      <c r="BX847" s="70">
        <f t="shared" si="2035"/>
        <v>3.2156285600000001E-2</v>
      </c>
      <c r="BY847" s="70">
        <f t="shared" si="2110"/>
        <v>5.9696892088567655E-2</v>
      </c>
      <c r="BZ847" s="64">
        <f t="shared" si="2123"/>
        <v>4.8436021981459465E-3</v>
      </c>
      <c r="CA847" s="70" cm="1">
        <f t="array" ref="CA847">IF($J847=1,CA846*(1+INDEX(Tbl_CPI,$B847,MATCH(IF(RunType="OPN",StartDt,ValnDt),Tbl_CPI_Cols))),0)</f>
        <v>0</v>
      </c>
      <c r="CB847" s="70">
        <f t="shared" si="2111"/>
        <v>99.749899094105814</v>
      </c>
      <c r="CC847" s="70">
        <f t="shared" si="2112"/>
        <v>94.577161720695514</v>
      </c>
      <c r="CD847" s="36">
        <f t="shared" si="2036"/>
        <v>479.11213841675664</v>
      </c>
      <c r="CE847" s="36">
        <f t="shared" si="2037"/>
        <v>0</v>
      </c>
      <c r="CF847" s="36">
        <f t="shared" si="2038"/>
        <v>0</v>
      </c>
      <c r="CG847" s="36">
        <f t="shared" si="2039"/>
        <v>0</v>
      </c>
      <c r="CH847" s="36">
        <f t="shared" si="2040"/>
        <v>0</v>
      </c>
      <c r="CI847" s="36">
        <f t="shared" si="2041"/>
        <v>0</v>
      </c>
      <c r="CJ847" s="36">
        <f t="shared" si="2042"/>
        <v>0</v>
      </c>
      <c r="CK847" s="36">
        <f t="shared" si="2043"/>
        <v>0</v>
      </c>
      <c r="CL847" s="36">
        <f t="shared" si="2044"/>
        <v>0</v>
      </c>
      <c r="CM847" s="36">
        <f t="shared" si="2045"/>
        <v>0</v>
      </c>
      <c r="CN847" s="36">
        <f t="shared" si="2046"/>
        <v>0</v>
      </c>
      <c r="CO847" s="20">
        <f t="shared" si="2047"/>
        <v>120000</v>
      </c>
      <c r="CP847" s="20">
        <f t="shared" si="2048"/>
        <v>2</v>
      </c>
      <c r="CQ847" s="64" t="e">
        <f t="shared" si="2049"/>
        <v>#N/A</v>
      </c>
      <c r="CR847" s="64" t="e">
        <f t="shared" si="2050"/>
        <v>#N/A</v>
      </c>
      <c r="CS847" s="36" t="e">
        <f t="shared" si="2051"/>
        <v>#N/A</v>
      </c>
      <c r="CT847" s="36">
        <f t="shared" si="2052"/>
        <v>0</v>
      </c>
      <c r="CU847" s="36">
        <f t="shared" si="2053"/>
        <v>0</v>
      </c>
      <c r="CV847" s="36">
        <f t="shared" si="2113"/>
        <v>0</v>
      </c>
      <c r="CW847" s="36">
        <f t="shared" si="2054"/>
        <v>0</v>
      </c>
      <c r="CX847" s="36">
        <f t="shared" si="2055"/>
        <v>0</v>
      </c>
      <c r="CY847" s="36">
        <f t="shared" si="2056"/>
        <v>0</v>
      </c>
      <c r="CZ847" s="36">
        <f t="shared" si="2114"/>
        <v>0</v>
      </c>
      <c r="DA847" s="64">
        <f t="shared" si="2057"/>
        <v>7.4973833106646293E-3</v>
      </c>
      <c r="DB847" s="70">
        <f t="shared" si="2115"/>
        <v>0.992558409148391</v>
      </c>
      <c r="DC847" s="70">
        <f>PRODUCT($DB$8:DB847)</f>
        <v>4.7782844357742801E-4</v>
      </c>
      <c r="DD847" s="36">
        <f t="shared" si="2058"/>
        <v>0</v>
      </c>
      <c r="DE847" s="36">
        <f t="shared" si="2059"/>
        <v>0</v>
      </c>
      <c r="DF847" s="36">
        <f t="shared" si="2060"/>
        <v>0</v>
      </c>
      <c r="DG847" s="36">
        <f t="shared" si="2061"/>
        <v>0</v>
      </c>
      <c r="DH847" s="36">
        <f t="shared" si="2062"/>
        <v>0</v>
      </c>
      <c r="DI847" s="36">
        <f t="shared" si="2063"/>
        <v>0</v>
      </c>
      <c r="DJ847" s="36">
        <f t="shared" si="2064"/>
        <v>0</v>
      </c>
      <c r="DK847" s="36">
        <f t="shared" si="2065"/>
        <v>0</v>
      </c>
      <c r="DL847" s="36">
        <f t="shared" si="2066"/>
        <v>0</v>
      </c>
      <c r="DM847" s="36">
        <f t="shared" si="2067"/>
        <v>0</v>
      </c>
      <c r="DN847" s="36">
        <f t="shared" ca="1" si="2116"/>
        <v>4.6137290849905055E-12</v>
      </c>
      <c r="DO847" s="64" cm="1">
        <f t="array" ref="DO847">IFERROR(INDEX(Tbl_FwdNom,$B847,MATCH(LIDt,Tbl_FwdNom_Cols,0)),0)</f>
        <v>7.8112874090000002</v>
      </c>
      <c r="DP847" s="64">
        <f t="shared" ca="1" si="2117"/>
        <v>7.7498672559999999</v>
      </c>
      <c r="DQ847" s="64">
        <f t="shared" ca="1" si="2068"/>
        <v>6.2395781570663278E-3</v>
      </c>
      <c r="DR847" s="70">
        <f t="shared" ca="1" si="2069"/>
        <v>0.99379911276348909</v>
      </c>
      <c r="DS847" s="70">
        <f ca="1">PRODUCT($DR$8:DR847)</f>
        <v>1.6685187638551308E-3</v>
      </c>
      <c r="DT847" s="36">
        <f t="shared" ca="1" si="2070"/>
        <v>0</v>
      </c>
      <c r="DU847" s="36">
        <f t="shared" ca="1" si="2071"/>
        <v>0</v>
      </c>
      <c r="DV847" s="36">
        <f t="shared" ca="1" si="2072"/>
        <v>0</v>
      </c>
      <c r="DW847" s="36">
        <f t="shared" ca="1" si="2073"/>
        <v>0</v>
      </c>
      <c r="DX847" s="36">
        <f t="shared" ca="1" si="2074"/>
        <v>0</v>
      </c>
      <c r="DY847" s="36">
        <f t="shared" ca="1" si="2075"/>
        <v>0</v>
      </c>
      <c r="DZ847" s="36">
        <f t="shared" ca="1" si="2076"/>
        <v>0</v>
      </c>
      <c r="EA847" s="36">
        <f t="shared" ca="1" si="2077"/>
        <v>0</v>
      </c>
      <c r="EB847" s="36">
        <f t="shared" ca="1" si="2078"/>
        <v>0</v>
      </c>
      <c r="EC847" s="36">
        <f t="shared" ca="1" si="2079"/>
        <v>0</v>
      </c>
      <c r="ED847" s="36">
        <f t="shared" ca="1" si="2080"/>
        <v>0</v>
      </c>
      <c r="EE847" s="36">
        <f t="shared" ca="1" si="2118"/>
        <v>0</v>
      </c>
      <c r="EF847" s="36">
        <f t="shared" ca="1" si="2081"/>
        <v>0</v>
      </c>
      <c r="EG847" s="64"/>
      <c r="EH847" s="64"/>
      <c r="EI847" s="64"/>
      <c r="EJ847" s="70"/>
      <c r="EK847" s="70"/>
      <c r="EL847" s="70"/>
      <c r="EM847" s="70"/>
      <c r="EN847" s="70"/>
      <c r="EO847" s="36">
        <f t="shared" si="2082"/>
        <v>0</v>
      </c>
      <c r="EP847" s="36">
        <f t="shared" si="2083"/>
        <v>0</v>
      </c>
      <c r="EQ847" s="36">
        <f t="shared" si="2084"/>
        <v>0</v>
      </c>
      <c r="ER847" s="36">
        <f t="shared" si="2085"/>
        <v>0</v>
      </c>
      <c r="ES847" s="36">
        <f t="shared" si="2086"/>
        <v>0</v>
      </c>
      <c r="ET847" s="36">
        <f t="shared" si="2087"/>
        <v>0</v>
      </c>
      <c r="EU847" s="36">
        <f t="shared" si="2119"/>
        <v>0</v>
      </c>
      <c r="EV847" s="36">
        <f t="shared" si="2088"/>
        <v>0</v>
      </c>
      <c r="EW847" s="36">
        <f t="shared" si="2089"/>
        <v>0</v>
      </c>
      <c r="EX847" s="36">
        <f t="shared" si="2120"/>
        <v>0</v>
      </c>
      <c r="EY847" s="36">
        <f t="shared" si="2090"/>
        <v>0</v>
      </c>
      <c r="EZ847" s="36">
        <f t="shared" si="2091"/>
        <v>0</v>
      </c>
      <c r="FA847" s="36">
        <f t="shared" si="2092"/>
        <v>0</v>
      </c>
      <c r="FB847" s="36">
        <f t="shared" si="2093"/>
        <v>0</v>
      </c>
      <c r="FC847" s="36">
        <f t="shared" si="2121"/>
        <v>0</v>
      </c>
      <c r="FD847" s="36">
        <f t="shared" si="2094"/>
        <v>0</v>
      </c>
      <c r="FE847" s="36">
        <f t="shared" si="2095"/>
        <v>0</v>
      </c>
      <c r="FF847" s="36">
        <f t="shared" si="2122"/>
        <v>0</v>
      </c>
      <c r="FG847" s="36">
        <f t="shared" si="2096"/>
        <v>0</v>
      </c>
      <c r="FH847" s="36">
        <f t="shared" si="2097"/>
        <v>0</v>
      </c>
      <c r="FI847" s="36">
        <f t="shared" si="2098"/>
        <v>0</v>
      </c>
      <c r="FJ847" s="36">
        <f t="shared" ca="1" si="2099"/>
        <v>0</v>
      </c>
      <c r="FK847" s="36">
        <f t="shared" si="2100"/>
        <v>0</v>
      </c>
      <c r="FL847" s="36">
        <f t="shared" si="2101"/>
        <v>0</v>
      </c>
      <c r="FM847" s="36">
        <f t="shared" ca="1" si="2102"/>
        <v>0</v>
      </c>
      <c r="FN847" s="36">
        <f t="shared" ca="1" si="2124"/>
        <v>0</v>
      </c>
    </row>
    <row r="848" spans="2:170" x14ac:dyDescent="0.25">
      <c r="B848" s="2">
        <v>840</v>
      </c>
      <c r="C848" s="2">
        <f t="shared" si="1978"/>
        <v>70</v>
      </c>
      <c r="D848" s="2">
        <f t="shared" si="1975"/>
        <v>864</v>
      </c>
      <c r="E848" s="2">
        <f t="shared" si="1973"/>
        <v>72</v>
      </c>
      <c r="F848" s="189">
        <f t="shared" si="1977"/>
        <v>71283</v>
      </c>
      <c r="G848" s="2">
        <f t="shared" si="1976"/>
        <v>2</v>
      </c>
      <c r="H848" s="187">
        <f t="shared" si="1979"/>
        <v>104.58333333333334</v>
      </c>
      <c r="I848" s="186">
        <f t="shared" si="1974"/>
        <v>104</v>
      </c>
      <c r="J848" s="2">
        <f t="shared" si="1980"/>
        <v>0</v>
      </c>
      <c r="K848" s="2">
        <f t="shared" si="1981"/>
        <v>1</v>
      </c>
      <c r="L848">
        <f t="shared" si="1982"/>
        <v>2</v>
      </c>
      <c r="M848" s="190">
        <f t="shared" si="2103"/>
        <v>0.93</v>
      </c>
      <c r="N848">
        <f t="shared" si="1983"/>
        <v>1</v>
      </c>
      <c r="O848">
        <f t="shared" si="1984"/>
        <v>100</v>
      </c>
      <c r="P848" s="58">
        <f t="shared" si="1985"/>
        <v>4.1850000000000005</v>
      </c>
      <c r="Q848" s="106">
        <f t="shared" si="1986"/>
        <v>1</v>
      </c>
      <c r="R848" s="59">
        <f t="shared" si="1987"/>
        <v>1</v>
      </c>
      <c r="S848" s="32">
        <f t="shared" si="2104"/>
        <v>1</v>
      </c>
      <c r="T848">
        <f t="shared" si="1988"/>
        <v>1</v>
      </c>
      <c r="U848" s="32">
        <f t="shared" si="2105"/>
        <v>0.93</v>
      </c>
      <c r="V848">
        <f t="shared" si="1989"/>
        <v>1</v>
      </c>
      <c r="W848">
        <f t="shared" si="1990"/>
        <v>100</v>
      </c>
      <c r="X848" s="58">
        <f t="shared" si="1991"/>
        <v>1</v>
      </c>
      <c r="Y848" s="58">
        <f t="shared" si="1992"/>
        <v>1</v>
      </c>
      <c r="Z848" s="32">
        <f t="shared" si="1993"/>
        <v>1</v>
      </c>
      <c r="AA848" s="32">
        <f t="shared" si="1994"/>
        <v>1</v>
      </c>
      <c r="AB848" s="59">
        <f t="shared" si="1995"/>
        <v>4.9056245199999996E-3</v>
      </c>
      <c r="AC848" s="59">
        <f t="shared" si="1996"/>
        <v>4.9056245199999996E-3</v>
      </c>
      <c r="AD848">
        <f t="shared" si="1997"/>
        <v>1</v>
      </c>
      <c r="AE848" s="59">
        <f t="shared" si="1998"/>
        <v>4.9056245199999996E-3</v>
      </c>
      <c r="AF848" s="59">
        <f t="shared" si="1999"/>
        <v>4.1758461800000006E-3</v>
      </c>
      <c r="AG848" s="59">
        <f t="shared" si="2000"/>
        <v>4.1758461800000006E-3</v>
      </c>
      <c r="AH848">
        <f t="shared" si="2001"/>
        <v>1</v>
      </c>
      <c r="AI848" s="59">
        <f t="shared" si="2002"/>
        <v>4.1758461800000006E-3</v>
      </c>
      <c r="AJ848" s="59">
        <f t="shared" si="2003"/>
        <v>0</v>
      </c>
      <c r="AK848" s="59">
        <f t="shared" si="2004"/>
        <v>0</v>
      </c>
      <c r="AL848" s="59">
        <f t="shared" si="2005"/>
        <v>0</v>
      </c>
      <c r="AM848" s="12">
        <f t="shared" si="2106"/>
        <v>0</v>
      </c>
      <c r="AN848" s="12">
        <f t="shared" si="2107"/>
        <v>0</v>
      </c>
      <c r="AO848" s="66">
        <f t="shared" si="2006"/>
        <v>0</v>
      </c>
      <c r="AP848" s="66">
        <f t="shared" si="2007"/>
        <v>0</v>
      </c>
      <c r="AQ848" s="59">
        <f t="shared" si="2008"/>
        <v>0</v>
      </c>
      <c r="AR848" s="59">
        <f t="shared" si="2009"/>
        <v>0</v>
      </c>
      <c r="AS848" s="59">
        <f t="shared" si="2010"/>
        <v>0</v>
      </c>
      <c r="AT848" s="12">
        <f t="shared" si="2011"/>
        <v>0</v>
      </c>
      <c r="AU848" s="59">
        <f t="shared" si="2108"/>
        <v>0</v>
      </c>
      <c r="AV848" s="59">
        <f t="shared" si="2109"/>
        <v>0</v>
      </c>
      <c r="AW848" s="70">
        <f t="shared" si="2012"/>
        <v>0</v>
      </c>
      <c r="AX848" s="20">
        <f t="shared" si="2013"/>
        <v>200000</v>
      </c>
      <c r="AY848" s="20">
        <f t="shared" si="2014"/>
        <v>0</v>
      </c>
      <c r="AZ848" s="20">
        <f t="shared" si="2015"/>
        <v>0</v>
      </c>
      <c r="BA848" s="20">
        <f t="shared" si="2016"/>
        <v>200000</v>
      </c>
      <c r="BB848" s="36">
        <f t="shared" si="2017"/>
        <v>1</v>
      </c>
      <c r="BC848" s="36">
        <f t="shared" si="2018"/>
        <v>0</v>
      </c>
      <c r="BD848" s="80">
        <f t="shared" si="2019"/>
        <v>0</v>
      </c>
      <c r="BE848" s="36">
        <f t="shared" si="2020"/>
        <v>0</v>
      </c>
      <c r="BF848" s="36">
        <f t="shared" si="2021"/>
        <v>0</v>
      </c>
      <c r="BG848" s="36">
        <f t="shared" si="2022"/>
        <v>0</v>
      </c>
      <c r="BH848" s="36">
        <f t="shared" si="2023"/>
        <v>0</v>
      </c>
      <c r="BI848" s="36">
        <f t="shared" si="2024"/>
        <v>0</v>
      </c>
      <c r="BJ848" s="36">
        <f t="shared" si="2025"/>
        <v>0</v>
      </c>
      <c r="BK848" s="36">
        <f t="shared" si="2026"/>
        <v>0</v>
      </c>
      <c r="BL848" s="68">
        <f>IF(OR(AT848=0,E848&gt;ProjTerm),0,VLOOKUP(D848,'Life Events'!$AE$5:$AI$1206,5,FALSE))</f>
        <v>0</v>
      </c>
      <c r="BM848" s="93">
        <f t="shared" si="2027"/>
        <v>0</v>
      </c>
      <c r="BN848" s="93">
        <f t="shared" si="2028"/>
        <v>0</v>
      </c>
      <c r="BO848" s="36">
        <f t="shared" si="2029"/>
        <v>0</v>
      </c>
      <c r="BP848" s="36">
        <f t="shared" si="2030"/>
        <v>0</v>
      </c>
      <c r="BQ848" s="36">
        <f t="shared" si="2031"/>
        <v>0</v>
      </c>
      <c r="BR848" s="36">
        <f t="shared" si="2032"/>
        <v>154.78110000000001</v>
      </c>
      <c r="BS848" s="36">
        <f t="shared" si="2033"/>
        <v>0</v>
      </c>
      <c r="BT848" s="36">
        <f t="shared" si="2034"/>
        <v>0</v>
      </c>
      <c r="BU848" s="70" cm="1">
        <f t="array" ref="BU848">IF(AND(ActInt=1,$J848=0),INDEX(Tbl_FwdNom,$B848-IVP,MATCH(ValnDt,Tbl_FwdNom_Cols)),INDEX(Tbl_FwdNom,$B848,MATCH(StartDt,Tbl_FwdNom_Cols)))</f>
        <v>9.3713420099999993</v>
      </c>
      <c r="BV848" s="70" cm="1">
        <f t="array" ref="BV848">INDEX(Tbl_FwdReal,$B848,MATCH(StartDt,Tbl_FwdReal_Cols))</f>
        <v>3.212253912</v>
      </c>
      <c r="BW848" s="70" cm="1">
        <f t="array" ref="BW848">IF(RunType&lt;&gt;"OPN",INDEX(Tbl_FwdReal,$B848,MATCH(ValnDt,Tbl_FwdReal_Cols)),IF(AND($J848=0,ActInt=1),INDEX(Tbl_FwdReal,$B848-IVP,MATCH(ValnDt,Tbl_FwdReal_Cols)),-999))*$K848</f>
        <v>3.212253912</v>
      </c>
      <c r="BX848" s="70">
        <f t="shared" si="2035"/>
        <v>3.2122539120000002E-2</v>
      </c>
      <c r="BY848" s="70">
        <f t="shared" si="2110"/>
        <v>5.967400056248473E-2</v>
      </c>
      <c r="BZ848" s="64">
        <f t="shared" si="2123"/>
        <v>4.8417932979274436E-3</v>
      </c>
      <c r="CA848" s="70" cm="1">
        <f t="array" ref="CA848">IF($J848=1,CA847*(1+INDEX(Tbl_CPI,$B848,MATCH(IF(RunType="OPN",StartDt,ValnDt),Tbl_CPI_Cols))),0)</f>
        <v>0</v>
      </c>
      <c r="CB848" s="70">
        <f t="shared" si="2111"/>
        <v>100.23286748700859</v>
      </c>
      <c r="CC848" s="70">
        <f t="shared" si="2112"/>
        <v>100.23286748700859</v>
      </c>
      <c r="CD848" s="36">
        <f t="shared" si="2036"/>
        <v>479.11213841675664</v>
      </c>
      <c r="CE848" s="36">
        <f t="shared" si="2037"/>
        <v>0</v>
      </c>
      <c r="CF848" s="36">
        <f t="shared" si="2038"/>
        <v>0</v>
      </c>
      <c r="CG848" s="36">
        <f t="shared" si="2039"/>
        <v>0</v>
      </c>
      <c r="CH848" s="36">
        <f t="shared" si="2040"/>
        <v>0</v>
      </c>
      <c r="CI848" s="36">
        <f t="shared" si="2041"/>
        <v>0</v>
      </c>
      <c r="CJ848" s="36">
        <f t="shared" si="2042"/>
        <v>0</v>
      </c>
      <c r="CK848" s="36">
        <f t="shared" si="2043"/>
        <v>0</v>
      </c>
      <c r="CL848" s="36">
        <f t="shared" si="2044"/>
        <v>0</v>
      </c>
      <c r="CM848" s="36">
        <f t="shared" si="2045"/>
        <v>0</v>
      </c>
      <c r="CN848" s="36">
        <f t="shared" si="2046"/>
        <v>0</v>
      </c>
      <c r="CO848" s="20">
        <f t="shared" si="2047"/>
        <v>120000</v>
      </c>
      <c r="CP848" s="20">
        <f t="shared" si="2048"/>
        <v>2</v>
      </c>
      <c r="CQ848" s="64" t="e">
        <f t="shared" si="2049"/>
        <v>#N/A</v>
      </c>
      <c r="CR848" s="64" t="e">
        <f t="shared" si="2050"/>
        <v>#N/A</v>
      </c>
      <c r="CS848" s="36" t="e">
        <f t="shared" si="2051"/>
        <v>#N/A</v>
      </c>
      <c r="CT848" s="36">
        <f t="shared" si="2052"/>
        <v>0</v>
      </c>
      <c r="CU848" s="36">
        <f t="shared" si="2053"/>
        <v>0</v>
      </c>
      <c r="CV848" s="36">
        <f t="shared" si="2113"/>
        <v>0</v>
      </c>
      <c r="CW848" s="36">
        <f t="shared" si="2054"/>
        <v>0</v>
      </c>
      <c r="CX848" s="36">
        <f t="shared" si="2055"/>
        <v>0</v>
      </c>
      <c r="CY848" s="36">
        <f t="shared" si="2056"/>
        <v>0</v>
      </c>
      <c r="CZ848" s="36">
        <f t="shared" si="2114"/>
        <v>0</v>
      </c>
      <c r="DA848" s="64">
        <f t="shared" si="2057"/>
        <v>7.4928245757928114E-3</v>
      </c>
      <c r="DB848" s="70">
        <f t="shared" si="2115"/>
        <v>0.99256290030755534</v>
      </c>
      <c r="DC848" s="70">
        <f>PRODUCT($DB$8:DB848)</f>
        <v>4.74274785806657E-4</v>
      </c>
      <c r="DD848" s="36">
        <f t="shared" si="2058"/>
        <v>0</v>
      </c>
      <c r="DE848" s="36">
        <f t="shared" si="2059"/>
        <v>0</v>
      </c>
      <c r="DF848" s="36">
        <f t="shared" si="2060"/>
        <v>0</v>
      </c>
      <c r="DG848" s="36">
        <f t="shared" si="2061"/>
        <v>0</v>
      </c>
      <c r="DH848" s="36">
        <f t="shared" si="2062"/>
        <v>0</v>
      </c>
      <c r="DI848" s="36">
        <f t="shared" si="2063"/>
        <v>0</v>
      </c>
      <c r="DJ848" s="36">
        <f t="shared" si="2064"/>
        <v>0</v>
      </c>
      <c r="DK848" s="36">
        <f t="shared" si="2065"/>
        <v>0</v>
      </c>
      <c r="DL848" s="36">
        <f t="shared" si="2066"/>
        <v>0</v>
      </c>
      <c r="DM848" s="36">
        <f t="shared" si="2067"/>
        <v>0</v>
      </c>
      <c r="DN848" s="36">
        <f t="shared" ca="1" si="2116"/>
        <v>4.6137290849905055E-12</v>
      </c>
      <c r="DO848" s="64" cm="1">
        <f t="array" ref="DO848">IFERROR(INDEX(Tbl_FwdNom,$B848,MATCH(LIDt,Tbl_FwdNom_Cols,0)),0)</f>
        <v>7.809580821</v>
      </c>
      <c r="DP848" s="64">
        <f t="shared" ca="1" si="2117"/>
        <v>7.7481616410000003</v>
      </c>
      <c r="DQ848" s="64">
        <f t="shared" ca="1" si="2068"/>
        <v>6.2382508006206816E-3</v>
      </c>
      <c r="DR848" s="70">
        <f t="shared" ca="1" si="2069"/>
        <v>0.99380042371112687</v>
      </c>
      <c r="DS848" s="70">
        <f ca="1">PRODUCT($DR$8:DR848)</f>
        <v>1.6581746544891945E-3</v>
      </c>
      <c r="DT848" s="36">
        <f t="shared" ca="1" si="2070"/>
        <v>0</v>
      </c>
      <c r="DU848" s="36">
        <f t="shared" ca="1" si="2071"/>
        <v>0</v>
      </c>
      <c r="DV848" s="36">
        <f t="shared" ca="1" si="2072"/>
        <v>0</v>
      </c>
      <c r="DW848" s="36">
        <f t="shared" ca="1" si="2073"/>
        <v>0</v>
      </c>
      <c r="DX848" s="36">
        <f t="shared" ca="1" si="2074"/>
        <v>0</v>
      </c>
      <c r="DY848" s="36">
        <f t="shared" ca="1" si="2075"/>
        <v>0</v>
      </c>
      <c r="DZ848" s="36">
        <f t="shared" ca="1" si="2076"/>
        <v>0</v>
      </c>
      <c r="EA848" s="36">
        <f t="shared" ca="1" si="2077"/>
        <v>0</v>
      </c>
      <c r="EB848" s="36">
        <f t="shared" ca="1" si="2078"/>
        <v>0</v>
      </c>
      <c r="EC848" s="36">
        <f t="shared" ca="1" si="2079"/>
        <v>0</v>
      </c>
      <c r="ED848" s="36">
        <f t="shared" ca="1" si="2080"/>
        <v>0</v>
      </c>
      <c r="EE848" s="36">
        <f t="shared" ca="1" si="2118"/>
        <v>0</v>
      </c>
      <c r="EF848" s="36">
        <f t="shared" ca="1" si="2081"/>
        <v>0</v>
      </c>
      <c r="EG848" s="64"/>
      <c r="EH848" s="64"/>
      <c r="EI848" s="64"/>
      <c r="EJ848" s="70"/>
      <c r="EK848" s="70"/>
      <c r="EL848" s="70"/>
      <c r="EM848" s="70"/>
      <c r="EN848" s="70"/>
      <c r="EO848" s="36">
        <f t="shared" si="2082"/>
        <v>0</v>
      </c>
      <c r="EP848" s="36">
        <f t="shared" si="2083"/>
        <v>0</v>
      </c>
      <c r="EQ848" s="36">
        <f t="shared" si="2084"/>
        <v>0</v>
      </c>
      <c r="ER848" s="36">
        <f t="shared" si="2085"/>
        <v>0</v>
      </c>
      <c r="ES848" s="36">
        <f t="shared" si="2086"/>
        <v>0</v>
      </c>
      <c r="ET848" s="36">
        <f t="shared" si="2087"/>
        <v>0</v>
      </c>
      <c r="EU848" s="36">
        <f t="shared" si="2119"/>
        <v>0</v>
      </c>
      <c r="EV848" s="36">
        <f t="shared" si="2088"/>
        <v>0</v>
      </c>
      <c r="EW848" s="36">
        <f t="shared" si="2089"/>
        <v>0</v>
      </c>
      <c r="EX848" s="36">
        <f t="shared" si="2120"/>
        <v>0</v>
      </c>
      <c r="EY848" s="36">
        <f t="shared" si="2090"/>
        <v>0</v>
      </c>
      <c r="EZ848" s="36">
        <f t="shared" si="2091"/>
        <v>0</v>
      </c>
      <c r="FA848" s="36">
        <f t="shared" si="2092"/>
        <v>0</v>
      </c>
      <c r="FB848" s="36">
        <f t="shared" si="2093"/>
        <v>0</v>
      </c>
      <c r="FC848" s="36">
        <f t="shared" si="2121"/>
        <v>0</v>
      </c>
      <c r="FD848" s="36">
        <f t="shared" si="2094"/>
        <v>0</v>
      </c>
      <c r="FE848" s="36">
        <f t="shared" si="2095"/>
        <v>0</v>
      </c>
      <c r="FF848" s="36">
        <f t="shared" si="2122"/>
        <v>0</v>
      </c>
      <c r="FG848" s="36">
        <f t="shared" si="2096"/>
        <v>0</v>
      </c>
      <c r="FH848" s="36">
        <f t="shared" si="2097"/>
        <v>0</v>
      </c>
      <c r="FI848" s="36">
        <f t="shared" si="2098"/>
        <v>0</v>
      </c>
      <c r="FJ848" s="36">
        <f t="shared" ca="1" si="2099"/>
        <v>0</v>
      </c>
      <c r="FK848" s="36">
        <f t="shared" si="2100"/>
        <v>0</v>
      </c>
      <c r="FL848" s="36">
        <f t="shared" si="2101"/>
        <v>0</v>
      </c>
      <c r="FM848" s="36">
        <f t="shared" ca="1" si="2102"/>
        <v>0</v>
      </c>
      <c r="FN848" s="36">
        <f t="shared" ca="1" si="2124"/>
        <v>0</v>
      </c>
    </row>
    <row r="849" spans="2:170" x14ac:dyDescent="0.25">
      <c r="B849" s="2">
        <v>841</v>
      </c>
      <c r="C849" s="2">
        <f t="shared" si="1978"/>
        <v>71</v>
      </c>
      <c r="D849" s="2">
        <f t="shared" si="1975"/>
        <v>865</v>
      </c>
      <c r="E849" s="2">
        <f t="shared" si="1973"/>
        <v>73</v>
      </c>
      <c r="F849" s="189">
        <f t="shared" si="1977"/>
        <v>71314</v>
      </c>
      <c r="G849" s="2">
        <f t="shared" si="1976"/>
        <v>3</v>
      </c>
      <c r="H849" s="187">
        <f t="shared" si="1979"/>
        <v>104.66666666666666</v>
      </c>
      <c r="I849" s="186">
        <f t="shared" si="1974"/>
        <v>104</v>
      </c>
      <c r="J849" s="2">
        <f t="shared" si="1980"/>
        <v>0</v>
      </c>
      <c r="K849" s="2">
        <f t="shared" si="1981"/>
        <v>1</v>
      </c>
      <c r="L849">
        <f t="shared" si="1982"/>
        <v>2</v>
      </c>
      <c r="M849" s="190">
        <f t="shared" si="2103"/>
        <v>0.93</v>
      </c>
      <c r="N849">
        <f t="shared" si="1983"/>
        <v>1</v>
      </c>
      <c r="O849">
        <f t="shared" si="1984"/>
        <v>100</v>
      </c>
      <c r="P849" s="58">
        <f t="shared" si="1985"/>
        <v>4.1850000000000005</v>
      </c>
      <c r="Q849" s="106">
        <f t="shared" si="1986"/>
        <v>1</v>
      </c>
      <c r="R849" s="59">
        <f t="shared" si="1987"/>
        <v>1</v>
      </c>
      <c r="S849" s="32">
        <f t="shared" si="2104"/>
        <v>1</v>
      </c>
      <c r="T849">
        <f t="shared" si="1988"/>
        <v>1</v>
      </c>
      <c r="U849" s="32">
        <f t="shared" si="2105"/>
        <v>0.93</v>
      </c>
      <c r="V849">
        <f t="shared" si="1989"/>
        <v>1</v>
      </c>
      <c r="W849">
        <f t="shared" si="1990"/>
        <v>100</v>
      </c>
      <c r="X849" s="58">
        <f t="shared" si="1991"/>
        <v>1</v>
      </c>
      <c r="Y849" s="58">
        <f t="shared" si="1992"/>
        <v>1</v>
      </c>
      <c r="Z849" s="32">
        <f t="shared" si="1993"/>
        <v>1</v>
      </c>
      <c r="AA849" s="32">
        <f t="shared" si="1994"/>
        <v>1</v>
      </c>
      <c r="AB849" s="59">
        <f t="shared" si="1995"/>
        <v>4.9056245199999996E-3</v>
      </c>
      <c r="AC849" s="59">
        <f t="shared" si="1996"/>
        <v>4.9056245199999996E-3</v>
      </c>
      <c r="AD849">
        <f t="shared" si="1997"/>
        <v>1</v>
      </c>
      <c r="AE849" s="59">
        <f t="shared" si="1998"/>
        <v>4.9056245199999996E-3</v>
      </c>
      <c r="AF849" s="59">
        <f t="shared" si="1999"/>
        <v>4.1758461800000006E-3</v>
      </c>
      <c r="AG849" s="59">
        <f t="shared" si="2000"/>
        <v>4.1758461800000006E-3</v>
      </c>
      <c r="AH849">
        <f t="shared" si="2001"/>
        <v>1</v>
      </c>
      <c r="AI849" s="59">
        <f t="shared" si="2002"/>
        <v>4.1758461800000006E-3</v>
      </c>
      <c r="AJ849" s="59">
        <f t="shared" si="2003"/>
        <v>0</v>
      </c>
      <c r="AK849" s="59">
        <f t="shared" si="2004"/>
        <v>0</v>
      </c>
      <c r="AL849" s="59">
        <f t="shared" si="2005"/>
        <v>0</v>
      </c>
      <c r="AM849" s="12">
        <f t="shared" si="2106"/>
        <v>0</v>
      </c>
      <c r="AN849" s="12">
        <f t="shared" si="2107"/>
        <v>0</v>
      </c>
      <c r="AO849" s="66">
        <f t="shared" si="2006"/>
        <v>0</v>
      </c>
      <c r="AP849" s="66">
        <f t="shared" si="2007"/>
        <v>0</v>
      </c>
      <c r="AQ849" s="59">
        <f t="shared" si="2008"/>
        <v>0</v>
      </c>
      <c r="AR849" s="59">
        <f t="shared" si="2009"/>
        <v>0</v>
      </c>
      <c r="AS849" s="59">
        <f t="shared" si="2010"/>
        <v>0</v>
      </c>
      <c r="AT849" s="12">
        <f t="shared" si="2011"/>
        <v>0</v>
      </c>
      <c r="AU849" s="59">
        <f t="shared" si="2108"/>
        <v>0</v>
      </c>
      <c r="AV849" s="59">
        <f t="shared" si="2109"/>
        <v>0</v>
      </c>
      <c r="AW849" s="70">
        <f t="shared" si="2012"/>
        <v>0</v>
      </c>
      <c r="AX849" s="20">
        <f t="shared" si="2013"/>
        <v>200000</v>
      </c>
      <c r="AY849" s="20">
        <f t="shared" si="2014"/>
        <v>0</v>
      </c>
      <c r="AZ849" s="20">
        <f t="shared" si="2015"/>
        <v>0</v>
      </c>
      <c r="BA849" s="20">
        <f t="shared" si="2016"/>
        <v>200000</v>
      </c>
      <c r="BB849" s="36">
        <f t="shared" si="2017"/>
        <v>1</v>
      </c>
      <c r="BC849" s="36">
        <f t="shared" si="2018"/>
        <v>0</v>
      </c>
      <c r="BD849" s="80">
        <f t="shared" si="2019"/>
        <v>0</v>
      </c>
      <c r="BE849" s="36">
        <f t="shared" si="2020"/>
        <v>0</v>
      </c>
      <c r="BF849" s="36">
        <f t="shared" si="2021"/>
        <v>0</v>
      </c>
      <c r="BG849" s="36">
        <f t="shared" si="2022"/>
        <v>0</v>
      </c>
      <c r="BH849" s="36">
        <f t="shared" si="2023"/>
        <v>0</v>
      </c>
      <c r="BI849" s="36">
        <f t="shared" si="2024"/>
        <v>0</v>
      </c>
      <c r="BJ849" s="36">
        <f t="shared" si="2025"/>
        <v>0</v>
      </c>
      <c r="BK849" s="36">
        <f t="shared" si="2026"/>
        <v>0</v>
      </c>
      <c r="BL849" s="68">
        <f>IF(OR(AT849=0,E849&gt;ProjTerm),0,VLOOKUP(D849,'Life Events'!$AE$5:$AI$1206,5,FALSE))</f>
        <v>0</v>
      </c>
      <c r="BM849" s="93">
        <f t="shared" si="2027"/>
        <v>0</v>
      </c>
      <c r="BN849" s="93">
        <f t="shared" si="2028"/>
        <v>0</v>
      </c>
      <c r="BO849" s="36">
        <f t="shared" si="2029"/>
        <v>0</v>
      </c>
      <c r="BP849" s="36">
        <f t="shared" si="2030"/>
        <v>0</v>
      </c>
      <c r="BQ849" s="36">
        <f t="shared" si="2031"/>
        <v>0</v>
      </c>
      <c r="BR849" s="36">
        <f t="shared" si="2032"/>
        <v>154.78110000000001</v>
      </c>
      <c r="BS849" s="36">
        <f t="shared" si="2033"/>
        <v>0</v>
      </c>
      <c r="BT849" s="36">
        <f t="shared" si="2034"/>
        <v>0</v>
      </c>
      <c r="BU849" s="70" cm="1">
        <f t="array" ref="BU849">IF(AND(ActInt=1,$J849=0),INDEX(Tbl_FwdNom,$B849-IVP,MATCH(ValnDt,Tbl_FwdNom_Cols)),INDEX(Tbl_FwdNom,$B849,MATCH(StartDt,Tbl_FwdNom_Cols)))</f>
        <v>9.3654035419999992</v>
      </c>
      <c r="BV849" s="70" cm="1">
        <f t="array" ref="BV849">INDEX(Tbl_FwdReal,$B849,MATCH(StartDt,Tbl_FwdReal_Cols))</f>
        <v>3.2088793739999999</v>
      </c>
      <c r="BW849" s="70" cm="1">
        <f t="array" ref="BW849">IF(RunType&lt;&gt;"OPN",INDEX(Tbl_FwdReal,$B849,MATCH(ValnDt,Tbl_FwdReal_Cols)),IF(AND($J849=0,ActInt=1),INDEX(Tbl_FwdReal,$B849-IVP,MATCH(ValnDt,Tbl_FwdReal_Cols)),-999))*$K849</f>
        <v>3.2088793739999999</v>
      </c>
      <c r="BX849" s="70">
        <f t="shared" si="2035"/>
        <v>3.2088793739999996E-2</v>
      </c>
      <c r="BY849" s="70">
        <f t="shared" si="2110"/>
        <v>5.965110952993169E-2</v>
      </c>
      <c r="BZ849" s="64">
        <f t="shared" si="2123"/>
        <v>4.8399844008883974E-3</v>
      </c>
      <c r="CA849" s="70" cm="1">
        <f t="array" ref="CA849">IF($J849=1,CA848*(1+INDEX(Tbl_CPI,$B849,MATCH(IF(RunType="OPN",StartDt,ValnDt),Tbl_CPI_Cols))),0)</f>
        <v>0</v>
      </c>
      <c r="CB849" s="70">
        <f t="shared" si="2111"/>
        <v>100.71799300210202</v>
      </c>
      <c r="CC849" s="70">
        <f t="shared" si="2112"/>
        <v>100.23286748700859</v>
      </c>
      <c r="CD849" s="36">
        <f t="shared" si="2036"/>
        <v>507.76300121127099</v>
      </c>
      <c r="CE849" s="36">
        <f t="shared" si="2037"/>
        <v>0</v>
      </c>
      <c r="CF849" s="36">
        <f t="shared" si="2038"/>
        <v>0</v>
      </c>
      <c r="CG849" s="36">
        <f t="shared" si="2039"/>
        <v>0</v>
      </c>
      <c r="CH849" s="36">
        <f t="shared" si="2040"/>
        <v>0</v>
      </c>
      <c r="CI849" s="36">
        <f t="shared" si="2041"/>
        <v>0</v>
      </c>
      <c r="CJ849" s="36">
        <f t="shared" si="2042"/>
        <v>0</v>
      </c>
      <c r="CK849" s="36">
        <f t="shared" si="2043"/>
        <v>0</v>
      </c>
      <c r="CL849" s="36">
        <f t="shared" si="2044"/>
        <v>0</v>
      </c>
      <c r="CM849" s="36">
        <f t="shared" si="2045"/>
        <v>0</v>
      </c>
      <c r="CN849" s="36">
        <f t="shared" si="2046"/>
        <v>0</v>
      </c>
      <c r="CO849" s="20">
        <f t="shared" si="2047"/>
        <v>120000</v>
      </c>
      <c r="CP849" s="20">
        <f t="shared" si="2048"/>
        <v>2</v>
      </c>
      <c r="CQ849" s="64" t="e">
        <f t="shared" si="2049"/>
        <v>#N/A</v>
      </c>
      <c r="CR849" s="64" t="e">
        <f t="shared" si="2050"/>
        <v>#N/A</v>
      </c>
      <c r="CS849" s="36" t="e">
        <f t="shared" si="2051"/>
        <v>#N/A</v>
      </c>
      <c r="CT849" s="36">
        <f t="shared" si="2052"/>
        <v>0</v>
      </c>
      <c r="CU849" s="36">
        <f t="shared" si="2053"/>
        <v>0</v>
      </c>
      <c r="CV849" s="36">
        <f t="shared" si="2113"/>
        <v>0</v>
      </c>
      <c r="CW849" s="36">
        <f t="shared" si="2054"/>
        <v>0</v>
      </c>
      <c r="CX849" s="36">
        <f t="shared" si="2055"/>
        <v>0</v>
      </c>
      <c r="CY849" s="36">
        <f t="shared" si="2056"/>
        <v>0</v>
      </c>
      <c r="CZ849" s="36">
        <f t="shared" si="2114"/>
        <v>0</v>
      </c>
      <c r="DA849" s="64">
        <f t="shared" si="2057"/>
        <v>7.488265861199217E-3</v>
      </c>
      <c r="DB849" s="70">
        <f t="shared" si="2115"/>
        <v>0.99256739148738549</v>
      </c>
      <c r="DC849" s="70">
        <f>PRODUCT($DB$8:DB849)</f>
        <v>4.7074968699635202E-4</v>
      </c>
      <c r="DD849" s="36">
        <f t="shared" si="2058"/>
        <v>0</v>
      </c>
      <c r="DE849" s="36">
        <f t="shared" si="2059"/>
        <v>0</v>
      </c>
      <c r="DF849" s="36">
        <f t="shared" si="2060"/>
        <v>0</v>
      </c>
      <c r="DG849" s="36">
        <f t="shared" si="2061"/>
        <v>0</v>
      </c>
      <c r="DH849" s="36">
        <f t="shared" si="2062"/>
        <v>0</v>
      </c>
      <c r="DI849" s="36">
        <f t="shared" si="2063"/>
        <v>0</v>
      </c>
      <c r="DJ849" s="36">
        <f t="shared" si="2064"/>
        <v>0</v>
      </c>
      <c r="DK849" s="36">
        <f t="shared" si="2065"/>
        <v>0</v>
      </c>
      <c r="DL849" s="36">
        <f t="shared" si="2066"/>
        <v>0</v>
      </c>
      <c r="DM849" s="36">
        <f t="shared" si="2067"/>
        <v>0</v>
      </c>
      <c r="DN849" s="36">
        <f t="shared" ca="1" si="2116"/>
        <v>4.6137290849905055E-12</v>
      </c>
      <c r="DO849" s="64" cm="1">
        <f t="array" ref="DO849">IFERROR(INDEX(Tbl_FwdNom,$B849,MATCH(LIDt,Tbl_FwdNom_Cols,0)),0)</f>
        <v>7.8078742600000002</v>
      </c>
      <c r="DP849" s="64">
        <f t="shared" ca="1" si="2117"/>
        <v>7.7464560520000001</v>
      </c>
      <c r="DQ849" s="64">
        <f t="shared" ca="1" si="2068"/>
        <v>6.236923445148479E-3</v>
      </c>
      <c r="DR849" s="70">
        <f t="shared" ca="1" si="2069"/>
        <v>0.99380173466126198</v>
      </c>
      <c r="DS849" s="70">
        <f ca="1">PRODUCT($DR$8:DR849)</f>
        <v>1.6478968480027002E-3</v>
      </c>
      <c r="DT849" s="36">
        <f t="shared" ca="1" si="2070"/>
        <v>0</v>
      </c>
      <c r="DU849" s="36">
        <f t="shared" ca="1" si="2071"/>
        <v>0</v>
      </c>
      <c r="DV849" s="36">
        <f t="shared" ca="1" si="2072"/>
        <v>0</v>
      </c>
      <c r="DW849" s="36">
        <f t="shared" ca="1" si="2073"/>
        <v>0</v>
      </c>
      <c r="DX849" s="36">
        <f t="shared" ca="1" si="2074"/>
        <v>0</v>
      </c>
      <c r="DY849" s="36">
        <f t="shared" ca="1" si="2075"/>
        <v>0</v>
      </c>
      <c r="DZ849" s="36">
        <f t="shared" ca="1" si="2076"/>
        <v>0</v>
      </c>
      <c r="EA849" s="36">
        <f t="shared" ca="1" si="2077"/>
        <v>0</v>
      </c>
      <c r="EB849" s="36">
        <f t="shared" ca="1" si="2078"/>
        <v>0</v>
      </c>
      <c r="EC849" s="36">
        <f t="shared" ca="1" si="2079"/>
        <v>0</v>
      </c>
      <c r="ED849" s="36">
        <f t="shared" ca="1" si="2080"/>
        <v>0</v>
      </c>
      <c r="EE849" s="36">
        <f t="shared" ca="1" si="2118"/>
        <v>0</v>
      </c>
      <c r="EF849" s="36">
        <f t="shared" ca="1" si="2081"/>
        <v>0</v>
      </c>
      <c r="EG849" s="64"/>
      <c r="EH849" s="64"/>
      <c r="EI849" s="64"/>
      <c r="EJ849" s="70"/>
      <c r="EK849" s="70"/>
      <c r="EL849" s="70"/>
      <c r="EM849" s="70"/>
      <c r="EN849" s="70"/>
      <c r="EO849" s="36">
        <f t="shared" si="2082"/>
        <v>0</v>
      </c>
      <c r="EP849" s="36">
        <f t="shared" si="2083"/>
        <v>0</v>
      </c>
      <c r="EQ849" s="36">
        <f t="shared" si="2084"/>
        <v>0</v>
      </c>
      <c r="ER849" s="36">
        <f t="shared" si="2085"/>
        <v>0</v>
      </c>
      <c r="ES849" s="36">
        <f t="shared" si="2086"/>
        <v>0</v>
      </c>
      <c r="ET849" s="36">
        <f t="shared" si="2087"/>
        <v>0</v>
      </c>
      <c r="EU849" s="36">
        <f t="shared" si="2119"/>
        <v>0</v>
      </c>
      <c r="EV849" s="36">
        <f t="shared" si="2088"/>
        <v>0</v>
      </c>
      <c r="EW849" s="36">
        <f t="shared" si="2089"/>
        <v>0</v>
      </c>
      <c r="EX849" s="36">
        <f t="shared" si="2120"/>
        <v>0</v>
      </c>
      <c r="EY849" s="36">
        <f t="shared" si="2090"/>
        <v>0</v>
      </c>
      <c r="EZ849" s="36">
        <f t="shared" si="2091"/>
        <v>0</v>
      </c>
      <c r="FA849" s="36">
        <f t="shared" si="2092"/>
        <v>0</v>
      </c>
      <c r="FB849" s="36">
        <f t="shared" si="2093"/>
        <v>0</v>
      </c>
      <c r="FC849" s="36">
        <f t="shared" si="2121"/>
        <v>0</v>
      </c>
      <c r="FD849" s="36">
        <f t="shared" si="2094"/>
        <v>0</v>
      </c>
      <c r="FE849" s="36">
        <f t="shared" si="2095"/>
        <v>0</v>
      </c>
      <c r="FF849" s="36">
        <f t="shared" si="2122"/>
        <v>0</v>
      </c>
      <c r="FG849" s="36">
        <f t="shared" si="2096"/>
        <v>0</v>
      </c>
      <c r="FH849" s="36">
        <f t="shared" si="2097"/>
        <v>0</v>
      </c>
      <c r="FI849" s="36">
        <f t="shared" si="2098"/>
        <v>0</v>
      </c>
      <c r="FJ849" s="36">
        <f t="shared" ca="1" si="2099"/>
        <v>0</v>
      </c>
      <c r="FK849" s="36">
        <f t="shared" si="2100"/>
        <v>0</v>
      </c>
      <c r="FL849" s="36">
        <f t="shared" si="2101"/>
        <v>0</v>
      </c>
      <c r="FM849" s="36">
        <f t="shared" ca="1" si="2102"/>
        <v>0</v>
      </c>
      <c r="FN849" s="36">
        <f t="shared" ca="1" si="2124"/>
        <v>0</v>
      </c>
    </row>
    <row r="850" spans="2:170" x14ac:dyDescent="0.25">
      <c r="B850" s="2">
        <v>842</v>
      </c>
      <c r="C850" s="2">
        <f t="shared" si="1978"/>
        <v>71</v>
      </c>
      <c r="D850" s="2">
        <f t="shared" si="1975"/>
        <v>866</v>
      </c>
      <c r="E850" s="2">
        <f t="shared" si="1973"/>
        <v>73</v>
      </c>
      <c r="F850" s="189">
        <f t="shared" si="1977"/>
        <v>71344</v>
      </c>
      <c r="G850" s="2">
        <f t="shared" si="1976"/>
        <v>4</v>
      </c>
      <c r="H850" s="187">
        <f t="shared" si="1979"/>
        <v>104.75</v>
      </c>
      <c r="I850" s="186">
        <f t="shared" si="1974"/>
        <v>104</v>
      </c>
      <c r="J850" s="2">
        <f t="shared" si="1980"/>
        <v>0</v>
      </c>
      <c r="K850" s="2">
        <f t="shared" si="1981"/>
        <v>1</v>
      </c>
      <c r="L850">
        <f t="shared" si="1982"/>
        <v>2</v>
      </c>
      <c r="M850" s="190">
        <f t="shared" si="2103"/>
        <v>0.93</v>
      </c>
      <c r="N850">
        <f t="shared" si="1983"/>
        <v>1</v>
      </c>
      <c r="O850">
        <f t="shared" si="1984"/>
        <v>100</v>
      </c>
      <c r="P850" s="58">
        <f t="shared" si="1985"/>
        <v>4.1850000000000005</v>
      </c>
      <c r="Q850" s="106">
        <f t="shared" si="1986"/>
        <v>1</v>
      </c>
      <c r="R850" s="59">
        <f t="shared" si="1987"/>
        <v>1</v>
      </c>
      <c r="S850" s="32">
        <f t="shared" si="2104"/>
        <v>1</v>
      </c>
      <c r="T850">
        <f t="shared" si="1988"/>
        <v>1</v>
      </c>
      <c r="U850" s="32">
        <f t="shared" si="2105"/>
        <v>0.93</v>
      </c>
      <c r="V850">
        <f t="shared" si="1989"/>
        <v>1</v>
      </c>
      <c r="W850">
        <f t="shared" si="1990"/>
        <v>100</v>
      </c>
      <c r="X850" s="58">
        <f t="shared" si="1991"/>
        <v>1</v>
      </c>
      <c r="Y850" s="58">
        <f t="shared" si="1992"/>
        <v>1</v>
      </c>
      <c r="Z850" s="32">
        <f t="shared" si="1993"/>
        <v>1</v>
      </c>
      <c r="AA850" s="32">
        <f t="shared" si="1994"/>
        <v>1</v>
      </c>
      <c r="AB850" s="59">
        <f t="shared" si="1995"/>
        <v>4.9056245199999996E-3</v>
      </c>
      <c r="AC850" s="59">
        <f t="shared" si="1996"/>
        <v>4.9056245199999996E-3</v>
      </c>
      <c r="AD850">
        <f t="shared" si="1997"/>
        <v>1</v>
      </c>
      <c r="AE850" s="59">
        <f t="shared" si="1998"/>
        <v>4.9056245199999996E-3</v>
      </c>
      <c r="AF850" s="59">
        <f t="shared" si="1999"/>
        <v>4.1758461800000006E-3</v>
      </c>
      <c r="AG850" s="59">
        <f t="shared" si="2000"/>
        <v>4.1758461800000006E-3</v>
      </c>
      <c r="AH850">
        <f t="shared" si="2001"/>
        <v>1</v>
      </c>
      <c r="AI850" s="59">
        <f t="shared" si="2002"/>
        <v>4.1758461800000006E-3</v>
      </c>
      <c r="AJ850" s="59">
        <f t="shared" si="2003"/>
        <v>0</v>
      </c>
      <c r="AK850" s="59">
        <f t="shared" si="2004"/>
        <v>0</v>
      </c>
      <c r="AL850" s="59">
        <f t="shared" si="2005"/>
        <v>0</v>
      </c>
      <c r="AM850" s="12">
        <f t="shared" si="2106"/>
        <v>0</v>
      </c>
      <c r="AN850" s="12">
        <f t="shared" si="2107"/>
        <v>0</v>
      </c>
      <c r="AO850" s="66">
        <f t="shared" si="2006"/>
        <v>0</v>
      </c>
      <c r="AP850" s="66">
        <f t="shared" si="2007"/>
        <v>0</v>
      </c>
      <c r="AQ850" s="59">
        <f t="shared" si="2008"/>
        <v>0</v>
      </c>
      <c r="AR850" s="59">
        <f t="shared" si="2009"/>
        <v>0</v>
      </c>
      <c r="AS850" s="59">
        <f t="shared" si="2010"/>
        <v>0</v>
      </c>
      <c r="AT850" s="12">
        <f t="shared" si="2011"/>
        <v>0</v>
      </c>
      <c r="AU850" s="59">
        <f t="shared" si="2108"/>
        <v>0</v>
      </c>
      <c r="AV850" s="59">
        <f t="shared" si="2109"/>
        <v>0</v>
      </c>
      <c r="AW850" s="70">
        <f t="shared" si="2012"/>
        <v>0</v>
      </c>
      <c r="AX850" s="20">
        <f t="shared" si="2013"/>
        <v>200000</v>
      </c>
      <c r="AY850" s="20">
        <f t="shared" si="2014"/>
        <v>0</v>
      </c>
      <c r="AZ850" s="20">
        <f t="shared" si="2015"/>
        <v>0</v>
      </c>
      <c r="BA850" s="20">
        <f t="shared" si="2016"/>
        <v>200000</v>
      </c>
      <c r="BB850" s="36">
        <f t="shared" si="2017"/>
        <v>1</v>
      </c>
      <c r="BC850" s="36">
        <f t="shared" si="2018"/>
        <v>0</v>
      </c>
      <c r="BD850" s="80">
        <f t="shared" si="2019"/>
        <v>0</v>
      </c>
      <c r="BE850" s="36">
        <f t="shared" si="2020"/>
        <v>0</v>
      </c>
      <c r="BF850" s="36">
        <f t="shared" si="2021"/>
        <v>0</v>
      </c>
      <c r="BG850" s="36">
        <f t="shared" si="2022"/>
        <v>0</v>
      </c>
      <c r="BH850" s="36">
        <f t="shared" si="2023"/>
        <v>0</v>
      </c>
      <c r="BI850" s="36">
        <f t="shared" si="2024"/>
        <v>0</v>
      </c>
      <c r="BJ850" s="36">
        <f t="shared" si="2025"/>
        <v>0</v>
      </c>
      <c r="BK850" s="36">
        <f t="shared" si="2026"/>
        <v>0</v>
      </c>
      <c r="BL850" s="68">
        <f>IF(OR(AT850=0,E850&gt;ProjTerm),0,VLOOKUP(D850,'Life Events'!$AE$5:$AI$1206,5,FALSE))</f>
        <v>0</v>
      </c>
      <c r="BM850" s="93">
        <f t="shared" si="2027"/>
        <v>0</v>
      </c>
      <c r="BN850" s="93">
        <f t="shared" si="2028"/>
        <v>0</v>
      </c>
      <c r="BO850" s="36">
        <f t="shared" si="2029"/>
        <v>0</v>
      </c>
      <c r="BP850" s="36">
        <f t="shared" si="2030"/>
        <v>0</v>
      </c>
      <c r="BQ850" s="36">
        <f t="shared" si="2031"/>
        <v>0</v>
      </c>
      <c r="BR850" s="36">
        <f t="shared" si="2032"/>
        <v>154.78110000000001</v>
      </c>
      <c r="BS850" s="36">
        <f t="shared" si="2033"/>
        <v>0</v>
      </c>
      <c r="BT850" s="36">
        <f t="shared" si="2034"/>
        <v>0</v>
      </c>
      <c r="BU850" s="70" cm="1">
        <f t="array" ref="BU850">IF(AND(ActInt=1,$J850=0),INDEX(Tbl_FwdNom,$B850-IVP,MATCH(ValnDt,Tbl_FwdNom_Cols)),INDEX(Tbl_FwdNom,$B850,MATCH(StartDt,Tbl_FwdNom_Cols)))</f>
        <v>9.3594653959999992</v>
      </c>
      <c r="BV850" s="70" cm="1">
        <f t="array" ref="BV850">INDEX(Tbl_FwdReal,$B850,MATCH(StartDt,Tbl_FwdReal_Cols))</f>
        <v>3.205504946</v>
      </c>
      <c r="BW850" s="70" cm="1">
        <f t="array" ref="BW850">IF(RunType&lt;&gt;"OPN",INDEX(Tbl_FwdReal,$B850,MATCH(ValnDt,Tbl_FwdReal_Cols)),IF(AND($J850=0,ActInt=1),INDEX(Tbl_FwdReal,$B850-IVP,MATCH(ValnDt,Tbl_FwdReal_Cols)),-999))*$K850</f>
        <v>3.205504946</v>
      </c>
      <c r="BX850" s="70">
        <f t="shared" si="2035"/>
        <v>3.2055049459999999E-2</v>
      </c>
      <c r="BY850" s="70">
        <f t="shared" si="2110"/>
        <v>5.9628218991030657E-2</v>
      </c>
      <c r="BZ850" s="64">
        <f t="shared" si="2123"/>
        <v>4.8381755070394661E-3</v>
      </c>
      <c r="CA850" s="70" cm="1">
        <f t="array" ref="CA850">IF($J850=1,CA849*(1+INDEX(Tbl_CPI,$B850,MATCH(IF(RunType="OPN",StartDt,ValnDt),Tbl_CPI_Cols))),0)</f>
        <v>0</v>
      </c>
      <c r="CB850" s="70">
        <f t="shared" si="2111"/>
        <v>101.20528432896296</v>
      </c>
      <c r="CC850" s="70">
        <f t="shared" si="2112"/>
        <v>100.23286748700859</v>
      </c>
      <c r="CD850" s="36">
        <f t="shared" si="2036"/>
        <v>507.76300121127099</v>
      </c>
      <c r="CE850" s="36">
        <f t="shared" si="2037"/>
        <v>0</v>
      </c>
      <c r="CF850" s="36">
        <f t="shared" si="2038"/>
        <v>0</v>
      </c>
      <c r="CG850" s="36">
        <f t="shared" si="2039"/>
        <v>0</v>
      </c>
      <c r="CH850" s="36">
        <f t="shared" si="2040"/>
        <v>0</v>
      </c>
      <c r="CI850" s="36">
        <f t="shared" si="2041"/>
        <v>0</v>
      </c>
      <c r="CJ850" s="36">
        <f t="shared" si="2042"/>
        <v>0</v>
      </c>
      <c r="CK850" s="36">
        <f t="shared" si="2043"/>
        <v>0</v>
      </c>
      <c r="CL850" s="36">
        <f t="shared" si="2044"/>
        <v>0</v>
      </c>
      <c r="CM850" s="36">
        <f t="shared" si="2045"/>
        <v>0</v>
      </c>
      <c r="CN850" s="36">
        <f t="shared" si="2046"/>
        <v>0</v>
      </c>
      <c r="CO850" s="20">
        <f t="shared" si="2047"/>
        <v>120000</v>
      </c>
      <c r="CP850" s="20">
        <f t="shared" si="2048"/>
        <v>2</v>
      </c>
      <c r="CQ850" s="64" t="e">
        <f t="shared" si="2049"/>
        <v>#N/A</v>
      </c>
      <c r="CR850" s="64" t="e">
        <f t="shared" si="2050"/>
        <v>#N/A</v>
      </c>
      <c r="CS850" s="36" t="e">
        <f t="shared" si="2051"/>
        <v>#N/A</v>
      </c>
      <c r="CT850" s="36">
        <f t="shared" si="2052"/>
        <v>0</v>
      </c>
      <c r="CU850" s="36">
        <f t="shared" si="2053"/>
        <v>0</v>
      </c>
      <c r="CV850" s="36">
        <f t="shared" si="2113"/>
        <v>0</v>
      </c>
      <c r="CW850" s="36">
        <f t="shared" si="2054"/>
        <v>0</v>
      </c>
      <c r="CX850" s="36">
        <f t="shared" si="2055"/>
        <v>0</v>
      </c>
      <c r="CY850" s="36">
        <f t="shared" si="2056"/>
        <v>0</v>
      </c>
      <c r="CZ850" s="36">
        <f t="shared" si="2114"/>
        <v>0</v>
      </c>
      <c r="DA850" s="64">
        <f t="shared" si="2057"/>
        <v>7.4837071668971689E-3</v>
      </c>
      <c r="DB850" s="70">
        <f t="shared" si="2115"/>
        <v>0.99257188268786822</v>
      </c>
      <c r="DC850" s="70">
        <f>PRODUCT($DB$8:DB850)</f>
        <v>4.6725290309669381E-4</v>
      </c>
      <c r="DD850" s="36">
        <f t="shared" si="2058"/>
        <v>0</v>
      </c>
      <c r="DE850" s="36">
        <f t="shared" si="2059"/>
        <v>0</v>
      </c>
      <c r="DF850" s="36">
        <f t="shared" si="2060"/>
        <v>0</v>
      </c>
      <c r="DG850" s="36">
        <f t="shared" si="2061"/>
        <v>0</v>
      </c>
      <c r="DH850" s="36">
        <f t="shared" si="2062"/>
        <v>0</v>
      </c>
      <c r="DI850" s="36">
        <f t="shared" si="2063"/>
        <v>0</v>
      </c>
      <c r="DJ850" s="36">
        <f t="shared" si="2064"/>
        <v>0</v>
      </c>
      <c r="DK850" s="36">
        <f t="shared" si="2065"/>
        <v>0</v>
      </c>
      <c r="DL850" s="36">
        <f t="shared" si="2066"/>
        <v>0</v>
      </c>
      <c r="DM850" s="36">
        <f t="shared" si="2067"/>
        <v>0</v>
      </c>
      <c r="DN850" s="36">
        <f t="shared" ca="1" si="2116"/>
        <v>4.6137290849905055E-12</v>
      </c>
      <c r="DO850" s="64" cm="1">
        <f t="array" ref="DO850">IFERROR(INDEX(Tbl_FwdNom,$B850,MATCH(LIDt,Tbl_FwdNom_Cols,0)),0)</f>
        <v>7.806167726</v>
      </c>
      <c r="DP850" s="64">
        <f t="shared" ca="1" si="2117"/>
        <v>7.7447504900000004</v>
      </c>
      <c r="DQ850" s="64">
        <f t="shared" ca="1" si="2068"/>
        <v>6.2355960914286523E-3</v>
      </c>
      <c r="DR850" s="70">
        <f t="shared" ca="1" si="2069"/>
        <v>0.99380304561312494</v>
      </c>
      <c r="DS850" s="70">
        <f ca="1">PRODUCT($DR$8:DR850)</f>
        <v>1.6376849064013523E-3</v>
      </c>
      <c r="DT850" s="36">
        <f t="shared" ca="1" si="2070"/>
        <v>0</v>
      </c>
      <c r="DU850" s="36">
        <f t="shared" ca="1" si="2071"/>
        <v>0</v>
      </c>
      <c r="DV850" s="36">
        <f t="shared" ca="1" si="2072"/>
        <v>0</v>
      </c>
      <c r="DW850" s="36">
        <f t="shared" ca="1" si="2073"/>
        <v>0</v>
      </c>
      <c r="DX850" s="36">
        <f t="shared" ca="1" si="2074"/>
        <v>0</v>
      </c>
      <c r="DY850" s="36">
        <f t="shared" ca="1" si="2075"/>
        <v>0</v>
      </c>
      <c r="DZ850" s="36">
        <f t="shared" ca="1" si="2076"/>
        <v>0</v>
      </c>
      <c r="EA850" s="36">
        <f t="shared" ca="1" si="2077"/>
        <v>0</v>
      </c>
      <c r="EB850" s="36">
        <f t="shared" ca="1" si="2078"/>
        <v>0</v>
      </c>
      <c r="EC850" s="36">
        <f t="shared" ca="1" si="2079"/>
        <v>0</v>
      </c>
      <c r="ED850" s="36">
        <f t="shared" ca="1" si="2080"/>
        <v>0</v>
      </c>
      <c r="EE850" s="36">
        <f t="shared" ca="1" si="2118"/>
        <v>0</v>
      </c>
      <c r="EF850" s="36">
        <f t="shared" ca="1" si="2081"/>
        <v>0</v>
      </c>
      <c r="EG850" s="64"/>
      <c r="EH850" s="64"/>
      <c r="EI850" s="64"/>
      <c r="EJ850" s="70"/>
      <c r="EK850" s="70"/>
      <c r="EL850" s="70"/>
      <c r="EM850" s="70"/>
      <c r="EN850" s="70"/>
      <c r="EO850" s="36">
        <f t="shared" si="2082"/>
        <v>0</v>
      </c>
      <c r="EP850" s="36">
        <f t="shared" si="2083"/>
        <v>0</v>
      </c>
      <c r="EQ850" s="36">
        <f t="shared" si="2084"/>
        <v>0</v>
      </c>
      <c r="ER850" s="36">
        <f t="shared" si="2085"/>
        <v>0</v>
      </c>
      <c r="ES850" s="36">
        <f t="shared" si="2086"/>
        <v>0</v>
      </c>
      <c r="ET850" s="36">
        <f t="shared" si="2087"/>
        <v>0</v>
      </c>
      <c r="EU850" s="36">
        <f t="shared" si="2119"/>
        <v>0</v>
      </c>
      <c r="EV850" s="36">
        <f t="shared" si="2088"/>
        <v>0</v>
      </c>
      <c r="EW850" s="36">
        <f t="shared" si="2089"/>
        <v>0</v>
      </c>
      <c r="EX850" s="36">
        <f t="shared" si="2120"/>
        <v>0</v>
      </c>
      <c r="EY850" s="36">
        <f t="shared" si="2090"/>
        <v>0</v>
      </c>
      <c r="EZ850" s="36">
        <f t="shared" si="2091"/>
        <v>0</v>
      </c>
      <c r="FA850" s="36">
        <f t="shared" si="2092"/>
        <v>0</v>
      </c>
      <c r="FB850" s="36">
        <f t="shared" si="2093"/>
        <v>0</v>
      </c>
      <c r="FC850" s="36">
        <f t="shared" si="2121"/>
        <v>0</v>
      </c>
      <c r="FD850" s="36">
        <f t="shared" si="2094"/>
        <v>0</v>
      </c>
      <c r="FE850" s="36">
        <f t="shared" si="2095"/>
        <v>0</v>
      </c>
      <c r="FF850" s="36">
        <f t="shared" si="2122"/>
        <v>0</v>
      </c>
      <c r="FG850" s="36">
        <f t="shared" si="2096"/>
        <v>0</v>
      </c>
      <c r="FH850" s="36">
        <f t="shared" si="2097"/>
        <v>0</v>
      </c>
      <c r="FI850" s="36">
        <f t="shared" si="2098"/>
        <v>0</v>
      </c>
      <c r="FJ850" s="36">
        <f t="shared" ca="1" si="2099"/>
        <v>0</v>
      </c>
      <c r="FK850" s="36">
        <f t="shared" si="2100"/>
        <v>0</v>
      </c>
      <c r="FL850" s="36">
        <f t="shared" si="2101"/>
        <v>0</v>
      </c>
      <c r="FM850" s="36">
        <f t="shared" ca="1" si="2102"/>
        <v>0</v>
      </c>
      <c r="FN850" s="36">
        <f t="shared" ca="1" si="2124"/>
        <v>0</v>
      </c>
    </row>
    <row r="851" spans="2:170" x14ac:dyDescent="0.25">
      <c r="B851" s="2">
        <v>843</v>
      </c>
      <c r="C851" s="2">
        <f t="shared" si="1978"/>
        <v>71</v>
      </c>
      <c r="D851" s="2">
        <f t="shared" si="1975"/>
        <v>867</v>
      </c>
      <c r="E851" s="2">
        <f t="shared" si="1973"/>
        <v>73</v>
      </c>
      <c r="F851" s="189">
        <f t="shared" si="1977"/>
        <v>71375</v>
      </c>
      <c r="G851" s="2">
        <f t="shared" si="1976"/>
        <v>5</v>
      </c>
      <c r="H851" s="187">
        <f t="shared" si="1979"/>
        <v>104.83333333333334</v>
      </c>
      <c r="I851" s="186">
        <f t="shared" si="1974"/>
        <v>104</v>
      </c>
      <c r="J851" s="2">
        <f t="shared" si="1980"/>
        <v>0</v>
      </c>
      <c r="K851" s="2">
        <f t="shared" si="1981"/>
        <v>1</v>
      </c>
      <c r="L851">
        <f t="shared" si="1982"/>
        <v>2</v>
      </c>
      <c r="M851" s="190">
        <f t="shared" si="2103"/>
        <v>0.93</v>
      </c>
      <c r="N851">
        <f t="shared" si="1983"/>
        <v>1</v>
      </c>
      <c r="O851">
        <f t="shared" si="1984"/>
        <v>100</v>
      </c>
      <c r="P851" s="58">
        <f t="shared" si="1985"/>
        <v>4.1850000000000005</v>
      </c>
      <c r="Q851" s="106">
        <f t="shared" si="1986"/>
        <v>1</v>
      </c>
      <c r="R851" s="59">
        <f t="shared" si="1987"/>
        <v>1</v>
      </c>
      <c r="S851" s="32">
        <f t="shared" si="2104"/>
        <v>1</v>
      </c>
      <c r="T851">
        <f t="shared" si="1988"/>
        <v>1</v>
      </c>
      <c r="U851" s="32">
        <f t="shared" si="2105"/>
        <v>0.93</v>
      </c>
      <c r="V851">
        <f t="shared" si="1989"/>
        <v>1</v>
      </c>
      <c r="W851">
        <f t="shared" si="1990"/>
        <v>100</v>
      </c>
      <c r="X851" s="58">
        <f t="shared" si="1991"/>
        <v>1</v>
      </c>
      <c r="Y851" s="58">
        <f t="shared" si="1992"/>
        <v>1</v>
      </c>
      <c r="Z851" s="32">
        <f t="shared" si="1993"/>
        <v>1</v>
      </c>
      <c r="AA851" s="32">
        <f t="shared" si="1994"/>
        <v>1</v>
      </c>
      <c r="AB851" s="59">
        <f t="shared" si="1995"/>
        <v>4.9056245199999996E-3</v>
      </c>
      <c r="AC851" s="59">
        <f t="shared" si="1996"/>
        <v>4.9056245199999996E-3</v>
      </c>
      <c r="AD851">
        <f t="shared" si="1997"/>
        <v>1</v>
      </c>
      <c r="AE851" s="59">
        <f t="shared" si="1998"/>
        <v>4.9056245199999996E-3</v>
      </c>
      <c r="AF851" s="59">
        <f t="shared" si="1999"/>
        <v>4.1758461800000006E-3</v>
      </c>
      <c r="AG851" s="59">
        <f t="shared" si="2000"/>
        <v>4.1758461800000006E-3</v>
      </c>
      <c r="AH851">
        <f t="shared" si="2001"/>
        <v>1</v>
      </c>
      <c r="AI851" s="59">
        <f t="shared" si="2002"/>
        <v>4.1758461800000006E-3</v>
      </c>
      <c r="AJ851" s="59">
        <f t="shared" si="2003"/>
        <v>0</v>
      </c>
      <c r="AK851" s="59">
        <f t="shared" si="2004"/>
        <v>0</v>
      </c>
      <c r="AL851" s="59">
        <f t="shared" si="2005"/>
        <v>0</v>
      </c>
      <c r="AM851" s="12">
        <f t="shared" si="2106"/>
        <v>0</v>
      </c>
      <c r="AN851" s="12">
        <f t="shared" si="2107"/>
        <v>0</v>
      </c>
      <c r="AO851" s="66">
        <f t="shared" si="2006"/>
        <v>0</v>
      </c>
      <c r="AP851" s="66">
        <f t="shared" si="2007"/>
        <v>0</v>
      </c>
      <c r="AQ851" s="59">
        <f t="shared" si="2008"/>
        <v>0</v>
      </c>
      <c r="AR851" s="59">
        <f t="shared" si="2009"/>
        <v>0</v>
      </c>
      <c r="AS851" s="59">
        <f t="shared" si="2010"/>
        <v>0</v>
      </c>
      <c r="AT851" s="12">
        <f t="shared" si="2011"/>
        <v>0</v>
      </c>
      <c r="AU851" s="59">
        <f t="shared" si="2108"/>
        <v>0</v>
      </c>
      <c r="AV851" s="59">
        <f t="shared" si="2109"/>
        <v>0</v>
      </c>
      <c r="AW851" s="70">
        <f t="shared" si="2012"/>
        <v>0</v>
      </c>
      <c r="AX851" s="20">
        <f t="shared" si="2013"/>
        <v>200000</v>
      </c>
      <c r="AY851" s="20">
        <f t="shared" si="2014"/>
        <v>0</v>
      </c>
      <c r="AZ851" s="20">
        <f t="shared" si="2015"/>
        <v>0</v>
      </c>
      <c r="BA851" s="20">
        <f t="shared" si="2016"/>
        <v>200000</v>
      </c>
      <c r="BB851" s="36">
        <f t="shared" si="2017"/>
        <v>1</v>
      </c>
      <c r="BC851" s="36">
        <f t="shared" si="2018"/>
        <v>0</v>
      </c>
      <c r="BD851" s="80">
        <f t="shared" si="2019"/>
        <v>0</v>
      </c>
      <c r="BE851" s="36">
        <f t="shared" si="2020"/>
        <v>0</v>
      </c>
      <c r="BF851" s="36">
        <f t="shared" si="2021"/>
        <v>0</v>
      </c>
      <c r="BG851" s="36">
        <f t="shared" si="2022"/>
        <v>0</v>
      </c>
      <c r="BH851" s="36">
        <f t="shared" si="2023"/>
        <v>0</v>
      </c>
      <c r="BI851" s="36">
        <f t="shared" si="2024"/>
        <v>0</v>
      </c>
      <c r="BJ851" s="36">
        <f t="shared" si="2025"/>
        <v>0</v>
      </c>
      <c r="BK851" s="36">
        <f t="shared" si="2026"/>
        <v>0</v>
      </c>
      <c r="BL851" s="68">
        <f>IF(OR(AT851=0,E851&gt;ProjTerm),0,VLOOKUP(D851,'Life Events'!$AE$5:$AI$1206,5,FALSE))</f>
        <v>0</v>
      </c>
      <c r="BM851" s="93">
        <f t="shared" si="2027"/>
        <v>0</v>
      </c>
      <c r="BN851" s="93">
        <f t="shared" si="2028"/>
        <v>0</v>
      </c>
      <c r="BO851" s="36">
        <f t="shared" si="2029"/>
        <v>0</v>
      </c>
      <c r="BP851" s="36">
        <f t="shared" si="2030"/>
        <v>0</v>
      </c>
      <c r="BQ851" s="36">
        <f t="shared" si="2031"/>
        <v>0</v>
      </c>
      <c r="BR851" s="36">
        <f t="shared" si="2032"/>
        <v>154.78110000000001</v>
      </c>
      <c r="BS851" s="36">
        <f t="shared" si="2033"/>
        <v>0</v>
      </c>
      <c r="BT851" s="36">
        <f t="shared" si="2034"/>
        <v>0</v>
      </c>
      <c r="BU851" s="70" cm="1">
        <f t="array" ref="BU851">IF(AND(ActInt=1,$J851=0),INDEX(Tbl_FwdNom,$B851-IVP,MATCH(ValnDt,Tbl_FwdNom_Cols)),INDEX(Tbl_FwdNom,$B851,MATCH(StartDt,Tbl_FwdNom_Cols)))</f>
        <v>9.3535275729999992</v>
      </c>
      <c r="BV851" s="70" cm="1">
        <f t="array" ref="BV851">INDEX(Tbl_FwdReal,$B851,MATCH(StartDt,Tbl_FwdReal_Cols))</f>
        <v>3.2021306279999999</v>
      </c>
      <c r="BW851" s="70" cm="1">
        <f t="array" ref="BW851">IF(RunType&lt;&gt;"OPN",INDEX(Tbl_FwdReal,$B851,MATCH(ValnDt,Tbl_FwdReal_Cols)),IF(AND($J851=0,ActInt=1),INDEX(Tbl_FwdReal,$B851-IVP,MATCH(ValnDt,Tbl_FwdReal_Cols)),-999))*$K851</f>
        <v>3.2021306279999999</v>
      </c>
      <c r="BX851" s="70">
        <f t="shared" si="2035"/>
        <v>3.2021306280000002E-2</v>
      </c>
      <c r="BY851" s="70">
        <f t="shared" si="2110"/>
        <v>5.9605328955592896E-2</v>
      </c>
      <c r="BZ851" s="64">
        <f t="shared" si="2123"/>
        <v>4.8363666171566955E-3</v>
      </c>
      <c r="CA851" s="70" cm="1">
        <f t="array" ref="CA851">IF($J851=1,CA850*(1+INDEX(Tbl_CPI,$B851,MATCH(IF(RunType="OPN",StartDt,ValnDt),Tbl_CPI_Cols))),0)</f>
        <v>0</v>
      </c>
      <c r="CB851" s="70">
        <f t="shared" si="2111"/>
        <v>101.69475018757142</v>
      </c>
      <c r="CC851" s="70">
        <f t="shared" si="2112"/>
        <v>100.23286748700859</v>
      </c>
      <c r="CD851" s="36">
        <f t="shared" si="2036"/>
        <v>507.76300121127099</v>
      </c>
      <c r="CE851" s="36">
        <f t="shared" si="2037"/>
        <v>0</v>
      </c>
      <c r="CF851" s="36">
        <f t="shared" si="2038"/>
        <v>0</v>
      </c>
      <c r="CG851" s="36">
        <f t="shared" si="2039"/>
        <v>0</v>
      </c>
      <c r="CH851" s="36">
        <f t="shared" si="2040"/>
        <v>0</v>
      </c>
      <c r="CI851" s="36">
        <f t="shared" si="2041"/>
        <v>0</v>
      </c>
      <c r="CJ851" s="36">
        <f t="shared" si="2042"/>
        <v>0</v>
      </c>
      <c r="CK851" s="36">
        <f t="shared" si="2043"/>
        <v>0</v>
      </c>
      <c r="CL851" s="36">
        <f t="shared" si="2044"/>
        <v>0</v>
      </c>
      <c r="CM851" s="36">
        <f t="shared" si="2045"/>
        <v>0</v>
      </c>
      <c r="CN851" s="36">
        <f t="shared" si="2046"/>
        <v>0</v>
      </c>
      <c r="CO851" s="20">
        <f t="shared" si="2047"/>
        <v>120000</v>
      </c>
      <c r="CP851" s="20">
        <f t="shared" si="2048"/>
        <v>2</v>
      </c>
      <c r="CQ851" s="64" t="e">
        <f t="shared" si="2049"/>
        <v>#N/A</v>
      </c>
      <c r="CR851" s="64" t="e">
        <f t="shared" si="2050"/>
        <v>#N/A</v>
      </c>
      <c r="CS851" s="36" t="e">
        <f t="shared" si="2051"/>
        <v>#N/A</v>
      </c>
      <c r="CT851" s="36">
        <f t="shared" si="2052"/>
        <v>0</v>
      </c>
      <c r="CU851" s="36">
        <f t="shared" si="2053"/>
        <v>0</v>
      </c>
      <c r="CV851" s="36">
        <f t="shared" si="2113"/>
        <v>0</v>
      </c>
      <c r="CW851" s="36">
        <f t="shared" si="2054"/>
        <v>0</v>
      </c>
      <c r="CX851" s="36">
        <f t="shared" si="2055"/>
        <v>0</v>
      </c>
      <c r="CY851" s="36">
        <f t="shared" si="2056"/>
        <v>0</v>
      </c>
      <c r="CZ851" s="36">
        <f t="shared" si="2114"/>
        <v>0</v>
      </c>
      <c r="DA851" s="64">
        <f t="shared" si="2057"/>
        <v>7.4791484936680419E-3</v>
      </c>
      <c r="DB851" s="70">
        <f t="shared" si="2115"/>
        <v>0.99257637390823372</v>
      </c>
      <c r="DC851" s="70">
        <f>PRODUCT($DB$8:DB851)</f>
        <v>4.6378419225381168E-4</v>
      </c>
      <c r="DD851" s="36">
        <f t="shared" si="2058"/>
        <v>0</v>
      </c>
      <c r="DE851" s="36">
        <f t="shared" si="2059"/>
        <v>0</v>
      </c>
      <c r="DF851" s="36">
        <f t="shared" si="2060"/>
        <v>0</v>
      </c>
      <c r="DG851" s="36">
        <f t="shared" si="2061"/>
        <v>0</v>
      </c>
      <c r="DH851" s="36">
        <f t="shared" si="2062"/>
        <v>0</v>
      </c>
      <c r="DI851" s="36">
        <f t="shared" si="2063"/>
        <v>0</v>
      </c>
      <c r="DJ851" s="36">
        <f t="shared" si="2064"/>
        <v>0</v>
      </c>
      <c r="DK851" s="36">
        <f t="shared" si="2065"/>
        <v>0</v>
      </c>
      <c r="DL851" s="36">
        <f t="shared" si="2066"/>
        <v>0</v>
      </c>
      <c r="DM851" s="36">
        <f t="shared" si="2067"/>
        <v>0</v>
      </c>
      <c r="DN851" s="36">
        <f t="shared" ca="1" si="2116"/>
        <v>4.6137290849905055E-12</v>
      </c>
      <c r="DO851" s="64" cm="1">
        <f t="array" ref="DO851">IFERROR(INDEX(Tbl_FwdNom,$B851,MATCH(LIDt,Tbl_FwdNom_Cols,0)),0)</f>
        <v>7.8044612190000002</v>
      </c>
      <c r="DP851" s="64">
        <f t="shared" ca="1" si="2117"/>
        <v>7.7430449550000002</v>
      </c>
      <c r="DQ851" s="64">
        <f t="shared" ca="1" si="2068"/>
        <v>6.2342687394612017E-3</v>
      </c>
      <c r="DR851" s="70">
        <f t="shared" ca="1" si="2069"/>
        <v>0.99380435656671573</v>
      </c>
      <c r="DS851" s="70">
        <f ca="1">PRODUCT($DR$8:DR851)</f>
        <v>1.627538394665218E-3</v>
      </c>
      <c r="DT851" s="36">
        <f t="shared" ca="1" si="2070"/>
        <v>0</v>
      </c>
      <c r="DU851" s="36">
        <f t="shared" ca="1" si="2071"/>
        <v>0</v>
      </c>
      <c r="DV851" s="36">
        <f t="shared" ca="1" si="2072"/>
        <v>0</v>
      </c>
      <c r="DW851" s="36">
        <f t="shared" ca="1" si="2073"/>
        <v>0</v>
      </c>
      <c r="DX851" s="36">
        <f t="shared" ca="1" si="2074"/>
        <v>0</v>
      </c>
      <c r="DY851" s="36">
        <f t="shared" ca="1" si="2075"/>
        <v>0</v>
      </c>
      <c r="DZ851" s="36">
        <f t="shared" ca="1" si="2076"/>
        <v>0</v>
      </c>
      <c r="EA851" s="36">
        <f t="shared" ca="1" si="2077"/>
        <v>0</v>
      </c>
      <c r="EB851" s="36">
        <f t="shared" ca="1" si="2078"/>
        <v>0</v>
      </c>
      <c r="EC851" s="36">
        <f t="shared" ca="1" si="2079"/>
        <v>0</v>
      </c>
      <c r="ED851" s="36">
        <f t="shared" ca="1" si="2080"/>
        <v>0</v>
      </c>
      <c r="EE851" s="36">
        <f t="shared" ca="1" si="2118"/>
        <v>0</v>
      </c>
      <c r="EF851" s="36">
        <f t="shared" ca="1" si="2081"/>
        <v>0</v>
      </c>
      <c r="EG851" s="64"/>
      <c r="EH851" s="64"/>
      <c r="EI851" s="64"/>
      <c r="EJ851" s="70"/>
      <c r="EK851" s="70"/>
      <c r="EL851" s="70"/>
      <c r="EM851" s="70"/>
      <c r="EN851" s="70"/>
      <c r="EO851" s="36">
        <f t="shared" si="2082"/>
        <v>0</v>
      </c>
      <c r="EP851" s="36">
        <f t="shared" si="2083"/>
        <v>0</v>
      </c>
      <c r="EQ851" s="36">
        <f t="shared" si="2084"/>
        <v>0</v>
      </c>
      <c r="ER851" s="36">
        <f t="shared" si="2085"/>
        <v>0</v>
      </c>
      <c r="ES851" s="36">
        <f t="shared" si="2086"/>
        <v>0</v>
      </c>
      <c r="ET851" s="36">
        <f t="shared" si="2087"/>
        <v>0</v>
      </c>
      <c r="EU851" s="36">
        <f t="shared" si="2119"/>
        <v>0</v>
      </c>
      <c r="EV851" s="36">
        <f t="shared" si="2088"/>
        <v>0</v>
      </c>
      <c r="EW851" s="36">
        <f t="shared" si="2089"/>
        <v>0</v>
      </c>
      <c r="EX851" s="36">
        <f t="shared" si="2120"/>
        <v>0</v>
      </c>
      <c r="EY851" s="36">
        <f t="shared" si="2090"/>
        <v>0</v>
      </c>
      <c r="EZ851" s="36">
        <f t="shared" si="2091"/>
        <v>0</v>
      </c>
      <c r="FA851" s="36">
        <f t="shared" si="2092"/>
        <v>0</v>
      </c>
      <c r="FB851" s="36">
        <f t="shared" si="2093"/>
        <v>0</v>
      </c>
      <c r="FC851" s="36">
        <f t="shared" si="2121"/>
        <v>0</v>
      </c>
      <c r="FD851" s="36">
        <f t="shared" si="2094"/>
        <v>0</v>
      </c>
      <c r="FE851" s="36">
        <f t="shared" si="2095"/>
        <v>0</v>
      </c>
      <c r="FF851" s="36">
        <f t="shared" si="2122"/>
        <v>0</v>
      </c>
      <c r="FG851" s="36">
        <f t="shared" si="2096"/>
        <v>0</v>
      </c>
      <c r="FH851" s="36">
        <f t="shared" si="2097"/>
        <v>0</v>
      </c>
      <c r="FI851" s="36">
        <f t="shared" si="2098"/>
        <v>0</v>
      </c>
      <c r="FJ851" s="36">
        <f t="shared" ca="1" si="2099"/>
        <v>0</v>
      </c>
      <c r="FK851" s="36">
        <f t="shared" si="2100"/>
        <v>0</v>
      </c>
      <c r="FL851" s="36">
        <f t="shared" si="2101"/>
        <v>0</v>
      </c>
      <c r="FM851" s="36">
        <f t="shared" ca="1" si="2102"/>
        <v>0</v>
      </c>
      <c r="FN851" s="36">
        <f t="shared" ca="1" si="2124"/>
        <v>0</v>
      </c>
    </row>
    <row r="852" spans="2:170" x14ac:dyDescent="0.25">
      <c r="B852" s="2">
        <v>844</v>
      </c>
      <c r="C852" s="2">
        <f t="shared" si="1978"/>
        <v>71</v>
      </c>
      <c r="D852" s="2">
        <f t="shared" si="1975"/>
        <v>868</v>
      </c>
      <c r="E852" s="2">
        <f t="shared" si="1973"/>
        <v>73</v>
      </c>
      <c r="F852" s="189">
        <f t="shared" si="1977"/>
        <v>71405</v>
      </c>
      <c r="G852" s="2">
        <f t="shared" si="1976"/>
        <v>6</v>
      </c>
      <c r="H852" s="187">
        <f t="shared" si="1979"/>
        <v>104.91666666666666</v>
      </c>
      <c r="I852" s="186">
        <f t="shared" si="1974"/>
        <v>104</v>
      </c>
      <c r="J852" s="2">
        <f t="shared" si="1980"/>
        <v>0</v>
      </c>
      <c r="K852" s="2">
        <f t="shared" si="1981"/>
        <v>1</v>
      </c>
      <c r="L852">
        <f t="shared" si="1982"/>
        <v>2</v>
      </c>
      <c r="M852" s="190">
        <f t="shared" si="2103"/>
        <v>0.93</v>
      </c>
      <c r="N852">
        <f t="shared" si="1983"/>
        <v>1</v>
      </c>
      <c r="O852">
        <f t="shared" si="1984"/>
        <v>100</v>
      </c>
      <c r="P852" s="58">
        <f t="shared" si="1985"/>
        <v>4.1850000000000005</v>
      </c>
      <c r="Q852" s="106">
        <f t="shared" si="1986"/>
        <v>1</v>
      </c>
      <c r="R852" s="59">
        <f t="shared" si="1987"/>
        <v>1</v>
      </c>
      <c r="S852" s="32">
        <f t="shared" si="2104"/>
        <v>1</v>
      </c>
      <c r="T852">
        <f t="shared" si="1988"/>
        <v>1</v>
      </c>
      <c r="U852" s="32">
        <f t="shared" si="2105"/>
        <v>0.93</v>
      </c>
      <c r="V852">
        <f t="shared" si="1989"/>
        <v>1</v>
      </c>
      <c r="W852">
        <f t="shared" si="1990"/>
        <v>100</v>
      </c>
      <c r="X852" s="58">
        <f t="shared" si="1991"/>
        <v>1</v>
      </c>
      <c r="Y852" s="58">
        <f t="shared" si="1992"/>
        <v>1</v>
      </c>
      <c r="Z852" s="32">
        <f t="shared" si="1993"/>
        <v>1</v>
      </c>
      <c r="AA852" s="32">
        <f t="shared" si="1994"/>
        <v>1</v>
      </c>
      <c r="AB852" s="59">
        <f t="shared" si="1995"/>
        <v>4.9056245199999996E-3</v>
      </c>
      <c r="AC852" s="59">
        <f t="shared" si="1996"/>
        <v>4.9056245199999996E-3</v>
      </c>
      <c r="AD852">
        <f t="shared" si="1997"/>
        <v>1</v>
      </c>
      <c r="AE852" s="59">
        <f t="shared" si="1998"/>
        <v>4.9056245199999996E-3</v>
      </c>
      <c r="AF852" s="59">
        <f t="shared" si="1999"/>
        <v>4.1758461800000006E-3</v>
      </c>
      <c r="AG852" s="59">
        <f t="shared" si="2000"/>
        <v>4.1758461800000006E-3</v>
      </c>
      <c r="AH852">
        <f t="shared" si="2001"/>
        <v>1</v>
      </c>
      <c r="AI852" s="59">
        <f t="shared" si="2002"/>
        <v>4.1758461800000006E-3</v>
      </c>
      <c r="AJ852" s="59">
        <f t="shared" si="2003"/>
        <v>0</v>
      </c>
      <c r="AK852" s="59">
        <f t="shared" si="2004"/>
        <v>0</v>
      </c>
      <c r="AL852" s="59">
        <f t="shared" si="2005"/>
        <v>0</v>
      </c>
      <c r="AM852" s="12">
        <f t="shared" si="2106"/>
        <v>0</v>
      </c>
      <c r="AN852" s="12">
        <f t="shared" si="2107"/>
        <v>0</v>
      </c>
      <c r="AO852" s="66">
        <f t="shared" si="2006"/>
        <v>0</v>
      </c>
      <c r="AP852" s="66">
        <f t="shared" si="2007"/>
        <v>0</v>
      </c>
      <c r="AQ852" s="59">
        <f t="shared" si="2008"/>
        <v>0</v>
      </c>
      <c r="AR852" s="59">
        <f t="shared" si="2009"/>
        <v>0</v>
      </c>
      <c r="AS852" s="59">
        <f t="shared" si="2010"/>
        <v>0</v>
      </c>
      <c r="AT852" s="12">
        <f t="shared" si="2011"/>
        <v>0</v>
      </c>
      <c r="AU852" s="59">
        <f t="shared" si="2108"/>
        <v>0</v>
      </c>
      <c r="AV852" s="59">
        <f t="shared" si="2109"/>
        <v>0</v>
      </c>
      <c r="AW852" s="70">
        <f t="shared" si="2012"/>
        <v>0</v>
      </c>
      <c r="AX852" s="20">
        <f t="shared" si="2013"/>
        <v>200000</v>
      </c>
      <c r="AY852" s="20">
        <f t="shared" si="2014"/>
        <v>0</v>
      </c>
      <c r="AZ852" s="20">
        <f t="shared" si="2015"/>
        <v>0</v>
      </c>
      <c r="BA852" s="20">
        <f t="shared" si="2016"/>
        <v>200000</v>
      </c>
      <c r="BB852" s="36">
        <f t="shared" si="2017"/>
        <v>1</v>
      </c>
      <c r="BC852" s="36">
        <f t="shared" si="2018"/>
        <v>0</v>
      </c>
      <c r="BD852" s="80">
        <f t="shared" si="2019"/>
        <v>0</v>
      </c>
      <c r="BE852" s="36">
        <f t="shared" si="2020"/>
        <v>0</v>
      </c>
      <c r="BF852" s="36">
        <f t="shared" si="2021"/>
        <v>0</v>
      </c>
      <c r="BG852" s="36">
        <f t="shared" si="2022"/>
        <v>0</v>
      </c>
      <c r="BH852" s="36">
        <f t="shared" si="2023"/>
        <v>0</v>
      </c>
      <c r="BI852" s="36">
        <f t="shared" si="2024"/>
        <v>0</v>
      </c>
      <c r="BJ852" s="36">
        <f t="shared" si="2025"/>
        <v>0</v>
      </c>
      <c r="BK852" s="36">
        <f t="shared" si="2026"/>
        <v>0</v>
      </c>
      <c r="BL852" s="68">
        <f>IF(OR(AT852=0,E852&gt;ProjTerm),0,VLOOKUP(D852,'Life Events'!$AE$5:$AI$1206,5,FALSE))</f>
        <v>0</v>
      </c>
      <c r="BM852" s="93">
        <f t="shared" si="2027"/>
        <v>0</v>
      </c>
      <c r="BN852" s="93">
        <f t="shared" si="2028"/>
        <v>0</v>
      </c>
      <c r="BO852" s="36">
        <f t="shared" si="2029"/>
        <v>0</v>
      </c>
      <c r="BP852" s="36">
        <f t="shared" si="2030"/>
        <v>0</v>
      </c>
      <c r="BQ852" s="36">
        <f t="shared" si="2031"/>
        <v>0</v>
      </c>
      <c r="BR852" s="36">
        <f t="shared" si="2032"/>
        <v>154.78110000000001</v>
      </c>
      <c r="BS852" s="36">
        <f t="shared" si="2033"/>
        <v>0</v>
      </c>
      <c r="BT852" s="36">
        <f t="shared" si="2034"/>
        <v>0</v>
      </c>
      <c r="BU852" s="70" cm="1">
        <f t="array" ref="BU852">IF(AND(ActInt=1,$J852=0),INDEX(Tbl_FwdNom,$B852-IVP,MATCH(ValnDt,Tbl_FwdNom_Cols)),INDEX(Tbl_FwdNom,$B852,MATCH(StartDt,Tbl_FwdNom_Cols)))</f>
        <v>9.3475900719999991</v>
      </c>
      <c r="BV852" s="70" cm="1">
        <f t="array" ref="BV852">INDEX(Tbl_FwdReal,$B852,MATCH(StartDt,Tbl_FwdReal_Cols))</f>
        <v>3.1987564210000001</v>
      </c>
      <c r="BW852" s="70" cm="1">
        <f t="array" ref="BW852">IF(RunType&lt;&gt;"OPN",INDEX(Tbl_FwdReal,$B852,MATCH(ValnDt,Tbl_FwdReal_Cols)),IF(AND($J852=0,ActInt=1),INDEX(Tbl_FwdReal,$B852-IVP,MATCH(ValnDt,Tbl_FwdReal_Cols)),-999))*$K852</f>
        <v>3.1987564210000001</v>
      </c>
      <c r="BX852" s="70">
        <f t="shared" si="2035"/>
        <v>3.198756421E-2</v>
      </c>
      <c r="BY852" s="70">
        <f t="shared" si="2110"/>
        <v>5.9582439403782939E-2</v>
      </c>
      <c r="BZ852" s="64">
        <f t="shared" si="2123"/>
        <v>4.8345577296733389E-3</v>
      </c>
      <c r="CA852" s="70" cm="1">
        <f t="array" ref="CA852">IF($J852=1,CA851*(1+INDEX(Tbl_CPI,$B852,MATCH(IF(RunType="OPN",StartDt,ValnDt),Tbl_CPI_Cols))),0)</f>
        <v>0</v>
      </c>
      <c r="CB852" s="70">
        <f t="shared" si="2111"/>
        <v>102.18639932815793</v>
      </c>
      <c r="CC852" s="70">
        <f t="shared" si="2112"/>
        <v>100.23286748700859</v>
      </c>
      <c r="CD852" s="36">
        <f t="shared" si="2036"/>
        <v>507.76300121127099</v>
      </c>
      <c r="CE852" s="36">
        <f t="shared" si="2037"/>
        <v>0</v>
      </c>
      <c r="CF852" s="36">
        <f t="shared" si="2038"/>
        <v>0</v>
      </c>
      <c r="CG852" s="36">
        <f t="shared" si="2039"/>
        <v>0</v>
      </c>
      <c r="CH852" s="36">
        <f t="shared" si="2040"/>
        <v>0</v>
      </c>
      <c r="CI852" s="36">
        <f t="shared" si="2041"/>
        <v>0</v>
      </c>
      <c r="CJ852" s="36">
        <f t="shared" si="2042"/>
        <v>0</v>
      </c>
      <c r="CK852" s="36">
        <f t="shared" si="2043"/>
        <v>0</v>
      </c>
      <c r="CL852" s="36">
        <f t="shared" si="2044"/>
        <v>0</v>
      </c>
      <c r="CM852" s="36">
        <f t="shared" si="2045"/>
        <v>0</v>
      </c>
      <c r="CN852" s="36">
        <f t="shared" si="2046"/>
        <v>0</v>
      </c>
      <c r="CO852" s="20">
        <f t="shared" si="2047"/>
        <v>120000</v>
      </c>
      <c r="CP852" s="20">
        <f t="shared" si="2048"/>
        <v>2</v>
      </c>
      <c r="CQ852" s="64" t="e">
        <f t="shared" si="2049"/>
        <v>#N/A</v>
      </c>
      <c r="CR852" s="64" t="e">
        <f t="shared" si="2050"/>
        <v>#N/A</v>
      </c>
      <c r="CS852" s="36" t="e">
        <f t="shared" si="2051"/>
        <v>#N/A</v>
      </c>
      <c r="CT852" s="36">
        <f t="shared" si="2052"/>
        <v>0</v>
      </c>
      <c r="CU852" s="36">
        <f t="shared" si="2053"/>
        <v>0</v>
      </c>
      <c r="CV852" s="36">
        <f t="shared" si="2113"/>
        <v>0</v>
      </c>
      <c r="CW852" s="36">
        <f t="shared" si="2054"/>
        <v>0</v>
      </c>
      <c r="CX852" s="36">
        <f t="shared" si="2055"/>
        <v>0</v>
      </c>
      <c r="CY852" s="36">
        <f t="shared" si="2056"/>
        <v>0</v>
      </c>
      <c r="CZ852" s="36">
        <f t="shared" si="2114"/>
        <v>0</v>
      </c>
      <c r="DA852" s="64">
        <f t="shared" si="2057"/>
        <v>7.4745898407568845E-3</v>
      </c>
      <c r="DB852" s="70">
        <f t="shared" si="2115"/>
        <v>0.99258086514922594</v>
      </c>
      <c r="DC852" s="70">
        <f>PRODUCT($DB$8:DB852)</f>
        <v>4.6034331478982332E-4</v>
      </c>
      <c r="DD852" s="36">
        <f t="shared" si="2058"/>
        <v>0</v>
      </c>
      <c r="DE852" s="36">
        <f t="shared" si="2059"/>
        <v>0</v>
      </c>
      <c r="DF852" s="36">
        <f t="shared" si="2060"/>
        <v>0</v>
      </c>
      <c r="DG852" s="36">
        <f t="shared" si="2061"/>
        <v>0</v>
      </c>
      <c r="DH852" s="36">
        <f t="shared" si="2062"/>
        <v>0</v>
      </c>
      <c r="DI852" s="36">
        <f t="shared" si="2063"/>
        <v>0</v>
      </c>
      <c r="DJ852" s="36">
        <f t="shared" si="2064"/>
        <v>0</v>
      </c>
      <c r="DK852" s="36">
        <f t="shared" si="2065"/>
        <v>0</v>
      </c>
      <c r="DL852" s="36">
        <f t="shared" si="2066"/>
        <v>0</v>
      </c>
      <c r="DM852" s="36">
        <f t="shared" si="2067"/>
        <v>0</v>
      </c>
      <c r="DN852" s="36">
        <f t="shared" ca="1" si="2116"/>
        <v>4.6137290849905055E-12</v>
      </c>
      <c r="DO852" s="64" cm="1">
        <f t="array" ref="DO852">IFERROR(INDEX(Tbl_FwdNom,$B852,MATCH(LIDt,Tbl_FwdNom_Cols,0)),0)</f>
        <v>7.8027547390000001</v>
      </c>
      <c r="DP852" s="64">
        <f t="shared" ca="1" si="2117"/>
        <v>7.7413394479999997</v>
      </c>
      <c r="DQ852" s="64">
        <f t="shared" ca="1" si="2068"/>
        <v>6.2329413900246156E-3</v>
      </c>
      <c r="DR852" s="70">
        <f t="shared" ca="1" si="2069"/>
        <v>0.99380566752126565</v>
      </c>
      <c r="DS852" s="70">
        <f ca="1">PRODUCT($DR$8:DR852)</f>
        <v>1.617456880726756E-3</v>
      </c>
      <c r="DT852" s="36">
        <f t="shared" ca="1" si="2070"/>
        <v>0</v>
      </c>
      <c r="DU852" s="36">
        <f t="shared" ca="1" si="2071"/>
        <v>0</v>
      </c>
      <c r="DV852" s="36">
        <f t="shared" ca="1" si="2072"/>
        <v>0</v>
      </c>
      <c r="DW852" s="36">
        <f t="shared" ca="1" si="2073"/>
        <v>0</v>
      </c>
      <c r="DX852" s="36">
        <f t="shared" ca="1" si="2074"/>
        <v>0</v>
      </c>
      <c r="DY852" s="36">
        <f t="shared" ca="1" si="2075"/>
        <v>0</v>
      </c>
      <c r="DZ852" s="36">
        <f t="shared" ca="1" si="2076"/>
        <v>0</v>
      </c>
      <c r="EA852" s="36">
        <f t="shared" ca="1" si="2077"/>
        <v>0</v>
      </c>
      <c r="EB852" s="36">
        <f t="shared" ca="1" si="2078"/>
        <v>0</v>
      </c>
      <c r="EC852" s="36">
        <f t="shared" ca="1" si="2079"/>
        <v>0</v>
      </c>
      <c r="ED852" s="36">
        <f t="shared" ca="1" si="2080"/>
        <v>0</v>
      </c>
      <c r="EE852" s="36">
        <f t="shared" ca="1" si="2118"/>
        <v>0</v>
      </c>
      <c r="EF852" s="36">
        <f t="shared" ca="1" si="2081"/>
        <v>0</v>
      </c>
      <c r="EG852" s="64"/>
      <c r="EH852" s="64"/>
      <c r="EI852" s="64"/>
      <c r="EJ852" s="70"/>
      <c r="EK852" s="70"/>
      <c r="EL852" s="70"/>
      <c r="EM852" s="70"/>
      <c r="EN852" s="70"/>
      <c r="EO852" s="36">
        <f t="shared" si="2082"/>
        <v>0</v>
      </c>
      <c r="EP852" s="36">
        <f t="shared" si="2083"/>
        <v>0</v>
      </c>
      <c r="EQ852" s="36">
        <f t="shared" si="2084"/>
        <v>0</v>
      </c>
      <c r="ER852" s="36">
        <f t="shared" si="2085"/>
        <v>0</v>
      </c>
      <c r="ES852" s="36">
        <f t="shared" si="2086"/>
        <v>0</v>
      </c>
      <c r="ET852" s="36">
        <f t="shared" si="2087"/>
        <v>0</v>
      </c>
      <c r="EU852" s="36">
        <f t="shared" si="2119"/>
        <v>0</v>
      </c>
      <c r="EV852" s="36">
        <f t="shared" si="2088"/>
        <v>0</v>
      </c>
      <c r="EW852" s="36">
        <f t="shared" si="2089"/>
        <v>0</v>
      </c>
      <c r="EX852" s="36">
        <f t="shared" si="2120"/>
        <v>0</v>
      </c>
      <c r="EY852" s="36">
        <f t="shared" si="2090"/>
        <v>0</v>
      </c>
      <c r="EZ852" s="36">
        <f t="shared" si="2091"/>
        <v>0</v>
      </c>
      <c r="FA852" s="36">
        <f t="shared" si="2092"/>
        <v>0</v>
      </c>
      <c r="FB852" s="36">
        <f t="shared" si="2093"/>
        <v>0</v>
      </c>
      <c r="FC852" s="36">
        <f t="shared" si="2121"/>
        <v>0</v>
      </c>
      <c r="FD852" s="36">
        <f t="shared" si="2094"/>
        <v>0</v>
      </c>
      <c r="FE852" s="36">
        <f t="shared" si="2095"/>
        <v>0</v>
      </c>
      <c r="FF852" s="36">
        <f t="shared" si="2122"/>
        <v>0</v>
      </c>
      <c r="FG852" s="36">
        <f t="shared" si="2096"/>
        <v>0</v>
      </c>
      <c r="FH852" s="36">
        <f t="shared" si="2097"/>
        <v>0</v>
      </c>
      <c r="FI852" s="36">
        <f t="shared" si="2098"/>
        <v>0</v>
      </c>
      <c r="FJ852" s="36">
        <f t="shared" ca="1" si="2099"/>
        <v>0</v>
      </c>
      <c r="FK852" s="36">
        <f t="shared" si="2100"/>
        <v>0</v>
      </c>
      <c r="FL852" s="36">
        <f t="shared" si="2101"/>
        <v>0</v>
      </c>
      <c r="FM852" s="36">
        <f t="shared" ca="1" si="2102"/>
        <v>0</v>
      </c>
      <c r="FN852" s="36">
        <f t="shared" ca="1" si="2124"/>
        <v>0</v>
      </c>
    </row>
    <row r="853" spans="2:170" x14ac:dyDescent="0.25">
      <c r="B853" s="2">
        <v>845</v>
      </c>
      <c r="C853" s="2">
        <f t="shared" si="1978"/>
        <v>71</v>
      </c>
      <c r="D853" s="2">
        <f t="shared" si="1975"/>
        <v>869</v>
      </c>
      <c r="E853" s="2">
        <f t="shared" si="1973"/>
        <v>73</v>
      </c>
      <c r="F853" s="189">
        <f t="shared" si="1977"/>
        <v>71436</v>
      </c>
      <c r="G853" s="2">
        <f t="shared" si="1976"/>
        <v>7</v>
      </c>
      <c r="H853" s="187">
        <f t="shared" si="1979"/>
        <v>105</v>
      </c>
      <c r="I853" s="186">
        <f t="shared" si="1974"/>
        <v>105</v>
      </c>
      <c r="J853" s="2">
        <f t="shared" si="1980"/>
        <v>0</v>
      </c>
      <c r="K853" s="2">
        <f t="shared" si="1981"/>
        <v>1</v>
      </c>
      <c r="L853">
        <f t="shared" si="1982"/>
        <v>2</v>
      </c>
      <c r="M853" s="190">
        <f t="shared" si="2103"/>
        <v>0.93</v>
      </c>
      <c r="N853">
        <f t="shared" si="1983"/>
        <v>1</v>
      </c>
      <c r="O853">
        <f t="shared" si="1984"/>
        <v>100</v>
      </c>
      <c r="P853" s="58">
        <f t="shared" si="1985"/>
        <v>4.1850000000000005</v>
      </c>
      <c r="Q853" s="106">
        <f t="shared" si="1986"/>
        <v>1</v>
      </c>
      <c r="R853" s="59">
        <f t="shared" si="1987"/>
        <v>1</v>
      </c>
      <c r="S853" s="32">
        <f t="shared" si="2104"/>
        <v>1</v>
      </c>
      <c r="T853">
        <f t="shared" si="1988"/>
        <v>1</v>
      </c>
      <c r="U853" s="32">
        <f t="shared" si="2105"/>
        <v>0.93</v>
      </c>
      <c r="V853">
        <f t="shared" si="1989"/>
        <v>1</v>
      </c>
      <c r="W853">
        <f t="shared" si="1990"/>
        <v>100</v>
      </c>
      <c r="X853" s="58">
        <f t="shared" si="1991"/>
        <v>1</v>
      </c>
      <c r="Y853" s="58">
        <f t="shared" si="1992"/>
        <v>1</v>
      </c>
      <c r="Z853" s="32">
        <f t="shared" si="1993"/>
        <v>1</v>
      </c>
      <c r="AA853" s="32">
        <f t="shared" si="1994"/>
        <v>1</v>
      </c>
      <c r="AB853" s="59">
        <f t="shared" si="1995"/>
        <v>4.9056245199999996E-3</v>
      </c>
      <c r="AC853" s="59">
        <f t="shared" si="1996"/>
        <v>4.9056245199999996E-3</v>
      </c>
      <c r="AD853">
        <f t="shared" si="1997"/>
        <v>1</v>
      </c>
      <c r="AE853" s="59">
        <f t="shared" si="1998"/>
        <v>4.9056245199999996E-3</v>
      </c>
      <c r="AF853" s="59">
        <f t="shared" si="1999"/>
        <v>4.1758461800000006E-3</v>
      </c>
      <c r="AG853" s="59">
        <f t="shared" si="2000"/>
        <v>4.1758461800000006E-3</v>
      </c>
      <c r="AH853">
        <f t="shared" si="2001"/>
        <v>1</v>
      </c>
      <c r="AI853" s="59">
        <f t="shared" si="2002"/>
        <v>4.1758461800000006E-3</v>
      </c>
      <c r="AJ853" s="59">
        <f t="shared" si="2003"/>
        <v>0</v>
      </c>
      <c r="AK853" s="59">
        <f t="shared" si="2004"/>
        <v>0</v>
      </c>
      <c r="AL853" s="59">
        <f t="shared" si="2005"/>
        <v>0</v>
      </c>
      <c r="AM853" s="12">
        <f t="shared" si="2106"/>
        <v>0</v>
      </c>
      <c r="AN853" s="12">
        <f t="shared" si="2107"/>
        <v>0</v>
      </c>
      <c r="AO853" s="66">
        <f t="shared" si="2006"/>
        <v>0</v>
      </c>
      <c r="AP853" s="66">
        <f t="shared" si="2007"/>
        <v>0</v>
      </c>
      <c r="AQ853" s="59">
        <f t="shared" si="2008"/>
        <v>0</v>
      </c>
      <c r="AR853" s="59">
        <f t="shared" si="2009"/>
        <v>0</v>
      </c>
      <c r="AS853" s="59">
        <f t="shared" si="2010"/>
        <v>0</v>
      </c>
      <c r="AT853" s="12">
        <f t="shared" si="2011"/>
        <v>0</v>
      </c>
      <c r="AU853" s="59">
        <f t="shared" si="2108"/>
        <v>0</v>
      </c>
      <c r="AV853" s="59">
        <f t="shared" si="2109"/>
        <v>0</v>
      </c>
      <c r="AW853" s="70">
        <f t="shared" si="2012"/>
        <v>0</v>
      </c>
      <c r="AX853" s="20">
        <f t="shared" si="2013"/>
        <v>200000</v>
      </c>
      <c r="AY853" s="20">
        <f t="shared" si="2014"/>
        <v>0</v>
      </c>
      <c r="AZ853" s="20">
        <f t="shared" si="2015"/>
        <v>0</v>
      </c>
      <c r="BA853" s="20">
        <f t="shared" si="2016"/>
        <v>200000</v>
      </c>
      <c r="BB853" s="36">
        <f t="shared" si="2017"/>
        <v>1</v>
      </c>
      <c r="BC853" s="36">
        <f t="shared" si="2018"/>
        <v>0</v>
      </c>
      <c r="BD853" s="80">
        <f t="shared" si="2019"/>
        <v>0</v>
      </c>
      <c r="BE853" s="36">
        <f t="shared" si="2020"/>
        <v>0</v>
      </c>
      <c r="BF853" s="36">
        <f t="shared" si="2021"/>
        <v>0</v>
      </c>
      <c r="BG853" s="36">
        <f t="shared" si="2022"/>
        <v>0</v>
      </c>
      <c r="BH853" s="36">
        <f t="shared" si="2023"/>
        <v>0</v>
      </c>
      <c r="BI853" s="36">
        <f t="shared" si="2024"/>
        <v>0</v>
      </c>
      <c r="BJ853" s="36">
        <f t="shared" si="2025"/>
        <v>0</v>
      </c>
      <c r="BK853" s="36">
        <f t="shared" si="2026"/>
        <v>0</v>
      </c>
      <c r="BL853" s="68">
        <f>IF(OR(AT853=0,E853&gt;ProjTerm),0,VLOOKUP(D853,'Life Events'!$AE$5:$AI$1206,5,FALSE))</f>
        <v>0</v>
      </c>
      <c r="BM853" s="93">
        <f t="shared" si="2027"/>
        <v>0</v>
      </c>
      <c r="BN853" s="93">
        <f t="shared" si="2028"/>
        <v>0</v>
      </c>
      <c r="BO853" s="36">
        <f t="shared" si="2029"/>
        <v>0</v>
      </c>
      <c r="BP853" s="36">
        <f t="shared" si="2030"/>
        <v>0</v>
      </c>
      <c r="BQ853" s="36">
        <f t="shared" si="2031"/>
        <v>0</v>
      </c>
      <c r="BR853" s="36">
        <f t="shared" si="2032"/>
        <v>154.78110000000001</v>
      </c>
      <c r="BS853" s="36">
        <f t="shared" si="2033"/>
        <v>0</v>
      </c>
      <c r="BT853" s="36">
        <f t="shared" si="2034"/>
        <v>0</v>
      </c>
      <c r="BU853" s="70" cm="1">
        <f t="array" ref="BU853">IF(AND(ActInt=1,$J853=0),INDEX(Tbl_FwdNom,$B853-IVP,MATCH(ValnDt,Tbl_FwdNom_Cols)),INDEX(Tbl_FwdNom,$B853,MATCH(StartDt,Tbl_FwdNom_Cols)))</f>
        <v>9.3416528929999991</v>
      </c>
      <c r="BV853" s="70" cm="1">
        <f t="array" ref="BV853">INDEX(Tbl_FwdReal,$B853,MATCH(StartDt,Tbl_FwdReal_Cols))</f>
        <v>3.1953823240000001</v>
      </c>
      <c r="BW853" s="70" cm="1">
        <f t="array" ref="BW853">IF(RunType&lt;&gt;"OPN",INDEX(Tbl_FwdReal,$B853,MATCH(ValnDt,Tbl_FwdReal_Cols)),IF(AND($J853=0,ActInt=1),INDEX(Tbl_FwdReal,$B853-IVP,MATCH(ValnDt,Tbl_FwdReal_Cols)),-999))*$K853</f>
        <v>3.1953823240000001</v>
      </c>
      <c r="BX853" s="70">
        <f t="shared" si="2035"/>
        <v>3.1953823239999998E-2</v>
      </c>
      <c r="BY853" s="70">
        <f t="shared" si="2110"/>
        <v>5.9559550345990253E-2</v>
      </c>
      <c r="BZ853" s="64">
        <f t="shared" si="2123"/>
        <v>4.8327488454116274E-3</v>
      </c>
      <c r="CA853" s="70" cm="1">
        <f t="array" ref="CA853">IF($J853=1,CA852*(1+INDEX(Tbl_CPI,$B853,MATCH(IF(RunType="OPN",StartDt,ValnDt),Tbl_CPI_Cols))),0)</f>
        <v>0</v>
      </c>
      <c r="CB853" s="70">
        <f t="shared" si="2111"/>
        <v>102.68024053152786</v>
      </c>
      <c r="CC853" s="70">
        <f t="shared" si="2112"/>
        <v>100.23286748700859</v>
      </c>
      <c r="CD853" s="36">
        <f t="shared" si="2036"/>
        <v>507.76300121127099</v>
      </c>
      <c r="CE853" s="36">
        <f t="shared" si="2037"/>
        <v>0</v>
      </c>
      <c r="CF853" s="36">
        <f t="shared" si="2038"/>
        <v>0</v>
      </c>
      <c r="CG853" s="36">
        <f t="shared" si="2039"/>
        <v>0</v>
      </c>
      <c r="CH853" s="36">
        <f t="shared" si="2040"/>
        <v>0</v>
      </c>
      <c r="CI853" s="36">
        <f t="shared" si="2041"/>
        <v>0</v>
      </c>
      <c r="CJ853" s="36">
        <f t="shared" si="2042"/>
        <v>0</v>
      </c>
      <c r="CK853" s="36">
        <f t="shared" si="2043"/>
        <v>0</v>
      </c>
      <c r="CL853" s="36">
        <f t="shared" si="2044"/>
        <v>0</v>
      </c>
      <c r="CM853" s="36">
        <f t="shared" si="2045"/>
        <v>0</v>
      </c>
      <c r="CN853" s="36">
        <f t="shared" si="2046"/>
        <v>0</v>
      </c>
      <c r="CO853" s="20">
        <f t="shared" si="2047"/>
        <v>120000</v>
      </c>
      <c r="CP853" s="20">
        <f t="shared" si="2048"/>
        <v>2</v>
      </c>
      <c r="CQ853" s="64" t="e">
        <f t="shared" si="2049"/>
        <v>#N/A</v>
      </c>
      <c r="CR853" s="64" t="e">
        <f t="shared" si="2050"/>
        <v>#N/A</v>
      </c>
      <c r="CS853" s="36" t="e">
        <f t="shared" si="2051"/>
        <v>#N/A</v>
      </c>
      <c r="CT853" s="36">
        <f t="shared" si="2052"/>
        <v>0</v>
      </c>
      <c r="CU853" s="36">
        <f t="shared" si="2053"/>
        <v>0</v>
      </c>
      <c r="CV853" s="36">
        <f t="shared" si="2113"/>
        <v>0</v>
      </c>
      <c r="CW853" s="36">
        <f t="shared" si="2054"/>
        <v>0</v>
      </c>
      <c r="CX853" s="36">
        <f t="shared" si="2055"/>
        <v>0</v>
      </c>
      <c r="CY853" s="36">
        <f t="shared" si="2056"/>
        <v>0</v>
      </c>
      <c r="CZ853" s="36">
        <f t="shared" si="2114"/>
        <v>0</v>
      </c>
      <c r="DA853" s="64">
        <f t="shared" si="2057"/>
        <v>7.4700312081774634E-3</v>
      </c>
      <c r="DB853" s="70">
        <f t="shared" si="2115"/>
        <v>0.99258535641083112</v>
      </c>
      <c r="DC853" s="70">
        <f>PRODUCT($DB$8:DB853)</f>
        <v>4.569300331820002E-4</v>
      </c>
      <c r="DD853" s="36">
        <f t="shared" si="2058"/>
        <v>0</v>
      </c>
      <c r="DE853" s="36">
        <f t="shared" si="2059"/>
        <v>0</v>
      </c>
      <c r="DF853" s="36">
        <f t="shared" si="2060"/>
        <v>0</v>
      </c>
      <c r="DG853" s="36">
        <f t="shared" si="2061"/>
        <v>0</v>
      </c>
      <c r="DH853" s="36">
        <f t="shared" si="2062"/>
        <v>0</v>
      </c>
      <c r="DI853" s="36">
        <f t="shared" si="2063"/>
        <v>0</v>
      </c>
      <c r="DJ853" s="36">
        <f t="shared" si="2064"/>
        <v>0</v>
      </c>
      <c r="DK853" s="36">
        <f t="shared" si="2065"/>
        <v>0</v>
      </c>
      <c r="DL853" s="36">
        <f t="shared" si="2066"/>
        <v>0</v>
      </c>
      <c r="DM853" s="36">
        <f t="shared" si="2067"/>
        <v>0</v>
      </c>
      <c r="DN853" s="36">
        <f t="shared" ca="1" si="2116"/>
        <v>4.6137290849905055E-12</v>
      </c>
      <c r="DO853" s="64" cm="1">
        <f t="array" ref="DO853">IFERROR(INDEX(Tbl_FwdNom,$B853,MATCH(LIDt,Tbl_FwdNom_Cols,0)),0)</f>
        <v>7.8010482860000003</v>
      </c>
      <c r="DP853" s="64">
        <f t="shared" ca="1" si="2117"/>
        <v>7.7396339669999996</v>
      </c>
      <c r="DQ853" s="64">
        <f t="shared" ca="1" si="2068"/>
        <v>6.2316140415632493E-3</v>
      </c>
      <c r="DR853" s="70">
        <f t="shared" ca="1" si="2069"/>
        <v>0.99380697847831101</v>
      </c>
      <c r="DS853" s="70">
        <f ca="1">PRODUCT($DR$8:DR853)</f>
        <v>1.6074399354540113E-3</v>
      </c>
      <c r="DT853" s="36">
        <f t="shared" ca="1" si="2070"/>
        <v>0</v>
      </c>
      <c r="DU853" s="36">
        <f t="shared" ca="1" si="2071"/>
        <v>0</v>
      </c>
      <c r="DV853" s="36">
        <f t="shared" ca="1" si="2072"/>
        <v>0</v>
      </c>
      <c r="DW853" s="36">
        <f t="shared" ca="1" si="2073"/>
        <v>0</v>
      </c>
      <c r="DX853" s="36">
        <f t="shared" ca="1" si="2074"/>
        <v>0</v>
      </c>
      <c r="DY853" s="36">
        <f t="shared" ca="1" si="2075"/>
        <v>0</v>
      </c>
      <c r="DZ853" s="36">
        <f t="shared" ca="1" si="2076"/>
        <v>0</v>
      </c>
      <c r="EA853" s="36">
        <f t="shared" ca="1" si="2077"/>
        <v>0</v>
      </c>
      <c r="EB853" s="36">
        <f t="shared" ca="1" si="2078"/>
        <v>0</v>
      </c>
      <c r="EC853" s="36">
        <f t="shared" ca="1" si="2079"/>
        <v>0</v>
      </c>
      <c r="ED853" s="36">
        <f t="shared" ca="1" si="2080"/>
        <v>0</v>
      </c>
      <c r="EE853" s="36">
        <f t="shared" ca="1" si="2118"/>
        <v>0</v>
      </c>
      <c r="EF853" s="36">
        <f t="shared" ca="1" si="2081"/>
        <v>0</v>
      </c>
      <c r="EG853" s="64"/>
      <c r="EH853" s="64"/>
      <c r="EI853" s="64"/>
      <c r="EJ853" s="70"/>
      <c r="EK853" s="70"/>
      <c r="EL853" s="70"/>
      <c r="EM853" s="70"/>
      <c r="EN853" s="70"/>
      <c r="EO853" s="36">
        <f t="shared" si="2082"/>
        <v>0</v>
      </c>
      <c r="EP853" s="36">
        <f t="shared" si="2083"/>
        <v>0</v>
      </c>
      <c r="EQ853" s="36">
        <f t="shared" si="2084"/>
        <v>0</v>
      </c>
      <c r="ER853" s="36">
        <f t="shared" si="2085"/>
        <v>0</v>
      </c>
      <c r="ES853" s="36">
        <f t="shared" si="2086"/>
        <v>0</v>
      </c>
      <c r="ET853" s="36">
        <f t="shared" si="2087"/>
        <v>0</v>
      </c>
      <c r="EU853" s="36">
        <f t="shared" si="2119"/>
        <v>0</v>
      </c>
      <c r="EV853" s="36">
        <f t="shared" si="2088"/>
        <v>0</v>
      </c>
      <c r="EW853" s="36">
        <f t="shared" si="2089"/>
        <v>0</v>
      </c>
      <c r="EX853" s="36">
        <f t="shared" si="2120"/>
        <v>0</v>
      </c>
      <c r="EY853" s="36">
        <f t="shared" si="2090"/>
        <v>0</v>
      </c>
      <c r="EZ853" s="36">
        <f t="shared" si="2091"/>
        <v>0</v>
      </c>
      <c r="FA853" s="36">
        <f t="shared" si="2092"/>
        <v>0</v>
      </c>
      <c r="FB853" s="36">
        <f t="shared" si="2093"/>
        <v>0</v>
      </c>
      <c r="FC853" s="36">
        <f t="shared" si="2121"/>
        <v>0</v>
      </c>
      <c r="FD853" s="36">
        <f t="shared" si="2094"/>
        <v>0</v>
      </c>
      <c r="FE853" s="36">
        <f t="shared" si="2095"/>
        <v>0</v>
      </c>
      <c r="FF853" s="36">
        <f t="shared" si="2122"/>
        <v>0</v>
      </c>
      <c r="FG853" s="36">
        <f t="shared" si="2096"/>
        <v>0</v>
      </c>
      <c r="FH853" s="36">
        <f t="shared" si="2097"/>
        <v>0</v>
      </c>
      <c r="FI853" s="36">
        <f t="shared" si="2098"/>
        <v>0</v>
      </c>
      <c r="FJ853" s="36">
        <f t="shared" ca="1" si="2099"/>
        <v>0</v>
      </c>
      <c r="FK853" s="36">
        <f t="shared" si="2100"/>
        <v>0</v>
      </c>
      <c r="FL853" s="36">
        <f t="shared" si="2101"/>
        <v>0</v>
      </c>
      <c r="FM853" s="36">
        <f t="shared" ca="1" si="2102"/>
        <v>0</v>
      </c>
      <c r="FN853" s="36">
        <f t="shared" ca="1" si="2124"/>
        <v>0</v>
      </c>
    </row>
    <row r="854" spans="2:170" x14ac:dyDescent="0.25">
      <c r="B854" s="2">
        <v>846</v>
      </c>
      <c r="C854" s="2">
        <f t="shared" si="1978"/>
        <v>71</v>
      </c>
      <c r="D854" s="2">
        <f t="shared" si="1975"/>
        <v>870</v>
      </c>
      <c r="E854" s="2">
        <f t="shared" si="1973"/>
        <v>73</v>
      </c>
      <c r="F854" s="189">
        <f t="shared" si="1977"/>
        <v>71467</v>
      </c>
      <c r="G854" s="2">
        <f t="shared" si="1976"/>
        <v>8</v>
      </c>
      <c r="H854" s="187">
        <f t="shared" si="1979"/>
        <v>105.08333333333334</v>
      </c>
      <c r="I854" s="186">
        <f t="shared" si="1974"/>
        <v>105</v>
      </c>
      <c r="J854" s="2">
        <f t="shared" si="1980"/>
        <v>0</v>
      </c>
      <c r="K854" s="2">
        <f t="shared" si="1981"/>
        <v>1</v>
      </c>
      <c r="L854">
        <f t="shared" si="1982"/>
        <v>2</v>
      </c>
      <c r="M854" s="190">
        <f t="shared" si="2103"/>
        <v>0.93</v>
      </c>
      <c r="N854">
        <f t="shared" si="1983"/>
        <v>1</v>
      </c>
      <c r="O854">
        <f t="shared" si="1984"/>
        <v>100</v>
      </c>
      <c r="P854" s="58">
        <f t="shared" si="1985"/>
        <v>4.1850000000000005</v>
      </c>
      <c r="Q854" s="106">
        <f t="shared" si="1986"/>
        <v>1</v>
      </c>
      <c r="R854" s="59">
        <f t="shared" si="1987"/>
        <v>1</v>
      </c>
      <c r="S854" s="32">
        <f t="shared" si="2104"/>
        <v>1</v>
      </c>
      <c r="T854">
        <f t="shared" si="1988"/>
        <v>1</v>
      </c>
      <c r="U854" s="32">
        <f t="shared" si="2105"/>
        <v>0.93</v>
      </c>
      <c r="V854">
        <f t="shared" si="1989"/>
        <v>1</v>
      </c>
      <c r="W854">
        <f t="shared" si="1990"/>
        <v>100</v>
      </c>
      <c r="X854" s="58">
        <f t="shared" si="1991"/>
        <v>1</v>
      </c>
      <c r="Y854" s="58">
        <f t="shared" si="1992"/>
        <v>1</v>
      </c>
      <c r="Z854" s="32">
        <f t="shared" si="1993"/>
        <v>1</v>
      </c>
      <c r="AA854" s="32">
        <f t="shared" si="1994"/>
        <v>1</v>
      </c>
      <c r="AB854" s="59">
        <f t="shared" si="1995"/>
        <v>4.9056245199999996E-3</v>
      </c>
      <c r="AC854" s="59">
        <f t="shared" si="1996"/>
        <v>4.9056245199999996E-3</v>
      </c>
      <c r="AD854">
        <f t="shared" si="1997"/>
        <v>1</v>
      </c>
      <c r="AE854" s="59">
        <f t="shared" si="1998"/>
        <v>4.9056245199999996E-3</v>
      </c>
      <c r="AF854" s="59">
        <f t="shared" si="1999"/>
        <v>4.1758461800000006E-3</v>
      </c>
      <c r="AG854" s="59">
        <f t="shared" si="2000"/>
        <v>4.1758461800000006E-3</v>
      </c>
      <c r="AH854">
        <f t="shared" si="2001"/>
        <v>1</v>
      </c>
      <c r="AI854" s="59">
        <f t="shared" si="2002"/>
        <v>4.1758461800000006E-3</v>
      </c>
      <c r="AJ854" s="59">
        <f t="shared" si="2003"/>
        <v>0</v>
      </c>
      <c r="AK854" s="59">
        <f t="shared" si="2004"/>
        <v>0</v>
      </c>
      <c r="AL854" s="59">
        <f t="shared" si="2005"/>
        <v>0</v>
      </c>
      <c r="AM854" s="12">
        <f t="shared" si="2106"/>
        <v>0</v>
      </c>
      <c r="AN854" s="12">
        <f t="shared" si="2107"/>
        <v>0</v>
      </c>
      <c r="AO854" s="66">
        <f t="shared" si="2006"/>
        <v>0</v>
      </c>
      <c r="AP854" s="66">
        <f t="shared" si="2007"/>
        <v>0</v>
      </c>
      <c r="AQ854" s="59">
        <f t="shared" si="2008"/>
        <v>0</v>
      </c>
      <c r="AR854" s="59">
        <f t="shared" si="2009"/>
        <v>0</v>
      </c>
      <c r="AS854" s="59">
        <f t="shared" si="2010"/>
        <v>0</v>
      </c>
      <c r="AT854" s="12">
        <f t="shared" si="2011"/>
        <v>0</v>
      </c>
      <c r="AU854" s="59">
        <f t="shared" si="2108"/>
        <v>0</v>
      </c>
      <c r="AV854" s="59">
        <f t="shared" si="2109"/>
        <v>0</v>
      </c>
      <c r="AW854" s="70">
        <f t="shared" si="2012"/>
        <v>0</v>
      </c>
      <c r="AX854" s="20">
        <f t="shared" si="2013"/>
        <v>200000</v>
      </c>
      <c r="AY854" s="20">
        <f t="shared" si="2014"/>
        <v>0</v>
      </c>
      <c r="AZ854" s="20">
        <f t="shared" si="2015"/>
        <v>0</v>
      </c>
      <c r="BA854" s="20">
        <f t="shared" si="2016"/>
        <v>200000</v>
      </c>
      <c r="BB854" s="36">
        <f t="shared" si="2017"/>
        <v>1</v>
      </c>
      <c r="BC854" s="36">
        <f t="shared" si="2018"/>
        <v>0</v>
      </c>
      <c r="BD854" s="80">
        <f t="shared" si="2019"/>
        <v>0</v>
      </c>
      <c r="BE854" s="36">
        <f t="shared" si="2020"/>
        <v>0</v>
      </c>
      <c r="BF854" s="36">
        <f t="shared" si="2021"/>
        <v>0</v>
      </c>
      <c r="BG854" s="36">
        <f t="shared" si="2022"/>
        <v>0</v>
      </c>
      <c r="BH854" s="36">
        <f t="shared" si="2023"/>
        <v>0</v>
      </c>
      <c r="BI854" s="36">
        <f t="shared" si="2024"/>
        <v>0</v>
      </c>
      <c r="BJ854" s="36">
        <f t="shared" si="2025"/>
        <v>0</v>
      </c>
      <c r="BK854" s="36">
        <f t="shared" si="2026"/>
        <v>0</v>
      </c>
      <c r="BL854" s="68">
        <f>IF(OR(AT854=0,E854&gt;ProjTerm),0,VLOOKUP(D854,'Life Events'!$AE$5:$AI$1206,5,FALSE))</f>
        <v>0</v>
      </c>
      <c r="BM854" s="93">
        <f t="shared" si="2027"/>
        <v>0</v>
      </c>
      <c r="BN854" s="93">
        <f t="shared" si="2028"/>
        <v>0</v>
      </c>
      <c r="BO854" s="36">
        <f t="shared" si="2029"/>
        <v>0</v>
      </c>
      <c r="BP854" s="36">
        <f t="shared" si="2030"/>
        <v>0</v>
      </c>
      <c r="BQ854" s="36">
        <f t="shared" si="2031"/>
        <v>0</v>
      </c>
      <c r="BR854" s="36">
        <f t="shared" si="2032"/>
        <v>154.78110000000001</v>
      </c>
      <c r="BS854" s="36">
        <f t="shared" si="2033"/>
        <v>0</v>
      </c>
      <c r="BT854" s="36">
        <f t="shared" si="2034"/>
        <v>0</v>
      </c>
      <c r="BU854" s="70" cm="1">
        <f t="array" ref="BU854">IF(AND(ActInt=1,$J854=0),INDEX(Tbl_FwdNom,$B854-IVP,MATCH(ValnDt,Tbl_FwdNom_Cols)),INDEX(Tbl_FwdNom,$B854,MATCH(StartDt,Tbl_FwdNom_Cols)))</f>
        <v>9.3357160369999992</v>
      </c>
      <c r="BV854" s="70" cm="1">
        <f t="array" ref="BV854">INDEX(Tbl_FwdReal,$B854,MATCH(StartDt,Tbl_FwdReal_Cols))</f>
        <v>3.1920083379999999</v>
      </c>
      <c r="BW854" s="70" cm="1">
        <f t="array" ref="BW854">IF(RunType&lt;&gt;"OPN",INDEX(Tbl_FwdReal,$B854,MATCH(ValnDt,Tbl_FwdReal_Cols)),IF(AND($J854=0,ActInt=1),INDEX(Tbl_FwdReal,$B854-IVP,MATCH(ValnDt,Tbl_FwdReal_Cols)),-999))*$K854</f>
        <v>3.1920083379999999</v>
      </c>
      <c r="BX854" s="70">
        <f t="shared" si="2035"/>
        <v>3.1920083379999999E-2</v>
      </c>
      <c r="BY854" s="70">
        <f t="shared" si="2110"/>
        <v>5.9536661781759426E-2</v>
      </c>
      <c r="BZ854" s="64">
        <f t="shared" si="2123"/>
        <v>4.830939964336034E-3</v>
      </c>
      <c r="CA854" s="70" cm="1">
        <f t="array" ref="CA854">IF($J854=1,CA853*(1+INDEX(Tbl_CPI,$B854,MATCH(IF(RunType="OPN",StartDt,ValnDt),Tbl_CPI_Cols))),0)</f>
        <v>0</v>
      </c>
      <c r="CB854" s="70">
        <f t="shared" si="2111"/>
        <v>103.17628260905926</v>
      </c>
      <c r="CC854" s="70">
        <f t="shared" si="2112"/>
        <v>100.23286748700859</v>
      </c>
      <c r="CD854" s="36">
        <f t="shared" si="2036"/>
        <v>507.76300121127099</v>
      </c>
      <c r="CE854" s="36">
        <f t="shared" si="2037"/>
        <v>0</v>
      </c>
      <c r="CF854" s="36">
        <f t="shared" si="2038"/>
        <v>0</v>
      </c>
      <c r="CG854" s="36">
        <f t="shared" si="2039"/>
        <v>0</v>
      </c>
      <c r="CH854" s="36">
        <f t="shared" si="2040"/>
        <v>0</v>
      </c>
      <c r="CI854" s="36">
        <f t="shared" si="2041"/>
        <v>0</v>
      </c>
      <c r="CJ854" s="36">
        <f t="shared" si="2042"/>
        <v>0</v>
      </c>
      <c r="CK854" s="36">
        <f t="shared" si="2043"/>
        <v>0</v>
      </c>
      <c r="CL854" s="36">
        <f t="shared" si="2044"/>
        <v>0</v>
      </c>
      <c r="CM854" s="36">
        <f t="shared" si="2045"/>
        <v>0</v>
      </c>
      <c r="CN854" s="36">
        <f t="shared" si="2046"/>
        <v>0</v>
      </c>
      <c r="CO854" s="20">
        <f t="shared" si="2047"/>
        <v>120000</v>
      </c>
      <c r="CP854" s="20">
        <f t="shared" si="2048"/>
        <v>2</v>
      </c>
      <c r="CQ854" s="64" t="e">
        <f t="shared" si="2049"/>
        <v>#N/A</v>
      </c>
      <c r="CR854" s="64" t="e">
        <f t="shared" si="2050"/>
        <v>#N/A</v>
      </c>
      <c r="CS854" s="36" t="e">
        <f t="shared" si="2051"/>
        <v>#N/A</v>
      </c>
      <c r="CT854" s="36">
        <f t="shared" si="2052"/>
        <v>0</v>
      </c>
      <c r="CU854" s="36">
        <f t="shared" si="2053"/>
        <v>0</v>
      </c>
      <c r="CV854" s="36">
        <f t="shared" si="2113"/>
        <v>0</v>
      </c>
      <c r="CW854" s="36">
        <f t="shared" si="2054"/>
        <v>0</v>
      </c>
      <c r="CX854" s="36">
        <f t="shared" si="2055"/>
        <v>0</v>
      </c>
      <c r="CY854" s="36">
        <f t="shared" si="2056"/>
        <v>0</v>
      </c>
      <c r="CZ854" s="36">
        <f t="shared" si="2114"/>
        <v>0</v>
      </c>
      <c r="DA854" s="64">
        <f t="shared" si="2057"/>
        <v>7.4654725967107094E-3</v>
      </c>
      <c r="DB854" s="70">
        <f t="shared" si="2115"/>
        <v>0.99258984769227998</v>
      </c>
      <c r="DC854" s="70">
        <f>PRODUCT($DB$8:DB854)</f>
        <v>4.5354411204215003E-4</v>
      </c>
      <c r="DD854" s="36">
        <f t="shared" si="2058"/>
        <v>0</v>
      </c>
      <c r="DE854" s="36">
        <f t="shared" si="2059"/>
        <v>0</v>
      </c>
      <c r="DF854" s="36">
        <f t="shared" si="2060"/>
        <v>0</v>
      </c>
      <c r="DG854" s="36">
        <f t="shared" si="2061"/>
        <v>0</v>
      </c>
      <c r="DH854" s="36">
        <f t="shared" si="2062"/>
        <v>0</v>
      </c>
      <c r="DI854" s="36">
        <f t="shared" si="2063"/>
        <v>0</v>
      </c>
      <c r="DJ854" s="36">
        <f t="shared" si="2064"/>
        <v>0</v>
      </c>
      <c r="DK854" s="36">
        <f t="shared" si="2065"/>
        <v>0</v>
      </c>
      <c r="DL854" s="36">
        <f t="shared" si="2066"/>
        <v>0</v>
      </c>
      <c r="DM854" s="36">
        <f t="shared" si="2067"/>
        <v>0</v>
      </c>
      <c r="DN854" s="36">
        <f t="shared" ca="1" si="2116"/>
        <v>4.6137290849905055E-12</v>
      </c>
      <c r="DO854" s="64" cm="1">
        <f t="array" ref="DO854">IFERROR(INDEX(Tbl_FwdNom,$B854,MATCH(LIDt,Tbl_FwdNom_Cols,0)),0)</f>
        <v>7.7993418600000002</v>
      </c>
      <c r="DP854" s="64">
        <f t="shared" ca="1" si="2117"/>
        <v>7.737928513</v>
      </c>
      <c r="DQ854" s="64">
        <f t="shared" ca="1" si="2068"/>
        <v>6.2302866948551472E-3</v>
      </c>
      <c r="DR854" s="70">
        <f t="shared" ca="1" si="2069"/>
        <v>0.99380828943708344</v>
      </c>
      <c r="DS854" s="70">
        <f ca="1">PRODUCT($DR$8:DR854)</f>
        <v>1.5974871326264069E-3</v>
      </c>
      <c r="DT854" s="36">
        <f t="shared" ca="1" si="2070"/>
        <v>0</v>
      </c>
      <c r="DU854" s="36">
        <f t="shared" ca="1" si="2071"/>
        <v>0</v>
      </c>
      <c r="DV854" s="36">
        <f t="shared" ca="1" si="2072"/>
        <v>0</v>
      </c>
      <c r="DW854" s="36">
        <f t="shared" ca="1" si="2073"/>
        <v>0</v>
      </c>
      <c r="DX854" s="36">
        <f t="shared" ca="1" si="2074"/>
        <v>0</v>
      </c>
      <c r="DY854" s="36">
        <f t="shared" ca="1" si="2075"/>
        <v>0</v>
      </c>
      <c r="DZ854" s="36">
        <f t="shared" ca="1" si="2076"/>
        <v>0</v>
      </c>
      <c r="EA854" s="36">
        <f t="shared" ca="1" si="2077"/>
        <v>0</v>
      </c>
      <c r="EB854" s="36">
        <f t="shared" ca="1" si="2078"/>
        <v>0</v>
      </c>
      <c r="EC854" s="36">
        <f t="shared" ca="1" si="2079"/>
        <v>0</v>
      </c>
      <c r="ED854" s="36">
        <f t="shared" ca="1" si="2080"/>
        <v>0</v>
      </c>
      <c r="EE854" s="36">
        <f t="shared" ca="1" si="2118"/>
        <v>0</v>
      </c>
      <c r="EF854" s="36">
        <f t="shared" ca="1" si="2081"/>
        <v>0</v>
      </c>
      <c r="EG854" s="64"/>
      <c r="EH854" s="64"/>
      <c r="EI854" s="64"/>
      <c r="EJ854" s="70"/>
      <c r="EK854" s="70"/>
      <c r="EL854" s="70"/>
      <c r="EM854" s="70"/>
      <c r="EN854" s="70"/>
      <c r="EO854" s="36">
        <f t="shared" si="2082"/>
        <v>0</v>
      </c>
      <c r="EP854" s="36">
        <f t="shared" si="2083"/>
        <v>0</v>
      </c>
      <c r="EQ854" s="36">
        <f t="shared" si="2084"/>
        <v>0</v>
      </c>
      <c r="ER854" s="36">
        <f t="shared" si="2085"/>
        <v>0</v>
      </c>
      <c r="ES854" s="36">
        <f t="shared" si="2086"/>
        <v>0</v>
      </c>
      <c r="ET854" s="36">
        <f t="shared" si="2087"/>
        <v>0</v>
      </c>
      <c r="EU854" s="36">
        <f t="shared" si="2119"/>
        <v>0</v>
      </c>
      <c r="EV854" s="36">
        <f t="shared" si="2088"/>
        <v>0</v>
      </c>
      <c r="EW854" s="36">
        <f t="shared" si="2089"/>
        <v>0</v>
      </c>
      <c r="EX854" s="36">
        <f t="shared" si="2120"/>
        <v>0</v>
      </c>
      <c r="EY854" s="36">
        <f t="shared" si="2090"/>
        <v>0</v>
      </c>
      <c r="EZ854" s="36">
        <f t="shared" si="2091"/>
        <v>0</v>
      </c>
      <c r="FA854" s="36">
        <f t="shared" si="2092"/>
        <v>0</v>
      </c>
      <c r="FB854" s="36">
        <f t="shared" si="2093"/>
        <v>0</v>
      </c>
      <c r="FC854" s="36">
        <f t="shared" si="2121"/>
        <v>0</v>
      </c>
      <c r="FD854" s="36">
        <f t="shared" si="2094"/>
        <v>0</v>
      </c>
      <c r="FE854" s="36">
        <f t="shared" si="2095"/>
        <v>0</v>
      </c>
      <c r="FF854" s="36">
        <f t="shared" si="2122"/>
        <v>0</v>
      </c>
      <c r="FG854" s="36">
        <f t="shared" si="2096"/>
        <v>0</v>
      </c>
      <c r="FH854" s="36">
        <f t="shared" si="2097"/>
        <v>0</v>
      </c>
      <c r="FI854" s="36">
        <f t="shared" si="2098"/>
        <v>0</v>
      </c>
      <c r="FJ854" s="36">
        <f t="shared" ca="1" si="2099"/>
        <v>0</v>
      </c>
      <c r="FK854" s="36">
        <f t="shared" si="2100"/>
        <v>0</v>
      </c>
      <c r="FL854" s="36">
        <f t="shared" si="2101"/>
        <v>0</v>
      </c>
      <c r="FM854" s="36">
        <f t="shared" ca="1" si="2102"/>
        <v>0</v>
      </c>
      <c r="FN854" s="36">
        <f t="shared" ca="1" si="2124"/>
        <v>0</v>
      </c>
    </row>
    <row r="855" spans="2:170" x14ac:dyDescent="0.25">
      <c r="B855" s="2">
        <v>847</v>
      </c>
      <c r="C855" s="2">
        <f t="shared" si="1978"/>
        <v>71</v>
      </c>
      <c r="D855" s="2">
        <f t="shared" si="1975"/>
        <v>871</v>
      </c>
      <c r="E855" s="2">
        <f t="shared" si="1973"/>
        <v>73</v>
      </c>
      <c r="F855" s="189">
        <f t="shared" si="1977"/>
        <v>71497</v>
      </c>
      <c r="G855" s="2">
        <f t="shared" si="1976"/>
        <v>9</v>
      </c>
      <c r="H855" s="187">
        <f t="shared" si="1979"/>
        <v>105.16666666666666</v>
      </c>
      <c r="I855" s="186">
        <f t="shared" si="1974"/>
        <v>105</v>
      </c>
      <c r="J855" s="2">
        <f t="shared" si="1980"/>
        <v>0</v>
      </c>
      <c r="K855" s="2">
        <f t="shared" si="1981"/>
        <v>1</v>
      </c>
      <c r="L855">
        <f t="shared" si="1982"/>
        <v>2</v>
      </c>
      <c r="M855" s="190">
        <f t="shared" si="2103"/>
        <v>0.93</v>
      </c>
      <c r="N855">
        <f t="shared" si="1983"/>
        <v>1</v>
      </c>
      <c r="O855">
        <f t="shared" si="1984"/>
        <v>100</v>
      </c>
      <c r="P855" s="58">
        <f t="shared" si="1985"/>
        <v>4.1850000000000005</v>
      </c>
      <c r="Q855" s="106">
        <f t="shared" si="1986"/>
        <v>1</v>
      </c>
      <c r="R855" s="59">
        <f t="shared" si="1987"/>
        <v>1</v>
      </c>
      <c r="S855" s="32">
        <f t="shared" si="2104"/>
        <v>1</v>
      </c>
      <c r="T855">
        <f t="shared" si="1988"/>
        <v>1</v>
      </c>
      <c r="U855" s="32">
        <f t="shared" si="2105"/>
        <v>0.93</v>
      </c>
      <c r="V855">
        <f t="shared" si="1989"/>
        <v>1</v>
      </c>
      <c r="W855">
        <f t="shared" si="1990"/>
        <v>100</v>
      </c>
      <c r="X855" s="58">
        <f t="shared" si="1991"/>
        <v>1</v>
      </c>
      <c r="Y855" s="58">
        <f t="shared" si="1992"/>
        <v>1</v>
      </c>
      <c r="Z855" s="32">
        <f t="shared" si="1993"/>
        <v>1</v>
      </c>
      <c r="AA855" s="32">
        <f t="shared" si="1994"/>
        <v>1</v>
      </c>
      <c r="AB855" s="59">
        <f t="shared" si="1995"/>
        <v>4.9056245199999996E-3</v>
      </c>
      <c r="AC855" s="59">
        <f t="shared" si="1996"/>
        <v>4.9056245199999996E-3</v>
      </c>
      <c r="AD855">
        <f t="shared" si="1997"/>
        <v>1</v>
      </c>
      <c r="AE855" s="59">
        <f t="shared" si="1998"/>
        <v>4.9056245199999996E-3</v>
      </c>
      <c r="AF855" s="59">
        <f t="shared" si="1999"/>
        <v>4.1758461800000006E-3</v>
      </c>
      <c r="AG855" s="59">
        <f t="shared" si="2000"/>
        <v>4.1758461800000006E-3</v>
      </c>
      <c r="AH855">
        <f t="shared" si="2001"/>
        <v>1</v>
      </c>
      <c r="AI855" s="59">
        <f t="shared" si="2002"/>
        <v>4.1758461800000006E-3</v>
      </c>
      <c r="AJ855" s="59">
        <f t="shared" si="2003"/>
        <v>0</v>
      </c>
      <c r="AK855" s="59">
        <f t="shared" si="2004"/>
        <v>0</v>
      </c>
      <c r="AL855" s="59">
        <f t="shared" si="2005"/>
        <v>0</v>
      </c>
      <c r="AM855" s="12">
        <f t="shared" si="2106"/>
        <v>0</v>
      </c>
      <c r="AN855" s="12">
        <f t="shared" si="2107"/>
        <v>0</v>
      </c>
      <c r="AO855" s="66">
        <f t="shared" si="2006"/>
        <v>0</v>
      </c>
      <c r="AP855" s="66">
        <f t="shared" si="2007"/>
        <v>0</v>
      </c>
      <c r="AQ855" s="59">
        <f t="shared" si="2008"/>
        <v>0</v>
      </c>
      <c r="AR855" s="59">
        <f t="shared" si="2009"/>
        <v>0</v>
      </c>
      <c r="AS855" s="59">
        <f t="shared" si="2010"/>
        <v>0</v>
      </c>
      <c r="AT855" s="12">
        <f t="shared" si="2011"/>
        <v>0</v>
      </c>
      <c r="AU855" s="59">
        <f t="shared" si="2108"/>
        <v>0</v>
      </c>
      <c r="AV855" s="59">
        <f t="shared" si="2109"/>
        <v>0</v>
      </c>
      <c r="AW855" s="70">
        <f t="shared" si="2012"/>
        <v>0</v>
      </c>
      <c r="AX855" s="20">
        <f t="shared" si="2013"/>
        <v>200000</v>
      </c>
      <c r="AY855" s="20">
        <f t="shared" si="2014"/>
        <v>0</v>
      </c>
      <c r="AZ855" s="20">
        <f t="shared" si="2015"/>
        <v>0</v>
      </c>
      <c r="BA855" s="20">
        <f t="shared" si="2016"/>
        <v>200000</v>
      </c>
      <c r="BB855" s="36">
        <f t="shared" si="2017"/>
        <v>1</v>
      </c>
      <c r="BC855" s="36">
        <f t="shared" si="2018"/>
        <v>0</v>
      </c>
      <c r="BD855" s="80">
        <f t="shared" si="2019"/>
        <v>0</v>
      </c>
      <c r="BE855" s="36">
        <f t="shared" si="2020"/>
        <v>0</v>
      </c>
      <c r="BF855" s="36">
        <f t="shared" si="2021"/>
        <v>0</v>
      </c>
      <c r="BG855" s="36">
        <f t="shared" si="2022"/>
        <v>0</v>
      </c>
      <c r="BH855" s="36">
        <f t="shared" si="2023"/>
        <v>0</v>
      </c>
      <c r="BI855" s="36">
        <f t="shared" si="2024"/>
        <v>0</v>
      </c>
      <c r="BJ855" s="36">
        <f t="shared" si="2025"/>
        <v>0</v>
      </c>
      <c r="BK855" s="36">
        <f t="shared" si="2026"/>
        <v>0</v>
      </c>
      <c r="BL855" s="68">
        <f>IF(OR(AT855=0,E855&gt;ProjTerm),0,VLOOKUP(D855,'Life Events'!$AE$5:$AI$1206,5,FALSE))</f>
        <v>0</v>
      </c>
      <c r="BM855" s="93">
        <f t="shared" si="2027"/>
        <v>0</v>
      </c>
      <c r="BN855" s="93">
        <f t="shared" si="2028"/>
        <v>0</v>
      </c>
      <c r="BO855" s="36">
        <f t="shared" si="2029"/>
        <v>0</v>
      </c>
      <c r="BP855" s="36">
        <f t="shared" si="2030"/>
        <v>0</v>
      </c>
      <c r="BQ855" s="36">
        <f t="shared" si="2031"/>
        <v>0</v>
      </c>
      <c r="BR855" s="36">
        <f t="shared" si="2032"/>
        <v>154.78110000000001</v>
      </c>
      <c r="BS855" s="36">
        <f t="shared" si="2033"/>
        <v>0</v>
      </c>
      <c r="BT855" s="36">
        <f t="shared" si="2034"/>
        <v>0</v>
      </c>
      <c r="BU855" s="70" cm="1">
        <f t="array" ref="BU855">IF(AND(ActInt=1,$J855=0),INDEX(Tbl_FwdNom,$B855-IVP,MATCH(ValnDt,Tbl_FwdNom_Cols)),INDEX(Tbl_FwdNom,$B855,MATCH(StartDt,Tbl_FwdNom_Cols)))</f>
        <v>9.3297795029999993</v>
      </c>
      <c r="BV855" s="70" cm="1">
        <f t="array" ref="BV855">INDEX(Tbl_FwdReal,$B855,MATCH(StartDt,Tbl_FwdReal_Cols))</f>
        <v>3.1886344609999999</v>
      </c>
      <c r="BW855" s="70" cm="1">
        <f t="array" ref="BW855">IF(RunType&lt;&gt;"OPN",INDEX(Tbl_FwdReal,$B855,MATCH(ValnDt,Tbl_FwdReal_Cols)),IF(AND($J855=0,ActInt=1),INDEX(Tbl_FwdReal,$B855-IVP,MATCH(ValnDt,Tbl_FwdReal_Cols)),-999))*$K855</f>
        <v>3.1886344609999999</v>
      </c>
      <c r="BX855" s="70">
        <f t="shared" si="2035"/>
        <v>3.1886344609999999E-2</v>
      </c>
      <c r="BY855" s="70">
        <f t="shared" si="2110"/>
        <v>5.9513773722057017E-2</v>
      </c>
      <c r="BZ855" s="64">
        <f t="shared" si="2123"/>
        <v>4.8291310873140869E-3</v>
      </c>
      <c r="CA855" s="70" cm="1">
        <f t="array" ref="CA855">IF($J855=1,CA854*(1+INDEX(Tbl_CPI,$B855,MATCH(IF(RunType="OPN",StartDt,ValnDt),Tbl_CPI_Cols))),0)</f>
        <v>0</v>
      </c>
      <c r="CB855" s="70">
        <f t="shared" si="2111"/>
        <v>103.67453440288017</v>
      </c>
      <c r="CC855" s="70">
        <f t="shared" si="2112"/>
        <v>100.23286748700859</v>
      </c>
      <c r="CD855" s="36">
        <f t="shared" si="2036"/>
        <v>507.76300121127099</v>
      </c>
      <c r="CE855" s="36">
        <f t="shared" si="2037"/>
        <v>0</v>
      </c>
      <c r="CF855" s="36">
        <f t="shared" si="2038"/>
        <v>0</v>
      </c>
      <c r="CG855" s="36">
        <f t="shared" si="2039"/>
        <v>0</v>
      </c>
      <c r="CH855" s="36">
        <f t="shared" si="2040"/>
        <v>0</v>
      </c>
      <c r="CI855" s="36">
        <f t="shared" si="2041"/>
        <v>0</v>
      </c>
      <c r="CJ855" s="36">
        <f t="shared" si="2042"/>
        <v>0</v>
      </c>
      <c r="CK855" s="36">
        <f t="shared" si="2043"/>
        <v>0</v>
      </c>
      <c r="CL855" s="36">
        <f t="shared" si="2044"/>
        <v>0</v>
      </c>
      <c r="CM855" s="36">
        <f t="shared" si="2045"/>
        <v>0</v>
      </c>
      <c r="CN855" s="36">
        <f t="shared" si="2046"/>
        <v>0</v>
      </c>
      <c r="CO855" s="20">
        <f t="shared" si="2047"/>
        <v>120000</v>
      </c>
      <c r="CP855" s="20">
        <f t="shared" si="2048"/>
        <v>2</v>
      </c>
      <c r="CQ855" s="64" t="e">
        <f t="shared" si="2049"/>
        <v>#N/A</v>
      </c>
      <c r="CR855" s="64" t="e">
        <f t="shared" si="2050"/>
        <v>#N/A</v>
      </c>
      <c r="CS855" s="36" t="e">
        <f t="shared" si="2051"/>
        <v>#N/A</v>
      </c>
      <c r="CT855" s="36">
        <f t="shared" si="2052"/>
        <v>0</v>
      </c>
      <c r="CU855" s="36">
        <f t="shared" si="2053"/>
        <v>0</v>
      </c>
      <c r="CV855" s="36">
        <f t="shared" si="2113"/>
        <v>0</v>
      </c>
      <c r="CW855" s="36">
        <f t="shared" si="2054"/>
        <v>0</v>
      </c>
      <c r="CX855" s="36">
        <f t="shared" si="2055"/>
        <v>0</v>
      </c>
      <c r="CY855" s="36">
        <f t="shared" si="2056"/>
        <v>0</v>
      </c>
      <c r="CZ855" s="36">
        <f t="shared" si="2114"/>
        <v>0</v>
      </c>
      <c r="DA855" s="64">
        <f t="shared" si="2057"/>
        <v>7.460914005602115E-3</v>
      </c>
      <c r="DB855" s="70">
        <f t="shared" si="2115"/>
        <v>0.99259433899431593</v>
      </c>
      <c r="DC855" s="70">
        <f>PRODUCT($DB$8:DB855)</f>
        <v>4.5018531809724188E-4</v>
      </c>
      <c r="DD855" s="36">
        <f t="shared" si="2058"/>
        <v>0</v>
      </c>
      <c r="DE855" s="36">
        <f t="shared" si="2059"/>
        <v>0</v>
      </c>
      <c r="DF855" s="36">
        <f t="shared" si="2060"/>
        <v>0</v>
      </c>
      <c r="DG855" s="36">
        <f t="shared" si="2061"/>
        <v>0</v>
      </c>
      <c r="DH855" s="36">
        <f t="shared" si="2062"/>
        <v>0</v>
      </c>
      <c r="DI855" s="36">
        <f t="shared" si="2063"/>
        <v>0</v>
      </c>
      <c r="DJ855" s="36">
        <f t="shared" si="2064"/>
        <v>0</v>
      </c>
      <c r="DK855" s="36">
        <f t="shared" si="2065"/>
        <v>0</v>
      </c>
      <c r="DL855" s="36">
        <f t="shared" si="2066"/>
        <v>0</v>
      </c>
      <c r="DM855" s="36">
        <f t="shared" si="2067"/>
        <v>0</v>
      </c>
      <c r="DN855" s="36">
        <f t="shared" ca="1" si="2116"/>
        <v>4.6137290849905055E-12</v>
      </c>
      <c r="DO855" s="64" cm="1">
        <f t="array" ref="DO855">IFERROR(INDEX(Tbl_FwdNom,$B855,MATCH(LIDt,Tbl_FwdNom_Cols,0)),0)</f>
        <v>7.7976354609999996</v>
      </c>
      <c r="DP855" s="64">
        <f t="shared" ca="1" si="2117"/>
        <v>7.7362230859999999</v>
      </c>
      <c r="DQ855" s="64">
        <f t="shared" ca="1" si="2068"/>
        <v>6.2289593499009754E-3</v>
      </c>
      <c r="DR855" s="70">
        <f t="shared" ca="1" si="2069"/>
        <v>0.99380960039758215</v>
      </c>
      <c r="DS855" s="70">
        <f ca="1">PRODUCT($DR$8:DR855)</f>
        <v>1.5875980489157288E-3</v>
      </c>
      <c r="DT855" s="36">
        <f t="shared" ca="1" si="2070"/>
        <v>0</v>
      </c>
      <c r="DU855" s="36">
        <f t="shared" ca="1" si="2071"/>
        <v>0</v>
      </c>
      <c r="DV855" s="36">
        <f t="shared" ca="1" si="2072"/>
        <v>0</v>
      </c>
      <c r="DW855" s="36">
        <f t="shared" ca="1" si="2073"/>
        <v>0</v>
      </c>
      <c r="DX855" s="36">
        <f t="shared" ca="1" si="2074"/>
        <v>0</v>
      </c>
      <c r="DY855" s="36">
        <f t="shared" ca="1" si="2075"/>
        <v>0</v>
      </c>
      <c r="DZ855" s="36">
        <f t="shared" ca="1" si="2076"/>
        <v>0</v>
      </c>
      <c r="EA855" s="36">
        <f t="shared" ca="1" si="2077"/>
        <v>0</v>
      </c>
      <c r="EB855" s="36">
        <f t="shared" ca="1" si="2078"/>
        <v>0</v>
      </c>
      <c r="EC855" s="36">
        <f t="shared" ca="1" si="2079"/>
        <v>0</v>
      </c>
      <c r="ED855" s="36">
        <f t="shared" ca="1" si="2080"/>
        <v>0</v>
      </c>
      <c r="EE855" s="36">
        <f t="shared" ca="1" si="2118"/>
        <v>0</v>
      </c>
      <c r="EF855" s="36">
        <f t="shared" ca="1" si="2081"/>
        <v>0</v>
      </c>
      <c r="EG855" s="64"/>
      <c r="EH855" s="64"/>
      <c r="EI855" s="64"/>
      <c r="EJ855" s="70"/>
      <c r="EK855" s="70"/>
      <c r="EL855" s="70"/>
      <c r="EM855" s="70"/>
      <c r="EN855" s="70"/>
      <c r="EO855" s="36">
        <f t="shared" si="2082"/>
        <v>0</v>
      </c>
      <c r="EP855" s="36">
        <f t="shared" si="2083"/>
        <v>0</v>
      </c>
      <c r="EQ855" s="36">
        <f t="shared" si="2084"/>
        <v>0</v>
      </c>
      <c r="ER855" s="36">
        <f t="shared" si="2085"/>
        <v>0</v>
      </c>
      <c r="ES855" s="36">
        <f t="shared" si="2086"/>
        <v>0</v>
      </c>
      <c r="ET855" s="36">
        <f t="shared" si="2087"/>
        <v>0</v>
      </c>
      <c r="EU855" s="36">
        <f t="shared" si="2119"/>
        <v>0</v>
      </c>
      <c r="EV855" s="36">
        <f t="shared" si="2088"/>
        <v>0</v>
      </c>
      <c r="EW855" s="36">
        <f t="shared" si="2089"/>
        <v>0</v>
      </c>
      <c r="EX855" s="36">
        <f t="shared" si="2120"/>
        <v>0</v>
      </c>
      <c r="EY855" s="36">
        <f t="shared" si="2090"/>
        <v>0</v>
      </c>
      <c r="EZ855" s="36">
        <f t="shared" si="2091"/>
        <v>0</v>
      </c>
      <c r="FA855" s="36">
        <f t="shared" si="2092"/>
        <v>0</v>
      </c>
      <c r="FB855" s="36">
        <f t="shared" si="2093"/>
        <v>0</v>
      </c>
      <c r="FC855" s="36">
        <f t="shared" si="2121"/>
        <v>0</v>
      </c>
      <c r="FD855" s="36">
        <f t="shared" si="2094"/>
        <v>0</v>
      </c>
      <c r="FE855" s="36">
        <f t="shared" si="2095"/>
        <v>0</v>
      </c>
      <c r="FF855" s="36">
        <f t="shared" si="2122"/>
        <v>0</v>
      </c>
      <c r="FG855" s="36">
        <f t="shared" si="2096"/>
        <v>0</v>
      </c>
      <c r="FH855" s="36">
        <f t="shared" si="2097"/>
        <v>0</v>
      </c>
      <c r="FI855" s="36">
        <f t="shared" si="2098"/>
        <v>0</v>
      </c>
      <c r="FJ855" s="36">
        <f t="shared" ca="1" si="2099"/>
        <v>0</v>
      </c>
      <c r="FK855" s="36">
        <f t="shared" si="2100"/>
        <v>0</v>
      </c>
      <c r="FL855" s="36">
        <f t="shared" si="2101"/>
        <v>0</v>
      </c>
      <c r="FM855" s="36">
        <f t="shared" ca="1" si="2102"/>
        <v>0</v>
      </c>
      <c r="FN855" s="36">
        <f t="shared" ca="1" si="2124"/>
        <v>0</v>
      </c>
    </row>
    <row r="856" spans="2:170" x14ac:dyDescent="0.25">
      <c r="B856" s="2">
        <v>848</v>
      </c>
      <c r="C856" s="2">
        <f t="shared" si="1978"/>
        <v>71</v>
      </c>
      <c r="D856" s="2">
        <f t="shared" si="1975"/>
        <v>872</v>
      </c>
      <c r="E856" s="2">
        <f t="shared" si="1973"/>
        <v>73</v>
      </c>
      <c r="F856" s="189">
        <f t="shared" si="1977"/>
        <v>71528</v>
      </c>
      <c r="G856" s="2">
        <f t="shared" si="1976"/>
        <v>10</v>
      </c>
      <c r="H856" s="187">
        <f t="shared" si="1979"/>
        <v>105.25</v>
      </c>
      <c r="I856" s="186">
        <f t="shared" si="1974"/>
        <v>105</v>
      </c>
      <c r="J856" s="2">
        <f t="shared" si="1980"/>
        <v>0</v>
      </c>
      <c r="K856" s="2">
        <f t="shared" si="1981"/>
        <v>1</v>
      </c>
      <c r="L856">
        <f t="shared" si="1982"/>
        <v>2</v>
      </c>
      <c r="M856" s="190">
        <f t="shared" si="2103"/>
        <v>0.93</v>
      </c>
      <c r="N856">
        <f t="shared" si="1983"/>
        <v>1</v>
      </c>
      <c r="O856">
        <f t="shared" si="1984"/>
        <v>100</v>
      </c>
      <c r="P856" s="58">
        <f t="shared" si="1985"/>
        <v>4.1850000000000005</v>
      </c>
      <c r="Q856" s="106">
        <f t="shared" si="1986"/>
        <v>1</v>
      </c>
      <c r="R856" s="59">
        <f t="shared" si="1987"/>
        <v>1</v>
      </c>
      <c r="S856" s="32">
        <f t="shared" si="2104"/>
        <v>1</v>
      </c>
      <c r="T856">
        <f t="shared" si="1988"/>
        <v>1</v>
      </c>
      <c r="U856" s="32">
        <f t="shared" si="2105"/>
        <v>0.93</v>
      </c>
      <c r="V856">
        <f t="shared" si="1989"/>
        <v>1</v>
      </c>
      <c r="W856">
        <f t="shared" si="1990"/>
        <v>100</v>
      </c>
      <c r="X856" s="58">
        <f t="shared" si="1991"/>
        <v>1</v>
      </c>
      <c r="Y856" s="58">
        <f t="shared" si="1992"/>
        <v>1</v>
      </c>
      <c r="Z856" s="32">
        <f t="shared" si="1993"/>
        <v>1</v>
      </c>
      <c r="AA856" s="32">
        <f t="shared" si="1994"/>
        <v>1</v>
      </c>
      <c r="AB856" s="59">
        <f t="shared" si="1995"/>
        <v>4.9056245199999996E-3</v>
      </c>
      <c r="AC856" s="59">
        <f t="shared" si="1996"/>
        <v>4.9056245199999996E-3</v>
      </c>
      <c r="AD856">
        <f t="shared" si="1997"/>
        <v>1</v>
      </c>
      <c r="AE856" s="59">
        <f t="shared" si="1998"/>
        <v>4.9056245199999996E-3</v>
      </c>
      <c r="AF856" s="59">
        <f t="shared" si="1999"/>
        <v>4.1758461800000006E-3</v>
      </c>
      <c r="AG856" s="59">
        <f t="shared" si="2000"/>
        <v>4.1758461800000006E-3</v>
      </c>
      <c r="AH856">
        <f t="shared" si="2001"/>
        <v>1</v>
      </c>
      <c r="AI856" s="59">
        <f t="shared" si="2002"/>
        <v>4.1758461800000006E-3</v>
      </c>
      <c r="AJ856" s="59">
        <f t="shared" si="2003"/>
        <v>0</v>
      </c>
      <c r="AK856" s="59">
        <f t="shared" si="2004"/>
        <v>0</v>
      </c>
      <c r="AL856" s="59">
        <f t="shared" si="2005"/>
        <v>0</v>
      </c>
      <c r="AM856" s="12">
        <f t="shared" si="2106"/>
        <v>0</v>
      </c>
      <c r="AN856" s="12">
        <f t="shared" si="2107"/>
        <v>0</v>
      </c>
      <c r="AO856" s="66">
        <f t="shared" si="2006"/>
        <v>0</v>
      </c>
      <c r="AP856" s="66">
        <f t="shared" si="2007"/>
        <v>0</v>
      </c>
      <c r="AQ856" s="59">
        <f t="shared" si="2008"/>
        <v>0</v>
      </c>
      <c r="AR856" s="59">
        <f t="shared" si="2009"/>
        <v>0</v>
      </c>
      <c r="AS856" s="59">
        <f t="shared" si="2010"/>
        <v>0</v>
      </c>
      <c r="AT856" s="12">
        <f t="shared" si="2011"/>
        <v>0</v>
      </c>
      <c r="AU856" s="59">
        <f t="shared" si="2108"/>
        <v>0</v>
      </c>
      <c r="AV856" s="59">
        <f t="shared" si="2109"/>
        <v>0</v>
      </c>
      <c r="AW856" s="70">
        <f t="shared" si="2012"/>
        <v>0</v>
      </c>
      <c r="AX856" s="20">
        <f t="shared" si="2013"/>
        <v>200000</v>
      </c>
      <c r="AY856" s="20">
        <f t="shared" si="2014"/>
        <v>0</v>
      </c>
      <c r="AZ856" s="20">
        <f t="shared" si="2015"/>
        <v>0</v>
      </c>
      <c r="BA856" s="20">
        <f t="shared" si="2016"/>
        <v>200000</v>
      </c>
      <c r="BB856" s="36">
        <f t="shared" si="2017"/>
        <v>1</v>
      </c>
      <c r="BC856" s="36">
        <f t="shared" si="2018"/>
        <v>0</v>
      </c>
      <c r="BD856" s="80">
        <f t="shared" si="2019"/>
        <v>0</v>
      </c>
      <c r="BE856" s="36">
        <f t="shared" si="2020"/>
        <v>0</v>
      </c>
      <c r="BF856" s="36">
        <f t="shared" si="2021"/>
        <v>0</v>
      </c>
      <c r="BG856" s="36">
        <f t="shared" si="2022"/>
        <v>0</v>
      </c>
      <c r="BH856" s="36">
        <f t="shared" si="2023"/>
        <v>0</v>
      </c>
      <c r="BI856" s="36">
        <f t="shared" si="2024"/>
        <v>0</v>
      </c>
      <c r="BJ856" s="36">
        <f t="shared" si="2025"/>
        <v>0</v>
      </c>
      <c r="BK856" s="36">
        <f t="shared" si="2026"/>
        <v>0</v>
      </c>
      <c r="BL856" s="68">
        <f>IF(OR(AT856=0,E856&gt;ProjTerm),0,VLOOKUP(D856,'Life Events'!$AE$5:$AI$1206,5,FALSE))</f>
        <v>0</v>
      </c>
      <c r="BM856" s="93">
        <f t="shared" si="2027"/>
        <v>0</v>
      </c>
      <c r="BN856" s="93">
        <f t="shared" si="2028"/>
        <v>0</v>
      </c>
      <c r="BO856" s="36">
        <f t="shared" si="2029"/>
        <v>0</v>
      </c>
      <c r="BP856" s="36">
        <f t="shared" si="2030"/>
        <v>0</v>
      </c>
      <c r="BQ856" s="36">
        <f t="shared" si="2031"/>
        <v>0</v>
      </c>
      <c r="BR856" s="36">
        <f t="shared" si="2032"/>
        <v>154.78110000000001</v>
      </c>
      <c r="BS856" s="36">
        <f t="shared" si="2033"/>
        <v>0</v>
      </c>
      <c r="BT856" s="36">
        <f t="shared" si="2034"/>
        <v>0</v>
      </c>
      <c r="BU856" s="70" cm="1">
        <f t="array" ref="BU856">IF(AND(ActInt=1,$J856=0),INDEX(Tbl_FwdNom,$B856-IVP,MATCH(ValnDt,Tbl_FwdNom_Cols)),INDEX(Tbl_FwdNom,$B856,MATCH(StartDt,Tbl_FwdNom_Cols)))</f>
        <v>9.3238432919999994</v>
      </c>
      <c r="BV856" s="70" cm="1">
        <f t="array" ref="BV856">INDEX(Tbl_FwdReal,$B856,MATCH(StartDt,Tbl_FwdReal_Cols))</f>
        <v>3.1852606950000002</v>
      </c>
      <c r="BW856" s="70" cm="1">
        <f t="array" ref="BW856">IF(RunType&lt;&gt;"OPN",INDEX(Tbl_FwdReal,$B856,MATCH(ValnDt,Tbl_FwdReal_Cols)),IF(AND($J856=0,ActInt=1),INDEX(Tbl_FwdReal,$B856-IVP,MATCH(ValnDt,Tbl_FwdReal_Cols)),-999))*$K856</f>
        <v>3.1852606950000002</v>
      </c>
      <c r="BX856" s="70">
        <f t="shared" si="2035"/>
        <v>3.1852606950000001E-2</v>
      </c>
      <c r="BY856" s="70">
        <f t="shared" si="2110"/>
        <v>5.9490886156160494E-2</v>
      </c>
      <c r="BZ856" s="64">
        <f t="shared" si="2123"/>
        <v>4.8273222134995741E-3</v>
      </c>
      <c r="CA856" s="70" cm="1">
        <f t="array" ref="CA856">IF($J856=1,CA855*(1+INDEX(Tbl_CPI,$B856,MATCH(IF(RunType="OPN",StartDt,ValnDt),Tbl_CPI_Cols))),0)</f>
        <v>0</v>
      </c>
      <c r="CB856" s="70">
        <f t="shared" si="2111"/>
        <v>104.17500478577742</v>
      </c>
      <c r="CC856" s="70">
        <f t="shared" si="2112"/>
        <v>100.23286748700859</v>
      </c>
      <c r="CD856" s="36">
        <f t="shared" si="2036"/>
        <v>507.76300121127099</v>
      </c>
      <c r="CE856" s="36">
        <f t="shared" si="2037"/>
        <v>0</v>
      </c>
      <c r="CF856" s="36">
        <f t="shared" si="2038"/>
        <v>0</v>
      </c>
      <c r="CG856" s="36">
        <f t="shared" si="2039"/>
        <v>0</v>
      </c>
      <c r="CH856" s="36">
        <f t="shared" si="2040"/>
        <v>0</v>
      </c>
      <c r="CI856" s="36">
        <f t="shared" si="2041"/>
        <v>0</v>
      </c>
      <c r="CJ856" s="36">
        <f t="shared" si="2042"/>
        <v>0</v>
      </c>
      <c r="CK856" s="36">
        <f t="shared" si="2043"/>
        <v>0</v>
      </c>
      <c r="CL856" s="36">
        <f t="shared" si="2044"/>
        <v>0</v>
      </c>
      <c r="CM856" s="36">
        <f t="shared" si="2045"/>
        <v>0</v>
      </c>
      <c r="CN856" s="36">
        <f t="shared" si="2046"/>
        <v>0</v>
      </c>
      <c r="CO856" s="20">
        <f t="shared" si="2047"/>
        <v>120000</v>
      </c>
      <c r="CP856" s="20">
        <f t="shared" si="2048"/>
        <v>2</v>
      </c>
      <c r="CQ856" s="64" t="e">
        <f t="shared" si="2049"/>
        <v>#N/A</v>
      </c>
      <c r="CR856" s="64" t="e">
        <f t="shared" si="2050"/>
        <v>#N/A</v>
      </c>
      <c r="CS856" s="36" t="e">
        <f t="shared" si="2051"/>
        <v>#N/A</v>
      </c>
      <c r="CT856" s="36">
        <f t="shared" si="2052"/>
        <v>0</v>
      </c>
      <c r="CU856" s="36">
        <f t="shared" si="2053"/>
        <v>0</v>
      </c>
      <c r="CV856" s="36">
        <f t="shared" si="2113"/>
        <v>0</v>
      </c>
      <c r="CW856" s="36">
        <f t="shared" si="2054"/>
        <v>0</v>
      </c>
      <c r="CX856" s="36">
        <f t="shared" si="2055"/>
        <v>0</v>
      </c>
      <c r="CY856" s="36">
        <f t="shared" si="2056"/>
        <v>0</v>
      </c>
      <c r="CZ856" s="36">
        <f t="shared" si="2114"/>
        <v>0</v>
      </c>
      <c r="DA856" s="64">
        <f t="shared" si="2057"/>
        <v>7.4563554356330553E-3</v>
      </c>
      <c r="DB856" s="70">
        <f t="shared" si="2115"/>
        <v>0.99259883031616902</v>
      </c>
      <c r="DC856" s="70">
        <f>PRODUCT($DB$8:DB856)</f>
        <v>4.4685342016883477E-4</v>
      </c>
      <c r="DD856" s="36">
        <f t="shared" si="2058"/>
        <v>0</v>
      </c>
      <c r="DE856" s="36">
        <f t="shared" si="2059"/>
        <v>0</v>
      </c>
      <c r="DF856" s="36">
        <f t="shared" si="2060"/>
        <v>0</v>
      </c>
      <c r="DG856" s="36">
        <f t="shared" si="2061"/>
        <v>0</v>
      </c>
      <c r="DH856" s="36">
        <f t="shared" si="2062"/>
        <v>0</v>
      </c>
      <c r="DI856" s="36">
        <f t="shared" si="2063"/>
        <v>0</v>
      </c>
      <c r="DJ856" s="36">
        <f t="shared" si="2064"/>
        <v>0</v>
      </c>
      <c r="DK856" s="36">
        <f t="shared" si="2065"/>
        <v>0</v>
      </c>
      <c r="DL856" s="36">
        <f t="shared" si="2066"/>
        <v>0</v>
      </c>
      <c r="DM856" s="36">
        <f t="shared" si="2067"/>
        <v>0</v>
      </c>
      <c r="DN856" s="36">
        <f t="shared" ca="1" si="2116"/>
        <v>4.6137290849905055E-12</v>
      </c>
      <c r="DO856" s="64" cm="1">
        <f t="array" ref="DO856">IFERROR(INDEX(Tbl_FwdNom,$B856,MATCH(LIDt,Tbl_FwdNom_Cols,0)),0)</f>
        <v>7.7959290890000004</v>
      </c>
      <c r="DP856" s="64">
        <f t="shared" ca="1" si="2117"/>
        <v>7.7345176870000003</v>
      </c>
      <c r="DQ856" s="64">
        <f t="shared" ca="1" si="2068"/>
        <v>6.2276320074792224E-3</v>
      </c>
      <c r="DR856" s="70">
        <f t="shared" ca="1" si="2069"/>
        <v>0.99381091135903832</v>
      </c>
      <c r="DS856" s="70">
        <f ca="1">PRODUCT($DR$8:DR856)</f>
        <v>1.5777722638647717E-3</v>
      </c>
      <c r="DT856" s="36">
        <f t="shared" ca="1" si="2070"/>
        <v>0</v>
      </c>
      <c r="DU856" s="36">
        <f t="shared" ca="1" si="2071"/>
        <v>0</v>
      </c>
      <c r="DV856" s="36">
        <f t="shared" ca="1" si="2072"/>
        <v>0</v>
      </c>
      <c r="DW856" s="36">
        <f t="shared" ca="1" si="2073"/>
        <v>0</v>
      </c>
      <c r="DX856" s="36">
        <f t="shared" ca="1" si="2074"/>
        <v>0</v>
      </c>
      <c r="DY856" s="36">
        <f t="shared" ca="1" si="2075"/>
        <v>0</v>
      </c>
      <c r="DZ856" s="36">
        <f t="shared" ca="1" si="2076"/>
        <v>0</v>
      </c>
      <c r="EA856" s="36">
        <f t="shared" ca="1" si="2077"/>
        <v>0</v>
      </c>
      <c r="EB856" s="36">
        <f t="shared" ca="1" si="2078"/>
        <v>0</v>
      </c>
      <c r="EC856" s="36">
        <f t="shared" ca="1" si="2079"/>
        <v>0</v>
      </c>
      <c r="ED856" s="36">
        <f t="shared" ca="1" si="2080"/>
        <v>0</v>
      </c>
      <c r="EE856" s="36">
        <f t="shared" ca="1" si="2118"/>
        <v>0</v>
      </c>
      <c r="EF856" s="36">
        <f t="shared" ca="1" si="2081"/>
        <v>0</v>
      </c>
      <c r="EG856" s="64"/>
      <c r="EH856" s="64"/>
      <c r="EI856" s="64"/>
      <c r="EJ856" s="70"/>
      <c r="EK856" s="70"/>
      <c r="EL856" s="70"/>
      <c r="EM856" s="70"/>
      <c r="EN856" s="70"/>
      <c r="EO856" s="36">
        <f t="shared" si="2082"/>
        <v>0</v>
      </c>
      <c r="EP856" s="36">
        <f t="shared" si="2083"/>
        <v>0</v>
      </c>
      <c r="EQ856" s="36">
        <f t="shared" si="2084"/>
        <v>0</v>
      </c>
      <c r="ER856" s="36">
        <f t="shared" si="2085"/>
        <v>0</v>
      </c>
      <c r="ES856" s="36">
        <f t="shared" si="2086"/>
        <v>0</v>
      </c>
      <c r="ET856" s="36">
        <f t="shared" si="2087"/>
        <v>0</v>
      </c>
      <c r="EU856" s="36">
        <f t="shared" si="2119"/>
        <v>0</v>
      </c>
      <c r="EV856" s="36">
        <f t="shared" si="2088"/>
        <v>0</v>
      </c>
      <c r="EW856" s="36">
        <f t="shared" si="2089"/>
        <v>0</v>
      </c>
      <c r="EX856" s="36">
        <f t="shared" si="2120"/>
        <v>0</v>
      </c>
      <c r="EY856" s="36">
        <f t="shared" si="2090"/>
        <v>0</v>
      </c>
      <c r="EZ856" s="36">
        <f t="shared" si="2091"/>
        <v>0</v>
      </c>
      <c r="FA856" s="36">
        <f t="shared" si="2092"/>
        <v>0</v>
      </c>
      <c r="FB856" s="36">
        <f t="shared" si="2093"/>
        <v>0</v>
      </c>
      <c r="FC856" s="36">
        <f t="shared" si="2121"/>
        <v>0</v>
      </c>
      <c r="FD856" s="36">
        <f t="shared" si="2094"/>
        <v>0</v>
      </c>
      <c r="FE856" s="36">
        <f t="shared" si="2095"/>
        <v>0</v>
      </c>
      <c r="FF856" s="36">
        <f t="shared" si="2122"/>
        <v>0</v>
      </c>
      <c r="FG856" s="36">
        <f t="shared" si="2096"/>
        <v>0</v>
      </c>
      <c r="FH856" s="36">
        <f t="shared" si="2097"/>
        <v>0</v>
      </c>
      <c r="FI856" s="36">
        <f t="shared" si="2098"/>
        <v>0</v>
      </c>
      <c r="FJ856" s="36">
        <f t="shared" ca="1" si="2099"/>
        <v>0</v>
      </c>
      <c r="FK856" s="36">
        <f t="shared" si="2100"/>
        <v>0</v>
      </c>
      <c r="FL856" s="36">
        <f t="shared" si="2101"/>
        <v>0</v>
      </c>
      <c r="FM856" s="36">
        <f t="shared" ca="1" si="2102"/>
        <v>0</v>
      </c>
      <c r="FN856" s="36">
        <f t="shared" ca="1" si="2124"/>
        <v>0</v>
      </c>
    </row>
    <row r="857" spans="2:170" x14ac:dyDescent="0.25">
      <c r="B857" s="2">
        <v>849</v>
      </c>
      <c r="C857" s="2">
        <f t="shared" si="1978"/>
        <v>71</v>
      </c>
      <c r="D857" s="2">
        <f t="shared" si="1975"/>
        <v>873</v>
      </c>
      <c r="E857" s="2">
        <f t="shared" ref="E857:E920" si="2125">IF(D857&lt;=0,0,ROUNDUP(D857/12,0))</f>
        <v>73</v>
      </c>
      <c r="F857" s="189">
        <f t="shared" si="1977"/>
        <v>71558</v>
      </c>
      <c r="G857" s="2">
        <f t="shared" si="1976"/>
        <v>11</v>
      </c>
      <c r="H857" s="187">
        <f t="shared" si="1979"/>
        <v>105.33333333333334</v>
      </c>
      <c r="I857" s="186">
        <f t="shared" ref="I857:I920" si="2126">ROUNDDOWN(H857,0)</f>
        <v>105</v>
      </c>
      <c r="J857" s="2">
        <f t="shared" si="1980"/>
        <v>0</v>
      </c>
      <c r="K857" s="2">
        <f t="shared" si="1981"/>
        <v>1</v>
      </c>
      <c r="L857">
        <f t="shared" si="1982"/>
        <v>2</v>
      </c>
      <c r="M857" s="190">
        <f t="shared" si="2103"/>
        <v>0.93</v>
      </c>
      <c r="N857">
        <f t="shared" si="1983"/>
        <v>1</v>
      </c>
      <c r="O857">
        <f t="shared" si="1984"/>
        <v>100</v>
      </c>
      <c r="P857" s="58">
        <f t="shared" si="1985"/>
        <v>4.1850000000000005</v>
      </c>
      <c r="Q857" s="106">
        <f t="shared" si="1986"/>
        <v>1</v>
      </c>
      <c r="R857" s="59">
        <f t="shared" si="1987"/>
        <v>1</v>
      </c>
      <c r="S857" s="32">
        <f t="shared" si="2104"/>
        <v>1</v>
      </c>
      <c r="T857">
        <f t="shared" si="1988"/>
        <v>1</v>
      </c>
      <c r="U857" s="32">
        <f t="shared" si="2105"/>
        <v>0.93</v>
      </c>
      <c r="V857">
        <f t="shared" si="1989"/>
        <v>1</v>
      </c>
      <c r="W857">
        <f t="shared" si="1990"/>
        <v>100</v>
      </c>
      <c r="X857" s="58">
        <f t="shared" si="1991"/>
        <v>1</v>
      </c>
      <c r="Y857" s="58">
        <f t="shared" si="1992"/>
        <v>1</v>
      </c>
      <c r="Z857" s="32">
        <f t="shared" si="1993"/>
        <v>1</v>
      </c>
      <c r="AA857" s="32">
        <f t="shared" si="1994"/>
        <v>1</v>
      </c>
      <c r="AB857" s="59">
        <f t="shared" si="1995"/>
        <v>4.9056245199999996E-3</v>
      </c>
      <c r="AC857" s="59">
        <f t="shared" si="1996"/>
        <v>4.9056245199999996E-3</v>
      </c>
      <c r="AD857">
        <f t="shared" si="1997"/>
        <v>1</v>
      </c>
      <c r="AE857" s="59">
        <f t="shared" si="1998"/>
        <v>4.9056245199999996E-3</v>
      </c>
      <c r="AF857" s="59">
        <f t="shared" si="1999"/>
        <v>4.1758461800000006E-3</v>
      </c>
      <c r="AG857" s="59">
        <f t="shared" si="2000"/>
        <v>4.1758461800000006E-3</v>
      </c>
      <c r="AH857">
        <f t="shared" si="2001"/>
        <v>1</v>
      </c>
      <c r="AI857" s="59">
        <f t="shared" si="2002"/>
        <v>4.1758461800000006E-3</v>
      </c>
      <c r="AJ857" s="59">
        <f t="shared" si="2003"/>
        <v>0</v>
      </c>
      <c r="AK857" s="59">
        <f t="shared" si="2004"/>
        <v>0</v>
      </c>
      <c r="AL857" s="59">
        <f t="shared" si="2005"/>
        <v>0</v>
      </c>
      <c r="AM857" s="12">
        <f t="shared" si="2106"/>
        <v>0</v>
      </c>
      <c r="AN857" s="12">
        <f t="shared" si="2107"/>
        <v>0</v>
      </c>
      <c r="AO857" s="66">
        <f t="shared" si="2006"/>
        <v>0</v>
      </c>
      <c r="AP857" s="66">
        <f t="shared" si="2007"/>
        <v>0</v>
      </c>
      <c r="AQ857" s="59">
        <f t="shared" si="2008"/>
        <v>0</v>
      </c>
      <c r="AR857" s="59">
        <f t="shared" si="2009"/>
        <v>0</v>
      </c>
      <c r="AS857" s="59">
        <f t="shared" si="2010"/>
        <v>0</v>
      </c>
      <c r="AT857" s="12">
        <f t="shared" si="2011"/>
        <v>0</v>
      </c>
      <c r="AU857" s="59">
        <f t="shared" si="2108"/>
        <v>0</v>
      </c>
      <c r="AV857" s="59">
        <f t="shared" si="2109"/>
        <v>0</v>
      </c>
      <c r="AW857" s="70">
        <f t="shared" si="2012"/>
        <v>0</v>
      </c>
      <c r="AX857" s="20">
        <f t="shared" si="2013"/>
        <v>200000</v>
      </c>
      <c r="AY857" s="20">
        <f t="shared" si="2014"/>
        <v>0</v>
      </c>
      <c r="AZ857" s="20">
        <f t="shared" si="2015"/>
        <v>0</v>
      </c>
      <c r="BA857" s="20">
        <f t="shared" si="2016"/>
        <v>200000</v>
      </c>
      <c r="BB857" s="36">
        <f t="shared" si="2017"/>
        <v>1</v>
      </c>
      <c r="BC857" s="36">
        <f t="shared" si="2018"/>
        <v>0</v>
      </c>
      <c r="BD857" s="80">
        <f t="shared" si="2019"/>
        <v>0</v>
      </c>
      <c r="BE857" s="36">
        <f t="shared" si="2020"/>
        <v>0</v>
      </c>
      <c r="BF857" s="36">
        <f t="shared" si="2021"/>
        <v>0</v>
      </c>
      <c r="BG857" s="36">
        <f t="shared" si="2022"/>
        <v>0</v>
      </c>
      <c r="BH857" s="36">
        <f t="shared" si="2023"/>
        <v>0</v>
      </c>
      <c r="BI857" s="36">
        <f t="shared" si="2024"/>
        <v>0</v>
      </c>
      <c r="BJ857" s="36">
        <f t="shared" si="2025"/>
        <v>0</v>
      </c>
      <c r="BK857" s="36">
        <f t="shared" si="2026"/>
        <v>0</v>
      </c>
      <c r="BL857" s="68">
        <f>IF(OR(AT857=0,E857&gt;ProjTerm),0,VLOOKUP(D857,'Life Events'!$AE$5:$AI$1206,5,FALSE))</f>
        <v>0</v>
      </c>
      <c r="BM857" s="93">
        <f t="shared" si="2027"/>
        <v>0</v>
      </c>
      <c r="BN857" s="93">
        <f t="shared" si="2028"/>
        <v>0</v>
      </c>
      <c r="BO857" s="36">
        <f t="shared" si="2029"/>
        <v>0</v>
      </c>
      <c r="BP857" s="36">
        <f t="shared" si="2030"/>
        <v>0</v>
      </c>
      <c r="BQ857" s="36">
        <f t="shared" si="2031"/>
        <v>0</v>
      </c>
      <c r="BR857" s="36">
        <f t="shared" si="2032"/>
        <v>154.78110000000001</v>
      </c>
      <c r="BS857" s="36">
        <f t="shared" si="2033"/>
        <v>0</v>
      </c>
      <c r="BT857" s="36">
        <f t="shared" si="2034"/>
        <v>0</v>
      </c>
      <c r="BU857" s="70" cm="1">
        <f t="array" ref="BU857">IF(AND(ActInt=1,$J857=0),INDEX(Tbl_FwdNom,$B857-IVP,MATCH(ValnDt,Tbl_FwdNom_Cols)),INDEX(Tbl_FwdNom,$B857,MATCH(StartDt,Tbl_FwdNom_Cols)))</f>
        <v>9.3179074029999995</v>
      </c>
      <c r="BV857" s="70" cm="1">
        <f t="array" ref="BV857">INDEX(Tbl_FwdReal,$B857,MATCH(StartDt,Tbl_FwdReal_Cols))</f>
        <v>3.1818870399999999</v>
      </c>
      <c r="BW857" s="70" cm="1">
        <f t="array" ref="BW857">IF(RunType&lt;&gt;"OPN",INDEX(Tbl_FwdReal,$B857,MATCH(ValnDt,Tbl_FwdReal_Cols)),IF(AND($J857=0,ActInt=1),INDEX(Tbl_FwdReal,$B857-IVP,MATCH(ValnDt,Tbl_FwdReal_Cols)),-999))*$K857</f>
        <v>3.1818870399999999</v>
      </c>
      <c r="BX857" s="70">
        <f t="shared" si="2035"/>
        <v>3.1818870399999998E-2</v>
      </c>
      <c r="BY857" s="70">
        <f t="shared" si="2110"/>
        <v>5.9467999074501288E-2</v>
      </c>
      <c r="BZ857" s="64">
        <f t="shared" si="2123"/>
        <v>4.8255133421368779E-3</v>
      </c>
      <c r="CA857" s="70" cm="1">
        <f t="array" ref="CA857">IF($J857=1,CA856*(1+INDEX(Tbl_CPI,$B857,MATCH(IF(RunType="OPN",StartDt,ValnDt),Tbl_CPI_Cols))),0)</f>
        <v>0</v>
      </c>
      <c r="CB857" s="70">
        <f t="shared" si="2111"/>
        <v>104.67770266128836</v>
      </c>
      <c r="CC857" s="70">
        <f t="shared" si="2112"/>
        <v>100.23286748700859</v>
      </c>
      <c r="CD857" s="36">
        <f t="shared" si="2036"/>
        <v>507.76300121127099</v>
      </c>
      <c r="CE857" s="36">
        <f t="shared" si="2037"/>
        <v>0</v>
      </c>
      <c r="CF857" s="36">
        <f t="shared" si="2038"/>
        <v>0</v>
      </c>
      <c r="CG857" s="36">
        <f t="shared" si="2039"/>
        <v>0</v>
      </c>
      <c r="CH857" s="36">
        <f t="shared" si="2040"/>
        <v>0</v>
      </c>
      <c r="CI857" s="36">
        <f t="shared" si="2041"/>
        <v>0</v>
      </c>
      <c r="CJ857" s="36">
        <f t="shared" si="2042"/>
        <v>0</v>
      </c>
      <c r="CK857" s="36">
        <f t="shared" si="2043"/>
        <v>0</v>
      </c>
      <c r="CL857" s="36">
        <f t="shared" si="2044"/>
        <v>0</v>
      </c>
      <c r="CM857" s="36">
        <f t="shared" si="2045"/>
        <v>0</v>
      </c>
      <c r="CN857" s="36">
        <f t="shared" si="2046"/>
        <v>0</v>
      </c>
      <c r="CO857" s="20">
        <f t="shared" si="2047"/>
        <v>120000</v>
      </c>
      <c r="CP857" s="20">
        <f t="shared" si="2048"/>
        <v>2</v>
      </c>
      <c r="CQ857" s="64" t="e">
        <f t="shared" si="2049"/>
        <v>#N/A</v>
      </c>
      <c r="CR857" s="64" t="e">
        <f t="shared" si="2050"/>
        <v>#N/A</v>
      </c>
      <c r="CS857" s="36" t="e">
        <f t="shared" si="2051"/>
        <v>#N/A</v>
      </c>
      <c r="CT857" s="36">
        <f t="shared" si="2052"/>
        <v>0</v>
      </c>
      <c r="CU857" s="36">
        <f t="shared" si="2053"/>
        <v>0</v>
      </c>
      <c r="CV857" s="36">
        <f t="shared" si="2113"/>
        <v>0</v>
      </c>
      <c r="CW857" s="36">
        <f t="shared" si="2054"/>
        <v>0</v>
      </c>
      <c r="CX857" s="36">
        <f t="shared" si="2055"/>
        <v>0</v>
      </c>
      <c r="CY857" s="36">
        <f t="shared" si="2056"/>
        <v>0</v>
      </c>
      <c r="CZ857" s="36">
        <f t="shared" si="2114"/>
        <v>0</v>
      </c>
      <c r="DA857" s="64">
        <f t="shared" si="2057"/>
        <v>7.4517968860490225E-3</v>
      </c>
      <c r="DB857" s="70">
        <f t="shared" si="2115"/>
        <v>0.99260332165858267</v>
      </c>
      <c r="DC857" s="70">
        <f>PRODUCT($DB$8:DB857)</f>
        <v>4.4354818915408372E-4</v>
      </c>
      <c r="DD857" s="36">
        <f t="shared" si="2058"/>
        <v>0</v>
      </c>
      <c r="DE857" s="36">
        <f t="shared" si="2059"/>
        <v>0</v>
      </c>
      <c r="DF857" s="36">
        <f t="shared" si="2060"/>
        <v>0</v>
      </c>
      <c r="DG857" s="36">
        <f t="shared" si="2061"/>
        <v>0</v>
      </c>
      <c r="DH857" s="36">
        <f t="shared" si="2062"/>
        <v>0</v>
      </c>
      <c r="DI857" s="36">
        <f t="shared" si="2063"/>
        <v>0</v>
      </c>
      <c r="DJ857" s="36">
        <f t="shared" si="2064"/>
        <v>0</v>
      </c>
      <c r="DK857" s="36">
        <f t="shared" si="2065"/>
        <v>0</v>
      </c>
      <c r="DL857" s="36">
        <f t="shared" si="2066"/>
        <v>0</v>
      </c>
      <c r="DM857" s="36">
        <f t="shared" si="2067"/>
        <v>0</v>
      </c>
      <c r="DN857" s="36">
        <f t="shared" ca="1" si="2116"/>
        <v>4.6137290849905055E-12</v>
      </c>
      <c r="DO857" s="64" cm="1">
        <f t="array" ref="DO857">IFERROR(INDEX(Tbl_FwdNom,$B857,MATCH(LIDt,Tbl_FwdNom_Cols,0)),0)</f>
        <v>7.7942227439999998</v>
      </c>
      <c r="DP857" s="64">
        <f t="shared" ca="1" si="2117"/>
        <v>7.7328123140000002</v>
      </c>
      <c r="DQ857" s="64">
        <f t="shared" ca="1" si="2068"/>
        <v>6.2263046660335775E-3</v>
      </c>
      <c r="DR857" s="70">
        <f t="shared" ca="1" si="2069"/>
        <v>0.99381222232298916</v>
      </c>
      <c r="DS857" s="70">
        <f ca="1">PRODUCT($DR$8:DR857)</f>
        <v>1.5680093598710223E-3</v>
      </c>
      <c r="DT857" s="36">
        <f t="shared" ca="1" si="2070"/>
        <v>0</v>
      </c>
      <c r="DU857" s="36">
        <f t="shared" ca="1" si="2071"/>
        <v>0</v>
      </c>
      <c r="DV857" s="36">
        <f t="shared" ca="1" si="2072"/>
        <v>0</v>
      </c>
      <c r="DW857" s="36">
        <f t="shared" ca="1" si="2073"/>
        <v>0</v>
      </c>
      <c r="DX857" s="36">
        <f t="shared" ca="1" si="2074"/>
        <v>0</v>
      </c>
      <c r="DY857" s="36">
        <f t="shared" ca="1" si="2075"/>
        <v>0</v>
      </c>
      <c r="DZ857" s="36">
        <f t="shared" ca="1" si="2076"/>
        <v>0</v>
      </c>
      <c r="EA857" s="36">
        <f t="shared" ca="1" si="2077"/>
        <v>0</v>
      </c>
      <c r="EB857" s="36">
        <f t="shared" ca="1" si="2078"/>
        <v>0</v>
      </c>
      <c r="EC857" s="36">
        <f t="shared" ca="1" si="2079"/>
        <v>0</v>
      </c>
      <c r="ED857" s="36">
        <f t="shared" ca="1" si="2080"/>
        <v>0</v>
      </c>
      <c r="EE857" s="36">
        <f t="shared" ca="1" si="2118"/>
        <v>0</v>
      </c>
      <c r="EF857" s="36">
        <f t="shared" ca="1" si="2081"/>
        <v>0</v>
      </c>
      <c r="EG857" s="64"/>
      <c r="EH857" s="64"/>
      <c r="EI857" s="64"/>
      <c r="EJ857" s="70"/>
      <c r="EK857" s="70"/>
      <c r="EL857" s="70"/>
      <c r="EM857" s="70"/>
      <c r="EN857" s="70"/>
      <c r="EO857" s="36">
        <f t="shared" si="2082"/>
        <v>0</v>
      </c>
      <c r="EP857" s="36">
        <f t="shared" si="2083"/>
        <v>0</v>
      </c>
      <c r="EQ857" s="36">
        <f t="shared" si="2084"/>
        <v>0</v>
      </c>
      <c r="ER857" s="36">
        <f t="shared" si="2085"/>
        <v>0</v>
      </c>
      <c r="ES857" s="36">
        <f t="shared" si="2086"/>
        <v>0</v>
      </c>
      <c r="ET857" s="36">
        <f t="shared" si="2087"/>
        <v>0</v>
      </c>
      <c r="EU857" s="36">
        <f t="shared" si="2119"/>
        <v>0</v>
      </c>
      <c r="EV857" s="36">
        <f t="shared" si="2088"/>
        <v>0</v>
      </c>
      <c r="EW857" s="36">
        <f t="shared" si="2089"/>
        <v>0</v>
      </c>
      <c r="EX857" s="36">
        <f t="shared" si="2120"/>
        <v>0</v>
      </c>
      <c r="EY857" s="36">
        <f t="shared" si="2090"/>
        <v>0</v>
      </c>
      <c r="EZ857" s="36">
        <f t="shared" si="2091"/>
        <v>0</v>
      </c>
      <c r="FA857" s="36">
        <f t="shared" si="2092"/>
        <v>0</v>
      </c>
      <c r="FB857" s="36">
        <f t="shared" si="2093"/>
        <v>0</v>
      </c>
      <c r="FC857" s="36">
        <f t="shared" si="2121"/>
        <v>0</v>
      </c>
      <c r="FD857" s="36">
        <f t="shared" si="2094"/>
        <v>0</v>
      </c>
      <c r="FE857" s="36">
        <f t="shared" si="2095"/>
        <v>0</v>
      </c>
      <c r="FF857" s="36">
        <f t="shared" si="2122"/>
        <v>0</v>
      </c>
      <c r="FG857" s="36">
        <f t="shared" si="2096"/>
        <v>0</v>
      </c>
      <c r="FH857" s="36">
        <f t="shared" si="2097"/>
        <v>0</v>
      </c>
      <c r="FI857" s="36">
        <f t="shared" si="2098"/>
        <v>0</v>
      </c>
      <c r="FJ857" s="36">
        <f t="shared" ca="1" si="2099"/>
        <v>0</v>
      </c>
      <c r="FK857" s="36">
        <f t="shared" si="2100"/>
        <v>0</v>
      </c>
      <c r="FL857" s="36">
        <f t="shared" si="2101"/>
        <v>0</v>
      </c>
      <c r="FM857" s="36">
        <f t="shared" ca="1" si="2102"/>
        <v>0</v>
      </c>
      <c r="FN857" s="36">
        <f t="shared" ca="1" si="2124"/>
        <v>0</v>
      </c>
    </row>
    <row r="858" spans="2:170" x14ac:dyDescent="0.25">
      <c r="B858" s="2">
        <v>850</v>
      </c>
      <c r="C858" s="2">
        <f t="shared" si="1978"/>
        <v>71</v>
      </c>
      <c r="D858" s="2">
        <f t="shared" ref="D858:D921" si="2127">D857+1</f>
        <v>874</v>
      </c>
      <c r="E858" s="2">
        <f t="shared" si="2125"/>
        <v>73</v>
      </c>
      <c r="F858" s="189">
        <f t="shared" si="1977"/>
        <v>71589</v>
      </c>
      <c r="G858" s="2">
        <f t="shared" si="1976"/>
        <v>12</v>
      </c>
      <c r="H858" s="187">
        <f t="shared" si="1979"/>
        <v>105.41666666666666</v>
      </c>
      <c r="I858" s="186">
        <f t="shared" si="2126"/>
        <v>105</v>
      </c>
      <c r="J858" s="2">
        <f t="shared" si="1980"/>
        <v>0</v>
      </c>
      <c r="K858" s="2">
        <f t="shared" si="1981"/>
        <v>1</v>
      </c>
      <c r="L858">
        <f t="shared" si="1982"/>
        <v>2</v>
      </c>
      <c r="M858" s="190">
        <f t="shared" si="2103"/>
        <v>0.93</v>
      </c>
      <c r="N858">
        <f t="shared" si="1983"/>
        <v>1</v>
      </c>
      <c r="O858">
        <f t="shared" si="1984"/>
        <v>100</v>
      </c>
      <c r="P858" s="58">
        <f t="shared" si="1985"/>
        <v>4.1850000000000005</v>
      </c>
      <c r="Q858" s="106">
        <f t="shared" si="1986"/>
        <v>1</v>
      </c>
      <c r="R858" s="59">
        <f t="shared" si="1987"/>
        <v>1</v>
      </c>
      <c r="S858" s="32">
        <f t="shared" si="2104"/>
        <v>1</v>
      </c>
      <c r="T858">
        <f t="shared" si="1988"/>
        <v>1</v>
      </c>
      <c r="U858" s="32">
        <f t="shared" si="2105"/>
        <v>0.93</v>
      </c>
      <c r="V858">
        <f t="shared" si="1989"/>
        <v>1</v>
      </c>
      <c r="W858">
        <f t="shared" si="1990"/>
        <v>100</v>
      </c>
      <c r="X858" s="58">
        <f t="shared" si="1991"/>
        <v>1</v>
      </c>
      <c r="Y858" s="58">
        <f t="shared" si="1992"/>
        <v>1</v>
      </c>
      <c r="Z858" s="32">
        <f t="shared" si="1993"/>
        <v>1</v>
      </c>
      <c r="AA858" s="32">
        <f t="shared" si="1994"/>
        <v>1</v>
      </c>
      <c r="AB858" s="59">
        <f t="shared" si="1995"/>
        <v>4.9056245199999996E-3</v>
      </c>
      <c r="AC858" s="59">
        <f t="shared" si="1996"/>
        <v>4.9056245199999996E-3</v>
      </c>
      <c r="AD858">
        <f t="shared" si="1997"/>
        <v>1</v>
      </c>
      <c r="AE858" s="59">
        <f t="shared" si="1998"/>
        <v>4.9056245199999996E-3</v>
      </c>
      <c r="AF858" s="59">
        <f t="shared" si="1999"/>
        <v>4.1758461800000006E-3</v>
      </c>
      <c r="AG858" s="59">
        <f t="shared" si="2000"/>
        <v>4.1758461800000006E-3</v>
      </c>
      <c r="AH858">
        <f t="shared" si="2001"/>
        <v>1</v>
      </c>
      <c r="AI858" s="59">
        <f t="shared" si="2002"/>
        <v>4.1758461800000006E-3</v>
      </c>
      <c r="AJ858" s="59">
        <f t="shared" si="2003"/>
        <v>0</v>
      </c>
      <c r="AK858" s="59">
        <f t="shared" si="2004"/>
        <v>0</v>
      </c>
      <c r="AL858" s="59">
        <f t="shared" si="2005"/>
        <v>0</v>
      </c>
      <c r="AM858" s="12">
        <f t="shared" si="2106"/>
        <v>0</v>
      </c>
      <c r="AN858" s="12">
        <f t="shared" si="2107"/>
        <v>0</v>
      </c>
      <c r="AO858" s="66">
        <f t="shared" si="2006"/>
        <v>0</v>
      </c>
      <c r="AP858" s="66">
        <f t="shared" si="2007"/>
        <v>0</v>
      </c>
      <c r="AQ858" s="59">
        <f t="shared" si="2008"/>
        <v>0</v>
      </c>
      <c r="AR858" s="59">
        <f t="shared" si="2009"/>
        <v>0</v>
      </c>
      <c r="AS858" s="59">
        <f t="shared" si="2010"/>
        <v>0</v>
      </c>
      <c r="AT858" s="12">
        <f t="shared" si="2011"/>
        <v>0</v>
      </c>
      <c r="AU858" s="59">
        <f t="shared" si="2108"/>
        <v>0</v>
      </c>
      <c r="AV858" s="59">
        <f t="shared" si="2109"/>
        <v>0</v>
      </c>
      <c r="AW858" s="70">
        <f t="shared" si="2012"/>
        <v>0</v>
      </c>
      <c r="AX858" s="20">
        <f t="shared" si="2013"/>
        <v>200000</v>
      </c>
      <c r="AY858" s="20">
        <f t="shared" si="2014"/>
        <v>0</v>
      </c>
      <c r="AZ858" s="20">
        <f t="shared" si="2015"/>
        <v>0</v>
      </c>
      <c r="BA858" s="20">
        <f t="shared" si="2016"/>
        <v>200000</v>
      </c>
      <c r="BB858" s="36">
        <f t="shared" si="2017"/>
        <v>1</v>
      </c>
      <c r="BC858" s="36">
        <f t="shared" si="2018"/>
        <v>0</v>
      </c>
      <c r="BD858" s="80">
        <f t="shared" si="2019"/>
        <v>0</v>
      </c>
      <c r="BE858" s="36">
        <f t="shared" si="2020"/>
        <v>0</v>
      </c>
      <c r="BF858" s="36">
        <f t="shared" si="2021"/>
        <v>0</v>
      </c>
      <c r="BG858" s="36">
        <f t="shared" si="2022"/>
        <v>0</v>
      </c>
      <c r="BH858" s="36">
        <f t="shared" si="2023"/>
        <v>0</v>
      </c>
      <c r="BI858" s="36">
        <f t="shared" si="2024"/>
        <v>0</v>
      </c>
      <c r="BJ858" s="36">
        <f t="shared" si="2025"/>
        <v>0</v>
      </c>
      <c r="BK858" s="36">
        <f t="shared" si="2026"/>
        <v>0</v>
      </c>
      <c r="BL858" s="68">
        <f>IF(OR(AT858=0,E858&gt;ProjTerm),0,VLOOKUP(D858,'Life Events'!$AE$5:$AI$1206,5,FALSE))</f>
        <v>0</v>
      </c>
      <c r="BM858" s="93">
        <f t="shared" si="2027"/>
        <v>0</v>
      </c>
      <c r="BN858" s="93">
        <f t="shared" si="2028"/>
        <v>0</v>
      </c>
      <c r="BO858" s="36">
        <f t="shared" si="2029"/>
        <v>0</v>
      </c>
      <c r="BP858" s="36">
        <f t="shared" si="2030"/>
        <v>0</v>
      </c>
      <c r="BQ858" s="36">
        <f t="shared" si="2031"/>
        <v>0</v>
      </c>
      <c r="BR858" s="36">
        <f t="shared" si="2032"/>
        <v>154.78110000000001</v>
      </c>
      <c r="BS858" s="36">
        <f t="shared" si="2033"/>
        <v>0</v>
      </c>
      <c r="BT858" s="36">
        <f t="shared" si="2034"/>
        <v>0</v>
      </c>
      <c r="BU858" s="70" cm="1">
        <f t="array" ref="BU858">IF(AND(ActInt=1,$J858=0),INDEX(Tbl_FwdNom,$B858-IVP,MATCH(ValnDt,Tbl_FwdNom_Cols)),INDEX(Tbl_FwdNom,$B858,MATCH(StartDt,Tbl_FwdNom_Cols)))</f>
        <v>9.3119718359999997</v>
      </c>
      <c r="BV858" s="70" cm="1">
        <f t="array" ref="BV858">INDEX(Tbl_FwdReal,$B858,MATCH(StartDt,Tbl_FwdReal_Cols))</f>
        <v>3.1785134940000002</v>
      </c>
      <c r="BW858" s="70" cm="1">
        <f t="array" ref="BW858">IF(RunType&lt;&gt;"OPN",INDEX(Tbl_FwdReal,$B858,MATCH(ValnDt,Tbl_FwdReal_Cols)),IF(AND($J858=0,ActInt=1),INDEX(Tbl_FwdReal,$B858-IVP,MATCH(ValnDt,Tbl_FwdReal_Cols)),-999))*$K858</f>
        <v>3.1785134940000002</v>
      </c>
      <c r="BX858" s="70">
        <f t="shared" si="2035"/>
        <v>3.1785134940000001E-2</v>
      </c>
      <c r="BY858" s="70">
        <f t="shared" si="2110"/>
        <v>5.9445112497735986E-2</v>
      </c>
      <c r="BZ858" s="64">
        <f t="shared" si="2123"/>
        <v>4.8237044748593583E-3</v>
      </c>
      <c r="CA858" s="70" cm="1">
        <f t="array" ref="CA858">IF($J858=1,CA857*(1+INDEX(Tbl_CPI,$B858,MATCH(IF(RunType="OPN",StartDt,ValnDt),Tbl_CPI_Cols))),0)</f>
        <v>0</v>
      </c>
      <c r="CB858" s="70">
        <f t="shared" si="2111"/>
        <v>105.18263696403362</v>
      </c>
      <c r="CC858" s="70">
        <f t="shared" si="2112"/>
        <v>100.23286748700859</v>
      </c>
      <c r="CD858" s="36">
        <f t="shared" si="2036"/>
        <v>507.76300121127099</v>
      </c>
      <c r="CE858" s="36">
        <f t="shared" si="2037"/>
        <v>0</v>
      </c>
      <c r="CF858" s="36">
        <f t="shared" si="2038"/>
        <v>0</v>
      </c>
      <c r="CG858" s="36">
        <f t="shared" si="2039"/>
        <v>0</v>
      </c>
      <c r="CH858" s="36">
        <f t="shared" si="2040"/>
        <v>0</v>
      </c>
      <c r="CI858" s="36">
        <f t="shared" si="2041"/>
        <v>0</v>
      </c>
      <c r="CJ858" s="36">
        <f t="shared" si="2042"/>
        <v>0</v>
      </c>
      <c r="CK858" s="36">
        <f t="shared" si="2043"/>
        <v>0</v>
      </c>
      <c r="CL858" s="36">
        <f t="shared" si="2044"/>
        <v>0</v>
      </c>
      <c r="CM858" s="36">
        <f t="shared" si="2045"/>
        <v>0</v>
      </c>
      <c r="CN858" s="36">
        <f t="shared" si="2046"/>
        <v>0</v>
      </c>
      <c r="CO858" s="20">
        <f t="shared" si="2047"/>
        <v>120000</v>
      </c>
      <c r="CP858" s="20">
        <f t="shared" si="2048"/>
        <v>2</v>
      </c>
      <c r="CQ858" s="64" t="e">
        <f t="shared" si="2049"/>
        <v>#N/A</v>
      </c>
      <c r="CR858" s="64" t="e">
        <f t="shared" si="2050"/>
        <v>#N/A</v>
      </c>
      <c r="CS858" s="36" t="e">
        <f t="shared" si="2051"/>
        <v>#N/A</v>
      </c>
      <c r="CT858" s="36">
        <f t="shared" si="2052"/>
        <v>0</v>
      </c>
      <c r="CU858" s="36">
        <f t="shared" si="2053"/>
        <v>0</v>
      </c>
      <c r="CV858" s="36">
        <f t="shared" si="2113"/>
        <v>0</v>
      </c>
      <c r="CW858" s="36">
        <f t="shared" si="2054"/>
        <v>0</v>
      </c>
      <c r="CX858" s="36">
        <f t="shared" si="2055"/>
        <v>0</v>
      </c>
      <c r="CY858" s="36">
        <f t="shared" si="2056"/>
        <v>0</v>
      </c>
      <c r="CZ858" s="36">
        <f t="shared" si="2114"/>
        <v>0</v>
      </c>
      <c r="DA858" s="64">
        <f t="shared" si="2057"/>
        <v>7.4472383568633393E-3</v>
      </c>
      <c r="DB858" s="70">
        <f t="shared" si="2115"/>
        <v>0.99260781302154377</v>
      </c>
      <c r="DC858" s="70">
        <f>PRODUCT($DB$8:DB858)</f>
        <v>4.4026939800590105E-4</v>
      </c>
      <c r="DD858" s="36">
        <f t="shared" si="2058"/>
        <v>0</v>
      </c>
      <c r="DE858" s="36">
        <f t="shared" si="2059"/>
        <v>0</v>
      </c>
      <c r="DF858" s="36">
        <f t="shared" si="2060"/>
        <v>0</v>
      </c>
      <c r="DG858" s="36">
        <f t="shared" si="2061"/>
        <v>0</v>
      </c>
      <c r="DH858" s="36">
        <f t="shared" si="2062"/>
        <v>0</v>
      </c>
      <c r="DI858" s="36">
        <f t="shared" si="2063"/>
        <v>0</v>
      </c>
      <c r="DJ858" s="36">
        <f t="shared" si="2064"/>
        <v>0</v>
      </c>
      <c r="DK858" s="36">
        <f t="shared" si="2065"/>
        <v>0</v>
      </c>
      <c r="DL858" s="36">
        <f t="shared" si="2066"/>
        <v>0</v>
      </c>
      <c r="DM858" s="36">
        <f t="shared" si="2067"/>
        <v>0</v>
      </c>
      <c r="DN858" s="36">
        <f t="shared" ca="1" si="2116"/>
        <v>4.6137290849905055E-12</v>
      </c>
      <c r="DO858" s="64" cm="1">
        <f t="array" ref="DO858">IFERROR(INDEX(Tbl_FwdNom,$B858,MATCH(LIDt,Tbl_FwdNom_Cols,0)),0)</f>
        <v>7.7925164269999998</v>
      </c>
      <c r="DP858" s="64">
        <f t="shared" ca="1" si="2117"/>
        <v>7.7311069679999997</v>
      </c>
      <c r="DQ858" s="64">
        <f t="shared" ca="1" si="2068"/>
        <v>6.224977326342751E-3</v>
      </c>
      <c r="DR858" s="70">
        <f t="shared" ca="1" si="2069"/>
        <v>0.99381353328866551</v>
      </c>
      <c r="DS858" s="70">
        <f ca="1">PRODUCT($DR$8:DR858)</f>
        <v>1.5583089221631193E-3</v>
      </c>
      <c r="DT858" s="36">
        <f t="shared" ca="1" si="2070"/>
        <v>0</v>
      </c>
      <c r="DU858" s="36">
        <f t="shared" ca="1" si="2071"/>
        <v>0</v>
      </c>
      <c r="DV858" s="36">
        <f t="shared" ca="1" si="2072"/>
        <v>0</v>
      </c>
      <c r="DW858" s="36">
        <f t="shared" ca="1" si="2073"/>
        <v>0</v>
      </c>
      <c r="DX858" s="36">
        <f t="shared" ca="1" si="2074"/>
        <v>0</v>
      </c>
      <c r="DY858" s="36">
        <f t="shared" ca="1" si="2075"/>
        <v>0</v>
      </c>
      <c r="DZ858" s="36">
        <f t="shared" ca="1" si="2076"/>
        <v>0</v>
      </c>
      <c r="EA858" s="36">
        <f t="shared" ca="1" si="2077"/>
        <v>0</v>
      </c>
      <c r="EB858" s="36">
        <f t="shared" ca="1" si="2078"/>
        <v>0</v>
      </c>
      <c r="EC858" s="36">
        <f t="shared" ca="1" si="2079"/>
        <v>0</v>
      </c>
      <c r="ED858" s="36">
        <f t="shared" ca="1" si="2080"/>
        <v>0</v>
      </c>
      <c r="EE858" s="36">
        <f t="shared" ca="1" si="2118"/>
        <v>0</v>
      </c>
      <c r="EF858" s="36">
        <f t="shared" ca="1" si="2081"/>
        <v>0</v>
      </c>
      <c r="EG858" s="64"/>
      <c r="EH858" s="64"/>
      <c r="EI858" s="64"/>
      <c r="EJ858" s="70"/>
      <c r="EK858" s="70"/>
      <c r="EL858" s="70"/>
      <c r="EM858" s="70"/>
      <c r="EN858" s="70"/>
      <c r="EO858" s="36">
        <f t="shared" si="2082"/>
        <v>0</v>
      </c>
      <c r="EP858" s="36">
        <f t="shared" si="2083"/>
        <v>0</v>
      </c>
      <c r="EQ858" s="36">
        <f t="shared" si="2084"/>
        <v>0</v>
      </c>
      <c r="ER858" s="36">
        <f t="shared" si="2085"/>
        <v>0</v>
      </c>
      <c r="ES858" s="36">
        <f t="shared" si="2086"/>
        <v>0</v>
      </c>
      <c r="ET858" s="36">
        <f t="shared" si="2087"/>
        <v>0</v>
      </c>
      <c r="EU858" s="36">
        <f t="shared" si="2119"/>
        <v>0</v>
      </c>
      <c r="EV858" s="36">
        <f t="shared" si="2088"/>
        <v>0</v>
      </c>
      <c r="EW858" s="36">
        <f t="shared" si="2089"/>
        <v>0</v>
      </c>
      <c r="EX858" s="36">
        <f t="shared" si="2120"/>
        <v>0</v>
      </c>
      <c r="EY858" s="36">
        <f t="shared" si="2090"/>
        <v>0</v>
      </c>
      <c r="EZ858" s="36">
        <f t="shared" si="2091"/>
        <v>0</v>
      </c>
      <c r="FA858" s="36">
        <f t="shared" si="2092"/>
        <v>0</v>
      </c>
      <c r="FB858" s="36">
        <f t="shared" si="2093"/>
        <v>0</v>
      </c>
      <c r="FC858" s="36">
        <f t="shared" si="2121"/>
        <v>0</v>
      </c>
      <c r="FD858" s="36">
        <f t="shared" si="2094"/>
        <v>0</v>
      </c>
      <c r="FE858" s="36">
        <f t="shared" si="2095"/>
        <v>0</v>
      </c>
      <c r="FF858" s="36">
        <f t="shared" si="2122"/>
        <v>0</v>
      </c>
      <c r="FG858" s="36">
        <f t="shared" si="2096"/>
        <v>0</v>
      </c>
      <c r="FH858" s="36">
        <f t="shared" si="2097"/>
        <v>0</v>
      </c>
      <c r="FI858" s="36">
        <f t="shared" si="2098"/>
        <v>0</v>
      </c>
      <c r="FJ858" s="36">
        <f t="shared" ca="1" si="2099"/>
        <v>0</v>
      </c>
      <c r="FK858" s="36">
        <f t="shared" si="2100"/>
        <v>0</v>
      </c>
      <c r="FL858" s="36">
        <f t="shared" si="2101"/>
        <v>0</v>
      </c>
      <c r="FM858" s="36">
        <f t="shared" ca="1" si="2102"/>
        <v>0</v>
      </c>
      <c r="FN858" s="36">
        <f t="shared" ca="1" si="2124"/>
        <v>0</v>
      </c>
    </row>
    <row r="859" spans="2:170" x14ac:dyDescent="0.25">
      <c r="B859" s="2">
        <v>851</v>
      </c>
      <c r="C859" s="2">
        <f t="shared" si="1978"/>
        <v>71</v>
      </c>
      <c r="D859" s="2">
        <f t="shared" si="2127"/>
        <v>875</v>
      </c>
      <c r="E859" s="2">
        <f t="shared" si="2125"/>
        <v>73</v>
      </c>
      <c r="F859" s="189">
        <f t="shared" si="1977"/>
        <v>71620</v>
      </c>
      <c r="G859" s="2">
        <f t="shared" ref="G859:G922" si="2128">MONTH(F859)</f>
        <v>1</v>
      </c>
      <c r="H859" s="187">
        <f t="shared" si="1979"/>
        <v>105.5</v>
      </c>
      <c r="I859" s="186">
        <f t="shared" si="2126"/>
        <v>105</v>
      </c>
      <c r="J859" s="2">
        <f t="shared" si="1980"/>
        <v>0</v>
      </c>
      <c r="K859" s="2">
        <f t="shared" si="1981"/>
        <v>1</v>
      </c>
      <c r="L859">
        <f t="shared" si="1982"/>
        <v>2</v>
      </c>
      <c r="M859" s="190">
        <f t="shared" si="2103"/>
        <v>0.93</v>
      </c>
      <c r="N859">
        <f t="shared" si="1983"/>
        <v>1</v>
      </c>
      <c r="O859">
        <f t="shared" si="1984"/>
        <v>100</v>
      </c>
      <c r="P859" s="58">
        <f t="shared" si="1985"/>
        <v>4.1850000000000005</v>
      </c>
      <c r="Q859" s="106">
        <f t="shared" si="1986"/>
        <v>1</v>
      </c>
      <c r="R859" s="59">
        <f t="shared" si="1987"/>
        <v>1</v>
      </c>
      <c r="S859" s="32">
        <f t="shared" si="2104"/>
        <v>1</v>
      </c>
      <c r="T859">
        <f t="shared" si="1988"/>
        <v>1</v>
      </c>
      <c r="U859" s="32">
        <f t="shared" si="2105"/>
        <v>0.93</v>
      </c>
      <c r="V859">
        <f t="shared" si="1989"/>
        <v>1</v>
      </c>
      <c r="W859">
        <f t="shared" si="1990"/>
        <v>100</v>
      </c>
      <c r="X859" s="58">
        <f t="shared" si="1991"/>
        <v>1</v>
      </c>
      <c r="Y859" s="58">
        <f t="shared" si="1992"/>
        <v>1</v>
      </c>
      <c r="Z859" s="32">
        <f t="shared" si="1993"/>
        <v>1</v>
      </c>
      <c r="AA859" s="32">
        <f t="shared" si="1994"/>
        <v>1</v>
      </c>
      <c r="AB859" s="59">
        <f t="shared" si="1995"/>
        <v>4.9056245199999996E-3</v>
      </c>
      <c r="AC859" s="59">
        <f t="shared" si="1996"/>
        <v>4.9056245199999996E-3</v>
      </c>
      <c r="AD859">
        <f t="shared" si="1997"/>
        <v>1</v>
      </c>
      <c r="AE859" s="59">
        <f t="shared" si="1998"/>
        <v>4.9056245199999996E-3</v>
      </c>
      <c r="AF859" s="59">
        <f t="shared" si="1999"/>
        <v>4.1758461800000006E-3</v>
      </c>
      <c r="AG859" s="59">
        <f t="shared" si="2000"/>
        <v>4.1758461800000006E-3</v>
      </c>
      <c r="AH859">
        <f t="shared" si="2001"/>
        <v>1</v>
      </c>
      <c r="AI859" s="59">
        <f t="shared" si="2002"/>
        <v>4.1758461800000006E-3</v>
      </c>
      <c r="AJ859" s="59">
        <f t="shared" si="2003"/>
        <v>0</v>
      </c>
      <c r="AK859" s="59">
        <f t="shared" si="2004"/>
        <v>0</v>
      </c>
      <c r="AL859" s="59">
        <f t="shared" si="2005"/>
        <v>0</v>
      </c>
      <c r="AM859" s="12">
        <f t="shared" si="2106"/>
        <v>0</v>
      </c>
      <c r="AN859" s="12">
        <f t="shared" si="2107"/>
        <v>0</v>
      </c>
      <c r="AO859" s="66">
        <f t="shared" si="2006"/>
        <v>0</v>
      </c>
      <c r="AP859" s="66">
        <f t="shared" si="2007"/>
        <v>0</v>
      </c>
      <c r="AQ859" s="59">
        <f t="shared" si="2008"/>
        <v>0</v>
      </c>
      <c r="AR859" s="59">
        <f t="shared" si="2009"/>
        <v>0</v>
      </c>
      <c r="AS859" s="59">
        <f t="shared" si="2010"/>
        <v>0</v>
      </c>
      <c r="AT859" s="12">
        <f t="shared" si="2011"/>
        <v>0</v>
      </c>
      <c r="AU859" s="59">
        <f t="shared" si="2108"/>
        <v>0</v>
      </c>
      <c r="AV859" s="59">
        <f t="shared" si="2109"/>
        <v>0</v>
      </c>
      <c r="AW859" s="70">
        <f t="shared" si="2012"/>
        <v>0</v>
      </c>
      <c r="AX859" s="20">
        <f t="shared" si="2013"/>
        <v>200000</v>
      </c>
      <c r="AY859" s="20">
        <f t="shared" si="2014"/>
        <v>0</v>
      </c>
      <c r="AZ859" s="20">
        <f t="shared" si="2015"/>
        <v>0</v>
      </c>
      <c r="BA859" s="20">
        <f t="shared" si="2016"/>
        <v>200000</v>
      </c>
      <c r="BB859" s="36">
        <f t="shared" si="2017"/>
        <v>1</v>
      </c>
      <c r="BC859" s="36">
        <f t="shared" si="2018"/>
        <v>0</v>
      </c>
      <c r="BD859" s="80">
        <f t="shared" si="2019"/>
        <v>0</v>
      </c>
      <c r="BE859" s="36">
        <f t="shared" si="2020"/>
        <v>0</v>
      </c>
      <c r="BF859" s="36">
        <f t="shared" si="2021"/>
        <v>0</v>
      </c>
      <c r="BG859" s="36">
        <f t="shared" si="2022"/>
        <v>0</v>
      </c>
      <c r="BH859" s="36">
        <f t="shared" si="2023"/>
        <v>0</v>
      </c>
      <c r="BI859" s="36">
        <f t="shared" si="2024"/>
        <v>0</v>
      </c>
      <c r="BJ859" s="36">
        <f t="shared" si="2025"/>
        <v>0</v>
      </c>
      <c r="BK859" s="36">
        <f t="shared" si="2026"/>
        <v>0</v>
      </c>
      <c r="BL859" s="68">
        <f>IF(OR(AT859=0,E859&gt;ProjTerm),0,VLOOKUP(D859,'Life Events'!$AE$5:$AI$1206,5,FALSE))</f>
        <v>0</v>
      </c>
      <c r="BM859" s="93">
        <f t="shared" si="2027"/>
        <v>0</v>
      </c>
      <c r="BN859" s="93">
        <f t="shared" si="2028"/>
        <v>0</v>
      </c>
      <c r="BO859" s="36">
        <f t="shared" si="2029"/>
        <v>0</v>
      </c>
      <c r="BP859" s="36">
        <f t="shared" si="2030"/>
        <v>0</v>
      </c>
      <c r="BQ859" s="36">
        <f t="shared" si="2031"/>
        <v>0</v>
      </c>
      <c r="BR859" s="36">
        <f t="shared" si="2032"/>
        <v>154.78110000000001</v>
      </c>
      <c r="BS859" s="36">
        <f t="shared" si="2033"/>
        <v>0</v>
      </c>
      <c r="BT859" s="36">
        <f t="shared" si="2034"/>
        <v>0</v>
      </c>
      <c r="BU859" s="70" cm="1">
        <f t="array" ref="BU859">IF(AND(ActInt=1,$J859=0),INDEX(Tbl_FwdNom,$B859-IVP,MATCH(ValnDt,Tbl_FwdNom_Cols)),INDEX(Tbl_FwdNom,$B859,MATCH(StartDt,Tbl_FwdNom_Cols)))</f>
        <v>9.3060365909999998</v>
      </c>
      <c r="BV859" s="70" cm="1">
        <f t="array" ref="BV859">INDEX(Tbl_FwdReal,$B859,MATCH(StartDt,Tbl_FwdReal_Cols))</f>
        <v>3.1751400589999998</v>
      </c>
      <c r="BW859" s="70" cm="1">
        <f t="array" ref="BW859">IF(RunType&lt;&gt;"OPN",INDEX(Tbl_FwdReal,$B859,MATCH(ValnDt,Tbl_FwdReal_Cols)),IF(AND($J859=0,ActInt=1),INDEX(Tbl_FwdReal,$B859-IVP,MATCH(ValnDt,Tbl_FwdReal_Cols)),-999))*$K859</f>
        <v>3.1751400589999998</v>
      </c>
      <c r="BX859" s="70">
        <f t="shared" si="2035"/>
        <v>3.1751400589999999E-2</v>
      </c>
      <c r="BY859" s="70">
        <f t="shared" si="2110"/>
        <v>5.9422226405450917E-2</v>
      </c>
      <c r="BZ859" s="64">
        <f t="shared" si="2123"/>
        <v>4.8218956100545274E-3</v>
      </c>
      <c r="CA859" s="70" cm="1">
        <f t="array" ref="CA859">IF($J859=1,CA858*(1+INDEX(Tbl_CPI,$B859,MATCH(IF(RunType="OPN",StartDt,ValnDt),Tbl_CPI_Cols))),0)</f>
        <v>0</v>
      </c>
      <c r="CB859" s="70">
        <f t="shared" si="2111"/>
        <v>105.68981665946446</v>
      </c>
      <c r="CC859" s="70">
        <f t="shared" si="2112"/>
        <v>100.23286748700859</v>
      </c>
      <c r="CD859" s="36">
        <f t="shared" si="2036"/>
        <v>507.76300121127099</v>
      </c>
      <c r="CE859" s="36">
        <f t="shared" si="2037"/>
        <v>0</v>
      </c>
      <c r="CF859" s="36">
        <f t="shared" si="2038"/>
        <v>0</v>
      </c>
      <c r="CG859" s="36">
        <f t="shared" si="2039"/>
        <v>0</v>
      </c>
      <c r="CH859" s="36">
        <f t="shared" si="2040"/>
        <v>0</v>
      </c>
      <c r="CI859" s="36">
        <f t="shared" si="2041"/>
        <v>0</v>
      </c>
      <c r="CJ859" s="36">
        <f t="shared" si="2042"/>
        <v>0</v>
      </c>
      <c r="CK859" s="36">
        <f t="shared" si="2043"/>
        <v>0</v>
      </c>
      <c r="CL859" s="36">
        <f t="shared" si="2044"/>
        <v>0</v>
      </c>
      <c r="CM859" s="36">
        <f t="shared" si="2045"/>
        <v>0</v>
      </c>
      <c r="CN859" s="36">
        <f t="shared" si="2046"/>
        <v>0</v>
      </c>
      <c r="CO859" s="20">
        <f t="shared" si="2047"/>
        <v>120000</v>
      </c>
      <c r="CP859" s="20">
        <f t="shared" si="2048"/>
        <v>2</v>
      </c>
      <c r="CQ859" s="64" t="e">
        <f t="shared" si="2049"/>
        <v>#N/A</v>
      </c>
      <c r="CR859" s="64" t="e">
        <f t="shared" si="2050"/>
        <v>#N/A</v>
      </c>
      <c r="CS859" s="36" t="e">
        <f t="shared" si="2051"/>
        <v>#N/A</v>
      </c>
      <c r="CT859" s="36">
        <f t="shared" si="2052"/>
        <v>0</v>
      </c>
      <c r="CU859" s="36">
        <f t="shared" si="2053"/>
        <v>0</v>
      </c>
      <c r="CV859" s="36">
        <f t="shared" si="2113"/>
        <v>0</v>
      </c>
      <c r="CW859" s="36">
        <f t="shared" si="2054"/>
        <v>0</v>
      </c>
      <c r="CX859" s="36">
        <f t="shared" si="2055"/>
        <v>0</v>
      </c>
      <c r="CY859" s="36">
        <f t="shared" si="2056"/>
        <v>0</v>
      </c>
      <c r="CZ859" s="36">
        <f t="shared" si="2114"/>
        <v>0</v>
      </c>
      <c r="DA859" s="64">
        <f t="shared" si="2057"/>
        <v>7.4426798480891065E-3</v>
      </c>
      <c r="DB859" s="70">
        <f t="shared" si="2115"/>
        <v>0.99261230440503934</v>
      </c>
      <c r="DC859" s="70">
        <f>PRODUCT($DB$8:DB859)</f>
        <v>4.3701682171365689E-4</v>
      </c>
      <c r="DD859" s="36">
        <f t="shared" si="2058"/>
        <v>0</v>
      </c>
      <c r="DE859" s="36">
        <f t="shared" si="2059"/>
        <v>0</v>
      </c>
      <c r="DF859" s="36">
        <f t="shared" si="2060"/>
        <v>0</v>
      </c>
      <c r="DG859" s="36">
        <f t="shared" si="2061"/>
        <v>0</v>
      </c>
      <c r="DH859" s="36">
        <f t="shared" si="2062"/>
        <v>0</v>
      </c>
      <c r="DI859" s="36">
        <f t="shared" si="2063"/>
        <v>0</v>
      </c>
      <c r="DJ859" s="36">
        <f t="shared" si="2064"/>
        <v>0</v>
      </c>
      <c r="DK859" s="36">
        <f t="shared" si="2065"/>
        <v>0</v>
      </c>
      <c r="DL859" s="36">
        <f t="shared" si="2066"/>
        <v>0</v>
      </c>
      <c r="DM859" s="36">
        <f t="shared" si="2067"/>
        <v>0</v>
      </c>
      <c r="DN859" s="36">
        <f t="shared" ca="1" si="2116"/>
        <v>4.6137290849905055E-12</v>
      </c>
      <c r="DO859" s="64" cm="1">
        <f t="array" ref="DO859">IFERROR(INDEX(Tbl_FwdNom,$B859,MATCH(LIDt,Tbl_FwdNom_Cols,0)),0)</f>
        <v>7.7908101360000002</v>
      </c>
      <c r="DP859" s="64">
        <f t="shared" ca="1" si="2117"/>
        <v>7.7294016489999997</v>
      </c>
      <c r="DQ859" s="64">
        <f t="shared" ca="1" si="2068"/>
        <v>6.2236499884071872E-3</v>
      </c>
      <c r="DR859" s="70">
        <f t="shared" ca="1" si="2069"/>
        <v>0.99381484425606681</v>
      </c>
      <c r="DS859" s="70">
        <f ca="1">PRODUCT($DR$8:DR859)</f>
        <v>1.5486705387823796E-3</v>
      </c>
      <c r="DT859" s="36">
        <f t="shared" ca="1" si="2070"/>
        <v>0</v>
      </c>
      <c r="DU859" s="36">
        <f t="shared" ca="1" si="2071"/>
        <v>0</v>
      </c>
      <c r="DV859" s="36">
        <f t="shared" ca="1" si="2072"/>
        <v>0</v>
      </c>
      <c r="DW859" s="36">
        <f t="shared" ca="1" si="2073"/>
        <v>0</v>
      </c>
      <c r="DX859" s="36">
        <f t="shared" ca="1" si="2074"/>
        <v>0</v>
      </c>
      <c r="DY859" s="36">
        <f t="shared" ca="1" si="2075"/>
        <v>0</v>
      </c>
      <c r="DZ859" s="36">
        <f t="shared" ca="1" si="2076"/>
        <v>0</v>
      </c>
      <c r="EA859" s="36">
        <f t="shared" ca="1" si="2077"/>
        <v>0</v>
      </c>
      <c r="EB859" s="36">
        <f t="shared" ca="1" si="2078"/>
        <v>0</v>
      </c>
      <c r="EC859" s="36">
        <f t="shared" ca="1" si="2079"/>
        <v>0</v>
      </c>
      <c r="ED859" s="36">
        <f t="shared" ca="1" si="2080"/>
        <v>0</v>
      </c>
      <c r="EE859" s="36">
        <f t="shared" ca="1" si="2118"/>
        <v>0</v>
      </c>
      <c r="EF859" s="36">
        <f t="shared" ca="1" si="2081"/>
        <v>0</v>
      </c>
      <c r="EG859" s="64"/>
      <c r="EH859" s="64"/>
      <c r="EI859" s="64"/>
      <c r="EJ859" s="70"/>
      <c r="EK859" s="70"/>
      <c r="EL859" s="70"/>
      <c r="EM859" s="70"/>
      <c r="EN859" s="70"/>
      <c r="EO859" s="36">
        <f t="shared" si="2082"/>
        <v>0</v>
      </c>
      <c r="EP859" s="36">
        <f t="shared" si="2083"/>
        <v>0</v>
      </c>
      <c r="EQ859" s="36">
        <f t="shared" si="2084"/>
        <v>0</v>
      </c>
      <c r="ER859" s="36">
        <f t="shared" si="2085"/>
        <v>0</v>
      </c>
      <c r="ES859" s="36">
        <f t="shared" si="2086"/>
        <v>0</v>
      </c>
      <c r="ET859" s="36">
        <f t="shared" si="2087"/>
        <v>0</v>
      </c>
      <c r="EU859" s="36">
        <f t="shared" si="2119"/>
        <v>0</v>
      </c>
      <c r="EV859" s="36">
        <f t="shared" si="2088"/>
        <v>0</v>
      </c>
      <c r="EW859" s="36">
        <f t="shared" si="2089"/>
        <v>0</v>
      </c>
      <c r="EX859" s="36">
        <f t="shared" si="2120"/>
        <v>0</v>
      </c>
      <c r="EY859" s="36">
        <f t="shared" si="2090"/>
        <v>0</v>
      </c>
      <c r="EZ859" s="36">
        <f t="shared" si="2091"/>
        <v>0</v>
      </c>
      <c r="FA859" s="36">
        <f t="shared" si="2092"/>
        <v>0</v>
      </c>
      <c r="FB859" s="36">
        <f t="shared" si="2093"/>
        <v>0</v>
      </c>
      <c r="FC859" s="36">
        <f t="shared" si="2121"/>
        <v>0</v>
      </c>
      <c r="FD859" s="36">
        <f t="shared" si="2094"/>
        <v>0</v>
      </c>
      <c r="FE859" s="36">
        <f t="shared" si="2095"/>
        <v>0</v>
      </c>
      <c r="FF859" s="36">
        <f t="shared" si="2122"/>
        <v>0</v>
      </c>
      <c r="FG859" s="36">
        <f t="shared" si="2096"/>
        <v>0</v>
      </c>
      <c r="FH859" s="36">
        <f t="shared" si="2097"/>
        <v>0</v>
      </c>
      <c r="FI859" s="36">
        <f t="shared" si="2098"/>
        <v>0</v>
      </c>
      <c r="FJ859" s="36">
        <f t="shared" ca="1" si="2099"/>
        <v>0</v>
      </c>
      <c r="FK859" s="36">
        <f t="shared" si="2100"/>
        <v>0</v>
      </c>
      <c r="FL859" s="36">
        <f t="shared" si="2101"/>
        <v>0</v>
      </c>
      <c r="FM859" s="36">
        <f t="shared" ca="1" si="2102"/>
        <v>0</v>
      </c>
      <c r="FN859" s="36">
        <f t="shared" ca="1" si="2124"/>
        <v>0</v>
      </c>
    </row>
    <row r="860" spans="2:170" x14ac:dyDescent="0.25">
      <c r="B860" s="2">
        <v>852</v>
      </c>
      <c r="C860" s="2">
        <f t="shared" si="1978"/>
        <v>71</v>
      </c>
      <c r="D860" s="2">
        <f t="shared" si="2127"/>
        <v>876</v>
      </c>
      <c r="E860" s="2">
        <f t="shared" si="2125"/>
        <v>73</v>
      </c>
      <c r="F860" s="189">
        <f t="shared" ref="F860:F923" si="2129">EOMONTH(F859,1)</f>
        <v>71649</v>
      </c>
      <c r="G860" s="2">
        <f t="shared" si="2128"/>
        <v>2</v>
      </c>
      <c r="H860" s="187">
        <f t="shared" si="1979"/>
        <v>105.58333333333334</v>
      </c>
      <c r="I860" s="186">
        <f t="shared" si="2126"/>
        <v>105</v>
      </c>
      <c r="J860" s="2">
        <f t="shared" si="1980"/>
        <v>0</v>
      </c>
      <c r="K860" s="2">
        <f t="shared" si="1981"/>
        <v>1</v>
      </c>
      <c r="L860">
        <f t="shared" si="1982"/>
        <v>2</v>
      </c>
      <c r="M860" s="190">
        <f t="shared" si="2103"/>
        <v>0.93</v>
      </c>
      <c r="N860">
        <f t="shared" si="1983"/>
        <v>1</v>
      </c>
      <c r="O860">
        <f t="shared" si="1984"/>
        <v>100</v>
      </c>
      <c r="P860" s="58">
        <f t="shared" si="1985"/>
        <v>4.1850000000000005</v>
      </c>
      <c r="Q860" s="106">
        <f t="shared" si="1986"/>
        <v>1</v>
      </c>
      <c r="R860" s="59">
        <f t="shared" si="1987"/>
        <v>1</v>
      </c>
      <c r="S860" s="32">
        <f t="shared" si="2104"/>
        <v>1</v>
      </c>
      <c r="T860">
        <f t="shared" si="1988"/>
        <v>1</v>
      </c>
      <c r="U860" s="32">
        <f t="shared" si="2105"/>
        <v>0.93</v>
      </c>
      <c r="V860">
        <f t="shared" si="1989"/>
        <v>1</v>
      </c>
      <c r="W860">
        <f t="shared" si="1990"/>
        <v>100</v>
      </c>
      <c r="X860" s="58">
        <f t="shared" si="1991"/>
        <v>1</v>
      </c>
      <c r="Y860" s="58">
        <f t="shared" si="1992"/>
        <v>1</v>
      </c>
      <c r="Z860" s="32">
        <f t="shared" si="1993"/>
        <v>1</v>
      </c>
      <c r="AA860" s="32">
        <f t="shared" si="1994"/>
        <v>1</v>
      </c>
      <c r="AB860" s="59">
        <f t="shared" si="1995"/>
        <v>4.9056245199999996E-3</v>
      </c>
      <c r="AC860" s="59">
        <f t="shared" si="1996"/>
        <v>4.9056245199999996E-3</v>
      </c>
      <c r="AD860">
        <f t="shared" si="1997"/>
        <v>1</v>
      </c>
      <c r="AE860" s="59">
        <f t="shared" si="1998"/>
        <v>4.9056245199999996E-3</v>
      </c>
      <c r="AF860" s="59">
        <f t="shared" si="1999"/>
        <v>4.1758461800000006E-3</v>
      </c>
      <c r="AG860" s="59">
        <f t="shared" si="2000"/>
        <v>4.1758461800000006E-3</v>
      </c>
      <c r="AH860">
        <f t="shared" si="2001"/>
        <v>1</v>
      </c>
      <c r="AI860" s="59">
        <f t="shared" si="2002"/>
        <v>4.1758461800000006E-3</v>
      </c>
      <c r="AJ860" s="59">
        <f t="shared" si="2003"/>
        <v>0</v>
      </c>
      <c r="AK860" s="59">
        <f t="shared" si="2004"/>
        <v>0</v>
      </c>
      <c r="AL860" s="59">
        <f t="shared" si="2005"/>
        <v>0</v>
      </c>
      <c r="AM860" s="12">
        <f t="shared" si="2106"/>
        <v>0</v>
      </c>
      <c r="AN860" s="12">
        <f t="shared" si="2107"/>
        <v>0</v>
      </c>
      <c r="AO860" s="66">
        <f t="shared" si="2006"/>
        <v>0</v>
      </c>
      <c r="AP860" s="66">
        <f t="shared" si="2007"/>
        <v>0</v>
      </c>
      <c r="AQ860" s="59">
        <f t="shared" si="2008"/>
        <v>0</v>
      </c>
      <c r="AR860" s="59">
        <f t="shared" si="2009"/>
        <v>0</v>
      </c>
      <c r="AS860" s="59">
        <f t="shared" si="2010"/>
        <v>0</v>
      </c>
      <c r="AT860" s="12">
        <f t="shared" si="2011"/>
        <v>0</v>
      </c>
      <c r="AU860" s="59">
        <f t="shared" si="2108"/>
        <v>0</v>
      </c>
      <c r="AV860" s="59">
        <f t="shared" si="2109"/>
        <v>0</v>
      </c>
      <c r="AW860" s="70">
        <f t="shared" si="2012"/>
        <v>0</v>
      </c>
      <c r="AX860" s="20">
        <f t="shared" si="2013"/>
        <v>200000</v>
      </c>
      <c r="AY860" s="20">
        <f t="shared" si="2014"/>
        <v>0</v>
      </c>
      <c r="AZ860" s="20">
        <f t="shared" si="2015"/>
        <v>0</v>
      </c>
      <c r="BA860" s="20">
        <f t="shared" si="2016"/>
        <v>200000</v>
      </c>
      <c r="BB860" s="36">
        <f t="shared" si="2017"/>
        <v>1</v>
      </c>
      <c r="BC860" s="36">
        <f t="shared" si="2018"/>
        <v>0</v>
      </c>
      <c r="BD860" s="80">
        <f t="shared" si="2019"/>
        <v>0</v>
      </c>
      <c r="BE860" s="36">
        <f t="shared" si="2020"/>
        <v>0</v>
      </c>
      <c r="BF860" s="36">
        <f t="shared" si="2021"/>
        <v>0</v>
      </c>
      <c r="BG860" s="36">
        <f t="shared" si="2022"/>
        <v>0</v>
      </c>
      <c r="BH860" s="36">
        <f t="shared" si="2023"/>
        <v>0</v>
      </c>
      <c r="BI860" s="36">
        <f t="shared" si="2024"/>
        <v>0</v>
      </c>
      <c r="BJ860" s="36">
        <f t="shared" si="2025"/>
        <v>0</v>
      </c>
      <c r="BK860" s="36">
        <f t="shared" si="2026"/>
        <v>0</v>
      </c>
      <c r="BL860" s="68">
        <f>IF(OR(AT860=0,E860&gt;ProjTerm),0,VLOOKUP(D860,'Life Events'!$AE$5:$AI$1206,5,FALSE))</f>
        <v>0</v>
      </c>
      <c r="BM860" s="93">
        <f t="shared" si="2027"/>
        <v>0</v>
      </c>
      <c r="BN860" s="93">
        <f t="shared" si="2028"/>
        <v>0</v>
      </c>
      <c r="BO860" s="36">
        <f t="shared" si="2029"/>
        <v>0</v>
      </c>
      <c r="BP860" s="36">
        <f t="shared" si="2030"/>
        <v>0</v>
      </c>
      <c r="BQ860" s="36">
        <f t="shared" si="2031"/>
        <v>0</v>
      </c>
      <c r="BR860" s="36">
        <f t="shared" si="2032"/>
        <v>154.78110000000001</v>
      </c>
      <c r="BS860" s="36">
        <f t="shared" si="2033"/>
        <v>0</v>
      </c>
      <c r="BT860" s="36">
        <f t="shared" si="2034"/>
        <v>0</v>
      </c>
      <c r="BU860" s="70" cm="1">
        <f t="array" ref="BU860">IF(AND(ActInt=1,$J860=0),INDEX(Tbl_FwdNom,$B860-IVP,MATCH(ValnDt,Tbl_FwdNom_Cols)),INDEX(Tbl_FwdNom,$B860,MATCH(StartDt,Tbl_FwdNom_Cols)))</f>
        <v>9.300101669</v>
      </c>
      <c r="BV860" s="70" cm="1">
        <f t="array" ref="BV860">INDEX(Tbl_FwdReal,$B860,MATCH(StartDt,Tbl_FwdReal_Cols))</f>
        <v>3.1717667349999998</v>
      </c>
      <c r="BW860" s="70" cm="1">
        <f t="array" ref="BW860">IF(RunType&lt;&gt;"OPN",INDEX(Tbl_FwdReal,$B860,MATCH(ValnDt,Tbl_FwdReal_Cols)),IF(AND($J860=0,ActInt=1),INDEX(Tbl_FwdReal,$B860-IVP,MATCH(ValnDt,Tbl_FwdReal_Cols)),-999))*$K860</f>
        <v>3.1717667349999998</v>
      </c>
      <c r="BX860" s="70">
        <f t="shared" si="2035"/>
        <v>3.1717667349999999E-2</v>
      </c>
      <c r="BY860" s="70">
        <f t="shared" si="2110"/>
        <v>5.9399340807459788E-2</v>
      </c>
      <c r="BZ860" s="64">
        <f t="shared" si="2123"/>
        <v>4.8200867484988752E-3</v>
      </c>
      <c r="CA860" s="70" cm="1">
        <f t="array" ref="CA860">IF($J860=1,CA859*(1+INDEX(Tbl_CPI,$B860,MATCH(IF(RunType="OPN",StartDt,ValnDt),Tbl_CPI_Cols))),0)</f>
        <v>0</v>
      </c>
      <c r="CB860" s="70">
        <f t="shared" si="2111"/>
        <v>106.19925074419602</v>
      </c>
      <c r="CC860" s="70">
        <f t="shared" si="2112"/>
        <v>106.19925074419602</v>
      </c>
      <c r="CD860" s="36">
        <f t="shared" si="2036"/>
        <v>507.76300121127099</v>
      </c>
      <c r="CE860" s="36">
        <f t="shared" si="2037"/>
        <v>0</v>
      </c>
      <c r="CF860" s="36">
        <f t="shared" si="2038"/>
        <v>0</v>
      </c>
      <c r="CG860" s="36">
        <f t="shared" si="2039"/>
        <v>0</v>
      </c>
      <c r="CH860" s="36">
        <f t="shared" si="2040"/>
        <v>0</v>
      </c>
      <c r="CI860" s="36">
        <f t="shared" si="2041"/>
        <v>0</v>
      </c>
      <c r="CJ860" s="36">
        <f t="shared" si="2042"/>
        <v>0</v>
      </c>
      <c r="CK860" s="36">
        <f t="shared" si="2043"/>
        <v>0</v>
      </c>
      <c r="CL860" s="36">
        <f t="shared" si="2044"/>
        <v>0</v>
      </c>
      <c r="CM860" s="36">
        <f t="shared" si="2045"/>
        <v>0</v>
      </c>
      <c r="CN860" s="36">
        <f t="shared" si="2046"/>
        <v>0</v>
      </c>
      <c r="CO860" s="20">
        <f t="shared" si="2047"/>
        <v>120000</v>
      </c>
      <c r="CP860" s="20">
        <f t="shared" si="2048"/>
        <v>2</v>
      </c>
      <c r="CQ860" s="64" t="e">
        <f t="shared" si="2049"/>
        <v>#N/A</v>
      </c>
      <c r="CR860" s="64" t="e">
        <f t="shared" si="2050"/>
        <v>#N/A</v>
      </c>
      <c r="CS860" s="36" t="e">
        <f t="shared" si="2051"/>
        <v>#N/A</v>
      </c>
      <c r="CT860" s="36">
        <f t="shared" si="2052"/>
        <v>0</v>
      </c>
      <c r="CU860" s="36">
        <f t="shared" si="2053"/>
        <v>0</v>
      </c>
      <c r="CV860" s="36">
        <f t="shared" si="2113"/>
        <v>0</v>
      </c>
      <c r="CW860" s="36">
        <f t="shared" si="2054"/>
        <v>0</v>
      </c>
      <c r="CX860" s="36">
        <f t="shared" si="2055"/>
        <v>0</v>
      </c>
      <c r="CY860" s="36">
        <f t="shared" si="2056"/>
        <v>0</v>
      </c>
      <c r="CZ860" s="36">
        <f t="shared" si="2114"/>
        <v>0</v>
      </c>
      <c r="DA860" s="64">
        <f t="shared" si="2057"/>
        <v>7.438121360507699E-3</v>
      </c>
      <c r="DB860" s="70">
        <f t="shared" si="2115"/>
        <v>0.99261679580829953</v>
      </c>
      <c r="DC860" s="70">
        <f>PRODUCT($DB$8:DB860)</f>
        <v>4.3379023728373702E-4</v>
      </c>
      <c r="DD860" s="36">
        <f t="shared" si="2058"/>
        <v>0</v>
      </c>
      <c r="DE860" s="36">
        <f t="shared" si="2059"/>
        <v>0</v>
      </c>
      <c r="DF860" s="36">
        <f t="shared" si="2060"/>
        <v>0</v>
      </c>
      <c r="DG860" s="36">
        <f t="shared" si="2061"/>
        <v>0</v>
      </c>
      <c r="DH860" s="36">
        <f t="shared" si="2062"/>
        <v>0</v>
      </c>
      <c r="DI860" s="36">
        <f t="shared" si="2063"/>
        <v>0</v>
      </c>
      <c r="DJ860" s="36">
        <f t="shared" si="2064"/>
        <v>0</v>
      </c>
      <c r="DK860" s="36">
        <f t="shared" si="2065"/>
        <v>0</v>
      </c>
      <c r="DL860" s="36">
        <f t="shared" si="2066"/>
        <v>0</v>
      </c>
      <c r="DM860" s="36">
        <f t="shared" si="2067"/>
        <v>0</v>
      </c>
      <c r="DN860" s="36">
        <f t="shared" ca="1" si="2116"/>
        <v>4.6137290849905055E-12</v>
      </c>
      <c r="DO860" s="64" cm="1">
        <f t="array" ref="DO860">IFERROR(INDEX(Tbl_FwdNom,$B860,MATCH(LIDt,Tbl_FwdNom_Cols,0)),0)</f>
        <v>7.7891038720000001</v>
      </c>
      <c r="DP860" s="64">
        <f t="shared" ca="1" si="2117"/>
        <v>7.7276963570000001</v>
      </c>
      <c r="DQ860" s="64">
        <f t="shared" ca="1" si="2068"/>
        <v>6.222322652226886E-3</v>
      </c>
      <c r="DR860" s="70">
        <f t="shared" ca="1" si="2069"/>
        <v>0.99381615522519329</v>
      </c>
      <c r="DS860" s="70">
        <f ca="1">PRODUCT($DR$8:DR860)</f>
        <v>1.5390938005632332E-3</v>
      </c>
      <c r="DT860" s="36">
        <f t="shared" ca="1" si="2070"/>
        <v>0</v>
      </c>
      <c r="DU860" s="36">
        <f t="shared" ca="1" si="2071"/>
        <v>0</v>
      </c>
      <c r="DV860" s="36">
        <f t="shared" ca="1" si="2072"/>
        <v>0</v>
      </c>
      <c r="DW860" s="36">
        <f t="shared" ca="1" si="2073"/>
        <v>0</v>
      </c>
      <c r="DX860" s="36">
        <f t="shared" ca="1" si="2074"/>
        <v>0</v>
      </c>
      <c r="DY860" s="36">
        <f t="shared" ca="1" si="2075"/>
        <v>0</v>
      </c>
      <c r="DZ860" s="36">
        <f t="shared" ca="1" si="2076"/>
        <v>0</v>
      </c>
      <c r="EA860" s="36">
        <f t="shared" ca="1" si="2077"/>
        <v>0</v>
      </c>
      <c r="EB860" s="36">
        <f t="shared" ca="1" si="2078"/>
        <v>0</v>
      </c>
      <c r="EC860" s="36">
        <f t="shared" ca="1" si="2079"/>
        <v>0</v>
      </c>
      <c r="ED860" s="36">
        <f t="shared" ca="1" si="2080"/>
        <v>0</v>
      </c>
      <c r="EE860" s="36">
        <f t="shared" ca="1" si="2118"/>
        <v>0</v>
      </c>
      <c r="EF860" s="36">
        <f t="shared" ca="1" si="2081"/>
        <v>0</v>
      </c>
      <c r="EG860" s="64"/>
      <c r="EH860" s="64"/>
      <c r="EI860" s="64"/>
      <c r="EJ860" s="70"/>
      <c r="EK860" s="70"/>
      <c r="EL860" s="70"/>
      <c r="EM860" s="70"/>
      <c r="EN860" s="70"/>
      <c r="EO860" s="36">
        <f t="shared" si="2082"/>
        <v>0</v>
      </c>
      <c r="EP860" s="36">
        <f t="shared" si="2083"/>
        <v>0</v>
      </c>
      <c r="EQ860" s="36">
        <f t="shared" si="2084"/>
        <v>0</v>
      </c>
      <c r="ER860" s="36">
        <f t="shared" si="2085"/>
        <v>0</v>
      </c>
      <c r="ES860" s="36">
        <f t="shared" si="2086"/>
        <v>0</v>
      </c>
      <c r="ET860" s="36">
        <f t="shared" si="2087"/>
        <v>0</v>
      </c>
      <c r="EU860" s="36">
        <f t="shared" si="2119"/>
        <v>0</v>
      </c>
      <c r="EV860" s="36">
        <f t="shared" si="2088"/>
        <v>0</v>
      </c>
      <c r="EW860" s="36">
        <f t="shared" si="2089"/>
        <v>0</v>
      </c>
      <c r="EX860" s="36">
        <f t="shared" si="2120"/>
        <v>0</v>
      </c>
      <c r="EY860" s="36">
        <f t="shared" si="2090"/>
        <v>0</v>
      </c>
      <c r="EZ860" s="36">
        <f t="shared" si="2091"/>
        <v>0</v>
      </c>
      <c r="FA860" s="36">
        <f t="shared" si="2092"/>
        <v>0</v>
      </c>
      <c r="FB860" s="36">
        <f t="shared" si="2093"/>
        <v>0</v>
      </c>
      <c r="FC860" s="36">
        <f t="shared" si="2121"/>
        <v>0</v>
      </c>
      <c r="FD860" s="36">
        <f t="shared" si="2094"/>
        <v>0</v>
      </c>
      <c r="FE860" s="36">
        <f t="shared" si="2095"/>
        <v>0</v>
      </c>
      <c r="FF860" s="36">
        <f t="shared" si="2122"/>
        <v>0</v>
      </c>
      <c r="FG860" s="36">
        <f t="shared" si="2096"/>
        <v>0</v>
      </c>
      <c r="FH860" s="36">
        <f t="shared" si="2097"/>
        <v>0</v>
      </c>
      <c r="FI860" s="36">
        <f t="shared" si="2098"/>
        <v>0</v>
      </c>
      <c r="FJ860" s="36">
        <f t="shared" ca="1" si="2099"/>
        <v>0</v>
      </c>
      <c r="FK860" s="36">
        <f t="shared" si="2100"/>
        <v>0</v>
      </c>
      <c r="FL860" s="36">
        <f t="shared" si="2101"/>
        <v>0</v>
      </c>
      <c r="FM860" s="36">
        <f t="shared" ca="1" si="2102"/>
        <v>0</v>
      </c>
      <c r="FN860" s="36">
        <f t="shared" ca="1" si="2124"/>
        <v>0</v>
      </c>
    </row>
    <row r="861" spans="2:170" x14ac:dyDescent="0.25">
      <c r="B861" s="2">
        <v>853</v>
      </c>
      <c r="C861" s="2">
        <f t="shared" si="1978"/>
        <v>72</v>
      </c>
      <c r="D861" s="2">
        <f t="shared" si="2127"/>
        <v>877</v>
      </c>
      <c r="E861" s="2">
        <f t="shared" si="2125"/>
        <v>74</v>
      </c>
      <c r="F861" s="189">
        <f t="shared" si="2129"/>
        <v>71680</v>
      </c>
      <c r="G861" s="2">
        <f t="shared" si="2128"/>
        <v>3</v>
      </c>
      <c r="H861" s="187">
        <f t="shared" si="1979"/>
        <v>105.66666666666666</v>
      </c>
      <c r="I861" s="186">
        <f t="shared" si="2126"/>
        <v>105</v>
      </c>
      <c r="J861" s="2">
        <f t="shared" si="1980"/>
        <v>0</v>
      </c>
      <c r="K861" s="2">
        <f t="shared" si="1981"/>
        <v>1</v>
      </c>
      <c r="L861">
        <f t="shared" si="1982"/>
        <v>2</v>
      </c>
      <c r="M861" s="190">
        <f t="shared" si="2103"/>
        <v>0.93</v>
      </c>
      <c r="N861">
        <f t="shared" si="1983"/>
        <v>1</v>
      </c>
      <c r="O861">
        <f t="shared" si="1984"/>
        <v>100</v>
      </c>
      <c r="P861" s="58">
        <f t="shared" si="1985"/>
        <v>4.1850000000000005</v>
      </c>
      <c r="Q861" s="106">
        <f t="shared" si="1986"/>
        <v>1</v>
      </c>
      <c r="R861" s="59">
        <f t="shared" si="1987"/>
        <v>1</v>
      </c>
      <c r="S861" s="32">
        <f t="shared" si="2104"/>
        <v>1</v>
      </c>
      <c r="T861">
        <f t="shared" si="1988"/>
        <v>1</v>
      </c>
      <c r="U861" s="32">
        <f t="shared" si="2105"/>
        <v>0.93</v>
      </c>
      <c r="V861">
        <f t="shared" si="1989"/>
        <v>1</v>
      </c>
      <c r="W861">
        <f t="shared" si="1990"/>
        <v>100</v>
      </c>
      <c r="X861" s="58">
        <f t="shared" si="1991"/>
        <v>1</v>
      </c>
      <c r="Y861" s="58">
        <f t="shared" si="1992"/>
        <v>1</v>
      </c>
      <c r="Z861" s="32">
        <f t="shared" si="1993"/>
        <v>1</v>
      </c>
      <c r="AA861" s="32">
        <f t="shared" si="1994"/>
        <v>1</v>
      </c>
      <c r="AB861" s="59">
        <f t="shared" si="1995"/>
        <v>4.9056245199999996E-3</v>
      </c>
      <c r="AC861" s="59">
        <f t="shared" si="1996"/>
        <v>4.9056245199999996E-3</v>
      </c>
      <c r="AD861">
        <f t="shared" si="1997"/>
        <v>1</v>
      </c>
      <c r="AE861" s="59">
        <f t="shared" si="1998"/>
        <v>4.9056245199999996E-3</v>
      </c>
      <c r="AF861" s="59">
        <f t="shared" si="1999"/>
        <v>4.1758461800000006E-3</v>
      </c>
      <c r="AG861" s="59">
        <f t="shared" si="2000"/>
        <v>4.1758461800000006E-3</v>
      </c>
      <c r="AH861">
        <f t="shared" si="2001"/>
        <v>1</v>
      </c>
      <c r="AI861" s="59">
        <f t="shared" si="2002"/>
        <v>4.1758461800000006E-3</v>
      </c>
      <c r="AJ861" s="59">
        <f t="shared" si="2003"/>
        <v>0</v>
      </c>
      <c r="AK861" s="59">
        <f t="shared" si="2004"/>
        <v>0</v>
      </c>
      <c r="AL861" s="59">
        <f t="shared" si="2005"/>
        <v>0</v>
      </c>
      <c r="AM861" s="12">
        <f t="shared" si="2106"/>
        <v>0</v>
      </c>
      <c r="AN861" s="12">
        <f t="shared" si="2107"/>
        <v>0</v>
      </c>
      <c r="AO861" s="66">
        <f t="shared" si="2006"/>
        <v>0</v>
      </c>
      <c r="AP861" s="66">
        <f t="shared" si="2007"/>
        <v>0</v>
      </c>
      <c r="AQ861" s="59">
        <f t="shared" si="2008"/>
        <v>0</v>
      </c>
      <c r="AR861" s="59">
        <f t="shared" si="2009"/>
        <v>0</v>
      </c>
      <c r="AS861" s="59">
        <f t="shared" si="2010"/>
        <v>0</v>
      </c>
      <c r="AT861" s="12">
        <f t="shared" si="2011"/>
        <v>0</v>
      </c>
      <c r="AU861" s="59">
        <f t="shared" si="2108"/>
        <v>0</v>
      </c>
      <c r="AV861" s="59">
        <f t="shared" si="2109"/>
        <v>0</v>
      </c>
      <c r="AW861" s="70">
        <f t="shared" si="2012"/>
        <v>0</v>
      </c>
      <c r="AX861" s="20">
        <f t="shared" si="2013"/>
        <v>200000</v>
      </c>
      <c r="AY861" s="20">
        <f t="shared" si="2014"/>
        <v>0</v>
      </c>
      <c r="AZ861" s="20">
        <f t="shared" si="2015"/>
        <v>0</v>
      </c>
      <c r="BA861" s="20">
        <f t="shared" si="2016"/>
        <v>200000</v>
      </c>
      <c r="BB861" s="36">
        <f t="shared" si="2017"/>
        <v>1</v>
      </c>
      <c r="BC861" s="36">
        <f t="shared" si="2018"/>
        <v>0</v>
      </c>
      <c r="BD861" s="80">
        <f t="shared" si="2019"/>
        <v>0</v>
      </c>
      <c r="BE861" s="36">
        <f t="shared" si="2020"/>
        <v>0</v>
      </c>
      <c r="BF861" s="36">
        <f t="shared" si="2021"/>
        <v>0</v>
      </c>
      <c r="BG861" s="36">
        <f t="shared" si="2022"/>
        <v>0</v>
      </c>
      <c r="BH861" s="36">
        <f t="shared" si="2023"/>
        <v>0</v>
      </c>
      <c r="BI861" s="36">
        <f t="shared" si="2024"/>
        <v>0</v>
      </c>
      <c r="BJ861" s="36">
        <f t="shared" si="2025"/>
        <v>0</v>
      </c>
      <c r="BK861" s="36">
        <f t="shared" si="2026"/>
        <v>0</v>
      </c>
      <c r="BL861" s="68">
        <f>IF(OR(AT861=0,E861&gt;ProjTerm),0,VLOOKUP(D861,'Life Events'!$AE$5:$AI$1206,5,FALSE))</f>
        <v>0</v>
      </c>
      <c r="BM861" s="93">
        <f t="shared" si="2027"/>
        <v>0</v>
      </c>
      <c r="BN861" s="93">
        <f t="shared" si="2028"/>
        <v>0</v>
      </c>
      <c r="BO861" s="36">
        <f t="shared" si="2029"/>
        <v>0</v>
      </c>
      <c r="BP861" s="36">
        <f t="shared" si="2030"/>
        <v>0</v>
      </c>
      <c r="BQ861" s="36">
        <f t="shared" si="2031"/>
        <v>0</v>
      </c>
      <c r="BR861" s="36">
        <f t="shared" si="2032"/>
        <v>154.78110000000001</v>
      </c>
      <c r="BS861" s="36">
        <f t="shared" si="2033"/>
        <v>0</v>
      </c>
      <c r="BT861" s="36">
        <f t="shared" si="2034"/>
        <v>0</v>
      </c>
      <c r="BU861" s="70" cm="1">
        <f t="array" ref="BU861">IF(AND(ActInt=1,$J861=0),INDEX(Tbl_FwdNom,$B861-IVP,MATCH(ValnDt,Tbl_FwdNom_Cols)),INDEX(Tbl_FwdNom,$B861,MATCH(StartDt,Tbl_FwdNom_Cols)))</f>
        <v>9.2941670690000002</v>
      </c>
      <c r="BV861" s="70" cm="1">
        <f t="array" ref="BV861">INDEX(Tbl_FwdReal,$B861,MATCH(StartDt,Tbl_FwdReal_Cols))</f>
        <v>3.16839352</v>
      </c>
      <c r="BW861" s="70" cm="1">
        <f t="array" ref="BW861">IF(RunType&lt;&gt;"OPN",INDEX(Tbl_FwdReal,$B861,MATCH(ValnDt,Tbl_FwdReal_Cols)),IF(AND($J861=0,ActInt=1),INDEX(Tbl_FwdReal,$B861-IVP,MATCH(ValnDt,Tbl_FwdReal_Cols)),-999))*$K861</f>
        <v>3.16839352</v>
      </c>
      <c r="BX861" s="70">
        <f t="shared" si="2035"/>
        <v>3.1683935199999999E-2</v>
      </c>
      <c r="BY861" s="70">
        <f t="shared" si="2110"/>
        <v>5.9376455714728715E-2</v>
      </c>
      <c r="BZ861" s="64">
        <f t="shared" si="2123"/>
        <v>4.81827789105993E-3</v>
      </c>
      <c r="CA861" s="70" cm="1">
        <f t="array" ref="CA861">IF($J861=1,CA860*(1+INDEX(Tbl_CPI,$B861,MATCH(IF(RunType="OPN",StartDt,ValnDt),Tbl_CPI_Cols))),0)</f>
        <v>0</v>
      </c>
      <c r="CB861" s="70">
        <f t="shared" si="2111"/>
        <v>106.71094824610391</v>
      </c>
      <c r="CC861" s="70">
        <f t="shared" si="2112"/>
        <v>106.19925074419602</v>
      </c>
      <c r="CD861" s="36">
        <f t="shared" si="2036"/>
        <v>537.98770439497298</v>
      </c>
      <c r="CE861" s="36">
        <f t="shared" si="2037"/>
        <v>0</v>
      </c>
      <c r="CF861" s="36">
        <f t="shared" si="2038"/>
        <v>0</v>
      </c>
      <c r="CG861" s="36">
        <f t="shared" si="2039"/>
        <v>0</v>
      </c>
      <c r="CH861" s="36">
        <f t="shared" si="2040"/>
        <v>0</v>
      </c>
      <c r="CI861" s="36">
        <f t="shared" si="2041"/>
        <v>0</v>
      </c>
      <c r="CJ861" s="36">
        <f t="shared" si="2042"/>
        <v>0</v>
      </c>
      <c r="CK861" s="36">
        <f t="shared" si="2043"/>
        <v>0</v>
      </c>
      <c r="CL861" s="36">
        <f t="shared" si="2044"/>
        <v>0</v>
      </c>
      <c r="CM861" s="36">
        <f t="shared" si="2045"/>
        <v>0</v>
      </c>
      <c r="CN861" s="36">
        <f t="shared" si="2046"/>
        <v>0</v>
      </c>
      <c r="CO861" s="20">
        <f t="shared" si="2047"/>
        <v>120000</v>
      </c>
      <c r="CP861" s="20">
        <f t="shared" si="2048"/>
        <v>2</v>
      </c>
      <c r="CQ861" s="64" t="e">
        <f t="shared" si="2049"/>
        <v>#N/A</v>
      </c>
      <c r="CR861" s="64" t="e">
        <f t="shared" si="2050"/>
        <v>#N/A</v>
      </c>
      <c r="CS861" s="36" t="e">
        <f t="shared" si="2051"/>
        <v>#N/A</v>
      </c>
      <c r="CT861" s="36">
        <f t="shared" si="2052"/>
        <v>0</v>
      </c>
      <c r="CU861" s="36">
        <f t="shared" si="2053"/>
        <v>0</v>
      </c>
      <c r="CV861" s="36">
        <f t="shared" si="2113"/>
        <v>0</v>
      </c>
      <c r="CW861" s="36">
        <f t="shared" si="2054"/>
        <v>0</v>
      </c>
      <c r="CX861" s="36">
        <f t="shared" si="2055"/>
        <v>0</v>
      </c>
      <c r="CY861" s="36">
        <f t="shared" si="2056"/>
        <v>0</v>
      </c>
      <c r="CZ861" s="36">
        <f t="shared" si="2114"/>
        <v>0</v>
      </c>
      <c r="DA861" s="64">
        <f t="shared" si="2057"/>
        <v>7.4335628933646092E-3</v>
      </c>
      <c r="DB861" s="70">
        <f t="shared" si="2115"/>
        <v>0.99262128723206788</v>
      </c>
      <c r="DC861" s="70">
        <f>PRODUCT($DB$8:DB861)</f>
        <v>4.3058942372128722E-4</v>
      </c>
      <c r="DD861" s="36">
        <f t="shared" si="2058"/>
        <v>0</v>
      </c>
      <c r="DE861" s="36">
        <f t="shared" si="2059"/>
        <v>0</v>
      </c>
      <c r="DF861" s="36">
        <f t="shared" si="2060"/>
        <v>0</v>
      </c>
      <c r="DG861" s="36">
        <f t="shared" si="2061"/>
        <v>0</v>
      </c>
      <c r="DH861" s="36">
        <f t="shared" si="2062"/>
        <v>0</v>
      </c>
      <c r="DI861" s="36">
        <f t="shared" si="2063"/>
        <v>0</v>
      </c>
      <c r="DJ861" s="36">
        <f t="shared" si="2064"/>
        <v>0</v>
      </c>
      <c r="DK861" s="36">
        <f t="shared" si="2065"/>
        <v>0</v>
      </c>
      <c r="DL861" s="36">
        <f t="shared" si="2066"/>
        <v>0</v>
      </c>
      <c r="DM861" s="36">
        <f t="shared" si="2067"/>
        <v>0</v>
      </c>
      <c r="DN861" s="36">
        <f t="shared" ca="1" si="2116"/>
        <v>4.6137290849905055E-12</v>
      </c>
      <c r="DO861" s="64" cm="1">
        <f t="array" ref="DO861">IFERROR(INDEX(Tbl_FwdNom,$B861,MATCH(LIDt,Tbl_FwdNom_Cols,0)),0)</f>
        <v>7.7873976349999996</v>
      </c>
      <c r="DP861" s="64">
        <f t="shared" ca="1" si="2117"/>
        <v>7.7259910920000001</v>
      </c>
      <c r="DQ861" s="64">
        <f t="shared" ca="1" si="2068"/>
        <v>6.2209953178025135E-3</v>
      </c>
      <c r="DR861" s="70">
        <f t="shared" ca="1" si="2069"/>
        <v>0.99381746619604405</v>
      </c>
      <c r="DS861" s="70">
        <f ca="1">PRODUCT($DR$8:DR861)</f>
        <v>1.5295783011137919E-3</v>
      </c>
      <c r="DT861" s="36">
        <f t="shared" ca="1" si="2070"/>
        <v>0</v>
      </c>
      <c r="DU861" s="36">
        <f t="shared" ca="1" si="2071"/>
        <v>0</v>
      </c>
      <c r="DV861" s="36">
        <f t="shared" ca="1" si="2072"/>
        <v>0</v>
      </c>
      <c r="DW861" s="36">
        <f t="shared" ca="1" si="2073"/>
        <v>0</v>
      </c>
      <c r="DX861" s="36">
        <f t="shared" ca="1" si="2074"/>
        <v>0</v>
      </c>
      <c r="DY861" s="36">
        <f t="shared" ca="1" si="2075"/>
        <v>0</v>
      </c>
      <c r="DZ861" s="36">
        <f t="shared" ca="1" si="2076"/>
        <v>0</v>
      </c>
      <c r="EA861" s="36">
        <f t="shared" ca="1" si="2077"/>
        <v>0</v>
      </c>
      <c r="EB861" s="36">
        <f t="shared" ca="1" si="2078"/>
        <v>0</v>
      </c>
      <c r="EC861" s="36">
        <f t="shared" ca="1" si="2079"/>
        <v>0</v>
      </c>
      <c r="ED861" s="36">
        <f t="shared" ca="1" si="2080"/>
        <v>0</v>
      </c>
      <c r="EE861" s="36">
        <f t="shared" ca="1" si="2118"/>
        <v>0</v>
      </c>
      <c r="EF861" s="36">
        <f t="shared" ca="1" si="2081"/>
        <v>0</v>
      </c>
      <c r="EG861" s="64"/>
      <c r="EH861" s="64"/>
      <c r="EI861" s="64"/>
      <c r="EJ861" s="70"/>
      <c r="EK861" s="70"/>
      <c r="EL861" s="70"/>
      <c r="EM861" s="70"/>
      <c r="EN861" s="70"/>
      <c r="EO861" s="36">
        <f t="shared" si="2082"/>
        <v>0</v>
      </c>
      <c r="EP861" s="36">
        <f t="shared" si="2083"/>
        <v>0</v>
      </c>
      <c r="EQ861" s="36">
        <f t="shared" si="2084"/>
        <v>0</v>
      </c>
      <c r="ER861" s="36">
        <f t="shared" si="2085"/>
        <v>0</v>
      </c>
      <c r="ES861" s="36">
        <f t="shared" si="2086"/>
        <v>0</v>
      </c>
      <c r="ET861" s="36">
        <f t="shared" si="2087"/>
        <v>0</v>
      </c>
      <c r="EU861" s="36">
        <f t="shared" si="2119"/>
        <v>0</v>
      </c>
      <c r="EV861" s="36">
        <f t="shared" si="2088"/>
        <v>0</v>
      </c>
      <c r="EW861" s="36">
        <f t="shared" si="2089"/>
        <v>0</v>
      </c>
      <c r="EX861" s="36">
        <f t="shared" si="2120"/>
        <v>0</v>
      </c>
      <c r="EY861" s="36">
        <f t="shared" si="2090"/>
        <v>0</v>
      </c>
      <c r="EZ861" s="36">
        <f t="shared" si="2091"/>
        <v>0</v>
      </c>
      <c r="FA861" s="36">
        <f t="shared" si="2092"/>
        <v>0</v>
      </c>
      <c r="FB861" s="36">
        <f t="shared" si="2093"/>
        <v>0</v>
      </c>
      <c r="FC861" s="36">
        <f t="shared" si="2121"/>
        <v>0</v>
      </c>
      <c r="FD861" s="36">
        <f t="shared" si="2094"/>
        <v>0</v>
      </c>
      <c r="FE861" s="36">
        <f t="shared" si="2095"/>
        <v>0</v>
      </c>
      <c r="FF861" s="36">
        <f t="shared" si="2122"/>
        <v>0</v>
      </c>
      <c r="FG861" s="36">
        <f t="shared" si="2096"/>
        <v>0</v>
      </c>
      <c r="FH861" s="36">
        <f t="shared" si="2097"/>
        <v>0</v>
      </c>
      <c r="FI861" s="36">
        <f t="shared" si="2098"/>
        <v>0</v>
      </c>
      <c r="FJ861" s="36">
        <f t="shared" ca="1" si="2099"/>
        <v>0</v>
      </c>
      <c r="FK861" s="36">
        <f t="shared" si="2100"/>
        <v>0</v>
      </c>
      <c r="FL861" s="36">
        <f t="shared" si="2101"/>
        <v>0</v>
      </c>
      <c r="FM861" s="36">
        <f t="shared" ca="1" si="2102"/>
        <v>0</v>
      </c>
      <c r="FN861" s="36">
        <f t="shared" ca="1" si="2124"/>
        <v>0</v>
      </c>
    </row>
    <row r="862" spans="2:170" x14ac:dyDescent="0.25">
      <c r="B862" s="2">
        <v>854</v>
      </c>
      <c r="C862" s="2">
        <f t="shared" si="1978"/>
        <v>72</v>
      </c>
      <c r="D862" s="2">
        <f t="shared" si="2127"/>
        <v>878</v>
      </c>
      <c r="E862" s="2">
        <f t="shared" si="2125"/>
        <v>74</v>
      </c>
      <c r="F862" s="189">
        <f t="shared" si="2129"/>
        <v>71710</v>
      </c>
      <c r="G862" s="2">
        <f t="shared" si="2128"/>
        <v>4</v>
      </c>
      <c r="H862" s="187">
        <f t="shared" si="1979"/>
        <v>105.75</v>
      </c>
      <c r="I862" s="186">
        <f t="shared" si="2126"/>
        <v>105</v>
      </c>
      <c r="J862" s="2">
        <f t="shared" si="1980"/>
        <v>0</v>
      </c>
      <c r="K862" s="2">
        <f t="shared" si="1981"/>
        <v>1</v>
      </c>
      <c r="L862">
        <f t="shared" si="1982"/>
        <v>2</v>
      </c>
      <c r="M862" s="190">
        <f t="shared" si="2103"/>
        <v>0.93</v>
      </c>
      <c r="N862">
        <f t="shared" si="1983"/>
        <v>1</v>
      </c>
      <c r="O862">
        <f t="shared" si="1984"/>
        <v>100</v>
      </c>
      <c r="P862" s="58">
        <f t="shared" si="1985"/>
        <v>4.1850000000000005</v>
      </c>
      <c r="Q862" s="106">
        <f t="shared" si="1986"/>
        <v>1</v>
      </c>
      <c r="R862" s="59">
        <f t="shared" si="1987"/>
        <v>1</v>
      </c>
      <c r="S862" s="32">
        <f t="shared" si="2104"/>
        <v>1</v>
      </c>
      <c r="T862">
        <f t="shared" si="1988"/>
        <v>1</v>
      </c>
      <c r="U862" s="32">
        <f t="shared" si="2105"/>
        <v>0.93</v>
      </c>
      <c r="V862">
        <f t="shared" si="1989"/>
        <v>1</v>
      </c>
      <c r="W862">
        <f t="shared" si="1990"/>
        <v>100</v>
      </c>
      <c r="X862" s="58">
        <f t="shared" si="1991"/>
        <v>1</v>
      </c>
      <c r="Y862" s="58">
        <f t="shared" si="1992"/>
        <v>1</v>
      </c>
      <c r="Z862" s="32">
        <f t="shared" si="1993"/>
        <v>1</v>
      </c>
      <c r="AA862" s="32">
        <f t="shared" si="1994"/>
        <v>1</v>
      </c>
      <c r="AB862" s="59">
        <f t="shared" si="1995"/>
        <v>4.9056245199999996E-3</v>
      </c>
      <c r="AC862" s="59">
        <f t="shared" si="1996"/>
        <v>4.9056245199999996E-3</v>
      </c>
      <c r="AD862">
        <f t="shared" si="1997"/>
        <v>1</v>
      </c>
      <c r="AE862" s="59">
        <f t="shared" si="1998"/>
        <v>4.9056245199999996E-3</v>
      </c>
      <c r="AF862" s="59">
        <f t="shared" si="1999"/>
        <v>4.1758461800000006E-3</v>
      </c>
      <c r="AG862" s="59">
        <f t="shared" si="2000"/>
        <v>4.1758461800000006E-3</v>
      </c>
      <c r="AH862">
        <f t="shared" si="2001"/>
        <v>1</v>
      </c>
      <c r="AI862" s="59">
        <f t="shared" si="2002"/>
        <v>4.1758461800000006E-3</v>
      </c>
      <c r="AJ862" s="59">
        <f t="shared" si="2003"/>
        <v>0</v>
      </c>
      <c r="AK862" s="59">
        <f t="shared" si="2004"/>
        <v>0</v>
      </c>
      <c r="AL862" s="59">
        <f t="shared" si="2005"/>
        <v>0</v>
      </c>
      <c r="AM862" s="12">
        <f t="shared" si="2106"/>
        <v>0</v>
      </c>
      <c r="AN862" s="12">
        <f t="shared" si="2107"/>
        <v>0</v>
      </c>
      <c r="AO862" s="66">
        <f t="shared" si="2006"/>
        <v>0</v>
      </c>
      <c r="AP862" s="66">
        <f t="shared" si="2007"/>
        <v>0</v>
      </c>
      <c r="AQ862" s="59">
        <f t="shared" si="2008"/>
        <v>0</v>
      </c>
      <c r="AR862" s="59">
        <f t="shared" si="2009"/>
        <v>0</v>
      </c>
      <c r="AS862" s="59">
        <f t="shared" si="2010"/>
        <v>0</v>
      </c>
      <c r="AT862" s="12">
        <f t="shared" si="2011"/>
        <v>0</v>
      </c>
      <c r="AU862" s="59">
        <f t="shared" si="2108"/>
        <v>0</v>
      </c>
      <c r="AV862" s="59">
        <f t="shared" si="2109"/>
        <v>0</v>
      </c>
      <c r="AW862" s="70">
        <f t="shared" si="2012"/>
        <v>0</v>
      </c>
      <c r="AX862" s="20">
        <f t="shared" si="2013"/>
        <v>200000</v>
      </c>
      <c r="AY862" s="20">
        <f t="shared" si="2014"/>
        <v>0</v>
      </c>
      <c r="AZ862" s="20">
        <f t="shared" si="2015"/>
        <v>0</v>
      </c>
      <c r="BA862" s="20">
        <f t="shared" si="2016"/>
        <v>200000</v>
      </c>
      <c r="BB862" s="36">
        <f t="shared" si="2017"/>
        <v>1</v>
      </c>
      <c r="BC862" s="36">
        <f t="shared" si="2018"/>
        <v>0</v>
      </c>
      <c r="BD862" s="80">
        <f t="shared" si="2019"/>
        <v>0</v>
      </c>
      <c r="BE862" s="36">
        <f t="shared" si="2020"/>
        <v>0</v>
      </c>
      <c r="BF862" s="36">
        <f t="shared" si="2021"/>
        <v>0</v>
      </c>
      <c r="BG862" s="36">
        <f t="shared" si="2022"/>
        <v>0</v>
      </c>
      <c r="BH862" s="36">
        <f t="shared" si="2023"/>
        <v>0</v>
      </c>
      <c r="BI862" s="36">
        <f t="shared" si="2024"/>
        <v>0</v>
      </c>
      <c r="BJ862" s="36">
        <f t="shared" si="2025"/>
        <v>0</v>
      </c>
      <c r="BK862" s="36">
        <f t="shared" si="2026"/>
        <v>0</v>
      </c>
      <c r="BL862" s="68">
        <f>IF(OR(AT862=0,E862&gt;ProjTerm),0,VLOOKUP(D862,'Life Events'!$AE$5:$AI$1206,5,FALSE))</f>
        <v>0</v>
      </c>
      <c r="BM862" s="93">
        <f t="shared" si="2027"/>
        <v>0</v>
      </c>
      <c r="BN862" s="93">
        <f t="shared" si="2028"/>
        <v>0</v>
      </c>
      <c r="BO862" s="36">
        <f t="shared" si="2029"/>
        <v>0</v>
      </c>
      <c r="BP862" s="36">
        <f t="shared" si="2030"/>
        <v>0</v>
      </c>
      <c r="BQ862" s="36">
        <f t="shared" si="2031"/>
        <v>0</v>
      </c>
      <c r="BR862" s="36">
        <f t="shared" si="2032"/>
        <v>154.78110000000001</v>
      </c>
      <c r="BS862" s="36">
        <f t="shared" si="2033"/>
        <v>0</v>
      </c>
      <c r="BT862" s="36">
        <f t="shared" si="2034"/>
        <v>0</v>
      </c>
      <c r="BU862" s="70" cm="1">
        <f t="array" ref="BU862">IF(AND(ActInt=1,$J862=0),INDEX(Tbl_FwdNom,$B862-IVP,MATCH(ValnDt,Tbl_FwdNom_Cols)),INDEX(Tbl_FwdNom,$B862,MATCH(StartDt,Tbl_FwdNom_Cols)))</f>
        <v>9.2882327910000004</v>
      </c>
      <c r="BV862" s="70" cm="1">
        <f t="array" ref="BV862">INDEX(Tbl_FwdReal,$B862,MATCH(StartDt,Tbl_FwdReal_Cols))</f>
        <v>3.1650204159999999</v>
      </c>
      <c r="BW862" s="70" cm="1">
        <f t="array" ref="BW862">IF(RunType&lt;&gt;"OPN",INDEX(Tbl_FwdReal,$B862,MATCH(ValnDt,Tbl_FwdReal_Cols)),IF(AND($J862=0,ActInt=1),INDEX(Tbl_FwdReal,$B862-IVP,MATCH(ValnDt,Tbl_FwdReal_Cols)),-999))*$K862</f>
        <v>3.1650204159999999</v>
      </c>
      <c r="BX862" s="70">
        <f t="shared" si="2035"/>
        <v>3.1650204160000001E-2</v>
      </c>
      <c r="BY862" s="70">
        <f t="shared" si="2110"/>
        <v>5.9353571106843361E-2</v>
      </c>
      <c r="BZ862" s="64">
        <f t="shared" si="2123"/>
        <v>4.8164690361249818E-3</v>
      </c>
      <c r="CA862" s="70" cm="1">
        <f t="array" ref="CA862">IF($J862=1,CA861*(1+INDEX(Tbl_CPI,$B862,MATCH(IF(RunType="OPN",StartDt,ValnDt),Tbl_CPI_Cols))),0)</f>
        <v>0</v>
      </c>
      <c r="CB862" s="70">
        <f t="shared" si="2111"/>
        <v>107.2249182241468</v>
      </c>
      <c r="CC862" s="70">
        <f t="shared" si="2112"/>
        <v>106.19925074419602</v>
      </c>
      <c r="CD862" s="36">
        <f t="shared" si="2036"/>
        <v>537.98770439497298</v>
      </c>
      <c r="CE862" s="36">
        <f t="shared" si="2037"/>
        <v>0</v>
      </c>
      <c r="CF862" s="36">
        <f t="shared" si="2038"/>
        <v>0</v>
      </c>
      <c r="CG862" s="36">
        <f t="shared" si="2039"/>
        <v>0</v>
      </c>
      <c r="CH862" s="36">
        <f t="shared" si="2040"/>
        <v>0</v>
      </c>
      <c r="CI862" s="36">
        <f t="shared" si="2041"/>
        <v>0</v>
      </c>
      <c r="CJ862" s="36">
        <f t="shared" si="2042"/>
        <v>0</v>
      </c>
      <c r="CK862" s="36">
        <f t="shared" si="2043"/>
        <v>0</v>
      </c>
      <c r="CL862" s="36">
        <f t="shared" si="2044"/>
        <v>0</v>
      </c>
      <c r="CM862" s="36">
        <f t="shared" si="2045"/>
        <v>0</v>
      </c>
      <c r="CN862" s="36">
        <f t="shared" si="2046"/>
        <v>0</v>
      </c>
      <c r="CO862" s="20">
        <f t="shared" si="2047"/>
        <v>120000</v>
      </c>
      <c r="CP862" s="20">
        <f t="shared" si="2048"/>
        <v>2</v>
      </c>
      <c r="CQ862" s="64" t="e">
        <f t="shared" si="2049"/>
        <v>#N/A</v>
      </c>
      <c r="CR862" s="64" t="e">
        <f t="shared" si="2050"/>
        <v>#N/A</v>
      </c>
      <c r="CS862" s="36" t="e">
        <f t="shared" si="2051"/>
        <v>#N/A</v>
      </c>
      <c r="CT862" s="36">
        <f t="shared" si="2052"/>
        <v>0</v>
      </c>
      <c r="CU862" s="36">
        <f t="shared" si="2053"/>
        <v>0</v>
      </c>
      <c r="CV862" s="36">
        <f t="shared" si="2113"/>
        <v>0</v>
      </c>
      <c r="CW862" s="36">
        <f t="shared" si="2054"/>
        <v>0</v>
      </c>
      <c r="CX862" s="36">
        <f t="shared" si="2055"/>
        <v>0</v>
      </c>
      <c r="CY862" s="36">
        <f t="shared" si="2056"/>
        <v>0</v>
      </c>
      <c r="CZ862" s="36">
        <f t="shared" si="2114"/>
        <v>0</v>
      </c>
      <c r="DA862" s="64">
        <f t="shared" si="2057"/>
        <v>7.4290044466733818E-3</v>
      </c>
      <c r="DB862" s="70">
        <f t="shared" si="2115"/>
        <v>0.99262577867633095</v>
      </c>
      <c r="DC862" s="70">
        <f>PRODUCT($DB$8:DB862)</f>
        <v>4.2741416201113534E-4</v>
      </c>
      <c r="DD862" s="36">
        <f t="shared" si="2058"/>
        <v>0</v>
      </c>
      <c r="DE862" s="36">
        <f t="shared" si="2059"/>
        <v>0</v>
      </c>
      <c r="DF862" s="36">
        <f t="shared" si="2060"/>
        <v>0</v>
      </c>
      <c r="DG862" s="36">
        <f t="shared" si="2061"/>
        <v>0</v>
      </c>
      <c r="DH862" s="36">
        <f t="shared" si="2062"/>
        <v>0</v>
      </c>
      <c r="DI862" s="36">
        <f t="shared" si="2063"/>
        <v>0</v>
      </c>
      <c r="DJ862" s="36">
        <f t="shared" si="2064"/>
        <v>0</v>
      </c>
      <c r="DK862" s="36">
        <f t="shared" si="2065"/>
        <v>0</v>
      </c>
      <c r="DL862" s="36">
        <f t="shared" si="2066"/>
        <v>0</v>
      </c>
      <c r="DM862" s="36">
        <f t="shared" si="2067"/>
        <v>0</v>
      </c>
      <c r="DN862" s="36">
        <f t="shared" ca="1" si="2116"/>
        <v>4.6137290849905055E-12</v>
      </c>
      <c r="DO862" s="64" cm="1">
        <f t="array" ref="DO862">IFERROR(INDEX(Tbl_FwdNom,$B862,MATCH(LIDt,Tbl_FwdNom_Cols,0)),0)</f>
        <v>7.7856914250000004</v>
      </c>
      <c r="DP862" s="64">
        <f t="shared" ca="1" si="2117"/>
        <v>7.7242858549999998</v>
      </c>
      <c r="DQ862" s="64">
        <f t="shared" ca="1" si="2068"/>
        <v>6.2196679859125581E-3</v>
      </c>
      <c r="DR862" s="70">
        <f t="shared" ca="1" si="2069"/>
        <v>0.99381877716785039</v>
      </c>
      <c r="DS862" s="70">
        <f ca="1">PRODUCT($DR$8:DR862)</f>
        <v>1.5201236367953866E-3</v>
      </c>
      <c r="DT862" s="36">
        <f t="shared" ca="1" si="2070"/>
        <v>0</v>
      </c>
      <c r="DU862" s="36">
        <f t="shared" ca="1" si="2071"/>
        <v>0</v>
      </c>
      <c r="DV862" s="36">
        <f t="shared" ca="1" si="2072"/>
        <v>0</v>
      </c>
      <c r="DW862" s="36">
        <f t="shared" ca="1" si="2073"/>
        <v>0</v>
      </c>
      <c r="DX862" s="36">
        <f t="shared" ca="1" si="2074"/>
        <v>0</v>
      </c>
      <c r="DY862" s="36">
        <f t="shared" ca="1" si="2075"/>
        <v>0</v>
      </c>
      <c r="DZ862" s="36">
        <f t="shared" ca="1" si="2076"/>
        <v>0</v>
      </c>
      <c r="EA862" s="36">
        <f t="shared" ca="1" si="2077"/>
        <v>0</v>
      </c>
      <c r="EB862" s="36">
        <f t="shared" ca="1" si="2078"/>
        <v>0</v>
      </c>
      <c r="EC862" s="36">
        <f t="shared" ca="1" si="2079"/>
        <v>0</v>
      </c>
      <c r="ED862" s="36">
        <f t="shared" ca="1" si="2080"/>
        <v>0</v>
      </c>
      <c r="EE862" s="36">
        <f t="shared" ca="1" si="2118"/>
        <v>0</v>
      </c>
      <c r="EF862" s="36">
        <f t="shared" ca="1" si="2081"/>
        <v>0</v>
      </c>
      <c r="EG862" s="64"/>
      <c r="EH862" s="64"/>
      <c r="EI862" s="64"/>
      <c r="EJ862" s="70"/>
      <c r="EK862" s="70"/>
      <c r="EL862" s="70"/>
      <c r="EM862" s="70"/>
      <c r="EN862" s="70"/>
      <c r="EO862" s="36">
        <f t="shared" si="2082"/>
        <v>0</v>
      </c>
      <c r="EP862" s="36">
        <f t="shared" si="2083"/>
        <v>0</v>
      </c>
      <c r="EQ862" s="36">
        <f t="shared" si="2084"/>
        <v>0</v>
      </c>
      <c r="ER862" s="36">
        <f t="shared" si="2085"/>
        <v>0</v>
      </c>
      <c r="ES862" s="36">
        <f t="shared" si="2086"/>
        <v>0</v>
      </c>
      <c r="ET862" s="36">
        <f t="shared" si="2087"/>
        <v>0</v>
      </c>
      <c r="EU862" s="36">
        <f t="shared" si="2119"/>
        <v>0</v>
      </c>
      <c r="EV862" s="36">
        <f t="shared" si="2088"/>
        <v>0</v>
      </c>
      <c r="EW862" s="36">
        <f t="shared" si="2089"/>
        <v>0</v>
      </c>
      <c r="EX862" s="36">
        <f t="shared" si="2120"/>
        <v>0</v>
      </c>
      <c r="EY862" s="36">
        <f t="shared" si="2090"/>
        <v>0</v>
      </c>
      <c r="EZ862" s="36">
        <f t="shared" si="2091"/>
        <v>0</v>
      </c>
      <c r="FA862" s="36">
        <f t="shared" si="2092"/>
        <v>0</v>
      </c>
      <c r="FB862" s="36">
        <f t="shared" si="2093"/>
        <v>0</v>
      </c>
      <c r="FC862" s="36">
        <f t="shared" si="2121"/>
        <v>0</v>
      </c>
      <c r="FD862" s="36">
        <f t="shared" si="2094"/>
        <v>0</v>
      </c>
      <c r="FE862" s="36">
        <f t="shared" si="2095"/>
        <v>0</v>
      </c>
      <c r="FF862" s="36">
        <f t="shared" si="2122"/>
        <v>0</v>
      </c>
      <c r="FG862" s="36">
        <f t="shared" si="2096"/>
        <v>0</v>
      </c>
      <c r="FH862" s="36">
        <f t="shared" si="2097"/>
        <v>0</v>
      </c>
      <c r="FI862" s="36">
        <f t="shared" si="2098"/>
        <v>0</v>
      </c>
      <c r="FJ862" s="36">
        <f t="shared" ca="1" si="2099"/>
        <v>0</v>
      </c>
      <c r="FK862" s="36">
        <f t="shared" si="2100"/>
        <v>0</v>
      </c>
      <c r="FL862" s="36">
        <f t="shared" si="2101"/>
        <v>0</v>
      </c>
      <c r="FM862" s="36">
        <f t="shared" ca="1" si="2102"/>
        <v>0</v>
      </c>
      <c r="FN862" s="36">
        <f t="shared" ca="1" si="2124"/>
        <v>0</v>
      </c>
    </row>
    <row r="863" spans="2:170" x14ac:dyDescent="0.25">
      <c r="B863" s="2">
        <v>855</v>
      </c>
      <c r="C863" s="2">
        <f t="shared" si="1978"/>
        <v>72</v>
      </c>
      <c r="D863" s="2">
        <f t="shared" si="2127"/>
        <v>879</v>
      </c>
      <c r="E863" s="2">
        <f t="shared" si="2125"/>
        <v>74</v>
      </c>
      <c r="F863" s="189">
        <f t="shared" si="2129"/>
        <v>71741</v>
      </c>
      <c r="G863" s="2">
        <f t="shared" si="2128"/>
        <v>5</v>
      </c>
      <c r="H863" s="187">
        <f t="shared" si="1979"/>
        <v>105.83333333333334</v>
      </c>
      <c r="I863" s="186">
        <f t="shared" si="2126"/>
        <v>105</v>
      </c>
      <c r="J863" s="2">
        <f t="shared" si="1980"/>
        <v>0</v>
      </c>
      <c r="K863" s="2">
        <f t="shared" si="1981"/>
        <v>1</v>
      </c>
      <c r="L863">
        <f t="shared" si="1982"/>
        <v>2</v>
      </c>
      <c r="M863" s="190">
        <f t="shared" si="2103"/>
        <v>0.93</v>
      </c>
      <c r="N863">
        <f t="shared" si="1983"/>
        <v>1</v>
      </c>
      <c r="O863">
        <f t="shared" si="1984"/>
        <v>100</v>
      </c>
      <c r="P863" s="58">
        <f t="shared" si="1985"/>
        <v>4.1850000000000005</v>
      </c>
      <c r="Q863" s="106">
        <f t="shared" si="1986"/>
        <v>1</v>
      </c>
      <c r="R863" s="59">
        <f t="shared" si="1987"/>
        <v>1</v>
      </c>
      <c r="S863" s="32">
        <f t="shared" si="2104"/>
        <v>1</v>
      </c>
      <c r="T863">
        <f t="shared" si="1988"/>
        <v>1</v>
      </c>
      <c r="U863" s="32">
        <f t="shared" si="2105"/>
        <v>0.93</v>
      </c>
      <c r="V863">
        <f t="shared" si="1989"/>
        <v>1</v>
      </c>
      <c r="W863">
        <f t="shared" si="1990"/>
        <v>100</v>
      </c>
      <c r="X863" s="58">
        <f t="shared" si="1991"/>
        <v>1</v>
      </c>
      <c r="Y863" s="58">
        <f t="shared" si="1992"/>
        <v>1</v>
      </c>
      <c r="Z863" s="32">
        <f t="shared" si="1993"/>
        <v>1</v>
      </c>
      <c r="AA863" s="32">
        <f t="shared" si="1994"/>
        <v>1</v>
      </c>
      <c r="AB863" s="59">
        <f t="shared" si="1995"/>
        <v>4.9056245199999996E-3</v>
      </c>
      <c r="AC863" s="59">
        <f t="shared" si="1996"/>
        <v>4.9056245199999996E-3</v>
      </c>
      <c r="AD863">
        <f t="shared" si="1997"/>
        <v>1</v>
      </c>
      <c r="AE863" s="59">
        <f t="shared" si="1998"/>
        <v>4.9056245199999996E-3</v>
      </c>
      <c r="AF863" s="59">
        <f t="shared" si="1999"/>
        <v>4.1758461800000006E-3</v>
      </c>
      <c r="AG863" s="59">
        <f t="shared" si="2000"/>
        <v>4.1758461800000006E-3</v>
      </c>
      <c r="AH863">
        <f t="shared" si="2001"/>
        <v>1</v>
      </c>
      <c r="AI863" s="59">
        <f t="shared" si="2002"/>
        <v>4.1758461800000006E-3</v>
      </c>
      <c r="AJ863" s="59">
        <f t="shared" si="2003"/>
        <v>0</v>
      </c>
      <c r="AK863" s="59">
        <f t="shared" si="2004"/>
        <v>0</v>
      </c>
      <c r="AL863" s="59">
        <f t="shared" si="2005"/>
        <v>0</v>
      </c>
      <c r="AM863" s="12">
        <f t="shared" si="2106"/>
        <v>0</v>
      </c>
      <c r="AN863" s="12">
        <f t="shared" si="2107"/>
        <v>0</v>
      </c>
      <c r="AO863" s="66">
        <f t="shared" si="2006"/>
        <v>0</v>
      </c>
      <c r="AP863" s="66">
        <f t="shared" si="2007"/>
        <v>0</v>
      </c>
      <c r="AQ863" s="59">
        <f t="shared" si="2008"/>
        <v>0</v>
      </c>
      <c r="AR863" s="59">
        <f t="shared" si="2009"/>
        <v>0</v>
      </c>
      <c r="AS863" s="59">
        <f t="shared" si="2010"/>
        <v>0</v>
      </c>
      <c r="AT863" s="12">
        <f t="shared" si="2011"/>
        <v>0</v>
      </c>
      <c r="AU863" s="59">
        <f t="shared" si="2108"/>
        <v>0</v>
      </c>
      <c r="AV863" s="59">
        <f t="shared" si="2109"/>
        <v>0</v>
      </c>
      <c r="AW863" s="70">
        <f t="shared" si="2012"/>
        <v>0</v>
      </c>
      <c r="AX863" s="20">
        <f t="shared" si="2013"/>
        <v>200000</v>
      </c>
      <c r="AY863" s="20">
        <f t="shared" si="2014"/>
        <v>0</v>
      </c>
      <c r="AZ863" s="20">
        <f t="shared" si="2015"/>
        <v>0</v>
      </c>
      <c r="BA863" s="20">
        <f t="shared" si="2016"/>
        <v>200000</v>
      </c>
      <c r="BB863" s="36">
        <f t="shared" si="2017"/>
        <v>1</v>
      </c>
      <c r="BC863" s="36">
        <f t="shared" si="2018"/>
        <v>0</v>
      </c>
      <c r="BD863" s="80">
        <f t="shared" si="2019"/>
        <v>0</v>
      </c>
      <c r="BE863" s="36">
        <f t="shared" si="2020"/>
        <v>0</v>
      </c>
      <c r="BF863" s="36">
        <f t="shared" si="2021"/>
        <v>0</v>
      </c>
      <c r="BG863" s="36">
        <f t="shared" si="2022"/>
        <v>0</v>
      </c>
      <c r="BH863" s="36">
        <f t="shared" si="2023"/>
        <v>0</v>
      </c>
      <c r="BI863" s="36">
        <f t="shared" si="2024"/>
        <v>0</v>
      </c>
      <c r="BJ863" s="36">
        <f t="shared" si="2025"/>
        <v>0</v>
      </c>
      <c r="BK863" s="36">
        <f t="shared" si="2026"/>
        <v>0</v>
      </c>
      <c r="BL863" s="68">
        <f>IF(OR(AT863=0,E863&gt;ProjTerm),0,VLOOKUP(D863,'Life Events'!$AE$5:$AI$1206,5,FALSE))</f>
        <v>0</v>
      </c>
      <c r="BM863" s="93">
        <f t="shared" si="2027"/>
        <v>0</v>
      </c>
      <c r="BN863" s="93">
        <f t="shared" si="2028"/>
        <v>0</v>
      </c>
      <c r="BO863" s="36">
        <f t="shared" si="2029"/>
        <v>0</v>
      </c>
      <c r="BP863" s="36">
        <f t="shared" si="2030"/>
        <v>0</v>
      </c>
      <c r="BQ863" s="36">
        <f t="shared" si="2031"/>
        <v>0</v>
      </c>
      <c r="BR863" s="36">
        <f t="shared" si="2032"/>
        <v>154.78110000000001</v>
      </c>
      <c r="BS863" s="36">
        <f t="shared" si="2033"/>
        <v>0</v>
      </c>
      <c r="BT863" s="36">
        <f t="shared" si="2034"/>
        <v>0</v>
      </c>
      <c r="BU863" s="70" cm="1">
        <f t="array" ref="BU863">IF(AND(ActInt=1,$J863=0),INDEX(Tbl_FwdNom,$B863-IVP,MATCH(ValnDt,Tbl_FwdNom_Cols)),INDEX(Tbl_FwdNom,$B863,MATCH(StartDt,Tbl_FwdNom_Cols)))</f>
        <v>9.2822988350000006</v>
      </c>
      <c r="BV863" s="70" cm="1">
        <f t="array" ref="BV863">INDEX(Tbl_FwdReal,$B863,MATCH(StartDt,Tbl_FwdReal_Cols))</f>
        <v>3.1616474220000002</v>
      </c>
      <c r="BW863" s="70" cm="1">
        <f t="array" ref="BW863">IF(RunType&lt;&gt;"OPN",INDEX(Tbl_FwdReal,$B863,MATCH(ValnDt,Tbl_FwdReal_Cols)),IF(AND($J863=0,ActInt=1),INDEX(Tbl_FwdReal,$B863-IVP,MATCH(ValnDt,Tbl_FwdReal_Cols)),-999))*$K863</f>
        <v>3.1616474220000002</v>
      </c>
      <c r="BX863" s="70">
        <f t="shared" si="2035"/>
        <v>3.1616474220000003E-2</v>
      </c>
      <c r="BY863" s="70">
        <f t="shared" si="2110"/>
        <v>5.9330686994193194E-2</v>
      </c>
      <c r="BZ863" s="64">
        <f t="shared" si="2123"/>
        <v>4.8146601845160397E-3</v>
      </c>
      <c r="CA863" s="70" cm="1">
        <f t="array" ref="CA863">IF($J863=1,CA862*(1+INDEX(Tbl_CPI,$B863,MATCH(IF(RunType="OPN",StartDt,ValnDt),Tbl_CPI_Cols))),0)</f>
        <v>0</v>
      </c>
      <c r="CB863" s="70">
        <f t="shared" si="2111"/>
        <v>107.74116976870859</v>
      </c>
      <c r="CC863" s="70">
        <f t="shared" si="2112"/>
        <v>106.19925074419602</v>
      </c>
      <c r="CD863" s="36">
        <f t="shared" si="2036"/>
        <v>537.98770439497298</v>
      </c>
      <c r="CE863" s="36">
        <f t="shared" si="2037"/>
        <v>0</v>
      </c>
      <c r="CF863" s="36">
        <f t="shared" si="2038"/>
        <v>0</v>
      </c>
      <c r="CG863" s="36">
        <f t="shared" si="2039"/>
        <v>0</v>
      </c>
      <c r="CH863" s="36">
        <f t="shared" si="2040"/>
        <v>0</v>
      </c>
      <c r="CI863" s="36">
        <f t="shared" si="2041"/>
        <v>0</v>
      </c>
      <c r="CJ863" s="36">
        <f t="shared" si="2042"/>
        <v>0</v>
      </c>
      <c r="CK863" s="36">
        <f t="shared" si="2043"/>
        <v>0</v>
      </c>
      <c r="CL863" s="36">
        <f t="shared" si="2044"/>
        <v>0</v>
      </c>
      <c r="CM863" s="36">
        <f t="shared" si="2045"/>
        <v>0</v>
      </c>
      <c r="CN863" s="36">
        <f t="shared" si="2046"/>
        <v>0</v>
      </c>
      <c r="CO863" s="20">
        <f t="shared" si="2047"/>
        <v>120000</v>
      </c>
      <c r="CP863" s="20">
        <f t="shared" si="2048"/>
        <v>2</v>
      </c>
      <c r="CQ863" s="64" t="e">
        <f t="shared" si="2049"/>
        <v>#N/A</v>
      </c>
      <c r="CR863" s="64" t="e">
        <f t="shared" si="2050"/>
        <v>#N/A</v>
      </c>
      <c r="CS863" s="36" t="e">
        <f t="shared" si="2051"/>
        <v>#N/A</v>
      </c>
      <c r="CT863" s="36">
        <f t="shared" si="2052"/>
        <v>0</v>
      </c>
      <c r="CU863" s="36">
        <f t="shared" si="2053"/>
        <v>0</v>
      </c>
      <c r="CV863" s="36">
        <f t="shared" si="2113"/>
        <v>0</v>
      </c>
      <c r="CW863" s="36">
        <f t="shared" si="2054"/>
        <v>0</v>
      </c>
      <c r="CX863" s="36">
        <f t="shared" si="2055"/>
        <v>0</v>
      </c>
      <c r="CY863" s="36">
        <f t="shared" si="2056"/>
        <v>0</v>
      </c>
      <c r="CZ863" s="36">
        <f t="shared" si="2114"/>
        <v>0</v>
      </c>
      <c r="DA863" s="64">
        <f t="shared" si="2057"/>
        <v>7.4244460204468954E-3</v>
      </c>
      <c r="DB863" s="70">
        <f t="shared" si="2115"/>
        <v>0.99263027014107597</v>
      </c>
      <c r="DC863" s="70">
        <f>PRODUCT($DB$8:DB863)</f>
        <v>4.2426423509923488E-4</v>
      </c>
      <c r="DD863" s="36">
        <f t="shared" si="2058"/>
        <v>0</v>
      </c>
      <c r="DE863" s="36">
        <f t="shared" si="2059"/>
        <v>0</v>
      </c>
      <c r="DF863" s="36">
        <f t="shared" si="2060"/>
        <v>0</v>
      </c>
      <c r="DG863" s="36">
        <f t="shared" si="2061"/>
        <v>0</v>
      </c>
      <c r="DH863" s="36">
        <f t="shared" si="2062"/>
        <v>0</v>
      </c>
      <c r="DI863" s="36">
        <f t="shared" si="2063"/>
        <v>0</v>
      </c>
      <c r="DJ863" s="36">
        <f t="shared" si="2064"/>
        <v>0</v>
      </c>
      <c r="DK863" s="36">
        <f t="shared" si="2065"/>
        <v>0</v>
      </c>
      <c r="DL863" s="36">
        <f t="shared" si="2066"/>
        <v>0</v>
      </c>
      <c r="DM863" s="36">
        <f t="shared" si="2067"/>
        <v>0</v>
      </c>
      <c r="DN863" s="36">
        <f t="shared" ca="1" si="2116"/>
        <v>4.6137290849905055E-12</v>
      </c>
      <c r="DO863" s="64" cm="1">
        <f t="array" ref="DO863">IFERROR(INDEX(Tbl_FwdNom,$B863,MATCH(LIDt,Tbl_FwdNom_Cols,0)),0)</f>
        <v>7.783985242</v>
      </c>
      <c r="DP863" s="64">
        <f t="shared" ca="1" si="2117"/>
        <v>7.7225806439999998</v>
      </c>
      <c r="DQ863" s="64">
        <f t="shared" ca="1" si="2068"/>
        <v>6.2183406550007092E-3</v>
      </c>
      <c r="DR863" s="70">
        <f t="shared" ca="1" si="2069"/>
        <v>0.99382008814214928</v>
      </c>
      <c r="DS863" s="70">
        <f ca="1">PRODUCT($DR$8:DR863)</f>
        <v>1.5107294067069556E-3</v>
      </c>
      <c r="DT863" s="36">
        <f t="shared" ca="1" si="2070"/>
        <v>0</v>
      </c>
      <c r="DU863" s="36">
        <f t="shared" ca="1" si="2071"/>
        <v>0</v>
      </c>
      <c r="DV863" s="36">
        <f t="shared" ca="1" si="2072"/>
        <v>0</v>
      </c>
      <c r="DW863" s="36">
        <f t="shared" ca="1" si="2073"/>
        <v>0</v>
      </c>
      <c r="DX863" s="36">
        <f t="shared" ca="1" si="2074"/>
        <v>0</v>
      </c>
      <c r="DY863" s="36">
        <f t="shared" ca="1" si="2075"/>
        <v>0</v>
      </c>
      <c r="DZ863" s="36">
        <f t="shared" ca="1" si="2076"/>
        <v>0</v>
      </c>
      <c r="EA863" s="36">
        <f t="shared" ca="1" si="2077"/>
        <v>0</v>
      </c>
      <c r="EB863" s="36">
        <f t="shared" ca="1" si="2078"/>
        <v>0</v>
      </c>
      <c r="EC863" s="36">
        <f t="shared" ca="1" si="2079"/>
        <v>0</v>
      </c>
      <c r="ED863" s="36">
        <f t="shared" ca="1" si="2080"/>
        <v>0</v>
      </c>
      <c r="EE863" s="36">
        <f t="shared" ca="1" si="2118"/>
        <v>0</v>
      </c>
      <c r="EF863" s="36">
        <f t="shared" ca="1" si="2081"/>
        <v>0</v>
      </c>
      <c r="EG863" s="64"/>
      <c r="EH863" s="64"/>
      <c r="EI863" s="64"/>
      <c r="EJ863" s="70"/>
      <c r="EK863" s="70"/>
      <c r="EL863" s="70"/>
      <c r="EM863" s="70"/>
      <c r="EN863" s="70"/>
      <c r="EO863" s="36">
        <f t="shared" si="2082"/>
        <v>0</v>
      </c>
      <c r="EP863" s="36">
        <f t="shared" si="2083"/>
        <v>0</v>
      </c>
      <c r="EQ863" s="36">
        <f t="shared" si="2084"/>
        <v>0</v>
      </c>
      <c r="ER863" s="36">
        <f t="shared" si="2085"/>
        <v>0</v>
      </c>
      <c r="ES863" s="36">
        <f t="shared" si="2086"/>
        <v>0</v>
      </c>
      <c r="ET863" s="36">
        <f t="shared" si="2087"/>
        <v>0</v>
      </c>
      <c r="EU863" s="36">
        <f t="shared" si="2119"/>
        <v>0</v>
      </c>
      <c r="EV863" s="36">
        <f t="shared" si="2088"/>
        <v>0</v>
      </c>
      <c r="EW863" s="36">
        <f t="shared" si="2089"/>
        <v>0</v>
      </c>
      <c r="EX863" s="36">
        <f t="shared" si="2120"/>
        <v>0</v>
      </c>
      <c r="EY863" s="36">
        <f t="shared" si="2090"/>
        <v>0</v>
      </c>
      <c r="EZ863" s="36">
        <f t="shared" si="2091"/>
        <v>0</v>
      </c>
      <c r="FA863" s="36">
        <f t="shared" si="2092"/>
        <v>0</v>
      </c>
      <c r="FB863" s="36">
        <f t="shared" si="2093"/>
        <v>0</v>
      </c>
      <c r="FC863" s="36">
        <f t="shared" si="2121"/>
        <v>0</v>
      </c>
      <c r="FD863" s="36">
        <f t="shared" si="2094"/>
        <v>0</v>
      </c>
      <c r="FE863" s="36">
        <f t="shared" si="2095"/>
        <v>0</v>
      </c>
      <c r="FF863" s="36">
        <f t="shared" si="2122"/>
        <v>0</v>
      </c>
      <c r="FG863" s="36">
        <f t="shared" si="2096"/>
        <v>0</v>
      </c>
      <c r="FH863" s="36">
        <f t="shared" si="2097"/>
        <v>0</v>
      </c>
      <c r="FI863" s="36">
        <f t="shared" si="2098"/>
        <v>0</v>
      </c>
      <c r="FJ863" s="36">
        <f t="shared" ca="1" si="2099"/>
        <v>0</v>
      </c>
      <c r="FK863" s="36">
        <f t="shared" si="2100"/>
        <v>0</v>
      </c>
      <c r="FL863" s="36">
        <f t="shared" si="2101"/>
        <v>0</v>
      </c>
      <c r="FM863" s="36">
        <f t="shared" ca="1" si="2102"/>
        <v>0</v>
      </c>
      <c r="FN863" s="36">
        <f t="shared" ca="1" si="2124"/>
        <v>0</v>
      </c>
    </row>
    <row r="864" spans="2:170" x14ac:dyDescent="0.25">
      <c r="B864" s="2">
        <v>856</v>
      </c>
      <c r="C864" s="2">
        <f t="shared" si="1978"/>
        <v>72</v>
      </c>
      <c r="D864" s="2">
        <f t="shared" si="2127"/>
        <v>880</v>
      </c>
      <c r="E864" s="2">
        <f t="shared" si="2125"/>
        <v>74</v>
      </c>
      <c r="F864" s="189">
        <f t="shared" si="2129"/>
        <v>71771</v>
      </c>
      <c r="G864" s="2">
        <f t="shared" si="2128"/>
        <v>6</v>
      </c>
      <c r="H864" s="187">
        <f t="shared" si="1979"/>
        <v>105.91666666666666</v>
      </c>
      <c r="I864" s="186">
        <f t="shared" si="2126"/>
        <v>105</v>
      </c>
      <c r="J864" s="2">
        <f t="shared" si="1980"/>
        <v>0</v>
      </c>
      <c r="K864" s="2">
        <f t="shared" si="1981"/>
        <v>1</v>
      </c>
      <c r="L864">
        <f t="shared" si="1982"/>
        <v>2</v>
      </c>
      <c r="M864" s="190">
        <f t="shared" si="2103"/>
        <v>0.93</v>
      </c>
      <c r="N864">
        <f t="shared" si="1983"/>
        <v>1</v>
      </c>
      <c r="O864">
        <f t="shared" si="1984"/>
        <v>100</v>
      </c>
      <c r="P864" s="58">
        <f t="shared" si="1985"/>
        <v>4.1850000000000005</v>
      </c>
      <c r="Q864" s="106">
        <f t="shared" si="1986"/>
        <v>1</v>
      </c>
      <c r="R864" s="59">
        <f t="shared" si="1987"/>
        <v>1</v>
      </c>
      <c r="S864" s="32">
        <f t="shared" si="2104"/>
        <v>1</v>
      </c>
      <c r="T864">
        <f t="shared" si="1988"/>
        <v>1</v>
      </c>
      <c r="U864" s="32">
        <f t="shared" si="2105"/>
        <v>0.93</v>
      </c>
      <c r="V864">
        <f t="shared" si="1989"/>
        <v>1</v>
      </c>
      <c r="W864">
        <f t="shared" si="1990"/>
        <v>100</v>
      </c>
      <c r="X864" s="58">
        <f t="shared" si="1991"/>
        <v>1</v>
      </c>
      <c r="Y864" s="58">
        <f t="shared" si="1992"/>
        <v>1</v>
      </c>
      <c r="Z864" s="32">
        <f t="shared" si="1993"/>
        <v>1</v>
      </c>
      <c r="AA864" s="32">
        <f t="shared" si="1994"/>
        <v>1</v>
      </c>
      <c r="AB864" s="59">
        <f t="shared" si="1995"/>
        <v>4.9056245199999996E-3</v>
      </c>
      <c r="AC864" s="59">
        <f t="shared" si="1996"/>
        <v>4.9056245199999996E-3</v>
      </c>
      <c r="AD864">
        <f t="shared" si="1997"/>
        <v>1</v>
      </c>
      <c r="AE864" s="59">
        <f t="shared" si="1998"/>
        <v>4.9056245199999996E-3</v>
      </c>
      <c r="AF864" s="59">
        <f t="shared" si="1999"/>
        <v>4.1758461800000006E-3</v>
      </c>
      <c r="AG864" s="59">
        <f t="shared" si="2000"/>
        <v>4.1758461800000006E-3</v>
      </c>
      <c r="AH864">
        <f t="shared" si="2001"/>
        <v>1</v>
      </c>
      <c r="AI864" s="59">
        <f t="shared" si="2002"/>
        <v>4.1758461800000006E-3</v>
      </c>
      <c r="AJ864" s="59">
        <f t="shared" si="2003"/>
        <v>0</v>
      </c>
      <c r="AK864" s="59">
        <f t="shared" si="2004"/>
        <v>0</v>
      </c>
      <c r="AL864" s="59">
        <f t="shared" si="2005"/>
        <v>0</v>
      </c>
      <c r="AM864" s="12">
        <f t="shared" si="2106"/>
        <v>0</v>
      </c>
      <c r="AN864" s="12">
        <f t="shared" si="2107"/>
        <v>0</v>
      </c>
      <c r="AO864" s="66">
        <f t="shared" si="2006"/>
        <v>0</v>
      </c>
      <c r="AP864" s="66">
        <f t="shared" si="2007"/>
        <v>0</v>
      </c>
      <c r="AQ864" s="59">
        <f t="shared" si="2008"/>
        <v>0</v>
      </c>
      <c r="AR864" s="59">
        <f t="shared" si="2009"/>
        <v>0</v>
      </c>
      <c r="AS864" s="59">
        <f t="shared" si="2010"/>
        <v>0</v>
      </c>
      <c r="AT864" s="12">
        <f t="shared" si="2011"/>
        <v>0</v>
      </c>
      <c r="AU864" s="59">
        <f t="shared" si="2108"/>
        <v>0</v>
      </c>
      <c r="AV864" s="59">
        <f t="shared" si="2109"/>
        <v>0</v>
      </c>
      <c r="AW864" s="70">
        <f t="shared" si="2012"/>
        <v>0</v>
      </c>
      <c r="AX864" s="20">
        <f t="shared" si="2013"/>
        <v>200000</v>
      </c>
      <c r="AY864" s="20">
        <f t="shared" si="2014"/>
        <v>0</v>
      </c>
      <c r="AZ864" s="20">
        <f t="shared" si="2015"/>
        <v>0</v>
      </c>
      <c r="BA864" s="20">
        <f t="shared" si="2016"/>
        <v>200000</v>
      </c>
      <c r="BB864" s="36">
        <f t="shared" si="2017"/>
        <v>1</v>
      </c>
      <c r="BC864" s="36">
        <f t="shared" si="2018"/>
        <v>0</v>
      </c>
      <c r="BD864" s="80">
        <f t="shared" si="2019"/>
        <v>0</v>
      </c>
      <c r="BE864" s="36">
        <f t="shared" si="2020"/>
        <v>0</v>
      </c>
      <c r="BF864" s="36">
        <f t="shared" si="2021"/>
        <v>0</v>
      </c>
      <c r="BG864" s="36">
        <f t="shared" si="2022"/>
        <v>0</v>
      </c>
      <c r="BH864" s="36">
        <f t="shared" si="2023"/>
        <v>0</v>
      </c>
      <c r="BI864" s="36">
        <f t="shared" si="2024"/>
        <v>0</v>
      </c>
      <c r="BJ864" s="36">
        <f t="shared" si="2025"/>
        <v>0</v>
      </c>
      <c r="BK864" s="36">
        <f t="shared" si="2026"/>
        <v>0</v>
      </c>
      <c r="BL864" s="68">
        <f>IF(OR(AT864=0,E864&gt;ProjTerm),0,VLOOKUP(D864,'Life Events'!$AE$5:$AI$1206,5,FALSE))</f>
        <v>0</v>
      </c>
      <c r="BM864" s="93">
        <f t="shared" si="2027"/>
        <v>0</v>
      </c>
      <c r="BN864" s="93">
        <f t="shared" si="2028"/>
        <v>0</v>
      </c>
      <c r="BO864" s="36">
        <f t="shared" si="2029"/>
        <v>0</v>
      </c>
      <c r="BP864" s="36">
        <f t="shared" si="2030"/>
        <v>0</v>
      </c>
      <c r="BQ864" s="36">
        <f t="shared" si="2031"/>
        <v>0</v>
      </c>
      <c r="BR864" s="36">
        <f t="shared" si="2032"/>
        <v>154.78110000000001</v>
      </c>
      <c r="BS864" s="36">
        <f t="shared" si="2033"/>
        <v>0</v>
      </c>
      <c r="BT864" s="36">
        <f t="shared" si="2034"/>
        <v>0</v>
      </c>
      <c r="BU864" s="70" cm="1">
        <f t="array" ref="BU864">IF(AND(ActInt=1,$J864=0),INDEX(Tbl_FwdNom,$B864-IVP,MATCH(ValnDt,Tbl_FwdNom_Cols)),INDEX(Tbl_FwdNom,$B864,MATCH(StartDt,Tbl_FwdNom_Cols)))</f>
        <v>9.2763652019999991</v>
      </c>
      <c r="BV864" s="70" cm="1">
        <f t="array" ref="BV864">INDEX(Tbl_FwdReal,$B864,MATCH(StartDt,Tbl_FwdReal_Cols))</f>
        <v>3.1582745380000001</v>
      </c>
      <c r="BW864" s="70" cm="1">
        <f t="array" ref="BW864">IF(RunType&lt;&gt;"OPN",INDEX(Tbl_FwdReal,$B864,MATCH(ValnDt,Tbl_FwdReal_Cols)),IF(AND($J864=0,ActInt=1),INDEX(Tbl_FwdReal,$B864-IVP,MATCH(ValnDt,Tbl_FwdReal_Cols)),-999))*$K864</f>
        <v>3.1582745380000001</v>
      </c>
      <c r="BX864" s="70">
        <f t="shared" si="2035"/>
        <v>3.1582745379999999E-2</v>
      </c>
      <c r="BY864" s="70">
        <f t="shared" si="2110"/>
        <v>5.9307803386594138E-2</v>
      </c>
      <c r="BZ864" s="64">
        <f t="shared" si="2123"/>
        <v>4.8128513370098158E-3</v>
      </c>
      <c r="CA864" s="70" cm="1">
        <f t="array" ref="CA864">IF($J864=1,CA863*(1+INDEX(Tbl_CPI,$B864,MATCH(IF(RunType="OPN",StartDt,ValnDt),Tbl_CPI_Cols))),0)</f>
        <v>0</v>
      </c>
      <c r="CB864" s="70">
        <f t="shared" si="2111"/>
        <v>108.25971200168092</v>
      </c>
      <c r="CC864" s="70">
        <f t="shared" si="2112"/>
        <v>106.19925074419602</v>
      </c>
      <c r="CD864" s="36">
        <f t="shared" si="2036"/>
        <v>537.98770439497298</v>
      </c>
      <c r="CE864" s="36">
        <f t="shared" si="2037"/>
        <v>0</v>
      </c>
      <c r="CF864" s="36">
        <f t="shared" si="2038"/>
        <v>0</v>
      </c>
      <c r="CG864" s="36">
        <f t="shared" si="2039"/>
        <v>0</v>
      </c>
      <c r="CH864" s="36">
        <f t="shared" si="2040"/>
        <v>0</v>
      </c>
      <c r="CI864" s="36">
        <f t="shared" si="2041"/>
        <v>0</v>
      </c>
      <c r="CJ864" s="36">
        <f t="shared" si="2042"/>
        <v>0</v>
      </c>
      <c r="CK864" s="36">
        <f t="shared" si="2043"/>
        <v>0</v>
      </c>
      <c r="CL864" s="36">
        <f t="shared" si="2044"/>
        <v>0</v>
      </c>
      <c r="CM864" s="36">
        <f t="shared" si="2045"/>
        <v>0</v>
      </c>
      <c r="CN864" s="36">
        <f t="shared" si="2046"/>
        <v>0</v>
      </c>
      <c r="CO864" s="20">
        <f t="shared" si="2047"/>
        <v>120000</v>
      </c>
      <c r="CP864" s="20">
        <f t="shared" si="2048"/>
        <v>2</v>
      </c>
      <c r="CQ864" s="64" t="e">
        <f t="shared" si="2049"/>
        <v>#N/A</v>
      </c>
      <c r="CR864" s="64" t="e">
        <f t="shared" si="2050"/>
        <v>#N/A</v>
      </c>
      <c r="CS864" s="36" t="e">
        <f t="shared" si="2051"/>
        <v>#N/A</v>
      </c>
      <c r="CT864" s="36">
        <f t="shared" si="2052"/>
        <v>0</v>
      </c>
      <c r="CU864" s="36">
        <f t="shared" si="2053"/>
        <v>0</v>
      </c>
      <c r="CV864" s="36">
        <f t="shared" si="2113"/>
        <v>0</v>
      </c>
      <c r="CW864" s="36">
        <f t="shared" si="2054"/>
        <v>0</v>
      </c>
      <c r="CX864" s="36">
        <f t="shared" si="2055"/>
        <v>0</v>
      </c>
      <c r="CY864" s="36">
        <f t="shared" si="2056"/>
        <v>0</v>
      </c>
      <c r="CZ864" s="36">
        <f t="shared" si="2114"/>
        <v>0</v>
      </c>
      <c r="DA864" s="64">
        <f t="shared" si="2057"/>
        <v>7.419887615466747E-3</v>
      </c>
      <c r="DB864" s="70">
        <f t="shared" si="2115"/>
        <v>0.99263476162553288</v>
      </c>
      <c r="DC864" s="70">
        <f>PRODUCT($DB$8:DB864)</f>
        <v>4.2113942787396803E-4</v>
      </c>
      <c r="DD864" s="36">
        <f t="shared" si="2058"/>
        <v>0</v>
      </c>
      <c r="DE864" s="36">
        <f t="shared" si="2059"/>
        <v>0</v>
      </c>
      <c r="DF864" s="36">
        <f t="shared" si="2060"/>
        <v>0</v>
      </c>
      <c r="DG864" s="36">
        <f t="shared" si="2061"/>
        <v>0</v>
      </c>
      <c r="DH864" s="36">
        <f t="shared" si="2062"/>
        <v>0</v>
      </c>
      <c r="DI864" s="36">
        <f t="shared" si="2063"/>
        <v>0</v>
      </c>
      <c r="DJ864" s="36">
        <f t="shared" si="2064"/>
        <v>0</v>
      </c>
      <c r="DK864" s="36">
        <f t="shared" si="2065"/>
        <v>0</v>
      </c>
      <c r="DL864" s="36">
        <f t="shared" si="2066"/>
        <v>0</v>
      </c>
      <c r="DM864" s="36">
        <f t="shared" si="2067"/>
        <v>0</v>
      </c>
      <c r="DN864" s="36">
        <f t="shared" ca="1" si="2116"/>
        <v>4.6137290849905055E-12</v>
      </c>
      <c r="DO864" s="64" cm="1">
        <f t="array" ref="DO864">IFERROR(INDEX(Tbl_FwdNom,$B864,MATCH(LIDt,Tbl_FwdNom_Cols,0)),0)</f>
        <v>7.782279086</v>
      </c>
      <c r="DP864" s="64">
        <f t="shared" ca="1" si="2117"/>
        <v>7.7208754600000002</v>
      </c>
      <c r="DQ864" s="64">
        <f t="shared" ca="1" si="2068"/>
        <v>6.2170133258454552E-3</v>
      </c>
      <c r="DR864" s="70">
        <f t="shared" ca="1" si="2069"/>
        <v>0.99382139911817191</v>
      </c>
      <c r="DS864" s="70">
        <f ca="1">PRODUCT($DR$8:DR864)</f>
        <v>1.5013952126624725E-3</v>
      </c>
      <c r="DT864" s="36">
        <f t="shared" ca="1" si="2070"/>
        <v>0</v>
      </c>
      <c r="DU864" s="36">
        <f t="shared" ca="1" si="2071"/>
        <v>0</v>
      </c>
      <c r="DV864" s="36">
        <f t="shared" ca="1" si="2072"/>
        <v>0</v>
      </c>
      <c r="DW864" s="36">
        <f t="shared" ca="1" si="2073"/>
        <v>0</v>
      </c>
      <c r="DX864" s="36">
        <f t="shared" ca="1" si="2074"/>
        <v>0</v>
      </c>
      <c r="DY864" s="36">
        <f t="shared" ca="1" si="2075"/>
        <v>0</v>
      </c>
      <c r="DZ864" s="36">
        <f t="shared" ca="1" si="2076"/>
        <v>0</v>
      </c>
      <c r="EA864" s="36">
        <f t="shared" ca="1" si="2077"/>
        <v>0</v>
      </c>
      <c r="EB864" s="36">
        <f t="shared" ca="1" si="2078"/>
        <v>0</v>
      </c>
      <c r="EC864" s="36">
        <f t="shared" ca="1" si="2079"/>
        <v>0</v>
      </c>
      <c r="ED864" s="36">
        <f t="shared" ca="1" si="2080"/>
        <v>0</v>
      </c>
      <c r="EE864" s="36">
        <f t="shared" ca="1" si="2118"/>
        <v>0</v>
      </c>
      <c r="EF864" s="36">
        <f t="shared" ca="1" si="2081"/>
        <v>0</v>
      </c>
      <c r="EG864" s="64"/>
      <c r="EH864" s="64"/>
      <c r="EI864" s="64"/>
      <c r="EJ864" s="70"/>
      <c r="EK864" s="70"/>
      <c r="EL864" s="70"/>
      <c r="EM864" s="70"/>
      <c r="EN864" s="70"/>
      <c r="EO864" s="36">
        <f t="shared" si="2082"/>
        <v>0</v>
      </c>
      <c r="EP864" s="36">
        <f t="shared" si="2083"/>
        <v>0</v>
      </c>
      <c r="EQ864" s="36">
        <f t="shared" si="2084"/>
        <v>0</v>
      </c>
      <c r="ER864" s="36">
        <f t="shared" si="2085"/>
        <v>0</v>
      </c>
      <c r="ES864" s="36">
        <f t="shared" si="2086"/>
        <v>0</v>
      </c>
      <c r="ET864" s="36">
        <f t="shared" si="2087"/>
        <v>0</v>
      </c>
      <c r="EU864" s="36">
        <f t="shared" si="2119"/>
        <v>0</v>
      </c>
      <c r="EV864" s="36">
        <f t="shared" si="2088"/>
        <v>0</v>
      </c>
      <c r="EW864" s="36">
        <f t="shared" si="2089"/>
        <v>0</v>
      </c>
      <c r="EX864" s="36">
        <f t="shared" si="2120"/>
        <v>0</v>
      </c>
      <c r="EY864" s="36">
        <f t="shared" si="2090"/>
        <v>0</v>
      </c>
      <c r="EZ864" s="36">
        <f t="shared" si="2091"/>
        <v>0</v>
      </c>
      <c r="FA864" s="36">
        <f t="shared" si="2092"/>
        <v>0</v>
      </c>
      <c r="FB864" s="36">
        <f t="shared" si="2093"/>
        <v>0</v>
      </c>
      <c r="FC864" s="36">
        <f t="shared" si="2121"/>
        <v>0</v>
      </c>
      <c r="FD864" s="36">
        <f t="shared" si="2094"/>
        <v>0</v>
      </c>
      <c r="FE864" s="36">
        <f t="shared" si="2095"/>
        <v>0</v>
      </c>
      <c r="FF864" s="36">
        <f t="shared" si="2122"/>
        <v>0</v>
      </c>
      <c r="FG864" s="36">
        <f t="shared" si="2096"/>
        <v>0</v>
      </c>
      <c r="FH864" s="36">
        <f t="shared" si="2097"/>
        <v>0</v>
      </c>
      <c r="FI864" s="36">
        <f t="shared" si="2098"/>
        <v>0</v>
      </c>
      <c r="FJ864" s="36">
        <f t="shared" ca="1" si="2099"/>
        <v>0</v>
      </c>
      <c r="FK864" s="36">
        <f t="shared" si="2100"/>
        <v>0</v>
      </c>
      <c r="FL864" s="36">
        <f t="shared" si="2101"/>
        <v>0</v>
      </c>
      <c r="FM864" s="36">
        <f t="shared" ca="1" si="2102"/>
        <v>0</v>
      </c>
      <c r="FN864" s="36">
        <f t="shared" ca="1" si="2124"/>
        <v>0</v>
      </c>
    </row>
    <row r="865" spans="2:170" x14ac:dyDescent="0.25">
      <c r="B865" s="2">
        <v>857</v>
      </c>
      <c r="C865" s="2">
        <f t="shared" si="1978"/>
        <v>72</v>
      </c>
      <c r="D865" s="2">
        <f t="shared" si="2127"/>
        <v>881</v>
      </c>
      <c r="E865" s="2">
        <f t="shared" si="2125"/>
        <v>74</v>
      </c>
      <c r="F865" s="189">
        <f t="shared" si="2129"/>
        <v>71802</v>
      </c>
      <c r="G865" s="2">
        <f t="shared" si="2128"/>
        <v>7</v>
      </c>
      <c r="H865" s="187">
        <f t="shared" si="1979"/>
        <v>106</v>
      </c>
      <c r="I865" s="186">
        <f t="shared" si="2126"/>
        <v>106</v>
      </c>
      <c r="J865" s="2">
        <f t="shared" si="1980"/>
        <v>0</v>
      </c>
      <c r="K865" s="2">
        <f t="shared" si="1981"/>
        <v>1</v>
      </c>
      <c r="L865">
        <f t="shared" si="1982"/>
        <v>2</v>
      </c>
      <c r="M865" s="190">
        <f t="shared" si="2103"/>
        <v>0.93</v>
      </c>
      <c r="N865">
        <f t="shared" si="1983"/>
        <v>1</v>
      </c>
      <c r="O865">
        <f t="shared" si="1984"/>
        <v>100</v>
      </c>
      <c r="P865" s="58">
        <f t="shared" si="1985"/>
        <v>4.1850000000000005</v>
      </c>
      <c r="Q865" s="106">
        <f t="shared" si="1986"/>
        <v>1</v>
      </c>
      <c r="R865" s="59">
        <f t="shared" si="1987"/>
        <v>1</v>
      </c>
      <c r="S865" s="32">
        <f t="shared" si="2104"/>
        <v>1</v>
      </c>
      <c r="T865">
        <f t="shared" si="1988"/>
        <v>1</v>
      </c>
      <c r="U865" s="32">
        <f t="shared" si="2105"/>
        <v>0.93</v>
      </c>
      <c r="V865">
        <f t="shared" si="1989"/>
        <v>1</v>
      </c>
      <c r="W865">
        <f t="shared" si="1990"/>
        <v>100</v>
      </c>
      <c r="X865" s="58">
        <f t="shared" si="1991"/>
        <v>1</v>
      </c>
      <c r="Y865" s="58">
        <f t="shared" si="1992"/>
        <v>1</v>
      </c>
      <c r="Z865" s="32">
        <f t="shared" si="1993"/>
        <v>1</v>
      </c>
      <c r="AA865" s="32">
        <f t="shared" si="1994"/>
        <v>1</v>
      </c>
      <c r="AB865" s="59">
        <f t="shared" si="1995"/>
        <v>4.9056245199999996E-3</v>
      </c>
      <c r="AC865" s="59">
        <f t="shared" si="1996"/>
        <v>4.9056245199999996E-3</v>
      </c>
      <c r="AD865">
        <f t="shared" si="1997"/>
        <v>1</v>
      </c>
      <c r="AE865" s="59">
        <f t="shared" si="1998"/>
        <v>4.9056245199999996E-3</v>
      </c>
      <c r="AF865" s="59">
        <f t="shared" si="1999"/>
        <v>4.1758461800000006E-3</v>
      </c>
      <c r="AG865" s="59">
        <f t="shared" si="2000"/>
        <v>4.1758461800000006E-3</v>
      </c>
      <c r="AH865">
        <f t="shared" si="2001"/>
        <v>1</v>
      </c>
      <c r="AI865" s="59">
        <f t="shared" si="2002"/>
        <v>4.1758461800000006E-3</v>
      </c>
      <c r="AJ865" s="59">
        <f t="shared" si="2003"/>
        <v>0</v>
      </c>
      <c r="AK865" s="59">
        <f t="shared" si="2004"/>
        <v>0</v>
      </c>
      <c r="AL865" s="59">
        <f t="shared" si="2005"/>
        <v>0</v>
      </c>
      <c r="AM865" s="12">
        <f t="shared" si="2106"/>
        <v>0</v>
      </c>
      <c r="AN865" s="12">
        <f t="shared" si="2107"/>
        <v>0</v>
      </c>
      <c r="AO865" s="66">
        <f t="shared" si="2006"/>
        <v>0</v>
      </c>
      <c r="AP865" s="66">
        <f t="shared" si="2007"/>
        <v>0</v>
      </c>
      <c r="AQ865" s="59">
        <f t="shared" si="2008"/>
        <v>0</v>
      </c>
      <c r="AR865" s="59">
        <f t="shared" si="2009"/>
        <v>0</v>
      </c>
      <c r="AS865" s="59">
        <f t="shared" si="2010"/>
        <v>0</v>
      </c>
      <c r="AT865" s="12">
        <f t="shared" si="2011"/>
        <v>0</v>
      </c>
      <c r="AU865" s="59">
        <f t="shared" si="2108"/>
        <v>0</v>
      </c>
      <c r="AV865" s="59">
        <f t="shared" si="2109"/>
        <v>0</v>
      </c>
      <c r="AW865" s="70">
        <f t="shared" si="2012"/>
        <v>0</v>
      </c>
      <c r="AX865" s="20">
        <f t="shared" si="2013"/>
        <v>200000</v>
      </c>
      <c r="AY865" s="20">
        <f t="shared" si="2014"/>
        <v>0</v>
      </c>
      <c r="AZ865" s="20">
        <f t="shared" si="2015"/>
        <v>0</v>
      </c>
      <c r="BA865" s="20">
        <f t="shared" si="2016"/>
        <v>200000</v>
      </c>
      <c r="BB865" s="36">
        <f t="shared" si="2017"/>
        <v>1</v>
      </c>
      <c r="BC865" s="36">
        <f t="shared" si="2018"/>
        <v>0</v>
      </c>
      <c r="BD865" s="80">
        <f t="shared" si="2019"/>
        <v>0</v>
      </c>
      <c r="BE865" s="36">
        <f t="shared" si="2020"/>
        <v>0</v>
      </c>
      <c r="BF865" s="36">
        <f t="shared" si="2021"/>
        <v>0</v>
      </c>
      <c r="BG865" s="36">
        <f t="shared" si="2022"/>
        <v>0</v>
      </c>
      <c r="BH865" s="36">
        <f t="shared" si="2023"/>
        <v>0</v>
      </c>
      <c r="BI865" s="36">
        <f t="shared" si="2024"/>
        <v>0</v>
      </c>
      <c r="BJ865" s="36">
        <f t="shared" si="2025"/>
        <v>0</v>
      </c>
      <c r="BK865" s="36">
        <f t="shared" si="2026"/>
        <v>0</v>
      </c>
      <c r="BL865" s="68">
        <f>IF(OR(AT865=0,E865&gt;ProjTerm),0,VLOOKUP(D865,'Life Events'!$AE$5:$AI$1206,5,FALSE))</f>
        <v>0</v>
      </c>
      <c r="BM865" s="93">
        <f t="shared" si="2027"/>
        <v>0</v>
      </c>
      <c r="BN865" s="93">
        <f t="shared" si="2028"/>
        <v>0</v>
      </c>
      <c r="BO865" s="36">
        <f t="shared" si="2029"/>
        <v>0</v>
      </c>
      <c r="BP865" s="36">
        <f t="shared" si="2030"/>
        <v>0</v>
      </c>
      <c r="BQ865" s="36">
        <f t="shared" si="2031"/>
        <v>0</v>
      </c>
      <c r="BR865" s="36">
        <f t="shared" si="2032"/>
        <v>154.78110000000001</v>
      </c>
      <c r="BS865" s="36">
        <f t="shared" si="2033"/>
        <v>0</v>
      </c>
      <c r="BT865" s="36">
        <f t="shared" si="2034"/>
        <v>0</v>
      </c>
      <c r="BU865" s="70" cm="1">
        <f t="array" ref="BU865">IF(AND(ActInt=1,$J865=0),INDEX(Tbl_FwdNom,$B865-IVP,MATCH(ValnDt,Tbl_FwdNom_Cols)),INDEX(Tbl_FwdNom,$B865,MATCH(StartDt,Tbl_FwdNom_Cols)))</f>
        <v>9.2704318909999994</v>
      </c>
      <c r="BV865" s="70" cm="1">
        <f t="array" ref="BV865">INDEX(Tbl_FwdReal,$B865,MATCH(StartDt,Tbl_FwdReal_Cols))</f>
        <v>3.154901765</v>
      </c>
      <c r="BW865" s="70" cm="1">
        <f t="array" ref="BW865">IF(RunType&lt;&gt;"OPN",INDEX(Tbl_FwdReal,$B865,MATCH(ValnDt,Tbl_FwdReal_Cols)),IF(AND($J865=0,ActInt=1),INDEX(Tbl_FwdReal,$B865-IVP,MATCH(ValnDt,Tbl_FwdReal_Cols)),-999))*$K865</f>
        <v>3.154901765</v>
      </c>
      <c r="BX865" s="70">
        <f t="shared" si="2035"/>
        <v>3.1549017649999997E-2</v>
      </c>
      <c r="BY865" s="70">
        <f t="shared" si="2110"/>
        <v>5.9284920264205843E-2</v>
      </c>
      <c r="BZ865" s="64">
        <f t="shared" si="2123"/>
        <v>4.8110424920391193E-3</v>
      </c>
      <c r="CA865" s="70" cm="1">
        <f t="array" ref="CA865">IF($J865=1,CA864*(1+INDEX(Tbl_CPI,$B865,MATCH(IF(RunType="OPN",StartDt,ValnDt),Tbl_CPI_Cols))),0)</f>
        <v>0</v>
      </c>
      <c r="CB865" s="70">
        <f t="shared" si="2111"/>
        <v>108.78055407629692</v>
      </c>
      <c r="CC865" s="70">
        <f t="shared" si="2112"/>
        <v>106.19925074419602</v>
      </c>
      <c r="CD865" s="36">
        <f t="shared" si="2036"/>
        <v>537.98770439497298</v>
      </c>
      <c r="CE865" s="36">
        <f t="shared" si="2037"/>
        <v>0</v>
      </c>
      <c r="CF865" s="36">
        <f t="shared" si="2038"/>
        <v>0</v>
      </c>
      <c r="CG865" s="36">
        <f t="shared" si="2039"/>
        <v>0</v>
      </c>
      <c r="CH865" s="36">
        <f t="shared" si="2040"/>
        <v>0</v>
      </c>
      <c r="CI865" s="36">
        <f t="shared" si="2041"/>
        <v>0</v>
      </c>
      <c r="CJ865" s="36">
        <f t="shared" si="2042"/>
        <v>0</v>
      </c>
      <c r="CK865" s="36">
        <f t="shared" si="2043"/>
        <v>0</v>
      </c>
      <c r="CL865" s="36">
        <f t="shared" si="2044"/>
        <v>0</v>
      </c>
      <c r="CM865" s="36">
        <f t="shared" si="2045"/>
        <v>0</v>
      </c>
      <c r="CN865" s="36">
        <f t="shared" si="2046"/>
        <v>0</v>
      </c>
      <c r="CO865" s="20">
        <f t="shared" si="2047"/>
        <v>120000</v>
      </c>
      <c r="CP865" s="20">
        <f t="shared" si="2048"/>
        <v>2</v>
      </c>
      <c r="CQ865" s="64" t="e">
        <f t="shared" si="2049"/>
        <v>#N/A</v>
      </c>
      <c r="CR865" s="64" t="e">
        <f t="shared" si="2050"/>
        <v>#N/A</v>
      </c>
      <c r="CS865" s="36" t="e">
        <f t="shared" si="2051"/>
        <v>#N/A</v>
      </c>
      <c r="CT865" s="36">
        <f t="shared" si="2052"/>
        <v>0</v>
      </c>
      <c r="CU865" s="36">
        <f t="shared" si="2053"/>
        <v>0</v>
      </c>
      <c r="CV865" s="36">
        <f t="shared" si="2113"/>
        <v>0</v>
      </c>
      <c r="CW865" s="36">
        <f t="shared" si="2054"/>
        <v>0</v>
      </c>
      <c r="CX865" s="36">
        <f t="shared" si="2055"/>
        <v>0</v>
      </c>
      <c r="CY865" s="36">
        <f t="shared" si="2056"/>
        <v>0</v>
      </c>
      <c r="CZ865" s="36">
        <f t="shared" si="2114"/>
        <v>0</v>
      </c>
      <c r="DA865" s="64">
        <f t="shared" si="2057"/>
        <v>7.4153292309784291E-3</v>
      </c>
      <c r="DB865" s="70">
        <f t="shared" si="2115"/>
        <v>0.99263925313044521</v>
      </c>
      <c r="DC865" s="70">
        <f>PRODUCT($DB$8:DB865)</f>
        <v>4.1803952714859863E-4</v>
      </c>
      <c r="DD865" s="36">
        <f t="shared" si="2058"/>
        <v>0</v>
      </c>
      <c r="DE865" s="36">
        <f t="shared" si="2059"/>
        <v>0</v>
      </c>
      <c r="DF865" s="36">
        <f t="shared" si="2060"/>
        <v>0</v>
      </c>
      <c r="DG865" s="36">
        <f t="shared" si="2061"/>
        <v>0</v>
      </c>
      <c r="DH865" s="36">
        <f t="shared" si="2062"/>
        <v>0</v>
      </c>
      <c r="DI865" s="36">
        <f t="shared" si="2063"/>
        <v>0</v>
      </c>
      <c r="DJ865" s="36">
        <f t="shared" si="2064"/>
        <v>0</v>
      </c>
      <c r="DK865" s="36">
        <f t="shared" si="2065"/>
        <v>0</v>
      </c>
      <c r="DL865" s="36">
        <f t="shared" si="2066"/>
        <v>0</v>
      </c>
      <c r="DM865" s="36">
        <f t="shared" si="2067"/>
        <v>0</v>
      </c>
      <c r="DN865" s="36">
        <f t="shared" ca="1" si="2116"/>
        <v>4.6137290849905055E-12</v>
      </c>
      <c r="DO865" s="64" cm="1">
        <f t="array" ref="DO865">IFERROR(INDEX(Tbl_FwdNom,$B865,MATCH(LIDt,Tbl_FwdNom_Cols,0)),0)</f>
        <v>7.7805729579999996</v>
      </c>
      <c r="DP865" s="64">
        <f t="shared" ca="1" si="2117"/>
        <v>7.7191703030000003</v>
      </c>
      <c r="DQ865" s="64">
        <f t="shared" ca="1" si="2068"/>
        <v>6.2156859984474622E-3</v>
      </c>
      <c r="DR865" s="70">
        <f t="shared" ca="1" si="2069"/>
        <v>0.99382271009591772</v>
      </c>
      <c r="DS865" s="70">
        <f ca="1">PRODUCT($DR$8:DR865)</f>
        <v>1.492120659173255E-3</v>
      </c>
      <c r="DT865" s="36">
        <f t="shared" ca="1" si="2070"/>
        <v>0</v>
      </c>
      <c r="DU865" s="36">
        <f t="shared" ca="1" si="2071"/>
        <v>0</v>
      </c>
      <c r="DV865" s="36">
        <f t="shared" ca="1" si="2072"/>
        <v>0</v>
      </c>
      <c r="DW865" s="36">
        <f t="shared" ca="1" si="2073"/>
        <v>0</v>
      </c>
      <c r="DX865" s="36">
        <f t="shared" ca="1" si="2074"/>
        <v>0</v>
      </c>
      <c r="DY865" s="36">
        <f t="shared" ca="1" si="2075"/>
        <v>0</v>
      </c>
      <c r="DZ865" s="36">
        <f t="shared" ca="1" si="2076"/>
        <v>0</v>
      </c>
      <c r="EA865" s="36">
        <f t="shared" ca="1" si="2077"/>
        <v>0</v>
      </c>
      <c r="EB865" s="36">
        <f t="shared" ca="1" si="2078"/>
        <v>0</v>
      </c>
      <c r="EC865" s="36">
        <f t="shared" ca="1" si="2079"/>
        <v>0</v>
      </c>
      <c r="ED865" s="36">
        <f t="shared" ca="1" si="2080"/>
        <v>0</v>
      </c>
      <c r="EE865" s="36">
        <f t="shared" ca="1" si="2118"/>
        <v>0</v>
      </c>
      <c r="EF865" s="36">
        <f t="shared" ca="1" si="2081"/>
        <v>0</v>
      </c>
      <c r="EG865" s="64"/>
      <c r="EH865" s="64"/>
      <c r="EI865" s="64"/>
      <c r="EJ865" s="70"/>
      <c r="EK865" s="70"/>
      <c r="EL865" s="70"/>
      <c r="EM865" s="70"/>
      <c r="EN865" s="70"/>
      <c r="EO865" s="36">
        <f t="shared" si="2082"/>
        <v>0</v>
      </c>
      <c r="EP865" s="36">
        <f t="shared" si="2083"/>
        <v>0</v>
      </c>
      <c r="EQ865" s="36">
        <f t="shared" si="2084"/>
        <v>0</v>
      </c>
      <c r="ER865" s="36">
        <f t="shared" si="2085"/>
        <v>0</v>
      </c>
      <c r="ES865" s="36">
        <f t="shared" si="2086"/>
        <v>0</v>
      </c>
      <c r="ET865" s="36">
        <f t="shared" si="2087"/>
        <v>0</v>
      </c>
      <c r="EU865" s="36">
        <f t="shared" si="2119"/>
        <v>0</v>
      </c>
      <c r="EV865" s="36">
        <f t="shared" si="2088"/>
        <v>0</v>
      </c>
      <c r="EW865" s="36">
        <f t="shared" si="2089"/>
        <v>0</v>
      </c>
      <c r="EX865" s="36">
        <f t="shared" si="2120"/>
        <v>0</v>
      </c>
      <c r="EY865" s="36">
        <f t="shared" si="2090"/>
        <v>0</v>
      </c>
      <c r="EZ865" s="36">
        <f t="shared" si="2091"/>
        <v>0</v>
      </c>
      <c r="FA865" s="36">
        <f t="shared" si="2092"/>
        <v>0</v>
      </c>
      <c r="FB865" s="36">
        <f t="shared" si="2093"/>
        <v>0</v>
      </c>
      <c r="FC865" s="36">
        <f t="shared" si="2121"/>
        <v>0</v>
      </c>
      <c r="FD865" s="36">
        <f t="shared" si="2094"/>
        <v>0</v>
      </c>
      <c r="FE865" s="36">
        <f t="shared" si="2095"/>
        <v>0</v>
      </c>
      <c r="FF865" s="36">
        <f t="shared" si="2122"/>
        <v>0</v>
      </c>
      <c r="FG865" s="36">
        <f t="shared" si="2096"/>
        <v>0</v>
      </c>
      <c r="FH865" s="36">
        <f t="shared" si="2097"/>
        <v>0</v>
      </c>
      <c r="FI865" s="36">
        <f t="shared" si="2098"/>
        <v>0</v>
      </c>
      <c r="FJ865" s="36">
        <f t="shared" ca="1" si="2099"/>
        <v>0</v>
      </c>
      <c r="FK865" s="36">
        <f t="shared" si="2100"/>
        <v>0</v>
      </c>
      <c r="FL865" s="36">
        <f t="shared" si="2101"/>
        <v>0</v>
      </c>
      <c r="FM865" s="36">
        <f t="shared" ca="1" si="2102"/>
        <v>0</v>
      </c>
      <c r="FN865" s="36">
        <f t="shared" ca="1" si="2124"/>
        <v>0</v>
      </c>
    </row>
    <row r="866" spans="2:170" x14ac:dyDescent="0.25">
      <c r="B866" s="2">
        <v>858</v>
      </c>
      <c r="C866" s="2">
        <f t="shared" si="1978"/>
        <v>72</v>
      </c>
      <c r="D866" s="2">
        <f t="shared" si="2127"/>
        <v>882</v>
      </c>
      <c r="E866" s="2">
        <f t="shared" si="2125"/>
        <v>74</v>
      </c>
      <c r="F866" s="189">
        <f t="shared" si="2129"/>
        <v>71833</v>
      </c>
      <c r="G866" s="2">
        <f t="shared" si="2128"/>
        <v>8</v>
      </c>
      <c r="H866" s="187">
        <f t="shared" si="1979"/>
        <v>106.08333333333334</v>
      </c>
      <c r="I866" s="186">
        <f t="shared" si="2126"/>
        <v>106</v>
      </c>
      <c r="J866" s="2">
        <f t="shared" si="1980"/>
        <v>0</v>
      </c>
      <c r="K866" s="2">
        <f t="shared" si="1981"/>
        <v>1</v>
      </c>
      <c r="L866">
        <f t="shared" si="1982"/>
        <v>2</v>
      </c>
      <c r="M866" s="190">
        <f t="shared" si="2103"/>
        <v>0.93</v>
      </c>
      <c r="N866">
        <f t="shared" si="1983"/>
        <v>1</v>
      </c>
      <c r="O866">
        <f t="shared" si="1984"/>
        <v>100</v>
      </c>
      <c r="P866" s="58">
        <f t="shared" si="1985"/>
        <v>4.1850000000000005</v>
      </c>
      <c r="Q866" s="106">
        <f t="shared" si="1986"/>
        <v>1</v>
      </c>
      <c r="R866" s="59">
        <f t="shared" si="1987"/>
        <v>1</v>
      </c>
      <c r="S866" s="32">
        <f t="shared" si="2104"/>
        <v>1</v>
      </c>
      <c r="T866">
        <f t="shared" si="1988"/>
        <v>1</v>
      </c>
      <c r="U866" s="32">
        <f t="shared" si="2105"/>
        <v>0.93</v>
      </c>
      <c r="V866">
        <f t="shared" si="1989"/>
        <v>1</v>
      </c>
      <c r="W866">
        <f t="shared" si="1990"/>
        <v>100</v>
      </c>
      <c r="X866" s="58">
        <f t="shared" si="1991"/>
        <v>1</v>
      </c>
      <c r="Y866" s="58">
        <f t="shared" si="1992"/>
        <v>1</v>
      </c>
      <c r="Z866" s="32">
        <f t="shared" si="1993"/>
        <v>1</v>
      </c>
      <c r="AA866" s="32">
        <f t="shared" si="1994"/>
        <v>1</v>
      </c>
      <c r="AB866" s="59">
        <f t="shared" si="1995"/>
        <v>4.9056245199999996E-3</v>
      </c>
      <c r="AC866" s="59">
        <f t="shared" si="1996"/>
        <v>4.9056245199999996E-3</v>
      </c>
      <c r="AD866">
        <f t="shared" si="1997"/>
        <v>1</v>
      </c>
      <c r="AE866" s="59">
        <f t="shared" si="1998"/>
        <v>4.9056245199999996E-3</v>
      </c>
      <c r="AF866" s="59">
        <f t="shared" si="1999"/>
        <v>4.1758461800000006E-3</v>
      </c>
      <c r="AG866" s="59">
        <f t="shared" si="2000"/>
        <v>4.1758461800000006E-3</v>
      </c>
      <c r="AH866">
        <f t="shared" si="2001"/>
        <v>1</v>
      </c>
      <c r="AI866" s="59">
        <f t="shared" si="2002"/>
        <v>4.1758461800000006E-3</v>
      </c>
      <c r="AJ866" s="59">
        <f t="shared" si="2003"/>
        <v>0</v>
      </c>
      <c r="AK866" s="59">
        <f t="shared" si="2004"/>
        <v>0</v>
      </c>
      <c r="AL866" s="59">
        <f t="shared" si="2005"/>
        <v>0</v>
      </c>
      <c r="AM866" s="12">
        <f t="shared" si="2106"/>
        <v>0</v>
      </c>
      <c r="AN866" s="12">
        <f t="shared" si="2107"/>
        <v>0</v>
      </c>
      <c r="AO866" s="66">
        <f t="shared" si="2006"/>
        <v>0</v>
      </c>
      <c r="AP866" s="66">
        <f t="shared" si="2007"/>
        <v>0</v>
      </c>
      <c r="AQ866" s="59">
        <f t="shared" si="2008"/>
        <v>0</v>
      </c>
      <c r="AR866" s="59">
        <f t="shared" si="2009"/>
        <v>0</v>
      </c>
      <c r="AS866" s="59">
        <f t="shared" si="2010"/>
        <v>0</v>
      </c>
      <c r="AT866" s="12">
        <f t="shared" si="2011"/>
        <v>0</v>
      </c>
      <c r="AU866" s="59">
        <f t="shared" si="2108"/>
        <v>0</v>
      </c>
      <c r="AV866" s="59">
        <f t="shared" si="2109"/>
        <v>0</v>
      </c>
      <c r="AW866" s="70">
        <f t="shared" si="2012"/>
        <v>0</v>
      </c>
      <c r="AX866" s="20">
        <f t="shared" si="2013"/>
        <v>200000</v>
      </c>
      <c r="AY866" s="20">
        <f t="shared" si="2014"/>
        <v>0</v>
      </c>
      <c r="AZ866" s="20">
        <f t="shared" si="2015"/>
        <v>0</v>
      </c>
      <c r="BA866" s="20">
        <f t="shared" si="2016"/>
        <v>200000</v>
      </c>
      <c r="BB866" s="36">
        <f t="shared" si="2017"/>
        <v>1</v>
      </c>
      <c r="BC866" s="36">
        <f t="shared" si="2018"/>
        <v>0</v>
      </c>
      <c r="BD866" s="80">
        <f t="shared" si="2019"/>
        <v>0</v>
      </c>
      <c r="BE866" s="36">
        <f t="shared" si="2020"/>
        <v>0</v>
      </c>
      <c r="BF866" s="36">
        <f t="shared" si="2021"/>
        <v>0</v>
      </c>
      <c r="BG866" s="36">
        <f t="shared" si="2022"/>
        <v>0</v>
      </c>
      <c r="BH866" s="36">
        <f t="shared" si="2023"/>
        <v>0</v>
      </c>
      <c r="BI866" s="36">
        <f t="shared" si="2024"/>
        <v>0</v>
      </c>
      <c r="BJ866" s="36">
        <f t="shared" si="2025"/>
        <v>0</v>
      </c>
      <c r="BK866" s="36">
        <f t="shared" si="2026"/>
        <v>0</v>
      </c>
      <c r="BL866" s="68">
        <f>IF(OR(AT866=0,E866&gt;ProjTerm),0,VLOOKUP(D866,'Life Events'!$AE$5:$AI$1206,5,FALSE))</f>
        <v>0</v>
      </c>
      <c r="BM866" s="93">
        <f t="shared" si="2027"/>
        <v>0</v>
      </c>
      <c r="BN866" s="93">
        <f t="shared" si="2028"/>
        <v>0</v>
      </c>
      <c r="BO866" s="36">
        <f t="shared" si="2029"/>
        <v>0</v>
      </c>
      <c r="BP866" s="36">
        <f t="shared" si="2030"/>
        <v>0</v>
      </c>
      <c r="BQ866" s="36">
        <f t="shared" si="2031"/>
        <v>0</v>
      </c>
      <c r="BR866" s="36">
        <f t="shared" si="2032"/>
        <v>154.78110000000001</v>
      </c>
      <c r="BS866" s="36">
        <f t="shared" si="2033"/>
        <v>0</v>
      </c>
      <c r="BT866" s="36">
        <f t="shared" si="2034"/>
        <v>0</v>
      </c>
      <c r="BU866" s="70" cm="1">
        <f t="array" ref="BU866">IF(AND(ActInt=1,$J866=0),INDEX(Tbl_FwdNom,$B866-IVP,MATCH(ValnDt,Tbl_FwdNom_Cols)),INDEX(Tbl_FwdNom,$B866,MATCH(StartDt,Tbl_FwdNom_Cols)))</f>
        <v>9.2644989009999996</v>
      </c>
      <c r="BV866" s="70" cm="1">
        <f t="array" ref="BV866">INDEX(Tbl_FwdReal,$B866,MATCH(StartDt,Tbl_FwdReal_Cols))</f>
        <v>3.151529102</v>
      </c>
      <c r="BW866" s="70" cm="1">
        <f t="array" ref="BW866">IF(RunType&lt;&gt;"OPN",INDEX(Tbl_FwdReal,$B866,MATCH(ValnDt,Tbl_FwdReal_Cols)),IF(AND($J866=0,ActInt=1),INDEX(Tbl_FwdReal,$B866-IVP,MATCH(ValnDt,Tbl_FwdReal_Cols)),-999))*$K866</f>
        <v>3.151529102</v>
      </c>
      <c r="BX866" s="70">
        <f t="shared" si="2035"/>
        <v>3.1515291020000002E-2</v>
      </c>
      <c r="BY866" s="70">
        <f t="shared" si="2110"/>
        <v>5.9262037627724196E-2</v>
      </c>
      <c r="BZ866" s="64">
        <f t="shared" si="2123"/>
        <v>4.8092336496596833E-3</v>
      </c>
      <c r="CA866" s="70" cm="1">
        <f t="array" ref="CA866">IF($J866=1,CA865*(1+INDEX(Tbl_CPI,$B866,MATCH(IF(RunType="OPN",StartDt,ValnDt),Tbl_CPI_Cols))),0)</f>
        <v>0</v>
      </c>
      <c r="CB866" s="70">
        <f t="shared" si="2111"/>
        <v>109.30370517738928</v>
      </c>
      <c r="CC866" s="70">
        <f t="shared" si="2112"/>
        <v>106.19925074419602</v>
      </c>
      <c r="CD866" s="36">
        <f t="shared" si="2036"/>
        <v>537.98770439497298</v>
      </c>
      <c r="CE866" s="36">
        <f t="shared" si="2037"/>
        <v>0</v>
      </c>
      <c r="CF866" s="36">
        <f t="shared" si="2038"/>
        <v>0</v>
      </c>
      <c r="CG866" s="36">
        <f t="shared" si="2039"/>
        <v>0</v>
      </c>
      <c r="CH866" s="36">
        <f t="shared" si="2040"/>
        <v>0</v>
      </c>
      <c r="CI866" s="36">
        <f t="shared" si="2041"/>
        <v>0</v>
      </c>
      <c r="CJ866" s="36">
        <f t="shared" si="2042"/>
        <v>0</v>
      </c>
      <c r="CK866" s="36">
        <f t="shared" si="2043"/>
        <v>0</v>
      </c>
      <c r="CL866" s="36">
        <f t="shared" si="2044"/>
        <v>0</v>
      </c>
      <c r="CM866" s="36">
        <f t="shared" si="2045"/>
        <v>0</v>
      </c>
      <c r="CN866" s="36">
        <f t="shared" si="2046"/>
        <v>0</v>
      </c>
      <c r="CO866" s="20">
        <f t="shared" si="2047"/>
        <v>120000</v>
      </c>
      <c r="CP866" s="20">
        <f t="shared" si="2048"/>
        <v>2</v>
      </c>
      <c r="CQ866" s="64" t="e">
        <f t="shared" si="2049"/>
        <v>#N/A</v>
      </c>
      <c r="CR866" s="64" t="e">
        <f t="shared" si="2050"/>
        <v>#N/A</v>
      </c>
      <c r="CS866" s="36" t="e">
        <f t="shared" si="2051"/>
        <v>#N/A</v>
      </c>
      <c r="CT866" s="36">
        <f t="shared" si="2052"/>
        <v>0</v>
      </c>
      <c r="CU866" s="36">
        <f t="shared" si="2053"/>
        <v>0</v>
      </c>
      <c r="CV866" s="36">
        <f t="shared" si="2113"/>
        <v>0</v>
      </c>
      <c r="CW866" s="36">
        <f t="shared" si="2054"/>
        <v>0</v>
      </c>
      <c r="CX866" s="36">
        <f t="shared" si="2055"/>
        <v>0</v>
      </c>
      <c r="CY866" s="36">
        <f t="shared" si="2056"/>
        <v>0</v>
      </c>
      <c r="CZ866" s="36">
        <f t="shared" si="2114"/>
        <v>0</v>
      </c>
      <c r="DA866" s="64">
        <f t="shared" si="2057"/>
        <v>7.410770866226768E-3</v>
      </c>
      <c r="DB866" s="70">
        <f t="shared" si="2115"/>
        <v>0.99264374465655691</v>
      </c>
      <c r="DC866" s="70">
        <f>PRODUCT($DB$8:DB866)</f>
        <v>4.1496432164324132E-4</v>
      </c>
      <c r="DD866" s="36">
        <f t="shared" si="2058"/>
        <v>0</v>
      </c>
      <c r="DE866" s="36">
        <f t="shared" si="2059"/>
        <v>0</v>
      </c>
      <c r="DF866" s="36">
        <f t="shared" si="2060"/>
        <v>0</v>
      </c>
      <c r="DG866" s="36">
        <f t="shared" si="2061"/>
        <v>0</v>
      </c>
      <c r="DH866" s="36">
        <f t="shared" si="2062"/>
        <v>0</v>
      </c>
      <c r="DI866" s="36">
        <f t="shared" si="2063"/>
        <v>0</v>
      </c>
      <c r="DJ866" s="36">
        <f t="shared" si="2064"/>
        <v>0</v>
      </c>
      <c r="DK866" s="36">
        <f t="shared" si="2065"/>
        <v>0</v>
      </c>
      <c r="DL866" s="36">
        <f t="shared" si="2066"/>
        <v>0</v>
      </c>
      <c r="DM866" s="36">
        <f t="shared" si="2067"/>
        <v>0</v>
      </c>
      <c r="DN866" s="36">
        <f t="shared" ca="1" si="2116"/>
        <v>4.6137290849905055E-12</v>
      </c>
      <c r="DO866" s="64" cm="1">
        <f t="array" ref="DO866">IFERROR(INDEX(Tbl_FwdNom,$B866,MATCH(LIDt,Tbl_FwdNom_Cols,0)),0)</f>
        <v>7.7788668559999996</v>
      </c>
      <c r="DP866" s="64">
        <f t="shared" ca="1" si="2117"/>
        <v>7.7174651729999999</v>
      </c>
      <c r="DQ866" s="64">
        <f t="shared" ca="1" si="2068"/>
        <v>6.2143586728069522E-3</v>
      </c>
      <c r="DR866" s="70">
        <f t="shared" ca="1" si="2069"/>
        <v>0.99382402107538625</v>
      </c>
      <c r="DS866" s="70">
        <f ca="1">PRODUCT($DR$8:DR866)</f>
        <v>1.4829053534292202E-3</v>
      </c>
      <c r="DT866" s="36">
        <f t="shared" ca="1" si="2070"/>
        <v>0</v>
      </c>
      <c r="DU866" s="36">
        <f t="shared" ca="1" si="2071"/>
        <v>0</v>
      </c>
      <c r="DV866" s="36">
        <f t="shared" ca="1" si="2072"/>
        <v>0</v>
      </c>
      <c r="DW866" s="36">
        <f t="shared" ca="1" si="2073"/>
        <v>0</v>
      </c>
      <c r="DX866" s="36">
        <f t="shared" ca="1" si="2074"/>
        <v>0</v>
      </c>
      <c r="DY866" s="36">
        <f t="shared" ca="1" si="2075"/>
        <v>0</v>
      </c>
      <c r="DZ866" s="36">
        <f t="shared" ca="1" si="2076"/>
        <v>0</v>
      </c>
      <c r="EA866" s="36">
        <f t="shared" ca="1" si="2077"/>
        <v>0</v>
      </c>
      <c r="EB866" s="36">
        <f t="shared" ca="1" si="2078"/>
        <v>0</v>
      </c>
      <c r="EC866" s="36">
        <f t="shared" ca="1" si="2079"/>
        <v>0</v>
      </c>
      <c r="ED866" s="36">
        <f t="shared" ca="1" si="2080"/>
        <v>0</v>
      </c>
      <c r="EE866" s="36">
        <f t="shared" ca="1" si="2118"/>
        <v>0</v>
      </c>
      <c r="EF866" s="36">
        <f t="shared" ca="1" si="2081"/>
        <v>0</v>
      </c>
      <c r="EG866" s="64"/>
      <c r="EH866" s="64"/>
      <c r="EI866" s="64"/>
      <c r="EJ866" s="70"/>
      <c r="EK866" s="70"/>
      <c r="EL866" s="70"/>
      <c r="EM866" s="70"/>
      <c r="EN866" s="70"/>
      <c r="EO866" s="36">
        <f t="shared" si="2082"/>
        <v>0</v>
      </c>
      <c r="EP866" s="36">
        <f t="shared" si="2083"/>
        <v>0</v>
      </c>
      <c r="EQ866" s="36">
        <f t="shared" si="2084"/>
        <v>0</v>
      </c>
      <c r="ER866" s="36">
        <f t="shared" si="2085"/>
        <v>0</v>
      </c>
      <c r="ES866" s="36">
        <f t="shared" si="2086"/>
        <v>0</v>
      </c>
      <c r="ET866" s="36">
        <f t="shared" si="2087"/>
        <v>0</v>
      </c>
      <c r="EU866" s="36">
        <f t="shared" si="2119"/>
        <v>0</v>
      </c>
      <c r="EV866" s="36">
        <f t="shared" si="2088"/>
        <v>0</v>
      </c>
      <c r="EW866" s="36">
        <f t="shared" si="2089"/>
        <v>0</v>
      </c>
      <c r="EX866" s="36">
        <f t="shared" si="2120"/>
        <v>0</v>
      </c>
      <c r="EY866" s="36">
        <f t="shared" si="2090"/>
        <v>0</v>
      </c>
      <c r="EZ866" s="36">
        <f t="shared" si="2091"/>
        <v>0</v>
      </c>
      <c r="FA866" s="36">
        <f t="shared" si="2092"/>
        <v>0</v>
      </c>
      <c r="FB866" s="36">
        <f t="shared" si="2093"/>
        <v>0</v>
      </c>
      <c r="FC866" s="36">
        <f t="shared" si="2121"/>
        <v>0</v>
      </c>
      <c r="FD866" s="36">
        <f t="shared" si="2094"/>
        <v>0</v>
      </c>
      <c r="FE866" s="36">
        <f t="shared" si="2095"/>
        <v>0</v>
      </c>
      <c r="FF866" s="36">
        <f t="shared" si="2122"/>
        <v>0</v>
      </c>
      <c r="FG866" s="36">
        <f t="shared" si="2096"/>
        <v>0</v>
      </c>
      <c r="FH866" s="36">
        <f t="shared" si="2097"/>
        <v>0</v>
      </c>
      <c r="FI866" s="36">
        <f t="shared" si="2098"/>
        <v>0</v>
      </c>
      <c r="FJ866" s="36">
        <f t="shared" ca="1" si="2099"/>
        <v>0</v>
      </c>
      <c r="FK866" s="36">
        <f t="shared" si="2100"/>
        <v>0</v>
      </c>
      <c r="FL866" s="36">
        <f t="shared" si="2101"/>
        <v>0</v>
      </c>
      <c r="FM866" s="36">
        <f t="shared" ca="1" si="2102"/>
        <v>0</v>
      </c>
      <c r="FN866" s="36">
        <f t="shared" ca="1" si="2124"/>
        <v>0</v>
      </c>
    </row>
    <row r="867" spans="2:170" x14ac:dyDescent="0.25">
      <c r="B867" s="2">
        <v>859</v>
      </c>
      <c r="C867" s="2">
        <f t="shared" si="1978"/>
        <v>72</v>
      </c>
      <c r="D867" s="2">
        <f t="shared" si="2127"/>
        <v>883</v>
      </c>
      <c r="E867" s="2">
        <f t="shared" si="2125"/>
        <v>74</v>
      </c>
      <c r="F867" s="189">
        <f t="shared" si="2129"/>
        <v>71863</v>
      </c>
      <c r="G867" s="2">
        <f t="shared" si="2128"/>
        <v>9</v>
      </c>
      <c r="H867" s="187">
        <f t="shared" si="1979"/>
        <v>106.16666666666666</v>
      </c>
      <c r="I867" s="186">
        <f t="shared" si="2126"/>
        <v>106</v>
      </c>
      <c r="J867" s="2">
        <f t="shared" si="1980"/>
        <v>0</v>
      </c>
      <c r="K867" s="2">
        <f t="shared" si="1981"/>
        <v>1</v>
      </c>
      <c r="L867">
        <f t="shared" si="1982"/>
        <v>2</v>
      </c>
      <c r="M867" s="190">
        <f t="shared" si="2103"/>
        <v>0.93</v>
      </c>
      <c r="N867">
        <f t="shared" si="1983"/>
        <v>1</v>
      </c>
      <c r="O867">
        <f t="shared" si="1984"/>
        <v>100</v>
      </c>
      <c r="P867" s="58">
        <f t="shared" si="1985"/>
        <v>4.1850000000000005</v>
      </c>
      <c r="Q867" s="106">
        <f t="shared" si="1986"/>
        <v>1</v>
      </c>
      <c r="R867" s="59">
        <f t="shared" si="1987"/>
        <v>1</v>
      </c>
      <c r="S867" s="32">
        <f t="shared" si="2104"/>
        <v>1</v>
      </c>
      <c r="T867">
        <f t="shared" si="1988"/>
        <v>1</v>
      </c>
      <c r="U867" s="32">
        <f t="shared" si="2105"/>
        <v>0.93</v>
      </c>
      <c r="V867">
        <f t="shared" si="1989"/>
        <v>1</v>
      </c>
      <c r="W867">
        <f t="shared" si="1990"/>
        <v>100</v>
      </c>
      <c r="X867" s="58">
        <f t="shared" si="1991"/>
        <v>1</v>
      </c>
      <c r="Y867" s="58">
        <f t="shared" si="1992"/>
        <v>1</v>
      </c>
      <c r="Z867" s="32">
        <f t="shared" si="1993"/>
        <v>1</v>
      </c>
      <c r="AA867" s="32">
        <f t="shared" si="1994"/>
        <v>1</v>
      </c>
      <c r="AB867" s="59">
        <f t="shared" si="1995"/>
        <v>4.9056245199999996E-3</v>
      </c>
      <c r="AC867" s="59">
        <f t="shared" si="1996"/>
        <v>4.9056245199999996E-3</v>
      </c>
      <c r="AD867">
        <f t="shared" si="1997"/>
        <v>1</v>
      </c>
      <c r="AE867" s="59">
        <f t="shared" si="1998"/>
        <v>4.9056245199999996E-3</v>
      </c>
      <c r="AF867" s="59">
        <f t="shared" si="1999"/>
        <v>4.1758461800000006E-3</v>
      </c>
      <c r="AG867" s="59">
        <f t="shared" si="2000"/>
        <v>4.1758461800000006E-3</v>
      </c>
      <c r="AH867">
        <f t="shared" si="2001"/>
        <v>1</v>
      </c>
      <c r="AI867" s="59">
        <f t="shared" si="2002"/>
        <v>4.1758461800000006E-3</v>
      </c>
      <c r="AJ867" s="59">
        <f t="shared" si="2003"/>
        <v>0</v>
      </c>
      <c r="AK867" s="59">
        <f t="shared" si="2004"/>
        <v>0</v>
      </c>
      <c r="AL867" s="59">
        <f t="shared" si="2005"/>
        <v>0</v>
      </c>
      <c r="AM867" s="12">
        <f t="shared" si="2106"/>
        <v>0</v>
      </c>
      <c r="AN867" s="12">
        <f t="shared" si="2107"/>
        <v>0</v>
      </c>
      <c r="AO867" s="66">
        <f t="shared" si="2006"/>
        <v>0</v>
      </c>
      <c r="AP867" s="66">
        <f t="shared" si="2007"/>
        <v>0</v>
      </c>
      <c r="AQ867" s="59">
        <f t="shared" si="2008"/>
        <v>0</v>
      </c>
      <c r="AR867" s="59">
        <f t="shared" si="2009"/>
        <v>0</v>
      </c>
      <c r="AS867" s="59">
        <f t="shared" si="2010"/>
        <v>0</v>
      </c>
      <c r="AT867" s="12">
        <f t="shared" si="2011"/>
        <v>0</v>
      </c>
      <c r="AU867" s="59">
        <f t="shared" si="2108"/>
        <v>0</v>
      </c>
      <c r="AV867" s="59">
        <f t="shared" si="2109"/>
        <v>0</v>
      </c>
      <c r="AW867" s="70">
        <f t="shared" si="2012"/>
        <v>0</v>
      </c>
      <c r="AX867" s="20">
        <f t="shared" si="2013"/>
        <v>200000</v>
      </c>
      <c r="AY867" s="20">
        <f t="shared" si="2014"/>
        <v>0</v>
      </c>
      <c r="AZ867" s="20">
        <f t="shared" si="2015"/>
        <v>0</v>
      </c>
      <c r="BA867" s="20">
        <f t="shared" si="2016"/>
        <v>200000</v>
      </c>
      <c r="BB867" s="36">
        <f t="shared" si="2017"/>
        <v>1</v>
      </c>
      <c r="BC867" s="36">
        <f t="shared" si="2018"/>
        <v>0</v>
      </c>
      <c r="BD867" s="80">
        <f t="shared" si="2019"/>
        <v>0</v>
      </c>
      <c r="BE867" s="36">
        <f t="shared" si="2020"/>
        <v>0</v>
      </c>
      <c r="BF867" s="36">
        <f t="shared" si="2021"/>
        <v>0</v>
      </c>
      <c r="BG867" s="36">
        <f t="shared" si="2022"/>
        <v>0</v>
      </c>
      <c r="BH867" s="36">
        <f t="shared" si="2023"/>
        <v>0</v>
      </c>
      <c r="BI867" s="36">
        <f t="shared" si="2024"/>
        <v>0</v>
      </c>
      <c r="BJ867" s="36">
        <f t="shared" si="2025"/>
        <v>0</v>
      </c>
      <c r="BK867" s="36">
        <f t="shared" si="2026"/>
        <v>0</v>
      </c>
      <c r="BL867" s="68">
        <f>IF(OR(AT867=0,E867&gt;ProjTerm),0,VLOOKUP(D867,'Life Events'!$AE$5:$AI$1206,5,FALSE))</f>
        <v>0</v>
      </c>
      <c r="BM867" s="93">
        <f t="shared" si="2027"/>
        <v>0</v>
      </c>
      <c r="BN867" s="93">
        <f t="shared" si="2028"/>
        <v>0</v>
      </c>
      <c r="BO867" s="36">
        <f t="shared" si="2029"/>
        <v>0</v>
      </c>
      <c r="BP867" s="36">
        <f t="shared" si="2030"/>
        <v>0</v>
      </c>
      <c r="BQ867" s="36">
        <f t="shared" si="2031"/>
        <v>0</v>
      </c>
      <c r="BR867" s="36">
        <f t="shared" si="2032"/>
        <v>154.78110000000001</v>
      </c>
      <c r="BS867" s="36">
        <f t="shared" si="2033"/>
        <v>0</v>
      </c>
      <c r="BT867" s="36">
        <f t="shared" si="2034"/>
        <v>0</v>
      </c>
      <c r="BU867" s="70" cm="1">
        <f t="array" ref="BU867">IF(AND(ActInt=1,$J867=0),INDEX(Tbl_FwdNom,$B867-IVP,MATCH(ValnDt,Tbl_FwdNom_Cols)),INDEX(Tbl_FwdNom,$B867,MATCH(StartDt,Tbl_FwdNom_Cols)))</f>
        <v>9.2585662339999999</v>
      </c>
      <c r="BV867" s="70" cm="1">
        <f t="array" ref="BV867">INDEX(Tbl_FwdReal,$B867,MATCH(StartDt,Tbl_FwdReal_Cols))</f>
        <v>3.1481565489999999</v>
      </c>
      <c r="BW867" s="70" cm="1">
        <f t="array" ref="BW867">IF(RunType&lt;&gt;"OPN",INDEX(Tbl_FwdReal,$B867,MATCH(ValnDt,Tbl_FwdReal_Cols)),IF(AND($J867=0,ActInt=1),INDEX(Tbl_FwdReal,$B867-IVP,MATCH(ValnDt,Tbl_FwdReal_Cols)),-999))*$K867</f>
        <v>3.1481565489999999</v>
      </c>
      <c r="BX867" s="70">
        <f t="shared" si="2035"/>
        <v>3.1481565490000002E-2</v>
      </c>
      <c r="BY867" s="70">
        <f t="shared" si="2110"/>
        <v>5.923915549665959E-2</v>
      </c>
      <c r="BZ867" s="64">
        <f t="shared" si="2123"/>
        <v>4.8074248114142737E-3</v>
      </c>
      <c r="CA867" s="70" cm="1">
        <f t="array" ref="CA867">IF($J867=1,CA866*(1+INDEX(Tbl_CPI,$B867,MATCH(IF(RunType="OPN",StartDt,ValnDt),Tbl_CPI_Cols))),0)</f>
        <v>0</v>
      </c>
      <c r="CB867" s="70">
        <f t="shared" si="2111"/>
        <v>109.82917452163856</v>
      </c>
      <c r="CC867" s="70">
        <f t="shared" si="2112"/>
        <v>106.19925074419602</v>
      </c>
      <c r="CD867" s="36">
        <f t="shared" si="2036"/>
        <v>537.98770439497298</v>
      </c>
      <c r="CE867" s="36">
        <f t="shared" si="2037"/>
        <v>0</v>
      </c>
      <c r="CF867" s="36">
        <f t="shared" si="2038"/>
        <v>0</v>
      </c>
      <c r="CG867" s="36">
        <f t="shared" si="2039"/>
        <v>0</v>
      </c>
      <c r="CH867" s="36">
        <f t="shared" si="2040"/>
        <v>0</v>
      </c>
      <c r="CI867" s="36">
        <f t="shared" si="2041"/>
        <v>0</v>
      </c>
      <c r="CJ867" s="36">
        <f t="shared" si="2042"/>
        <v>0</v>
      </c>
      <c r="CK867" s="36">
        <f t="shared" si="2043"/>
        <v>0</v>
      </c>
      <c r="CL867" s="36">
        <f t="shared" si="2044"/>
        <v>0</v>
      </c>
      <c r="CM867" s="36">
        <f t="shared" si="2045"/>
        <v>0</v>
      </c>
      <c r="CN867" s="36">
        <f t="shared" si="2046"/>
        <v>0</v>
      </c>
      <c r="CO867" s="20">
        <f t="shared" si="2047"/>
        <v>120000</v>
      </c>
      <c r="CP867" s="20">
        <f t="shared" si="2048"/>
        <v>2</v>
      </c>
      <c r="CQ867" s="64" t="e">
        <f t="shared" si="2049"/>
        <v>#N/A</v>
      </c>
      <c r="CR867" s="64" t="e">
        <f t="shared" si="2050"/>
        <v>#N/A</v>
      </c>
      <c r="CS867" s="36" t="e">
        <f t="shared" si="2051"/>
        <v>#N/A</v>
      </c>
      <c r="CT867" s="36">
        <f t="shared" si="2052"/>
        <v>0</v>
      </c>
      <c r="CU867" s="36">
        <f t="shared" si="2053"/>
        <v>0</v>
      </c>
      <c r="CV867" s="36">
        <f t="shared" si="2113"/>
        <v>0</v>
      </c>
      <c r="CW867" s="36">
        <f t="shared" si="2054"/>
        <v>0</v>
      </c>
      <c r="CX867" s="36">
        <f t="shared" si="2055"/>
        <v>0</v>
      </c>
      <c r="CY867" s="36">
        <f t="shared" si="2056"/>
        <v>0</v>
      </c>
      <c r="CZ867" s="36">
        <f t="shared" si="2114"/>
        <v>0</v>
      </c>
      <c r="DA867" s="64">
        <f t="shared" si="2057"/>
        <v>7.4062125227616349E-3</v>
      </c>
      <c r="DB867" s="70">
        <f t="shared" si="2115"/>
        <v>0.99264823620234099</v>
      </c>
      <c r="DC867" s="70">
        <f>PRODUCT($DB$8:DB867)</f>
        <v>4.1191360196606442E-4</v>
      </c>
      <c r="DD867" s="36">
        <f t="shared" si="2058"/>
        <v>0</v>
      </c>
      <c r="DE867" s="36">
        <f t="shared" si="2059"/>
        <v>0</v>
      </c>
      <c r="DF867" s="36">
        <f t="shared" si="2060"/>
        <v>0</v>
      </c>
      <c r="DG867" s="36">
        <f t="shared" si="2061"/>
        <v>0</v>
      </c>
      <c r="DH867" s="36">
        <f t="shared" si="2062"/>
        <v>0</v>
      </c>
      <c r="DI867" s="36">
        <f t="shared" si="2063"/>
        <v>0</v>
      </c>
      <c r="DJ867" s="36">
        <f t="shared" si="2064"/>
        <v>0</v>
      </c>
      <c r="DK867" s="36">
        <f t="shared" si="2065"/>
        <v>0</v>
      </c>
      <c r="DL867" s="36">
        <f t="shared" si="2066"/>
        <v>0</v>
      </c>
      <c r="DM867" s="36">
        <f t="shared" si="2067"/>
        <v>0</v>
      </c>
      <c r="DN867" s="36">
        <f t="shared" ca="1" si="2116"/>
        <v>4.6137290849905055E-12</v>
      </c>
      <c r="DO867" s="64" cm="1">
        <f t="array" ref="DO867">IFERROR(INDEX(Tbl_FwdNom,$B867,MATCH(LIDt,Tbl_FwdNom_Cols,0)),0)</f>
        <v>7.7771607810000001</v>
      </c>
      <c r="DP867" s="64">
        <f t="shared" ca="1" si="2117"/>
        <v>7.71576007</v>
      </c>
      <c r="DQ867" s="64">
        <f t="shared" ca="1" si="2068"/>
        <v>6.2130313489243694E-3</v>
      </c>
      <c r="DR867" s="70">
        <f t="shared" ca="1" si="2069"/>
        <v>0.9938253320565773</v>
      </c>
      <c r="DS867" s="70">
        <f ca="1">PRODUCT($DR$8:DR867)</f>
        <v>1.4737489052802709E-3</v>
      </c>
      <c r="DT867" s="36">
        <f t="shared" ca="1" si="2070"/>
        <v>0</v>
      </c>
      <c r="DU867" s="36">
        <f t="shared" ca="1" si="2071"/>
        <v>0</v>
      </c>
      <c r="DV867" s="36">
        <f t="shared" ca="1" si="2072"/>
        <v>0</v>
      </c>
      <c r="DW867" s="36">
        <f t="shared" ca="1" si="2073"/>
        <v>0</v>
      </c>
      <c r="DX867" s="36">
        <f t="shared" ca="1" si="2074"/>
        <v>0</v>
      </c>
      <c r="DY867" s="36">
        <f t="shared" ca="1" si="2075"/>
        <v>0</v>
      </c>
      <c r="DZ867" s="36">
        <f t="shared" ca="1" si="2076"/>
        <v>0</v>
      </c>
      <c r="EA867" s="36">
        <f t="shared" ca="1" si="2077"/>
        <v>0</v>
      </c>
      <c r="EB867" s="36">
        <f t="shared" ca="1" si="2078"/>
        <v>0</v>
      </c>
      <c r="EC867" s="36">
        <f t="shared" ca="1" si="2079"/>
        <v>0</v>
      </c>
      <c r="ED867" s="36">
        <f t="shared" ca="1" si="2080"/>
        <v>0</v>
      </c>
      <c r="EE867" s="36">
        <f t="shared" ca="1" si="2118"/>
        <v>0</v>
      </c>
      <c r="EF867" s="36">
        <f t="shared" ca="1" si="2081"/>
        <v>0</v>
      </c>
      <c r="EG867" s="64"/>
      <c r="EH867" s="64"/>
      <c r="EI867" s="64"/>
      <c r="EJ867" s="70"/>
      <c r="EK867" s="70"/>
      <c r="EL867" s="70"/>
      <c r="EM867" s="70"/>
      <c r="EN867" s="70"/>
      <c r="EO867" s="36">
        <f t="shared" si="2082"/>
        <v>0</v>
      </c>
      <c r="EP867" s="36">
        <f t="shared" si="2083"/>
        <v>0</v>
      </c>
      <c r="EQ867" s="36">
        <f t="shared" si="2084"/>
        <v>0</v>
      </c>
      <c r="ER867" s="36">
        <f t="shared" si="2085"/>
        <v>0</v>
      </c>
      <c r="ES867" s="36">
        <f t="shared" si="2086"/>
        <v>0</v>
      </c>
      <c r="ET867" s="36">
        <f t="shared" si="2087"/>
        <v>0</v>
      </c>
      <c r="EU867" s="36">
        <f t="shared" si="2119"/>
        <v>0</v>
      </c>
      <c r="EV867" s="36">
        <f t="shared" si="2088"/>
        <v>0</v>
      </c>
      <c r="EW867" s="36">
        <f t="shared" si="2089"/>
        <v>0</v>
      </c>
      <c r="EX867" s="36">
        <f t="shared" si="2120"/>
        <v>0</v>
      </c>
      <c r="EY867" s="36">
        <f t="shared" si="2090"/>
        <v>0</v>
      </c>
      <c r="EZ867" s="36">
        <f t="shared" si="2091"/>
        <v>0</v>
      </c>
      <c r="FA867" s="36">
        <f t="shared" si="2092"/>
        <v>0</v>
      </c>
      <c r="FB867" s="36">
        <f t="shared" si="2093"/>
        <v>0</v>
      </c>
      <c r="FC867" s="36">
        <f t="shared" si="2121"/>
        <v>0</v>
      </c>
      <c r="FD867" s="36">
        <f t="shared" si="2094"/>
        <v>0</v>
      </c>
      <c r="FE867" s="36">
        <f t="shared" si="2095"/>
        <v>0</v>
      </c>
      <c r="FF867" s="36">
        <f t="shared" si="2122"/>
        <v>0</v>
      </c>
      <c r="FG867" s="36">
        <f t="shared" si="2096"/>
        <v>0</v>
      </c>
      <c r="FH867" s="36">
        <f t="shared" si="2097"/>
        <v>0</v>
      </c>
      <c r="FI867" s="36">
        <f t="shared" si="2098"/>
        <v>0</v>
      </c>
      <c r="FJ867" s="36">
        <f t="shared" ca="1" si="2099"/>
        <v>0</v>
      </c>
      <c r="FK867" s="36">
        <f t="shared" si="2100"/>
        <v>0</v>
      </c>
      <c r="FL867" s="36">
        <f t="shared" si="2101"/>
        <v>0</v>
      </c>
      <c r="FM867" s="36">
        <f t="shared" ca="1" si="2102"/>
        <v>0</v>
      </c>
      <c r="FN867" s="36">
        <f t="shared" ca="1" si="2124"/>
        <v>0</v>
      </c>
    </row>
    <row r="868" spans="2:170" x14ac:dyDescent="0.25">
      <c r="B868" s="2">
        <v>860</v>
      </c>
      <c r="C868" s="2">
        <f t="shared" si="1978"/>
        <v>72</v>
      </c>
      <c r="D868" s="2">
        <f t="shared" si="2127"/>
        <v>884</v>
      </c>
      <c r="E868" s="2">
        <f t="shared" si="2125"/>
        <v>74</v>
      </c>
      <c r="F868" s="189">
        <f t="shared" si="2129"/>
        <v>71894</v>
      </c>
      <c r="G868" s="2">
        <f t="shared" si="2128"/>
        <v>10</v>
      </c>
      <c r="H868" s="187">
        <f t="shared" si="1979"/>
        <v>106.25</v>
      </c>
      <c r="I868" s="186">
        <f t="shared" si="2126"/>
        <v>106</v>
      </c>
      <c r="J868" s="2">
        <f t="shared" si="1980"/>
        <v>0</v>
      </c>
      <c r="K868" s="2">
        <f t="shared" si="1981"/>
        <v>1</v>
      </c>
      <c r="L868">
        <f t="shared" si="1982"/>
        <v>2</v>
      </c>
      <c r="M868" s="190">
        <f t="shared" si="2103"/>
        <v>0.93</v>
      </c>
      <c r="N868">
        <f t="shared" si="1983"/>
        <v>1</v>
      </c>
      <c r="O868">
        <f t="shared" si="1984"/>
        <v>100</v>
      </c>
      <c r="P868" s="58">
        <f t="shared" si="1985"/>
        <v>4.1850000000000005</v>
      </c>
      <c r="Q868" s="106">
        <f t="shared" si="1986"/>
        <v>1</v>
      </c>
      <c r="R868" s="59">
        <f t="shared" si="1987"/>
        <v>1</v>
      </c>
      <c r="S868" s="32">
        <f t="shared" si="2104"/>
        <v>1</v>
      </c>
      <c r="T868">
        <f t="shared" si="1988"/>
        <v>1</v>
      </c>
      <c r="U868" s="32">
        <f t="shared" si="2105"/>
        <v>0.93</v>
      </c>
      <c r="V868">
        <f t="shared" si="1989"/>
        <v>1</v>
      </c>
      <c r="W868">
        <f t="shared" si="1990"/>
        <v>100</v>
      </c>
      <c r="X868" s="58">
        <f t="shared" si="1991"/>
        <v>1</v>
      </c>
      <c r="Y868" s="58">
        <f t="shared" si="1992"/>
        <v>1</v>
      </c>
      <c r="Z868" s="32">
        <f t="shared" si="1993"/>
        <v>1</v>
      </c>
      <c r="AA868" s="32">
        <f t="shared" si="1994"/>
        <v>1</v>
      </c>
      <c r="AB868" s="59">
        <f t="shared" si="1995"/>
        <v>4.9056245199999996E-3</v>
      </c>
      <c r="AC868" s="59">
        <f t="shared" si="1996"/>
        <v>4.9056245199999996E-3</v>
      </c>
      <c r="AD868">
        <f t="shared" si="1997"/>
        <v>1</v>
      </c>
      <c r="AE868" s="59">
        <f t="shared" si="1998"/>
        <v>4.9056245199999996E-3</v>
      </c>
      <c r="AF868" s="59">
        <f t="shared" si="1999"/>
        <v>4.1758461800000006E-3</v>
      </c>
      <c r="AG868" s="59">
        <f t="shared" si="2000"/>
        <v>4.1758461800000006E-3</v>
      </c>
      <c r="AH868">
        <f t="shared" si="2001"/>
        <v>1</v>
      </c>
      <c r="AI868" s="59">
        <f t="shared" si="2002"/>
        <v>4.1758461800000006E-3</v>
      </c>
      <c r="AJ868" s="59">
        <f t="shared" si="2003"/>
        <v>0</v>
      </c>
      <c r="AK868" s="59">
        <f t="shared" si="2004"/>
        <v>0</v>
      </c>
      <c r="AL868" s="59">
        <f t="shared" si="2005"/>
        <v>0</v>
      </c>
      <c r="AM868" s="12">
        <f t="shared" si="2106"/>
        <v>0</v>
      </c>
      <c r="AN868" s="12">
        <f t="shared" si="2107"/>
        <v>0</v>
      </c>
      <c r="AO868" s="66">
        <f t="shared" si="2006"/>
        <v>0</v>
      </c>
      <c r="AP868" s="66">
        <f t="shared" si="2007"/>
        <v>0</v>
      </c>
      <c r="AQ868" s="59">
        <f t="shared" si="2008"/>
        <v>0</v>
      </c>
      <c r="AR868" s="59">
        <f t="shared" si="2009"/>
        <v>0</v>
      </c>
      <c r="AS868" s="59">
        <f t="shared" si="2010"/>
        <v>0</v>
      </c>
      <c r="AT868" s="12">
        <f t="shared" si="2011"/>
        <v>0</v>
      </c>
      <c r="AU868" s="59">
        <f t="shared" si="2108"/>
        <v>0</v>
      </c>
      <c r="AV868" s="59">
        <f t="shared" si="2109"/>
        <v>0</v>
      </c>
      <c r="AW868" s="70">
        <f t="shared" si="2012"/>
        <v>0</v>
      </c>
      <c r="AX868" s="20">
        <f t="shared" si="2013"/>
        <v>200000</v>
      </c>
      <c r="AY868" s="20">
        <f t="shared" si="2014"/>
        <v>0</v>
      </c>
      <c r="AZ868" s="20">
        <f t="shared" si="2015"/>
        <v>0</v>
      </c>
      <c r="BA868" s="20">
        <f t="shared" si="2016"/>
        <v>200000</v>
      </c>
      <c r="BB868" s="36">
        <f t="shared" si="2017"/>
        <v>1</v>
      </c>
      <c r="BC868" s="36">
        <f t="shared" si="2018"/>
        <v>0</v>
      </c>
      <c r="BD868" s="80">
        <f t="shared" si="2019"/>
        <v>0</v>
      </c>
      <c r="BE868" s="36">
        <f t="shared" si="2020"/>
        <v>0</v>
      </c>
      <c r="BF868" s="36">
        <f t="shared" si="2021"/>
        <v>0</v>
      </c>
      <c r="BG868" s="36">
        <f t="shared" si="2022"/>
        <v>0</v>
      </c>
      <c r="BH868" s="36">
        <f t="shared" si="2023"/>
        <v>0</v>
      </c>
      <c r="BI868" s="36">
        <f t="shared" si="2024"/>
        <v>0</v>
      </c>
      <c r="BJ868" s="36">
        <f t="shared" si="2025"/>
        <v>0</v>
      </c>
      <c r="BK868" s="36">
        <f t="shared" si="2026"/>
        <v>0</v>
      </c>
      <c r="BL868" s="68">
        <f>IF(OR(AT868=0,E868&gt;ProjTerm),0,VLOOKUP(D868,'Life Events'!$AE$5:$AI$1206,5,FALSE))</f>
        <v>0</v>
      </c>
      <c r="BM868" s="93">
        <f t="shared" si="2027"/>
        <v>0</v>
      </c>
      <c r="BN868" s="93">
        <f t="shared" si="2028"/>
        <v>0</v>
      </c>
      <c r="BO868" s="36">
        <f t="shared" si="2029"/>
        <v>0</v>
      </c>
      <c r="BP868" s="36">
        <f t="shared" si="2030"/>
        <v>0</v>
      </c>
      <c r="BQ868" s="36">
        <f t="shared" si="2031"/>
        <v>0</v>
      </c>
      <c r="BR868" s="36">
        <f t="shared" si="2032"/>
        <v>154.78110000000001</v>
      </c>
      <c r="BS868" s="36">
        <f t="shared" si="2033"/>
        <v>0</v>
      </c>
      <c r="BT868" s="36">
        <f t="shared" si="2034"/>
        <v>0</v>
      </c>
      <c r="BU868" s="70" cm="1">
        <f t="array" ref="BU868">IF(AND(ActInt=1,$J868=0),INDEX(Tbl_FwdNom,$B868-IVP,MATCH(ValnDt,Tbl_FwdNom_Cols)),INDEX(Tbl_FwdNom,$B868,MATCH(StartDt,Tbl_FwdNom_Cols)))</f>
        <v>9.2526338900000002</v>
      </c>
      <c r="BV868" s="70" cm="1">
        <f t="array" ref="BV868">INDEX(Tbl_FwdReal,$B868,MATCH(StartDt,Tbl_FwdReal_Cols))</f>
        <v>3.144784107</v>
      </c>
      <c r="BW868" s="70" cm="1">
        <f t="array" ref="BW868">IF(RunType&lt;&gt;"OPN",INDEX(Tbl_FwdReal,$B868,MATCH(ValnDt,Tbl_FwdReal_Cols)),IF(AND($J868=0,ActInt=1),INDEX(Tbl_FwdReal,$B868-IVP,MATCH(ValnDt,Tbl_FwdReal_Cols)),-999))*$K868</f>
        <v>3.144784107</v>
      </c>
      <c r="BX868" s="70">
        <f t="shared" si="2035"/>
        <v>3.1447841070000003E-2</v>
      </c>
      <c r="BY868" s="70">
        <f t="shared" si="2110"/>
        <v>5.9216273860865698E-2</v>
      </c>
      <c r="BZ868" s="64">
        <f t="shared" si="2123"/>
        <v>4.8056159765019757E-3</v>
      </c>
      <c r="CA868" s="70" cm="1">
        <f t="array" ref="CA868">IF($J868=1,CA867*(1+INDEX(Tbl_CPI,$B868,MATCH(IF(RunType="OPN",StartDt,ValnDt),Tbl_CPI_Cols))),0)</f>
        <v>0</v>
      </c>
      <c r="CB868" s="70">
        <f t="shared" si="2111"/>
        <v>110.35697135740577</v>
      </c>
      <c r="CC868" s="70">
        <f t="shared" si="2112"/>
        <v>106.19925074419602</v>
      </c>
      <c r="CD868" s="36">
        <f t="shared" si="2036"/>
        <v>537.98770439497298</v>
      </c>
      <c r="CE868" s="36">
        <f t="shared" si="2037"/>
        <v>0</v>
      </c>
      <c r="CF868" s="36">
        <f t="shared" si="2038"/>
        <v>0</v>
      </c>
      <c r="CG868" s="36">
        <f t="shared" si="2039"/>
        <v>0</v>
      </c>
      <c r="CH868" s="36">
        <f t="shared" si="2040"/>
        <v>0</v>
      </c>
      <c r="CI868" s="36">
        <f t="shared" si="2041"/>
        <v>0</v>
      </c>
      <c r="CJ868" s="36">
        <f t="shared" si="2042"/>
        <v>0</v>
      </c>
      <c r="CK868" s="36">
        <f t="shared" si="2043"/>
        <v>0</v>
      </c>
      <c r="CL868" s="36">
        <f t="shared" si="2044"/>
        <v>0</v>
      </c>
      <c r="CM868" s="36">
        <f t="shared" si="2045"/>
        <v>0</v>
      </c>
      <c r="CN868" s="36">
        <f t="shared" si="2046"/>
        <v>0</v>
      </c>
      <c r="CO868" s="20">
        <f t="shared" si="2047"/>
        <v>120000</v>
      </c>
      <c r="CP868" s="20">
        <f t="shared" si="2048"/>
        <v>2</v>
      </c>
      <c r="CQ868" s="64" t="e">
        <f t="shared" si="2049"/>
        <v>#N/A</v>
      </c>
      <c r="CR868" s="64" t="e">
        <f t="shared" si="2050"/>
        <v>#N/A</v>
      </c>
      <c r="CS868" s="36" t="e">
        <f t="shared" si="2051"/>
        <v>#N/A</v>
      </c>
      <c r="CT868" s="36">
        <f t="shared" si="2052"/>
        <v>0</v>
      </c>
      <c r="CU868" s="36">
        <f t="shared" si="2053"/>
        <v>0</v>
      </c>
      <c r="CV868" s="36">
        <f t="shared" si="2113"/>
        <v>0</v>
      </c>
      <c r="CW868" s="36">
        <f t="shared" si="2054"/>
        <v>0</v>
      </c>
      <c r="CX868" s="36">
        <f t="shared" si="2055"/>
        <v>0</v>
      </c>
      <c r="CY868" s="36">
        <f t="shared" si="2056"/>
        <v>0</v>
      </c>
      <c r="CZ868" s="36">
        <f t="shared" si="2114"/>
        <v>0</v>
      </c>
      <c r="DA868" s="64">
        <f t="shared" si="2057"/>
        <v>7.4016542005963526E-3</v>
      </c>
      <c r="DB868" s="70">
        <f t="shared" si="2115"/>
        <v>0.99265272776778413</v>
      </c>
      <c r="DC868" s="70">
        <f>PRODUCT($DB$8:DB868)</f>
        <v>4.0888716059626711E-4</v>
      </c>
      <c r="DD868" s="36">
        <f t="shared" si="2058"/>
        <v>0</v>
      </c>
      <c r="DE868" s="36">
        <f t="shared" si="2059"/>
        <v>0</v>
      </c>
      <c r="DF868" s="36">
        <f t="shared" si="2060"/>
        <v>0</v>
      </c>
      <c r="DG868" s="36">
        <f t="shared" si="2061"/>
        <v>0</v>
      </c>
      <c r="DH868" s="36">
        <f t="shared" si="2062"/>
        <v>0</v>
      </c>
      <c r="DI868" s="36">
        <f t="shared" si="2063"/>
        <v>0</v>
      </c>
      <c r="DJ868" s="36">
        <f t="shared" si="2064"/>
        <v>0</v>
      </c>
      <c r="DK868" s="36">
        <f t="shared" si="2065"/>
        <v>0</v>
      </c>
      <c r="DL868" s="36">
        <f t="shared" si="2066"/>
        <v>0</v>
      </c>
      <c r="DM868" s="36">
        <f t="shared" si="2067"/>
        <v>0</v>
      </c>
      <c r="DN868" s="36">
        <f t="shared" ca="1" si="2116"/>
        <v>4.6137290849905055E-12</v>
      </c>
      <c r="DO868" s="64" cm="1">
        <f t="array" ref="DO868">IFERROR(INDEX(Tbl_FwdNom,$B868,MATCH(LIDt,Tbl_FwdNom_Cols,0)),0)</f>
        <v>7.7754547330000001</v>
      </c>
      <c r="DP868" s="64">
        <f t="shared" ca="1" si="2117"/>
        <v>7.7140549949999997</v>
      </c>
      <c r="DQ868" s="64">
        <f t="shared" ca="1" si="2068"/>
        <v>6.21170402757798E-3</v>
      </c>
      <c r="DR868" s="70">
        <f t="shared" ca="1" si="2069"/>
        <v>0.99382664303872204</v>
      </c>
      <c r="DS868" s="70">
        <f ca="1">PRODUCT($DR$8:DR868)</f>
        <v>1.4646509272166831E-3</v>
      </c>
      <c r="DT868" s="36">
        <f t="shared" ca="1" si="2070"/>
        <v>0</v>
      </c>
      <c r="DU868" s="36">
        <f t="shared" ca="1" si="2071"/>
        <v>0</v>
      </c>
      <c r="DV868" s="36">
        <f t="shared" ca="1" si="2072"/>
        <v>0</v>
      </c>
      <c r="DW868" s="36">
        <f t="shared" ca="1" si="2073"/>
        <v>0</v>
      </c>
      <c r="DX868" s="36">
        <f t="shared" ca="1" si="2074"/>
        <v>0</v>
      </c>
      <c r="DY868" s="36">
        <f t="shared" ca="1" si="2075"/>
        <v>0</v>
      </c>
      <c r="DZ868" s="36">
        <f t="shared" ca="1" si="2076"/>
        <v>0</v>
      </c>
      <c r="EA868" s="36">
        <f t="shared" ca="1" si="2077"/>
        <v>0</v>
      </c>
      <c r="EB868" s="36">
        <f t="shared" ca="1" si="2078"/>
        <v>0</v>
      </c>
      <c r="EC868" s="36">
        <f t="shared" ca="1" si="2079"/>
        <v>0</v>
      </c>
      <c r="ED868" s="36">
        <f t="shared" ca="1" si="2080"/>
        <v>0</v>
      </c>
      <c r="EE868" s="36">
        <f t="shared" ca="1" si="2118"/>
        <v>0</v>
      </c>
      <c r="EF868" s="36">
        <f t="shared" ca="1" si="2081"/>
        <v>0</v>
      </c>
      <c r="EG868" s="64"/>
      <c r="EH868" s="64"/>
      <c r="EI868" s="64"/>
      <c r="EJ868" s="70"/>
      <c r="EK868" s="70"/>
      <c r="EL868" s="70"/>
      <c r="EM868" s="70"/>
      <c r="EN868" s="70"/>
      <c r="EO868" s="36">
        <f t="shared" si="2082"/>
        <v>0</v>
      </c>
      <c r="EP868" s="36">
        <f t="shared" si="2083"/>
        <v>0</v>
      </c>
      <c r="EQ868" s="36">
        <f t="shared" si="2084"/>
        <v>0</v>
      </c>
      <c r="ER868" s="36">
        <f t="shared" si="2085"/>
        <v>0</v>
      </c>
      <c r="ES868" s="36">
        <f t="shared" si="2086"/>
        <v>0</v>
      </c>
      <c r="ET868" s="36">
        <f t="shared" si="2087"/>
        <v>0</v>
      </c>
      <c r="EU868" s="36">
        <f t="shared" si="2119"/>
        <v>0</v>
      </c>
      <c r="EV868" s="36">
        <f t="shared" si="2088"/>
        <v>0</v>
      </c>
      <c r="EW868" s="36">
        <f t="shared" si="2089"/>
        <v>0</v>
      </c>
      <c r="EX868" s="36">
        <f t="shared" si="2120"/>
        <v>0</v>
      </c>
      <c r="EY868" s="36">
        <f t="shared" si="2090"/>
        <v>0</v>
      </c>
      <c r="EZ868" s="36">
        <f t="shared" si="2091"/>
        <v>0</v>
      </c>
      <c r="FA868" s="36">
        <f t="shared" si="2092"/>
        <v>0</v>
      </c>
      <c r="FB868" s="36">
        <f t="shared" si="2093"/>
        <v>0</v>
      </c>
      <c r="FC868" s="36">
        <f t="shared" si="2121"/>
        <v>0</v>
      </c>
      <c r="FD868" s="36">
        <f t="shared" si="2094"/>
        <v>0</v>
      </c>
      <c r="FE868" s="36">
        <f t="shared" si="2095"/>
        <v>0</v>
      </c>
      <c r="FF868" s="36">
        <f t="shared" si="2122"/>
        <v>0</v>
      </c>
      <c r="FG868" s="36">
        <f t="shared" si="2096"/>
        <v>0</v>
      </c>
      <c r="FH868" s="36">
        <f t="shared" si="2097"/>
        <v>0</v>
      </c>
      <c r="FI868" s="36">
        <f t="shared" si="2098"/>
        <v>0</v>
      </c>
      <c r="FJ868" s="36">
        <f t="shared" ca="1" si="2099"/>
        <v>0</v>
      </c>
      <c r="FK868" s="36">
        <f t="shared" si="2100"/>
        <v>0</v>
      </c>
      <c r="FL868" s="36">
        <f t="shared" si="2101"/>
        <v>0</v>
      </c>
      <c r="FM868" s="36">
        <f t="shared" ca="1" si="2102"/>
        <v>0</v>
      </c>
      <c r="FN868" s="36">
        <f t="shared" ca="1" si="2124"/>
        <v>0</v>
      </c>
    </row>
    <row r="869" spans="2:170" x14ac:dyDescent="0.25">
      <c r="B869" s="2">
        <v>861</v>
      </c>
      <c r="C869" s="2">
        <f t="shared" si="1978"/>
        <v>72</v>
      </c>
      <c r="D869" s="2">
        <f t="shared" si="2127"/>
        <v>885</v>
      </c>
      <c r="E869" s="2">
        <f t="shared" si="2125"/>
        <v>74</v>
      </c>
      <c r="F869" s="189">
        <f t="shared" si="2129"/>
        <v>71924</v>
      </c>
      <c r="G869" s="2">
        <f t="shared" si="2128"/>
        <v>11</v>
      </c>
      <c r="H869" s="187">
        <f t="shared" si="1979"/>
        <v>106.33333333333334</v>
      </c>
      <c r="I869" s="186">
        <f t="shared" si="2126"/>
        <v>106</v>
      </c>
      <c r="J869" s="2">
        <f t="shared" si="1980"/>
        <v>0</v>
      </c>
      <c r="K869" s="2">
        <f t="shared" si="1981"/>
        <v>1</v>
      </c>
      <c r="L869">
        <f t="shared" si="1982"/>
        <v>2</v>
      </c>
      <c r="M869" s="190">
        <f t="shared" si="2103"/>
        <v>0.93</v>
      </c>
      <c r="N869">
        <f t="shared" si="1983"/>
        <v>1</v>
      </c>
      <c r="O869">
        <f t="shared" si="1984"/>
        <v>100</v>
      </c>
      <c r="P869" s="58">
        <f t="shared" si="1985"/>
        <v>4.1850000000000005</v>
      </c>
      <c r="Q869" s="106">
        <f t="shared" si="1986"/>
        <v>1</v>
      </c>
      <c r="R869" s="59">
        <f t="shared" si="1987"/>
        <v>1</v>
      </c>
      <c r="S869" s="32">
        <f t="shared" si="2104"/>
        <v>1</v>
      </c>
      <c r="T869">
        <f t="shared" si="1988"/>
        <v>1</v>
      </c>
      <c r="U869" s="32">
        <f t="shared" si="2105"/>
        <v>0.93</v>
      </c>
      <c r="V869">
        <f t="shared" si="1989"/>
        <v>1</v>
      </c>
      <c r="W869">
        <f t="shared" si="1990"/>
        <v>100</v>
      </c>
      <c r="X869" s="58">
        <f t="shared" si="1991"/>
        <v>1</v>
      </c>
      <c r="Y869" s="58">
        <f t="shared" si="1992"/>
        <v>1</v>
      </c>
      <c r="Z869" s="32">
        <f t="shared" si="1993"/>
        <v>1</v>
      </c>
      <c r="AA869" s="32">
        <f t="shared" si="1994"/>
        <v>1</v>
      </c>
      <c r="AB869" s="59">
        <f t="shared" si="1995"/>
        <v>4.9056245199999996E-3</v>
      </c>
      <c r="AC869" s="59">
        <f t="shared" si="1996"/>
        <v>4.9056245199999996E-3</v>
      </c>
      <c r="AD869">
        <f t="shared" si="1997"/>
        <v>1</v>
      </c>
      <c r="AE869" s="59">
        <f t="shared" si="1998"/>
        <v>4.9056245199999996E-3</v>
      </c>
      <c r="AF869" s="59">
        <f t="shared" si="1999"/>
        <v>4.1758461800000006E-3</v>
      </c>
      <c r="AG869" s="59">
        <f t="shared" si="2000"/>
        <v>4.1758461800000006E-3</v>
      </c>
      <c r="AH869">
        <f t="shared" si="2001"/>
        <v>1</v>
      </c>
      <c r="AI869" s="59">
        <f t="shared" si="2002"/>
        <v>4.1758461800000006E-3</v>
      </c>
      <c r="AJ869" s="59">
        <f t="shared" si="2003"/>
        <v>0</v>
      </c>
      <c r="AK869" s="59">
        <f t="shared" si="2004"/>
        <v>0</v>
      </c>
      <c r="AL869" s="59">
        <f t="shared" si="2005"/>
        <v>0</v>
      </c>
      <c r="AM869" s="12">
        <f t="shared" si="2106"/>
        <v>0</v>
      </c>
      <c r="AN869" s="12">
        <f t="shared" si="2107"/>
        <v>0</v>
      </c>
      <c r="AO869" s="66">
        <f t="shared" si="2006"/>
        <v>0</v>
      </c>
      <c r="AP869" s="66">
        <f t="shared" si="2007"/>
        <v>0</v>
      </c>
      <c r="AQ869" s="59">
        <f t="shared" si="2008"/>
        <v>0</v>
      </c>
      <c r="AR869" s="59">
        <f t="shared" si="2009"/>
        <v>0</v>
      </c>
      <c r="AS869" s="59">
        <f t="shared" si="2010"/>
        <v>0</v>
      </c>
      <c r="AT869" s="12">
        <f t="shared" si="2011"/>
        <v>0</v>
      </c>
      <c r="AU869" s="59">
        <f t="shared" si="2108"/>
        <v>0</v>
      </c>
      <c r="AV869" s="59">
        <f t="shared" si="2109"/>
        <v>0</v>
      </c>
      <c r="AW869" s="70">
        <f t="shared" si="2012"/>
        <v>0</v>
      </c>
      <c r="AX869" s="20">
        <f t="shared" si="2013"/>
        <v>200000</v>
      </c>
      <c r="AY869" s="20">
        <f t="shared" si="2014"/>
        <v>0</v>
      </c>
      <c r="AZ869" s="20">
        <f t="shared" si="2015"/>
        <v>0</v>
      </c>
      <c r="BA869" s="20">
        <f t="shared" si="2016"/>
        <v>200000</v>
      </c>
      <c r="BB869" s="36">
        <f t="shared" si="2017"/>
        <v>1</v>
      </c>
      <c r="BC869" s="36">
        <f t="shared" si="2018"/>
        <v>0</v>
      </c>
      <c r="BD869" s="80">
        <f t="shared" si="2019"/>
        <v>0</v>
      </c>
      <c r="BE869" s="36">
        <f t="shared" si="2020"/>
        <v>0</v>
      </c>
      <c r="BF869" s="36">
        <f t="shared" si="2021"/>
        <v>0</v>
      </c>
      <c r="BG869" s="36">
        <f t="shared" si="2022"/>
        <v>0</v>
      </c>
      <c r="BH869" s="36">
        <f t="shared" si="2023"/>
        <v>0</v>
      </c>
      <c r="BI869" s="36">
        <f t="shared" si="2024"/>
        <v>0</v>
      </c>
      <c r="BJ869" s="36">
        <f t="shared" si="2025"/>
        <v>0</v>
      </c>
      <c r="BK869" s="36">
        <f t="shared" si="2026"/>
        <v>0</v>
      </c>
      <c r="BL869" s="68">
        <f>IF(OR(AT869=0,E869&gt;ProjTerm),0,VLOOKUP(D869,'Life Events'!$AE$5:$AI$1206,5,FALSE))</f>
        <v>0</v>
      </c>
      <c r="BM869" s="93">
        <f t="shared" si="2027"/>
        <v>0</v>
      </c>
      <c r="BN869" s="93">
        <f t="shared" si="2028"/>
        <v>0</v>
      </c>
      <c r="BO869" s="36">
        <f t="shared" si="2029"/>
        <v>0</v>
      </c>
      <c r="BP869" s="36">
        <f t="shared" si="2030"/>
        <v>0</v>
      </c>
      <c r="BQ869" s="36">
        <f t="shared" si="2031"/>
        <v>0</v>
      </c>
      <c r="BR869" s="36">
        <f t="shared" si="2032"/>
        <v>154.78110000000001</v>
      </c>
      <c r="BS869" s="36">
        <f t="shared" si="2033"/>
        <v>0</v>
      </c>
      <c r="BT869" s="36">
        <f t="shared" si="2034"/>
        <v>0</v>
      </c>
      <c r="BU869" s="70" cm="1">
        <f t="array" ref="BU869">IF(AND(ActInt=1,$J869=0),INDEX(Tbl_FwdNom,$B869-IVP,MATCH(ValnDt,Tbl_FwdNom_Cols)),INDEX(Tbl_FwdNom,$B869,MATCH(StartDt,Tbl_FwdNom_Cols)))</f>
        <v>9.2467018670000005</v>
      </c>
      <c r="BV869" s="70" cm="1">
        <f t="array" ref="BV869">INDEX(Tbl_FwdReal,$B869,MATCH(StartDt,Tbl_FwdReal_Cols))</f>
        <v>3.1414117749999999</v>
      </c>
      <c r="BW869" s="70" cm="1">
        <f t="array" ref="BW869">IF(RunType&lt;&gt;"OPN",INDEX(Tbl_FwdReal,$B869,MATCH(ValnDt,Tbl_FwdReal_Cols)),IF(AND($J869=0,ActInt=1),INDEX(Tbl_FwdReal,$B869-IVP,MATCH(ValnDt,Tbl_FwdReal_Cols)),-999))*$K869</f>
        <v>3.1414117749999999</v>
      </c>
      <c r="BX869" s="70">
        <f t="shared" si="2035"/>
        <v>3.1414117749999998E-2</v>
      </c>
      <c r="BY869" s="70">
        <f t="shared" si="2110"/>
        <v>5.919339271134394E-2</v>
      </c>
      <c r="BZ869" s="64">
        <f t="shared" si="2123"/>
        <v>4.8038071442122465E-3</v>
      </c>
      <c r="CA869" s="70" cm="1">
        <f t="array" ref="CA869">IF($J869=1,CA868*(1+INDEX(Tbl_CPI,$B869,MATCH(IF(RunType="OPN",StartDt,ValnDt),Tbl_CPI_Cols))),0)</f>
        <v>0</v>
      </c>
      <c r="CB869" s="70">
        <f t="shared" si="2111"/>
        <v>110.88710496482611</v>
      </c>
      <c r="CC869" s="70">
        <f t="shared" si="2112"/>
        <v>106.19925074419602</v>
      </c>
      <c r="CD869" s="36">
        <f t="shared" si="2036"/>
        <v>537.98770439497298</v>
      </c>
      <c r="CE869" s="36">
        <f t="shared" si="2037"/>
        <v>0</v>
      </c>
      <c r="CF869" s="36">
        <f t="shared" si="2038"/>
        <v>0</v>
      </c>
      <c r="CG869" s="36">
        <f t="shared" si="2039"/>
        <v>0</v>
      </c>
      <c r="CH869" s="36">
        <f t="shared" si="2040"/>
        <v>0</v>
      </c>
      <c r="CI869" s="36">
        <f t="shared" si="2041"/>
        <v>0</v>
      </c>
      <c r="CJ869" s="36">
        <f t="shared" si="2042"/>
        <v>0</v>
      </c>
      <c r="CK869" s="36">
        <f t="shared" si="2043"/>
        <v>0</v>
      </c>
      <c r="CL869" s="36">
        <f t="shared" si="2044"/>
        <v>0</v>
      </c>
      <c r="CM869" s="36">
        <f t="shared" si="2045"/>
        <v>0</v>
      </c>
      <c r="CN869" s="36">
        <f t="shared" si="2046"/>
        <v>0</v>
      </c>
      <c r="CO869" s="20">
        <f t="shared" si="2047"/>
        <v>120000</v>
      </c>
      <c r="CP869" s="20">
        <f t="shared" si="2048"/>
        <v>2</v>
      </c>
      <c r="CQ869" s="64" t="e">
        <f t="shared" si="2049"/>
        <v>#N/A</v>
      </c>
      <c r="CR869" s="64" t="e">
        <f t="shared" si="2050"/>
        <v>#N/A</v>
      </c>
      <c r="CS869" s="36" t="e">
        <f t="shared" si="2051"/>
        <v>#N/A</v>
      </c>
      <c r="CT869" s="36">
        <f t="shared" si="2052"/>
        <v>0</v>
      </c>
      <c r="CU869" s="36">
        <f t="shared" si="2053"/>
        <v>0</v>
      </c>
      <c r="CV869" s="36">
        <f t="shared" si="2113"/>
        <v>0</v>
      </c>
      <c r="CW869" s="36">
        <f t="shared" si="2054"/>
        <v>0</v>
      </c>
      <c r="CX869" s="36">
        <f t="shared" si="2055"/>
        <v>0</v>
      </c>
      <c r="CY869" s="36">
        <f t="shared" si="2056"/>
        <v>0</v>
      </c>
      <c r="CZ869" s="36">
        <f t="shared" si="2114"/>
        <v>0</v>
      </c>
      <c r="DA869" s="64">
        <f t="shared" si="2057"/>
        <v>7.3970958982079171E-3</v>
      </c>
      <c r="DB869" s="70">
        <f t="shared" si="2115"/>
        <v>0.99265721935438722</v>
      </c>
      <c r="DC869" s="70">
        <f>PRODUCT($DB$8:DB869)</f>
        <v>4.0588479186720128E-4</v>
      </c>
      <c r="DD869" s="36">
        <f t="shared" si="2058"/>
        <v>0</v>
      </c>
      <c r="DE869" s="36">
        <f t="shared" si="2059"/>
        <v>0</v>
      </c>
      <c r="DF869" s="36">
        <f t="shared" si="2060"/>
        <v>0</v>
      </c>
      <c r="DG869" s="36">
        <f t="shared" si="2061"/>
        <v>0</v>
      </c>
      <c r="DH869" s="36">
        <f t="shared" si="2062"/>
        <v>0</v>
      </c>
      <c r="DI869" s="36">
        <f t="shared" si="2063"/>
        <v>0</v>
      </c>
      <c r="DJ869" s="36">
        <f t="shared" si="2064"/>
        <v>0</v>
      </c>
      <c r="DK869" s="36">
        <f t="shared" si="2065"/>
        <v>0</v>
      </c>
      <c r="DL869" s="36">
        <f t="shared" si="2066"/>
        <v>0</v>
      </c>
      <c r="DM869" s="36">
        <f t="shared" si="2067"/>
        <v>0</v>
      </c>
      <c r="DN869" s="36">
        <f t="shared" ca="1" si="2116"/>
        <v>4.6137290849905055E-12</v>
      </c>
      <c r="DO869" s="64" cm="1">
        <f t="array" ref="DO869">IFERROR(INDEX(Tbl_FwdNom,$B869,MATCH(LIDt,Tbl_FwdNom_Cols,0)),0)</f>
        <v>7.7737487119999997</v>
      </c>
      <c r="DP869" s="64">
        <f t="shared" ca="1" si="2117"/>
        <v>7.7123499459999998</v>
      </c>
      <c r="DQ869" s="64">
        <f t="shared" ca="1" si="2068"/>
        <v>6.2103767072119176E-3</v>
      </c>
      <c r="DR869" s="70">
        <f t="shared" ca="1" si="2069"/>
        <v>0.99382795402335722</v>
      </c>
      <c r="DS869" s="70">
        <f ca="1">PRODUCT($DR$8:DR869)</f>
        <v>1.4556110343541691E-3</v>
      </c>
      <c r="DT869" s="36">
        <f t="shared" ca="1" si="2070"/>
        <v>0</v>
      </c>
      <c r="DU869" s="36">
        <f t="shared" ca="1" si="2071"/>
        <v>0</v>
      </c>
      <c r="DV869" s="36">
        <f t="shared" ca="1" si="2072"/>
        <v>0</v>
      </c>
      <c r="DW869" s="36">
        <f t="shared" ca="1" si="2073"/>
        <v>0</v>
      </c>
      <c r="DX869" s="36">
        <f t="shared" ca="1" si="2074"/>
        <v>0</v>
      </c>
      <c r="DY869" s="36">
        <f t="shared" ca="1" si="2075"/>
        <v>0</v>
      </c>
      <c r="DZ869" s="36">
        <f t="shared" ca="1" si="2076"/>
        <v>0</v>
      </c>
      <c r="EA869" s="36">
        <f t="shared" ca="1" si="2077"/>
        <v>0</v>
      </c>
      <c r="EB869" s="36">
        <f t="shared" ca="1" si="2078"/>
        <v>0</v>
      </c>
      <c r="EC869" s="36">
        <f t="shared" ca="1" si="2079"/>
        <v>0</v>
      </c>
      <c r="ED869" s="36">
        <f t="shared" ca="1" si="2080"/>
        <v>0</v>
      </c>
      <c r="EE869" s="36">
        <f t="shared" ca="1" si="2118"/>
        <v>0</v>
      </c>
      <c r="EF869" s="36">
        <f t="shared" ca="1" si="2081"/>
        <v>0</v>
      </c>
      <c r="EG869" s="64"/>
      <c r="EH869" s="64"/>
      <c r="EI869" s="64"/>
      <c r="EJ869" s="70"/>
      <c r="EK869" s="70"/>
      <c r="EL869" s="70"/>
      <c r="EM869" s="70"/>
      <c r="EN869" s="70"/>
      <c r="EO869" s="36">
        <f t="shared" si="2082"/>
        <v>0</v>
      </c>
      <c r="EP869" s="36">
        <f t="shared" si="2083"/>
        <v>0</v>
      </c>
      <c r="EQ869" s="36">
        <f t="shared" si="2084"/>
        <v>0</v>
      </c>
      <c r="ER869" s="36">
        <f t="shared" si="2085"/>
        <v>0</v>
      </c>
      <c r="ES869" s="36">
        <f t="shared" si="2086"/>
        <v>0</v>
      </c>
      <c r="ET869" s="36">
        <f t="shared" si="2087"/>
        <v>0</v>
      </c>
      <c r="EU869" s="36">
        <f t="shared" si="2119"/>
        <v>0</v>
      </c>
      <c r="EV869" s="36">
        <f t="shared" si="2088"/>
        <v>0</v>
      </c>
      <c r="EW869" s="36">
        <f t="shared" si="2089"/>
        <v>0</v>
      </c>
      <c r="EX869" s="36">
        <f t="shared" si="2120"/>
        <v>0</v>
      </c>
      <c r="EY869" s="36">
        <f t="shared" si="2090"/>
        <v>0</v>
      </c>
      <c r="EZ869" s="36">
        <f t="shared" si="2091"/>
        <v>0</v>
      </c>
      <c r="FA869" s="36">
        <f t="shared" si="2092"/>
        <v>0</v>
      </c>
      <c r="FB869" s="36">
        <f t="shared" si="2093"/>
        <v>0</v>
      </c>
      <c r="FC869" s="36">
        <f t="shared" si="2121"/>
        <v>0</v>
      </c>
      <c r="FD869" s="36">
        <f t="shared" si="2094"/>
        <v>0</v>
      </c>
      <c r="FE869" s="36">
        <f t="shared" si="2095"/>
        <v>0</v>
      </c>
      <c r="FF869" s="36">
        <f t="shared" si="2122"/>
        <v>0</v>
      </c>
      <c r="FG869" s="36">
        <f t="shared" si="2096"/>
        <v>0</v>
      </c>
      <c r="FH869" s="36">
        <f t="shared" si="2097"/>
        <v>0</v>
      </c>
      <c r="FI869" s="36">
        <f t="shared" si="2098"/>
        <v>0</v>
      </c>
      <c r="FJ869" s="36">
        <f t="shared" ca="1" si="2099"/>
        <v>0</v>
      </c>
      <c r="FK869" s="36">
        <f t="shared" si="2100"/>
        <v>0</v>
      </c>
      <c r="FL869" s="36">
        <f t="shared" si="2101"/>
        <v>0</v>
      </c>
      <c r="FM869" s="36">
        <f t="shared" ca="1" si="2102"/>
        <v>0</v>
      </c>
      <c r="FN869" s="36">
        <f t="shared" ca="1" si="2124"/>
        <v>0</v>
      </c>
    </row>
    <row r="870" spans="2:170" x14ac:dyDescent="0.25">
      <c r="B870" s="2">
        <v>862</v>
      </c>
      <c r="C870" s="2">
        <f t="shared" si="1978"/>
        <v>72</v>
      </c>
      <c r="D870" s="2">
        <f t="shared" si="2127"/>
        <v>886</v>
      </c>
      <c r="E870" s="2">
        <f t="shared" si="2125"/>
        <v>74</v>
      </c>
      <c r="F870" s="189">
        <f t="shared" si="2129"/>
        <v>71955</v>
      </c>
      <c r="G870" s="2">
        <f t="shared" si="2128"/>
        <v>12</v>
      </c>
      <c r="H870" s="187">
        <f t="shared" si="1979"/>
        <v>106.41666666666666</v>
      </c>
      <c r="I870" s="186">
        <f t="shared" si="2126"/>
        <v>106</v>
      </c>
      <c r="J870" s="2">
        <f t="shared" si="1980"/>
        <v>0</v>
      </c>
      <c r="K870" s="2">
        <f t="shared" si="1981"/>
        <v>1</v>
      </c>
      <c r="L870">
        <f t="shared" si="1982"/>
        <v>2</v>
      </c>
      <c r="M870" s="190">
        <f t="shared" si="2103"/>
        <v>0.93</v>
      </c>
      <c r="N870">
        <f t="shared" si="1983"/>
        <v>1</v>
      </c>
      <c r="O870">
        <f t="shared" si="1984"/>
        <v>100</v>
      </c>
      <c r="P870" s="58">
        <f t="shared" si="1985"/>
        <v>4.1850000000000005</v>
      </c>
      <c r="Q870" s="106">
        <f t="shared" si="1986"/>
        <v>1</v>
      </c>
      <c r="R870" s="59">
        <f t="shared" si="1987"/>
        <v>1</v>
      </c>
      <c r="S870" s="32">
        <f t="shared" si="2104"/>
        <v>1</v>
      </c>
      <c r="T870">
        <f t="shared" si="1988"/>
        <v>1</v>
      </c>
      <c r="U870" s="32">
        <f t="shared" si="2105"/>
        <v>0.93</v>
      </c>
      <c r="V870">
        <f t="shared" si="1989"/>
        <v>1</v>
      </c>
      <c r="W870">
        <f t="shared" si="1990"/>
        <v>100</v>
      </c>
      <c r="X870" s="58">
        <f t="shared" si="1991"/>
        <v>1</v>
      </c>
      <c r="Y870" s="58">
        <f t="shared" si="1992"/>
        <v>1</v>
      </c>
      <c r="Z870" s="32">
        <f t="shared" si="1993"/>
        <v>1</v>
      </c>
      <c r="AA870" s="32">
        <f t="shared" si="1994"/>
        <v>1</v>
      </c>
      <c r="AB870" s="59">
        <f t="shared" si="1995"/>
        <v>4.9056245199999996E-3</v>
      </c>
      <c r="AC870" s="59">
        <f t="shared" si="1996"/>
        <v>4.9056245199999996E-3</v>
      </c>
      <c r="AD870">
        <f t="shared" si="1997"/>
        <v>1</v>
      </c>
      <c r="AE870" s="59">
        <f t="shared" si="1998"/>
        <v>4.9056245199999996E-3</v>
      </c>
      <c r="AF870" s="59">
        <f t="shared" si="1999"/>
        <v>4.1758461800000006E-3</v>
      </c>
      <c r="AG870" s="59">
        <f t="shared" si="2000"/>
        <v>4.1758461800000006E-3</v>
      </c>
      <c r="AH870">
        <f t="shared" si="2001"/>
        <v>1</v>
      </c>
      <c r="AI870" s="59">
        <f t="shared" si="2002"/>
        <v>4.1758461800000006E-3</v>
      </c>
      <c r="AJ870" s="59">
        <f t="shared" si="2003"/>
        <v>0</v>
      </c>
      <c r="AK870" s="59">
        <f t="shared" si="2004"/>
        <v>0</v>
      </c>
      <c r="AL870" s="59">
        <f t="shared" si="2005"/>
        <v>0</v>
      </c>
      <c r="AM870" s="12">
        <f t="shared" si="2106"/>
        <v>0</v>
      </c>
      <c r="AN870" s="12">
        <f t="shared" si="2107"/>
        <v>0</v>
      </c>
      <c r="AO870" s="66">
        <f t="shared" si="2006"/>
        <v>0</v>
      </c>
      <c r="AP870" s="66">
        <f t="shared" si="2007"/>
        <v>0</v>
      </c>
      <c r="AQ870" s="59">
        <f t="shared" si="2008"/>
        <v>0</v>
      </c>
      <c r="AR870" s="59">
        <f t="shared" si="2009"/>
        <v>0</v>
      </c>
      <c r="AS870" s="59">
        <f t="shared" si="2010"/>
        <v>0</v>
      </c>
      <c r="AT870" s="12">
        <f t="shared" si="2011"/>
        <v>0</v>
      </c>
      <c r="AU870" s="59">
        <f t="shared" si="2108"/>
        <v>0</v>
      </c>
      <c r="AV870" s="59">
        <f t="shared" si="2109"/>
        <v>0</v>
      </c>
      <c r="AW870" s="70">
        <f t="shared" si="2012"/>
        <v>0</v>
      </c>
      <c r="AX870" s="20">
        <f t="shared" si="2013"/>
        <v>200000</v>
      </c>
      <c r="AY870" s="20">
        <f t="shared" si="2014"/>
        <v>0</v>
      </c>
      <c r="AZ870" s="20">
        <f t="shared" si="2015"/>
        <v>0</v>
      </c>
      <c r="BA870" s="20">
        <f t="shared" si="2016"/>
        <v>200000</v>
      </c>
      <c r="BB870" s="36">
        <f t="shared" si="2017"/>
        <v>1</v>
      </c>
      <c r="BC870" s="36">
        <f t="shared" si="2018"/>
        <v>0</v>
      </c>
      <c r="BD870" s="80">
        <f t="shared" si="2019"/>
        <v>0</v>
      </c>
      <c r="BE870" s="36">
        <f t="shared" si="2020"/>
        <v>0</v>
      </c>
      <c r="BF870" s="36">
        <f t="shared" si="2021"/>
        <v>0</v>
      </c>
      <c r="BG870" s="36">
        <f t="shared" si="2022"/>
        <v>0</v>
      </c>
      <c r="BH870" s="36">
        <f t="shared" si="2023"/>
        <v>0</v>
      </c>
      <c r="BI870" s="36">
        <f t="shared" si="2024"/>
        <v>0</v>
      </c>
      <c r="BJ870" s="36">
        <f t="shared" si="2025"/>
        <v>0</v>
      </c>
      <c r="BK870" s="36">
        <f t="shared" si="2026"/>
        <v>0</v>
      </c>
      <c r="BL870" s="68">
        <f>IF(OR(AT870=0,E870&gt;ProjTerm),0,VLOOKUP(D870,'Life Events'!$AE$5:$AI$1206,5,FALSE))</f>
        <v>0</v>
      </c>
      <c r="BM870" s="93">
        <f t="shared" si="2027"/>
        <v>0</v>
      </c>
      <c r="BN870" s="93">
        <f t="shared" si="2028"/>
        <v>0</v>
      </c>
      <c r="BO870" s="36">
        <f t="shared" si="2029"/>
        <v>0</v>
      </c>
      <c r="BP870" s="36">
        <f t="shared" si="2030"/>
        <v>0</v>
      </c>
      <c r="BQ870" s="36">
        <f t="shared" si="2031"/>
        <v>0</v>
      </c>
      <c r="BR870" s="36">
        <f t="shared" si="2032"/>
        <v>154.78110000000001</v>
      </c>
      <c r="BS870" s="36">
        <f t="shared" si="2033"/>
        <v>0</v>
      </c>
      <c r="BT870" s="36">
        <f t="shared" si="2034"/>
        <v>0</v>
      </c>
      <c r="BU870" s="70" cm="1">
        <f t="array" ref="BU870">IF(AND(ActInt=1,$J870=0),INDEX(Tbl_FwdNom,$B870-IVP,MATCH(ValnDt,Tbl_FwdNom_Cols)),INDEX(Tbl_FwdNom,$B870,MATCH(StartDt,Tbl_FwdNom_Cols)))</f>
        <v>9.2407701660000008</v>
      </c>
      <c r="BV870" s="70" cm="1">
        <f t="array" ref="BV870">INDEX(Tbl_FwdReal,$B870,MATCH(StartDt,Tbl_FwdReal_Cols))</f>
        <v>3.138039553</v>
      </c>
      <c r="BW870" s="70" cm="1">
        <f t="array" ref="BW870">IF(RunType&lt;&gt;"OPN",INDEX(Tbl_FwdReal,$B870,MATCH(ValnDt,Tbl_FwdReal_Cols)),IF(AND($J870=0,ActInt=1),INDEX(Tbl_FwdReal,$B870-IVP,MATCH(ValnDt,Tbl_FwdReal_Cols)),-999))*$K870</f>
        <v>3.138039553</v>
      </c>
      <c r="BX870" s="70">
        <f t="shared" si="2035"/>
        <v>3.1380395530000001E-2</v>
      </c>
      <c r="BY870" s="70">
        <f t="shared" si="2110"/>
        <v>5.9170512057910019E-2</v>
      </c>
      <c r="BZ870" s="64">
        <f t="shared" si="2123"/>
        <v>4.8019983153220203E-3</v>
      </c>
      <c r="CA870" s="70" cm="1">
        <f t="array" ref="CA870">IF($J870=1,CA869*(1+INDEX(Tbl_CPI,$B870,MATCH(IF(RunType="OPN",StartDt,ValnDt),Tbl_CPI_Cols))),0)</f>
        <v>0</v>
      </c>
      <c r="CB870" s="70">
        <f t="shared" si="2111"/>
        <v>111.41958465605813</v>
      </c>
      <c r="CC870" s="70">
        <f t="shared" si="2112"/>
        <v>106.19925074419602</v>
      </c>
      <c r="CD870" s="36">
        <f t="shared" si="2036"/>
        <v>537.98770439497298</v>
      </c>
      <c r="CE870" s="36">
        <f t="shared" si="2037"/>
        <v>0</v>
      </c>
      <c r="CF870" s="36">
        <f t="shared" si="2038"/>
        <v>0</v>
      </c>
      <c r="CG870" s="36">
        <f t="shared" si="2039"/>
        <v>0</v>
      </c>
      <c r="CH870" s="36">
        <f t="shared" si="2040"/>
        <v>0</v>
      </c>
      <c r="CI870" s="36">
        <f t="shared" si="2041"/>
        <v>0</v>
      </c>
      <c r="CJ870" s="36">
        <f t="shared" si="2042"/>
        <v>0</v>
      </c>
      <c r="CK870" s="36">
        <f t="shared" si="2043"/>
        <v>0</v>
      </c>
      <c r="CL870" s="36">
        <f t="shared" si="2044"/>
        <v>0</v>
      </c>
      <c r="CM870" s="36">
        <f t="shared" si="2045"/>
        <v>0</v>
      </c>
      <c r="CN870" s="36">
        <f t="shared" si="2046"/>
        <v>0</v>
      </c>
      <c r="CO870" s="20">
        <f t="shared" si="2047"/>
        <v>120000</v>
      </c>
      <c r="CP870" s="20">
        <f t="shared" si="2048"/>
        <v>2</v>
      </c>
      <c r="CQ870" s="64" t="e">
        <f t="shared" si="2049"/>
        <v>#N/A</v>
      </c>
      <c r="CR870" s="64" t="e">
        <f t="shared" si="2050"/>
        <v>#N/A</v>
      </c>
      <c r="CS870" s="36" t="e">
        <f t="shared" si="2051"/>
        <v>#N/A</v>
      </c>
      <c r="CT870" s="36">
        <f t="shared" si="2052"/>
        <v>0</v>
      </c>
      <c r="CU870" s="36">
        <f t="shared" si="2053"/>
        <v>0</v>
      </c>
      <c r="CV870" s="36">
        <f t="shared" si="2113"/>
        <v>0</v>
      </c>
      <c r="CW870" s="36">
        <f t="shared" si="2054"/>
        <v>0</v>
      </c>
      <c r="CX870" s="36">
        <f t="shared" si="2055"/>
        <v>0</v>
      </c>
      <c r="CY870" s="36">
        <f t="shared" si="2056"/>
        <v>0</v>
      </c>
      <c r="CZ870" s="36">
        <f t="shared" si="2114"/>
        <v>0</v>
      </c>
      <c r="DA870" s="64">
        <f t="shared" si="2057"/>
        <v>7.3925376163777035E-3</v>
      </c>
      <c r="DB870" s="70">
        <f t="shared" si="2115"/>
        <v>0.99266171096138012</v>
      </c>
      <c r="DC870" s="70">
        <f>PRODUCT($DB$8:DB870)</f>
        <v>4.0290629194809967E-4</v>
      </c>
      <c r="DD870" s="36">
        <f t="shared" si="2058"/>
        <v>0</v>
      </c>
      <c r="DE870" s="36">
        <f t="shared" si="2059"/>
        <v>0</v>
      </c>
      <c r="DF870" s="36">
        <f t="shared" si="2060"/>
        <v>0</v>
      </c>
      <c r="DG870" s="36">
        <f t="shared" si="2061"/>
        <v>0</v>
      </c>
      <c r="DH870" s="36">
        <f t="shared" si="2062"/>
        <v>0</v>
      </c>
      <c r="DI870" s="36">
        <f t="shared" si="2063"/>
        <v>0</v>
      </c>
      <c r="DJ870" s="36">
        <f t="shared" si="2064"/>
        <v>0</v>
      </c>
      <c r="DK870" s="36">
        <f t="shared" si="2065"/>
        <v>0</v>
      </c>
      <c r="DL870" s="36">
        <f t="shared" si="2066"/>
        <v>0</v>
      </c>
      <c r="DM870" s="36">
        <f t="shared" si="2067"/>
        <v>0</v>
      </c>
      <c r="DN870" s="36">
        <f t="shared" ca="1" si="2116"/>
        <v>4.6137290849905055E-12</v>
      </c>
      <c r="DO870" s="64" cm="1">
        <f t="array" ref="DO870">IFERROR(INDEX(Tbl_FwdNom,$B870,MATCH(LIDt,Tbl_FwdNom_Cols,0)),0)</f>
        <v>7.7720427189999999</v>
      </c>
      <c r="DP870" s="64">
        <f t="shared" ca="1" si="2117"/>
        <v>7.7106449240000003</v>
      </c>
      <c r="DQ870" s="64">
        <f t="shared" ca="1" si="2068"/>
        <v>6.2090493886044484E-3</v>
      </c>
      <c r="DR870" s="70">
        <f t="shared" ca="1" si="2069"/>
        <v>0.99382926500971425</v>
      </c>
      <c r="DS870" s="70">
        <f ca="1">PRODUCT($DR$8:DR870)</f>
        <v>1.4466288444122339E-3</v>
      </c>
      <c r="DT870" s="36">
        <f t="shared" ca="1" si="2070"/>
        <v>0</v>
      </c>
      <c r="DU870" s="36">
        <f t="shared" ca="1" si="2071"/>
        <v>0</v>
      </c>
      <c r="DV870" s="36">
        <f t="shared" ca="1" si="2072"/>
        <v>0</v>
      </c>
      <c r="DW870" s="36">
        <f t="shared" ca="1" si="2073"/>
        <v>0</v>
      </c>
      <c r="DX870" s="36">
        <f t="shared" ca="1" si="2074"/>
        <v>0</v>
      </c>
      <c r="DY870" s="36">
        <f t="shared" ca="1" si="2075"/>
        <v>0</v>
      </c>
      <c r="DZ870" s="36">
        <f t="shared" ca="1" si="2076"/>
        <v>0</v>
      </c>
      <c r="EA870" s="36">
        <f t="shared" ca="1" si="2077"/>
        <v>0</v>
      </c>
      <c r="EB870" s="36">
        <f t="shared" ca="1" si="2078"/>
        <v>0</v>
      </c>
      <c r="EC870" s="36">
        <f t="shared" ca="1" si="2079"/>
        <v>0</v>
      </c>
      <c r="ED870" s="36">
        <f t="shared" ca="1" si="2080"/>
        <v>0</v>
      </c>
      <c r="EE870" s="36">
        <f t="shared" ca="1" si="2118"/>
        <v>0</v>
      </c>
      <c r="EF870" s="36">
        <f t="shared" ca="1" si="2081"/>
        <v>0</v>
      </c>
      <c r="EG870" s="64"/>
      <c r="EH870" s="64"/>
      <c r="EI870" s="64"/>
      <c r="EJ870" s="70"/>
      <c r="EK870" s="70"/>
      <c r="EL870" s="70"/>
      <c r="EM870" s="70"/>
      <c r="EN870" s="70"/>
      <c r="EO870" s="36">
        <f t="shared" si="2082"/>
        <v>0</v>
      </c>
      <c r="EP870" s="36">
        <f t="shared" si="2083"/>
        <v>0</v>
      </c>
      <c r="EQ870" s="36">
        <f t="shared" si="2084"/>
        <v>0</v>
      </c>
      <c r="ER870" s="36">
        <f t="shared" si="2085"/>
        <v>0</v>
      </c>
      <c r="ES870" s="36">
        <f t="shared" si="2086"/>
        <v>0</v>
      </c>
      <c r="ET870" s="36">
        <f t="shared" si="2087"/>
        <v>0</v>
      </c>
      <c r="EU870" s="36">
        <f t="shared" si="2119"/>
        <v>0</v>
      </c>
      <c r="EV870" s="36">
        <f t="shared" si="2088"/>
        <v>0</v>
      </c>
      <c r="EW870" s="36">
        <f t="shared" si="2089"/>
        <v>0</v>
      </c>
      <c r="EX870" s="36">
        <f t="shared" si="2120"/>
        <v>0</v>
      </c>
      <c r="EY870" s="36">
        <f t="shared" si="2090"/>
        <v>0</v>
      </c>
      <c r="EZ870" s="36">
        <f t="shared" si="2091"/>
        <v>0</v>
      </c>
      <c r="FA870" s="36">
        <f t="shared" si="2092"/>
        <v>0</v>
      </c>
      <c r="FB870" s="36">
        <f t="shared" si="2093"/>
        <v>0</v>
      </c>
      <c r="FC870" s="36">
        <f t="shared" si="2121"/>
        <v>0</v>
      </c>
      <c r="FD870" s="36">
        <f t="shared" si="2094"/>
        <v>0</v>
      </c>
      <c r="FE870" s="36">
        <f t="shared" si="2095"/>
        <v>0</v>
      </c>
      <c r="FF870" s="36">
        <f t="shared" si="2122"/>
        <v>0</v>
      </c>
      <c r="FG870" s="36">
        <f t="shared" si="2096"/>
        <v>0</v>
      </c>
      <c r="FH870" s="36">
        <f t="shared" si="2097"/>
        <v>0</v>
      </c>
      <c r="FI870" s="36">
        <f t="shared" si="2098"/>
        <v>0</v>
      </c>
      <c r="FJ870" s="36">
        <f t="shared" ca="1" si="2099"/>
        <v>0</v>
      </c>
      <c r="FK870" s="36">
        <f t="shared" si="2100"/>
        <v>0</v>
      </c>
      <c r="FL870" s="36">
        <f t="shared" si="2101"/>
        <v>0</v>
      </c>
      <c r="FM870" s="36">
        <f t="shared" ca="1" si="2102"/>
        <v>0</v>
      </c>
      <c r="FN870" s="36">
        <f t="shared" ca="1" si="2124"/>
        <v>0</v>
      </c>
    </row>
    <row r="871" spans="2:170" x14ac:dyDescent="0.25">
      <c r="B871" s="2">
        <v>863</v>
      </c>
      <c r="C871" s="2">
        <f t="shared" si="1978"/>
        <v>72</v>
      </c>
      <c r="D871" s="2">
        <f t="shared" si="2127"/>
        <v>887</v>
      </c>
      <c r="E871" s="2">
        <f t="shared" si="2125"/>
        <v>74</v>
      </c>
      <c r="F871" s="189">
        <f t="shared" si="2129"/>
        <v>71986</v>
      </c>
      <c r="G871" s="2">
        <f t="shared" si="2128"/>
        <v>1</v>
      </c>
      <c r="H871" s="187">
        <f t="shared" si="1979"/>
        <v>106.5</v>
      </c>
      <c r="I871" s="186">
        <f t="shared" si="2126"/>
        <v>106</v>
      </c>
      <c r="J871" s="2">
        <f t="shared" si="1980"/>
        <v>0</v>
      </c>
      <c r="K871" s="2">
        <f t="shared" si="1981"/>
        <v>1</v>
      </c>
      <c r="L871">
        <f t="shared" si="1982"/>
        <v>2</v>
      </c>
      <c r="M871" s="190">
        <f t="shared" si="2103"/>
        <v>0.93</v>
      </c>
      <c r="N871">
        <f t="shared" si="1983"/>
        <v>1</v>
      </c>
      <c r="O871">
        <f t="shared" si="1984"/>
        <v>100</v>
      </c>
      <c r="P871" s="58">
        <f t="shared" si="1985"/>
        <v>4.1850000000000005</v>
      </c>
      <c r="Q871" s="106">
        <f t="shared" si="1986"/>
        <v>1</v>
      </c>
      <c r="R871" s="59">
        <f t="shared" si="1987"/>
        <v>1</v>
      </c>
      <c r="S871" s="32">
        <f t="shared" si="2104"/>
        <v>1</v>
      </c>
      <c r="T871">
        <f t="shared" si="1988"/>
        <v>1</v>
      </c>
      <c r="U871" s="32">
        <f t="shared" si="2105"/>
        <v>0.93</v>
      </c>
      <c r="V871">
        <f t="shared" si="1989"/>
        <v>1</v>
      </c>
      <c r="W871">
        <f t="shared" si="1990"/>
        <v>100</v>
      </c>
      <c r="X871" s="58">
        <f t="shared" si="1991"/>
        <v>1</v>
      </c>
      <c r="Y871" s="58">
        <f t="shared" si="1992"/>
        <v>1</v>
      </c>
      <c r="Z871" s="32">
        <f t="shared" si="1993"/>
        <v>1</v>
      </c>
      <c r="AA871" s="32">
        <f t="shared" si="1994"/>
        <v>1</v>
      </c>
      <c r="AB871" s="59">
        <f t="shared" si="1995"/>
        <v>4.9056245199999996E-3</v>
      </c>
      <c r="AC871" s="59">
        <f t="shared" si="1996"/>
        <v>4.9056245199999996E-3</v>
      </c>
      <c r="AD871">
        <f t="shared" si="1997"/>
        <v>1</v>
      </c>
      <c r="AE871" s="59">
        <f t="shared" si="1998"/>
        <v>4.9056245199999996E-3</v>
      </c>
      <c r="AF871" s="59">
        <f t="shared" si="1999"/>
        <v>4.1758461800000006E-3</v>
      </c>
      <c r="AG871" s="59">
        <f t="shared" si="2000"/>
        <v>4.1758461800000006E-3</v>
      </c>
      <c r="AH871">
        <f t="shared" si="2001"/>
        <v>1</v>
      </c>
      <c r="AI871" s="59">
        <f t="shared" si="2002"/>
        <v>4.1758461800000006E-3</v>
      </c>
      <c r="AJ871" s="59">
        <f t="shared" si="2003"/>
        <v>0</v>
      </c>
      <c r="AK871" s="59">
        <f t="shared" si="2004"/>
        <v>0</v>
      </c>
      <c r="AL871" s="59">
        <f t="shared" si="2005"/>
        <v>0</v>
      </c>
      <c r="AM871" s="12">
        <f t="shared" si="2106"/>
        <v>0</v>
      </c>
      <c r="AN871" s="12">
        <f t="shared" si="2107"/>
        <v>0</v>
      </c>
      <c r="AO871" s="66">
        <f t="shared" si="2006"/>
        <v>0</v>
      </c>
      <c r="AP871" s="66">
        <f t="shared" si="2007"/>
        <v>0</v>
      </c>
      <c r="AQ871" s="59">
        <f t="shared" si="2008"/>
        <v>0</v>
      </c>
      <c r="AR871" s="59">
        <f t="shared" si="2009"/>
        <v>0</v>
      </c>
      <c r="AS871" s="59">
        <f t="shared" si="2010"/>
        <v>0</v>
      </c>
      <c r="AT871" s="12">
        <f t="shared" si="2011"/>
        <v>0</v>
      </c>
      <c r="AU871" s="59">
        <f t="shared" si="2108"/>
        <v>0</v>
      </c>
      <c r="AV871" s="59">
        <f t="shared" si="2109"/>
        <v>0</v>
      </c>
      <c r="AW871" s="70">
        <f t="shared" si="2012"/>
        <v>0</v>
      </c>
      <c r="AX871" s="20">
        <f t="shared" si="2013"/>
        <v>200000</v>
      </c>
      <c r="AY871" s="20">
        <f t="shared" si="2014"/>
        <v>0</v>
      </c>
      <c r="AZ871" s="20">
        <f t="shared" si="2015"/>
        <v>0</v>
      </c>
      <c r="BA871" s="20">
        <f t="shared" si="2016"/>
        <v>200000</v>
      </c>
      <c r="BB871" s="36">
        <f t="shared" si="2017"/>
        <v>1</v>
      </c>
      <c r="BC871" s="36">
        <f t="shared" si="2018"/>
        <v>0</v>
      </c>
      <c r="BD871" s="80">
        <f t="shared" si="2019"/>
        <v>0</v>
      </c>
      <c r="BE871" s="36">
        <f t="shared" si="2020"/>
        <v>0</v>
      </c>
      <c r="BF871" s="36">
        <f t="shared" si="2021"/>
        <v>0</v>
      </c>
      <c r="BG871" s="36">
        <f t="shared" si="2022"/>
        <v>0</v>
      </c>
      <c r="BH871" s="36">
        <f t="shared" si="2023"/>
        <v>0</v>
      </c>
      <c r="BI871" s="36">
        <f t="shared" si="2024"/>
        <v>0</v>
      </c>
      <c r="BJ871" s="36">
        <f t="shared" si="2025"/>
        <v>0</v>
      </c>
      <c r="BK871" s="36">
        <f t="shared" si="2026"/>
        <v>0</v>
      </c>
      <c r="BL871" s="68">
        <f>IF(OR(AT871=0,E871&gt;ProjTerm),0,VLOOKUP(D871,'Life Events'!$AE$5:$AI$1206,5,FALSE))</f>
        <v>0</v>
      </c>
      <c r="BM871" s="93">
        <f t="shared" si="2027"/>
        <v>0</v>
      </c>
      <c r="BN871" s="93">
        <f t="shared" si="2028"/>
        <v>0</v>
      </c>
      <c r="BO871" s="36">
        <f t="shared" si="2029"/>
        <v>0</v>
      </c>
      <c r="BP871" s="36">
        <f t="shared" si="2030"/>
        <v>0</v>
      </c>
      <c r="BQ871" s="36">
        <f t="shared" si="2031"/>
        <v>0</v>
      </c>
      <c r="BR871" s="36">
        <f t="shared" si="2032"/>
        <v>154.78110000000001</v>
      </c>
      <c r="BS871" s="36">
        <f t="shared" si="2033"/>
        <v>0</v>
      </c>
      <c r="BT871" s="36">
        <f t="shared" si="2034"/>
        <v>0</v>
      </c>
      <c r="BU871" s="70" cm="1">
        <f t="array" ref="BU871">IF(AND(ActInt=1,$J871=0),INDEX(Tbl_FwdNom,$B871-IVP,MATCH(ValnDt,Tbl_FwdNom_Cols)),INDEX(Tbl_FwdNom,$B871,MATCH(StartDt,Tbl_FwdNom_Cols)))</f>
        <v>9.2348387879999994</v>
      </c>
      <c r="BV871" s="70" cm="1">
        <f t="array" ref="BV871">INDEX(Tbl_FwdReal,$B871,MATCH(StartDt,Tbl_FwdReal_Cols))</f>
        <v>3.1346674409999999</v>
      </c>
      <c r="BW871" s="70" cm="1">
        <f t="array" ref="BW871">IF(RunType&lt;&gt;"OPN",INDEX(Tbl_FwdReal,$B871,MATCH(ValnDt,Tbl_FwdReal_Cols)),IF(AND($J871=0,ActInt=1),INDEX(Tbl_FwdReal,$B871-IVP,MATCH(ValnDt,Tbl_FwdReal_Cols)),-999))*$K871</f>
        <v>3.1346674409999999</v>
      </c>
      <c r="BX871" s="70">
        <f t="shared" si="2035"/>
        <v>3.1346674409999997E-2</v>
      </c>
      <c r="BY871" s="70">
        <f t="shared" si="2110"/>
        <v>5.9147631910382747E-2</v>
      </c>
      <c r="BZ871" s="64">
        <f t="shared" si="2123"/>
        <v>4.8001894906080089E-3</v>
      </c>
      <c r="CA871" s="70" cm="1">
        <f t="array" ref="CA871">IF($J871=1,CA870*(1+INDEX(Tbl_CPI,$B871,MATCH(IF(RunType="OPN",StartDt,ValnDt),Tbl_CPI_Cols))),0)</f>
        <v>0</v>
      </c>
      <c r="CB871" s="70">
        <f t="shared" si="2111"/>
        <v>111.95441977537206</v>
      </c>
      <c r="CC871" s="70">
        <f t="shared" si="2112"/>
        <v>106.19925074419602</v>
      </c>
      <c r="CD871" s="36">
        <f t="shared" si="2036"/>
        <v>537.98770439497298</v>
      </c>
      <c r="CE871" s="36">
        <f t="shared" si="2037"/>
        <v>0</v>
      </c>
      <c r="CF871" s="36">
        <f t="shared" si="2038"/>
        <v>0</v>
      </c>
      <c r="CG871" s="36">
        <f t="shared" si="2039"/>
        <v>0</v>
      </c>
      <c r="CH871" s="36">
        <f t="shared" si="2040"/>
        <v>0</v>
      </c>
      <c r="CI871" s="36">
        <f t="shared" si="2041"/>
        <v>0</v>
      </c>
      <c r="CJ871" s="36">
        <f t="shared" si="2042"/>
        <v>0</v>
      </c>
      <c r="CK871" s="36">
        <f t="shared" si="2043"/>
        <v>0</v>
      </c>
      <c r="CL871" s="36">
        <f t="shared" si="2044"/>
        <v>0</v>
      </c>
      <c r="CM871" s="36">
        <f t="shared" si="2045"/>
        <v>0</v>
      </c>
      <c r="CN871" s="36">
        <f t="shared" si="2046"/>
        <v>0</v>
      </c>
      <c r="CO871" s="20">
        <f t="shared" si="2047"/>
        <v>120000</v>
      </c>
      <c r="CP871" s="20">
        <f t="shared" si="2048"/>
        <v>2</v>
      </c>
      <c r="CQ871" s="64" t="e">
        <f t="shared" si="2049"/>
        <v>#N/A</v>
      </c>
      <c r="CR871" s="64" t="e">
        <f t="shared" si="2050"/>
        <v>#N/A</v>
      </c>
      <c r="CS871" s="36" t="e">
        <f t="shared" si="2051"/>
        <v>#N/A</v>
      </c>
      <c r="CT871" s="36">
        <f t="shared" si="2052"/>
        <v>0</v>
      </c>
      <c r="CU871" s="36">
        <f t="shared" si="2053"/>
        <v>0</v>
      </c>
      <c r="CV871" s="36">
        <f t="shared" si="2113"/>
        <v>0</v>
      </c>
      <c r="CW871" s="36">
        <f t="shared" si="2054"/>
        <v>0</v>
      </c>
      <c r="CX871" s="36">
        <f t="shared" si="2055"/>
        <v>0</v>
      </c>
      <c r="CY871" s="36">
        <f t="shared" si="2056"/>
        <v>0</v>
      </c>
      <c r="CZ871" s="36">
        <f t="shared" si="2114"/>
        <v>0</v>
      </c>
      <c r="DA871" s="64">
        <f t="shared" si="2057"/>
        <v>7.3879793558875306E-3</v>
      </c>
      <c r="DB871" s="70">
        <f t="shared" si="2115"/>
        <v>0.99266620258799265</v>
      </c>
      <c r="DC871" s="70">
        <f>PRODUCT($DB$8:DB871)</f>
        <v>3.999514588269292E-4</v>
      </c>
      <c r="DD871" s="36">
        <f t="shared" si="2058"/>
        <v>0</v>
      </c>
      <c r="DE871" s="36">
        <f t="shared" si="2059"/>
        <v>0</v>
      </c>
      <c r="DF871" s="36">
        <f t="shared" si="2060"/>
        <v>0</v>
      </c>
      <c r="DG871" s="36">
        <f t="shared" si="2061"/>
        <v>0</v>
      </c>
      <c r="DH871" s="36">
        <f t="shared" si="2062"/>
        <v>0</v>
      </c>
      <c r="DI871" s="36">
        <f t="shared" si="2063"/>
        <v>0</v>
      </c>
      <c r="DJ871" s="36">
        <f t="shared" si="2064"/>
        <v>0</v>
      </c>
      <c r="DK871" s="36">
        <f t="shared" si="2065"/>
        <v>0</v>
      </c>
      <c r="DL871" s="36">
        <f t="shared" si="2066"/>
        <v>0</v>
      </c>
      <c r="DM871" s="36">
        <f t="shared" si="2067"/>
        <v>0</v>
      </c>
      <c r="DN871" s="36">
        <f t="shared" ca="1" si="2116"/>
        <v>4.6137290849905055E-12</v>
      </c>
      <c r="DO871" s="64" cm="1">
        <f t="array" ref="DO871">IFERROR(INDEX(Tbl_FwdNom,$B871,MATCH(LIDt,Tbl_FwdNom_Cols,0)),0)</f>
        <v>7.7703367520000004</v>
      </c>
      <c r="DP871" s="64">
        <f t="shared" ca="1" si="2117"/>
        <v>7.7089399289999996</v>
      </c>
      <c r="DQ871" s="64">
        <f t="shared" ca="1" si="2068"/>
        <v>6.2077220717560166E-3</v>
      </c>
      <c r="DR871" s="70">
        <f t="shared" ca="1" si="2069"/>
        <v>0.99383057599779245</v>
      </c>
      <c r="DS871" s="70">
        <f ca="1">PRODUCT($DR$8:DR871)</f>
        <v>1.4377039776972314E-3</v>
      </c>
      <c r="DT871" s="36">
        <f t="shared" ca="1" si="2070"/>
        <v>0</v>
      </c>
      <c r="DU871" s="36">
        <f t="shared" ca="1" si="2071"/>
        <v>0</v>
      </c>
      <c r="DV871" s="36">
        <f t="shared" ca="1" si="2072"/>
        <v>0</v>
      </c>
      <c r="DW871" s="36">
        <f t="shared" ca="1" si="2073"/>
        <v>0</v>
      </c>
      <c r="DX871" s="36">
        <f t="shared" ca="1" si="2074"/>
        <v>0</v>
      </c>
      <c r="DY871" s="36">
        <f t="shared" ca="1" si="2075"/>
        <v>0</v>
      </c>
      <c r="DZ871" s="36">
        <f t="shared" ca="1" si="2076"/>
        <v>0</v>
      </c>
      <c r="EA871" s="36">
        <f t="shared" ca="1" si="2077"/>
        <v>0</v>
      </c>
      <c r="EB871" s="36">
        <f t="shared" ca="1" si="2078"/>
        <v>0</v>
      </c>
      <c r="EC871" s="36">
        <f t="shared" ca="1" si="2079"/>
        <v>0</v>
      </c>
      <c r="ED871" s="36">
        <f t="shared" ca="1" si="2080"/>
        <v>0</v>
      </c>
      <c r="EE871" s="36">
        <f t="shared" ca="1" si="2118"/>
        <v>0</v>
      </c>
      <c r="EF871" s="36">
        <f t="shared" ca="1" si="2081"/>
        <v>0</v>
      </c>
      <c r="EG871" s="64"/>
      <c r="EH871" s="64"/>
      <c r="EI871" s="64"/>
      <c r="EJ871" s="70"/>
      <c r="EK871" s="70"/>
      <c r="EL871" s="70"/>
      <c r="EM871" s="70"/>
      <c r="EN871" s="70"/>
      <c r="EO871" s="36">
        <f t="shared" si="2082"/>
        <v>0</v>
      </c>
      <c r="EP871" s="36">
        <f t="shared" si="2083"/>
        <v>0</v>
      </c>
      <c r="EQ871" s="36">
        <f t="shared" si="2084"/>
        <v>0</v>
      </c>
      <c r="ER871" s="36">
        <f t="shared" si="2085"/>
        <v>0</v>
      </c>
      <c r="ES871" s="36">
        <f t="shared" si="2086"/>
        <v>0</v>
      </c>
      <c r="ET871" s="36">
        <f t="shared" si="2087"/>
        <v>0</v>
      </c>
      <c r="EU871" s="36">
        <f t="shared" si="2119"/>
        <v>0</v>
      </c>
      <c r="EV871" s="36">
        <f t="shared" si="2088"/>
        <v>0</v>
      </c>
      <c r="EW871" s="36">
        <f t="shared" si="2089"/>
        <v>0</v>
      </c>
      <c r="EX871" s="36">
        <f t="shared" si="2120"/>
        <v>0</v>
      </c>
      <c r="EY871" s="36">
        <f t="shared" si="2090"/>
        <v>0</v>
      </c>
      <c r="EZ871" s="36">
        <f t="shared" si="2091"/>
        <v>0</v>
      </c>
      <c r="FA871" s="36">
        <f t="shared" si="2092"/>
        <v>0</v>
      </c>
      <c r="FB871" s="36">
        <f t="shared" si="2093"/>
        <v>0</v>
      </c>
      <c r="FC871" s="36">
        <f t="shared" si="2121"/>
        <v>0</v>
      </c>
      <c r="FD871" s="36">
        <f t="shared" si="2094"/>
        <v>0</v>
      </c>
      <c r="FE871" s="36">
        <f t="shared" si="2095"/>
        <v>0</v>
      </c>
      <c r="FF871" s="36">
        <f t="shared" si="2122"/>
        <v>0</v>
      </c>
      <c r="FG871" s="36">
        <f t="shared" si="2096"/>
        <v>0</v>
      </c>
      <c r="FH871" s="36">
        <f t="shared" si="2097"/>
        <v>0</v>
      </c>
      <c r="FI871" s="36">
        <f t="shared" si="2098"/>
        <v>0</v>
      </c>
      <c r="FJ871" s="36">
        <f t="shared" ca="1" si="2099"/>
        <v>0</v>
      </c>
      <c r="FK871" s="36">
        <f t="shared" si="2100"/>
        <v>0</v>
      </c>
      <c r="FL871" s="36">
        <f t="shared" si="2101"/>
        <v>0</v>
      </c>
      <c r="FM871" s="36">
        <f t="shared" ca="1" si="2102"/>
        <v>0</v>
      </c>
      <c r="FN871" s="36">
        <f t="shared" ca="1" si="2124"/>
        <v>0</v>
      </c>
    </row>
    <row r="872" spans="2:170" x14ac:dyDescent="0.25">
      <c r="B872" s="2">
        <v>864</v>
      </c>
      <c r="C872" s="2">
        <f t="shared" si="1978"/>
        <v>72</v>
      </c>
      <c r="D872" s="2">
        <f t="shared" si="2127"/>
        <v>888</v>
      </c>
      <c r="E872" s="2">
        <f t="shared" si="2125"/>
        <v>74</v>
      </c>
      <c r="F872" s="189">
        <f t="shared" si="2129"/>
        <v>72014</v>
      </c>
      <c r="G872" s="2">
        <f t="shared" si="2128"/>
        <v>2</v>
      </c>
      <c r="H872" s="187">
        <f t="shared" si="1979"/>
        <v>106.58333333333334</v>
      </c>
      <c r="I872" s="186">
        <f t="shared" si="2126"/>
        <v>106</v>
      </c>
      <c r="J872" s="2">
        <f t="shared" si="1980"/>
        <v>0</v>
      </c>
      <c r="K872" s="2">
        <f t="shared" si="1981"/>
        <v>1</v>
      </c>
      <c r="L872">
        <f t="shared" si="1982"/>
        <v>2</v>
      </c>
      <c r="M872" s="190">
        <f t="shared" si="2103"/>
        <v>0.93</v>
      </c>
      <c r="N872">
        <f t="shared" si="1983"/>
        <v>1</v>
      </c>
      <c r="O872">
        <f t="shared" si="1984"/>
        <v>100</v>
      </c>
      <c r="P872" s="58">
        <f t="shared" si="1985"/>
        <v>4.1850000000000005</v>
      </c>
      <c r="Q872" s="106">
        <f t="shared" si="1986"/>
        <v>1</v>
      </c>
      <c r="R872" s="59">
        <f t="shared" si="1987"/>
        <v>1</v>
      </c>
      <c r="S872" s="32">
        <f t="shared" si="2104"/>
        <v>1</v>
      </c>
      <c r="T872">
        <f t="shared" si="1988"/>
        <v>1</v>
      </c>
      <c r="U872" s="32">
        <f t="shared" si="2105"/>
        <v>0.93</v>
      </c>
      <c r="V872">
        <f t="shared" si="1989"/>
        <v>1</v>
      </c>
      <c r="W872">
        <f t="shared" si="1990"/>
        <v>100</v>
      </c>
      <c r="X872" s="58">
        <f t="shared" si="1991"/>
        <v>1</v>
      </c>
      <c r="Y872" s="58">
        <f t="shared" si="1992"/>
        <v>1</v>
      </c>
      <c r="Z872" s="32">
        <f t="shared" si="1993"/>
        <v>1</v>
      </c>
      <c r="AA872" s="32">
        <f t="shared" si="1994"/>
        <v>1</v>
      </c>
      <c r="AB872" s="59">
        <f t="shared" si="1995"/>
        <v>4.9056245199999996E-3</v>
      </c>
      <c r="AC872" s="59">
        <f t="shared" si="1996"/>
        <v>4.9056245199999996E-3</v>
      </c>
      <c r="AD872">
        <f t="shared" si="1997"/>
        <v>1</v>
      </c>
      <c r="AE872" s="59">
        <f t="shared" si="1998"/>
        <v>4.9056245199999996E-3</v>
      </c>
      <c r="AF872" s="59">
        <f t="shared" si="1999"/>
        <v>4.1758461800000006E-3</v>
      </c>
      <c r="AG872" s="59">
        <f t="shared" si="2000"/>
        <v>4.1758461800000006E-3</v>
      </c>
      <c r="AH872">
        <f t="shared" si="2001"/>
        <v>1</v>
      </c>
      <c r="AI872" s="59">
        <f t="shared" si="2002"/>
        <v>4.1758461800000006E-3</v>
      </c>
      <c r="AJ872" s="59">
        <f t="shared" si="2003"/>
        <v>0</v>
      </c>
      <c r="AK872" s="59">
        <f t="shared" si="2004"/>
        <v>0</v>
      </c>
      <c r="AL872" s="59">
        <f t="shared" si="2005"/>
        <v>0</v>
      </c>
      <c r="AM872" s="12">
        <f t="shared" si="2106"/>
        <v>0</v>
      </c>
      <c r="AN872" s="12">
        <f t="shared" si="2107"/>
        <v>0</v>
      </c>
      <c r="AO872" s="66">
        <f t="shared" si="2006"/>
        <v>0</v>
      </c>
      <c r="AP872" s="66">
        <f t="shared" si="2007"/>
        <v>0</v>
      </c>
      <c r="AQ872" s="59">
        <f t="shared" si="2008"/>
        <v>0</v>
      </c>
      <c r="AR872" s="59">
        <f t="shared" si="2009"/>
        <v>0</v>
      </c>
      <c r="AS872" s="59">
        <f t="shared" si="2010"/>
        <v>0</v>
      </c>
      <c r="AT872" s="12">
        <f t="shared" si="2011"/>
        <v>0</v>
      </c>
      <c r="AU872" s="59">
        <f t="shared" si="2108"/>
        <v>0</v>
      </c>
      <c r="AV872" s="59">
        <f t="shared" si="2109"/>
        <v>0</v>
      </c>
      <c r="AW872" s="70">
        <f t="shared" si="2012"/>
        <v>0</v>
      </c>
      <c r="AX872" s="20">
        <f t="shared" si="2013"/>
        <v>200000</v>
      </c>
      <c r="AY872" s="20">
        <f t="shared" si="2014"/>
        <v>0</v>
      </c>
      <c r="AZ872" s="20">
        <f t="shared" si="2015"/>
        <v>0</v>
      </c>
      <c r="BA872" s="20">
        <f t="shared" si="2016"/>
        <v>200000</v>
      </c>
      <c r="BB872" s="36">
        <f t="shared" si="2017"/>
        <v>1</v>
      </c>
      <c r="BC872" s="36">
        <f t="shared" si="2018"/>
        <v>0</v>
      </c>
      <c r="BD872" s="80">
        <f t="shared" si="2019"/>
        <v>0</v>
      </c>
      <c r="BE872" s="36">
        <f t="shared" si="2020"/>
        <v>0</v>
      </c>
      <c r="BF872" s="36">
        <f t="shared" si="2021"/>
        <v>0</v>
      </c>
      <c r="BG872" s="36">
        <f t="shared" si="2022"/>
        <v>0</v>
      </c>
      <c r="BH872" s="36">
        <f t="shared" si="2023"/>
        <v>0</v>
      </c>
      <c r="BI872" s="36">
        <f t="shared" si="2024"/>
        <v>0</v>
      </c>
      <c r="BJ872" s="36">
        <f t="shared" si="2025"/>
        <v>0</v>
      </c>
      <c r="BK872" s="36">
        <f t="shared" si="2026"/>
        <v>0</v>
      </c>
      <c r="BL872" s="68">
        <f>IF(OR(AT872=0,E872&gt;ProjTerm),0,VLOOKUP(D872,'Life Events'!$AE$5:$AI$1206,5,FALSE))</f>
        <v>0</v>
      </c>
      <c r="BM872" s="93">
        <f t="shared" si="2027"/>
        <v>0</v>
      </c>
      <c r="BN872" s="93">
        <f t="shared" si="2028"/>
        <v>0</v>
      </c>
      <c r="BO872" s="36">
        <f t="shared" si="2029"/>
        <v>0</v>
      </c>
      <c r="BP872" s="36">
        <f t="shared" si="2030"/>
        <v>0</v>
      </c>
      <c r="BQ872" s="36">
        <f t="shared" si="2031"/>
        <v>0</v>
      </c>
      <c r="BR872" s="36">
        <f t="shared" si="2032"/>
        <v>154.78110000000001</v>
      </c>
      <c r="BS872" s="36">
        <f t="shared" si="2033"/>
        <v>0</v>
      </c>
      <c r="BT872" s="36">
        <f t="shared" si="2034"/>
        <v>0</v>
      </c>
      <c r="BU872" s="70" cm="1">
        <f t="array" ref="BU872">IF(AND(ActInt=1,$J872=0),INDEX(Tbl_FwdNom,$B872-IVP,MATCH(ValnDt,Tbl_FwdNom_Cols)),INDEX(Tbl_FwdNom,$B872,MATCH(StartDt,Tbl_FwdNom_Cols)))</f>
        <v>9.2289077309999996</v>
      </c>
      <c r="BV872" s="70" cm="1">
        <f t="array" ref="BV872">INDEX(Tbl_FwdReal,$B872,MATCH(StartDt,Tbl_FwdReal_Cols))</f>
        <v>3.1312954390000001</v>
      </c>
      <c r="BW872" s="70" cm="1">
        <f t="array" ref="BW872">IF(RunType&lt;&gt;"OPN",INDEX(Tbl_FwdReal,$B872,MATCH(ValnDt,Tbl_FwdReal_Cols)),IF(AND($J872=0,ActInt=1),INDEX(Tbl_FwdReal,$B872-IVP,MATCH(ValnDt,Tbl_FwdReal_Cols)),-999))*$K872</f>
        <v>3.1312954390000001</v>
      </c>
      <c r="BX872" s="70">
        <f t="shared" si="2035"/>
        <v>3.1312954390000002E-2</v>
      </c>
      <c r="BY872" s="70">
        <f t="shared" si="2110"/>
        <v>5.9124752249491763E-2</v>
      </c>
      <c r="BZ872" s="64">
        <f t="shared" si="2123"/>
        <v>4.7983806685478747E-3</v>
      </c>
      <c r="CA872" s="70" cm="1">
        <f t="array" ref="CA872">IF($J872=1,CA871*(1+INDEX(Tbl_CPI,$B872,MATCH(IF(RunType="OPN",StartDt,ValnDt),Tbl_CPI_Cols))),0)</f>
        <v>0</v>
      </c>
      <c r="CB872" s="70">
        <f t="shared" si="2111"/>
        <v>112.4916196989807</v>
      </c>
      <c r="CC872" s="70">
        <f t="shared" si="2112"/>
        <v>112.4916196989807</v>
      </c>
      <c r="CD872" s="36">
        <f t="shared" si="2036"/>
        <v>537.98770439497298</v>
      </c>
      <c r="CE872" s="36">
        <f t="shared" si="2037"/>
        <v>0</v>
      </c>
      <c r="CF872" s="36">
        <f t="shared" si="2038"/>
        <v>0</v>
      </c>
      <c r="CG872" s="36">
        <f t="shared" si="2039"/>
        <v>0</v>
      </c>
      <c r="CH872" s="36">
        <f t="shared" si="2040"/>
        <v>0</v>
      </c>
      <c r="CI872" s="36">
        <f t="shared" si="2041"/>
        <v>0</v>
      </c>
      <c r="CJ872" s="36">
        <f t="shared" si="2042"/>
        <v>0</v>
      </c>
      <c r="CK872" s="36">
        <f t="shared" si="2043"/>
        <v>0</v>
      </c>
      <c r="CL872" s="36">
        <f t="shared" si="2044"/>
        <v>0</v>
      </c>
      <c r="CM872" s="36">
        <f t="shared" si="2045"/>
        <v>0</v>
      </c>
      <c r="CN872" s="36">
        <f t="shared" si="2046"/>
        <v>0</v>
      </c>
      <c r="CO872" s="20">
        <f t="shared" si="2047"/>
        <v>120000</v>
      </c>
      <c r="CP872" s="20">
        <f t="shared" si="2048"/>
        <v>2</v>
      </c>
      <c r="CQ872" s="64" t="e">
        <f t="shared" si="2049"/>
        <v>#N/A</v>
      </c>
      <c r="CR872" s="64" t="e">
        <f t="shared" si="2050"/>
        <v>#N/A</v>
      </c>
      <c r="CS872" s="36" t="e">
        <f t="shared" si="2051"/>
        <v>#N/A</v>
      </c>
      <c r="CT872" s="36">
        <f t="shared" si="2052"/>
        <v>0</v>
      </c>
      <c r="CU872" s="36">
        <f t="shared" si="2053"/>
        <v>0</v>
      </c>
      <c r="CV872" s="36">
        <f t="shared" si="2113"/>
        <v>0</v>
      </c>
      <c r="CW872" s="36">
        <f t="shared" si="2054"/>
        <v>0</v>
      </c>
      <c r="CX872" s="36">
        <f t="shared" si="2055"/>
        <v>0</v>
      </c>
      <c r="CY872" s="36">
        <f t="shared" si="2056"/>
        <v>0</v>
      </c>
      <c r="CZ872" s="36">
        <f t="shared" si="2114"/>
        <v>0</v>
      </c>
      <c r="DA872" s="64">
        <f t="shared" si="2057"/>
        <v>7.3834211152139506E-3</v>
      </c>
      <c r="DB872" s="70">
        <f t="shared" si="2115"/>
        <v>0.99267069423572585</v>
      </c>
      <c r="DC872" s="70">
        <f>PRODUCT($DB$8:DB872)</f>
        <v>3.9702009229431915E-4</v>
      </c>
      <c r="DD872" s="36">
        <f t="shared" si="2058"/>
        <v>0</v>
      </c>
      <c r="DE872" s="36">
        <f t="shared" si="2059"/>
        <v>0</v>
      </c>
      <c r="DF872" s="36">
        <f t="shared" si="2060"/>
        <v>0</v>
      </c>
      <c r="DG872" s="36">
        <f t="shared" si="2061"/>
        <v>0</v>
      </c>
      <c r="DH872" s="36">
        <f t="shared" si="2062"/>
        <v>0</v>
      </c>
      <c r="DI872" s="36">
        <f t="shared" si="2063"/>
        <v>0</v>
      </c>
      <c r="DJ872" s="36">
        <f t="shared" si="2064"/>
        <v>0</v>
      </c>
      <c r="DK872" s="36">
        <f t="shared" si="2065"/>
        <v>0</v>
      </c>
      <c r="DL872" s="36">
        <f t="shared" si="2066"/>
        <v>0</v>
      </c>
      <c r="DM872" s="36">
        <f t="shared" si="2067"/>
        <v>0</v>
      </c>
      <c r="DN872" s="36">
        <f t="shared" ca="1" si="2116"/>
        <v>4.6137290849905055E-12</v>
      </c>
      <c r="DO872" s="64" cm="1">
        <f t="array" ref="DO872">IFERROR(INDEX(Tbl_FwdNom,$B872,MATCH(LIDt,Tbl_FwdNom_Cols,0)),0)</f>
        <v>7.7686308119999996</v>
      </c>
      <c r="DP872" s="64">
        <f t="shared" ca="1" si="2117"/>
        <v>7.7072349610000002</v>
      </c>
      <c r="DQ872" s="64">
        <f t="shared" ca="1" si="2068"/>
        <v>6.2063947566670663E-3</v>
      </c>
      <c r="DR872" s="70">
        <f t="shared" ca="1" si="2069"/>
        <v>0.99383188698759173</v>
      </c>
      <c r="DS872" s="70">
        <f ca="1">PRODUCT($DR$8:DR872)</f>
        <v>1.4288360570844059E-3</v>
      </c>
      <c r="DT872" s="36">
        <f t="shared" ca="1" si="2070"/>
        <v>0</v>
      </c>
      <c r="DU872" s="36">
        <f t="shared" ca="1" si="2071"/>
        <v>0</v>
      </c>
      <c r="DV872" s="36">
        <f t="shared" ca="1" si="2072"/>
        <v>0</v>
      </c>
      <c r="DW872" s="36">
        <f t="shared" ca="1" si="2073"/>
        <v>0</v>
      </c>
      <c r="DX872" s="36">
        <f t="shared" ca="1" si="2074"/>
        <v>0</v>
      </c>
      <c r="DY872" s="36">
        <f t="shared" ca="1" si="2075"/>
        <v>0</v>
      </c>
      <c r="DZ872" s="36">
        <f t="shared" ca="1" si="2076"/>
        <v>0</v>
      </c>
      <c r="EA872" s="36">
        <f t="shared" ca="1" si="2077"/>
        <v>0</v>
      </c>
      <c r="EB872" s="36">
        <f t="shared" ca="1" si="2078"/>
        <v>0</v>
      </c>
      <c r="EC872" s="36">
        <f t="shared" ca="1" si="2079"/>
        <v>0</v>
      </c>
      <c r="ED872" s="36">
        <f t="shared" ca="1" si="2080"/>
        <v>0</v>
      </c>
      <c r="EE872" s="36">
        <f t="shared" ca="1" si="2118"/>
        <v>0</v>
      </c>
      <c r="EF872" s="36">
        <f t="shared" ca="1" si="2081"/>
        <v>0</v>
      </c>
      <c r="EG872" s="64"/>
      <c r="EH872" s="64"/>
      <c r="EI872" s="64"/>
      <c r="EJ872" s="70"/>
      <c r="EK872" s="70"/>
      <c r="EL872" s="70"/>
      <c r="EM872" s="70"/>
      <c r="EN872" s="70"/>
      <c r="EO872" s="36">
        <f t="shared" si="2082"/>
        <v>0</v>
      </c>
      <c r="EP872" s="36">
        <f t="shared" si="2083"/>
        <v>0</v>
      </c>
      <c r="EQ872" s="36">
        <f t="shared" si="2084"/>
        <v>0</v>
      </c>
      <c r="ER872" s="36">
        <f t="shared" si="2085"/>
        <v>0</v>
      </c>
      <c r="ES872" s="36">
        <f t="shared" si="2086"/>
        <v>0</v>
      </c>
      <c r="ET872" s="36">
        <f t="shared" si="2087"/>
        <v>0</v>
      </c>
      <c r="EU872" s="36">
        <f t="shared" si="2119"/>
        <v>0</v>
      </c>
      <c r="EV872" s="36">
        <f t="shared" si="2088"/>
        <v>0</v>
      </c>
      <c r="EW872" s="36">
        <f t="shared" si="2089"/>
        <v>0</v>
      </c>
      <c r="EX872" s="36">
        <f t="shared" si="2120"/>
        <v>0</v>
      </c>
      <c r="EY872" s="36">
        <f t="shared" si="2090"/>
        <v>0</v>
      </c>
      <c r="EZ872" s="36">
        <f t="shared" si="2091"/>
        <v>0</v>
      </c>
      <c r="FA872" s="36">
        <f t="shared" si="2092"/>
        <v>0</v>
      </c>
      <c r="FB872" s="36">
        <f t="shared" si="2093"/>
        <v>0</v>
      </c>
      <c r="FC872" s="36">
        <f t="shared" si="2121"/>
        <v>0</v>
      </c>
      <c r="FD872" s="36">
        <f t="shared" si="2094"/>
        <v>0</v>
      </c>
      <c r="FE872" s="36">
        <f t="shared" si="2095"/>
        <v>0</v>
      </c>
      <c r="FF872" s="36">
        <f t="shared" si="2122"/>
        <v>0</v>
      </c>
      <c r="FG872" s="36">
        <f t="shared" si="2096"/>
        <v>0</v>
      </c>
      <c r="FH872" s="36">
        <f t="shared" si="2097"/>
        <v>0</v>
      </c>
      <c r="FI872" s="36">
        <f t="shared" si="2098"/>
        <v>0</v>
      </c>
      <c r="FJ872" s="36">
        <f t="shared" ca="1" si="2099"/>
        <v>0</v>
      </c>
      <c r="FK872" s="36">
        <f t="shared" si="2100"/>
        <v>0</v>
      </c>
      <c r="FL872" s="36">
        <f t="shared" si="2101"/>
        <v>0</v>
      </c>
      <c r="FM872" s="36">
        <f t="shared" ca="1" si="2102"/>
        <v>0</v>
      </c>
      <c r="FN872" s="36">
        <f t="shared" ca="1" si="2124"/>
        <v>0</v>
      </c>
    </row>
    <row r="873" spans="2:170" x14ac:dyDescent="0.25">
      <c r="B873" s="2">
        <v>865</v>
      </c>
      <c r="C873" s="2">
        <f t="shared" si="1978"/>
        <v>73</v>
      </c>
      <c r="D873" s="2">
        <f t="shared" si="2127"/>
        <v>889</v>
      </c>
      <c r="E873" s="2">
        <f t="shared" si="2125"/>
        <v>75</v>
      </c>
      <c r="F873" s="189">
        <f t="shared" si="2129"/>
        <v>72045</v>
      </c>
      <c r="G873" s="2">
        <f t="shared" si="2128"/>
        <v>3</v>
      </c>
      <c r="H873" s="187">
        <f t="shared" si="1979"/>
        <v>106.66666666666666</v>
      </c>
      <c r="I873" s="186">
        <f t="shared" si="2126"/>
        <v>106</v>
      </c>
      <c r="J873" s="2">
        <f t="shared" si="1980"/>
        <v>0</v>
      </c>
      <c r="K873" s="2">
        <f t="shared" si="1981"/>
        <v>1</v>
      </c>
      <c r="L873">
        <f t="shared" si="1982"/>
        <v>2</v>
      </c>
      <c r="M873" s="190">
        <f t="shared" si="2103"/>
        <v>0.93</v>
      </c>
      <c r="N873">
        <f t="shared" si="1983"/>
        <v>1</v>
      </c>
      <c r="O873">
        <f t="shared" si="1984"/>
        <v>100</v>
      </c>
      <c r="P873" s="58">
        <f t="shared" si="1985"/>
        <v>4.1850000000000005</v>
      </c>
      <c r="Q873" s="106">
        <f t="shared" si="1986"/>
        <v>1</v>
      </c>
      <c r="R873" s="59">
        <f t="shared" si="1987"/>
        <v>1</v>
      </c>
      <c r="S873" s="32">
        <f t="shared" si="2104"/>
        <v>1</v>
      </c>
      <c r="T873">
        <f t="shared" si="1988"/>
        <v>1</v>
      </c>
      <c r="U873" s="32">
        <f t="shared" si="2105"/>
        <v>0.93</v>
      </c>
      <c r="V873">
        <f t="shared" si="1989"/>
        <v>1</v>
      </c>
      <c r="W873">
        <f t="shared" si="1990"/>
        <v>100</v>
      </c>
      <c r="X873" s="58">
        <f t="shared" si="1991"/>
        <v>1</v>
      </c>
      <c r="Y873" s="58">
        <f t="shared" si="1992"/>
        <v>1</v>
      </c>
      <c r="Z873" s="32">
        <f t="shared" si="1993"/>
        <v>1</v>
      </c>
      <c r="AA873" s="32">
        <f t="shared" si="1994"/>
        <v>1</v>
      </c>
      <c r="AB873" s="59">
        <f t="shared" si="1995"/>
        <v>4.9056245199999996E-3</v>
      </c>
      <c r="AC873" s="59">
        <f t="shared" si="1996"/>
        <v>4.9056245199999996E-3</v>
      </c>
      <c r="AD873">
        <f t="shared" si="1997"/>
        <v>1</v>
      </c>
      <c r="AE873" s="59">
        <f t="shared" si="1998"/>
        <v>4.9056245199999996E-3</v>
      </c>
      <c r="AF873" s="59">
        <f t="shared" si="1999"/>
        <v>4.1758461800000006E-3</v>
      </c>
      <c r="AG873" s="59">
        <f t="shared" si="2000"/>
        <v>4.1758461800000006E-3</v>
      </c>
      <c r="AH873">
        <f t="shared" si="2001"/>
        <v>1</v>
      </c>
      <c r="AI873" s="59">
        <f t="shared" si="2002"/>
        <v>4.1758461800000006E-3</v>
      </c>
      <c r="AJ873" s="59">
        <f t="shared" si="2003"/>
        <v>0</v>
      </c>
      <c r="AK873" s="59">
        <f t="shared" si="2004"/>
        <v>0</v>
      </c>
      <c r="AL873" s="59">
        <f t="shared" si="2005"/>
        <v>0</v>
      </c>
      <c r="AM873" s="12">
        <f t="shared" si="2106"/>
        <v>0</v>
      </c>
      <c r="AN873" s="12">
        <f t="shared" si="2107"/>
        <v>0</v>
      </c>
      <c r="AO873" s="66">
        <f t="shared" si="2006"/>
        <v>0</v>
      </c>
      <c r="AP873" s="66">
        <f t="shared" si="2007"/>
        <v>0</v>
      </c>
      <c r="AQ873" s="59">
        <f t="shared" si="2008"/>
        <v>0</v>
      </c>
      <c r="AR873" s="59">
        <f t="shared" si="2009"/>
        <v>0</v>
      </c>
      <c r="AS873" s="59">
        <f t="shared" si="2010"/>
        <v>0</v>
      </c>
      <c r="AT873" s="12">
        <f t="shared" si="2011"/>
        <v>0</v>
      </c>
      <c r="AU873" s="59">
        <f t="shared" si="2108"/>
        <v>0</v>
      </c>
      <c r="AV873" s="59">
        <f t="shared" si="2109"/>
        <v>0</v>
      </c>
      <c r="AW873" s="70">
        <f t="shared" si="2012"/>
        <v>0</v>
      </c>
      <c r="AX873" s="20">
        <f t="shared" si="2013"/>
        <v>200000</v>
      </c>
      <c r="AY873" s="20">
        <f t="shared" si="2014"/>
        <v>0</v>
      </c>
      <c r="AZ873" s="20">
        <f t="shared" si="2015"/>
        <v>0</v>
      </c>
      <c r="BA873" s="20">
        <f t="shared" si="2016"/>
        <v>200000</v>
      </c>
      <c r="BB873" s="36">
        <f t="shared" si="2017"/>
        <v>1</v>
      </c>
      <c r="BC873" s="36">
        <f t="shared" si="2018"/>
        <v>0</v>
      </c>
      <c r="BD873" s="80">
        <f t="shared" si="2019"/>
        <v>0</v>
      </c>
      <c r="BE873" s="36">
        <f t="shared" si="2020"/>
        <v>0</v>
      </c>
      <c r="BF873" s="36">
        <f t="shared" si="2021"/>
        <v>0</v>
      </c>
      <c r="BG873" s="36">
        <f t="shared" si="2022"/>
        <v>0</v>
      </c>
      <c r="BH873" s="36">
        <f t="shared" si="2023"/>
        <v>0</v>
      </c>
      <c r="BI873" s="36">
        <f t="shared" si="2024"/>
        <v>0</v>
      </c>
      <c r="BJ873" s="36">
        <f t="shared" si="2025"/>
        <v>0</v>
      </c>
      <c r="BK873" s="36">
        <f t="shared" si="2026"/>
        <v>0</v>
      </c>
      <c r="BL873" s="68">
        <f>IF(OR(AT873=0,E873&gt;ProjTerm),0,VLOOKUP(D873,'Life Events'!$AE$5:$AI$1206,5,FALSE))</f>
        <v>0</v>
      </c>
      <c r="BM873" s="93">
        <f t="shared" si="2027"/>
        <v>0</v>
      </c>
      <c r="BN873" s="93">
        <f t="shared" si="2028"/>
        <v>0</v>
      </c>
      <c r="BO873" s="36">
        <f t="shared" si="2029"/>
        <v>0</v>
      </c>
      <c r="BP873" s="36">
        <f t="shared" si="2030"/>
        <v>0</v>
      </c>
      <c r="BQ873" s="36">
        <f t="shared" si="2031"/>
        <v>0</v>
      </c>
      <c r="BR873" s="36">
        <f t="shared" si="2032"/>
        <v>154.78110000000001</v>
      </c>
      <c r="BS873" s="36">
        <f t="shared" si="2033"/>
        <v>0</v>
      </c>
      <c r="BT873" s="36">
        <f t="shared" si="2034"/>
        <v>0</v>
      </c>
      <c r="BU873" s="70" cm="1">
        <f t="array" ref="BU873">IF(AND(ActInt=1,$J873=0),INDEX(Tbl_FwdNom,$B873-IVP,MATCH(ValnDt,Tbl_FwdNom_Cols)),INDEX(Tbl_FwdNom,$B873,MATCH(StartDt,Tbl_FwdNom_Cols)))</f>
        <v>9.222976997</v>
      </c>
      <c r="BV873" s="70" cm="1">
        <f t="array" ref="BV873">INDEX(Tbl_FwdReal,$B873,MATCH(StartDt,Tbl_FwdReal_Cols))</f>
        <v>3.1279235480000001</v>
      </c>
      <c r="BW873" s="70" cm="1">
        <f t="array" ref="BW873">IF(RunType&lt;&gt;"OPN",INDEX(Tbl_FwdReal,$B873,MATCH(ValnDt,Tbl_FwdReal_Cols)),IF(AND($J873=0,ActInt=1),INDEX(Tbl_FwdReal,$B873-IVP,MATCH(ValnDt,Tbl_FwdReal_Cols)),-999))*$K873</f>
        <v>3.1279235480000001</v>
      </c>
      <c r="BX873" s="70">
        <f t="shared" si="2035"/>
        <v>3.1279235480000001E-2</v>
      </c>
      <c r="BY873" s="70">
        <f t="shared" si="2110"/>
        <v>5.9101873084481449E-2</v>
      </c>
      <c r="BZ873" s="64">
        <f t="shared" si="2123"/>
        <v>4.7965718498732546E-3</v>
      </c>
      <c r="CA873" s="70" cm="1">
        <f t="array" ref="CA873">IF($J873=1,CA872*(1+INDEX(Tbl_CPI,$B873,MATCH(IF(RunType="OPN",StartDt,ValnDt),Tbl_CPI_Cols))),0)</f>
        <v>0</v>
      </c>
      <c r="CB873" s="70">
        <f t="shared" si="2111"/>
        <v>113.03119383537548</v>
      </c>
      <c r="CC873" s="70">
        <f t="shared" si="2112"/>
        <v>112.4916196989807</v>
      </c>
      <c r="CD873" s="36">
        <f t="shared" si="2036"/>
        <v>569.86379679175297</v>
      </c>
      <c r="CE873" s="36">
        <f t="shared" si="2037"/>
        <v>0</v>
      </c>
      <c r="CF873" s="36">
        <f t="shared" si="2038"/>
        <v>0</v>
      </c>
      <c r="CG873" s="36">
        <f t="shared" si="2039"/>
        <v>0</v>
      </c>
      <c r="CH873" s="36">
        <f t="shared" si="2040"/>
        <v>0</v>
      </c>
      <c r="CI873" s="36">
        <f t="shared" si="2041"/>
        <v>0</v>
      </c>
      <c r="CJ873" s="36">
        <f t="shared" si="2042"/>
        <v>0</v>
      </c>
      <c r="CK873" s="36">
        <f t="shared" si="2043"/>
        <v>0</v>
      </c>
      <c r="CL873" s="36">
        <f t="shared" si="2044"/>
        <v>0</v>
      </c>
      <c r="CM873" s="36">
        <f t="shared" si="2045"/>
        <v>0</v>
      </c>
      <c r="CN873" s="36">
        <f t="shared" si="2046"/>
        <v>0</v>
      </c>
      <c r="CO873" s="20">
        <f t="shared" si="2047"/>
        <v>120000</v>
      </c>
      <c r="CP873" s="20">
        <f t="shared" si="2048"/>
        <v>2</v>
      </c>
      <c r="CQ873" s="64" t="e">
        <f t="shared" si="2049"/>
        <v>#N/A</v>
      </c>
      <c r="CR873" s="64" t="e">
        <f t="shared" si="2050"/>
        <v>#N/A</v>
      </c>
      <c r="CS873" s="36" t="e">
        <f t="shared" si="2051"/>
        <v>#N/A</v>
      </c>
      <c r="CT873" s="36">
        <f t="shared" si="2052"/>
        <v>0</v>
      </c>
      <c r="CU873" s="36">
        <f t="shared" si="2053"/>
        <v>0</v>
      </c>
      <c r="CV873" s="36">
        <f t="shared" si="2113"/>
        <v>0</v>
      </c>
      <c r="CW873" s="36">
        <f t="shared" si="2054"/>
        <v>0</v>
      </c>
      <c r="CX873" s="36">
        <f t="shared" si="2055"/>
        <v>0</v>
      </c>
      <c r="CY873" s="36">
        <f t="shared" si="2056"/>
        <v>0</v>
      </c>
      <c r="CZ873" s="36">
        <f t="shared" si="2114"/>
        <v>0</v>
      </c>
      <c r="DA873" s="64">
        <f t="shared" si="2057"/>
        <v>7.3788628959072788E-3</v>
      </c>
      <c r="DB873" s="70">
        <f t="shared" si="2115"/>
        <v>0.99267518590305215</v>
      </c>
      <c r="DC873" s="70">
        <f>PRODUCT($DB$8:DB873)</f>
        <v>3.941119939255102E-4</v>
      </c>
      <c r="DD873" s="36">
        <f t="shared" si="2058"/>
        <v>0</v>
      </c>
      <c r="DE873" s="36">
        <f t="shared" si="2059"/>
        <v>0</v>
      </c>
      <c r="DF873" s="36">
        <f t="shared" si="2060"/>
        <v>0</v>
      </c>
      <c r="DG873" s="36">
        <f t="shared" si="2061"/>
        <v>0</v>
      </c>
      <c r="DH873" s="36">
        <f t="shared" si="2062"/>
        <v>0</v>
      </c>
      <c r="DI873" s="36">
        <f t="shared" si="2063"/>
        <v>0</v>
      </c>
      <c r="DJ873" s="36">
        <f t="shared" si="2064"/>
        <v>0</v>
      </c>
      <c r="DK873" s="36">
        <f t="shared" si="2065"/>
        <v>0</v>
      </c>
      <c r="DL873" s="36">
        <f t="shared" si="2066"/>
        <v>0</v>
      </c>
      <c r="DM873" s="36">
        <f t="shared" si="2067"/>
        <v>0</v>
      </c>
      <c r="DN873" s="36">
        <f t="shared" ca="1" si="2116"/>
        <v>4.6137290849905055E-12</v>
      </c>
      <c r="DO873" s="64" cm="1">
        <f t="array" ref="DO873">IFERROR(INDEX(Tbl_FwdNom,$B873,MATCH(LIDt,Tbl_FwdNom_Cols,0)),0)</f>
        <v>7.7669248990000002</v>
      </c>
      <c r="DP873" s="64">
        <f t="shared" ca="1" si="2117"/>
        <v>7.7055300200000003</v>
      </c>
      <c r="DQ873" s="64">
        <f t="shared" ca="1" si="2068"/>
        <v>6.2050674433378195E-3</v>
      </c>
      <c r="DR873" s="70">
        <f t="shared" ca="1" si="2069"/>
        <v>0.99383319797911152</v>
      </c>
      <c r="DS873" s="70">
        <f ca="1">PRODUCT($DR$8:DR873)</f>
        <v>1.4200247080000596E-3</v>
      </c>
      <c r="DT873" s="36">
        <f t="shared" ca="1" si="2070"/>
        <v>0</v>
      </c>
      <c r="DU873" s="36">
        <f t="shared" ca="1" si="2071"/>
        <v>0</v>
      </c>
      <c r="DV873" s="36">
        <f t="shared" ca="1" si="2072"/>
        <v>0</v>
      </c>
      <c r="DW873" s="36">
        <f t="shared" ca="1" si="2073"/>
        <v>0</v>
      </c>
      <c r="DX873" s="36">
        <f t="shared" ca="1" si="2074"/>
        <v>0</v>
      </c>
      <c r="DY873" s="36">
        <f t="shared" ca="1" si="2075"/>
        <v>0</v>
      </c>
      <c r="DZ873" s="36">
        <f t="shared" ca="1" si="2076"/>
        <v>0</v>
      </c>
      <c r="EA873" s="36">
        <f t="shared" ca="1" si="2077"/>
        <v>0</v>
      </c>
      <c r="EB873" s="36">
        <f t="shared" ca="1" si="2078"/>
        <v>0</v>
      </c>
      <c r="EC873" s="36">
        <f t="shared" ca="1" si="2079"/>
        <v>0</v>
      </c>
      <c r="ED873" s="36">
        <f t="shared" ca="1" si="2080"/>
        <v>0</v>
      </c>
      <c r="EE873" s="36">
        <f t="shared" ca="1" si="2118"/>
        <v>0</v>
      </c>
      <c r="EF873" s="36">
        <f t="shared" ca="1" si="2081"/>
        <v>0</v>
      </c>
      <c r="EG873" s="64"/>
      <c r="EH873" s="64"/>
      <c r="EI873" s="64"/>
      <c r="EJ873" s="70"/>
      <c r="EK873" s="70"/>
      <c r="EL873" s="70"/>
      <c r="EM873" s="70"/>
      <c r="EN873" s="70"/>
      <c r="EO873" s="36">
        <f t="shared" si="2082"/>
        <v>0</v>
      </c>
      <c r="EP873" s="36">
        <f t="shared" si="2083"/>
        <v>0</v>
      </c>
      <c r="EQ873" s="36">
        <f t="shared" si="2084"/>
        <v>0</v>
      </c>
      <c r="ER873" s="36">
        <f t="shared" si="2085"/>
        <v>0</v>
      </c>
      <c r="ES873" s="36">
        <f t="shared" si="2086"/>
        <v>0</v>
      </c>
      <c r="ET873" s="36">
        <f t="shared" si="2087"/>
        <v>0</v>
      </c>
      <c r="EU873" s="36">
        <f t="shared" si="2119"/>
        <v>0</v>
      </c>
      <c r="EV873" s="36">
        <f t="shared" si="2088"/>
        <v>0</v>
      </c>
      <c r="EW873" s="36">
        <f t="shared" si="2089"/>
        <v>0</v>
      </c>
      <c r="EX873" s="36">
        <f t="shared" si="2120"/>
        <v>0</v>
      </c>
      <c r="EY873" s="36">
        <f t="shared" si="2090"/>
        <v>0</v>
      </c>
      <c r="EZ873" s="36">
        <f t="shared" si="2091"/>
        <v>0</v>
      </c>
      <c r="FA873" s="36">
        <f t="shared" si="2092"/>
        <v>0</v>
      </c>
      <c r="FB873" s="36">
        <f t="shared" si="2093"/>
        <v>0</v>
      </c>
      <c r="FC873" s="36">
        <f t="shared" si="2121"/>
        <v>0</v>
      </c>
      <c r="FD873" s="36">
        <f t="shared" si="2094"/>
        <v>0</v>
      </c>
      <c r="FE873" s="36">
        <f t="shared" si="2095"/>
        <v>0</v>
      </c>
      <c r="FF873" s="36">
        <f t="shared" si="2122"/>
        <v>0</v>
      </c>
      <c r="FG873" s="36">
        <f t="shared" si="2096"/>
        <v>0</v>
      </c>
      <c r="FH873" s="36">
        <f t="shared" si="2097"/>
        <v>0</v>
      </c>
      <c r="FI873" s="36">
        <f t="shared" si="2098"/>
        <v>0</v>
      </c>
      <c r="FJ873" s="36">
        <f t="shared" ca="1" si="2099"/>
        <v>0</v>
      </c>
      <c r="FK873" s="36">
        <f t="shared" si="2100"/>
        <v>0</v>
      </c>
      <c r="FL873" s="36">
        <f t="shared" si="2101"/>
        <v>0</v>
      </c>
      <c r="FM873" s="36">
        <f t="shared" ca="1" si="2102"/>
        <v>0</v>
      </c>
      <c r="FN873" s="36">
        <f t="shared" ca="1" si="2124"/>
        <v>0</v>
      </c>
    </row>
    <row r="874" spans="2:170" x14ac:dyDescent="0.25">
      <c r="B874" s="2">
        <v>866</v>
      </c>
      <c r="C874" s="2">
        <f t="shared" si="1978"/>
        <v>73</v>
      </c>
      <c r="D874" s="2">
        <f t="shared" si="2127"/>
        <v>890</v>
      </c>
      <c r="E874" s="2">
        <f t="shared" si="2125"/>
        <v>75</v>
      </c>
      <c r="F874" s="189">
        <f t="shared" si="2129"/>
        <v>72075</v>
      </c>
      <c r="G874" s="2">
        <f t="shared" si="2128"/>
        <v>4</v>
      </c>
      <c r="H874" s="187">
        <f t="shared" si="1979"/>
        <v>106.75</v>
      </c>
      <c r="I874" s="186">
        <f t="shared" si="2126"/>
        <v>106</v>
      </c>
      <c r="J874" s="2">
        <f t="shared" si="1980"/>
        <v>0</v>
      </c>
      <c r="K874" s="2">
        <f t="shared" si="1981"/>
        <v>1</v>
      </c>
      <c r="L874">
        <f t="shared" si="1982"/>
        <v>2</v>
      </c>
      <c r="M874" s="190">
        <f t="shared" si="2103"/>
        <v>0.93</v>
      </c>
      <c r="N874">
        <f t="shared" si="1983"/>
        <v>1</v>
      </c>
      <c r="O874">
        <f t="shared" si="1984"/>
        <v>100</v>
      </c>
      <c r="P874" s="58">
        <f t="shared" si="1985"/>
        <v>4.1850000000000005</v>
      </c>
      <c r="Q874" s="106">
        <f t="shared" si="1986"/>
        <v>1</v>
      </c>
      <c r="R874" s="59">
        <f t="shared" si="1987"/>
        <v>1</v>
      </c>
      <c r="S874" s="32">
        <f t="shared" si="2104"/>
        <v>1</v>
      </c>
      <c r="T874">
        <f t="shared" si="1988"/>
        <v>1</v>
      </c>
      <c r="U874" s="32">
        <f t="shared" si="2105"/>
        <v>0.93</v>
      </c>
      <c r="V874">
        <f t="shared" si="1989"/>
        <v>1</v>
      </c>
      <c r="W874">
        <f t="shared" si="1990"/>
        <v>100</v>
      </c>
      <c r="X874" s="58">
        <f t="shared" si="1991"/>
        <v>1</v>
      </c>
      <c r="Y874" s="58">
        <f t="shared" si="1992"/>
        <v>1</v>
      </c>
      <c r="Z874" s="32">
        <f t="shared" si="1993"/>
        <v>1</v>
      </c>
      <c r="AA874" s="32">
        <f t="shared" si="1994"/>
        <v>1</v>
      </c>
      <c r="AB874" s="59">
        <f t="shared" si="1995"/>
        <v>4.9056245199999996E-3</v>
      </c>
      <c r="AC874" s="59">
        <f t="shared" si="1996"/>
        <v>4.9056245199999996E-3</v>
      </c>
      <c r="AD874">
        <f t="shared" si="1997"/>
        <v>1</v>
      </c>
      <c r="AE874" s="59">
        <f t="shared" si="1998"/>
        <v>4.9056245199999996E-3</v>
      </c>
      <c r="AF874" s="59">
        <f t="shared" si="1999"/>
        <v>4.1758461800000006E-3</v>
      </c>
      <c r="AG874" s="59">
        <f t="shared" si="2000"/>
        <v>4.1758461800000006E-3</v>
      </c>
      <c r="AH874">
        <f t="shared" si="2001"/>
        <v>1</v>
      </c>
      <c r="AI874" s="59">
        <f t="shared" si="2002"/>
        <v>4.1758461800000006E-3</v>
      </c>
      <c r="AJ874" s="59">
        <f t="shared" si="2003"/>
        <v>0</v>
      </c>
      <c r="AK874" s="59">
        <f t="shared" si="2004"/>
        <v>0</v>
      </c>
      <c r="AL874" s="59">
        <f t="shared" si="2005"/>
        <v>0</v>
      </c>
      <c r="AM874" s="12">
        <f t="shared" si="2106"/>
        <v>0</v>
      </c>
      <c r="AN874" s="12">
        <f t="shared" si="2107"/>
        <v>0</v>
      </c>
      <c r="AO874" s="66">
        <f t="shared" si="2006"/>
        <v>0</v>
      </c>
      <c r="AP874" s="66">
        <f t="shared" si="2007"/>
        <v>0</v>
      </c>
      <c r="AQ874" s="59">
        <f t="shared" si="2008"/>
        <v>0</v>
      </c>
      <c r="AR874" s="59">
        <f t="shared" si="2009"/>
        <v>0</v>
      </c>
      <c r="AS874" s="59">
        <f t="shared" si="2010"/>
        <v>0</v>
      </c>
      <c r="AT874" s="12">
        <f t="shared" si="2011"/>
        <v>0</v>
      </c>
      <c r="AU874" s="59">
        <f t="shared" si="2108"/>
        <v>0</v>
      </c>
      <c r="AV874" s="59">
        <f t="shared" si="2109"/>
        <v>0</v>
      </c>
      <c r="AW874" s="70">
        <f t="shared" si="2012"/>
        <v>0</v>
      </c>
      <c r="AX874" s="20">
        <f t="shared" si="2013"/>
        <v>200000</v>
      </c>
      <c r="AY874" s="20">
        <f t="shared" si="2014"/>
        <v>0</v>
      </c>
      <c r="AZ874" s="20">
        <f t="shared" si="2015"/>
        <v>0</v>
      </c>
      <c r="BA874" s="20">
        <f t="shared" si="2016"/>
        <v>200000</v>
      </c>
      <c r="BB874" s="36">
        <f t="shared" si="2017"/>
        <v>1</v>
      </c>
      <c r="BC874" s="36">
        <f t="shared" si="2018"/>
        <v>0</v>
      </c>
      <c r="BD874" s="80">
        <f t="shared" si="2019"/>
        <v>0</v>
      </c>
      <c r="BE874" s="36">
        <f t="shared" si="2020"/>
        <v>0</v>
      </c>
      <c r="BF874" s="36">
        <f t="shared" si="2021"/>
        <v>0</v>
      </c>
      <c r="BG874" s="36">
        <f t="shared" si="2022"/>
        <v>0</v>
      </c>
      <c r="BH874" s="36">
        <f t="shared" si="2023"/>
        <v>0</v>
      </c>
      <c r="BI874" s="36">
        <f t="shared" si="2024"/>
        <v>0</v>
      </c>
      <c r="BJ874" s="36">
        <f t="shared" si="2025"/>
        <v>0</v>
      </c>
      <c r="BK874" s="36">
        <f t="shared" si="2026"/>
        <v>0</v>
      </c>
      <c r="BL874" s="68">
        <f>IF(OR(AT874=0,E874&gt;ProjTerm),0,VLOOKUP(D874,'Life Events'!$AE$5:$AI$1206,5,FALSE))</f>
        <v>0</v>
      </c>
      <c r="BM874" s="93">
        <f t="shared" si="2027"/>
        <v>0</v>
      </c>
      <c r="BN874" s="93">
        <f t="shared" si="2028"/>
        <v>0</v>
      </c>
      <c r="BO874" s="36">
        <f t="shared" si="2029"/>
        <v>0</v>
      </c>
      <c r="BP874" s="36">
        <f t="shared" si="2030"/>
        <v>0</v>
      </c>
      <c r="BQ874" s="36">
        <f t="shared" si="2031"/>
        <v>0</v>
      </c>
      <c r="BR874" s="36">
        <f t="shared" si="2032"/>
        <v>154.78110000000001</v>
      </c>
      <c r="BS874" s="36">
        <f t="shared" si="2033"/>
        <v>0</v>
      </c>
      <c r="BT874" s="36">
        <f t="shared" si="2034"/>
        <v>0</v>
      </c>
      <c r="BU874" s="70" cm="1">
        <f t="array" ref="BU874">IF(AND(ActInt=1,$J874=0),INDEX(Tbl_FwdNom,$B874-IVP,MATCH(ValnDt,Tbl_FwdNom_Cols)),INDEX(Tbl_FwdNom,$B874,MATCH(StartDt,Tbl_FwdNom_Cols)))</f>
        <v>9.2170465840000002</v>
      </c>
      <c r="BV874" s="70" cm="1">
        <f t="array" ref="BV874">INDEX(Tbl_FwdReal,$B874,MATCH(StartDt,Tbl_FwdReal_Cols))</f>
        <v>3.1245517669999998</v>
      </c>
      <c r="BW874" s="70" cm="1">
        <f t="array" ref="BW874">IF(RunType&lt;&gt;"OPN",INDEX(Tbl_FwdReal,$B874,MATCH(ValnDt,Tbl_FwdReal_Cols)),IF(AND($J874=0,ActInt=1),INDEX(Tbl_FwdReal,$B874-IVP,MATCH(ValnDt,Tbl_FwdReal_Cols)),-999))*$K874</f>
        <v>3.1245517669999998</v>
      </c>
      <c r="BX874" s="70">
        <f t="shared" si="2035"/>
        <v>3.1245517669999997E-2</v>
      </c>
      <c r="BY874" s="70">
        <f t="shared" si="2110"/>
        <v>5.907899440635056E-2</v>
      </c>
      <c r="BZ874" s="64">
        <f t="shared" si="2123"/>
        <v>4.7947630338733838E-3</v>
      </c>
      <c r="CA874" s="70" cm="1">
        <f t="array" ref="CA874">IF($J874=1,CA873*(1+INDEX(Tbl_CPI,$B874,MATCH(IF(RunType="OPN",StartDt,ValnDt),Tbl_CPI_Cols))),0)</f>
        <v>0</v>
      </c>
      <c r="CB874" s="70">
        <f t="shared" si="2111"/>
        <v>113.57315162525191</v>
      </c>
      <c r="CC874" s="70">
        <f t="shared" si="2112"/>
        <v>112.4916196989807</v>
      </c>
      <c r="CD874" s="36">
        <f t="shared" si="2036"/>
        <v>569.86379679175297</v>
      </c>
      <c r="CE874" s="36">
        <f t="shared" si="2037"/>
        <v>0</v>
      </c>
      <c r="CF874" s="36">
        <f t="shared" si="2038"/>
        <v>0</v>
      </c>
      <c r="CG874" s="36">
        <f t="shared" si="2039"/>
        <v>0</v>
      </c>
      <c r="CH874" s="36">
        <f t="shared" si="2040"/>
        <v>0</v>
      </c>
      <c r="CI874" s="36">
        <f t="shared" si="2041"/>
        <v>0</v>
      </c>
      <c r="CJ874" s="36">
        <f t="shared" si="2042"/>
        <v>0</v>
      </c>
      <c r="CK874" s="36">
        <f t="shared" si="2043"/>
        <v>0</v>
      </c>
      <c r="CL874" s="36">
        <f t="shared" si="2044"/>
        <v>0</v>
      </c>
      <c r="CM874" s="36">
        <f t="shared" si="2045"/>
        <v>0</v>
      </c>
      <c r="CN874" s="36">
        <f t="shared" si="2046"/>
        <v>0</v>
      </c>
      <c r="CO874" s="20">
        <f t="shared" si="2047"/>
        <v>120000</v>
      </c>
      <c r="CP874" s="20">
        <f t="shared" si="2048"/>
        <v>2</v>
      </c>
      <c r="CQ874" s="64" t="e">
        <f t="shared" si="2049"/>
        <v>#N/A</v>
      </c>
      <c r="CR874" s="64" t="e">
        <f t="shared" si="2050"/>
        <v>#N/A</v>
      </c>
      <c r="CS874" s="36" t="e">
        <f t="shared" si="2051"/>
        <v>#N/A</v>
      </c>
      <c r="CT874" s="36">
        <f t="shared" si="2052"/>
        <v>0</v>
      </c>
      <c r="CU874" s="36">
        <f t="shared" si="2053"/>
        <v>0</v>
      </c>
      <c r="CV874" s="36">
        <f t="shared" si="2113"/>
        <v>0</v>
      </c>
      <c r="CW874" s="36">
        <f t="shared" si="2054"/>
        <v>0</v>
      </c>
      <c r="CX874" s="36">
        <f t="shared" si="2055"/>
        <v>0</v>
      </c>
      <c r="CY874" s="36">
        <f t="shared" si="2056"/>
        <v>0</v>
      </c>
      <c r="CZ874" s="36">
        <f t="shared" si="2114"/>
        <v>0</v>
      </c>
      <c r="DA874" s="64">
        <f t="shared" si="2057"/>
        <v>7.3743046964436232E-3</v>
      </c>
      <c r="DB874" s="70">
        <f t="shared" si="2115"/>
        <v>0.99267967759147302</v>
      </c>
      <c r="DC874" s="70">
        <f>PRODUCT($DB$8:DB874)</f>
        <v>3.9122696706490802E-4</v>
      </c>
      <c r="DD874" s="36">
        <f t="shared" si="2058"/>
        <v>0</v>
      </c>
      <c r="DE874" s="36">
        <f t="shared" si="2059"/>
        <v>0</v>
      </c>
      <c r="DF874" s="36">
        <f t="shared" si="2060"/>
        <v>0</v>
      </c>
      <c r="DG874" s="36">
        <f t="shared" si="2061"/>
        <v>0</v>
      </c>
      <c r="DH874" s="36">
        <f t="shared" si="2062"/>
        <v>0</v>
      </c>
      <c r="DI874" s="36">
        <f t="shared" si="2063"/>
        <v>0</v>
      </c>
      <c r="DJ874" s="36">
        <f t="shared" si="2064"/>
        <v>0</v>
      </c>
      <c r="DK874" s="36">
        <f t="shared" si="2065"/>
        <v>0</v>
      </c>
      <c r="DL874" s="36">
        <f t="shared" si="2066"/>
        <v>0</v>
      </c>
      <c r="DM874" s="36">
        <f t="shared" si="2067"/>
        <v>0</v>
      </c>
      <c r="DN874" s="36">
        <f t="shared" ca="1" si="2116"/>
        <v>4.6137290849905055E-12</v>
      </c>
      <c r="DO874" s="64" cm="1">
        <f t="array" ref="DO874">IFERROR(INDEX(Tbl_FwdNom,$B874,MATCH(LIDt,Tbl_FwdNom_Cols,0)),0)</f>
        <v>7.7652190130000003</v>
      </c>
      <c r="DP874" s="64">
        <f t="shared" ca="1" si="2117"/>
        <v>7.703825106</v>
      </c>
      <c r="DQ874" s="64">
        <f t="shared" ca="1" si="2068"/>
        <v>6.2037401317687202E-3</v>
      </c>
      <c r="DR874" s="70">
        <f t="shared" ca="1" si="2069"/>
        <v>0.99383450897235159</v>
      </c>
      <c r="DS874" s="70">
        <f ca="1">PRODUCT($DR$8:DR874)</f>
        <v>1.4112695584038461E-3</v>
      </c>
      <c r="DT874" s="36">
        <f t="shared" ca="1" si="2070"/>
        <v>0</v>
      </c>
      <c r="DU874" s="36">
        <f t="shared" ca="1" si="2071"/>
        <v>0</v>
      </c>
      <c r="DV874" s="36">
        <f t="shared" ca="1" si="2072"/>
        <v>0</v>
      </c>
      <c r="DW874" s="36">
        <f t="shared" ca="1" si="2073"/>
        <v>0</v>
      </c>
      <c r="DX874" s="36">
        <f t="shared" ca="1" si="2074"/>
        <v>0</v>
      </c>
      <c r="DY874" s="36">
        <f t="shared" ca="1" si="2075"/>
        <v>0</v>
      </c>
      <c r="DZ874" s="36">
        <f t="shared" ca="1" si="2076"/>
        <v>0</v>
      </c>
      <c r="EA874" s="36">
        <f t="shared" ca="1" si="2077"/>
        <v>0</v>
      </c>
      <c r="EB874" s="36">
        <f t="shared" ca="1" si="2078"/>
        <v>0</v>
      </c>
      <c r="EC874" s="36">
        <f t="shared" ca="1" si="2079"/>
        <v>0</v>
      </c>
      <c r="ED874" s="36">
        <f t="shared" ca="1" si="2080"/>
        <v>0</v>
      </c>
      <c r="EE874" s="36">
        <f t="shared" ca="1" si="2118"/>
        <v>0</v>
      </c>
      <c r="EF874" s="36">
        <f t="shared" ca="1" si="2081"/>
        <v>0</v>
      </c>
      <c r="EG874" s="64"/>
      <c r="EH874" s="64"/>
      <c r="EI874" s="64"/>
      <c r="EJ874" s="70"/>
      <c r="EK874" s="70"/>
      <c r="EL874" s="70"/>
      <c r="EM874" s="70"/>
      <c r="EN874" s="70"/>
      <c r="EO874" s="36">
        <f t="shared" si="2082"/>
        <v>0</v>
      </c>
      <c r="EP874" s="36">
        <f t="shared" si="2083"/>
        <v>0</v>
      </c>
      <c r="EQ874" s="36">
        <f t="shared" si="2084"/>
        <v>0</v>
      </c>
      <c r="ER874" s="36">
        <f t="shared" si="2085"/>
        <v>0</v>
      </c>
      <c r="ES874" s="36">
        <f t="shared" si="2086"/>
        <v>0</v>
      </c>
      <c r="ET874" s="36">
        <f t="shared" si="2087"/>
        <v>0</v>
      </c>
      <c r="EU874" s="36">
        <f t="shared" si="2119"/>
        <v>0</v>
      </c>
      <c r="EV874" s="36">
        <f t="shared" si="2088"/>
        <v>0</v>
      </c>
      <c r="EW874" s="36">
        <f t="shared" si="2089"/>
        <v>0</v>
      </c>
      <c r="EX874" s="36">
        <f t="shared" si="2120"/>
        <v>0</v>
      </c>
      <c r="EY874" s="36">
        <f t="shared" si="2090"/>
        <v>0</v>
      </c>
      <c r="EZ874" s="36">
        <f t="shared" si="2091"/>
        <v>0</v>
      </c>
      <c r="FA874" s="36">
        <f t="shared" si="2092"/>
        <v>0</v>
      </c>
      <c r="FB874" s="36">
        <f t="shared" si="2093"/>
        <v>0</v>
      </c>
      <c r="FC874" s="36">
        <f t="shared" si="2121"/>
        <v>0</v>
      </c>
      <c r="FD874" s="36">
        <f t="shared" si="2094"/>
        <v>0</v>
      </c>
      <c r="FE874" s="36">
        <f t="shared" si="2095"/>
        <v>0</v>
      </c>
      <c r="FF874" s="36">
        <f t="shared" si="2122"/>
        <v>0</v>
      </c>
      <c r="FG874" s="36">
        <f t="shared" si="2096"/>
        <v>0</v>
      </c>
      <c r="FH874" s="36">
        <f t="shared" si="2097"/>
        <v>0</v>
      </c>
      <c r="FI874" s="36">
        <f t="shared" si="2098"/>
        <v>0</v>
      </c>
      <c r="FJ874" s="36">
        <f t="shared" ca="1" si="2099"/>
        <v>0</v>
      </c>
      <c r="FK874" s="36">
        <f t="shared" si="2100"/>
        <v>0</v>
      </c>
      <c r="FL874" s="36">
        <f t="shared" si="2101"/>
        <v>0</v>
      </c>
      <c r="FM874" s="36">
        <f t="shared" ca="1" si="2102"/>
        <v>0</v>
      </c>
      <c r="FN874" s="36">
        <f t="shared" ca="1" si="2124"/>
        <v>0</v>
      </c>
    </row>
    <row r="875" spans="2:170" x14ac:dyDescent="0.25">
      <c r="B875" s="2">
        <v>867</v>
      </c>
      <c r="C875" s="2">
        <f t="shared" si="1978"/>
        <v>73</v>
      </c>
      <c r="D875" s="2">
        <f t="shared" si="2127"/>
        <v>891</v>
      </c>
      <c r="E875" s="2">
        <f t="shared" si="2125"/>
        <v>75</v>
      </c>
      <c r="F875" s="189">
        <f t="shared" si="2129"/>
        <v>72106</v>
      </c>
      <c r="G875" s="2">
        <f t="shared" si="2128"/>
        <v>5</v>
      </c>
      <c r="H875" s="187">
        <f t="shared" si="1979"/>
        <v>106.83333333333334</v>
      </c>
      <c r="I875" s="186">
        <f t="shared" si="2126"/>
        <v>106</v>
      </c>
      <c r="J875" s="2">
        <f t="shared" si="1980"/>
        <v>0</v>
      </c>
      <c r="K875" s="2">
        <f t="shared" si="1981"/>
        <v>1</v>
      </c>
      <c r="L875">
        <f t="shared" si="1982"/>
        <v>2</v>
      </c>
      <c r="M875" s="190">
        <f t="shared" si="2103"/>
        <v>0.93</v>
      </c>
      <c r="N875">
        <f t="shared" si="1983"/>
        <v>1</v>
      </c>
      <c r="O875">
        <f t="shared" si="1984"/>
        <v>100</v>
      </c>
      <c r="P875" s="58">
        <f t="shared" si="1985"/>
        <v>4.1850000000000005</v>
      </c>
      <c r="Q875" s="106">
        <f t="shared" si="1986"/>
        <v>1</v>
      </c>
      <c r="R875" s="59">
        <f t="shared" si="1987"/>
        <v>1</v>
      </c>
      <c r="S875" s="32">
        <f t="shared" si="2104"/>
        <v>1</v>
      </c>
      <c r="T875">
        <f t="shared" si="1988"/>
        <v>1</v>
      </c>
      <c r="U875" s="32">
        <f t="shared" si="2105"/>
        <v>0.93</v>
      </c>
      <c r="V875">
        <f t="shared" si="1989"/>
        <v>1</v>
      </c>
      <c r="W875">
        <f t="shared" si="1990"/>
        <v>100</v>
      </c>
      <c r="X875" s="58">
        <f t="shared" si="1991"/>
        <v>1</v>
      </c>
      <c r="Y875" s="58">
        <f t="shared" si="1992"/>
        <v>1</v>
      </c>
      <c r="Z875" s="32">
        <f t="shared" si="1993"/>
        <v>1</v>
      </c>
      <c r="AA875" s="32">
        <f t="shared" si="1994"/>
        <v>1</v>
      </c>
      <c r="AB875" s="59">
        <f t="shared" si="1995"/>
        <v>4.9056245199999996E-3</v>
      </c>
      <c r="AC875" s="59">
        <f t="shared" si="1996"/>
        <v>4.9056245199999996E-3</v>
      </c>
      <c r="AD875">
        <f t="shared" si="1997"/>
        <v>1</v>
      </c>
      <c r="AE875" s="59">
        <f t="shared" si="1998"/>
        <v>4.9056245199999996E-3</v>
      </c>
      <c r="AF875" s="59">
        <f t="shared" si="1999"/>
        <v>4.1758461800000006E-3</v>
      </c>
      <c r="AG875" s="59">
        <f t="shared" si="2000"/>
        <v>4.1758461800000006E-3</v>
      </c>
      <c r="AH875">
        <f t="shared" si="2001"/>
        <v>1</v>
      </c>
      <c r="AI875" s="59">
        <f t="shared" si="2002"/>
        <v>4.1758461800000006E-3</v>
      </c>
      <c r="AJ875" s="59">
        <f t="shared" si="2003"/>
        <v>0</v>
      </c>
      <c r="AK875" s="59">
        <f t="shared" si="2004"/>
        <v>0</v>
      </c>
      <c r="AL875" s="59">
        <f t="shared" si="2005"/>
        <v>0</v>
      </c>
      <c r="AM875" s="12">
        <f t="shared" si="2106"/>
        <v>0</v>
      </c>
      <c r="AN875" s="12">
        <f t="shared" si="2107"/>
        <v>0</v>
      </c>
      <c r="AO875" s="66">
        <f t="shared" si="2006"/>
        <v>0</v>
      </c>
      <c r="AP875" s="66">
        <f t="shared" si="2007"/>
        <v>0</v>
      </c>
      <c r="AQ875" s="59">
        <f t="shared" si="2008"/>
        <v>0</v>
      </c>
      <c r="AR875" s="59">
        <f t="shared" si="2009"/>
        <v>0</v>
      </c>
      <c r="AS875" s="59">
        <f t="shared" si="2010"/>
        <v>0</v>
      </c>
      <c r="AT875" s="12">
        <f t="shared" si="2011"/>
        <v>0</v>
      </c>
      <c r="AU875" s="59">
        <f t="shared" si="2108"/>
        <v>0</v>
      </c>
      <c r="AV875" s="59">
        <f t="shared" si="2109"/>
        <v>0</v>
      </c>
      <c r="AW875" s="70">
        <f t="shared" si="2012"/>
        <v>0</v>
      </c>
      <c r="AX875" s="20">
        <f t="shared" si="2013"/>
        <v>200000</v>
      </c>
      <c r="AY875" s="20">
        <f t="shared" si="2014"/>
        <v>0</v>
      </c>
      <c r="AZ875" s="20">
        <f t="shared" si="2015"/>
        <v>0</v>
      </c>
      <c r="BA875" s="20">
        <f t="shared" si="2016"/>
        <v>200000</v>
      </c>
      <c r="BB875" s="36">
        <f t="shared" si="2017"/>
        <v>1</v>
      </c>
      <c r="BC875" s="36">
        <f t="shared" si="2018"/>
        <v>0</v>
      </c>
      <c r="BD875" s="80">
        <f t="shared" si="2019"/>
        <v>0</v>
      </c>
      <c r="BE875" s="36">
        <f t="shared" si="2020"/>
        <v>0</v>
      </c>
      <c r="BF875" s="36">
        <f t="shared" si="2021"/>
        <v>0</v>
      </c>
      <c r="BG875" s="36">
        <f t="shared" si="2022"/>
        <v>0</v>
      </c>
      <c r="BH875" s="36">
        <f t="shared" si="2023"/>
        <v>0</v>
      </c>
      <c r="BI875" s="36">
        <f t="shared" si="2024"/>
        <v>0</v>
      </c>
      <c r="BJ875" s="36">
        <f t="shared" si="2025"/>
        <v>0</v>
      </c>
      <c r="BK875" s="36">
        <f t="shared" si="2026"/>
        <v>0</v>
      </c>
      <c r="BL875" s="68">
        <f>IF(OR(AT875=0,E875&gt;ProjTerm),0,VLOOKUP(D875,'Life Events'!$AE$5:$AI$1206,5,FALSE))</f>
        <v>0</v>
      </c>
      <c r="BM875" s="93">
        <f t="shared" si="2027"/>
        <v>0</v>
      </c>
      <c r="BN875" s="93">
        <f t="shared" si="2028"/>
        <v>0</v>
      </c>
      <c r="BO875" s="36">
        <f t="shared" si="2029"/>
        <v>0</v>
      </c>
      <c r="BP875" s="36">
        <f t="shared" si="2030"/>
        <v>0</v>
      </c>
      <c r="BQ875" s="36">
        <f t="shared" si="2031"/>
        <v>0</v>
      </c>
      <c r="BR875" s="36">
        <f t="shared" si="2032"/>
        <v>154.78110000000001</v>
      </c>
      <c r="BS875" s="36">
        <f t="shared" si="2033"/>
        <v>0</v>
      </c>
      <c r="BT875" s="36">
        <f t="shared" si="2034"/>
        <v>0</v>
      </c>
      <c r="BU875" s="70" cm="1">
        <f t="array" ref="BU875">IF(AND(ActInt=1,$J875=0),INDEX(Tbl_FwdNom,$B875-IVP,MATCH(ValnDt,Tbl_FwdNom_Cols)),INDEX(Tbl_FwdNom,$B875,MATCH(StartDt,Tbl_FwdNom_Cols)))</f>
        <v>9.2111164940000005</v>
      </c>
      <c r="BV875" s="70" cm="1">
        <f t="array" ref="BV875">INDEX(Tbl_FwdReal,$B875,MATCH(StartDt,Tbl_FwdReal_Cols))</f>
        <v>3.1211800959999998</v>
      </c>
      <c r="BW875" s="70" cm="1">
        <f t="array" ref="BW875">IF(RunType&lt;&gt;"OPN",INDEX(Tbl_FwdReal,$B875,MATCH(ValnDt,Tbl_FwdReal_Cols)),IF(AND($J875=0,ActInt=1),INDEX(Tbl_FwdReal,$B875-IVP,MATCH(ValnDt,Tbl_FwdReal_Cols)),-999))*$K875</f>
        <v>3.1211800959999998</v>
      </c>
      <c r="BX875" s="70">
        <f t="shared" si="2035"/>
        <v>3.1211800959999998E-2</v>
      </c>
      <c r="BY875" s="70">
        <f t="shared" si="2110"/>
        <v>5.9056116234614597E-2</v>
      </c>
      <c r="BZ875" s="64">
        <f t="shared" si="2123"/>
        <v>4.7929542220916943E-3</v>
      </c>
      <c r="CA875" s="70" cm="1">
        <f t="array" ref="CA875">IF($J875=1,CA874*(1+INDEX(Tbl_CPI,$B875,MATCH(IF(RunType="OPN",StartDt,ValnDt),Tbl_CPI_Cols))),0)</f>
        <v>0</v>
      </c>
      <c r="CB875" s="70">
        <f t="shared" si="2111"/>
        <v>114.11750254185043</v>
      </c>
      <c r="CC875" s="70">
        <f t="shared" si="2112"/>
        <v>112.4916196989807</v>
      </c>
      <c r="CD875" s="36">
        <f t="shared" si="2036"/>
        <v>569.86379679175297</v>
      </c>
      <c r="CE875" s="36">
        <f t="shared" si="2037"/>
        <v>0</v>
      </c>
      <c r="CF875" s="36">
        <f t="shared" si="2038"/>
        <v>0</v>
      </c>
      <c r="CG875" s="36">
        <f t="shared" si="2039"/>
        <v>0</v>
      </c>
      <c r="CH875" s="36">
        <f t="shared" si="2040"/>
        <v>0</v>
      </c>
      <c r="CI875" s="36">
        <f t="shared" si="2041"/>
        <v>0</v>
      </c>
      <c r="CJ875" s="36">
        <f t="shared" si="2042"/>
        <v>0</v>
      </c>
      <c r="CK875" s="36">
        <f t="shared" si="2043"/>
        <v>0</v>
      </c>
      <c r="CL875" s="36">
        <f t="shared" si="2044"/>
        <v>0</v>
      </c>
      <c r="CM875" s="36">
        <f t="shared" si="2045"/>
        <v>0</v>
      </c>
      <c r="CN875" s="36">
        <f t="shared" si="2046"/>
        <v>0</v>
      </c>
      <c r="CO875" s="20">
        <f t="shared" si="2047"/>
        <v>120000</v>
      </c>
      <c r="CP875" s="20">
        <f t="shared" si="2048"/>
        <v>2</v>
      </c>
      <c r="CQ875" s="64" t="e">
        <f t="shared" si="2049"/>
        <v>#N/A</v>
      </c>
      <c r="CR875" s="64" t="e">
        <f t="shared" si="2050"/>
        <v>#N/A</v>
      </c>
      <c r="CS875" s="36" t="e">
        <f t="shared" si="2051"/>
        <v>#N/A</v>
      </c>
      <c r="CT875" s="36">
        <f t="shared" si="2052"/>
        <v>0</v>
      </c>
      <c r="CU875" s="36">
        <f t="shared" si="2053"/>
        <v>0</v>
      </c>
      <c r="CV875" s="36">
        <f t="shared" si="2113"/>
        <v>0</v>
      </c>
      <c r="CW875" s="36">
        <f t="shared" si="2054"/>
        <v>0</v>
      </c>
      <c r="CX875" s="36">
        <f t="shared" si="2055"/>
        <v>0</v>
      </c>
      <c r="CY875" s="36">
        <f t="shared" si="2056"/>
        <v>0</v>
      </c>
      <c r="CZ875" s="36">
        <f t="shared" si="2114"/>
        <v>0</v>
      </c>
      <c r="DA875" s="64">
        <f t="shared" si="2057"/>
        <v>7.3697465183737432E-3</v>
      </c>
      <c r="DB875" s="70">
        <f t="shared" si="2115"/>
        <v>0.99268416929946057</v>
      </c>
      <c r="DC875" s="70">
        <f>PRODUCT($DB$8:DB875)</f>
        <v>3.8836481680837564E-4</v>
      </c>
      <c r="DD875" s="36">
        <f t="shared" si="2058"/>
        <v>0</v>
      </c>
      <c r="DE875" s="36">
        <f t="shared" si="2059"/>
        <v>0</v>
      </c>
      <c r="DF875" s="36">
        <f t="shared" si="2060"/>
        <v>0</v>
      </c>
      <c r="DG875" s="36">
        <f t="shared" si="2061"/>
        <v>0</v>
      </c>
      <c r="DH875" s="36">
        <f t="shared" si="2062"/>
        <v>0</v>
      </c>
      <c r="DI875" s="36">
        <f t="shared" si="2063"/>
        <v>0</v>
      </c>
      <c r="DJ875" s="36">
        <f t="shared" si="2064"/>
        <v>0</v>
      </c>
      <c r="DK875" s="36">
        <f t="shared" si="2065"/>
        <v>0</v>
      </c>
      <c r="DL875" s="36">
        <f t="shared" si="2066"/>
        <v>0</v>
      </c>
      <c r="DM875" s="36">
        <f t="shared" si="2067"/>
        <v>0</v>
      </c>
      <c r="DN875" s="36">
        <f t="shared" ca="1" si="2116"/>
        <v>4.6137290849905055E-12</v>
      </c>
      <c r="DO875" s="64" cm="1">
        <f t="array" ref="DO875">IFERROR(INDEX(Tbl_FwdNom,$B875,MATCH(LIDt,Tbl_FwdNom_Cols,0)),0)</f>
        <v>7.7635131550000001</v>
      </c>
      <c r="DP875" s="64">
        <f t="shared" ca="1" si="2117"/>
        <v>7.7021202190000002</v>
      </c>
      <c r="DQ875" s="64">
        <f t="shared" ca="1" si="2068"/>
        <v>6.2024128219599906E-3</v>
      </c>
      <c r="DR875" s="70">
        <f t="shared" ca="1" si="2069"/>
        <v>0.99383581996731163</v>
      </c>
      <c r="DS875" s="70">
        <f ca="1">PRODUCT($DR$8:DR875)</f>
        <v>1.4025702387711922E-3</v>
      </c>
      <c r="DT875" s="36">
        <f t="shared" ca="1" si="2070"/>
        <v>0</v>
      </c>
      <c r="DU875" s="36">
        <f t="shared" ca="1" si="2071"/>
        <v>0</v>
      </c>
      <c r="DV875" s="36">
        <f t="shared" ca="1" si="2072"/>
        <v>0</v>
      </c>
      <c r="DW875" s="36">
        <f t="shared" ca="1" si="2073"/>
        <v>0</v>
      </c>
      <c r="DX875" s="36">
        <f t="shared" ca="1" si="2074"/>
        <v>0</v>
      </c>
      <c r="DY875" s="36">
        <f t="shared" ca="1" si="2075"/>
        <v>0</v>
      </c>
      <c r="DZ875" s="36">
        <f t="shared" ca="1" si="2076"/>
        <v>0</v>
      </c>
      <c r="EA875" s="36">
        <f t="shared" ca="1" si="2077"/>
        <v>0</v>
      </c>
      <c r="EB875" s="36">
        <f t="shared" ca="1" si="2078"/>
        <v>0</v>
      </c>
      <c r="EC875" s="36">
        <f t="shared" ca="1" si="2079"/>
        <v>0</v>
      </c>
      <c r="ED875" s="36">
        <f t="shared" ca="1" si="2080"/>
        <v>0</v>
      </c>
      <c r="EE875" s="36">
        <f t="shared" ca="1" si="2118"/>
        <v>0</v>
      </c>
      <c r="EF875" s="36">
        <f t="shared" ca="1" si="2081"/>
        <v>0</v>
      </c>
      <c r="EG875" s="64"/>
      <c r="EH875" s="64"/>
      <c r="EI875" s="64"/>
      <c r="EJ875" s="70"/>
      <c r="EK875" s="70"/>
      <c r="EL875" s="70"/>
      <c r="EM875" s="70"/>
      <c r="EN875" s="70"/>
      <c r="EO875" s="36">
        <f t="shared" si="2082"/>
        <v>0</v>
      </c>
      <c r="EP875" s="36">
        <f t="shared" si="2083"/>
        <v>0</v>
      </c>
      <c r="EQ875" s="36">
        <f t="shared" si="2084"/>
        <v>0</v>
      </c>
      <c r="ER875" s="36">
        <f t="shared" si="2085"/>
        <v>0</v>
      </c>
      <c r="ES875" s="36">
        <f t="shared" si="2086"/>
        <v>0</v>
      </c>
      <c r="ET875" s="36">
        <f t="shared" si="2087"/>
        <v>0</v>
      </c>
      <c r="EU875" s="36">
        <f t="shared" si="2119"/>
        <v>0</v>
      </c>
      <c r="EV875" s="36">
        <f t="shared" si="2088"/>
        <v>0</v>
      </c>
      <c r="EW875" s="36">
        <f t="shared" si="2089"/>
        <v>0</v>
      </c>
      <c r="EX875" s="36">
        <f t="shared" si="2120"/>
        <v>0</v>
      </c>
      <c r="EY875" s="36">
        <f t="shared" si="2090"/>
        <v>0</v>
      </c>
      <c r="EZ875" s="36">
        <f t="shared" si="2091"/>
        <v>0</v>
      </c>
      <c r="FA875" s="36">
        <f t="shared" si="2092"/>
        <v>0</v>
      </c>
      <c r="FB875" s="36">
        <f t="shared" si="2093"/>
        <v>0</v>
      </c>
      <c r="FC875" s="36">
        <f t="shared" si="2121"/>
        <v>0</v>
      </c>
      <c r="FD875" s="36">
        <f t="shared" si="2094"/>
        <v>0</v>
      </c>
      <c r="FE875" s="36">
        <f t="shared" si="2095"/>
        <v>0</v>
      </c>
      <c r="FF875" s="36">
        <f t="shared" si="2122"/>
        <v>0</v>
      </c>
      <c r="FG875" s="36">
        <f t="shared" si="2096"/>
        <v>0</v>
      </c>
      <c r="FH875" s="36">
        <f t="shared" si="2097"/>
        <v>0</v>
      </c>
      <c r="FI875" s="36">
        <f t="shared" si="2098"/>
        <v>0</v>
      </c>
      <c r="FJ875" s="36">
        <f t="shared" ca="1" si="2099"/>
        <v>0</v>
      </c>
      <c r="FK875" s="36">
        <f t="shared" si="2100"/>
        <v>0</v>
      </c>
      <c r="FL875" s="36">
        <f t="shared" si="2101"/>
        <v>0</v>
      </c>
      <c r="FM875" s="36">
        <f t="shared" ca="1" si="2102"/>
        <v>0</v>
      </c>
      <c r="FN875" s="36">
        <f t="shared" ca="1" si="2124"/>
        <v>0</v>
      </c>
    </row>
    <row r="876" spans="2:170" x14ac:dyDescent="0.25">
      <c r="B876" s="2">
        <v>868</v>
      </c>
      <c r="C876" s="2">
        <f t="shared" si="1978"/>
        <v>73</v>
      </c>
      <c r="D876" s="2">
        <f t="shared" si="2127"/>
        <v>892</v>
      </c>
      <c r="E876" s="2">
        <f t="shared" si="2125"/>
        <v>75</v>
      </c>
      <c r="F876" s="189">
        <f t="shared" si="2129"/>
        <v>72136</v>
      </c>
      <c r="G876" s="2">
        <f t="shared" si="2128"/>
        <v>6</v>
      </c>
      <c r="H876" s="187">
        <f t="shared" si="1979"/>
        <v>106.91666666666666</v>
      </c>
      <c r="I876" s="186">
        <f t="shared" si="2126"/>
        <v>106</v>
      </c>
      <c r="J876" s="2">
        <f t="shared" si="1980"/>
        <v>0</v>
      </c>
      <c r="K876" s="2">
        <f t="shared" si="1981"/>
        <v>1</v>
      </c>
      <c r="L876">
        <f t="shared" si="1982"/>
        <v>2</v>
      </c>
      <c r="M876" s="190">
        <f t="shared" si="2103"/>
        <v>0.93</v>
      </c>
      <c r="N876">
        <f t="shared" si="1983"/>
        <v>1</v>
      </c>
      <c r="O876">
        <f t="shared" si="1984"/>
        <v>100</v>
      </c>
      <c r="P876" s="58">
        <f t="shared" si="1985"/>
        <v>4.1850000000000005</v>
      </c>
      <c r="Q876" s="106">
        <f t="shared" si="1986"/>
        <v>1</v>
      </c>
      <c r="R876" s="59">
        <f t="shared" si="1987"/>
        <v>1</v>
      </c>
      <c r="S876" s="32">
        <f t="shared" si="2104"/>
        <v>1</v>
      </c>
      <c r="T876">
        <f t="shared" si="1988"/>
        <v>1</v>
      </c>
      <c r="U876" s="32">
        <f t="shared" si="2105"/>
        <v>0.93</v>
      </c>
      <c r="V876">
        <f t="shared" si="1989"/>
        <v>1</v>
      </c>
      <c r="W876">
        <f t="shared" si="1990"/>
        <v>100</v>
      </c>
      <c r="X876" s="58">
        <f t="shared" si="1991"/>
        <v>1</v>
      </c>
      <c r="Y876" s="58">
        <f t="shared" si="1992"/>
        <v>1</v>
      </c>
      <c r="Z876" s="32">
        <f t="shared" si="1993"/>
        <v>1</v>
      </c>
      <c r="AA876" s="32">
        <f t="shared" si="1994"/>
        <v>1</v>
      </c>
      <c r="AB876" s="59">
        <f t="shared" si="1995"/>
        <v>4.9056245199999996E-3</v>
      </c>
      <c r="AC876" s="59">
        <f t="shared" si="1996"/>
        <v>4.9056245199999996E-3</v>
      </c>
      <c r="AD876">
        <f t="shared" si="1997"/>
        <v>1</v>
      </c>
      <c r="AE876" s="59">
        <f t="shared" si="1998"/>
        <v>4.9056245199999996E-3</v>
      </c>
      <c r="AF876" s="59">
        <f t="shared" si="1999"/>
        <v>4.1758461800000006E-3</v>
      </c>
      <c r="AG876" s="59">
        <f t="shared" si="2000"/>
        <v>4.1758461800000006E-3</v>
      </c>
      <c r="AH876">
        <f t="shared" si="2001"/>
        <v>1</v>
      </c>
      <c r="AI876" s="59">
        <f t="shared" si="2002"/>
        <v>4.1758461800000006E-3</v>
      </c>
      <c r="AJ876" s="59">
        <f t="shared" si="2003"/>
        <v>0</v>
      </c>
      <c r="AK876" s="59">
        <f t="shared" si="2004"/>
        <v>0</v>
      </c>
      <c r="AL876" s="59">
        <f t="shared" si="2005"/>
        <v>0</v>
      </c>
      <c r="AM876" s="12">
        <f t="shared" si="2106"/>
        <v>0</v>
      </c>
      <c r="AN876" s="12">
        <f t="shared" si="2107"/>
        <v>0</v>
      </c>
      <c r="AO876" s="66">
        <f t="shared" si="2006"/>
        <v>0</v>
      </c>
      <c r="AP876" s="66">
        <f t="shared" si="2007"/>
        <v>0</v>
      </c>
      <c r="AQ876" s="59">
        <f t="shared" si="2008"/>
        <v>0</v>
      </c>
      <c r="AR876" s="59">
        <f t="shared" si="2009"/>
        <v>0</v>
      </c>
      <c r="AS876" s="59">
        <f t="shared" si="2010"/>
        <v>0</v>
      </c>
      <c r="AT876" s="12">
        <f t="shared" si="2011"/>
        <v>0</v>
      </c>
      <c r="AU876" s="59">
        <f t="shared" si="2108"/>
        <v>0</v>
      </c>
      <c r="AV876" s="59">
        <f t="shared" si="2109"/>
        <v>0</v>
      </c>
      <c r="AW876" s="70">
        <f t="shared" si="2012"/>
        <v>0</v>
      </c>
      <c r="AX876" s="20">
        <f t="shared" si="2013"/>
        <v>200000</v>
      </c>
      <c r="AY876" s="20">
        <f t="shared" si="2014"/>
        <v>0</v>
      </c>
      <c r="AZ876" s="20">
        <f t="shared" si="2015"/>
        <v>0</v>
      </c>
      <c r="BA876" s="20">
        <f t="shared" si="2016"/>
        <v>200000</v>
      </c>
      <c r="BB876" s="36">
        <f t="shared" si="2017"/>
        <v>1</v>
      </c>
      <c r="BC876" s="36">
        <f t="shared" si="2018"/>
        <v>0</v>
      </c>
      <c r="BD876" s="80">
        <f t="shared" si="2019"/>
        <v>0</v>
      </c>
      <c r="BE876" s="36">
        <f t="shared" si="2020"/>
        <v>0</v>
      </c>
      <c r="BF876" s="36">
        <f t="shared" si="2021"/>
        <v>0</v>
      </c>
      <c r="BG876" s="36">
        <f t="shared" si="2022"/>
        <v>0</v>
      </c>
      <c r="BH876" s="36">
        <f t="shared" si="2023"/>
        <v>0</v>
      </c>
      <c r="BI876" s="36">
        <f t="shared" si="2024"/>
        <v>0</v>
      </c>
      <c r="BJ876" s="36">
        <f t="shared" si="2025"/>
        <v>0</v>
      </c>
      <c r="BK876" s="36">
        <f t="shared" si="2026"/>
        <v>0</v>
      </c>
      <c r="BL876" s="68">
        <f>IF(OR(AT876=0,E876&gt;ProjTerm),0,VLOOKUP(D876,'Life Events'!$AE$5:$AI$1206,5,FALSE))</f>
        <v>0</v>
      </c>
      <c r="BM876" s="93">
        <f t="shared" si="2027"/>
        <v>0</v>
      </c>
      <c r="BN876" s="93">
        <f t="shared" si="2028"/>
        <v>0</v>
      </c>
      <c r="BO876" s="36">
        <f t="shared" si="2029"/>
        <v>0</v>
      </c>
      <c r="BP876" s="36">
        <f t="shared" si="2030"/>
        <v>0</v>
      </c>
      <c r="BQ876" s="36">
        <f t="shared" si="2031"/>
        <v>0</v>
      </c>
      <c r="BR876" s="36">
        <f t="shared" si="2032"/>
        <v>154.78110000000001</v>
      </c>
      <c r="BS876" s="36">
        <f t="shared" si="2033"/>
        <v>0</v>
      </c>
      <c r="BT876" s="36">
        <f t="shared" si="2034"/>
        <v>0</v>
      </c>
      <c r="BU876" s="70" cm="1">
        <f t="array" ref="BU876">IF(AND(ActInt=1,$J876=0),INDEX(Tbl_FwdNom,$B876-IVP,MATCH(ValnDt,Tbl_FwdNom_Cols)),INDEX(Tbl_FwdNom,$B876,MATCH(StartDt,Tbl_FwdNom_Cols)))</f>
        <v>9.2051867250000008</v>
      </c>
      <c r="BV876" s="70" cm="1">
        <f t="array" ref="BV876">INDEX(Tbl_FwdReal,$B876,MATCH(StartDt,Tbl_FwdReal_Cols))</f>
        <v>3.1178085360000001</v>
      </c>
      <c r="BW876" s="70" cm="1">
        <f t="array" ref="BW876">IF(RunType&lt;&gt;"OPN",INDEX(Tbl_FwdReal,$B876,MATCH(ValnDt,Tbl_FwdReal_Cols)),IF(AND($J876=0,ActInt=1),INDEX(Tbl_FwdReal,$B876-IVP,MATCH(ValnDt,Tbl_FwdReal_Cols)),-999))*$K876</f>
        <v>3.1178085360000001</v>
      </c>
      <c r="BX876" s="70">
        <f t="shared" si="2035"/>
        <v>3.117808536E-2</v>
      </c>
      <c r="BY876" s="70">
        <f t="shared" si="2110"/>
        <v>5.9033238539730748E-2</v>
      </c>
      <c r="BZ876" s="64">
        <f t="shared" si="2123"/>
        <v>4.7911454121938313E-3</v>
      </c>
      <c r="CA876" s="70" cm="1">
        <f t="array" ref="CA876">IF($J876=1,CA875*(1+INDEX(Tbl_CPI,$B876,MATCH(IF(RunType="OPN",StartDt,ValnDt),Tbl_CPI_Cols))),0)</f>
        <v>0</v>
      </c>
      <c r="CB876" s="70">
        <f t="shared" si="2111"/>
        <v>114.66425609060484</v>
      </c>
      <c r="CC876" s="70">
        <f t="shared" si="2112"/>
        <v>112.4916196989807</v>
      </c>
      <c r="CD876" s="36">
        <f t="shared" si="2036"/>
        <v>569.86379679175297</v>
      </c>
      <c r="CE876" s="36">
        <f t="shared" si="2037"/>
        <v>0</v>
      </c>
      <c r="CF876" s="36">
        <f t="shared" si="2038"/>
        <v>0</v>
      </c>
      <c r="CG876" s="36">
        <f t="shared" si="2039"/>
        <v>0</v>
      </c>
      <c r="CH876" s="36">
        <f t="shared" si="2040"/>
        <v>0</v>
      </c>
      <c r="CI876" s="36">
        <f t="shared" si="2041"/>
        <v>0</v>
      </c>
      <c r="CJ876" s="36">
        <f t="shared" si="2042"/>
        <v>0</v>
      </c>
      <c r="CK876" s="36">
        <f t="shared" si="2043"/>
        <v>0</v>
      </c>
      <c r="CL876" s="36">
        <f t="shared" si="2044"/>
        <v>0</v>
      </c>
      <c r="CM876" s="36">
        <f t="shared" si="2045"/>
        <v>0</v>
      </c>
      <c r="CN876" s="36">
        <f t="shared" si="2046"/>
        <v>0</v>
      </c>
      <c r="CO876" s="20">
        <f t="shared" si="2047"/>
        <v>120000</v>
      </c>
      <c r="CP876" s="20">
        <f t="shared" si="2048"/>
        <v>2</v>
      </c>
      <c r="CQ876" s="64" t="e">
        <f t="shared" si="2049"/>
        <v>#N/A</v>
      </c>
      <c r="CR876" s="64" t="e">
        <f t="shared" si="2050"/>
        <v>#N/A</v>
      </c>
      <c r="CS876" s="36" t="e">
        <f t="shared" si="2051"/>
        <v>#N/A</v>
      </c>
      <c r="CT876" s="36">
        <f t="shared" si="2052"/>
        <v>0</v>
      </c>
      <c r="CU876" s="36">
        <f t="shared" si="2053"/>
        <v>0</v>
      </c>
      <c r="CV876" s="36">
        <f t="shared" si="2113"/>
        <v>0</v>
      </c>
      <c r="CW876" s="36">
        <f t="shared" si="2054"/>
        <v>0</v>
      </c>
      <c r="CX876" s="36">
        <f t="shared" si="2055"/>
        <v>0</v>
      </c>
      <c r="CY876" s="36">
        <f t="shared" si="2056"/>
        <v>0</v>
      </c>
      <c r="CZ876" s="36">
        <f t="shared" si="2114"/>
        <v>0</v>
      </c>
      <c r="DA876" s="64">
        <f t="shared" si="2057"/>
        <v>7.3651883601735246E-3</v>
      </c>
      <c r="DB876" s="70">
        <f t="shared" si="2115"/>
        <v>0.99268866102851649</v>
      </c>
      <c r="DC876" s="70">
        <f>PRODUCT($DB$8:DB876)</f>
        <v>3.8552534998809152E-4</v>
      </c>
      <c r="DD876" s="36">
        <f t="shared" si="2058"/>
        <v>0</v>
      </c>
      <c r="DE876" s="36">
        <f t="shared" si="2059"/>
        <v>0</v>
      </c>
      <c r="DF876" s="36">
        <f t="shared" si="2060"/>
        <v>0</v>
      </c>
      <c r="DG876" s="36">
        <f t="shared" si="2061"/>
        <v>0</v>
      </c>
      <c r="DH876" s="36">
        <f t="shared" si="2062"/>
        <v>0</v>
      </c>
      <c r="DI876" s="36">
        <f t="shared" si="2063"/>
        <v>0</v>
      </c>
      <c r="DJ876" s="36">
        <f t="shared" si="2064"/>
        <v>0</v>
      </c>
      <c r="DK876" s="36">
        <f t="shared" si="2065"/>
        <v>0</v>
      </c>
      <c r="DL876" s="36">
        <f t="shared" si="2066"/>
        <v>0</v>
      </c>
      <c r="DM876" s="36">
        <f t="shared" si="2067"/>
        <v>0</v>
      </c>
      <c r="DN876" s="36">
        <f t="shared" ca="1" si="2116"/>
        <v>4.6137290849905055E-12</v>
      </c>
      <c r="DO876" s="64" cm="1">
        <f t="array" ref="DO876">IFERROR(INDEX(Tbl_FwdNom,$B876,MATCH(LIDt,Tbl_FwdNom_Cols,0)),0)</f>
        <v>7.7618073230000002</v>
      </c>
      <c r="DP876" s="64">
        <f t="shared" ca="1" si="2117"/>
        <v>7.700415359</v>
      </c>
      <c r="DQ876" s="64">
        <f t="shared" ca="1" si="2068"/>
        <v>6.2010855139120746E-3</v>
      </c>
      <c r="DR876" s="70">
        <f t="shared" ca="1" si="2069"/>
        <v>0.99383713096399129</v>
      </c>
      <c r="DS876" s="70">
        <f ca="1">PRODUCT($DR$8:DR876)</f>
        <v>1.3939263820758419E-3</v>
      </c>
      <c r="DT876" s="36">
        <f t="shared" ca="1" si="2070"/>
        <v>0</v>
      </c>
      <c r="DU876" s="36">
        <f t="shared" ca="1" si="2071"/>
        <v>0</v>
      </c>
      <c r="DV876" s="36">
        <f t="shared" ca="1" si="2072"/>
        <v>0</v>
      </c>
      <c r="DW876" s="36">
        <f t="shared" ca="1" si="2073"/>
        <v>0</v>
      </c>
      <c r="DX876" s="36">
        <f t="shared" ca="1" si="2074"/>
        <v>0</v>
      </c>
      <c r="DY876" s="36">
        <f t="shared" ca="1" si="2075"/>
        <v>0</v>
      </c>
      <c r="DZ876" s="36">
        <f t="shared" ca="1" si="2076"/>
        <v>0</v>
      </c>
      <c r="EA876" s="36">
        <f t="shared" ca="1" si="2077"/>
        <v>0</v>
      </c>
      <c r="EB876" s="36">
        <f t="shared" ca="1" si="2078"/>
        <v>0</v>
      </c>
      <c r="EC876" s="36">
        <f t="shared" ca="1" si="2079"/>
        <v>0</v>
      </c>
      <c r="ED876" s="36">
        <f t="shared" ca="1" si="2080"/>
        <v>0</v>
      </c>
      <c r="EE876" s="36">
        <f t="shared" ca="1" si="2118"/>
        <v>0</v>
      </c>
      <c r="EF876" s="36">
        <f t="shared" ca="1" si="2081"/>
        <v>0</v>
      </c>
      <c r="EG876" s="64"/>
      <c r="EH876" s="64"/>
      <c r="EI876" s="64"/>
      <c r="EJ876" s="70"/>
      <c r="EK876" s="70"/>
      <c r="EL876" s="70"/>
      <c r="EM876" s="70"/>
      <c r="EN876" s="70"/>
      <c r="EO876" s="36">
        <f t="shared" si="2082"/>
        <v>0</v>
      </c>
      <c r="EP876" s="36">
        <f t="shared" si="2083"/>
        <v>0</v>
      </c>
      <c r="EQ876" s="36">
        <f t="shared" si="2084"/>
        <v>0</v>
      </c>
      <c r="ER876" s="36">
        <f t="shared" si="2085"/>
        <v>0</v>
      </c>
      <c r="ES876" s="36">
        <f t="shared" si="2086"/>
        <v>0</v>
      </c>
      <c r="ET876" s="36">
        <f t="shared" si="2087"/>
        <v>0</v>
      </c>
      <c r="EU876" s="36">
        <f t="shared" si="2119"/>
        <v>0</v>
      </c>
      <c r="EV876" s="36">
        <f t="shared" si="2088"/>
        <v>0</v>
      </c>
      <c r="EW876" s="36">
        <f t="shared" si="2089"/>
        <v>0</v>
      </c>
      <c r="EX876" s="36">
        <f t="shared" si="2120"/>
        <v>0</v>
      </c>
      <c r="EY876" s="36">
        <f t="shared" si="2090"/>
        <v>0</v>
      </c>
      <c r="EZ876" s="36">
        <f t="shared" si="2091"/>
        <v>0</v>
      </c>
      <c r="FA876" s="36">
        <f t="shared" si="2092"/>
        <v>0</v>
      </c>
      <c r="FB876" s="36">
        <f t="shared" si="2093"/>
        <v>0</v>
      </c>
      <c r="FC876" s="36">
        <f t="shared" si="2121"/>
        <v>0</v>
      </c>
      <c r="FD876" s="36">
        <f t="shared" si="2094"/>
        <v>0</v>
      </c>
      <c r="FE876" s="36">
        <f t="shared" si="2095"/>
        <v>0</v>
      </c>
      <c r="FF876" s="36">
        <f t="shared" si="2122"/>
        <v>0</v>
      </c>
      <c r="FG876" s="36">
        <f t="shared" si="2096"/>
        <v>0</v>
      </c>
      <c r="FH876" s="36">
        <f t="shared" si="2097"/>
        <v>0</v>
      </c>
      <c r="FI876" s="36">
        <f t="shared" si="2098"/>
        <v>0</v>
      </c>
      <c r="FJ876" s="36">
        <f t="shared" ca="1" si="2099"/>
        <v>0</v>
      </c>
      <c r="FK876" s="36">
        <f t="shared" si="2100"/>
        <v>0</v>
      </c>
      <c r="FL876" s="36">
        <f t="shared" si="2101"/>
        <v>0</v>
      </c>
      <c r="FM876" s="36">
        <f t="shared" ca="1" si="2102"/>
        <v>0</v>
      </c>
      <c r="FN876" s="36">
        <f t="shared" ca="1" si="2124"/>
        <v>0</v>
      </c>
    </row>
    <row r="877" spans="2:170" x14ac:dyDescent="0.25">
      <c r="B877" s="2">
        <v>869</v>
      </c>
      <c r="C877" s="2">
        <f t="shared" si="1978"/>
        <v>73</v>
      </c>
      <c r="D877" s="2">
        <f t="shared" si="2127"/>
        <v>893</v>
      </c>
      <c r="E877" s="2">
        <f t="shared" si="2125"/>
        <v>75</v>
      </c>
      <c r="F877" s="189">
        <f t="shared" si="2129"/>
        <v>72167</v>
      </c>
      <c r="G877" s="2">
        <f t="shared" si="2128"/>
        <v>7</v>
      </c>
      <c r="H877" s="187">
        <f t="shared" si="1979"/>
        <v>107</v>
      </c>
      <c r="I877" s="186">
        <f t="shared" si="2126"/>
        <v>107</v>
      </c>
      <c r="J877" s="2">
        <f t="shared" si="1980"/>
        <v>0</v>
      </c>
      <c r="K877" s="2">
        <f t="shared" si="1981"/>
        <v>1</v>
      </c>
      <c r="L877">
        <f t="shared" si="1982"/>
        <v>2</v>
      </c>
      <c r="M877" s="190">
        <f t="shared" si="2103"/>
        <v>0.93</v>
      </c>
      <c r="N877">
        <f t="shared" si="1983"/>
        <v>1</v>
      </c>
      <c r="O877">
        <f t="shared" si="1984"/>
        <v>100</v>
      </c>
      <c r="P877" s="58">
        <f t="shared" si="1985"/>
        <v>4.1850000000000005</v>
      </c>
      <c r="Q877" s="106">
        <f t="shared" si="1986"/>
        <v>1</v>
      </c>
      <c r="R877" s="59">
        <f t="shared" si="1987"/>
        <v>1</v>
      </c>
      <c r="S877" s="32">
        <f t="shared" si="2104"/>
        <v>1</v>
      </c>
      <c r="T877">
        <f t="shared" si="1988"/>
        <v>1</v>
      </c>
      <c r="U877" s="32">
        <f t="shared" si="2105"/>
        <v>0.93</v>
      </c>
      <c r="V877">
        <f t="shared" si="1989"/>
        <v>1</v>
      </c>
      <c r="W877">
        <f t="shared" si="1990"/>
        <v>100</v>
      </c>
      <c r="X877" s="58">
        <f t="shared" si="1991"/>
        <v>1</v>
      </c>
      <c r="Y877" s="58">
        <f t="shared" si="1992"/>
        <v>1</v>
      </c>
      <c r="Z877" s="32">
        <f t="shared" si="1993"/>
        <v>1</v>
      </c>
      <c r="AA877" s="32">
        <f t="shared" si="1994"/>
        <v>1</v>
      </c>
      <c r="AB877" s="59">
        <f t="shared" si="1995"/>
        <v>4.9056245199999996E-3</v>
      </c>
      <c r="AC877" s="59">
        <f t="shared" si="1996"/>
        <v>4.9056245199999996E-3</v>
      </c>
      <c r="AD877">
        <f t="shared" si="1997"/>
        <v>1</v>
      </c>
      <c r="AE877" s="59">
        <f t="shared" si="1998"/>
        <v>4.9056245199999996E-3</v>
      </c>
      <c r="AF877" s="59">
        <f t="shared" si="1999"/>
        <v>4.1758461800000006E-3</v>
      </c>
      <c r="AG877" s="59">
        <f t="shared" si="2000"/>
        <v>4.1758461800000006E-3</v>
      </c>
      <c r="AH877">
        <f t="shared" si="2001"/>
        <v>1</v>
      </c>
      <c r="AI877" s="59">
        <f t="shared" si="2002"/>
        <v>4.1758461800000006E-3</v>
      </c>
      <c r="AJ877" s="59">
        <f t="shared" si="2003"/>
        <v>0</v>
      </c>
      <c r="AK877" s="59">
        <f t="shared" si="2004"/>
        <v>0</v>
      </c>
      <c r="AL877" s="59">
        <f t="shared" si="2005"/>
        <v>0</v>
      </c>
      <c r="AM877" s="12">
        <f t="shared" si="2106"/>
        <v>0</v>
      </c>
      <c r="AN877" s="12">
        <f t="shared" si="2107"/>
        <v>0</v>
      </c>
      <c r="AO877" s="66">
        <f t="shared" si="2006"/>
        <v>0</v>
      </c>
      <c r="AP877" s="66">
        <f t="shared" si="2007"/>
        <v>0</v>
      </c>
      <c r="AQ877" s="59">
        <f t="shared" si="2008"/>
        <v>0</v>
      </c>
      <c r="AR877" s="59">
        <f t="shared" si="2009"/>
        <v>0</v>
      </c>
      <c r="AS877" s="59">
        <f t="shared" si="2010"/>
        <v>0</v>
      </c>
      <c r="AT877" s="12">
        <f t="shared" si="2011"/>
        <v>0</v>
      </c>
      <c r="AU877" s="59">
        <f t="shared" si="2108"/>
        <v>0</v>
      </c>
      <c r="AV877" s="59">
        <f t="shared" si="2109"/>
        <v>0</v>
      </c>
      <c r="AW877" s="70">
        <f t="shared" si="2012"/>
        <v>0</v>
      </c>
      <c r="AX877" s="20">
        <f t="shared" si="2013"/>
        <v>200000</v>
      </c>
      <c r="AY877" s="20">
        <f t="shared" si="2014"/>
        <v>0</v>
      </c>
      <c r="AZ877" s="20">
        <f t="shared" si="2015"/>
        <v>0</v>
      </c>
      <c r="BA877" s="20">
        <f t="shared" si="2016"/>
        <v>200000</v>
      </c>
      <c r="BB877" s="36">
        <f t="shared" si="2017"/>
        <v>1</v>
      </c>
      <c r="BC877" s="36">
        <f t="shared" si="2018"/>
        <v>0</v>
      </c>
      <c r="BD877" s="80">
        <f t="shared" si="2019"/>
        <v>0</v>
      </c>
      <c r="BE877" s="36">
        <f t="shared" si="2020"/>
        <v>0</v>
      </c>
      <c r="BF877" s="36">
        <f t="shared" si="2021"/>
        <v>0</v>
      </c>
      <c r="BG877" s="36">
        <f t="shared" si="2022"/>
        <v>0</v>
      </c>
      <c r="BH877" s="36">
        <f t="shared" si="2023"/>
        <v>0</v>
      </c>
      <c r="BI877" s="36">
        <f t="shared" si="2024"/>
        <v>0</v>
      </c>
      <c r="BJ877" s="36">
        <f t="shared" si="2025"/>
        <v>0</v>
      </c>
      <c r="BK877" s="36">
        <f t="shared" si="2026"/>
        <v>0</v>
      </c>
      <c r="BL877" s="68">
        <f>IF(OR(AT877=0,E877&gt;ProjTerm),0,VLOOKUP(D877,'Life Events'!$AE$5:$AI$1206,5,FALSE))</f>
        <v>0</v>
      </c>
      <c r="BM877" s="93">
        <f t="shared" si="2027"/>
        <v>0</v>
      </c>
      <c r="BN877" s="93">
        <f t="shared" si="2028"/>
        <v>0</v>
      </c>
      <c r="BO877" s="36">
        <f t="shared" si="2029"/>
        <v>0</v>
      </c>
      <c r="BP877" s="36">
        <f t="shared" si="2030"/>
        <v>0</v>
      </c>
      <c r="BQ877" s="36">
        <f t="shared" si="2031"/>
        <v>0</v>
      </c>
      <c r="BR877" s="36">
        <f t="shared" si="2032"/>
        <v>154.78110000000001</v>
      </c>
      <c r="BS877" s="36">
        <f t="shared" si="2033"/>
        <v>0</v>
      </c>
      <c r="BT877" s="36">
        <f t="shared" si="2034"/>
        <v>0</v>
      </c>
      <c r="BU877" s="70" cm="1">
        <f t="array" ref="BU877">IF(AND(ActInt=1,$J877=0),INDEX(Tbl_FwdNom,$B877-IVP,MATCH(ValnDt,Tbl_FwdNom_Cols)),INDEX(Tbl_FwdNom,$B877,MATCH(StartDt,Tbl_FwdNom_Cols)))</f>
        <v>9.1992572789999993</v>
      </c>
      <c r="BV877" s="70" cm="1">
        <f t="array" ref="BV877">INDEX(Tbl_FwdReal,$B877,MATCH(StartDt,Tbl_FwdReal_Cols))</f>
        <v>3.114437085</v>
      </c>
      <c r="BW877" s="70" cm="1">
        <f t="array" ref="BW877">IF(RunType&lt;&gt;"OPN",INDEX(Tbl_FwdReal,$B877,MATCH(ValnDt,Tbl_FwdReal_Cols)),IF(AND($J877=0,ActInt=1),INDEX(Tbl_FwdReal,$B877-IVP,MATCH(ValnDt,Tbl_FwdReal_Cols)),-999))*$K877</f>
        <v>3.114437085</v>
      </c>
      <c r="BX877" s="70">
        <f t="shared" si="2035"/>
        <v>3.1144370850000002E-2</v>
      </c>
      <c r="BY877" s="70">
        <f t="shared" si="2110"/>
        <v>5.9010361361756747E-2</v>
      </c>
      <c r="BZ877" s="64">
        <f t="shared" si="2123"/>
        <v>4.789336607347261E-3</v>
      </c>
      <c r="CA877" s="70" cm="1">
        <f t="array" ref="CA877">IF($J877=1,CA876*(1+INDEX(Tbl_CPI,$B877,MATCH(IF(RunType="OPN",StartDt,ValnDt),Tbl_CPI_Cols))),0)</f>
        <v>0</v>
      </c>
      <c r="CB877" s="70">
        <f t="shared" si="2111"/>
        <v>115.21342180985381</v>
      </c>
      <c r="CC877" s="70">
        <f t="shared" si="2112"/>
        <v>112.4916196989807</v>
      </c>
      <c r="CD877" s="36">
        <f t="shared" si="2036"/>
        <v>569.86379679175297</v>
      </c>
      <c r="CE877" s="36">
        <f t="shared" si="2037"/>
        <v>0</v>
      </c>
      <c r="CF877" s="36">
        <f t="shared" si="2038"/>
        <v>0</v>
      </c>
      <c r="CG877" s="36">
        <f t="shared" si="2039"/>
        <v>0</v>
      </c>
      <c r="CH877" s="36">
        <f t="shared" si="2040"/>
        <v>0</v>
      </c>
      <c r="CI877" s="36">
        <f t="shared" si="2041"/>
        <v>0</v>
      </c>
      <c r="CJ877" s="36">
        <f t="shared" si="2042"/>
        <v>0</v>
      </c>
      <c r="CK877" s="36">
        <f t="shared" si="2043"/>
        <v>0</v>
      </c>
      <c r="CL877" s="36">
        <f t="shared" si="2044"/>
        <v>0</v>
      </c>
      <c r="CM877" s="36">
        <f t="shared" si="2045"/>
        <v>0</v>
      </c>
      <c r="CN877" s="36">
        <f t="shared" si="2046"/>
        <v>0</v>
      </c>
      <c r="CO877" s="20">
        <f t="shared" si="2047"/>
        <v>120000</v>
      </c>
      <c r="CP877" s="20">
        <f t="shared" si="2048"/>
        <v>2</v>
      </c>
      <c r="CQ877" s="64" t="e">
        <f t="shared" si="2049"/>
        <v>#N/A</v>
      </c>
      <c r="CR877" s="64" t="e">
        <f t="shared" si="2050"/>
        <v>#N/A</v>
      </c>
      <c r="CS877" s="36" t="e">
        <f t="shared" si="2051"/>
        <v>#N/A</v>
      </c>
      <c r="CT877" s="36">
        <f t="shared" si="2052"/>
        <v>0</v>
      </c>
      <c r="CU877" s="36">
        <f t="shared" si="2053"/>
        <v>0</v>
      </c>
      <c r="CV877" s="36">
        <f t="shared" si="2113"/>
        <v>0</v>
      </c>
      <c r="CW877" s="36">
        <f t="shared" si="2054"/>
        <v>0</v>
      </c>
      <c r="CX877" s="36">
        <f t="shared" si="2055"/>
        <v>0</v>
      </c>
      <c r="CY877" s="36">
        <f t="shared" si="2056"/>
        <v>0</v>
      </c>
      <c r="CZ877" s="36">
        <f t="shared" si="2114"/>
        <v>0</v>
      </c>
      <c r="DA877" s="64">
        <f t="shared" si="2057"/>
        <v>7.3606302233937271E-3</v>
      </c>
      <c r="DB877" s="70">
        <f t="shared" si="2115"/>
        <v>0.99269315277711279</v>
      </c>
      <c r="DC877" s="70">
        <f>PRODUCT($DB$8:DB877)</f>
        <v>3.827083751551784E-4</v>
      </c>
      <c r="DD877" s="36">
        <f t="shared" si="2058"/>
        <v>0</v>
      </c>
      <c r="DE877" s="36">
        <f t="shared" si="2059"/>
        <v>0</v>
      </c>
      <c r="DF877" s="36">
        <f t="shared" si="2060"/>
        <v>0</v>
      </c>
      <c r="DG877" s="36">
        <f t="shared" si="2061"/>
        <v>0</v>
      </c>
      <c r="DH877" s="36">
        <f t="shared" si="2062"/>
        <v>0</v>
      </c>
      <c r="DI877" s="36">
        <f t="shared" si="2063"/>
        <v>0</v>
      </c>
      <c r="DJ877" s="36">
        <f t="shared" si="2064"/>
        <v>0</v>
      </c>
      <c r="DK877" s="36">
        <f t="shared" si="2065"/>
        <v>0</v>
      </c>
      <c r="DL877" s="36">
        <f t="shared" si="2066"/>
        <v>0</v>
      </c>
      <c r="DM877" s="36">
        <f t="shared" si="2067"/>
        <v>0</v>
      </c>
      <c r="DN877" s="36">
        <f t="shared" ca="1" si="2116"/>
        <v>4.6137290849905055E-12</v>
      </c>
      <c r="DO877" s="64" cm="1">
        <f t="array" ref="DO877">IFERROR(INDEX(Tbl_FwdNom,$B877,MATCH(LIDt,Tbl_FwdNom_Cols,0)),0)</f>
        <v>7.7601015179999999</v>
      </c>
      <c r="DP877" s="64">
        <f t="shared" ca="1" si="2117"/>
        <v>7.6987105260000002</v>
      </c>
      <c r="DQ877" s="64">
        <f t="shared" ca="1" si="2068"/>
        <v>6.1997582076251945E-3</v>
      </c>
      <c r="DR877" s="70">
        <f t="shared" ca="1" si="2069"/>
        <v>0.99383844196239024</v>
      </c>
      <c r="DS877" s="70">
        <f ca="1">PRODUCT($DR$8:DR877)</f>
        <v>1.3853376237725262E-3</v>
      </c>
      <c r="DT877" s="36">
        <f t="shared" ca="1" si="2070"/>
        <v>0</v>
      </c>
      <c r="DU877" s="36">
        <f t="shared" ca="1" si="2071"/>
        <v>0</v>
      </c>
      <c r="DV877" s="36">
        <f t="shared" ca="1" si="2072"/>
        <v>0</v>
      </c>
      <c r="DW877" s="36">
        <f t="shared" ca="1" si="2073"/>
        <v>0</v>
      </c>
      <c r="DX877" s="36">
        <f t="shared" ca="1" si="2074"/>
        <v>0</v>
      </c>
      <c r="DY877" s="36">
        <f t="shared" ca="1" si="2075"/>
        <v>0</v>
      </c>
      <c r="DZ877" s="36">
        <f t="shared" ca="1" si="2076"/>
        <v>0</v>
      </c>
      <c r="EA877" s="36">
        <f t="shared" ca="1" si="2077"/>
        <v>0</v>
      </c>
      <c r="EB877" s="36">
        <f t="shared" ca="1" si="2078"/>
        <v>0</v>
      </c>
      <c r="EC877" s="36">
        <f t="shared" ca="1" si="2079"/>
        <v>0</v>
      </c>
      <c r="ED877" s="36">
        <f t="shared" ca="1" si="2080"/>
        <v>0</v>
      </c>
      <c r="EE877" s="36">
        <f t="shared" ca="1" si="2118"/>
        <v>0</v>
      </c>
      <c r="EF877" s="36">
        <f t="shared" ca="1" si="2081"/>
        <v>0</v>
      </c>
      <c r="EG877" s="64"/>
      <c r="EH877" s="64"/>
      <c r="EI877" s="64"/>
      <c r="EJ877" s="70"/>
      <c r="EK877" s="70"/>
      <c r="EL877" s="70"/>
      <c r="EM877" s="70"/>
      <c r="EN877" s="70"/>
      <c r="EO877" s="36">
        <f t="shared" si="2082"/>
        <v>0</v>
      </c>
      <c r="EP877" s="36">
        <f t="shared" si="2083"/>
        <v>0</v>
      </c>
      <c r="EQ877" s="36">
        <f t="shared" si="2084"/>
        <v>0</v>
      </c>
      <c r="ER877" s="36">
        <f t="shared" si="2085"/>
        <v>0</v>
      </c>
      <c r="ES877" s="36">
        <f t="shared" si="2086"/>
        <v>0</v>
      </c>
      <c r="ET877" s="36">
        <f t="shared" si="2087"/>
        <v>0</v>
      </c>
      <c r="EU877" s="36">
        <f t="shared" si="2119"/>
        <v>0</v>
      </c>
      <c r="EV877" s="36">
        <f t="shared" si="2088"/>
        <v>0</v>
      </c>
      <c r="EW877" s="36">
        <f t="shared" si="2089"/>
        <v>0</v>
      </c>
      <c r="EX877" s="36">
        <f t="shared" si="2120"/>
        <v>0</v>
      </c>
      <c r="EY877" s="36">
        <f t="shared" si="2090"/>
        <v>0</v>
      </c>
      <c r="EZ877" s="36">
        <f t="shared" si="2091"/>
        <v>0</v>
      </c>
      <c r="FA877" s="36">
        <f t="shared" si="2092"/>
        <v>0</v>
      </c>
      <c r="FB877" s="36">
        <f t="shared" si="2093"/>
        <v>0</v>
      </c>
      <c r="FC877" s="36">
        <f t="shared" si="2121"/>
        <v>0</v>
      </c>
      <c r="FD877" s="36">
        <f t="shared" si="2094"/>
        <v>0</v>
      </c>
      <c r="FE877" s="36">
        <f t="shared" si="2095"/>
        <v>0</v>
      </c>
      <c r="FF877" s="36">
        <f t="shared" si="2122"/>
        <v>0</v>
      </c>
      <c r="FG877" s="36">
        <f t="shared" si="2096"/>
        <v>0</v>
      </c>
      <c r="FH877" s="36">
        <f t="shared" si="2097"/>
        <v>0</v>
      </c>
      <c r="FI877" s="36">
        <f t="shared" si="2098"/>
        <v>0</v>
      </c>
      <c r="FJ877" s="36">
        <f t="shared" ca="1" si="2099"/>
        <v>0</v>
      </c>
      <c r="FK877" s="36">
        <f t="shared" si="2100"/>
        <v>0</v>
      </c>
      <c r="FL877" s="36">
        <f t="shared" si="2101"/>
        <v>0</v>
      </c>
      <c r="FM877" s="36">
        <f t="shared" ca="1" si="2102"/>
        <v>0</v>
      </c>
      <c r="FN877" s="36">
        <f t="shared" ca="1" si="2124"/>
        <v>0</v>
      </c>
    </row>
    <row r="878" spans="2:170" x14ac:dyDescent="0.25">
      <c r="B878" s="2">
        <v>870</v>
      </c>
      <c r="C878" s="2">
        <f t="shared" si="1978"/>
        <v>73</v>
      </c>
      <c r="D878" s="2">
        <f t="shared" si="2127"/>
        <v>894</v>
      </c>
      <c r="E878" s="2">
        <f t="shared" si="2125"/>
        <v>75</v>
      </c>
      <c r="F878" s="189">
        <f t="shared" si="2129"/>
        <v>72198</v>
      </c>
      <c r="G878" s="2">
        <f t="shared" si="2128"/>
        <v>8</v>
      </c>
      <c r="H878" s="187">
        <f t="shared" si="1979"/>
        <v>107.08333333333334</v>
      </c>
      <c r="I878" s="186">
        <f t="shared" si="2126"/>
        <v>107</v>
      </c>
      <c r="J878" s="2">
        <f t="shared" si="1980"/>
        <v>0</v>
      </c>
      <c r="K878" s="2">
        <f t="shared" si="1981"/>
        <v>1</v>
      </c>
      <c r="L878">
        <f t="shared" si="1982"/>
        <v>2</v>
      </c>
      <c r="M878" s="190">
        <f t="shared" si="2103"/>
        <v>0.93</v>
      </c>
      <c r="N878">
        <f t="shared" si="1983"/>
        <v>1</v>
      </c>
      <c r="O878">
        <f t="shared" si="1984"/>
        <v>100</v>
      </c>
      <c r="P878" s="58">
        <f t="shared" si="1985"/>
        <v>4.1850000000000005</v>
      </c>
      <c r="Q878" s="106">
        <f t="shared" si="1986"/>
        <v>1</v>
      </c>
      <c r="R878" s="59">
        <f t="shared" si="1987"/>
        <v>1</v>
      </c>
      <c r="S878" s="32">
        <f t="shared" si="2104"/>
        <v>1</v>
      </c>
      <c r="T878">
        <f t="shared" si="1988"/>
        <v>1</v>
      </c>
      <c r="U878" s="32">
        <f t="shared" si="2105"/>
        <v>0.93</v>
      </c>
      <c r="V878">
        <f t="shared" si="1989"/>
        <v>1</v>
      </c>
      <c r="W878">
        <f t="shared" si="1990"/>
        <v>100</v>
      </c>
      <c r="X878" s="58">
        <f t="shared" si="1991"/>
        <v>1</v>
      </c>
      <c r="Y878" s="58">
        <f t="shared" si="1992"/>
        <v>1</v>
      </c>
      <c r="Z878" s="32">
        <f t="shared" si="1993"/>
        <v>1</v>
      </c>
      <c r="AA878" s="32">
        <f t="shared" si="1994"/>
        <v>1</v>
      </c>
      <c r="AB878" s="59">
        <f t="shared" si="1995"/>
        <v>4.9056245199999996E-3</v>
      </c>
      <c r="AC878" s="59">
        <f t="shared" si="1996"/>
        <v>4.9056245199999996E-3</v>
      </c>
      <c r="AD878">
        <f t="shared" si="1997"/>
        <v>1</v>
      </c>
      <c r="AE878" s="59">
        <f t="shared" si="1998"/>
        <v>4.9056245199999996E-3</v>
      </c>
      <c r="AF878" s="59">
        <f t="shared" si="1999"/>
        <v>4.1758461800000006E-3</v>
      </c>
      <c r="AG878" s="59">
        <f t="shared" si="2000"/>
        <v>4.1758461800000006E-3</v>
      </c>
      <c r="AH878">
        <f t="shared" si="2001"/>
        <v>1</v>
      </c>
      <c r="AI878" s="59">
        <f t="shared" si="2002"/>
        <v>4.1758461800000006E-3</v>
      </c>
      <c r="AJ878" s="59">
        <f t="shared" si="2003"/>
        <v>0</v>
      </c>
      <c r="AK878" s="59">
        <f t="shared" si="2004"/>
        <v>0</v>
      </c>
      <c r="AL878" s="59">
        <f t="shared" si="2005"/>
        <v>0</v>
      </c>
      <c r="AM878" s="12">
        <f t="shared" si="2106"/>
        <v>0</v>
      </c>
      <c r="AN878" s="12">
        <f t="shared" si="2107"/>
        <v>0</v>
      </c>
      <c r="AO878" s="66">
        <f t="shared" si="2006"/>
        <v>0</v>
      </c>
      <c r="AP878" s="66">
        <f t="shared" si="2007"/>
        <v>0</v>
      </c>
      <c r="AQ878" s="59">
        <f t="shared" si="2008"/>
        <v>0</v>
      </c>
      <c r="AR878" s="59">
        <f t="shared" si="2009"/>
        <v>0</v>
      </c>
      <c r="AS878" s="59">
        <f t="shared" si="2010"/>
        <v>0</v>
      </c>
      <c r="AT878" s="12">
        <f t="shared" si="2011"/>
        <v>0</v>
      </c>
      <c r="AU878" s="59">
        <f t="shared" si="2108"/>
        <v>0</v>
      </c>
      <c r="AV878" s="59">
        <f t="shared" si="2109"/>
        <v>0</v>
      </c>
      <c r="AW878" s="70">
        <f t="shared" si="2012"/>
        <v>0</v>
      </c>
      <c r="AX878" s="20">
        <f t="shared" si="2013"/>
        <v>200000</v>
      </c>
      <c r="AY878" s="20">
        <f t="shared" si="2014"/>
        <v>0</v>
      </c>
      <c r="AZ878" s="20">
        <f t="shared" si="2015"/>
        <v>0</v>
      </c>
      <c r="BA878" s="20">
        <f t="shared" si="2016"/>
        <v>200000</v>
      </c>
      <c r="BB878" s="36">
        <f t="shared" si="2017"/>
        <v>1</v>
      </c>
      <c r="BC878" s="36">
        <f t="shared" si="2018"/>
        <v>0</v>
      </c>
      <c r="BD878" s="80">
        <f t="shared" si="2019"/>
        <v>0</v>
      </c>
      <c r="BE878" s="36">
        <f t="shared" si="2020"/>
        <v>0</v>
      </c>
      <c r="BF878" s="36">
        <f t="shared" si="2021"/>
        <v>0</v>
      </c>
      <c r="BG878" s="36">
        <f t="shared" si="2022"/>
        <v>0</v>
      </c>
      <c r="BH878" s="36">
        <f t="shared" si="2023"/>
        <v>0</v>
      </c>
      <c r="BI878" s="36">
        <f t="shared" si="2024"/>
        <v>0</v>
      </c>
      <c r="BJ878" s="36">
        <f t="shared" si="2025"/>
        <v>0</v>
      </c>
      <c r="BK878" s="36">
        <f t="shared" si="2026"/>
        <v>0</v>
      </c>
      <c r="BL878" s="68">
        <f>IF(OR(AT878=0,E878&gt;ProjTerm),0,VLOOKUP(D878,'Life Events'!$AE$5:$AI$1206,5,FALSE))</f>
        <v>0</v>
      </c>
      <c r="BM878" s="93">
        <f t="shared" si="2027"/>
        <v>0</v>
      </c>
      <c r="BN878" s="93">
        <f t="shared" si="2028"/>
        <v>0</v>
      </c>
      <c r="BO878" s="36">
        <f t="shared" si="2029"/>
        <v>0</v>
      </c>
      <c r="BP878" s="36">
        <f t="shared" si="2030"/>
        <v>0</v>
      </c>
      <c r="BQ878" s="36">
        <f t="shared" si="2031"/>
        <v>0</v>
      </c>
      <c r="BR878" s="36">
        <f t="shared" si="2032"/>
        <v>154.78110000000001</v>
      </c>
      <c r="BS878" s="36">
        <f t="shared" si="2033"/>
        <v>0</v>
      </c>
      <c r="BT878" s="36">
        <f t="shared" si="2034"/>
        <v>0</v>
      </c>
      <c r="BU878" s="70" cm="1">
        <f t="array" ref="BU878">IF(AND(ActInt=1,$J878=0),INDEX(Tbl_FwdNom,$B878-IVP,MATCH(ValnDt,Tbl_FwdNom_Cols)),INDEX(Tbl_FwdNom,$B878,MATCH(StartDt,Tbl_FwdNom_Cols)))</f>
        <v>9.1933281539999996</v>
      </c>
      <c r="BV878" s="70" cm="1">
        <f t="array" ref="BV878">INDEX(Tbl_FwdReal,$B878,MATCH(StartDt,Tbl_FwdReal_Cols))</f>
        <v>3.1110657449999999</v>
      </c>
      <c r="BW878" s="70" cm="1">
        <f t="array" ref="BW878">IF(RunType&lt;&gt;"OPN",INDEX(Tbl_FwdReal,$B878,MATCH(ValnDt,Tbl_FwdReal_Cols)),IF(AND($J878=0,ActInt=1),INDEX(Tbl_FwdReal,$B878-IVP,MATCH(ValnDt,Tbl_FwdReal_Cols)),-999))*$K878</f>
        <v>3.1110657449999999</v>
      </c>
      <c r="BX878" s="70">
        <f t="shared" si="2035"/>
        <v>3.1110657449999999E-2</v>
      </c>
      <c r="BY878" s="70">
        <f t="shared" si="2110"/>
        <v>5.8987484660878442E-2</v>
      </c>
      <c r="BZ878" s="64">
        <f t="shared" si="2123"/>
        <v>4.7875278044053893E-3</v>
      </c>
      <c r="CA878" s="70" cm="1">
        <f t="array" ref="CA878">IF($J878=1,CA877*(1+INDEX(Tbl_CPI,$B878,MATCH(IF(RunType="OPN",StartDt,ValnDt),Tbl_CPI_Cols))),0)</f>
        <v>0</v>
      </c>
      <c r="CB878" s="70">
        <f t="shared" si="2111"/>
        <v>115.76500927020918</v>
      </c>
      <c r="CC878" s="70">
        <f t="shared" si="2112"/>
        <v>112.4916196989807</v>
      </c>
      <c r="CD878" s="36">
        <f t="shared" si="2036"/>
        <v>569.86379679175297</v>
      </c>
      <c r="CE878" s="36">
        <f t="shared" si="2037"/>
        <v>0</v>
      </c>
      <c r="CF878" s="36">
        <f t="shared" si="2038"/>
        <v>0</v>
      </c>
      <c r="CG878" s="36">
        <f t="shared" si="2039"/>
        <v>0</v>
      </c>
      <c r="CH878" s="36">
        <f t="shared" si="2040"/>
        <v>0</v>
      </c>
      <c r="CI878" s="36">
        <f t="shared" si="2041"/>
        <v>0</v>
      </c>
      <c r="CJ878" s="36">
        <f t="shared" si="2042"/>
        <v>0</v>
      </c>
      <c r="CK878" s="36">
        <f t="shared" si="2043"/>
        <v>0</v>
      </c>
      <c r="CL878" s="36">
        <f t="shared" si="2044"/>
        <v>0</v>
      </c>
      <c r="CM878" s="36">
        <f t="shared" si="2045"/>
        <v>0</v>
      </c>
      <c r="CN878" s="36">
        <f t="shared" si="2046"/>
        <v>0</v>
      </c>
      <c r="CO878" s="20">
        <f t="shared" si="2047"/>
        <v>120000</v>
      </c>
      <c r="CP878" s="20">
        <f t="shared" si="2048"/>
        <v>2</v>
      </c>
      <c r="CQ878" s="64" t="e">
        <f t="shared" si="2049"/>
        <v>#N/A</v>
      </c>
      <c r="CR878" s="64" t="e">
        <f t="shared" si="2050"/>
        <v>#N/A</v>
      </c>
      <c r="CS878" s="36" t="e">
        <f t="shared" si="2051"/>
        <v>#N/A</v>
      </c>
      <c r="CT878" s="36">
        <f t="shared" si="2052"/>
        <v>0</v>
      </c>
      <c r="CU878" s="36">
        <f t="shared" si="2053"/>
        <v>0</v>
      </c>
      <c r="CV878" s="36">
        <f t="shared" si="2113"/>
        <v>0</v>
      </c>
      <c r="CW878" s="36">
        <f t="shared" si="2054"/>
        <v>0</v>
      </c>
      <c r="CX878" s="36">
        <f t="shared" si="2055"/>
        <v>0</v>
      </c>
      <c r="CY878" s="36">
        <f t="shared" si="2056"/>
        <v>0</v>
      </c>
      <c r="CZ878" s="36">
        <f t="shared" si="2114"/>
        <v>0</v>
      </c>
      <c r="DA878" s="64">
        <f t="shared" si="2057"/>
        <v>7.3560721065102364E-3</v>
      </c>
      <c r="DB878" s="70">
        <f t="shared" si="2115"/>
        <v>0.99269764454675125</v>
      </c>
      <c r="DC878" s="70">
        <f>PRODUCT($DB$8:DB878)</f>
        <v>3.7991370256486003E-4</v>
      </c>
      <c r="DD878" s="36">
        <f t="shared" si="2058"/>
        <v>0</v>
      </c>
      <c r="DE878" s="36">
        <f t="shared" si="2059"/>
        <v>0</v>
      </c>
      <c r="DF878" s="36">
        <f t="shared" si="2060"/>
        <v>0</v>
      </c>
      <c r="DG878" s="36">
        <f t="shared" si="2061"/>
        <v>0</v>
      </c>
      <c r="DH878" s="36">
        <f t="shared" si="2062"/>
        <v>0</v>
      </c>
      <c r="DI878" s="36">
        <f t="shared" si="2063"/>
        <v>0</v>
      </c>
      <c r="DJ878" s="36">
        <f t="shared" si="2064"/>
        <v>0</v>
      </c>
      <c r="DK878" s="36">
        <f t="shared" si="2065"/>
        <v>0</v>
      </c>
      <c r="DL878" s="36">
        <f t="shared" si="2066"/>
        <v>0</v>
      </c>
      <c r="DM878" s="36">
        <f t="shared" si="2067"/>
        <v>0</v>
      </c>
      <c r="DN878" s="36">
        <f t="shared" ca="1" si="2116"/>
        <v>4.6137290849905055E-12</v>
      </c>
      <c r="DO878" s="64" cm="1">
        <f t="array" ref="DO878">IFERROR(INDEX(Tbl_FwdNom,$B878,MATCH(LIDt,Tbl_FwdNom_Cols,0)),0)</f>
        <v>7.7583957400000001</v>
      </c>
      <c r="DP878" s="64">
        <f t="shared" ca="1" si="2117"/>
        <v>7.6970057199999999</v>
      </c>
      <c r="DQ878" s="64">
        <f t="shared" ca="1" si="2068"/>
        <v>6.1984309030997942E-3</v>
      </c>
      <c r="DR878" s="70">
        <f t="shared" ca="1" si="2069"/>
        <v>0.99383975296250815</v>
      </c>
      <c r="DS878" s="70">
        <f ca="1">PRODUCT($DR$8:DR878)</f>
        <v>1.3768036017797556E-3</v>
      </c>
      <c r="DT878" s="36">
        <f t="shared" ca="1" si="2070"/>
        <v>0</v>
      </c>
      <c r="DU878" s="36">
        <f t="shared" ca="1" si="2071"/>
        <v>0</v>
      </c>
      <c r="DV878" s="36">
        <f t="shared" ca="1" si="2072"/>
        <v>0</v>
      </c>
      <c r="DW878" s="36">
        <f t="shared" ca="1" si="2073"/>
        <v>0</v>
      </c>
      <c r="DX878" s="36">
        <f t="shared" ca="1" si="2074"/>
        <v>0</v>
      </c>
      <c r="DY878" s="36">
        <f t="shared" ca="1" si="2075"/>
        <v>0</v>
      </c>
      <c r="DZ878" s="36">
        <f t="shared" ca="1" si="2076"/>
        <v>0</v>
      </c>
      <c r="EA878" s="36">
        <f t="shared" ca="1" si="2077"/>
        <v>0</v>
      </c>
      <c r="EB878" s="36">
        <f t="shared" ca="1" si="2078"/>
        <v>0</v>
      </c>
      <c r="EC878" s="36">
        <f t="shared" ca="1" si="2079"/>
        <v>0</v>
      </c>
      <c r="ED878" s="36">
        <f t="shared" ca="1" si="2080"/>
        <v>0</v>
      </c>
      <c r="EE878" s="36">
        <f t="shared" ca="1" si="2118"/>
        <v>0</v>
      </c>
      <c r="EF878" s="36">
        <f t="shared" ca="1" si="2081"/>
        <v>0</v>
      </c>
      <c r="EG878" s="64"/>
      <c r="EH878" s="64"/>
      <c r="EI878" s="64"/>
      <c r="EJ878" s="70"/>
      <c r="EK878" s="70"/>
      <c r="EL878" s="70"/>
      <c r="EM878" s="70"/>
      <c r="EN878" s="70"/>
      <c r="EO878" s="36">
        <f t="shared" si="2082"/>
        <v>0</v>
      </c>
      <c r="EP878" s="36">
        <f t="shared" si="2083"/>
        <v>0</v>
      </c>
      <c r="EQ878" s="36">
        <f t="shared" si="2084"/>
        <v>0</v>
      </c>
      <c r="ER878" s="36">
        <f t="shared" si="2085"/>
        <v>0</v>
      </c>
      <c r="ES878" s="36">
        <f t="shared" si="2086"/>
        <v>0</v>
      </c>
      <c r="ET878" s="36">
        <f t="shared" si="2087"/>
        <v>0</v>
      </c>
      <c r="EU878" s="36">
        <f t="shared" si="2119"/>
        <v>0</v>
      </c>
      <c r="EV878" s="36">
        <f t="shared" si="2088"/>
        <v>0</v>
      </c>
      <c r="EW878" s="36">
        <f t="shared" si="2089"/>
        <v>0</v>
      </c>
      <c r="EX878" s="36">
        <f t="shared" si="2120"/>
        <v>0</v>
      </c>
      <c r="EY878" s="36">
        <f t="shared" si="2090"/>
        <v>0</v>
      </c>
      <c r="EZ878" s="36">
        <f t="shared" si="2091"/>
        <v>0</v>
      </c>
      <c r="FA878" s="36">
        <f t="shared" si="2092"/>
        <v>0</v>
      </c>
      <c r="FB878" s="36">
        <f t="shared" si="2093"/>
        <v>0</v>
      </c>
      <c r="FC878" s="36">
        <f t="shared" si="2121"/>
        <v>0</v>
      </c>
      <c r="FD878" s="36">
        <f t="shared" si="2094"/>
        <v>0</v>
      </c>
      <c r="FE878" s="36">
        <f t="shared" si="2095"/>
        <v>0</v>
      </c>
      <c r="FF878" s="36">
        <f t="shared" si="2122"/>
        <v>0</v>
      </c>
      <c r="FG878" s="36">
        <f t="shared" si="2096"/>
        <v>0</v>
      </c>
      <c r="FH878" s="36">
        <f t="shared" si="2097"/>
        <v>0</v>
      </c>
      <c r="FI878" s="36">
        <f t="shared" si="2098"/>
        <v>0</v>
      </c>
      <c r="FJ878" s="36">
        <f t="shared" ca="1" si="2099"/>
        <v>0</v>
      </c>
      <c r="FK878" s="36">
        <f t="shared" si="2100"/>
        <v>0</v>
      </c>
      <c r="FL878" s="36">
        <f t="shared" si="2101"/>
        <v>0</v>
      </c>
      <c r="FM878" s="36">
        <f t="shared" ca="1" si="2102"/>
        <v>0</v>
      </c>
      <c r="FN878" s="36">
        <f t="shared" ca="1" si="2124"/>
        <v>0</v>
      </c>
    </row>
    <row r="879" spans="2:170" x14ac:dyDescent="0.25">
      <c r="B879" s="2">
        <v>871</v>
      </c>
      <c r="C879" s="2">
        <f t="shared" si="1978"/>
        <v>73</v>
      </c>
      <c r="D879" s="2">
        <f t="shared" si="2127"/>
        <v>895</v>
      </c>
      <c r="E879" s="2">
        <f t="shared" si="2125"/>
        <v>75</v>
      </c>
      <c r="F879" s="189">
        <f t="shared" si="2129"/>
        <v>72228</v>
      </c>
      <c r="G879" s="2">
        <f t="shared" si="2128"/>
        <v>9</v>
      </c>
      <c r="H879" s="187">
        <f t="shared" si="1979"/>
        <v>107.16666666666666</v>
      </c>
      <c r="I879" s="186">
        <f t="shared" si="2126"/>
        <v>107</v>
      </c>
      <c r="J879" s="2">
        <f t="shared" si="1980"/>
        <v>0</v>
      </c>
      <c r="K879" s="2">
        <f t="shared" si="1981"/>
        <v>1</v>
      </c>
      <c r="L879">
        <f t="shared" si="1982"/>
        <v>2</v>
      </c>
      <c r="M879" s="190">
        <f t="shared" si="2103"/>
        <v>0.93</v>
      </c>
      <c r="N879">
        <f t="shared" si="1983"/>
        <v>1</v>
      </c>
      <c r="O879">
        <f t="shared" si="1984"/>
        <v>100</v>
      </c>
      <c r="P879" s="58">
        <f t="shared" si="1985"/>
        <v>4.1850000000000005</v>
      </c>
      <c r="Q879" s="106">
        <f t="shared" si="1986"/>
        <v>1</v>
      </c>
      <c r="R879" s="59">
        <f t="shared" si="1987"/>
        <v>1</v>
      </c>
      <c r="S879" s="32">
        <f t="shared" si="2104"/>
        <v>1</v>
      </c>
      <c r="T879">
        <f t="shared" si="1988"/>
        <v>1</v>
      </c>
      <c r="U879" s="32">
        <f t="shared" si="2105"/>
        <v>0.93</v>
      </c>
      <c r="V879">
        <f t="shared" si="1989"/>
        <v>1</v>
      </c>
      <c r="W879">
        <f t="shared" si="1990"/>
        <v>100</v>
      </c>
      <c r="X879" s="58">
        <f t="shared" si="1991"/>
        <v>1</v>
      </c>
      <c r="Y879" s="58">
        <f t="shared" si="1992"/>
        <v>1</v>
      </c>
      <c r="Z879" s="32">
        <f t="shared" si="1993"/>
        <v>1</v>
      </c>
      <c r="AA879" s="32">
        <f t="shared" si="1994"/>
        <v>1</v>
      </c>
      <c r="AB879" s="59">
        <f t="shared" si="1995"/>
        <v>4.9056245199999996E-3</v>
      </c>
      <c r="AC879" s="59">
        <f t="shared" si="1996"/>
        <v>4.9056245199999996E-3</v>
      </c>
      <c r="AD879">
        <f t="shared" si="1997"/>
        <v>1</v>
      </c>
      <c r="AE879" s="59">
        <f t="shared" si="1998"/>
        <v>4.9056245199999996E-3</v>
      </c>
      <c r="AF879" s="59">
        <f t="shared" si="1999"/>
        <v>4.1758461800000006E-3</v>
      </c>
      <c r="AG879" s="59">
        <f t="shared" si="2000"/>
        <v>4.1758461800000006E-3</v>
      </c>
      <c r="AH879">
        <f t="shared" si="2001"/>
        <v>1</v>
      </c>
      <c r="AI879" s="59">
        <f t="shared" si="2002"/>
        <v>4.1758461800000006E-3</v>
      </c>
      <c r="AJ879" s="59">
        <f t="shared" si="2003"/>
        <v>0</v>
      </c>
      <c r="AK879" s="59">
        <f t="shared" si="2004"/>
        <v>0</v>
      </c>
      <c r="AL879" s="59">
        <f t="shared" si="2005"/>
        <v>0</v>
      </c>
      <c r="AM879" s="12">
        <f t="shared" si="2106"/>
        <v>0</v>
      </c>
      <c r="AN879" s="12">
        <f t="shared" si="2107"/>
        <v>0</v>
      </c>
      <c r="AO879" s="66">
        <f t="shared" si="2006"/>
        <v>0</v>
      </c>
      <c r="AP879" s="66">
        <f t="shared" si="2007"/>
        <v>0</v>
      </c>
      <c r="AQ879" s="59">
        <f t="shared" si="2008"/>
        <v>0</v>
      </c>
      <c r="AR879" s="59">
        <f t="shared" si="2009"/>
        <v>0</v>
      </c>
      <c r="AS879" s="59">
        <f t="shared" si="2010"/>
        <v>0</v>
      </c>
      <c r="AT879" s="12">
        <f t="shared" si="2011"/>
        <v>0</v>
      </c>
      <c r="AU879" s="59">
        <f t="shared" si="2108"/>
        <v>0</v>
      </c>
      <c r="AV879" s="59">
        <f t="shared" si="2109"/>
        <v>0</v>
      </c>
      <c r="AW879" s="70">
        <f t="shared" si="2012"/>
        <v>0</v>
      </c>
      <c r="AX879" s="20">
        <f t="shared" si="2013"/>
        <v>200000</v>
      </c>
      <c r="AY879" s="20">
        <f t="shared" si="2014"/>
        <v>0</v>
      </c>
      <c r="AZ879" s="20">
        <f t="shared" si="2015"/>
        <v>0</v>
      </c>
      <c r="BA879" s="20">
        <f t="shared" si="2016"/>
        <v>200000</v>
      </c>
      <c r="BB879" s="36">
        <f t="shared" si="2017"/>
        <v>1</v>
      </c>
      <c r="BC879" s="36">
        <f t="shared" si="2018"/>
        <v>0</v>
      </c>
      <c r="BD879" s="80">
        <f t="shared" si="2019"/>
        <v>0</v>
      </c>
      <c r="BE879" s="36">
        <f t="shared" si="2020"/>
        <v>0</v>
      </c>
      <c r="BF879" s="36">
        <f t="shared" si="2021"/>
        <v>0</v>
      </c>
      <c r="BG879" s="36">
        <f t="shared" si="2022"/>
        <v>0</v>
      </c>
      <c r="BH879" s="36">
        <f t="shared" si="2023"/>
        <v>0</v>
      </c>
      <c r="BI879" s="36">
        <f t="shared" si="2024"/>
        <v>0</v>
      </c>
      <c r="BJ879" s="36">
        <f t="shared" si="2025"/>
        <v>0</v>
      </c>
      <c r="BK879" s="36">
        <f t="shared" si="2026"/>
        <v>0</v>
      </c>
      <c r="BL879" s="68">
        <f>IF(OR(AT879=0,E879&gt;ProjTerm),0,VLOOKUP(D879,'Life Events'!$AE$5:$AI$1206,5,FALSE))</f>
        <v>0</v>
      </c>
      <c r="BM879" s="93">
        <f t="shared" si="2027"/>
        <v>0</v>
      </c>
      <c r="BN879" s="93">
        <f t="shared" si="2028"/>
        <v>0</v>
      </c>
      <c r="BO879" s="36">
        <f t="shared" si="2029"/>
        <v>0</v>
      </c>
      <c r="BP879" s="36">
        <f t="shared" si="2030"/>
        <v>0</v>
      </c>
      <c r="BQ879" s="36">
        <f t="shared" si="2031"/>
        <v>0</v>
      </c>
      <c r="BR879" s="36">
        <f t="shared" si="2032"/>
        <v>154.78110000000001</v>
      </c>
      <c r="BS879" s="36">
        <f t="shared" si="2033"/>
        <v>0</v>
      </c>
      <c r="BT879" s="36">
        <f t="shared" si="2034"/>
        <v>0</v>
      </c>
      <c r="BU879" s="70" cm="1">
        <f t="array" ref="BU879">IF(AND(ActInt=1,$J879=0),INDEX(Tbl_FwdNom,$B879-IVP,MATCH(ValnDt,Tbl_FwdNom_Cols)),INDEX(Tbl_FwdNom,$B879,MATCH(StartDt,Tbl_FwdNom_Cols)))</f>
        <v>9.1873993509999998</v>
      </c>
      <c r="BV879" s="70" cm="1">
        <f t="array" ref="BV879">INDEX(Tbl_FwdReal,$B879,MATCH(StartDt,Tbl_FwdReal_Cols))</f>
        <v>3.107694516</v>
      </c>
      <c r="BW879" s="70" cm="1">
        <f t="array" ref="BW879">IF(RunType&lt;&gt;"OPN",INDEX(Tbl_FwdReal,$B879,MATCH(ValnDt,Tbl_FwdReal_Cols)),IF(AND($J879=0,ActInt=1),INDEX(Tbl_FwdReal,$B879-IVP,MATCH(ValnDt,Tbl_FwdReal_Cols)),-999))*$K879</f>
        <v>3.107694516</v>
      </c>
      <c r="BX879" s="70">
        <f t="shared" si="2035"/>
        <v>3.1076945160000001E-2</v>
      </c>
      <c r="BY879" s="70">
        <f t="shared" si="2110"/>
        <v>5.8964608446914424E-2</v>
      </c>
      <c r="BZ879" s="64">
        <f t="shared" si="2123"/>
        <v>4.7857190041449282E-3</v>
      </c>
      <c r="CA879" s="70" cm="1">
        <f t="array" ref="CA879">IF($J879=1,CA878*(1+INDEX(Tbl_CPI,$B879,MATCH(IF(RunType="OPN",StartDt,ValnDt),Tbl_CPI_Cols))),0)</f>
        <v>0</v>
      </c>
      <c r="CB879" s="70">
        <f t="shared" si="2111"/>
        <v>116.31902807508862</v>
      </c>
      <c r="CC879" s="70">
        <f t="shared" si="2112"/>
        <v>112.4916196989807</v>
      </c>
      <c r="CD879" s="36">
        <f t="shared" si="2036"/>
        <v>569.86379679175297</v>
      </c>
      <c r="CE879" s="36">
        <f t="shared" si="2037"/>
        <v>0</v>
      </c>
      <c r="CF879" s="36">
        <f t="shared" si="2038"/>
        <v>0</v>
      </c>
      <c r="CG879" s="36">
        <f t="shared" si="2039"/>
        <v>0</v>
      </c>
      <c r="CH879" s="36">
        <f t="shared" si="2040"/>
        <v>0</v>
      </c>
      <c r="CI879" s="36">
        <f t="shared" si="2041"/>
        <v>0</v>
      </c>
      <c r="CJ879" s="36">
        <f t="shared" si="2042"/>
        <v>0</v>
      </c>
      <c r="CK879" s="36">
        <f t="shared" si="2043"/>
        <v>0</v>
      </c>
      <c r="CL879" s="36">
        <f t="shared" si="2044"/>
        <v>0</v>
      </c>
      <c r="CM879" s="36">
        <f t="shared" si="2045"/>
        <v>0</v>
      </c>
      <c r="CN879" s="36">
        <f t="shared" si="2046"/>
        <v>0</v>
      </c>
      <c r="CO879" s="20">
        <f t="shared" si="2047"/>
        <v>120000</v>
      </c>
      <c r="CP879" s="20">
        <f t="shared" si="2048"/>
        <v>2</v>
      </c>
      <c r="CQ879" s="64" t="e">
        <f t="shared" si="2049"/>
        <v>#N/A</v>
      </c>
      <c r="CR879" s="64" t="e">
        <f t="shared" si="2050"/>
        <v>#N/A</v>
      </c>
      <c r="CS879" s="36" t="e">
        <f t="shared" si="2051"/>
        <v>#N/A</v>
      </c>
      <c r="CT879" s="36">
        <f t="shared" si="2052"/>
        <v>0</v>
      </c>
      <c r="CU879" s="36">
        <f t="shared" si="2053"/>
        <v>0</v>
      </c>
      <c r="CV879" s="36">
        <f t="shared" si="2113"/>
        <v>0</v>
      </c>
      <c r="CW879" s="36">
        <f t="shared" si="2054"/>
        <v>0</v>
      </c>
      <c r="CX879" s="36">
        <f t="shared" si="2055"/>
        <v>0</v>
      </c>
      <c r="CY879" s="36">
        <f t="shared" si="2056"/>
        <v>0</v>
      </c>
      <c r="CZ879" s="36">
        <f t="shared" si="2114"/>
        <v>0</v>
      </c>
      <c r="DA879" s="64">
        <f t="shared" si="2057"/>
        <v>7.3515140103050935E-3</v>
      </c>
      <c r="DB879" s="70">
        <f t="shared" si="2115"/>
        <v>0.99270213633666127</v>
      </c>
      <c r="DC879" s="70">
        <f>PRODUCT($DB$8:DB879)</f>
        <v>3.7714114415970745E-4</v>
      </c>
      <c r="DD879" s="36">
        <f t="shared" si="2058"/>
        <v>0</v>
      </c>
      <c r="DE879" s="36">
        <f t="shared" si="2059"/>
        <v>0</v>
      </c>
      <c r="DF879" s="36">
        <f t="shared" si="2060"/>
        <v>0</v>
      </c>
      <c r="DG879" s="36">
        <f t="shared" si="2061"/>
        <v>0</v>
      </c>
      <c r="DH879" s="36">
        <f t="shared" si="2062"/>
        <v>0</v>
      </c>
      <c r="DI879" s="36">
        <f t="shared" si="2063"/>
        <v>0</v>
      </c>
      <c r="DJ879" s="36">
        <f t="shared" si="2064"/>
        <v>0</v>
      </c>
      <c r="DK879" s="36">
        <f t="shared" si="2065"/>
        <v>0</v>
      </c>
      <c r="DL879" s="36">
        <f t="shared" si="2066"/>
        <v>0</v>
      </c>
      <c r="DM879" s="36">
        <f t="shared" si="2067"/>
        <v>0</v>
      </c>
      <c r="DN879" s="36">
        <f t="shared" ca="1" si="2116"/>
        <v>4.6137290849905055E-12</v>
      </c>
      <c r="DO879" s="64" cm="1">
        <f t="array" ref="DO879">IFERROR(INDEX(Tbl_FwdNom,$B879,MATCH(LIDt,Tbl_FwdNom_Cols,0)),0)</f>
        <v>7.7566899899999999</v>
      </c>
      <c r="DP879" s="64">
        <f t="shared" ca="1" si="2117"/>
        <v>7.6953009410000002</v>
      </c>
      <c r="DQ879" s="64">
        <f t="shared" ca="1" si="2068"/>
        <v>6.1971036003360958E-3</v>
      </c>
      <c r="DR879" s="70">
        <f t="shared" ca="1" si="2069"/>
        <v>0.99384106396434468</v>
      </c>
      <c r="DS879" s="70">
        <f ca="1">PRODUCT($DR$8:DR879)</f>
        <v>1.3683239564627342E-3</v>
      </c>
      <c r="DT879" s="36">
        <f t="shared" ca="1" si="2070"/>
        <v>0</v>
      </c>
      <c r="DU879" s="36">
        <f t="shared" ca="1" si="2071"/>
        <v>0</v>
      </c>
      <c r="DV879" s="36">
        <f t="shared" ca="1" si="2072"/>
        <v>0</v>
      </c>
      <c r="DW879" s="36">
        <f t="shared" ca="1" si="2073"/>
        <v>0</v>
      </c>
      <c r="DX879" s="36">
        <f t="shared" ca="1" si="2074"/>
        <v>0</v>
      </c>
      <c r="DY879" s="36">
        <f t="shared" ca="1" si="2075"/>
        <v>0</v>
      </c>
      <c r="DZ879" s="36">
        <f t="shared" ca="1" si="2076"/>
        <v>0</v>
      </c>
      <c r="EA879" s="36">
        <f t="shared" ca="1" si="2077"/>
        <v>0</v>
      </c>
      <c r="EB879" s="36">
        <f t="shared" ca="1" si="2078"/>
        <v>0</v>
      </c>
      <c r="EC879" s="36">
        <f t="shared" ca="1" si="2079"/>
        <v>0</v>
      </c>
      <c r="ED879" s="36">
        <f t="shared" ca="1" si="2080"/>
        <v>0</v>
      </c>
      <c r="EE879" s="36">
        <f t="shared" ca="1" si="2118"/>
        <v>0</v>
      </c>
      <c r="EF879" s="36">
        <f t="shared" ca="1" si="2081"/>
        <v>0</v>
      </c>
      <c r="EG879" s="64"/>
      <c r="EH879" s="64"/>
      <c r="EI879" s="64"/>
      <c r="EJ879" s="70"/>
      <c r="EK879" s="70"/>
      <c r="EL879" s="70"/>
      <c r="EM879" s="70"/>
      <c r="EN879" s="70"/>
      <c r="EO879" s="36">
        <f t="shared" si="2082"/>
        <v>0</v>
      </c>
      <c r="EP879" s="36">
        <f t="shared" si="2083"/>
        <v>0</v>
      </c>
      <c r="EQ879" s="36">
        <f t="shared" si="2084"/>
        <v>0</v>
      </c>
      <c r="ER879" s="36">
        <f t="shared" si="2085"/>
        <v>0</v>
      </c>
      <c r="ES879" s="36">
        <f t="shared" si="2086"/>
        <v>0</v>
      </c>
      <c r="ET879" s="36">
        <f t="shared" si="2087"/>
        <v>0</v>
      </c>
      <c r="EU879" s="36">
        <f t="shared" si="2119"/>
        <v>0</v>
      </c>
      <c r="EV879" s="36">
        <f t="shared" si="2088"/>
        <v>0</v>
      </c>
      <c r="EW879" s="36">
        <f t="shared" si="2089"/>
        <v>0</v>
      </c>
      <c r="EX879" s="36">
        <f t="shared" si="2120"/>
        <v>0</v>
      </c>
      <c r="EY879" s="36">
        <f t="shared" si="2090"/>
        <v>0</v>
      </c>
      <c r="EZ879" s="36">
        <f t="shared" si="2091"/>
        <v>0</v>
      </c>
      <c r="FA879" s="36">
        <f t="shared" si="2092"/>
        <v>0</v>
      </c>
      <c r="FB879" s="36">
        <f t="shared" si="2093"/>
        <v>0</v>
      </c>
      <c r="FC879" s="36">
        <f t="shared" si="2121"/>
        <v>0</v>
      </c>
      <c r="FD879" s="36">
        <f t="shared" si="2094"/>
        <v>0</v>
      </c>
      <c r="FE879" s="36">
        <f t="shared" si="2095"/>
        <v>0</v>
      </c>
      <c r="FF879" s="36">
        <f t="shared" si="2122"/>
        <v>0</v>
      </c>
      <c r="FG879" s="36">
        <f t="shared" si="2096"/>
        <v>0</v>
      </c>
      <c r="FH879" s="36">
        <f t="shared" si="2097"/>
        <v>0</v>
      </c>
      <c r="FI879" s="36">
        <f t="shared" si="2098"/>
        <v>0</v>
      </c>
      <c r="FJ879" s="36">
        <f t="shared" ca="1" si="2099"/>
        <v>0</v>
      </c>
      <c r="FK879" s="36">
        <f t="shared" si="2100"/>
        <v>0</v>
      </c>
      <c r="FL879" s="36">
        <f t="shared" si="2101"/>
        <v>0</v>
      </c>
      <c r="FM879" s="36">
        <f t="shared" ca="1" si="2102"/>
        <v>0</v>
      </c>
      <c r="FN879" s="36">
        <f t="shared" ca="1" si="2124"/>
        <v>0</v>
      </c>
    </row>
    <row r="880" spans="2:170" x14ac:dyDescent="0.25">
      <c r="B880" s="2">
        <v>872</v>
      </c>
      <c r="C880" s="2">
        <f t="shared" si="1978"/>
        <v>73</v>
      </c>
      <c r="D880" s="2">
        <f t="shared" si="2127"/>
        <v>896</v>
      </c>
      <c r="E880" s="2">
        <f t="shared" si="2125"/>
        <v>75</v>
      </c>
      <c r="F880" s="189">
        <f t="shared" si="2129"/>
        <v>72259</v>
      </c>
      <c r="G880" s="2">
        <f t="shared" si="2128"/>
        <v>10</v>
      </c>
      <c r="H880" s="187">
        <f t="shared" si="1979"/>
        <v>107.25</v>
      </c>
      <c r="I880" s="186">
        <f t="shared" si="2126"/>
        <v>107</v>
      </c>
      <c r="J880" s="2">
        <f t="shared" si="1980"/>
        <v>0</v>
      </c>
      <c r="K880" s="2">
        <f t="shared" si="1981"/>
        <v>1</v>
      </c>
      <c r="L880">
        <f t="shared" si="1982"/>
        <v>2</v>
      </c>
      <c r="M880" s="190">
        <f t="shared" si="2103"/>
        <v>0.93</v>
      </c>
      <c r="N880">
        <f t="shared" si="1983"/>
        <v>1</v>
      </c>
      <c r="O880">
        <f t="shared" si="1984"/>
        <v>100</v>
      </c>
      <c r="P880" s="58">
        <f t="shared" si="1985"/>
        <v>4.1850000000000005</v>
      </c>
      <c r="Q880" s="106">
        <f t="shared" si="1986"/>
        <v>1</v>
      </c>
      <c r="R880" s="59">
        <f t="shared" si="1987"/>
        <v>1</v>
      </c>
      <c r="S880" s="32">
        <f t="shared" si="2104"/>
        <v>1</v>
      </c>
      <c r="T880">
        <f t="shared" si="1988"/>
        <v>1</v>
      </c>
      <c r="U880" s="32">
        <f t="shared" si="2105"/>
        <v>0.93</v>
      </c>
      <c r="V880">
        <f t="shared" si="1989"/>
        <v>1</v>
      </c>
      <c r="W880">
        <f t="shared" si="1990"/>
        <v>100</v>
      </c>
      <c r="X880" s="58">
        <f t="shared" si="1991"/>
        <v>1</v>
      </c>
      <c r="Y880" s="58">
        <f t="shared" si="1992"/>
        <v>1</v>
      </c>
      <c r="Z880" s="32">
        <f t="shared" si="1993"/>
        <v>1</v>
      </c>
      <c r="AA880" s="32">
        <f t="shared" si="1994"/>
        <v>1</v>
      </c>
      <c r="AB880" s="59">
        <f t="shared" si="1995"/>
        <v>4.9056245199999996E-3</v>
      </c>
      <c r="AC880" s="59">
        <f t="shared" si="1996"/>
        <v>4.9056245199999996E-3</v>
      </c>
      <c r="AD880">
        <f t="shared" si="1997"/>
        <v>1</v>
      </c>
      <c r="AE880" s="59">
        <f t="shared" si="1998"/>
        <v>4.9056245199999996E-3</v>
      </c>
      <c r="AF880" s="59">
        <f t="shared" si="1999"/>
        <v>4.1758461800000006E-3</v>
      </c>
      <c r="AG880" s="59">
        <f t="shared" si="2000"/>
        <v>4.1758461800000006E-3</v>
      </c>
      <c r="AH880">
        <f t="shared" si="2001"/>
        <v>1</v>
      </c>
      <c r="AI880" s="59">
        <f t="shared" si="2002"/>
        <v>4.1758461800000006E-3</v>
      </c>
      <c r="AJ880" s="59">
        <f t="shared" si="2003"/>
        <v>0</v>
      </c>
      <c r="AK880" s="59">
        <f t="shared" si="2004"/>
        <v>0</v>
      </c>
      <c r="AL880" s="59">
        <f t="shared" si="2005"/>
        <v>0</v>
      </c>
      <c r="AM880" s="12">
        <f t="shared" si="2106"/>
        <v>0</v>
      </c>
      <c r="AN880" s="12">
        <f t="shared" si="2107"/>
        <v>0</v>
      </c>
      <c r="AO880" s="66">
        <f t="shared" si="2006"/>
        <v>0</v>
      </c>
      <c r="AP880" s="66">
        <f t="shared" si="2007"/>
        <v>0</v>
      </c>
      <c r="AQ880" s="59">
        <f t="shared" si="2008"/>
        <v>0</v>
      </c>
      <c r="AR880" s="59">
        <f t="shared" si="2009"/>
        <v>0</v>
      </c>
      <c r="AS880" s="59">
        <f t="shared" si="2010"/>
        <v>0</v>
      </c>
      <c r="AT880" s="12">
        <f t="shared" si="2011"/>
        <v>0</v>
      </c>
      <c r="AU880" s="59">
        <f t="shared" si="2108"/>
        <v>0</v>
      </c>
      <c r="AV880" s="59">
        <f t="shared" si="2109"/>
        <v>0</v>
      </c>
      <c r="AW880" s="70">
        <f t="shared" si="2012"/>
        <v>0</v>
      </c>
      <c r="AX880" s="20">
        <f t="shared" si="2013"/>
        <v>200000</v>
      </c>
      <c r="AY880" s="20">
        <f t="shared" si="2014"/>
        <v>0</v>
      </c>
      <c r="AZ880" s="20">
        <f t="shared" si="2015"/>
        <v>0</v>
      </c>
      <c r="BA880" s="20">
        <f t="shared" si="2016"/>
        <v>200000</v>
      </c>
      <c r="BB880" s="36">
        <f t="shared" si="2017"/>
        <v>1</v>
      </c>
      <c r="BC880" s="36">
        <f t="shared" si="2018"/>
        <v>0</v>
      </c>
      <c r="BD880" s="80">
        <f t="shared" si="2019"/>
        <v>0</v>
      </c>
      <c r="BE880" s="36">
        <f t="shared" si="2020"/>
        <v>0</v>
      </c>
      <c r="BF880" s="36">
        <f t="shared" si="2021"/>
        <v>0</v>
      </c>
      <c r="BG880" s="36">
        <f t="shared" si="2022"/>
        <v>0</v>
      </c>
      <c r="BH880" s="36">
        <f t="shared" si="2023"/>
        <v>0</v>
      </c>
      <c r="BI880" s="36">
        <f t="shared" si="2024"/>
        <v>0</v>
      </c>
      <c r="BJ880" s="36">
        <f t="shared" si="2025"/>
        <v>0</v>
      </c>
      <c r="BK880" s="36">
        <f t="shared" si="2026"/>
        <v>0</v>
      </c>
      <c r="BL880" s="68">
        <f>IF(OR(AT880=0,E880&gt;ProjTerm),0,VLOOKUP(D880,'Life Events'!$AE$5:$AI$1206,5,FALSE))</f>
        <v>0</v>
      </c>
      <c r="BM880" s="93">
        <f t="shared" si="2027"/>
        <v>0</v>
      </c>
      <c r="BN880" s="93">
        <f t="shared" si="2028"/>
        <v>0</v>
      </c>
      <c r="BO880" s="36">
        <f t="shared" si="2029"/>
        <v>0</v>
      </c>
      <c r="BP880" s="36">
        <f t="shared" si="2030"/>
        <v>0</v>
      </c>
      <c r="BQ880" s="36">
        <f t="shared" si="2031"/>
        <v>0</v>
      </c>
      <c r="BR880" s="36">
        <f t="shared" si="2032"/>
        <v>154.78110000000001</v>
      </c>
      <c r="BS880" s="36">
        <f t="shared" si="2033"/>
        <v>0</v>
      </c>
      <c r="BT880" s="36">
        <f t="shared" si="2034"/>
        <v>0</v>
      </c>
      <c r="BU880" s="70" cm="1">
        <f t="array" ref="BU880">IF(AND(ActInt=1,$J880=0),INDEX(Tbl_FwdNom,$B880-IVP,MATCH(ValnDt,Tbl_FwdNom_Cols)),INDEX(Tbl_FwdNom,$B880,MATCH(StartDt,Tbl_FwdNom_Cols)))</f>
        <v>9.1814708710000001</v>
      </c>
      <c r="BV880" s="70" cm="1">
        <f t="array" ref="BV880">INDEX(Tbl_FwdReal,$B880,MATCH(StartDt,Tbl_FwdReal_Cols))</f>
        <v>3.1043233959999998</v>
      </c>
      <c r="BW880" s="70" cm="1">
        <f t="array" ref="BW880">IF(RunType&lt;&gt;"OPN",INDEX(Tbl_FwdReal,$B880,MATCH(ValnDt,Tbl_FwdReal_Cols)),IF(AND($J880=0,ActInt=1),INDEX(Tbl_FwdReal,$B880-IVP,MATCH(ValnDt,Tbl_FwdReal_Cols)),-999))*$K880</f>
        <v>3.1043233959999998</v>
      </c>
      <c r="BX880" s="70">
        <f t="shared" si="2035"/>
        <v>3.104323396E-2</v>
      </c>
      <c r="BY880" s="70">
        <f t="shared" si="2110"/>
        <v>5.8941732750227072E-2</v>
      </c>
      <c r="BZ880" s="64">
        <f t="shared" si="2123"/>
        <v>4.7839102089675123E-3</v>
      </c>
      <c r="CA880" s="70" cm="1">
        <f t="array" ref="CA880">IF($J880=1,CA879*(1+INDEX(Tbl_CPI,$B880,MATCH(IF(RunType="OPN",StartDt,ValnDt),Tbl_CPI_Cols))),0)</f>
        <v>0</v>
      </c>
      <c r="CB880" s="70">
        <f t="shared" si="2111"/>
        <v>116.87548786099423</v>
      </c>
      <c r="CC880" s="70">
        <f t="shared" si="2112"/>
        <v>112.4916196989807</v>
      </c>
      <c r="CD880" s="36">
        <f t="shared" si="2036"/>
        <v>569.86379679175297</v>
      </c>
      <c r="CE880" s="36">
        <f t="shared" si="2037"/>
        <v>0</v>
      </c>
      <c r="CF880" s="36">
        <f t="shared" si="2038"/>
        <v>0</v>
      </c>
      <c r="CG880" s="36">
        <f t="shared" si="2039"/>
        <v>0</v>
      </c>
      <c r="CH880" s="36">
        <f t="shared" si="2040"/>
        <v>0</v>
      </c>
      <c r="CI880" s="36">
        <f t="shared" si="2041"/>
        <v>0</v>
      </c>
      <c r="CJ880" s="36">
        <f t="shared" si="2042"/>
        <v>0</v>
      </c>
      <c r="CK880" s="36">
        <f t="shared" si="2043"/>
        <v>0</v>
      </c>
      <c r="CL880" s="36">
        <f t="shared" si="2044"/>
        <v>0</v>
      </c>
      <c r="CM880" s="36">
        <f t="shared" si="2045"/>
        <v>0</v>
      </c>
      <c r="CN880" s="36">
        <f t="shared" si="2046"/>
        <v>0</v>
      </c>
      <c r="CO880" s="20">
        <f t="shared" si="2047"/>
        <v>120000</v>
      </c>
      <c r="CP880" s="20">
        <f t="shared" si="2048"/>
        <v>2</v>
      </c>
      <c r="CQ880" s="64" t="e">
        <f t="shared" si="2049"/>
        <v>#N/A</v>
      </c>
      <c r="CR880" s="64" t="e">
        <f t="shared" si="2050"/>
        <v>#N/A</v>
      </c>
      <c r="CS880" s="36" t="e">
        <f t="shared" si="2051"/>
        <v>#N/A</v>
      </c>
      <c r="CT880" s="36">
        <f t="shared" si="2052"/>
        <v>0</v>
      </c>
      <c r="CU880" s="36">
        <f t="shared" si="2053"/>
        <v>0</v>
      </c>
      <c r="CV880" s="36">
        <f t="shared" si="2113"/>
        <v>0</v>
      </c>
      <c r="CW880" s="36">
        <f t="shared" si="2054"/>
        <v>0</v>
      </c>
      <c r="CX880" s="36">
        <f t="shared" si="2055"/>
        <v>0</v>
      </c>
      <c r="CY880" s="36">
        <f t="shared" si="2056"/>
        <v>0</v>
      </c>
      <c r="CZ880" s="36">
        <f t="shared" si="2114"/>
        <v>0</v>
      </c>
      <c r="DA880" s="64">
        <f t="shared" si="2057"/>
        <v>7.3469559355607839E-3</v>
      </c>
      <c r="DB880" s="70">
        <f t="shared" si="2115"/>
        <v>0.99270662814607169</v>
      </c>
      <c r="DC880" s="70">
        <f>PRODUCT($DB$8:DB880)</f>
        <v>3.7439051355393473E-4</v>
      </c>
      <c r="DD880" s="36">
        <f t="shared" si="2058"/>
        <v>0</v>
      </c>
      <c r="DE880" s="36">
        <f t="shared" si="2059"/>
        <v>0</v>
      </c>
      <c r="DF880" s="36">
        <f t="shared" si="2060"/>
        <v>0</v>
      </c>
      <c r="DG880" s="36">
        <f t="shared" si="2061"/>
        <v>0</v>
      </c>
      <c r="DH880" s="36">
        <f t="shared" si="2062"/>
        <v>0</v>
      </c>
      <c r="DI880" s="36">
        <f t="shared" si="2063"/>
        <v>0</v>
      </c>
      <c r="DJ880" s="36">
        <f t="shared" si="2064"/>
        <v>0</v>
      </c>
      <c r="DK880" s="36">
        <f t="shared" si="2065"/>
        <v>0</v>
      </c>
      <c r="DL880" s="36">
        <f t="shared" si="2066"/>
        <v>0</v>
      </c>
      <c r="DM880" s="36">
        <f t="shared" si="2067"/>
        <v>0</v>
      </c>
      <c r="DN880" s="36">
        <f t="shared" ca="1" si="2116"/>
        <v>4.6137290849905055E-12</v>
      </c>
      <c r="DO880" s="64" cm="1">
        <f t="array" ref="DO880">IFERROR(INDEX(Tbl_FwdNom,$B880,MATCH(LIDt,Tbl_FwdNom_Cols,0)),0)</f>
        <v>7.7549842660000001</v>
      </c>
      <c r="DP880" s="64">
        <f t="shared" ca="1" si="2117"/>
        <v>7.693596189</v>
      </c>
      <c r="DQ880" s="64">
        <f t="shared" ca="1" si="2068"/>
        <v>6.1957762993345433E-3</v>
      </c>
      <c r="DR880" s="70">
        <f t="shared" ca="1" si="2069"/>
        <v>0.99384237496789951</v>
      </c>
      <c r="DS880" s="70">
        <f ca="1">PRODUCT($DR$8:DR880)</f>
        <v>1.3598983306163965E-3</v>
      </c>
      <c r="DT880" s="36">
        <f t="shared" ca="1" si="2070"/>
        <v>0</v>
      </c>
      <c r="DU880" s="36">
        <f t="shared" ca="1" si="2071"/>
        <v>0</v>
      </c>
      <c r="DV880" s="36">
        <f t="shared" ca="1" si="2072"/>
        <v>0</v>
      </c>
      <c r="DW880" s="36">
        <f t="shared" ca="1" si="2073"/>
        <v>0</v>
      </c>
      <c r="DX880" s="36">
        <f t="shared" ca="1" si="2074"/>
        <v>0</v>
      </c>
      <c r="DY880" s="36">
        <f t="shared" ca="1" si="2075"/>
        <v>0</v>
      </c>
      <c r="DZ880" s="36">
        <f t="shared" ca="1" si="2076"/>
        <v>0</v>
      </c>
      <c r="EA880" s="36">
        <f t="shared" ca="1" si="2077"/>
        <v>0</v>
      </c>
      <c r="EB880" s="36">
        <f t="shared" ca="1" si="2078"/>
        <v>0</v>
      </c>
      <c r="EC880" s="36">
        <f t="shared" ca="1" si="2079"/>
        <v>0</v>
      </c>
      <c r="ED880" s="36">
        <f t="shared" ca="1" si="2080"/>
        <v>0</v>
      </c>
      <c r="EE880" s="36">
        <f t="shared" ca="1" si="2118"/>
        <v>0</v>
      </c>
      <c r="EF880" s="36">
        <f t="shared" ca="1" si="2081"/>
        <v>0</v>
      </c>
      <c r="EG880" s="64"/>
      <c r="EH880" s="64"/>
      <c r="EI880" s="64"/>
      <c r="EJ880" s="70"/>
      <c r="EK880" s="70"/>
      <c r="EL880" s="70"/>
      <c r="EM880" s="70"/>
      <c r="EN880" s="70"/>
      <c r="EO880" s="36">
        <f t="shared" si="2082"/>
        <v>0</v>
      </c>
      <c r="EP880" s="36">
        <f t="shared" si="2083"/>
        <v>0</v>
      </c>
      <c r="EQ880" s="36">
        <f t="shared" si="2084"/>
        <v>0</v>
      </c>
      <c r="ER880" s="36">
        <f t="shared" si="2085"/>
        <v>0</v>
      </c>
      <c r="ES880" s="36">
        <f t="shared" si="2086"/>
        <v>0</v>
      </c>
      <c r="ET880" s="36">
        <f t="shared" si="2087"/>
        <v>0</v>
      </c>
      <c r="EU880" s="36">
        <f t="shared" si="2119"/>
        <v>0</v>
      </c>
      <c r="EV880" s="36">
        <f t="shared" si="2088"/>
        <v>0</v>
      </c>
      <c r="EW880" s="36">
        <f t="shared" si="2089"/>
        <v>0</v>
      </c>
      <c r="EX880" s="36">
        <f t="shared" si="2120"/>
        <v>0</v>
      </c>
      <c r="EY880" s="36">
        <f t="shared" si="2090"/>
        <v>0</v>
      </c>
      <c r="EZ880" s="36">
        <f t="shared" si="2091"/>
        <v>0</v>
      </c>
      <c r="FA880" s="36">
        <f t="shared" si="2092"/>
        <v>0</v>
      </c>
      <c r="FB880" s="36">
        <f t="shared" si="2093"/>
        <v>0</v>
      </c>
      <c r="FC880" s="36">
        <f t="shared" si="2121"/>
        <v>0</v>
      </c>
      <c r="FD880" s="36">
        <f t="shared" si="2094"/>
        <v>0</v>
      </c>
      <c r="FE880" s="36">
        <f t="shared" si="2095"/>
        <v>0</v>
      </c>
      <c r="FF880" s="36">
        <f t="shared" si="2122"/>
        <v>0</v>
      </c>
      <c r="FG880" s="36">
        <f t="shared" si="2096"/>
        <v>0</v>
      </c>
      <c r="FH880" s="36">
        <f t="shared" si="2097"/>
        <v>0</v>
      </c>
      <c r="FI880" s="36">
        <f t="shared" si="2098"/>
        <v>0</v>
      </c>
      <c r="FJ880" s="36">
        <f t="shared" ca="1" si="2099"/>
        <v>0</v>
      </c>
      <c r="FK880" s="36">
        <f t="shared" si="2100"/>
        <v>0</v>
      </c>
      <c r="FL880" s="36">
        <f t="shared" si="2101"/>
        <v>0</v>
      </c>
      <c r="FM880" s="36">
        <f t="shared" ca="1" si="2102"/>
        <v>0</v>
      </c>
      <c r="FN880" s="36">
        <f t="shared" ca="1" si="2124"/>
        <v>0</v>
      </c>
    </row>
    <row r="881" spans="2:170" x14ac:dyDescent="0.25">
      <c r="B881" s="2">
        <v>873</v>
      </c>
      <c r="C881" s="2">
        <f t="shared" si="1978"/>
        <v>73</v>
      </c>
      <c r="D881" s="2">
        <f t="shared" si="2127"/>
        <v>897</v>
      </c>
      <c r="E881" s="2">
        <f t="shared" si="2125"/>
        <v>75</v>
      </c>
      <c r="F881" s="189">
        <f t="shared" si="2129"/>
        <v>72289</v>
      </c>
      <c r="G881" s="2">
        <f t="shared" si="2128"/>
        <v>11</v>
      </c>
      <c r="H881" s="187">
        <f t="shared" si="1979"/>
        <v>107.33333333333334</v>
      </c>
      <c r="I881" s="186">
        <f t="shared" si="2126"/>
        <v>107</v>
      </c>
      <c r="J881" s="2">
        <f t="shared" si="1980"/>
        <v>0</v>
      </c>
      <c r="K881" s="2">
        <f t="shared" si="1981"/>
        <v>1</v>
      </c>
      <c r="L881">
        <f t="shared" si="1982"/>
        <v>2</v>
      </c>
      <c r="M881" s="190">
        <f t="shared" si="2103"/>
        <v>0.93</v>
      </c>
      <c r="N881">
        <f t="shared" si="1983"/>
        <v>1</v>
      </c>
      <c r="O881">
        <f t="shared" si="1984"/>
        <v>100</v>
      </c>
      <c r="P881" s="58">
        <f t="shared" si="1985"/>
        <v>4.1850000000000005</v>
      </c>
      <c r="Q881" s="106">
        <f t="shared" si="1986"/>
        <v>1</v>
      </c>
      <c r="R881" s="59">
        <f t="shared" si="1987"/>
        <v>1</v>
      </c>
      <c r="S881" s="32">
        <f t="shared" si="2104"/>
        <v>1</v>
      </c>
      <c r="T881">
        <f t="shared" si="1988"/>
        <v>1</v>
      </c>
      <c r="U881" s="32">
        <f t="shared" si="2105"/>
        <v>0.93</v>
      </c>
      <c r="V881">
        <f t="shared" si="1989"/>
        <v>1</v>
      </c>
      <c r="W881">
        <f t="shared" si="1990"/>
        <v>100</v>
      </c>
      <c r="X881" s="58">
        <f t="shared" si="1991"/>
        <v>1</v>
      </c>
      <c r="Y881" s="58">
        <f t="shared" si="1992"/>
        <v>1</v>
      </c>
      <c r="Z881" s="32">
        <f t="shared" si="1993"/>
        <v>1</v>
      </c>
      <c r="AA881" s="32">
        <f t="shared" si="1994"/>
        <v>1</v>
      </c>
      <c r="AB881" s="59">
        <f t="shared" si="1995"/>
        <v>4.9056245199999996E-3</v>
      </c>
      <c r="AC881" s="59">
        <f t="shared" si="1996"/>
        <v>4.9056245199999996E-3</v>
      </c>
      <c r="AD881">
        <f t="shared" si="1997"/>
        <v>1</v>
      </c>
      <c r="AE881" s="59">
        <f t="shared" si="1998"/>
        <v>4.9056245199999996E-3</v>
      </c>
      <c r="AF881" s="59">
        <f t="shared" si="1999"/>
        <v>4.1758461800000006E-3</v>
      </c>
      <c r="AG881" s="59">
        <f t="shared" si="2000"/>
        <v>4.1758461800000006E-3</v>
      </c>
      <c r="AH881">
        <f t="shared" si="2001"/>
        <v>1</v>
      </c>
      <c r="AI881" s="59">
        <f t="shared" si="2002"/>
        <v>4.1758461800000006E-3</v>
      </c>
      <c r="AJ881" s="59">
        <f t="shared" si="2003"/>
        <v>0</v>
      </c>
      <c r="AK881" s="59">
        <f t="shared" si="2004"/>
        <v>0</v>
      </c>
      <c r="AL881" s="59">
        <f t="shared" si="2005"/>
        <v>0</v>
      </c>
      <c r="AM881" s="12">
        <f t="shared" si="2106"/>
        <v>0</v>
      </c>
      <c r="AN881" s="12">
        <f t="shared" si="2107"/>
        <v>0</v>
      </c>
      <c r="AO881" s="66">
        <f t="shared" si="2006"/>
        <v>0</v>
      </c>
      <c r="AP881" s="66">
        <f t="shared" si="2007"/>
        <v>0</v>
      </c>
      <c r="AQ881" s="59">
        <f t="shared" si="2008"/>
        <v>0</v>
      </c>
      <c r="AR881" s="59">
        <f t="shared" si="2009"/>
        <v>0</v>
      </c>
      <c r="AS881" s="59">
        <f t="shared" si="2010"/>
        <v>0</v>
      </c>
      <c r="AT881" s="12">
        <f t="shared" si="2011"/>
        <v>0</v>
      </c>
      <c r="AU881" s="59">
        <f t="shared" si="2108"/>
        <v>0</v>
      </c>
      <c r="AV881" s="59">
        <f t="shared" si="2109"/>
        <v>0</v>
      </c>
      <c r="AW881" s="70">
        <f t="shared" si="2012"/>
        <v>0</v>
      </c>
      <c r="AX881" s="20">
        <f t="shared" si="2013"/>
        <v>200000</v>
      </c>
      <c r="AY881" s="20">
        <f t="shared" si="2014"/>
        <v>0</v>
      </c>
      <c r="AZ881" s="20">
        <f t="shared" si="2015"/>
        <v>0</v>
      </c>
      <c r="BA881" s="20">
        <f t="shared" si="2016"/>
        <v>200000</v>
      </c>
      <c r="BB881" s="36">
        <f t="shared" si="2017"/>
        <v>1</v>
      </c>
      <c r="BC881" s="36">
        <f t="shared" si="2018"/>
        <v>0</v>
      </c>
      <c r="BD881" s="80">
        <f t="shared" si="2019"/>
        <v>0</v>
      </c>
      <c r="BE881" s="36">
        <f t="shared" si="2020"/>
        <v>0</v>
      </c>
      <c r="BF881" s="36">
        <f t="shared" si="2021"/>
        <v>0</v>
      </c>
      <c r="BG881" s="36">
        <f t="shared" si="2022"/>
        <v>0</v>
      </c>
      <c r="BH881" s="36">
        <f t="shared" si="2023"/>
        <v>0</v>
      </c>
      <c r="BI881" s="36">
        <f t="shared" si="2024"/>
        <v>0</v>
      </c>
      <c r="BJ881" s="36">
        <f t="shared" si="2025"/>
        <v>0</v>
      </c>
      <c r="BK881" s="36">
        <f t="shared" si="2026"/>
        <v>0</v>
      </c>
      <c r="BL881" s="68">
        <f>IF(OR(AT881=0,E881&gt;ProjTerm),0,VLOOKUP(D881,'Life Events'!$AE$5:$AI$1206,5,FALSE))</f>
        <v>0</v>
      </c>
      <c r="BM881" s="93">
        <f t="shared" si="2027"/>
        <v>0</v>
      </c>
      <c r="BN881" s="93">
        <f t="shared" si="2028"/>
        <v>0</v>
      </c>
      <c r="BO881" s="36">
        <f t="shared" si="2029"/>
        <v>0</v>
      </c>
      <c r="BP881" s="36">
        <f t="shared" si="2030"/>
        <v>0</v>
      </c>
      <c r="BQ881" s="36">
        <f t="shared" si="2031"/>
        <v>0</v>
      </c>
      <c r="BR881" s="36">
        <f t="shared" si="2032"/>
        <v>154.78110000000001</v>
      </c>
      <c r="BS881" s="36">
        <f t="shared" si="2033"/>
        <v>0</v>
      </c>
      <c r="BT881" s="36">
        <f t="shared" si="2034"/>
        <v>0</v>
      </c>
      <c r="BU881" s="70" cm="1">
        <f t="array" ref="BU881">IF(AND(ActInt=1,$J881=0),INDEX(Tbl_FwdNom,$B881-IVP,MATCH(ValnDt,Tbl_FwdNom_Cols)),INDEX(Tbl_FwdNom,$B881,MATCH(StartDt,Tbl_FwdNom_Cols)))</f>
        <v>9.1755427120000004</v>
      </c>
      <c r="BV881" s="70" cm="1">
        <f t="array" ref="BV881">INDEX(Tbl_FwdReal,$B881,MATCH(StartDt,Tbl_FwdReal_Cols))</f>
        <v>3.100952387</v>
      </c>
      <c r="BW881" s="70" cm="1">
        <f t="array" ref="BW881">IF(RunType&lt;&gt;"OPN",INDEX(Tbl_FwdReal,$B881,MATCH(ValnDt,Tbl_FwdReal_Cols)),IF(AND($J881=0,ActInt=1),INDEX(Tbl_FwdReal,$B881-IVP,MATCH(ValnDt,Tbl_FwdReal_Cols)),-999))*$K881</f>
        <v>3.100952387</v>
      </c>
      <c r="BX881" s="70">
        <f t="shared" si="2035"/>
        <v>3.100952387E-2</v>
      </c>
      <c r="BY881" s="70">
        <f t="shared" si="2110"/>
        <v>5.8918857530999569E-2</v>
      </c>
      <c r="BZ881" s="64">
        <f t="shared" si="2123"/>
        <v>4.7821014157258812E-3</v>
      </c>
      <c r="CA881" s="70" cm="1">
        <f t="array" ref="CA881">IF($J881=1,CA880*(1+INDEX(Tbl_CPI,$B881,MATCH(IF(RunType="OPN",StartDt,ValnDt),Tbl_CPI_Cols))),0)</f>
        <v>0</v>
      </c>
      <c r="CB881" s="70">
        <f t="shared" si="2111"/>
        <v>117.43439829695794</v>
      </c>
      <c r="CC881" s="70">
        <f t="shared" si="2112"/>
        <v>112.4916196989807</v>
      </c>
      <c r="CD881" s="36">
        <f t="shared" si="2036"/>
        <v>569.86379679175297</v>
      </c>
      <c r="CE881" s="36">
        <f t="shared" si="2037"/>
        <v>0</v>
      </c>
      <c r="CF881" s="36">
        <f t="shared" si="2038"/>
        <v>0</v>
      </c>
      <c r="CG881" s="36">
        <f t="shared" si="2039"/>
        <v>0</v>
      </c>
      <c r="CH881" s="36">
        <f t="shared" si="2040"/>
        <v>0</v>
      </c>
      <c r="CI881" s="36">
        <f t="shared" si="2041"/>
        <v>0</v>
      </c>
      <c r="CJ881" s="36">
        <f t="shared" si="2042"/>
        <v>0</v>
      </c>
      <c r="CK881" s="36">
        <f t="shared" si="2043"/>
        <v>0</v>
      </c>
      <c r="CL881" s="36">
        <f t="shared" si="2044"/>
        <v>0</v>
      </c>
      <c r="CM881" s="36">
        <f t="shared" si="2045"/>
        <v>0</v>
      </c>
      <c r="CN881" s="36">
        <f t="shared" si="2046"/>
        <v>0</v>
      </c>
      <c r="CO881" s="20">
        <f t="shared" si="2047"/>
        <v>120000</v>
      </c>
      <c r="CP881" s="20">
        <f t="shared" si="2048"/>
        <v>2</v>
      </c>
      <c r="CQ881" s="64" t="e">
        <f t="shared" si="2049"/>
        <v>#N/A</v>
      </c>
      <c r="CR881" s="64" t="e">
        <f t="shared" si="2050"/>
        <v>#N/A</v>
      </c>
      <c r="CS881" s="36" t="e">
        <f t="shared" si="2051"/>
        <v>#N/A</v>
      </c>
      <c r="CT881" s="36">
        <f t="shared" si="2052"/>
        <v>0</v>
      </c>
      <c r="CU881" s="36">
        <f t="shared" si="2053"/>
        <v>0</v>
      </c>
      <c r="CV881" s="36">
        <f t="shared" si="2113"/>
        <v>0</v>
      </c>
      <c r="CW881" s="36">
        <f t="shared" si="2054"/>
        <v>0</v>
      </c>
      <c r="CX881" s="36">
        <f t="shared" si="2055"/>
        <v>0</v>
      </c>
      <c r="CY881" s="36">
        <f t="shared" si="2056"/>
        <v>0</v>
      </c>
      <c r="CZ881" s="36">
        <f t="shared" si="2114"/>
        <v>0</v>
      </c>
      <c r="DA881" s="64">
        <f t="shared" si="2057"/>
        <v>7.342397880752527E-3</v>
      </c>
      <c r="DB881" s="70">
        <f t="shared" si="2115"/>
        <v>0.9927111199764852</v>
      </c>
      <c r="DC881" s="70">
        <f>PRODUCT($DB$8:DB881)</f>
        <v>3.71661626018698E-4</v>
      </c>
      <c r="DD881" s="36">
        <f t="shared" si="2058"/>
        <v>0</v>
      </c>
      <c r="DE881" s="36">
        <f t="shared" si="2059"/>
        <v>0</v>
      </c>
      <c r="DF881" s="36">
        <f t="shared" si="2060"/>
        <v>0</v>
      </c>
      <c r="DG881" s="36">
        <f t="shared" si="2061"/>
        <v>0</v>
      </c>
      <c r="DH881" s="36">
        <f t="shared" si="2062"/>
        <v>0</v>
      </c>
      <c r="DI881" s="36">
        <f t="shared" si="2063"/>
        <v>0</v>
      </c>
      <c r="DJ881" s="36">
        <f t="shared" si="2064"/>
        <v>0</v>
      </c>
      <c r="DK881" s="36">
        <f t="shared" si="2065"/>
        <v>0</v>
      </c>
      <c r="DL881" s="36">
        <f t="shared" si="2066"/>
        <v>0</v>
      </c>
      <c r="DM881" s="36">
        <f t="shared" si="2067"/>
        <v>0</v>
      </c>
      <c r="DN881" s="36">
        <f t="shared" ca="1" si="2116"/>
        <v>4.6137290849905055E-12</v>
      </c>
      <c r="DO881" s="64" cm="1">
        <f t="array" ref="DO881">IFERROR(INDEX(Tbl_FwdNom,$B881,MATCH(LIDt,Tbl_FwdNom_Cols,0)),0)</f>
        <v>7.7532785689999999</v>
      </c>
      <c r="DP881" s="64">
        <f t="shared" ca="1" si="2117"/>
        <v>7.6918914640000002</v>
      </c>
      <c r="DQ881" s="64">
        <f t="shared" ca="1" si="2068"/>
        <v>6.1944490000951369E-3</v>
      </c>
      <c r="DR881" s="70">
        <f t="shared" ca="1" si="2069"/>
        <v>0.99384368597317263</v>
      </c>
      <c r="DS881" s="70">
        <f ca="1">PRODUCT($DR$8:DR881)</f>
        <v>1.3515263694485636E-3</v>
      </c>
      <c r="DT881" s="36">
        <f t="shared" ca="1" si="2070"/>
        <v>0</v>
      </c>
      <c r="DU881" s="36">
        <f t="shared" ca="1" si="2071"/>
        <v>0</v>
      </c>
      <c r="DV881" s="36">
        <f t="shared" ca="1" si="2072"/>
        <v>0</v>
      </c>
      <c r="DW881" s="36">
        <f t="shared" ca="1" si="2073"/>
        <v>0</v>
      </c>
      <c r="DX881" s="36">
        <f t="shared" ca="1" si="2074"/>
        <v>0</v>
      </c>
      <c r="DY881" s="36">
        <f t="shared" ca="1" si="2075"/>
        <v>0</v>
      </c>
      <c r="DZ881" s="36">
        <f t="shared" ca="1" si="2076"/>
        <v>0</v>
      </c>
      <c r="EA881" s="36">
        <f t="shared" ca="1" si="2077"/>
        <v>0</v>
      </c>
      <c r="EB881" s="36">
        <f t="shared" ca="1" si="2078"/>
        <v>0</v>
      </c>
      <c r="EC881" s="36">
        <f t="shared" ca="1" si="2079"/>
        <v>0</v>
      </c>
      <c r="ED881" s="36">
        <f t="shared" ca="1" si="2080"/>
        <v>0</v>
      </c>
      <c r="EE881" s="36">
        <f t="shared" ca="1" si="2118"/>
        <v>0</v>
      </c>
      <c r="EF881" s="36">
        <f t="shared" ca="1" si="2081"/>
        <v>0</v>
      </c>
      <c r="EG881" s="64"/>
      <c r="EH881" s="64"/>
      <c r="EI881" s="64"/>
      <c r="EJ881" s="70"/>
      <c r="EK881" s="70"/>
      <c r="EL881" s="70"/>
      <c r="EM881" s="70"/>
      <c r="EN881" s="70"/>
      <c r="EO881" s="36">
        <f t="shared" si="2082"/>
        <v>0</v>
      </c>
      <c r="EP881" s="36">
        <f t="shared" si="2083"/>
        <v>0</v>
      </c>
      <c r="EQ881" s="36">
        <f t="shared" si="2084"/>
        <v>0</v>
      </c>
      <c r="ER881" s="36">
        <f t="shared" si="2085"/>
        <v>0</v>
      </c>
      <c r="ES881" s="36">
        <f t="shared" si="2086"/>
        <v>0</v>
      </c>
      <c r="ET881" s="36">
        <f t="shared" si="2087"/>
        <v>0</v>
      </c>
      <c r="EU881" s="36">
        <f t="shared" si="2119"/>
        <v>0</v>
      </c>
      <c r="EV881" s="36">
        <f t="shared" si="2088"/>
        <v>0</v>
      </c>
      <c r="EW881" s="36">
        <f t="shared" si="2089"/>
        <v>0</v>
      </c>
      <c r="EX881" s="36">
        <f t="shared" si="2120"/>
        <v>0</v>
      </c>
      <c r="EY881" s="36">
        <f t="shared" si="2090"/>
        <v>0</v>
      </c>
      <c r="EZ881" s="36">
        <f t="shared" si="2091"/>
        <v>0</v>
      </c>
      <c r="FA881" s="36">
        <f t="shared" si="2092"/>
        <v>0</v>
      </c>
      <c r="FB881" s="36">
        <f t="shared" si="2093"/>
        <v>0</v>
      </c>
      <c r="FC881" s="36">
        <f t="shared" si="2121"/>
        <v>0</v>
      </c>
      <c r="FD881" s="36">
        <f t="shared" si="2094"/>
        <v>0</v>
      </c>
      <c r="FE881" s="36">
        <f t="shared" si="2095"/>
        <v>0</v>
      </c>
      <c r="FF881" s="36">
        <f t="shared" si="2122"/>
        <v>0</v>
      </c>
      <c r="FG881" s="36">
        <f t="shared" si="2096"/>
        <v>0</v>
      </c>
      <c r="FH881" s="36">
        <f t="shared" si="2097"/>
        <v>0</v>
      </c>
      <c r="FI881" s="36">
        <f t="shared" si="2098"/>
        <v>0</v>
      </c>
      <c r="FJ881" s="36">
        <f t="shared" ca="1" si="2099"/>
        <v>0</v>
      </c>
      <c r="FK881" s="36">
        <f t="shared" si="2100"/>
        <v>0</v>
      </c>
      <c r="FL881" s="36">
        <f t="shared" si="2101"/>
        <v>0</v>
      </c>
      <c r="FM881" s="36">
        <f t="shared" ca="1" si="2102"/>
        <v>0</v>
      </c>
      <c r="FN881" s="36">
        <f t="shared" ca="1" si="2124"/>
        <v>0</v>
      </c>
    </row>
    <row r="882" spans="2:170" x14ac:dyDescent="0.25">
      <c r="B882" s="2">
        <v>874</v>
      </c>
      <c r="C882" s="2">
        <f t="shared" si="1978"/>
        <v>73</v>
      </c>
      <c r="D882" s="2">
        <f t="shared" si="2127"/>
        <v>898</v>
      </c>
      <c r="E882" s="2">
        <f t="shared" si="2125"/>
        <v>75</v>
      </c>
      <c r="F882" s="189">
        <f t="shared" si="2129"/>
        <v>72320</v>
      </c>
      <c r="G882" s="2">
        <f t="shared" si="2128"/>
        <v>12</v>
      </c>
      <c r="H882" s="187">
        <f t="shared" si="1979"/>
        <v>107.41666666666666</v>
      </c>
      <c r="I882" s="186">
        <f t="shared" si="2126"/>
        <v>107</v>
      </c>
      <c r="J882" s="2">
        <f t="shared" si="1980"/>
        <v>0</v>
      </c>
      <c r="K882" s="2">
        <f t="shared" si="1981"/>
        <v>1</v>
      </c>
      <c r="L882">
        <f t="shared" si="1982"/>
        <v>2</v>
      </c>
      <c r="M882" s="190">
        <f t="shared" si="2103"/>
        <v>0.93</v>
      </c>
      <c r="N882">
        <f t="shared" si="1983"/>
        <v>1</v>
      </c>
      <c r="O882">
        <f t="shared" si="1984"/>
        <v>100</v>
      </c>
      <c r="P882" s="58">
        <f t="shared" si="1985"/>
        <v>4.1850000000000005</v>
      </c>
      <c r="Q882" s="106">
        <f t="shared" si="1986"/>
        <v>1</v>
      </c>
      <c r="R882" s="59">
        <f t="shared" si="1987"/>
        <v>1</v>
      </c>
      <c r="S882" s="32">
        <f t="shared" si="2104"/>
        <v>1</v>
      </c>
      <c r="T882">
        <f t="shared" si="1988"/>
        <v>1</v>
      </c>
      <c r="U882" s="32">
        <f t="shared" si="2105"/>
        <v>0.93</v>
      </c>
      <c r="V882">
        <f t="shared" si="1989"/>
        <v>1</v>
      </c>
      <c r="W882">
        <f t="shared" si="1990"/>
        <v>100</v>
      </c>
      <c r="X882" s="58">
        <f t="shared" si="1991"/>
        <v>1</v>
      </c>
      <c r="Y882" s="58">
        <f t="shared" si="1992"/>
        <v>1</v>
      </c>
      <c r="Z882" s="32">
        <f t="shared" si="1993"/>
        <v>1</v>
      </c>
      <c r="AA882" s="32">
        <f t="shared" si="1994"/>
        <v>1</v>
      </c>
      <c r="AB882" s="59">
        <f t="shared" si="1995"/>
        <v>4.9056245199999996E-3</v>
      </c>
      <c r="AC882" s="59">
        <f t="shared" si="1996"/>
        <v>4.9056245199999996E-3</v>
      </c>
      <c r="AD882">
        <f t="shared" si="1997"/>
        <v>1</v>
      </c>
      <c r="AE882" s="59">
        <f t="shared" si="1998"/>
        <v>4.9056245199999996E-3</v>
      </c>
      <c r="AF882" s="59">
        <f t="shared" si="1999"/>
        <v>4.1758461800000006E-3</v>
      </c>
      <c r="AG882" s="59">
        <f t="shared" si="2000"/>
        <v>4.1758461800000006E-3</v>
      </c>
      <c r="AH882">
        <f t="shared" si="2001"/>
        <v>1</v>
      </c>
      <c r="AI882" s="59">
        <f t="shared" si="2002"/>
        <v>4.1758461800000006E-3</v>
      </c>
      <c r="AJ882" s="59">
        <f t="shared" si="2003"/>
        <v>0</v>
      </c>
      <c r="AK882" s="59">
        <f t="shared" si="2004"/>
        <v>0</v>
      </c>
      <c r="AL882" s="59">
        <f t="shared" si="2005"/>
        <v>0</v>
      </c>
      <c r="AM882" s="12">
        <f t="shared" si="2106"/>
        <v>0</v>
      </c>
      <c r="AN882" s="12">
        <f t="shared" si="2107"/>
        <v>0</v>
      </c>
      <c r="AO882" s="66">
        <f t="shared" si="2006"/>
        <v>0</v>
      </c>
      <c r="AP882" s="66">
        <f t="shared" si="2007"/>
        <v>0</v>
      </c>
      <c r="AQ882" s="59">
        <f t="shared" si="2008"/>
        <v>0</v>
      </c>
      <c r="AR882" s="59">
        <f t="shared" si="2009"/>
        <v>0</v>
      </c>
      <c r="AS882" s="59">
        <f t="shared" si="2010"/>
        <v>0</v>
      </c>
      <c r="AT882" s="12">
        <f t="shared" si="2011"/>
        <v>0</v>
      </c>
      <c r="AU882" s="59">
        <f t="shared" si="2108"/>
        <v>0</v>
      </c>
      <c r="AV882" s="59">
        <f t="shared" si="2109"/>
        <v>0</v>
      </c>
      <c r="AW882" s="70">
        <f t="shared" si="2012"/>
        <v>0</v>
      </c>
      <c r="AX882" s="20">
        <f t="shared" si="2013"/>
        <v>200000</v>
      </c>
      <c r="AY882" s="20">
        <f t="shared" si="2014"/>
        <v>0</v>
      </c>
      <c r="AZ882" s="20">
        <f t="shared" si="2015"/>
        <v>0</v>
      </c>
      <c r="BA882" s="20">
        <f t="shared" si="2016"/>
        <v>200000</v>
      </c>
      <c r="BB882" s="36">
        <f t="shared" si="2017"/>
        <v>1</v>
      </c>
      <c r="BC882" s="36">
        <f t="shared" si="2018"/>
        <v>0</v>
      </c>
      <c r="BD882" s="80">
        <f t="shared" si="2019"/>
        <v>0</v>
      </c>
      <c r="BE882" s="36">
        <f t="shared" si="2020"/>
        <v>0</v>
      </c>
      <c r="BF882" s="36">
        <f t="shared" si="2021"/>
        <v>0</v>
      </c>
      <c r="BG882" s="36">
        <f t="shared" si="2022"/>
        <v>0</v>
      </c>
      <c r="BH882" s="36">
        <f t="shared" si="2023"/>
        <v>0</v>
      </c>
      <c r="BI882" s="36">
        <f t="shared" si="2024"/>
        <v>0</v>
      </c>
      <c r="BJ882" s="36">
        <f t="shared" si="2025"/>
        <v>0</v>
      </c>
      <c r="BK882" s="36">
        <f t="shared" si="2026"/>
        <v>0</v>
      </c>
      <c r="BL882" s="68">
        <f>IF(OR(AT882=0,E882&gt;ProjTerm),0,VLOOKUP(D882,'Life Events'!$AE$5:$AI$1206,5,FALSE))</f>
        <v>0</v>
      </c>
      <c r="BM882" s="93">
        <f t="shared" si="2027"/>
        <v>0</v>
      </c>
      <c r="BN882" s="93">
        <f t="shared" si="2028"/>
        <v>0</v>
      </c>
      <c r="BO882" s="36">
        <f t="shared" si="2029"/>
        <v>0</v>
      </c>
      <c r="BP882" s="36">
        <f t="shared" si="2030"/>
        <v>0</v>
      </c>
      <c r="BQ882" s="36">
        <f t="shared" si="2031"/>
        <v>0</v>
      </c>
      <c r="BR882" s="36">
        <f t="shared" si="2032"/>
        <v>154.78110000000001</v>
      </c>
      <c r="BS882" s="36">
        <f t="shared" si="2033"/>
        <v>0</v>
      </c>
      <c r="BT882" s="36">
        <f t="shared" si="2034"/>
        <v>0</v>
      </c>
      <c r="BU882" s="70" cm="1">
        <f t="array" ref="BU882">IF(AND(ActInt=1,$J882=0),INDEX(Tbl_FwdNom,$B882-IVP,MATCH(ValnDt,Tbl_FwdNom_Cols)),INDEX(Tbl_FwdNom,$B882,MATCH(StartDt,Tbl_FwdNom_Cols)))</f>
        <v>9.1696148750000006</v>
      </c>
      <c r="BV882" s="70" cm="1">
        <f t="array" ref="BV882">INDEX(Tbl_FwdReal,$B882,MATCH(StartDt,Tbl_FwdReal_Cols))</f>
        <v>3.0975814869999998</v>
      </c>
      <c r="BW882" s="70" cm="1">
        <f t="array" ref="BW882">IF(RunType&lt;&gt;"OPN",INDEX(Tbl_FwdReal,$B882,MATCH(ValnDt,Tbl_FwdReal_Cols)),IF(AND($J882=0,ActInt=1),INDEX(Tbl_FwdReal,$B882-IVP,MATCH(ValnDt,Tbl_FwdReal_Cols)),-999))*$K882</f>
        <v>3.0975814869999998</v>
      </c>
      <c r="BX882" s="70">
        <f t="shared" si="2035"/>
        <v>3.0975814869999996E-2</v>
      </c>
      <c r="BY882" s="70">
        <f t="shared" si="2110"/>
        <v>5.8895982819593851E-2</v>
      </c>
      <c r="BZ882" s="64">
        <f t="shared" si="2123"/>
        <v>4.7802926268214474E-3</v>
      </c>
      <c r="CA882" s="70" cm="1">
        <f t="array" ref="CA882">IF($J882=1,CA881*(1+INDEX(Tbl_CPI,$B882,MATCH(IF(RunType="OPN",StartDt,ValnDt),Tbl_CPI_Cols))),0)</f>
        <v>0</v>
      </c>
      <c r="CB882" s="70">
        <f t="shared" si="2111"/>
        <v>117.9957690852721</v>
      </c>
      <c r="CC882" s="70">
        <f t="shared" si="2112"/>
        <v>112.4916196989807</v>
      </c>
      <c r="CD882" s="36">
        <f t="shared" si="2036"/>
        <v>569.86379679175297</v>
      </c>
      <c r="CE882" s="36">
        <f t="shared" si="2037"/>
        <v>0</v>
      </c>
      <c r="CF882" s="36">
        <f t="shared" si="2038"/>
        <v>0</v>
      </c>
      <c r="CG882" s="36">
        <f t="shared" si="2039"/>
        <v>0</v>
      </c>
      <c r="CH882" s="36">
        <f t="shared" si="2040"/>
        <v>0</v>
      </c>
      <c r="CI882" s="36">
        <f t="shared" si="2041"/>
        <v>0</v>
      </c>
      <c r="CJ882" s="36">
        <f t="shared" si="2042"/>
        <v>0</v>
      </c>
      <c r="CK882" s="36">
        <f t="shared" si="2043"/>
        <v>0</v>
      </c>
      <c r="CL882" s="36">
        <f t="shared" si="2044"/>
        <v>0</v>
      </c>
      <c r="CM882" s="36">
        <f t="shared" si="2045"/>
        <v>0</v>
      </c>
      <c r="CN882" s="36">
        <f t="shared" si="2046"/>
        <v>0</v>
      </c>
      <c r="CO882" s="20">
        <f t="shared" si="2047"/>
        <v>120000</v>
      </c>
      <c r="CP882" s="20">
        <f t="shared" si="2048"/>
        <v>2</v>
      </c>
      <c r="CQ882" s="64" t="e">
        <f t="shared" si="2049"/>
        <v>#N/A</v>
      </c>
      <c r="CR882" s="64" t="e">
        <f t="shared" si="2050"/>
        <v>#N/A</v>
      </c>
      <c r="CS882" s="36" t="e">
        <f t="shared" si="2051"/>
        <v>#N/A</v>
      </c>
      <c r="CT882" s="36">
        <f t="shared" si="2052"/>
        <v>0</v>
      </c>
      <c r="CU882" s="36">
        <f t="shared" si="2053"/>
        <v>0</v>
      </c>
      <c r="CV882" s="36">
        <f t="shared" si="2113"/>
        <v>0</v>
      </c>
      <c r="CW882" s="36">
        <f t="shared" si="2054"/>
        <v>0</v>
      </c>
      <c r="CX882" s="36">
        <f t="shared" si="2055"/>
        <v>0</v>
      </c>
      <c r="CY882" s="36">
        <f t="shared" si="2056"/>
        <v>0</v>
      </c>
      <c r="CZ882" s="36">
        <f t="shared" si="2114"/>
        <v>0</v>
      </c>
      <c r="DA882" s="64">
        <f t="shared" si="2057"/>
        <v>7.3378398466628081E-3</v>
      </c>
      <c r="DB882" s="70">
        <f t="shared" si="2115"/>
        <v>0.99271561182713064</v>
      </c>
      <c r="DC882" s="70">
        <f>PRODUCT($DB$8:DB882)</f>
        <v>3.6895429846581798E-4</v>
      </c>
      <c r="DD882" s="36">
        <f t="shared" si="2058"/>
        <v>0</v>
      </c>
      <c r="DE882" s="36">
        <f t="shared" si="2059"/>
        <v>0</v>
      </c>
      <c r="DF882" s="36">
        <f t="shared" si="2060"/>
        <v>0</v>
      </c>
      <c r="DG882" s="36">
        <f t="shared" si="2061"/>
        <v>0</v>
      </c>
      <c r="DH882" s="36">
        <f t="shared" si="2062"/>
        <v>0</v>
      </c>
      <c r="DI882" s="36">
        <f t="shared" si="2063"/>
        <v>0</v>
      </c>
      <c r="DJ882" s="36">
        <f t="shared" si="2064"/>
        <v>0</v>
      </c>
      <c r="DK882" s="36">
        <f t="shared" si="2065"/>
        <v>0</v>
      </c>
      <c r="DL882" s="36">
        <f t="shared" si="2066"/>
        <v>0</v>
      </c>
      <c r="DM882" s="36">
        <f t="shared" si="2067"/>
        <v>0</v>
      </c>
      <c r="DN882" s="36">
        <f t="shared" ca="1" si="2116"/>
        <v>4.6137290849905055E-12</v>
      </c>
      <c r="DO882" s="64" cm="1">
        <f t="array" ref="DO882">IFERROR(INDEX(Tbl_FwdNom,$B882,MATCH(LIDt,Tbl_FwdNom_Cols,0)),0)</f>
        <v>7.7515728990000001</v>
      </c>
      <c r="DP882" s="64">
        <f t="shared" ca="1" si="2117"/>
        <v>7.6901867660000001</v>
      </c>
      <c r="DQ882" s="64">
        <f t="shared" ca="1" si="2068"/>
        <v>6.1931217026185426E-3</v>
      </c>
      <c r="DR882" s="70">
        <f t="shared" ca="1" si="2069"/>
        <v>0.99384499698016326</v>
      </c>
      <c r="DS882" s="70">
        <f ca="1">PRODUCT($DR$8:DR882)</f>
        <v>1.3432077205632186E-3</v>
      </c>
      <c r="DT882" s="36">
        <f t="shared" ca="1" si="2070"/>
        <v>0</v>
      </c>
      <c r="DU882" s="36">
        <f t="shared" ca="1" si="2071"/>
        <v>0</v>
      </c>
      <c r="DV882" s="36">
        <f t="shared" ca="1" si="2072"/>
        <v>0</v>
      </c>
      <c r="DW882" s="36">
        <f t="shared" ca="1" si="2073"/>
        <v>0</v>
      </c>
      <c r="DX882" s="36">
        <f t="shared" ca="1" si="2074"/>
        <v>0</v>
      </c>
      <c r="DY882" s="36">
        <f t="shared" ca="1" si="2075"/>
        <v>0</v>
      </c>
      <c r="DZ882" s="36">
        <f t="shared" ca="1" si="2076"/>
        <v>0</v>
      </c>
      <c r="EA882" s="36">
        <f t="shared" ca="1" si="2077"/>
        <v>0</v>
      </c>
      <c r="EB882" s="36">
        <f t="shared" ca="1" si="2078"/>
        <v>0</v>
      </c>
      <c r="EC882" s="36">
        <f t="shared" ca="1" si="2079"/>
        <v>0</v>
      </c>
      <c r="ED882" s="36">
        <f t="shared" ca="1" si="2080"/>
        <v>0</v>
      </c>
      <c r="EE882" s="36">
        <f t="shared" ca="1" si="2118"/>
        <v>0</v>
      </c>
      <c r="EF882" s="36">
        <f t="shared" ca="1" si="2081"/>
        <v>0</v>
      </c>
      <c r="EG882" s="64"/>
      <c r="EH882" s="64"/>
      <c r="EI882" s="64"/>
      <c r="EJ882" s="70"/>
      <c r="EK882" s="70"/>
      <c r="EL882" s="70"/>
      <c r="EM882" s="70"/>
      <c r="EN882" s="70"/>
      <c r="EO882" s="36">
        <f t="shared" si="2082"/>
        <v>0</v>
      </c>
      <c r="EP882" s="36">
        <f t="shared" si="2083"/>
        <v>0</v>
      </c>
      <c r="EQ882" s="36">
        <f t="shared" si="2084"/>
        <v>0</v>
      </c>
      <c r="ER882" s="36">
        <f t="shared" si="2085"/>
        <v>0</v>
      </c>
      <c r="ES882" s="36">
        <f t="shared" si="2086"/>
        <v>0</v>
      </c>
      <c r="ET882" s="36">
        <f t="shared" si="2087"/>
        <v>0</v>
      </c>
      <c r="EU882" s="36">
        <f t="shared" si="2119"/>
        <v>0</v>
      </c>
      <c r="EV882" s="36">
        <f t="shared" si="2088"/>
        <v>0</v>
      </c>
      <c r="EW882" s="36">
        <f t="shared" si="2089"/>
        <v>0</v>
      </c>
      <c r="EX882" s="36">
        <f t="shared" si="2120"/>
        <v>0</v>
      </c>
      <c r="EY882" s="36">
        <f t="shared" si="2090"/>
        <v>0</v>
      </c>
      <c r="EZ882" s="36">
        <f t="shared" si="2091"/>
        <v>0</v>
      </c>
      <c r="FA882" s="36">
        <f t="shared" si="2092"/>
        <v>0</v>
      </c>
      <c r="FB882" s="36">
        <f t="shared" si="2093"/>
        <v>0</v>
      </c>
      <c r="FC882" s="36">
        <f t="shared" si="2121"/>
        <v>0</v>
      </c>
      <c r="FD882" s="36">
        <f t="shared" si="2094"/>
        <v>0</v>
      </c>
      <c r="FE882" s="36">
        <f t="shared" si="2095"/>
        <v>0</v>
      </c>
      <c r="FF882" s="36">
        <f t="shared" si="2122"/>
        <v>0</v>
      </c>
      <c r="FG882" s="36">
        <f t="shared" si="2096"/>
        <v>0</v>
      </c>
      <c r="FH882" s="36">
        <f t="shared" si="2097"/>
        <v>0</v>
      </c>
      <c r="FI882" s="36">
        <f t="shared" si="2098"/>
        <v>0</v>
      </c>
      <c r="FJ882" s="36">
        <f t="shared" ca="1" si="2099"/>
        <v>0</v>
      </c>
      <c r="FK882" s="36">
        <f t="shared" si="2100"/>
        <v>0</v>
      </c>
      <c r="FL882" s="36">
        <f t="shared" si="2101"/>
        <v>0</v>
      </c>
      <c r="FM882" s="36">
        <f t="shared" ca="1" si="2102"/>
        <v>0</v>
      </c>
      <c r="FN882" s="36">
        <f t="shared" ca="1" si="2124"/>
        <v>0</v>
      </c>
    </row>
    <row r="883" spans="2:170" x14ac:dyDescent="0.25">
      <c r="B883" s="2">
        <v>875</v>
      </c>
      <c r="C883" s="2">
        <f t="shared" si="1978"/>
        <v>73</v>
      </c>
      <c r="D883" s="2">
        <f t="shared" si="2127"/>
        <v>899</v>
      </c>
      <c r="E883" s="2">
        <f t="shared" si="2125"/>
        <v>75</v>
      </c>
      <c r="F883" s="189">
        <f t="shared" si="2129"/>
        <v>72351</v>
      </c>
      <c r="G883" s="2">
        <f t="shared" si="2128"/>
        <v>1</v>
      </c>
      <c r="H883" s="187">
        <f t="shared" si="1979"/>
        <v>107.5</v>
      </c>
      <c r="I883" s="186">
        <f t="shared" si="2126"/>
        <v>107</v>
      </c>
      <c r="J883" s="2">
        <f t="shared" si="1980"/>
        <v>0</v>
      </c>
      <c r="K883" s="2">
        <f t="shared" si="1981"/>
        <v>1</v>
      </c>
      <c r="L883">
        <f t="shared" si="1982"/>
        <v>2</v>
      </c>
      <c r="M883" s="190">
        <f t="shared" si="2103"/>
        <v>0.93</v>
      </c>
      <c r="N883">
        <f t="shared" si="1983"/>
        <v>1</v>
      </c>
      <c r="O883">
        <f t="shared" si="1984"/>
        <v>100</v>
      </c>
      <c r="P883" s="58">
        <f t="shared" si="1985"/>
        <v>4.1850000000000005</v>
      </c>
      <c r="Q883" s="106">
        <f t="shared" si="1986"/>
        <v>1</v>
      </c>
      <c r="R883" s="59">
        <f t="shared" si="1987"/>
        <v>1</v>
      </c>
      <c r="S883" s="32">
        <f t="shared" si="2104"/>
        <v>1</v>
      </c>
      <c r="T883">
        <f t="shared" si="1988"/>
        <v>1</v>
      </c>
      <c r="U883" s="32">
        <f t="shared" si="2105"/>
        <v>0.93</v>
      </c>
      <c r="V883">
        <f t="shared" si="1989"/>
        <v>1</v>
      </c>
      <c r="W883">
        <f t="shared" si="1990"/>
        <v>100</v>
      </c>
      <c r="X883" s="58">
        <f t="shared" si="1991"/>
        <v>1</v>
      </c>
      <c r="Y883" s="58">
        <f t="shared" si="1992"/>
        <v>1</v>
      </c>
      <c r="Z883" s="32">
        <f t="shared" si="1993"/>
        <v>1</v>
      </c>
      <c r="AA883" s="32">
        <f t="shared" si="1994"/>
        <v>1</v>
      </c>
      <c r="AB883" s="59">
        <f t="shared" si="1995"/>
        <v>4.9056245199999996E-3</v>
      </c>
      <c r="AC883" s="59">
        <f t="shared" si="1996"/>
        <v>4.9056245199999996E-3</v>
      </c>
      <c r="AD883">
        <f t="shared" si="1997"/>
        <v>1</v>
      </c>
      <c r="AE883" s="59">
        <f t="shared" si="1998"/>
        <v>4.9056245199999996E-3</v>
      </c>
      <c r="AF883" s="59">
        <f t="shared" si="1999"/>
        <v>4.1758461800000006E-3</v>
      </c>
      <c r="AG883" s="59">
        <f t="shared" si="2000"/>
        <v>4.1758461800000006E-3</v>
      </c>
      <c r="AH883">
        <f t="shared" si="2001"/>
        <v>1</v>
      </c>
      <c r="AI883" s="59">
        <f t="shared" si="2002"/>
        <v>4.1758461800000006E-3</v>
      </c>
      <c r="AJ883" s="59">
        <f t="shared" si="2003"/>
        <v>0</v>
      </c>
      <c r="AK883" s="59">
        <f t="shared" si="2004"/>
        <v>0</v>
      </c>
      <c r="AL883" s="59">
        <f t="shared" si="2005"/>
        <v>0</v>
      </c>
      <c r="AM883" s="12">
        <f t="shared" si="2106"/>
        <v>0</v>
      </c>
      <c r="AN883" s="12">
        <f t="shared" si="2107"/>
        <v>0</v>
      </c>
      <c r="AO883" s="66">
        <f t="shared" si="2006"/>
        <v>0</v>
      </c>
      <c r="AP883" s="66">
        <f t="shared" si="2007"/>
        <v>0</v>
      </c>
      <c r="AQ883" s="59">
        <f t="shared" si="2008"/>
        <v>0</v>
      </c>
      <c r="AR883" s="59">
        <f t="shared" si="2009"/>
        <v>0</v>
      </c>
      <c r="AS883" s="59">
        <f t="shared" si="2010"/>
        <v>0</v>
      </c>
      <c r="AT883" s="12">
        <f t="shared" si="2011"/>
        <v>0</v>
      </c>
      <c r="AU883" s="59">
        <f t="shared" si="2108"/>
        <v>0</v>
      </c>
      <c r="AV883" s="59">
        <f t="shared" si="2109"/>
        <v>0</v>
      </c>
      <c r="AW883" s="70">
        <f t="shared" si="2012"/>
        <v>0</v>
      </c>
      <c r="AX883" s="20">
        <f t="shared" si="2013"/>
        <v>200000</v>
      </c>
      <c r="AY883" s="20">
        <f t="shared" si="2014"/>
        <v>0</v>
      </c>
      <c r="AZ883" s="20">
        <f t="shared" si="2015"/>
        <v>0</v>
      </c>
      <c r="BA883" s="20">
        <f t="shared" si="2016"/>
        <v>200000</v>
      </c>
      <c r="BB883" s="36">
        <f t="shared" si="2017"/>
        <v>1</v>
      </c>
      <c r="BC883" s="36">
        <f t="shared" si="2018"/>
        <v>0</v>
      </c>
      <c r="BD883" s="80">
        <f t="shared" si="2019"/>
        <v>0</v>
      </c>
      <c r="BE883" s="36">
        <f t="shared" si="2020"/>
        <v>0</v>
      </c>
      <c r="BF883" s="36">
        <f t="shared" si="2021"/>
        <v>0</v>
      </c>
      <c r="BG883" s="36">
        <f t="shared" si="2022"/>
        <v>0</v>
      </c>
      <c r="BH883" s="36">
        <f t="shared" si="2023"/>
        <v>0</v>
      </c>
      <c r="BI883" s="36">
        <f t="shared" si="2024"/>
        <v>0</v>
      </c>
      <c r="BJ883" s="36">
        <f t="shared" si="2025"/>
        <v>0</v>
      </c>
      <c r="BK883" s="36">
        <f t="shared" si="2026"/>
        <v>0</v>
      </c>
      <c r="BL883" s="68">
        <f>IF(OR(AT883=0,E883&gt;ProjTerm),0,VLOOKUP(D883,'Life Events'!$AE$5:$AI$1206,5,FALSE))</f>
        <v>0</v>
      </c>
      <c r="BM883" s="93">
        <f t="shared" si="2027"/>
        <v>0</v>
      </c>
      <c r="BN883" s="93">
        <f t="shared" si="2028"/>
        <v>0</v>
      </c>
      <c r="BO883" s="36">
        <f t="shared" si="2029"/>
        <v>0</v>
      </c>
      <c r="BP883" s="36">
        <f t="shared" si="2030"/>
        <v>0</v>
      </c>
      <c r="BQ883" s="36">
        <f t="shared" si="2031"/>
        <v>0</v>
      </c>
      <c r="BR883" s="36">
        <f t="shared" si="2032"/>
        <v>154.78110000000001</v>
      </c>
      <c r="BS883" s="36">
        <f t="shared" si="2033"/>
        <v>0</v>
      </c>
      <c r="BT883" s="36">
        <f t="shared" si="2034"/>
        <v>0</v>
      </c>
      <c r="BU883" s="70" cm="1">
        <f t="array" ref="BU883">IF(AND(ActInt=1,$J883=0),INDEX(Tbl_FwdNom,$B883-IVP,MATCH(ValnDt,Tbl_FwdNom_Cols)),INDEX(Tbl_FwdNom,$B883,MATCH(StartDt,Tbl_FwdNom_Cols)))</f>
        <v>9.1636873600000008</v>
      </c>
      <c r="BV883" s="70" cm="1">
        <f t="array" ref="BV883">INDEX(Tbl_FwdReal,$B883,MATCH(StartDt,Tbl_FwdReal_Cols))</f>
        <v>3.0942106979999999</v>
      </c>
      <c r="BW883" s="70" cm="1">
        <f t="array" ref="BW883">IF(RunType&lt;&gt;"OPN",INDEX(Tbl_FwdReal,$B883,MATCH(ValnDt,Tbl_FwdReal_Cols)),IF(AND($J883=0,ActInt=1),INDEX(Tbl_FwdReal,$B883-IVP,MATCH(ValnDt,Tbl_FwdReal_Cols)),-999))*$K883</f>
        <v>3.0942106979999999</v>
      </c>
      <c r="BX883" s="70">
        <f t="shared" si="2035"/>
        <v>3.0942106979999998E-2</v>
      </c>
      <c r="BY883" s="70">
        <f t="shared" si="2110"/>
        <v>5.8873108595590029E-2</v>
      </c>
      <c r="BZ883" s="64">
        <f t="shared" si="2123"/>
        <v>4.7784838406406127E-3</v>
      </c>
      <c r="CA883" s="70" cm="1">
        <f t="array" ref="CA883">IF($J883=1,CA882*(1+INDEX(Tbl_CPI,$B883,MATCH(IF(RunType="OPN",StartDt,ValnDt),Tbl_CPI_Cols))),0)</f>
        <v>0</v>
      </c>
      <c r="CB883" s="70">
        <f t="shared" si="2111"/>
        <v>118.55960996111004</v>
      </c>
      <c r="CC883" s="70">
        <f t="shared" si="2112"/>
        <v>112.4916196989807</v>
      </c>
      <c r="CD883" s="36">
        <f t="shared" si="2036"/>
        <v>569.86379679175297</v>
      </c>
      <c r="CE883" s="36">
        <f t="shared" si="2037"/>
        <v>0</v>
      </c>
      <c r="CF883" s="36">
        <f t="shared" si="2038"/>
        <v>0</v>
      </c>
      <c r="CG883" s="36">
        <f t="shared" si="2039"/>
        <v>0</v>
      </c>
      <c r="CH883" s="36">
        <f t="shared" si="2040"/>
        <v>0</v>
      </c>
      <c r="CI883" s="36">
        <f t="shared" si="2041"/>
        <v>0</v>
      </c>
      <c r="CJ883" s="36">
        <f t="shared" si="2042"/>
        <v>0</v>
      </c>
      <c r="CK883" s="36">
        <f t="shared" si="2043"/>
        <v>0</v>
      </c>
      <c r="CL883" s="36">
        <f t="shared" si="2044"/>
        <v>0</v>
      </c>
      <c r="CM883" s="36">
        <f t="shared" si="2045"/>
        <v>0</v>
      </c>
      <c r="CN883" s="36">
        <f t="shared" si="2046"/>
        <v>0</v>
      </c>
      <c r="CO883" s="20">
        <f t="shared" si="2047"/>
        <v>120000</v>
      </c>
      <c r="CP883" s="20">
        <f t="shared" si="2048"/>
        <v>2</v>
      </c>
      <c r="CQ883" s="64" t="e">
        <f t="shared" si="2049"/>
        <v>#N/A</v>
      </c>
      <c r="CR883" s="64" t="e">
        <f t="shared" si="2050"/>
        <v>#N/A</v>
      </c>
      <c r="CS883" s="36" t="e">
        <f t="shared" si="2051"/>
        <v>#N/A</v>
      </c>
      <c r="CT883" s="36">
        <f t="shared" si="2052"/>
        <v>0</v>
      </c>
      <c r="CU883" s="36">
        <f t="shared" si="2053"/>
        <v>0</v>
      </c>
      <c r="CV883" s="36">
        <f t="shared" si="2113"/>
        <v>0</v>
      </c>
      <c r="CW883" s="36">
        <f t="shared" si="2054"/>
        <v>0</v>
      </c>
      <c r="CX883" s="36">
        <f t="shared" si="2055"/>
        <v>0</v>
      </c>
      <c r="CY883" s="36">
        <f t="shared" si="2056"/>
        <v>0</v>
      </c>
      <c r="CZ883" s="36">
        <f t="shared" si="2114"/>
        <v>0</v>
      </c>
      <c r="DA883" s="64">
        <f t="shared" si="2057"/>
        <v>7.3332818333049499E-3</v>
      </c>
      <c r="DB883" s="70">
        <f t="shared" si="2115"/>
        <v>0.9927201036979949</v>
      </c>
      <c r="DC883" s="70">
        <f>PRODUCT($DB$8:DB883)</f>
        <v>3.6626834943280777E-4</v>
      </c>
      <c r="DD883" s="36">
        <f t="shared" si="2058"/>
        <v>0</v>
      </c>
      <c r="DE883" s="36">
        <f t="shared" si="2059"/>
        <v>0</v>
      </c>
      <c r="DF883" s="36">
        <f t="shared" si="2060"/>
        <v>0</v>
      </c>
      <c r="DG883" s="36">
        <f t="shared" si="2061"/>
        <v>0</v>
      </c>
      <c r="DH883" s="36">
        <f t="shared" si="2062"/>
        <v>0</v>
      </c>
      <c r="DI883" s="36">
        <f t="shared" si="2063"/>
        <v>0</v>
      </c>
      <c r="DJ883" s="36">
        <f t="shared" si="2064"/>
        <v>0</v>
      </c>
      <c r="DK883" s="36">
        <f t="shared" si="2065"/>
        <v>0</v>
      </c>
      <c r="DL883" s="36">
        <f t="shared" si="2066"/>
        <v>0</v>
      </c>
      <c r="DM883" s="36">
        <f t="shared" si="2067"/>
        <v>0</v>
      </c>
      <c r="DN883" s="36">
        <f t="shared" ca="1" si="2116"/>
        <v>4.6137290849905055E-12</v>
      </c>
      <c r="DO883" s="64" cm="1">
        <f t="array" ref="DO883">IFERROR(INDEX(Tbl_FwdNom,$B883,MATCH(LIDt,Tbl_FwdNom_Cols,0)),0)</f>
        <v>7.7498672559999999</v>
      </c>
      <c r="DP883" s="64">
        <f t="shared" ca="1" si="2117"/>
        <v>7.6884820950000003</v>
      </c>
      <c r="DQ883" s="64">
        <f t="shared" ca="1" si="2068"/>
        <v>6.1917944069052044E-3</v>
      </c>
      <c r="DR883" s="70">
        <f t="shared" ca="1" si="2069"/>
        <v>0.99384630798887108</v>
      </c>
      <c r="DS883" s="70">
        <f ca="1">PRODUCT($DR$8:DR883)</f>
        <v>1.3349420339439019E-3</v>
      </c>
      <c r="DT883" s="36">
        <f t="shared" ca="1" si="2070"/>
        <v>0</v>
      </c>
      <c r="DU883" s="36">
        <f t="shared" ca="1" si="2071"/>
        <v>0</v>
      </c>
      <c r="DV883" s="36">
        <f t="shared" ca="1" si="2072"/>
        <v>0</v>
      </c>
      <c r="DW883" s="36">
        <f t="shared" ca="1" si="2073"/>
        <v>0</v>
      </c>
      <c r="DX883" s="36">
        <f t="shared" ca="1" si="2074"/>
        <v>0</v>
      </c>
      <c r="DY883" s="36">
        <f t="shared" ca="1" si="2075"/>
        <v>0</v>
      </c>
      <c r="DZ883" s="36">
        <f t="shared" ca="1" si="2076"/>
        <v>0</v>
      </c>
      <c r="EA883" s="36">
        <f t="shared" ca="1" si="2077"/>
        <v>0</v>
      </c>
      <c r="EB883" s="36">
        <f t="shared" ca="1" si="2078"/>
        <v>0</v>
      </c>
      <c r="EC883" s="36">
        <f t="shared" ca="1" si="2079"/>
        <v>0</v>
      </c>
      <c r="ED883" s="36">
        <f t="shared" ca="1" si="2080"/>
        <v>0</v>
      </c>
      <c r="EE883" s="36">
        <f t="shared" ca="1" si="2118"/>
        <v>0</v>
      </c>
      <c r="EF883" s="36">
        <f t="shared" ca="1" si="2081"/>
        <v>0</v>
      </c>
      <c r="EG883" s="64"/>
      <c r="EH883" s="64"/>
      <c r="EI883" s="64"/>
      <c r="EJ883" s="70"/>
      <c r="EK883" s="70"/>
      <c r="EL883" s="70"/>
      <c r="EM883" s="70"/>
      <c r="EN883" s="70"/>
      <c r="EO883" s="36">
        <f t="shared" si="2082"/>
        <v>0</v>
      </c>
      <c r="EP883" s="36">
        <f t="shared" si="2083"/>
        <v>0</v>
      </c>
      <c r="EQ883" s="36">
        <f t="shared" si="2084"/>
        <v>0</v>
      </c>
      <c r="ER883" s="36">
        <f t="shared" si="2085"/>
        <v>0</v>
      </c>
      <c r="ES883" s="36">
        <f t="shared" si="2086"/>
        <v>0</v>
      </c>
      <c r="ET883" s="36">
        <f t="shared" si="2087"/>
        <v>0</v>
      </c>
      <c r="EU883" s="36">
        <f t="shared" si="2119"/>
        <v>0</v>
      </c>
      <c r="EV883" s="36">
        <f t="shared" si="2088"/>
        <v>0</v>
      </c>
      <c r="EW883" s="36">
        <f t="shared" si="2089"/>
        <v>0</v>
      </c>
      <c r="EX883" s="36">
        <f t="shared" si="2120"/>
        <v>0</v>
      </c>
      <c r="EY883" s="36">
        <f t="shared" si="2090"/>
        <v>0</v>
      </c>
      <c r="EZ883" s="36">
        <f t="shared" si="2091"/>
        <v>0</v>
      </c>
      <c r="FA883" s="36">
        <f t="shared" si="2092"/>
        <v>0</v>
      </c>
      <c r="FB883" s="36">
        <f t="shared" si="2093"/>
        <v>0</v>
      </c>
      <c r="FC883" s="36">
        <f t="shared" si="2121"/>
        <v>0</v>
      </c>
      <c r="FD883" s="36">
        <f t="shared" si="2094"/>
        <v>0</v>
      </c>
      <c r="FE883" s="36">
        <f t="shared" si="2095"/>
        <v>0</v>
      </c>
      <c r="FF883" s="36">
        <f t="shared" si="2122"/>
        <v>0</v>
      </c>
      <c r="FG883" s="36">
        <f t="shared" si="2096"/>
        <v>0</v>
      </c>
      <c r="FH883" s="36">
        <f t="shared" si="2097"/>
        <v>0</v>
      </c>
      <c r="FI883" s="36">
        <f t="shared" si="2098"/>
        <v>0</v>
      </c>
      <c r="FJ883" s="36">
        <f t="shared" ca="1" si="2099"/>
        <v>0</v>
      </c>
      <c r="FK883" s="36">
        <f t="shared" si="2100"/>
        <v>0</v>
      </c>
      <c r="FL883" s="36">
        <f t="shared" si="2101"/>
        <v>0</v>
      </c>
      <c r="FM883" s="36">
        <f t="shared" ca="1" si="2102"/>
        <v>0</v>
      </c>
      <c r="FN883" s="36">
        <f t="shared" ca="1" si="2124"/>
        <v>0</v>
      </c>
    </row>
    <row r="884" spans="2:170" x14ac:dyDescent="0.25">
      <c r="B884" s="2">
        <v>876</v>
      </c>
      <c r="C884" s="2">
        <f t="shared" si="1978"/>
        <v>73</v>
      </c>
      <c r="D884" s="2">
        <f t="shared" si="2127"/>
        <v>900</v>
      </c>
      <c r="E884" s="2">
        <f t="shared" si="2125"/>
        <v>75</v>
      </c>
      <c r="F884" s="189">
        <f t="shared" si="2129"/>
        <v>72379</v>
      </c>
      <c r="G884" s="2">
        <f t="shared" si="2128"/>
        <v>2</v>
      </c>
      <c r="H884" s="187">
        <f t="shared" si="1979"/>
        <v>107.58333333333334</v>
      </c>
      <c r="I884" s="186">
        <f t="shared" si="2126"/>
        <v>107</v>
      </c>
      <c r="J884" s="2">
        <f t="shared" si="1980"/>
        <v>0</v>
      </c>
      <c r="K884" s="2">
        <f t="shared" si="1981"/>
        <v>1</v>
      </c>
      <c r="L884">
        <f t="shared" si="1982"/>
        <v>2</v>
      </c>
      <c r="M884" s="190">
        <f t="shared" si="2103"/>
        <v>0.93</v>
      </c>
      <c r="N884">
        <f t="shared" si="1983"/>
        <v>1</v>
      </c>
      <c r="O884">
        <f t="shared" si="1984"/>
        <v>100</v>
      </c>
      <c r="P884" s="58">
        <f t="shared" si="1985"/>
        <v>4.1850000000000005</v>
      </c>
      <c r="Q884" s="106">
        <f t="shared" si="1986"/>
        <v>1</v>
      </c>
      <c r="R884" s="59">
        <f t="shared" si="1987"/>
        <v>1</v>
      </c>
      <c r="S884" s="32">
        <f t="shared" si="2104"/>
        <v>1</v>
      </c>
      <c r="T884">
        <f t="shared" si="1988"/>
        <v>1</v>
      </c>
      <c r="U884" s="32">
        <f t="shared" si="2105"/>
        <v>0.93</v>
      </c>
      <c r="V884">
        <f t="shared" si="1989"/>
        <v>1</v>
      </c>
      <c r="W884">
        <f t="shared" si="1990"/>
        <v>100</v>
      </c>
      <c r="X884" s="58">
        <f t="shared" si="1991"/>
        <v>1</v>
      </c>
      <c r="Y884" s="58">
        <f t="shared" si="1992"/>
        <v>1</v>
      </c>
      <c r="Z884" s="32">
        <f t="shared" si="1993"/>
        <v>1</v>
      </c>
      <c r="AA884" s="32">
        <f t="shared" si="1994"/>
        <v>1</v>
      </c>
      <c r="AB884" s="59">
        <f t="shared" si="1995"/>
        <v>4.9056245199999996E-3</v>
      </c>
      <c r="AC884" s="59">
        <f t="shared" si="1996"/>
        <v>4.9056245199999996E-3</v>
      </c>
      <c r="AD884">
        <f t="shared" si="1997"/>
        <v>1</v>
      </c>
      <c r="AE884" s="59">
        <f t="shared" si="1998"/>
        <v>4.9056245199999996E-3</v>
      </c>
      <c r="AF884" s="59">
        <f t="shared" si="1999"/>
        <v>4.1758461800000006E-3</v>
      </c>
      <c r="AG884" s="59">
        <f t="shared" si="2000"/>
        <v>4.1758461800000006E-3</v>
      </c>
      <c r="AH884">
        <f t="shared" si="2001"/>
        <v>1</v>
      </c>
      <c r="AI884" s="59">
        <f t="shared" si="2002"/>
        <v>4.1758461800000006E-3</v>
      </c>
      <c r="AJ884" s="59">
        <f t="shared" si="2003"/>
        <v>0</v>
      </c>
      <c r="AK884" s="59">
        <f t="shared" si="2004"/>
        <v>0</v>
      </c>
      <c r="AL884" s="59">
        <f t="shared" si="2005"/>
        <v>0</v>
      </c>
      <c r="AM884" s="12">
        <f t="shared" si="2106"/>
        <v>0</v>
      </c>
      <c r="AN884" s="12">
        <f t="shared" si="2107"/>
        <v>0</v>
      </c>
      <c r="AO884" s="66">
        <f t="shared" si="2006"/>
        <v>0</v>
      </c>
      <c r="AP884" s="66">
        <f t="shared" si="2007"/>
        <v>0</v>
      </c>
      <c r="AQ884" s="59">
        <f t="shared" si="2008"/>
        <v>0</v>
      </c>
      <c r="AR884" s="59">
        <f t="shared" si="2009"/>
        <v>0</v>
      </c>
      <c r="AS884" s="59">
        <f t="shared" si="2010"/>
        <v>0</v>
      </c>
      <c r="AT884" s="12">
        <f t="shared" si="2011"/>
        <v>0</v>
      </c>
      <c r="AU884" s="59">
        <f t="shared" si="2108"/>
        <v>0</v>
      </c>
      <c r="AV884" s="59">
        <f t="shared" si="2109"/>
        <v>0</v>
      </c>
      <c r="AW884" s="70">
        <f t="shared" si="2012"/>
        <v>0</v>
      </c>
      <c r="AX884" s="20">
        <f t="shared" si="2013"/>
        <v>200000</v>
      </c>
      <c r="AY884" s="20">
        <f t="shared" si="2014"/>
        <v>0</v>
      </c>
      <c r="AZ884" s="20">
        <f t="shared" si="2015"/>
        <v>0</v>
      </c>
      <c r="BA884" s="20">
        <f t="shared" si="2016"/>
        <v>200000</v>
      </c>
      <c r="BB884" s="36">
        <f t="shared" si="2017"/>
        <v>1</v>
      </c>
      <c r="BC884" s="36">
        <f t="shared" si="2018"/>
        <v>0</v>
      </c>
      <c r="BD884" s="80">
        <f t="shared" si="2019"/>
        <v>0</v>
      </c>
      <c r="BE884" s="36">
        <f t="shared" si="2020"/>
        <v>0</v>
      </c>
      <c r="BF884" s="36">
        <f t="shared" si="2021"/>
        <v>0</v>
      </c>
      <c r="BG884" s="36">
        <f t="shared" si="2022"/>
        <v>0</v>
      </c>
      <c r="BH884" s="36">
        <f t="shared" si="2023"/>
        <v>0</v>
      </c>
      <c r="BI884" s="36">
        <f t="shared" si="2024"/>
        <v>0</v>
      </c>
      <c r="BJ884" s="36">
        <f t="shared" si="2025"/>
        <v>0</v>
      </c>
      <c r="BK884" s="36">
        <f t="shared" si="2026"/>
        <v>0</v>
      </c>
      <c r="BL884" s="68">
        <f>IF(OR(AT884=0,E884&gt;ProjTerm),0,VLOOKUP(D884,'Life Events'!$AE$5:$AI$1206,5,FALSE))</f>
        <v>0</v>
      </c>
      <c r="BM884" s="93">
        <f t="shared" si="2027"/>
        <v>0</v>
      </c>
      <c r="BN884" s="93">
        <f t="shared" si="2028"/>
        <v>0</v>
      </c>
      <c r="BO884" s="36">
        <f t="shared" si="2029"/>
        <v>0</v>
      </c>
      <c r="BP884" s="36">
        <f t="shared" si="2030"/>
        <v>0</v>
      </c>
      <c r="BQ884" s="36">
        <f t="shared" si="2031"/>
        <v>0</v>
      </c>
      <c r="BR884" s="36">
        <f t="shared" si="2032"/>
        <v>154.78110000000001</v>
      </c>
      <c r="BS884" s="36">
        <f t="shared" si="2033"/>
        <v>0</v>
      </c>
      <c r="BT884" s="36">
        <f t="shared" si="2034"/>
        <v>0</v>
      </c>
      <c r="BU884" s="70" cm="1">
        <f t="array" ref="BU884">IF(AND(ActInt=1,$J884=0),INDEX(Tbl_FwdNom,$B884-IVP,MATCH(ValnDt,Tbl_FwdNom_Cols)),INDEX(Tbl_FwdNom,$B884,MATCH(StartDt,Tbl_FwdNom_Cols)))</f>
        <v>9.1577601659999992</v>
      </c>
      <c r="BV884" s="70" cm="1">
        <f t="array" ref="BV884">INDEX(Tbl_FwdReal,$B884,MATCH(StartDt,Tbl_FwdReal_Cols))</f>
        <v>3.0908400199999999</v>
      </c>
      <c r="BW884" s="70" cm="1">
        <f t="array" ref="BW884">IF(RunType&lt;&gt;"OPN",INDEX(Tbl_FwdReal,$B884,MATCH(ValnDt,Tbl_FwdReal_Cols)),IF(AND($J884=0,ActInt=1),INDEX(Tbl_FwdReal,$B884-IVP,MATCH(ValnDt,Tbl_FwdReal_Cols)),-999))*$K884</f>
        <v>3.0908400199999999</v>
      </c>
      <c r="BX884" s="70">
        <f t="shared" si="2035"/>
        <v>3.0908400199999998E-2</v>
      </c>
      <c r="BY884" s="70">
        <f t="shared" si="2110"/>
        <v>5.8850234849410432E-2</v>
      </c>
      <c r="BZ884" s="64">
        <f t="shared" si="2123"/>
        <v>4.7766750564264271E-3</v>
      </c>
      <c r="CA884" s="70" cm="1">
        <f t="array" ref="CA884">IF($J884=1,CA883*(1+INDEX(Tbl_CPI,$B884,MATCH(IF(RunType="OPN",StartDt,ValnDt),Tbl_CPI_Cols))),0)</f>
        <v>0</v>
      </c>
      <c r="CB884" s="70">
        <f t="shared" si="2111"/>
        <v>119.12593069271092</v>
      </c>
      <c r="CC884" s="70">
        <f t="shared" si="2112"/>
        <v>119.12593069271092</v>
      </c>
      <c r="CD884" s="36">
        <f t="shared" si="2036"/>
        <v>569.86379679175297</v>
      </c>
      <c r="CE884" s="36">
        <f t="shared" si="2037"/>
        <v>0</v>
      </c>
      <c r="CF884" s="36">
        <f t="shared" si="2038"/>
        <v>0</v>
      </c>
      <c r="CG884" s="36">
        <f t="shared" si="2039"/>
        <v>0</v>
      </c>
      <c r="CH884" s="36">
        <f t="shared" si="2040"/>
        <v>0</v>
      </c>
      <c r="CI884" s="36">
        <f t="shared" si="2041"/>
        <v>0</v>
      </c>
      <c r="CJ884" s="36">
        <f t="shared" si="2042"/>
        <v>0</v>
      </c>
      <c r="CK884" s="36">
        <f t="shared" si="2043"/>
        <v>0</v>
      </c>
      <c r="CL884" s="36">
        <f t="shared" si="2044"/>
        <v>0</v>
      </c>
      <c r="CM884" s="36">
        <f t="shared" si="2045"/>
        <v>0</v>
      </c>
      <c r="CN884" s="36">
        <f t="shared" si="2046"/>
        <v>0</v>
      </c>
      <c r="CO884" s="20">
        <f t="shared" si="2047"/>
        <v>120000</v>
      </c>
      <c r="CP884" s="20">
        <f t="shared" si="2048"/>
        <v>2</v>
      </c>
      <c r="CQ884" s="64" t="e">
        <f t="shared" si="2049"/>
        <v>#N/A</v>
      </c>
      <c r="CR884" s="64" t="e">
        <f t="shared" si="2050"/>
        <v>#N/A</v>
      </c>
      <c r="CS884" s="36" t="e">
        <f t="shared" si="2051"/>
        <v>#N/A</v>
      </c>
      <c r="CT884" s="36">
        <f t="shared" si="2052"/>
        <v>0</v>
      </c>
      <c r="CU884" s="36">
        <f t="shared" si="2053"/>
        <v>0</v>
      </c>
      <c r="CV884" s="36">
        <f t="shared" si="2113"/>
        <v>0</v>
      </c>
      <c r="CW884" s="36">
        <f t="shared" si="2054"/>
        <v>0</v>
      </c>
      <c r="CX884" s="36">
        <f t="shared" si="2055"/>
        <v>0</v>
      </c>
      <c r="CY884" s="36">
        <f t="shared" si="2056"/>
        <v>0</v>
      </c>
      <c r="CZ884" s="36">
        <f t="shared" si="2114"/>
        <v>0</v>
      </c>
      <c r="DA884" s="64">
        <f t="shared" si="2057"/>
        <v>7.3287238399231125E-3</v>
      </c>
      <c r="DB884" s="70">
        <f t="shared" si="2115"/>
        <v>0.99272459558982284</v>
      </c>
      <c r="DC884" s="70">
        <f>PRODUCT($DB$8:DB884)</f>
        <v>3.63603599068036E-4</v>
      </c>
      <c r="DD884" s="36">
        <f t="shared" si="2058"/>
        <v>0</v>
      </c>
      <c r="DE884" s="36">
        <f t="shared" si="2059"/>
        <v>0</v>
      </c>
      <c r="DF884" s="36">
        <f t="shared" si="2060"/>
        <v>0</v>
      </c>
      <c r="DG884" s="36">
        <f t="shared" si="2061"/>
        <v>0</v>
      </c>
      <c r="DH884" s="36">
        <f t="shared" si="2062"/>
        <v>0</v>
      </c>
      <c r="DI884" s="36">
        <f t="shared" si="2063"/>
        <v>0</v>
      </c>
      <c r="DJ884" s="36">
        <f t="shared" si="2064"/>
        <v>0</v>
      </c>
      <c r="DK884" s="36">
        <f t="shared" si="2065"/>
        <v>0</v>
      </c>
      <c r="DL884" s="36">
        <f t="shared" si="2066"/>
        <v>0</v>
      </c>
      <c r="DM884" s="36">
        <f t="shared" si="2067"/>
        <v>0</v>
      </c>
      <c r="DN884" s="36">
        <f t="shared" ca="1" si="2116"/>
        <v>4.6137290849905055E-12</v>
      </c>
      <c r="DO884" s="64" cm="1">
        <f t="array" ref="DO884">IFERROR(INDEX(Tbl_FwdNom,$B884,MATCH(LIDt,Tbl_FwdNom_Cols,0)),0)</f>
        <v>7.7481616410000003</v>
      </c>
      <c r="DP884" s="64">
        <f t="shared" ca="1" si="2117"/>
        <v>7.6867774510000002</v>
      </c>
      <c r="DQ884" s="64">
        <f t="shared" ca="1" si="2068"/>
        <v>6.1904671129551225E-3</v>
      </c>
      <c r="DR884" s="70">
        <f t="shared" ca="1" si="2069"/>
        <v>0.99384761899929608</v>
      </c>
      <c r="DS884" s="70">
        <f ca="1">PRODUCT($DR$8:DR884)</f>
        <v>1.3267289619372244E-3</v>
      </c>
      <c r="DT884" s="36">
        <f t="shared" ca="1" si="2070"/>
        <v>0</v>
      </c>
      <c r="DU884" s="36">
        <f t="shared" ca="1" si="2071"/>
        <v>0</v>
      </c>
      <c r="DV884" s="36">
        <f t="shared" ca="1" si="2072"/>
        <v>0</v>
      </c>
      <c r="DW884" s="36">
        <f t="shared" ca="1" si="2073"/>
        <v>0</v>
      </c>
      <c r="DX884" s="36">
        <f t="shared" ca="1" si="2074"/>
        <v>0</v>
      </c>
      <c r="DY884" s="36">
        <f t="shared" ca="1" si="2075"/>
        <v>0</v>
      </c>
      <c r="DZ884" s="36">
        <f t="shared" ca="1" si="2076"/>
        <v>0</v>
      </c>
      <c r="EA884" s="36">
        <f t="shared" ca="1" si="2077"/>
        <v>0</v>
      </c>
      <c r="EB884" s="36">
        <f t="shared" ca="1" si="2078"/>
        <v>0</v>
      </c>
      <c r="EC884" s="36">
        <f t="shared" ca="1" si="2079"/>
        <v>0</v>
      </c>
      <c r="ED884" s="36">
        <f t="shared" ca="1" si="2080"/>
        <v>0</v>
      </c>
      <c r="EE884" s="36">
        <f t="shared" ca="1" si="2118"/>
        <v>0</v>
      </c>
      <c r="EF884" s="36">
        <f t="shared" ca="1" si="2081"/>
        <v>0</v>
      </c>
      <c r="EG884" s="64"/>
      <c r="EH884" s="64"/>
      <c r="EI884" s="64"/>
      <c r="EJ884" s="70"/>
      <c r="EK884" s="70"/>
      <c r="EL884" s="70"/>
      <c r="EM884" s="70"/>
      <c r="EN884" s="70"/>
      <c r="EO884" s="36">
        <f t="shared" si="2082"/>
        <v>0</v>
      </c>
      <c r="EP884" s="36">
        <f t="shared" si="2083"/>
        <v>0</v>
      </c>
      <c r="EQ884" s="36">
        <f t="shared" si="2084"/>
        <v>0</v>
      </c>
      <c r="ER884" s="36">
        <f t="shared" si="2085"/>
        <v>0</v>
      </c>
      <c r="ES884" s="36">
        <f t="shared" si="2086"/>
        <v>0</v>
      </c>
      <c r="ET884" s="36">
        <f t="shared" si="2087"/>
        <v>0</v>
      </c>
      <c r="EU884" s="36">
        <f t="shared" si="2119"/>
        <v>0</v>
      </c>
      <c r="EV884" s="36">
        <f t="shared" si="2088"/>
        <v>0</v>
      </c>
      <c r="EW884" s="36">
        <f t="shared" si="2089"/>
        <v>0</v>
      </c>
      <c r="EX884" s="36">
        <f t="shared" si="2120"/>
        <v>0</v>
      </c>
      <c r="EY884" s="36">
        <f t="shared" si="2090"/>
        <v>0</v>
      </c>
      <c r="EZ884" s="36">
        <f t="shared" si="2091"/>
        <v>0</v>
      </c>
      <c r="FA884" s="36">
        <f t="shared" si="2092"/>
        <v>0</v>
      </c>
      <c r="FB884" s="36">
        <f t="shared" si="2093"/>
        <v>0</v>
      </c>
      <c r="FC884" s="36">
        <f t="shared" si="2121"/>
        <v>0</v>
      </c>
      <c r="FD884" s="36">
        <f t="shared" si="2094"/>
        <v>0</v>
      </c>
      <c r="FE884" s="36">
        <f t="shared" si="2095"/>
        <v>0</v>
      </c>
      <c r="FF884" s="36">
        <f t="shared" si="2122"/>
        <v>0</v>
      </c>
      <c r="FG884" s="36">
        <f t="shared" si="2096"/>
        <v>0</v>
      </c>
      <c r="FH884" s="36">
        <f t="shared" si="2097"/>
        <v>0</v>
      </c>
      <c r="FI884" s="36">
        <f t="shared" si="2098"/>
        <v>0</v>
      </c>
      <c r="FJ884" s="36">
        <f t="shared" ca="1" si="2099"/>
        <v>0</v>
      </c>
      <c r="FK884" s="36">
        <f t="shared" si="2100"/>
        <v>0</v>
      </c>
      <c r="FL884" s="36">
        <f t="shared" si="2101"/>
        <v>0</v>
      </c>
      <c r="FM884" s="36">
        <f t="shared" ca="1" si="2102"/>
        <v>0</v>
      </c>
      <c r="FN884" s="36">
        <f t="shared" ca="1" si="2124"/>
        <v>0</v>
      </c>
    </row>
    <row r="885" spans="2:170" x14ac:dyDescent="0.25">
      <c r="B885" s="2">
        <v>877</v>
      </c>
      <c r="C885" s="2">
        <f t="shared" si="1978"/>
        <v>74</v>
      </c>
      <c r="D885" s="2">
        <f t="shared" si="2127"/>
        <v>901</v>
      </c>
      <c r="E885" s="2">
        <f t="shared" si="2125"/>
        <v>76</v>
      </c>
      <c r="F885" s="189">
        <f t="shared" si="2129"/>
        <v>72410</v>
      </c>
      <c r="G885" s="2">
        <f t="shared" si="2128"/>
        <v>3</v>
      </c>
      <c r="H885" s="187">
        <f t="shared" si="1979"/>
        <v>107.66666666666666</v>
      </c>
      <c r="I885" s="186">
        <f t="shared" si="2126"/>
        <v>107</v>
      </c>
      <c r="J885" s="2">
        <f t="shared" si="1980"/>
        <v>0</v>
      </c>
      <c r="K885" s="2">
        <f t="shared" si="1981"/>
        <v>1</v>
      </c>
      <c r="L885">
        <f t="shared" si="1982"/>
        <v>2</v>
      </c>
      <c r="M885" s="190">
        <f t="shared" si="2103"/>
        <v>0.93</v>
      </c>
      <c r="N885">
        <f t="shared" si="1983"/>
        <v>1</v>
      </c>
      <c r="O885">
        <f t="shared" si="1984"/>
        <v>100</v>
      </c>
      <c r="P885" s="58">
        <f t="shared" si="1985"/>
        <v>4.1850000000000005</v>
      </c>
      <c r="Q885" s="106">
        <f t="shared" si="1986"/>
        <v>1</v>
      </c>
      <c r="R885" s="59">
        <f t="shared" si="1987"/>
        <v>1</v>
      </c>
      <c r="S885" s="32">
        <f t="shared" si="2104"/>
        <v>1</v>
      </c>
      <c r="T885">
        <f t="shared" si="1988"/>
        <v>1</v>
      </c>
      <c r="U885" s="32">
        <f t="shared" si="2105"/>
        <v>0.93</v>
      </c>
      <c r="V885">
        <f t="shared" si="1989"/>
        <v>1</v>
      </c>
      <c r="W885">
        <f t="shared" si="1990"/>
        <v>100</v>
      </c>
      <c r="X885" s="58">
        <f t="shared" si="1991"/>
        <v>1</v>
      </c>
      <c r="Y885" s="58">
        <f t="shared" si="1992"/>
        <v>1</v>
      </c>
      <c r="Z885" s="32">
        <f t="shared" si="1993"/>
        <v>1</v>
      </c>
      <c r="AA885" s="32">
        <f t="shared" si="1994"/>
        <v>1</v>
      </c>
      <c r="AB885" s="59">
        <f t="shared" si="1995"/>
        <v>4.9056245199999996E-3</v>
      </c>
      <c r="AC885" s="59">
        <f t="shared" si="1996"/>
        <v>4.9056245199999996E-3</v>
      </c>
      <c r="AD885">
        <f t="shared" si="1997"/>
        <v>1</v>
      </c>
      <c r="AE885" s="59">
        <f t="shared" si="1998"/>
        <v>4.9056245199999996E-3</v>
      </c>
      <c r="AF885" s="59">
        <f t="shared" si="1999"/>
        <v>4.1758461800000006E-3</v>
      </c>
      <c r="AG885" s="59">
        <f t="shared" si="2000"/>
        <v>4.1758461800000006E-3</v>
      </c>
      <c r="AH885">
        <f t="shared" si="2001"/>
        <v>1</v>
      </c>
      <c r="AI885" s="59">
        <f t="shared" si="2002"/>
        <v>4.1758461800000006E-3</v>
      </c>
      <c r="AJ885" s="59">
        <f t="shared" si="2003"/>
        <v>0</v>
      </c>
      <c r="AK885" s="59">
        <f t="shared" si="2004"/>
        <v>0</v>
      </c>
      <c r="AL885" s="59">
        <f t="shared" si="2005"/>
        <v>0</v>
      </c>
      <c r="AM885" s="12">
        <f t="shared" si="2106"/>
        <v>0</v>
      </c>
      <c r="AN885" s="12">
        <f t="shared" si="2107"/>
        <v>0</v>
      </c>
      <c r="AO885" s="66">
        <f t="shared" si="2006"/>
        <v>0</v>
      </c>
      <c r="AP885" s="66">
        <f t="shared" si="2007"/>
        <v>0</v>
      </c>
      <c r="AQ885" s="59">
        <f t="shared" si="2008"/>
        <v>0</v>
      </c>
      <c r="AR885" s="59">
        <f t="shared" si="2009"/>
        <v>0</v>
      </c>
      <c r="AS885" s="59">
        <f t="shared" si="2010"/>
        <v>0</v>
      </c>
      <c r="AT885" s="12">
        <f t="shared" si="2011"/>
        <v>0</v>
      </c>
      <c r="AU885" s="59">
        <f t="shared" si="2108"/>
        <v>0</v>
      </c>
      <c r="AV885" s="59">
        <f t="shared" si="2109"/>
        <v>0</v>
      </c>
      <c r="AW885" s="70">
        <f t="shared" si="2012"/>
        <v>0</v>
      </c>
      <c r="AX885" s="20">
        <f t="shared" si="2013"/>
        <v>200000</v>
      </c>
      <c r="AY885" s="20">
        <f t="shared" si="2014"/>
        <v>0</v>
      </c>
      <c r="AZ885" s="20">
        <f t="shared" si="2015"/>
        <v>0</v>
      </c>
      <c r="BA885" s="20">
        <f t="shared" si="2016"/>
        <v>200000</v>
      </c>
      <c r="BB885" s="36">
        <f t="shared" si="2017"/>
        <v>1</v>
      </c>
      <c r="BC885" s="36">
        <f t="shared" si="2018"/>
        <v>0</v>
      </c>
      <c r="BD885" s="80">
        <f t="shared" si="2019"/>
        <v>0</v>
      </c>
      <c r="BE885" s="36">
        <f t="shared" si="2020"/>
        <v>0</v>
      </c>
      <c r="BF885" s="36">
        <f t="shared" si="2021"/>
        <v>0</v>
      </c>
      <c r="BG885" s="36">
        <f t="shared" si="2022"/>
        <v>0</v>
      </c>
      <c r="BH885" s="36">
        <f t="shared" si="2023"/>
        <v>0</v>
      </c>
      <c r="BI885" s="36">
        <f t="shared" si="2024"/>
        <v>0</v>
      </c>
      <c r="BJ885" s="36">
        <f t="shared" si="2025"/>
        <v>0</v>
      </c>
      <c r="BK885" s="36">
        <f t="shared" si="2026"/>
        <v>0</v>
      </c>
      <c r="BL885" s="68">
        <f>IF(OR(AT885=0,E885&gt;ProjTerm),0,VLOOKUP(D885,'Life Events'!$AE$5:$AI$1206,5,FALSE))</f>
        <v>0</v>
      </c>
      <c r="BM885" s="93">
        <f t="shared" si="2027"/>
        <v>0</v>
      </c>
      <c r="BN885" s="93">
        <f t="shared" si="2028"/>
        <v>0</v>
      </c>
      <c r="BO885" s="36">
        <f t="shared" si="2029"/>
        <v>0</v>
      </c>
      <c r="BP885" s="36">
        <f t="shared" si="2030"/>
        <v>0</v>
      </c>
      <c r="BQ885" s="36">
        <f t="shared" si="2031"/>
        <v>0</v>
      </c>
      <c r="BR885" s="36">
        <f t="shared" si="2032"/>
        <v>154.78110000000001</v>
      </c>
      <c r="BS885" s="36">
        <f t="shared" si="2033"/>
        <v>0</v>
      </c>
      <c r="BT885" s="36">
        <f t="shared" si="2034"/>
        <v>0</v>
      </c>
      <c r="BU885" s="70" cm="1">
        <f t="array" ref="BU885">IF(AND(ActInt=1,$J885=0),INDEX(Tbl_FwdNom,$B885-IVP,MATCH(ValnDt,Tbl_FwdNom_Cols)),INDEX(Tbl_FwdNom,$B885,MATCH(StartDt,Tbl_FwdNom_Cols)))</f>
        <v>9.1518332949999994</v>
      </c>
      <c r="BV885" s="70" cm="1">
        <f t="array" ref="BV885">INDEX(Tbl_FwdReal,$B885,MATCH(StartDt,Tbl_FwdReal_Cols))</f>
        <v>3.087469451</v>
      </c>
      <c r="BW885" s="70" cm="1">
        <f t="array" ref="BW885">IF(RunType&lt;&gt;"OPN",INDEX(Tbl_FwdReal,$B885,MATCH(ValnDt,Tbl_FwdReal_Cols)),IF(AND($J885=0,ActInt=1),INDEX(Tbl_FwdReal,$B885-IVP,MATCH(ValnDt,Tbl_FwdReal_Cols)),-999))*$K885</f>
        <v>3.087469451</v>
      </c>
      <c r="BX885" s="70">
        <f t="shared" si="2035"/>
        <v>3.0874694510000002E-2</v>
      </c>
      <c r="BY885" s="70">
        <f t="shared" si="2110"/>
        <v>5.8827361621118568E-2</v>
      </c>
      <c r="BZ885" s="64">
        <f t="shared" si="2123"/>
        <v>4.7748662773483552E-3</v>
      </c>
      <c r="CA885" s="70" cm="1">
        <f t="array" ref="CA885">IF($J885=1,CA884*(1+INDEX(Tbl_CPI,$B885,MATCH(IF(RunType="OPN",StartDt,ValnDt),Tbl_CPI_Cols))),0)</f>
        <v>0</v>
      </c>
      <c r="CB885" s="70">
        <f t="shared" si="2111"/>
        <v>119.69474108193329</v>
      </c>
      <c r="CC885" s="70">
        <f t="shared" si="2112"/>
        <v>119.12593069271092</v>
      </c>
      <c r="CD885" s="36">
        <f t="shared" si="2036"/>
        <v>603.47211056749143</v>
      </c>
      <c r="CE885" s="36">
        <f t="shared" si="2037"/>
        <v>0</v>
      </c>
      <c r="CF885" s="36">
        <f t="shared" si="2038"/>
        <v>0</v>
      </c>
      <c r="CG885" s="36">
        <f t="shared" si="2039"/>
        <v>0</v>
      </c>
      <c r="CH885" s="36">
        <f t="shared" si="2040"/>
        <v>0</v>
      </c>
      <c r="CI885" s="36">
        <f t="shared" si="2041"/>
        <v>0</v>
      </c>
      <c r="CJ885" s="36">
        <f t="shared" si="2042"/>
        <v>0</v>
      </c>
      <c r="CK885" s="36">
        <f t="shared" si="2043"/>
        <v>0</v>
      </c>
      <c r="CL885" s="36">
        <f t="shared" si="2044"/>
        <v>0</v>
      </c>
      <c r="CM885" s="36">
        <f t="shared" si="2045"/>
        <v>0</v>
      </c>
      <c r="CN885" s="36">
        <f t="shared" si="2046"/>
        <v>0</v>
      </c>
      <c r="CO885" s="20">
        <f t="shared" si="2047"/>
        <v>120000</v>
      </c>
      <c r="CP885" s="20">
        <f t="shared" si="2048"/>
        <v>2</v>
      </c>
      <c r="CQ885" s="64" t="e">
        <f t="shared" si="2049"/>
        <v>#N/A</v>
      </c>
      <c r="CR885" s="64" t="e">
        <f t="shared" si="2050"/>
        <v>#N/A</v>
      </c>
      <c r="CS885" s="36" t="e">
        <f t="shared" si="2051"/>
        <v>#N/A</v>
      </c>
      <c r="CT885" s="36">
        <f t="shared" si="2052"/>
        <v>0</v>
      </c>
      <c r="CU885" s="36">
        <f t="shared" si="2053"/>
        <v>0</v>
      </c>
      <c r="CV885" s="36">
        <f t="shared" si="2113"/>
        <v>0</v>
      </c>
      <c r="CW885" s="36">
        <f t="shared" si="2054"/>
        <v>0</v>
      </c>
      <c r="CX885" s="36">
        <f t="shared" si="2055"/>
        <v>0</v>
      </c>
      <c r="CY885" s="36">
        <f t="shared" si="2056"/>
        <v>0</v>
      </c>
      <c r="CZ885" s="36">
        <f t="shared" si="2114"/>
        <v>0</v>
      </c>
      <c r="DA885" s="64">
        <f t="shared" si="2057"/>
        <v>7.3241658680689437E-3</v>
      </c>
      <c r="DB885" s="70">
        <f t="shared" si="2115"/>
        <v>0.99272908750108535</v>
      </c>
      <c r="DC885" s="70">
        <f>PRODUCT($DB$8:DB885)</f>
        <v>3.6095986911492185E-4</v>
      </c>
      <c r="DD885" s="36">
        <f t="shared" si="2058"/>
        <v>0</v>
      </c>
      <c r="DE885" s="36">
        <f t="shared" si="2059"/>
        <v>0</v>
      </c>
      <c r="DF885" s="36">
        <f t="shared" si="2060"/>
        <v>0</v>
      </c>
      <c r="DG885" s="36">
        <f t="shared" si="2061"/>
        <v>0</v>
      </c>
      <c r="DH885" s="36">
        <f t="shared" si="2062"/>
        <v>0</v>
      </c>
      <c r="DI885" s="36">
        <f t="shared" si="2063"/>
        <v>0</v>
      </c>
      <c r="DJ885" s="36">
        <f t="shared" si="2064"/>
        <v>0</v>
      </c>
      <c r="DK885" s="36">
        <f t="shared" si="2065"/>
        <v>0</v>
      </c>
      <c r="DL885" s="36">
        <f t="shared" si="2066"/>
        <v>0</v>
      </c>
      <c r="DM885" s="36">
        <f t="shared" si="2067"/>
        <v>0</v>
      </c>
      <c r="DN885" s="36">
        <f t="shared" ca="1" si="2116"/>
        <v>4.6137290849905055E-12</v>
      </c>
      <c r="DO885" s="64" cm="1">
        <f t="array" ref="DO885">IFERROR(INDEX(Tbl_FwdNom,$B885,MATCH(LIDt,Tbl_FwdNom_Cols,0)),0)</f>
        <v>7.7464560520000001</v>
      </c>
      <c r="DP885" s="64">
        <f t="shared" ca="1" si="2117"/>
        <v>7.6850728339999996</v>
      </c>
      <c r="DQ885" s="64">
        <f t="shared" ca="1" si="2068"/>
        <v>6.1891398207687409E-3</v>
      </c>
      <c r="DR885" s="70">
        <f t="shared" ca="1" si="2069"/>
        <v>0.99384893001143781</v>
      </c>
      <c r="DS885" s="70">
        <f ca="1">PRODUCT($DR$8:DR885)</f>
        <v>1.3185681592364962E-3</v>
      </c>
      <c r="DT885" s="36">
        <f t="shared" ca="1" si="2070"/>
        <v>0</v>
      </c>
      <c r="DU885" s="36">
        <f t="shared" ca="1" si="2071"/>
        <v>0</v>
      </c>
      <c r="DV885" s="36">
        <f t="shared" ca="1" si="2072"/>
        <v>0</v>
      </c>
      <c r="DW885" s="36">
        <f t="shared" ca="1" si="2073"/>
        <v>0</v>
      </c>
      <c r="DX885" s="36">
        <f t="shared" ca="1" si="2074"/>
        <v>0</v>
      </c>
      <c r="DY885" s="36">
        <f t="shared" ca="1" si="2075"/>
        <v>0</v>
      </c>
      <c r="DZ885" s="36">
        <f t="shared" ca="1" si="2076"/>
        <v>0</v>
      </c>
      <c r="EA885" s="36">
        <f t="shared" ca="1" si="2077"/>
        <v>0</v>
      </c>
      <c r="EB885" s="36">
        <f t="shared" ca="1" si="2078"/>
        <v>0</v>
      </c>
      <c r="EC885" s="36">
        <f t="shared" ca="1" si="2079"/>
        <v>0</v>
      </c>
      <c r="ED885" s="36">
        <f t="shared" ca="1" si="2080"/>
        <v>0</v>
      </c>
      <c r="EE885" s="36">
        <f t="shared" ca="1" si="2118"/>
        <v>0</v>
      </c>
      <c r="EF885" s="36">
        <f t="shared" ca="1" si="2081"/>
        <v>0</v>
      </c>
      <c r="EG885" s="64"/>
      <c r="EH885" s="64"/>
      <c r="EI885" s="64"/>
      <c r="EJ885" s="70"/>
      <c r="EK885" s="70"/>
      <c r="EL885" s="70"/>
      <c r="EM885" s="70"/>
      <c r="EN885" s="70"/>
      <c r="EO885" s="36">
        <f t="shared" si="2082"/>
        <v>0</v>
      </c>
      <c r="EP885" s="36">
        <f t="shared" si="2083"/>
        <v>0</v>
      </c>
      <c r="EQ885" s="36">
        <f t="shared" si="2084"/>
        <v>0</v>
      </c>
      <c r="ER885" s="36">
        <f t="shared" si="2085"/>
        <v>0</v>
      </c>
      <c r="ES885" s="36">
        <f t="shared" si="2086"/>
        <v>0</v>
      </c>
      <c r="ET885" s="36">
        <f t="shared" si="2087"/>
        <v>0</v>
      </c>
      <c r="EU885" s="36">
        <f t="shared" si="2119"/>
        <v>0</v>
      </c>
      <c r="EV885" s="36">
        <f t="shared" si="2088"/>
        <v>0</v>
      </c>
      <c r="EW885" s="36">
        <f t="shared" si="2089"/>
        <v>0</v>
      </c>
      <c r="EX885" s="36">
        <f t="shared" si="2120"/>
        <v>0</v>
      </c>
      <c r="EY885" s="36">
        <f t="shared" si="2090"/>
        <v>0</v>
      </c>
      <c r="EZ885" s="36">
        <f t="shared" si="2091"/>
        <v>0</v>
      </c>
      <c r="FA885" s="36">
        <f t="shared" si="2092"/>
        <v>0</v>
      </c>
      <c r="FB885" s="36">
        <f t="shared" si="2093"/>
        <v>0</v>
      </c>
      <c r="FC885" s="36">
        <f t="shared" si="2121"/>
        <v>0</v>
      </c>
      <c r="FD885" s="36">
        <f t="shared" si="2094"/>
        <v>0</v>
      </c>
      <c r="FE885" s="36">
        <f t="shared" si="2095"/>
        <v>0</v>
      </c>
      <c r="FF885" s="36">
        <f t="shared" si="2122"/>
        <v>0</v>
      </c>
      <c r="FG885" s="36">
        <f t="shared" si="2096"/>
        <v>0</v>
      </c>
      <c r="FH885" s="36">
        <f t="shared" si="2097"/>
        <v>0</v>
      </c>
      <c r="FI885" s="36">
        <f t="shared" si="2098"/>
        <v>0</v>
      </c>
      <c r="FJ885" s="36">
        <f t="shared" ca="1" si="2099"/>
        <v>0</v>
      </c>
      <c r="FK885" s="36">
        <f t="shared" si="2100"/>
        <v>0</v>
      </c>
      <c r="FL885" s="36">
        <f t="shared" si="2101"/>
        <v>0</v>
      </c>
      <c r="FM885" s="36">
        <f t="shared" ca="1" si="2102"/>
        <v>0</v>
      </c>
      <c r="FN885" s="36">
        <f t="shared" ca="1" si="2124"/>
        <v>0</v>
      </c>
    </row>
    <row r="886" spans="2:170" x14ac:dyDescent="0.25">
      <c r="B886" s="2">
        <v>878</v>
      </c>
      <c r="C886" s="2">
        <f t="shared" si="1978"/>
        <v>74</v>
      </c>
      <c r="D886" s="2">
        <f t="shared" si="2127"/>
        <v>902</v>
      </c>
      <c r="E886" s="2">
        <f t="shared" si="2125"/>
        <v>76</v>
      </c>
      <c r="F886" s="189">
        <f t="shared" si="2129"/>
        <v>72440</v>
      </c>
      <c r="G886" s="2">
        <f t="shared" si="2128"/>
        <v>4</v>
      </c>
      <c r="H886" s="187">
        <f t="shared" si="1979"/>
        <v>107.75</v>
      </c>
      <c r="I886" s="186">
        <f t="shared" si="2126"/>
        <v>107</v>
      </c>
      <c r="J886" s="2">
        <f t="shared" si="1980"/>
        <v>0</v>
      </c>
      <c r="K886" s="2">
        <f t="shared" si="1981"/>
        <v>1</v>
      </c>
      <c r="L886">
        <f t="shared" si="1982"/>
        <v>2</v>
      </c>
      <c r="M886" s="190">
        <f t="shared" si="2103"/>
        <v>0.93</v>
      </c>
      <c r="N886">
        <f t="shared" si="1983"/>
        <v>1</v>
      </c>
      <c r="O886">
        <f t="shared" si="1984"/>
        <v>100</v>
      </c>
      <c r="P886" s="58">
        <f t="shared" si="1985"/>
        <v>4.1850000000000005</v>
      </c>
      <c r="Q886" s="106">
        <f t="shared" si="1986"/>
        <v>1</v>
      </c>
      <c r="R886" s="59">
        <f t="shared" si="1987"/>
        <v>1</v>
      </c>
      <c r="S886" s="32">
        <f t="shared" si="2104"/>
        <v>1</v>
      </c>
      <c r="T886">
        <f t="shared" si="1988"/>
        <v>1</v>
      </c>
      <c r="U886" s="32">
        <f t="shared" si="2105"/>
        <v>0.93</v>
      </c>
      <c r="V886">
        <f t="shared" si="1989"/>
        <v>1</v>
      </c>
      <c r="W886">
        <f t="shared" si="1990"/>
        <v>100</v>
      </c>
      <c r="X886" s="58">
        <f t="shared" si="1991"/>
        <v>1</v>
      </c>
      <c r="Y886" s="58">
        <f t="shared" si="1992"/>
        <v>1</v>
      </c>
      <c r="Z886" s="32">
        <f t="shared" si="1993"/>
        <v>1</v>
      </c>
      <c r="AA886" s="32">
        <f t="shared" si="1994"/>
        <v>1</v>
      </c>
      <c r="AB886" s="59">
        <f t="shared" si="1995"/>
        <v>4.9056245199999996E-3</v>
      </c>
      <c r="AC886" s="59">
        <f t="shared" si="1996"/>
        <v>4.9056245199999996E-3</v>
      </c>
      <c r="AD886">
        <f t="shared" si="1997"/>
        <v>1</v>
      </c>
      <c r="AE886" s="59">
        <f t="shared" si="1998"/>
        <v>4.9056245199999996E-3</v>
      </c>
      <c r="AF886" s="59">
        <f t="shared" si="1999"/>
        <v>4.1758461800000006E-3</v>
      </c>
      <c r="AG886" s="59">
        <f t="shared" si="2000"/>
        <v>4.1758461800000006E-3</v>
      </c>
      <c r="AH886">
        <f t="shared" si="2001"/>
        <v>1</v>
      </c>
      <c r="AI886" s="59">
        <f t="shared" si="2002"/>
        <v>4.1758461800000006E-3</v>
      </c>
      <c r="AJ886" s="59">
        <f t="shared" si="2003"/>
        <v>0</v>
      </c>
      <c r="AK886" s="59">
        <f t="shared" si="2004"/>
        <v>0</v>
      </c>
      <c r="AL886" s="59">
        <f t="shared" si="2005"/>
        <v>0</v>
      </c>
      <c r="AM886" s="12">
        <f t="shared" si="2106"/>
        <v>0</v>
      </c>
      <c r="AN886" s="12">
        <f t="shared" si="2107"/>
        <v>0</v>
      </c>
      <c r="AO886" s="66">
        <f t="shared" si="2006"/>
        <v>0</v>
      </c>
      <c r="AP886" s="66">
        <f t="shared" si="2007"/>
        <v>0</v>
      </c>
      <c r="AQ886" s="59">
        <f t="shared" si="2008"/>
        <v>0</v>
      </c>
      <c r="AR886" s="59">
        <f t="shared" si="2009"/>
        <v>0</v>
      </c>
      <c r="AS886" s="59">
        <f t="shared" si="2010"/>
        <v>0</v>
      </c>
      <c r="AT886" s="12">
        <f t="shared" si="2011"/>
        <v>0</v>
      </c>
      <c r="AU886" s="59">
        <f t="shared" si="2108"/>
        <v>0</v>
      </c>
      <c r="AV886" s="59">
        <f t="shared" si="2109"/>
        <v>0</v>
      </c>
      <c r="AW886" s="70">
        <f t="shared" si="2012"/>
        <v>0</v>
      </c>
      <c r="AX886" s="20">
        <f t="shared" si="2013"/>
        <v>200000</v>
      </c>
      <c r="AY886" s="20">
        <f t="shared" si="2014"/>
        <v>0</v>
      </c>
      <c r="AZ886" s="20">
        <f t="shared" si="2015"/>
        <v>0</v>
      </c>
      <c r="BA886" s="20">
        <f t="shared" si="2016"/>
        <v>200000</v>
      </c>
      <c r="BB886" s="36">
        <f t="shared" si="2017"/>
        <v>1</v>
      </c>
      <c r="BC886" s="36">
        <f t="shared" si="2018"/>
        <v>0</v>
      </c>
      <c r="BD886" s="80">
        <f t="shared" si="2019"/>
        <v>0</v>
      </c>
      <c r="BE886" s="36">
        <f t="shared" si="2020"/>
        <v>0</v>
      </c>
      <c r="BF886" s="36">
        <f t="shared" si="2021"/>
        <v>0</v>
      </c>
      <c r="BG886" s="36">
        <f t="shared" si="2022"/>
        <v>0</v>
      </c>
      <c r="BH886" s="36">
        <f t="shared" si="2023"/>
        <v>0</v>
      </c>
      <c r="BI886" s="36">
        <f t="shared" si="2024"/>
        <v>0</v>
      </c>
      <c r="BJ886" s="36">
        <f t="shared" si="2025"/>
        <v>0</v>
      </c>
      <c r="BK886" s="36">
        <f t="shared" si="2026"/>
        <v>0</v>
      </c>
      <c r="BL886" s="68">
        <f>IF(OR(AT886=0,E886&gt;ProjTerm),0,VLOOKUP(D886,'Life Events'!$AE$5:$AI$1206,5,FALSE))</f>
        <v>0</v>
      </c>
      <c r="BM886" s="93">
        <f t="shared" si="2027"/>
        <v>0</v>
      </c>
      <c r="BN886" s="93">
        <f t="shared" si="2028"/>
        <v>0</v>
      </c>
      <c r="BO886" s="36">
        <f t="shared" si="2029"/>
        <v>0</v>
      </c>
      <c r="BP886" s="36">
        <f t="shared" si="2030"/>
        <v>0</v>
      </c>
      <c r="BQ886" s="36">
        <f t="shared" si="2031"/>
        <v>0</v>
      </c>
      <c r="BR886" s="36">
        <f t="shared" si="2032"/>
        <v>154.78110000000001</v>
      </c>
      <c r="BS886" s="36">
        <f t="shared" si="2033"/>
        <v>0</v>
      </c>
      <c r="BT886" s="36">
        <f t="shared" si="2034"/>
        <v>0</v>
      </c>
      <c r="BU886" s="70" cm="1">
        <f t="array" ref="BU886">IF(AND(ActInt=1,$J886=0),INDEX(Tbl_FwdNom,$B886-IVP,MATCH(ValnDt,Tbl_FwdNom_Cols)),INDEX(Tbl_FwdNom,$B886,MATCH(StartDt,Tbl_FwdNom_Cols)))</f>
        <v>9.1459067449999996</v>
      </c>
      <c r="BV886" s="70" cm="1">
        <f t="array" ref="BV886">INDEX(Tbl_FwdReal,$B886,MATCH(StartDt,Tbl_FwdReal_Cols))</f>
        <v>3.084098993</v>
      </c>
      <c r="BW886" s="70" cm="1">
        <f t="array" ref="BW886">IF(RunType&lt;&gt;"OPN",INDEX(Tbl_FwdReal,$B886,MATCH(ValnDt,Tbl_FwdReal_Cols)),IF(AND($J886=0,ActInt=1),INDEX(Tbl_FwdReal,$B886-IVP,MATCH(ValnDt,Tbl_FwdReal_Cols)),-999))*$K886</f>
        <v>3.084098993</v>
      </c>
      <c r="BX886" s="70">
        <f t="shared" si="2035"/>
        <v>3.084098993E-2</v>
      </c>
      <c r="BY886" s="70">
        <f t="shared" si="2110"/>
        <v>5.8804488870894067E-2</v>
      </c>
      <c r="BZ886" s="64">
        <f t="shared" si="2123"/>
        <v>4.7730575002578046E-3</v>
      </c>
      <c r="CA886" s="70" cm="1">
        <f t="array" ref="CA886">IF($J886=1,CA885*(1+INDEX(Tbl_CPI,$B886,MATCH(IF(RunType="OPN",StartDt,ValnDt),Tbl_CPI_Cols))),0)</f>
        <v>0</v>
      </c>
      <c r="CB886" s="70">
        <f t="shared" si="2111"/>
        <v>120.26605096359583</v>
      </c>
      <c r="CC886" s="70">
        <f t="shared" si="2112"/>
        <v>119.12593069271092</v>
      </c>
      <c r="CD886" s="36">
        <f t="shared" si="2036"/>
        <v>603.47211056749143</v>
      </c>
      <c r="CE886" s="36">
        <f t="shared" si="2037"/>
        <v>0</v>
      </c>
      <c r="CF886" s="36">
        <f t="shared" si="2038"/>
        <v>0</v>
      </c>
      <c r="CG886" s="36">
        <f t="shared" si="2039"/>
        <v>0</v>
      </c>
      <c r="CH886" s="36">
        <f t="shared" si="2040"/>
        <v>0</v>
      </c>
      <c r="CI886" s="36">
        <f t="shared" si="2041"/>
        <v>0</v>
      </c>
      <c r="CJ886" s="36">
        <f t="shared" si="2042"/>
        <v>0</v>
      </c>
      <c r="CK886" s="36">
        <f t="shared" si="2043"/>
        <v>0</v>
      </c>
      <c r="CL886" s="36">
        <f t="shared" si="2044"/>
        <v>0</v>
      </c>
      <c r="CM886" s="36">
        <f t="shared" si="2045"/>
        <v>0</v>
      </c>
      <c r="CN886" s="36">
        <f t="shared" si="2046"/>
        <v>0</v>
      </c>
      <c r="CO886" s="20">
        <f t="shared" si="2047"/>
        <v>120000</v>
      </c>
      <c r="CP886" s="20">
        <f t="shared" si="2048"/>
        <v>2</v>
      </c>
      <c r="CQ886" s="64" t="e">
        <f t="shared" si="2049"/>
        <v>#N/A</v>
      </c>
      <c r="CR886" s="64" t="e">
        <f t="shared" si="2050"/>
        <v>#N/A</v>
      </c>
      <c r="CS886" s="36" t="e">
        <f t="shared" si="2051"/>
        <v>#N/A</v>
      </c>
      <c r="CT886" s="36">
        <f t="shared" si="2052"/>
        <v>0</v>
      </c>
      <c r="CU886" s="36">
        <f t="shared" si="2053"/>
        <v>0</v>
      </c>
      <c r="CV886" s="36">
        <f t="shared" si="2113"/>
        <v>0</v>
      </c>
      <c r="CW886" s="36">
        <f t="shared" si="2054"/>
        <v>0</v>
      </c>
      <c r="CX886" s="36">
        <f t="shared" si="2055"/>
        <v>0</v>
      </c>
      <c r="CY886" s="36">
        <f t="shared" si="2056"/>
        <v>0</v>
      </c>
      <c r="CZ886" s="36">
        <f t="shared" si="2114"/>
        <v>0</v>
      </c>
      <c r="DA886" s="64">
        <f t="shared" si="2057"/>
        <v>7.319607916217663E-3</v>
      </c>
      <c r="DB886" s="70">
        <f t="shared" si="2115"/>
        <v>0.992733579433285</v>
      </c>
      <c r="DC886" s="70">
        <f>PRODUCT($DB$8:DB886)</f>
        <v>3.5833698289822641E-4</v>
      </c>
      <c r="DD886" s="36">
        <f t="shared" si="2058"/>
        <v>0</v>
      </c>
      <c r="DE886" s="36">
        <f t="shared" si="2059"/>
        <v>0</v>
      </c>
      <c r="DF886" s="36">
        <f t="shared" si="2060"/>
        <v>0</v>
      </c>
      <c r="DG886" s="36">
        <f t="shared" si="2061"/>
        <v>0</v>
      </c>
      <c r="DH886" s="36">
        <f t="shared" si="2062"/>
        <v>0</v>
      </c>
      <c r="DI886" s="36">
        <f t="shared" si="2063"/>
        <v>0</v>
      </c>
      <c r="DJ886" s="36">
        <f t="shared" si="2064"/>
        <v>0</v>
      </c>
      <c r="DK886" s="36">
        <f t="shared" si="2065"/>
        <v>0</v>
      </c>
      <c r="DL886" s="36">
        <f t="shared" si="2066"/>
        <v>0</v>
      </c>
      <c r="DM886" s="36">
        <f t="shared" si="2067"/>
        <v>0</v>
      </c>
      <c r="DN886" s="36">
        <f t="shared" ca="1" si="2116"/>
        <v>4.6137290849905055E-12</v>
      </c>
      <c r="DO886" s="64" cm="1">
        <f t="array" ref="DO886">IFERROR(INDEX(Tbl_FwdNom,$B886,MATCH(LIDt,Tbl_FwdNom_Cols,0)),0)</f>
        <v>7.7447504900000004</v>
      </c>
      <c r="DP886" s="64">
        <f t="shared" ca="1" si="2117"/>
        <v>7.6833682440000004</v>
      </c>
      <c r="DQ886" s="64">
        <f t="shared" ca="1" si="2068"/>
        <v>6.1878125303465037E-3</v>
      </c>
      <c r="DR886" s="70">
        <f t="shared" ca="1" si="2069"/>
        <v>0.99385024102529573</v>
      </c>
      <c r="DS886" s="70">
        <f ca="1">PRODUCT($DR$8:DR886)</f>
        <v>1.3104592828654723E-3</v>
      </c>
      <c r="DT886" s="36">
        <f t="shared" ca="1" si="2070"/>
        <v>0</v>
      </c>
      <c r="DU886" s="36">
        <f t="shared" ca="1" si="2071"/>
        <v>0</v>
      </c>
      <c r="DV886" s="36">
        <f t="shared" ca="1" si="2072"/>
        <v>0</v>
      </c>
      <c r="DW886" s="36">
        <f t="shared" ca="1" si="2073"/>
        <v>0</v>
      </c>
      <c r="DX886" s="36">
        <f t="shared" ca="1" si="2074"/>
        <v>0</v>
      </c>
      <c r="DY886" s="36">
        <f t="shared" ca="1" si="2075"/>
        <v>0</v>
      </c>
      <c r="DZ886" s="36">
        <f t="shared" ca="1" si="2076"/>
        <v>0</v>
      </c>
      <c r="EA886" s="36">
        <f t="shared" ca="1" si="2077"/>
        <v>0</v>
      </c>
      <c r="EB886" s="36">
        <f t="shared" ca="1" si="2078"/>
        <v>0</v>
      </c>
      <c r="EC886" s="36">
        <f t="shared" ca="1" si="2079"/>
        <v>0</v>
      </c>
      <c r="ED886" s="36">
        <f t="shared" ca="1" si="2080"/>
        <v>0</v>
      </c>
      <c r="EE886" s="36">
        <f t="shared" ca="1" si="2118"/>
        <v>0</v>
      </c>
      <c r="EF886" s="36">
        <f t="shared" ca="1" si="2081"/>
        <v>0</v>
      </c>
      <c r="EG886" s="64"/>
      <c r="EH886" s="64"/>
      <c r="EI886" s="64"/>
      <c r="EJ886" s="70"/>
      <c r="EK886" s="70"/>
      <c r="EL886" s="70"/>
      <c r="EM886" s="70"/>
      <c r="EN886" s="70"/>
      <c r="EO886" s="36">
        <f t="shared" si="2082"/>
        <v>0</v>
      </c>
      <c r="EP886" s="36">
        <f t="shared" si="2083"/>
        <v>0</v>
      </c>
      <c r="EQ886" s="36">
        <f t="shared" si="2084"/>
        <v>0</v>
      </c>
      <c r="ER886" s="36">
        <f t="shared" si="2085"/>
        <v>0</v>
      </c>
      <c r="ES886" s="36">
        <f t="shared" si="2086"/>
        <v>0</v>
      </c>
      <c r="ET886" s="36">
        <f t="shared" si="2087"/>
        <v>0</v>
      </c>
      <c r="EU886" s="36">
        <f t="shared" si="2119"/>
        <v>0</v>
      </c>
      <c r="EV886" s="36">
        <f t="shared" si="2088"/>
        <v>0</v>
      </c>
      <c r="EW886" s="36">
        <f t="shared" si="2089"/>
        <v>0</v>
      </c>
      <c r="EX886" s="36">
        <f t="shared" si="2120"/>
        <v>0</v>
      </c>
      <c r="EY886" s="36">
        <f t="shared" si="2090"/>
        <v>0</v>
      </c>
      <c r="EZ886" s="36">
        <f t="shared" si="2091"/>
        <v>0</v>
      </c>
      <c r="FA886" s="36">
        <f t="shared" si="2092"/>
        <v>0</v>
      </c>
      <c r="FB886" s="36">
        <f t="shared" si="2093"/>
        <v>0</v>
      </c>
      <c r="FC886" s="36">
        <f t="shared" si="2121"/>
        <v>0</v>
      </c>
      <c r="FD886" s="36">
        <f t="shared" si="2094"/>
        <v>0</v>
      </c>
      <c r="FE886" s="36">
        <f t="shared" si="2095"/>
        <v>0</v>
      </c>
      <c r="FF886" s="36">
        <f t="shared" si="2122"/>
        <v>0</v>
      </c>
      <c r="FG886" s="36">
        <f t="shared" si="2096"/>
        <v>0</v>
      </c>
      <c r="FH886" s="36">
        <f t="shared" si="2097"/>
        <v>0</v>
      </c>
      <c r="FI886" s="36">
        <f t="shared" si="2098"/>
        <v>0</v>
      </c>
      <c r="FJ886" s="36">
        <f t="shared" ca="1" si="2099"/>
        <v>0</v>
      </c>
      <c r="FK886" s="36">
        <f t="shared" si="2100"/>
        <v>0</v>
      </c>
      <c r="FL886" s="36">
        <f t="shared" si="2101"/>
        <v>0</v>
      </c>
      <c r="FM886" s="36">
        <f t="shared" ca="1" si="2102"/>
        <v>0</v>
      </c>
      <c r="FN886" s="36">
        <f t="shared" ca="1" si="2124"/>
        <v>0</v>
      </c>
    </row>
    <row r="887" spans="2:170" x14ac:dyDescent="0.25">
      <c r="B887" s="2">
        <v>879</v>
      </c>
      <c r="C887" s="2">
        <f t="shared" si="1978"/>
        <v>74</v>
      </c>
      <c r="D887" s="2">
        <f t="shared" si="2127"/>
        <v>903</v>
      </c>
      <c r="E887" s="2">
        <f t="shared" si="2125"/>
        <v>76</v>
      </c>
      <c r="F887" s="189">
        <f t="shared" si="2129"/>
        <v>72471</v>
      </c>
      <c r="G887" s="2">
        <f t="shared" si="2128"/>
        <v>5</v>
      </c>
      <c r="H887" s="187">
        <f t="shared" si="1979"/>
        <v>107.83333333333334</v>
      </c>
      <c r="I887" s="186">
        <f t="shared" si="2126"/>
        <v>107</v>
      </c>
      <c r="J887" s="2">
        <f t="shared" si="1980"/>
        <v>0</v>
      </c>
      <c r="K887" s="2">
        <f t="shared" si="1981"/>
        <v>1</v>
      </c>
      <c r="L887">
        <f t="shared" si="1982"/>
        <v>2</v>
      </c>
      <c r="M887" s="190">
        <f t="shared" si="2103"/>
        <v>0.93</v>
      </c>
      <c r="N887">
        <f t="shared" si="1983"/>
        <v>1</v>
      </c>
      <c r="O887">
        <f t="shared" si="1984"/>
        <v>100</v>
      </c>
      <c r="P887" s="58">
        <f t="shared" si="1985"/>
        <v>4.1850000000000005</v>
      </c>
      <c r="Q887" s="106">
        <f t="shared" si="1986"/>
        <v>1</v>
      </c>
      <c r="R887" s="59">
        <f t="shared" si="1987"/>
        <v>1</v>
      </c>
      <c r="S887" s="32">
        <f t="shared" si="2104"/>
        <v>1</v>
      </c>
      <c r="T887">
        <f t="shared" si="1988"/>
        <v>1</v>
      </c>
      <c r="U887" s="32">
        <f t="shared" si="2105"/>
        <v>0.93</v>
      </c>
      <c r="V887">
        <f t="shared" si="1989"/>
        <v>1</v>
      </c>
      <c r="W887">
        <f t="shared" si="1990"/>
        <v>100</v>
      </c>
      <c r="X887" s="58">
        <f t="shared" si="1991"/>
        <v>1</v>
      </c>
      <c r="Y887" s="58">
        <f t="shared" si="1992"/>
        <v>1</v>
      </c>
      <c r="Z887" s="32">
        <f t="shared" si="1993"/>
        <v>1</v>
      </c>
      <c r="AA887" s="32">
        <f t="shared" si="1994"/>
        <v>1</v>
      </c>
      <c r="AB887" s="59">
        <f t="shared" si="1995"/>
        <v>4.9056245199999996E-3</v>
      </c>
      <c r="AC887" s="59">
        <f t="shared" si="1996"/>
        <v>4.9056245199999996E-3</v>
      </c>
      <c r="AD887">
        <f t="shared" si="1997"/>
        <v>1</v>
      </c>
      <c r="AE887" s="59">
        <f t="shared" si="1998"/>
        <v>4.9056245199999996E-3</v>
      </c>
      <c r="AF887" s="59">
        <f t="shared" si="1999"/>
        <v>4.1758461800000006E-3</v>
      </c>
      <c r="AG887" s="59">
        <f t="shared" si="2000"/>
        <v>4.1758461800000006E-3</v>
      </c>
      <c r="AH887">
        <f t="shared" si="2001"/>
        <v>1</v>
      </c>
      <c r="AI887" s="59">
        <f t="shared" si="2002"/>
        <v>4.1758461800000006E-3</v>
      </c>
      <c r="AJ887" s="59">
        <f t="shared" si="2003"/>
        <v>0</v>
      </c>
      <c r="AK887" s="59">
        <f t="shared" si="2004"/>
        <v>0</v>
      </c>
      <c r="AL887" s="59">
        <f t="shared" si="2005"/>
        <v>0</v>
      </c>
      <c r="AM887" s="12">
        <f t="shared" si="2106"/>
        <v>0</v>
      </c>
      <c r="AN887" s="12">
        <f t="shared" si="2107"/>
        <v>0</v>
      </c>
      <c r="AO887" s="66">
        <f t="shared" si="2006"/>
        <v>0</v>
      </c>
      <c r="AP887" s="66">
        <f t="shared" si="2007"/>
        <v>0</v>
      </c>
      <c r="AQ887" s="59">
        <f t="shared" si="2008"/>
        <v>0</v>
      </c>
      <c r="AR887" s="59">
        <f t="shared" si="2009"/>
        <v>0</v>
      </c>
      <c r="AS887" s="59">
        <f t="shared" si="2010"/>
        <v>0</v>
      </c>
      <c r="AT887" s="12">
        <f t="shared" si="2011"/>
        <v>0</v>
      </c>
      <c r="AU887" s="59">
        <f t="shared" si="2108"/>
        <v>0</v>
      </c>
      <c r="AV887" s="59">
        <f t="shared" si="2109"/>
        <v>0</v>
      </c>
      <c r="AW887" s="70">
        <f t="shared" si="2012"/>
        <v>0</v>
      </c>
      <c r="AX887" s="20">
        <f t="shared" si="2013"/>
        <v>200000</v>
      </c>
      <c r="AY887" s="20">
        <f t="shared" si="2014"/>
        <v>0</v>
      </c>
      <c r="AZ887" s="20">
        <f t="shared" si="2015"/>
        <v>0</v>
      </c>
      <c r="BA887" s="20">
        <f t="shared" si="2016"/>
        <v>200000</v>
      </c>
      <c r="BB887" s="36">
        <f t="shared" si="2017"/>
        <v>1</v>
      </c>
      <c r="BC887" s="36">
        <f t="shared" si="2018"/>
        <v>0</v>
      </c>
      <c r="BD887" s="80">
        <f t="shared" si="2019"/>
        <v>0</v>
      </c>
      <c r="BE887" s="36">
        <f t="shared" si="2020"/>
        <v>0</v>
      </c>
      <c r="BF887" s="36">
        <f t="shared" si="2021"/>
        <v>0</v>
      </c>
      <c r="BG887" s="36">
        <f t="shared" si="2022"/>
        <v>0</v>
      </c>
      <c r="BH887" s="36">
        <f t="shared" si="2023"/>
        <v>0</v>
      </c>
      <c r="BI887" s="36">
        <f t="shared" si="2024"/>
        <v>0</v>
      </c>
      <c r="BJ887" s="36">
        <f t="shared" si="2025"/>
        <v>0</v>
      </c>
      <c r="BK887" s="36">
        <f t="shared" si="2026"/>
        <v>0</v>
      </c>
      <c r="BL887" s="68">
        <f>IF(OR(AT887=0,E887&gt;ProjTerm),0,VLOOKUP(D887,'Life Events'!$AE$5:$AI$1206,5,FALSE))</f>
        <v>0</v>
      </c>
      <c r="BM887" s="93">
        <f t="shared" si="2027"/>
        <v>0</v>
      </c>
      <c r="BN887" s="93">
        <f t="shared" si="2028"/>
        <v>0</v>
      </c>
      <c r="BO887" s="36">
        <f t="shared" si="2029"/>
        <v>0</v>
      </c>
      <c r="BP887" s="36">
        <f t="shared" si="2030"/>
        <v>0</v>
      </c>
      <c r="BQ887" s="36">
        <f t="shared" si="2031"/>
        <v>0</v>
      </c>
      <c r="BR887" s="36">
        <f t="shared" si="2032"/>
        <v>154.78110000000001</v>
      </c>
      <c r="BS887" s="36">
        <f t="shared" si="2033"/>
        <v>0</v>
      </c>
      <c r="BT887" s="36">
        <f t="shared" si="2034"/>
        <v>0</v>
      </c>
      <c r="BU887" s="70" cm="1">
        <f t="array" ref="BU887">IF(AND(ActInt=1,$J887=0),INDEX(Tbl_FwdNom,$B887-IVP,MATCH(ValnDt,Tbl_FwdNom_Cols)),INDEX(Tbl_FwdNom,$B887,MATCH(StartDt,Tbl_FwdNom_Cols)))</f>
        <v>9.1399805179999998</v>
      </c>
      <c r="BV887" s="70" cm="1">
        <f t="array" ref="BV887">INDEX(Tbl_FwdReal,$B887,MATCH(StartDt,Tbl_FwdReal_Cols))</f>
        <v>3.0807286450000002</v>
      </c>
      <c r="BW887" s="70" cm="1">
        <f t="array" ref="BW887">IF(RunType&lt;&gt;"OPN",INDEX(Tbl_FwdReal,$B887,MATCH(ValnDt,Tbl_FwdReal_Cols)),IF(AND($J887=0,ActInt=1),INDEX(Tbl_FwdReal,$B887-IVP,MATCH(ValnDt,Tbl_FwdReal_Cols)),-999))*$K887</f>
        <v>3.0807286450000002</v>
      </c>
      <c r="BX887" s="70">
        <f t="shared" si="2035"/>
        <v>3.0807286450000002E-2</v>
      </c>
      <c r="BY887" s="70">
        <f t="shared" si="2110"/>
        <v>5.8781616628530875E-2</v>
      </c>
      <c r="BZ887" s="64">
        <f t="shared" si="2123"/>
        <v>4.7712487275120008E-3</v>
      </c>
      <c r="CA887" s="70" cm="1">
        <f t="array" ref="CA887">IF($J887=1,CA886*(1+INDEX(Tbl_CPI,$B887,MATCH(IF(RunType="OPN",StartDt,ValnDt),Tbl_CPI_Cols))),0)</f>
        <v>0</v>
      </c>
      <c r="CB887" s="70">
        <f t="shared" si="2111"/>
        <v>120.83987020621878</v>
      </c>
      <c r="CC887" s="70">
        <f t="shared" si="2112"/>
        <v>119.12593069271092</v>
      </c>
      <c r="CD887" s="36">
        <f t="shared" si="2036"/>
        <v>603.47211056749143</v>
      </c>
      <c r="CE887" s="36">
        <f t="shared" si="2037"/>
        <v>0</v>
      </c>
      <c r="CF887" s="36">
        <f t="shared" si="2038"/>
        <v>0</v>
      </c>
      <c r="CG887" s="36">
        <f t="shared" si="2039"/>
        <v>0</v>
      </c>
      <c r="CH887" s="36">
        <f t="shared" si="2040"/>
        <v>0</v>
      </c>
      <c r="CI887" s="36">
        <f t="shared" si="2041"/>
        <v>0</v>
      </c>
      <c r="CJ887" s="36">
        <f t="shared" si="2042"/>
        <v>0</v>
      </c>
      <c r="CK887" s="36">
        <f t="shared" si="2043"/>
        <v>0</v>
      </c>
      <c r="CL887" s="36">
        <f t="shared" si="2044"/>
        <v>0</v>
      </c>
      <c r="CM887" s="36">
        <f t="shared" si="2045"/>
        <v>0</v>
      </c>
      <c r="CN887" s="36">
        <f t="shared" si="2046"/>
        <v>0</v>
      </c>
      <c r="CO887" s="20">
        <f t="shared" si="2047"/>
        <v>120000</v>
      </c>
      <c r="CP887" s="20">
        <f t="shared" si="2048"/>
        <v>2</v>
      </c>
      <c r="CQ887" s="64" t="e">
        <f t="shared" si="2049"/>
        <v>#N/A</v>
      </c>
      <c r="CR887" s="64" t="e">
        <f t="shared" si="2050"/>
        <v>#N/A</v>
      </c>
      <c r="CS887" s="36" t="e">
        <f t="shared" si="2051"/>
        <v>#N/A</v>
      </c>
      <c r="CT887" s="36">
        <f t="shared" si="2052"/>
        <v>0</v>
      </c>
      <c r="CU887" s="36">
        <f t="shared" si="2053"/>
        <v>0</v>
      </c>
      <c r="CV887" s="36">
        <f t="shared" si="2113"/>
        <v>0</v>
      </c>
      <c r="CW887" s="36">
        <f t="shared" si="2054"/>
        <v>0</v>
      </c>
      <c r="CX887" s="36">
        <f t="shared" si="2055"/>
        <v>0</v>
      </c>
      <c r="CY887" s="36">
        <f t="shared" si="2056"/>
        <v>0</v>
      </c>
      <c r="CZ887" s="36">
        <f t="shared" si="2114"/>
        <v>0</v>
      </c>
      <c r="DA887" s="64">
        <f t="shared" si="2057"/>
        <v>7.3150499859204743E-3</v>
      </c>
      <c r="DB887" s="70">
        <f t="shared" si="2115"/>
        <v>0.99273807138489323</v>
      </c>
      <c r="DC887" s="70">
        <f>PRODUCT($DB$8:DB887)</f>
        <v>3.5573476530826676E-4</v>
      </c>
      <c r="DD887" s="36">
        <f t="shared" si="2058"/>
        <v>0</v>
      </c>
      <c r="DE887" s="36">
        <f t="shared" si="2059"/>
        <v>0</v>
      </c>
      <c r="DF887" s="36">
        <f t="shared" si="2060"/>
        <v>0</v>
      </c>
      <c r="DG887" s="36">
        <f t="shared" si="2061"/>
        <v>0</v>
      </c>
      <c r="DH887" s="36">
        <f t="shared" si="2062"/>
        <v>0</v>
      </c>
      <c r="DI887" s="36">
        <f t="shared" si="2063"/>
        <v>0</v>
      </c>
      <c r="DJ887" s="36">
        <f t="shared" si="2064"/>
        <v>0</v>
      </c>
      <c r="DK887" s="36">
        <f t="shared" si="2065"/>
        <v>0</v>
      </c>
      <c r="DL887" s="36">
        <f t="shared" si="2066"/>
        <v>0</v>
      </c>
      <c r="DM887" s="36">
        <f t="shared" si="2067"/>
        <v>0</v>
      </c>
      <c r="DN887" s="36">
        <f t="shared" ca="1" si="2116"/>
        <v>4.6137290849905055E-12</v>
      </c>
      <c r="DO887" s="64" cm="1">
        <f t="array" ref="DO887">IFERROR(INDEX(Tbl_FwdNom,$B887,MATCH(LIDt,Tbl_FwdNom_Cols,0)),0)</f>
        <v>7.7430449550000002</v>
      </c>
      <c r="DP887" s="64">
        <f t="shared" ca="1" si="2117"/>
        <v>7.6816636809999999</v>
      </c>
      <c r="DQ887" s="64">
        <f t="shared" ca="1" si="2068"/>
        <v>6.1864852416886329E-3</v>
      </c>
      <c r="DR887" s="70">
        <f t="shared" ca="1" si="2069"/>
        <v>0.99385155204086983</v>
      </c>
      <c r="DS887" s="70">
        <f ca="1">PRODUCT($DR$8:DR887)</f>
        <v>1.3024019921622149E-3</v>
      </c>
      <c r="DT887" s="36">
        <f t="shared" ca="1" si="2070"/>
        <v>0</v>
      </c>
      <c r="DU887" s="36">
        <f t="shared" ca="1" si="2071"/>
        <v>0</v>
      </c>
      <c r="DV887" s="36">
        <f t="shared" ca="1" si="2072"/>
        <v>0</v>
      </c>
      <c r="DW887" s="36">
        <f t="shared" ca="1" si="2073"/>
        <v>0</v>
      </c>
      <c r="DX887" s="36">
        <f t="shared" ca="1" si="2074"/>
        <v>0</v>
      </c>
      <c r="DY887" s="36">
        <f t="shared" ca="1" si="2075"/>
        <v>0</v>
      </c>
      <c r="DZ887" s="36">
        <f t="shared" ca="1" si="2076"/>
        <v>0</v>
      </c>
      <c r="EA887" s="36">
        <f t="shared" ca="1" si="2077"/>
        <v>0</v>
      </c>
      <c r="EB887" s="36">
        <f t="shared" ca="1" si="2078"/>
        <v>0</v>
      </c>
      <c r="EC887" s="36">
        <f t="shared" ca="1" si="2079"/>
        <v>0</v>
      </c>
      <c r="ED887" s="36">
        <f t="shared" ca="1" si="2080"/>
        <v>0</v>
      </c>
      <c r="EE887" s="36">
        <f t="shared" ca="1" si="2118"/>
        <v>0</v>
      </c>
      <c r="EF887" s="36">
        <f t="shared" ca="1" si="2081"/>
        <v>0</v>
      </c>
      <c r="EG887" s="64"/>
      <c r="EH887" s="64"/>
      <c r="EI887" s="64"/>
      <c r="EJ887" s="70"/>
      <c r="EK887" s="70"/>
      <c r="EL887" s="70"/>
      <c r="EM887" s="70"/>
      <c r="EN887" s="70"/>
      <c r="EO887" s="36">
        <f t="shared" si="2082"/>
        <v>0</v>
      </c>
      <c r="EP887" s="36">
        <f t="shared" si="2083"/>
        <v>0</v>
      </c>
      <c r="EQ887" s="36">
        <f t="shared" si="2084"/>
        <v>0</v>
      </c>
      <c r="ER887" s="36">
        <f t="shared" si="2085"/>
        <v>0</v>
      </c>
      <c r="ES887" s="36">
        <f t="shared" si="2086"/>
        <v>0</v>
      </c>
      <c r="ET887" s="36">
        <f t="shared" si="2087"/>
        <v>0</v>
      </c>
      <c r="EU887" s="36">
        <f t="shared" si="2119"/>
        <v>0</v>
      </c>
      <c r="EV887" s="36">
        <f t="shared" si="2088"/>
        <v>0</v>
      </c>
      <c r="EW887" s="36">
        <f t="shared" si="2089"/>
        <v>0</v>
      </c>
      <c r="EX887" s="36">
        <f t="shared" si="2120"/>
        <v>0</v>
      </c>
      <c r="EY887" s="36">
        <f t="shared" si="2090"/>
        <v>0</v>
      </c>
      <c r="EZ887" s="36">
        <f t="shared" si="2091"/>
        <v>0</v>
      </c>
      <c r="FA887" s="36">
        <f t="shared" si="2092"/>
        <v>0</v>
      </c>
      <c r="FB887" s="36">
        <f t="shared" si="2093"/>
        <v>0</v>
      </c>
      <c r="FC887" s="36">
        <f t="shared" si="2121"/>
        <v>0</v>
      </c>
      <c r="FD887" s="36">
        <f t="shared" si="2094"/>
        <v>0</v>
      </c>
      <c r="FE887" s="36">
        <f t="shared" si="2095"/>
        <v>0</v>
      </c>
      <c r="FF887" s="36">
        <f t="shared" si="2122"/>
        <v>0</v>
      </c>
      <c r="FG887" s="36">
        <f t="shared" si="2096"/>
        <v>0</v>
      </c>
      <c r="FH887" s="36">
        <f t="shared" si="2097"/>
        <v>0</v>
      </c>
      <c r="FI887" s="36">
        <f t="shared" si="2098"/>
        <v>0</v>
      </c>
      <c r="FJ887" s="36">
        <f t="shared" ca="1" si="2099"/>
        <v>0</v>
      </c>
      <c r="FK887" s="36">
        <f t="shared" si="2100"/>
        <v>0</v>
      </c>
      <c r="FL887" s="36">
        <f t="shared" si="2101"/>
        <v>0</v>
      </c>
      <c r="FM887" s="36">
        <f t="shared" ca="1" si="2102"/>
        <v>0</v>
      </c>
      <c r="FN887" s="36">
        <f t="shared" ca="1" si="2124"/>
        <v>0</v>
      </c>
    </row>
    <row r="888" spans="2:170" x14ac:dyDescent="0.25">
      <c r="B888" s="2">
        <v>880</v>
      </c>
      <c r="C888" s="2">
        <f t="shared" si="1978"/>
        <v>74</v>
      </c>
      <c r="D888" s="2">
        <f t="shared" si="2127"/>
        <v>904</v>
      </c>
      <c r="E888" s="2">
        <f t="shared" si="2125"/>
        <v>76</v>
      </c>
      <c r="F888" s="189">
        <f t="shared" si="2129"/>
        <v>72501</v>
      </c>
      <c r="G888" s="2">
        <f t="shared" si="2128"/>
        <v>6</v>
      </c>
      <c r="H888" s="187">
        <f t="shared" si="1979"/>
        <v>107.91666666666666</v>
      </c>
      <c r="I888" s="186">
        <f t="shared" si="2126"/>
        <v>107</v>
      </c>
      <c r="J888" s="2">
        <f t="shared" si="1980"/>
        <v>0</v>
      </c>
      <c r="K888" s="2">
        <f t="shared" si="1981"/>
        <v>1</v>
      </c>
      <c r="L888">
        <f t="shared" si="1982"/>
        <v>2</v>
      </c>
      <c r="M888" s="190">
        <f t="shared" si="2103"/>
        <v>0.93</v>
      </c>
      <c r="N888">
        <f t="shared" si="1983"/>
        <v>1</v>
      </c>
      <c r="O888">
        <f t="shared" si="1984"/>
        <v>100</v>
      </c>
      <c r="P888" s="58">
        <f t="shared" si="1985"/>
        <v>4.1850000000000005</v>
      </c>
      <c r="Q888" s="106">
        <f t="shared" si="1986"/>
        <v>1</v>
      </c>
      <c r="R888" s="59">
        <f t="shared" si="1987"/>
        <v>1</v>
      </c>
      <c r="S888" s="32">
        <f t="shared" si="2104"/>
        <v>1</v>
      </c>
      <c r="T888">
        <f t="shared" si="1988"/>
        <v>1</v>
      </c>
      <c r="U888" s="32">
        <f t="shared" si="2105"/>
        <v>0.93</v>
      </c>
      <c r="V888">
        <f t="shared" si="1989"/>
        <v>1</v>
      </c>
      <c r="W888">
        <f t="shared" si="1990"/>
        <v>100</v>
      </c>
      <c r="X888" s="58">
        <f t="shared" si="1991"/>
        <v>1</v>
      </c>
      <c r="Y888" s="58">
        <f t="shared" si="1992"/>
        <v>1</v>
      </c>
      <c r="Z888" s="32">
        <f t="shared" si="1993"/>
        <v>1</v>
      </c>
      <c r="AA888" s="32">
        <f t="shared" si="1994"/>
        <v>1</v>
      </c>
      <c r="AB888" s="59">
        <f t="shared" si="1995"/>
        <v>4.9056245199999996E-3</v>
      </c>
      <c r="AC888" s="59">
        <f t="shared" si="1996"/>
        <v>4.9056245199999996E-3</v>
      </c>
      <c r="AD888">
        <f t="shared" si="1997"/>
        <v>1</v>
      </c>
      <c r="AE888" s="59">
        <f t="shared" si="1998"/>
        <v>4.9056245199999996E-3</v>
      </c>
      <c r="AF888" s="59">
        <f t="shared" si="1999"/>
        <v>4.1758461800000006E-3</v>
      </c>
      <c r="AG888" s="59">
        <f t="shared" si="2000"/>
        <v>4.1758461800000006E-3</v>
      </c>
      <c r="AH888">
        <f t="shared" si="2001"/>
        <v>1</v>
      </c>
      <c r="AI888" s="59">
        <f t="shared" si="2002"/>
        <v>4.1758461800000006E-3</v>
      </c>
      <c r="AJ888" s="59">
        <f t="shared" si="2003"/>
        <v>0</v>
      </c>
      <c r="AK888" s="59">
        <f t="shared" si="2004"/>
        <v>0</v>
      </c>
      <c r="AL888" s="59">
        <f t="shared" si="2005"/>
        <v>0</v>
      </c>
      <c r="AM888" s="12">
        <f t="shared" si="2106"/>
        <v>0</v>
      </c>
      <c r="AN888" s="12">
        <f t="shared" si="2107"/>
        <v>0</v>
      </c>
      <c r="AO888" s="66">
        <f t="shared" si="2006"/>
        <v>0</v>
      </c>
      <c r="AP888" s="66">
        <f t="shared" si="2007"/>
        <v>0</v>
      </c>
      <c r="AQ888" s="59">
        <f t="shared" si="2008"/>
        <v>0</v>
      </c>
      <c r="AR888" s="59">
        <f t="shared" si="2009"/>
        <v>0</v>
      </c>
      <c r="AS888" s="59">
        <f t="shared" si="2010"/>
        <v>0</v>
      </c>
      <c r="AT888" s="12">
        <f t="shared" si="2011"/>
        <v>0</v>
      </c>
      <c r="AU888" s="59">
        <f t="shared" si="2108"/>
        <v>0</v>
      </c>
      <c r="AV888" s="59">
        <f t="shared" si="2109"/>
        <v>0</v>
      </c>
      <c r="AW888" s="70">
        <f t="shared" si="2012"/>
        <v>0</v>
      </c>
      <c r="AX888" s="20">
        <f t="shared" si="2013"/>
        <v>200000</v>
      </c>
      <c r="AY888" s="20">
        <f t="shared" si="2014"/>
        <v>0</v>
      </c>
      <c r="AZ888" s="20">
        <f t="shared" si="2015"/>
        <v>0</v>
      </c>
      <c r="BA888" s="20">
        <f t="shared" si="2016"/>
        <v>200000</v>
      </c>
      <c r="BB888" s="36">
        <f t="shared" si="2017"/>
        <v>1</v>
      </c>
      <c r="BC888" s="36">
        <f t="shared" si="2018"/>
        <v>0</v>
      </c>
      <c r="BD888" s="80">
        <f t="shared" si="2019"/>
        <v>0</v>
      </c>
      <c r="BE888" s="36">
        <f t="shared" si="2020"/>
        <v>0</v>
      </c>
      <c r="BF888" s="36">
        <f t="shared" si="2021"/>
        <v>0</v>
      </c>
      <c r="BG888" s="36">
        <f t="shared" si="2022"/>
        <v>0</v>
      </c>
      <c r="BH888" s="36">
        <f t="shared" si="2023"/>
        <v>0</v>
      </c>
      <c r="BI888" s="36">
        <f t="shared" si="2024"/>
        <v>0</v>
      </c>
      <c r="BJ888" s="36">
        <f t="shared" si="2025"/>
        <v>0</v>
      </c>
      <c r="BK888" s="36">
        <f t="shared" si="2026"/>
        <v>0</v>
      </c>
      <c r="BL888" s="68">
        <f>IF(OR(AT888=0,E888&gt;ProjTerm),0,VLOOKUP(D888,'Life Events'!$AE$5:$AI$1206,5,FALSE))</f>
        <v>0</v>
      </c>
      <c r="BM888" s="93">
        <f t="shared" si="2027"/>
        <v>0</v>
      </c>
      <c r="BN888" s="93">
        <f t="shared" si="2028"/>
        <v>0</v>
      </c>
      <c r="BO888" s="36">
        <f t="shared" si="2029"/>
        <v>0</v>
      </c>
      <c r="BP888" s="36">
        <f t="shared" si="2030"/>
        <v>0</v>
      </c>
      <c r="BQ888" s="36">
        <f t="shared" si="2031"/>
        <v>0</v>
      </c>
      <c r="BR888" s="36">
        <f t="shared" si="2032"/>
        <v>154.78110000000001</v>
      </c>
      <c r="BS888" s="36">
        <f t="shared" si="2033"/>
        <v>0</v>
      </c>
      <c r="BT888" s="36">
        <f t="shared" si="2034"/>
        <v>0</v>
      </c>
      <c r="BU888" s="70" cm="1">
        <f t="array" ref="BU888">IF(AND(ActInt=1,$J888=0),INDEX(Tbl_FwdNom,$B888-IVP,MATCH(ValnDt,Tbl_FwdNom_Cols)),INDEX(Tbl_FwdNom,$B888,MATCH(StartDt,Tbl_FwdNom_Cols)))</f>
        <v>9.1340546109999998</v>
      </c>
      <c r="BV888" s="70" cm="1">
        <f t="array" ref="BV888">INDEX(Tbl_FwdReal,$B888,MATCH(StartDt,Tbl_FwdReal_Cols))</f>
        <v>3.0773584070000002</v>
      </c>
      <c r="BW888" s="70" cm="1">
        <f t="array" ref="BW888">IF(RunType&lt;&gt;"OPN",INDEX(Tbl_FwdReal,$B888,MATCH(ValnDt,Tbl_FwdReal_Cols)),IF(AND($J888=0,ActInt=1),INDEX(Tbl_FwdReal,$B888-IVP,MATCH(ValnDt,Tbl_FwdReal_Cols)),-999))*$K888</f>
        <v>3.0773584070000002</v>
      </c>
      <c r="BX888" s="70">
        <f t="shared" si="2035"/>
        <v>3.0773584070000002E-2</v>
      </c>
      <c r="BY888" s="70">
        <f t="shared" si="2110"/>
        <v>5.875874486504773E-2</v>
      </c>
      <c r="BZ888" s="64">
        <f t="shared" si="2123"/>
        <v>4.7694399568198875E-3</v>
      </c>
      <c r="CA888" s="70" cm="1">
        <f t="array" ref="CA888">IF($J888=1,CA887*(1+INDEX(Tbl_CPI,$B888,MATCH(IF(RunType="OPN",StartDt,ValnDt),Tbl_CPI_Cols))),0)</f>
        <v>0</v>
      </c>
      <c r="CB888" s="70">
        <f t="shared" si="2111"/>
        <v>121.41620871155725</v>
      </c>
      <c r="CC888" s="70">
        <f t="shared" si="2112"/>
        <v>119.12593069271092</v>
      </c>
      <c r="CD888" s="36">
        <f t="shared" si="2036"/>
        <v>603.47211056749143</v>
      </c>
      <c r="CE888" s="36">
        <f t="shared" si="2037"/>
        <v>0</v>
      </c>
      <c r="CF888" s="36">
        <f t="shared" si="2038"/>
        <v>0</v>
      </c>
      <c r="CG888" s="36">
        <f t="shared" si="2039"/>
        <v>0</v>
      </c>
      <c r="CH888" s="36">
        <f t="shared" si="2040"/>
        <v>0</v>
      </c>
      <c r="CI888" s="36">
        <f t="shared" si="2041"/>
        <v>0</v>
      </c>
      <c r="CJ888" s="36">
        <f t="shared" si="2042"/>
        <v>0</v>
      </c>
      <c r="CK888" s="36">
        <f t="shared" si="2043"/>
        <v>0</v>
      </c>
      <c r="CL888" s="36">
        <f t="shared" si="2044"/>
        <v>0</v>
      </c>
      <c r="CM888" s="36">
        <f t="shared" si="2045"/>
        <v>0</v>
      </c>
      <c r="CN888" s="36">
        <f t="shared" si="2046"/>
        <v>0</v>
      </c>
      <c r="CO888" s="20">
        <f t="shared" si="2047"/>
        <v>120000</v>
      </c>
      <c r="CP888" s="20">
        <f t="shared" si="2048"/>
        <v>2</v>
      </c>
      <c r="CQ888" s="64" t="e">
        <f t="shared" si="2049"/>
        <v>#N/A</v>
      </c>
      <c r="CR888" s="64" t="e">
        <f t="shared" si="2050"/>
        <v>#N/A</v>
      </c>
      <c r="CS888" s="36" t="e">
        <f t="shared" si="2051"/>
        <v>#N/A</v>
      </c>
      <c r="CT888" s="36">
        <f t="shared" si="2052"/>
        <v>0</v>
      </c>
      <c r="CU888" s="36">
        <f t="shared" si="2053"/>
        <v>0</v>
      </c>
      <c r="CV888" s="36">
        <f t="shared" si="2113"/>
        <v>0</v>
      </c>
      <c r="CW888" s="36">
        <f t="shared" si="2054"/>
        <v>0</v>
      </c>
      <c r="CX888" s="36">
        <f t="shared" si="2055"/>
        <v>0</v>
      </c>
      <c r="CY888" s="36">
        <f t="shared" si="2056"/>
        <v>0</v>
      </c>
      <c r="CZ888" s="36">
        <f t="shared" si="2114"/>
        <v>0</v>
      </c>
      <c r="DA888" s="64">
        <f t="shared" si="2057"/>
        <v>7.3104920748838786E-3</v>
      </c>
      <c r="DB888" s="70">
        <f t="shared" si="2115"/>
        <v>0.99274256335817024</v>
      </c>
      <c r="DC888" s="70">
        <f>PRODUCT($DB$8:DB888)</f>
        <v>3.5315304278774582E-4</v>
      </c>
      <c r="DD888" s="36">
        <f t="shared" si="2058"/>
        <v>0</v>
      </c>
      <c r="DE888" s="36">
        <f t="shared" si="2059"/>
        <v>0</v>
      </c>
      <c r="DF888" s="36">
        <f t="shared" si="2060"/>
        <v>0</v>
      </c>
      <c r="DG888" s="36">
        <f t="shared" si="2061"/>
        <v>0</v>
      </c>
      <c r="DH888" s="36">
        <f t="shared" si="2062"/>
        <v>0</v>
      </c>
      <c r="DI888" s="36">
        <f t="shared" si="2063"/>
        <v>0</v>
      </c>
      <c r="DJ888" s="36">
        <f t="shared" si="2064"/>
        <v>0</v>
      </c>
      <c r="DK888" s="36">
        <f t="shared" si="2065"/>
        <v>0</v>
      </c>
      <c r="DL888" s="36">
        <f t="shared" si="2066"/>
        <v>0</v>
      </c>
      <c r="DM888" s="36">
        <f t="shared" si="2067"/>
        <v>0</v>
      </c>
      <c r="DN888" s="36">
        <f t="shared" ca="1" si="2116"/>
        <v>4.6137290849905055E-12</v>
      </c>
      <c r="DO888" s="64" cm="1">
        <f t="array" ref="DO888">IFERROR(INDEX(Tbl_FwdNom,$B888,MATCH(LIDt,Tbl_FwdNom_Cols,0)),0)</f>
        <v>7.7413394479999997</v>
      </c>
      <c r="DP888" s="64">
        <f t="shared" ca="1" si="2117"/>
        <v>7.6799591449999998</v>
      </c>
      <c r="DQ888" s="64">
        <f t="shared" ca="1" si="2068"/>
        <v>6.1851579547953506E-3</v>
      </c>
      <c r="DR888" s="70">
        <f t="shared" ca="1" si="2069"/>
        <v>0.99385286305815967</v>
      </c>
      <c r="DS888" s="70">
        <f ca="1">PRODUCT($DR$8:DR888)</f>
        <v>1.2943959487630682E-3</v>
      </c>
      <c r="DT888" s="36">
        <f t="shared" ca="1" si="2070"/>
        <v>0</v>
      </c>
      <c r="DU888" s="36">
        <f t="shared" ca="1" si="2071"/>
        <v>0</v>
      </c>
      <c r="DV888" s="36">
        <f t="shared" ca="1" si="2072"/>
        <v>0</v>
      </c>
      <c r="DW888" s="36">
        <f t="shared" ca="1" si="2073"/>
        <v>0</v>
      </c>
      <c r="DX888" s="36">
        <f t="shared" ca="1" si="2074"/>
        <v>0</v>
      </c>
      <c r="DY888" s="36">
        <f t="shared" ca="1" si="2075"/>
        <v>0</v>
      </c>
      <c r="DZ888" s="36">
        <f t="shared" ca="1" si="2076"/>
        <v>0</v>
      </c>
      <c r="EA888" s="36">
        <f t="shared" ca="1" si="2077"/>
        <v>0</v>
      </c>
      <c r="EB888" s="36">
        <f t="shared" ca="1" si="2078"/>
        <v>0</v>
      </c>
      <c r="EC888" s="36">
        <f t="shared" ca="1" si="2079"/>
        <v>0</v>
      </c>
      <c r="ED888" s="36">
        <f t="shared" ca="1" si="2080"/>
        <v>0</v>
      </c>
      <c r="EE888" s="36">
        <f t="shared" ca="1" si="2118"/>
        <v>0</v>
      </c>
      <c r="EF888" s="36">
        <f t="shared" ca="1" si="2081"/>
        <v>0</v>
      </c>
      <c r="EG888" s="64"/>
      <c r="EH888" s="64"/>
      <c r="EI888" s="64"/>
      <c r="EJ888" s="70"/>
      <c r="EK888" s="70"/>
      <c r="EL888" s="70"/>
      <c r="EM888" s="70"/>
      <c r="EN888" s="70"/>
      <c r="EO888" s="36">
        <f t="shared" si="2082"/>
        <v>0</v>
      </c>
      <c r="EP888" s="36">
        <f t="shared" si="2083"/>
        <v>0</v>
      </c>
      <c r="EQ888" s="36">
        <f t="shared" si="2084"/>
        <v>0</v>
      </c>
      <c r="ER888" s="36">
        <f t="shared" si="2085"/>
        <v>0</v>
      </c>
      <c r="ES888" s="36">
        <f t="shared" si="2086"/>
        <v>0</v>
      </c>
      <c r="ET888" s="36">
        <f t="shared" si="2087"/>
        <v>0</v>
      </c>
      <c r="EU888" s="36">
        <f t="shared" si="2119"/>
        <v>0</v>
      </c>
      <c r="EV888" s="36">
        <f t="shared" si="2088"/>
        <v>0</v>
      </c>
      <c r="EW888" s="36">
        <f t="shared" si="2089"/>
        <v>0</v>
      </c>
      <c r="EX888" s="36">
        <f t="shared" si="2120"/>
        <v>0</v>
      </c>
      <c r="EY888" s="36">
        <f t="shared" si="2090"/>
        <v>0</v>
      </c>
      <c r="EZ888" s="36">
        <f t="shared" si="2091"/>
        <v>0</v>
      </c>
      <c r="FA888" s="36">
        <f t="shared" si="2092"/>
        <v>0</v>
      </c>
      <c r="FB888" s="36">
        <f t="shared" si="2093"/>
        <v>0</v>
      </c>
      <c r="FC888" s="36">
        <f t="shared" si="2121"/>
        <v>0</v>
      </c>
      <c r="FD888" s="36">
        <f t="shared" si="2094"/>
        <v>0</v>
      </c>
      <c r="FE888" s="36">
        <f t="shared" si="2095"/>
        <v>0</v>
      </c>
      <c r="FF888" s="36">
        <f t="shared" si="2122"/>
        <v>0</v>
      </c>
      <c r="FG888" s="36">
        <f t="shared" si="2096"/>
        <v>0</v>
      </c>
      <c r="FH888" s="36">
        <f t="shared" si="2097"/>
        <v>0</v>
      </c>
      <c r="FI888" s="36">
        <f t="shared" si="2098"/>
        <v>0</v>
      </c>
      <c r="FJ888" s="36">
        <f t="shared" ca="1" si="2099"/>
        <v>0</v>
      </c>
      <c r="FK888" s="36">
        <f t="shared" si="2100"/>
        <v>0</v>
      </c>
      <c r="FL888" s="36">
        <f t="shared" si="2101"/>
        <v>0</v>
      </c>
      <c r="FM888" s="36">
        <f t="shared" ca="1" si="2102"/>
        <v>0</v>
      </c>
      <c r="FN888" s="36">
        <f t="shared" ca="1" si="2124"/>
        <v>0</v>
      </c>
    </row>
    <row r="889" spans="2:170" x14ac:dyDescent="0.25">
      <c r="B889" s="2">
        <v>881</v>
      </c>
      <c r="C889" s="2">
        <f t="shared" si="1978"/>
        <v>74</v>
      </c>
      <c r="D889" s="2">
        <f t="shared" si="2127"/>
        <v>905</v>
      </c>
      <c r="E889" s="2">
        <f t="shared" si="2125"/>
        <v>76</v>
      </c>
      <c r="F889" s="189">
        <f t="shared" si="2129"/>
        <v>72532</v>
      </c>
      <c r="G889" s="2">
        <f t="shared" si="2128"/>
        <v>7</v>
      </c>
      <c r="H889" s="187">
        <f t="shared" si="1979"/>
        <v>108</v>
      </c>
      <c r="I889" s="186">
        <f t="shared" si="2126"/>
        <v>108</v>
      </c>
      <c r="J889" s="2">
        <f t="shared" si="1980"/>
        <v>0</v>
      </c>
      <c r="K889" s="2">
        <f t="shared" si="1981"/>
        <v>1</v>
      </c>
      <c r="L889">
        <f t="shared" si="1982"/>
        <v>2</v>
      </c>
      <c r="M889" s="190">
        <f t="shared" si="2103"/>
        <v>0.93</v>
      </c>
      <c r="N889">
        <f t="shared" si="1983"/>
        <v>1</v>
      </c>
      <c r="O889">
        <f t="shared" si="1984"/>
        <v>100</v>
      </c>
      <c r="P889" s="58">
        <f t="shared" si="1985"/>
        <v>4.1850000000000005</v>
      </c>
      <c r="Q889" s="106">
        <f t="shared" si="1986"/>
        <v>1</v>
      </c>
      <c r="R889" s="59">
        <f t="shared" si="1987"/>
        <v>1</v>
      </c>
      <c r="S889" s="32">
        <f t="shared" si="2104"/>
        <v>1</v>
      </c>
      <c r="T889">
        <f t="shared" si="1988"/>
        <v>1</v>
      </c>
      <c r="U889" s="32">
        <f t="shared" si="2105"/>
        <v>0.93</v>
      </c>
      <c r="V889">
        <f t="shared" si="1989"/>
        <v>1</v>
      </c>
      <c r="W889">
        <f t="shared" si="1990"/>
        <v>100</v>
      </c>
      <c r="X889" s="58">
        <f t="shared" si="1991"/>
        <v>1</v>
      </c>
      <c r="Y889" s="58">
        <f t="shared" si="1992"/>
        <v>1</v>
      </c>
      <c r="Z889" s="32">
        <f t="shared" si="1993"/>
        <v>1</v>
      </c>
      <c r="AA889" s="32">
        <f t="shared" si="1994"/>
        <v>1</v>
      </c>
      <c r="AB889" s="59">
        <f t="shared" si="1995"/>
        <v>4.9056245199999996E-3</v>
      </c>
      <c r="AC889" s="59">
        <f t="shared" si="1996"/>
        <v>4.9056245199999996E-3</v>
      </c>
      <c r="AD889">
        <f t="shared" si="1997"/>
        <v>1</v>
      </c>
      <c r="AE889" s="59">
        <f t="shared" si="1998"/>
        <v>4.9056245199999996E-3</v>
      </c>
      <c r="AF889" s="59">
        <f t="shared" si="1999"/>
        <v>4.1758461800000006E-3</v>
      </c>
      <c r="AG889" s="59">
        <f t="shared" si="2000"/>
        <v>4.1758461800000006E-3</v>
      </c>
      <c r="AH889">
        <f t="shared" si="2001"/>
        <v>1</v>
      </c>
      <c r="AI889" s="59">
        <f t="shared" si="2002"/>
        <v>4.1758461800000006E-3</v>
      </c>
      <c r="AJ889" s="59">
        <f t="shared" si="2003"/>
        <v>0</v>
      </c>
      <c r="AK889" s="59">
        <f t="shared" si="2004"/>
        <v>0</v>
      </c>
      <c r="AL889" s="59">
        <f t="shared" si="2005"/>
        <v>0</v>
      </c>
      <c r="AM889" s="12">
        <f t="shared" si="2106"/>
        <v>0</v>
      </c>
      <c r="AN889" s="12">
        <f t="shared" si="2107"/>
        <v>0</v>
      </c>
      <c r="AO889" s="66">
        <f t="shared" si="2006"/>
        <v>0</v>
      </c>
      <c r="AP889" s="66">
        <f t="shared" si="2007"/>
        <v>0</v>
      </c>
      <c r="AQ889" s="59">
        <f t="shared" si="2008"/>
        <v>0</v>
      </c>
      <c r="AR889" s="59">
        <f t="shared" si="2009"/>
        <v>0</v>
      </c>
      <c r="AS889" s="59">
        <f t="shared" si="2010"/>
        <v>0</v>
      </c>
      <c r="AT889" s="12">
        <f t="shared" si="2011"/>
        <v>0</v>
      </c>
      <c r="AU889" s="59">
        <f t="shared" si="2108"/>
        <v>0</v>
      </c>
      <c r="AV889" s="59">
        <f t="shared" si="2109"/>
        <v>0</v>
      </c>
      <c r="AW889" s="70">
        <f t="shared" si="2012"/>
        <v>0</v>
      </c>
      <c r="AX889" s="20">
        <f t="shared" si="2013"/>
        <v>200000</v>
      </c>
      <c r="AY889" s="20">
        <f t="shared" si="2014"/>
        <v>0</v>
      </c>
      <c r="AZ889" s="20">
        <f t="shared" si="2015"/>
        <v>0</v>
      </c>
      <c r="BA889" s="20">
        <f t="shared" si="2016"/>
        <v>200000</v>
      </c>
      <c r="BB889" s="36">
        <f t="shared" si="2017"/>
        <v>1</v>
      </c>
      <c r="BC889" s="36">
        <f t="shared" si="2018"/>
        <v>0</v>
      </c>
      <c r="BD889" s="80">
        <f t="shared" si="2019"/>
        <v>0</v>
      </c>
      <c r="BE889" s="36">
        <f t="shared" si="2020"/>
        <v>0</v>
      </c>
      <c r="BF889" s="36">
        <f t="shared" si="2021"/>
        <v>0</v>
      </c>
      <c r="BG889" s="36">
        <f t="shared" si="2022"/>
        <v>0</v>
      </c>
      <c r="BH889" s="36">
        <f t="shared" si="2023"/>
        <v>0</v>
      </c>
      <c r="BI889" s="36">
        <f t="shared" si="2024"/>
        <v>0</v>
      </c>
      <c r="BJ889" s="36">
        <f t="shared" si="2025"/>
        <v>0</v>
      </c>
      <c r="BK889" s="36">
        <f t="shared" si="2026"/>
        <v>0</v>
      </c>
      <c r="BL889" s="68">
        <f>IF(OR(AT889=0,E889&gt;ProjTerm),0,VLOOKUP(D889,'Life Events'!$AE$5:$AI$1206,5,FALSE))</f>
        <v>0</v>
      </c>
      <c r="BM889" s="93">
        <f t="shared" si="2027"/>
        <v>0</v>
      </c>
      <c r="BN889" s="93">
        <f t="shared" si="2028"/>
        <v>0</v>
      </c>
      <c r="BO889" s="36">
        <f t="shared" si="2029"/>
        <v>0</v>
      </c>
      <c r="BP889" s="36">
        <f t="shared" si="2030"/>
        <v>0</v>
      </c>
      <c r="BQ889" s="36">
        <f t="shared" si="2031"/>
        <v>0</v>
      </c>
      <c r="BR889" s="36">
        <f t="shared" si="2032"/>
        <v>154.78110000000001</v>
      </c>
      <c r="BS889" s="36">
        <f t="shared" si="2033"/>
        <v>0</v>
      </c>
      <c r="BT889" s="36">
        <f t="shared" si="2034"/>
        <v>0</v>
      </c>
      <c r="BU889" s="70" cm="1">
        <f t="array" ref="BU889">IF(AND(ActInt=1,$J889=0),INDEX(Tbl_FwdNom,$B889-IVP,MATCH(ValnDt,Tbl_FwdNom_Cols)),INDEX(Tbl_FwdNom,$B889,MATCH(StartDt,Tbl_FwdNom_Cols)))</f>
        <v>9.128129027</v>
      </c>
      <c r="BV889" s="70" cm="1">
        <f t="array" ref="BV889">INDEX(Tbl_FwdReal,$B889,MATCH(StartDt,Tbl_FwdReal_Cols))</f>
        <v>3.0739882789999999</v>
      </c>
      <c r="BW889" s="70" cm="1">
        <f t="array" ref="BW889">IF(RunType&lt;&gt;"OPN",INDEX(Tbl_FwdReal,$B889,MATCH(ValnDt,Tbl_FwdReal_Cols)),IF(AND($J889=0,ActInt=1),INDEX(Tbl_FwdReal,$B889-IVP,MATCH(ValnDt,Tbl_FwdReal_Cols)),-999))*$K889</f>
        <v>3.0739882789999999</v>
      </c>
      <c r="BX889" s="70">
        <f t="shared" si="2035"/>
        <v>3.0739882789999999E-2</v>
      </c>
      <c r="BY889" s="70">
        <f t="shared" si="2110"/>
        <v>5.8735873609670364E-2</v>
      </c>
      <c r="BZ889" s="64">
        <f t="shared" si="2123"/>
        <v>4.7676311904936153E-3</v>
      </c>
      <c r="CA889" s="70" cm="1">
        <f t="array" ref="CA889">IF($J889=1,CA888*(1+INDEX(Tbl_CPI,$B889,MATCH(IF(RunType="OPN",StartDt,ValnDt),Tbl_CPI_Cols))),0)</f>
        <v>0</v>
      </c>
      <c r="CB889" s="70">
        <f t="shared" si="2111"/>
        <v>121.99507641524195</v>
      </c>
      <c r="CC889" s="70">
        <f t="shared" si="2112"/>
        <v>119.12593069271092</v>
      </c>
      <c r="CD889" s="36">
        <f t="shared" si="2036"/>
        <v>603.47211056749143</v>
      </c>
      <c r="CE889" s="36">
        <f t="shared" si="2037"/>
        <v>0</v>
      </c>
      <c r="CF889" s="36">
        <f t="shared" si="2038"/>
        <v>0</v>
      </c>
      <c r="CG889" s="36">
        <f t="shared" si="2039"/>
        <v>0</v>
      </c>
      <c r="CH889" s="36">
        <f t="shared" si="2040"/>
        <v>0</v>
      </c>
      <c r="CI889" s="36">
        <f t="shared" si="2041"/>
        <v>0</v>
      </c>
      <c r="CJ889" s="36">
        <f t="shared" si="2042"/>
        <v>0</v>
      </c>
      <c r="CK889" s="36">
        <f t="shared" si="2043"/>
        <v>0</v>
      </c>
      <c r="CL889" s="36">
        <f t="shared" si="2044"/>
        <v>0</v>
      </c>
      <c r="CM889" s="36">
        <f t="shared" si="2045"/>
        <v>0</v>
      </c>
      <c r="CN889" s="36">
        <f t="shared" si="2046"/>
        <v>0</v>
      </c>
      <c r="CO889" s="20">
        <f t="shared" si="2047"/>
        <v>120000</v>
      </c>
      <c r="CP889" s="20">
        <f t="shared" si="2048"/>
        <v>2</v>
      </c>
      <c r="CQ889" s="64" t="e">
        <f t="shared" si="2049"/>
        <v>#N/A</v>
      </c>
      <c r="CR889" s="64" t="e">
        <f t="shared" si="2050"/>
        <v>#N/A</v>
      </c>
      <c r="CS889" s="36" t="e">
        <f t="shared" si="2051"/>
        <v>#N/A</v>
      </c>
      <c r="CT889" s="36">
        <f t="shared" si="2052"/>
        <v>0</v>
      </c>
      <c r="CU889" s="36">
        <f t="shared" si="2053"/>
        <v>0</v>
      </c>
      <c r="CV889" s="36">
        <f t="shared" si="2113"/>
        <v>0</v>
      </c>
      <c r="CW889" s="36">
        <f t="shared" si="2054"/>
        <v>0</v>
      </c>
      <c r="CX889" s="36">
        <f t="shared" si="2055"/>
        <v>0</v>
      </c>
      <c r="CY889" s="36">
        <f t="shared" si="2056"/>
        <v>0</v>
      </c>
      <c r="CZ889" s="36">
        <f t="shared" si="2114"/>
        <v>0</v>
      </c>
      <c r="DA889" s="64">
        <f t="shared" si="2057"/>
        <v>7.3059341854282422E-3</v>
      </c>
      <c r="DB889" s="70">
        <f t="shared" si="2115"/>
        <v>0.99274705535082919</v>
      </c>
      <c r="DC889" s="70">
        <f>PRODUCT($DB$8:DB889)</f>
        <v>3.5059164331572006E-4</v>
      </c>
      <c r="DD889" s="36">
        <f t="shared" si="2058"/>
        <v>0</v>
      </c>
      <c r="DE889" s="36">
        <f t="shared" si="2059"/>
        <v>0</v>
      </c>
      <c r="DF889" s="36">
        <f t="shared" si="2060"/>
        <v>0</v>
      </c>
      <c r="DG889" s="36">
        <f t="shared" si="2061"/>
        <v>0</v>
      </c>
      <c r="DH889" s="36">
        <f t="shared" si="2062"/>
        <v>0</v>
      </c>
      <c r="DI889" s="36">
        <f t="shared" si="2063"/>
        <v>0</v>
      </c>
      <c r="DJ889" s="36">
        <f t="shared" si="2064"/>
        <v>0</v>
      </c>
      <c r="DK889" s="36">
        <f t="shared" si="2065"/>
        <v>0</v>
      </c>
      <c r="DL889" s="36">
        <f t="shared" si="2066"/>
        <v>0</v>
      </c>
      <c r="DM889" s="36">
        <f t="shared" si="2067"/>
        <v>0</v>
      </c>
      <c r="DN889" s="36">
        <f t="shared" ca="1" si="2116"/>
        <v>4.6137290849905055E-12</v>
      </c>
      <c r="DO889" s="64" cm="1">
        <f t="array" ref="DO889">IFERROR(INDEX(Tbl_FwdNom,$B889,MATCH(LIDt,Tbl_FwdNom_Cols,0)),0)</f>
        <v>7.7396339669999996</v>
      </c>
      <c r="DP889" s="64">
        <f t="shared" ca="1" si="2117"/>
        <v>7.6782546350000001</v>
      </c>
      <c r="DQ889" s="64">
        <f t="shared" ca="1" si="2068"/>
        <v>6.1838306688886124E-3</v>
      </c>
      <c r="DR889" s="70">
        <f t="shared" ca="1" si="2069"/>
        <v>0.99385417407793386</v>
      </c>
      <c r="DS889" s="70">
        <f ca="1">PRODUCT($DR$8:DR889)</f>
        <v>1.2864408165877428E-3</v>
      </c>
      <c r="DT889" s="36">
        <f t="shared" ca="1" si="2070"/>
        <v>0</v>
      </c>
      <c r="DU889" s="36">
        <f t="shared" ca="1" si="2071"/>
        <v>0</v>
      </c>
      <c r="DV889" s="36">
        <f t="shared" ca="1" si="2072"/>
        <v>0</v>
      </c>
      <c r="DW889" s="36">
        <f t="shared" ca="1" si="2073"/>
        <v>0</v>
      </c>
      <c r="DX889" s="36">
        <f t="shared" ca="1" si="2074"/>
        <v>0</v>
      </c>
      <c r="DY889" s="36">
        <f t="shared" ca="1" si="2075"/>
        <v>0</v>
      </c>
      <c r="DZ889" s="36">
        <f t="shared" ca="1" si="2076"/>
        <v>0</v>
      </c>
      <c r="EA889" s="36">
        <f t="shared" ca="1" si="2077"/>
        <v>0</v>
      </c>
      <c r="EB889" s="36">
        <f t="shared" ca="1" si="2078"/>
        <v>0</v>
      </c>
      <c r="EC889" s="36">
        <f t="shared" ca="1" si="2079"/>
        <v>0</v>
      </c>
      <c r="ED889" s="36">
        <f t="shared" ca="1" si="2080"/>
        <v>0</v>
      </c>
      <c r="EE889" s="36">
        <f t="shared" ca="1" si="2118"/>
        <v>0</v>
      </c>
      <c r="EF889" s="36">
        <f t="shared" ca="1" si="2081"/>
        <v>0</v>
      </c>
      <c r="EG889" s="64"/>
      <c r="EH889" s="64"/>
      <c r="EI889" s="64"/>
      <c r="EJ889" s="70"/>
      <c r="EK889" s="70"/>
      <c r="EL889" s="70"/>
      <c r="EM889" s="70"/>
      <c r="EN889" s="70"/>
      <c r="EO889" s="36">
        <f t="shared" si="2082"/>
        <v>0</v>
      </c>
      <c r="EP889" s="36">
        <f t="shared" si="2083"/>
        <v>0</v>
      </c>
      <c r="EQ889" s="36">
        <f t="shared" si="2084"/>
        <v>0</v>
      </c>
      <c r="ER889" s="36">
        <f t="shared" si="2085"/>
        <v>0</v>
      </c>
      <c r="ES889" s="36">
        <f t="shared" si="2086"/>
        <v>0</v>
      </c>
      <c r="ET889" s="36">
        <f t="shared" si="2087"/>
        <v>0</v>
      </c>
      <c r="EU889" s="36">
        <f t="shared" si="2119"/>
        <v>0</v>
      </c>
      <c r="EV889" s="36">
        <f t="shared" si="2088"/>
        <v>0</v>
      </c>
      <c r="EW889" s="36">
        <f t="shared" si="2089"/>
        <v>0</v>
      </c>
      <c r="EX889" s="36">
        <f t="shared" si="2120"/>
        <v>0</v>
      </c>
      <c r="EY889" s="36">
        <f t="shared" si="2090"/>
        <v>0</v>
      </c>
      <c r="EZ889" s="36">
        <f t="shared" si="2091"/>
        <v>0</v>
      </c>
      <c r="FA889" s="36">
        <f t="shared" si="2092"/>
        <v>0</v>
      </c>
      <c r="FB889" s="36">
        <f t="shared" si="2093"/>
        <v>0</v>
      </c>
      <c r="FC889" s="36">
        <f t="shared" si="2121"/>
        <v>0</v>
      </c>
      <c r="FD889" s="36">
        <f t="shared" si="2094"/>
        <v>0</v>
      </c>
      <c r="FE889" s="36">
        <f t="shared" si="2095"/>
        <v>0</v>
      </c>
      <c r="FF889" s="36">
        <f t="shared" si="2122"/>
        <v>0</v>
      </c>
      <c r="FG889" s="36">
        <f t="shared" si="2096"/>
        <v>0</v>
      </c>
      <c r="FH889" s="36">
        <f t="shared" si="2097"/>
        <v>0</v>
      </c>
      <c r="FI889" s="36">
        <f t="shared" si="2098"/>
        <v>0</v>
      </c>
      <c r="FJ889" s="36">
        <f t="shared" ca="1" si="2099"/>
        <v>0</v>
      </c>
      <c r="FK889" s="36">
        <f t="shared" si="2100"/>
        <v>0</v>
      </c>
      <c r="FL889" s="36">
        <f t="shared" si="2101"/>
        <v>0</v>
      </c>
      <c r="FM889" s="36">
        <f t="shared" ca="1" si="2102"/>
        <v>0</v>
      </c>
      <c r="FN889" s="36">
        <f t="shared" ca="1" si="2124"/>
        <v>0</v>
      </c>
    </row>
    <row r="890" spans="2:170" x14ac:dyDescent="0.25">
      <c r="B890" s="2">
        <v>882</v>
      </c>
      <c r="C890" s="2">
        <f t="shared" si="1978"/>
        <v>74</v>
      </c>
      <c r="D890" s="2">
        <f t="shared" si="2127"/>
        <v>906</v>
      </c>
      <c r="E890" s="2">
        <f t="shared" si="2125"/>
        <v>76</v>
      </c>
      <c r="F890" s="189">
        <f t="shared" si="2129"/>
        <v>72563</v>
      </c>
      <c r="G890" s="2">
        <f t="shared" si="2128"/>
        <v>8</v>
      </c>
      <c r="H890" s="187">
        <f t="shared" si="1979"/>
        <v>108.08333333333334</v>
      </c>
      <c r="I890" s="186">
        <f t="shared" si="2126"/>
        <v>108</v>
      </c>
      <c r="J890" s="2">
        <f t="shared" si="1980"/>
        <v>0</v>
      </c>
      <c r="K890" s="2">
        <f t="shared" si="1981"/>
        <v>1</v>
      </c>
      <c r="L890">
        <f t="shared" si="1982"/>
        <v>2</v>
      </c>
      <c r="M890" s="190">
        <f t="shared" si="2103"/>
        <v>0.93</v>
      </c>
      <c r="N890">
        <f t="shared" si="1983"/>
        <v>1</v>
      </c>
      <c r="O890">
        <f t="shared" si="1984"/>
        <v>100</v>
      </c>
      <c r="P890" s="58">
        <f t="shared" si="1985"/>
        <v>4.1850000000000005</v>
      </c>
      <c r="Q890" s="106">
        <f t="shared" si="1986"/>
        <v>1</v>
      </c>
      <c r="R890" s="59">
        <f t="shared" si="1987"/>
        <v>1</v>
      </c>
      <c r="S890" s="32">
        <f t="shared" si="2104"/>
        <v>1</v>
      </c>
      <c r="T890">
        <f t="shared" si="1988"/>
        <v>1</v>
      </c>
      <c r="U890" s="32">
        <f t="shared" si="2105"/>
        <v>0.93</v>
      </c>
      <c r="V890">
        <f t="shared" si="1989"/>
        <v>1</v>
      </c>
      <c r="W890">
        <f t="shared" si="1990"/>
        <v>100</v>
      </c>
      <c r="X890" s="58">
        <f t="shared" si="1991"/>
        <v>1</v>
      </c>
      <c r="Y890" s="58">
        <f t="shared" si="1992"/>
        <v>1</v>
      </c>
      <c r="Z890" s="32">
        <f t="shared" si="1993"/>
        <v>1</v>
      </c>
      <c r="AA890" s="32">
        <f t="shared" si="1994"/>
        <v>1</v>
      </c>
      <c r="AB890" s="59">
        <f t="shared" si="1995"/>
        <v>4.9056245199999996E-3</v>
      </c>
      <c r="AC890" s="59">
        <f t="shared" si="1996"/>
        <v>4.9056245199999996E-3</v>
      </c>
      <c r="AD890">
        <f t="shared" si="1997"/>
        <v>1</v>
      </c>
      <c r="AE890" s="59">
        <f t="shared" si="1998"/>
        <v>4.9056245199999996E-3</v>
      </c>
      <c r="AF890" s="59">
        <f t="shared" si="1999"/>
        <v>4.1758461800000006E-3</v>
      </c>
      <c r="AG890" s="59">
        <f t="shared" si="2000"/>
        <v>4.1758461800000006E-3</v>
      </c>
      <c r="AH890">
        <f t="shared" si="2001"/>
        <v>1</v>
      </c>
      <c r="AI890" s="59">
        <f t="shared" si="2002"/>
        <v>4.1758461800000006E-3</v>
      </c>
      <c r="AJ890" s="59">
        <f t="shared" si="2003"/>
        <v>0</v>
      </c>
      <c r="AK890" s="59">
        <f t="shared" si="2004"/>
        <v>0</v>
      </c>
      <c r="AL890" s="59">
        <f t="shared" si="2005"/>
        <v>0</v>
      </c>
      <c r="AM890" s="12">
        <f t="shared" si="2106"/>
        <v>0</v>
      </c>
      <c r="AN890" s="12">
        <f t="shared" si="2107"/>
        <v>0</v>
      </c>
      <c r="AO890" s="66">
        <f t="shared" si="2006"/>
        <v>0</v>
      </c>
      <c r="AP890" s="66">
        <f t="shared" si="2007"/>
        <v>0</v>
      </c>
      <c r="AQ890" s="59">
        <f t="shared" si="2008"/>
        <v>0</v>
      </c>
      <c r="AR890" s="59">
        <f t="shared" si="2009"/>
        <v>0</v>
      </c>
      <c r="AS890" s="59">
        <f t="shared" si="2010"/>
        <v>0</v>
      </c>
      <c r="AT890" s="12">
        <f t="shared" si="2011"/>
        <v>0</v>
      </c>
      <c r="AU890" s="59">
        <f t="shared" si="2108"/>
        <v>0</v>
      </c>
      <c r="AV890" s="59">
        <f t="shared" si="2109"/>
        <v>0</v>
      </c>
      <c r="AW890" s="70">
        <f t="shared" si="2012"/>
        <v>0</v>
      </c>
      <c r="AX890" s="20">
        <f t="shared" si="2013"/>
        <v>200000</v>
      </c>
      <c r="AY890" s="20">
        <f t="shared" si="2014"/>
        <v>0</v>
      </c>
      <c r="AZ890" s="20">
        <f t="shared" si="2015"/>
        <v>0</v>
      </c>
      <c r="BA890" s="20">
        <f t="shared" si="2016"/>
        <v>200000</v>
      </c>
      <c r="BB890" s="36">
        <f t="shared" si="2017"/>
        <v>1</v>
      </c>
      <c r="BC890" s="36">
        <f t="shared" si="2018"/>
        <v>0</v>
      </c>
      <c r="BD890" s="80">
        <f t="shared" si="2019"/>
        <v>0</v>
      </c>
      <c r="BE890" s="36">
        <f t="shared" si="2020"/>
        <v>0</v>
      </c>
      <c r="BF890" s="36">
        <f t="shared" si="2021"/>
        <v>0</v>
      </c>
      <c r="BG890" s="36">
        <f t="shared" si="2022"/>
        <v>0</v>
      </c>
      <c r="BH890" s="36">
        <f t="shared" si="2023"/>
        <v>0</v>
      </c>
      <c r="BI890" s="36">
        <f t="shared" si="2024"/>
        <v>0</v>
      </c>
      <c r="BJ890" s="36">
        <f t="shared" si="2025"/>
        <v>0</v>
      </c>
      <c r="BK890" s="36">
        <f t="shared" si="2026"/>
        <v>0</v>
      </c>
      <c r="BL890" s="68">
        <f>IF(OR(AT890=0,E890&gt;ProjTerm),0,VLOOKUP(D890,'Life Events'!$AE$5:$AI$1206,5,FALSE))</f>
        <v>0</v>
      </c>
      <c r="BM890" s="93">
        <f t="shared" si="2027"/>
        <v>0</v>
      </c>
      <c r="BN890" s="93">
        <f t="shared" si="2028"/>
        <v>0</v>
      </c>
      <c r="BO890" s="36">
        <f t="shared" si="2029"/>
        <v>0</v>
      </c>
      <c r="BP890" s="36">
        <f t="shared" si="2030"/>
        <v>0</v>
      </c>
      <c r="BQ890" s="36">
        <f t="shared" si="2031"/>
        <v>0</v>
      </c>
      <c r="BR890" s="36">
        <f t="shared" si="2032"/>
        <v>154.78110000000001</v>
      </c>
      <c r="BS890" s="36">
        <f t="shared" si="2033"/>
        <v>0</v>
      </c>
      <c r="BT890" s="36">
        <f t="shared" si="2034"/>
        <v>0</v>
      </c>
      <c r="BU890" s="70" cm="1">
        <f t="array" ref="BU890">IF(AND(ActInt=1,$J890=0),INDEX(Tbl_FwdNom,$B890-IVP,MATCH(ValnDt,Tbl_FwdNom_Cols)),INDEX(Tbl_FwdNom,$B890,MATCH(StartDt,Tbl_FwdNom_Cols)))</f>
        <v>9.1222037650000001</v>
      </c>
      <c r="BV890" s="70" cm="1">
        <f t="array" ref="BV890">INDEX(Tbl_FwdReal,$B890,MATCH(StartDt,Tbl_FwdReal_Cols))</f>
        <v>3.0706182609999999</v>
      </c>
      <c r="BW890" s="70" cm="1">
        <f t="array" ref="BW890">IF(RunType&lt;&gt;"OPN",INDEX(Tbl_FwdReal,$B890,MATCH(ValnDt,Tbl_FwdReal_Cols)),IF(AND($J890=0,ActInt=1),INDEX(Tbl_FwdReal,$B890-IVP,MATCH(ValnDt,Tbl_FwdReal_Cols)),-999))*$K890</f>
        <v>3.0706182609999999</v>
      </c>
      <c r="BX890" s="70">
        <f t="shared" si="2035"/>
        <v>3.070618261E-2</v>
      </c>
      <c r="BY890" s="70">
        <f t="shared" si="2110"/>
        <v>5.8713002852819773E-2</v>
      </c>
      <c r="BZ890" s="64">
        <f t="shared" si="2123"/>
        <v>4.765822427776234E-3</v>
      </c>
      <c r="CA890" s="70" cm="1">
        <f t="array" ref="CA890">IF($J890=1,CA889*(1+INDEX(Tbl_CPI,$B890,MATCH(IF(RunType="OPN",StartDt,ValnDt),Tbl_CPI_Cols))),0)</f>
        <v>0</v>
      </c>
      <c r="CB890" s="70">
        <f t="shared" si="2111"/>
        <v>122.57648328649999</v>
      </c>
      <c r="CC890" s="70">
        <f t="shared" si="2112"/>
        <v>119.12593069271092</v>
      </c>
      <c r="CD890" s="36">
        <f t="shared" si="2036"/>
        <v>603.47211056749143</v>
      </c>
      <c r="CE890" s="36">
        <f t="shared" si="2037"/>
        <v>0</v>
      </c>
      <c r="CF890" s="36">
        <f t="shared" si="2038"/>
        <v>0</v>
      </c>
      <c r="CG890" s="36">
        <f t="shared" si="2039"/>
        <v>0</v>
      </c>
      <c r="CH890" s="36">
        <f t="shared" si="2040"/>
        <v>0</v>
      </c>
      <c r="CI890" s="36">
        <f t="shared" si="2041"/>
        <v>0</v>
      </c>
      <c r="CJ890" s="36">
        <f t="shared" si="2042"/>
        <v>0</v>
      </c>
      <c r="CK890" s="36">
        <f t="shared" si="2043"/>
        <v>0</v>
      </c>
      <c r="CL890" s="36">
        <f t="shared" si="2044"/>
        <v>0</v>
      </c>
      <c r="CM890" s="36">
        <f t="shared" si="2045"/>
        <v>0</v>
      </c>
      <c r="CN890" s="36">
        <f t="shared" si="2046"/>
        <v>0</v>
      </c>
      <c r="CO890" s="20">
        <f t="shared" si="2047"/>
        <v>120000</v>
      </c>
      <c r="CP890" s="20">
        <f t="shared" si="2048"/>
        <v>2</v>
      </c>
      <c r="CQ890" s="64" t="e">
        <f t="shared" si="2049"/>
        <v>#N/A</v>
      </c>
      <c r="CR890" s="64" t="e">
        <f t="shared" si="2050"/>
        <v>#N/A</v>
      </c>
      <c r="CS890" s="36" t="e">
        <f t="shared" si="2051"/>
        <v>#N/A</v>
      </c>
      <c r="CT890" s="36">
        <f t="shared" si="2052"/>
        <v>0</v>
      </c>
      <c r="CU890" s="36">
        <f t="shared" si="2053"/>
        <v>0</v>
      </c>
      <c r="CV890" s="36">
        <f t="shared" si="2113"/>
        <v>0</v>
      </c>
      <c r="CW890" s="36">
        <f t="shared" si="2054"/>
        <v>0</v>
      </c>
      <c r="CX890" s="36">
        <f t="shared" si="2055"/>
        <v>0</v>
      </c>
      <c r="CY890" s="36">
        <f t="shared" si="2056"/>
        <v>0</v>
      </c>
      <c r="CZ890" s="36">
        <f t="shared" si="2114"/>
        <v>0</v>
      </c>
      <c r="DA890" s="64">
        <f t="shared" si="2057"/>
        <v>7.3013763167977253E-3</v>
      </c>
      <c r="DB890" s="70">
        <f t="shared" si="2115"/>
        <v>0.99275154736361504</v>
      </c>
      <c r="DC890" s="70">
        <f>PRODUCT($DB$8:DB890)</f>
        <v>3.4805039639443369E-4</v>
      </c>
      <c r="DD890" s="36">
        <f t="shared" si="2058"/>
        <v>0</v>
      </c>
      <c r="DE890" s="36">
        <f t="shared" si="2059"/>
        <v>0</v>
      </c>
      <c r="DF890" s="36">
        <f t="shared" si="2060"/>
        <v>0</v>
      </c>
      <c r="DG890" s="36">
        <f t="shared" si="2061"/>
        <v>0</v>
      </c>
      <c r="DH890" s="36">
        <f t="shared" si="2062"/>
        <v>0</v>
      </c>
      <c r="DI890" s="36">
        <f t="shared" si="2063"/>
        <v>0</v>
      </c>
      <c r="DJ890" s="36">
        <f t="shared" si="2064"/>
        <v>0</v>
      </c>
      <c r="DK890" s="36">
        <f t="shared" si="2065"/>
        <v>0</v>
      </c>
      <c r="DL890" s="36">
        <f t="shared" si="2066"/>
        <v>0</v>
      </c>
      <c r="DM890" s="36">
        <f t="shared" si="2067"/>
        <v>0</v>
      </c>
      <c r="DN890" s="36">
        <f t="shared" ca="1" si="2116"/>
        <v>4.6137290849905055E-12</v>
      </c>
      <c r="DO890" s="64" cm="1">
        <f t="array" ref="DO890">IFERROR(INDEX(Tbl_FwdNom,$B890,MATCH(LIDt,Tbl_FwdNom_Cols,0)),0)</f>
        <v>7.737928513</v>
      </c>
      <c r="DP890" s="64">
        <f t="shared" ca="1" si="2117"/>
        <v>7.676550153</v>
      </c>
      <c r="DQ890" s="64">
        <f t="shared" ca="1" si="2068"/>
        <v>6.1825033855258393E-3</v>
      </c>
      <c r="DR890" s="70">
        <f t="shared" ca="1" si="2069"/>
        <v>0.99385548509865418</v>
      </c>
      <c r="DS890" s="70">
        <f ca="1">PRODUCT($DR$8:DR890)</f>
        <v>1.2785362618205199E-3</v>
      </c>
      <c r="DT890" s="36">
        <f t="shared" ca="1" si="2070"/>
        <v>0</v>
      </c>
      <c r="DU890" s="36">
        <f t="shared" ca="1" si="2071"/>
        <v>0</v>
      </c>
      <c r="DV890" s="36">
        <f t="shared" ca="1" si="2072"/>
        <v>0</v>
      </c>
      <c r="DW890" s="36">
        <f t="shared" ca="1" si="2073"/>
        <v>0</v>
      </c>
      <c r="DX890" s="36">
        <f t="shared" ca="1" si="2074"/>
        <v>0</v>
      </c>
      <c r="DY890" s="36">
        <f t="shared" ca="1" si="2075"/>
        <v>0</v>
      </c>
      <c r="DZ890" s="36">
        <f t="shared" ca="1" si="2076"/>
        <v>0</v>
      </c>
      <c r="EA890" s="36">
        <f t="shared" ca="1" si="2077"/>
        <v>0</v>
      </c>
      <c r="EB890" s="36">
        <f t="shared" ca="1" si="2078"/>
        <v>0</v>
      </c>
      <c r="EC890" s="36">
        <f t="shared" ca="1" si="2079"/>
        <v>0</v>
      </c>
      <c r="ED890" s="36">
        <f t="shared" ca="1" si="2080"/>
        <v>0</v>
      </c>
      <c r="EE890" s="36">
        <f t="shared" ca="1" si="2118"/>
        <v>0</v>
      </c>
      <c r="EF890" s="36">
        <f t="shared" ca="1" si="2081"/>
        <v>0</v>
      </c>
      <c r="EG890" s="64"/>
      <c r="EH890" s="64"/>
      <c r="EI890" s="64"/>
      <c r="EJ890" s="70"/>
      <c r="EK890" s="70"/>
      <c r="EL890" s="70"/>
      <c r="EM890" s="70"/>
      <c r="EN890" s="70"/>
      <c r="EO890" s="36">
        <f t="shared" si="2082"/>
        <v>0</v>
      </c>
      <c r="EP890" s="36">
        <f t="shared" si="2083"/>
        <v>0</v>
      </c>
      <c r="EQ890" s="36">
        <f t="shared" si="2084"/>
        <v>0</v>
      </c>
      <c r="ER890" s="36">
        <f t="shared" si="2085"/>
        <v>0</v>
      </c>
      <c r="ES890" s="36">
        <f t="shared" si="2086"/>
        <v>0</v>
      </c>
      <c r="ET890" s="36">
        <f t="shared" si="2087"/>
        <v>0</v>
      </c>
      <c r="EU890" s="36">
        <f t="shared" si="2119"/>
        <v>0</v>
      </c>
      <c r="EV890" s="36">
        <f t="shared" si="2088"/>
        <v>0</v>
      </c>
      <c r="EW890" s="36">
        <f t="shared" si="2089"/>
        <v>0</v>
      </c>
      <c r="EX890" s="36">
        <f t="shared" si="2120"/>
        <v>0</v>
      </c>
      <c r="EY890" s="36">
        <f t="shared" si="2090"/>
        <v>0</v>
      </c>
      <c r="EZ890" s="36">
        <f t="shared" si="2091"/>
        <v>0</v>
      </c>
      <c r="FA890" s="36">
        <f t="shared" si="2092"/>
        <v>0</v>
      </c>
      <c r="FB890" s="36">
        <f t="shared" si="2093"/>
        <v>0</v>
      </c>
      <c r="FC890" s="36">
        <f t="shared" si="2121"/>
        <v>0</v>
      </c>
      <c r="FD890" s="36">
        <f t="shared" si="2094"/>
        <v>0</v>
      </c>
      <c r="FE890" s="36">
        <f t="shared" si="2095"/>
        <v>0</v>
      </c>
      <c r="FF890" s="36">
        <f t="shared" si="2122"/>
        <v>0</v>
      </c>
      <c r="FG890" s="36">
        <f t="shared" si="2096"/>
        <v>0</v>
      </c>
      <c r="FH890" s="36">
        <f t="shared" si="2097"/>
        <v>0</v>
      </c>
      <c r="FI890" s="36">
        <f t="shared" si="2098"/>
        <v>0</v>
      </c>
      <c r="FJ890" s="36">
        <f t="shared" ca="1" si="2099"/>
        <v>0</v>
      </c>
      <c r="FK890" s="36">
        <f t="shared" si="2100"/>
        <v>0</v>
      </c>
      <c r="FL890" s="36">
        <f t="shared" si="2101"/>
        <v>0</v>
      </c>
      <c r="FM890" s="36">
        <f t="shared" ca="1" si="2102"/>
        <v>0</v>
      </c>
      <c r="FN890" s="36">
        <f t="shared" ca="1" si="2124"/>
        <v>0</v>
      </c>
    </row>
    <row r="891" spans="2:170" x14ac:dyDescent="0.25">
      <c r="B891" s="2">
        <v>883</v>
      </c>
      <c r="C891" s="2">
        <f t="shared" si="1978"/>
        <v>74</v>
      </c>
      <c r="D891" s="2">
        <f t="shared" si="2127"/>
        <v>907</v>
      </c>
      <c r="E891" s="2">
        <f t="shared" si="2125"/>
        <v>76</v>
      </c>
      <c r="F891" s="189">
        <f t="shared" si="2129"/>
        <v>72593</v>
      </c>
      <c r="G891" s="2">
        <f t="shared" si="2128"/>
        <v>9</v>
      </c>
      <c r="H891" s="187">
        <f t="shared" si="1979"/>
        <v>108.16666666666666</v>
      </c>
      <c r="I891" s="186">
        <f t="shared" si="2126"/>
        <v>108</v>
      </c>
      <c r="J891" s="2">
        <f t="shared" si="1980"/>
        <v>0</v>
      </c>
      <c r="K891" s="2">
        <f t="shared" si="1981"/>
        <v>1</v>
      </c>
      <c r="L891">
        <f t="shared" si="1982"/>
        <v>2</v>
      </c>
      <c r="M891" s="190">
        <f t="shared" si="2103"/>
        <v>0.93</v>
      </c>
      <c r="N891">
        <f t="shared" si="1983"/>
        <v>1</v>
      </c>
      <c r="O891">
        <f t="shared" si="1984"/>
        <v>100</v>
      </c>
      <c r="P891" s="58">
        <f t="shared" si="1985"/>
        <v>4.1850000000000005</v>
      </c>
      <c r="Q891" s="106">
        <f t="shared" si="1986"/>
        <v>1</v>
      </c>
      <c r="R891" s="59">
        <f t="shared" si="1987"/>
        <v>1</v>
      </c>
      <c r="S891" s="32">
        <f t="shared" si="2104"/>
        <v>1</v>
      </c>
      <c r="T891">
        <f t="shared" si="1988"/>
        <v>1</v>
      </c>
      <c r="U891" s="32">
        <f t="shared" si="2105"/>
        <v>0.93</v>
      </c>
      <c r="V891">
        <f t="shared" si="1989"/>
        <v>1</v>
      </c>
      <c r="W891">
        <f t="shared" si="1990"/>
        <v>100</v>
      </c>
      <c r="X891" s="58">
        <f t="shared" si="1991"/>
        <v>1</v>
      </c>
      <c r="Y891" s="58">
        <f t="shared" si="1992"/>
        <v>1</v>
      </c>
      <c r="Z891" s="32">
        <f t="shared" si="1993"/>
        <v>1</v>
      </c>
      <c r="AA891" s="32">
        <f t="shared" si="1994"/>
        <v>1</v>
      </c>
      <c r="AB891" s="59">
        <f t="shared" si="1995"/>
        <v>4.9056245199999996E-3</v>
      </c>
      <c r="AC891" s="59">
        <f t="shared" si="1996"/>
        <v>4.9056245199999996E-3</v>
      </c>
      <c r="AD891">
        <f t="shared" si="1997"/>
        <v>1</v>
      </c>
      <c r="AE891" s="59">
        <f t="shared" si="1998"/>
        <v>4.9056245199999996E-3</v>
      </c>
      <c r="AF891" s="59">
        <f t="shared" si="1999"/>
        <v>4.1758461800000006E-3</v>
      </c>
      <c r="AG891" s="59">
        <f t="shared" si="2000"/>
        <v>4.1758461800000006E-3</v>
      </c>
      <c r="AH891">
        <f t="shared" si="2001"/>
        <v>1</v>
      </c>
      <c r="AI891" s="59">
        <f t="shared" si="2002"/>
        <v>4.1758461800000006E-3</v>
      </c>
      <c r="AJ891" s="59">
        <f t="shared" si="2003"/>
        <v>0</v>
      </c>
      <c r="AK891" s="59">
        <f t="shared" si="2004"/>
        <v>0</v>
      </c>
      <c r="AL891" s="59">
        <f t="shared" si="2005"/>
        <v>0</v>
      </c>
      <c r="AM891" s="12">
        <f t="shared" si="2106"/>
        <v>0</v>
      </c>
      <c r="AN891" s="12">
        <f t="shared" si="2107"/>
        <v>0</v>
      </c>
      <c r="AO891" s="66">
        <f t="shared" si="2006"/>
        <v>0</v>
      </c>
      <c r="AP891" s="66">
        <f t="shared" si="2007"/>
        <v>0</v>
      </c>
      <c r="AQ891" s="59">
        <f t="shared" si="2008"/>
        <v>0</v>
      </c>
      <c r="AR891" s="59">
        <f t="shared" si="2009"/>
        <v>0</v>
      </c>
      <c r="AS891" s="59">
        <f t="shared" si="2010"/>
        <v>0</v>
      </c>
      <c r="AT891" s="12">
        <f t="shared" si="2011"/>
        <v>0</v>
      </c>
      <c r="AU891" s="59">
        <f t="shared" si="2108"/>
        <v>0</v>
      </c>
      <c r="AV891" s="59">
        <f t="shared" si="2109"/>
        <v>0</v>
      </c>
      <c r="AW891" s="70">
        <f t="shared" si="2012"/>
        <v>0</v>
      </c>
      <c r="AX891" s="20">
        <f t="shared" si="2013"/>
        <v>200000</v>
      </c>
      <c r="AY891" s="20">
        <f t="shared" si="2014"/>
        <v>0</v>
      </c>
      <c r="AZ891" s="20">
        <f t="shared" si="2015"/>
        <v>0</v>
      </c>
      <c r="BA891" s="20">
        <f t="shared" si="2016"/>
        <v>200000</v>
      </c>
      <c r="BB891" s="36">
        <f t="shared" si="2017"/>
        <v>1</v>
      </c>
      <c r="BC891" s="36">
        <f t="shared" si="2018"/>
        <v>0</v>
      </c>
      <c r="BD891" s="80">
        <f t="shared" si="2019"/>
        <v>0</v>
      </c>
      <c r="BE891" s="36">
        <f t="shared" si="2020"/>
        <v>0</v>
      </c>
      <c r="BF891" s="36">
        <f t="shared" si="2021"/>
        <v>0</v>
      </c>
      <c r="BG891" s="36">
        <f t="shared" si="2022"/>
        <v>0</v>
      </c>
      <c r="BH891" s="36">
        <f t="shared" si="2023"/>
        <v>0</v>
      </c>
      <c r="BI891" s="36">
        <f t="shared" si="2024"/>
        <v>0</v>
      </c>
      <c r="BJ891" s="36">
        <f t="shared" si="2025"/>
        <v>0</v>
      </c>
      <c r="BK891" s="36">
        <f t="shared" si="2026"/>
        <v>0</v>
      </c>
      <c r="BL891" s="68">
        <f>IF(OR(AT891=0,E891&gt;ProjTerm),0,VLOOKUP(D891,'Life Events'!$AE$5:$AI$1206,5,FALSE))</f>
        <v>0</v>
      </c>
      <c r="BM891" s="93">
        <f t="shared" si="2027"/>
        <v>0</v>
      </c>
      <c r="BN891" s="93">
        <f t="shared" si="2028"/>
        <v>0</v>
      </c>
      <c r="BO891" s="36">
        <f t="shared" si="2029"/>
        <v>0</v>
      </c>
      <c r="BP891" s="36">
        <f t="shared" si="2030"/>
        <v>0</v>
      </c>
      <c r="BQ891" s="36">
        <f t="shared" si="2031"/>
        <v>0</v>
      </c>
      <c r="BR891" s="36">
        <f t="shared" si="2032"/>
        <v>154.78110000000001</v>
      </c>
      <c r="BS891" s="36">
        <f t="shared" si="2033"/>
        <v>0</v>
      </c>
      <c r="BT891" s="36">
        <f t="shared" si="2034"/>
        <v>0</v>
      </c>
      <c r="BU891" s="70" cm="1">
        <f t="array" ref="BU891">IF(AND(ActInt=1,$J891=0),INDEX(Tbl_FwdNom,$B891-IVP,MATCH(ValnDt,Tbl_FwdNom_Cols)),INDEX(Tbl_FwdNom,$B891,MATCH(StartDt,Tbl_FwdNom_Cols)))</f>
        <v>9.1162788240000001</v>
      </c>
      <c r="BV891" s="70" cm="1">
        <f t="array" ref="BV891">INDEX(Tbl_FwdReal,$B891,MATCH(StartDt,Tbl_FwdReal_Cols))</f>
        <v>3.0672483540000002</v>
      </c>
      <c r="BW891" s="70" cm="1">
        <f t="array" ref="BW891">IF(RunType&lt;&gt;"OPN",INDEX(Tbl_FwdReal,$B891,MATCH(ValnDt,Tbl_FwdReal_Cols)),IF(AND($J891=0,ActInt=1),INDEX(Tbl_FwdReal,$B891-IVP,MATCH(ValnDt,Tbl_FwdReal_Cols)),-999))*$K891</f>
        <v>3.0672483540000002</v>
      </c>
      <c r="BX891" s="70">
        <f t="shared" si="2035"/>
        <v>3.0672483540000003E-2</v>
      </c>
      <c r="BY891" s="70">
        <f t="shared" si="2110"/>
        <v>5.8690132574643616E-2</v>
      </c>
      <c r="BZ891" s="64">
        <f t="shared" si="2123"/>
        <v>4.7640136670987765E-3</v>
      </c>
      <c r="CA891" s="70" cm="1">
        <f t="array" ref="CA891">IF($J891=1,CA890*(1+INDEX(Tbl_CPI,$B891,MATCH(IF(RunType="OPN",StartDt,ValnDt),Tbl_CPI_Cols))),0)</f>
        <v>0</v>
      </c>
      <c r="CB891" s="70">
        <f t="shared" si="2111"/>
        <v>123.16043932814178</v>
      </c>
      <c r="CC891" s="70">
        <f t="shared" si="2112"/>
        <v>119.12593069271092</v>
      </c>
      <c r="CD891" s="36">
        <f t="shared" si="2036"/>
        <v>603.47211056749143</v>
      </c>
      <c r="CE891" s="36">
        <f t="shared" si="2037"/>
        <v>0</v>
      </c>
      <c r="CF891" s="36">
        <f t="shared" si="2038"/>
        <v>0</v>
      </c>
      <c r="CG891" s="36">
        <f t="shared" si="2039"/>
        <v>0</v>
      </c>
      <c r="CH891" s="36">
        <f t="shared" si="2040"/>
        <v>0</v>
      </c>
      <c r="CI891" s="36">
        <f t="shared" si="2041"/>
        <v>0</v>
      </c>
      <c r="CJ891" s="36">
        <f t="shared" si="2042"/>
        <v>0</v>
      </c>
      <c r="CK891" s="36">
        <f t="shared" si="2043"/>
        <v>0</v>
      </c>
      <c r="CL891" s="36">
        <f t="shared" si="2044"/>
        <v>0</v>
      </c>
      <c r="CM891" s="36">
        <f t="shared" si="2045"/>
        <v>0</v>
      </c>
      <c r="CN891" s="36">
        <f t="shared" si="2046"/>
        <v>0</v>
      </c>
      <c r="CO891" s="20">
        <f t="shared" si="2047"/>
        <v>120000</v>
      </c>
      <c r="CP891" s="20">
        <f t="shared" si="2048"/>
        <v>2</v>
      </c>
      <c r="CQ891" s="64" t="e">
        <f t="shared" si="2049"/>
        <v>#N/A</v>
      </c>
      <c r="CR891" s="64" t="e">
        <f t="shared" si="2050"/>
        <v>#N/A</v>
      </c>
      <c r="CS891" s="36" t="e">
        <f t="shared" si="2051"/>
        <v>#N/A</v>
      </c>
      <c r="CT891" s="36">
        <f t="shared" si="2052"/>
        <v>0</v>
      </c>
      <c r="CU891" s="36">
        <f t="shared" si="2053"/>
        <v>0</v>
      </c>
      <c r="CV891" s="36">
        <f t="shared" si="2113"/>
        <v>0</v>
      </c>
      <c r="CW891" s="36">
        <f t="shared" si="2054"/>
        <v>0</v>
      </c>
      <c r="CX891" s="36">
        <f t="shared" si="2055"/>
        <v>0</v>
      </c>
      <c r="CY891" s="36">
        <f t="shared" si="2056"/>
        <v>0</v>
      </c>
      <c r="CZ891" s="36">
        <f t="shared" si="2114"/>
        <v>0</v>
      </c>
      <c r="DA891" s="64">
        <f t="shared" si="2057"/>
        <v>7.2968184682369319E-3</v>
      </c>
      <c r="DB891" s="70">
        <f t="shared" si="2115"/>
        <v>0.99275603939727219</v>
      </c>
      <c r="DC891" s="70">
        <f>PRODUCT($DB$8:DB891)</f>
        <v>3.4552913303518862E-4</v>
      </c>
      <c r="DD891" s="36">
        <f t="shared" si="2058"/>
        <v>0</v>
      </c>
      <c r="DE891" s="36">
        <f t="shared" si="2059"/>
        <v>0</v>
      </c>
      <c r="DF891" s="36">
        <f t="shared" si="2060"/>
        <v>0</v>
      </c>
      <c r="DG891" s="36">
        <f t="shared" si="2061"/>
        <v>0</v>
      </c>
      <c r="DH891" s="36">
        <f t="shared" si="2062"/>
        <v>0</v>
      </c>
      <c r="DI891" s="36">
        <f t="shared" si="2063"/>
        <v>0</v>
      </c>
      <c r="DJ891" s="36">
        <f t="shared" si="2064"/>
        <v>0</v>
      </c>
      <c r="DK891" s="36">
        <f t="shared" si="2065"/>
        <v>0</v>
      </c>
      <c r="DL891" s="36">
        <f t="shared" si="2066"/>
        <v>0</v>
      </c>
      <c r="DM891" s="36">
        <f t="shared" si="2067"/>
        <v>0</v>
      </c>
      <c r="DN891" s="36">
        <f t="shared" ca="1" si="2116"/>
        <v>4.6137290849905055E-12</v>
      </c>
      <c r="DO891" s="64" cm="1">
        <f t="array" ref="DO891">IFERROR(INDEX(Tbl_FwdNom,$B891,MATCH(LIDt,Tbl_FwdNom_Cols,0)),0)</f>
        <v>7.7362230859999999</v>
      </c>
      <c r="DP891" s="64">
        <f t="shared" ca="1" si="2117"/>
        <v>7.6748456980000004</v>
      </c>
      <c r="DQ891" s="64">
        <f t="shared" ca="1" si="2068"/>
        <v>6.1811761039287649E-3</v>
      </c>
      <c r="DR891" s="70">
        <f t="shared" ca="1" si="2069"/>
        <v>0.99385679612108913</v>
      </c>
      <c r="DS891" s="70">
        <f ca="1">PRODUCT($DR$8:DR891)</f>
        <v>1.270681952897576E-3</v>
      </c>
      <c r="DT891" s="36">
        <f t="shared" ca="1" si="2070"/>
        <v>0</v>
      </c>
      <c r="DU891" s="36">
        <f t="shared" ca="1" si="2071"/>
        <v>0</v>
      </c>
      <c r="DV891" s="36">
        <f t="shared" ca="1" si="2072"/>
        <v>0</v>
      </c>
      <c r="DW891" s="36">
        <f t="shared" ca="1" si="2073"/>
        <v>0</v>
      </c>
      <c r="DX891" s="36">
        <f t="shared" ca="1" si="2074"/>
        <v>0</v>
      </c>
      <c r="DY891" s="36">
        <f t="shared" ca="1" si="2075"/>
        <v>0</v>
      </c>
      <c r="DZ891" s="36">
        <f t="shared" ca="1" si="2076"/>
        <v>0</v>
      </c>
      <c r="EA891" s="36">
        <f t="shared" ca="1" si="2077"/>
        <v>0</v>
      </c>
      <c r="EB891" s="36">
        <f t="shared" ca="1" si="2078"/>
        <v>0</v>
      </c>
      <c r="EC891" s="36">
        <f t="shared" ca="1" si="2079"/>
        <v>0</v>
      </c>
      <c r="ED891" s="36">
        <f t="shared" ca="1" si="2080"/>
        <v>0</v>
      </c>
      <c r="EE891" s="36">
        <f t="shared" ca="1" si="2118"/>
        <v>0</v>
      </c>
      <c r="EF891" s="36">
        <f t="shared" ca="1" si="2081"/>
        <v>0</v>
      </c>
      <c r="EG891" s="64"/>
      <c r="EH891" s="64"/>
      <c r="EI891" s="64"/>
      <c r="EJ891" s="70"/>
      <c r="EK891" s="70"/>
      <c r="EL891" s="70"/>
      <c r="EM891" s="70"/>
      <c r="EN891" s="70"/>
      <c r="EO891" s="36">
        <f t="shared" si="2082"/>
        <v>0</v>
      </c>
      <c r="EP891" s="36">
        <f t="shared" si="2083"/>
        <v>0</v>
      </c>
      <c r="EQ891" s="36">
        <f t="shared" si="2084"/>
        <v>0</v>
      </c>
      <c r="ER891" s="36">
        <f t="shared" si="2085"/>
        <v>0</v>
      </c>
      <c r="ES891" s="36">
        <f t="shared" si="2086"/>
        <v>0</v>
      </c>
      <c r="ET891" s="36">
        <f t="shared" si="2087"/>
        <v>0</v>
      </c>
      <c r="EU891" s="36">
        <f t="shared" si="2119"/>
        <v>0</v>
      </c>
      <c r="EV891" s="36">
        <f t="shared" si="2088"/>
        <v>0</v>
      </c>
      <c r="EW891" s="36">
        <f t="shared" si="2089"/>
        <v>0</v>
      </c>
      <c r="EX891" s="36">
        <f t="shared" si="2120"/>
        <v>0</v>
      </c>
      <c r="EY891" s="36">
        <f t="shared" si="2090"/>
        <v>0</v>
      </c>
      <c r="EZ891" s="36">
        <f t="shared" si="2091"/>
        <v>0</v>
      </c>
      <c r="FA891" s="36">
        <f t="shared" si="2092"/>
        <v>0</v>
      </c>
      <c r="FB891" s="36">
        <f t="shared" si="2093"/>
        <v>0</v>
      </c>
      <c r="FC891" s="36">
        <f t="shared" si="2121"/>
        <v>0</v>
      </c>
      <c r="FD891" s="36">
        <f t="shared" si="2094"/>
        <v>0</v>
      </c>
      <c r="FE891" s="36">
        <f t="shared" si="2095"/>
        <v>0</v>
      </c>
      <c r="FF891" s="36">
        <f t="shared" si="2122"/>
        <v>0</v>
      </c>
      <c r="FG891" s="36">
        <f t="shared" si="2096"/>
        <v>0</v>
      </c>
      <c r="FH891" s="36">
        <f t="shared" si="2097"/>
        <v>0</v>
      </c>
      <c r="FI891" s="36">
        <f t="shared" si="2098"/>
        <v>0</v>
      </c>
      <c r="FJ891" s="36">
        <f t="shared" ca="1" si="2099"/>
        <v>0</v>
      </c>
      <c r="FK891" s="36">
        <f t="shared" si="2100"/>
        <v>0</v>
      </c>
      <c r="FL891" s="36">
        <f t="shared" si="2101"/>
        <v>0</v>
      </c>
      <c r="FM891" s="36">
        <f t="shared" ca="1" si="2102"/>
        <v>0</v>
      </c>
      <c r="FN891" s="36">
        <f t="shared" ca="1" si="2124"/>
        <v>0</v>
      </c>
    </row>
    <row r="892" spans="2:170" x14ac:dyDescent="0.25">
      <c r="B892" s="2">
        <v>884</v>
      </c>
      <c r="C892" s="2">
        <f t="shared" si="1978"/>
        <v>74</v>
      </c>
      <c r="D892" s="2">
        <f t="shared" si="2127"/>
        <v>908</v>
      </c>
      <c r="E892" s="2">
        <f t="shared" si="2125"/>
        <v>76</v>
      </c>
      <c r="F892" s="189">
        <f t="shared" si="2129"/>
        <v>72624</v>
      </c>
      <c r="G892" s="2">
        <f t="shared" si="2128"/>
        <v>10</v>
      </c>
      <c r="H892" s="187">
        <f t="shared" si="1979"/>
        <v>108.25</v>
      </c>
      <c r="I892" s="186">
        <f t="shared" si="2126"/>
        <v>108</v>
      </c>
      <c r="J892" s="2">
        <f t="shared" si="1980"/>
        <v>0</v>
      </c>
      <c r="K892" s="2">
        <f t="shared" si="1981"/>
        <v>1</v>
      </c>
      <c r="L892">
        <f t="shared" si="1982"/>
        <v>2</v>
      </c>
      <c r="M892" s="190">
        <f t="shared" si="2103"/>
        <v>0.93</v>
      </c>
      <c r="N892">
        <f t="shared" si="1983"/>
        <v>1</v>
      </c>
      <c r="O892">
        <f t="shared" si="1984"/>
        <v>100</v>
      </c>
      <c r="P892" s="58">
        <f t="shared" si="1985"/>
        <v>4.1850000000000005</v>
      </c>
      <c r="Q892" s="106">
        <f t="shared" si="1986"/>
        <v>1</v>
      </c>
      <c r="R892" s="59">
        <f t="shared" si="1987"/>
        <v>1</v>
      </c>
      <c r="S892" s="32">
        <f t="shared" si="2104"/>
        <v>1</v>
      </c>
      <c r="T892">
        <f t="shared" si="1988"/>
        <v>1</v>
      </c>
      <c r="U892" s="32">
        <f t="shared" si="2105"/>
        <v>0.93</v>
      </c>
      <c r="V892">
        <f t="shared" si="1989"/>
        <v>1</v>
      </c>
      <c r="W892">
        <f t="shared" si="1990"/>
        <v>100</v>
      </c>
      <c r="X892" s="58">
        <f t="shared" si="1991"/>
        <v>1</v>
      </c>
      <c r="Y892" s="58">
        <f t="shared" si="1992"/>
        <v>1</v>
      </c>
      <c r="Z892" s="32">
        <f t="shared" si="1993"/>
        <v>1</v>
      </c>
      <c r="AA892" s="32">
        <f t="shared" si="1994"/>
        <v>1</v>
      </c>
      <c r="AB892" s="59">
        <f t="shared" si="1995"/>
        <v>4.9056245199999996E-3</v>
      </c>
      <c r="AC892" s="59">
        <f t="shared" si="1996"/>
        <v>4.9056245199999996E-3</v>
      </c>
      <c r="AD892">
        <f t="shared" si="1997"/>
        <v>1</v>
      </c>
      <c r="AE892" s="59">
        <f t="shared" si="1998"/>
        <v>4.9056245199999996E-3</v>
      </c>
      <c r="AF892" s="59">
        <f t="shared" si="1999"/>
        <v>4.1758461800000006E-3</v>
      </c>
      <c r="AG892" s="59">
        <f t="shared" si="2000"/>
        <v>4.1758461800000006E-3</v>
      </c>
      <c r="AH892">
        <f t="shared" si="2001"/>
        <v>1</v>
      </c>
      <c r="AI892" s="59">
        <f t="shared" si="2002"/>
        <v>4.1758461800000006E-3</v>
      </c>
      <c r="AJ892" s="59">
        <f t="shared" si="2003"/>
        <v>0</v>
      </c>
      <c r="AK892" s="59">
        <f t="shared" si="2004"/>
        <v>0</v>
      </c>
      <c r="AL892" s="59">
        <f t="shared" si="2005"/>
        <v>0</v>
      </c>
      <c r="AM892" s="12">
        <f t="shared" si="2106"/>
        <v>0</v>
      </c>
      <c r="AN892" s="12">
        <f t="shared" si="2107"/>
        <v>0</v>
      </c>
      <c r="AO892" s="66">
        <f t="shared" si="2006"/>
        <v>0</v>
      </c>
      <c r="AP892" s="66">
        <f t="shared" si="2007"/>
        <v>0</v>
      </c>
      <c r="AQ892" s="59">
        <f t="shared" si="2008"/>
        <v>0</v>
      </c>
      <c r="AR892" s="59">
        <f t="shared" si="2009"/>
        <v>0</v>
      </c>
      <c r="AS892" s="59">
        <f t="shared" si="2010"/>
        <v>0</v>
      </c>
      <c r="AT892" s="12">
        <f t="shared" si="2011"/>
        <v>0</v>
      </c>
      <c r="AU892" s="59">
        <f t="shared" si="2108"/>
        <v>0</v>
      </c>
      <c r="AV892" s="59">
        <f t="shared" si="2109"/>
        <v>0</v>
      </c>
      <c r="AW892" s="70">
        <f t="shared" si="2012"/>
        <v>0</v>
      </c>
      <c r="AX892" s="20">
        <f t="shared" si="2013"/>
        <v>200000</v>
      </c>
      <c r="AY892" s="20">
        <f t="shared" si="2014"/>
        <v>0</v>
      </c>
      <c r="AZ892" s="20">
        <f t="shared" si="2015"/>
        <v>0</v>
      </c>
      <c r="BA892" s="20">
        <f t="shared" si="2016"/>
        <v>200000</v>
      </c>
      <c r="BB892" s="36">
        <f t="shared" si="2017"/>
        <v>1</v>
      </c>
      <c r="BC892" s="36">
        <f t="shared" si="2018"/>
        <v>0</v>
      </c>
      <c r="BD892" s="80">
        <f t="shared" si="2019"/>
        <v>0</v>
      </c>
      <c r="BE892" s="36">
        <f t="shared" si="2020"/>
        <v>0</v>
      </c>
      <c r="BF892" s="36">
        <f t="shared" si="2021"/>
        <v>0</v>
      </c>
      <c r="BG892" s="36">
        <f t="shared" si="2022"/>
        <v>0</v>
      </c>
      <c r="BH892" s="36">
        <f t="shared" si="2023"/>
        <v>0</v>
      </c>
      <c r="BI892" s="36">
        <f t="shared" si="2024"/>
        <v>0</v>
      </c>
      <c r="BJ892" s="36">
        <f t="shared" si="2025"/>
        <v>0</v>
      </c>
      <c r="BK892" s="36">
        <f t="shared" si="2026"/>
        <v>0</v>
      </c>
      <c r="BL892" s="68">
        <f>IF(OR(AT892=0,E892&gt;ProjTerm),0,VLOOKUP(D892,'Life Events'!$AE$5:$AI$1206,5,FALSE))</f>
        <v>0</v>
      </c>
      <c r="BM892" s="93">
        <f t="shared" si="2027"/>
        <v>0</v>
      </c>
      <c r="BN892" s="93">
        <f t="shared" si="2028"/>
        <v>0</v>
      </c>
      <c r="BO892" s="36">
        <f t="shared" si="2029"/>
        <v>0</v>
      </c>
      <c r="BP892" s="36">
        <f t="shared" si="2030"/>
        <v>0</v>
      </c>
      <c r="BQ892" s="36">
        <f t="shared" si="2031"/>
        <v>0</v>
      </c>
      <c r="BR892" s="36">
        <f t="shared" si="2032"/>
        <v>154.78110000000001</v>
      </c>
      <c r="BS892" s="36">
        <f t="shared" si="2033"/>
        <v>0</v>
      </c>
      <c r="BT892" s="36">
        <f t="shared" si="2034"/>
        <v>0</v>
      </c>
      <c r="BU892" s="70" cm="1">
        <f t="array" ref="BU892">IF(AND(ActInt=1,$J892=0),INDEX(Tbl_FwdNom,$B892-IVP,MATCH(ValnDt,Tbl_FwdNom_Cols)),INDEX(Tbl_FwdNom,$B892,MATCH(StartDt,Tbl_FwdNom_Cols)))</f>
        <v>9.1103542050000001</v>
      </c>
      <c r="BV892" s="70" cm="1">
        <f t="array" ref="BV892">INDEX(Tbl_FwdReal,$B892,MATCH(StartDt,Tbl_FwdReal_Cols))</f>
        <v>3.0638785569999998</v>
      </c>
      <c r="BW892" s="70" cm="1">
        <f t="array" ref="BW892">IF(RunType&lt;&gt;"OPN",INDEX(Tbl_FwdReal,$B892,MATCH(ValnDt,Tbl_FwdReal_Cols)),IF(AND($J892=0,ActInt=1),INDEX(Tbl_FwdReal,$B892-IVP,MATCH(ValnDt,Tbl_FwdReal_Cols)),-999))*$K892</f>
        <v>3.0638785569999998</v>
      </c>
      <c r="BX892" s="70">
        <f t="shared" si="2035"/>
        <v>3.0638785569999997E-2</v>
      </c>
      <c r="BY892" s="70">
        <f t="shared" si="2110"/>
        <v>5.8667262795237596E-2</v>
      </c>
      <c r="BZ892" s="64">
        <f t="shared" si="2123"/>
        <v>4.7622049100513042E-3</v>
      </c>
      <c r="CA892" s="70" cm="1">
        <f t="array" ref="CA892">IF($J892=1,CA891*(1+INDEX(Tbl_CPI,$B892,MATCH(IF(RunType="OPN",StartDt,ValnDt),Tbl_CPI_Cols))),0)</f>
        <v>0</v>
      </c>
      <c r="CB892" s="70">
        <f t="shared" si="2111"/>
        <v>123.74695457703433</v>
      </c>
      <c r="CC892" s="70">
        <f t="shared" si="2112"/>
        <v>119.12593069271092</v>
      </c>
      <c r="CD892" s="36">
        <f t="shared" si="2036"/>
        <v>603.47211056749143</v>
      </c>
      <c r="CE892" s="36">
        <f t="shared" si="2037"/>
        <v>0</v>
      </c>
      <c r="CF892" s="36">
        <f t="shared" si="2038"/>
        <v>0</v>
      </c>
      <c r="CG892" s="36">
        <f t="shared" si="2039"/>
        <v>0</v>
      </c>
      <c r="CH892" s="36">
        <f t="shared" si="2040"/>
        <v>0</v>
      </c>
      <c r="CI892" s="36">
        <f t="shared" si="2041"/>
        <v>0</v>
      </c>
      <c r="CJ892" s="36">
        <f t="shared" si="2042"/>
        <v>0</v>
      </c>
      <c r="CK892" s="36">
        <f t="shared" si="2043"/>
        <v>0</v>
      </c>
      <c r="CL892" s="36">
        <f t="shared" si="2044"/>
        <v>0</v>
      </c>
      <c r="CM892" s="36">
        <f t="shared" si="2045"/>
        <v>0</v>
      </c>
      <c r="CN892" s="36">
        <f t="shared" si="2046"/>
        <v>0</v>
      </c>
      <c r="CO892" s="20">
        <f t="shared" si="2047"/>
        <v>120000</v>
      </c>
      <c r="CP892" s="20">
        <f t="shared" si="2048"/>
        <v>2</v>
      </c>
      <c r="CQ892" s="64" t="e">
        <f t="shared" si="2049"/>
        <v>#N/A</v>
      </c>
      <c r="CR892" s="64" t="e">
        <f t="shared" si="2050"/>
        <v>#N/A</v>
      </c>
      <c r="CS892" s="36" t="e">
        <f t="shared" si="2051"/>
        <v>#N/A</v>
      </c>
      <c r="CT892" s="36">
        <f t="shared" si="2052"/>
        <v>0</v>
      </c>
      <c r="CU892" s="36">
        <f t="shared" si="2053"/>
        <v>0</v>
      </c>
      <c r="CV892" s="36">
        <f t="shared" si="2113"/>
        <v>0</v>
      </c>
      <c r="CW892" s="36">
        <f t="shared" si="2054"/>
        <v>0</v>
      </c>
      <c r="CX892" s="36">
        <f t="shared" si="2055"/>
        <v>0</v>
      </c>
      <c r="CY892" s="36">
        <f t="shared" si="2056"/>
        <v>0</v>
      </c>
      <c r="CZ892" s="36">
        <f t="shared" si="2114"/>
        <v>0</v>
      </c>
      <c r="DA892" s="64">
        <f t="shared" si="2057"/>
        <v>7.2922606405279033E-3</v>
      </c>
      <c r="DB892" s="70">
        <f t="shared" si="2115"/>
        <v>0.99276053145103005</v>
      </c>
      <c r="DC892" s="70">
        <f>PRODUCT($DB$8:DB892)</f>
        <v>3.4302768574382753E-4</v>
      </c>
      <c r="DD892" s="36">
        <f t="shared" si="2058"/>
        <v>0</v>
      </c>
      <c r="DE892" s="36">
        <f t="shared" si="2059"/>
        <v>0</v>
      </c>
      <c r="DF892" s="36">
        <f t="shared" si="2060"/>
        <v>0</v>
      </c>
      <c r="DG892" s="36">
        <f t="shared" si="2061"/>
        <v>0</v>
      </c>
      <c r="DH892" s="36">
        <f t="shared" si="2062"/>
        <v>0</v>
      </c>
      <c r="DI892" s="36">
        <f t="shared" si="2063"/>
        <v>0</v>
      </c>
      <c r="DJ892" s="36">
        <f t="shared" si="2064"/>
        <v>0</v>
      </c>
      <c r="DK892" s="36">
        <f t="shared" si="2065"/>
        <v>0</v>
      </c>
      <c r="DL892" s="36">
        <f t="shared" si="2066"/>
        <v>0</v>
      </c>
      <c r="DM892" s="36">
        <f t="shared" si="2067"/>
        <v>0</v>
      </c>
      <c r="DN892" s="36">
        <f t="shared" ca="1" si="2116"/>
        <v>4.6137290849905055E-12</v>
      </c>
      <c r="DO892" s="64" cm="1">
        <f t="array" ref="DO892">IFERROR(INDEX(Tbl_FwdNom,$B892,MATCH(LIDt,Tbl_FwdNom_Cols,0)),0)</f>
        <v>7.7345176870000003</v>
      </c>
      <c r="DP892" s="64">
        <f t="shared" ca="1" si="2117"/>
        <v>7.6731412700000003</v>
      </c>
      <c r="DQ892" s="64">
        <f t="shared" ca="1" si="2068"/>
        <v>6.1798488240976113E-3</v>
      </c>
      <c r="DR892" s="70">
        <f t="shared" ca="1" si="2069"/>
        <v>0.99385810714523859</v>
      </c>
      <c r="DS892" s="70">
        <f ca="1">PRODUCT($DR$8:DR892)</f>
        <v>1.2628775604904001E-3</v>
      </c>
      <c r="DT892" s="36">
        <f t="shared" ca="1" si="2070"/>
        <v>0</v>
      </c>
      <c r="DU892" s="36">
        <f t="shared" ca="1" si="2071"/>
        <v>0</v>
      </c>
      <c r="DV892" s="36">
        <f t="shared" ca="1" si="2072"/>
        <v>0</v>
      </c>
      <c r="DW892" s="36">
        <f t="shared" ca="1" si="2073"/>
        <v>0</v>
      </c>
      <c r="DX892" s="36">
        <f t="shared" ca="1" si="2074"/>
        <v>0</v>
      </c>
      <c r="DY892" s="36">
        <f t="shared" ca="1" si="2075"/>
        <v>0</v>
      </c>
      <c r="DZ892" s="36">
        <f t="shared" ca="1" si="2076"/>
        <v>0</v>
      </c>
      <c r="EA892" s="36">
        <f t="shared" ca="1" si="2077"/>
        <v>0</v>
      </c>
      <c r="EB892" s="36">
        <f t="shared" ca="1" si="2078"/>
        <v>0</v>
      </c>
      <c r="EC892" s="36">
        <f t="shared" ca="1" si="2079"/>
        <v>0</v>
      </c>
      <c r="ED892" s="36">
        <f t="shared" ca="1" si="2080"/>
        <v>0</v>
      </c>
      <c r="EE892" s="36">
        <f t="shared" ca="1" si="2118"/>
        <v>0</v>
      </c>
      <c r="EF892" s="36">
        <f t="shared" ca="1" si="2081"/>
        <v>0</v>
      </c>
      <c r="EG892" s="64"/>
      <c r="EH892" s="64"/>
      <c r="EI892" s="64"/>
      <c r="EJ892" s="70"/>
      <c r="EK892" s="70"/>
      <c r="EL892" s="70"/>
      <c r="EM892" s="70"/>
      <c r="EN892" s="70"/>
      <c r="EO892" s="36">
        <f t="shared" si="2082"/>
        <v>0</v>
      </c>
      <c r="EP892" s="36">
        <f t="shared" si="2083"/>
        <v>0</v>
      </c>
      <c r="EQ892" s="36">
        <f t="shared" si="2084"/>
        <v>0</v>
      </c>
      <c r="ER892" s="36">
        <f t="shared" si="2085"/>
        <v>0</v>
      </c>
      <c r="ES892" s="36">
        <f t="shared" si="2086"/>
        <v>0</v>
      </c>
      <c r="ET892" s="36">
        <f t="shared" si="2087"/>
        <v>0</v>
      </c>
      <c r="EU892" s="36">
        <f t="shared" si="2119"/>
        <v>0</v>
      </c>
      <c r="EV892" s="36">
        <f t="shared" si="2088"/>
        <v>0</v>
      </c>
      <c r="EW892" s="36">
        <f t="shared" si="2089"/>
        <v>0</v>
      </c>
      <c r="EX892" s="36">
        <f t="shared" si="2120"/>
        <v>0</v>
      </c>
      <c r="EY892" s="36">
        <f t="shared" si="2090"/>
        <v>0</v>
      </c>
      <c r="EZ892" s="36">
        <f t="shared" si="2091"/>
        <v>0</v>
      </c>
      <c r="FA892" s="36">
        <f t="shared" si="2092"/>
        <v>0</v>
      </c>
      <c r="FB892" s="36">
        <f t="shared" si="2093"/>
        <v>0</v>
      </c>
      <c r="FC892" s="36">
        <f t="shared" si="2121"/>
        <v>0</v>
      </c>
      <c r="FD892" s="36">
        <f t="shared" si="2094"/>
        <v>0</v>
      </c>
      <c r="FE892" s="36">
        <f t="shared" si="2095"/>
        <v>0</v>
      </c>
      <c r="FF892" s="36">
        <f t="shared" si="2122"/>
        <v>0</v>
      </c>
      <c r="FG892" s="36">
        <f t="shared" si="2096"/>
        <v>0</v>
      </c>
      <c r="FH892" s="36">
        <f t="shared" si="2097"/>
        <v>0</v>
      </c>
      <c r="FI892" s="36">
        <f t="shared" si="2098"/>
        <v>0</v>
      </c>
      <c r="FJ892" s="36">
        <f t="shared" ca="1" si="2099"/>
        <v>0</v>
      </c>
      <c r="FK892" s="36">
        <f t="shared" si="2100"/>
        <v>0</v>
      </c>
      <c r="FL892" s="36">
        <f t="shared" si="2101"/>
        <v>0</v>
      </c>
      <c r="FM892" s="36">
        <f t="shared" ca="1" si="2102"/>
        <v>0</v>
      </c>
      <c r="FN892" s="36">
        <f t="shared" ca="1" si="2124"/>
        <v>0</v>
      </c>
    </row>
    <row r="893" spans="2:170" x14ac:dyDescent="0.25">
      <c r="B893" s="2">
        <v>885</v>
      </c>
      <c r="C893" s="2">
        <f t="shared" si="1978"/>
        <v>74</v>
      </c>
      <c r="D893" s="2">
        <f t="shared" si="2127"/>
        <v>909</v>
      </c>
      <c r="E893" s="2">
        <f t="shared" si="2125"/>
        <v>76</v>
      </c>
      <c r="F893" s="189">
        <f t="shared" si="2129"/>
        <v>72654</v>
      </c>
      <c r="G893" s="2">
        <f t="shared" si="2128"/>
        <v>11</v>
      </c>
      <c r="H893" s="187">
        <f t="shared" si="1979"/>
        <v>108.33333333333334</v>
      </c>
      <c r="I893" s="186">
        <f t="shared" si="2126"/>
        <v>108</v>
      </c>
      <c r="J893" s="2">
        <f t="shared" si="1980"/>
        <v>0</v>
      </c>
      <c r="K893" s="2">
        <f t="shared" si="1981"/>
        <v>1</v>
      </c>
      <c r="L893">
        <f t="shared" si="1982"/>
        <v>2</v>
      </c>
      <c r="M893" s="190">
        <f t="shared" si="2103"/>
        <v>0.93</v>
      </c>
      <c r="N893">
        <f t="shared" si="1983"/>
        <v>1</v>
      </c>
      <c r="O893">
        <f t="shared" si="1984"/>
        <v>100</v>
      </c>
      <c r="P893" s="58">
        <f t="shared" si="1985"/>
        <v>4.1850000000000005</v>
      </c>
      <c r="Q893" s="106">
        <f t="shared" si="1986"/>
        <v>1</v>
      </c>
      <c r="R893" s="59">
        <f t="shared" si="1987"/>
        <v>1</v>
      </c>
      <c r="S893" s="32">
        <f t="shared" si="2104"/>
        <v>1</v>
      </c>
      <c r="T893">
        <f t="shared" si="1988"/>
        <v>1</v>
      </c>
      <c r="U893" s="32">
        <f t="shared" si="2105"/>
        <v>0.93</v>
      </c>
      <c r="V893">
        <f t="shared" si="1989"/>
        <v>1</v>
      </c>
      <c r="W893">
        <f t="shared" si="1990"/>
        <v>100</v>
      </c>
      <c r="X893" s="58">
        <f t="shared" si="1991"/>
        <v>1</v>
      </c>
      <c r="Y893" s="58">
        <f t="shared" si="1992"/>
        <v>1</v>
      </c>
      <c r="Z893" s="32">
        <f t="shared" si="1993"/>
        <v>1</v>
      </c>
      <c r="AA893" s="32">
        <f t="shared" si="1994"/>
        <v>1</v>
      </c>
      <c r="AB893" s="59">
        <f t="shared" si="1995"/>
        <v>4.9056245199999996E-3</v>
      </c>
      <c r="AC893" s="59">
        <f t="shared" si="1996"/>
        <v>4.9056245199999996E-3</v>
      </c>
      <c r="AD893">
        <f t="shared" si="1997"/>
        <v>1</v>
      </c>
      <c r="AE893" s="59">
        <f t="shared" si="1998"/>
        <v>4.9056245199999996E-3</v>
      </c>
      <c r="AF893" s="59">
        <f t="shared" si="1999"/>
        <v>4.1758461800000006E-3</v>
      </c>
      <c r="AG893" s="59">
        <f t="shared" si="2000"/>
        <v>4.1758461800000006E-3</v>
      </c>
      <c r="AH893">
        <f t="shared" si="2001"/>
        <v>1</v>
      </c>
      <c r="AI893" s="59">
        <f t="shared" si="2002"/>
        <v>4.1758461800000006E-3</v>
      </c>
      <c r="AJ893" s="59">
        <f t="shared" si="2003"/>
        <v>0</v>
      </c>
      <c r="AK893" s="59">
        <f t="shared" si="2004"/>
        <v>0</v>
      </c>
      <c r="AL893" s="59">
        <f t="shared" si="2005"/>
        <v>0</v>
      </c>
      <c r="AM893" s="12">
        <f t="shared" si="2106"/>
        <v>0</v>
      </c>
      <c r="AN893" s="12">
        <f t="shared" si="2107"/>
        <v>0</v>
      </c>
      <c r="AO893" s="66">
        <f t="shared" si="2006"/>
        <v>0</v>
      </c>
      <c r="AP893" s="66">
        <f t="shared" si="2007"/>
        <v>0</v>
      </c>
      <c r="AQ893" s="59">
        <f t="shared" si="2008"/>
        <v>0</v>
      </c>
      <c r="AR893" s="59">
        <f t="shared" si="2009"/>
        <v>0</v>
      </c>
      <c r="AS893" s="59">
        <f t="shared" si="2010"/>
        <v>0</v>
      </c>
      <c r="AT893" s="12">
        <f t="shared" si="2011"/>
        <v>0</v>
      </c>
      <c r="AU893" s="59">
        <f t="shared" si="2108"/>
        <v>0</v>
      </c>
      <c r="AV893" s="59">
        <f t="shared" si="2109"/>
        <v>0</v>
      </c>
      <c r="AW893" s="70">
        <f t="shared" si="2012"/>
        <v>0</v>
      </c>
      <c r="AX893" s="20">
        <f t="shared" si="2013"/>
        <v>200000</v>
      </c>
      <c r="AY893" s="20">
        <f t="shared" si="2014"/>
        <v>0</v>
      </c>
      <c r="AZ893" s="20">
        <f t="shared" si="2015"/>
        <v>0</v>
      </c>
      <c r="BA893" s="20">
        <f t="shared" si="2016"/>
        <v>200000</v>
      </c>
      <c r="BB893" s="36">
        <f t="shared" si="2017"/>
        <v>1</v>
      </c>
      <c r="BC893" s="36">
        <f t="shared" si="2018"/>
        <v>0</v>
      </c>
      <c r="BD893" s="80">
        <f t="shared" si="2019"/>
        <v>0</v>
      </c>
      <c r="BE893" s="36">
        <f t="shared" si="2020"/>
        <v>0</v>
      </c>
      <c r="BF893" s="36">
        <f t="shared" si="2021"/>
        <v>0</v>
      </c>
      <c r="BG893" s="36">
        <f t="shared" si="2022"/>
        <v>0</v>
      </c>
      <c r="BH893" s="36">
        <f t="shared" si="2023"/>
        <v>0</v>
      </c>
      <c r="BI893" s="36">
        <f t="shared" si="2024"/>
        <v>0</v>
      </c>
      <c r="BJ893" s="36">
        <f t="shared" si="2025"/>
        <v>0</v>
      </c>
      <c r="BK893" s="36">
        <f t="shared" si="2026"/>
        <v>0</v>
      </c>
      <c r="BL893" s="68">
        <f>IF(OR(AT893=0,E893&gt;ProjTerm),0,VLOOKUP(D893,'Life Events'!$AE$5:$AI$1206,5,FALSE))</f>
        <v>0</v>
      </c>
      <c r="BM893" s="93">
        <f t="shared" si="2027"/>
        <v>0</v>
      </c>
      <c r="BN893" s="93">
        <f t="shared" si="2028"/>
        <v>0</v>
      </c>
      <c r="BO893" s="36">
        <f t="shared" si="2029"/>
        <v>0</v>
      </c>
      <c r="BP893" s="36">
        <f t="shared" si="2030"/>
        <v>0</v>
      </c>
      <c r="BQ893" s="36">
        <f t="shared" si="2031"/>
        <v>0</v>
      </c>
      <c r="BR893" s="36">
        <f t="shared" si="2032"/>
        <v>154.78110000000001</v>
      </c>
      <c r="BS893" s="36">
        <f t="shared" si="2033"/>
        <v>0</v>
      </c>
      <c r="BT893" s="36">
        <f t="shared" si="2034"/>
        <v>0</v>
      </c>
      <c r="BU893" s="70" cm="1">
        <f t="array" ref="BU893">IF(AND(ActInt=1,$J893=0),INDEX(Tbl_FwdNom,$B893-IVP,MATCH(ValnDt,Tbl_FwdNom_Cols)),INDEX(Tbl_FwdNom,$B893,MATCH(StartDt,Tbl_FwdNom_Cols)))</f>
        <v>9.1044299070000001</v>
      </c>
      <c r="BV893" s="70" cm="1">
        <f t="array" ref="BV893">INDEX(Tbl_FwdReal,$B893,MATCH(StartDt,Tbl_FwdReal_Cols))</f>
        <v>3.06050887</v>
      </c>
      <c r="BW893" s="70" cm="1">
        <f t="array" ref="BW893">IF(RunType&lt;&gt;"OPN",INDEX(Tbl_FwdReal,$B893,MATCH(ValnDt,Tbl_FwdReal_Cols)),IF(AND($J893=0,ActInt=1),INDEX(Tbl_FwdReal,$B893-IVP,MATCH(ValnDt,Tbl_FwdReal_Cols)),-999))*$K893</f>
        <v>3.06050887</v>
      </c>
      <c r="BX893" s="70">
        <f t="shared" si="2035"/>
        <v>3.0605088700000001E-2</v>
      </c>
      <c r="BY893" s="70">
        <f t="shared" si="2110"/>
        <v>5.8644393505021153E-2</v>
      </c>
      <c r="BZ893" s="64">
        <f t="shared" si="2123"/>
        <v>4.760396155876867E-3</v>
      </c>
      <c r="CA893" s="70" cm="1">
        <f t="array" ref="CA893">IF($J893=1,CA892*(1+INDEX(Tbl_CPI,$B893,MATCH(IF(RunType="OPN",StartDt,ValnDt),Tbl_CPI_Cols))),0)</f>
        <v>0</v>
      </c>
      <c r="CB893" s="70">
        <f t="shared" si="2111"/>
        <v>124.33603910390431</v>
      </c>
      <c r="CC893" s="70">
        <f t="shared" si="2112"/>
        <v>119.12593069271092</v>
      </c>
      <c r="CD893" s="36">
        <f t="shared" si="2036"/>
        <v>603.47211056749143</v>
      </c>
      <c r="CE893" s="36">
        <f t="shared" si="2037"/>
        <v>0</v>
      </c>
      <c r="CF893" s="36">
        <f t="shared" si="2038"/>
        <v>0</v>
      </c>
      <c r="CG893" s="36">
        <f t="shared" si="2039"/>
        <v>0</v>
      </c>
      <c r="CH893" s="36">
        <f t="shared" si="2040"/>
        <v>0</v>
      </c>
      <c r="CI893" s="36">
        <f t="shared" si="2041"/>
        <v>0</v>
      </c>
      <c r="CJ893" s="36">
        <f t="shared" si="2042"/>
        <v>0</v>
      </c>
      <c r="CK893" s="36">
        <f t="shared" si="2043"/>
        <v>0</v>
      </c>
      <c r="CL893" s="36">
        <f t="shared" si="2044"/>
        <v>0</v>
      </c>
      <c r="CM893" s="36">
        <f t="shared" si="2045"/>
        <v>0</v>
      </c>
      <c r="CN893" s="36">
        <f t="shared" si="2046"/>
        <v>0</v>
      </c>
      <c r="CO893" s="20">
        <f t="shared" si="2047"/>
        <v>120000</v>
      </c>
      <c r="CP893" s="20">
        <f t="shared" si="2048"/>
        <v>2</v>
      </c>
      <c r="CQ893" s="64" t="e">
        <f t="shared" si="2049"/>
        <v>#N/A</v>
      </c>
      <c r="CR893" s="64" t="e">
        <f t="shared" si="2050"/>
        <v>#N/A</v>
      </c>
      <c r="CS893" s="36" t="e">
        <f t="shared" si="2051"/>
        <v>#N/A</v>
      </c>
      <c r="CT893" s="36">
        <f t="shared" si="2052"/>
        <v>0</v>
      </c>
      <c r="CU893" s="36">
        <f t="shared" si="2053"/>
        <v>0</v>
      </c>
      <c r="CV893" s="36">
        <f t="shared" si="2113"/>
        <v>0</v>
      </c>
      <c r="CW893" s="36">
        <f t="shared" si="2054"/>
        <v>0</v>
      </c>
      <c r="CX893" s="36">
        <f t="shared" si="2055"/>
        <v>0</v>
      </c>
      <c r="CY893" s="36">
        <f t="shared" si="2056"/>
        <v>0</v>
      </c>
      <c r="CZ893" s="36">
        <f t="shared" si="2114"/>
        <v>0</v>
      </c>
      <c r="DA893" s="64">
        <f t="shared" si="2057"/>
        <v>7.2877028329150217E-3</v>
      </c>
      <c r="DB893" s="70">
        <f t="shared" si="2115"/>
        <v>0.99276502352563334</v>
      </c>
      <c r="DC893" s="70">
        <f>PRODUCT($DB$8:DB893)</f>
        <v>3.4054588850741449E-4</v>
      </c>
      <c r="DD893" s="36">
        <f t="shared" si="2058"/>
        <v>0</v>
      </c>
      <c r="DE893" s="36">
        <f t="shared" si="2059"/>
        <v>0</v>
      </c>
      <c r="DF893" s="36">
        <f t="shared" si="2060"/>
        <v>0</v>
      </c>
      <c r="DG893" s="36">
        <f t="shared" si="2061"/>
        <v>0</v>
      </c>
      <c r="DH893" s="36">
        <f t="shared" si="2062"/>
        <v>0</v>
      </c>
      <c r="DI893" s="36">
        <f t="shared" si="2063"/>
        <v>0</v>
      </c>
      <c r="DJ893" s="36">
        <f t="shared" si="2064"/>
        <v>0</v>
      </c>
      <c r="DK893" s="36">
        <f t="shared" si="2065"/>
        <v>0</v>
      </c>
      <c r="DL893" s="36">
        <f t="shared" si="2066"/>
        <v>0</v>
      </c>
      <c r="DM893" s="36">
        <f t="shared" si="2067"/>
        <v>0</v>
      </c>
      <c r="DN893" s="36">
        <f t="shared" ca="1" si="2116"/>
        <v>4.6137290849905055E-12</v>
      </c>
      <c r="DO893" s="64" cm="1">
        <f t="array" ref="DO893">IFERROR(INDEX(Tbl_FwdNom,$B893,MATCH(LIDt,Tbl_FwdNom_Cols,0)),0)</f>
        <v>7.7328123140000002</v>
      </c>
      <c r="DP893" s="64">
        <f t="shared" ca="1" si="2117"/>
        <v>7.6714368689999999</v>
      </c>
      <c r="DQ893" s="64">
        <f t="shared" ca="1" si="2068"/>
        <v>6.1785215460330445E-3</v>
      </c>
      <c r="DR893" s="70">
        <f t="shared" ca="1" si="2069"/>
        <v>0.99385941817110202</v>
      </c>
      <c r="DS893" s="70">
        <f ca="1">PRODUCT($DR$8:DR893)</f>
        <v>1.2551227574903298E-3</v>
      </c>
      <c r="DT893" s="36">
        <f t="shared" ca="1" si="2070"/>
        <v>0</v>
      </c>
      <c r="DU893" s="36">
        <f t="shared" ca="1" si="2071"/>
        <v>0</v>
      </c>
      <c r="DV893" s="36">
        <f t="shared" ca="1" si="2072"/>
        <v>0</v>
      </c>
      <c r="DW893" s="36">
        <f t="shared" ca="1" si="2073"/>
        <v>0</v>
      </c>
      <c r="DX893" s="36">
        <f t="shared" ca="1" si="2074"/>
        <v>0</v>
      </c>
      <c r="DY893" s="36">
        <f t="shared" ca="1" si="2075"/>
        <v>0</v>
      </c>
      <c r="DZ893" s="36">
        <f t="shared" ca="1" si="2076"/>
        <v>0</v>
      </c>
      <c r="EA893" s="36">
        <f t="shared" ca="1" si="2077"/>
        <v>0</v>
      </c>
      <c r="EB893" s="36">
        <f t="shared" ca="1" si="2078"/>
        <v>0</v>
      </c>
      <c r="EC893" s="36">
        <f t="shared" ca="1" si="2079"/>
        <v>0</v>
      </c>
      <c r="ED893" s="36">
        <f t="shared" ca="1" si="2080"/>
        <v>0</v>
      </c>
      <c r="EE893" s="36">
        <f t="shared" ca="1" si="2118"/>
        <v>0</v>
      </c>
      <c r="EF893" s="36">
        <f t="shared" ca="1" si="2081"/>
        <v>0</v>
      </c>
      <c r="EG893" s="64"/>
      <c r="EH893" s="64"/>
      <c r="EI893" s="64"/>
      <c r="EJ893" s="70"/>
      <c r="EK893" s="70"/>
      <c r="EL893" s="70"/>
      <c r="EM893" s="70"/>
      <c r="EN893" s="70"/>
      <c r="EO893" s="36">
        <f t="shared" si="2082"/>
        <v>0</v>
      </c>
      <c r="EP893" s="36">
        <f t="shared" si="2083"/>
        <v>0</v>
      </c>
      <c r="EQ893" s="36">
        <f t="shared" si="2084"/>
        <v>0</v>
      </c>
      <c r="ER893" s="36">
        <f t="shared" si="2085"/>
        <v>0</v>
      </c>
      <c r="ES893" s="36">
        <f t="shared" si="2086"/>
        <v>0</v>
      </c>
      <c r="ET893" s="36">
        <f t="shared" si="2087"/>
        <v>0</v>
      </c>
      <c r="EU893" s="36">
        <f t="shared" si="2119"/>
        <v>0</v>
      </c>
      <c r="EV893" s="36">
        <f t="shared" si="2088"/>
        <v>0</v>
      </c>
      <c r="EW893" s="36">
        <f t="shared" si="2089"/>
        <v>0</v>
      </c>
      <c r="EX893" s="36">
        <f t="shared" si="2120"/>
        <v>0</v>
      </c>
      <c r="EY893" s="36">
        <f t="shared" si="2090"/>
        <v>0</v>
      </c>
      <c r="EZ893" s="36">
        <f t="shared" si="2091"/>
        <v>0</v>
      </c>
      <c r="FA893" s="36">
        <f t="shared" si="2092"/>
        <v>0</v>
      </c>
      <c r="FB893" s="36">
        <f t="shared" si="2093"/>
        <v>0</v>
      </c>
      <c r="FC893" s="36">
        <f t="shared" si="2121"/>
        <v>0</v>
      </c>
      <c r="FD893" s="36">
        <f t="shared" si="2094"/>
        <v>0</v>
      </c>
      <c r="FE893" s="36">
        <f t="shared" si="2095"/>
        <v>0</v>
      </c>
      <c r="FF893" s="36">
        <f t="shared" si="2122"/>
        <v>0</v>
      </c>
      <c r="FG893" s="36">
        <f t="shared" si="2096"/>
        <v>0</v>
      </c>
      <c r="FH893" s="36">
        <f t="shared" si="2097"/>
        <v>0</v>
      </c>
      <c r="FI893" s="36">
        <f t="shared" si="2098"/>
        <v>0</v>
      </c>
      <c r="FJ893" s="36">
        <f t="shared" ca="1" si="2099"/>
        <v>0</v>
      </c>
      <c r="FK893" s="36">
        <f t="shared" si="2100"/>
        <v>0</v>
      </c>
      <c r="FL893" s="36">
        <f t="shared" si="2101"/>
        <v>0</v>
      </c>
      <c r="FM893" s="36">
        <f t="shared" ca="1" si="2102"/>
        <v>0</v>
      </c>
      <c r="FN893" s="36">
        <f t="shared" ca="1" si="2124"/>
        <v>0</v>
      </c>
    </row>
    <row r="894" spans="2:170" x14ac:dyDescent="0.25">
      <c r="B894" s="2">
        <v>886</v>
      </c>
      <c r="C894" s="2">
        <f t="shared" si="1978"/>
        <v>74</v>
      </c>
      <c r="D894" s="2">
        <f t="shared" si="2127"/>
        <v>910</v>
      </c>
      <c r="E894" s="2">
        <f t="shared" si="2125"/>
        <v>76</v>
      </c>
      <c r="F894" s="189">
        <f t="shared" si="2129"/>
        <v>72685</v>
      </c>
      <c r="G894" s="2">
        <f t="shared" si="2128"/>
        <v>12</v>
      </c>
      <c r="H894" s="187">
        <f t="shared" si="1979"/>
        <v>108.41666666666666</v>
      </c>
      <c r="I894" s="186">
        <f t="shared" si="2126"/>
        <v>108</v>
      </c>
      <c r="J894" s="2">
        <f t="shared" si="1980"/>
        <v>0</v>
      </c>
      <c r="K894" s="2">
        <f t="shared" si="1981"/>
        <v>1</v>
      </c>
      <c r="L894">
        <f t="shared" si="1982"/>
        <v>2</v>
      </c>
      <c r="M894" s="190">
        <f t="shared" si="2103"/>
        <v>0.93</v>
      </c>
      <c r="N894">
        <f t="shared" si="1983"/>
        <v>1</v>
      </c>
      <c r="O894">
        <f t="shared" si="1984"/>
        <v>100</v>
      </c>
      <c r="P894" s="58">
        <f t="shared" si="1985"/>
        <v>4.1850000000000005</v>
      </c>
      <c r="Q894" s="106">
        <f t="shared" si="1986"/>
        <v>1</v>
      </c>
      <c r="R894" s="59">
        <f t="shared" si="1987"/>
        <v>1</v>
      </c>
      <c r="S894" s="32">
        <f t="shared" si="2104"/>
        <v>1</v>
      </c>
      <c r="T894">
        <f t="shared" si="1988"/>
        <v>1</v>
      </c>
      <c r="U894" s="32">
        <f t="shared" si="2105"/>
        <v>0.93</v>
      </c>
      <c r="V894">
        <f t="shared" si="1989"/>
        <v>1</v>
      </c>
      <c r="W894">
        <f t="shared" si="1990"/>
        <v>100</v>
      </c>
      <c r="X894" s="58">
        <f t="shared" si="1991"/>
        <v>1</v>
      </c>
      <c r="Y894" s="58">
        <f t="shared" si="1992"/>
        <v>1</v>
      </c>
      <c r="Z894" s="32">
        <f t="shared" si="1993"/>
        <v>1</v>
      </c>
      <c r="AA894" s="32">
        <f t="shared" si="1994"/>
        <v>1</v>
      </c>
      <c r="AB894" s="59">
        <f t="shared" si="1995"/>
        <v>4.9056245199999996E-3</v>
      </c>
      <c r="AC894" s="59">
        <f t="shared" si="1996"/>
        <v>4.9056245199999996E-3</v>
      </c>
      <c r="AD894">
        <f t="shared" si="1997"/>
        <v>1</v>
      </c>
      <c r="AE894" s="59">
        <f t="shared" si="1998"/>
        <v>4.9056245199999996E-3</v>
      </c>
      <c r="AF894" s="59">
        <f t="shared" si="1999"/>
        <v>4.1758461800000006E-3</v>
      </c>
      <c r="AG894" s="59">
        <f t="shared" si="2000"/>
        <v>4.1758461800000006E-3</v>
      </c>
      <c r="AH894">
        <f t="shared" si="2001"/>
        <v>1</v>
      </c>
      <c r="AI894" s="59">
        <f t="shared" si="2002"/>
        <v>4.1758461800000006E-3</v>
      </c>
      <c r="AJ894" s="59">
        <f t="shared" si="2003"/>
        <v>0</v>
      </c>
      <c r="AK894" s="59">
        <f t="shared" si="2004"/>
        <v>0</v>
      </c>
      <c r="AL894" s="59">
        <f t="shared" si="2005"/>
        <v>0</v>
      </c>
      <c r="AM894" s="12">
        <f t="shared" si="2106"/>
        <v>0</v>
      </c>
      <c r="AN894" s="12">
        <f t="shared" si="2107"/>
        <v>0</v>
      </c>
      <c r="AO894" s="66">
        <f t="shared" si="2006"/>
        <v>0</v>
      </c>
      <c r="AP894" s="66">
        <f t="shared" si="2007"/>
        <v>0</v>
      </c>
      <c r="AQ894" s="59">
        <f t="shared" si="2008"/>
        <v>0</v>
      </c>
      <c r="AR894" s="59">
        <f t="shared" si="2009"/>
        <v>0</v>
      </c>
      <c r="AS894" s="59">
        <f t="shared" si="2010"/>
        <v>0</v>
      </c>
      <c r="AT894" s="12">
        <f t="shared" si="2011"/>
        <v>0</v>
      </c>
      <c r="AU894" s="59">
        <f t="shared" si="2108"/>
        <v>0</v>
      </c>
      <c r="AV894" s="59">
        <f t="shared" si="2109"/>
        <v>0</v>
      </c>
      <c r="AW894" s="70">
        <f t="shared" si="2012"/>
        <v>0</v>
      </c>
      <c r="AX894" s="20">
        <f t="shared" si="2013"/>
        <v>200000</v>
      </c>
      <c r="AY894" s="20">
        <f t="shared" si="2014"/>
        <v>0</v>
      </c>
      <c r="AZ894" s="20">
        <f t="shared" si="2015"/>
        <v>0</v>
      </c>
      <c r="BA894" s="20">
        <f t="shared" si="2016"/>
        <v>200000</v>
      </c>
      <c r="BB894" s="36">
        <f t="shared" si="2017"/>
        <v>1</v>
      </c>
      <c r="BC894" s="36">
        <f t="shared" si="2018"/>
        <v>0</v>
      </c>
      <c r="BD894" s="80">
        <f t="shared" si="2019"/>
        <v>0</v>
      </c>
      <c r="BE894" s="36">
        <f t="shared" si="2020"/>
        <v>0</v>
      </c>
      <c r="BF894" s="36">
        <f t="shared" si="2021"/>
        <v>0</v>
      </c>
      <c r="BG894" s="36">
        <f t="shared" si="2022"/>
        <v>0</v>
      </c>
      <c r="BH894" s="36">
        <f t="shared" si="2023"/>
        <v>0</v>
      </c>
      <c r="BI894" s="36">
        <f t="shared" si="2024"/>
        <v>0</v>
      </c>
      <c r="BJ894" s="36">
        <f t="shared" si="2025"/>
        <v>0</v>
      </c>
      <c r="BK894" s="36">
        <f t="shared" si="2026"/>
        <v>0</v>
      </c>
      <c r="BL894" s="68">
        <f>IF(OR(AT894=0,E894&gt;ProjTerm),0,VLOOKUP(D894,'Life Events'!$AE$5:$AI$1206,5,FALSE))</f>
        <v>0</v>
      </c>
      <c r="BM894" s="93">
        <f t="shared" si="2027"/>
        <v>0</v>
      </c>
      <c r="BN894" s="93">
        <f t="shared" si="2028"/>
        <v>0</v>
      </c>
      <c r="BO894" s="36">
        <f t="shared" si="2029"/>
        <v>0</v>
      </c>
      <c r="BP894" s="36">
        <f t="shared" si="2030"/>
        <v>0</v>
      </c>
      <c r="BQ894" s="36">
        <f t="shared" si="2031"/>
        <v>0</v>
      </c>
      <c r="BR894" s="36">
        <f t="shared" si="2032"/>
        <v>154.78110000000001</v>
      </c>
      <c r="BS894" s="36">
        <f t="shared" si="2033"/>
        <v>0</v>
      </c>
      <c r="BT894" s="36">
        <f t="shared" si="2034"/>
        <v>0</v>
      </c>
      <c r="BU894" s="70" cm="1">
        <f t="array" ref="BU894">IF(AND(ActInt=1,$J894=0),INDEX(Tbl_FwdNom,$B894-IVP,MATCH(ValnDt,Tbl_FwdNom_Cols)),INDEX(Tbl_FwdNom,$B894,MATCH(StartDt,Tbl_FwdNom_Cols)))</f>
        <v>9.098505931</v>
      </c>
      <c r="BV894" s="70" cm="1">
        <f t="array" ref="BV894">INDEX(Tbl_FwdReal,$B894,MATCH(StartDt,Tbl_FwdReal_Cols))</f>
        <v>3.0571392930000001</v>
      </c>
      <c r="BW894" s="70" cm="1">
        <f t="array" ref="BW894">IF(RunType&lt;&gt;"OPN",INDEX(Tbl_FwdReal,$B894,MATCH(ValnDt,Tbl_FwdReal_Cols)),IF(AND($J894=0,ActInt=1),INDEX(Tbl_FwdReal,$B894-IVP,MATCH(ValnDt,Tbl_FwdReal_Cols)),-999))*$K894</f>
        <v>3.0571392930000001</v>
      </c>
      <c r="BX894" s="70">
        <f t="shared" si="2035"/>
        <v>3.057139293E-2</v>
      </c>
      <c r="BY894" s="70">
        <f t="shared" si="2110"/>
        <v>5.8621524713817985E-2</v>
      </c>
      <c r="BZ894" s="64">
        <f t="shared" si="2123"/>
        <v>4.7585874053532873E-3</v>
      </c>
      <c r="CA894" s="70" cm="1">
        <f t="array" ref="CA894">IF($J894=1,CA893*(1+INDEX(Tbl_CPI,$B894,MATCH(IF(RunType="OPN",StartDt,ValnDt),Tbl_CPI_Cols))),0)</f>
        <v>0</v>
      </c>
      <c r="CB894" s="70">
        <f t="shared" si="2111"/>
        <v>124.92770301361567</v>
      </c>
      <c r="CC894" s="70">
        <f t="shared" si="2112"/>
        <v>119.12593069271092</v>
      </c>
      <c r="CD894" s="36">
        <f t="shared" si="2036"/>
        <v>603.47211056749143</v>
      </c>
      <c r="CE894" s="36">
        <f t="shared" si="2037"/>
        <v>0</v>
      </c>
      <c r="CF894" s="36">
        <f t="shared" si="2038"/>
        <v>0</v>
      </c>
      <c r="CG894" s="36">
        <f t="shared" si="2039"/>
        <v>0</v>
      </c>
      <c r="CH894" s="36">
        <f t="shared" si="2040"/>
        <v>0</v>
      </c>
      <c r="CI894" s="36">
        <f t="shared" si="2041"/>
        <v>0</v>
      </c>
      <c r="CJ894" s="36">
        <f t="shared" si="2042"/>
        <v>0</v>
      </c>
      <c r="CK894" s="36">
        <f t="shared" si="2043"/>
        <v>0</v>
      </c>
      <c r="CL894" s="36">
        <f t="shared" si="2044"/>
        <v>0</v>
      </c>
      <c r="CM894" s="36">
        <f t="shared" si="2045"/>
        <v>0</v>
      </c>
      <c r="CN894" s="36">
        <f t="shared" si="2046"/>
        <v>0</v>
      </c>
      <c r="CO894" s="20">
        <f t="shared" si="2047"/>
        <v>120000</v>
      </c>
      <c r="CP894" s="20">
        <f t="shared" si="2048"/>
        <v>2</v>
      </c>
      <c r="CQ894" s="64" t="e">
        <f t="shared" si="2049"/>
        <v>#N/A</v>
      </c>
      <c r="CR894" s="64" t="e">
        <f t="shared" si="2050"/>
        <v>#N/A</v>
      </c>
      <c r="CS894" s="36" t="e">
        <f t="shared" si="2051"/>
        <v>#N/A</v>
      </c>
      <c r="CT894" s="36">
        <f t="shared" si="2052"/>
        <v>0</v>
      </c>
      <c r="CU894" s="36">
        <f t="shared" si="2053"/>
        <v>0</v>
      </c>
      <c r="CV894" s="36">
        <f t="shared" si="2113"/>
        <v>0</v>
      </c>
      <c r="CW894" s="36">
        <f t="shared" si="2054"/>
        <v>0</v>
      </c>
      <c r="CX894" s="36">
        <f t="shared" si="2055"/>
        <v>0</v>
      </c>
      <c r="CY894" s="36">
        <f t="shared" si="2056"/>
        <v>0</v>
      </c>
      <c r="CZ894" s="36">
        <f t="shared" si="2114"/>
        <v>0</v>
      </c>
      <c r="DA894" s="64">
        <f t="shared" si="2057"/>
        <v>7.2831450461807723E-3</v>
      </c>
      <c r="DB894" s="70">
        <f t="shared" si="2115"/>
        <v>0.99276951562031068</v>
      </c>
      <c r="DC894" s="70">
        <f>PRODUCT($DB$8:DB894)</f>
        <v>3.3808357677999419E-4</v>
      </c>
      <c r="DD894" s="36">
        <f t="shared" si="2058"/>
        <v>0</v>
      </c>
      <c r="DE894" s="36">
        <f t="shared" si="2059"/>
        <v>0</v>
      </c>
      <c r="DF894" s="36">
        <f t="shared" si="2060"/>
        <v>0</v>
      </c>
      <c r="DG894" s="36">
        <f t="shared" si="2061"/>
        <v>0</v>
      </c>
      <c r="DH894" s="36">
        <f t="shared" si="2062"/>
        <v>0</v>
      </c>
      <c r="DI894" s="36">
        <f t="shared" si="2063"/>
        <v>0</v>
      </c>
      <c r="DJ894" s="36">
        <f t="shared" si="2064"/>
        <v>0</v>
      </c>
      <c r="DK894" s="36">
        <f t="shared" si="2065"/>
        <v>0</v>
      </c>
      <c r="DL894" s="36">
        <f t="shared" si="2066"/>
        <v>0</v>
      </c>
      <c r="DM894" s="36">
        <f t="shared" si="2067"/>
        <v>0</v>
      </c>
      <c r="DN894" s="36">
        <f t="shared" ca="1" si="2116"/>
        <v>4.6137290849905055E-12</v>
      </c>
      <c r="DO894" s="64" cm="1">
        <f t="array" ref="DO894">IFERROR(INDEX(Tbl_FwdNom,$B894,MATCH(LIDt,Tbl_FwdNom_Cols,0)),0)</f>
        <v>7.7311069679999997</v>
      </c>
      <c r="DP894" s="64">
        <f t="shared" ca="1" si="2117"/>
        <v>7.6697324939999998</v>
      </c>
      <c r="DQ894" s="64">
        <f t="shared" ca="1" si="2068"/>
        <v>6.1771942689563542E-3</v>
      </c>
      <c r="DR894" s="70">
        <f t="shared" ca="1" si="2069"/>
        <v>0.99386072919944835</v>
      </c>
      <c r="DS894" s="70">
        <f ca="1">PRODUCT($DR$8:DR894)</f>
        <v>1.2474172189941616E-3</v>
      </c>
      <c r="DT894" s="36">
        <f t="shared" ca="1" si="2070"/>
        <v>0</v>
      </c>
      <c r="DU894" s="36">
        <f t="shared" ca="1" si="2071"/>
        <v>0</v>
      </c>
      <c r="DV894" s="36">
        <f t="shared" ca="1" si="2072"/>
        <v>0</v>
      </c>
      <c r="DW894" s="36">
        <f t="shared" ca="1" si="2073"/>
        <v>0</v>
      </c>
      <c r="DX894" s="36">
        <f t="shared" ca="1" si="2074"/>
        <v>0</v>
      </c>
      <c r="DY894" s="36">
        <f t="shared" ca="1" si="2075"/>
        <v>0</v>
      </c>
      <c r="DZ894" s="36">
        <f t="shared" ca="1" si="2076"/>
        <v>0</v>
      </c>
      <c r="EA894" s="36">
        <f t="shared" ca="1" si="2077"/>
        <v>0</v>
      </c>
      <c r="EB894" s="36">
        <f t="shared" ca="1" si="2078"/>
        <v>0</v>
      </c>
      <c r="EC894" s="36">
        <f t="shared" ca="1" si="2079"/>
        <v>0</v>
      </c>
      <c r="ED894" s="36">
        <f t="shared" ca="1" si="2080"/>
        <v>0</v>
      </c>
      <c r="EE894" s="36">
        <f t="shared" ca="1" si="2118"/>
        <v>0</v>
      </c>
      <c r="EF894" s="36">
        <f t="shared" ca="1" si="2081"/>
        <v>0</v>
      </c>
      <c r="EG894" s="64"/>
      <c r="EH894" s="64"/>
      <c r="EI894" s="64"/>
      <c r="EJ894" s="70"/>
      <c r="EK894" s="70"/>
      <c r="EL894" s="70"/>
      <c r="EM894" s="70"/>
      <c r="EN894" s="70"/>
      <c r="EO894" s="36">
        <f t="shared" si="2082"/>
        <v>0</v>
      </c>
      <c r="EP894" s="36">
        <f t="shared" si="2083"/>
        <v>0</v>
      </c>
      <c r="EQ894" s="36">
        <f t="shared" si="2084"/>
        <v>0</v>
      </c>
      <c r="ER894" s="36">
        <f t="shared" si="2085"/>
        <v>0</v>
      </c>
      <c r="ES894" s="36">
        <f t="shared" si="2086"/>
        <v>0</v>
      </c>
      <c r="ET894" s="36">
        <f t="shared" si="2087"/>
        <v>0</v>
      </c>
      <c r="EU894" s="36">
        <f t="shared" si="2119"/>
        <v>0</v>
      </c>
      <c r="EV894" s="36">
        <f t="shared" si="2088"/>
        <v>0</v>
      </c>
      <c r="EW894" s="36">
        <f t="shared" si="2089"/>
        <v>0</v>
      </c>
      <c r="EX894" s="36">
        <f t="shared" si="2120"/>
        <v>0</v>
      </c>
      <c r="EY894" s="36">
        <f t="shared" si="2090"/>
        <v>0</v>
      </c>
      <c r="EZ894" s="36">
        <f t="shared" si="2091"/>
        <v>0</v>
      </c>
      <c r="FA894" s="36">
        <f t="shared" si="2092"/>
        <v>0</v>
      </c>
      <c r="FB894" s="36">
        <f t="shared" si="2093"/>
        <v>0</v>
      </c>
      <c r="FC894" s="36">
        <f t="shared" si="2121"/>
        <v>0</v>
      </c>
      <c r="FD894" s="36">
        <f t="shared" si="2094"/>
        <v>0</v>
      </c>
      <c r="FE894" s="36">
        <f t="shared" si="2095"/>
        <v>0</v>
      </c>
      <c r="FF894" s="36">
        <f t="shared" si="2122"/>
        <v>0</v>
      </c>
      <c r="FG894" s="36">
        <f t="shared" si="2096"/>
        <v>0</v>
      </c>
      <c r="FH894" s="36">
        <f t="shared" si="2097"/>
        <v>0</v>
      </c>
      <c r="FI894" s="36">
        <f t="shared" si="2098"/>
        <v>0</v>
      </c>
      <c r="FJ894" s="36">
        <f t="shared" ca="1" si="2099"/>
        <v>0</v>
      </c>
      <c r="FK894" s="36">
        <f t="shared" si="2100"/>
        <v>0</v>
      </c>
      <c r="FL894" s="36">
        <f t="shared" si="2101"/>
        <v>0</v>
      </c>
      <c r="FM894" s="36">
        <f t="shared" ca="1" si="2102"/>
        <v>0</v>
      </c>
      <c r="FN894" s="36">
        <f t="shared" ca="1" si="2124"/>
        <v>0</v>
      </c>
    </row>
    <row r="895" spans="2:170" x14ac:dyDescent="0.25">
      <c r="B895" s="2">
        <v>887</v>
      </c>
      <c r="C895" s="2">
        <f t="shared" si="1978"/>
        <v>74</v>
      </c>
      <c r="D895" s="2">
        <f t="shared" si="2127"/>
        <v>911</v>
      </c>
      <c r="E895" s="2">
        <f t="shared" si="2125"/>
        <v>76</v>
      </c>
      <c r="F895" s="189">
        <f t="shared" si="2129"/>
        <v>72716</v>
      </c>
      <c r="G895" s="2">
        <f t="shared" si="2128"/>
        <v>1</v>
      </c>
      <c r="H895" s="187">
        <f t="shared" si="1979"/>
        <v>108.5</v>
      </c>
      <c r="I895" s="186">
        <f t="shared" si="2126"/>
        <v>108</v>
      </c>
      <c r="J895" s="2">
        <f t="shared" si="1980"/>
        <v>0</v>
      </c>
      <c r="K895" s="2">
        <f t="shared" si="1981"/>
        <v>1</v>
      </c>
      <c r="L895">
        <f t="shared" si="1982"/>
        <v>2</v>
      </c>
      <c r="M895" s="190">
        <f t="shared" si="2103"/>
        <v>0.93</v>
      </c>
      <c r="N895">
        <f t="shared" si="1983"/>
        <v>1</v>
      </c>
      <c r="O895">
        <f t="shared" si="1984"/>
        <v>100</v>
      </c>
      <c r="P895" s="58">
        <f t="shared" si="1985"/>
        <v>4.1850000000000005</v>
      </c>
      <c r="Q895" s="106">
        <f t="shared" si="1986"/>
        <v>1</v>
      </c>
      <c r="R895" s="59">
        <f t="shared" si="1987"/>
        <v>1</v>
      </c>
      <c r="S895" s="32">
        <f t="shared" si="2104"/>
        <v>1</v>
      </c>
      <c r="T895">
        <f t="shared" si="1988"/>
        <v>1</v>
      </c>
      <c r="U895" s="32">
        <f t="shared" si="2105"/>
        <v>0.93</v>
      </c>
      <c r="V895">
        <f t="shared" si="1989"/>
        <v>1</v>
      </c>
      <c r="W895">
        <f t="shared" si="1990"/>
        <v>100</v>
      </c>
      <c r="X895" s="58">
        <f t="shared" si="1991"/>
        <v>1</v>
      </c>
      <c r="Y895" s="58">
        <f t="shared" si="1992"/>
        <v>1</v>
      </c>
      <c r="Z895" s="32">
        <f t="shared" si="1993"/>
        <v>1</v>
      </c>
      <c r="AA895" s="32">
        <f t="shared" si="1994"/>
        <v>1</v>
      </c>
      <c r="AB895" s="59">
        <f t="shared" si="1995"/>
        <v>4.9056245199999996E-3</v>
      </c>
      <c r="AC895" s="59">
        <f t="shared" si="1996"/>
        <v>4.9056245199999996E-3</v>
      </c>
      <c r="AD895">
        <f t="shared" si="1997"/>
        <v>1</v>
      </c>
      <c r="AE895" s="59">
        <f t="shared" si="1998"/>
        <v>4.9056245199999996E-3</v>
      </c>
      <c r="AF895" s="59">
        <f t="shared" si="1999"/>
        <v>4.1758461800000006E-3</v>
      </c>
      <c r="AG895" s="59">
        <f t="shared" si="2000"/>
        <v>4.1758461800000006E-3</v>
      </c>
      <c r="AH895">
        <f t="shared" si="2001"/>
        <v>1</v>
      </c>
      <c r="AI895" s="59">
        <f t="shared" si="2002"/>
        <v>4.1758461800000006E-3</v>
      </c>
      <c r="AJ895" s="59">
        <f t="shared" si="2003"/>
        <v>0</v>
      </c>
      <c r="AK895" s="59">
        <f t="shared" si="2004"/>
        <v>0</v>
      </c>
      <c r="AL895" s="59">
        <f t="shared" si="2005"/>
        <v>0</v>
      </c>
      <c r="AM895" s="12">
        <f t="shared" si="2106"/>
        <v>0</v>
      </c>
      <c r="AN895" s="12">
        <f t="shared" si="2107"/>
        <v>0</v>
      </c>
      <c r="AO895" s="66">
        <f t="shared" si="2006"/>
        <v>0</v>
      </c>
      <c r="AP895" s="66">
        <f t="shared" si="2007"/>
        <v>0</v>
      </c>
      <c r="AQ895" s="59">
        <f t="shared" si="2008"/>
        <v>0</v>
      </c>
      <c r="AR895" s="59">
        <f t="shared" si="2009"/>
        <v>0</v>
      </c>
      <c r="AS895" s="59">
        <f t="shared" si="2010"/>
        <v>0</v>
      </c>
      <c r="AT895" s="12">
        <f t="shared" si="2011"/>
        <v>0</v>
      </c>
      <c r="AU895" s="59">
        <f t="shared" si="2108"/>
        <v>0</v>
      </c>
      <c r="AV895" s="59">
        <f t="shared" si="2109"/>
        <v>0</v>
      </c>
      <c r="AW895" s="70">
        <f t="shared" si="2012"/>
        <v>0</v>
      </c>
      <c r="AX895" s="20">
        <f t="shared" si="2013"/>
        <v>200000</v>
      </c>
      <c r="AY895" s="20">
        <f t="shared" si="2014"/>
        <v>0</v>
      </c>
      <c r="AZ895" s="20">
        <f t="shared" si="2015"/>
        <v>0</v>
      </c>
      <c r="BA895" s="20">
        <f t="shared" si="2016"/>
        <v>200000</v>
      </c>
      <c r="BB895" s="36">
        <f t="shared" si="2017"/>
        <v>1</v>
      </c>
      <c r="BC895" s="36">
        <f t="shared" si="2018"/>
        <v>0</v>
      </c>
      <c r="BD895" s="80">
        <f t="shared" si="2019"/>
        <v>0</v>
      </c>
      <c r="BE895" s="36">
        <f t="shared" si="2020"/>
        <v>0</v>
      </c>
      <c r="BF895" s="36">
        <f t="shared" si="2021"/>
        <v>0</v>
      </c>
      <c r="BG895" s="36">
        <f t="shared" si="2022"/>
        <v>0</v>
      </c>
      <c r="BH895" s="36">
        <f t="shared" si="2023"/>
        <v>0</v>
      </c>
      <c r="BI895" s="36">
        <f t="shared" si="2024"/>
        <v>0</v>
      </c>
      <c r="BJ895" s="36">
        <f t="shared" si="2025"/>
        <v>0</v>
      </c>
      <c r="BK895" s="36">
        <f t="shared" si="2026"/>
        <v>0</v>
      </c>
      <c r="BL895" s="68">
        <f>IF(OR(AT895=0,E895&gt;ProjTerm),0,VLOOKUP(D895,'Life Events'!$AE$5:$AI$1206,5,FALSE))</f>
        <v>0</v>
      </c>
      <c r="BM895" s="93">
        <f t="shared" si="2027"/>
        <v>0</v>
      </c>
      <c r="BN895" s="93">
        <f t="shared" si="2028"/>
        <v>0</v>
      </c>
      <c r="BO895" s="36">
        <f t="shared" si="2029"/>
        <v>0</v>
      </c>
      <c r="BP895" s="36">
        <f t="shared" si="2030"/>
        <v>0</v>
      </c>
      <c r="BQ895" s="36">
        <f t="shared" si="2031"/>
        <v>0</v>
      </c>
      <c r="BR895" s="36">
        <f t="shared" si="2032"/>
        <v>154.78110000000001</v>
      </c>
      <c r="BS895" s="36">
        <f t="shared" si="2033"/>
        <v>0</v>
      </c>
      <c r="BT895" s="36">
        <f t="shared" si="2034"/>
        <v>0</v>
      </c>
      <c r="BU895" s="70" cm="1">
        <f t="array" ref="BU895">IF(AND(ActInt=1,$J895=0),INDEX(Tbl_FwdNom,$B895-IVP,MATCH(ValnDt,Tbl_FwdNom_Cols)),INDEX(Tbl_FwdNom,$B895,MATCH(StartDt,Tbl_FwdNom_Cols)))</f>
        <v>9.092582277</v>
      </c>
      <c r="BV895" s="70" cm="1">
        <f t="array" ref="BV895">INDEX(Tbl_FwdReal,$B895,MATCH(StartDt,Tbl_FwdReal_Cols))</f>
        <v>3.0537698259999999</v>
      </c>
      <c r="BW895" s="70" cm="1">
        <f t="array" ref="BW895">IF(RunType&lt;&gt;"OPN",INDEX(Tbl_FwdReal,$B895,MATCH(ValnDt,Tbl_FwdReal_Cols)),IF(AND($J895=0,ActInt=1),INDEX(Tbl_FwdReal,$B895-IVP,MATCH(ValnDt,Tbl_FwdReal_Cols)),-999))*$K895</f>
        <v>3.0537698259999999</v>
      </c>
      <c r="BX895" s="70">
        <f t="shared" si="2035"/>
        <v>3.0537698259999999E-2</v>
      </c>
      <c r="BY895" s="70">
        <f t="shared" si="2110"/>
        <v>5.8598656421751105E-2</v>
      </c>
      <c r="BZ895" s="64">
        <f t="shared" si="2123"/>
        <v>4.7567786584912231E-3</v>
      </c>
      <c r="CA895" s="70" cm="1">
        <f t="array" ref="CA895">IF($J895=1,CA894*(1+INDEX(Tbl_CPI,$B895,MATCH(IF(RunType="OPN",StartDt,ValnDt),Tbl_CPI_Cols))),0)</f>
        <v>0</v>
      </c>
      <c r="CB895" s="70">
        <f t="shared" si="2111"/>
        <v>125.52195644516516</v>
      </c>
      <c r="CC895" s="70">
        <f t="shared" si="2112"/>
        <v>119.12593069271092</v>
      </c>
      <c r="CD895" s="36">
        <f t="shared" si="2036"/>
        <v>603.47211056749143</v>
      </c>
      <c r="CE895" s="36">
        <f t="shared" si="2037"/>
        <v>0</v>
      </c>
      <c r="CF895" s="36">
        <f t="shared" si="2038"/>
        <v>0</v>
      </c>
      <c r="CG895" s="36">
        <f t="shared" si="2039"/>
        <v>0</v>
      </c>
      <c r="CH895" s="36">
        <f t="shared" si="2040"/>
        <v>0</v>
      </c>
      <c r="CI895" s="36">
        <f t="shared" si="2041"/>
        <v>0</v>
      </c>
      <c r="CJ895" s="36">
        <f t="shared" si="2042"/>
        <v>0</v>
      </c>
      <c r="CK895" s="36">
        <f t="shared" si="2043"/>
        <v>0</v>
      </c>
      <c r="CL895" s="36">
        <f t="shared" si="2044"/>
        <v>0</v>
      </c>
      <c r="CM895" s="36">
        <f t="shared" si="2045"/>
        <v>0</v>
      </c>
      <c r="CN895" s="36">
        <f t="shared" si="2046"/>
        <v>0</v>
      </c>
      <c r="CO895" s="20">
        <f t="shared" si="2047"/>
        <v>120000</v>
      </c>
      <c r="CP895" s="20">
        <f t="shared" si="2048"/>
        <v>2</v>
      </c>
      <c r="CQ895" s="64" t="e">
        <f t="shared" si="2049"/>
        <v>#N/A</v>
      </c>
      <c r="CR895" s="64" t="e">
        <f t="shared" si="2050"/>
        <v>#N/A</v>
      </c>
      <c r="CS895" s="36" t="e">
        <f t="shared" si="2051"/>
        <v>#N/A</v>
      </c>
      <c r="CT895" s="36">
        <f t="shared" si="2052"/>
        <v>0</v>
      </c>
      <c r="CU895" s="36">
        <f t="shared" si="2053"/>
        <v>0</v>
      </c>
      <c r="CV895" s="36">
        <f t="shared" si="2113"/>
        <v>0</v>
      </c>
      <c r="CW895" s="36">
        <f t="shared" si="2054"/>
        <v>0</v>
      </c>
      <c r="CX895" s="36">
        <f t="shared" si="2055"/>
        <v>0</v>
      </c>
      <c r="CY895" s="36">
        <f t="shared" si="2056"/>
        <v>0</v>
      </c>
      <c r="CZ895" s="36">
        <f t="shared" si="2114"/>
        <v>0</v>
      </c>
      <c r="DA895" s="64">
        <f t="shared" si="2057"/>
        <v>7.2785872803384777E-3</v>
      </c>
      <c r="DB895" s="70">
        <f t="shared" si="2115"/>
        <v>0.99277400773504898</v>
      </c>
      <c r="DC895" s="70">
        <f>PRODUCT($DB$8:DB895)</f>
        <v>3.35640587469275E-4</v>
      </c>
      <c r="DD895" s="36">
        <f t="shared" si="2058"/>
        <v>0</v>
      </c>
      <c r="DE895" s="36">
        <f t="shared" si="2059"/>
        <v>0</v>
      </c>
      <c r="DF895" s="36">
        <f t="shared" si="2060"/>
        <v>0</v>
      </c>
      <c r="DG895" s="36">
        <f t="shared" si="2061"/>
        <v>0</v>
      </c>
      <c r="DH895" s="36">
        <f t="shared" si="2062"/>
        <v>0</v>
      </c>
      <c r="DI895" s="36">
        <f t="shared" si="2063"/>
        <v>0</v>
      </c>
      <c r="DJ895" s="36">
        <f t="shared" si="2064"/>
        <v>0</v>
      </c>
      <c r="DK895" s="36">
        <f t="shared" si="2065"/>
        <v>0</v>
      </c>
      <c r="DL895" s="36">
        <f t="shared" si="2066"/>
        <v>0</v>
      </c>
      <c r="DM895" s="36">
        <f t="shared" si="2067"/>
        <v>0</v>
      </c>
      <c r="DN895" s="36">
        <f t="shared" ca="1" si="2116"/>
        <v>4.6137290849905055E-12</v>
      </c>
      <c r="DO895" s="64" cm="1">
        <f t="array" ref="DO895">IFERROR(INDEX(Tbl_FwdNom,$B895,MATCH(LIDt,Tbl_FwdNom_Cols,0)),0)</f>
        <v>7.7294016489999997</v>
      </c>
      <c r="DP895" s="64">
        <f t="shared" ca="1" si="2117"/>
        <v>7.6680281470000002</v>
      </c>
      <c r="DQ895" s="64">
        <f t="shared" ca="1" si="2068"/>
        <v>6.1758669944254052E-3</v>
      </c>
      <c r="DR895" s="70">
        <f t="shared" ca="1" si="2069"/>
        <v>0.99386204022873903</v>
      </c>
      <c r="DS895" s="70">
        <f ca="1">PRODUCT($DR$8:DR895)</f>
        <v>1.2397606222859972E-3</v>
      </c>
      <c r="DT895" s="36">
        <f t="shared" ca="1" si="2070"/>
        <v>0</v>
      </c>
      <c r="DU895" s="36">
        <f t="shared" ca="1" si="2071"/>
        <v>0</v>
      </c>
      <c r="DV895" s="36">
        <f t="shared" ca="1" si="2072"/>
        <v>0</v>
      </c>
      <c r="DW895" s="36">
        <f t="shared" ca="1" si="2073"/>
        <v>0</v>
      </c>
      <c r="DX895" s="36">
        <f t="shared" ca="1" si="2074"/>
        <v>0</v>
      </c>
      <c r="DY895" s="36">
        <f t="shared" ca="1" si="2075"/>
        <v>0</v>
      </c>
      <c r="DZ895" s="36">
        <f t="shared" ca="1" si="2076"/>
        <v>0</v>
      </c>
      <c r="EA895" s="36">
        <f t="shared" ca="1" si="2077"/>
        <v>0</v>
      </c>
      <c r="EB895" s="36">
        <f t="shared" ca="1" si="2078"/>
        <v>0</v>
      </c>
      <c r="EC895" s="36">
        <f t="shared" ca="1" si="2079"/>
        <v>0</v>
      </c>
      <c r="ED895" s="36">
        <f t="shared" ca="1" si="2080"/>
        <v>0</v>
      </c>
      <c r="EE895" s="36">
        <f t="shared" ca="1" si="2118"/>
        <v>0</v>
      </c>
      <c r="EF895" s="36">
        <f t="shared" ca="1" si="2081"/>
        <v>0</v>
      </c>
      <c r="EG895" s="64"/>
      <c r="EH895" s="64"/>
      <c r="EI895" s="64"/>
      <c r="EJ895" s="70"/>
      <c r="EK895" s="70"/>
      <c r="EL895" s="70"/>
      <c r="EM895" s="70"/>
      <c r="EN895" s="70"/>
      <c r="EO895" s="36">
        <f t="shared" si="2082"/>
        <v>0</v>
      </c>
      <c r="EP895" s="36">
        <f t="shared" si="2083"/>
        <v>0</v>
      </c>
      <c r="EQ895" s="36">
        <f t="shared" si="2084"/>
        <v>0</v>
      </c>
      <c r="ER895" s="36">
        <f t="shared" si="2085"/>
        <v>0</v>
      </c>
      <c r="ES895" s="36">
        <f t="shared" si="2086"/>
        <v>0</v>
      </c>
      <c r="ET895" s="36">
        <f t="shared" si="2087"/>
        <v>0</v>
      </c>
      <c r="EU895" s="36">
        <f t="shared" si="2119"/>
        <v>0</v>
      </c>
      <c r="EV895" s="36">
        <f t="shared" si="2088"/>
        <v>0</v>
      </c>
      <c r="EW895" s="36">
        <f t="shared" si="2089"/>
        <v>0</v>
      </c>
      <c r="EX895" s="36">
        <f t="shared" si="2120"/>
        <v>0</v>
      </c>
      <c r="EY895" s="36">
        <f t="shared" si="2090"/>
        <v>0</v>
      </c>
      <c r="EZ895" s="36">
        <f t="shared" si="2091"/>
        <v>0</v>
      </c>
      <c r="FA895" s="36">
        <f t="shared" si="2092"/>
        <v>0</v>
      </c>
      <c r="FB895" s="36">
        <f t="shared" si="2093"/>
        <v>0</v>
      </c>
      <c r="FC895" s="36">
        <f t="shared" si="2121"/>
        <v>0</v>
      </c>
      <c r="FD895" s="36">
        <f t="shared" si="2094"/>
        <v>0</v>
      </c>
      <c r="FE895" s="36">
        <f t="shared" si="2095"/>
        <v>0</v>
      </c>
      <c r="FF895" s="36">
        <f t="shared" si="2122"/>
        <v>0</v>
      </c>
      <c r="FG895" s="36">
        <f t="shared" si="2096"/>
        <v>0</v>
      </c>
      <c r="FH895" s="36">
        <f t="shared" si="2097"/>
        <v>0</v>
      </c>
      <c r="FI895" s="36">
        <f t="shared" si="2098"/>
        <v>0</v>
      </c>
      <c r="FJ895" s="36">
        <f t="shared" ca="1" si="2099"/>
        <v>0</v>
      </c>
      <c r="FK895" s="36">
        <f t="shared" si="2100"/>
        <v>0</v>
      </c>
      <c r="FL895" s="36">
        <f t="shared" si="2101"/>
        <v>0</v>
      </c>
      <c r="FM895" s="36">
        <f t="shared" ca="1" si="2102"/>
        <v>0</v>
      </c>
      <c r="FN895" s="36">
        <f t="shared" ca="1" si="2124"/>
        <v>0</v>
      </c>
    </row>
    <row r="896" spans="2:170" x14ac:dyDescent="0.25">
      <c r="B896" s="2">
        <v>888</v>
      </c>
      <c r="C896" s="2">
        <f t="shared" si="1978"/>
        <v>74</v>
      </c>
      <c r="D896" s="2">
        <f t="shared" si="2127"/>
        <v>912</v>
      </c>
      <c r="E896" s="2">
        <f t="shared" si="2125"/>
        <v>76</v>
      </c>
      <c r="F896" s="189">
        <f t="shared" si="2129"/>
        <v>72744</v>
      </c>
      <c r="G896" s="2">
        <f t="shared" si="2128"/>
        <v>2</v>
      </c>
      <c r="H896" s="187">
        <f t="shared" si="1979"/>
        <v>108.58333333333334</v>
      </c>
      <c r="I896" s="186">
        <f t="shared" si="2126"/>
        <v>108</v>
      </c>
      <c r="J896" s="2">
        <f t="shared" si="1980"/>
        <v>0</v>
      </c>
      <c r="K896" s="2">
        <f t="shared" si="1981"/>
        <v>1</v>
      </c>
      <c r="L896">
        <f t="shared" si="1982"/>
        <v>2</v>
      </c>
      <c r="M896" s="190">
        <f t="shared" si="2103"/>
        <v>0.93</v>
      </c>
      <c r="N896">
        <f t="shared" si="1983"/>
        <v>1</v>
      </c>
      <c r="O896">
        <f t="shared" si="1984"/>
        <v>100</v>
      </c>
      <c r="P896" s="58">
        <f t="shared" si="1985"/>
        <v>4.1850000000000005</v>
      </c>
      <c r="Q896" s="106">
        <f t="shared" si="1986"/>
        <v>1</v>
      </c>
      <c r="R896" s="59">
        <f t="shared" si="1987"/>
        <v>1</v>
      </c>
      <c r="S896" s="32">
        <f t="shared" si="2104"/>
        <v>1</v>
      </c>
      <c r="T896">
        <f t="shared" si="1988"/>
        <v>1</v>
      </c>
      <c r="U896" s="32">
        <f t="shared" si="2105"/>
        <v>0.93</v>
      </c>
      <c r="V896">
        <f t="shared" si="1989"/>
        <v>1</v>
      </c>
      <c r="W896">
        <f t="shared" si="1990"/>
        <v>100</v>
      </c>
      <c r="X896" s="58">
        <f t="shared" si="1991"/>
        <v>1</v>
      </c>
      <c r="Y896" s="58">
        <f t="shared" si="1992"/>
        <v>1</v>
      </c>
      <c r="Z896" s="32">
        <f t="shared" si="1993"/>
        <v>1</v>
      </c>
      <c r="AA896" s="32">
        <f t="shared" si="1994"/>
        <v>1</v>
      </c>
      <c r="AB896" s="59">
        <f t="shared" si="1995"/>
        <v>4.9056245199999996E-3</v>
      </c>
      <c r="AC896" s="59">
        <f t="shared" si="1996"/>
        <v>4.9056245199999996E-3</v>
      </c>
      <c r="AD896">
        <f t="shared" si="1997"/>
        <v>1</v>
      </c>
      <c r="AE896" s="59">
        <f t="shared" si="1998"/>
        <v>4.9056245199999996E-3</v>
      </c>
      <c r="AF896" s="59">
        <f t="shared" si="1999"/>
        <v>4.1758461800000006E-3</v>
      </c>
      <c r="AG896" s="59">
        <f t="shared" si="2000"/>
        <v>4.1758461800000006E-3</v>
      </c>
      <c r="AH896">
        <f t="shared" si="2001"/>
        <v>1</v>
      </c>
      <c r="AI896" s="59">
        <f t="shared" si="2002"/>
        <v>4.1758461800000006E-3</v>
      </c>
      <c r="AJ896" s="59">
        <f t="shared" si="2003"/>
        <v>0</v>
      </c>
      <c r="AK896" s="59">
        <f t="shared" si="2004"/>
        <v>0</v>
      </c>
      <c r="AL896" s="59">
        <f t="shared" si="2005"/>
        <v>0</v>
      </c>
      <c r="AM896" s="12">
        <f t="shared" si="2106"/>
        <v>0</v>
      </c>
      <c r="AN896" s="12">
        <f t="shared" si="2107"/>
        <v>0</v>
      </c>
      <c r="AO896" s="66">
        <f t="shared" si="2006"/>
        <v>0</v>
      </c>
      <c r="AP896" s="66">
        <f t="shared" si="2007"/>
        <v>0</v>
      </c>
      <c r="AQ896" s="59">
        <f t="shared" si="2008"/>
        <v>0</v>
      </c>
      <c r="AR896" s="59">
        <f t="shared" si="2009"/>
        <v>0</v>
      </c>
      <c r="AS896" s="59">
        <f t="shared" si="2010"/>
        <v>0</v>
      </c>
      <c r="AT896" s="12">
        <f t="shared" si="2011"/>
        <v>0</v>
      </c>
      <c r="AU896" s="59">
        <f t="shared" si="2108"/>
        <v>0</v>
      </c>
      <c r="AV896" s="59">
        <f t="shared" si="2109"/>
        <v>0</v>
      </c>
      <c r="AW896" s="70">
        <f t="shared" si="2012"/>
        <v>0</v>
      </c>
      <c r="AX896" s="20">
        <f t="shared" si="2013"/>
        <v>200000</v>
      </c>
      <c r="AY896" s="20">
        <f t="shared" si="2014"/>
        <v>0</v>
      </c>
      <c r="AZ896" s="20">
        <f t="shared" si="2015"/>
        <v>0</v>
      </c>
      <c r="BA896" s="20">
        <f t="shared" si="2016"/>
        <v>200000</v>
      </c>
      <c r="BB896" s="36">
        <f t="shared" si="2017"/>
        <v>1</v>
      </c>
      <c r="BC896" s="36">
        <f t="shared" si="2018"/>
        <v>0</v>
      </c>
      <c r="BD896" s="80">
        <f t="shared" si="2019"/>
        <v>0</v>
      </c>
      <c r="BE896" s="36">
        <f t="shared" si="2020"/>
        <v>0</v>
      </c>
      <c r="BF896" s="36">
        <f t="shared" si="2021"/>
        <v>0</v>
      </c>
      <c r="BG896" s="36">
        <f t="shared" si="2022"/>
        <v>0</v>
      </c>
      <c r="BH896" s="36">
        <f t="shared" si="2023"/>
        <v>0</v>
      </c>
      <c r="BI896" s="36">
        <f t="shared" si="2024"/>
        <v>0</v>
      </c>
      <c r="BJ896" s="36">
        <f t="shared" si="2025"/>
        <v>0</v>
      </c>
      <c r="BK896" s="36">
        <f t="shared" si="2026"/>
        <v>0</v>
      </c>
      <c r="BL896" s="68">
        <f>IF(OR(AT896=0,E896&gt;ProjTerm),0,VLOOKUP(D896,'Life Events'!$AE$5:$AI$1206,5,FALSE))</f>
        <v>0</v>
      </c>
      <c r="BM896" s="93">
        <f t="shared" si="2027"/>
        <v>0</v>
      </c>
      <c r="BN896" s="93">
        <f t="shared" si="2028"/>
        <v>0</v>
      </c>
      <c r="BO896" s="36">
        <f t="shared" si="2029"/>
        <v>0</v>
      </c>
      <c r="BP896" s="36">
        <f t="shared" si="2030"/>
        <v>0</v>
      </c>
      <c r="BQ896" s="36">
        <f t="shared" si="2031"/>
        <v>0</v>
      </c>
      <c r="BR896" s="36">
        <f t="shared" si="2032"/>
        <v>154.78110000000001</v>
      </c>
      <c r="BS896" s="36">
        <f t="shared" si="2033"/>
        <v>0</v>
      </c>
      <c r="BT896" s="36">
        <f t="shared" si="2034"/>
        <v>0</v>
      </c>
      <c r="BU896" s="70" cm="1">
        <f t="array" ref="BU896">IF(AND(ActInt=1,$J896=0),INDEX(Tbl_FwdNom,$B896-IVP,MATCH(ValnDt,Tbl_FwdNom_Cols)),INDEX(Tbl_FwdNom,$B896,MATCH(StartDt,Tbl_FwdNom_Cols)))</f>
        <v>9.0866589449999999</v>
      </c>
      <c r="BV896" s="70" cm="1">
        <f t="array" ref="BV896">INDEX(Tbl_FwdReal,$B896,MATCH(StartDt,Tbl_FwdReal_Cols))</f>
        <v>3.05040047</v>
      </c>
      <c r="BW896" s="70" cm="1">
        <f t="array" ref="BW896">IF(RunType&lt;&gt;"OPN",INDEX(Tbl_FwdReal,$B896,MATCH(ValnDt,Tbl_FwdReal_Cols)),IF(AND($J896=0,ActInt=1),INDEX(Tbl_FwdReal,$B896-IVP,MATCH(ValnDt,Tbl_FwdReal_Cols)),-999))*$K896</f>
        <v>3.05040047</v>
      </c>
      <c r="BX896" s="70">
        <f t="shared" si="2035"/>
        <v>3.05040047E-2</v>
      </c>
      <c r="BY896" s="70">
        <f t="shared" si="2110"/>
        <v>5.8575788618669966E-2</v>
      </c>
      <c r="BZ896" s="64">
        <f t="shared" si="2123"/>
        <v>4.7549699144888713E-3</v>
      </c>
      <c r="CA896" s="70" cm="1">
        <f t="array" ref="CA896">IF($J896=1,CA895*(1+INDEX(Tbl_CPI,$B896,MATCH(IF(RunType="OPN",StartDt,ValnDt),Tbl_CPI_Cols))),0)</f>
        <v>0</v>
      </c>
      <c r="CB896" s="70">
        <f t="shared" si="2111"/>
        <v>126.1188095716697</v>
      </c>
      <c r="CC896" s="70">
        <f t="shared" si="2112"/>
        <v>126.1188095716697</v>
      </c>
      <c r="CD896" s="36">
        <f t="shared" si="2036"/>
        <v>603.47211056749143</v>
      </c>
      <c r="CE896" s="36">
        <f t="shared" si="2037"/>
        <v>0</v>
      </c>
      <c r="CF896" s="36">
        <f t="shared" si="2038"/>
        <v>0</v>
      </c>
      <c r="CG896" s="36">
        <f t="shared" si="2039"/>
        <v>0</v>
      </c>
      <c r="CH896" s="36">
        <f t="shared" si="2040"/>
        <v>0</v>
      </c>
      <c r="CI896" s="36">
        <f t="shared" si="2041"/>
        <v>0</v>
      </c>
      <c r="CJ896" s="36">
        <f t="shared" si="2042"/>
        <v>0</v>
      </c>
      <c r="CK896" s="36">
        <f t="shared" si="2043"/>
        <v>0</v>
      </c>
      <c r="CL896" s="36">
        <f t="shared" si="2044"/>
        <v>0</v>
      </c>
      <c r="CM896" s="36">
        <f t="shared" si="2045"/>
        <v>0</v>
      </c>
      <c r="CN896" s="36">
        <f t="shared" si="2046"/>
        <v>0</v>
      </c>
      <c r="CO896" s="20">
        <f t="shared" si="2047"/>
        <v>120000</v>
      </c>
      <c r="CP896" s="20">
        <f t="shared" si="2048"/>
        <v>2</v>
      </c>
      <c r="CQ896" s="64" t="e">
        <f t="shared" si="2049"/>
        <v>#N/A</v>
      </c>
      <c r="CR896" s="64" t="e">
        <f t="shared" si="2050"/>
        <v>#N/A</v>
      </c>
      <c r="CS896" s="36" t="e">
        <f t="shared" si="2051"/>
        <v>#N/A</v>
      </c>
      <c r="CT896" s="36">
        <f t="shared" si="2052"/>
        <v>0</v>
      </c>
      <c r="CU896" s="36">
        <f t="shared" si="2053"/>
        <v>0</v>
      </c>
      <c r="CV896" s="36">
        <f t="shared" si="2113"/>
        <v>0</v>
      </c>
      <c r="CW896" s="36">
        <f t="shared" si="2054"/>
        <v>0</v>
      </c>
      <c r="CX896" s="36">
        <f t="shared" si="2055"/>
        <v>0</v>
      </c>
      <c r="CY896" s="36">
        <f t="shared" si="2056"/>
        <v>0</v>
      </c>
      <c r="CZ896" s="36">
        <f t="shared" si="2114"/>
        <v>0</v>
      </c>
      <c r="DA896" s="64">
        <f t="shared" si="2057"/>
        <v>7.2740295354019047E-3</v>
      </c>
      <c r="DB896" s="70">
        <f t="shared" si="2115"/>
        <v>0.9927784998698348</v>
      </c>
      <c r="DC896" s="70">
        <f>PRODUCT($DB$8:DB896)</f>
        <v>3.3321675892317691E-4</v>
      </c>
      <c r="DD896" s="36">
        <f t="shared" si="2058"/>
        <v>0</v>
      </c>
      <c r="DE896" s="36">
        <f t="shared" si="2059"/>
        <v>0</v>
      </c>
      <c r="DF896" s="36">
        <f t="shared" si="2060"/>
        <v>0</v>
      </c>
      <c r="DG896" s="36">
        <f t="shared" si="2061"/>
        <v>0</v>
      </c>
      <c r="DH896" s="36">
        <f t="shared" si="2062"/>
        <v>0</v>
      </c>
      <c r="DI896" s="36">
        <f t="shared" si="2063"/>
        <v>0</v>
      </c>
      <c r="DJ896" s="36">
        <f t="shared" si="2064"/>
        <v>0</v>
      </c>
      <c r="DK896" s="36">
        <f t="shared" si="2065"/>
        <v>0</v>
      </c>
      <c r="DL896" s="36">
        <f t="shared" si="2066"/>
        <v>0</v>
      </c>
      <c r="DM896" s="36">
        <f t="shared" si="2067"/>
        <v>0</v>
      </c>
      <c r="DN896" s="36">
        <f t="shared" ca="1" si="2116"/>
        <v>4.6137290849905055E-12</v>
      </c>
      <c r="DO896" s="64" cm="1">
        <f t="array" ref="DO896">IFERROR(INDEX(Tbl_FwdNom,$B896,MATCH(LIDt,Tbl_FwdNom_Cols,0)),0)</f>
        <v>7.7276963570000001</v>
      </c>
      <c r="DP896" s="64">
        <f t="shared" ca="1" si="2117"/>
        <v>7.6663238270000003</v>
      </c>
      <c r="DQ896" s="64">
        <f t="shared" ca="1" si="2068"/>
        <v>6.1745397216617093E-3</v>
      </c>
      <c r="DR896" s="70">
        <f t="shared" ca="1" si="2069"/>
        <v>0.9938633512597429</v>
      </c>
      <c r="DS896" s="70">
        <f ca="1">PRODUCT($DR$8:DR896)</f>
        <v>1.2321526468250254E-3</v>
      </c>
      <c r="DT896" s="36">
        <f t="shared" ca="1" si="2070"/>
        <v>0</v>
      </c>
      <c r="DU896" s="36">
        <f t="shared" ca="1" si="2071"/>
        <v>0</v>
      </c>
      <c r="DV896" s="36">
        <f t="shared" ca="1" si="2072"/>
        <v>0</v>
      </c>
      <c r="DW896" s="36">
        <f t="shared" ca="1" si="2073"/>
        <v>0</v>
      </c>
      <c r="DX896" s="36">
        <f t="shared" ca="1" si="2074"/>
        <v>0</v>
      </c>
      <c r="DY896" s="36">
        <f t="shared" ca="1" si="2075"/>
        <v>0</v>
      </c>
      <c r="DZ896" s="36">
        <f t="shared" ca="1" si="2076"/>
        <v>0</v>
      </c>
      <c r="EA896" s="36">
        <f t="shared" ca="1" si="2077"/>
        <v>0</v>
      </c>
      <c r="EB896" s="36">
        <f t="shared" ca="1" si="2078"/>
        <v>0</v>
      </c>
      <c r="EC896" s="36">
        <f t="shared" ca="1" si="2079"/>
        <v>0</v>
      </c>
      <c r="ED896" s="36">
        <f t="shared" ca="1" si="2080"/>
        <v>0</v>
      </c>
      <c r="EE896" s="36">
        <f t="shared" ca="1" si="2118"/>
        <v>0</v>
      </c>
      <c r="EF896" s="36">
        <f t="shared" ca="1" si="2081"/>
        <v>0</v>
      </c>
      <c r="EG896" s="64"/>
      <c r="EH896" s="64"/>
      <c r="EI896" s="64"/>
      <c r="EJ896" s="70"/>
      <c r="EK896" s="70"/>
      <c r="EL896" s="70"/>
      <c r="EM896" s="70"/>
      <c r="EN896" s="70"/>
      <c r="EO896" s="36">
        <f t="shared" si="2082"/>
        <v>0</v>
      </c>
      <c r="EP896" s="36">
        <f t="shared" si="2083"/>
        <v>0</v>
      </c>
      <c r="EQ896" s="36">
        <f t="shared" si="2084"/>
        <v>0</v>
      </c>
      <c r="ER896" s="36">
        <f t="shared" si="2085"/>
        <v>0</v>
      </c>
      <c r="ES896" s="36">
        <f t="shared" si="2086"/>
        <v>0</v>
      </c>
      <c r="ET896" s="36">
        <f t="shared" si="2087"/>
        <v>0</v>
      </c>
      <c r="EU896" s="36">
        <f t="shared" si="2119"/>
        <v>0</v>
      </c>
      <c r="EV896" s="36">
        <f t="shared" si="2088"/>
        <v>0</v>
      </c>
      <c r="EW896" s="36">
        <f t="shared" si="2089"/>
        <v>0</v>
      </c>
      <c r="EX896" s="36">
        <f t="shared" si="2120"/>
        <v>0</v>
      </c>
      <c r="EY896" s="36">
        <f t="shared" si="2090"/>
        <v>0</v>
      </c>
      <c r="EZ896" s="36">
        <f t="shared" si="2091"/>
        <v>0</v>
      </c>
      <c r="FA896" s="36">
        <f t="shared" si="2092"/>
        <v>0</v>
      </c>
      <c r="FB896" s="36">
        <f t="shared" si="2093"/>
        <v>0</v>
      </c>
      <c r="FC896" s="36">
        <f t="shared" si="2121"/>
        <v>0</v>
      </c>
      <c r="FD896" s="36">
        <f t="shared" si="2094"/>
        <v>0</v>
      </c>
      <c r="FE896" s="36">
        <f t="shared" si="2095"/>
        <v>0</v>
      </c>
      <c r="FF896" s="36">
        <f t="shared" si="2122"/>
        <v>0</v>
      </c>
      <c r="FG896" s="36">
        <f t="shared" si="2096"/>
        <v>0</v>
      </c>
      <c r="FH896" s="36">
        <f t="shared" si="2097"/>
        <v>0</v>
      </c>
      <c r="FI896" s="36">
        <f t="shared" si="2098"/>
        <v>0</v>
      </c>
      <c r="FJ896" s="36">
        <f t="shared" ca="1" si="2099"/>
        <v>0</v>
      </c>
      <c r="FK896" s="36">
        <f t="shared" si="2100"/>
        <v>0</v>
      </c>
      <c r="FL896" s="36">
        <f t="shared" si="2101"/>
        <v>0</v>
      </c>
      <c r="FM896" s="36">
        <f t="shared" ca="1" si="2102"/>
        <v>0</v>
      </c>
      <c r="FN896" s="36">
        <f t="shared" ca="1" si="2124"/>
        <v>0</v>
      </c>
    </row>
    <row r="897" spans="2:170" x14ac:dyDescent="0.25">
      <c r="B897" s="2">
        <v>889</v>
      </c>
      <c r="C897" s="2">
        <f t="shared" si="1978"/>
        <v>75</v>
      </c>
      <c r="D897" s="2">
        <f t="shared" si="2127"/>
        <v>913</v>
      </c>
      <c r="E897" s="2">
        <f t="shared" si="2125"/>
        <v>77</v>
      </c>
      <c r="F897" s="189">
        <f t="shared" si="2129"/>
        <v>72775</v>
      </c>
      <c r="G897" s="2">
        <f t="shared" si="2128"/>
        <v>3</v>
      </c>
      <c r="H897" s="187">
        <f t="shared" si="1979"/>
        <v>108.66666666666666</v>
      </c>
      <c r="I897" s="186">
        <f t="shared" si="2126"/>
        <v>108</v>
      </c>
      <c r="J897" s="2">
        <f t="shared" si="1980"/>
        <v>0</v>
      </c>
      <c r="K897" s="2">
        <f t="shared" si="1981"/>
        <v>1</v>
      </c>
      <c r="L897">
        <f t="shared" si="1982"/>
        <v>2</v>
      </c>
      <c r="M897" s="190">
        <f t="shared" si="2103"/>
        <v>0.93</v>
      </c>
      <c r="N897">
        <f t="shared" si="1983"/>
        <v>1</v>
      </c>
      <c r="O897">
        <f t="shared" si="1984"/>
        <v>100</v>
      </c>
      <c r="P897" s="58">
        <f t="shared" si="1985"/>
        <v>4.1850000000000005</v>
      </c>
      <c r="Q897" s="106">
        <f t="shared" si="1986"/>
        <v>1</v>
      </c>
      <c r="R897" s="59">
        <f t="shared" si="1987"/>
        <v>1</v>
      </c>
      <c r="S897" s="32">
        <f t="shared" si="2104"/>
        <v>1</v>
      </c>
      <c r="T897">
        <f t="shared" si="1988"/>
        <v>1</v>
      </c>
      <c r="U897" s="32">
        <f t="shared" si="2105"/>
        <v>0.93</v>
      </c>
      <c r="V897">
        <f t="shared" si="1989"/>
        <v>1</v>
      </c>
      <c r="W897">
        <f t="shared" si="1990"/>
        <v>100</v>
      </c>
      <c r="X897" s="58">
        <f t="shared" si="1991"/>
        <v>1</v>
      </c>
      <c r="Y897" s="58">
        <f t="shared" si="1992"/>
        <v>1</v>
      </c>
      <c r="Z897" s="32">
        <f t="shared" si="1993"/>
        <v>1</v>
      </c>
      <c r="AA897" s="32">
        <f t="shared" si="1994"/>
        <v>1</v>
      </c>
      <c r="AB897" s="59">
        <f t="shared" si="1995"/>
        <v>4.9056245199999996E-3</v>
      </c>
      <c r="AC897" s="59">
        <f t="shared" si="1996"/>
        <v>4.9056245199999996E-3</v>
      </c>
      <c r="AD897">
        <f t="shared" si="1997"/>
        <v>1</v>
      </c>
      <c r="AE897" s="59">
        <f t="shared" si="1998"/>
        <v>4.9056245199999996E-3</v>
      </c>
      <c r="AF897" s="59">
        <f t="shared" si="1999"/>
        <v>4.1758461800000006E-3</v>
      </c>
      <c r="AG897" s="59">
        <f t="shared" si="2000"/>
        <v>4.1758461800000006E-3</v>
      </c>
      <c r="AH897">
        <f t="shared" si="2001"/>
        <v>1</v>
      </c>
      <c r="AI897" s="59">
        <f t="shared" si="2002"/>
        <v>4.1758461800000006E-3</v>
      </c>
      <c r="AJ897" s="59">
        <f t="shared" si="2003"/>
        <v>0</v>
      </c>
      <c r="AK897" s="59">
        <f t="shared" si="2004"/>
        <v>0</v>
      </c>
      <c r="AL897" s="59">
        <f t="shared" si="2005"/>
        <v>0</v>
      </c>
      <c r="AM897" s="12">
        <f t="shared" si="2106"/>
        <v>0</v>
      </c>
      <c r="AN897" s="12">
        <f t="shared" si="2107"/>
        <v>0</v>
      </c>
      <c r="AO897" s="66">
        <f t="shared" si="2006"/>
        <v>0</v>
      </c>
      <c r="AP897" s="66">
        <f t="shared" si="2007"/>
        <v>0</v>
      </c>
      <c r="AQ897" s="59">
        <f t="shared" si="2008"/>
        <v>0</v>
      </c>
      <c r="AR897" s="59">
        <f t="shared" si="2009"/>
        <v>0</v>
      </c>
      <c r="AS897" s="59">
        <f t="shared" si="2010"/>
        <v>0</v>
      </c>
      <c r="AT897" s="12">
        <f t="shared" si="2011"/>
        <v>0</v>
      </c>
      <c r="AU897" s="59">
        <f t="shared" si="2108"/>
        <v>0</v>
      </c>
      <c r="AV897" s="59">
        <f t="shared" si="2109"/>
        <v>0</v>
      </c>
      <c r="AW897" s="70">
        <f t="shared" si="2012"/>
        <v>0</v>
      </c>
      <c r="AX897" s="20">
        <f t="shared" si="2013"/>
        <v>200000</v>
      </c>
      <c r="AY897" s="20">
        <f t="shared" si="2014"/>
        <v>0</v>
      </c>
      <c r="AZ897" s="20">
        <f t="shared" si="2015"/>
        <v>0</v>
      </c>
      <c r="BA897" s="20">
        <f t="shared" si="2016"/>
        <v>200000</v>
      </c>
      <c r="BB897" s="36">
        <f t="shared" si="2017"/>
        <v>1</v>
      </c>
      <c r="BC897" s="36">
        <f t="shared" si="2018"/>
        <v>0</v>
      </c>
      <c r="BD897" s="80">
        <f t="shared" si="2019"/>
        <v>0</v>
      </c>
      <c r="BE897" s="36">
        <f t="shared" si="2020"/>
        <v>0</v>
      </c>
      <c r="BF897" s="36">
        <f t="shared" si="2021"/>
        <v>0</v>
      </c>
      <c r="BG897" s="36">
        <f t="shared" si="2022"/>
        <v>0</v>
      </c>
      <c r="BH897" s="36">
        <f t="shared" si="2023"/>
        <v>0</v>
      </c>
      <c r="BI897" s="36">
        <f t="shared" si="2024"/>
        <v>0</v>
      </c>
      <c r="BJ897" s="36">
        <f t="shared" si="2025"/>
        <v>0</v>
      </c>
      <c r="BK897" s="36">
        <f t="shared" si="2026"/>
        <v>0</v>
      </c>
      <c r="BL897" s="68">
        <f>IF(OR(AT897=0,E897&gt;ProjTerm),0,VLOOKUP(D897,'Life Events'!$AE$5:$AI$1206,5,FALSE))</f>
        <v>0</v>
      </c>
      <c r="BM897" s="93">
        <f t="shared" si="2027"/>
        <v>0</v>
      </c>
      <c r="BN897" s="93">
        <f t="shared" si="2028"/>
        <v>0</v>
      </c>
      <c r="BO897" s="36">
        <f t="shared" si="2029"/>
        <v>0</v>
      </c>
      <c r="BP897" s="36">
        <f t="shared" si="2030"/>
        <v>0</v>
      </c>
      <c r="BQ897" s="36">
        <f t="shared" si="2031"/>
        <v>0</v>
      </c>
      <c r="BR897" s="36">
        <f t="shared" si="2032"/>
        <v>154.78110000000001</v>
      </c>
      <c r="BS897" s="36">
        <f t="shared" si="2033"/>
        <v>0</v>
      </c>
      <c r="BT897" s="36">
        <f t="shared" si="2034"/>
        <v>0</v>
      </c>
      <c r="BU897" s="70" cm="1">
        <f t="array" ref="BU897">IF(AND(ActInt=1,$J897=0),INDEX(Tbl_FwdNom,$B897-IVP,MATCH(ValnDt,Tbl_FwdNom_Cols)),INDEX(Tbl_FwdNom,$B897,MATCH(StartDt,Tbl_FwdNom_Cols)))</f>
        <v>9.0807359339999998</v>
      </c>
      <c r="BV897" s="70" cm="1">
        <f t="array" ref="BV897">INDEX(Tbl_FwdReal,$B897,MATCH(StartDt,Tbl_FwdReal_Cols))</f>
        <v>3.0470312229999998</v>
      </c>
      <c r="BW897" s="70" cm="1">
        <f t="array" ref="BW897">IF(RunType&lt;&gt;"OPN",INDEX(Tbl_FwdReal,$B897,MATCH(ValnDt,Tbl_FwdReal_Cols)),IF(AND($J897=0,ActInt=1),INDEX(Tbl_FwdReal,$B897-IVP,MATCH(ValnDt,Tbl_FwdReal_Cols)),-999))*$K897</f>
        <v>3.0470312229999998</v>
      </c>
      <c r="BX897" s="70">
        <f t="shared" si="2035"/>
        <v>3.0470312229999998E-2</v>
      </c>
      <c r="BY897" s="70">
        <f t="shared" si="2110"/>
        <v>5.855292131553691E-2</v>
      </c>
      <c r="BZ897" s="64">
        <f t="shared" si="2123"/>
        <v>4.7531611742137603E-3</v>
      </c>
      <c r="CA897" s="70" cm="1">
        <f t="array" ref="CA897">IF($J897=1,CA896*(1+INDEX(Tbl_CPI,$B897,MATCH(IF(RunType="OPN",StartDt,ValnDt),Tbl_CPI_Cols))),0)</f>
        <v>0</v>
      </c>
      <c r="CB897" s="70">
        <f t="shared" si="2111"/>
        <v>126.71827260066382</v>
      </c>
      <c r="CC897" s="70">
        <f t="shared" si="2112"/>
        <v>126.1188095716697</v>
      </c>
      <c r="CD897" s="36">
        <f t="shared" si="2036"/>
        <v>638.89686948848339</v>
      </c>
      <c r="CE897" s="36">
        <f t="shared" si="2037"/>
        <v>0</v>
      </c>
      <c r="CF897" s="36">
        <f t="shared" si="2038"/>
        <v>0</v>
      </c>
      <c r="CG897" s="36">
        <f t="shared" si="2039"/>
        <v>0</v>
      </c>
      <c r="CH897" s="36">
        <f t="shared" si="2040"/>
        <v>0</v>
      </c>
      <c r="CI897" s="36">
        <f t="shared" si="2041"/>
        <v>0</v>
      </c>
      <c r="CJ897" s="36">
        <f t="shared" si="2042"/>
        <v>0</v>
      </c>
      <c r="CK897" s="36">
        <f t="shared" si="2043"/>
        <v>0</v>
      </c>
      <c r="CL897" s="36">
        <f t="shared" si="2044"/>
        <v>0</v>
      </c>
      <c r="CM897" s="36">
        <f t="shared" si="2045"/>
        <v>0</v>
      </c>
      <c r="CN897" s="36">
        <f t="shared" si="2046"/>
        <v>0</v>
      </c>
      <c r="CO897" s="20">
        <f t="shared" si="2047"/>
        <v>120000</v>
      </c>
      <c r="CP897" s="20">
        <f t="shared" si="2048"/>
        <v>2</v>
      </c>
      <c r="CQ897" s="64" t="e">
        <f t="shared" si="2049"/>
        <v>#N/A</v>
      </c>
      <c r="CR897" s="64" t="e">
        <f t="shared" si="2050"/>
        <v>#N/A</v>
      </c>
      <c r="CS897" s="36" t="e">
        <f t="shared" si="2051"/>
        <v>#N/A</v>
      </c>
      <c r="CT897" s="36">
        <f t="shared" si="2052"/>
        <v>0</v>
      </c>
      <c r="CU897" s="36">
        <f t="shared" si="2053"/>
        <v>0</v>
      </c>
      <c r="CV897" s="36">
        <f t="shared" si="2113"/>
        <v>0</v>
      </c>
      <c r="CW897" s="36">
        <f t="shared" si="2054"/>
        <v>0</v>
      </c>
      <c r="CX897" s="36">
        <f t="shared" si="2055"/>
        <v>0</v>
      </c>
      <c r="CY897" s="36">
        <f t="shared" si="2056"/>
        <v>0</v>
      </c>
      <c r="CZ897" s="36">
        <f t="shared" si="2114"/>
        <v>0</v>
      </c>
      <c r="DA897" s="64">
        <f t="shared" si="2057"/>
        <v>7.2694718106143252E-3</v>
      </c>
      <c r="DB897" s="70">
        <f t="shared" si="2115"/>
        <v>0.99278299202541387</v>
      </c>
      <c r="DC897" s="70">
        <f>PRODUCT($DB$8:DB897)</f>
        <v>3.308119309167626E-4</v>
      </c>
      <c r="DD897" s="36">
        <f t="shared" si="2058"/>
        <v>0</v>
      </c>
      <c r="DE897" s="36">
        <f t="shared" si="2059"/>
        <v>0</v>
      </c>
      <c r="DF897" s="36">
        <f t="shared" si="2060"/>
        <v>0</v>
      </c>
      <c r="DG897" s="36">
        <f t="shared" si="2061"/>
        <v>0</v>
      </c>
      <c r="DH897" s="36">
        <f t="shared" si="2062"/>
        <v>0</v>
      </c>
      <c r="DI897" s="36">
        <f t="shared" si="2063"/>
        <v>0</v>
      </c>
      <c r="DJ897" s="36">
        <f t="shared" si="2064"/>
        <v>0</v>
      </c>
      <c r="DK897" s="36">
        <f t="shared" si="2065"/>
        <v>0</v>
      </c>
      <c r="DL897" s="36">
        <f t="shared" si="2066"/>
        <v>0</v>
      </c>
      <c r="DM897" s="36">
        <f t="shared" si="2067"/>
        <v>0</v>
      </c>
      <c r="DN897" s="36">
        <f t="shared" ca="1" si="2116"/>
        <v>4.6137290849905055E-12</v>
      </c>
      <c r="DO897" s="64" cm="1">
        <f t="array" ref="DO897">IFERROR(INDEX(Tbl_FwdNom,$B897,MATCH(LIDt,Tbl_FwdNom_Cols,0)),0)</f>
        <v>7.7259910920000001</v>
      </c>
      <c r="DP897" s="64">
        <f t="shared" ca="1" si="2117"/>
        <v>7.6646195329999998</v>
      </c>
      <c r="DQ897" s="64">
        <f t="shared" ca="1" si="2068"/>
        <v>6.1732124498872221E-3</v>
      </c>
      <c r="DR897" s="70">
        <f t="shared" ca="1" si="2069"/>
        <v>0.99386466229322845</v>
      </c>
      <c r="DS897" s="70">
        <f ca="1">PRODUCT($DR$8:DR897)</f>
        <v>1.2245929742304615E-3</v>
      </c>
      <c r="DT897" s="36">
        <f t="shared" ca="1" si="2070"/>
        <v>0</v>
      </c>
      <c r="DU897" s="36">
        <f t="shared" ca="1" si="2071"/>
        <v>0</v>
      </c>
      <c r="DV897" s="36">
        <f t="shared" ca="1" si="2072"/>
        <v>0</v>
      </c>
      <c r="DW897" s="36">
        <f t="shared" ca="1" si="2073"/>
        <v>0</v>
      </c>
      <c r="DX897" s="36">
        <f t="shared" ca="1" si="2074"/>
        <v>0</v>
      </c>
      <c r="DY897" s="36">
        <f t="shared" ca="1" si="2075"/>
        <v>0</v>
      </c>
      <c r="DZ897" s="36">
        <f t="shared" ca="1" si="2076"/>
        <v>0</v>
      </c>
      <c r="EA897" s="36">
        <f t="shared" ca="1" si="2077"/>
        <v>0</v>
      </c>
      <c r="EB897" s="36">
        <f t="shared" ca="1" si="2078"/>
        <v>0</v>
      </c>
      <c r="EC897" s="36">
        <f t="shared" ca="1" si="2079"/>
        <v>0</v>
      </c>
      <c r="ED897" s="36">
        <f t="shared" ca="1" si="2080"/>
        <v>0</v>
      </c>
      <c r="EE897" s="36">
        <f t="shared" ca="1" si="2118"/>
        <v>0</v>
      </c>
      <c r="EF897" s="36">
        <f t="shared" ca="1" si="2081"/>
        <v>0</v>
      </c>
      <c r="EG897" s="64"/>
      <c r="EH897" s="64"/>
      <c r="EI897" s="64"/>
      <c r="EJ897" s="70"/>
      <c r="EK897" s="70"/>
      <c r="EL897" s="70"/>
      <c r="EM897" s="70"/>
      <c r="EN897" s="70"/>
      <c r="EO897" s="36">
        <f t="shared" si="2082"/>
        <v>0</v>
      </c>
      <c r="EP897" s="36">
        <f t="shared" si="2083"/>
        <v>0</v>
      </c>
      <c r="EQ897" s="36">
        <f t="shared" si="2084"/>
        <v>0</v>
      </c>
      <c r="ER897" s="36">
        <f t="shared" si="2085"/>
        <v>0</v>
      </c>
      <c r="ES897" s="36">
        <f t="shared" si="2086"/>
        <v>0</v>
      </c>
      <c r="ET897" s="36">
        <f t="shared" si="2087"/>
        <v>0</v>
      </c>
      <c r="EU897" s="36">
        <f t="shared" si="2119"/>
        <v>0</v>
      </c>
      <c r="EV897" s="36">
        <f t="shared" si="2088"/>
        <v>0</v>
      </c>
      <c r="EW897" s="36">
        <f t="shared" si="2089"/>
        <v>0</v>
      </c>
      <c r="EX897" s="36">
        <f t="shared" si="2120"/>
        <v>0</v>
      </c>
      <c r="EY897" s="36">
        <f t="shared" si="2090"/>
        <v>0</v>
      </c>
      <c r="EZ897" s="36">
        <f t="shared" si="2091"/>
        <v>0</v>
      </c>
      <c r="FA897" s="36">
        <f t="shared" si="2092"/>
        <v>0</v>
      </c>
      <c r="FB897" s="36">
        <f t="shared" si="2093"/>
        <v>0</v>
      </c>
      <c r="FC897" s="36">
        <f t="shared" si="2121"/>
        <v>0</v>
      </c>
      <c r="FD897" s="36">
        <f t="shared" si="2094"/>
        <v>0</v>
      </c>
      <c r="FE897" s="36">
        <f t="shared" si="2095"/>
        <v>0</v>
      </c>
      <c r="FF897" s="36">
        <f t="shared" si="2122"/>
        <v>0</v>
      </c>
      <c r="FG897" s="36">
        <f t="shared" si="2096"/>
        <v>0</v>
      </c>
      <c r="FH897" s="36">
        <f t="shared" si="2097"/>
        <v>0</v>
      </c>
      <c r="FI897" s="36">
        <f t="shared" si="2098"/>
        <v>0</v>
      </c>
      <c r="FJ897" s="36">
        <f t="shared" ca="1" si="2099"/>
        <v>0</v>
      </c>
      <c r="FK897" s="36">
        <f t="shared" si="2100"/>
        <v>0</v>
      </c>
      <c r="FL897" s="36">
        <f t="shared" si="2101"/>
        <v>0</v>
      </c>
      <c r="FM897" s="36">
        <f t="shared" ca="1" si="2102"/>
        <v>0</v>
      </c>
      <c r="FN897" s="36">
        <f t="shared" ca="1" si="2124"/>
        <v>0</v>
      </c>
    </row>
    <row r="898" spans="2:170" x14ac:dyDescent="0.25">
      <c r="B898" s="2">
        <v>890</v>
      </c>
      <c r="C898" s="2">
        <f t="shared" si="1978"/>
        <v>75</v>
      </c>
      <c r="D898" s="2">
        <f t="shared" si="2127"/>
        <v>914</v>
      </c>
      <c r="E898" s="2">
        <f t="shared" si="2125"/>
        <v>77</v>
      </c>
      <c r="F898" s="189">
        <f t="shared" si="2129"/>
        <v>72805</v>
      </c>
      <c r="G898" s="2">
        <f t="shared" si="2128"/>
        <v>4</v>
      </c>
      <c r="H898" s="187">
        <f t="shared" si="1979"/>
        <v>108.75</v>
      </c>
      <c r="I898" s="186">
        <f t="shared" si="2126"/>
        <v>108</v>
      </c>
      <c r="J898" s="2">
        <f t="shared" si="1980"/>
        <v>0</v>
      </c>
      <c r="K898" s="2">
        <f t="shared" si="1981"/>
        <v>1</v>
      </c>
      <c r="L898">
        <f t="shared" si="1982"/>
        <v>2</v>
      </c>
      <c r="M898" s="190">
        <f t="shared" si="2103"/>
        <v>0.93</v>
      </c>
      <c r="N898">
        <f t="shared" si="1983"/>
        <v>1</v>
      </c>
      <c r="O898">
        <f t="shared" si="1984"/>
        <v>100</v>
      </c>
      <c r="P898" s="58">
        <f t="shared" si="1985"/>
        <v>4.1850000000000005</v>
      </c>
      <c r="Q898" s="106">
        <f t="shared" si="1986"/>
        <v>1</v>
      </c>
      <c r="R898" s="59">
        <f t="shared" si="1987"/>
        <v>1</v>
      </c>
      <c r="S898" s="32">
        <f t="shared" si="2104"/>
        <v>1</v>
      </c>
      <c r="T898">
        <f t="shared" si="1988"/>
        <v>1</v>
      </c>
      <c r="U898" s="32">
        <f t="shared" si="2105"/>
        <v>0.93</v>
      </c>
      <c r="V898">
        <f t="shared" si="1989"/>
        <v>1</v>
      </c>
      <c r="W898">
        <f t="shared" si="1990"/>
        <v>100</v>
      </c>
      <c r="X898" s="58">
        <f t="shared" si="1991"/>
        <v>1</v>
      </c>
      <c r="Y898" s="58">
        <f t="shared" si="1992"/>
        <v>1</v>
      </c>
      <c r="Z898" s="32">
        <f t="shared" si="1993"/>
        <v>1</v>
      </c>
      <c r="AA898" s="32">
        <f t="shared" si="1994"/>
        <v>1</v>
      </c>
      <c r="AB898" s="59">
        <f t="shared" si="1995"/>
        <v>4.9056245199999996E-3</v>
      </c>
      <c r="AC898" s="59">
        <f t="shared" si="1996"/>
        <v>4.9056245199999996E-3</v>
      </c>
      <c r="AD898">
        <f t="shared" si="1997"/>
        <v>1</v>
      </c>
      <c r="AE898" s="59">
        <f t="shared" si="1998"/>
        <v>4.9056245199999996E-3</v>
      </c>
      <c r="AF898" s="59">
        <f t="shared" si="1999"/>
        <v>4.1758461800000006E-3</v>
      </c>
      <c r="AG898" s="59">
        <f t="shared" si="2000"/>
        <v>4.1758461800000006E-3</v>
      </c>
      <c r="AH898">
        <f t="shared" si="2001"/>
        <v>1</v>
      </c>
      <c r="AI898" s="59">
        <f t="shared" si="2002"/>
        <v>4.1758461800000006E-3</v>
      </c>
      <c r="AJ898" s="59">
        <f t="shared" si="2003"/>
        <v>0</v>
      </c>
      <c r="AK898" s="59">
        <f t="shared" si="2004"/>
        <v>0</v>
      </c>
      <c r="AL898" s="59">
        <f t="shared" si="2005"/>
        <v>0</v>
      </c>
      <c r="AM898" s="12">
        <f t="shared" si="2106"/>
        <v>0</v>
      </c>
      <c r="AN898" s="12">
        <f t="shared" si="2107"/>
        <v>0</v>
      </c>
      <c r="AO898" s="66">
        <f t="shared" si="2006"/>
        <v>0</v>
      </c>
      <c r="AP898" s="66">
        <f t="shared" si="2007"/>
        <v>0</v>
      </c>
      <c r="AQ898" s="59">
        <f t="shared" si="2008"/>
        <v>0</v>
      </c>
      <c r="AR898" s="59">
        <f t="shared" si="2009"/>
        <v>0</v>
      </c>
      <c r="AS898" s="59">
        <f t="shared" si="2010"/>
        <v>0</v>
      </c>
      <c r="AT898" s="12">
        <f t="shared" si="2011"/>
        <v>0</v>
      </c>
      <c r="AU898" s="59">
        <f t="shared" si="2108"/>
        <v>0</v>
      </c>
      <c r="AV898" s="59">
        <f t="shared" si="2109"/>
        <v>0</v>
      </c>
      <c r="AW898" s="70">
        <f t="shared" si="2012"/>
        <v>0</v>
      </c>
      <c r="AX898" s="20">
        <f t="shared" si="2013"/>
        <v>200000</v>
      </c>
      <c r="AY898" s="20">
        <f t="shared" si="2014"/>
        <v>0</v>
      </c>
      <c r="AZ898" s="20">
        <f t="shared" si="2015"/>
        <v>0</v>
      </c>
      <c r="BA898" s="20">
        <f t="shared" si="2016"/>
        <v>200000</v>
      </c>
      <c r="BB898" s="36">
        <f t="shared" si="2017"/>
        <v>1</v>
      </c>
      <c r="BC898" s="36">
        <f t="shared" si="2018"/>
        <v>0</v>
      </c>
      <c r="BD898" s="80">
        <f t="shared" si="2019"/>
        <v>0</v>
      </c>
      <c r="BE898" s="36">
        <f t="shared" si="2020"/>
        <v>0</v>
      </c>
      <c r="BF898" s="36">
        <f t="shared" si="2021"/>
        <v>0</v>
      </c>
      <c r="BG898" s="36">
        <f t="shared" si="2022"/>
        <v>0</v>
      </c>
      <c r="BH898" s="36">
        <f t="shared" si="2023"/>
        <v>0</v>
      </c>
      <c r="BI898" s="36">
        <f t="shared" si="2024"/>
        <v>0</v>
      </c>
      <c r="BJ898" s="36">
        <f t="shared" si="2025"/>
        <v>0</v>
      </c>
      <c r="BK898" s="36">
        <f t="shared" si="2026"/>
        <v>0</v>
      </c>
      <c r="BL898" s="68">
        <f>IF(OR(AT898=0,E898&gt;ProjTerm),0,VLOOKUP(D898,'Life Events'!$AE$5:$AI$1206,5,FALSE))</f>
        <v>0</v>
      </c>
      <c r="BM898" s="93">
        <f t="shared" si="2027"/>
        <v>0</v>
      </c>
      <c r="BN898" s="93">
        <f t="shared" si="2028"/>
        <v>0</v>
      </c>
      <c r="BO898" s="36">
        <f t="shared" si="2029"/>
        <v>0</v>
      </c>
      <c r="BP898" s="36">
        <f t="shared" si="2030"/>
        <v>0</v>
      </c>
      <c r="BQ898" s="36">
        <f t="shared" si="2031"/>
        <v>0</v>
      </c>
      <c r="BR898" s="36">
        <f t="shared" si="2032"/>
        <v>154.78110000000001</v>
      </c>
      <c r="BS898" s="36">
        <f t="shared" si="2033"/>
        <v>0</v>
      </c>
      <c r="BT898" s="36">
        <f t="shared" si="2034"/>
        <v>0</v>
      </c>
      <c r="BU898" s="70" cm="1">
        <f t="array" ref="BU898">IF(AND(ActInt=1,$J898=0),INDEX(Tbl_FwdNom,$B898-IVP,MATCH(ValnDt,Tbl_FwdNom_Cols)),INDEX(Tbl_FwdNom,$B898,MATCH(StartDt,Tbl_FwdNom_Cols)))</f>
        <v>9.0748132439999996</v>
      </c>
      <c r="BV898" s="70" cm="1">
        <f t="array" ref="BV898">INDEX(Tbl_FwdReal,$B898,MATCH(StartDt,Tbl_FwdReal_Cols))</f>
        <v>3.043662087</v>
      </c>
      <c r="BW898" s="70" cm="1">
        <f t="array" ref="BW898">IF(RunType&lt;&gt;"OPN",INDEX(Tbl_FwdReal,$B898,MATCH(ValnDt,Tbl_FwdReal_Cols)),IF(AND($J898=0,ActInt=1),INDEX(Tbl_FwdReal,$B898-IVP,MATCH(ValnDt,Tbl_FwdReal_Cols)),-999))*$K898</f>
        <v>3.043662087</v>
      </c>
      <c r="BX898" s="70">
        <f t="shared" si="2035"/>
        <v>3.043662087E-2</v>
      </c>
      <c r="BY898" s="70">
        <f t="shared" si="2110"/>
        <v>5.8530054491928718E-2</v>
      </c>
      <c r="BZ898" s="64">
        <f t="shared" si="2123"/>
        <v>4.7513524360514037E-3</v>
      </c>
      <c r="CA898" s="70" cm="1">
        <f t="array" ref="CA898">IF($J898=1,CA897*(1+INDEX(Tbl_CPI,$B898,MATCH(IF(RunType="OPN",StartDt,ValnDt),Tbl_CPI_Cols))),0)</f>
        <v>0</v>
      </c>
      <c r="CB898" s="70">
        <f t="shared" si="2111"/>
        <v>127.32035577387721</v>
      </c>
      <c r="CC898" s="70">
        <f t="shared" si="2112"/>
        <v>126.1188095716697</v>
      </c>
      <c r="CD898" s="36">
        <f t="shared" si="2036"/>
        <v>638.89686948848339</v>
      </c>
      <c r="CE898" s="36">
        <f t="shared" si="2037"/>
        <v>0</v>
      </c>
      <c r="CF898" s="36">
        <f t="shared" si="2038"/>
        <v>0</v>
      </c>
      <c r="CG898" s="36">
        <f t="shared" si="2039"/>
        <v>0</v>
      </c>
      <c r="CH898" s="36">
        <f t="shared" si="2040"/>
        <v>0</v>
      </c>
      <c r="CI898" s="36">
        <f t="shared" si="2041"/>
        <v>0</v>
      </c>
      <c r="CJ898" s="36">
        <f t="shared" si="2042"/>
        <v>0</v>
      </c>
      <c r="CK898" s="36">
        <f t="shared" si="2043"/>
        <v>0</v>
      </c>
      <c r="CL898" s="36">
        <f t="shared" si="2044"/>
        <v>0</v>
      </c>
      <c r="CM898" s="36">
        <f t="shared" si="2045"/>
        <v>0</v>
      </c>
      <c r="CN898" s="36">
        <f t="shared" si="2046"/>
        <v>0</v>
      </c>
      <c r="CO898" s="20">
        <f t="shared" si="2047"/>
        <v>120000</v>
      </c>
      <c r="CP898" s="20">
        <f t="shared" si="2048"/>
        <v>2</v>
      </c>
      <c r="CQ898" s="64" t="e">
        <f t="shared" si="2049"/>
        <v>#N/A</v>
      </c>
      <c r="CR898" s="64" t="e">
        <f t="shared" si="2050"/>
        <v>#N/A</v>
      </c>
      <c r="CS898" s="36" t="e">
        <f t="shared" si="2051"/>
        <v>#N/A</v>
      </c>
      <c r="CT898" s="36">
        <f t="shared" si="2052"/>
        <v>0</v>
      </c>
      <c r="CU898" s="36">
        <f t="shared" si="2053"/>
        <v>0</v>
      </c>
      <c r="CV898" s="36">
        <f t="shared" si="2113"/>
        <v>0</v>
      </c>
      <c r="CW898" s="36">
        <f t="shared" si="2054"/>
        <v>0</v>
      </c>
      <c r="CX898" s="36">
        <f t="shared" si="2055"/>
        <v>0</v>
      </c>
      <c r="CY898" s="36">
        <f t="shared" si="2056"/>
        <v>0</v>
      </c>
      <c r="CZ898" s="36">
        <f t="shared" si="2114"/>
        <v>0</v>
      </c>
      <c r="DA898" s="64">
        <f t="shared" si="2057"/>
        <v>7.2649141059895062E-3</v>
      </c>
      <c r="DB898" s="70">
        <f t="shared" si="2115"/>
        <v>0.99278748420177265</v>
      </c>
      <c r="DC898" s="70">
        <f>PRODUCT($DB$8:DB898)</f>
        <v>3.2842594463878335E-4</v>
      </c>
      <c r="DD898" s="36">
        <f t="shared" si="2058"/>
        <v>0</v>
      </c>
      <c r="DE898" s="36">
        <f t="shared" si="2059"/>
        <v>0</v>
      </c>
      <c r="DF898" s="36">
        <f t="shared" si="2060"/>
        <v>0</v>
      </c>
      <c r="DG898" s="36">
        <f t="shared" si="2061"/>
        <v>0</v>
      </c>
      <c r="DH898" s="36">
        <f t="shared" si="2062"/>
        <v>0</v>
      </c>
      <c r="DI898" s="36">
        <f t="shared" si="2063"/>
        <v>0</v>
      </c>
      <c r="DJ898" s="36">
        <f t="shared" si="2064"/>
        <v>0</v>
      </c>
      <c r="DK898" s="36">
        <f t="shared" si="2065"/>
        <v>0</v>
      </c>
      <c r="DL898" s="36">
        <f t="shared" si="2066"/>
        <v>0</v>
      </c>
      <c r="DM898" s="36">
        <f t="shared" si="2067"/>
        <v>0</v>
      </c>
      <c r="DN898" s="36">
        <f t="shared" ca="1" si="2116"/>
        <v>4.6137290849905055E-12</v>
      </c>
      <c r="DO898" s="64" cm="1">
        <f t="array" ref="DO898">IFERROR(INDEX(Tbl_FwdNom,$B898,MATCH(LIDt,Tbl_FwdNom_Cols,0)),0)</f>
        <v>7.7242858549999998</v>
      </c>
      <c r="DP898" s="64">
        <f t="shared" ca="1" si="2117"/>
        <v>7.6629152669999998</v>
      </c>
      <c r="DQ898" s="64">
        <f t="shared" ca="1" si="2068"/>
        <v>6.1718851806593644E-3</v>
      </c>
      <c r="DR898" s="70">
        <f t="shared" ca="1" si="2069"/>
        <v>0.99386597332765747</v>
      </c>
      <c r="DS898" s="70">
        <f ca="1">PRODUCT($DR$8:DR898)</f>
        <v>1.2170812882637686E-3</v>
      </c>
      <c r="DT898" s="36">
        <f t="shared" ca="1" si="2070"/>
        <v>0</v>
      </c>
      <c r="DU898" s="36">
        <f t="shared" ca="1" si="2071"/>
        <v>0</v>
      </c>
      <c r="DV898" s="36">
        <f t="shared" ca="1" si="2072"/>
        <v>0</v>
      </c>
      <c r="DW898" s="36">
        <f t="shared" ca="1" si="2073"/>
        <v>0</v>
      </c>
      <c r="DX898" s="36">
        <f t="shared" ca="1" si="2074"/>
        <v>0</v>
      </c>
      <c r="DY898" s="36">
        <f t="shared" ca="1" si="2075"/>
        <v>0</v>
      </c>
      <c r="DZ898" s="36">
        <f t="shared" ca="1" si="2076"/>
        <v>0</v>
      </c>
      <c r="EA898" s="36">
        <f t="shared" ca="1" si="2077"/>
        <v>0</v>
      </c>
      <c r="EB898" s="36">
        <f t="shared" ca="1" si="2078"/>
        <v>0</v>
      </c>
      <c r="EC898" s="36">
        <f t="shared" ca="1" si="2079"/>
        <v>0</v>
      </c>
      <c r="ED898" s="36">
        <f t="shared" ca="1" si="2080"/>
        <v>0</v>
      </c>
      <c r="EE898" s="36">
        <f t="shared" ca="1" si="2118"/>
        <v>0</v>
      </c>
      <c r="EF898" s="36">
        <f t="shared" ca="1" si="2081"/>
        <v>0</v>
      </c>
      <c r="EG898" s="64"/>
      <c r="EH898" s="64"/>
      <c r="EI898" s="64"/>
      <c r="EJ898" s="70"/>
      <c r="EK898" s="70"/>
      <c r="EL898" s="70"/>
      <c r="EM898" s="70"/>
      <c r="EN898" s="70"/>
      <c r="EO898" s="36">
        <f t="shared" si="2082"/>
        <v>0</v>
      </c>
      <c r="EP898" s="36">
        <f t="shared" si="2083"/>
        <v>0</v>
      </c>
      <c r="EQ898" s="36">
        <f t="shared" si="2084"/>
        <v>0</v>
      </c>
      <c r="ER898" s="36">
        <f t="shared" si="2085"/>
        <v>0</v>
      </c>
      <c r="ES898" s="36">
        <f t="shared" si="2086"/>
        <v>0</v>
      </c>
      <c r="ET898" s="36">
        <f t="shared" si="2087"/>
        <v>0</v>
      </c>
      <c r="EU898" s="36">
        <f t="shared" si="2119"/>
        <v>0</v>
      </c>
      <c r="EV898" s="36">
        <f t="shared" si="2088"/>
        <v>0</v>
      </c>
      <c r="EW898" s="36">
        <f t="shared" si="2089"/>
        <v>0</v>
      </c>
      <c r="EX898" s="36">
        <f t="shared" si="2120"/>
        <v>0</v>
      </c>
      <c r="EY898" s="36">
        <f t="shared" si="2090"/>
        <v>0</v>
      </c>
      <c r="EZ898" s="36">
        <f t="shared" si="2091"/>
        <v>0</v>
      </c>
      <c r="FA898" s="36">
        <f t="shared" si="2092"/>
        <v>0</v>
      </c>
      <c r="FB898" s="36">
        <f t="shared" si="2093"/>
        <v>0</v>
      </c>
      <c r="FC898" s="36">
        <f t="shared" si="2121"/>
        <v>0</v>
      </c>
      <c r="FD898" s="36">
        <f t="shared" si="2094"/>
        <v>0</v>
      </c>
      <c r="FE898" s="36">
        <f t="shared" si="2095"/>
        <v>0</v>
      </c>
      <c r="FF898" s="36">
        <f t="shared" si="2122"/>
        <v>0</v>
      </c>
      <c r="FG898" s="36">
        <f t="shared" si="2096"/>
        <v>0</v>
      </c>
      <c r="FH898" s="36">
        <f t="shared" si="2097"/>
        <v>0</v>
      </c>
      <c r="FI898" s="36">
        <f t="shared" si="2098"/>
        <v>0</v>
      </c>
      <c r="FJ898" s="36">
        <f t="shared" ca="1" si="2099"/>
        <v>0</v>
      </c>
      <c r="FK898" s="36">
        <f t="shared" si="2100"/>
        <v>0</v>
      </c>
      <c r="FL898" s="36">
        <f t="shared" si="2101"/>
        <v>0</v>
      </c>
      <c r="FM898" s="36">
        <f t="shared" ca="1" si="2102"/>
        <v>0</v>
      </c>
      <c r="FN898" s="36">
        <f t="shared" ca="1" si="2124"/>
        <v>0</v>
      </c>
    </row>
    <row r="899" spans="2:170" x14ac:dyDescent="0.25">
      <c r="B899" s="2">
        <v>891</v>
      </c>
      <c r="C899" s="2">
        <f t="shared" ref="C899:C962" si="2130">IF(B899&lt;=0,0,ROUNDUP(B899/12,0))</f>
        <v>75</v>
      </c>
      <c r="D899" s="2">
        <f t="shared" si="2127"/>
        <v>915</v>
      </c>
      <c r="E899" s="2">
        <f t="shared" si="2125"/>
        <v>77</v>
      </c>
      <c r="F899" s="189">
        <f t="shared" si="2129"/>
        <v>72836</v>
      </c>
      <c r="G899" s="2">
        <f t="shared" si="2128"/>
        <v>5</v>
      </c>
      <c r="H899" s="187">
        <f t="shared" si="1979"/>
        <v>108.83333333333334</v>
      </c>
      <c r="I899" s="186">
        <f t="shared" si="2126"/>
        <v>108</v>
      </c>
      <c r="J899" s="2">
        <f t="shared" si="1980"/>
        <v>0</v>
      </c>
      <c r="K899" s="2">
        <f t="shared" si="1981"/>
        <v>1</v>
      </c>
      <c r="L899">
        <f t="shared" si="1982"/>
        <v>2</v>
      </c>
      <c r="M899" s="190">
        <f t="shared" si="2103"/>
        <v>0.93</v>
      </c>
      <c r="N899">
        <f t="shared" si="1983"/>
        <v>1</v>
      </c>
      <c r="O899">
        <f t="shared" si="1984"/>
        <v>100</v>
      </c>
      <c r="P899" s="58">
        <f t="shared" si="1985"/>
        <v>4.1850000000000005</v>
      </c>
      <c r="Q899" s="106">
        <f t="shared" si="1986"/>
        <v>1</v>
      </c>
      <c r="R899" s="59">
        <f t="shared" si="1987"/>
        <v>1</v>
      </c>
      <c r="S899" s="32">
        <f t="shared" si="2104"/>
        <v>1</v>
      </c>
      <c r="T899">
        <f t="shared" si="1988"/>
        <v>1</v>
      </c>
      <c r="U899" s="32">
        <f t="shared" si="2105"/>
        <v>0.93</v>
      </c>
      <c r="V899">
        <f t="shared" si="1989"/>
        <v>1</v>
      </c>
      <c r="W899">
        <f t="shared" si="1990"/>
        <v>100</v>
      </c>
      <c r="X899" s="58">
        <f t="shared" si="1991"/>
        <v>1</v>
      </c>
      <c r="Y899" s="58">
        <f t="shared" si="1992"/>
        <v>1</v>
      </c>
      <c r="Z899" s="32">
        <f t="shared" si="1993"/>
        <v>1</v>
      </c>
      <c r="AA899" s="32">
        <f t="shared" si="1994"/>
        <v>1</v>
      </c>
      <c r="AB899" s="59">
        <f t="shared" si="1995"/>
        <v>4.9056245199999996E-3</v>
      </c>
      <c r="AC899" s="59">
        <f t="shared" si="1996"/>
        <v>4.9056245199999996E-3</v>
      </c>
      <c r="AD899">
        <f t="shared" si="1997"/>
        <v>1</v>
      </c>
      <c r="AE899" s="59">
        <f t="shared" si="1998"/>
        <v>4.9056245199999996E-3</v>
      </c>
      <c r="AF899" s="59">
        <f t="shared" si="1999"/>
        <v>4.1758461800000006E-3</v>
      </c>
      <c r="AG899" s="59">
        <f t="shared" si="2000"/>
        <v>4.1758461800000006E-3</v>
      </c>
      <c r="AH899">
        <f t="shared" si="2001"/>
        <v>1</v>
      </c>
      <c r="AI899" s="59">
        <f t="shared" si="2002"/>
        <v>4.1758461800000006E-3</v>
      </c>
      <c r="AJ899" s="59">
        <f t="shared" si="2003"/>
        <v>0</v>
      </c>
      <c r="AK899" s="59">
        <f t="shared" si="2004"/>
        <v>0</v>
      </c>
      <c r="AL899" s="59">
        <f t="shared" si="2005"/>
        <v>0</v>
      </c>
      <c r="AM899" s="12">
        <f t="shared" si="2106"/>
        <v>0</v>
      </c>
      <c r="AN899" s="12">
        <f t="shared" si="2107"/>
        <v>0</v>
      </c>
      <c r="AO899" s="66">
        <f t="shared" si="2006"/>
        <v>0</v>
      </c>
      <c r="AP899" s="66">
        <f t="shared" si="2007"/>
        <v>0</v>
      </c>
      <c r="AQ899" s="59">
        <f t="shared" si="2008"/>
        <v>0</v>
      </c>
      <c r="AR899" s="59">
        <f t="shared" si="2009"/>
        <v>0</v>
      </c>
      <c r="AS899" s="59">
        <f t="shared" si="2010"/>
        <v>0</v>
      </c>
      <c r="AT899" s="12">
        <f t="shared" si="2011"/>
        <v>0</v>
      </c>
      <c r="AU899" s="59">
        <f t="shared" si="2108"/>
        <v>0</v>
      </c>
      <c r="AV899" s="59">
        <f t="shared" si="2109"/>
        <v>0</v>
      </c>
      <c r="AW899" s="70">
        <f t="shared" si="2012"/>
        <v>0</v>
      </c>
      <c r="AX899" s="20">
        <f t="shared" si="2013"/>
        <v>200000</v>
      </c>
      <c r="AY899" s="20">
        <f t="shared" si="2014"/>
        <v>0</v>
      </c>
      <c r="AZ899" s="20">
        <f t="shared" si="2015"/>
        <v>0</v>
      </c>
      <c r="BA899" s="20">
        <f t="shared" si="2016"/>
        <v>200000</v>
      </c>
      <c r="BB899" s="36">
        <f t="shared" si="2017"/>
        <v>1</v>
      </c>
      <c r="BC899" s="36">
        <f t="shared" si="2018"/>
        <v>0</v>
      </c>
      <c r="BD899" s="80">
        <f t="shared" si="2019"/>
        <v>0</v>
      </c>
      <c r="BE899" s="36">
        <f t="shared" si="2020"/>
        <v>0</v>
      </c>
      <c r="BF899" s="36">
        <f t="shared" si="2021"/>
        <v>0</v>
      </c>
      <c r="BG899" s="36">
        <f t="shared" si="2022"/>
        <v>0</v>
      </c>
      <c r="BH899" s="36">
        <f t="shared" si="2023"/>
        <v>0</v>
      </c>
      <c r="BI899" s="36">
        <f t="shared" si="2024"/>
        <v>0</v>
      </c>
      <c r="BJ899" s="36">
        <f t="shared" si="2025"/>
        <v>0</v>
      </c>
      <c r="BK899" s="36">
        <f t="shared" si="2026"/>
        <v>0</v>
      </c>
      <c r="BL899" s="68">
        <f>IF(OR(AT899=0,E899&gt;ProjTerm),0,VLOOKUP(D899,'Life Events'!$AE$5:$AI$1206,5,FALSE))</f>
        <v>0</v>
      </c>
      <c r="BM899" s="93">
        <f t="shared" si="2027"/>
        <v>0</v>
      </c>
      <c r="BN899" s="93">
        <f t="shared" si="2028"/>
        <v>0</v>
      </c>
      <c r="BO899" s="36">
        <f t="shared" si="2029"/>
        <v>0</v>
      </c>
      <c r="BP899" s="36">
        <f t="shared" si="2030"/>
        <v>0</v>
      </c>
      <c r="BQ899" s="36">
        <f t="shared" si="2031"/>
        <v>0</v>
      </c>
      <c r="BR899" s="36">
        <f t="shared" si="2032"/>
        <v>154.78110000000001</v>
      </c>
      <c r="BS899" s="36">
        <f t="shared" si="2033"/>
        <v>0</v>
      </c>
      <c r="BT899" s="36">
        <f t="shared" si="2034"/>
        <v>0</v>
      </c>
      <c r="BU899" s="70" cm="1">
        <f t="array" ref="BU899">IF(AND(ActInt=1,$J899=0),INDEX(Tbl_FwdNom,$B899-IVP,MATCH(ValnDt,Tbl_FwdNom_Cols)),INDEX(Tbl_FwdNom,$B899,MATCH(StartDt,Tbl_FwdNom_Cols)))</f>
        <v>9.0688908769999994</v>
      </c>
      <c r="BV899" s="70" cm="1">
        <f t="array" ref="BV899">INDEX(Tbl_FwdReal,$B899,MATCH(StartDt,Tbl_FwdReal_Cols))</f>
        <v>3.0402930609999999</v>
      </c>
      <c r="BW899" s="70" cm="1">
        <f t="array" ref="BW899">IF(RunType&lt;&gt;"OPN",INDEX(Tbl_FwdReal,$B899,MATCH(ValnDt,Tbl_FwdReal_Cols)),IF(AND($J899=0,ActInt=1),INDEX(Tbl_FwdReal,$B899-IVP,MATCH(ValnDt,Tbl_FwdReal_Cols)),-999))*$K899</f>
        <v>3.0402930609999999</v>
      </c>
      <c r="BX899" s="70">
        <f t="shared" si="2035"/>
        <v>3.040293061E-2</v>
      </c>
      <c r="BY899" s="70">
        <f t="shared" si="2110"/>
        <v>5.8507188177648661E-2</v>
      </c>
      <c r="BZ899" s="64">
        <f t="shared" si="2123"/>
        <v>4.7495437023599152E-3</v>
      </c>
      <c r="CA899" s="70" cm="1">
        <f t="array" ref="CA899">IF($J899=1,CA898*(1+INDEX(Tbl_CPI,$B899,MATCH(IF(RunType="OPN",StartDt,ValnDt),Tbl_CPI_Cols))),0)</f>
        <v>0</v>
      </c>
      <c r="CB899" s="70">
        <f t="shared" si="2111"/>
        <v>127.92506936782526</v>
      </c>
      <c r="CC899" s="70">
        <f t="shared" si="2112"/>
        <v>126.1188095716697</v>
      </c>
      <c r="CD899" s="36">
        <f t="shared" si="2036"/>
        <v>638.89686948848339</v>
      </c>
      <c r="CE899" s="36">
        <f t="shared" si="2037"/>
        <v>0</v>
      </c>
      <c r="CF899" s="36">
        <f t="shared" si="2038"/>
        <v>0</v>
      </c>
      <c r="CG899" s="36">
        <f t="shared" si="2039"/>
        <v>0</v>
      </c>
      <c r="CH899" s="36">
        <f t="shared" si="2040"/>
        <v>0</v>
      </c>
      <c r="CI899" s="36">
        <f t="shared" si="2041"/>
        <v>0</v>
      </c>
      <c r="CJ899" s="36">
        <f t="shared" si="2042"/>
        <v>0</v>
      </c>
      <c r="CK899" s="36">
        <f t="shared" si="2043"/>
        <v>0</v>
      </c>
      <c r="CL899" s="36">
        <f t="shared" si="2044"/>
        <v>0</v>
      </c>
      <c r="CM899" s="36">
        <f t="shared" si="2045"/>
        <v>0</v>
      </c>
      <c r="CN899" s="36">
        <f t="shared" si="2046"/>
        <v>0</v>
      </c>
      <c r="CO899" s="20">
        <f t="shared" si="2047"/>
        <v>120000</v>
      </c>
      <c r="CP899" s="20">
        <f t="shared" si="2048"/>
        <v>2</v>
      </c>
      <c r="CQ899" s="64" t="e">
        <f t="shared" si="2049"/>
        <v>#N/A</v>
      </c>
      <c r="CR899" s="64" t="e">
        <f t="shared" si="2050"/>
        <v>#N/A</v>
      </c>
      <c r="CS899" s="36" t="e">
        <f t="shared" si="2051"/>
        <v>#N/A</v>
      </c>
      <c r="CT899" s="36">
        <f t="shared" si="2052"/>
        <v>0</v>
      </c>
      <c r="CU899" s="36">
        <f t="shared" si="2053"/>
        <v>0</v>
      </c>
      <c r="CV899" s="36">
        <f t="shared" si="2113"/>
        <v>0</v>
      </c>
      <c r="CW899" s="36">
        <f t="shared" si="2054"/>
        <v>0</v>
      </c>
      <c r="CX899" s="36">
        <f t="shared" si="2055"/>
        <v>0</v>
      </c>
      <c r="CY899" s="36">
        <f t="shared" si="2056"/>
        <v>0</v>
      </c>
      <c r="CZ899" s="36">
        <f t="shared" si="2114"/>
        <v>0</v>
      </c>
      <c r="DA899" s="64">
        <f t="shared" si="2057"/>
        <v>7.2603564230797613E-3</v>
      </c>
      <c r="DB899" s="70">
        <f t="shared" si="2115"/>
        <v>0.99279197639738126</v>
      </c>
      <c r="DC899" s="70">
        <f>PRODUCT($DB$8:DB899)</f>
        <v>3.2605864267811467E-4</v>
      </c>
      <c r="DD899" s="36">
        <f t="shared" si="2058"/>
        <v>0</v>
      </c>
      <c r="DE899" s="36">
        <f t="shared" si="2059"/>
        <v>0</v>
      </c>
      <c r="DF899" s="36">
        <f t="shared" si="2060"/>
        <v>0</v>
      </c>
      <c r="DG899" s="36">
        <f t="shared" si="2061"/>
        <v>0</v>
      </c>
      <c r="DH899" s="36">
        <f t="shared" si="2062"/>
        <v>0</v>
      </c>
      <c r="DI899" s="36">
        <f t="shared" si="2063"/>
        <v>0</v>
      </c>
      <c r="DJ899" s="36">
        <f t="shared" si="2064"/>
        <v>0</v>
      </c>
      <c r="DK899" s="36">
        <f t="shared" si="2065"/>
        <v>0</v>
      </c>
      <c r="DL899" s="36">
        <f t="shared" si="2066"/>
        <v>0</v>
      </c>
      <c r="DM899" s="36">
        <f t="shared" si="2067"/>
        <v>0</v>
      </c>
      <c r="DN899" s="36">
        <f t="shared" ca="1" si="2116"/>
        <v>4.6137290849905055E-12</v>
      </c>
      <c r="DO899" s="64" cm="1">
        <f t="array" ref="DO899">IFERROR(INDEX(Tbl_FwdNom,$B899,MATCH(LIDt,Tbl_FwdNom_Cols,0)),0)</f>
        <v>7.7225806439999998</v>
      </c>
      <c r="DP899" s="64">
        <f t="shared" ca="1" si="2117"/>
        <v>7.6612110280000003</v>
      </c>
      <c r="DQ899" s="64">
        <f t="shared" ca="1" si="2068"/>
        <v>6.170557913199648E-3</v>
      </c>
      <c r="DR899" s="70">
        <f t="shared" ca="1" si="2069"/>
        <v>0.99386728436379868</v>
      </c>
      <c r="DS899" s="70">
        <f ca="1">PRODUCT($DR$8:DR899)</f>
        <v>1.2096172748167053E-3</v>
      </c>
      <c r="DT899" s="36">
        <f t="shared" ca="1" si="2070"/>
        <v>0</v>
      </c>
      <c r="DU899" s="36">
        <f t="shared" ca="1" si="2071"/>
        <v>0</v>
      </c>
      <c r="DV899" s="36">
        <f t="shared" ca="1" si="2072"/>
        <v>0</v>
      </c>
      <c r="DW899" s="36">
        <f t="shared" ca="1" si="2073"/>
        <v>0</v>
      </c>
      <c r="DX899" s="36">
        <f t="shared" ca="1" si="2074"/>
        <v>0</v>
      </c>
      <c r="DY899" s="36">
        <f t="shared" ca="1" si="2075"/>
        <v>0</v>
      </c>
      <c r="DZ899" s="36">
        <f t="shared" ca="1" si="2076"/>
        <v>0</v>
      </c>
      <c r="EA899" s="36">
        <f t="shared" ca="1" si="2077"/>
        <v>0</v>
      </c>
      <c r="EB899" s="36">
        <f t="shared" ca="1" si="2078"/>
        <v>0</v>
      </c>
      <c r="EC899" s="36">
        <f t="shared" ca="1" si="2079"/>
        <v>0</v>
      </c>
      <c r="ED899" s="36">
        <f t="shared" ca="1" si="2080"/>
        <v>0</v>
      </c>
      <c r="EE899" s="36">
        <f t="shared" ca="1" si="2118"/>
        <v>0</v>
      </c>
      <c r="EF899" s="36">
        <f t="shared" ca="1" si="2081"/>
        <v>0</v>
      </c>
      <c r="EG899" s="64"/>
      <c r="EH899" s="64"/>
      <c r="EI899" s="64"/>
      <c r="EJ899" s="70"/>
      <c r="EK899" s="70"/>
      <c r="EL899" s="70"/>
      <c r="EM899" s="70"/>
      <c r="EN899" s="70"/>
      <c r="EO899" s="36">
        <f t="shared" si="2082"/>
        <v>0</v>
      </c>
      <c r="EP899" s="36">
        <f t="shared" si="2083"/>
        <v>0</v>
      </c>
      <c r="EQ899" s="36">
        <f t="shared" si="2084"/>
        <v>0</v>
      </c>
      <c r="ER899" s="36">
        <f t="shared" si="2085"/>
        <v>0</v>
      </c>
      <c r="ES899" s="36">
        <f t="shared" si="2086"/>
        <v>0</v>
      </c>
      <c r="ET899" s="36">
        <f t="shared" si="2087"/>
        <v>0</v>
      </c>
      <c r="EU899" s="36">
        <f t="shared" si="2119"/>
        <v>0</v>
      </c>
      <c r="EV899" s="36">
        <f t="shared" si="2088"/>
        <v>0</v>
      </c>
      <c r="EW899" s="36">
        <f t="shared" si="2089"/>
        <v>0</v>
      </c>
      <c r="EX899" s="36">
        <f t="shared" si="2120"/>
        <v>0</v>
      </c>
      <c r="EY899" s="36">
        <f t="shared" si="2090"/>
        <v>0</v>
      </c>
      <c r="EZ899" s="36">
        <f t="shared" si="2091"/>
        <v>0</v>
      </c>
      <c r="FA899" s="36">
        <f t="shared" si="2092"/>
        <v>0</v>
      </c>
      <c r="FB899" s="36">
        <f t="shared" si="2093"/>
        <v>0</v>
      </c>
      <c r="FC899" s="36">
        <f t="shared" si="2121"/>
        <v>0</v>
      </c>
      <c r="FD899" s="36">
        <f t="shared" si="2094"/>
        <v>0</v>
      </c>
      <c r="FE899" s="36">
        <f t="shared" si="2095"/>
        <v>0</v>
      </c>
      <c r="FF899" s="36">
        <f t="shared" si="2122"/>
        <v>0</v>
      </c>
      <c r="FG899" s="36">
        <f t="shared" si="2096"/>
        <v>0</v>
      </c>
      <c r="FH899" s="36">
        <f t="shared" si="2097"/>
        <v>0</v>
      </c>
      <c r="FI899" s="36">
        <f t="shared" si="2098"/>
        <v>0</v>
      </c>
      <c r="FJ899" s="36">
        <f t="shared" ca="1" si="2099"/>
        <v>0</v>
      </c>
      <c r="FK899" s="36">
        <f t="shared" si="2100"/>
        <v>0</v>
      </c>
      <c r="FL899" s="36">
        <f t="shared" si="2101"/>
        <v>0</v>
      </c>
      <c r="FM899" s="36">
        <f t="shared" ca="1" si="2102"/>
        <v>0</v>
      </c>
      <c r="FN899" s="36">
        <f t="shared" ca="1" si="2124"/>
        <v>0</v>
      </c>
    </row>
    <row r="900" spans="2:170" x14ac:dyDescent="0.25">
      <c r="B900" s="2">
        <v>892</v>
      </c>
      <c r="C900" s="2">
        <f t="shared" si="2130"/>
        <v>75</v>
      </c>
      <c r="D900" s="2">
        <f t="shared" si="2127"/>
        <v>916</v>
      </c>
      <c r="E900" s="2">
        <f t="shared" si="2125"/>
        <v>77</v>
      </c>
      <c r="F900" s="189">
        <f t="shared" si="2129"/>
        <v>72866</v>
      </c>
      <c r="G900" s="2">
        <f t="shared" si="2128"/>
        <v>6</v>
      </c>
      <c r="H900" s="187">
        <f t="shared" si="1979"/>
        <v>108.91666666666666</v>
      </c>
      <c r="I900" s="186">
        <f t="shared" si="2126"/>
        <v>108</v>
      </c>
      <c r="J900" s="2">
        <f t="shared" si="1980"/>
        <v>0</v>
      </c>
      <c r="K900" s="2">
        <f t="shared" si="1981"/>
        <v>1</v>
      </c>
      <c r="L900">
        <f t="shared" si="1982"/>
        <v>2</v>
      </c>
      <c r="M900" s="190">
        <f t="shared" si="2103"/>
        <v>0.93</v>
      </c>
      <c r="N900">
        <f t="shared" si="1983"/>
        <v>1</v>
      </c>
      <c r="O900">
        <f t="shared" si="1984"/>
        <v>100</v>
      </c>
      <c r="P900" s="58">
        <f t="shared" si="1985"/>
        <v>4.1850000000000005</v>
      </c>
      <c r="Q900" s="106">
        <f t="shared" si="1986"/>
        <v>1</v>
      </c>
      <c r="R900" s="59">
        <f t="shared" si="1987"/>
        <v>1</v>
      </c>
      <c r="S900" s="32">
        <f t="shared" si="2104"/>
        <v>1</v>
      </c>
      <c r="T900">
        <f t="shared" si="1988"/>
        <v>1</v>
      </c>
      <c r="U900" s="32">
        <f t="shared" si="2105"/>
        <v>0.93</v>
      </c>
      <c r="V900">
        <f t="shared" si="1989"/>
        <v>1</v>
      </c>
      <c r="W900">
        <f t="shared" si="1990"/>
        <v>100</v>
      </c>
      <c r="X900" s="58">
        <f t="shared" si="1991"/>
        <v>1</v>
      </c>
      <c r="Y900" s="58">
        <f t="shared" si="1992"/>
        <v>1</v>
      </c>
      <c r="Z900" s="32">
        <f t="shared" si="1993"/>
        <v>1</v>
      </c>
      <c r="AA900" s="32">
        <f t="shared" si="1994"/>
        <v>1</v>
      </c>
      <c r="AB900" s="59">
        <f t="shared" si="1995"/>
        <v>4.9056245199999996E-3</v>
      </c>
      <c r="AC900" s="59">
        <f t="shared" si="1996"/>
        <v>4.9056245199999996E-3</v>
      </c>
      <c r="AD900">
        <f t="shared" si="1997"/>
        <v>1</v>
      </c>
      <c r="AE900" s="59">
        <f t="shared" si="1998"/>
        <v>4.9056245199999996E-3</v>
      </c>
      <c r="AF900" s="59">
        <f t="shared" si="1999"/>
        <v>4.1758461800000006E-3</v>
      </c>
      <c r="AG900" s="59">
        <f t="shared" si="2000"/>
        <v>4.1758461800000006E-3</v>
      </c>
      <c r="AH900">
        <f t="shared" si="2001"/>
        <v>1</v>
      </c>
      <c r="AI900" s="59">
        <f t="shared" si="2002"/>
        <v>4.1758461800000006E-3</v>
      </c>
      <c r="AJ900" s="59">
        <f t="shared" si="2003"/>
        <v>0</v>
      </c>
      <c r="AK900" s="59">
        <f t="shared" si="2004"/>
        <v>0</v>
      </c>
      <c r="AL900" s="59">
        <f t="shared" si="2005"/>
        <v>0</v>
      </c>
      <c r="AM900" s="12">
        <f t="shared" si="2106"/>
        <v>0</v>
      </c>
      <c r="AN900" s="12">
        <f t="shared" si="2107"/>
        <v>0</v>
      </c>
      <c r="AO900" s="66">
        <f t="shared" si="2006"/>
        <v>0</v>
      </c>
      <c r="AP900" s="66">
        <f t="shared" si="2007"/>
        <v>0</v>
      </c>
      <c r="AQ900" s="59">
        <f t="shared" si="2008"/>
        <v>0</v>
      </c>
      <c r="AR900" s="59">
        <f t="shared" si="2009"/>
        <v>0</v>
      </c>
      <c r="AS900" s="59">
        <f t="shared" si="2010"/>
        <v>0</v>
      </c>
      <c r="AT900" s="12">
        <f t="shared" si="2011"/>
        <v>0</v>
      </c>
      <c r="AU900" s="59">
        <f t="shared" si="2108"/>
        <v>0</v>
      </c>
      <c r="AV900" s="59">
        <f t="shared" si="2109"/>
        <v>0</v>
      </c>
      <c r="AW900" s="70">
        <f t="shared" si="2012"/>
        <v>0</v>
      </c>
      <c r="AX900" s="20">
        <f t="shared" si="2013"/>
        <v>200000</v>
      </c>
      <c r="AY900" s="20">
        <f t="shared" si="2014"/>
        <v>0</v>
      </c>
      <c r="AZ900" s="20">
        <f t="shared" si="2015"/>
        <v>0</v>
      </c>
      <c r="BA900" s="20">
        <f t="shared" si="2016"/>
        <v>200000</v>
      </c>
      <c r="BB900" s="36">
        <f t="shared" si="2017"/>
        <v>1</v>
      </c>
      <c r="BC900" s="36">
        <f t="shared" si="2018"/>
        <v>0</v>
      </c>
      <c r="BD900" s="80">
        <f t="shared" si="2019"/>
        <v>0</v>
      </c>
      <c r="BE900" s="36">
        <f t="shared" si="2020"/>
        <v>0</v>
      </c>
      <c r="BF900" s="36">
        <f t="shared" si="2021"/>
        <v>0</v>
      </c>
      <c r="BG900" s="36">
        <f t="shared" si="2022"/>
        <v>0</v>
      </c>
      <c r="BH900" s="36">
        <f t="shared" si="2023"/>
        <v>0</v>
      </c>
      <c r="BI900" s="36">
        <f t="shared" si="2024"/>
        <v>0</v>
      </c>
      <c r="BJ900" s="36">
        <f t="shared" si="2025"/>
        <v>0</v>
      </c>
      <c r="BK900" s="36">
        <f t="shared" si="2026"/>
        <v>0</v>
      </c>
      <c r="BL900" s="68">
        <f>IF(OR(AT900=0,E900&gt;ProjTerm),0,VLOOKUP(D900,'Life Events'!$AE$5:$AI$1206,5,FALSE))</f>
        <v>0</v>
      </c>
      <c r="BM900" s="93">
        <f t="shared" si="2027"/>
        <v>0</v>
      </c>
      <c r="BN900" s="93">
        <f t="shared" si="2028"/>
        <v>0</v>
      </c>
      <c r="BO900" s="36">
        <f t="shared" si="2029"/>
        <v>0</v>
      </c>
      <c r="BP900" s="36">
        <f t="shared" si="2030"/>
        <v>0</v>
      </c>
      <c r="BQ900" s="36">
        <f t="shared" si="2031"/>
        <v>0</v>
      </c>
      <c r="BR900" s="36">
        <f t="shared" si="2032"/>
        <v>154.78110000000001</v>
      </c>
      <c r="BS900" s="36">
        <f t="shared" si="2033"/>
        <v>0</v>
      </c>
      <c r="BT900" s="36">
        <f t="shared" si="2034"/>
        <v>0</v>
      </c>
      <c r="BU900" s="70" cm="1">
        <f t="array" ref="BU900">IF(AND(ActInt=1,$J900=0),INDEX(Tbl_FwdNom,$B900-IVP,MATCH(ValnDt,Tbl_FwdNom_Cols)),INDEX(Tbl_FwdNom,$B900,MATCH(StartDt,Tbl_FwdNom_Cols)))</f>
        <v>9.0629688300000009</v>
      </c>
      <c r="BV900" s="70" cm="1">
        <f t="array" ref="BV900">INDEX(Tbl_FwdReal,$B900,MATCH(StartDt,Tbl_FwdReal_Cols))</f>
        <v>3.036924145</v>
      </c>
      <c r="BW900" s="70" cm="1">
        <f t="array" ref="BW900">IF(RunType&lt;&gt;"OPN",INDEX(Tbl_FwdReal,$B900,MATCH(ValnDt,Tbl_FwdReal_Cols)),IF(AND($J900=0,ActInt=1),INDEX(Tbl_FwdReal,$B900-IVP,MATCH(ValnDt,Tbl_FwdReal_Cols)),-999))*$K900</f>
        <v>3.036924145</v>
      </c>
      <c r="BX900" s="70">
        <f t="shared" si="2035"/>
        <v>3.0369241450000001E-2</v>
      </c>
      <c r="BY900" s="70">
        <f t="shared" si="2110"/>
        <v>5.8484322343704376E-2</v>
      </c>
      <c r="BZ900" s="64">
        <f t="shared" si="2123"/>
        <v>4.7477349708473504E-3</v>
      </c>
      <c r="CA900" s="70" cm="1">
        <f t="array" ref="CA900">IF($J900=1,CA899*(1+INDEX(Tbl_CPI,$B900,MATCH(IF(RunType="OPN",StartDt,ValnDt),Tbl_CPI_Cols))),0)</f>
        <v>0</v>
      </c>
      <c r="CB900" s="70">
        <f t="shared" si="2111"/>
        <v>128.53242369331096</v>
      </c>
      <c r="CC900" s="70">
        <f t="shared" si="2112"/>
        <v>126.1188095716697</v>
      </c>
      <c r="CD900" s="36">
        <f t="shared" si="2036"/>
        <v>638.89686948848339</v>
      </c>
      <c r="CE900" s="36">
        <f t="shared" si="2037"/>
        <v>0</v>
      </c>
      <c r="CF900" s="36">
        <f t="shared" si="2038"/>
        <v>0</v>
      </c>
      <c r="CG900" s="36">
        <f t="shared" si="2039"/>
        <v>0</v>
      </c>
      <c r="CH900" s="36">
        <f t="shared" si="2040"/>
        <v>0</v>
      </c>
      <c r="CI900" s="36">
        <f t="shared" si="2041"/>
        <v>0</v>
      </c>
      <c r="CJ900" s="36">
        <f t="shared" si="2042"/>
        <v>0</v>
      </c>
      <c r="CK900" s="36">
        <f t="shared" si="2043"/>
        <v>0</v>
      </c>
      <c r="CL900" s="36">
        <f t="shared" si="2044"/>
        <v>0</v>
      </c>
      <c r="CM900" s="36">
        <f t="shared" si="2045"/>
        <v>0</v>
      </c>
      <c r="CN900" s="36">
        <f t="shared" si="2046"/>
        <v>0</v>
      </c>
      <c r="CO900" s="20">
        <f t="shared" si="2047"/>
        <v>120000</v>
      </c>
      <c r="CP900" s="20">
        <f t="shared" si="2048"/>
        <v>2</v>
      </c>
      <c r="CQ900" s="64" t="e">
        <f t="shared" si="2049"/>
        <v>#N/A</v>
      </c>
      <c r="CR900" s="64" t="e">
        <f t="shared" si="2050"/>
        <v>#N/A</v>
      </c>
      <c r="CS900" s="36" t="e">
        <f t="shared" si="2051"/>
        <v>#N/A</v>
      </c>
      <c r="CT900" s="36">
        <f t="shared" si="2052"/>
        <v>0</v>
      </c>
      <c r="CU900" s="36">
        <f t="shared" si="2053"/>
        <v>0</v>
      </c>
      <c r="CV900" s="36">
        <f t="shared" si="2113"/>
        <v>0</v>
      </c>
      <c r="CW900" s="36">
        <f t="shared" si="2054"/>
        <v>0</v>
      </c>
      <c r="CX900" s="36">
        <f t="shared" si="2055"/>
        <v>0</v>
      </c>
      <c r="CY900" s="36">
        <f t="shared" si="2056"/>
        <v>0</v>
      </c>
      <c r="CZ900" s="36">
        <f t="shared" si="2114"/>
        <v>0</v>
      </c>
      <c r="DA900" s="64">
        <f t="shared" si="2057"/>
        <v>7.2557987595895934E-3</v>
      </c>
      <c r="DB900" s="70">
        <f t="shared" si="2115"/>
        <v>0.99279646861450199</v>
      </c>
      <c r="DC900" s="70">
        <f>PRODUCT($DB$8:DB900)</f>
        <v>3.2370986901206997E-4</v>
      </c>
      <c r="DD900" s="36">
        <f t="shared" si="2058"/>
        <v>0</v>
      </c>
      <c r="DE900" s="36">
        <f t="shared" si="2059"/>
        <v>0</v>
      </c>
      <c r="DF900" s="36">
        <f t="shared" si="2060"/>
        <v>0</v>
      </c>
      <c r="DG900" s="36">
        <f t="shared" si="2061"/>
        <v>0</v>
      </c>
      <c r="DH900" s="36">
        <f t="shared" si="2062"/>
        <v>0</v>
      </c>
      <c r="DI900" s="36">
        <f t="shared" si="2063"/>
        <v>0</v>
      </c>
      <c r="DJ900" s="36">
        <f t="shared" si="2064"/>
        <v>0</v>
      </c>
      <c r="DK900" s="36">
        <f t="shared" si="2065"/>
        <v>0</v>
      </c>
      <c r="DL900" s="36">
        <f t="shared" si="2066"/>
        <v>0</v>
      </c>
      <c r="DM900" s="36">
        <f t="shared" si="2067"/>
        <v>0</v>
      </c>
      <c r="DN900" s="36">
        <f t="shared" ca="1" si="2116"/>
        <v>4.6137290849905055E-12</v>
      </c>
      <c r="DO900" s="64" cm="1">
        <f t="array" ref="DO900">IFERROR(INDEX(Tbl_FwdNom,$B900,MATCH(LIDt,Tbl_FwdNom_Cols,0)),0)</f>
        <v>7.7208754600000002</v>
      </c>
      <c r="DP900" s="64">
        <f t="shared" ca="1" si="2117"/>
        <v>7.6595068150000003</v>
      </c>
      <c r="DQ900" s="64">
        <f t="shared" ca="1" si="2068"/>
        <v>6.1692306467300284E-3</v>
      </c>
      <c r="DR900" s="70">
        <f t="shared" ca="1" si="2069"/>
        <v>0.9938685954024209</v>
      </c>
      <c r="DS900" s="70">
        <f ca="1">PRODUCT($DR$8:DR900)</f>
        <v>1.2022006218965831E-3</v>
      </c>
      <c r="DT900" s="36">
        <f t="shared" ca="1" si="2070"/>
        <v>0</v>
      </c>
      <c r="DU900" s="36">
        <f t="shared" ca="1" si="2071"/>
        <v>0</v>
      </c>
      <c r="DV900" s="36">
        <f t="shared" ca="1" si="2072"/>
        <v>0</v>
      </c>
      <c r="DW900" s="36">
        <f t="shared" ca="1" si="2073"/>
        <v>0</v>
      </c>
      <c r="DX900" s="36">
        <f t="shared" ca="1" si="2074"/>
        <v>0</v>
      </c>
      <c r="DY900" s="36">
        <f t="shared" ca="1" si="2075"/>
        <v>0</v>
      </c>
      <c r="DZ900" s="36">
        <f t="shared" ca="1" si="2076"/>
        <v>0</v>
      </c>
      <c r="EA900" s="36">
        <f t="shared" ca="1" si="2077"/>
        <v>0</v>
      </c>
      <c r="EB900" s="36">
        <f t="shared" ca="1" si="2078"/>
        <v>0</v>
      </c>
      <c r="EC900" s="36">
        <f t="shared" ca="1" si="2079"/>
        <v>0</v>
      </c>
      <c r="ED900" s="36">
        <f t="shared" ca="1" si="2080"/>
        <v>0</v>
      </c>
      <c r="EE900" s="36">
        <f t="shared" ca="1" si="2118"/>
        <v>0</v>
      </c>
      <c r="EF900" s="36">
        <f t="shared" ca="1" si="2081"/>
        <v>0</v>
      </c>
      <c r="EG900" s="64"/>
      <c r="EH900" s="64"/>
      <c r="EI900" s="64"/>
      <c r="EJ900" s="70"/>
      <c r="EK900" s="70"/>
      <c r="EL900" s="70"/>
      <c r="EM900" s="70"/>
      <c r="EN900" s="70"/>
      <c r="EO900" s="36">
        <f t="shared" si="2082"/>
        <v>0</v>
      </c>
      <c r="EP900" s="36">
        <f t="shared" si="2083"/>
        <v>0</v>
      </c>
      <c r="EQ900" s="36">
        <f t="shared" si="2084"/>
        <v>0</v>
      </c>
      <c r="ER900" s="36">
        <f t="shared" si="2085"/>
        <v>0</v>
      </c>
      <c r="ES900" s="36">
        <f t="shared" si="2086"/>
        <v>0</v>
      </c>
      <c r="ET900" s="36">
        <f t="shared" si="2087"/>
        <v>0</v>
      </c>
      <c r="EU900" s="36">
        <f t="shared" si="2119"/>
        <v>0</v>
      </c>
      <c r="EV900" s="36">
        <f t="shared" si="2088"/>
        <v>0</v>
      </c>
      <c r="EW900" s="36">
        <f t="shared" si="2089"/>
        <v>0</v>
      </c>
      <c r="EX900" s="36">
        <f t="shared" si="2120"/>
        <v>0</v>
      </c>
      <c r="EY900" s="36">
        <f t="shared" si="2090"/>
        <v>0</v>
      </c>
      <c r="EZ900" s="36">
        <f t="shared" si="2091"/>
        <v>0</v>
      </c>
      <c r="FA900" s="36">
        <f t="shared" si="2092"/>
        <v>0</v>
      </c>
      <c r="FB900" s="36">
        <f t="shared" si="2093"/>
        <v>0</v>
      </c>
      <c r="FC900" s="36">
        <f t="shared" si="2121"/>
        <v>0</v>
      </c>
      <c r="FD900" s="36">
        <f t="shared" si="2094"/>
        <v>0</v>
      </c>
      <c r="FE900" s="36">
        <f t="shared" si="2095"/>
        <v>0</v>
      </c>
      <c r="FF900" s="36">
        <f t="shared" si="2122"/>
        <v>0</v>
      </c>
      <c r="FG900" s="36">
        <f t="shared" si="2096"/>
        <v>0</v>
      </c>
      <c r="FH900" s="36">
        <f t="shared" si="2097"/>
        <v>0</v>
      </c>
      <c r="FI900" s="36">
        <f t="shared" si="2098"/>
        <v>0</v>
      </c>
      <c r="FJ900" s="36">
        <f t="shared" ca="1" si="2099"/>
        <v>0</v>
      </c>
      <c r="FK900" s="36">
        <f t="shared" si="2100"/>
        <v>0</v>
      </c>
      <c r="FL900" s="36">
        <f t="shared" si="2101"/>
        <v>0</v>
      </c>
      <c r="FM900" s="36">
        <f t="shared" ca="1" si="2102"/>
        <v>0</v>
      </c>
      <c r="FN900" s="36">
        <f t="shared" ca="1" si="2124"/>
        <v>0</v>
      </c>
    </row>
    <row r="901" spans="2:170" x14ac:dyDescent="0.25">
      <c r="B901" s="2">
        <v>893</v>
      </c>
      <c r="C901" s="2">
        <f t="shared" si="2130"/>
        <v>75</v>
      </c>
      <c r="D901" s="2">
        <f t="shared" si="2127"/>
        <v>917</v>
      </c>
      <c r="E901" s="2">
        <f t="shared" si="2125"/>
        <v>77</v>
      </c>
      <c r="F901" s="189">
        <f t="shared" si="2129"/>
        <v>72897</v>
      </c>
      <c r="G901" s="2">
        <f t="shared" si="2128"/>
        <v>7</v>
      </c>
      <c r="H901" s="187">
        <f t="shared" si="1979"/>
        <v>109</v>
      </c>
      <c r="I901" s="186">
        <f t="shared" si="2126"/>
        <v>109</v>
      </c>
      <c r="J901" s="2">
        <f t="shared" si="1980"/>
        <v>0</v>
      </c>
      <c r="K901" s="2">
        <f t="shared" si="1981"/>
        <v>1</v>
      </c>
      <c r="L901">
        <f t="shared" si="1982"/>
        <v>2</v>
      </c>
      <c r="M901" s="190">
        <f t="shared" si="2103"/>
        <v>0.93</v>
      </c>
      <c r="N901">
        <f t="shared" si="1983"/>
        <v>1</v>
      </c>
      <c r="O901">
        <f t="shared" si="1984"/>
        <v>100</v>
      </c>
      <c r="P901" s="58">
        <f t="shared" si="1985"/>
        <v>4.1850000000000005</v>
      </c>
      <c r="Q901" s="106">
        <f t="shared" si="1986"/>
        <v>1</v>
      </c>
      <c r="R901" s="59">
        <f t="shared" si="1987"/>
        <v>1</v>
      </c>
      <c r="S901" s="32">
        <f t="shared" si="2104"/>
        <v>1</v>
      </c>
      <c r="T901">
        <f t="shared" si="1988"/>
        <v>1</v>
      </c>
      <c r="U901" s="32">
        <f t="shared" si="2105"/>
        <v>0.93</v>
      </c>
      <c r="V901">
        <f t="shared" si="1989"/>
        <v>1</v>
      </c>
      <c r="W901">
        <f t="shared" si="1990"/>
        <v>100</v>
      </c>
      <c r="X901" s="58">
        <f t="shared" si="1991"/>
        <v>1</v>
      </c>
      <c r="Y901" s="58">
        <f t="shared" si="1992"/>
        <v>1</v>
      </c>
      <c r="Z901" s="32">
        <f t="shared" si="1993"/>
        <v>1</v>
      </c>
      <c r="AA901" s="32">
        <f t="shared" si="1994"/>
        <v>1</v>
      </c>
      <c r="AB901" s="59">
        <f t="shared" si="1995"/>
        <v>4.9056245199999996E-3</v>
      </c>
      <c r="AC901" s="59">
        <f t="shared" si="1996"/>
        <v>4.9056245199999996E-3</v>
      </c>
      <c r="AD901">
        <f t="shared" si="1997"/>
        <v>1</v>
      </c>
      <c r="AE901" s="59">
        <f t="shared" si="1998"/>
        <v>4.9056245199999996E-3</v>
      </c>
      <c r="AF901" s="59">
        <f t="shared" si="1999"/>
        <v>4.1758461800000006E-3</v>
      </c>
      <c r="AG901" s="59">
        <f t="shared" si="2000"/>
        <v>4.1758461800000006E-3</v>
      </c>
      <c r="AH901">
        <f t="shared" si="2001"/>
        <v>1</v>
      </c>
      <c r="AI901" s="59">
        <f t="shared" si="2002"/>
        <v>4.1758461800000006E-3</v>
      </c>
      <c r="AJ901" s="59">
        <f t="shared" si="2003"/>
        <v>0</v>
      </c>
      <c r="AK901" s="59">
        <f t="shared" si="2004"/>
        <v>0</v>
      </c>
      <c r="AL901" s="59">
        <f t="shared" si="2005"/>
        <v>0</v>
      </c>
      <c r="AM901" s="12">
        <f t="shared" si="2106"/>
        <v>0</v>
      </c>
      <c r="AN901" s="12">
        <f t="shared" si="2107"/>
        <v>0</v>
      </c>
      <c r="AO901" s="66">
        <f t="shared" si="2006"/>
        <v>0</v>
      </c>
      <c r="AP901" s="66">
        <f t="shared" si="2007"/>
        <v>0</v>
      </c>
      <c r="AQ901" s="59">
        <f t="shared" si="2008"/>
        <v>0</v>
      </c>
      <c r="AR901" s="59">
        <f t="shared" si="2009"/>
        <v>0</v>
      </c>
      <c r="AS901" s="59">
        <f t="shared" si="2010"/>
        <v>0</v>
      </c>
      <c r="AT901" s="12">
        <f t="shared" si="2011"/>
        <v>0</v>
      </c>
      <c r="AU901" s="59">
        <f t="shared" si="2108"/>
        <v>0</v>
      </c>
      <c r="AV901" s="59">
        <f t="shared" si="2109"/>
        <v>0</v>
      </c>
      <c r="AW901" s="70">
        <f t="shared" si="2012"/>
        <v>0</v>
      </c>
      <c r="AX901" s="20">
        <f t="shared" si="2013"/>
        <v>200000</v>
      </c>
      <c r="AY901" s="20">
        <f t="shared" si="2014"/>
        <v>0</v>
      </c>
      <c r="AZ901" s="20">
        <f t="shared" si="2015"/>
        <v>0</v>
      </c>
      <c r="BA901" s="20">
        <f t="shared" si="2016"/>
        <v>200000</v>
      </c>
      <c r="BB901" s="36">
        <f t="shared" si="2017"/>
        <v>1</v>
      </c>
      <c r="BC901" s="36">
        <f t="shared" si="2018"/>
        <v>0</v>
      </c>
      <c r="BD901" s="80">
        <f t="shared" si="2019"/>
        <v>0</v>
      </c>
      <c r="BE901" s="36">
        <f t="shared" si="2020"/>
        <v>0</v>
      </c>
      <c r="BF901" s="36">
        <f t="shared" si="2021"/>
        <v>0</v>
      </c>
      <c r="BG901" s="36">
        <f t="shared" si="2022"/>
        <v>0</v>
      </c>
      <c r="BH901" s="36">
        <f t="shared" si="2023"/>
        <v>0</v>
      </c>
      <c r="BI901" s="36">
        <f t="shared" si="2024"/>
        <v>0</v>
      </c>
      <c r="BJ901" s="36">
        <f t="shared" si="2025"/>
        <v>0</v>
      </c>
      <c r="BK901" s="36">
        <f t="shared" si="2026"/>
        <v>0</v>
      </c>
      <c r="BL901" s="68">
        <f>IF(OR(AT901=0,E901&gt;ProjTerm),0,VLOOKUP(D901,'Life Events'!$AE$5:$AI$1206,5,FALSE))</f>
        <v>0</v>
      </c>
      <c r="BM901" s="93">
        <f t="shared" si="2027"/>
        <v>0</v>
      </c>
      <c r="BN901" s="93">
        <f t="shared" si="2028"/>
        <v>0</v>
      </c>
      <c r="BO901" s="36">
        <f t="shared" si="2029"/>
        <v>0</v>
      </c>
      <c r="BP901" s="36">
        <f t="shared" si="2030"/>
        <v>0</v>
      </c>
      <c r="BQ901" s="36">
        <f t="shared" si="2031"/>
        <v>0</v>
      </c>
      <c r="BR901" s="36">
        <f t="shared" si="2032"/>
        <v>154.78110000000001</v>
      </c>
      <c r="BS901" s="36">
        <f t="shared" si="2033"/>
        <v>0</v>
      </c>
      <c r="BT901" s="36">
        <f t="shared" si="2034"/>
        <v>0</v>
      </c>
      <c r="BU901" s="70" cm="1">
        <f t="array" ref="BU901">IF(AND(ActInt=1,$J901=0),INDEX(Tbl_FwdNom,$B901-IVP,MATCH(ValnDt,Tbl_FwdNom_Cols)),INDEX(Tbl_FwdNom,$B901,MATCH(StartDt,Tbl_FwdNom_Cols)))</f>
        <v>9.0570471060000006</v>
      </c>
      <c r="BV901" s="70" cm="1">
        <f t="array" ref="BV901">INDEX(Tbl_FwdReal,$B901,MATCH(StartDt,Tbl_FwdReal_Cols))</f>
        <v>3.0335553389999999</v>
      </c>
      <c r="BW901" s="70" cm="1">
        <f t="array" ref="BW901">IF(RunType&lt;&gt;"OPN",INDEX(Tbl_FwdReal,$B901,MATCH(ValnDt,Tbl_FwdReal_Cols)),IF(AND($J901=0,ActInt=1),INDEX(Tbl_FwdReal,$B901-IVP,MATCH(ValnDt,Tbl_FwdReal_Cols)),-999))*$K901</f>
        <v>3.0335553389999999</v>
      </c>
      <c r="BX901" s="70">
        <f t="shared" si="2035"/>
        <v>3.0335553389999999E-2</v>
      </c>
      <c r="BY901" s="70">
        <f t="shared" si="2110"/>
        <v>5.8461457019332697E-2</v>
      </c>
      <c r="BZ901" s="64">
        <f t="shared" si="2123"/>
        <v>4.7459262438265259E-3</v>
      </c>
      <c r="CA901" s="70" cm="1">
        <f t="array" ref="CA901">IF($J901=1,CA900*(1+INDEX(Tbl_CPI,$B901,MATCH(IF(RunType="OPN",StartDt,ValnDt),Tbl_CPI_Cols))),0)</f>
        <v>0</v>
      </c>
      <c r="CB901" s="70">
        <f t="shared" si="2111"/>
        <v>129.14242909609968</v>
      </c>
      <c r="CC901" s="70">
        <f t="shared" si="2112"/>
        <v>126.1188095716697</v>
      </c>
      <c r="CD901" s="36">
        <f t="shared" si="2036"/>
        <v>638.89686948848339</v>
      </c>
      <c r="CE901" s="36">
        <f t="shared" si="2037"/>
        <v>0</v>
      </c>
      <c r="CF901" s="36">
        <f t="shared" si="2038"/>
        <v>0</v>
      </c>
      <c r="CG901" s="36">
        <f t="shared" si="2039"/>
        <v>0</v>
      </c>
      <c r="CH901" s="36">
        <f t="shared" si="2040"/>
        <v>0</v>
      </c>
      <c r="CI901" s="36">
        <f t="shared" si="2041"/>
        <v>0</v>
      </c>
      <c r="CJ901" s="36">
        <f t="shared" si="2042"/>
        <v>0</v>
      </c>
      <c r="CK901" s="36">
        <f t="shared" si="2043"/>
        <v>0</v>
      </c>
      <c r="CL901" s="36">
        <f t="shared" si="2044"/>
        <v>0</v>
      </c>
      <c r="CM901" s="36">
        <f t="shared" si="2045"/>
        <v>0</v>
      </c>
      <c r="CN901" s="36">
        <f t="shared" si="2046"/>
        <v>0</v>
      </c>
      <c r="CO901" s="20">
        <f t="shared" si="2047"/>
        <v>120000</v>
      </c>
      <c r="CP901" s="20">
        <f t="shared" si="2048"/>
        <v>2</v>
      </c>
      <c r="CQ901" s="64" t="e">
        <f t="shared" si="2049"/>
        <v>#N/A</v>
      </c>
      <c r="CR901" s="64" t="e">
        <f t="shared" si="2050"/>
        <v>#N/A</v>
      </c>
      <c r="CS901" s="36" t="e">
        <f t="shared" si="2051"/>
        <v>#N/A</v>
      </c>
      <c r="CT901" s="36">
        <f t="shared" si="2052"/>
        <v>0</v>
      </c>
      <c r="CU901" s="36">
        <f t="shared" si="2053"/>
        <v>0</v>
      </c>
      <c r="CV901" s="36">
        <f t="shared" si="2113"/>
        <v>0</v>
      </c>
      <c r="CW901" s="36">
        <f t="shared" si="2054"/>
        <v>0</v>
      </c>
      <c r="CX901" s="36">
        <f t="shared" si="2055"/>
        <v>0</v>
      </c>
      <c r="CY901" s="36">
        <f t="shared" si="2056"/>
        <v>0</v>
      </c>
      <c r="CZ901" s="36">
        <f t="shared" si="2114"/>
        <v>0</v>
      </c>
      <c r="DA901" s="64">
        <f t="shared" si="2057"/>
        <v>7.2512411178413672E-3</v>
      </c>
      <c r="DB901" s="70">
        <f t="shared" si="2115"/>
        <v>0.9928009608508459</v>
      </c>
      <c r="DC901" s="70">
        <f>PRODUCT($DB$8:DB901)</f>
        <v>3.2137946899208453E-4</v>
      </c>
      <c r="DD901" s="36">
        <f t="shared" si="2058"/>
        <v>0</v>
      </c>
      <c r="DE901" s="36">
        <f t="shared" si="2059"/>
        <v>0</v>
      </c>
      <c r="DF901" s="36">
        <f t="shared" si="2060"/>
        <v>0</v>
      </c>
      <c r="DG901" s="36">
        <f t="shared" si="2061"/>
        <v>0</v>
      </c>
      <c r="DH901" s="36">
        <f t="shared" si="2062"/>
        <v>0</v>
      </c>
      <c r="DI901" s="36">
        <f t="shared" si="2063"/>
        <v>0</v>
      </c>
      <c r="DJ901" s="36">
        <f t="shared" si="2064"/>
        <v>0</v>
      </c>
      <c r="DK901" s="36">
        <f t="shared" si="2065"/>
        <v>0</v>
      </c>
      <c r="DL901" s="36">
        <f t="shared" si="2066"/>
        <v>0</v>
      </c>
      <c r="DM901" s="36">
        <f t="shared" si="2067"/>
        <v>0</v>
      </c>
      <c r="DN901" s="36">
        <f t="shared" ca="1" si="2116"/>
        <v>4.6137290849905055E-12</v>
      </c>
      <c r="DO901" s="64" cm="1">
        <f t="array" ref="DO901">IFERROR(INDEX(Tbl_FwdNom,$B901,MATCH(LIDt,Tbl_FwdNom_Cols,0)),0)</f>
        <v>7.7191703030000003</v>
      </c>
      <c r="DP901" s="64">
        <f t="shared" ca="1" si="2117"/>
        <v>7.6578026299999999</v>
      </c>
      <c r="DQ901" s="64">
        <f t="shared" ca="1" si="2068"/>
        <v>6.1679033828083707E-3</v>
      </c>
      <c r="DR901" s="70">
        <f t="shared" ca="1" si="2069"/>
        <v>0.99386990644198503</v>
      </c>
      <c r="DS901" s="70">
        <f ca="1">PRODUCT($DR$8:DR901)</f>
        <v>1.1948310196088533E-3</v>
      </c>
      <c r="DT901" s="36">
        <f t="shared" ca="1" si="2070"/>
        <v>0</v>
      </c>
      <c r="DU901" s="36">
        <f t="shared" ca="1" si="2071"/>
        <v>0</v>
      </c>
      <c r="DV901" s="36">
        <f t="shared" ca="1" si="2072"/>
        <v>0</v>
      </c>
      <c r="DW901" s="36">
        <f t="shared" ca="1" si="2073"/>
        <v>0</v>
      </c>
      <c r="DX901" s="36">
        <f t="shared" ca="1" si="2074"/>
        <v>0</v>
      </c>
      <c r="DY901" s="36">
        <f t="shared" ca="1" si="2075"/>
        <v>0</v>
      </c>
      <c r="DZ901" s="36">
        <f t="shared" ca="1" si="2076"/>
        <v>0</v>
      </c>
      <c r="EA901" s="36">
        <f t="shared" ca="1" si="2077"/>
        <v>0</v>
      </c>
      <c r="EB901" s="36">
        <f t="shared" ca="1" si="2078"/>
        <v>0</v>
      </c>
      <c r="EC901" s="36">
        <f t="shared" ca="1" si="2079"/>
        <v>0</v>
      </c>
      <c r="ED901" s="36">
        <f t="shared" ca="1" si="2080"/>
        <v>0</v>
      </c>
      <c r="EE901" s="36">
        <f t="shared" ca="1" si="2118"/>
        <v>0</v>
      </c>
      <c r="EF901" s="36">
        <f t="shared" ca="1" si="2081"/>
        <v>0</v>
      </c>
      <c r="EG901" s="64"/>
      <c r="EH901" s="64"/>
      <c r="EI901" s="64"/>
      <c r="EJ901" s="70"/>
      <c r="EK901" s="70"/>
      <c r="EL901" s="70"/>
      <c r="EM901" s="70"/>
      <c r="EN901" s="70"/>
      <c r="EO901" s="36">
        <f t="shared" si="2082"/>
        <v>0</v>
      </c>
      <c r="EP901" s="36">
        <f t="shared" si="2083"/>
        <v>0</v>
      </c>
      <c r="EQ901" s="36">
        <f t="shared" si="2084"/>
        <v>0</v>
      </c>
      <c r="ER901" s="36">
        <f t="shared" si="2085"/>
        <v>0</v>
      </c>
      <c r="ES901" s="36">
        <f t="shared" si="2086"/>
        <v>0</v>
      </c>
      <c r="ET901" s="36">
        <f t="shared" si="2087"/>
        <v>0</v>
      </c>
      <c r="EU901" s="36">
        <f t="shared" si="2119"/>
        <v>0</v>
      </c>
      <c r="EV901" s="36">
        <f t="shared" si="2088"/>
        <v>0</v>
      </c>
      <c r="EW901" s="36">
        <f t="shared" si="2089"/>
        <v>0</v>
      </c>
      <c r="EX901" s="36">
        <f t="shared" si="2120"/>
        <v>0</v>
      </c>
      <c r="EY901" s="36">
        <f t="shared" si="2090"/>
        <v>0</v>
      </c>
      <c r="EZ901" s="36">
        <f t="shared" si="2091"/>
        <v>0</v>
      </c>
      <c r="FA901" s="36">
        <f t="shared" si="2092"/>
        <v>0</v>
      </c>
      <c r="FB901" s="36">
        <f t="shared" si="2093"/>
        <v>0</v>
      </c>
      <c r="FC901" s="36">
        <f t="shared" si="2121"/>
        <v>0</v>
      </c>
      <c r="FD901" s="36">
        <f t="shared" si="2094"/>
        <v>0</v>
      </c>
      <c r="FE901" s="36">
        <f t="shared" si="2095"/>
        <v>0</v>
      </c>
      <c r="FF901" s="36">
        <f t="shared" si="2122"/>
        <v>0</v>
      </c>
      <c r="FG901" s="36">
        <f t="shared" si="2096"/>
        <v>0</v>
      </c>
      <c r="FH901" s="36">
        <f t="shared" si="2097"/>
        <v>0</v>
      </c>
      <c r="FI901" s="36">
        <f t="shared" si="2098"/>
        <v>0</v>
      </c>
      <c r="FJ901" s="36">
        <f t="shared" ca="1" si="2099"/>
        <v>0</v>
      </c>
      <c r="FK901" s="36">
        <f t="shared" si="2100"/>
        <v>0</v>
      </c>
      <c r="FL901" s="36">
        <f t="shared" si="2101"/>
        <v>0</v>
      </c>
      <c r="FM901" s="36">
        <f t="shared" ca="1" si="2102"/>
        <v>0</v>
      </c>
      <c r="FN901" s="36">
        <f t="shared" ca="1" si="2124"/>
        <v>0</v>
      </c>
    </row>
    <row r="902" spans="2:170" x14ac:dyDescent="0.25">
      <c r="B902" s="2">
        <v>894</v>
      </c>
      <c r="C902" s="2">
        <f t="shared" si="2130"/>
        <v>75</v>
      </c>
      <c r="D902" s="2">
        <f t="shared" si="2127"/>
        <v>918</v>
      </c>
      <c r="E902" s="2">
        <f t="shared" si="2125"/>
        <v>77</v>
      </c>
      <c r="F902" s="189">
        <f t="shared" si="2129"/>
        <v>72928</v>
      </c>
      <c r="G902" s="2">
        <f t="shared" si="2128"/>
        <v>8</v>
      </c>
      <c r="H902" s="187">
        <f t="shared" si="1979"/>
        <v>109.08333333333334</v>
      </c>
      <c r="I902" s="186">
        <f t="shared" si="2126"/>
        <v>109</v>
      </c>
      <c r="J902" s="2">
        <f t="shared" si="1980"/>
        <v>0</v>
      </c>
      <c r="K902" s="2">
        <f t="shared" si="1981"/>
        <v>1</v>
      </c>
      <c r="L902">
        <f t="shared" si="1982"/>
        <v>2</v>
      </c>
      <c r="M902" s="190">
        <f t="shared" si="2103"/>
        <v>0.93</v>
      </c>
      <c r="N902">
        <f t="shared" si="1983"/>
        <v>1</v>
      </c>
      <c r="O902">
        <f t="shared" si="1984"/>
        <v>100</v>
      </c>
      <c r="P902" s="58">
        <f t="shared" si="1985"/>
        <v>4.1850000000000005</v>
      </c>
      <c r="Q902" s="106">
        <f t="shared" si="1986"/>
        <v>1</v>
      </c>
      <c r="R902" s="59">
        <f t="shared" si="1987"/>
        <v>1</v>
      </c>
      <c r="S902" s="32">
        <f t="shared" si="2104"/>
        <v>1</v>
      </c>
      <c r="T902">
        <f t="shared" si="1988"/>
        <v>1</v>
      </c>
      <c r="U902" s="32">
        <f t="shared" si="2105"/>
        <v>0.93</v>
      </c>
      <c r="V902">
        <f t="shared" si="1989"/>
        <v>1</v>
      </c>
      <c r="W902">
        <f t="shared" si="1990"/>
        <v>100</v>
      </c>
      <c r="X902" s="58">
        <f t="shared" si="1991"/>
        <v>1</v>
      </c>
      <c r="Y902" s="58">
        <f t="shared" si="1992"/>
        <v>1</v>
      </c>
      <c r="Z902" s="32">
        <f t="shared" si="1993"/>
        <v>1</v>
      </c>
      <c r="AA902" s="32">
        <f t="shared" si="1994"/>
        <v>1</v>
      </c>
      <c r="AB902" s="59">
        <f t="shared" si="1995"/>
        <v>4.9056245199999996E-3</v>
      </c>
      <c r="AC902" s="59">
        <f t="shared" si="1996"/>
        <v>4.9056245199999996E-3</v>
      </c>
      <c r="AD902">
        <f t="shared" si="1997"/>
        <v>1</v>
      </c>
      <c r="AE902" s="59">
        <f t="shared" si="1998"/>
        <v>4.9056245199999996E-3</v>
      </c>
      <c r="AF902" s="59">
        <f t="shared" si="1999"/>
        <v>4.1758461800000006E-3</v>
      </c>
      <c r="AG902" s="59">
        <f t="shared" si="2000"/>
        <v>4.1758461800000006E-3</v>
      </c>
      <c r="AH902">
        <f t="shared" si="2001"/>
        <v>1</v>
      </c>
      <c r="AI902" s="59">
        <f t="shared" si="2002"/>
        <v>4.1758461800000006E-3</v>
      </c>
      <c r="AJ902" s="59">
        <f t="shared" si="2003"/>
        <v>0</v>
      </c>
      <c r="AK902" s="59">
        <f t="shared" si="2004"/>
        <v>0</v>
      </c>
      <c r="AL902" s="59">
        <f t="shared" si="2005"/>
        <v>0</v>
      </c>
      <c r="AM902" s="12">
        <f t="shared" si="2106"/>
        <v>0</v>
      </c>
      <c r="AN902" s="12">
        <f t="shared" si="2107"/>
        <v>0</v>
      </c>
      <c r="AO902" s="66">
        <f t="shared" si="2006"/>
        <v>0</v>
      </c>
      <c r="AP902" s="66">
        <f t="shared" si="2007"/>
        <v>0</v>
      </c>
      <c r="AQ902" s="59">
        <f t="shared" si="2008"/>
        <v>0</v>
      </c>
      <c r="AR902" s="59">
        <f t="shared" si="2009"/>
        <v>0</v>
      </c>
      <c r="AS902" s="59">
        <f t="shared" si="2010"/>
        <v>0</v>
      </c>
      <c r="AT902" s="12">
        <f t="shared" si="2011"/>
        <v>0</v>
      </c>
      <c r="AU902" s="59">
        <f t="shared" si="2108"/>
        <v>0</v>
      </c>
      <c r="AV902" s="59">
        <f t="shared" si="2109"/>
        <v>0</v>
      </c>
      <c r="AW902" s="70">
        <f t="shared" si="2012"/>
        <v>0</v>
      </c>
      <c r="AX902" s="20">
        <f t="shared" si="2013"/>
        <v>200000</v>
      </c>
      <c r="AY902" s="20">
        <f t="shared" si="2014"/>
        <v>0</v>
      </c>
      <c r="AZ902" s="20">
        <f t="shared" si="2015"/>
        <v>0</v>
      </c>
      <c r="BA902" s="20">
        <f t="shared" si="2016"/>
        <v>200000</v>
      </c>
      <c r="BB902" s="36">
        <f t="shared" si="2017"/>
        <v>1</v>
      </c>
      <c r="BC902" s="36">
        <f t="shared" si="2018"/>
        <v>0</v>
      </c>
      <c r="BD902" s="80">
        <f t="shared" si="2019"/>
        <v>0</v>
      </c>
      <c r="BE902" s="36">
        <f t="shared" si="2020"/>
        <v>0</v>
      </c>
      <c r="BF902" s="36">
        <f t="shared" si="2021"/>
        <v>0</v>
      </c>
      <c r="BG902" s="36">
        <f t="shared" si="2022"/>
        <v>0</v>
      </c>
      <c r="BH902" s="36">
        <f t="shared" si="2023"/>
        <v>0</v>
      </c>
      <c r="BI902" s="36">
        <f t="shared" si="2024"/>
        <v>0</v>
      </c>
      <c r="BJ902" s="36">
        <f t="shared" si="2025"/>
        <v>0</v>
      </c>
      <c r="BK902" s="36">
        <f t="shared" si="2026"/>
        <v>0</v>
      </c>
      <c r="BL902" s="68">
        <f>IF(OR(AT902=0,E902&gt;ProjTerm),0,VLOOKUP(D902,'Life Events'!$AE$5:$AI$1206,5,FALSE))</f>
        <v>0</v>
      </c>
      <c r="BM902" s="93">
        <f t="shared" si="2027"/>
        <v>0</v>
      </c>
      <c r="BN902" s="93">
        <f t="shared" si="2028"/>
        <v>0</v>
      </c>
      <c r="BO902" s="36">
        <f t="shared" si="2029"/>
        <v>0</v>
      </c>
      <c r="BP902" s="36">
        <f t="shared" si="2030"/>
        <v>0</v>
      </c>
      <c r="BQ902" s="36">
        <f t="shared" si="2031"/>
        <v>0</v>
      </c>
      <c r="BR902" s="36">
        <f t="shared" si="2032"/>
        <v>154.78110000000001</v>
      </c>
      <c r="BS902" s="36">
        <f t="shared" si="2033"/>
        <v>0</v>
      </c>
      <c r="BT902" s="36">
        <f t="shared" si="2034"/>
        <v>0</v>
      </c>
      <c r="BU902" s="70" cm="1">
        <f t="array" ref="BU902">IF(AND(ActInt=1,$J902=0),INDEX(Tbl_FwdNom,$B902-IVP,MATCH(ValnDt,Tbl_FwdNom_Cols)),INDEX(Tbl_FwdNom,$B902,MATCH(StartDt,Tbl_FwdNom_Cols)))</f>
        <v>9.0511257030000003</v>
      </c>
      <c r="BV902" s="70" cm="1">
        <f t="array" ref="BV902">INDEX(Tbl_FwdReal,$B902,MATCH(StartDt,Tbl_FwdReal_Cols))</f>
        <v>3.030186644</v>
      </c>
      <c r="BW902" s="70" cm="1">
        <f t="array" ref="BW902">IF(RunType&lt;&gt;"OPN",INDEX(Tbl_FwdReal,$B902,MATCH(ValnDt,Tbl_FwdReal_Cols)),IF(AND($J902=0,ActInt=1),INDEX(Tbl_FwdReal,$B902-IVP,MATCH(ValnDt,Tbl_FwdReal_Cols)),-999))*$K902</f>
        <v>3.030186644</v>
      </c>
      <c r="BX902" s="70">
        <f t="shared" si="2035"/>
        <v>3.0301866440000002E-2</v>
      </c>
      <c r="BY902" s="70">
        <f t="shared" si="2110"/>
        <v>5.8438592174972159E-2</v>
      </c>
      <c r="BZ902" s="64">
        <f t="shared" si="2123"/>
        <v>4.7441175189604223E-3</v>
      </c>
      <c r="CA902" s="70" cm="1">
        <f t="array" ref="CA902">IF($J902=1,CA901*(1+INDEX(Tbl_CPI,$B902,MATCH(IF(RunType="OPN",StartDt,ValnDt),Tbl_CPI_Cols))),0)</f>
        <v>0</v>
      </c>
      <c r="CB902" s="70">
        <f t="shared" si="2111"/>
        <v>129.75509595641557</v>
      </c>
      <c r="CC902" s="70">
        <f t="shared" si="2112"/>
        <v>126.1188095716697</v>
      </c>
      <c r="CD902" s="36">
        <f t="shared" si="2036"/>
        <v>638.89686948848339</v>
      </c>
      <c r="CE902" s="36">
        <f t="shared" si="2037"/>
        <v>0</v>
      </c>
      <c r="CF902" s="36">
        <f t="shared" si="2038"/>
        <v>0</v>
      </c>
      <c r="CG902" s="36">
        <f t="shared" si="2039"/>
        <v>0</v>
      </c>
      <c r="CH902" s="36">
        <f t="shared" si="2040"/>
        <v>0</v>
      </c>
      <c r="CI902" s="36">
        <f t="shared" si="2041"/>
        <v>0</v>
      </c>
      <c r="CJ902" s="36">
        <f t="shared" si="2042"/>
        <v>0</v>
      </c>
      <c r="CK902" s="36">
        <f t="shared" si="2043"/>
        <v>0</v>
      </c>
      <c r="CL902" s="36">
        <f t="shared" si="2044"/>
        <v>0</v>
      </c>
      <c r="CM902" s="36">
        <f t="shared" si="2045"/>
        <v>0</v>
      </c>
      <c r="CN902" s="36">
        <f t="shared" si="2046"/>
        <v>0</v>
      </c>
      <c r="CO902" s="20">
        <f t="shared" si="2047"/>
        <v>120000</v>
      </c>
      <c r="CP902" s="20">
        <f t="shared" si="2048"/>
        <v>2</v>
      </c>
      <c r="CQ902" s="64" t="e">
        <f t="shared" si="2049"/>
        <v>#N/A</v>
      </c>
      <c r="CR902" s="64" t="e">
        <f t="shared" si="2050"/>
        <v>#N/A</v>
      </c>
      <c r="CS902" s="36" t="e">
        <f t="shared" si="2051"/>
        <v>#N/A</v>
      </c>
      <c r="CT902" s="36">
        <f t="shared" si="2052"/>
        <v>0</v>
      </c>
      <c r="CU902" s="36">
        <f t="shared" si="2053"/>
        <v>0</v>
      </c>
      <c r="CV902" s="36">
        <f t="shared" si="2113"/>
        <v>0</v>
      </c>
      <c r="CW902" s="36">
        <f t="shared" si="2054"/>
        <v>0</v>
      </c>
      <c r="CX902" s="36">
        <f t="shared" si="2055"/>
        <v>0</v>
      </c>
      <c r="CY902" s="36">
        <f t="shared" si="2056"/>
        <v>0</v>
      </c>
      <c r="CZ902" s="36">
        <f t="shared" si="2114"/>
        <v>0</v>
      </c>
      <c r="DA902" s="64">
        <f t="shared" si="2057"/>
        <v>7.246683496309192E-3</v>
      </c>
      <c r="DB902" s="70">
        <f t="shared" si="2115"/>
        <v>0.99280545310791712</v>
      </c>
      <c r="DC902" s="70">
        <f>PRODUCT($DB$8:DB902)</f>
        <v>3.1906728933226829E-4</v>
      </c>
      <c r="DD902" s="36">
        <f t="shared" si="2058"/>
        <v>0</v>
      </c>
      <c r="DE902" s="36">
        <f t="shared" si="2059"/>
        <v>0</v>
      </c>
      <c r="DF902" s="36">
        <f t="shared" si="2060"/>
        <v>0</v>
      </c>
      <c r="DG902" s="36">
        <f t="shared" si="2061"/>
        <v>0</v>
      </c>
      <c r="DH902" s="36">
        <f t="shared" si="2062"/>
        <v>0</v>
      </c>
      <c r="DI902" s="36">
        <f t="shared" si="2063"/>
        <v>0</v>
      </c>
      <c r="DJ902" s="36">
        <f t="shared" si="2064"/>
        <v>0</v>
      </c>
      <c r="DK902" s="36">
        <f t="shared" si="2065"/>
        <v>0</v>
      </c>
      <c r="DL902" s="36">
        <f t="shared" si="2066"/>
        <v>0</v>
      </c>
      <c r="DM902" s="36">
        <f t="shared" si="2067"/>
        <v>0</v>
      </c>
      <c r="DN902" s="36">
        <f t="shared" ca="1" si="2116"/>
        <v>4.6137290849905055E-12</v>
      </c>
      <c r="DO902" s="64" cm="1">
        <f t="array" ref="DO902">IFERROR(INDEX(Tbl_FwdNom,$B902,MATCH(LIDt,Tbl_FwdNom_Cols,0)),0)</f>
        <v>7.7174651729999999</v>
      </c>
      <c r="DP902" s="64">
        <f t="shared" ca="1" si="2117"/>
        <v>7.656098471</v>
      </c>
      <c r="DQ902" s="64">
        <f t="shared" ca="1" si="2068"/>
        <v>6.1665761198770319E-3</v>
      </c>
      <c r="DR902" s="70">
        <f t="shared" ca="1" si="2069"/>
        <v>0.99387121748402985</v>
      </c>
      <c r="DS902" s="70">
        <f ca="1">PRODUCT($DR$8:DR902)</f>
        <v>1.1875081601463357E-3</v>
      </c>
      <c r="DT902" s="36">
        <f t="shared" ca="1" si="2070"/>
        <v>0</v>
      </c>
      <c r="DU902" s="36">
        <f t="shared" ca="1" si="2071"/>
        <v>0</v>
      </c>
      <c r="DV902" s="36">
        <f t="shared" ca="1" si="2072"/>
        <v>0</v>
      </c>
      <c r="DW902" s="36">
        <f t="shared" ca="1" si="2073"/>
        <v>0</v>
      </c>
      <c r="DX902" s="36">
        <f t="shared" ca="1" si="2074"/>
        <v>0</v>
      </c>
      <c r="DY902" s="36">
        <f t="shared" ca="1" si="2075"/>
        <v>0</v>
      </c>
      <c r="DZ902" s="36">
        <f t="shared" ca="1" si="2076"/>
        <v>0</v>
      </c>
      <c r="EA902" s="36">
        <f t="shared" ca="1" si="2077"/>
        <v>0</v>
      </c>
      <c r="EB902" s="36">
        <f t="shared" ca="1" si="2078"/>
        <v>0</v>
      </c>
      <c r="EC902" s="36">
        <f t="shared" ca="1" si="2079"/>
        <v>0</v>
      </c>
      <c r="ED902" s="36">
        <f t="shared" ca="1" si="2080"/>
        <v>0</v>
      </c>
      <c r="EE902" s="36">
        <f t="shared" ca="1" si="2118"/>
        <v>0</v>
      </c>
      <c r="EF902" s="36">
        <f t="shared" ca="1" si="2081"/>
        <v>0</v>
      </c>
      <c r="EG902" s="64"/>
      <c r="EH902" s="64"/>
      <c r="EI902" s="64"/>
      <c r="EJ902" s="70"/>
      <c r="EK902" s="70"/>
      <c r="EL902" s="70"/>
      <c r="EM902" s="70"/>
      <c r="EN902" s="70"/>
      <c r="EO902" s="36">
        <f t="shared" si="2082"/>
        <v>0</v>
      </c>
      <c r="EP902" s="36">
        <f t="shared" si="2083"/>
        <v>0</v>
      </c>
      <c r="EQ902" s="36">
        <f t="shared" si="2084"/>
        <v>0</v>
      </c>
      <c r="ER902" s="36">
        <f t="shared" si="2085"/>
        <v>0</v>
      </c>
      <c r="ES902" s="36">
        <f t="shared" si="2086"/>
        <v>0</v>
      </c>
      <c r="ET902" s="36">
        <f t="shared" si="2087"/>
        <v>0</v>
      </c>
      <c r="EU902" s="36">
        <f t="shared" si="2119"/>
        <v>0</v>
      </c>
      <c r="EV902" s="36">
        <f t="shared" si="2088"/>
        <v>0</v>
      </c>
      <c r="EW902" s="36">
        <f t="shared" si="2089"/>
        <v>0</v>
      </c>
      <c r="EX902" s="36">
        <f t="shared" si="2120"/>
        <v>0</v>
      </c>
      <c r="EY902" s="36">
        <f t="shared" si="2090"/>
        <v>0</v>
      </c>
      <c r="EZ902" s="36">
        <f t="shared" si="2091"/>
        <v>0</v>
      </c>
      <c r="FA902" s="36">
        <f t="shared" si="2092"/>
        <v>0</v>
      </c>
      <c r="FB902" s="36">
        <f t="shared" si="2093"/>
        <v>0</v>
      </c>
      <c r="FC902" s="36">
        <f t="shared" si="2121"/>
        <v>0</v>
      </c>
      <c r="FD902" s="36">
        <f t="shared" si="2094"/>
        <v>0</v>
      </c>
      <c r="FE902" s="36">
        <f t="shared" si="2095"/>
        <v>0</v>
      </c>
      <c r="FF902" s="36">
        <f t="shared" si="2122"/>
        <v>0</v>
      </c>
      <c r="FG902" s="36">
        <f t="shared" si="2096"/>
        <v>0</v>
      </c>
      <c r="FH902" s="36">
        <f t="shared" si="2097"/>
        <v>0</v>
      </c>
      <c r="FI902" s="36">
        <f t="shared" si="2098"/>
        <v>0</v>
      </c>
      <c r="FJ902" s="36">
        <f t="shared" ca="1" si="2099"/>
        <v>0</v>
      </c>
      <c r="FK902" s="36">
        <f t="shared" si="2100"/>
        <v>0</v>
      </c>
      <c r="FL902" s="36">
        <f t="shared" si="2101"/>
        <v>0</v>
      </c>
      <c r="FM902" s="36">
        <f t="shared" ca="1" si="2102"/>
        <v>0</v>
      </c>
      <c r="FN902" s="36">
        <f t="shared" ca="1" si="2124"/>
        <v>0</v>
      </c>
    </row>
    <row r="903" spans="2:170" x14ac:dyDescent="0.25">
      <c r="B903" s="2">
        <v>895</v>
      </c>
      <c r="C903" s="2">
        <f t="shared" si="2130"/>
        <v>75</v>
      </c>
      <c r="D903" s="2">
        <f t="shared" si="2127"/>
        <v>919</v>
      </c>
      <c r="E903" s="2">
        <f t="shared" si="2125"/>
        <v>77</v>
      </c>
      <c r="F903" s="189">
        <f t="shared" si="2129"/>
        <v>72958</v>
      </c>
      <c r="G903" s="2">
        <f t="shared" si="2128"/>
        <v>9</v>
      </c>
      <c r="H903" s="187">
        <f t="shared" si="1979"/>
        <v>109.16666666666666</v>
      </c>
      <c r="I903" s="186">
        <f t="shared" si="2126"/>
        <v>109</v>
      </c>
      <c r="J903" s="2">
        <f t="shared" si="1980"/>
        <v>0</v>
      </c>
      <c r="K903" s="2">
        <f t="shared" si="1981"/>
        <v>1</v>
      </c>
      <c r="L903">
        <f t="shared" si="1982"/>
        <v>2</v>
      </c>
      <c r="M903" s="190">
        <f t="shared" si="2103"/>
        <v>0.93</v>
      </c>
      <c r="N903">
        <f t="shared" si="1983"/>
        <v>1</v>
      </c>
      <c r="O903">
        <f t="shared" si="1984"/>
        <v>100</v>
      </c>
      <c r="P903" s="58">
        <f t="shared" si="1985"/>
        <v>4.1850000000000005</v>
      </c>
      <c r="Q903" s="106">
        <f t="shared" si="1986"/>
        <v>1</v>
      </c>
      <c r="R903" s="59">
        <f t="shared" si="1987"/>
        <v>1</v>
      </c>
      <c r="S903" s="32">
        <f t="shared" si="2104"/>
        <v>1</v>
      </c>
      <c r="T903">
        <f t="shared" si="1988"/>
        <v>1</v>
      </c>
      <c r="U903" s="32">
        <f t="shared" si="2105"/>
        <v>0.93</v>
      </c>
      <c r="V903">
        <f t="shared" si="1989"/>
        <v>1</v>
      </c>
      <c r="W903">
        <f t="shared" si="1990"/>
        <v>100</v>
      </c>
      <c r="X903" s="58">
        <f t="shared" si="1991"/>
        <v>1</v>
      </c>
      <c r="Y903" s="58">
        <f t="shared" si="1992"/>
        <v>1</v>
      </c>
      <c r="Z903" s="32">
        <f t="shared" si="1993"/>
        <v>1</v>
      </c>
      <c r="AA903" s="32">
        <f t="shared" si="1994"/>
        <v>1</v>
      </c>
      <c r="AB903" s="59">
        <f t="shared" si="1995"/>
        <v>4.9056245199999996E-3</v>
      </c>
      <c r="AC903" s="59">
        <f t="shared" si="1996"/>
        <v>4.9056245199999996E-3</v>
      </c>
      <c r="AD903">
        <f t="shared" si="1997"/>
        <v>1</v>
      </c>
      <c r="AE903" s="59">
        <f t="shared" si="1998"/>
        <v>4.9056245199999996E-3</v>
      </c>
      <c r="AF903" s="59">
        <f t="shared" si="1999"/>
        <v>4.1758461800000006E-3</v>
      </c>
      <c r="AG903" s="59">
        <f t="shared" si="2000"/>
        <v>4.1758461800000006E-3</v>
      </c>
      <c r="AH903">
        <f t="shared" si="2001"/>
        <v>1</v>
      </c>
      <c r="AI903" s="59">
        <f t="shared" si="2002"/>
        <v>4.1758461800000006E-3</v>
      </c>
      <c r="AJ903" s="59">
        <f t="shared" si="2003"/>
        <v>0</v>
      </c>
      <c r="AK903" s="59">
        <f t="shared" si="2004"/>
        <v>0</v>
      </c>
      <c r="AL903" s="59">
        <f t="shared" si="2005"/>
        <v>0</v>
      </c>
      <c r="AM903" s="12">
        <f t="shared" si="2106"/>
        <v>0</v>
      </c>
      <c r="AN903" s="12">
        <f t="shared" si="2107"/>
        <v>0</v>
      </c>
      <c r="AO903" s="66">
        <f t="shared" si="2006"/>
        <v>0</v>
      </c>
      <c r="AP903" s="66">
        <f t="shared" si="2007"/>
        <v>0</v>
      </c>
      <c r="AQ903" s="59">
        <f t="shared" si="2008"/>
        <v>0</v>
      </c>
      <c r="AR903" s="59">
        <f t="shared" si="2009"/>
        <v>0</v>
      </c>
      <c r="AS903" s="59">
        <f t="shared" si="2010"/>
        <v>0</v>
      </c>
      <c r="AT903" s="12">
        <f t="shared" si="2011"/>
        <v>0</v>
      </c>
      <c r="AU903" s="59">
        <f t="shared" si="2108"/>
        <v>0</v>
      </c>
      <c r="AV903" s="59">
        <f t="shared" si="2109"/>
        <v>0</v>
      </c>
      <c r="AW903" s="70">
        <f t="shared" si="2012"/>
        <v>0</v>
      </c>
      <c r="AX903" s="20">
        <f t="shared" si="2013"/>
        <v>200000</v>
      </c>
      <c r="AY903" s="20">
        <f t="shared" si="2014"/>
        <v>0</v>
      </c>
      <c r="AZ903" s="20">
        <f t="shared" si="2015"/>
        <v>0</v>
      </c>
      <c r="BA903" s="20">
        <f t="shared" si="2016"/>
        <v>200000</v>
      </c>
      <c r="BB903" s="36">
        <f t="shared" si="2017"/>
        <v>1</v>
      </c>
      <c r="BC903" s="36">
        <f t="shared" si="2018"/>
        <v>0</v>
      </c>
      <c r="BD903" s="80">
        <f t="shared" si="2019"/>
        <v>0</v>
      </c>
      <c r="BE903" s="36">
        <f t="shared" si="2020"/>
        <v>0</v>
      </c>
      <c r="BF903" s="36">
        <f t="shared" si="2021"/>
        <v>0</v>
      </c>
      <c r="BG903" s="36">
        <f t="shared" si="2022"/>
        <v>0</v>
      </c>
      <c r="BH903" s="36">
        <f t="shared" si="2023"/>
        <v>0</v>
      </c>
      <c r="BI903" s="36">
        <f t="shared" si="2024"/>
        <v>0</v>
      </c>
      <c r="BJ903" s="36">
        <f t="shared" si="2025"/>
        <v>0</v>
      </c>
      <c r="BK903" s="36">
        <f t="shared" si="2026"/>
        <v>0</v>
      </c>
      <c r="BL903" s="68">
        <f>IF(OR(AT903=0,E903&gt;ProjTerm),0,VLOOKUP(D903,'Life Events'!$AE$5:$AI$1206,5,FALSE))</f>
        <v>0</v>
      </c>
      <c r="BM903" s="93">
        <f t="shared" si="2027"/>
        <v>0</v>
      </c>
      <c r="BN903" s="93">
        <f t="shared" si="2028"/>
        <v>0</v>
      </c>
      <c r="BO903" s="36">
        <f t="shared" si="2029"/>
        <v>0</v>
      </c>
      <c r="BP903" s="36">
        <f t="shared" si="2030"/>
        <v>0</v>
      </c>
      <c r="BQ903" s="36">
        <f t="shared" si="2031"/>
        <v>0</v>
      </c>
      <c r="BR903" s="36">
        <f t="shared" si="2032"/>
        <v>154.78110000000001</v>
      </c>
      <c r="BS903" s="36">
        <f t="shared" si="2033"/>
        <v>0</v>
      </c>
      <c r="BT903" s="36">
        <f t="shared" si="2034"/>
        <v>0</v>
      </c>
      <c r="BU903" s="70" cm="1">
        <f t="array" ref="BU903">IF(AND(ActInt=1,$J903=0),INDEX(Tbl_FwdNom,$B903-IVP,MATCH(ValnDt,Tbl_FwdNom_Cols)),INDEX(Tbl_FwdNom,$B903,MATCH(StartDt,Tbl_FwdNom_Cols)))</f>
        <v>9.0452046209999999</v>
      </c>
      <c r="BV903" s="70" cm="1">
        <f t="array" ref="BV903">INDEX(Tbl_FwdReal,$B903,MATCH(StartDt,Tbl_FwdReal_Cols))</f>
        <v>3.0268180579999999</v>
      </c>
      <c r="BW903" s="70" cm="1">
        <f t="array" ref="BW903">IF(RunType&lt;&gt;"OPN",INDEX(Tbl_FwdReal,$B903,MATCH(ValnDt,Tbl_FwdReal_Cols)),IF(AND($J903=0,ActInt=1),INDEX(Tbl_FwdReal,$B903-IVP,MATCH(ValnDt,Tbl_FwdReal_Cols)),-999))*$K903</f>
        <v>3.0268180579999999</v>
      </c>
      <c r="BX903" s="70">
        <f t="shared" si="2035"/>
        <v>3.0268180579999998E-2</v>
      </c>
      <c r="BY903" s="70">
        <f t="shared" si="2110"/>
        <v>5.8415727831290454E-2</v>
      </c>
      <c r="BZ903" s="64">
        <f t="shared" si="2123"/>
        <v>4.7423087978846201E-3</v>
      </c>
      <c r="CA903" s="70" cm="1">
        <f t="array" ref="CA903">IF($J903=1,CA902*(1+INDEX(Tbl_CPI,$B903,MATCH(IF(RunType="OPN",StartDt,ValnDt),Tbl_CPI_Cols))),0)</f>
        <v>0</v>
      </c>
      <c r="CB903" s="70">
        <f t="shared" si="2111"/>
        <v>130.37043468954005</v>
      </c>
      <c r="CC903" s="70">
        <f t="shared" si="2112"/>
        <v>126.1188095716697</v>
      </c>
      <c r="CD903" s="36">
        <f t="shared" si="2036"/>
        <v>638.89686948848339</v>
      </c>
      <c r="CE903" s="36">
        <f t="shared" si="2037"/>
        <v>0</v>
      </c>
      <c r="CF903" s="36">
        <f t="shared" si="2038"/>
        <v>0</v>
      </c>
      <c r="CG903" s="36">
        <f t="shared" si="2039"/>
        <v>0</v>
      </c>
      <c r="CH903" s="36">
        <f t="shared" si="2040"/>
        <v>0</v>
      </c>
      <c r="CI903" s="36">
        <f t="shared" si="2041"/>
        <v>0</v>
      </c>
      <c r="CJ903" s="36">
        <f t="shared" si="2042"/>
        <v>0</v>
      </c>
      <c r="CK903" s="36">
        <f t="shared" si="2043"/>
        <v>0</v>
      </c>
      <c r="CL903" s="36">
        <f t="shared" si="2044"/>
        <v>0</v>
      </c>
      <c r="CM903" s="36">
        <f t="shared" si="2045"/>
        <v>0</v>
      </c>
      <c r="CN903" s="36">
        <f t="shared" si="2046"/>
        <v>0</v>
      </c>
      <c r="CO903" s="20">
        <f t="shared" si="2047"/>
        <v>120000</v>
      </c>
      <c r="CP903" s="20">
        <f t="shared" si="2048"/>
        <v>2</v>
      </c>
      <c r="CQ903" s="64" t="e">
        <f t="shared" si="2049"/>
        <v>#N/A</v>
      </c>
      <c r="CR903" s="64" t="e">
        <f t="shared" si="2050"/>
        <v>#N/A</v>
      </c>
      <c r="CS903" s="36" t="e">
        <f t="shared" si="2051"/>
        <v>#N/A</v>
      </c>
      <c r="CT903" s="36">
        <f t="shared" si="2052"/>
        <v>0</v>
      </c>
      <c r="CU903" s="36">
        <f t="shared" si="2053"/>
        <v>0</v>
      </c>
      <c r="CV903" s="36">
        <f t="shared" si="2113"/>
        <v>0</v>
      </c>
      <c r="CW903" s="36">
        <f t="shared" si="2054"/>
        <v>0</v>
      </c>
      <c r="CX903" s="36">
        <f t="shared" si="2055"/>
        <v>0</v>
      </c>
      <c r="CY903" s="36">
        <f t="shared" si="2056"/>
        <v>0</v>
      </c>
      <c r="CZ903" s="36">
        <f t="shared" si="2114"/>
        <v>0</v>
      </c>
      <c r="DA903" s="64">
        <f t="shared" si="2057"/>
        <v>7.2421258950059464E-3</v>
      </c>
      <c r="DB903" s="70">
        <f t="shared" si="2115"/>
        <v>0.99280994538570277</v>
      </c>
      <c r="DC903" s="70">
        <f>PRODUCT($DB$8:DB903)</f>
        <v>3.1677317809633354E-4</v>
      </c>
      <c r="DD903" s="36">
        <f t="shared" si="2058"/>
        <v>0</v>
      </c>
      <c r="DE903" s="36">
        <f t="shared" si="2059"/>
        <v>0</v>
      </c>
      <c r="DF903" s="36">
        <f t="shared" si="2060"/>
        <v>0</v>
      </c>
      <c r="DG903" s="36">
        <f t="shared" si="2061"/>
        <v>0</v>
      </c>
      <c r="DH903" s="36">
        <f t="shared" si="2062"/>
        <v>0</v>
      </c>
      <c r="DI903" s="36">
        <f t="shared" si="2063"/>
        <v>0</v>
      </c>
      <c r="DJ903" s="36">
        <f t="shared" si="2064"/>
        <v>0</v>
      </c>
      <c r="DK903" s="36">
        <f t="shared" si="2065"/>
        <v>0</v>
      </c>
      <c r="DL903" s="36">
        <f t="shared" si="2066"/>
        <v>0</v>
      </c>
      <c r="DM903" s="36">
        <f t="shared" si="2067"/>
        <v>0</v>
      </c>
      <c r="DN903" s="36">
        <f t="shared" ca="1" si="2116"/>
        <v>4.6137290849905055E-12</v>
      </c>
      <c r="DO903" s="64" cm="1">
        <f t="array" ref="DO903">IFERROR(INDEX(Tbl_FwdNom,$B903,MATCH(LIDt,Tbl_FwdNom_Cols,0)),0)</f>
        <v>7.71576007</v>
      </c>
      <c r="DP903" s="64">
        <f t="shared" ca="1" si="2117"/>
        <v>7.6543943399999996</v>
      </c>
      <c r="DQ903" s="64">
        <f t="shared" ca="1" si="2068"/>
        <v>6.1652488594940991E-3</v>
      </c>
      <c r="DR903" s="70">
        <f t="shared" ca="1" si="2069"/>
        <v>0.99387252852701624</v>
      </c>
      <c r="DS903" s="70">
        <f ca="1">PRODUCT($DR$8:DR903)</f>
        <v>1.1802317377711037E-3</v>
      </c>
      <c r="DT903" s="36">
        <f t="shared" ca="1" si="2070"/>
        <v>0</v>
      </c>
      <c r="DU903" s="36">
        <f t="shared" ca="1" si="2071"/>
        <v>0</v>
      </c>
      <c r="DV903" s="36">
        <f t="shared" ca="1" si="2072"/>
        <v>0</v>
      </c>
      <c r="DW903" s="36">
        <f t="shared" ca="1" si="2073"/>
        <v>0</v>
      </c>
      <c r="DX903" s="36">
        <f t="shared" ca="1" si="2074"/>
        <v>0</v>
      </c>
      <c r="DY903" s="36">
        <f t="shared" ca="1" si="2075"/>
        <v>0</v>
      </c>
      <c r="DZ903" s="36">
        <f t="shared" ca="1" si="2076"/>
        <v>0</v>
      </c>
      <c r="EA903" s="36">
        <f t="shared" ca="1" si="2077"/>
        <v>0</v>
      </c>
      <c r="EB903" s="36">
        <f t="shared" ca="1" si="2078"/>
        <v>0</v>
      </c>
      <c r="EC903" s="36">
        <f t="shared" ca="1" si="2079"/>
        <v>0</v>
      </c>
      <c r="ED903" s="36">
        <f t="shared" ca="1" si="2080"/>
        <v>0</v>
      </c>
      <c r="EE903" s="36">
        <f t="shared" ca="1" si="2118"/>
        <v>0</v>
      </c>
      <c r="EF903" s="36">
        <f t="shared" ca="1" si="2081"/>
        <v>0</v>
      </c>
      <c r="EG903" s="64"/>
      <c r="EH903" s="64"/>
      <c r="EI903" s="64"/>
      <c r="EJ903" s="70"/>
      <c r="EK903" s="70"/>
      <c r="EL903" s="70"/>
      <c r="EM903" s="70"/>
      <c r="EN903" s="70"/>
      <c r="EO903" s="36">
        <f t="shared" si="2082"/>
        <v>0</v>
      </c>
      <c r="EP903" s="36">
        <f t="shared" si="2083"/>
        <v>0</v>
      </c>
      <c r="EQ903" s="36">
        <f t="shared" si="2084"/>
        <v>0</v>
      </c>
      <c r="ER903" s="36">
        <f t="shared" si="2085"/>
        <v>0</v>
      </c>
      <c r="ES903" s="36">
        <f t="shared" si="2086"/>
        <v>0</v>
      </c>
      <c r="ET903" s="36">
        <f t="shared" si="2087"/>
        <v>0</v>
      </c>
      <c r="EU903" s="36">
        <f t="shared" si="2119"/>
        <v>0</v>
      </c>
      <c r="EV903" s="36">
        <f t="shared" si="2088"/>
        <v>0</v>
      </c>
      <c r="EW903" s="36">
        <f t="shared" si="2089"/>
        <v>0</v>
      </c>
      <c r="EX903" s="36">
        <f t="shared" si="2120"/>
        <v>0</v>
      </c>
      <c r="EY903" s="36">
        <f t="shared" si="2090"/>
        <v>0</v>
      </c>
      <c r="EZ903" s="36">
        <f t="shared" si="2091"/>
        <v>0</v>
      </c>
      <c r="FA903" s="36">
        <f t="shared" si="2092"/>
        <v>0</v>
      </c>
      <c r="FB903" s="36">
        <f t="shared" si="2093"/>
        <v>0</v>
      </c>
      <c r="FC903" s="36">
        <f t="shared" si="2121"/>
        <v>0</v>
      </c>
      <c r="FD903" s="36">
        <f t="shared" si="2094"/>
        <v>0</v>
      </c>
      <c r="FE903" s="36">
        <f t="shared" si="2095"/>
        <v>0</v>
      </c>
      <c r="FF903" s="36">
        <f t="shared" si="2122"/>
        <v>0</v>
      </c>
      <c r="FG903" s="36">
        <f t="shared" si="2096"/>
        <v>0</v>
      </c>
      <c r="FH903" s="36">
        <f t="shared" si="2097"/>
        <v>0</v>
      </c>
      <c r="FI903" s="36">
        <f t="shared" si="2098"/>
        <v>0</v>
      </c>
      <c r="FJ903" s="36">
        <f t="shared" ca="1" si="2099"/>
        <v>0</v>
      </c>
      <c r="FK903" s="36">
        <f t="shared" si="2100"/>
        <v>0</v>
      </c>
      <c r="FL903" s="36">
        <f t="shared" si="2101"/>
        <v>0</v>
      </c>
      <c r="FM903" s="36">
        <f t="shared" ca="1" si="2102"/>
        <v>0</v>
      </c>
      <c r="FN903" s="36">
        <f t="shared" ca="1" si="2124"/>
        <v>0</v>
      </c>
    </row>
    <row r="904" spans="2:170" x14ac:dyDescent="0.25">
      <c r="B904" s="2">
        <v>896</v>
      </c>
      <c r="C904" s="2">
        <f t="shared" si="2130"/>
        <v>75</v>
      </c>
      <c r="D904" s="2">
        <f t="shared" si="2127"/>
        <v>920</v>
      </c>
      <c r="E904" s="2">
        <f t="shared" si="2125"/>
        <v>77</v>
      </c>
      <c r="F904" s="189">
        <f t="shared" si="2129"/>
        <v>72989</v>
      </c>
      <c r="G904" s="2">
        <f t="shared" si="2128"/>
        <v>10</v>
      </c>
      <c r="H904" s="187">
        <f t="shared" ref="H904:H967" si="2131">AgeAtEntry+D904/12</f>
        <v>109.25</v>
      </c>
      <c r="I904" s="186">
        <f t="shared" si="2126"/>
        <v>109</v>
      </c>
      <c r="J904" s="2">
        <f t="shared" ref="J904:J967" si="2132">IF(OR($B904&gt;IVP,IVP=0),0,1)</f>
        <v>0</v>
      </c>
      <c r="K904" s="2">
        <f t="shared" ref="K904:K967" si="2133">IF(AND(E904&lt;=ProjTerm,D904&gt;0),1,0)</f>
        <v>1</v>
      </c>
      <c r="L904">
        <f t="shared" ref="L904:L967" si="2134">IF($D904&lt;=VLOOKUP("Nat"&amp;Sex&amp;Smk,Tbl_MrtSelBands,2,FALSE),1,IF($D904&lt;=VLOOKUP("Nat"&amp;Sex&amp;Smk,Tbl_MrtSelBands,3,FALSE),2,3))</f>
        <v>2</v>
      </c>
      <c r="M904" s="190">
        <f t="shared" si="2103"/>
        <v>0.93</v>
      </c>
      <c r="N904">
        <f t="shared" ref="N904:N967" si="2135">VLOOKUP(G904,Tbl_MrtSeasonAdj,MATCH("DTH_NAT",Tbl_MrtSeasonAdj_Cols)+1,FALSE)</f>
        <v>1</v>
      </c>
      <c r="O904">
        <f t="shared" ref="O904:O967" si="2136">IF(F904&lt;=ProjStart,100,VLOOKUP(MIN(B904,Tbl_TmpScl_Rows),Tbl_TmpScl,2,FALSE))</f>
        <v>100</v>
      </c>
      <c r="P904" s="58">
        <f t="shared" ref="P904:P967" si="2137">IF(D904&lt;=DthNatWP,0,MIN(1,M904*N904*O904/100*DthAdjPC/100)*(1+UWLoadPC/100))</f>
        <v>4.1850000000000005</v>
      </c>
      <c r="Q904" s="106">
        <f t="shared" ref="Q904:Q967" si="2138">MIN(1,P904*(1+DthStressPC/100))*$K904</f>
        <v>1</v>
      </c>
      <c r="R904" s="59">
        <f t="shared" ref="R904:R967" si="2139">IF(AND(ActDthNat=1,$B904=ActDthNatMth),1,IF(OR(AND($B904&lt;=IVP,ExpDthNat=0),AND(ActDthNat=1,$B904&lt;IVP)),0,Q904))</f>
        <v>1</v>
      </c>
      <c r="S904" s="32">
        <f t="shared" si="2104"/>
        <v>1</v>
      </c>
      <c r="T904">
        <f t="shared" ref="T904:T967" si="2140">IF($D904&lt;=VLOOKUP("Acc"&amp;Sex&amp;Smk,Tbl_MrtSelBands,2,FALSE),1,IF($D904&lt;=VLOOKUP("Acc"&amp;Sex&amp;Smk,Tbl_MrtSelBands,3,FALSE),2,3))</f>
        <v>1</v>
      </c>
      <c r="U904" s="32">
        <f t="shared" si="2105"/>
        <v>0.93</v>
      </c>
      <c r="V904">
        <f t="shared" ref="V904:V967" si="2141">VLOOKUP(G904,Tbl_MrtSeasonAdj,MATCH("DTH_ACC",Tbl_MrtSeasonAdj_Cols)+1,FALSE)</f>
        <v>1</v>
      </c>
      <c r="W904">
        <f t="shared" ref="W904:W967" si="2142">IF(F904&lt;=ProjStart,100,VLOOKUP(MIN(B904,MAX(Tbl_TmpScl_Rows)),Tbl_TmpScl,2,FALSE))</f>
        <v>100</v>
      </c>
      <c r="X904" s="58">
        <f t="shared" ref="X904:X967" si="2143">MIN(1,U904*V904*W904/100*DthAdjPC/100*(1+UWLoadPC/100))</f>
        <v>1</v>
      </c>
      <c r="Y904" s="58">
        <f t="shared" ref="Y904:Y967" si="2144">IF(F904&gt;ProjStart,MIN(1,X904*(1+DthStressPC/100)),0)</f>
        <v>1</v>
      </c>
      <c r="Z904" s="32">
        <f t="shared" ref="Z904:Z967" si="2145">IF(AND(ActDthAcc=1,$B904=ActDthAccMth),1,IF(OR(AND($B904&lt;=IVP,ExpDthAcc=0),AND(ActDthAcc=1,$B904&lt;IVP)),0,Y904))</f>
        <v>1</v>
      </c>
      <c r="AA904" s="32">
        <f t="shared" ref="AA904:AA967" si="2146">IF(F904&lt;=ProjStart,0,IF(Z904=1,1,1-(1-MIN(1-Q904,Z904))^(1/12)))</f>
        <v>1</v>
      </c>
      <c r="AB904" s="59">
        <f t="shared" ref="AB904:AB967" si="2147">IF($K904=0,0,MIN(100-AF904,INDEX(Tbl_Lps,MATCH(MIN($D904,MAX(Tbl_Lps_Rows)),Tbl_Lps_Rows,0),MATCH(RFRsk,Tbl_Lps_Cols,0)))/100)</f>
        <v>4.9056245199999996E-3</v>
      </c>
      <c r="AC904" s="59">
        <f t="shared" ref="AC904:AC967" si="2148">IF(AND(ActLps=1,$B904=ActLpsMth),1,IF(OR(AND($B904&lt;=IVP,ExpLps=0),AND(ActLps=1,$B904&lt;IVP)),0,AB904))</f>
        <v>4.9056245199999996E-3</v>
      </c>
      <c r="AD904">
        <f t="shared" ref="AD904:AD967" si="2149">VLOOKUP(G904,Tbl_ExitSeasonAdj,MATCH("LPS",Tbl_ExitSeasonAdj_Cols)+1,FALSE)</f>
        <v>1</v>
      </c>
      <c r="AE904" s="59">
        <f t="shared" ref="AE904:AE967" si="2150">IF(F904&gt;ProjStart,IF(E904&lt;ProjTerm,MIN(100,AC904*(1+LpsStressPC/100)*AD904),0),0)</f>
        <v>4.9056245199999996E-3</v>
      </c>
      <c r="AF904" s="59">
        <f t="shared" ref="AF904:AF967" si="2151">IF($K904=0,0,INDEX(Tbl_Cnl,MATCH(MIN($D904,MAX(Tbl_Cnl_Rows)),Tbl_Cnl_Rows,0),MATCH(RFRsk,Tbl_Cnl_Cols,0))/100)</f>
        <v>4.1758461800000006E-3</v>
      </c>
      <c r="AG904" s="59">
        <f t="shared" ref="AG904:AG967" si="2152">IF(AND(ActCnl=1,$B904=ActCnlMth),1,IF(OR(AND($B904&lt;=IVP,ExpCnl=0),AND(ActCnl=1,$B904&lt;IVP)),0,AF904))</f>
        <v>4.1758461800000006E-3</v>
      </c>
      <c r="AH904">
        <f t="shared" ref="AH904:AH967" si="2153">VLOOKUP(G904,Tbl_ExitSeasonAdj,MATCH("CNL",Tbl_ExitSeasonAdj_Cols,0)+1,FALSE)</f>
        <v>1</v>
      </c>
      <c r="AI904" s="59">
        <f t="shared" ref="AI904:AI967" si="2154">IF($F904&gt;ProjStart,IF($E904&lt;ProjTerm,MIN(100,1-AL904-AE904,AG904*(1+LpsStressPC/100)*AH904),0),0)</f>
        <v>4.1758461800000006E-3</v>
      </c>
      <c r="AJ904" s="59">
        <f t="shared" ref="AJ904:AJ967" si="2155">IF($K904=0,0,INDEX(Tbl_NTU,MATCH(MIN($D904,MAX(Tbl_NTU_Rows)),Tbl_NTU_Rows,0),MATCH(RFRsk,Tbl_NTU_Cols,0))/100)</f>
        <v>0</v>
      </c>
      <c r="AK904" s="59">
        <f t="shared" ref="AK904:AK967" si="2156">IF(AND(ActNTU=1,$B904=ActNTUMth),1,IF(OR(AND($B904&lt;=IVP,ExpNTU=0),AND(ActNTU=1,$B904&lt;IVP)),0,AJ904))</f>
        <v>0</v>
      </c>
      <c r="AL904" s="59">
        <f t="shared" ref="AL904:AL967" si="2157">IF($F904&gt;ProjStart,IF($E904&lt;ProjTerm,MIN(100,AK904*(1+LpsStressPC/100)*AH904),0),0)</f>
        <v>0</v>
      </c>
      <c r="AM904" s="12">
        <f t="shared" si="2106"/>
        <v>0</v>
      </c>
      <c r="AN904" s="12">
        <f t="shared" si="2107"/>
        <v>0</v>
      </c>
      <c r="AO904" s="66">
        <f t="shared" ref="AO904:AO967" si="2158">AM904*S904</f>
        <v>0</v>
      </c>
      <c r="AP904" s="66">
        <f t="shared" ref="AP904:AP967" si="2159">AM904*AA904</f>
        <v>0</v>
      </c>
      <c r="AQ904" s="59">
        <f t="shared" ref="AQ904:AQ967" si="2160">AM904*AE904</f>
        <v>0</v>
      </c>
      <c r="AR904" s="59">
        <f t="shared" ref="AR904:AR967" si="2161">AM904*AI904</f>
        <v>0</v>
      </c>
      <c r="AS904" s="59">
        <f t="shared" ref="AS904:AS967" si="2162">AL904*AM904</f>
        <v>0</v>
      </c>
      <c r="AT904" s="12">
        <f t="shared" ref="AT904:AT967" si="2163">IF(AND($B904=IVP,ActIVPOn=1,ExtrCls="Y"),1,IF(AND($B904=IVP,ActIVPOff=1,ExtrCls="N"),0,IF($K905=0,0,IF(AND(OR(D904=0,F904=ProjStart),InitPols&lt;&gt;0),1,MAX(0,AM904-AO904-AP904-AQ904-AR904-AS904)))))</f>
        <v>0</v>
      </c>
      <c r="AU904" s="59">
        <f t="shared" si="2108"/>
        <v>0</v>
      </c>
      <c r="AV904" s="59">
        <f t="shared" si="2109"/>
        <v>0</v>
      </c>
      <c r="AW904" s="70">
        <f t="shared" ref="AW904:AW967" si="2164">IF(AND(ActWOPBrth=1,$B904&gt;ActWOPBrthMth,$B904&lt;=IVP,$B904&lt;=ActWOPBrthMth+WOPBrthPer),1,IF(OR($D904&lt;=WOPBrthWP,AND($B904&lt;=IVP,ExpWOPBrth=0),AND(ActWOPBrth=1,$B904&lt;IVP)),0,AM904*VLOOKUP($I904,Tbl_Births,2,FALSE)/12*$J904))</f>
        <v>0</v>
      </c>
      <c r="AX904" s="20">
        <f t="shared" ref="AX904:AX967" si="2165">IF(AND(B904&lt;IVP,ExpSA=0),0,IF(AND(OR(RunType="CLS",AND(ActSADecr=1,SAChng&lt;0),AND(ActSAIncr=1,SAChng&gt;0)),$B904&gt;=ActSAMth),SALSCLS,SALSOPN))</f>
        <v>200000</v>
      </c>
      <c r="AY904" s="20">
        <f t="shared" ref="AY904:AY967" si="2166">IF(AND(B904&lt;IVP,ExpSA=0),0,IF(AND(OR(RunType="CLS",AND(ActSADecr=1,SAChng&lt;0),AND(ActSAIncr=1,SAChng&gt;0)),$B904&gt;=ActSAMth),SATrCLS,SATrOPN))</f>
        <v>0</v>
      </c>
      <c r="AZ904" s="20">
        <f t="shared" ref="AZ904:AZ967" si="2167">IF(AND(B904&lt;IVP,ExpSA=0),0,IF(AND(OR(RunType="CLS",AND(ActSADecr=1,SAChng&lt;0),AND(ActSAIncr=1,SAChng&gt;0)),$B904&gt;=ActSAMth),SAInstCLS,SAInstOPN))*$K904</f>
        <v>0</v>
      </c>
      <c r="BA904" s="20">
        <f t="shared" ref="BA904:BA967" si="2168">IF(K904=0,0,AZ904+AY904+AX904)</f>
        <v>200000</v>
      </c>
      <c r="BB904" s="36">
        <f t="shared" ref="BB904:BB967" si="2169">IF(D904=1,ExGrat+1,1)*$K904</f>
        <v>1</v>
      </c>
      <c r="BC904" s="36">
        <f t="shared" ref="BC904:BC967" si="2170">ROUNDUP(AZ904/AnnPayM*$K904,2)</f>
        <v>0</v>
      </c>
      <c r="BD904" s="80">
        <f t="shared" ref="BD904:BD967" si="2171">IF(AND(DthRepdt="Y",ActDthNat=1,B904&lt;IVP),0,AO904*BB904*AX904*$K904)</f>
        <v>0</v>
      </c>
      <c r="BE904" s="36">
        <f t="shared" ref="BE904:BE967" si="2172">IF(AND(DthRepdt="Y",ActDthNat=1,B904&lt;IVP),0,BB904*AO904*AY904*$K904)</f>
        <v>0</v>
      </c>
      <c r="BF904" s="36">
        <f t="shared" ref="BF904:BF967" si="2173">IF(AND(DthRepdt="Y",ActDthNat=1,B904&lt;IVP),0,BC904*AnnPayM*BB904*AO904)</f>
        <v>0</v>
      </c>
      <c r="BG904" s="36">
        <f t="shared" ref="BG904:BG967" si="2174">BF904+BE904+BD904</f>
        <v>0</v>
      </c>
      <c r="BH904" s="36">
        <f t="shared" ref="BH904:BH967" si="2175">IF(AND(DthRepdt="Y",ActDthAcc=1,B904&lt;IVP),0,AP904*BB904*AX904*$K904)</f>
        <v>0</v>
      </c>
      <c r="BI904" s="36">
        <f t="shared" ref="BI904:BI967" si="2176">IF(AND(DthRepdt="Y",ActDthAcc=1,B904&lt;IVP),0,BB904*AP904*AY904*$K904)</f>
        <v>0</v>
      </c>
      <c r="BJ904" s="36">
        <f t="shared" ref="BJ904:BJ967" si="2177">IF(AND(DthRepdt="Y",ActDthAcc=1,B904&lt;IVP),0,BC904*AnnPayM*AP904*BB904)</f>
        <v>0</v>
      </c>
      <c r="BK904" s="36">
        <f t="shared" ref="BK904:BK967" si="2178">BJ904+BI904+BH904</f>
        <v>0</v>
      </c>
      <c r="BL904" s="68">
        <f>IF(OR(AT904=0,E904&gt;ProjTerm),0,VLOOKUP(D904,'Life Events'!$AE$5:$AI$1206,5,FALSE))</f>
        <v>0</v>
      </c>
      <c r="BM904" s="93">
        <f t="shared" ref="BM904:BM967" si="2179">IF(AND(ActWOPBrth=1,$B904&gt;ActWOPBrthMth,$B904&lt;=IVP,$B904&lt;=ActWOPBrthMth+WOPBrthPer),1,IF(OR(AND($B904&lt;=IVP,ExpWOPBrth=0),AND(ActWOPBrth=1,$B904&lt;IVP)),0,BL904))</f>
        <v>0</v>
      </c>
      <c r="BN904" s="93">
        <f t="shared" ref="BN904:BN967" si="2180">AT904*BM904</f>
        <v>0</v>
      </c>
      <c r="BO904" s="36">
        <f t="shared" ref="BO904:BO967" si="2181">BS904*BN904</f>
        <v>0</v>
      </c>
      <c r="BP904" s="36">
        <f t="shared" ref="BP904:BP967" si="2182">IF(AE904+AI904+AL904=0,0,(AP904+AO904)*AE904/(AE904+AI904+AL904)*BR904)</f>
        <v>0</v>
      </c>
      <c r="BQ904" s="36">
        <f t="shared" ref="BQ904:BQ967" si="2183">IFERROR(IF(OR(F904&lt;=ProjStart,D904&lt;=0),0,100-(AM905*AE905+AM906*AE906+AM907*AE907+AM908*AE908*Prm4PC/100-IF(D904=1,AM904*AI904,0))*100/AT904),0)</f>
        <v>0</v>
      </c>
      <c r="BR904" s="36">
        <f t="shared" ref="BR904:BR967" si="2184">IF(AND($B904&lt;IVP,ExpSA=0),0,IF(AND(OR(RunType="CLS",AND(ActSADecr=1,SAChng&lt;0),AND(ActSAIncr=1,SAChng&gt;0),AND(ActPrm=1,SAChng=0,$B904&gt;=IVP/2)),$B904&gt;=ActSAMth),PrmCls,PrmOpn))/12</f>
        <v>154.78110000000001</v>
      </c>
      <c r="BS904" s="36">
        <f t="shared" ref="BS904:BS967" si="2185">IF(F904&gt;=ProjStart,BR904,0)*BQ904/100</f>
        <v>0</v>
      </c>
      <c r="BT904" s="36">
        <f t="shared" ref="BT904:BT967" si="2186">IF(AND(ActPS=1,$B904&gt;=PSStartMth,$B904&lt;=PSEndMth,$B904&lt;IVP),0,BS904*AT904)</f>
        <v>0</v>
      </c>
      <c r="BU904" s="70" cm="1">
        <f t="array" ref="BU904">IF(AND(ActInt=1,$J904=0),INDEX(Tbl_FwdNom,$B904-IVP,MATCH(ValnDt,Tbl_FwdNom_Cols)),INDEX(Tbl_FwdNom,$B904,MATCH(StartDt,Tbl_FwdNom_Cols)))</f>
        <v>9.0392838609999995</v>
      </c>
      <c r="BV904" s="70" cm="1">
        <f t="array" ref="BV904">INDEX(Tbl_FwdReal,$B904,MATCH(StartDt,Tbl_FwdReal_Cols))</f>
        <v>3.0234495830000001</v>
      </c>
      <c r="BW904" s="70" cm="1">
        <f t="array" ref="BW904">IF(RunType&lt;&gt;"OPN",INDEX(Tbl_FwdReal,$B904,MATCH(ValnDt,Tbl_FwdReal_Cols)),IF(AND($J904=0,ActInt=1),INDEX(Tbl_FwdReal,$B904-IVP,MATCH(ValnDt,Tbl_FwdReal_Cols)),-999))*$K904</f>
        <v>3.0234495830000001</v>
      </c>
      <c r="BX904" s="70">
        <f t="shared" ref="BX904:BX967" si="2187">IF(OR(NBExpMth&gt;0,AND(RunType="OPN",ActInt=0)),BV904,BW904)/100</f>
        <v>3.0234495829999999E-2</v>
      </c>
      <c r="BY904" s="70">
        <f t="shared" si="2110"/>
        <v>5.8392863977568377E-2</v>
      </c>
      <c r="BZ904" s="64">
        <f t="shared" si="2123"/>
        <v>4.7405000797520191E-3</v>
      </c>
      <c r="CA904" s="70" cm="1">
        <f t="array" ref="CA904">IF($J904=1,CA903*(1+INDEX(Tbl_CPI,$B904,MATCH(IF(RunType="OPN",StartDt,ValnDt),Tbl_CPI_Cols))),0)</f>
        <v>0</v>
      </c>
      <c r="CB904" s="70">
        <f t="shared" si="2111"/>
        <v>130.98845574558311</v>
      </c>
      <c r="CC904" s="70">
        <f t="shared" si="2112"/>
        <v>126.1188095716697</v>
      </c>
      <c r="CD904" s="36">
        <f t="shared" ref="CD904:CD967" si="2188">IF($B904=0,0,REFixed/12*CC903+BS904*REMPrmPC/100)</f>
        <v>638.89686948848339</v>
      </c>
      <c r="CE904" s="36">
        <f t="shared" ref="CE904:CE967" si="2189">IF($B904=0,0,BS904*REAPrmPC/100)</f>
        <v>0</v>
      </c>
      <c r="CF904" s="36">
        <f t="shared" ref="CF904:CF967" si="2190">IF($B904=0,0,BS904*RECPrmPC/100)</f>
        <v>0</v>
      </c>
      <c r="CG904" s="36">
        <f t="shared" ref="CG904:CG967" si="2191">IF(F904&lt;=ProjStart,0,(CD904+CE904+CF904)*AM904)</f>
        <v>0</v>
      </c>
      <c r="CH904" s="36">
        <f t="shared" ref="CH904:CH967" si="2192">IF(F904&lt;=ProjStart,0,CD904*AM904)</f>
        <v>0</v>
      </c>
      <c r="CI904" s="36">
        <f t="shared" ref="CI904:CI967" si="2193">IFERROR((CEFixed*CC904+CEClmPC*BA904)*BB904,0)*(AP904+AO904)</f>
        <v>0</v>
      </c>
      <c r="CJ904" s="36">
        <f t="shared" ref="CJ904:CJ967" si="2194">(CI904+CF904)*(AP904+AO904)</f>
        <v>0</v>
      </c>
      <c r="CK904" s="36">
        <f t="shared" ref="CK904:CK967" si="2195">IF(D904=1,IEFixed*CC904+BS904*IEPrmPC/100,0)*AM904</f>
        <v>0</v>
      </c>
      <c r="CL904" s="36">
        <f t="shared" ref="CL904:CL967" si="2196">(CK904+CE904)*AM904</f>
        <v>0</v>
      </c>
      <c r="CM904" s="36">
        <f t="shared" ref="CM904:CM967" si="2197">CG904+CK904+CI904</f>
        <v>0</v>
      </c>
      <c r="CN904" s="36">
        <f t="shared" ref="CN904:CN967" si="2198">BG904-BT904+BO904+BK904-BP904</f>
        <v>0</v>
      </c>
      <c r="CO904" s="20">
        <f t="shared" ref="CO904:CO967" si="2199">IF(AND($B904&lt;IVP,ExpSA=0),0,IF(AND(OR(RunType="CLS",AND(ActSADecr=1,SAChng&lt;0),AND(ActSAIncr=1,SAChng&gt;0)),$B904&gt;=ActSAMth),RI1SACls+RI2SACls,RI1SAOpn+RI2SAOpn))</f>
        <v>120000</v>
      </c>
      <c r="CP904" s="20">
        <f t="shared" ref="CP904:CP967" si="2200">IF(D904&lt;=VLOOKUP(Sex&amp;Smk,Tbl_RISelBands,2,FALSE),1,2)</f>
        <v>2</v>
      </c>
      <c r="CQ904" s="64" t="e">
        <f t="shared" ref="CQ904:CQ967" si="2201">IF(B904=0,0,VLOOKUP(Sex&amp;Smk&amp;I904,Tbl_RIPrm,CP904+1,FALSE)*VLOOKUP(RFRsk,Tbl_RIRFRskScl,2,FALSE)/100)</f>
        <v>#N/A</v>
      </c>
      <c r="CR904" s="64" t="e">
        <f t="shared" ref="CR904:CR967" si="2202">IF(F904&gt;ProjStart,MIN(1,CQ904*(1+UWLoadPC/100)*RIAdjPC/100),0)</f>
        <v>#N/A</v>
      </c>
      <c r="CS904" s="36" t="e">
        <f t="shared" ref="CS904:CS967" si="2203">CO904*(1-(1-CR904)^(1/12))*AM904</f>
        <v>#N/A</v>
      </c>
      <c r="CT904" s="36">
        <f t="shared" ref="CT904:CT967" si="2204">IF(AND(DthRepdt="Y",$B904&lt;IVP,AND(ActDthNat=1,$B904=ActDthNatMth)),0,CO904*AO904)</f>
        <v>0</v>
      </c>
      <c r="CU904" s="36">
        <f t="shared" ref="CU904:CU967" si="2205">IF(AND(DthRepdt="Y",$B904&lt;IVP,AND(ActDthAcc=1,$B904=ActDthAccMth)),0,CO904*AP904)</f>
        <v>0</v>
      </c>
      <c r="CV904" s="36">
        <f t="shared" si="2113"/>
        <v>0</v>
      </c>
      <c r="CW904" s="36">
        <f t="shared" ref="CW904:CW967" si="2206">IF(E904&gt;RIBnd1,0,CV904)</f>
        <v>0</v>
      </c>
      <c r="CX904" s="36">
        <f t="shared" ref="CX904:CX967" si="2207">IF(OR(E904&gt;RIBnd1,E904&lt;=RIBnd),0,MAX((CS904*(1-RIProfExp/100)-CV904)*RIProfPC/100,0))</f>
        <v>0</v>
      </c>
      <c r="CY904" s="36">
        <f t="shared" ref="CY904:CY967" si="2208">IF(OR(AND(ActPS=1,$B904&gt;=PSStartMth,$B904&lt;=PSEndMth,$B904&lt;IVP),E904&gt;RIBnd1),0,IF(D904&lt;=DurIFProj,0,CS904-CX904))</f>
        <v>0</v>
      </c>
      <c r="CZ904" s="36">
        <f t="shared" si="2114"/>
        <v>0</v>
      </c>
      <c r="DA904" s="64">
        <f t="shared" ref="DA904:DA967" si="2209">(1+BU904/100)^(1/12)-1</f>
        <v>7.2375683147152259E-3</v>
      </c>
      <c r="DB904" s="70">
        <f t="shared" si="2115"/>
        <v>0.99281443768343058</v>
      </c>
      <c r="DC904" s="70">
        <f>PRODUCT($DB$8:DB904)</f>
        <v>3.1449698468490457E-4</v>
      </c>
      <c r="DD904" s="36">
        <f t="shared" ref="DD904:DD967" si="2210">IF($D904&lt;0,0,(DD905+BT905)/(1+$DA905))</f>
        <v>0</v>
      </c>
      <c r="DE904" s="36">
        <f t="shared" ref="DE904:DE967" si="2211">IF($D904&lt;0,0,(DE905+BG905)/(1+$DA905))</f>
        <v>0</v>
      </c>
      <c r="DF904" s="36">
        <f t="shared" ref="DF904:DF967" si="2212">IF($D904&lt;0,0,(DF905+BK905)/(1+$DA905))</f>
        <v>0</v>
      </c>
      <c r="DG904" s="36">
        <f t="shared" ref="DG904:DG967" si="2213">IF($D904&lt;0,0,(DG905+BP905)/(1+$DA905))</f>
        <v>0</v>
      </c>
      <c r="DH904" s="36">
        <f t="shared" ref="DH904:DH967" si="2214">IF($D904&lt;0,0,(DH905+BO905)/(1+$DA905))</f>
        <v>0</v>
      </c>
      <c r="DI904" s="36">
        <f t="shared" ref="DI904:DI967" si="2215">IF($D904&lt;0,0,DI905/(1+$DA905)+CM905)</f>
        <v>0</v>
      </c>
      <c r="DJ904" s="36">
        <f t="shared" ref="DJ904:DJ967" si="2216">DE904+DF904+DH904+DI904-DD904-DG904</f>
        <v>0</v>
      </c>
      <c r="DK904" s="36">
        <f t="shared" ref="DK904:DK967" si="2217">IF($D904&lt;0,0,(DK905+$CW905)/(1+$DA905))</f>
        <v>0</v>
      </c>
      <c r="DL904" s="36">
        <f t="shared" ref="DL904:DL967" si="2218">IF($D904&lt;0,0,(DL905+$CY905)/(1+$DA905))</f>
        <v>0</v>
      </c>
      <c r="DM904" s="36">
        <f t="shared" ref="DM904:DM967" si="2219">DJ904+DL904-DK904</f>
        <v>0</v>
      </c>
      <c r="DN904" s="36">
        <f t="shared" ca="1" si="2116"/>
        <v>4.6137290849905055E-12</v>
      </c>
      <c r="DO904" s="64" cm="1">
        <f t="array" ref="DO904">IFERROR(INDEX(Tbl_FwdNom,$B904,MATCH(LIDt,Tbl_FwdNom_Cols,0)),0)</f>
        <v>7.7140549949999997</v>
      </c>
      <c r="DP904" s="64">
        <f t="shared" ca="1" si="2117"/>
        <v>7.6526902359999998</v>
      </c>
      <c r="DQ904" s="64">
        <f t="shared" ref="DQ904:DQ967" ca="1" si="2220">(1+DP904/100)^(1/12)-1</f>
        <v>6.1639216008813058E-3</v>
      </c>
      <c r="DR904" s="70">
        <f t="shared" ref="DR904:DR967" ca="1" si="2221">(1+DQ904)^(-1)</f>
        <v>0.99387383957171305</v>
      </c>
      <c r="DS904" s="70">
        <f ca="1">PRODUCT($DR$8:DR904)</f>
        <v>1.1730014488029619E-3</v>
      </c>
      <c r="DT904" s="36">
        <f t="shared" ref="DT904:DT967" ca="1" si="2222">IF($D904&lt;0,0,(DT905+BG905)/(1+$DQ905))</f>
        <v>0</v>
      </c>
      <c r="DU904" s="36">
        <f t="shared" ref="DU904:DU967" ca="1" si="2223">IF($D904&lt;0,0,(DU905+BK905)/(1+$DQ905))</f>
        <v>0</v>
      </c>
      <c r="DV904" s="36">
        <f t="shared" ref="DV904:DV967" ca="1" si="2224">IF($D904&lt;0,0,(DV905+BP905)/(1+$DQ905))</f>
        <v>0</v>
      </c>
      <c r="DW904" s="36">
        <f t="shared" ref="DW904:DW967" ca="1" si="2225">IF($D904&lt;0,0,(DW905+BO905)/(1+$DQ905))</f>
        <v>0</v>
      </c>
      <c r="DX904" s="36">
        <f t="shared" ref="DX904:DX967" ca="1" si="2226">IF($D904&lt;0,0,(DX905+BT905)/(1+$DQ905))</f>
        <v>0</v>
      </c>
      <c r="DY904" s="36">
        <f t="shared" ref="DY904:DY967" ca="1" si="2227">IF($D904&lt;0,0,DY905/(1+$DQ905)+CL905)</f>
        <v>0</v>
      </c>
      <c r="DZ904" s="36">
        <f t="shared" ref="DZ904:DZ967" ca="1" si="2228">IF($D904&lt;0,0,DZ905/(1+$DQ905)+CH905)</f>
        <v>0</v>
      </c>
      <c r="EA904" s="36">
        <f t="shared" ref="EA904:EA967" ca="1" si="2229">IF($D904&lt;0,0,EA905/(1+$DQ905)+CJ905)</f>
        <v>0</v>
      </c>
      <c r="EB904" s="36">
        <f t="shared" ref="EB904:EB967" ca="1" si="2230">DT904+DU904+DW904-DX904+DY904+DZ904+EA904-DV904</f>
        <v>0</v>
      </c>
      <c r="EC904" s="36">
        <f t="shared" ref="EC904:EC967" ca="1" si="2231">IF($D904&lt;0,0,(EC905+CW905)/(1+DQ905))</f>
        <v>0</v>
      </c>
      <c r="ED904" s="36">
        <f t="shared" ref="ED904:ED967" ca="1" si="2232">IF($D904&lt;0,0,(ED905+CY905)/(1+DQ905))</f>
        <v>0</v>
      </c>
      <c r="EE904" s="36">
        <f t="shared" ca="1" si="2118"/>
        <v>0</v>
      </c>
      <c r="EF904" s="36">
        <f t="shared" ref="EF904:EF967" ca="1" si="2233">EB904+EE904</f>
        <v>0</v>
      </c>
      <c r="EG904" s="64"/>
      <c r="EH904" s="64"/>
      <c r="EI904" s="64"/>
      <c r="EJ904" s="70"/>
      <c r="EK904" s="70"/>
      <c r="EL904" s="70"/>
      <c r="EM904" s="70"/>
      <c r="EN904" s="70"/>
      <c r="EO904" s="36">
        <f t="shared" ref="EO904:EO967" si="2234">(IF(B904=0,0,DM903)-CM904)*DA904</f>
        <v>0</v>
      </c>
      <c r="EP904" s="36">
        <f t="shared" ref="EP904:EP967" si="2235">(-CM904-CN904-CZ904+EO904)*J904</f>
        <v>0</v>
      </c>
      <c r="EQ904" s="36">
        <f t="shared" ref="EQ904:EQ967" si="2236">(DE904+DF904+DG904)*VLOOKUP("mort",Tbl_RA_Scl,2,FALSE)</f>
        <v>0</v>
      </c>
      <c r="ER904" s="36">
        <f t="shared" ref="ER904:ER967" si="2237">DD904*VLOOKUP("lpsup",Tbl_RA_Scl,2,FALSE)</f>
        <v>0</v>
      </c>
      <c r="ES904" s="36">
        <f t="shared" ref="ES904:ES967" si="2238">DD904*VLOOKUP("lpsdown",Tbl_RA_Scl,2,FALSE)</f>
        <v>0</v>
      </c>
      <c r="ET904" s="36">
        <f t="shared" ref="ET904:ET967" si="2239">MAX(0,-DJ904)*VLOOKUP("masslps",Tbl_RA_Scl,2,FALSE)</f>
        <v>0</v>
      </c>
      <c r="EU904" s="36">
        <f t="shared" si="2119"/>
        <v>0</v>
      </c>
      <c r="EV904" s="36">
        <f t="shared" ref="EV904:EV967" si="2240">DI904*VLOOKUP("exp",Tbl_RA_Scl,2,FALSE)</f>
        <v>0</v>
      </c>
      <c r="EW904" s="36">
        <f t="shared" ref="EW904:EW967" si="2241">(DE904+DF904+DG904)*VLOOKUP("mortcat",Tbl_RA_Scl,2,FALSE)</f>
        <v>0</v>
      </c>
      <c r="EX904" s="36">
        <f t="shared" si="2120"/>
        <v>0</v>
      </c>
      <c r="EY904" s="36">
        <f t="shared" ref="EY904:EY967" si="2242">DK904*VLOOKUP("mort",Tbl_RA_Scl_RI,2,FALSE)</f>
        <v>0</v>
      </c>
      <c r="EZ904" s="36">
        <f t="shared" ref="EZ904:EZ967" si="2243">DL904*VLOOKUP("lpsup",Tbl_RA_Scl_RI,2,FALSE)</f>
        <v>0</v>
      </c>
      <c r="FA904" s="36">
        <f t="shared" ref="FA904:FA967" si="2244">DL904*VLOOKUP("lpsdown",Tbl_RA_Scl_RI,2,FALSE)</f>
        <v>0</v>
      </c>
      <c r="FB904" s="36">
        <f t="shared" ref="FB904:FB967" si="2245">MAX(0,DL904-DK904)*VLOOKUP("masslps",Tbl_RA_Scl_RI,2,FALSE)</f>
        <v>0</v>
      </c>
      <c r="FC904" s="36">
        <f t="shared" si="2121"/>
        <v>0</v>
      </c>
      <c r="FD904" s="36">
        <f t="shared" ref="FD904:FD967" si="2246">DL904*VLOOKUP("exp",Tbl_RA_Scl_RI,2,FALSE)</f>
        <v>0</v>
      </c>
      <c r="FE904" s="36">
        <f t="shared" ref="FE904:FE967" si="2247">DK904*VLOOKUP("mortcat",Tbl_RA_Scl_RI,2,FALSE)</f>
        <v>0</v>
      </c>
      <c r="FF904" s="36">
        <f t="shared" si="2122"/>
        <v>0</v>
      </c>
      <c r="FG904" s="36">
        <f t="shared" ref="FG904:FG967" si="2248">EX904-FF904</f>
        <v>0</v>
      </c>
      <c r="FH904" s="36">
        <f t="shared" ref="FH904:FH967" si="2249">EX904*DA904</f>
        <v>0</v>
      </c>
      <c r="FI904" s="36">
        <f t="shared" ref="FI904:FI967" si="2250">IF($D904&lt;0,0,EX905-EX904-FH904)</f>
        <v>0</v>
      </c>
      <c r="FJ904" s="36">
        <f t="shared" ref="FJ904:FJ967" ca="1" si="2251">(FJ905-FI905)/(1+$DQ905)*$K905</f>
        <v>0</v>
      </c>
      <c r="FK904" s="36">
        <f t="shared" ref="FK904:FK967" si="2252">FF904*DA904</f>
        <v>0</v>
      </c>
      <c r="FL904" s="36">
        <f t="shared" ref="FL904:FL967" si="2253">IF($D904&lt;0,0,FF905-FF904-FK904)</f>
        <v>0</v>
      </c>
      <c r="FM904" s="36">
        <f t="shared" ref="FM904:FM967" ca="1" si="2254">(FM905-FL905)/(1+$DQ905)*$K905</f>
        <v>0</v>
      </c>
      <c r="FN904" s="36">
        <f t="shared" ca="1" si="2124"/>
        <v>0</v>
      </c>
    </row>
    <row r="905" spans="2:170" x14ac:dyDescent="0.25">
      <c r="B905" s="2">
        <v>897</v>
      </c>
      <c r="C905" s="2">
        <f t="shared" si="2130"/>
        <v>75</v>
      </c>
      <c r="D905" s="2">
        <f t="shared" si="2127"/>
        <v>921</v>
      </c>
      <c r="E905" s="2">
        <f t="shared" si="2125"/>
        <v>77</v>
      </c>
      <c r="F905" s="189">
        <f t="shared" si="2129"/>
        <v>73019</v>
      </c>
      <c r="G905" s="2">
        <f t="shared" si="2128"/>
        <v>11</v>
      </c>
      <c r="H905" s="187">
        <f t="shared" si="2131"/>
        <v>109.33333333333334</v>
      </c>
      <c r="I905" s="186">
        <f t="shared" si="2126"/>
        <v>109</v>
      </c>
      <c r="J905" s="2">
        <f t="shared" si="2132"/>
        <v>0</v>
      </c>
      <c r="K905" s="2">
        <f t="shared" si="2133"/>
        <v>1</v>
      </c>
      <c r="L905">
        <f t="shared" si="2134"/>
        <v>2</v>
      </c>
      <c r="M905" s="190">
        <f t="shared" ref="M905:M968" si="2255">MIN(1,VLOOKUP(RFRsk,Tbl_MrtRFRskScl,2,FALSE)/100*IFERROR(VLOOKUP("Nat"&amp;Sex&amp;Smk&amp;I905,Tbl_Mort,L905+1,FALSE),1))*$K905</f>
        <v>0.93</v>
      </c>
      <c r="N905">
        <f t="shared" si="2135"/>
        <v>1</v>
      </c>
      <c r="O905">
        <f t="shared" si="2136"/>
        <v>100</v>
      </c>
      <c r="P905" s="58">
        <f t="shared" si="2137"/>
        <v>4.1850000000000005</v>
      </c>
      <c r="Q905" s="106">
        <f t="shared" si="2138"/>
        <v>1</v>
      </c>
      <c r="R905" s="59">
        <f t="shared" si="2139"/>
        <v>1</v>
      </c>
      <c r="S905" s="32">
        <f t="shared" ref="S905:S968" si="2256">IF(R905=1,1,(1-(1-R905)^(1/12))*$K905)</f>
        <v>1</v>
      </c>
      <c r="T905">
        <f t="shared" si="2140"/>
        <v>1</v>
      </c>
      <c r="U905" s="32">
        <f t="shared" ref="U905:U968" si="2257">IF($K905=0,0,MIN(1,VLOOKUP(RFRsk,Tbl_MrtRFRskScl,2,FALSE)/100*IFERROR(VLOOKUP("Acc"&amp;Sex&amp;Smk&amp;I905,Tbl_Mort,T905+1,FALSE),1)))</f>
        <v>0.93</v>
      </c>
      <c r="V905">
        <f t="shared" si="2141"/>
        <v>1</v>
      </c>
      <c r="W905">
        <f t="shared" si="2142"/>
        <v>100</v>
      </c>
      <c r="X905" s="58">
        <f t="shared" si="2143"/>
        <v>1</v>
      </c>
      <c r="Y905" s="58">
        <f t="shared" si="2144"/>
        <v>1</v>
      </c>
      <c r="Z905" s="32">
        <f t="shared" si="2145"/>
        <v>1</v>
      </c>
      <c r="AA905" s="32">
        <f t="shared" si="2146"/>
        <v>1</v>
      </c>
      <c r="AB905" s="59">
        <f t="shared" si="2147"/>
        <v>4.9056245199999996E-3</v>
      </c>
      <c r="AC905" s="59">
        <f t="shared" si="2148"/>
        <v>4.9056245199999996E-3</v>
      </c>
      <c r="AD905">
        <f t="shared" si="2149"/>
        <v>1</v>
      </c>
      <c r="AE905" s="59">
        <f t="shared" si="2150"/>
        <v>4.9056245199999996E-3</v>
      </c>
      <c r="AF905" s="59">
        <f t="shared" si="2151"/>
        <v>4.1758461800000006E-3</v>
      </c>
      <c r="AG905" s="59">
        <f t="shared" si="2152"/>
        <v>4.1758461800000006E-3</v>
      </c>
      <c r="AH905">
        <f t="shared" si="2153"/>
        <v>1</v>
      </c>
      <c r="AI905" s="59">
        <f t="shared" si="2154"/>
        <v>4.1758461800000006E-3</v>
      </c>
      <c r="AJ905" s="59">
        <f t="shared" si="2155"/>
        <v>0</v>
      </c>
      <c r="AK905" s="59">
        <f t="shared" si="2156"/>
        <v>0</v>
      </c>
      <c r="AL905" s="59">
        <f t="shared" si="2157"/>
        <v>0</v>
      </c>
      <c r="AM905" s="12">
        <f t="shared" ref="AM905:AM968" si="2258">AT904</f>
        <v>0</v>
      </c>
      <c r="AN905" s="12">
        <f t="shared" ref="AN905:AN968" si="2259">IF(AND($B905=IVP,OR(AND(ActIVPOff=1,ExtrCls="N"),AND(ActIVPOn=1,ExtrCls="Y"))),0,AT905+AS905+AR905+AQ905+AP905+AO905-AM905)</f>
        <v>0</v>
      </c>
      <c r="AO905" s="66">
        <f t="shared" si="2158"/>
        <v>0</v>
      </c>
      <c r="AP905" s="66">
        <f t="shared" si="2159"/>
        <v>0</v>
      </c>
      <c r="AQ905" s="59">
        <f t="shared" si="2160"/>
        <v>0</v>
      </c>
      <c r="AR905" s="59">
        <f t="shared" si="2161"/>
        <v>0</v>
      </c>
      <c r="AS905" s="59">
        <f t="shared" si="2162"/>
        <v>0</v>
      </c>
      <c r="AT905" s="12">
        <f t="shared" si="2163"/>
        <v>0</v>
      </c>
      <c r="AU905" s="59">
        <f t="shared" ref="AU905:AU968" si="2260">MAX(0,AT905-AM905-AN905+AO905+AP905+AQ905+AR905+AS905)</f>
        <v>0</v>
      </c>
      <c r="AV905" s="59">
        <f t="shared" ref="AV905:AV968" si="2261">MIN(0,AT905-AM905-AN905+AO905+AP905+AQ905+AR905+AS905)</f>
        <v>0</v>
      </c>
      <c r="AW905" s="70">
        <f t="shared" si="2164"/>
        <v>0</v>
      </c>
      <c r="AX905" s="20">
        <f t="shared" si="2165"/>
        <v>200000</v>
      </c>
      <c r="AY905" s="20">
        <f t="shared" si="2166"/>
        <v>0</v>
      </c>
      <c r="AZ905" s="20">
        <f t="shared" si="2167"/>
        <v>0</v>
      </c>
      <c r="BA905" s="20">
        <f t="shared" si="2168"/>
        <v>200000</v>
      </c>
      <c r="BB905" s="36">
        <f t="shared" si="2169"/>
        <v>1</v>
      </c>
      <c r="BC905" s="36">
        <f t="shared" si="2170"/>
        <v>0</v>
      </c>
      <c r="BD905" s="80">
        <f t="shared" si="2171"/>
        <v>0</v>
      </c>
      <c r="BE905" s="36">
        <f t="shared" si="2172"/>
        <v>0</v>
      </c>
      <c r="BF905" s="36">
        <f t="shared" si="2173"/>
        <v>0</v>
      </c>
      <c r="BG905" s="36">
        <f t="shared" si="2174"/>
        <v>0</v>
      </c>
      <c r="BH905" s="36">
        <f t="shared" si="2175"/>
        <v>0</v>
      </c>
      <c r="BI905" s="36">
        <f t="shared" si="2176"/>
        <v>0</v>
      </c>
      <c r="BJ905" s="36">
        <f t="shared" si="2177"/>
        <v>0</v>
      </c>
      <c r="BK905" s="36">
        <f t="shared" si="2178"/>
        <v>0</v>
      </c>
      <c r="BL905" s="68">
        <f>IF(OR(AT905=0,E905&gt;ProjTerm),0,VLOOKUP(D905,'Life Events'!$AE$5:$AI$1206,5,FALSE))</f>
        <v>0</v>
      </c>
      <c r="BM905" s="93">
        <f t="shared" si="2179"/>
        <v>0</v>
      </c>
      <c r="BN905" s="93">
        <f t="shared" si="2180"/>
        <v>0</v>
      </c>
      <c r="BO905" s="36">
        <f t="shared" si="2181"/>
        <v>0</v>
      </c>
      <c r="BP905" s="36">
        <f t="shared" si="2182"/>
        <v>0</v>
      </c>
      <c r="BQ905" s="36">
        <f t="shared" si="2183"/>
        <v>0</v>
      </c>
      <c r="BR905" s="36">
        <f t="shared" si="2184"/>
        <v>154.78110000000001</v>
      </c>
      <c r="BS905" s="36">
        <f t="shared" si="2185"/>
        <v>0</v>
      </c>
      <c r="BT905" s="36">
        <f t="shared" si="2186"/>
        <v>0</v>
      </c>
      <c r="BU905" s="70" cm="1">
        <f t="array" ref="BU905">IF(AND(ActInt=1,$J905=0),INDEX(Tbl_FwdNom,$B905-IVP,MATCH(ValnDt,Tbl_FwdNom_Cols)),INDEX(Tbl_FwdNom,$B905,MATCH(StartDt,Tbl_FwdNom_Cols)))</f>
        <v>9.0333634230000008</v>
      </c>
      <c r="BV905" s="70" cm="1">
        <f t="array" ref="BV905">INDEX(Tbl_FwdReal,$B905,MATCH(StartDt,Tbl_FwdReal_Cols))</f>
        <v>3.0200812180000001</v>
      </c>
      <c r="BW905" s="70" cm="1">
        <f t="array" ref="BW905">IF(RunType&lt;&gt;"OPN",INDEX(Tbl_FwdReal,$B905,MATCH(ValnDt,Tbl_FwdReal_Cols)),IF(AND($J905=0,ActInt=1),INDEX(Tbl_FwdReal,$B905-IVP,MATCH(ValnDt,Tbl_FwdReal_Cols)),-999))*$K905</f>
        <v>3.0200812180000001</v>
      </c>
      <c r="BX905" s="70">
        <f t="shared" si="2187"/>
        <v>3.0200812180000002E-2</v>
      </c>
      <c r="BY905" s="70">
        <f t="shared" ref="BY905:BY968" si="2262">((1+BU905/100)/(1+BX905)-1)</f>
        <v>5.8370000624202056E-2</v>
      </c>
      <c r="BZ905" s="64">
        <f t="shared" si="2123"/>
        <v>4.7386913653857388E-3</v>
      </c>
      <c r="CA905" s="70" cm="1">
        <f t="array" ref="CA905">IF($J905=1,CA904*(1+INDEX(Tbl_CPI,$B905,MATCH(IF(RunType="OPN",StartDt,ValnDt),Tbl_CPI_Cols))),0)</f>
        <v>0</v>
      </c>
      <c r="CB905" s="70">
        <f t="shared" ref="CB905:CB968" si="2263">IF(AND(ActInfl=1,$J905=1),IF(AND(RunType="OPN",IVP=12),CA905/CA$20,CA905),CB904*(1+BZ905))</f>
        <v>131.60916960978992</v>
      </c>
      <c r="CC905" s="70">
        <f t="shared" ref="CC905:CC968" si="2264">IF($F905&lt;ProjStart,1,IF($G905&lt;&gt;2,CC904,CB905))</f>
        <v>126.1188095716697</v>
      </c>
      <c r="CD905" s="36">
        <f t="shared" si="2188"/>
        <v>638.89686948848339</v>
      </c>
      <c r="CE905" s="36">
        <f t="shared" si="2189"/>
        <v>0</v>
      </c>
      <c r="CF905" s="36">
        <f t="shared" si="2190"/>
        <v>0</v>
      </c>
      <c r="CG905" s="36">
        <f t="shared" si="2191"/>
        <v>0</v>
      </c>
      <c r="CH905" s="36">
        <f t="shared" si="2192"/>
        <v>0</v>
      </c>
      <c r="CI905" s="36">
        <f t="shared" si="2193"/>
        <v>0</v>
      </c>
      <c r="CJ905" s="36">
        <f t="shared" si="2194"/>
        <v>0</v>
      </c>
      <c r="CK905" s="36">
        <f t="shared" si="2195"/>
        <v>0</v>
      </c>
      <c r="CL905" s="36">
        <f t="shared" si="2196"/>
        <v>0</v>
      </c>
      <c r="CM905" s="36">
        <f t="shared" si="2197"/>
        <v>0</v>
      </c>
      <c r="CN905" s="36">
        <f t="shared" si="2198"/>
        <v>0</v>
      </c>
      <c r="CO905" s="20">
        <f t="shared" si="2199"/>
        <v>120000</v>
      </c>
      <c r="CP905" s="20">
        <f t="shared" si="2200"/>
        <v>2</v>
      </c>
      <c r="CQ905" s="64" t="e">
        <f t="shared" si="2201"/>
        <v>#N/A</v>
      </c>
      <c r="CR905" s="64" t="e">
        <f t="shared" si="2202"/>
        <v>#N/A</v>
      </c>
      <c r="CS905" s="36" t="e">
        <f t="shared" si="2203"/>
        <v>#N/A</v>
      </c>
      <c r="CT905" s="36">
        <f t="shared" si="2204"/>
        <v>0</v>
      </c>
      <c r="CU905" s="36">
        <f t="shared" si="2205"/>
        <v>0</v>
      </c>
      <c r="CV905" s="36">
        <f t="shared" ref="CV905:CV968" si="2265">CU905+CT905</f>
        <v>0</v>
      </c>
      <c r="CW905" s="36">
        <f t="shared" si="2206"/>
        <v>0</v>
      </c>
      <c r="CX905" s="36">
        <f t="shared" si="2207"/>
        <v>0</v>
      </c>
      <c r="CY905" s="36">
        <f t="shared" si="2208"/>
        <v>0</v>
      </c>
      <c r="CZ905" s="36">
        <f t="shared" ref="CZ905:CZ968" si="2266">CY905-CW905</f>
        <v>0</v>
      </c>
      <c r="DA905" s="64">
        <f t="shared" si="2209"/>
        <v>7.2330107554501311E-3</v>
      </c>
      <c r="DB905" s="70">
        <f t="shared" ref="DB905:DB968" si="2267">(1+DA905)^(-1)</f>
        <v>0.99281893000108767</v>
      </c>
      <c r="DC905" s="70">
        <f>PRODUCT($DB$8:DB905)</f>
        <v>3.1223855982343544E-4</v>
      </c>
      <c r="DD905" s="36">
        <f t="shared" si="2210"/>
        <v>0</v>
      </c>
      <c r="DE905" s="36">
        <f t="shared" si="2211"/>
        <v>0</v>
      </c>
      <c r="DF905" s="36">
        <f t="shared" si="2212"/>
        <v>0</v>
      </c>
      <c r="DG905" s="36">
        <f t="shared" si="2213"/>
        <v>0</v>
      </c>
      <c r="DH905" s="36">
        <f t="shared" si="2214"/>
        <v>0</v>
      </c>
      <c r="DI905" s="36">
        <f t="shared" si="2215"/>
        <v>0</v>
      </c>
      <c r="DJ905" s="36">
        <f t="shared" si="2216"/>
        <v>0</v>
      </c>
      <c r="DK905" s="36">
        <f t="shared" si="2217"/>
        <v>0</v>
      </c>
      <c r="DL905" s="36">
        <f t="shared" si="2218"/>
        <v>0</v>
      </c>
      <c r="DM905" s="36">
        <f t="shared" si="2219"/>
        <v>0</v>
      </c>
      <c r="DN905" s="36">
        <f t="shared" ref="DN905:DN968" ca="1" si="2268">IF($D905=0,DM905,DN904+EO905-CZ905-CN905-CM905)</f>
        <v>4.6137290849905055E-12</v>
      </c>
      <c r="DO905" s="64" cm="1">
        <f t="array" ref="DO905">IFERROR(INDEX(Tbl_FwdNom,$B905,MATCH(LIDt,Tbl_FwdNom_Cols,0)),0)</f>
        <v>7.7123499459999998</v>
      </c>
      <c r="DP905" s="64">
        <f t="shared" ref="DP905:DP968" ca="1" si="2269">IF(OR($E905&gt;ProjTerm+1,$B905+LIOffset&lt;0),0,OFFSET($DO905,LIOffset,0))</f>
        <v>7.6509861580000003</v>
      </c>
      <c r="DQ905" s="64">
        <f t="shared" ca="1" si="2220"/>
        <v>6.1625943432601638E-3</v>
      </c>
      <c r="DR905" s="70">
        <f t="shared" ca="1" si="2221"/>
        <v>0.9938751506188892</v>
      </c>
      <c r="DS905" s="70">
        <f ca="1">PRODUCT($DR$8:DR905)</f>
        <v>1.165816991605219E-3</v>
      </c>
      <c r="DT905" s="36">
        <f t="shared" ca="1" si="2222"/>
        <v>0</v>
      </c>
      <c r="DU905" s="36">
        <f t="shared" ca="1" si="2223"/>
        <v>0</v>
      </c>
      <c r="DV905" s="36">
        <f t="shared" ca="1" si="2224"/>
        <v>0</v>
      </c>
      <c r="DW905" s="36">
        <f t="shared" ca="1" si="2225"/>
        <v>0</v>
      </c>
      <c r="DX905" s="36">
        <f t="shared" ca="1" si="2226"/>
        <v>0</v>
      </c>
      <c r="DY905" s="36">
        <f t="shared" ca="1" si="2227"/>
        <v>0</v>
      </c>
      <c r="DZ905" s="36">
        <f t="shared" ca="1" si="2228"/>
        <v>0</v>
      </c>
      <c r="EA905" s="36">
        <f t="shared" ca="1" si="2229"/>
        <v>0</v>
      </c>
      <c r="EB905" s="36">
        <f t="shared" ca="1" si="2230"/>
        <v>0</v>
      </c>
      <c r="EC905" s="36">
        <f t="shared" ca="1" si="2231"/>
        <v>0</v>
      </c>
      <c r="ED905" s="36">
        <f t="shared" ca="1" si="2232"/>
        <v>0</v>
      </c>
      <c r="EE905" s="36">
        <f t="shared" ref="EE905:EE968" ca="1" si="2270">ED905-EC905</f>
        <v>0</v>
      </c>
      <c r="EF905" s="36">
        <f t="shared" ca="1" si="2233"/>
        <v>0</v>
      </c>
      <c r="EG905" s="64"/>
      <c r="EH905" s="64"/>
      <c r="EI905" s="64"/>
      <c r="EJ905" s="70"/>
      <c r="EK905" s="70"/>
      <c r="EL905" s="70"/>
      <c r="EM905" s="70"/>
      <c r="EN905" s="70"/>
      <c r="EO905" s="36">
        <f t="shared" si="2234"/>
        <v>0</v>
      </c>
      <c r="EP905" s="36">
        <f t="shared" si="2235"/>
        <v>0</v>
      </c>
      <c r="EQ905" s="36">
        <f t="shared" si="2236"/>
        <v>0</v>
      </c>
      <c r="ER905" s="36">
        <f t="shared" si="2237"/>
        <v>0</v>
      </c>
      <c r="ES905" s="36">
        <f t="shared" si="2238"/>
        <v>0</v>
      </c>
      <c r="ET905" s="36">
        <f t="shared" si="2239"/>
        <v>0</v>
      </c>
      <c r="EU905" s="36">
        <f t="shared" ref="EU905:EU968" si="2271">ET905+MAX(ER905,ES905)</f>
        <v>0</v>
      </c>
      <c r="EV905" s="36">
        <f t="shared" si="2240"/>
        <v>0</v>
      </c>
      <c r="EW905" s="36">
        <f t="shared" si="2241"/>
        <v>0</v>
      </c>
      <c r="EX905" s="36">
        <f t="shared" ref="EX905:EX968" si="2272">EQ905+EU905+EV905+EW905</f>
        <v>0</v>
      </c>
      <c r="EY905" s="36">
        <f t="shared" si="2242"/>
        <v>0</v>
      </c>
      <c r="EZ905" s="36">
        <f t="shared" si="2243"/>
        <v>0</v>
      </c>
      <c r="FA905" s="36">
        <f t="shared" si="2244"/>
        <v>0</v>
      </c>
      <c r="FB905" s="36">
        <f t="shared" si="2245"/>
        <v>0</v>
      </c>
      <c r="FC905" s="36">
        <f t="shared" ref="FC905:FC968" si="2273">FB905+MAX(EZ905,FA905)</f>
        <v>0</v>
      </c>
      <c r="FD905" s="36">
        <f t="shared" si="2246"/>
        <v>0</v>
      </c>
      <c r="FE905" s="36">
        <f t="shared" si="2247"/>
        <v>0</v>
      </c>
      <c r="FF905" s="36">
        <f t="shared" ref="FF905:FF968" si="2274">EY905+FC905+FD905+FE905</f>
        <v>0</v>
      </c>
      <c r="FG905" s="36">
        <f t="shared" si="2248"/>
        <v>0</v>
      </c>
      <c r="FH905" s="36">
        <f t="shared" si="2249"/>
        <v>0</v>
      </c>
      <c r="FI905" s="36">
        <f t="shared" si="2250"/>
        <v>0</v>
      </c>
      <c r="FJ905" s="36">
        <f t="shared" ca="1" si="2251"/>
        <v>0</v>
      </c>
      <c r="FK905" s="36">
        <f t="shared" si="2252"/>
        <v>0</v>
      </c>
      <c r="FL905" s="36">
        <f t="shared" si="2253"/>
        <v>0</v>
      </c>
      <c r="FM905" s="36">
        <f t="shared" ca="1" si="2254"/>
        <v>0</v>
      </c>
      <c r="FN905" s="36">
        <f t="shared" ca="1" si="2124"/>
        <v>0</v>
      </c>
    </row>
    <row r="906" spans="2:170" x14ac:dyDescent="0.25">
      <c r="B906" s="2">
        <v>898</v>
      </c>
      <c r="C906" s="2">
        <f t="shared" si="2130"/>
        <v>75</v>
      </c>
      <c r="D906" s="2">
        <f t="shared" si="2127"/>
        <v>922</v>
      </c>
      <c r="E906" s="2">
        <f t="shared" si="2125"/>
        <v>77</v>
      </c>
      <c r="F906" s="189">
        <f t="shared" si="2129"/>
        <v>73050</v>
      </c>
      <c r="G906" s="2">
        <f t="shared" si="2128"/>
        <v>12</v>
      </c>
      <c r="H906" s="187">
        <f t="shared" si="2131"/>
        <v>109.41666666666666</v>
      </c>
      <c r="I906" s="186">
        <f t="shared" si="2126"/>
        <v>109</v>
      </c>
      <c r="J906" s="2">
        <f t="shared" si="2132"/>
        <v>0</v>
      </c>
      <c r="K906" s="2">
        <f t="shared" si="2133"/>
        <v>1</v>
      </c>
      <c r="L906">
        <f t="shared" si="2134"/>
        <v>2</v>
      </c>
      <c r="M906" s="190">
        <f t="shared" si="2255"/>
        <v>0.93</v>
      </c>
      <c r="N906">
        <f t="shared" si="2135"/>
        <v>1</v>
      </c>
      <c r="O906">
        <f t="shared" si="2136"/>
        <v>100</v>
      </c>
      <c r="P906" s="58">
        <f t="shared" si="2137"/>
        <v>4.1850000000000005</v>
      </c>
      <c r="Q906" s="106">
        <f t="shared" si="2138"/>
        <v>1</v>
      </c>
      <c r="R906" s="59">
        <f t="shared" si="2139"/>
        <v>1</v>
      </c>
      <c r="S906" s="32">
        <f t="shared" si="2256"/>
        <v>1</v>
      </c>
      <c r="T906">
        <f t="shared" si="2140"/>
        <v>1</v>
      </c>
      <c r="U906" s="32">
        <f t="shared" si="2257"/>
        <v>0.93</v>
      </c>
      <c r="V906">
        <f t="shared" si="2141"/>
        <v>1</v>
      </c>
      <c r="W906">
        <f t="shared" si="2142"/>
        <v>100</v>
      </c>
      <c r="X906" s="58">
        <f t="shared" si="2143"/>
        <v>1</v>
      </c>
      <c r="Y906" s="58">
        <f t="shared" si="2144"/>
        <v>1</v>
      </c>
      <c r="Z906" s="32">
        <f t="shared" si="2145"/>
        <v>1</v>
      </c>
      <c r="AA906" s="32">
        <f t="shared" si="2146"/>
        <v>1</v>
      </c>
      <c r="AB906" s="59">
        <f t="shared" si="2147"/>
        <v>4.9056245199999996E-3</v>
      </c>
      <c r="AC906" s="59">
        <f t="shared" si="2148"/>
        <v>4.9056245199999996E-3</v>
      </c>
      <c r="AD906">
        <f t="shared" si="2149"/>
        <v>1</v>
      </c>
      <c r="AE906" s="59">
        <f t="shared" si="2150"/>
        <v>4.9056245199999996E-3</v>
      </c>
      <c r="AF906" s="59">
        <f t="shared" si="2151"/>
        <v>4.1758461800000006E-3</v>
      </c>
      <c r="AG906" s="59">
        <f t="shared" si="2152"/>
        <v>4.1758461800000006E-3</v>
      </c>
      <c r="AH906">
        <f t="shared" si="2153"/>
        <v>1</v>
      </c>
      <c r="AI906" s="59">
        <f t="shared" si="2154"/>
        <v>4.1758461800000006E-3</v>
      </c>
      <c r="AJ906" s="59">
        <f t="shared" si="2155"/>
        <v>0</v>
      </c>
      <c r="AK906" s="59">
        <f t="shared" si="2156"/>
        <v>0</v>
      </c>
      <c r="AL906" s="59">
        <f t="shared" si="2157"/>
        <v>0</v>
      </c>
      <c r="AM906" s="12">
        <f t="shared" si="2258"/>
        <v>0</v>
      </c>
      <c r="AN906" s="12">
        <f t="shared" si="2259"/>
        <v>0</v>
      </c>
      <c r="AO906" s="66">
        <f t="shared" si="2158"/>
        <v>0</v>
      </c>
      <c r="AP906" s="66">
        <f t="shared" si="2159"/>
        <v>0</v>
      </c>
      <c r="AQ906" s="59">
        <f t="shared" si="2160"/>
        <v>0</v>
      </c>
      <c r="AR906" s="59">
        <f t="shared" si="2161"/>
        <v>0</v>
      </c>
      <c r="AS906" s="59">
        <f t="shared" si="2162"/>
        <v>0</v>
      </c>
      <c r="AT906" s="12">
        <f t="shared" si="2163"/>
        <v>0</v>
      </c>
      <c r="AU906" s="59">
        <f t="shared" si="2260"/>
        <v>0</v>
      </c>
      <c r="AV906" s="59">
        <f t="shared" si="2261"/>
        <v>0</v>
      </c>
      <c r="AW906" s="70">
        <f t="shared" si="2164"/>
        <v>0</v>
      </c>
      <c r="AX906" s="20">
        <f t="shared" si="2165"/>
        <v>200000</v>
      </c>
      <c r="AY906" s="20">
        <f t="shared" si="2166"/>
        <v>0</v>
      </c>
      <c r="AZ906" s="20">
        <f t="shared" si="2167"/>
        <v>0</v>
      </c>
      <c r="BA906" s="20">
        <f t="shared" si="2168"/>
        <v>200000</v>
      </c>
      <c r="BB906" s="36">
        <f t="shared" si="2169"/>
        <v>1</v>
      </c>
      <c r="BC906" s="36">
        <f t="shared" si="2170"/>
        <v>0</v>
      </c>
      <c r="BD906" s="80">
        <f t="shared" si="2171"/>
        <v>0</v>
      </c>
      <c r="BE906" s="36">
        <f t="shared" si="2172"/>
        <v>0</v>
      </c>
      <c r="BF906" s="36">
        <f t="shared" si="2173"/>
        <v>0</v>
      </c>
      <c r="BG906" s="36">
        <f t="shared" si="2174"/>
        <v>0</v>
      </c>
      <c r="BH906" s="36">
        <f t="shared" si="2175"/>
        <v>0</v>
      </c>
      <c r="BI906" s="36">
        <f t="shared" si="2176"/>
        <v>0</v>
      </c>
      <c r="BJ906" s="36">
        <f t="shared" si="2177"/>
        <v>0</v>
      </c>
      <c r="BK906" s="36">
        <f t="shared" si="2178"/>
        <v>0</v>
      </c>
      <c r="BL906" s="68">
        <f>IF(OR(AT906=0,E906&gt;ProjTerm),0,VLOOKUP(D906,'Life Events'!$AE$5:$AI$1206,5,FALSE))</f>
        <v>0</v>
      </c>
      <c r="BM906" s="93">
        <f t="shared" si="2179"/>
        <v>0</v>
      </c>
      <c r="BN906" s="93">
        <f t="shared" si="2180"/>
        <v>0</v>
      </c>
      <c r="BO906" s="36">
        <f t="shared" si="2181"/>
        <v>0</v>
      </c>
      <c r="BP906" s="36">
        <f t="shared" si="2182"/>
        <v>0</v>
      </c>
      <c r="BQ906" s="36">
        <f t="shared" si="2183"/>
        <v>0</v>
      </c>
      <c r="BR906" s="36">
        <f t="shared" si="2184"/>
        <v>154.78110000000001</v>
      </c>
      <c r="BS906" s="36">
        <f t="shared" si="2185"/>
        <v>0</v>
      </c>
      <c r="BT906" s="36">
        <f t="shared" si="2186"/>
        <v>0</v>
      </c>
      <c r="BU906" s="70" cm="1">
        <f t="array" ref="BU906">IF(AND(ActInt=1,$J906=0),INDEX(Tbl_FwdNom,$B906-IVP,MATCH(ValnDt,Tbl_FwdNom_Cols)),INDEX(Tbl_FwdNom,$B906,MATCH(StartDt,Tbl_FwdNom_Cols)))</f>
        <v>9.0274433050000003</v>
      </c>
      <c r="BV906" s="70" cm="1">
        <f t="array" ref="BV906">INDEX(Tbl_FwdReal,$B906,MATCH(StartDt,Tbl_FwdReal_Cols))</f>
        <v>3.0167129629999998</v>
      </c>
      <c r="BW906" s="70" cm="1">
        <f t="array" ref="BW906">IF(RunType&lt;&gt;"OPN",INDEX(Tbl_FwdReal,$B906,MATCH(ValnDt,Tbl_FwdReal_Cols)),IF(AND($J906=0,ActInt=1),INDEX(Tbl_FwdReal,$B906-IVP,MATCH(ValnDt,Tbl_FwdReal_Cols)),-999))*$K906</f>
        <v>3.0167129629999998</v>
      </c>
      <c r="BX906" s="70">
        <f t="shared" si="2187"/>
        <v>3.0167129629999997E-2</v>
      </c>
      <c r="BY906" s="70">
        <f t="shared" si="2262"/>
        <v>5.8347137751899147E-2</v>
      </c>
      <c r="BZ906" s="64">
        <f t="shared" ref="BZ906:BZ969" si="2275">IF(BY906&lt;&gt;BY905,(1+BY906)^(1/12)-1,BZ905)</f>
        <v>4.7368826532605546E-3</v>
      </c>
      <c r="CA906" s="70" cm="1">
        <f t="array" ref="CA906">IF($J906=1,CA905*(1+INDEX(Tbl_CPI,$B906,MATCH(IF(RunType="OPN",StartDt,ValnDt),Tbl_CPI_Cols))),0)</f>
        <v>0</v>
      </c>
      <c r="CB906" s="70">
        <f t="shared" si="2263"/>
        <v>132.23258680232456</v>
      </c>
      <c r="CC906" s="70">
        <f t="shared" si="2264"/>
        <v>126.1188095716697</v>
      </c>
      <c r="CD906" s="36">
        <f t="shared" si="2188"/>
        <v>638.89686948848339</v>
      </c>
      <c r="CE906" s="36">
        <f t="shared" si="2189"/>
        <v>0</v>
      </c>
      <c r="CF906" s="36">
        <f t="shared" si="2190"/>
        <v>0</v>
      </c>
      <c r="CG906" s="36">
        <f t="shared" si="2191"/>
        <v>0</v>
      </c>
      <c r="CH906" s="36">
        <f t="shared" si="2192"/>
        <v>0</v>
      </c>
      <c r="CI906" s="36">
        <f t="shared" si="2193"/>
        <v>0</v>
      </c>
      <c r="CJ906" s="36">
        <f t="shared" si="2194"/>
        <v>0</v>
      </c>
      <c r="CK906" s="36">
        <f t="shared" si="2195"/>
        <v>0</v>
      </c>
      <c r="CL906" s="36">
        <f t="shared" si="2196"/>
        <v>0</v>
      </c>
      <c r="CM906" s="36">
        <f t="shared" si="2197"/>
        <v>0</v>
      </c>
      <c r="CN906" s="36">
        <f t="shared" si="2198"/>
        <v>0</v>
      </c>
      <c r="CO906" s="20">
        <f t="shared" si="2199"/>
        <v>120000</v>
      </c>
      <c r="CP906" s="20">
        <f t="shared" si="2200"/>
        <v>2</v>
      </c>
      <c r="CQ906" s="64" t="e">
        <f t="shared" si="2201"/>
        <v>#N/A</v>
      </c>
      <c r="CR906" s="64" t="e">
        <f t="shared" si="2202"/>
        <v>#N/A</v>
      </c>
      <c r="CS906" s="36" t="e">
        <f t="shared" si="2203"/>
        <v>#N/A</v>
      </c>
      <c r="CT906" s="36">
        <f t="shared" si="2204"/>
        <v>0</v>
      </c>
      <c r="CU906" s="36">
        <f t="shared" si="2205"/>
        <v>0</v>
      </c>
      <c r="CV906" s="36">
        <f t="shared" si="2265"/>
        <v>0</v>
      </c>
      <c r="CW906" s="36">
        <f t="shared" si="2206"/>
        <v>0</v>
      </c>
      <c r="CX906" s="36">
        <f t="shared" si="2207"/>
        <v>0</v>
      </c>
      <c r="CY906" s="36">
        <f t="shared" si="2208"/>
        <v>0</v>
      </c>
      <c r="CZ906" s="36">
        <f t="shared" si="2266"/>
        <v>0</v>
      </c>
      <c r="DA906" s="64">
        <f t="shared" si="2209"/>
        <v>7.2284532156843273E-3</v>
      </c>
      <c r="DB906" s="70">
        <f t="shared" si="2267"/>
        <v>0.9928234223401784</v>
      </c>
      <c r="DC906" s="70">
        <f>PRODUCT($DB$8:DB906)</f>
        <v>3.0999775555047169E-4</v>
      </c>
      <c r="DD906" s="36">
        <f t="shared" si="2210"/>
        <v>0</v>
      </c>
      <c r="DE906" s="36">
        <f t="shared" si="2211"/>
        <v>0</v>
      </c>
      <c r="DF906" s="36">
        <f t="shared" si="2212"/>
        <v>0</v>
      </c>
      <c r="DG906" s="36">
        <f t="shared" si="2213"/>
        <v>0</v>
      </c>
      <c r="DH906" s="36">
        <f t="shared" si="2214"/>
        <v>0</v>
      </c>
      <c r="DI906" s="36">
        <f t="shared" si="2215"/>
        <v>0</v>
      </c>
      <c r="DJ906" s="36">
        <f t="shared" si="2216"/>
        <v>0</v>
      </c>
      <c r="DK906" s="36">
        <f t="shared" si="2217"/>
        <v>0</v>
      </c>
      <c r="DL906" s="36">
        <f t="shared" si="2218"/>
        <v>0</v>
      </c>
      <c r="DM906" s="36">
        <f t="shared" si="2219"/>
        <v>0</v>
      </c>
      <c r="DN906" s="36">
        <f t="shared" ca="1" si="2268"/>
        <v>4.6137290849905055E-12</v>
      </c>
      <c r="DO906" s="64" cm="1">
        <f t="array" ref="DO906">IFERROR(INDEX(Tbl_FwdNom,$B906,MATCH(LIDt,Tbl_FwdNom_Cols,0)),0)</f>
        <v>7.7106449240000003</v>
      </c>
      <c r="DP906" s="64">
        <f t="shared" ca="1" si="2269"/>
        <v>7.6492821070000003</v>
      </c>
      <c r="DQ906" s="64">
        <f t="shared" ca="1" si="2220"/>
        <v>6.1612670874093833E-3</v>
      </c>
      <c r="DR906" s="70">
        <f t="shared" ca="1" si="2221"/>
        <v>0.99387646166777543</v>
      </c>
      <c r="DS906" s="70">
        <f ca="1">PRODUCT($DR$8:DR906)</f>
        <v>1.1586780665687657E-3</v>
      </c>
      <c r="DT906" s="36">
        <f t="shared" ca="1" si="2222"/>
        <v>0</v>
      </c>
      <c r="DU906" s="36">
        <f t="shared" ca="1" si="2223"/>
        <v>0</v>
      </c>
      <c r="DV906" s="36">
        <f t="shared" ca="1" si="2224"/>
        <v>0</v>
      </c>
      <c r="DW906" s="36">
        <f t="shared" ca="1" si="2225"/>
        <v>0</v>
      </c>
      <c r="DX906" s="36">
        <f t="shared" ca="1" si="2226"/>
        <v>0</v>
      </c>
      <c r="DY906" s="36">
        <f t="shared" ca="1" si="2227"/>
        <v>0</v>
      </c>
      <c r="DZ906" s="36">
        <f t="shared" ca="1" si="2228"/>
        <v>0</v>
      </c>
      <c r="EA906" s="36">
        <f t="shared" ca="1" si="2229"/>
        <v>0</v>
      </c>
      <c r="EB906" s="36">
        <f t="shared" ca="1" si="2230"/>
        <v>0</v>
      </c>
      <c r="EC906" s="36">
        <f t="shared" ca="1" si="2231"/>
        <v>0</v>
      </c>
      <c r="ED906" s="36">
        <f t="shared" ca="1" si="2232"/>
        <v>0</v>
      </c>
      <c r="EE906" s="36">
        <f t="shared" ca="1" si="2270"/>
        <v>0</v>
      </c>
      <c r="EF906" s="36">
        <f t="shared" ca="1" si="2233"/>
        <v>0</v>
      </c>
      <c r="EG906" s="64"/>
      <c r="EH906" s="64"/>
      <c r="EI906" s="64"/>
      <c r="EJ906" s="70"/>
      <c r="EK906" s="70"/>
      <c r="EL906" s="70"/>
      <c r="EM906" s="70"/>
      <c r="EN906" s="70"/>
      <c r="EO906" s="36">
        <f t="shared" si="2234"/>
        <v>0</v>
      </c>
      <c r="EP906" s="36">
        <f t="shared" si="2235"/>
        <v>0</v>
      </c>
      <c r="EQ906" s="36">
        <f t="shared" si="2236"/>
        <v>0</v>
      </c>
      <c r="ER906" s="36">
        <f t="shared" si="2237"/>
        <v>0</v>
      </c>
      <c r="ES906" s="36">
        <f t="shared" si="2238"/>
        <v>0</v>
      </c>
      <c r="ET906" s="36">
        <f t="shared" si="2239"/>
        <v>0</v>
      </c>
      <c r="EU906" s="36">
        <f t="shared" si="2271"/>
        <v>0</v>
      </c>
      <c r="EV906" s="36">
        <f t="shared" si="2240"/>
        <v>0</v>
      </c>
      <c r="EW906" s="36">
        <f t="shared" si="2241"/>
        <v>0</v>
      </c>
      <c r="EX906" s="36">
        <f t="shared" si="2272"/>
        <v>0</v>
      </c>
      <c r="EY906" s="36">
        <f t="shared" si="2242"/>
        <v>0</v>
      </c>
      <c r="EZ906" s="36">
        <f t="shared" si="2243"/>
        <v>0</v>
      </c>
      <c r="FA906" s="36">
        <f t="shared" si="2244"/>
        <v>0</v>
      </c>
      <c r="FB906" s="36">
        <f t="shared" si="2245"/>
        <v>0</v>
      </c>
      <c r="FC906" s="36">
        <f t="shared" si="2273"/>
        <v>0</v>
      </c>
      <c r="FD906" s="36">
        <f t="shared" si="2246"/>
        <v>0</v>
      </c>
      <c r="FE906" s="36">
        <f t="shared" si="2247"/>
        <v>0</v>
      </c>
      <c r="FF906" s="36">
        <f t="shared" si="2274"/>
        <v>0</v>
      </c>
      <c r="FG906" s="36">
        <f t="shared" si="2248"/>
        <v>0</v>
      </c>
      <c r="FH906" s="36">
        <f t="shared" si="2249"/>
        <v>0</v>
      </c>
      <c r="FI906" s="36">
        <f t="shared" si="2250"/>
        <v>0</v>
      </c>
      <c r="FJ906" s="36">
        <f t="shared" ca="1" si="2251"/>
        <v>0</v>
      </c>
      <c r="FK906" s="36">
        <f t="shared" si="2252"/>
        <v>0</v>
      </c>
      <c r="FL906" s="36">
        <f t="shared" si="2253"/>
        <v>0</v>
      </c>
      <c r="FM906" s="36">
        <f t="shared" ca="1" si="2254"/>
        <v>0</v>
      </c>
      <c r="FN906" s="36">
        <f t="shared" ca="1" si="2124"/>
        <v>0</v>
      </c>
    </row>
    <row r="907" spans="2:170" x14ac:dyDescent="0.25">
      <c r="B907" s="2">
        <v>899</v>
      </c>
      <c r="C907" s="2">
        <f t="shared" si="2130"/>
        <v>75</v>
      </c>
      <c r="D907" s="2">
        <f t="shared" si="2127"/>
        <v>923</v>
      </c>
      <c r="E907" s="2">
        <f t="shared" si="2125"/>
        <v>77</v>
      </c>
      <c r="F907" s="189">
        <f t="shared" si="2129"/>
        <v>73081</v>
      </c>
      <c r="G907" s="2">
        <f t="shared" si="2128"/>
        <v>1</v>
      </c>
      <c r="H907" s="187">
        <f t="shared" si="2131"/>
        <v>109.5</v>
      </c>
      <c r="I907" s="186">
        <f t="shared" si="2126"/>
        <v>109</v>
      </c>
      <c r="J907" s="2">
        <f t="shared" si="2132"/>
        <v>0</v>
      </c>
      <c r="K907" s="2">
        <f t="shared" si="2133"/>
        <v>1</v>
      </c>
      <c r="L907">
        <f t="shared" si="2134"/>
        <v>2</v>
      </c>
      <c r="M907" s="190">
        <f t="shared" si="2255"/>
        <v>0.93</v>
      </c>
      <c r="N907">
        <f t="shared" si="2135"/>
        <v>1</v>
      </c>
      <c r="O907">
        <f t="shared" si="2136"/>
        <v>100</v>
      </c>
      <c r="P907" s="58">
        <f t="shared" si="2137"/>
        <v>4.1850000000000005</v>
      </c>
      <c r="Q907" s="106">
        <f t="shared" si="2138"/>
        <v>1</v>
      </c>
      <c r="R907" s="59">
        <f t="shared" si="2139"/>
        <v>1</v>
      </c>
      <c r="S907" s="32">
        <f t="shared" si="2256"/>
        <v>1</v>
      </c>
      <c r="T907">
        <f t="shared" si="2140"/>
        <v>1</v>
      </c>
      <c r="U907" s="32">
        <f t="shared" si="2257"/>
        <v>0.93</v>
      </c>
      <c r="V907">
        <f t="shared" si="2141"/>
        <v>1</v>
      </c>
      <c r="W907">
        <f t="shared" si="2142"/>
        <v>100</v>
      </c>
      <c r="X907" s="58">
        <f t="shared" si="2143"/>
        <v>1</v>
      </c>
      <c r="Y907" s="58">
        <f t="shared" si="2144"/>
        <v>1</v>
      </c>
      <c r="Z907" s="32">
        <f t="shared" si="2145"/>
        <v>1</v>
      </c>
      <c r="AA907" s="32">
        <f t="shared" si="2146"/>
        <v>1</v>
      </c>
      <c r="AB907" s="59">
        <f t="shared" si="2147"/>
        <v>4.9056245199999996E-3</v>
      </c>
      <c r="AC907" s="59">
        <f t="shared" si="2148"/>
        <v>4.9056245199999996E-3</v>
      </c>
      <c r="AD907">
        <f t="shared" si="2149"/>
        <v>1</v>
      </c>
      <c r="AE907" s="59">
        <f t="shared" si="2150"/>
        <v>4.9056245199999996E-3</v>
      </c>
      <c r="AF907" s="59">
        <f t="shared" si="2151"/>
        <v>4.1758461800000006E-3</v>
      </c>
      <c r="AG907" s="59">
        <f t="shared" si="2152"/>
        <v>4.1758461800000006E-3</v>
      </c>
      <c r="AH907">
        <f t="shared" si="2153"/>
        <v>1</v>
      </c>
      <c r="AI907" s="59">
        <f t="shared" si="2154"/>
        <v>4.1758461800000006E-3</v>
      </c>
      <c r="AJ907" s="59">
        <f t="shared" si="2155"/>
        <v>0</v>
      </c>
      <c r="AK907" s="59">
        <f t="shared" si="2156"/>
        <v>0</v>
      </c>
      <c r="AL907" s="59">
        <f t="shared" si="2157"/>
        <v>0</v>
      </c>
      <c r="AM907" s="12">
        <f t="shared" si="2258"/>
        <v>0</v>
      </c>
      <c r="AN907" s="12">
        <f t="shared" si="2259"/>
        <v>0</v>
      </c>
      <c r="AO907" s="66">
        <f t="shared" si="2158"/>
        <v>0</v>
      </c>
      <c r="AP907" s="66">
        <f t="shared" si="2159"/>
        <v>0</v>
      </c>
      <c r="AQ907" s="59">
        <f t="shared" si="2160"/>
        <v>0</v>
      </c>
      <c r="AR907" s="59">
        <f t="shared" si="2161"/>
        <v>0</v>
      </c>
      <c r="AS907" s="59">
        <f t="shared" si="2162"/>
        <v>0</v>
      </c>
      <c r="AT907" s="12">
        <f t="shared" si="2163"/>
        <v>0</v>
      </c>
      <c r="AU907" s="59">
        <f t="shared" si="2260"/>
        <v>0</v>
      </c>
      <c r="AV907" s="59">
        <f t="shared" si="2261"/>
        <v>0</v>
      </c>
      <c r="AW907" s="70">
        <f t="shared" si="2164"/>
        <v>0</v>
      </c>
      <c r="AX907" s="20">
        <f t="shared" si="2165"/>
        <v>200000</v>
      </c>
      <c r="AY907" s="20">
        <f t="shared" si="2166"/>
        <v>0</v>
      </c>
      <c r="AZ907" s="20">
        <f t="shared" si="2167"/>
        <v>0</v>
      </c>
      <c r="BA907" s="20">
        <f t="shared" si="2168"/>
        <v>200000</v>
      </c>
      <c r="BB907" s="36">
        <f t="shared" si="2169"/>
        <v>1</v>
      </c>
      <c r="BC907" s="36">
        <f t="shared" si="2170"/>
        <v>0</v>
      </c>
      <c r="BD907" s="80">
        <f t="shared" si="2171"/>
        <v>0</v>
      </c>
      <c r="BE907" s="36">
        <f t="shared" si="2172"/>
        <v>0</v>
      </c>
      <c r="BF907" s="36">
        <f t="shared" si="2173"/>
        <v>0</v>
      </c>
      <c r="BG907" s="36">
        <f t="shared" si="2174"/>
        <v>0</v>
      </c>
      <c r="BH907" s="36">
        <f t="shared" si="2175"/>
        <v>0</v>
      </c>
      <c r="BI907" s="36">
        <f t="shared" si="2176"/>
        <v>0</v>
      </c>
      <c r="BJ907" s="36">
        <f t="shared" si="2177"/>
        <v>0</v>
      </c>
      <c r="BK907" s="36">
        <f t="shared" si="2178"/>
        <v>0</v>
      </c>
      <c r="BL907" s="68">
        <f>IF(OR(AT907=0,E907&gt;ProjTerm),0,VLOOKUP(D907,'Life Events'!$AE$5:$AI$1206,5,FALSE))</f>
        <v>0</v>
      </c>
      <c r="BM907" s="93">
        <f t="shared" si="2179"/>
        <v>0</v>
      </c>
      <c r="BN907" s="93">
        <f t="shared" si="2180"/>
        <v>0</v>
      </c>
      <c r="BO907" s="36">
        <f t="shared" si="2181"/>
        <v>0</v>
      </c>
      <c r="BP907" s="36">
        <f t="shared" si="2182"/>
        <v>0</v>
      </c>
      <c r="BQ907" s="36">
        <f t="shared" si="2183"/>
        <v>0</v>
      </c>
      <c r="BR907" s="36">
        <f t="shared" si="2184"/>
        <v>154.78110000000001</v>
      </c>
      <c r="BS907" s="36">
        <f t="shared" si="2185"/>
        <v>0</v>
      </c>
      <c r="BT907" s="36">
        <f t="shared" si="2186"/>
        <v>0</v>
      </c>
      <c r="BU907" s="70" cm="1">
        <f t="array" ref="BU907">IF(AND(ActInt=1,$J907=0),INDEX(Tbl_FwdNom,$B907-IVP,MATCH(ValnDt,Tbl_FwdNom_Cols)),INDEX(Tbl_FwdNom,$B907,MATCH(StartDt,Tbl_FwdNom_Cols)))</f>
        <v>9.0215235099999997</v>
      </c>
      <c r="BV907" s="70" cm="1">
        <f t="array" ref="BV907">INDEX(Tbl_FwdReal,$B907,MATCH(StartDt,Tbl_FwdReal_Cols))</f>
        <v>3.0133448180000002</v>
      </c>
      <c r="BW907" s="70" cm="1">
        <f t="array" ref="BW907">IF(RunType&lt;&gt;"OPN",INDEX(Tbl_FwdReal,$B907,MATCH(ValnDt,Tbl_FwdReal_Cols)),IF(AND($J907=0,ActInt=1),INDEX(Tbl_FwdReal,$B907-IVP,MATCH(ValnDt,Tbl_FwdReal_Cols)),-999))*$K907</f>
        <v>3.0133448180000002</v>
      </c>
      <c r="BX907" s="70">
        <f t="shared" si="2187"/>
        <v>3.0133448180000001E-2</v>
      </c>
      <c r="BY907" s="70">
        <f t="shared" si="2262"/>
        <v>5.832427538990248E-2</v>
      </c>
      <c r="BZ907" s="64">
        <f t="shared" si="2275"/>
        <v>4.7350739456906155E-3</v>
      </c>
      <c r="CA907" s="70" cm="1">
        <f t="array" ref="CA907">IF($J907=1,CA906*(1+INDEX(Tbl_CPI,$B907,MATCH(IF(RunType="OPN",StartDt,ValnDt),Tbl_CPI_Cols))),0)</f>
        <v>0</v>
      </c>
      <c r="CB907" s="70">
        <f t="shared" si="2263"/>
        <v>132.85871787886353</v>
      </c>
      <c r="CC907" s="70">
        <f t="shared" si="2264"/>
        <v>126.1188095716697</v>
      </c>
      <c r="CD907" s="36">
        <f t="shared" si="2188"/>
        <v>638.89686948848339</v>
      </c>
      <c r="CE907" s="36">
        <f t="shared" si="2189"/>
        <v>0</v>
      </c>
      <c r="CF907" s="36">
        <f t="shared" si="2190"/>
        <v>0</v>
      </c>
      <c r="CG907" s="36">
        <f t="shared" si="2191"/>
        <v>0</v>
      </c>
      <c r="CH907" s="36">
        <f t="shared" si="2192"/>
        <v>0</v>
      </c>
      <c r="CI907" s="36">
        <f t="shared" si="2193"/>
        <v>0</v>
      </c>
      <c r="CJ907" s="36">
        <f t="shared" si="2194"/>
        <v>0</v>
      </c>
      <c r="CK907" s="36">
        <f t="shared" si="2195"/>
        <v>0</v>
      </c>
      <c r="CL907" s="36">
        <f t="shared" si="2196"/>
        <v>0</v>
      </c>
      <c r="CM907" s="36">
        <f t="shared" si="2197"/>
        <v>0</v>
      </c>
      <c r="CN907" s="36">
        <f t="shared" si="2198"/>
        <v>0</v>
      </c>
      <c r="CO907" s="20">
        <f t="shared" si="2199"/>
        <v>120000</v>
      </c>
      <c r="CP907" s="20">
        <f t="shared" si="2200"/>
        <v>2</v>
      </c>
      <c r="CQ907" s="64" t="e">
        <f t="shared" si="2201"/>
        <v>#N/A</v>
      </c>
      <c r="CR907" s="64" t="e">
        <f t="shared" si="2202"/>
        <v>#N/A</v>
      </c>
      <c r="CS907" s="36" t="e">
        <f t="shared" si="2203"/>
        <v>#N/A</v>
      </c>
      <c r="CT907" s="36">
        <f t="shared" si="2204"/>
        <v>0</v>
      </c>
      <c r="CU907" s="36">
        <f t="shared" si="2205"/>
        <v>0</v>
      </c>
      <c r="CV907" s="36">
        <f t="shared" si="2265"/>
        <v>0</v>
      </c>
      <c r="CW907" s="36">
        <f t="shared" si="2206"/>
        <v>0</v>
      </c>
      <c r="CX907" s="36">
        <f t="shared" si="2207"/>
        <v>0</v>
      </c>
      <c r="CY907" s="36">
        <f t="shared" si="2208"/>
        <v>0</v>
      </c>
      <c r="CZ907" s="36">
        <f t="shared" si="2266"/>
        <v>0</v>
      </c>
      <c r="DA907" s="64">
        <f t="shared" si="2209"/>
        <v>7.2238956977410673E-3</v>
      </c>
      <c r="DB907" s="70">
        <f t="shared" si="2267"/>
        <v>0.99282791469841292</v>
      </c>
      <c r="DC907" s="70">
        <f>PRODUCT($DB$8:DB907)</f>
        <v>3.0777442520436317E-4</v>
      </c>
      <c r="DD907" s="36">
        <f t="shared" si="2210"/>
        <v>0</v>
      </c>
      <c r="DE907" s="36">
        <f t="shared" si="2211"/>
        <v>0</v>
      </c>
      <c r="DF907" s="36">
        <f t="shared" si="2212"/>
        <v>0</v>
      </c>
      <c r="DG907" s="36">
        <f t="shared" si="2213"/>
        <v>0</v>
      </c>
      <c r="DH907" s="36">
        <f t="shared" si="2214"/>
        <v>0</v>
      </c>
      <c r="DI907" s="36">
        <f t="shared" si="2215"/>
        <v>0</v>
      </c>
      <c r="DJ907" s="36">
        <f t="shared" si="2216"/>
        <v>0</v>
      </c>
      <c r="DK907" s="36">
        <f t="shared" si="2217"/>
        <v>0</v>
      </c>
      <c r="DL907" s="36">
        <f t="shared" si="2218"/>
        <v>0</v>
      </c>
      <c r="DM907" s="36">
        <f t="shared" si="2219"/>
        <v>0</v>
      </c>
      <c r="DN907" s="36">
        <f t="shared" ca="1" si="2268"/>
        <v>4.6137290849905055E-12</v>
      </c>
      <c r="DO907" s="64" cm="1">
        <f t="array" ref="DO907">IFERROR(INDEX(Tbl_FwdNom,$B907,MATCH(LIDt,Tbl_FwdNom_Cols,0)),0)</f>
        <v>7.7089399289999996</v>
      </c>
      <c r="DP907" s="64">
        <f t="shared" ca="1" si="2269"/>
        <v>7.6475780840000001</v>
      </c>
      <c r="DQ907" s="64">
        <f t="shared" ca="1" si="2220"/>
        <v>6.1599398341085632E-3</v>
      </c>
      <c r="DR907" s="70">
        <f t="shared" ca="1" si="2221"/>
        <v>0.99387777271760169</v>
      </c>
      <c r="DS907" s="70">
        <f ca="1">PRODUCT($DR$8:DR907)</f>
        <v>1.1515843760981019E-3</v>
      </c>
      <c r="DT907" s="36">
        <f t="shared" ca="1" si="2222"/>
        <v>0</v>
      </c>
      <c r="DU907" s="36">
        <f t="shared" ca="1" si="2223"/>
        <v>0</v>
      </c>
      <c r="DV907" s="36">
        <f t="shared" ca="1" si="2224"/>
        <v>0</v>
      </c>
      <c r="DW907" s="36">
        <f t="shared" ca="1" si="2225"/>
        <v>0</v>
      </c>
      <c r="DX907" s="36">
        <f t="shared" ca="1" si="2226"/>
        <v>0</v>
      </c>
      <c r="DY907" s="36">
        <f t="shared" ca="1" si="2227"/>
        <v>0</v>
      </c>
      <c r="DZ907" s="36">
        <f t="shared" ca="1" si="2228"/>
        <v>0</v>
      </c>
      <c r="EA907" s="36">
        <f t="shared" ca="1" si="2229"/>
        <v>0</v>
      </c>
      <c r="EB907" s="36">
        <f t="shared" ca="1" si="2230"/>
        <v>0</v>
      </c>
      <c r="EC907" s="36">
        <f t="shared" ca="1" si="2231"/>
        <v>0</v>
      </c>
      <c r="ED907" s="36">
        <f t="shared" ca="1" si="2232"/>
        <v>0</v>
      </c>
      <c r="EE907" s="36">
        <f t="shared" ca="1" si="2270"/>
        <v>0</v>
      </c>
      <c r="EF907" s="36">
        <f t="shared" ca="1" si="2233"/>
        <v>0</v>
      </c>
      <c r="EG907" s="64"/>
      <c r="EH907" s="64"/>
      <c r="EI907" s="64"/>
      <c r="EJ907" s="70"/>
      <c r="EK907" s="70"/>
      <c r="EL907" s="70"/>
      <c r="EM907" s="70"/>
      <c r="EN907" s="70"/>
      <c r="EO907" s="36">
        <f t="shared" si="2234"/>
        <v>0</v>
      </c>
      <c r="EP907" s="36">
        <f t="shared" si="2235"/>
        <v>0</v>
      </c>
      <c r="EQ907" s="36">
        <f t="shared" si="2236"/>
        <v>0</v>
      </c>
      <c r="ER907" s="36">
        <f t="shared" si="2237"/>
        <v>0</v>
      </c>
      <c r="ES907" s="36">
        <f t="shared" si="2238"/>
        <v>0</v>
      </c>
      <c r="ET907" s="36">
        <f t="shared" si="2239"/>
        <v>0</v>
      </c>
      <c r="EU907" s="36">
        <f t="shared" si="2271"/>
        <v>0</v>
      </c>
      <c r="EV907" s="36">
        <f t="shared" si="2240"/>
        <v>0</v>
      </c>
      <c r="EW907" s="36">
        <f t="shared" si="2241"/>
        <v>0</v>
      </c>
      <c r="EX907" s="36">
        <f t="shared" si="2272"/>
        <v>0</v>
      </c>
      <c r="EY907" s="36">
        <f t="shared" si="2242"/>
        <v>0</v>
      </c>
      <c r="EZ907" s="36">
        <f t="shared" si="2243"/>
        <v>0</v>
      </c>
      <c r="FA907" s="36">
        <f t="shared" si="2244"/>
        <v>0</v>
      </c>
      <c r="FB907" s="36">
        <f t="shared" si="2245"/>
        <v>0</v>
      </c>
      <c r="FC907" s="36">
        <f t="shared" si="2273"/>
        <v>0</v>
      </c>
      <c r="FD907" s="36">
        <f t="shared" si="2246"/>
        <v>0</v>
      </c>
      <c r="FE907" s="36">
        <f t="shared" si="2247"/>
        <v>0</v>
      </c>
      <c r="FF907" s="36">
        <f t="shared" si="2274"/>
        <v>0</v>
      </c>
      <c r="FG907" s="36">
        <f t="shared" si="2248"/>
        <v>0</v>
      </c>
      <c r="FH907" s="36">
        <f t="shared" si="2249"/>
        <v>0</v>
      </c>
      <c r="FI907" s="36">
        <f t="shared" si="2250"/>
        <v>0</v>
      </c>
      <c r="FJ907" s="36">
        <f t="shared" ca="1" si="2251"/>
        <v>0</v>
      </c>
      <c r="FK907" s="36">
        <f t="shared" si="2252"/>
        <v>0</v>
      </c>
      <c r="FL907" s="36">
        <f t="shared" si="2253"/>
        <v>0</v>
      </c>
      <c r="FM907" s="36">
        <f t="shared" ca="1" si="2254"/>
        <v>0</v>
      </c>
      <c r="FN907" s="36">
        <f t="shared" ca="1" si="2124"/>
        <v>0</v>
      </c>
    </row>
    <row r="908" spans="2:170" x14ac:dyDescent="0.25">
      <c r="B908" s="2">
        <v>900</v>
      </c>
      <c r="C908" s="2">
        <f t="shared" si="2130"/>
        <v>75</v>
      </c>
      <c r="D908" s="2">
        <f t="shared" si="2127"/>
        <v>924</v>
      </c>
      <c r="E908" s="2">
        <f t="shared" si="2125"/>
        <v>77</v>
      </c>
      <c r="F908" s="189">
        <f t="shared" si="2129"/>
        <v>73109</v>
      </c>
      <c r="G908" s="2">
        <f t="shared" si="2128"/>
        <v>2</v>
      </c>
      <c r="H908" s="187">
        <f t="shared" si="2131"/>
        <v>109.58333333333334</v>
      </c>
      <c r="I908" s="186">
        <f t="shared" si="2126"/>
        <v>109</v>
      </c>
      <c r="J908" s="2">
        <f t="shared" si="2132"/>
        <v>0</v>
      </c>
      <c r="K908" s="2">
        <f t="shared" si="2133"/>
        <v>1</v>
      </c>
      <c r="L908">
        <f t="shared" si="2134"/>
        <v>2</v>
      </c>
      <c r="M908" s="190">
        <f t="shared" si="2255"/>
        <v>0.93</v>
      </c>
      <c r="N908">
        <f t="shared" si="2135"/>
        <v>1</v>
      </c>
      <c r="O908">
        <f t="shared" si="2136"/>
        <v>100</v>
      </c>
      <c r="P908" s="58">
        <f t="shared" si="2137"/>
        <v>4.1850000000000005</v>
      </c>
      <c r="Q908" s="106">
        <f t="shared" si="2138"/>
        <v>1</v>
      </c>
      <c r="R908" s="59">
        <f t="shared" si="2139"/>
        <v>1</v>
      </c>
      <c r="S908" s="32">
        <f t="shared" si="2256"/>
        <v>1</v>
      </c>
      <c r="T908">
        <f t="shared" si="2140"/>
        <v>1</v>
      </c>
      <c r="U908" s="32">
        <f t="shared" si="2257"/>
        <v>0.93</v>
      </c>
      <c r="V908">
        <f t="shared" si="2141"/>
        <v>1</v>
      </c>
      <c r="W908">
        <f t="shared" si="2142"/>
        <v>100</v>
      </c>
      <c r="X908" s="58">
        <f t="shared" si="2143"/>
        <v>1</v>
      </c>
      <c r="Y908" s="58">
        <f t="shared" si="2144"/>
        <v>1</v>
      </c>
      <c r="Z908" s="32">
        <f t="shared" si="2145"/>
        <v>1</v>
      </c>
      <c r="AA908" s="32">
        <f t="shared" si="2146"/>
        <v>1</v>
      </c>
      <c r="AB908" s="59">
        <f t="shared" si="2147"/>
        <v>4.9056245199999996E-3</v>
      </c>
      <c r="AC908" s="59">
        <f t="shared" si="2148"/>
        <v>4.9056245199999996E-3</v>
      </c>
      <c r="AD908">
        <f t="shared" si="2149"/>
        <v>1</v>
      </c>
      <c r="AE908" s="59">
        <f t="shared" si="2150"/>
        <v>4.9056245199999996E-3</v>
      </c>
      <c r="AF908" s="59">
        <f t="shared" si="2151"/>
        <v>4.1758461800000006E-3</v>
      </c>
      <c r="AG908" s="59">
        <f t="shared" si="2152"/>
        <v>4.1758461800000006E-3</v>
      </c>
      <c r="AH908">
        <f t="shared" si="2153"/>
        <v>1</v>
      </c>
      <c r="AI908" s="59">
        <f t="shared" si="2154"/>
        <v>4.1758461800000006E-3</v>
      </c>
      <c r="AJ908" s="59">
        <f t="shared" si="2155"/>
        <v>0</v>
      </c>
      <c r="AK908" s="59">
        <f t="shared" si="2156"/>
        <v>0</v>
      </c>
      <c r="AL908" s="59">
        <f t="shared" si="2157"/>
        <v>0</v>
      </c>
      <c r="AM908" s="12">
        <f t="shared" si="2258"/>
        <v>0</v>
      </c>
      <c r="AN908" s="12">
        <f t="shared" si="2259"/>
        <v>0</v>
      </c>
      <c r="AO908" s="66">
        <f t="shared" si="2158"/>
        <v>0</v>
      </c>
      <c r="AP908" s="66">
        <f t="shared" si="2159"/>
        <v>0</v>
      </c>
      <c r="AQ908" s="59">
        <f t="shared" si="2160"/>
        <v>0</v>
      </c>
      <c r="AR908" s="59">
        <f t="shared" si="2161"/>
        <v>0</v>
      </c>
      <c r="AS908" s="59">
        <f t="shared" si="2162"/>
        <v>0</v>
      </c>
      <c r="AT908" s="12">
        <f t="shared" si="2163"/>
        <v>0</v>
      </c>
      <c r="AU908" s="59">
        <f t="shared" si="2260"/>
        <v>0</v>
      </c>
      <c r="AV908" s="59">
        <f t="shared" si="2261"/>
        <v>0</v>
      </c>
      <c r="AW908" s="70">
        <f t="shared" si="2164"/>
        <v>0</v>
      </c>
      <c r="AX908" s="20">
        <f t="shared" si="2165"/>
        <v>200000</v>
      </c>
      <c r="AY908" s="20">
        <f t="shared" si="2166"/>
        <v>0</v>
      </c>
      <c r="AZ908" s="20">
        <f t="shared" si="2167"/>
        <v>0</v>
      </c>
      <c r="BA908" s="20">
        <f t="shared" si="2168"/>
        <v>200000</v>
      </c>
      <c r="BB908" s="36">
        <f t="shared" si="2169"/>
        <v>1</v>
      </c>
      <c r="BC908" s="36">
        <f t="shared" si="2170"/>
        <v>0</v>
      </c>
      <c r="BD908" s="80">
        <f t="shared" si="2171"/>
        <v>0</v>
      </c>
      <c r="BE908" s="36">
        <f t="shared" si="2172"/>
        <v>0</v>
      </c>
      <c r="BF908" s="36">
        <f t="shared" si="2173"/>
        <v>0</v>
      </c>
      <c r="BG908" s="36">
        <f t="shared" si="2174"/>
        <v>0</v>
      </c>
      <c r="BH908" s="36">
        <f t="shared" si="2175"/>
        <v>0</v>
      </c>
      <c r="BI908" s="36">
        <f t="shared" si="2176"/>
        <v>0</v>
      </c>
      <c r="BJ908" s="36">
        <f t="shared" si="2177"/>
        <v>0</v>
      </c>
      <c r="BK908" s="36">
        <f t="shared" si="2178"/>
        <v>0</v>
      </c>
      <c r="BL908" s="68">
        <f>IF(OR(AT908=0,E908&gt;ProjTerm),0,VLOOKUP(D908,'Life Events'!$AE$5:$AI$1206,5,FALSE))</f>
        <v>0</v>
      </c>
      <c r="BM908" s="93">
        <f t="shared" si="2179"/>
        <v>0</v>
      </c>
      <c r="BN908" s="93">
        <f t="shared" si="2180"/>
        <v>0</v>
      </c>
      <c r="BO908" s="36">
        <f t="shared" si="2181"/>
        <v>0</v>
      </c>
      <c r="BP908" s="36">
        <f t="shared" si="2182"/>
        <v>0</v>
      </c>
      <c r="BQ908" s="36">
        <f t="shared" si="2183"/>
        <v>0</v>
      </c>
      <c r="BR908" s="36">
        <f t="shared" si="2184"/>
        <v>154.78110000000001</v>
      </c>
      <c r="BS908" s="36">
        <f t="shared" si="2185"/>
        <v>0</v>
      </c>
      <c r="BT908" s="36">
        <f t="shared" si="2186"/>
        <v>0</v>
      </c>
      <c r="BU908" s="70" cm="1">
        <f t="array" ref="BU908">IF(AND(ActInt=1,$J908=0),INDEX(Tbl_FwdNom,$B908-IVP,MATCH(ValnDt,Tbl_FwdNom_Cols)),INDEX(Tbl_FwdNom,$B908,MATCH(StartDt,Tbl_FwdNom_Cols)))</f>
        <v>9.0156040350000008</v>
      </c>
      <c r="BV908" s="70" cm="1">
        <f t="array" ref="BV908">INDEX(Tbl_FwdReal,$B908,MATCH(StartDt,Tbl_FwdReal_Cols))</f>
        <v>3.0099767829999999</v>
      </c>
      <c r="BW908" s="70" cm="1">
        <f t="array" ref="BW908">IF(RunType&lt;&gt;"OPN",INDEX(Tbl_FwdReal,$B908,MATCH(ValnDt,Tbl_FwdReal_Cols)),IF(AND($J908=0,ActInt=1),INDEX(Tbl_FwdReal,$B908-IVP,MATCH(ValnDt,Tbl_FwdReal_Cols)),-999))*$K908</f>
        <v>3.0099767829999999</v>
      </c>
      <c r="BX908" s="70">
        <f t="shared" si="2187"/>
        <v>3.0099767829999999E-2</v>
      </c>
      <c r="BY908" s="70">
        <f t="shared" si="2262"/>
        <v>5.8301413509211919E-2</v>
      </c>
      <c r="BZ908" s="64">
        <f t="shared" si="2275"/>
        <v>4.7332652403826447E-3</v>
      </c>
      <c r="CA908" s="70" cm="1">
        <f t="array" ref="CA908">IF($J908=1,CA907*(1+INDEX(Tbl_CPI,$B908,MATCH(IF(RunType="OPN",StartDt,ValnDt),Tbl_CPI_Cols))),0)</f>
        <v>0</v>
      </c>
      <c r="CB908" s="70">
        <f t="shared" si="2263"/>
        <v>133.48757343008137</v>
      </c>
      <c r="CC908" s="70">
        <f t="shared" si="2264"/>
        <v>133.48757343008137</v>
      </c>
      <c r="CD908" s="36">
        <f t="shared" si="2188"/>
        <v>638.89686948848339</v>
      </c>
      <c r="CE908" s="36">
        <f t="shared" si="2189"/>
        <v>0</v>
      </c>
      <c r="CF908" s="36">
        <f t="shared" si="2190"/>
        <v>0</v>
      </c>
      <c r="CG908" s="36">
        <f t="shared" si="2191"/>
        <v>0</v>
      </c>
      <c r="CH908" s="36">
        <f t="shared" si="2192"/>
        <v>0</v>
      </c>
      <c r="CI908" s="36">
        <f t="shared" si="2193"/>
        <v>0</v>
      </c>
      <c r="CJ908" s="36">
        <f t="shared" si="2194"/>
        <v>0</v>
      </c>
      <c r="CK908" s="36">
        <f t="shared" si="2195"/>
        <v>0</v>
      </c>
      <c r="CL908" s="36">
        <f t="shared" si="2196"/>
        <v>0</v>
      </c>
      <c r="CM908" s="36">
        <f t="shared" si="2197"/>
        <v>0</v>
      </c>
      <c r="CN908" s="36">
        <f t="shared" si="2198"/>
        <v>0</v>
      </c>
      <c r="CO908" s="20">
        <f t="shared" si="2199"/>
        <v>120000</v>
      </c>
      <c r="CP908" s="20">
        <f t="shared" si="2200"/>
        <v>2</v>
      </c>
      <c r="CQ908" s="64" t="e">
        <f t="shared" si="2201"/>
        <v>#N/A</v>
      </c>
      <c r="CR908" s="64" t="e">
        <f t="shared" si="2202"/>
        <v>#N/A</v>
      </c>
      <c r="CS908" s="36" t="e">
        <f t="shared" si="2203"/>
        <v>#N/A</v>
      </c>
      <c r="CT908" s="36">
        <f t="shared" si="2204"/>
        <v>0</v>
      </c>
      <c r="CU908" s="36">
        <f t="shared" si="2205"/>
        <v>0</v>
      </c>
      <c r="CV908" s="36">
        <f t="shared" si="2265"/>
        <v>0</v>
      </c>
      <c r="CW908" s="36">
        <f t="shared" si="2206"/>
        <v>0</v>
      </c>
      <c r="CX908" s="36">
        <f t="shared" si="2207"/>
        <v>0</v>
      </c>
      <c r="CY908" s="36">
        <f t="shared" si="2208"/>
        <v>0</v>
      </c>
      <c r="CZ908" s="36">
        <f t="shared" si="2266"/>
        <v>0</v>
      </c>
      <c r="DA908" s="64">
        <f t="shared" si="2209"/>
        <v>7.2193381993235217E-3</v>
      </c>
      <c r="DB908" s="70">
        <f t="shared" si="2267"/>
        <v>0.99283240707805509</v>
      </c>
      <c r="DC908" s="70">
        <f>PRODUCT($DB$8:DB908)</f>
        <v>3.055684234127127E-4</v>
      </c>
      <c r="DD908" s="36">
        <f t="shared" si="2210"/>
        <v>0</v>
      </c>
      <c r="DE908" s="36">
        <f t="shared" si="2211"/>
        <v>0</v>
      </c>
      <c r="DF908" s="36">
        <f t="shared" si="2212"/>
        <v>0</v>
      </c>
      <c r="DG908" s="36">
        <f t="shared" si="2213"/>
        <v>0</v>
      </c>
      <c r="DH908" s="36">
        <f t="shared" si="2214"/>
        <v>0</v>
      </c>
      <c r="DI908" s="36">
        <f t="shared" si="2215"/>
        <v>0</v>
      </c>
      <c r="DJ908" s="36">
        <f t="shared" si="2216"/>
        <v>0</v>
      </c>
      <c r="DK908" s="36">
        <f t="shared" si="2217"/>
        <v>0</v>
      </c>
      <c r="DL908" s="36">
        <f t="shared" si="2218"/>
        <v>0</v>
      </c>
      <c r="DM908" s="36">
        <f t="shared" si="2219"/>
        <v>0</v>
      </c>
      <c r="DN908" s="36">
        <f t="shared" ca="1" si="2268"/>
        <v>4.6137290849905055E-12</v>
      </c>
      <c r="DO908" s="64" cm="1">
        <f t="array" ref="DO908">IFERROR(INDEX(Tbl_FwdNom,$B908,MATCH(LIDt,Tbl_FwdNom_Cols,0)),0)</f>
        <v>7.7072349610000002</v>
      </c>
      <c r="DP908" s="64">
        <f t="shared" ca="1" si="2269"/>
        <v>7.6458740870000002</v>
      </c>
      <c r="DQ908" s="64">
        <f t="shared" ca="1" si="2220"/>
        <v>6.1586125818002824E-3</v>
      </c>
      <c r="DR908" s="70">
        <f t="shared" ca="1" si="2221"/>
        <v>0.99387908376990652</v>
      </c>
      <c r="DS908" s="70">
        <f ca="1">PRODUCT($DR$8:DR908)</f>
        <v>1.1445356246001209E-3</v>
      </c>
      <c r="DT908" s="36">
        <f t="shared" ca="1" si="2222"/>
        <v>0</v>
      </c>
      <c r="DU908" s="36">
        <f t="shared" ca="1" si="2223"/>
        <v>0</v>
      </c>
      <c r="DV908" s="36">
        <f t="shared" ca="1" si="2224"/>
        <v>0</v>
      </c>
      <c r="DW908" s="36">
        <f t="shared" ca="1" si="2225"/>
        <v>0</v>
      </c>
      <c r="DX908" s="36">
        <f t="shared" ca="1" si="2226"/>
        <v>0</v>
      </c>
      <c r="DY908" s="36">
        <f t="shared" ca="1" si="2227"/>
        <v>0</v>
      </c>
      <c r="DZ908" s="36">
        <f t="shared" ca="1" si="2228"/>
        <v>0</v>
      </c>
      <c r="EA908" s="36">
        <f t="shared" ca="1" si="2229"/>
        <v>0</v>
      </c>
      <c r="EB908" s="36">
        <f t="shared" ca="1" si="2230"/>
        <v>0</v>
      </c>
      <c r="EC908" s="36">
        <f t="shared" ca="1" si="2231"/>
        <v>0</v>
      </c>
      <c r="ED908" s="36">
        <f t="shared" ca="1" si="2232"/>
        <v>0</v>
      </c>
      <c r="EE908" s="36">
        <f t="shared" ca="1" si="2270"/>
        <v>0</v>
      </c>
      <c r="EF908" s="36">
        <f t="shared" ca="1" si="2233"/>
        <v>0</v>
      </c>
      <c r="EG908" s="64"/>
      <c r="EH908" s="64"/>
      <c r="EI908" s="64"/>
      <c r="EJ908" s="70"/>
      <c r="EK908" s="70"/>
      <c r="EL908" s="70"/>
      <c r="EM908" s="70"/>
      <c r="EN908" s="70"/>
      <c r="EO908" s="36">
        <f t="shared" si="2234"/>
        <v>0</v>
      </c>
      <c r="EP908" s="36">
        <f t="shared" si="2235"/>
        <v>0</v>
      </c>
      <c r="EQ908" s="36">
        <f t="shared" si="2236"/>
        <v>0</v>
      </c>
      <c r="ER908" s="36">
        <f t="shared" si="2237"/>
        <v>0</v>
      </c>
      <c r="ES908" s="36">
        <f t="shared" si="2238"/>
        <v>0</v>
      </c>
      <c r="ET908" s="36">
        <f t="shared" si="2239"/>
        <v>0</v>
      </c>
      <c r="EU908" s="36">
        <f t="shared" si="2271"/>
        <v>0</v>
      </c>
      <c r="EV908" s="36">
        <f t="shared" si="2240"/>
        <v>0</v>
      </c>
      <c r="EW908" s="36">
        <f t="shared" si="2241"/>
        <v>0</v>
      </c>
      <c r="EX908" s="36">
        <f t="shared" si="2272"/>
        <v>0</v>
      </c>
      <c r="EY908" s="36">
        <f t="shared" si="2242"/>
        <v>0</v>
      </c>
      <c r="EZ908" s="36">
        <f t="shared" si="2243"/>
        <v>0</v>
      </c>
      <c r="FA908" s="36">
        <f t="shared" si="2244"/>
        <v>0</v>
      </c>
      <c r="FB908" s="36">
        <f t="shared" si="2245"/>
        <v>0</v>
      </c>
      <c r="FC908" s="36">
        <f t="shared" si="2273"/>
        <v>0</v>
      </c>
      <c r="FD908" s="36">
        <f t="shared" si="2246"/>
        <v>0</v>
      </c>
      <c r="FE908" s="36">
        <f t="shared" si="2247"/>
        <v>0</v>
      </c>
      <c r="FF908" s="36">
        <f t="shared" si="2274"/>
        <v>0</v>
      </c>
      <c r="FG908" s="36">
        <f t="shared" si="2248"/>
        <v>0</v>
      </c>
      <c r="FH908" s="36">
        <f t="shared" si="2249"/>
        <v>0</v>
      </c>
      <c r="FI908" s="36">
        <f t="shared" si="2250"/>
        <v>0</v>
      </c>
      <c r="FJ908" s="36">
        <f t="shared" ca="1" si="2251"/>
        <v>0</v>
      </c>
      <c r="FK908" s="36">
        <f t="shared" si="2252"/>
        <v>0</v>
      </c>
      <c r="FL908" s="36">
        <f t="shared" si="2253"/>
        <v>0</v>
      </c>
      <c r="FM908" s="36">
        <f t="shared" ca="1" si="2254"/>
        <v>0</v>
      </c>
      <c r="FN908" s="36">
        <f t="shared" ref="FN908:FN971" ca="1" si="2276">FJ908-FM908</f>
        <v>0</v>
      </c>
    </row>
    <row r="909" spans="2:170" x14ac:dyDescent="0.25">
      <c r="B909" s="2">
        <v>901</v>
      </c>
      <c r="C909" s="2">
        <f t="shared" si="2130"/>
        <v>76</v>
      </c>
      <c r="D909" s="2">
        <f t="shared" si="2127"/>
        <v>925</v>
      </c>
      <c r="E909" s="2">
        <f t="shared" si="2125"/>
        <v>78</v>
      </c>
      <c r="F909" s="189">
        <f t="shared" si="2129"/>
        <v>73140</v>
      </c>
      <c r="G909" s="2">
        <f t="shared" si="2128"/>
        <v>3</v>
      </c>
      <c r="H909" s="187">
        <f t="shared" si="2131"/>
        <v>109.66666666666666</v>
      </c>
      <c r="I909" s="186">
        <f t="shared" si="2126"/>
        <v>109</v>
      </c>
      <c r="J909" s="2">
        <f t="shared" si="2132"/>
        <v>0</v>
      </c>
      <c r="K909" s="2">
        <f t="shared" si="2133"/>
        <v>1</v>
      </c>
      <c r="L909">
        <f t="shared" si="2134"/>
        <v>2</v>
      </c>
      <c r="M909" s="190">
        <f t="shared" si="2255"/>
        <v>0.93</v>
      </c>
      <c r="N909">
        <f t="shared" si="2135"/>
        <v>1</v>
      </c>
      <c r="O909">
        <f t="shared" si="2136"/>
        <v>100</v>
      </c>
      <c r="P909" s="58">
        <f t="shared" si="2137"/>
        <v>4.1850000000000005</v>
      </c>
      <c r="Q909" s="106">
        <f t="shared" si="2138"/>
        <v>1</v>
      </c>
      <c r="R909" s="59">
        <f t="shared" si="2139"/>
        <v>1</v>
      </c>
      <c r="S909" s="32">
        <f t="shared" si="2256"/>
        <v>1</v>
      </c>
      <c r="T909">
        <f t="shared" si="2140"/>
        <v>1</v>
      </c>
      <c r="U909" s="32">
        <f t="shared" si="2257"/>
        <v>0.93</v>
      </c>
      <c r="V909">
        <f t="shared" si="2141"/>
        <v>1</v>
      </c>
      <c r="W909">
        <f t="shared" si="2142"/>
        <v>100</v>
      </c>
      <c r="X909" s="58">
        <f t="shared" si="2143"/>
        <v>1</v>
      </c>
      <c r="Y909" s="58">
        <f t="shared" si="2144"/>
        <v>1</v>
      </c>
      <c r="Z909" s="32">
        <f t="shared" si="2145"/>
        <v>1</v>
      </c>
      <c r="AA909" s="32">
        <f t="shared" si="2146"/>
        <v>1</v>
      </c>
      <c r="AB909" s="59">
        <f t="shared" si="2147"/>
        <v>4.9056245199999996E-3</v>
      </c>
      <c r="AC909" s="59">
        <f t="shared" si="2148"/>
        <v>4.9056245199999996E-3</v>
      </c>
      <c r="AD909">
        <f t="shared" si="2149"/>
        <v>1</v>
      </c>
      <c r="AE909" s="59">
        <f t="shared" si="2150"/>
        <v>4.9056245199999996E-3</v>
      </c>
      <c r="AF909" s="59">
        <f t="shared" si="2151"/>
        <v>4.1758461800000006E-3</v>
      </c>
      <c r="AG909" s="59">
        <f t="shared" si="2152"/>
        <v>4.1758461800000006E-3</v>
      </c>
      <c r="AH909">
        <f t="shared" si="2153"/>
        <v>1</v>
      </c>
      <c r="AI909" s="59">
        <f t="shared" si="2154"/>
        <v>4.1758461800000006E-3</v>
      </c>
      <c r="AJ909" s="59">
        <f t="shared" si="2155"/>
        <v>0</v>
      </c>
      <c r="AK909" s="59">
        <f t="shared" si="2156"/>
        <v>0</v>
      </c>
      <c r="AL909" s="59">
        <f t="shared" si="2157"/>
        <v>0</v>
      </c>
      <c r="AM909" s="12">
        <f t="shared" si="2258"/>
        <v>0</v>
      </c>
      <c r="AN909" s="12">
        <f t="shared" si="2259"/>
        <v>0</v>
      </c>
      <c r="AO909" s="66">
        <f t="shared" si="2158"/>
        <v>0</v>
      </c>
      <c r="AP909" s="66">
        <f t="shared" si="2159"/>
        <v>0</v>
      </c>
      <c r="AQ909" s="59">
        <f t="shared" si="2160"/>
        <v>0</v>
      </c>
      <c r="AR909" s="59">
        <f t="shared" si="2161"/>
        <v>0</v>
      </c>
      <c r="AS909" s="59">
        <f t="shared" si="2162"/>
        <v>0</v>
      </c>
      <c r="AT909" s="12">
        <f t="shared" si="2163"/>
        <v>0</v>
      </c>
      <c r="AU909" s="59">
        <f t="shared" si="2260"/>
        <v>0</v>
      </c>
      <c r="AV909" s="59">
        <f t="shared" si="2261"/>
        <v>0</v>
      </c>
      <c r="AW909" s="70">
        <f t="shared" si="2164"/>
        <v>0</v>
      </c>
      <c r="AX909" s="20">
        <f t="shared" si="2165"/>
        <v>200000</v>
      </c>
      <c r="AY909" s="20">
        <f t="shared" si="2166"/>
        <v>0</v>
      </c>
      <c r="AZ909" s="20">
        <f t="shared" si="2167"/>
        <v>0</v>
      </c>
      <c r="BA909" s="20">
        <f t="shared" si="2168"/>
        <v>200000</v>
      </c>
      <c r="BB909" s="36">
        <f t="shared" si="2169"/>
        <v>1</v>
      </c>
      <c r="BC909" s="36">
        <f t="shared" si="2170"/>
        <v>0</v>
      </c>
      <c r="BD909" s="80">
        <f t="shared" si="2171"/>
        <v>0</v>
      </c>
      <c r="BE909" s="36">
        <f t="shared" si="2172"/>
        <v>0</v>
      </c>
      <c r="BF909" s="36">
        <f t="shared" si="2173"/>
        <v>0</v>
      </c>
      <c r="BG909" s="36">
        <f t="shared" si="2174"/>
        <v>0</v>
      </c>
      <c r="BH909" s="36">
        <f t="shared" si="2175"/>
        <v>0</v>
      </c>
      <c r="BI909" s="36">
        <f t="shared" si="2176"/>
        <v>0</v>
      </c>
      <c r="BJ909" s="36">
        <f t="shared" si="2177"/>
        <v>0</v>
      </c>
      <c r="BK909" s="36">
        <f t="shared" si="2178"/>
        <v>0</v>
      </c>
      <c r="BL909" s="68">
        <f>IF(OR(AT909=0,E909&gt;ProjTerm),0,VLOOKUP(D909,'Life Events'!$AE$5:$AI$1206,5,FALSE))</f>
        <v>0</v>
      </c>
      <c r="BM909" s="93">
        <f t="shared" si="2179"/>
        <v>0</v>
      </c>
      <c r="BN909" s="93">
        <f t="shared" si="2180"/>
        <v>0</v>
      </c>
      <c r="BO909" s="36">
        <f t="shared" si="2181"/>
        <v>0</v>
      </c>
      <c r="BP909" s="36">
        <f t="shared" si="2182"/>
        <v>0</v>
      </c>
      <c r="BQ909" s="36">
        <f t="shared" si="2183"/>
        <v>0</v>
      </c>
      <c r="BR909" s="36">
        <f t="shared" si="2184"/>
        <v>154.78110000000001</v>
      </c>
      <c r="BS909" s="36">
        <f t="shared" si="2185"/>
        <v>0</v>
      </c>
      <c r="BT909" s="36">
        <f t="shared" si="2186"/>
        <v>0</v>
      </c>
      <c r="BU909" s="70" cm="1">
        <f t="array" ref="BU909">IF(AND(ActInt=1,$J909=0),INDEX(Tbl_FwdNom,$B909-IVP,MATCH(ValnDt,Tbl_FwdNom_Cols)),INDEX(Tbl_FwdNom,$B909,MATCH(StartDt,Tbl_FwdNom_Cols)))</f>
        <v>9.0096848830000003</v>
      </c>
      <c r="BV909" s="70" cm="1">
        <f t="array" ref="BV909">INDEX(Tbl_FwdReal,$B909,MATCH(StartDt,Tbl_FwdReal_Cols))</f>
        <v>3.0066088579999999</v>
      </c>
      <c r="BW909" s="70" cm="1">
        <f t="array" ref="BW909">IF(RunType&lt;&gt;"OPN",INDEX(Tbl_FwdReal,$B909,MATCH(ValnDt,Tbl_FwdReal_Cols)),IF(AND($J909=0,ActInt=1),INDEX(Tbl_FwdReal,$B909-IVP,MATCH(ValnDt,Tbl_FwdReal_Cols)),-999))*$K909</f>
        <v>3.0066088579999999</v>
      </c>
      <c r="BX909" s="70">
        <f t="shared" si="2187"/>
        <v>3.0066088579999997E-2</v>
      </c>
      <c r="BY909" s="70">
        <f t="shared" si="2262"/>
        <v>5.8278552139072515E-2</v>
      </c>
      <c r="BZ909" s="64">
        <f t="shared" si="2275"/>
        <v>4.7314565396510133E-3</v>
      </c>
      <c r="CA909" s="70" cm="1">
        <f t="array" ref="CA909">IF($J909=1,CA908*(1+INDEX(Tbl_CPI,$B909,MATCH(IF(RunType="OPN",StartDt,ValnDt),Tbl_CPI_Cols))),0)</f>
        <v>0</v>
      </c>
      <c r="CB909" s="70">
        <f t="shared" si="2263"/>
        <v>134.11916408234927</v>
      </c>
      <c r="CC909" s="70">
        <f t="shared" si="2264"/>
        <v>133.48757343008137</v>
      </c>
      <c r="CD909" s="36">
        <f t="shared" si="2188"/>
        <v>676.22579906788712</v>
      </c>
      <c r="CE909" s="36">
        <f t="shared" si="2189"/>
        <v>0</v>
      </c>
      <c r="CF909" s="36">
        <f t="shared" si="2190"/>
        <v>0</v>
      </c>
      <c r="CG909" s="36">
        <f t="shared" si="2191"/>
        <v>0</v>
      </c>
      <c r="CH909" s="36">
        <f t="shared" si="2192"/>
        <v>0</v>
      </c>
      <c r="CI909" s="36">
        <f t="shared" si="2193"/>
        <v>0</v>
      </c>
      <c r="CJ909" s="36">
        <f t="shared" si="2194"/>
        <v>0</v>
      </c>
      <c r="CK909" s="36">
        <f t="shared" si="2195"/>
        <v>0</v>
      </c>
      <c r="CL909" s="36">
        <f t="shared" si="2196"/>
        <v>0</v>
      </c>
      <c r="CM909" s="36">
        <f t="shared" si="2197"/>
        <v>0</v>
      </c>
      <c r="CN909" s="36">
        <f t="shared" si="2198"/>
        <v>0</v>
      </c>
      <c r="CO909" s="20">
        <f t="shared" si="2199"/>
        <v>120000</v>
      </c>
      <c r="CP909" s="20">
        <f t="shared" si="2200"/>
        <v>2</v>
      </c>
      <c r="CQ909" s="64" t="e">
        <f t="shared" si="2201"/>
        <v>#N/A</v>
      </c>
      <c r="CR909" s="64" t="e">
        <f t="shared" si="2202"/>
        <v>#N/A</v>
      </c>
      <c r="CS909" s="36" t="e">
        <f t="shared" si="2203"/>
        <v>#N/A</v>
      </c>
      <c r="CT909" s="36">
        <f t="shared" si="2204"/>
        <v>0</v>
      </c>
      <c r="CU909" s="36">
        <f t="shared" si="2205"/>
        <v>0</v>
      </c>
      <c r="CV909" s="36">
        <f t="shared" si="2265"/>
        <v>0</v>
      </c>
      <c r="CW909" s="36">
        <f t="shared" si="2206"/>
        <v>0</v>
      </c>
      <c r="CX909" s="36">
        <f t="shared" si="2207"/>
        <v>0</v>
      </c>
      <c r="CY909" s="36">
        <f t="shared" si="2208"/>
        <v>0</v>
      </c>
      <c r="CZ909" s="36">
        <f t="shared" si="2266"/>
        <v>0</v>
      </c>
      <c r="DA909" s="64">
        <f t="shared" si="2209"/>
        <v>7.2147807227551652E-3</v>
      </c>
      <c r="DB909" s="70">
        <f t="shared" si="2267"/>
        <v>0.99283689947681464</v>
      </c>
      <c r="DC909" s="70">
        <f>PRODUCT($DB$8:DB909)</f>
        <v>3.033796060790962E-4</v>
      </c>
      <c r="DD909" s="36">
        <f t="shared" si="2210"/>
        <v>0</v>
      </c>
      <c r="DE909" s="36">
        <f t="shared" si="2211"/>
        <v>0</v>
      </c>
      <c r="DF909" s="36">
        <f t="shared" si="2212"/>
        <v>0</v>
      </c>
      <c r="DG909" s="36">
        <f t="shared" si="2213"/>
        <v>0</v>
      </c>
      <c r="DH909" s="36">
        <f t="shared" si="2214"/>
        <v>0</v>
      </c>
      <c r="DI909" s="36">
        <f t="shared" si="2215"/>
        <v>0</v>
      </c>
      <c r="DJ909" s="36">
        <f t="shared" si="2216"/>
        <v>0</v>
      </c>
      <c r="DK909" s="36">
        <f t="shared" si="2217"/>
        <v>0</v>
      </c>
      <c r="DL909" s="36">
        <f t="shared" si="2218"/>
        <v>0</v>
      </c>
      <c r="DM909" s="36">
        <f t="shared" si="2219"/>
        <v>0</v>
      </c>
      <c r="DN909" s="36">
        <f t="shared" ca="1" si="2268"/>
        <v>4.6137290849905055E-12</v>
      </c>
      <c r="DO909" s="64" cm="1">
        <f t="array" ref="DO909">IFERROR(INDEX(Tbl_FwdNom,$B909,MATCH(LIDt,Tbl_FwdNom_Cols,0)),0)</f>
        <v>7.7055300200000003</v>
      </c>
      <c r="DP909" s="64">
        <f t="shared" ca="1" si="2269"/>
        <v>7.6441701179999999</v>
      </c>
      <c r="DQ909" s="64">
        <f t="shared" ca="1" si="2220"/>
        <v>6.1572853320424059E-3</v>
      </c>
      <c r="DR909" s="70">
        <f t="shared" ca="1" si="2221"/>
        <v>0.99388039482315094</v>
      </c>
      <c r="DS909" s="70">
        <f ca="1">PRODUCT($DR$8:DR909)</f>
        <v>1.1375315184667298E-3</v>
      </c>
      <c r="DT909" s="36">
        <f t="shared" ca="1" si="2222"/>
        <v>0</v>
      </c>
      <c r="DU909" s="36">
        <f t="shared" ca="1" si="2223"/>
        <v>0</v>
      </c>
      <c r="DV909" s="36">
        <f t="shared" ca="1" si="2224"/>
        <v>0</v>
      </c>
      <c r="DW909" s="36">
        <f t="shared" ca="1" si="2225"/>
        <v>0</v>
      </c>
      <c r="DX909" s="36">
        <f t="shared" ca="1" si="2226"/>
        <v>0</v>
      </c>
      <c r="DY909" s="36">
        <f t="shared" ca="1" si="2227"/>
        <v>0</v>
      </c>
      <c r="DZ909" s="36">
        <f t="shared" ca="1" si="2228"/>
        <v>0</v>
      </c>
      <c r="EA909" s="36">
        <f t="shared" ca="1" si="2229"/>
        <v>0</v>
      </c>
      <c r="EB909" s="36">
        <f t="shared" ca="1" si="2230"/>
        <v>0</v>
      </c>
      <c r="EC909" s="36">
        <f t="shared" ca="1" si="2231"/>
        <v>0</v>
      </c>
      <c r="ED909" s="36">
        <f t="shared" ca="1" si="2232"/>
        <v>0</v>
      </c>
      <c r="EE909" s="36">
        <f t="shared" ca="1" si="2270"/>
        <v>0</v>
      </c>
      <c r="EF909" s="36">
        <f t="shared" ca="1" si="2233"/>
        <v>0</v>
      </c>
      <c r="EG909" s="64"/>
      <c r="EH909" s="64"/>
      <c r="EI909" s="64"/>
      <c r="EJ909" s="70"/>
      <c r="EK909" s="70"/>
      <c r="EL909" s="70"/>
      <c r="EM909" s="70"/>
      <c r="EN909" s="70"/>
      <c r="EO909" s="36">
        <f t="shared" si="2234"/>
        <v>0</v>
      </c>
      <c r="EP909" s="36">
        <f t="shared" si="2235"/>
        <v>0</v>
      </c>
      <c r="EQ909" s="36">
        <f t="shared" si="2236"/>
        <v>0</v>
      </c>
      <c r="ER909" s="36">
        <f t="shared" si="2237"/>
        <v>0</v>
      </c>
      <c r="ES909" s="36">
        <f t="shared" si="2238"/>
        <v>0</v>
      </c>
      <c r="ET909" s="36">
        <f t="shared" si="2239"/>
        <v>0</v>
      </c>
      <c r="EU909" s="36">
        <f t="shared" si="2271"/>
        <v>0</v>
      </c>
      <c r="EV909" s="36">
        <f t="shared" si="2240"/>
        <v>0</v>
      </c>
      <c r="EW909" s="36">
        <f t="shared" si="2241"/>
        <v>0</v>
      </c>
      <c r="EX909" s="36">
        <f t="shared" si="2272"/>
        <v>0</v>
      </c>
      <c r="EY909" s="36">
        <f t="shared" si="2242"/>
        <v>0</v>
      </c>
      <c r="EZ909" s="36">
        <f t="shared" si="2243"/>
        <v>0</v>
      </c>
      <c r="FA909" s="36">
        <f t="shared" si="2244"/>
        <v>0</v>
      </c>
      <c r="FB909" s="36">
        <f t="shared" si="2245"/>
        <v>0</v>
      </c>
      <c r="FC909" s="36">
        <f t="shared" si="2273"/>
        <v>0</v>
      </c>
      <c r="FD909" s="36">
        <f t="shared" si="2246"/>
        <v>0</v>
      </c>
      <c r="FE909" s="36">
        <f t="shared" si="2247"/>
        <v>0</v>
      </c>
      <c r="FF909" s="36">
        <f t="shared" si="2274"/>
        <v>0</v>
      </c>
      <c r="FG909" s="36">
        <f t="shared" si="2248"/>
        <v>0</v>
      </c>
      <c r="FH909" s="36">
        <f t="shared" si="2249"/>
        <v>0</v>
      </c>
      <c r="FI909" s="36">
        <f t="shared" si="2250"/>
        <v>0</v>
      </c>
      <c r="FJ909" s="36">
        <f t="shared" ca="1" si="2251"/>
        <v>0</v>
      </c>
      <c r="FK909" s="36">
        <f t="shared" si="2252"/>
        <v>0</v>
      </c>
      <c r="FL909" s="36">
        <f t="shared" si="2253"/>
        <v>0</v>
      </c>
      <c r="FM909" s="36">
        <f t="shared" ca="1" si="2254"/>
        <v>0</v>
      </c>
      <c r="FN909" s="36">
        <f t="shared" ca="1" si="2276"/>
        <v>0</v>
      </c>
    </row>
    <row r="910" spans="2:170" x14ac:dyDescent="0.25">
      <c r="B910" s="2">
        <v>902</v>
      </c>
      <c r="C910" s="2">
        <f t="shared" si="2130"/>
        <v>76</v>
      </c>
      <c r="D910" s="2">
        <f t="shared" si="2127"/>
        <v>926</v>
      </c>
      <c r="E910" s="2">
        <f t="shared" si="2125"/>
        <v>78</v>
      </c>
      <c r="F910" s="189">
        <f t="shared" si="2129"/>
        <v>73170</v>
      </c>
      <c r="G910" s="2">
        <f t="shared" si="2128"/>
        <v>4</v>
      </c>
      <c r="H910" s="187">
        <f t="shared" si="2131"/>
        <v>109.75</v>
      </c>
      <c r="I910" s="186">
        <f t="shared" si="2126"/>
        <v>109</v>
      </c>
      <c r="J910" s="2">
        <f t="shared" si="2132"/>
        <v>0</v>
      </c>
      <c r="K910" s="2">
        <f t="shared" si="2133"/>
        <v>1</v>
      </c>
      <c r="L910">
        <f t="shared" si="2134"/>
        <v>2</v>
      </c>
      <c r="M910" s="190">
        <f t="shared" si="2255"/>
        <v>0.93</v>
      </c>
      <c r="N910">
        <f t="shared" si="2135"/>
        <v>1</v>
      </c>
      <c r="O910">
        <f t="shared" si="2136"/>
        <v>100</v>
      </c>
      <c r="P910" s="58">
        <f t="shared" si="2137"/>
        <v>4.1850000000000005</v>
      </c>
      <c r="Q910" s="106">
        <f t="shared" si="2138"/>
        <v>1</v>
      </c>
      <c r="R910" s="59">
        <f t="shared" si="2139"/>
        <v>1</v>
      </c>
      <c r="S910" s="32">
        <f t="shared" si="2256"/>
        <v>1</v>
      </c>
      <c r="T910">
        <f t="shared" si="2140"/>
        <v>1</v>
      </c>
      <c r="U910" s="32">
        <f t="shared" si="2257"/>
        <v>0.93</v>
      </c>
      <c r="V910">
        <f t="shared" si="2141"/>
        <v>1</v>
      </c>
      <c r="W910">
        <f t="shared" si="2142"/>
        <v>100</v>
      </c>
      <c r="X910" s="58">
        <f t="shared" si="2143"/>
        <v>1</v>
      </c>
      <c r="Y910" s="58">
        <f t="shared" si="2144"/>
        <v>1</v>
      </c>
      <c r="Z910" s="32">
        <f t="shared" si="2145"/>
        <v>1</v>
      </c>
      <c r="AA910" s="32">
        <f t="shared" si="2146"/>
        <v>1</v>
      </c>
      <c r="AB910" s="59">
        <f t="shared" si="2147"/>
        <v>4.9056245199999996E-3</v>
      </c>
      <c r="AC910" s="59">
        <f t="shared" si="2148"/>
        <v>4.9056245199999996E-3</v>
      </c>
      <c r="AD910">
        <f t="shared" si="2149"/>
        <v>1</v>
      </c>
      <c r="AE910" s="59">
        <f t="shared" si="2150"/>
        <v>4.9056245199999996E-3</v>
      </c>
      <c r="AF910" s="59">
        <f t="shared" si="2151"/>
        <v>4.1758461800000006E-3</v>
      </c>
      <c r="AG910" s="59">
        <f t="shared" si="2152"/>
        <v>4.1758461800000006E-3</v>
      </c>
      <c r="AH910">
        <f t="shared" si="2153"/>
        <v>1</v>
      </c>
      <c r="AI910" s="59">
        <f t="shared" si="2154"/>
        <v>4.1758461800000006E-3</v>
      </c>
      <c r="AJ910" s="59">
        <f t="shared" si="2155"/>
        <v>0</v>
      </c>
      <c r="AK910" s="59">
        <f t="shared" si="2156"/>
        <v>0</v>
      </c>
      <c r="AL910" s="59">
        <f t="shared" si="2157"/>
        <v>0</v>
      </c>
      <c r="AM910" s="12">
        <f t="shared" si="2258"/>
        <v>0</v>
      </c>
      <c r="AN910" s="12">
        <f t="shared" si="2259"/>
        <v>0</v>
      </c>
      <c r="AO910" s="66">
        <f t="shared" si="2158"/>
        <v>0</v>
      </c>
      <c r="AP910" s="66">
        <f t="shared" si="2159"/>
        <v>0</v>
      </c>
      <c r="AQ910" s="59">
        <f t="shared" si="2160"/>
        <v>0</v>
      </c>
      <c r="AR910" s="59">
        <f t="shared" si="2161"/>
        <v>0</v>
      </c>
      <c r="AS910" s="59">
        <f t="shared" si="2162"/>
        <v>0</v>
      </c>
      <c r="AT910" s="12">
        <f t="shared" si="2163"/>
        <v>0</v>
      </c>
      <c r="AU910" s="59">
        <f t="shared" si="2260"/>
        <v>0</v>
      </c>
      <c r="AV910" s="59">
        <f t="shared" si="2261"/>
        <v>0</v>
      </c>
      <c r="AW910" s="70">
        <f t="shared" si="2164"/>
        <v>0</v>
      </c>
      <c r="AX910" s="20">
        <f t="shared" si="2165"/>
        <v>200000</v>
      </c>
      <c r="AY910" s="20">
        <f t="shared" si="2166"/>
        <v>0</v>
      </c>
      <c r="AZ910" s="20">
        <f t="shared" si="2167"/>
        <v>0</v>
      </c>
      <c r="BA910" s="20">
        <f t="shared" si="2168"/>
        <v>200000</v>
      </c>
      <c r="BB910" s="36">
        <f t="shared" si="2169"/>
        <v>1</v>
      </c>
      <c r="BC910" s="36">
        <f t="shared" si="2170"/>
        <v>0</v>
      </c>
      <c r="BD910" s="80">
        <f t="shared" si="2171"/>
        <v>0</v>
      </c>
      <c r="BE910" s="36">
        <f t="shared" si="2172"/>
        <v>0</v>
      </c>
      <c r="BF910" s="36">
        <f t="shared" si="2173"/>
        <v>0</v>
      </c>
      <c r="BG910" s="36">
        <f t="shared" si="2174"/>
        <v>0</v>
      </c>
      <c r="BH910" s="36">
        <f t="shared" si="2175"/>
        <v>0</v>
      </c>
      <c r="BI910" s="36">
        <f t="shared" si="2176"/>
        <v>0</v>
      </c>
      <c r="BJ910" s="36">
        <f t="shared" si="2177"/>
        <v>0</v>
      </c>
      <c r="BK910" s="36">
        <f t="shared" si="2178"/>
        <v>0</v>
      </c>
      <c r="BL910" s="68">
        <f>IF(OR(AT910=0,E910&gt;ProjTerm),0,VLOOKUP(D910,'Life Events'!$AE$5:$AI$1206,5,FALSE))</f>
        <v>0</v>
      </c>
      <c r="BM910" s="93">
        <f t="shared" si="2179"/>
        <v>0</v>
      </c>
      <c r="BN910" s="93">
        <f t="shared" si="2180"/>
        <v>0</v>
      </c>
      <c r="BO910" s="36">
        <f t="shared" si="2181"/>
        <v>0</v>
      </c>
      <c r="BP910" s="36">
        <f t="shared" si="2182"/>
        <v>0</v>
      </c>
      <c r="BQ910" s="36">
        <f t="shared" si="2183"/>
        <v>0</v>
      </c>
      <c r="BR910" s="36">
        <f t="shared" si="2184"/>
        <v>154.78110000000001</v>
      </c>
      <c r="BS910" s="36">
        <f t="shared" si="2185"/>
        <v>0</v>
      </c>
      <c r="BT910" s="36">
        <f t="shared" si="2186"/>
        <v>0</v>
      </c>
      <c r="BU910" s="70" cm="1">
        <f t="array" ref="BU910">IF(AND(ActInt=1,$J910=0),INDEX(Tbl_FwdNom,$B910-IVP,MATCH(ValnDt,Tbl_FwdNom_Cols)),INDEX(Tbl_FwdNom,$B910,MATCH(StartDt,Tbl_FwdNom_Cols)))</f>
        <v>9.0037660509999995</v>
      </c>
      <c r="BV910" s="70" cm="1">
        <f t="array" ref="BV910">INDEX(Tbl_FwdReal,$B910,MATCH(StartDt,Tbl_FwdReal_Cols))</f>
        <v>3.0032410430000001</v>
      </c>
      <c r="BW910" s="70" cm="1">
        <f t="array" ref="BW910">IF(RunType&lt;&gt;"OPN",INDEX(Tbl_FwdReal,$B910,MATCH(ValnDt,Tbl_FwdReal_Cols)),IF(AND($J910=0,ActInt=1),INDEX(Tbl_FwdReal,$B910-IVP,MATCH(ValnDt,Tbl_FwdReal_Cols)),-999))*$K910</f>
        <v>3.0032410430000001</v>
      </c>
      <c r="BX910" s="70">
        <f t="shared" si="2187"/>
        <v>3.003241043E-2</v>
      </c>
      <c r="BY910" s="70">
        <f t="shared" si="2262"/>
        <v>5.8255691250482133E-2</v>
      </c>
      <c r="BZ910" s="64">
        <f t="shared" si="2275"/>
        <v>4.7296478412020004E-3</v>
      </c>
      <c r="CA910" s="70" cm="1">
        <f t="array" ref="CA910">IF($J910=1,CA909*(1+INDEX(Tbl_CPI,$B910,MATCH(IF(RunType="OPN",StartDt,ValnDt),Tbl_CPI_Cols))),0)</f>
        <v>0</v>
      </c>
      <c r="CB910" s="70">
        <f t="shared" si="2263"/>
        <v>134.75350049721519</v>
      </c>
      <c r="CC910" s="70">
        <f t="shared" si="2264"/>
        <v>133.48757343008137</v>
      </c>
      <c r="CD910" s="36">
        <f t="shared" si="2188"/>
        <v>676.22579906788712</v>
      </c>
      <c r="CE910" s="36">
        <f t="shared" si="2189"/>
        <v>0</v>
      </c>
      <c r="CF910" s="36">
        <f t="shared" si="2190"/>
        <v>0</v>
      </c>
      <c r="CG910" s="36">
        <f t="shared" si="2191"/>
        <v>0</v>
      </c>
      <c r="CH910" s="36">
        <f t="shared" si="2192"/>
        <v>0</v>
      </c>
      <c r="CI910" s="36">
        <f t="shared" si="2193"/>
        <v>0</v>
      </c>
      <c r="CJ910" s="36">
        <f t="shared" si="2194"/>
        <v>0</v>
      </c>
      <c r="CK910" s="36">
        <f t="shared" si="2195"/>
        <v>0</v>
      </c>
      <c r="CL910" s="36">
        <f t="shared" si="2196"/>
        <v>0</v>
      </c>
      <c r="CM910" s="36">
        <f t="shared" si="2197"/>
        <v>0</v>
      </c>
      <c r="CN910" s="36">
        <f t="shared" si="2198"/>
        <v>0</v>
      </c>
      <c r="CO910" s="20">
        <f t="shared" si="2199"/>
        <v>120000</v>
      </c>
      <c r="CP910" s="20">
        <f t="shared" si="2200"/>
        <v>2</v>
      </c>
      <c r="CQ910" s="64" t="e">
        <f t="shared" si="2201"/>
        <v>#N/A</v>
      </c>
      <c r="CR910" s="64" t="e">
        <f t="shared" si="2202"/>
        <v>#N/A</v>
      </c>
      <c r="CS910" s="36" t="e">
        <f t="shared" si="2203"/>
        <v>#N/A</v>
      </c>
      <c r="CT910" s="36">
        <f t="shared" si="2204"/>
        <v>0</v>
      </c>
      <c r="CU910" s="36">
        <f t="shared" si="2205"/>
        <v>0</v>
      </c>
      <c r="CV910" s="36">
        <f t="shared" si="2265"/>
        <v>0</v>
      </c>
      <c r="CW910" s="36">
        <f t="shared" si="2206"/>
        <v>0</v>
      </c>
      <c r="CX910" s="36">
        <f t="shared" si="2207"/>
        <v>0</v>
      </c>
      <c r="CY910" s="36">
        <f t="shared" si="2208"/>
        <v>0</v>
      </c>
      <c r="CZ910" s="36">
        <f t="shared" si="2266"/>
        <v>0</v>
      </c>
      <c r="DA910" s="64">
        <f t="shared" si="2209"/>
        <v>7.2102232657391685E-3</v>
      </c>
      <c r="DB910" s="70">
        <f t="shared" si="2267"/>
        <v>0.99284139189695575</v>
      </c>
      <c r="DC910" s="70">
        <f>PRODUCT($DB$8:DB910)</f>
        <v>3.0120783037272002E-4</v>
      </c>
      <c r="DD910" s="36">
        <f t="shared" si="2210"/>
        <v>0</v>
      </c>
      <c r="DE910" s="36">
        <f t="shared" si="2211"/>
        <v>0</v>
      </c>
      <c r="DF910" s="36">
        <f t="shared" si="2212"/>
        <v>0</v>
      </c>
      <c r="DG910" s="36">
        <f t="shared" si="2213"/>
        <v>0</v>
      </c>
      <c r="DH910" s="36">
        <f t="shared" si="2214"/>
        <v>0</v>
      </c>
      <c r="DI910" s="36">
        <f t="shared" si="2215"/>
        <v>0</v>
      </c>
      <c r="DJ910" s="36">
        <f t="shared" si="2216"/>
        <v>0</v>
      </c>
      <c r="DK910" s="36">
        <f t="shared" si="2217"/>
        <v>0</v>
      </c>
      <c r="DL910" s="36">
        <f t="shared" si="2218"/>
        <v>0</v>
      </c>
      <c r="DM910" s="36">
        <f t="shared" si="2219"/>
        <v>0</v>
      </c>
      <c r="DN910" s="36">
        <f t="shared" ca="1" si="2268"/>
        <v>4.6137290849905055E-12</v>
      </c>
      <c r="DO910" s="64" cm="1">
        <f t="array" ref="DO910">IFERROR(INDEX(Tbl_FwdNom,$B910,MATCH(LIDt,Tbl_FwdNom_Cols,0)),0)</f>
        <v>7.703825106</v>
      </c>
      <c r="DP910" s="64">
        <f t="shared" ca="1" si="2269"/>
        <v>7.642466175</v>
      </c>
      <c r="DQ910" s="64">
        <f t="shared" ca="1" si="2220"/>
        <v>6.155958083277735E-3</v>
      </c>
      <c r="DR910" s="70">
        <f t="shared" ca="1" si="2221"/>
        <v>0.99388170587887303</v>
      </c>
      <c r="DS910" s="70">
        <f ca="1">PRODUCT($DR$8:DR910)</f>
        <v>1.1305717660646981E-3</v>
      </c>
      <c r="DT910" s="36">
        <f t="shared" ca="1" si="2222"/>
        <v>0</v>
      </c>
      <c r="DU910" s="36">
        <f t="shared" ca="1" si="2223"/>
        <v>0</v>
      </c>
      <c r="DV910" s="36">
        <f t="shared" ca="1" si="2224"/>
        <v>0</v>
      </c>
      <c r="DW910" s="36">
        <f t="shared" ca="1" si="2225"/>
        <v>0</v>
      </c>
      <c r="DX910" s="36">
        <f t="shared" ca="1" si="2226"/>
        <v>0</v>
      </c>
      <c r="DY910" s="36">
        <f t="shared" ca="1" si="2227"/>
        <v>0</v>
      </c>
      <c r="DZ910" s="36">
        <f t="shared" ca="1" si="2228"/>
        <v>0</v>
      </c>
      <c r="EA910" s="36">
        <f t="shared" ca="1" si="2229"/>
        <v>0</v>
      </c>
      <c r="EB910" s="36">
        <f t="shared" ca="1" si="2230"/>
        <v>0</v>
      </c>
      <c r="EC910" s="36">
        <f t="shared" ca="1" si="2231"/>
        <v>0</v>
      </c>
      <c r="ED910" s="36">
        <f t="shared" ca="1" si="2232"/>
        <v>0</v>
      </c>
      <c r="EE910" s="36">
        <f t="shared" ca="1" si="2270"/>
        <v>0</v>
      </c>
      <c r="EF910" s="36">
        <f t="shared" ca="1" si="2233"/>
        <v>0</v>
      </c>
      <c r="EG910" s="64"/>
      <c r="EH910" s="64"/>
      <c r="EI910" s="64"/>
      <c r="EJ910" s="70"/>
      <c r="EK910" s="70"/>
      <c r="EL910" s="70"/>
      <c r="EM910" s="70"/>
      <c r="EN910" s="70"/>
      <c r="EO910" s="36">
        <f t="shared" si="2234"/>
        <v>0</v>
      </c>
      <c r="EP910" s="36">
        <f t="shared" si="2235"/>
        <v>0</v>
      </c>
      <c r="EQ910" s="36">
        <f t="shared" si="2236"/>
        <v>0</v>
      </c>
      <c r="ER910" s="36">
        <f t="shared" si="2237"/>
        <v>0</v>
      </c>
      <c r="ES910" s="36">
        <f t="shared" si="2238"/>
        <v>0</v>
      </c>
      <c r="ET910" s="36">
        <f t="shared" si="2239"/>
        <v>0</v>
      </c>
      <c r="EU910" s="36">
        <f t="shared" si="2271"/>
        <v>0</v>
      </c>
      <c r="EV910" s="36">
        <f t="shared" si="2240"/>
        <v>0</v>
      </c>
      <c r="EW910" s="36">
        <f t="shared" si="2241"/>
        <v>0</v>
      </c>
      <c r="EX910" s="36">
        <f t="shared" si="2272"/>
        <v>0</v>
      </c>
      <c r="EY910" s="36">
        <f t="shared" si="2242"/>
        <v>0</v>
      </c>
      <c r="EZ910" s="36">
        <f t="shared" si="2243"/>
        <v>0</v>
      </c>
      <c r="FA910" s="36">
        <f t="shared" si="2244"/>
        <v>0</v>
      </c>
      <c r="FB910" s="36">
        <f t="shared" si="2245"/>
        <v>0</v>
      </c>
      <c r="FC910" s="36">
        <f t="shared" si="2273"/>
        <v>0</v>
      </c>
      <c r="FD910" s="36">
        <f t="shared" si="2246"/>
        <v>0</v>
      </c>
      <c r="FE910" s="36">
        <f t="shared" si="2247"/>
        <v>0</v>
      </c>
      <c r="FF910" s="36">
        <f t="shared" si="2274"/>
        <v>0</v>
      </c>
      <c r="FG910" s="36">
        <f t="shared" si="2248"/>
        <v>0</v>
      </c>
      <c r="FH910" s="36">
        <f t="shared" si="2249"/>
        <v>0</v>
      </c>
      <c r="FI910" s="36">
        <f t="shared" si="2250"/>
        <v>0</v>
      </c>
      <c r="FJ910" s="36">
        <f t="shared" ca="1" si="2251"/>
        <v>0</v>
      </c>
      <c r="FK910" s="36">
        <f t="shared" si="2252"/>
        <v>0</v>
      </c>
      <c r="FL910" s="36">
        <f t="shared" si="2253"/>
        <v>0</v>
      </c>
      <c r="FM910" s="36">
        <f t="shared" ca="1" si="2254"/>
        <v>0</v>
      </c>
      <c r="FN910" s="36">
        <f t="shared" ca="1" si="2276"/>
        <v>0</v>
      </c>
    </row>
    <row r="911" spans="2:170" x14ac:dyDescent="0.25">
      <c r="B911" s="2">
        <v>903</v>
      </c>
      <c r="C911" s="2">
        <f t="shared" si="2130"/>
        <v>76</v>
      </c>
      <c r="D911" s="2">
        <f t="shared" si="2127"/>
        <v>927</v>
      </c>
      <c r="E911" s="2">
        <f t="shared" si="2125"/>
        <v>78</v>
      </c>
      <c r="F911" s="189">
        <f t="shared" si="2129"/>
        <v>73201</v>
      </c>
      <c r="G911" s="2">
        <f t="shared" si="2128"/>
        <v>5</v>
      </c>
      <c r="H911" s="187">
        <f t="shared" si="2131"/>
        <v>109.83333333333334</v>
      </c>
      <c r="I911" s="186">
        <f t="shared" si="2126"/>
        <v>109</v>
      </c>
      <c r="J911" s="2">
        <f t="shared" si="2132"/>
        <v>0</v>
      </c>
      <c r="K911" s="2">
        <f t="shared" si="2133"/>
        <v>1</v>
      </c>
      <c r="L911">
        <f t="shared" si="2134"/>
        <v>2</v>
      </c>
      <c r="M911" s="190">
        <f t="shared" si="2255"/>
        <v>0.93</v>
      </c>
      <c r="N911">
        <f t="shared" si="2135"/>
        <v>1</v>
      </c>
      <c r="O911">
        <f t="shared" si="2136"/>
        <v>100</v>
      </c>
      <c r="P911" s="58">
        <f t="shared" si="2137"/>
        <v>4.1850000000000005</v>
      </c>
      <c r="Q911" s="106">
        <f t="shared" si="2138"/>
        <v>1</v>
      </c>
      <c r="R911" s="59">
        <f t="shared" si="2139"/>
        <v>1</v>
      </c>
      <c r="S911" s="32">
        <f t="shared" si="2256"/>
        <v>1</v>
      </c>
      <c r="T911">
        <f t="shared" si="2140"/>
        <v>1</v>
      </c>
      <c r="U911" s="32">
        <f t="shared" si="2257"/>
        <v>0.93</v>
      </c>
      <c r="V911">
        <f t="shared" si="2141"/>
        <v>1</v>
      </c>
      <c r="W911">
        <f t="shared" si="2142"/>
        <v>100</v>
      </c>
      <c r="X911" s="58">
        <f t="shared" si="2143"/>
        <v>1</v>
      </c>
      <c r="Y911" s="58">
        <f t="shared" si="2144"/>
        <v>1</v>
      </c>
      <c r="Z911" s="32">
        <f t="shared" si="2145"/>
        <v>1</v>
      </c>
      <c r="AA911" s="32">
        <f t="shared" si="2146"/>
        <v>1</v>
      </c>
      <c r="AB911" s="59">
        <f t="shared" si="2147"/>
        <v>4.9056245199999996E-3</v>
      </c>
      <c r="AC911" s="59">
        <f t="shared" si="2148"/>
        <v>4.9056245199999996E-3</v>
      </c>
      <c r="AD911">
        <f t="shared" si="2149"/>
        <v>1</v>
      </c>
      <c r="AE911" s="59">
        <f t="shared" si="2150"/>
        <v>4.9056245199999996E-3</v>
      </c>
      <c r="AF911" s="59">
        <f t="shared" si="2151"/>
        <v>4.1758461800000006E-3</v>
      </c>
      <c r="AG911" s="59">
        <f t="shared" si="2152"/>
        <v>4.1758461800000006E-3</v>
      </c>
      <c r="AH911">
        <f t="shared" si="2153"/>
        <v>1</v>
      </c>
      <c r="AI911" s="59">
        <f t="shared" si="2154"/>
        <v>4.1758461800000006E-3</v>
      </c>
      <c r="AJ911" s="59">
        <f t="shared" si="2155"/>
        <v>0</v>
      </c>
      <c r="AK911" s="59">
        <f t="shared" si="2156"/>
        <v>0</v>
      </c>
      <c r="AL911" s="59">
        <f t="shared" si="2157"/>
        <v>0</v>
      </c>
      <c r="AM911" s="12">
        <f t="shared" si="2258"/>
        <v>0</v>
      </c>
      <c r="AN911" s="12">
        <f t="shared" si="2259"/>
        <v>0</v>
      </c>
      <c r="AO911" s="66">
        <f t="shared" si="2158"/>
        <v>0</v>
      </c>
      <c r="AP911" s="66">
        <f t="shared" si="2159"/>
        <v>0</v>
      </c>
      <c r="AQ911" s="59">
        <f t="shared" si="2160"/>
        <v>0</v>
      </c>
      <c r="AR911" s="59">
        <f t="shared" si="2161"/>
        <v>0</v>
      </c>
      <c r="AS911" s="59">
        <f t="shared" si="2162"/>
        <v>0</v>
      </c>
      <c r="AT911" s="12">
        <f t="shared" si="2163"/>
        <v>0</v>
      </c>
      <c r="AU911" s="59">
        <f t="shared" si="2260"/>
        <v>0</v>
      </c>
      <c r="AV911" s="59">
        <f t="shared" si="2261"/>
        <v>0</v>
      </c>
      <c r="AW911" s="70">
        <f t="shared" si="2164"/>
        <v>0</v>
      </c>
      <c r="AX911" s="20">
        <f t="shared" si="2165"/>
        <v>200000</v>
      </c>
      <c r="AY911" s="20">
        <f t="shared" si="2166"/>
        <v>0</v>
      </c>
      <c r="AZ911" s="20">
        <f t="shared" si="2167"/>
        <v>0</v>
      </c>
      <c r="BA911" s="20">
        <f t="shared" si="2168"/>
        <v>200000</v>
      </c>
      <c r="BB911" s="36">
        <f t="shared" si="2169"/>
        <v>1</v>
      </c>
      <c r="BC911" s="36">
        <f t="shared" si="2170"/>
        <v>0</v>
      </c>
      <c r="BD911" s="80">
        <f t="shared" si="2171"/>
        <v>0</v>
      </c>
      <c r="BE911" s="36">
        <f t="shared" si="2172"/>
        <v>0</v>
      </c>
      <c r="BF911" s="36">
        <f t="shared" si="2173"/>
        <v>0</v>
      </c>
      <c r="BG911" s="36">
        <f t="shared" si="2174"/>
        <v>0</v>
      </c>
      <c r="BH911" s="36">
        <f t="shared" si="2175"/>
        <v>0</v>
      </c>
      <c r="BI911" s="36">
        <f t="shared" si="2176"/>
        <v>0</v>
      </c>
      <c r="BJ911" s="36">
        <f t="shared" si="2177"/>
        <v>0</v>
      </c>
      <c r="BK911" s="36">
        <f t="shared" si="2178"/>
        <v>0</v>
      </c>
      <c r="BL911" s="68">
        <f>IF(OR(AT911=0,E911&gt;ProjTerm),0,VLOOKUP(D911,'Life Events'!$AE$5:$AI$1206,5,FALSE))</f>
        <v>0</v>
      </c>
      <c r="BM911" s="93">
        <f t="shared" si="2179"/>
        <v>0</v>
      </c>
      <c r="BN911" s="93">
        <f t="shared" si="2180"/>
        <v>0</v>
      </c>
      <c r="BO911" s="36">
        <f t="shared" si="2181"/>
        <v>0</v>
      </c>
      <c r="BP911" s="36">
        <f t="shared" si="2182"/>
        <v>0</v>
      </c>
      <c r="BQ911" s="36">
        <f t="shared" si="2183"/>
        <v>0</v>
      </c>
      <c r="BR911" s="36">
        <f t="shared" si="2184"/>
        <v>154.78110000000001</v>
      </c>
      <c r="BS911" s="36">
        <f t="shared" si="2185"/>
        <v>0</v>
      </c>
      <c r="BT911" s="36">
        <f t="shared" si="2186"/>
        <v>0</v>
      </c>
      <c r="BU911" s="70" cm="1">
        <f t="array" ref="BU911">IF(AND(ActInt=1,$J911=0),INDEX(Tbl_FwdNom,$B911-IVP,MATCH(ValnDt,Tbl_FwdNom_Cols)),INDEX(Tbl_FwdNom,$B911,MATCH(StartDt,Tbl_FwdNom_Cols)))</f>
        <v>8.9978475410000005</v>
      </c>
      <c r="BV911" s="70" cm="1">
        <f t="array" ref="BV911">INDEX(Tbl_FwdReal,$B911,MATCH(StartDt,Tbl_FwdReal_Cols))</f>
        <v>2.9998733390000001</v>
      </c>
      <c r="BW911" s="70" cm="1">
        <f t="array" ref="BW911">IF(RunType&lt;&gt;"OPN",INDEX(Tbl_FwdReal,$B911,MATCH(ValnDt,Tbl_FwdReal_Cols)),IF(AND($J911=0,ActInt=1),INDEX(Tbl_FwdReal,$B911-IVP,MATCH(ValnDt,Tbl_FwdReal_Cols)),-999))*$K911</f>
        <v>2.9998733390000001</v>
      </c>
      <c r="BX911" s="70">
        <f t="shared" si="2187"/>
        <v>2.9998733390000001E-2</v>
      </c>
      <c r="BY911" s="70">
        <f t="shared" si="2262"/>
        <v>5.8232830852704698E-2</v>
      </c>
      <c r="BZ911" s="64">
        <f t="shared" si="2275"/>
        <v>4.7278391457696856E-3</v>
      </c>
      <c r="CA911" s="70" cm="1">
        <f t="array" ref="CA911">IF($J911=1,CA910*(1+INDEX(Tbl_CPI,$B911,MATCH(IF(RunType="OPN",StartDt,ValnDt),Tbl_CPI_Cols))),0)</f>
        <v>0</v>
      </c>
      <c r="CB911" s="70">
        <f t="shared" si="2263"/>
        <v>135.39059337189542</v>
      </c>
      <c r="CC911" s="70">
        <f t="shared" si="2264"/>
        <v>133.48757343008137</v>
      </c>
      <c r="CD911" s="36">
        <f t="shared" si="2188"/>
        <v>676.22579906788712</v>
      </c>
      <c r="CE911" s="36">
        <f t="shared" si="2189"/>
        <v>0</v>
      </c>
      <c r="CF911" s="36">
        <f t="shared" si="2190"/>
        <v>0</v>
      </c>
      <c r="CG911" s="36">
        <f t="shared" si="2191"/>
        <v>0</v>
      </c>
      <c r="CH911" s="36">
        <f t="shared" si="2192"/>
        <v>0</v>
      </c>
      <c r="CI911" s="36">
        <f t="shared" si="2193"/>
        <v>0</v>
      </c>
      <c r="CJ911" s="36">
        <f t="shared" si="2194"/>
        <v>0</v>
      </c>
      <c r="CK911" s="36">
        <f t="shared" si="2195"/>
        <v>0</v>
      </c>
      <c r="CL911" s="36">
        <f t="shared" si="2196"/>
        <v>0</v>
      </c>
      <c r="CM911" s="36">
        <f t="shared" si="2197"/>
        <v>0</v>
      </c>
      <c r="CN911" s="36">
        <f t="shared" si="2198"/>
        <v>0</v>
      </c>
      <c r="CO911" s="20">
        <f t="shared" si="2199"/>
        <v>120000</v>
      </c>
      <c r="CP911" s="20">
        <f t="shared" si="2200"/>
        <v>2</v>
      </c>
      <c r="CQ911" s="64" t="e">
        <f t="shared" si="2201"/>
        <v>#N/A</v>
      </c>
      <c r="CR911" s="64" t="e">
        <f t="shared" si="2202"/>
        <v>#N/A</v>
      </c>
      <c r="CS911" s="36" t="e">
        <f t="shared" si="2203"/>
        <v>#N/A</v>
      </c>
      <c r="CT911" s="36">
        <f t="shared" si="2204"/>
        <v>0</v>
      </c>
      <c r="CU911" s="36">
        <f t="shared" si="2205"/>
        <v>0</v>
      </c>
      <c r="CV911" s="36">
        <f t="shared" si="2265"/>
        <v>0</v>
      </c>
      <c r="CW911" s="36">
        <f t="shared" si="2206"/>
        <v>0</v>
      </c>
      <c r="CX911" s="36">
        <f t="shared" si="2207"/>
        <v>0</v>
      </c>
      <c r="CY911" s="36">
        <f t="shared" si="2208"/>
        <v>0</v>
      </c>
      <c r="CZ911" s="36">
        <f t="shared" si="2266"/>
        <v>0</v>
      </c>
      <c r="DA911" s="64">
        <f t="shared" si="2209"/>
        <v>7.2056658298291776E-3</v>
      </c>
      <c r="DB911" s="70">
        <f t="shared" si="2267"/>
        <v>0.99284588433694676</v>
      </c>
      <c r="DC911" s="70">
        <f>PRODUCT($DB$8:DB911)</f>
        <v>2.9905295471561625E-4</v>
      </c>
      <c r="DD911" s="36">
        <f t="shared" si="2210"/>
        <v>0</v>
      </c>
      <c r="DE911" s="36">
        <f t="shared" si="2211"/>
        <v>0</v>
      </c>
      <c r="DF911" s="36">
        <f t="shared" si="2212"/>
        <v>0</v>
      </c>
      <c r="DG911" s="36">
        <f t="shared" si="2213"/>
        <v>0</v>
      </c>
      <c r="DH911" s="36">
        <f t="shared" si="2214"/>
        <v>0</v>
      </c>
      <c r="DI911" s="36">
        <f t="shared" si="2215"/>
        <v>0</v>
      </c>
      <c r="DJ911" s="36">
        <f t="shared" si="2216"/>
        <v>0</v>
      </c>
      <c r="DK911" s="36">
        <f t="shared" si="2217"/>
        <v>0</v>
      </c>
      <c r="DL911" s="36">
        <f t="shared" si="2218"/>
        <v>0</v>
      </c>
      <c r="DM911" s="36">
        <f t="shared" si="2219"/>
        <v>0</v>
      </c>
      <c r="DN911" s="36">
        <f t="shared" ca="1" si="2268"/>
        <v>4.6137290849905055E-12</v>
      </c>
      <c r="DO911" s="64" cm="1">
        <f t="array" ref="DO911">IFERROR(INDEX(Tbl_FwdNom,$B911,MATCH(LIDt,Tbl_FwdNom_Cols,0)),0)</f>
        <v>7.7021202190000002</v>
      </c>
      <c r="DP911" s="64">
        <f t="shared" ca="1" si="2269"/>
        <v>7.6407622589999997</v>
      </c>
      <c r="DQ911" s="64">
        <f t="shared" ca="1" si="2220"/>
        <v>6.154630836285202E-3</v>
      </c>
      <c r="DR911" s="70">
        <f t="shared" ca="1" si="2221"/>
        <v>0.99388301693630365</v>
      </c>
      <c r="DS911" s="70">
        <f ca="1">PRODUCT($DR$8:DR911)</f>
        <v>1.1236560777193871E-3</v>
      </c>
      <c r="DT911" s="36">
        <f t="shared" ca="1" si="2222"/>
        <v>0</v>
      </c>
      <c r="DU911" s="36">
        <f t="shared" ca="1" si="2223"/>
        <v>0</v>
      </c>
      <c r="DV911" s="36">
        <f t="shared" ca="1" si="2224"/>
        <v>0</v>
      </c>
      <c r="DW911" s="36">
        <f t="shared" ca="1" si="2225"/>
        <v>0</v>
      </c>
      <c r="DX911" s="36">
        <f t="shared" ca="1" si="2226"/>
        <v>0</v>
      </c>
      <c r="DY911" s="36">
        <f t="shared" ca="1" si="2227"/>
        <v>0</v>
      </c>
      <c r="DZ911" s="36">
        <f t="shared" ca="1" si="2228"/>
        <v>0</v>
      </c>
      <c r="EA911" s="36">
        <f t="shared" ca="1" si="2229"/>
        <v>0</v>
      </c>
      <c r="EB911" s="36">
        <f t="shared" ca="1" si="2230"/>
        <v>0</v>
      </c>
      <c r="EC911" s="36">
        <f t="shared" ca="1" si="2231"/>
        <v>0</v>
      </c>
      <c r="ED911" s="36">
        <f t="shared" ca="1" si="2232"/>
        <v>0</v>
      </c>
      <c r="EE911" s="36">
        <f t="shared" ca="1" si="2270"/>
        <v>0</v>
      </c>
      <c r="EF911" s="36">
        <f t="shared" ca="1" si="2233"/>
        <v>0</v>
      </c>
      <c r="EG911" s="64"/>
      <c r="EH911" s="64"/>
      <c r="EI911" s="64"/>
      <c r="EJ911" s="70"/>
      <c r="EK911" s="70"/>
      <c r="EL911" s="70"/>
      <c r="EM911" s="70"/>
      <c r="EN911" s="70"/>
      <c r="EO911" s="36">
        <f t="shared" si="2234"/>
        <v>0</v>
      </c>
      <c r="EP911" s="36">
        <f t="shared" si="2235"/>
        <v>0</v>
      </c>
      <c r="EQ911" s="36">
        <f t="shared" si="2236"/>
        <v>0</v>
      </c>
      <c r="ER911" s="36">
        <f t="shared" si="2237"/>
        <v>0</v>
      </c>
      <c r="ES911" s="36">
        <f t="shared" si="2238"/>
        <v>0</v>
      </c>
      <c r="ET911" s="36">
        <f t="shared" si="2239"/>
        <v>0</v>
      </c>
      <c r="EU911" s="36">
        <f t="shared" si="2271"/>
        <v>0</v>
      </c>
      <c r="EV911" s="36">
        <f t="shared" si="2240"/>
        <v>0</v>
      </c>
      <c r="EW911" s="36">
        <f t="shared" si="2241"/>
        <v>0</v>
      </c>
      <c r="EX911" s="36">
        <f t="shared" si="2272"/>
        <v>0</v>
      </c>
      <c r="EY911" s="36">
        <f t="shared" si="2242"/>
        <v>0</v>
      </c>
      <c r="EZ911" s="36">
        <f t="shared" si="2243"/>
        <v>0</v>
      </c>
      <c r="FA911" s="36">
        <f t="shared" si="2244"/>
        <v>0</v>
      </c>
      <c r="FB911" s="36">
        <f t="shared" si="2245"/>
        <v>0</v>
      </c>
      <c r="FC911" s="36">
        <f t="shared" si="2273"/>
        <v>0</v>
      </c>
      <c r="FD911" s="36">
        <f t="shared" si="2246"/>
        <v>0</v>
      </c>
      <c r="FE911" s="36">
        <f t="shared" si="2247"/>
        <v>0</v>
      </c>
      <c r="FF911" s="36">
        <f t="shared" si="2274"/>
        <v>0</v>
      </c>
      <c r="FG911" s="36">
        <f t="shared" si="2248"/>
        <v>0</v>
      </c>
      <c r="FH911" s="36">
        <f t="shared" si="2249"/>
        <v>0</v>
      </c>
      <c r="FI911" s="36">
        <f t="shared" si="2250"/>
        <v>0</v>
      </c>
      <c r="FJ911" s="36">
        <f t="shared" ca="1" si="2251"/>
        <v>0</v>
      </c>
      <c r="FK911" s="36">
        <f t="shared" si="2252"/>
        <v>0</v>
      </c>
      <c r="FL911" s="36">
        <f t="shared" si="2253"/>
        <v>0</v>
      </c>
      <c r="FM911" s="36">
        <f t="shared" ca="1" si="2254"/>
        <v>0</v>
      </c>
      <c r="FN911" s="36">
        <f t="shared" ca="1" si="2276"/>
        <v>0</v>
      </c>
    </row>
    <row r="912" spans="2:170" x14ac:dyDescent="0.25">
      <c r="B912" s="2">
        <v>904</v>
      </c>
      <c r="C912" s="2">
        <f t="shared" si="2130"/>
        <v>76</v>
      </c>
      <c r="D912" s="2">
        <f t="shared" si="2127"/>
        <v>928</v>
      </c>
      <c r="E912" s="2">
        <f t="shared" si="2125"/>
        <v>78</v>
      </c>
      <c r="F912" s="189">
        <f t="shared" si="2129"/>
        <v>73231</v>
      </c>
      <c r="G912" s="2">
        <f t="shared" si="2128"/>
        <v>6</v>
      </c>
      <c r="H912" s="187">
        <f t="shared" si="2131"/>
        <v>109.91666666666666</v>
      </c>
      <c r="I912" s="186">
        <f t="shared" si="2126"/>
        <v>109</v>
      </c>
      <c r="J912" s="2">
        <f t="shared" si="2132"/>
        <v>0</v>
      </c>
      <c r="K912" s="2">
        <f t="shared" si="2133"/>
        <v>1</v>
      </c>
      <c r="L912">
        <f t="shared" si="2134"/>
        <v>2</v>
      </c>
      <c r="M912" s="190">
        <f t="shared" si="2255"/>
        <v>0.93</v>
      </c>
      <c r="N912">
        <f t="shared" si="2135"/>
        <v>1</v>
      </c>
      <c r="O912">
        <f t="shared" si="2136"/>
        <v>100</v>
      </c>
      <c r="P912" s="58">
        <f t="shared" si="2137"/>
        <v>4.1850000000000005</v>
      </c>
      <c r="Q912" s="106">
        <f t="shared" si="2138"/>
        <v>1</v>
      </c>
      <c r="R912" s="59">
        <f t="shared" si="2139"/>
        <v>1</v>
      </c>
      <c r="S912" s="32">
        <f t="shared" si="2256"/>
        <v>1</v>
      </c>
      <c r="T912">
        <f t="shared" si="2140"/>
        <v>1</v>
      </c>
      <c r="U912" s="32">
        <f t="shared" si="2257"/>
        <v>0.93</v>
      </c>
      <c r="V912">
        <f t="shared" si="2141"/>
        <v>1</v>
      </c>
      <c r="W912">
        <f t="shared" si="2142"/>
        <v>100</v>
      </c>
      <c r="X912" s="58">
        <f t="shared" si="2143"/>
        <v>1</v>
      </c>
      <c r="Y912" s="58">
        <f t="shared" si="2144"/>
        <v>1</v>
      </c>
      <c r="Z912" s="32">
        <f t="shared" si="2145"/>
        <v>1</v>
      </c>
      <c r="AA912" s="32">
        <f t="shared" si="2146"/>
        <v>1</v>
      </c>
      <c r="AB912" s="59">
        <f t="shared" si="2147"/>
        <v>4.9056245199999996E-3</v>
      </c>
      <c r="AC912" s="59">
        <f t="shared" si="2148"/>
        <v>4.9056245199999996E-3</v>
      </c>
      <c r="AD912">
        <f t="shared" si="2149"/>
        <v>1</v>
      </c>
      <c r="AE912" s="59">
        <f t="shared" si="2150"/>
        <v>4.9056245199999996E-3</v>
      </c>
      <c r="AF912" s="59">
        <f t="shared" si="2151"/>
        <v>4.1758461800000006E-3</v>
      </c>
      <c r="AG912" s="59">
        <f t="shared" si="2152"/>
        <v>4.1758461800000006E-3</v>
      </c>
      <c r="AH912">
        <f t="shared" si="2153"/>
        <v>1</v>
      </c>
      <c r="AI912" s="59">
        <f t="shared" si="2154"/>
        <v>4.1758461800000006E-3</v>
      </c>
      <c r="AJ912" s="59">
        <f t="shared" si="2155"/>
        <v>0</v>
      </c>
      <c r="AK912" s="59">
        <f t="shared" si="2156"/>
        <v>0</v>
      </c>
      <c r="AL912" s="59">
        <f t="shared" si="2157"/>
        <v>0</v>
      </c>
      <c r="AM912" s="12">
        <f t="shared" si="2258"/>
        <v>0</v>
      </c>
      <c r="AN912" s="12">
        <f t="shared" si="2259"/>
        <v>0</v>
      </c>
      <c r="AO912" s="66">
        <f t="shared" si="2158"/>
        <v>0</v>
      </c>
      <c r="AP912" s="66">
        <f t="shared" si="2159"/>
        <v>0</v>
      </c>
      <c r="AQ912" s="59">
        <f t="shared" si="2160"/>
        <v>0</v>
      </c>
      <c r="AR912" s="59">
        <f t="shared" si="2161"/>
        <v>0</v>
      </c>
      <c r="AS912" s="59">
        <f t="shared" si="2162"/>
        <v>0</v>
      </c>
      <c r="AT912" s="12">
        <f t="shared" si="2163"/>
        <v>0</v>
      </c>
      <c r="AU912" s="59">
        <f t="shared" si="2260"/>
        <v>0</v>
      </c>
      <c r="AV912" s="59">
        <f t="shared" si="2261"/>
        <v>0</v>
      </c>
      <c r="AW912" s="70">
        <f t="shared" si="2164"/>
        <v>0</v>
      </c>
      <c r="AX912" s="20">
        <f t="shared" si="2165"/>
        <v>200000</v>
      </c>
      <c r="AY912" s="20">
        <f t="shared" si="2166"/>
        <v>0</v>
      </c>
      <c r="AZ912" s="20">
        <f t="shared" si="2167"/>
        <v>0</v>
      </c>
      <c r="BA912" s="20">
        <f t="shared" si="2168"/>
        <v>200000</v>
      </c>
      <c r="BB912" s="36">
        <f t="shared" si="2169"/>
        <v>1</v>
      </c>
      <c r="BC912" s="36">
        <f t="shared" si="2170"/>
        <v>0</v>
      </c>
      <c r="BD912" s="80">
        <f t="shared" si="2171"/>
        <v>0</v>
      </c>
      <c r="BE912" s="36">
        <f t="shared" si="2172"/>
        <v>0</v>
      </c>
      <c r="BF912" s="36">
        <f t="shared" si="2173"/>
        <v>0</v>
      </c>
      <c r="BG912" s="36">
        <f t="shared" si="2174"/>
        <v>0</v>
      </c>
      <c r="BH912" s="36">
        <f t="shared" si="2175"/>
        <v>0</v>
      </c>
      <c r="BI912" s="36">
        <f t="shared" si="2176"/>
        <v>0</v>
      </c>
      <c r="BJ912" s="36">
        <f t="shared" si="2177"/>
        <v>0</v>
      </c>
      <c r="BK912" s="36">
        <f t="shared" si="2178"/>
        <v>0</v>
      </c>
      <c r="BL912" s="68">
        <f>IF(OR(AT912=0,E912&gt;ProjTerm),0,VLOOKUP(D912,'Life Events'!$AE$5:$AI$1206,5,FALSE))</f>
        <v>0</v>
      </c>
      <c r="BM912" s="93">
        <f t="shared" si="2179"/>
        <v>0</v>
      </c>
      <c r="BN912" s="93">
        <f t="shared" si="2180"/>
        <v>0</v>
      </c>
      <c r="BO912" s="36">
        <f t="shared" si="2181"/>
        <v>0</v>
      </c>
      <c r="BP912" s="36">
        <f t="shared" si="2182"/>
        <v>0</v>
      </c>
      <c r="BQ912" s="36">
        <f t="shared" si="2183"/>
        <v>0</v>
      </c>
      <c r="BR912" s="36">
        <f t="shared" si="2184"/>
        <v>154.78110000000001</v>
      </c>
      <c r="BS912" s="36">
        <f t="shared" si="2185"/>
        <v>0</v>
      </c>
      <c r="BT912" s="36">
        <f t="shared" si="2186"/>
        <v>0</v>
      </c>
      <c r="BU912" s="70" cm="1">
        <f t="array" ref="BU912">IF(AND(ActInt=1,$J912=0),INDEX(Tbl_FwdNom,$B912-IVP,MATCH(ValnDt,Tbl_FwdNom_Cols)),INDEX(Tbl_FwdNom,$B912,MATCH(StartDt,Tbl_FwdNom_Cols)))</f>
        <v>8.9919293519999997</v>
      </c>
      <c r="BV912" s="70" cm="1">
        <f t="array" ref="BV912">INDEX(Tbl_FwdReal,$B912,MATCH(StartDt,Tbl_FwdReal_Cols))</f>
        <v>2.9965057449999999</v>
      </c>
      <c r="BW912" s="70" cm="1">
        <f t="array" ref="BW912">IF(RunType&lt;&gt;"OPN",INDEX(Tbl_FwdReal,$B912,MATCH(ValnDt,Tbl_FwdReal_Cols)),IF(AND($J912=0,ActInt=1),INDEX(Tbl_FwdReal,$B912-IVP,MATCH(ValnDt,Tbl_FwdReal_Cols)),-999))*$K912</f>
        <v>2.9965057449999999</v>
      </c>
      <c r="BX912" s="70">
        <f t="shared" si="2187"/>
        <v>2.9965057449999999E-2</v>
      </c>
      <c r="BY912" s="70">
        <f t="shared" si="2262"/>
        <v>5.8209970946427214E-2</v>
      </c>
      <c r="BZ912" s="64">
        <f t="shared" si="2275"/>
        <v>4.7260304534089137E-3</v>
      </c>
      <c r="CA912" s="70" cm="1">
        <f t="array" ref="CA912">IF($J912=1,CA911*(1+INDEX(Tbl_CPI,$B912,MATCH(IF(RunType="OPN",StartDt,ValnDt),Tbl_CPI_Cols))),0)</f>
        <v>0</v>
      </c>
      <c r="CB912" s="70">
        <f t="shared" si="2263"/>
        <v>136.0304534392761</v>
      </c>
      <c r="CC912" s="70">
        <f t="shared" si="2264"/>
        <v>133.48757343008137</v>
      </c>
      <c r="CD912" s="36">
        <f t="shared" si="2188"/>
        <v>676.22579906788712</v>
      </c>
      <c r="CE912" s="36">
        <f t="shared" si="2189"/>
        <v>0</v>
      </c>
      <c r="CF912" s="36">
        <f t="shared" si="2190"/>
        <v>0</v>
      </c>
      <c r="CG912" s="36">
        <f t="shared" si="2191"/>
        <v>0</v>
      </c>
      <c r="CH912" s="36">
        <f t="shared" si="2192"/>
        <v>0</v>
      </c>
      <c r="CI912" s="36">
        <f t="shared" si="2193"/>
        <v>0</v>
      </c>
      <c r="CJ912" s="36">
        <f t="shared" si="2194"/>
        <v>0</v>
      </c>
      <c r="CK912" s="36">
        <f t="shared" si="2195"/>
        <v>0</v>
      </c>
      <c r="CL912" s="36">
        <f t="shared" si="2196"/>
        <v>0</v>
      </c>
      <c r="CM912" s="36">
        <f t="shared" si="2197"/>
        <v>0</v>
      </c>
      <c r="CN912" s="36">
        <f t="shared" si="2198"/>
        <v>0</v>
      </c>
      <c r="CO912" s="20">
        <f t="shared" si="2199"/>
        <v>120000</v>
      </c>
      <c r="CP912" s="20">
        <f t="shared" si="2200"/>
        <v>2</v>
      </c>
      <c r="CQ912" s="64" t="e">
        <f t="shared" si="2201"/>
        <v>#N/A</v>
      </c>
      <c r="CR912" s="64" t="e">
        <f t="shared" si="2202"/>
        <v>#N/A</v>
      </c>
      <c r="CS912" s="36" t="e">
        <f t="shared" si="2203"/>
        <v>#N/A</v>
      </c>
      <c r="CT912" s="36">
        <f t="shared" si="2204"/>
        <v>0</v>
      </c>
      <c r="CU912" s="36">
        <f t="shared" si="2205"/>
        <v>0</v>
      </c>
      <c r="CV912" s="36">
        <f t="shared" si="2265"/>
        <v>0</v>
      </c>
      <c r="CW912" s="36">
        <f t="shared" si="2206"/>
        <v>0</v>
      </c>
      <c r="CX912" s="36">
        <f t="shared" si="2207"/>
        <v>0</v>
      </c>
      <c r="CY912" s="36">
        <f t="shared" si="2208"/>
        <v>0</v>
      </c>
      <c r="CZ912" s="36">
        <f t="shared" si="2266"/>
        <v>0</v>
      </c>
      <c r="DA912" s="64">
        <f t="shared" si="2209"/>
        <v>7.2011084142684645E-3</v>
      </c>
      <c r="DB912" s="70">
        <f t="shared" si="2267"/>
        <v>0.99285037679753363</v>
      </c>
      <c r="DC912" s="70">
        <f>PRODUCT($DB$8:DB912)</f>
        <v>2.9691483877181536E-4</v>
      </c>
      <c r="DD912" s="36">
        <f t="shared" si="2210"/>
        <v>0</v>
      </c>
      <c r="DE912" s="36">
        <f t="shared" si="2211"/>
        <v>0</v>
      </c>
      <c r="DF912" s="36">
        <f t="shared" si="2212"/>
        <v>0</v>
      </c>
      <c r="DG912" s="36">
        <f t="shared" si="2213"/>
        <v>0</v>
      </c>
      <c r="DH912" s="36">
        <f t="shared" si="2214"/>
        <v>0</v>
      </c>
      <c r="DI912" s="36">
        <f t="shared" si="2215"/>
        <v>0</v>
      </c>
      <c r="DJ912" s="36">
        <f t="shared" si="2216"/>
        <v>0</v>
      </c>
      <c r="DK912" s="36">
        <f t="shared" si="2217"/>
        <v>0</v>
      </c>
      <c r="DL912" s="36">
        <f t="shared" si="2218"/>
        <v>0</v>
      </c>
      <c r="DM912" s="36">
        <f t="shared" si="2219"/>
        <v>0</v>
      </c>
      <c r="DN912" s="36">
        <f t="shared" ca="1" si="2268"/>
        <v>4.6137290849905055E-12</v>
      </c>
      <c r="DO912" s="64" cm="1">
        <f t="array" ref="DO912">IFERROR(INDEX(Tbl_FwdNom,$B912,MATCH(LIDt,Tbl_FwdNom_Cols,0)),0)</f>
        <v>7.700415359</v>
      </c>
      <c r="DP912" s="64">
        <f t="shared" ca="1" si="2269"/>
        <v>7.639058371</v>
      </c>
      <c r="DQ912" s="64">
        <f t="shared" ca="1" si="2220"/>
        <v>6.1533035918444057E-3</v>
      </c>
      <c r="DR912" s="70">
        <f t="shared" ca="1" si="2221"/>
        <v>0.99388432799467252</v>
      </c>
      <c r="DS912" s="70">
        <f ca="1">PRODUCT($DR$8:DR912)</f>
        <v>1.1167841657012626E-3</v>
      </c>
      <c r="DT912" s="36">
        <f t="shared" ca="1" si="2222"/>
        <v>0</v>
      </c>
      <c r="DU912" s="36">
        <f t="shared" ca="1" si="2223"/>
        <v>0</v>
      </c>
      <c r="DV912" s="36">
        <f t="shared" ca="1" si="2224"/>
        <v>0</v>
      </c>
      <c r="DW912" s="36">
        <f t="shared" ca="1" si="2225"/>
        <v>0</v>
      </c>
      <c r="DX912" s="36">
        <f t="shared" ca="1" si="2226"/>
        <v>0</v>
      </c>
      <c r="DY912" s="36">
        <f t="shared" ca="1" si="2227"/>
        <v>0</v>
      </c>
      <c r="DZ912" s="36">
        <f t="shared" ca="1" si="2228"/>
        <v>0</v>
      </c>
      <c r="EA912" s="36">
        <f t="shared" ca="1" si="2229"/>
        <v>0</v>
      </c>
      <c r="EB912" s="36">
        <f t="shared" ca="1" si="2230"/>
        <v>0</v>
      </c>
      <c r="EC912" s="36">
        <f t="shared" ca="1" si="2231"/>
        <v>0</v>
      </c>
      <c r="ED912" s="36">
        <f t="shared" ca="1" si="2232"/>
        <v>0</v>
      </c>
      <c r="EE912" s="36">
        <f t="shared" ca="1" si="2270"/>
        <v>0</v>
      </c>
      <c r="EF912" s="36">
        <f t="shared" ca="1" si="2233"/>
        <v>0</v>
      </c>
      <c r="EG912" s="64"/>
      <c r="EH912" s="64"/>
      <c r="EI912" s="64"/>
      <c r="EJ912" s="70"/>
      <c r="EK912" s="70"/>
      <c r="EL912" s="70"/>
      <c r="EM912" s="70"/>
      <c r="EN912" s="70"/>
      <c r="EO912" s="36">
        <f t="shared" si="2234"/>
        <v>0</v>
      </c>
      <c r="EP912" s="36">
        <f t="shared" si="2235"/>
        <v>0</v>
      </c>
      <c r="EQ912" s="36">
        <f t="shared" si="2236"/>
        <v>0</v>
      </c>
      <c r="ER912" s="36">
        <f t="shared" si="2237"/>
        <v>0</v>
      </c>
      <c r="ES912" s="36">
        <f t="shared" si="2238"/>
        <v>0</v>
      </c>
      <c r="ET912" s="36">
        <f t="shared" si="2239"/>
        <v>0</v>
      </c>
      <c r="EU912" s="36">
        <f t="shared" si="2271"/>
        <v>0</v>
      </c>
      <c r="EV912" s="36">
        <f t="shared" si="2240"/>
        <v>0</v>
      </c>
      <c r="EW912" s="36">
        <f t="shared" si="2241"/>
        <v>0</v>
      </c>
      <c r="EX912" s="36">
        <f t="shared" si="2272"/>
        <v>0</v>
      </c>
      <c r="EY912" s="36">
        <f t="shared" si="2242"/>
        <v>0</v>
      </c>
      <c r="EZ912" s="36">
        <f t="shared" si="2243"/>
        <v>0</v>
      </c>
      <c r="FA912" s="36">
        <f t="shared" si="2244"/>
        <v>0</v>
      </c>
      <c r="FB912" s="36">
        <f t="shared" si="2245"/>
        <v>0</v>
      </c>
      <c r="FC912" s="36">
        <f t="shared" si="2273"/>
        <v>0</v>
      </c>
      <c r="FD912" s="36">
        <f t="shared" si="2246"/>
        <v>0</v>
      </c>
      <c r="FE912" s="36">
        <f t="shared" si="2247"/>
        <v>0</v>
      </c>
      <c r="FF912" s="36">
        <f t="shared" si="2274"/>
        <v>0</v>
      </c>
      <c r="FG912" s="36">
        <f t="shared" si="2248"/>
        <v>0</v>
      </c>
      <c r="FH912" s="36">
        <f t="shared" si="2249"/>
        <v>0</v>
      </c>
      <c r="FI912" s="36">
        <f t="shared" si="2250"/>
        <v>0</v>
      </c>
      <c r="FJ912" s="36">
        <f t="shared" ca="1" si="2251"/>
        <v>0</v>
      </c>
      <c r="FK912" s="36">
        <f t="shared" si="2252"/>
        <v>0</v>
      </c>
      <c r="FL912" s="36">
        <f t="shared" si="2253"/>
        <v>0</v>
      </c>
      <c r="FM912" s="36">
        <f t="shared" ca="1" si="2254"/>
        <v>0</v>
      </c>
      <c r="FN912" s="36">
        <f t="shared" ca="1" si="2276"/>
        <v>0</v>
      </c>
    </row>
    <row r="913" spans="2:170" x14ac:dyDescent="0.25">
      <c r="B913" s="2">
        <v>905</v>
      </c>
      <c r="C913" s="2">
        <f t="shared" si="2130"/>
        <v>76</v>
      </c>
      <c r="D913" s="2">
        <f t="shared" si="2127"/>
        <v>929</v>
      </c>
      <c r="E913" s="2">
        <f t="shared" si="2125"/>
        <v>78</v>
      </c>
      <c r="F913" s="189">
        <f t="shared" si="2129"/>
        <v>73262</v>
      </c>
      <c r="G913" s="2">
        <f t="shared" si="2128"/>
        <v>7</v>
      </c>
      <c r="H913" s="187">
        <f t="shared" si="2131"/>
        <v>110</v>
      </c>
      <c r="I913" s="186">
        <f t="shared" si="2126"/>
        <v>110</v>
      </c>
      <c r="J913" s="2">
        <f t="shared" si="2132"/>
        <v>0</v>
      </c>
      <c r="K913" s="2">
        <f t="shared" si="2133"/>
        <v>1</v>
      </c>
      <c r="L913">
        <f t="shared" si="2134"/>
        <v>2</v>
      </c>
      <c r="M913" s="190">
        <f t="shared" si="2255"/>
        <v>0.93</v>
      </c>
      <c r="N913">
        <f t="shared" si="2135"/>
        <v>1</v>
      </c>
      <c r="O913">
        <f t="shared" si="2136"/>
        <v>100</v>
      </c>
      <c r="P913" s="58">
        <f t="shared" si="2137"/>
        <v>4.1850000000000005</v>
      </c>
      <c r="Q913" s="106">
        <f t="shared" si="2138"/>
        <v>1</v>
      </c>
      <c r="R913" s="59">
        <f t="shared" si="2139"/>
        <v>1</v>
      </c>
      <c r="S913" s="32">
        <f t="shared" si="2256"/>
        <v>1</v>
      </c>
      <c r="T913">
        <f t="shared" si="2140"/>
        <v>1</v>
      </c>
      <c r="U913" s="32">
        <f t="shared" si="2257"/>
        <v>0.93</v>
      </c>
      <c r="V913">
        <f t="shared" si="2141"/>
        <v>1</v>
      </c>
      <c r="W913">
        <f t="shared" si="2142"/>
        <v>100</v>
      </c>
      <c r="X913" s="58">
        <f t="shared" si="2143"/>
        <v>1</v>
      </c>
      <c r="Y913" s="58">
        <f t="shared" si="2144"/>
        <v>1</v>
      </c>
      <c r="Z913" s="32">
        <f t="shared" si="2145"/>
        <v>1</v>
      </c>
      <c r="AA913" s="32">
        <f t="shared" si="2146"/>
        <v>1</v>
      </c>
      <c r="AB913" s="59">
        <f t="shared" si="2147"/>
        <v>4.9056245199999996E-3</v>
      </c>
      <c r="AC913" s="59">
        <f t="shared" si="2148"/>
        <v>4.9056245199999996E-3</v>
      </c>
      <c r="AD913">
        <f t="shared" si="2149"/>
        <v>1</v>
      </c>
      <c r="AE913" s="59">
        <f t="shared" si="2150"/>
        <v>4.9056245199999996E-3</v>
      </c>
      <c r="AF913" s="59">
        <f t="shared" si="2151"/>
        <v>4.1758461800000006E-3</v>
      </c>
      <c r="AG913" s="59">
        <f t="shared" si="2152"/>
        <v>4.1758461800000006E-3</v>
      </c>
      <c r="AH913">
        <f t="shared" si="2153"/>
        <v>1</v>
      </c>
      <c r="AI913" s="59">
        <f t="shared" si="2154"/>
        <v>4.1758461800000006E-3</v>
      </c>
      <c r="AJ913" s="59">
        <f t="shared" si="2155"/>
        <v>0</v>
      </c>
      <c r="AK913" s="59">
        <f t="shared" si="2156"/>
        <v>0</v>
      </c>
      <c r="AL913" s="59">
        <f t="shared" si="2157"/>
        <v>0</v>
      </c>
      <c r="AM913" s="12">
        <f t="shared" si="2258"/>
        <v>0</v>
      </c>
      <c r="AN913" s="12">
        <f t="shared" si="2259"/>
        <v>0</v>
      </c>
      <c r="AO913" s="66">
        <f t="shared" si="2158"/>
        <v>0</v>
      </c>
      <c r="AP913" s="66">
        <f t="shared" si="2159"/>
        <v>0</v>
      </c>
      <c r="AQ913" s="59">
        <f t="shared" si="2160"/>
        <v>0</v>
      </c>
      <c r="AR913" s="59">
        <f t="shared" si="2161"/>
        <v>0</v>
      </c>
      <c r="AS913" s="59">
        <f t="shared" si="2162"/>
        <v>0</v>
      </c>
      <c r="AT913" s="12">
        <f t="shared" si="2163"/>
        <v>0</v>
      </c>
      <c r="AU913" s="59">
        <f t="shared" si="2260"/>
        <v>0</v>
      </c>
      <c r="AV913" s="59">
        <f t="shared" si="2261"/>
        <v>0</v>
      </c>
      <c r="AW913" s="70">
        <f t="shared" si="2164"/>
        <v>0</v>
      </c>
      <c r="AX913" s="20">
        <f t="shared" si="2165"/>
        <v>200000</v>
      </c>
      <c r="AY913" s="20">
        <f t="shared" si="2166"/>
        <v>0</v>
      </c>
      <c r="AZ913" s="20">
        <f t="shared" si="2167"/>
        <v>0</v>
      </c>
      <c r="BA913" s="20">
        <f t="shared" si="2168"/>
        <v>200000</v>
      </c>
      <c r="BB913" s="36">
        <f t="shared" si="2169"/>
        <v>1</v>
      </c>
      <c r="BC913" s="36">
        <f t="shared" si="2170"/>
        <v>0</v>
      </c>
      <c r="BD913" s="80">
        <f t="shared" si="2171"/>
        <v>0</v>
      </c>
      <c r="BE913" s="36">
        <f t="shared" si="2172"/>
        <v>0</v>
      </c>
      <c r="BF913" s="36">
        <f t="shared" si="2173"/>
        <v>0</v>
      </c>
      <c r="BG913" s="36">
        <f t="shared" si="2174"/>
        <v>0</v>
      </c>
      <c r="BH913" s="36">
        <f t="shared" si="2175"/>
        <v>0</v>
      </c>
      <c r="BI913" s="36">
        <f t="shared" si="2176"/>
        <v>0</v>
      </c>
      <c r="BJ913" s="36">
        <f t="shared" si="2177"/>
        <v>0</v>
      </c>
      <c r="BK913" s="36">
        <f t="shared" si="2178"/>
        <v>0</v>
      </c>
      <c r="BL913" s="68">
        <f>IF(OR(AT913=0,E913&gt;ProjTerm),0,VLOOKUP(D913,'Life Events'!$AE$5:$AI$1206,5,FALSE))</f>
        <v>0</v>
      </c>
      <c r="BM913" s="93">
        <f t="shared" si="2179"/>
        <v>0</v>
      </c>
      <c r="BN913" s="93">
        <f t="shared" si="2180"/>
        <v>0</v>
      </c>
      <c r="BO913" s="36">
        <f t="shared" si="2181"/>
        <v>0</v>
      </c>
      <c r="BP913" s="36">
        <f t="shared" si="2182"/>
        <v>0</v>
      </c>
      <c r="BQ913" s="36">
        <f t="shared" si="2183"/>
        <v>0</v>
      </c>
      <c r="BR913" s="36">
        <f t="shared" si="2184"/>
        <v>154.78110000000001</v>
      </c>
      <c r="BS913" s="36">
        <f t="shared" si="2185"/>
        <v>0</v>
      </c>
      <c r="BT913" s="36">
        <f t="shared" si="2186"/>
        <v>0</v>
      </c>
      <c r="BU913" s="70" cm="1">
        <f t="array" ref="BU913">IF(AND(ActInt=1,$J913=0),INDEX(Tbl_FwdNom,$B913-IVP,MATCH(ValnDt,Tbl_FwdNom_Cols)),INDEX(Tbl_FwdNom,$B913,MATCH(StartDt,Tbl_FwdNom_Cols)))</f>
        <v>8.9860114850000006</v>
      </c>
      <c r="BV913" s="70" cm="1">
        <f t="array" ref="BV913">INDEX(Tbl_FwdReal,$B913,MATCH(StartDt,Tbl_FwdReal_Cols))</f>
        <v>2.9931382599999998</v>
      </c>
      <c r="BW913" s="70" cm="1">
        <f t="array" ref="BW913">IF(RunType&lt;&gt;"OPN",INDEX(Tbl_FwdReal,$B913,MATCH(ValnDt,Tbl_FwdReal_Cols)),IF(AND($J913=0,ActInt=1),INDEX(Tbl_FwdReal,$B913-IVP,MATCH(ValnDt,Tbl_FwdReal_Cols)),-999))*$K913</f>
        <v>2.9931382599999998</v>
      </c>
      <c r="BX913" s="70">
        <f t="shared" si="2187"/>
        <v>2.9931382599999997E-2</v>
      </c>
      <c r="BY913" s="70">
        <f t="shared" si="2262"/>
        <v>5.8187111551755377E-2</v>
      </c>
      <c r="BZ913" s="64">
        <f t="shared" si="2275"/>
        <v>4.7242217657117447E-3</v>
      </c>
      <c r="CA913" s="70" cm="1">
        <f t="array" ref="CA913">IF($J913=1,CA912*(1+INDEX(Tbl_CPI,$B913,MATCH(IF(RunType="OPN",StartDt,ValnDt),Tbl_CPI_Cols))),0)</f>
        <v>0</v>
      </c>
      <c r="CB913" s="70">
        <f t="shared" si="2263"/>
        <v>136.67309146821356</v>
      </c>
      <c r="CC913" s="70">
        <f t="shared" si="2264"/>
        <v>133.48757343008137</v>
      </c>
      <c r="CD913" s="36">
        <f t="shared" si="2188"/>
        <v>676.22579906788712</v>
      </c>
      <c r="CE913" s="36">
        <f t="shared" si="2189"/>
        <v>0</v>
      </c>
      <c r="CF913" s="36">
        <f t="shared" si="2190"/>
        <v>0</v>
      </c>
      <c r="CG913" s="36">
        <f t="shared" si="2191"/>
        <v>0</v>
      </c>
      <c r="CH913" s="36">
        <f t="shared" si="2192"/>
        <v>0</v>
      </c>
      <c r="CI913" s="36">
        <f t="shared" si="2193"/>
        <v>0</v>
      </c>
      <c r="CJ913" s="36">
        <f t="shared" si="2194"/>
        <v>0</v>
      </c>
      <c r="CK913" s="36">
        <f t="shared" si="2195"/>
        <v>0</v>
      </c>
      <c r="CL913" s="36">
        <f t="shared" si="2196"/>
        <v>0</v>
      </c>
      <c r="CM913" s="36">
        <f t="shared" si="2197"/>
        <v>0</v>
      </c>
      <c r="CN913" s="36">
        <f t="shared" si="2198"/>
        <v>0</v>
      </c>
      <c r="CO913" s="20">
        <f t="shared" si="2199"/>
        <v>120000</v>
      </c>
      <c r="CP913" s="20">
        <f t="shared" si="2200"/>
        <v>2</v>
      </c>
      <c r="CQ913" s="64" t="e">
        <f t="shared" si="2201"/>
        <v>#N/A</v>
      </c>
      <c r="CR913" s="64" t="e">
        <f t="shared" si="2202"/>
        <v>#N/A</v>
      </c>
      <c r="CS913" s="36" t="e">
        <f t="shared" si="2203"/>
        <v>#N/A</v>
      </c>
      <c r="CT913" s="36">
        <f t="shared" si="2204"/>
        <v>0</v>
      </c>
      <c r="CU913" s="36">
        <f t="shared" si="2205"/>
        <v>0</v>
      </c>
      <c r="CV913" s="36">
        <f t="shared" si="2265"/>
        <v>0</v>
      </c>
      <c r="CW913" s="36">
        <f t="shared" si="2206"/>
        <v>0</v>
      </c>
      <c r="CX913" s="36">
        <f t="shared" si="2207"/>
        <v>0</v>
      </c>
      <c r="CY913" s="36">
        <f t="shared" si="2208"/>
        <v>0</v>
      </c>
      <c r="CZ913" s="36">
        <f t="shared" si="2266"/>
        <v>0</v>
      </c>
      <c r="DA913" s="64">
        <f t="shared" si="2209"/>
        <v>7.1965510198401805E-3</v>
      </c>
      <c r="DB913" s="70">
        <f t="shared" si="2267"/>
        <v>0.99285486927794453</v>
      </c>
      <c r="DC913" s="70">
        <f>PRODUCT($DB$8:DB913)</f>
        <v>2.9479334343547272E-4</v>
      </c>
      <c r="DD913" s="36">
        <f t="shared" si="2210"/>
        <v>0</v>
      </c>
      <c r="DE913" s="36">
        <f t="shared" si="2211"/>
        <v>0</v>
      </c>
      <c r="DF913" s="36">
        <f t="shared" si="2212"/>
        <v>0</v>
      </c>
      <c r="DG913" s="36">
        <f t="shared" si="2213"/>
        <v>0</v>
      </c>
      <c r="DH913" s="36">
        <f t="shared" si="2214"/>
        <v>0</v>
      </c>
      <c r="DI913" s="36">
        <f t="shared" si="2215"/>
        <v>0</v>
      </c>
      <c r="DJ913" s="36">
        <f t="shared" si="2216"/>
        <v>0</v>
      </c>
      <c r="DK913" s="36">
        <f t="shared" si="2217"/>
        <v>0</v>
      </c>
      <c r="DL913" s="36">
        <f t="shared" si="2218"/>
        <v>0</v>
      </c>
      <c r="DM913" s="36">
        <f t="shared" si="2219"/>
        <v>0</v>
      </c>
      <c r="DN913" s="36">
        <f t="shared" ca="1" si="2268"/>
        <v>4.6137290849905055E-12</v>
      </c>
      <c r="DO913" s="64" cm="1">
        <f t="array" ref="DO913">IFERROR(INDEX(Tbl_FwdNom,$B913,MATCH(LIDt,Tbl_FwdNom_Cols,0)),0)</f>
        <v>7.6987105260000002</v>
      </c>
      <c r="DP913" s="64">
        <f t="shared" ca="1" si="2269"/>
        <v>7.6373545089999997</v>
      </c>
      <c r="DQ913" s="64">
        <f t="shared" ca="1" si="2220"/>
        <v>6.151976348397703E-3</v>
      </c>
      <c r="DR913" s="70">
        <f t="shared" ca="1" si="2221"/>
        <v>0.9938856390555183</v>
      </c>
      <c r="DS913" s="70">
        <f ca="1">PRODUCT($DR$8:DR913)</f>
        <v>1.1099557442150831E-3</v>
      </c>
      <c r="DT913" s="36">
        <f t="shared" ca="1" si="2222"/>
        <v>0</v>
      </c>
      <c r="DU913" s="36">
        <f t="shared" ca="1" si="2223"/>
        <v>0</v>
      </c>
      <c r="DV913" s="36">
        <f t="shared" ca="1" si="2224"/>
        <v>0</v>
      </c>
      <c r="DW913" s="36">
        <f t="shared" ca="1" si="2225"/>
        <v>0</v>
      </c>
      <c r="DX913" s="36">
        <f t="shared" ca="1" si="2226"/>
        <v>0</v>
      </c>
      <c r="DY913" s="36">
        <f t="shared" ca="1" si="2227"/>
        <v>0</v>
      </c>
      <c r="DZ913" s="36">
        <f t="shared" ca="1" si="2228"/>
        <v>0</v>
      </c>
      <c r="EA913" s="36">
        <f t="shared" ca="1" si="2229"/>
        <v>0</v>
      </c>
      <c r="EB913" s="36">
        <f t="shared" ca="1" si="2230"/>
        <v>0</v>
      </c>
      <c r="EC913" s="36">
        <f t="shared" ca="1" si="2231"/>
        <v>0</v>
      </c>
      <c r="ED913" s="36">
        <f t="shared" ca="1" si="2232"/>
        <v>0</v>
      </c>
      <c r="EE913" s="36">
        <f t="shared" ca="1" si="2270"/>
        <v>0</v>
      </c>
      <c r="EF913" s="36">
        <f t="shared" ca="1" si="2233"/>
        <v>0</v>
      </c>
      <c r="EG913" s="64"/>
      <c r="EH913" s="64"/>
      <c r="EI913" s="64"/>
      <c r="EJ913" s="70"/>
      <c r="EK913" s="70"/>
      <c r="EL913" s="70"/>
      <c r="EM913" s="70"/>
      <c r="EN913" s="70"/>
      <c r="EO913" s="36">
        <f t="shared" si="2234"/>
        <v>0</v>
      </c>
      <c r="EP913" s="36">
        <f t="shared" si="2235"/>
        <v>0</v>
      </c>
      <c r="EQ913" s="36">
        <f t="shared" si="2236"/>
        <v>0</v>
      </c>
      <c r="ER913" s="36">
        <f t="shared" si="2237"/>
        <v>0</v>
      </c>
      <c r="ES913" s="36">
        <f t="shared" si="2238"/>
        <v>0</v>
      </c>
      <c r="ET913" s="36">
        <f t="shared" si="2239"/>
        <v>0</v>
      </c>
      <c r="EU913" s="36">
        <f t="shared" si="2271"/>
        <v>0</v>
      </c>
      <c r="EV913" s="36">
        <f t="shared" si="2240"/>
        <v>0</v>
      </c>
      <c r="EW913" s="36">
        <f t="shared" si="2241"/>
        <v>0</v>
      </c>
      <c r="EX913" s="36">
        <f t="shared" si="2272"/>
        <v>0</v>
      </c>
      <c r="EY913" s="36">
        <f t="shared" si="2242"/>
        <v>0</v>
      </c>
      <c r="EZ913" s="36">
        <f t="shared" si="2243"/>
        <v>0</v>
      </c>
      <c r="FA913" s="36">
        <f t="shared" si="2244"/>
        <v>0</v>
      </c>
      <c r="FB913" s="36">
        <f t="shared" si="2245"/>
        <v>0</v>
      </c>
      <c r="FC913" s="36">
        <f t="shared" si="2273"/>
        <v>0</v>
      </c>
      <c r="FD913" s="36">
        <f t="shared" si="2246"/>
        <v>0</v>
      </c>
      <c r="FE913" s="36">
        <f t="shared" si="2247"/>
        <v>0</v>
      </c>
      <c r="FF913" s="36">
        <f t="shared" si="2274"/>
        <v>0</v>
      </c>
      <c r="FG913" s="36">
        <f t="shared" si="2248"/>
        <v>0</v>
      </c>
      <c r="FH913" s="36">
        <f t="shared" si="2249"/>
        <v>0</v>
      </c>
      <c r="FI913" s="36">
        <f t="shared" si="2250"/>
        <v>0</v>
      </c>
      <c r="FJ913" s="36">
        <f t="shared" ca="1" si="2251"/>
        <v>0</v>
      </c>
      <c r="FK913" s="36">
        <f t="shared" si="2252"/>
        <v>0</v>
      </c>
      <c r="FL913" s="36">
        <f t="shared" si="2253"/>
        <v>0</v>
      </c>
      <c r="FM913" s="36">
        <f t="shared" ca="1" si="2254"/>
        <v>0</v>
      </c>
      <c r="FN913" s="36">
        <f t="shared" ca="1" si="2276"/>
        <v>0</v>
      </c>
    </row>
    <row r="914" spans="2:170" x14ac:dyDescent="0.25">
      <c r="B914" s="2">
        <v>906</v>
      </c>
      <c r="C914" s="2">
        <f t="shared" si="2130"/>
        <v>76</v>
      </c>
      <c r="D914" s="2">
        <f t="shared" si="2127"/>
        <v>930</v>
      </c>
      <c r="E914" s="2">
        <f t="shared" si="2125"/>
        <v>78</v>
      </c>
      <c r="F914" s="189">
        <f t="shared" si="2129"/>
        <v>73293</v>
      </c>
      <c r="G914" s="2">
        <f t="shared" si="2128"/>
        <v>8</v>
      </c>
      <c r="H914" s="187">
        <f t="shared" si="2131"/>
        <v>110.08333333333334</v>
      </c>
      <c r="I914" s="186">
        <f t="shared" si="2126"/>
        <v>110</v>
      </c>
      <c r="J914" s="2">
        <f t="shared" si="2132"/>
        <v>0</v>
      </c>
      <c r="K914" s="2">
        <f t="shared" si="2133"/>
        <v>1</v>
      </c>
      <c r="L914">
        <f t="shared" si="2134"/>
        <v>2</v>
      </c>
      <c r="M914" s="190">
        <f t="shared" si="2255"/>
        <v>0.93</v>
      </c>
      <c r="N914">
        <f t="shared" si="2135"/>
        <v>1</v>
      </c>
      <c r="O914">
        <f t="shared" si="2136"/>
        <v>100</v>
      </c>
      <c r="P914" s="58">
        <f t="shared" si="2137"/>
        <v>4.1850000000000005</v>
      </c>
      <c r="Q914" s="106">
        <f t="shared" si="2138"/>
        <v>1</v>
      </c>
      <c r="R914" s="59">
        <f t="shared" si="2139"/>
        <v>1</v>
      </c>
      <c r="S914" s="32">
        <f t="shared" si="2256"/>
        <v>1</v>
      </c>
      <c r="T914">
        <f t="shared" si="2140"/>
        <v>1</v>
      </c>
      <c r="U914" s="32">
        <f t="shared" si="2257"/>
        <v>0.93</v>
      </c>
      <c r="V914">
        <f t="shared" si="2141"/>
        <v>1</v>
      </c>
      <c r="W914">
        <f t="shared" si="2142"/>
        <v>100</v>
      </c>
      <c r="X914" s="58">
        <f t="shared" si="2143"/>
        <v>1</v>
      </c>
      <c r="Y914" s="58">
        <f t="shared" si="2144"/>
        <v>1</v>
      </c>
      <c r="Z914" s="32">
        <f t="shared" si="2145"/>
        <v>1</v>
      </c>
      <c r="AA914" s="32">
        <f t="shared" si="2146"/>
        <v>1</v>
      </c>
      <c r="AB914" s="59">
        <f t="shared" si="2147"/>
        <v>4.9056245199999996E-3</v>
      </c>
      <c r="AC914" s="59">
        <f t="shared" si="2148"/>
        <v>4.9056245199999996E-3</v>
      </c>
      <c r="AD914">
        <f t="shared" si="2149"/>
        <v>1</v>
      </c>
      <c r="AE914" s="59">
        <f t="shared" si="2150"/>
        <v>4.9056245199999996E-3</v>
      </c>
      <c r="AF914" s="59">
        <f t="shared" si="2151"/>
        <v>4.1758461800000006E-3</v>
      </c>
      <c r="AG914" s="59">
        <f t="shared" si="2152"/>
        <v>4.1758461800000006E-3</v>
      </c>
      <c r="AH914">
        <f t="shared" si="2153"/>
        <v>1</v>
      </c>
      <c r="AI914" s="59">
        <f t="shared" si="2154"/>
        <v>4.1758461800000006E-3</v>
      </c>
      <c r="AJ914" s="59">
        <f t="shared" si="2155"/>
        <v>0</v>
      </c>
      <c r="AK914" s="59">
        <f t="shared" si="2156"/>
        <v>0</v>
      </c>
      <c r="AL914" s="59">
        <f t="shared" si="2157"/>
        <v>0</v>
      </c>
      <c r="AM914" s="12">
        <f t="shared" si="2258"/>
        <v>0</v>
      </c>
      <c r="AN914" s="12">
        <f t="shared" si="2259"/>
        <v>0</v>
      </c>
      <c r="AO914" s="66">
        <f t="shared" si="2158"/>
        <v>0</v>
      </c>
      <c r="AP914" s="66">
        <f t="shared" si="2159"/>
        <v>0</v>
      </c>
      <c r="AQ914" s="59">
        <f t="shared" si="2160"/>
        <v>0</v>
      </c>
      <c r="AR914" s="59">
        <f t="shared" si="2161"/>
        <v>0</v>
      </c>
      <c r="AS914" s="59">
        <f t="shared" si="2162"/>
        <v>0</v>
      </c>
      <c r="AT914" s="12">
        <f t="shared" si="2163"/>
        <v>0</v>
      </c>
      <c r="AU914" s="59">
        <f t="shared" si="2260"/>
        <v>0</v>
      </c>
      <c r="AV914" s="59">
        <f t="shared" si="2261"/>
        <v>0</v>
      </c>
      <c r="AW914" s="70">
        <f t="shared" si="2164"/>
        <v>0</v>
      </c>
      <c r="AX914" s="20">
        <f t="shared" si="2165"/>
        <v>200000</v>
      </c>
      <c r="AY914" s="20">
        <f t="shared" si="2166"/>
        <v>0</v>
      </c>
      <c r="AZ914" s="20">
        <f t="shared" si="2167"/>
        <v>0</v>
      </c>
      <c r="BA914" s="20">
        <f t="shared" si="2168"/>
        <v>200000</v>
      </c>
      <c r="BB914" s="36">
        <f t="shared" si="2169"/>
        <v>1</v>
      </c>
      <c r="BC914" s="36">
        <f t="shared" si="2170"/>
        <v>0</v>
      </c>
      <c r="BD914" s="80">
        <f t="shared" si="2171"/>
        <v>0</v>
      </c>
      <c r="BE914" s="36">
        <f t="shared" si="2172"/>
        <v>0</v>
      </c>
      <c r="BF914" s="36">
        <f t="shared" si="2173"/>
        <v>0</v>
      </c>
      <c r="BG914" s="36">
        <f t="shared" si="2174"/>
        <v>0</v>
      </c>
      <c r="BH914" s="36">
        <f t="shared" si="2175"/>
        <v>0</v>
      </c>
      <c r="BI914" s="36">
        <f t="shared" si="2176"/>
        <v>0</v>
      </c>
      <c r="BJ914" s="36">
        <f t="shared" si="2177"/>
        <v>0</v>
      </c>
      <c r="BK914" s="36">
        <f t="shared" si="2178"/>
        <v>0</v>
      </c>
      <c r="BL914" s="68">
        <f>IF(OR(AT914=0,E914&gt;ProjTerm),0,VLOOKUP(D914,'Life Events'!$AE$5:$AI$1206,5,FALSE))</f>
        <v>0</v>
      </c>
      <c r="BM914" s="93">
        <f t="shared" si="2179"/>
        <v>0</v>
      </c>
      <c r="BN914" s="93">
        <f t="shared" si="2180"/>
        <v>0</v>
      </c>
      <c r="BO914" s="36">
        <f t="shared" si="2181"/>
        <v>0</v>
      </c>
      <c r="BP914" s="36">
        <f t="shared" si="2182"/>
        <v>0</v>
      </c>
      <c r="BQ914" s="36">
        <f t="shared" si="2183"/>
        <v>0</v>
      </c>
      <c r="BR914" s="36">
        <f t="shared" si="2184"/>
        <v>154.78110000000001</v>
      </c>
      <c r="BS914" s="36">
        <f t="shared" si="2185"/>
        <v>0</v>
      </c>
      <c r="BT914" s="36">
        <f t="shared" si="2186"/>
        <v>0</v>
      </c>
      <c r="BU914" s="70" cm="1">
        <f t="array" ref="BU914">IF(AND(ActInt=1,$J914=0),INDEX(Tbl_FwdNom,$B914-IVP,MATCH(ValnDt,Tbl_FwdNom_Cols)),INDEX(Tbl_FwdNom,$B914,MATCH(StartDt,Tbl_FwdNom_Cols)))</f>
        <v>8.9800939389999996</v>
      </c>
      <c r="BV914" s="70" cm="1">
        <f t="array" ref="BV914">INDEX(Tbl_FwdReal,$B914,MATCH(StartDt,Tbl_FwdReal_Cols))</f>
        <v>2.9897708860000001</v>
      </c>
      <c r="BW914" s="70" cm="1">
        <f t="array" ref="BW914">IF(RunType&lt;&gt;"OPN",INDEX(Tbl_FwdReal,$B914,MATCH(ValnDt,Tbl_FwdReal_Cols)),IF(AND($J914=0,ActInt=1),INDEX(Tbl_FwdReal,$B914-IVP,MATCH(ValnDt,Tbl_FwdReal_Cols)),-999))*$K914</f>
        <v>2.9897708860000001</v>
      </c>
      <c r="BX914" s="70">
        <f t="shared" si="2187"/>
        <v>2.989770886E-2</v>
      </c>
      <c r="BY914" s="70">
        <f t="shared" si="2262"/>
        <v>5.8164252638552849E-2</v>
      </c>
      <c r="BZ914" s="64">
        <f t="shared" si="2275"/>
        <v>4.7224130802938635E-3</v>
      </c>
      <c r="CA914" s="70" cm="1">
        <f t="array" ref="CA914">IF($J914=1,CA913*(1+INDEX(Tbl_CPI,$B914,MATCH(IF(RunType="OPN",StartDt,ValnDt),Tbl_CPI_Cols))),0)</f>
        <v>0</v>
      </c>
      <c r="CB914" s="70">
        <f t="shared" si="2263"/>
        <v>137.31851826308724</v>
      </c>
      <c r="CC914" s="70">
        <f t="shared" si="2264"/>
        <v>133.48757343008137</v>
      </c>
      <c r="CD914" s="36">
        <f t="shared" si="2188"/>
        <v>676.22579906788712</v>
      </c>
      <c r="CE914" s="36">
        <f t="shared" si="2189"/>
        <v>0</v>
      </c>
      <c r="CF914" s="36">
        <f t="shared" si="2190"/>
        <v>0</v>
      </c>
      <c r="CG914" s="36">
        <f t="shared" si="2191"/>
        <v>0</v>
      </c>
      <c r="CH914" s="36">
        <f t="shared" si="2192"/>
        <v>0</v>
      </c>
      <c r="CI914" s="36">
        <f t="shared" si="2193"/>
        <v>0</v>
      </c>
      <c r="CJ914" s="36">
        <f t="shared" si="2194"/>
        <v>0</v>
      </c>
      <c r="CK914" s="36">
        <f t="shared" si="2195"/>
        <v>0</v>
      </c>
      <c r="CL914" s="36">
        <f t="shared" si="2196"/>
        <v>0</v>
      </c>
      <c r="CM914" s="36">
        <f t="shared" si="2197"/>
        <v>0</v>
      </c>
      <c r="CN914" s="36">
        <f t="shared" si="2198"/>
        <v>0</v>
      </c>
      <c r="CO914" s="20">
        <f t="shared" si="2199"/>
        <v>120000</v>
      </c>
      <c r="CP914" s="20">
        <f t="shared" si="2200"/>
        <v>2</v>
      </c>
      <c r="CQ914" s="64" t="e">
        <f t="shared" si="2201"/>
        <v>#N/A</v>
      </c>
      <c r="CR914" s="64" t="e">
        <f t="shared" si="2202"/>
        <v>#N/A</v>
      </c>
      <c r="CS914" s="36" t="e">
        <f t="shared" si="2203"/>
        <v>#N/A</v>
      </c>
      <c r="CT914" s="36">
        <f t="shared" si="2204"/>
        <v>0</v>
      </c>
      <c r="CU914" s="36">
        <f t="shared" si="2205"/>
        <v>0</v>
      </c>
      <c r="CV914" s="36">
        <f t="shared" si="2265"/>
        <v>0</v>
      </c>
      <c r="CW914" s="36">
        <f t="shared" si="2206"/>
        <v>0</v>
      </c>
      <c r="CX914" s="36">
        <f t="shared" si="2207"/>
        <v>0</v>
      </c>
      <c r="CY914" s="36">
        <f t="shared" si="2208"/>
        <v>0</v>
      </c>
      <c r="CZ914" s="36">
        <f t="shared" si="2266"/>
        <v>0</v>
      </c>
      <c r="DA914" s="64">
        <f t="shared" si="2209"/>
        <v>7.1919936457878197E-3</v>
      </c>
      <c r="DB914" s="70">
        <f t="shared" si="2267"/>
        <v>0.99285936177892498</v>
      </c>
      <c r="DC914" s="70">
        <f>PRODUCT($DB$8:DB914)</f>
        <v>2.9268833082001888E-4</v>
      </c>
      <c r="DD914" s="36">
        <f t="shared" si="2210"/>
        <v>0</v>
      </c>
      <c r="DE914" s="36">
        <f t="shared" si="2211"/>
        <v>0</v>
      </c>
      <c r="DF914" s="36">
        <f t="shared" si="2212"/>
        <v>0</v>
      </c>
      <c r="DG914" s="36">
        <f t="shared" si="2213"/>
        <v>0</v>
      </c>
      <c r="DH914" s="36">
        <f t="shared" si="2214"/>
        <v>0</v>
      </c>
      <c r="DI914" s="36">
        <f t="shared" si="2215"/>
        <v>0</v>
      </c>
      <c r="DJ914" s="36">
        <f t="shared" si="2216"/>
        <v>0</v>
      </c>
      <c r="DK914" s="36">
        <f t="shared" si="2217"/>
        <v>0</v>
      </c>
      <c r="DL914" s="36">
        <f t="shared" si="2218"/>
        <v>0</v>
      </c>
      <c r="DM914" s="36">
        <f t="shared" si="2219"/>
        <v>0</v>
      </c>
      <c r="DN914" s="36">
        <f t="shared" ca="1" si="2268"/>
        <v>4.6137290849905055E-12</v>
      </c>
      <c r="DO914" s="64" cm="1">
        <f t="array" ref="DO914">IFERROR(INDEX(Tbl_FwdNom,$B914,MATCH(LIDt,Tbl_FwdNom_Cols,0)),0)</f>
        <v>7.6970057199999999</v>
      </c>
      <c r="DP914" s="64">
        <f t="shared" ca="1" si="2269"/>
        <v>7.6356506739999999</v>
      </c>
      <c r="DQ914" s="64">
        <f t="shared" ca="1" si="2220"/>
        <v>6.1506491067242486E-3</v>
      </c>
      <c r="DR914" s="70">
        <f t="shared" ca="1" si="2221"/>
        <v>0.99388695011807138</v>
      </c>
      <c r="DS914" s="70">
        <f ca="1">PRODUCT($DR$8:DR914)</f>
        <v>1.1031705293839632E-3</v>
      </c>
      <c r="DT914" s="36">
        <f t="shared" ca="1" si="2222"/>
        <v>0</v>
      </c>
      <c r="DU914" s="36">
        <f t="shared" ca="1" si="2223"/>
        <v>0</v>
      </c>
      <c r="DV914" s="36">
        <f t="shared" ca="1" si="2224"/>
        <v>0</v>
      </c>
      <c r="DW914" s="36">
        <f t="shared" ca="1" si="2225"/>
        <v>0</v>
      </c>
      <c r="DX914" s="36">
        <f t="shared" ca="1" si="2226"/>
        <v>0</v>
      </c>
      <c r="DY914" s="36">
        <f t="shared" ca="1" si="2227"/>
        <v>0</v>
      </c>
      <c r="DZ914" s="36">
        <f t="shared" ca="1" si="2228"/>
        <v>0</v>
      </c>
      <c r="EA914" s="36">
        <f t="shared" ca="1" si="2229"/>
        <v>0</v>
      </c>
      <c r="EB914" s="36">
        <f t="shared" ca="1" si="2230"/>
        <v>0</v>
      </c>
      <c r="EC914" s="36">
        <f t="shared" ca="1" si="2231"/>
        <v>0</v>
      </c>
      <c r="ED914" s="36">
        <f t="shared" ca="1" si="2232"/>
        <v>0</v>
      </c>
      <c r="EE914" s="36">
        <f t="shared" ca="1" si="2270"/>
        <v>0</v>
      </c>
      <c r="EF914" s="36">
        <f t="shared" ca="1" si="2233"/>
        <v>0</v>
      </c>
      <c r="EG914" s="64"/>
      <c r="EH914" s="64"/>
      <c r="EI914" s="64"/>
      <c r="EJ914" s="70"/>
      <c r="EK914" s="70"/>
      <c r="EL914" s="70"/>
      <c r="EM914" s="70"/>
      <c r="EN914" s="70"/>
      <c r="EO914" s="36">
        <f t="shared" si="2234"/>
        <v>0</v>
      </c>
      <c r="EP914" s="36">
        <f t="shared" si="2235"/>
        <v>0</v>
      </c>
      <c r="EQ914" s="36">
        <f t="shared" si="2236"/>
        <v>0</v>
      </c>
      <c r="ER914" s="36">
        <f t="shared" si="2237"/>
        <v>0</v>
      </c>
      <c r="ES914" s="36">
        <f t="shared" si="2238"/>
        <v>0</v>
      </c>
      <c r="ET914" s="36">
        <f t="shared" si="2239"/>
        <v>0</v>
      </c>
      <c r="EU914" s="36">
        <f t="shared" si="2271"/>
        <v>0</v>
      </c>
      <c r="EV914" s="36">
        <f t="shared" si="2240"/>
        <v>0</v>
      </c>
      <c r="EW914" s="36">
        <f t="shared" si="2241"/>
        <v>0</v>
      </c>
      <c r="EX914" s="36">
        <f t="shared" si="2272"/>
        <v>0</v>
      </c>
      <c r="EY914" s="36">
        <f t="shared" si="2242"/>
        <v>0</v>
      </c>
      <c r="EZ914" s="36">
        <f t="shared" si="2243"/>
        <v>0</v>
      </c>
      <c r="FA914" s="36">
        <f t="shared" si="2244"/>
        <v>0</v>
      </c>
      <c r="FB914" s="36">
        <f t="shared" si="2245"/>
        <v>0</v>
      </c>
      <c r="FC914" s="36">
        <f t="shared" si="2273"/>
        <v>0</v>
      </c>
      <c r="FD914" s="36">
        <f t="shared" si="2246"/>
        <v>0</v>
      </c>
      <c r="FE914" s="36">
        <f t="shared" si="2247"/>
        <v>0</v>
      </c>
      <c r="FF914" s="36">
        <f t="shared" si="2274"/>
        <v>0</v>
      </c>
      <c r="FG914" s="36">
        <f t="shared" si="2248"/>
        <v>0</v>
      </c>
      <c r="FH914" s="36">
        <f t="shared" si="2249"/>
        <v>0</v>
      </c>
      <c r="FI914" s="36">
        <f t="shared" si="2250"/>
        <v>0</v>
      </c>
      <c r="FJ914" s="36">
        <f t="shared" ca="1" si="2251"/>
        <v>0</v>
      </c>
      <c r="FK914" s="36">
        <f t="shared" si="2252"/>
        <v>0</v>
      </c>
      <c r="FL914" s="36">
        <f t="shared" si="2253"/>
        <v>0</v>
      </c>
      <c r="FM914" s="36">
        <f t="shared" ca="1" si="2254"/>
        <v>0</v>
      </c>
      <c r="FN914" s="36">
        <f t="shared" ca="1" si="2276"/>
        <v>0</v>
      </c>
    </row>
    <row r="915" spans="2:170" x14ac:dyDescent="0.25">
      <c r="B915" s="2">
        <v>907</v>
      </c>
      <c r="C915" s="2">
        <f t="shared" si="2130"/>
        <v>76</v>
      </c>
      <c r="D915" s="2">
        <f t="shared" si="2127"/>
        <v>931</v>
      </c>
      <c r="E915" s="2">
        <f t="shared" si="2125"/>
        <v>78</v>
      </c>
      <c r="F915" s="189">
        <f t="shared" si="2129"/>
        <v>73323</v>
      </c>
      <c r="G915" s="2">
        <f t="shared" si="2128"/>
        <v>9</v>
      </c>
      <c r="H915" s="187">
        <f t="shared" si="2131"/>
        <v>110.16666666666666</v>
      </c>
      <c r="I915" s="186">
        <f t="shared" si="2126"/>
        <v>110</v>
      </c>
      <c r="J915" s="2">
        <f t="shared" si="2132"/>
        <v>0</v>
      </c>
      <c r="K915" s="2">
        <f t="shared" si="2133"/>
        <v>1</v>
      </c>
      <c r="L915">
        <f t="shared" si="2134"/>
        <v>2</v>
      </c>
      <c r="M915" s="190">
        <f t="shared" si="2255"/>
        <v>0.93</v>
      </c>
      <c r="N915">
        <f t="shared" si="2135"/>
        <v>1</v>
      </c>
      <c r="O915">
        <f t="shared" si="2136"/>
        <v>100</v>
      </c>
      <c r="P915" s="58">
        <f t="shared" si="2137"/>
        <v>4.1850000000000005</v>
      </c>
      <c r="Q915" s="106">
        <f t="shared" si="2138"/>
        <v>1</v>
      </c>
      <c r="R915" s="59">
        <f t="shared" si="2139"/>
        <v>1</v>
      </c>
      <c r="S915" s="32">
        <f t="shared" si="2256"/>
        <v>1</v>
      </c>
      <c r="T915">
        <f t="shared" si="2140"/>
        <v>1</v>
      </c>
      <c r="U915" s="32">
        <f t="shared" si="2257"/>
        <v>0.93</v>
      </c>
      <c r="V915">
        <f t="shared" si="2141"/>
        <v>1</v>
      </c>
      <c r="W915">
        <f t="shared" si="2142"/>
        <v>100</v>
      </c>
      <c r="X915" s="58">
        <f t="shared" si="2143"/>
        <v>1</v>
      </c>
      <c r="Y915" s="58">
        <f t="shared" si="2144"/>
        <v>1</v>
      </c>
      <c r="Z915" s="32">
        <f t="shared" si="2145"/>
        <v>1</v>
      </c>
      <c r="AA915" s="32">
        <f t="shared" si="2146"/>
        <v>1</v>
      </c>
      <c r="AB915" s="59">
        <f t="shared" si="2147"/>
        <v>4.9056245199999996E-3</v>
      </c>
      <c r="AC915" s="59">
        <f t="shared" si="2148"/>
        <v>4.9056245199999996E-3</v>
      </c>
      <c r="AD915">
        <f t="shared" si="2149"/>
        <v>1</v>
      </c>
      <c r="AE915" s="59">
        <f t="shared" si="2150"/>
        <v>4.9056245199999996E-3</v>
      </c>
      <c r="AF915" s="59">
        <f t="shared" si="2151"/>
        <v>4.1758461800000006E-3</v>
      </c>
      <c r="AG915" s="59">
        <f t="shared" si="2152"/>
        <v>4.1758461800000006E-3</v>
      </c>
      <c r="AH915">
        <f t="shared" si="2153"/>
        <v>1</v>
      </c>
      <c r="AI915" s="59">
        <f t="shared" si="2154"/>
        <v>4.1758461800000006E-3</v>
      </c>
      <c r="AJ915" s="59">
        <f t="shared" si="2155"/>
        <v>0</v>
      </c>
      <c r="AK915" s="59">
        <f t="shared" si="2156"/>
        <v>0</v>
      </c>
      <c r="AL915" s="59">
        <f t="shared" si="2157"/>
        <v>0</v>
      </c>
      <c r="AM915" s="12">
        <f t="shared" si="2258"/>
        <v>0</v>
      </c>
      <c r="AN915" s="12">
        <f t="shared" si="2259"/>
        <v>0</v>
      </c>
      <c r="AO915" s="66">
        <f t="shared" si="2158"/>
        <v>0</v>
      </c>
      <c r="AP915" s="66">
        <f t="shared" si="2159"/>
        <v>0</v>
      </c>
      <c r="AQ915" s="59">
        <f t="shared" si="2160"/>
        <v>0</v>
      </c>
      <c r="AR915" s="59">
        <f t="shared" si="2161"/>
        <v>0</v>
      </c>
      <c r="AS915" s="59">
        <f t="shared" si="2162"/>
        <v>0</v>
      </c>
      <c r="AT915" s="12">
        <f t="shared" si="2163"/>
        <v>0</v>
      </c>
      <c r="AU915" s="59">
        <f t="shared" si="2260"/>
        <v>0</v>
      </c>
      <c r="AV915" s="59">
        <f t="shared" si="2261"/>
        <v>0</v>
      </c>
      <c r="AW915" s="70">
        <f t="shared" si="2164"/>
        <v>0</v>
      </c>
      <c r="AX915" s="20">
        <f t="shared" si="2165"/>
        <v>200000</v>
      </c>
      <c r="AY915" s="20">
        <f t="shared" si="2166"/>
        <v>0</v>
      </c>
      <c r="AZ915" s="20">
        <f t="shared" si="2167"/>
        <v>0</v>
      </c>
      <c r="BA915" s="20">
        <f t="shared" si="2168"/>
        <v>200000</v>
      </c>
      <c r="BB915" s="36">
        <f t="shared" si="2169"/>
        <v>1</v>
      </c>
      <c r="BC915" s="36">
        <f t="shared" si="2170"/>
        <v>0</v>
      </c>
      <c r="BD915" s="80">
        <f t="shared" si="2171"/>
        <v>0</v>
      </c>
      <c r="BE915" s="36">
        <f t="shared" si="2172"/>
        <v>0</v>
      </c>
      <c r="BF915" s="36">
        <f t="shared" si="2173"/>
        <v>0</v>
      </c>
      <c r="BG915" s="36">
        <f t="shared" si="2174"/>
        <v>0</v>
      </c>
      <c r="BH915" s="36">
        <f t="shared" si="2175"/>
        <v>0</v>
      </c>
      <c r="BI915" s="36">
        <f t="shared" si="2176"/>
        <v>0</v>
      </c>
      <c r="BJ915" s="36">
        <f t="shared" si="2177"/>
        <v>0</v>
      </c>
      <c r="BK915" s="36">
        <f t="shared" si="2178"/>
        <v>0</v>
      </c>
      <c r="BL915" s="68">
        <f>IF(OR(AT915=0,E915&gt;ProjTerm),0,VLOOKUP(D915,'Life Events'!$AE$5:$AI$1206,5,FALSE))</f>
        <v>0</v>
      </c>
      <c r="BM915" s="93">
        <f t="shared" si="2179"/>
        <v>0</v>
      </c>
      <c r="BN915" s="93">
        <f t="shared" si="2180"/>
        <v>0</v>
      </c>
      <c r="BO915" s="36">
        <f t="shared" si="2181"/>
        <v>0</v>
      </c>
      <c r="BP915" s="36">
        <f t="shared" si="2182"/>
        <v>0</v>
      </c>
      <c r="BQ915" s="36">
        <f t="shared" si="2183"/>
        <v>0</v>
      </c>
      <c r="BR915" s="36">
        <f t="shared" si="2184"/>
        <v>154.78110000000001</v>
      </c>
      <c r="BS915" s="36">
        <f t="shared" si="2185"/>
        <v>0</v>
      </c>
      <c r="BT915" s="36">
        <f t="shared" si="2186"/>
        <v>0</v>
      </c>
      <c r="BU915" s="70" cm="1">
        <f t="array" ref="BU915">IF(AND(ActInt=1,$J915=0),INDEX(Tbl_FwdNom,$B915-IVP,MATCH(ValnDt,Tbl_FwdNom_Cols)),INDEX(Tbl_FwdNom,$B915,MATCH(StartDt,Tbl_FwdNom_Cols)))</f>
        <v>8.9741767140000004</v>
      </c>
      <c r="BV915" s="70" cm="1">
        <f t="array" ref="BV915">INDEX(Tbl_FwdReal,$B915,MATCH(StartDt,Tbl_FwdReal_Cols))</f>
        <v>2.9864036220000001</v>
      </c>
      <c r="BW915" s="70" cm="1">
        <f t="array" ref="BW915">IF(RunType&lt;&gt;"OPN",INDEX(Tbl_FwdReal,$B915,MATCH(ValnDt,Tbl_FwdReal_Cols)),IF(AND($J915=0,ActInt=1),INDEX(Tbl_FwdReal,$B915-IVP,MATCH(ValnDt,Tbl_FwdReal_Cols)),-999))*$K915</f>
        <v>2.9864036220000001</v>
      </c>
      <c r="BX915" s="70">
        <f t="shared" si="2187"/>
        <v>2.9864036220000001E-2</v>
      </c>
      <c r="BY915" s="70">
        <f t="shared" si="2262"/>
        <v>5.8141394217215758E-2</v>
      </c>
      <c r="BZ915" s="64">
        <f t="shared" si="2275"/>
        <v>4.7206043979794998E-3</v>
      </c>
      <c r="CA915" s="70" cm="1">
        <f t="array" ref="CA915">IF($J915=1,CA914*(1+INDEX(Tbl_CPI,$B915,MATCH(IF(RunType="OPN",StartDt,ValnDt),Tbl_CPI_Cols))),0)</f>
        <v>0</v>
      </c>
      <c r="CB915" s="70">
        <f t="shared" si="2263"/>
        <v>137.96674466432401</v>
      </c>
      <c r="CC915" s="70">
        <f t="shared" si="2264"/>
        <v>133.48757343008137</v>
      </c>
      <c r="CD915" s="36">
        <f t="shared" si="2188"/>
        <v>676.22579906788712</v>
      </c>
      <c r="CE915" s="36">
        <f t="shared" si="2189"/>
        <v>0</v>
      </c>
      <c r="CF915" s="36">
        <f t="shared" si="2190"/>
        <v>0</v>
      </c>
      <c r="CG915" s="36">
        <f t="shared" si="2191"/>
        <v>0</v>
      </c>
      <c r="CH915" s="36">
        <f t="shared" si="2192"/>
        <v>0</v>
      </c>
      <c r="CI915" s="36">
        <f t="shared" si="2193"/>
        <v>0</v>
      </c>
      <c r="CJ915" s="36">
        <f t="shared" si="2194"/>
        <v>0</v>
      </c>
      <c r="CK915" s="36">
        <f t="shared" si="2195"/>
        <v>0</v>
      </c>
      <c r="CL915" s="36">
        <f t="shared" si="2196"/>
        <v>0</v>
      </c>
      <c r="CM915" s="36">
        <f t="shared" si="2197"/>
        <v>0</v>
      </c>
      <c r="CN915" s="36">
        <f t="shared" si="2198"/>
        <v>0</v>
      </c>
      <c r="CO915" s="20">
        <f t="shared" si="2199"/>
        <v>120000</v>
      </c>
      <c r="CP915" s="20">
        <f t="shared" si="2200"/>
        <v>2</v>
      </c>
      <c r="CQ915" s="64" t="e">
        <f t="shared" si="2201"/>
        <v>#N/A</v>
      </c>
      <c r="CR915" s="64" t="e">
        <f t="shared" si="2202"/>
        <v>#N/A</v>
      </c>
      <c r="CS915" s="36" t="e">
        <f t="shared" si="2203"/>
        <v>#N/A</v>
      </c>
      <c r="CT915" s="36">
        <f t="shared" si="2204"/>
        <v>0</v>
      </c>
      <c r="CU915" s="36">
        <f t="shared" si="2205"/>
        <v>0</v>
      </c>
      <c r="CV915" s="36">
        <f t="shared" si="2265"/>
        <v>0</v>
      </c>
      <c r="CW915" s="36">
        <f t="shared" si="2206"/>
        <v>0</v>
      </c>
      <c r="CX915" s="36">
        <f t="shared" si="2207"/>
        <v>0</v>
      </c>
      <c r="CY915" s="36">
        <f t="shared" si="2208"/>
        <v>0</v>
      </c>
      <c r="CZ915" s="36">
        <f t="shared" si="2266"/>
        <v>0</v>
      </c>
      <c r="DA915" s="64">
        <f t="shared" si="2209"/>
        <v>7.1874362921247048E-3</v>
      </c>
      <c r="DB915" s="70">
        <f t="shared" si="2267"/>
        <v>0.99286385430046209</v>
      </c>
      <c r="DC915" s="70">
        <f>PRODUCT($DB$8:DB915)</f>
        <v>2.9059966424673265E-4</v>
      </c>
      <c r="DD915" s="36">
        <f t="shared" si="2210"/>
        <v>0</v>
      </c>
      <c r="DE915" s="36">
        <f t="shared" si="2211"/>
        <v>0</v>
      </c>
      <c r="DF915" s="36">
        <f t="shared" si="2212"/>
        <v>0</v>
      </c>
      <c r="DG915" s="36">
        <f t="shared" si="2213"/>
        <v>0</v>
      </c>
      <c r="DH915" s="36">
        <f t="shared" si="2214"/>
        <v>0</v>
      </c>
      <c r="DI915" s="36">
        <f t="shared" si="2215"/>
        <v>0</v>
      </c>
      <c r="DJ915" s="36">
        <f t="shared" si="2216"/>
        <v>0</v>
      </c>
      <c r="DK915" s="36">
        <f t="shared" si="2217"/>
        <v>0</v>
      </c>
      <c r="DL915" s="36">
        <f t="shared" si="2218"/>
        <v>0</v>
      </c>
      <c r="DM915" s="36">
        <f t="shared" si="2219"/>
        <v>0</v>
      </c>
      <c r="DN915" s="36">
        <f t="shared" ca="1" si="2268"/>
        <v>4.6137290849905055E-12</v>
      </c>
      <c r="DO915" s="64" cm="1">
        <f t="array" ref="DO915">IFERROR(INDEX(Tbl_FwdNom,$B915,MATCH(LIDt,Tbl_FwdNom_Cols,0)),0)</f>
        <v>7.6953009410000002</v>
      </c>
      <c r="DP915" s="64">
        <f t="shared" ca="1" si="2269"/>
        <v>7.6339468659999996</v>
      </c>
      <c r="DQ915" s="64">
        <f t="shared" ca="1" si="2220"/>
        <v>6.1493218668242644E-3</v>
      </c>
      <c r="DR915" s="70">
        <f t="shared" ca="1" si="2221"/>
        <v>0.99388826118233153</v>
      </c>
      <c r="DS915" s="70">
        <f ca="1">PRODUCT($DR$8:DR915)</f>
        <v>1.0964282392370193E-3</v>
      </c>
      <c r="DT915" s="36">
        <f t="shared" ca="1" si="2222"/>
        <v>0</v>
      </c>
      <c r="DU915" s="36">
        <f t="shared" ca="1" si="2223"/>
        <v>0</v>
      </c>
      <c r="DV915" s="36">
        <f t="shared" ca="1" si="2224"/>
        <v>0</v>
      </c>
      <c r="DW915" s="36">
        <f t="shared" ca="1" si="2225"/>
        <v>0</v>
      </c>
      <c r="DX915" s="36">
        <f t="shared" ca="1" si="2226"/>
        <v>0</v>
      </c>
      <c r="DY915" s="36">
        <f t="shared" ca="1" si="2227"/>
        <v>0</v>
      </c>
      <c r="DZ915" s="36">
        <f t="shared" ca="1" si="2228"/>
        <v>0</v>
      </c>
      <c r="EA915" s="36">
        <f t="shared" ca="1" si="2229"/>
        <v>0</v>
      </c>
      <c r="EB915" s="36">
        <f t="shared" ca="1" si="2230"/>
        <v>0</v>
      </c>
      <c r="EC915" s="36">
        <f t="shared" ca="1" si="2231"/>
        <v>0</v>
      </c>
      <c r="ED915" s="36">
        <f t="shared" ca="1" si="2232"/>
        <v>0</v>
      </c>
      <c r="EE915" s="36">
        <f t="shared" ca="1" si="2270"/>
        <v>0</v>
      </c>
      <c r="EF915" s="36">
        <f t="shared" ca="1" si="2233"/>
        <v>0</v>
      </c>
      <c r="EG915" s="64"/>
      <c r="EH915" s="64"/>
      <c r="EI915" s="64"/>
      <c r="EJ915" s="70"/>
      <c r="EK915" s="70"/>
      <c r="EL915" s="70"/>
      <c r="EM915" s="70"/>
      <c r="EN915" s="70"/>
      <c r="EO915" s="36">
        <f t="shared" si="2234"/>
        <v>0</v>
      </c>
      <c r="EP915" s="36">
        <f t="shared" si="2235"/>
        <v>0</v>
      </c>
      <c r="EQ915" s="36">
        <f t="shared" si="2236"/>
        <v>0</v>
      </c>
      <c r="ER915" s="36">
        <f t="shared" si="2237"/>
        <v>0</v>
      </c>
      <c r="ES915" s="36">
        <f t="shared" si="2238"/>
        <v>0</v>
      </c>
      <c r="ET915" s="36">
        <f t="shared" si="2239"/>
        <v>0</v>
      </c>
      <c r="EU915" s="36">
        <f t="shared" si="2271"/>
        <v>0</v>
      </c>
      <c r="EV915" s="36">
        <f t="shared" si="2240"/>
        <v>0</v>
      </c>
      <c r="EW915" s="36">
        <f t="shared" si="2241"/>
        <v>0</v>
      </c>
      <c r="EX915" s="36">
        <f t="shared" si="2272"/>
        <v>0</v>
      </c>
      <c r="EY915" s="36">
        <f t="shared" si="2242"/>
        <v>0</v>
      </c>
      <c r="EZ915" s="36">
        <f t="shared" si="2243"/>
        <v>0</v>
      </c>
      <c r="FA915" s="36">
        <f t="shared" si="2244"/>
        <v>0</v>
      </c>
      <c r="FB915" s="36">
        <f t="shared" si="2245"/>
        <v>0</v>
      </c>
      <c r="FC915" s="36">
        <f t="shared" si="2273"/>
        <v>0</v>
      </c>
      <c r="FD915" s="36">
        <f t="shared" si="2246"/>
        <v>0</v>
      </c>
      <c r="FE915" s="36">
        <f t="shared" si="2247"/>
        <v>0</v>
      </c>
      <c r="FF915" s="36">
        <f t="shared" si="2274"/>
        <v>0</v>
      </c>
      <c r="FG915" s="36">
        <f t="shared" si="2248"/>
        <v>0</v>
      </c>
      <c r="FH915" s="36">
        <f t="shared" si="2249"/>
        <v>0</v>
      </c>
      <c r="FI915" s="36">
        <f t="shared" si="2250"/>
        <v>0</v>
      </c>
      <c r="FJ915" s="36">
        <f t="shared" ca="1" si="2251"/>
        <v>0</v>
      </c>
      <c r="FK915" s="36">
        <f t="shared" si="2252"/>
        <v>0</v>
      </c>
      <c r="FL915" s="36">
        <f t="shared" si="2253"/>
        <v>0</v>
      </c>
      <c r="FM915" s="36">
        <f t="shared" ca="1" si="2254"/>
        <v>0</v>
      </c>
      <c r="FN915" s="36">
        <f t="shared" ca="1" si="2276"/>
        <v>0</v>
      </c>
    </row>
    <row r="916" spans="2:170" x14ac:dyDescent="0.25">
      <c r="B916" s="2">
        <v>908</v>
      </c>
      <c r="C916" s="2">
        <f t="shared" si="2130"/>
        <v>76</v>
      </c>
      <c r="D916" s="2">
        <f t="shared" si="2127"/>
        <v>932</v>
      </c>
      <c r="E916" s="2">
        <f t="shared" si="2125"/>
        <v>78</v>
      </c>
      <c r="F916" s="189">
        <f t="shared" si="2129"/>
        <v>73354</v>
      </c>
      <c r="G916" s="2">
        <f t="shared" si="2128"/>
        <v>10</v>
      </c>
      <c r="H916" s="187">
        <f t="shared" si="2131"/>
        <v>110.25</v>
      </c>
      <c r="I916" s="186">
        <f t="shared" si="2126"/>
        <v>110</v>
      </c>
      <c r="J916" s="2">
        <f t="shared" si="2132"/>
        <v>0</v>
      </c>
      <c r="K916" s="2">
        <f t="shared" si="2133"/>
        <v>1</v>
      </c>
      <c r="L916">
        <f t="shared" si="2134"/>
        <v>2</v>
      </c>
      <c r="M916" s="190">
        <f t="shared" si="2255"/>
        <v>0.93</v>
      </c>
      <c r="N916">
        <f t="shared" si="2135"/>
        <v>1</v>
      </c>
      <c r="O916">
        <f t="shared" si="2136"/>
        <v>100</v>
      </c>
      <c r="P916" s="58">
        <f t="shared" si="2137"/>
        <v>4.1850000000000005</v>
      </c>
      <c r="Q916" s="106">
        <f t="shared" si="2138"/>
        <v>1</v>
      </c>
      <c r="R916" s="59">
        <f t="shared" si="2139"/>
        <v>1</v>
      </c>
      <c r="S916" s="32">
        <f t="shared" si="2256"/>
        <v>1</v>
      </c>
      <c r="T916">
        <f t="shared" si="2140"/>
        <v>1</v>
      </c>
      <c r="U916" s="32">
        <f t="shared" si="2257"/>
        <v>0.93</v>
      </c>
      <c r="V916">
        <f t="shared" si="2141"/>
        <v>1</v>
      </c>
      <c r="W916">
        <f t="shared" si="2142"/>
        <v>100</v>
      </c>
      <c r="X916" s="58">
        <f t="shared" si="2143"/>
        <v>1</v>
      </c>
      <c r="Y916" s="58">
        <f t="shared" si="2144"/>
        <v>1</v>
      </c>
      <c r="Z916" s="32">
        <f t="shared" si="2145"/>
        <v>1</v>
      </c>
      <c r="AA916" s="32">
        <f t="shared" si="2146"/>
        <v>1</v>
      </c>
      <c r="AB916" s="59">
        <f t="shared" si="2147"/>
        <v>4.9056245199999996E-3</v>
      </c>
      <c r="AC916" s="59">
        <f t="shared" si="2148"/>
        <v>4.9056245199999996E-3</v>
      </c>
      <c r="AD916">
        <f t="shared" si="2149"/>
        <v>1</v>
      </c>
      <c r="AE916" s="59">
        <f t="shared" si="2150"/>
        <v>4.9056245199999996E-3</v>
      </c>
      <c r="AF916" s="59">
        <f t="shared" si="2151"/>
        <v>4.1758461800000006E-3</v>
      </c>
      <c r="AG916" s="59">
        <f t="shared" si="2152"/>
        <v>4.1758461800000006E-3</v>
      </c>
      <c r="AH916">
        <f t="shared" si="2153"/>
        <v>1</v>
      </c>
      <c r="AI916" s="59">
        <f t="shared" si="2154"/>
        <v>4.1758461800000006E-3</v>
      </c>
      <c r="AJ916" s="59">
        <f t="shared" si="2155"/>
        <v>0</v>
      </c>
      <c r="AK916" s="59">
        <f t="shared" si="2156"/>
        <v>0</v>
      </c>
      <c r="AL916" s="59">
        <f t="shared" si="2157"/>
        <v>0</v>
      </c>
      <c r="AM916" s="12">
        <f t="shared" si="2258"/>
        <v>0</v>
      </c>
      <c r="AN916" s="12">
        <f t="shared" si="2259"/>
        <v>0</v>
      </c>
      <c r="AO916" s="66">
        <f t="shared" si="2158"/>
        <v>0</v>
      </c>
      <c r="AP916" s="66">
        <f t="shared" si="2159"/>
        <v>0</v>
      </c>
      <c r="AQ916" s="59">
        <f t="shared" si="2160"/>
        <v>0</v>
      </c>
      <c r="AR916" s="59">
        <f t="shared" si="2161"/>
        <v>0</v>
      </c>
      <c r="AS916" s="59">
        <f t="shared" si="2162"/>
        <v>0</v>
      </c>
      <c r="AT916" s="12">
        <f t="shared" si="2163"/>
        <v>0</v>
      </c>
      <c r="AU916" s="59">
        <f t="shared" si="2260"/>
        <v>0</v>
      </c>
      <c r="AV916" s="59">
        <f t="shared" si="2261"/>
        <v>0</v>
      </c>
      <c r="AW916" s="70">
        <f t="shared" si="2164"/>
        <v>0</v>
      </c>
      <c r="AX916" s="20">
        <f t="shared" si="2165"/>
        <v>200000</v>
      </c>
      <c r="AY916" s="20">
        <f t="shared" si="2166"/>
        <v>0</v>
      </c>
      <c r="AZ916" s="20">
        <f t="shared" si="2167"/>
        <v>0</v>
      </c>
      <c r="BA916" s="20">
        <f t="shared" si="2168"/>
        <v>200000</v>
      </c>
      <c r="BB916" s="36">
        <f t="shared" si="2169"/>
        <v>1</v>
      </c>
      <c r="BC916" s="36">
        <f t="shared" si="2170"/>
        <v>0</v>
      </c>
      <c r="BD916" s="80">
        <f t="shared" si="2171"/>
        <v>0</v>
      </c>
      <c r="BE916" s="36">
        <f t="shared" si="2172"/>
        <v>0</v>
      </c>
      <c r="BF916" s="36">
        <f t="shared" si="2173"/>
        <v>0</v>
      </c>
      <c r="BG916" s="36">
        <f t="shared" si="2174"/>
        <v>0</v>
      </c>
      <c r="BH916" s="36">
        <f t="shared" si="2175"/>
        <v>0</v>
      </c>
      <c r="BI916" s="36">
        <f t="shared" si="2176"/>
        <v>0</v>
      </c>
      <c r="BJ916" s="36">
        <f t="shared" si="2177"/>
        <v>0</v>
      </c>
      <c r="BK916" s="36">
        <f t="shared" si="2178"/>
        <v>0</v>
      </c>
      <c r="BL916" s="68">
        <f>IF(OR(AT916=0,E916&gt;ProjTerm),0,VLOOKUP(D916,'Life Events'!$AE$5:$AI$1206,5,FALSE))</f>
        <v>0</v>
      </c>
      <c r="BM916" s="93">
        <f t="shared" si="2179"/>
        <v>0</v>
      </c>
      <c r="BN916" s="93">
        <f t="shared" si="2180"/>
        <v>0</v>
      </c>
      <c r="BO916" s="36">
        <f t="shared" si="2181"/>
        <v>0</v>
      </c>
      <c r="BP916" s="36">
        <f t="shared" si="2182"/>
        <v>0</v>
      </c>
      <c r="BQ916" s="36">
        <f t="shared" si="2183"/>
        <v>0</v>
      </c>
      <c r="BR916" s="36">
        <f t="shared" si="2184"/>
        <v>154.78110000000001</v>
      </c>
      <c r="BS916" s="36">
        <f t="shared" si="2185"/>
        <v>0</v>
      </c>
      <c r="BT916" s="36">
        <f t="shared" si="2186"/>
        <v>0</v>
      </c>
      <c r="BU916" s="70" cm="1">
        <f t="array" ref="BU916">IF(AND(ActInt=1,$J916=0),INDEX(Tbl_FwdNom,$B916-IVP,MATCH(ValnDt,Tbl_FwdNom_Cols)),INDEX(Tbl_FwdNom,$B916,MATCH(StartDt,Tbl_FwdNom_Cols)))</f>
        <v>8.9682598099999993</v>
      </c>
      <c r="BV916" s="70" cm="1">
        <f t="array" ref="BV916">INDEX(Tbl_FwdReal,$B916,MATCH(StartDt,Tbl_FwdReal_Cols))</f>
        <v>2.9830364679999999</v>
      </c>
      <c r="BW916" s="70" cm="1">
        <f t="array" ref="BW916">IF(RunType&lt;&gt;"OPN",INDEX(Tbl_FwdReal,$B916,MATCH(ValnDt,Tbl_FwdReal_Cols)),IF(AND($J916=0,ActInt=1),INDEX(Tbl_FwdReal,$B916-IVP,MATCH(ValnDt,Tbl_FwdReal_Cols)),-999))*$K916</f>
        <v>2.9830364679999999</v>
      </c>
      <c r="BX916" s="70">
        <f t="shared" si="2187"/>
        <v>2.9830364679999999E-2</v>
      </c>
      <c r="BY916" s="70">
        <f t="shared" si="2262"/>
        <v>5.8118536287865119E-2</v>
      </c>
      <c r="BZ916" s="64">
        <f t="shared" si="2275"/>
        <v>4.7187957187784235E-3</v>
      </c>
      <c r="CA916" s="70" cm="1">
        <f t="array" ref="CA916">IF($J916=1,CA915*(1+INDEX(Tbl_CPI,$B916,MATCH(IF(RunType="OPN",StartDt,ValnDt),Tbl_CPI_Cols))),0)</f>
        <v>0</v>
      </c>
      <c r="CB916" s="70">
        <f t="shared" si="2263"/>
        <v>138.61778154837981</v>
      </c>
      <c r="CC916" s="70">
        <f t="shared" si="2264"/>
        <v>133.48757343008137</v>
      </c>
      <c r="CD916" s="36">
        <f t="shared" si="2188"/>
        <v>676.22579906788712</v>
      </c>
      <c r="CE916" s="36">
        <f t="shared" si="2189"/>
        <v>0</v>
      </c>
      <c r="CF916" s="36">
        <f t="shared" si="2190"/>
        <v>0</v>
      </c>
      <c r="CG916" s="36">
        <f t="shared" si="2191"/>
        <v>0</v>
      </c>
      <c r="CH916" s="36">
        <f t="shared" si="2192"/>
        <v>0</v>
      </c>
      <c r="CI916" s="36">
        <f t="shared" si="2193"/>
        <v>0</v>
      </c>
      <c r="CJ916" s="36">
        <f t="shared" si="2194"/>
        <v>0</v>
      </c>
      <c r="CK916" s="36">
        <f t="shared" si="2195"/>
        <v>0</v>
      </c>
      <c r="CL916" s="36">
        <f t="shared" si="2196"/>
        <v>0</v>
      </c>
      <c r="CM916" s="36">
        <f t="shared" si="2197"/>
        <v>0</v>
      </c>
      <c r="CN916" s="36">
        <f t="shared" si="2198"/>
        <v>0</v>
      </c>
      <c r="CO916" s="20">
        <f t="shared" si="2199"/>
        <v>120000</v>
      </c>
      <c r="CP916" s="20">
        <f t="shared" si="2200"/>
        <v>2</v>
      </c>
      <c r="CQ916" s="64" t="e">
        <f t="shared" si="2201"/>
        <v>#N/A</v>
      </c>
      <c r="CR916" s="64" t="e">
        <f t="shared" si="2202"/>
        <v>#N/A</v>
      </c>
      <c r="CS916" s="36" t="e">
        <f t="shared" si="2203"/>
        <v>#N/A</v>
      </c>
      <c r="CT916" s="36">
        <f t="shared" si="2204"/>
        <v>0</v>
      </c>
      <c r="CU916" s="36">
        <f t="shared" si="2205"/>
        <v>0</v>
      </c>
      <c r="CV916" s="36">
        <f t="shared" si="2265"/>
        <v>0</v>
      </c>
      <c r="CW916" s="36">
        <f t="shared" si="2206"/>
        <v>0</v>
      </c>
      <c r="CX916" s="36">
        <f t="shared" si="2207"/>
        <v>0</v>
      </c>
      <c r="CY916" s="36">
        <f t="shared" si="2208"/>
        <v>0</v>
      </c>
      <c r="CZ916" s="36">
        <f t="shared" si="2266"/>
        <v>0</v>
      </c>
      <c r="DA916" s="64">
        <f t="shared" si="2209"/>
        <v>7.1828789588639363E-3</v>
      </c>
      <c r="DB916" s="70">
        <f t="shared" si="2267"/>
        <v>0.99286834684254266</v>
      </c>
      <c r="DC916" s="70">
        <f>PRODUCT($DB$8:DB916)</f>
        <v>2.8852720823365142E-4</v>
      </c>
      <c r="DD916" s="36">
        <f t="shared" si="2210"/>
        <v>0</v>
      </c>
      <c r="DE916" s="36">
        <f t="shared" si="2211"/>
        <v>0</v>
      </c>
      <c r="DF916" s="36">
        <f t="shared" si="2212"/>
        <v>0</v>
      </c>
      <c r="DG916" s="36">
        <f t="shared" si="2213"/>
        <v>0</v>
      </c>
      <c r="DH916" s="36">
        <f t="shared" si="2214"/>
        <v>0</v>
      </c>
      <c r="DI916" s="36">
        <f t="shared" si="2215"/>
        <v>0</v>
      </c>
      <c r="DJ916" s="36">
        <f t="shared" si="2216"/>
        <v>0</v>
      </c>
      <c r="DK916" s="36">
        <f t="shared" si="2217"/>
        <v>0</v>
      </c>
      <c r="DL916" s="36">
        <f t="shared" si="2218"/>
        <v>0</v>
      </c>
      <c r="DM916" s="36">
        <f t="shared" si="2219"/>
        <v>0</v>
      </c>
      <c r="DN916" s="36">
        <f t="shared" ca="1" si="2268"/>
        <v>4.6137290849905055E-12</v>
      </c>
      <c r="DO916" s="64" cm="1">
        <f t="array" ref="DO916">IFERROR(INDEX(Tbl_FwdNom,$B916,MATCH(LIDt,Tbl_FwdNom_Cols,0)),0)</f>
        <v>7.693596189</v>
      </c>
      <c r="DP916" s="64">
        <f t="shared" ca="1" si="2269"/>
        <v>7.6322430859999999</v>
      </c>
      <c r="DQ916" s="64">
        <f t="shared" ca="1" si="2220"/>
        <v>6.1479946294773491E-3</v>
      </c>
      <c r="DR916" s="70">
        <f t="shared" ca="1" si="2221"/>
        <v>0.99388957224752861</v>
      </c>
      <c r="DS916" s="70">
        <f ca="1">PRODUCT($DR$8:DR916)</f>
        <v>1.089728593695392E-3</v>
      </c>
      <c r="DT916" s="36">
        <f t="shared" ca="1" si="2222"/>
        <v>0</v>
      </c>
      <c r="DU916" s="36">
        <f t="shared" ca="1" si="2223"/>
        <v>0</v>
      </c>
      <c r="DV916" s="36">
        <f t="shared" ca="1" si="2224"/>
        <v>0</v>
      </c>
      <c r="DW916" s="36">
        <f t="shared" ca="1" si="2225"/>
        <v>0</v>
      </c>
      <c r="DX916" s="36">
        <f t="shared" ca="1" si="2226"/>
        <v>0</v>
      </c>
      <c r="DY916" s="36">
        <f t="shared" ca="1" si="2227"/>
        <v>0</v>
      </c>
      <c r="DZ916" s="36">
        <f t="shared" ca="1" si="2228"/>
        <v>0</v>
      </c>
      <c r="EA916" s="36">
        <f t="shared" ca="1" si="2229"/>
        <v>0</v>
      </c>
      <c r="EB916" s="36">
        <f t="shared" ca="1" si="2230"/>
        <v>0</v>
      </c>
      <c r="EC916" s="36">
        <f t="shared" ca="1" si="2231"/>
        <v>0</v>
      </c>
      <c r="ED916" s="36">
        <f t="shared" ca="1" si="2232"/>
        <v>0</v>
      </c>
      <c r="EE916" s="36">
        <f t="shared" ca="1" si="2270"/>
        <v>0</v>
      </c>
      <c r="EF916" s="36">
        <f t="shared" ca="1" si="2233"/>
        <v>0</v>
      </c>
      <c r="EG916" s="64"/>
      <c r="EH916" s="64"/>
      <c r="EI916" s="64"/>
      <c r="EJ916" s="70"/>
      <c r="EK916" s="70"/>
      <c r="EL916" s="70"/>
      <c r="EM916" s="70"/>
      <c r="EN916" s="70"/>
      <c r="EO916" s="36">
        <f t="shared" si="2234"/>
        <v>0</v>
      </c>
      <c r="EP916" s="36">
        <f t="shared" si="2235"/>
        <v>0</v>
      </c>
      <c r="EQ916" s="36">
        <f t="shared" si="2236"/>
        <v>0</v>
      </c>
      <c r="ER916" s="36">
        <f t="shared" si="2237"/>
        <v>0</v>
      </c>
      <c r="ES916" s="36">
        <f t="shared" si="2238"/>
        <v>0</v>
      </c>
      <c r="ET916" s="36">
        <f t="shared" si="2239"/>
        <v>0</v>
      </c>
      <c r="EU916" s="36">
        <f t="shared" si="2271"/>
        <v>0</v>
      </c>
      <c r="EV916" s="36">
        <f t="shared" si="2240"/>
        <v>0</v>
      </c>
      <c r="EW916" s="36">
        <f t="shared" si="2241"/>
        <v>0</v>
      </c>
      <c r="EX916" s="36">
        <f t="shared" si="2272"/>
        <v>0</v>
      </c>
      <c r="EY916" s="36">
        <f t="shared" si="2242"/>
        <v>0</v>
      </c>
      <c r="EZ916" s="36">
        <f t="shared" si="2243"/>
        <v>0</v>
      </c>
      <c r="FA916" s="36">
        <f t="shared" si="2244"/>
        <v>0</v>
      </c>
      <c r="FB916" s="36">
        <f t="shared" si="2245"/>
        <v>0</v>
      </c>
      <c r="FC916" s="36">
        <f t="shared" si="2273"/>
        <v>0</v>
      </c>
      <c r="FD916" s="36">
        <f t="shared" si="2246"/>
        <v>0</v>
      </c>
      <c r="FE916" s="36">
        <f t="shared" si="2247"/>
        <v>0</v>
      </c>
      <c r="FF916" s="36">
        <f t="shared" si="2274"/>
        <v>0</v>
      </c>
      <c r="FG916" s="36">
        <f t="shared" si="2248"/>
        <v>0</v>
      </c>
      <c r="FH916" s="36">
        <f t="shared" si="2249"/>
        <v>0</v>
      </c>
      <c r="FI916" s="36">
        <f t="shared" si="2250"/>
        <v>0</v>
      </c>
      <c r="FJ916" s="36">
        <f t="shared" ca="1" si="2251"/>
        <v>0</v>
      </c>
      <c r="FK916" s="36">
        <f t="shared" si="2252"/>
        <v>0</v>
      </c>
      <c r="FL916" s="36">
        <f t="shared" si="2253"/>
        <v>0</v>
      </c>
      <c r="FM916" s="36">
        <f t="shared" ca="1" si="2254"/>
        <v>0</v>
      </c>
      <c r="FN916" s="36">
        <f t="shared" ca="1" si="2276"/>
        <v>0</v>
      </c>
    </row>
    <row r="917" spans="2:170" x14ac:dyDescent="0.25">
      <c r="B917" s="2">
        <v>909</v>
      </c>
      <c r="C917" s="2">
        <f t="shared" si="2130"/>
        <v>76</v>
      </c>
      <c r="D917" s="2">
        <f t="shared" si="2127"/>
        <v>933</v>
      </c>
      <c r="E917" s="2">
        <f t="shared" si="2125"/>
        <v>78</v>
      </c>
      <c r="F917" s="189">
        <f t="shared" si="2129"/>
        <v>73384</v>
      </c>
      <c r="G917" s="2">
        <f t="shared" si="2128"/>
        <v>11</v>
      </c>
      <c r="H917" s="187">
        <f t="shared" si="2131"/>
        <v>110.33333333333334</v>
      </c>
      <c r="I917" s="186">
        <f t="shared" si="2126"/>
        <v>110</v>
      </c>
      <c r="J917" s="2">
        <f t="shared" si="2132"/>
        <v>0</v>
      </c>
      <c r="K917" s="2">
        <f t="shared" si="2133"/>
        <v>1</v>
      </c>
      <c r="L917">
        <f t="shared" si="2134"/>
        <v>2</v>
      </c>
      <c r="M917" s="190">
        <f t="shared" si="2255"/>
        <v>0.93</v>
      </c>
      <c r="N917">
        <f t="shared" si="2135"/>
        <v>1</v>
      </c>
      <c r="O917">
        <f t="shared" si="2136"/>
        <v>100</v>
      </c>
      <c r="P917" s="58">
        <f t="shared" si="2137"/>
        <v>4.1850000000000005</v>
      </c>
      <c r="Q917" s="106">
        <f t="shared" si="2138"/>
        <v>1</v>
      </c>
      <c r="R917" s="59">
        <f t="shared" si="2139"/>
        <v>1</v>
      </c>
      <c r="S917" s="32">
        <f t="shared" si="2256"/>
        <v>1</v>
      </c>
      <c r="T917">
        <f t="shared" si="2140"/>
        <v>1</v>
      </c>
      <c r="U917" s="32">
        <f t="shared" si="2257"/>
        <v>0.93</v>
      </c>
      <c r="V917">
        <f t="shared" si="2141"/>
        <v>1</v>
      </c>
      <c r="W917">
        <f t="shared" si="2142"/>
        <v>100</v>
      </c>
      <c r="X917" s="58">
        <f t="shared" si="2143"/>
        <v>1</v>
      </c>
      <c r="Y917" s="58">
        <f t="shared" si="2144"/>
        <v>1</v>
      </c>
      <c r="Z917" s="32">
        <f t="shared" si="2145"/>
        <v>1</v>
      </c>
      <c r="AA917" s="32">
        <f t="shared" si="2146"/>
        <v>1</v>
      </c>
      <c r="AB917" s="59">
        <f t="shared" si="2147"/>
        <v>4.9056245199999996E-3</v>
      </c>
      <c r="AC917" s="59">
        <f t="shared" si="2148"/>
        <v>4.9056245199999996E-3</v>
      </c>
      <c r="AD917">
        <f t="shared" si="2149"/>
        <v>1</v>
      </c>
      <c r="AE917" s="59">
        <f t="shared" si="2150"/>
        <v>4.9056245199999996E-3</v>
      </c>
      <c r="AF917" s="59">
        <f t="shared" si="2151"/>
        <v>4.1758461800000006E-3</v>
      </c>
      <c r="AG917" s="59">
        <f t="shared" si="2152"/>
        <v>4.1758461800000006E-3</v>
      </c>
      <c r="AH917">
        <f t="shared" si="2153"/>
        <v>1</v>
      </c>
      <c r="AI917" s="59">
        <f t="shared" si="2154"/>
        <v>4.1758461800000006E-3</v>
      </c>
      <c r="AJ917" s="59">
        <f t="shared" si="2155"/>
        <v>0</v>
      </c>
      <c r="AK917" s="59">
        <f t="shared" si="2156"/>
        <v>0</v>
      </c>
      <c r="AL917" s="59">
        <f t="shared" si="2157"/>
        <v>0</v>
      </c>
      <c r="AM917" s="12">
        <f t="shared" si="2258"/>
        <v>0</v>
      </c>
      <c r="AN917" s="12">
        <f t="shared" si="2259"/>
        <v>0</v>
      </c>
      <c r="AO917" s="66">
        <f t="shared" si="2158"/>
        <v>0</v>
      </c>
      <c r="AP917" s="66">
        <f t="shared" si="2159"/>
        <v>0</v>
      </c>
      <c r="AQ917" s="59">
        <f t="shared" si="2160"/>
        <v>0</v>
      </c>
      <c r="AR917" s="59">
        <f t="shared" si="2161"/>
        <v>0</v>
      </c>
      <c r="AS917" s="59">
        <f t="shared" si="2162"/>
        <v>0</v>
      </c>
      <c r="AT917" s="12">
        <f t="shared" si="2163"/>
        <v>0</v>
      </c>
      <c r="AU917" s="59">
        <f t="shared" si="2260"/>
        <v>0</v>
      </c>
      <c r="AV917" s="59">
        <f t="shared" si="2261"/>
        <v>0</v>
      </c>
      <c r="AW917" s="70">
        <f t="shared" si="2164"/>
        <v>0</v>
      </c>
      <c r="AX917" s="20">
        <f t="shared" si="2165"/>
        <v>200000</v>
      </c>
      <c r="AY917" s="20">
        <f t="shared" si="2166"/>
        <v>0</v>
      </c>
      <c r="AZ917" s="20">
        <f t="shared" si="2167"/>
        <v>0</v>
      </c>
      <c r="BA917" s="20">
        <f t="shared" si="2168"/>
        <v>200000</v>
      </c>
      <c r="BB917" s="36">
        <f t="shared" si="2169"/>
        <v>1</v>
      </c>
      <c r="BC917" s="36">
        <f t="shared" si="2170"/>
        <v>0</v>
      </c>
      <c r="BD917" s="80">
        <f t="shared" si="2171"/>
        <v>0</v>
      </c>
      <c r="BE917" s="36">
        <f t="shared" si="2172"/>
        <v>0</v>
      </c>
      <c r="BF917" s="36">
        <f t="shared" si="2173"/>
        <v>0</v>
      </c>
      <c r="BG917" s="36">
        <f t="shared" si="2174"/>
        <v>0</v>
      </c>
      <c r="BH917" s="36">
        <f t="shared" si="2175"/>
        <v>0</v>
      </c>
      <c r="BI917" s="36">
        <f t="shared" si="2176"/>
        <v>0</v>
      </c>
      <c r="BJ917" s="36">
        <f t="shared" si="2177"/>
        <v>0</v>
      </c>
      <c r="BK917" s="36">
        <f t="shared" si="2178"/>
        <v>0</v>
      </c>
      <c r="BL917" s="68">
        <f>IF(OR(AT917=0,E917&gt;ProjTerm),0,VLOOKUP(D917,'Life Events'!$AE$5:$AI$1206,5,FALSE))</f>
        <v>0</v>
      </c>
      <c r="BM917" s="93">
        <f t="shared" si="2179"/>
        <v>0</v>
      </c>
      <c r="BN917" s="93">
        <f t="shared" si="2180"/>
        <v>0</v>
      </c>
      <c r="BO917" s="36">
        <f t="shared" si="2181"/>
        <v>0</v>
      </c>
      <c r="BP917" s="36">
        <f t="shared" si="2182"/>
        <v>0</v>
      </c>
      <c r="BQ917" s="36">
        <f t="shared" si="2183"/>
        <v>0</v>
      </c>
      <c r="BR917" s="36">
        <f t="shared" si="2184"/>
        <v>154.78110000000001</v>
      </c>
      <c r="BS917" s="36">
        <f t="shared" si="2185"/>
        <v>0</v>
      </c>
      <c r="BT917" s="36">
        <f t="shared" si="2186"/>
        <v>0</v>
      </c>
      <c r="BU917" s="70" cm="1">
        <f t="array" ref="BU917">IF(AND(ActInt=1,$J917=0),INDEX(Tbl_FwdNom,$B917-IVP,MATCH(ValnDt,Tbl_FwdNom_Cols)),INDEX(Tbl_FwdNom,$B917,MATCH(StartDt,Tbl_FwdNom_Cols)))</f>
        <v>8.9623432279999999</v>
      </c>
      <c r="BV917" s="70" cm="1">
        <f t="array" ref="BV917">INDEX(Tbl_FwdReal,$B917,MATCH(StartDt,Tbl_FwdReal_Cols))</f>
        <v>2.9796694239999999</v>
      </c>
      <c r="BW917" s="70" cm="1">
        <f t="array" ref="BW917">IF(RunType&lt;&gt;"OPN",INDEX(Tbl_FwdReal,$B917,MATCH(ValnDt,Tbl_FwdReal_Cols)),IF(AND($J917=0,ActInt=1),INDEX(Tbl_FwdReal,$B917-IVP,MATCH(ValnDt,Tbl_FwdReal_Cols)),-999))*$K917</f>
        <v>2.9796694239999999</v>
      </c>
      <c r="BX917" s="70">
        <f t="shared" si="2187"/>
        <v>2.9796694239999998E-2</v>
      </c>
      <c r="BY917" s="70">
        <f t="shared" si="2262"/>
        <v>5.8095678860333289E-2</v>
      </c>
      <c r="BZ917" s="64">
        <f t="shared" si="2275"/>
        <v>4.7169870434695671E-3</v>
      </c>
      <c r="CA917" s="70" cm="1">
        <f t="array" ref="CA917">IF($J917=1,CA916*(1+INDEX(Tbl_CPI,$B917,MATCH(IF(RunType="OPN",StartDt,ValnDt),Tbl_CPI_Cols))),0)</f>
        <v>0</v>
      </c>
      <c r="CB917" s="70">
        <f t="shared" si="2263"/>
        <v>139.271639827938</v>
      </c>
      <c r="CC917" s="70">
        <f t="shared" si="2264"/>
        <v>133.48757343008137</v>
      </c>
      <c r="CD917" s="36">
        <f t="shared" si="2188"/>
        <v>676.22579906788712</v>
      </c>
      <c r="CE917" s="36">
        <f t="shared" si="2189"/>
        <v>0</v>
      </c>
      <c r="CF917" s="36">
        <f t="shared" si="2190"/>
        <v>0</v>
      </c>
      <c r="CG917" s="36">
        <f t="shared" si="2191"/>
        <v>0</v>
      </c>
      <c r="CH917" s="36">
        <f t="shared" si="2192"/>
        <v>0</v>
      </c>
      <c r="CI917" s="36">
        <f t="shared" si="2193"/>
        <v>0</v>
      </c>
      <c r="CJ917" s="36">
        <f t="shared" si="2194"/>
        <v>0</v>
      </c>
      <c r="CK917" s="36">
        <f t="shared" si="2195"/>
        <v>0</v>
      </c>
      <c r="CL917" s="36">
        <f t="shared" si="2196"/>
        <v>0</v>
      </c>
      <c r="CM917" s="36">
        <f t="shared" si="2197"/>
        <v>0</v>
      </c>
      <c r="CN917" s="36">
        <f t="shared" si="2198"/>
        <v>0</v>
      </c>
      <c r="CO917" s="20">
        <f t="shared" si="2199"/>
        <v>120000</v>
      </c>
      <c r="CP917" s="20">
        <f t="shared" si="2200"/>
        <v>2</v>
      </c>
      <c r="CQ917" s="64" t="e">
        <f t="shared" si="2201"/>
        <v>#N/A</v>
      </c>
      <c r="CR917" s="64" t="e">
        <f t="shared" si="2202"/>
        <v>#N/A</v>
      </c>
      <c r="CS917" s="36" t="e">
        <f t="shared" si="2203"/>
        <v>#N/A</v>
      </c>
      <c r="CT917" s="36">
        <f t="shared" si="2204"/>
        <v>0</v>
      </c>
      <c r="CU917" s="36">
        <f t="shared" si="2205"/>
        <v>0</v>
      </c>
      <c r="CV917" s="36">
        <f t="shared" si="2265"/>
        <v>0</v>
      </c>
      <c r="CW917" s="36">
        <f t="shared" si="2206"/>
        <v>0</v>
      </c>
      <c r="CX917" s="36">
        <f t="shared" si="2207"/>
        <v>0</v>
      </c>
      <c r="CY917" s="36">
        <f t="shared" si="2208"/>
        <v>0</v>
      </c>
      <c r="CZ917" s="36">
        <f t="shared" si="2266"/>
        <v>0</v>
      </c>
      <c r="DA917" s="64">
        <f t="shared" si="2209"/>
        <v>7.1783216467893318E-3</v>
      </c>
      <c r="DB917" s="70">
        <f t="shared" si="2267"/>
        <v>0.9928728394043943</v>
      </c>
      <c r="DC917" s="70">
        <f>PRODUCT($DB$8:DB917)</f>
        <v>2.8647082848436839E-4</v>
      </c>
      <c r="DD917" s="36">
        <f t="shared" si="2210"/>
        <v>0</v>
      </c>
      <c r="DE917" s="36">
        <f t="shared" si="2211"/>
        <v>0</v>
      </c>
      <c r="DF917" s="36">
        <f t="shared" si="2212"/>
        <v>0</v>
      </c>
      <c r="DG917" s="36">
        <f t="shared" si="2213"/>
        <v>0</v>
      </c>
      <c r="DH917" s="36">
        <f t="shared" si="2214"/>
        <v>0</v>
      </c>
      <c r="DI917" s="36">
        <f t="shared" si="2215"/>
        <v>0</v>
      </c>
      <c r="DJ917" s="36">
        <f t="shared" si="2216"/>
        <v>0</v>
      </c>
      <c r="DK917" s="36">
        <f t="shared" si="2217"/>
        <v>0</v>
      </c>
      <c r="DL917" s="36">
        <f t="shared" si="2218"/>
        <v>0</v>
      </c>
      <c r="DM917" s="36">
        <f t="shared" si="2219"/>
        <v>0</v>
      </c>
      <c r="DN917" s="36">
        <f t="shared" ca="1" si="2268"/>
        <v>4.6137290849905055E-12</v>
      </c>
      <c r="DO917" s="64" cm="1">
        <f t="array" ref="DO917">IFERROR(INDEX(Tbl_FwdNom,$B917,MATCH(LIDt,Tbl_FwdNom_Cols,0)),0)</f>
        <v>7.6918914640000002</v>
      </c>
      <c r="DP917" s="64">
        <f t="shared" ca="1" si="2269"/>
        <v>7.6305393319999997</v>
      </c>
      <c r="DQ917" s="64">
        <f t="shared" ca="1" si="2220"/>
        <v>6.1466673931258597E-3</v>
      </c>
      <c r="DR917" s="70">
        <f t="shared" ca="1" si="2221"/>
        <v>0.99389088331520137</v>
      </c>
      <c r="DS917" s="70">
        <f ca="1">PRODUCT($DR$8:DR917)</f>
        <v>1.0830713145617453E-3</v>
      </c>
      <c r="DT917" s="36">
        <f t="shared" ca="1" si="2222"/>
        <v>0</v>
      </c>
      <c r="DU917" s="36">
        <f t="shared" ca="1" si="2223"/>
        <v>0</v>
      </c>
      <c r="DV917" s="36">
        <f t="shared" ca="1" si="2224"/>
        <v>0</v>
      </c>
      <c r="DW917" s="36">
        <f t="shared" ca="1" si="2225"/>
        <v>0</v>
      </c>
      <c r="DX917" s="36">
        <f t="shared" ca="1" si="2226"/>
        <v>0</v>
      </c>
      <c r="DY917" s="36">
        <f t="shared" ca="1" si="2227"/>
        <v>0</v>
      </c>
      <c r="DZ917" s="36">
        <f t="shared" ca="1" si="2228"/>
        <v>0</v>
      </c>
      <c r="EA917" s="36">
        <f t="shared" ca="1" si="2229"/>
        <v>0</v>
      </c>
      <c r="EB917" s="36">
        <f t="shared" ca="1" si="2230"/>
        <v>0</v>
      </c>
      <c r="EC917" s="36">
        <f t="shared" ca="1" si="2231"/>
        <v>0</v>
      </c>
      <c r="ED917" s="36">
        <f t="shared" ca="1" si="2232"/>
        <v>0</v>
      </c>
      <c r="EE917" s="36">
        <f t="shared" ca="1" si="2270"/>
        <v>0</v>
      </c>
      <c r="EF917" s="36">
        <f t="shared" ca="1" si="2233"/>
        <v>0</v>
      </c>
      <c r="EG917" s="64"/>
      <c r="EH917" s="64"/>
      <c r="EI917" s="64"/>
      <c r="EJ917" s="70"/>
      <c r="EK917" s="70"/>
      <c r="EL917" s="70"/>
      <c r="EM917" s="70"/>
      <c r="EN917" s="70"/>
      <c r="EO917" s="36">
        <f t="shared" si="2234"/>
        <v>0</v>
      </c>
      <c r="EP917" s="36">
        <f t="shared" si="2235"/>
        <v>0</v>
      </c>
      <c r="EQ917" s="36">
        <f t="shared" si="2236"/>
        <v>0</v>
      </c>
      <c r="ER917" s="36">
        <f t="shared" si="2237"/>
        <v>0</v>
      </c>
      <c r="ES917" s="36">
        <f t="shared" si="2238"/>
        <v>0</v>
      </c>
      <c r="ET917" s="36">
        <f t="shared" si="2239"/>
        <v>0</v>
      </c>
      <c r="EU917" s="36">
        <f t="shared" si="2271"/>
        <v>0</v>
      </c>
      <c r="EV917" s="36">
        <f t="shared" si="2240"/>
        <v>0</v>
      </c>
      <c r="EW917" s="36">
        <f t="shared" si="2241"/>
        <v>0</v>
      </c>
      <c r="EX917" s="36">
        <f t="shared" si="2272"/>
        <v>0</v>
      </c>
      <c r="EY917" s="36">
        <f t="shared" si="2242"/>
        <v>0</v>
      </c>
      <c r="EZ917" s="36">
        <f t="shared" si="2243"/>
        <v>0</v>
      </c>
      <c r="FA917" s="36">
        <f t="shared" si="2244"/>
        <v>0</v>
      </c>
      <c r="FB917" s="36">
        <f t="shared" si="2245"/>
        <v>0</v>
      </c>
      <c r="FC917" s="36">
        <f t="shared" si="2273"/>
        <v>0</v>
      </c>
      <c r="FD917" s="36">
        <f t="shared" si="2246"/>
        <v>0</v>
      </c>
      <c r="FE917" s="36">
        <f t="shared" si="2247"/>
        <v>0</v>
      </c>
      <c r="FF917" s="36">
        <f t="shared" si="2274"/>
        <v>0</v>
      </c>
      <c r="FG917" s="36">
        <f t="shared" si="2248"/>
        <v>0</v>
      </c>
      <c r="FH917" s="36">
        <f t="shared" si="2249"/>
        <v>0</v>
      </c>
      <c r="FI917" s="36">
        <f t="shared" si="2250"/>
        <v>0</v>
      </c>
      <c r="FJ917" s="36">
        <f t="shared" ca="1" si="2251"/>
        <v>0</v>
      </c>
      <c r="FK917" s="36">
        <f t="shared" si="2252"/>
        <v>0</v>
      </c>
      <c r="FL917" s="36">
        <f t="shared" si="2253"/>
        <v>0</v>
      </c>
      <c r="FM917" s="36">
        <f t="shared" ca="1" si="2254"/>
        <v>0</v>
      </c>
      <c r="FN917" s="36">
        <f t="shared" ca="1" si="2276"/>
        <v>0</v>
      </c>
    </row>
    <row r="918" spans="2:170" x14ac:dyDescent="0.25">
      <c r="B918" s="2">
        <v>910</v>
      </c>
      <c r="C918" s="2">
        <f t="shared" si="2130"/>
        <v>76</v>
      </c>
      <c r="D918" s="2">
        <f t="shared" si="2127"/>
        <v>934</v>
      </c>
      <c r="E918" s="2">
        <f t="shared" si="2125"/>
        <v>78</v>
      </c>
      <c r="F918" s="189">
        <f t="shared" si="2129"/>
        <v>73415</v>
      </c>
      <c r="G918" s="2">
        <f t="shared" si="2128"/>
        <v>12</v>
      </c>
      <c r="H918" s="187">
        <f t="shared" si="2131"/>
        <v>110.41666666666666</v>
      </c>
      <c r="I918" s="186">
        <f t="shared" si="2126"/>
        <v>110</v>
      </c>
      <c r="J918" s="2">
        <f t="shared" si="2132"/>
        <v>0</v>
      </c>
      <c r="K918" s="2">
        <f t="shared" si="2133"/>
        <v>1</v>
      </c>
      <c r="L918">
        <f t="shared" si="2134"/>
        <v>2</v>
      </c>
      <c r="M918" s="190">
        <f t="shared" si="2255"/>
        <v>0.93</v>
      </c>
      <c r="N918">
        <f t="shared" si="2135"/>
        <v>1</v>
      </c>
      <c r="O918">
        <f t="shared" si="2136"/>
        <v>100</v>
      </c>
      <c r="P918" s="58">
        <f t="shared" si="2137"/>
        <v>4.1850000000000005</v>
      </c>
      <c r="Q918" s="106">
        <f t="shared" si="2138"/>
        <v>1</v>
      </c>
      <c r="R918" s="59">
        <f t="shared" si="2139"/>
        <v>1</v>
      </c>
      <c r="S918" s="32">
        <f t="shared" si="2256"/>
        <v>1</v>
      </c>
      <c r="T918">
        <f t="shared" si="2140"/>
        <v>1</v>
      </c>
      <c r="U918" s="32">
        <f t="shared" si="2257"/>
        <v>0.93</v>
      </c>
      <c r="V918">
        <f t="shared" si="2141"/>
        <v>1</v>
      </c>
      <c r="W918">
        <f t="shared" si="2142"/>
        <v>100</v>
      </c>
      <c r="X918" s="58">
        <f t="shared" si="2143"/>
        <v>1</v>
      </c>
      <c r="Y918" s="58">
        <f t="shared" si="2144"/>
        <v>1</v>
      </c>
      <c r="Z918" s="32">
        <f t="shared" si="2145"/>
        <v>1</v>
      </c>
      <c r="AA918" s="32">
        <f t="shared" si="2146"/>
        <v>1</v>
      </c>
      <c r="AB918" s="59">
        <f t="shared" si="2147"/>
        <v>4.9056245199999996E-3</v>
      </c>
      <c r="AC918" s="59">
        <f t="shared" si="2148"/>
        <v>4.9056245199999996E-3</v>
      </c>
      <c r="AD918">
        <f t="shared" si="2149"/>
        <v>1</v>
      </c>
      <c r="AE918" s="59">
        <f t="shared" si="2150"/>
        <v>4.9056245199999996E-3</v>
      </c>
      <c r="AF918" s="59">
        <f t="shared" si="2151"/>
        <v>4.1758461800000006E-3</v>
      </c>
      <c r="AG918" s="59">
        <f t="shared" si="2152"/>
        <v>4.1758461800000006E-3</v>
      </c>
      <c r="AH918">
        <f t="shared" si="2153"/>
        <v>1</v>
      </c>
      <c r="AI918" s="59">
        <f t="shared" si="2154"/>
        <v>4.1758461800000006E-3</v>
      </c>
      <c r="AJ918" s="59">
        <f t="shared" si="2155"/>
        <v>0</v>
      </c>
      <c r="AK918" s="59">
        <f t="shared" si="2156"/>
        <v>0</v>
      </c>
      <c r="AL918" s="59">
        <f t="shared" si="2157"/>
        <v>0</v>
      </c>
      <c r="AM918" s="12">
        <f t="shared" si="2258"/>
        <v>0</v>
      </c>
      <c r="AN918" s="12">
        <f t="shared" si="2259"/>
        <v>0</v>
      </c>
      <c r="AO918" s="66">
        <f t="shared" si="2158"/>
        <v>0</v>
      </c>
      <c r="AP918" s="66">
        <f t="shared" si="2159"/>
        <v>0</v>
      </c>
      <c r="AQ918" s="59">
        <f t="shared" si="2160"/>
        <v>0</v>
      </c>
      <c r="AR918" s="59">
        <f t="shared" si="2161"/>
        <v>0</v>
      </c>
      <c r="AS918" s="59">
        <f t="shared" si="2162"/>
        <v>0</v>
      </c>
      <c r="AT918" s="12">
        <f t="shared" si="2163"/>
        <v>0</v>
      </c>
      <c r="AU918" s="59">
        <f t="shared" si="2260"/>
        <v>0</v>
      </c>
      <c r="AV918" s="59">
        <f t="shared" si="2261"/>
        <v>0</v>
      </c>
      <c r="AW918" s="70">
        <f t="shared" si="2164"/>
        <v>0</v>
      </c>
      <c r="AX918" s="20">
        <f t="shared" si="2165"/>
        <v>200000</v>
      </c>
      <c r="AY918" s="20">
        <f t="shared" si="2166"/>
        <v>0</v>
      </c>
      <c r="AZ918" s="20">
        <f t="shared" si="2167"/>
        <v>0</v>
      </c>
      <c r="BA918" s="20">
        <f t="shared" si="2168"/>
        <v>200000</v>
      </c>
      <c r="BB918" s="36">
        <f t="shared" si="2169"/>
        <v>1</v>
      </c>
      <c r="BC918" s="36">
        <f t="shared" si="2170"/>
        <v>0</v>
      </c>
      <c r="BD918" s="80">
        <f t="shared" si="2171"/>
        <v>0</v>
      </c>
      <c r="BE918" s="36">
        <f t="shared" si="2172"/>
        <v>0</v>
      </c>
      <c r="BF918" s="36">
        <f t="shared" si="2173"/>
        <v>0</v>
      </c>
      <c r="BG918" s="36">
        <f t="shared" si="2174"/>
        <v>0</v>
      </c>
      <c r="BH918" s="36">
        <f t="shared" si="2175"/>
        <v>0</v>
      </c>
      <c r="BI918" s="36">
        <f t="shared" si="2176"/>
        <v>0</v>
      </c>
      <c r="BJ918" s="36">
        <f t="shared" si="2177"/>
        <v>0</v>
      </c>
      <c r="BK918" s="36">
        <f t="shared" si="2178"/>
        <v>0</v>
      </c>
      <c r="BL918" s="68">
        <f>IF(OR(AT918=0,E918&gt;ProjTerm),0,VLOOKUP(D918,'Life Events'!$AE$5:$AI$1206,5,FALSE))</f>
        <v>0</v>
      </c>
      <c r="BM918" s="93">
        <f t="shared" si="2179"/>
        <v>0</v>
      </c>
      <c r="BN918" s="93">
        <f t="shared" si="2180"/>
        <v>0</v>
      </c>
      <c r="BO918" s="36">
        <f t="shared" si="2181"/>
        <v>0</v>
      </c>
      <c r="BP918" s="36">
        <f t="shared" si="2182"/>
        <v>0</v>
      </c>
      <c r="BQ918" s="36">
        <f t="shared" si="2183"/>
        <v>0</v>
      </c>
      <c r="BR918" s="36">
        <f t="shared" si="2184"/>
        <v>154.78110000000001</v>
      </c>
      <c r="BS918" s="36">
        <f t="shared" si="2185"/>
        <v>0</v>
      </c>
      <c r="BT918" s="36">
        <f t="shared" si="2186"/>
        <v>0</v>
      </c>
      <c r="BU918" s="70" cm="1">
        <f t="array" ref="BU918">IF(AND(ActInt=1,$J918=0),INDEX(Tbl_FwdNom,$B918-IVP,MATCH(ValnDt,Tbl_FwdNom_Cols)),INDEX(Tbl_FwdNom,$B918,MATCH(StartDt,Tbl_FwdNom_Cols)))</f>
        <v>8.9564269670000005</v>
      </c>
      <c r="BV918" s="70" cm="1">
        <f t="array" ref="BV918">INDEX(Tbl_FwdReal,$B918,MATCH(StartDt,Tbl_FwdReal_Cols))</f>
        <v>2.9763024900000001</v>
      </c>
      <c r="BW918" s="70" cm="1">
        <f t="array" ref="BW918">IF(RunType&lt;&gt;"OPN",INDEX(Tbl_FwdReal,$B918,MATCH(ValnDt,Tbl_FwdReal_Cols)),IF(AND($J918=0,ActInt=1),INDEX(Tbl_FwdReal,$B918-IVP,MATCH(ValnDt,Tbl_FwdReal_Cols)),-999))*$K918</f>
        <v>2.9763024900000001</v>
      </c>
      <c r="BX918" s="70">
        <f t="shared" si="2187"/>
        <v>2.9763024900000001E-2</v>
      </c>
      <c r="BY918" s="70">
        <f t="shared" si="2262"/>
        <v>5.8072821925031937E-2</v>
      </c>
      <c r="BZ918" s="64">
        <f t="shared" si="2275"/>
        <v>4.7151783712955364E-3</v>
      </c>
      <c r="CA918" s="70" cm="1">
        <f t="array" ref="CA918">IF($J918=1,CA917*(1+INDEX(Tbl_CPI,$B918,MATCH(IF(RunType="OPN",StartDt,ValnDt),Tbl_CPI_Cols))),0)</f>
        <v>0</v>
      </c>
      <c r="CB918" s="70">
        <f t="shared" si="2263"/>
        <v>139.92833045178955</v>
      </c>
      <c r="CC918" s="70">
        <f t="shared" si="2264"/>
        <v>133.48757343008137</v>
      </c>
      <c r="CD918" s="36">
        <f t="shared" si="2188"/>
        <v>676.22579906788712</v>
      </c>
      <c r="CE918" s="36">
        <f t="shared" si="2189"/>
        <v>0</v>
      </c>
      <c r="CF918" s="36">
        <f t="shared" si="2190"/>
        <v>0</v>
      </c>
      <c r="CG918" s="36">
        <f t="shared" si="2191"/>
        <v>0</v>
      </c>
      <c r="CH918" s="36">
        <f t="shared" si="2192"/>
        <v>0</v>
      </c>
      <c r="CI918" s="36">
        <f t="shared" si="2193"/>
        <v>0</v>
      </c>
      <c r="CJ918" s="36">
        <f t="shared" si="2194"/>
        <v>0</v>
      </c>
      <c r="CK918" s="36">
        <f t="shared" si="2195"/>
        <v>0</v>
      </c>
      <c r="CL918" s="36">
        <f t="shared" si="2196"/>
        <v>0</v>
      </c>
      <c r="CM918" s="36">
        <f t="shared" si="2197"/>
        <v>0</v>
      </c>
      <c r="CN918" s="36">
        <f t="shared" si="2198"/>
        <v>0</v>
      </c>
      <c r="CO918" s="20">
        <f t="shared" si="2199"/>
        <v>120000</v>
      </c>
      <c r="CP918" s="20">
        <f t="shared" si="2200"/>
        <v>2</v>
      </c>
      <c r="CQ918" s="64" t="e">
        <f t="shared" si="2201"/>
        <v>#N/A</v>
      </c>
      <c r="CR918" s="64" t="e">
        <f t="shared" si="2202"/>
        <v>#N/A</v>
      </c>
      <c r="CS918" s="36" t="e">
        <f t="shared" si="2203"/>
        <v>#N/A</v>
      </c>
      <c r="CT918" s="36">
        <f t="shared" si="2204"/>
        <v>0</v>
      </c>
      <c r="CU918" s="36">
        <f t="shared" si="2205"/>
        <v>0</v>
      </c>
      <c r="CV918" s="36">
        <f t="shared" si="2265"/>
        <v>0</v>
      </c>
      <c r="CW918" s="36">
        <f t="shared" si="2206"/>
        <v>0</v>
      </c>
      <c r="CX918" s="36">
        <f t="shared" si="2207"/>
        <v>0</v>
      </c>
      <c r="CY918" s="36">
        <f t="shared" si="2208"/>
        <v>0</v>
      </c>
      <c r="CZ918" s="36">
        <f t="shared" si="2266"/>
        <v>0</v>
      </c>
      <c r="DA918" s="64">
        <f t="shared" si="2209"/>
        <v>7.1737643551437191E-3</v>
      </c>
      <c r="DB918" s="70">
        <f t="shared" si="2267"/>
        <v>0.9928773319867632</v>
      </c>
      <c r="DC918" s="70">
        <f>PRODUCT($DB$8:DB918)</f>
        <v>2.8443039187759733E-4</v>
      </c>
      <c r="DD918" s="36">
        <f t="shared" si="2210"/>
        <v>0</v>
      </c>
      <c r="DE918" s="36">
        <f t="shared" si="2211"/>
        <v>0</v>
      </c>
      <c r="DF918" s="36">
        <f t="shared" si="2212"/>
        <v>0</v>
      </c>
      <c r="DG918" s="36">
        <f t="shared" si="2213"/>
        <v>0</v>
      </c>
      <c r="DH918" s="36">
        <f t="shared" si="2214"/>
        <v>0</v>
      </c>
      <c r="DI918" s="36">
        <f t="shared" si="2215"/>
        <v>0</v>
      </c>
      <c r="DJ918" s="36">
        <f t="shared" si="2216"/>
        <v>0</v>
      </c>
      <c r="DK918" s="36">
        <f t="shared" si="2217"/>
        <v>0</v>
      </c>
      <c r="DL918" s="36">
        <f t="shared" si="2218"/>
        <v>0</v>
      </c>
      <c r="DM918" s="36">
        <f t="shared" si="2219"/>
        <v>0</v>
      </c>
      <c r="DN918" s="36">
        <f t="shared" ca="1" si="2268"/>
        <v>4.6137290849905055E-12</v>
      </c>
      <c r="DO918" s="64" cm="1">
        <f t="array" ref="DO918">IFERROR(INDEX(Tbl_FwdNom,$B918,MATCH(LIDt,Tbl_FwdNom_Cols,0)),0)</f>
        <v>7.6901867660000001</v>
      </c>
      <c r="DP918" s="64">
        <f t="shared" ca="1" si="2269"/>
        <v>7.6288356049999999</v>
      </c>
      <c r="DQ918" s="64">
        <f t="shared" ca="1" si="2220"/>
        <v>6.1453401585487288E-3</v>
      </c>
      <c r="DR918" s="70">
        <f t="shared" ca="1" si="2221"/>
        <v>0.99389219438458032</v>
      </c>
      <c r="DS918" s="70">
        <f ca="1">PRODUCT($DR$8:DR918)</f>
        <v>1.0764561255047652E-3</v>
      </c>
      <c r="DT918" s="36">
        <f t="shared" ca="1" si="2222"/>
        <v>0</v>
      </c>
      <c r="DU918" s="36">
        <f t="shared" ca="1" si="2223"/>
        <v>0</v>
      </c>
      <c r="DV918" s="36">
        <f t="shared" ca="1" si="2224"/>
        <v>0</v>
      </c>
      <c r="DW918" s="36">
        <f t="shared" ca="1" si="2225"/>
        <v>0</v>
      </c>
      <c r="DX918" s="36">
        <f t="shared" ca="1" si="2226"/>
        <v>0</v>
      </c>
      <c r="DY918" s="36">
        <f t="shared" ca="1" si="2227"/>
        <v>0</v>
      </c>
      <c r="DZ918" s="36">
        <f t="shared" ca="1" si="2228"/>
        <v>0</v>
      </c>
      <c r="EA918" s="36">
        <f t="shared" ca="1" si="2229"/>
        <v>0</v>
      </c>
      <c r="EB918" s="36">
        <f t="shared" ca="1" si="2230"/>
        <v>0</v>
      </c>
      <c r="EC918" s="36">
        <f t="shared" ca="1" si="2231"/>
        <v>0</v>
      </c>
      <c r="ED918" s="36">
        <f t="shared" ca="1" si="2232"/>
        <v>0</v>
      </c>
      <c r="EE918" s="36">
        <f t="shared" ca="1" si="2270"/>
        <v>0</v>
      </c>
      <c r="EF918" s="36">
        <f t="shared" ca="1" si="2233"/>
        <v>0</v>
      </c>
      <c r="EG918" s="64"/>
      <c r="EH918" s="64"/>
      <c r="EI918" s="64"/>
      <c r="EJ918" s="70"/>
      <c r="EK918" s="70"/>
      <c r="EL918" s="70"/>
      <c r="EM918" s="70"/>
      <c r="EN918" s="70"/>
      <c r="EO918" s="36">
        <f t="shared" si="2234"/>
        <v>0</v>
      </c>
      <c r="EP918" s="36">
        <f t="shared" si="2235"/>
        <v>0</v>
      </c>
      <c r="EQ918" s="36">
        <f t="shared" si="2236"/>
        <v>0</v>
      </c>
      <c r="ER918" s="36">
        <f t="shared" si="2237"/>
        <v>0</v>
      </c>
      <c r="ES918" s="36">
        <f t="shared" si="2238"/>
        <v>0</v>
      </c>
      <c r="ET918" s="36">
        <f t="shared" si="2239"/>
        <v>0</v>
      </c>
      <c r="EU918" s="36">
        <f t="shared" si="2271"/>
        <v>0</v>
      </c>
      <c r="EV918" s="36">
        <f t="shared" si="2240"/>
        <v>0</v>
      </c>
      <c r="EW918" s="36">
        <f t="shared" si="2241"/>
        <v>0</v>
      </c>
      <c r="EX918" s="36">
        <f t="shared" si="2272"/>
        <v>0</v>
      </c>
      <c r="EY918" s="36">
        <f t="shared" si="2242"/>
        <v>0</v>
      </c>
      <c r="EZ918" s="36">
        <f t="shared" si="2243"/>
        <v>0</v>
      </c>
      <c r="FA918" s="36">
        <f t="shared" si="2244"/>
        <v>0</v>
      </c>
      <c r="FB918" s="36">
        <f t="shared" si="2245"/>
        <v>0</v>
      </c>
      <c r="FC918" s="36">
        <f t="shared" si="2273"/>
        <v>0</v>
      </c>
      <c r="FD918" s="36">
        <f t="shared" si="2246"/>
        <v>0</v>
      </c>
      <c r="FE918" s="36">
        <f t="shared" si="2247"/>
        <v>0</v>
      </c>
      <c r="FF918" s="36">
        <f t="shared" si="2274"/>
        <v>0</v>
      </c>
      <c r="FG918" s="36">
        <f t="shared" si="2248"/>
        <v>0</v>
      </c>
      <c r="FH918" s="36">
        <f t="shared" si="2249"/>
        <v>0</v>
      </c>
      <c r="FI918" s="36">
        <f t="shared" si="2250"/>
        <v>0</v>
      </c>
      <c r="FJ918" s="36">
        <f t="shared" ca="1" si="2251"/>
        <v>0</v>
      </c>
      <c r="FK918" s="36">
        <f t="shared" si="2252"/>
        <v>0</v>
      </c>
      <c r="FL918" s="36">
        <f t="shared" si="2253"/>
        <v>0</v>
      </c>
      <c r="FM918" s="36">
        <f t="shared" ca="1" si="2254"/>
        <v>0</v>
      </c>
      <c r="FN918" s="36">
        <f t="shared" ca="1" si="2276"/>
        <v>0</v>
      </c>
    </row>
    <row r="919" spans="2:170" x14ac:dyDescent="0.25">
      <c r="B919" s="2">
        <v>911</v>
      </c>
      <c r="C919" s="2">
        <f t="shared" si="2130"/>
        <v>76</v>
      </c>
      <c r="D919" s="2">
        <f t="shared" si="2127"/>
        <v>935</v>
      </c>
      <c r="E919" s="2">
        <f t="shared" si="2125"/>
        <v>78</v>
      </c>
      <c r="F919" s="189">
        <f t="shared" si="2129"/>
        <v>73446</v>
      </c>
      <c r="G919" s="2">
        <f t="shared" si="2128"/>
        <v>1</v>
      </c>
      <c r="H919" s="187">
        <f t="shared" si="2131"/>
        <v>110.5</v>
      </c>
      <c r="I919" s="186">
        <f t="shared" si="2126"/>
        <v>110</v>
      </c>
      <c r="J919" s="2">
        <f t="shared" si="2132"/>
        <v>0</v>
      </c>
      <c r="K919" s="2">
        <f t="shared" si="2133"/>
        <v>1</v>
      </c>
      <c r="L919">
        <f t="shared" si="2134"/>
        <v>2</v>
      </c>
      <c r="M919" s="190">
        <f t="shared" si="2255"/>
        <v>0.93</v>
      </c>
      <c r="N919">
        <f t="shared" si="2135"/>
        <v>1</v>
      </c>
      <c r="O919">
        <f t="shared" si="2136"/>
        <v>100</v>
      </c>
      <c r="P919" s="58">
        <f t="shared" si="2137"/>
        <v>4.1850000000000005</v>
      </c>
      <c r="Q919" s="106">
        <f t="shared" si="2138"/>
        <v>1</v>
      </c>
      <c r="R919" s="59">
        <f t="shared" si="2139"/>
        <v>1</v>
      </c>
      <c r="S919" s="32">
        <f t="shared" si="2256"/>
        <v>1</v>
      </c>
      <c r="T919">
        <f t="shared" si="2140"/>
        <v>1</v>
      </c>
      <c r="U919" s="32">
        <f t="shared" si="2257"/>
        <v>0.93</v>
      </c>
      <c r="V919">
        <f t="shared" si="2141"/>
        <v>1</v>
      </c>
      <c r="W919">
        <f t="shared" si="2142"/>
        <v>100</v>
      </c>
      <c r="X919" s="58">
        <f t="shared" si="2143"/>
        <v>1</v>
      </c>
      <c r="Y919" s="58">
        <f t="shared" si="2144"/>
        <v>1</v>
      </c>
      <c r="Z919" s="32">
        <f t="shared" si="2145"/>
        <v>1</v>
      </c>
      <c r="AA919" s="32">
        <f t="shared" si="2146"/>
        <v>1</v>
      </c>
      <c r="AB919" s="59">
        <f t="shared" si="2147"/>
        <v>4.9056245199999996E-3</v>
      </c>
      <c r="AC919" s="59">
        <f t="shared" si="2148"/>
        <v>4.9056245199999996E-3</v>
      </c>
      <c r="AD919">
        <f t="shared" si="2149"/>
        <v>1</v>
      </c>
      <c r="AE919" s="59">
        <f t="shared" si="2150"/>
        <v>4.9056245199999996E-3</v>
      </c>
      <c r="AF919" s="59">
        <f t="shared" si="2151"/>
        <v>4.1758461800000006E-3</v>
      </c>
      <c r="AG919" s="59">
        <f t="shared" si="2152"/>
        <v>4.1758461800000006E-3</v>
      </c>
      <c r="AH919">
        <f t="shared" si="2153"/>
        <v>1</v>
      </c>
      <c r="AI919" s="59">
        <f t="shared" si="2154"/>
        <v>4.1758461800000006E-3</v>
      </c>
      <c r="AJ919" s="59">
        <f t="shared" si="2155"/>
        <v>0</v>
      </c>
      <c r="AK919" s="59">
        <f t="shared" si="2156"/>
        <v>0</v>
      </c>
      <c r="AL919" s="59">
        <f t="shared" si="2157"/>
        <v>0</v>
      </c>
      <c r="AM919" s="12">
        <f t="shared" si="2258"/>
        <v>0</v>
      </c>
      <c r="AN919" s="12">
        <f t="shared" si="2259"/>
        <v>0</v>
      </c>
      <c r="AO919" s="66">
        <f t="shared" si="2158"/>
        <v>0</v>
      </c>
      <c r="AP919" s="66">
        <f t="shared" si="2159"/>
        <v>0</v>
      </c>
      <c r="AQ919" s="59">
        <f t="shared" si="2160"/>
        <v>0</v>
      </c>
      <c r="AR919" s="59">
        <f t="shared" si="2161"/>
        <v>0</v>
      </c>
      <c r="AS919" s="59">
        <f t="shared" si="2162"/>
        <v>0</v>
      </c>
      <c r="AT919" s="12">
        <f t="shared" si="2163"/>
        <v>0</v>
      </c>
      <c r="AU919" s="59">
        <f t="shared" si="2260"/>
        <v>0</v>
      </c>
      <c r="AV919" s="59">
        <f t="shared" si="2261"/>
        <v>0</v>
      </c>
      <c r="AW919" s="70">
        <f t="shared" si="2164"/>
        <v>0</v>
      </c>
      <c r="AX919" s="20">
        <f t="shared" si="2165"/>
        <v>200000</v>
      </c>
      <c r="AY919" s="20">
        <f t="shared" si="2166"/>
        <v>0</v>
      </c>
      <c r="AZ919" s="20">
        <f t="shared" si="2167"/>
        <v>0</v>
      </c>
      <c r="BA919" s="20">
        <f t="shared" si="2168"/>
        <v>200000</v>
      </c>
      <c r="BB919" s="36">
        <f t="shared" si="2169"/>
        <v>1</v>
      </c>
      <c r="BC919" s="36">
        <f t="shared" si="2170"/>
        <v>0</v>
      </c>
      <c r="BD919" s="80">
        <f t="shared" si="2171"/>
        <v>0</v>
      </c>
      <c r="BE919" s="36">
        <f t="shared" si="2172"/>
        <v>0</v>
      </c>
      <c r="BF919" s="36">
        <f t="shared" si="2173"/>
        <v>0</v>
      </c>
      <c r="BG919" s="36">
        <f t="shared" si="2174"/>
        <v>0</v>
      </c>
      <c r="BH919" s="36">
        <f t="shared" si="2175"/>
        <v>0</v>
      </c>
      <c r="BI919" s="36">
        <f t="shared" si="2176"/>
        <v>0</v>
      </c>
      <c r="BJ919" s="36">
        <f t="shared" si="2177"/>
        <v>0</v>
      </c>
      <c r="BK919" s="36">
        <f t="shared" si="2178"/>
        <v>0</v>
      </c>
      <c r="BL919" s="68">
        <f>IF(OR(AT919=0,E919&gt;ProjTerm),0,VLOOKUP(D919,'Life Events'!$AE$5:$AI$1206,5,FALSE))</f>
        <v>0</v>
      </c>
      <c r="BM919" s="93">
        <f t="shared" si="2179"/>
        <v>0</v>
      </c>
      <c r="BN919" s="93">
        <f t="shared" si="2180"/>
        <v>0</v>
      </c>
      <c r="BO919" s="36">
        <f t="shared" si="2181"/>
        <v>0</v>
      </c>
      <c r="BP919" s="36">
        <f t="shared" si="2182"/>
        <v>0</v>
      </c>
      <c r="BQ919" s="36">
        <f t="shared" si="2183"/>
        <v>0</v>
      </c>
      <c r="BR919" s="36">
        <f t="shared" si="2184"/>
        <v>154.78110000000001</v>
      </c>
      <c r="BS919" s="36">
        <f t="shared" si="2185"/>
        <v>0</v>
      </c>
      <c r="BT919" s="36">
        <f t="shared" si="2186"/>
        <v>0</v>
      </c>
      <c r="BU919" s="70" cm="1">
        <f t="array" ref="BU919">IF(AND(ActInt=1,$J919=0),INDEX(Tbl_FwdNom,$B919-IVP,MATCH(ValnDt,Tbl_FwdNom_Cols)),INDEX(Tbl_FwdNom,$B919,MATCH(StartDt,Tbl_FwdNom_Cols)))</f>
        <v>8.9505110269999992</v>
      </c>
      <c r="BV919" s="70" cm="1">
        <f t="array" ref="BV919">INDEX(Tbl_FwdReal,$B919,MATCH(StartDt,Tbl_FwdReal_Cols))</f>
        <v>2.9729356669999998</v>
      </c>
      <c r="BW919" s="70" cm="1">
        <f t="array" ref="BW919">IF(RunType&lt;&gt;"OPN",INDEX(Tbl_FwdReal,$B919,MATCH(ValnDt,Tbl_FwdReal_Cols)),IF(AND($J919=0,ActInt=1),INDEX(Tbl_FwdReal,$B919-IVP,MATCH(ValnDt,Tbl_FwdReal_Cols)),-999))*$K919</f>
        <v>2.9729356669999998</v>
      </c>
      <c r="BX919" s="70">
        <f t="shared" si="2187"/>
        <v>2.9729356669999998E-2</v>
      </c>
      <c r="BY919" s="70">
        <f t="shared" si="2262"/>
        <v>5.8049965471807408E-2</v>
      </c>
      <c r="BZ919" s="64">
        <f t="shared" si="2275"/>
        <v>4.7133697014531961E-3</v>
      </c>
      <c r="CA919" s="70" cm="1">
        <f t="array" ref="CA919">IF($J919=1,CA918*(1+INDEX(Tbl_CPI,$B919,MATCH(IF(RunType="OPN",StartDt,ValnDt),Tbl_CPI_Cols))),0)</f>
        <v>0</v>
      </c>
      <c r="CB919" s="70">
        <f t="shared" si="2263"/>
        <v>140.58786440491593</v>
      </c>
      <c r="CC919" s="70">
        <f t="shared" si="2264"/>
        <v>133.48757343008137</v>
      </c>
      <c r="CD919" s="36">
        <f t="shared" si="2188"/>
        <v>676.22579906788712</v>
      </c>
      <c r="CE919" s="36">
        <f t="shared" si="2189"/>
        <v>0</v>
      </c>
      <c r="CF919" s="36">
        <f t="shared" si="2190"/>
        <v>0</v>
      </c>
      <c r="CG919" s="36">
        <f t="shared" si="2191"/>
        <v>0</v>
      </c>
      <c r="CH919" s="36">
        <f t="shared" si="2192"/>
        <v>0</v>
      </c>
      <c r="CI919" s="36">
        <f t="shared" si="2193"/>
        <v>0</v>
      </c>
      <c r="CJ919" s="36">
        <f t="shared" si="2194"/>
        <v>0</v>
      </c>
      <c r="CK919" s="36">
        <f t="shared" si="2195"/>
        <v>0</v>
      </c>
      <c r="CL919" s="36">
        <f t="shared" si="2196"/>
        <v>0</v>
      </c>
      <c r="CM919" s="36">
        <f t="shared" si="2197"/>
        <v>0</v>
      </c>
      <c r="CN919" s="36">
        <f t="shared" si="2198"/>
        <v>0</v>
      </c>
      <c r="CO919" s="20">
        <f t="shared" si="2199"/>
        <v>120000</v>
      </c>
      <c r="CP919" s="20">
        <f t="shared" si="2200"/>
        <v>2</v>
      </c>
      <c r="CQ919" s="64" t="e">
        <f t="shared" si="2201"/>
        <v>#N/A</v>
      </c>
      <c r="CR919" s="64" t="e">
        <f t="shared" si="2202"/>
        <v>#N/A</v>
      </c>
      <c r="CS919" s="36" t="e">
        <f t="shared" si="2203"/>
        <v>#N/A</v>
      </c>
      <c r="CT919" s="36">
        <f t="shared" si="2204"/>
        <v>0</v>
      </c>
      <c r="CU919" s="36">
        <f t="shared" si="2205"/>
        <v>0</v>
      </c>
      <c r="CV919" s="36">
        <f t="shared" si="2265"/>
        <v>0</v>
      </c>
      <c r="CW919" s="36">
        <f t="shared" si="2206"/>
        <v>0</v>
      </c>
      <c r="CX919" s="36">
        <f t="shared" si="2207"/>
        <v>0</v>
      </c>
      <c r="CY919" s="36">
        <f t="shared" si="2208"/>
        <v>0</v>
      </c>
      <c r="CZ919" s="36">
        <f t="shared" si="2266"/>
        <v>0</v>
      </c>
      <c r="DA919" s="64">
        <f t="shared" si="2209"/>
        <v>7.169207083940865E-3</v>
      </c>
      <c r="DB919" s="70">
        <f t="shared" si="2267"/>
        <v>0.99288182458963581</v>
      </c>
      <c r="DC919" s="70">
        <f>PRODUCT($DB$8:DB919)</f>
        <v>2.8240576645617398E-4</v>
      </c>
      <c r="DD919" s="36">
        <f t="shared" si="2210"/>
        <v>0</v>
      </c>
      <c r="DE919" s="36">
        <f t="shared" si="2211"/>
        <v>0</v>
      </c>
      <c r="DF919" s="36">
        <f t="shared" si="2212"/>
        <v>0</v>
      </c>
      <c r="DG919" s="36">
        <f t="shared" si="2213"/>
        <v>0</v>
      </c>
      <c r="DH919" s="36">
        <f t="shared" si="2214"/>
        <v>0</v>
      </c>
      <c r="DI919" s="36">
        <f t="shared" si="2215"/>
        <v>0</v>
      </c>
      <c r="DJ919" s="36">
        <f t="shared" si="2216"/>
        <v>0</v>
      </c>
      <c r="DK919" s="36">
        <f t="shared" si="2217"/>
        <v>0</v>
      </c>
      <c r="DL919" s="36">
        <f t="shared" si="2218"/>
        <v>0</v>
      </c>
      <c r="DM919" s="36">
        <f t="shared" si="2219"/>
        <v>0</v>
      </c>
      <c r="DN919" s="36">
        <f t="shared" ca="1" si="2268"/>
        <v>4.6137290849905055E-12</v>
      </c>
      <c r="DO919" s="64" cm="1">
        <f t="array" ref="DO919">IFERROR(INDEX(Tbl_FwdNom,$B919,MATCH(LIDt,Tbl_FwdNom_Cols,0)),0)</f>
        <v>7.6884820950000003</v>
      </c>
      <c r="DP919" s="64">
        <f t="shared" ca="1" si="2269"/>
        <v>7.6271319049999997</v>
      </c>
      <c r="DQ919" s="64">
        <f t="shared" ca="1" si="2220"/>
        <v>6.1440129257468445E-3</v>
      </c>
      <c r="DR919" s="70">
        <f t="shared" ca="1" si="2221"/>
        <v>0.99389350545566457</v>
      </c>
      <c r="DS919" s="70">
        <f ca="1">PRODUCT($DR$8:DR919)</f>
        <v>1.0698827520471538E-3</v>
      </c>
      <c r="DT919" s="36">
        <f t="shared" ca="1" si="2222"/>
        <v>0</v>
      </c>
      <c r="DU919" s="36">
        <f t="shared" ca="1" si="2223"/>
        <v>0</v>
      </c>
      <c r="DV919" s="36">
        <f t="shared" ca="1" si="2224"/>
        <v>0</v>
      </c>
      <c r="DW919" s="36">
        <f t="shared" ca="1" si="2225"/>
        <v>0</v>
      </c>
      <c r="DX919" s="36">
        <f t="shared" ca="1" si="2226"/>
        <v>0</v>
      </c>
      <c r="DY919" s="36">
        <f t="shared" ca="1" si="2227"/>
        <v>0</v>
      </c>
      <c r="DZ919" s="36">
        <f t="shared" ca="1" si="2228"/>
        <v>0</v>
      </c>
      <c r="EA919" s="36">
        <f t="shared" ca="1" si="2229"/>
        <v>0</v>
      </c>
      <c r="EB919" s="36">
        <f t="shared" ca="1" si="2230"/>
        <v>0</v>
      </c>
      <c r="EC919" s="36">
        <f t="shared" ca="1" si="2231"/>
        <v>0</v>
      </c>
      <c r="ED919" s="36">
        <f t="shared" ca="1" si="2232"/>
        <v>0</v>
      </c>
      <c r="EE919" s="36">
        <f t="shared" ca="1" si="2270"/>
        <v>0</v>
      </c>
      <c r="EF919" s="36">
        <f t="shared" ca="1" si="2233"/>
        <v>0</v>
      </c>
      <c r="EG919" s="64"/>
      <c r="EH919" s="64"/>
      <c r="EI919" s="64"/>
      <c r="EJ919" s="70"/>
      <c r="EK919" s="70"/>
      <c r="EL919" s="70"/>
      <c r="EM919" s="70"/>
      <c r="EN919" s="70"/>
      <c r="EO919" s="36">
        <f t="shared" si="2234"/>
        <v>0</v>
      </c>
      <c r="EP919" s="36">
        <f t="shared" si="2235"/>
        <v>0</v>
      </c>
      <c r="EQ919" s="36">
        <f t="shared" si="2236"/>
        <v>0</v>
      </c>
      <c r="ER919" s="36">
        <f t="shared" si="2237"/>
        <v>0</v>
      </c>
      <c r="ES919" s="36">
        <f t="shared" si="2238"/>
        <v>0</v>
      </c>
      <c r="ET919" s="36">
        <f t="shared" si="2239"/>
        <v>0</v>
      </c>
      <c r="EU919" s="36">
        <f t="shared" si="2271"/>
        <v>0</v>
      </c>
      <c r="EV919" s="36">
        <f t="shared" si="2240"/>
        <v>0</v>
      </c>
      <c r="EW919" s="36">
        <f t="shared" si="2241"/>
        <v>0</v>
      </c>
      <c r="EX919" s="36">
        <f t="shared" si="2272"/>
        <v>0</v>
      </c>
      <c r="EY919" s="36">
        <f t="shared" si="2242"/>
        <v>0</v>
      </c>
      <c r="EZ919" s="36">
        <f t="shared" si="2243"/>
        <v>0</v>
      </c>
      <c r="FA919" s="36">
        <f t="shared" si="2244"/>
        <v>0</v>
      </c>
      <c r="FB919" s="36">
        <f t="shared" si="2245"/>
        <v>0</v>
      </c>
      <c r="FC919" s="36">
        <f t="shared" si="2273"/>
        <v>0</v>
      </c>
      <c r="FD919" s="36">
        <f t="shared" si="2246"/>
        <v>0</v>
      </c>
      <c r="FE919" s="36">
        <f t="shared" si="2247"/>
        <v>0</v>
      </c>
      <c r="FF919" s="36">
        <f t="shared" si="2274"/>
        <v>0</v>
      </c>
      <c r="FG919" s="36">
        <f t="shared" si="2248"/>
        <v>0</v>
      </c>
      <c r="FH919" s="36">
        <f t="shared" si="2249"/>
        <v>0</v>
      </c>
      <c r="FI919" s="36">
        <f t="shared" si="2250"/>
        <v>0</v>
      </c>
      <c r="FJ919" s="36">
        <f t="shared" ca="1" si="2251"/>
        <v>0</v>
      </c>
      <c r="FK919" s="36">
        <f t="shared" si="2252"/>
        <v>0</v>
      </c>
      <c r="FL919" s="36">
        <f t="shared" si="2253"/>
        <v>0</v>
      </c>
      <c r="FM919" s="36">
        <f t="shared" ca="1" si="2254"/>
        <v>0</v>
      </c>
      <c r="FN919" s="36">
        <f t="shared" ca="1" si="2276"/>
        <v>0</v>
      </c>
    </row>
    <row r="920" spans="2:170" x14ac:dyDescent="0.25">
      <c r="B920" s="2">
        <v>912</v>
      </c>
      <c r="C920" s="2">
        <f t="shared" si="2130"/>
        <v>76</v>
      </c>
      <c r="D920" s="2">
        <f t="shared" si="2127"/>
        <v>936</v>
      </c>
      <c r="E920" s="2">
        <f t="shared" si="2125"/>
        <v>78</v>
      </c>
      <c r="F920" s="189">
        <f t="shared" si="2129"/>
        <v>73474</v>
      </c>
      <c r="G920" s="2">
        <f t="shared" si="2128"/>
        <v>2</v>
      </c>
      <c r="H920" s="187">
        <f t="shared" si="2131"/>
        <v>110.58333333333334</v>
      </c>
      <c r="I920" s="186">
        <f t="shared" si="2126"/>
        <v>110</v>
      </c>
      <c r="J920" s="2">
        <f t="shared" si="2132"/>
        <v>0</v>
      </c>
      <c r="K920" s="2">
        <f t="shared" si="2133"/>
        <v>1</v>
      </c>
      <c r="L920">
        <f t="shared" si="2134"/>
        <v>2</v>
      </c>
      <c r="M920" s="190">
        <f t="shared" si="2255"/>
        <v>0.93</v>
      </c>
      <c r="N920">
        <f t="shared" si="2135"/>
        <v>1</v>
      </c>
      <c r="O920">
        <f t="shared" si="2136"/>
        <v>100</v>
      </c>
      <c r="P920" s="58">
        <f t="shared" si="2137"/>
        <v>4.1850000000000005</v>
      </c>
      <c r="Q920" s="106">
        <f t="shared" si="2138"/>
        <v>1</v>
      </c>
      <c r="R920" s="59">
        <f t="shared" si="2139"/>
        <v>1</v>
      </c>
      <c r="S920" s="32">
        <f t="shared" si="2256"/>
        <v>1</v>
      </c>
      <c r="T920">
        <f t="shared" si="2140"/>
        <v>1</v>
      </c>
      <c r="U920" s="32">
        <f t="shared" si="2257"/>
        <v>0.93</v>
      </c>
      <c r="V920">
        <f t="shared" si="2141"/>
        <v>1</v>
      </c>
      <c r="W920">
        <f t="shared" si="2142"/>
        <v>100</v>
      </c>
      <c r="X920" s="58">
        <f t="shared" si="2143"/>
        <v>1</v>
      </c>
      <c r="Y920" s="58">
        <f t="shared" si="2144"/>
        <v>1</v>
      </c>
      <c r="Z920" s="32">
        <f t="shared" si="2145"/>
        <v>1</v>
      </c>
      <c r="AA920" s="32">
        <f t="shared" si="2146"/>
        <v>1</v>
      </c>
      <c r="AB920" s="59">
        <f t="shared" si="2147"/>
        <v>4.9056245199999996E-3</v>
      </c>
      <c r="AC920" s="59">
        <f t="shared" si="2148"/>
        <v>4.9056245199999996E-3</v>
      </c>
      <c r="AD920">
        <f t="shared" si="2149"/>
        <v>1</v>
      </c>
      <c r="AE920" s="59">
        <f t="shared" si="2150"/>
        <v>4.9056245199999996E-3</v>
      </c>
      <c r="AF920" s="59">
        <f t="shared" si="2151"/>
        <v>4.1758461800000006E-3</v>
      </c>
      <c r="AG920" s="59">
        <f t="shared" si="2152"/>
        <v>4.1758461800000006E-3</v>
      </c>
      <c r="AH920">
        <f t="shared" si="2153"/>
        <v>1</v>
      </c>
      <c r="AI920" s="59">
        <f t="shared" si="2154"/>
        <v>4.1758461800000006E-3</v>
      </c>
      <c r="AJ920" s="59">
        <f t="shared" si="2155"/>
        <v>0</v>
      </c>
      <c r="AK920" s="59">
        <f t="shared" si="2156"/>
        <v>0</v>
      </c>
      <c r="AL920" s="59">
        <f t="shared" si="2157"/>
        <v>0</v>
      </c>
      <c r="AM920" s="12">
        <f t="shared" si="2258"/>
        <v>0</v>
      </c>
      <c r="AN920" s="12">
        <f t="shared" si="2259"/>
        <v>0</v>
      </c>
      <c r="AO920" s="66">
        <f t="shared" si="2158"/>
        <v>0</v>
      </c>
      <c r="AP920" s="66">
        <f t="shared" si="2159"/>
        <v>0</v>
      </c>
      <c r="AQ920" s="59">
        <f t="shared" si="2160"/>
        <v>0</v>
      </c>
      <c r="AR920" s="59">
        <f t="shared" si="2161"/>
        <v>0</v>
      </c>
      <c r="AS920" s="59">
        <f t="shared" si="2162"/>
        <v>0</v>
      </c>
      <c r="AT920" s="12">
        <f t="shared" si="2163"/>
        <v>0</v>
      </c>
      <c r="AU920" s="59">
        <f t="shared" si="2260"/>
        <v>0</v>
      </c>
      <c r="AV920" s="59">
        <f t="shared" si="2261"/>
        <v>0</v>
      </c>
      <c r="AW920" s="70">
        <f t="shared" si="2164"/>
        <v>0</v>
      </c>
      <c r="AX920" s="20">
        <f t="shared" si="2165"/>
        <v>200000</v>
      </c>
      <c r="AY920" s="20">
        <f t="shared" si="2166"/>
        <v>0</v>
      </c>
      <c r="AZ920" s="20">
        <f t="shared" si="2167"/>
        <v>0</v>
      </c>
      <c r="BA920" s="20">
        <f t="shared" si="2168"/>
        <v>200000</v>
      </c>
      <c r="BB920" s="36">
        <f t="shared" si="2169"/>
        <v>1</v>
      </c>
      <c r="BC920" s="36">
        <f t="shared" si="2170"/>
        <v>0</v>
      </c>
      <c r="BD920" s="80">
        <f t="shared" si="2171"/>
        <v>0</v>
      </c>
      <c r="BE920" s="36">
        <f t="shared" si="2172"/>
        <v>0</v>
      </c>
      <c r="BF920" s="36">
        <f t="shared" si="2173"/>
        <v>0</v>
      </c>
      <c r="BG920" s="36">
        <f t="shared" si="2174"/>
        <v>0</v>
      </c>
      <c r="BH920" s="36">
        <f t="shared" si="2175"/>
        <v>0</v>
      </c>
      <c r="BI920" s="36">
        <f t="shared" si="2176"/>
        <v>0</v>
      </c>
      <c r="BJ920" s="36">
        <f t="shared" si="2177"/>
        <v>0</v>
      </c>
      <c r="BK920" s="36">
        <f t="shared" si="2178"/>
        <v>0</v>
      </c>
      <c r="BL920" s="68">
        <f>IF(OR(AT920=0,E920&gt;ProjTerm),0,VLOOKUP(D920,'Life Events'!$AE$5:$AI$1206,5,FALSE))</f>
        <v>0</v>
      </c>
      <c r="BM920" s="93">
        <f t="shared" si="2179"/>
        <v>0</v>
      </c>
      <c r="BN920" s="93">
        <f t="shared" si="2180"/>
        <v>0</v>
      </c>
      <c r="BO920" s="36">
        <f t="shared" si="2181"/>
        <v>0</v>
      </c>
      <c r="BP920" s="36">
        <f t="shared" si="2182"/>
        <v>0</v>
      </c>
      <c r="BQ920" s="36">
        <f t="shared" si="2183"/>
        <v>0</v>
      </c>
      <c r="BR920" s="36">
        <f t="shared" si="2184"/>
        <v>154.78110000000001</v>
      </c>
      <c r="BS920" s="36">
        <f t="shared" si="2185"/>
        <v>0</v>
      </c>
      <c r="BT920" s="36">
        <f t="shared" si="2186"/>
        <v>0</v>
      </c>
      <c r="BU920" s="70" cm="1">
        <f t="array" ref="BU920">IF(AND(ActInt=1,$J920=0),INDEX(Tbl_FwdNom,$B920-IVP,MATCH(ValnDt,Tbl_FwdNom_Cols)),INDEX(Tbl_FwdNom,$B920,MATCH(StartDt,Tbl_FwdNom_Cols)))</f>
        <v>8.9445954089999997</v>
      </c>
      <c r="BV920" s="70" cm="1">
        <f t="array" ref="BV920">INDEX(Tbl_FwdReal,$B920,MATCH(StartDt,Tbl_FwdReal_Cols))</f>
        <v>2.969568953</v>
      </c>
      <c r="BW920" s="70" cm="1">
        <f t="array" ref="BW920">IF(RunType&lt;&gt;"OPN",INDEX(Tbl_FwdReal,$B920,MATCH(ValnDt,Tbl_FwdReal_Cols)),IF(AND($J920=0,ActInt=1),INDEX(Tbl_FwdReal,$B920-IVP,MATCH(ValnDt,Tbl_FwdReal_Cols)),-999))*$K920</f>
        <v>2.969568953</v>
      </c>
      <c r="BX920" s="70">
        <f t="shared" si="2187"/>
        <v>2.969568953E-2</v>
      </c>
      <c r="BY920" s="70">
        <f t="shared" si="2262"/>
        <v>5.8027109531042731E-2</v>
      </c>
      <c r="BZ920" s="64">
        <f t="shared" si="2275"/>
        <v>4.7115610363477334E-3</v>
      </c>
      <c r="CA920" s="70" cm="1">
        <f t="array" ref="CA920">IF($J920=1,CA919*(1+INDEX(Tbl_CPI,$B920,MATCH(IF(RunType="OPN",StartDt,ValnDt),Tbl_CPI_Cols))),0)</f>
        <v>0</v>
      </c>
      <c r="CB920" s="70">
        <f t="shared" si="2263"/>
        <v>141.25025270902947</v>
      </c>
      <c r="CC920" s="70">
        <f t="shared" si="2264"/>
        <v>141.25025270902947</v>
      </c>
      <c r="CD920" s="36">
        <f t="shared" si="2188"/>
        <v>676.22579906788712</v>
      </c>
      <c r="CE920" s="36">
        <f t="shared" si="2189"/>
        <v>0</v>
      </c>
      <c r="CF920" s="36">
        <f t="shared" si="2190"/>
        <v>0</v>
      </c>
      <c r="CG920" s="36">
        <f t="shared" si="2191"/>
        <v>0</v>
      </c>
      <c r="CH920" s="36">
        <f t="shared" si="2192"/>
        <v>0</v>
      </c>
      <c r="CI920" s="36">
        <f t="shared" si="2193"/>
        <v>0</v>
      </c>
      <c r="CJ920" s="36">
        <f t="shared" si="2194"/>
        <v>0</v>
      </c>
      <c r="CK920" s="36">
        <f t="shared" si="2195"/>
        <v>0</v>
      </c>
      <c r="CL920" s="36">
        <f t="shared" si="2196"/>
        <v>0</v>
      </c>
      <c r="CM920" s="36">
        <f t="shared" si="2197"/>
        <v>0</v>
      </c>
      <c r="CN920" s="36">
        <f t="shared" si="2198"/>
        <v>0</v>
      </c>
      <c r="CO920" s="20">
        <f t="shared" si="2199"/>
        <v>120000</v>
      </c>
      <c r="CP920" s="20">
        <f t="shared" si="2200"/>
        <v>2</v>
      </c>
      <c r="CQ920" s="64" t="e">
        <f t="shared" si="2201"/>
        <v>#N/A</v>
      </c>
      <c r="CR920" s="64" t="e">
        <f t="shared" si="2202"/>
        <v>#N/A</v>
      </c>
      <c r="CS920" s="36" t="e">
        <f t="shared" si="2203"/>
        <v>#N/A</v>
      </c>
      <c r="CT920" s="36">
        <f t="shared" si="2204"/>
        <v>0</v>
      </c>
      <c r="CU920" s="36">
        <f t="shared" si="2205"/>
        <v>0</v>
      </c>
      <c r="CV920" s="36">
        <f t="shared" si="2265"/>
        <v>0</v>
      </c>
      <c r="CW920" s="36">
        <f t="shared" si="2206"/>
        <v>0</v>
      </c>
      <c r="CX920" s="36">
        <f t="shared" si="2207"/>
        <v>0</v>
      </c>
      <c r="CY920" s="36">
        <f t="shared" si="2208"/>
        <v>0</v>
      </c>
      <c r="CZ920" s="36">
        <f t="shared" si="2266"/>
        <v>0</v>
      </c>
      <c r="DA920" s="64">
        <f t="shared" si="2209"/>
        <v>7.1646498339641429E-3</v>
      </c>
      <c r="DB920" s="70">
        <f t="shared" si="2267"/>
        <v>0.99288631721224008</v>
      </c>
      <c r="DC920" s="70">
        <f>PRODUCT($DB$8:DB920)</f>
        <v>2.8039682141617052E-4</v>
      </c>
      <c r="DD920" s="36">
        <f t="shared" si="2210"/>
        <v>0</v>
      </c>
      <c r="DE920" s="36">
        <f t="shared" si="2211"/>
        <v>0</v>
      </c>
      <c r="DF920" s="36">
        <f t="shared" si="2212"/>
        <v>0</v>
      </c>
      <c r="DG920" s="36">
        <f t="shared" si="2213"/>
        <v>0</v>
      </c>
      <c r="DH920" s="36">
        <f t="shared" si="2214"/>
        <v>0</v>
      </c>
      <c r="DI920" s="36">
        <f t="shared" si="2215"/>
        <v>0</v>
      </c>
      <c r="DJ920" s="36">
        <f t="shared" si="2216"/>
        <v>0</v>
      </c>
      <c r="DK920" s="36">
        <f t="shared" si="2217"/>
        <v>0</v>
      </c>
      <c r="DL920" s="36">
        <f t="shared" si="2218"/>
        <v>0</v>
      </c>
      <c r="DM920" s="36">
        <f t="shared" si="2219"/>
        <v>0</v>
      </c>
      <c r="DN920" s="36">
        <f t="shared" ca="1" si="2268"/>
        <v>4.6137290849905055E-12</v>
      </c>
      <c r="DO920" s="64" cm="1">
        <f t="array" ref="DO920">IFERROR(INDEX(Tbl_FwdNom,$B920,MATCH(LIDt,Tbl_FwdNom_Cols,0)),0)</f>
        <v>7.6867774510000002</v>
      </c>
      <c r="DP920" s="64">
        <f t="shared" ca="1" si="2269"/>
        <v>7.625428232</v>
      </c>
      <c r="DQ920" s="64">
        <f t="shared" ca="1" si="2220"/>
        <v>6.1426856947199848E-3</v>
      </c>
      <c r="DR920" s="70">
        <f t="shared" ca="1" si="2221"/>
        <v>0.99389481652845435</v>
      </c>
      <c r="DS920" s="70">
        <f ca="1">PRODUCT($DR$8:DR920)</f>
        <v>1.0633509215528638E-3</v>
      </c>
      <c r="DT920" s="36">
        <f t="shared" ca="1" si="2222"/>
        <v>0</v>
      </c>
      <c r="DU920" s="36">
        <f t="shared" ca="1" si="2223"/>
        <v>0</v>
      </c>
      <c r="DV920" s="36">
        <f t="shared" ca="1" si="2224"/>
        <v>0</v>
      </c>
      <c r="DW920" s="36">
        <f t="shared" ca="1" si="2225"/>
        <v>0</v>
      </c>
      <c r="DX920" s="36">
        <f t="shared" ca="1" si="2226"/>
        <v>0</v>
      </c>
      <c r="DY920" s="36">
        <f t="shared" ca="1" si="2227"/>
        <v>0</v>
      </c>
      <c r="DZ920" s="36">
        <f t="shared" ca="1" si="2228"/>
        <v>0</v>
      </c>
      <c r="EA920" s="36">
        <f t="shared" ca="1" si="2229"/>
        <v>0</v>
      </c>
      <c r="EB920" s="36">
        <f t="shared" ca="1" si="2230"/>
        <v>0</v>
      </c>
      <c r="EC920" s="36">
        <f t="shared" ca="1" si="2231"/>
        <v>0</v>
      </c>
      <c r="ED920" s="36">
        <f t="shared" ca="1" si="2232"/>
        <v>0</v>
      </c>
      <c r="EE920" s="36">
        <f t="shared" ca="1" si="2270"/>
        <v>0</v>
      </c>
      <c r="EF920" s="36">
        <f t="shared" ca="1" si="2233"/>
        <v>0</v>
      </c>
      <c r="EG920" s="64"/>
      <c r="EH920" s="64"/>
      <c r="EI920" s="64"/>
      <c r="EJ920" s="70"/>
      <c r="EK920" s="70"/>
      <c r="EL920" s="70"/>
      <c r="EM920" s="70"/>
      <c r="EN920" s="70"/>
      <c r="EO920" s="36">
        <f t="shared" si="2234"/>
        <v>0</v>
      </c>
      <c r="EP920" s="36">
        <f t="shared" si="2235"/>
        <v>0</v>
      </c>
      <c r="EQ920" s="36">
        <f t="shared" si="2236"/>
        <v>0</v>
      </c>
      <c r="ER920" s="36">
        <f t="shared" si="2237"/>
        <v>0</v>
      </c>
      <c r="ES920" s="36">
        <f t="shared" si="2238"/>
        <v>0</v>
      </c>
      <c r="ET920" s="36">
        <f t="shared" si="2239"/>
        <v>0</v>
      </c>
      <c r="EU920" s="36">
        <f t="shared" si="2271"/>
        <v>0</v>
      </c>
      <c r="EV920" s="36">
        <f t="shared" si="2240"/>
        <v>0</v>
      </c>
      <c r="EW920" s="36">
        <f t="shared" si="2241"/>
        <v>0</v>
      </c>
      <c r="EX920" s="36">
        <f t="shared" si="2272"/>
        <v>0</v>
      </c>
      <c r="EY920" s="36">
        <f t="shared" si="2242"/>
        <v>0</v>
      </c>
      <c r="EZ920" s="36">
        <f t="shared" si="2243"/>
        <v>0</v>
      </c>
      <c r="FA920" s="36">
        <f t="shared" si="2244"/>
        <v>0</v>
      </c>
      <c r="FB920" s="36">
        <f t="shared" si="2245"/>
        <v>0</v>
      </c>
      <c r="FC920" s="36">
        <f t="shared" si="2273"/>
        <v>0</v>
      </c>
      <c r="FD920" s="36">
        <f t="shared" si="2246"/>
        <v>0</v>
      </c>
      <c r="FE920" s="36">
        <f t="shared" si="2247"/>
        <v>0</v>
      </c>
      <c r="FF920" s="36">
        <f t="shared" si="2274"/>
        <v>0</v>
      </c>
      <c r="FG920" s="36">
        <f t="shared" si="2248"/>
        <v>0</v>
      </c>
      <c r="FH920" s="36">
        <f t="shared" si="2249"/>
        <v>0</v>
      </c>
      <c r="FI920" s="36">
        <f t="shared" si="2250"/>
        <v>0</v>
      </c>
      <c r="FJ920" s="36">
        <f t="shared" ca="1" si="2251"/>
        <v>0</v>
      </c>
      <c r="FK920" s="36">
        <f t="shared" si="2252"/>
        <v>0</v>
      </c>
      <c r="FL920" s="36">
        <f t="shared" si="2253"/>
        <v>0</v>
      </c>
      <c r="FM920" s="36">
        <f t="shared" ca="1" si="2254"/>
        <v>0</v>
      </c>
      <c r="FN920" s="36">
        <f t="shared" ca="1" si="2276"/>
        <v>0</v>
      </c>
    </row>
    <row r="921" spans="2:170" x14ac:dyDescent="0.25">
      <c r="B921" s="2">
        <v>913</v>
      </c>
      <c r="C921" s="2">
        <f t="shared" si="2130"/>
        <v>77</v>
      </c>
      <c r="D921" s="2">
        <f t="shared" si="2127"/>
        <v>937</v>
      </c>
      <c r="E921" s="2">
        <f t="shared" ref="E921:E984" si="2277">IF(D921&lt;=0,0,ROUNDUP(D921/12,0))</f>
        <v>79</v>
      </c>
      <c r="F921" s="189">
        <f t="shared" si="2129"/>
        <v>73505</v>
      </c>
      <c r="G921" s="2">
        <f t="shared" si="2128"/>
        <v>3</v>
      </c>
      <c r="H921" s="187">
        <f t="shared" si="2131"/>
        <v>110.66666666666666</v>
      </c>
      <c r="I921" s="186">
        <f t="shared" ref="I921:I984" si="2278">ROUNDDOWN(H921,0)</f>
        <v>110</v>
      </c>
      <c r="J921" s="2">
        <f t="shared" si="2132"/>
        <v>0</v>
      </c>
      <c r="K921" s="2">
        <f t="shared" si="2133"/>
        <v>1</v>
      </c>
      <c r="L921">
        <f t="shared" si="2134"/>
        <v>2</v>
      </c>
      <c r="M921" s="190">
        <f t="shared" si="2255"/>
        <v>0.93</v>
      </c>
      <c r="N921">
        <f t="shared" si="2135"/>
        <v>1</v>
      </c>
      <c r="O921">
        <f t="shared" si="2136"/>
        <v>100</v>
      </c>
      <c r="P921" s="58">
        <f t="shared" si="2137"/>
        <v>4.1850000000000005</v>
      </c>
      <c r="Q921" s="106">
        <f t="shared" si="2138"/>
        <v>1</v>
      </c>
      <c r="R921" s="59">
        <f t="shared" si="2139"/>
        <v>1</v>
      </c>
      <c r="S921" s="32">
        <f t="shared" si="2256"/>
        <v>1</v>
      </c>
      <c r="T921">
        <f t="shared" si="2140"/>
        <v>1</v>
      </c>
      <c r="U921" s="32">
        <f t="shared" si="2257"/>
        <v>0.93</v>
      </c>
      <c r="V921">
        <f t="shared" si="2141"/>
        <v>1</v>
      </c>
      <c r="W921">
        <f t="shared" si="2142"/>
        <v>100</v>
      </c>
      <c r="X921" s="58">
        <f t="shared" si="2143"/>
        <v>1</v>
      </c>
      <c r="Y921" s="58">
        <f t="shared" si="2144"/>
        <v>1</v>
      </c>
      <c r="Z921" s="32">
        <f t="shared" si="2145"/>
        <v>1</v>
      </c>
      <c r="AA921" s="32">
        <f t="shared" si="2146"/>
        <v>1</v>
      </c>
      <c r="AB921" s="59">
        <f t="shared" si="2147"/>
        <v>4.9056245199999996E-3</v>
      </c>
      <c r="AC921" s="59">
        <f t="shared" si="2148"/>
        <v>4.9056245199999996E-3</v>
      </c>
      <c r="AD921">
        <f t="shared" si="2149"/>
        <v>1</v>
      </c>
      <c r="AE921" s="59">
        <f t="shared" si="2150"/>
        <v>4.9056245199999996E-3</v>
      </c>
      <c r="AF921" s="59">
        <f t="shared" si="2151"/>
        <v>4.1758461800000006E-3</v>
      </c>
      <c r="AG921" s="59">
        <f t="shared" si="2152"/>
        <v>4.1758461800000006E-3</v>
      </c>
      <c r="AH921">
        <f t="shared" si="2153"/>
        <v>1</v>
      </c>
      <c r="AI921" s="59">
        <f t="shared" si="2154"/>
        <v>4.1758461800000006E-3</v>
      </c>
      <c r="AJ921" s="59">
        <f t="shared" si="2155"/>
        <v>0</v>
      </c>
      <c r="AK921" s="59">
        <f t="shared" si="2156"/>
        <v>0</v>
      </c>
      <c r="AL921" s="59">
        <f t="shared" si="2157"/>
        <v>0</v>
      </c>
      <c r="AM921" s="12">
        <f t="shared" si="2258"/>
        <v>0</v>
      </c>
      <c r="AN921" s="12">
        <f t="shared" si="2259"/>
        <v>0</v>
      </c>
      <c r="AO921" s="66">
        <f t="shared" si="2158"/>
        <v>0</v>
      </c>
      <c r="AP921" s="66">
        <f t="shared" si="2159"/>
        <v>0</v>
      </c>
      <c r="AQ921" s="59">
        <f t="shared" si="2160"/>
        <v>0</v>
      </c>
      <c r="AR921" s="59">
        <f t="shared" si="2161"/>
        <v>0</v>
      </c>
      <c r="AS921" s="59">
        <f t="shared" si="2162"/>
        <v>0</v>
      </c>
      <c r="AT921" s="12">
        <f t="shared" si="2163"/>
        <v>0</v>
      </c>
      <c r="AU921" s="59">
        <f t="shared" si="2260"/>
        <v>0</v>
      </c>
      <c r="AV921" s="59">
        <f t="shared" si="2261"/>
        <v>0</v>
      </c>
      <c r="AW921" s="70">
        <f t="shared" si="2164"/>
        <v>0</v>
      </c>
      <c r="AX921" s="20">
        <f t="shared" si="2165"/>
        <v>200000</v>
      </c>
      <c r="AY921" s="20">
        <f t="shared" si="2166"/>
        <v>0</v>
      </c>
      <c r="AZ921" s="20">
        <f t="shared" si="2167"/>
        <v>0</v>
      </c>
      <c r="BA921" s="20">
        <f t="shared" si="2168"/>
        <v>200000</v>
      </c>
      <c r="BB921" s="36">
        <f t="shared" si="2169"/>
        <v>1</v>
      </c>
      <c r="BC921" s="36">
        <f t="shared" si="2170"/>
        <v>0</v>
      </c>
      <c r="BD921" s="80">
        <f t="shared" si="2171"/>
        <v>0</v>
      </c>
      <c r="BE921" s="36">
        <f t="shared" si="2172"/>
        <v>0</v>
      </c>
      <c r="BF921" s="36">
        <f t="shared" si="2173"/>
        <v>0</v>
      </c>
      <c r="BG921" s="36">
        <f t="shared" si="2174"/>
        <v>0</v>
      </c>
      <c r="BH921" s="36">
        <f t="shared" si="2175"/>
        <v>0</v>
      </c>
      <c r="BI921" s="36">
        <f t="shared" si="2176"/>
        <v>0</v>
      </c>
      <c r="BJ921" s="36">
        <f t="shared" si="2177"/>
        <v>0</v>
      </c>
      <c r="BK921" s="36">
        <f t="shared" si="2178"/>
        <v>0</v>
      </c>
      <c r="BL921" s="68">
        <f>IF(OR(AT921=0,E921&gt;ProjTerm),0,VLOOKUP(D921,'Life Events'!$AE$5:$AI$1206,5,FALSE))</f>
        <v>0</v>
      </c>
      <c r="BM921" s="93">
        <f t="shared" si="2179"/>
        <v>0</v>
      </c>
      <c r="BN921" s="93">
        <f t="shared" si="2180"/>
        <v>0</v>
      </c>
      <c r="BO921" s="36">
        <f t="shared" si="2181"/>
        <v>0</v>
      </c>
      <c r="BP921" s="36">
        <f t="shared" si="2182"/>
        <v>0</v>
      </c>
      <c r="BQ921" s="36">
        <f t="shared" si="2183"/>
        <v>0</v>
      </c>
      <c r="BR921" s="36">
        <f t="shared" si="2184"/>
        <v>154.78110000000001</v>
      </c>
      <c r="BS921" s="36">
        <f t="shared" si="2185"/>
        <v>0</v>
      </c>
      <c r="BT921" s="36">
        <f t="shared" si="2186"/>
        <v>0</v>
      </c>
      <c r="BU921" s="70" cm="1">
        <f t="array" ref="BU921">IF(AND(ActInt=1,$J921=0),INDEX(Tbl_FwdNom,$B921-IVP,MATCH(ValnDt,Tbl_FwdNom_Cols)),INDEX(Tbl_FwdNom,$B921,MATCH(StartDt,Tbl_FwdNom_Cols)))</f>
        <v>8.938680111</v>
      </c>
      <c r="BV921" s="70" cm="1">
        <f t="array" ref="BV921">INDEX(Tbl_FwdReal,$B921,MATCH(StartDt,Tbl_FwdReal_Cols))</f>
        <v>2.966202349</v>
      </c>
      <c r="BW921" s="70" cm="1">
        <f t="array" ref="BW921">IF(RunType&lt;&gt;"OPN",INDEX(Tbl_FwdReal,$B921,MATCH(ValnDt,Tbl_FwdReal_Cols)),IF(AND($J921=0,ActInt=1),INDEX(Tbl_FwdReal,$B921-IVP,MATCH(ValnDt,Tbl_FwdReal_Cols)),-999))*$K921</f>
        <v>2.966202349</v>
      </c>
      <c r="BX921" s="70">
        <f t="shared" si="2187"/>
        <v>2.9662023490000002E-2</v>
      </c>
      <c r="BY921" s="70">
        <f t="shared" si="2262"/>
        <v>5.8004254073162009E-2</v>
      </c>
      <c r="BZ921" s="64">
        <f t="shared" si="2275"/>
        <v>4.7097523736399083E-3</v>
      </c>
      <c r="CA921" s="70" cm="1">
        <f t="array" ref="CA921">IF($J921=1,CA920*(1+INDEX(Tbl_CPI,$B921,MATCH(IF(RunType="OPN",StartDt,ValnDt),Tbl_CPI_Cols))),0)</f>
        <v>0</v>
      </c>
      <c r="CB921" s="70">
        <f t="shared" si="2263"/>
        <v>141.91550642200306</v>
      </c>
      <c r="CC921" s="70">
        <f t="shared" si="2264"/>
        <v>141.25025270902947</v>
      </c>
      <c r="CD921" s="36">
        <f t="shared" si="2188"/>
        <v>715.55023851515841</v>
      </c>
      <c r="CE921" s="36">
        <f t="shared" si="2189"/>
        <v>0</v>
      </c>
      <c r="CF921" s="36">
        <f t="shared" si="2190"/>
        <v>0</v>
      </c>
      <c r="CG921" s="36">
        <f t="shared" si="2191"/>
        <v>0</v>
      </c>
      <c r="CH921" s="36">
        <f t="shared" si="2192"/>
        <v>0</v>
      </c>
      <c r="CI921" s="36">
        <f t="shared" si="2193"/>
        <v>0</v>
      </c>
      <c r="CJ921" s="36">
        <f t="shared" si="2194"/>
        <v>0</v>
      </c>
      <c r="CK921" s="36">
        <f t="shared" si="2195"/>
        <v>0</v>
      </c>
      <c r="CL921" s="36">
        <f t="shared" si="2196"/>
        <v>0</v>
      </c>
      <c r="CM921" s="36">
        <f t="shared" si="2197"/>
        <v>0</v>
      </c>
      <c r="CN921" s="36">
        <f t="shared" si="2198"/>
        <v>0</v>
      </c>
      <c r="CO921" s="20">
        <f t="shared" si="2199"/>
        <v>120000</v>
      </c>
      <c r="CP921" s="20">
        <f t="shared" si="2200"/>
        <v>2</v>
      </c>
      <c r="CQ921" s="64" t="e">
        <f t="shared" si="2201"/>
        <v>#N/A</v>
      </c>
      <c r="CR921" s="64" t="e">
        <f t="shared" si="2202"/>
        <v>#N/A</v>
      </c>
      <c r="CS921" s="36" t="e">
        <f t="shared" si="2203"/>
        <v>#N/A</v>
      </c>
      <c r="CT921" s="36">
        <f t="shared" si="2204"/>
        <v>0</v>
      </c>
      <c r="CU921" s="36">
        <f t="shared" si="2205"/>
        <v>0</v>
      </c>
      <c r="CV921" s="36">
        <f t="shared" si="2265"/>
        <v>0</v>
      </c>
      <c r="CW921" s="36">
        <f t="shared" si="2206"/>
        <v>0</v>
      </c>
      <c r="CX921" s="36">
        <f t="shared" si="2207"/>
        <v>0</v>
      </c>
      <c r="CY921" s="36">
        <f t="shared" si="2208"/>
        <v>0</v>
      </c>
      <c r="CZ921" s="36">
        <f t="shared" si="2266"/>
        <v>0</v>
      </c>
      <c r="DA921" s="64">
        <f t="shared" si="2209"/>
        <v>7.1600926036861079E-3</v>
      </c>
      <c r="DB921" s="70">
        <f t="shared" si="2267"/>
        <v>0.99289080985608158</v>
      </c>
      <c r="DC921" s="70">
        <f>PRODUCT($DB$8:DB921)</f>
        <v>2.7840342709697263E-4</v>
      </c>
      <c r="DD921" s="36">
        <f t="shared" si="2210"/>
        <v>0</v>
      </c>
      <c r="DE921" s="36">
        <f t="shared" si="2211"/>
        <v>0</v>
      </c>
      <c r="DF921" s="36">
        <f t="shared" si="2212"/>
        <v>0</v>
      </c>
      <c r="DG921" s="36">
        <f t="shared" si="2213"/>
        <v>0</v>
      </c>
      <c r="DH921" s="36">
        <f t="shared" si="2214"/>
        <v>0</v>
      </c>
      <c r="DI921" s="36">
        <f t="shared" si="2215"/>
        <v>0</v>
      </c>
      <c r="DJ921" s="36">
        <f t="shared" si="2216"/>
        <v>0</v>
      </c>
      <c r="DK921" s="36">
        <f t="shared" si="2217"/>
        <v>0</v>
      </c>
      <c r="DL921" s="36">
        <f t="shared" si="2218"/>
        <v>0</v>
      </c>
      <c r="DM921" s="36">
        <f t="shared" si="2219"/>
        <v>0</v>
      </c>
      <c r="DN921" s="36">
        <f t="shared" ca="1" si="2268"/>
        <v>4.6137290849905055E-12</v>
      </c>
      <c r="DO921" s="64" cm="1">
        <f t="array" ref="DO921">IFERROR(INDEX(Tbl_FwdNom,$B921,MATCH(LIDt,Tbl_FwdNom_Cols,0)),0)</f>
        <v>7.6850728339999996</v>
      </c>
      <c r="DP921" s="64">
        <f t="shared" ca="1" si="2269"/>
        <v>7.6237245859999998</v>
      </c>
      <c r="DQ921" s="64">
        <f t="shared" ca="1" si="2220"/>
        <v>6.1413584654690379E-3</v>
      </c>
      <c r="DR921" s="70">
        <f t="shared" ca="1" si="2221"/>
        <v>0.99389612760294876</v>
      </c>
      <c r="DS921" s="70">
        <f ca="1">PRODUCT($DR$8:DR921)</f>
        <v>1.0568603632144184E-3</v>
      </c>
      <c r="DT921" s="36">
        <f t="shared" ca="1" si="2222"/>
        <v>0</v>
      </c>
      <c r="DU921" s="36">
        <f t="shared" ca="1" si="2223"/>
        <v>0</v>
      </c>
      <c r="DV921" s="36">
        <f t="shared" ca="1" si="2224"/>
        <v>0</v>
      </c>
      <c r="DW921" s="36">
        <f t="shared" ca="1" si="2225"/>
        <v>0</v>
      </c>
      <c r="DX921" s="36">
        <f t="shared" ca="1" si="2226"/>
        <v>0</v>
      </c>
      <c r="DY921" s="36">
        <f t="shared" ca="1" si="2227"/>
        <v>0</v>
      </c>
      <c r="DZ921" s="36">
        <f t="shared" ca="1" si="2228"/>
        <v>0</v>
      </c>
      <c r="EA921" s="36">
        <f t="shared" ca="1" si="2229"/>
        <v>0</v>
      </c>
      <c r="EB921" s="36">
        <f t="shared" ca="1" si="2230"/>
        <v>0</v>
      </c>
      <c r="EC921" s="36">
        <f t="shared" ca="1" si="2231"/>
        <v>0</v>
      </c>
      <c r="ED921" s="36">
        <f t="shared" ca="1" si="2232"/>
        <v>0</v>
      </c>
      <c r="EE921" s="36">
        <f t="shared" ca="1" si="2270"/>
        <v>0</v>
      </c>
      <c r="EF921" s="36">
        <f t="shared" ca="1" si="2233"/>
        <v>0</v>
      </c>
      <c r="EG921" s="64"/>
      <c r="EH921" s="64"/>
      <c r="EI921" s="64"/>
      <c r="EJ921" s="70"/>
      <c r="EK921" s="70"/>
      <c r="EL921" s="70"/>
      <c r="EM921" s="70"/>
      <c r="EN921" s="70"/>
      <c r="EO921" s="36">
        <f t="shared" si="2234"/>
        <v>0</v>
      </c>
      <c r="EP921" s="36">
        <f t="shared" si="2235"/>
        <v>0</v>
      </c>
      <c r="EQ921" s="36">
        <f t="shared" si="2236"/>
        <v>0</v>
      </c>
      <c r="ER921" s="36">
        <f t="shared" si="2237"/>
        <v>0</v>
      </c>
      <c r="ES921" s="36">
        <f t="shared" si="2238"/>
        <v>0</v>
      </c>
      <c r="ET921" s="36">
        <f t="shared" si="2239"/>
        <v>0</v>
      </c>
      <c r="EU921" s="36">
        <f t="shared" si="2271"/>
        <v>0</v>
      </c>
      <c r="EV921" s="36">
        <f t="shared" si="2240"/>
        <v>0</v>
      </c>
      <c r="EW921" s="36">
        <f t="shared" si="2241"/>
        <v>0</v>
      </c>
      <c r="EX921" s="36">
        <f t="shared" si="2272"/>
        <v>0</v>
      </c>
      <c r="EY921" s="36">
        <f t="shared" si="2242"/>
        <v>0</v>
      </c>
      <c r="EZ921" s="36">
        <f t="shared" si="2243"/>
        <v>0</v>
      </c>
      <c r="FA921" s="36">
        <f t="shared" si="2244"/>
        <v>0</v>
      </c>
      <c r="FB921" s="36">
        <f t="shared" si="2245"/>
        <v>0</v>
      </c>
      <c r="FC921" s="36">
        <f t="shared" si="2273"/>
        <v>0</v>
      </c>
      <c r="FD921" s="36">
        <f t="shared" si="2246"/>
        <v>0</v>
      </c>
      <c r="FE921" s="36">
        <f t="shared" si="2247"/>
        <v>0</v>
      </c>
      <c r="FF921" s="36">
        <f t="shared" si="2274"/>
        <v>0</v>
      </c>
      <c r="FG921" s="36">
        <f t="shared" si="2248"/>
        <v>0</v>
      </c>
      <c r="FH921" s="36">
        <f t="shared" si="2249"/>
        <v>0</v>
      </c>
      <c r="FI921" s="36">
        <f t="shared" si="2250"/>
        <v>0</v>
      </c>
      <c r="FJ921" s="36">
        <f t="shared" ca="1" si="2251"/>
        <v>0</v>
      </c>
      <c r="FK921" s="36">
        <f t="shared" si="2252"/>
        <v>0</v>
      </c>
      <c r="FL921" s="36">
        <f t="shared" si="2253"/>
        <v>0</v>
      </c>
      <c r="FM921" s="36">
        <f t="shared" ca="1" si="2254"/>
        <v>0</v>
      </c>
      <c r="FN921" s="36">
        <f t="shared" ca="1" si="2276"/>
        <v>0</v>
      </c>
    </row>
    <row r="922" spans="2:170" x14ac:dyDescent="0.25">
      <c r="B922" s="2">
        <v>914</v>
      </c>
      <c r="C922" s="2">
        <f t="shared" si="2130"/>
        <v>77</v>
      </c>
      <c r="D922" s="2">
        <f t="shared" ref="D922:D985" si="2279">D921+1</f>
        <v>938</v>
      </c>
      <c r="E922" s="2">
        <f t="shared" si="2277"/>
        <v>79</v>
      </c>
      <c r="F922" s="189">
        <f t="shared" si="2129"/>
        <v>73535</v>
      </c>
      <c r="G922" s="2">
        <f t="shared" si="2128"/>
        <v>4</v>
      </c>
      <c r="H922" s="187">
        <f t="shared" si="2131"/>
        <v>110.75</v>
      </c>
      <c r="I922" s="186">
        <f t="shared" si="2278"/>
        <v>110</v>
      </c>
      <c r="J922" s="2">
        <f t="shared" si="2132"/>
        <v>0</v>
      </c>
      <c r="K922" s="2">
        <f t="shared" si="2133"/>
        <v>1</v>
      </c>
      <c r="L922">
        <f t="shared" si="2134"/>
        <v>2</v>
      </c>
      <c r="M922" s="190">
        <f t="shared" si="2255"/>
        <v>0.93</v>
      </c>
      <c r="N922">
        <f t="shared" si="2135"/>
        <v>1</v>
      </c>
      <c r="O922">
        <f t="shared" si="2136"/>
        <v>100</v>
      </c>
      <c r="P922" s="58">
        <f t="shared" si="2137"/>
        <v>4.1850000000000005</v>
      </c>
      <c r="Q922" s="106">
        <f t="shared" si="2138"/>
        <v>1</v>
      </c>
      <c r="R922" s="59">
        <f t="shared" si="2139"/>
        <v>1</v>
      </c>
      <c r="S922" s="32">
        <f t="shared" si="2256"/>
        <v>1</v>
      </c>
      <c r="T922">
        <f t="shared" si="2140"/>
        <v>1</v>
      </c>
      <c r="U922" s="32">
        <f t="shared" si="2257"/>
        <v>0.93</v>
      </c>
      <c r="V922">
        <f t="shared" si="2141"/>
        <v>1</v>
      </c>
      <c r="W922">
        <f t="shared" si="2142"/>
        <v>100</v>
      </c>
      <c r="X922" s="58">
        <f t="shared" si="2143"/>
        <v>1</v>
      </c>
      <c r="Y922" s="58">
        <f t="shared" si="2144"/>
        <v>1</v>
      </c>
      <c r="Z922" s="32">
        <f t="shared" si="2145"/>
        <v>1</v>
      </c>
      <c r="AA922" s="32">
        <f t="shared" si="2146"/>
        <v>1</v>
      </c>
      <c r="AB922" s="59">
        <f t="shared" si="2147"/>
        <v>4.9056245199999996E-3</v>
      </c>
      <c r="AC922" s="59">
        <f t="shared" si="2148"/>
        <v>4.9056245199999996E-3</v>
      </c>
      <c r="AD922">
        <f t="shared" si="2149"/>
        <v>1</v>
      </c>
      <c r="AE922" s="59">
        <f t="shared" si="2150"/>
        <v>4.9056245199999996E-3</v>
      </c>
      <c r="AF922" s="59">
        <f t="shared" si="2151"/>
        <v>4.1758461800000006E-3</v>
      </c>
      <c r="AG922" s="59">
        <f t="shared" si="2152"/>
        <v>4.1758461800000006E-3</v>
      </c>
      <c r="AH922">
        <f t="shared" si="2153"/>
        <v>1</v>
      </c>
      <c r="AI922" s="59">
        <f t="shared" si="2154"/>
        <v>4.1758461800000006E-3</v>
      </c>
      <c r="AJ922" s="59">
        <f t="shared" si="2155"/>
        <v>0</v>
      </c>
      <c r="AK922" s="59">
        <f t="shared" si="2156"/>
        <v>0</v>
      </c>
      <c r="AL922" s="59">
        <f t="shared" si="2157"/>
        <v>0</v>
      </c>
      <c r="AM922" s="12">
        <f t="shared" si="2258"/>
        <v>0</v>
      </c>
      <c r="AN922" s="12">
        <f t="shared" si="2259"/>
        <v>0</v>
      </c>
      <c r="AO922" s="66">
        <f t="shared" si="2158"/>
        <v>0</v>
      </c>
      <c r="AP922" s="66">
        <f t="shared" si="2159"/>
        <v>0</v>
      </c>
      <c r="AQ922" s="59">
        <f t="shared" si="2160"/>
        <v>0</v>
      </c>
      <c r="AR922" s="59">
        <f t="shared" si="2161"/>
        <v>0</v>
      </c>
      <c r="AS922" s="59">
        <f t="shared" si="2162"/>
        <v>0</v>
      </c>
      <c r="AT922" s="12">
        <f t="shared" si="2163"/>
        <v>0</v>
      </c>
      <c r="AU922" s="59">
        <f t="shared" si="2260"/>
        <v>0</v>
      </c>
      <c r="AV922" s="59">
        <f t="shared" si="2261"/>
        <v>0</v>
      </c>
      <c r="AW922" s="70">
        <f t="shared" si="2164"/>
        <v>0</v>
      </c>
      <c r="AX922" s="20">
        <f t="shared" si="2165"/>
        <v>200000</v>
      </c>
      <c r="AY922" s="20">
        <f t="shared" si="2166"/>
        <v>0</v>
      </c>
      <c r="AZ922" s="20">
        <f t="shared" si="2167"/>
        <v>0</v>
      </c>
      <c r="BA922" s="20">
        <f t="shared" si="2168"/>
        <v>200000</v>
      </c>
      <c r="BB922" s="36">
        <f t="shared" si="2169"/>
        <v>1</v>
      </c>
      <c r="BC922" s="36">
        <f t="shared" si="2170"/>
        <v>0</v>
      </c>
      <c r="BD922" s="80">
        <f t="shared" si="2171"/>
        <v>0</v>
      </c>
      <c r="BE922" s="36">
        <f t="shared" si="2172"/>
        <v>0</v>
      </c>
      <c r="BF922" s="36">
        <f t="shared" si="2173"/>
        <v>0</v>
      </c>
      <c r="BG922" s="36">
        <f t="shared" si="2174"/>
        <v>0</v>
      </c>
      <c r="BH922" s="36">
        <f t="shared" si="2175"/>
        <v>0</v>
      </c>
      <c r="BI922" s="36">
        <f t="shared" si="2176"/>
        <v>0</v>
      </c>
      <c r="BJ922" s="36">
        <f t="shared" si="2177"/>
        <v>0</v>
      </c>
      <c r="BK922" s="36">
        <f t="shared" si="2178"/>
        <v>0</v>
      </c>
      <c r="BL922" s="68">
        <f>IF(OR(AT922=0,E922&gt;ProjTerm),0,VLOOKUP(D922,'Life Events'!$AE$5:$AI$1206,5,FALSE))</f>
        <v>0</v>
      </c>
      <c r="BM922" s="93">
        <f t="shared" si="2179"/>
        <v>0</v>
      </c>
      <c r="BN922" s="93">
        <f t="shared" si="2180"/>
        <v>0</v>
      </c>
      <c r="BO922" s="36">
        <f t="shared" si="2181"/>
        <v>0</v>
      </c>
      <c r="BP922" s="36">
        <f t="shared" si="2182"/>
        <v>0</v>
      </c>
      <c r="BQ922" s="36">
        <f t="shared" si="2183"/>
        <v>0</v>
      </c>
      <c r="BR922" s="36">
        <f t="shared" si="2184"/>
        <v>154.78110000000001</v>
      </c>
      <c r="BS922" s="36">
        <f t="shared" si="2185"/>
        <v>0</v>
      </c>
      <c r="BT922" s="36">
        <f t="shared" si="2186"/>
        <v>0</v>
      </c>
      <c r="BU922" s="70" cm="1">
        <f t="array" ref="BU922">IF(AND(ActInt=1,$J922=0),INDEX(Tbl_FwdNom,$B922-IVP,MATCH(ValnDt,Tbl_FwdNom_Cols)),INDEX(Tbl_FwdNom,$B922,MATCH(StartDt,Tbl_FwdNom_Cols)))</f>
        <v>8.9327651350000004</v>
      </c>
      <c r="BV922" s="70" cm="1">
        <f t="array" ref="BV922">INDEX(Tbl_FwdReal,$B922,MATCH(StartDt,Tbl_FwdReal_Cols))</f>
        <v>2.9628358559999999</v>
      </c>
      <c r="BW922" s="70" cm="1">
        <f t="array" ref="BW922">IF(RunType&lt;&gt;"OPN",INDEX(Tbl_FwdReal,$B922,MATCH(ValnDt,Tbl_FwdReal_Cols)),IF(AND($J922=0,ActInt=1),INDEX(Tbl_FwdReal,$B922-IVP,MATCH(ValnDt,Tbl_FwdReal_Cols)),-999))*$K922</f>
        <v>2.9628358559999999</v>
      </c>
      <c r="BX922" s="70">
        <f t="shared" si="2187"/>
        <v>2.9628358559999998E-2</v>
      </c>
      <c r="BY922" s="70">
        <f t="shared" si="2262"/>
        <v>5.7981399107434717E-2</v>
      </c>
      <c r="BZ922" s="64">
        <f t="shared" si="2275"/>
        <v>4.7079437140635783E-3</v>
      </c>
      <c r="CA922" s="70" cm="1">
        <f t="array" ref="CA922">IF($J922=1,CA921*(1+INDEX(Tbl_CPI,$B922,MATCH(IF(RunType="OPN",StartDt,ValnDt),Tbl_CPI_Cols))),0)</f>
        <v>0</v>
      </c>
      <c r="CB922" s="70">
        <f t="shared" si="2263"/>
        <v>142.58363663839069</v>
      </c>
      <c r="CC922" s="70">
        <f t="shared" si="2264"/>
        <v>141.25025270902947</v>
      </c>
      <c r="CD922" s="36">
        <f t="shared" si="2188"/>
        <v>715.55023851515841</v>
      </c>
      <c r="CE922" s="36">
        <f t="shared" si="2189"/>
        <v>0</v>
      </c>
      <c r="CF922" s="36">
        <f t="shared" si="2190"/>
        <v>0</v>
      </c>
      <c r="CG922" s="36">
        <f t="shared" si="2191"/>
        <v>0</v>
      </c>
      <c r="CH922" s="36">
        <f t="shared" si="2192"/>
        <v>0</v>
      </c>
      <c r="CI922" s="36">
        <f t="shared" si="2193"/>
        <v>0</v>
      </c>
      <c r="CJ922" s="36">
        <f t="shared" si="2194"/>
        <v>0</v>
      </c>
      <c r="CK922" s="36">
        <f t="shared" si="2195"/>
        <v>0</v>
      </c>
      <c r="CL922" s="36">
        <f t="shared" si="2196"/>
        <v>0</v>
      </c>
      <c r="CM922" s="36">
        <f t="shared" si="2197"/>
        <v>0</v>
      </c>
      <c r="CN922" s="36">
        <f t="shared" si="2198"/>
        <v>0</v>
      </c>
      <c r="CO922" s="20">
        <f t="shared" si="2199"/>
        <v>120000</v>
      </c>
      <c r="CP922" s="20">
        <f t="shared" si="2200"/>
        <v>2</v>
      </c>
      <c r="CQ922" s="64" t="e">
        <f t="shared" si="2201"/>
        <v>#N/A</v>
      </c>
      <c r="CR922" s="64" t="e">
        <f t="shared" si="2202"/>
        <v>#N/A</v>
      </c>
      <c r="CS922" s="36" t="e">
        <f t="shared" si="2203"/>
        <v>#N/A</v>
      </c>
      <c r="CT922" s="36">
        <f t="shared" si="2204"/>
        <v>0</v>
      </c>
      <c r="CU922" s="36">
        <f t="shared" si="2205"/>
        <v>0</v>
      </c>
      <c r="CV922" s="36">
        <f t="shared" si="2265"/>
        <v>0</v>
      </c>
      <c r="CW922" s="36">
        <f t="shared" si="2206"/>
        <v>0</v>
      </c>
      <c r="CX922" s="36">
        <f t="shared" si="2207"/>
        <v>0</v>
      </c>
      <c r="CY922" s="36">
        <f t="shared" si="2208"/>
        <v>0</v>
      </c>
      <c r="CZ922" s="36">
        <f t="shared" si="2266"/>
        <v>0</v>
      </c>
      <c r="DA922" s="64">
        <f t="shared" si="2209"/>
        <v>7.1555353946610722E-3</v>
      </c>
      <c r="DB922" s="70">
        <f t="shared" si="2267"/>
        <v>0.9928953025196281</v>
      </c>
      <c r="DC922" s="70">
        <f>PRODUCT($DB$8:DB922)</f>
        <v>2.7642545496994985E-4</v>
      </c>
      <c r="DD922" s="36">
        <f t="shared" si="2210"/>
        <v>0</v>
      </c>
      <c r="DE922" s="36">
        <f t="shared" si="2211"/>
        <v>0</v>
      </c>
      <c r="DF922" s="36">
        <f t="shared" si="2212"/>
        <v>0</v>
      </c>
      <c r="DG922" s="36">
        <f t="shared" si="2213"/>
        <v>0</v>
      </c>
      <c r="DH922" s="36">
        <f t="shared" si="2214"/>
        <v>0</v>
      </c>
      <c r="DI922" s="36">
        <f t="shared" si="2215"/>
        <v>0</v>
      </c>
      <c r="DJ922" s="36">
        <f t="shared" si="2216"/>
        <v>0</v>
      </c>
      <c r="DK922" s="36">
        <f t="shared" si="2217"/>
        <v>0</v>
      </c>
      <c r="DL922" s="36">
        <f t="shared" si="2218"/>
        <v>0</v>
      </c>
      <c r="DM922" s="36">
        <f t="shared" si="2219"/>
        <v>0</v>
      </c>
      <c r="DN922" s="36">
        <f t="shared" ca="1" si="2268"/>
        <v>4.6137290849905055E-12</v>
      </c>
      <c r="DO922" s="64" cm="1">
        <f t="array" ref="DO922">IFERROR(INDEX(Tbl_FwdNom,$B922,MATCH(LIDt,Tbl_FwdNom_Cols,0)),0)</f>
        <v>7.6833682440000004</v>
      </c>
      <c r="DP922" s="64">
        <f t="shared" ca="1" si="2269"/>
        <v>7.6220209670000001</v>
      </c>
      <c r="DQ922" s="64">
        <f t="shared" ca="1" si="2220"/>
        <v>6.1400312379937816E-3</v>
      </c>
      <c r="DR922" s="70">
        <f t="shared" ca="1" si="2221"/>
        <v>0.99389743867914804</v>
      </c>
      <c r="DS922" s="70">
        <f ca="1">PRODUCT($DR$8:DR922)</f>
        <v>1.0504108080403244E-3</v>
      </c>
      <c r="DT922" s="36">
        <f t="shared" ca="1" si="2222"/>
        <v>0</v>
      </c>
      <c r="DU922" s="36">
        <f t="shared" ca="1" si="2223"/>
        <v>0</v>
      </c>
      <c r="DV922" s="36">
        <f t="shared" ca="1" si="2224"/>
        <v>0</v>
      </c>
      <c r="DW922" s="36">
        <f t="shared" ca="1" si="2225"/>
        <v>0</v>
      </c>
      <c r="DX922" s="36">
        <f t="shared" ca="1" si="2226"/>
        <v>0</v>
      </c>
      <c r="DY922" s="36">
        <f t="shared" ca="1" si="2227"/>
        <v>0</v>
      </c>
      <c r="DZ922" s="36">
        <f t="shared" ca="1" si="2228"/>
        <v>0</v>
      </c>
      <c r="EA922" s="36">
        <f t="shared" ca="1" si="2229"/>
        <v>0</v>
      </c>
      <c r="EB922" s="36">
        <f t="shared" ca="1" si="2230"/>
        <v>0</v>
      </c>
      <c r="EC922" s="36">
        <f t="shared" ca="1" si="2231"/>
        <v>0</v>
      </c>
      <c r="ED922" s="36">
        <f t="shared" ca="1" si="2232"/>
        <v>0</v>
      </c>
      <c r="EE922" s="36">
        <f t="shared" ca="1" si="2270"/>
        <v>0</v>
      </c>
      <c r="EF922" s="36">
        <f t="shared" ca="1" si="2233"/>
        <v>0</v>
      </c>
      <c r="EG922" s="64"/>
      <c r="EH922" s="64"/>
      <c r="EI922" s="64"/>
      <c r="EJ922" s="70"/>
      <c r="EK922" s="70"/>
      <c r="EL922" s="70"/>
      <c r="EM922" s="70"/>
      <c r="EN922" s="70"/>
      <c r="EO922" s="36">
        <f t="shared" si="2234"/>
        <v>0</v>
      </c>
      <c r="EP922" s="36">
        <f t="shared" si="2235"/>
        <v>0</v>
      </c>
      <c r="EQ922" s="36">
        <f t="shared" si="2236"/>
        <v>0</v>
      </c>
      <c r="ER922" s="36">
        <f t="shared" si="2237"/>
        <v>0</v>
      </c>
      <c r="ES922" s="36">
        <f t="shared" si="2238"/>
        <v>0</v>
      </c>
      <c r="ET922" s="36">
        <f t="shared" si="2239"/>
        <v>0</v>
      </c>
      <c r="EU922" s="36">
        <f t="shared" si="2271"/>
        <v>0</v>
      </c>
      <c r="EV922" s="36">
        <f t="shared" si="2240"/>
        <v>0</v>
      </c>
      <c r="EW922" s="36">
        <f t="shared" si="2241"/>
        <v>0</v>
      </c>
      <c r="EX922" s="36">
        <f t="shared" si="2272"/>
        <v>0</v>
      </c>
      <c r="EY922" s="36">
        <f t="shared" si="2242"/>
        <v>0</v>
      </c>
      <c r="EZ922" s="36">
        <f t="shared" si="2243"/>
        <v>0</v>
      </c>
      <c r="FA922" s="36">
        <f t="shared" si="2244"/>
        <v>0</v>
      </c>
      <c r="FB922" s="36">
        <f t="shared" si="2245"/>
        <v>0</v>
      </c>
      <c r="FC922" s="36">
        <f t="shared" si="2273"/>
        <v>0</v>
      </c>
      <c r="FD922" s="36">
        <f t="shared" si="2246"/>
        <v>0</v>
      </c>
      <c r="FE922" s="36">
        <f t="shared" si="2247"/>
        <v>0</v>
      </c>
      <c r="FF922" s="36">
        <f t="shared" si="2274"/>
        <v>0</v>
      </c>
      <c r="FG922" s="36">
        <f t="shared" si="2248"/>
        <v>0</v>
      </c>
      <c r="FH922" s="36">
        <f t="shared" si="2249"/>
        <v>0</v>
      </c>
      <c r="FI922" s="36">
        <f t="shared" si="2250"/>
        <v>0</v>
      </c>
      <c r="FJ922" s="36">
        <f t="shared" ca="1" si="2251"/>
        <v>0</v>
      </c>
      <c r="FK922" s="36">
        <f t="shared" si="2252"/>
        <v>0</v>
      </c>
      <c r="FL922" s="36">
        <f t="shared" si="2253"/>
        <v>0</v>
      </c>
      <c r="FM922" s="36">
        <f t="shared" ca="1" si="2254"/>
        <v>0</v>
      </c>
      <c r="FN922" s="36">
        <f t="shared" ca="1" si="2276"/>
        <v>0</v>
      </c>
    </row>
    <row r="923" spans="2:170" x14ac:dyDescent="0.25">
      <c r="B923" s="2">
        <v>915</v>
      </c>
      <c r="C923" s="2">
        <f t="shared" si="2130"/>
        <v>77</v>
      </c>
      <c r="D923" s="2">
        <f t="shared" si="2279"/>
        <v>939</v>
      </c>
      <c r="E923" s="2">
        <f t="shared" si="2277"/>
        <v>79</v>
      </c>
      <c r="F923" s="189">
        <f t="shared" si="2129"/>
        <v>73566</v>
      </c>
      <c r="G923" s="2">
        <f t="shared" ref="G923:G986" si="2280">MONTH(F923)</f>
        <v>5</v>
      </c>
      <c r="H923" s="187">
        <f t="shared" si="2131"/>
        <v>110.83333333333334</v>
      </c>
      <c r="I923" s="186">
        <f t="shared" si="2278"/>
        <v>110</v>
      </c>
      <c r="J923" s="2">
        <f t="shared" si="2132"/>
        <v>0</v>
      </c>
      <c r="K923" s="2">
        <f t="shared" si="2133"/>
        <v>1</v>
      </c>
      <c r="L923">
        <f t="shared" si="2134"/>
        <v>2</v>
      </c>
      <c r="M923" s="190">
        <f t="shared" si="2255"/>
        <v>0.93</v>
      </c>
      <c r="N923">
        <f t="shared" si="2135"/>
        <v>1</v>
      </c>
      <c r="O923">
        <f t="shared" si="2136"/>
        <v>100</v>
      </c>
      <c r="P923" s="58">
        <f t="shared" si="2137"/>
        <v>4.1850000000000005</v>
      </c>
      <c r="Q923" s="106">
        <f t="shared" si="2138"/>
        <v>1</v>
      </c>
      <c r="R923" s="59">
        <f t="shared" si="2139"/>
        <v>1</v>
      </c>
      <c r="S923" s="32">
        <f t="shared" si="2256"/>
        <v>1</v>
      </c>
      <c r="T923">
        <f t="shared" si="2140"/>
        <v>1</v>
      </c>
      <c r="U923" s="32">
        <f t="shared" si="2257"/>
        <v>0.93</v>
      </c>
      <c r="V923">
        <f t="shared" si="2141"/>
        <v>1</v>
      </c>
      <c r="W923">
        <f t="shared" si="2142"/>
        <v>100</v>
      </c>
      <c r="X923" s="58">
        <f t="shared" si="2143"/>
        <v>1</v>
      </c>
      <c r="Y923" s="58">
        <f t="shared" si="2144"/>
        <v>1</v>
      </c>
      <c r="Z923" s="32">
        <f t="shared" si="2145"/>
        <v>1</v>
      </c>
      <c r="AA923" s="32">
        <f t="shared" si="2146"/>
        <v>1</v>
      </c>
      <c r="AB923" s="59">
        <f t="shared" si="2147"/>
        <v>4.9056245199999996E-3</v>
      </c>
      <c r="AC923" s="59">
        <f t="shared" si="2148"/>
        <v>4.9056245199999996E-3</v>
      </c>
      <c r="AD923">
        <f t="shared" si="2149"/>
        <v>1</v>
      </c>
      <c r="AE923" s="59">
        <f t="shared" si="2150"/>
        <v>4.9056245199999996E-3</v>
      </c>
      <c r="AF923" s="59">
        <f t="shared" si="2151"/>
        <v>4.1758461800000006E-3</v>
      </c>
      <c r="AG923" s="59">
        <f t="shared" si="2152"/>
        <v>4.1758461800000006E-3</v>
      </c>
      <c r="AH923">
        <f t="shared" si="2153"/>
        <v>1</v>
      </c>
      <c r="AI923" s="59">
        <f t="shared" si="2154"/>
        <v>4.1758461800000006E-3</v>
      </c>
      <c r="AJ923" s="59">
        <f t="shared" si="2155"/>
        <v>0</v>
      </c>
      <c r="AK923" s="59">
        <f t="shared" si="2156"/>
        <v>0</v>
      </c>
      <c r="AL923" s="59">
        <f t="shared" si="2157"/>
        <v>0</v>
      </c>
      <c r="AM923" s="12">
        <f t="shared" si="2258"/>
        <v>0</v>
      </c>
      <c r="AN923" s="12">
        <f t="shared" si="2259"/>
        <v>0</v>
      </c>
      <c r="AO923" s="66">
        <f t="shared" si="2158"/>
        <v>0</v>
      </c>
      <c r="AP923" s="66">
        <f t="shared" si="2159"/>
        <v>0</v>
      </c>
      <c r="AQ923" s="59">
        <f t="shared" si="2160"/>
        <v>0</v>
      </c>
      <c r="AR923" s="59">
        <f t="shared" si="2161"/>
        <v>0</v>
      </c>
      <c r="AS923" s="59">
        <f t="shared" si="2162"/>
        <v>0</v>
      </c>
      <c r="AT923" s="12">
        <f t="shared" si="2163"/>
        <v>0</v>
      </c>
      <c r="AU923" s="59">
        <f t="shared" si="2260"/>
        <v>0</v>
      </c>
      <c r="AV923" s="59">
        <f t="shared" si="2261"/>
        <v>0</v>
      </c>
      <c r="AW923" s="70">
        <f t="shared" si="2164"/>
        <v>0</v>
      </c>
      <c r="AX923" s="20">
        <f t="shared" si="2165"/>
        <v>200000</v>
      </c>
      <c r="AY923" s="20">
        <f t="shared" si="2166"/>
        <v>0</v>
      </c>
      <c r="AZ923" s="20">
        <f t="shared" si="2167"/>
        <v>0</v>
      </c>
      <c r="BA923" s="20">
        <f t="shared" si="2168"/>
        <v>200000</v>
      </c>
      <c r="BB923" s="36">
        <f t="shared" si="2169"/>
        <v>1</v>
      </c>
      <c r="BC923" s="36">
        <f t="shared" si="2170"/>
        <v>0</v>
      </c>
      <c r="BD923" s="80">
        <f t="shared" si="2171"/>
        <v>0</v>
      </c>
      <c r="BE923" s="36">
        <f t="shared" si="2172"/>
        <v>0</v>
      </c>
      <c r="BF923" s="36">
        <f t="shared" si="2173"/>
        <v>0</v>
      </c>
      <c r="BG923" s="36">
        <f t="shared" si="2174"/>
        <v>0</v>
      </c>
      <c r="BH923" s="36">
        <f t="shared" si="2175"/>
        <v>0</v>
      </c>
      <c r="BI923" s="36">
        <f t="shared" si="2176"/>
        <v>0</v>
      </c>
      <c r="BJ923" s="36">
        <f t="shared" si="2177"/>
        <v>0</v>
      </c>
      <c r="BK923" s="36">
        <f t="shared" si="2178"/>
        <v>0</v>
      </c>
      <c r="BL923" s="68">
        <f>IF(OR(AT923=0,E923&gt;ProjTerm),0,VLOOKUP(D923,'Life Events'!$AE$5:$AI$1206,5,FALSE))</f>
        <v>0</v>
      </c>
      <c r="BM923" s="93">
        <f t="shared" si="2179"/>
        <v>0</v>
      </c>
      <c r="BN923" s="93">
        <f t="shared" si="2180"/>
        <v>0</v>
      </c>
      <c r="BO923" s="36">
        <f t="shared" si="2181"/>
        <v>0</v>
      </c>
      <c r="BP923" s="36">
        <f t="shared" si="2182"/>
        <v>0</v>
      </c>
      <c r="BQ923" s="36">
        <f t="shared" si="2183"/>
        <v>0</v>
      </c>
      <c r="BR923" s="36">
        <f t="shared" si="2184"/>
        <v>154.78110000000001</v>
      </c>
      <c r="BS923" s="36">
        <f t="shared" si="2185"/>
        <v>0</v>
      </c>
      <c r="BT923" s="36">
        <f t="shared" si="2186"/>
        <v>0</v>
      </c>
      <c r="BU923" s="70" cm="1">
        <f t="array" ref="BU923">IF(AND(ActInt=1,$J923=0),INDEX(Tbl_FwdNom,$B923-IVP,MATCH(ValnDt,Tbl_FwdNom_Cols)),INDEX(Tbl_FwdNom,$B923,MATCH(StartDt,Tbl_FwdNom_Cols)))</f>
        <v>8.9268504800000006</v>
      </c>
      <c r="BV923" s="70" cm="1">
        <f t="array" ref="BV923">INDEX(Tbl_FwdReal,$B923,MATCH(StartDt,Tbl_FwdReal_Cols))</f>
        <v>2.9594694719999999</v>
      </c>
      <c r="BW923" s="70" cm="1">
        <f t="array" ref="BW923">IF(RunType&lt;&gt;"OPN",INDEX(Tbl_FwdReal,$B923,MATCH(ValnDt,Tbl_FwdReal_Cols)),IF(AND($J923=0,ActInt=1),INDEX(Tbl_FwdReal,$B923-IVP,MATCH(ValnDt,Tbl_FwdReal_Cols)),-999))*$K923</f>
        <v>2.9594694719999999</v>
      </c>
      <c r="BX923" s="70">
        <f t="shared" si="2187"/>
        <v>2.9594694719999998E-2</v>
      </c>
      <c r="BY923" s="70">
        <f t="shared" si="2262"/>
        <v>5.7958544644820975E-2</v>
      </c>
      <c r="BZ923" s="64">
        <f t="shared" si="2275"/>
        <v>4.7061350584871597E-3</v>
      </c>
      <c r="CA923" s="70" cm="1">
        <f t="array" ref="CA923">IF($J923=1,CA922*(1+INDEX(Tbl_CPI,$B923,MATCH(IF(RunType="OPN",StartDt,ValnDt),Tbl_CPI_Cols))),0)</f>
        <v>0</v>
      </c>
      <c r="CB923" s="70">
        <f t="shared" si="2263"/>
        <v>143.25465448954122</v>
      </c>
      <c r="CC923" s="70">
        <f t="shared" si="2264"/>
        <v>141.25025270902947</v>
      </c>
      <c r="CD923" s="36">
        <f t="shared" si="2188"/>
        <v>715.55023851515841</v>
      </c>
      <c r="CE923" s="36">
        <f t="shared" si="2189"/>
        <v>0</v>
      </c>
      <c r="CF923" s="36">
        <f t="shared" si="2190"/>
        <v>0</v>
      </c>
      <c r="CG923" s="36">
        <f t="shared" si="2191"/>
        <v>0</v>
      </c>
      <c r="CH923" s="36">
        <f t="shared" si="2192"/>
        <v>0</v>
      </c>
      <c r="CI923" s="36">
        <f t="shared" si="2193"/>
        <v>0</v>
      </c>
      <c r="CJ923" s="36">
        <f t="shared" si="2194"/>
        <v>0</v>
      </c>
      <c r="CK923" s="36">
        <f t="shared" si="2195"/>
        <v>0</v>
      </c>
      <c r="CL923" s="36">
        <f t="shared" si="2196"/>
        <v>0</v>
      </c>
      <c r="CM923" s="36">
        <f t="shared" si="2197"/>
        <v>0</v>
      </c>
      <c r="CN923" s="36">
        <f t="shared" si="2198"/>
        <v>0</v>
      </c>
      <c r="CO923" s="20">
        <f t="shared" si="2199"/>
        <v>120000</v>
      </c>
      <c r="CP923" s="20">
        <f t="shared" si="2200"/>
        <v>2</v>
      </c>
      <c r="CQ923" s="64" t="e">
        <f t="shared" si="2201"/>
        <v>#N/A</v>
      </c>
      <c r="CR923" s="64" t="e">
        <f t="shared" si="2202"/>
        <v>#N/A</v>
      </c>
      <c r="CS923" s="36" t="e">
        <f t="shared" si="2203"/>
        <v>#N/A</v>
      </c>
      <c r="CT923" s="36">
        <f t="shared" si="2204"/>
        <v>0</v>
      </c>
      <c r="CU923" s="36">
        <f t="shared" si="2205"/>
        <v>0</v>
      </c>
      <c r="CV923" s="36">
        <f t="shared" si="2265"/>
        <v>0</v>
      </c>
      <c r="CW923" s="36">
        <f t="shared" si="2206"/>
        <v>0</v>
      </c>
      <c r="CX923" s="36">
        <f t="shared" si="2207"/>
        <v>0</v>
      </c>
      <c r="CY923" s="36">
        <f t="shared" si="2208"/>
        <v>0</v>
      </c>
      <c r="CZ923" s="36">
        <f t="shared" si="2266"/>
        <v>0</v>
      </c>
      <c r="DA923" s="64">
        <f t="shared" si="2209"/>
        <v>7.1509782061318639E-3</v>
      </c>
      <c r="DB923" s="70">
        <f t="shared" si="2267"/>
        <v>0.99289979520362603</v>
      </c>
      <c r="DC923" s="70">
        <f>PRODUCT($DB$8:DB923)</f>
        <v>2.7446277762873235E-4</v>
      </c>
      <c r="DD923" s="36">
        <f t="shared" si="2210"/>
        <v>0</v>
      </c>
      <c r="DE923" s="36">
        <f t="shared" si="2211"/>
        <v>0</v>
      </c>
      <c r="DF923" s="36">
        <f t="shared" si="2212"/>
        <v>0</v>
      </c>
      <c r="DG923" s="36">
        <f t="shared" si="2213"/>
        <v>0</v>
      </c>
      <c r="DH923" s="36">
        <f t="shared" si="2214"/>
        <v>0</v>
      </c>
      <c r="DI923" s="36">
        <f t="shared" si="2215"/>
        <v>0</v>
      </c>
      <c r="DJ923" s="36">
        <f t="shared" si="2216"/>
        <v>0</v>
      </c>
      <c r="DK923" s="36">
        <f t="shared" si="2217"/>
        <v>0</v>
      </c>
      <c r="DL923" s="36">
        <f t="shared" si="2218"/>
        <v>0</v>
      </c>
      <c r="DM923" s="36">
        <f t="shared" si="2219"/>
        <v>0</v>
      </c>
      <c r="DN923" s="36">
        <f t="shared" ca="1" si="2268"/>
        <v>4.6137290849905055E-12</v>
      </c>
      <c r="DO923" s="64" cm="1">
        <f t="array" ref="DO923">IFERROR(INDEX(Tbl_FwdNom,$B923,MATCH(LIDt,Tbl_FwdNom_Cols,0)),0)</f>
        <v>7.6816636809999999</v>
      </c>
      <c r="DP923" s="64">
        <f t="shared" ca="1" si="2269"/>
        <v>7.6203173749999999</v>
      </c>
      <c r="DQ923" s="64">
        <f t="shared" ca="1" si="2220"/>
        <v>6.1387040122948822E-3</v>
      </c>
      <c r="DR923" s="70">
        <f t="shared" ca="1" si="2221"/>
        <v>0.9938987497570515</v>
      </c>
      <c r="DS923" s="70">
        <f ca="1">PRODUCT($DR$8:DR923)</f>
        <v>1.0440019888425726E-3</v>
      </c>
      <c r="DT923" s="36">
        <f t="shared" ca="1" si="2222"/>
        <v>0</v>
      </c>
      <c r="DU923" s="36">
        <f t="shared" ca="1" si="2223"/>
        <v>0</v>
      </c>
      <c r="DV923" s="36">
        <f t="shared" ca="1" si="2224"/>
        <v>0</v>
      </c>
      <c r="DW923" s="36">
        <f t="shared" ca="1" si="2225"/>
        <v>0</v>
      </c>
      <c r="DX923" s="36">
        <f t="shared" ca="1" si="2226"/>
        <v>0</v>
      </c>
      <c r="DY923" s="36">
        <f t="shared" ca="1" si="2227"/>
        <v>0</v>
      </c>
      <c r="DZ923" s="36">
        <f t="shared" ca="1" si="2228"/>
        <v>0</v>
      </c>
      <c r="EA923" s="36">
        <f t="shared" ca="1" si="2229"/>
        <v>0</v>
      </c>
      <c r="EB923" s="36">
        <f t="shared" ca="1" si="2230"/>
        <v>0</v>
      </c>
      <c r="EC923" s="36">
        <f t="shared" ca="1" si="2231"/>
        <v>0</v>
      </c>
      <c r="ED923" s="36">
        <f t="shared" ca="1" si="2232"/>
        <v>0</v>
      </c>
      <c r="EE923" s="36">
        <f t="shared" ca="1" si="2270"/>
        <v>0</v>
      </c>
      <c r="EF923" s="36">
        <f t="shared" ca="1" si="2233"/>
        <v>0</v>
      </c>
      <c r="EG923" s="64"/>
      <c r="EH923" s="64"/>
      <c r="EI923" s="64"/>
      <c r="EJ923" s="70"/>
      <c r="EK923" s="70"/>
      <c r="EL923" s="70"/>
      <c r="EM923" s="70"/>
      <c r="EN923" s="70"/>
      <c r="EO923" s="36">
        <f t="shared" si="2234"/>
        <v>0</v>
      </c>
      <c r="EP923" s="36">
        <f t="shared" si="2235"/>
        <v>0</v>
      </c>
      <c r="EQ923" s="36">
        <f t="shared" si="2236"/>
        <v>0</v>
      </c>
      <c r="ER923" s="36">
        <f t="shared" si="2237"/>
        <v>0</v>
      </c>
      <c r="ES923" s="36">
        <f t="shared" si="2238"/>
        <v>0</v>
      </c>
      <c r="ET923" s="36">
        <f t="shared" si="2239"/>
        <v>0</v>
      </c>
      <c r="EU923" s="36">
        <f t="shared" si="2271"/>
        <v>0</v>
      </c>
      <c r="EV923" s="36">
        <f t="shared" si="2240"/>
        <v>0</v>
      </c>
      <c r="EW923" s="36">
        <f t="shared" si="2241"/>
        <v>0</v>
      </c>
      <c r="EX923" s="36">
        <f t="shared" si="2272"/>
        <v>0</v>
      </c>
      <c r="EY923" s="36">
        <f t="shared" si="2242"/>
        <v>0</v>
      </c>
      <c r="EZ923" s="36">
        <f t="shared" si="2243"/>
        <v>0</v>
      </c>
      <c r="FA923" s="36">
        <f t="shared" si="2244"/>
        <v>0</v>
      </c>
      <c r="FB923" s="36">
        <f t="shared" si="2245"/>
        <v>0</v>
      </c>
      <c r="FC923" s="36">
        <f t="shared" si="2273"/>
        <v>0</v>
      </c>
      <c r="FD923" s="36">
        <f t="shared" si="2246"/>
        <v>0</v>
      </c>
      <c r="FE923" s="36">
        <f t="shared" si="2247"/>
        <v>0</v>
      </c>
      <c r="FF923" s="36">
        <f t="shared" si="2274"/>
        <v>0</v>
      </c>
      <c r="FG923" s="36">
        <f t="shared" si="2248"/>
        <v>0</v>
      </c>
      <c r="FH923" s="36">
        <f t="shared" si="2249"/>
        <v>0</v>
      </c>
      <c r="FI923" s="36">
        <f t="shared" si="2250"/>
        <v>0</v>
      </c>
      <c r="FJ923" s="36">
        <f t="shared" ca="1" si="2251"/>
        <v>0</v>
      </c>
      <c r="FK923" s="36">
        <f t="shared" si="2252"/>
        <v>0</v>
      </c>
      <c r="FL923" s="36">
        <f t="shared" si="2253"/>
        <v>0</v>
      </c>
      <c r="FM923" s="36">
        <f t="shared" ca="1" si="2254"/>
        <v>0</v>
      </c>
      <c r="FN923" s="36">
        <f t="shared" ca="1" si="2276"/>
        <v>0</v>
      </c>
    </row>
    <row r="924" spans="2:170" x14ac:dyDescent="0.25">
      <c r="B924" s="2">
        <v>916</v>
      </c>
      <c r="C924" s="2">
        <f t="shared" si="2130"/>
        <v>77</v>
      </c>
      <c r="D924" s="2">
        <f t="shared" si="2279"/>
        <v>940</v>
      </c>
      <c r="E924" s="2">
        <f t="shared" si="2277"/>
        <v>79</v>
      </c>
      <c r="F924" s="189">
        <f t="shared" ref="F924:F987" si="2281">EOMONTH(F923,1)</f>
        <v>73596</v>
      </c>
      <c r="G924" s="2">
        <f t="shared" si="2280"/>
        <v>6</v>
      </c>
      <c r="H924" s="187">
        <f t="shared" si="2131"/>
        <v>110.91666666666666</v>
      </c>
      <c r="I924" s="186">
        <f t="shared" si="2278"/>
        <v>110</v>
      </c>
      <c r="J924" s="2">
        <f t="shared" si="2132"/>
        <v>0</v>
      </c>
      <c r="K924" s="2">
        <f t="shared" si="2133"/>
        <v>1</v>
      </c>
      <c r="L924">
        <f t="shared" si="2134"/>
        <v>2</v>
      </c>
      <c r="M924" s="190">
        <f t="shared" si="2255"/>
        <v>0.93</v>
      </c>
      <c r="N924">
        <f t="shared" si="2135"/>
        <v>1</v>
      </c>
      <c r="O924">
        <f t="shared" si="2136"/>
        <v>100</v>
      </c>
      <c r="P924" s="58">
        <f t="shared" si="2137"/>
        <v>4.1850000000000005</v>
      </c>
      <c r="Q924" s="106">
        <f t="shared" si="2138"/>
        <v>1</v>
      </c>
      <c r="R924" s="59">
        <f t="shared" si="2139"/>
        <v>1</v>
      </c>
      <c r="S924" s="32">
        <f t="shared" si="2256"/>
        <v>1</v>
      </c>
      <c r="T924">
        <f t="shared" si="2140"/>
        <v>1</v>
      </c>
      <c r="U924" s="32">
        <f t="shared" si="2257"/>
        <v>0.93</v>
      </c>
      <c r="V924">
        <f t="shared" si="2141"/>
        <v>1</v>
      </c>
      <c r="W924">
        <f t="shared" si="2142"/>
        <v>100</v>
      </c>
      <c r="X924" s="58">
        <f t="shared" si="2143"/>
        <v>1</v>
      </c>
      <c r="Y924" s="58">
        <f t="shared" si="2144"/>
        <v>1</v>
      </c>
      <c r="Z924" s="32">
        <f t="shared" si="2145"/>
        <v>1</v>
      </c>
      <c r="AA924" s="32">
        <f t="shared" si="2146"/>
        <v>1</v>
      </c>
      <c r="AB924" s="59">
        <f t="shared" si="2147"/>
        <v>4.9056245199999996E-3</v>
      </c>
      <c r="AC924" s="59">
        <f t="shared" si="2148"/>
        <v>4.9056245199999996E-3</v>
      </c>
      <c r="AD924">
        <f t="shared" si="2149"/>
        <v>1</v>
      </c>
      <c r="AE924" s="59">
        <f t="shared" si="2150"/>
        <v>4.9056245199999996E-3</v>
      </c>
      <c r="AF924" s="59">
        <f t="shared" si="2151"/>
        <v>4.1758461800000006E-3</v>
      </c>
      <c r="AG924" s="59">
        <f t="shared" si="2152"/>
        <v>4.1758461800000006E-3</v>
      </c>
      <c r="AH924">
        <f t="shared" si="2153"/>
        <v>1</v>
      </c>
      <c r="AI924" s="59">
        <f t="shared" si="2154"/>
        <v>4.1758461800000006E-3</v>
      </c>
      <c r="AJ924" s="59">
        <f t="shared" si="2155"/>
        <v>0</v>
      </c>
      <c r="AK924" s="59">
        <f t="shared" si="2156"/>
        <v>0</v>
      </c>
      <c r="AL924" s="59">
        <f t="shared" si="2157"/>
        <v>0</v>
      </c>
      <c r="AM924" s="12">
        <f t="shared" si="2258"/>
        <v>0</v>
      </c>
      <c r="AN924" s="12">
        <f t="shared" si="2259"/>
        <v>0</v>
      </c>
      <c r="AO924" s="66">
        <f t="shared" si="2158"/>
        <v>0</v>
      </c>
      <c r="AP924" s="66">
        <f t="shared" si="2159"/>
        <v>0</v>
      </c>
      <c r="AQ924" s="59">
        <f t="shared" si="2160"/>
        <v>0</v>
      </c>
      <c r="AR924" s="59">
        <f t="shared" si="2161"/>
        <v>0</v>
      </c>
      <c r="AS924" s="59">
        <f t="shared" si="2162"/>
        <v>0</v>
      </c>
      <c r="AT924" s="12">
        <f t="shared" si="2163"/>
        <v>0</v>
      </c>
      <c r="AU924" s="59">
        <f t="shared" si="2260"/>
        <v>0</v>
      </c>
      <c r="AV924" s="59">
        <f t="shared" si="2261"/>
        <v>0</v>
      </c>
      <c r="AW924" s="70">
        <f t="shared" si="2164"/>
        <v>0</v>
      </c>
      <c r="AX924" s="20">
        <f t="shared" si="2165"/>
        <v>200000</v>
      </c>
      <c r="AY924" s="20">
        <f t="shared" si="2166"/>
        <v>0</v>
      </c>
      <c r="AZ924" s="20">
        <f t="shared" si="2167"/>
        <v>0</v>
      </c>
      <c r="BA924" s="20">
        <f t="shared" si="2168"/>
        <v>200000</v>
      </c>
      <c r="BB924" s="36">
        <f t="shared" si="2169"/>
        <v>1</v>
      </c>
      <c r="BC924" s="36">
        <f t="shared" si="2170"/>
        <v>0</v>
      </c>
      <c r="BD924" s="80">
        <f t="shared" si="2171"/>
        <v>0</v>
      </c>
      <c r="BE924" s="36">
        <f t="shared" si="2172"/>
        <v>0</v>
      </c>
      <c r="BF924" s="36">
        <f t="shared" si="2173"/>
        <v>0</v>
      </c>
      <c r="BG924" s="36">
        <f t="shared" si="2174"/>
        <v>0</v>
      </c>
      <c r="BH924" s="36">
        <f t="shared" si="2175"/>
        <v>0</v>
      </c>
      <c r="BI924" s="36">
        <f t="shared" si="2176"/>
        <v>0</v>
      </c>
      <c r="BJ924" s="36">
        <f t="shared" si="2177"/>
        <v>0</v>
      </c>
      <c r="BK924" s="36">
        <f t="shared" si="2178"/>
        <v>0</v>
      </c>
      <c r="BL924" s="68">
        <f>IF(OR(AT924=0,E924&gt;ProjTerm),0,VLOOKUP(D924,'Life Events'!$AE$5:$AI$1206,5,FALSE))</f>
        <v>0</v>
      </c>
      <c r="BM924" s="93">
        <f t="shared" si="2179"/>
        <v>0</v>
      </c>
      <c r="BN924" s="93">
        <f t="shared" si="2180"/>
        <v>0</v>
      </c>
      <c r="BO924" s="36">
        <f t="shared" si="2181"/>
        <v>0</v>
      </c>
      <c r="BP924" s="36">
        <f t="shared" si="2182"/>
        <v>0</v>
      </c>
      <c r="BQ924" s="36">
        <f t="shared" si="2183"/>
        <v>0</v>
      </c>
      <c r="BR924" s="36">
        <f t="shared" si="2184"/>
        <v>154.78110000000001</v>
      </c>
      <c r="BS924" s="36">
        <f t="shared" si="2185"/>
        <v>0</v>
      </c>
      <c r="BT924" s="36">
        <f t="shared" si="2186"/>
        <v>0</v>
      </c>
      <c r="BU924" s="70" cm="1">
        <f t="array" ref="BU924">IF(AND(ActInt=1,$J924=0),INDEX(Tbl_FwdNom,$B924-IVP,MATCH(ValnDt,Tbl_FwdNom_Cols)),INDEX(Tbl_FwdNom,$B924,MATCH(StartDt,Tbl_FwdNom_Cols)))</f>
        <v>8.9209361460000007</v>
      </c>
      <c r="BV924" s="70" cm="1">
        <f t="array" ref="BV924">INDEX(Tbl_FwdReal,$B924,MATCH(StartDt,Tbl_FwdReal_Cols))</f>
        <v>2.9561031990000002</v>
      </c>
      <c r="BW924" s="70" cm="1">
        <f t="array" ref="BW924">IF(RunType&lt;&gt;"OPN",INDEX(Tbl_FwdReal,$B924,MATCH(ValnDt,Tbl_FwdReal_Cols)),IF(AND($J924=0,ActInt=1),INDEX(Tbl_FwdReal,$B924-IVP,MATCH(ValnDt,Tbl_FwdReal_Cols)),-999))*$K924</f>
        <v>2.9561031990000002</v>
      </c>
      <c r="BX924" s="70">
        <f t="shared" si="2187"/>
        <v>2.956103199E-2</v>
      </c>
      <c r="BY924" s="70">
        <f t="shared" si="2262"/>
        <v>5.7935690664892459E-2</v>
      </c>
      <c r="BZ924" s="64">
        <f t="shared" si="2275"/>
        <v>4.7043264052950562E-3</v>
      </c>
      <c r="CA924" s="70" cm="1">
        <f t="array" ref="CA924">IF($J924=1,CA923*(1+INDEX(Tbl_CPI,$B924,MATCH(IF(RunType="OPN",StartDt,ValnDt),Tbl_CPI_Cols))),0)</f>
        <v>0</v>
      </c>
      <c r="CB924" s="70">
        <f t="shared" si="2263"/>
        <v>143.92857114333779</v>
      </c>
      <c r="CC924" s="70">
        <f t="shared" si="2264"/>
        <v>141.25025270902947</v>
      </c>
      <c r="CD924" s="36">
        <f t="shared" si="2188"/>
        <v>715.55023851515841</v>
      </c>
      <c r="CE924" s="36">
        <f t="shared" si="2189"/>
        <v>0</v>
      </c>
      <c r="CF924" s="36">
        <f t="shared" si="2190"/>
        <v>0</v>
      </c>
      <c r="CG924" s="36">
        <f t="shared" si="2191"/>
        <v>0</v>
      </c>
      <c r="CH924" s="36">
        <f t="shared" si="2192"/>
        <v>0</v>
      </c>
      <c r="CI924" s="36">
        <f t="shared" si="2193"/>
        <v>0</v>
      </c>
      <c r="CJ924" s="36">
        <f t="shared" si="2194"/>
        <v>0</v>
      </c>
      <c r="CK924" s="36">
        <f t="shared" si="2195"/>
        <v>0</v>
      </c>
      <c r="CL924" s="36">
        <f t="shared" si="2196"/>
        <v>0</v>
      </c>
      <c r="CM924" s="36">
        <f t="shared" si="2197"/>
        <v>0</v>
      </c>
      <c r="CN924" s="36">
        <f t="shared" si="2198"/>
        <v>0</v>
      </c>
      <c r="CO924" s="20">
        <f t="shared" si="2199"/>
        <v>120000</v>
      </c>
      <c r="CP924" s="20">
        <f t="shared" si="2200"/>
        <v>2</v>
      </c>
      <c r="CQ924" s="64" t="e">
        <f t="shared" si="2201"/>
        <v>#N/A</v>
      </c>
      <c r="CR924" s="64" t="e">
        <f t="shared" si="2202"/>
        <v>#N/A</v>
      </c>
      <c r="CS924" s="36" t="e">
        <f t="shared" si="2203"/>
        <v>#N/A</v>
      </c>
      <c r="CT924" s="36">
        <f t="shared" si="2204"/>
        <v>0</v>
      </c>
      <c r="CU924" s="36">
        <f t="shared" si="2205"/>
        <v>0</v>
      </c>
      <c r="CV924" s="36">
        <f t="shared" si="2265"/>
        <v>0</v>
      </c>
      <c r="CW924" s="36">
        <f t="shared" si="2206"/>
        <v>0</v>
      </c>
      <c r="CX924" s="36">
        <f t="shared" si="2207"/>
        <v>0</v>
      </c>
      <c r="CY924" s="36">
        <f t="shared" si="2208"/>
        <v>0</v>
      </c>
      <c r="CZ924" s="36">
        <f t="shared" si="2266"/>
        <v>0</v>
      </c>
      <c r="DA924" s="64">
        <f t="shared" si="2209"/>
        <v>7.1464210381118054E-3</v>
      </c>
      <c r="DB924" s="70">
        <f t="shared" si="2267"/>
        <v>0.9929042879080624</v>
      </c>
      <c r="DC924" s="70">
        <f>PRODUCT($DB$8:DB924)</f>
        <v>2.7251526877872538E-4</v>
      </c>
      <c r="DD924" s="36">
        <f t="shared" si="2210"/>
        <v>0</v>
      </c>
      <c r="DE924" s="36">
        <f t="shared" si="2211"/>
        <v>0</v>
      </c>
      <c r="DF924" s="36">
        <f t="shared" si="2212"/>
        <v>0</v>
      </c>
      <c r="DG924" s="36">
        <f t="shared" si="2213"/>
        <v>0</v>
      </c>
      <c r="DH924" s="36">
        <f t="shared" si="2214"/>
        <v>0</v>
      </c>
      <c r="DI924" s="36">
        <f t="shared" si="2215"/>
        <v>0</v>
      </c>
      <c r="DJ924" s="36">
        <f t="shared" si="2216"/>
        <v>0</v>
      </c>
      <c r="DK924" s="36">
        <f t="shared" si="2217"/>
        <v>0</v>
      </c>
      <c r="DL924" s="36">
        <f t="shared" si="2218"/>
        <v>0</v>
      </c>
      <c r="DM924" s="36">
        <f t="shared" si="2219"/>
        <v>0</v>
      </c>
      <c r="DN924" s="36">
        <f t="shared" ca="1" si="2268"/>
        <v>4.6137290849905055E-12</v>
      </c>
      <c r="DO924" s="64" cm="1">
        <f t="array" ref="DO924">IFERROR(INDEX(Tbl_FwdNom,$B924,MATCH(LIDt,Tbl_FwdNom_Cols,0)),0)</f>
        <v>7.6799591449999998</v>
      </c>
      <c r="DP924" s="64">
        <f t="shared" ca="1" si="2269"/>
        <v>7.6186138100000003</v>
      </c>
      <c r="DQ924" s="64">
        <f t="shared" ca="1" si="2220"/>
        <v>6.1373767883725616E-3</v>
      </c>
      <c r="DR924" s="70">
        <f t="shared" ca="1" si="2221"/>
        <v>0.99390006083665905</v>
      </c>
      <c r="DS924" s="70">
        <f ca="1">PRODUCT($DR$8:DR924)</f>
        <v>1.0376336402242259E-3</v>
      </c>
      <c r="DT924" s="36">
        <f t="shared" ca="1" si="2222"/>
        <v>0</v>
      </c>
      <c r="DU924" s="36">
        <f t="shared" ca="1" si="2223"/>
        <v>0</v>
      </c>
      <c r="DV924" s="36">
        <f t="shared" ca="1" si="2224"/>
        <v>0</v>
      </c>
      <c r="DW924" s="36">
        <f t="shared" ca="1" si="2225"/>
        <v>0</v>
      </c>
      <c r="DX924" s="36">
        <f t="shared" ca="1" si="2226"/>
        <v>0</v>
      </c>
      <c r="DY924" s="36">
        <f t="shared" ca="1" si="2227"/>
        <v>0</v>
      </c>
      <c r="DZ924" s="36">
        <f t="shared" ca="1" si="2228"/>
        <v>0</v>
      </c>
      <c r="EA924" s="36">
        <f t="shared" ca="1" si="2229"/>
        <v>0</v>
      </c>
      <c r="EB924" s="36">
        <f t="shared" ca="1" si="2230"/>
        <v>0</v>
      </c>
      <c r="EC924" s="36">
        <f t="shared" ca="1" si="2231"/>
        <v>0</v>
      </c>
      <c r="ED924" s="36">
        <f t="shared" ca="1" si="2232"/>
        <v>0</v>
      </c>
      <c r="EE924" s="36">
        <f t="shared" ca="1" si="2270"/>
        <v>0</v>
      </c>
      <c r="EF924" s="36">
        <f t="shared" ca="1" si="2233"/>
        <v>0</v>
      </c>
      <c r="EG924" s="64"/>
      <c r="EH924" s="64"/>
      <c r="EI924" s="64"/>
      <c r="EJ924" s="70"/>
      <c r="EK924" s="70"/>
      <c r="EL924" s="70"/>
      <c r="EM924" s="70"/>
      <c r="EN924" s="70"/>
      <c r="EO924" s="36">
        <f t="shared" si="2234"/>
        <v>0</v>
      </c>
      <c r="EP924" s="36">
        <f t="shared" si="2235"/>
        <v>0</v>
      </c>
      <c r="EQ924" s="36">
        <f t="shared" si="2236"/>
        <v>0</v>
      </c>
      <c r="ER924" s="36">
        <f t="shared" si="2237"/>
        <v>0</v>
      </c>
      <c r="ES924" s="36">
        <f t="shared" si="2238"/>
        <v>0</v>
      </c>
      <c r="ET924" s="36">
        <f t="shared" si="2239"/>
        <v>0</v>
      </c>
      <c r="EU924" s="36">
        <f t="shared" si="2271"/>
        <v>0</v>
      </c>
      <c r="EV924" s="36">
        <f t="shared" si="2240"/>
        <v>0</v>
      </c>
      <c r="EW924" s="36">
        <f t="shared" si="2241"/>
        <v>0</v>
      </c>
      <c r="EX924" s="36">
        <f t="shared" si="2272"/>
        <v>0</v>
      </c>
      <c r="EY924" s="36">
        <f t="shared" si="2242"/>
        <v>0</v>
      </c>
      <c r="EZ924" s="36">
        <f t="shared" si="2243"/>
        <v>0</v>
      </c>
      <c r="FA924" s="36">
        <f t="shared" si="2244"/>
        <v>0</v>
      </c>
      <c r="FB924" s="36">
        <f t="shared" si="2245"/>
        <v>0</v>
      </c>
      <c r="FC924" s="36">
        <f t="shared" si="2273"/>
        <v>0</v>
      </c>
      <c r="FD924" s="36">
        <f t="shared" si="2246"/>
        <v>0</v>
      </c>
      <c r="FE924" s="36">
        <f t="shared" si="2247"/>
        <v>0</v>
      </c>
      <c r="FF924" s="36">
        <f t="shared" si="2274"/>
        <v>0</v>
      </c>
      <c r="FG924" s="36">
        <f t="shared" si="2248"/>
        <v>0</v>
      </c>
      <c r="FH924" s="36">
        <f t="shared" si="2249"/>
        <v>0</v>
      </c>
      <c r="FI924" s="36">
        <f t="shared" si="2250"/>
        <v>0</v>
      </c>
      <c r="FJ924" s="36">
        <f t="shared" ca="1" si="2251"/>
        <v>0</v>
      </c>
      <c r="FK924" s="36">
        <f t="shared" si="2252"/>
        <v>0</v>
      </c>
      <c r="FL924" s="36">
        <f t="shared" si="2253"/>
        <v>0</v>
      </c>
      <c r="FM924" s="36">
        <f t="shared" ca="1" si="2254"/>
        <v>0</v>
      </c>
      <c r="FN924" s="36">
        <f t="shared" ca="1" si="2276"/>
        <v>0</v>
      </c>
    </row>
    <row r="925" spans="2:170" x14ac:dyDescent="0.25">
      <c r="B925" s="2">
        <v>917</v>
      </c>
      <c r="C925" s="2">
        <f t="shared" si="2130"/>
        <v>77</v>
      </c>
      <c r="D925" s="2">
        <f t="shared" si="2279"/>
        <v>941</v>
      </c>
      <c r="E925" s="2">
        <f t="shared" si="2277"/>
        <v>79</v>
      </c>
      <c r="F925" s="189">
        <f t="shared" si="2281"/>
        <v>73627</v>
      </c>
      <c r="G925" s="2">
        <f t="shared" si="2280"/>
        <v>7</v>
      </c>
      <c r="H925" s="187">
        <f t="shared" si="2131"/>
        <v>111</v>
      </c>
      <c r="I925" s="186">
        <f t="shared" si="2278"/>
        <v>111</v>
      </c>
      <c r="J925" s="2">
        <f t="shared" si="2132"/>
        <v>0</v>
      </c>
      <c r="K925" s="2">
        <f t="shared" si="2133"/>
        <v>1</v>
      </c>
      <c r="L925">
        <f t="shared" si="2134"/>
        <v>2</v>
      </c>
      <c r="M925" s="190">
        <f t="shared" si="2255"/>
        <v>0.93</v>
      </c>
      <c r="N925">
        <f t="shared" si="2135"/>
        <v>1</v>
      </c>
      <c r="O925">
        <f t="shared" si="2136"/>
        <v>100</v>
      </c>
      <c r="P925" s="58">
        <f t="shared" si="2137"/>
        <v>4.1850000000000005</v>
      </c>
      <c r="Q925" s="106">
        <f t="shared" si="2138"/>
        <v>1</v>
      </c>
      <c r="R925" s="59">
        <f t="shared" si="2139"/>
        <v>1</v>
      </c>
      <c r="S925" s="32">
        <f t="shared" si="2256"/>
        <v>1</v>
      </c>
      <c r="T925">
        <f t="shared" si="2140"/>
        <v>1</v>
      </c>
      <c r="U925" s="32">
        <f t="shared" si="2257"/>
        <v>0.93</v>
      </c>
      <c r="V925">
        <f t="shared" si="2141"/>
        <v>1</v>
      </c>
      <c r="W925">
        <f t="shared" si="2142"/>
        <v>100</v>
      </c>
      <c r="X925" s="58">
        <f t="shared" si="2143"/>
        <v>1</v>
      </c>
      <c r="Y925" s="58">
        <f t="shared" si="2144"/>
        <v>1</v>
      </c>
      <c r="Z925" s="32">
        <f t="shared" si="2145"/>
        <v>1</v>
      </c>
      <c r="AA925" s="32">
        <f t="shared" si="2146"/>
        <v>1</v>
      </c>
      <c r="AB925" s="59">
        <f t="shared" si="2147"/>
        <v>4.9056245199999996E-3</v>
      </c>
      <c r="AC925" s="59">
        <f t="shared" si="2148"/>
        <v>4.9056245199999996E-3</v>
      </c>
      <c r="AD925">
        <f t="shared" si="2149"/>
        <v>1</v>
      </c>
      <c r="AE925" s="59">
        <f t="shared" si="2150"/>
        <v>4.9056245199999996E-3</v>
      </c>
      <c r="AF925" s="59">
        <f t="shared" si="2151"/>
        <v>4.1758461800000006E-3</v>
      </c>
      <c r="AG925" s="59">
        <f t="shared" si="2152"/>
        <v>4.1758461800000006E-3</v>
      </c>
      <c r="AH925">
        <f t="shared" si="2153"/>
        <v>1</v>
      </c>
      <c r="AI925" s="59">
        <f t="shared" si="2154"/>
        <v>4.1758461800000006E-3</v>
      </c>
      <c r="AJ925" s="59">
        <f t="shared" si="2155"/>
        <v>0</v>
      </c>
      <c r="AK925" s="59">
        <f t="shared" si="2156"/>
        <v>0</v>
      </c>
      <c r="AL925" s="59">
        <f t="shared" si="2157"/>
        <v>0</v>
      </c>
      <c r="AM925" s="12">
        <f t="shared" si="2258"/>
        <v>0</v>
      </c>
      <c r="AN925" s="12">
        <f t="shared" si="2259"/>
        <v>0</v>
      </c>
      <c r="AO925" s="66">
        <f t="shared" si="2158"/>
        <v>0</v>
      </c>
      <c r="AP925" s="66">
        <f t="shared" si="2159"/>
        <v>0</v>
      </c>
      <c r="AQ925" s="59">
        <f t="shared" si="2160"/>
        <v>0</v>
      </c>
      <c r="AR925" s="59">
        <f t="shared" si="2161"/>
        <v>0</v>
      </c>
      <c r="AS925" s="59">
        <f t="shared" si="2162"/>
        <v>0</v>
      </c>
      <c r="AT925" s="12">
        <f t="shared" si="2163"/>
        <v>0</v>
      </c>
      <c r="AU925" s="59">
        <f t="shared" si="2260"/>
        <v>0</v>
      </c>
      <c r="AV925" s="59">
        <f t="shared" si="2261"/>
        <v>0</v>
      </c>
      <c r="AW925" s="70">
        <f t="shared" si="2164"/>
        <v>0</v>
      </c>
      <c r="AX925" s="20">
        <f t="shared" si="2165"/>
        <v>200000</v>
      </c>
      <c r="AY925" s="20">
        <f t="shared" si="2166"/>
        <v>0</v>
      </c>
      <c r="AZ925" s="20">
        <f t="shared" si="2167"/>
        <v>0</v>
      </c>
      <c r="BA925" s="20">
        <f t="shared" si="2168"/>
        <v>200000</v>
      </c>
      <c r="BB925" s="36">
        <f t="shared" si="2169"/>
        <v>1</v>
      </c>
      <c r="BC925" s="36">
        <f t="shared" si="2170"/>
        <v>0</v>
      </c>
      <c r="BD925" s="80">
        <f t="shared" si="2171"/>
        <v>0</v>
      </c>
      <c r="BE925" s="36">
        <f t="shared" si="2172"/>
        <v>0</v>
      </c>
      <c r="BF925" s="36">
        <f t="shared" si="2173"/>
        <v>0</v>
      </c>
      <c r="BG925" s="36">
        <f t="shared" si="2174"/>
        <v>0</v>
      </c>
      <c r="BH925" s="36">
        <f t="shared" si="2175"/>
        <v>0</v>
      </c>
      <c r="BI925" s="36">
        <f t="shared" si="2176"/>
        <v>0</v>
      </c>
      <c r="BJ925" s="36">
        <f t="shared" si="2177"/>
        <v>0</v>
      </c>
      <c r="BK925" s="36">
        <f t="shared" si="2178"/>
        <v>0</v>
      </c>
      <c r="BL925" s="68">
        <f>IF(OR(AT925=0,E925&gt;ProjTerm),0,VLOOKUP(D925,'Life Events'!$AE$5:$AI$1206,5,FALSE))</f>
        <v>0</v>
      </c>
      <c r="BM925" s="93">
        <f t="shared" si="2179"/>
        <v>0</v>
      </c>
      <c r="BN925" s="93">
        <f t="shared" si="2180"/>
        <v>0</v>
      </c>
      <c r="BO925" s="36">
        <f t="shared" si="2181"/>
        <v>0</v>
      </c>
      <c r="BP925" s="36">
        <f t="shared" si="2182"/>
        <v>0</v>
      </c>
      <c r="BQ925" s="36">
        <f t="shared" si="2183"/>
        <v>0</v>
      </c>
      <c r="BR925" s="36">
        <f t="shared" si="2184"/>
        <v>154.78110000000001</v>
      </c>
      <c r="BS925" s="36">
        <f t="shared" si="2185"/>
        <v>0</v>
      </c>
      <c r="BT925" s="36">
        <f t="shared" si="2186"/>
        <v>0</v>
      </c>
      <c r="BU925" s="70" cm="1">
        <f t="array" ref="BU925">IF(AND(ActInt=1,$J925=0),INDEX(Tbl_FwdNom,$B925-IVP,MATCH(ValnDt,Tbl_FwdNom_Cols)),INDEX(Tbl_FwdNom,$B925,MATCH(StartDt,Tbl_FwdNom_Cols)))</f>
        <v>8.9150221330000008</v>
      </c>
      <c r="BV925" s="70" cm="1">
        <f t="array" ref="BV925">INDEX(Tbl_FwdReal,$B925,MATCH(StartDt,Tbl_FwdReal_Cols))</f>
        <v>2.9527370359999998</v>
      </c>
      <c r="BW925" s="70" cm="1">
        <f t="array" ref="BW925">IF(RunType&lt;&gt;"OPN",INDEX(Tbl_FwdReal,$B925,MATCH(ValnDt,Tbl_FwdReal_Cols)),IF(AND($J925=0,ActInt=1),INDEX(Tbl_FwdReal,$B925-IVP,MATCH(ValnDt,Tbl_FwdReal_Cols)),-999))*$K925</f>
        <v>2.9527370359999998</v>
      </c>
      <c r="BX925" s="70">
        <f t="shared" si="2187"/>
        <v>2.9527370359999999E-2</v>
      </c>
      <c r="BY925" s="70">
        <f t="shared" si="2262"/>
        <v>5.7912837178045296E-2</v>
      </c>
      <c r="BZ925" s="64">
        <f t="shared" si="2275"/>
        <v>4.702517755310609E-3</v>
      </c>
      <c r="CA925" s="70" cm="1">
        <f t="array" ref="CA925">IF($J925=1,CA924*(1+INDEX(Tbl_CPI,$B925,MATCH(IF(RunType="OPN",StartDt,ValnDt),Tbl_CPI_Cols))),0)</f>
        <v>0</v>
      </c>
      <c r="CB925" s="70">
        <f t="shared" si="2263"/>
        <v>144.60539780463583</v>
      </c>
      <c r="CC925" s="70">
        <f t="shared" si="2264"/>
        <v>141.25025270902947</v>
      </c>
      <c r="CD925" s="36">
        <f t="shared" si="2188"/>
        <v>715.55023851515841</v>
      </c>
      <c r="CE925" s="36">
        <f t="shared" si="2189"/>
        <v>0</v>
      </c>
      <c r="CF925" s="36">
        <f t="shared" si="2190"/>
        <v>0</v>
      </c>
      <c r="CG925" s="36">
        <f t="shared" si="2191"/>
        <v>0</v>
      </c>
      <c r="CH925" s="36">
        <f t="shared" si="2192"/>
        <v>0</v>
      </c>
      <c r="CI925" s="36">
        <f t="shared" si="2193"/>
        <v>0</v>
      </c>
      <c r="CJ925" s="36">
        <f t="shared" si="2194"/>
        <v>0</v>
      </c>
      <c r="CK925" s="36">
        <f t="shared" si="2195"/>
        <v>0</v>
      </c>
      <c r="CL925" s="36">
        <f t="shared" si="2196"/>
        <v>0</v>
      </c>
      <c r="CM925" s="36">
        <f t="shared" si="2197"/>
        <v>0</v>
      </c>
      <c r="CN925" s="36">
        <f t="shared" si="2198"/>
        <v>0</v>
      </c>
      <c r="CO925" s="20">
        <f t="shared" si="2199"/>
        <v>120000</v>
      </c>
      <c r="CP925" s="20">
        <f t="shared" si="2200"/>
        <v>2</v>
      </c>
      <c r="CQ925" s="64" t="e">
        <f t="shared" si="2201"/>
        <v>#N/A</v>
      </c>
      <c r="CR925" s="64" t="e">
        <f t="shared" si="2202"/>
        <v>#N/A</v>
      </c>
      <c r="CS925" s="36" t="e">
        <f t="shared" si="2203"/>
        <v>#N/A</v>
      </c>
      <c r="CT925" s="36">
        <f t="shared" si="2204"/>
        <v>0</v>
      </c>
      <c r="CU925" s="36">
        <f t="shared" si="2205"/>
        <v>0</v>
      </c>
      <c r="CV925" s="36">
        <f t="shared" si="2265"/>
        <v>0</v>
      </c>
      <c r="CW925" s="36">
        <f t="shared" si="2206"/>
        <v>0</v>
      </c>
      <c r="CX925" s="36">
        <f t="shared" si="2207"/>
        <v>0</v>
      </c>
      <c r="CY925" s="36">
        <f t="shared" si="2208"/>
        <v>0</v>
      </c>
      <c r="CZ925" s="36">
        <f t="shared" si="2266"/>
        <v>0</v>
      </c>
      <c r="DA925" s="64">
        <f t="shared" si="2209"/>
        <v>7.1418638906142196E-3</v>
      </c>
      <c r="DB925" s="70">
        <f t="shared" si="2267"/>
        <v>0.99290878063292387</v>
      </c>
      <c r="DC925" s="70">
        <f>PRODUCT($DB$8:DB925)</f>
        <v>2.7058280322693771E-4</v>
      </c>
      <c r="DD925" s="36">
        <f t="shared" si="2210"/>
        <v>0</v>
      </c>
      <c r="DE925" s="36">
        <f t="shared" si="2211"/>
        <v>0</v>
      </c>
      <c r="DF925" s="36">
        <f t="shared" si="2212"/>
        <v>0</v>
      </c>
      <c r="DG925" s="36">
        <f t="shared" si="2213"/>
        <v>0</v>
      </c>
      <c r="DH925" s="36">
        <f t="shared" si="2214"/>
        <v>0</v>
      </c>
      <c r="DI925" s="36">
        <f t="shared" si="2215"/>
        <v>0</v>
      </c>
      <c r="DJ925" s="36">
        <f t="shared" si="2216"/>
        <v>0</v>
      </c>
      <c r="DK925" s="36">
        <f t="shared" si="2217"/>
        <v>0</v>
      </c>
      <c r="DL925" s="36">
        <f t="shared" si="2218"/>
        <v>0</v>
      </c>
      <c r="DM925" s="36">
        <f t="shared" si="2219"/>
        <v>0</v>
      </c>
      <c r="DN925" s="36">
        <f t="shared" ca="1" si="2268"/>
        <v>4.6137290849905055E-12</v>
      </c>
      <c r="DO925" s="64" cm="1">
        <f t="array" ref="DO925">IFERROR(INDEX(Tbl_FwdNom,$B925,MATCH(LIDt,Tbl_FwdNom_Cols,0)),0)</f>
        <v>7.6782546350000001</v>
      </c>
      <c r="DP925" s="64">
        <f t="shared" ca="1" si="2269"/>
        <v>7.6169102720000001</v>
      </c>
      <c r="DQ925" s="64">
        <f t="shared" ca="1" si="2220"/>
        <v>6.1360495662272641E-3</v>
      </c>
      <c r="DR925" s="70">
        <f t="shared" ca="1" si="2221"/>
        <v>0.99390137191797001</v>
      </c>
      <c r="DS925" s="70">
        <f ca="1">PRODUCT($DR$8:DR925)</f>
        <v>1.0313054985670955E-3</v>
      </c>
      <c r="DT925" s="36">
        <f t="shared" ca="1" si="2222"/>
        <v>0</v>
      </c>
      <c r="DU925" s="36">
        <f t="shared" ca="1" si="2223"/>
        <v>0</v>
      </c>
      <c r="DV925" s="36">
        <f t="shared" ca="1" si="2224"/>
        <v>0</v>
      </c>
      <c r="DW925" s="36">
        <f t="shared" ca="1" si="2225"/>
        <v>0</v>
      </c>
      <c r="DX925" s="36">
        <f t="shared" ca="1" si="2226"/>
        <v>0</v>
      </c>
      <c r="DY925" s="36">
        <f t="shared" ca="1" si="2227"/>
        <v>0</v>
      </c>
      <c r="DZ925" s="36">
        <f t="shared" ca="1" si="2228"/>
        <v>0</v>
      </c>
      <c r="EA925" s="36">
        <f t="shared" ca="1" si="2229"/>
        <v>0</v>
      </c>
      <c r="EB925" s="36">
        <f t="shared" ca="1" si="2230"/>
        <v>0</v>
      </c>
      <c r="EC925" s="36">
        <f t="shared" ca="1" si="2231"/>
        <v>0</v>
      </c>
      <c r="ED925" s="36">
        <f t="shared" ca="1" si="2232"/>
        <v>0</v>
      </c>
      <c r="EE925" s="36">
        <f t="shared" ca="1" si="2270"/>
        <v>0</v>
      </c>
      <c r="EF925" s="36">
        <f t="shared" ca="1" si="2233"/>
        <v>0</v>
      </c>
      <c r="EG925" s="64"/>
      <c r="EH925" s="64"/>
      <c r="EI925" s="64"/>
      <c r="EJ925" s="70"/>
      <c r="EK925" s="70"/>
      <c r="EL925" s="70"/>
      <c r="EM925" s="70"/>
      <c r="EN925" s="70"/>
      <c r="EO925" s="36">
        <f t="shared" si="2234"/>
        <v>0</v>
      </c>
      <c r="EP925" s="36">
        <f t="shared" si="2235"/>
        <v>0</v>
      </c>
      <c r="EQ925" s="36">
        <f t="shared" si="2236"/>
        <v>0</v>
      </c>
      <c r="ER925" s="36">
        <f t="shared" si="2237"/>
        <v>0</v>
      </c>
      <c r="ES925" s="36">
        <f t="shared" si="2238"/>
        <v>0</v>
      </c>
      <c r="ET925" s="36">
        <f t="shared" si="2239"/>
        <v>0</v>
      </c>
      <c r="EU925" s="36">
        <f t="shared" si="2271"/>
        <v>0</v>
      </c>
      <c r="EV925" s="36">
        <f t="shared" si="2240"/>
        <v>0</v>
      </c>
      <c r="EW925" s="36">
        <f t="shared" si="2241"/>
        <v>0</v>
      </c>
      <c r="EX925" s="36">
        <f t="shared" si="2272"/>
        <v>0</v>
      </c>
      <c r="EY925" s="36">
        <f t="shared" si="2242"/>
        <v>0</v>
      </c>
      <c r="EZ925" s="36">
        <f t="shared" si="2243"/>
        <v>0</v>
      </c>
      <c r="FA925" s="36">
        <f t="shared" si="2244"/>
        <v>0</v>
      </c>
      <c r="FB925" s="36">
        <f t="shared" si="2245"/>
        <v>0</v>
      </c>
      <c r="FC925" s="36">
        <f t="shared" si="2273"/>
        <v>0</v>
      </c>
      <c r="FD925" s="36">
        <f t="shared" si="2246"/>
        <v>0</v>
      </c>
      <c r="FE925" s="36">
        <f t="shared" si="2247"/>
        <v>0</v>
      </c>
      <c r="FF925" s="36">
        <f t="shared" si="2274"/>
        <v>0</v>
      </c>
      <c r="FG925" s="36">
        <f t="shared" si="2248"/>
        <v>0</v>
      </c>
      <c r="FH925" s="36">
        <f t="shared" si="2249"/>
        <v>0</v>
      </c>
      <c r="FI925" s="36">
        <f t="shared" si="2250"/>
        <v>0</v>
      </c>
      <c r="FJ925" s="36">
        <f t="shared" ca="1" si="2251"/>
        <v>0</v>
      </c>
      <c r="FK925" s="36">
        <f t="shared" si="2252"/>
        <v>0</v>
      </c>
      <c r="FL925" s="36">
        <f t="shared" si="2253"/>
        <v>0</v>
      </c>
      <c r="FM925" s="36">
        <f t="shared" ca="1" si="2254"/>
        <v>0</v>
      </c>
      <c r="FN925" s="36">
        <f t="shared" ca="1" si="2276"/>
        <v>0</v>
      </c>
    </row>
    <row r="926" spans="2:170" x14ac:dyDescent="0.25">
      <c r="B926" s="2">
        <v>918</v>
      </c>
      <c r="C926" s="2">
        <f t="shared" si="2130"/>
        <v>77</v>
      </c>
      <c r="D926" s="2">
        <f t="shared" si="2279"/>
        <v>942</v>
      </c>
      <c r="E926" s="2">
        <f t="shared" si="2277"/>
        <v>79</v>
      </c>
      <c r="F926" s="189">
        <f t="shared" si="2281"/>
        <v>73658</v>
      </c>
      <c r="G926" s="2">
        <f t="shared" si="2280"/>
        <v>8</v>
      </c>
      <c r="H926" s="187">
        <f t="shared" si="2131"/>
        <v>111.08333333333334</v>
      </c>
      <c r="I926" s="186">
        <f t="shared" si="2278"/>
        <v>111</v>
      </c>
      <c r="J926" s="2">
        <f t="shared" si="2132"/>
        <v>0</v>
      </c>
      <c r="K926" s="2">
        <f t="shared" si="2133"/>
        <v>1</v>
      </c>
      <c r="L926">
        <f t="shared" si="2134"/>
        <v>2</v>
      </c>
      <c r="M926" s="190">
        <f t="shared" si="2255"/>
        <v>0.93</v>
      </c>
      <c r="N926">
        <f t="shared" si="2135"/>
        <v>1</v>
      </c>
      <c r="O926">
        <f t="shared" si="2136"/>
        <v>100</v>
      </c>
      <c r="P926" s="58">
        <f t="shared" si="2137"/>
        <v>4.1850000000000005</v>
      </c>
      <c r="Q926" s="106">
        <f t="shared" si="2138"/>
        <v>1</v>
      </c>
      <c r="R926" s="59">
        <f t="shared" si="2139"/>
        <v>1</v>
      </c>
      <c r="S926" s="32">
        <f t="shared" si="2256"/>
        <v>1</v>
      </c>
      <c r="T926">
        <f t="shared" si="2140"/>
        <v>1</v>
      </c>
      <c r="U926" s="32">
        <f t="shared" si="2257"/>
        <v>0.93</v>
      </c>
      <c r="V926">
        <f t="shared" si="2141"/>
        <v>1</v>
      </c>
      <c r="W926">
        <f t="shared" si="2142"/>
        <v>100</v>
      </c>
      <c r="X926" s="58">
        <f t="shared" si="2143"/>
        <v>1</v>
      </c>
      <c r="Y926" s="58">
        <f t="shared" si="2144"/>
        <v>1</v>
      </c>
      <c r="Z926" s="32">
        <f t="shared" si="2145"/>
        <v>1</v>
      </c>
      <c r="AA926" s="32">
        <f t="shared" si="2146"/>
        <v>1</v>
      </c>
      <c r="AB926" s="59">
        <f t="shared" si="2147"/>
        <v>4.9056245199999996E-3</v>
      </c>
      <c r="AC926" s="59">
        <f t="shared" si="2148"/>
        <v>4.9056245199999996E-3</v>
      </c>
      <c r="AD926">
        <f t="shared" si="2149"/>
        <v>1</v>
      </c>
      <c r="AE926" s="59">
        <f t="shared" si="2150"/>
        <v>4.9056245199999996E-3</v>
      </c>
      <c r="AF926" s="59">
        <f t="shared" si="2151"/>
        <v>4.1758461800000006E-3</v>
      </c>
      <c r="AG926" s="59">
        <f t="shared" si="2152"/>
        <v>4.1758461800000006E-3</v>
      </c>
      <c r="AH926">
        <f t="shared" si="2153"/>
        <v>1</v>
      </c>
      <c r="AI926" s="59">
        <f t="shared" si="2154"/>
        <v>4.1758461800000006E-3</v>
      </c>
      <c r="AJ926" s="59">
        <f t="shared" si="2155"/>
        <v>0</v>
      </c>
      <c r="AK926" s="59">
        <f t="shared" si="2156"/>
        <v>0</v>
      </c>
      <c r="AL926" s="59">
        <f t="shared" si="2157"/>
        <v>0</v>
      </c>
      <c r="AM926" s="12">
        <f t="shared" si="2258"/>
        <v>0</v>
      </c>
      <c r="AN926" s="12">
        <f t="shared" si="2259"/>
        <v>0</v>
      </c>
      <c r="AO926" s="66">
        <f t="shared" si="2158"/>
        <v>0</v>
      </c>
      <c r="AP926" s="66">
        <f t="shared" si="2159"/>
        <v>0</v>
      </c>
      <c r="AQ926" s="59">
        <f t="shared" si="2160"/>
        <v>0</v>
      </c>
      <c r="AR926" s="59">
        <f t="shared" si="2161"/>
        <v>0</v>
      </c>
      <c r="AS926" s="59">
        <f t="shared" si="2162"/>
        <v>0</v>
      </c>
      <c r="AT926" s="12">
        <f t="shared" si="2163"/>
        <v>0</v>
      </c>
      <c r="AU926" s="59">
        <f t="shared" si="2260"/>
        <v>0</v>
      </c>
      <c r="AV926" s="59">
        <f t="shared" si="2261"/>
        <v>0</v>
      </c>
      <c r="AW926" s="70">
        <f t="shared" si="2164"/>
        <v>0</v>
      </c>
      <c r="AX926" s="20">
        <f t="shared" si="2165"/>
        <v>200000</v>
      </c>
      <c r="AY926" s="20">
        <f t="shared" si="2166"/>
        <v>0</v>
      </c>
      <c r="AZ926" s="20">
        <f t="shared" si="2167"/>
        <v>0</v>
      </c>
      <c r="BA926" s="20">
        <f t="shared" si="2168"/>
        <v>200000</v>
      </c>
      <c r="BB926" s="36">
        <f t="shared" si="2169"/>
        <v>1</v>
      </c>
      <c r="BC926" s="36">
        <f t="shared" si="2170"/>
        <v>0</v>
      </c>
      <c r="BD926" s="80">
        <f t="shared" si="2171"/>
        <v>0</v>
      </c>
      <c r="BE926" s="36">
        <f t="shared" si="2172"/>
        <v>0</v>
      </c>
      <c r="BF926" s="36">
        <f t="shared" si="2173"/>
        <v>0</v>
      </c>
      <c r="BG926" s="36">
        <f t="shared" si="2174"/>
        <v>0</v>
      </c>
      <c r="BH926" s="36">
        <f t="shared" si="2175"/>
        <v>0</v>
      </c>
      <c r="BI926" s="36">
        <f t="shared" si="2176"/>
        <v>0</v>
      </c>
      <c r="BJ926" s="36">
        <f t="shared" si="2177"/>
        <v>0</v>
      </c>
      <c r="BK926" s="36">
        <f t="shared" si="2178"/>
        <v>0</v>
      </c>
      <c r="BL926" s="68">
        <f>IF(OR(AT926=0,E926&gt;ProjTerm),0,VLOOKUP(D926,'Life Events'!$AE$5:$AI$1206,5,FALSE))</f>
        <v>0</v>
      </c>
      <c r="BM926" s="93">
        <f t="shared" si="2179"/>
        <v>0</v>
      </c>
      <c r="BN926" s="93">
        <f t="shared" si="2180"/>
        <v>0</v>
      </c>
      <c r="BO926" s="36">
        <f t="shared" si="2181"/>
        <v>0</v>
      </c>
      <c r="BP926" s="36">
        <f t="shared" si="2182"/>
        <v>0</v>
      </c>
      <c r="BQ926" s="36">
        <f t="shared" si="2183"/>
        <v>0</v>
      </c>
      <c r="BR926" s="36">
        <f t="shared" si="2184"/>
        <v>154.78110000000001</v>
      </c>
      <c r="BS926" s="36">
        <f t="shared" si="2185"/>
        <v>0</v>
      </c>
      <c r="BT926" s="36">
        <f t="shared" si="2186"/>
        <v>0</v>
      </c>
      <c r="BU926" s="70" cm="1">
        <f t="array" ref="BU926">IF(AND(ActInt=1,$J926=0),INDEX(Tbl_FwdNom,$B926-IVP,MATCH(ValnDt,Tbl_FwdNom_Cols)),INDEX(Tbl_FwdNom,$B926,MATCH(StartDt,Tbl_FwdNom_Cols)))</f>
        <v>8.9091084420000008</v>
      </c>
      <c r="BV926" s="70" cm="1">
        <f t="array" ref="BV926">INDEX(Tbl_FwdReal,$B926,MATCH(StartDt,Tbl_FwdReal_Cols))</f>
        <v>2.9493709830000001</v>
      </c>
      <c r="BW926" s="70" cm="1">
        <f t="array" ref="BW926">IF(RunType&lt;&gt;"OPN",INDEX(Tbl_FwdReal,$B926,MATCH(ValnDt,Tbl_FwdReal_Cols)),IF(AND($J926=0,ActInt=1),INDEX(Tbl_FwdReal,$B926-IVP,MATCH(ValnDt,Tbl_FwdReal_Cols)),-999))*$K926</f>
        <v>2.9493709830000001</v>
      </c>
      <c r="BX926" s="70">
        <f t="shared" si="2187"/>
        <v>2.9493709830000003E-2</v>
      </c>
      <c r="BY926" s="70">
        <f t="shared" si="2262"/>
        <v>5.7889984194115174E-2</v>
      </c>
      <c r="BZ926" s="64">
        <f t="shared" si="2275"/>
        <v>4.7007091093129727E-3</v>
      </c>
      <c r="CA926" s="70" cm="1">
        <f t="array" ref="CA926">IF($J926=1,CA925*(1+INDEX(Tbl_CPI,$B926,MATCH(IF(RunType="OPN",StartDt,ValnDt),Tbl_CPI_Cols))),0)</f>
        <v>0</v>
      </c>
      <c r="CB926" s="70">
        <f t="shared" si="2263"/>
        <v>145.28514571535192</v>
      </c>
      <c r="CC926" s="70">
        <f t="shared" si="2264"/>
        <v>141.25025270902947</v>
      </c>
      <c r="CD926" s="36">
        <f t="shared" si="2188"/>
        <v>715.55023851515841</v>
      </c>
      <c r="CE926" s="36">
        <f t="shared" si="2189"/>
        <v>0</v>
      </c>
      <c r="CF926" s="36">
        <f t="shared" si="2190"/>
        <v>0</v>
      </c>
      <c r="CG926" s="36">
        <f t="shared" si="2191"/>
        <v>0</v>
      </c>
      <c r="CH926" s="36">
        <f t="shared" si="2192"/>
        <v>0</v>
      </c>
      <c r="CI926" s="36">
        <f t="shared" si="2193"/>
        <v>0</v>
      </c>
      <c r="CJ926" s="36">
        <f t="shared" si="2194"/>
        <v>0</v>
      </c>
      <c r="CK926" s="36">
        <f t="shared" si="2195"/>
        <v>0</v>
      </c>
      <c r="CL926" s="36">
        <f t="shared" si="2196"/>
        <v>0</v>
      </c>
      <c r="CM926" s="36">
        <f t="shared" si="2197"/>
        <v>0</v>
      </c>
      <c r="CN926" s="36">
        <f t="shared" si="2198"/>
        <v>0</v>
      </c>
      <c r="CO926" s="20">
        <f t="shared" si="2199"/>
        <v>120000</v>
      </c>
      <c r="CP926" s="20">
        <f t="shared" si="2200"/>
        <v>2</v>
      </c>
      <c r="CQ926" s="64" t="e">
        <f t="shared" si="2201"/>
        <v>#N/A</v>
      </c>
      <c r="CR926" s="64" t="e">
        <f t="shared" si="2202"/>
        <v>#N/A</v>
      </c>
      <c r="CS926" s="36" t="e">
        <f t="shared" si="2203"/>
        <v>#N/A</v>
      </c>
      <c r="CT926" s="36">
        <f t="shared" si="2204"/>
        <v>0</v>
      </c>
      <c r="CU926" s="36">
        <f t="shared" si="2205"/>
        <v>0</v>
      </c>
      <c r="CV926" s="36">
        <f t="shared" si="2265"/>
        <v>0</v>
      </c>
      <c r="CW926" s="36">
        <f t="shared" si="2206"/>
        <v>0</v>
      </c>
      <c r="CX926" s="36">
        <f t="shared" si="2207"/>
        <v>0</v>
      </c>
      <c r="CY926" s="36">
        <f t="shared" si="2208"/>
        <v>0</v>
      </c>
      <c r="CZ926" s="36">
        <f t="shared" si="2266"/>
        <v>0</v>
      </c>
      <c r="DA926" s="64">
        <f t="shared" si="2209"/>
        <v>7.1373067644231458E-3</v>
      </c>
      <c r="DB926" s="70">
        <f t="shared" si="2267"/>
        <v>0.99291327337743773</v>
      </c>
      <c r="DC926" s="70">
        <f>PRODUCT($DB$8:DB926)</f>
        <v>2.6866525687170182E-4</v>
      </c>
      <c r="DD926" s="36">
        <f t="shared" si="2210"/>
        <v>0</v>
      </c>
      <c r="DE926" s="36">
        <f t="shared" si="2211"/>
        <v>0</v>
      </c>
      <c r="DF926" s="36">
        <f t="shared" si="2212"/>
        <v>0</v>
      </c>
      <c r="DG926" s="36">
        <f t="shared" si="2213"/>
        <v>0</v>
      </c>
      <c r="DH926" s="36">
        <f t="shared" si="2214"/>
        <v>0</v>
      </c>
      <c r="DI926" s="36">
        <f t="shared" si="2215"/>
        <v>0</v>
      </c>
      <c r="DJ926" s="36">
        <f t="shared" si="2216"/>
        <v>0</v>
      </c>
      <c r="DK926" s="36">
        <f t="shared" si="2217"/>
        <v>0</v>
      </c>
      <c r="DL926" s="36">
        <f t="shared" si="2218"/>
        <v>0</v>
      </c>
      <c r="DM926" s="36">
        <f t="shared" si="2219"/>
        <v>0</v>
      </c>
      <c r="DN926" s="36">
        <f t="shared" ca="1" si="2268"/>
        <v>4.6137290849905055E-12</v>
      </c>
      <c r="DO926" s="64" cm="1">
        <f t="array" ref="DO926">IFERROR(INDEX(Tbl_FwdNom,$B926,MATCH(LIDt,Tbl_FwdNom_Cols,0)),0)</f>
        <v>7.676550153</v>
      </c>
      <c r="DP926" s="64">
        <f t="shared" ca="1" si="2269"/>
        <v>7.6152067609999996</v>
      </c>
      <c r="DQ926" s="64">
        <f t="shared" ca="1" si="2220"/>
        <v>6.1347223458592115E-3</v>
      </c>
      <c r="DR926" s="70">
        <f t="shared" ca="1" si="2221"/>
        <v>0.99390268300098439</v>
      </c>
      <c r="DS926" s="70">
        <f ca="1">PRODUCT($DR$8:DR926)</f>
        <v>1.0250173020195041E-3</v>
      </c>
      <c r="DT926" s="36">
        <f t="shared" ca="1" si="2222"/>
        <v>0</v>
      </c>
      <c r="DU926" s="36">
        <f t="shared" ca="1" si="2223"/>
        <v>0</v>
      </c>
      <c r="DV926" s="36">
        <f t="shared" ca="1" si="2224"/>
        <v>0</v>
      </c>
      <c r="DW926" s="36">
        <f t="shared" ca="1" si="2225"/>
        <v>0</v>
      </c>
      <c r="DX926" s="36">
        <f t="shared" ca="1" si="2226"/>
        <v>0</v>
      </c>
      <c r="DY926" s="36">
        <f t="shared" ca="1" si="2227"/>
        <v>0</v>
      </c>
      <c r="DZ926" s="36">
        <f t="shared" ca="1" si="2228"/>
        <v>0</v>
      </c>
      <c r="EA926" s="36">
        <f t="shared" ca="1" si="2229"/>
        <v>0</v>
      </c>
      <c r="EB926" s="36">
        <f t="shared" ca="1" si="2230"/>
        <v>0</v>
      </c>
      <c r="EC926" s="36">
        <f t="shared" ca="1" si="2231"/>
        <v>0</v>
      </c>
      <c r="ED926" s="36">
        <f t="shared" ca="1" si="2232"/>
        <v>0</v>
      </c>
      <c r="EE926" s="36">
        <f t="shared" ca="1" si="2270"/>
        <v>0</v>
      </c>
      <c r="EF926" s="36">
        <f t="shared" ca="1" si="2233"/>
        <v>0</v>
      </c>
      <c r="EG926" s="64"/>
      <c r="EH926" s="64"/>
      <c r="EI926" s="64"/>
      <c r="EJ926" s="70"/>
      <c r="EK926" s="70"/>
      <c r="EL926" s="70"/>
      <c r="EM926" s="70"/>
      <c r="EN926" s="70"/>
      <c r="EO926" s="36">
        <f t="shared" si="2234"/>
        <v>0</v>
      </c>
      <c r="EP926" s="36">
        <f t="shared" si="2235"/>
        <v>0</v>
      </c>
      <c r="EQ926" s="36">
        <f t="shared" si="2236"/>
        <v>0</v>
      </c>
      <c r="ER926" s="36">
        <f t="shared" si="2237"/>
        <v>0</v>
      </c>
      <c r="ES926" s="36">
        <f t="shared" si="2238"/>
        <v>0</v>
      </c>
      <c r="ET926" s="36">
        <f t="shared" si="2239"/>
        <v>0</v>
      </c>
      <c r="EU926" s="36">
        <f t="shared" si="2271"/>
        <v>0</v>
      </c>
      <c r="EV926" s="36">
        <f t="shared" si="2240"/>
        <v>0</v>
      </c>
      <c r="EW926" s="36">
        <f t="shared" si="2241"/>
        <v>0</v>
      </c>
      <c r="EX926" s="36">
        <f t="shared" si="2272"/>
        <v>0</v>
      </c>
      <c r="EY926" s="36">
        <f t="shared" si="2242"/>
        <v>0</v>
      </c>
      <c r="EZ926" s="36">
        <f t="shared" si="2243"/>
        <v>0</v>
      </c>
      <c r="FA926" s="36">
        <f t="shared" si="2244"/>
        <v>0</v>
      </c>
      <c r="FB926" s="36">
        <f t="shared" si="2245"/>
        <v>0</v>
      </c>
      <c r="FC926" s="36">
        <f t="shared" si="2273"/>
        <v>0</v>
      </c>
      <c r="FD926" s="36">
        <f t="shared" si="2246"/>
        <v>0</v>
      </c>
      <c r="FE926" s="36">
        <f t="shared" si="2247"/>
        <v>0</v>
      </c>
      <c r="FF926" s="36">
        <f t="shared" si="2274"/>
        <v>0</v>
      </c>
      <c r="FG926" s="36">
        <f t="shared" si="2248"/>
        <v>0</v>
      </c>
      <c r="FH926" s="36">
        <f t="shared" si="2249"/>
        <v>0</v>
      </c>
      <c r="FI926" s="36">
        <f t="shared" si="2250"/>
        <v>0</v>
      </c>
      <c r="FJ926" s="36">
        <f t="shared" ca="1" si="2251"/>
        <v>0</v>
      </c>
      <c r="FK926" s="36">
        <f t="shared" si="2252"/>
        <v>0</v>
      </c>
      <c r="FL926" s="36">
        <f t="shared" si="2253"/>
        <v>0</v>
      </c>
      <c r="FM926" s="36">
        <f t="shared" ca="1" si="2254"/>
        <v>0</v>
      </c>
      <c r="FN926" s="36">
        <f t="shared" ca="1" si="2276"/>
        <v>0</v>
      </c>
    </row>
    <row r="927" spans="2:170" x14ac:dyDescent="0.25">
      <c r="B927" s="2">
        <v>919</v>
      </c>
      <c r="C927" s="2">
        <f t="shared" si="2130"/>
        <v>77</v>
      </c>
      <c r="D927" s="2">
        <f t="shared" si="2279"/>
        <v>943</v>
      </c>
      <c r="E927" s="2">
        <f t="shared" si="2277"/>
        <v>79</v>
      </c>
      <c r="F927" s="189">
        <f t="shared" si="2281"/>
        <v>73688</v>
      </c>
      <c r="G927" s="2">
        <f t="shared" si="2280"/>
        <v>9</v>
      </c>
      <c r="H927" s="187">
        <f t="shared" si="2131"/>
        <v>111.16666666666666</v>
      </c>
      <c r="I927" s="186">
        <f t="shared" si="2278"/>
        <v>111</v>
      </c>
      <c r="J927" s="2">
        <f t="shared" si="2132"/>
        <v>0</v>
      </c>
      <c r="K927" s="2">
        <f t="shared" si="2133"/>
        <v>1</v>
      </c>
      <c r="L927">
        <f t="shared" si="2134"/>
        <v>2</v>
      </c>
      <c r="M927" s="190">
        <f t="shared" si="2255"/>
        <v>0.93</v>
      </c>
      <c r="N927">
        <f t="shared" si="2135"/>
        <v>1</v>
      </c>
      <c r="O927">
        <f t="shared" si="2136"/>
        <v>100</v>
      </c>
      <c r="P927" s="58">
        <f t="shared" si="2137"/>
        <v>4.1850000000000005</v>
      </c>
      <c r="Q927" s="106">
        <f t="shared" si="2138"/>
        <v>1</v>
      </c>
      <c r="R927" s="59">
        <f t="shared" si="2139"/>
        <v>1</v>
      </c>
      <c r="S927" s="32">
        <f t="shared" si="2256"/>
        <v>1</v>
      </c>
      <c r="T927">
        <f t="shared" si="2140"/>
        <v>1</v>
      </c>
      <c r="U927" s="32">
        <f t="shared" si="2257"/>
        <v>0.93</v>
      </c>
      <c r="V927">
        <f t="shared" si="2141"/>
        <v>1</v>
      </c>
      <c r="W927">
        <f t="shared" si="2142"/>
        <v>100</v>
      </c>
      <c r="X927" s="58">
        <f t="shared" si="2143"/>
        <v>1</v>
      </c>
      <c r="Y927" s="58">
        <f t="shared" si="2144"/>
        <v>1</v>
      </c>
      <c r="Z927" s="32">
        <f t="shared" si="2145"/>
        <v>1</v>
      </c>
      <c r="AA927" s="32">
        <f t="shared" si="2146"/>
        <v>1</v>
      </c>
      <c r="AB927" s="59">
        <f t="shared" si="2147"/>
        <v>4.9056245199999996E-3</v>
      </c>
      <c r="AC927" s="59">
        <f t="shared" si="2148"/>
        <v>4.9056245199999996E-3</v>
      </c>
      <c r="AD927">
        <f t="shared" si="2149"/>
        <v>1</v>
      </c>
      <c r="AE927" s="59">
        <f t="shared" si="2150"/>
        <v>4.9056245199999996E-3</v>
      </c>
      <c r="AF927" s="59">
        <f t="shared" si="2151"/>
        <v>4.1758461800000006E-3</v>
      </c>
      <c r="AG927" s="59">
        <f t="shared" si="2152"/>
        <v>4.1758461800000006E-3</v>
      </c>
      <c r="AH927">
        <f t="shared" si="2153"/>
        <v>1</v>
      </c>
      <c r="AI927" s="59">
        <f t="shared" si="2154"/>
        <v>4.1758461800000006E-3</v>
      </c>
      <c r="AJ927" s="59">
        <f t="shared" si="2155"/>
        <v>0</v>
      </c>
      <c r="AK927" s="59">
        <f t="shared" si="2156"/>
        <v>0</v>
      </c>
      <c r="AL927" s="59">
        <f t="shared" si="2157"/>
        <v>0</v>
      </c>
      <c r="AM927" s="12">
        <f t="shared" si="2258"/>
        <v>0</v>
      </c>
      <c r="AN927" s="12">
        <f t="shared" si="2259"/>
        <v>0</v>
      </c>
      <c r="AO927" s="66">
        <f t="shared" si="2158"/>
        <v>0</v>
      </c>
      <c r="AP927" s="66">
        <f t="shared" si="2159"/>
        <v>0</v>
      </c>
      <c r="AQ927" s="59">
        <f t="shared" si="2160"/>
        <v>0</v>
      </c>
      <c r="AR927" s="59">
        <f t="shared" si="2161"/>
        <v>0</v>
      </c>
      <c r="AS927" s="59">
        <f t="shared" si="2162"/>
        <v>0</v>
      </c>
      <c r="AT927" s="12">
        <f t="shared" si="2163"/>
        <v>0</v>
      </c>
      <c r="AU927" s="59">
        <f t="shared" si="2260"/>
        <v>0</v>
      </c>
      <c r="AV927" s="59">
        <f t="shared" si="2261"/>
        <v>0</v>
      </c>
      <c r="AW927" s="70">
        <f t="shared" si="2164"/>
        <v>0</v>
      </c>
      <c r="AX927" s="20">
        <f t="shared" si="2165"/>
        <v>200000</v>
      </c>
      <c r="AY927" s="20">
        <f t="shared" si="2166"/>
        <v>0</v>
      </c>
      <c r="AZ927" s="20">
        <f t="shared" si="2167"/>
        <v>0</v>
      </c>
      <c r="BA927" s="20">
        <f t="shared" si="2168"/>
        <v>200000</v>
      </c>
      <c r="BB927" s="36">
        <f t="shared" si="2169"/>
        <v>1</v>
      </c>
      <c r="BC927" s="36">
        <f t="shared" si="2170"/>
        <v>0</v>
      </c>
      <c r="BD927" s="80">
        <f t="shared" si="2171"/>
        <v>0</v>
      </c>
      <c r="BE927" s="36">
        <f t="shared" si="2172"/>
        <v>0</v>
      </c>
      <c r="BF927" s="36">
        <f t="shared" si="2173"/>
        <v>0</v>
      </c>
      <c r="BG927" s="36">
        <f t="shared" si="2174"/>
        <v>0</v>
      </c>
      <c r="BH927" s="36">
        <f t="shared" si="2175"/>
        <v>0</v>
      </c>
      <c r="BI927" s="36">
        <f t="shared" si="2176"/>
        <v>0</v>
      </c>
      <c r="BJ927" s="36">
        <f t="shared" si="2177"/>
        <v>0</v>
      </c>
      <c r="BK927" s="36">
        <f t="shared" si="2178"/>
        <v>0</v>
      </c>
      <c r="BL927" s="68">
        <f>IF(OR(AT927=0,E927&gt;ProjTerm),0,VLOOKUP(D927,'Life Events'!$AE$5:$AI$1206,5,FALSE))</f>
        <v>0</v>
      </c>
      <c r="BM927" s="93">
        <f t="shared" si="2179"/>
        <v>0</v>
      </c>
      <c r="BN927" s="93">
        <f t="shared" si="2180"/>
        <v>0</v>
      </c>
      <c r="BO927" s="36">
        <f t="shared" si="2181"/>
        <v>0</v>
      </c>
      <c r="BP927" s="36">
        <f t="shared" si="2182"/>
        <v>0</v>
      </c>
      <c r="BQ927" s="36">
        <f t="shared" si="2183"/>
        <v>0</v>
      </c>
      <c r="BR927" s="36">
        <f t="shared" si="2184"/>
        <v>154.78110000000001</v>
      </c>
      <c r="BS927" s="36">
        <f t="shared" si="2185"/>
        <v>0</v>
      </c>
      <c r="BT927" s="36">
        <f t="shared" si="2186"/>
        <v>0</v>
      </c>
      <c r="BU927" s="70" cm="1">
        <f t="array" ref="BU927">IF(AND(ActInt=1,$J927=0),INDEX(Tbl_FwdNom,$B927-IVP,MATCH(ValnDt,Tbl_FwdNom_Cols)),INDEX(Tbl_FwdNom,$B927,MATCH(StartDt,Tbl_FwdNom_Cols)))</f>
        <v>8.9031950710000007</v>
      </c>
      <c r="BV927" s="70" cm="1">
        <f t="array" ref="BV927">INDEX(Tbl_FwdReal,$B927,MATCH(StartDt,Tbl_FwdReal_Cols))</f>
        <v>2.9460050390000001</v>
      </c>
      <c r="BW927" s="70" cm="1">
        <f t="array" ref="BW927">IF(RunType&lt;&gt;"OPN",INDEX(Tbl_FwdReal,$B927,MATCH(ValnDt,Tbl_FwdReal_Cols)),IF(AND($J927=0,ActInt=1),INDEX(Tbl_FwdReal,$B927-IVP,MATCH(ValnDt,Tbl_FwdReal_Cols)),-999))*$K927</f>
        <v>2.9460050390000001</v>
      </c>
      <c r="BX927" s="70">
        <f t="shared" si="2187"/>
        <v>2.9460050390000003E-2</v>
      </c>
      <c r="BY927" s="70">
        <f t="shared" si="2262"/>
        <v>5.7867131704073094E-2</v>
      </c>
      <c r="BZ927" s="64">
        <f t="shared" si="2275"/>
        <v>4.698900466588718E-3</v>
      </c>
      <c r="CA927" s="70" cm="1">
        <f t="array" ref="CA927">IF($J927=1,CA926*(1+INDEX(Tbl_CPI,$B927,MATCH(IF(RunType="OPN",StartDt,ValnDt),Tbl_CPI_Cols))),0)</f>
        <v>0</v>
      </c>
      <c r="CB927" s="70">
        <f t="shared" si="2263"/>
        <v>145.96782615434219</v>
      </c>
      <c r="CC927" s="70">
        <f t="shared" si="2264"/>
        <v>141.25025270902947</v>
      </c>
      <c r="CD927" s="36">
        <f t="shared" si="2188"/>
        <v>715.55023851515841</v>
      </c>
      <c r="CE927" s="36">
        <f t="shared" si="2189"/>
        <v>0</v>
      </c>
      <c r="CF927" s="36">
        <f t="shared" si="2190"/>
        <v>0</v>
      </c>
      <c r="CG927" s="36">
        <f t="shared" si="2191"/>
        <v>0</v>
      </c>
      <c r="CH927" s="36">
        <f t="shared" si="2192"/>
        <v>0</v>
      </c>
      <c r="CI927" s="36">
        <f t="shared" si="2193"/>
        <v>0</v>
      </c>
      <c r="CJ927" s="36">
        <f t="shared" si="2194"/>
        <v>0</v>
      </c>
      <c r="CK927" s="36">
        <f t="shared" si="2195"/>
        <v>0</v>
      </c>
      <c r="CL927" s="36">
        <f t="shared" si="2196"/>
        <v>0</v>
      </c>
      <c r="CM927" s="36">
        <f t="shared" si="2197"/>
        <v>0</v>
      </c>
      <c r="CN927" s="36">
        <f t="shared" si="2198"/>
        <v>0</v>
      </c>
      <c r="CO927" s="20">
        <f t="shared" si="2199"/>
        <v>120000</v>
      </c>
      <c r="CP927" s="20">
        <f t="shared" si="2200"/>
        <v>2</v>
      </c>
      <c r="CQ927" s="64" t="e">
        <f t="shared" si="2201"/>
        <v>#N/A</v>
      </c>
      <c r="CR927" s="64" t="e">
        <f t="shared" si="2202"/>
        <v>#N/A</v>
      </c>
      <c r="CS927" s="36" t="e">
        <f t="shared" si="2203"/>
        <v>#N/A</v>
      </c>
      <c r="CT927" s="36">
        <f t="shared" si="2204"/>
        <v>0</v>
      </c>
      <c r="CU927" s="36">
        <f t="shared" si="2205"/>
        <v>0</v>
      </c>
      <c r="CV927" s="36">
        <f t="shared" si="2265"/>
        <v>0</v>
      </c>
      <c r="CW927" s="36">
        <f t="shared" si="2206"/>
        <v>0</v>
      </c>
      <c r="CX927" s="36">
        <f t="shared" si="2207"/>
        <v>0</v>
      </c>
      <c r="CY927" s="36">
        <f t="shared" si="2208"/>
        <v>0</v>
      </c>
      <c r="CZ927" s="36">
        <f t="shared" si="2266"/>
        <v>0</v>
      </c>
      <c r="DA927" s="64">
        <f t="shared" si="2209"/>
        <v>7.1327496580106953E-3</v>
      </c>
      <c r="DB927" s="70">
        <f t="shared" si="2267"/>
        <v>0.99291776614311</v>
      </c>
      <c r="DC927" s="70">
        <f>PRODUCT($DB$8:DB927)</f>
        <v>2.66762506693315E-4</v>
      </c>
      <c r="DD927" s="36">
        <f t="shared" si="2210"/>
        <v>0</v>
      </c>
      <c r="DE927" s="36">
        <f t="shared" si="2211"/>
        <v>0</v>
      </c>
      <c r="DF927" s="36">
        <f t="shared" si="2212"/>
        <v>0</v>
      </c>
      <c r="DG927" s="36">
        <f t="shared" si="2213"/>
        <v>0</v>
      </c>
      <c r="DH927" s="36">
        <f t="shared" si="2214"/>
        <v>0</v>
      </c>
      <c r="DI927" s="36">
        <f t="shared" si="2215"/>
        <v>0</v>
      </c>
      <c r="DJ927" s="36">
        <f t="shared" si="2216"/>
        <v>0</v>
      </c>
      <c r="DK927" s="36">
        <f t="shared" si="2217"/>
        <v>0</v>
      </c>
      <c r="DL927" s="36">
        <f t="shared" si="2218"/>
        <v>0</v>
      </c>
      <c r="DM927" s="36">
        <f t="shared" si="2219"/>
        <v>0</v>
      </c>
      <c r="DN927" s="36">
        <f t="shared" ca="1" si="2268"/>
        <v>4.6137290849905055E-12</v>
      </c>
      <c r="DO927" s="64" cm="1">
        <f t="array" ref="DO927">IFERROR(INDEX(Tbl_FwdNom,$B927,MATCH(LIDt,Tbl_FwdNom_Cols,0)),0)</f>
        <v>7.6748456980000004</v>
      </c>
      <c r="DP927" s="64">
        <f t="shared" ca="1" si="2269"/>
        <v>7.6135032770000004</v>
      </c>
      <c r="DQ927" s="64">
        <f t="shared" ca="1" si="2220"/>
        <v>6.1333951272688481E-3</v>
      </c>
      <c r="DR927" s="70">
        <f t="shared" ca="1" si="2221"/>
        <v>0.99390399408570174</v>
      </c>
      <c r="DS927" s="70">
        <f ca="1">PRODUCT($DR$8:DR927)</f>
        <v>1.0187687904841352E-3</v>
      </c>
      <c r="DT927" s="36">
        <f t="shared" ca="1" si="2222"/>
        <v>0</v>
      </c>
      <c r="DU927" s="36">
        <f t="shared" ca="1" si="2223"/>
        <v>0</v>
      </c>
      <c r="DV927" s="36">
        <f t="shared" ca="1" si="2224"/>
        <v>0</v>
      </c>
      <c r="DW927" s="36">
        <f t="shared" ca="1" si="2225"/>
        <v>0</v>
      </c>
      <c r="DX927" s="36">
        <f t="shared" ca="1" si="2226"/>
        <v>0</v>
      </c>
      <c r="DY927" s="36">
        <f t="shared" ca="1" si="2227"/>
        <v>0</v>
      </c>
      <c r="DZ927" s="36">
        <f t="shared" ca="1" si="2228"/>
        <v>0</v>
      </c>
      <c r="EA927" s="36">
        <f t="shared" ca="1" si="2229"/>
        <v>0</v>
      </c>
      <c r="EB927" s="36">
        <f t="shared" ca="1" si="2230"/>
        <v>0</v>
      </c>
      <c r="EC927" s="36">
        <f t="shared" ca="1" si="2231"/>
        <v>0</v>
      </c>
      <c r="ED927" s="36">
        <f t="shared" ca="1" si="2232"/>
        <v>0</v>
      </c>
      <c r="EE927" s="36">
        <f t="shared" ca="1" si="2270"/>
        <v>0</v>
      </c>
      <c r="EF927" s="36">
        <f t="shared" ca="1" si="2233"/>
        <v>0</v>
      </c>
      <c r="EG927" s="64"/>
      <c r="EH927" s="64"/>
      <c r="EI927" s="64"/>
      <c r="EJ927" s="70"/>
      <c r="EK927" s="70"/>
      <c r="EL927" s="70"/>
      <c r="EM927" s="70"/>
      <c r="EN927" s="70"/>
      <c r="EO927" s="36">
        <f t="shared" si="2234"/>
        <v>0</v>
      </c>
      <c r="EP927" s="36">
        <f t="shared" si="2235"/>
        <v>0</v>
      </c>
      <c r="EQ927" s="36">
        <f t="shared" si="2236"/>
        <v>0</v>
      </c>
      <c r="ER927" s="36">
        <f t="shared" si="2237"/>
        <v>0</v>
      </c>
      <c r="ES927" s="36">
        <f t="shared" si="2238"/>
        <v>0</v>
      </c>
      <c r="ET927" s="36">
        <f t="shared" si="2239"/>
        <v>0</v>
      </c>
      <c r="EU927" s="36">
        <f t="shared" si="2271"/>
        <v>0</v>
      </c>
      <c r="EV927" s="36">
        <f t="shared" si="2240"/>
        <v>0</v>
      </c>
      <c r="EW927" s="36">
        <f t="shared" si="2241"/>
        <v>0</v>
      </c>
      <c r="EX927" s="36">
        <f t="shared" si="2272"/>
        <v>0</v>
      </c>
      <c r="EY927" s="36">
        <f t="shared" si="2242"/>
        <v>0</v>
      </c>
      <c r="EZ927" s="36">
        <f t="shared" si="2243"/>
        <v>0</v>
      </c>
      <c r="FA927" s="36">
        <f t="shared" si="2244"/>
        <v>0</v>
      </c>
      <c r="FB927" s="36">
        <f t="shared" si="2245"/>
        <v>0</v>
      </c>
      <c r="FC927" s="36">
        <f t="shared" si="2273"/>
        <v>0</v>
      </c>
      <c r="FD927" s="36">
        <f t="shared" si="2246"/>
        <v>0</v>
      </c>
      <c r="FE927" s="36">
        <f t="shared" si="2247"/>
        <v>0</v>
      </c>
      <c r="FF927" s="36">
        <f t="shared" si="2274"/>
        <v>0</v>
      </c>
      <c r="FG927" s="36">
        <f t="shared" si="2248"/>
        <v>0</v>
      </c>
      <c r="FH927" s="36">
        <f t="shared" si="2249"/>
        <v>0</v>
      </c>
      <c r="FI927" s="36">
        <f t="shared" si="2250"/>
        <v>0</v>
      </c>
      <c r="FJ927" s="36">
        <f t="shared" ca="1" si="2251"/>
        <v>0</v>
      </c>
      <c r="FK927" s="36">
        <f t="shared" si="2252"/>
        <v>0</v>
      </c>
      <c r="FL927" s="36">
        <f t="shared" si="2253"/>
        <v>0</v>
      </c>
      <c r="FM927" s="36">
        <f t="shared" ca="1" si="2254"/>
        <v>0</v>
      </c>
      <c r="FN927" s="36">
        <f t="shared" ca="1" si="2276"/>
        <v>0</v>
      </c>
    </row>
    <row r="928" spans="2:170" x14ac:dyDescent="0.25">
      <c r="B928" s="2">
        <v>920</v>
      </c>
      <c r="C928" s="2">
        <f t="shared" si="2130"/>
        <v>77</v>
      </c>
      <c r="D928" s="2">
        <f t="shared" si="2279"/>
        <v>944</v>
      </c>
      <c r="E928" s="2">
        <f t="shared" si="2277"/>
        <v>79</v>
      </c>
      <c r="F928" s="189">
        <f t="shared" si="2281"/>
        <v>73719</v>
      </c>
      <c r="G928" s="2">
        <f t="shared" si="2280"/>
        <v>10</v>
      </c>
      <c r="H928" s="187">
        <f t="shared" si="2131"/>
        <v>111.25</v>
      </c>
      <c r="I928" s="186">
        <f t="shared" si="2278"/>
        <v>111</v>
      </c>
      <c r="J928" s="2">
        <f t="shared" si="2132"/>
        <v>0</v>
      </c>
      <c r="K928" s="2">
        <f t="shared" si="2133"/>
        <v>1</v>
      </c>
      <c r="L928">
        <f t="shared" si="2134"/>
        <v>2</v>
      </c>
      <c r="M928" s="190">
        <f t="shared" si="2255"/>
        <v>0.93</v>
      </c>
      <c r="N928">
        <f t="shared" si="2135"/>
        <v>1</v>
      </c>
      <c r="O928">
        <f t="shared" si="2136"/>
        <v>100</v>
      </c>
      <c r="P928" s="58">
        <f t="shared" si="2137"/>
        <v>4.1850000000000005</v>
      </c>
      <c r="Q928" s="106">
        <f t="shared" si="2138"/>
        <v>1</v>
      </c>
      <c r="R928" s="59">
        <f t="shared" si="2139"/>
        <v>1</v>
      </c>
      <c r="S928" s="32">
        <f t="shared" si="2256"/>
        <v>1</v>
      </c>
      <c r="T928">
        <f t="shared" si="2140"/>
        <v>1</v>
      </c>
      <c r="U928" s="32">
        <f t="shared" si="2257"/>
        <v>0.93</v>
      </c>
      <c r="V928">
        <f t="shared" si="2141"/>
        <v>1</v>
      </c>
      <c r="W928">
        <f t="shared" si="2142"/>
        <v>100</v>
      </c>
      <c r="X928" s="58">
        <f t="shared" si="2143"/>
        <v>1</v>
      </c>
      <c r="Y928" s="58">
        <f t="shared" si="2144"/>
        <v>1</v>
      </c>
      <c r="Z928" s="32">
        <f t="shared" si="2145"/>
        <v>1</v>
      </c>
      <c r="AA928" s="32">
        <f t="shared" si="2146"/>
        <v>1</v>
      </c>
      <c r="AB928" s="59">
        <f t="shared" si="2147"/>
        <v>4.9056245199999996E-3</v>
      </c>
      <c r="AC928" s="59">
        <f t="shared" si="2148"/>
        <v>4.9056245199999996E-3</v>
      </c>
      <c r="AD928">
        <f t="shared" si="2149"/>
        <v>1</v>
      </c>
      <c r="AE928" s="59">
        <f t="shared" si="2150"/>
        <v>4.9056245199999996E-3</v>
      </c>
      <c r="AF928" s="59">
        <f t="shared" si="2151"/>
        <v>4.1758461800000006E-3</v>
      </c>
      <c r="AG928" s="59">
        <f t="shared" si="2152"/>
        <v>4.1758461800000006E-3</v>
      </c>
      <c r="AH928">
        <f t="shared" si="2153"/>
        <v>1</v>
      </c>
      <c r="AI928" s="59">
        <f t="shared" si="2154"/>
        <v>4.1758461800000006E-3</v>
      </c>
      <c r="AJ928" s="59">
        <f t="shared" si="2155"/>
        <v>0</v>
      </c>
      <c r="AK928" s="59">
        <f t="shared" si="2156"/>
        <v>0</v>
      </c>
      <c r="AL928" s="59">
        <f t="shared" si="2157"/>
        <v>0</v>
      </c>
      <c r="AM928" s="12">
        <f t="shared" si="2258"/>
        <v>0</v>
      </c>
      <c r="AN928" s="12">
        <f t="shared" si="2259"/>
        <v>0</v>
      </c>
      <c r="AO928" s="66">
        <f t="shared" si="2158"/>
        <v>0</v>
      </c>
      <c r="AP928" s="66">
        <f t="shared" si="2159"/>
        <v>0</v>
      </c>
      <c r="AQ928" s="59">
        <f t="shared" si="2160"/>
        <v>0</v>
      </c>
      <c r="AR928" s="59">
        <f t="shared" si="2161"/>
        <v>0</v>
      </c>
      <c r="AS928" s="59">
        <f t="shared" si="2162"/>
        <v>0</v>
      </c>
      <c r="AT928" s="12">
        <f t="shared" si="2163"/>
        <v>0</v>
      </c>
      <c r="AU928" s="59">
        <f t="shared" si="2260"/>
        <v>0</v>
      </c>
      <c r="AV928" s="59">
        <f t="shared" si="2261"/>
        <v>0</v>
      </c>
      <c r="AW928" s="70">
        <f t="shared" si="2164"/>
        <v>0</v>
      </c>
      <c r="AX928" s="20">
        <f t="shared" si="2165"/>
        <v>200000</v>
      </c>
      <c r="AY928" s="20">
        <f t="shared" si="2166"/>
        <v>0</v>
      </c>
      <c r="AZ928" s="20">
        <f t="shared" si="2167"/>
        <v>0</v>
      </c>
      <c r="BA928" s="20">
        <f t="shared" si="2168"/>
        <v>200000</v>
      </c>
      <c r="BB928" s="36">
        <f t="shared" si="2169"/>
        <v>1</v>
      </c>
      <c r="BC928" s="36">
        <f t="shared" si="2170"/>
        <v>0</v>
      </c>
      <c r="BD928" s="80">
        <f t="shared" si="2171"/>
        <v>0</v>
      </c>
      <c r="BE928" s="36">
        <f t="shared" si="2172"/>
        <v>0</v>
      </c>
      <c r="BF928" s="36">
        <f t="shared" si="2173"/>
        <v>0</v>
      </c>
      <c r="BG928" s="36">
        <f t="shared" si="2174"/>
        <v>0</v>
      </c>
      <c r="BH928" s="36">
        <f t="shared" si="2175"/>
        <v>0</v>
      </c>
      <c r="BI928" s="36">
        <f t="shared" si="2176"/>
        <v>0</v>
      </c>
      <c r="BJ928" s="36">
        <f t="shared" si="2177"/>
        <v>0</v>
      </c>
      <c r="BK928" s="36">
        <f t="shared" si="2178"/>
        <v>0</v>
      </c>
      <c r="BL928" s="68">
        <f>IF(OR(AT928=0,E928&gt;ProjTerm),0,VLOOKUP(D928,'Life Events'!$AE$5:$AI$1206,5,FALSE))</f>
        <v>0</v>
      </c>
      <c r="BM928" s="93">
        <f t="shared" si="2179"/>
        <v>0</v>
      </c>
      <c r="BN928" s="93">
        <f t="shared" si="2180"/>
        <v>0</v>
      </c>
      <c r="BO928" s="36">
        <f t="shared" si="2181"/>
        <v>0</v>
      </c>
      <c r="BP928" s="36">
        <f t="shared" si="2182"/>
        <v>0</v>
      </c>
      <c r="BQ928" s="36">
        <f t="shared" si="2183"/>
        <v>0</v>
      </c>
      <c r="BR928" s="36">
        <f t="shared" si="2184"/>
        <v>154.78110000000001</v>
      </c>
      <c r="BS928" s="36">
        <f t="shared" si="2185"/>
        <v>0</v>
      </c>
      <c r="BT928" s="36">
        <f t="shared" si="2186"/>
        <v>0</v>
      </c>
      <c r="BU928" s="70" cm="1">
        <f t="array" ref="BU928">IF(AND(ActInt=1,$J928=0),INDEX(Tbl_FwdNom,$B928-IVP,MATCH(ValnDt,Tbl_FwdNom_Cols)),INDEX(Tbl_FwdNom,$B928,MATCH(StartDt,Tbl_FwdNom_Cols)))</f>
        <v>8.8972820220000006</v>
      </c>
      <c r="BV928" s="70" cm="1">
        <f t="array" ref="BV928">INDEX(Tbl_FwdReal,$B928,MATCH(StartDt,Tbl_FwdReal_Cols))</f>
        <v>2.942639206</v>
      </c>
      <c r="BW928" s="70" cm="1">
        <f t="array" ref="BW928">IF(RunType&lt;&gt;"OPN",INDEX(Tbl_FwdReal,$B928,MATCH(ValnDt,Tbl_FwdReal_Cols)),IF(AND($J928=0,ActInt=1),INDEX(Tbl_FwdReal,$B928-IVP,MATCH(ValnDt,Tbl_FwdReal_Cols)),-999))*$K928</f>
        <v>2.942639206</v>
      </c>
      <c r="BX928" s="70">
        <f t="shared" si="2187"/>
        <v>2.9426392060000001E-2</v>
      </c>
      <c r="BY928" s="70">
        <f t="shared" si="2262"/>
        <v>5.784427970691608E-2</v>
      </c>
      <c r="BZ928" s="64">
        <f t="shared" si="2275"/>
        <v>4.697091827059019E-3</v>
      </c>
      <c r="CA928" s="70" cm="1">
        <f t="array" ref="CA928">IF($J928=1,CA927*(1+INDEX(Tbl_CPI,$B928,MATCH(IF(RunType="OPN",StartDt,ValnDt),Tbl_CPI_Cols))),0)</f>
        <v>0</v>
      </c>
      <c r="CB928" s="70">
        <f t="shared" si="2263"/>
        <v>146.65345043758532</v>
      </c>
      <c r="CC928" s="70">
        <f t="shared" si="2264"/>
        <v>141.25025270902947</v>
      </c>
      <c r="CD928" s="36">
        <f t="shared" si="2188"/>
        <v>715.55023851515841</v>
      </c>
      <c r="CE928" s="36">
        <f t="shared" si="2189"/>
        <v>0</v>
      </c>
      <c r="CF928" s="36">
        <f t="shared" si="2190"/>
        <v>0</v>
      </c>
      <c r="CG928" s="36">
        <f t="shared" si="2191"/>
        <v>0</v>
      </c>
      <c r="CH928" s="36">
        <f t="shared" si="2192"/>
        <v>0</v>
      </c>
      <c r="CI928" s="36">
        <f t="shared" si="2193"/>
        <v>0</v>
      </c>
      <c r="CJ928" s="36">
        <f t="shared" si="2194"/>
        <v>0</v>
      </c>
      <c r="CK928" s="36">
        <f t="shared" si="2195"/>
        <v>0</v>
      </c>
      <c r="CL928" s="36">
        <f t="shared" si="2196"/>
        <v>0</v>
      </c>
      <c r="CM928" s="36">
        <f t="shared" si="2197"/>
        <v>0</v>
      </c>
      <c r="CN928" s="36">
        <f t="shared" si="2198"/>
        <v>0</v>
      </c>
      <c r="CO928" s="20">
        <f t="shared" si="2199"/>
        <v>120000</v>
      </c>
      <c r="CP928" s="20">
        <f t="shared" si="2200"/>
        <v>2</v>
      </c>
      <c r="CQ928" s="64" t="e">
        <f t="shared" si="2201"/>
        <v>#N/A</v>
      </c>
      <c r="CR928" s="64" t="e">
        <f t="shared" si="2202"/>
        <v>#N/A</v>
      </c>
      <c r="CS928" s="36" t="e">
        <f t="shared" si="2203"/>
        <v>#N/A</v>
      </c>
      <c r="CT928" s="36">
        <f t="shared" si="2204"/>
        <v>0</v>
      </c>
      <c r="CU928" s="36">
        <f t="shared" si="2205"/>
        <v>0</v>
      </c>
      <c r="CV928" s="36">
        <f t="shared" si="2265"/>
        <v>0</v>
      </c>
      <c r="CW928" s="36">
        <f t="shared" si="2206"/>
        <v>0</v>
      </c>
      <c r="CX928" s="36">
        <f t="shared" si="2207"/>
        <v>0</v>
      </c>
      <c r="CY928" s="36">
        <f t="shared" si="2208"/>
        <v>0</v>
      </c>
      <c r="CZ928" s="36">
        <f t="shared" si="2266"/>
        <v>0</v>
      </c>
      <c r="DA928" s="64">
        <f t="shared" si="2209"/>
        <v>7.1281925729314022E-3</v>
      </c>
      <c r="DB928" s="70">
        <f t="shared" si="2267"/>
        <v>0.99292225892840824</v>
      </c>
      <c r="DC928" s="70">
        <f>PRODUCT($DB$8:DB928)</f>
        <v>2.6487443074333094E-4</v>
      </c>
      <c r="DD928" s="36">
        <f t="shared" si="2210"/>
        <v>0</v>
      </c>
      <c r="DE928" s="36">
        <f t="shared" si="2211"/>
        <v>0</v>
      </c>
      <c r="DF928" s="36">
        <f t="shared" si="2212"/>
        <v>0</v>
      </c>
      <c r="DG928" s="36">
        <f t="shared" si="2213"/>
        <v>0</v>
      </c>
      <c r="DH928" s="36">
        <f t="shared" si="2214"/>
        <v>0</v>
      </c>
      <c r="DI928" s="36">
        <f t="shared" si="2215"/>
        <v>0</v>
      </c>
      <c r="DJ928" s="36">
        <f t="shared" si="2216"/>
        <v>0</v>
      </c>
      <c r="DK928" s="36">
        <f t="shared" si="2217"/>
        <v>0</v>
      </c>
      <c r="DL928" s="36">
        <f t="shared" si="2218"/>
        <v>0</v>
      </c>
      <c r="DM928" s="36">
        <f t="shared" si="2219"/>
        <v>0</v>
      </c>
      <c r="DN928" s="36">
        <f t="shared" ca="1" si="2268"/>
        <v>4.6137290849905055E-12</v>
      </c>
      <c r="DO928" s="64" cm="1">
        <f t="array" ref="DO928">IFERROR(INDEX(Tbl_FwdNom,$B928,MATCH(LIDt,Tbl_FwdNom_Cols,0)),0)</f>
        <v>7.6731412700000003</v>
      </c>
      <c r="DP928" s="64">
        <f t="shared" ca="1" si="2269"/>
        <v>7.6117998189999998</v>
      </c>
      <c r="DQ928" s="64">
        <f t="shared" ca="1" si="2220"/>
        <v>6.1320679096772412E-3</v>
      </c>
      <c r="DR928" s="70">
        <f t="shared" ca="1" si="2221"/>
        <v>0.99390530517289133</v>
      </c>
      <c r="DS928" s="70">
        <f ca="1">PRODUCT($DR$8:DR928)</f>
        <v>1.0125597056067517E-3</v>
      </c>
      <c r="DT928" s="36">
        <f t="shared" ca="1" si="2222"/>
        <v>0</v>
      </c>
      <c r="DU928" s="36">
        <f t="shared" ca="1" si="2223"/>
        <v>0</v>
      </c>
      <c r="DV928" s="36">
        <f t="shared" ca="1" si="2224"/>
        <v>0</v>
      </c>
      <c r="DW928" s="36">
        <f t="shared" ca="1" si="2225"/>
        <v>0</v>
      </c>
      <c r="DX928" s="36">
        <f t="shared" ca="1" si="2226"/>
        <v>0</v>
      </c>
      <c r="DY928" s="36">
        <f t="shared" ca="1" si="2227"/>
        <v>0</v>
      </c>
      <c r="DZ928" s="36">
        <f t="shared" ca="1" si="2228"/>
        <v>0</v>
      </c>
      <c r="EA928" s="36">
        <f t="shared" ca="1" si="2229"/>
        <v>0</v>
      </c>
      <c r="EB928" s="36">
        <f t="shared" ca="1" si="2230"/>
        <v>0</v>
      </c>
      <c r="EC928" s="36">
        <f t="shared" ca="1" si="2231"/>
        <v>0</v>
      </c>
      <c r="ED928" s="36">
        <f t="shared" ca="1" si="2232"/>
        <v>0</v>
      </c>
      <c r="EE928" s="36">
        <f t="shared" ca="1" si="2270"/>
        <v>0</v>
      </c>
      <c r="EF928" s="36">
        <f t="shared" ca="1" si="2233"/>
        <v>0</v>
      </c>
      <c r="EG928" s="64"/>
      <c r="EH928" s="64"/>
      <c r="EI928" s="64"/>
      <c r="EJ928" s="70"/>
      <c r="EK928" s="70"/>
      <c r="EL928" s="70"/>
      <c r="EM928" s="70"/>
      <c r="EN928" s="70"/>
      <c r="EO928" s="36">
        <f t="shared" si="2234"/>
        <v>0</v>
      </c>
      <c r="EP928" s="36">
        <f t="shared" si="2235"/>
        <v>0</v>
      </c>
      <c r="EQ928" s="36">
        <f t="shared" si="2236"/>
        <v>0</v>
      </c>
      <c r="ER928" s="36">
        <f t="shared" si="2237"/>
        <v>0</v>
      </c>
      <c r="ES928" s="36">
        <f t="shared" si="2238"/>
        <v>0</v>
      </c>
      <c r="ET928" s="36">
        <f t="shared" si="2239"/>
        <v>0</v>
      </c>
      <c r="EU928" s="36">
        <f t="shared" si="2271"/>
        <v>0</v>
      </c>
      <c r="EV928" s="36">
        <f t="shared" si="2240"/>
        <v>0</v>
      </c>
      <c r="EW928" s="36">
        <f t="shared" si="2241"/>
        <v>0</v>
      </c>
      <c r="EX928" s="36">
        <f t="shared" si="2272"/>
        <v>0</v>
      </c>
      <c r="EY928" s="36">
        <f t="shared" si="2242"/>
        <v>0</v>
      </c>
      <c r="EZ928" s="36">
        <f t="shared" si="2243"/>
        <v>0</v>
      </c>
      <c r="FA928" s="36">
        <f t="shared" si="2244"/>
        <v>0</v>
      </c>
      <c r="FB928" s="36">
        <f t="shared" si="2245"/>
        <v>0</v>
      </c>
      <c r="FC928" s="36">
        <f t="shared" si="2273"/>
        <v>0</v>
      </c>
      <c r="FD928" s="36">
        <f t="shared" si="2246"/>
        <v>0</v>
      </c>
      <c r="FE928" s="36">
        <f t="shared" si="2247"/>
        <v>0</v>
      </c>
      <c r="FF928" s="36">
        <f t="shared" si="2274"/>
        <v>0</v>
      </c>
      <c r="FG928" s="36">
        <f t="shared" si="2248"/>
        <v>0</v>
      </c>
      <c r="FH928" s="36">
        <f t="shared" si="2249"/>
        <v>0</v>
      </c>
      <c r="FI928" s="36">
        <f t="shared" si="2250"/>
        <v>0</v>
      </c>
      <c r="FJ928" s="36">
        <f t="shared" ca="1" si="2251"/>
        <v>0</v>
      </c>
      <c r="FK928" s="36">
        <f t="shared" si="2252"/>
        <v>0</v>
      </c>
      <c r="FL928" s="36">
        <f t="shared" si="2253"/>
        <v>0</v>
      </c>
      <c r="FM928" s="36">
        <f t="shared" ca="1" si="2254"/>
        <v>0</v>
      </c>
      <c r="FN928" s="36">
        <f t="shared" ca="1" si="2276"/>
        <v>0</v>
      </c>
    </row>
    <row r="929" spans="2:170" x14ac:dyDescent="0.25">
      <c r="B929" s="2">
        <v>921</v>
      </c>
      <c r="C929" s="2">
        <f t="shared" si="2130"/>
        <v>77</v>
      </c>
      <c r="D929" s="2">
        <f t="shared" si="2279"/>
        <v>945</v>
      </c>
      <c r="E929" s="2">
        <f t="shared" si="2277"/>
        <v>79</v>
      </c>
      <c r="F929" s="189">
        <f t="shared" si="2281"/>
        <v>73749</v>
      </c>
      <c r="G929" s="2">
        <f t="shared" si="2280"/>
        <v>11</v>
      </c>
      <c r="H929" s="187">
        <f t="shared" si="2131"/>
        <v>111.33333333333334</v>
      </c>
      <c r="I929" s="186">
        <f t="shared" si="2278"/>
        <v>111</v>
      </c>
      <c r="J929" s="2">
        <f t="shared" si="2132"/>
        <v>0</v>
      </c>
      <c r="K929" s="2">
        <f t="shared" si="2133"/>
        <v>1</v>
      </c>
      <c r="L929">
        <f t="shared" si="2134"/>
        <v>2</v>
      </c>
      <c r="M929" s="190">
        <f t="shared" si="2255"/>
        <v>0.93</v>
      </c>
      <c r="N929">
        <f t="shared" si="2135"/>
        <v>1</v>
      </c>
      <c r="O929">
        <f t="shared" si="2136"/>
        <v>100</v>
      </c>
      <c r="P929" s="58">
        <f t="shared" si="2137"/>
        <v>4.1850000000000005</v>
      </c>
      <c r="Q929" s="106">
        <f t="shared" si="2138"/>
        <v>1</v>
      </c>
      <c r="R929" s="59">
        <f t="shared" si="2139"/>
        <v>1</v>
      </c>
      <c r="S929" s="32">
        <f t="shared" si="2256"/>
        <v>1</v>
      </c>
      <c r="T929">
        <f t="shared" si="2140"/>
        <v>1</v>
      </c>
      <c r="U929" s="32">
        <f t="shared" si="2257"/>
        <v>0.93</v>
      </c>
      <c r="V929">
        <f t="shared" si="2141"/>
        <v>1</v>
      </c>
      <c r="W929">
        <f t="shared" si="2142"/>
        <v>100</v>
      </c>
      <c r="X929" s="58">
        <f t="shared" si="2143"/>
        <v>1</v>
      </c>
      <c r="Y929" s="58">
        <f t="shared" si="2144"/>
        <v>1</v>
      </c>
      <c r="Z929" s="32">
        <f t="shared" si="2145"/>
        <v>1</v>
      </c>
      <c r="AA929" s="32">
        <f t="shared" si="2146"/>
        <v>1</v>
      </c>
      <c r="AB929" s="59">
        <f t="shared" si="2147"/>
        <v>4.9056245199999996E-3</v>
      </c>
      <c r="AC929" s="59">
        <f t="shared" si="2148"/>
        <v>4.9056245199999996E-3</v>
      </c>
      <c r="AD929">
        <f t="shared" si="2149"/>
        <v>1</v>
      </c>
      <c r="AE929" s="59">
        <f t="shared" si="2150"/>
        <v>4.9056245199999996E-3</v>
      </c>
      <c r="AF929" s="59">
        <f t="shared" si="2151"/>
        <v>4.1758461800000006E-3</v>
      </c>
      <c r="AG929" s="59">
        <f t="shared" si="2152"/>
        <v>4.1758461800000006E-3</v>
      </c>
      <c r="AH929">
        <f t="shared" si="2153"/>
        <v>1</v>
      </c>
      <c r="AI929" s="59">
        <f t="shared" si="2154"/>
        <v>4.1758461800000006E-3</v>
      </c>
      <c r="AJ929" s="59">
        <f t="shared" si="2155"/>
        <v>0</v>
      </c>
      <c r="AK929" s="59">
        <f t="shared" si="2156"/>
        <v>0</v>
      </c>
      <c r="AL929" s="59">
        <f t="shared" si="2157"/>
        <v>0</v>
      </c>
      <c r="AM929" s="12">
        <f t="shared" si="2258"/>
        <v>0</v>
      </c>
      <c r="AN929" s="12">
        <f t="shared" si="2259"/>
        <v>0</v>
      </c>
      <c r="AO929" s="66">
        <f t="shared" si="2158"/>
        <v>0</v>
      </c>
      <c r="AP929" s="66">
        <f t="shared" si="2159"/>
        <v>0</v>
      </c>
      <c r="AQ929" s="59">
        <f t="shared" si="2160"/>
        <v>0</v>
      </c>
      <c r="AR929" s="59">
        <f t="shared" si="2161"/>
        <v>0</v>
      </c>
      <c r="AS929" s="59">
        <f t="shared" si="2162"/>
        <v>0</v>
      </c>
      <c r="AT929" s="12">
        <f t="shared" si="2163"/>
        <v>0</v>
      </c>
      <c r="AU929" s="59">
        <f t="shared" si="2260"/>
        <v>0</v>
      </c>
      <c r="AV929" s="59">
        <f t="shared" si="2261"/>
        <v>0</v>
      </c>
      <c r="AW929" s="70">
        <f t="shared" si="2164"/>
        <v>0</v>
      </c>
      <c r="AX929" s="20">
        <f t="shared" si="2165"/>
        <v>200000</v>
      </c>
      <c r="AY929" s="20">
        <f t="shared" si="2166"/>
        <v>0</v>
      </c>
      <c r="AZ929" s="20">
        <f t="shared" si="2167"/>
        <v>0</v>
      </c>
      <c r="BA929" s="20">
        <f t="shared" si="2168"/>
        <v>200000</v>
      </c>
      <c r="BB929" s="36">
        <f t="shared" si="2169"/>
        <v>1</v>
      </c>
      <c r="BC929" s="36">
        <f t="shared" si="2170"/>
        <v>0</v>
      </c>
      <c r="BD929" s="80">
        <f t="shared" si="2171"/>
        <v>0</v>
      </c>
      <c r="BE929" s="36">
        <f t="shared" si="2172"/>
        <v>0</v>
      </c>
      <c r="BF929" s="36">
        <f t="shared" si="2173"/>
        <v>0</v>
      </c>
      <c r="BG929" s="36">
        <f t="shared" si="2174"/>
        <v>0</v>
      </c>
      <c r="BH929" s="36">
        <f t="shared" si="2175"/>
        <v>0</v>
      </c>
      <c r="BI929" s="36">
        <f t="shared" si="2176"/>
        <v>0</v>
      </c>
      <c r="BJ929" s="36">
        <f t="shared" si="2177"/>
        <v>0</v>
      </c>
      <c r="BK929" s="36">
        <f t="shared" si="2178"/>
        <v>0</v>
      </c>
      <c r="BL929" s="68">
        <f>IF(OR(AT929=0,E929&gt;ProjTerm),0,VLOOKUP(D929,'Life Events'!$AE$5:$AI$1206,5,FALSE))</f>
        <v>0</v>
      </c>
      <c r="BM929" s="93">
        <f t="shared" si="2179"/>
        <v>0</v>
      </c>
      <c r="BN929" s="93">
        <f t="shared" si="2180"/>
        <v>0</v>
      </c>
      <c r="BO929" s="36">
        <f t="shared" si="2181"/>
        <v>0</v>
      </c>
      <c r="BP929" s="36">
        <f t="shared" si="2182"/>
        <v>0</v>
      </c>
      <c r="BQ929" s="36">
        <f t="shared" si="2183"/>
        <v>0</v>
      </c>
      <c r="BR929" s="36">
        <f t="shared" si="2184"/>
        <v>154.78110000000001</v>
      </c>
      <c r="BS929" s="36">
        <f t="shared" si="2185"/>
        <v>0</v>
      </c>
      <c r="BT929" s="36">
        <f t="shared" si="2186"/>
        <v>0</v>
      </c>
      <c r="BU929" s="70" cm="1">
        <f t="array" ref="BU929">IF(AND(ActInt=1,$J929=0),INDEX(Tbl_FwdNom,$B929-IVP,MATCH(ValnDt,Tbl_FwdNom_Cols)),INDEX(Tbl_FwdNom,$B929,MATCH(StartDt,Tbl_FwdNom_Cols)))</f>
        <v>8.8913692930000003</v>
      </c>
      <c r="BV929" s="70" cm="1">
        <f t="array" ref="BV929">INDEX(Tbl_FwdReal,$B929,MATCH(StartDt,Tbl_FwdReal_Cols))</f>
        <v>2.939273483</v>
      </c>
      <c r="BW929" s="70" cm="1">
        <f t="array" ref="BW929">IF(RunType&lt;&gt;"OPN",INDEX(Tbl_FwdReal,$B929,MATCH(ValnDt,Tbl_FwdReal_Cols)),IF(AND($J929=0,ActInt=1),INDEX(Tbl_FwdReal,$B929-IVP,MATCH(ValnDt,Tbl_FwdReal_Cols)),-999))*$K929</f>
        <v>2.939273483</v>
      </c>
      <c r="BX929" s="70">
        <f t="shared" si="2187"/>
        <v>2.939273483E-2</v>
      </c>
      <c r="BY929" s="70">
        <f t="shared" si="2262"/>
        <v>5.7821428193613356E-2</v>
      </c>
      <c r="BZ929" s="64">
        <f t="shared" si="2275"/>
        <v>4.6952831900100023E-3</v>
      </c>
      <c r="CA929" s="70" cm="1">
        <f t="array" ref="CA929">IF($J929=1,CA928*(1+INDEX(Tbl_CPI,$B929,MATCH(IF(RunType="OPN",StartDt,ValnDt),Tbl_CPI_Cols))),0)</f>
        <v>0</v>
      </c>
      <c r="CB929" s="70">
        <f t="shared" si="2263"/>
        <v>147.34202991818188</v>
      </c>
      <c r="CC929" s="70">
        <f t="shared" si="2264"/>
        <v>141.25025270902947</v>
      </c>
      <c r="CD929" s="36">
        <f t="shared" si="2188"/>
        <v>715.55023851515841</v>
      </c>
      <c r="CE929" s="36">
        <f t="shared" si="2189"/>
        <v>0</v>
      </c>
      <c r="CF929" s="36">
        <f t="shared" si="2190"/>
        <v>0</v>
      </c>
      <c r="CG929" s="36">
        <f t="shared" si="2191"/>
        <v>0</v>
      </c>
      <c r="CH929" s="36">
        <f t="shared" si="2192"/>
        <v>0</v>
      </c>
      <c r="CI929" s="36">
        <f t="shared" si="2193"/>
        <v>0</v>
      </c>
      <c r="CJ929" s="36">
        <f t="shared" si="2194"/>
        <v>0</v>
      </c>
      <c r="CK929" s="36">
        <f t="shared" si="2195"/>
        <v>0</v>
      </c>
      <c r="CL929" s="36">
        <f t="shared" si="2196"/>
        <v>0</v>
      </c>
      <c r="CM929" s="36">
        <f t="shared" si="2197"/>
        <v>0</v>
      </c>
      <c r="CN929" s="36">
        <f t="shared" si="2198"/>
        <v>0</v>
      </c>
      <c r="CO929" s="20">
        <f t="shared" si="2199"/>
        <v>120000</v>
      </c>
      <c r="CP929" s="20">
        <f t="shared" si="2200"/>
        <v>2</v>
      </c>
      <c r="CQ929" s="64" t="e">
        <f t="shared" si="2201"/>
        <v>#N/A</v>
      </c>
      <c r="CR929" s="64" t="e">
        <f t="shared" si="2202"/>
        <v>#N/A</v>
      </c>
      <c r="CS929" s="36" t="e">
        <f t="shared" si="2203"/>
        <v>#N/A</v>
      </c>
      <c r="CT929" s="36">
        <f t="shared" si="2204"/>
        <v>0</v>
      </c>
      <c r="CU929" s="36">
        <f t="shared" si="2205"/>
        <v>0</v>
      </c>
      <c r="CV929" s="36">
        <f t="shared" si="2265"/>
        <v>0</v>
      </c>
      <c r="CW929" s="36">
        <f t="shared" si="2206"/>
        <v>0</v>
      </c>
      <c r="CX929" s="36">
        <f t="shared" si="2207"/>
        <v>0</v>
      </c>
      <c r="CY929" s="36">
        <f t="shared" si="2208"/>
        <v>0</v>
      </c>
      <c r="CZ929" s="36">
        <f t="shared" si="2266"/>
        <v>0</v>
      </c>
      <c r="DA929" s="64">
        <f t="shared" si="2209"/>
        <v>7.1236355076571556E-3</v>
      </c>
      <c r="DB929" s="70">
        <f t="shared" si="2267"/>
        <v>0.99292675173483902</v>
      </c>
      <c r="DC929" s="70">
        <f>PRODUCT($DB$8:DB929)</f>
        <v>2.6300090813559016E-4</v>
      </c>
      <c r="DD929" s="36">
        <f t="shared" si="2210"/>
        <v>0</v>
      </c>
      <c r="DE929" s="36">
        <f t="shared" si="2211"/>
        <v>0</v>
      </c>
      <c r="DF929" s="36">
        <f t="shared" si="2212"/>
        <v>0</v>
      </c>
      <c r="DG929" s="36">
        <f t="shared" si="2213"/>
        <v>0</v>
      </c>
      <c r="DH929" s="36">
        <f t="shared" si="2214"/>
        <v>0</v>
      </c>
      <c r="DI929" s="36">
        <f t="shared" si="2215"/>
        <v>0</v>
      </c>
      <c r="DJ929" s="36">
        <f t="shared" si="2216"/>
        <v>0</v>
      </c>
      <c r="DK929" s="36">
        <f t="shared" si="2217"/>
        <v>0</v>
      </c>
      <c r="DL929" s="36">
        <f t="shared" si="2218"/>
        <v>0</v>
      </c>
      <c r="DM929" s="36">
        <f t="shared" si="2219"/>
        <v>0</v>
      </c>
      <c r="DN929" s="36">
        <f t="shared" ca="1" si="2268"/>
        <v>4.6137290849905055E-12</v>
      </c>
      <c r="DO929" s="64" cm="1">
        <f t="array" ref="DO929">IFERROR(INDEX(Tbl_FwdNom,$B929,MATCH(LIDt,Tbl_FwdNom_Cols,0)),0)</f>
        <v>7.6714368689999999</v>
      </c>
      <c r="DP929" s="64">
        <f t="shared" ca="1" si="2269"/>
        <v>7.6100963889999997</v>
      </c>
      <c r="DQ929" s="64">
        <f t="shared" ca="1" si="2220"/>
        <v>6.1307406946429222E-3</v>
      </c>
      <c r="DR929" s="70">
        <f t="shared" ca="1" si="2221"/>
        <v>0.99390661626101373</v>
      </c>
      <c r="DS929" s="70">
        <f ca="1">PRODUCT($DR$8:DR929)</f>
        <v>1.0063897907618548E-3</v>
      </c>
      <c r="DT929" s="36">
        <f t="shared" ca="1" si="2222"/>
        <v>0</v>
      </c>
      <c r="DU929" s="36">
        <f t="shared" ca="1" si="2223"/>
        <v>0</v>
      </c>
      <c r="DV929" s="36">
        <f t="shared" ca="1" si="2224"/>
        <v>0</v>
      </c>
      <c r="DW929" s="36">
        <f t="shared" ca="1" si="2225"/>
        <v>0</v>
      </c>
      <c r="DX929" s="36">
        <f t="shared" ca="1" si="2226"/>
        <v>0</v>
      </c>
      <c r="DY929" s="36">
        <f t="shared" ca="1" si="2227"/>
        <v>0</v>
      </c>
      <c r="DZ929" s="36">
        <f t="shared" ca="1" si="2228"/>
        <v>0</v>
      </c>
      <c r="EA929" s="36">
        <f t="shared" ca="1" si="2229"/>
        <v>0</v>
      </c>
      <c r="EB929" s="36">
        <f t="shared" ca="1" si="2230"/>
        <v>0</v>
      </c>
      <c r="EC929" s="36">
        <f t="shared" ca="1" si="2231"/>
        <v>0</v>
      </c>
      <c r="ED929" s="36">
        <f t="shared" ca="1" si="2232"/>
        <v>0</v>
      </c>
      <c r="EE929" s="36">
        <f t="shared" ca="1" si="2270"/>
        <v>0</v>
      </c>
      <c r="EF929" s="36">
        <f t="shared" ca="1" si="2233"/>
        <v>0</v>
      </c>
      <c r="EG929" s="64"/>
      <c r="EH929" s="64"/>
      <c r="EI929" s="64"/>
      <c r="EJ929" s="70"/>
      <c r="EK929" s="70"/>
      <c r="EL929" s="70"/>
      <c r="EM929" s="70"/>
      <c r="EN929" s="70"/>
      <c r="EO929" s="36">
        <f t="shared" si="2234"/>
        <v>0</v>
      </c>
      <c r="EP929" s="36">
        <f t="shared" si="2235"/>
        <v>0</v>
      </c>
      <c r="EQ929" s="36">
        <f t="shared" si="2236"/>
        <v>0</v>
      </c>
      <c r="ER929" s="36">
        <f t="shared" si="2237"/>
        <v>0</v>
      </c>
      <c r="ES929" s="36">
        <f t="shared" si="2238"/>
        <v>0</v>
      </c>
      <c r="ET929" s="36">
        <f t="shared" si="2239"/>
        <v>0</v>
      </c>
      <c r="EU929" s="36">
        <f t="shared" si="2271"/>
        <v>0</v>
      </c>
      <c r="EV929" s="36">
        <f t="shared" si="2240"/>
        <v>0</v>
      </c>
      <c r="EW929" s="36">
        <f t="shared" si="2241"/>
        <v>0</v>
      </c>
      <c r="EX929" s="36">
        <f t="shared" si="2272"/>
        <v>0</v>
      </c>
      <c r="EY929" s="36">
        <f t="shared" si="2242"/>
        <v>0</v>
      </c>
      <c r="EZ929" s="36">
        <f t="shared" si="2243"/>
        <v>0</v>
      </c>
      <c r="FA929" s="36">
        <f t="shared" si="2244"/>
        <v>0</v>
      </c>
      <c r="FB929" s="36">
        <f t="shared" si="2245"/>
        <v>0</v>
      </c>
      <c r="FC929" s="36">
        <f t="shared" si="2273"/>
        <v>0</v>
      </c>
      <c r="FD929" s="36">
        <f t="shared" si="2246"/>
        <v>0</v>
      </c>
      <c r="FE929" s="36">
        <f t="shared" si="2247"/>
        <v>0</v>
      </c>
      <c r="FF929" s="36">
        <f t="shared" si="2274"/>
        <v>0</v>
      </c>
      <c r="FG929" s="36">
        <f t="shared" si="2248"/>
        <v>0</v>
      </c>
      <c r="FH929" s="36">
        <f t="shared" si="2249"/>
        <v>0</v>
      </c>
      <c r="FI929" s="36">
        <f t="shared" si="2250"/>
        <v>0</v>
      </c>
      <c r="FJ929" s="36">
        <f t="shared" ca="1" si="2251"/>
        <v>0</v>
      </c>
      <c r="FK929" s="36">
        <f t="shared" si="2252"/>
        <v>0</v>
      </c>
      <c r="FL929" s="36">
        <f t="shared" si="2253"/>
        <v>0</v>
      </c>
      <c r="FM929" s="36">
        <f t="shared" ca="1" si="2254"/>
        <v>0</v>
      </c>
      <c r="FN929" s="36">
        <f t="shared" ca="1" si="2276"/>
        <v>0</v>
      </c>
    </row>
    <row r="930" spans="2:170" x14ac:dyDescent="0.25">
      <c r="B930" s="2">
        <v>922</v>
      </c>
      <c r="C930" s="2">
        <f t="shared" si="2130"/>
        <v>77</v>
      </c>
      <c r="D930" s="2">
        <f t="shared" si="2279"/>
        <v>946</v>
      </c>
      <c r="E930" s="2">
        <f t="shared" si="2277"/>
        <v>79</v>
      </c>
      <c r="F930" s="189">
        <f t="shared" si="2281"/>
        <v>73780</v>
      </c>
      <c r="G930" s="2">
        <f t="shared" si="2280"/>
        <v>12</v>
      </c>
      <c r="H930" s="187">
        <f t="shared" si="2131"/>
        <v>111.41666666666666</v>
      </c>
      <c r="I930" s="186">
        <f t="shared" si="2278"/>
        <v>111</v>
      </c>
      <c r="J930" s="2">
        <f t="shared" si="2132"/>
        <v>0</v>
      </c>
      <c r="K930" s="2">
        <f t="shared" si="2133"/>
        <v>1</v>
      </c>
      <c r="L930">
        <f t="shared" si="2134"/>
        <v>2</v>
      </c>
      <c r="M930" s="190">
        <f t="shared" si="2255"/>
        <v>0.93</v>
      </c>
      <c r="N930">
        <f t="shared" si="2135"/>
        <v>1</v>
      </c>
      <c r="O930">
        <f t="shared" si="2136"/>
        <v>100</v>
      </c>
      <c r="P930" s="58">
        <f t="shared" si="2137"/>
        <v>4.1850000000000005</v>
      </c>
      <c r="Q930" s="106">
        <f t="shared" si="2138"/>
        <v>1</v>
      </c>
      <c r="R930" s="59">
        <f t="shared" si="2139"/>
        <v>1</v>
      </c>
      <c r="S930" s="32">
        <f t="shared" si="2256"/>
        <v>1</v>
      </c>
      <c r="T930">
        <f t="shared" si="2140"/>
        <v>1</v>
      </c>
      <c r="U930" s="32">
        <f t="shared" si="2257"/>
        <v>0.93</v>
      </c>
      <c r="V930">
        <f t="shared" si="2141"/>
        <v>1</v>
      </c>
      <c r="W930">
        <f t="shared" si="2142"/>
        <v>100</v>
      </c>
      <c r="X930" s="58">
        <f t="shared" si="2143"/>
        <v>1</v>
      </c>
      <c r="Y930" s="58">
        <f t="shared" si="2144"/>
        <v>1</v>
      </c>
      <c r="Z930" s="32">
        <f t="shared" si="2145"/>
        <v>1</v>
      </c>
      <c r="AA930" s="32">
        <f t="shared" si="2146"/>
        <v>1</v>
      </c>
      <c r="AB930" s="59">
        <f t="shared" si="2147"/>
        <v>4.9056245199999996E-3</v>
      </c>
      <c r="AC930" s="59">
        <f t="shared" si="2148"/>
        <v>4.9056245199999996E-3</v>
      </c>
      <c r="AD930">
        <f t="shared" si="2149"/>
        <v>1</v>
      </c>
      <c r="AE930" s="59">
        <f t="shared" si="2150"/>
        <v>4.9056245199999996E-3</v>
      </c>
      <c r="AF930" s="59">
        <f t="shared" si="2151"/>
        <v>4.1758461800000006E-3</v>
      </c>
      <c r="AG930" s="59">
        <f t="shared" si="2152"/>
        <v>4.1758461800000006E-3</v>
      </c>
      <c r="AH930">
        <f t="shared" si="2153"/>
        <v>1</v>
      </c>
      <c r="AI930" s="59">
        <f t="shared" si="2154"/>
        <v>4.1758461800000006E-3</v>
      </c>
      <c r="AJ930" s="59">
        <f t="shared" si="2155"/>
        <v>0</v>
      </c>
      <c r="AK930" s="59">
        <f t="shared" si="2156"/>
        <v>0</v>
      </c>
      <c r="AL930" s="59">
        <f t="shared" si="2157"/>
        <v>0</v>
      </c>
      <c r="AM930" s="12">
        <f t="shared" si="2258"/>
        <v>0</v>
      </c>
      <c r="AN930" s="12">
        <f t="shared" si="2259"/>
        <v>0</v>
      </c>
      <c r="AO930" s="66">
        <f t="shared" si="2158"/>
        <v>0</v>
      </c>
      <c r="AP930" s="66">
        <f t="shared" si="2159"/>
        <v>0</v>
      </c>
      <c r="AQ930" s="59">
        <f t="shared" si="2160"/>
        <v>0</v>
      </c>
      <c r="AR930" s="59">
        <f t="shared" si="2161"/>
        <v>0</v>
      </c>
      <c r="AS930" s="59">
        <f t="shared" si="2162"/>
        <v>0</v>
      </c>
      <c r="AT930" s="12">
        <f t="shared" si="2163"/>
        <v>0</v>
      </c>
      <c r="AU930" s="59">
        <f t="shared" si="2260"/>
        <v>0</v>
      </c>
      <c r="AV930" s="59">
        <f t="shared" si="2261"/>
        <v>0</v>
      </c>
      <c r="AW930" s="70">
        <f t="shared" si="2164"/>
        <v>0</v>
      </c>
      <c r="AX930" s="20">
        <f t="shared" si="2165"/>
        <v>200000</v>
      </c>
      <c r="AY930" s="20">
        <f t="shared" si="2166"/>
        <v>0</v>
      </c>
      <c r="AZ930" s="20">
        <f t="shared" si="2167"/>
        <v>0</v>
      </c>
      <c r="BA930" s="20">
        <f t="shared" si="2168"/>
        <v>200000</v>
      </c>
      <c r="BB930" s="36">
        <f t="shared" si="2169"/>
        <v>1</v>
      </c>
      <c r="BC930" s="36">
        <f t="shared" si="2170"/>
        <v>0</v>
      </c>
      <c r="BD930" s="80">
        <f t="shared" si="2171"/>
        <v>0</v>
      </c>
      <c r="BE930" s="36">
        <f t="shared" si="2172"/>
        <v>0</v>
      </c>
      <c r="BF930" s="36">
        <f t="shared" si="2173"/>
        <v>0</v>
      </c>
      <c r="BG930" s="36">
        <f t="shared" si="2174"/>
        <v>0</v>
      </c>
      <c r="BH930" s="36">
        <f t="shared" si="2175"/>
        <v>0</v>
      </c>
      <c r="BI930" s="36">
        <f t="shared" si="2176"/>
        <v>0</v>
      </c>
      <c r="BJ930" s="36">
        <f t="shared" si="2177"/>
        <v>0</v>
      </c>
      <c r="BK930" s="36">
        <f t="shared" si="2178"/>
        <v>0</v>
      </c>
      <c r="BL930" s="68">
        <f>IF(OR(AT930=0,E930&gt;ProjTerm),0,VLOOKUP(D930,'Life Events'!$AE$5:$AI$1206,5,FALSE))</f>
        <v>0</v>
      </c>
      <c r="BM930" s="93">
        <f t="shared" si="2179"/>
        <v>0</v>
      </c>
      <c r="BN930" s="93">
        <f t="shared" si="2180"/>
        <v>0</v>
      </c>
      <c r="BO930" s="36">
        <f t="shared" si="2181"/>
        <v>0</v>
      </c>
      <c r="BP930" s="36">
        <f t="shared" si="2182"/>
        <v>0</v>
      </c>
      <c r="BQ930" s="36">
        <f t="shared" si="2183"/>
        <v>0</v>
      </c>
      <c r="BR930" s="36">
        <f t="shared" si="2184"/>
        <v>154.78110000000001</v>
      </c>
      <c r="BS930" s="36">
        <f t="shared" si="2185"/>
        <v>0</v>
      </c>
      <c r="BT930" s="36">
        <f t="shared" si="2186"/>
        <v>0</v>
      </c>
      <c r="BU930" s="70" cm="1">
        <f t="array" ref="BU930">IF(AND(ActInt=1,$J930=0),INDEX(Tbl_FwdNom,$B930-IVP,MATCH(ValnDt,Tbl_FwdNom_Cols)),INDEX(Tbl_FwdNom,$B930,MATCH(StartDt,Tbl_FwdNom_Cols)))</f>
        <v>8.8854568860000001</v>
      </c>
      <c r="BV930" s="70" cm="1">
        <f t="array" ref="BV930">INDEX(Tbl_FwdReal,$B930,MATCH(StartDt,Tbl_FwdReal_Cols))</f>
        <v>2.9359078699999999</v>
      </c>
      <c r="BW930" s="70" cm="1">
        <f t="array" ref="BW930">IF(RunType&lt;&gt;"OPN",INDEX(Tbl_FwdReal,$B930,MATCH(ValnDt,Tbl_FwdReal_Cols)),IF(AND($J930=0,ActInt=1),INDEX(Tbl_FwdReal,$B930-IVP,MATCH(ValnDt,Tbl_FwdReal_Cols)),-999))*$K930</f>
        <v>2.9359078699999999</v>
      </c>
      <c r="BX930" s="70">
        <f t="shared" si="2187"/>
        <v>2.9359078699999999E-2</v>
      </c>
      <c r="BY930" s="70">
        <f t="shared" si="2262"/>
        <v>5.7798577183715283E-2</v>
      </c>
      <c r="BZ930" s="64">
        <f t="shared" si="2275"/>
        <v>4.6934745569899849E-3</v>
      </c>
      <c r="CA930" s="70" cm="1">
        <f t="array" ref="CA930">IF($J930=1,CA929*(1+INDEX(Tbl_CPI,$B930,MATCH(IF(RunType="OPN",StartDt,ValnDt),Tbl_CPI_Cols))),0)</f>
        <v>0</v>
      </c>
      <c r="CB930" s="70">
        <f t="shared" si="2263"/>
        <v>148.03357598677812</v>
      </c>
      <c r="CC930" s="70">
        <f t="shared" si="2264"/>
        <v>141.25025270902947</v>
      </c>
      <c r="CD930" s="36">
        <f t="shared" si="2188"/>
        <v>715.55023851515841</v>
      </c>
      <c r="CE930" s="36">
        <f t="shared" si="2189"/>
        <v>0</v>
      </c>
      <c r="CF930" s="36">
        <f t="shared" si="2190"/>
        <v>0</v>
      </c>
      <c r="CG930" s="36">
        <f t="shared" si="2191"/>
        <v>0</v>
      </c>
      <c r="CH930" s="36">
        <f t="shared" si="2192"/>
        <v>0</v>
      </c>
      <c r="CI930" s="36">
        <f t="shared" si="2193"/>
        <v>0</v>
      </c>
      <c r="CJ930" s="36">
        <f t="shared" si="2194"/>
        <v>0</v>
      </c>
      <c r="CK930" s="36">
        <f t="shared" si="2195"/>
        <v>0</v>
      </c>
      <c r="CL930" s="36">
        <f t="shared" si="2196"/>
        <v>0</v>
      </c>
      <c r="CM930" s="36">
        <f t="shared" si="2197"/>
        <v>0</v>
      </c>
      <c r="CN930" s="36">
        <f t="shared" si="2198"/>
        <v>0</v>
      </c>
      <c r="CO930" s="20">
        <f t="shared" si="2199"/>
        <v>120000</v>
      </c>
      <c r="CP930" s="20">
        <f t="shared" si="2200"/>
        <v>2</v>
      </c>
      <c r="CQ930" s="64" t="e">
        <f t="shared" si="2201"/>
        <v>#N/A</v>
      </c>
      <c r="CR930" s="64" t="e">
        <f t="shared" si="2202"/>
        <v>#N/A</v>
      </c>
      <c r="CS930" s="36" t="e">
        <f t="shared" si="2203"/>
        <v>#N/A</v>
      </c>
      <c r="CT930" s="36">
        <f t="shared" si="2204"/>
        <v>0</v>
      </c>
      <c r="CU930" s="36">
        <f t="shared" si="2205"/>
        <v>0</v>
      </c>
      <c r="CV930" s="36">
        <f t="shared" si="2265"/>
        <v>0</v>
      </c>
      <c r="CW930" s="36">
        <f t="shared" si="2206"/>
        <v>0</v>
      </c>
      <c r="CX930" s="36">
        <f t="shared" si="2207"/>
        <v>0</v>
      </c>
      <c r="CY930" s="36">
        <f t="shared" si="2208"/>
        <v>0</v>
      </c>
      <c r="CZ930" s="36">
        <f t="shared" si="2266"/>
        <v>0</v>
      </c>
      <c r="DA930" s="64">
        <f t="shared" si="2209"/>
        <v>7.1190784637429338E-3</v>
      </c>
      <c r="DB930" s="70">
        <f t="shared" si="2267"/>
        <v>0.99293124456086923</v>
      </c>
      <c r="DC930" s="70">
        <f>PRODUCT($DB$8:DB930)</f>
        <v>2.611418190357104E-4</v>
      </c>
      <c r="DD930" s="36">
        <f t="shared" si="2210"/>
        <v>0</v>
      </c>
      <c r="DE930" s="36">
        <f t="shared" si="2211"/>
        <v>0</v>
      </c>
      <c r="DF930" s="36">
        <f t="shared" si="2212"/>
        <v>0</v>
      </c>
      <c r="DG930" s="36">
        <f t="shared" si="2213"/>
        <v>0</v>
      </c>
      <c r="DH930" s="36">
        <f t="shared" si="2214"/>
        <v>0</v>
      </c>
      <c r="DI930" s="36">
        <f t="shared" si="2215"/>
        <v>0</v>
      </c>
      <c r="DJ930" s="36">
        <f t="shared" si="2216"/>
        <v>0</v>
      </c>
      <c r="DK930" s="36">
        <f t="shared" si="2217"/>
        <v>0</v>
      </c>
      <c r="DL930" s="36">
        <f t="shared" si="2218"/>
        <v>0</v>
      </c>
      <c r="DM930" s="36">
        <f t="shared" si="2219"/>
        <v>0</v>
      </c>
      <c r="DN930" s="36">
        <f t="shared" ca="1" si="2268"/>
        <v>4.6137290849905055E-12</v>
      </c>
      <c r="DO930" s="64" cm="1">
        <f t="array" ref="DO930">IFERROR(INDEX(Tbl_FwdNom,$B930,MATCH(LIDt,Tbl_FwdNom_Cols,0)),0)</f>
        <v>7.6697324939999998</v>
      </c>
      <c r="DP930" s="64">
        <f t="shared" ca="1" si="2269"/>
        <v>7.6083929860000001</v>
      </c>
      <c r="DQ930" s="64">
        <f t="shared" ca="1" si="2220"/>
        <v>6.1294134813874024E-3</v>
      </c>
      <c r="DR930" s="70">
        <f t="shared" ca="1" si="2221"/>
        <v>0.99390792735083799</v>
      </c>
      <c r="DS930" s="70">
        <f ca="1">PRODUCT($DR$8:DR930)</f>
        <v>1.0002587910431587E-3</v>
      </c>
      <c r="DT930" s="36">
        <f t="shared" ca="1" si="2222"/>
        <v>0</v>
      </c>
      <c r="DU930" s="36">
        <f t="shared" ca="1" si="2223"/>
        <v>0</v>
      </c>
      <c r="DV930" s="36">
        <f t="shared" ca="1" si="2224"/>
        <v>0</v>
      </c>
      <c r="DW930" s="36">
        <f t="shared" ca="1" si="2225"/>
        <v>0</v>
      </c>
      <c r="DX930" s="36">
        <f t="shared" ca="1" si="2226"/>
        <v>0</v>
      </c>
      <c r="DY930" s="36">
        <f t="shared" ca="1" si="2227"/>
        <v>0</v>
      </c>
      <c r="DZ930" s="36">
        <f t="shared" ca="1" si="2228"/>
        <v>0</v>
      </c>
      <c r="EA930" s="36">
        <f t="shared" ca="1" si="2229"/>
        <v>0</v>
      </c>
      <c r="EB930" s="36">
        <f t="shared" ca="1" si="2230"/>
        <v>0</v>
      </c>
      <c r="EC930" s="36">
        <f t="shared" ca="1" si="2231"/>
        <v>0</v>
      </c>
      <c r="ED930" s="36">
        <f t="shared" ca="1" si="2232"/>
        <v>0</v>
      </c>
      <c r="EE930" s="36">
        <f t="shared" ca="1" si="2270"/>
        <v>0</v>
      </c>
      <c r="EF930" s="36">
        <f t="shared" ca="1" si="2233"/>
        <v>0</v>
      </c>
      <c r="EG930" s="64"/>
      <c r="EH930" s="64"/>
      <c r="EI930" s="64"/>
      <c r="EJ930" s="70"/>
      <c r="EK930" s="70"/>
      <c r="EL930" s="70"/>
      <c r="EM930" s="70"/>
      <c r="EN930" s="70"/>
      <c r="EO930" s="36">
        <f t="shared" si="2234"/>
        <v>0</v>
      </c>
      <c r="EP930" s="36">
        <f t="shared" si="2235"/>
        <v>0</v>
      </c>
      <c r="EQ930" s="36">
        <f t="shared" si="2236"/>
        <v>0</v>
      </c>
      <c r="ER930" s="36">
        <f t="shared" si="2237"/>
        <v>0</v>
      </c>
      <c r="ES930" s="36">
        <f t="shared" si="2238"/>
        <v>0</v>
      </c>
      <c r="ET930" s="36">
        <f t="shared" si="2239"/>
        <v>0</v>
      </c>
      <c r="EU930" s="36">
        <f t="shared" si="2271"/>
        <v>0</v>
      </c>
      <c r="EV930" s="36">
        <f t="shared" si="2240"/>
        <v>0</v>
      </c>
      <c r="EW930" s="36">
        <f t="shared" si="2241"/>
        <v>0</v>
      </c>
      <c r="EX930" s="36">
        <f t="shared" si="2272"/>
        <v>0</v>
      </c>
      <c r="EY930" s="36">
        <f t="shared" si="2242"/>
        <v>0</v>
      </c>
      <c r="EZ930" s="36">
        <f t="shared" si="2243"/>
        <v>0</v>
      </c>
      <c r="FA930" s="36">
        <f t="shared" si="2244"/>
        <v>0</v>
      </c>
      <c r="FB930" s="36">
        <f t="shared" si="2245"/>
        <v>0</v>
      </c>
      <c r="FC930" s="36">
        <f t="shared" si="2273"/>
        <v>0</v>
      </c>
      <c r="FD930" s="36">
        <f t="shared" si="2246"/>
        <v>0</v>
      </c>
      <c r="FE930" s="36">
        <f t="shared" si="2247"/>
        <v>0</v>
      </c>
      <c r="FF930" s="36">
        <f t="shared" si="2274"/>
        <v>0</v>
      </c>
      <c r="FG930" s="36">
        <f t="shared" si="2248"/>
        <v>0</v>
      </c>
      <c r="FH930" s="36">
        <f t="shared" si="2249"/>
        <v>0</v>
      </c>
      <c r="FI930" s="36">
        <f t="shared" si="2250"/>
        <v>0</v>
      </c>
      <c r="FJ930" s="36">
        <f t="shared" ca="1" si="2251"/>
        <v>0</v>
      </c>
      <c r="FK930" s="36">
        <f t="shared" si="2252"/>
        <v>0</v>
      </c>
      <c r="FL930" s="36">
        <f t="shared" si="2253"/>
        <v>0</v>
      </c>
      <c r="FM930" s="36">
        <f t="shared" ca="1" si="2254"/>
        <v>0</v>
      </c>
      <c r="FN930" s="36">
        <f t="shared" ca="1" si="2276"/>
        <v>0</v>
      </c>
    </row>
    <row r="931" spans="2:170" x14ac:dyDescent="0.25">
      <c r="B931" s="2">
        <v>923</v>
      </c>
      <c r="C931" s="2">
        <f t="shared" si="2130"/>
        <v>77</v>
      </c>
      <c r="D931" s="2">
        <f t="shared" si="2279"/>
        <v>947</v>
      </c>
      <c r="E931" s="2">
        <f t="shared" si="2277"/>
        <v>79</v>
      </c>
      <c r="F931" s="189">
        <f t="shared" si="2281"/>
        <v>73811</v>
      </c>
      <c r="G931" s="2">
        <f t="shared" si="2280"/>
        <v>1</v>
      </c>
      <c r="H931" s="187">
        <f t="shared" si="2131"/>
        <v>111.5</v>
      </c>
      <c r="I931" s="186">
        <f t="shared" si="2278"/>
        <v>111</v>
      </c>
      <c r="J931" s="2">
        <f t="shared" si="2132"/>
        <v>0</v>
      </c>
      <c r="K931" s="2">
        <f t="shared" si="2133"/>
        <v>1</v>
      </c>
      <c r="L931">
        <f t="shared" si="2134"/>
        <v>2</v>
      </c>
      <c r="M931" s="190">
        <f t="shared" si="2255"/>
        <v>0.93</v>
      </c>
      <c r="N931">
        <f t="shared" si="2135"/>
        <v>1</v>
      </c>
      <c r="O931">
        <f t="shared" si="2136"/>
        <v>100</v>
      </c>
      <c r="P931" s="58">
        <f t="shared" si="2137"/>
        <v>4.1850000000000005</v>
      </c>
      <c r="Q931" s="106">
        <f t="shared" si="2138"/>
        <v>1</v>
      </c>
      <c r="R931" s="59">
        <f t="shared" si="2139"/>
        <v>1</v>
      </c>
      <c r="S931" s="32">
        <f t="shared" si="2256"/>
        <v>1</v>
      </c>
      <c r="T931">
        <f t="shared" si="2140"/>
        <v>1</v>
      </c>
      <c r="U931" s="32">
        <f t="shared" si="2257"/>
        <v>0.93</v>
      </c>
      <c r="V931">
        <f t="shared" si="2141"/>
        <v>1</v>
      </c>
      <c r="W931">
        <f t="shared" si="2142"/>
        <v>100</v>
      </c>
      <c r="X931" s="58">
        <f t="shared" si="2143"/>
        <v>1</v>
      </c>
      <c r="Y931" s="58">
        <f t="shared" si="2144"/>
        <v>1</v>
      </c>
      <c r="Z931" s="32">
        <f t="shared" si="2145"/>
        <v>1</v>
      </c>
      <c r="AA931" s="32">
        <f t="shared" si="2146"/>
        <v>1</v>
      </c>
      <c r="AB931" s="59">
        <f t="shared" si="2147"/>
        <v>4.9056245199999996E-3</v>
      </c>
      <c r="AC931" s="59">
        <f t="shared" si="2148"/>
        <v>4.9056245199999996E-3</v>
      </c>
      <c r="AD931">
        <f t="shared" si="2149"/>
        <v>1</v>
      </c>
      <c r="AE931" s="59">
        <f t="shared" si="2150"/>
        <v>4.9056245199999996E-3</v>
      </c>
      <c r="AF931" s="59">
        <f t="shared" si="2151"/>
        <v>4.1758461800000006E-3</v>
      </c>
      <c r="AG931" s="59">
        <f t="shared" si="2152"/>
        <v>4.1758461800000006E-3</v>
      </c>
      <c r="AH931">
        <f t="shared" si="2153"/>
        <v>1</v>
      </c>
      <c r="AI931" s="59">
        <f t="shared" si="2154"/>
        <v>4.1758461800000006E-3</v>
      </c>
      <c r="AJ931" s="59">
        <f t="shared" si="2155"/>
        <v>0</v>
      </c>
      <c r="AK931" s="59">
        <f t="shared" si="2156"/>
        <v>0</v>
      </c>
      <c r="AL931" s="59">
        <f t="shared" si="2157"/>
        <v>0</v>
      </c>
      <c r="AM931" s="12">
        <f t="shared" si="2258"/>
        <v>0</v>
      </c>
      <c r="AN931" s="12">
        <f t="shared" si="2259"/>
        <v>0</v>
      </c>
      <c r="AO931" s="66">
        <f t="shared" si="2158"/>
        <v>0</v>
      </c>
      <c r="AP931" s="66">
        <f t="shared" si="2159"/>
        <v>0</v>
      </c>
      <c r="AQ931" s="59">
        <f t="shared" si="2160"/>
        <v>0</v>
      </c>
      <c r="AR931" s="59">
        <f t="shared" si="2161"/>
        <v>0</v>
      </c>
      <c r="AS931" s="59">
        <f t="shared" si="2162"/>
        <v>0</v>
      </c>
      <c r="AT931" s="12">
        <f t="shared" si="2163"/>
        <v>0</v>
      </c>
      <c r="AU931" s="59">
        <f t="shared" si="2260"/>
        <v>0</v>
      </c>
      <c r="AV931" s="59">
        <f t="shared" si="2261"/>
        <v>0</v>
      </c>
      <c r="AW931" s="70">
        <f t="shared" si="2164"/>
        <v>0</v>
      </c>
      <c r="AX931" s="20">
        <f t="shared" si="2165"/>
        <v>200000</v>
      </c>
      <c r="AY931" s="20">
        <f t="shared" si="2166"/>
        <v>0</v>
      </c>
      <c r="AZ931" s="20">
        <f t="shared" si="2167"/>
        <v>0</v>
      </c>
      <c r="BA931" s="20">
        <f t="shared" si="2168"/>
        <v>200000</v>
      </c>
      <c r="BB931" s="36">
        <f t="shared" si="2169"/>
        <v>1</v>
      </c>
      <c r="BC931" s="36">
        <f t="shared" si="2170"/>
        <v>0</v>
      </c>
      <c r="BD931" s="80">
        <f t="shared" si="2171"/>
        <v>0</v>
      </c>
      <c r="BE931" s="36">
        <f t="shared" si="2172"/>
        <v>0</v>
      </c>
      <c r="BF931" s="36">
        <f t="shared" si="2173"/>
        <v>0</v>
      </c>
      <c r="BG931" s="36">
        <f t="shared" si="2174"/>
        <v>0</v>
      </c>
      <c r="BH931" s="36">
        <f t="shared" si="2175"/>
        <v>0</v>
      </c>
      <c r="BI931" s="36">
        <f t="shared" si="2176"/>
        <v>0</v>
      </c>
      <c r="BJ931" s="36">
        <f t="shared" si="2177"/>
        <v>0</v>
      </c>
      <c r="BK931" s="36">
        <f t="shared" si="2178"/>
        <v>0</v>
      </c>
      <c r="BL931" s="68">
        <f>IF(OR(AT931=0,E931&gt;ProjTerm),0,VLOOKUP(D931,'Life Events'!$AE$5:$AI$1206,5,FALSE))</f>
        <v>0</v>
      </c>
      <c r="BM931" s="93">
        <f t="shared" si="2179"/>
        <v>0</v>
      </c>
      <c r="BN931" s="93">
        <f t="shared" si="2180"/>
        <v>0</v>
      </c>
      <c r="BO931" s="36">
        <f t="shared" si="2181"/>
        <v>0</v>
      </c>
      <c r="BP931" s="36">
        <f t="shared" si="2182"/>
        <v>0</v>
      </c>
      <c r="BQ931" s="36">
        <f t="shared" si="2183"/>
        <v>0</v>
      </c>
      <c r="BR931" s="36">
        <f t="shared" si="2184"/>
        <v>154.78110000000001</v>
      </c>
      <c r="BS931" s="36">
        <f t="shared" si="2185"/>
        <v>0</v>
      </c>
      <c r="BT931" s="36">
        <f t="shared" si="2186"/>
        <v>0</v>
      </c>
      <c r="BU931" s="70" cm="1">
        <f t="array" ref="BU931">IF(AND(ActInt=1,$J931=0),INDEX(Tbl_FwdNom,$B931-IVP,MATCH(ValnDt,Tbl_FwdNom_Cols)),INDEX(Tbl_FwdNom,$B931,MATCH(StartDt,Tbl_FwdNom_Cols)))</f>
        <v>8.8795447999999997</v>
      </c>
      <c r="BV931" s="70" cm="1">
        <f t="array" ref="BV931">INDEX(Tbl_FwdReal,$B931,MATCH(StartDt,Tbl_FwdReal_Cols))</f>
        <v>2.9325423669999999</v>
      </c>
      <c r="BW931" s="70" cm="1">
        <f t="array" ref="BW931">IF(RunType&lt;&gt;"OPN",INDEX(Tbl_FwdReal,$B931,MATCH(ValnDt,Tbl_FwdReal_Cols)),IF(AND($J931=0,ActInt=1),INDEX(Tbl_FwdReal,$B931-IVP,MATCH(ValnDt,Tbl_FwdReal_Cols)),-999))*$K931</f>
        <v>2.9325423669999999</v>
      </c>
      <c r="BX931" s="70">
        <f t="shared" si="2187"/>
        <v>2.932542367E-2</v>
      </c>
      <c r="BY931" s="70">
        <f t="shared" si="2262"/>
        <v>5.7775726667629534E-2</v>
      </c>
      <c r="BZ931" s="64">
        <f t="shared" si="2275"/>
        <v>4.6916659272404626E-3</v>
      </c>
      <c r="CA931" s="70" cm="1">
        <f t="array" ref="CA931">IF($J931=1,CA930*(1+INDEX(Tbl_CPI,$B931,MATCH(IF(RunType="OPN",StartDt,ValnDt),Tbl_CPI_Cols))),0)</f>
        <v>0</v>
      </c>
      <c r="CB931" s="70">
        <f t="shared" si="2263"/>
        <v>148.72810007132284</v>
      </c>
      <c r="CC931" s="70">
        <f t="shared" si="2264"/>
        <v>141.25025270902947</v>
      </c>
      <c r="CD931" s="36">
        <f t="shared" si="2188"/>
        <v>715.55023851515841</v>
      </c>
      <c r="CE931" s="36">
        <f t="shared" si="2189"/>
        <v>0</v>
      </c>
      <c r="CF931" s="36">
        <f t="shared" si="2190"/>
        <v>0</v>
      </c>
      <c r="CG931" s="36">
        <f t="shared" si="2191"/>
        <v>0</v>
      </c>
      <c r="CH931" s="36">
        <f t="shared" si="2192"/>
        <v>0</v>
      </c>
      <c r="CI931" s="36">
        <f t="shared" si="2193"/>
        <v>0</v>
      </c>
      <c r="CJ931" s="36">
        <f t="shared" si="2194"/>
        <v>0</v>
      </c>
      <c r="CK931" s="36">
        <f t="shared" si="2195"/>
        <v>0</v>
      </c>
      <c r="CL931" s="36">
        <f t="shared" si="2196"/>
        <v>0</v>
      </c>
      <c r="CM931" s="36">
        <f t="shared" si="2197"/>
        <v>0</v>
      </c>
      <c r="CN931" s="36">
        <f t="shared" si="2198"/>
        <v>0</v>
      </c>
      <c r="CO931" s="20">
        <f t="shared" si="2199"/>
        <v>120000</v>
      </c>
      <c r="CP931" s="20">
        <f t="shared" si="2200"/>
        <v>2</v>
      </c>
      <c r="CQ931" s="64" t="e">
        <f t="shared" si="2201"/>
        <v>#N/A</v>
      </c>
      <c r="CR931" s="64" t="e">
        <f t="shared" si="2202"/>
        <v>#N/A</v>
      </c>
      <c r="CS931" s="36" t="e">
        <f t="shared" si="2203"/>
        <v>#N/A</v>
      </c>
      <c r="CT931" s="36">
        <f t="shared" si="2204"/>
        <v>0</v>
      </c>
      <c r="CU931" s="36">
        <f t="shared" si="2205"/>
        <v>0</v>
      </c>
      <c r="CV931" s="36">
        <f t="shared" si="2265"/>
        <v>0</v>
      </c>
      <c r="CW931" s="36">
        <f t="shared" si="2206"/>
        <v>0</v>
      </c>
      <c r="CX931" s="36">
        <f t="shared" si="2207"/>
        <v>0</v>
      </c>
      <c r="CY931" s="36">
        <f t="shared" si="2208"/>
        <v>0</v>
      </c>
      <c r="CZ931" s="36">
        <f t="shared" si="2266"/>
        <v>0</v>
      </c>
      <c r="DA931" s="64">
        <f t="shared" si="2209"/>
        <v>7.1145214404313428E-3</v>
      </c>
      <c r="DB931" s="70">
        <f t="shared" si="2267"/>
        <v>0.99293573740724561</v>
      </c>
      <c r="DC931" s="70">
        <f>PRODUCT($DB$8:DB931)</f>
        <v>2.5929704465209259E-4</v>
      </c>
      <c r="DD931" s="36">
        <f t="shared" si="2210"/>
        <v>0</v>
      </c>
      <c r="DE931" s="36">
        <f t="shared" si="2211"/>
        <v>0</v>
      </c>
      <c r="DF931" s="36">
        <f t="shared" si="2212"/>
        <v>0</v>
      </c>
      <c r="DG931" s="36">
        <f t="shared" si="2213"/>
        <v>0</v>
      </c>
      <c r="DH931" s="36">
        <f t="shared" si="2214"/>
        <v>0</v>
      </c>
      <c r="DI931" s="36">
        <f t="shared" si="2215"/>
        <v>0</v>
      </c>
      <c r="DJ931" s="36">
        <f t="shared" si="2216"/>
        <v>0</v>
      </c>
      <c r="DK931" s="36">
        <f t="shared" si="2217"/>
        <v>0</v>
      </c>
      <c r="DL931" s="36">
        <f t="shared" si="2218"/>
        <v>0</v>
      </c>
      <c r="DM931" s="36">
        <f t="shared" si="2219"/>
        <v>0</v>
      </c>
      <c r="DN931" s="36">
        <f t="shared" ca="1" si="2268"/>
        <v>4.6137290849905055E-12</v>
      </c>
      <c r="DO931" s="64" cm="1">
        <f t="array" ref="DO931">IFERROR(INDEX(Tbl_FwdNom,$B931,MATCH(LIDt,Tbl_FwdNom_Cols,0)),0)</f>
        <v>7.6680281470000002</v>
      </c>
      <c r="DP931" s="64">
        <f t="shared" ca="1" si="2269"/>
        <v>7.6066896100000001</v>
      </c>
      <c r="DQ931" s="64">
        <f t="shared" ca="1" si="2220"/>
        <v>6.1280862699106819E-3</v>
      </c>
      <c r="DR931" s="70">
        <f t="shared" ca="1" si="2221"/>
        <v>0.99390923844236401</v>
      </c>
      <c r="DS931" s="70">
        <f ca="1">PRODUCT($DR$8:DR931)</f>
        <v>9.9416645325098546E-4</v>
      </c>
      <c r="DT931" s="36">
        <f t="shared" ca="1" si="2222"/>
        <v>0</v>
      </c>
      <c r="DU931" s="36">
        <f t="shared" ca="1" si="2223"/>
        <v>0</v>
      </c>
      <c r="DV931" s="36">
        <f t="shared" ca="1" si="2224"/>
        <v>0</v>
      </c>
      <c r="DW931" s="36">
        <f t="shared" ca="1" si="2225"/>
        <v>0</v>
      </c>
      <c r="DX931" s="36">
        <f t="shared" ca="1" si="2226"/>
        <v>0</v>
      </c>
      <c r="DY931" s="36">
        <f t="shared" ca="1" si="2227"/>
        <v>0</v>
      </c>
      <c r="DZ931" s="36">
        <f t="shared" ca="1" si="2228"/>
        <v>0</v>
      </c>
      <c r="EA931" s="36">
        <f t="shared" ca="1" si="2229"/>
        <v>0</v>
      </c>
      <c r="EB931" s="36">
        <f t="shared" ca="1" si="2230"/>
        <v>0</v>
      </c>
      <c r="EC931" s="36">
        <f t="shared" ca="1" si="2231"/>
        <v>0</v>
      </c>
      <c r="ED931" s="36">
        <f t="shared" ca="1" si="2232"/>
        <v>0</v>
      </c>
      <c r="EE931" s="36">
        <f t="shared" ca="1" si="2270"/>
        <v>0</v>
      </c>
      <c r="EF931" s="36">
        <f t="shared" ca="1" si="2233"/>
        <v>0</v>
      </c>
      <c r="EG931" s="64"/>
      <c r="EH931" s="64"/>
      <c r="EI931" s="64"/>
      <c r="EJ931" s="70"/>
      <c r="EK931" s="70"/>
      <c r="EL931" s="70"/>
      <c r="EM931" s="70"/>
      <c r="EN931" s="70"/>
      <c r="EO931" s="36">
        <f t="shared" si="2234"/>
        <v>0</v>
      </c>
      <c r="EP931" s="36">
        <f t="shared" si="2235"/>
        <v>0</v>
      </c>
      <c r="EQ931" s="36">
        <f t="shared" si="2236"/>
        <v>0</v>
      </c>
      <c r="ER931" s="36">
        <f t="shared" si="2237"/>
        <v>0</v>
      </c>
      <c r="ES931" s="36">
        <f t="shared" si="2238"/>
        <v>0</v>
      </c>
      <c r="ET931" s="36">
        <f t="shared" si="2239"/>
        <v>0</v>
      </c>
      <c r="EU931" s="36">
        <f t="shared" si="2271"/>
        <v>0</v>
      </c>
      <c r="EV931" s="36">
        <f t="shared" si="2240"/>
        <v>0</v>
      </c>
      <c r="EW931" s="36">
        <f t="shared" si="2241"/>
        <v>0</v>
      </c>
      <c r="EX931" s="36">
        <f t="shared" si="2272"/>
        <v>0</v>
      </c>
      <c r="EY931" s="36">
        <f t="shared" si="2242"/>
        <v>0</v>
      </c>
      <c r="EZ931" s="36">
        <f t="shared" si="2243"/>
        <v>0</v>
      </c>
      <c r="FA931" s="36">
        <f t="shared" si="2244"/>
        <v>0</v>
      </c>
      <c r="FB931" s="36">
        <f t="shared" si="2245"/>
        <v>0</v>
      </c>
      <c r="FC931" s="36">
        <f t="shared" si="2273"/>
        <v>0</v>
      </c>
      <c r="FD931" s="36">
        <f t="shared" si="2246"/>
        <v>0</v>
      </c>
      <c r="FE931" s="36">
        <f t="shared" si="2247"/>
        <v>0</v>
      </c>
      <c r="FF931" s="36">
        <f t="shared" si="2274"/>
        <v>0</v>
      </c>
      <c r="FG931" s="36">
        <f t="shared" si="2248"/>
        <v>0</v>
      </c>
      <c r="FH931" s="36">
        <f t="shared" si="2249"/>
        <v>0</v>
      </c>
      <c r="FI931" s="36">
        <f t="shared" si="2250"/>
        <v>0</v>
      </c>
      <c r="FJ931" s="36">
        <f t="shared" ca="1" si="2251"/>
        <v>0</v>
      </c>
      <c r="FK931" s="36">
        <f t="shared" si="2252"/>
        <v>0</v>
      </c>
      <c r="FL931" s="36">
        <f t="shared" si="2253"/>
        <v>0</v>
      </c>
      <c r="FM931" s="36">
        <f t="shared" ca="1" si="2254"/>
        <v>0</v>
      </c>
      <c r="FN931" s="36">
        <f t="shared" ca="1" si="2276"/>
        <v>0</v>
      </c>
    </row>
    <row r="932" spans="2:170" x14ac:dyDescent="0.25">
      <c r="B932" s="2">
        <v>924</v>
      </c>
      <c r="C932" s="2">
        <f t="shared" si="2130"/>
        <v>77</v>
      </c>
      <c r="D932" s="2">
        <f t="shared" si="2279"/>
        <v>948</v>
      </c>
      <c r="E932" s="2">
        <f t="shared" si="2277"/>
        <v>79</v>
      </c>
      <c r="F932" s="189">
        <f t="shared" si="2281"/>
        <v>73839</v>
      </c>
      <c r="G932" s="2">
        <f t="shared" si="2280"/>
        <v>2</v>
      </c>
      <c r="H932" s="187">
        <f t="shared" si="2131"/>
        <v>111.58333333333334</v>
      </c>
      <c r="I932" s="186">
        <f t="shared" si="2278"/>
        <v>111</v>
      </c>
      <c r="J932" s="2">
        <f t="shared" si="2132"/>
        <v>0</v>
      </c>
      <c r="K932" s="2">
        <f t="shared" si="2133"/>
        <v>1</v>
      </c>
      <c r="L932">
        <f t="shared" si="2134"/>
        <v>2</v>
      </c>
      <c r="M932" s="190">
        <f t="shared" si="2255"/>
        <v>0.93</v>
      </c>
      <c r="N932">
        <f t="shared" si="2135"/>
        <v>1</v>
      </c>
      <c r="O932">
        <f t="shared" si="2136"/>
        <v>100</v>
      </c>
      <c r="P932" s="58">
        <f t="shared" si="2137"/>
        <v>4.1850000000000005</v>
      </c>
      <c r="Q932" s="106">
        <f t="shared" si="2138"/>
        <v>1</v>
      </c>
      <c r="R932" s="59">
        <f t="shared" si="2139"/>
        <v>1</v>
      </c>
      <c r="S932" s="32">
        <f t="shared" si="2256"/>
        <v>1</v>
      </c>
      <c r="T932">
        <f t="shared" si="2140"/>
        <v>1</v>
      </c>
      <c r="U932" s="32">
        <f t="shared" si="2257"/>
        <v>0.93</v>
      </c>
      <c r="V932">
        <f t="shared" si="2141"/>
        <v>1</v>
      </c>
      <c r="W932">
        <f t="shared" si="2142"/>
        <v>100</v>
      </c>
      <c r="X932" s="58">
        <f t="shared" si="2143"/>
        <v>1</v>
      </c>
      <c r="Y932" s="58">
        <f t="shared" si="2144"/>
        <v>1</v>
      </c>
      <c r="Z932" s="32">
        <f t="shared" si="2145"/>
        <v>1</v>
      </c>
      <c r="AA932" s="32">
        <f t="shared" si="2146"/>
        <v>1</v>
      </c>
      <c r="AB932" s="59">
        <f t="shared" si="2147"/>
        <v>4.9056245199999996E-3</v>
      </c>
      <c r="AC932" s="59">
        <f t="shared" si="2148"/>
        <v>4.9056245199999996E-3</v>
      </c>
      <c r="AD932">
        <f t="shared" si="2149"/>
        <v>1</v>
      </c>
      <c r="AE932" s="59">
        <f t="shared" si="2150"/>
        <v>4.9056245199999996E-3</v>
      </c>
      <c r="AF932" s="59">
        <f t="shared" si="2151"/>
        <v>4.1758461800000006E-3</v>
      </c>
      <c r="AG932" s="59">
        <f t="shared" si="2152"/>
        <v>4.1758461800000006E-3</v>
      </c>
      <c r="AH932">
        <f t="shared" si="2153"/>
        <v>1</v>
      </c>
      <c r="AI932" s="59">
        <f t="shared" si="2154"/>
        <v>4.1758461800000006E-3</v>
      </c>
      <c r="AJ932" s="59">
        <f t="shared" si="2155"/>
        <v>0</v>
      </c>
      <c r="AK932" s="59">
        <f t="shared" si="2156"/>
        <v>0</v>
      </c>
      <c r="AL932" s="59">
        <f t="shared" si="2157"/>
        <v>0</v>
      </c>
      <c r="AM932" s="12">
        <f t="shared" si="2258"/>
        <v>0</v>
      </c>
      <c r="AN932" s="12">
        <f t="shared" si="2259"/>
        <v>0</v>
      </c>
      <c r="AO932" s="66">
        <f t="shared" si="2158"/>
        <v>0</v>
      </c>
      <c r="AP932" s="66">
        <f t="shared" si="2159"/>
        <v>0</v>
      </c>
      <c r="AQ932" s="59">
        <f t="shared" si="2160"/>
        <v>0</v>
      </c>
      <c r="AR932" s="59">
        <f t="shared" si="2161"/>
        <v>0</v>
      </c>
      <c r="AS932" s="59">
        <f t="shared" si="2162"/>
        <v>0</v>
      </c>
      <c r="AT932" s="12">
        <f t="shared" si="2163"/>
        <v>0</v>
      </c>
      <c r="AU932" s="59">
        <f t="shared" si="2260"/>
        <v>0</v>
      </c>
      <c r="AV932" s="59">
        <f t="shared" si="2261"/>
        <v>0</v>
      </c>
      <c r="AW932" s="70">
        <f t="shared" si="2164"/>
        <v>0</v>
      </c>
      <c r="AX932" s="20">
        <f t="shared" si="2165"/>
        <v>200000</v>
      </c>
      <c r="AY932" s="20">
        <f t="shared" si="2166"/>
        <v>0</v>
      </c>
      <c r="AZ932" s="20">
        <f t="shared" si="2167"/>
        <v>0</v>
      </c>
      <c r="BA932" s="20">
        <f t="shared" si="2168"/>
        <v>200000</v>
      </c>
      <c r="BB932" s="36">
        <f t="shared" si="2169"/>
        <v>1</v>
      </c>
      <c r="BC932" s="36">
        <f t="shared" si="2170"/>
        <v>0</v>
      </c>
      <c r="BD932" s="80">
        <f t="shared" si="2171"/>
        <v>0</v>
      </c>
      <c r="BE932" s="36">
        <f t="shared" si="2172"/>
        <v>0</v>
      </c>
      <c r="BF932" s="36">
        <f t="shared" si="2173"/>
        <v>0</v>
      </c>
      <c r="BG932" s="36">
        <f t="shared" si="2174"/>
        <v>0</v>
      </c>
      <c r="BH932" s="36">
        <f t="shared" si="2175"/>
        <v>0</v>
      </c>
      <c r="BI932" s="36">
        <f t="shared" si="2176"/>
        <v>0</v>
      </c>
      <c r="BJ932" s="36">
        <f t="shared" si="2177"/>
        <v>0</v>
      </c>
      <c r="BK932" s="36">
        <f t="shared" si="2178"/>
        <v>0</v>
      </c>
      <c r="BL932" s="68">
        <f>IF(OR(AT932=0,E932&gt;ProjTerm),0,VLOOKUP(D932,'Life Events'!$AE$5:$AI$1206,5,FALSE))</f>
        <v>0</v>
      </c>
      <c r="BM932" s="93">
        <f t="shared" si="2179"/>
        <v>0</v>
      </c>
      <c r="BN932" s="93">
        <f t="shared" si="2180"/>
        <v>0</v>
      </c>
      <c r="BO932" s="36">
        <f t="shared" si="2181"/>
        <v>0</v>
      </c>
      <c r="BP932" s="36">
        <f t="shared" si="2182"/>
        <v>0</v>
      </c>
      <c r="BQ932" s="36">
        <f t="shared" si="2183"/>
        <v>0</v>
      </c>
      <c r="BR932" s="36">
        <f t="shared" si="2184"/>
        <v>154.78110000000001</v>
      </c>
      <c r="BS932" s="36">
        <f t="shared" si="2185"/>
        <v>0</v>
      </c>
      <c r="BT932" s="36">
        <f t="shared" si="2186"/>
        <v>0</v>
      </c>
      <c r="BU932" s="70" cm="1">
        <f t="array" ref="BU932">IF(AND(ActInt=1,$J932=0),INDEX(Tbl_FwdNom,$B932-IVP,MATCH(ValnDt,Tbl_FwdNom_Cols)),INDEX(Tbl_FwdNom,$B932,MATCH(StartDt,Tbl_FwdNom_Cols)))</f>
        <v>8.8736330339999991</v>
      </c>
      <c r="BV932" s="70" cm="1">
        <f t="array" ref="BV932">INDEX(Tbl_FwdReal,$B932,MATCH(StartDt,Tbl_FwdReal_Cols))</f>
        <v>2.9291769740000002</v>
      </c>
      <c r="BW932" s="70" cm="1">
        <f t="array" ref="BW932">IF(RunType&lt;&gt;"OPN",INDEX(Tbl_FwdReal,$B932,MATCH(ValnDt,Tbl_FwdReal_Cols)),IF(AND($J932=0,ActInt=1),INDEX(Tbl_FwdReal,$B932-IVP,MATCH(ValnDt,Tbl_FwdReal_Cols)),-999))*$K932</f>
        <v>2.9291769740000002</v>
      </c>
      <c r="BX932" s="70">
        <f t="shared" si="2187"/>
        <v>2.9291769740000001E-2</v>
      </c>
      <c r="BY932" s="70">
        <f t="shared" si="2262"/>
        <v>5.7752876635762673E-2</v>
      </c>
      <c r="BZ932" s="64">
        <f t="shared" si="2275"/>
        <v>4.6898573000031529E-3</v>
      </c>
      <c r="CA932" s="70" cm="1">
        <f t="array" ref="CA932">IF($J932=1,CA931*(1+INDEX(Tbl_CPI,$B932,MATCH(IF(RunType="OPN",StartDt,ValnDt),Tbl_CPI_Cols))),0)</f>
        <v>0</v>
      </c>
      <c r="CB932" s="70">
        <f t="shared" si="2263"/>
        <v>149.42561363715794</v>
      </c>
      <c r="CC932" s="70">
        <f t="shared" si="2264"/>
        <v>149.42561363715794</v>
      </c>
      <c r="CD932" s="36">
        <f t="shared" si="2188"/>
        <v>715.55023851515841</v>
      </c>
      <c r="CE932" s="36">
        <f t="shared" si="2189"/>
        <v>0</v>
      </c>
      <c r="CF932" s="36">
        <f t="shared" si="2190"/>
        <v>0</v>
      </c>
      <c r="CG932" s="36">
        <f t="shared" si="2191"/>
        <v>0</v>
      </c>
      <c r="CH932" s="36">
        <f t="shared" si="2192"/>
        <v>0</v>
      </c>
      <c r="CI932" s="36">
        <f t="shared" si="2193"/>
        <v>0</v>
      </c>
      <c r="CJ932" s="36">
        <f t="shared" si="2194"/>
        <v>0</v>
      </c>
      <c r="CK932" s="36">
        <f t="shared" si="2195"/>
        <v>0</v>
      </c>
      <c r="CL932" s="36">
        <f t="shared" si="2196"/>
        <v>0</v>
      </c>
      <c r="CM932" s="36">
        <f t="shared" si="2197"/>
        <v>0</v>
      </c>
      <c r="CN932" s="36">
        <f t="shared" si="2198"/>
        <v>0</v>
      </c>
      <c r="CO932" s="20">
        <f t="shared" si="2199"/>
        <v>120000</v>
      </c>
      <c r="CP932" s="20">
        <f t="shared" si="2200"/>
        <v>2</v>
      </c>
      <c r="CQ932" s="64" t="e">
        <f t="shared" si="2201"/>
        <v>#N/A</v>
      </c>
      <c r="CR932" s="64" t="e">
        <f t="shared" si="2202"/>
        <v>#N/A</v>
      </c>
      <c r="CS932" s="36" t="e">
        <f t="shared" si="2203"/>
        <v>#N/A</v>
      </c>
      <c r="CT932" s="36">
        <f t="shared" si="2204"/>
        <v>0</v>
      </c>
      <c r="CU932" s="36">
        <f t="shared" si="2205"/>
        <v>0</v>
      </c>
      <c r="CV932" s="36">
        <f t="shared" si="2265"/>
        <v>0</v>
      </c>
      <c r="CW932" s="36">
        <f t="shared" si="2206"/>
        <v>0</v>
      </c>
      <c r="CX932" s="36">
        <f t="shared" si="2207"/>
        <v>0</v>
      </c>
      <c r="CY932" s="36">
        <f t="shared" si="2208"/>
        <v>0</v>
      </c>
      <c r="CZ932" s="36">
        <f t="shared" si="2266"/>
        <v>0</v>
      </c>
      <c r="DA932" s="64">
        <f t="shared" si="2209"/>
        <v>7.1099644369647663E-3</v>
      </c>
      <c r="DB932" s="70">
        <f t="shared" si="2267"/>
        <v>0.99294023027471512</v>
      </c>
      <c r="DC932" s="70">
        <f>PRODUCT($DB$8:DB932)</f>
        <v>2.5746646722640191E-4</v>
      </c>
      <c r="DD932" s="36">
        <f t="shared" si="2210"/>
        <v>0</v>
      </c>
      <c r="DE932" s="36">
        <f t="shared" si="2211"/>
        <v>0</v>
      </c>
      <c r="DF932" s="36">
        <f t="shared" si="2212"/>
        <v>0</v>
      </c>
      <c r="DG932" s="36">
        <f t="shared" si="2213"/>
        <v>0</v>
      </c>
      <c r="DH932" s="36">
        <f t="shared" si="2214"/>
        <v>0</v>
      </c>
      <c r="DI932" s="36">
        <f t="shared" si="2215"/>
        <v>0</v>
      </c>
      <c r="DJ932" s="36">
        <f t="shared" si="2216"/>
        <v>0</v>
      </c>
      <c r="DK932" s="36">
        <f t="shared" si="2217"/>
        <v>0</v>
      </c>
      <c r="DL932" s="36">
        <f t="shared" si="2218"/>
        <v>0</v>
      </c>
      <c r="DM932" s="36">
        <f t="shared" si="2219"/>
        <v>0</v>
      </c>
      <c r="DN932" s="36">
        <f t="shared" ca="1" si="2268"/>
        <v>4.6137290849905055E-12</v>
      </c>
      <c r="DO932" s="64" cm="1">
        <f t="array" ref="DO932">IFERROR(INDEX(Tbl_FwdNom,$B932,MATCH(LIDt,Tbl_FwdNom_Cols,0)),0)</f>
        <v>7.6663238270000003</v>
      </c>
      <c r="DP932" s="64">
        <f t="shared" ca="1" si="2269"/>
        <v>7.6049862600000004</v>
      </c>
      <c r="DQ932" s="64">
        <f t="shared" ca="1" si="2220"/>
        <v>6.1267590594340504E-3</v>
      </c>
      <c r="DR932" s="70">
        <f t="shared" ca="1" si="2221"/>
        <v>0.99391054953636104</v>
      </c>
      <c r="DS932" s="70">
        <f ca="1">PRODUCT($DR$8:DR932)</f>
        <v>9.8811252588130202E-4</v>
      </c>
      <c r="DT932" s="36">
        <f t="shared" ca="1" si="2222"/>
        <v>0</v>
      </c>
      <c r="DU932" s="36">
        <f t="shared" ca="1" si="2223"/>
        <v>0</v>
      </c>
      <c r="DV932" s="36">
        <f t="shared" ca="1" si="2224"/>
        <v>0</v>
      </c>
      <c r="DW932" s="36">
        <f t="shared" ca="1" si="2225"/>
        <v>0</v>
      </c>
      <c r="DX932" s="36">
        <f t="shared" ca="1" si="2226"/>
        <v>0</v>
      </c>
      <c r="DY932" s="36">
        <f t="shared" ca="1" si="2227"/>
        <v>0</v>
      </c>
      <c r="DZ932" s="36">
        <f t="shared" ca="1" si="2228"/>
        <v>0</v>
      </c>
      <c r="EA932" s="36">
        <f t="shared" ca="1" si="2229"/>
        <v>0</v>
      </c>
      <c r="EB932" s="36">
        <f t="shared" ca="1" si="2230"/>
        <v>0</v>
      </c>
      <c r="EC932" s="36">
        <f t="shared" ca="1" si="2231"/>
        <v>0</v>
      </c>
      <c r="ED932" s="36">
        <f t="shared" ca="1" si="2232"/>
        <v>0</v>
      </c>
      <c r="EE932" s="36">
        <f t="shared" ca="1" si="2270"/>
        <v>0</v>
      </c>
      <c r="EF932" s="36">
        <f t="shared" ca="1" si="2233"/>
        <v>0</v>
      </c>
      <c r="EG932" s="64"/>
      <c r="EH932" s="64"/>
      <c r="EI932" s="64"/>
      <c r="EJ932" s="70"/>
      <c r="EK932" s="70"/>
      <c r="EL932" s="70"/>
      <c r="EM932" s="70"/>
      <c r="EN932" s="70"/>
      <c r="EO932" s="36">
        <f t="shared" si="2234"/>
        <v>0</v>
      </c>
      <c r="EP932" s="36">
        <f t="shared" si="2235"/>
        <v>0</v>
      </c>
      <c r="EQ932" s="36">
        <f t="shared" si="2236"/>
        <v>0</v>
      </c>
      <c r="ER932" s="36">
        <f t="shared" si="2237"/>
        <v>0</v>
      </c>
      <c r="ES932" s="36">
        <f t="shared" si="2238"/>
        <v>0</v>
      </c>
      <c r="ET932" s="36">
        <f t="shared" si="2239"/>
        <v>0</v>
      </c>
      <c r="EU932" s="36">
        <f t="shared" si="2271"/>
        <v>0</v>
      </c>
      <c r="EV932" s="36">
        <f t="shared" si="2240"/>
        <v>0</v>
      </c>
      <c r="EW932" s="36">
        <f t="shared" si="2241"/>
        <v>0</v>
      </c>
      <c r="EX932" s="36">
        <f t="shared" si="2272"/>
        <v>0</v>
      </c>
      <c r="EY932" s="36">
        <f t="shared" si="2242"/>
        <v>0</v>
      </c>
      <c r="EZ932" s="36">
        <f t="shared" si="2243"/>
        <v>0</v>
      </c>
      <c r="FA932" s="36">
        <f t="shared" si="2244"/>
        <v>0</v>
      </c>
      <c r="FB932" s="36">
        <f t="shared" si="2245"/>
        <v>0</v>
      </c>
      <c r="FC932" s="36">
        <f t="shared" si="2273"/>
        <v>0</v>
      </c>
      <c r="FD932" s="36">
        <f t="shared" si="2246"/>
        <v>0</v>
      </c>
      <c r="FE932" s="36">
        <f t="shared" si="2247"/>
        <v>0</v>
      </c>
      <c r="FF932" s="36">
        <f t="shared" si="2274"/>
        <v>0</v>
      </c>
      <c r="FG932" s="36">
        <f t="shared" si="2248"/>
        <v>0</v>
      </c>
      <c r="FH932" s="36">
        <f t="shared" si="2249"/>
        <v>0</v>
      </c>
      <c r="FI932" s="36">
        <f t="shared" si="2250"/>
        <v>0</v>
      </c>
      <c r="FJ932" s="36">
        <f t="shared" ca="1" si="2251"/>
        <v>0</v>
      </c>
      <c r="FK932" s="36">
        <f t="shared" si="2252"/>
        <v>0</v>
      </c>
      <c r="FL932" s="36">
        <f t="shared" si="2253"/>
        <v>0</v>
      </c>
      <c r="FM932" s="36">
        <f t="shared" ca="1" si="2254"/>
        <v>0</v>
      </c>
      <c r="FN932" s="36">
        <f t="shared" ca="1" si="2276"/>
        <v>0</v>
      </c>
    </row>
    <row r="933" spans="2:170" x14ac:dyDescent="0.25">
      <c r="B933" s="2">
        <v>925</v>
      </c>
      <c r="C933" s="2">
        <f t="shared" si="2130"/>
        <v>78</v>
      </c>
      <c r="D933" s="2">
        <f t="shared" si="2279"/>
        <v>949</v>
      </c>
      <c r="E933" s="2">
        <f t="shared" si="2277"/>
        <v>80</v>
      </c>
      <c r="F933" s="189">
        <f t="shared" si="2281"/>
        <v>73870</v>
      </c>
      <c r="G933" s="2">
        <f t="shared" si="2280"/>
        <v>3</v>
      </c>
      <c r="H933" s="187">
        <f t="shared" si="2131"/>
        <v>111.66666666666666</v>
      </c>
      <c r="I933" s="186">
        <f t="shared" si="2278"/>
        <v>111</v>
      </c>
      <c r="J933" s="2">
        <f t="shared" si="2132"/>
        <v>0</v>
      </c>
      <c r="K933" s="2">
        <f t="shared" si="2133"/>
        <v>1</v>
      </c>
      <c r="L933">
        <f t="shared" si="2134"/>
        <v>2</v>
      </c>
      <c r="M933" s="190">
        <f t="shared" si="2255"/>
        <v>0.93</v>
      </c>
      <c r="N933">
        <f t="shared" si="2135"/>
        <v>1</v>
      </c>
      <c r="O933">
        <f t="shared" si="2136"/>
        <v>100</v>
      </c>
      <c r="P933" s="58">
        <f t="shared" si="2137"/>
        <v>4.1850000000000005</v>
      </c>
      <c r="Q933" s="106">
        <f t="shared" si="2138"/>
        <v>1</v>
      </c>
      <c r="R933" s="59">
        <f t="shared" si="2139"/>
        <v>1</v>
      </c>
      <c r="S933" s="32">
        <f t="shared" si="2256"/>
        <v>1</v>
      </c>
      <c r="T933">
        <f t="shared" si="2140"/>
        <v>1</v>
      </c>
      <c r="U933" s="32">
        <f t="shared" si="2257"/>
        <v>0.93</v>
      </c>
      <c r="V933">
        <f t="shared" si="2141"/>
        <v>1</v>
      </c>
      <c r="W933">
        <f t="shared" si="2142"/>
        <v>100</v>
      </c>
      <c r="X933" s="58">
        <f t="shared" si="2143"/>
        <v>1</v>
      </c>
      <c r="Y933" s="58">
        <f t="shared" si="2144"/>
        <v>1</v>
      </c>
      <c r="Z933" s="32">
        <f t="shared" si="2145"/>
        <v>1</v>
      </c>
      <c r="AA933" s="32">
        <f t="shared" si="2146"/>
        <v>1</v>
      </c>
      <c r="AB933" s="59">
        <f t="shared" si="2147"/>
        <v>4.9056245199999996E-3</v>
      </c>
      <c r="AC933" s="59">
        <f t="shared" si="2148"/>
        <v>4.9056245199999996E-3</v>
      </c>
      <c r="AD933">
        <f t="shared" si="2149"/>
        <v>1</v>
      </c>
      <c r="AE933" s="59">
        <f t="shared" si="2150"/>
        <v>4.9056245199999996E-3</v>
      </c>
      <c r="AF933" s="59">
        <f t="shared" si="2151"/>
        <v>4.1758461800000006E-3</v>
      </c>
      <c r="AG933" s="59">
        <f t="shared" si="2152"/>
        <v>4.1758461800000006E-3</v>
      </c>
      <c r="AH933">
        <f t="shared" si="2153"/>
        <v>1</v>
      </c>
      <c r="AI933" s="59">
        <f t="shared" si="2154"/>
        <v>4.1758461800000006E-3</v>
      </c>
      <c r="AJ933" s="59">
        <f t="shared" si="2155"/>
        <v>0</v>
      </c>
      <c r="AK933" s="59">
        <f t="shared" si="2156"/>
        <v>0</v>
      </c>
      <c r="AL933" s="59">
        <f t="shared" si="2157"/>
        <v>0</v>
      </c>
      <c r="AM933" s="12">
        <f t="shared" si="2258"/>
        <v>0</v>
      </c>
      <c r="AN933" s="12">
        <f t="shared" si="2259"/>
        <v>0</v>
      </c>
      <c r="AO933" s="66">
        <f t="shared" si="2158"/>
        <v>0</v>
      </c>
      <c r="AP933" s="66">
        <f t="shared" si="2159"/>
        <v>0</v>
      </c>
      <c r="AQ933" s="59">
        <f t="shared" si="2160"/>
        <v>0</v>
      </c>
      <c r="AR933" s="59">
        <f t="shared" si="2161"/>
        <v>0</v>
      </c>
      <c r="AS933" s="59">
        <f t="shared" si="2162"/>
        <v>0</v>
      </c>
      <c r="AT933" s="12">
        <f t="shared" si="2163"/>
        <v>0</v>
      </c>
      <c r="AU933" s="59">
        <f t="shared" si="2260"/>
        <v>0</v>
      </c>
      <c r="AV933" s="59">
        <f t="shared" si="2261"/>
        <v>0</v>
      </c>
      <c r="AW933" s="70">
        <f t="shared" si="2164"/>
        <v>0</v>
      </c>
      <c r="AX933" s="20">
        <f t="shared" si="2165"/>
        <v>200000</v>
      </c>
      <c r="AY933" s="20">
        <f t="shared" si="2166"/>
        <v>0</v>
      </c>
      <c r="AZ933" s="20">
        <f t="shared" si="2167"/>
        <v>0</v>
      </c>
      <c r="BA933" s="20">
        <f t="shared" si="2168"/>
        <v>200000</v>
      </c>
      <c r="BB933" s="36">
        <f t="shared" si="2169"/>
        <v>1</v>
      </c>
      <c r="BC933" s="36">
        <f t="shared" si="2170"/>
        <v>0</v>
      </c>
      <c r="BD933" s="80">
        <f t="shared" si="2171"/>
        <v>0</v>
      </c>
      <c r="BE933" s="36">
        <f t="shared" si="2172"/>
        <v>0</v>
      </c>
      <c r="BF933" s="36">
        <f t="shared" si="2173"/>
        <v>0</v>
      </c>
      <c r="BG933" s="36">
        <f t="shared" si="2174"/>
        <v>0</v>
      </c>
      <c r="BH933" s="36">
        <f t="shared" si="2175"/>
        <v>0</v>
      </c>
      <c r="BI933" s="36">
        <f t="shared" si="2176"/>
        <v>0</v>
      </c>
      <c r="BJ933" s="36">
        <f t="shared" si="2177"/>
        <v>0</v>
      </c>
      <c r="BK933" s="36">
        <f t="shared" si="2178"/>
        <v>0</v>
      </c>
      <c r="BL933" s="68">
        <f>IF(OR(AT933=0,E933&gt;ProjTerm),0,VLOOKUP(D933,'Life Events'!$AE$5:$AI$1206,5,FALSE))</f>
        <v>0</v>
      </c>
      <c r="BM933" s="93">
        <f t="shared" si="2179"/>
        <v>0</v>
      </c>
      <c r="BN933" s="93">
        <f t="shared" si="2180"/>
        <v>0</v>
      </c>
      <c r="BO933" s="36">
        <f t="shared" si="2181"/>
        <v>0</v>
      </c>
      <c r="BP933" s="36">
        <f t="shared" si="2182"/>
        <v>0</v>
      </c>
      <c r="BQ933" s="36">
        <f t="shared" si="2183"/>
        <v>0</v>
      </c>
      <c r="BR933" s="36">
        <f t="shared" si="2184"/>
        <v>154.78110000000001</v>
      </c>
      <c r="BS933" s="36">
        <f t="shared" si="2185"/>
        <v>0</v>
      </c>
      <c r="BT933" s="36">
        <f t="shared" si="2186"/>
        <v>0</v>
      </c>
      <c r="BU933" s="70" cm="1">
        <f t="array" ref="BU933">IF(AND(ActInt=1,$J933=0),INDEX(Tbl_FwdNom,$B933-IVP,MATCH(ValnDt,Tbl_FwdNom_Cols)),INDEX(Tbl_FwdNom,$B933,MATCH(StartDt,Tbl_FwdNom_Cols)))</f>
        <v>8.8677215900000004</v>
      </c>
      <c r="BV933" s="70" cm="1">
        <f t="array" ref="BV933">INDEX(Tbl_FwdReal,$B933,MATCH(StartDt,Tbl_FwdReal_Cols))</f>
        <v>2.9258116909999998</v>
      </c>
      <c r="BW933" s="70" cm="1">
        <f t="array" ref="BW933">IF(RunType&lt;&gt;"OPN",INDEX(Tbl_FwdReal,$B933,MATCH(ValnDt,Tbl_FwdReal_Cols)),IF(AND($J933=0,ActInt=1),INDEX(Tbl_FwdReal,$B933-IVP,MATCH(ValnDt,Tbl_FwdReal_Cols)),-999))*$K933</f>
        <v>2.9258116909999998</v>
      </c>
      <c r="BX933" s="70">
        <f t="shared" si="2187"/>
        <v>2.925811691E-2</v>
      </c>
      <c r="BY933" s="70">
        <f t="shared" si="2262"/>
        <v>5.7730027107666615E-2</v>
      </c>
      <c r="BZ933" s="64">
        <f t="shared" si="2275"/>
        <v>4.6880486768263729E-3</v>
      </c>
      <c r="CA933" s="70" cm="1">
        <f t="array" ref="CA933">IF($J933=1,CA932*(1+INDEX(Tbl_CPI,$B933,MATCH(IF(RunType="OPN",StartDt,ValnDt),Tbl_CPI_Cols))),0)</f>
        <v>0</v>
      </c>
      <c r="CB933" s="70">
        <f t="shared" si="2263"/>
        <v>150.12612818745359</v>
      </c>
      <c r="CC933" s="70">
        <f t="shared" si="2264"/>
        <v>149.42561363715794</v>
      </c>
      <c r="CD933" s="36">
        <f t="shared" si="2188"/>
        <v>756.96525441690255</v>
      </c>
      <c r="CE933" s="36">
        <f t="shared" si="2189"/>
        <v>0</v>
      </c>
      <c r="CF933" s="36">
        <f t="shared" si="2190"/>
        <v>0</v>
      </c>
      <c r="CG933" s="36">
        <f t="shared" si="2191"/>
        <v>0</v>
      </c>
      <c r="CH933" s="36">
        <f t="shared" si="2192"/>
        <v>0</v>
      </c>
      <c r="CI933" s="36">
        <f t="shared" si="2193"/>
        <v>0</v>
      </c>
      <c r="CJ933" s="36">
        <f t="shared" si="2194"/>
        <v>0</v>
      </c>
      <c r="CK933" s="36">
        <f t="shared" si="2195"/>
        <v>0</v>
      </c>
      <c r="CL933" s="36">
        <f t="shared" si="2196"/>
        <v>0</v>
      </c>
      <c r="CM933" s="36">
        <f t="shared" si="2197"/>
        <v>0</v>
      </c>
      <c r="CN933" s="36">
        <f t="shared" si="2198"/>
        <v>0</v>
      </c>
      <c r="CO933" s="20">
        <f t="shared" si="2199"/>
        <v>120000</v>
      </c>
      <c r="CP933" s="20">
        <f t="shared" si="2200"/>
        <v>2</v>
      </c>
      <c r="CQ933" s="64" t="e">
        <f t="shared" si="2201"/>
        <v>#N/A</v>
      </c>
      <c r="CR933" s="64" t="e">
        <f t="shared" si="2202"/>
        <v>#N/A</v>
      </c>
      <c r="CS933" s="36" t="e">
        <f t="shared" si="2203"/>
        <v>#N/A</v>
      </c>
      <c r="CT933" s="36">
        <f t="shared" si="2204"/>
        <v>0</v>
      </c>
      <c r="CU933" s="36">
        <f t="shared" si="2205"/>
        <v>0</v>
      </c>
      <c r="CV933" s="36">
        <f t="shared" si="2265"/>
        <v>0</v>
      </c>
      <c r="CW933" s="36">
        <f t="shared" si="2206"/>
        <v>0</v>
      </c>
      <c r="CX933" s="36">
        <f t="shared" si="2207"/>
        <v>0</v>
      </c>
      <c r="CY933" s="36">
        <f t="shared" si="2208"/>
        <v>0</v>
      </c>
      <c r="CZ933" s="36">
        <f t="shared" si="2266"/>
        <v>0</v>
      </c>
      <c r="DA933" s="64">
        <f t="shared" si="2209"/>
        <v>7.1054074548984048E-3</v>
      </c>
      <c r="DB933" s="70">
        <f t="shared" si="2267"/>
        <v>0.99294472316174454</v>
      </c>
      <c r="DC933" s="70">
        <f>PRODUCT($DB$8:DB933)</f>
        <v>2.5564997002355203E-4</v>
      </c>
      <c r="DD933" s="36">
        <f t="shared" si="2210"/>
        <v>0</v>
      </c>
      <c r="DE933" s="36">
        <f t="shared" si="2211"/>
        <v>0</v>
      </c>
      <c r="DF933" s="36">
        <f t="shared" si="2212"/>
        <v>0</v>
      </c>
      <c r="DG933" s="36">
        <f t="shared" si="2213"/>
        <v>0</v>
      </c>
      <c r="DH933" s="36">
        <f t="shared" si="2214"/>
        <v>0</v>
      </c>
      <c r="DI933" s="36">
        <f t="shared" si="2215"/>
        <v>0</v>
      </c>
      <c r="DJ933" s="36">
        <f t="shared" si="2216"/>
        <v>0</v>
      </c>
      <c r="DK933" s="36">
        <f t="shared" si="2217"/>
        <v>0</v>
      </c>
      <c r="DL933" s="36">
        <f t="shared" si="2218"/>
        <v>0</v>
      </c>
      <c r="DM933" s="36">
        <f t="shared" si="2219"/>
        <v>0</v>
      </c>
      <c r="DN933" s="36">
        <f t="shared" ca="1" si="2268"/>
        <v>4.6137290849905055E-12</v>
      </c>
      <c r="DO933" s="64" cm="1">
        <f t="array" ref="DO933">IFERROR(INDEX(Tbl_FwdNom,$B933,MATCH(LIDt,Tbl_FwdNom_Cols,0)),0)</f>
        <v>7.6646195329999998</v>
      </c>
      <c r="DP933" s="64">
        <f t="shared" ca="1" si="2269"/>
        <v>7.6032829380000004</v>
      </c>
      <c r="DQ933" s="64">
        <f t="shared" ca="1" si="2220"/>
        <v>6.1254318515160389E-3</v>
      </c>
      <c r="DR933" s="70">
        <f t="shared" ca="1" si="2221"/>
        <v>0.99391186063128956</v>
      </c>
      <c r="DS933" s="70">
        <f ca="1">PRODUCT($DR$8:DR933)</f>
        <v>9.8209675911176825E-4</v>
      </c>
      <c r="DT933" s="36">
        <f t="shared" ca="1" si="2222"/>
        <v>0</v>
      </c>
      <c r="DU933" s="36">
        <f t="shared" ca="1" si="2223"/>
        <v>0</v>
      </c>
      <c r="DV933" s="36">
        <f t="shared" ca="1" si="2224"/>
        <v>0</v>
      </c>
      <c r="DW933" s="36">
        <f t="shared" ca="1" si="2225"/>
        <v>0</v>
      </c>
      <c r="DX933" s="36">
        <f t="shared" ca="1" si="2226"/>
        <v>0</v>
      </c>
      <c r="DY933" s="36">
        <f t="shared" ca="1" si="2227"/>
        <v>0</v>
      </c>
      <c r="DZ933" s="36">
        <f t="shared" ca="1" si="2228"/>
        <v>0</v>
      </c>
      <c r="EA933" s="36">
        <f t="shared" ca="1" si="2229"/>
        <v>0</v>
      </c>
      <c r="EB933" s="36">
        <f t="shared" ca="1" si="2230"/>
        <v>0</v>
      </c>
      <c r="EC933" s="36">
        <f t="shared" ca="1" si="2231"/>
        <v>0</v>
      </c>
      <c r="ED933" s="36">
        <f t="shared" ca="1" si="2232"/>
        <v>0</v>
      </c>
      <c r="EE933" s="36">
        <f t="shared" ca="1" si="2270"/>
        <v>0</v>
      </c>
      <c r="EF933" s="36">
        <f t="shared" ca="1" si="2233"/>
        <v>0</v>
      </c>
      <c r="EG933" s="64"/>
      <c r="EH933" s="64"/>
      <c r="EI933" s="64"/>
      <c r="EJ933" s="70"/>
      <c r="EK933" s="70"/>
      <c r="EL933" s="70"/>
      <c r="EM933" s="70"/>
      <c r="EN933" s="70"/>
      <c r="EO933" s="36">
        <f t="shared" si="2234"/>
        <v>0</v>
      </c>
      <c r="EP933" s="36">
        <f t="shared" si="2235"/>
        <v>0</v>
      </c>
      <c r="EQ933" s="36">
        <f t="shared" si="2236"/>
        <v>0</v>
      </c>
      <c r="ER933" s="36">
        <f t="shared" si="2237"/>
        <v>0</v>
      </c>
      <c r="ES933" s="36">
        <f t="shared" si="2238"/>
        <v>0</v>
      </c>
      <c r="ET933" s="36">
        <f t="shared" si="2239"/>
        <v>0</v>
      </c>
      <c r="EU933" s="36">
        <f t="shared" si="2271"/>
        <v>0</v>
      </c>
      <c r="EV933" s="36">
        <f t="shared" si="2240"/>
        <v>0</v>
      </c>
      <c r="EW933" s="36">
        <f t="shared" si="2241"/>
        <v>0</v>
      </c>
      <c r="EX933" s="36">
        <f t="shared" si="2272"/>
        <v>0</v>
      </c>
      <c r="EY933" s="36">
        <f t="shared" si="2242"/>
        <v>0</v>
      </c>
      <c r="EZ933" s="36">
        <f t="shared" si="2243"/>
        <v>0</v>
      </c>
      <c r="FA933" s="36">
        <f t="shared" si="2244"/>
        <v>0</v>
      </c>
      <c r="FB933" s="36">
        <f t="shared" si="2245"/>
        <v>0</v>
      </c>
      <c r="FC933" s="36">
        <f t="shared" si="2273"/>
        <v>0</v>
      </c>
      <c r="FD933" s="36">
        <f t="shared" si="2246"/>
        <v>0</v>
      </c>
      <c r="FE933" s="36">
        <f t="shared" si="2247"/>
        <v>0</v>
      </c>
      <c r="FF933" s="36">
        <f t="shared" si="2274"/>
        <v>0</v>
      </c>
      <c r="FG933" s="36">
        <f t="shared" si="2248"/>
        <v>0</v>
      </c>
      <c r="FH933" s="36">
        <f t="shared" si="2249"/>
        <v>0</v>
      </c>
      <c r="FI933" s="36">
        <f t="shared" si="2250"/>
        <v>0</v>
      </c>
      <c r="FJ933" s="36">
        <f t="shared" ca="1" si="2251"/>
        <v>0</v>
      </c>
      <c r="FK933" s="36">
        <f t="shared" si="2252"/>
        <v>0</v>
      </c>
      <c r="FL933" s="36">
        <f t="shared" si="2253"/>
        <v>0</v>
      </c>
      <c r="FM933" s="36">
        <f t="shared" ca="1" si="2254"/>
        <v>0</v>
      </c>
      <c r="FN933" s="36">
        <f t="shared" ca="1" si="2276"/>
        <v>0</v>
      </c>
    </row>
    <row r="934" spans="2:170" x14ac:dyDescent="0.25">
      <c r="B934" s="2">
        <v>926</v>
      </c>
      <c r="C934" s="2">
        <f t="shared" si="2130"/>
        <v>78</v>
      </c>
      <c r="D934" s="2">
        <f t="shared" si="2279"/>
        <v>950</v>
      </c>
      <c r="E934" s="2">
        <f t="shared" si="2277"/>
        <v>80</v>
      </c>
      <c r="F934" s="189">
        <f t="shared" si="2281"/>
        <v>73900</v>
      </c>
      <c r="G934" s="2">
        <f t="shared" si="2280"/>
        <v>4</v>
      </c>
      <c r="H934" s="187">
        <f t="shared" si="2131"/>
        <v>111.75</v>
      </c>
      <c r="I934" s="186">
        <f t="shared" si="2278"/>
        <v>111</v>
      </c>
      <c r="J934" s="2">
        <f t="shared" si="2132"/>
        <v>0</v>
      </c>
      <c r="K934" s="2">
        <f t="shared" si="2133"/>
        <v>1</v>
      </c>
      <c r="L934">
        <f t="shared" si="2134"/>
        <v>2</v>
      </c>
      <c r="M934" s="190">
        <f t="shared" si="2255"/>
        <v>0.93</v>
      </c>
      <c r="N934">
        <f t="shared" si="2135"/>
        <v>1</v>
      </c>
      <c r="O934">
        <f t="shared" si="2136"/>
        <v>100</v>
      </c>
      <c r="P934" s="58">
        <f t="shared" si="2137"/>
        <v>4.1850000000000005</v>
      </c>
      <c r="Q934" s="106">
        <f t="shared" si="2138"/>
        <v>1</v>
      </c>
      <c r="R934" s="59">
        <f t="shared" si="2139"/>
        <v>1</v>
      </c>
      <c r="S934" s="32">
        <f t="shared" si="2256"/>
        <v>1</v>
      </c>
      <c r="T934">
        <f t="shared" si="2140"/>
        <v>1</v>
      </c>
      <c r="U934" s="32">
        <f t="shared" si="2257"/>
        <v>0.93</v>
      </c>
      <c r="V934">
        <f t="shared" si="2141"/>
        <v>1</v>
      </c>
      <c r="W934">
        <f t="shared" si="2142"/>
        <v>100</v>
      </c>
      <c r="X934" s="58">
        <f t="shared" si="2143"/>
        <v>1</v>
      </c>
      <c r="Y934" s="58">
        <f t="shared" si="2144"/>
        <v>1</v>
      </c>
      <c r="Z934" s="32">
        <f t="shared" si="2145"/>
        <v>1</v>
      </c>
      <c r="AA934" s="32">
        <f t="shared" si="2146"/>
        <v>1</v>
      </c>
      <c r="AB934" s="59">
        <f t="shared" si="2147"/>
        <v>4.9056245199999996E-3</v>
      </c>
      <c r="AC934" s="59">
        <f t="shared" si="2148"/>
        <v>4.9056245199999996E-3</v>
      </c>
      <c r="AD934">
        <f t="shared" si="2149"/>
        <v>1</v>
      </c>
      <c r="AE934" s="59">
        <f t="shared" si="2150"/>
        <v>4.9056245199999996E-3</v>
      </c>
      <c r="AF934" s="59">
        <f t="shared" si="2151"/>
        <v>4.1758461800000006E-3</v>
      </c>
      <c r="AG934" s="59">
        <f t="shared" si="2152"/>
        <v>4.1758461800000006E-3</v>
      </c>
      <c r="AH934">
        <f t="shared" si="2153"/>
        <v>1</v>
      </c>
      <c r="AI934" s="59">
        <f t="shared" si="2154"/>
        <v>4.1758461800000006E-3</v>
      </c>
      <c r="AJ934" s="59">
        <f t="shared" si="2155"/>
        <v>0</v>
      </c>
      <c r="AK934" s="59">
        <f t="shared" si="2156"/>
        <v>0</v>
      </c>
      <c r="AL934" s="59">
        <f t="shared" si="2157"/>
        <v>0</v>
      </c>
      <c r="AM934" s="12">
        <f t="shared" si="2258"/>
        <v>0</v>
      </c>
      <c r="AN934" s="12">
        <f t="shared" si="2259"/>
        <v>0</v>
      </c>
      <c r="AO934" s="66">
        <f t="shared" si="2158"/>
        <v>0</v>
      </c>
      <c r="AP934" s="66">
        <f t="shared" si="2159"/>
        <v>0</v>
      </c>
      <c r="AQ934" s="59">
        <f t="shared" si="2160"/>
        <v>0</v>
      </c>
      <c r="AR934" s="59">
        <f t="shared" si="2161"/>
        <v>0</v>
      </c>
      <c r="AS934" s="59">
        <f t="shared" si="2162"/>
        <v>0</v>
      </c>
      <c r="AT934" s="12">
        <f t="shared" si="2163"/>
        <v>0</v>
      </c>
      <c r="AU934" s="59">
        <f t="shared" si="2260"/>
        <v>0</v>
      </c>
      <c r="AV934" s="59">
        <f t="shared" si="2261"/>
        <v>0</v>
      </c>
      <c r="AW934" s="70">
        <f t="shared" si="2164"/>
        <v>0</v>
      </c>
      <c r="AX934" s="20">
        <f t="shared" si="2165"/>
        <v>200000</v>
      </c>
      <c r="AY934" s="20">
        <f t="shared" si="2166"/>
        <v>0</v>
      </c>
      <c r="AZ934" s="20">
        <f t="shared" si="2167"/>
        <v>0</v>
      </c>
      <c r="BA934" s="20">
        <f t="shared" si="2168"/>
        <v>200000</v>
      </c>
      <c r="BB934" s="36">
        <f t="shared" si="2169"/>
        <v>1</v>
      </c>
      <c r="BC934" s="36">
        <f t="shared" si="2170"/>
        <v>0</v>
      </c>
      <c r="BD934" s="80">
        <f t="shared" si="2171"/>
        <v>0</v>
      </c>
      <c r="BE934" s="36">
        <f t="shared" si="2172"/>
        <v>0</v>
      </c>
      <c r="BF934" s="36">
        <f t="shared" si="2173"/>
        <v>0</v>
      </c>
      <c r="BG934" s="36">
        <f t="shared" si="2174"/>
        <v>0</v>
      </c>
      <c r="BH934" s="36">
        <f t="shared" si="2175"/>
        <v>0</v>
      </c>
      <c r="BI934" s="36">
        <f t="shared" si="2176"/>
        <v>0</v>
      </c>
      <c r="BJ934" s="36">
        <f t="shared" si="2177"/>
        <v>0</v>
      </c>
      <c r="BK934" s="36">
        <f t="shared" si="2178"/>
        <v>0</v>
      </c>
      <c r="BL934" s="68">
        <f>IF(OR(AT934=0,E934&gt;ProjTerm),0,VLOOKUP(D934,'Life Events'!$AE$5:$AI$1206,5,FALSE))</f>
        <v>0</v>
      </c>
      <c r="BM934" s="93">
        <f t="shared" si="2179"/>
        <v>0</v>
      </c>
      <c r="BN934" s="93">
        <f t="shared" si="2180"/>
        <v>0</v>
      </c>
      <c r="BO934" s="36">
        <f t="shared" si="2181"/>
        <v>0</v>
      </c>
      <c r="BP934" s="36">
        <f t="shared" si="2182"/>
        <v>0</v>
      </c>
      <c r="BQ934" s="36">
        <f t="shared" si="2183"/>
        <v>0</v>
      </c>
      <c r="BR934" s="36">
        <f t="shared" si="2184"/>
        <v>154.78110000000001</v>
      </c>
      <c r="BS934" s="36">
        <f t="shared" si="2185"/>
        <v>0</v>
      </c>
      <c r="BT934" s="36">
        <f t="shared" si="2186"/>
        <v>0</v>
      </c>
      <c r="BU934" s="70" cm="1">
        <f t="array" ref="BU934">IF(AND(ActInt=1,$J934=0),INDEX(Tbl_FwdNom,$B934-IVP,MATCH(ValnDt,Tbl_FwdNom_Cols)),INDEX(Tbl_FwdNom,$B934,MATCH(StartDt,Tbl_FwdNom_Cols)))</f>
        <v>8.8618104659999997</v>
      </c>
      <c r="BV934" s="70" cm="1">
        <f t="array" ref="BV934">INDEX(Tbl_FwdReal,$B934,MATCH(StartDt,Tbl_FwdReal_Cols))</f>
        <v>2.9224465180000001</v>
      </c>
      <c r="BW934" s="70" cm="1">
        <f t="array" ref="BW934">IF(RunType&lt;&gt;"OPN",INDEX(Tbl_FwdReal,$B934,MATCH(ValnDt,Tbl_FwdReal_Cols)),IF(AND($J934=0,ActInt=1),INDEX(Tbl_FwdReal,$B934-IVP,MATCH(ValnDt,Tbl_FwdReal_Cols)),-999))*$K934</f>
        <v>2.9224465180000001</v>
      </c>
      <c r="BX934" s="70">
        <f t="shared" si="2187"/>
        <v>2.9224465180000003E-2</v>
      </c>
      <c r="BY934" s="70">
        <f t="shared" si="2262"/>
        <v>5.7707178064031694E-2</v>
      </c>
      <c r="BZ934" s="64">
        <f t="shared" si="2275"/>
        <v>4.6862400561822337E-3</v>
      </c>
      <c r="CA934" s="70" cm="1">
        <f t="array" ref="CA934">IF($J934=1,CA933*(1+INDEX(Tbl_CPI,$B934,MATCH(IF(RunType="OPN",StartDt,ValnDt),Tbl_CPI_Cols))),0)</f>
        <v>0</v>
      </c>
      <c r="CB934" s="70">
        <f t="shared" si="2263"/>
        <v>150.82965526284519</v>
      </c>
      <c r="CC934" s="70">
        <f t="shared" si="2264"/>
        <v>149.42561363715794</v>
      </c>
      <c r="CD934" s="36">
        <f t="shared" si="2188"/>
        <v>756.96525441690255</v>
      </c>
      <c r="CE934" s="36">
        <f t="shared" si="2189"/>
        <v>0</v>
      </c>
      <c r="CF934" s="36">
        <f t="shared" si="2190"/>
        <v>0</v>
      </c>
      <c r="CG934" s="36">
        <f t="shared" si="2191"/>
        <v>0</v>
      </c>
      <c r="CH934" s="36">
        <f t="shared" si="2192"/>
        <v>0</v>
      </c>
      <c r="CI934" s="36">
        <f t="shared" si="2193"/>
        <v>0</v>
      </c>
      <c r="CJ934" s="36">
        <f t="shared" si="2194"/>
        <v>0</v>
      </c>
      <c r="CK934" s="36">
        <f t="shared" si="2195"/>
        <v>0</v>
      </c>
      <c r="CL934" s="36">
        <f t="shared" si="2196"/>
        <v>0</v>
      </c>
      <c r="CM934" s="36">
        <f t="shared" si="2197"/>
        <v>0</v>
      </c>
      <c r="CN934" s="36">
        <f t="shared" si="2198"/>
        <v>0</v>
      </c>
      <c r="CO934" s="20">
        <f t="shared" si="2199"/>
        <v>120000</v>
      </c>
      <c r="CP934" s="20">
        <f t="shared" si="2200"/>
        <v>2</v>
      </c>
      <c r="CQ934" s="64" t="e">
        <f t="shared" si="2201"/>
        <v>#N/A</v>
      </c>
      <c r="CR934" s="64" t="e">
        <f t="shared" si="2202"/>
        <v>#N/A</v>
      </c>
      <c r="CS934" s="36" t="e">
        <f t="shared" si="2203"/>
        <v>#N/A</v>
      </c>
      <c r="CT934" s="36">
        <f t="shared" si="2204"/>
        <v>0</v>
      </c>
      <c r="CU934" s="36">
        <f t="shared" si="2205"/>
        <v>0</v>
      </c>
      <c r="CV934" s="36">
        <f t="shared" si="2265"/>
        <v>0</v>
      </c>
      <c r="CW934" s="36">
        <f t="shared" si="2206"/>
        <v>0</v>
      </c>
      <c r="CX934" s="36">
        <f t="shared" si="2207"/>
        <v>0</v>
      </c>
      <c r="CY934" s="36">
        <f t="shared" si="2208"/>
        <v>0</v>
      </c>
      <c r="CZ934" s="36">
        <f t="shared" si="2266"/>
        <v>0</v>
      </c>
      <c r="DA934" s="64">
        <f t="shared" si="2209"/>
        <v>7.1008504927037031E-3</v>
      </c>
      <c r="DB934" s="70">
        <f t="shared" si="2267"/>
        <v>0.99294921606984077</v>
      </c>
      <c r="DC934" s="70">
        <f>PRODUCT($DB$8:DB934)</f>
        <v>2.5384743732316431E-4</v>
      </c>
      <c r="DD934" s="36">
        <f t="shared" si="2210"/>
        <v>0</v>
      </c>
      <c r="DE934" s="36">
        <f t="shared" si="2211"/>
        <v>0</v>
      </c>
      <c r="DF934" s="36">
        <f t="shared" si="2212"/>
        <v>0</v>
      </c>
      <c r="DG934" s="36">
        <f t="shared" si="2213"/>
        <v>0</v>
      </c>
      <c r="DH934" s="36">
        <f t="shared" si="2214"/>
        <v>0</v>
      </c>
      <c r="DI934" s="36">
        <f t="shared" si="2215"/>
        <v>0</v>
      </c>
      <c r="DJ934" s="36">
        <f t="shared" si="2216"/>
        <v>0</v>
      </c>
      <c r="DK934" s="36">
        <f t="shared" si="2217"/>
        <v>0</v>
      </c>
      <c r="DL934" s="36">
        <f t="shared" si="2218"/>
        <v>0</v>
      </c>
      <c r="DM934" s="36">
        <f t="shared" si="2219"/>
        <v>0</v>
      </c>
      <c r="DN934" s="36">
        <f t="shared" ca="1" si="2268"/>
        <v>4.6137290849905055E-12</v>
      </c>
      <c r="DO934" s="64" cm="1">
        <f t="array" ref="DO934">IFERROR(INDEX(Tbl_FwdNom,$B934,MATCH(LIDt,Tbl_FwdNom_Cols,0)),0)</f>
        <v>7.6629152669999998</v>
      </c>
      <c r="DP934" s="64">
        <f t="shared" ca="1" si="2269"/>
        <v>7.6015796419999999</v>
      </c>
      <c r="DQ934" s="64">
        <f t="shared" ca="1" si="2220"/>
        <v>6.1241046445990044E-3</v>
      </c>
      <c r="DR934" s="70">
        <f t="shared" ca="1" si="2221"/>
        <v>0.99391317172868821</v>
      </c>
      <c r="DS934" s="70">
        <f ca="1">PRODUCT($DR$8:DR934)</f>
        <v>9.7611890479324304E-4</v>
      </c>
      <c r="DT934" s="36">
        <f t="shared" ca="1" si="2222"/>
        <v>0</v>
      </c>
      <c r="DU934" s="36">
        <f t="shared" ca="1" si="2223"/>
        <v>0</v>
      </c>
      <c r="DV934" s="36">
        <f t="shared" ca="1" si="2224"/>
        <v>0</v>
      </c>
      <c r="DW934" s="36">
        <f t="shared" ca="1" si="2225"/>
        <v>0</v>
      </c>
      <c r="DX934" s="36">
        <f t="shared" ca="1" si="2226"/>
        <v>0</v>
      </c>
      <c r="DY934" s="36">
        <f t="shared" ca="1" si="2227"/>
        <v>0</v>
      </c>
      <c r="DZ934" s="36">
        <f t="shared" ca="1" si="2228"/>
        <v>0</v>
      </c>
      <c r="EA934" s="36">
        <f t="shared" ca="1" si="2229"/>
        <v>0</v>
      </c>
      <c r="EB934" s="36">
        <f t="shared" ca="1" si="2230"/>
        <v>0</v>
      </c>
      <c r="EC934" s="36">
        <f t="shared" ca="1" si="2231"/>
        <v>0</v>
      </c>
      <c r="ED934" s="36">
        <f t="shared" ca="1" si="2232"/>
        <v>0</v>
      </c>
      <c r="EE934" s="36">
        <f t="shared" ca="1" si="2270"/>
        <v>0</v>
      </c>
      <c r="EF934" s="36">
        <f t="shared" ca="1" si="2233"/>
        <v>0</v>
      </c>
      <c r="EG934" s="64"/>
      <c r="EH934" s="64"/>
      <c r="EI934" s="64"/>
      <c r="EJ934" s="70"/>
      <c r="EK934" s="70"/>
      <c r="EL934" s="70"/>
      <c r="EM934" s="70"/>
      <c r="EN934" s="70"/>
      <c r="EO934" s="36">
        <f t="shared" si="2234"/>
        <v>0</v>
      </c>
      <c r="EP934" s="36">
        <f t="shared" si="2235"/>
        <v>0</v>
      </c>
      <c r="EQ934" s="36">
        <f t="shared" si="2236"/>
        <v>0</v>
      </c>
      <c r="ER934" s="36">
        <f t="shared" si="2237"/>
        <v>0</v>
      </c>
      <c r="ES934" s="36">
        <f t="shared" si="2238"/>
        <v>0</v>
      </c>
      <c r="ET934" s="36">
        <f t="shared" si="2239"/>
        <v>0</v>
      </c>
      <c r="EU934" s="36">
        <f t="shared" si="2271"/>
        <v>0</v>
      </c>
      <c r="EV934" s="36">
        <f t="shared" si="2240"/>
        <v>0</v>
      </c>
      <c r="EW934" s="36">
        <f t="shared" si="2241"/>
        <v>0</v>
      </c>
      <c r="EX934" s="36">
        <f t="shared" si="2272"/>
        <v>0</v>
      </c>
      <c r="EY934" s="36">
        <f t="shared" si="2242"/>
        <v>0</v>
      </c>
      <c r="EZ934" s="36">
        <f t="shared" si="2243"/>
        <v>0</v>
      </c>
      <c r="FA934" s="36">
        <f t="shared" si="2244"/>
        <v>0</v>
      </c>
      <c r="FB934" s="36">
        <f t="shared" si="2245"/>
        <v>0</v>
      </c>
      <c r="FC934" s="36">
        <f t="shared" si="2273"/>
        <v>0</v>
      </c>
      <c r="FD934" s="36">
        <f t="shared" si="2246"/>
        <v>0</v>
      </c>
      <c r="FE934" s="36">
        <f t="shared" si="2247"/>
        <v>0</v>
      </c>
      <c r="FF934" s="36">
        <f t="shared" si="2274"/>
        <v>0</v>
      </c>
      <c r="FG934" s="36">
        <f t="shared" si="2248"/>
        <v>0</v>
      </c>
      <c r="FH934" s="36">
        <f t="shared" si="2249"/>
        <v>0</v>
      </c>
      <c r="FI934" s="36">
        <f t="shared" si="2250"/>
        <v>0</v>
      </c>
      <c r="FJ934" s="36">
        <f t="shared" ca="1" si="2251"/>
        <v>0</v>
      </c>
      <c r="FK934" s="36">
        <f t="shared" si="2252"/>
        <v>0</v>
      </c>
      <c r="FL934" s="36">
        <f t="shared" si="2253"/>
        <v>0</v>
      </c>
      <c r="FM934" s="36">
        <f t="shared" ca="1" si="2254"/>
        <v>0</v>
      </c>
      <c r="FN934" s="36">
        <f t="shared" ca="1" si="2276"/>
        <v>0</v>
      </c>
    </row>
    <row r="935" spans="2:170" x14ac:dyDescent="0.25">
      <c r="B935" s="2">
        <v>927</v>
      </c>
      <c r="C935" s="2">
        <f t="shared" si="2130"/>
        <v>78</v>
      </c>
      <c r="D935" s="2">
        <f t="shared" si="2279"/>
        <v>951</v>
      </c>
      <c r="E935" s="2">
        <f t="shared" si="2277"/>
        <v>80</v>
      </c>
      <c r="F935" s="189">
        <f t="shared" si="2281"/>
        <v>73931</v>
      </c>
      <c r="G935" s="2">
        <f t="shared" si="2280"/>
        <v>5</v>
      </c>
      <c r="H935" s="187">
        <f t="shared" si="2131"/>
        <v>111.83333333333334</v>
      </c>
      <c r="I935" s="186">
        <f t="shared" si="2278"/>
        <v>111</v>
      </c>
      <c r="J935" s="2">
        <f t="shared" si="2132"/>
        <v>0</v>
      </c>
      <c r="K935" s="2">
        <f t="shared" si="2133"/>
        <v>1</v>
      </c>
      <c r="L935">
        <f t="shared" si="2134"/>
        <v>2</v>
      </c>
      <c r="M935" s="190">
        <f t="shared" si="2255"/>
        <v>0.93</v>
      </c>
      <c r="N935">
        <f t="shared" si="2135"/>
        <v>1</v>
      </c>
      <c r="O935">
        <f t="shared" si="2136"/>
        <v>100</v>
      </c>
      <c r="P935" s="58">
        <f t="shared" si="2137"/>
        <v>4.1850000000000005</v>
      </c>
      <c r="Q935" s="106">
        <f t="shared" si="2138"/>
        <v>1</v>
      </c>
      <c r="R935" s="59">
        <f t="shared" si="2139"/>
        <v>1</v>
      </c>
      <c r="S935" s="32">
        <f t="shared" si="2256"/>
        <v>1</v>
      </c>
      <c r="T935">
        <f t="shared" si="2140"/>
        <v>1</v>
      </c>
      <c r="U935" s="32">
        <f t="shared" si="2257"/>
        <v>0.93</v>
      </c>
      <c r="V935">
        <f t="shared" si="2141"/>
        <v>1</v>
      </c>
      <c r="W935">
        <f t="shared" si="2142"/>
        <v>100</v>
      </c>
      <c r="X935" s="58">
        <f t="shared" si="2143"/>
        <v>1</v>
      </c>
      <c r="Y935" s="58">
        <f t="shared" si="2144"/>
        <v>1</v>
      </c>
      <c r="Z935" s="32">
        <f t="shared" si="2145"/>
        <v>1</v>
      </c>
      <c r="AA935" s="32">
        <f t="shared" si="2146"/>
        <v>1</v>
      </c>
      <c r="AB935" s="59">
        <f t="shared" si="2147"/>
        <v>4.9056245199999996E-3</v>
      </c>
      <c r="AC935" s="59">
        <f t="shared" si="2148"/>
        <v>4.9056245199999996E-3</v>
      </c>
      <c r="AD935">
        <f t="shared" si="2149"/>
        <v>1</v>
      </c>
      <c r="AE935" s="59">
        <f t="shared" si="2150"/>
        <v>4.9056245199999996E-3</v>
      </c>
      <c r="AF935" s="59">
        <f t="shared" si="2151"/>
        <v>4.1758461800000006E-3</v>
      </c>
      <c r="AG935" s="59">
        <f t="shared" si="2152"/>
        <v>4.1758461800000006E-3</v>
      </c>
      <c r="AH935">
        <f t="shared" si="2153"/>
        <v>1</v>
      </c>
      <c r="AI935" s="59">
        <f t="shared" si="2154"/>
        <v>4.1758461800000006E-3</v>
      </c>
      <c r="AJ935" s="59">
        <f t="shared" si="2155"/>
        <v>0</v>
      </c>
      <c r="AK935" s="59">
        <f t="shared" si="2156"/>
        <v>0</v>
      </c>
      <c r="AL935" s="59">
        <f t="shared" si="2157"/>
        <v>0</v>
      </c>
      <c r="AM935" s="12">
        <f t="shared" si="2258"/>
        <v>0</v>
      </c>
      <c r="AN935" s="12">
        <f t="shared" si="2259"/>
        <v>0</v>
      </c>
      <c r="AO935" s="66">
        <f t="shared" si="2158"/>
        <v>0</v>
      </c>
      <c r="AP935" s="66">
        <f t="shared" si="2159"/>
        <v>0</v>
      </c>
      <c r="AQ935" s="59">
        <f t="shared" si="2160"/>
        <v>0</v>
      </c>
      <c r="AR935" s="59">
        <f t="shared" si="2161"/>
        <v>0</v>
      </c>
      <c r="AS935" s="59">
        <f t="shared" si="2162"/>
        <v>0</v>
      </c>
      <c r="AT935" s="12">
        <f t="shared" si="2163"/>
        <v>0</v>
      </c>
      <c r="AU935" s="59">
        <f t="shared" si="2260"/>
        <v>0</v>
      </c>
      <c r="AV935" s="59">
        <f t="shared" si="2261"/>
        <v>0</v>
      </c>
      <c r="AW935" s="70">
        <f t="shared" si="2164"/>
        <v>0</v>
      </c>
      <c r="AX935" s="20">
        <f t="shared" si="2165"/>
        <v>200000</v>
      </c>
      <c r="AY935" s="20">
        <f t="shared" si="2166"/>
        <v>0</v>
      </c>
      <c r="AZ935" s="20">
        <f t="shared" si="2167"/>
        <v>0</v>
      </c>
      <c r="BA935" s="20">
        <f t="shared" si="2168"/>
        <v>200000</v>
      </c>
      <c r="BB935" s="36">
        <f t="shared" si="2169"/>
        <v>1</v>
      </c>
      <c r="BC935" s="36">
        <f t="shared" si="2170"/>
        <v>0</v>
      </c>
      <c r="BD935" s="80">
        <f t="shared" si="2171"/>
        <v>0</v>
      </c>
      <c r="BE935" s="36">
        <f t="shared" si="2172"/>
        <v>0</v>
      </c>
      <c r="BF935" s="36">
        <f t="shared" si="2173"/>
        <v>0</v>
      </c>
      <c r="BG935" s="36">
        <f t="shared" si="2174"/>
        <v>0</v>
      </c>
      <c r="BH935" s="36">
        <f t="shared" si="2175"/>
        <v>0</v>
      </c>
      <c r="BI935" s="36">
        <f t="shared" si="2176"/>
        <v>0</v>
      </c>
      <c r="BJ935" s="36">
        <f t="shared" si="2177"/>
        <v>0</v>
      </c>
      <c r="BK935" s="36">
        <f t="shared" si="2178"/>
        <v>0</v>
      </c>
      <c r="BL935" s="68">
        <f>IF(OR(AT935=0,E935&gt;ProjTerm),0,VLOOKUP(D935,'Life Events'!$AE$5:$AI$1206,5,FALSE))</f>
        <v>0</v>
      </c>
      <c r="BM935" s="93">
        <f t="shared" si="2179"/>
        <v>0</v>
      </c>
      <c r="BN935" s="93">
        <f t="shared" si="2180"/>
        <v>0</v>
      </c>
      <c r="BO935" s="36">
        <f t="shared" si="2181"/>
        <v>0</v>
      </c>
      <c r="BP935" s="36">
        <f t="shared" si="2182"/>
        <v>0</v>
      </c>
      <c r="BQ935" s="36">
        <f t="shared" si="2183"/>
        <v>0</v>
      </c>
      <c r="BR935" s="36">
        <f t="shared" si="2184"/>
        <v>154.78110000000001</v>
      </c>
      <c r="BS935" s="36">
        <f t="shared" si="2185"/>
        <v>0</v>
      </c>
      <c r="BT935" s="36">
        <f t="shared" si="2186"/>
        <v>0</v>
      </c>
      <c r="BU935" s="70" cm="1">
        <f t="array" ref="BU935">IF(AND(ActInt=1,$J935=0),INDEX(Tbl_FwdNom,$B935-IVP,MATCH(ValnDt,Tbl_FwdNom_Cols)),INDEX(Tbl_FwdNom,$B935,MATCH(StartDt,Tbl_FwdNom_Cols)))</f>
        <v>8.8558996640000007</v>
      </c>
      <c r="BV935" s="70" cm="1">
        <f t="array" ref="BV935">INDEX(Tbl_FwdReal,$B935,MATCH(StartDt,Tbl_FwdReal_Cols))</f>
        <v>2.9190814550000002</v>
      </c>
      <c r="BW935" s="70" cm="1">
        <f t="array" ref="BW935">IF(RunType&lt;&gt;"OPN",INDEX(Tbl_FwdReal,$B935,MATCH(ValnDt,Tbl_FwdReal_Cols)),IF(AND($J935=0,ActInt=1),INDEX(Tbl_FwdReal,$B935-IVP,MATCH(ValnDt,Tbl_FwdReal_Cols)),-999))*$K935</f>
        <v>2.9190814550000002</v>
      </c>
      <c r="BX935" s="70">
        <f t="shared" si="2187"/>
        <v>2.9190814550000003E-2</v>
      </c>
      <c r="BY935" s="70">
        <f t="shared" si="2262"/>
        <v>5.7684329524411826E-2</v>
      </c>
      <c r="BZ935" s="64">
        <f t="shared" si="2275"/>
        <v>4.6844314396199405E-3</v>
      </c>
      <c r="CA935" s="70" cm="1">
        <f t="array" ref="CA935">IF($J935=1,CA934*(1+INDEX(Tbl_CPI,$B935,MATCH(IF(RunType="OPN",StartDt,ValnDt),Tbl_CPI_Cols))),0)</f>
        <v>0</v>
      </c>
      <c r="CB935" s="70">
        <f t="shared" si="2263"/>
        <v>151.53620644198551</v>
      </c>
      <c r="CC935" s="70">
        <f t="shared" si="2264"/>
        <v>149.42561363715794</v>
      </c>
      <c r="CD935" s="36">
        <f t="shared" si="2188"/>
        <v>756.96525441690255</v>
      </c>
      <c r="CE935" s="36">
        <f t="shared" si="2189"/>
        <v>0</v>
      </c>
      <c r="CF935" s="36">
        <f t="shared" si="2190"/>
        <v>0</v>
      </c>
      <c r="CG935" s="36">
        <f t="shared" si="2191"/>
        <v>0</v>
      </c>
      <c r="CH935" s="36">
        <f t="shared" si="2192"/>
        <v>0</v>
      </c>
      <c r="CI935" s="36">
        <f t="shared" si="2193"/>
        <v>0</v>
      </c>
      <c r="CJ935" s="36">
        <f t="shared" si="2194"/>
        <v>0</v>
      </c>
      <c r="CK935" s="36">
        <f t="shared" si="2195"/>
        <v>0</v>
      </c>
      <c r="CL935" s="36">
        <f t="shared" si="2196"/>
        <v>0</v>
      </c>
      <c r="CM935" s="36">
        <f t="shared" si="2197"/>
        <v>0</v>
      </c>
      <c r="CN935" s="36">
        <f t="shared" si="2198"/>
        <v>0</v>
      </c>
      <c r="CO935" s="20">
        <f t="shared" si="2199"/>
        <v>120000</v>
      </c>
      <c r="CP935" s="20">
        <f t="shared" si="2200"/>
        <v>2</v>
      </c>
      <c r="CQ935" s="64" t="e">
        <f t="shared" si="2201"/>
        <v>#N/A</v>
      </c>
      <c r="CR935" s="64" t="e">
        <f t="shared" si="2202"/>
        <v>#N/A</v>
      </c>
      <c r="CS935" s="36" t="e">
        <f t="shared" si="2203"/>
        <v>#N/A</v>
      </c>
      <c r="CT935" s="36">
        <f t="shared" si="2204"/>
        <v>0</v>
      </c>
      <c r="CU935" s="36">
        <f t="shared" si="2205"/>
        <v>0</v>
      </c>
      <c r="CV935" s="36">
        <f t="shared" si="2265"/>
        <v>0</v>
      </c>
      <c r="CW935" s="36">
        <f t="shared" si="2206"/>
        <v>0</v>
      </c>
      <c r="CX935" s="36">
        <f t="shared" si="2207"/>
        <v>0</v>
      </c>
      <c r="CY935" s="36">
        <f t="shared" si="2208"/>
        <v>0</v>
      </c>
      <c r="CZ935" s="36">
        <f t="shared" si="2266"/>
        <v>0</v>
      </c>
      <c r="DA935" s="64">
        <f t="shared" si="2209"/>
        <v>7.0962935519356396E-3</v>
      </c>
      <c r="DB935" s="70">
        <f t="shared" si="2267"/>
        <v>0.99295370899747071</v>
      </c>
      <c r="DC935" s="70">
        <f>PRODUCT($DB$8:DB935)</f>
        <v>2.5205875440953895E-4</v>
      </c>
      <c r="DD935" s="36">
        <f t="shared" si="2210"/>
        <v>0</v>
      </c>
      <c r="DE935" s="36">
        <f t="shared" si="2211"/>
        <v>0</v>
      </c>
      <c r="DF935" s="36">
        <f t="shared" si="2212"/>
        <v>0</v>
      </c>
      <c r="DG935" s="36">
        <f t="shared" si="2213"/>
        <v>0</v>
      </c>
      <c r="DH935" s="36">
        <f t="shared" si="2214"/>
        <v>0</v>
      </c>
      <c r="DI935" s="36">
        <f t="shared" si="2215"/>
        <v>0</v>
      </c>
      <c r="DJ935" s="36">
        <f t="shared" si="2216"/>
        <v>0</v>
      </c>
      <c r="DK935" s="36">
        <f t="shared" si="2217"/>
        <v>0</v>
      </c>
      <c r="DL935" s="36">
        <f t="shared" si="2218"/>
        <v>0</v>
      </c>
      <c r="DM935" s="36">
        <f t="shared" si="2219"/>
        <v>0</v>
      </c>
      <c r="DN935" s="36">
        <f t="shared" ca="1" si="2268"/>
        <v>4.6137290849905055E-12</v>
      </c>
      <c r="DO935" s="64" cm="1">
        <f t="array" ref="DO935">IFERROR(INDEX(Tbl_FwdNom,$B935,MATCH(LIDt,Tbl_FwdNom_Cols,0)),0)</f>
        <v>7.6612110280000003</v>
      </c>
      <c r="DP935" s="64">
        <f t="shared" ca="1" si="2269"/>
        <v>7.5998763739999999</v>
      </c>
      <c r="DQ935" s="64">
        <f t="shared" ca="1" si="2220"/>
        <v>6.122777440241256E-3</v>
      </c>
      <c r="DR935" s="70">
        <f t="shared" ca="1" si="2221"/>
        <v>0.99391448282701766</v>
      </c>
      <c r="DS935" s="70">
        <f ca="1">PRODUCT($DR$8:DR935)</f>
        <v>9.70178716435251E-4</v>
      </c>
      <c r="DT935" s="36">
        <f t="shared" ca="1" si="2222"/>
        <v>0</v>
      </c>
      <c r="DU935" s="36">
        <f t="shared" ca="1" si="2223"/>
        <v>0</v>
      </c>
      <c r="DV935" s="36">
        <f t="shared" ca="1" si="2224"/>
        <v>0</v>
      </c>
      <c r="DW935" s="36">
        <f t="shared" ca="1" si="2225"/>
        <v>0</v>
      </c>
      <c r="DX935" s="36">
        <f t="shared" ca="1" si="2226"/>
        <v>0</v>
      </c>
      <c r="DY935" s="36">
        <f t="shared" ca="1" si="2227"/>
        <v>0</v>
      </c>
      <c r="DZ935" s="36">
        <f t="shared" ca="1" si="2228"/>
        <v>0</v>
      </c>
      <c r="EA935" s="36">
        <f t="shared" ca="1" si="2229"/>
        <v>0</v>
      </c>
      <c r="EB935" s="36">
        <f t="shared" ca="1" si="2230"/>
        <v>0</v>
      </c>
      <c r="EC935" s="36">
        <f t="shared" ca="1" si="2231"/>
        <v>0</v>
      </c>
      <c r="ED935" s="36">
        <f t="shared" ca="1" si="2232"/>
        <v>0</v>
      </c>
      <c r="EE935" s="36">
        <f t="shared" ca="1" si="2270"/>
        <v>0</v>
      </c>
      <c r="EF935" s="36">
        <f t="shared" ca="1" si="2233"/>
        <v>0</v>
      </c>
      <c r="EG935" s="64"/>
      <c r="EH935" s="64"/>
      <c r="EI935" s="64"/>
      <c r="EJ935" s="70"/>
      <c r="EK935" s="70"/>
      <c r="EL935" s="70"/>
      <c r="EM935" s="70"/>
      <c r="EN935" s="70"/>
      <c r="EO935" s="36">
        <f t="shared" si="2234"/>
        <v>0</v>
      </c>
      <c r="EP935" s="36">
        <f t="shared" si="2235"/>
        <v>0</v>
      </c>
      <c r="EQ935" s="36">
        <f t="shared" si="2236"/>
        <v>0</v>
      </c>
      <c r="ER935" s="36">
        <f t="shared" si="2237"/>
        <v>0</v>
      </c>
      <c r="ES935" s="36">
        <f t="shared" si="2238"/>
        <v>0</v>
      </c>
      <c r="ET935" s="36">
        <f t="shared" si="2239"/>
        <v>0</v>
      </c>
      <c r="EU935" s="36">
        <f t="shared" si="2271"/>
        <v>0</v>
      </c>
      <c r="EV935" s="36">
        <f t="shared" si="2240"/>
        <v>0</v>
      </c>
      <c r="EW935" s="36">
        <f t="shared" si="2241"/>
        <v>0</v>
      </c>
      <c r="EX935" s="36">
        <f t="shared" si="2272"/>
        <v>0</v>
      </c>
      <c r="EY935" s="36">
        <f t="shared" si="2242"/>
        <v>0</v>
      </c>
      <c r="EZ935" s="36">
        <f t="shared" si="2243"/>
        <v>0</v>
      </c>
      <c r="FA935" s="36">
        <f t="shared" si="2244"/>
        <v>0</v>
      </c>
      <c r="FB935" s="36">
        <f t="shared" si="2245"/>
        <v>0</v>
      </c>
      <c r="FC935" s="36">
        <f t="shared" si="2273"/>
        <v>0</v>
      </c>
      <c r="FD935" s="36">
        <f t="shared" si="2246"/>
        <v>0</v>
      </c>
      <c r="FE935" s="36">
        <f t="shared" si="2247"/>
        <v>0</v>
      </c>
      <c r="FF935" s="36">
        <f t="shared" si="2274"/>
        <v>0</v>
      </c>
      <c r="FG935" s="36">
        <f t="shared" si="2248"/>
        <v>0</v>
      </c>
      <c r="FH935" s="36">
        <f t="shared" si="2249"/>
        <v>0</v>
      </c>
      <c r="FI935" s="36">
        <f t="shared" si="2250"/>
        <v>0</v>
      </c>
      <c r="FJ935" s="36">
        <f t="shared" ca="1" si="2251"/>
        <v>0</v>
      </c>
      <c r="FK935" s="36">
        <f t="shared" si="2252"/>
        <v>0</v>
      </c>
      <c r="FL935" s="36">
        <f t="shared" si="2253"/>
        <v>0</v>
      </c>
      <c r="FM935" s="36">
        <f t="shared" ca="1" si="2254"/>
        <v>0</v>
      </c>
      <c r="FN935" s="36">
        <f t="shared" ca="1" si="2276"/>
        <v>0</v>
      </c>
    </row>
    <row r="936" spans="2:170" x14ac:dyDescent="0.25">
      <c r="B936" s="2">
        <v>928</v>
      </c>
      <c r="C936" s="2">
        <f t="shared" si="2130"/>
        <v>78</v>
      </c>
      <c r="D936" s="2">
        <f t="shared" si="2279"/>
        <v>952</v>
      </c>
      <c r="E936" s="2">
        <f t="shared" si="2277"/>
        <v>80</v>
      </c>
      <c r="F936" s="189">
        <f t="shared" si="2281"/>
        <v>73961</v>
      </c>
      <c r="G936" s="2">
        <f t="shared" si="2280"/>
        <v>6</v>
      </c>
      <c r="H936" s="187">
        <f t="shared" si="2131"/>
        <v>111.91666666666666</v>
      </c>
      <c r="I936" s="186">
        <f t="shared" si="2278"/>
        <v>111</v>
      </c>
      <c r="J936" s="2">
        <f t="shared" si="2132"/>
        <v>0</v>
      </c>
      <c r="K936" s="2">
        <f t="shared" si="2133"/>
        <v>1</v>
      </c>
      <c r="L936">
        <f t="shared" si="2134"/>
        <v>2</v>
      </c>
      <c r="M936" s="190">
        <f t="shared" si="2255"/>
        <v>0.93</v>
      </c>
      <c r="N936">
        <f t="shared" si="2135"/>
        <v>1</v>
      </c>
      <c r="O936">
        <f t="shared" si="2136"/>
        <v>100</v>
      </c>
      <c r="P936" s="58">
        <f t="shared" si="2137"/>
        <v>4.1850000000000005</v>
      </c>
      <c r="Q936" s="106">
        <f t="shared" si="2138"/>
        <v>1</v>
      </c>
      <c r="R936" s="59">
        <f t="shared" si="2139"/>
        <v>1</v>
      </c>
      <c r="S936" s="32">
        <f t="shared" si="2256"/>
        <v>1</v>
      </c>
      <c r="T936">
        <f t="shared" si="2140"/>
        <v>1</v>
      </c>
      <c r="U936" s="32">
        <f t="shared" si="2257"/>
        <v>0.93</v>
      </c>
      <c r="V936">
        <f t="shared" si="2141"/>
        <v>1</v>
      </c>
      <c r="W936">
        <f t="shared" si="2142"/>
        <v>100</v>
      </c>
      <c r="X936" s="58">
        <f t="shared" si="2143"/>
        <v>1</v>
      </c>
      <c r="Y936" s="58">
        <f t="shared" si="2144"/>
        <v>1</v>
      </c>
      <c r="Z936" s="32">
        <f t="shared" si="2145"/>
        <v>1</v>
      </c>
      <c r="AA936" s="32">
        <f t="shared" si="2146"/>
        <v>1</v>
      </c>
      <c r="AB936" s="59">
        <f t="shared" si="2147"/>
        <v>4.9056245199999996E-3</v>
      </c>
      <c r="AC936" s="59">
        <f t="shared" si="2148"/>
        <v>4.9056245199999996E-3</v>
      </c>
      <c r="AD936">
        <f t="shared" si="2149"/>
        <v>1</v>
      </c>
      <c r="AE936" s="59">
        <f t="shared" si="2150"/>
        <v>4.9056245199999996E-3</v>
      </c>
      <c r="AF936" s="59">
        <f t="shared" si="2151"/>
        <v>4.1758461800000006E-3</v>
      </c>
      <c r="AG936" s="59">
        <f t="shared" si="2152"/>
        <v>4.1758461800000006E-3</v>
      </c>
      <c r="AH936">
        <f t="shared" si="2153"/>
        <v>1</v>
      </c>
      <c r="AI936" s="59">
        <f t="shared" si="2154"/>
        <v>4.1758461800000006E-3</v>
      </c>
      <c r="AJ936" s="59">
        <f t="shared" si="2155"/>
        <v>0</v>
      </c>
      <c r="AK936" s="59">
        <f t="shared" si="2156"/>
        <v>0</v>
      </c>
      <c r="AL936" s="59">
        <f t="shared" si="2157"/>
        <v>0</v>
      </c>
      <c r="AM936" s="12">
        <f t="shared" si="2258"/>
        <v>0</v>
      </c>
      <c r="AN936" s="12">
        <f t="shared" si="2259"/>
        <v>0</v>
      </c>
      <c r="AO936" s="66">
        <f t="shared" si="2158"/>
        <v>0</v>
      </c>
      <c r="AP936" s="66">
        <f t="shared" si="2159"/>
        <v>0</v>
      </c>
      <c r="AQ936" s="59">
        <f t="shared" si="2160"/>
        <v>0</v>
      </c>
      <c r="AR936" s="59">
        <f t="shared" si="2161"/>
        <v>0</v>
      </c>
      <c r="AS936" s="59">
        <f t="shared" si="2162"/>
        <v>0</v>
      </c>
      <c r="AT936" s="12">
        <f t="shared" si="2163"/>
        <v>0</v>
      </c>
      <c r="AU936" s="59">
        <f t="shared" si="2260"/>
        <v>0</v>
      </c>
      <c r="AV936" s="59">
        <f t="shared" si="2261"/>
        <v>0</v>
      </c>
      <c r="AW936" s="70">
        <f t="shared" si="2164"/>
        <v>0</v>
      </c>
      <c r="AX936" s="20">
        <f t="shared" si="2165"/>
        <v>200000</v>
      </c>
      <c r="AY936" s="20">
        <f t="shared" si="2166"/>
        <v>0</v>
      </c>
      <c r="AZ936" s="20">
        <f t="shared" si="2167"/>
        <v>0</v>
      </c>
      <c r="BA936" s="20">
        <f t="shared" si="2168"/>
        <v>200000</v>
      </c>
      <c r="BB936" s="36">
        <f t="shared" si="2169"/>
        <v>1</v>
      </c>
      <c r="BC936" s="36">
        <f t="shared" si="2170"/>
        <v>0</v>
      </c>
      <c r="BD936" s="80">
        <f t="shared" si="2171"/>
        <v>0</v>
      </c>
      <c r="BE936" s="36">
        <f t="shared" si="2172"/>
        <v>0</v>
      </c>
      <c r="BF936" s="36">
        <f t="shared" si="2173"/>
        <v>0</v>
      </c>
      <c r="BG936" s="36">
        <f t="shared" si="2174"/>
        <v>0</v>
      </c>
      <c r="BH936" s="36">
        <f t="shared" si="2175"/>
        <v>0</v>
      </c>
      <c r="BI936" s="36">
        <f t="shared" si="2176"/>
        <v>0</v>
      </c>
      <c r="BJ936" s="36">
        <f t="shared" si="2177"/>
        <v>0</v>
      </c>
      <c r="BK936" s="36">
        <f t="shared" si="2178"/>
        <v>0</v>
      </c>
      <c r="BL936" s="68">
        <f>IF(OR(AT936=0,E936&gt;ProjTerm),0,VLOOKUP(D936,'Life Events'!$AE$5:$AI$1206,5,FALSE))</f>
        <v>0</v>
      </c>
      <c r="BM936" s="93">
        <f t="shared" si="2179"/>
        <v>0</v>
      </c>
      <c r="BN936" s="93">
        <f t="shared" si="2180"/>
        <v>0</v>
      </c>
      <c r="BO936" s="36">
        <f t="shared" si="2181"/>
        <v>0</v>
      </c>
      <c r="BP936" s="36">
        <f t="shared" si="2182"/>
        <v>0</v>
      </c>
      <c r="BQ936" s="36">
        <f t="shared" si="2183"/>
        <v>0</v>
      </c>
      <c r="BR936" s="36">
        <f t="shared" si="2184"/>
        <v>154.78110000000001</v>
      </c>
      <c r="BS936" s="36">
        <f t="shared" si="2185"/>
        <v>0</v>
      </c>
      <c r="BT936" s="36">
        <f t="shared" si="2186"/>
        <v>0</v>
      </c>
      <c r="BU936" s="70" cm="1">
        <f t="array" ref="BU936">IF(AND(ActInt=1,$J936=0),INDEX(Tbl_FwdNom,$B936-IVP,MATCH(ValnDt,Tbl_FwdNom_Cols)),INDEX(Tbl_FwdNom,$B936,MATCH(StartDt,Tbl_FwdNom_Cols)))</f>
        <v>8.8499891829999999</v>
      </c>
      <c r="BV936" s="70" cm="1">
        <f t="array" ref="BV936">INDEX(Tbl_FwdReal,$B936,MATCH(StartDt,Tbl_FwdReal_Cols))</f>
        <v>2.915716502</v>
      </c>
      <c r="BW936" s="70" cm="1">
        <f t="array" ref="BW936">IF(RunType&lt;&gt;"OPN",INDEX(Tbl_FwdReal,$B936,MATCH(ValnDt,Tbl_FwdReal_Cols)),IF(AND($J936=0,ActInt=1),INDEX(Tbl_FwdReal,$B936-IVP,MATCH(ValnDt,Tbl_FwdReal_Cols)),-999))*$K936</f>
        <v>2.915716502</v>
      </c>
      <c r="BX936" s="70">
        <f t="shared" si="2187"/>
        <v>2.915716502E-2</v>
      </c>
      <c r="BY936" s="70">
        <f t="shared" si="2262"/>
        <v>5.7661481479212906E-2</v>
      </c>
      <c r="BZ936" s="64">
        <f t="shared" si="2275"/>
        <v>4.6826228263803227E-3</v>
      </c>
      <c r="CA936" s="70" cm="1">
        <f t="array" ref="CA936">IF($J936=1,CA935*(1+INDEX(Tbl_CPI,$B936,MATCH(IF(RunType="OPN",StartDt,ValnDt),Tbl_CPI_Cols))),0)</f>
        <v>0</v>
      </c>
      <c r="CB936" s="70">
        <f t="shared" si="2263"/>
        <v>152.24579334129385</v>
      </c>
      <c r="CC936" s="70">
        <f t="shared" si="2264"/>
        <v>149.42561363715794</v>
      </c>
      <c r="CD936" s="36">
        <f t="shared" si="2188"/>
        <v>756.96525441690255</v>
      </c>
      <c r="CE936" s="36">
        <f t="shared" si="2189"/>
        <v>0</v>
      </c>
      <c r="CF936" s="36">
        <f t="shared" si="2190"/>
        <v>0</v>
      </c>
      <c r="CG936" s="36">
        <f t="shared" si="2191"/>
        <v>0</v>
      </c>
      <c r="CH936" s="36">
        <f t="shared" si="2192"/>
        <v>0</v>
      </c>
      <c r="CI936" s="36">
        <f t="shared" si="2193"/>
        <v>0</v>
      </c>
      <c r="CJ936" s="36">
        <f t="shared" si="2194"/>
        <v>0</v>
      </c>
      <c r="CK936" s="36">
        <f t="shared" si="2195"/>
        <v>0</v>
      </c>
      <c r="CL936" s="36">
        <f t="shared" si="2196"/>
        <v>0</v>
      </c>
      <c r="CM936" s="36">
        <f t="shared" si="2197"/>
        <v>0</v>
      </c>
      <c r="CN936" s="36">
        <f t="shared" si="2198"/>
        <v>0</v>
      </c>
      <c r="CO936" s="20">
        <f t="shared" si="2199"/>
        <v>120000</v>
      </c>
      <c r="CP936" s="20">
        <f t="shared" si="2200"/>
        <v>2</v>
      </c>
      <c r="CQ936" s="64" t="e">
        <f t="shared" si="2201"/>
        <v>#N/A</v>
      </c>
      <c r="CR936" s="64" t="e">
        <f t="shared" si="2202"/>
        <v>#N/A</v>
      </c>
      <c r="CS936" s="36" t="e">
        <f t="shared" si="2203"/>
        <v>#N/A</v>
      </c>
      <c r="CT936" s="36">
        <f t="shared" si="2204"/>
        <v>0</v>
      </c>
      <c r="CU936" s="36">
        <f t="shared" si="2205"/>
        <v>0</v>
      </c>
      <c r="CV936" s="36">
        <f t="shared" si="2265"/>
        <v>0</v>
      </c>
      <c r="CW936" s="36">
        <f t="shared" si="2206"/>
        <v>0</v>
      </c>
      <c r="CX936" s="36">
        <f t="shared" si="2207"/>
        <v>0</v>
      </c>
      <c r="CY936" s="36">
        <f t="shared" si="2208"/>
        <v>0</v>
      </c>
      <c r="CZ936" s="36">
        <f t="shared" si="2266"/>
        <v>0</v>
      </c>
      <c r="DA936" s="64">
        <f t="shared" si="2209"/>
        <v>7.0917366318370423E-3</v>
      </c>
      <c r="DB936" s="70">
        <f t="shared" si="2267"/>
        <v>0.99295820194538087</v>
      </c>
      <c r="DC936" s="70">
        <f>PRODUCT($DB$8:DB936)</f>
        <v>2.5028380756308814E-4</v>
      </c>
      <c r="DD936" s="36">
        <f t="shared" si="2210"/>
        <v>0</v>
      </c>
      <c r="DE936" s="36">
        <f t="shared" si="2211"/>
        <v>0</v>
      </c>
      <c r="DF936" s="36">
        <f t="shared" si="2212"/>
        <v>0</v>
      </c>
      <c r="DG936" s="36">
        <f t="shared" si="2213"/>
        <v>0</v>
      </c>
      <c r="DH936" s="36">
        <f t="shared" si="2214"/>
        <v>0</v>
      </c>
      <c r="DI936" s="36">
        <f t="shared" si="2215"/>
        <v>0</v>
      </c>
      <c r="DJ936" s="36">
        <f t="shared" si="2216"/>
        <v>0</v>
      </c>
      <c r="DK936" s="36">
        <f t="shared" si="2217"/>
        <v>0</v>
      </c>
      <c r="DL936" s="36">
        <f t="shared" si="2218"/>
        <v>0</v>
      </c>
      <c r="DM936" s="36">
        <f t="shared" si="2219"/>
        <v>0</v>
      </c>
      <c r="DN936" s="36">
        <f t="shared" ca="1" si="2268"/>
        <v>4.6137290849905055E-12</v>
      </c>
      <c r="DO936" s="64" cm="1">
        <f t="array" ref="DO936">IFERROR(INDEX(Tbl_FwdNom,$B936,MATCH(LIDt,Tbl_FwdNom_Cols,0)),0)</f>
        <v>7.6595068150000003</v>
      </c>
      <c r="DP936" s="64">
        <f t="shared" ca="1" si="2269"/>
        <v>7.5981731320000003</v>
      </c>
      <c r="DQ936" s="64">
        <f t="shared" ca="1" si="2220"/>
        <v>6.1214502368849288E-3</v>
      </c>
      <c r="DR936" s="70">
        <f t="shared" ca="1" si="2221"/>
        <v>0.99391579392781693</v>
      </c>
      <c r="DS936" s="70">
        <f ca="1">PRODUCT($DR$8:DR936)</f>
        <v>9.6427594919761288E-4</v>
      </c>
      <c r="DT936" s="36">
        <f t="shared" ca="1" si="2222"/>
        <v>0</v>
      </c>
      <c r="DU936" s="36">
        <f t="shared" ca="1" si="2223"/>
        <v>0</v>
      </c>
      <c r="DV936" s="36">
        <f t="shared" ca="1" si="2224"/>
        <v>0</v>
      </c>
      <c r="DW936" s="36">
        <f t="shared" ca="1" si="2225"/>
        <v>0</v>
      </c>
      <c r="DX936" s="36">
        <f t="shared" ca="1" si="2226"/>
        <v>0</v>
      </c>
      <c r="DY936" s="36">
        <f t="shared" ca="1" si="2227"/>
        <v>0</v>
      </c>
      <c r="DZ936" s="36">
        <f t="shared" ca="1" si="2228"/>
        <v>0</v>
      </c>
      <c r="EA936" s="36">
        <f t="shared" ca="1" si="2229"/>
        <v>0</v>
      </c>
      <c r="EB936" s="36">
        <f t="shared" ca="1" si="2230"/>
        <v>0</v>
      </c>
      <c r="EC936" s="36">
        <f t="shared" ca="1" si="2231"/>
        <v>0</v>
      </c>
      <c r="ED936" s="36">
        <f t="shared" ca="1" si="2232"/>
        <v>0</v>
      </c>
      <c r="EE936" s="36">
        <f t="shared" ca="1" si="2270"/>
        <v>0</v>
      </c>
      <c r="EF936" s="36">
        <f t="shared" ca="1" si="2233"/>
        <v>0</v>
      </c>
      <c r="EG936" s="64"/>
      <c r="EH936" s="64"/>
      <c r="EI936" s="64"/>
      <c r="EJ936" s="70"/>
      <c r="EK936" s="70"/>
      <c r="EL936" s="70"/>
      <c r="EM936" s="70"/>
      <c r="EN936" s="70"/>
      <c r="EO936" s="36">
        <f t="shared" si="2234"/>
        <v>0</v>
      </c>
      <c r="EP936" s="36">
        <f t="shared" si="2235"/>
        <v>0</v>
      </c>
      <c r="EQ936" s="36">
        <f t="shared" si="2236"/>
        <v>0</v>
      </c>
      <c r="ER936" s="36">
        <f t="shared" si="2237"/>
        <v>0</v>
      </c>
      <c r="ES936" s="36">
        <f t="shared" si="2238"/>
        <v>0</v>
      </c>
      <c r="ET936" s="36">
        <f t="shared" si="2239"/>
        <v>0</v>
      </c>
      <c r="EU936" s="36">
        <f t="shared" si="2271"/>
        <v>0</v>
      </c>
      <c r="EV936" s="36">
        <f t="shared" si="2240"/>
        <v>0</v>
      </c>
      <c r="EW936" s="36">
        <f t="shared" si="2241"/>
        <v>0</v>
      </c>
      <c r="EX936" s="36">
        <f t="shared" si="2272"/>
        <v>0</v>
      </c>
      <c r="EY936" s="36">
        <f t="shared" si="2242"/>
        <v>0</v>
      </c>
      <c r="EZ936" s="36">
        <f t="shared" si="2243"/>
        <v>0</v>
      </c>
      <c r="FA936" s="36">
        <f t="shared" si="2244"/>
        <v>0</v>
      </c>
      <c r="FB936" s="36">
        <f t="shared" si="2245"/>
        <v>0</v>
      </c>
      <c r="FC936" s="36">
        <f t="shared" si="2273"/>
        <v>0</v>
      </c>
      <c r="FD936" s="36">
        <f t="shared" si="2246"/>
        <v>0</v>
      </c>
      <c r="FE936" s="36">
        <f t="shared" si="2247"/>
        <v>0</v>
      </c>
      <c r="FF936" s="36">
        <f t="shared" si="2274"/>
        <v>0</v>
      </c>
      <c r="FG936" s="36">
        <f t="shared" si="2248"/>
        <v>0</v>
      </c>
      <c r="FH936" s="36">
        <f t="shared" si="2249"/>
        <v>0</v>
      </c>
      <c r="FI936" s="36">
        <f t="shared" si="2250"/>
        <v>0</v>
      </c>
      <c r="FJ936" s="36">
        <f t="shared" ca="1" si="2251"/>
        <v>0</v>
      </c>
      <c r="FK936" s="36">
        <f t="shared" si="2252"/>
        <v>0</v>
      </c>
      <c r="FL936" s="36">
        <f t="shared" si="2253"/>
        <v>0</v>
      </c>
      <c r="FM936" s="36">
        <f t="shared" ca="1" si="2254"/>
        <v>0</v>
      </c>
      <c r="FN936" s="36">
        <f t="shared" ca="1" si="2276"/>
        <v>0</v>
      </c>
    </row>
    <row r="937" spans="2:170" x14ac:dyDescent="0.25">
      <c r="B937" s="2">
        <v>929</v>
      </c>
      <c r="C937" s="2">
        <f t="shared" si="2130"/>
        <v>78</v>
      </c>
      <c r="D937" s="2">
        <f t="shared" si="2279"/>
        <v>953</v>
      </c>
      <c r="E937" s="2">
        <f t="shared" si="2277"/>
        <v>80</v>
      </c>
      <c r="F937" s="189">
        <f t="shared" si="2281"/>
        <v>73992</v>
      </c>
      <c r="G937" s="2">
        <f t="shared" si="2280"/>
        <v>7</v>
      </c>
      <c r="H937" s="187">
        <f t="shared" si="2131"/>
        <v>112</v>
      </c>
      <c r="I937" s="186">
        <f t="shared" si="2278"/>
        <v>112</v>
      </c>
      <c r="J937" s="2">
        <f t="shared" si="2132"/>
        <v>0</v>
      </c>
      <c r="K937" s="2">
        <f t="shared" si="2133"/>
        <v>1</v>
      </c>
      <c r="L937">
        <f t="shared" si="2134"/>
        <v>2</v>
      </c>
      <c r="M937" s="190">
        <f t="shared" si="2255"/>
        <v>0.93</v>
      </c>
      <c r="N937">
        <f t="shared" si="2135"/>
        <v>1</v>
      </c>
      <c r="O937">
        <f t="shared" si="2136"/>
        <v>100</v>
      </c>
      <c r="P937" s="58">
        <f t="shared" si="2137"/>
        <v>4.1850000000000005</v>
      </c>
      <c r="Q937" s="106">
        <f t="shared" si="2138"/>
        <v>1</v>
      </c>
      <c r="R937" s="59">
        <f t="shared" si="2139"/>
        <v>1</v>
      </c>
      <c r="S937" s="32">
        <f t="shared" si="2256"/>
        <v>1</v>
      </c>
      <c r="T937">
        <f t="shared" si="2140"/>
        <v>1</v>
      </c>
      <c r="U937" s="32">
        <f t="shared" si="2257"/>
        <v>0.93</v>
      </c>
      <c r="V937">
        <f t="shared" si="2141"/>
        <v>1</v>
      </c>
      <c r="W937">
        <f t="shared" si="2142"/>
        <v>100</v>
      </c>
      <c r="X937" s="58">
        <f t="shared" si="2143"/>
        <v>1</v>
      </c>
      <c r="Y937" s="58">
        <f t="shared" si="2144"/>
        <v>1</v>
      </c>
      <c r="Z937" s="32">
        <f t="shared" si="2145"/>
        <v>1</v>
      </c>
      <c r="AA937" s="32">
        <f t="shared" si="2146"/>
        <v>1</v>
      </c>
      <c r="AB937" s="59">
        <f t="shared" si="2147"/>
        <v>4.9056245199999996E-3</v>
      </c>
      <c r="AC937" s="59">
        <f t="shared" si="2148"/>
        <v>4.9056245199999996E-3</v>
      </c>
      <c r="AD937">
        <f t="shared" si="2149"/>
        <v>1</v>
      </c>
      <c r="AE937" s="59">
        <f t="shared" si="2150"/>
        <v>4.9056245199999996E-3</v>
      </c>
      <c r="AF937" s="59">
        <f t="shared" si="2151"/>
        <v>4.1758461800000006E-3</v>
      </c>
      <c r="AG937" s="59">
        <f t="shared" si="2152"/>
        <v>4.1758461800000006E-3</v>
      </c>
      <c r="AH937">
        <f t="shared" si="2153"/>
        <v>1</v>
      </c>
      <c r="AI937" s="59">
        <f t="shared" si="2154"/>
        <v>4.1758461800000006E-3</v>
      </c>
      <c r="AJ937" s="59">
        <f t="shared" si="2155"/>
        <v>0</v>
      </c>
      <c r="AK937" s="59">
        <f t="shared" si="2156"/>
        <v>0</v>
      </c>
      <c r="AL937" s="59">
        <f t="shared" si="2157"/>
        <v>0</v>
      </c>
      <c r="AM937" s="12">
        <f t="shared" si="2258"/>
        <v>0</v>
      </c>
      <c r="AN937" s="12">
        <f t="shared" si="2259"/>
        <v>0</v>
      </c>
      <c r="AO937" s="66">
        <f t="shared" si="2158"/>
        <v>0</v>
      </c>
      <c r="AP937" s="66">
        <f t="shared" si="2159"/>
        <v>0</v>
      </c>
      <c r="AQ937" s="59">
        <f t="shared" si="2160"/>
        <v>0</v>
      </c>
      <c r="AR937" s="59">
        <f t="shared" si="2161"/>
        <v>0</v>
      </c>
      <c r="AS937" s="59">
        <f t="shared" si="2162"/>
        <v>0</v>
      </c>
      <c r="AT937" s="12">
        <f t="shared" si="2163"/>
        <v>0</v>
      </c>
      <c r="AU937" s="59">
        <f t="shared" si="2260"/>
        <v>0</v>
      </c>
      <c r="AV937" s="59">
        <f t="shared" si="2261"/>
        <v>0</v>
      </c>
      <c r="AW937" s="70">
        <f t="shared" si="2164"/>
        <v>0</v>
      </c>
      <c r="AX937" s="20">
        <f t="shared" si="2165"/>
        <v>200000</v>
      </c>
      <c r="AY937" s="20">
        <f t="shared" si="2166"/>
        <v>0</v>
      </c>
      <c r="AZ937" s="20">
        <f t="shared" si="2167"/>
        <v>0</v>
      </c>
      <c r="BA937" s="20">
        <f t="shared" si="2168"/>
        <v>200000</v>
      </c>
      <c r="BB937" s="36">
        <f t="shared" si="2169"/>
        <v>1</v>
      </c>
      <c r="BC937" s="36">
        <f t="shared" si="2170"/>
        <v>0</v>
      </c>
      <c r="BD937" s="80">
        <f t="shared" si="2171"/>
        <v>0</v>
      </c>
      <c r="BE937" s="36">
        <f t="shared" si="2172"/>
        <v>0</v>
      </c>
      <c r="BF937" s="36">
        <f t="shared" si="2173"/>
        <v>0</v>
      </c>
      <c r="BG937" s="36">
        <f t="shared" si="2174"/>
        <v>0</v>
      </c>
      <c r="BH937" s="36">
        <f t="shared" si="2175"/>
        <v>0</v>
      </c>
      <c r="BI937" s="36">
        <f t="shared" si="2176"/>
        <v>0</v>
      </c>
      <c r="BJ937" s="36">
        <f t="shared" si="2177"/>
        <v>0</v>
      </c>
      <c r="BK937" s="36">
        <f t="shared" si="2178"/>
        <v>0</v>
      </c>
      <c r="BL937" s="68">
        <f>IF(OR(AT937=0,E937&gt;ProjTerm),0,VLOOKUP(D937,'Life Events'!$AE$5:$AI$1206,5,FALSE))</f>
        <v>0</v>
      </c>
      <c r="BM937" s="93">
        <f t="shared" si="2179"/>
        <v>0</v>
      </c>
      <c r="BN937" s="93">
        <f t="shared" si="2180"/>
        <v>0</v>
      </c>
      <c r="BO937" s="36">
        <f t="shared" si="2181"/>
        <v>0</v>
      </c>
      <c r="BP937" s="36">
        <f t="shared" si="2182"/>
        <v>0</v>
      </c>
      <c r="BQ937" s="36">
        <f t="shared" si="2183"/>
        <v>0</v>
      </c>
      <c r="BR937" s="36">
        <f t="shared" si="2184"/>
        <v>154.78110000000001</v>
      </c>
      <c r="BS937" s="36">
        <f t="shared" si="2185"/>
        <v>0</v>
      </c>
      <c r="BT937" s="36">
        <f t="shared" si="2186"/>
        <v>0</v>
      </c>
      <c r="BU937" s="70" cm="1">
        <f t="array" ref="BU937">IF(AND(ActInt=1,$J937=0),INDEX(Tbl_FwdNom,$B937-IVP,MATCH(ValnDt,Tbl_FwdNom_Cols)),INDEX(Tbl_FwdNom,$B937,MATCH(StartDt,Tbl_FwdNom_Cols)))</f>
        <v>8.8440790220000007</v>
      </c>
      <c r="BV937" s="70" cm="1">
        <f t="array" ref="BV937">INDEX(Tbl_FwdReal,$B937,MATCH(StartDt,Tbl_FwdReal_Cols))</f>
        <v>2.9123516600000001</v>
      </c>
      <c r="BW937" s="70" cm="1">
        <f t="array" ref="BW937">IF(RunType&lt;&gt;"OPN",INDEX(Tbl_FwdReal,$B937,MATCH(ValnDt,Tbl_FwdReal_Cols)),IF(AND($J937=0,ActInt=1),INDEX(Tbl_FwdReal,$B937-IVP,MATCH(ValnDt,Tbl_FwdReal_Cols)),-999))*$K937</f>
        <v>2.9123516600000001</v>
      </c>
      <c r="BX937" s="70">
        <f t="shared" si="2187"/>
        <v>2.91235166E-2</v>
      </c>
      <c r="BY937" s="70">
        <f t="shared" si="2262"/>
        <v>5.7638633908562609E-2</v>
      </c>
      <c r="BZ937" s="64">
        <f t="shared" si="2275"/>
        <v>4.6808142148915266E-3</v>
      </c>
      <c r="CA937" s="70" cm="1">
        <f t="array" ref="CA937">IF($J937=1,CA936*(1+INDEX(Tbl_CPI,$B937,MATCH(IF(RunType="OPN",StartDt,ValnDt),Tbl_CPI_Cols))),0)</f>
        <v>0</v>
      </c>
      <c r="CB937" s="70">
        <f t="shared" si="2263"/>
        <v>152.95842761492321</v>
      </c>
      <c r="CC937" s="70">
        <f t="shared" si="2264"/>
        <v>149.42561363715794</v>
      </c>
      <c r="CD937" s="36">
        <f t="shared" si="2188"/>
        <v>756.96525441690255</v>
      </c>
      <c r="CE937" s="36">
        <f t="shared" si="2189"/>
        <v>0</v>
      </c>
      <c r="CF937" s="36">
        <f t="shared" si="2190"/>
        <v>0</v>
      </c>
      <c r="CG937" s="36">
        <f t="shared" si="2191"/>
        <v>0</v>
      </c>
      <c r="CH937" s="36">
        <f t="shared" si="2192"/>
        <v>0</v>
      </c>
      <c r="CI937" s="36">
        <f t="shared" si="2193"/>
        <v>0</v>
      </c>
      <c r="CJ937" s="36">
        <f t="shared" si="2194"/>
        <v>0</v>
      </c>
      <c r="CK937" s="36">
        <f t="shared" si="2195"/>
        <v>0</v>
      </c>
      <c r="CL937" s="36">
        <f t="shared" si="2196"/>
        <v>0</v>
      </c>
      <c r="CM937" s="36">
        <f t="shared" si="2197"/>
        <v>0</v>
      </c>
      <c r="CN937" s="36">
        <f t="shared" si="2198"/>
        <v>0</v>
      </c>
      <c r="CO937" s="20">
        <f t="shared" si="2199"/>
        <v>120000</v>
      </c>
      <c r="CP937" s="20">
        <f t="shared" si="2200"/>
        <v>2</v>
      </c>
      <c r="CQ937" s="64" t="e">
        <f t="shared" si="2201"/>
        <v>#N/A</v>
      </c>
      <c r="CR937" s="64" t="e">
        <f t="shared" si="2202"/>
        <v>#N/A</v>
      </c>
      <c r="CS937" s="36" t="e">
        <f t="shared" si="2203"/>
        <v>#N/A</v>
      </c>
      <c r="CT937" s="36">
        <f t="shared" si="2204"/>
        <v>0</v>
      </c>
      <c r="CU937" s="36">
        <f t="shared" si="2205"/>
        <v>0</v>
      </c>
      <c r="CV937" s="36">
        <f t="shared" si="2265"/>
        <v>0</v>
      </c>
      <c r="CW937" s="36">
        <f t="shared" si="2206"/>
        <v>0</v>
      </c>
      <c r="CX937" s="36">
        <f t="shared" si="2207"/>
        <v>0</v>
      </c>
      <c r="CY937" s="36">
        <f t="shared" si="2208"/>
        <v>0</v>
      </c>
      <c r="CZ937" s="36">
        <f t="shared" si="2266"/>
        <v>0</v>
      </c>
      <c r="DA937" s="64">
        <f t="shared" si="2209"/>
        <v>7.0871797316500729E-3</v>
      </c>
      <c r="DB937" s="70">
        <f t="shared" si="2267"/>
        <v>0.99296269491431866</v>
      </c>
      <c r="DC937" s="70">
        <f>PRODUCT($DB$8:DB937)</f>
        <v>2.4852248405126071E-4</v>
      </c>
      <c r="DD937" s="36">
        <f t="shared" si="2210"/>
        <v>0</v>
      </c>
      <c r="DE937" s="36">
        <f t="shared" si="2211"/>
        <v>0</v>
      </c>
      <c r="DF937" s="36">
        <f t="shared" si="2212"/>
        <v>0</v>
      </c>
      <c r="DG937" s="36">
        <f t="shared" si="2213"/>
        <v>0</v>
      </c>
      <c r="DH937" s="36">
        <f t="shared" si="2214"/>
        <v>0</v>
      </c>
      <c r="DI937" s="36">
        <f t="shared" si="2215"/>
        <v>0</v>
      </c>
      <c r="DJ937" s="36">
        <f t="shared" si="2216"/>
        <v>0</v>
      </c>
      <c r="DK937" s="36">
        <f t="shared" si="2217"/>
        <v>0</v>
      </c>
      <c r="DL937" s="36">
        <f t="shared" si="2218"/>
        <v>0</v>
      </c>
      <c r="DM937" s="36">
        <f t="shared" si="2219"/>
        <v>0</v>
      </c>
      <c r="DN937" s="36">
        <f t="shared" ca="1" si="2268"/>
        <v>4.6137290849905055E-12</v>
      </c>
      <c r="DO937" s="64" cm="1">
        <f t="array" ref="DO937">IFERROR(INDEX(Tbl_FwdNom,$B937,MATCH(LIDt,Tbl_FwdNom_Cols,0)),0)</f>
        <v>7.6578026299999999</v>
      </c>
      <c r="DP937" s="64">
        <f t="shared" ca="1" si="2269"/>
        <v>7.5964699180000004</v>
      </c>
      <c r="DQ937" s="64">
        <f t="shared" ca="1" si="2220"/>
        <v>6.1201230360887759E-3</v>
      </c>
      <c r="DR937" s="70">
        <f t="shared" ca="1" si="2221"/>
        <v>0.993917105029546</v>
      </c>
      <c r="DS937" s="70">
        <f ca="1">PRODUCT($DR$8:DR937)</f>
        <v>9.5841035987610898E-4</v>
      </c>
      <c r="DT937" s="36">
        <f t="shared" ca="1" si="2222"/>
        <v>0</v>
      </c>
      <c r="DU937" s="36">
        <f t="shared" ca="1" si="2223"/>
        <v>0</v>
      </c>
      <c r="DV937" s="36">
        <f t="shared" ca="1" si="2224"/>
        <v>0</v>
      </c>
      <c r="DW937" s="36">
        <f t="shared" ca="1" si="2225"/>
        <v>0</v>
      </c>
      <c r="DX937" s="36">
        <f t="shared" ca="1" si="2226"/>
        <v>0</v>
      </c>
      <c r="DY937" s="36">
        <f t="shared" ca="1" si="2227"/>
        <v>0</v>
      </c>
      <c r="DZ937" s="36">
        <f t="shared" ca="1" si="2228"/>
        <v>0</v>
      </c>
      <c r="EA937" s="36">
        <f t="shared" ca="1" si="2229"/>
        <v>0</v>
      </c>
      <c r="EB937" s="36">
        <f t="shared" ca="1" si="2230"/>
        <v>0</v>
      </c>
      <c r="EC937" s="36">
        <f t="shared" ca="1" si="2231"/>
        <v>0</v>
      </c>
      <c r="ED937" s="36">
        <f t="shared" ca="1" si="2232"/>
        <v>0</v>
      </c>
      <c r="EE937" s="36">
        <f t="shared" ca="1" si="2270"/>
        <v>0</v>
      </c>
      <c r="EF937" s="36">
        <f t="shared" ca="1" si="2233"/>
        <v>0</v>
      </c>
      <c r="EG937" s="64"/>
      <c r="EH937" s="64"/>
      <c r="EI937" s="64"/>
      <c r="EJ937" s="70"/>
      <c r="EK937" s="70"/>
      <c r="EL937" s="70"/>
      <c r="EM937" s="70"/>
      <c r="EN937" s="70"/>
      <c r="EO937" s="36">
        <f t="shared" si="2234"/>
        <v>0</v>
      </c>
      <c r="EP937" s="36">
        <f t="shared" si="2235"/>
        <v>0</v>
      </c>
      <c r="EQ937" s="36">
        <f t="shared" si="2236"/>
        <v>0</v>
      </c>
      <c r="ER937" s="36">
        <f t="shared" si="2237"/>
        <v>0</v>
      </c>
      <c r="ES937" s="36">
        <f t="shared" si="2238"/>
        <v>0</v>
      </c>
      <c r="ET937" s="36">
        <f t="shared" si="2239"/>
        <v>0</v>
      </c>
      <c r="EU937" s="36">
        <f t="shared" si="2271"/>
        <v>0</v>
      </c>
      <c r="EV937" s="36">
        <f t="shared" si="2240"/>
        <v>0</v>
      </c>
      <c r="EW937" s="36">
        <f t="shared" si="2241"/>
        <v>0</v>
      </c>
      <c r="EX937" s="36">
        <f t="shared" si="2272"/>
        <v>0</v>
      </c>
      <c r="EY937" s="36">
        <f t="shared" si="2242"/>
        <v>0</v>
      </c>
      <c r="EZ937" s="36">
        <f t="shared" si="2243"/>
        <v>0</v>
      </c>
      <c r="FA937" s="36">
        <f t="shared" si="2244"/>
        <v>0</v>
      </c>
      <c r="FB937" s="36">
        <f t="shared" si="2245"/>
        <v>0</v>
      </c>
      <c r="FC937" s="36">
        <f t="shared" si="2273"/>
        <v>0</v>
      </c>
      <c r="FD937" s="36">
        <f t="shared" si="2246"/>
        <v>0</v>
      </c>
      <c r="FE937" s="36">
        <f t="shared" si="2247"/>
        <v>0</v>
      </c>
      <c r="FF937" s="36">
        <f t="shared" si="2274"/>
        <v>0</v>
      </c>
      <c r="FG937" s="36">
        <f t="shared" si="2248"/>
        <v>0</v>
      </c>
      <c r="FH937" s="36">
        <f t="shared" si="2249"/>
        <v>0</v>
      </c>
      <c r="FI937" s="36">
        <f t="shared" si="2250"/>
        <v>0</v>
      </c>
      <c r="FJ937" s="36">
        <f t="shared" ca="1" si="2251"/>
        <v>0</v>
      </c>
      <c r="FK937" s="36">
        <f t="shared" si="2252"/>
        <v>0</v>
      </c>
      <c r="FL937" s="36">
        <f t="shared" si="2253"/>
        <v>0</v>
      </c>
      <c r="FM937" s="36">
        <f t="shared" ca="1" si="2254"/>
        <v>0</v>
      </c>
      <c r="FN937" s="36">
        <f t="shared" ca="1" si="2276"/>
        <v>0</v>
      </c>
    </row>
    <row r="938" spans="2:170" x14ac:dyDescent="0.25">
      <c r="B938" s="2">
        <v>930</v>
      </c>
      <c r="C938" s="2">
        <f t="shared" si="2130"/>
        <v>78</v>
      </c>
      <c r="D938" s="2">
        <f t="shared" si="2279"/>
        <v>954</v>
      </c>
      <c r="E938" s="2">
        <f t="shared" si="2277"/>
        <v>80</v>
      </c>
      <c r="F938" s="189">
        <f t="shared" si="2281"/>
        <v>74023</v>
      </c>
      <c r="G938" s="2">
        <f t="shared" si="2280"/>
        <v>8</v>
      </c>
      <c r="H938" s="187">
        <f t="shared" si="2131"/>
        <v>112.08333333333334</v>
      </c>
      <c r="I938" s="186">
        <f t="shared" si="2278"/>
        <v>112</v>
      </c>
      <c r="J938" s="2">
        <f t="shared" si="2132"/>
        <v>0</v>
      </c>
      <c r="K938" s="2">
        <f t="shared" si="2133"/>
        <v>1</v>
      </c>
      <c r="L938">
        <f t="shared" si="2134"/>
        <v>2</v>
      </c>
      <c r="M938" s="190">
        <f t="shared" si="2255"/>
        <v>0.93</v>
      </c>
      <c r="N938">
        <f t="shared" si="2135"/>
        <v>1</v>
      </c>
      <c r="O938">
        <f t="shared" si="2136"/>
        <v>100</v>
      </c>
      <c r="P938" s="58">
        <f t="shared" si="2137"/>
        <v>4.1850000000000005</v>
      </c>
      <c r="Q938" s="106">
        <f t="shared" si="2138"/>
        <v>1</v>
      </c>
      <c r="R938" s="59">
        <f t="shared" si="2139"/>
        <v>1</v>
      </c>
      <c r="S938" s="32">
        <f t="shared" si="2256"/>
        <v>1</v>
      </c>
      <c r="T938">
        <f t="shared" si="2140"/>
        <v>1</v>
      </c>
      <c r="U938" s="32">
        <f t="shared" si="2257"/>
        <v>0.93</v>
      </c>
      <c r="V938">
        <f t="shared" si="2141"/>
        <v>1</v>
      </c>
      <c r="W938">
        <f t="shared" si="2142"/>
        <v>100</v>
      </c>
      <c r="X938" s="58">
        <f t="shared" si="2143"/>
        <v>1</v>
      </c>
      <c r="Y938" s="58">
        <f t="shared" si="2144"/>
        <v>1</v>
      </c>
      <c r="Z938" s="32">
        <f t="shared" si="2145"/>
        <v>1</v>
      </c>
      <c r="AA938" s="32">
        <f t="shared" si="2146"/>
        <v>1</v>
      </c>
      <c r="AB938" s="59">
        <f t="shared" si="2147"/>
        <v>4.9056245199999996E-3</v>
      </c>
      <c r="AC938" s="59">
        <f t="shared" si="2148"/>
        <v>4.9056245199999996E-3</v>
      </c>
      <c r="AD938">
        <f t="shared" si="2149"/>
        <v>1</v>
      </c>
      <c r="AE938" s="59">
        <f t="shared" si="2150"/>
        <v>4.9056245199999996E-3</v>
      </c>
      <c r="AF938" s="59">
        <f t="shared" si="2151"/>
        <v>4.1758461800000006E-3</v>
      </c>
      <c r="AG938" s="59">
        <f t="shared" si="2152"/>
        <v>4.1758461800000006E-3</v>
      </c>
      <c r="AH938">
        <f t="shared" si="2153"/>
        <v>1</v>
      </c>
      <c r="AI938" s="59">
        <f t="shared" si="2154"/>
        <v>4.1758461800000006E-3</v>
      </c>
      <c r="AJ938" s="59">
        <f t="shared" si="2155"/>
        <v>0</v>
      </c>
      <c r="AK938" s="59">
        <f t="shared" si="2156"/>
        <v>0</v>
      </c>
      <c r="AL938" s="59">
        <f t="shared" si="2157"/>
        <v>0</v>
      </c>
      <c r="AM938" s="12">
        <f t="shared" si="2258"/>
        <v>0</v>
      </c>
      <c r="AN938" s="12">
        <f t="shared" si="2259"/>
        <v>0</v>
      </c>
      <c r="AO938" s="66">
        <f t="shared" si="2158"/>
        <v>0</v>
      </c>
      <c r="AP938" s="66">
        <f t="shared" si="2159"/>
        <v>0</v>
      </c>
      <c r="AQ938" s="59">
        <f t="shared" si="2160"/>
        <v>0</v>
      </c>
      <c r="AR938" s="59">
        <f t="shared" si="2161"/>
        <v>0</v>
      </c>
      <c r="AS938" s="59">
        <f t="shared" si="2162"/>
        <v>0</v>
      </c>
      <c r="AT938" s="12">
        <f t="shared" si="2163"/>
        <v>0</v>
      </c>
      <c r="AU938" s="59">
        <f t="shared" si="2260"/>
        <v>0</v>
      </c>
      <c r="AV938" s="59">
        <f t="shared" si="2261"/>
        <v>0</v>
      </c>
      <c r="AW938" s="70">
        <f t="shared" si="2164"/>
        <v>0</v>
      </c>
      <c r="AX938" s="20">
        <f t="shared" si="2165"/>
        <v>200000</v>
      </c>
      <c r="AY938" s="20">
        <f t="shared" si="2166"/>
        <v>0</v>
      </c>
      <c r="AZ938" s="20">
        <f t="shared" si="2167"/>
        <v>0</v>
      </c>
      <c r="BA938" s="20">
        <f t="shared" si="2168"/>
        <v>200000</v>
      </c>
      <c r="BB938" s="36">
        <f t="shared" si="2169"/>
        <v>1</v>
      </c>
      <c r="BC938" s="36">
        <f t="shared" si="2170"/>
        <v>0</v>
      </c>
      <c r="BD938" s="80">
        <f t="shared" si="2171"/>
        <v>0</v>
      </c>
      <c r="BE938" s="36">
        <f t="shared" si="2172"/>
        <v>0</v>
      </c>
      <c r="BF938" s="36">
        <f t="shared" si="2173"/>
        <v>0</v>
      </c>
      <c r="BG938" s="36">
        <f t="shared" si="2174"/>
        <v>0</v>
      </c>
      <c r="BH938" s="36">
        <f t="shared" si="2175"/>
        <v>0</v>
      </c>
      <c r="BI938" s="36">
        <f t="shared" si="2176"/>
        <v>0</v>
      </c>
      <c r="BJ938" s="36">
        <f t="shared" si="2177"/>
        <v>0</v>
      </c>
      <c r="BK938" s="36">
        <f t="shared" si="2178"/>
        <v>0</v>
      </c>
      <c r="BL938" s="68">
        <f>IF(OR(AT938=0,E938&gt;ProjTerm),0,VLOOKUP(D938,'Life Events'!$AE$5:$AI$1206,5,FALSE))</f>
        <v>0</v>
      </c>
      <c r="BM938" s="93">
        <f t="shared" si="2179"/>
        <v>0</v>
      </c>
      <c r="BN938" s="93">
        <f t="shared" si="2180"/>
        <v>0</v>
      </c>
      <c r="BO938" s="36">
        <f t="shared" si="2181"/>
        <v>0</v>
      </c>
      <c r="BP938" s="36">
        <f t="shared" si="2182"/>
        <v>0</v>
      </c>
      <c r="BQ938" s="36">
        <f t="shared" si="2183"/>
        <v>0</v>
      </c>
      <c r="BR938" s="36">
        <f t="shared" si="2184"/>
        <v>154.78110000000001</v>
      </c>
      <c r="BS938" s="36">
        <f t="shared" si="2185"/>
        <v>0</v>
      </c>
      <c r="BT938" s="36">
        <f t="shared" si="2186"/>
        <v>0</v>
      </c>
      <c r="BU938" s="70" cm="1">
        <f t="array" ref="BU938">IF(AND(ActInt=1,$J938=0),INDEX(Tbl_FwdNom,$B938-IVP,MATCH(ValnDt,Tbl_FwdNom_Cols)),INDEX(Tbl_FwdNom,$B938,MATCH(StartDt,Tbl_FwdNom_Cols)))</f>
        <v>8.8381691819999997</v>
      </c>
      <c r="BV938" s="70" cm="1">
        <f t="array" ref="BV938">INDEX(Tbl_FwdReal,$B938,MATCH(StartDt,Tbl_FwdReal_Cols))</f>
        <v>2.9089869269999999</v>
      </c>
      <c r="BW938" s="70" cm="1">
        <f t="array" ref="BW938">IF(RunType&lt;&gt;"OPN",INDEX(Tbl_FwdReal,$B938,MATCH(ValnDt,Tbl_FwdReal_Cols)),IF(AND($J938=0,ActInt=1),INDEX(Tbl_FwdReal,$B938-IVP,MATCH(ValnDt,Tbl_FwdReal_Cols)),-999))*$K938</f>
        <v>2.9089869269999999</v>
      </c>
      <c r="BX938" s="70">
        <f t="shared" si="2187"/>
        <v>2.9089869269999999E-2</v>
      </c>
      <c r="BY938" s="70">
        <f t="shared" si="2262"/>
        <v>5.7615786842853289E-2</v>
      </c>
      <c r="BZ938" s="64">
        <f t="shared" si="2275"/>
        <v>4.6790056075600717E-3</v>
      </c>
      <c r="CA938" s="70" cm="1">
        <f t="array" ref="CA938">IF($J938=1,CA937*(1+INDEX(Tbl_CPI,$B938,MATCH(IF(RunType="OPN",StartDt,ValnDt),Tbl_CPI_Cols))),0)</f>
        <v>0</v>
      </c>
      <c r="CB938" s="70">
        <f t="shared" si="2263"/>
        <v>153.674120955457</v>
      </c>
      <c r="CC938" s="70">
        <f t="shared" si="2264"/>
        <v>149.42561363715794</v>
      </c>
      <c r="CD938" s="36">
        <f t="shared" si="2188"/>
        <v>756.96525441690255</v>
      </c>
      <c r="CE938" s="36">
        <f t="shared" si="2189"/>
        <v>0</v>
      </c>
      <c r="CF938" s="36">
        <f t="shared" si="2190"/>
        <v>0</v>
      </c>
      <c r="CG938" s="36">
        <f t="shared" si="2191"/>
        <v>0</v>
      </c>
      <c r="CH938" s="36">
        <f t="shared" si="2192"/>
        <v>0</v>
      </c>
      <c r="CI938" s="36">
        <f t="shared" si="2193"/>
        <v>0</v>
      </c>
      <c r="CJ938" s="36">
        <f t="shared" si="2194"/>
        <v>0</v>
      </c>
      <c r="CK938" s="36">
        <f t="shared" si="2195"/>
        <v>0</v>
      </c>
      <c r="CL938" s="36">
        <f t="shared" si="2196"/>
        <v>0</v>
      </c>
      <c r="CM938" s="36">
        <f t="shared" si="2197"/>
        <v>0</v>
      </c>
      <c r="CN938" s="36">
        <f t="shared" si="2198"/>
        <v>0</v>
      </c>
      <c r="CO938" s="20">
        <f t="shared" si="2199"/>
        <v>120000</v>
      </c>
      <c r="CP938" s="20">
        <f t="shared" si="2200"/>
        <v>2</v>
      </c>
      <c r="CQ938" s="64" t="e">
        <f t="shared" si="2201"/>
        <v>#N/A</v>
      </c>
      <c r="CR938" s="64" t="e">
        <f t="shared" si="2202"/>
        <v>#N/A</v>
      </c>
      <c r="CS938" s="36" t="e">
        <f t="shared" si="2203"/>
        <v>#N/A</v>
      </c>
      <c r="CT938" s="36">
        <f t="shared" si="2204"/>
        <v>0</v>
      </c>
      <c r="CU938" s="36">
        <f t="shared" si="2205"/>
        <v>0</v>
      </c>
      <c r="CV938" s="36">
        <f t="shared" si="2265"/>
        <v>0</v>
      </c>
      <c r="CW938" s="36">
        <f t="shared" si="2206"/>
        <v>0</v>
      </c>
      <c r="CX938" s="36">
        <f t="shared" si="2207"/>
        <v>0</v>
      </c>
      <c r="CY938" s="36">
        <f t="shared" si="2208"/>
        <v>0</v>
      </c>
      <c r="CZ938" s="36">
        <f t="shared" si="2266"/>
        <v>0</v>
      </c>
      <c r="DA938" s="64">
        <f t="shared" si="2209"/>
        <v>7.0826228521589929E-3</v>
      </c>
      <c r="DB938" s="70">
        <f t="shared" si="2267"/>
        <v>0.99296718790351057</v>
      </c>
      <c r="DC938" s="70">
        <f>PRODUCT($DB$8:DB938)</f>
        <v>2.4677467211917543E-4</v>
      </c>
      <c r="DD938" s="36">
        <f t="shared" si="2210"/>
        <v>0</v>
      </c>
      <c r="DE938" s="36">
        <f t="shared" si="2211"/>
        <v>0</v>
      </c>
      <c r="DF938" s="36">
        <f t="shared" si="2212"/>
        <v>0</v>
      </c>
      <c r="DG938" s="36">
        <f t="shared" si="2213"/>
        <v>0</v>
      </c>
      <c r="DH938" s="36">
        <f t="shared" si="2214"/>
        <v>0</v>
      </c>
      <c r="DI938" s="36">
        <f t="shared" si="2215"/>
        <v>0</v>
      </c>
      <c r="DJ938" s="36">
        <f t="shared" si="2216"/>
        <v>0</v>
      </c>
      <c r="DK938" s="36">
        <f t="shared" si="2217"/>
        <v>0</v>
      </c>
      <c r="DL938" s="36">
        <f t="shared" si="2218"/>
        <v>0</v>
      </c>
      <c r="DM938" s="36">
        <f t="shared" si="2219"/>
        <v>0</v>
      </c>
      <c r="DN938" s="36">
        <f t="shared" ca="1" si="2268"/>
        <v>4.6137290849905055E-12</v>
      </c>
      <c r="DO938" s="64" cm="1">
        <f t="array" ref="DO938">IFERROR(INDEX(Tbl_FwdNom,$B938,MATCH(LIDt,Tbl_FwdNom_Cols,0)),0)</f>
        <v>7.656098471</v>
      </c>
      <c r="DP938" s="64">
        <f t="shared" ca="1" si="2269"/>
        <v>7.5947667299999999</v>
      </c>
      <c r="DQ938" s="64">
        <f t="shared" ca="1" si="2220"/>
        <v>6.1187958362947104E-3</v>
      </c>
      <c r="DR938" s="70">
        <f t="shared" ca="1" si="2221"/>
        <v>0.99391841613374421</v>
      </c>
      <c r="DS938" s="70">
        <f ca="1">PRODUCT($DR$8:DR938)</f>
        <v>9.5258170689423399E-4</v>
      </c>
      <c r="DT938" s="36">
        <f t="shared" ca="1" si="2222"/>
        <v>0</v>
      </c>
      <c r="DU938" s="36">
        <f t="shared" ca="1" si="2223"/>
        <v>0</v>
      </c>
      <c r="DV938" s="36">
        <f t="shared" ca="1" si="2224"/>
        <v>0</v>
      </c>
      <c r="DW938" s="36">
        <f t="shared" ca="1" si="2225"/>
        <v>0</v>
      </c>
      <c r="DX938" s="36">
        <f t="shared" ca="1" si="2226"/>
        <v>0</v>
      </c>
      <c r="DY938" s="36">
        <f t="shared" ca="1" si="2227"/>
        <v>0</v>
      </c>
      <c r="DZ938" s="36">
        <f t="shared" ca="1" si="2228"/>
        <v>0</v>
      </c>
      <c r="EA938" s="36">
        <f t="shared" ca="1" si="2229"/>
        <v>0</v>
      </c>
      <c r="EB938" s="36">
        <f t="shared" ca="1" si="2230"/>
        <v>0</v>
      </c>
      <c r="EC938" s="36">
        <f t="shared" ca="1" si="2231"/>
        <v>0</v>
      </c>
      <c r="ED938" s="36">
        <f t="shared" ca="1" si="2232"/>
        <v>0</v>
      </c>
      <c r="EE938" s="36">
        <f t="shared" ca="1" si="2270"/>
        <v>0</v>
      </c>
      <c r="EF938" s="36">
        <f t="shared" ca="1" si="2233"/>
        <v>0</v>
      </c>
      <c r="EG938" s="64"/>
      <c r="EH938" s="64"/>
      <c r="EI938" s="64"/>
      <c r="EJ938" s="70"/>
      <c r="EK938" s="70"/>
      <c r="EL938" s="70"/>
      <c r="EM938" s="70"/>
      <c r="EN938" s="70"/>
      <c r="EO938" s="36">
        <f t="shared" si="2234"/>
        <v>0</v>
      </c>
      <c r="EP938" s="36">
        <f t="shared" si="2235"/>
        <v>0</v>
      </c>
      <c r="EQ938" s="36">
        <f t="shared" si="2236"/>
        <v>0</v>
      </c>
      <c r="ER938" s="36">
        <f t="shared" si="2237"/>
        <v>0</v>
      </c>
      <c r="ES938" s="36">
        <f t="shared" si="2238"/>
        <v>0</v>
      </c>
      <c r="ET938" s="36">
        <f t="shared" si="2239"/>
        <v>0</v>
      </c>
      <c r="EU938" s="36">
        <f t="shared" si="2271"/>
        <v>0</v>
      </c>
      <c r="EV938" s="36">
        <f t="shared" si="2240"/>
        <v>0</v>
      </c>
      <c r="EW938" s="36">
        <f t="shared" si="2241"/>
        <v>0</v>
      </c>
      <c r="EX938" s="36">
        <f t="shared" si="2272"/>
        <v>0</v>
      </c>
      <c r="EY938" s="36">
        <f t="shared" si="2242"/>
        <v>0</v>
      </c>
      <c r="EZ938" s="36">
        <f t="shared" si="2243"/>
        <v>0</v>
      </c>
      <c r="FA938" s="36">
        <f t="shared" si="2244"/>
        <v>0</v>
      </c>
      <c r="FB938" s="36">
        <f t="shared" si="2245"/>
        <v>0</v>
      </c>
      <c r="FC938" s="36">
        <f t="shared" si="2273"/>
        <v>0</v>
      </c>
      <c r="FD938" s="36">
        <f t="shared" si="2246"/>
        <v>0</v>
      </c>
      <c r="FE938" s="36">
        <f t="shared" si="2247"/>
        <v>0</v>
      </c>
      <c r="FF938" s="36">
        <f t="shared" si="2274"/>
        <v>0</v>
      </c>
      <c r="FG938" s="36">
        <f t="shared" si="2248"/>
        <v>0</v>
      </c>
      <c r="FH938" s="36">
        <f t="shared" si="2249"/>
        <v>0</v>
      </c>
      <c r="FI938" s="36">
        <f t="shared" si="2250"/>
        <v>0</v>
      </c>
      <c r="FJ938" s="36">
        <f t="shared" ca="1" si="2251"/>
        <v>0</v>
      </c>
      <c r="FK938" s="36">
        <f t="shared" si="2252"/>
        <v>0</v>
      </c>
      <c r="FL938" s="36">
        <f t="shared" si="2253"/>
        <v>0</v>
      </c>
      <c r="FM938" s="36">
        <f t="shared" ca="1" si="2254"/>
        <v>0</v>
      </c>
      <c r="FN938" s="36">
        <f t="shared" ca="1" si="2276"/>
        <v>0</v>
      </c>
    </row>
    <row r="939" spans="2:170" x14ac:dyDescent="0.25">
      <c r="B939" s="2">
        <v>931</v>
      </c>
      <c r="C939" s="2">
        <f t="shared" si="2130"/>
        <v>78</v>
      </c>
      <c r="D939" s="2">
        <f t="shared" si="2279"/>
        <v>955</v>
      </c>
      <c r="E939" s="2">
        <f t="shared" si="2277"/>
        <v>80</v>
      </c>
      <c r="F939" s="189">
        <f t="shared" si="2281"/>
        <v>74053</v>
      </c>
      <c r="G939" s="2">
        <f t="shared" si="2280"/>
        <v>9</v>
      </c>
      <c r="H939" s="187">
        <f t="shared" si="2131"/>
        <v>112.16666666666666</v>
      </c>
      <c r="I939" s="186">
        <f t="shared" si="2278"/>
        <v>112</v>
      </c>
      <c r="J939" s="2">
        <f t="shared" si="2132"/>
        <v>0</v>
      </c>
      <c r="K939" s="2">
        <f t="shared" si="2133"/>
        <v>1</v>
      </c>
      <c r="L939">
        <f t="shared" si="2134"/>
        <v>2</v>
      </c>
      <c r="M939" s="190">
        <f t="shared" si="2255"/>
        <v>0.93</v>
      </c>
      <c r="N939">
        <f t="shared" si="2135"/>
        <v>1</v>
      </c>
      <c r="O939">
        <f t="shared" si="2136"/>
        <v>100</v>
      </c>
      <c r="P939" s="58">
        <f t="shared" si="2137"/>
        <v>4.1850000000000005</v>
      </c>
      <c r="Q939" s="106">
        <f t="shared" si="2138"/>
        <v>1</v>
      </c>
      <c r="R939" s="59">
        <f t="shared" si="2139"/>
        <v>1</v>
      </c>
      <c r="S939" s="32">
        <f t="shared" si="2256"/>
        <v>1</v>
      </c>
      <c r="T939">
        <f t="shared" si="2140"/>
        <v>1</v>
      </c>
      <c r="U939" s="32">
        <f t="shared" si="2257"/>
        <v>0.93</v>
      </c>
      <c r="V939">
        <f t="shared" si="2141"/>
        <v>1</v>
      </c>
      <c r="W939">
        <f t="shared" si="2142"/>
        <v>100</v>
      </c>
      <c r="X939" s="58">
        <f t="shared" si="2143"/>
        <v>1</v>
      </c>
      <c r="Y939" s="58">
        <f t="shared" si="2144"/>
        <v>1</v>
      </c>
      <c r="Z939" s="32">
        <f t="shared" si="2145"/>
        <v>1</v>
      </c>
      <c r="AA939" s="32">
        <f t="shared" si="2146"/>
        <v>1</v>
      </c>
      <c r="AB939" s="59">
        <f t="shared" si="2147"/>
        <v>4.9056245199999996E-3</v>
      </c>
      <c r="AC939" s="59">
        <f t="shared" si="2148"/>
        <v>4.9056245199999996E-3</v>
      </c>
      <c r="AD939">
        <f t="shared" si="2149"/>
        <v>1</v>
      </c>
      <c r="AE939" s="59">
        <f t="shared" si="2150"/>
        <v>4.9056245199999996E-3</v>
      </c>
      <c r="AF939" s="59">
        <f t="shared" si="2151"/>
        <v>4.1758461800000006E-3</v>
      </c>
      <c r="AG939" s="59">
        <f t="shared" si="2152"/>
        <v>4.1758461800000006E-3</v>
      </c>
      <c r="AH939">
        <f t="shared" si="2153"/>
        <v>1</v>
      </c>
      <c r="AI939" s="59">
        <f t="shared" si="2154"/>
        <v>4.1758461800000006E-3</v>
      </c>
      <c r="AJ939" s="59">
        <f t="shared" si="2155"/>
        <v>0</v>
      </c>
      <c r="AK939" s="59">
        <f t="shared" si="2156"/>
        <v>0</v>
      </c>
      <c r="AL939" s="59">
        <f t="shared" si="2157"/>
        <v>0</v>
      </c>
      <c r="AM939" s="12">
        <f t="shared" si="2258"/>
        <v>0</v>
      </c>
      <c r="AN939" s="12">
        <f t="shared" si="2259"/>
        <v>0</v>
      </c>
      <c r="AO939" s="66">
        <f t="shared" si="2158"/>
        <v>0</v>
      </c>
      <c r="AP939" s="66">
        <f t="shared" si="2159"/>
        <v>0</v>
      </c>
      <c r="AQ939" s="59">
        <f t="shared" si="2160"/>
        <v>0</v>
      </c>
      <c r="AR939" s="59">
        <f t="shared" si="2161"/>
        <v>0</v>
      </c>
      <c r="AS939" s="59">
        <f t="shared" si="2162"/>
        <v>0</v>
      </c>
      <c r="AT939" s="12">
        <f t="shared" si="2163"/>
        <v>0</v>
      </c>
      <c r="AU939" s="59">
        <f t="shared" si="2260"/>
        <v>0</v>
      </c>
      <c r="AV939" s="59">
        <f t="shared" si="2261"/>
        <v>0</v>
      </c>
      <c r="AW939" s="70">
        <f t="shared" si="2164"/>
        <v>0</v>
      </c>
      <c r="AX939" s="20">
        <f t="shared" si="2165"/>
        <v>200000</v>
      </c>
      <c r="AY939" s="20">
        <f t="shared" si="2166"/>
        <v>0</v>
      </c>
      <c r="AZ939" s="20">
        <f t="shared" si="2167"/>
        <v>0</v>
      </c>
      <c r="BA939" s="20">
        <f t="shared" si="2168"/>
        <v>200000</v>
      </c>
      <c r="BB939" s="36">
        <f t="shared" si="2169"/>
        <v>1</v>
      </c>
      <c r="BC939" s="36">
        <f t="shared" si="2170"/>
        <v>0</v>
      </c>
      <c r="BD939" s="80">
        <f t="shared" si="2171"/>
        <v>0</v>
      </c>
      <c r="BE939" s="36">
        <f t="shared" si="2172"/>
        <v>0</v>
      </c>
      <c r="BF939" s="36">
        <f t="shared" si="2173"/>
        <v>0</v>
      </c>
      <c r="BG939" s="36">
        <f t="shared" si="2174"/>
        <v>0</v>
      </c>
      <c r="BH939" s="36">
        <f t="shared" si="2175"/>
        <v>0</v>
      </c>
      <c r="BI939" s="36">
        <f t="shared" si="2176"/>
        <v>0</v>
      </c>
      <c r="BJ939" s="36">
        <f t="shared" si="2177"/>
        <v>0</v>
      </c>
      <c r="BK939" s="36">
        <f t="shared" si="2178"/>
        <v>0</v>
      </c>
      <c r="BL939" s="68">
        <f>IF(OR(AT939=0,E939&gt;ProjTerm),0,VLOOKUP(D939,'Life Events'!$AE$5:$AI$1206,5,FALSE))</f>
        <v>0</v>
      </c>
      <c r="BM939" s="93">
        <f t="shared" si="2179"/>
        <v>0</v>
      </c>
      <c r="BN939" s="93">
        <f t="shared" si="2180"/>
        <v>0</v>
      </c>
      <c r="BO939" s="36">
        <f t="shared" si="2181"/>
        <v>0</v>
      </c>
      <c r="BP939" s="36">
        <f t="shared" si="2182"/>
        <v>0</v>
      </c>
      <c r="BQ939" s="36">
        <f t="shared" si="2183"/>
        <v>0</v>
      </c>
      <c r="BR939" s="36">
        <f t="shared" si="2184"/>
        <v>154.78110000000001</v>
      </c>
      <c r="BS939" s="36">
        <f t="shared" si="2185"/>
        <v>0</v>
      </c>
      <c r="BT939" s="36">
        <f t="shared" si="2186"/>
        <v>0</v>
      </c>
      <c r="BU939" s="70" cm="1">
        <f t="array" ref="BU939">IF(AND(ActInt=1,$J939=0),INDEX(Tbl_FwdNom,$B939-IVP,MATCH(ValnDt,Tbl_FwdNom_Cols)),INDEX(Tbl_FwdNom,$B939,MATCH(StartDt,Tbl_FwdNom_Cols)))</f>
        <v>8.8322596630000003</v>
      </c>
      <c r="BV939" s="70" cm="1">
        <f t="array" ref="BV939">INDEX(Tbl_FwdReal,$B939,MATCH(StartDt,Tbl_FwdReal_Cols))</f>
        <v>2.905622304</v>
      </c>
      <c r="BW939" s="70" cm="1">
        <f t="array" ref="BW939">IF(RunType&lt;&gt;"OPN",INDEX(Tbl_FwdReal,$B939,MATCH(ValnDt,Tbl_FwdReal_Cols)),IF(AND($J939=0,ActInt=1),INDEX(Tbl_FwdReal,$B939-IVP,MATCH(ValnDt,Tbl_FwdReal_Cols)),-999))*$K939</f>
        <v>2.905622304</v>
      </c>
      <c r="BX939" s="70">
        <f t="shared" si="2187"/>
        <v>2.9056223039999999E-2</v>
      </c>
      <c r="BY939" s="70">
        <f t="shared" si="2262"/>
        <v>5.7592940271929516E-2</v>
      </c>
      <c r="BZ939" s="64">
        <f t="shared" si="2275"/>
        <v>4.6771970035830446E-3</v>
      </c>
      <c r="CA939" s="70" cm="1">
        <f t="array" ref="CA939">IF($J939=1,CA938*(1+INDEX(Tbl_CPI,$B939,MATCH(IF(RunType="OPN",StartDt,ValnDt),Tbl_CPI_Cols))),0)</f>
        <v>0</v>
      </c>
      <c r="CB939" s="70">
        <f t="shared" si="2263"/>
        <v>154.39288509351812</v>
      </c>
      <c r="CC939" s="70">
        <f t="shared" si="2264"/>
        <v>149.42561363715794</v>
      </c>
      <c r="CD939" s="36">
        <f t="shared" si="2188"/>
        <v>756.96525441690255</v>
      </c>
      <c r="CE939" s="36">
        <f t="shared" si="2189"/>
        <v>0</v>
      </c>
      <c r="CF939" s="36">
        <f t="shared" si="2190"/>
        <v>0</v>
      </c>
      <c r="CG939" s="36">
        <f t="shared" si="2191"/>
        <v>0</v>
      </c>
      <c r="CH939" s="36">
        <f t="shared" si="2192"/>
        <v>0</v>
      </c>
      <c r="CI939" s="36">
        <f t="shared" si="2193"/>
        <v>0</v>
      </c>
      <c r="CJ939" s="36">
        <f t="shared" si="2194"/>
        <v>0</v>
      </c>
      <c r="CK939" s="36">
        <f t="shared" si="2195"/>
        <v>0</v>
      </c>
      <c r="CL939" s="36">
        <f t="shared" si="2196"/>
        <v>0</v>
      </c>
      <c r="CM939" s="36">
        <f t="shared" si="2197"/>
        <v>0</v>
      </c>
      <c r="CN939" s="36">
        <f t="shared" si="2198"/>
        <v>0</v>
      </c>
      <c r="CO939" s="20">
        <f t="shared" si="2199"/>
        <v>120000</v>
      </c>
      <c r="CP939" s="20">
        <f t="shared" si="2200"/>
        <v>2</v>
      </c>
      <c r="CQ939" s="64" t="e">
        <f t="shared" si="2201"/>
        <v>#N/A</v>
      </c>
      <c r="CR939" s="64" t="e">
        <f t="shared" si="2202"/>
        <v>#N/A</v>
      </c>
      <c r="CS939" s="36" t="e">
        <f t="shared" si="2203"/>
        <v>#N/A</v>
      </c>
      <c r="CT939" s="36">
        <f t="shared" si="2204"/>
        <v>0</v>
      </c>
      <c r="CU939" s="36">
        <f t="shared" si="2205"/>
        <v>0</v>
      </c>
      <c r="CV939" s="36">
        <f t="shared" si="2265"/>
        <v>0</v>
      </c>
      <c r="CW939" s="36">
        <f t="shared" si="2206"/>
        <v>0</v>
      </c>
      <c r="CX939" s="36">
        <f t="shared" si="2207"/>
        <v>0</v>
      </c>
      <c r="CY939" s="36">
        <f t="shared" si="2208"/>
        <v>0</v>
      </c>
      <c r="CZ939" s="36">
        <f t="shared" si="2266"/>
        <v>0</v>
      </c>
      <c r="DA939" s="64">
        <f t="shared" si="2209"/>
        <v>7.0780659933771251E-3</v>
      </c>
      <c r="DB939" s="70">
        <f t="shared" si="2267"/>
        <v>0.99297168091294352</v>
      </c>
      <c r="DC939" s="70">
        <f>PRODUCT($DB$8:DB939)</f>
        <v>2.4504026098091811E-4</v>
      </c>
      <c r="DD939" s="36">
        <f t="shared" si="2210"/>
        <v>0</v>
      </c>
      <c r="DE939" s="36">
        <f t="shared" si="2211"/>
        <v>0</v>
      </c>
      <c r="DF939" s="36">
        <f t="shared" si="2212"/>
        <v>0</v>
      </c>
      <c r="DG939" s="36">
        <f t="shared" si="2213"/>
        <v>0</v>
      </c>
      <c r="DH939" s="36">
        <f t="shared" si="2214"/>
        <v>0</v>
      </c>
      <c r="DI939" s="36">
        <f t="shared" si="2215"/>
        <v>0</v>
      </c>
      <c r="DJ939" s="36">
        <f t="shared" si="2216"/>
        <v>0</v>
      </c>
      <c r="DK939" s="36">
        <f t="shared" si="2217"/>
        <v>0</v>
      </c>
      <c r="DL939" s="36">
        <f t="shared" si="2218"/>
        <v>0</v>
      </c>
      <c r="DM939" s="36">
        <f t="shared" si="2219"/>
        <v>0</v>
      </c>
      <c r="DN939" s="36">
        <f t="shared" ca="1" si="2268"/>
        <v>4.6137290849905055E-12</v>
      </c>
      <c r="DO939" s="64" cm="1">
        <f t="array" ref="DO939">IFERROR(INDEX(Tbl_FwdNom,$B939,MATCH(LIDt,Tbl_FwdNom_Cols,0)),0)</f>
        <v>7.6543943399999996</v>
      </c>
      <c r="DP939" s="64">
        <f t="shared" ca="1" si="2269"/>
        <v>7.59306357</v>
      </c>
      <c r="DQ939" s="64">
        <f t="shared" ca="1" si="2220"/>
        <v>6.1174686390612631E-3</v>
      </c>
      <c r="DR939" s="70">
        <f t="shared" ca="1" si="2221"/>
        <v>0.9939197272388719</v>
      </c>
      <c r="DS939" s="70">
        <f ca="1">PRODUCT($DR$8:DR939)</f>
        <v>9.4678975028905611E-4</v>
      </c>
      <c r="DT939" s="36">
        <f t="shared" ca="1" si="2222"/>
        <v>0</v>
      </c>
      <c r="DU939" s="36">
        <f t="shared" ca="1" si="2223"/>
        <v>0</v>
      </c>
      <c r="DV939" s="36">
        <f t="shared" ca="1" si="2224"/>
        <v>0</v>
      </c>
      <c r="DW939" s="36">
        <f t="shared" ca="1" si="2225"/>
        <v>0</v>
      </c>
      <c r="DX939" s="36">
        <f t="shared" ca="1" si="2226"/>
        <v>0</v>
      </c>
      <c r="DY939" s="36">
        <f t="shared" ca="1" si="2227"/>
        <v>0</v>
      </c>
      <c r="DZ939" s="36">
        <f t="shared" ca="1" si="2228"/>
        <v>0</v>
      </c>
      <c r="EA939" s="36">
        <f t="shared" ca="1" si="2229"/>
        <v>0</v>
      </c>
      <c r="EB939" s="36">
        <f t="shared" ca="1" si="2230"/>
        <v>0</v>
      </c>
      <c r="EC939" s="36">
        <f t="shared" ca="1" si="2231"/>
        <v>0</v>
      </c>
      <c r="ED939" s="36">
        <f t="shared" ca="1" si="2232"/>
        <v>0</v>
      </c>
      <c r="EE939" s="36">
        <f t="shared" ca="1" si="2270"/>
        <v>0</v>
      </c>
      <c r="EF939" s="36">
        <f t="shared" ca="1" si="2233"/>
        <v>0</v>
      </c>
      <c r="EG939" s="64"/>
      <c r="EH939" s="64"/>
      <c r="EI939" s="64"/>
      <c r="EJ939" s="70"/>
      <c r="EK939" s="70"/>
      <c r="EL939" s="70"/>
      <c r="EM939" s="70"/>
      <c r="EN939" s="70"/>
      <c r="EO939" s="36">
        <f t="shared" si="2234"/>
        <v>0</v>
      </c>
      <c r="EP939" s="36">
        <f t="shared" si="2235"/>
        <v>0</v>
      </c>
      <c r="EQ939" s="36">
        <f t="shared" si="2236"/>
        <v>0</v>
      </c>
      <c r="ER939" s="36">
        <f t="shared" si="2237"/>
        <v>0</v>
      </c>
      <c r="ES939" s="36">
        <f t="shared" si="2238"/>
        <v>0</v>
      </c>
      <c r="ET939" s="36">
        <f t="shared" si="2239"/>
        <v>0</v>
      </c>
      <c r="EU939" s="36">
        <f t="shared" si="2271"/>
        <v>0</v>
      </c>
      <c r="EV939" s="36">
        <f t="shared" si="2240"/>
        <v>0</v>
      </c>
      <c r="EW939" s="36">
        <f t="shared" si="2241"/>
        <v>0</v>
      </c>
      <c r="EX939" s="36">
        <f t="shared" si="2272"/>
        <v>0</v>
      </c>
      <c r="EY939" s="36">
        <f t="shared" si="2242"/>
        <v>0</v>
      </c>
      <c r="EZ939" s="36">
        <f t="shared" si="2243"/>
        <v>0</v>
      </c>
      <c r="FA939" s="36">
        <f t="shared" si="2244"/>
        <v>0</v>
      </c>
      <c r="FB939" s="36">
        <f t="shared" si="2245"/>
        <v>0</v>
      </c>
      <c r="FC939" s="36">
        <f t="shared" si="2273"/>
        <v>0</v>
      </c>
      <c r="FD939" s="36">
        <f t="shared" si="2246"/>
        <v>0</v>
      </c>
      <c r="FE939" s="36">
        <f t="shared" si="2247"/>
        <v>0</v>
      </c>
      <c r="FF939" s="36">
        <f t="shared" si="2274"/>
        <v>0</v>
      </c>
      <c r="FG939" s="36">
        <f t="shared" si="2248"/>
        <v>0</v>
      </c>
      <c r="FH939" s="36">
        <f t="shared" si="2249"/>
        <v>0</v>
      </c>
      <c r="FI939" s="36">
        <f t="shared" si="2250"/>
        <v>0</v>
      </c>
      <c r="FJ939" s="36">
        <f t="shared" ca="1" si="2251"/>
        <v>0</v>
      </c>
      <c r="FK939" s="36">
        <f t="shared" si="2252"/>
        <v>0</v>
      </c>
      <c r="FL939" s="36">
        <f t="shared" si="2253"/>
        <v>0</v>
      </c>
      <c r="FM939" s="36">
        <f t="shared" ca="1" si="2254"/>
        <v>0</v>
      </c>
      <c r="FN939" s="36">
        <f t="shared" ca="1" si="2276"/>
        <v>0</v>
      </c>
    </row>
    <row r="940" spans="2:170" x14ac:dyDescent="0.25">
      <c r="B940" s="2">
        <v>932</v>
      </c>
      <c r="C940" s="2">
        <f t="shared" si="2130"/>
        <v>78</v>
      </c>
      <c r="D940" s="2">
        <f t="shared" si="2279"/>
        <v>956</v>
      </c>
      <c r="E940" s="2">
        <f t="shared" si="2277"/>
        <v>80</v>
      </c>
      <c r="F940" s="189">
        <f t="shared" si="2281"/>
        <v>74084</v>
      </c>
      <c r="G940" s="2">
        <f t="shared" si="2280"/>
        <v>10</v>
      </c>
      <c r="H940" s="187">
        <f t="shared" si="2131"/>
        <v>112.25</v>
      </c>
      <c r="I940" s="186">
        <f t="shared" si="2278"/>
        <v>112</v>
      </c>
      <c r="J940" s="2">
        <f t="shared" si="2132"/>
        <v>0</v>
      </c>
      <c r="K940" s="2">
        <f t="shared" si="2133"/>
        <v>1</v>
      </c>
      <c r="L940">
        <f t="shared" si="2134"/>
        <v>2</v>
      </c>
      <c r="M940" s="190">
        <f t="shared" si="2255"/>
        <v>0.93</v>
      </c>
      <c r="N940">
        <f t="shared" si="2135"/>
        <v>1</v>
      </c>
      <c r="O940">
        <f t="shared" si="2136"/>
        <v>100</v>
      </c>
      <c r="P940" s="58">
        <f t="shared" si="2137"/>
        <v>4.1850000000000005</v>
      </c>
      <c r="Q940" s="106">
        <f t="shared" si="2138"/>
        <v>1</v>
      </c>
      <c r="R940" s="59">
        <f t="shared" si="2139"/>
        <v>1</v>
      </c>
      <c r="S940" s="32">
        <f t="shared" si="2256"/>
        <v>1</v>
      </c>
      <c r="T940">
        <f t="shared" si="2140"/>
        <v>1</v>
      </c>
      <c r="U940" s="32">
        <f t="shared" si="2257"/>
        <v>0.93</v>
      </c>
      <c r="V940">
        <f t="shared" si="2141"/>
        <v>1</v>
      </c>
      <c r="W940">
        <f t="shared" si="2142"/>
        <v>100</v>
      </c>
      <c r="X940" s="58">
        <f t="shared" si="2143"/>
        <v>1</v>
      </c>
      <c r="Y940" s="58">
        <f t="shared" si="2144"/>
        <v>1</v>
      </c>
      <c r="Z940" s="32">
        <f t="shared" si="2145"/>
        <v>1</v>
      </c>
      <c r="AA940" s="32">
        <f t="shared" si="2146"/>
        <v>1</v>
      </c>
      <c r="AB940" s="59">
        <f t="shared" si="2147"/>
        <v>4.9056245199999996E-3</v>
      </c>
      <c r="AC940" s="59">
        <f t="shared" si="2148"/>
        <v>4.9056245199999996E-3</v>
      </c>
      <c r="AD940">
        <f t="shared" si="2149"/>
        <v>1</v>
      </c>
      <c r="AE940" s="59">
        <f t="shared" si="2150"/>
        <v>4.9056245199999996E-3</v>
      </c>
      <c r="AF940" s="59">
        <f t="shared" si="2151"/>
        <v>4.1758461800000006E-3</v>
      </c>
      <c r="AG940" s="59">
        <f t="shared" si="2152"/>
        <v>4.1758461800000006E-3</v>
      </c>
      <c r="AH940">
        <f t="shared" si="2153"/>
        <v>1</v>
      </c>
      <c r="AI940" s="59">
        <f t="shared" si="2154"/>
        <v>4.1758461800000006E-3</v>
      </c>
      <c r="AJ940" s="59">
        <f t="shared" si="2155"/>
        <v>0</v>
      </c>
      <c r="AK940" s="59">
        <f t="shared" si="2156"/>
        <v>0</v>
      </c>
      <c r="AL940" s="59">
        <f t="shared" si="2157"/>
        <v>0</v>
      </c>
      <c r="AM940" s="12">
        <f t="shared" si="2258"/>
        <v>0</v>
      </c>
      <c r="AN940" s="12">
        <f t="shared" si="2259"/>
        <v>0</v>
      </c>
      <c r="AO940" s="66">
        <f t="shared" si="2158"/>
        <v>0</v>
      </c>
      <c r="AP940" s="66">
        <f t="shared" si="2159"/>
        <v>0</v>
      </c>
      <c r="AQ940" s="59">
        <f t="shared" si="2160"/>
        <v>0</v>
      </c>
      <c r="AR940" s="59">
        <f t="shared" si="2161"/>
        <v>0</v>
      </c>
      <c r="AS940" s="59">
        <f t="shared" si="2162"/>
        <v>0</v>
      </c>
      <c r="AT940" s="12">
        <f t="shared" si="2163"/>
        <v>0</v>
      </c>
      <c r="AU940" s="59">
        <f t="shared" si="2260"/>
        <v>0</v>
      </c>
      <c r="AV940" s="59">
        <f t="shared" si="2261"/>
        <v>0</v>
      </c>
      <c r="AW940" s="70">
        <f t="shared" si="2164"/>
        <v>0</v>
      </c>
      <c r="AX940" s="20">
        <f t="shared" si="2165"/>
        <v>200000</v>
      </c>
      <c r="AY940" s="20">
        <f t="shared" si="2166"/>
        <v>0</v>
      </c>
      <c r="AZ940" s="20">
        <f t="shared" si="2167"/>
        <v>0</v>
      </c>
      <c r="BA940" s="20">
        <f t="shared" si="2168"/>
        <v>200000</v>
      </c>
      <c r="BB940" s="36">
        <f t="shared" si="2169"/>
        <v>1</v>
      </c>
      <c r="BC940" s="36">
        <f t="shared" si="2170"/>
        <v>0</v>
      </c>
      <c r="BD940" s="80">
        <f t="shared" si="2171"/>
        <v>0</v>
      </c>
      <c r="BE940" s="36">
        <f t="shared" si="2172"/>
        <v>0</v>
      </c>
      <c r="BF940" s="36">
        <f t="shared" si="2173"/>
        <v>0</v>
      </c>
      <c r="BG940" s="36">
        <f t="shared" si="2174"/>
        <v>0</v>
      </c>
      <c r="BH940" s="36">
        <f t="shared" si="2175"/>
        <v>0</v>
      </c>
      <c r="BI940" s="36">
        <f t="shared" si="2176"/>
        <v>0</v>
      </c>
      <c r="BJ940" s="36">
        <f t="shared" si="2177"/>
        <v>0</v>
      </c>
      <c r="BK940" s="36">
        <f t="shared" si="2178"/>
        <v>0</v>
      </c>
      <c r="BL940" s="68">
        <f>IF(OR(AT940=0,E940&gt;ProjTerm),0,VLOOKUP(D940,'Life Events'!$AE$5:$AI$1206,5,FALSE))</f>
        <v>0</v>
      </c>
      <c r="BM940" s="93">
        <f t="shared" si="2179"/>
        <v>0</v>
      </c>
      <c r="BN940" s="93">
        <f t="shared" si="2180"/>
        <v>0</v>
      </c>
      <c r="BO940" s="36">
        <f t="shared" si="2181"/>
        <v>0</v>
      </c>
      <c r="BP940" s="36">
        <f t="shared" si="2182"/>
        <v>0</v>
      </c>
      <c r="BQ940" s="36">
        <f t="shared" si="2183"/>
        <v>0</v>
      </c>
      <c r="BR940" s="36">
        <f t="shared" si="2184"/>
        <v>154.78110000000001</v>
      </c>
      <c r="BS940" s="36">
        <f t="shared" si="2185"/>
        <v>0</v>
      </c>
      <c r="BT940" s="36">
        <f t="shared" si="2186"/>
        <v>0</v>
      </c>
      <c r="BU940" s="70" cm="1">
        <f t="array" ref="BU940">IF(AND(ActInt=1,$J940=0),INDEX(Tbl_FwdNom,$B940-IVP,MATCH(ValnDt,Tbl_FwdNom_Cols)),INDEX(Tbl_FwdNom,$B940,MATCH(StartDt,Tbl_FwdNom_Cols)))</f>
        <v>8.8263504650000009</v>
      </c>
      <c r="BV940" s="70" cm="1">
        <f t="array" ref="BV940">INDEX(Tbl_FwdReal,$B940,MATCH(StartDt,Tbl_FwdReal_Cols))</f>
        <v>2.9022577909999998</v>
      </c>
      <c r="BW940" s="70" cm="1">
        <f t="array" ref="BW940">IF(RunType&lt;&gt;"OPN",INDEX(Tbl_FwdReal,$B940,MATCH(ValnDt,Tbl_FwdReal_Cols)),IF(AND($J940=0,ActInt=1),INDEX(Tbl_FwdReal,$B940-IVP,MATCH(ValnDt,Tbl_FwdReal_Cols)),-999))*$K940</f>
        <v>2.9022577909999998</v>
      </c>
      <c r="BX940" s="70">
        <f t="shared" si="2187"/>
        <v>2.902257791E-2</v>
      </c>
      <c r="BY940" s="70">
        <f t="shared" si="2262"/>
        <v>5.7570094195913191E-2</v>
      </c>
      <c r="BZ940" s="64">
        <f t="shared" si="2275"/>
        <v>4.6753884029706594E-3</v>
      </c>
      <c r="CA940" s="70" cm="1">
        <f t="array" ref="CA940">IF($J940=1,CA939*(1+INDEX(Tbl_CPI,$B940,MATCH(IF(RunType="OPN",StartDt,ValnDt),Tbl_CPI_Cols))),0)</f>
        <v>0</v>
      </c>
      <c r="CB940" s="70">
        <f t="shared" si="2263"/>
        <v>155.11473179798554</v>
      </c>
      <c r="CC940" s="70">
        <f t="shared" si="2264"/>
        <v>149.42561363715794</v>
      </c>
      <c r="CD940" s="36">
        <f t="shared" si="2188"/>
        <v>756.96525441690255</v>
      </c>
      <c r="CE940" s="36">
        <f t="shared" si="2189"/>
        <v>0</v>
      </c>
      <c r="CF940" s="36">
        <f t="shared" si="2190"/>
        <v>0</v>
      </c>
      <c r="CG940" s="36">
        <f t="shared" si="2191"/>
        <v>0</v>
      </c>
      <c r="CH940" s="36">
        <f t="shared" si="2192"/>
        <v>0</v>
      </c>
      <c r="CI940" s="36">
        <f t="shared" si="2193"/>
        <v>0</v>
      </c>
      <c r="CJ940" s="36">
        <f t="shared" si="2194"/>
        <v>0</v>
      </c>
      <c r="CK940" s="36">
        <f t="shared" si="2195"/>
        <v>0</v>
      </c>
      <c r="CL940" s="36">
        <f t="shared" si="2196"/>
        <v>0</v>
      </c>
      <c r="CM940" s="36">
        <f t="shared" si="2197"/>
        <v>0</v>
      </c>
      <c r="CN940" s="36">
        <f t="shared" si="2198"/>
        <v>0</v>
      </c>
      <c r="CO940" s="20">
        <f t="shared" si="2199"/>
        <v>120000</v>
      </c>
      <c r="CP940" s="20">
        <f t="shared" si="2200"/>
        <v>2</v>
      </c>
      <c r="CQ940" s="64" t="e">
        <f t="shared" si="2201"/>
        <v>#N/A</v>
      </c>
      <c r="CR940" s="64" t="e">
        <f t="shared" si="2202"/>
        <v>#N/A</v>
      </c>
      <c r="CS940" s="36" t="e">
        <f t="shared" si="2203"/>
        <v>#N/A</v>
      </c>
      <c r="CT940" s="36">
        <f t="shared" si="2204"/>
        <v>0</v>
      </c>
      <c r="CU940" s="36">
        <f t="shared" si="2205"/>
        <v>0</v>
      </c>
      <c r="CV940" s="36">
        <f t="shared" si="2265"/>
        <v>0</v>
      </c>
      <c r="CW940" s="36">
        <f t="shared" si="2206"/>
        <v>0</v>
      </c>
      <c r="CX940" s="36">
        <f t="shared" si="2207"/>
        <v>0</v>
      </c>
      <c r="CY940" s="36">
        <f t="shared" si="2208"/>
        <v>0</v>
      </c>
      <c r="CZ940" s="36">
        <f t="shared" si="2266"/>
        <v>0</v>
      </c>
      <c r="DA940" s="64">
        <f t="shared" si="2209"/>
        <v>7.0735091553180141E-3</v>
      </c>
      <c r="DB940" s="70">
        <f t="shared" si="2267"/>
        <v>0.99297617394260429</v>
      </c>
      <c r="DC940" s="70">
        <f>PRODUCT($DB$8:DB940)</f>
        <v>2.4331914081072929E-4</v>
      </c>
      <c r="DD940" s="36">
        <f t="shared" si="2210"/>
        <v>0</v>
      </c>
      <c r="DE940" s="36">
        <f t="shared" si="2211"/>
        <v>0</v>
      </c>
      <c r="DF940" s="36">
        <f t="shared" si="2212"/>
        <v>0</v>
      </c>
      <c r="DG940" s="36">
        <f t="shared" si="2213"/>
        <v>0</v>
      </c>
      <c r="DH940" s="36">
        <f t="shared" si="2214"/>
        <v>0</v>
      </c>
      <c r="DI940" s="36">
        <f t="shared" si="2215"/>
        <v>0</v>
      </c>
      <c r="DJ940" s="36">
        <f t="shared" si="2216"/>
        <v>0</v>
      </c>
      <c r="DK940" s="36">
        <f t="shared" si="2217"/>
        <v>0</v>
      </c>
      <c r="DL940" s="36">
        <f t="shared" si="2218"/>
        <v>0</v>
      </c>
      <c r="DM940" s="36">
        <f t="shared" si="2219"/>
        <v>0</v>
      </c>
      <c r="DN940" s="36">
        <f t="shared" ca="1" si="2268"/>
        <v>4.6137290849905055E-12</v>
      </c>
      <c r="DO940" s="64" cm="1">
        <f t="array" ref="DO940">IFERROR(INDEX(Tbl_FwdNom,$B940,MATCH(LIDt,Tbl_FwdNom_Cols,0)),0)</f>
        <v>7.6526902359999998</v>
      </c>
      <c r="DP940" s="64">
        <f t="shared" ca="1" si="2269"/>
        <v>7.5913604360000004</v>
      </c>
      <c r="DQ940" s="64">
        <f t="shared" ca="1" si="2220"/>
        <v>6.1161414428305694E-3</v>
      </c>
      <c r="DR940" s="70">
        <f t="shared" ca="1" si="2221"/>
        <v>0.99392103834646794</v>
      </c>
      <c r="DS940" s="70">
        <f ca="1">PRODUCT($DR$8:DR940)</f>
        <v>9.4103425170309174E-4</v>
      </c>
      <c r="DT940" s="36">
        <f t="shared" ca="1" si="2222"/>
        <v>0</v>
      </c>
      <c r="DU940" s="36">
        <f t="shared" ca="1" si="2223"/>
        <v>0</v>
      </c>
      <c r="DV940" s="36">
        <f t="shared" ca="1" si="2224"/>
        <v>0</v>
      </c>
      <c r="DW940" s="36">
        <f t="shared" ca="1" si="2225"/>
        <v>0</v>
      </c>
      <c r="DX940" s="36">
        <f t="shared" ca="1" si="2226"/>
        <v>0</v>
      </c>
      <c r="DY940" s="36">
        <f t="shared" ca="1" si="2227"/>
        <v>0</v>
      </c>
      <c r="DZ940" s="36">
        <f t="shared" ca="1" si="2228"/>
        <v>0</v>
      </c>
      <c r="EA940" s="36">
        <f t="shared" ca="1" si="2229"/>
        <v>0</v>
      </c>
      <c r="EB940" s="36">
        <f t="shared" ca="1" si="2230"/>
        <v>0</v>
      </c>
      <c r="EC940" s="36">
        <f t="shared" ca="1" si="2231"/>
        <v>0</v>
      </c>
      <c r="ED940" s="36">
        <f t="shared" ca="1" si="2232"/>
        <v>0</v>
      </c>
      <c r="EE940" s="36">
        <f t="shared" ca="1" si="2270"/>
        <v>0</v>
      </c>
      <c r="EF940" s="36">
        <f t="shared" ca="1" si="2233"/>
        <v>0</v>
      </c>
      <c r="EG940" s="64"/>
      <c r="EH940" s="64"/>
      <c r="EI940" s="64"/>
      <c r="EJ940" s="70"/>
      <c r="EK940" s="70"/>
      <c r="EL940" s="70"/>
      <c r="EM940" s="70"/>
      <c r="EN940" s="70"/>
      <c r="EO940" s="36">
        <f t="shared" si="2234"/>
        <v>0</v>
      </c>
      <c r="EP940" s="36">
        <f t="shared" si="2235"/>
        <v>0</v>
      </c>
      <c r="EQ940" s="36">
        <f t="shared" si="2236"/>
        <v>0</v>
      </c>
      <c r="ER940" s="36">
        <f t="shared" si="2237"/>
        <v>0</v>
      </c>
      <c r="ES940" s="36">
        <f t="shared" si="2238"/>
        <v>0</v>
      </c>
      <c r="ET940" s="36">
        <f t="shared" si="2239"/>
        <v>0</v>
      </c>
      <c r="EU940" s="36">
        <f t="shared" si="2271"/>
        <v>0</v>
      </c>
      <c r="EV940" s="36">
        <f t="shared" si="2240"/>
        <v>0</v>
      </c>
      <c r="EW940" s="36">
        <f t="shared" si="2241"/>
        <v>0</v>
      </c>
      <c r="EX940" s="36">
        <f t="shared" si="2272"/>
        <v>0</v>
      </c>
      <c r="EY940" s="36">
        <f t="shared" si="2242"/>
        <v>0</v>
      </c>
      <c r="EZ940" s="36">
        <f t="shared" si="2243"/>
        <v>0</v>
      </c>
      <c r="FA940" s="36">
        <f t="shared" si="2244"/>
        <v>0</v>
      </c>
      <c r="FB940" s="36">
        <f t="shared" si="2245"/>
        <v>0</v>
      </c>
      <c r="FC940" s="36">
        <f t="shared" si="2273"/>
        <v>0</v>
      </c>
      <c r="FD940" s="36">
        <f t="shared" si="2246"/>
        <v>0</v>
      </c>
      <c r="FE940" s="36">
        <f t="shared" si="2247"/>
        <v>0</v>
      </c>
      <c r="FF940" s="36">
        <f t="shared" si="2274"/>
        <v>0</v>
      </c>
      <c r="FG940" s="36">
        <f t="shared" si="2248"/>
        <v>0</v>
      </c>
      <c r="FH940" s="36">
        <f t="shared" si="2249"/>
        <v>0</v>
      </c>
      <c r="FI940" s="36">
        <f t="shared" si="2250"/>
        <v>0</v>
      </c>
      <c r="FJ940" s="36">
        <f t="shared" ca="1" si="2251"/>
        <v>0</v>
      </c>
      <c r="FK940" s="36">
        <f t="shared" si="2252"/>
        <v>0</v>
      </c>
      <c r="FL940" s="36">
        <f t="shared" si="2253"/>
        <v>0</v>
      </c>
      <c r="FM940" s="36">
        <f t="shared" ca="1" si="2254"/>
        <v>0</v>
      </c>
      <c r="FN940" s="36">
        <f t="shared" ca="1" si="2276"/>
        <v>0</v>
      </c>
    </row>
    <row r="941" spans="2:170" x14ac:dyDescent="0.25">
      <c r="B941" s="2">
        <v>933</v>
      </c>
      <c r="C941" s="2">
        <f t="shared" si="2130"/>
        <v>78</v>
      </c>
      <c r="D941" s="2">
        <f t="shared" si="2279"/>
        <v>957</v>
      </c>
      <c r="E941" s="2">
        <f t="shared" si="2277"/>
        <v>80</v>
      </c>
      <c r="F941" s="189">
        <f t="shared" si="2281"/>
        <v>74114</v>
      </c>
      <c r="G941" s="2">
        <f t="shared" si="2280"/>
        <v>11</v>
      </c>
      <c r="H941" s="187">
        <f t="shared" si="2131"/>
        <v>112.33333333333334</v>
      </c>
      <c r="I941" s="186">
        <f t="shared" si="2278"/>
        <v>112</v>
      </c>
      <c r="J941" s="2">
        <f t="shared" si="2132"/>
        <v>0</v>
      </c>
      <c r="K941" s="2">
        <f t="shared" si="2133"/>
        <v>1</v>
      </c>
      <c r="L941">
        <f t="shared" si="2134"/>
        <v>2</v>
      </c>
      <c r="M941" s="190">
        <f t="shared" si="2255"/>
        <v>0.93</v>
      </c>
      <c r="N941">
        <f t="shared" si="2135"/>
        <v>1</v>
      </c>
      <c r="O941">
        <f t="shared" si="2136"/>
        <v>100</v>
      </c>
      <c r="P941" s="58">
        <f t="shared" si="2137"/>
        <v>4.1850000000000005</v>
      </c>
      <c r="Q941" s="106">
        <f t="shared" si="2138"/>
        <v>1</v>
      </c>
      <c r="R941" s="59">
        <f t="shared" si="2139"/>
        <v>1</v>
      </c>
      <c r="S941" s="32">
        <f t="shared" si="2256"/>
        <v>1</v>
      </c>
      <c r="T941">
        <f t="shared" si="2140"/>
        <v>1</v>
      </c>
      <c r="U941" s="32">
        <f t="shared" si="2257"/>
        <v>0.93</v>
      </c>
      <c r="V941">
        <f t="shared" si="2141"/>
        <v>1</v>
      </c>
      <c r="W941">
        <f t="shared" si="2142"/>
        <v>100</v>
      </c>
      <c r="X941" s="58">
        <f t="shared" si="2143"/>
        <v>1</v>
      </c>
      <c r="Y941" s="58">
        <f t="shared" si="2144"/>
        <v>1</v>
      </c>
      <c r="Z941" s="32">
        <f t="shared" si="2145"/>
        <v>1</v>
      </c>
      <c r="AA941" s="32">
        <f t="shared" si="2146"/>
        <v>1</v>
      </c>
      <c r="AB941" s="59">
        <f t="shared" si="2147"/>
        <v>4.9056245199999996E-3</v>
      </c>
      <c r="AC941" s="59">
        <f t="shared" si="2148"/>
        <v>4.9056245199999996E-3</v>
      </c>
      <c r="AD941">
        <f t="shared" si="2149"/>
        <v>1</v>
      </c>
      <c r="AE941" s="59">
        <f t="shared" si="2150"/>
        <v>4.9056245199999996E-3</v>
      </c>
      <c r="AF941" s="59">
        <f t="shared" si="2151"/>
        <v>4.1758461800000006E-3</v>
      </c>
      <c r="AG941" s="59">
        <f t="shared" si="2152"/>
        <v>4.1758461800000006E-3</v>
      </c>
      <c r="AH941">
        <f t="shared" si="2153"/>
        <v>1</v>
      </c>
      <c r="AI941" s="59">
        <f t="shared" si="2154"/>
        <v>4.1758461800000006E-3</v>
      </c>
      <c r="AJ941" s="59">
        <f t="shared" si="2155"/>
        <v>0</v>
      </c>
      <c r="AK941" s="59">
        <f t="shared" si="2156"/>
        <v>0</v>
      </c>
      <c r="AL941" s="59">
        <f t="shared" si="2157"/>
        <v>0</v>
      </c>
      <c r="AM941" s="12">
        <f t="shared" si="2258"/>
        <v>0</v>
      </c>
      <c r="AN941" s="12">
        <f t="shared" si="2259"/>
        <v>0</v>
      </c>
      <c r="AO941" s="66">
        <f t="shared" si="2158"/>
        <v>0</v>
      </c>
      <c r="AP941" s="66">
        <f t="shared" si="2159"/>
        <v>0</v>
      </c>
      <c r="AQ941" s="59">
        <f t="shared" si="2160"/>
        <v>0</v>
      </c>
      <c r="AR941" s="59">
        <f t="shared" si="2161"/>
        <v>0</v>
      </c>
      <c r="AS941" s="59">
        <f t="shared" si="2162"/>
        <v>0</v>
      </c>
      <c r="AT941" s="12">
        <f t="shared" si="2163"/>
        <v>0</v>
      </c>
      <c r="AU941" s="59">
        <f t="shared" si="2260"/>
        <v>0</v>
      </c>
      <c r="AV941" s="59">
        <f t="shared" si="2261"/>
        <v>0</v>
      </c>
      <c r="AW941" s="70">
        <f t="shared" si="2164"/>
        <v>0</v>
      </c>
      <c r="AX941" s="20">
        <f t="shared" si="2165"/>
        <v>200000</v>
      </c>
      <c r="AY941" s="20">
        <f t="shared" si="2166"/>
        <v>0</v>
      </c>
      <c r="AZ941" s="20">
        <f t="shared" si="2167"/>
        <v>0</v>
      </c>
      <c r="BA941" s="20">
        <f t="shared" si="2168"/>
        <v>200000</v>
      </c>
      <c r="BB941" s="36">
        <f t="shared" si="2169"/>
        <v>1</v>
      </c>
      <c r="BC941" s="36">
        <f t="shared" si="2170"/>
        <v>0</v>
      </c>
      <c r="BD941" s="80">
        <f t="shared" si="2171"/>
        <v>0</v>
      </c>
      <c r="BE941" s="36">
        <f t="shared" si="2172"/>
        <v>0</v>
      </c>
      <c r="BF941" s="36">
        <f t="shared" si="2173"/>
        <v>0</v>
      </c>
      <c r="BG941" s="36">
        <f t="shared" si="2174"/>
        <v>0</v>
      </c>
      <c r="BH941" s="36">
        <f t="shared" si="2175"/>
        <v>0</v>
      </c>
      <c r="BI941" s="36">
        <f t="shared" si="2176"/>
        <v>0</v>
      </c>
      <c r="BJ941" s="36">
        <f t="shared" si="2177"/>
        <v>0</v>
      </c>
      <c r="BK941" s="36">
        <f t="shared" si="2178"/>
        <v>0</v>
      </c>
      <c r="BL941" s="68">
        <f>IF(OR(AT941=0,E941&gt;ProjTerm),0,VLOOKUP(D941,'Life Events'!$AE$5:$AI$1206,5,FALSE))</f>
        <v>0</v>
      </c>
      <c r="BM941" s="93">
        <f t="shared" si="2179"/>
        <v>0</v>
      </c>
      <c r="BN941" s="93">
        <f t="shared" si="2180"/>
        <v>0</v>
      </c>
      <c r="BO941" s="36">
        <f t="shared" si="2181"/>
        <v>0</v>
      </c>
      <c r="BP941" s="36">
        <f t="shared" si="2182"/>
        <v>0</v>
      </c>
      <c r="BQ941" s="36">
        <f t="shared" si="2183"/>
        <v>0</v>
      </c>
      <c r="BR941" s="36">
        <f t="shared" si="2184"/>
        <v>154.78110000000001</v>
      </c>
      <c r="BS941" s="36">
        <f t="shared" si="2185"/>
        <v>0</v>
      </c>
      <c r="BT941" s="36">
        <f t="shared" si="2186"/>
        <v>0</v>
      </c>
      <c r="BU941" s="70" cm="1">
        <f t="array" ref="BU941">IF(AND(ActInt=1,$J941=0),INDEX(Tbl_FwdNom,$B941-IVP,MATCH(ValnDt,Tbl_FwdNom_Cols)),INDEX(Tbl_FwdNom,$B941,MATCH(StartDt,Tbl_FwdNom_Cols)))</f>
        <v>8.8204415879999996</v>
      </c>
      <c r="BV941" s="70" cm="1">
        <f t="array" ref="BV941">INDEX(Tbl_FwdReal,$B941,MATCH(StartDt,Tbl_FwdReal_Cols))</f>
        <v>2.8988933879999998</v>
      </c>
      <c r="BW941" s="70" cm="1">
        <f t="array" ref="BW941">IF(RunType&lt;&gt;"OPN",INDEX(Tbl_FwdReal,$B941,MATCH(ValnDt,Tbl_FwdReal_Cols)),IF(AND($J941=0,ActInt=1),INDEX(Tbl_FwdReal,$B941-IVP,MATCH(ValnDt,Tbl_FwdReal_Cols)),-999))*$K941</f>
        <v>2.8988933879999998</v>
      </c>
      <c r="BX941" s="70">
        <f t="shared" si="2187"/>
        <v>2.8988933879999998E-2</v>
      </c>
      <c r="BY941" s="70">
        <f t="shared" si="2262"/>
        <v>5.7547248614925994E-2</v>
      </c>
      <c r="BZ941" s="64">
        <f t="shared" si="2275"/>
        <v>4.6735798057335742E-3</v>
      </c>
      <c r="CA941" s="70" cm="1">
        <f t="array" ref="CA941">IF($J941=1,CA940*(1+INDEX(Tbl_CPI,$B941,MATCH(IF(RunType="OPN",StartDt,ValnDt),Tbl_CPI_Cols))),0)</f>
        <v>0</v>
      </c>
      <c r="CB941" s="70">
        <f t="shared" si="2263"/>
        <v>155.8396728760884</v>
      </c>
      <c r="CC941" s="70">
        <f t="shared" si="2264"/>
        <v>149.42561363715794</v>
      </c>
      <c r="CD941" s="36">
        <f t="shared" si="2188"/>
        <v>756.96525441690255</v>
      </c>
      <c r="CE941" s="36">
        <f t="shared" si="2189"/>
        <v>0</v>
      </c>
      <c r="CF941" s="36">
        <f t="shared" si="2190"/>
        <v>0</v>
      </c>
      <c r="CG941" s="36">
        <f t="shared" si="2191"/>
        <v>0</v>
      </c>
      <c r="CH941" s="36">
        <f t="shared" si="2192"/>
        <v>0</v>
      </c>
      <c r="CI941" s="36">
        <f t="shared" si="2193"/>
        <v>0</v>
      </c>
      <c r="CJ941" s="36">
        <f t="shared" si="2194"/>
        <v>0</v>
      </c>
      <c r="CK941" s="36">
        <f t="shared" si="2195"/>
        <v>0</v>
      </c>
      <c r="CL941" s="36">
        <f t="shared" si="2196"/>
        <v>0</v>
      </c>
      <c r="CM941" s="36">
        <f t="shared" si="2197"/>
        <v>0</v>
      </c>
      <c r="CN941" s="36">
        <f t="shared" si="2198"/>
        <v>0</v>
      </c>
      <c r="CO941" s="20">
        <f t="shared" si="2199"/>
        <v>120000</v>
      </c>
      <c r="CP941" s="20">
        <f t="shared" si="2200"/>
        <v>2</v>
      </c>
      <c r="CQ941" s="64" t="e">
        <f t="shared" si="2201"/>
        <v>#N/A</v>
      </c>
      <c r="CR941" s="64" t="e">
        <f t="shared" si="2202"/>
        <v>#N/A</v>
      </c>
      <c r="CS941" s="36" t="e">
        <f t="shared" si="2203"/>
        <v>#N/A</v>
      </c>
      <c r="CT941" s="36">
        <f t="shared" si="2204"/>
        <v>0</v>
      </c>
      <c r="CU941" s="36">
        <f t="shared" si="2205"/>
        <v>0</v>
      </c>
      <c r="CV941" s="36">
        <f t="shared" si="2265"/>
        <v>0</v>
      </c>
      <c r="CW941" s="36">
        <f t="shared" si="2206"/>
        <v>0</v>
      </c>
      <c r="CX941" s="36">
        <f t="shared" si="2207"/>
        <v>0</v>
      </c>
      <c r="CY941" s="36">
        <f t="shared" si="2208"/>
        <v>0</v>
      </c>
      <c r="CZ941" s="36">
        <f t="shared" si="2266"/>
        <v>0</v>
      </c>
      <c r="DA941" s="64">
        <f t="shared" si="2209"/>
        <v>7.0689523379947605E-3</v>
      </c>
      <c r="DB941" s="70">
        <f t="shared" si="2267"/>
        <v>0.99298066699247989</v>
      </c>
      <c r="DC941" s="70">
        <f>PRODUCT($DB$8:DB941)</f>
        <v>2.4161120273427512E-4</v>
      </c>
      <c r="DD941" s="36">
        <f t="shared" si="2210"/>
        <v>0</v>
      </c>
      <c r="DE941" s="36">
        <f t="shared" si="2211"/>
        <v>0</v>
      </c>
      <c r="DF941" s="36">
        <f t="shared" si="2212"/>
        <v>0</v>
      </c>
      <c r="DG941" s="36">
        <f t="shared" si="2213"/>
        <v>0</v>
      </c>
      <c r="DH941" s="36">
        <f t="shared" si="2214"/>
        <v>0</v>
      </c>
      <c r="DI941" s="36">
        <f t="shared" si="2215"/>
        <v>0</v>
      </c>
      <c r="DJ941" s="36">
        <f t="shared" si="2216"/>
        <v>0</v>
      </c>
      <c r="DK941" s="36">
        <f t="shared" si="2217"/>
        <v>0</v>
      </c>
      <c r="DL941" s="36">
        <f t="shared" si="2218"/>
        <v>0</v>
      </c>
      <c r="DM941" s="36">
        <f t="shared" si="2219"/>
        <v>0</v>
      </c>
      <c r="DN941" s="36">
        <f t="shared" ca="1" si="2268"/>
        <v>4.6137290849905055E-12</v>
      </c>
      <c r="DO941" s="64" cm="1">
        <f t="array" ref="DO941">IFERROR(INDEX(Tbl_FwdNom,$B941,MATCH(LIDt,Tbl_FwdNom_Cols,0)),0)</f>
        <v>7.6509861580000003</v>
      </c>
      <c r="DP941" s="64">
        <f t="shared" ca="1" si="2269"/>
        <v>7.5896573289999996</v>
      </c>
      <c r="DQ941" s="64">
        <f t="shared" ca="1" si="2220"/>
        <v>6.1148142483822276E-3</v>
      </c>
      <c r="DR941" s="70">
        <f t="shared" ca="1" si="2221"/>
        <v>0.99392234945576241</v>
      </c>
      <c r="DS941" s="70">
        <f ca="1">PRODUCT($DR$8:DR941)</f>
        <v>9.3531497437108221E-4</v>
      </c>
      <c r="DT941" s="36">
        <f t="shared" ca="1" si="2222"/>
        <v>0</v>
      </c>
      <c r="DU941" s="36">
        <f t="shared" ca="1" si="2223"/>
        <v>0</v>
      </c>
      <c r="DV941" s="36">
        <f t="shared" ca="1" si="2224"/>
        <v>0</v>
      </c>
      <c r="DW941" s="36">
        <f t="shared" ca="1" si="2225"/>
        <v>0</v>
      </c>
      <c r="DX941" s="36">
        <f t="shared" ca="1" si="2226"/>
        <v>0</v>
      </c>
      <c r="DY941" s="36">
        <f t="shared" ca="1" si="2227"/>
        <v>0</v>
      </c>
      <c r="DZ941" s="36">
        <f t="shared" ca="1" si="2228"/>
        <v>0</v>
      </c>
      <c r="EA941" s="36">
        <f t="shared" ca="1" si="2229"/>
        <v>0</v>
      </c>
      <c r="EB941" s="36">
        <f t="shared" ca="1" si="2230"/>
        <v>0</v>
      </c>
      <c r="EC941" s="36">
        <f t="shared" ca="1" si="2231"/>
        <v>0</v>
      </c>
      <c r="ED941" s="36">
        <f t="shared" ca="1" si="2232"/>
        <v>0</v>
      </c>
      <c r="EE941" s="36">
        <f t="shared" ca="1" si="2270"/>
        <v>0</v>
      </c>
      <c r="EF941" s="36">
        <f t="shared" ca="1" si="2233"/>
        <v>0</v>
      </c>
      <c r="EG941" s="64"/>
      <c r="EH941" s="64"/>
      <c r="EI941" s="64"/>
      <c r="EJ941" s="70"/>
      <c r="EK941" s="70"/>
      <c r="EL941" s="70"/>
      <c r="EM941" s="70"/>
      <c r="EN941" s="70"/>
      <c r="EO941" s="36">
        <f t="shared" si="2234"/>
        <v>0</v>
      </c>
      <c r="EP941" s="36">
        <f t="shared" si="2235"/>
        <v>0</v>
      </c>
      <c r="EQ941" s="36">
        <f t="shared" si="2236"/>
        <v>0</v>
      </c>
      <c r="ER941" s="36">
        <f t="shared" si="2237"/>
        <v>0</v>
      </c>
      <c r="ES941" s="36">
        <f t="shared" si="2238"/>
        <v>0</v>
      </c>
      <c r="ET941" s="36">
        <f t="shared" si="2239"/>
        <v>0</v>
      </c>
      <c r="EU941" s="36">
        <f t="shared" si="2271"/>
        <v>0</v>
      </c>
      <c r="EV941" s="36">
        <f t="shared" si="2240"/>
        <v>0</v>
      </c>
      <c r="EW941" s="36">
        <f t="shared" si="2241"/>
        <v>0</v>
      </c>
      <c r="EX941" s="36">
        <f t="shared" si="2272"/>
        <v>0</v>
      </c>
      <c r="EY941" s="36">
        <f t="shared" si="2242"/>
        <v>0</v>
      </c>
      <c r="EZ941" s="36">
        <f t="shared" si="2243"/>
        <v>0</v>
      </c>
      <c r="FA941" s="36">
        <f t="shared" si="2244"/>
        <v>0</v>
      </c>
      <c r="FB941" s="36">
        <f t="shared" si="2245"/>
        <v>0</v>
      </c>
      <c r="FC941" s="36">
        <f t="shared" si="2273"/>
        <v>0</v>
      </c>
      <c r="FD941" s="36">
        <f t="shared" si="2246"/>
        <v>0</v>
      </c>
      <c r="FE941" s="36">
        <f t="shared" si="2247"/>
        <v>0</v>
      </c>
      <c r="FF941" s="36">
        <f t="shared" si="2274"/>
        <v>0</v>
      </c>
      <c r="FG941" s="36">
        <f t="shared" si="2248"/>
        <v>0</v>
      </c>
      <c r="FH941" s="36">
        <f t="shared" si="2249"/>
        <v>0</v>
      </c>
      <c r="FI941" s="36">
        <f t="shared" si="2250"/>
        <v>0</v>
      </c>
      <c r="FJ941" s="36">
        <f t="shared" ca="1" si="2251"/>
        <v>0</v>
      </c>
      <c r="FK941" s="36">
        <f t="shared" si="2252"/>
        <v>0</v>
      </c>
      <c r="FL941" s="36">
        <f t="shared" si="2253"/>
        <v>0</v>
      </c>
      <c r="FM941" s="36">
        <f t="shared" ca="1" si="2254"/>
        <v>0</v>
      </c>
      <c r="FN941" s="36">
        <f t="shared" ca="1" si="2276"/>
        <v>0</v>
      </c>
    </row>
    <row r="942" spans="2:170" x14ac:dyDescent="0.25">
      <c r="B942" s="2">
        <v>934</v>
      </c>
      <c r="C942" s="2">
        <f t="shared" si="2130"/>
        <v>78</v>
      </c>
      <c r="D942" s="2">
        <f t="shared" si="2279"/>
        <v>958</v>
      </c>
      <c r="E942" s="2">
        <f t="shared" si="2277"/>
        <v>80</v>
      </c>
      <c r="F942" s="189">
        <f t="shared" si="2281"/>
        <v>74145</v>
      </c>
      <c r="G942" s="2">
        <f t="shared" si="2280"/>
        <v>12</v>
      </c>
      <c r="H942" s="187">
        <f t="shared" si="2131"/>
        <v>112.41666666666666</v>
      </c>
      <c r="I942" s="186">
        <f t="shared" si="2278"/>
        <v>112</v>
      </c>
      <c r="J942" s="2">
        <f t="shared" si="2132"/>
        <v>0</v>
      </c>
      <c r="K942" s="2">
        <f t="shared" si="2133"/>
        <v>1</v>
      </c>
      <c r="L942">
        <f t="shared" si="2134"/>
        <v>2</v>
      </c>
      <c r="M942" s="190">
        <f t="shared" si="2255"/>
        <v>0.93</v>
      </c>
      <c r="N942">
        <f t="shared" si="2135"/>
        <v>1</v>
      </c>
      <c r="O942">
        <f t="shared" si="2136"/>
        <v>100</v>
      </c>
      <c r="P942" s="58">
        <f t="shared" si="2137"/>
        <v>4.1850000000000005</v>
      </c>
      <c r="Q942" s="106">
        <f t="shared" si="2138"/>
        <v>1</v>
      </c>
      <c r="R942" s="59">
        <f t="shared" si="2139"/>
        <v>1</v>
      </c>
      <c r="S942" s="32">
        <f t="shared" si="2256"/>
        <v>1</v>
      </c>
      <c r="T942">
        <f t="shared" si="2140"/>
        <v>1</v>
      </c>
      <c r="U942" s="32">
        <f t="shared" si="2257"/>
        <v>0.93</v>
      </c>
      <c r="V942">
        <f t="shared" si="2141"/>
        <v>1</v>
      </c>
      <c r="W942">
        <f t="shared" si="2142"/>
        <v>100</v>
      </c>
      <c r="X942" s="58">
        <f t="shared" si="2143"/>
        <v>1</v>
      </c>
      <c r="Y942" s="58">
        <f t="shared" si="2144"/>
        <v>1</v>
      </c>
      <c r="Z942" s="32">
        <f t="shared" si="2145"/>
        <v>1</v>
      </c>
      <c r="AA942" s="32">
        <f t="shared" si="2146"/>
        <v>1</v>
      </c>
      <c r="AB942" s="59">
        <f t="shared" si="2147"/>
        <v>4.9056245199999996E-3</v>
      </c>
      <c r="AC942" s="59">
        <f t="shared" si="2148"/>
        <v>4.9056245199999996E-3</v>
      </c>
      <c r="AD942">
        <f t="shared" si="2149"/>
        <v>1</v>
      </c>
      <c r="AE942" s="59">
        <f t="shared" si="2150"/>
        <v>4.9056245199999996E-3</v>
      </c>
      <c r="AF942" s="59">
        <f t="shared" si="2151"/>
        <v>4.1758461800000006E-3</v>
      </c>
      <c r="AG942" s="59">
        <f t="shared" si="2152"/>
        <v>4.1758461800000006E-3</v>
      </c>
      <c r="AH942">
        <f t="shared" si="2153"/>
        <v>1</v>
      </c>
      <c r="AI942" s="59">
        <f t="shared" si="2154"/>
        <v>4.1758461800000006E-3</v>
      </c>
      <c r="AJ942" s="59">
        <f t="shared" si="2155"/>
        <v>0</v>
      </c>
      <c r="AK942" s="59">
        <f t="shared" si="2156"/>
        <v>0</v>
      </c>
      <c r="AL942" s="59">
        <f t="shared" si="2157"/>
        <v>0</v>
      </c>
      <c r="AM942" s="12">
        <f t="shared" si="2258"/>
        <v>0</v>
      </c>
      <c r="AN942" s="12">
        <f t="shared" si="2259"/>
        <v>0</v>
      </c>
      <c r="AO942" s="66">
        <f t="shared" si="2158"/>
        <v>0</v>
      </c>
      <c r="AP942" s="66">
        <f t="shared" si="2159"/>
        <v>0</v>
      </c>
      <c r="AQ942" s="59">
        <f t="shared" si="2160"/>
        <v>0</v>
      </c>
      <c r="AR942" s="59">
        <f t="shared" si="2161"/>
        <v>0</v>
      </c>
      <c r="AS942" s="59">
        <f t="shared" si="2162"/>
        <v>0</v>
      </c>
      <c r="AT942" s="12">
        <f t="shared" si="2163"/>
        <v>0</v>
      </c>
      <c r="AU942" s="59">
        <f t="shared" si="2260"/>
        <v>0</v>
      </c>
      <c r="AV942" s="59">
        <f t="shared" si="2261"/>
        <v>0</v>
      </c>
      <c r="AW942" s="70">
        <f t="shared" si="2164"/>
        <v>0</v>
      </c>
      <c r="AX942" s="20">
        <f t="shared" si="2165"/>
        <v>200000</v>
      </c>
      <c r="AY942" s="20">
        <f t="shared" si="2166"/>
        <v>0</v>
      </c>
      <c r="AZ942" s="20">
        <f t="shared" si="2167"/>
        <v>0</v>
      </c>
      <c r="BA942" s="20">
        <f t="shared" si="2168"/>
        <v>200000</v>
      </c>
      <c r="BB942" s="36">
        <f t="shared" si="2169"/>
        <v>1</v>
      </c>
      <c r="BC942" s="36">
        <f t="shared" si="2170"/>
        <v>0</v>
      </c>
      <c r="BD942" s="80">
        <f t="shared" si="2171"/>
        <v>0</v>
      </c>
      <c r="BE942" s="36">
        <f t="shared" si="2172"/>
        <v>0</v>
      </c>
      <c r="BF942" s="36">
        <f t="shared" si="2173"/>
        <v>0</v>
      </c>
      <c r="BG942" s="36">
        <f t="shared" si="2174"/>
        <v>0</v>
      </c>
      <c r="BH942" s="36">
        <f t="shared" si="2175"/>
        <v>0</v>
      </c>
      <c r="BI942" s="36">
        <f t="shared" si="2176"/>
        <v>0</v>
      </c>
      <c r="BJ942" s="36">
        <f t="shared" si="2177"/>
        <v>0</v>
      </c>
      <c r="BK942" s="36">
        <f t="shared" si="2178"/>
        <v>0</v>
      </c>
      <c r="BL942" s="68">
        <f>IF(OR(AT942=0,E942&gt;ProjTerm),0,VLOOKUP(D942,'Life Events'!$AE$5:$AI$1206,5,FALSE))</f>
        <v>0</v>
      </c>
      <c r="BM942" s="93">
        <f t="shared" si="2179"/>
        <v>0</v>
      </c>
      <c r="BN942" s="93">
        <f t="shared" si="2180"/>
        <v>0</v>
      </c>
      <c r="BO942" s="36">
        <f t="shared" si="2181"/>
        <v>0</v>
      </c>
      <c r="BP942" s="36">
        <f t="shared" si="2182"/>
        <v>0</v>
      </c>
      <c r="BQ942" s="36">
        <f t="shared" si="2183"/>
        <v>0</v>
      </c>
      <c r="BR942" s="36">
        <f t="shared" si="2184"/>
        <v>154.78110000000001</v>
      </c>
      <c r="BS942" s="36">
        <f t="shared" si="2185"/>
        <v>0</v>
      </c>
      <c r="BT942" s="36">
        <f t="shared" si="2186"/>
        <v>0</v>
      </c>
      <c r="BU942" s="70" cm="1">
        <f t="array" ref="BU942">IF(AND(ActInt=1,$J942=0),INDEX(Tbl_FwdNom,$B942-IVP,MATCH(ValnDt,Tbl_FwdNom_Cols)),INDEX(Tbl_FwdNom,$B942,MATCH(StartDt,Tbl_FwdNom_Cols)))</f>
        <v>8.8145330319999999</v>
      </c>
      <c r="BV942" s="70" cm="1">
        <f t="array" ref="BV942">INDEX(Tbl_FwdReal,$B942,MATCH(StartDt,Tbl_FwdReal_Cols))</f>
        <v>2.8955290950000001</v>
      </c>
      <c r="BW942" s="70" cm="1">
        <f t="array" ref="BW942">IF(RunType&lt;&gt;"OPN",INDEX(Tbl_FwdReal,$B942,MATCH(ValnDt,Tbl_FwdReal_Cols)),IF(AND($J942=0,ActInt=1),INDEX(Tbl_FwdReal,$B942-IVP,MATCH(ValnDt,Tbl_FwdReal_Cols)),-999))*$K942</f>
        <v>2.8955290950000001</v>
      </c>
      <c r="BX942" s="70">
        <f t="shared" si="2187"/>
        <v>2.895529095E-2</v>
      </c>
      <c r="BY942" s="70">
        <f t="shared" si="2262"/>
        <v>5.7524403529090051E-2</v>
      </c>
      <c r="BZ942" s="64">
        <f t="shared" si="2275"/>
        <v>4.6717712118824473E-3</v>
      </c>
      <c r="CA942" s="70" cm="1">
        <f t="array" ref="CA942">IF($J942=1,CA941*(1+INDEX(Tbl_CPI,$B942,MATCH(IF(RunType="OPN",StartDt,ValnDt),Tbl_CPI_Cols))),0)</f>
        <v>0</v>
      </c>
      <c r="CB942" s="70">
        <f t="shared" si="2263"/>
        <v>156.56772017350008</v>
      </c>
      <c r="CC942" s="70">
        <f t="shared" si="2264"/>
        <v>149.42561363715794</v>
      </c>
      <c r="CD942" s="36">
        <f t="shared" si="2188"/>
        <v>756.96525441690255</v>
      </c>
      <c r="CE942" s="36">
        <f t="shared" si="2189"/>
        <v>0</v>
      </c>
      <c r="CF942" s="36">
        <f t="shared" si="2190"/>
        <v>0</v>
      </c>
      <c r="CG942" s="36">
        <f t="shared" si="2191"/>
        <v>0</v>
      </c>
      <c r="CH942" s="36">
        <f t="shared" si="2192"/>
        <v>0</v>
      </c>
      <c r="CI942" s="36">
        <f t="shared" si="2193"/>
        <v>0</v>
      </c>
      <c r="CJ942" s="36">
        <f t="shared" si="2194"/>
        <v>0</v>
      </c>
      <c r="CK942" s="36">
        <f t="shared" si="2195"/>
        <v>0</v>
      </c>
      <c r="CL942" s="36">
        <f t="shared" si="2196"/>
        <v>0</v>
      </c>
      <c r="CM942" s="36">
        <f t="shared" si="2197"/>
        <v>0</v>
      </c>
      <c r="CN942" s="36">
        <f t="shared" si="2198"/>
        <v>0</v>
      </c>
      <c r="CO942" s="20">
        <f t="shared" si="2199"/>
        <v>120000</v>
      </c>
      <c r="CP942" s="20">
        <f t="shared" si="2200"/>
        <v>2</v>
      </c>
      <c r="CQ942" s="64" t="e">
        <f t="shared" si="2201"/>
        <v>#N/A</v>
      </c>
      <c r="CR942" s="64" t="e">
        <f t="shared" si="2202"/>
        <v>#N/A</v>
      </c>
      <c r="CS942" s="36" t="e">
        <f t="shared" si="2203"/>
        <v>#N/A</v>
      </c>
      <c r="CT942" s="36">
        <f t="shared" si="2204"/>
        <v>0</v>
      </c>
      <c r="CU942" s="36">
        <f t="shared" si="2205"/>
        <v>0</v>
      </c>
      <c r="CV942" s="36">
        <f t="shared" si="2265"/>
        <v>0</v>
      </c>
      <c r="CW942" s="36">
        <f t="shared" si="2206"/>
        <v>0</v>
      </c>
      <c r="CX942" s="36">
        <f t="shared" si="2207"/>
        <v>0</v>
      </c>
      <c r="CY942" s="36">
        <f t="shared" si="2208"/>
        <v>0</v>
      </c>
      <c r="CZ942" s="36">
        <f t="shared" si="2266"/>
        <v>0</v>
      </c>
      <c r="DA942" s="64">
        <f t="shared" si="2209"/>
        <v>7.0643955414209092E-3</v>
      </c>
      <c r="DB942" s="70">
        <f t="shared" si="2267"/>
        <v>0.99298516006255699</v>
      </c>
      <c r="DC942" s="70">
        <f>PRODUCT($DB$8:DB942)</f>
        <v>2.3991633882000109E-4</v>
      </c>
      <c r="DD942" s="36">
        <f t="shared" si="2210"/>
        <v>0</v>
      </c>
      <c r="DE942" s="36">
        <f t="shared" si="2211"/>
        <v>0</v>
      </c>
      <c r="DF942" s="36">
        <f t="shared" si="2212"/>
        <v>0</v>
      </c>
      <c r="DG942" s="36">
        <f t="shared" si="2213"/>
        <v>0</v>
      </c>
      <c r="DH942" s="36">
        <f t="shared" si="2214"/>
        <v>0</v>
      </c>
      <c r="DI942" s="36">
        <f t="shared" si="2215"/>
        <v>0</v>
      </c>
      <c r="DJ942" s="36">
        <f t="shared" si="2216"/>
        <v>0</v>
      </c>
      <c r="DK942" s="36">
        <f t="shared" si="2217"/>
        <v>0</v>
      </c>
      <c r="DL942" s="36">
        <f t="shared" si="2218"/>
        <v>0</v>
      </c>
      <c r="DM942" s="36">
        <f t="shared" si="2219"/>
        <v>0</v>
      </c>
      <c r="DN942" s="36">
        <f t="shared" ca="1" si="2268"/>
        <v>4.6137290849905055E-12</v>
      </c>
      <c r="DO942" s="64" cm="1">
        <f t="array" ref="DO942">IFERROR(INDEX(Tbl_FwdNom,$B942,MATCH(LIDt,Tbl_FwdNom_Cols,0)),0)</f>
        <v>7.6492821070000003</v>
      </c>
      <c r="DP942" s="64">
        <f t="shared" ca="1" si="2269"/>
        <v>7.5879542500000001</v>
      </c>
      <c r="DQ942" s="64">
        <f t="shared" ca="1" si="2220"/>
        <v>6.1134870564956145E-3</v>
      </c>
      <c r="DR942" s="70">
        <f t="shared" ca="1" si="2221"/>
        <v>0.99392366056598513</v>
      </c>
      <c r="DS942" s="70">
        <f ca="1">PRODUCT($DR$8:DR942)</f>
        <v>9.2963168310908665E-4</v>
      </c>
      <c r="DT942" s="36">
        <f t="shared" ca="1" si="2222"/>
        <v>0</v>
      </c>
      <c r="DU942" s="36">
        <f t="shared" ca="1" si="2223"/>
        <v>0</v>
      </c>
      <c r="DV942" s="36">
        <f t="shared" ca="1" si="2224"/>
        <v>0</v>
      </c>
      <c r="DW942" s="36">
        <f t="shared" ca="1" si="2225"/>
        <v>0</v>
      </c>
      <c r="DX942" s="36">
        <f t="shared" ca="1" si="2226"/>
        <v>0</v>
      </c>
      <c r="DY942" s="36">
        <f t="shared" ca="1" si="2227"/>
        <v>0</v>
      </c>
      <c r="DZ942" s="36">
        <f t="shared" ca="1" si="2228"/>
        <v>0</v>
      </c>
      <c r="EA942" s="36">
        <f t="shared" ca="1" si="2229"/>
        <v>0</v>
      </c>
      <c r="EB942" s="36">
        <f t="shared" ca="1" si="2230"/>
        <v>0</v>
      </c>
      <c r="EC942" s="36">
        <f t="shared" ca="1" si="2231"/>
        <v>0</v>
      </c>
      <c r="ED942" s="36">
        <f t="shared" ca="1" si="2232"/>
        <v>0</v>
      </c>
      <c r="EE942" s="36">
        <f t="shared" ca="1" si="2270"/>
        <v>0</v>
      </c>
      <c r="EF942" s="36">
        <f t="shared" ca="1" si="2233"/>
        <v>0</v>
      </c>
      <c r="EG942" s="64"/>
      <c r="EH942" s="64"/>
      <c r="EI942" s="64"/>
      <c r="EJ942" s="70"/>
      <c r="EK942" s="70"/>
      <c r="EL942" s="70"/>
      <c r="EM942" s="70"/>
      <c r="EN942" s="70"/>
      <c r="EO942" s="36">
        <f t="shared" si="2234"/>
        <v>0</v>
      </c>
      <c r="EP942" s="36">
        <f t="shared" si="2235"/>
        <v>0</v>
      </c>
      <c r="EQ942" s="36">
        <f t="shared" si="2236"/>
        <v>0</v>
      </c>
      <c r="ER942" s="36">
        <f t="shared" si="2237"/>
        <v>0</v>
      </c>
      <c r="ES942" s="36">
        <f t="shared" si="2238"/>
        <v>0</v>
      </c>
      <c r="ET942" s="36">
        <f t="shared" si="2239"/>
        <v>0</v>
      </c>
      <c r="EU942" s="36">
        <f t="shared" si="2271"/>
        <v>0</v>
      </c>
      <c r="EV942" s="36">
        <f t="shared" si="2240"/>
        <v>0</v>
      </c>
      <c r="EW942" s="36">
        <f t="shared" si="2241"/>
        <v>0</v>
      </c>
      <c r="EX942" s="36">
        <f t="shared" si="2272"/>
        <v>0</v>
      </c>
      <c r="EY942" s="36">
        <f t="shared" si="2242"/>
        <v>0</v>
      </c>
      <c r="EZ942" s="36">
        <f t="shared" si="2243"/>
        <v>0</v>
      </c>
      <c r="FA942" s="36">
        <f t="shared" si="2244"/>
        <v>0</v>
      </c>
      <c r="FB942" s="36">
        <f t="shared" si="2245"/>
        <v>0</v>
      </c>
      <c r="FC942" s="36">
        <f t="shared" si="2273"/>
        <v>0</v>
      </c>
      <c r="FD942" s="36">
        <f t="shared" si="2246"/>
        <v>0</v>
      </c>
      <c r="FE942" s="36">
        <f t="shared" si="2247"/>
        <v>0</v>
      </c>
      <c r="FF942" s="36">
        <f t="shared" si="2274"/>
        <v>0</v>
      </c>
      <c r="FG942" s="36">
        <f t="shared" si="2248"/>
        <v>0</v>
      </c>
      <c r="FH942" s="36">
        <f t="shared" si="2249"/>
        <v>0</v>
      </c>
      <c r="FI942" s="36">
        <f t="shared" si="2250"/>
        <v>0</v>
      </c>
      <c r="FJ942" s="36">
        <f t="shared" ca="1" si="2251"/>
        <v>0</v>
      </c>
      <c r="FK942" s="36">
        <f t="shared" si="2252"/>
        <v>0</v>
      </c>
      <c r="FL942" s="36">
        <f t="shared" si="2253"/>
        <v>0</v>
      </c>
      <c r="FM942" s="36">
        <f t="shared" ca="1" si="2254"/>
        <v>0</v>
      </c>
      <c r="FN942" s="36">
        <f t="shared" ca="1" si="2276"/>
        <v>0</v>
      </c>
    </row>
    <row r="943" spans="2:170" x14ac:dyDescent="0.25">
      <c r="B943" s="2">
        <v>935</v>
      </c>
      <c r="C943" s="2">
        <f t="shared" si="2130"/>
        <v>78</v>
      </c>
      <c r="D943" s="2">
        <f t="shared" si="2279"/>
        <v>959</v>
      </c>
      <c r="E943" s="2">
        <f t="shared" si="2277"/>
        <v>80</v>
      </c>
      <c r="F943" s="189">
        <f t="shared" si="2281"/>
        <v>74176</v>
      </c>
      <c r="G943" s="2">
        <f t="shared" si="2280"/>
        <v>1</v>
      </c>
      <c r="H943" s="187">
        <f t="shared" si="2131"/>
        <v>112.5</v>
      </c>
      <c r="I943" s="186">
        <f t="shared" si="2278"/>
        <v>112</v>
      </c>
      <c r="J943" s="2">
        <f t="shared" si="2132"/>
        <v>0</v>
      </c>
      <c r="K943" s="2">
        <f t="shared" si="2133"/>
        <v>1</v>
      </c>
      <c r="L943">
        <f t="shared" si="2134"/>
        <v>2</v>
      </c>
      <c r="M943" s="190">
        <f t="shared" si="2255"/>
        <v>0.93</v>
      </c>
      <c r="N943">
        <f t="shared" si="2135"/>
        <v>1</v>
      </c>
      <c r="O943">
        <f t="shared" si="2136"/>
        <v>100</v>
      </c>
      <c r="P943" s="58">
        <f t="shared" si="2137"/>
        <v>4.1850000000000005</v>
      </c>
      <c r="Q943" s="106">
        <f t="shared" si="2138"/>
        <v>1</v>
      </c>
      <c r="R943" s="59">
        <f t="shared" si="2139"/>
        <v>1</v>
      </c>
      <c r="S943" s="32">
        <f t="shared" si="2256"/>
        <v>1</v>
      </c>
      <c r="T943">
        <f t="shared" si="2140"/>
        <v>1</v>
      </c>
      <c r="U943" s="32">
        <f t="shared" si="2257"/>
        <v>0.93</v>
      </c>
      <c r="V943">
        <f t="shared" si="2141"/>
        <v>1</v>
      </c>
      <c r="W943">
        <f t="shared" si="2142"/>
        <v>100</v>
      </c>
      <c r="X943" s="58">
        <f t="shared" si="2143"/>
        <v>1</v>
      </c>
      <c r="Y943" s="58">
        <f t="shared" si="2144"/>
        <v>1</v>
      </c>
      <c r="Z943" s="32">
        <f t="shared" si="2145"/>
        <v>1</v>
      </c>
      <c r="AA943" s="32">
        <f t="shared" si="2146"/>
        <v>1</v>
      </c>
      <c r="AB943" s="59">
        <f t="shared" si="2147"/>
        <v>4.9056245199999996E-3</v>
      </c>
      <c r="AC943" s="59">
        <f t="shared" si="2148"/>
        <v>4.9056245199999996E-3</v>
      </c>
      <c r="AD943">
        <f t="shared" si="2149"/>
        <v>1</v>
      </c>
      <c r="AE943" s="59">
        <f t="shared" si="2150"/>
        <v>4.9056245199999996E-3</v>
      </c>
      <c r="AF943" s="59">
        <f t="shared" si="2151"/>
        <v>4.1758461800000006E-3</v>
      </c>
      <c r="AG943" s="59">
        <f t="shared" si="2152"/>
        <v>4.1758461800000006E-3</v>
      </c>
      <c r="AH943">
        <f t="shared" si="2153"/>
        <v>1</v>
      </c>
      <c r="AI943" s="59">
        <f t="shared" si="2154"/>
        <v>4.1758461800000006E-3</v>
      </c>
      <c r="AJ943" s="59">
        <f t="shared" si="2155"/>
        <v>0</v>
      </c>
      <c r="AK943" s="59">
        <f t="shared" si="2156"/>
        <v>0</v>
      </c>
      <c r="AL943" s="59">
        <f t="shared" si="2157"/>
        <v>0</v>
      </c>
      <c r="AM943" s="12">
        <f t="shared" si="2258"/>
        <v>0</v>
      </c>
      <c r="AN943" s="12">
        <f t="shared" si="2259"/>
        <v>0</v>
      </c>
      <c r="AO943" s="66">
        <f t="shared" si="2158"/>
        <v>0</v>
      </c>
      <c r="AP943" s="66">
        <f t="shared" si="2159"/>
        <v>0</v>
      </c>
      <c r="AQ943" s="59">
        <f t="shared" si="2160"/>
        <v>0</v>
      </c>
      <c r="AR943" s="59">
        <f t="shared" si="2161"/>
        <v>0</v>
      </c>
      <c r="AS943" s="59">
        <f t="shared" si="2162"/>
        <v>0</v>
      </c>
      <c r="AT943" s="12">
        <f t="shared" si="2163"/>
        <v>0</v>
      </c>
      <c r="AU943" s="59">
        <f t="shared" si="2260"/>
        <v>0</v>
      </c>
      <c r="AV943" s="59">
        <f t="shared" si="2261"/>
        <v>0</v>
      </c>
      <c r="AW943" s="70">
        <f t="shared" si="2164"/>
        <v>0</v>
      </c>
      <c r="AX943" s="20">
        <f t="shared" si="2165"/>
        <v>200000</v>
      </c>
      <c r="AY943" s="20">
        <f t="shared" si="2166"/>
        <v>0</v>
      </c>
      <c r="AZ943" s="20">
        <f t="shared" si="2167"/>
        <v>0</v>
      </c>
      <c r="BA943" s="20">
        <f t="shared" si="2168"/>
        <v>200000</v>
      </c>
      <c r="BB943" s="36">
        <f t="shared" si="2169"/>
        <v>1</v>
      </c>
      <c r="BC943" s="36">
        <f t="shared" si="2170"/>
        <v>0</v>
      </c>
      <c r="BD943" s="80">
        <f t="shared" si="2171"/>
        <v>0</v>
      </c>
      <c r="BE943" s="36">
        <f t="shared" si="2172"/>
        <v>0</v>
      </c>
      <c r="BF943" s="36">
        <f t="shared" si="2173"/>
        <v>0</v>
      </c>
      <c r="BG943" s="36">
        <f t="shared" si="2174"/>
        <v>0</v>
      </c>
      <c r="BH943" s="36">
        <f t="shared" si="2175"/>
        <v>0</v>
      </c>
      <c r="BI943" s="36">
        <f t="shared" si="2176"/>
        <v>0</v>
      </c>
      <c r="BJ943" s="36">
        <f t="shared" si="2177"/>
        <v>0</v>
      </c>
      <c r="BK943" s="36">
        <f t="shared" si="2178"/>
        <v>0</v>
      </c>
      <c r="BL943" s="68">
        <f>IF(OR(AT943=0,E943&gt;ProjTerm),0,VLOOKUP(D943,'Life Events'!$AE$5:$AI$1206,5,FALSE))</f>
        <v>0</v>
      </c>
      <c r="BM943" s="93">
        <f t="shared" si="2179"/>
        <v>0</v>
      </c>
      <c r="BN943" s="93">
        <f t="shared" si="2180"/>
        <v>0</v>
      </c>
      <c r="BO943" s="36">
        <f t="shared" si="2181"/>
        <v>0</v>
      </c>
      <c r="BP943" s="36">
        <f t="shared" si="2182"/>
        <v>0</v>
      </c>
      <c r="BQ943" s="36">
        <f t="shared" si="2183"/>
        <v>0</v>
      </c>
      <c r="BR943" s="36">
        <f t="shared" si="2184"/>
        <v>154.78110000000001</v>
      </c>
      <c r="BS943" s="36">
        <f t="shared" si="2185"/>
        <v>0</v>
      </c>
      <c r="BT943" s="36">
        <f t="shared" si="2186"/>
        <v>0</v>
      </c>
      <c r="BU943" s="70" cm="1">
        <f t="array" ref="BU943">IF(AND(ActInt=1,$J943=0),INDEX(Tbl_FwdNom,$B943-IVP,MATCH(ValnDt,Tbl_FwdNom_Cols)),INDEX(Tbl_FwdNom,$B943,MATCH(StartDt,Tbl_FwdNom_Cols)))</f>
        <v>8.8086247970000002</v>
      </c>
      <c r="BV943" s="70" cm="1">
        <f t="array" ref="BV943">INDEX(Tbl_FwdReal,$B943,MATCH(StartDt,Tbl_FwdReal_Cols))</f>
        <v>2.8921649129999998</v>
      </c>
      <c r="BW943" s="70" cm="1">
        <f t="array" ref="BW943">IF(RunType&lt;&gt;"OPN",INDEX(Tbl_FwdReal,$B943,MATCH(ValnDt,Tbl_FwdReal_Cols)),IF(AND($J943=0,ActInt=1),INDEX(Tbl_FwdReal,$B943-IVP,MATCH(ValnDt,Tbl_FwdReal_Cols)),-999))*$K943</f>
        <v>2.8921649129999998</v>
      </c>
      <c r="BX943" s="70">
        <f t="shared" si="2187"/>
        <v>2.8921649129999998E-2</v>
      </c>
      <c r="BY943" s="70">
        <f t="shared" si="2262"/>
        <v>5.7501558928249263E-2</v>
      </c>
      <c r="BZ943" s="64">
        <f t="shared" si="2275"/>
        <v>4.669962620613699E-3</v>
      </c>
      <c r="CA943" s="70" cm="1">
        <f t="array" ref="CA943">IF($J943=1,CA942*(1+INDEX(Tbl_CPI,$B943,MATCH(IF(RunType="OPN",StartDt,ValnDt),Tbl_CPI_Cols))),0)</f>
        <v>0</v>
      </c>
      <c r="CB943" s="70">
        <f t="shared" si="2263"/>
        <v>157.29888557430502</v>
      </c>
      <c r="CC943" s="70">
        <f t="shared" si="2264"/>
        <v>149.42561363715794</v>
      </c>
      <c r="CD943" s="36">
        <f t="shared" si="2188"/>
        <v>756.96525441690255</v>
      </c>
      <c r="CE943" s="36">
        <f t="shared" si="2189"/>
        <v>0</v>
      </c>
      <c r="CF943" s="36">
        <f t="shared" si="2190"/>
        <v>0</v>
      </c>
      <c r="CG943" s="36">
        <f t="shared" si="2191"/>
        <v>0</v>
      </c>
      <c r="CH943" s="36">
        <f t="shared" si="2192"/>
        <v>0</v>
      </c>
      <c r="CI943" s="36">
        <f t="shared" si="2193"/>
        <v>0</v>
      </c>
      <c r="CJ943" s="36">
        <f t="shared" si="2194"/>
        <v>0</v>
      </c>
      <c r="CK943" s="36">
        <f t="shared" si="2195"/>
        <v>0</v>
      </c>
      <c r="CL943" s="36">
        <f t="shared" si="2196"/>
        <v>0</v>
      </c>
      <c r="CM943" s="36">
        <f t="shared" si="2197"/>
        <v>0</v>
      </c>
      <c r="CN943" s="36">
        <f t="shared" si="2198"/>
        <v>0</v>
      </c>
      <c r="CO943" s="20">
        <f t="shared" si="2199"/>
        <v>120000</v>
      </c>
      <c r="CP943" s="20">
        <f t="shared" si="2200"/>
        <v>2</v>
      </c>
      <c r="CQ943" s="64" t="e">
        <f t="shared" si="2201"/>
        <v>#N/A</v>
      </c>
      <c r="CR943" s="64" t="e">
        <f t="shared" si="2202"/>
        <v>#N/A</v>
      </c>
      <c r="CS943" s="36" t="e">
        <f t="shared" si="2203"/>
        <v>#N/A</v>
      </c>
      <c r="CT943" s="36">
        <f t="shared" si="2204"/>
        <v>0</v>
      </c>
      <c r="CU943" s="36">
        <f t="shared" si="2205"/>
        <v>0</v>
      </c>
      <c r="CV943" s="36">
        <f t="shared" si="2265"/>
        <v>0</v>
      </c>
      <c r="CW943" s="36">
        <f t="shared" si="2206"/>
        <v>0</v>
      </c>
      <c r="CX943" s="36">
        <f t="shared" si="2207"/>
        <v>0</v>
      </c>
      <c r="CY943" s="36">
        <f t="shared" si="2208"/>
        <v>0</v>
      </c>
      <c r="CZ943" s="36">
        <f t="shared" si="2266"/>
        <v>0</v>
      </c>
      <c r="DA943" s="64">
        <f t="shared" si="2209"/>
        <v>7.0598387656097827E-3</v>
      </c>
      <c r="DB943" s="70">
        <f t="shared" si="2267"/>
        <v>0.99298965315282228</v>
      </c>
      <c r="DC943" s="70">
        <f>PRODUCT($DB$8:DB943)</f>
        <v>2.3823444207056788E-4</v>
      </c>
      <c r="DD943" s="36">
        <f t="shared" si="2210"/>
        <v>0</v>
      </c>
      <c r="DE943" s="36">
        <f t="shared" si="2211"/>
        <v>0</v>
      </c>
      <c r="DF943" s="36">
        <f t="shared" si="2212"/>
        <v>0</v>
      </c>
      <c r="DG943" s="36">
        <f t="shared" si="2213"/>
        <v>0</v>
      </c>
      <c r="DH943" s="36">
        <f t="shared" si="2214"/>
        <v>0</v>
      </c>
      <c r="DI943" s="36">
        <f t="shared" si="2215"/>
        <v>0</v>
      </c>
      <c r="DJ943" s="36">
        <f t="shared" si="2216"/>
        <v>0</v>
      </c>
      <c r="DK943" s="36">
        <f t="shared" si="2217"/>
        <v>0</v>
      </c>
      <c r="DL943" s="36">
        <f t="shared" si="2218"/>
        <v>0</v>
      </c>
      <c r="DM943" s="36">
        <f t="shared" si="2219"/>
        <v>0</v>
      </c>
      <c r="DN943" s="36">
        <f t="shared" ca="1" si="2268"/>
        <v>4.6137290849905055E-12</v>
      </c>
      <c r="DO943" s="64" cm="1">
        <f t="array" ref="DO943">IFERROR(INDEX(Tbl_FwdNom,$B943,MATCH(LIDt,Tbl_FwdNom_Cols,0)),0)</f>
        <v>7.6475780840000001</v>
      </c>
      <c r="DP943" s="64">
        <f t="shared" ca="1" si="2269"/>
        <v>7.5862511970000002</v>
      </c>
      <c r="DQ943" s="64">
        <f t="shared" ca="1" si="2220"/>
        <v>6.112159865612643E-3</v>
      </c>
      <c r="DR943" s="70">
        <f t="shared" ca="1" si="2221"/>
        <v>0.99392497167867544</v>
      </c>
      <c r="DS943" s="70">
        <f ca="1">PRODUCT($DR$8:DR943)</f>
        <v>9.239841443057983E-4</v>
      </c>
      <c r="DT943" s="36">
        <f t="shared" ca="1" si="2222"/>
        <v>0</v>
      </c>
      <c r="DU943" s="36">
        <f t="shared" ca="1" si="2223"/>
        <v>0</v>
      </c>
      <c r="DV943" s="36">
        <f t="shared" ca="1" si="2224"/>
        <v>0</v>
      </c>
      <c r="DW943" s="36">
        <f t="shared" ca="1" si="2225"/>
        <v>0</v>
      </c>
      <c r="DX943" s="36">
        <f t="shared" ca="1" si="2226"/>
        <v>0</v>
      </c>
      <c r="DY943" s="36">
        <f t="shared" ca="1" si="2227"/>
        <v>0</v>
      </c>
      <c r="DZ943" s="36">
        <f t="shared" ca="1" si="2228"/>
        <v>0</v>
      </c>
      <c r="EA943" s="36">
        <f t="shared" ca="1" si="2229"/>
        <v>0</v>
      </c>
      <c r="EB943" s="36">
        <f t="shared" ca="1" si="2230"/>
        <v>0</v>
      </c>
      <c r="EC943" s="36">
        <f t="shared" ca="1" si="2231"/>
        <v>0</v>
      </c>
      <c r="ED943" s="36">
        <f t="shared" ca="1" si="2232"/>
        <v>0</v>
      </c>
      <c r="EE943" s="36">
        <f t="shared" ca="1" si="2270"/>
        <v>0</v>
      </c>
      <c r="EF943" s="36">
        <f t="shared" ca="1" si="2233"/>
        <v>0</v>
      </c>
      <c r="EG943" s="64"/>
      <c r="EH943" s="64"/>
      <c r="EI943" s="64"/>
      <c r="EJ943" s="70"/>
      <c r="EK943" s="70"/>
      <c r="EL943" s="70"/>
      <c r="EM943" s="70"/>
      <c r="EN943" s="70"/>
      <c r="EO943" s="36">
        <f t="shared" si="2234"/>
        <v>0</v>
      </c>
      <c r="EP943" s="36">
        <f t="shared" si="2235"/>
        <v>0</v>
      </c>
      <c r="EQ943" s="36">
        <f t="shared" si="2236"/>
        <v>0</v>
      </c>
      <c r="ER943" s="36">
        <f t="shared" si="2237"/>
        <v>0</v>
      </c>
      <c r="ES943" s="36">
        <f t="shared" si="2238"/>
        <v>0</v>
      </c>
      <c r="ET943" s="36">
        <f t="shared" si="2239"/>
        <v>0</v>
      </c>
      <c r="EU943" s="36">
        <f t="shared" si="2271"/>
        <v>0</v>
      </c>
      <c r="EV943" s="36">
        <f t="shared" si="2240"/>
        <v>0</v>
      </c>
      <c r="EW943" s="36">
        <f t="shared" si="2241"/>
        <v>0</v>
      </c>
      <c r="EX943" s="36">
        <f t="shared" si="2272"/>
        <v>0</v>
      </c>
      <c r="EY943" s="36">
        <f t="shared" si="2242"/>
        <v>0</v>
      </c>
      <c r="EZ943" s="36">
        <f t="shared" si="2243"/>
        <v>0</v>
      </c>
      <c r="FA943" s="36">
        <f t="shared" si="2244"/>
        <v>0</v>
      </c>
      <c r="FB943" s="36">
        <f t="shared" si="2245"/>
        <v>0</v>
      </c>
      <c r="FC943" s="36">
        <f t="shared" si="2273"/>
        <v>0</v>
      </c>
      <c r="FD943" s="36">
        <f t="shared" si="2246"/>
        <v>0</v>
      </c>
      <c r="FE943" s="36">
        <f t="shared" si="2247"/>
        <v>0</v>
      </c>
      <c r="FF943" s="36">
        <f t="shared" si="2274"/>
        <v>0</v>
      </c>
      <c r="FG943" s="36">
        <f t="shared" si="2248"/>
        <v>0</v>
      </c>
      <c r="FH943" s="36">
        <f t="shared" si="2249"/>
        <v>0</v>
      </c>
      <c r="FI943" s="36">
        <f t="shared" si="2250"/>
        <v>0</v>
      </c>
      <c r="FJ943" s="36">
        <f t="shared" ca="1" si="2251"/>
        <v>0</v>
      </c>
      <c r="FK943" s="36">
        <f t="shared" si="2252"/>
        <v>0</v>
      </c>
      <c r="FL943" s="36">
        <f t="shared" si="2253"/>
        <v>0</v>
      </c>
      <c r="FM943" s="36">
        <f t="shared" ca="1" si="2254"/>
        <v>0</v>
      </c>
      <c r="FN943" s="36">
        <f t="shared" ca="1" si="2276"/>
        <v>0</v>
      </c>
    </row>
    <row r="944" spans="2:170" x14ac:dyDescent="0.25">
      <c r="B944" s="2">
        <v>936</v>
      </c>
      <c r="C944" s="2">
        <f t="shared" si="2130"/>
        <v>78</v>
      </c>
      <c r="D944" s="2">
        <f t="shared" si="2279"/>
        <v>960</v>
      </c>
      <c r="E944" s="2">
        <f t="shared" si="2277"/>
        <v>80</v>
      </c>
      <c r="F944" s="189">
        <f t="shared" si="2281"/>
        <v>74204</v>
      </c>
      <c r="G944" s="2">
        <f t="shared" si="2280"/>
        <v>2</v>
      </c>
      <c r="H944" s="187">
        <f t="shared" si="2131"/>
        <v>112.58333333333334</v>
      </c>
      <c r="I944" s="186">
        <f t="shared" si="2278"/>
        <v>112</v>
      </c>
      <c r="J944" s="2">
        <f t="shared" si="2132"/>
        <v>0</v>
      </c>
      <c r="K944" s="2">
        <f t="shared" si="2133"/>
        <v>1</v>
      </c>
      <c r="L944">
        <f t="shared" si="2134"/>
        <v>2</v>
      </c>
      <c r="M944" s="190">
        <f t="shared" si="2255"/>
        <v>0.93</v>
      </c>
      <c r="N944">
        <f t="shared" si="2135"/>
        <v>1</v>
      </c>
      <c r="O944">
        <f t="shared" si="2136"/>
        <v>100</v>
      </c>
      <c r="P944" s="58">
        <f t="shared" si="2137"/>
        <v>4.1850000000000005</v>
      </c>
      <c r="Q944" s="106">
        <f t="shared" si="2138"/>
        <v>1</v>
      </c>
      <c r="R944" s="59">
        <f t="shared" si="2139"/>
        <v>1</v>
      </c>
      <c r="S944" s="32">
        <f t="shared" si="2256"/>
        <v>1</v>
      </c>
      <c r="T944">
        <f t="shared" si="2140"/>
        <v>1</v>
      </c>
      <c r="U944" s="32">
        <f t="shared" si="2257"/>
        <v>0.93</v>
      </c>
      <c r="V944">
        <f t="shared" si="2141"/>
        <v>1</v>
      </c>
      <c r="W944">
        <f t="shared" si="2142"/>
        <v>100</v>
      </c>
      <c r="X944" s="58">
        <f t="shared" si="2143"/>
        <v>1</v>
      </c>
      <c r="Y944" s="58">
        <f t="shared" si="2144"/>
        <v>1</v>
      </c>
      <c r="Z944" s="32">
        <f t="shared" si="2145"/>
        <v>1</v>
      </c>
      <c r="AA944" s="32">
        <f t="shared" si="2146"/>
        <v>1</v>
      </c>
      <c r="AB944" s="59">
        <f t="shared" si="2147"/>
        <v>4.9056245199999996E-3</v>
      </c>
      <c r="AC944" s="59">
        <f t="shared" si="2148"/>
        <v>4.9056245199999996E-3</v>
      </c>
      <c r="AD944">
        <f t="shared" si="2149"/>
        <v>1</v>
      </c>
      <c r="AE944" s="59">
        <f t="shared" si="2150"/>
        <v>4.9056245199999996E-3</v>
      </c>
      <c r="AF944" s="59">
        <f t="shared" si="2151"/>
        <v>4.1758461800000006E-3</v>
      </c>
      <c r="AG944" s="59">
        <f t="shared" si="2152"/>
        <v>4.1758461800000006E-3</v>
      </c>
      <c r="AH944">
        <f t="shared" si="2153"/>
        <v>1</v>
      </c>
      <c r="AI944" s="59">
        <f t="shared" si="2154"/>
        <v>4.1758461800000006E-3</v>
      </c>
      <c r="AJ944" s="59">
        <f t="shared" si="2155"/>
        <v>0</v>
      </c>
      <c r="AK944" s="59">
        <f t="shared" si="2156"/>
        <v>0</v>
      </c>
      <c r="AL944" s="59">
        <f t="shared" si="2157"/>
        <v>0</v>
      </c>
      <c r="AM944" s="12">
        <f t="shared" si="2258"/>
        <v>0</v>
      </c>
      <c r="AN944" s="12">
        <f t="shared" si="2259"/>
        <v>0</v>
      </c>
      <c r="AO944" s="66">
        <f t="shared" si="2158"/>
        <v>0</v>
      </c>
      <c r="AP944" s="66">
        <f t="shared" si="2159"/>
        <v>0</v>
      </c>
      <c r="AQ944" s="59">
        <f t="shared" si="2160"/>
        <v>0</v>
      </c>
      <c r="AR944" s="59">
        <f t="shared" si="2161"/>
        <v>0</v>
      </c>
      <c r="AS944" s="59">
        <f t="shared" si="2162"/>
        <v>0</v>
      </c>
      <c r="AT944" s="12">
        <f t="shared" si="2163"/>
        <v>0</v>
      </c>
      <c r="AU944" s="59">
        <f t="shared" si="2260"/>
        <v>0</v>
      </c>
      <c r="AV944" s="59">
        <f t="shared" si="2261"/>
        <v>0</v>
      </c>
      <c r="AW944" s="70">
        <f t="shared" si="2164"/>
        <v>0</v>
      </c>
      <c r="AX944" s="20">
        <f t="shared" si="2165"/>
        <v>200000</v>
      </c>
      <c r="AY944" s="20">
        <f t="shared" si="2166"/>
        <v>0</v>
      </c>
      <c r="AZ944" s="20">
        <f t="shared" si="2167"/>
        <v>0</v>
      </c>
      <c r="BA944" s="20">
        <f t="shared" si="2168"/>
        <v>200000</v>
      </c>
      <c r="BB944" s="36">
        <f t="shared" si="2169"/>
        <v>1</v>
      </c>
      <c r="BC944" s="36">
        <f t="shared" si="2170"/>
        <v>0</v>
      </c>
      <c r="BD944" s="80">
        <f t="shared" si="2171"/>
        <v>0</v>
      </c>
      <c r="BE944" s="36">
        <f t="shared" si="2172"/>
        <v>0</v>
      </c>
      <c r="BF944" s="36">
        <f t="shared" si="2173"/>
        <v>0</v>
      </c>
      <c r="BG944" s="36">
        <f t="shared" si="2174"/>
        <v>0</v>
      </c>
      <c r="BH944" s="36">
        <f t="shared" si="2175"/>
        <v>0</v>
      </c>
      <c r="BI944" s="36">
        <f t="shared" si="2176"/>
        <v>0</v>
      </c>
      <c r="BJ944" s="36">
        <f t="shared" si="2177"/>
        <v>0</v>
      </c>
      <c r="BK944" s="36">
        <f t="shared" si="2178"/>
        <v>0</v>
      </c>
      <c r="BL944" s="68">
        <f>IF(OR(AT944=0,E944&gt;ProjTerm),0,VLOOKUP(D944,'Life Events'!$AE$5:$AI$1206,5,FALSE))</f>
        <v>0</v>
      </c>
      <c r="BM944" s="93">
        <f t="shared" si="2179"/>
        <v>0</v>
      </c>
      <c r="BN944" s="93">
        <f t="shared" si="2180"/>
        <v>0</v>
      </c>
      <c r="BO944" s="36">
        <f t="shared" si="2181"/>
        <v>0</v>
      </c>
      <c r="BP944" s="36">
        <f t="shared" si="2182"/>
        <v>0</v>
      </c>
      <c r="BQ944" s="36">
        <f t="shared" si="2183"/>
        <v>0</v>
      </c>
      <c r="BR944" s="36">
        <f t="shared" si="2184"/>
        <v>154.78110000000001</v>
      </c>
      <c r="BS944" s="36">
        <f t="shared" si="2185"/>
        <v>0</v>
      </c>
      <c r="BT944" s="36">
        <f t="shared" si="2186"/>
        <v>0</v>
      </c>
      <c r="BU944" s="70" cm="1">
        <f t="array" ref="BU944">IF(AND(ActInt=1,$J944=0),INDEX(Tbl_FwdNom,$B944-IVP,MATCH(ValnDt,Tbl_FwdNom_Cols)),INDEX(Tbl_FwdNom,$B944,MATCH(StartDt,Tbl_FwdNom_Cols)))</f>
        <v>8.8027168820000004</v>
      </c>
      <c r="BV944" s="70" cm="1">
        <f t="array" ref="BV944">INDEX(Tbl_FwdReal,$B944,MATCH(StartDt,Tbl_FwdReal_Cols))</f>
        <v>2.88880084</v>
      </c>
      <c r="BW944" s="70" cm="1">
        <f t="array" ref="BW944">IF(RunType&lt;&gt;"OPN",INDEX(Tbl_FwdReal,$B944,MATCH(ValnDt,Tbl_FwdReal_Cols)),IF(AND($J944=0,ActInt=1),INDEX(Tbl_FwdReal,$B944-IVP,MATCH(ValnDt,Tbl_FwdReal_Cols)),-999))*$K944</f>
        <v>2.88880084</v>
      </c>
      <c r="BX944" s="70">
        <f t="shared" si="2187"/>
        <v>2.8888008400000002E-2</v>
      </c>
      <c r="BY944" s="70">
        <f t="shared" si="2262"/>
        <v>5.7478714823361532E-2</v>
      </c>
      <c r="BZ944" s="64">
        <f t="shared" si="2275"/>
        <v>4.6681540327959681E-3</v>
      </c>
      <c r="CA944" s="70" cm="1">
        <f t="array" ref="CA944">IF($J944=1,CA943*(1+INDEX(Tbl_CPI,$B944,MATCH(IF(RunType="OPN",StartDt,ValnDt),Tbl_CPI_Cols))),0)</f>
        <v>0</v>
      </c>
      <c r="CB944" s="70">
        <f t="shared" si="2263"/>
        <v>158.03318100135303</v>
      </c>
      <c r="CC944" s="70">
        <f t="shared" si="2264"/>
        <v>158.03318100135303</v>
      </c>
      <c r="CD944" s="36">
        <f t="shared" si="2188"/>
        <v>756.96525441690255</v>
      </c>
      <c r="CE944" s="36">
        <f t="shared" si="2189"/>
        <v>0</v>
      </c>
      <c r="CF944" s="36">
        <f t="shared" si="2190"/>
        <v>0</v>
      </c>
      <c r="CG944" s="36">
        <f t="shared" si="2191"/>
        <v>0</v>
      </c>
      <c r="CH944" s="36">
        <f t="shared" si="2192"/>
        <v>0</v>
      </c>
      <c r="CI944" s="36">
        <f t="shared" si="2193"/>
        <v>0</v>
      </c>
      <c r="CJ944" s="36">
        <f t="shared" si="2194"/>
        <v>0</v>
      </c>
      <c r="CK944" s="36">
        <f t="shared" si="2195"/>
        <v>0</v>
      </c>
      <c r="CL944" s="36">
        <f t="shared" si="2196"/>
        <v>0</v>
      </c>
      <c r="CM944" s="36">
        <f t="shared" si="2197"/>
        <v>0</v>
      </c>
      <c r="CN944" s="36">
        <f t="shared" si="2198"/>
        <v>0</v>
      </c>
      <c r="CO944" s="20">
        <f t="shared" si="2199"/>
        <v>120000</v>
      </c>
      <c r="CP944" s="20">
        <f t="shared" si="2200"/>
        <v>2</v>
      </c>
      <c r="CQ944" s="64" t="e">
        <f t="shared" si="2201"/>
        <v>#N/A</v>
      </c>
      <c r="CR944" s="64" t="e">
        <f t="shared" si="2202"/>
        <v>#N/A</v>
      </c>
      <c r="CS944" s="36" t="e">
        <f t="shared" si="2203"/>
        <v>#N/A</v>
      </c>
      <c r="CT944" s="36">
        <f t="shared" si="2204"/>
        <v>0</v>
      </c>
      <c r="CU944" s="36">
        <f t="shared" si="2205"/>
        <v>0</v>
      </c>
      <c r="CV944" s="36">
        <f t="shared" si="2265"/>
        <v>0</v>
      </c>
      <c r="CW944" s="36">
        <f t="shared" si="2206"/>
        <v>0</v>
      </c>
      <c r="CX944" s="36">
        <f t="shared" si="2207"/>
        <v>0</v>
      </c>
      <c r="CY944" s="36">
        <f t="shared" si="2208"/>
        <v>0</v>
      </c>
      <c r="CZ944" s="36">
        <f t="shared" si="2266"/>
        <v>0</v>
      </c>
      <c r="DA944" s="64">
        <f t="shared" si="2209"/>
        <v>7.0552820098035429E-3</v>
      </c>
      <c r="DB944" s="70">
        <f t="shared" si="2267"/>
        <v>0.99299414626402316</v>
      </c>
      <c r="DC944" s="70">
        <f>PRODUCT($DB$8:DB944)</f>
        <v>2.3656540641454944E-4</v>
      </c>
      <c r="DD944" s="36">
        <f t="shared" si="2210"/>
        <v>0</v>
      </c>
      <c r="DE944" s="36">
        <f t="shared" si="2211"/>
        <v>0</v>
      </c>
      <c r="DF944" s="36">
        <f t="shared" si="2212"/>
        <v>0</v>
      </c>
      <c r="DG944" s="36">
        <f t="shared" si="2213"/>
        <v>0</v>
      </c>
      <c r="DH944" s="36">
        <f t="shared" si="2214"/>
        <v>0</v>
      </c>
      <c r="DI944" s="36">
        <f t="shared" si="2215"/>
        <v>0</v>
      </c>
      <c r="DJ944" s="36">
        <f t="shared" si="2216"/>
        <v>0</v>
      </c>
      <c r="DK944" s="36">
        <f t="shared" si="2217"/>
        <v>0</v>
      </c>
      <c r="DL944" s="36">
        <f t="shared" si="2218"/>
        <v>0</v>
      </c>
      <c r="DM944" s="36">
        <f t="shared" si="2219"/>
        <v>0</v>
      </c>
      <c r="DN944" s="36">
        <f t="shared" ca="1" si="2268"/>
        <v>4.6137290849905055E-12</v>
      </c>
      <c r="DO944" s="64" cm="1">
        <f t="array" ref="DO944">IFERROR(INDEX(Tbl_FwdNom,$B944,MATCH(LIDt,Tbl_FwdNom_Cols,0)),0)</f>
        <v>7.6458740870000002</v>
      </c>
      <c r="DP944" s="64">
        <f t="shared" ca="1" si="2269"/>
        <v>7.5845481709999998</v>
      </c>
      <c r="DQ944" s="64">
        <f t="shared" ca="1" si="2220"/>
        <v>6.1108326765126897E-3</v>
      </c>
      <c r="DR944" s="70">
        <f t="shared" ca="1" si="2221"/>
        <v>0.99392628279306339</v>
      </c>
      <c r="DS944" s="70">
        <f ca="1">PRODUCT($DR$8:DR944)</f>
        <v>9.1837212590959155E-4</v>
      </c>
      <c r="DT944" s="36">
        <f t="shared" ca="1" si="2222"/>
        <v>0</v>
      </c>
      <c r="DU944" s="36">
        <f t="shared" ca="1" si="2223"/>
        <v>0</v>
      </c>
      <c r="DV944" s="36">
        <f t="shared" ca="1" si="2224"/>
        <v>0</v>
      </c>
      <c r="DW944" s="36">
        <f t="shared" ca="1" si="2225"/>
        <v>0</v>
      </c>
      <c r="DX944" s="36">
        <f t="shared" ca="1" si="2226"/>
        <v>0</v>
      </c>
      <c r="DY944" s="36">
        <f t="shared" ca="1" si="2227"/>
        <v>0</v>
      </c>
      <c r="DZ944" s="36">
        <f t="shared" ca="1" si="2228"/>
        <v>0</v>
      </c>
      <c r="EA944" s="36">
        <f t="shared" ca="1" si="2229"/>
        <v>0</v>
      </c>
      <c r="EB944" s="36">
        <f t="shared" ca="1" si="2230"/>
        <v>0</v>
      </c>
      <c r="EC944" s="36">
        <f t="shared" ca="1" si="2231"/>
        <v>0</v>
      </c>
      <c r="ED944" s="36">
        <f t="shared" ca="1" si="2232"/>
        <v>0</v>
      </c>
      <c r="EE944" s="36">
        <f t="shared" ca="1" si="2270"/>
        <v>0</v>
      </c>
      <c r="EF944" s="36">
        <f t="shared" ca="1" si="2233"/>
        <v>0</v>
      </c>
      <c r="EG944" s="64"/>
      <c r="EH944" s="64"/>
      <c r="EI944" s="64"/>
      <c r="EJ944" s="70"/>
      <c r="EK944" s="70"/>
      <c r="EL944" s="70"/>
      <c r="EM944" s="70"/>
      <c r="EN944" s="70"/>
      <c r="EO944" s="36">
        <f t="shared" si="2234"/>
        <v>0</v>
      </c>
      <c r="EP944" s="36">
        <f t="shared" si="2235"/>
        <v>0</v>
      </c>
      <c r="EQ944" s="36">
        <f t="shared" si="2236"/>
        <v>0</v>
      </c>
      <c r="ER944" s="36">
        <f t="shared" si="2237"/>
        <v>0</v>
      </c>
      <c r="ES944" s="36">
        <f t="shared" si="2238"/>
        <v>0</v>
      </c>
      <c r="ET944" s="36">
        <f t="shared" si="2239"/>
        <v>0</v>
      </c>
      <c r="EU944" s="36">
        <f t="shared" si="2271"/>
        <v>0</v>
      </c>
      <c r="EV944" s="36">
        <f t="shared" si="2240"/>
        <v>0</v>
      </c>
      <c r="EW944" s="36">
        <f t="shared" si="2241"/>
        <v>0</v>
      </c>
      <c r="EX944" s="36">
        <f t="shared" si="2272"/>
        <v>0</v>
      </c>
      <c r="EY944" s="36">
        <f t="shared" si="2242"/>
        <v>0</v>
      </c>
      <c r="EZ944" s="36">
        <f t="shared" si="2243"/>
        <v>0</v>
      </c>
      <c r="FA944" s="36">
        <f t="shared" si="2244"/>
        <v>0</v>
      </c>
      <c r="FB944" s="36">
        <f t="shared" si="2245"/>
        <v>0</v>
      </c>
      <c r="FC944" s="36">
        <f t="shared" si="2273"/>
        <v>0</v>
      </c>
      <c r="FD944" s="36">
        <f t="shared" si="2246"/>
        <v>0</v>
      </c>
      <c r="FE944" s="36">
        <f t="shared" si="2247"/>
        <v>0</v>
      </c>
      <c r="FF944" s="36">
        <f t="shared" si="2274"/>
        <v>0</v>
      </c>
      <c r="FG944" s="36">
        <f t="shared" si="2248"/>
        <v>0</v>
      </c>
      <c r="FH944" s="36">
        <f t="shared" si="2249"/>
        <v>0</v>
      </c>
      <c r="FI944" s="36">
        <f t="shared" si="2250"/>
        <v>0</v>
      </c>
      <c r="FJ944" s="36">
        <f t="shared" ca="1" si="2251"/>
        <v>0</v>
      </c>
      <c r="FK944" s="36">
        <f t="shared" si="2252"/>
        <v>0</v>
      </c>
      <c r="FL944" s="36">
        <f t="shared" si="2253"/>
        <v>0</v>
      </c>
      <c r="FM944" s="36">
        <f t="shared" ca="1" si="2254"/>
        <v>0</v>
      </c>
      <c r="FN944" s="36">
        <f t="shared" ca="1" si="2276"/>
        <v>0</v>
      </c>
    </row>
    <row r="945" spans="2:170" x14ac:dyDescent="0.25">
      <c r="B945" s="2">
        <v>937</v>
      </c>
      <c r="C945" s="2">
        <f t="shared" si="2130"/>
        <v>79</v>
      </c>
      <c r="D945" s="2">
        <f t="shared" si="2279"/>
        <v>961</v>
      </c>
      <c r="E945" s="2">
        <f t="shared" si="2277"/>
        <v>81</v>
      </c>
      <c r="F945" s="189">
        <f t="shared" si="2281"/>
        <v>74235</v>
      </c>
      <c r="G945" s="2">
        <f t="shared" si="2280"/>
        <v>3</v>
      </c>
      <c r="H945" s="187">
        <f t="shared" si="2131"/>
        <v>112.66666666666666</v>
      </c>
      <c r="I945" s="186">
        <f t="shared" si="2278"/>
        <v>112</v>
      </c>
      <c r="J945" s="2">
        <f t="shared" si="2132"/>
        <v>0</v>
      </c>
      <c r="K945" s="2">
        <f t="shared" si="2133"/>
        <v>1</v>
      </c>
      <c r="L945">
        <f t="shared" si="2134"/>
        <v>2</v>
      </c>
      <c r="M945" s="190">
        <f t="shared" si="2255"/>
        <v>0.93</v>
      </c>
      <c r="N945">
        <f t="shared" si="2135"/>
        <v>1</v>
      </c>
      <c r="O945">
        <f t="shared" si="2136"/>
        <v>100</v>
      </c>
      <c r="P945" s="58">
        <f t="shared" si="2137"/>
        <v>4.1850000000000005</v>
      </c>
      <c r="Q945" s="106">
        <f t="shared" si="2138"/>
        <v>1</v>
      </c>
      <c r="R945" s="59">
        <f t="shared" si="2139"/>
        <v>1</v>
      </c>
      <c r="S945" s="32">
        <f t="shared" si="2256"/>
        <v>1</v>
      </c>
      <c r="T945">
        <f t="shared" si="2140"/>
        <v>1</v>
      </c>
      <c r="U945" s="32">
        <f t="shared" si="2257"/>
        <v>0.93</v>
      </c>
      <c r="V945">
        <f t="shared" si="2141"/>
        <v>1</v>
      </c>
      <c r="W945">
        <f t="shared" si="2142"/>
        <v>100</v>
      </c>
      <c r="X945" s="58">
        <f t="shared" si="2143"/>
        <v>1</v>
      </c>
      <c r="Y945" s="58">
        <f t="shared" si="2144"/>
        <v>1</v>
      </c>
      <c r="Z945" s="32">
        <f t="shared" si="2145"/>
        <v>1</v>
      </c>
      <c r="AA945" s="32">
        <f t="shared" si="2146"/>
        <v>1</v>
      </c>
      <c r="AB945" s="59">
        <f t="shared" si="2147"/>
        <v>4.9056245199999996E-3</v>
      </c>
      <c r="AC945" s="59">
        <f t="shared" si="2148"/>
        <v>4.9056245199999996E-3</v>
      </c>
      <c r="AD945">
        <f t="shared" si="2149"/>
        <v>1</v>
      </c>
      <c r="AE945" s="59">
        <f t="shared" si="2150"/>
        <v>4.9056245199999996E-3</v>
      </c>
      <c r="AF945" s="59">
        <f t="shared" si="2151"/>
        <v>4.1758461800000006E-3</v>
      </c>
      <c r="AG945" s="59">
        <f t="shared" si="2152"/>
        <v>4.1758461800000006E-3</v>
      </c>
      <c r="AH945">
        <f t="shared" si="2153"/>
        <v>1</v>
      </c>
      <c r="AI945" s="59">
        <f t="shared" si="2154"/>
        <v>4.1758461800000006E-3</v>
      </c>
      <c r="AJ945" s="59">
        <f t="shared" si="2155"/>
        <v>0</v>
      </c>
      <c r="AK945" s="59">
        <f t="shared" si="2156"/>
        <v>0</v>
      </c>
      <c r="AL945" s="59">
        <f t="shared" si="2157"/>
        <v>0</v>
      </c>
      <c r="AM945" s="12">
        <f t="shared" si="2258"/>
        <v>0</v>
      </c>
      <c r="AN945" s="12">
        <f t="shared" si="2259"/>
        <v>0</v>
      </c>
      <c r="AO945" s="66">
        <f t="shared" si="2158"/>
        <v>0</v>
      </c>
      <c r="AP945" s="66">
        <f t="shared" si="2159"/>
        <v>0</v>
      </c>
      <c r="AQ945" s="59">
        <f t="shared" si="2160"/>
        <v>0</v>
      </c>
      <c r="AR945" s="59">
        <f t="shared" si="2161"/>
        <v>0</v>
      </c>
      <c r="AS945" s="59">
        <f t="shared" si="2162"/>
        <v>0</v>
      </c>
      <c r="AT945" s="12">
        <f t="shared" si="2163"/>
        <v>0</v>
      </c>
      <c r="AU945" s="59">
        <f t="shared" si="2260"/>
        <v>0</v>
      </c>
      <c r="AV945" s="59">
        <f t="shared" si="2261"/>
        <v>0</v>
      </c>
      <c r="AW945" s="70">
        <f t="shared" si="2164"/>
        <v>0</v>
      </c>
      <c r="AX945" s="20">
        <f t="shared" si="2165"/>
        <v>200000</v>
      </c>
      <c r="AY945" s="20">
        <f t="shared" si="2166"/>
        <v>0</v>
      </c>
      <c r="AZ945" s="20">
        <f t="shared" si="2167"/>
        <v>0</v>
      </c>
      <c r="BA945" s="20">
        <f t="shared" si="2168"/>
        <v>200000</v>
      </c>
      <c r="BB945" s="36">
        <f t="shared" si="2169"/>
        <v>1</v>
      </c>
      <c r="BC945" s="36">
        <f t="shared" si="2170"/>
        <v>0</v>
      </c>
      <c r="BD945" s="80">
        <f t="shared" si="2171"/>
        <v>0</v>
      </c>
      <c r="BE945" s="36">
        <f t="shared" si="2172"/>
        <v>0</v>
      </c>
      <c r="BF945" s="36">
        <f t="shared" si="2173"/>
        <v>0</v>
      </c>
      <c r="BG945" s="36">
        <f t="shared" si="2174"/>
        <v>0</v>
      </c>
      <c r="BH945" s="36">
        <f t="shared" si="2175"/>
        <v>0</v>
      </c>
      <c r="BI945" s="36">
        <f t="shared" si="2176"/>
        <v>0</v>
      </c>
      <c r="BJ945" s="36">
        <f t="shared" si="2177"/>
        <v>0</v>
      </c>
      <c r="BK945" s="36">
        <f t="shared" si="2178"/>
        <v>0</v>
      </c>
      <c r="BL945" s="68">
        <f>IF(OR(AT945=0,E945&gt;ProjTerm),0,VLOOKUP(D945,'Life Events'!$AE$5:$AI$1206,5,FALSE))</f>
        <v>0</v>
      </c>
      <c r="BM945" s="93">
        <f t="shared" si="2179"/>
        <v>0</v>
      </c>
      <c r="BN945" s="93">
        <f t="shared" si="2180"/>
        <v>0</v>
      </c>
      <c r="BO945" s="36">
        <f t="shared" si="2181"/>
        <v>0</v>
      </c>
      <c r="BP945" s="36">
        <f t="shared" si="2182"/>
        <v>0</v>
      </c>
      <c r="BQ945" s="36">
        <f t="shared" si="2183"/>
        <v>0</v>
      </c>
      <c r="BR945" s="36">
        <f t="shared" si="2184"/>
        <v>154.78110000000001</v>
      </c>
      <c r="BS945" s="36">
        <f t="shared" si="2185"/>
        <v>0</v>
      </c>
      <c r="BT945" s="36">
        <f t="shared" si="2186"/>
        <v>0</v>
      </c>
      <c r="BU945" s="70" cm="1">
        <f t="array" ref="BU945">IF(AND(ActInt=1,$J945=0),INDEX(Tbl_FwdNom,$B945-IVP,MATCH(ValnDt,Tbl_FwdNom_Cols)),INDEX(Tbl_FwdNom,$B945,MATCH(StartDt,Tbl_FwdNom_Cols)))</f>
        <v>8.7968092880000004</v>
      </c>
      <c r="BV945" s="70" cm="1">
        <f t="array" ref="BV945">INDEX(Tbl_FwdReal,$B945,MATCH(StartDt,Tbl_FwdReal_Cols))</f>
        <v>2.8854368770000001</v>
      </c>
      <c r="BW945" s="70" cm="1">
        <f t="array" ref="BW945">IF(RunType&lt;&gt;"OPN",INDEX(Tbl_FwdReal,$B945,MATCH(ValnDt,Tbl_FwdReal_Cols)),IF(AND($J945=0,ActInt=1),INDEX(Tbl_FwdReal,$B945-IVP,MATCH(ValnDt,Tbl_FwdReal_Cols)),-999))*$K945</f>
        <v>2.8854368770000001</v>
      </c>
      <c r="BX945" s="70">
        <f t="shared" si="2187"/>
        <v>2.885436877E-2</v>
      </c>
      <c r="BY945" s="70">
        <f t="shared" si="2262"/>
        <v>5.7455871213989873E-2</v>
      </c>
      <c r="BZ945" s="64">
        <f t="shared" si="2275"/>
        <v>4.6663454483955036E-3</v>
      </c>
      <c r="CA945" s="70" cm="1">
        <f t="array" ref="CA945">IF($J945=1,CA944*(1+INDEX(Tbl_CPI,$B945,MATCH(IF(RunType="OPN",StartDt,ValnDt),Tbl_CPI_Cols))),0)</f>
        <v>0</v>
      </c>
      <c r="CB945" s="70">
        <f t="shared" si="2263"/>
        <v>158.77061841621415</v>
      </c>
      <c r="CC945" s="70">
        <f t="shared" si="2264"/>
        <v>158.03318100135303</v>
      </c>
      <c r="CD945" s="36">
        <f t="shared" si="2188"/>
        <v>800.5697560893542</v>
      </c>
      <c r="CE945" s="36">
        <f t="shared" si="2189"/>
        <v>0</v>
      </c>
      <c r="CF945" s="36">
        <f t="shared" si="2190"/>
        <v>0</v>
      </c>
      <c r="CG945" s="36">
        <f t="shared" si="2191"/>
        <v>0</v>
      </c>
      <c r="CH945" s="36">
        <f t="shared" si="2192"/>
        <v>0</v>
      </c>
      <c r="CI945" s="36">
        <f t="shared" si="2193"/>
        <v>0</v>
      </c>
      <c r="CJ945" s="36">
        <f t="shared" si="2194"/>
        <v>0</v>
      </c>
      <c r="CK945" s="36">
        <f t="shared" si="2195"/>
        <v>0</v>
      </c>
      <c r="CL945" s="36">
        <f t="shared" si="2196"/>
        <v>0</v>
      </c>
      <c r="CM945" s="36">
        <f t="shared" si="2197"/>
        <v>0</v>
      </c>
      <c r="CN945" s="36">
        <f t="shared" si="2198"/>
        <v>0</v>
      </c>
      <c r="CO945" s="20">
        <f t="shared" si="2199"/>
        <v>120000</v>
      </c>
      <c r="CP945" s="20">
        <f t="shared" si="2200"/>
        <v>2</v>
      </c>
      <c r="CQ945" s="64" t="e">
        <f t="shared" si="2201"/>
        <v>#N/A</v>
      </c>
      <c r="CR945" s="64" t="e">
        <f t="shared" si="2202"/>
        <v>#N/A</v>
      </c>
      <c r="CS945" s="36" t="e">
        <f t="shared" si="2203"/>
        <v>#N/A</v>
      </c>
      <c r="CT945" s="36">
        <f t="shared" si="2204"/>
        <v>0</v>
      </c>
      <c r="CU945" s="36">
        <f t="shared" si="2205"/>
        <v>0</v>
      </c>
      <c r="CV945" s="36">
        <f t="shared" si="2265"/>
        <v>0</v>
      </c>
      <c r="CW945" s="36">
        <f t="shared" si="2206"/>
        <v>0</v>
      </c>
      <c r="CX945" s="36">
        <f t="shared" si="2207"/>
        <v>0</v>
      </c>
      <c r="CY945" s="36">
        <f t="shared" si="2208"/>
        <v>0</v>
      </c>
      <c r="CZ945" s="36">
        <f t="shared" si="2266"/>
        <v>0</v>
      </c>
      <c r="DA945" s="64">
        <f t="shared" si="2209"/>
        <v>7.0507252747864513E-3</v>
      </c>
      <c r="DB945" s="70">
        <f t="shared" si="2267"/>
        <v>0.99299863939538635</v>
      </c>
      <c r="DC945" s="70">
        <f>PRODUCT($DB$8:DB945)</f>
        <v>2.3490912669766421E-4</v>
      </c>
      <c r="DD945" s="36">
        <f t="shared" si="2210"/>
        <v>0</v>
      </c>
      <c r="DE945" s="36">
        <f t="shared" si="2211"/>
        <v>0</v>
      </c>
      <c r="DF945" s="36">
        <f t="shared" si="2212"/>
        <v>0</v>
      </c>
      <c r="DG945" s="36">
        <f t="shared" si="2213"/>
        <v>0</v>
      </c>
      <c r="DH945" s="36">
        <f t="shared" si="2214"/>
        <v>0</v>
      </c>
      <c r="DI945" s="36">
        <f t="shared" si="2215"/>
        <v>0</v>
      </c>
      <c r="DJ945" s="36">
        <f t="shared" si="2216"/>
        <v>0</v>
      </c>
      <c r="DK945" s="36">
        <f t="shared" si="2217"/>
        <v>0</v>
      </c>
      <c r="DL945" s="36">
        <f t="shared" si="2218"/>
        <v>0</v>
      </c>
      <c r="DM945" s="36">
        <f t="shared" si="2219"/>
        <v>0</v>
      </c>
      <c r="DN945" s="36">
        <f t="shared" ca="1" si="2268"/>
        <v>4.6137290849905055E-12</v>
      </c>
      <c r="DO945" s="64" cm="1">
        <f t="array" ref="DO945">IFERROR(INDEX(Tbl_FwdNom,$B945,MATCH(LIDt,Tbl_FwdNom_Cols,0)),0)</f>
        <v>7.6441701179999999</v>
      </c>
      <c r="DP945" s="64">
        <f t="shared" ca="1" si="2269"/>
        <v>7.5828451719999999</v>
      </c>
      <c r="DQ945" s="64">
        <f t="shared" ca="1" si="2220"/>
        <v>6.1095054891966427E-3</v>
      </c>
      <c r="DR945" s="70">
        <f t="shared" ca="1" si="2221"/>
        <v>0.99392759390914809</v>
      </c>
      <c r="DS945" s="70">
        <f ca="1">PRODUCT($DR$8:DR945)</f>
        <v>9.1279539741854956E-4</v>
      </c>
      <c r="DT945" s="36">
        <f t="shared" ca="1" si="2222"/>
        <v>0</v>
      </c>
      <c r="DU945" s="36">
        <f t="shared" ca="1" si="2223"/>
        <v>0</v>
      </c>
      <c r="DV945" s="36">
        <f t="shared" ca="1" si="2224"/>
        <v>0</v>
      </c>
      <c r="DW945" s="36">
        <f t="shared" ca="1" si="2225"/>
        <v>0</v>
      </c>
      <c r="DX945" s="36">
        <f t="shared" ca="1" si="2226"/>
        <v>0</v>
      </c>
      <c r="DY945" s="36">
        <f t="shared" ca="1" si="2227"/>
        <v>0</v>
      </c>
      <c r="DZ945" s="36">
        <f t="shared" ca="1" si="2228"/>
        <v>0</v>
      </c>
      <c r="EA945" s="36">
        <f t="shared" ca="1" si="2229"/>
        <v>0</v>
      </c>
      <c r="EB945" s="36">
        <f t="shared" ca="1" si="2230"/>
        <v>0</v>
      </c>
      <c r="EC945" s="36">
        <f t="shared" ca="1" si="2231"/>
        <v>0</v>
      </c>
      <c r="ED945" s="36">
        <f t="shared" ca="1" si="2232"/>
        <v>0</v>
      </c>
      <c r="EE945" s="36">
        <f t="shared" ca="1" si="2270"/>
        <v>0</v>
      </c>
      <c r="EF945" s="36">
        <f t="shared" ca="1" si="2233"/>
        <v>0</v>
      </c>
      <c r="EG945" s="64"/>
      <c r="EH945" s="64"/>
      <c r="EI945" s="64"/>
      <c r="EJ945" s="70"/>
      <c r="EK945" s="70"/>
      <c r="EL945" s="70"/>
      <c r="EM945" s="70"/>
      <c r="EN945" s="70"/>
      <c r="EO945" s="36">
        <f t="shared" si="2234"/>
        <v>0</v>
      </c>
      <c r="EP945" s="36">
        <f t="shared" si="2235"/>
        <v>0</v>
      </c>
      <c r="EQ945" s="36">
        <f t="shared" si="2236"/>
        <v>0</v>
      </c>
      <c r="ER945" s="36">
        <f t="shared" si="2237"/>
        <v>0</v>
      </c>
      <c r="ES945" s="36">
        <f t="shared" si="2238"/>
        <v>0</v>
      </c>
      <c r="ET945" s="36">
        <f t="shared" si="2239"/>
        <v>0</v>
      </c>
      <c r="EU945" s="36">
        <f t="shared" si="2271"/>
        <v>0</v>
      </c>
      <c r="EV945" s="36">
        <f t="shared" si="2240"/>
        <v>0</v>
      </c>
      <c r="EW945" s="36">
        <f t="shared" si="2241"/>
        <v>0</v>
      </c>
      <c r="EX945" s="36">
        <f t="shared" si="2272"/>
        <v>0</v>
      </c>
      <c r="EY945" s="36">
        <f t="shared" si="2242"/>
        <v>0</v>
      </c>
      <c r="EZ945" s="36">
        <f t="shared" si="2243"/>
        <v>0</v>
      </c>
      <c r="FA945" s="36">
        <f t="shared" si="2244"/>
        <v>0</v>
      </c>
      <c r="FB945" s="36">
        <f t="shared" si="2245"/>
        <v>0</v>
      </c>
      <c r="FC945" s="36">
        <f t="shared" si="2273"/>
        <v>0</v>
      </c>
      <c r="FD945" s="36">
        <f t="shared" si="2246"/>
        <v>0</v>
      </c>
      <c r="FE945" s="36">
        <f t="shared" si="2247"/>
        <v>0</v>
      </c>
      <c r="FF945" s="36">
        <f t="shared" si="2274"/>
        <v>0</v>
      </c>
      <c r="FG945" s="36">
        <f t="shared" si="2248"/>
        <v>0</v>
      </c>
      <c r="FH945" s="36">
        <f t="shared" si="2249"/>
        <v>0</v>
      </c>
      <c r="FI945" s="36">
        <f t="shared" si="2250"/>
        <v>0</v>
      </c>
      <c r="FJ945" s="36">
        <f t="shared" ca="1" si="2251"/>
        <v>0</v>
      </c>
      <c r="FK945" s="36">
        <f t="shared" si="2252"/>
        <v>0</v>
      </c>
      <c r="FL945" s="36">
        <f t="shared" si="2253"/>
        <v>0</v>
      </c>
      <c r="FM945" s="36">
        <f t="shared" ca="1" si="2254"/>
        <v>0</v>
      </c>
      <c r="FN945" s="36">
        <f t="shared" ca="1" si="2276"/>
        <v>0</v>
      </c>
    </row>
    <row r="946" spans="2:170" x14ac:dyDescent="0.25">
      <c r="B946" s="2">
        <v>938</v>
      </c>
      <c r="C946" s="2">
        <f t="shared" si="2130"/>
        <v>79</v>
      </c>
      <c r="D946" s="2">
        <f t="shared" si="2279"/>
        <v>962</v>
      </c>
      <c r="E946" s="2">
        <f t="shared" si="2277"/>
        <v>81</v>
      </c>
      <c r="F946" s="189">
        <f t="shared" si="2281"/>
        <v>74265</v>
      </c>
      <c r="G946" s="2">
        <f t="shared" si="2280"/>
        <v>4</v>
      </c>
      <c r="H946" s="187">
        <f t="shared" si="2131"/>
        <v>112.75</v>
      </c>
      <c r="I946" s="186">
        <f t="shared" si="2278"/>
        <v>112</v>
      </c>
      <c r="J946" s="2">
        <f t="shared" si="2132"/>
        <v>0</v>
      </c>
      <c r="K946" s="2">
        <f t="shared" si="2133"/>
        <v>1</v>
      </c>
      <c r="L946">
        <f t="shared" si="2134"/>
        <v>2</v>
      </c>
      <c r="M946" s="190">
        <f t="shared" si="2255"/>
        <v>0.93</v>
      </c>
      <c r="N946">
        <f t="shared" si="2135"/>
        <v>1</v>
      </c>
      <c r="O946">
        <f t="shared" si="2136"/>
        <v>100</v>
      </c>
      <c r="P946" s="58">
        <f t="shared" si="2137"/>
        <v>4.1850000000000005</v>
      </c>
      <c r="Q946" s="106">
        <f t="shared" si="2138"/>
        <v>1</v>
      </c>
      <c r="R946" s="59">
        <f t="shared" si="2139"/>
        <v>1</v>
      </c>
      <c r="S946" s="32">
        <f t="shared" si="2256"/>
        <v>1</v>
      </c>
      <c r="T946">
        <f t="shared" si="2140"/>
        <v>1</v>
      </c>
      <c r="U946" s="32">
        <f t="shared" si="2257"/>
        <v>0.93</v>
      </c>
      <c r="V946">
        <f t="shared" si="2141"/>
        <v>1</v>
      </c>
      <c r="W946">
        <f t="shared" si="2142"/>
        <v>100</v>
      </c>
      <c r="X946" s="58">
        <f t="shared" si="2143"/>
        <v>1</v>
      </c>
      <c r="Y946" s="58">
        <f t="shared" si="2144"/>
        <v>1</v>
      </c>
      <c r="Z946" s="32">
        <f t="shared" si="2145"/>
        <v>1</v>
      </c>
      <c r="AA946" s="32">
        <f t="shared" si="2146"/>
        <v>1</v>
      </c>
      <c r="AB946" s="59">
        <f t="shared" si="2147"/>
        <v>4.9056245199999996E-3</v>
      </c>
      <c r="AC946" s="59">
        <f t="shared" si="2148"/>
        <v>4.9056245199999996E-3</v>
      </c>
      <c r="AD946">
        <f t="shared" si="2149"/>
        <v>1</v>
      </c>
      <c r="AE946" s="59">
        <f t="shared" si="2150"/>
        <v>4.9056245199999996E-3</v>
      </c>
      <c r="AF946" s="59">
        <f t="shared" si="2151"/>
        <v>4.1758461800000006E-3</v>
      </c>
      <c r="AG946" s="59">
        <f t="shared" si="2152"/>
        <v>4.1758461800000006E-3</v>
      </c>
      <c r="AH946">
        <f t="shared" si="2153"/>
        <v>1</v>
      </c>
      <c r="AI946" s="59">
        <f t="shared" si="2154"/>
        <v>4.1758461800000006E-3</v>
      </c>
      <c r="AJ946" s="59">
        <f t="shared" si="2155"/>
        <v>0</v>
      </c>
      <c r="AK946" s="59">
        <f t="shared" si="2156"/>
        <v>0</v>
      </c>
      <c r="AL946" s="59">
        <f t="shared" si="2157"/>
        <v>0</v>
      </c>
      <c r="AM946" s="12">
        <f t="shared" si="2258"/>
        <v>0</v>
      </c>
      <c r="AN946" s="12">
        <f t="shared" si="2259"/>
        <v>0</v>
      </c>
      <c r="AO946" s="66">
        <f t="shared" si="2158"/>
        <v>0</v>
      </c>
      <c r="AP946" s="66">
        <f t="shared" si="2159"/>
        <v>0</v>
      </c>
      <c r="AQ946" s="59">
        <f t="shared" si="2160"/>
        <v>0</v>
      </c>
      <c r="AR946" s="59">
        <f t="shared" si="2161"/>
        <v>0</v>
      </c>
      <c r="AS946" s="59">
        <f t="shared" si="2162"/>
        <v>0</v>
      </c>
      <c r="AT946" s="12">
        <f t="shared" si="2163"/>
        <v>0</v>
      </c>
      <c r="AU946" s="59">
        <f t="shared" si="2260"/>
        <v>0</v>
      </c>
      <c r="AV946" s="59">
        <f t="shared" si="2261"/>
        <v>0</v>
      </c>
      <c r="AW946" s="70">
        <f t="shared" si="2164"/>
        <v>0</v>
      </c>
      <c r="AX946" s="20">
        <f t="shared" si="2165"/>
        <v>200000</v>
      </c>
      <c r="AY946" s="20">
        <f t="shared" si="2166"/>
        <v>0</v>
      </c>
      <c r="AZ946" s="20">
        <f t="shared" si="2167"/>
        <v>0</v>
      </c>
      <c r="BA946" s="20">
        <f t="shared" si="2168"/>
        <v>200000</v>
      </c>
      <c r="BB946" s="36">
        <f t="shared" si="2169"/>
        <v>1</v>
      </c>
      <c r="BC946" s="36">
        <f t="shared" si="2170"/>
        <v>0</v>
      </c>
      <c r="BD946" s="80">
        <f t="shared" si="2171"/>
        <v>0</v>
      </c>
      <c r="BE946" s="36">
        <f t="shared" si="2172"/>
        <v>0</v>
      </c>
      <c r="BF946" s="36">
        <f t="shared" si="2173"/>
        <v>0</v>
      </c>
      <c r="BG946" s="36">
        <f t="shared" si="2174"/>
        <v>0</v>
      </c>
      <c r="BH946" s="36">
        <f t="shared" si="2175"/>
        <v>0</v>
      </c>
      <c r="BI946" s="36">
        <f t="shared" si="2176"/>
        <v>0</v>
      </c>
      <c r="BJ946" s="36">
        <f t="shared" si="2177"/>
        <v>0</v>
      </c>
      <c r="BK946" s="36">
        <f t="shared" si="2178"/>
        <v>0</v>
      </c>
      <c r="BL946" s="68">
        <f>IF(OR(AT946=0,E946&gt;ProjTerm),0,VLOOKUP(D946,'Life Events'!$AE$5:$AI$1206,5,FALSE))</f>
        <v>0</v>
      </c>
      <c r="BM946" s="93">
        <f t="shared" si="2179"/>
        <v>0</v>
      </c>
      <c r="BN946" s="93">
        <f t="shared" si="2180"/>
        <v>0</v>
      </c>
      <c r="BO946" s="36">
        <f t="shared" si="2181"/>
        <v>0</v>
      </c>
      <c r="BP946" s="36">
        <f t="shared" si="2182"/>
        <v>0</v>
      </c>
      <c r="BQ946" s="36">
        <f t="shared" si="2183"/>
        <v>0</v>
      </c>
      <c r="BR946" s="36">
        <f t="shared" si="2184"/>
        <v>154.78110000000001</v>
      </c>
      <c r="BS946" s="36">
        <f t="shared" si="2185"/>
        <v>0</v>
      </c>
      <c r="BT946" s="36">
        <f t="shared" si="2186"/>
        <v>0</v>
      </c>
      <c r="BU946" s="70" cm="1">
        <f t="array" ref="BU946">IF(AND(ActInt=1,$J946=0),INDEX(Tbl_FwdNom,$B946-IVP,MATCH(ValnDt,Tbl_FwdNom_Cols)),INDEX(Tbl_FwdNom,$B946,MATCH(StartDt,Tbl_FwdNom_Cols)))</f>
        <v>8.7909020150000003</v>
      </c>
      <c r="BV946" s="70" cm="1">
        <f t="array" ref="BV946">INDEX(Tbl_FwdReal,$B946,MATCH(StartDt,Tbl_FwdReal_Cols))</f>
        <v>2.8820730239999999</v>
      </c>
      <c r="BW946" s="70" cm="1">
        <f t="array" ref="BW946">IF(RunType&lt;&gt;"OPN",INDEX(Tbl_FwdReal,$B946,MATCH(ValnDt,Tbl_FwdReal_Cols)),IF(AND($J946=0,ActInt=1),INDEX(Tbl_FwdReal,$B946-IVP,MATCH(ValnDt,Tbl_FwdReal_Cols)),-999))*$K946</f>
        <v>2.8820730239999999</v>
      </c>
      <c r="BX946" s="70">
        <f t="shared" si="2187"/>
        <v>2.8820730239999998E-2</v>
      </c>
      <c r="BY946" s="70">
        <f t="shared" si="2262"/>
        <v>5.7433028100255967E-2</v>
      </c>
      <c r="BZ946" s="64">
        <f t="shared" si="2275"/>
        <v>4.6645368674227417E-3</v>
      </c>
      <c r="CA946" s="70" cm="1">
        <f t="array" ref="CA946">IF($J946=1,CA945*(1+INDEX(Tbl_CPI,$B946,MATCH(IF(RunType="OPN",StartDt,ValnDt),Tbl_CPI_Cols))),0)</f>
        <v>0</v>
      </c>
      <c r="CB946" s="70">
        <f t="shared" si="2263"/>
        <v>159.51120981928008</v>
      </c>
      <c r="CC946" s="70">
        <f t="shared" si="2264"/>
        <v>158.03318100135303</v>
      </c>
      <c r="CD946" s="36">
        <f t="shared" si="2188"/>
        <v>800.5697560893542</v>
      </c>
      <c r="CE946" s="36">
        <f t="shared" si="2189"/>
        <v>0</v>
      </c>
      <c r="CF946" s="36">
        <f t="shared" si="2190"/>
        <v>0</v>
      </c>
      <c r="CG946" s="36">
        <f t="shared" si="2191"/>
        <v>0</v>
      </c>
      <c r="CH946" s="36">
        <f t="shared" si="2192"/>
        <v>0</v>
      </c>
      <c r="CI946" s="36">
        <f t="shared" si="2193"/>
        <v>0</v>
      </c>
      <c r="CJ946" s="36">
        <f t="shared" si="2194"/>
        <v>0</v>
      </c>
      <c r="CK946" s="36">
        <f t="shared" si="2195"/>
        <v>0</v>
      </c>
      <c r="CL946" s="36">
        <f t="shared" si="2196"/>
        <v>0</v>
      </c>
      <c r="CM946" s="36">
        <f t="shared" si="2197"/>
        <v>0</v>
      </c>
      <c r="CN946" s="36">
        <f t="shared" si="2198"/>
        <v>0</v>
      </c>
      <c r="CO946" s="20">
        <f t="shared" si="2199"/>
        <v>120000</v>
      </c>
      <c r="CP946" s="20">
        <f t="shared" si="2200"/>
        <v>2</v>
      </c>
      <c r="CQ946" s="64" t="e">
        <f t="shared" si="2201"/>
        <v>#N/A</v>
      </c>
      <c r="CR946" s="64" t="e">
        <f t="shared" si="2202"/>
        <v>#N/A</v>
      </c>
      <c r="CS946" s="36" t="e">
        <f t="shared" si="2203"/>
        <v>#N/A</v>
      </c>
      <c r="CT946" s="36">
        <f t="shared" si="2204"/>
        <v>0</v>
      </c>
      <c r="CU946" s="36">
        <f t="shared" si="2205"/>
        <v>0</v>
      </c>
      <c r="CV946" s="36">
        <f t="shared" si="2265"/>
        <v>0</v>
      </c>
      <c r="CW946" s="36">
        <f t="shared" si="2206"/>
        <v>0</v>
      </c>
      <c r="CX946" s="36">
        <f t="shared" si="2207"/>
        <v>0</v>
      </c>
      <c r="CY946" s="36">
        <f t="shared" si="2208"/>
        <v>0</v>
      </c>
      <c r="CZ946" s="36">
        <f t="shared" si="2266"/>
        <v>0</v>
      </c>
      <c r="DA946" s="64">
        <f t="shared" si="2209"/>
        <v>7.0461685605722746E-3</v>
      </c>
      <c r="DB946" s="70">
        <f t="shared" si="2267"/>
        <v>0.99300313254689831</v>
      </c>
      <c r="DC946" s="70">
        <f>PRODUCT($DB$8:DB946)</f>
        <v>2.3326549867463679E-4</v>
      </c>
      <c r="DD946" s="36">
        <f t="shared" si="2210"/>
        <v>0</v>
      </c>
      <c r="DE946" s="36">
        <f t="shared" si="2211"/>
        <v>0</v>
      </c>
      <c r="DF946" s="36">
        <f t="shared" si="2212"/>
        <v>0</v>
      </c>
      <c r="DG946" s="36">
        <f t="shared" si="2213"/>
        <v>0</v>
      </c>
      <c r="DH946" s="36">
        <f t="shared" si="2214"/>
        <v>0</v>
      </c>
      <c r="DI946" s="36">
        <f t="shared" si="2215"/>
        <v>0</v>
      </c>
      <c r="DJ946" s="36">
        <f t="shared" si="2216"/>
        <v>0</v>
      </c>
      <c r="DK946" s="36">
        <f t="shared" si="2217"/>
        <v>0</v>
      </c>
      <c r="DL946" s="36">
        <f t="shared" si="2218"/>
        <v>0</v>
      </c>
      <c r="DM946" s="36">
        <f t="shared" si="2219"/>
        <v>0</v>
      </c>
      <c r="DN946" s="36">
        <f t="shared" ca="1" si="2268"/>
        <v>4.6137290849905055E-12</v>
      </c>
      <c r="DO946" s="64" cm="1">
        <f t="array" ref="DO946">IFERROR(INDEX(Tbl_FwdNom,$B946,MATCH(LIDt,Tbl_FwdNom_Cols,0)),0)</f>
        <v>7.642466175</v>
      </c>
      <c r="DP946" s="64">
        <f t="shared" ca="1" si="2269"/>
        <v>7.5811422000000004</v>
      </c>
      <c r="DQ946" s="64">
        <f t="shared" ca="1" si="2220"/>
        <v>6.1081783036642801E-3</v>
      </c>
      <c r="DR946" s="70">
        <f t="shared" ca="1" si="2221"/>
        <v>0.99392890502692977</v>
      </c>
      <c r="DS946" s="70">
        <f ca="1">PRODUCT($DR$8:DR946)</f>
        <v>9.0725372986984014E-4</v>
      </c>
      <c r="DT946" s="36">
        <f t="shared" ca="1" si="2222"/>
        <v>0</v>
      </c>
      <c r="DU946" s="36">
        <f t="shared" ca="1" si="2223"/>
        <v>0</v>
      </c>
      <c r="DV946" s="36">
        <f t="shared" ca="1" si="2224"/>
        <v>0</v>
      </c>
      <c r="DW946" s="36">
        <f t="shared" ca="1" si="2225"/>
        <v>0</v>
      </c>
      <c r="DX946" s="36">
        <f t="shared" ca="1" si="2226"/>
        <v>0</v>
      </c>
      <c r="DY946" s="36">
        <f t="shared" ca="1" si="2227"/>
        <v>0</v>
      </c>
      <c r="DZ946" s="36">
        <f t="shared" ca="1" si="2228"/>
        <v>0</v>
      </c>
      <c r="EA946" s="36">
        <f t="shared" ca="1" si="2229"/>
        <v>0</v>
      </c>
      <c r="EB946" s="36">
        <f t="shared" ca="1" si="2230"/>
        <v>0</v>
      </c>
      <c r="EC946" s="36">
        <f t="shared" ca="1" si="2231"/>
        <v>0</v>
      </c>
      <c r="ED946" s="36">
        <f t="shared" ca="1" si="2232"/>
        <v>0</v>
      </c>
      <c r="EE946" s="36">
        <f t="shared" ca="1" si="2270"/>
        <v>0</v>
      </c>
      <c r="EF946" s="36">
        <f t="shared" ca="1" si="2233"/>
        <v>0</v>
      </c>
      <c r="EG946" s="64"/>
      <c r="EH946" s="64"/>
      <c r="EI946" s="64"/>
      <c r="EJ946" s="70"/>
      <c r="EK946" s="70"/>
      <c r="EL946" s="70"/>
      <c r="EM946" s="70"/>
      <c r="EN946" s="70"/>
      <c r="EO946" s="36">
        <f t="shared" si="2234"/>
        <v>0</v>
      </c>
      <c r="EP946" s="36">
        <f t="shared" si="2235"/>
        <v>0</v>
      </c>
      <c r="EQ946" s="36">
        <f t="shared" si="2236"/>
        <v>0</v>
      </c>
      <c r="ER946" s="36">
        <f t="shared" si="2237"/>
        <v>0</v>
      </c>
      <c r="ES946" s="36">
        <f t="shared" si="2238"/>
        <v>0</v>
      </c>
      <c r="ET946" s="36">
        <f t="shared" si="2239"/>
        <v>0</v>
      </c>
      <c r="EU946" s="36">
        <f t="shared" si="2271"/>
        <v>0</v>
      </c>
      <c r="EV946" s="36">
        <f t="shared" si="2240"/>
        <v>0</v>
      </c>
      <c r="EW946" s="36">
        <f t="shared" si="2241"/>
        <v>0</v>
      </c>
      <c r="EX946" s="36">
        <f t="shared" si="2272"/>
        <v>0</v>
      </c>
      <c r="EY946" s="36">
        <f t="shared" si="2242"/>
        <v>0</v>
      </c>
      <c r="EZ946" s="36">
        <f t="shared" si="2243"/>
        <v>0</v>
      </c>
      <c r="FA946" s="36">
        <f t="shared" si="2244"/>
        <v>0</v>
      </c>
      <c r="FB946" s="36">
        <f t="shared" si="2245"/>
        <v>0</v>
      </c>
      <c r="FC946" s="36">
        <f t="shared" si="2273"/>
        <v>0</v>
      </c>
      <c r="FD946" s="36">
        <f t="shared" si="2246"/>
        <v>0</v>
      </c>
      <c r="FE946" s="36">
        <f t="shared" si="2247"/>
        <v>0</v>
      </c>
      <c r="FF946" s="36">
        <f t="shared" si="2274"/>
        <v>0</v>
      </c>
      <c r="FG946" s="36">
        <f t="shared" si="2248"/>
        <v>0</v>
      </c>
      <c r="FH946" s="36">
        <f t="shared" si="2249"/>
        <v>0</v>
      </c>
      <c r="FI946" s="36">
        <f t="shared" si="2250"/>
        <v>0</v>
      </c>
      <c r="FJ946" s="36">
        <f t="shared" ca="1" si="2251"/>
        <v>0</v>
      </c>
      <c r="FK946" s="36">
        <f t="shared" si="2252"/>
        <v>0</v>
      </c>
      <c r="FL946" s="36">
        <f t="shared" si="2253"/>
        <v>0</v>
      </c>
      <c r="FM946" s="36">
        <f t="shared" ca="1" si="2254"/>
        <v>0</v>
      </c>
      <c r="FN946" s="36">
        <f t="shared" ca="1" si="2276"/>
        <v>0</v>
      </c>
    </row>
    <row r="947" spans="2:170" x14ac:dyDescent="0.25">
      <c r="B947" s="2">
        <v>939</v>
      </c>
      <c r="C947" s="2">
        <f t="shared" si="2130"/>
        <v>79</v>
      </c>
      <c r="D947" s="2">
        <f t="shared" si="2279"/>
        <v>963</v>
      </c>
      <c r="E947" s="2">
        <f t="shared" si="2277"/>
        <v>81</v>
      </c>
      <c r="F947" s="189">
        <f t="shared" si="2281"/>
        <v>74296</v>
      </c>
      <c r="G947" s="2">
        <f t="shared" si="2280"/>
        <v>5</v>
      </c>
      <c r="H947" s="187">
        <f t="shared" si="2131"/>
        <v>112.83333333333334</v>
      </c>
      <c r="I947" s="186">
        <f t="shared" si="2278"/>
        <v>112</v>
      </c>
      <c r="J947" s="2">
        <f t="shared" si="2132"/>
        <v>0</v>
      </c>
      <c r="K947" s="2">
        <f t="shared" si="2133"/>
        <v>1</v>
      </c>
      <c r="L947">
        <f t="shared" si="2134"/>
        <v>2</v>
      </c>
      <c r="M947" s="190">
        <f t="shared" si="2255"/>
        <v>0.93</v>
      </c>
      <c r="N947">
        <f t="shared" si="2135"/>
        <v>1</v>
      </c>
      <c r="O947">
        <f t="shared" si="2136"/>
        <v>100</v>
      </c>
      <c r="P947" s="58">
        <f t="shared" si="2137"/>
        <v>4.1850000000000005</v>
      </c>
      <c r="Q947" s="106">
        <f t="shared" si="2138"/>
        <v>1</v>
      </c>
      <c r="R947" s="59">
        <f t="shared" si="2139"/>
        <v>1</v>
      </c>
      <c r="S947" s="32">
        <f t="shared" si="2256"/>
        <v>1</v>
      </c>
      <c r="T947">
        <f t="shared" si="2140"/>
        <v>1</v>
      </c>
      <c r="U947" s="32">
        <f t="shared" si="2257"/>
        <v>0.93</v>
      </c>
      <c r="V947">
        <f t="shared" si="2141"/>
        <v>1</v>
      </c>
      <c r="W947">
        <f t="shared" si="2142"/>
        <v>100</v>
      </c>
      <c r="X947" s="58">
        <f t="shared" si="2143"/>
        <v>1</v>
      </c>
      <c r="Y947" s="58">
        <f t="shared" si="2144"/>
        <v>1</v>
      </c>
      <c r="Z947" s="32">
        <f t="shared" si="2145"/>
        <v>1</v>
      </c>
      <c r="AA947" s="32">
        <f t="shared" si="2146"/>
        <v>1</v>
      </c>
      <c r="AB947" s="59">
        <f t="shared" si="2147"/>
        <v>4.9056245199999996E-3</v>
      </c>
      <c r="AC947" s="59">
        <f t="shared" si="2148"/>
        <v>4.9056245199999996E-3</v>
      </c>
      <c r="AD947">
        <f t="shared" si="2149"/>
        <v>1</v>
      </c>
      <c r="AE947" s="59">
        <f t="shared" si="2150"/>
        <v>4.9056245199999996E-3</v>
      </c>
      <c r="AF947" s="59">
        <f t="shared" si="2151"/>
        <v>4.1758461800000006E-3</v>
      </c>
      <c r="AG947" s="59">
        <f t="shared" si="2152"/>
        <v>4.1758461800000006E-3</v>
      </c>
      <c r="AH947">
        <f t="shared" si="2153"/>
        <v>1</v>
      </c>
      <c r="AI947" s="59">
        <f t="shared" si="2154"/>
        <v>4.1758461800000006E-3</v>
      </c>
      <c r="AJ947" s="59">
        <f t="shared" si="2155"/>
        <v>0</v>
      </c>
      <c r="AK947" s="59">
        <f t="shared" si="2156"/>
        <v>0</v>
      </c>
      <c r="AL947" s="59">
        <f t="shared" si="2157"/>
        <v>0</v>
      </c>
      <c r="AM947" s="12">
        <f t="shared" si="2258"/>
        <v>0</v>
      </c>
      <c r="AN947" s="12">
        <f t="shared" si="2259"/>
        <v>0</v>
      </c>
      <c r="AO947" s="66">
        <f t="shared" si="2158"/>
        <v>0</v>
      </c>
      <c r="AP947" s="66">
        <f t="shared" si="2159"/>
        <v>0</v>
      </c>
      <c r="AQ947" s="59">
        <f t="shared" si="2160"/>
        <v>0</v>
      </c>
      <c r="AR947" s="59">
        <f t="shared" si="2161"/>
        <v>0</v>
      </c>
      <c r="AS947" s="59">
        <f t="shared" si="2162"/>
        <v>0</v>
      </c>
      <c r="AT947" s="12">
        <f t="shared" si="2163"/>
        <v>0</v>
      </c>
      <c r="AU947" s="59">
        <f t="shared" si="2260"/>
        <v>0</v>
      </c>
      <c r="AV947" s="59">
        <f t="shared" si="2261"/>
        <v>0</v>
      </c>
      <c r="AW947" s="70">
        <f t="shared" si="2164"/>
        <v>0</v>
      </c>
      <c r="AX947" s="20">
        <f t="shared" si="2165"/>
        <v>200000</v>
      </c>
      <c r="AY947" s="20">
        <f t="shared" si="2166"/>
        <v>0</v>
      </c>
      <c r="AZ947" s="20">
        <f t="shared" si="2167"/>
        <v>0</v>
      </c>
      <c r="BA947" s="20">
        <f t="shared" si="2168"/>
        <v>200000</v>
      </c>
      <c r="BB947" s="36">
        <f t="shared" si="2169"/>
        <v>1</v>
      </c>
      <c r="BC947" s="36">
        <f t="shared" si="2170"/>
        <v>0</v>
      </c>
      <c r="BD947" s="80">
        <f t="shared" si="2171"/>
        <v>0</v>
      </c>
      <c r="BE947" s="36">
        <f t="shared" si="2172"/>
        <v>0</v>
      </c>
      <c r="BF947" s="36">
        <f t="shared" si="2173"/>
        <v>0</v>
      </c>
      <c r="BG947" s="36">
        <f t="shared" si="2174"/>
        <v>0</v>
      </c>
      <c r="BH947" s="36">
        <f t="shared" si="2175"/>
        <v>0</v>
      </c>
      <c r="BI947" s="36">
        <f t="shared" si="2176"/>
        <v>0</v>
      </c>
      <c r="BJ947" s="36">
        <f t="shared" si="2177"/>
        <v>0</v>
      </c>
      <c r="BK947" s="36">
        <f t="shared" si="2178"/>
        <v>0</v>
      </c>
      <c r="BL947" s="68">
        <f>IF(OR(AT947=0,E947&gt;ProjTerm),0,VLOOKUP(D947,'Life Events'!$AE$5:$AI$1206,5,FALSE))</f>
        <v>0</v>
      </c>
      <c r="BM947" s="93">
        <f t="shared" si="2179"/>
        <v>0</v>
      </c>
      <c r="BN947" s="93">
        <f t="shared" si="2180"/>
        <v>0</v>
      </c>
      <c r="BO947" s="36">
        <f t="shared" si="2181"/>
        <v>0</v>
      </c>
      <c r="BP947" s="36">
        <f t="shared" si="2182"/>
        <v>0</v>
      </c>
      <c r="BQ947" s="36">
        <f t="shared" si="2183"/>
        <v>0</v>
      </c>
      <c r="BR947" s="36">
        <f t="shared" si="2184"/>
        <v>154.78110000000001</v>
      </c>
      <c r="BS947" s="36">
        <f t="shared" si="2185"/>
        <v>0</v>
      </c>
      <c r="BT947" s="36">
        <f t="shared" si="2186"/>
        <v>0</v>
      </c>
      <c r="BU947" s="70" cm="1">
        <f t="array" ref="BU947">IF(AND(ActInt=1,$J947=0),INDEX(Tbl_FwdNom,$B947-IVP,MATCH(ValnDt,Tbl_FwdNom_Cols)),INDEX(Tbl_FwdNom,$B947,MATCH(StartDt,Tbl_FwdNom_Cols)))</f>
        <v>8.7849950630000002</v>
      </c>
      <c r="BV947" s="70" cm="1">
        <f t="array" ref="BV947">INDEX(Tbl_FwdReal,$B947,MATCH(StartDt,Tbl_FwdReal_Cols))</f>
        <v>2.8787092809999999</v>
      </c>
      <c r="BW947" s="70" cm="1">
        <f t="array" ref="BW947">IF(RunType&lt;&gt;"OPN",INDEX(Tbl_FwdReal,$B947,MATCH(ValnDt,Tbl_FwdReal_Cols)),IF(AND($J947=0,ActInt=1),INDEX(Tbl_FwdReal,$B947-IVP,MATCH(ValnDt,Tbl_FwdReal_Cols)),-999))*$K947</f>
        <v>2.8787092809999999</v>
      </c>
      <c r="BX947" s="70">
        <f t="shared" si="2187"/>
        <v>2.8787092809999998E-2</v>
      </c>
      <c r="BY947" s="70">
        <f t="shared" si="2262"/>
        <v>5.7410185482282161E-2</v>
      </c>
      <c r="BZ947" s="64">
        <f t="shared" si="2275"/>
        <v>4.6627282898881184E-3</v>
      </c>
      <c r="CA947" s="70" cm="1">
        <f t="array" ref="CA947">IF($J947=1,CA946*(1+INDEX(Tbl_CPI,$B947,MATCH(IF(RunType="OPN",StartDt,ValnDt),Tbl_CPI_Cols))),0)</f>
        <v>0</v>
      </c>
      <c r="CB947" s="70">
        <f t="shared" si="2263"/>
        <v>160.25496724985871</v>
      </c>
      <c r="CC947" s="70">
        <f t="shared" si="2264"/>
        <v>158.03318100135303</v>
      </c>
      <c r="CD947" s="36">
        <f t="shared" si="2188"/>
        <v>800.5697560893542</v>
      </c>
      <c r="CE947" s="36">
        <f t="shared" si="2189"/>
        <v>0</v>
      </c>
      <c r="CF947" s="36">
        <f t="shared" si="2190"/>
        <v>0</v>
      </c>
      <c r="CG947" s="36">
        <f t="shared" si="2191"/>
        <v>0</v>
      </c>
      <c r="CH947" s="36">
        <f t="shared" si="2192"/>
        <v>0</v>
      </c>
      <c r="CI947" s="36">
        <f t="shared" si="2193"/>
        <v>0</v>
      </c>
      <c r="CJ947" s="36">
        <f t="shared" si="2194"/>
        <v>0</v>
      </c>
      <c r="CK947" s="36">
        <f t="shared" si="2195"/>
        <v>0</v>
      </c>
      <c r="CL947" s="36">
        <f t="shared" si="2196"/>
        <v>0</v>
      </c>
      <c r="CM947" s="36">
        <f t="shared" si="2197"/>
        <v>0</v>
      </c>
      <c r="CN947" s="36">
        <f t="shared" si="2198"/>
        <v>0</v>
      </c>
      <c r="CO947" s="20">
        <f t="shared" si="2199"/>
        <v>120000</v>
      </c>
      <c r="CP947" s="20">
        <f t="shared" si="2200"/>
        <v>2</v>
      </c>
      <c r="CQ947" s="64" t="e">
        <f t="shared" si="2201"/>
        <v>#N/A</v>
      </c>
      <c r="CR947" s="64" t="e">
        <f t="shared" si="2202"/>
        <v>#N/A</v>
      </c>
      <c r="CS947" s="36" t="e">
        <f t="shared" si="2203"/>
        <v>#N/A</v>
      </c>
      <c r="CT947" s="36">
        <f t="shared" si="2204"/>
        <v>0</v>
      </c>
      <c r="CU947" s="36">
        <f t="shared" si="2205"/>
        <v>0</v>
      </c>
      <c r="CV947" s="36">
        <f t="shared" si="2265"/>
        <v>0</v>
      </c>
      <c r="CW947" s="36">
        <f t="shared" si="2206"/>
        <v>0</v>
      </c>
      <c r="CX947" s="36">
        <f t="shared" si="2207"/>
        <v>0</v>
      </c>
      <c r="CY947" s="36">
        <f t="shared" si="2208"/>
        <v>0</v>
      </c>
      <c r="CZ947" s="36">
        <f t="shared" si="2266"/>
        <v>0</v>
      </c>
      <c r="DA947" s="64">
        <f t="shared" si="2209"/>
        <v>7.0416118671741135E-3</v>
      </c>
      <c r="DB947" s="70">
        <f t="shared" si="2267"/>
        <v>0.99300762571854595</v>
      </c>
      <c r="DC947" s="70">
        <f>PRODUCT($DB$8:DB947)</f>
        <v>2.3163441900095371E-4</v>
      </c>
      <c r="DD947" s="36">
        <f t="shared" si="2210"/>
        <v>0</v>
      </c>
      <c r="DE947" s="36">
        <f t="shared" si="2211"/>
        <v>0</v>
      </c>
      <c r="DF947" s="36">
        <f t="shared" si="2212"/>
        <v>0</v>
      </c>
      <c r="DG947" s="36">
        <f t="shared" si="2213"/>
        <v>0</v>
      </c>
      <c r="DH947" s="36">
        <f t="shared" si="2214"/>
        <v>0</v>
      </c>
      <c r="DI947" s="36">
        <f t="shared" si="2215"/>
        <v>0</v>
      </c>
      <c r="DJ947" s="36">
        <f t="shared" si="2216"/>
        <v>0</v>
      </c>
      <c r="DK947" s="36">
        <f t="shared" si="2217"/>
        <v>0</v>
      </c>
      <c r="DL947" s="36">
        <f t="shared" si="2218"/>
        <v>0</v>
      </c>
      <c r="DM947" s="36">
        <f t="shared" si="2219"/>
        <v>0</v>
      </c>
      <c r="DN947" s="36">
        <f t="shared" ca="1" si="2268"/>
        <v>4.6137290849905055E-12</v>
      </c>
      <c r="DO947" s="64" cm="1">
        <f t="array" ref="DO947">IFERROR(INDEX(Tbl_FwdNom,$B947,MATCH(LIDt,Tbl_FwdNom_Cols,0)),0)</f>
        <v>7.6407622589999997</v>
      </c>
      <c r="DP947" s="64">
        <f t="shared" ca="1" si="2269"/>
        <v>7.5794392549999996</v>
      </c>
      <c r="DQ947" s="64">
        <f t="shared" ca="1" si="2220"/>
        <v>6.1068511199160458E-3</v>
      </c>
      <c r="DR947" s="70">
        <f t="shared" ca="1" si="2221"/>
        <v>0.99393021614640786</v>
      </c>
      <c r="DS947" s="70">
        <f ca="1">PRODUCT($DR$8:DR947)</f>
        <v>9.017468958291649E-4</v>
      </c>
      <c r="DT947" s="36">
        <f t="shared" ca="1" si="2222"/>
        <v>0</v>
      </c>
      <c r="DU947" s="36">
        <f t="shared" ca="1" si="2223"/>
        <v>0</v>
      </c>
      <c r="DV947" s="36">
        <f t="shared" ca="1" si="2224"/>
        <v>0</v>
      </c>
      <c r="DW947" s="36">
        <f t="shared" ca="1" si="2225"/>
        <v>0</v>
      </c>
      <c r="DX947" s="36">
        <f t="shared" ca="1" si="2226"/>
        <v>0</v>
      </c>
      <c r="DY947" s="36">
        <f t="shared" ca="1" si="2227"/>
        <v>0</v>
      </c>
      <c r="DZ947" s="36">
        <f t="shared" ca="1" si="2228"/>
        <v>0</v>
      </c>
      <c r="EA947" s="36">
        <f t="shared" ca="1" si="2229"/>
        <v>0</v>
      </c>
      <c r="EB947" s="36">
        <f t="shared" ca="1" si="2230"/>
        <v>0</v>
      </c>
      <c r="EC947" s="36">
        <f t="shared" ca="1" si="2231"/>
        <v>0</v>
      </c>
      <c r="ED947" s="36">
        <f t="shared" ca="1" si="2232"/>
        <v>0</v>
      </c>
      <c r="EE947" s="36">
        <f t="shared" ca="1" si="2270"/>
        <v>0</v>
      </c>
      <c r="EF947" s="36">
        <f t="shared" ca="1" si="2233"/>
        <v>0</v>
      </c>
      <c r="EG947" s="64"/>
      <c r="EH947" s="64"/>
      <c r="EI947" s="64"/>
      <c r="EJ947" s="70"/>
      <c r="EK947" s="70"/>
      <c r="EL947" s="70"/>
      <c r="EM947" s="70"/>
      <c r="EN947" s="70"/>
      <c r="EO947" s="36">
        <f t="shared" si="2234"/>
        <v>0</v>
      </c>
      <c r="EP947" s="36">
        <f t="shared" si="2235"/>
        <v>0</v>
      </c>
      <c r="EQ947" s="36">
        <f t="shared" si="2236"/>
        <v>0</v>
      </c>
      <c r="ER947" s="36">
        <f t="shared" si="2237"/>
        <v>0</v>
      </c>
      <c r="ES947" s="36">
        <f t="shared" si="2238"/>
        <v>0</v>
      </c>
      <c r="ET947" s="36">
        <f t="shared" si="2239"/>
        <v>0</v>
      </c>
      <c r="EU947" s="36">
        <f t="shared" si="2271"/>
        <v>0</v>
      </c>
      <c r="EV947" s="36">
        <f t="shared" si="2240"/>
        <v>0</v>
      </c>
      <c r="EW947" s="36">
        <f t="shared" si="2241"/>
        <v>0</v>
      </c>
      <c r="EX947" s="36">
        <f t="shared" si="2272"/>
        <v>0</v>
      </c>
      <c r="EY947" s="36">
        <f t="shared" si="2242"/>
        <v>0</v>
      </c>
      <c r="EZ947" s="36">
        <f t="shared" si="2243"/>
        <v>0</v>
      </c>
      <c r="FA947" s="36">
        <f t="shared" si="2244"/>
        <v>0</v>
      </c>
      <c r="FB947" s="36">
        <f t="shared" si="2245"/>
        <v>0</v>
      </c>
      <c r="FC947" s="36">
        <f t="shared" si="2273"/>
        <v>0</v>
      </c>
      <c r="FD947" s="36">
        <f t="shared" si="2246"/>
        <v>0</v>
      </c>
      <c r="FE947" s="36">
        <f t="shared" si="2247"/>
        <v>0</v>
      </c>
      <c r="FF947" s="36">
        <f t="shared" si="2274"/>
        <v>0</v>
      </c>
      <c r="FG947" s="36">
        <f t="shared" si="2248"/>
        <v>0</v>
      </c>
      <c r="FH947" s="36">
        <f t="shared" si="2249"/>
        <v>0</v>
      </c>
      <c r="FI947" s="36">
        <f t="shared" si="2250"/>
        <v>0</v>
      </c>
      <c r="FJ947" s="36">
        <f t="shared" ca="1" si="2251"/>
        <v>0</v>
      </c>
      <c r="FK947" s="36">
        <f t="shared" si="2252"/>
        <v>0</v>
      </c>
      <c r="FL947" s="36">
        <f t="shared" si="2253"/>
        <v>0</v>
      </c>
      <c r="FM947" s="36">
        <f t="shared" ca="1" si="2254"/>
        <v>0</v>
      </c>
      <c r="FN947" s="36">
        <f t="shared" ca="1" si="2276"/>
        <v>0</v>
      </c>
    </row>
    <row r="948" spans="2:170" x14ac:dyDescent="0.25">
      <c r="B948" s="2">
        <v>940</v>
      </c>
      <c r="C948" s="2">
        <f t="shared" si="2130"/>
        <v>79</v>
      </c>
      <c r="D948" s="2">
        <f t="shared" si="2279"/>
        <v>964</v>
      </c>
      <c r="E948" s="2">
        <f t="shared" si="2277"/>
        <v>81</v>
      </c>
      <c r="F948" s="189">
        <f t="shared" si="2281"/>
        <v>74326</v>
      </c>
      <c r="G948" s="2">
        <f t="shared" si="2280"/>
        <v>6</v>
      </c>
      <c r="H948" s="187">
        <f t="shared" si="2131"/>
        <v>112.91666666666666</v>
      </c>
      <c r="I948" s="186">
        <f t="shared" si="2278"/>
        <v>112</v>
      </c>
      <c r="J948" s="2">
        <f t="shared" si="2132"/>
        <v>0</v>
      </c>
      <c r="K948" s="2">
        <f t="shared" si="2133"/>
        <v>1</v>
      </c>
      <c r="L948">
        <f t="shared" si="2134"/>
        <v>2</v>
      </c>
      <c r="M948" s="190">
        <f t="shared" si="2255"/>
        <v>0.93</v>
      </c>
      <c r="N948">
        <f t="shared" si="2135"/>
        <v>1</v>
      </c>
      <c r="O948">
        <f t="shared" si="2136"/>
        <v>100</v>
      </c>
      <c r="P948" s="58">
        <f t="shared" si="2137"/>
        <v>4.1850000000000005</v>
      </c>
      <c r="Q948" s="106">
        <f t="shared" si="2138"/>
        <v>1</v>
      </c>
      <c r="R948" s="59">
        <f t="shared" si="2139"/>
        <v>1</v>
      </c>
      <c r="S948" s="32">
        <f t="shared" si="2256"/>
        <v>1</v>
      </c>
      <c r="T948">
        <f t="shared" si="2140"/>
        <v>1</v>
      </c>
      <c r="U948" s="32">
        <f t="shared" si="2257"/>
        <v>0.93</v>
      </c>
      <c r="V948">
        <f t="shared" si="2141"/>
        <v>1</v>
      </c>
      <c r="W948">
        <f t="shared" si="2142"/>
        <v>100</v>
      </c>
      <c r="X948" s="58">
        <f t="shared" si="2143"/>
        <v>1</v>
      </c>
      <c r="Y948" s="58">
        <f t="shared" si="2144"/>
        <v>1</v>
      </c>
      <c r="Z948" s="32">
        <f t="shared" si="2145"/>
        <v>1</v>
      </c>
      <c r="AA948" s="32">
        <f t="shared" si="2146"/>
        <v>1</v>
      </c>
      <c r="AB948" s="59">
        <f t="shared" si="2147"/>
        <v>4.9056245199999996E-3</v>
      </c>
      <c r="AC948" s="59">
        <f t="shared" si="2148"/>
        <v>4.9056245199999996E-3</v>
      </c>
      <c r="AD948">
        <f t="shared" si="2149"/>
        <v>1</v>
      </c>
      <c r="AE948" s="59">
        <f t="shared" si="2150"/>
        <v>4.9056245199999996E-3</v>
      </c>
      <c r="AF948" s="59">
        <f t="shared" si="2151"/>
        <v>4.1758461800000006E-3</v>
      </c>
      <c r="AG948" s="59">
        <f t="shared" si="2152"/>
        <v>4.1758461800000006E-3</v>
      </c>
      <c r="AH948">
        <f t="shared" si="2153"/>
        <v>1</v>
      </c>
      <c r="AI948" s="59">
        <f t="shared" si="2154"/>
        <v>4.1758461800000006E-3</v>
      </c>
      <c r="AJ948" s="59">
        <f t="shared" si="2155"/>
        <v>0</v>
      </c>
      <c r="AK948" s="59">
        <f t="shared" si="2156"/>
        <v>0</v>
      </c>
      <c r="AL948" s="59">
        <f t="shared" si="2157"/>
        <v>0</v>
      </c>
      <c r="AM948" s="12">
        <f t="shared" si="2258"/>
        <v>0</v>
      </c>
      <c r="AN948" s="12">
        <f t="shared" si="2259"/>
        <v>0</v>
      </c>
      <c r="AO948" s="66">
        <f t="shared" si="2158"/>
        <v>0</v>
      </c>
      <c r="AP948" s="66">
        <f t="shared" si="2159"/>
        <v>0</v>
      </c>
      <c r="AQ948" s="59">
        <f t="shared" si="2160"/>
        <v>0</v>
      </c>
      <c r="AR948" s="59">
        <f t="shared" si="2161"/>
        <v>0</v>
      </c>
      <c r="AS948" s="59">
        <f t="shared" si="2162"/>
        <v>0</v>
      </c>
      <c r="AT948" s="12">
        <f t="shared" si="2163"/>
        <v>0</v>
      </c>
      <c r="AU948" s="59">
        <f t="shared" si="2260"/>
        <v>0</v>
      </c>
      <c r="AV948" s="59">
        <f t="shared" si="2261"/>
        <v>0</v>
      </c>
      <c r="AW948" s="70">
        <f t="shared" si="2164"/>
        <v>0</v>
      </c>
      <c r="AX948" s="20">
        <f t="shared" si="2165"/>
        <v>200000</v>
      </c>
      <c r="AY948" s="20">
        <f t="shared" si="2166"/>
        <v>0</v>
      </c>
      <c r="AZ948" s="20">
        <f t="shared" si="2167"/>
        <v>0</v>
      </c>
      <c r="BA948" s="20">
        <f t="shared" si="2168"/>
        <v>200000</v>
      </c>
      <c r="BB948" s="36">
        <f t="shared" si="2169"/>
        <v>1</v>
      </c>
      <c r="BC948" s="36">
        <f t="shared" si="2170"/>
        <v>0</v>
      </c>
      <c r="BD948" s="80">
        <f t="shared" si="2171"/>
        <v>0</v>
      </c>
      <c r="BE948" s="36">
        <f t="shared" si="2172"/>
        <v>0</v>
      </c>
      <c r="BF948" s="36">
        <f t="shared" si="2173"/>
        <v>0</v>
      </c>
      <c r="BG948" s="36">
        <f t="shared" si="2174"/>
        <v>0</v>
      </c>
      <c r="BH948" s="36">
        <f t="shared" si="2175"/>
        <v>0</v>
      </c>
      <c r="BI948" s="36">
        <f t="shared" si="2176"/>
        <v>0</v>
      </c>
      <c r="BJ948" s="36">
        <f t="shared" si="2177"/>
        <v>0</v>
      </c>
      <c r="BK948" s="36">
        <f t="shared" si="2178"/>
        <v>0</v>
      </c>
      <c r="BL948" s="68">
        <f>IF(OR(AT948=0,E948&gt;ProjTerm),0,VLOOKUP(D948,'Life Events'!$AE$5:$AI$1206,5,FALSE))</f>
        <v>0</v>
      </c>
      <c r="BM948" s="93">
        <f t="shared" si="2179"/>
        <v>0</v>
      </c>
      <c r="BN948" s="93">
        <f t="shared" si="2180"/>
        <v>0</v>
      </c>
      <c r="BO948" s="36">
        <f t="shared" si="2181"/>
        <v>0</v>
      </c>
      <c r="BP948" s="36">
        <f t="shared" si="2182"/>
        <v>0</v>
      </c>
      <c r="BQ948" s="36">
        <f t="shared" si="2183"/>
        <v>0</v>
      </c>
      <c r="BR948" s="36">
        <f t="shared" si="2184"/>
        <v>154.78110000000001</v>
      </c>
      <c r="BS948" s="36">
        <f t="shared" si="2185"/>
        <v>0</v>
      </c>
      <c r="BT948" s="36">
        <f t="shared" si="2186"/>
        <v>0</v>
      </c>
      <c r="BU948" s="70" cm="1">
        <f t="array" ref="BU948">IF(AND(ActInt=1,$J948=0),INDEX(Tbl_FwdNom,$B948-IVP,MATCH(ValnDt,Tbl_FwdNom_Cols)),INDEX(Tbl_FwdNom,$B948,MATCH(StartDt,Tbl_FwdNom_Cols)))</f>
        <v>8.7790884309999999</v>
      </c>
      <c r="BV948" s="70" cm="1">
        <f t="array" ref="BV948">INDEX(Tbl_FwdReal,$B948,MATCH(StartDt,Tbl_FwdReal_Cols))</f>
        <v>2.8753456480000001</v>
      </c>
      <c r="BW948" s="70" cm="1">
        <f t="array" ref="BW948">IF(RunType&lt;&gt;"OPN",INDEX(Tbl_FwdReal,$B948,MATCH(ValnDt,Tbl_FwdReal_Cols)),IF(AND($J948=0,ActInt=1),INDEX(Tbl_FwdReal,$B948-IVP,MATCH(ValnDt,Tbl_FwdReal_Cols)),-999))*$K948</f>
        <v>2.8753456480000001</v>
      </c>
      <c r="BX948" s="70">
        <f t="shared" si="2187"/>
        <v>2.8753456480000002E-2</v>
      </c>
      <c r="BY948" s="70">
        <f t="shared" si="2262"/>
        <v>5.7387343350469244E-2</v>
      </c>
      <c r="BZ948" s="64">
        <f t="shared" si="2275"/>
        <v>4.6609197150324633E-3</v>
      </c>
      <c r="CA948" s="70" cm="1">
        <f t="array" ref="CA948">IF($J948=1,CA947*(1+INDEX(Tbl_CPI,$B948,MATCH(IF(RunType="OPN",StartDt,ValnDt),Tbl_CPI_Cols))),0)</f>
        <v>0</v>
      </c>
      <c r="CB948" s="70">
        <f t="shared" si="2263"/>
        <v>161.00190278614545</v>
      </c>
      <c r="CC948" s="70">
        <f t="shared" si="2264"/>
        <v>158.03318100135303</v>
      </c>
      <c r="CD948" s="36">
        <f t="shared" si="2188"/>
        <v>800.5697560893542</v>
      </c>
      <c r="CE948" s="36">
        <f t="shared" si="2189"/>
        <v>0</v>
      </c>
      <c r="CF948" s="36">
        <f t="shared" si="2190"/>
        <v>0</v>
      </c>
      <c r="CG948" s="36">
        <f t="shared" si="2191"/>
        <v>0</v>
      </c>
      <c r="CH948" s="36">
        <f t="shared" si="2192"/>
        <v>0</v>
      </c>
      <c r="CI948" s="36">
        <f t="shared" si="2193"/>
        <v>0</v>
      </c>
      <c r="CJ948" s="36">
        <f t="shared" si="2194"/>
        <v>0</v>
      </c>
      <c r="CK948" s="36">
        <f t="shared" si="2195"/>
        <v>0</v>
      </c>
      <c r="CL948" s="36">
        <f t="shared" si="2196"/>
        <v>0</v>
      </c>
      <c r="CM948" s="36">
        <f t="shared" si="2197"/>
        <v>0</v>
      </c>
      <c r="CN948" s="36">
        <f t="shared" si="2198"/>
        <v>0</v>
      </c>
      <c r="CO948" s="20">
        <f t="shared" si="2199"/>
        <v>120000</v>
      </c>
      <c r="CP948" s="20">
        <f t="shared" si="2200"/>
        <v>2</v>
      </c>
      <c r="CQ948" s="64" t="e">
        <f t="shared" si="2201"/>
        <v>#N/A</v>
      </c>
      <c r="CR948" s="64" t="e">
        <f t="shared" si="2202"/>
        <v>#N/A</v>
      </c>
      <c r="CS948" s="36" t="e">
        <f t="shared" si="2203"/>
        <v>#N/A</v>
      </c>
      <c r="CT948" s="36">
        <f t="shared" si="2204"/>
        <v>0</v>
      </c>
      <c r="CU948" s="36">
        <f t="shared" si="2205"/>
        <v>0</v>
      </c>
      <c r="CV948" s="36">
        <f t="shared" si="2265"/>
        <v>0</v>
      </c>
      <c r="CW948" s="36">
        <f t="shared" si="2206"/>
        <v>0</v>
      </c>
      <c r="CX948" s="36">
        <f t="shared" si="2207"/>
        <v>0</v>
      </c>
      <c r="CY948" s="36">
        <f t="shared" si="2208"/>
        <v>0</v>
      </c>
      <c r="CZ948" s="36">
        <f t="shared" si="2266"/>
        <v>0</v>
      </c>
      <c r="DA948" s="64">
        <f t="shared" si="2209"/>
        <v>7.0370551938341297E-3</v>
      </c>
      <c r="DB948" s="70">
        <f t="shared" si="2267"/>
        <v>0.99301211891107655</v>
      </c>
      <c r="DC948" s="70">
        <f>PRODUCT($DB$8:DB948)</f>
        <v>2.3001578522487319E-4</v>
      </c>
      <c r="DD948" s="36">
        <f t="shared" si="2210"/>
        <v>0</v>
      </c>
      <c r="DE948" s="36">
        <f t="shared" si="2211"/>
        <v>0</v>
      </c>
      <c r="DF948" s="36">
        <f t="shared" si="2212"/>
        <v>0</v>
      </c>
      <c r="DG948" s="36">
        <f t="shared" si="2213"/>
        <v>0</v>
      </c>
      <c r="DH948" s="36">
        <f t="shared" si="2214"/>
        <v>0</v>
      </c>
      <c r="DI948" s="36">
        <f t="shared" si="2215"/>
        <v>0</v>
      </c>
      <c r="DJ948" s="36">
        <f t="shared" si="2216"/>
        <v>0</v>
      </c>
      <c r="DK948" s="36">
        <f t="shared" si="2217"/>
        <v>0</v>
      </c>
      <c r="DL948" s="36">
        <f t="shared" si="2218"/>
        <v>0</v>
      </c>
      <c r="DM948" s="36">
        <f t="shared" si="2219"/>
        <v>0</v>
      </c>
      <c r="DN948" s="36">
        <f t="shared" ca="1" si="2268"/>
        <v>4.6137290849905055E-12</v>
      </c>
      <c r="DO948" s="64" cm="1">
        <f t="array" ref="DO948">IFERROR(INDEX(Tbl_FwdNom,$B948,MATCH(LIDt,Tbl_FwdNom_Cols,0)),0)</f>
        <v>7.639058371</v>
      </c>
      <c r="DP948" s="64">
        <f t="shared" ca="1" si="2269"/>
        <v>7.5777363370000002</v>
      </c>
      <c r="DQ948" s="64">
        <f t="shared" ca="1" si="2220"/>
        <v>6.105523937952384E-3</v>
      </c>
      <c r="DR948" s="70">
        <f t="shared" ca="1" si="2221"/>
        <v>0.99393152726758216</v>
      </c>
      <c r="DS948" s="70">
        <f ca="1">PRODUCT($DR$8:DR948)</f>
        <v>8.9627466938028315E-4</v>
      </c>
      <c r="DT948" s="36">
        <f t="shared" ca="1" si="2222"/>
        <v>0</v>
      </c>
      <c r="DU948" s="36">
        <f t="shared" ca="1" si="2223"/>
        <v>0</v>
      </c>
      <c r="DV948" s="36">
        <f t="shared" ca="1" si="2224"/>
        <v>0</v>
      </c>
      <c r="DW948" s="36">
        <f t="shared" ca="1" si="2225"/>
        <v>0</v>
      </c>
      <c r="DX948" s="36">
        <f t="shared" ca="1" si="2226"/>
        <v>0</v>
      </c>
      <c r="DY948" s="36">
        <f t="shared" ca="1" si="2227"/>
        <v>0</v>
      </c>
      <c r="DZ948" s="36">
        <f t="shared" ca="1" si="2228"/>
        <v>0</v>
      </c>
      <c r="EA948" s="36">
        <f t="shared" ca="1" si="2229"/>
        <v>0</v>
      </c>
      <c r="EB948" s="36">
        <f t="shared" ca="1" si="2230"/>
        <v>0</v>
      </c>
      <c r="EC948" s="36">
        <f t="shared" ca="1" si="2231"/>
        <v>0</v>
      </c>
      <c r="ED948" s="36">
        <f t="shared" ca="1" si="2232"/>
        <v>0</v>
      </c>
      <c r="EE948" s="36">
        <f t="shared" ca="1" si="2270"/>
        <v>0</v>
      </c>
      <c r="EF948" s="36">
        <f t="shared" ca="1" si="2233"/>
        <v>0</v>
      </c>
      <c r="EG948" s="64"/>
      <c r="EH948" s="64"/>
      <c r="EI948" s="64"/>
      <c r="EJ948" s="70"/>
      <c r="EK948" s="70"/>
      <c r="EL948" s="70"/>
      <c r="EM948" s="70"/>
      <c r="EN948" s="70"/>
      <c r="EO948" s="36">
        <f t="shared" si="2234"/>
        <v>0</v>
      </c>
      <c r="EP948" s="36">
        <f t="shared" si="2235"/>
        <v>0</v>
      </c>
      <c r="EQ948" s="36">
        <f t="shared" si="2236"/>
        <v>0</v>
      </c>
      <c r="ER948" s="36">
        <f t="shared" si="2237"/>
        <v>0</v>
      </c>
      <c r="ES948" s="36">
        <f t="shared" si="2238"/>
        <v>0</v>
      </c>
      <c r="ET948" s="36">
        <f t="shared" si="2239"/>
        <v>0</v>
      </c>
      <c r="EU948" s="36">
        <f t="shared" si="2271"/>
        <v>0</v>
      </c>
      <c r="EV948" s="36">
        <f t="shared" si="2240"/>
        <v>0</v>
      </c>
      <c r="EW948" s="36">
        <f t="shared" si="2241"/>
        <v>0</v>
      </c>
      <c r="EX948" s="36">
        <f t="shared" si="2272"/>
        <v>0</v>
      </c>
      <c r="EY948" s="36">
        <f t="shared" si="2242"/>
        <v>0</v>
      </c>
      <c r="EZ948" s="36">
        <f t="shared" si="2243"/>
        <v>0</v>
      </c>
      <c r="FA948" s="36">
        <f t="shared" si="2244"/>
        <v>0</v>
      </c>
      <c r="FB948" s="36">
        <f t="shared" si="2245"/>
        <v>0</v>
      </c>
      <c r="FC948" s="36">
        <f t="shared" si="2273"/>
        <v>0</v>
      </c>
      <c r="FD948" s="36">
        <f t="shared" si="2246"/>
        <v>0</v>
      </c>
      <c r="FE948" s="36">
        <f t="shared" si="2247"/>
        <v>0</v>
      </c>
      <c r="FF948" s="36">
        <f t="shared" si="2274"/>
        <v>0</v>
      </c>
      <c r="FG948" s="36">
        <f t="shared" si="2248"/>
        <v>0</v>
      </c>
      <c r="FH948" s="36">
        <f t="shared" si="2249"/>
        <v>0</v>
      </c>
      <c r="FI948" s="36">
        <f t="shared" si="2250"/>
        <v>0</v>
      </c>
      <c r="FJ948" s="36">
        <f t="shared" ca="1" si="2251"/>
        <v>0</v>
      </c>
      <c r="FK948" s="36">
        <f t="shared" si="2252"/>
        <v>0</v>
      </c>
      <c r="FL948" s="36">
        <f t="shared" si="2253"/>
        <v>0</v>
      </c>
      <c r="FM948" s="36">
        <f t="shared" ca="1" si="2254"/>
        <v>0</v>
      </c>
      <c r="FN948" s="36">
        <f t="shared" ca="1" si="2276"/>
        <v>0</v>
      </c>
    </row>
    <row r="949" spans="2:170" x14ac:dyDescent="0.25">
      <c r="B949" s="2">
        <v>941</v>
      </c>
      <c r="C949" s="2">
        <f t="shared" si="2130"/>
        <v>79</v>
      </c>
      <c r="D949" s="2">
        <f t="shared" si="2279"/>
        <v>965</v>
      </c>
      <c r="E949" s="2">
        <f t="shared" si="2277"/>
        <v>81</v>
      </c>
      <c r="F949" s="189">
        <f t="shared" si="2281"/>
        <v>74357</v>
      </c>
      <c r="G949" s="2">
        <f t="shared" si="2280"/>
        <v>7</v>
      </c>
      <c r="H949" s="187">
        <f t="shared" si="2131"/>
        <v>113</v>
      </c>
      <c r="I949" s="186">
        <f t="shared" si="2278"/>
        <v>113</v>
      </c>
      <c r="J949" s="2">
        <f t="shared" si="2132"/>
        <v>0</v>
      </c>
      <c r="K949" s="2">
        <f t="shared" si="2133"/>
        <v>1</v>
      </c>
      <c r="L949">
        <f t="shared" si="2134"/>
        <v>2</v>
      </c>
      <c r="M949" s="190">
        <f t="shared" si="2255"/>
        <v>0.93</v>
      </c>
      <c r="N949">
        <f t="shared" si="2135"/>
        <v>1</v>
      </c>
      <c r="O949">
        <f t="shared" si="2136"/>
        <v>100</v>
      </c>
      <c r="P949" s="58">
        <f t="shared" si="2137"/>
        <v>4.1850000000000005</v>
      </c>
      <c r="Q949" s="106">
        <f t="shared" si="2138"/>
        <v>1</v>
      </c>
      <c r="R949" s="59">
        <f t="shared" si="2139"/>
        <v>1</v>
      </c>
      <c r="S949" s="32">
        <f t="shared" si="2256"/>
        <v>1</v>
      </c>
      <c r="T949">
        <f t="shared" si="2140"/>
        <v>1</v>
      </c>
      <c r="U949" s="32">
        <f t="shared" si="2257"/>
        <v>0.93</v>
      </c>
      <c r="V949">
        <f t="shared" si="2141"/>
        <v>1</v>
      </c>
      <c r="W949">
        <f t="shared" si="2142"/>
        <v>100</v>
      </c>
      <c r="X949" s="58">
        <f t="shared" si="2143"/>
        <v>1</v>
      </c>
      <c r="Y949" s="58">
        <f t="shared" si="2144"/>
        <v>1</v>
      </c>
      <c r="Z949" s="32">
        <f t="shared" si="2145"/>
        <v>1</v>
      </c>
      <c r="AA949" s="32">
        <f t="shared" si="2146"/>
        <v>1</v>
      </c>
      <c r="AB949" s="59">
        <f t="shared" si="2147"/>
        <v>4.9056245199999996E-3</v>
      </c>
      <c r="AC949" s="59">
        <f t="shared" si="2148"/>
        <v>4.9056245199999996E-3</v>
      </c>
      <c r="AD949">
        <f t="shared" si="2149"/>
        <v>1</v>
      </c>
      <c r="AE949" s="59">
        <f t="shared" si="2150"/>
        <v>4.9056245199999996E-3</v>
      </c>
      <c r="AF949" s="59">
        <f t="shared" si="2151"/>
        <v>4.1758461800000006E-3</v>
      </c>
      <c r="AG949" s="59">
        <f t="shared" si="2152"/>
        <v>4.1758461800000006E-3</v>
      </c>
      <c r="AH949">
        <f t="shared" si="2153"/>
        <v>1</v>
      </c>
      <c r="AI949" s="59">
        <f t="shared" si="2154"/>
        <v>4.1758461800000006E-3</v>
      </c>
      <c r="AJ949" s="59">
        <f t="shared" si="2155"/>
        <v>0</v>
      </c>
      <c r="AK949" s="59">
        <f t="shared" si="2156"/>
        <v>0</v>
      </c>
      <c r="AL949" s="59">
        <f t="shared" si="2157"/>
        <v>0</v>
      </c>
      <c r="AM949" s="12">
        <f t="shared" si="2258"/>
        <v>0</v>
      </c>
      <c r="AN949" s="12">
        <f t="shared" si="2259"/>
        <v>0</v>
      </c>
      <c r="AO949" s="66">
        <f t="shared" si="2158"/>
        <v>0</v>
      </c>
      <c r="AP949" s="66">
        <f t="shared" si="2159"/>
        <v>0</v>
      </c>
      <c r="AQ949" s="59">
        <f t="shared" si="2160"/>
        <v>0</v>
      </c>
      <c r="AR949" s="59">
        <f t="shared" si="2161"/>
        <v>0</v>
      </c>
      <c r="AS949" s="59">
        <f t="shared" si="2162"/>
        <v>0</v>
      </c>
      <c r="AT949" s="12">
        <f t="shared" si="2163"/>
        <v>0</v>
      </c>
      <c r="AU949" s="59">
        <f t="shared" si="2260"/>
        <v>0</v>
      </c>
      <c r="AV949" s="59">
        <f t="shared" si="2261"/>
        <v>0</v>
      </c>
      <c r="AW949" s="70">
        <f t="shared" si="2164"/>
        <v>0</v>
      </c>
      <c r="AX949" s="20">
        <f t="shared" si="2165"/>
        <v>200000</v>
      </c>
      <c r="AY949" s="20">
        <f t="shared" si="2166"/>
        <v>0</v>
      </c>
      <c r="AZ949" s="20">
        <f t="shared" si="2167"/>
        <v>0</v>
      </c>
      <c r="BA949" s="20">
        <f t="shared" si="2168"/>
        <v>200000</v>
      </c>
      <c r="BB949" s="36">
        <f t="shared" si="2169"/>
        <v>1</v>
      </c>
      <c r="BC949" s="36">
        <f t="shared" si="2170"/>
        <v>0</v>
      </c>
      <c r="BD949" s="80">
        <f t="shared" si="2171"/>
        <v>0</v>
      </c>
      <c r="BE949" s="36">
        <f t="shared" si="2172"/>
        <v>0</v>
      </c>
      <c r="BF949" s="36">
        <f t="shared" si="2173"/>
        <v>0</v>
      </c>
      <c r="BG949" s="36">
        <f t="shared" si="2174"/>
        <v>0</v>
      </c>
      <c r="BH949" s="36">
        <f t="shared" si="2175"/>
        <v>0</v>
      </c>
      <c r="BI949" s="36">
        <f t="shared" si="2176"/>
        <v>0</v>
      </c>
      <c r="BJ949" s="36">
        <f t="shared" si="2177"/>
        <v>0</v>
      </c>
      <c r="BK949" s="36">
        <f t="shared" si="2178"/>
        <v>0</v>
      </c>
      <c r="BL949" s="68">
        <f>IF(OR(AT949=0,E949&gt;ProjTerm),0,VLOOKUP(D949,'Life Events'!$AE$5:$AI$1206,5,FALSE))</f>
        <v>0</v>
      </c>
      <c r="BM949" s="93">
        <f t="shared" si="2179"/>
        <v>0</v>
      </c>
      <c r="BN949" s="93">
        <f t="shared" si="2180"/>
        <v>0</v>
      </c>
      <c r="BO949" s="36">
        <f t="shared" si="2181"/>
        <v>0</v>
      </c>
      <c r="BP949" s="36">
        <f t="shared" si="2182"/>
        <v>0</v>
      </c>
      <c r="BQ949" s="36">
        <f t="shared" si="2183"/>
        <v>0</v>
      </c>
      <c r="BR949" s="36">
        <f t="shared" si="2184"/>
        <v>154.78110000000001</v>
      </c>
      <c r="BS949" s="36">
        <f t="shared" si="2185"/>
        <v>0</v>
      </c>
      <c r="BT949" s="36">
        <f t="shared" si="2186"/>
        <v>0</v>
      </c>
      <c r="BU949" s="70" cm="1">
        <f t="array" ref="BU949">IF(AND(ActInt=1,$J949=0),INDEX(Tbl_FwdNom,$B949-IVP,MATCH(ValnDt,Tbl_FwdNom_Cols)),INDEX(Tbl_FwdNom,$B949,MATCH(StartDt,Tbl_FwdNom_Cols)))</f>
        <v>8.7731821199999995</v>
      </c>
      <c r="BV949" s="70" cm="1">
        <f t="array" ref="BV949">INDEX(Tbl_FwdReal,$B949,MATCH(StartDt,Tbl_FwdReal_Cols))</f>
        <v>2.8719821250000002</v>
      </c>
      <c r="BW949" s="70" cm="1">
        <f t="array" ref="BW949">IF(RunType&lt;&gt;"OPN",INDEX(Tbl_FwdReal,$B949,MATCH(ValnDt,Tbl_FwdReal_Cols)),IF(AND($J949=0,ActInt=1),INDEX(Tbl_FwdReal,$B949-IVP,MATCH(ValnDt,Tbl_FwdReal_Cols)),-999))*$K949</f>
        <v>2.8719821250000002</v>
      </c>
      <c r="BX949" s="70">
        <f t="shared" si="2187"/>
        <v>2.8719821250000003E-2</v>
      </c>
      <c r="BY949" s="70">
        <f t="shared" si="2262"/>
        <v>5.7364501714659788E-2</v>
      </c>
      <c r="BZ949" s="64">
        <f t="shared" si="2275"/>
        <v>4.6591111436360411E-3</v>
      </c>
      <c r="CA949" s="70" cm="1">
        <f t="array" ref="CA949">IF($J949=1,CA948*(1+INDEX(Tbl_CPI,$B949,MATCH(IF(RunType="OPN",StartDt,ValnDt),Tbl_CPI_Cols))),0)</f>
        <v>0</v>
      </c>
      <c r="CB949" s="70">
        <f t="shared" si="2263"/>
        <v>161.75202854556298</v>
      </c>
      <c r="CC949" s="70">
        <f t="shared" si="2264"/>
        <v>158.03318100135303</v>
      </c>
      <c r="CD949" s="36">
        <f t="shared" si="2188"/>
        <v>800.5697560893542</v>
      </c>
      <c r="CE949" s="36">
        <f t="shared" si="2189"/>
        <v>0</v>
      </c>
      <c r="CF949" s="36">
        <f t="shared" si="2190"/>
        <v>0</v>
      </c>
      <c r="CG949" s="36">
        <f t="shared" si="2191"/>
        <v>0</v>
      </c>
      <c r="CH949" s="36">
        <f t="shared" si="2192"/>
        <v>0</v>
      </c>
      <c r="CI949" s="36">
        <f t="shared" si="2193"/>
        <v>0</v>
      </c>
      <c r="CJ949" s="36">
        <f t="shared" si="2194"/>
        <v>0</v>
      </c>
      <c r="CK949" s="36">
        <f t="shared" si="2195"/>
        <v>0</v>
      </c>
      <c r="CL949" s="36">
        <f t="shared" si="2196"/>
        <v>0</v>
      </c>
      <c r="CM949" s="36">
        <f t="shared" si="2197"/>
        <v>0</v>
      </c>
      <c r="CN949" s="36">
        <f t="shared" si="2198"/>
        <v>0</v>
      </c>
      <c r="CO949" s="20">
        <f t="shared" si="2199"/>
        <v>120000</v>
      </c>
      <c r="CP949" s="20">
        <f t="shared" si="2200"/>
        <v>2</v>
      </c>
      <c r="CQ949" s="64" t="e">
        <f t="shared" si="2201"/>
        <v>#N/A</v>
      </c>
      <c r="CR949" s="64" t="e">
        <f t="shared" si="2202"/>
        <v>#N/A</v>
      </c>
      <c r="CS949" s="36" t="e">
        <f t="shared" si="2203"/>
        <v>#N/A</v>
      </c>
      <c r="CT949" s="36">
        <f t="shared" si="2204"/>
        <v>0</v>
      </c>
      <c r="CU949" s="36">
        <f t="shared" si="2205"/>
        <v>0</v>
      </c>
      <c r="CV949" s="36">
        <f t="shared" si="2265"/>
        <v>0</v>
      </c>
      <c r="CW949" s="36">
        <f t="shared" si="2206"/>
        <v>0</v>
      </c>
      <c r="CX949" s="36">
        <f t="shared" si="2207"/>
        <v>0</v>
      </c>
      <c r="CY949" s="36">
        <f t="shared" si="2208"/>
        <v>0</v>
      </c>
      <c r="CZ949" s="36">
        <f t="shared" si="2266"/>
        <v>0</v>
      </c>
      <c r="DA949" s="64">
        <f t="shared" si="2209"/>
        <v>7.0324985413368069E-3</v>
      </c>
      <c r="DB949" s="70">
        <f t="shared" si="2267"/>
        <v>0.99301661212371672</v>
      </c>
      <c r="DC949" s="70">
        <f>PRODUCT($DB$8:DB949)</f>
        <v>2.2840949577898002E-4</v>
      </c>
      <c r="DD949" s="36">
        <f t="shared" si="2210"/>
        <v>0</v>
      </c>
      <c r="DE949" s="36">
        <f t="shared" si="2211"/>
        <v>0</v>
      </c>
      <c r="DF949" s="36">
        <f t="shared" si="2212"/>
        <v>0</v>
      </c>
      <c r="DG949" s="36">
        <f t="shared" si="2213"/>
        <v>0</v>
      </c>
      <c r="DH949" s="36">
        <f t="shared" si="2214"/>
        <v>0</v>
      </c>
      <c r="DI949" s="36">
        <f t="shared" si="2215"/>
        <v>0</v>
      </c>
      <c r="DJ949" s="36">
        <f t="shared" si="2216"/>
        <v>0</v>
      </c>
      <c r="DK949" s="36">
        <f t="shared" si="2217"/>
        <v>0</v>
      </c>
      <c r="DL949" s="36">
        <f t="shared" si="2218"/>
        <v>0</v>
      </c>
      <c r="DM949" s="36">
        <f t="shared" si="2219"/>
        <v>0</v>
      </c>
      <c r="DN949" s="36">
        <f t="shared" ca="1" si="2268"/>
        <v>4.6137290849905055E-12</v>
      </c>
      <c r="DO949" s="64" cm="1">
        <f t="array" ref="DO949">IFERROR(INDEX(Tbl_FwdNom,$B949,MATCH(LIDt,Tbl_FwdNom_Cols,0)),0)</f>
        <v>7.6373545089999997</v>
      </c>
      <c r="DP949" s="64">
        <f t="shared" ca="1" si="2269"/>
        <v>7.5760334460000003</v>
      </c>
      <c r="DQ949" s="64">
        <f t="shared" ca="1" si="2220"/>
        <v>6.1041967577737388E-3</v>
      </c>
      <c r="DR949" s="70">
        <f t="shared" ca="1" si="2221"/>
        <v>0.9939328383904521</v>
      </c>
      <c r="DS949" s="70">
        <f ca="1">PRODUCT($DR$8:DR949)</f>
        <v>8.908368261146089E-4</v>
      </c>
      <c r="DT949" s="36">
        <f t="shared" ca="1" si="2222"/>
        <v>0</v>
      </c>
      <c r="DU949" s="36">
        <f t="shared" ca="1" si="2223"/>
        <v>0</v>
      </c>
      <c r="DV949" s="36">
        <f t="shared" ca="1" si="2224"/>
        <v>0</v>
      </c>
      <c r="DW949" s="36">
        <f t="shared" ca="1" si="2225"/>
        <v>0</v>
      </c>
      <c r="DX949" s="36">
        <f t="shared" ca="1" si="2226"/>
        <v>0</v>
      </c>
      <c r="DY949" s="36">
        <f t="shared" ca="1" si="2227"/>
        <v>0</v>
      </c>
      <c r="DZ949" s="36">
        <f t="shared" ca="1" si="2228"/>
        <v>0</v>
      </c>
      <c r="EA949" s="36">
        <f t="shared" ca="1" si="2229"/>
        <v>0</v>
      </c>
      <c r="EB949" s="36">
        <f t="shared" ca="1" si="2230"/>
        <v>0</v>
      </c>
      <c r="EC949" s="36">
        <f t="shared" ca="1" si="2231"/>
        <v>0</v>
      </c>
      <c r="ED949" s="36">
        <f t="shared" ca="1" si="2232"/>
        <v>0</v>
      </c>
      <c r="EE949" s="36">
        <f t="shared" ca="1" si="2270"/>
        <v>0</v>
      </c>
      <c r="EF949" s="36">
        <f t="shared" ca="1" si="2233"/>
        <v>0</v>
      </c>
      <c r="EG949" s="64"/>
      <c r="EH949" s="64"/>
      <c r="EI949" s="64"/>
      <c r="EJ949" s="70"/>
      <c r="EK949" s="70"/>
      <c r="EL949" s="70"/>
      <c r="EM949" s="70"/>
      <c r="EN949" s="70"/>
      <c r="EO949" s="36">
        <f t="shared" si="2234"/>
        <v>0</v>
      </c>
      <c r="EP949" s="36">
        <f t="shared" si="2235"/>
        <v>0</v>
      </c>
      <c r="EQ949" s="36">
        <f t="shared" si="2236"/>
        <v>0</v>
      </c>
      <c r="ER949" s="36">
        <f t="shared" si="2237"/>
        <v>0</v>
      </c>
      <c r="ES949" s="36">
        <f t="shared" si="2238"/>
        <v>0</v>
      </c>
      <c r="ET949" s="36">
        <f t="shared" si="2239"/>
        <v>0</v>
      </c>
      <c r="EU949" s="36">
        <f t="shared" si="2271"/>
        <v>0</v>
      </c>
      <c r="EV949" s="36">
        <f t="shared" si="2240"/>
        <v>0</v>
      </c>
      <c r="EW949" s="36">
        <f t="shared" si="2241"/>
        <v>0</v>
      </c>
      <c r="EX949" s="36">
        <f t="shared" si="2272"/>
        <v>0</v>
      </c>
      <c r="EY949" s="36">
        <f t="shared" si="2242"/>
        <v>0</v>
      </c>
      <c r="EZ949" s="36">
        <f t="shared" si="2243"/>
        <v>0</v>
      </c>
      <c r="FA949" s="36">
        <f t="shared" si="2244"/>
        <v>0</v>
      </c>
      <c r="FB949" s="36">
        <f t="shared" si="2245"/>
        <v>0</v>
      </c>
      <c r="FC949" s="36">
        <f t="shared" si="2273"/>
        <v>0</v>
      </c>
      <c r="FD949" s="36">
        <f t="shared" si="2246"/>
        <v>0</v>
      </c>
      <c r="FE949" s="36">
        <f t="shared" si="2247"/>
        <v>0</v>
      </c>
      <c r="FF949" s="36">
        <f t="shared" si="2274"/>
        <v>0</v>
      </c>
      <c r="FG949" s="36">
        <f t="shared" si="2248"/>
        <v>0</v>
      </c>
      <c r="FH949" s="36">
        <f t="shared" si="2249"/>
        <v>0</v>
      </c>
      <c r="FI949" s="36">
        <f t="shared" si="2250"/>
        <v>0</v>
      </c>
      <c r="FJ949" s="36">
        <f t="shared" ca="1" si="2251"/>
        <v>0</v>
      </c>
      <c r="FK949" s="36">
        <f t="shared" si="2252"/>
        <v>0</v>
      </c>
      <c r="FL949" s="36">
        <f t="shared" si="2253"/>
        <v>0</v>
      </c>
      <c r="FM949" s="36">
        <f t="shared" ca="1" si="2254"/>
        <v>0</v>
      </c>
      <c r="FN949" s="36">
        <f t="shared" ca="1" si="2276"/>
        <v>0</v>
      </c>
    </row>
    <row r="950" spans="2:170" x14ac:dyDescent="0.25">
      <c r="B950" s="2">
        <v>942</v>
      </c>
      <c r="C950" s="2">
        <f t="shared" si="2130"/>
        <v>79</v>
      </c>
      <c r="D950" s="2">
        <f t="shared" si="2279"/>
        <v>966</v>
      </c>
      <c r="E950" s="2">
        <f t="shared" si="2277"/>
        <v>81</v>
      </c>
      <c r="F950" s="189">
        <f t="shared" si="2281"/>
        <v>74388</v>
      </c>
      <c r="G950" s="2">
        <f t="shared" si="2280"/>
        <v>8</v>
      </c>
      <c r="H950" s="187">
        <f t="shared" si="2131"/>
        <v>113.08333333333334</v>
      </c>
      <c r="I950" s="186">
        <f t="shared" si="2278"/>
        <v>113</v>
      </c>
      <c r="J950" s="2">
        <f t="shared" si="2132"/>
        <v>0</v>
      </c>
      <c r="K950" s="2">
        <f t="shared" si="2133"/>
        <v>1</v>
      </c>
      <c r="L950">
        <f t="shared" si="2134"/>
        <v>2</v>
      </c>
      <c r="M950" s="190">
        <f t="shared" si="2255"/>
        <v>0.93</v>
      </c>
      <c r="N950">
        <f t="shared" si="2135"/>
        <v>1</v>
      </c>
      <c r="O950">
        <f t="shared" si="2136"/>
        <v>100</v>
      </c>
      <c r="P950" s="58">
        <f t="shared" si="2137"/>
        <v>4.1850000000000005</v>
      </c>
      <c r="Q950" s="106">
        <f t="shared" si="2138"/>
        <v>1</v>
      </c>
      <c r="R950" s="59">
        <f t="shared" si="2139"/>
        <v>1</v>
      </c>
      <c r="S950" s="32">
        <f t="shared" si="2256"/>
        <v>1</v>
      </c>
      <c r="T950">
        <f t="shared" si="2140"/>
        <v>1</v>
      </c>
      <c r="U950" s="32">
        <f t="shared" si="2257"/>
        <v>0.93</v>
      </c>
      <c r="V950">
        <f t="shared" si="2141"/>
        <v>1</v>
      </c>
      <c r="W950">
        <f t="shared" si="2142"/>
        <v>100</v>
      </c>
      <c r="X950" s="58">
        <f t="shared" si="2143"/>
        <v>1</v>
      </c>
      <c r="Y950" s="58">
        <f t="shared" si="2144"/>
        <v>1</v>
      </c>
      <c r="Z950" s="32">
        <f t="shared" si="2145"/>
        <v>1</v>
      </c>
      <c r="AA950" s="32">
        <f t="shared" si="2146"/>
        <v>1</v>
      </c>
      <c r="AB950" s="59">
        <f t="shared" si="2147"/>
        <v>4.9056245199999996E-3</v>
      </c>
      <c r="AC950" s="59">
        <f t="shared" si="2148"/>
        <v>4.9056245199999996E-3</v>
      </c>
      <c r="AD950">
        <f t="shared" si="2149"/>
        <v>1</v>
      </c>
      <c r="AE950" s="59">
        <f t="shared" si="2150"/>
        <v>4.9056245199999996E-3</v>
      </c>
      <c r="AF950" s="59">
        <f t="shared" si="2151"/>
        <v>4.1758461800000006E-3</v>
      </c>
      <c r="AG950" s="59">
        <f t="shared" si="2152"/>
        <v>4.1758461800000006E-3</v>
      </c>
      <c r="AH950">
        <f t="shared" si="2153"/>
        <v>1</v>
      </c>
      <c r="AI950" s="59">
        <f t="shared" si="2154"/>
        <v>4.1758461800000006E-3</v>
      </c>
      <c r="AJ950" s="59">
        <f t="shared" si="2155"/>
        <v>0</v>
      </c>
      <c r="AK950" s="59">
        <f t="shared" si="2156"/>
        <v>0</v>
      </c>
      <c r="AL950" s="59">
        <f t="shared" si="2157"/>
        <v>0</v>
      </c>
      <c r="AM950" s="12">
        <f t="shared" si="2258"/>
        <v>0</v>
      </c>
      <c r="AN950" s="12">
        <f t="shared" si="2259"/>
        <v>0</v>
      </c>
      <c r="AO950" s="66">
        <f t="shared" si="2158"/>
        <v>0</v>
      </c>
      <c r="AP950" s="66">
        <f t="shared" si="2159"/>
        <v>0</v>
      </c>
      <c r="AQ950" s="59">
        <f t="shared" si="2160"/>
        <v>0</v>
      </c>
      <c r="AR950" s="59">
        <f t="shared" si="2161"/>
        <v>0</v>
      </c>
      <c r="AS950" s="59">
        <f t="shared" si="2162"/>
        <v>0</v>
      </c>
      <c r="AT950" s="12">
        <f t="shared" si="2163"/>
        <v>0</v>
      </c>
      <c r="AU950" s="59">
        <f t="shared" si="2260"/>
        <v>0</v>
      </c>
      <c r="AV950" s="59">
        <f t="shared" si="2261"/>
        <v>0</v>
      </c>
      <c r="AW950" s="70">
        <f t="shared" si="2164"/>
        <v>0</v>
      </c>
      <c r="AX950" s="20">
        <f t="shared" si="2165"/>
        <v>200000</v>
      </c>
      <c r="AY950" s="20">
        <f t="shared" si="2166"/>
        <v>0</v>
      </c>
      <c r="AZ950" s="20">
        <f t="shared" si="2167"/>
        <v>0</v>
      </c>
      <c r="BA950" s="20">
        <f t="shared" si="2168"/>
        <v>200000</v>
      </c>
      <c r="BB950" s="36">
        <f t="shared" si="2169"/>
        <v>1</v>
      </c>
      <c r="BC950" s="36">
        <f t="shared" si="2170"/>
        <v>0</v>
      </c>
      <c r="BD950" s="80">
        <f t="shared" si="2171"/>
        <v>0</v>
      </c>
      <c r="BE950" s="36">
        <f t="shared" si="2172"/>
        <v>0</v>
      </c>
      <c r="BF950" s="36">
        <f t="shared" si="2173"/>
        <v>0</v>
      </c>
      <c r="BG950" s="36">
        <f t="shared" si="2174"/>
        <v>0</v>
      </c>
      <c r="BH950" s="36">
        <f t="shared" si="2175"/>
        <v>0</v>
      </c>
      <c r="BI950" s="36">
        <f t="shared" si="2176"/>
        <v>0</v>
      </c>
      <c r="BJ950" s="36">
        <f t="shared" si="2177"/>
        <v>0</v>
      </c>
      <c r="BK950" s="36">
        <f t="shared" si="2178"/>
        <v>0</v>
      </c>
      <c r="BL950" s="68">
        <f>IF(OR(AT950=0,E950&gt;ProjTerm),0,VLOOKUP(D950,'Life Events'!$AE$5:$AI$1206,5,FALSE))</f>
        <v>0</v>
      </c>
      <c r="BM950" s="93">
        <f t="shared" si="2179"/>
        <v>0</v>
      </c>
      <c r="BN950" s="93">
        <f t="shared" si="2180"/>
        <v>0</v>
      </c>
      <c r="BO950" s="36">
        <f t="shared" si="2181"/>
        <v>0</v>
      </c>
      <c r="BP950" s="36">
        <f t="shared" si="2182"/>
        <v>0</v>
      </c>
      <c r="BQ950" s="36">
        <f t="shared" si="2183"/>
        <v>0</v>
      </c>
      <c r="BR950" s="36">
        <f t="shared" si="2184"/>
        <v>154.78110000000001</v>
      </c>
      <c r="BS950" s="36">
        <f t="shared" si="2185"/>
        <v>0</v>
      </c>
      <c r="BT950" s="36">
        <f t="shared" si="2186"/>
        <v>0</v>
      </c>
      <c r="BU950" s="70" cm="1">
        <f t="array" ref="BU950">IF(AND(ActInt=1,$J950=0),INDEX(Tbl_FwdNom,$B950-IVP,MATCH(ValnDt,Tbl_FwdNom_Cols)),INDEX(Tbl_FwdNom,$B950,MATCH(StartDt,Tbl_FwdNom_Cols)))</f>
        <v>8.7672761300000008</v>
      </c>
      <c r="BV950" s="70" cm="1">
        <f t="array" ref="BV950">INDEX(Tbl_FwdReal,$B950,MATCH(StartDt,Tbl_FwdReal_Cols))</f>
        <v>2.868618712</v>
      </c>
      <c r="BW950" s="70" cm="1">
        <f t="array" ref="BW950">IF(RunType&lt;&gt;"OPN",INDEX(Tbl_FwdReal,$B950,MATCH(ValnDt,Tbl_FwdReal_Cols)),IF(AND($J950=0,ActInt=1),INDEX(Tbl_FwdReal,$B950-IVP,MATCH(ValnDt,Tbl_FwdReal_Cols)),-999))*$K950</f>
        <v>2.868618712</v>
      </c>
      <c r="BX950" s="70">
        <f t="shared" si="2187"/>
        <v>2.8686187119999998E-2</v>
      </c>
      <c r="BY950" s="70">
        <f t="shared" si="2262"/>
        <v>5.7341660574974807E-2</v>
      </c>
      <c r="BZ950" s="64">
        <f t="shared" si="2275"/>
        <v>4.6573025757090658E-3</v>
      </c>
      <c r="CA950" s="70" cm="1">
        <f t="array" ref="CA950">IF($J950=1,CA949*(1+INDEX(Tbl_CPI,$B950,MATCH(IF(RunType="OPN",StartDt,ValnDt),Tbl_CPI_Cols))),0)</f>
        <v>0</v>
      </c>
      <c r="CB950" s="70">
        <f t="shared" si="2263"/>
        <v>162.50535668473441</v>
      </c>
      <c r="CC950" s="70">
        <f t="shared" si="2264"/>
        <v>158.03318100135303</v>
      </c>
      <c r="CD950" s="36">
        <f t="shared" si="2188"/>
        <v>800.5697560893542</v>
      </c>
      <c r="CE950" s="36">
        <f t="shared" si="2189"/>
        <v>0</v>
      </c>
      <c r="CF950" s="36">
        <f t="shared" si="2190"/>
        <v>0</v>
      </c>
      <c r="CG950" s="36">
        <f t="shared" si="2191"/>
        <v>0</v>
      </c>
      <c r="CH950" s="36">
        <f t="shared" si="2192"/>
        <v>0</v>
      </c>
      <c r="CI950" s="36">
        <f t="shared" si="2193"/>
        <v>0</v>
      </c>
      <c r="CJ950" s="36">
        <f t="shared" si="2194"/>
        <v>0</v>
      </c>
      <c r="CK950" s="36">
        <f t="shared" si="2195"/>
        <v>0</v>
      </c>
      <c r="CL950" s="36">
        <f t="shared" si="2196"/>
        <v>0</v>
      </c>
      <c r="CM950" s="36">
        <f t="shared" si="2197"/>
        <v>0</v>
      </c>
      <c r="CN950" s="36">
        <f t="shared" si="2198"/>
        <v>0</v>
      </c>
      <c r="CO950" s="20">
        <f t="shared" si="2199"/>
        <v>120000</v>
      </c>
      <c r="CP950" s="20">
        <f t="shared" si="2200"/>
        <v>2</v>
      </c>
      <c r="CQ950" s="64" t="e">
        <f t="shared" si="2201"/>
        <v>#N/A</v>
      </c>
      <c r="CR950" s="64" t="e">
        <f t="shared" si="2202"/>
        <v>#N/A</v>
      </c>
      <c r="CS950" s="36" t="e">
        <f t="shared" si="2203"/>
        <v>#N/A</v>
      </c>
      <c r="CT950" s="36">
        <f t="shared" si="2204"/>
        <v>0</v>
      </c>
      <c r="CU950" s="36">
        <f t="shared" si="2205"/>
        <v>0</v>
      </c>
      <c r="CV950" s="36">
        <f t="shared" si="2265"/>
        <v>0</v>
      </c>
      <c r="CW950" s="36">
        <f t="shared" si="2206"/>
        <v>0</v>
      </c>
      <c r="CX950" s="36">
        <f t="shared" si="2207"/>
        <v>0</v>
      </c>
      <c r="CY950" s="36">
        <f t="shared" si="2208"/>
        <v>0</v>
      </c>
      <c r="CZ950" s="36">
        <f t="shared" si="2266"/>
        <v>0</v>
      </c>
      <c r="DA950" s="64">
        <f t="shared" si="2209"/>
        <v>7.0279419096954676E-3</v>
      </c>
      <c r="DB950" s="70">
        <f t="shared" si="2267"/>
        <v>0.99302110535645327</v>
      </c>
      <c r="DC950" s="70">
        <f>PRODUCT($DB$8:DB950)</f>
        <v>2.2681544997235289E-4</v>
      </c>
      <c r="DD950" s="36">
        <f t="shared" si="2210"/>
        <v>0</v>
      </c>
      <c r="DE950" s="36">
        <f t="shared" si="2211"/>
        <v>0</v>
      </c>
      <c r="DF950" s="36">
        <f t="shared" si="2212"/>
        <v>0</v>
      </c>
      <c r="DG950" s="36">
        <f t="shared" si="2213"/>
        <v>0</v>
      </c>
      <c r="DH950" s="36">
        <f t="shared" si="2214"/>
        <v>0</v>
      </c>
      <c r="DI950" s="36">
        <f t="shared" si="2215"/>
        <v>0</v>
      </c>
      <c r="DJ950" s="36">
        <f t="shared" si="2216"/>
        <v>0</v>
      </c>
      <c r="DK950" s="36">
        <f t="shared" si="2217"/>
        <v>0</v>
      </c>
      <c r="DL950" s="36">
        <f t="shared" si="2218"/>
        <v>0</v>
      </c>
      <c r="DM950" s="36">
        <f t="shared" si="2219"/>
        <v>0</v>
      </c>
      <c r="DN950" s="36">
        <f t="shared" ca="1" si="2268"/>
        <v>4.6137290849905055E-12</v>
      </c>
      <c r="DO950" s="64" cm="1">
        <f t="array" ref="DO950">IFERROR(INDEX(Tbl_FwdNom,$B950,MATCH(LIDt,Tbl_FwdNom_Cols,0)),0)</f>
        <v>7.6356506739999999</v>
      </c>
      <c r="DP950" s="64">
        <f t="shared" ca="1" si="2269"/>
        <v>7.574330582</v>
      </c>
      <c r="DQ950" s="64">
        <f t="shared" ca="1" si="2220"/>
        <v>6.1028695793803323E-3</v>
      </c>
      <c r="DR950" s="70">
        <f t="shared" ca="1" si="2221"/>
        <v>0.99393414951501757</v>
      </c>
      <c r="DS950" s="70">
        <f ca="1">PRODUCT($DR$8:DR950)</f>
        <v>8.8543314312088139E-4</v>
      </c>
      <c r="DT950" s="36">
        <f t="shared" ca="1" si="2222"/>
        <v>0</v>
      </c>
      <c r="DU950" s="36">
        <f t="shared" ca="1" si="2223"/>
        <v>0</v>
      </c>
      <c r="DV950" s="36">
        <f t="shared" ca="1" si="2224"/>
        <v>0</v>
      </c>
      <c r="DW950" s="36">
        <f t="shared" ca="1" si="2225"/>
        <v>0</v>
      </c>
      <c r="DX950" s="36">
        <f t="shared" ca="1" si="2226"/>
        <v>0</v>
      </c>
      <c r="DY950" s="36">
        <f t="shared" ca="1" si="2227"/>
        <v>0</v>
      </c>
      <c r="DZ950" s="36">
        <f t="shared" ca="1" si="2228"/>
        <v>0</v>
      </c>
      <c r="EA950" s="36">
        <f t="shared" ca="1" si="2229"/>
        <v>0</v>
      </c>
      <c r="EB950" s="36">
        <f t="shared" ca="1" si="2230"/>
        <v>0</v>
      </c>
      <c r="EC950" s="36">
        <f t="shared" ca="1" si="2231"/>
        <v>0</v>
      </c>
      <c r="ED950" s="36">
        <f t="shared" ca="1" si="2232"/>
        <v>0</v>
      </c>
      <c r="EE950" s="36">
        <f t="shared" ca="1" si="2270"/>
        <v>0</v>
      </c>
      <c r="EF950" s="36">
        <f t="shared" ca="1" si="2233"/>
        <v>0</v>
      </c>
      <c r="EG950" s="64"/>
      <c r="EH950" s="64"/>
      <c r="EI950" s="64"/>
      <c r="EJ950" s="70"/>
      <c r="EK950" s="70"/>
      <c r="EL950" s="70"/>
      <c r="EM950" s="70"/>
      <c r="EN950" s="70"/>
      <c r="EO950" s="36">
        <f t="shared" si="2234"/>
        <v>0</v>
      </c>
      <c r="EP950" s="36">
        <f t="shared" si="2235"/>
        <v>0</v>
      </c>
      <c r="EQ950" s="36">
        <f t="shared" si="2236"/>
        <v>0</v>
      </c>
      <c r="ER950" s="36">
        <f t="shared" si="2237"/>
        <v>0</v>
      </c>
      <c r="ES950" s="36">
        <f t="shared" si="2238"/>
        <v>0</v>
      </c>
      <c r="ET950" s="36">
        <f t="shared" si="2239"/>
        <v>0</v>
      </c>
      <c r="EU950" s="36">
        <f t="shared" si="2271"/>
        <v>0</v>
      </c>
      <c r="EV950" s="36">
        <f t="shared" si="2240"/>
        <v>0</v>
      </c>
      <c r="EW950" s="36">
        <f t="shared" si="2241"/>
        <v>0</v>
      </c>
      <c r="EX950" s="36">
        <f t="shared" si="2272"/>
        <v>0</v>
      </c>
      <c r="EY950" s="36">
        <f t="shared" si="2242"/>
        <v>0</v>
      </c>
      <c r="EZ950" s="36">
        <f t="shared" si="2243"/>
        <v>0</v>
      </c>
      <c r="FA950" s="36">
        <f t="shared" si="2244"/>
        <v>0</v>
      </c>
      <c r="FB950" s="36">
        <f t="shared" si="2245"/>
        <v>0</v>
      </c>
      <c r="FC950" s="36">
        <f t="shared" si="2273"/>
        <v>0</v>
      </c>
      <c r="FD950" s="36">
        <f t="shared" si="2246"/>
        <v>0</v>
      </c>
      <c r="FE950" s="36">
        <f t="shared" si="2247"/>
        <v>0</v>
      </c>
      <c r="FF950" s="36">
        <f t="shared" si="2274"/>
        <v>0</v>
      </c>
      <c r="FG950" s="36">
        <f t="shared" si="2248"/>
        <v>0</v>
      </c>
      <c r="FH950" s="36">
        <f t="shared" si="2249"/>
        <v>0</v>
      </c>
      <c r="FI950" s="36">
        <f t="shared" si="2250"/>
        <v>0</v>
      </c>
      <c r="FJ950" s="36">
        <f t="shared" ca="1" si="2251"/>
        <v>0</v>
      </c>
      <c r="FK950" s="36">
        <f t="shared" si="2252"/>
        <v>0</v>
      </c>
      <c r="FL950" s="36">
        <f t="shared" si="2253"/>
        <v>0</v>
      </c>
      <c r="FM950" s="36">
        <f t="shared" ca="1" si="2254"/>
        <v>0</v>
      </c>
      <c r="FN950" s="36">
        <f t="shared" ca="1" si="2276"/>
        <v>0</v>
      </c>
    </row>
    <row r="951" spans="2:170" x14ac:dyDescent="0.25">
      <c r="B951" s="2">
        <v>943</v>
      </c>
      <c r="C951" s="2">
        <f t="shared" si="2130"/>
        <v>79</v>
      </c>
      <c r="D951" s="2">
        <f t="shared" si="2279"/>
        <v>967</v>
      </c>
      <c r="E951" s="2">
        <f t="shared" si="2277"/>
        <v>81</v>
      </c>
      <c r="F951" s="189">
        <f t="shared" si="2281"/>
        <v>74418</v>
      </c>
      <c r="G951" s="2">
        <f t="shared" si="2280"/>
        <v>9</v>
      </c>
      <c r="H951" s="187">
        <f t="shared" si="2131"/>
        <v>113.16666666666666</v>
      </c>
      <c r="I951" s="186">
        <f t="shared" si="2278"/>
        <v>113</v>
      </c>
      <c r="J951" s="2">
        <f t="shared" si="2132"/>
        <v>0</v>
      </c>
      <c r="K951" s="2">
        <f t="shared" si="2133"/>
        <v>1</v>
      </c>
      <c r="L951">
        <f t="shared" si="2134"/>
        <v>2</v>
      </c>
      <c r="M951" s="190">
        <f t="shared" si="2255"/>
        <v>0.93</v>
      </c>
      <c r="N951">
        <f t="shared" si="2135"/>
        <v>1</v>
      </c>
      <c r="O951">
        <f t="shared" si="2136"/>
        <v>100</v>
      </c>
      <c r="P951" s="58">
        <f t="shared" si="2137"/>
        <v>4.1850000000000005</v>
      </c>
      <c r="Q951" s="106">
        <f t="shared" si="2138"/>
        <v>1</v>
      </c>
      <c r="R951" s="59">
        <f t="shared" si="2139"/>
        <v>1</v>
      </c>
      <c r="S951" s="32">
        <f t="shared" si="2256"/>
        <v>1</v>
      </c>
      <c r="T951">
        <f t="shared" si="2140"/>
        <v>1</v>
      </c>
      <c r="U951" s="32">
        <f t="shared" si="2257"/>
        <v>0.93</v>
      </c>
      <c r="V951">
        <f t="shared" si="2141"/>
        <v>1</v>
      </c>
      <c r="W951">
        <f t="shared" si="2142"/>
        <v>100</v>
      </c>
      <c r="X951" s="58">
        <f t="shared" si="2143"/>
        <v>1</v>
      </c>
      <c r="Y951" s="58">
        <f t="shared" si="2144"/>
        <v>1</v>
      </c>
      <c r="Z951" s="32">
        <f t="shared" si="2145"/>
        <v>1</v>
      </c>
      <c r="AA951" s="32">
        <f t="shared" si="2146"/>
        <v>1</v>
      </c>
      <c r="AB951" s="59">
        <f t="shared" si="2147"/>
        <v>4.9056245199999996E-3</v>
      </c>
      <c r="AC951" s="59">
        <f t="shared" si="2148"/>
        <v>4.9056245199999996E-3</v>
      </c>
      <c r="AD951">
        <f t="shared" si="2149"/>
        <v>1</v>
      </c>
      <c r="AE951" s="59">
        <f t="shared" si="2150"/>
        <v>4.9056245199999996E-3</v>
      </c>
      <c r="AF951" s="59">
        <f t="shared" si="2151"/>
        <v>4.1758461800000006E-3</v>
      </c>
      <c r="AG951" s="59">
        <f t="shared" si="2152"/>
        <v>4.1758461800000006E-3</v>
      </c>
      <c r="AH951">
        <f t="shared" si="2153"/>
        <v>1</v>
      </c>
      <c r="AI951" s="59">
        <f t="shared" si="2154"/>
        <v>4.1758461800000006E-3</v>
      </c>
      <c r="AJ951" s="59">
        <f t="shared" si="2155"/>
        <v>0</v>
      </c>
      <c r="AK951" s="59">
        <f t="shared" si="2156"/>
        <v>0</v>
      </c>
      <c r="AL951" s="59">
        <f t="shared" si="2157"/>
        <v>0</v>
      </c>
      <c r="AM951" s="12">
        <f t="shared" si="2258"/>
        <v>0</v>
      </c>
      <c r="AN951" s="12">
        <f t="shared" si="2259"/>
        <v>0</v>
      </c>
      <c r="AO951" s="66">
        <f t="shared" si="2158"/>
        <v>0</v>
      </c>
      <c r="AP951" s="66">
        <f t="shared" si="2159"/>
        <v>0</v>
      </c>
      <c r="AQ951" s="59">
        <f t="shared" si="2160"/>
        <v>0</v>
      </c>
      <c r="AR951" s="59">
        <f t="shared" si="2161"/>
        <v>0</v>
      </c>
      <c r="AS951" s="59">
        <f t="shared" si="2162"/>
        <v>0</v>
      </c>
      <c r="AT951" s="12">
        <f t="shared" si="2163"/>
        <v>0</v>
      </c>
      <c r="AU951" s="59">
        <f t="shared" si="2260"/>
        <v>0</v>
      </c>
      <c r="AV951" s="59">
        <f t="shared" si="2261"/>
        <v>0</v>
      </c>
      <c r="AW951" s="70">
        <f t="shared" si="2164"/>
        <v>0</v>
      </c>
      <c r="AX951" s="20">
        <f t="shared" si="2165"/>
        <v>200000</v>
      </c>
      <c r="AY951" s="20">
        <f t="shared" si="2166"/>
        <v>0</v>
      </c>
      <c r="AZ951" s="20">
        <f t="shared" si="2167"/>
        <v>0</v>
      </c>
      <c r="BA951" s="20">
        <f t="shared" si="2168"/>
        <v>200000</v>
      </c>
      <c r="BB951" s="36">
        <f t="shared" si="2169"/>
        <v>1</v>
      </c>
      <c r="BC951" s="36">
        <f t="shared" si="2170"/>
        <v>0</v>
      </c>
      <c r="BD951" s="80">
        <f t="shared" si="2171"/>
        <v>0</v>
      </c>
      <c r="BE951" s="36">
        <f t="shared" si="2172"/>
        <v>0</v>
      </c>
      <c r="BF951" s="36">
        <f t="shared" si="2173"/>
        <v>0</v>
      </c>
      <c r="BG951" s="36">
        <f t="shared" si="2174"/>
        <v>0</v>
      </c>
      <c r="BH951" s="36">
        <f t="shared" si="2175"/>
        <v>0</v>
      </c>
      <c r="BI951" s="36">
        <f t="shared" si="2176"/>
        <v>0</v>
      </c>
      <c r="BJ951" s="36">
        <f t="shared" si="2177"/>
        <v>0</v>
      </c>
      <c r="BK951" s="36">
        <f t="shared" si="2178"/>
        <v>0</v>
      </c>
      <c r="BL951" s="68">
        <f>IF(OR(AT951=0,E951&gt;ProjTerm),0,VLOOKUP(D951,'Life Events'!$AE$5:$AI$1206,5,FALSE))</f>
        <v>0</v>
      </c>
      <c r="BM951" s="93">
        <f t="shared" si="2179"/>
        <v>0</v>
      </c>
      <c r="BN951" s="93">
        <f t="shared" si="2180"/>
        <v>0</v>
      </c>
      <c r="BO951" s="36">
        <f t="shared" si="2181"/>
        <v>0</v>
      </c>
      <c r="BP951" s="36">
        <f t="shared" si="2182"/>
        <v>0</v>
      </c>
      <c r="BQ951" s="36">
        <f t="shared" si="2183"/>
        <v>0</v>
      </c>
      <c r="BR951" s="36">
        <f t="shared" si="2184"/>
        <v>154.78110000000001</v>
      </c>
      <c r="BS951" s="36">
        <f t="shared" si="2185"/>
        <v>0</v>
      </c>
      <c r="BT951" s="36">
        <f t="shared" si="2186"/>
        <v>0</v>
      </c>
      <c r="BU951" s="70" cm="1">
        <f t="array" ref="BU951">IF(AND(ActInt=1,$J951=0),INDEX(Tbl_FwdNom,$B951-IVP,MATCH(ValnDt,Tbl_FwdNom_Cols)),INDEX(Tbl_FwdNom,$B951,MATCH(StartDt,Tbl_FwdNom_Cols)))</f>
        <v>8.7613704600000002</v>
      </c>
      <c r="BV951" s="70" cm="1">
        <f t="array" ref="BV951">INDEX(Tbl_FwdReal,$B951,MATCH(StartDt,Tbl_FwdReal_Cols))</f>
        <v>2.865255409</v>
      </c>
      <c r="BW951" s="70" cm="1">
        <f t="array" ref="BW951">IF(RunType&lt;&gt;"OPN",INDEX(Tbl_FwdReal,$B951,MATCH(ValnDt,Tbl_FwdReal_Cols)),IF(AND($J951=0,ActInt=1),INDEX(Tbl_FwdReal,$B951-IVP,MATCH(ValnDt,Tbl_FwdReal_Cols)),-999))*$K951</f>
        <v>2.865255409</v>
      </c>
      <c r="BX951" s="70">
        <f t="shared" si="2187"/>
        <v>2.8652554090000001E-2</v>
      </c>
      <c r="BY951" s="70">
        <f t="shared" si="2262"/>
        <v>5.7318819921815312E-2</v>
      </c>
      <c r="BZ951" s="64">
        <f t="shared" si="2275"/>
        <v>4.655494010492589E-3</v>
      </c>
      <c r="CA951" s="70" cm="1">
        <f t="array" ref="CA951">IF($J951=1,CA950*(1+INDEX(Tbl_CPI,$B951,MATCH(IF(RunType="OPN",StartDt,ValnDt),Tbl_CPI_Cols))),0)</f>
        <v>0</v>
      </c>
      <c r="CB951" s="70">
        <f t="shared" si="2263"/>
        <v>163.26189939945314</v>
      </c>
      <c r="CC951" s="70">
        <f t="shared" si="2264"/>
        <v>158.03318100135303</v>
      </c>
      <c r="CD951" s="36">
        <f t="shared" si="2188"/>
        <v>800.5697560893542</v>
      </c>
      <c r="CE951" s="36">
        <f t="shared" si="2189"/>
        <v>0</v>
      </c>
      <c r="CF951" s="36">
        <f t="shared" si="2190"/>
        <v>0</v>
      </c>
      <c r="CG951" s="36">
        <f t="shared" si="2191"/>
        <v>0</v>
      </c>
      <c r="CH951" s="36">
        <f t="shared" si="2192"/>
        <v>0</v>
      </c>
      <c r="CI951" s="36">
        <f t="shared" si="2193"/>
        <v>0</v>
      </c>
      <c r="CJ951" s="36">
        <f t="shared" si="2194"/>
        <v>0</v>
      </c>
      <c r="CK951" s="36">
        <f t="shared" si="2195"/>
        <v>0</v>
      </c>
      <c r="CL951" s="36">
        <f t="shared" si="2196"/>
        <v>0</v>
      </c>
      <c r="CM951" s="36">
        <f t="shared" si="2197"/>
        <v>0</v>
      </c>
      <c r="CN951" s="36">
        <f t="shared" si="2198"/>
        <v>0</v>
      </c>
      <c r="CO951" s="20">
        <f t="shared" si="2199"/>
        <v>120000</v>
      </c>
      <c r="CP951" s="20">
        <f t="shared" si="2200"/>
        <v>2</v>
      </c>
      <c r="CQ951" s="64" t="e">
        <f t="shared" si="2201"/>
        <v>#N/A</v>
      </c>
      <c r="CR951" s="64" t="e">
        <f t="shared" si="2202"/>
        <v>#N/A</v>
      </c>
      <c r="CS951" s="36" t="e">
        <f t="shared" si="2203"/>
        <v>#N/A</v>
      </c>
      <c r="CT951" s="36">
        <f t="shared" si="2204"/>
        <v>0</v>
      </c>
      <c r="CU951" s="36">
        <f t="shared" si="2205"/>
        <v>0</v>
      </c>
      <c r="CV951" s="36">
        <f t="shared" si="2265"/>
        <v>0</v>
      </c>
      <c r="CW951" s="36">
        <f t="shared" si="2206"/>
        <v>0</v>
      </c>
      <c r="CX951" s="36">
        <f t="shared" si="2207"/>
        <v>0</v>
      </c>
      <c r="CY951" s="36">
        <f t="shared" si="2208"/>
        <v>0</v>
      </c>
      <c r="CZ951" s="36">
        <f t="shared" si="2266"/>
        <v>0</v>
      </c>
      <c r="DA951" s="64">
        <f t="shared" si="2209"/>
        <v>7.0233852981522737E-3</v>
      </c>
      <c r="DB951" s="70">
        <f t="shared" si="2267"/>
        <v>0.99302559861003348</v>
      </c>
      <c r="DC951" s="70">
        <f>PRODUCT($DB$8:DB951)</f>
        <v>2.2523354798279982E-4</v>
      </c>
      <c r="DD951" s="36">
        <f t="shared" si="2210"/>
        <v>0</v>
      </c>
      <c r="DE951" s="36">
        <f t="shared" si="2211"/>
        <v>0</v>
      </c>
      <c r="DF951" s="36">
        <f t="shared" si="2212"/>
        <v>0</v>
      </c>
      <c r="DG951" s="36">
        <f t="shared" si="2213"/>
        <v>0</v>
      </c>
      <c r="DH951" s="36">
        <f t="shared" si="2214"/>
        <v>0</v>
      </c>
      <c r="DI951" s="36">
        <f t="shared" si="2215"/>
        <v>0</v>
      </c>
      <c r="DJ951" s="36">
        <f t="shared" si="2216"/>
        <v>0</v>
      </c>
      <c r="DK951" s="36">
        <f t="shared" si="2217"/>
        <v>0</v>
      </c>
      <c r="DL951" s="36">
        <f t="shared" si="2218"/>
        <v>0</v>
      </c>
      <c r="DM951" s="36">
        <f t="shared" si="2219"/>
        <v>0</v>
      </c>
      <c r="DN951" s="36">
        <f t="shared" ca="1" si="2268"/>
        <v>4.6137290849905055E-12</v>
      </c>
      <c r="DO951" s="64" cm="1">
        <f t="array" ref="DO951">IFERROR(INDEX(Tbl_FwdNom,$B951,MATCH(LIDt,Tbl_FwdNom_Cols,0)),0)</f>
        <v>7.6339468659999996</v>
      </c>
      <c r="DP951" s="64">
        <f t="shared" ca="1" si="2269"/>
        <v>7.5726277450000001</v>
      </c>
      <c r="DQ951" s="64">
        <f t="shared" ca="1" si="2220"/>
        <v>6.1015424027723864E-3</v>
      </c>
      <c r="DR951" s="70">
        <f t="shared" ca="1" si="2221"/>
        <v>0.99393546064127813</v>
      </c>
      <c r="DS951" s="70">
        <f ca="1">PRODUCT($DR$8:DR951)</f>
        <v>8.8006339897490795E-4</v>
      </c>
      <c r="DT951" s="36">
        <f t="shared" ca="1" si="2222"/>
        <v>0</v>
      </c>
      <c r="DU951" s="36">
        <f t="shared" ca="1" si="2223"/>
        <v>0</v>
      </c>
      <c r="DV951" s="36">
        <f t="shared" ca="1" si="2224"/>
        <v>0</v>
      </c>
      <c r="DW951" s="36">
        <f t="shared" ca="1" si="2225"/>
        <v>0</v>
      </c>
      <c r="DX951" s="36">
        <f t="shared" ca="1" si="2226"/>
        <v>0</v>
      </c>
      <c r="DY951" s="36">
        <f t="shared" ca="1" si="2227"/>
        <v>0</v>
      </c>
      <c r="DZ951" s="36">
        <f t="shared" ca="1" si="2228"/>
        <v>0</v>
      </c>
      <c r="EA951" s="36">
        <f t="shared" ca="1" si="2229"/>
        <v>0</v>
      </c>
      <c r="EB951" s="36">
        <f t="shared" ca="1" si="2230"/>
        <v>0</v>
      </c>
      <c r="EC951" s="36">
        <f t="shared" ca="1" si="2231"/>
        <v>0</v>
      </c>
      <c r="ED951" s="36">
        <f t="shared" ca="1" si="2232"/>
        <v>0</v>
      </c>
      <c r="EE951" s="36">
        <f t="shared" ca="1" si="2270"/>
        <v>0</v>
      </c>
      <c r="EF951" s="36">
        <f t="shared" ca="1" si="2233"/>
        <v>0</v>
      </c>
      <c r="EG951" s="64"/>
      <c r="EH951" s="64"/>
      <c r="EI951" s="64"/>
      <c r="EJ951" s="70"/>
      <c r="EK951" s="70"/>
      <c r="EL951" s="70"/>
      <c r="EM951" s="70"/>
      <c r="EN951" s="70"/>
      <c r="EO951" s="36">
        <f t="shared" si="2234"/>
        <v>0</v>
      </c>
      <c r="EP951" s="36">
        <f t="shared" si="2235"/>
        <v>0</v>
      </c>
      <c r="EQ951" s="36">
        <f t="shared" si="2236"/>
        <v>0</v>
      </c>
      <c r="ER951" s="36">
        <f t="shared" si="2237"/>
        <v>0</v>
      </c>
      <c r="ES951" s="36">
        <f t="shared" si="2238"/>
        <v>0</v>
      </c>
      <c r="ET951" s="36">
        <f t="shared" si="2239"/>
        <v>0</v>
      </c>
      <c r="EU951" s="36">
        <f t="shared" si="2271"/>
        <v>0</v>
      </c>
      <c r="EV951" s="36">
        <f t="shared" si="2240"/>
        <v>0</v>
      </c>
      <c r="EW951" s="36">
        <f t="shared" si="2241"/>
        <v>0</v>
      </c>
      <c r="EX951" s="36">
        <f t="shared" si="2272"/>
        <v>0</v>
      </c>
      <c r="EY951" s="36">
        <f t="shared" si="2242"/>
        <v>0</v>
      </c>
      <c r="EZ951" s="36">
        <f t="shared" si="2243"/>
        <v>0</v>
      </c>
      <c r="FA951" s="36">
        <f t="shared" si="2244"/>
        <v>0</v>
      </c>
      <c r="FB951" s="36">
        <f t="shared" si="2245"/>
        <v>0</v>
      </c>
      <c r="FC951" s="36">
        <f t="shared" si="2273"/>
        <v>0</v>
      </c>
      <c r="FD951" s="36">
        <f t="shared" si="2246"/>
        <v>0</v>
      </c>
      <c r="FE951" s="36">
        <f t="shared" si="2247"/>
        <v>0</v>
      </c>
      <c r="FF951" s="36">
        <f t="shared" si="2274"/>
        <v>0</v>
      </c>
      <c r="FG951" s="36">
        <f t="shared" si="2248"/>
        <v>0</v>
      </c>
      <c r="FH951" s="36">
        <f t="shared" si="2249"/>
        <v>0</v>
      </c>
      <c r="FI951" s="36">
        <f t="shared" si="2250"/>
        <v>0</v>
      </c>
      <c r="FJ951" s="36">
        <f t="shared" ca="1" si="2251"/>
        <v>0</v>
      </c>
      <c r="FK951" s="36">
        <f t="shared" si="2252"/>
        <v>0</v>
      </c>
      <c r="FL951" s="36">
        <f t="shared" si="2253"/>
        <v>0</v>
      </c>
      <c r="FM951" s="36">
        <f t="shared" ca="1" si="2254"/>
        <v>0</v>
      </c>
      <c r="FN951" s="36">
        <f t="shared" ca="1" si="2276"/>
        <v>0</v>
      </c>
    </row>
    <row r="952" spans="2:170" x14ac:dyDescent="0.25">
      <c r="B952" s="2">
        <v>944</v>
      </c>
      <c r="C952" s="2">
        <f t="shared" si="2130"/>
        <v>79</v>
      </c>
      <c r="D952" s="2">
        <f t="shared" si="2279"/>
        <v>968</v>
      </c>
      <c r="E952" s="2">
        <f t="shared" si="2277"/>
        <v>81</v>
      </c>
      <c r="F952" s="189">
        <f t="shared" si="2281"/>
        <v>74449</v>
      </c>
      <c r="G952" s="2">
        <f t="shared" si="2280"/>
        <v>10</v>
      </c>
      <c r="H952" s="187">
        <f t="shared" si="2131"/>
        <v>113.25</v>
      </c>
      <c r="I952" s="186">
        <f t="shared" si="2278"/>
        <v>113</v>
      </c>
      <c r="J952" s="2">
        <f t="shared" si="2132"/>
        <v>0</v>
      </c>
      <c r="K952" s="2">
        <f t="shared" si="2133"/>
        <v>1</v>
      </c>
      <c r="L952">
        <f t="shared" si="2134"/>
        <v>2</v>
      </c>
      <c r="M952" s="190">
        <f t="shared" si="2255"/>
        <v>0.93</v>
      </c>
      <c r="N952">
        <f t="shared" si="2135"/>
        <v>1</v>
      </c>
      <c r="O952">
        <f t="shared" si="2136"/>
        <v>100</v>
      </c>
      <c r="P952" s="58">
        <f t="shared" si="2137"/>
        <v>4.1850000000000005</v>
      </c>
      <c r="Q952" s="106">
        <f t="shared" si="2138"/>
        <v>1</v>
      </c>
      <c r="R952" s="59">
        <f t="shared" si="2139"/>
        <v>1</v>
      </c>
      <c r="S952" s="32">
        <f t="shared" si="2256"/>
        <v>1</v>
      </c>
      <c r="T952">
        <f t="shared" si="2140"/>
        <v>1</v>
      </c>
      <c r="U952" s="32">
        <f t="shared" si="2257"/>
        <v>0.93</v>
      </c>
      <c r="V952">
        <f t="shared" si="2141"/>
        <v>1</v>
      </c>
      <c r="W952">
        <f t="shared" si="2142"/>
        <v>100</v>
      </c>
      <c r="X952" s="58">
        <f t="shared" si="2143"/>
        <v>1</v>
      </c>
      <c r="Y952" s="58">
        <f t="shared" si="2144"/>
        <v>1</v>
      </c>
      <c r="Z952" s="32">
        <f t="shared" si="2145"/>
        <v>1</v>
      </c>
      <c r="AA952" s="32">
        <f t="shared" si="2146"/>
        <v>1</v>
      </c>
      <c r="AB952" s="59">
        <f t="shared" si="2147"/>
        <v>4.9056245199999996E-3</v>
      </c>
      <c r="AC952" s="59">
        <f t="shared" si="2148"/>
        <v>4.9056245199999996E-3</v>
      </c>
      <c r="AD952">
        <f t="shared" si="2149"/>
        <v>1</v>
      </c>
      <c r="AE952" s="59">
        <f t="shared" si="2150"/>
        <v>4.9056245199999996E-3</v>
      </c>
      <c r="AF952" s="59">
        <f t="shared" si="2151"/>
        <v>4.1758461800000006E-3</v>
      </c>
      <c r="AG952" s="59">
        <f t="shared" si="2152"/>
        <v>4.1758461800000006E-3</v>
      </c>
      <c r="AH952">
        <f t="shared" si="2153"/>
        <v>1</v>
      </c>
      <c r="AI952" s="59">
        <f t="shared" si="2154"/>
        <v>4.1758461800000006E-3</v>
      </c>
      <c r="AJ952" s="59">
        <f t="shared" si="2155"/>
        <v>0</v>
      </c>
      <c r="AK952" s="59">
        <f t="shared" si="2156"/>
        <v>0</v>
      </c>
      <c r="AL952" s="59">
        <f t="shared" si="2157"/>
        <v>0</v>
      </c>
      <c r="AM952" s="12">
        <f t="shared" si="2258"/>
        <v>0</v>
      </c>
      <c r="AN952" s="12">
        <f t="shared" si="2259"/>
        <v>0</v>
      </c>
      <c r="AO952" s="66">
        <f t="shared" si="2158"/>
        <v>0</v>
      </c>
      <c r="AP952" s="66">
        <f t="shared" si="2159"/>
        <v>0</v>
      </c>
      <c r="AQ952" s="59">
        <f t="shared" si="2160"/>
        <v>0</v>
      </c>
      <c r="AR952" s="59">
        <f t="shared" si="2161"/>
        <v>0</v>
      </c>
      <c r="AS952" s="59">
        <f t="shared" si="2162"/>
        <v>0</v>
      </c>
      <c r="AT952" s="12">
        <f t="shared" si="2163"/>
        <v>0</v>
      </c>
      <c r="AU952" s="59">
        <f t="shared" si="2260"/>
        <v>0</v>
      </c>
      <c r="AV952" s="59">
        <f t="shared" si="2261"/>
        <v>0</v>
      </c>
      <c r="AW952" s="70">
        <f t="shared" si="2164"/>
        <v>0</v>
      </c>
      <c r="AX952" s="20">
        <f t="shared" si="2165"/>
        <v>200000</v>
      </c>
      <c r="AY952" s="20">
        <f t="shared" si="2166"/>
        <v>0</v>
      </c>
      <c r="AZ952" s="20">
        <f t="shared" si="2167"/>
        <v>0</v>
      </c>
      <c r="BA952" s="20">
        <f t="shared" si="2168"/>
        <v>200000</v>
      </c>
      <c r="BB952" s="36">
        <f t="shared" si="2169"/>
        <v>1</v>
      </c>
      <c r="BC952" s="36">
        <f t="shared" si="2170"/>
        <v>0</v>
      </c>
      <c r="BD952" s="80">
        <f t="shared" si="2171"/>
        <v>0</v>
      </c>
      <c r="BE952" s="36">
        <f t="shared" si="2172"/>
        <v>0</v>
      </c>
      <c r="BF952" s="36">
        <f t="shared" si="2173"/>
        <v>0</v>
      </c>
      <c r="BG952" s="36">
        <f t="shared" si="2174"/>
        <v>0</v>
      </c>
      <c r="BH952" s="36">
        <f t="shared" si="2175"/>
        <v>0</v>
      </c>
      <c r="BI952" s="36">
        <f t="shared" si="2176"/>
        <v>0</v>
      </c>
      <c r="BJ952" s="36">
        <f t="shared" si="2177"/>
        <v>0</v>
      </c>
      <c r="BK952" s="36">
        <f t="shared" si="2178"/>
        <v>0</v>
      </c>
      <c r="BL952" s="68">
        <f>IF(OR(AT952=0,E952&gt;ProjTerm),0,VLOOKUP(D952,'Life Events'!$AE$5:$AI$1206,5,FALSE))</f>
        <v>0</v>
      </c>
      <c r="BM952" s="93">
        <f t="shared" si="2179"/>
        <v>0</v>
      </c>
      <c r="BN952" s="93">
        <f t="shared" si="2180"/>
        <v>0</v>
      </c>
      <c r="BO952" s="36">
        <f t="shared" si="2181"/>
        <v>0</v>
      </c>
      <c r="BP952" s="36">
        <f t="shared" si="2182"/>
        <v>0</v>
      </c>
      <c r="BQ952" s="36">
        <f t="shared" si="2183"/>
        <v>0</v>
      </c>
      <c r="BR952" s="36">
        <f t="shared" si="2184"/>
        <v>154.78110000000001</v>
      </c>
      <c r="BS952" s="36">
        <f t="shared" si="2185"/>
        <v>0</v>
      </c>
      <c r="BT952" s="36">
        <f t="shared" si="2186"/>
        <v>0</v>
      </c>
      <c r="BU952" s="70" cm="1">
        <f t="array" ref="BU952">IF(AND(ActInt=1,$J952=0),INDEX(Tbl_FwdNom,$B952-IVP,MATCH(ValnDt,Tbl_FwdNom_Cols)),INDEX(Tbl_FwdNom,$B952,MATCH(StartDt,Tbl_FwdNom_Cols)))</f>
        <v>8.7554651109999995</v>
      </c>
      <c r="BV952" s="70" cm="1">
        <f t="array" ref="BV952">INDEX(Tbl_FwdReal,$B952,MATCH(StartDt,Tbl_FwdReal_Cols))</f>
        <v>2.8618922160000002</v>
      </c>
      <c r="BW952" s="70" cm="1">
        <f t="array" ref="BW952">IF(RunType&lt;&gt;"OPN",INDEX(Tbl_FwdReal,$B952,MATCH(ValnDt,Tbl_FwdReal_Cols)),IF(AND($J952=0,ActInt=1),INDEX(Tbl_FwdReal,$B952-IVP,MATCH(ValnDt,Tbl_FwdReal_Cols)),-999))*$K952</f>
        <v>2.8618922160000002</v>
      </c>
      <c r="BX952" s="70">
        <f t="shared" si="2187"/>
        <v>2.8618922160000001E-2</v>
      </c>
      <c r="BY952" s="70">
        <f t="shared" si="2262"/>
        <v>5.7295979765023874E-2</v>
      </c>
      <c r="BZ952" s="64">
        <f t="shared" si="2275"/>
        <v>4.6536854487666535E-3</v>
      </c>
      <c r="CA952" s="70" cm="1">
        <f t="array" ref="CA952">IF($J952=1,CA951*(1+INDEX(Tbl_CPI,$B952,MATCH(IF(RunType="OPN",StartDt,ValnDt),Tbl_CPI_Cols))),0)</f>
        <v>0</v>
      </c>
      <c r="CB952" s="70">
        <f t="shared" si="2263"/>
        <v>164.02166892502638</v>
      </c>
      <c r="CC952" s="70">
        <f t="shared" si="2264"/>
        <v>158.03318100135303</v>
      </c>
      <c r="CD952" s="36">
        <f t="shared" si="2188"/>
        <v>800.5697560893542</v>
      </c>
      <c r="CE952" s="36">
        <f t="shared" si="2189"/>
        <v>0</v>
      </c>
      <c r="CF952" s="36">
        <f t="shared" si="2190"/>
        <v>0</v>
      </c>
      <c r="CG952" s="36">
        <f t="shared" si="2191"/>
        <v>0</v>
      </c>
      <c r="CH952" s="36">
        <f t="shared" si="2192"/>
        <v>0</v>
      </c>
      <c r="CI952" s="36">
        <f t="shared" si="2193"/>
        <v>0</v>
      </c>
      <c r="CJ952" s="36">
        <f t="shared" si="2194"/>
        <v>0</v>
      </c>
      <c r="CK952" s="36">
        <f t="shared" si="2195"/>
        <v>0</v>
      </c>
      <c r="CL952" s="36">
        <f t="shared" si="2196"/>
        <v>0</v>
      </c>
      <c r="CM952" s="36">
        <f t="shared" si="2197"/>
        <v>0</v>
      </c>
      <c r="CN952" s="36">
        <f t="shared" si="2198"/>
        <v>0</v>
      </c>
      <c r="CO952" s="20">
        <f t="shared" si="2199"/>
        <v>120000</v>
      </c>
      <c r="CP952" s="20">
        <f t="shared" si="2200"/>
        <v>2</v>
      </c>
      <c r="CQ952" s="64" t="e">
        <f t="shared" si="2201"/>
        <v>#N/A</v>
      </c>
      <c r="CR952" s="64" t="e">
        <f t="shared" si="2202"/>
        <v>#N/A</v>
      </c>
      <c r="CS952" s="36" t="e">
        <f t="shared" si="2203"/>
        <v>#N/A</v>
      </c>
      <c r="CT952" s="36">
        <f t="shared" si="2204"/>
        <v>0</v>
      </c>
      <c r="CU952" s="36">
        <f t="shared" si="2205"/>
        <v>0</v>
      </c>
      <c r="CV952" s="36">
        <f t="shared" si="2265"/>
        <v>0</v>
      </c>
      <c r="CW952" s="36">
        <f t="shared" si="2206"/>
        <v>0</v>
      </c>
      <c r="CX952" s="36">
        <f t="shared" si="2207"/>
        <v>0</v>
      </c>
      <c r="CY952" s="36">
        <f t="shared" si="2208"/>
        <v>0</v>
      </c>
      <c r="CZ952" s="36">
        <f t="shared" si="2266"/>
        <v>0</v>
      </c>
      <c r="DA952" s="64">
        <f t="shared" si="2209"/>
        <v>7.0188287074919309E-3</v>
      </c>
      <c r="DB952" s="70">
        <f t="shared" si="2267"/>
        <v>0.99303009188368341</v>
      </c>
      <c r="DC952" s="70">
        <f>PRODUCT($DB$8:DB952)</f>
        <v>2.2366369084864771E-4</v>
      </c>
      <c r="DD952" s="36">
        <f t="shared" si="2210"/>
        <v>0</v>
      </c>
      <c r="DE952" s="36">
        <f t="shared" si="2211"/>
        <v>0</v>
      </c>
      <c r="DF952" s="36">
        <f t="shared" si="2212"/>
        <v>0</v>
      </c>
      <c r="DG952" s="36">
        <f t="shared" si="2213"/>
        <v>0</v>
      </c>
      <c r="DH952" s="36">
        <f t="shared" si="2214"/>
        <v>0</v>
      </c>
      <c r="DI952" s="36">
        <f t="shared" si="2215"/>
        <v>0</v>
      </c>
      <c r="DJ952" s="36">
        <f t="shared" si="2216"/>
        <v>0</v>
      </c>
      <c r="DK952" s="36">
        <f t="shared" si="2217"/>
        <v>0</v>
      </c>
      <c r="DL952" s="36">
        <f t="shared" si="2218"/>
        <v>0</v>
      </c>
      <c r="DM952" s="36">
        <f t="shared" si="2219"/>
        <v>0</v>
      </c>
      <c r="DN952" s="36">
        <f t="shared" ca="1" si="2268"/>
        <v>4.6137290849905055E-12</v>
      </c>
      <c r="DO952" s="64" cm="1">
        <f t="array" ref="DO952">IFERROR(INDEX(Tbl_FwdNom,$B952,MATCH(LIDt,Tbl_FwdNom_Cols,0)),0)</f>
        <v>7.6322430859999999</v>
      </c>
      <c r="DP952" s="64">
        <f t="shared" ca="1" si="2269"/>
        <v>7.5709249349999999</v>
      </c>
      <c r="DQ952" s="64">
        <f t="shared" ca="1" si="2220"/>
        <v>6.1002152279503452E-3</v>
      </c>
      <c r="DR952" s="70">
        <f t="shared" ca="1" si="2221"/>
        <v>0.99393677176923356</v>
      </c>
      <c r="DS952" s="70">
        <f ca="1">PRODUCT($DR$8:DR952)</f>
        <v>8.7472737372937899E-4</v>
      </c>
      <c r="DT952" s="36">
        <f t="shared" ca="1" si="2222"/>
        <v>0</v>
      </c>
      <c r="DU952" s="36">
        <f t="shared" ca="1" si="2223"/>
        <v>0</v>
      </c>
      <c r="DV952" s="36">
        <f t="shared" ca="1" si="2224"/>
        <v>0</v>
      </c>
      <c r="DW952" s="36">
        <f t="shared" ca="1" si="2225"/>
        <v>0</v>
      </c>
      <c r="DX952" s="36">
        <f t="shared" ca="1" si="2226"/>
        <v>0</v>
      </c>
      <c r="DY952" s="36">
        <f t="shared" ca="1" si="2227"/>
        <v>0</v>
      </c>
      <c r="DZ952" s="36">
        <f t="shared" ca="1" si="2228"/>
        <v>0</v>
      </c>
      <c r="EA952" s="36">
        <f t="shared" ca="1" si="2229"/>
        <v>0</v>
      </c>
      <c r="EB952" s="36">
        <f t="shared" ca="1" si="2230"/>
        <v>0</v>
      </c>
      <c r="EC952" s="36">
        <f t="shared" ca="1" si="2231"/>
        <v>0</v>
      </c>
      <c r="ED952" s="36">
        <f t="shared" ca="1" si="2232"/>
        <v>0</v>
      </c>
      <c r="EE952" s="36">
        <f t="shared" ca="1" si="2270"/>
        <v>0</v>
      </c>
      <c r="EF952" s="36">
        <f t="shared" ca="1" si="2233"/>
        <v>0</v>
      </c>
      <c r="EG952" s="64"/>
      <c r="EH952" s="64"/>
      <c r="EI952" s="64"/>
      <c r="EJ952" s="70"/>
      <c r="EK952" s="70"/>
      <c r="EL952" s="70"/>
      <c r="EM952" s="70"/>
      <c r="EN952" s="70"/>
      <c r="EO952" s="36">
        <f t="shared" si="2234"/>
        <v>0</v>
      </c>
      <c r="EP952" s="36">
        <f t="shared" si="2235"/>
        <v>0</v>
      </c>
      <c r="EQ952" s="36">
        <f t="shared" si="2236"/>
        <v>0</v>
      </c>
      <c r="ER952" s="36">
        <f t="shared" si="2237"/>
        <v>0</v>
      </c>
      <c r="ES952" s="36">
        <f t="shared" si="2238"/>
        <v>0</v>
      </c>
      <c r="ET952" s="36">
        <f t="shared" si="2239"/>
        <v>0</v>
      </c>
      <c r="EU952" s="36">
        <f t="shared" si="2271"/>
        <v>0</v>
      </c>
      <c r="EV952" s="36">
        <f t="shared" si="2240"/>
        <v>0</v>
      </c>
      <c r="EW952" s="36">
        <f t="shared" si="2241"/>
        <v>0</v>
      </c>
      <c r="EX952" s="36">
        <f t="shared" si="2272"/>
        <v>0</v>
      </c>
      <c r="EY952" s="36">
        <f t="shared" si="2242"/>
        <v>0</v>
      </c>
      <c r="EZ952" s="36">
        <f t="shared" si="2243"/>
        <v>0</v>
      </c>
      <c r="FA952" s="36">
        <f t="shared" si="2244"/>
        <v>0</v>
      </c>
      <c r="FB952" s="36">
        <f t="shared" si="2245"/>
        <v>0</v>
      </c>
      <c r="FC952" s="36">
        <f t="shared" si="2273"/>
        <v>0</v>
      </c>
      <c r="FD952" s="36">
        <f t="shared" si="2246"/>
        <v>0</v>
      </c>
      <c r="FE952" s="36">
        <f t="shared" si="2247"/>
        <v>0</v>
      </c>
      <c r="FF952" s="36">
        <f t="shared" si="2274"/>
        <v>0</v>
      </c>
      <c r="FG952" s="36">
        <f t="shared" si="2248"/>
        <v>0</v>
      </c>
      <c r="FH952" s="36">
        <f t="shared" si="2249"/>
        <v>0</v>
      </c>
      <c r="FI952" s="36">
        <f t="shared" si="2250"/>
        <v>0</v>
      </c>
      <c r="FJ952" s="36">
        <f t="shared" ca="1" si="2251"/>
        <v>0</v>
      </c>
      <c r="FK952" s="36">
        <f t="shared" si="2252"/>
        <v>0</v>
      </c>
      <c r="FL952" s="36">
        <f t="shared" si="2253"/>
        <v>0</v>
      </c>
      <c r="FM952" s="36">
        <f t="shared" ca="1" si="2254"/>
        <v>0</v>
      </c>
      <c r="FN952" s="36">
        <f t="shared" ca="1" si="2276"/>
        <v>0</v>
      </c>
    </row>
    <row r="953" spans="2:170" x14ac:dyDescent="0.25">
      <c r="B953" s="2">
        <v>945</v>
      </c>
      <c r="C953" s="2">
        <f t="shared" si="2130"/>
        <v>79</v>
      </c>
      <c r="D953" s="2">
        <f t="shared" si="2279"/>
        <v>969</v>
      </c>
      <c r="E953" s="2">
        <f t="shared" si="2277"/>
        <v>81</v>
      </c>
      <c r="F953" s="189">
        <f t="shared" si="2281"/>
        <v>74479</v>
      </c>
      <c r="G953" s="2">
        <f t="shared" si="2280"/>
        <v>11</v>
      </c>
      <c r="H953" s="187">
        <f t="shared" si="2131"/>
        <v>113.33333333333334</v>
      </c>
      <c r="I953" s="186">
        <f t="shared" si="2278"/>
        <v>113</v>
      </c>
      <c r="J953" s="2">
        <f t="shared" si="2132"/>
        <v>0</v>
      </c>
      <c r="K953" s="2">
        <f t="shared" si="2133"/>
        <v>1</v>
      </c>
      <c r="L953">
        <f t="shared" si="2134"/>
        <v>2</v>
      </c>
      <c r="M953" s="190">
        <f t="shared" si="2255"/>
        <v>0.93</v>
      </c>
      <c r="N953">
        <f t="shared" si="2135"/>
        <v>1</v>
      </c>
      <c r="O953">
        <f t="shared" si="2136"/>
        <v>100</v>
      </c>
      <c r="P953" s="58">
        <f t="shared" si="2137"/>
        <v>4.1850000000000005</v>
      </c>
      <c r="Q953" s="106">
        <f t="shared" si="2138"/>
        <v>1</v>
      </c>
      <c r="R953" s="59">
        <f t="shared" si="2139"/>
        <v>1</v>
      </c>
      <c r="S953" s="32">
        <f t="shared" si="2256"/>
        <v>1</v>
      </c>
      <c r="T953">
        <f t="shared" si="2140"/>
        <v>1</v>
      </c>
      <c r="U953" s="32">
        <f t="shared" si="2257"/>
        <v>0.93</v>
      </c>
      <c r="V953">
        <f t="shared" si="2141"/>
        <v>1</v>
      </c>
      <c r="W953">
        <f t="shared" si="2142"/>
        <v>100</v>
      </c>
      <c r="X953" s="58">
        <f t="shared" si="2143"/>
        <v>1</v>
      </c>
      <c r="Y953" s="58">
        <f t="shared" si="2144"/>
        <v>1</v>
      </c>
      <c r="Z953" s="32">
        <f t="shared" si="2145"/>
        <v>1</v>
      </c>
      <c r="AA953" s="32">
        <f t="shared" si="2146"/>
        <v>1</v>
      </c>
      <c r="AB953" s="59">
        <f t="shared" si="2147"/>
        <v>4.9056245199999996E-3</v>
      </c>
      <c r="AC953" s="59">
        <f t="shared" si="2148"/>
        <v>4.9056245199999996E-3</v>
      </c>
      <c r="AD953">
        <f t="shared" si="2149"/>
        <v>1</v>
      </c>
      <c r="AE953" s="59">
        <f t="shared" si="2150"/>
        <v>4.9056245199999996E-3</v>
      </c>
      <c r="AF953" s="59">
        <f t="shared" si="2151"/>
        <v>4.1758461800000006E-3</v>
      </c>
      <c r="AG953" s="59">
        <f t="shared" si="2152"/>
        <v>4.1758461800000006E-3</v>
      </c>
      <c r="AH953">
        <f t="shared" si="2153"/>
        <v>1</v>
      </c>
      <c r="AI953" s="59">
        <f t="shared" si="2154"/>
        <v>4.1758461800000006E-3</v>
      </c>
      <c r="AJ953" s="59">
        <f t="shared" si="2155"/>
        <v>0</v>
      </c>
      <c r="AK953" s="59">
        <f t="shared" si="2156"/>
        <v>0</v>
      </c>
      <c r="AL953" s="59">
        <f t="shared" si="2157"/>
        <v>0</v>
      </c>
      <c r="AM953" s="12">
        <f t="shared" si="2258"/>
        <v>0</v>
      </c>
      <c r="AN953" s="12">
        <f t="shared" si="2259"/>
        <v>0</v>
      </c>
      <c r="AO953" s="66">
        <f t="shared" si="2158"/>
        <v>0</v>
      </c>
      <c r="AP953" s="66">
        <f t="shared" si="2159"/>
        <v>0</v>
      </c>
      <c r="AQ953" s="59">
        <f t="shared" si="2160"/>
        <v>0</v>
      </c>
      <c r="AR953" s="59">
        <f t="shared" si="2161"/>
        <v>0</v>
      </c>
      <c r="AS953" s="59">
        <f t="shared" si="2162"/>
        <v>0</v>
      </c>
      <c r="AT953" s="12">
        <f t="shared" si="2163"/>
        <v>0</v>
      </c>
      <c r="AU953" s="59">
        <f t="shared" si="2260"/>
        <v>0</v>
      </c>
      <c r="AV953" s="59">
        <f t="shared" si="2261"/>
        <v>0</v>
      </c>
      <c r="AW953" s="70">
        <f t="shared" si="2164"/>
        <v>0</v>
      </c>
      <c r="AX953" s="20">
        <f t="shared" si="2165"/>
        <v>200000</v>
      </c>
      <c r="AY953" s="20">
        <f t="shared" si="2166"/>
        <v>0</v>
      </c>
      <c r="AZ953" s="20">
        <f t="shared" si="2167"/>
        <v>0</v>
      </c>
      <c r="BA953" s="20">
        <f t="shared" si="2168"/>
        <v>200000</v>
      </c>
      <c r="BB953" s="36">
        <f t="shared" si="2169"/>
        <v>1</v>
      </c>
      <c r="BC953" s="36">
        <f t="shared" si="2170"/>
        <v>0</v>
      </c>
      <c r="BD953" s="80">
        <f t="shared" si="2171"/>
        <v>0</v>
      </c>
      <c r="BE953" s="36">
        <f t="shared" si="2172"/>
        <v>0</v>
      </c>
      <c r="BF953" s="36">
        <f t="shared" si="2173"/>
        <v>0</v>
      </c>
      <c r="BG953" s="36">
        <f t="shared" si="2174"/>
        <v>0</v>
      </c>
      <c r="BH953" s="36">
        <f t="shared" si="2175"/>
        <v>0</v>
      </c>
      <c r="BI953" s="36">
        <f t="shared" si="2176"/>
        <v>0</v>
      </c>
      <c r="BJ953" s="36">
        <f t="shared" si="2177"/>
        <v>0</v>
      </c>
      <c r="BK953" s="36">
        <f t="shared" si="2178"/>
        <v>0</v>
      </c>
      <c r="BL953" s="68">
        <f>IF(OR(AT953=0,E953&gt;ProjTerm),0,VLOOKUP(D953,'Life Events'!$AE$5:$AI$1206,5,FALSE))</f>
        <v>0</v>
      </c>
      <c r="BM953" s="93">
        <f t="shared" si="2179"/>
        <v>0</v>
      </c>
      <c r="BN953" s="93">
        <f t="shared" si="2180"/>
        <v>0</v>
      </c>
      <c r="BO953" s="36">
        <f t="shared" si="2181"/>
        <v>0</v>
      </c>
      <c r="BP953" s="36">
        <f t="shared" si="2182"/>
        <v>0</v>
      </c>
      <c r="BQ953" s="36">
        <f t="shared" si="2183"/>
        <v>0</v>
      </c>
      <c r="BR953" s="36">
        <f t="shared" si="2184"/>
        <v>154.78110000000001</v>
      </c>
      <c r="BS953" s="36">
        <f t="shared" si="2185"/>
        <v>0</v>
      </c>
      <c r="BT953" s="36">
        <f t="shared" si="2186"/>
        <v>0</v>
      </c>
      <c r="BU953" s="70" cm="1">
        <f t="array" ref="BU953">IF(AND(ActInt=1,$J953=0),INDEX(Tbl_FwdNom,$B953-IVP,MATCH(ValnDt,Tbl_FwdNom_Cols)),INDEX(Tbl_FwdNom,$B953,MATCH(StartDt,Tbl_FwdNom_Cols)))</f>
        <v>8.7495600830000004</v>
      </c>
      <c r="BV953" s="70" cm="1">
        <f t="array" ref="BV953">INDEX(Tbl_FwdReal,$B953,MATCH(StartDt,Tbl_FwdReal_Cols))</f>
        <v>2.8585291330000002</v>
      </c>
      <c r="BW953" s="70" cm="1">
        <f t="array" ref="BW953">IF(RunType&lt;&gt;"OPN",INDEX(Tbl_FwdReal,$B953,MATCH(ValnDt,Tbl_FwdReal_Cols)),IF(AND($J953=0,ActInt=1),INDEX(Tbl_FwdReal,$B953-IVP,MATCH(ValnDt,Tbl_FwdReal_Cols)),-999))*$K953</f>
        <v>2.8585291330000002</v>
      </c>
      <c r="BX953" s="70">
        <f t="shared" si="2187"/>
        <v>2.8585291330000002E-2</v>
      </c>
      <c r="BY953" s="70">
        <f t="shared" si="2262"/>
        <v>5.727314010472262E-2</v>
      </c>
      <c r="BZ953" s="64">
        <f t="shared" si="2275"/>
        <v>4.6518768905416952E-3</v>
      </c>
      <c r="CA953" s="70" cm="1">
        <f t="array" ref="CA953">IF($J953=1,CA952*(1+INDEX(Tbl_CPI,$B953,MATCH(IF(RunType="OPN",StartDt,ValnDt),Tbl_CPI_Cols))),0)</f>
        <v>0</v>
      </c>
      <c r="CB953" s="70">
        <f t="shared" si="2263"/>
        <v>164.78467753624679</v>
      </c>
      <c r="CC953" s="70">
        <f t="shared" si="2264"/>
        <v>158.03318100135303</v>
      </c>
      <c r="CD953" s="36">
        <f t="shared" si="2188"/>
        <v>800.5697560893542</v>
      </c>
      <c r="CE953" s="36">
        <f t="shared" si="2189"/>
        <v>0</v>
      </c>
      <c r="CF953" s="36">
        <f t="shared" si="2190"/>
        <v>0</v>
      </c>
      <c r="CG953" s="36">
        <f t="shared" si="2191"/>
        <v>0</v>
      </c>
      <c r="CH953" s="36">
        <f t="shared" si="2192"/>
        <v>0</v>
      </c>
      <c r="CI953" s="36">
        <f t="shared" si="2193"/>
        <v>0</v>
      </c>
      <c r="CJ953" s="36">
        <f t="shared" si="2194"/>
        <v>0</v>
      </c>
      <c r="CK953" s="36">
        <f t="shared" si="2195"/>
        <v>0</v>
      </c>
      <c r="CL953" s="36">
        <f t="shared" si="2196"/>
        <v>0</v>
      </c>
      <c r="CM953" s="36">
        <f t="shared" si="2197"/>
        <v>0</v>
      </c>
      <c r="CN953" s="36">
        <f t="shared" si="2198"/>
        <v>0</v>
      </c>
      <c r="CO953" s="20">
        <f t="shared" si="2199"/>
        <v>120000</v>
      </c>
      <c r="CP953" s="20">
        <f t="shared" si="2200"/>
        <v>2</v>
      </c>
      <c r="CQ953" s="64" t="e">
        <f t="shared" si="2201"/>
        <v>#N/A</v>
      </c>
      <c r="CR953" s="64" t="e">
        <f t="shared" si="2202"/>
        <v>#N/A</v>
      </c>
      <c r="CS953" s="36" t="e">
        <f t="shared" si="2203"/>
        <v>#N/A</v>
      </c>
      <c r="CT953" s="36">
        <f t="shared" si="2204"/>
        <v>0</v>
      </c>
      <c r="CU953" s="36">
        <f t="shared" si="2205"/>
        <v>0</v>
      </c>
      <c r="CV953" s="36">
        <f t="shared" si="2265"/>
        <v>0</v>
      </c>
      <c r="CW953" s="36">
        <f t="shared" si="2206"/>
        <v>0</v>
      </c>
      <c r="CX953" s="36">
        <f t="shared" si="2207"/>
        <v>0</v>
      </c>
      <c r="CY953" s="36">
        <f t="shared" si="2208"/>
        <v>0</v>
      </c>
      <c r="CZ953" s="36">
        <f t="shared" si="2266"/>
        <v>0</v>
      </c>
      <c r="DA953" s="64">
        <f t="shared" si="2209"/>
        <v>7.0142721377277617E-3</v>
      </c>
      <c r="DB953" s="70">
        <f t="shared" si="2267"/>
        <v>0.99303458517739018</v>
      </c>
      <c r="DC953" s="70">
        <f>PRODUCT($DB$8:DB953)</f>
        <v>2.2210578046113092E-4</v>
      </c>
      <c r="DD953" s="36">
        <f t="shared" si="2210"/>
        <v>0</v>
      </c>
      <c r="DE953" s="36">
        <f t="shared" si="2211"/>
        <v>0</v>
      </c>
      <c r="DF953" s="36">
        <f t="shared" si="2212"/>
        <v>0</v>
      </c>
      <c r="DG953" s="36">
        <f t="shared" si="2213"/>
        <v>0</v>
      </c>
      <c r="DH953" s="36">
        <f t="shared" si="2214"/>
        <v>0</v>
      </c>
      <c r="DI953" s="36">
        <f t="shared" si="2215"/>
        <v>0</v>
      </c>
      <c r="DJ953" s="36">
        <f t="shared" si="2216"/>
        <v>0</v>
      </c>
      <c r="DK953" s="36">
        <f t="shared" si="2217"/>
        <v>0</v>
      </c>
      <c r="DL953" s="36">
        <f t="shared" si="2218"/>
        <v>0</v>
      </c>
      <c r="DM953" s="36">
        <f t="shared" si="2219"/>
        <v>0</v>
      </c>
      <c r="DN953" s="36">
        <f t="shared" ca="1" si="2268"/>
        <v>4.6137290849905055E-12</v>
      </c>
      <c r="DO953" s="64" cm="1">
        <f t="array" ref="DO953">IFERROR(INDEX(Tbl_FwdNom,$B953,MATCH(LIDt,Tbl_FwdNom_Cols,0)),0)</f>
        <v>7.6305393319999997</v>
      </c>
      <c r="DP953" s="64">
        <f t="shared" ca="1" si="2269"/>
        <v>7.569222152</v>
      </c>
      <c r="DQ953" s="64">
        <f t="shared" ca="1" si="2220"/>
        <v>6.0988880549144309E-3</v>
      </c>
      <c r="DR953" s="70">
        <f t="shared" ca="1" si="2221"/>
        <v>0.99393808289888341</v>
      </c>
      <c r="DS953" s="70">
        <f ca="1">PRODUCT($DR$8:DR953)</f>
        <v>8.6942484890375408E-4</v>
      </c>
      <c r="DT953" s="36">
        <f t="shared" ca="1" si="2222"/>
        <v>0</v>
      </c>
      <c r="DU953" s="36">
        <f t="shared" ca="1" si="2223"/>
        <v>0</v>
      </c>
      <c r="DV953" s="36">
        <f t="shared" ca="1" si="2224"/>
        <v>0</v>
      </c>
      <c r="DW953" s="36">
        <f t="shared" ca="1" si="2225"/>
        <v>0</v>
      </c>
      <c r="DX953" s="36">
        <f t="shared" ca="1" si="2226"/>
        <v>0</v>
      </c>
      <c r="DY953" s="36">
        <f t="shared" ca="1" si="2227"/>
        <v>0</v>
      </c>
      <c r="DZ953" s="36">
        <f t="shared" ca="1" si="2228"/>
        <v>0</v>
      </c>
      <c r="EA953" s="36">
        <f t="shared" ca="1" si="2229"/>
        <v>0</v>
      </c>
      <c r="EB953" s="36">
        <f t="shared" ca="1" si="2230"/>
        <v>0</v>
      </c>
      <c r="EC953" s="36">
        <f t="shared" ca="1" si="2231"/>
        <v>0</v>
      </c>
      <c r="ED953" s="36">
        <f t="shared" ca="1" si="2232"/>
        <v>0</v>
      </c>
      <c r="EE953" s="36">
        <f t="shared" ca="1" si="2270"/>
        <v>0</v>
      </c>
      <c r="EF953" s="36">
        <f t="shared" ca="1" si="2233"/>
        <v>0</v>
      </c>
      <c r="EG953" s="64"/>
      <c r="EH953" s="64"/>
      <c r="EI953" s="64"/>
      <c r="EJ953" s="70"/>
      <c r="EK953" s="70"/>
      <c r="EL953" s="70"/>
      <c r="EM953" s="70"/>
      <c r="EN953" s="70"/>
      <c r="EO953" s="36">
        <f t="shared" si="2234"/>
        <v>0</v>
      </c>
      <c r="EP953" s="36">
        <f t="shared" si="2235"/>
        <v>0</v>
      </c>
      <c r="EQ953" s="36">
        <f t="shared" si="2236"/>
        <v>0</v>
      </c>
      <c r="ER953" s="36">
        <f t="shared" si="2237"/>
        <v>0</v>
      </c>
      <c r="ES953" s="36">
        <f t="shared" si="2238"/>
        <v>0</v>
      </c>
      <c r="ET953" s="36">
        <f t="shared" si="2239"/>
        <v>0</v>
      </c>
      <c r="EU953" s="36">
        <f t="shared" si="2271"/>
        <v>0</v>
      </c>
      <c r="EV953" s="36">
        <f t="shared" si="2240"/>
        <v>0</v>
      </c>
      <c r="EW953" s="36">
        <f t="shared" si="2241"/>
        <v>0</v>
      </c>
      <c r="EX953" s="36">
        <f t="shared" si="2272"/>
        <v>0</v>
      </c>
      <c r="EY953" s="36">
        <f t="shared" si="2242"/>
        <v>0</v>
      </c>
      <c r="EZ953" s="36">
        <f t="shared" si="2243"/>
        <v>0</v>
      </c>
      <c r="FA953" s="36">
        <f t="shared" si="2244"/>
        <v>0</v>
      </c>
      <c r="FB953" s="36">
        <f t="shared" si="2245"/>
        <v>0</v>
      </c>
      <c r="FC953" s="36">
        <f t="shared" si="2273"/>
        <v>0</v>
      </c>
      <c r="FD953" s="36">
        <f t="shared" si="2246"/>
        <v>0</v>
      </c>
      <c r="FE953" s="36">
        <f t="shared" si="2247"/>
        <v>0</v>
      </c>
      <c r="FF953" s="36">
        <f t="shared" si="2274"/>
        <v>0</v>
      </c>
      <c r="FG953" s="36">
        <f t="shared" si="2248"/>
        <v>0</v>
      </c>
      <c r="FH953" s="36">
        <f t="shared" si="2249"/>
        <v>0</v>
      </c>
      <c r="FI953" s="36">
        <f t="shared" si="2250"/>
        <v>0</v>
      </c>
      <c r="FJ953" s="36">
        <f t="shared" ca="1" si="2251"/>
        <v>0</v>
      </c>
      <c r="FK953" s="36">
        <f t="shared" si="2252"/>
        <v>0</v>
      </c>
      <c r="FL953" s="36">
        <f t="shared" si="2253"/>
        <v>0</v>
      </c>
      <c r="FM953" s="36">
        <f t="shared" ca="1" si="2254"/>
        <v>0</v>
      </c>
      <c r="FN953" s="36">
        <f t="shared" ca="1" si="2276"/>
        <v>0</v>
      </c>
    </row>
    <row r="954" spans="2:170" x14ac:dyDescent="0.25">
      <c r="B954" s="2">
        <v>946</v>
      </c>
      <c r="C954" s="2">
        <f t="shared" si="2130"/>
        <v>79</v>
      </c>
      <c r="D954" s="2">
        <f t="shared" si="2279"/>
        <v>970</v>
      </c>
      <c r="E954" s="2">
        <f t="shared" si="2277"/>
        <v>81</v>
      </c>
      <c r="F954" s="189">
        <f t="shared" si="2281"/>
        <v>74510</v>
      </c>
      <c r="G954" s="2">
        <f t="shared" si="2280"/>
        <v>12</v>
      </c>
      <c r="H954" s="187">
        <f t="shared" si="2131"/>
        <v>113.41666666666666</v>
      </c>
      <c r="I954" s="186">
        <f t="shared" si="2278"/>
        <v>113</v>
      </c>
      <c r="J954" s="2">
        <f t="shared" si="2132"/>
        <v>0</v>
      </c>
      <c r="K954" s="2">
        <f t="shared" si="2133"/>
        <v>1</v>
      </c>
      <c r="L954">
        <f t="shared" si="2134"/>
        <v>2</v>
      </c>
      <c r="M954" s="190">
        <f t="shared" si="2255"/>
        <v>0.93</v>
      </c>
      <c r="N954">
        <f t="shared" si="2135"/>
        <v>1</v>
      </c>
      <c r="O954">
        <f t="shared" si="2136"/>
        <v>100</v>
      </c>
      <c r="P954" s="58">
        <f t="shared" si="2137"/>
        <v>4.1850000000000005</v>
      </c>
      <c r="Q954" s="106">
        <f t="shared" si="2138"/>
        <v>1</v>
      </c>
      <c r="R954" s="59">
        <f t="shared" si="2139"/>
        <v>1</v>
      </c>
      <c r="S954" s="32">
        <f t="shared" si="2256"/>
        <v>1</v>
      </c>
      <c r="T954">
        <f t="shared" si="2140"/>
        <v>1</v>
      </c>
      <c r="U954" s="32">
        <f t="shared" si="2257"/>
        <v>0.93</v>
      </c>
      <c r="V954">
        <f t="shared" si="2141"/>
        <v>1</v>
      </c>
      <c r="W954">
        <f t="shared" si="2142"/>
        <v>100</v>
      </c>
      <c r="X954" s="58">
        <f t="shared" si="2143"/>
        <v>1</v>
      </c>
      <c r="Y954" s="58">
        <f t="shared" si="2144"/>
        <v>1</v>
      </c>
      <c r="Z954" s="32">
        <f t="shared" si="2145"/>
        <v>1</v>
      </c>
      <c r="AA954" s="32">
        <f t="shared" si="2146"/>
        <v>1</v>
      </c>
      <c r="AB954" s="59">
        <f t="shared" si="2147"/>
        <v>4.9056245199999996E-3</v>
      </c>
      <c r="AC954" s="59">
        <f t="shared" si="2148"/>
        <v>4.9056245199999996E-3</v>
      </c>
      <c r="AD954">
        <f t="shared" si="2149"/>
        <v>1</v>
      </c>
      <c r="AE954" s="59">
        <f t="shared" si="2150"/>
        <v>4.9056245199999996E-3</v>
      </c>
      <c r="AF954" s="59">
        <f t="shared" si="2151"/>
        <v>4.1758461800000006E-3</v>
      </c>
      <c r="AG954" s="59">
        <f t="shared" si="2152"/>
        <v>4.1758461800000006E-3</v>
      </c>
      <c r="AH954">
        <f t="shared" si="2153"/>
        <v>1</v>
      </c>
      <c r="AI954" s="59">
        <f t="shared" si="2154"/>
        <v>4.1758461800000006E-3</v>
      </c>
      <c r="AJ954" s="59">
        <f t="shared" si="2155"/>
        <v>0</v>
      </c>
      <c r="AK954" s="59">
        <f t="shared" si="2156"/>
        <v>0</v>
      </c>
      <c r="AL954" s="59">
        <f t="shared" si="2157"/>
        <v>0</v>
      </c>
      <c r="AM954" s="12">
        <f t="shared" si="2258"/>
        <v>0</v>
      </c>
      <c r="AN954" s="12">
        <f t="shared" si="2259"/>
        <v>0</v>
      </c>
      <c r="AO954" s="66">
        <f t="shared" si="2158"/>
        <v>0</v>
      </c>
      <c r="AP954" s="66">
        <f t="shared" si="2159"/>
        <v>0</v>
      </c>
      <c r="AQ954" s="59">
        <f t="shared" si="2160"/>
        <v>0</v>
      </c>
      <c r="AR954" s="59">
        <f t="shared" si="2161"/>
        <v>0</v>
      </c>
      <c r="AS954" s="59">
        <f t="shared" si="2162"/>
        <v>0</v>
      </c>
      <c r="AT954" s="12">
        <f t="shared" si="2163"/>
        <v>0</v>
      </c>
      <c r="AU954" s="59">
        <f t="shared" si="2260"/>
        <v>0</v>
      </c>
      <c r="AV954" s="59">
        <f t="shared" si="2261"/>
        <v>0</v>
      </c>
      <c r="AW954" s="70">
        <f t="shared" si="2164"/>
        <v>0</v>
      </c>
      <c r="AX954" s="20">
        <f t="shared" si="2165"/>
        <v>200000</v>
      </c>
      <c r="AY954" s="20">
        <f t="shared" si="2166"/>
        <v>0</v>
      </c>
      <c r="AZ954" s="20">
        <f t="shared" si="2167"/>
        <v>0</v>
      </c>
      <c r="BA954" s="20">
        <f t="shared" si="2168"/>
        <v>200000</v>
      </c>
      <c r="BB954" s="36">
        <f t="shared" si="2169"/>
        <v>1</v>
      </c>
      <c r="BC954" s="36">
        <f t="shared" si="2170"/>
        <v>0</v>
      </c>
      <c r="BD954" s="80">
        <f t="shared" si="2171"/>
        <v>0</v>
      </c>
      <c r="BE954" s="36">
        <f t="shared" si="2172"/>
        <v>0</v>
      </c>
      <c r="BF954" s="36">
        <f t="shared" si="2173"/>
        <v>0</v>
      </c>
      <c r="BG954" s="36">
        <f t="shared" si="2174"/>
        <v>0</v>
      </c>
      <c r="BH954" s="36">
        <f t="shared" si="2175"/>
        <v>0</v>
      </c>
      <c r="BI954" s="36">
        <f t="shared" si="2176"/>
        <v>0</v>
      </c>
      <c r="BJ954" s="36">
        <f t="shared" si="2177"/>
        <v>0</v>
      </c>
      <c r="BK954" s="36">
        <f t="shared" si="2178"/>
        <v>0</v>
      </c>
      <c r="BL954" s="68">
        <f>IF(OR(AT954=0,E954&gt;ProjTerm),0,VLOOKUP(D954,'Life Events'!$AE$5:$AI$1206,5,FALSE))</f>
        <v>0</v>
      </c>
      <c r="BM954" s="93">
        <f t="shared" si="2179"/>
        <v>0</v>
      </c>
      <c r="BN954" s="93">
        <f t="shared" si="2180"/>
        <v>0</v>
      </c>
      <c r="BO954" s="36">
        <f t="shared" si="2181"/>
        <v>0</v>
      </c>
      <c r="BP954" s="36">
        <f t="shared" si="2182"/>
        <v>0</v>
      </c>
      <c r="BQ954" s="36">
        <f t="shared" si="2183"/>
        <v>0</v>
      </c>
      <c r="BR954" s="36">
        <f t="shared" si="2184"/>
        <v>154.78110000000001</v>
      </c>
      <c r="BS954" s="36">
        <f t="shared" si="2185"/>
        <v>0</v>
      </c>
      <c r="BT954" s="36">
        <f t="shared" si="2186"/>
        <v>0</v>
      </c>
      <c r="BU954" s="70" cm="1">
        <f t="array" ref="BU954">IF(AND(ActInt=1,$J954=0),INDEX(Tbl_FwdNom,$B954-IVP,MATCH(ValnDt,Tbl_FwdNom_Cols)),INDEX(Tbl_FwdNom,$B954,MATCH(StartDt,Tbl_FwdNom_Cols)))</f>
        <v>8.7436553749999995</v>
      </c>
      <c r="BV954" s="70" cm="1">
        <f t="array" ref="BV954">INDEX(Tbl_FwdReal,$B954,MATCH(StartDt,Tbl_FwdReal_Cols))</f>
        <v>2.85516616</v>
      </c>
      <c r="BW954" s="70" cm="1">
        <f t="array" ref="BW954">IF(RunType&lt;&gt;"OPN",INDEX(Tbl_FwdReal,$B954,MATCH(ValnDt,Tbl_FwdReal_Cols)),IF(AND($J954=0,ActInt=1),INDEX(Tbl_FwdReal,$B954-IVP,MATCH(ValnDt,Tbl_FwdReal_Cols)),-999))*$K954</f>
        <v>2.85516616</v>
      </c>
      <c r="BX954" s="70">
        <f t="shared" si="2187"/>
        <v>2.85516616E-2</v>
      </c>
      <c r="BY954" s="70">
        <f t="shared" si="2262"/>
        <v>5.7250300931311005E-2</v>
      </c>
      <c r="BZ954" s="64">
        <f t="shared" si="2275"/>
        <v>4.6500683350583216E-3</v>
      </c>
      <c r="CA954" s="70" cm="1">
        <f t="array" ref="CA954">IF($J954=1,CA953*(1+INDEX(Tbl_CPI,$B954,MATCH(IF(RunType="OPN",StartDt,ValnDt),Tbl_CPI_Cols))),0)</f>
        <v>0</v>
      </c>
      <c r="CB954" s="70">
        <f t="shared" si="2263"/>
        <v>165.55093754736089</v>
      </c>
      <c r="CC954" s="70">
        <f t="shared" si="2264"/>
        <v>158.03318100135303</v>
      </c>
      <c r="CD954" s="36">
        <f t="shared" si="2188"/>
        <v>800.5697560893542</v>
      </c>
      <c r="CE954" s="36">
        <f t="shared" si="2189"/>
        <v>0</v>
      </c>
      <c r="CF954" s="36">
        <f t="shared" si="2190"/>
        <v>0</v>
      </c>
      <c r="CG954" s="36">
        <f t="shared" si="2191"/>
        <v>0</v>
      </c>
      <c r="CH954" s="36">
        <f t="shared" si="2192"/>
        <v>0</v>
      </c>
      <c r="CI954" s="36">
        <f t="shared" si="2193"/>
        <v>0</v>
      </c>
      <c r="CJ954" s="36">
        <f t="shared" si="2194"/>
        <v>0</v>
      </c>
      <c r="CK954" s="36">
        <f t="shared" si="2195"/>
        <v>0</v>
      </c>
      <c r="CL954" s="36">
        <f t="shared" si="2196"/>
        <v>0</v>
      </c>
      <c r="CM954" s="36">
        <f t="shared" si="2197"/>
        <v>0</v>
      </c>
      <c r="CN954" s="36">
        <f t="shared" si="2198"/>
        <v>0</v>
      </c>
      <c r="CO954" s="20">
        <f t="shared" si="2199"/>
        <v>120000</v>
      </c>
      <c r="CP954" s="20">
        <f t="shared" si="2200"/>
        <v>2</v>
      </c>
      <c r="CQ954" s="64" t="e">
        <f t="shared" si="2201"/>
        <v>#N/A</v>
      </c>
      <c r="CR954" s="64" t="e">
        <f t="shared" si="2202"/>
        <v>#N/A</v>
      </c>
      <c r="CS954" s="36" t="e">
        <f t="shared" si="2203"/>
        <v>#N/A</v>
      </c>
      <c r="CT954" s="36">
        <f t="shared" si="2204"/>
        <v>0</v>
      </c>
      <c r="CU954" s="36">
        <f t="shared" si="2205"/>
        <v>0</v>
      </c>
      <c r="CV954" s="36">
        <f t="shared" si="2265"/>
        <v>0</v>
      </c>
      <c r="CW954" s="36">
        <f t="shared" si="2206"/>
        <v>0</v>
      </c>
      <c r="CX954" s="36">
        <f t="shared" si="2207"/>
        <v>0</v>
      </c>
      <c r="CY954" s="36">
        <f t="shared" si="2208"/>
        <v>0</v>
      </c>
      <c r="CZ954" s="36">
        <f t="shared" si="2266"/>
        <v>0</v>
      </c>
      <c r="DA954" s="64">
        <f t="shared" si="2209"/>
        <v>7.0097155881012618E-3</v>
      </c>
      <c r="DB954" s="70">
        <f t="shared" si="2267"/>
        <v>0.99303907849190165</v>
      </c>
      <c r="DC954" s="70">
        <f>PRODUCT($DB$8:DB954)</f>
        <v>2.2055971955684607E-4</v>
      </c>
      <c r="DD954" s="36">
        <f t="shared" si="2210"/>
        <v>0</v>
      </c>
      <c r="DE954" s="36">
        <f t="shared" si="2211"/>
        <v>0</v>
      </c>
      <c r="DF954" s="36">
        <f t="shared" si="2212"/>
        <v>0</v>
      </c>
      <c r="DG954" s="36">
        <f t="shared" si="2213"/>
        <v>0</v>
      </c>
      <c r="DH954" s="36">
        <f t="shared" si="2214"/>
        <v>0</v>
      </c>
      <c r="DI954" s="36">
        <f t="shared" si="2215"/>
        <v>0</v>
      </c>
      <c r="DJ954" s="36">
        <f t="shared" si="2216"/>
        <v>0</v>
      </c>
      <c r="DK954" s="36">
        <f t="shared" si="2217"/>
        <v>0</v>
      </c>
      <c r="DL954" s="36">
        <f t="shared" si="2218"/>
        <v>0</v>
      </c>
      <c r="DM954" s="36">
        <f t="shared" si="2219"/>
        <v>0</v>
      </c>
      <c r="DN954" s="36">
        <f t="shared" ca="1" si="2268"/>
        <v>4.6137290849905055E-12</v>
      </c>
      <c r="DO954" s="64" cm="1">
        <f t="array" ref="DO954">IFERROR(INDEX(Tbl_FwdNom,$B954,MATCH(LIDt,Tbl_FwdNom_Cols,0)),0)</f>
        <v>7.6288356049999999</v>
      </c>
      <c r="DP954" s="64">
        <f t="shared" ca="1" si="2269"/>
        <v>7.5675193949999997</v>
      </c>
      <c r="DQ954" s="64">
        <f t="shared" ca="1" si="2220"/>
        <v>6.0975608828857109E-3</v>
      </c>
      <c r="DR954" s="70">
        <f t="shared" ca="1" si="2221"/>
        <v>0.99393939403099751</v>
      </c>
      <c r="DS954" s="70">
        <f ca="1">PRODUCT($DR$8:DR954)</f>
        <v>8.6415560747488888E-4</v>
      </c>
      <c r="DT954" s="36">
        <f t="shared" ca="1" si="2222"/>
        <v>0</v>
      </c>
      <c r="DU954" s="36">
        <f t="shared" ca="1" si="2223"/>
        <v>0</v>
      </c>
      <c r="DV954" s="36">
        <f t="shared" ca="1" si="2224"/>
        <v>0</v>
      </c>
      <c r="DW954" s="36">
        <f t="shared" ca="1" si="2225"/>
        <v>0</v>
      </c>
      <c r="DX954" s="36">
        <f t="shared" ca="1" si="2226"/>
        <v>0</v>
      </c>
      <c r="DY954" s="36">
        <f t="shared" ca="1" si="2227"/>
        <v>0</v>
      </c>
      <c r="DZ954" s="36">
        <f t="shared" ca="1" si="2228"/>
        <v>0</v>
      </c>
      <c r="EA954" s="36">
        <f t="shared" ca="1" si="2229"/>
        <v>0</v>
      </c>
      <c r="EB954" s="36">
        <f t="shared" ca="1" si="2230"/>
        <v>0</v>
      </c>
      <c r="EC954" s="36">
        <f t="shared" ca="1" si="2231"/>
        <v>0</v>
      </c>
      <c r="ED954" s="36">
        <f t="shared" ca="1" si="2232"/>
        <v>0</v>
      </c>
      <c r="EE954" s="36">
        <f t="shared" ca="1" si="2270"/>
        <v>0</v>
      </c>
      <c r="EF954" s="36">
        <f t="shared" ca="1" si="2233"/>
        <v>0</v>
      </c>
      <c r="EG954" s="64"/>
      <c r="EH954" s="64"/>
      <c r="EI954" s="64"/>
      <c r="EJ954" s="70"/>
      <c r="EK954" s="70"/>
      <c r="EL954" s="70"/>
      <c r="EM954" s="70"/>
      <c r="EN954" s="70"/>
      <c r="EO954" s="36">
        <f t="shared" si="2234"/>
        <v>0</v>
      </c>
      <c r="EP954" s="36">
        <f t="shared" si="2235"/>
        <v>0</v>
      </c>
      <c r="EQ954" s="36">
        <f t="shared" si="2236"/>
        <v>0</v>
      </c>
      <c r="ER954" s="36">
        <f t="shared" si="2237"/>
        <v>0</v>
      </c>
      <c r="ES954" s="36">
        <f t="shared" si="2238"/>
        <v>0</v>
      </c>
      <c r="ET954" s="36">
        <f t="shared" si="2239"/>
        <v>0</v>
      </c>
      <c r="EU954" s="36">
        <f t="shared" si="2271"/>
        <v>0</v>
      </c>
      <c r="EV954" s="36">
        <f t="shared" si="2240"/>
        <v>0</v>
      </c>
      <c r="EW954" s="36">
        <f t="shared" si="2241"/>
        <v>0</v>
      </c>
      <c r="EX954" s="36">
        <f t="shared" si="2272"/>
        <v>0</v>
      </c>
      <c r="EY954" s="36">
        <f t="shared" si="2242"/>
        <v>0</v>
      </c>
      <c r="EZ954" s="36">
        <f t="shared" si="2243"/>
        <v>0</v>
      </c>
      <c r="FA954" s="36">
        <f t="shared" si="2244"/>
        <v>0</v>
      </c>
      <c r="FB954" s="36">
        <f t="shared" si="2245"/>
        <v>0</v>
      </c>
      <c r="FC954" s="36">
        <f t="shared" si="2273"/>
        <v>0</v>
      </c>
      <c r="FD954" s="36">
        <f t="shared" si="2246"/>
        <v>0</v>
      </c>
      <c r="FE954" s="36">
        <f t="shared" si="2247"/>
        <v>0</v>
      </c>
      <c r="FF954" s="36">
        <f t="shared" si="2274"/>
        <v>0</v>
      </c>
      <c r="FG954" s="36">
        <f t="shared" si="2248"/>
        <v>0</v>
      </c>
      <c r="FH954" s="36">
        <f t="shared" si="2249"/>
        <v>0</v>
      </c>
      <c r="FI954" s="36">
        <f t="shared" si="2250"/>
        <v>0</v>
      </c>
      <c r="FJ954" s="36">
        <f t="shared" ca="1" si="2251"/>
        <v>0</v>
      </c>
      <c r="FK954" s="36">
        <f t="shared" si="2252"/>
        <v>0</v>
      </c>
      <c r="FL954" s="36">
        <f t="shared" si="2253"/>
        <v>0</v>
      </c>
      <c r="FM954" s="36">
        <f t="shared" ca="1" si="2254"/>
        <v>0</v>
      </c>
      <c r="FN954" s="36">
        <f t="shared" ca="1" si="2276"/>
        <v>0</v>
      </c>
    </row>
    <row r="955" spans="2:170" x14ac:dyDescent="0.25">
      <c r="B955" s="2">
        <v>947</v>
      </c>
      <c r="C955" s="2">
        <f t="shared" si="2130"/>
        <v>79</v>
      </c>
      <c r="D955" s="2">
        <f t="shared" si="2279"/>
        <v>971</v>
      </c>
      <c r="E955" s="2">
        <f t="shared" si="2277"/>
        <v>81</v>
      </c>
      <c r="F955" s="189">
        <f t="shared" si="2281"/>
        <v>74541</v>
      </c>
      <c r="G955" s="2">
        <f t="shared" si="2280"/>
        <v>1</v>
      </c>
      <c r="H955" s="187">
        <f t="shared" si="2131"/>
        <v>113.5</v>
      </c>
      <c r="I955" s="186">
        <f t="shared" si="2278"/>
        <v>113</v>
      </c>
      <c r="J955" s="2">
        <f t="shared" si="2132"/>
        <v>0</v>
      </c>
      <c r="K955" s="2">
        <f t="shared" si="2133"/>
        <v>1</v>
      </c>
      <c r="L955">
        <f t="shared" si="2134"/>
        <v>2</v>
      </c>
      <c r="M955" s="190">
        <f t="shared" si="2255"/>
        <v>0.93</v>
      </c>
      <c r="N955">
        <f t="shared" si="2135"/>
        <v>1</v>
      </c>
      <c r="O955">
        <f t="shared" si="2136"/>
        <v>100</v>
      </c>
      <c r="P955" s="58">
        <f t="shared" si="2137"/>
        <v>4.1850000000000005</v>
      </c>
      <c r="Q955" s="106">
        <f t="shared" si="2138"/>
        <v>1</v>
      </c>
      <c r="R955" s="59">
        <f t="shared" si="2139"/>
        <v>1</v>
      </c>
      <c r="S955" s="32">
        <f t="shared" si="2256"/>
        <v>1</v>
      </c>
      <c r="T955">
        <f t="shared" si="2140"/>
        <v>1</v>
      </c>
      <c r="U955" s="32">
        <f t="shared" si="2257"/>
        <v>0.93</v>
      </c>
      <c r="V955">
        <f t="shared" si="2141"/>
        <v>1</v>
      </c>
      <c r="W955">
        <f t="shared" si="2142"/>
        <v>100</v>
      </c>
      <c r="X955" s="58">
        <f t="shared" si="2143"/>
        <v>1</v>
      </c>
      <c r="Y955" s="58">
        <f t="shared" si="2144"/>
        <v>1</v>
      </c>
      <c r="Z955" s="32">
        <f t="shared" si="2145"/>
        <v>1</v>
      </c>
      <c r="AA955" s="32">
        <f t="shared" si="2146"/>
        <v>1</v>
      </c>
      <c r="AB955" s="59">
        <f t="shared" si="2147"/>
        <v>4.9056245199999996E-3</v>
      </c>
      <c r="AC955" s="59">
        <f t="shared" si="2148"/>
        <v>4.9056245199999996E-3</v>
      </c>
      <c r="AD955">
        <f t="shared" si="2149"/>
        <v>1</v>
      </c>
      <c r="AE955" s="59">
        <f t="shared" si="2150"/>
        <v>4.9056245199999996E-3</v>
      </c>
      <c r="AF955" s="59">
        <f t="shared" si="2151"/>
        <v>4.1758461800000006E-3</v>
      </c>
      <c r="AG955" s="59">
        <f t="shared" si="2152"/>
        <v>4.1758461800000006E-3</v>
      </c>
      <c r="AH955">
        <f t="shared" si="2153"/>
        <v>1</v>
      </c>
      <c r="AI955" s="59">
        <f t="shared" si="2154"/>
        <v>4.1758461800000006E-3</v>
      </c>
      <c r="AJ955" s="59">
        <f t="shared" si="2155"/>
        <v>0</v>
      </c>
      <c r="AK955" s="59">
        <f t="shared" si="2156"/>
        <v>0</v>
      </c>
      <c r="AL955" s="59">
        <f t="shared" si="2157"/>
        <v>0</v>
      </c>
      <c r="AM955" s="12">
        <f t="shared" si="2258"/>
        <v>0</v>
      </c>
      <c r="AN955" s="12">
        <f t="shared" si="2259"/>
        <v>0</v>
      </c>
      <c r="AO955" s="66">
        <f t="shared" si="2158"/>
        <v>0</v>
      </c>
      <c r="AP955" s="66">
        <f t="shared" si="2159"/>
        <v>0</v>
      </c>
      <c r="AQ955" s="59">
        <f t="shared" si="2160"/>
        <v>0</v>
      </c>
      <c r="AR955" s="59">
        <f t="shared" si="2161"/>
        <v>0</v>
      </c>
      <c r="AS955" s="59">
        <f t="shared" si="2162"/>
        <v>0</v>
      </c>
      <c r="AT955" s="12">
        <f t="shared" si="2163"/>
        <v>0</v>
      </c>
      <c r="AU955" s="59">
        <f t="shared" si="2260"/>
        <v>0</v>
      </c>
      <c r="AV955" s="59">
        <f t="shared" si="2261"/>
        <v>0</v>
      </c>
      <c r="AW955" s="70">
        <f t="shared" si="2164"/>
        <v>0</v>
      </c>
      <c r="AX955" s="20">
        <f t="shared" si="2165"/>
        <v>200000</v>
      </c>
      <c r="AY955" s="20">
        <f t="shared" si="2166"/>
        <v>0</v>
      </c>
      <c r="AZ955" s="20">
        <f t="shared" si="2167"/>
        <v>0</v>
      </c>
      <c r="BA955" s="20">
        <f t="shared" si="2168"/>
        <v>200000</v>
      </c>
      <c r="BB955" s="36">
        <f t="shared" si="2169"/>
        <v>1</v>
      </c>
      <c r="BC955" s="36">
        <f t="shared" si="2170"/>
        <v>0</v>
      </c>
      <c r="BD955" s="80">
        <f t="shared" si="2171"/>
        <v>0</v>
      </c>
      <c r="BE955" s="36">
        <f t="shared" si="2172"/>
        <v>0</v>
      </c>
      <c r="BF955" s="36">
        <f t="shared" si="2173"/>
        <v>0</v>
      </c>
      <c r="BG955" s="36">
        <f t="shared" si="2174"/>
        <v>0</v>
      </c>
      <c r="BH955" s="36">
        <f t="shared" si="2175"/>
        <v>0</v>
      </c>
      <c r="BI955" s="36">
        <f t="shared" si="2176"/>
        <v>0</v>
      </c>
      <c r="BJ955" s="36">
        <f t="shared" si="2177"/>
        <v>0</v>
      </c>
      <c r="BK955" s="36">
        <f t="shared" si="2178"/>
        <v>0</v>
      </c>
      <c r="BL955" s="68">
        <f>IF(OR(AT955=0,E955&gt;ProjTerm),0,VLOOKUP(D955,'Life Events'!$AE$5:$AI$1206,5,FALSE))</f>
        <v>0</v>
      </c>
      <c r="BM955" s="93">
        <f t="shared" si="2179"/>
        <v>0</v>
      </c>
      <c r="BN955" s="93">
        <f t="shared" si="2180"/>
        <v>0</v>
      </c>
      <c r="BO955" s="36">
        <f t="shared" si="2181"/>
        <v>0</v>
      </c>
      <c r="BP955" s="36">
        <f t="shared" si="2182"/>
        <v>0</v>
      </c>
      <c r="BQ955" s="36">
        <f t="shared" si="2183"/>
        <v>0</v>
      </c>
      <c r="BR955" s="36">
        <f t="shared" si="2184"/>
        <v>154.78110000000001</v>
      </c>
      <c r="BS955" s="36">
        <f t="shared" si="2185"/>
        <v>0</v>
      </c>
      <c r="BT955" s="36">
        <f t="shared" si="2186"/>
        <v>0</v>
      </c>
      <c r="BU955" s="70" cm="1">
        <f t="array" ref="BU955">IF(AND(ActInt=1,$J955=0),INDEX(Tbl_FwdNom,$B955-IVP,MATCH(ValnDt,Tbl_FwdNom_Cols)),INDEX(Tbl_FwdNom,$B955,MATCH(StartDt,Tbl_FwdNom_Cols)))</f>
        <v>8.7377509880000002</v>
      </c>
      <c r="BV955" s="70" cm="1">
        <f t="array" ref="BV955">INDEX(Tbl_FwdReal,$B955,MATCH(StartDt,Tbl_FwdReal_Cols))</f>
        <v>2.851803297</v>
      </c>
      <c r="BW955" s="70" cm="1">
        <f t="array" ref="BW955">IF(RunType&lt;&gt;"OPN",INDEX(Tbl_FwdReal,$B955,MATCH(ValnDt,Tbl_FwdReal_Cols)),IF(AND($J955=0,ActInt=1),INDEX(Tbl_FwdReal,$B955-IVP,MATCH(ValnDt,Tbl_FwdReal_Cols)),-999))*$K955</f>
        <v>2.851803297</v>
      </c>
      <c r="BX955" s="70">
        <f t="shared" si="2187"/>
        <v>2.8518032969999999E-2</v>
      </c>
      <c r="BY955" s="70">
        <f t="shared" si="2262"/>
        <v>5.7227462254632933E-2</v>
      </c>
      <c r="BZ955" s="64">
        <f t="shared" si="2275"/>
        <v>4.6482597830972416E-3</v>
      </c>
      <c r="CA955" s="70" cm="1">
        <f t="array" ref="CA955">IF($J955=1,CA954*(1+INDEX(Tbl_CPI,$B955,MATCH(IF(RunType="OPN",StartDt,ValnDt),Tbl_CPI_Cols))),0)</f>
        <v>0</v>
      </c>
      <c r="CB955" s="70">
        <f t="shared" si="2263"/>
        <v>166.32046131241634</v>
      </c>
      <c r="CC955" s="70">
        <f t="shared" si="2264"/>
        <v>158.03318100135303</v>
      </c>
      <c r="CD955" s="36">
        <f t="shared" si="2188"/>
        <v>800.5697560893542</v>
      </c>
      <c r="CE955" s="36">
        <f t="shared" si="2189"/>
        <v>0</v>
      </c>
      <c r="CF955" s="36">
        <f t="shared" si="2190"/>
        <v>0</v>
      </c>
      <c r="CG955" s="36">
        <f t="shared" si="2191"/>
        <v>0</v>
      </c>
      <c r="CH955" s="36">
        <f t="shared" si="2192"/>
        <v>0</v>
      </c>
      <c r="CI955" s="36">
        <f t="shared" si="2193"/>
        <v>0</v>
      </c>
      <c r="CJ955" s="36">
        <f t="shared" si="2194"/>
        <v>0</v>
      </c>
      <c r="CK955" s="36">
        <f t="shared" si="2195"/>
        <v>0</v>
      </c>
      <c r="CL955" s="36">
        <f t="shared" si="2196"/>
        <v>0</v>
      </c>
      <c r="CM955" s="36">
        <f t="shared" si="2197"/>
        <v>0</v>
      </c>
      <c r="CN955" s="36">
        <f t="shared" si="2198"/>
        <v>0</v>
      </c>
      <c r="CO955" s="20">
        <f t="shared" si="2199"/>
        <v>120000</v>
      </c>
      <c r="CP955" s="20">
        <f t="shared" si="2200"/>
        <v>2</v>
      </c>
      <c r="CQ955" s="64" t="e">
        <f t="shared" si="2201"/>
        <v>#N/A</v>
      </c>
      <c r="CR955" s="64" t="e">
        <f t="shared" si="2202"/>
        <v>#N/A</v>
      </c>
      <c r="CS955" s="36" t="e">
        <f t="shared" si="2203"/>
        <v>#N/A</v>
      </c>
      <c r="CT955" s="36">
        <f t="shared" si="2204"/>
        <v>0</v>
      </c>
      <c r="CU955" s="36">
        <f t="shared" si="2205"/>
        <v>0</v>
      </c>
      <c r="CV955" s="36">
        <f t="shared" si="2265"/>
        <v>0</v>
      </c>
      <c r="CW955" s="36">
        <f t="shared" si="2206"/>
        <v>0</v>
      </c>
      <c r="CX955" s="36">
        <f t="shared" si="2207"/>
        <v>0</v>
      </c>
      <c r="CY955" s="36">
        <f t="shared" si="2208"/>
        <v>0</v>
      </c>
      <c r="CZ955" s="36">
        <f t="shared" si="2266"/>
        <v>0</v>
      </c>
      <c r="DA955" s="64">
        <f t="shared" si="2209"/>
        <v>7.0051590593980251E-3</v>
      </c>
      <c r="DB955" s="70">
        <f t="shared" si="2267"/>
        <v>0.99304357182644298</v>
      </c>
      <c r="DC955" s="70">
        <f>PRODUCT($DB$8:DB955)</f>
        <v>2.19025411709769E-4</v>
      </c>
      <c r="DD955" s="36">
        <f t="shared" si="2210"/>
        <v>0</v>
      </c>
      <c r="DE955" s="36">
        <f t="shared" si="2211"/>
        <v>0</v>
      </c>
      <c r="DF955" s="36">
        <f t="shared" si="2212"/>
        <v>0</v>
      </c>
      <c r="DG955" s="36">
        <f t="shared" si="2213"/>
        <v>0</v>
      </c>
      <c r="DH955" s="36">
        <f t="shared" si="2214"/>
        <v>0</v>
      </c>
      <c r="DI955" s="36">
        <f t="shared" si="2215"/>
        <v>0</v>
      </c>
      <c r="DJ955" s="36">
        <f t="shared" si="2216"/>
        <v>0</v>
      </c>
      <c r="DK955" s="36">
        <f t="shared" si="2217"/>
        <v>0</v>
      </c>
      <c r="DL955" s="36">
        <f t="shared" si="2218"/>
        <v>0</v>
      </c>
      <c r="DM955" s="36">
        <f t="shared" si="2219"/>
        <v>0</v>
      </c>
      <c r="DN955" s="36">
        <f t="shared" ca="1" si="2268"/>
        <v>4.6137290849905055E-12</v>
      </c>
      <c r="DO955" s="64" cm="1">
        <f t="array" ref="DO955">IFERROR(INDEX(Tbl_FwdNom,$B955,MATCH(LIDt,Tbl_FwdNom_Cols,0)),0)</f>
        <v>7.6271319049999997</v>
      </c>
      <c r="DP955" s="64">
        <f t="shared" ca="1" si="2269"/>
        <v>7.5658166659999999</v>
      </c>
      <c r="DQ955" s="64">
        <f t="shared" ca="1" si="2220"/>
        <v>6.0962337134231603E-3</v>
      </c>
      <c r="DR955" s="70">
        <f t="shared" ca="1" si="2221"/>
        <v>0.99394070516403543</v>
      </c>
      <c r="DS955" s="70">
        <f ca="1">PRODUCT($DR$8:DR955)</f>
        <v>8.5891943386504652E-4</v>
      </c>
      <c r="DT955" s="36">
        <f t="shared" ca="1" si="2222"/>
        <v>0</v>
      </c>
      <c r="DU955" s="36">
        <f t="shared" ca="1" si="2223"/>
        <v>0</v>
      </c>
      <c r="DV955" s="36">
        <f t="shared" ca="1" si="2224"/>
        <v>0</v>
      </c>
      <c r="DW955" s="36">
        <f t="shared" ca="1" si="2225"/>
        <v>0</v>
      </c>
      <c r="DX955" s="36">
        <f t="shared" ca="1" si="2226"/>
        <v>0</v>
      </c>
      <c r="DY955" s="36">
        <f t="shared" ca="1" si="2227"/>
        <v>0</v>
      </c>
      <c r="DZ955" s="36">
        <f t="shared" ca="1" si="2228"/>
        <v>0</v>
      </c>
      <c r="EA955" s="36">
        <f t="shared" ca="1" si="2229"/>
        <v>0</v>
      </c>
      <c r="EB955" s="36">
        <f t="shared" ca="1" si="2230"/>
        <v>0</v>
      </c>
      <c r="EC955" s="36">
        <f t="shared" ca="1" si="2231"/>
        <v>0</v>
      </c>
      <c r="ED955" s="36">
        <f t="shared" ca="1" si="2232"/>
        <v>0</v>
      </c>
      <c r="EE955" s="36">
        <f t="shared" ca="1" si="2270"/>
        <v>0</v>
      </c>
      <c r="EF955" s="36">
        <f t="shared" ca="1" si="2233"/>
        <v>0</v>
      </c>
      <c r="EG955" s="64"/>
      <c r="EH955" s="64"/>
      <c r="EI955" s="64"/>
      <c r="EJ955" s="70"/>
      <c r="EK955" s="70"/>
      <c r="EL955" s="70"/>
      <c r="EM955" s="70"/>
      <c r="EN955" s="70"/>
      <c r="EO955" s="36">
        <f t="shared" si="2234"/>
        <v>0</v>
      </c>
      <c r="EP955" s="36">
        <f t="shared" si="2235"/>
        <v>0</v>
      </c>
      <c r="EQ955" s="36">
        <f t="shared" si="2236"/>
        <v>0</v>
      </c>
      <c r="ER955" s="36">
        <f t="shared" si="2237"/>
        <v>0</v>
      </c>
      <c r="ES955" s="36">
        <f t="shared" si="2238"/>
        <v>0</v>
      </c>
      <c r="ET955" s="36">
        <f t="shared" si="2239"/>
        <v>0</v>
      </c>
      <c r="EU955" s="36">
        <f t="shared" si="2271"/>
        <v>0</v>
      </c>
      <c r="EV955" s="36">
        <f t="shared" si="2240"/>
        <v>0</v>
      </c>
      <c r="EW955" s="36">
        <f t="shared" si="2241"/>
        <v>0</v>
      </c>
      <c r="EX955" s="36">
        <f t="shared" si="2272"/>
        <v>0</v>
      </c>
      <c r="EY955" s="36">
        <f t="shared" si="2242"/>
        <v>0</v>
      </c>
      <c r="EZ955" s="36">
        <f t="shared" si="2243"/>
        <v>0</v>
      </c>
      <c r="FA955" s="36">
        <f t="shared" si="2244"/>
        <v>0</v>
      </c>
      <c r="FB955" s="36">
        <f t="shared" si="2245"/>
        <v>0</v>
      </c>
      <c r="FC955" s="36">
        <f t="shared" si="2273"/>
        <v>0</v>
      </c>
      <c r="FD955" s="36">
        <f t="shared" si="2246"/>
        <v>0</v>
      </c>
      <c r="FE955" s="36">
        <f t="shared" si="2247"/>
        <v>0</v>
      </c>
      <c r="FF955" s="36">
        <f t="shared" si="2274"/>
        <v>0</v>
      </c>
      <c r="FG955" s="36">
        <f t="shared" si="2248"/>
        <v>0</v>
      </c>
      <c r="FH955" s="36">
        <f t="shared" si="2249"/>
        <v>0</v>
      </c>
      <c r="FI955" s="36">
        <f t="shared" si="2250"/>
        <v>0</v>
      </c>
      <c r="FJ955" s="36">
        <f t="shared" ca="1" si="2251"/>
        <v>0</v>
      </c>
      <c r="FK955" s="36">
        <f t="shared" si="2252"/>
        <v>0</v>
      </c>
      <c r="FL955" s="36">
        <f t="shared" si="2253"/>
        <v>0</v>
      </c>
      <c r="FM955" s="36">
        <f t="shared" ca="1" si="2254"/>
        <v>0</v>
      </c>
      <c r="FN955" s="36">
        <f t="shared" ca="1" si="2276"/>
        <v>0</v>
      </c>
    </row>
    <row r="956" spans="2:170" x14ac:dyDescent="0.25">
      <c r="B956" s="2">
        <v>948</v>
      </c>
      <c r="C956" s="2">
        <f t="shared" si="2130"/>
        <v>79</v>
      </c>
      <c r="D956" s="2">
        <f t="shared" si="2279"/>
        <v>972</v>
      </c>
      <c r="E956" s="2">
        <f t="shared" si="2277"/>
        <v>81</v>
      </c>
      <c r="F956" s="189">
        <f t="shared" si="2281"/>
        <v>74570</v>
      </c>
      <c r="G956" s="2">
        <f t="shared" si="2280"/>
        <v>2</v>
      </c>
      <c r="H956" s="187">
        <f t="shared" si="2131"/>
        <v>113.58333333333334</v>
      </c>
      <c r="I956" s="186">
        <f t="shared" si="2278"/>
        <v>113</v>
      </c>
      <c r="J956" s="2">
        <f t="shared" si="2132"/>
        <v>0</v>
      </c>
      <c r="K956" s="2">
        <f t="shared" si="2133"/>
        <v>1</v>
      </c>
      <c r="L956">
        <f t="shared" si="2134"/>
        <v>2</v>
      </c>
      <c r="M956" s="190">
        <f t="shared" si="2255"/>
        <v>0.93</v>
      </c>
      <c r="N956">
        <f t="shared" si="2135"/>
        <v>1</v>
      </c>
      <c r="O956">
        <f t="shared" si="2136"/>
        <v>100</v>
      </c>
      <c r="P956" s="58">
        <f t="shared" si="2137"/>
        <v>4.1850000000000005</v>
      </c>
      <c r="Q956" s="106">
        <f t="shared" si="2138"/>
        <v>1</v>
      </c>
      <c r="R956" s="59">
        <f t="shared" si="2139"/>
        <v>1</v>
      </c>
      <c r="S956" s="32">
        <f t="shared" si="2256"/>
        <v>1</v>
      </c>
      <c r="T956">
        <f t="shared" si="2140"/>
        <v>1</v>
      </c>
      <c r="U956" s="32">
        <f t="shared" si="2257"/>
        <v>0.93</v>
      </c>
      <c r="V956">
        <f t="shared" si="2141"/>
        <v>1</v>
      </c>
      <c r="W956">
        <f t="shared" si="2142"/>
        <v>100</v>
      </c>
      <c r="X956" s="58">
        <f t="shared" si="2143"/>
        <v>1</v>
      </c>
      <c r="Y956" s="58">
        <f t="shared" si="2144"/>
        <v>1</v>
      </c>
      <c r="Z956" s="32">
        <f t="shared" si="2145"/>
        <v>1</v>
      </c>
      <c r="AA956" s="32">
        <f t="shared" si="2146"/>
        <v>1</v>
      </c>
      <c r="AB956" s="59">
        <f t="shared" si="2147"/>
        <v>4.9056245199999996E-3</v>
      </c>
      <c r="AC956" s="59">
        <f t="shared" si="2148"/>
        <v>4.9056245199999996E-3</v>
      </c>
      <c r="AD956">
        <f t="shared" si="2149"/>
        <v>1</v>
      </c>
      <c r="AE956" s="59">
        <f t="shared" si="2150"/>
        <v>4.9056245199999996E-3</v>
      </c>
      <c r="AF956" s="59">
        <f t="shared" si="2151"/>
        <v>4.1758461800000006E-3</v>
      </c>
      <c r="AG956" s="59">
        <f t="shared" si="2152"/>
        <v>4.1758461800000006E-3</v>
      </c>
      <c r="AH956">
        <f t="shared" si="2153"/>
        <v>1</v>
      </c>
      <c r="AI956" s="59">
        <f t="shared" si="2154"/>
        <v>4.1758461800000006E-3</v>
      </c>
      <c r="AJ956" s="59">
        <f t="shared" si="2155"/>
        <v>0</v>
      </c>
      <c r="AK956" s="59">
        <f t="shared" si="2156"/>
        <v>0</v>
      </c>
      <c r="AL956" s="59">
        <f t="shared" si="2157"/>
        <v>0</v>
      </c>
      <c r="AM956" s="12">
        <f t="shared" si="2258"/>
        <v>0</v>
      </c>
      <c r="AN956" s="12">
        <f t="shared" si="2259"/>
        <v>0</v>
      </c>
      <c r="AO956" s="66">
        <f t="shared" si="2158"/>
        <v>0</v>
      </c>
      <c r="AP956" s="66">
        <f t="shared" si="2159"/>
        <v>0</v>
      </c>
      <c r="AQ956" s="59">
        <f t="shared" si="2160"/>
        <v>0</v>
      </c>
      <c r="AR956" s="59">
        <f t="shared" si="2161"/>
        <v>0</v>
      </c>
      <c r="AS956" s="59">
        <f t="shared" si="2162"/>
        <v>0</v>
      </c>
      <c r="AT956" s="12">
        <f t="shared" si="2163"/>
        <v>0</v>
      </c>
      <c r="AU956" s="59">
        <f t="shared" si="2260"/>
        <v>0</v>
      </c>
      <c r="AV956" s="59">
        <f t="shared" si="2261"/>
        <v>0</v>
      </c>
      <c r="AW956" s="70">
        <f t="shared" si="2164"/>
        <v>0</v>
      </c>
      <c r="AX956" s="20">
        <f t="shared" si="2165"/>
        <v>200000</v>
      </c>
      <c r="AY956" s="20">
        <f t="shared" si="2166"/>
        <v>0</v>
      </c>
      <c r="AZ956" s="20">
        <f t="shared" si="2167"/>
        <v>0</v>
      </c>
      <c r="BA956" s="20">
        <f t="shared" si="2168"/>
        <v>200000</v>
      </c>
      <c r="BB956" s="36">
        <f t="shared" si="2169"/>
        <v>1</v>
      </c>
      <c r="BC956" s="36">
        <f t="shared" si="2170"/>
        <v>0</v>
      </c>
      <c r="BD956" s="80">
        <f t="shared" si="2171"/>
        <v>0</v>
      </c>
      <c r="BE956" s="36">
        <f t="shared" si="2172"/>
        <v>0</v>
      </c>
      <c r="BF956" s="36">
        <f t="shared" si="2173"/>
        <v>0</v>
      </c>
      <c r="BG956" s="36">
        <f t="shared" si="2174"/>
        <v>0</v>
      </c>
      <c r="BH956" s="36">
        <f t="shared" si="2175"/>
        <v>0</v>
      </c>
      <c r="BI956" s="36">
        <f t="shared" si="2176"/>
        <v>0</v>
      </c>
      <c r="BJ956" s="36">
        <f t="shared" si="2177"/>
        <v>0</v>
      </c>
      <c r="BK956" s="36">
        <f t="shared" si="2178"/>
        <v>0</v>
      </c>
      <c r="BL956" s="68">
        <f>IF(OR(AT956=0,E956&gt;ProjTerm),0,VLOOKUP(D956,'Life Events'!$AE$5:$AI$1206,5,FALSE))</f>
        <v>0</v>
      </c>
      <c r="BM956" s="93">
        <f t="shared" si="2179"/>
        <v>0</v>
      </c>
      <c r="BN956" s="93">
        <f t="shared" si="2180"/>
        <v>0</v>
      </c>
      <c r="BO956" s="36">
        <f t="shared" si="2181"/>
        <v>0</v>
      </c>
      <c r="BP956" s="36">
        <f t="shared" si="2182"/>
        <v>0</v>
      </c>
      <c r="BQ956" s="36">
        <f t="shared" si="2183"/>
        <v>0</v>
      </c>
      <c r="BR956" s="36">
        <f t="shared" si="2184"/>
        <v>154.78110000000001</v>
      </c>
      <c r="BS956" s="36">
        <f t="shared" si="2185"/>
        <v>0</v>
      </c>
      <c r="BT956" s="36">
        <f t="shared" si="2186"/>
        <v>0</v>
      </c>
      <c r="BU956" s="70" cm="1">
        <f t="array" ref="BU956">IF(AND(ActInt=1,$J956=0),INDEX(Tbl_FwdNom,$B956-IVP,MATCH(ValnDt,Tbl_FwdNom_Cols)),INDEX(Tbl_FwdNom,$B956,MATCH(StartDt,Tbl_FwdNom_Cols)))</f>
        <v>8.7318469220000008</v>
      </c>
      <c r="BV956" s="70" cm="1">
        <f t="array" ref="BV956">INDEX(Tbl_FwdReal,$B956,MATCH(StartDt,Tbl_FwdReal_Cols))</f>
        <v>2.8484405439999998</v>
      </c>
      <c r="BW956" s="70" cm="1">
        <f t="array" ref="BW956">IF(RunType&lt;&gt;"OPN",INDEX(Tbl_FwdReal,$B956,MATCH(ValnDt,Tbl_FwdReal_Cols)),IF(AND($J956=0,ActInt=1),INDEX(Tbl_FwdReal,$B956-IVP,MATCH(ValnDt,Tbl_FwdReal_Cols)),-999))*$K956</f>
        <v>2.8484405439999998</v>
      </c>
      <c r="BX956" s="70">
        <f t="shared" si="2187"/>
        <v>2.8484405439999999E-2</v>
      </c>
      <c r="BY956" s="70">
        <f t="shared" si="2262"/>
        <v>5.7204624074810306E-2</v>
      </c>
      <c r="BZ956" s="64">
        <f t="shared" si="2275"/>
        <v>4.6464512346684472E-3</v>
      </c>
      <c r="CA956" s="70" cm="1">
        <f t="array" ref="CA956">IF($J956=1,CA955*(1+INDEX(Tbl_CPI,$B956,MATCH(IF(RunType="OPN",StartDt,ValnDt),Tbl_CPI_Cols))),0)</f>
        <v>0</v>
      </c>
      <c r="CB956" s="70">
        <f t="shared" si="2263"/>
        <v>167.09326122523206</v>
      </c>
      <c r="CC956" s="70">
        <f t="shared" si="2264"/>
        <v>167.09326122523206</v>
      </c>
      <c r="CD956" s="36">
        <f t="shared" si="2188"/>
        <v>800.5697560893542</v>
      </c>
      <c r="CE956" s="36">
        <f t="shared" si="2189"/>
        <v>0</v>
      </c>
      <c r="CF956" s="36">
        <f t="shared" si="2190"/>
        <v>0</v>
      </c>
      <c r="CG956" s="36">
        <f t="shared" si="2191"/>
        <v>0</v>
      </c>
      <c r="CH956" s="36">
        <f t="shared" si="2192"/>
        <v>0</v>
      </c>
      <c r="CI956" s="36">
        <f t="shared" si="2193"/>
        <v>0</v>
      </c>
      <c r="CJ956" s="36">
        <f t="shared" si="2194"/>
        <v>0</v>
      </c>
      <c r="CK956" s="36">
        <f t="shared" si="2195"/>
        <v>0</v>
      </c>
      <c r="CL956" s="36">
        <f t="shared" si="2196"/>
        <v>0</v>
      </c>
      <c r="CM956" s="36">
        <f t="shared" si="2197"/>
        <v>0</v>
      </c>
      <c r="CN956" s="36">
        <f t="shared" si="2198"/>
        <v>0</v>
      </c>
      <c r="CO956" s="20">
        <f t="shared" si="2199"/>
        <v>120000</v>
      </c>
      <c r="CP956" s="20">
        <f t="shared" si="2200"/>
        <v>2</v>
      </c>
      <c r="CQ956" s="64" t="e">
        <f t="shared" si="2201"/>
        <v>#N/A</v>
      </c>
      <c r="CR956" s="64" t="e">
        <f t="shared" si="2202"/>
        <v>#N/A</v>
      </c>
      <c r="CS956" s="36" t="e">
        <f t="shared" si="2203"/>
        <v>#N/A</v>
      </c>
      <c r="CT956" s="36">
        <f t="shared" si="2204"/>
        <v>0</v>
      </c>
      <c r="CU956" s="36">
        <f t="shared" si="2205"/>
        <v>0</v>
      </c>
      <c r="CV956" s="36">
        <f t="shared" si="2265"/>
        <v>0</v>
      </c>
      <c r="CW956" s="36">
        <f t="shared" si="2206"/>
        <v>0</v>
      </c>
      <c r="CX956" s="36">
        <f t="shared" si="2207"/>
        <v>0</v>
      </c>
      <c r="CY956" s="36">
        <f t="shared" si="2208"/>
        <v>0</v>
      </c>
      <c r="CZ956" s="36">
        <f t="shared" si="2266"/>
        <v>0</v>
      </c>
      <c r="DA956" s="64">
        <f t="shared" si="2209"/>
        <v>7.00060255163093E-3</v>
      </c>
      <c r="DB956" s="70">
        <f t="shared" si="2267"/>
        <v>0.99304806518100175</v>
      </c>
      <c r="DC956" s="70">
        <f>PRODUCT($DB$8:DB956)</f>
        <v>2.1750276132385843E-4</v>
      </c>
      <c r="DD956" s="36">
        <f t="shared" si="2210"/>
        <v>0</v>
      </c>
      <c r="DE956" s="36">
        <f t="shared" si="2211"/>
        <v>0</v>
      </c>
      <c r="DF956" s="36">
        <f t="shared" si="2212"/>
        <v>0</v>
      </c>
      <c r="DG956" s="36">
        <f t="shared" si="2213"/>
        <v>0</v>
      </c>
      <c r="DH956" s="36">
        <f t="shared" si="2214"/>
        <v>0</v>
      </c>
      <c r="DI956" s="36">
        <f t="shared" si="2215"/>
        <v>0</v>
      </c>
      <c r="DJ956" s="36">
        <f t="shared" si="2216"/>
        <v>0</v>
      </c>
      <c r="DK956" s="36">
        <f t="shared" si="2217"/>
        <v>0</v>
      </c>
      <c r="DL956" s="36">
        <f t="shared" si="2218"/>
        <v>0</v>
      </c>
      <c r="DM956" s="36">
        <f t="shared" si="2219"/>
        <v>0</v>
      </c>
      <c r="DN956" s="36">
        <f t="shared" ca="1" si="2268"/>
        <v>4.6137290849905055E-12</v>
      </c>
      <c r="DO956" s="64" cm="1">
        <f t="array" ref="DO956">IFERROR(INDEX(Tbl_FwdNom,$B956,MATCH(LIDt,Tbl_FwdNom_Cols,0)),0)</f>
        <v>7.625428232</v>
      </c>
      <c r="DP956" s="64">
        <f t="shared" ca="1" si="2269"/>
        <v>7.5641139639999997</v>
      </c>
      <c r="DQ956" s="64">
        <f t="shared" ca="1" si="2220"/>
        <v>6.0949065457478468E-3</v>
      </c>
      <c r="DR956" s="70">
        <f t="shared" ca="1" si="2221"/>
        <v>0.99394201629876688</v>
      </c>
      <c r="DS956" s="70">
        <f ca="1">PRODUCT($DR$8:DR956)</f>
        <v>8.5371611393401969E-4</v>
      </c>
      <c r="DT956" s="36">
        <f t="shared" ca="1" si="2222"/>
        <v>0</v>
      </c>
      <c r="DU956" s="36">
        <f t="shared" ca="1" si="2223"/>
        <v>0</v>
      </c>
      <c r="DV956" s="36">
        <f t="shared" ca="1" si="2224"/>
        <v>0</v>
      </c>
      <c r="DW956" s="36">
        <f t="shared" ca="1" si="2225"/>
        <v>0</v>
      </c>
      <c r="DX956" s="36">
        <f t="shared" ca="1" si="2226"/>
        <v>0</v>
      </c>
      <c r="DY956" s="36">
        <f t="shared" ca="1" si="2227"/>
        <v>0</v>
      </c>
      <c r="DZ956" s="36">
        <f t="shared" ca="1" si="2228"/>
        <v>0</v>
      </c>
      <c r="EA956" s="36">
        <f t="shared" ca="1" si="2229"/>
        <v>0</v>
      </c>
      <c r="EB956" s="36">
        <f t="shared" ca="1" si="2230"/>
        <v>0</v>
      </c>
      <c r="EC956" s="36">
        <f t="shared" ca="1" si="2231"/>
        <v>0</v>
      </c>
      <c r="ED956" s="36">
        <f t="shared" ca="1" si="2232"/>
        <v>0</v>
      </c>
      <c r="EE956" s="36">
        <f t="shared" ca="1" si="2270"/>
        <v>0</v>
      </c>
      <c r="EF956" s="36">
        <f t="shared" ca="1" si="2233"/>
        <v>0</v>
      </c>
      <c r="EG956" s="64"/>
      <c r="EH956" s="64"/>
      <c r="EI956" s="64"/>
      <c r="EJ956" s="70"/>
      <c r="EK956" s="70"/>
      <c r="EL956" s="70"/>
      <c r="EM956" s="70"/>
      <c r="EN956" s="70"/>
      <c r="EO956" s="36">
        <f t="shared" si="2234"/>
        <v>0</v>
      </c>
      <c r="EP956" s="36">
        <f t="shared" si="2235"/>
        <v>0</v>
      </c>
      <c r="EQ956" s="36">
        <f t="shared" si="2236"/>
        <v>0</v>
      </c>
      <c r="ER956" s="36">
        <f t="shared" si="2237"/>
        <v>0</v>
      </c>
      <c r="ES956" s="36">
        <f t="shared" si="2238"/>
        <v>0</v>
      </c>
      <c r="ET956" s="36">
        <f t="shared" si="2239"/>
        <v>0</v>
      </c>
      <c r="EU956" s="36">
        <f t="shared" si="2271"/>
        <v>0</v>
      </c>
      <c r="EV956" s="36">
        <f t="shared" si="2240"/>
        <v>0</v>
      </c>
      <c r="EW956" s="36">
        <f t="shared" si="2241"/>
        <v>0</v>
      </c>
      <c r="EX956" s="36">
        <f t="shared" si="2272"/>
        <v>0</v>
      </c>
      <c r="EY956" s="36">
        <f t="shared" si="2242"/>
        <v>0</v>
      </c>
      <c r="EZ956" s="36">
        <f t="shared" si="2243"/>
        <v>0</v>
      </c>
      <c r="FA956" s="36">
        <f t="shared" si="2244"/>
        <v>0</v>
      </c>
      <c r="FB956" s="36">
        <f t="shared" si="2245"/>
        <v>0</v>
      </c>
      <c r="FC956" s="36">
        <f t="shared" si="2273"/>
        <v>0</v>
      </c>
      <c r="FD956" s="36">
        <f t="shared" si="2246"/>
        <v>0</v>
      </c>
      <c r="FE956" s="36">
        <f t="shared" si="2247"/>
        <v>0</v>
      </c>
      <c r="FF956" s="36">
        <f t="shared" si="2274"/>
        <v>0</v>
      </c>
      <c r="FG956" s="36">
        <f t="shared" si="2248"/>
        <v>0</v>
      </c>
      <c r="FH956" s="36">
        <f t="shared" si="2249"/>
        <v>0</v>
      </c>
      <c r="FI956" s="36">
        <f t="shared" si="2250"/>
        <v>0</v>
      </c>
      <c r="FJ956" s="36">
        <f t="shared" ca="1" si="2251"/>
        <v>0</v>
      </c>
      <c r="FK956" s="36">
        <f t="shared" si="2252"/>
        <v>0</v>
      </c>
      <c r="FL956" s="36">
        <f t="shared" si="2253"/>
        <v>0</v>
      </c>
      <c r="FM956" s="36">
        <f t="shared" ca="1" si="2254"/>
        <v>0</v>
      </c>
      <c r="FN956" s="36">
        <f t="shared" ca="1" si="2276"/>
        <v>0</v>
      </c>
    </row>
    <row r="957" spans="2:170" x14ac:dyDescent="0.25">
      <c r="B957" s="2">
        <v>949</v>
      </c>
      <c r="C957" s="2">
        <f t="shared" si="2130"/>
        <v>80</v>
      </c>
      <c r="D957" s="2">
        <f t="shared" si="2279"/>
        <v>973</v>
      </c>
      <c r="E957" s="2">
        <f t="shared" si="2277"/>
        <v>82</v>
      </c>
      <c r="F957" s="189">
        <f t="shared" si="2281"/>
        <v>74601</v>
      </c>
      <c r="G957" s="2">
        <f t="shared" si="2280"/>
        <v>3</v>
      </c>
      <c r="H957" s="187">
        <f t="shared" si="2131"/>
        <v>113.66666666666666</v>
      </c>
      <c r="I957" s="186">
        <f t="shared" si="2278"/>
        <v>113</v>
      </c>
      <c r="J957" s="2">
        <f t="shared" si="2132"/>
        <v>0</v>
      </c>
      <c r="K957" s="2">
        <f t="shared" si="2133"/>
        <v>1</v>
      </c>
      <c r="L957">
        <f t="shared" si="2134"/>
        <v>2</v>
      </c>
      <c r="M957" s="190">
        <f t="shared" si="2255"/>
        <v>0.93</v>
      </c>
      <c r="N957">
        <f t="shared" si="2135"/>
        <v>1</v>
      </c>
      <c r="O957">
        <f t="shared" si="2136"/>
        <v>100</v>
      </c>
      <c r="P957" s="58">
        <f t="shared" si="2137"/>
        <v>4.1850000000000005</v>
      </c>
      <c r="Q957" s="106">
        <f t="shared" si="2138"/>
        <v>1</v>
      </c>
      <c r="R957" s="59">
        <f t="shared" si="2139"/>
        <v>1</v>
      </c>
      <c r="S957" s="32">
        <f t="shared" si="2256"/>
        <v>1</v>
      </c>
      <c r="T957">
        <f t="shared" si="2140"/>
        <v>1</v>
      </c>
      <c r="U957" s="32">
        <f t="shared" si="2257"/>
        <v>0.93</v>
      </c>
      <c r="V957">
        <f t="shared" si="2141"/>
        <v>1</v>
      </c>
      <c r="W957">
        <f t="shared" si="2142"/>
        <v>100</v>
      </c>
      <c r="X957" s="58">
        <f t="shared" si="2143"/>
        <v>1</v>
      </c>
      <c r="Y957" s="58">
        <f t="shared" si="2144"/>
        <v>1</v>
      </c>
      <c r="Z957" s="32">
        <f t="shared" si="2145"/>
        <v>1</v>
      </c>
      <c r="AA957" s="32">
        <f t="shared" si="2146"/>
        <v>1</v>
      </c>
      <c r="AB957" s="59">
        <f t="shared" si="2147"/>
        <v>4.9056245199999996E-3</v>
      </c>
      <c r="AC957" s="59">
        <f t="shared" si="2148"/>
        <v>4.9056245199999996E-3</v>
      </c>
      <c r="AD957">
        <f t="shared" si="2149"/>
        <v>1</v>
      </c>
      <c r="AE957" s="59">
        <f t="shared" si="2150"/>
        <v>4.9056245199999996E-3</v>
      </c>
      <c r="AF957" s="59">
        <f t="shared" si="2151"/>
        <v>4.1758461800000006E-3</v>
      </c>
      <c r="AG957" s="59">
        <f t="shared" si="2152"/>
        <v>4.1758461800000006E-3</v>
      </c>
      <c r="AH957">
        <f t="shared" si="2153"/>
        <v>1</v>
      </c>
      <c r="AI957" s="59">
        <f t="shared" si="2154"/>
        <v>4.1758461800000006E-3</v>
      </c>
      <c r="AJ957" s="59">
        <f t="shared" si="2155"/>
        <v>0</v>
      </c>
      <c r="AK957" s="59">
        <f t="shared" si="2156"/>
        <v>0</v>
      </c>
      <c r="AL957" s="59">
        <f t="shared" si="2157"/>
        <v>0</v>
      </c>
      <c r="AM957" s="12">
        <f t="shared" si="2258"/>
        <v>0</v>
      </c>
      <c r="AN957" s="12">
        <f t="shared" si="2259"/>
        <v>0</v>
      </c>
      <c r="AO957" s="66">
        <f t="shared" si="2158"/>
        <v>0</v>
      </c>
      <c r="AP957" s="66">
        <f t="shared" si="2159"/>
        <v>0</v>
      </c>
      <c r="AQ957" s="59">
        <f t="shared" si="2160"/>
        <v>0</v>
      </c>
      <c r="AR957" s="59">
        <f t="shared" si="2161"/>
        <v>0</v>
      </c>
      <c r="AS957" s="59">
        <f t="shared" si="2162"/>
        <v>0</v>
      </c>
      <c r="AT957" s="12">
        <f t="shared" si="2163"/>
        <v>0</v>
      </c>
      <c r="AU957" s="59">
        <f t="shared" si="2260"/>
        <v>0</v>
      </c>
      <c r="AV957" s="59">
        <f t="shared" si="2261"/>
        <v>0</v>
      </c>
      <c r="AW957" s="70">
        <f t="shared" si="2164"/>
        <v>0</v>
      </c>
      <c r="AX957" s="20">
        <f t="shared" si="2165"/>
        <v>200000</v>
      </c>
      <c r="AY957" s="20">
        <f t="shared" si="2166"/>
        <v>0</v>
      </c>
      <c r="AZ957" s="20">
        <f t="shared" si="2167"/>
        <v>0</v>
      </c>
      <c r="BA957" s="20">
        <f t="shared" si="2168"/>
        <v>200000</v>
      </c>
      <c r="BB957" s="36">
        <f t="shared" si="2169"/>
        <v>1</v>
      </c>
      <c r="BC957" s="36">
        <f t="shared" si="2170"/>
        <v>0</v>
      </c>
      <c r="BD957" s="80">
        <f t="shared" si="2171"/>
        <v>0</v>
      </c>
      <c r="BE957" s="36">
        <f t="shared" si="2172"/>
        <v>0</v>
      </c>
      <c r="BF957" s="36">
        <f t="shared" si="2173"/>
        <v>0</v>
      </c>
      <c r="BG957" s="36">
        <f t="shared" si="2174"/>
        <v>0</v>
      </c>
      <c r="BH957" s="36">
        <f t="shared" si="2175"/>
        <v>0</v>
      </c>
      <c r="BI957" s="36">
        <f t="shared" si="2176"/>
        <v>0</v>
      </c>
      <c r="BJ957" s="36">
        <f t="shared" si="2177"/>
        <v>0</v>
      </c>
      <c r="BK957" s="36">
        <f t="shared" si="2178"/>
        <v>0</v>
      </c>
      <c r="BL957" s="68">
        <f>IF(OR(AT957=0,E957&gt;ProjTerm),0,VLOOKUP(D957,'Life Events'!$AE$5:$AI$1206,5,FALSE))</f>
        <v>0</v>
      </c>
      <c r="BM957" s="93">
        <f t="shared" si="2179"/>
        <v>0</v>
      </c>
      <c r="BN957" s="93">
        <f t="shared" si="2180"/>
        <v>0</v>
      </c>
      <c r="BO957" s="36">
        <f t="shared" si="2181"/>
        <v>0</v>
      </c>
      <c r="BP957" s="36">
        <f t="shared" si="2182"/>
        <v>0</v>
      </c>
      <c r="BQ957" s="36">
        <f t="shared" si="2183"/>
        <v>0</v>
      </c>
      <c r="BR957" s="36">
        <f t="shared" si="2184"/>
        <v>154.78110000000001</v>
      </c>
      <c r="BS957" s="36">
        <f t="shared" si="2185"/>
        <v>0</v>
      </c>
      <c r="BT957" s="36">
        <f t="shared" si="2186"/>
        <v>0</v>
      </c>
      <c r="BU957" s="70" cm="1">
        <f t="array" ref="BU957">IF(AND(ActInt=1,$J957=0),INDEX(Tbl_FwdNom,$B957-IVP,MATCH(ValnDt,Tbl_FwdNom_Cols)),INDEX(Tbl_FwdNom,$B957,MATCH(StartDt,Tbl_FwdNom_Cols)))</f>
        <v>8.7259431759999995</v>
      </c>
      <c r="BV957" s="70" cm="1">
        <f t="array" ref="BV957">INDEX(Tbl_FwdReal,$B957,MATCH(StartDt,Tbl_FwdReal_Cols))</f>
        <v>2.8450779000000002</v>
      </c>
      <c r="BW957" s="70" cm="1">
        <f t="array" ref="BW957">IF(RunType&lt;&gt;"OPN",INDEX(Tbl_FwdReal,$B957,MATCH(ValnDt,Tbl_FwdReal_Cols)),IF(AND($J957=0,ActInt=1),INDEX(Tbl_FwdReal,$B957-IVP,MATCH(ValnDt,Tbl_FwdReal_Cols)),-999))*$K957</f>
        <v>2.8450779000000002</v>
      </c>
      <c r="BX957" s="70">
        <f t="shared" si="2187"/>
        <v>2.8450779000000002E-2</v>
      </c>
      <c r="BY957" s="70">
        <f t="shared" si="2262"/>
        <v>5.718178639252125E-2</v>
      </c>
      <c r="BZ957" s="64">
        <f t="shared" si="2275"/>
        <v>4.6446426898267834E-3</v>
      </c>
      <c r="CA957" s="70" cm="1">
        <f t="array" ref="CA957">IF($J957=1,CA956*(1+INDEX(Tbl_CPI,$B957,MATCH(IF(RunType="OPN",StartDt,ValnDt),Tbl_CPI_Cols))),0)</f>
        <v>0</v>
      </c>
      <c r="CB957" s="70">
        <f t="shared" si="2263"/>
        <v>167.86934971950114</v>
      </c>
      <c r="CC957" s="70">
        <f t="shared" si="2264"/>
        <v>167.09326122523206</v>
      </c>
      <c r="CD957" s="36">
        <f t="shared" si="2188"/>
        <v>846.4666124901546</v>
      </c>
      <c r="CE957" s="36">
        <f t="shared" si="2189"/>
        <v>0</v>
      </c>
      <c r="CF957" s="36">
        <f t="shared" si="2190"/>
        <v>0</v>
      </c>
      <c r="CG957" s="36">
        <f t="shared" si="2191"/>
        <v>0</v>
      </c>
      <c r="CH957" s="36">
        <f t="shared" si="2192"/>
        <v>0</v>
      </c>
      <c r="CI957" s="36">
        <f t="shared" si="2193"/>
        <v>0</v>
      </c>
      <c r="CJ957" s="36">
        <f t="shared" si="2194"/>
        <v>0</v>
      </c>
      <c r="CK957" s="36">
        <f t="shared" si="2195"/>
        <v>0</v>
      </c>
      <c r="CL957" s="36">
        <f t="shared" si="2196"/>
        <v>0</v>
      </c>
      <c r="CM957" s="36">
        <f t="shared" si="2197"/>
        <v>0</v>
      </c>
      <c r="CN957" s="36">
        <f t="shared" si="2198"/>
        <v>0</v>
      </c>
      <c r="CO957" s="20">
        <f t="shared" si="2199"/>
        <v>120000</v>
      </c>
      <c r="CP957" s="20">
        <f t="shared" si="2200"/>
        <v>2</v>
      </c>
      <c r="CQ957" s="64" t="e">
        <f t="shared" si="2201"/>
        <v>#N/A</v>
      </c>
      <c r="CR957" s="64" t="e">
        <f t="shared" si="2202"/>
        <v>#N/A</v>
      </c>
      <c r="CS957" s="36" t="e">
        <f t="shared" si="2203"/>
        <v>#N/A</v>
      </c>
      <c r="CT957" s="36">
        <f t="shared" si="2204"/>
        <v>0</v>
      </c>
      <c r="CU957" s="36">
        <f t="shared" si="2205"/>
        <v>0</v>
      </c>
      <c r="CV957" s="36">
        <f t="shared" si="2265"/>
        <v>0</v>
      </c>
      <c r="CW957" s="36">
        <f t="shared" si="2206"/>
        <v>0</v>
      </c>
      <c r="CX957" s="36">
        <f t="shared" si="2207"/>
        <v>0</v>
      </c>
      <c r="CY957" s="36">
        <f t="shared" si="2208"/>
        <v>0</v>
      </c>
      <c r="CZ957" s="36">
        <f t="shared" si="2266"/>
        <v>0</v>
      </c>
      <c r="DA957" s="64">
        <f t="shared" si="2209"/>
        <v>6.9960460640416944E-3</v>
      </c>
      <c r="DB957" s="70">
        <f t="shared" si="2267"/>
        <v>0.99305255855632546</v>
      </c>
      <c r="DC957" s="70">
        <f>PRODUCT($DB$8:DB957)</f>
        <v>2.1599167362572341E-4</v>
      </c>
      <c r="DD957" s="36">
        <f t="shared" si="2210"/>
        <v>0</v>
      </c>
      <c r="DE957" s="36">
        <f t="shared" si="2211"/>
        <v>0</v>
      </c>
      <c r="DF957" s="36">
        <f t="shared" si="2212"/>
        <v>0</v>
      </c>
      <c r="DG957" s="36">
        <f t="shared" si="2213"/>
        <v>0</v>
      </c>
      <c r="DH957" s="36">
        <f t="shared" si="2214"/>
        <v>0</v>
      </c>
      <c r="DI957" s="36">
        <f t="shared" si="2215"/>
        <v>0</v>
      </c>
      <c r="DJ957" s="36">
        <f t="shared" si="2216"/>
        <v>0</v>
      </c>
      <c r="DK957" s="36">
        <f t="shared" si="2217"/>
        <v>0</v>
      </c>
      <c r="DL957" s="36">
        <f t="shared" si="2218"/>
        <v>0</v>
      </c>
      <c r="DM957" s="36">
        <f t="shared" si="2219"/>
        <v>0</v>
      </c>
      <c r="DN957" s="36">
        <f t="shared" ca="1" si="2268"/>
        <v>4.6137290849905055E-12</v>
      </c>
      <c r="DO957" s="64" cm="1">
        <f t="array" ref="DO957">IFERROR(INDEX(Tbl_FwdNom,$B957,MATCH(LIDt,Tbl_FwdNom_Cols,0)),0)</f>
        <v>7.6237245859999998</v>
      </c>
      <c r="DP957" s="64">
        <f t="shared" ca="1" si="2269"/>
        <v>7.5624112879999998</v>
      </c>
      <c r="DQ957" s="64">
        <f t="shared" ca="1" si="2220"/>
        <v>6.0935793790806159E-3</v>
      </c>
      <c r="DR957" s="70">
        <f t="shared" ca="1" si="2221"/>
        <v>0.99394332743596148</v>
      </c>
      <c r="DS957" s="70">
        <f ca="1">PRODUCT($DR$8:DR957)</f>
        <v>8.4854543496927796E-4</v>
      </c>
      <c r="DT957" s="36">
        <f t="shared" ca="1" si="2222"/>
        <v>0</v>
      </c>
      <c r="DU957" s="36">
        <f t="shared" ca="1" si="2223"/>
        <v>0</v>
      </c>
      <c r="DV957" s="36">
        <f t="shared" ca="1" si="2224"/>
        <v>0</v>
      </c>
      <c r="DW957" s="36">
        <f t="shared" ca="1" si="2225"/>
        <v>0</v>
      </c>
      <c r="DX957" s="36">
        <f t="shared" ca="1" si="2226"/>
        <v>0</v>
      </c>
      <c r="DY957" s="36">
        <f t="shared" ca="1" si="2227"/>
        <v>0</v>
      </c>
      <c r="DZ957" s="36">
        <f t="shared" ca="1" si="2228"/>
        <v>0</v>
      </c>
      <c r="EA957" s="36">
        <f t="shared" ca="1" si="2229"/>
        <v>0</v>
      </c>
      <c r="EB957" s="36">
        <f t="shared" ca="1" si="2230"/>
        <v>0</v>
      </c>
      <c r="EC957" s="36">
        <f t="shared" ca="1" si="2231"/>
        <v>0</v>
      </c>
      <c r="ED957" s="36">
        <f t="shared" ca="1" si="2232"/>
        <v>0</v>
      </c>
      <c r="EE957" s="36">
        <f t="shared" ca="1" si="2270"/>
        <v>0</v>
      </c>
      <c r="EF957" s="36">
        <f t="shared" ca="1" si="2233"/>
        <v>0</v>
      </c>
      <c r="EG957" s="64"/>
      <c r="EH957" s="64"/>
      <c r="EI957" s="64"/>
      <c r="EJ957" s="70"/>
      <c r="EK957" s="70"/>
      <c r="EL957" s="70"/>
      <c r="EM957" s="70"/>
      <c r="EN957" s="70"/>
      <c r="EO957" s="36">
        <f t="shared" si="2234"/>
        <v>0</v>
      </c>
      <c r="EP957" s="36">
        <f t="shared" si="2235"/>
        <v>0</v>
      </c>
      <c r="EQ957" s="36">
        <f t="shared" si="2236"/>
        <v>0</v>
      </c>
      <c r="ER957" s="36">
        <f t="shared" si="2237"/>
        <v>0</v>
      </c>
      <c r="ES957" s="36">
        <f t="shared" si="2238"/>
        <v>0</v>
      </c>
      <c r="ET957" s="36">
        <f t="shared" si="2239"/>
        <v>0</v>
      </c>
      <c r="EU957" s="36">
        <f t="shared" si="2271"/>
        <v>0</v>
      </c>
      <c r="EV957" s="36">
        <f t="shared" si="2240"/>
        <v>0</v>
      </c>
      <c r="EW957" s="36">
        <f t="shared" si="2241"/>
        <v>0</v>
      </c>
      <c r="EX957" s="36">
        <f t="shared" si="2272"/>
        <v>0</v>
      </c>
      <c r="EY957" s="36">
        <f t="shared" si="2242"/>
        <v>0</v>
      </c>
      <c r="EZ957" s="36">
        <f t="shared" si="2243"/>
        <v>0</v>
      </c>
      <c r="FA957" s="36">
        <f t="shared" si="2244"/>
        <v>0</v>
      </c>
      <c r="FB957" s="36">
        <f t="shared" si="2245"/>
        <v>0</v>
      </c>
      <c r="FC957" s="36">
        <f t="shared" si="2273"/>
        <v>0</v>
      </c>
      <c r="FD957" s="36">
        <f t="shared" si="2246"/>
        <v>0</v>
      </c>
      <c r="FE957" s="36">
        <f t="shared" si="2247"/>
        <v>0</v>
      </c>
      <c r="FF957" s="36">
        <f t="shared" si="2274"/>
        <v>0</v>
      </c>
      <c r="FG957" s="36">
        <f t="shared" si="2248"/>
        <v>0</v>
      </c>
      <c r="FH957" s="36">
        <f t="shared" si="2249"/>
        <v>0</v>
      </c>
      <c r="FI957" s="36">
        <f t="shared" si="2250"/>
        <v>0</v>
      </c>
      <c r="FJ957" s="36">
        <f t="shared" ca="1" si="2251"/>
        <v>0</v>
      </c>
      <c r="FK957" s="36">
        <f t="shared" si="2252"/>
        <v>0</v>
      </c>
      <c r="FL957" s="36">
        <f t="shared" si="2253"/>
        <v>0</v>
      </c>
      <c r="FM957" s="36">
        <f t="shared" ca="1" si="2254"/>
        <v>0</v>
      </c>
      <c r="FN957" s="36">
        <f t="shared" ca="1" si="2276"/>
        <v>0</v>
      </c>
    </row>
    <row r="958" spans="2:170" x14ac:dyDescent="0.25">
      <c r="B958" s="2">
        <v>950</v>
      </c>
      <c r="C958" s="2">
        <f t="shared" si="2130"/>
        <v>80</v>
      </c>
      <c r="D958" s="2">
        <f t="shared" si="2279"/>
        <v>974</v>
      </c>
      <c r="E958" s="2">
        <f t="shared" si="2277"/>
        <v>82</v>
      </c>
      <c r="F958" s="189">
        <f t="shared" si="2281"/>
        <v>74631</v>
      </c>
      <c r="G958" s="2">
        <f t="shared" si="2280"/>
        <v>4</v>
      </c>
      <c r="H958" s="187">
        <f t="shared" si="2131"/>
        <v>113.75</v>
      </c>
      <c r="I958" s="186">
        <f t="shared" si="2278"/>
        <v>113</v>
      </c>
      <c r="J958" s="2">
        <f t="shared" si="2132"/>
        <v>0</v>
      </c>
      <c r="K958" s="2">
        <f t="shared" si="2133"/>
        <v>1</v>
      </c>
      <c r="L958">
        <f t="shared" si="2134"/>
        <v>2</v>
      </c>
      <c r="M958" s="190">
        <f t="shared" si="2255"/>
        <v>0.93</v>
      </c>
      <c r="N958">
        <f t="shared" si="2135"/>
        <v>1</v>
      </c>
      <c r="O958">
        <f t="shared" si="2136"/>
        <v>100</v>
      </c>
      <c r="P958" s="58">
        <f t="shared" si="2137"/>
        <v>4.1850000000000005</v>
      </c>
      <c r="Q958" s="106">
        <f t="shared" si="2138"/>
        <v>1</v>
      </c>
      <c r="R958" s="59">
        <f t="shared" si="2139"/>
        <v>1</v>
      </c>
      <c r="S958" s="32">
        <f t="shared" si="2256"/>
        <v>1</v>
      </c>
      <c r="T958">
        <f t="shared" si="2140"/>
        <v>1</v>
      </c>
      <c r="U958" s="32">
        <f t="shared" si="2257"/>
        <v>0.93</v>
      </c>
      <c r="V958">
        <f t="shared" si="2141"/>
        <v>1</v>
      </c>
      <c r="W958">
        <f t="shared" si="2142"/>
        <v>100</v>
      </c>
      <c r="X958" s="58">
        <f t="shared" si="2143"/>
        <v>1</v>
      </c>
      <c r="Y958" s="58">
        <f t="shared" si="2144"/>
        <v>1</v>
      </c>
      <c r="Z958" s="32">
        <f t="shared" si="2145"/>
        <v>1</v>
      </c>
      <c r="AA958" s="32">
        <f t="shared" si="2146"/>
        <v>1</v>
      </c>
      <c r="AB958" s="59">
        <f t="shared" si="2147"/>
        <v>4.9056245199999996E-3</v>
      </c>
      <c r="AC958" s="59">
        <f t="shared" si="2148"/>
        <v>4.9056245199999996E-3</v>
      </c>
      <c r="AD958">
        <f t="shared" si="2149"/>
        <v>1</v>
      </c>
      <c r="AE958" s="59">
        <f t="shared" si="2150"/>
        <v>4.9056245199999996E-3</v>
      </c>
      <c r="AF958" s="59">
        <f t="shared" si="2151"/>
        <v>4.1758461800000006E-3</v>
      </c>
      <c r="AG958" s="59">
        <f t="shared" si="2152"/>
        <v>4.1758461800000006E-3</v>
      </c>
      <c r="AH958">
        <f t="shared" si="2153"/>
        <v>1</v>
      </c>
      <c r="AI958" s="59">
        <f t="shared" si="2154"/>
        <v>4.1758461800000006E-3</v>
      </c>
      <c r="AJ958" s="59">
        <f t="shared" si="2155"/>
        <v>0</v>
      </c>
      <c r="AK958" s="59">
        <f t="shared" si="2156"/>
        <v>0</v>
      </c>
      <c r="AL958" s="59">
        <f t="shared" si="2157"/>
        <v>0</v>
      </c>
      <c r="AM958" s="12">
        <f t="shared" si="2258"/>
        <v>0</v>
      </c>
      <c r="AN958" s="12">
        <f t="shared" si="2259"/>
        <v>0</v>
      </c>
      <c r="AO958" s="66">
        <f t="shared" si="2158"/>
        <v>0</v>
      </c>
      <c r="AP958" s="66">
        <f t="shared" si="2159"/>
        <v>0</v>
      </c>
      <c r="AQ958" s="59">
        <f t="shared" si="2160"/>
        <v>0</v>
      </c>
      <c r="AR958" s="59">
        <f t="shared" si="2161"/>
        <v>0</v>
      </c>
      <c r="AS958" s="59">
        <f t="shared" si="2162"/>
        <v>0</v>
      </c>
      <c r="AT958" s="12">
        <f t="shared" si="2163"/>
        <v>0</v>
      </c>
      <c r="AU958" s="59">
        <f t="shared" si="2260"/>
        <v>0</v>
      </c>
      <c r="AV958" s="59">
        <f t="shared" si="2261"/>
        <v>0</v>
      </c>
      <c r="AW958" s="70">
        <f t="shared" si="2164"/>
        <v>0</v>
      </c>
      <c r="AX958" s="20">
        <f t="shared" si="2165"/>
        <v>200000</v>
      </c>
      <c r="AY958" s="20">
        <f t="shared" si="2166"/>
        <v>0</v>
      </c>
      <c r="AZ958" s="20">
        <f t="shared" si="2167"/>
        <v>0</v>
      </c>
      <c r="BA958" s="20">
        <f t="shared" si="2168"/>
        <v>200000</v>
      </c>
      <c r="BB958" s="36">
        <f t="shared" si="2169"/>
        <v>1</v>
      </c>
      <c r="BC958" s="36">
        <f t="shared" si="2170"/>
        <v>0</v>
      </c>
      <c r="BD958" s="80">
        <f t="shared" si="2171"/>
        <v>0</v>
      </c>
      <c r="BE958" s="36">
        <f t="shared" si="2172"/>
        <v>0</v>
      </c>
      <c r="BF958" s="36">
        <f t="shared" si="2173"/>
        <v>0</v>
      </c>
      <c r="BG958" s="36">
        <f t="shared" si="2174"/>
        <v>0</v>
      </c>
      <c r="BH958" s="36">
        <f t="shared" si="2175"/>
        <v>0</v>
      </c>
      <c r="BI958" s="36">
        <f t="shared" si="2176"/>
        <v>0</v>
      </c>
      <c r="BJ958" s="36">
        <f t="shared" si="2177"/>
        <v>0</v>
      </c>
      <c r="BK958" s="36">
        <f t="shared" si="2178"/>
        <v>0</v>
      </c>
      <c r="BL958" s="68">
        <f>IF(OR(AT958=0,E958&gt;ProjTerm),0,VLOOKUP(D958,'Life Events'!$AE$5:$AI$1206,5,FALSE))</f>
        <v>0</v>
      </c>
      <c r="BM958" s="93">
        <f t="shared" si="2179"/>
        <v>0</v>
      </c>
      <c r="BN958" s="93">
        <f t="shared" si="2180"/>
        <v>0</v>
      </c>
      <c r="BO958" s="36">
        <f t="shared" si="2181"/>
        <v>0</v>
      </c>
      <c r="BP958" s="36">
        <f t="shared" si="2182"/>
        <v>0</v>
      </c>
      <c r="BQ958" s="36">
        <f t="shared" si="2183"/>
        <v>0</v>
      </c>
      <c r="BR958" s="36">
        <f t="shared" si="2184"/>
        <v>154.78110000000001</v>
      </c>
      <c r="BS958" s="36">
        <f t="shared" si="2185"/>
        <v>0</v>
      </c>
      <c r="BT958" s="36">
        <f t="shared" si="2186"/>
        <v>0</v>
      </c>
      <c r="BU958" s="70" cm="1">
        <f t="array" ref="BU958">IF(AND(ActInt=1,$J958=0),INDEX(Tbl_FwdNom,$B958-IVP,MATCH(ValnDt,Tbl_FwdNom_Cols)),INDEX(Tbl_FwdNom,$B958,MATCH(StartDt,Tbl_FwdNom_Cols)))</f>
        <v>8.7200397509999998</v>
      </c>
      <c r="BV958" s="70" cm="1">
        <f t="array" ref="BV958">INDEX(Tbl_FwdReal,$B958,MATCH(StartDt,Tbl_FwdReal_Cols))</f>
        <v>2.8417153669999999</v>
      </c>
      <c r="BW958" s="70" cm="1">
        <f t="array" ref="BW958">IF(RunType&lt;&gt;"OPN",INDEX(Tbl_FwdReal,$B958,MATCH(ValnDt,Tbl_FwdReal_Cols)),IF(AND($J958=0,ActInt=1),INDEX(Tbl_FwdReal,$B958-IVP,MATCH(ValnDt,Tbl_FwdReal_Cols)),-999))*$K958</f>
        <v>2.8417153669999999</v>
      </c>
      <c r="BX958" s="70">
        <f t="shared" si="2187"/>
        <v>2.841715367E-2</v>
      </c>
      <c r="BY958" s="70">
        <f t="shared" si="2262"/>
        <v>5.7158949197051667E-2</v>
      </c>
      <c r="BZ958" s="64">
        <f t="shared" si="2275"/>
        <v>4.6428341477244839E-3</v>
      </c>
      <c r="CA958" s="70" cm="1">
        <f t="array" ref="CA958">IF($J958=1,CA957*(1+INDEX(Tbl_CPI,$B958,MATCH(IF(RunType="OPN",StartDt,ValnDt),Tbl_CPI_Cols))),0)</f>
        <v>0</v>
      </c>
      <c r="CB958" s="70">
        <f t="shared" si="2263"/>
        <v>168.64873926873514</v>
      </c>
      <c r="CC958" s="70">
        <f t="shared" si="2264"/>
        <v>167.09326122523206</v>
      </c>
      <c r="CD958" s="36">
        <f t="shared" si="2188"/>
        <v>846.4666124901546</v>
      </c>
      <c r="CE958" s="36">
        <f t="shared" si="2189"/>
        <v>0</v>
      </c>
      <c r="CF958" s="36">
        <f t="shared" si="2190"/>
        <v>0</v>
      </c>
      <c r="CG958" s="36">
        <f t="shared" si="2191"/>
        <v>0</v>
      </c>
      <c r="CH958" s="36">
        <f t="shared" si="2192"/>
        <v>0</v>
      </c>
      <c r="CI958" s="36">
        <f t="shared" si="2193"/>
        <v>0</v>
      </c>
      <c r="CJ958" s="36">
        <f t="shared" si="2194"/>
        <v>0</v>
      </c>
      <c r="CK958" s="36">
        <f t="shared" si="2195"/>
        <v>0</v>
      </c>
      <c r="CL958" s="36">
        <f t="shared" si="2196"/>
        <v>0</v>
      </c>
      <c r="CM958" s="36">
        <f t="shared" si="2197"/>
        <v>0</v>
      </c>
      <c r="CN958" s="36">
        <f t="shared" si="2198"/>
        <v>0</v>
      </c>
      <c r="CO958" s="20">
        <f t="shared" si="2199"/>
        <v>120000</v>
      </c>
      <c r="CP958" s="20">
        <f t="shared" si="2200"/>
        <v>2</v>
      </c>
      <c r="CQ958" s="64" t="e">
        <f t="shared" si="2201"/>
        <v>#N/A</v>
      </c>
      <c r="CR958" s="64" t="e">
        <f t="shared" si="2202"/>
        <v>#N/A</v>
      </c>
      <c r="CS958" s="36" t="e">
        <f t="shared" si="2203"/>
        <v>#N/A</v>
      </c>
      <c r="CT958" s="36">
        <f t="shared" si="2204"/>
        <v>0</v>
      </c>
      <c r="CU958" s="36">
        <f t="shared" si="2205"/>
        <v>0</v>
      </c>
      <c r="CV958" s="36">
        <f t="shared" si="2265"/>
        <v>0</v>
      </c>
      <c r="CW958" s="36">
        <f t="shared" si="2206"/>
        <v>0</v>
      </c>
      <c r="CX958" s="36">
        <f t="shared" si="2207"/>
        <v>0</v>
      </c>
      <c r="CY958" s="36">
        <f t="shared" si="2208"/>
        <v>0</v>
      </c>
      <c r="CZ958" s="36">
        <f t="shared" si="2266"/>
        <v>0</v>
      </c>
      <c r="DA958" s="64">
        <f t="shared" si="2209"/>
        <v>6.9914895974154678E-3</v>
      </c>
      <c r="DB958" s="70">
        <f t="shared" si="2267"/>
        <v>0.99305705195164007</v>
      </c>
      <c r="DC958" s="70">
        <f>PRODUCT($DB$8:DB958)</f>
        <v>2.1449205465686171E-4</v>
      </c>
      <c r="DD958" s="36">
        <f t="shared" si="2210"/>
        <v>0</v>
      </c>
      <c r="DE958" s="36">
        <f t="shared" si="2211"/>
        <v>0</v>
      </c>
      <c r="DF958" s="36">
        <f t="shared" si="2212"/>
        <v>0</v>
      </c>
      <c r="DG958" s="36">
        <f t="shared" si="2213"/>
        <v>0</v>
      </c>
      <c r="DH958" s="36">
        <f t="shared" si="2214"/>
        <v>0</v>
      </c>
      <c r="DI958" s="36">
        <f t="shared" si="2215"/>
        <v>0</v>
      </c>
      <c r="DJ958" s="36">
        <f t="shared" si="2216"/>
        <v>0</v>
      </c>
      <c r="DK958" s="36">
        <f t="shared" si="2217"/>
        <v>0</v>
      </c>
      <c r="DL958" s="36">
        <f t="shared" si="2218"/>
        <v>0</v>
      </c>
      <c r="DM958" s="36">
        <f t="shared" si="2219"/>
        <v>0</v>
      </c>
      <c r="DN958" s="36">
        <f t="shared" ca="1" si="2268"/>
        <v>4.6137290849905055E-12</v>
      </c>
      <c r="DO958" s="64" cm="1">
        <f t="array" ref="DO958">IFERROR(INDEX(Tbl_FwdNom,$B958,MATCH(LIDt,Tbl_FwdNom_Cols,0)),0)</f>
        <v>7.6220209670000001</v>
      </c>
      <c r="DP958" s="64">
        <f t="shared" ca="1" si="2269"/>
        <v>7.5607086399999996</v>
      </c>
      <c r="DQ958" s="64">
        <f t="shared" ca="1" si="2220"/>
        <v>6.0922522149808866E-3</v>
      </c>
      <c r="DR958" s="70">
        <f t="shared" ca="1" si="2221"/>
        <v>0.99394463857407866</v>
      </c>
      <c r="DS958" s="70">
        <f ca="1">PRODUCT($DR$8:DR958)</f>
        <v>8.434071856742234E-4</v>
      </c>
      <c r="DT958" s="36">
        <f t="shared" ca="1" si="2222"/>
        <v>0</v>
      </c>
      <c r="DU958" s="36">
        <f t="shared" ca="1" si="2223"/>
        <v>0</v>
      </c>
      <c r="DV958" s="36">
        <f t="shared" ca="1" si="2224"/>
        <v>0</v>
      </c>
      <c r="DW958" s="36">
        <f t="shared" ca="1" si="2225"/>
        <v>0</v>
      </c>
      <c r="DX958" s="36">
        <f t="shared" ca="1" si="2226"/>
        <v>0</v>
      </c>
      <c r="DY958" s="36">
        <f t="shared" ca="1" si="2227"/>
        <v>0</v>
      </c>
      <c r="DZ958" s="36">
        <f t="shared" ca="1" si="2228"/>
        <v>0</v>
      </c>
      <c r="EA958" s="36">
        <f t="shared" ca="1" si="2229"/>
        <v>0</v>
      </c>
      <c r="EB958" s="36">
        <f t="shared" ca="1" si="2230"/>
        <v>0</v>
      </c>
      <c r="EC958" s="36">
        <f t="shared" ca="1" si="2231"/>
        <v>0</v>
      </c>
      <c r="ED958" s="36">
        <f t="shared" ca="1" si="2232"/>
        <v>0</v>
      </c>
      <c r="EE958" s="36">
        <f t="shared" ca="1" si="2270"/>
        <v>0</v>
      </c>
      <c r="EF958" s="36">
        <f t="shared" ca="1" si="2233"/>
        <v>0</v>
      </c>
      <c r="EG958" s="64"/>
      <c r="EH958" s="64"/>
      <c r="EI958" s="64"/>
      <c r="EJ958" s="70"/>
      <c r="EK958" s="70"/>
      <c r="EL958" s="70"/>
      <c r="EM958" s="70"/>
      <c r="EN958" s="70"/>
      <c r="EO958" s="36">
        <f t="shared" si="2234"/>
        <v>0</v>
      </c>
      <c r="EP958" s="36">
        <f t="shared" si="2235"/>
        <v>0</v>
      </c>
      <c r="EQ958" s="36">
        <f t="shared" si="2236"/>
        <v>0</v>
      </c>
      <c r="ER958" s="36">
        <f t="shared" si="2237"/>
        <v>0</v>
      </c>
      <c r="ES958" s="36">
        <f t="shared" si="2238"/>
        <v>0</v>
      </c>
      <c r="ET958" s="36">
        <f t="shared" si="2239"/>
        <v>0</v>
      </c>
      <c r="EU958" s="36">
        <f t="shared" si="2271"/>
        <v>0</v>
      </c>
      <c r="EV958" s="36">
        <f t="shared" si="2240"/>
        <v>0</v>
      </c>
      <c r="EW958" s="36">
        <f t="shared" si="2241"/>
        <v>0</v>
      </c>
      <c r="EX958" s="36">
        <f t="shared" si="2272"/>
        <v>0</v>
      </c>
      <c r="EY958" s="36">
        <f t="shared" si="2242"/>
        <v>0</v>
      </c>
      <c r="EZ958" s="36">
        <f t="shared" si="2243"/>
        <v>0</v>
      </c>
      <c r="FA958" s="36">
        <f t="shared" si="2244"/>
        <v>0</v>
      </c>
      <c r="FB958" s="36">
        <f t="shared" si="2245"/>
        <v>0</v>
      </c>
      <c r="FC958" s="36">
        <f t="shared" si="2273"/>
        <v>0</v>
      </c>
      <c r="FD958" s="36">
        <f t="shared" si="2246"/>
        <v>0</v>
      </c>
      <c r="FE958" s="36">
        <f t="shared" si="2247"/>
        <v>0</v>
      </c>
      <c r="FF958" s="36">
        <f t="shared" si="2274"/>
        <v>0</v>
      </c>
      <c r="FG958" s="36">
        <f t="shared" si="2248"/>
        <v>0</v>
      </c>
      <c r="FH958" s="36">
        <f t="shared" si="2249"/>
        <v>0</v>
      </c>
      <c r="FI958" s="36">
        <f t="shared" si="2250"/>
        <v>0</v>
      </c>
      <c r="FJ958" s="36">
        <f t="shared" ca="1" si="2251"/>
        <v>0</v>
      </c>
      <c r="FK958" s="36">
        <f t="shared" si="2252"/>
        <v>0</v>
      </c>
      <c r="FL958" s="36">
        <f t="shared" si="2253"/>
        <v>0</v>
      </c>
      <c r="FM958" s="36">
        <f t="shared" ca="1" si="2254"/>
        <v>0</v>
      </c>
      <c r="FN958" s="36">
        <f t="shared" ca="1" si="2276"/>
        <v>0</v>
      </c>
    </row>
    <row r="959" spans="2:170" x14ac:dyDescent="0.25">
      <c r="B959" s="2">
        <v>951</v>
      </c>
      <c r="C959" s="2">
        <f t="shared" si="2130"/>
        <v>80</v>
      </c>
      <c r="D959" s="2">
        <f t="shared" si="2279"/>
        <v>975</v>
      </c>
      <c r="E959" s="2">
        <f t="shared" si="2277"/>
        <v>82</v>
      </c>
      <c r="F959" s="189">
        <f t="shared" si="2281"/>
        <v>74662</v>
      </c>
      <c r="G959" s="2">
        <f t="shared" si="2280"/>
        <v>5</v>
      </c>
      <c r="H959" s="187">
        <f t="shared" si="2131"/>
        <v>113.83333333333334</v>
      </c>
      <c r="I959" s="186">
        <f t="shared" si="2278"/>
        <v>113</v>
      </c>
      <c r="J959" s="2">
        <f t="shared" si="2132"/>
        <v>0</v>
      </c>
      <c r="K959" s="2">
        <f t="shared" si="2133"/>
        <v>1</v>
      </c>
      <c r="L959">
        <f t="shared" si="2134"/>
        <v>2</v>
      </c>
      <c r="M959" s="190">
        <f t="shared" si="2255"/>
        <v>0.93</v>
      </c>
      <c r="N959">
        <f t="shared" si="2135"/>
        <v>1</v>
      </c>
      <c r="O959">
        <f t="shared" si="2136"/>
        <v>100</v>
      </c>
      <c r="P959" s="58">
        <f t="shared" si="2137"/>
        <v>4.1850000000000005</v>
      </c>
      <c r="Q959" s="106">
        <f t="shared" si="2138"/>
        <v>1</v>
      </c>
      <c r="R959" s="59">
        <f t="shared" si="2139"/>
        <v>1</v>
      </c>
      <c r="S959" s="32">
        <f t="shared" si="2256"/>
        <v>1</v>
      </c>
      <c r="T959">
        <f t="shared" si="2140"/>
        <v>1</v>
      </c>
      <c r="U959" s="32">
        <f t="shared" si="2257"/>
        <v>0.93</v>
      </c>
      <c r="V959">
        <f t="shared" si="2141"/>
        <v>1</v>
      </c>
      <c r="W959">
        <f t="shared" si="2142"/>
        <v>100</v>
      </c>
      <c r="X959" s="58">
        <f t="shared" si="2143"/>
        <v>1</v>
      </c>
      <c r="Y959" s="58">
        <f t="shared" si="2144"/>
        <v>1</v>
      </c>
      <c r="Z959" s="32">
        <f t="shared" si="2145"/>
        <v>1</v>
      </c>
      <c r="AA959" s="32">
        <f t="shared" si="2146"/>
        <v>1</v>
      </c>
      <c r="AB959" s="59">
        <f t="shared" si="2147"/>
        <v>4.9056245199999996E-3</v>
      </c>
      <c r="AC959" s="59">
        <f t="shared" si="2148"/>
        <v>4.9056245199999996E-3</v>
      </c>
      <c r="AD959">
        <f t="shared" si="2149"/>
        <v>1</v>
      </c>
      <c r="AE959" s="59">
        <f t="shared" si="2150"/>
        <v>4.9056245199999996E-3</v>
      </c>
      <c r="AF959" s="59">
        <f t="shared" si="2151"/>
        <v>4.1758461800000006E-3</v>
      </c>
      <c r="AG959" s="59">
        <f t="shared" si="2152"/>
        <v>4.1758461800000006E-3</v>
      </c>
      <c r="AH959">
        <f t="shared" si="2153"/>
        <v>1</v>
      </c>
      <c r="AI959" s="59">
        <f t="shared" si="2154"/>
        <v>4.1758461800000006E-3</v>
      </c>
      <c r="AJ959" s="59">
        <f t="shared" si="2155"/>
        <v>0</v>
      </c>
      <c r="AK959" s="59">
        <f t="shared" si="2156"/>
        <v>0</v>
      </c>
      <c r="AL959" s="59">
        <f t="shared" si="2157"/>
        <v>0</v>
      </c>
      <c r="AM959" s="12">
        <f t="shared" si="2258"/>
        <v>0</v>
      </c>
      <c r="AN959" s="12">
        <f t="shared" si="2259"/>
        <v>0</v>
      </c>
      <c r="AO959" s="66">
        <f t="shared" si="2158"/>
        <v>0</v>
      </c>
      <c r="AP959" s="66">
        <f t="shared" si="2159"/>
        <v>0</v>
      </c>
      <c r="AQ959" s="59">
        <f t="shared" si="2160"/>
        <v>0</v>
      </c>
      <c r="AR959" s="59">
        <f t="shared" si="2161"/>
        <v>0</v>
      </c>
      <c r="AS959" s="59">
        <f t="shared" si="2162"/>
        <v>0</v>
      </c>
      <c r="AT959" s="12">
        <f t="shared" si="2163"/>
        <v>0</v>
      </c>
      <c r="AU959" s="59">
        <f t="shared" si="2260"/>
        <v>0</v>
      </c>
      <c r="AV959" s="59">
        <f t="shared" si="2261"/>
        <v>0</v>
      </c>
      <c r="AW959" s="70">
        <f t="shared" si="2164"/>
        <v>0</v>
      </c>
      <c r="AX959" s="20">
        <f t="shared" si="2165"/>
        <v>200000</v>
      </c>
      <c r="AY959" s="20">
        <f t="shared" si="2166"/>
        <v>0</v>
      </c>
      <c r="AZ959" s="20">
        <f t="shared" si="2167"/>
        <v>0</v>
      </c>
      <c r="BA959" s="20">
        <f t="shared" si="2168"/>
        <v>200000</v>
      </c>
      <c r="BB959" s="36">
        <f t="shared" si="2169"/>
        <v>1</v>
      </c>
      <c r="BC959" s="36">
        <f t="shared" si="2170"/>
        <v>0</v>
      </c>
      <c r="BD959" s="80">
        <f t="shared" si="2171"/>
        <v>0</v>
      </c>
      <c r="BE959" s="36">
        <f t="shared" si="2172"/>
        <v>0</v>
      </c>
      <c r="BF959" s="36">
        <f t="shared" si="2173"/>
        <v>0</v>
      </c>
      <c r="BG959" s="36">
        <f t="shared" si="2174"/>
        <v>0</v>
      </c>
      <c r="BH959" s="36">
        <f t="shared" si="2175"/>
        <v>0</v>
      </c>
      <c r="BI959" s="36">
        <f t="shared" si="2176"/>
        <v>0</v>
      </c>
      <c r="BJ959" s="36">
        <f t="shared" si="2177"/>
        <v>0</v>
      </c>
      <c r="BK959" s="36">
        <f t="shared" si="2178"/>
        <v>0</v>
      </c>
      <c r="BL959" s="68">
        <f>IF(OR(AT959=0,E959&gt;ProjTerm),0,VLOOKUP(D959,'Life Events'!$AE$5:$AI$1206,5,FALSE))</f>
        <v>0</v>
      </c>
      <c r="BM959" s="93">
        <f t="shared" si="2179"/>
        <v>0</v>
      </c>
      <c r="BN959" s="93">
        <f t="shared" si="2180"/>
        <v>0</v>
      </c>
      <c r="BO959" s="36">
        <f t="shared" si="2181"/>
        <v>0</v>
      </c>
      <c r="BP959" s="36">
        <f t="shared" si="2182"/>
        <v>0</v>
      </c>
      <c r="BQ959" s="36">
        <f t="shared" si="2183"/>
        <v>0</v>
      </c>
      <c r="BR959" s="36">
        <f t="shared" si="2184"/>
        <v>154.78110000000001</v>
      </c>
      <c r="BS959" s="36">
        <f t="shared" si="2185"/>
        <v>0</v>
      </c>
      <c r="BT959" s="36">
        <f t="shared" si="2186"/>
        <v>0</v>
      </c>
      <c r="BU959" s="70" cm="1">
        <f t="array" ref="BU959">IF(AND(ActInt=1,$J959=0),INDEX(Tbl_FwdNom,$B959-IVP,MATCH(ValnDt,Tbl_FwdNom_Cols)),INDEX(Tbl_FwdNom,$B959,MATCH(StartDt,Tbl_FwdNom_Cols)))</f>
        <v>8.714136646</v>
      </c>
      <c r="BV959" s="70" cm="1">
        <f t="array" ref="BV959">INDEX(Tbl_FwdReal,$B959,MATCH(StartDt,Tbl_FwdReal_Cols))</f>
        <v>2.8383529439999999</v>
      </c>
      <c r="BW959" s="70" cm="1">
        <f t="array" ref="BW959">IF(RunType&lt;&gt;"OPN",INDEX(Tbl_FwdReal,$B959,MATCH(ValnDt,Tbl_FwdReal_Cols)),IF(AND($J959=0,ActInt=1),INDEX(Tbl_FwdReal,$B959-IVP,MATCH(ValnDt,Tbl_FwdReal_Cols)),-999))*$K959</f>
        <v>2.8383529439999999</v>
      </c>
      <c r="BX959" s="70">
        <f t="shared" si="2187"/>
        <v>2.8383529439999999E-2</v>
      </c>
      <c r="BY959" s="70">
        <f t="shared" si="2262"/>
        <v>5.7136112489079016E-2</v>
      </c>
      <c r="BZ959" s="64">
        <f t="shared" si="2275"/>
        <v>4.6410256084161716E-3</v>
      </c>
      <c r="CA959" s="70" cm="1">
        <f t="array" ref="CA959">IF($J959=1,CA958*(1+INDEX(Tbl_CPI,$B959,MATCH(IF(RunType="OPN",StartDt,ValnDt),Tbl_CPI_Cols))),0)</f>
        <v>0</v>
      </c>
      <c r="CB959" s="70">
        <f t="shared" si="2263"/>
        <v>169.43144238650845</v>
      </c>
      <c r="CC959" s="70">
        <f t="shared" si="2264"/>
        <v>167.09326122523206</v>
      </c>
      <c r="CD959" s="36">
        <f t="shared" si="2188"/>
        <v>846.4666124901546</v>
      </c>
      <c r="CE959" s="36">
        <f t="shared" si="2189"/>
        <v>0</v>
      </c>
      <c r="CF959" s="36">
        <f t="shared" si="2190"/>
        <v>0</v>
      </c>
      <c r="CG959" s="36">
        <f t="shared" si="2191"/>
        <v>0</v>
      </c>
      <c r="CH959" s="36">
        <f t="shared" si="2192"/>
        <v>0</v>
      </c>
      <c r="CI959" s="36">
        <f t="shared" si="2193"/>
        <v>0</v>
      </c>
      <c r="CJ959" s="36">
        <f t="shared" si="2194"/>
        <v>0</v>
      </c>
      <c r="CK959" s="36">
        <f t="shared" si="2195"/>
        <v>0</v>
      </c>
      <c r="CL959" s="36">
        <f t="shared" si="2196"/>
        <v>0</v>
      </c>
      <c r="CM959" s="36">
        <f t="shared" si="2197"/>
        <v>0</v>
      </c>
      <c r="CN959" s="36">
        <f t="shared" si="2198"/>
        <v>0</v>
      </c>
      <c r="CO959" s="20">
        <f t="shared" si="2199"/>
        <v>120000</v>
      </c>
      <c r="CP959" s="20">
        <f t="shared" si="2200"/>
        <v>2</v>
      </c>
      <c r="CQ959" s="64" t="e">
        <f t="shared" si="2201"/>
        <v>#N/A</v>
      </c>
      <c r="CR959" s="64" t="e">
        <f t="shared" si="2202"/>
        <v>#N/A</v>
      </c>
      <c r="CS959" s="36" t="e">
        <f t="shared" si="2203"/>
        <v>#N/A</v>
      </c>
      <c r="CT959" s="36">
        <f t="shared" si="2204"/>
        <v>0</v>
      </c>
      <c r="CU959" s="36">
        <f t="shared" si="2205"/>
        <v>0</v>
      </c>
      <c r="CV959" s="36">
        <f t="shared" si="2265"/>
        <v>0</v>
      </c>
      <c r="CW959" s="36">
        <f t="shared" si="2206"/>
        <v>0</v>
      </c>
      <c r="CX959" s="36">
        <f t="shared" si="2207"/>
        <v>0</v>
      </c>
      <c r="CY959" s="36">
        <f t="shared" si="2208"/>
        <v>0</v>
      </c>
      <c r="CZ959" s="36">
        <f t="shared" si="2266"/>
        <v>0</v>
      </c>
      <c r="DA959" s="64">
        <f t="shared" si="2209"/>
        <v>6.986933150993524E-3</v>
      </c>
      <c r="DB959" s="70">
        <f t="shared" si="2267"/>
        <v>0.99306154536769364</v>
      </c>
      <c r="DC959" s="70">
        <f>PRODUCT($DB$8:DB959)</f>
        <v>2.1300381126663489E-4</v>
      </c>
      <c r="DD959" s="36">
        <f t="shared" si="2210"/>
        <v>0</v>
      </c>
      <c r="DE959" s="36">
        <f t="shared" si="2211"/>
        <v>0</v>
      </c>
      <c r="DF959" s="36">
        <f t="shared" si="2212"/>
        <v>0</v>
      </c>
      <c r="DG959" s="36">
        <f t="shared" si="2213"/>
        <v>0</v>
      </c>
      <c r="DH959" s="36">
        <f t="shared" si="2214"/>
        <v>0</v>
      </c>
      <c r="DI959" s="36">
        <f t="shared" si="2215"/>
        <v>0</v>
      </c>
      <c r="DJ959" s="36">
        <f t="shared" si="2216"/>
        <v>0</v>
      </c>
      <c r="DK959" s="36">
        <f t="shared" si="2217"/>
        <v>0</v>
      </c>
      <c r="DL959" s="36">
        <f t="shared" si="2218"/>
        <v>0</v>
      </c>
      <c r="DM959" s="36">
        <f t="shared" si="2219"/>
        <v>0</v>
      </c>
      <c r="DN959" s="36">
        <f t="shared" ca="1" si="2268"/>
        <v>4.6137290849905055E-12</v>
      </c>
      <c r="DO959" s="64" cm="1">
        <f t="array" ref="DO959">IFERROR(INDEX(Tbl_FwdNom,$B959,MATCH(LIDt,Tbl_FwdNom_Cols,0)),0)</f>
        <v>7.6203173749999999</v>
      </c>
      <c r="DP959" s="64">
        <f t="shared" ca="1" si="2269"/>
        <v>7.5590060179999998</v>
      </c>
      <c r="DQ959" s="64">
        <f t="shared" ca="1" si="2220"/>
        <v>6.090925051889684E-3</v>
      </c>
      <c r="DR959" s="70">
        <f t="shared" ca="1" si="2221"/>
        <v>0.99394594971465866</v>
      </c>
      <c r="DS959" s="70">
        <f ca="1">PRODUCT($DR$8:DR959)</f>
        <v>8.3830115616113346E-4</v>
      </c>
      <c r="DT959" s="36">
        <f t="shared" ca="1" si="2222"/>
        <v>0</v>
      </c>
      <c r="DU959" s="36">
        <f t="shared" ca="1" si="2223"/>
        <v>0</v>
      </c>
      <c r="DV959" s="36">
        <f t="shared" ca="1" si="2224"/>
        <v>0</v>
      </c>
      <c r="DW959" s="36">
        <f t="shared" ca="1" si="2225"/>
        <v>0</v>
      </c>
      <c r="DX959" s="36">
        <f t="shared" ca="1" si="2226"/>
        <v>0</v>
      </c>
      <c r="DY959" s="36">
        <f t="shared" ca="1" si="2227"/>
        <v>0</v>
      </c>
      <c r="DZ959" s="36">
        <f t="shared" ca="1" si="2228"/>
        <v>0</v>
      </c>
      <c r="EA959" s="36">
        <f t="shared" ca="1" si="2229"/>
        <v>0</v>
      </c>
      <c r="EB959" s="36">
        <f t="shared" ca="1" si="2230"/>
        <v>0</v>
      </c>
      <c r="EC959" s="36">
        <f t="shared" ca="1" si="2231"/>
        <v>0</v>
      </c>
      <c r="ED959" s="36">
        <f t="shared" ca="1" si="2232"/>
        <v>0</v>
      </c>
      <c r="EE959" s="36">
        <f t="shared" ca="1" si="2270"/>
        <v>0</v>
      </c>
      <c r="EF959" s="36">
        <f t="shared" ca="1" si="2233"/>
        <v>0</v>
      </c>
      <c r="EG959" s="64"/>
      <c r="EH959" s="64"/>
      <c r="EI959" s="64"/>
      <c r="EJ959" s="70"/>
      <c r="EK959" s="70"/>
      <c r="EL959" s="70"/>
      <c r="EM959" s="70"/>
      <c r="EN959" s="70"/>
      <c r="EO959" s="36">
        <f t="shared" si="2234"/>
        <v>0</v>
      </c>
      <c r="EP959" s="36">
        <f t="shared" si="2235"/>
        <v>0</v>
      </c>
      <c r="EQ959" s="36">
        <f t="shared" si="2236"/>
        <v>0</v>
      </c>
      <c r="ER959" s="36">
        <f t="shared" si="2237"/>
        <v>0</v>
      </c>
      <c r="ES959" s="36">
        <f t="shared" si="2238"/>
        <v>0</v>
      </c>
      <c r="ET959" s="36">
        <f t="shared" si="2239"/>
        <v>0</v>
      </c>
      <c r="EU959" s="36">
        <f t="shared" si="2271"/>
        <v>0</v>
      </c>
      <c r="EV959" s="36">
        <f t="shared" si="2240"/>
        <v>0</v>
      </c>
      <c r="EW959" s="36">
        <f t="shared" si="2241"/>
        <v>0</v>
      </c>
      <c r="EX959" s="36">
        <f t="shared" si="2272"/>
        <v>0</v>
      </c>
      <c r="EY959" s="36">
        <f t="shared" si="2242"/>
        <v>0</v>
      </c>
      <c r="EZ959" s="36">
        <f t="shared" si="2243"/>
        <v>0</v>
      </c>
      <c r="FA959" s="36">
        <f t="shared" si="2244"/>
        <v>0</v>
      </c>
      <c r="FB959" s="36">
        <f t="shared" si="2245"/>
        <v>0</v>
      </c>
      <c r="FC959" s="36">
        <f t="shared" si="2273"/>
        <v>0</v>
      </c>
      <c r="FD959" s="36">
        <f t="shared" si="2246"/>
        <v>0</v>
      </c>
      <c r="FE959" s="36">
        <f t="shared" si="2247"/>
        <v>0</v>
      </c>
      <c r="FF959" s="36">
        <f t="shared" si="2274"/>
        <v>0</v>
      </c>
      <c r="FG959" s="36">
        <f t="shared" si="2248"/>
        <v>0</v>
      </c>
      <c r="FH959" s="36">
        <f t="shared" si="2249"/>
        <v>0</v>
      </c>
      <c r="FI959" s="36">
        <f t="shared" si="2250"/>
        <v>0</v>
      </c>
      <c r="FJ959" s="36">
        <f t="shared" ca="1" si="2251"/>
        <v>0</v>
      </c>
      <c r="FK959" s="36">
        <f t="shared" si="2252"/>
        <v>0</v>
      </c>
      <c r="FL959" s="36">
        <f t="shared" si="2253"/>
        <v>0</v>
      </c>
      <c r="FM959" s="36">
        <f t="shared" ca="1" si="2254"/>
        <v>0</v>
      </c>
      <c r="FN959" s="36">
        <f t="shared" ca="1" si="2276"/>
        <v>0</v>
      </c>
    </row>
    <row r="960" spans="2:170" x14ac:dyDescent="0.25">
      <c r="B960" s="2">
        <v>952</v>
      </c>
      <c r="C960" s="2">
        <f t="shared" si="2130"/>
        <v>80</v>
      </c>
      <c r="D960" s="2">
        <f t="shared" si="2279"/>
        <v>976</v>
      </c>
      <c r="E960" s="2">
        <f t="shared" si="2277"/>
        <v>82</v>
      </c>
      <c r="F960" s="189">
        <f t="shared" si="2281"/>
        <v>74692</v>
      </c>
      <c r="G960" s="2">
        <f t="shared" si="2280"/>
        <v>6</v>
      </c>
      <c r="H960" s="187">
        <f t="shared" si="2131"/>
        <v>113.91666666666666</v>
      </c>
      <c r="I960" s="186">
        <f t="shared" si="2278"/>
        <v>113</v>
      </c>
      <c r="J960" s="2">
        <f t="shared" si="2132"/>
        <v>0</v>
      </c>
      <c r="K960" s="2">
        <f t="shared" si="2133"/>
        <v>1</v>
      </c>
      <c r="L960">
        <f t="shared" si="2134"/>
        <v>2</v>
      </c>
      <c r="M960" s="190">
        <f t="shared" si="2255"/>
        <v>0.93</v>
      </c>
      <c r="N960">
        <f t="shared" si="2135"/>
        <v>1</v>
      </c>
      <c r="O960">
        <f t="shared" si="2136"/>
        <v>100</v>
      </c>
      <c r="P960" s="58">
        <f t="shared" si="2137"/>
        <v>4.1850000000000005</v>
      </c>
      <c r="Q960" s="106">
        <f t="shared" si="2138"/>
        <v>1</v>
      </c>
      <c r="R960" s="59">
        <f t="shared" si="2139"/>
        <v>1</v>
      </c>
      <c r="S960" s="32">
        <f t="shared" si="2256"/>
        <v>1</v>
      </c>
      <c r="T960">
        <f t="shared" si="2140"/>
        <v>1</v>
      </c>
      <c r="U960" s="32">
        <f t="shared" si="2257"/>
        <v>0.93</v>
      </c>
      <c r="V960">
        <f t="shared" si="2141"/>
        <v>1</v>
      </c>
      <c r="W960">
        <f t="shared" si="2142"/>
        <v>100</v>
      </c>
      <c r="X960" s="58">
        <f t="shared" si="2143"/>
        <v>1</v>
      </c>
      <c r="Y960" s="58">
        <f t="shared" si="2144"/>
        <v>1</v>
      </c>
      <c r="Z960" s="32">
        <f t="shared" si="2145"/>
        <v>1</v>
      </c>
      <c r="AA960" s="32">
        <f t="shared" si="2146"/>
        <v>1</v>
      </c>
      <c r="AB960" s="59">
        <f t="shared" si="2147"/>
        <v>4.9056245199999996E-3</v>
      </c>
      <c r="AC960" s="59">
        <f t="shared" si="2148"/>
        <v>4.9056245199999996E-3</v>
      </c>
      <c r="AD960">
        <f t="shared" si="2149"/>
        <v>1</v>
      </c>
      <c r="AE960" s="59">
        <f t="shared" si="2150"/>
        <v>4.9056245199999996E-3</v>
      </c>
      <c r="AF960" s="59">
        <f t="shared" si="2151"/>
        <v>4.1758461800000006E-3</v>
      </c>
      <c r="AG960" s="59">
        <f t="shared" si="2152"/>
        <v>4.1758461800000006E-3</v>
      </c>
      <c r="AH960">
        <f t="shared" si="2153"/>
        <v>1</v>
      </c>
      <c r="AI960" s="59">
        <f t="shared" si="2154"/>
        <v>4.1758461800000006E-3</v>
      </c>
      <c r="AJ960" s="59">
        <f t="shared" si="2155"/>
        <v>0</v>
      </c>
      <c r="AK960" s="59">
        <f t="shared" si="2156"/>
        <v>0</v>
      </c>
      <c r="AL960" s="59">
        <f t="shared" si="2157"/>
        <v>0</v>
      </c>
      <c r="AM960" s="12">
        <f t="shared" si="2258"/>
        <v>0</v>
      </c>
      <c r="AN960" s="12">
        <f t="shared" si="2259"/>
        <v>0</v>
      </c>
      <c r="AO960" s="66">
        <f t="shared" si="2158"/>
        <v>0</v>
      </c>
      <c r="AP960" s="66">
        <f t="shared" si="2159"/>
        <v>0</v>
      </c>
      <c r="AQ960" s="59">
        <f t="shared" si="2160"/>
        <v>0</v>
      </c>
      <c r="AR960" s="59">
        <f t="shared" si="2161"/>
        <v>0</v>
      </c>
      <c r="AS960" s="59">
        <f t="shared" si="2162"/>
        <v>0</v>
      </c>
      <c r="AT960" s="12">
        <f t="shared" si="2163"/>
        <v>0</v>
      </c>
      <c r="AU960" s="59">
        <f t="shared" si="2260"/>
        <v>0</v>
      </c>
      <c r="AV960" s="59">
        <f t="shared" si="2261"/>
        <v>0</v>
      </c>
      <c r="AW960" s="70">
        <f t="shared" si="2164"/>
        <v>0</v>
      </c>
      <c r="AX960" s="20">
        <f t="shared" si="2165"/>
        <v>200000</v>
      </c>
      <c r="AY960" s="20">
        <f t="shared" si="2166"/>
        <v>0</v>
      </c>
      <c r="AZ960" s="20">
        <f t="shared" si="2167"/>
        <v>0</v>
      </c>
      <c r="BA960" s="20">
        <f t="shared" si="2168"/>
        <v>200000</v>
      </c>
      <c r="BB960" s="36">
        <f t="shared" si="2169"/>
        <v>1</v>
      </c>
      <c r="BC960" s="36">
        <f t="shared" si="2170"/>
        <v>0</v>
      </c>
      <c r="BD960" s="80">
        <f t="shared" si="2171"/>
        <v>0</v>
      </c>
      <c r="BE960" s="36">
        <f t="shared" si="2172"/>
        <v>0</v>
      </c>
      <c r="BF960" s="36">
        <f t="shared" si="2173"/>
        <v>0</v>
      </c>
      <c r="BG960" s="36">
        <f t="shared" si="2174"/>
        <v>0</v>
      </c>
      <c r="BH960" s="36">
        <f t="shared" si="2175"/>
        <v>0</v>
      </c>
      <c r="BI960" s="36">
        <f t="shared" si="2176"/>
        <v>0</v>
      </c>
      <c r="BJ960" s="36">
        <f t="shared" si="2177"/>
        <v>0</v>
      </c>
      <c r="BK960" s="36">
        <f t="shared" si="2178"/>
        <v>0</v>
      </c>
      <c r="BL960" s="68">
        <f>IF(OR(AT960=0,E960&gt;ProjTerm),0,VLOOKUP(D960,'Life Events'!$AE$5:$AI$1206,5,FALSE))</f>
        <v>0</v>
      </c>
      <c r="BM960" s="93">
        <f t="shared" si="2179"/>
        <v>0</v>
      </c>
      <c r="BN960" s="93">
        <f t="shared" si="2180"/>
        <v>0</v>
      </c>
      <c r="BO960" s="36">
        <f t="shared" si="2181"/>
        <v>0</v>
      </c>
      <c r="BP960" s="36">
        <f t="shared" si="2182"/>
        <v>0</v>
      </c>
      <c r="BQ960" s="36">
        <f t="shared" si="2183"/>
        <v>0</v>
      </c>
      <c r="BR960" s="36">
        <f t="shared" si="2184"/>
        <v>154.78110000000001</v>
      </c>
      <c r="BS960" s="36">
        <f t="shared" si="2185"/>
        <v>0</v>
      </c>
      <c r="BT960" s="36">
        <f t="shared" si="2186"/>
        <v>0</v>
      </c>
      <c r="BU960" s="70" cm="1">
        <f t="array" ref="BU960">IF(AND(ActInt=1,$J960=0),INDEX(Tbl_FwdNom,$B960-IVP,MATCH(ValnDt,Tbl_FwdNom_Cols)),INDEX(Tbl_FwdNom,$B960,MATCH(StartDt,Tbl_FwdNom_Cols)))</f>
        <v>8.7082338620000002</v>
      </c>
      <c r="BV960" s="70" cm="1">
        <f t="array" ref="BV960">INDEX(Tbl_FwdReal,$B960,MATCH(StartDt,Tbl_FwdReal_Cols))</f>
        <v>2.8349906300000001</v>
      </c>
      <c r="BW960" s="70" cm="1">
        <f t="array" ref="BW960">IF(RunType&lt;&gt;"OPN",INDEX(Tbl_FwdReal,$B960,MATCH(ValnDt,Tbl_FwdReal_Cols)),IF(AND($J960=0,ActInt=1),INDEX(Tbl_FwdReal,$B960-IVP,MATCH(ValnDt,Tbl_FwdReal_Cols)),-999))*$K960</f>
        <v>2.8349906300000001</v>
      </c>
      <c r="BX960" s="70">
        <f t="shared" si="2187"/>
        <v>2.8349906300000002E-2</v>
      </c>
      <c r="BY960" s="70">
        <f t="shared" si="2262"/>
        <v>5.7113276288728532E-2</v>
      </c>
      <c r="BZ960" s="64">
        <f t="shared" si="2275"/>
        <v>4.639217073496571E-3</v>
      </c>
      <c r="CA960" s="70" cm="1">
        <f t="array" ref="CA960">IF($J960=1,CA959*(1+INDEX(Tbl_CPI,$B960,MATCH(IF(RunType="OPN",StartDt,ValnDt),Tbl_CPI_Cols))),0)</f>
        <v>0</v>
      </c>
      <c r="CB960" s="70">
        <f t="shared" si="2263"/>
        <v>170.2174716268151</v>
      </c>
      <c r="CC960" s="70">
        <f t="shared" si="2264"/>
        <v>167.09326122523206</v>
      </c>
      <c r="CD960" s="36">
        <f t="shared" si="2188"/>
        <v>846.4666124901546</v>
      </c>
      <c r="CE960" s="36">
        <f t="shared" si="2189"/>
        <v>0</v>
      </c>
      <c r="CF960" s="36">
        <f t="shared" si="2190"/>
        <v>0</v>
      </c>
      <c r="CG960" s="36">
        <f t="shared" si="2191"/>
        <v>0</v>
      </c>
      <c r="CH960" s="36">
        <f t="shared" si="2192"/>
        <v>0</v>
      </c>
      <c r="CI960" s="36">
        <f t="shared" si="2193"/>
        <v>0</v>
      </c>
      <c r="CJ960" s="36">
        <f t="shared" si="2194"/>
        <v>0</v>
      </c>
      <c r="CK960" s="36">
        <f t="shared" si="2195"/>
        <v>0</v>
      </c>
      <c r="CL960" s="36">
        <f t="shared" si="2196"/>
        <v>0</v>
      </c>
      <c r="CM960" s="36">
        <f t="shared" si="2197"/>
        <v>0</v>
      </c>
      <c r="CN960" s="36">
        <f t="shared" si="2198"/>
        <v>0</v>
      </c>
      <c r="CO960" s="20">
        <f t="shared" si="2199"/>
        <v>120000</v>
      </c>
      <c r="CP960" s="20">
        <f t="shared" si="2200"/>
        <v>2</v>
      </c>
      <c r="CQ960" s="64" t="e">
        <f t="shared" si="2201"/>
        <v>#N/A</v>
      </c>
      <c r="CR960" s="64" t="e">
        <f t="shared" si="2202"/>
        <v>#N/A</v>
      </c>
      <c r="CS960" s="36" t="e">
        <f t="shared" si="2203"/>
        <v>#N/A</v>
      </c>
      <c r="CT960" s="36">
        <f t="shared" si="2204"/>
        <v>0</v>
      </c>
      <c r="CU960" s="36">
        <f t="shared" si="2205"/>
        <v>0</v>
      </c>
      <c r="CV960" s="36">
        <f t="shared" si="2265"/>
        <v>0</v>
      </c>
      <c r="CW960" s="36">
        <f t="shared" si="2206"/>
        <v>0</v>
      </c>
      <c r="CX960" s="36">
        <f t="shared" si="2207"/>
        <v>0</v>
      </c>
      <c r="CY960" s="36">
        <f t="shared" si="2208"/>
        <v>0</v>
      </c>
      <c r="CZ960" s="36">
        <f t="shared" si="2266"/>
        <v>0</v>
      </c>
      <c r="DA960" s="64">
        <f t="shared" si="2209"/>
        <v>6.9823767255616787E-3</v>
      </c>
      <c r="DB960" s="70">
        <f t="shared" si="2267"/>
        <v>0.99306603880371125</v>
      </c>
      <c r="DC960" s="70">
        <f>PRODUCT($DB$8:DB960)</f>
        <v>2.1152685110465043E-4</v>
      </c>
      <c r="DD960" s="36">
        <f t="shared" si="2210"/>
        <v>0</v>
      </c>
      <c r="DE960" s="36">
        <f t="shared" si="2211"/>
        <v>0</v>
      </c>
      <c r="DF960" s="36">
        <f t="shared" si="2212"/>
        <v>0</v>
      </c>
      <c r="DG960" s="36">
        <f t="shared" si="2213"/>
        <v>0</v>
      </c>
      <c r="DH960" s="36">
        <f t="shared" si="2214"/>
        <v>0</v>
      </c>
      <c r="DI960" s="36">
        <f t="shared" si="2215"/>
        <v>0</v>
      </c>
      <c r="DJ960" s="36">
        <f t="shared" si="2216"/>
        <v>0</v>
      </c>
      <c r="DK960" s="36">
        <f t="shared" si="2217"/>
        <v>0</v>
      </c>
      <c r="DL960" s="36">
        <f t="shared" si="2218"/>
        <v>0</v>
      </c>
      <c r="DM960" s="36">
        <f t="shared" si="2219"/>
        <v>0</v>
      </c>
      <c r="DN960" s="36">
        <f t="shared" ca="1" si="2268"/>
        <v>4.6137290849905055E-12</v>
      </c>
      <c r="DO960" s="64" cm="1">
        <f t="array" ref="DO960">IFERROR(INDEX(Tbl_FwdNom,$B960,MATCH(LIDt,Tbl_FwdNom_Cols,0)),0)</f>
        <v>7.6186138100000003</v>
      </c>
      <c r="DP960" s="64">
        <f t="shared" ca="1" si="2269"/>
        <v>7.5573034239999997</v>
      </c>
      <c r="DQ960" s="64">
        <f t="shared" ca="1" si="2220"/>
        <v>6.0895978913664273E-3</v>
      </c>
      <c r="DR960" s="70">
        <f t="shared" ca="1" si="2221"/>
        <v>0.99394726085616092</v>
      </c>
      <c r="DS960" s="70">
        <f ca="1">PRODUCT($DR$8:DR960)</f>
        <v>8.3322713793891146E-4</v>
      </c>
      <c r="DT960" s="36">
        <f t="shared" ca="1" si="2222"/>
        <v>0</v>
      </c>
      <c r="DU960" s="36">
        <f t="shared" ca="1" si="2223"/>
        <v>0</v>
      </c>
      <c r="DV960" s="36">
        <f t="shared" ca="1" si="2224"/>
        <v>0</v>
      </c>
      <c r="DW960" s="36">
        <f t="shared" ca="1" si="2225"/>
        <v>0</v>
      </c>
      <c r="DX960" s="36">
        <f t="shared" ca="1" si="2226"/>
        <v>0</v>
      </c>
      <c r="DY960" s="36">
        <f t="shared" ca="1" si="2227"/>
        <v>0</v>
      </c>
      <c r="DZ960" s="36">
        <f t="shared" ca="1" si="2228"/>
        <v>0</v>
      </c>
      <c r="EA960" s="36">
        <f t="shared" ca="1" si="2229"/>
        <v>0</v>
      </c>
      <c r="EB960" s="36">
        <f t="shared" ca="1" si="2230"/>
        <v>0</v>
      </c>
      <c r="EC960" s="36">
        <f t="shared" ca="1" si="2231"/>
        <v>0</v>
      </c>
      <c r="ED960" s="36">
        <f t="shared" ca="1" si="2232"/>
        <v>0</v>
      </c>
      <c r="EE960" s="36">
        <f t="shared" ca="1" si="2270"/>
        <v>0</v>
      </c>
      <c r="EF960" s="36">
        <f t="shared" ca="1" si="2233"/>
        <v>0</v>
      </c>
      <c r="EG960" s="64"/>
      <c r="EH960" s="64"/>
      <c r="EI960" s="64"/>
      <c r="EJ960" s="70"/>
      <c r="EK960" s="70"/>
      <c r="EL960" s="70"/>
      <c r="EM960" s="70"/>
      <c r="EN960" s="70"/>
      <c r="EO960" s="36">
        <f t="shared" si="2234"/>
        <v>0</v>
      </c>
      <c r="EP960" s="36">
        <f t="shared" si="2235"/>
        <v>0</v>
      </c>
      <c r="EQ960" s="36">
        <f t="shared" si="2236"/>
        <v>0</v>
      </c>
      <c r="ER960" s="36">
        <f t="shared" si="2237"/>
        <v>0</v>
      </c>
      <c r="ES960" s="36">
        <f t="shared" si="2238"/>
        <v>0</v>
      </c>
      <c r="ET960" s="36">
        <f t="shared" si="2239"/>
        <v>0</v>
      </c>
      <c r="EU960" s="36">
        <f t="shared" si="2271"/>
        <v>0</v>
      </c>
      <c r="EV960" s="36">
        <f t="shared" si="2240"/>
        <v>0</v>
      </c>
      <c r="EW960" s="36">
        <f t="shared" si="2241"/>
        <v>0</v>
      </c>
      <c r="EX960" s="36">
        <f t="shared" si="2272"/>
        <v>0</v>
      </c>
      <c r="EY960" s="36">
        <f t="shared" si="2242"/>
        <v>0</v>
      </c>
      <c r="EZ960" s="36">
        <f t="shared" si="2243"/>
        <v>0</v>
      </c>
      <c r="FA960" s="36">
        <f t="shared" si="2244"/>
        <v>0</v>
      </c>
      <c r="FB960" s="36">
        <f t="shared" si="2245"/>
        <v>0</v>
      </c>
      <c r="FC960" s="36">
        <f t="shared" si="2273"/>
        <v>0</v>
      </c>
      <c r="FD960" s="36">
        <f t="shared" si="2246"/>
        <v>0</v>
      </c>
      <c r="FE960" s="36">
        <f t="shared" si="2247"/>
        <v>0</v>
      </c>
      <c r="FF960" s="36">
        <f t="shared" si="2274"/>
        <v>0</v>
      </c>
      <c r="FG960" s="36">
        <f t="shared" si="2248"/>
        <v>0</v>
      </c>
      <c r="FH960" s="36">
        <f t="shared" si="2249"/>
        <v>0</v>
      </c>
      <c r="FI960" s="36">
        <f t="shared" si="2250"/>
        <v>0</v>
      </c>
      <c r="FJ960" s="36">
        <f t="shared" ca="1" si="2251"/>
        <v>0</v>
      </c>
      <c r="FK960" s="36">
        <f t="shared" si="2252"/>
        <v>0</v>
      </c>
      <c r="FL960" s="36">
        <f t="shared" si="2253"/>
        <v>0</v>
      </c>
      <c r="FM960" s="36">
        <f t="shared" ca="1" si="2254"/>
        <v>0</v>
      </c>
      <c r="FN960" s="36">
        <f t="shared" ca="1" si="2276"/>
        <v>0</v>
      </c>
    </row>
    <row r="961" spans="2:170" x14ac:dyDescent="0.25">
      <c r="B961" s="2">
        <v>953</v>
      </c>
      <c r="C961" s="2">
        <f t="shared" si="2130"/>
        <v>80</v>
      </c>
      <c r="D961" s="2">
        <f t="shared" si="2279"/>
        <v>977</v>
      </c>
      <c r="E961" s="2">
        <f t="shared" si="2277"/>
        <v>82</v>
      </c>
      <c r="F961" s="189">
        <f t="shared" si="2281"/>
        <v>74723</v>
      </c>
      <c r="G961" s="2">
        <f t="shared" si="2280"/>
        <v>7</v>
      </c>
      <c r="H961" s="187">
        <f t="shared" si="2131"/>
        <v>114</v>
      </c>
      <c r="I961" s="186">
        <f t="shared" si="2278"/>
        <v>114</v>
      </c>
      <c r="J961" s="2">
        <f t="shared" si="2132"/>
        <v>0</v>
      </c>
      <c r="K961" s="2">
        <f t="shared" si="2133"/>
        <v>1</v>
      </c>
      <c r="L961">
        <f t="shared" si="2134"/>
        <v>2</v>
      </c>
      <c r="M961" s="190">
        <f t="shared" si="2255"/>
        <v>0.93</v>
      </c>
      <c r="N961">
        <f t="shared" si="2135"/>
        <v>1</v>
      </c>
      <c r="O961">
        <f t="shared" si="2136"/>
        <v>100</v>
      </c>
      <c r="P961" s="58">
        <f t="shared" si="2137"/>
        <v>4.1850000000000005</v>
      </c>
      <c r="Q961" s="106">
        <f t="shared" si="2138"/>
        <v>1</v>
      </c>
      <c r="R961" s="59">
        <f t="shared" si="2139"/>
        <v>1</v>
      </c>
      <c r="S961" s="32">
        <f t="shared" si="2256"/>
        <v>1</v>
      </c>
      <c r="T961">
        <f t="shared" si="2140"/>
        <v>1</v>
      </c>
      <c r="U961" s="32">
        <f t="shared" si="2257"/>
        <v>0.93</v>
      </c>
      <c r="V961">
        <f t="shared" si="2141"/>
        <v>1</v>
      </c>
      <c r="W961">
        <f t="shared" si="2142"/>
        <v>100</v>
      </c>
      <c r="X961" s="58">
        <f t="shared" si="2143"/>
        <v>1</v>
      </c>
      <c r="Y961" s="58">
        <f t="shared" si="2144"/>
        <v>1</v>
      </c>
      <c r="Z961" s="32">
        <f t="shared" si="2145"/>
        <v>1</v>
      </c>
      <c r="AA961" s="32">
        <f t="shared" si="2146"/>
        <v>1</v>
      </c>
      <c r="AB961" s="59">
        <f t="shared" si="2147"/>
        <v>4.9056245199999996E-3</v>
      </c>
      <c r="AC961" s="59">
        <f t="shared" si="2148"/>
        <v>4.9056245199999996E-3</v>
      </c>
      <c r="AD961">
        <f t="shared" si="2149"/>
        <v>1</v>
      </c>
      <c r="AE961" s="59">
        <f t="shared" si="2150"/>
        <v>4.9056245199999996E-3</v>
      </c>
      <c r="AF961" s="59">
        <f t="shared" si="2151"/>
        <v>4.1758461800000006E-3</v>
      </c>
      <c r="AG961" s="59">
        <f t="shared" si="2152"/>
        <v>4.1758461800000006E-3</v>
      </c>
      <c r="AH961">
        <f t="shared" si="2153"/>
        <v>1</v>
      </c>
      <c r="AI961" s="59">
        <f t="shared" si="2154"/>
        <v>4.1758461800000006E-3</v>
      </c>
      <c r="AJ961" s="59">
        <f t="shared" si="2155"/>
        <v>0</v>
      </c>
      <c r="AK961" s="59">
        <f t="shared" si="2156"/>
        <v>0</v>
      </c>
      <c r="AL961" s="59">
        <f t="shared" si="2157"/>
        <v>0</v>
      </c>
      <c r="AM961" s="12">
        <f t="shared" si="2258"/>
        <v>0</v>
      </c>
      <c r="AN961" s="12">
        <f t="shared" si="2259"/>
        <v>0</v>
      </c>
      <c r="AO961" s="66">
        <f t="shared" si="2158"/>
        <v>0</v>
      </c>
      <c r="AP961" s="66">
        <f t="shared" si="2159"/>
        <v>0</v>
      </c>
      <c r="AQ961" s="59">
        <f t="shared" si="2160"/>
        <v>0</v>
      </c>
      <c r="AR961" s="59">
        <f t="shared" si="2161"/>
        <v>0</v>
      </c>
      <c r="AS961" s="59">
        <f t="shared" si="2162"/>
        <v>0</v>
      </c>
      <c r="AT961" s="12">
        <f t="shared" si="2163"/>
        <v>0</v>
      </c>
      <c r="AU961" s="59">
        <f t="shared" si="2260"/>
        <v>0</v>
      </c>
      <c r="AV961" s="59">
        <f t="shared" si="2261"/>
        <v>0</v>
      </c>
      <c r="AW961" s="70">
        <f t="shared" si="2164"/>
        <v>0</v>
      </c>
      <c r="AX961" s="20">
        <f t="shared" si="2165"/>
        <v>200000</v>
      </c>
      <c r="AY961" s="20">
        <f t="shared" si="2166"/>
        <v>0</v>
      </c>
      <c r="AZ961" s="20">
        <f t="shared" si="2167"/>
        <v>0</v>
      </c>
      <c r="BA961" s="20">
        <f t="shared" si="2168"/>
        <v>200000</v>
      </c>
      <c r="BB961" s="36">
        <f t="shared" si="2169"/>
        <v>1</v>
      </c>
      <c r="BC961" s="36">
        <f t="shared" si="2170"/>
        <v>0</v>
      </c>
      <c r="BD961" s="80">
        <f t="shared" si="2171"/>
        <v>0</v>
      </c>
      <c r="BE961" s="36">
        <f t="shared" si="2172"/>
        <v>0</v>
      </c>
      <c r="BF961" s="36">
        <f t="shared" si="2173"/>
        <v>0</v>
      </c>
      <c r="BG961" s="36">
        <f t="shared" si="2174"/>
        <v>0</v>
      </c>
      <c r="BH961" s="36">
        <f t="shared" si="2175"/>
        <v>0</v>
      </c>
      <c r="BI961" s="36">
        <f t="shared" si="2176"/>
        <v>0</v>
      </c>
      <c r="BJ961" s="36">
        <f t="shared" si="2177"/>
        <v>0</v>
      </c>
      <c r="BK961" s="36">
        <f t="shared" si="2178"/>
        <v>0</v>
      </c>
      <c r="BL961" s="68">
        <f>IF(OR(AT961=0,E961&gt;ProjTerm),0,VLOOKUP(D961,'Life Events'!$AE$5:$AI$1206,5,FALSE))</f>
        <v>0</v>
      </c>
      <c r="BM961" s="93">
        <f t="shared" si="2179"/>
        <v>0</v>
      </c>
      <c r="BN961" s="93">
        <f t="shared" si="2180"/>
        <v>0</v>
      </c>
      <c r="BO961" s="36">
        <f t="shared" si="2181"/>
        <v>0</v>
      </c>
      <c r="BP961" s="36">
        <f t="shared" si="2182"/>
        <v>0</v>
      </c>
      <c r="BQ961" s="36">
        <f t="shared" si="2183"/>
        <v>0</v>
      </c>
      <c r="BR961" s="36">
        <f t="shared" si="2184"/>
        <v>154.78110000000001</v>
      </c>
      <c r="BS961" s="36">
        <f t="shared" si="2185"/>
        <v>0</v>
      </c>
      <c r="BT961" s="36">
        <f t="shared" si="2186"/>
        <v>0</v>
      </c>
      <c r="BU961" s="70" cm="1">
        <f t="array" ref="BU961">IF(AND(ActInt=1,$J961=0),INDEX(Tbl_FwdNom,$B961-IVP,MATCH(ValnDt,Tbl_FwdNom_Cols)),INDEX(Tbl_FwdNom,$B961,MATCH(StartDt,Tbl_FwdNom_Cols)))</f>
        <v>8.7023313980000001</v>
      </c>
      <c r="BV961" s="70" cm="1">
        <f t="array" ref="BV961">INDEX(Tbl_FwdReal,$B961,MATCH(StartDt,Tbl_FwdReal_Cols))</f>
        <v>2.8316284270000001</v>
      </c>
      <c r="BW961" s="70" cm="1">
        <f t="array" ref="BW961">IF(RunType&lt;&gt;"OPN",INDEX(Tbl_FwdReal,$B961,MATCH(ValnDt,Tbl_FwdReal_Cols)),IF(AND($J961=0,ActInt=1),INDEX(Tbl_FwdReal,$B961-IVP,MATCH(ValnDt,Tbl_FwdReal_Cols)),-999))*$K961</f>
        <v>2.8316284270000001</v>
      </c>
      <c r="BX961" s="70">
        <f t="shared" si="2187"/>
        <v>2.8316284270000002E-2</v>
      </c>
      <c r="BY961" s="70">
        <f t="shared" si="2262"/>
        <v>5.7090440565838341E-2</v>
      </c>
      <c r="BZ961" s="64">
        <f t="shared" si="2275"/>
        <v>4.6374085405773702E-3</v>
      </c>
      <c r="CA961" s="70" cm="1">
        <f t="array" ref="CA961">IF($J961=1,CA960*(1+INDEX(Tbl_CPI,$B961,MATCH(IF(RunType="OPN",StartDt,ValnDt),Tbl_CPI_Cols))),0)</f>
        <v>0</v>
      </c>
      <c r="CB961" s="70">
        <f t="shared" si="2263"/>
        <v>171.00683958349276</v>
      </c>
      <c r="CC961" s="70">
        <f t="shared" si="2264"/>
        <v>167.09326122523206</v>
      </c>
      <c r="CD961" s="36">
        <f t="shared" si="2188"/>
        <v>846.4666124901546</v>
      </c>
      <c r="CE961" s="36">
        <f t="shared" si="2189"/>
        <v>0</v>
      </c>
      <c r="CF961" s="36">
        <f t="shared" si="2190"/>
        <v>0</v>
      </c>
      <c r="CG961" s="36">
        <f t="shared" si="2191"/>
        <v>0</v>
      </c>
      <c r="CH961" s="36">
        <f t="shared" si="2192"/>
        <v>0</v>
      </c>
      <c r="CI961" s="36">
        <f t="shared" si="2193"/>
        <v>0</v>
      </c>
      <c r="CJ961" s="36">
        <f t="shared" si="2194"/>
        <v>0</v>
      </c>
      <c r="CK961" s="36">
        <f t="shared" si="2195"/>
        <v>0</v>
      </c>
      <c r="CL961" s="36">
        <f t="shared" si="2196"/>
        <v>0</v>
      </c>
      <c r="CM961" s="36">
        <f t="shared" si="2197"/>
        <v>0</v>
      </c>
      <c r="CN961" s="36">
        <f t="shared" si="2198"/>
        <v>0</v>
      </c>
      <c r="CO961" s="20">
        <f t="shared" si="2199"/>
        <v>120000</v>
      </c>
      <c r="CP961" s="20">
        <f t="shared" si="2200"/>
        <v>2</v>
      </c>
      <c r="CQ961" s="64" t="e">
        <f t="shared" si="2201"/>
        <v>#N/A</v>
      </c>
      <c r="CR961" s="64" t="e">
        <f t="shared" si="2202"/>
        <v>#N/A</v>
      </c>
      <c r="CS961" s="36" t="e">
        <f t="shared" si="2203"/>
        <v>#N/A</v>
      </c>
      <c r="CT961" s="36">
        <f t="shared" si="2204"/>
        <v>0</v>
      </c>
      <c r="CU961" s="36">
        <f t="shared" si="2205"/>
        <v>0</v>
      </c>
      <c r="CV961" s="36">
        <f t="shared" si="2265"/>
        <v>0</v>
      </c>
      <c r="CW961" s="36">
        <f t="shared" si="2206"/>
        <v>0</v>
      </c>
      <c r="CX961" s="36">
        <f t="shared" si="2207"/>
        <v>0</v>
      </c>
      <c r="CY961" s="36">
        <f t="shared" si="2208"/>
        <v>0</v>
      </c>
      <c r="CZ961" s="36">
        <f t="shared" si="2266"/>
        <v>0</v>
      </c>
      <c r="DA961" s="64">
        <f t="shared" si="2209"/>
        <v>6.9778203203607614E-3</v>
      </c>
      <c r="DB961" s="70">
        <f t="shared" si="2267"/>
        <v>0.99307053226044162</v>
      </c>
      <c r="DC961" s="70">
        <f>PRODUCT($DB$8:DB961)</f>
        <v>2.1006108261387038E-4</v>
      </c>
      <c r="DD961" s="36">
        <f t="shared" si="2210"/>
        <v>0</v>
      </c>
      <c r="DE961" s="36">
        <f t="shared" si="2211"/>
        <v>0</v>
      </c>
      <c r="DF961" s="36">
        <f t="shared" si="2212"/>
        <v>0</v>
      </c>
      <c r="DG961" s="36">
        <f t="shared" si="2213"/>
        <v>0</v>
      </c>
      <c r="DH961" s="36">
        <f t="shared" si="2214"/>
        <v>0</v>
      </c>
      <c r="DI961" s="36">
        <f t="shared" si="2215"/>
        <v>0</v>
      </c>
      <c r="DJ961" s="36">
        <f t="shared" si="2216"/>
        <v>0</v>
      </c>
      <c r="DK961" s="36">
        <f t="shared" si="2217"/>
        <v>0</v>
      </c>
      <c r="DL961" s="36">
        <f t="shared" si="2218"/>
        <v>0</v>
      </c>
      <c r="DM961" s="36">
        <f t="shared" si="2219"/>
        <v>0</v>
      </c>
      <c r="DN961" s="36">
        <f t="shared" ca="1" si="2268"/>
        <v>4.6137290849905055E-12</v>
      </c>
      <c r="DO961" s="64" cm="1">
        <f t="array" ref="DO961">IFERROR(INDEX(Tbl_FwdNom,$B961,MATCH(LIDt,Tbl_FwdNom_Cols,0)),0)</f>
        <v>7.6169102720000001</v>
      </c>
      <c r="DP961" s="64">
        <f t="shared" ca="1" si="2269"/>
        <v>7.5556008559999999</v>
      </c>
      <c r="DQ961" s="64">
        <f t="shared" ca="1" si="2220"/>
        <v>6.0882707318525853E-3</v>
      </c>
      <c r="DR961" s="70">
        <f t="shared" ca="1" si="2221"/>
        <v>0.99394857200012499</v>
      </c>
      <c r="DS961" s="70">
        <f ca="1">PRODUCT($DR$8:DR961)</f>
        <v>8.2818492390613219E-4</v>
      </c>
      <c r="DT961" s="36">
        <f t="shared" ca="1" si="2222"/>
        <v>0</v>
      </c>
      <c r="DU961" s="36">
        <f t="shared" ca="1" si="2223"/>
        <v>0</v>
      </c>
      <c r="DV961" s="36">
        <f t="shared" ca="1" si="2224"/>
        <v>0</v>
      </c>
      <c r="DW961" s="36">
        <f t="shared" ca="1" si="2225"/>
        <v>0</v>
      </c>
      <c r="DX961" s="36">
        <f t="shared" ca="1" si="2226"/>
        <v>0</v>
      </c>
      <c r="DY961" s="36">
        <f t="shared" ca="1" si="2227"/>
        <v>0</v>
      </c>
      <c r="DZ961" s="36">
        <f t="shared" ca="1" si="2228"/>
        <v>0</v>
      </c>
      <c r="EA961" s="36">
        <f t="shared" ca="1" si="2229"/>
        <v>0</v>
      </c>
      <c r="EB961" s="36">
        <f t="shared" ca="1" si="2230"/>
        <v>0</v>
      </c>
      <c r="EC961" s="36">
        <f t="shared" ca="1" si="2231"/>
        <v>0</v>
      </c>
      <c r="ED961" s="36">
        <f t="shared" ca="1" si="2232"/>
        <v>0</v>
      </c>
      <c r="EE961" s="36">
        <f t="shared" ca="1" si="2270"/>
        <v>0</v>
      </c>
      <c r="EF961" s="36">
        <f t="shared" ca="1" si="2233"/>
        <v>0</v>
      </c>
      <c r="EG961" s="64"/>
      <c r="EH961" s="64"/>
      <c r="EI961" s="64"/>
      <c r="EJ961" s="70"/>
      <c r="EK961" s="70"/>
      <c r="EL961" s="70"/>
      <c r="EM961" s="70"/>
      <c r="EN961" s="70"/>
      <c r="EO961" s="36">
        <f t="shared" si="2234"/>
        <v>0</v>
      </c>
      <c r="EP961" s="36">
        <f t="shared" si="2235"/>
        <v>0</v>
      </c>
      <c r="EQ961" s="36">
        <f t="shared" si="2236"/>
        <v>0</v>
      </c>
      <c r="ER961" s="36">
        <f t="shared" si="2237"/>
        <v>0</v>
      </c>
      <c r="ES961" s="36">
        <f t="shared" si="2238"/>
        <v>0</v>
      </c>
      <c r="ET961" s="36">
        <f t="shared" si="2239"/>
        <v>0</v>
      </c>
      <c r="EU961" s="36">
        <f t="shared" si="2271"/>
        <v>0</v>
      </c>
      <c r="EV961" s="36">
        <f t="shared" si="2240"/>
        <v>0</v>
      </c>
      <c r="EW961" s="36">
        <f t="shared" si="2241"/>
        <v>0</v>
      </c>
      <c r="EX961" s="36">
        <f t="shared" si="2272"/>
        <v>0</v>
      </c>
      <c r="EY961" s="36">
        <f t="shared" si="2242"/>
        <v>0</v>
      </c>
      <c r="EZ961" s="36">
        <f t="shared" si="2243"/>
        <v>0</v>
      </c>
      <c r="FA961" s="36">
        <f t="shared" si="2244"/>
        <v>0</v>
      </c>
      <c r="FB961" s="36">
        <f t="shared" si="2245"/>
        <v>0</v>
      </c>
      <c r="FC961" s="36">
        <f t="shared" si="2273"/>
        <v>0</v>
      </c>
      <c r="FD961" s="36">
        <f t="shared" si="2246"/>
        <v>0</v>
      </c>
      <c r="FE961" s="36">
        <f t="shared" si="2247"/>
        <v>0</v>
      </c>
      <c r="FF961" s="36">
        <f t="shared" si="2274"/>
        <v>0</v>
      </c>
      <c r="FG961" s="36">
        <f t="shared" si="2248"/>
        <v>0</v>
      </c>
      <c r="FH961" s="36">
        <f t="shared" si="2249"/>
        <v>0</v>
      </c>
      <c r="FI961" s="36">
        <f t="shared" si="2250"/>
        <v>0</v>
      </c>
      <c r="FJ961" s="36">
        <f t="shared" ca="1" si="2251"/>
        <v>0</v>
      </c>
      <c r="FK961" s="36">
        <f t="shared" si="2252"/>
        <v>0</v>
      </c>
      <c r="FL961" s="36">
        <f t="shared" si="2253"/>
        <v>0</v>
      </c>
      <c r="FM961" s="36">
        <f t="shared" ca="1" si="2254"/>
        <v>0</v>
      </c>
      <c r="FN961" s="36">
        <f t="shared" ca="1" si="2276"/>
        <v>0</v>
      </c>
    </row>
    <row r="962" spans="2:170" x14ac:dyDescent="0.25">
      <c r="B962" s="2">
        <v>954</v>
      </c>
      <c r="C962" s="2">
        <f t="shared" si="2130"/>
        <v>80</v>
      </c>
      <c r="D962" s="2">
        <f t="shared" si="2279"/>
        <v>978</v>
      </c>
      <c r="E962" s="2">
        <f t="shared" si="2277"/>
        <v>82</v>
      </c>
      <c r="F962" s="189">
        <f t="shared" si="2281"/>
        <v>74754</v>
      </c>
      <c r="G962" s="2">
        <f t="shared" si="2280"/>
        <v>8</v>
      </c>
      <c r="H962" s="187">
        <f t="shared" si="2131"/>
        <v>114.08333333333334</v>
      </c>
      <c r="I962" s="186">
        <f t="shared" si="2278"/>
        <v>114</v>
      </c>
      <c r="J962" s="2">
        <f t="shared" si="2132"/>
        <v>0</v>
      </c>
      <c r="K962" s="2">
        <f t="shared" si="2133"/>
        <v>1</v>
      </c>
      <c r="L962">
        <f t="shared" si="2134"/>
        <v>2</v>
      </c>
      <c r="M962" s="190">
        <f t="shared" si="2255"/>
        <v>0.93</v>
      </c>
      <c r="N962">
        <f t="shared" si="2135"/>
        <v>1</v>
      </c>
      <c r="O962">
        <f t="shared" si="2136"/>
        <v>100</v>
      </c>
      <c r="P962" s="58">
        <f t="shared" si="2137"/>
        <v>4.1850000000000005</v>
      </c>
      <c r="Q962" s="106">
        <f t="shared" si="2138"/>
        <v>1</v>
      </c>
      <c r="R962" s="59">
        <f t="shared" si="2139"/>
        <v>1</v>
      </c>
      <c r="S962" s="32">
        <f t="shared" si="2256"/>
        <v>1</v>
      </c>
      <c r="T962">
        <f t="shared" si="2140"/>
        <v>1</v>
      </c>
      <c r="U962" s="32">
        <f t="shared" si="2257"/>
        <v>0.93</v>
      </c>
      <c r="V962">
        <f t="shared" si="2141"/>
        <v>1</v>
      </c>
      <c r="W962">
        <f t="shared" si="2142"/>
        <v>100</v>
      </c>
      <c r="X962" s="58">
        <f t="shared" si="2143"/>
        <v>1</v>
      </c>
      <c r="Y962" s="58">
        <f t="shared" si="2144"/>
        <v>1</v>
      </c>
      <c r="Z962" s="32">
        <f t="shared" si="2145"/>
        <v>1</v>
      </c>
      <c r="AA962" s="32">
        <f t="shared" si="2146"/>
        <v>1</v>
      </c>
      <c r="AB962" s="59">
        <f t="shared" si="2147"/>
        <v>4.9056245199999996E-3</v>
      </c>
      <c r="AC962" s="59">
        <f t="shared" si="2148"/>
        <v>4.9056245199999996E-3</v>
      </c>
      <c r="AD962">
        <f t="shared" si="2149"/>
        <v>1</v>
      </c>
      <c r="AE962" s="59">
        <f t="shared" si="2150"/>
        <v>4.9056245199999996E-3</v>
      </c>
      <c r="AF962" s="59">
        <f t="shared" si="2151"/>
        <v>4.1758461800000006E-3</v>
      </c>
      <c r="AG962" s="59">
        <f t="shared" si="2152"/>
        <v>4.1758461800000006E-3</v>
      </c>
      <c r="AH962">
        <f t="shared" si="2153"/>
        <v>1</v>
      </c>
      <c r="AI962" s="59">
        <f t="shared" si="2154"/>
        <v>4.1758461800000006E-3</v>
      </c>
      <c r="AJ962" s="59">
        <f t="shared" si="2155"/>
        <v>0</v>
      </c>
      <c r="AK962" s="59">
        <f t="shared" si="2156"/>
        <v>0</v>
      </c>
      <c r="AL962" s="59">
        <f t="shared" si="2157"/>
        <v>0</v>
      </c>
      <c r="AM962" s="12">
        <f t="shared" si="2258"/>
        <v>0</v>
      </c>
      <c r="AN962" s="12">
        <f t="shared" si="2259"/>
        <v>0</v>
      </c>
      <c r="AO962" s="66">
        <f t="shared" si="2158"/>
        <v>0</v>
      </c>
      <c r="AP962" s="66">
        <f t="shared" si="2159"/>
        <v>0</v>
      </c>
      <c r="AQ962" s="59">
        <f t="shared" si="2160"/>
        <v>0</v>
      </c>
      <c r="AR962" s="59">
        <f t="shared" si="2161"/>
        <v>0</v>
      </c>
      <c r="AS962" s="59">
        <f t="shared" si="2162"/>
        <v>0</v>
      </c>
      <c r="AT962" s="12">
        <f t="shared" si="2163"/>
        <v>0</v>
      </c>
      <c r="AU962" s="59">
        <f t="shared" si="2260"/>
        <v>0</v>
      </c>
      <c r="AV962" s="59">
        <f t="shared" si="2261"/>
        <v>0</v>
      </c>
      <c r="AW962" s="70">
        <f t="shared" si="2164"/>
        <v>0</v>
      </c>
      <c r="AX962" s="20">
        <f t="shared" si="2165"/>
        <v>200000</v>
      </c>
      <c r="AY962" s="20">
        <f t="shared" si="2166"/>
        <v>0</v>
      </c>
      <c r="AZ962" s="20">
        <f t="shared" si="2167"/>
        <v>0</v>
      </c>
      <c r="BA962" s="20">
        <f t="shared" si="2168"/>
        <v>200000</v>
      </c>
      <c r="BB962" s="36">
        <f t="shared" si="2169"/>
        <v>1</v>
      </c>
      <c r="BC962" s="36">
        <f t="shared" si="2170"/>
        <v>0</v>
      </c>
      <c r="BD962" s="80">
        <f t="shared" si="2171"/>
        <v>0</v>
      </c>
      <c r="BE962" s="36">
        <f t="shared" si="2172"/>
        <v>0</v>
      </c>
      <c r="BF962" s="36">
        <f t="shared" si="2173"/>
        <v>0</v>
      </c>
      <c r="BG962" s="36">
        <f t="shared" si="2174"/>
        <v>0</v>
      </c>
      <c r="BH962" s="36">
        <f t="shared" si="2175"/>
        <v>0</v>
      </c>
      <c r="BI962" s="36">
        <f t="shared" si="2176"/>
        <v>0</v>
      </c>
      <c r="BJ962" s="36">
        <f t="shared" si="2177"/>
        <v>0</v>
      </c>
      <c r="BK962" s="36">
        <f t="shared" si="2178"/>
        <v>0</v>
      </c>
      <c r="BL962" s="68">
        <f>IF(OR(AT962=0,E962&gt;ProjTerm),0,VLOOKUP(D962,'Life Events'!$AE$5:$AI$1206,5,FALSE))</f>
        <v>0</v>
      </c>
      <c r="BM962" s="93">
        <f t="shared" si="2179"/>
        <v>0</v>
      </c>
      <c r="BN962" s="93">
        <f t="shared" si="2180"/>
        <v>0</v>
      </c>
      <c r="BO962" s="36">
        <f t="shared" si="2181"/>
        <v>0</v>
      </c>
      <c r="BP962" s="36">
        <f t="shared" si="2182"/>
        <v>0</v>
      </c>
      <c r="BQ962" s="36">
        <f t="shared" si="2183"/>
        <v>0</v>
      </c>
      <c r="BR962" s="36">
        <f t="shared" si="2184"/>
        <v>154.78110000000001</v>
      </c>
      <c r="BS962" s="36">
        <f t="shared" si="2185"/>
        <v>0</v>
      </c>
      <c r="BT962" s="36">
        <f t="shared" si="2186"/>
        <v>0</v>
      </c>
      <c r="BU962" s="70" cm="1">
        <f t="array" ref="BU962">IF(AND(ActInt=1,$J962=0),INDEX(Tbl_FwdNom,$B962-IVP,MATCH(ValnDt,Tbl_FwdNom_Cols)),INDEX(Tbl_FwdNom,$B962,MATCH(StartDt,Tbl_FwdNom_Cols)))</f>
        <v>8.6964292539999999</v>
      </c>
      <c r="BV962" s="70" cm="1">
        <f t="array" ref="BV962">INDEX(Tbl_FwdReal,$B962,MATCH(StartDt,Tbl_FwdReal_Cols))</f>
        <v>2.8282663330000002</v>
      </c>
      <c r="BW962" s="70" cm="1">
        <f t="array" ref="BW962">IF(RunType&lt;&gt;"OPN",INDEX(Tbl_FwdReal,$B962,MATCH(ValnDt,Tbl_FwdReal_Cols)),IF(AND($J962=0,ActInt=1),INDEX(Tbl_FwdReal,$B962-IVP,MATCH(ValnDt,Tbl_FwdReal_Cols)),-999))*$K962</f>
        <v>2.8282663330000002</v>
      </c>
      <c r="BX962" s="70">
        <f t="shared" si="2187"/>
        <v>2.8282663330000003E-2</v>
      </c>
      <c r="BY962" s="70">
        <f t="shared" si="2262"/>
        <v>5.706760534108879E-2</v>
      </c>
      <c r="BZ962" s="64">
        <f t="shared" si="2275"/>
        <v>4.6356000112977025E-3</v>
      </c>
      <c r="CA962" s="70" cm="1">
        <f t="array" ref="CA962">IF($J962=1,CA961*(1+INDEX(Tbl_CPI,$B962,MATCH(IF(RunType="OPN",StartDt,ValnDt),Tbl_CPI_Cols))),0)</f>
        <v>0</v>
      </c>
      <c r="CB962" s="70">
        <f t="shared" si="2263"/>
        <v>171.79955889099799</v>
      </c>
      <c r="CC962" s="70">
        <f t="shared" si="2264"/>
        <v>167.09326122523206</v>
      </c>
      <c r="CD962" s="36">
        <f t="shared" si="2188"/>
        <v>846.4666124901546</v>
      </c>
      <c r="CE962" s="36">
        <f t="shared" si="2189"/>
        <v>0</v>
      </c>
      <c r="CF962" s="36">
        <f t="shared" si="2190"/>
        <v>0</v>
      </c>
      <c r="CG962" s="36">
        <f t="shared" si="2191"/>
        <v>0</v>
      </c>
      <c r="CH962" s="36">
        <f t="shared" si="2192"/>
        <v>0</v>
      </c>
      <c r="CI962" s="36">
        <f t="shared" si="2193"/>
        <v>0</v>
      </c>
      <c r="CJ962" s="36">
        <f t="shared" si="2194"/>
        <v>0</v>
      </c>
      <c r="CK962" s="36">
        <f t="shared" si="2195"/>
        <v>0</v>
      </c>
      <c r="CL962" s="36">
        <f t="shared" si="2196"/>
        <v>0</v>
      </c>
      <c r="CM962" s="36">
        <f t="shared" si="2197"/>
        <v>0</v>
      </c>
      <c r="CN962" s="36">
        <f t="shared" si="2198"/>
        <v>0</v>
      </c>
      <c r="CO962" s="20">
        <f t="shared" si="2199"/>
        <v>120000</v>
      </c>
      <c r="CP962" s="20">
        <f t="shared" si="2200"/>
        <v>2</v>
      </c>
      <c r="CQ962" s="64" t="e">
        <f t="shared" si="2201"/>
        <v>#N/A</v>
      </c>
      <c r="CR962" s="64" t="e">
        <f t="shared" si="2202"/>
        <v>#N/A</v>
      </c>
      <c r="CS962" s="36" t="e">
        <f t="shared" si="2203"/>
        <v>#N/A</v>
      </c>
      <c r="CT962" s="36">
        <f t="shared" si="2204"/>
        <v>0</v>
      </c>
      <c r="CU962" s="36">
        <f t="shared" si="2205"/>
        <v>0</v>
      </c>
      <c r="CV962" s="36">
        <f t="shared" si="2265"/>
        <v>0</v>
      </c>
      <c r="CW962" s="36">
        <f t="shared" si="2206"/>
        <v>0</v>
      </c>
      <c r="CX962" s="36">
        <f t="shared" si="2207"/>
        <v>0</v>
      </c>
      <c r="CY962" s="36">
        <f t="shared" si="2208"/>
        <v>0</v>
      </c>
      <c r="CZ962" s="36">
        <f t="shared" si="2266"/>
        <v>0</v>
      </c>
      <c r="DA962" s="64">
        <f t="shared" si="2209"/>
        <v>6.9732639354040948E-3</v>
      </c>
      <c r="DB962" s="70">
        <f t="shared" si="2267"/>
        <v>0.99307502573787165</v>
      </c>
      <c r="DC962" s="70">
        <f>PRODUCT($DB$8:DB962)</f>
        <v>2.086064150232945E-4</v>
      </c>
      <c r="DD962" s="36">
        <f t="shared" si="2210"/>
        <v>0</v>
      </c>
      <c r="DE962" s="36">
        <f t="shared" si="2211"/>
        <v>0</v>
      </c>
      <c r="DF962" s="36">
        <f t="shared" si="2212"/>
        <v>0</v>
      </c>
      <c r="DG962" s="36">
        <f t="shared" si="2213"/>
        <v>0</v>
      </c>
      <c r="DH962" s="36">
        <f t="shared" si="2214"/>
        <v>0</v>
      </c>
      <c r="DI962" s="36">
        <f t="shared" si="2215"/>
        <v>0</v>
      </c>
      <c r="DJ962" s="36">
        <f t="shared" si="2216"/>
        <v>0</v>
      </c>
      <c r="DK962" s="36">
        <f t="shared" si="2217"/>
        <v>0</v>
      </c>
      <c r="DL962" s="36">
        <f t="shared" si="2218"/>
        <v>0</v>
      </c>
      <c r="DM962" s="36">
        <f t="shared" si="2219"/>
        <v>0</v>
      </c>
      <c r="DN962" s="36">
        <f t="shared" ca="1" si="2268"/>
        <v>4.6137290849905055E-12</v>
      </c>
      <c r="DO962" s="64" cm="1">
        <f t="array" ref="DO962">IFERROR(INDEX(Tbl_FwdNom,$B962,MATCH(LIDt,Tbl_FwdNom_Cols,0)),0)</f>
        <v>7.6152067609999996</v>
      </c>
      <c r="DP962" s="64">
        <f t="shared" ca="1" si="2269"/>
        <v>7.5538983159999997</v>
      </c>
      <c r="DQ962" s="64">
        <f t="shared" ca="1" si="2220"/>
        <v>6.0869435749075773E-3</v>
      </c>
      <c r="DR962" s="70">
        <f t="shared" ca="1" si="2221"/>
        <v>0.99394988314501032</v>
      </c>
      <c r="DS962" s="70">
        <f ca="1">PRODUCT($DR$8:DR962)</f>
        <v>8.2317430833895938E-4</v>
      </c>
      <c r="DT962" s="36">
        <f t="shared" ca="1" si="2222"/>
        <v>0</v>
      </c>
      <c r="DU962" s="36">
        <f t="shared" ca="1" si="2223"/>
        <v>0</v>
      </c>
      <c r="DV962" s="36">
        <f t="shared" ca="1" si="2224"/>
        <v>0</v>
      </c>
      <c r="DW962" s="36">
        <f t="shared" ca="1" si="2225"/>
        <v>0</v>
      </c>
      <c r="DX962" s="36">
        <f t="shared" ca="1" si="2226"/>
        <v>0</v>
      </c>
      <c r="DY962" s="36">
        <f t="shared" ca="1" si="2227"/>
        <v>0</v>
      </c>
      <c r="DZ962" s="36">
        <f t="shared" ca="1" si="2228"/>
        <v>0</v>
      </c>
      <c r="EA962" s="36">
        <f t="shared" ca="1" si="2229"/>
        <v>0</v>
      </c>
      <c r="EB962" s="36">
        <f t="shared" ca="1" si="2230"/>
        <v>0</v>
      </c>
      <c r="EC962" s="36">
        <f t="shared" ca="1" si="2231"/>
        <v>0</v>
      </c>
      <c r="ED962" s="36">
        <f t="shared" ca="1" si="2232"/>
        <v>0</v>
      </c>
      <c r="EE962" s="36">
        <f t="shared" ca="1" si="2270"/>
        <v>0</v>
      </c>
      <c r="EF962" s="36">
        <f t="shared" ca="1" si="2233"/>
        <v>0</v>
      </c>
      <c r="EG962" s="64"/>
      <c r="EH962" s="64"/>
      <c r="EI962" s="64"/>
      <c r="EJ962" s="70"/>
      <c r="EK962" s="70"/>
      <c r="EL962" s="70"/>
      <c r="EM962" s="70"/>
      <c r="EN962" s="70"/>
      <c r="EO962" s="36">
        <f t="shared" si="2234"/>
        <v>0</v>
      </c>
      <c r="EP962" s="36">
        <f t="shared" si="2235"/>
        <v>0</v>
      </c>
      <c r="EQ962" s="36">
        <f t="shared" si="2236"/>
        <v>0</v>
      </c>
      <c r="ER962" s="36">
        <f t="shared" si="2237"/>
        <v>0</v>
      </c>
      <c r="ES962" s="36">
        <f t="shared" si="2238"/>
        <v>0</v>
      </c>
      <c r="ET962" s="36">
        <f t="shared" si="2239"/>
        <v>0</v>
      </c>
      <c r="EU962" s="36">
        <f t="shared" si="2271"/>
        <v>0</v>
      </c>
      <c r="EV962" s="36">
        <f t="shared" si="2240"/>
        <v>0</v>
      </c>
      <c r="EW962" s="36">
        <f t="shared" si="2241"/>
        <v>0</v>
      </c>
      <c r="EX962" s="36">
        <f t="shared" si="2272"/>
        <v>0</v>
      </c>
      <c r="EY962" s="36">
        <f t="shared" si="2242"/>
        <v>0</v>
      </c>
      <c r="EZ962" s="36">
        <f t="shared" si="2243"/>
        <v>0</v>
      </c>
      <c r="FA962" s="36">
        <f t="shared" si="2244"/>
        <v>0</v>
      </c>
      <c r="FB962" s="36">
        <f t="shared" si="2245"/>
        <v>0</v>
      </c>
      <c r="FC962" s="36">
        <f t="shared" si="2273"/>
        <v>0</v>
      </c>
      <c r="FD962" s="36">
        <f t="shared" si="2246"/>
        <v>0</v>
      </c>
      <c r="FE962" s="36">
        <f t="shared" si="2247"/>
        <v>0</v>
      </c>
      <c r="FF962" s="36">
        <f t="shared" si="2274"/>
        <v>0</v>
      </c>
      <c r="FG962" s="36">
        <f t="shared" si="2248"/>
        <v>0</v>
      </c>
      <c r="FH962" s="36">
        <f t="shared" si="2249"/>
        <v>0</v>
      </c>
      <c r="FI962" s="36">
        <f t="shared" si="2250"/>
        <v>0</v>
      </c>
      <c r="FJ962" s="36">
        <f t="shared" ca="1" si="2251"/>
        <v>0</v>
      </c>
      <c r="FK962" s="36">
        <f t="shared" si="2252"/>
        <v>0</v>
      </c>
      <c r="FL962" s="36">
        <f t="shared" si="2253"/>
        <v>0</v>
      </c>
      <c r="FM962" s="36">
        <f t="shared" ca="1" si="2254"/>
        <v>0</v>
      </c>
      <c r="FN962" s="36">
        <f t="shared" ca="1" si="2276"/>
        <v>0</v>
      </c>
    </row>
    <row r="963" spans="2:170" x14ac:dyDescent="0.25">
      <c r="B963" s="2">
        <v>955</v>
      </c>
      <c r="C963" s="2">
        <f t="shared" ref="C963:C999" si="2282">IF(B963&lt;=0,0,ROUNDUP(B963/12,0))</f>
        <v>80</v>
      </c>
      <c r="D963" s="2">
        <f t="shared" si="2279"/>
        <v>979</v>
      </c>
      <c r="E963" s="2">
        <f t="shared" si="2277"/>
        <v>82</v>
      </c>
      <c r="F963" s="189">
        <f t="shared" si="2281"/>
        <v>74784</v>
      </c>
      <c r="G963" s="2">
        <f t="shared" si="2280"/>
        <v>9</v>
      </c>
      <c r="H963" s="187">
        <f t="shared" si="2131"/>
        <v>114.16666666666666</v>
      </c>
      <c r="I963" s="186">
        <f t="shared" si="2278"/>
        <v>114</v>
      </c>
      <c r="J963" s="2">
        <f t="shared" si="2132"/>
        <v>0</v>
      </c>
      <c r="K963" s="2">
        <f t="shared" si="2133"/>
        <v>1</v>
      </c>
      <c r="L963">
        <f t="shared" si="2134"/>
        <v>2</v>
      </c>
      <c r="M963" s="190">
        <f t="shared" si="2255"/>
        <v>0.93</v>
      </c>
      <c r="N963">
        <f t="shared" si="2135"/>
        <v>1</v>
      </c>
      <c r="O963">
        <f t="shared" si="2136"/>
        <v>100</v>
      </c>
      <c r="P963" s="58">
        <f t="shared" si="2137"/>
        <v>4.1850000000000005</v>
      </c>
      <c r="Q963" s="106">
        <f t="shared" si="2138"/>
        <v>1</v>
      </c>
      <c r="R963" s="59">
        <f t="shared" si="2139"/>
        <v>1</v>
      </c>
      <c r="S963" s="32">
        <f t="shared" si="2256"/>
        <v>1</v>
      </c>
      <c r="T963">
        <f t="shared" si="2140"/>
        <v>1</v>
      </c>
      <c r="U963" s="32">
        <f t="shared" si="2257"/>
        <v>0.93</v>
      </c>
      <c r="V963">
        <f t="shared" si="2141"/>
        <v>1</v>
      </c>
      <c r="W963">
        <f t="shared" si="2142"/>
        <v>100</v>
      </c>
      <c r="X963" s="58">
        <f t="shared" si="2143"/>
        <v>1</v>
      </c>
      <c r="Y963" s="58">
        <f t="shared" si="2144"/>
        <v>1</v>
      </c>
      <c r="Z963" s="32">
        <f t="shared" si="2145"/>
        <v>1</v>
      </c>
      <c r="AA963" s="32">
        <f t="shared" si="2146"/>
        <v>1</v>
      </c>
      <c r="AB963" s="59">
        <f t="shared" si="2147"/>
        <v>4.9056245199999996E-3</v>
      </c>
      <c r="AC963" s="59">
        <f t="shared" si="2148"/>
        <v>4.9056245199999996E-3</v>
      </c>
      <c r="AD963">
        <f t="shared" si="2149"/>
        <v>1</v>
      </c>
      <c r="AE963" s="59">
        <f t="shared" si="2150"/>
        <v>4.9056245199999996E-3</v>
      </c>
      <c r="AF963" s="59">
        <f t="shared" si="2151"/>
        <v>4.1758461800000006E-3</v>
      </c>
      <c r="AG963" s="59">
        <f t="shared" si="2152"/>
        <v>4.1758461800000006E-3</v>
      </c>
      <c r="AH963">
        <f t="shared" si="2153"/>
        <v>1</v>
      </c>
      <c r="AI963" s="59">
        <f t="shared" si="2154"/>
        <v>4.1758461800000006E-3</v>
      </c>
      <c r="AJ963" s="59">
        <f t="shared" si="2155"/>
        <v>0</v>
      </c>
      <c r="AK963" s="59">
        <f t="shared" si="2156"/>
        <v>0</v>
      </c>
      <c r="AL963" s="59">
        <f t="shared" si="2157"/>
        <v>0</v>
      </c>
      <c r="AM963" s="12">
        <f t="shared" si="2258"/>
        <v>0</v>
      </c>
      <c r="AN963" s="12">
        <f t="shared" si="2259"/>
        <v>0</v>
      </c>
      <c r="AO963" s="66">
        <f t="shared" si="2158"/>
        <v>0</v>
      </c>
      <c r="AP963" s="66">
        <f t="shared" si="2159"/>
        <v>0</v>
      </c>
      <c r="AQ963" s="59">
        <f t="shared" si="2160"/>
        <v>0</v>
      </c>
      <c r="AR963" s="59">
        <f t="shared" si="2161"/>
        <v>0</v>
      </c>
      <c r="AS963" s="59">
        <f t="shared" si="2162"/>
        <v>0</v>
      </c>
      <c r="AT963" s="12">
        <f t="shared" si="2163"/>
        <v>0</v>
      </c>
      <c r="AU963" s="59">
        <f t="shared" si="2260"/>
        <v>0</v>
      </c>
      <c r="AV963" s="59">
        <f t="shared" si="2261"/>
        <v>0</v>
      </c>
      <c r="AW963" s="70">
        <f t="shared" si="2164"/>
        <v>0</v>
      </c>
      <c r="AX963" s="20">
        <f t="shared" si="2165"/>
        <v>200000</v>
      </c>
      <c r="AY963" s="20">
        <f t="shared" si="2166"/>
        <v>0</v>
      </c>
      <c r="AZ963" s="20">
        <f t="shared" si="2167"/>
        <v>0</v>
      </c>
      <c r="BA963" s="20">
        <f t="shared" si="2168"/>
        <v>200000</v>
      </c>
      <c r="BB963" s="36">
        <f t="shared" si="2169"/>
        <v>1</v>
      </c>
      <c r="BC963" s="36">
        <f t="shared" si="2170"/>
        <v>0</v>
      </c>
      <c r="BD963" s="80">
        <f t="shared" si="2171"/>
        <v>0</v>
      </c>
      <c r="BE963" s="36">
        <f t="shared" si="2172"/>
        <v>0</v>
      </c>
      <c r="BF963" s="36">
        <f t="shared" si="2173"/>
        <v>0</v>
      </c>
      <c r="BG963" s="36">
        <f t="shared" si="2174"/>
        <v>0</v>
      </c>
      <c r="BH963" s="36">
        <f t="shared" si="2175"/>
        <v>0</v>
      </c>
      <c r="BI963" s="36">
        <f t="shared" si="2176"/>
        <v>0</v>
      </c>
      <c r="BJ963" s="36">
        <f t="shared" si="2177"/>
        <v>0</v>
      </c>
      <c r="BK963" s="36">
        <f t="shared" si="2178"/>
        <v>0</v>
      </c>
      <c r="BL963" s="68">
        <f>IF(OR(AT963=0,E963&gt;ProjTerm),0,VLOOKUP(D963,'Life Events'!$AE$5:$AI$1206,5,FALSE))</f>
        <v>0</v>
      </c>
      <c r="BM963" s="93">
        <f t="shared" si="2179"/>
        <v>0</v>
      </c>
      <c r="BN963" s="93">
        <f t="shared" si="2180"/>
        <v>0</v>
      </c>
      <c r="BO963" s="36">
        <f t="shared" si="2181"/>
        <v>0</v>
      </c>
      <c r="BP963" s="36">
        <f t="shared" si="2182"/>
        <v>0</v>
      </c>
      <c r="BQ963" s="36">
        <f t="shared" si="2183"/>
        <v>0</v>
      </c>
      <c r="BR963" s="36">
        <f t="shared" si="2184"/>
        <v>154.78110000000001</v>
      </c>
      <c r="BS963" s="36">
        <f t="shared" si="2185"/>
        <v>0</v>
      </c>
      <c r="BT963" s="36">
        <f t="shared" si="2186"/>
        <v>0</v>
      </c>
      <c r="BU963" s="70" cm="1">
        <f t="array" ref="BU963">IF(AND(ActInt=1,$J963=0),INDEX(Tbl_FwdNom,$B963-IVP,MATCH(ValnDt,Tbl_FwdNom_Cols)),INDEX(Tbl_FwdNom,$B963,MATCH(StartDt,Tbl_FwdNom_Cols)))</f>
        <v>8.6905274319999997</v>
      </c>
      <c r="BV963" s="70" cm="1">
        <f t="array" ref="BV963">INDEX(Tbl_FwdReal,$B963,MATCH(StartDt,Tbl_FwdReal_Cols))</f>
        <v>2.8249043490000001</v>
      </c>
      <c r="BW963" s="70" cm="1">
        <f t="array" ref="BW963">IF(RunType&lt;&gt;"OPN",INDEX(Tbl_FwdReal,$B963,MATCH(ValnDt,Tbl_FwdReal_Cols)),IF(AND($J963=0,ActInt=1),INDEX(Tbl_FwdReal,$B963-IVP,MATCH(ValnDt,Tbl_FwdReal_Cols)),-999))*$K963</f>
        <v>2.8249043490000001</v>
      </c>
      <c r="BX963" s="70">
        <f t="shared" si="2187"/>
        <v>2.824904349E-2</v>
      </c>
      <c r="BY963" s="70">
        <f t="shared" si="2262"/>
        <v>5.7044770623772001E-2</v>
      </c>
      <c r="BZ963" s="64">
        <f t="shared" si="2275"/>
        <v>4.6337914863943119E-3</v>
      </c>
      <c r="CA963" s="70" cm="1">
        <f t="array" ref="CA963">IF($J963=1,CA962*(1+INDEX(Tbl_CPI,$B963,MATCH(IF(RunType="OPN",StartDt,ValnDt),Tbl_CPI_Cols))),0)</f>
        <v>0</v>
      </c>
      <c r="CB963" s="70">
        <f t="shared" si="2263"/>
        <v>172.59564222435338</v>
      </c>
      <c r="CC963" s="70">
        <f t="shared" si="2264"/>
        <v>167.09326122523206</v>
      </c>
      <c r="CD963" s="36">
        <f t="shared" si="2188"/>
        <v>846.4666124901546</v>
      </c>
      <c r="CE963" s="36">
        <f t="shared" si="2189"/>
        <v>0</v>
      </c>
      <c r="CF963" s="36">
        <f t="shared" si="2190"/>
        <v>0</v>
      </c>
      <c r="CG963" s="36">
        <f t="shared" si="2191"/>
        <v>0</v>
      </c>
      <c r="CH963" s="36">
        <f t="shared" si="2192"/>
        <v>0</v>
      </c>
      <c r="CI963" s="36">
        <f t="shared" si="2193"/>
        <v>0</v>
      </c>
      <c r="CJ963" s="36">
        <f t="shared" si="2194"/>
        <v>0</v>
      </c>
      <c r="CK963" s="36">
        <f t="shared" si="2195"/>
        <v>0</v>
      </c>
      <c r="CL963" s="36">
        <f t="shared" si="2196"/>
        <v>0</v>
      </c>
      <c r="CM963" s="36">
        <f t="shared" si="2197"/>
        <v>0</v>
      </c>
      <c r="CN963" s="36">
        <f t="shared" si="2198"/>
        <v>0</v>
      </c>
      <c r="CO963" s="20">
        <f t="shared" si="2199"/>
        <v>120000</v>
      </c>
      <c r="CP963" s="20">
        <f t="shared" si="2200"/>
        <v>2</v>
      </c>
      <c r="CQ963" s="64" t="e">
        <f t="shared" si="2201"/>
        <v>#N/A</v>
      </c>
      <c r="CR963" s="64" t="e">
        <f t="shared" si="2202"/>
        <v>#N/A</v>
      </c>
      <c r="CS963" s="36" t="e">
        <f t="shared" si="2203"/>
        <v>#N/A</v>
      </c>
      <c r="CT963" s="36">
        <f t="shared" si="2204"/>
        <v>0</v>
      </c>
      <c r="CU963" s="36">
        <f t="shared" si="2205"/>
        <v>0</v>
      </c>
      <c r="CV963" s="36">
        <f t="shared" si="2265"/>
        <v>0</v>
      </c>
      <c r="CW963" s="36">
        <f t="shared" si="2206"/>
        <v>0</v>
      </c>
      <c r="CX963" s="36">
        <f t="shared" si="2207"/>
        <v>0</v>
      </c>
      <c r="CY963" s="36">
        <f t="shared" si="2208"/>
        <v>0</v>
      </c>
      <c r="CZ963" s="36">
        <f t="shared" si="2266"/>
        <v>0</v>
      </c>
      <c r="DA963" s="64">
        <f t="shared" si="2209"/>
        <v>6.968707572249544E-3</v>
      </c>
      <c r="DB963" s="70">
        <f t="shared" si="2267"/>
        <v>0.9930795192344648</v>
      </c>
      <c r="DC963" s="70">
        <f>PRODUCT($DB$8:DB963)</f>
        <v>2.0716275834055853E-4</v>
      </c>
      <c r="DD963" s="36">
        <f t="shared" si="2210"/>
        <v>0</v>
      </c>
      <c r="DE963" s="36">
        <f t="shared" si="2211"/>
        <v>0</v>
      </c>
      <c r="DF963" s="36">
        <f t="shared" si="2212"/>
        <v>0</v>
      </c>
      <c r="DG963" s="36">
        <f t="shared" si="2213"/>
        <v>0</v>
      </c>
      <c r="DH963" s="36">
        <f t="shared" si="2214"/>
        <v>0</v>
      </c>
      <c r="DI963" s="36">
        <f t="shared" si="2215"/>
        <v>0</v>
      </c>
      <c r="DJ963" s="36">
        <f t="shared" si="2216"/>
        <v>0</v>
      </c>
      <c r="DK963" s="36">
        <f t="shared" si="2217"/>
        <v>0</v>
      </c>
      <c r="DL963" s="36">
        <f t="shared" si="2218"/>
        <v>0</v>
      </c>
      <c r="DM963" s="36">
        <f t="shared" si="2219"/>
        <v>0</v>
      </c>
      <c r="DN963" s="36">
        <f t="shared" ca="1" si="2268"/>
        <v>4.6137290849905055E-12</v>
      </c>
      <c r="DO963" s="64" cm="1">
        <f t="array" ref="DO963">IFERROR(INDEX(Tbl_FwdNom,$B963,MATCH(LIDt,Tbl_FwdNom_Cols,0)),0)</f>
        <v>7.6135032770000004</v>
      </c>
      <c r="DP963" s="64">
        <f t="shared" ca="1" si="2269"/>
        <v>7.552195802</v>
      </c>
      <c r="DQ963" s="64">
        <f t="shared" ca="1" si="2220"/>
        <v>6.0856164189724282E-3</v>
      </c>
      <c r="DR963" s="70">
        <f t="shared" ca="1" si="2221"/>
        <v>0.99395119429235723</v>
      </c>
      <c r="DS963" s="70">
        <f ca="1">PRODUCT($DR$8:DR963)</f>
        <v>8.1819508688429378E-4</v>
      </c>
      <c r="DT963" s="36">
        <f t="shared" ca="1" si="2222"/>
        <v>0</v>
      </c>
      <c r="DU963" s="36">
        <f t="shared" ca="1" si="2223"/>
        <v>0</v>
      </c>
      <c r="DV963" s="36">
        <f t="shared" ca="1" si="2224"/>
        <v>0</v>
      </c>
      <c r="DW963" s="36">
        <f t="shared" ca="1" si="2225"/>
        <v>0</v>
      </c>
      <c r="DX963" s="36">
        <f t="shared" ca="1" si="2226"/>
        <v>0</v>
      </c>
      <c r="DY963" s="36">
        <f t="shared" ca="1" si="2227"/>
        <v>0</v>
      </c>
      <c r="DZ963" s="36">
        <f t="shared" ca="1" si="2228"/>
        <v>0</v>
      </c>
      <c r="EA963" s="36">
        <f t="shared" ca="1" si="2229"/>
        <v>0</v>
      </c>
      <c r="EB963" s="36">
        <f t="shared" ca="1" si="2230"/>
        <v>0</v>
      </c>
      <c r="EC963" s="36">
        <f t="shared" ca="1" si="2231"/>
        <v>0</v>
      </c>
      <c r="ED963" s="36">
        <f t="shared" ca="1" si="2232"/>
        <v>0</v>
      </c>
      <c r="EE963" s="36">
        <f t="shared" ca="1" si="2270"/>
        <v>0</v>
      </c>
      <c r="EF963" s="36">
        <f t="shared" ca="1" si="2233"/>
        <v>0</v>
      </c>
      <c r="EG963" s="64"/>
      <c r="EH963" s="64"/>
      <c r="EI963" s="64"/>
      <c r="EJ963" s="70"/>
      <c r="EK963" s="70"/>
      <c r="EL963" s="70"/>
      <c r="EM963" s="70"/>
      <c r="EN963" s="70"/>
      <c r="EO963" s="36">
        <f t="shared" si="2234"/>
        <v>0</v>
      </c>
      <c r="EP963" s="36">
        <f t="shared" si="2235"/>
        <v>0</v>
      </c>
      <c r="EQ963" s="36">
        <f t="shared" si="2236"/>
        <v>0</v>
      </c>
      <c r="ER963" s="36">
        <f t="shared" si="2237"/>
        <v>0</v>
      </c>
      <c r="ES963" s="36">
        <f t="shared" si="2238"/>
        <v>0</v>
      </c>
      <c r="ET963" s="36">
        <f t="shared" si="2239"/>
        <v>0</v>
      </c>
      <c r="EU963" s="36">
        <f t="shared" si="2271"/>
        <v>0</v>
      </c>
      <c r="EV963" s="36">
        <f t="shared" si="2240"/>
        <v>0</v>
      </c>
      <c r="EW963" s="36">
        <f t="shared" si="2241"/>
        <v>0</v>
      </c>
      <c r="EX963" s="36">
        <f t="shared" si="2272"/>
        <v>0</v>
      </c>
      <c r="EY963" s="36">
        <f t="shared" si="2242"/>
        <v>0</v>
      </c>
      <c r="EZ963" s="36">
        <f t="shared" si="2243"/>
        <v>0</v>
      </c>
      <c r="FA963" s="36">
        <f t="shared" si="2244"/>
        <v>0</v>
      </c>
      <c r="FB963" s="36">
        <f t="shared" si="2245"/>
        <v>0</v>
      </c>
      <c r="FC963" s="36">
        <f t="shared" si="2273"/>
        <v>0</v>
      </c>
      <c r="FD963" s="36">
        <f t="shared" si="2246"/>
        <v>0</v>
      </c>
      <c r="FE963" s="36">
        <f t="shared" si="2247"/>
        <v>0</v>
      </c>
      <c r="FF963" s="36">
        <f t="shared" si="2274"/>
        <v>0</v>
      </c>
      <c r="FG963" s="36">
        <f t="shared" si="2248"/>
        <v>0</v>
      </c>
      <c r="FH963" s="36">
        <f t="shared" si="2249"/>
        <v>0</v>
      </c>
      <c r="FI963" s="36">
        <f t="shared" si="2250"/>
        <v>0</v>
      </c>
      <c r="FJ963" s="36">
        <f t="shared" ca="1" si="2251"/>
        <v>0</v>
      </c>
      <c r="FK963" s="36">
        <f t="shared" si="2252"/>
        <v>0</v>
      </c>
      <c r="FL963" s="36">
        <f t="shared" si="2253"/>
        <v>0</v>
      </c>
      <c r="FM963" s="36">
        <f t="shared" ca="1" si="2254"/>
        <v>0</v>
      </c>
      <c r="FN963" s="36">
        <f t="shared" ca="1" si="2276"/>
        <v>0</v>
      </c>
    </row>
    <row r="964" spans="2:170" x14ac:dyDescent="0.25">
      <c r="B964" s="2">
        <v>956</v>
      </c>
      <c r="C964" s="2">
        <f t="shared" si="2282"/>
        <v>80</v>
      </c>
      <c r="D964" s="2">
        <f t="shared" si="2279"/>
        <v>980</v>
      </c>
      <c r="E964" s="2">
        <f t="shared" si="2277"/>
        <v>82</v>
      </c>
      <c r="F964" s="189">
        <f t="shared" si="2281"/>
        <v>74815</v>
      </c>
      <c r="G964" s="2">
        <f t="shared" si="2280"/>
        <v>10</v>
      </c>
      <c r="H964" s="187">
        <f t="shared" si="2131"/>
        <v>114.25</v>
      </c>
      <c r="I964" s="186">
        <f t="shared" si="2278"/>
        <v>114</v>
      </c>
      <c r="J964" s="2">
        <f t="shared" si="2132"/>
        <v>0</v>
      </c>
      <c r="K964" s="2">
        <f t="shared" si="2133"/>
        <v>1</v>
      </c>
      <c r="L964">
        <f t="shared" si="2134"/>
        <v>2</v>
      </c>
      <c r="M964" s="190">
        <f t="shared" si="2255"/>
        <v>0.93</v>
      </c>
      <c r="N964">
        <f t="shared" si="2135"/>
        <v>1</v>
      </c>
      <c r="O964">
        <f t="shared" si="2136"/>
        <v>100</v>
      </c>
      <c r="P964" s="58">
        <f t="shared" si="2137"/>
        <v>4.1850000000000005</v>
      </c>
      <c r="Q964" s="106">
        <f t="shared" si="2138"/>
        <v>1</v>
      </c>
      <c r="R964" s="59">
        <f t="shared" si="2139"/>
        <v>1</v>
      </c>
      <c r="S964" s="32">
        <f t="shared" si="2256"/>
        <v>1</v>
      </c>
      <c r="T964">
        <f t="shared" si="2140"/>
        <v>1</v>
      </c>
      <c r="U964" s="32">
        <f t="shared" si="2257"/>
        <v>0.93</v>
      </c>
      <c r="V964">
        <f t="shared" si="2141"/>
        <v>1</v>
      </c>
      <c r="W964">
        <f t="shared" si="2142"/>
        <v>100</v>
      </c>
      <c r="X964" s="58">
        <f t="shared" si="2143"/>
        <v>1</v>
      </c>
      <c r="Y964" s="58">
        <f t="shared" si="2144"/>
        <v>1</v>
      </c>
      <c r="Z964" s="32">
        <f t="shared" si="2145"/>
        <v>1</v>
      </c>
      <c r="AA964" s="32">
        <f t="shared" si="2146"/>
        <v>1</v>
      </c>
      <c r="AB964" s="59">
        <f t="shared" si="2147"/>
        <v>4.9056245199999996E-3</v>
      </c>
      <c r="AC964" s="59">
        <f t="shared" si="2148"/>
        <v>4.9056245199999996E-3</v>
      </c>
      <c r="AD964">
        <f t="shared" si="2149"/>
        <v>1</v>
      </c>
      <c r="AE964" s="59">
        <f t="shared" si="2150"/>
        <v>4.9056245199999996E-3</v>
      </c>
      <c r="AF964" s="59">
        <f t="shared" si="2151"/>
        <v>4.1758461800000006E-3</v>
      </c>
      <c r="AG964" s="59">
        <f t="shared" si="2152"/>
        <v>4.1758461800000006E-3</v>
      </c>
      <c r="AH964">
        <f t="shared" si="2153"/>
        <v>1</v>
      </c>
      <c r="AI964" s="59">
        <f t="shared" si="2154"/>
        <v>4.1758461800000006E-3</v>
      </c>
      <c r="AJ964" s="59">
        <f t="shared" si="2155"/>
        <v>0</v>
      </c>
      <c r="AK964" s="59">
        <f t="shared" si="2156"/>
        <v>0</v>
      </c>
      <c r="AL964" s="59">
        <f t="shared" si="2157"/>
        <v>0</v>
      </c>
      <c r="AM964" s="12">
        <f t="shared" si="2258"/>
        <v>0</v>
      </c>
      <c r="AN964" s="12">
        <f t="shared" si="2259"/>
        <v>0</v>
      </c>
      <c r="AO964" s="66">
        <f t="shared" si="2158"/>
        <v>0</v>
      </c>
      <c r="AP964" s="66">
        <f t="shared" si="2159"/>
        <v>0</v>
      </c>
      <c r="AQ964" s="59">
        <f t="shared" si="2160"/>
        <v>0</v>
      </c>
      <c r="AR964" s="59">
        <f t="shared" si="2161"/>
        <v>0</v>
      </c>
      <c r="AS964" s="59">
        <f t="shared" si="2162"/>
        <v>0</v>
      </c>
      <c r="AT964" s="12">
        <f t="shared" si="2163"/>
        <v>0</v>
      </c>
      <c r="AU964" s="59">
        <f t="shared" si="2260"/>
        <v>0</v>
      </c>
      <c r="AV964" s="59">
        <f t="shared" si="2261"/>
        <v>0</v>
      </c>
      <c r="AW964" s="70">
        <f t="shared" si="2164"/>
        <v>0</v>
      </c>
      <c r="AX964" s="20">
        <f t="shared" si="2165"/>
        <v>200000</v>
      </c>
      <c r="AY964" s="20">
        <f t="shared" si="2166"/>
        <v>0</v>
      </c>
      <c r="AZ964" s="20">
        <f t="shared" si="2167"/>
        <v>0</v>
      </c>
      <c r="BA964" s="20">
        <f t="shared" si="2168"/>
        <v>200000</v>
      </c>
      <c r="BB964" s="36">
        <f t="shared" si="2169"/>
        <v>1</v>
      </c>
      <c r="BC964" s="36">
        <f t="shared" si="2170"/>
        <v>0</v>
      </c>
      <c r="BD964" s="80">
        <f t="shared" si="2171"/>
        <v>0</v>
      </c>
      <c r="BE964" s="36">
        <f t="shared" si="2172"/>
        <v>0</v>
      </c>
      <c r="BF964" s="36">
        <f t="shared" si="2173"/>
        <v>0</v>
      </c>
      <c r="BG964" s="36">
        <f t="shared" si="2174"/>
        <v>0</v>
      </c>
      <c r="BH964" s="36">
        <f t="shared" si="2175"/>
        <v>0</v>
      </c>
      <c r="BI964" s="36">
        <f t="shared" si="2176"/>
        <v>0</v>
      </c>
      <c r="BJ964" s="36">
        <f t="shared" si="2177"/>
        <v>0</v>
      </c>
      <c r="BK964" s="36">
        <f t="shared" si="2178"/>
        <v>0</v>
      </c>
      <c r="BL964" s="68">
        <f>IF(OR(AT964=0,E964&gt;ProjTerm),0,VLOOKUP(D964,'Life Events'!$AE$5:$AI$1206,5,FALSE))</f>
        <v>0</v>
      </c>
      <c r="BM964" s="93">
        <f t="shared" si="2179"/>
        <v>0</v>
      </c>
      <c r="BN964" s="93">
        <f t="shared" si="2180"/>
        <v>0</v>
      </c>
      <c r="BO964" s="36">
        <f t="shared" si="2181"/>
        <v>0</v>
      </c>
      <c r="BP964" s="36">
        <f t="shared" si="2182"/>
        <v>0</v>
      </c>
      <c r="BQ964" s="36">
        <f t="shared" si="2183"/>
        <v>0</v>
      </c>
      <c r="BR964" s="36">
        <f t="shared" si="2184"/>
        <v>154.78110000000001</v>
      </c>
      <c r="BS964" s="36">
        <f t="shared" si="2185"/>
        <v>0</v>
      </c>
      <c r="BT964" s="36">
        <f t="shared" si="2186"/>
        <v>0</v>
      </c>
      <c r="BU964" s="70" cm="1">
        <f t="array" ref="BU964">IF(AND(ActInt=1,$J964=0),INDEX(Tbl_FwdNom,$B964-IVP,MATCH(ValnDt,Tbl_FwdNom_Cols)),INDEX(Tbl_FwdNom,$B964,MATCH(StartDt,Tbl_FwdNom_Cols)))</f>
        <v>8.6846259289999992</v>
      </c>
      <c r="BV964" s="70" cm="1">
        <f t="array" ref="BV964">INDEX(Tbl_FwdReal,$B964,MATCH(StartDt,Tbl_FwdReal_Cols))</f>
        <v>2.8215424759999999</v>
      </c>
      <c r="BW964" s="70" cm="1">
        <f t="array" ref="BW964">IF(RunType&lt;&gt;"OPN",INDEX(Tbl_FwdReal,$B964,MATCH(ValnDt,Tbl_FwdReal_Cols)),IF(AND($J964=0,ActInt=1),INDEX(Tbl_FwdReal,$B964-IVP,MATCH(ValnDt,Tbl_FwdReal_Cols)),-999))*$K964</f>
        <v>2.8215424759999999</v>
      </c>
      <c r="BX964" s="70">
        <f t="shared" si="2187"/>
        <v>2.821542476E-2</v>
      </c>
      <c r="BY964" s="70">
        <f t="shared" si="2262"/>
        <v>5.7021936374554105E-2</v>
      </c>
      <c r="BZ964" s="64">
        <f t="shared" si="2275"/>
        <v>4.6319829627523568E-3</v>
      </c>
      <c r="CA964" s="70" cm="1">
        <f t="array" ref="CA964">IF($J964=1,CA963*(1+INDEX(Tbl_CPI,$B964,MATCH(IF(RunType="OPN",StartDt,ValnDt),Tbl_CPI_Cols))),0)</f>
        <v>0</v>
      </c>
      <c r="CB964" s="70">
        <f t="shared" si="2263"/>
        <v>173.39510229858189</v>
      </c>
      <c r="CC964" s="70">
        <f t="shared" si="2264"/>
        <v>167.09326122523206</v>
      </c>
      <c r="CD964" s="36">
        <f t="shared" si="2188"/>
        <v>846.4666124901546</v>
      </c>
      <c r="CE964" s="36">
        <f t="shared" si="2189"/>
        <v>0</v>
      </c>
      <c r="CF964" s="36">
        <f t="shared" si="2190"/>
        <v>0</v>
      </c>
      <c r="CG964" s="36">
        <f t="shared" si="2191"/>
        <v>0</v>
      </c>
      <c r="CH964" s="36">
        <f t="shared" si="2192"/>
        <v>0</v>
      </c>
      <c r="CI964" s="36">
        <f t="shared" si="2193"/>
        <v>0</v>
      </c>
      <c r="CJ964" s="36">
        <f t="shared" si="2194"/>
        <v>0</v>
      </c>
      <c r="CK964" s="36">
        <f t="shared" si="2195"/>
        <v>0</v>
      </c>
      <c r="CL964" s="36">
        <f t="shared" si="2196"/>
        <v>0</v>
      </c>
      <c r="CM964" s="36">
        <f t="shared" si="2197"/>
        <v>0</v>
      </c>
      <c r="CN964" s="36">
        <f t="shared" si="2198"/>
        <v>0</v>
      </c>
      <c r="CO964" s="20">
        <f t="shared" si="2199"/>
        <v>120000</v>
      </c>
      <c r="CP964" s="20">
        <f t="shared" si="2200"/>
        <v>2</v>
      </c>
      <c r="CQ964" s="64" t="e">
        <f t="shared" si="2201"/>
        <v>#N/A</v>
      </c>
      <c r="CR964" s="64" t="e">
        <f t="shared" si="2202"/>
        <v>#N/A</v>
      </c>
      <c r="CS964" s="36" t="e">
        <f t="shared" si="2203"/>
        <v>#N/A</v>
      </c>
      <c r="CT964" s="36">
        <f t="shared" si="2204"/>
        <v>0</v>
      </c>
      <c r="CU964" s="36">
        <f t="shared" si="2205"/>
        <v>0</v>
      </c>
      <c r="CV964" s="36">
        <f t="shared" si="2265"/>
        <v>0</v>
      </c>
      <c r="CW964" s="36">
        <f t="shared" si="2206"/>
        <v>0</v>
      </c>
      <c r="CX964" s="36">
        <f t="shared" si="2207"/>
        <v>0</v>
      </c>
      <c r="CY964" s="36">
        <f t="shared" si="2208"/>
        <v>0</v>
      </c>
      <c r="CZ964" s="36">
        <f t="shared" si="2266"/>
        <v>0</v>
      </c>
      <c r="DA964" s="64">
        <f t="shared" si="2209"/>
        <v>6.9641512285938401E-3</v>
      </c>
      <c r="DB964" s="70">
        <f t="shared" si="2267"/>
        <v>0.99308401275249281</v>
      </c>
      <c r="DC964" s="70">
        <f>PRODUCT($DB$8:DB964)</f>
        <v>2.0573002334571682E-4</v>
      </c>
      <c r="DD964" s="36">
        <f t="shared" si="2210"/>
        <v>0</v>
      </c>
      <c r="DE964" s="36">
        <f t="shared" si="2211"/>
        <v>0</v>
      </c>
      <c r="DF964" s="36">
        <f t="shared" si="2212"/>
        <v>0</v>
      </c>
      <c r="DG964" s="36">
        <f t="shared" si="2213"/>
        <v>0</v>
      </c>
      <c r="DH964" s="36">
        <f t="shared" si="2214"/>
        <v>0</v>
      </c>
      <c r="DI964" s="36">
        <f t="shared" si="2215"/>
        <v>0</v>
      </c>
      <c r="DJ964" s="36">
        <f t="shared" si="2216"/>
        <v>0</v>
      </c>
      <c r="DK964" s="36">
        <f t="shared" si="2217"/>
        <v>0</v>
      </c>
      <c r="DL964" s="36">
        <f t="shared" si="2218"/>
        <v>0</v>
      </c>
      <c r="DM964" s="36">
        <f t="shared" si="2219"/>
        <v>0</v>
      </c>
      <c r="DN964" s="36">
        <f t="shared" ca="1" si="2268"/>
        <v>4.6137290849905055E-12</v>
      </c>
      <c r="DO964" s="64" cm="1">
        <f t="array" ref="DO964">IFERROR(INDEX(Tbl_FwdNom,$B964,MATCH(LIDt,Tbl_FwdNom_Cols,0)),0)</f>
        <v>7.6117998189999998</v>
      </c>
      <c r="DP964" s="64">
        <f t="shared" ca="1" si="2269"/>
        <v>7.5504933149999998</v>
      </c>
      <c r="DQ964" s="64">
        <f t="shared" ca="1" si="2220"/>
        <v>6.0842892648271807E-3</v>
      </c>
      <c r="DR964" s="70">
        <f t="shared" ca="1" si="2221"/>
        <v>0.9939525054413948</v>
      </c>
      <c r="DS964" s="70">
        <f ca="1">PRODUCT($DR$8:DR964)</f>
        <v>8.1324705654848347E-4</v>
      </c>
      <c r="DT964" s="36">
        <f t="shared" ca="1" si="2222"/>
        <v>0</v>
      </c>
      <c r="DU964" s="36">
        <f t="shared" ca="1" si="2223"/>
        <v>0</v>
      </c>
      <c r="DV964" s="36">
        <f t="shared" ca="1" si="2224"/>
        <v>0</v>
      </c>
      <c r="DW964" s="36">
        <f t="shared" ca="1" si="2225"/>
        <v>0</v>
      </c>
      <c r="DX964" s="36">
        <f t="shared" ca="1" si="2226"/>
        <v>0</v>
      </c>
      <c r="DY964" s="36">
        <f t="shared" ca="1" si="2227"/>
        <v>0</v>
      </c>
      <c r="DZ964" s="36">
        <f t="shared" ca="1" si="2228"/>
        <v>0</v>
      </c>
      <c r="EA964" s="36">
        <f t="shared" ca="1" si="2229"/>
        <v>0</v>
      </c>
      <c r="EB964" s="36">
        <f t="shared" ca="1" si="2230"/>
        <v>0</v>
      </c>
      <c r="EC964" s="36">
        <f t="shared" ca="1" si="2231"/>
        <v>0</v>
      </c>
      <c r="ED964" s="36">
        <f t="shared" ca="1" si="2232"/>
        <v>0</v>
      </c>
      <c r="EE964" s="36">
        <f t="shared" ca="1" si="2270"/>
        <v>0</v>
      </c>
      <c r="EF964" s="36">
        <f t="shared" ca="1" si="2233"/>
        <v>0</v>
      </c>
      <c r="EG964" s="64"/>
      <c r="EH964" s="64"/>
      <c r="EI964" s="64"/>
      <c r="EJ964" s="70"/>
      <c r="EK964" s="70"/>
      <c r="EL964" s="70"/>
      <c r="EM964" s="70"/>
      <c r="EN964" s="70"/>
      <c r="EO964" s="36">
        <f t="shared" si="2234"/>
        <v>0</v>
      </c>
      <c r="EP964" s="36">
        <f t="shared" si="2235"/>
        <v>0</v>
      </c>
      <c r="EQ964" s="36">
        <f t="shared" si="2236"/>
        <v>0</v>
      </c>
      <c r="ER964" s="36">
        <f t="shared" si="2237"/>
        <v>0</v>
      </c>
      <c r="ES964" s="36">
        <f t="shared" si="2238"/>
        <v>0</v>
      </c>
      <c r="ET964" s="36">
        <f t="shared" si="2239"/>
        <v>0</v>
      </c>
      <c r="EU964" s="36">
        <f t="shared" si="2271"/>
        <v>0</v>
      </c>
      <c r="EV964" s="36">
        <f t="shared" si="2240"/>
        <v>0</v>
      </c>
      <c r="EW964" s="36">
        <f t="shared" si="2241"/>
        <v>0</v>
      </c>
      <c r="EX964" s="36">
        <f t="shared" si="2272"/>
        <v>0</v>
      </c>
      <c r="EY964" s="36">
        <f t="shared" si="2242"/>
        <v>0</v>
      </c>
      <c r="EZ964" s="36">
        <f t="shared" si="2243"/>
        <v>0</v>
      </c>
      <c r="FA964" s="36">
        <f t="shared" si="2244"/>
        <v>0</v>
      </c>
      <c r="FB964" s="36">
        <f t="shared" si="2245"/>
        <v>0</v>
      </c>
      <c r="FC964" s="36">
        <f t="shared" si="2273"/>
        <v>0</v>
      </c>
      <c r="FD964" s="36">
        <f t="shared" si="2246"/>
        <v>0</v>
      </c>
      <c r="FE964" s="36">
        <f t="shared" si="2247"/>
        <v>0</v>
      </c>
      <c r="FF964" s="36">
        <f t="shared" si="2274"/>
        <v>0</v>
      </c>
      <c r="FG964" s="36">
        <f t="shared" si="2248"/>
        <v>0</v>
      </c>
      <c r="FH964" s="36">
        <f t="shared" si="2249"/>
        <v>0</v>
      </c>
      <c r="FI964" s="36">
        <f t="shared" si="2250"/>
        <v>0</v>
      </c>
      <c r="FJ964" s="36">
        <f t="shared" ca="1" si="2251"/>
        <v>0</v>
      </c>
      <c r="FK964" s="36">
        <f t="shared" si="2252"/>
        <v>0</v>
      </c>
      <c r="FL964" s="36">
        <f t="shared" si="2253"/>
        <v>0</v>
      </c>
      <c r="FM964" s="36">
        <f t="shared" ca="1" si="2254"/>
        <v>0</v>
      </c>
      <c r="FN964" s="36">
        <f t="shared" ca="1" si="2276"/>
        <v>0</v>
      </c>
    </row>
    <row r="965" spans="2:170" x14ac:dyDescent="0.25">
      <c r="B965" s="2">
        <v>957</v>
      </c>
      <c r="C965" s="2">
        <f t="shared" si="2282"/>
        <v>80</v>
      </c>
      <c r="D965" s="2">
        <f t="shared" si="2279"/>
        <v>981</v>
      </c>
      <c r="E965" s="2">
        <f t="shared" si="2277"/>
        <v>82</v>
      </c>
      <c r="F965" s="189">
        <f t="shared" si="2281"/>
        <v>74845</v>
      </c>
      <c r="G965" s="2">
        <f t="shared" si="2280"/>
        <v>11</v>
      </c>
      <c r="H965" s="187">
        <f t="shared" si="2131"/>
        <v>114.33333333333334</v>
      </c>
      <c r="I965" s="186">
        <f t="shared" si="2278"/>
        <v>114</v>
      </c>
      <c r="J965" s="2">
        <f t="shared" si="2132"/>
        <v>0</v>
      </c>
      <c r="K965" s="2">
        <f t="shared" si="2133"/>
        <v>1</v>
      </c>
      <c r="L965">
        <f t="shared" si="2134"/>
        <v>2</v>
      </c>
      <c r="M965" s="190">
        <f t="shared" si="2255"/>
        <v>0.93</v>
      </c>
      <c r="N965">
        <f t="shared" si="2135"/>
        <v>1</v>
      </c>
      <c r="O965">
        <f t="shared" si="2136"/>
        <v>100</v>
      </c>
      <c r="P965" s="58">
        <f t="shared" si="2137"/>
        <v>4.1850000000000005</v>
      </c>
      <c r="Q965" s="106">
        <f t="shared" si="2138"/>
        <v>1</v>
      </c>
      <c r="R965" s="59">
        <f t="shared" si="2139"/>
        <v>1</v>
      </c>
      <c r="S965" s="32">
        <f t="shared" si="2256"/>
        <v>1</v>
      </c>
      <c r="T965">
        <f t="shared" si="2140"/>
        <v>1</v>
      </c>
      <c r="U965" s="32">
        <f t="shared" si="2257"/>
        <v>0.93</v>
      </c>
      <c r="V965">
        <f t="shared" si="2141"/>
        <v>1</v>
      </c>
      <c r="W965">
        <f t="shared" si="2142"/>
        <v>100</v>
      </c>
      <c r="X965" s="58">
        <f t="shared" si="2143"/>
        <v>1</v>
      </c>
      <c r="Y965" s="58">
        <f t="shared" si="2144"/>
        <v>1</v>
      </c>
      <c r="Z965" s="32">
        <f t="shared" si="2145"/>
        <v>1</v>
      </c>
      <c r="AA965" s="32">
        <f t="shared" si="2146"/>
        <v>1</v>
      </c>
      <c r="AB965" s="59">
        <f t="shared" si="2147"/>
        <v>4.9056245199999996E-3</v>
      </c>
      <c r="AC965" s="59">
        <f t="shared" si="2148"/>
        <v>4.9056245199999996E-3</v>
      </c>
      <c r="AD965">
        <f t="shared" si="2149"/>
        <v>1</v>
      </c>
      <c r="AE965" s="59">
        <f t="shared" si="2150"/>
        <v>4.9056245199999996E-3</v>
      </c>
      <c r="AF965" s="59">
        <f t="shared" si="2151"/>
        <v>4.1758461800000006E-3</v>
      </c>
      <c r="AG965" s="59">
        <f t="shared" si="2152"/>
        <v>4.1758461800000006E-3</v>
      </c>
      <c r="AH965">
        <f t="shared" si="2153"/>
        <v>1</v>
      </c>
      <c r="AI965" s="59">
        <f t="shared" si="2154"/>
        <v>4.1758461800000006E-3</v>
      </c>
      <c r="AJ965" s="59">
        <f t="shared" si="2155"/>
        <v>0</v>
      </c>
      <c r="AK965" s="59">
        <f t="shared" si="2156"/>
        <v>0</v>
      </c>
      <c r="AL965" s="59">
        <f t="shared" si="2157"/>
        <v>0</v>
      </c>
      <c r="AM965" s="12">
        <f t="shared" si="2258"/>
        <v>0</v>
      </c>
      <c r="AN965" s="12">
        <f t="shared" si="2259"/>
        <v>0</v>
      </c>
      <c r="AO965" s="66">
        <f t="shared" si="2158"/>
        <v>0</v>
      </c>
      <c r="AP965" s="66">
        <f t="shared" si="2159"/>
        <v>0</v>
      </c>
      <c r="AQ965" s="59">
        <f t="shared" si="2160"/>
        <v>0</v>
      </c>
      <c r="AR965" s="59">
        <f t="shared" si="2161"/>
        <v>0</v>
      </c>
      <c r="AS965" s="59">
        <f t="shared" si="2162"/>
        <v>0</v>
      </c>
      <c r="AT965" s="12">
        <f t="shared" si="2163"/>
        <v>0</v>
      </c>
      <c r="AU965" s="59">
        <f t="shared" si="2260"/>
        <v>0</v>
      </c>
      <c r="AV965" s="59">
        <f t="shared" si="2261"/>
        <v>0</v>
      </c>
      <c r="AW965" s="70">
        <f t="shared" si="2164"/>
        <v>0</v>
      </c>
      <c r="AX965" s="20">
        <f t="shared" si="2165"/>
        <v>200000</v>
      </c>
      <c r="AY965" s="20">
        <f t="shared" si="2166"/>
        <v>0</v>
      </c>
      <c r="AZ965" s="20">
        <f t="shared" si="2167"/>
        <v>0</v>
      </c>
      <c r="BA965" s="20">
        <f t="shared" si="2168"/>
        <v>200000</v>
      </c>
      <c r="BB965" s="36">
        <f t="shared" si="2169"/>
        <v>1</v>
      </c>
      <c r="BC965" s="36">
        <f t="shared" si="2170"/>
        <v>0</v>
      </c>
      <c r="BD965" s="80">
        <f t="shared" si="2171"/>
        <v>0</v>
      </c>
      <c r="BE965" s="36">
        <f t="shared" si="2172"/>
        <v>0</v>
      </c>
      <c r="BF965" s="36">
        <f t="shared" si="2173"/>
        <v>0</v>
      </c>
      <c r="BG965" s="36">
        <f t="shared" si="2174"/>
        <v>0</v>
      </c>
      <c r="BH965" s="36">
        <f t="shared" si="2175"/>
        <v>0</v>
      </c>
      <c r="BI965" s="36">
        <f t="shared" si="2176"/>
        <v>0</v>
      </c>
      <c r="BJ965" s="36">
        <f t="shared" si="2177"/>
        <v>0</v>
      </c>
      <c r="BK965" s="36">
        <f t="shared" si="2178"/>
        <v>0</v>
      </c>
      <c r="BL965" s="68">
        <f>IF(OR(AT965=0,E965&gt;ProjTerm),0,VLOOKUP(D965,'Life Events'!$AE$5:$AI$1206,5,FALSE))</f>
        <v>0</v>
      </c>
      <c r="BM965" s="93">
        <f t="shared" si="2179"/>
        <v>0</v>
      </c>
      <c r="BN965" s="93">
        <f t="shared" si="2180"/>
        <v>0</v>
      </c>
      <c r="BO965" s="36">
        <f t="shared" si="2181"/>
        <v>0</v>
      </c>
      <c r="BP965" s="36">
        <f t="shared" si="2182"/>
        <v>0</v>
      </c>
      <c r="BQ965" s="36">
        <f t="shared" si="2183"/>
        <v>0</v>
      </c>
      <c r="BR965" s="36">
        <f t="shared" si="2184"/>
        <v>154.78110000000001</v>
      </c>
      <c r="BS965" s="36">
        <f t="shared" si="2185"/>
        <v>0</v>
      </c>
      <c r="BT965" s="36">
        <f t="shared" si="2186"/>
        <v>0</v>
      </c>
      <c r="BU965" s="70" cm="1">
        <f t="array" ref="BU965">IF(AND(ActInt=1,$J965=0),INDEX(Tbl_FwdNom,$B965-IVP,MATCH(ValnDt,Tbl_FwdNom_Cols)),INDEX(Tbl_FwdNom,$B965,MATCH(StartDt,Tbl_FwdNom_Cols)))</f>
        <v>8.6787247470000004</v>
      </c>
      <c r="BV965" s="70" cm="1">
        <f t="array" ref="BV965">INDEX(Tbl_FwdReal,$B965,MATCH(StartDt,Tbl_FwdReal_Cols))</f>
        <v>2.8181807120000002</v>
      </c>
      <c r="BW965" s="70" cm="1">
        <f t="array" ref="BW965">IF(RunType&lt;&gt;"OPN",INDEX(Tbl_FwdReal,$B965,MATCH(ValnDt,Tbl_FwdReal_Cols)),IF(AND($J965=0,ActInt=1),INDEX(Tbl_FwdReal,$B965-IVP,MATCH(ValnDt,Tbl_FwdReal_Cols)),-999))*$K965</f>
        <v>2.8181807120000002</v>
      </c>
      <c r="BX965" s="70">
        <f t="shared" si="2187"/>
        <v>2.8181807120000003E-2</v>
      </c>
      <c r="BY965" s="70">
        <f t="shared" si="2262"/>
        <v>5.6999102633567666E-2</v>
      </c>
      <c r="BZ965" s="64">
        <f t="shared" si="2275"/>
        <v>4.6301744435515158E-3</v>
      </c>
      <c r="CA965" s="70" cm="1">
        <f t="array" ref="CA965">IF($J965=1,CA964*(1+INDEX(Tbl_CPI,$B965,MATCH(IF(RunType="OPN",StartDt,ValnDt),Tbl_CPI_Cols))),0)</f>
        <v>0</v>
      </c>
      <c r="CB965" s="70">
        <f t="shared" si="2263"/>
        <v>174.19795186988179</v>
      </c>
      <c r="CC965" s="70">
        <f t="shared" si="2264"/>
        <v>167.09326122523206</v>
      </c>
      <c r="CD965" s="36">
        <f t="shared" si="2188"/>
        <v>846.4666124901546</v>
      </c>
      <c r="CE965" s="36">
        <f t="shared" si="2189"/>
        <v>0</v>
      </c>
      <c r="CF965" s="36">
        <f t="shared" si="2190"/>
        <v>0</v>
      </c>
      <c r="CG965" s="36">
        <f t="shared" si="2191"/>
        <v>0</v>
      </c>
      <c r="CH965" s="36">
        <f t="shared" si="2192"/>
        <v>0</v>
      </c>
      <c r="CI965" s="36">
        <f t="shared" si="2193"/>
        <v>0</v>
      </c>
      <c r="CJ965" s="36">
        <f t="shared" si="2194"/>
        <v>0</v>
      </c>
      <c r="CK965" s="36">
        <f t="shared" si="2195"/>
        <v>0</v>
      </c>
      <c r="CL965" s="36">
        <f t="shared" si="2196"/>
        <v>0</v>
      </c>
      <c r="CM965" s="36">
        <f t="shared" si="2197"/>
        <v>0</v>
      </c>
      <c r="CN965" s="36">
        <f t="shared" si="2198"/>
        <v>0</v>
      </c>
      <c r="CO965" s="20">
        <f t="shared" si="2199"/>
        <v>120000</v>
      </c>
      <c r="CP965" s="20">
        <f t="shared" si="2200"/>
        <v>2</v>
      </c>
      <c r="CQ965" s="64" t="e">
        <f t="shared" si="2201"/>
        <v>#N/A</v>
      </c>
      <c r="CR965" s="64" t="e">
        <f t="shared" si="2202"/>
        <v>#N/A</v>
      </c>
      <c r="CS965" s="36" t="e">
        <f t="shared" si="2203"/>
        <v>#N/A</v>
      </c>
      <c r="CT965" s="36">
        <f t="shared" si="2204"/>
        <v>0</v>
      </c>
      <c r="CU965" s="36">
        <f t="shared" si="2205"/>
        <v>0</v>
      </c>
      <c r="CV965" s="36">
        <f t="shared" si="2265"/>
        <v>0</v>
      </c>
      <c r="CW965" s="36">
        <f t="shared" si="2206"/>
        <v>0</v>
      </c>
      <c r="CX965" s="36">
        <f t="shared" si="2207"/>
        <v>0</v>
      </c>
      <c r="CY965" s="36">
        <f t="shared" si="2208"/>
        <v>0</v>
      </c>
      <c r="CZ965" s="36">
        <f t="shared" si="2266"/>
        <v>0</v>
      </c>
      <c r="DA965" s="64">
        <f t="shared" si="2209"/>
        <v>6.959594905994626E-3</v>
      </c>
      <c r="DB965" s="70">
        <f t="shared" si="2267"/>
        <v>0.99308850629041934</v>
      </c>
      <c r="DC965" s="70">
        <f>PRODUCT($DB$8:DB965)</f>
        <v>2.0430812158349102E-4</v>
      </c>
      <c r="DD965" s="36">
        <f t="shared" si="2210"/>
        <v>0</v>
      </c>
      <c r="DE965" s="36">
        <f t="shared" si="2211"/>
        <v>0</v>
      </c>
      <c r="DF965" s="36">
        <f t="shared" si="2212"/>
        <v>0</v>
      </c>
      <c r="DG965" s="36">
        <f t="shared" si="2213"/>
        <v>0</v>
      </c>
      <c r="DH965" s="36">
        <f t="shared" si="2214"/>
        <v>0</v>
      </c>
      <c r="DI965" s="36">
        <f t="shared" si="2215"/>
        <v>0</v>
      </c>
      <c r="DJ965" s="36">
        <f t="shared" si="2216"/>
        <v>0</v>
      </c>
      <c r="DK965" s="36">
        <f t="shared" si="2217"/>
        <v>0</v>
      </c>
      <c r="DL965" s="36">
        <f t="shared" si="2218"/>
        <v>0</v>
      </c>
      <c r="DM965" s="36">
        <f t="shared" si="2219"/>
        <v>0</v>
      </c>
      <c r="DN965" s="36">
        <f t="shared" ca="1" si="2268"/>
        <v>4.6137290849905055E-12</v>
      </c>
      <c r="DO965" s="64" cm="1">
        <f t="array" ref="DO965">IFERROR(INDEX(Tbl_FwdNom,$B965,MATCH(LIDt,Tbl_FwdNom_Cols,0)),0)</f>
        <v>7.6100963889999997</v>
      </c>
      <c r="DP965" s="64">
        <f t="shared" ca="1" si="2269"/>
        <v>7.548790855</v>
      </c>
      <c r="DQ965" s="64">
        <f t="shared" ca="1" si="2220"/>
        <v>6.0829621124720568E-3</v>
      </c>
      <c r="DR965" s="70">
        <f t="shared" ca="1" si="2221"/>
        <v>0.99395381659212312</v>
      </c>
      <c r="DS965" s="70">
        <f ca="1">PRODUCT($DR$8:DR965)</f>
        <v>8.083300156886753E-4</v>
      </c>
      <c r="DT965" s="36">
        <f t="shared" ca="1" si="2222"/>
        <v>0</v>
      </c>
      <c r="DU965" s="36">
        <f t="shared" ca="1" si="2223"/>
        <v>0</v>
      </c>
      <c r="DV965" s="36">
        <f t="shared" ca="1" si="2224"/>
        <v>0</v>
      </c>
      <c r="DW965" s="36">
        <f t="shared" ca="1" si="2225"/>
        <v>0</v>
      </c>
      <c r="DX965" s="36">
        <f t="shared" ca="1" si="2226"/>
        <v>0</v>
      </c>
      <c r="DY965" s="36">
        <f t="shared" ca="1" si="2227"/>
        <v>0</v>
      </c>
      <c r="DZ965" s="36">
        <f t="shared" ca="1" si="2228"/>
        <v>0</v>
      </c>
      <c r="EA965" s="36">
        <f t="shared" ca="1" si="2229"/>
        <v>0</v>
      </c>
      <c r="EB965" s="36">
        <f t="shared" ca="1" si="2230"/>
        <v>0</v>
      </c>
      <c r="EC965" s="36">
        <f t="shared" ca="1" si="2231"/>
        <v>0</v>
      </c>
      <c r="ED965" s="36">
        <f t="shared" ca="1" si="2232"/>
        <v>0</v>
      </c>
      <c r="EE965" s="36">
        <f t="shared" ca="1" si="2270"/>
        <v>0</v>
      </c>
      <c r="EF965" s="36">
        <f t="shared" ca="1" si="2233"/>
        <v>0</v>
      </c>
      <c r="EG965" s="64"/>
      <c r="EH965" s="64"/>
      <c r="EI965" s="64"/>
      <c r="EJ965" s="70"/>
      <c r="EK965" s="70"/>
      <c r="EL965" s="70"/>
      <c r="EM965" s="70"/>
      <c r="EN965" s="70"/>
      <c r="EO965" s="36">
        <f t="shared" si="2234"/>
        <v>0</v>
      </c>
      <c r="EP965" s="36">
        <f t="shared" si="2235"/>
        <v>0</v>
      </c>
      <c r="EQ965" s="36">
        <f t="shared" si="2236"/>
        <v>0</v>
      </c>
      <c r="ER965" s="36">
        <f t="shared" si="2237"/>
        <v>0</v>
      </c>
      <c r="ES965" s="36">
        <f t="shared" si="2238"/>
        <v>0</v>
      </c>
      <c r="ET965" s="36">
        <f t="shared" si="2239"/>
        <v>0</v>
      </c>
      <c r="EU965" s="36">
        <f t="shared" si="2271"/>
        <v>0</v>
      </c>
      <c r="EV965" s="36">
        <f t="shared" si="2240"/>
        <v>0</v>
      </c>
      <c r="EW965" s="36">
        <f t="shared" si="2241"/>
        <v>0</v>
      </c>
      <c r="EX965" s="36">
        <f t="shared" si="2272"/>
        <v>0</v>
      </c>
      <c r="EY965" s="36">
        <f t="shared" si="2242"/>
        <v>0</v>
      </c>
      <c r="EZ965" s="36">
        <f t="shared" si="2243"/>
        <v>0</v>
      </c>
      <c r="FA965" s="36">
        <f t="shared" si="2244"/>
        <v>0</v>
      </c>
      <c r="FB965" s="36">
        <f t="shared" si="2245"/>
        <v>0</v>
      </c>
      <c r="FC965" s="36">
        <f t="shared" si="2273"/>
        <v>0</v>
      </c>
      <c r="FD965" s="36">
        <f t="shared" si="2246"/>
        <v>0</v>
      </c>
      <c r="FE965" s="36">
        <f t="shared" si="2247"/>
        <v>0</v>
      </c>
      <c r="FF965" s="36">
        <f t="shared" si="2274"/>
        <v>0</v>
      </c>
      <c r="FG965" s="36">
        <f t="shared" si="2248"/>
        <v>0</v>
      </c>
      <c r="FH965" s="36">
        <f t="shared" si="2249"/>
        <v>0</v>
      </c>
      <c r="FI965" s="36">
        <f t="shared" si="2250"/>
        <v>0</v>
      </c>
      <c r="FJ965" s="36">
        <f t="shared" ca="1" si="2251"/>
        <v>0</v>
      </c>
      <c r="FK965" s="36">
        <f t="shared" si="2252"/>
        <v>0</v>
      </c>
      <c r="FL965" s="36">
        <f t="shared" si="2253"/>
        <v>0</v>
      </c>
      <c r="FM965" s="36">
        <f t="shared" ca="1" si="2254"/>
        <v>0</v>
      </c>
      <c r="FN965" s="36">
        <f t="shared" ca="1" si="2276"/>
        <v>0</v>
      </c>
    </row>
    <row r="966" spans="2:170" x14ac:dyDescent="0.25">
      <c r="B966" s="2">
        <v>958</v>
      </c>
      <c r="C966" s="2">
        <f t="shared" si="2282"/>
        <v>80</v>
      </c>
      <c r="D966" s="2">
        <f t="shared" si="2279"/>
        <v>982</v>
      </c>
      <c r="E966" s="2">
        <f t="shared" si="2277"/>
        <v>82</v>
      </c>
      <c r="F966" s="189">
        <f t="shared" si="2281"/>
        <v>74876</v>
      </c>
      <c r="G966" s="2">
        <f t="shared" si="2280"/>
        <v>12</v>
      </c>
      <c r="H966" s="187">
        <f t="shared" si="2131"/>
        <v>114.41666666666666</v>
      </c>
      <c r="I966" s="186">
        <f t="shared" si="2278"/>
        <v>114</v>
      </c>
      <c r="J966" s="2">
        <f t="shared" si="2132"/>
        <v>0</v>
      </c>
      <c r="K966" s="2">
        <f t="shared" si="2133"/>
        <v>1</v>
      </c>
      <c r="L966">
        <f t="shared" si="2134"/>
        <v>2</v>
      </c>
      <c r="M966" s="190">
        <f t="shared" si="2255"/>
        <v>0.93</v>
      </c>
      <c r="N966">
        <f t="shared" si="2135"/>
        <v>1</v>
      </c>
      <c r="O966">
        <f t="shared" si="2136"/>
        <v>100</v>
      </c>
      <c r="P966" s="58">
        <f t="shared" si="2137"/>
        <v>4.1850000000000005</v>
      </c>
      <c r="Q966" s="106">
        <f t="shared" si="2138"/>
        <v>1</v>
      </c>
      <c r="R966" s="59">
        <f t="shared" si="2139"/>
        <v>1</v>
      </c>
      <c r="S966" s="32">
        <f t="shared" si="2256"/>
        <v>1</v>
      </c>
      <c r="T966">
        <f t="shared" si="2140"/>
        <v>1</v>
      </c>
      <c r="U966" s="32">
        <f t="shared" si="2257"/>
        <v>0.93</v>
      </c>
      <c r="V966">
        <f t="shared" si="2141"/>
        <v>1</v>
      </c>
      <c r="W966">
        <f t="shared" si="2142"/>
        <v>100</v>
      </c>
      <c r="X966" s="58">
        <f t="shared" si="2143"/>
        <v>1</v>
      </c>
      <c r="Y966" s="58">
        <f t="shared" si="2144"/>
        <v>1</v>
      </c>
      <c r="Z966" s="32">
        <f t="shared" si="2145"/>
        <v>1</v>
      </c>
      <c r="AA966" s="32">
        <f t="shared" si="2146"/>
        <v>1</v>
      </c>
      <c r="AB966" s="59">
        <f t="shared" si="2147"/>
        <v>4.9056245199999996E-3</v>
      </c>
      <c r="AC966" s="59">
        <f t="shared" si="2148"/>
        <v>4.9056245199999996E-3</v>
      </c>
      <c r="AD966">
        <f t="shared" si="2149"/>
        <v>1</v>
      </c>
      <c r="AE966" s="59">
        <f t="shared" si="2150"/>
        <v>4.9056245199999996E-3</v>
      </c>
      <c r="AF966" s="59">
        <f t="shared" si="2151"/>
        <v>4.1758461800000006E-3</v>
      </c>
      <c r="AG966" s="59">
        <f t="shared" si="2152"/>
        <v>4.1758461800000006E-3</v>
      </c>
      <c r="AH966">
        <f t="shared" si="2153"/>
        <v>1</v>
      </c>
      <c r="AI966" s="59">
        <f t="shared" si="2154"/>
        <v>4.1758461800000006E-3</v>
      </c>
      <c r="AJ966" s="59">
        <f t="shared" si="2155"/>
        <v>0</v>
      </c>
      <c r="AK966" s="59">
        <f t="shared" si="2156"/>
        <v>0</v>
      </c>
      <c r="AL966" s="59">
        <f t="shared" si="2157"/>
        <v>0</v>
      </c>
      <c r="AM966" s="12">
        <f t="shared" si="2258"/>
        <v>0</v>
      </c>
      <c r="AN966" s="12">
        <f t="shared" si="2259"/>
        <v>0</v>
      </c>
      <c r="AO966" s="66">
        <f t="shared" si="2158"/>
        <v>0</v>
      </c>
      <c r="AP966" s="66">
        <f t="shared" si="2159"/>
        <v>0</v>
      </c>
      <c r="AQ966" s="59">
        <f t="shared" si="2160"/>
        <v>0</v>
      </c>
      <c r="AR966" s="59">
        <f t="shared" si="2161"/>
        <v>0</v>
      </c>
      <c r="AS966" s="59">
        <f t="shared" si="2162"/>
        <v>0</v>
      </c>
      <c r="AT966" s="12">
        <f t="shared" si="2163"/>
        <v>0</v>
      </c>
      <c r="AU966" s="59">
        <f t="shared" si="2260"/>
        <v>0</v>
      </c>
      <c r="AV966" s="59">
        <f t="shared" si="2261"/>
        <v>0</v>
      </c>
      <c r="AW966" s="70">
        <f t="shared" si="2164"/>
        <v>0</v>
      </c>
      <c r="AX966" s="20">
        <f t="shared" si="2165"/>
        <v>200000</v>
      </c>
      <c r="AY966" s="20">
        <f t="shared" si="2166"/>
        <v>0</v>
      </c>
      <c r="AZ966" s="20">
        <f t="shared" si="2167"/>
        <v>0</v>
      </c>
      <c r="BA966" s="20">
        <f t="shared" si="2168"/>
        <v>200000</v>
      </c>
      <c r="BB966" s="36">
        <f t="shared" si="2169"/>
        <v>1</v>
      </c>
      <c r="BC966" s="36">
        <f t="shared" si="2170"/>
        <v>0</v>
      </c>
      <c r="BD966" s="80">
        <f t="shared" si="2171"/>
        <v>0</v>
      </c>
      <c r="BE966" s="36">
        <f t="shared" si="2172"/>
        <v>0</v>
      </c>
      <c r="BF966" s="36">
        <f t="shared" si="2173"/>
        <v>0</v>
      </c>
      <c r="BG966" s="36">
        <f t="shared" si="2174"/>
        <v>0</v>
      </c>
      <c r="BH966" s="36">
        <f t="shared" si="2175"/>
        <v>0</v>
      </c>
      <c r="BI966" s="36">
        <f t="shared" si="2176"/>
        <v>0</v>
      </c>
      <c r="BJ966" s="36">
        <f t="shared" si="2177"/>
        <v>0</v>
      </c>
      <c r="BK966" s="36">
        <f t="shared" si="2178"/>
        <v>0</v>
      </c>
      <c r="BL966" s="68">
        <f>IF(OR(AT966=0,E966&gt;ProjTerm),0,VLOOKUP(D966,'Life Events'!$AE$5:$AI$1206,5,FALSE))</f>
        <v>0</v>
      </c>
      <c r="BM966" s="93">
        <f t="shared" si="2179"/>
        <v>0</v>
      </c>
      <c r="BN966" s="93">
        <f t="shared" si="2180"/>
        <v>0</v>
      </c>
      <c r="BO966" s="36">
        <f t="shared" si="2181"/>
        <v>0</v>
      </c>
      <c r="BP966" s="36">
        <f t="shared" si="2182"/>
        <v>0</v>
      </c>
      <c r="BQ966" s="36">
        <f t="shared" si="2183"/>
        <v>0</v>
      </c>
      <c r="BR966" s="36">
        <f t="shared" si="2184"/>
        <v>154.78110000000001</v>
      </c>
      <c r="BS966" s="36">
        <f t="shared" si="2185"/>
        <v>0</v>
      </c>
      <c r="BT966" s="36">
        <f t="shared" si="2186"/>
        <v>0</v>
      </c>
      <c r="BU966" s="70" cm="1">
        <f t="array" ref="BU966">IF(AND(ActInt=1,$J966=0),INDEX(Tbl_FwdNom,$B966-IVP,MATCH(ValnDt,Tbl_FwdNom_Cols)),INDEX(Tbl_FwdNom,$B966,MATCH(StartDt,Tbl_FwdNom_Cols)))</f>
        <v>8.6728238859999998</v>
      </c>
      <c r="BV966" s="70" cm="1">
        <f t="array" ref="BV966">INDEX(Tbl_FwdReal,$B966,MATCH(StartDt,Tbl_FwdReal_Cols))</f>
        <v>2.8148190579999999</v>
      </c>
      <c r="BW966" s="70" cm="1">
        <f t="array" ref="BW966">IF(RunType&lt;&gt;"OPN",INDEX(Tbl_FwdReal,$B966,MATCH(ValnDt,Tbl_FwdReal_Cols)),IF(AND($J966=0,ActInt=1),INDEX(Tbl_FwdReal,$B966-IVP,MATCH(ValnDt,Tbl_FwdReal_Cols)),-999))*$K966</f>
        <v>2.8148190579999999</v>
      </c>
      <c r="BX966" s="70">
        <f t="shared" si="2187"/>
        <v>2.8148190579999999E-2</v>
      </c>
      <c r="BY966" s="70">
        <f t="shared" si="2262"/>
        <v>5.6976269390654366E-2</v>
      </c>
      <c r="BZ966" s="64">
        <f t="shared" si="2275"/>
        <v>4.6283659279882094E-3</v>
      </c>
      <c r="CA966" s="70" cm="1">
        <f t="array" ref="CA966">IF($J966=1,CA965*(1+INDEX(Tbl_CPI,$B966,MATCH(IF(RunType="OPN",StartDt,ValnDt),Tbl_CPI_Cols))),0)</f>
        <v>0</v>
      </c>
      <c r="CB966" s="70">
        <f t="shared" si="2263"/>
        <v>175.00420373504167</v>
      </c>
      <c r="CC966" s="70">
        <f t="shared" si="2264"/>
        <v>167.09326122523206</v>
      </c>
      <c r="CD966" s="36">
        <f t="shared" si="2188"/>
        <v>846.4666124901546</v>
      </c>
      <c r="CE966" s="36">
        <f t="shared" si="2189"/>
        <v>0</v>
      </c>
      <c r="CF966" s="36">
        <f t="shared" si="2190"/>
        <v>0</v>
      </c>
      <c r="CG966" s="36">
        <f t="shared" si="2191"/>
        <v>0</v>
      </c>
      <c r="CH966" s="36">
        <f t="shared" si="2192"/>
        <v>0</v>
      </c>
      <c r="CI966" s="36">
        <f t="shared" si="2193"/>
        <v>0</v>
      </c>
      <c r="CJ966" s="36">
        <f t="shared" si="2194"/>
        <v>0</v>
      </c>
      <c r="CK966" s="36">
        <f t="shared" si="2195"/>
        <v>0</v>
      </c>
      <c r="CL966" s="36">
        <f t="shared" si="2196"/>
        <v>0</v>
      </c>
      <c r="CM966" s="36">
        <f t="shared" si="2197"/>
        <v>0</v>
      </c>
      <c r="CN966" s="36">
        <f t="shared" si="2198"/>
        <v>0</v>
      </c>
      <c r="CO966" s="20">
        <f t="shared" si="2199"/>
        <v>120000</v>
      </c>
      <c r="CP966" s="20">
        <f t="shared" si="2200"/>
        <v>2</v>
      </c>
      <c r="CQ966" s="64" t="e">
        <f t="shared" si="2201"/>
        <v>#N/A</v>
      </c>
      <c r="CR966" s="64" t="e">
        <f t="shared" si="2202"/>
        <v>#N/A</v>
      </c>
      <c r="CS966" s="36" t="e">
        <f t="shared" si="2203"/>
        <v>#N/A</v>
      </c>
      <c r="CT966" s="36">
        <f t="shared" si="2204"/>
        <v>0</v>
      </c>
      <c r="CU966" s="36">
        <f t="shared" si="2205"/>
        <v>0</v>
      </c>
      <c r="CV966" s="36">
        <f t="shared" si="2265"/>
        <v>0</v>
      </c>
      <c r="CW966" s="36">
        <f t="shared" si="2206"/>
        <v>0</v>
      </c>
      <c r="CX966" s="36">
        <f t="shared" si="2207"/>
        <v>0</v>
      </c>
      <c r="CY966" s="36">
        <f t="shared" si="2208"/>
        <v>0</v>
      </c>
      <c r="CZ966" s="36">
        <f t="shared" si="2266"/>
        <v>0</v>
      </c>
      <c r="DA966" s="64">
        <f t="shared" si="2209"/>
        <v>6.9550386044654466E-3</v>
      </c>
      <c r="DB966" s="70">
        <f t="shared" si="2267"/>
        <v>0.99309299984823118</v>
      </c>
      <c r="DC966" s="70">
        <f>PRODUCT($DB$8:DB966)</f>
        <v>2.0289696535670624E-4</v>
      </c>
      <c r="DD966" s="36">
        <f t="shared" si="2210"/>
        <v>0</v>
      </c>
      <c r="DE966" s="36">
        <f t="shared" si="2211"/>
        <v>0</v>
      </c>
      <c r="DF966" s="36">
        <f t="shared" si="2212"/>
        <v>0</v>
      </c>
      <c r="DG966" s="36">
        <f t="shared" si="2213"/>
        <v>0</v>
      </c>
      <c r="DH966" s="36">
        <f t="shared" si="2214"/>
        <v>0</v>
      </c>
      <c r="DI966" s="36">
        <f t="shared" si="2215"/>
        <v>0</v>
      </c>
      <c r="DJ966" s="36">
        <f t="shared" si="2216"/>
        <v>0</v>
      </c>
      <c r="DK966" s="36">
        <f t="shared" si="2217"/>
        <v>0</v>
      </c>
      <c r="DL966" s="36">
        <f t="shared" si="2218"/>
        <v>0</v>
      </c>
      <c r="DM966" s="36">
        <f t="shared" si="2219"/>
        <v>0</v>
      </c>
      <c r="DN966" s="36">
        <f t="shared" ca="1" si="2268"/>
        <v>4.6137290849905055E-12</v>
      </c>
      <c r="DO966" s="64" cm="1">
        <f t="array" ref="DO966">IFERROR(INDEX(Tbl_FwdNom,$B966,MATCH(LIDt,Tbl_FwdNom_Cols,0)),0)</f>
        <v>7.6083929860000001</v>
      </c>
      <c r="DP966" s="64">
        <f t="shared" ca="1" si="2269"/>
        <v>7.5470884219999999</v>
      </c>
      <c r="DQ966" s="64">
        <f t="shared" ca="1" si="2220"/>
        <v>6.0816349619075005E-3</v>
      </c>
      <c r="DR966" s="70">
        <f t="shared" ca="1" si="2221"/>
        <v>0.99395512774454153</v>
      </c>
      <c r="DS966" s="70">
        <f ca="1">PRODUCT($DR$8:DR966)</f>
        <v>8.034437640035845E-4</v>
      </c>
      <c r="DT966" s="36">
        <f t="shared" ca="1" si="2222"/>
        <v>0</v>
      </c>
      <c r="DU966" s="36">
        <f t="shared" ca="1" si="2223"/>
        <v>0</v>
      </c>
      <c r="DV966" s="36">
        <f t="shared" ca="1" si="2224"/>
        <v>0</v>
      </c>
      <c r="DW966" s="36">
        <f t="shared" ca="1" si="2225"/>
        <v>0</v>
      </c>
      <c r="DX966" s="36">
        <f t="shared" ca="1" si="2226"/>
        <v>0</v>
      </c>
      <c r="DY966" s="36">
        <f t="shared" ca="1" si="2227"/>
        <v>0</v>
      </c>
      <c r="DZ966" s="36">
        <f t="shared" ca="1" si="2228"/>
        <v>0</v>
      </c>
      <c r="EA966" s="36">
        <f t="shared" ca="1" si="2229"/>
        <v>0</v>
      </c>
      <c r="EB966" s="36">
        <f t="shared" ca="1" si="2230"/>
        <v>0</v>
      </c>
      <c r="EC966" s="36">
        <f t="shared" ca="1" si="2231"/>
        <v>0</v>
      </c>
      <c r="ED966" s="36">
        <f t="shared" ca="1" si="2232"/>
        <v>0</v>
      </c>
      <c r="EE966" s="36">
        <f t="shared" ca="1" si="2270"/>
        <v>0</v>
      </c>
      <c r="EF966" s="36">
        <f t="shared" ca="1" si="2233"/>
        <v>0</v>
      </c>
      <c r="EG966" s="64"/>
      <c r="EH966" s="64"/>
      <c r="EI966" s="64"/>
      <c r="EJ966" s="70"/>
      <c r="EK966" s="70"/>
      <c r="EL966" s="70"/>
      <c r="EM966" s="70"/>
      <c r="EN966" s="70"/>
      <c r="EO966" s="36">
        <f t="shared" si="2234"/>
        <v>0</v>
      </c>
      <c r="EP966" s="36">
        <f t="shared" si="2235"/>
        <v>0</v>
      </c>
      <c r="EQ966" s="36">
        <f t="shared" si="2236"/>
        <v>0</v>
      </c>
      <c r="ER966" s="36">
        <f t="shared" si="2237"/>
        <v>0</v>
      </c>
      <c r="ES966" s="36">
        <f t="shared" si="2238"/>
        <v>0</v>
      </c>
      <c r="ET966" s="36">
        <f t="shared" si="2239"/>
        <v>0</v>
      </c>
      <c r="EU966" s="36">
        <f t="shared" si="2271"/>
        <v>0</v>
      </c>
      <c r="EV966" s="36">
        <f t="shared" si="2240"/>
        <v>0</v>
      </c>
      <c r="EW966" s="36">
        <f t="shared" si="2241"/>
        <v>0</v>
      </c>
      <c r="EX966" s="36">
        <f t="shared" si="2272"/>
        <v>0</v>
      </c>
      <c r="EY966" s="36">
        <f t="shared" si="2242"/>
        <v>0</v>
      </c>
      <c r="EZ966" s="36">
        <f t="shared" si="2243"/>
        <v>0</v>
      </c>
      <c r="FA966" s="36">
        <f t="shared" si="2244"/>
        <v>0</v>
      </c>
      <c r="FB966" s="36">
        <f t="shared" si="2245"/>
        <v>0</v>
      </c>
      <c r="FC966" s="36">
        <f t="shared" si="2273"/>
        <v>0</v>
      </c>
      <c r="FD966" s="36">
        <f t="shared" si="2246"/>
        <v>0</v>
      </c>
      <c r="FE966" s="36">
        <f t="shared" si="2247"/>
        <v>0</v>
      </c>
      <c r="FF966" s="36">
        <f t="shared" si="2274"/>
        <v>0</v>
      </c>
      <c r="FG966" s="36">
        <f t="shared" si="2248"/>
        <v>0</v>
      </c>
      <c r="FH966" s="36">
        <f t="shared" si="2249"/>
        <v>0</v>
      </c>
      <c r="FI966" s="36">
        <f t="shared" si="2250"/>
        <v>0</v>
      </c>
      <c r="FJ966" s="36">
        <f t="shared" ca="1" si="2251"/>
        <v>0</v>
      </c>
      <c r="FK966" s="36">
        <f t="shared" si="2252"/>
        <v>0</v>
      </c>
      <c r="FL966" s="36">
        <f t="shared" si="2253"/>
        <v>0</v>
      </c>
      <c r="FM966" s="36">
        <f t="shared" ca="1" si="2254"/>
        <v>0</v>
      </c>
      <c r="FN966" s="36">
        <f t="shared" ca="1" si="2276"/>
        <v>0</v>
      </c>
    </row>
    <row r="967" spans="2:170" x14ac:dyDescent="0.25">
      <c r="B967" s="2">
        <v>959</v>
      </c>
      <c r="C967" s="2">
        <f t="shared" si="2282"/>
        <v>80</v>
      </c>
      <c r="D967" s="2">
        <f t="shared" si="2279"/>
        <v>983</v>
      </c>
      <c r="E967" s="2">
        <f t="shared" si="2277"/>
        <v>82</v>
      </c>
      <c r="F967" s="189">
        <f t="shared" si="2281"/>
        <v>74907</v>
      </c>
      <c r="G967" s="2">
        <f t="shared" si="2280"/>
        <v>1</v>
      </c>
      <c r="H967" s="187">
        <f t="shared" si="2131"/>
        <v>114.5</v>
      </c>
      <c r="I967" s="186">
        <f t="shared" si="2278"/>
        <v>114</v>
      </c>
      <c r="J967" s="2">
        <f t="shared" si="2132"/>
        <v>0</v>
      </c>
      <c r="K967" s="2">
        <f t="shared" si="2133"/>
        <v>1</v>
      </c>
      <c r="L967">
        <f t="shared" si="2134"/>
        <v>2</v>
      </c>
      <c r="M967" s="190">
        <f t="shared" si="2255"/>
        <v>0.93</v>
      </c>
      <c r="N967">
        <f t="shared" si="2135"/>
        <v>1</v>
      </c>
      <c r="O967">
        <f t="shared" si="2136"/>
        <v>100</v>
      </c>
      <c r="P967" s="58">
        <f t="shared" si="2137"/>
        <v>4.1850000000000005</v>
      </c>
      <c r="Q967" s="106">
        <f t="shared" si="2138"/>
        <v>1</v>
      </c>
      <c r="R967" s="59">
        <f t="shared" si="2139"/>
        <v>1</v>
      </c>
      <c r="S967" s="32">
        <f t="shared" si="2256"/>
        <v>1</v>
      </c>
      <c r="T967">
        <f t="shared" si="2140"/>
        <v>1</v>
      </c>
      <c r="U967" s="32">
        <f t="shared" si="2257"/>
        <v>0.93</v>
      </c>
      <c r="V967">
        <f t="shared" si="2141"/>
        <v>1</v>
      </c>
      <c r="W967">
        <f t="shared" si="2142"/>
        <v>100</v>
      </c>
      <c r="X967" s="58">
        <f t="shared" si="2143"/>
        <v>1</v>
      </c>
      <c r="Y967" s="58">
        <f t="shared" si="2144"/>
        <v>1</v>
      </c>
      <c r="Z967" s="32">
        <f t="shared" si="2145"/>
        <v>1</v>
      </c>
      <c r="AA967" s="32">
        <f t="shared" si="2146"/>
        <v>1</v>
      </c>
      <c r="AB967" s="59">
        <f t="shared" si="2147"/>
        <v>4.9056245199999996E-3</v>
      </c>
      <c r="AC967" s="59">
        <f t="shared" si="2148"/>
        <v>4.9056245199999996E-3</v>
      </c>
      <c r="AD967">
        <f t="shared" si="2149"/>
        <v>1</v>
      </c>
      <c r="AE967" s="59">
        <f t="shared" si="2150"/>
        <v>4.9056245199999996E-3</v>
      </c>
      <c r="AF967" s="59">
        <f t="shared" si="2151"/>
        <v>4.1758461800000006E-3</v>
      </c>
      <c r="AG967" s="59">
        <f t="shared" si="2152"/>
        <v>4.1758461800000006E-3</v>
      </c>
      <c r="AH967">
        <f t="shared" si="2153"/>
        <v>1</v>
      </c>
      <c r="AI967" s="59">
        <f t="shared" si="2154"/>
        <v>4.1758461800000006E-3</v>
      </c>
      <c r="AJ967" s="59">
        <f t="shared" si="2155"/>
        <v>0</v>
      </c>
      <c r="AK967" s="59">
        <f t="shared" si="2156"/>
        <v>0</v>
      </c>
      <c r="AL967" s="59">
        <f t="shared" si="2157"/>
        <v>0</v>
      </c>
      <c r="AM967" s="12">
        <f t="shared" si="2258"/>
        <v>0</v>
      </c>
      <c r="AN967" s="12">
        <f t="shared" si="2259"/>
        <v>0</v>
      </c>
      <c r="AO967" s="66">
        <f t="shared" si="2158"/>
        <v>0</v>
      </c>
      <c r="AP967" s="66">
        <f t="shared" si="2159"/>
        <v>0</v>
      </c>
      <c r="AQ967" s="59">
        <f t="shared" si="2160"/>
        <v>0</v>
      </c>
      <c r="AR967" s="59">
        <f t="shared" si="2161"/>
        <v>0</v>
      </c>
      <c r="AS967" s="59">
        <f t="shared" si="2162"/>
        <v>0</v>
      </c>
      <c r="AT967" s="12">
        <f t="shared" si="2163"/>
        <v>0</v>
      </c>
      <c r="AU967" s="59">
        <f t="shared" si="2260"/>
        <v>0</v>
      </c>
      <c r="AV967" s="59">
        <f t="shared" si="2261"/>
        <v>0</v>
      </c>
      <c r="AW967" s="70">
        <f t="shared" si="2164"/>
        <v>0</v>
      </c>
      <c r="AX967" s="20">
        <f t="shared" si="2165"/>
        <v>200000</v>
      </c>
      <c r="AY967" s="20">
        <f t="shared" si="2166"/>
        <v>0</v>
      </c>
      <c r="AZ967" s="20">
        <f t="shared" si="2167"/>
        <v>0</v>
      </c>
      <c r="BA967" s="20">
        <f t="shared" si="2168"/>
        <v>200000</v>
      </c>
      <c r="BB967" s="36">
        <f t="shared" si="2169"/>
        <v>1</v>
      </c>
      <c r="BC967" s="36">
        <f t="shared" si="2170"/>
        <v>0</v>
      </c>
      <c r="BD967" s="80">
        <f t="shared" si="2171"/>
        <v>0</v>
      </c>
      <c r="BE967" s="36">
        <f t="shared" si="2172"/>
        <v>0</v>
      </c>
      <c r="BF967" s="36">
        <f t="shared" si="2173"/>
        <v>0</v>
      </c>
      <c r="BG967" s="36">
        <f t="shared" si="2174"/>
        <v>0</v>
      </c>
      <c r="BH967" s="36">
        <f t="shared" si="2175"/>
        <v>0</v>
      </c>
      <c r="BI967" s="36">
        <f t="shared" si="2176"/>
        <v>0</v>
      </c>
      <c r="BJ967" s="36">
        <f t="shared" si="2177"/>
        <v>0</v>
      </c>
      <c r="BK967" s="36">
        <f t="shared" si="2178"/>
        <v>0</v>
      </c>
      <c r="BL967" s="68">
        <f>IF(OR(AT967=0,E967&gt;ProjTerm),0,VLOOKUP(D967,'Life Events'!$AE$5:$AI$1206,5,FALSE))</f>
        <v>0</v>
      </c>
      <c r="BM967" s="93">
        <f t="shared" si="2179"/>
        <v>0</v>
      </c>
      <c r="BN967" s="93">
        <f t="shared" si="2180"/>
        <v>0</v>
      </c>
      <c r="BO967" s="36">
        <f t="shared" si="2181"/>
        <v>0</v>
      </c>
      <c r="BP967" s="36">
        <f t="shared" si="2182"/>
        <v>0</v>
      </c>
      <c r="BQ967" s="36">
        <f t="shared" si="2183"/>
        <v>0</v>
      </c>
      <c r="BR967" s="36">
        <f t="shared" si="2184"/>
        <v>154.78110000000001</v>
      </c>
      <c r="BS967" s="36">
        <f t="shared" si="2185"/>
        <v>0</v>
      </c>
      <c r="BT967" s="36">
        <f t="shared" si="2186"/>
        <v>0</v>
      </c>
      <c r="BU967" s="70" cm="1">
        <f t="array" ref="BU967">IF(AND(ActInt=1,$J967=0),INDEX(Tbl_FwdNom,$B967-IVP,MATCH(ValnDt,Tbl_FwdNom_Cols)),INDEX(Tbl_FwdNom,$B967,MATCH(StartDt,Tbl_FwdNom_Cols)))</f>
        <v>8.6669233450000007</v>
      </c>
      <c r="BV967" s="70" cm="1">
        <f t="array" ref="BV967">INDEX(Tbl_FwdReal,$B967,MATCH(StartDt,Tbl_FwdReal_Cols))</f>
        <v>2.8114575140000002</v>
      </c>
      <c r="BW967" s="70" cm="1">
        <f t="array" ref="BW967">IF(RunType&lt;&gt;"OPN",INDEX(Tbl_FwdReal,$B967,MATCH(ValnDt,Tbl_FwdReal_Cols)),IF(AND($J967=0,ActInt=1),INDEX(Tbl_FwdReal,$B967-IVP,MATCH(ValnDt,Tbl_FwdReal_Cols)),-999))*$K967</f>
        <v>2.8114575140000002</v>
      </c>
      <c r="BX967" s="70">
        <f t="shared" si="2187"/>
        <v>2.811457514E-2</v>
      </c>
      <c r="BY967" s="70">
        <f t="shared" si="2262"/>
        <v>5.6953436636210109E-2</v>
      </c>
      <c r="BZ967" s="64">
        <f t="shared" si="2275"/>
        <v>4.6265574153026012E-3</v>
      </c>
      <c r="CA967" s="70" cm="1">
        <f t="array" ref="CA967">IF($J967=1,CA966*(1+INDEX(Tbl_CPI,$B967,MATCH(IF(RunType="OPN",StartDt,ValnDt),Tbl_CPI_Cols))),0)</f>
        <v>0</v>
      </c>
      <c r="CB967" s="70">
        <f t="shared" si="2263"/>
        <v>175.81387073154116</v>
      </c>
      <c r="CC967" s="70">
        <f t="shared" si="2264"/>
        <v>167.09326122523206</v>
      </c>
      <c r="CD967" s="36">
        <f t="shared" si="2188"/>
        <v>846.4666124901546</v>
      </c>
      <c r="CE967" s="36">
        <f t="shared" si="2189"/>
        <v>0</v>
      </c>
      <c r="CF967" s="36">
        <f t="shared" si="2190"/>
        <v>0</v>
      </c>
      <c r="CG967" s="36">
        <f t="shared" si="2191"/>
        <v>0</v>
      </c>
      <c r="CH967" s="36">
        <f t="shared" si="2192"/>
        <v>0</v>
      </c>
      <c r="CI967" s="36">
        <f t="shared" si="2193"/>
        <v>0</v>
      </c>
      <c r="CJ967" s="36">
        <f t="shared" si="2194"/>
        <v>0</v>
      </c>
      <c r="CK967" s="36">
        <f t="shared" si="2195"/>
        <v>0</v>
      </c>
      <c r="CL967" s="36">
        <f t="shared" si="2196"/>
        <v>0</v>
      </c>
      <c r="CM967" s="36">
        <f t="shared" si="2197"/>
        <v>0</v>
      </c>
      <c r="CN967" s="36">
        <f t="shared" si="2198"/>
        <v>0</v>
      </c>
      <c r="CO967" s="20">
        <f t="shared" si="2199"/>
        <v>120000</v>
      </c>
      <c r="CP967" s="20">
        <f t="shared" si="2200"/>
        <v>2</v>
      </c>
      <c r="CQ967" s="64" t="e">
        <f t="shared" si="2201"/>
        <v>#N/A</v>
      </c>
      <c r="CR967" s="64" t="e">
        <f t="shared" si="2202"/>
        <v>#N/A</v>
      </c>
      <c r="CS967" s="36" t="e">
        <f t="shared" si="2203"/>
        <v>#N/A</v>
      </c>
      <c r="CT967" s="36">
        <f t="shared" si="2204"/>
        <v>0</v>
      </c>
      <c r="CU967" s="36">
        <f t="shared" si="2205"/>
        <v>0</v>
      </c>
      <c r="CV967" s="36">
        <f t="shared" si="2265"/>
        <v>0</v>
      </c>
      <c r="CW967" s="36">
        <f t="shared" si="2206"/>
        <v>0</v>
      </c>
      <c r="CX967" s="36">
        <f t="shared" si="2207"/>
        <v>0</v>
      </c>
      <c r="CY967" s="36">
        <f t="shared" si="2208"/>
        <v>0</v>
      </c>
      <c r="CZ967" s="36">
        <f t="shared" si="2266"/>
        <v>0</v>
      </c>
      <c r="DA967" s="64">
        <f t="shared" si="2209"/>
        <v>6.9504823232473534E-3</v>
      </c>
      <c r="DB967" s="70">
        <f t="shared" si="2267"/>
        <v>0.99309749342667664</v>
      </c>
      <c r="DC967" s="70">
        <f>PRODUCT($DB$8:DB967)</f>
        <v>2.0149646771962422E-4</v>
      </c>
      <c r="DD967" s="36">
        <f t="shared" si="2210"/>
        <v>0</v>
      </c>
      <c r="DE967" s="36">
        <f t="shared" si="2211"/>
        <v>0</v>
      </c>
      <c r="DF967" s="36">
        <f t="shared" si="2212"/>
        <v>0</v>
      </c>
      <c r="DG967" s="36">
        <f t="shared" si="2213"/>
        <v>0</v>
      </c>
      <c r="DH967" s="36">
        <f t="shared" si="2214"/>
        <v>0</v>
      </c>
      <c r="DI967" s="36">
        <f t="shared" si="2215"/>
        <v>0</v>
      </c>
      <c r="DJ967" s="36">
        <f t="shared" si="2216"/>
        <v>0</v>
      </c>
      <c r="DK967" s="36">
        <f t="shared" si="2217"/>
        <v>0</v>
      </c>
      <c r="DL967" s="36">
        <f t="shared" si="2218"/>
        <v>0</v>
      </c>
      <c r="DM967" s="36">
        <f t="shared" si="2219"/>
        <v>0</v>
      </c>
      <c r="DN967" s="36">
        <f t="shared" ca="1" si="2268"/>
        <v>4.6137290849905055E-12</v>
      </c>
      <c r="DO967" s="64" cm="1">
        <f t="array" ref="DO967">IFERROR(INDEX(Tbl_FwdNom,$B967,MATCH(LIDt,Tbl_FwdNom_Cols,0)),0)</f>
        <v>7.6066896100000001</v>
      </c>
      <c r="DP967" s="64">
        <f t="shared" ca="1" si="2269"/>
        <v>7.5453860170000002</v>
      </c>
      <c r="DQ967" s="64">
        <f t="shared" ca="1" si="2220"/>
        <v>6.0803078139131106E-3</v>
      </c>
      <c r="DR967" s="70">
        <f t="shared" ca="1" si="2221"/>
        <v>0.99395643889787999</v>
      </c>
      <c r="DS967" s="70">
        <f ca="1">PRODUCT($DR$8:DR967)</f>
        <v>7.9858810252371156E-4</v>
      </c>
      <c r="DT967" s="36">
        <f t="shared" ca="1" si="2222"/>
        <v>0</v>
      </c>
      <c r="DU967" s="36">
        <f t="shared" ca="1" si="2223"/>
        <v>0</v>
      </c>
      <c r="DV967" s="36">
        <f t="shared" ca="1" si="2224"/>
        <v>0</v>
      </c>
      <c r="DW967" s="36">
        <f t="shared" ca="1" si="2225"/>
        <v>0</v>
      </c>
      <c r="DX967" s="36">
        <f t="shared" ca="1" si="2226"/>
        <v>0</v>
      </c>
      <c r="DY967" s="36">
        <f t="shared" ca="1" si="2227"/>
        <v>0</v>
      </c>
      <c r="DZ967" s="36">
        <f t="shared" ca="1" si="2228"/>
        <v>0</v>
      </c>
      <c r="EA967" s="36">
        <f t="shared" ca="1" si="2229"/>
        <v>0</v>
      </c>
      <c r="EB967" s="36">
        <f t="shared" ca="1" si="2230"/>
        <v>0</v>
      </c>
      <c r="EC967" s="36">
        <f t="shared" ca="1" si="2231"/>
        <v>0</v>
      </c>
      <c r="ED967" s="36">
        <f t="shared" ca="1" si="2232"/>
        <v>0</v>
      </c>
      <c r="EE967" s="36">
        <f t="shared" ca="1" si="2270"/>
        <v>0</v>
      </c>
      <c r="EF967" s="36">
        <f t="shared" ca="1" si="2233"/>
        <v>0</v>
      </c>
      <c r="EG967" s="64"/>
      <c r="EH967" s="64"/>
      <c r="EI967" s="64"/>
      <c r="EJ967" s="70"/>
      <c r="EK967" s="70"/>
      <c r="EL967" s="70"/>
      <c r="EM967" s="70"/>
      <c r="EN967" s="70"/>
      <c r="EO967" s="36">
        <f t="shared" si="2234"/>
        <v>0</v>
      </c>
      <c r="EP967" s="36">
        <f t="shared" si="2235"/>
        <v>0</v>
      </c>
      <c r="EQ967" s="36">
        <f t="shared" si="2236"/>
        <v>0</v>
      </c>
      <c r="ER967" s="36">
        <f t="shared" si="2237"/>
        <v>0</v>
      </c>
      <c r="ES967" s="36">
        <f t="shared" si="2238"/>
        <v>0</v>
      </c>
      <c r="ET967" s="36">
        <f t="shared" si="2239"/>
        <v>0</v>
      </c>
      <c r="EU967" s="36">
        <f t="shared" si="2271"/>
        <v>0</v>
      </c>
      <c r="EV967" s="36">
        <f t="shared" si="2240"/>
        <v>0</v>
      </c>
      <c r="EW967" s="36">
        <f t="shared" si="2241"/>
        <v>0</v>
      </c>
      <c r="EX967" s="36">
        <f t="shared" si="2272"/>
        <v>0</v>
      </c>
      <c r="EY967" s="36">
        <f t="shared" si="2242"/>
        <v>0</v>
      </c>
      <c r="EZ967" s="36">
        <f t="shared" si="2243"/>
        <v>0</v>
      </c>
      <c r="FA967" s="36">
        <f t="shared" si="2244"/>
        <v>0</v>
      </c>
      <c r="FB967" s="36">
        <f t="shared" si="2245"/>
        <v>0</v>
      </c>
      <c r="FC967" s="36">
        <f t="shared" si="2273"/>
        <v>0</v>
      </c>
      <c r="FD967" s="36">
        <f t="shared" si="2246"/>
        <v>0</v>
      </c>
      <c r="FE967" s="36">
        <f t="shared" si="2247"/>
        <v>0</v>
      </c>
      <c r="FF967" s="36">
        <f t="shared" si="2274"/>
        <v>0</v>
      </c>
      <c r="FG967" s="36">
        <f t="shared" si="2248"/>
        <v>0</v>
      </c>
      <c r="FH967" s="36">
        <f t="shared" si="2249"/>
        <v>0</v>
      </c>
      <c r="FI967" s="36">
        <f t="shared" si="2250"/>
        <v>0</v>
      </c>
      <c r="FJ967" s="36">
        <f t="shared" ca="1" si="2251"/>
        <v>0</v>
      </c>
      <c r="FK967" s="36">
        <f t="shared" si="2252"/>
        <v>0</v>
      </c>
      <c r="FL967" s="36">
        <f t="shared" si="2253"/>
        <v>0</v>
      </c>
      <c r="FM967" s="36">
        <f t="shared" ca="1" si="2254"/>
        <v>0</v>
      </c>
      <c r="FN967" s="36">
        <f t="shared" ca="1" si="2276"/>
        <v>0</v>
      </c>
    </row>
    <row r="968" spans="2:170" x14ac:dyDescent="0.25">
      <c r="B968" s="2">
        <v>960</v>
      </c>
      <c r="C968" s="2">
        <f t="shared" si="2282"/>
        <v>80</v>
      </c>
      <c r="D968" s="2">
        <f t="shared" si="2279"/>
        <v>984</v>
      </c>
      <c r="E968" s="2">
        <f t="shared" si="2277"/>
        <v>82</v>
      </c>
      <c r="F968" s="189">
        <f t="shared" si="2281"/>
        <v>74935</v>
      </c>
      <c r="G968" s="2">
        <f t="shared" si="2280"/>
        <v>2</v>
      </c>
      <c r="H968" s="187">
        <f t="shared" ref="H968:H1031" si="2283">AgeAtEntry+D968/12</f>
        <v>114.58333333333334</v>
      </c>
      <c r="I968" s="186">
        <f t="shared" si="2278"/>
        <v>114</v>
      </c>
      <c r="J968" s="2">
        <f t="shared" ref="J968:J1031" si="2284">IF(OR($B968&gt;IVP,IVP=0),0,1)</f>
        <v>0</v>
      </c>
      <c r="K968" s="2">
        <f t="shared" ref="K968:K1031" si="2285">IF(AND(E968&lt;=ProjTerm,D968&gt;0),1,0)</f>
        <v>1</v>
      </c>
      <c r="L968">
        <f t="shared" ref="L968:L1031" si="2286">IF($D968&lt;=VLOOKUP("Nat"&amp;Sex&amp;Smk,Tbl_MrtSelBands,2,FALSE),1,IF($D968&lt;=VLOOKUP("Nat"&amp;Sex&amp;Smk,Tbl_MrtSelBands,3,FALSE),2,3))</f>
        <v>2</v>
      </c>
      <c r="M968" s="190">
        <f t="shared" si="2255"/>
        <v>0.93</v>
      </c>
      <c r="N968">
        <f t="shared" ref="N968:N1031" si="2287">VLOOKUP(G968,Tbl_MrtSeasonAdj,MATCH("DTH_NAT",Tbl_MrtSeasonAdj_Cols)+1,FALSE)</f>
        <v>1</v>
      </c>
      <c r="O968">
        <f t="shared" ref="O968:O1031" si="2288">IF(F968&lt;=ProjStart,100,VLOOKUP(MIN(B968,Tbl_TmpScl_Rows),Tbl_TmpScl,2,FALSE))</f>
        <v>100</v>
      </c>
      <c r="P968" s="58">
        <f t="shared" ref="P968:P1031" si="2289">IF(D968&lt;=DthNatWP,0,MIN(1,M968*N968*O968/100*DthAdjPC/100)*(1+UWLoadPC/100))</f>
        <v>4.1850000000000005</v>
      </c>
      <c r="Q968" s="106">
        <f t="shared" ref="Q968:Q1031" si="2290">MIN(1,P968*(1+DthStressPC/100))*$K968</f>
        <v>1</v>
      </c>
      <c r="R968" s="59">
        <f t="shared" ref="R968:R1031" si="2291">IF(AND(ActDthNat=1,$B968=ActDthNatMth),1,IF(OR(AND($B968&lt;=IVP,ExpDthNat=0),AND(ActDthNat=1,$B968&lt;IVP)),0,Q968))</f>
        <v>1</v>
      </c>
      <c r="S968" s="32">
        <f t="shared" si="2256"/>
        <v>1</v>
      </c>
      <c r="T968">
        <f t="shared" ref="T968:T1031" si="2292">IF($D968&lt;=VLOOKUP("Acc"&amp;Sex&amp;Smk,Tbl_MrtSelBands,2,FALSE),1,IF($D968&lt;=VLOOKUP("Acc"&amp;Sex&amp;Smk,Tbl_MrtSelBands,3,FALSE),2,3))</f>
        <v>1</v>
      </c>
      <c r="U968" s="32">
        <f t="shared" si="2257"/>
        <v>0.93</v>
      </c>
      <c r="V968">
        <f t="shared" ref="V968:V1031" si="2293">VLOOKUP(G968,Tbl_MrtSeasonAdj,MATCH("DTH_ACC",Tbl_MrtSeasonAdj_Cols)+1,FALSE)</f>
        <v>1</v>
      </c>
      <c r="W968">
        <f t="shared" ref="W968:W1031" si="2294">IF(F968&lt;=ProjStart,100,VLOOKUP(MIN(B968,MAX(Tbl_TmpScl_Rows)),Tbl_TmpScl,2,FALSE))</f>
        <v>100</v>
      </c>
      <c r="X968" s="58">
        <f t="shared" ref="X968:X1031" si="2295">MIN(1,U968*V968*W968/100*DthAdjPC/100*(1+UWLoadPC/100))</f>
        <v>1</v>
      </c>
      <c r="Y968" s="58">
        <f t="shared" ref="Y968:Y1031" si="2296">IF(F968&gt;ProjStart,MIN(1,X968*(1+DthStressPC/100)),0)</f>
        <v>1</v>
      </c>
      <c r="Z968" s="32">
        <f t="shared" ref="Z968:Z1031" si="2297">IF(AND(ActDthAcc=1,$B968=ActDthAccMth),1,IF(OR(AND($B968&lt;=IVP,ExpDthAcc=0),AND(ActDthAcc=1,$B968&lt;IVP)),0,Y968))</f>
        <v>1</v>
      </c>
      <c r="AA968" s="32">
        <f t="shared" ref="AA968:AA1031" si="2298">IF(F968&lt;=ProjStart,0,IF(Z968=1,1,1-(1-MIN(1-Q968,Z968))^(1/12)))</f>
        <v>1</v>
      </c>
      <c r="AB968" s="59">
        <f t="shared" ref="AB968:AB1031" si="2299">IF($K968=0,0,MIN(100-AF968,INDEX(Tbl_Lps,MATCH(MIN($D968,MAX(Tbl_Lps_Rows)),Tbl_Lps_Rows,0),MATCH(RFRsk,Tbl_Lps_Cols,0)))/100)</f>
        <v>4.9056245199999996E-3</v>
      </c>
      <c r="AC968" s="59">
        <f t="shared" ref="AC968:AC1031" si="2300">IF(AND(ActLps=1,$B968=ActLpsMth),1,IF(OR(AND($B968&lt;=IVP,ExpLps=0),AND(ActLps=1,$B968&lt;IVP)),0,AB968))</f>
        <v>4.9056245199999996E-3</v>
      </c>
      <c r="AD968">
        <f t="shared" ref="AD968:AD1031" si="2301">VLOOKUP(G968,Tbl_ExitSeasonAdj,MATCH("LPS",Tbl_ExitSeasonAdj_Cols)+1,FALSE)</f>
        <v>1</v>
      </c>
      <c r="AE968" s="59">
        <f t="shared" ref="AE968:AE1031" si="2302">IF(F968&gt;ProjStart,IF(E968&lt;ProjTerm,MIN(100,AC968*(1+LpsStressPC/100)*AD968),0),0)</f>
        <v>4.9056245199999996E-3</v>
      </c>
      <c r="AF968" s="59">
        <f t="shared" ref="AF968:AF1031" si="2303">IF($K968=0,0,INDEX(Tbl_Cnl,MATCH(MIN($D968,MAX(Tbl_Cnl_Rows)),Tbl_Cnl_Rows,0),MATCH(RFRsk,Tbl_Cnl_Cols,0))/100)</f>
        <v>4.1758461800000006E-3</v>
      </c>
      <c r="AG968" s="59">
        <f t="shared" ref="AG968:AG1031" si="2304">IF(AND(ActCnl=1,$B968=ActCnlMth),1,IF(OR(AND($B968&lt;=IVP,ExpCnl=0),AND(ActCnl=1,$B968&lt;IVP)),0,AF968))</f>
        <v>4.1758461800000006E-3</v>
      </c>
      <c r="AH968">
        <f t="shared" ref="AH968:AH1031" si="2305">VLOOKUP(G968,Tbl_ExitSeasonAdj,MATCH("CNL",Tbl_ExitSeasonAdj_Cols,0)+1,FALSE)</f>
        <v>1</v>
      </c>
      <c r="AI968" s="59">
        <f t="shared" ref="AI968:AI1031" si="2306">IF($F968&gt;ProjStart,IF($E968&lt;ProjTerm,MIN(100,1-AL968-AE968,AG968*(1+LpsStressPC/100)*AH968),0),0)</f>
        <v>4.1758461800000006E-3</v>
      </c>
      <c r="AJ968" s="59">
        <f t="shared" ref="AJ968:AJ1031" si="2307">IF($K968=0,0,INDEX(Tbl_NTU,MATCH(MIN($D968,MAX(Tbl_NTU_Rows)),Tbl_NTU_Rows,0),MATCH(RFRsk,Tbl_NTU_Cols,0))/100)</f>
        <v>0</v>
      </c>
      <c r="AK968" s="59">
        <f t="shared" ref="AK968:AK1031" si="2308">IF(AND(ActNTU=1,$B968=ActNTUMth),1,IF(OR(AND($B968&lt;=IVP,ExpNTU=0),AND(ActNTU=1,$B968&lt;IVP)),0,AJ968))</f>
        <v>0</v>
      </c>
      <c r="AL968" s="59">
        <f t="shared" ref="AL968:AL1031" si="2309">IF($F968&gt;ProjStart,IF($E968&lt;ProjTerm,MIN(100,AK968*(1+LpsStressPC/100)*AH968),0),0)</f>
        <v>0</v>
      </c>
      <c r="AM968" s="12">
        <f t="shared" si="2258"/>
        <v>0</v>
      </c>
      <c r="AN968" s="12">
        <f t="shared" si="2259"/>
        <v>0</v>
      </c>
      <c r="AO968" s="66">
        <f t="shared" ref="AO968:AO1031" si="2310">AM968*S968</f>
        <v>0</v>
      </c>
      <c r="AP968" s="66">
        <f t="shared" ref="AP968:AP1031" si="2311">AM968*AA968</f>
        <v>0</v>
      </c>
      <c r="AQ968" s="59">
        <f t="shared" ref="AQ968:AQ1031" si="2312">AM968*AE968</f>
        <v>0</v>
      </c>
      <c r="AR968" s="59">
        <f t="shared" ref="AR968:AR1031" si="2313">AM968*AI968</f>
        <v>0</v>
      </c>
      <c r="AS968" s="59">
        <f t="shared" ref="AS968:AS1031" si="2314">AL968*AM968</f>
        <v>0</v>
      </c>
      <c r="AT968" s="12">
        <f t="shared" ref="AT968:AT1031" si="2315">IF(AND($B968=IVP,ActIVPOn=1,ExtrCls="Y"),1,IF(AND($B968=IVP,ActIVPOff=1,ExtrCls="N"),0,IF($K969=0,0,IF(AND(OR(D968=0,F968=ProjStart),InitPols&lt;&gt;0),1,MAX(0,AM968-AO968-AP968-AQ968-AR968-AS968)))))</f>
        <v>0</v>
      </c>
      <c r="AU968" s="59">
        <f t="shared" si="2260"/>
        <v>0</v>
      </c>
      <c r="AV968" s="59">
        <f t="shared" si="2261"/>
        <v>0</v>
      </c>
      <c r="AW968" s="70">
        <f t="shared" ref="AW968:AW1031" si="2316">IF(AND(ActWOPBrth=1,$B968&gt;ActWOPBrthMth,$B968&lt;=IVP,$B968&lt;=ActWOPBrthMth+WOPBrthPer),1,IF(OR($D968&lt;=WOPBrthWP,AND($B968&lt;=IVP,ExpWOPBrth=0),AND(ActWOPBrth=1,$B968&lt;IVP)),0,AM968*VLOOKUP($I968,Tbl_Births,2,FALSE)/12*$J968))</f>
        <v>0</v>
      </c>
      <c r="AX968" s="20">
        <f t="shared" ref="AX968:AX1031" si="2317">IF(AND(B968&lt;IVP,ExpSA=0),0,IF(AND(OR(RunType="CLS",AND(ActSADecr=1,SAChng&lt;0),AND(ActSAIncr=1,SAChng&gt;0)),$B968&gt;=ActSAMth),SALSCLS,SALSOPN))</f>
        <v>200000</v>
      </c>
      <c r="AY968" s="20">
        <f t="shared" ref="AY968:AY1031" si="2318">IF(AND(B968&lt;IVP,ExpSA=0),0,IF(AND(OR(RunType="CLS",AND(ActSADecr=1,SAChng&lt;0),AND(ActSAIncr=1,SAChng&gt;0)),$B968&gt;=ActSAMth),SATrCLS,SATrOPN))</f>
        <v>0</v>
      </c>
      <c r="AZ968" s="20">
        <f t="shared" ref="AZ968:AZ1031" si="2319">IF(AND(B968&lt;IVP,ExpSA=0),0,IF(AND(OR(RunType="CLS",AND(ActSADecr=1,SAChng&lt;0),AND(ActSAIncr=1,SAChng&gt;0)),$B968&gt;=ActSAMth),SAInstCLS,SAInstOPN))*$K968</f>
        <v>0</v>
      </c>
      <c r="BA968" s="20">
        <f t="shared" ref="BA968:BA1031" si="2320">IF(K968=0,0,AZ968+AY968+AX968)</f>
        <v>200000</v>
      </c>
      <c r="BB968" s="36">
        <f t="shared" ref="BB968:BB1031" si="2321">IF(D968=1,ExGrat+1,1)*$K968</f>
        <v>1</v>
      </c>
      <c r="BC968" s="36">
        <f t="shared" ref="BC968:BC1031" si="2322">ROUNDUP(AZ968/AnnPayM*$K968,2)</f>
        <v>0</v>
      </c>
      <c r="BD968" s="80">
        <f t="shared" ref="BD968:BD1031" si="2323">IF(AND(DthRepdt="Y",ActDthNat=1,B968&lt;IVP),0,AO968*BB968*AX968*$K968)</f>
        <v>0</v>
      </c>
      <c r="BE968" s="36">
        <f t="shared" ref="BE968:BE1031" si="2324">IF(AND(DthRepdt="Y",ActDthNat=1,B968&lt;IVP),0,BB968*AO968*AY968*$K968)</f>
        <v>0</v>
      </c>
      <c r="BF968" s="36">
        <f t="shared" ref="BF968:BF1031" si="2325">IF(AND(DthRepdt="Y",ActDthNat=1,B968&lt;IVP),0,BC968*AnnPayM*BB968*AO968)</f>
        <v>0</v>
      </c>
      <c r="BG968" s="36">
        <f t="shared" ref="BG968:BG1031" si="2326">BF968+BE968+BD968</f>
        <v>0</v>
      </c>
      <c r="BH968" s="36">
        <f t="shared" ref="BH968:BH1031" si="2327">IF(AND(DthRepdt="Y",ActDthAcc=1,B968&lt;IVP),0,AP968*BB968*AX968*$K968)</f>
        <v>0</v>
      </c>
      <c r="BI968" s="36">
        <f t="shared" ref="BI968:BI1031" si="2328">IF(AND(DthRepdt="Y",ActDthAcc=1,B968&lt;IVP),0,BB968*AP968*AY968*$K968)</f>
        <v>0</v>
      </c>
      <c r="BJ968" s="36">
        <f t="shared" ref="BJ968:BJ1031" si="2329">IF(AND(DthRepdt="Y",ActDthAcc=1,B968&lt;IVP),0,BC968*AnnPayM*AP968*BB968)</f>
        <v>0</v>
      </c>
      <c r="BK968" s="36">
        <f t="shared" ref="BK968:BK1031" si="2330">BJ968+BI968+BH968</f>
        <v>0</v>
      </c>
      <c r="BL968" s="68">
        <f>IF(OR(AT968=0,E968&gt;ProjTerm),0,VLOOKUP(D968,'Life Events'!$AE$5:$AI$1206,5,FALSE))</f>
        <v>0</v>
      </c>
      <c r="BM968" s="93">
        <f t="shared" ref="BM968:BM1031" si="2331">IF(AND(ActWOPBrth=1,$B968&gt;ActWOPBrthMth,$B968&lt;=IVP,$B968&lt;=ActWOPBrthMth+WOPBrthPer),1,IF(OR(AND($B968&lt;=IVP,ExpWOPBrth=0),AND(ActWOPBrth=1,$B968&lt;IVP)),0,BL968))</f>
        <v>0</v>
      </c>
      <c r="BN968" s="93">
        <f t="shared" ref="BN968:BN1031" si="2332">AT968*BM968</f>
        <v>0</v>
      </c>
      <c r="BO968" s="36">
        <f t="shared" ref="BO968:BO1031" si="2333">BS968*BN968</f>
        <v>0</v>
      </c>
      <c r="BP968" s="36">
        <f t="shared" ref="BP968:BP1031" si="2334">IF(AE968+AI968+AL968=0,0,(AP968+AO968)*AE968/(AE968+AI968+AL968)*BR968)</f>
        <v>0</v>
      </c>
      <c r="BQ968" s="36">
        <f t="shared" ref="BQ968:BQ1031" si="2335">IFERROR(IF(OR(F968&lt;=ProjStart,D968&lt;=0),0,100-(AM969*AE969+AM970*AE970+AM971*AE971+AM972*AE972*Prm4PC/100-IF(D968=1,AM968*AI968,0))*100/AT968),0)</f>
        <v>0</v>
      </c>
      <c r="BR968" s="36">
        <f t="shared" ref="BR968:BR1031" si="2336">IF(AND($B968&lt;IVP,ExpSA=0),0,IF(AND(OR(RunType="CLS",AND(ActSADecr=1,SAChng&lt;0),AND(ActSAIncr=1,SAChng&gt;0),AND(ActPrm=1,SAChng=0,$B968&gt;=IVP/2)),$B968&gt;=ActSAMth),PrmCls,PrmOpn))/12</f>
        <v>154.78110000000001</v>
      </c>
      <c r="BS968" s="36">
        <f t="shared" ref="BS968:BS1031" si="2337">IF(F968&gt;=ProjStart,BR968,0)*BQ968/100</f>
        <v>0</v>
      </c>
      <c r="BT968" s="36">
        <f t="shared" ref="BT968:BT1031" si="2338">IF(AND(ActPS=1,$B968&gt;=PSStartMth,$B968&lt;=PSEndMth,$B968&lt;IVP),0,BS968*AT968)</f>
        <v>0</v>
      </c>
      <c r="BU968" s="70" cm="1">
        <f t="array" ref="BU968">IF(AND(ActInt=1,$J968=0),INDEX(Tbl_FwdNom,$B968-IVP,MATCH(ValnDt,Tbl_FwdNom_Cols)),INDEX(Tbl_FwdNom,$B968,MATCH(StartDt,Tbl_FwdNom_Cols)))</f>
        <v>8.6610231239999997</v>
      </c>
      <c r="BV968" s="70" cm="1">
        <f t="array" ref="BV968">INDEX(Tbl_FwdReal,$B968,MATCH(StartDt,Tbl_FwdReal_Cols))</f>
        <v>2.8080960799999999</v>
      </c>
      <c r="BW968" s="70" cm="1">
        <f t="array" ref="BW968">IF(RunType&lt;&gt;"OPN",INDEX(Tbl_FwdReal,$B968,MATCH(ValnDt,Tbl_FwdReal_Cols)),IF(AND($J968=0,ActInt=1),INDEX(Tbl_FwdReal,$B968-IVP,MATCH(ValnDt,Tbl_FwdReal_Cols)),-999))*$K968</f>
        <v>2.8080960799999999</v>
      </c>
      <c r="BX968" s="70">
        <f t="shared" ref="BX968:BX1031" si="2339">IF(OR(NBExpMth&gt;0,AND(RunType="OPN",ActInt=0)),BV968,BW968)/100</f>
        <v>2.8080960799999999E-2</v>
      </c>
      <c r="BY968" s="70">
        <f t="shared" si="2262"/>
        <v>5.6930604370355464E-2</v>
      </c>
      <c r="BZ968" s="64">
        <f t="shared" si="2275"/>
        <v>4.6247489055046831E-3</v>
      </c>
      <c r="CA968" s="70" cm="1">
        <f t="array" ref="CA968">IF($J968=1,CA967*(1+INDEX(Tbl_CPI,$B968,MATCH(IF(RunType="OPN",StartDt,ValnDt),Tbl_CPI_Cols))),0)</f>
        <v>0</v>
      </c>
      <c r="CB968" s="70">
        <f t="shared" si="2263"/>
        <v>176.62696573777939</v>
      </c>
      <c r="CC968" s="70">
        <f t="shared" si="2264"/>
        <v>176.62696573777939</v>
      </c>
      <c r="CD968" s="36">
        <f t="shared" ref="CD968:CD1031" si="2340">IF($B968=0,0,REFixed/12*CC967+BS968*REMPrmPC/100)</f>
        <v>846.4666124901546</v>
      </c>
      <c r="CE968" s="36">
        <f t="shared" ref="CE968:CE1031" si="2341">IF($B968=0,0,BS968*REAPrmPC/100)</f>
        <v>0</v>
      </c>
      <c r="CF968" s="36">
        <f t="shared" ref="CF968:CF1031" si="2342">IF($B968=0,0,BS968*RECPrmPC/100)</f>
        <v>0</v>
      </c>
      <c r="CG968" s="36">
        <f t="shared" ref="CG968:CG1031" si="2343">IF(F968&lt;=ProjStart,0,(CD968+CE968+CF968)*AM968)</f>
        <v>0</v>
      </c>
      <c r="CH968" s="36">
        <f t="shared" ref="CH968:CH1031" si="2344">IF(F968&lt;=ProjStart,0,CD968*AM968)</f>
        <v>0</v>
      </c>
      <c r="CI968" s="36">
        <f t="shared" ref="CI968:CI1031" si="2345">IFERROR((CEFixed*CC968+CEClmPC*BA968)*BB968,0)*(AP968+AO968)</f>
        <v>0</v>
      </c>
      <c r="CJ968" s="36">
        <f t="shared" ref="CJ968:CJ1031" si="2346">(CI968+CF968)*(AP968+AO968)</f>
        <v>0</v>
      </c>
      <c r="CK968" s="36">
        <f t="shared" ref="CK968:CK1031" si="2347">IF(D968=1,IEFixed*CC968+BS968*IEPrmPC/100,0)*AM968</f>
        <v>0</v>
      </c>
      <c r="CL968" s="36">
        <f t="shared" ref="CL968:CL1031" si="2348">(CK968+CE968)*AM968</f>
        <v>0</v>
      </c>
      <c r="CM968" s="36">
        <f t="shared" ref="CM968:CM1031" si="2349">CG968+CK968+CI968</f>
        <v>0</v>
      </c>
      <c r="CN968" s="36">
        <f t="shared" ref="CN968:CN1031" si="2350">BG968-BT968+BO968+BK968-BP968</f>
        <v>0</v>
      </c>
      <c r="CO968" s="20">
        <f t="shared" ref="CO968:CO1031" si="2351">IF(AND($B968&lt;IVP,ExpSA=0),0,IF(AND(OR(RunType="CLS",AND(ActSADecr=1,SAChng&lt;0),AND(ActSAIncr=1,SAChng&gt;0)),$B968&gt;=ActSAMth),RI1SACls+RI2SACls,RI1SAOpn+RI2SAOpn))</f>
        <v>120000</v>
      </c>
      <c r="CP968" s="20">
        <f t="shared" ref="CP968:CP1031" si="2352">IF(D968&lt;=VLOOKUP(Sex&amp;Smk,Tbl_RISelBands,2,FALSE),1,2)</f>
        <v>2</v>
      </c>
      <c r="CQ968" s="64" t="e">
        <f t="shared" ref="CQ968:CQ1031" si="2353">IF(B968=0,0,VLOOKUP(Sex&amp;Smk&amp;I968,Tbl_RIPrm,CP968+1,FALSE)*VLOOKUP(RFRsk,Tbl_RIRFRskScl,2,FALSE)/100)</f>
        <v>#N/A</v>
      </c>
      <c r="CR968" s="64" t="e">
        <f t="shared" ref="CR968:CR1031" si="2354">IF(F968&gt;ProjStart,MIN(1,CQ968*(1+UWLoadPC/100)*RIAdjPC/100),0)</f>
        <v>#N/A</v>
      </c>
      <c r="CS968" s="36" t="e">
        <f t="shared" ref="CS968:CS1031" si="2355">CO968*(1-(1-CR968)^(1/12))*AM968</f>
        <v>#N/A</v>
      </c>
      <c r="CT968" s="36">
        <f t="shared" ref="CT968:CT1031" si="2356">IF(AND(DthRepdt="Y",$B968&lt;IVP,AND(ActDthNat=1,$B968=ActDthNatMth)),0,CO968*AO968)</f>
        <v>0</v>
      </c>
      <c r="CU968" s="36">
        <f t="shared" ref="CU968:CU1031" si="2357">IF(AND(DthRepdt="Y",$B968&lt;IVP,AND(ActDthAcc=1,$B968=ActDthAccMth)),0,CO968*AP968)</f>
        <v>0</v>
      </c>
      <c r="CV968" s="36">
        <f t="shared" si="2265"/>
        <v>0</v>
      </c>
      <c r="CW968" s="36">
        <f t="shared" ref="CW968:CW1031" si="2358">IF(E968&gt;RIBnd1,0,CV968)</f>
        <v>0</v>
      </c>
      <c r="CX968" s="36">
        <f t="shared" ref="CX968:CX1031" si="2359">IF(OR(E968&gt;RIBnd1,E968&lt;=RIBnd),0,MAX((CS968*(1-RIProfExp/100)-CV968)*RIProfPC/100,0))</f>
        <v>0</v>
      </c>
      <c r="CY968" s="36">
        <f t="shared" ref="CY968:CY1031" si="2360">IF(OR(AND(ActPS=1,$B968&gt;=PSStartMth,$B968&lt;=PSEndMth,$B968&lt;IVP),E968&gt;RIBnd1),0,IF(D968&lt;=DurIFProj,0,CS968-CX968))</f>
        <v>0</v>
      </c>
      <c r="CZ968" s="36">
        <f t="shared" si="2266"/>
        <v>0</v>
      </c>
      <c r="DA968" s="64">
        <f t="shared" ref="DA968:DA1031" si="2361">(1+BU968/100)^(1/12)-1</f>
        <v>6.9459260623534469E-3</v>
      </c>
      <c r="DB968" s="70">
        <f t="shared" si="2267"/>
        <v>0.99310198702574293</v>
      </c>
      <c r="DC968" s="70">
        <f>PRODUCT($DB$8:DB968)</f>
        <v>2.0010654247102727E-4</v>
      </c>
      <c r="DD968" s="36">
        <f t="shared" ref="DD968:DD1031" si="2362">IF($D968&lt;0,0,(DD969+BT969)/(1+$DA969))</f>
        <v>0</v>
      </c>
      <c r="DE968" s="36">
        <f t="shared" ref="DE968:DE1031" si="2363">IF($D968&lt;0,0,(DE969+BG969)/(1+$DA969))</f>
        <v>0</v>
      </c>
      <c r="DF968" s="36">
        <f t="shared" ref="DF968:DF1031" si="2364">IF($D968&lt;0,0,(DF969+BK969)/(1+$DA969))</f>
        <v>0</v>
      </c>
      <c r="DG968" s="36">
        <f t="shared" ref="DG968:DG1031" si="2365">IF($D968&lt;0,0,(DG969+BP969)/(1+$DA969))</f>
        <v>0</v>
      </c>
      <c r="DH968" s="36">
        <f t="shared" ref="DH968:DH1031" si="2366">IF($D968&lt;0,0,(DH969+BO969)/(1+$DA969))</f>
        <v>0</v>
      </c>
      <c r="DI968" s="36">
        <f t="shared" ref="DI968:DI1031" si="2367">IF($D968&lt;0,0,DI969/(1+$DA969)+CM969)</f>
        <v>0</v>
      </c>
      <c r="DJ968" s="36">
        <f t="shared" ref="DJ968:DJ1031" si="2368">DE968+DF968+DH968+DI968-DD968-DG968</f>
        <v>0</v>
      </c>
      <c r="DK968" s="36">
        <f t="shared" ref="DK968:DK1031" si="2369">IF($D968&lt;0,0,(DK969+$CW969)/(1+$DA969))</f>
        <v>0</v>
      </c>
      <c r="DL968" s="36">
        <f t="shared" ref="DL968:DL1031" si="2370">IF($D968&lt;0,0,(DL969+$CY969)/(1+$DA969))</f>
        <v>0</v>
      </c>
      <c r="DM968" s="36">
        <f t="shared" ref="DM968:DM1031" si="2371">DJ968+DL968-DK968</f>
        <v>0</v>
      </c>
      <c r="DN968" s="36">
        <f t="shared" ca="1" si="2268"/>
        <v>4.6137290849905055E-12</v>
      </c>
      <c r="DO968" s="64" cm="1">
        <f t="array" ref="DO968">IFERROR(INDEX(Tbl_FwdNom,$B968,MATCH(LIDt,Tbl_FwdNom_Cols,0)),0)</f>
        <v>7.6049862600000004</v>
      </c>
      <c r="DP968" s="64">
        <f t="shared" ca="1" si="2269"/>
        <v>7.5436836380000001</v>
      </c>
      <c r="DQ968" s="64">
        <f t="shared" ref="DQ968:DQ1031" ca="1" si="2372">(1+DP968/100)^(1/12)-1</f>
        <v>6.0789806669305779E-3</v>
      </c>
      <c r="DR968" s="70">
        <f t="shared" ref="DR968:DR1031" ca="1" si="2373">(1+DQ968)^(-1)</f>
        <v>0.99395775005367792</v>
      </c>
      <c r="DS968" s="70">
        <f ca="1">PRODUCT($DR$8:DR968)</f>
        <v>7.937628336041042E-4</v>
      </c>
      <c r="DT968" s="36">
        <f t="shared" ref="DT968:DT1031" ca="1" si="2374">IF($D968&lt;0,0,(DT969+BG969)/(1+$DQ969))</f>
        <v>0</v>
      </c>
      <c r="DU968" s="36">
        <f t="shared" ref="DU968:DU1031" ca="1" si="2375">IF($D968&lt;0,0,(DU969+BK969)/(1+$DQ969))</f>
        <v>0</v>
      </c>
      <c r="DV968" s="36">
        <f t="shared" ref="DV968:DV1031" ca="1" si="2376">IF($D968&lt;0,0,(DV969+BP969)/(1+$DQ969))</f>
        <v>0</v>
      </c>
      <c r="DW968" s="36">
        <f t="shared" ref="DW968:DW1031" ca="1" si="2377">IF($D968&lt;0,0,(DW969+BO969)/(1+$DQ969))</f>
        <v>0</v>
      </c>
      <c r="DX968" s="36">
        <f t="shared" ref="DX968:DX1031" ca="1" si="2378">IF($D968&lt;0,0,(DX969+BT969)/(1+$DQ969))</f>
        <v>0</v>
      </c>
      <c r="DY968" s="36">
        <f t="shared" ref="DY968:DY1031" ca="1" si="2379">IF($D968&lt;0,0,DY969/(1+$DQ969)+CL969)</f>
        <v>0</v>
      </c>
      <c r="DZ968" s="36">
        <f t="shared" ref="DZ968:DZ1031" ca="1" si="2380">IF($D968&lt;0,0,DZ969/(1+$DQ969)+CH969)</f>
        <v>0</v>
      </c>
      <c r="EA968" s="36">
        <f t="shared" ref="EA968:EA1031" ca="1" si="2381">IF($D968&lt;0,0,EA969/(1+$DQ969)+CJ969)</f>
        <v>0</v>
      </c>
      <c r="EB968" s="36">
        <f t="shared" ref="EB968:EB1031" ca="1" si="2382">DT968+DU968+DW968-DX968+DY968+DZ968+EA968-DV968</f>
        <v>0</v>
      </c>
      <c r="EC968" s="36">
        <f t="shared" ref="EC968:EC1031" ca="1" si="2383">IF($D968&lt;0,0,(EC969+CW969)/(1+DQ969))</f>
        <v>0</v>
      </c>
      <c r="ED968" s="36">
        <f t="shared" ref="ED968:ED1031" ca="1" si="2384">IF($D968&lt;0,0,(ED969+CY969)/(1+DQ969))</f>
        <v>0</v>
      </c>
      <c r="EE968" s="36">
        <f t="shared" ca="1" si="2270"/>
        <v>0</v>
      </c>
      <c r="EF968" s="36">
        <f t="shared" ref="EF968:EF1031" ca="1" si="2385">EB968+EE968</f>
        <v>0</v>
      </c>
      <c r="EG968" s="64"/>
      <c r="EH968" s="64"/>
      <c r="EI968" s="64"/>
      <c r="EJ968" s="70"/>
      <c r="EK968" s="70"/>
      <c r="EL968" s="70"/>
      <c r="EM968" s="70"/>
      <c r="EN968" s="70"/>
      <c r="EO968" s="36">
        <f t="shared" ref="EO968:EO1031" si="2386">(IF(B968=0,0,DM967)-CM968)*DA968</f>
        <v>0</v>
      </c>
      <c r="EP968" s="36">
        <f t="shared" ref="EP968:EP1031" si="2387">(-CM968-CN968-CZ968+EO968)*J968</f>
        <v>0</v>
      </c>
      <c r="EQ968" s="36">
        <f t="shared" ref="EQ968:EQ1031" si="2388">(DE968+DF968+DG968)*VLOOKUP("mort",Tbl_RA_Scl,2,FALSE)</f>
        <v>0</v>
      </c>
      <c r="ER968" s="36">
        <f t="shared" ref="ER968:ER1031" si="2389">DD968*VLOOKUP("lpsup",Tbl_RA_Scl,2,FALSE)</f>
        <v>0</v>
      </c>
      <c r="ES968" s="36">
        <f t="shared" ref="ES968:ES1031" si="2390">DD968*VLOOKUP("lpsdown",Tbl_RA_Scl,2,FALSE)</f>
        <v>0</v>
      </c>
      <c r="ET968" s="36">
        <f t="shared" ref="ET968:ET1031" si="2391">MAX(0,-DJ968)*VLOOKUP("masslps",Tbl_RA_Scl,2,FALSE)</f>
        <v>0</v>
      </c>
      <c r="EU968" s="36">
        <f t="shared" si="2271"/>
        <v>0</v>
      </c>
      <c r="EV968" s="36">
        <f t="shared" ref="EV968:EV1031" si="2392">DI968*VLOOKUP("exp",Tbl_RA_Scl,2,FALSE)</f>
        <v>0</v>
      </c>
      <c r="EW968" s="36">
        <f t="shared" ref="EW968:EW1031" si="2393">(DE968+DF968+DG968)*VLOOKUP("mortcat",Tbl_RA_Scl,2,FALSE)</f>
        <v>0</v>
      </c>
      <c r="EX968" s="36">
        <f t="shared" si="2272"/>
        <v>0</v>
      </c>
      <c r="EY968" s="36">
        <f t="shared" ref="EY968:EY1031" si="2394">DK968*VLOOKUP("mort",Tbl_RA_Scl_RI,2,FALSE)</f>
        <v>0</v>
      </c>
      <c r="EZ968" s="36">
        <f t="shared" ref="EZ968:EZ1031" si="2395">DL968*VLOOKUP("lpsup",Tbl_RA_Scl_RI,2,FALSE)</f>
        <v>0</v>
      </c>
      <c r="FA968" s="36">
        <f t="shared" ref="FA968:FA1031" si="2396">DL968*VLOOKUP("lpsdown",Tbl_RA_Scl_RI,2,FALSE)</f>
        <v>0</v>
      </c>
      <c r="FB968" s="36">
        <f t="shared" ref="FB968:FB1031" si="2397">MAX(0,DL968-DK968)*VLOOKUP("masslps",Tbl_RA_Scl_RI,2,FALSE)</f>
        <v>0</v>
      </c>
      <c r="FC968" s="36">
        <f t="shared" si="2273"/>
        <v>0</v>
      </c>
      <c r="FD968" s="36">
        <f t="shared" ref="FD968:FD1031" si="2398">DL968*VLOOKUP("exp",Tbl_RA_Scl_RI,2,FALSE)</f>
        <v>0</v>
      </c>
      <c r="FE968" s="36">
        <f t="shared" ref="FE968:FE1031" si="2399">DK968*VLOOKUP("mortcat",Tbl_RA_Scl_RI,2,FALSE)</f>
        <v>0</v>
      </c>
      <c r="FF968" s="36">
        <f t="shared" si="2274"/>
        <v>0</v>
      </c>
      <c r="FG968" s="36">
        <f t="shared" ref="FG968:FG1031" si="2400">EX968-FF968</f>
        <v>0</v>
      </c>
      <c r="FH968" s="36">
        <f t="shared" ref="FH968:FH1031" si="2401">EX968*DA968</f>
        <v>0</v>
      </c>
      <c r="FI968" s="36">
        <f t="shared" ref="FI968:FI1031" si="2402">IF($D968&lt;0,0,EX969-EX968-FH968)</f>
        <v>0</v>
      </c>
      <c r="FJ968" s="36">
        <f t="shared" ref="FJ968:FJ1031" ca="1" si="2403">(FJ969-FI969)/(1+$DQ969)*$K969</f>
        <v>0</v>
      </c>
      <c r="FK968" s="36">
        <f t="shared" ref="FK968:FK1031" si="2404">FF968*DA968</f>
        <v>0</v>
      </c>
      <c r="FL968" s="36">
        <f t="shared" ref="FL968:FL1031" si="2405">IF($D968&lt;0,0,FF969-FF968-FK968)</f>
        <v>0</v>
      </c>
      <c r="FM968" s="36">
        <f t="shared" ref="FM968:FM1031" ca="1" si="2406">(FM969-FL969)/(1+$DQ969)*$K969</f>
        <v>0</v>
      </c>
      <c r="FN968" s="36">
        <f t="shared" ca="1" si="2276"/>
        <v>0</v>
      </c>
    </row>
    <row r="969" spans="2:170" x14ac:dyDescent="0.25">
      <c r="B969" s="2">
        <v>961</v>
      </c>
      <c r="C969" s="2">
        <f t="shared" si="2282"/>
        <v>81</v>
      </c>
      <c r="D969" s="2">
        <f t="shared" si="2279"/>
        <v>985</v>
      </c>
      <c r="E969" s="2">
        <f t="shared" si="2277"/>
        <v>83</v>
      </c>
      <c r="F969" s="189">
        <f t="shared" si="2281"/>
        <v>74966</v>
      </c>
      <c r="G969" s="2">
        <f t="shared" si="2280"/>
        <v>3</v>
      </c>
      <c r="H969" s="187">
        <f t="shared" si="2283"/>
        <v>114.66666666666666</v>
      </c>
      <c r="I969" s="186">
        <f t="shared" si="2278"/>
        <v>114</v>
      </c>
      <c r="J969" s="2">
        <f t="shared" si="2284"/>
        <v>0</v>
      </c>
      <c r="K969" s="2">
        <f t="shared" si="2285"/>
        <v>1</v>
      </c>
      <c r="L969">
        <f t="shared" si="2286"/>
        <v>2</v>
      </c>
      <c r="M969" s="190">
        <f t="shared" ref="M969:M1032" si="2407">MIN(1,VLOOKUP(RFRsk,Tbl_MrtRFRskScl,2,FALSE)/100*IFERROR(VLOOKUP("Nat"&amp;Sex&amp;Smk&amp;I969,Tbl_Mort,L969+1,FALSE),1))*$K969</f>
        <v>0.93</v>
      </c>
      <c r="N969">
        <f t="shared" si="2287"/>
        <v>1</v>
      </c>
      <c r="O969">
        <f t="shared" si="2288"/>
        <v>100</v>
      </c>
      <c r="P969" s="58">
        <f t="shared" si="2289"/>
        <v>4.1850000000000005</v>
      </c>
      <c r="Q969" s="106">
        <f t="shared" si="2290"/>
        <v>1</v>
      </c>
      <c r="R969" s="59">
        <f t="shared" si="2291"/>
        <v>1</v>
      </c>
      <c r="S969" s="32">
        <f t="shared" ref="S969:S1032" si="2408">IF(R969=1,1,(1-(1-R969)^(1/12))*$K969)</f>
        <v>1</v>
      </c>
      <c r="T969">
        <f t="shared" si="2292"/>
        <v>1</v>
      </c>
      <c r="U969" s="32">
        <f t="shared" ref="U969:U1032" si="2409">IF($K969=0,0,MIN(1,VLOOKUP(RFRsk,Tbl_MrtRFRskScl,2,FALSE)/100*IFERROR(VLOOKUP("Acc"&amp;Sex&amp;Smk&amp;I969,Tbl_Mort,T969+1,FALSE),1)))</f>
        <v>0.93</v>
      </c>
      <c r="V969">
        <f t="shared" si="2293"/>
        <v>1</v>
      </c>
      <c r="W969">
        <f t="shared" si="2294"/>
        <v>100</v>
      </c>
      <c r="X969" s="58">
        <f t="shared" si="2295"/>
        <v>1</v>
      </c>
      <c r="Y969" s="58">
        <f t="shared" si="2296"/>
        <v>1</v>
      </c>
      <c r="Z969" s="32">
        <f t="shared" si="2297"/>
        <v>1</v>
      </c>
      <c r="AA969" s="32">
        <f t="shared" si="2298"/>
        <v>1</v>
      </c>
      <c r="AB969" s="59">
        <f t="shared" si="2299"/>
        <v>4.9056245199999996E-3</v>
      </c>
      <c r="AC969" s="59">
        <f t="shared" si="2300"/>
        <v>4.9056245199999996E-3</v>
      </c>
      <c r="AD969">
        <f t="shared" si="2301"/>
        <v>1</v>
      </c>
      <c r="AE969" s="59">
        <f t="shared" si="2302"/>
        <v>4.9056245199999996E-3</v>
      </c>
      <c r="AF969" s="59">
        <f t="shared" si="2303"/>
        <v>4.1758461800000006E-3</v>
      </c>
      <c r="AG969" s="59">
        <f t="shared" si="2304"/>
        <v>4.1758461800000006E-3</v>
      </c>
      <c r="AH969">
        <f t="shared" si="2305"/>
        <v>1</v>
      </c>
      <c r="AI969" s="59">
        <f t="shared" si="2306"/>
        <v>4.1758461800000006E-3</v>
      </c>
      <c r="AJ969" s="59">
        <f t="shared" si="2307"/>
        <v>0</v>
      </c>
      <c r="AK969" s="59">
        <f t="shared" si="2308"/>
        <v>0</v>
      </c>
      <c r="AL969" s="59">
        <f t="shared" si="2309"/>
        <v>0</v>
      </c>
      <c r="AM969" s="12">
        <f t="shared" ref="AM969:AM1032" si="2410">AT968</f>
        <v>0</v>
      </c>
      <c r="AN969" s="12">
        <f t="shared" ref="AN969:AN1032" si="2411">IF(AND($B969=IVP,OR(AND(ActIVPOff=1,ExtrCls="N"),AND(ActIVPOn=1,ExtrCls="Y"))),0,AT969+AS969+AR969+AQ969+AP969+AO969-AM969)</f>
        <v>0</v>
      </c>
      <c r="AO969" s="66">
        <f t="shared" si="2310"/>
        <v>0</v>
      </c>
      <c r="AP969" s="66">
        <f t="shared" si="2311"/>
        <v>0</v>
      </c>
      <c r="AQ969" s="59">
        <f t="shared" si="2312"/>
        <v>0</v>
      </c>
      <c r="AR969" s="59">
        <f t="shared" si="2313"/>
        <v>0</v>
      </c>
      <c r="AS969" s="59">
        <f t="shared" si="2314"/>
        <v>0</v>
      </c>
      <c r="AT969" s="12">
        <f t="shared" si="2315"/>
        <v>0</v>
      </c>
      <c r="AU969" s="59">
        <f t="shared" ref="AU969:AU1032" si="2412">MAX(0,AT969-AM969-AN969+AO969+AP969+AQ969+AR969+AS969)</f>
        <v>0</v>
      </c>
      <c r="AV969" s="59">
        <f t="shared" ref="AV969:AV1032" si="2413">MIN(0,AT969-AM969-AN969+AO969+AP969+AQ969+AR969+AS969)</f>
        <v>0</v>
      </c>
      <c r="AW969" s="70">
        <f t="shared" si="2316"/>
        <v>0</v>
      </c>
      <c r="AX969" s="20">
        <f t="shared" si="2317"/>
        <v>200000</v>
      </c>
      <c r="AY969" s="20">
        <f t="shared" si="2318"/>
        <v>0</v>
      </c>
      <c r="AZ969" s="20">
        <f t="shared" si="2319"/>
        <v>0</v>
      </c>
      <c r="BA969" s="20">
        <f t="shared" si="2320"/>
        <v>200000</v>
      </c>
      <c r="BB969" s="36">
        <f t="shared" si="2321"/>
        <v>1</v>
      </c>
      <c r="BC969" s="36">
        <f t="shared" si="2322"/>
        <v>0</v>
      </c>
      <c r="BD969" s="80">
        <f t="shared" si="2323"/>
        <v>0</v>
      </c>
      <c r="BE969" s="36">
        <f t="shared" si="2324"/>
        <v>0</v>
      </c>
      <c r="BF969" s="36">
        <f t="shared" si="2325"/>
        <v>0</v>
      </c>
      <c r="BG969" s="36">
        <f t="shared" si="2326"/>
        <v>0</v>
      </c>
      <c r="BH969" s="36">
        <f t="shared" si="2327"/>
        <v>0</v>
      </c>
      <c r="BI969" s="36">
        <f t="shared" si="2328"/>
        <v>0</v>
      </c>
      <c r="BJ969" s="36">
        <f t="shared" si="2329"/>
        <v>0</v>
      </c>
      <c r="BK969" s="36">
        <f t="shared" si="2330"/>
        <v>0</v>
      </c>
      <c r="BL969" s="68">
        <f>IF(OR(AT969=0,E969&gt;ProjTerm),0,VLOOKUP(D969,'Life Events'!$AE$5:$AI$1206,5,FALSE))</f>
        <v>0</v>
      </c>
      <c r="BM969" s="93">
        <f t="shared" si="2331"/>
        <v>0</v>
      </c>
      <c r="BN969" s="93">
        <f t="shared" si="2332"/>
        <v>0</v>
      </c>
      <c r="BO969" s="36">
        <f t="shared" si="2333"/>
        <v>0</v>
      </c>
      <c r="BP969" s="36">
        <f t="shared" si="2334"/>
        <v>0</v>
      </c>
      <c r="BQ969" s="36">
        <f t="shared" si="2335"/>
        <v>0</v>
      </c>
      <c r="BR969" s="36">
        <f t="shared" si="2336"/>
        <v>154.78110000000001</v>
      </c>
      <c r="BS969" s="36">
        <f t="shared" si="2337"/>
        <v>0</v>
      </c>
      <c r="BT969" s="36">
        <f t="shared" si="2338"/>
        <v>0</v>
      </c>
      <c r="BU969" s="70" cm="1">
        <f t="array" ref="BU969">IF(AND(ActInt=1,$J969=0),INDEX(Tbl_FwdNom,$B969-IVP,MATCH(ValnDt,Tbl_FwdNom_Cols)),INDEX(Tbl_FwdNom,$B969,MATCH(StartDt,Tbl_FwdNom_Cols)))</f>
        <v>8.6551232230000004</v>
      </c>
      <c r="BV969" s="70" cm="1">
        <f t="array" ref="BV969">INDEX(Tbl_FwdReal,$B969,MATCH(StartDt,Tbl_FwdReal_Cols))</f>
        <v>2.8047347560000002</v>
      </c>
      <c r="BW969" s="70" cm="1">
        <f t="array" ref="BW969">IF(RunType&lt;&gt;"OPN",INDEX(Tbl_FwdReal,$B969,MATCH(ValnDt,Tbl_FwdReal_Cols)),IF(AND($J969=0,ActInt=1),INDEX(Tbl_FwdReal,$B969-IVP,MATCH(ValnDt,Tbl_FwdReal_Cols)),-999))*$K969</f>
        <v>2.8047347560000002</v>
      </c>
      <c r="BX969" s="70">
        <f t="shared" si="2339"/>
        <v>2.8047347560000001E-2</v>
      </c>
      <c r="BY969" s="70">
        <f t="shared" ref="BY969:BY1032" si="2414">((1+BU969/100)/(1+BX969)-1)</f>
        <v>5.6907772593212558E-2</v>
      </c>
      <c r="BZ969" s="64">
        <f t="shared" si="2275"/>
        <v>4.6229403986051132E-3</v>
      </c>
      <c r="CA969" s="70" cm="1">
        <f t="array" ref="CA969">IF($J969=1,CA968*(1+INDEX(Tbl_CPI,$B969,MATCH(IF(RunType="OPN",StartDt,ValnDt),Tbl_CPI_Cols))),0)</f>
        <v>0</v>
      </c>
      <c r="CB969" s="70">
        <f t="shared" ref="CB969:CB1032" si="2415">IF(AND(ActInfl=1,$J969=1),IF(AND(RunType="OPN",IVP=12),CA969/CA$20,CA969),CB968*(1+BZ969))</f>
        <v>177.4435016731716</v>
      </c>
      <c r="CC969" s="70">
        <f t="shared" ref="CC969:CC1032" si="2416">IF($F969&lt;ProjStart,1,IF($G969&lt;&gt;2,CC968,CB969))</f>
        <v>176.62696573777939</v>
      </c>
      <c r="CD969" s="36">
        <f t="shared" si="2340"/>
        <v>894.76277059996733</v>
      </c>
      <c r="CE969" s="36">
        <f t="shared" si="2341"/>
        <v>0</v>
      </c>
      <c r="CF969" s="36">
        <f t="shared" si="2342"/>
        <v>0</v>
      </c>
      <c r="CG969" s="36">
        <f t="shared" si="2343"/>
        <v>0</v>
      </c>
      <c r="CH969" s="36">
        <f t="shared" si="2344"/>
        <v>0</v>
      </c>
      <c r="CI969" s="36">
        <f t="shared" si="2345"/>
        <v>0</v>
      </c>
      <c r="CJ969" s="36">
        <f t="shared" si="2346"/>
        <v>0</v>
      </c>
      <c r="CK969" s="36">
        <f t="shared" si="2347"/>
        <v>0</v>
      </c>
      <c r="CL969" s="36">
        <f t="shared" si="2348"/>
        <v>0</v>
      </c>
      <c r="CM969" s="36">
        <f t="shared" si="2349"/>
        <v>0</v>
      </c>
      <c r="CN969" s="36">
        <f t="shared" si="2350"/>
        <v>0</v>
      </c>
      <c r="CO969" s="20">
        <f t="shared" si="2351"/>
        <v>120000</v>
      </c>
      <c r="CP969" s="20">
        <f t="shared" si="2352"/>
        <v>2</v>
      </c>
      <c r="CQ969" s="64" t="e">
        <f t="shared" si="2353"/>
        <v>#N/A</v>
      </c>
      <c r="CR969" s="64" t="e">
        <f t="shared" si="2354"/>
        <v>#N/A</v>
      </c>
      <c r="CS969" s="36" t="e">
        <f t="shared" si="2355"/>
        <v>#N/A</v>
      </c>
      <c r="CT969" s="36">
        <f t="shared" si="2356"/>
        <v>0</v>
      </c>
      <c r="CU969" s="36">
        <f t="shared" si="2357"/>
        <v>0</v>
      </c>
      <c r="CV969" s="36">
        <f t="shared" ref="CV969:CV1032" si="2417">CU969+CT969</f>
        <v>0</v>
      </c>
      <c r="CW969" s="36">
        <f t="shared" si="2358"/>
        <v>0</v>
      </c>
      <c r="CX969" s="36">
        <f t="shared" si="2359"/>
        <v>0</v>
      </c>
      <c r="CY969" s="36">
        <f t="shared" si="2360"/>
        <v>0</v>
      </c>
      <c r="CZ969" s="36">
        <f t="shared" ref="CZ969:CZ1032" si="2418">CY969-CW969</f>
        <v>0</v>
      </c>
      <c r="DA969" s="64">
        <f t="shared" si="2361"/>
        <v>6.9413698217972719E-3</v>
      </c>
      <c r="DB969" s="70">
        <f t="shared" ref="DB969:DB1032" si="2419">(1+DA969)^(-1)</f>
        <v>0.99310648064541662</v>
      </c>
      <c r="DC969" s="70">
        <f>PRODUCT($DB$8:DB969)</f>
        <v>1.9872710414752448E-4</v>
      </c>
      <c r="DD969" s="36">
        <f t="shared" si="2362"/>
        <v>0</v>
      </c>
      <c r="DE969" s="36">
        <f t="shared" si="2363"/>
        <v>0</v>
      </c>
      <c r="DF969" s="36">
        <f t="shared" si="2364"/>
        <v>0</v>
      </c>
      <c r="DG969" s="36">
        <f t="shared" si="2365"/>
        <v>0</v>
      </c>
      <c r="DH969" s="36">
        <f t="shared" si="2366"/>
        <v>0</v>
      </c>
      <c r="DI969" s="36">
        <f t="shared" si="2367"/>
        <v>0</v>
      </c>
      <c r="DJ969" s="36">
        <f t="shared" si="2368"/>
        <v>0</v>
      </c>
      <c r="DK969" s="36">
        <f t="shared" si="2369"/>
        <v>0</v>
      </c>
      <c r="DL969" s="36">
        <f t="shared" si="2370"/>
        <v>0</v>
      </c>
      <c r="DM969" s="36">
        <f t="shared" si="2371"/>
        <v>0</v>
      </c>
      <c r="DN969" s="36">
        <f t="shared" ref="DN969:DN1032" ca="1" si="2420">IF($D969=0,DM969,DN968+EO969-CZ969-CN969-CM969)</f>
        <v>4.6137290849905055E-12</v>
      </c>
      <c r="DO969" s="64" cm="1">
        <f t="array" ref="DO969">IFERROR(INDEX(Tbl_FwdNom,$B969,MATCH(LIDt,Tbl_FwdNom_Cols,0)),0)</f>
        <v>7.6032829380000004</v>
      </c>
      <c r="DP969" s="64">
        <f t="shared" ref="DP969:DP1032" ca="1" si="2421">IF(OR($E969&gt;ProjTerm+1,$B969+LIOffset&lt;0),0,OFFSET($DO969,LIOffset,0))</f>
        <v>7.5419812860000004</v>
      </c>
      <c r="DQ969" s="64">
        <f t="shared" ca="1" si="2372"/>
        <v>6.0776535217395011E-3</v>
      </c>
      <c r="DR969" s="70">
        <f t="shared" ca="1" si="2373"/>
        <v>0.99395906121116506</v>
      </c>
      <c r="DS969" s="70">
        <f ca="1">PRODUCT($DR$8:DR969)</f>
        <v>7.8896776091344966E-4</v>
      </c>
      <c r="DT969" s="36">
        <f t="shared" ca="1" si="2374"/>
        <v>0</v>
      </c>
      <c r="DU969" s="36">
        <f t="shared" ca="1" si="2375"/>
        <v>0</v>
      </c>
      <c r="DV969" s="36">
        <f t="shared" ca="1" si="2376"/>
        <v>0</v>
      </c>
      <c r="DW969" s="36">
        <f t="shared" ca="1" si="2377"/>
        <v>0</v>
      </c>
      <c r="DX969" s="36">
        <f t="shared" ca="1" si="2378"/>
        <v>0</v>
      </c>
      <c r="DY969" s="36">
        <f t="shared" ca="1" si="2379"/>
        <v>0</v>
      </c>
      <c r="DZ969" s="36">
        <f t="shared" ca="1" si="2380"/>
        <v>0</v>
      </c>
      <c r="EA969" s="36">
        <f t="shared" ca="1" si="2381"/>
        <v>0</v>
      </c>
      <c r="EB969" s="36">
        <f t="shared" ca="1" si="2382"/>
        <v>0</v>
      </c>
      <c r="EC969" s="36">
        <f t="shared" ca="1" si="2383"/>
        <v>0</v>
      </c>
      <c r="ED969" s="36">
        <f t="shared" ca="1" si="2384"/>
        <v>0</v>
      </c>
      <c r="EE969" s="36">
        <f t="shared" ref="EE969:EE1032" ca="1" si="2422">ED969-EC969</f>
        <v>0</v>
      </c>
      <c r="EF969" s="36">
        <f t="shared" ca="1" si="2385"/>
        <v>0</v>
      </c>
      <c r="EG969" s="64"/>
      <c r="EH969" s="64"/>
      <c r="EI969" s="64"/>
      <c r="EJ969" s="70"/>
      <c r="EK969" s="70"/>
      <c r="EL969" s="70"/>
      <c r="EM969" s="70"/>
      <c r="EN969" s="70"/>
      <c r="EO969" s="36">
        <f t="shared" si="2386"/>
        <v>0</v>
      </c>
      <c r="EP969" s="36">
        <f t="shared" si="2387"/>
        <v>0</v>
      </c>
      <c r="EQ969" s="36">
        <f t="shared" si="2388"/>
        <v>0</v>
      </c>
      <c r="ER969" s="36">
        <f t="shared" si="2389"/>
        <v>0</v>
      </c>
      <c r="ES969" s="36">
        <f t="shared" si="2390"/>
        <v>0</v>
      </c>
      <c r="ET969" s="36">
        <f t="shared" si="2391"/>
        <v>0</v>
      </c>
      <c r="EU969" s="36">
        <f t="shared" ref="EU969:EU1032" si="2423">ET969+MAX(ER969,ES969)</f>
        <v>0</v>
      </c>
      <c r="EV969" s="36">
        <f t="shared" si="2392"/>
        <v>0</v>
      </c>
      <c r="EW969" s="36">
        <f t="shared" si="2393"/>
        <v>0</v>
      </c>
      <c r="EX969" s="36">
        <f t="shared" ref="EX969:EX1032" si="2424">EQ969+EU969+EV969+EW969</f>
        <v>0</v>
      </c>
      <c r="EY969" s="36">
        <f t="shared" si="2394"/>
        <v>0</v>
      </c>
      <c r="EZ969" s="36">
        <f t="shared" si="2395"/>
        <v>0</v>
      </c>
      <c r="FA969" s="36">
        <f t="shared" si="2396"/>
        <v>0</v>
      </c>
      <c r="FB969" s="36">
        <f t="shared" si="2397"/>
        <v>0</v>
      </c>
      <c r="FC969" s="36">
        <f t="shared" ref="FC969:FC1032" si="2425">FB969+MAX(EZ969,FA969)</f>
        <v>0</v>
      </c>
      <c r="FD969" s="36">
        <f t="shared" si="2398"/>
        <v>0</v>
      </c>
      <c r="FE969" s="36">
        <f t="shared" si="2399"/>
        <v>0</v>
      </c>
      <c r="FF969" s="36">
        <f t="shared" ref="FF969:FF1032" si="2426">EY969+FC969+FD969+FE969</f>
        <v>0</v>
      </c>
      <c r="FG969" s="36">
        <f t="shared" si="2400"/>
        <v>0</v>
      </c>
      <c r="FH969" s="36">
        <f t="shared" si="2401"/>
        <v>0</v>
      </c>
      <c r="FI969" s="36">
        <f t="shared" si="2402"/>
        <v>0</v>
      </c>
      <c r="FJ969" s="36">
        <f t="shared" ca="1" si="2403"/>
        <v>0</v>
      </c>
      <c r="FK969" s="36">
        <f t="shared" si="2404"/>
        <v>0</v>
      </c>
      <c r="FL969" s="36">
        <f t="shared" si="2405"/>
        <v>0</v>
      </c>
      <c r="FM969" s="36">
        <f t="shared" ca="1" si="2406"/>
        <v>0</v>
      </c>
      <c r="FN969" s="36">
        <f t="shared" ca="1" si="2276"/>
        <v>0</v>
      </c>
    </row>
    <row r="970" spans="2:170" x14ac:dyDescent="0.25">
      <c r="B970" s="2">
        <v>962</v>
      </c>
      <c r="C970" s="2">
        <f t="shared" si="2282"/>
        <v>81</v>
      </c>
      <c r="D970" s="2">
        <f t="shared" si="2279"/>
        <v>986</v>
      </c>
      <c r="E970" s="2">
        <f t="shared" si="2277"/>
        <v>83</v>
      </c>
      <c r="F970" s="189">
        <f t="shared" si="2281"/>
        <v>74996</v>
      </c>
      <c r="G970" s="2">
        <f t="shared" si="2280"/>
        <v>4</v>
      </c>
      <c r="H970" s="187">
        <f t="shared" si="2283"/>
        <v>114.75</v>
      </c>
      <c r="I970" s="186">
        <f t="shared" si="2278"/>
        <v>114</v>
      </c>
      <c r="J970" s="2">
        <f t="shared" si="2284"/>
        <v>0</v>
      </c>
      <c r="K970" s="2">
        <f t="shared" si="2285"/>
        <v>1</v>
      </c>
      <c r="L970">
        <f t="shared" si="2286"/>
        <v>2</v>
      </c>
      <c r="M970" s="190">
        <f t="shared" si="2407"/>
        <v>0.93</v>
      </c>
      <c r="N970">
        <f t="shared" si="2287"/>
        <v>1</v>
      </c>
      <c r="O970">
        <f t="shared" si="2288"/>
        <v>100</v>
      </c>
      <c r="P970" s="58">
        <f t="shared" si="2289"/>
        <v>4.1850000000000005</v>
      </c>
      <c r="Q970" s="106">
        <f t="shared" si="2290"/>
        <v>1</v>
      </c>
      <c r="R970" s="59">
        <f t="shared" si="2291"/>
        <v>1</v>
      </c>
      <c r="S970" s="32">
        <f t="shared" si="2408"/>
        <v>1</v>
      </c>
      <c r="T970">
        <f t="shared" si="2292"/>
        <v>1</v>
      </c>
      <c r="U970" s="32">
        <f t="shared" si="2409"/>
        <v>0.93</v>
      </c>
      <c r="V970">
        <f t="shared" si="2293"/>
        <v>1</v>
      </c>
      <c r="W970">
        <f t="shared" si="2294"/>
        <v>100</v>
      </c>
      <c r="X970" s="58">
        <f t="shared" si="2295"/>
        <v>1</v>
      </c>
      <c r="Y970" s="58">
        <f t="shared" si="2296"/>
        <v>1</v>
      </c>
      <c r="Z970" s="32">
        <f t="shared" si="2297"/>
        <v>1</v>
      </c>
      <c r="AA970" s="32">
        <f t="shared" si="2298"/>
        <v>1</v>
      </c>
      <c r="AB970" s="59">
        <f t="shared" si="2299"/>
        <v>4.9056245199999996E-3</v>
      </c>
      <c r="AC970" s="59">
        <f t="shared" si="2300"/>
        <v>4.9056245199999996E-3</v>
      </c>
      <c r="AD970">
        <f t="shared" si="2301"/>
        <v>1</v>
      </c>
      <c r="AE970" s="59">
        <f t="shared" si="2302"/>
        <v>4.9056245199999996E-3</v>
      </c>
      <c r="AF970" s="59">
        <f t="shared" si="2303"/>
        <v>4.1758461800000006E-3</v>
      </c>
      <c r="AG970" s="59">
        <f t="shared" si="2304"/>
        <v>4.1758461800000006E-3</v>
      </c>
      <c r="AH970">
        <f t="shared" si="2305"/>
        <v>1</v>
      </c>
      <c r="AI970" s="59">
        <f t="shared" si="2306"/>
        <v>4.1758461800000006E-3</v>
      </c>
      <c r="AJ970" s="59">
        <f t="shared" si="2307"/>
        <v>0</v>
      </c>
      <c r="AK970" s="59">
        <f t="shared" si="2308"/>
        <v>0</v>
      </c>
      <c r="AL970" s="59">
        <f t="shared" si="2309"/>
        <v>0</v>
      </c>
      <c r="AM970" s="12">
        <f t="shared" si="2410"/>
        <v>0</v>
      </c>
      <c r="AN970" s="12">
        <f t="shared" si="2411"/>
        <v>0</v>
      </c>
      <c r="AO970" s="66">
        <f t="shared" si="2310"/>
        <v>0</v>
      </c>
      <c r="AP970" s="66">
        <f t="shared" si="2311"/>
        <v>0</v>
      </c>
      <c r="AQ970" s="59">
        <f t="shared" si="2312"/>
        <v>0</v>
      </c>
      <c r="AR970" s="59">
        <f t="shared" si="2313"/>
        <v>0</v>
      </c>
      <c r="AS970" s="59">
        <f t="shared" si="2314"/>
        <v>0</v>
      </c>
      <c r="AT970" s="12">
        <f t="shared" si="2315"/>
        <v>0</v>
      </c>
      <c r="AU970" s="59">
        <f t="shared" si="2412"/>
        <v>0</v>
      </c>
      <c r="AV970" s="59">
        <f t="shared" si="2413"/>
        <v>0</v>
      </c>
      <c r="AW970" s="70">
        <f t="shared" si="2316"/>
        <v>0</v>
      </c>
      <c r="AX970" s="20">
        <f t="shared" si="2317"/>
        <v>200000</v>
      </c>
      <c r="AY970" s="20">
        <f t="shared" si="2318"/>
        <v>0</v>
      </c>
      <c r="AZ970" s="20">
        <f t="shared" si="2319"/>
        <v>0</v>
      </c>
      <c r="BA970" s="20">
        <f t="shared" si="2320"/>
        <v>200000</v>
      </c>
      <c r="BB970" s="36">
        <f t="shared" si="2321"/>
        <v>1</v>
      </c>
      <c r="BC970" s="36">
        <f t="shared" si="2322"/>
        <v>0</v>
      </c>
      <c r="BD970" s="80">
        <f t="shared" si="2323"/>
        <v>0</v>
      </c>
      <c r="BE970" s="36">
        <f t="shared" si="2324"/>
        <v>0</v>
      </c>
      <c r="BF970" s="36">
        <f t="shared" si="2325"/>
        <v>0</v>
      </c>
      <c r="BG970" s="36">
        <f t="shared" si="2326"/>
        <v>0</v>
      </c>
      <c r="BH970" s="36">
        <f t="shared" si="2327"/>
        <v>0</v>
      </c>
      <c r="BI970" s="36">
        <f t="shared" si="2328"/>
        <v>0</v>
      </c>
      <c r="BJ970" s="36">
        <f t="shared" si="2329"/>
        <v>0</v>
      </c>
      <c r="BK970" s="36">
        <f t="shared" si="2330"/>
        <v>0</v>
      </c>
      <c r="BL970" s="68">
        <f>IF(OR(AT970=0,E970&gt;ProjTerm),0,VLOOKUP(D970,'Life Events'!$AE$5:$AI$1206,5,FALSE))</f>
        <v>0</v>
      </c>
      <c r="BM970" s="93">
        <f t="shared" si="2331"/>
        <v>0</v>
      </c>
      <c r="BN970" s="93">
        <f t="shared" si="2332"/>
        <v>0</v>
      </c>
      <c r="BO970" s="36">
        <f t="shared" si="2333"/>
        <v>0</v>
      </c>
      <c r="BP970" s="36">
        <f t="shared" si="2334"/>
        <v>0</v>
      </c>
      <c r="BQ970" s="36">
        <f t="shared" si="2335"/>
        <v>0</v>
      </c>
      <c r="BR970" s="36">
        <f t="shared" si="2336"/>
        <v>154.78110000000001</v>
      </c>
      <c r="BS970" s="36">
        <f t="shared" si="2337"/>
        <v>0</v>
      </c>
      <c r="BT970" s="36">
        <f t="shared" si="2338"/>
        <v>0</v>
      </c>
      <c r="BU970" s="70" cm="1">
        <f t="array" ref="BU970">IF(AND(ActInt=1,$J970=0),INDEX(Tbl_FwdNom,$B970-IVP,MATCH(ValnDt,Tbl_FwdNom_Cols)),INDEX(Tbl_FwdNom,$B970,MATCH(StartDt,Tbl_FwdNom_Cols)))</f>
        <v>8.6492236429999991</v>
      </c>
      <c r="BV970" s="70" cm="1">
        <f t="array" ref="BV970">INDEX(Tbl_FwdReal,$B970,MATCH(StartDt,Tbl_FwdReal_Cols))</f>
        <v>2.8013735409999998</v>
      </c>
      <c r="BW970" s="70" cm="1">
        <f t="array" ref="BW970">IF(RunType&lt;&gt;"OPN",INDEX(Tbl_FwdReal,$B970,MATCH(ValnDt,Tbl_FwdReal_Cols)),IF(AND($J970=0,ActInt=1),INDEX(Tbl_FwdReal,$B970-IVP,MATCH(ValnDt,Tbl_FwdReal_Cols)),-999))*$K970</f>
        <v>2.8013735409999998</v>
      </c>
      <c r="BX970" s="70">
        <f t="shared" si="2339"/>
        <v>2.8013735409999997E-2</v>
      </c>
      <c r="BY970" s="70">
        <f t="shared" si="2414"/>
        <v>5.6884941324910621E-2</v>
      </c>
      <c r="BZ970" s="64">
        <f t="shared" ref="BZ970:BZ1033" si="2427">IF(BY970&lt;&gt;BY969,(1+BY970)^(1/12)-1,BZ969)</f>
        <v>4.621131896199504E-3</v>
      </c>
      <c r="CA970" s="70" cm="1">
        <f t="array" ref="CA970">IF($J970=1,CA969*(1+INDEX(Tbl_CPI,$B970,MATCH(IF(RunType="OPN",StartDt,ValnDt),Tbl_CPI_Cols))),0)</f>
        <v>0</v>
      </c>
      <c r="CB970" s="70">
        <f t="shared" si="2415"/>
        <v>178.26349149852683</v>
      </c>
      <c r="CC970" s="70">
        <f t="shared" si="2416"/>
        <v>176.62696573777939</v>
      </c>
      <c r="CD970" s="36">
        <f t="shared" si="2340"/>
        <v>894.76277059996733</v>
      </c>
      <c r="CE970" s="36">
        <f t="shared" si="2341"/>
        <v>0</v>
      </c>
      <c r="CF970" s="36">
        <f t="shared" si="2342"/>
        <v>0</v>
      </c>
      <c r="CG970" s="36">
        <f t="shared" si="2343"/>
        <v>0</v>
      </c>
      <c r="CH970" s="36">
        <f t="shared" si="2344"/>
        <v>0</v>
      </c>
      <c r="CI970" s="36">
        <f t="shared" si="2345"/>
        <v>0</v>
      </c>
      <c r="CJ970" s="36">
        <f t="shared" si="2346"/>
        <v>0</v>
      </c>
      <c r="CK970" s="36">
        <f t="shared" si="2347"/>
        <v>0</v>
      </c>
      <c r="CL970" s="36">
        <f t="shared" si="2348"/>
        <v>0</v>
      </c>
      <c r="CM970" s="36">
        <f t="shared" si="2349"/>
        <v>0</v>
      </c>
      <c r="CN970" s="36">
        <f t="shared" si="2350"/>
        <v>0</v>
      </c>
      <c r="CO970" s="20">
        <f t="shared" si="2351"/>
        <v>120000</v>
      </c>
      <c r="CP970" s="20">
        <f t="shared" si="2352"/>
        <v>2</v>
      </c>
      <c r="CQ970" s="64" t="e">
        <f t="shared" si="2353"/>
        <v>#N/A</v>
      </c>
      <c r="CR970" s="64" t="e">
        <f t="shared" si="2354"/>
        <v>#N/A</v>
      </c>
      <c r="CS970" s="36" t="e">
        <f t="shared" si="2355"/>
        <v>#N/A</v>
      </c>
      <c r="CT970" s="36">
        <f t="shared" si="2356"/>
        <v>0</v>
      </c>
      <c r="CU970" s="36">
        <f t="shared" si="2357"/>
        <v>0</v>
      </c>
      <c r="CV970" s="36">
        <f t="shared" si="2417"/>
        <v>0</v>
      </c>
      <c r="CW970" s="36">
        <f t="shared" si="2358"/>
        <v>0</v>
      </c>
      <c r="CX970" s="36">
        <f t="shared" si="2359"/>
        <v>0</v>
      </c>
      <c r="CY970" s="36">
        <f t="shared" si="2360"/>
        <v>0</v>
      </c>
      <c r="CZ970" s="36">
        <f t="shared" si="2418"/>
        <v>0</v>
      </c>
      <c r="DA970" s="64">
        <f t="shared" si="2361"/>
        <v>6.9368136023646443E-3</v>
      </c>
      <c r="DB970" s="70">
        <f t="shared" si="2419"/>
        <v>0.99311097428492279</v>
      </c>
      <c r="DC970" s="70">
        <f>PRODUCT($DB$8:DB970)</f>
        <v>1.9735806801676934E-4</v>
      </c>
      <c r="DD970" s="36">
        <f t="shared" si="2362"/>
        <v>0</v>
      </c>
      <c r="DE970" s="36">
        <f t="shared" si="2363"/>
        <v>0</v>
      </c>
      <c r="DF970" s="36">
        <f t="shared" si="2364"/>
        <v>0</v>
      </c>
      <c r="DG970" s="36">
        <f t="shared" si="2365"/>
        <v>0</v>
      </c>
      <c r="DH970" s="36">
        <f t="shared" si="2366"/>
        <v>0</v>
      </c>
      <c r="DI970" s="36">
        <f t="shared" si="2367"/>
        <v>0</v>
      </c>
      <c r="DJ970" s="36">
        <f t="shared" si="2368"/>
        <v>0</v>
      </c>
      <c r="DK970" s="36">
        <f t="shared" si="2369"/>
        <v>0</v>
      </c>
      <c r="DL970" s="36">
        <f t="shared" si="2370"/>
        <v>0</v>
      </c>
      <c r="DM970" s="36">
        <f t="shared" si="2371"/>
        <v>0</v>
      </c>
      <c r="DN970" s="36">
        <f t="shared" ca="1" si="2420"/>
        <v>4.6137290849905055E-12</v>
      </c>
      <c r="DO970" s="64" cm="1">
        <f t="array" ref="DO970">IFERROR(INDEX(Tbl_FwdNom,$B970,MATCH(LIDt,Tbl_FwdNom_Cols,0)),0)</f>
        <v>7.6015796419999999</v>
      </c>
      <c r="DP970" s="64">
        <f t="shared" ca="1" si="2421"/>
        <v>7.5402789610000003</v>
      </c>
      <c r="DQ970" s="64">
        <f t="shared" ca="1" si="2372"/>
        <v>6.0763263783401023E-3</v>
      </c>
      <c r="DR970" s="70">
        <f t="shared" ca="1" si="2373"/>
        <v>0.99396037237034129</v>
      </c>
      <c r="DS970" s="70">
        <f ca="1">PRODUCT($DR$8:DR970)</f>
        <v>7.8420268942572681E-4</v>
      </c>
      <c r="DT970" s="36">
        <f t="shared" ca="1" si="2374"/>
        <v>0</v>
      </c>
      <c r="DU970" s="36">
        <f t="shared" ca="1" si="2375"/>
        <v>0</v>
      </c>
      <c r="DV970" s="36">
        <f t="shared" ca="1" si="2376"/>
        <v>0</v>
      </c>
      <c r="DW970" s="36">
        <f t="shared" ca="1" si="2377"/>
        <v>0</v>
      </c>
      <c r="DX970" s="36">
        <f t="shared" ca="1" si="2378"/>
        <v>0</v>
      </c>
      <c r="DY970" s="36">
        <f t="shared" ca="1" si="2379"/>
        <v>0</v>
      </c>
      <c r="DZ970" s="36">
        <f t="shared" ca="1" si="2380"/>
        <v>0</v>
      </c>
      <c r="EA970" s="36">
        <f t="shared" ca="1" si="2381"/>
        <v>0</v>
      </c>
      <c r="EB970" s="36">
        <f t="shared" ca="1" si="2382"/>
        <v>0</v>
      </c>
      <c r="EC970" s="36">
        <f t="shared" ca="1" si="2383"/>
        <v>0</v>
      </c>
      <c r="ED970" s="36">
        <f t="shared" ca="1" si="2384"/>
        <v>0</v>
      </c>
      <c r="EE970" s="36">
        <f t="shared" ca="1" si="2422"/>
        <v>0</v>
      </c>
      <c r="EF970" s="36">
        <f t="shared" ca="1" si="2385"/>
        <v>0</v>
      </c>
      <c r="EG970" s="64"/>
      <c r="EH970" s="64"/>
      <c r="EI970" s="64"/>
      <c r="EJ970" s="70"/>
      <c r="EK970" s="70"/>
      <c r="EL970" s="70"/>
      <c r="EM970" s="70"/>
      <c r="EN970" s="70"/>
      <c r="EO970" s="36">
        <f t="shared" si="2386"/>
        <v>0</v>
      </c>
      <c r="EP970" s="36">
        <f t="shared" si="2387"/>
        <v>0</v>
      </c>
      <c r="EQ970" s="36">
        <f t="shared" si="2388"/>
        <v>0</v>
      </c>
      <c r="ER970" s="36">
        <f t="shared" si="2389"/>
        <v>0</v>
      </c>
      <c r="ES970" s="36">
        <f t="shared" si="2390"/>
        <v>0</v>
      </c>
      <c r="ET970" s="36">
        <f t="shared" si="2391"/>
        <v>0</v>
      </c>
      <c r="EU970" s="36">
        <f t="shared" si="2423"/>
        <v>0</v>
      </c>
      <c r="EV970" s="36">
        <f t="shared" si="2392"/>
        <v>0</v>
      </c>
      <c r="EW970" s="36">
        <f t="shared" si="2393"/>
        <v>0</v>
      </c>
      <c r="EX970" s="36">
        <f t="shared" si="2424"/>
        <v>0</v>
      </c>
      <c r="EY970" s="36">
        <f t="shared" si="2394"/>
        <v>0</v>
      </c>
      <c r="EZ970" s="36">
        <f t="shared" si="2395"/>
        <v>0</v>
      </c>
      <c r="FA970" s="36">
        <f t="shared" si="2396"/>
        <v>0</v>
      </c>
      <c r="FB970" s="36">
        <f t="shared" si="2397"/>
        <v>0</v>
      </c>
      <c r="FC970" s="36">
        <f t="shared" si="2425"/>
        <v>0</v>
      </c>
      <c r="FD970" s="36">
        <f t="shared" si="2398"/>
        <v>0</v>
      </c>
      <c r="FE970" s="36">
        <f t="shared" si="2399"/>
        <v>0</v>
      </c>
      <c r="FF970" s="36">
        <f t="shared" si="2426"/>
        <v>0</v>
      </c>
      <c r="FG970" s="36">
        <f t="shared" si="2400"/>
        <v>0</v>
      </c>
      <c r="FH970" s="36">
        <f t="shared" si="2401"/>
        <v>0</v>
      </c>
      <c r="FI970" s="36">
        <f t="shared" si="2402"/>
        <v>0</v>
      </c>
      <c r="FJ970" s="36">
        <f t="shared" ca="1" si="2403"/>
        <v>0</v>
      </c>
      <c r="FK970" s="36">
        <f t="shared" si="2404"/>
        <v>0</v>
      </c>
      <c r="FL970" s="36">
        <f t="shared" si="2405"/>
        <v>0</v>
      </c>
      <c r="FM970" s="36">
        <f t="shared" ca="1" si="2406"/>
        <v>0</v>
      </c>
      <c r="FN970" s="36">
        <f t="shared" ca="1" si="2276"/>
        <v>0</v>
      </c>
    </row>
    <row r="971" spans="2:170" x14ac:dyDescent="0.25">
      <c r="B971" s="2">
        <v>963</v>
      </c>
      <c r="C971" s="2">
        <f t="shared" si="2282"/>
        <v>81</v>
      </c>
      <c r="D971" s="2">
        <f t="shared" si="2279"/>
        <v>987</v>
      </c>
      <c r="E971" s="2">
        <f t="shared" si="2277"/>
        <v>83</v>
      </c>
      <c r="F971" s="189">
        <f t="shared" si="2281"/>
        <v>75027</v>
      </c>
      <c r="G971" s="2">
        <f t="shared" si="2280"/>
        <v>5</v>
      </c>
      <c r="H971" s="187">
        <f t="shared" si="2283"/>
        <v>114.83333333333334</v>
      </c>
      <c r="I971" s="186">
        <f t="shared" si="2278"/>
        <v>114</v>
      </c>
      <c r="J971" s="2">
        <f t="shared" si="2284"/>
        <v>0</v>
      </c>
      <c r="K971" s="2">
        <f t="shared" si="2285"/>
        <v>1</v>
      </c>
      <c r="L971">
        <f t="shared" si="2286"/>
        <v>2</v>
      </c>
      <c r="M971" s="190">
        <f t="shared" si="2407"/>
        <v>0.93</v>
      </c>
      <c r="N971">
        <f t="shared" si="2287"/>
        <v>1</v>
      </c>
      <c r="O971">
        <f t="shared" si="2288"/>
        <v>100</v>
      </c>
      <c r="P971" s="58">
        <f t="shared" si="2289"/>
        <v>4.1850000000000005</v>
      </c>
      <c r="Q971" s="106">
        <f t="shared" si="2290"/>
        <v>1</v>
      </c>
      <c r="R971" s="59">
        <f t="shared" si="2291"/>
        <v>1</v>
      </c>
      <c r="S971" s="32">
        <f t="shared" si="2408"/>
        <v>1</v>
      </c>
      <c r="T971">
        <f t="shared" si="2292"/>
        <v>1</v>
      </c>
      <c r="U971" s="32">
        <f t="shared" si="2409"/>
        <v>0.93</v>
      </c>
      <c r="V971">
        <f t="shared" si="2293"/>
        <v>1</v>
      </c>
      <c r="W971">
        <f t="shared" si="2294"/>
        <v>100</v>
      </c>
      <c r="X971" s="58">
        <f t="shared" si="2295"/>
        <v>1</v>
      </c>
      <c r="Y971" s="58">
        <f t="shared" si="2296"/>
        <v>1</v>
      </c>
      <c r="Z971" s="32">
        <f t="shared" si="2297"/>
        <v>1</v>
      </c>
      <c r="AA971" s="32">
        <f t="shared" si="2298"/>
        <v>1</v>
      </c>
      <c r="AB971" s="59">
        <f t="shared" si="2299"/>
        <v>4.9056245199999996E-3</v>
      </c>
      <c r="AC971" s="59">
        <f t="shared" si="2300"/>
        <v>4.9056245199999996E-3</v>
      </c>
      <c r="AD971">
        <f t="shared" si="2301"/>
        <v>1</v>
      </c>
      <c r="AE971" s="59">
        <f t="shared" si="2302"/>
        <v>4.9056245199999996E-3</v>
      </c>
      <c r="AF971" s="59">
        <f t="shared" si="2303"/>
        <v>4.1758461800000006E-3</v>
      </c>
      <c r="AG971" s="59">
        <f t="shared" si="2304"/>
        <v>4.1758461800000006E-3</v>
      </c>
      <c r="AH971">
        <f t="shared" si="2305"/>
        <v>1</v>
      </c>
      <c r="AI971" s="59">
        <f t="shared" si="2306"/>
        <v>4.1758461800000006E-3</v>
      </c>
      <c r="AJ971" s="59">
        <f t="shared" si="2307"/>
        <v>0</v>
      </c>
      <c r="AK971" s="59">
        <f t="shared" si="2308"/>
        <v>0</v>
      </c>
      <c r="AL971" s="59">
        <f t="shared" si="2309"/>
        <v>0</v>
      </c>
      <c r="AM971" s="12">
        <f t="shared" si="2410"/>
        <v>0</v>
      </c>
      <c r="AN971" s="12">
        <f t="shared" si="2411"/>
        <v>0</v>
      </c>
      <c r="AO971" s="66">
        <f t="shared" si="2310"/>
        <v>0</v>
      </c>
      <c r="AP971" s="66">
        <f t="shared" si="2311"/>
        <v>0</v>
      </c>
      <c r="AQ971" s="59">
        <f t="shared" si="2312"/>
        <v>0</v>
      </c>
      <c r="AR971" s="59">
        <f t="shared" si="2313"/>
        <v>0</v>
      </c>
      <c r="AS971" s="59">
        <f t="shared" si="2314"/>
        <v>0</v>
      </c>
      <c r="AT971" s="12">
        <f t="shared" si="2315"/>
        <v>0</v>
      </c>
      <c r="AU971" s="59">
        <f t="shared" si="2412"/>
        <v>0</v>
      </c>
      <c r="AV971" s="59">
        <f t="shared" si="2413"/>
        <v>0</v>
      </c>
      <c r="AW971" s="70">
        <f t="shared" si="2316"/>
        <v>0</v>
      </c>
      <c r="AX971" s="20">
        <f t="shared" si="2317"/>
        <v>200000</v>
      </c>
      <c r="AY971" s="20">
        <f t="shared" si="2318"/>
        <v>0</v>
      </c>
      <c r="AZ971" s="20">
        <f t="shared" si="2319"/>
        <v>0</v>
      </c>
      <c r="BA971" s="20">
        <f t="shared" si="2320"/>
        <v>200000</v>
      </c>
      <c r="BB971" s="36">
        <f t="shared" si="2321"/>
        <v>1</v>
      </c>
      <c r="BC971" s="36">
        <f t="shared" si="2322"/>
        <v>0</v>
      </c>
      <c r="BD971" s="80">
        <f t="shared" si="2323"/>
        <v>0</v>
      </c>
      <c r="BE971" s="36">
        <f t="shared" si="2324"/>
        <v>0</v>
      </c>
      <c r="BF971" s="36">
        <f t="shared" si="2325"/>
        <v>0</v>
      </c>
      <c r="BG971" s="36">
        <f t="shared" si="2326"/>
        <v>0</v>
      </c>
      <c r="BH971" s="36">
        <f t="shared" si="2327"/>
        <v>0</v>
      </c>
      <c r="BI971" s="36">
        <f t="shared" si="2328"/>
        <v>0</v>
      </c>
      <c r="BJ971" s="36">
        <f t="shared" si="2329"/>
        <v>0</v>
      </c>
      <c r="BK971" s="36">
        <f t="shared" si="2330"/>
        <v>0</v>
      </c>
      <c r="BL971" s="68">
        <f>IF(OR(AT971=0,E971&gt;ProjTerm),0,VLOOKUP(D971,'Life Events'!$AE$5:$AI$1206,5,FALSE))</f>
        <v>0</v>
      </c>
      <c r="BM971" s="93">
        <f t="shared" si="2331"/>
        <v>0</v>
      </c>
      <c r="BN971" s="93">
        <f t="shared" si="2332"/>
        <v>0</v>
      </c>
      <c r="BO971" s="36">
        <f t="shared" si="2333"/>
        <v>0</v>
      </c>
      <c r="BP971" s="36">
        <f t="shared" si="2334"/>
        <v>0</v>
      </c>
      <c r="BQ971" s="36">
        <f t="shared" si="2335"/>
        <v>0</v>
      </c>
      <c r="BR971" s="36">
        <f t="shared" si="2336"/>
        <v>154.78110000000001</v>
      </c>
      <c r="BS971" s="36">
        <f t="shared" si="2337"/>
        <v>0</v>
      </c>
      <c r="BT971" s="36">
        <f t="shared" si="2338"/>
        <v>0</v>
      </c>
      <c r="BU971" s="70" cm="1">
        <f t="array" ref="BU971">IF(AND(ActInt=1,$J971=0),INDEX(Tbl_FwdNom,$B971-IVP,MATCH(ValnDt,Tbl_FwdNom_Cols)),INDEX(Tbl_FwdNom,$B971,MATCH(StartDt,Tbl_FwdNom_Cols)))</f>
        <v>8.6433243839999996</v>
      </c>
      <c r="BV971" s="70" cm="1">
        <f t="array" ref="BV971">INDEX(Tbl_FwdReal,$B971,MATCH(StartDt,Tbl_FwdReal_Cols))</f>
        <v>2.7980124370000001</v>
      </c>
      <c r="BW971" s="70" cm="1">
        <f t="array" ref="BW971">IF(RunType&lt;&gt;"OPN",INDEX(Tbl_FwdReal,$B971,MATCH(ValnDt,Tbl_FwdReal_Cols)),IF(AND($J971=0,ActInt=1),INDEX(Tbl_FwdReal,$B971-IVP,MATCH(ValnDt,Tbl_FwdReal_Cols)),-999))*$K971</f>
        <v>2.7980124370000001</v>
      </c>
      <c r="BX971" s="70">
        <f t="shared" si="2339"/>
        <v>2.7980124370000001E-2</v>
      </c>
      <c r="BY971" s="70">
        <f t="shared" si="2414"/>
        <v>5.6862110545010003E-2</v>
      </c>
      <c r="BZ971" s="64">
        <f t="shared" si="2427"/>
        <v>4.6193233966691505E-3</v>
      </c>
      <c r="CA971" s="70" cm="1">
        <f t="array" ref="CA971">IF($J971=1,CA970*(1+INDEX(Tbl_CPI,$B971,MATCH(IF(RunType="OPN",StartDt,ValnDt),Tbl_CPI_Cols))),0)</f>
        <v>0</v>
      </c>
      <c r="CB971" s="70">
        <f t="shared" si="2415"/>
        <v>179.08694821557791</v>
      </c>
      <c r="CC971" s="70">
        <f t="shared" si="2416"/>
        <v>176.62696573777939</v>
      </c>
      <c r="CD971" s="36">
        <f t="shared" si="2340"/>
        <v>894.76277059996733</v>
      </c>
      <c r="CE971" s="36">
        <f t="shared" si="2341"/>
        <v>0</v>
      </c>
      <c r="CF971" s="36">
        <f t="shared" si="2342"/>
        <v>0</v>
      </c>
      <c r="CG971" s="36">
        <f t="shared" si="2343"/>
        <v>0</v>
      </c>
      <c r="CH971" s="36">
        <f t="shared" si="2344"/>
        <v>0</v>
      </c>
      <c r="CI971" s="36">
        <f t="shared" si="2345"/>
        <v>0</v>
      </c>
      <c r="CJ971" s="36">
        <f t="shared" si="2346"/>
        <v>0</v>
      </c>
      <c r="CK971" s="36">
        <f t="shared" si="2347"/>
        <v>0</v>
      </c>
      <c r="CL971" s="36">
        <f t="shared" si="2348"/>
        <v>0</v>
      </c>
      <c r="CM971" s="36">
        <f t="shared" si="2349"/>
        <v>0</v>
      </c>
      <c r="CN971" s="36">
        <f t="shared" si="2350"/>
        <v>0</v>
      </c>
      <c r="CO971" s="20">
        <f t="shared" si="2351"/>
        <v>120000</v>
      </c>
      <c r="CP971" s="20">
        <f t="shared" si="2352"/>
        <v>2</v>
      </c>
      <c r="CQ971" s="64" t="e">
        <f t="shared" si="2353"/>
        <v>#N/A</v>
      </c>
      <c r="CR971" s="64" t="e">
        <f t="shared" si="2354"/>
        <v>#N/A</v>
      </c>
      <c r="CS971" s="36" t="e">
        <f t="shared" si="2355"/>
        <v>#N/A</v>
      </c>
      <c r="CT971" s="36">
        <f t="shared" si="2356"/>
        <v>0</v>
      </c>
      <c r="CU971" s="36">
        <f t="shared" si="2357"/>
        <v>0</v>
      </c>
      <c r="CV971" s="36">
        <f t="shared" si="2417"/>
        <v>0</v>
      </c>
      <c r="CW971" s="36">
        <f t="shared" si="2358"/>
        <v>0</v>
      </c>
      <c r="CX971" s="36">
        <f t="shared" si="2359"/>
        <v>0</v>
      </c>
      <c r="CY971" s="36">
        <f t="shared" si="2360"/>
        <v>0</v>
      </c>
      <c r="CZ971" s="36">
        <f t="shared" si="2418"/>
        <v>0</v>
      </c>
      <c r="DA971" s="64">
        <f t="shared" si="2361"/>
        <v>6.9322574040684426E-3</v>
      </c>
      <c r="DB971" s="70">
        <f t="shared" si="2419"/>
        <v>0.99311546794424854</v>
      </c>
      <c r="DC971" s="70">
        <f>PRODUCT($DB$8:DB971)</f>
        <v>1.9599935007104673E-4</v>
      </c>
      <c r="DD971" s="36">
        <f t="shared" si="2362"/>
        <v>0</v>
      </c>
      <c r="DE971" s="36">
        <f t="shared" si="2363"/>
        <v>0</v>
      </c>
      <c r="DF971" s="36">
        <f t="shared" si="2364"/>
        <v>0</v>
      </c>
      <c r="DG971" s="36">
        <f t="shared" si="2365"/>
        <v>0</v>
      </c>
      <c r="DH971" s="36">
        <f t="shared" si="2366"/>
        <v>0</v>
      </c>
      <c r="DI971" s="36">
        <f t="shared" si="2367"/>
        <v>0</v>
      </c>
      <c r="DJ971" s="36">
        <f t="shared" si="2368"/>
        <v>0</v>
      </c>
      <c r="DK971" s="36">
        <f t="shared" si="2369"/>
        <v>0</v>
      </c>
      <c r="DL971" s="36">
        <f t="shared" si="2370"/>
        <v>0</v>
      </c>
      <c r="DM971" s="36">
        <f t="shared" si="2371"/>
        <v>0</v>
      </c>
      <c r="DN971" s="36">
        <f t="shared" ca="1" si="2420"/>
        <v>4.6137290849905055E-12</v>
      </c>
      <c r="DO971" s="64" cm="1">
        <f t="array" ref="DO971">IFERROR(INDEX(Tbl_FwdNom,$B971,MATCH(LIDt,Tbl_FwdNom_Cols,0)),0)</f>
        <v>7.5998763739999999</v>
      </c>
      <c r="DP971" s="64">
        <f t="shared" ca="1" si="2421"/>
        <v>7.5385766619999997</v>
      </c>
      <c r="DQ971" s="64">
        <f t="shared" ca="1" si="2372"/>
        <v>6.0749992359534488E-3</v>
      </c>
      <c r="DR971" s="70">
        <f t="shared" ca="1" si="2373"/>
        <v>0.99396168353197623</v>
      </c>
      <c r="DS971" s="70">
        <f ca="1">PRODUCT($DR$8:DR971)</f>
        <v>7.794674254118989E-4</v>
      </c>
      <c r="DT971" s="36">
        <f t="shared" ca="1" si="2374"/>
        <v>0</v>
      </c>
      <c r="DU971" s="36">
        <f t="shared" ca="1" si="2375"/>
        <v>0</v>
      </c>
      <c r="DV971" s="36">
        <f t="shared" ca="1" si="2376"/>
        <v>0</v>
      </c>
      <c r="DW971" s="36">
        <f t="shared" ca="1" si="2377"/>
        <v>0</v>
      </c>
      <c r="DX971" s="36">
        <f t="shared" ca="1" si="2378"/>
        <v>0</v>
      </c>
      <c r="DY971" s="36">
        <f t="shared" ca="1" si="2379"/>
        <v>0</v>
      </c>
      <c r="DZ971" s="36">
        <f t="shared" ca="1" si="2380"/>
        <v>0</v>
      </c>
      <c r="EA971" s="36">
        <f t="shared" ca="1" si="2381"/>
        <v>0</v>
      </c>
      <c r="EB971" s="36">
        <f t="shared" ca="1" si="2382"/>
        <v>0</v>
      </c>
      <c r="EC971" s="36">
        <f t="shared" ca="1" si="2383"/>
        <v>0</v>
      </c>
      <c r="ED971" s="36">
        <f t="shared" ca="1" si="2384"/>
        <v>0</v>
      </c>
      <c r="EE971" s="36">
        <f t="shared" ca="1" si="2422"/>
        <v>0</v>
      </c>
      <c r="EF971" s="36">
        <f t="shared" ca="1" si="2385"/>
        <v>0</v>
      </c>
      <c r="EG971" s="64"/>
      <c r="EH971" s="64"/>
      <c r="EI971" s="64"/>
      <c r="EJ971" s="70"/>
      <c r="EK971" s="70"/>
      <c r="EL971" s="70"/>
      <c r="EM971" s="70"/>
      <c r="EN971" s="70"/>
      <c r="EO971" s="36">
        <f t="shared" si="2386"/>
        <v>0</v>
      </c>
      <c r="EP971" s="36">
        <f t="shared" si="2387"/>
        <v>0</v>
      </c>
      <c r="EQ971" s="36">
        <f t="shared" si="2388"/>
        <v>0</v>
      </c>
      <c r="ER971" s="36">
        <f t="shared" si="2389"/>
        <v>0</v>
      </c>
      <c r="ES971" s="36">
        <f t="shared" si="2390"/>
        <v>0</v>
      </c>
      <c r="ET971" s="36">
        <f t="shared" si="2391"/>
        <v>0</v>
      </c>
      <c r="EU971" s="36">
        <f t="shared" si="2423"/>
        <v>0</v>
      </c>
      <c r="EV971" s="36">
        <f t="shared" si="2392"/>
        <v>0</v>
      </c>
      <c r="EW971" s="36">
        <f t="shared" si="2393"/>
        <v>0</v>
      </c>
      <c r="EX971" s="36">
        <f t="shared" si="2424"/>
        <v>0</v>
      </c>
      <c r="EY971" s="36">
        <f t="shared" si="2394"/>
        <v>0</v>
      </c>
      <c r="EZ971" s="36">
        <f t="shared" si="2395"/>
        <v>0</v>
      </c>
      <c r="FA971" s="36">
        <f t="shared" si="2396"/>
        <v>0</v>
      </c>
      <c r="FB971" s="36">
        <f t="shared" si="2397"/>
        <v>0</v>
      </c>
      <c r="FC971" s="36">
        <f t="shared" si="2425"/>
        <v>0</v>
      </c>
      <c r="FD971" s="36">
        <f t="shared" si="2398"/>
        <v>0</v>
      </c>
      <c r="FE971" s="36">
        <f t="shared" si="2399"/>
        <v>0</v>
      </c>
      <c r="FF971" s="36">
        <f t="shared" si="2426"/>
        <v>0</v>
      </c>
      <c r="FG971" s="36">
        <f t="shared" si="2400"/>
        <v>0</v>
      </c>
      <c r="FH971" s="36">
        <f t="shared" si="2401"/>
        <v>0</v>
      </c>
      <c r="FI971" s="36">
        <f t="shared" si="2402"/>
        <v>0</v>
      </c>
      <c r="FJ971" s="36">
        <f t="shared" ca="1" si="2403"/>
        <v>0</v>
      </c>
      <c r="FK971" s="36">
        <f t="shared" si="2404"/>
        <v>0</v>
      </c>
      <c r="FL971" s="36">
        <f t="shared" si="2405"/>
        <v>0</v>
      </c>
      <c r="FM971" s="36">
        <f t="shared" ca="1" si="2406"/>
        <v>0</v>
      </c>
      <c r="FN971" s="36">
        <f t="shared" ca="1" si="2276"/>
        <v>0</v>
      </c>
    </row>
    <row r="972" spans="2:170" x14ac:dyDescent="0.25">
      <c r="B972" s="2">
        <v>964</v>
      </c>
      <c r="C972" s="2">
        <f t="shared" si="2282"/>
        <v>81</v>
      </c>
      <c r="D972" s="2">
        <f t="shared" si="2279"/>
        <v>988</v>
      </c>
      <c r="E972" s="2">
        <f t="shared" si="2277"/>
        <v>83</v>
      </c>
      <c r="F972" s="189">
        <f t="shared" si="2281"/>
        <v>75057</v>
      </c>
      <c r="G972" s="2">
        <f t="shared" si="2280"/>
        <v>6</v>
      </c>
      <c r="H972" s="187">
        <f t="shared" si="2283"/>
        <v>114.91666666666666</v>
      </c>
      <c r="I972" s="186">
        <f t="shared" si="2278"/>
        <v>114</v>
      </c>
      <c r="J972" s="2">
        <f t="shared" si="2284"/>
        <v>0</v>
      </c>
      <c r="K972" s="2">
        <f t="shared" si="2285"/>
        <v>1</v>
      </c>
      <c r="L972">
        <f t="shared" si="2286"/>
        <v>2</v>
      </c>
      <c r="M972" s="190">
        <f t="shared" si="2407"/>
        <v>0.93</v>
      </c>
      <c r="N972">
        <f t="shared" si="2287"/>
        <v>1</v>
      </c>
      <c r="O972">
        <f t="shared" si="2288"/>
        <v>100</v>
      </c>
      <c r="P972" s="58">
        <f t="shared" si="2289"/>
        <v>4.1850000000000005</v>
      </c>
      <c r="Q972" s="106">
        <f t="shared" si="2290"/>
        <v>1</v>
      </c>
      <c r="R972" s="59">
        <f t="shared" si="2291"/>
        <v>1</v>
      </c>
      <c r="S972" s="32">
        <f t="shared" si="2408"/>
        <v>1</v>
      </c>
      <c r="T972">
        <f t="shared" si="2292"/>
        <v>1</v>
      </c>
      <c r="U972" s="32">
        <f t="shared" si="2409"/>
        <v>0.93</v>
      </c>
      <c r="V972">
        <f t="shared" si="2293"/>
        <v>1</v>
      </c>
      <c r="W972">
        <f t="shared" si="2294"/>
        <v>100</v>
      </c>
      <c r="X972" s="58">
        <f t="shared" si="2295"/>
        <v>1</v>
      </c>
      <c r="Y972" s="58">
        <f t="shared" si="2296"/>
        <v>1</v>
      </c>
      <c r="Z972" s="32">
        <f t="shared" si="2297"/>
        <v>1</v>
      </c>
      <c r="AA972" s="32">
        <f t="shared" si="2298"/>
        <v>1</v>
      </c>
      <c r="AB972" s="59">
        <f t="shared" si="2299"/>
        <v>4.9056245199999996E-3</v>
      </c>
      <c r="AC972" s="59">
        <f t="shared" si="2300"/>
        <v>4.9056245199999996E-3</v>
      </c>
      <c r="AD972">
        <f t="shared" si="2301"/>
        <v>1</v>
      </c>
      <c r="AE972" s="59">
        <f t="shared" si="2302"/>
        <v>4.9056245199999996E-3</v>
      </c>
      <c r="AF972" s="59">
        <f t="shared" si="2303"/>
        <v>4.1758461800000006E-3</v>
      </c>
      <c r="AG972" s="59">
        <f t="shared" si="2304"/>
        <v>4.1758461800000006E-3</v>
      </c>
      <c r="AH972">
        <f t="shared" si="2305"/>
        <v>1</v>
      </c>
      <c r="AI972" s="59">
        <f t="shared" si="2306"/>
        <v>4.1758461800000006E-3</v>
      </c>
      <c r="AJ972" s="59">
        <f t="shared" si="2307"/>
        <v>0</v>
      </c>
      <c r="AK972" s="59">
        <f t="shared" si="2308"/>
        <v>0</v>
      </c>
      <c r="AL972" s="59">
        <f t="shared" si="2309"/>
        <v>0</v>
      </c>
      <c r="AM972" s="12">
        <f t="shared" si="2410"/>
        <v>0</v>
      </c>
      <c r="AN972" s="12">
        <f t="shared" si="2411"/>
        <v>0</v>
      </c>
      <c r="AO972" s="66">
        <f t="shared" si="2310"/>
        <v>0</v>
      </c>
      <c r="AP972" s="66">
        <f t="shared" si="2311"/>
        <v>0</v>
      </c>
      <c r="AQ972" s="59">
        <f t="shared" si="2312"/>
        <v>0</v>
      </c>
      <c r="AR972" s="59">
        <f t="shared" si="2313"/>
        <v>0</v>
      </c>
      <c r="AS972" s="59">
        <f t="shared" si="2314"/>
        <v>0</v>
      </c>
      <c r="AT972" s="12">
        <f t="shared" si="2315"/>
        <v>0</v>
      </c>
      <c r="AU972" s="59">
        <f t="shared" si="2412"/>
        <v>0</v>
      </c>
      <c r="AV972" s="59">
        <f t="shared" si="2413"/>
        <v>0</v>
      </c>
      <c r="AW972" s="70">
        <f t="shared" si="2316"/>
        <v>0</v>
      </c>
      <c r="AX972" s="20">
        <f t="shared" si="2317"/>
        <v>200000</v>
      </c>
      <c r="AY972" s="20">
        <f t="shared" si="2318"/>
        <v>0</v>
      </c>
      <c r="AZ972" s="20">
        <f t="shared" si="2319"/>
        <v>0</v>
      </c>
      <c r="BA972" s="20">
        <f t="shared" si="2320"/>
        <v>200000</v>
      </c>
      <c r="BB972" s="36">
        <f t="shared" si="2321"/>
        <v>1</v>
      </c>
      <c r="BC972" s="36">
        <f t="shared" si="2322"/>
        <v>0</v>
      </c>
      <c r="BD972" s="80">
        <f t="shared" si="2323"/>
        <v>0</v>
      </c>
      <c r="BE972" s="36">
        <f t="shared" si="2324"/>
        <v>0</v>
      </c>
      <c r="BF972" s="36">
        <f t="shared" si="2325"/>
        <v>0</v>
      </c>
      <c r="BG972" s="36">
        <f t="shared" si="2326"/>
        <v>0</v>
      </c>
      <c r="BH972" s="36">
        <f t="shared" si="2327"/>
        <v>0</v>
      </c>
      <c r="BI972" s="36">
        <f t="shared" si="2328"/>
        <v>0</v>
      </c>
      <c r="BJ972" s="36">
        <f t="shared" si="2329"/>
        <v>0</v>
      </c>
      <c r="BK972" s="36">
        <f t="shared" si="2330"/>
        <v>0</v>
      </c>
      <c r="BL972" s="68">
        <f>IF(OR(AT972=0,E972&gt;ProjTerm),0,VLOOKUP(D972,'Life Events'!$AE$5:$AI$1206,5,FALSE))</f>
        <v>0</v>
      </c>
      <c r="BM972" s="93">
        <f t="shared" si="2331"/>
        <v>0</v>
      </c>
      <c r="BN972" s="93">
        <f t="shared" si="2332"/>
        <v>0</v>
      </c>
      <c r="BO972" s="36">
        <f t="shared" si="2333"/>
        <v>0</v>
      </c>
      <c r="BP972" s="36">
        <f t="shared" si="2334"/>
        <v>0</v>
      </c>
      <c r="BQ972" s="36">
        <f t="shared" si="2335"/>
        <v>0</v>
      </c>
      <c r="BR972" s="36">
        <f t="shared" si="2336"/>
        <v>154.78110000000001</v>
      </c>
      <c r="BS972" s="36">
        <f t="shared" si="2337"/>
        <v>0</v>
      </c>
      <c r="BT972" s="36">
        <f t="shared" si="2338"/>
        <v>0</v>
      </c>
      <c r="BU972" s="70" cm="1">
        <f t="array" ref="BU972">IF(AND(ActInt=1,$J972=0),INDEX(Tbl_FwdNom,$B972-IVP,MATCH(ValnDt,Tbl_FwdNom_Cols)),INDEX(Tbl_FwdNom,$B972,MATCH(StartDt,Tbl_FwdNom_Cols)))</f>
        <v>8.6374254439999998</v>
      </c>
      <c r="BV972" s="70" cm="1">
        <f t="array" ref="BV972">INDEX(Tbl_FwdReal,$B972,MATCH(StartDt,Tbl_FwdReal_Cols))</f>
        <v>2.7946514420000002</v>
      </c>
      <c r="BW972" s="70" cm="1">
        <f t="array" ref="BW972">IF(RunType&lt;&gt;"OPN",INDEX(Tbl_FwdReal,$B972,MATCH(ValnDt,Tbl_FwdReal_Cols)),IF(AND($J972=0,ActInt=1),INDEX(Tbl_FwdReal,$B972-IVP,MATCH(ValnDt,Tbl_FwdReal_Cols)),-999))*$K972</f>
        <v>2.7946514420000002</v>
      </c>
      <c r="BX972" s="70">
        <f t="shared" si="2339"/>
        <v>2.7946514420000002E-2</v>
      </c>
      <c r="BY972" s="70">
        <f t="shared" si="2414"/>
        <v>5.6839280254738389E-2</v>
      </c>
      <c r="BZ972" s="64">
        <f t="shared" si="2427"/>
        <v>4.6175149001126403E-3</v>
      </c>
      <c r="CA972" s="70" cm="1">
        <f t="array" ref="CA972">IF($J972=1,CA971*(1+INDEX(Tbl_CPI,$B972,MATCH(IF(RunType="OPN",StartDt,ValnDt),Tbl_CPI_Cols))),0)</f>
        <v>0</v>
      </c>
      <c r="CB972" s="70">
        <f t="shared" si="2415"/>
        <v>179.91388486737904</v>
      </c>
      <c r="CC972" s="70">
        <f t="shared" si="2416"/>
        <v>176.62696573777939</v>
      </c>
      <c r="CD972" s="36">
        <f t="shared" si="2340"/>
        <v>894.76277059996733</v>
      </c>
      <c r="CE972" s="36">
        <f t="shared" si="2341"/>
        <v>0</v>
      </c>
      <c r="CF972" s="36">
        <f t="shared" si="2342"/>
        <v>0</v>
      </c>
      <c r="CG972" s="36">
        <f t="shared" si="2343"/>
        <v>0</v>
      </c>
      <c r="CH972" s="36">
        <f t="shared" si="2344"/>
        <v>0</v>
      </c>
      <c r="CI972" s="36">
        <f t="shared" si="2345"/>
        <v>0</v>
      </c>
      <c r="CJ972" s="36">
        <f t="shared" si="2346"/>
        <v>0</v>
      </c>
      <c r="CK972" s="36">
        <f t="shared" si="2347"/>
        <v>0</v>
      </c>
      <c r="CL972" s="36">
        <f t="shared" si="2348"/>
        <v>0</v>
      </c>
      <c r="CM972" s="36">
        <f t="shared" si="2349"/>
        <v>0</v>
      </c>
      <c r="CN972" s="36">
        <f t="shared" si="2350"/>
        <v>0</v>
      </c>
      <c r="CO972" s="20">
        <f t="shared" si="2351"/>
        <v>120000</v>
      </c>
      <c r="CP972" s="20">
        <f t="shared" si="2352"/>
        <v>2</v>
      </c>
      <c r="CQ972" s="64" t="e">
        <f t="shared" si="2353"/>
        <v>#N/A</v>
      </c>
      <c r="CR972" s="64" t="e">
        <f t="shared" si="2354"/>
        <v>#N/A</v>
      </c>
      <c r="CS972" s="36" t="e">
        <f t="shared" si="2355"/>
        <v>#N/A</v>
      </c>
      <c r="CT972" s="36">
        <f t="shared" si="2356"/>
        <v>0</v>
      </c>
      <c r="CU972" s="36">
        <f t="shared" si="2357"/>
        <v>0</v>
      </c>
      <c r="CV972" s="36">
        <f t="shared" si="2417"/>
        <v>0</v>
      </c>
      <c r="CW972" s="36">
        <f t="shared" si="2358"/>
        <v>0</v>
      </c>
      <c r="CX972" s="36">
        <f t="shared" si="2359"/>
        <v>0</v>
      </c>
      <c r="CY972" s="36">
        <f t="shared" si="2360"/>
        <v>0</v>
      </c>
      <c r="CZ972" s="36">
        <f t="shared" si="2418"/>
        <v>0</v>
      </c>
      <c r="DA972" s="64">
        <f t="shared" si="2361"/>
        <v>6.9277012253776693E-3</v>
      </c>
      <c r="DB972" s="70">
        <f t="shared" si="2419"/>
        <v>0.99311996162490412</v>
      </c>
      <c r="DC972" s="70">
        <f>PRODUCT($DB$8:DB972)</f>
        <v>1.9465086702106406E-4</v>
      </c>
      <c r="DD972" s="36">
        <f t="shared" si="2362"/>
        <v>0</v>
      </c>
      <c r="DE972" s="36">
        <f t="shared" si="2363"/>
        <v>0</v>
      </c>
      <c r="DF972" s="36">
        <f t="shared" si="2364"/>
        <v>0</v>
      </c>
      <c r="DG972" s="36">
        <f t="shared" si="2365"/>
        <v>0</v>
      </c>
      <c r="DH972" s="36">
        <f t="shared" si="2366"/>
        <v>0</v>
      </c>
      <c r="DI972" s="36">
        <f t="shared" si="2367"/>
        <v>0</v>
      </c>
      <c r="DJ972" s="36">
        <f t="shared" si="2368"/>
        <v>0</v>
      </c>
      <c r="DK972" s="36">
        <f t="shared" si="2369"/>
        <v>0</v>
      </c>
      <c r="DL972" s="36">
        <f t="shared" si="2370"/>
        <v>0</v>
      </c>
      <c r="DM972" s="36">
        <f t="shared" si="2371"/>
        <v>0</v>
      </c>
      <c r="DN972" s="36">
        <f t="shared" ca="1" si="2420"/>
        <v>4.6137290849905055E-12</v>
      </c>
      <c r="DO972" s="64" cm="1">
        <f t="array" ref="DO972">IFERROR(INDEX(Tbl_FwdNom,$B972,MATCH(LIDt,Tbl_FwdNom_Cols,0)),0)</f>
        <v>7.5981731320000003</v>
      </c>
      <c r="DP972" s="64">
        <f t="shared" ca="1" si="2421"/>
        <v>7.5368743909999996</v>
      </c>
      <c r="DQ972" s="64">
        <f t="shared" ca="1" si="2372"/>
        <v>6.073672096138738E-3</v>
      </c>
      <c r="DR972" s="70">
        <f t="shared" ca="1" si="2373"/>
        <v>0.99396299469452931</v>
      </c>
      <c r="DS972" s="70">
        <f ca="1">PRODUCT($DR$8:DR972)</f>
        <v>7.7476177642924566E-4</v>
      </c>
      <c r="DT972" s="36">
        <f t="shared" ca="1" si="2374"/>
        <v>0</v>
      </c>
      <c r="DU972" s="36">
        <f t="shared" ca="1" si="2375"/>
        <v>0</v>
      </c>
      <c r="DV972" s="36">
        <f t="shared" ca="1" si="2376"/>
        <v>0</v>
      </c>
      <c r="DW972" s="36">
        <f t="shared" ca="1" si="2377"/>
        <v>0</v>
      </c>
      <c r="DX972" s="36">
        <f t="shared" ca="1" si="2378"/>
        <v>0</v>
      </c>
      <c r="DY972" s="36">
        <f t="shared" ca="1" si="2379"/>
        <v>0</v>
      </c>
      <c r="DZ972" s="36">
        <f t="shared" ca="1" si="2380"/>
        <v>0</v>
      </c>
      <c r="EA972" s="36">
        <f t="shared" ca="1" si="2381"/>
        <v>0</v>
      </c>
      <c r="EB972" s="36">
        <f t="shared" ca="1" si="2382"/>
        <v>0</v>
      </c>
      <c r="EC972" s="36">
        <f t="shared" ca="1" si="2383"/>
        <v>0</v>
      </c>
      <c r="ED972" s="36">
        <f t="shared" ca="1" si="2384"/>
        <v>0</v>
      </c>
      <c r="EE972" s="36">
        <f t="shared" ca="1" si="2422"/>
        <v>0</v>
      </c>
      <c r="EF972" s="36">
        <f t="shared" ca="1" si="2385"/>
        <v>0</v>
      </c>
      <c r="EG972" s="64"/>
      <c r="EH972" s="64"/>
      <c r="EI972" s="64"/>
      <c r="EJ972" s="70"/>
      <c r="EK972" s="70"/>
      <c r="EL972" s="70"/>
      <c r="EM972" s="70"/>
      <c r="EN972" s="70"/>
      <c r="EO972" s="36">
        <f t="shared" si="2386"/>
        <v>0</v>
      </c>
      <c r="EP972" s="36">
        <f t="shared" si="2387"/>
        <v>0</v>
      </c>
      <c r="EQ972" s="36">
        <f t="shared" si="2388"/>
        <v>0</v>
      </c>
      <c r="ER972" s="36">
        <f t="shared" si="2389"/>
        <v>0</v>
      </c>
      <c r="ES972" s="36">
        <f t="shared" si="2390"/>
        <v>0</v>
      </c>
      <c r="ET972" s="36">
        <f t="shared" si="2391"/>
        <v>0</v>
      </c>
      <c r="EU972" s="36">
        <f t="shared" si="2423"/>
        <v>0</v>
      </c>
      <c r="EV972" s="36">
        <f t="shared" si="2392"/>
        <v>0</v>
      </c>
      <c r="EW972" s="36">
        <f t="shared" si="2393"/>
        <v>0</v>
      </c>
      <c r="EX972" s="36">
        <f t="shared" si="2424"/>
        <v>0</v>
      </c>
      <c r="EY972" s="36">
        <f t="shared" si="2394"/>
        <v>0</v>
      </c>
      <c r="EZ972" s="36">
        <f t="shared" si="2395"/>
        <v>0</v>
      </c>
      <c r="FA972" s="36">
        <f t="shared" si="2396"/>
        <v>0</v>
      </c>
      <c r="FB972" s="36">
        <f t="shared" si="2397"/>
        <v>0</v>
      </c>
      <c r="FC972" s="36">
        <f t="shared" si="2425"/>
        <v>0</v>
      </c>
      <c r="FD972" s="36">
        <f t="shared" si="2398"/>
        <v>0</v>
      </c>
      <c r="FE972" s="36">
        <f t="shared" si="2399"/>
        <v>0</v>
      </c>
      <c r="FF972" s="36">
        <f t="shared" si="2426"/>
        <v>0</v>
      </c>
      <c r="FG972" s="36">
        <f t="shared" si="2400"/>
        <v>0</v>
      </c>
      <c r="FH972" s="36">
        <f t="shared" si="2401"/>
        <v>0</v>
      </c>
      <c r="FI972" s="36">
        <f t="shared" si="2402"/>
        <v>0</v>
      </c>
      <c r="FJ972" s="36">
        <f t="shared" ca="1" si="2403"/>
        <v>0</v>
      </c>
      <c r="FK972" s="36">
        <f t="shared" si="2404"/>
        <v>0</v>
      </c>
      <c r="FL972" s="36">
        <f t="shared" si="2405"/>
        <v>0</v>
      </c>
      <c r="FM972" s="36">
        <f t="shared" ca="1" si="2406"/>
        <v>0</v>
      </c>
      <c r="FN972" s="36">
        <f t="shared" ref="FN972:FN1035" ca="1" si="2428">FJ972-FM972</f>
        <v>0</v>
      </c>
    </row>
    <row r="973" spans="2:170" x14ac:dyDescent="0.25">
      <c r="B973" s="2">
        <v>965</v>
      </c>
      <c r="C973" s="2">
        <f t="shared" si="2282"/>
        <v>81</v>
      </c>
      <c r="D973" s="2">
        <f t="shared" si="2279"/>
        <v>989</v>
      </c>
      <c r="E973" s="2">
        <f t="shared" si="2277"/>
        <v>83</v>
      </c>
      <c r="F973" s="189">
        <f t="shared" si="2281"/>
        <v>75088</v>
      </c>
      <c r="G973" s="2">
        <f t="shared" si="2280"/>
        <v>7</v>
      </c>
      <c r="H973" s="187">
        <f t="shared" si="2283"/>
        <v>115</v>
      </c>
      <c r="I973" s="186">
        <f t="shared" si="2278"/>
        <v>115</v>
      </c>
      <c r="J973" s="2">
        <f t="shared" si="2284"/>
        <v>0</v>
      </c>
      <c r="K973" s="2">
        <f t="shared" si="2285"/>
        <v>1</v>
      </c>
      <c r="L973">
        <f t="shared" si="2286"/>
        <v>2</v>
      </c>
      <c r="M973" s="190">
        <f t="shared" si="2407"/>
        <v>0.93</v>
      </c>
      <c r="N973">
        <f t="shared" si="2287"/>
        <v>1</v>
      </c>
      <c r="O973">
        <f t="shared" si="2288"/>
        <v>100</v>
      </c>
      <c r="P973" s="58">
        <f t="shared" si="2289"/>
        <v>4.1850000000000005</v>
      </c>
      <c r="Q973" s="106">
        <f t="shared" si="2290"/>
        <v>1</v>
      </c>
      <c r="R973" s="59">
        <f t="shared" si="2291"/>
        <v>1</v>
      </c>
      <c r="S973" s="32">
        <f t="shared" si="2408"/>
        <v>1</v>
      </c>
      <c r="T973">
        <f t="shared" si="2292"/>
        <v>1</v>
      </c>
      <c r="U973" s="32">
        <f t="shared" si="2409"/>
        <v>0.93</v>
      </c>
      <c r="V973">
        <f t="shared" si="2293"/>
        <v>1</v>
      </c>
      <c r="W973">
        <f t="shared" si="2294"/>
        <v>100</v>
      </c>
      <c r="X973" s="58">
        <f t="shared" si="2295"/>
        <v>1</v>
      </c>
      <c r="Y973" s="58">
        <f t="shared" si="2296"/>
        <v>1</v>
      </c>
      <c r="Z973" s="32">
        <f t="shared" si="2297"/>
        <v>1</v>
      </c>
      <c r="AA973" s="32">
        <f t="shared" si="2298"/>
        <v>1</v>
      </c>
      <c r="AB973" s="59">
        <f t="shared" si="2299"/>
        <v>4.9056245199999996E-3</v>
      </c>
      <c r="AC973" s="59">
        <f t="shared" si="2300"/>
        <v>4.9056245199999996E-3</v>
      </c>
      <c r="AD973">
        <f t="shared" si="2301"/>
        <v>1</v>
      </c>
      <c r="AE973" s="59">
        <f t="shared" si="2302"/>
        <v>4.9056245199999996E-3</v>
      </c>
      <c r="AF973" s="59">
        <f t="shared" si="2303"/>
        <v>4.1758461800000006E-3</v>
      </c>
      <c r="AG973" s="59">
        <f t="shared" si="2304"/>
        <v>4.1758461800000006E-3</v>
      </c>
      <c r="AH973">
        <f t="shared" si="2305"/>
        <v>1</v>
      </c>
      <c r="AI973" s="59">
        <f t="shared" si="2306"/>
        <v>4.1758461800000006E-3</v>
      </c>
      <c r="AJ973" s="59">
        <f t="shared" si="2307"/>
        <v>0</v>
      </c>
      <c r="AK973" s="59">
        <f t="shared" si="2308"/>
        <v>0</v>
      </c>
      <c r="AL973" s="59">
        <f t="shared" si="2309"/>
        <v>0</v>
      </c>
      <c r="AM973" s="12">
        <f t="shared" si="2410"/>
        <v>0</v>
      </c>
      <c r="AN973" s="12">
        <f t="shared" si="2411"/>
        <v>0</v>
      </c>
      <c r="AO973" s="66">
        <f t="shared" si="2310"/>
        <v>0</v>
      </c>
      <c r="AP973" s="66">
        <f t="shared" si="2311"/>
        <v>0</v>
      </c>
      <c r="AQ973" s="59">
        <f t="shared" si="2312"/>
        <v>0</v>
      </c>
      <c r="AR973" s="59">
        <f t="shared" si="2313"/>
        <v>0</v>
      </c>
      <c r="AS973" s="59">
        <f t="shared" si="2314"/>
        <v>0</v>
      </c>
      <c r="AT973" s="12">
        <f t="shared" si="2315"/>
        <v>0</v>
      </c>
      <c r="AU973" s="59">
        <f t="shared" si="2412"/>
        <v>0</v>
      </c>
      <c r="AV973" s="59">
        <f t="shared" si="2413"/>
        <v>0</v>
      </c>
      <c r="AW973" s="70">
        <f t="shared" si="2316"/>
        <v>0</v>
      </c>
      <c r="AX973" s="20">
        <f t="shared" si="2317"/>
        <v>200000</v>
      </c>
      <c r="AY973" s="20">
        <f t="shared" si="2318"/>
        <v>0</v>
      </c>
      <c r="AZ973" s="20">
        <f t="shared" si="2319"/>
        <v>0</v>
      </c>
      <c r="BA973" s="20">
        <f t="shared" si="2320"/>
        <v>200000</v>
      </c>
      <c r="BB973" s="36">
        <f t="shared" si="2321"/>
        <v>1</v>
      </c>
      <c r="BC973" s="36">
        <f t="shared" si="2322"/>
        <v>0</v>
      </c>
      <c r="BD973" s="80">
        <f t="shared" si="2323"/>
        <v>0</v>
      </c>
      <c r="BE973" s="36">
        <f t="shared" si="2324"/>
        <v>0</v>
      </c>
      <c r="BF973" s="36">
        <f t="shared" si="2325"/>
        <v>0</v>
      </c>
      <c r="BG973" s="36">
        <f t="shared" si="2326"/>
        <v>0</v>
      </c>
      <c r="BH973" s="36">
        <f t="shared" si="2327"/>
        <v>0</v>
      </c>
      <c r="BI973" s="36">
        <f t="shared" si="2328"/>
        <v>0</v>
      </c>
      <c r="BJ973" s="36">
        <f t="shared" si="2329"/>
        <v>0</v>
      </c>
      <c r="BK973" s="36">
        <f t="shared" si="2330"/>
        <v>0</v>
      </c>
      <c r="BL973" s="68">
        <f>IF(OR(AT973=0,E973&gt;ProjTerm),0,VLOOKUP(D973,'Life Events'!$AE$5:$AI$1206,5,FALSE))</f>
        <v>0</v>
      </c>
      <c r="BM973" s="93">
        <f t="shared" si="2331"/>
        <v>0</v>
      </c>
      <c r="BN973" s="93">
        <f t="shared" si="2332"/>
        <v>0</v>
      </c>
      <c r="BO973" s="36">
        <f t="shared" si="2333"/>
        <v>0</v>
      </c>
      <c r="BP973" s="36">
        <f t="shared" si="2334"/>
        <v>0</v>
      </c>
      <c r="BQ973" s="36">
        <f t="shared" si="2335"/>
        <v>0</v>
      </c>
      <c r="BR973" s="36">
        <f t="shared" si="2336"/>
        <v>154.78110000000001</v>
      </c>
      <c r="BS973" s="36">
        <f t="shared" si="2337"/>
        <v>0</v>
      </c>
      <c r="BT973" s="36">
        <f t="shared" si="2338"/>
        <v>0</v>
      </c>
      <c r="BU973" s="70" cm="1">
        <f t="array" ref="BU973">IF(AND(ActInt=1,$J973=0),INDEX(Tbl_FwdNom,$B973-IVP,MATCH(ValnDt,Tbl_FwdNom_Cols)),INDEX(Tbl_FwdNom,$B973,MATCH(StartDt,Tbl_FwdNom_Cols)))</f>
        <v>8.6315268249999999</v>
      </c>
      <c r="BV973" s="70" cm="1">
        <f t="array" ref="BV973">INDEX(Tbl_FwdReal,$B973,MATCH(StartDt,Tbl_FwdReal_Cols))</f>
        <v>2.791290558</v>
      </c>
      <c r="BW973" s="70" cm="1">
        <f t="array" ref="BW973">IF(RunType&lt;&gt;"OPN",INDEX(Tbl_FwdReal,$B973,MATCH(ValnDt,Tbl_FwdReal_Cols)),IF(AND($J973=0,ActInt=1),INDEX(Tbl_FwdReal,$B973-IVP,MATCH(ValnDt,Tbl_FwdReal_Cols)),-999))*$K973</f>
        <v>2.791290558</v>
      </c>
      <c r="BX973" s="70">
        <f t="shared" si="2339"/>
        <v>2.7912905580000001E-2</v>
      </c>
      <c r="BY973" s="70">
        <f t="shared" si="2414"/>
        <v>5.6816450453111456E-2</v>
      </c>
      <c r="BZ973" s="64">
        <f t="shared" si="2427"/>
        <v>4.6157064064522579E-3</v>
      </c>
      <c r="CA973" s="70" cm="1">
        <f t="array" ref="CA973">IF($J973=1,CA972*(1+INDEX(Tbl_CPI,$B973,MATCH(IF(RunType="OPN",StartDt,ValnDt),Tbl_CPI_Cols))),0)</f>
        <v>0</v>
      </c>
      <c r="CB973" s="70">
        <f t="shared" si="2415"/>
        <v>180.74431453837113</v>
      </c>
      <c r="CC973" s="70">
        <f t="shared" si="2416"/>
        <v>176.62696573777939</v>
      </c>
      <c r="CD973" s="36">
        <f t="shared" si="2340"/>
        <v>894.76277059996733</v>
      </c>
      <c r="CE973" s="36">
        <f t="shared" si="2341"/>
        <v>0</v>
      </c>
      <c r="CF973" s="36">
        <f t="shared" si="2342"/>
        <v>0</v>
      </c>
      <c r="CG973" s="36">
        <f t="shared" si="2343"/>
        <v>0</v>
      </c>
      <c r="CH973" s="36">
        <f t="shared" si="2344"/>
        <v>0</v>
      </c>
      <c r="CI973" s="36">
        <f t="shared" si="2345"/>
        <v>0</v>
      </c>
      <c r="CJ973" s="36">
        <f t="shared" si="2346"/>
        <v>0</v>
      </c>
      <c r="CK973" s="36">
        <f t="shared" si="2347"/>
        <v>0</v>
      </c>
      <c r="CL973" s="36">
        <f t="shared" si="2348"/>
        <v>0</v>
      </c>
      <c r="CM973" s="36">
        <f t="shared" si="2349"/>
        <v>0</v>
      </c>
      <c r="CN973" s="36">
        <f t="shared" si="2350"/>
        <v>0</v>
      </c>
      <c r="CO973" s="20">
        <f t="shared" si="2351"/>
        <v>120000</v>
      </c>
      <c r="CP973" s="20">
        <f t="shared" si="2352"/>
        <v>2</v>
      </c>
      <c r="CQ973" s="64" t="e">
        <f t="shared" si="2353"/>
        <v>#N/A</v>
      </c>
      <c r="CR973" s="64" t="e">
        <f t="shared" si="2354"/>
        <v>#N/A</v>
      </c>
      <c r="CS973" s="36" t="e">
        <f t="shared" si="2355"/>
        <v>#N/A</v>
      </c>
      <c r="CT973" s="36">
        <f t="shared" si="2356"/>
        <v>0</v>
      </c>
      <c r="CU973" s="36">
        <f t="shared" si="2357"/>
        <v>0</v>
      </c>
      <c r="CV973" s="36">
        <f t="shared" si="2417"/>
        <v>0</v>
      </c>
      <c r="CW973" s="36">
        <f t="shared" si="2358"/>
        <v>0</v>
      </c>
      <c r="CX973" s="36">
        <f t="shared" si="2359"/>
        <v>0</v>
      </c>
      <c r="CY973" s="36">
        <f t="shared" si="2360"/>
        <v>0</v>
      </c>
      <c r="CZ973" s="36">
        <f t="shared" si="2418"/>
        <v>0</v>
      </c>
      <c r="DA973" s="64">
        <f t="shared" si="2361"/>
        <v>6.9231450678504114E-3</v>
      </c>
      <c r="DB973" s="70">
        <f t="shared" si="2419"/>
        <v>0.99312445532535265</v>
      </c>
      <c r="DC973" s="70">
        <f>PRODUCT($DB$8:DB973)</f>
        <v>1.9331253628890189E-4</v>
      </c>
      <c r="DD973" s="36">
        <f t="shared" si="2362"/>
        <v>0</v>
      </c>
      <c r="DE973" s="36">
        <f t="shared" si="2363"/>
        <v>0</v>
      </c>
      <c r="DF973" s="36">
        <f t="shared" si="2364"/>
        <v>0</v>
      </c>
      <c r="DG973" s="36">
        <f t="shared" si="2365"/>
        <v>0</v>
      </c>
      <c r="DH973" s="36">
        <f t="shared" si="2366"/>
        <v>0</v>
      </c>
      <c r="DI973" s="36">
        <f t="shared" si="2367"/>
        <v>0</v>
      </c>
      <c r="DJ973" s="36">
        <f t="shared" si="2368"/>
        <v>0</v>
      </c>
      <c r="DK973" s="36">
        <f t="shared" si="2369"/>
        <v>0</v>
      </c>
      <c r="DL973" s="36">
        <f t="shared" si="2370"/>
        <v>0</v>
      </c>
      <c r="DM973" s="36">
        <f t="shared" si="2371"/>
        <v>0</v>
      </c>
      <c r="DN973" s="36">
        <f t="shared" ca="1" si="2420"/>
        <v>4.6137290849905055E-12</v>
      </c>
      <c r="DO973" s="64" cm="1">
        <f t="array" ref="DO973">IFERROR(INDEX(Tbl_FwdNom,$B973,MATCH(LIDt,Tbl_FwdNom_Cols,0)),0)</f>
        <v>7.5964699180000004</v>
      </c>
      <c r="DP973" s="64">
        <f t="shared" ca="1" si="2421"/>
        <v>7.5351721469999999</v>
      </c>
      <c r="DQ973" s="64">
        <f t="shared" ca="1" si="2372"/>
        <v>6.0723449581168154E-3</v>
      </c>
      <c r="DR973" s="70">
        <f t="shared" ca="1" si="2373"/>
        <v>0.99396430585877038</v>
      </c>
      <c r="DS973" s="70">
        <f ca="1">PRODUCT($DR$8:DR973)</f>
        <v>7.7008555131440298E-4</v>
      </c>
      <c r="DT973" s="36">
        <f t="shared" ca="1" si="2374"/>
        <v>0</v>
      </c>
      <c r="DU973" s="36">
        <f t="shared" ca="1" si="2375"/>
        <v>0</v>
      </c>
      <c r="DV973" s="36">
        <f t="shared" ca="1" si="2376"/>
        <v>0</v>
      </c>
      <c r="DW973" s="36">
        <f t="shared" ca="1" si="2377"/>
        <v>0</v>
      </c>
      <c r="DX973" s="36">
        <f t="shared" ca="1" si="2378"/>
        <v>0</v>
      </c>
      <c r="DY973" s="36">
        <f t="shared" ca="1" si="2379"/>
        <v>0</v>
      </c>
      <c r="DZ973" s="36">
        <f t="shared" ca="1" si="2380"/>
        <v>0</v>
      </c>
      <c r="EA973" s="36">
        <f t="shared" ca="1" si="2381"/>
        <v>0</v>
      </c>
      <c r="EB973" s="36">
        <f t="shared" ca="1" si="2382"/>
        <v>0</v>
      </c>
      <c r="EC973" s="36">
        <f t="shared" ca="1" si="2383"/>
        <v>0</v>
      </c>
      <c r="ED973" s="36">
        <f t="shared" ca="1" si="2384"/>
        <v>0</v>
      </c>
      <c r="EE973" s="36">
        <f t="shared" ca="1" si="2422"/>
        <v>0</v>
      </c>
      <c r="EF973" s="36">
        <f t="shared" ca="1" si="2385"/>
        <v>0</v>
      </c>
      <c r="EG973" s="64"/>
      <c r="EH973" s="64"/>
      <c r="EI973" s="64"/>
      <c r="EJ973" s="70"/>
      <c r="EK973" s="70"/>
      <c r="EL973" s="70"/>
      <c r="EM973" s="70"/>
      <c r="EN973" s="70"/>
      <c r="EO973" s="36">
        <f t="shared" si="2386"/>
        <v>0</v>
      </c>
      <c r="EP973" s="36">
        <f t="shared" si="2387"/>
        <v>0</v>
      </c>
      <c r="EQ973" s="36">
        <f t="shared" si="2388"/>
        <v>0</v>
      </c>
      <c r="ER973" s="36">
        <f t="shared" si="2389"/>
        <v>0</v>
      </c>
      <c r="ES973" s="36">
        <f t="shared" si="2390"/>
        <v>0</v>
      </c>
      <c r="ET973" s="36">
        <f t="shared" si="2391"/>
        <v>0</v>
      </c>
      <c r="EU973" s="36">
        <f t="shared" si="2423"/>
        <v>0</v>
      </c>
      <c r="EV973" s="36">
        <f t="shared" si="2392"/>
        <v>0</v>
      </c>
      <c r="EW973" s="36">
        <f t="shared" si="2393"/>
        <v>0</v>
      </c>
      <c r="EX973" s="36">
        <f t="shared" si="2424"/>
        <v>0</v>
      </c>
      <c r="EY973" s="36">
        <f t="shared" si="2394"/>
        <v>0</v>
      </c>
      <c r="EZ973" s="36">
        <f t="shared" si="2395"/>
        <v>0</v>
      </c>
      <c r="FA973" s="36">
        <f t="shared" si="2396"/>
        <v>0</v>
      </c>
      <c r="FB973" s="36">
        <f t="shared" si="2397"/>
        <v>0</v>
      </c>
      <c r="FC973" s="36">
        <f t="shared" si="2425"/>
        <v>0</v>
      </c>
      <c r="FD973" s="36">
        <f t="shared" si="2398"/>
        <v>0</v>
      </c>
      <c r="FE973" s="36">
        <f t="shared" si="2399"/>
        <v>0</v>
      </c>
      <c r="FF973" s="36">
        <f t="shared" si="2426"/>
        <v>0</v>
      </c>
      <c r="FG973" s="36">
        <f t="shared" si="2400"/>
        <v>0</v>
      </c>
      <c r="FH973" s="36">
        <f t="shared" si="2401"/>
        <v>0</v>
      </c>
      <c r="FI973" s="36">
        <f t="shared" si="2402"/>
        <v>0</v>
      </c>
      <c r="FJ973" s="36">
        <f t="shared" ca="1" si="2403"/>
        <v>0</v>
      </c>
      <c r="FK973" s="36">
        <f t="shared" si="2404"/>
        <v>0</v>
      </c>
      <c r="FL973" s="36">
        <f t="shared" si="2405"/>
        <v>0</v>
      </c>
      <c r="FM973" s="36">
        <f t="shared" ca="1" si="2406"/>
        <v>0</v>
      </c>
      <c r="FN973" s="36">
        <f t="shared" ca="1" si="2428"/>
        <v>0</v>
      </c>
    </row>
    <row r="974" spans="2:170" x14ac:dyDescent="0.25">
      <c r="B974" s="2">
        <v>966</v>
      </c>
      <c r="C974" s="2">
        <f t="shared" si="2282"/>
        <v>81</v>
      </c>
      <c r="D974" s="2">
        <f t="shared" si="2279"/>
        <v>990</v>
      </c>
      <c r="E974" s="2">
        <f t="shared" si="2277"/>
        <v>83</v>
      </c>
      <c r="F974" s="189">
        <f t="shared" si="2281"/>
        <v>75119</v>
      </c>
      <c r="G974" s="2">
        <f t="shared" si="2280"/>
        <v>8</v>
      </c>
      <c r="H974" s="187">
        <f t="shared" si="2283"/>
        <v>115.08333333333334</v>
      </c>
      <c r="I974" s="186">
        <f t="shared" si="2278"/>
        <v>115</v>
      </c>
      <c r="J974" s="2">
        <f t="shared" si="2284"/>
        <v>0</v>
      </c>
      <c r="K974" s="2">
        <f t="shared" si="2285"/>
        <v>1</v>
      </c>
      <c r="L974">
        <f t="shared" si="2286"/>
        <v>2</v>
      </c>
      <c r="M974" s="190">
        <f t="shared" si="2407"/>
        <v>0.93</v>
      </c>
      <c r="N974">
        <f t="shared" si="2287"/>
        <v>1</v>
      </c>
      <c r="O974">
        <f t="shared" si="2288"/>
        <v>100</v>
      </c>
      <c r="P974" s="58">
        <f t="shared" si="2289"/>
        <v>4.1850000000000005</v>
      </c>
      <c r="Q974" s="106">
        <f t="shared" si="2290"/>
        <v>1</v>
      </c>
      <c r="R974" s="59">
        <f t="shared" si="2291"/>
        <v>1</v>
      </c>
      <c r="S974" s="32">
        <f t="shared" si="2408"/>
        <v>1</v>
      </c>
      <c r="T974">
        <f t="shared" si="2292"/>
        <v>1</v>
      </c>
      <c r="U974" s="32">
        <f t="shared" si="2409"/>
        <v>0.93</v>
      </c>
      <c r="V974">
        <f t="shared" si="2293"/>
        <v>1</v>
      </c>
      <c r="W974">
        <f t="shared" si="2294"/>
        <v>100</v>
      </c>
      <c r="X974" s="58">
        <f t="shared" si="2295"/>
        <v>1</v>
      </c>
      <c r="Y974" s="58">
        <f t="shared" si="2296"/>
        <v>1</v>
      </c>
      <c r="Z974" s="32">
        <f t="shared" si="2297"/>
        <v>1</v>
      </c>
      <c r="AA974" s="32">
        <f t="shared" si="2298"/>
        <v>1</v>
      </c>
      <c r="AB974" s="59">
        <f t="shared" si="2299"/>
        <v>4.9056245199999996E-3</v>
      </c>
      <c r="AC974" s="59">
        <f t="shared" si="2300"/>
        <v>4.9056245199999996E-3</v>
      </c>
      <c r="AD974">
        <f t="shared" si="2301"/>
        <v>1</v>
      </c>
      <c r="AE974" s="59">
        <f t="shared" si="2302"/>
        <v>4.9056245199999996E-3</v>
      </c>
      <c r="AF974" s="59">
        <f t="shared" si="2303"/>
        <v>4.1758461800000006E-3</v>
      </c>
      <c r="AG974" s="59">
        <f t="shared" si="2304"/>
        <v>4.1758461800000006E-3</v>
      </c>
      <c r="AH974">
        <f t="shared" si="2305"/>
        <v>1</v>
      </c>
      <c r="AI974" s="59">
        <f t="shared" si="2306"/>
        <v>4.1758461800000006E-3</v>
      </c>
      <c r="AJ974" s="59">
        <f t="shared" si="2307"/>
        <v>0</v>
      </c>
      <c r="AK974" s="59">
        <f t="shared" si="2308"/>
        <v>0</v>
      </c>
      <c r="AL974" s="59">
        <f t="shared" si="2309"/>
        <v>0</v>
      </c>
      <c r="AM974" s="12">
        <f t="shared" si="2410"/>
        <v>0</v>
      </c>
      <c r="AN974" s="12">
        <f t="shared" si="2411"/>
        <v>0</v>
      </c>
      <c r="AO974" s="66">
        <f t="shared" si="2310"/>
        <v>0</v>
      </c>
      <c r="AP974" s="66">
        <f t="shared" si="2311"/>
        <v>0</v>
      </c>
      <c r="AQ974" s="59">
        <f t="shared" si="2312"/>
        <v>0</v>
      </c>
      <c r="AR974" s="59">
        <f t="shared" si="2313"/>
        <v>0</v>
      </c>
      <c r="AS974" s="59">
        <f t="shared" si="2314"/>
        <v>0</v>
      </c>
      <c r="AT974" s="12">
        <f t="shared" si="2315"/>
        <v>0</v>
      </c>
      <c r="AU974" s="59">
        <f t="shared" si="2412"/>
        <v>0</v>
      </c>
      <c r="AV974" s="59">
        <f t="shared" si="2413"/>
        <v>0</v>
      </c>
      <c r="AW974" s="70">
        <f t="shared" si="2316"/>
        <v>0</v>
      </c>
      <c r="AX974" s="20">
        <f t="shared" si="2317"/>
        <v>200000</v>
      </c>
      <c r="AY974" s="20">
        <f t="shared" si="2318"/>
        <v>0</v>
      </c>
      <c r="AZ974" s="20">
        <f t="shared" si="2319"/>
        <v>0</v>
      </c>
      <c r="BA974" s="20">
        <f t="shared" si="2320"/>
        <v>200000</v>
      </c>
      <c r="BB974" s="36">
        <f t="shared" si="2321"/>
        <v>1</v>
      </c>
      <c r="BC974" s="36">
        <f t="shared" si="2322"/>
        <v>0</v>
      </c>
      <c r="BD974" s="80">
        <f t="shared" si="2323"/>
        <v>0</v>
      </c>
      <c r="BE974" s="36">
        <f t="shared" si="2324"/>
        <v>0</v>
      </c>
      <c r="BF974" s="36">
        <f t="shared" si="2325"/>
        <v>0</v>
      </c>
      <c r="BG974" s="36">
        <f t="shared" si="2326"/>
        <v>0</v>
      </c>
      <c r="BH974" s="36">
        <f t="shared" si="2327"/>
        <v>0</v>
      </c>
      <c r="BI974" s="36">
        <f t="shared" si="2328"/>
        <v>0</v>
      </c>
      <c r="BJ974" s="36">
        <f t="shared" si="2329"/>
        <v>0</v>
      </c>
      <c r="BK974" s="36">
        <f t="shared" si="2330"/>
        <v>0</v>
      </c>
      <c r="BL974" s="68">
        <f>IF(OR(AT974=0,E974&gt;ProjTerm),0,VLOOKUP(D974,'Life Events'!$AE$5:$AI$1206,5,FALSE))</f>
        <v>0</v>
      </c>
      <c r="BM974" s="93">
        <f t="shared" si="2331"/>
        <v>0</v>
      </c>
      <c r="BN974" s="93">
        <f t="shared" si="2332"/>
        <v>0</v>
      </c>
      <c r="BO974" s="36">
        <f t="shared" si="2333"/>
        <v>0</v>
      </c>
      <c r="BP974" s="36">
        <f t="shared" si="2334"/>
        <v>0</v>
      </c>
      <c r="BQ974" s="36">
        <f t="shared" si="2335"/>
        <v>0</v>
      </c>
      <c r="BR974" s="36">
        <f t="shared" si="2336"/>
        <v>154.78110000000001</v>
      </c>
      <c r="BS974" s="36">
        <f t="shared" si="2337"/>
        <v>0</v>
      </c>
      <c r="BT974" s="36">
        <f t="shared" si="2338"/>
        <v>0</v>
      </c>
      <c r="BU974" s="70" cm="1">
        <f t="array" ref="BU974">IF(AND(ActInt=1,$J974=0),INDEX(Tbl_FwdNom,$B974-IVP,MATCH(ValnDt,Tbl_FwdNom_Cols)),INDEX(Tbl_FwdNom,$B974,MATCH(StartDt,Tbl_FwdNom_Cols)))</f>
        <v>8.6256285259999999</v>
      </c>
      <c r="BV974" s="70" cm="1">
        <f t="array" ref="BV974">INDEX(Tbl_FwdReal,$B974,MATCH(StartDt,Tbl_FwdReal_Cols))</f>
        <v>2.7879297830000001</v>
      </c>
      <c r="BW974" s="70" cm="1">
        <f t="array" ref="BW974">IF(RunType&lt;&gt;"OPN",INDEX(Tbl_FwdReal,$B974,MATCH(ValnDt,Tbl_FwdReal_Cols)),IF(AND($J974=0,ActInt=1),INDEX(Tbl_FwdReal,$B974-IVP,MATCH(ValnDt,Tbl_FwdReal_Cols)),-999))*$K974</f>
        <v>2.7879297830000001</v>
      </c>
      <c r="BX974" s="70">
        <f t="shared" si="2339"/>
        <v>2.787929783E-2</v>
      </c>
      <c r="BY974" s="70">
        <f t="shared" si="2414"/>
        <v>5.6793621151084661E-2</v>
      </c>
      <c r="BZ974" s="64">
        <f t="shared" si="2427"/>
        <v>4.613897916557308E-3</v>
      </c>
      <c r="CA974" s="70" cm="1">
        <f t="array" ref="CA974">IF($J974=1,CA973*(1+INDEX(Tbl_CPI,$B974,MATCH(IF(RunType="OPN",StartDt,ValnDt),Tbl_CPI_Cols))),0)</f>
        <v>0</v>
      </c>
      <c r="CB974" s="70">
        <f t="shared" si="2415"/>
        <v>181.5782503546493</v>
      </c>
      <c r="CC974" s="70">
        <f t="shared" si="2416"/>
        <v>176.62696573777939</v>
      </c>
      <c r="CD974" s="36">
        <f t="shared" si="2340"/>
        <v>894.76277059996733</v>
      </c>
      <c r="CE974" s="36">
        <f t="shared" si="2341"/>
        <v>0</v>
      </c>
      <c r="CF974" s="36">
        <f t="shared" si="2342"/>
        <v>0</v>
      </c>
      <c r="CG974" s="36">
        <f t="shared" si="2343"/>
        <v>0</v>
      </c>
      <c r="CH974" s="36">
        <f t="shared" si="2344"/>
        <v>0</v>
      </c>
      <c r="CI974" s="36">
        <f t="shared" si="2345"/>
        <v>0</v>
      </c>
      <c r="CJ974" s="36">
        <f t="shared" si="2346"/>
        <v>0</v>
      </c>
      <c r="CK974" s="36">
        <f t="shared" si="2347"/>
        <v>0</v>
      </c>
      <c r="CL974" s="36">
        <f t="shared" si="2348"/>
        <v>0</v>
      </c>
      <c r="CM974" s="36">
        <f t="shared" si="2349"/>
        <v>0</v>
      </c>
      <c r="CN974" s="36">
        <f t="shared" si="2350"/>
        <v>0</v>
      </c>
      <c r="CO974" s="20">
        <f t="shared" si="2351"/>
        <v>120000</v>
      </c>
      <c r="CP974" s="20">
        <f t="shared" si="2352"/>
        <v>2</v>
      </c>
      <c r="CQ974" s="64" t="e">
        <f t="shared" si="2353"/>
        <v>#N/A</v>
      </c>
      <c r="CR974" s="64" t="e">
        <f t="shared" si="2354"/>
        <v>#N/A</v>
      </c>
      <c r="CS974" s="36" t="e">
        <f t="shared" si="2355"/>
        <v>#N/A</v>
      </c>
      <c r="CT974" s="36">
        <f t="shared" si="2356"/>
        <v>0</v>
      </c>
      <c r="CU974" s="36">
        <f t="shared" si="2357"/>
        <v>0</v>
      </c>
      <c r="CV974" s="36">
        <f t="shared" si="2417"/>
        <v>0</v>
      </c>
      <c r="CW974" s="36">
        <f t="shared" si="2358"/>
        <v>0</v>
      </c>
      <c r="CX974" s="36">
        <f t="shared" si="2359"/>
        <v>0</v>
      </c>
      <c r="CY974" s="36">
        <f t="shared" si="2360"/>
        <v>0</v>
      </c>
      <c r="CZ974" s="36">
        <f t="shared" si="2418"/>
        <v>0</v>
      </c>
      <c r="DA974" s="64">
        <f t="shared" si="2361"/>
        <v>6.9185889307274984E-3</v>
      </c>
      <c r="DB974" s="70">
        <f t="shared" si="2419"/>
        <v>0.99312894904634297</v>
      </c>
      <c r="DC974" s="70">
        <f>PRODUCT($DB$8:DB974)</f>
        <v>1.9198427600208016E-4</v>
      </c>
      <c r="DD974" s="36">
        <f t="shared" si="2362"/>
        <v>0</v>
      </c>
      <c r="DE974" s="36">
        <f t="shared" si="2363"/>
        <v>0</v>
      </c>
      <c r="DF974" s="36">
        <f t="shared" si="2364"/>
        <v>0</v>
      </c>
      <c r="DG974" s="36">
        <f t="shared" si="2365"/>
        <v>0</v>
      </c>
      <c r="DH974" s="36">
        <f t="shared" si="2366"/>
        <v>0</v>
      </c>
      <c r="DI974" s="36">
        <f t="shared" si="2367"/>
        <v>0</v>
      </c>
      <c r="DJ974" s="36">
        <f t="shared" si="2368"/>
        <v>0</v>
      </c>
      <c r="DK974" s="36">
        <f t="shared" si="2369"/>
        <v>0</v>
      </c>
      <c r="DL974" s="36">
        <f t="shared" si="2370"/>
        <v>0</v>
      </c>
      <c r="DM974" s="36">
        <f t="shared" si="2371"/>
        <v>0</v>
      </c>
      <c r="DN974" s="36">
        <f t="shared" ca="1" si="2420"/>
        <v>4.6137290849905055E-12</v>
      </c>
      <c r="DO974" s="64" cm="1">
        <f t="array" ref="DO974">IFERROR(INDEX(Tbl_FwdNom,$B974,MATCH(LIDt,Tbl_FwdNom_Cols,0)),0)</f>
        <v>7.5947667299999999</v>
      </c>
      <c r="DP974" s="64">
        <f t="shared" ca="1" si="2421"/>
        <v>7.5334699299999999</v>
      </c>
      <c r="DQ974" s="64">
        <f t="shared" ca="1" si="2372"/>
        <v>6.071017821888347E-3</v>
      </c>
      <c r="DR974" s="70">
        <f t="shared" ca="1" si="2373"/>
        <v>0.99396561702469877</v>
      </c>
      <c r="DS974" s="70">
        <f ca="1">PRODUCT($DR$8:DR974)</f>
        <v>7.6543856017402588E-4</v>
      </c>
      <c r="DT974" s="36">
        <f t="shared" ca="1" si="2374"/>
        <v>0</v>
      </c>
      <c r="DU974" s="36">
        <f t="shared" ca="1" si="2375"/>
        <v>0</v>
      </c>
      <c r="DV974" s="36">
        <f t="shared" ca="1" si="2376"/>
        <v>0</v>
      </c>
      <c r="DW974" s="36">
        <f t="shared" ca="1" si="2377"/>
        <v>0</v>
      </c>
      <c r="DX974" s="36">
        <f t="shared" ca="1" si="2378"/>
        <v>0</v>
      </c>
      <c r="DY974" s="36">
        <f t="shared" ca="1" si="2379"/>
        <v>0</v>
      </c>
      <c r="DZ974" s="36">
        <f t="shared" ca="1" si="2380"/>
        <v>0</v>
      </c>
      <c r="EA974" s="36">
        <f t="shared" ca="1" si="2381"/>
        <v>0</v>
      </c>
      <c r="EB974" s="36">
        <f t="shared" ca="1" si="2382"/>
        <v>0</v>
      </c>
      <c r="EC974" s="36">
        <f t="shared" ca="1" si="2383"/>
        <v>0</v>
      </c>
      <c r="ED974" s="36">
        <f t="shared" ca="1" si="2384"/>
        <v>0</v>
      </c>
      <c r="EE974" s="36">
        <f t="shared" ca="1" si="2422"/>
        <v>0</v>
      </c>
      <c r="EF974" s="36">
        <f t="shared" ca="1" si="2385"/>
        <v>0</v>
      </c>
      <c r="EG974" s="64"/>
      <c r="EH974" s="64"/>
      <c r="EI974" s="64"/>
      <c r="EJ974" s="70"/>
      <c r="EK974" s="70"/>
      <c r="EL974" s="70"/>
      <c r="EM974" s="70"/>
      <c r="EN974" s="70"/>
      <c r="EO974" s="36">
        <f t="shared" si="2386"/>
        <v>0</v>
      </c>
      <c r="EP974" s="36">
        <f t="shared" si="2387"/>
        <v>0</v>
      </c>
      <c r="EQ974" s="36">
        <f t="shared" si="2388"/>
        <v>0</v>
      </c>
      <c r="ER974" s="36">
        <f t="shared" si="2389"/>
        <v>0</v>
      </c>
      <c r="ES974" s="36">
        <f t="shared" si="2390"/>
        <v>0</v>
      </c>
      <c r="ET974" s="36">
        <f t="shared" si="2391"/>
        <v>0</v>
      </c>
      <c r="EU974" s="36">
        <f t="shared" si="2423"/>
        <v>0</v>
      </c>
      <c r="EV974" s="36">
        <f t="shared" si="2392"/>
        <v>0</v>
      </c>
      <c r="EW974" s="36">
        <f t="shared" si="2393"/>
        <v>0</v>
      </c>
      <c r="EX974" s="36">
        <f t="shared" si="2424"/>
        <v>0</v>
      </c>
      <c r="EY974" s="36">
        <f t="shared" si="2394"/>
        <v>0</v>
      </c>
      <c r="EZ974" s="36">
        <f t="shared" si="2395"/>
        <v>0</v>
      </c>
      <c r="FA974" s="36">
        <f t="shared" si="2396"/>
        <v>0</v>
      </c>
      <c r="FB974" s="36">
        <f t="shared" si="2397"/>
        <v>0</v>
      </c>
      <c r="FC974" s="36">
        <f t="shared" si="2425"/>
        <v>0</v>
      </c>
      <c r="FD974" s="36">
        <f t="shared" si="2398"/>
        <v>0</v>
      </c>
      <c r="FE974" s="36">
        <f t="shared" si="2399"/>
        <v>0</v>
      </c>
      <c r="FF974" s="36">
        <f t="shared" si="2426"/>
        <v>0</v>
      </c>
      <c r="FG974" s="36">
        <f t="shared" si="2400"/>
        <v>0</v>
      </c>
      <c r="FH974" s="36">
        <f t="shared" si="2401"/>
        <v>0</v>
      </c>
      <c r="FI974" s="36">
        <f t="shared" si="2402"/>
        <v>0</v>
      </c>
      <c r="FJ974" s="36">
        <f t="shared" ca="1" si="2403"/>
        <v>0</v>
      </c>
      <c r="FK974" s="36">
        <f t="shared" si="2404"/>
        <v>0</v>
      </c>
      <c r="FL974" s="36">
        <f t="shared" si="2405"/>
        <v>0</v>
      </c>
      <c r="FM974" s="36">
        <f t="shared" ca="1" si="2406"/>
        <v>0</v>
      </c>
      <c r="FN974" s="36">
        <f t="shared" ca="1" si="2428"/>
        <v>0</v>
      </c>
    </row>
    <row r="975" spans="2:170" x14ac:dyDescent="0.25">
      <c r="B975" s="2">
        <v>967</v>
      </c>
      <c r="C975" s="2">
        <f t="shared" si="2282"/>
        <v>81</v>
      </c>
      <c r="D975" s="2">
        <f t="shared" si="2279"/>
        <v>991</v>
      </c>
      <c r="E975" s="2">
        <f t="shared" si="2277"/>
        <v>83</v>
      </c>
      <c r="F975" s="189">
        <f t="shared" si="2281"/>
        <v>75149</v>
      </c>
      <c r="G975" s="2">
        <f t="shared" si="2280"/>
        <v>9</v>
      </c>
      <c r="H975" s="187">
        <f t="shared" si="2283"/>
        <v>115.16666666666666</v>
      </c>
      <c r="I975" s="186">
        <f t="shared" si="2278"/>
        <v>115</v>
      </c>
      <c r="J975" s="2">
        <f t="shared" si="2284"/>
        <v>0</v>
      </c>
      <c r="K975" s="2">
        <f t="shared" si="2285"/>
        <v>1</v>
      </c>
      <c r="L975">
        <f t="shared" si="2286"/>
        <v>2</v>
      </c>
      <c r="M975" s="190">
        <f t="shared" si="2407"/>
        <v>0.93</v>
      </c>
      <c r="N975">
        <f t="shared" si="2287"/>
        <v>1</v>
      </c>
      <c r="O975">
        <f t="shared" si="2288"/>
        <v>100</v>
      </c>
      <c r="P975" s="58">
        <f t="shared" si="2289"/>
        <v>4.1850000000000005</v>
      </c>
      <c r="Q975" s="106">
        <f t="shared" si="2290"/>
        <v>1</v>
      </c>
      <c r="R975" s="59">
        <f t="shared" si="2291"/>
        <v>1</v>
      </c>
      <c r="S975" s="32">
        <f t="shared" si="2408"/>
        <v>1</v>
      </c>
      <c r="T975">
        <f t="shared" si="2292"/>
        <v>1</v>
      </c>
      <c r="U975" s="32">
        <f t="shared" si="2409"/>
        <v>0.93</v>
      </c>
      <c r="V975">
        <f t="shared" si="2293"/>
        <v>1</v>
      </c>
      <c r="W975">
        <f t="shared" si="2294"/>
        <v>100</v>
      </c>
      <c r="X975" s="58">
        <f t="shared" si="2295"/>
        <v>1</v>
      </c>
      <c r="Y975" s="58">
        <f t="shared" si="2296"/>
        <v>1</v>
      </c>
      <c r="Z975" s="32">
        <f t="shared" si="2297"/>
        <v>1</v>
      </c>
      <c r="AA975" s="32">
        <f t="shared" si="2298"/>
        <v>1</v>
      </c>
      <c r="AB975" s="59">
        <f t="shared" si="2299"/>
        <v>4.9056245199999996E-3</v>
      </c>
      <c r="AC975" s="59">
        <f t="shared" si="2300"/>
        <v>4.9056245199999996E-3</v>
      </c>
      <c r="AD975">
        <f t="shared" si="2301"/>
        <v>1</v>
      </c>
      <c r="AE975" s="59">
        <f t="shared" si="2302"/>
        <v>4.9056245199999996E-3</v>
      </c>
      <c r="AF975" s="59">
        <f t="shared" si="2303"/>
        <v>4.1758461800000006E-3</v>
      </c>
      <c r="AG975" s="59">
        <f t="shared" si="2304"/>
        <v>4.1758461800000006E-3</v>
      </c>
      <c r="AH975">
        <f t="shared" si="2305"/>
        <v>1</v>
      </c>
      <c r="AI975" s="59">
        <f t="shared" si="2306"/>
        <v>4.1758461800000006E-3</v>
      </c>
      <c r="AJ975" s="59">
        <f t="shared" si="2307"/>
        <v>0</v>
      </c>
      <c r="AK975" s="59">
        <f t="shared" si="2308"/>
        <v>0</v>
      </c>
      <c r="AL975" s="59">
        <f t="shared" si="2309"/>
        <v>0</v>
      </c>
      <c r="AM975" s="12">
        <f t="shared" si="2410"/>
        <v>0</v>
      </c>
      <c r="AN975" s="12">
        <f t="shared" si="2411"/>
        <v>0</v>
      </c>
      <c r="AO975" s="66">
        <f t="shared" si="2310"/>
        <v>0</v>
      </c>
      <c r="AP975" s="66">
        <f t="shared" si="2311"/>
        <v>0</v>
      </c>
      <c r="AQ975" s="59">
        <f t="shared" si="2312"/>
        <v>0</v>
      </c>
      <c r="AR975" s="59">
        <f t="shared" si="2313"/>
        <v>0</v>
      </c>
      <c r="AS975" s="59">
        <f t="shared" si="2314"/>
        <v>0</v>
      </c>
      <c r="AT975" s="12">
        <f t="shared" si="2315"/>
        <v>0</v>
      </c>
      <c r="AU975" s="59">
        <f t="shared" si="2412"/>
        <v>0</v>
      </c>
      <c r="AV975" s="59">
        <f t="shared" si="2413"/>
        <v>0</v>
      </c>
      <c r="AW975" s="70">
        <f t="shared" si="2316"/>
        <v>0</v>
      </c>
      <c r="AX975" s="20">
        <f t="shared" si="2317"/>
        <v>200000</v>
      </c>
      <c r="AY975" s="20">
        <f t="shared" si="2318"/>
        <v>0</v>
      </c>
      <c r="AZ975" s="20">
        <f t="shared" si="2319"/>
        <v>0</v>
      </c>
      <c r="BA975" s="20">
        <f t="shared" si="2320"/>
        <v>200000</v>
      </c>
      <c r="BB975" s="36">
        <f t="shared" si="2321"/>
        <v>1</v>
      </c>
      <c r="BC975" s="36">
        <f t="shared" si="2322"/>
        <v>0</v>
      </c>
      <c r="BD975" s="80">
        <f t="shared" si="2323"/>
        <v>0</v>
      </c>
      <c r="BE975" s="36">
        <f t="shared" si="2324"/>
        <v>0</v>
      </c>
      <c r="BF975" s="36">
        <f t="shared" si="2325"/>
        <v>0</v>
      </c>
      <c r="BG975" s="36">
        <f t="shared" si="2326"/>
        <v>0</v>
      </c>
      <c r="BH975" s="36">
        <f t="shared" si="2327"/>
        <v>0</v>
      </c>
      <c r="BI975" s="36">
        <f t="shared" si="2328"/>
        <v>0</v>
      </c>
      <c r="BJ975" s="36">
        <f t="shared" si="2329"/>
        <v>0</v>
      </c>
      <c r="BK975" s="36">
        <f t="shared" si="2330"/>
        <v>0</v>
      </c>
      <c r="BL975" s="68">
        <f>IF(OR(AT975=0,E975&gt;ProjTerm),0,VLOOKUP(D975,'Life Events'!$AE$5:$AI$1206,5,FALSE))</f>
        <v>0</v>
      </c>
      <c r="BM975" s="93">
        <f t="shared" si="2331"/>
        <v>0</v>
      </c>
      <c r="BN975" s="93">
        <f t="shared" si="2332"/>
        <v>0</v>
      </c>
      <c r="BO975" s="36">
        <f t="shared" si="2333"/>
        <v>0</v>
      </c>
      <c r="BP975" s="36">
        <f t="shared" si="2334"/>
        <v>0</v>
      </c>
      <c r="BQ975" s="36">
        <f t="shared" si="2335"/>
        <v>0</v>
      </c>
      <c r="BR975" s="36">
        <f t="shared" si="2336"/>
        <v>154.78110000000001</v>
      </c>
      <c r="BS975" s="36">
        <f t="shared" si="2337"/>
        <v>0</v>
      </c>
      <c r="BT975" s="36">
        <f t="shared" si="2338"/>
        <v>0</v>
      </c>
      <c r="BU975" s="70" cm="1">
        <f t="array" ref="BU975">IF(AND(ActInt=1,$J975=0),INDEX(Tbl_FwdNom,$B975-IVP,MATCH(ValnDt,Tbl_FwdNom_Cols)),INDEX(Tbl_FwdNom,$B975,MATCH(StartDt,Tbl_FwdNom_Cols)))</f>
        <v>8.6197305469999996</v>
      </c>
      <c r="BV975" s="70" cm="1">
        <f t="array" ref="BV975">INDEX(Tbl_FwdReal,$B975,MATCH(StartDt,Tbl_FwdReal_Cols))</f>
        <v>2.7845691179999998</v>
      </c>
      <c r="BW975" s="70" cm="1">
        <f t="array" ref="BW975">IF(RunType&lt;&gt;"OPN",INDEX(Tbl_FwdReal,$B975,MATCH(ValnDt,Tbl_FwdReal_Cols)),IF(AND($J975=0,ActInt=1),INDEX(Tbl_FwdReal,$B975-IVP,MATCH(ValnDt,Tbl_FwdReal_Cols)),-999))*$K975</f>
        <v>2.7845691179999998</v>
      </c>
      <c r="BX975" s="70">
        <f t="shared" si="2339"/>
        <v>2.784569118E-2</v>
      </c>
      <c r="BY975" s="70">
        <f t="shared" si="2414"/>
        <v>5.6770792338498355E-2</v>
      </c>
      <c r="BZ975" s="64">
        <f t="shared" si="2427"/>
        <v>4.6120894296233228E-3</v>
      </c>
      <c r="CA975" s="70" cm="1">
        <f t="array" ref="CA975">IF($J975=1,CA974*(1+INDEX(Tbl_CPI,$B975,MATCH(IF(RunType="OPN",StartDt,ValnDt),Tbl_CPI_Cols))),0)</f>
        <v>0</v>
      </c>
      <c r="CB975" s="70">
        <f t="shared" si="2415"/>
        <v>182.41570548375947</v>
      </c>
      <c r="CC975" s="70">
        <f t="shared" si="2416"/>
        <v>176.62696573777939</v>
      </c>
      <c r="CD975" s="36">
        <f t="shared" si="2340"/>
        <v>894.76277059996733</v>
      </c>
      <c r="CE975" s="36">
        <f t="shared" si="2341"/>
        <v>0</v>
      </c>
      <c r="CF975" s="36">
        <f t="shared" si="2342"/>
        <v>0</v>
      </c>
      <c r="CG975" s="36">
        <f t="shared" si="2343"/>
        <v>0</v>
      </c>
      <c r="CH975" s="36">
        <f t="shared" si="2344"/>
        <v>0</v>
      </c>
      <c r="CI975" s="36">
        <f t="shared" si="2345"/>
        <v>0</v>
      </c>
      <c r="CJ975" s="36">
        <f t="shared" si="2346"/>
        <v>0</v>
      </c>
      <c r="CK975" s="36">
        <f t="shared" si="2347"/>
        <v>0</v>
      </c>
      <c r="CL975" s="36">
        <f t="shared" si="2348"/>
        <v>0</v>
      </c>
      <c r="CM975" s="36">
        <f t="shared" si="2349"/>
        <v>0</v>
      </c>
      <c r="CN975" s="36">
        <f t="shared" si="2350"/>
        <v>0</v>
      </c>
      <c r="CO975" s="20">
        <f t="shared" si="2351"/>
        <v>120000</v>
      </c>
      <c r="CP975" s="20">
        <f t="shared" si="2352"/>
        <v>2</v>
      </c>
      <c r="CQ975" s="64" t="e">
        <f t="shared" si="2353"/>
        <v>#N/A</v>
      </c>
      <c r="CR975" s="64" t="e">
        <f t="shared" si="2354"/>
        <v>#N/A</v>
      </c>
      <c r="CS975" s="36" t="e">
        <f t="shared" si="2355"/>
        <v>#N/A</v>
      </c>
      <c r="CT975" s="36">
        <f t="shared" si="2356"/>
        <v>0</v>
      </c>
      <c r="CU975" s="36">
        <f t="shared" si="2357"/>
        <v>0</v>
      </c>
      <c r="CV975" s="36">
        <f t="shared" si="2417"/>
        <v>0</v>
      </c>
      <c r="CW975" s="36">
        <f t="shared" si="2358"/>
        <v>0</v>
      </c>
      <c r="CX975" s="36">
        <f t="shared" si="2359"/>
        <v>0</v>
      </c>
      <c r="CY975" s="36">
        <f t="shared" si="2360"/>
        <v>0</v>
      </c>
      <c r="CZ975" s="36">
        <f t="shared" si="2418"/>
        <v>0</v>
      </c>
      <c r="DA975" s="64">
        <f t="shared" si="2361"/>
        <v>6.9140328140222529E-3</v>
      </c>
      <c r="DB975" s="70">
        <f t="shared" si="2419"/>
        <v>0.99313344278786186</v>
      </c>
      <c r="DC975" s="70">
        <f>PRODUCT($DB$8:DB975)</f>
        <v>1.9066600498708096E-4</v>
      </c>
      <c r="DD975" s="36">
        <f t="shared" si="2362"/>
        <v>0</v>
      </c>
      <c r="DE975" s="36">
        <f t="shared" si="2363"/>
        <v>0</v>
      </c>
      <c r="DF975" s="36">
        <f t="shared" si="2364"/>
        <v>0</v>
      </c>
      <c r="DG975" s="36">
        <f t="shared" si="2365"/>
        <v>0</v>
      </c>
      <c r="DH975" s="36">
        <f t="shared" si="2366"/>
        <v>0</v>
      </c>
      <c r="DI975" s="36">
        <f t="shared" si="2367"/>
        <v>0</v>
      </c>
      <c r="DJ975" s="36">
        <f t="shared" si="2368"/>
        <v>0</v>
      </c>
      <c r="DK975" s="36">
        <f t="shared" si="2369"/>
        <v>0</v>
      </c>
      <c r="DL975" s="36">
        <f t="shared" si="2370"/>
        <v>0</v>
      </c>
      <c r="DM975" s="36">
        <f t="shared" si="2371"/>
        <v>0</v>
      </c>
      <c r="DN975" s="36">
        <f t="shared" ca="1" si="2420"/>
        <v>4.6137290849905055E-12</v>
      </c>
      <c r="DO975" s="64" cm="1">
        <f t="array" ref="DO975">IFERROR(INDEX(Tbl_FwdNom,$B975,MATCH(LIDt,Tbl_FwdNom_Cols,0)),0)</f>
        <v>7.59306357</v>
      </c>
      <c r="DP975" s="64">
        <f t="shared" ca="1" si="2421"/>
        <v>7.5317677390000002</v>
      </c>
      <c r="DQ975" s="64">
        <f t="shared" ca="1" si="2372"/>
        <v>6.0696906866732903E-3</v>
      </c>
      <c r="DR975" s="70">
        <f t="shared" ca="1" si="2373"/>
        <v>0.99396692819308519</v>
      </c>
      <c r="DS975" s="70">
        <f ca="1">PRODUCT($DR$8:DR975)</f>
        <v>7.6082061437671448E-4</v>
      </c>
      <c r="DT975" s="36">
        <f t="shared" ca="1" si="2374"/>
        <v>0</v>
      </c>
      <c r="DU975" s="36">
        <f t="shared" ca="1" si="2375"/>
        <v>0</v>
      </c>
      <c r="DV975" s="36">
        <f t="shared" ca="1" si="2376"/>
        <v>0</v>
      </c>
      <c r="DW975" s="36">
        <f t="shared" ca="1" si="2377"/>
        <v>0</v>
      </c>
      <c r="DX975" s="36">
        <f t="shared" ca="1" si="2378"/>
        <v>0</v>
      </c>
      <c r="DY975" s="36">
        <f t="shared" ca="1" si="2379"/>
        <v>0</v>
      </c>
      <c r="DZ975" s="36">
        <f t="shared" ca="1" si="2380"/>
        <v>0</v>
      </c>
      <c r="EA975" s="36">
        <f t="shared" ca="1" si="2381"/>
        <v>0</v>
      </c>
      <c r="EB975" s="36">
        <f t="shared" ca="1" si="2382"/>
        <v>0</v>
      </c>
      <c r="EC975" s="36">
        <f t="shared" ca="1" si="2383"/>
        <v>0</v>
      </c>
      <c r="ED975" s="36">
        <f t="shared" ca="1" si="2384"/>
        <v>0</v>
      </c>
      <c r="EE975" s="36">
        <f t="shared" ca="1" si="2422"/>
        <v>0</v>
      </c>
      <c r="EF975" s="36">
        <f t="shared" ca="1" si="2385"/>
        <v>0</v>
      </c>
      <c r="EG975" s="64"/>
      <c r="EH975" s="64"/>
      <c r="EI975" s="64"/>
      <c r="EJ975" s="70"/>
      <c r="EK975" s="70"/>
      <c r="EL975" s="70"/>
      <c r="EM975" s="70"/>
      <c r="EN975" s="70"/>
      <c r="EO975" s="36">
        <f t="shared" si="2386"/>
        <v>0</v>
      </c>
      <c r="EP975" s="36">
        <f t="shared" si="2387"/>
        <v>0</v>
      </c>
      <c r="EQ975" s="36">
        <f t="shared" si="2388"/>
        <v>0</v>
      </c>
      <c r="ER975" s="36">
        <f t="shared" si="2389"/>
        <v>0</v>
      </c>
      <c r="ES975" s="36">
        <f t="shared" si="2390"/>
        <v>0</v>
      </c>
      <c r="ET975" s="36">
        <f t="shared" si="2391"/>
        <v>0</v>
      </c>
      <c r="EU975" s="36">
        <f t="shared" si="2423"/>
        <v>0</v>
      </c>
      <c r="EV975" s="36">
        <f t="shared" si="2392"/>
        <v>0</v>
      </c>
      <c r="EW975" s="36">
        <f t="shared" si="2393"/>
        <v>0</v>
      </c>
      <c r="EX975" s="36">
        <f t="shared" si="2424"/>
        <v>0</v>
      </c>
      <c r="EY975" s="36">
        <f t="shared" si="2394"/>
        <v>0</v>
      </c>
      <c r="EZ975" s="36">
        <f t="shared" si="2395"/>
        <v>0</v>
      </c>
      <c r="FA975" s="36">
        <f t="shared" si="2396"/>
        <v>0</v>
      </c>
      <c r="FB975" s="36">
        <f t="shared" si="2397"/>
        <v>0</v>
      </c>
      <c r="FC975" s="36">
        <f t="shared" si="2425"/>
        <v>0</v>
      </c>
      <c r="FD975" s="36">
        <f t="shared" si="2398"/>
        <v>0</v>
      </c>
      <c r="FE975" s="36">
        <f t="shared" si="2399"/>
        <v>0</v>
      </c>
      <c r="FF975" s="36">
        <f t="shared" si="2426"/>
        <v>0</v>
      </c>
      <c r="FG975" s="36">
        <f t="shared" si="2400"/>
        <v>0</v>
      </c>
      <c r="FH975" s="36">
        <f t="shared" si="2401"/>
        <v>0</v>
      </c>
      <c r="FI975" s="36">
        <f t="shared" si="2402"/>
        <v>0</v>
      </c>
      <c r="FJ975" s="36">
        <f t="shared" ca="1" si="2403"/>
        <v>0</v>
      </c>
      <c r="FK975" s="36">
        <f t="shared" si="2404"/>
        <v>0</v>
      </c>
      <c r="FL975" s="36">
        <f t="shared" si="2405"/>
        <v>0</v>
      </c>
      <c r="FM975" s="36">
        <f t="shared" ca="1" si="2406"/>
        <v>0</v>
      </c>
      <c r="FN975" s="36">
        <f t="shared" ca="1" si="2428"/>
        <v>0</v>
      </c>
    </row>
    <row r="976" spans="2:170" x14ac:dyDescent="0.25">
      <c r="B976" s="2">
        <v>968</v>
      </c>
      <c r="C976" s="2">
        <f t="shared" si="2282"/>
        <v>81</v>
      </c>
      <c r="D976" s="2">
        <f t="shared" si="2279"/>
        <v>992</v>
      </c>
      <c r="E976" s="2">
        <f t="shared" si="2277"/>
        <v>83</v>
      </c>
      <c r="F976" s="189">
        <f t="shared" si="2281"/>
        <v>75180</v>
      </c>
      <c r="G976" s="2">
        <f t="shared" si="2280"/>
        <v>10</v>
      </c>
      <c r="H976" s="187">
        <f t="shared" si="2283"/>
        <v>115.25</v>
      </c>
      <c r="I976" s="186">
        <f t="shared" si="2278"/>
        <v>115</v>
      </c>
      <c r="J976" s="2">
        <f t="shared" si="2284"/>
        <v>0</v>
      </c>
      <c r="K976" s="2">
        <f t="shared" si="2285"/>
        <v>1</v>
      </c>
      <c r="L976">
        <f t="shared" si="2286"/>
        <v>2</v>
      </c>
      <c r="M976" s="190">
        <f t="shared" si="2407"/>
        <v>0.93</v>
      </c>
      <c r="N976">
        <f t="shared" si="2287"/>
        <v>1</v>
      </c>
      <c r="O976">
        <f t="shared" si="2288"/>
        <v>100</v>
      </c>
      <c r="P976" s="58">
        <f t="shared" si="2289"/>
        <v>4.1850000000000005</v>
      </c>
      <c r="Q976" s="106">
        <f t="shared" si="2290"/>
        <v>1</v>
      </c>
      <c r="R976" s="59">
        <f t="shared" si="2291"/>
        <v>1</v>
      </c>
      <c r="S976" s="32">
        <f t="shared" si="2408"/>
        <v>1</v>
      </c>
      <c r="T976">
        <f t="shared" si="2292"/>
        <v>1</v>
      </c>
      <c r="U976" s="32">
        <f t="shared" si="2409"/>
        <v>0.93</v>
      </c>
      <c r="V976">
        <f t="shared" si="2293"/>
        <v>1</v>
      </c>
      <c r="W976">
        <f t="shared" si="2294"/>
        <v>100</v>
      </c>
      <c r="X976" s="58">
        <f t="shared" si="2295"/>
        <v>1</v>
      </c>
      <c r="Y976" s="58">
        <f t="shared" si="2296"/>
        <v>1</v>
      </c>
      <c r="Z976" s="32">
        <f t="shared" si="2297"/>
        <v>1</v>
      </c>
      <c r="AA976" s="32">
        <f t="shared" si="2298"/>
        <v>1</v>
      </c>
      <c r="AB976" s="59">
        <f t="shared" si="2299"/>
        <v>4.9056245199999996E-3</v>
      </c>
      <c r="AC976" s="59">
        <f t="shared" si="2300"/>
        <v>4.9056245199999996E-3</v>
      </c>
      <c r="AD976">
        <f t="shared" si="2301"/>
        <v>1</v>
      </c>
      <c r="AE976" s="59">
        <f t="shared" si="2302"/>
        <v>4.9056245199999996E-3</v>
      </c>
      <c r="AF976" s="59">
        <f t="shared" si="2303"/>
        <v>4.1758461800000006E-3</v>
      </c>
      <c r="AG976" s="59">
        <f t="shared" si="2304"/>
        <v>4.1758461800000006E-3</v>
      </c>
      <c r="AH976">
        <f t="shared" si="2305"/>
        <v>1</v>
      </c>
      <c r="AI976" s="59">
        <f t="shared" si="2306"/>
        <v>4.1758461800000006E-3</v>
      </c>
      <c r="AJ976" s="59">
        <f t="shared" si="2307"/>
        <v>0</v>
      </c>
      <c r="AK976" s="59">
        <f t="shared" si="2308"/>
        <v>0</v>
      </c>
      <c r="AL976" s="59">
        <f t="shared" si="2309"/>
        <v>0</v>
      </c>
      <c r="AM976" s="12">
        <f t="shared" si="2410"/>
        <v>0</v>
      </c>
      <c r="AN976" s="12">
        <f t="shared" si="2411"/>
        <v>0</v>
      </c>
      <c r="AO976" s="66">
        <f t="shared" si="2310"/>
        <v>0</v>
      </c>
      <c r="AP976" s="66">
        <f t="shared" si="2311"/>
        <v>0</v>
      </c>
      <c r="AQ976" s="59">
        <f t="shared" si="2312"/>
        <v>0</v>
      </c>
      <c r="AR976" s="59">
        <f t="shared" si="2313"/>
        <v>0</v>
      </c>
      <c r="AS976" s="59">
        <f t="shared" si="2314"/>
        <v>0</v>
      </c>
      <c r="AT976" s="12">
        <f t="shared" si="2315"/>
        <v>0</v>
      </c>
      <c r="AU976" s="59">
        <f t="shared" si="2412"/>
        <v>0</v>
      </c>
      <c r="AV976" s="59">
        <f t="shared" si="2413"/>
        <v>0</v>
      </c>
      <c r="AW976" s="70">
        <f t="shared" si="2316"/>
        <v>0</v>
      </c>
      <c r="AX976" s="20">
        <f t="shared" si="2317"/>
        <v>200000</v>
      </c>
      <c r="AY976" s="20">
        <f t="shared" si="2318"/>
        <v>0</v>
      </c>
      <c r="AZ976" s="20">
        <f t="shared" si="2319"/>
        <v>0</v>
      </c>
      <c r="BA976" s="20">
        <f t="shared" si="2320"/>
        <v>200000</v>
      </c>
      <c r="BB976" s="36">
        <f t="shared" si="2321"/>
        <v>1</v>
      </c>
      <c r="BC976" s="36">
        <f t="shared" si="2322"/>
        <v>0</v>
      </c>
      <c r="BD976" s="80">
        <f t="shared" si="2323"/>
        <v>0</v>
      </c>
      <c r="BE976" s="36">
        <f t="shared" si="2324"/>
        <v>0</v>
      </c>
      <c r="BF976" s="36">
        <f t="shared" si="2325"/>
        <v>0</v>
      </c>
      <c r="BG976" s="36">
        <f t="shared" si="2326"/>
        <v>0</v>
      </c>
      <c r="BH976" s="36">
        <f t="shared" si="2327"/>
        <v>0</v>
      </c>
      <c r="BI976" s="36">
        <f t="shared" si="2328"/>
        <v>0</v>
      </c>
      <c r="BJ976" s="36">
        <f t="shared" si="2329"/>
        <v>0</v>
      </c>
      <c r="BK976" s="36">
        <f t="shared" si="2330"/>
        <v>0</v>
      </c>
      <c r="BL976" s="68">
        <f>IF(OR(AT976=0,E976&gt;ProjTerm),0,VLOOKUP(D976,'Life Events'!$AE$5:$AI$1206,5,FALSE))</f>
        <v>0</v>
      </c>
      <c r="BM976" s="93">
        <f t="shared" si="2331"/>
        <v>0</v>
      </c>
      <c r="BN976" s="93">
        <f t="shared" si="2332"/>
        <v>0</v>
      </c>
      <c r="BO976" s="36">
        <f t="shared" si="2333"/>
        <v>0</v>
      </c>
      <c r="BP976" s="36">
        <f t="shared" si="2334"/>
        <v>0</v>
      </c>
      <c r="BQ976" s="36">
        <f t="shared" si="2335"/>
        <v>0</v>
      </c>
      <c r="BR976" s="36">
        <f t="shared" si="2336"/>
        <v>154.78110000000001</v>
      </c>
      <c r="BS976" s="36">
        <f t="shared" si="2337"/>
        <v>0</v>
      </c>
      <c r="BT976" s="36">
        <f t="shared" si="2338"/>
        <v>0</v>
      </c>
      <c r="BU976" s="70" cm="1">
        <f t="array" ref="BU976">IF(AND(ActInt=1,$J976=0),INDEX(Tbl_FwdNom,$B976-IVP,MATCH(ValnDt,Tbl_FwdNom_Cols)),INDEX(Tbl_FwdNom,$B976,MATCH(StartDt,Tbl_FwdNom_Cols)))</f>
        <v>8.6138328889999993</v>
      </c>
      <c r="BV976" s="70" cm="1">
        <f t="array" ref="BV976">INDEX(Tbl_FwdReal,$B976,MATCH(StartDt,Tbl_FwdReal_Cols))</f>
        <v>2.7812085629999999</v>
      </c>
      <c r="BW976" s="70" cm="1">
        <f t="array" ref="BW976">IF(RunType&lt;&gt;"OPN",INDEX(Tbl_FwdReal,$B976,MATCH(ValnDt,Tbl_FwdReal_Cols)),IF(AND($J976=0,ActInt=1),INDEX(Tbl_FwdReal,$B976-IVP,MATCH(ValnDt,Tbl_FwdReal_Cols)),-999))*$K976</f>
        <v>2.7812085629999999</v>
      </c>
      <c r="BX976" s="70">
        <f t="shared" si="2339"/>
        <v>2.7812085629999997E-2</v>
      </c>
      <c r="BY976" s="70">
        <f t="shared" si="2414"/>
        <v>5.6747964025202879E-2</v>
      </c>
      <c r="BZ976" s="64">
        <f t="shared" si="2427"/>
        <v>4.6102809464316774E-3</v>
      </c>
      <c r="CA976" s="70" cm="1">
        <f t="array" ref="CA976">IF($J976=1,CA975*(1+INDEX(Tbl_CPI,$B976,MATCH(IF(RunType="OPN",StartDt,ValnDt),Tbl_CPI_Cols))),0)</f>
        <v>0</v>
      </c>
      <c r="CB976" s="70">
        <f t="shared" si="2415"/>
        <v>183.25669313508112</v>
      </c>
      <c r="CC976" s="70">
        <f t="shared" si="2416"/>
        <v>176.62696573777939</v>
      </c>
      <c r="CD976" s="36">
        <f t="shared" si="2340"/>
        <v>894.76277059996733</v>
      </c>
      <c r="CE976" s="36">
        <f t="shared" si="2341"/>
        <v>0</v>
      </c>
      <c r="CF976" s="36">
        <f t="shared" si="2342"/>
        <v>0</v>
      </c>
      <c r="CG976" s="36">
        <f t="shared" si="2343"/>
        <v>0</v>
      </c>
      <c r="CH976" s="36">
        <f t="shared" si="2344"/>
        <v>0</v>
      </c>
      <c r="CI976" s="36">
        <f t="shared" si="2345"/>
        <v>0</v>
      </c>
      <c r="CJ976" s="36">
        <f t="shared" si="2346"/>
        <v>0</v>
      </c>
      <c r="CK976" s="36">
        <f t="shared" si="2347"/>
        <v>0</v>
      </c>
      <c r="CL976" s="36">
        <f t="shared" si="2348"/>
        <v>0</v>
      </c>
      <c r="CM976" s="36">
        <f t="shared" si="2349"/>
        <v>0</v>
      </c>
      <c r="CN976" s="36">
        <f t="shared" si="2350"/>
        <v>0</v>
      </c>
      <c r="CO976" s="20">
        <f t="shared" si="2351"/>
        <v>120000</v>
      </c>
      <c r="CP976" s="20">
        <f t="shared" si="2352"/>
        <v>2</v>
      </c>
      <c r="CQ976" s="64" t="e">
        <f t="shared" si="2353"/>
        <v>#N/A</v>
      </c>
      <c r="CR976" s="64" t="e">
        <f t="shared" si="2354"/>
        <v>#N/A</v>
      </c>
      <c r="CS976" s="36" t="e">
        <f t="shared" si="2355"/>
        <v>#N/A</v>
      </c>
      <c r="CT976" s="36">
        <f t="shared" si="2356"/>
        <v>0</v>
      </c>
      <c r="CU976" s="36">
        <f t="shared" si="2357"/>
        <v>0</v>
      </c>
      <c r="CV976" s="36">
        <f t="shared" si="2417"/>
        <v>0</v>
      </c>
      <c r="CW976" s="36">
        <f t="shared" si="2358"/>
        <v>0</v>
      </c>
      <c r="CX976" s="36">
        <f t="shared" si="2359"/>
        <v>0</v>
      </c>
      <c r="CY976" s="36">
        <f t="shared" si="2360"/>
        <v>0</v>
      </c>
      <c r="CZ976" s="36">
        <f t="shared" si="2418"/>
        <v>0</v>
      </c>
      <c r="DA976" s="64">
        <f t="shared" si="2361"/>
        <v>6.9094767185204908E-3</v>
      </c>
      <c r="DB976" s="70">
        <f t="shared" si="2419"/>
        <v>0.99313793654913429</v>
      </c>
      <c r="DC976" s="70">
        <f>PRODUCT($DB$8:DB976)</f>
        <v>1.8935764276293654E-4</v>
      </c>
      <c r="DD976" s="36">
        <f t="shared" si="2362"/>
        <v>0</v>
      </c>
      <c r="DE976" s="36">
        <f t="shared" si="2363"/>
        <v>0</v>
      </c>
      <c r="DF976" s="36">
        <f t="shared" si="2364"/>
        <v>0</v>
      </c>
      <c r="DG976" s="36">
        <f t="shared" si="2365"/>
        <v>0</v>
      </c>
      <c r="DH976" s="36">
        <f t="shared" si="2366"/>
        <v>0</v>
      </c>
      <c r="DI976" s="36">
        <f t="shared" si="2367"/>
        <v>0</v>
      </c>
      <c r="DJ976" s="36">
        <f t="shared" si="2368"/>
        <v>0</v>
      </c>
      <c r="DK976" s="36">
        <f t="shared" si="2369"/>
        <v>0</v>
      </c>
      <c r="DL976" s="36">
        <f t="shared" si="2370"/>
        <v>0</v>
      </c>
      <c r="DM976" s="36">
        <f t="shared" si="2371"/>
        <v>0</v>
      </c>
      <c r="DN976" s="36">
        <f t="shared" ca="1" si="2420"/>
        <v>4.6137290849905055E-12</v>
      </c>
      <c r="DO976" s="64" cm="1">
        <f t="array" ref="DO976">IFERROR(INDEX(Tbl_FwdNom,$B976,MATCH(LIDt,Tbl_FwdNom_Cols,0)),0)</f>
        <v>7.5913604360000004</v>
      </c>
      <c r="DP976" s="64">
        <f t="shared" ca="1" si="2421"/>
        <v>7.5300655760000001</v>
      </c>
      <c r="DQ976" s="64">
        <f t="shared" ca="1" si="2372"/>
        <v>6.0683635540319525E-3</v>
      </c>
      <c r="DR976" s="70">
        <f t="shared" ca="1" si="2373"/>
        <v>0.99396823936238798</v>
      </c>
      <c r="DS976" s="70">
        <f ca="1">PRODUCT($DR$8:DR976)</f>
        <v>7.5623152654263317E-4</v>
      </c>
      <c r="DT976" s="36">
        <f t="shared" ca="1" si="2374"/>
        <v>0</v>
      </c>
      <c r="DU976" s="36">
        <f t="shared" ca="1" si="2375"/>
        <v>0</v>
      </c>
      <c r="DV976" s="36">
        <f t="shared" ca="1" si="2376"/>
        <v>0</v>
      </c>
      <c r="DW976" s="36">
        <f t="shared" ca="1" si="2377"/>
        <v>0</v>
      </c>
      <c r="DX976" s="36">
        <f t="shared" ca="1" si="2378"/>
        <v>0</v>
      </c>
      <c r="DY976" s="36">
        <f t="shared" ca="1" si="2379"/>
        <v>0</v>
      </c>
      <c r="DZ976" s="36">
        <f t="shared" ca="1" si="2380"/>
        <v>0</v>
      </c>
      <c r="EA976" s="36">
        <f t="shared" ca="1" si="2381"/>
        <v>0</v>
      </c>
      <c r="EB976" s="36">
        <f t="shared" ca="1" si="2382"/>
        <v>0</v>
      </c>
      <c r="EC976" s="36">
        <f t="shared" ca="1" si="2383"/>
        <v>0</v>
      </c>
      <c r="ED976" s="36">
        <f t="shared" ca="1" si="2384"/>
        <v>0</v>
      </c>
      <c r="EE976" s="36">
        <f t="shared" ca="1" si="2422"/>
        <v>0</v>
      </c>
      <c r="EF976" s="36">
        <f t="shared" ca="1" si="2385"/>
        <v>0</v>
      </c>
      <c r="EG976" s="64"/>
      <c r="EH976" s="64"/>
      <c r="EI976" s="64"/>
      <c r="EJ976" s="70"/>
      <c r="EK976" s="70"/>
      <c r="EL976" s="70"/>
      <c r="EM976" s="70"/>
      <c r="EN976" s="70"/>
      <c r="EO976" s="36">
        <f t="shared" si="2386"/>
        <v>0</v>
      </c>
      <c r="EP976" s="36">
        <f t="shared" si="2387"/>
        <v>0</v>
      </c>
      <c r="EQ976" s="36">
        <f t="shared" si="2388"/>
        <v>0</v>
      </c>
      <c r="ER976" s="36">
        <f t="shared" si="2389"/>
        <v>0</v>
      </c>
      <c r="ES976" s="36">
        <f t="shared" si="2390"/>
        <v>0</v>
      </c>
      <c r="ET976" s="36">
        <f t="shared" si="2391"/>
        <v>0</v>
      </c>
      <c r="EU976" s="36">
        <f t="shared" si="2423"/>
        <v>0</v>
      </c>
      <c r="EV976" s="36">
        <f t="shared" si="2392"/>
        <v>0</v>
      </c>
      <c r="EW976" s="36">
        <f t="shared" si="2393"/>
        <v>0</v>
      </c>
      <c r="EX976" s="36">
        <f t="shared" si="2424"/>
        <v>0</v>
      </c>
      <c r="EY976" s="36">
        <f t="shared" si="2394"/>
        <v>0</v>
      </c>
      <c r="EZ976" s="36">
        <f t="shared" si="2395"/>
        <v>0</v>
      </c>
      <c r="FA976" s="36">
        <f t="shared" si="2396"/>
        <v>0</v>
      </c>
      <c r="FB976" s="36">
        <f t="shared" si="2397"/>
        <v>0</v>
      </c>
      <c r="FC976" s="36">
        <f t="shared" si="2425"/>
        <v>0</v>
      </c>
      <c r="FD976" s="36">
        <f t="shared" si="2398"/>
        <v>0</v>
      </c>
      <c r="FE976" s="36">
        <f t="shared" si="2399"/>
        <v>0</v>
      </c>
      <c r="FF976" s="36">
        <f t="shared" si="2426"/>
        <v>0</v>
      </c>
      <c r="FG976" s="36">
        <f t="shared" si="2400"/>
        <v>0</v>
      </c>
      <c r="FH976" s="36">
        <f t="shared" si="2401"/>
        <v>0</v>
      </c>
      <c r="FI976" s="36">
        <f t="shared" si="2402"/>
        <v>0</v>
      </c>
      <c r="FJ976" s="36">
        <f t="shared" ca="1" si="2403"/>
        <v>0</v>
      </c>
      <c r="FK976" s="36">
        <f t="shared" si="2404"/>
        <v>0</v>
      </c>
      <c r="FL976" s="36">
        <f t="shared" si="2405"/>
        <v>0</v>
      </c>
      <c r="FM976" s="36">
        <f t="shared" ca="1" si="2406"/>
        <v>0</v>
      </c>
      <c r="FN976" s="36">
        <f t="shared" ca="1" si="2428"/>
        <v>0</v>
      </c>
    </row>
    <row r="977" spans="2:170" x14ac:dyDescent="0.25">
      <c r="B977" s="2">
        <v>969</v>
      </c>
      <c r="C977" s="2">
        <f t="shared" si="2282"/>
        <v>81</v>
      </c>
      <c r="D977" s="2">
        <f t="shared" si="2279"/>
        <v>993</v>
      </c>
      <c r="E977" s="2">
        <f t="shared" si="2277"/>
        <v>83</v>
      </c>
      <c r="F977" s="189">
        <f t="shared" si="2281"/>
        <v>75210</v>
      </c>
      <c r="G977" s="2">
        <f t="shared" si="2280"/>
        <v>11</v>
      </c>
      <c r="H977" s="187">
        <f t="shared" si="2283"/>
        <v>115.33333333333334</v>
      </c>
      <c r="I977" s="186">
        <f t="shared" si="2278"/>
        <v>115</v>
      </c>
      <c r="J977" s="2">
        <f t="shared" si="2284"/>
        <v>0</v>
      </c>
      <c r="K977" s="2">
        <f t="shared" si="2285"/>
        <v>1</v>
      </c>
      <c r="L977">
        <f t="shared" si="2286"/>
        <v>2</v>
      </c>
      <c r="M977" s="190">
        <f t="shared" si="2407"/>
        <v>0.93</v>
      </c>
      <c r="N977">
        <f t="shared" si="2287"/>
        <v>1</v>
      </c>
      <c r="O977">
        <f t="shared" si="2288"/>
        <v>100</v>
      </c>
      <c r="P977" s="58">
        <f t="shared" si="2289"/>
        <v>4.1850000000000005</v>
      </c>
      <c r="Q977" s="106">
        <f t="shared" si="2290"/>
        <v>1</v>
      </c>
      <c r="R977" s="59">
        <f t="shared" si="2291"/>
        <v>1</v>
      </c>
      <c r="S977" s="32">
        <f t="shared" si="2408"/>
        <v>1</v>
      </c>
      <c r="T977">
        <f t="shared" si="2292"/>
        <v>1</v>
      </c>
      <c r="U977" s="32">
        <f t="shared" si="2409"/>
        <v>0.93</v>
      </c>
      <c r="V977">
        <f t="shared" si="2293"/>
        <v>1</v>
      </c>
      <c r="W977">
        <f t="shared" si="2294"/>
        <v>100</v>
      </c>
      <c r="X977" s="58">
        <f t="shared" si="2295"/>
        <v>1</v>
      </c>
      <c r="Y977" s="58">
        <f t="shared" si="2296"/>
        <v>1</v>
      </c>
      <c r="Z977" s="32">
        <f t="shared" si="2297"/>
        <v>1</v>
      </c>
      <c r="AA977" s="32">
        <f t="shared" si="2298"/>
        <v>1</v>
      </c>
      <c r="AB977" s="59">
        <f t="shared" si="2299"/>
        <v>4.9056245199999996E-3</v>
      </c>
      <c r="AC977" s="59">
        <f t="shared" si="2300"/>
        <v>4.9056245199999996E-3</v>
      </c>
      <c r="AD977">
        <f t="shared" si="2301"/>
        <v>1</v>
      </c>
      <c r="AE977" s="59">
        <f t="shared" si="2302"/>
        <v>4.9056245199999996E-3</v>
      </c>
      <c r="AF977" s="59">
        <f t="shared" si="2303"/>
        <v>4.1758461800000006E-3</v>
      </c>
      <c r="AG977" s="59">
        <f t="shared" si="2304"/>
        <v>4.1758461800000006E-3</v>
      </c>
      <c r="AH977">
        <f t="shared" si="2305"/>
        <v>1</v>
      </c>
      <c r="AI977" s="59">
        <f t="shared" si="2306"/>
        <v>4.1758461800000006E-3</v>
      </c>
      <c r="AJ977" s="59">
        <f t="shared" si="2307"/>
        <v>0</v>
      </c>
      <c r="AK977" s="59">
        <f t="shared" si="2308"/>
        <v>0</v>
      </c>
      <c r="AL977" s="59">
        <f t="shared" si="2309"/>
        <v>0</v>
      </c>
      <c r="AM977" s="12">
        <f t="shared" si="2410"/>
        <v>0</v>
      </c>
      <c r="AN977" s="12">
        <f t="shared" si="2411"/>
        <v>0</v>
      </c>
      <c r="AO977" s="66">
        <f t="shared" si="2310"/>
        <v>0</v>
      </c>
      <c r="AP977" s="66">
        <f t="shared" si="2311"/>
        <v>0</v>
      </c>
      <c r="AQ977" s="59">
        <f t="shared" si="2312"/>
        <v>0</v>
      </c>
      <c r="AR977" s="59">
        <f t="shared" si="2313"/>
        <v>0</v>
      </c>
      <c r="AS977" s="59">
        <f t="shared" si="2314"/>
        <v>0</v>
      </c>
      <c r="AT977" s="12">
        <f t="shared" si="2315"/>
        <v>0</v>
      </c>
      <c r="AU977" s="59">
        <f t="shared" si="2412"/>
        <v>0</v>
      </c>
      <c r="AV977" s="59">
        <f t="shared" si="2413"/>
        <v>0</v>
      </c>
      <c r="AW977" s="70">
        <f t="shared" si="2316"/>
        <v>0</v>
      </c>
      <c r="AX977" s="20">
        <f t="shared" si="2317"/>
        <v>200000</v>
      </c>
      <c r="AY977" s="20">
        <f t="shared" si="2318"/>
        <v>0</v>
      </c>
      <c r="AZ977" s="20">
        <f t="shared" si="2319"/>
        <v>0</v>
      </c>
      <c r="BA977" s="20">
        <f t="shared" si="2320"/>
        <v>200000</v>
      </c>
      <c r="BB977" s="36">
        <f t="shared" si="2321"/>
        <v>1</v>
      </c>
      <c r="BC977" s="36">
        <f t="shared" si="2322"/>
        <v>0</v>
      </c>
      <c r="BD977" s="80">
        <f t="shared" si="2323"/>
        <v>0</v>
      </c>
      <c r="BE977" s="36">
        <f t="shared" si="2324"/>
        <v>0</v>
      </c>
      <c r="BF977" s="36">
        <f t="shared" si="2325"/>
        <v>0</v>
      </c>
      <c r="BG977" s="36">
        <f t="shared" si="2326"/>
        <v>0</v>
      </c>
      <c r="BH977" s="36">
        <f t="shared" si="2327"/>
        <v>0</v>
      </c>
      <c r="BI977" s="36">
        <f t="shared" si="2328"/>
        <v>0</v>
      </c>
      <c r="BJ977" s="36">
        <f t="shared" si="2329"/>
        <v>0</v>
      </c>
      <c r="BK977" s="36">
        <f t="shared" si="2330"/>
        <v>0</v>
      </c>
      <c r="BL977" s="68">
        <f>IF(OR(AT977=0,E977&gt;ProjTerm),0,VLOOKUP(D977,'Life Events'!$AE$5:$AI$1206,5,FALSE))</f>
        <v>0</v>
      </c>
      <c r="BM977" s="93">
        <f t="shared" si="2331"/>
        <v>0</v>
      </c>
      <c r="BN977" s="93">
        <f t="shared" si="2332"/>
        <v>0</v>
      </c>
      <c r="BO977" s="36">
        <f t="shared" si="2333"/>
        <v>0</v>
      </c>
      <c r="BP977" s="36">
        <f t="shared" si="2334"/>
        <v>0</v>
      </c>
      <c r="BQ977" s="36">
        <f t="shared" si="2335"/>
        <v>0</v>
      </c>
      <c r="BR977" s="36">
        <f t="shared" si="2336"/>
        <v>154.78110000000001</v>
      </c>
      <c r="BS977" s="36">
        <f t="shared" si="2337"/>
        <v>0</v>
      </c>
      <c r="BT977" s="36">
        <f t="shared" si="2338"/>
        <v>0</v>
      </c>
      <c r="BU977" s="70" cm="1">
        <f t="array" ref="BU977">IF(AND(ActInt=1,$J977=0),INDEX(Tbl_FwdNom,$B977-IVP,MATCH(ValnDt,Tbl_FwdNom_Cols)),INDEX(Tbl_FwdNom,$B977,MATCH(StartDt,Tbl_FwdNom_Cols)))</f>
        <v>8.6079355510000006</v>
      </c>
      <c r="BV977" s="70" cm="1">
        <f t="array" ref="BV977">INDEX(Tbl_FwdReal,$B977,MATCH(StartDt,Tbl_FwdReal_Cols))</f>
        <v>2.7778481180000001</v>
      </c>
      <c r="BW977" s="70" cm="1">
        <f t="array" ref="BW977">IF(RunType&lt;&gt;"OPN",INDEX(Tbl_FwdReal,$B977,MATCH(ValnDt,Tbl_FwdReal_Cols)),IF(AND($J977=0,ActInt=1),INDEX(Tbl_FwdReal,$B977-IVP,MATCH(ValnDt,Tbl_FwdReal_Cols)),-999))*$K977</f>
        <v>2.7778481180000001</v>
      </c>
      <c r="BX977" s="70">
        <f t="shared" si="2339"/>
        <v>2.7778481180000002E-2</v>
      </c>
      <c r="BY977" s="70">
        <f t="shared" si="2414"/>
        <v>5.6725136201591253E-2</v>
      </c>
      <c r="BZ977" s="64">
        <f t="shared" si="2427"/>
        <v>4.6084724662220911E-3</v>
      </c>
      <c r="CA977" s="70" cm="1">
        <f t="array" ref="CA977">IF($J977=1,CA976*(1+INDEX(Tbl_CPI,$B977,MATCH(IF(RunType="OPN",StartDt,ValnDt),Tbl_CPI_Cols))),0)</f>
        <v>0</v>
      </c>
      <c r="CB977" s="70">
        <f t="shared" si="2415"/>
        <v>184.10122655964506</v>
      </c>
      <c r="CC977" s="70">
        <f t="shared" si="2416"/>
        <v>176.62696573777939</v>
      </c>
      <c r="CD977" s="36">
        <f t="shared" si="2340"/>
        <v>894.76277059996733</v>
      </c>
      <c r="CE977" s="36">
        <f t="shared" si="2341"/>
        <v>0</v>
      </c>
      <c r="CF977" s="36">
        <f t="shared" si="2342"/>
        <v>0</v>
      </c>
      <c r="CG977" s="36">
        <f t="shared" si="2343"/>
        <v>0</v>
      </c>
      <c r="CH977" s="36">
        <f t="shared" si="2344"/>
        <v>0</v>
      </c>
      <c r="CI977" s="36">
        <f t="shared" si="2345"/>
        <v>0</v>
      </c>
      <c r="CJ977" s="36">
        <f t="shared" si="2346"/>
        <v>0</v>
      </c>
      <c r="CK977" s="36">
        <f t="shared" si="2347"/>
        <v>0</v>
      </c>
      <c r="CL977" s="36">
        <f t="shared" si="2348"/>
        <v>0</v>
      </c>
      <c r="CM977" s="36">
        <f t="shared" si="2349"/>
        <v>0</v>
      </c>
      <c r="CN977" s="36">
        <f t="shared" si="2350"/>
        <v>0</v>
      </c>
      <c r="CO977" s="20">
        <f t="shared" si="2351"/>
        <v>120000</v>
      </c>
      <c r="CP977" s="20">
        <f t="shared" si="2352"/>
        <v>2</v>
      </c>
      <c r="CQ977" s="64" t="e">
        <f t="shared" si="2353"/>
        <v>#N/A</v>
      </c>
      <c r="CR977" s="64" t="e">
        <f t="shared" si="2354"/>
        <v>#N/A</v>
      </c>
      <c r="CS977" s="36" t="e">
        <f t="shared" si="2355"/>
        <v>#N/A</v>
      </c>
      <c r="CT977" s="36">
        <f t="shared" si="2356"/>
        <v>0</v>
      </c>
      <c r="CU977" s="36">
        <f t="shared" si="2357"/>
        <v>0</v>
      </c>
      <c r="CV977" s="36">
        <f t="shared" si="2417"/>
        <v>0</v>
      </c>
      <c r="CW977" s="36">
        <f t="shared" si="2358"/>
        <v>0</v>
      </c>
      <c r="CX977" s="36">
        <f t="shared" si="2359"/>
        <v>0</v>
      </c>
      <c r="CY977" s="36">
        <f t="shared" si="2360"/>
        <v>0</v>
      </c>
      <c r="CZ977" s="36">
        <f t="shared" si="2418"/>
        <v>0</v>
      </c>
      <c r="DA977" s="64">
        <f t="shared" si="2361"/>
        <v>6.9049206434630417E-3</v>
      </c>
      <c r="DB977" s="70">
        <f t="shared" si="2419"/>
        <v>0.9931424303309091</v>
      </c>
      <c r="DC977" s="70">
        <f>PRODUCT($DB$8:DB977)</f>
        <v>1.8805910953531487E-4</v>
      </c>
      <c r="DD977" s="36">
        <f t="shared" si="2362"/>
        <v>0</v>
      </c>
      <c r="DE977" s="36">
        <f t="shared" si="2363"/>
        <v>0</v>
      </c>
      <c r="DF977" s="36">
        <f t="shared" si="2364"/>
        <v>0</v>
      </c>
      <c r="DG977" s="36">
        <f t="shared" si="2365"/>
        <v>0</v>
      </c>
      <c r="DH977" s="36">
        <f t="shared" si="2366"/>
        <v>0</v>
      </c>
      <c r="DI977" s="36">
        <f t="shared" si="2367"/>
        <v>0</v>
      </c>
      <c r="DJ977" s="36">
        <f t="shared" si="2368"/>
        <v>0</v>
      </c>
      <c r="DK977" s="36">
        <f t="shared" si="2369"/>
        <v>0</v>
      </c>
      <c r="DL977" s="36">
        <f t="shared" si="2370"/>
        <v>0</v>
      </c>
      <c r="DM977" s="36">
        <f t="shared" si="2371"/>
        <v>0</v>
      </c>
      <c r="DN977" s="36">
        <f t="shared" ca="1" si="2420"/>
        <v>4.6137290849905055E-12</v>
      </c>
      <c r="DO977" s="64" cm="1">
        <f t="array" ref="DO977">IFERROR(INDEX(Tbl_FwdNom,$B977,MATCH(LIDt,Tbl_FwdNom_Cols,0)),0)</f>
        <v>7.5896573289999996</v>
      </c>
      <c r="DP977" s="64">
        <f t="shared" ca="1" si="2421"/>
        <v>7.5283634399999997</v>
      </c>
      <c r="DQ977" s="64">
        <f t="shared" ca="1" si="2372"/>
        <v>6.0670364231847351E-3</v>
      </c>
      <c r="DR977" s="70">
        <f t="shared" ca="1" si="2373"/>
        <v>0.99396955053337743</v>
      </c>
      <c r="DS977" s="70">
        <f ca="1">PRODUCT($DR$8:DR977)</f>
        <v>7.5167111053675096E-4</v>
      </c>
      <c r="DT977" s="36">
        <f t="shared" ca="1" si="2374"/>
        <v>0</v>
      </c>
      <c r="DU977" s="36">
        <f t="shared" ca="1" si="2375"/>
        <v>0</v>
      </c>
      <c r="DV977" s="36">
        <f t="shared" ca="1" si="2376"/>
        <v>0</v>
      </c>
      <c r="DW977" s="36">
        <f t="shared" ca="1" si="2377"/>
        <v>0</v>
      </c>
      <c r="DX977" s="36">
        <f t="shared" ca="1" si="2378"/>
        <v>0</v>
      </c>
      <c r="DY977" s="36">
        <f t="shared" ca="1" si="2379"/>
        <v>0</v>
      </c>
      <c r="DZ977" s="36">
        <f t="shared" ca="1" si="2380"/>
        <v>0</v>
      </c>
      <c r="EA977" s="36">
        <f t="shared" ca="1" si="2381"/>
        <v>0</v>
      </c>
      <c r="EB977" s="36">
        <f t="shared" ca="1" si="2382"/>
        <v>0</v>
      </c>
      <c r="EC977" s="36">
        <f t="shared" ca="1" si="2383"/>
        <v>0</v>
      </c>
      <c r="ED977" s="36">
        <f t="shared" ca="1" si="2384"/>
        <v>0</v>
      </c>
      <c r="EE977" s="36">
        <f t="shared" ca="1" si="2422"/>
        <v>0</v>
      </c>
      <c r="EF977" s="36">
        <f t="shared" ca="1" si="2385"/>
        <v>0</v>
      </c>
      <c r="EG977" s="64"/>
      <c r="EH977" s="64"/>
      <c r="EI977" s="64"/>
      <c r="EJ977" s="70"/>
      <c r="EK977" s="70"/>
      <c r="EL977" s="70"/>
      <c r="EM977" s="70"/>
      <c r="EN977" s="70"/>
      <c r="EO977" s="36">
        <f t="shared" si="2386"/>
        <v>0</v>
      </c>
      <c r="EP977" s="36">
        <f t="shared" si="2387"/>
        <v>0</v>
      </c>
      <c r="EQ977" s="36">
        <f t="shared" si="2388"/>
        <v>0</v>
      </c>
      <c r="ER977" s="36">
        <f t="shared" si="2389"/>
        <v>0</v>
      </c>
      <c r="ES977" s="36">
        <f t="shared" si="2390"/>
        <v>0</v>
      </c>
      <c r="ET977" s="36">
        <f t="shared" si="2391"/>
        <v>0</v>
      </c>
      <c r="EU977" s="36">
        <f t="shared" si="2423"/>
        <v>0</v>
      </c>
      <c r="EV977" s="36">
        <f t="shared" si="2392"/>
        <v>0</v>
      </c>
      <c r="EW977" s="36">
        <f t="shared" si="2393"/>
        <v>0</v>
      </c>
      <c r="EX977" s="36">
        <f t="shared" si="2424"/>
        <v>0</v>
      </c>
      <c r="EY977" s="36">
        <f t="shared" si="2394"/>
        <v>0</v>
      </c>
      <c r="EZ977" s="36">
        <f t="shared" si="2395"/>
        <v>0</v>
      </c>
      <c r="FA977" s="36">
        <f t="shared" si="2396"/>
        <v>0</v>
      </c>
      <c r="FB977" s="36">
        <f t="shared" si="2397"/>
        <v>0</v>
      </c>
      <c r="FC977" s="36">
        <f t="shared" si="2425"/>
        <v>0</v>
      </c>
      <c r="FD977" s="36">
        <f t="shared" si="2398"/>
        <v>0</v>
      </c>
      <c r="FE977" s="36">
        <f t="shared" si="2399"/>
        <v>0</v>
      </c>
      <c r="FF977" s="36">
        <f t="shared" si="2426"/>
        <v>0</v>
      </c>
      <c r="FG977" s="36">
        <f t="shared" si="2400"/>
        <v>0</v>
      </c>
      <c r="FH977" s="36">
        <f t="shared" si="2401"/>
        <v>0</v>
      </c>
      <c r="FI977" s="36">
        <f t="shared" si="2402"/>
        <v>0</v>
      </c>
      <c r="FJ977" s="36">
        <f t="shared" ca="1" si="2403"/>
        <v>0</v>
      </c>
      <c r="FK977" s="36">
        <f t="shared" si="2404"/>
        <v>0</v>
      </c>
      <c r="FL977" s="36">
        <f t="shared" si="2405"/>
        <v>0</v>
      </c>
      <c r="FM977" s="36">
        <f t="shared" ca="1" si="2406"/>
        <v>0</v>
      </c>
      <c r="FN977" s="36">
        <f t="shared" ca="1" si="2428"/>
        <v>0</v>
      </c>
    </row>
    <row r="978" spans="2:170" x14ac:dyDescent="0.25">
      <c r="B978" s="2">
        <v>970</v>
      </c>
      <c r="C978" s="2">
        <f t="shared" si="2282"/>
        <v>81</v>
      </c>
      <c r="D978" s="2">
        <f t="shared" si="2279"/>
        <v>994</v>
      </c>
      <c r="E978" s="2">
        <f t="shared" si="2277"/>
        <v>83</v>
      </c>
      <c r="F978" s="189">
        <f t="shared" si="2281"/>
        <v>75241</v>
      </c>
      <c r="G978" s="2">
        <f t="shared" si="2280"/>
        <v>12</v>
      </c>
      <c r="H978" s="187">
        <f t="shared" si="2283"/>
        <v>115.41666666666666</v>
      </c>
      <c r="I978" s="186">
        <f t="shared" si="2278"/>
        <v>115</v>
      </c>
      <c r="J978" s="2">
        <f t="shared" si="2284"/>
        <v>0</v>
      </c>
      <c r="K978" s="2">
        <f t="shared" si="2285"/>
        <v>1</v>
      </c>
      <c r="L978">
        <f t="shared" si="2286"/>
        <v>2</v>
      </c>
      <c r="M978" s="190">
        <f t="shared" si="2407"/>
        <v>0.93</v>
      </c>
      <c r="N978">
        <f t="shared" si="2287"/>
        <v>1</v>
      </c>
      <c r="O978">
        <f t="shared" si="2288"/>
        <v>100</v>
      </c>
      <c r="P978" s="58">
        <f t="shared" si="2289"/>
        <v>4.1850000000000005</v>
      </c>
      <c r="Q978" s="106">
        <f t="shared" si="2290"/>
        <v>1</v>
      </c>
      <c r="R978" s="59">
        <f t="shared" si="2291"/>
        <v>1</v>
      </c>
      <c r="S978" s="32">
        <f t="shared" si="2408"/>
        <v>1</v>
      </c>
      <c r="T978">
        <f t="shared" si="2292"/>
        <v>1</v>
      </c>
      <c r="U978" s="32">
        <f t="shared" si="2409"/>
        <v>0.93</v>
      </c>
      <c r="V978">
        <f t="shared" si="2293"/>
        <v>1</v>
      </c>
      <c r="W978">
        <f t="shared" si="2294"/>
        <v>100</v>
      </c>
      <c r="X978" s="58">
        <f t="shared" si="2295"/>
        <v>1</v>
      </c>
      <c r="Y978" s="58">
        <f t="shared" si="2296"/>
        <v>1</v>
      </c>
      <c r="Z978" s="32">
        <f t="shared" si="2297"/>
        <v>1</v>
      </c>
      <c r="AA978" s="32">
        <f t="shared" si="2298"/>
        <v>1</v>
      </c>
      <c r="AB978" s="59">
        <f t="shared" si="2299"/>
        <v>4.9056245199999996E-3</v>
      </c>
      <c r="AC978" s="59">
        <f t="shared" si="2300"/>
        <v>4.9056245199999996E-3</v>
      </c>
      <c r="AD978">
        <f t="shared" si="2301"/>
        <v>1</v>
      </c>
      <c r="AE978" s="59">
        <f t="shared" si="2302"/>
        <v>4.9056245199999996E-3</v>
      </c>
      <c r="AF978" s="59">
        <f t="shared" si="2303"/>
        <v>4.1758461800000006E-3</v>
      </c>
      <c r="AG978" s="59">
        <f t="shared" si="2304"/>
        <v>4.1758461800000006E-3</v>
      </c>
      <c r="AH978">
        <f t="shared" si="2305"/>
        <v>1</v>
      </c>
      <c r="AI978" s="59">
        <f t="shared" si="2306"/>
        <v>4.1758461800000006E-3</v>
      </c>
      <c r="AJ978" s="59">
        <f t="shared" si="2307"/>
        <v>0</v>
      </c>
      <c r="AK978" s="59">
        <f t="shared" si="2308"/>
        <v>0</v>
      </c>
      <c r="AL978" s="59">
        <f t="shared" si="2309"/>
        <v>0</v>
      </c>
      <c r="AM978" s="12">
        <f t="shared" si="2410"/>
        <v>0</v>
      </c>
      <c r="AN978" s="12">
        <f t="shared" si="2411"/>
        <v>0</v>
      </c>
      <c r="AO978" s="66">
        <f t="shared" si="2310"/>
        <v>0</v>
      </c>
      <c r="AP978" s="66">
        <f t="shared" si="2311"/>
        <v>0</v>
      </c>
      <c r="AQ978" s="59">
        <f t="shared" si="2312"/>
        <v>0</v>
      </c>
      <c r="AR978" s="59">
        <f t="shared" si="2313"/>
        <v>0</v>
      </c>
      <c r="AS978" s="59">
        <f t="shared" si="2314"/>
        <v>0</v>
      </c>
      <c r="AT978" s="12">
        <f t="shared" si="2315"/>
        <v>0</v>
      </c>
      <c r="AU978" s="59">
        <f t="shared" si="2412"/>
        <v>0</v>
      </c>
      <c r="AV978" s="59">
        <f t="shared" si="2413"/>
        <v>0</v>
      </c>
      <c r="AW978" s="70">
        <f t="shared" si="2316"/>
        <v>0</v>
      </c>
      <c r="AX978" s="20">
        <f t="shared" si="2317"/>
        <v>200000</v>
      </c>
      <c r="AY978" s="20">
        <f t="shared" si="2318"/>
        <v>0</v>
      </c>
      <c r="AZ978" s="20">
        <f t="shared" si="2319"/>
        <v>0</v>
      </c>
      <c r="BA978" s="20">
        <f t="shared" si="2320"/>
        <v>200000</v>
      </c>
      <c r="BB978" s="36">
        <f t="shared" si="2321"/>
        <v>1</v>
      </c>
      <c r="BC978" s="36">
        <f t="shared" si="2322"/>
        <v>0</v>
      </c>
      <c r="BD978" s="80">
        <f t="shared" si="2323"/>
        <v>0</v>
      </c>
      <c r="BE978" s="36">
        <f t="shared" si="2324"/>
        <v>0</v>
      </c>
      <c r="BF978" s="36">
        <f t="shared" si="2325"/>
        <v>0</v>
      </c>
      <c r="BG978" s="36">
        <f t="shared" si="2326"/>
        <v>0</v>
      </c>
      <c r="BH978" s="36">
        <f t="shared" si="2327"/>
        <v>0</v>
      </c>
      <c r="BI978" s="36">
        <f t="shared" si="2328"/>
        <v>0</v>
      </c>
      <c r="BJ978" s="36">
        <f t="shared" si="2329"/>
        <v>0</v>
      </c>
      <c r="BK978" s="36">
        <f t="shared" si="2330"/>
        <v>0</v>
      </c>
      <c r="BL978" s="68">
        <f>IF(OR(AT978=0,E978&gt;ProjTerm),0,VLOOKUP(D978,'Life Events'!$AE$5:$AI$1206,5,FALSE))</f>
        <v>0</v>
      </c>
      <c r="BM978" s="93">
        <f t="shared" si="2331"/>
        <v>0</v>
      </c>
      <c r="BN978" s="93">
        <f t="shared" si="2332"/>
        <v>0</v>
      </c>
      <c r="BO978" s="36">
        <f t="shared" si="2333"/>
        <v>0</v>
      </c>
      <c r="BP978" s="36">
        <f t="shared" si="2334"/>
        <v>0</v>
      </c>
      <c r="BQ978" s="36">
        <f t="shared" si="2335"/>
        <v>0</v>
      </c>
      <c r="BR978" s="36">
        <f t="shared" si="2336"/>
        <v>154.78110000000001</v>
      </c>
      <c r="BS978" s="36">
        <f t="shared" si="2337"/>
        <v>0</v>
      </c>
      <c r="BT978" s="36">
        <f t="shared" si="2338"/>
        <v>0</v>
      </c>
      <c r="BU978" s="70" cm="1">
        <f t="array" ref="BU978">IF(AND(ActInt=1,$J978=0),INDEX(Tbl_FwdNom,$B978-IVP,MATCH(ValnDt,Tbl_FwdNom_Cols)),INDEX(Tbl_FwdNom,$B978,MATCH(StartDt,Tbl_FwdNom_Cols)))</f>
        <v>8.602038533</v>
      </c>
      <c r="BV978" s="70" cm="1">
        <f t="array" ref="BV978">INDEX(Tbl_FwdReal,$B978,MATCH(StartDt,Tbl_FwdReal_Cols))</f>
        <v>2.7744877830000001</v>
      </c>
      <c r="BW978" s="70" cm="1">
        <f t="array" ref="BW978">IF(RunType&lt;&gt;"OPN",INDEX(Tbl_FwdReal,$B978,MATCH(ValnDt,Tbl_FwdReal_Cols)),IF(AND($J978=0,ActInt=1),INDEX(Tbl_FwdReal,$B978-IVP,MATCH(ValnDt,Tbl_FwdReal_Cols)),-999))*$K978</f>
        <v>2.7744877830000001</v>
      </c>
      <c r="BX978" s="70">
        <f t="shared" si="2339"/>
        <v>2.774487783E-2</v>
      </c>
      <c r="BY978" s="70">
        <f t="shared" si="2414"/>
        <v>5.6702308867784268E-2</v>
      </c>
      <c r="BZ978" s="64">
        <f t="shared" si="2427"/>
        <v>4.6066639890049998E-3</v>
      </c>
      <c r="CA978" s="70" cm="1">
        <f t="array" ref="CA978">IF($J978=1,CA977*(1+INDEX(Tbl_CPI,$B978,MATCH(IF(RunType="OPN",StartDt,ValnDt),Tbl_CPI_Cols))),0)</f>
        <v>0</v>
      </c>
      <c r="CB978" s="70">
        <f t="shared" si="2415"/>
        <v>184.94931905036901</v>
      </c>
      <c r="CC978" s="70">
        <f t="shared" si="2416"/>
        <v>176.62696573777939</v>
      </c>
      <c r="CD978" s="36">
        <f t="shared" si="2340"/>
        <v>894.76277059996733</v>
      </c>
      <c r="CE978" s="36">
        <f t="shared" si="2341"/>
        <v>0</v>
      </c>
      <c r="CF978" s="36">
        <f t="shared" si="2342"/>
        <v>0</v>
      </c>
      <c r="CG978" s="36">
        <f t="shared" si="2343"/>
        <v>0</v>
      </c>
      <c r="CH978" s="36">
        <f t="shared" si="2344"/>
        <v>0</v>
      </c>
      <c r="CI978" s="36">
        <f t="shared" si="2345"/>
        <v>0</v>
      </c>
      <c r="CJ978" s="36">
        <f t="shared" si="2346"/>
        <v>0</v>
      </c>
      <c r="CK978" s="36">
        <f t="shared" si="2347"/>
        <v>0</v>
      </c>
      <c r="CL978" s="36">
        <f t="shared" si="2348"/>
        <v>0</v>
      </c>
      <c r="CM978" s="36">
        <f t="shared" si="2349"/>
        <v>0</v>
      </c>
      <c r="CN978" s="36">
        <f t="shared" si="2350"/>
        <v>0</v>
      </c>
      <c r="CO978" s="20">
        <f t="shared" si="2351"/>
        <v>120000</v>
      </c>
      <c r="CP978" s="20">
        <f t="shared" si="2352"/>
        <v>2</v>
      </c>
      <c r="CQ978" s="64" t="e">
        <f t="shared" si="2353"/>
        <v>#N/A</v>
      </c>
      <c r="CR978" s="64" t="e">
        <f t="shared" si="2354"/>
        <v>#N/A</v>
      </c>
      <c r="CS978" s="36" t="e">
        <f t="shared" si="2355"/>
        <v>#N/A</v>
      </c>
      <c r="CT978" s="36">
        <f t="shared" si="2356"/>
        <v>0</v>
      </c>
      <c r="CU978" s="36">
        <f t="shared" si="2357"/>
        <v>0</v>
      </c>
      <c r="CV978" s="36">
        <f t="shared" si="2417"/>
        <v>0</v>
      </c>
      <c r="CW978" s="36">
        <f t="shared" si="2358"/>
        <v>0</v>
      </c>
      <c r="CX978" s="36">
        <f t="shared" si="2359"/>
        <v>0</v>
      </c>
      <c r="CY978" s="36">
        <f t="shared" si="2360"/>
        <v>0</v>
      </c>
      <c r="CZ978" s="36">
        <f t="shared" si="2418"/>
        <v>0</v>
      </c>
      <c r="DA978" s="64">
        <f t="shared" si="2361"/>
        <v>6.9003645888632281E-3</v>
      </c>
      <c r="DB978" s="70">
        <f t="shared" si="2419"/>
        <v>0.99314692413317307</v>
      </c>
      <c r="DC978" s="70">
        <f>PRODUCT($DB$8:DB978)</f>
        <v>1.8677032619022143E-4</v>
      </c>
      <c r="DD978" s="36">
        <f t="shared" si="2362"/>
        <v>0</v>
      </c>
      <c r="DE978" s="36">
        <f t="shared" si="2363"/>
        <v>0</v>
      </c>
      <c r="DF978" s="36">
        <f t="shared" si="2364"/>
        <v>0</v>
      </c>
      <c r="DG978" s="36">
        <f t="shared" si="2365"/>
        <v>0</v>
      </c>
      <c r="DH978" s="36">
        <f t="shared" si="2366"/>
        <v>0</v>
      </c>
      <c r="DI978" s="36">
        <f t="shared" si="2367"/>
        <v>0</v>
      </c>
      <c r="DJ978" s="36">
        <f t="shared" si="2368"/>
        <v>0</v>
      </c>
      <c r="DK978" s="36">
        <f t="shared" si="2369"/>
        <v>0</v>
      </c>
      <c r="DL978" s="36">
        <f t="shared" si="2370"/>
        <v>0</v>
      </c>
      <c r="DM978" s="36">
        <f t="shared" si="2371"/>
        <v>0</v>
      </c>
      <c r="DN978" s="36">
        <f t="shared" ca="1" si="2420"/>
        <v>4.6137290849905055E-12</v>
      </c>
      <c r="DO978" s="64" cm="1">
        <f t="array" ref="DO978">IFERROR(INDEX(Tbl_FwdNom,$B978,MATCH(LIDt,Tbl_FwdNom_Cols,0)),0)</f>
        <v>7.5879542500000001</v>
      </c>
      <c r="DP978" s="64">
        <f t="shared" ca="1" si="2421"/>
        <v>7.5266613299999996</v>
      </c>
      <c r="DQ978" s="64">
        <f t="shared" ca="1" si="2372"/>
        <v>6.0657092933522616E-3</v>
      </c>
      <c r="DR978" s="70">
        <f t="shared" ca="1" si="2373"/>
        <v>0.99397086170682358</v>
      </c>
      <c r="DS978" s="70">
        <f ca="1">PRODUCT($DR$8:DR978)</f>
        <v>7.4713918146033934E-4</v>
      </c>
      <c r="DT978" s="36">
        <f t="shared" ca="1" si="2374"/>
        <v>0</v>
      </c>
      <c r="DU978" s="36">
        <f t="shared" ca="1" si="2375"/>
        <v>0</v>
      </c>
      <c r="DV978" s="36">
        <f t="shared" ca="1" si="2376"/>
        <v>0</v>
      </c>
      <c r="DW978" s="36">
        <f t="shared" ca="1" si="2377"/>
        <v>0</v>
      </c>
      <c r="DX978" s="36">
        <f t="shared" ca="1" si="2378"/>
        <v>0</v>
      </c>
      <c r="DY978" s="36">
        <f t="shared" ca="1" si="2379"/>
        <v>0</v>
      </c>
      <c r="DZ978" s="36">
        <f t="shared" ca="1" si="2380"/>
        <v>0</v>
      </c>
      <c r="EA978" s="36">
        <f t="shared" ca="1" si="2381"/>
        <v>0</v>
      </c>
      <c r="EB978" s="36">
        <f t="shared" ca="1" si="2382"/>
        <v>0</v>
      </c>
      <c r="EC978" s="36">
        <f t="shared" ca="1" si="2383"/>
        <v>0</v>
      </c>
      <c r="ED978" s="36">
        <f t="shared" ca="1" si="2384"/>
        <v>0</v>
      </c>
      <c r="EE978" s="36">
        <f t="shared" ca="1" si="2422"/>
        <v>0</v>
      </c>
      <c r="EF978" s="36">
        <f t="shared" ca="1" si="2385"/>
        <v>0</v>
      </c>
      <c r="EG978" s="64"/>
      <c r="EH978" s="64"/>
      <c r="EI978" s="64"/>
      <c r="EJ978" s="70"/>
      <c r="EK978" s="70"/>
      <c r="EL978" s="70"/>
      <c r="EM978" s="70"/>
      <c r="EN978" s="70"/>
      <c r="EO978" s="36">
        <f t="shared" si="2386"/>
        <v>0</v>
      </c>
      <c r="EP978" s="36">
        <f t="shared" si="2387"/>
        <v>0</v>
      </c>
      <c r="EQ978" s="36">
        <f t="shared" si="2388"/>
        <v>0</v>
      </c>
      <c r="ER978" s="36">
        <f t="shared" si="2389"/>
        <v>0</v>
      </c>
      <c r="ES978" s="36">
        <f t="shared" si="2390"/>
        <v>0</v>
      </c>
      <c r="ET978" s="36">
        <f t="shared" si="2391"/>
        <v>0</v>
      </c>
      <c r="EU978" s="36">
        <f t="shared" si="2423"/>
        <v>0</v>
      </c>
      <c r="EV978" s="36">
        <f t="shared" si="2392"/>
        <v>0</v>
      </c>
      <c r="EW978" s="36">
        <f t="shared" si="2393"/>
        <v>0</v>
      </c>
      <c r="EX978" s="36">
        <f t="shared" si="2424"/>
        <v>0</v>
      </c>
      <c r="EY978" s="36">
        <f t="shared" si="2394"/>
        <v>0</v>
      </c>
      <c r="EZ978" s="36">
        <f t="shared" si="2395"/>
        <v>0</v>
      </c>
      <c r="FA978" s="36">
        <f t="shared" si="2396"/>
        <v>0</v>
      </c>
      <c r="FB978" s="36">
        <f t="shared" si="2397"/>
        <v>0</v>
      </c>
      <c r="FC978" s="36">
        <f t="shared" si="2425"/>
        <v>0</v>
      </c>
      <c r="FD978" s="36">
        <f t="shared" si="2398"/>
        <v>0</v>
      </c>
      <c r="FE978" s="36">
        <f t="shared" si="2399"/>
        <v>0</v>
      </c>
      <c r="FF978" s="36">
        <f t="shared" si="2426"/>
        <v>0</v>
      </c>
      <c r="FG978" s="36">
        <f t="shared" si="2400"/>
        <v>0</v>
      </c>
      <c r="FH978" s="36">
        <f t="shared" si="2401"/>
        <v>0</v>
      </c>
      <c r="FI978" s="36">
        <f t="shared" si="2402"/>
        <v>0</v>
      </c>
      <c r="FJ978" s="36">
        <f t="shared" ca="1" si="2403"/>
        <v>0</v>
      </c>
      <c r="FK978" s="36">
        <f t="shared" si="2404"/>
        <v>0</v>
      </c>
      <c r="FL978" s="36">
        <f t="shared" si="2405"/>
        <v>0</v>
      </c>
      <c r="FM978" s="36">
        <f t="shared" ca="1" si="2406"/>
        <v>0</v>
      </c>
      <c r="FN978" s="36">
        <f t="shared" ca="1" si="2428"/>
        <v>0</v>
      </c>
    </row>
    <row r="979" spans="2:170" x14ac:dyDescent="0.25">
      <c r="B979" s="2">
        <v>971</v>
      </c>
      <c r="C979" s="2">
        <f t="shared" si="2282"/>
        <v>81</v>
      </c>
      <c r="D979" s="2">
        <f t="shared" si="2279"/>
        <v>995</v>
      </c>
      <c r="E979" s="2">
        <f t="shared" si="2277"/>
        <v>83</v>
      </c>
      <c r="F979" s="189">
        <f t="shared" si="2281"/>
        <v>75272</v>
      </c>
      <c r="G979" s="2">
        <f t="shared" si="2280"/>
        <v>1</v>
      </c>
      <c r="H979" s="187">
        <f t="shared" si="2283"/>
        <v>115.5</v>
      </c>
      <c r="I979" s="186">
        <f t="shared" si="2278"/>
        <v>115</v>
      </c>
      <c r="J979" s="2">
        <f t="shared" si="2284"/>
        <v>0</v>
      </c>
      <c r="K979" s="2">
        <f t="shared" si="2285"/>
        <v>1</v>
      </c>
      <c r="L979">
        <f t="shared" si="2286"/>
        <v>2</v>
      </c>
      <c r="M979" s="190">
        <f t="shared" si="2407"/>
        <v>0.93</v>
      </c>
      <c r="N979">
        <f t="shared" si="2287"/>
        <v>1</v>
      </c>
      <c r="O979">
        <f t="shared" si="2288"/>
        <v>100</v>
      </c>
      <c r="P979" s="58">
        <f t="shared" si="2289"/>
        <v>4.1850000000000005</v>
      </c>
      <c r="Q979" s="106">
        <f t="shared" si="2290"/>
        <v>1</v>
      </c>
      <c r="R979" s="59">
        <f t="shared" si="2291"/>
        <v>1</v>
      </c>
      <c r="S979" s="32">
        <f t="shared" si="2408"/>
        <v>1</v>
      </c>
      <c r="T979">
        <f t="shared" si="2292"/>
        <v>1</v>
      </c>
      <c r="U979" s="32">
        <f t="shared" si="2409"/>
        <v>0.93</v>
      </c>
      <c r="V979">
        <f t="shared" si="2293"/>
        <v>1</v>
      </c>
      <c r="W979">
        <f t="shared" si="2294"/>
        <v>100</v>
      </c>
      <c r="X979" s="58">
        <f t="shared" si="2295"/>
        <v>1</v>
      </c>
      <c r="Y979" s="58">
        <f t="shared" si="2296"/>
        <v>1</v>
      </c>
      <c r="Z979" s="32">
        <f t="shared" si="2297"/>
        <v>1</v>
      </c>
      <c r="AA979" s="32">
        <f t="shared" si="2298"/>
        <v>1</v>
      </c>
      <c r="AB979" s="59">
        <f t="shared" si="2299"/>
        <v>4.9056245199999996E-3</v>
      </c>
      <c r="AC979" s="59">
        <f t="shared" si="2300"/>
        <v>4.9056245199999996E-3</v>
      </c>
      <c r="AD979">
        <f t="shared" si="2301"/>
        <v>1</v>
      </c>
      <c r="AE979" s="59">
        <f t="shared" si="2302"/>
        <v>4.9056245199999996E-3</v>
      </c>
      <c r="AF979" s="59">
        <f t="shared" si="2303"/>
        <v>4.1758461800000006E-3</v>
      </c>
      <c r="AG979" s="59">
        <f t="shared" si="2304"/>
        <v>4.1758461800000006E-3</v>
      </c>
      <c r="AH979">
        <f t="shared" si="2305"/>
        <v>1</v>
      </c>
      <c r="AI979" s="59">
        <f t="shared" si="2306"/>
        <v>4.1758461800000006E-3</v>
      </c>
      <c r="AJ979" s="59">
        <f t="shared" si="2307"/>
        <v>0</v>
      </c>
      <c r="AK979" s="59">
        <f t="shared" si="2308"/>
        <v>0</v>
      </c>
      <c r="AL979" s="59">
        <f t="shared" si="2309"/>
        <v>0</v>
      </c>
      <c r="AM979" s="12">
        <f t="shared" si="2410"/>
        <v>0</v>
      </c>
      <c r="AN979" s="12">
        <f t="shared" si="2411"/>
        <v>0</v>
      </c>
      <c r="AO979" s="66">
        <f t="shared" si="2310"/>
        <v>0</v>
      </c>
      <c r="AP979" s="66">
        <f t="shared" si="2311"/>
        <v>0</v>
      </c>
      <c r="AQ979" s="59">
        <f t="shared" si="2312"/>
        <v>0</v>
      </c>
      <c r="AR979" s="59">
        <f t="shared" si="2313"/>
        <v>0</v>
      </c>
      <c r="AS979" s="59">
        <f t="shared" si="2314"/>
        <v>0</v>
      </c>
      <c r="AT979" s="12">
        <f t="shared" si="2315"/>
        <v>0</v>
      </c>
      <c r="AU979" s="59">
        <f t="shared" si="2412"/>
        <v>0</v>
      </c>
      <c r="AV979" s="59">
        <f t="shared" si="2413"/>
        <v>0</v>
      </c>
      <c r="AW979" s="70">
        <f t="shared" si="2316"/>
        <v>0</v>
      </c>
      <c r="AX979" s="20">
        <f t="shared" si="2317"/>
        <v>200000</v>
      </c>
      <c r="AY979" s="20">
        <f t="shared" si="2318"/>
        <v>0</v>
      </c>
      <c r="AZ979" s="20">
        <f t="shared" si="2319"/>
        <v>0</v>
      </c>
      <c r="BA979" s="20">
        <f t="shared" si="2320"/>
        <v>200000</v>
      </c>
      <c r="BB979" s="36">
        <f t="shared" si="2321"/>
        <v>1</v>
      </c>
      <c r="BC979" s="36">
        <f t="shared" si="2322"/>
        <v>0</v>
      </c>
      <c r="BD979" s="80">
        <f t="shared" si="2323"/>
        <v>0</v>
      </c>
      <c r="BE979" s="36">
        <f t="shared" si="2324"/>
        <v>0</v>
      </c>
      <c r="BF979" s="36">
        <f t="shared" si="2325"/>
        <v>0</v>
      </c>
      <c r="BG979" s="36">
        <f t="shared" si="2326"/>
        <v>0</v>
      </c>
      <c r="BH979" s="36">
        <f t="shared" si="2327"/>
        <v>0</v>
      </c>
      <c r="BI979" s="36">
        <f t="shared" si="2328"/>
        <v>0</v>
      </c>
      <c r="BJ979" s="36">
        <f t="shared" si="2329"/>
        <v>0</v>
      </c>
      <c r="BK979" s="36">
        <f t="shared" si="2330"/>
        <v>0</v>
      </c>
      <c r="BL979" s="68">
        <f>IF(OR(AT979=0,E979&gt;ProjTerm),0,VLOOKUP(D979,'Life Events'!$AE$5:$AI$1206,5,FALSE))</f>
        <v>0</v>
      </c>
      <c r="BM979" s="93">
        <f t="shared" si="2331"/>
        <v>0</v>
      </c>
      <c r="BN979" s="93">
        <f t="shared" si="2332"/>
        <v>0</v>
      </c>
      <c r="BO979" s="36">
        <f t="shared" si="2333"/>
        <v>0</v>
      </c>
      <c r="BP979" s="36">
        <f t="shared" si="2334"/>
        <v>0</v>
      </c>
      <c r="BQ979" s="36">
        <f t="shared" si="2335"/>
        <v>0</v>
      </c>
      <c r="BR979" s="36">
        <f t="shared" si="2336"/>
        <v>154.78110000000001</v>
      </c>
      <c r="BS979" s="36">
        <f t="shared" si="2337"/>
        <v>0</v>
      </c>
      <c r="BT979" s="36">
        <f t="shared" si="2338"/>
        <v>0</v>
      </c>
      <c r="BU979" s="70" cm="1">
        <f t="array" ref="BU979">IF(AND(ActInt=1,$J979=0),INDEX(Tbl_FwdNom,$B979-IVP,MATCH(ValnDt,Tbl_FwdNom_Cols)),INDEX(Tbl_FwdNom,$B979,MATCH(StartDt,Tbl_FwdNom_Cols)))</f>
        <v>8.5961418349999992</v>
      </c>
      <c r="BV979" s="70" cm="1">
        <f t="array" ref="BV979">INDEX(Tbl_FwdReal,$B979,MATCH(StartDt,Tbl_FwdReal_Cols))</f>
        <v>2.7711275579999999</v>
      </c>
      <c r="BW979" s="70" cm="1">
        <f t="array" ref="BW979">IF(RunType&lt;&gt;"OPN",INDEX(Tbl_FwdReal,$B979,MATCH(ValnDt,Tbl_FwdReal_Cols)),IF(AND($J979=0,ActInt=1),INDEX(Tbl_FwdReal,$B979-IVP,MATCH(ValnDt,Tbl_FwdReal_Cols)),-999))*$K979</f>
        <v>2.7711275579999999</v>
      </c>
      <c r="BX979" s="70">
        <f t="shared" si="2339"/>
        <v>2.771127558E-2</v>
      </c>
      <c r="BY979" s="70">
        <f t="shared" si="2414"/>
        <v>5.6679482023903827E-2</v>
      </c>
      <c r="BZ979" s="64">
        <f t="shared" si="2427"/>
        <v>4.6048555147910619E-3</v>
      </c>
      <c r="CA979" s="70" cm="1">
        <f t="array" ref="CA979">IF($J979=1,CA978*(1+INDEX(Tbl_CPI,$B979,MATCH(IF(RunType="OPN",StartDt,ValnDt),Tbl_CPI_Cols))),0)</f>
        <v>0</v>
      </c>
      <c r="CB979" s="70">
        <f t="shared" si="2415"/>
        <v>185.80098394215494</v>
      </c>
      <c r="CC979" s="70">
        <f t="shared" si="2416"/>
        <v>176.62696573777939</v>
      </c>
      <c r="CD979" s="36">
        <f t="shared" si="2340"/>
        <v>894.76277059996733</v>
      </c>
      <c r="CE979" s="36">
        <f t="shared" si="2341"/>
        <v>0</v>
      </c>
      <c r="CF979" s="36">
        <f t="shared" si="2342"/>
        <v>0</v>
      </c>
      <c r="CG979" s="36">
        <f t="shared" si="2343"/>
        <v>0</v>
      </c>
      <c r="CH979" s="36">
        <f t="shared" si="2344"/>
        <v>0</v>
      </c>
      <c r="CI979" s="36">
        <f t="shared" si="2345"/>
        <v>0</v>
      </c>
      <c r="CJ979" s="36">
        <f t="shared" si="2346"/>
        <v>0</v>
      </c>
      <c r="CK979" s="36">
        <f t="shared" si="2347"/>
        <v>0</v>
      </c>
      <c r="CL979" s="36">
        <f t="shared" si="2348"/>
        <v>0</v>
      </c>
      <c r="CM979" s="36">
        <f t="shared" si="2349"/>
        <v>0</v>
      </c>
      <c r="CN979" s="36">
        <f t="shared" si="2350"/>
        <v>0</v>
      </c>
      <c r="CO979" s="20">
        <f t="shared" si="2351"/>
        <v>120000</v>
      </c>
      <c r="CP979" s="20">
        <f t="shared" si="2352"/>
        <v>2</v>
      </c>
      <c r="CQ979" s="64" t="e">
        <f t="shared" si="2353"/>
        <v>#N/A</v>
      </c>
      <c r="CR979" s="64" t="e">
        <f t="shared" si="2354"/>
        <v>#N/A</v>
      </c>
      <c r="CS979" s="36" t="e">
        <f t="shared" si="2355"/>
        <v>#N/A</v>
      </c>
      <c r="CT979" s="36">
        <f t="shared" si="2356"/>
        <v>0</v>
      </c>
      <c r="CU979" s="36">
        <f t="shared" si="2357"/>
        <v>0</v>
      </c>
      <c r="CV979" s="36">
        <f t="shared" si="2417"/>
        <v>0</v>
      </c>
      <c r="CW979" s="36">
        <f t="shared" si="2358"/>
        <v>0</v>
      </c>
      <c r="CX979" s="36">
        <f t="shared" si="2359"/>
        <v>0</v>
      </c>
      <c r="CY979" s="36">
        <f t="shared" si="2360"/>
        <v>0</v>
      </c>
      <c r="CZ979" s="36">
        <f t="shared" si="2418"/>
        <v>0</v>
      </c>
      <c r="DA979" s="64">
        <f t="shared" si="2361"/>
        <v>6.8958085547345949E-3</v>
      </c>
      <c r="DB979" s="70">
        <f t="shared" si="2419"/>
        <v>0.99315141795591277</v>
      </c>
      <c r="DC979" s="70">
        <f>PRODUCT($DB$8:DB979)</f>
        <v>1.8549121428790676E-4</v>
      </c>
      <c r="DD979" s="36">
        <f t="shared" si="2362"/>
        <v>0</v>
      </c>
      <c r="DE979" s="36">
        <f t="shared" si="2363"/>
        <v>0</v>
      </c>
      <c r="DF979" s="36">
        <f t="shared" si="2364"/>
        <v>0</v>
      </c>
      <c r="DG979" s="36">
        <f t="shared" si="2365"/>
        <v>0</v>
      </c>
      <c r="DH979" s="36">
        <f t="shared" si="2366"/>
        <v>0</v>
      </c>
      <c r="DI979" s="36">
        <f t="shared" si="2367"/>
        <v>0</v>
      </c>
      <c r="DJ979" s="36">
        <f t="shared" si="2368"/>
        <v>0</v>
      </c>
      <c r="DK979" s="36">
        <f t="shared" si="2369"/>
        <v>0</v>
      </c>
      <c r="DL979" s="36">
        <f t="shared" si="2370"/>
        <v>0</v>
      </c>
      <c r="DM979" s="36">
        <f t="shared" si="2371"/>
        <v>0</v>
      </c>
      <c r="DN979" s="36">
        <f t="shared" ca="1" si="2420"/>
        <v>4.6137290849905055E-12</v>
      </c>
      <c r="DO979" s="64" cm="1">
        <f t="array" ref="DO979">IFERROR(INDEX(Tbl_FwdNom,$B979,MATCH(LIDt,Tbl_FwdNom_Cols,0)),0)</f>
        <v>7.5862511970000002</v>
      </c>
      <c r="DP979" s="64">
        <f t="shared" ca="1" si="2421"/>
        <v>7.524959248</v>
      </c>
      <c r="DQ979" s="64">
        <f t="shared" ca="1" si="2372"/>
        <v>6.0643821660943953E-3</v>
      </c>
      <c r="DR979" s="70">
        <f t="shared" ca="1" si="2373"/>
        <v>0.99397217288118522</v>
      </c>
      <c r="DS979" s="70">
        <f ca="1">PRODUCT($DR$8:DR979)</f>
        <v>7.4263555564080361E-4</v>
      </c>
      <c r="DT979" s="36">
        <f t="shared" ca="1" si="2374"/>
        <v>0</v>
      </c>
      <c r="DU979" s="36">
        <f t="shared" ca="1" si="2375"/>
        <v>0</v>
      </c>
      <c r="DV979" s="36">
        <f t="shared" ca="1" si="2376"/>
        <v>0</v>
      </c>
      <c r="DW979" s="36">
        <f t="shared" ca="1" si="2377"/>
        <v>0</v>
      </c>
      <c r="DX979" s="36">
        <f t="shared" ca="1" si="2378"/>
        <v>0</v>
      </c>
      <c r="DY979" s="36">
        <f t="shared" ca="1" si="2379"/>
        <v>0</v>
      </c>
      <c r="DZ979" s="36">
        <f t="shared" ca="1" si="2380"/>
        <v>0</v>
      </c>
      <c r="EA979" s="36">
        <f t="shared" ca="1" si="2381"/>
        <v>0</v>
      </c>
      <c r="EB979" s="36">
        <f t="shared" ca="1" si="2382"/>
        <v>0</v>
      </c>
      <c r="EC979" s="36">
        <f t="shared" ca="1" si="2383"/>
        <v>0</v>
      </c>
      <c r="ED979" s="36">
        <f t="shared" ca="1" si="2384"/>
        <v>0</v>
      </c>
      <c r="EE979" s="36">
        <f t="shared" ca="1" si="2422"/>
        <v>0</v>
      </c>
      <c r="EF979" s="36">
        <f t="shared" ca="1" si="2385"/>
        <v>0</v>
      </c>
      <c r="EG979" s="64"/>
      <c r="EH979" s="64"/>
      <c r="EI979" s="64"/>
      <c r="EJ979" s="70"/>
      <c r="EK979" s="70"/>
      <c r="EL979" s="70"/>
      <c r="EM979" s="70"/>
      <c r="EN979" s="70"/>
      <c r="EO979" s="36">
        <f t="shared" si="2386"/>
        <v>0</v>
      </c>
      <c r="EP979" s="36">
        <f t="shared" si="2387"/>
        <v>0</v>
      </c>
      <c r="EQ979" s="36">
        <f t="shared" si="2388"/>
        <v>0</v>
      </c>
      <c r="ER979" s="36">
        <f t="shared" si="2389"/>
        <v>0</v>
      </c>
      <c r="ES979" s="36">
        <f t="shared" si="2390"/>
        <v>0</v>
      </c>
      <c r="ET979" s="36">
        <f t="shared" si="2391"/>
        <v>0</v>
      </c>
      <c r="EU979" s="36">
        <f t="shared" si="2423"/>
        <v>0</v>
      </c>
      <c r="EV979" s="36">
        <f t="shared" si="2392"/>
        <v>0</v>
      </c>
      <c r="EW979" s="36">
        <f t="shared" si="2393"/>
        <v>0</v>
      </c>
      <c r="EX979" s="36">
        <f t="shared" si="2424"/>
        <v>0</v>
      </c>
      <c r="EY979" s="36">
        <f t="shared" si="2394"/>
        <v>0</v>
      </c>
      <c r="EZ979" s="36">
        <f t="shared" si="2395"/>
        <v>0</v>
      </c>
      <c r="FA979" s="36">
        <f t="shared" si="2396"/>
        <v>0</v>
      </c>
      <c r="FB979" s="36">
        <f t="shared" si="2397"/>
        <v>0</v>
      </c>
      <c r="FC979" s="36">
        <f t="shared" si="2425"/>
        <v>0</v>
      </c>
      <c r="FD979" s="36">
        <f t="shared" si="2398"/>
        <v>0</v>
      </c>
      <c r="FE979" s="36">
        <f t="shared" si="2399"/>
        <v>0</v>
      </c>
      <c r="FF979" s="36">
        <f t="shared" si="2426"/>
        <v>0</v>
      </c>
      <c r="FG979" s="36">
        <f t="shared" si="2400"/>
        <v>0</v>
      </c>
      <c r="FH979" s="36">
        <f t="shared" si="2401"/>
        <v>0</v>
      </c>
      <c r="FI979" s="36">
        <f t="shared" si="2402"/>
        <v>0</v>
      </c>
      <c r="FJ979" s="36">
        <f t="shared" ca="1" si="2403"/>
        <v>0</v>
      </c>
      <c r="FK979" s="36">
        <f t="shared" si="2404"/>
        <v>0</v>
      </c>
      <c r="FL979" s="36">
        <f t="shared" si="2405"/>
        <v>0</v>
      </c>
      <c r="FM979" s="36">
        <f t="shared" ca="1" si="2406"/>
        <v>0</v>
      </c>
      <c r="FN979" s="36">
        <f t="shared" ca="1" si="2428"/>
        <v>0</v>
      </c>
    </row>
    <row r="980" spans="2:170" x14ac:dyDescent="0.25">
      <c r="B980" s="2">
        <v>972</v>
      </c>
      <c r="C980" s="2">
        <f t="shared" si="2282"/>
        <v>81</v>
      </c>
      <c r="D980" s="2">
        <f t="shared" si="2279"/>
        <v>996</v>
      </c>
      <c r="E980" s="2">
        <f t="shared" si="2277"/>
        <v>83</v>
      </c>
      <c r="F980" s="189">
        <f t="shared" si="2281"/>
        <v>75300</v>
      </c>
      <c r="G980" s="2">
        <f t="shared" si="2280"/>
        <v>2</v>
      </c>
      <c r="H980" s="187">
        <f t="shared" si="2283"/>
        <v>115.58333333333334</v>
      </c>
      <c r="I980" s="186">
        <f t="shared" si="2278"/>
        <v>115</v>
      </c>
      <c r="J980" s="2">
        <f t="shared" si="2284"/>
        <v>0</v>
      </c>
      <c r="K980" s="2">
        <f t="shared" si="2285"/>
        <v>1</v>
      </c>
      <c r="L980">
        <f t="shared" si="2286"/>
        <v>2</v>
      </c>
      <c r="M980" s="190">
        <f t="shared" si="2407"/>
        <v>0.93</v>
      </c>
      <c r="N980">
        <f t="shared" si="2287"/>
        <v>1</v>
      </c>
      <c r="O980">
        <f t="shared" si="2288"/>
        <v>100</v>
      </c>
      <c r="P980" s="58">
        <f t="shared" si="2289"/>
        <v>4.1850000000000005</v>
      </c>
      <c r="Q980" s="106">
        <f t="shared" si="2290"/>
        <v>1</v>
      </c>
      <c r="R980" s="59">
        <f t="shared" si="2291"/>
        <v>1</v>
      </c>
      <c r="S980" s="32">
        <f t="shared" si="2408"/>
        <v>1</v>
      </c>
      <c r="T980">
        <f t="shared" si="2292"/>
        <v>1</v>
      </c>
      <c r="U980" s="32">
        <f t="shared" si="2409"/>
        <v>0.93</v>
      </c>
      <c r="V980">
        <f t="shared" si="2293"/>
        <v>1</v>
      </c>
      <c r="W980">
        <f t="shared" si="2294"/>
        <v>100</v>
      </c>
      <c r="X980" s="58">
        <f t="shared" si="2295"/>
        <v>1</v>
      </c>
      <c r="Y980" s="58">
        <f t="shared" si="2296"/>
        <v>1</v>
      </c>
      <c r="Z980" s="32">
        <f t="shared" si="2297"/>
        <v>1</v>
      </c>
      <c r="AA980" s="32">
        <f t="shared" si="2298"/>
        <v>1</v>
      </c>
      <c r="AB980" s="59">
        <f t="shared" si="2299"/>
        <v>4.9056245199999996E-3</v>
      </c>
      <c r="AC980" s="59">
        <f t="shared" si="2300"/>
        <v>4.9056245199999996E-3</v>
      </c>
      <c r="AD980">
        <f t="shared" si="2301"/>
        <v>1</v>
      </c>
      <c r="AE980" s="59">
        <f t="shared" si="2302"/>
        <v>4.9056245199999996E-3</v>
      </c>
      <c r="AF980" s="59">
        <f t="shared" si="2303"/>
        <v>4.1758461800000006E-3</v>
      </c>
      <c r="AG980" s="59">
        <f t="shared" si="2304"/>
        <v>4.1758461800000006E-3</v>
      </c>
      <c r="AH980">
        <f t="shared" si="2305"/>
        <v>1</v>
      </c>
      <c r="AI980" s="59">
        <f t="shared" si="2306"/>
        <v>4.1758461800000006E-3</v>
      </c>
      <c r="AJ980" s="59">
        <f t="shared" si="2307"/>
        <v>0</v>
      </c>
      <c r="AK980" s="59">
        <f t="shared" si="2308"/>
        <v>0</v>
      </c>
      <c r="AL980" s="59">
        <f t="shared" si="2309"/>
        <v>0</v>
      </c>
      <c r="AM980" s="12">
        <f t="shared" si="2410"/>
        <v>0</v>
      </c>
      <c r="AN980" s="12">
        <f t="shared" si="2411"/>
        <v>0</v>
      </c>
      <c r="AO980" s="66">
        <f t="shared" si="2310"/>
        <v>0</v>
      </c>
      <c r="AP980" s="66">
        <f t="shared" si="2311"/>
        <v>0</v>
      </c>
      <c r="AQ980" s="59">
        <f t="shared" si="2312"/>
        <v>0</v>
      </c>
      <c r="AR980" s="59">
        <f t="shared" si="2313"/>
        <v>0</v>
      </c>
      <c r="AS980" s="59">
        <f t="shared" si="2314"/>
        <v>0</v>
      </c>
      <c r="AT980" s="12">
        <f t="shared" si="2315"/>
        <v>0</v>
      </c>
      <c r="AU980" s="59">
        <f t="shared" si="2412"/>
        <v>0</v>
      </c>
      <c r="AV980" s="59">
        <f t="shared" si="2413"/>
        <v>0</v>
      </c>
      <c r="AW980" s="70">
        <f t="shared" si="2316"/>
        <v>0</v>
      </c>
      <c r="AX980" s="20">
        <f t="shared" si="2317"/>
        <v>200000</v>
      </c>
      <c r="AY980" s="20">
        <f t="shared" si="2318"/>
        <v>0</v>
      </c>
      <c r="AZ980" s="20">
        <f t="shared" si="2319"/>
        <v>0</v>
      </c>
      <c r="BA980" s="20">
        <f t="shared" si="2320"/>
        <v>200000</v>
      </c>
      <c r="BB980" s="36">
        <f t="shared" si="2321"/>
        <v>1</v>
      </c>
      <c r="BC980" s="36">
        <f t="shared" si="2322"/>
        <v>0</v>
      </c>
      <c r="BD980" s="80">
        <f t="shared" si="2323"/>
        <v>0</v>
      </c>
      <c r="BE980" s="36">
        <f t="shared" si="2324"/>
        <v>0</v>
      </c>
      <c r="BF980" s="36">
        <f t="shared" si="2325"/>
        <v>0</v>
      </c>
      <c r="BG980" s="36">
        <f t="shared" si="2326"/>
        <v>0</v>
      </c>
      <c r="BH980" s="36">
        <f t="shared" si="2327"/>
        <v>0</v>
      </c>
      <c r="BI980" s="36">
        <f t="shared" si="2328"/>
        <v>0</v>
      </c>
      <c r="BJ980" s="36">
        <f t="shared" si="2329"/>
        <v>0</v>
      </c>
      <c r="BK980" s="36">
        <f t="shared" si="2330"/>
        <v>0</v>
      </c>
      <c r="BL980" s="68">
        <f>IF(OR(AT980=0,E980&gt;ProjTerm),0,VLOOKUP(D980,'Life Events'!$AE$5:$AI$1206,5,FALSE))</f>
        <v>0</v>
      </c>
      <c r="BM980" s="93">
        <f t="shared" si="2331"/>
        <v>0</v>
      </c>
      <c r="BN980" s="93">
        <f t="shared" si="2332"/>
        <v>0</v>
      </c>
      <c r="BO980" s="36">
        <f t="shared" si="2333"/>
        <v>0</v>
      </c>
      <c r="BP980" s="36">
        <f t="shared" si="2334"/>
        <v>0</v>
      </c>
      <c r="BQ980" s="36">
        <f t="shared" si="2335"/>
        <v>0</v>
      </c>
      <c r="BR980" s="36">
        <f t="shared" si="2336"/>
        <v>154.78110000000001</v>
      </c>
      <c r="BS980" s="36">
        <f t="shared" si="2337"/>
        <v>0</v>
      </c>
      <c r="BT980" s="36">
        <f t="shared" si="2338"/>
        <v>0</v>
      </c>
      <c r="BU980" s="70" cm="1">
        <f t="array" ref="BU980">IF(AND(ActInt=1,$J980=0),INDEX(Tbl_FwdNom,$B980-IVP,MATCH(ValnDt,Tbl_FwdNom_Cols)),INDEX(Tbl_FwdNom,$B980,MATCH(StartDt,Tbl_FwdNom_Cols)))</f>
        <v>8.5902454580000001</v>
      </c>
      <c r="BV980" s="70" cm="1">
        <f t="array" ref="BV980">INDEX(Tbl_FwdReal,$B980,MATCH(StartDt,Tbl_FwdReal_Cols))</f>
        <v>2.7677674419999998</v>
      </c>
      <c r="BW980" s="70" cm="1">
        <f t="array" ref="BW980">IF(RunType&lt;&gt;"OPN",INDEX(Tbl_FwdReal,$B980,MATCH(ValnDt,Tbl_FwdReal_Cols)),IF(AND($J980=0,ActInt=1),INDEX(Tbl_FwdReal,$B980-IVP,MATCH(ValnDt,Tbl_FwdReal_Cols)),-999))*$K980</f>
        <v>2.7677674419999998</v>
      </c>
      <c r="BX980" s="70">
        <f t="shared" si="2339"/>
        <v>2.7677674419999999E-2</v>
      </c>
      <c r="BY980" s="70">
        <f t="shared" si="2414"/>
        <v>5.6656655690083824E-2</v>
      </c>
      <c r="BZ980" s="64">
        <f t="shared" si="2427"/>
        <v>4.6030470451758898E-3</v>
      </c>
      <c r="CA980" s="70" cm="1">
        <f t="array" ref="CA980">IF($J980=1,CA979*(1+INDEX(Tbl_CPI,$B980,MATCH(IF(RunType="OPN",StartDt,ValnDt),Tbl_CPI_Cols))),0)</f>
        <v>0</v>
      </c>
      <c r="CB980" s="70">
        <f t="shared" si="2415"/>
        <v>186.65623461228066</v>
      </c>
      <c r="CC980" s="70">
        <f t="shared" si="2416"/>
        <v>186.65623461228066</v>
      </c>
      <c r="CD980" s="36">
        <f t="shared" si="2340"/>
        <v>894.76277059996733</v>
      </c>
      <c r="CE980" s="36">
        <f t="shared" si="2341"/>
        <v>0</v>
      </c>
      <c r="CF980" s="36">
        <f t="shared" si="2342"/>
        <v>0</v>
      </c>
      <c r="CG980" s="36">
        <f t="shared" si="2343"/>
        <v>0</v>
      </c>
      <c r="CH980" s="36">
        <f t="shared" si="2344"/>
        <v>0</v>
      </c>
      <c r="CI980" s="36">
        <f t="shared" si="2345"/>
        <v>0</v>
      </c>
      <c r="CJ980" s="36">
        <f t="shared" si="2346"/>
        <v>0</v>
      </c>
      <c r="CK980" s="36">
        <f t="shared" si="2347"/>
        <v>0</v>
      </c>
      <c r="CL980" s="36">
        <f t="shared" si="2348"/>
        <v>0</v>
      </c>
      <c r="CM980" s="36">
        <f t="shared" si="2349"/>
        <v>0</v>
      </c>
      <c r="CN980" s="36">
        <f t="shared" si="2350"/>
        <v>0</v>
      </c>
      <c r="CO980" s="20">
        <f t="shared" si="2351"/>
        <v>120000</v>
      </c>
      <c r="CP980" s="20">
        <f t="shared" si="2352"/>
        <v>2</v>
      </c>
      <c r="CQ980" s="64" t="e">
        <f t="shared" si="2353"/>
        <v>#N/A</v>
      </c>
      <c r="CR980" s="64" t="e">
        <f t="shared" si="2354"/>
        <v>#N/A</v>
      </c>
      <c r="CS980" s="36" t="e">
        <f t="shared" si="2355"/>
        <v>#N/A</v>
      </c>
      <c r="CT980" s="36">
        <f t="shared" si="2356"/>
        <v>0</v>
      </c>
      <c r="CU980" s="36">
        <f t="shared" si="2357"/>
        <v>0</v>
      </c>
      <c r="CV980" s="36">
        <f t="shared" si="2417"/>
        <v>0</v>
      </c>
      <c r="CW980" s="36">
        <f t="shared" si="2358"/>
        <v>0</v>
      </c>
      <c r="CX980" s="36">
        <f t="shared" si="2359"/>
        <v>0</v>
      </c>
      <c r="CY980" s="36">
        <f t="shared" si="2360"/>
        <v>0</v>
      </c>
      <c r="CZ980" s="36">
        <f t="shared" si="2418"/>
        <v>0</v>
      </c>
      <c r="DA980" s="64">
        <f t="shared" si="2361"/>
        <v>6.8912525418627357E-3</v>
      </c>
      <c r="DB980" s="70">
        <f t="shared" si="2419"/>
        <v>0.99315591179835361</v>
      </c>
      <c r="DC980" s="70">
        <f>PRODUCT($DB$8:DB980)</f>
        <v>1.8422169605668984E-4</v>
      </c>
      <c r="DD980" s="36">
        <f t="shared" si="2362"/>
        <v>0</v>
      </c>
      <c r="DE980" s="36">
        <f t="shared" si="2363"/>
        <v>0</v>
      </c>
      <c r="DF980" s="36">
        <f t="shared" si="2364"/>
        <v>0</v>
      </c>
      <c r="DG980" s="36">
        <f t="shared" si="2365"/>
        <v>0</v>
      </c>
      <c r="DH980" s="36">
        <f t="shared" si="2366"/>
        <v>0</v>
      </c>
      <c r="DI980" s="36">
        <f t="shared" si="2367"/>
        <v>0</v>
      </c>
      <c r="DJ980" s="36">
        <f t="shared" si="2368"/>
        <v>0</v>
      </c>
      <c r="DK980" s="36">
        <f t="shared" si="2369"/>
        <v>0</v>
      </c>
      <c r="DL980" s="36">
        <f t="shared" si="2370"/>
        <v>0</v>
      </c>
      <c r="DM980" s="36">
        <f t="shared" si="2371"/>
        <v>0</v>
      </c>
      <c r="DN980" s="36">
        <f t="shared" ca="1" si="2420"/>
        <v>4.6137290849905055E-12</v>
      </c>
      <c r="DO980" s="64" cm="1">
        <f t="array" ref="DO980">IFERROR(INDEX(Tbl_FwdNom,$B980,MATCH(LIDt,Tbl_FwdNom_Cols,0)),0)</f>
        <v>7.5845481709999998</v>
      </c>
      <c r="DP980" s="64">
        <f t="shared" ca="1" si="2421"/>
        <v>7.523257192</v>
      </c>
      <c r="DQ980" s="64">
        <f t="shared" ca="1" si="2372"/>
        <v>6.0630550398519389E-3</v>
      </c>
      <c r="DR980" s="70">
        <f t="shared" ca="1" si="2373"/>
        <v>0.9939734840580029</v>
      </c>
      <c r="DS980" s="70">
        <f ca="1">PRODUCT($DR$8:DR980)</f>
        <v>7.3816005062564047E-4</v>
      </c>
      <c r="DT980" s="36">
        <f t="shared" ca="1" si="2374"/>
        <v>0</v>
      </c>
      <c r="DU980" s="36">
        <f t="shared" ca="1" si="2375"/>
        <v>0</v>
      </c>
      <c r="DV980" s="36">
        <f t="shared" ca="1" si="2376"/>
        <v>0</v>
      </c>
      <c r="DW980" s="36">
        <f t="shared" ca="1" si="2377"/>
        <v>0</v>
      </c>
      <c r="DX980" s="36">
        <f t="shared" ca="1" si="2378"/>
        <v>0</v>
      </c>
      <c r="DY980" s="36">
        <f t="shared" ca="1" si="2379"/>
        <v>0</v>
      </c>
      <c r="DZ980" s="36">
        <f t="shared" ca="1" si="2380"/>
        <v>0</v>
      </c>
      <c r="EA980" s="36">
        <f t="shared" ca="1" si="2381"/>
        <v>0</v>
      </c>
      <c r="EB980" s="36">
        <f t="shared" ca="1" si="2382"/>
        <v>0</v>
      </c>
      <c r="EC980" s="36">
        <f t="shared" ca="1" si="2383"/>
        <v>0</v>
      </c>
      <c r="ED980" s="36">
        <f t="shared" ca="1" si="2384"/>
        <v>0</v>
      </c>
      <c r="EE980" s="36">
        <f t="shared" ca="1" si="2422"/>
        <v>0</v>
      </c>
      <c r="EF980" s="36">
        <f t="shared" ca="1" si="2385"/>
        <v>0</v>
      </c>
      <c r="EG980" s="64"/>
      <c r="EH980" s="64"/>
      <c r="EI980" s="64"/>
      <c r="EJ980" s="70"/>
      <c r="EK980" s="70"/>
      <c r="EL980" s="70"/>
      <c r="EM980" s="70"/>
      <c r="EN980" s="70"/>
      <c r="EO980" s="36">
        <f t="shared" si="2386"/>
        <v>0</v>
      </c>
      <c r="EP980" s="36">
        <f t="shared" si="2387"/>
        <v>0</v>
      </c>
      <c r="EQ980" s="36">
        <f t="shared" si="2388"/>
        <v>0</v>
      </c>
      <c r="ER980" s="36">
        <f t="shared" si="2389"/>
        <v>0</v>
      </c>
      <c r="ES980" s="36">
        <f t="shared" si="2390"/>
        <v>0</v>
      </c>
      <c r="ET980" s="36">
        <f t="shared" si="2391"/>
        <v>0</v>
      </c>
      <c r="EU980" s="36">
        <f t="shared" si="2423"/>
        <v>0</v>
      </c>
      <c r="EV980" s="36">
        <f t="shared" si="2392"/>
        <v>0</v>
      </c>
      <c r="EW980" s="36">
        <f t="shared" si="2393"/>
        <v>0</v>
      </c>
      <c r="EX980" s="36">
        <f t="shared" si="2424"/>
        <v>0</v>
      </c>
      <c r="EY980" s="36">
        <f t="shared" si="2394"/>
        <v>0</v>
      </c>
      <c r="EZ980" s="36">
        <f t="shared" si="2395"/>
        <v>0</v>
      </c>
      <c r="FA980" s="36">
        <f t="shared" si="2396"/>
        <v>0</v>
      </c>
      <c r="FB980" s="36">
        <f t="shared" si="2397"/>
        <v>0</v>
      </c>
      <c r="FC980" s="36">
        <f t="shared" si="2425"/>
        <v>0</v>
      </c>
      <c r="FD980" s="36">
        <f t="shared" si="2398"/>
        <v>0</v>
      </c>
      <c r="FE980" s="36">
        <f t="shared" si="2399"/>
        <v>0</v>
      </c>
      <c r="FF980" s="36">
        <f t="shared" si="2426"/>
        <v>0</v>
      </c>
      <c r="FG980" s="36">
        <f t="shared" si="2400"/>
        <v>0</v>
      </c>
      <c r="FH980" s="36">
        <f t="shared" si="2401"/>
        <v>0</v>
      </c>
      <c r="FI980" s="36">
        <f t="shared" si="2402"/>
        <v>0</v>
      </c>
      <c r="FJ980" s="36">
        <f t="shared" ca="1" si="2403"/>
        <v>0</v>
      </c>
      <c r="FK980" s="36">
        <f t="shared" si="2404"/>
        <v>0</v>
      </c>
      <c r="FL980" s="36">
        <f t="shared" si="2405"/>
        <v>0</v>
      </c>
      <c r="FM980" s="36">
        <f t="shared" ca="1" si="2406"/>
        <v>0</v>
      </c>
      <c r="FN980" s="36">
        <f t="shared" ca="1" si="2428"/>
        <v>0</v>
      </c>
    </row>
    <row r="981" spans="2:170" x14ac:dyDescent="0.25">
      <c r="B981" s="2">
        <v>973</v>
      </c>
      <c r="C981" s="2">
        <f t="shared" si="2282"/>
        <v>82</v>
      </c>
      <c r="D981" s="2">
        <f t="shared" si="2279"/>
        <v>997</v>
      </c>
      <c r="E981" s="2">
        <f t="shared" si="2277"/>
        <v>84</v>
      </c>
      <c r="F981" s="189">
        <f t="shared" si="2281"/>
        <v>75331</v>
      </c>
      <c r="G981" s="2">
        <f t="shared" si="2280"/>
        <v>3</v>
      </c>
      <c r="H981" s="187">
        <f t="shared" si="2283"/>
        <v>115.66666666666666</v>
      </c>
      <c r="I981" s="186">
        <f t="shared" si="2278"/>
        <v>115</v>
      </c>
      <c r="J981" s="2">
        <f t="shared" si="2284"/>
        <v>0</v>
      </c>
      <c r="K981" s="2">
        <f t="shared" si="2285"/>
        <v>1</v>
      </c>
      <c r="L981">
        <f t="shared" si="2286"/>
        <v>2</v>
      </c>
      <c r="M981" s="190">
        <f t="shared" si="2407"/>
        <v>0.93</v>
      </c>
      <c r="N981">
        <f t="shared" si="2287"/>
        <v>1</v>
      </c>
      <c r="O981">
        <f t="shared" si="2288"/>
        <v>100</v>
      </c>
      <c r="P981" s="58">
        <f t="shared" si="2289"/>
        <v>4.1850000000000005</v>
      </c>
      <c r="Q981" s="106">
        <f t="shared" si="2290"/>
        <v>1</v>
      </c>
      <c r="R981" s="59">
        <f t="shared" si="2291"/>
        <v>1</v>
      </c>
      <c r="S981" s="32">
        <f t="shared" si="2408"/>
        <v>1</v>
      </c>
      <c r="T981">
        <f t="shared" si="2292"/>
        <v>1</v>
      </c>
      <c r="U981" s="32">
        <f t="shared" si="2409"/>
        <v>0.93</v>
      </c>
      <c r="V981">
        <f t="shared" si="2293"/>
        <v>1</v>
      </c>
      <c r="W981">
        <f t="shared" si="2294"/>
        <v>100</v>
      </c>
      <c r="X981" s="58">
        <f t="shared" si="2295"/>
        <v>1</v>
      </c>
      <c r="Y981" s="58">
        <f t="shared" si="2296"/>
        <v>1</v>
      </c>
      <c r="Z981" s="32">
        <f t="shared" si="2297"/>
        <v>1</v>
      </c>
      <c r="AA981" s="32">
        <f t="shared" si="2298"/>
        <v>1</v>
      </c>
      <c r="AB981" s="59">
        <f t="shared" si="2299"/>
        <v>4.9056245199999996E-3</v>
      </c>
      <c r="AC981" s="59">
        <f t="shared" si="2300"/>
        <v>4.9056245199999996E-3</v>
      </c>
      <c r="AD981">
        <f t="shared" si="2301"/>
        <v>1</v>
      </c>
      <c r="AE981" s="59">
        <f t="shared" si="2302"/>
        <v>4.9056245199999996E-3</v>
      </c>
      <c r="AF981" s="59">
        <f t="shared" si="2303"/>
        <v>4.1758461800000006E-3</v>
      </c>
      <c r="AG981" s="59">
        <f t="shared" si="2304"/>
        <v>4.1758461800000006E-3</v>
      </c>
      <c r="AH981">
        <f t="shared" si="2305"/>
        <v>1</v>
      </c>
      <c r="AI981" s="59">
        <f t="shared" si="2306"/>
        <v>4.1758461800000006E-3</v>
      </c>
      <c r="AJ981" s="59">
        <f t="shared" si="2307"/>
        <v>0</v>
      </c>
      <c r="AK981" s="59">
        <f t="shared" si="2308"/>
        <v>0</v>
      </c>
      <c r="AL981" s="59">
        <f t="shared" si="2309"/>
        <v>0</v>
      </c>
      <c r="AM981" s="12">
        <f t="shared" si="2410"/>
        <v>0</v>
      </c>
      <c r="AN981" s="12">
        <f t="shared" si="2411"/>
        <v>0</v>
      </c>
      <c r="AO981" s="66">
        <f t="shared" si="2310"/>
        <v>0</v>
      </c>
      <c r="AP981" s="66">
        <f t="shared" si="2311"/>
        <v>0</v>
      </c>
      <c r="AQ981" s="59">
        <f t="shared" si="2312"/>
        <v>0</v>
      </c>
      <c r="AR981" s="59">
        <f t="shared" si="2313"/>
        <v>0</v>
      </c>
      <c r="AS981" s="59">
        <f t="shared" si="2314"/>
        <v>0</v>
      </c>
      <c r="AT981" s="12">
        <f t="shared" si="2315"/>
        <v>0</v>
      </c>
      <c r="AU981" s="59">
        <f t="shared" si="2412"/>
        <v>0</v>
      </c>
      <c r="AV981" s="59">
        <f t="shared" si="2413"/>
        <v>0</v>
      </c>
      <c r="AW981" s="70">
        <f t="shared" si="2316"/>
        <v>0</v>
      </c>
      <c r="AX981" s="20">
        <f t="shared" si="2317"/>
        <v>200000</v>
      </c>
      <c r="AY981" s="20">
        <f t="shared" si="2318"/>
        <v>0</v>
      </c>
      <c r="AZ981" s="20">
        <f t="shared" si="2319"/>
        <v>0</v>
      </c>
      <c r="BA981" s="20">
        <f t="shared" si="2320"/>
        <v>200000</v>
      </c>
      <c r="BB981" s="36">
        <f t="shared" si="2321"/>
        <v>1</v>
      </c>
      <c r="BC981" s="36">
        <f t="shared" si="2322"/>
        <v>0</v>
      </c>
      <c r="BD981" s="80">
        <f t="shared" si="2323"/>
        <v>0</v>
      </c>
      <c r="BE981" s="36">
        <f t="shared" si="2324"/>
        <v>0</v>
      </c>
      <c r="BF981" s="36">
        <f t="shared" si="2325"/>
        <v>0</v>
      </c>
      <c r="BG981" s="36">
        <f t="shared" si="2326"/>
        <v>0</v>
      </c>
      <c r="BH981" s="36">
        <f t="shared" si="2327"/>
        <v>0</v>
      </c>
      <c r="BI981" s="36">
        <f t="shared" si="2328"/>
        <v>0</v>
      </c>
      <c r="BJ981" s="36">
        <f t="shared" si="2329"/>
        <v>0</v>
      </c>
      <c r="BK981" s="36">
        <f t="shared" si="2330"/>
        <v>0</v>
      </c>
      <c r="BL981" s="68">
        <f>IF(OR(AT981=0,E981&gt;ProjTerm),0,VLOOKUP(D981,'Life Events'!$AE$5:$AI$1206,5,FALSE))</f>
        <v>0</v>
      </c>
      <c r="BM981" s="93">
        <f t="shared" si="2331"/>
        <v>0</v>
      </c>
      <c r="BN981" s="93">
        <f t="shared" si="2332"/>
        <v>0</v>
      </c>
      <c r="BO981" s="36">
        <f t="shared" si="2333"/>
        <v>0</v>
      </c>
      <c r="BP981" s="36">
        <f t="shared" si="2334"/>
        <v>0</v>
      </c>
      <c r="BQ981" s="36">
        <f t="shared" si="2335"/>
        <v>0</v>
      </c>
      <c r="BR981" s="36">
        <f t="shared" si="2336"/>
        <v>154.78110000000001</v>
      </c>
      <c r="BS981" s="36">
        <f t="shared" si="2337"/>
        <v>0</v>
      </c>
      <c r="BT981" s="36">
        <f t="shared" si="2338"/>
        <v>0</v>
      </c>
      <c r="BU981" s="70" cm="1">
        <f t="array" ref="BU981">IF(AND(ActInt=1,$J981=0),INDEX(Tbl_FwdNom,$B981-IVP,MATCH(ValnDt,Tbl_FwdNom_Cols)),INDEX(Tbl_FwdNom,$B981,MATCH(StartDt,Tbl_FwdNom_Cols)))</f>
        <v>8.5843494000000007</v>
      </c>
      <c r="BV981" s="70" cm="1">
        <f t="array" ref="BV981">INDEX(Tbl_FwdReal,$B981,MATCH(StartDt,Tbl_FwdReal_Cols))</f>
        <v>2.7644074359999999</v>
      </c>
      <c r="BW981" s="70" cm="1">
        <f t="array" ref="BW981">IF(RunType&lt;&gt;"OPN",INDEX(Tbl_FwdReal,$B981,MATCH(ValnDt,Tbl_FwdReal_Cols)),IF(AND($J981=0,ActInt=1),INDEX(Tbl_FwdReal,$B981-IVP,MATCH(ValnDt,Tbl_FwdReal_Cols)),-999))*$K981</f>
        <v>2.7644074359999999</v>
      </c>
      <c r="BX981" s="70">
        <f t="shared" si="2339"/>
        <v>2.764407436E-2</v>
      </c>
      <c r="BY981" s="70">
        <f t="shared" si="2414"/>
        <v>5.663382983670262E-2</v>
      </c>
      <c r="BZ981" s="64">
        <f t="shared" si="2427"/>
        <v>4.6012385778135823E-3</v>
      </c>
      <c r="CA981" s="70" cm="1">
        <f t="array" ref="CA981">IF($J981=1,CA980*(1+INDEX(Tbl_CPI,$B981,MATCH(IF(RunType="OPN",StartDt,ValnDt),Tbl_CPI_Cols))),0)</f>
        <v>0</v>
      </c>
      <c r="CB981" s="70">
        <f t="shared" si="2415"/>
        <v>187.51508447976809</v>
      </c>
      <c r="CC981" s="70">
        <f t="shared" si="2416"/>
        <v>186.65623461228066</v>
      </c>
      <c r="CD981" s="36">
        <f t="shared" si="2340"/>
        <v>945.56937517337838</v>
      </c>
      <c r="CE981" s="36">
        <f t="shared" si="2341"/>
        <v>0</v>
      </c>
      <c r="CF981" s="36">
        <f t="shared" si="2342"/>
        <v>0</v>
      </c>
      <c r="CG981" s="36">
        <f t="shared" si="2343"/>
        <v>0</v>
      </c>
      <c r="CH981" s="36">
        <f t="shared" si="2344"/>
        <v>0</v>
      </c>
      <c r="CI981" s="36">
        <f t="shared" si="2345"/>
        <v>0</v>
      </c>
      <c r="CJ981" s="36">
        <f t="shared" si="2346"/>
        <v>0</v>
      </c>
      <c r="CK981" s="36">
        <f t="shared" si="2347"/>
        <v>0</v>
      </c>
      <c r="CL981" s="36">
        <f t="shared" si="2348"/>
        <v>0</v>
      </c>
      <c r="CM981" s="36">
        <f t="shared" si="2349"/>
        <v>0</v>
      </c>
      <c r="CN981" s="36">
        <f t="shared" si="2350"/>
        <v>0</v>
      </c>
      <c r="CO981" s="20">
        <f t="shared" si="2351"/>
        <v>120000</v>
      </c>
      <c r="CP981" s="20">
        <f t="shared" si="2352"/>
        <v>2</v>
      </c>
      <c r="CQ981" s="64" t="e">
        <f t="shared" si="2353"/>
        <v>#N/A</v>
      </c>
      <c r="CR981" s="64" t="e">
        <f t="shared" si="2354"/>
        <v>#N/A</v>
      </c>
      <c r="CS981" s="36" t="e">
        <f t="shared" si="2355"/>
        <v>#N/A</v>
      </c>
      <c r="CT981" s="36">
        <f t="shared" si="2356"/>
        <v>0</v>
      </c>
      <c r="CU981" s="36">
        <f t="shared" si="2357"/>
        <v>0</v>
      </c>
      <c r="CV981" s="36">
        <f t="shared" si="2417"/>
        <v>0</v>
      </c>
      <c r="CW981" s="36">
        <f t="shared" si="2358"/>
        <v>0</v>
      </c>
      <c r="CX981" s="36">
        <f t="shared" si="2359"/>
        <v>0</v>
      </c>
      <c r="CY981" s="36">
        <f t="shared" si="2360"/>
        <v>0</v>
      </c>
      <c r="CZ981" s="36">
        <f t="shared" si="2418"/>
        <v>0</v>
      </c>
      <c r="DA981" s="64">
        <f t="shared" si="2361"/>
        <v>6.886696548715987E-3</v>
      </c>
      <c r="DB981" s="70">
        <f t="shared" si="2419"/>
        <v>0.99316040566200614</v>
      </c>
      <c r="DC981" s="70">
        <f>PRODUCT($DB$8:DB981)</f>
        <v>1.8296169438740487E-4</v>
      </c>
      <c r="DD981" s="36">
        <f t="shared" si="2362"/>
        <v>0</v>
      </c>
      <c r="DE981" s="36">
        <f t="shared" si="2363"/>
        <v>0</v>
      </c>
      <c r="DF981" s="36">
        <f t="shared" si="2364"/>
        <v>0</v>
      </c>
      <c r="DG981" s="36">
        <f t="shared" si="2365"/>
        <v>0</v>
      </c>
      <c r="DH981" s="36">
        <f t="shared" si="2366"/>
        <v>0</v>
      </c>
      <c r="DI981" s="36">
        <f t="shared" si="2367"/>
        <v>0</v>
      </c>
      <c r="DJ981" s="36">
        <f t="shared" si="2368"/>
        <v>0</v>
      </c>
      <c r="DK981" s="36">
        <f t="shared" si="2369"/>
        <v>0</v>
      </c>
      <c r="DL981" s="36">
        <f t="shared" si="2370"/>
        <v>0</v>
      </c>
      <c r="DM981" s="36">
        <f t="shared" si="2371"/>
        <v>0</v>
      </c>
      <c r="DN981" s="36">
        <f t="shared" ca="1" si="2420"/>
        <v>4.6137290849905055E-12</v>
      </c>
      <c r="DO981" s="64" cm="1">
        <f t="array" ref="DO981">IFERROR(INDEX(Tbl_FwdNom,$B981,MATCH(LIDt,Tbl_FwdNom_Cols,0)),0)</f>
        <v>7.5828451719999999</v>
      </c>
      <c r="DP981" s="64">
        <f t="shared" ca="1" si="2421"/>
        <v>7.5215551630000004</v>
      </c>
      <c r="DQ981" s="64">
        <f t="shared" ca="1" si="2372"/>
        <v>6.0617279154047132E-3</v>
      </c>
      <c r="DR981" s="70">
        <f t="shared" ca="1" si="2373"/>
        <v>0.99397479523650623</v>
      </c>
      <c r="DS981" s="70">
        <f ca="1">PRODUCT($DR$8:DR981)</f>
        <v>7.3371248517239008E-4</v>
      </c>
      <c r="DT981" s="36">
        <f t="shared" ca="1" si="2374"/>
        <v>0</v>
      </c>
      <c r="DU981" s="36">
        <f t="shared" ca="1" si="2375"/>
        <v>0</v>
      </c>
      <c r="DV981" s="36">
        <f t="shared" ca="1" si="2376"/>
        <v>0</v>
      </c>
      <c r="DW981" s="36">
        <f t="shared" ca="1" si="2377"/>
        <v>0</v>
      </c>
      <c r="DX981" s="36">
        <f t="shared" ca="1" si="2378"/>
        <v>0</v>
      </c>
      <c r="DY981" s="36">
        <f t="shared" ca="1" si="2379"/>
        <v>0</v>
      </c>
      <c r="DZ981" s="36">
        <f t="shared" ca="1" si="2380"/>
        <v>0</v>
      </c>
      <c r="EA981" s="36">
        <f t="shared" ca="1" si="2381"/>
        <v>0</v>
      </c>
      <c r="EB981" s="36">
        <f t="shared" ca="1" si="2382"/>
        <v>0</v>
      </c>
      <c r="EC981" s="36">
        <f t="shared" ca="1" si="2383"/>
        <v>0</v>
      </c>
      <c r="ED981" s="36">
        <f t="shared" ca="1" si="2384"/>
        <v>0</v>
      </c>
      <c r="EE981" s="36">
        <f t="shared" ca="1" si="2422"/>
        <v>0</v>
      </c>
      <c r="EF981" s="36">
        <f t="shared" ca="1" si="2385"/>
        <v>0</v>
      </c>
      <c r="EG981" s="64"/>
      <c r="EH981" s="64"/>
      <c r="EI981" s="64"/>
      <c r="EJ981" s="70"/>
      <c r="EK981" s="70"/>
      <c r="EL981" s="70"/>
      <c r="EM981" s="70"/>
      <c r="EN981" s="70"/>
      <c r="EO981" s="36">
        <f t="shared" si="2386"/>
        <v>0</v>
      </c>
      <c r="EP981" s="36">
        <f t="shared" si="2387"/>
        <v>0</v>
      </c>
      <c r="EQ981" s="36">
        <f t="shared" si="2388"/>
        <v>0</v>
      </c>
      <c r="ER981" s="36">
        <f t="shared" si="2389"/>
        <v>0</v>
      </c>
      <c r="ES981" s="36">
        <f t="shared" si="2390"/>
        <v>0</v>
      </c>
      <c r="ET981" s="36">
        <f t="shared" si="2391"/>
        <v>0</v>
      </c>
      <c r="EU981" s="36">
        <f t="shared" si="2423"/>
        <v>0</v>
      </c>
      <c r="EV981" s="36">
        <f t="shared" si="2392"/>
        <v>0</v>
      </c>
      <c r="EW981" s="36">
        <f t="shared" si="2393"/>
        <v>0</v>
      </c>
      <c r="EX981" s="36">
        <f t="shared" si="2424"/>
        <v>0</v>
      </c>
      <c r="EY981" s="36">
        <f t="shared" si="2394"/>
        <v>0</v>
      </c>
      <c r="EZ981" s="36">
        <f t="shared" si="2395"/>
        <v>0</v>
      </c>
      <c r="FA981" s="36">
        <f t="shared" si="2396"/>
        <v>0</v>
      </c>
      <c r="FB981" s="36">
        <f t="shared" si="2397"/>
        <v>0</v>
      </c>
      <c r="FC981" s="36">
        <f t="shared" si="2425"/>
        <v>0</v>
      </c>
      <c r="FD981" s="36">
        <f t="shared" si="2398"/>
        <v>0</v>
      </c>
      <c r="FE981" s="36">
        <f t="shared" si="2399"/>
        <v>0</v>
      </c>
      <c r="FF981" s="36">
        <f t="shared" si="2426"/>
        <v>0</v>
      </c>
      <c r="FG981" s="36">
        <f t="shared" si="2400"/>
        <v>0</v>
      </c>
      <c r="FH981" s="36">
        <f t="shared" si="2401"/>
        <v>0</v>
      </c>
      <c r="FI981" s="36">
        <f t="shared" si="2402"/>
        <v>0</v>
      </c>
      <c r="FJ981" s="36">
        <f t="shared" ca="1" si="2403"/>
        <v>0</v>
      </c>
      <c r="FK981" s="36">
        <f t="shared" si="2404"/>
        <v>0</v>
      </c>
      <c r="FL981" s="36">
        <f t="shared" si="2405"/>
        <v>0</v>
      </c>
      <c r="FM981" s="36">
        <f t="shared" ca="1" si="2406"/>
        <v>0</v>
      </c>
      <c r="FN981" s="36">
        <f t="shared" ca="1" si="2428"/>
        <v>0</v>
      </c>
    </row>
    <row r="982" spans="2:170" x14ac:dyDescent="0.25">
      <c r="B982" s="2">
        <v>974</v>
      </c>
      <c r="C982" s="2">
        <f t="shared" si="2282"/>
        <v>82</v>
      </c>
      <c r="D982" s="2">
        <f t="shared" si="2279"/>
        <v>998</v>
      </c>
      <c r="E982" s="2">
        <f t="shared" si="2277"/>
        <v>84</v>
      </c>
      <c r="F982" s="189">
        <f t="shared" si="2281"/>
        <v>75361</v>
      </c>
      <c r="G982" s="2">
        <f t="shared" si="2280"/>
        <v>4</v>
      </c>
      <c r="H982" s="187">
        <f t="shared" si="2283"/>
        <v>115.75</v>
      </c>
      <c r="I982" s="186">
        <f t="shared" si="2278"/>
        <v>115</v>
      </c>
      <c r="J982" s="2">
        <f t="shared" si="2284"/>
        <v>0</v>
      </c>
      <c r="K982" s="2">
        <f t="shared" si="2285"/>
        <v>1</v>
      </c>
      <c r="L982">
        <f t="shared" si="2286"/>
        <v>2</v>
      </c>
      <c r="M982" s="190">
        <f t="shared" si="2407"/>
        <v>0.93</v>
      </c>
      <c r="N982">
        <f t="shared" si="2287"/>
        <v>1</v>
      </c>
      <c r="O982">
        <f t="shared" si="2288"/>
        <v>100</v>
      </c>
      <c r="P982" s="58">
        <f t="shared" si="2289"/>
        <v>4.1850000000000005</v>
      </c>
      <c r="Q982" s="106">
        <f t="shared" si="2290"/>
        <v>1</v>
      </c>
      <c r="R982" s="59">
        <f t="shared" si="2291"/>
        <v>1</v>
      </c>
      <c r="S982" s="32">
        <f t="shared" si="2408"/>
        <v>1</v>
      </c>
      <c r="T982">
        <f t="shared" si="2292"/>
        <v>1</v>
      </c>
      <c r="U982" s="32">
        <f t="shared" si="2409"/>
        <v>0.93</v>
      </c>
      <c r="V982">
        <f t="shared" si="2293"/>
        <v>1</v>
      </c>
      <c r="W982">
        <f t="shared" si="2294"/>
        <v>100</v>
      </c>
      <c r="X982" s="58">
        <f t="shared" si="2295"/>
        <v>1</v>
      </c>
      <c r="Y982" s="58">
        <f t="shared" si="2296"/>
        <v>1</v>
      </c>
      <c r="Z982" s="32">
        <f t="shared" si="2297"/>
        <v>1</v>
      </c>
      <c r="AA982" s="32">
        <f t="shared" si="2298"/>
        <v>1</v>
      </c>
      <c r="AB982" s="59">
        <f t="shared" si="2299"/>
        <v>4.9056245199999996E-3</v>
      </c>
      <c r="AC982" s="59">
        <f t="shared" si="2300"/>
        <v>4.9056245199999996E-3</v>
      </c>
      <c r="AD982">
        <f t="shared" si="2301"/>
        <v>1</v>
      </c>
      <c r="AE982" s="59">
        <f t="shared" si="2302"/>
        <v>4.9056245199999996E-3</v>
      </c>
      <c r="AF982" s="59">
        <f t="shared" si="2303"/>
        <v>4.1758461800000006E-3</v>
      </c>
      <c r="AG982" s="59">
        <f t="shared" si="2304"/>
        <v>4.1758461800000006E-3</v>
      </c>
      <c r="AH982">
        <f t="shared" si="2305"/>
        <v>1</v>
      </c>
      <c r="AI982" s="59">
        <f t="shared" si="2306"/>
        <v>4.1758461800000006E-3</v>
      </c>
      <c r="AJ982" s="59">
        <f t="shared" si="2307"/>
        <v>0</v>
      </c>
      <c r="AK982" s="59">
        <f t="shared" si="2308"/>
        <v>0</v>
      </c>
      <c r="AL982" s="59">
        <f t="shared" si="2309"/>
        <v>0</v>
      </c>
      <c r="AM982" s="12">
        <f t="shared" si="2410"/>
        <v>0</v>
      </c>
      <c r="AN982" s="12">
        <f t="shared" si="2411"/>
        <v>0</v>
      </c>
      <c r="AO982" s="66">
        <f t="shared" si="2310"/>
        <v>0</v>
      </c>
      <c r="AP982" s="66">
        <f t="shared" si="2311"/>
        <v>0</v>
      </c>
      <c r="AQ982" s="59">
        <f t="shared" si="2312"/>
        <v>0</v>
      </c>
      <c r="AR982" s="59">
        <f t="shared" si="2313"/>
        <v>0</v>
      </c>
      <c r="AS982" s="59">
        <f t="shared" si="2314"/>
        <v>0</v>
      </c>
      <c r="AT982" s="12">
        <f t="shared" si="2315"/>
        <v>0</v>
      </c>
      <c r="AU982" s="59">
        <f t="shared" si="2412"/>
        <v>0</v>
      </c>
      <c r="AV982" s="59">
        <f t="shared" si="2413"/>
        <v>0</v>
      </c>
      <c r="AW982" s="70">
        <f t="shared" si="2316"/>
        <v>0</v>
      </c>
      <c r="AX982" s="20">
        <f t="shared" si="2317"/>
        <v>200000</v>
      </c>
      <c r="AY982" s="20">
        <f t="shared" si="2318"/>
        <v>0</v>
      </c>
      <c r="AZ982" s="20">
        <f t="shared" si="2319"/>
        <v>0</v>
      </c>
      <c r="BA982" s="20">
        <f t="shared" si="2320"/>
        <v>200000</v>
      </c>
      <c r="BB982" s="36">
        <f t="shared" si="2321"/>
        <v>1</v>
      </c>
      <c r="BC982" s="36">
        <f t="shared" si="2322"/>
        <v>0</v>
      </c>
      <c r="BD982" s="80">
        <f t="shared" si="2323"/>
        <v>0</v>
      </c>
      <c r="BE982" s="36">
        <f t="shared" si="2324"/>
        <v>0</v>
      </c>
      <c r="BF982" s="36">
        <f t="shared" si="2325"/>
        <v>0</v>
      </c>
      <c r="BG982" s="36">
        <f t="shared" si="2326"/>
        <v>0</v>
      </c>
      <c r="BH982" s="36">
        <f t="shared" si="2327"/>
        <v>0</v>
      </c>
      <c r="BI982" s="36">
        <f t="shared" si="2328"/>
        <v>0</v>
      </c>
      <c r="BJ982" s="36">
        <f t="shared" si="2329"/>
        <v>0</v>
      </c>
      <c r="BK982" s="36">
        <f t="shared" si="2330"/>
        <v>0</v>
      </c>
      <c r="BL982" s="68">
        <f>IF(OR(AT982=0,E982&gt;ProjTerm),0,VLOOKUP(D982,'Life Events'!$AE$5:$AI$1206,5,FALSE))</f>
        <v>0</v>
      </c>
      <c r="BM982" s="93">
        <f t="shared" si="2331"/>
        <v>0</v>
      </c>
      <c r="BN982" s="93">
        <f t="shared" si="2332"/>
        <v>0</v>
      </c>
      <c r="BO982" s="36">
        <f t="shared" si="2333"/>
        <v>0</v>
      </c>
      <c r="BP982" s="36">
        <f t="shared" si="2334"/>
        <v>0</v>
      </c>
      <c r="BQ982" s="36">
        <f t="shared" si="2335"/>
        <v>0</v>
      </c>
      <c r="BR982" s="36">
        <f t="shared" si="2336"/>
        <v>154.78110000000001</v>
      </c>
      <c r="BS982" s="36">
        <f t="shared" si="2337"/>
        <v>0</v>
      </c>
      <c r="BT982" s="36">
        <f t="shared" si="2338"/>
        <v>0</v>
      </c>
      <c r="BU982" s="70" cm="1">
        <f t="array" ref="BU982">IF(AND(ActInt=1,$J982=0),INDEX(Tbl_FwdNom,$B982-IVP,MATCH(ValnDt,Tbl_FwdNom_Cols)),INDEX(Tbl_FwdNom,$B982,MATCH(StartDt,Tbl_FwdNom_Cols)))</f>
        <v>8.5784536629999995</v>
      </c>
      <c r="BV982" s="70" cm="1">
        <f t="array" ref="BV982">INDEX(Tbl_FwdReal,$B982,MATCH(StartDt,Tbl_FwdReal_Cols))</f>
        <v>2.7610475409999999</v>
      </c>
      <c r="BW982" s="70" cm="1">
        <f t="array" ref="BW982">IF(RunType&lt;&gt;"OPN",INDEX(Tbl_FwdReal,$B982,MATCH(ValnDt,Tbl_FwdReal_Cols)),IF(AND($J982=0,ActInt=1),INDEX(Tbl_FwdReal,$B982-IVP,MATCH(ValnDt,Tbl_FwdReal_Cols)),-999))*$K982</f>
        <v>2.7610475409999999</v>
      </c>
      <c r="BX982" s="70">
        <f t="shared" si="2339"/>
        <v>2.7610475409999998E-2</v>
      </c>
      <c r="BY982" s="70">
        <f t="shared" si="2414"/>
        <v>5.6611004473061222E-2</v>
      </c>
      <c r="BZ982" s="64">
        <f t="shared" si="2427"/>
        <v>4.5994301134422155E-3</v>
      </c>
      <c r="CA982" s="70" cm="1">
        <f t="array" ref="CA982">IF($J982=1,CA981*(1+INDEX(Tbl_CPI,$B982,MATCH(IF(RunType="OPN",StartDt,ValnDt),Tbl_CPI_Cols))),0)</f>
        <v>0</v>
      </c>
      <c r="CB982" s="70">
        <f t="shared" si="2415"/>
        <v>188.37754700604899</v>
      </c>
      <c r="CC982" s="70">
        <f t="shared" si="2416"/>
        <v>186.65623461228066</v>
      </c>
      <c r="CD982" s="36">
        <f t="shared" si="2340"/>
        <v>945.56937517337838</v>
      </c>
      <c r="CE982" s="36">
        <f t="shared" si="2341"/>
        <v>0</v>
      </c>
      <c r="CF982" s="36">
        <f t="shared" si="2342"/>
        <v>0</v>
      </c>
      <c r="CG982" s="36">
        <f t="shared" si="2343"/>
        <v>0</v>
      </c>
      <c r="CH982" s="36">
        <f t="shared" si="2344"/>
        <v>0</v>
      </c>
      <c r="CI982" s="36">
        <f t="shared" si="2345"/>
        <v>0</v>
      </c>
      <c r="CJ982" s="36">
        <f t="shared" si="2346"/>
        <v>0</v>
      </c>
      <c r="CK982" s="36">
        <f t="shared" si="2347"/>
        <v>0</v>
      </c>
      <c r="CL982" s="36">
        <f t="shared" si="2348"/>
        <v>0</v>
      </c>
      <c r="CM982" s="36">
        <f t="shared" si="2349"/>
        <v>0</v>
      </c>
      <c r="CN982" s="36">
        <f t="shared" si="2350"/>
        <v>0</v>
      </c>
      <c r="CO982" s="20">
        <f t="shared" si="2351"/>
        <v>120000</v>
      </c>
      <c r="CP982" s="20">
        <f t="shared" si="2352"/>
        <v>2</v>
      </c>
      <c r="CQ982" s="64" t="e">
        <f t="shared" si="2353"/>
        <v>#N/A</v>
      </c>
      <c r="CR982" s="64" t="e">
        <f t="shared" si="2354"/>
        <v>#N/A</v>
      </c>
      <c r="CS982" s="36" t="e">
        <f t="shared" si="2355"/>
        <v>#N/A</v>
      </c>
      <c r="CT982" s="36">
        <f t="shared" si="2356"/>
        <v>0</v>
      </c>
      <c r="CU982" s="36">
        <f t="shared" si="2357"/>
        <v>0</v>
      </c>
      <c r="CV982" s="36">
        <f t="shared" si="2417"/>
        <v>0</v>
      </c>
      <c r="CW982" s="36">
        <f t="shared" si="2358"/>
        <v>0</v>
      </c>
      <c r="CX982" s="36">
        <f t="shared" si="2359"/>
        <v>0</v>
      </c>
      <c r="CY982" s="36">
        <f t="shared" si="2360"/>
        <v>0</v>
      </c>
      <c r="CZ982" s="36">
        <f t="shared" si="2418"/>
        <v>0</v>
      </c>
      <c r="DA982" s="64">
        <f t="shared" si="2361"/>
        <v>6.8821405768531019E-3</v>
      </c>
      <c r="DB982" s="70">
        <f t="shared" si="2419"/>
        <v>0.99316489954533282</v>
      </c>
      <c r="DC982" s="70">
        <f>PRODUCT($DB$8:DB982)</f>
        <v>1.8171113282691086E-4</v>
      </c>
      <c r="DD982" s="36">
        <f t="shared" si="2362"/>
        <v>0</v>
      </c>
      <c r="DE982" s="36">
        <f t="shared" si="2363"/>
        <v>0</v>
      </c>
      <c r="DF982" s="36">
        <f t="shared" si="2364"/>
        <v>0</v>
      </c>
      <c r="DG982" s="36">
        <f t="shared" si="2365"/>
        <v>0</v>
      </c>
      <c r="DH982" s="36">
        <f t="shared" si="2366"/>
        <v>0</v>
      </c>
      <c r="DI982" s="36">
        <f t="shared" si="2367"/>
        <v>0</v>
      </c>
      <c r="DJ982" s="36">
        <f t="shared" si="2368"/>
        <v>0</v>
      </c>
      <c r="DK982" s="36">
        <f t="shared" si="2369"/>
        <v>0</v>
      </c>
      <c r="DL982" s="36">
        <f t="shared" si="2370"/>
        <v>0</v>
      </c>
      <c r="DM982" s="36">
        <f t="shared" si="2371"/>
        <v>0</v>
      </c>
      <c r="DN982" s="36">
        <f t="shared" ca="1" si="2420"/>
        <v>4.6137290849905055E-12</v>
      </c>
      <c r="DO982" s="64" cm="1">
        <f t="array" ref="DO982">IFERROR(INDEX(Tbl_FwdNom,$B982,MATCH(LIDt,Tbl_FwdNom_Cols,0)),0)</f>
        <v>7.5811422000000004</v>
      </c>
      <c r="DP982" s="64">
        <f t="shared" ca="1" si="2421"/>
        <v>7.5198531620000004</v>
      </c>
      <c r="DQ982" s="64">
        <f t="shared" ca="1" si="2372"/>
        <v>6.0604007935332049E-3</v>
      </c>
      <c r="DR982" s="70">
        <f t="shared" ca="1" si="2373"/>
        <v>0.99397610641592393</v>
      </c>
      <c r="DS982" s="70">
        <f ca="1">PRODUCT($DR$8:DR982)</f>
        <v>7.292926792404036E-4</v>
      </c>
      <c r="DT982" s="36">
        <f t="shared" ca="1" si="2374"/>
        <v>0</v>
      </c>
      <c r="DU982" s="36">
        <f t="shared" ca="1" si="2375"/>
        <v>0</v>
      </c>
      <c r="DV982" s="36">
        <f t="shared" ca="1" si="2376"/>
        <v>0</v>
      </c>
      <c r="DW982" s="36">
        <f t="shared" ca="1" si="2377"/>
        <v>0</v>
      </c>
      <c r="DX982" s="36">
        <f t="shared" ca="1" si="2378"/>
        <v>0</v>
      </c>
      <c r="DY982" s="36">
        <f t="shared" ca="1" si="2379"/>
        <v>0</v>
      </c>
      <c r="DZ982" s="36">
        <f t="shared" ca="1" si="2380"/>
        <v>0</v>
      </c>
      <c r="EA982" s="36">
        <f t="shared" ca="1" si="2381"/>
        <v>0</v>
      </c>
      <c r="EB982" s="36">
        <f t="shared" ca="1" si="2382"/>
        <v>0</v>
      </c>
      <c r="EC982" s="36">
        <f t="shared" ca="1" si="2383"/>
        <v>0</v>
      </c>
      <c r="ED982" s="36">
        <f t="shared" ca="1" si="2384"/>
        <v>0</v>
      </c>
      <c r="EE982" s="36">
        <f t="shared" ca="1" si="2422"/>
        <v>0</v>
      </c>
      <c r="EF982" s="36">
        <f t="shared" ca="1" si="2385"/>
        <v>0</v>
      </c>
      <c r="EG982" s="64"/>
      <c r="EH982" s="64"/>
      <c r="EI982" s="64"/>
      <c r="EJ982" s="70"/>
      <c r="EK982" s="70"/>
      <c r="EL982" s="70"/>
      <c r="EM982" s="70"/>
      <c r="EN982" s="70"/>
      <c r="EO982" s="36">
        <f t="shared" si="2386"/>
        <v>0</v>
      </c>
      <c r="EP982" s="36">
        <f t="shared" si="2387"/>
        <v>0</v>
      </c>
      <c r="EQ982" s="36">
        <f t="shared" si="2388"/>
        <v>0</v>
      </c>
      <c r="ER982" s="36">
        <f t="shared" si="2389"/>
        <v>0</v>
      </c>
      <c r="ES982" s="36">
        <f t="shared" si="2390"/>
        <v>0</v>
      </c>
      <c r="ET982" s="36">
        <f t="shared" si="2391"/>
        <v>0</v>
      </c>
      <c r="EU982" s="36">
        <f t="shared" si="2423"/>
        <v>0</v>
      </c>
      <c r="EV982" s="36">
        <f t="shared" si="2392"/>
        <v>0</v>
      </c>
      <c r="EW982" s="36">
        <f t="shared" si="2393"/>
        <v>0</v>
      </c>
      <c r="EX982" s="36">
        <f t="shared" si="2424"/>
        <v>0</v>
      </c>
      <c r="EY982" s="36">
        <f t="shared" si="2394"/>
        <v>0</v>
      </c>
      <c r="EZ982" s="36">
        <f t="shared" si="2395"/>
        <v>0</v>
      </c>
      <c r="FA982" s="36">
        <f t="shared" si="2396"/>
        <v>0</v>
      </c>
      <c r="FB982" s="36">
        <f t="shared" si="2397"/>
        <v>0</v>
      </c>
      <c r="FC982" s="36">
        <f t="shared" si="2425"/>
        <v>0</v>
      </c>
      <c r="FD982" s="36">
        <f t="shared" si="2398"/>
        <v>0</v>
      </c>
      <c r="FE982" s="36">
        <f t="shared" si="2399"/>
        <v>0</v>
      </c>
      <c r="FF982" s="36">
        <f t="shared" si="2426"/>
        <v>0</v>
      </c>
      <c r="FG982" s="36">
        <f t="shared" si="2400"/>
        <v>0</v>
      </c>
      <c r="FH982" s="36">
        <f t="shared" si="2401"/>
        <v>0</v>
      </c>
      <c r="FI982" s="36">
        <f t="shared" si="2402"/>
        <v>0</v>
      </c>
      <c r="FJ982" s="36">
        <f t="shared" ca="1" si="2403"/>
        <v>0</v>
      </c>
      <c r="FK982" s="36">
        <f t="shared" si="2404"/>
        <v>0</v>
      </c>
      <c r="FL982" s="36">
        <f t="shared" si="2405"/>
        <v>0</v>
      </c>
      <c r="FM982" s="36">
        <f t="shared" ca="1" si="2406"/>
        <v>0</v>
      </c>
      <c r="FN982" s="36">
        <f t="shared" ca="1" si="2428"/>
        <v>0</v>
      </c>
    </row>
    <row r="983" spans="2:170" x14ac:dyDescent="0.25">
      <c r="B983" s="2">
        <v>975</v>
      </c>
      <c r="C983" s="2">
        <f t="shared" si="2282"/>
        <v>82</v>
      </c>
      <c r="D983" s="2">
        <f t="shared" si="2279"/>
        <v>999</v>
      </c>
      <c r="E983" s="2">
        <f t="shared" si="2277"/>
        <v>84</v>
      </c>
      <c r="F983" s="189">
        <f t="shared" si="2281"/>
        <v>75392</v>
      </c>
      <c r="G983" s="2">
        <f t="shared" si="2280"/>
        <v>5</v>
      </c>
      <c r="H983" s="187">
        <f t="shared" si="2283"/>
        <v>115.83333333333334</v>
      </c>
      <c r="I983" s="186">
        <f t="shared" si="2278"/>
        <v>115</v>
      </c>
      <c r="J983" s="2">
        <f t="shared" si="2284"/>
        <v>0</v>
      </c>
      <c r="K983" s="2">
        <f t="shared" si="2285"/>
        <v>1</v>
      </c>
      <c r="L983">
        <f t="shared" si="2286"/>
        <v>2</v>
      </c>
      <c r="M983" s="190">
        <f t="shared" si="2407"/>
        <v>0.93</v>
      </c>
      <c r="N983">
        <f t="shared" si="2287"/>
        <v>1</v>
      </c>
      <c r="O983">
        <f t="shared" si="2288"/>
        <v>100</v>
      </c>
      <c r="P983" s="58">
        <f t="shared" si="2289"/>
        <v>4.1850000000000005</v>
      </c>
      <c r="Q983" s="106">
        <f t="shared" si="2290"/>
        <v>1</v>
      </c>
      <c r="R983" s="59">
        <f t="shared" si="2291"/>
        <v>1</v>
      </c>
      <c r="S983" s="32">
        <f t="shared" si="2408"/>
        <v>1</v>
      </c>
      <c r="T983">
        <f t="shared" si="2292"/>
        <v>1</v>
      </c>
      <c r="U983" s="32">
        <f t="shared" si="2409"/>
        <v>0.93</v>
      </c>
      <c r="V983">
        <f t="shared" si="2293"/>
        <v>1</v>
      </c>
      <c r="W983">
        <f t="shared" si="2294"/>
        <v>100</v>
      </c>
      <c r="X983" s="58">
        <f t="shared" si="2295"/>
        <v>1</v>
      </c>
      <c r="Y983" s="58">
        <f t="shared" si="2296"/>
        <v>1</v>
      </c>
      <c r="Z983" s="32">
        <f t="shared" si="2297"/>
        <v>1</v>
      </c>
      <c r="AA983" s="32">
        <f t="shared" si="2298"/>
        <v>1</v>
      </c>
      <c r="AB983" s="59">
        <f t="shared" si="2299"/>
        <v>4.9056245199999996E-3</v>
      </c>
      <c r="AC983" s="59">
        <f t="shared" si="2300"/>
        <v>4.9056245199999996E-3</v>
      </c>
      <c r="AD983">
        <f t="shared" si="2301"/>
        <v>1</v>
      </c>
      <c r="AE983" s="59">
        <f t="shared" si="2302"/>
        <v>4.9056245199999996E-3</v>
      </c>
      <c r="AF983" s="59">
        <f t="shared" si="2303"/>
        <v>4.1758461800000006E-3</v>
      </c>
      <c r="AG983" s="59">
        <f t="shared" si="2304"/>
        <v>4.1758461800000006E-3</v>
      </c>
      <c r="AH983">
        <f t="shared" si="2305"/>
        <v>1</v>
      </c>
      <c r="AI983" s="59">
        <f t="shared" si="2306"/>
        <v>4.1758461800000006E-3</v>
      </c>
      <c r="AJ983" s="59">
        <f t="shared" si="2307"/>
        <v>0</v>
      </c>
      <c r="AK983" s="59">
        <f t="shared" si="2308"/>
        <v>0</v>
      </c>
      <c r="AL983" s="59">
        <f t="shared" si="2309"/>
        <v>0</v>
      </c>
      <c r="AM983" s="12">
        <f t="shared" si="2410"/>
        <v>0</v>
      </c>
      <c r="AN983" s="12">
        <f t="shared" si="2411"/>
        <v>0</v>
      </c>
      <c r="AO983" s="66">
        <f t="shared" si="2310"/>
        <v>0</v>
      </c>
      <c r="AP983" s="66">
        <f t="shared" si="2311"/>
        <v>0</v>
      </c>
      <c r="AQ983" s="59">
        <f t="shared" si="2312"/>
        <v>0</v>
      </c>
      <c r="AR983" s="59">
        <f t="shared" si="2313"/>
        <v>0</v>
      </c>
      <c r="AS983" s="59">
        <f t="shared" si="2314"/>
        <v>0</v>
      </c>
      <c r="AT983" s="12">
        <f t="shared" si="2315"/>
        <v>0</v>
      </c>
      <c r="AU983" s="59">
        <f t="shared" si="2412"/>
        <v>0</v>
      </c>
      <c r="AV983" s="59">
        <f t="shared" si="2413"/>
        <v>0</v>
      </c>
      <c r="AW983" s="70">
        <f t="shared" si="2316"/>
        <v>0</v>
      </c>
      <c r="AX983" s="20">
        <f t="shared" si="2317"/>
        <v>200000</v>
      </c>
      <c r="AY983" s="20">
        <f t="shared" si="2318"/>
        <v>0</v>
      </c>
      <c r="AZ983" s="20">
        <f t="shared" si="2319"/>
        <v>0</v>
      </c>
      <c r="BA983" s="20">
        <f t="shared" si="2320"/>
        <v>200000</v>
      </c>
      <c r="BB983" s="36">
        <f t="shared" si="2321"/>
        <v>1</v>
      </c>
      <c r="BC983" s="36">
        <f t="shared" si="2322"/>
        <v>0</v>
      </c>
      <c r="BD983" s="80">
        <f t="shared" si="2323"/>
        <v>0</v>
      </c>
      <c r="BE983" s="36">
        <f t="shared" si="2324"/>
        <v>0</v>
      </c>
      <c r="BF983" s="36">
        <f t="shared" si="2325"/>
        <v>0</v>
      </c>
      <c r="BG983" s="36">
        <f t="shared" si="2326"/>
        <v>0</v>
      </c>
      <c r="BH983" s="36">
        <f t="shared" si="2327"/>
        <v>0</v>
      </c>
      <c r="BI983" s="36">
        <f t="shared" si="2328"/>
        <v>0</v>
      </c>
      <c r="BJ983" s="36">
        <f t="shared" si="2329"/>
        <v>0</v>
      </c>
      <c r="BK983" s="36">
        <f t="shared" si="2330"/>
        <v>0</v>
      </c>
      <c r="BL983" s="68">
        <f>IF(OR(AT983=0,E983&gt;ProjTerm),0,VLOOKUP(D983,'Life Events'!$AE$5:$AI$1206,5,FALSE))</f>
        <v>0</v>
      </c>
      <c r="BM983" s="93">
        <f t="shared" si="2331"/>
        <v>0</v>
      </c>
      <c r="BN983" s="93">
        <f t="shared" si="2332"/>
        <v>0</v>
      </c>
      <c r="BO983" s="36">
        <f t="shared" si="2333"/>
        <v>0</v>
      </c>
      <c r="BP983" s="36">
        <f t="shared" si="2334"/>
        <v>0</v>
      </c>
      <c r="BQ983" s="36">
        <f t="shared" si="2335"/>
        <v>0</v>
      </c>
      <c r="BR983" s="36">
        <f t="shared" si="2336"/>
        <v>154.78110000000001</v>
      </c>
      <c r="BS983" s="36">
        <f t="shared" si="2337"/>
        <v>0</v>
      </c>
      <c r="BT983" s="36">
        <f t="shared" si="2338"/>
        <v>0</v>
      </c>
      <c r="BU983" s="70" cm="1">
        <f t="array" ref="BU983">IF(AND(ActInt=1,$J983=0),INDEX(Tbl_FwdNom,$B983-IVP,MATCH(ValnDt,Tbl_FwdNom_Cols)),INDEX(Tbl_FwdNom,$B983,MATCH(StartDt,Tbl_FwdNom_Cols)))</f>
        <v>8.5725582459999998</v>
      </c>
      <c r="BV983" s="70" cm="1">
        <f t="array" ref="BV983">INDEX(Tbl_FwdReal,$B983,MATCH(StartDt,Tbl_FwdReal_Cols))</f>
        <v>2.7576877550000001</v>
      </c>
      <c r="BW983" s="70" cm="1">
        <f t="array" ref="BW983">IF(RunType&lt;&gt;"OPN",INDEX(Tbl_FwdReal,$B983,MATCH(ValnDt,Tbl_FwdReal_Cols)),IF(AND($J983=0,ActInt=1),INDEX(Tbl_FwdReal,$B983-IVP,MATCH(ValnDt,Tbl_FwdReal_Cols)),-999))*$K983</f>
        <v>2.7576877550000001</v>
      </c>
      <c r="BX983" s="70">
        <f t="shared" si="2339"/>
        <v>2.757687755E-2</v>
      </c>
      <c r="BY983" s="70">
        <f t="shared" si="2414"/>
        <v>5.658817961011442E-2</v>
      </c>
      <c r="BZ983" s="64">
        <f t="shared" si="2427"/>
        <v>4.5976216529302061E-3</v>
      </c>
      <c r="CA983" s="70" cm="1">
        <f t="array" ref="CA983">IF($J983=1,CA982*(1+INDEX(Tbl_CPI,$B983,MATCH(IF(RunType="OPN",StartDt,ValnDt),Tbl_CPI_Cols))),0)</f>
        <v>0</v>
      </c>
      <c r="CB983" s="70">
        <f t="shared" si="2415"/>
        <v>189.24363569508986</v>
      </c>
      <c r="CC983" s="70">
        <f t="shared" si="2416"/>
        <v>186.65623461228066</v>
      </c>
      <c r="CD983" s="36">
        <f t="shared" si="2340"/>
        <v>945.56937517337838</v>
      </c>
      <c r="CE983" s="36">
        <f t="shared" si="2341"/>
        <v>0</v>
      </c>
      <c r="CF983" s="36">
        <f t="shared" si="2342"/>
        <v>0</v>
      </c>
      <c r="CG983" s="36">
        <f t="shared" si="2343"/>
        <v>0</v>
      </c>
      <c r="CH983" s="36">
        <f t="shared" si="2344"/>
        <v>0</v>
      </c>
      <c r="CI983" s="36">
        <f t="shared" si="2345"/>
        <v>0</v>
      </c>
      <c r="CJ983" s="36">
        <f t="shared" si="2346"/>
        <v>0</v>
      </c>
      <c r="CK983" s="36">
        <f t="shared" si="2347"/>
        <v>0</v>
      </c>
      <c r="CL983" s="36">
        <f t="shared" si="2348"/>
        <v>0</v>
      </c>
      <c r="CM983" s="36">
        <f t="shared" si="2349"/>
        <v>0</v>
      </c>
      <c r="CN983" s="36">
        <f t="shared" si="2350"/>
        <v>0</v>
      </c>
      <c r="CO983" s="20">
        <f t="shared" si="2351"/>
        <v>120000</v>
      </c>
      <c r="CP983" s="20">
        <f t="shared" si="2352"/>
        <v>2</v>
      </c>
      <c r="CQ983" s="64" t="e">
        <f t="shared" si="2353"/>
        <v>#N/A</v>
      </c>
      <c r="CR983" s="64" t="e">
        <f t="shared" si="2354"/>
        <v>#N/A</v>
      </c>
      <c r="CS983" s="36" t="e">
        <f t="shared" si="2355"/>
        <v>#N/A</v>
      </c>
      <c r="CT983" s="36">
        <f t="shared" si="2356"/>
        <v>0</v>
      </c>
      <c r="CU983" s="36">
        <f t="shared" si="2357"/>
        <v>0</v>
      </c>
      <c r="CV983" s="36">
        <f t="shared" si="2417"/>
        <v>0</v>
      </c>
      <c r="CW983" s="36">
        <f t="shared" si="2358"/>
        <v>0</v>
      </c>
      <c r="CX983" s="36">
        <f t="shared" si="2359"/>
        <v>0</v>
      </c>
      <c r="CY983" s="36">
        <f t="shared" si="2360"/>
        <v>0</v>
      </c>
      <c r="CZ983" s="36">
        <f t="shared" si="2418"/>
        <v>0</v>
      </c>
      <c r="DA983" s="64">
        <f t="shared" si="2361"/>
        <v>6.8775846255142437E-3</v>
      </c>
      <c r="DB983" s="70">
        <f t="shared" si="2419"/>
        <v>0.99316939344908328</v>
      </c>
      <c r="DC983" s="70">
        <f>PRODUCT($DB$8:DB983)</f>
        <v>1.8046993557264886E-4</v>
      </c>
      <c r="DD983" s="36">
        <f t="shared" si="2362"/>
        <v>0</v>
      </c>
      <c r="DE983" s="36">
        <f t="shared" si="2363"/>
        <v>0</v>
      </c>
      <c r="DF983" s="36">
        <f t="shared" si="2364"/>
        <v>0</v>
      </c>
      <c r="DG983" s="36">
        <f t="shared" si="2365"/>
        <v>0</v>
      </c>
      <c r="DH983" s="36">
        <f t="shared" si="2366"/>
        <v>0</v>
      </c>
      <c r="DI983" s="36">
        <f t="shared" si="2367"/>
        <v>0</v>
      </c>
      <c r="DJ983" s="36">
        <f t="shared" si="2368"/>
        <v>0</v>
      </c>
      <c r="DK983" s="36">
        <f t="shared" si="2369"/>
        <v>0</v>
      </c>
      <c r="DL983" s="36">
        <f t="shared" si="2370"/>
        <v>0</v>
      </c>
      <c r="DM983" s="36">
        <f t="shared" si="2371"/>
        <v>0</v>
      </c>
      <c r="DN983" s="36">
        <f t="shared" ca="1" si="2420"/>
        <v>4.6137290849905055E-12</v>
      </c>
      <c r="DO983" s="64" cm="1">
        <f t="array" ref="DO983">IFERROR(INDEX(Tbl_FwdNom,$B983,MATCH(LIDt,Tbl_FwdNom_Cols,0)),0)</f>
        <v>7.5794392549999996</v>
      </c>
      <c r="DP983" s="64">
        <f t="shared" ca="1" si="2421"/>
        <v>7.518151187</v>
      </c>
      <c r="DQ983" s="64">
        <f t="shared" ca="1" si="2372"/>
        <v>6.0590736726782168E-3</v>
      </c>
      <c r="DR983" s="70">
        <f t="shared" ca="1" si="2373"/>
        <v>0.99397741759779656</v>
      </c>
      <c r="DS983" s="70">
        <f ca="1">PRODUCT($DR$8:DR983)</f>
        <v>7.2490045398435456E-4</v>
      </c>
      <c r="DT983" s="36">
        <f t="shared" ca="1" si="2374"/>
        <v>0</v>
      </c>
      <c r="DU983" s="36">
        <f t="shared" ca="1" si="2375"/>
        <v>0</v>
      </c>
      <c r="DV983" s="36">
        <f t="shared" ca="1" si="2376"/>
        <v>0</v>
      </c>
      <c r="DW983" s="36">
        <f t="shared" ca="1" si="2377"/>
        <v>0</v>
      </c>
      <c r="DX983" s="36">
        <f t="shared" ca="1" si="2378"/>
        <v>0</v>
      </c>
      <c r="DY983" s="36">
        <f t="shared" ca="1" si="2379"/>
        <v>0</v>
      </c>
      <c r="DZ983" s="36">
        <f t="shared" ca="1" si="2380"/>
        <v>0</v>
      </c>
      <c r="EA983" s="36">
        <f t="shared" ca="1" si="2381"/>
        <v>0</v>
      </c>
      <c r="EB983" s="36">
        <f t="shared" ca="1" si="2382"/>
        <v>0</v>
      </c>
      <c r="EC983" s="36">
        <f t="shared" ca="1" si="2383"/>
        <v>0</v>
      </c>
      <c r="ED983" s="36">
        <f t="shared" ca="1" si="2384"/>
        <v>0</v>
      </c>
      <c r="EE983" s="36">
        <f t="shared" ca="1" si="2422"/>
        <v>0</v>
      </c>
      <c r="EF983" s="36">
        <f t="shared" ca="1" si="2385"/>
        <v>0</v>
      </c>
      <c r="EG983" s="64"/>
      <c r="EH983" s="64"/>
      <c r="EI983" s="64"/>
      <c r="EJ983" s="70"/>
      <c r="EK983" s="70"/>
      <c r="EL983" s="70"/>
      <c r="EM983" s="70"/>
      <c r="EN983" s="70"/>
      <c r="EO983" s="36">
        <f t="shared" si="2386"/>
        <v>0</v>
      </c>
      <c r="EP983" s="36">
        <f t="shared" si="2387"/>
        <v>0</v>
      </c>
      <c r="EQ983" s="36">
        <f t="shared" si="2388"/>
        <v>0</v>
      </c>
      <c r="ER983" s="36">
        <f t="shared" si="2389"/>
        <v>0</v>
      </c>
      <c r="ES983" s="36">
        <f t="shared" si="2390"/>
        <v>0</v>
      </c>
      <c r="ET983" s="36">
        <f t="shared" si="2391"/>
        <v>0</v>
      </c>
      <c r="EU983" s="36">
        <f t="shared" si="2423"/>
        <v>0</v>
      </c>
      <c r="EV983" s="36">
        <f t="shared" si="2392"/>
        <v>0</v>
      </c>
      <c r="EW983" s="36">
        <f t="shared" si="2393"/>
        <v>0</v>
      </c>
      <c r="EX983" s="36">
        <f t="shared" si="2424"/>
        <v>0</v>
      </c>
      <c r="EY983" s="36">
        <f t="shared" si="2394"/>
        <v>0</v>
      </c>
      <c r="EZ983" s="36">
        <f t="shared" si="2395"/>
        <v>0</v>
      </c>
      <c r="FA983" s="36">
        <f t="shared" si="2396"/>
        <v>0</v>
      </c>
      <c r="FB983" s="36">
        <f t="shared" si="2397"/>
        <v>0</v>
      </c>
      <c r="FC983" s="36">
        <f t="shared" si="2425"/>
        <v>0</v>
      </c>
      <c r="FD983" s="36">
        <f t="shared" si="2398"/>
        <v>0</v>
      </c>
      <c r="FE983" s="36">
        <f t="shared" si="2399"/>
        <v>0</v>
      </c>
      <c r="FF983" s="36">
        <f t="shared" si="2426"/>
        <v>0</v>
      </c>
      <c r="FG983" s="36">
        <f t="shared" si="2400"/>
        <v>0</v>
      </c>
      <c r="FH983" s="36">
        <f t="shared" si="2401"/>
        <v>0</v>
      </c>
      <c r="FI983" s="36">
        <f t="shared" si="2402"/>
        <v>0</v>
      </c>
      <c r="FJ983" s="36">
        <f t="shared" ca="1" si="2403"/>
        <v>0</v>
      </c>
      <c r="FK983" s="36">
        <f t="shared" si="2404"/>
        <v>0</v>
      </c>
      <c r="FL983" s="36">
        <f t="shared" si="2405"/>
        <v>0</v>
      </c>
      <c r="FM983" s="36">
        <f t="shared" ca="1" si="2406"/>
        <v>0</v>
      </c>
      <c r="FN983" s="36">
        <f t="shared" ca="1" si="2428"/>
        <v>0</v>
      </c>
    </row>
    <row r="984" spans="2:170" x14ac:dyDescent="0.25">
      <c r="B984" s="2">
        <v>976</v>
      </c>
      <c r="C984" s="2">
        <f t="shared" si="2282"/>
        <v>82</v>
      </c>
      <c r="D984" s="2">
        <f t="shared" si="2279"/>
        <v>1000</v>
      </c>
      <c r="E984" s="2">
        <f t="shared" si="2277"/>
        <v>84</v>
      </c>
      <c r="F984" s="189">
        <f t="shared" si="2281"/>
        <v>75422</v>
      </c>
      <c r="G984" s="2">
        <f t="shared" si="2280"/>
        <v>6</v>
      </c>
      <c r="H984" s="187">
        <f t="shared" si="2283"/>
        <v>115.91666666666666</v>
      </c>
      <c r="I984" s="186">
        <f t="shared" si="2278"/>
        <v>115</v>
      </c>
      <c r="J984" s="2">
        <f t="shared" si="2284"/>
        <v>0</v>
      </c>
      <c r="K984" s="2">
        <f t="shared" si="2285"/>
        <v>1</v>
      </c>
      <c r="L984">
        <f t="shared" si="2286"/>
        <v>2</v>
      </c>
      <c r="M984" s="190">
        <f t="shared" si="2407"/>
        <v>0.93</v>
      </c>
      <c r="N984">
        <f t="shared" si="2287"/>
        <v>1</v>
      </c>
      <c r="O984">
        <f t="shared" si="2288"/>
        <v>100</v>
      </c>
      <c r="P984" s="58">
        <f t="shared" si="2289"/>
        <v>4.1850000000000005</v>
      </c>
      <c r="Q984" s="106">
        <f t="shared" si="2290"/>
        <v>1</v>
      </c>
      <c r="R984" s="59">
        <f t="shared" si="2291"/>
        <v>1</v>
      </c>
      <c r="S984" s="32">
        <f t="shared" si="2408"/>
        <v>1</v>
      </c>
      <c r="T984">
        <f t="shared" si="2292"/>
        <v>1</v>
      </c>
      <c r="U984" s="32">
        <f t="shared" si="2409"/>
        <v>0.93</v>
      </c>
      <c r="V984">
        <f t="shared" si="2293"/>
        <v>1</v>
      </c>
      <c r="W984">
        <f t="shared" si="2294"/>
        <v>100</v>
      </c>
      <c r="X984" s="58">
        <f t="shared" si="2295"/>
        <v>1</v>
      </c>
      <c r="Y984" s="58">
        <f t="shared" si="2296"/>
        <v>1</v>
      </c>
      <c r="Z984" s="32">
        <f t="shared" si="2297"/>
        <v>1</v>
      </c>
      <c r="AA984" s="32">
        <f t="shared" si="2298"/>
        <v>1</v>
      </c>
      <c r="AB984" s="59">
        <f t="shared" si="2299"/>
        <v>4.9056245199999996E-3</v>
      </c>
      <c r="AC984" s="59">
        <f t="shared" si="2300"/>
        <v>4.9056245199999996E-3</v>
      </c>
      <c r="AD984">
        <f t="shared" si="2301"/>
        <v>1</v>
      </c>
      <c r="AE984" s="59">
        <f t="shared" si="2302"/>
        <v>4.9056245199999996E-3</v>
      </c>
      <c r="AF984" s="59">
        <f t="shared" si="2303"/>
        <v>4.1758461800000006E-3</v>
      </c>
      <c r="AG984" s="59">
        <f t="shared" si="2304"/>
        <v>4.1758461800000006E-3</v>
      </c>
      <c r="AH984">
        <f t="shared" si="2305"/>
        <v>1</v>
      </c>
      <c r="AI984" s="59">
        <f t="shared" si="2306"/>
        <v>4.1758461800000006E-3</v>
      </c>
      <c r="AJ984" s="59">
        <f t="shared" si="2307"/>
        <v>0</v>
      </c>
      <c r="AK984" s="59">
        <f t="shared" si="2308"/>
        <v>0</v>
      </c>
      <c r="AL984" s="59">
        <f t="shared" si="2309"/>
        <v>0</v>
      </c>
      <c r="AM984" s="12">
        <f t="shared" si="2410"/>
        <v>0</v>
      </c>
      <c r="AN984" s="12">
        <f t="shared" si="2411"/>
        <v>0</v>
      </c>
      <c r="AO984" s="66">
        <f t="shared" si="2310"/>
        <v>0</v>
      </c>
      <c r="AP984" s="66">
        <f t="shared" si="2311"/>
        <v>0</v>
      </c>
      <c r="AQ984" s="59">
        <f t="shared" si="2312"/>
        <v>0</v>
      </c>
      <c r="AR984" s="59">
        <f t="shared" si="2313"/>
        <v>0</v>
      </c>
      <c r="AS984" s="59">
        <f t="shared" si="2314"/>
        <v>0</v>
      </c>
      <c r="AT984" s="12">
        <f t="shared" si="2315"/>
        <v>0</v>
      </c>
      <c r="AU984" s="59">
        <f t="shared" si="2412"/>
        <v>0</v>
      </c>
      <c r="AV984" s="59">
        <f t="shared" si="2413"/>
        <v>0</v>
      </c>
      <c r="AW984" s="70">
        <f t="shared" si="2316"/>
        <v>0</v>
      </c>
      <c r="AX984" s="20">
        <f t="shared" si="2317"/>
        <v>200000</v>
      </c>
      <c r="AY984" s="20">
        <f t="shared" si="2318"/>
        <v>0</v>
      </c>
      <c r="AZ984" s="20">
        <f t="shared" si="2319"/>
        <v>0</v>
      </c>
      <c r="BA984" s="20">
        <f t="shared" si="2320"/>
        <v>200000</v>
      </c>
      <c r="BB984" s="36">
        <f t="shared" si="2321"/>
        <v>1</v>
      </c>
      <c r="BC984" s="36">
        <f t="shared" si="2322"/>
        <v>0</v>
      </c>
      <c r="BD984" s="80">
        <f t="shared" si="2323"/>
        <v>0</v>
      </c>
      <c r="BE984" s="36">
        <f t="shared" si="2324"/>
        <v>0</v>
      </c>
      <c r="BF984" s="36">
        <f t="shared" si="2325"/>
        <v>0</v>
      </c>
      <c r="BG984" s="36">
        <f t="shared" si="2326"/>
        <v>0</v>
      </c>
      <c r="BH984" s="36">
        <f t="shared" si="2327"/>
        <v>0</v>
      </c>
      <c r="BI984" s="36">
        <f t="shared" si="2328"/>
        <v>0</v>
      </c>
      <c r="BJ984" s="36">
        <f t="shared" si="2329"/>
        <v>0</v>
      </c>
      <c r="BK984" s="36">
        <f t="shared" si="2330"/>
        <v>0</v>
      </c>
      <c r="BL984" s="68">
        <f>IF(OR(AT984=0,E984&gt;ProjTerm),0,VLOOKUP(D984,'Life Events'!$AE$5:$AI$1206,5,FALSE))</f>
        <v>0</v>
      </c>
      <c r="BM984" s="93">
        <f t="shared" si="2331"/>
        <v>0</v>
      </c>
      <c r="BN984" s="93">
        <f t="shared" si="2332"/>
        <v>0</v>
      </c>
      <c r="BO984" s="36">
        <f t="shared" si="2333"/>
        <v>0</v>
      </c>
      <c r="BP984" s="36">
        <f t="shared" si="2334"/>
        <v>0</v>
      </c>
      <c r="BQ984" s="36">
        <f t="shared" si="2335"/>
        <v>0</v>
      </c>
      <c r="BR984" s="36">
        <f t="shared" si="2336"/>
        <v>154.78110000000001</v>
      </c>
      <c r="BS984" s="36">
        <f t="shared" si="2337"/>
        <v>0</v>
      </c>
      <c r="BT984" s="36">
        <f t="shared" si="2338"/>
        <v>0</v>
      </c>
      <c r="BU984" s="70" cm="1">
        <f t="array" ref="BU984">IF(AND(ActInt=1,$J984=0),INDEX(Tbl_FwdNom,$B984-IVP,MATCH(ValnDt,Tbl_FwdNom_Cols)),INDEX(Tbl_FwdNom,$B984,MATCH(StartDt,Tbl_FwdNom_Cols)))</f>
        <v>8.566663149</v>
      </c>
      <c r="BV984" s="70" cm="1">
        <f t="array" ref="BV984">INDEX(Tbl_FwdReal,$B984,MATCH(StartDt,Tbl_FwdReal_Cols))</f>
        <v>2.754328079</v>
      </c>
      <c r="BW984" s="70" cm="1">
        <f t="array" ref="BW984">IF(RunType&lt;&gt;"OPN",INDEX(Tbl_FwdReal,$B984,MATCH(ValnDt,Tbl_FwdReal_Cols)),IF(AND($J984=0,ActInt=1),INDEX(Tbl_FwdReal,$B984-IVP,MATCH(ValnDt,Tbl_FwdReal_Cols)),-999))*$K984</f>
        <v>2.754328079</v>
      </c>
      <c r="BX984" s="70">
        <f t="shared" si="2339"/>
        <v>2.7543280789999999E-2</v>
      </c>
      <c r="BY984" s="70">
        <f t="shared" si="2414"/>
        <v>5.6565355237701898E-2</v>
      </c>
      <c r="BZ984" s="64">
        <f t="shared" si="2427"/>
        <v>4.5958131954735304E-3</v>
      </c>
      <c r="CA984" s="70" cm="1">
        <f t="array" ref="CA984">IF($J984=1,CA983*(1+INDEX(Tbl_CPI,$B984,MATCH(IF(RunType="OPN",StartDt,ValnDt),Tbl_CPI_Cols))),0)</f>
        <v>0</v>
      </c>
      <c r="CB984" s="70">
        <f t="shared" si="2415"/>
        <v>190.11336409317676</v>
      </c>
      <c r="CC984" s="70">
        <f t="shared" si="2416"/>
        <v>186.65623461228066</v>
      </c>
      <c r="CD984" s="36">
        <f t="shared" si="2340"/>
        <v>945.56937517337838</v>
      </c>
      <c r="CE984" s="36">
        <f t="shared" si="2341"/>
        <v>0</v>
      </c>
      <c r="CF984" s="36">
        <f t="shared" si="2342"/>
        <v>0</v>
      </c>
      <c r="CG984" s="36">
        <f t="shared" si="2343"/>
        <v>0</v>
      </c>
      <c r="CH984" s="36">
        <f t="shared" si="2344"/>
        <v>0</v>
      </c>
      <c r="CI984" s="36">
        <f t="shared" si="2345"/>
        <v>0</v>
      </c>
      <c r="CJ984" s="36">
        <f t="shared" si="2346"/>
        <v>0</v>
      </c>
      <c r="CK984" s="36">
        <f t="shared" si="2347"/>
        <v>0</v>
      </c>
      <c r="CL984" s="36">
        <f t="shared" si="2348"/>
        <v>0</v>
      </c>
      <c r="CM984" s="36">
        <f t="shared" si="2349"/>
        <v>0</v>
      </c>
      <c r="CN984" s="36">
        <f t="shared" si="2350"/>
        <v>0</v>
      </c>
      <c r="CO984" s="20">
        <f t="shared" si="2351"/>
        <v>120000</v>
      </c>
      <c r="CP984" s="20">
        <f t="shared" si="2352"/>
        <v>2</v>
      </c>
      <c r="CQ984" s="64" t="e">
        <f t="shared" si="2353"/>
        <v>#N/A</v>
      </c>
      <c r="CR984" s="64" t="e">
        <f t="shared" si="2354"/>
        <v>#N/A</v>
      </c>
      <c r="CS984" s="36" t="e">
        <f t="shared" si="2355"/>
        <v>#N/A</v>
      </c>
      <c r="CT984" s="36">
        <f t="shared" si="2356"/>
        <v>0</v>
      </c>
      <c r="CU984" s="36">
        <f t="shared" si="2357"/>
        <v>0</v>
      </c>
      <c r="CV984" s="36">
        <f t="shared" si="2417"/>
        <v>0</v>
      </c>
      <c r="CW984" s="36">
        <f t="shared" si="2358"/>
        <v>0</v>
      </c>
      <c r="CX984" s="36">
        <f t="shared" si="2359"/>
        <v>0</v>
      </c>
      <c r="CY984" s="36">
        <f t="shared" si="2360"/>
        <v>0</v>
      </c>
      <c r="CZ984" s="36">
        <f t="shared" si="2418"/>
        <v>0</v>
      </c>
      <c r="DA984" s="64">
        <f t="shared" si="2361"/>
        <v>6.8730286947134012E-3</v>
      </c>
      <c r="DB984" s="70">
        <f t="shared" si="2419"/>
        <v>0.99317388737324364</v>
      </c>
      <c r="DC984" s="70">
        <f>PRODUCT($DB$8:DB984)</f>
        <v>1.792380274666865E-4</v>
      </c>
      <c r="DD984" s="36">
        <f t="shared" si="2362"/>
        <v>0</v>
      </c>
      <c r="DE984" s="36">
        <f t="shared" si="2363"/>
        <v>0</v>
      </c>
      <c r="DF984" s="36">
        <f t="shared" si="2364"/>
        <v>0</v>
      </c>
      <c r="DG984" s="36">
        <f t="shared" si="2365"/>
        <v>0</v>
      </c>
      <c r="DH984" s="36">
        <f t="shared" si="2366"/>
        <v>0</v>
      </c>
      <c r="DI984" s="36">
        <f t="shared" si="2367"/>
        <v>0</v>
      </c>
      <c r="DJ984" s="36">
        <f t="shared" si="2368"/>
        <v>0</v>
      </c>
      <c r="DK984" s="36">
        <f t="shared" si="2369"/>
        <v>0</v>
      </c>
      <c r="DL984" s="36">
        <f t="shared" si="2370"/>
        <v>0</v>
      </c>
      <c r="DM984" s="36">
        <f t="shared" si="2371"/>
        <v>0</v>
      </c>
      <c r="DN984" s="36">
        <f t="shared" ca="1" si="2420"/>
        <v>4.6137290849905055E-12</v>
      </c>
      <c r="DO984" s="64" cm="1">
        <f t="array" ref="DO984">IFERROR(INDEX(Tbl_FwdNom,$B984,MATCH(LIDt,Tbl_FwdNom_Cols,0)),0)</f>
        <v>7.5777363370000002</v>
      </c>
      <c r="DP984" s="64">
        <f t="shared" ca="1" si="2421"/>
        <v>7.5164492389999999</v>
      </c>
      <c r="DQ984" s="64">
        <f t="shared" ca="1" si="2372"/>
        <v>6.0577465536193476E-3</v>
      </c>
      <c r="DR984" s="70">
        <f t="shared" ca="1" si="2373"/>
        <v>0.99397872878135385</v>
      </c>
      <c r="DS984" s="70">
        <f ca="1">PRODUCT($DR$8:DR984)</f>
        <v>7.2053563174439509E-4</v>
      </c>
      <c r="DT984" s="36">
        <f t="shared" ca="1" si="2374"/>
        <v>0</v>
      </c>
      <c r="DU984" s="36">
        <f t="shared" ca="1" si="2375"/>
        <v>0</v>
      </c>
      <c r="DV984" s="36">
        <f t="shared" ca="1" si="2376"/>
        <v>0</v>
      </c>
      <c r="DW984" s="36">
        <f t="shared" ca="1" si="2377"/>
        <v>0</v>
      </c>
      <c r="DX984" s="36">
        <f t="shared" ca="1" si="2378"/>
        <v>0</v>
      </c>
      <c r="DY984" s="36">
        <f t="shared" ca="1" si="2379"/>
        <v>0</v>
      </c>
      <c r="DZ984" s="36">
        <f t="shared" ca="1" si="2380"/>
        <v>0</v>
      </c>
      <c r="EA984" s="36">
        <f t="shared" ca="1" si="2381"/>
        <v>0</v>
      </c>
      <c r="EB984" s="36">
        <f t="shared" ca="1" si="2382"/>
        <v>0</v>
      </c>
      <c r="EC984" s="36">
        <f t="shared" ca="1" si="2383"/>
        <v>0</v>
      </c>
      <c r="ED984" s="36">
        <f t="shared" ca="1" si="2384"/>
        <v>0</v>
      </c>
      <c r="EE984" s="36">
        <f t="shared" ca="1" si="2422"/>
        <v>0</v>
      </c>
      <c r="EF984" s="36">
        <f t="shared" ca="1" si="2385"/>
        <v>0</v>
      </c>
      <c r="EG984" s="64"/>
      <c r="EH984" s="64"/>
      <c r="EI984" s="64"/>
      <c r="EJ984" s="70"/>
      <c r="EK984" s="70"/>
      <c r="EL984" s="70"/>
      <c r="EM984" s="70"/>
      <c r="EN984" s="70"/>
      <c r="EO984" s="36">
        <f t="shared" si="2386"/>
        <v>0</v>
      </c>
      <c r="EP984" s="36">
        <f t="shared" si="2387"/>
        <v>0</v>
      </c>
      <c r="EQ984" s="36">
        <f t="shared" si="2388"/>
        <v>0</v>
      </c>
      <c r="ER984" s="36">
        <f t="shared" si="2389"/>
        <v>0</v>
      </c>
      <c r="ES984" s="36">
        <f t="shared" si="2390"/>
        <v>0</v>
      </c>
      <c r="ET984" s="36">
        <f t="shared" si="2391"/>
        <v>0</v>
      </c>
      <c r="EU984" s="36">
        <f t="shared" si="2423"/>
        <v>0</v>
      </c>
      <c r="EV984" s="36">
        <f t="shared" si="2392"/>
        <v>0</v>
      </c>
      <c r="EW984" s="36">
        <f t="shared" si="2393"/>
        <v>0</v>
      </c>
      <c r="EX984" s="36">
        <f t="shared" si="2424"/>
        <v>0</v>
      </c>
      <c r="EY984" s="36">
        <f t="shared" si="2394"/>
        <v>0</v>
      </c>
      <c r="EZ984" s="36">
        <f t="shared" si="2395"/>
        <v>0</v>
      </c>
      <c r="FA984" s="36">
        <f t="shared" si="2396"/>
        <v>0</v>
      </c>
      <c r="FB984" s="36">
        <f t="shared" si="2397"/>
        <v>0</v>
      </c>
      <c r="FC984" s="36">
        <f t="shared" si="2425"/>
        <v>0</v>
      </c>
      <c r="FD984" s="36">
        <f t="shared" si="2398"/>
        <v>0</v>
      </c>
      <c r="FE984" s="36">
        <f t="shared" si="2399"/>
        <v>0</v>
      </c>
      <c r="FF984" s="36">
        <f t="shared" si="2426"/>
        <v>0</v>
      </c>
      <c r="FG984" s="36">
        <f t="shared" si="2400"/>
        <v>0</v>
      </c>
      <c r="FH984" s="36">
        <f t="shared" si="2401"/>
        <v>0</v>
      </c>
      <c r="FI984" s="36">
        <f t="shared" si="2402"/>
        <v>0</v>
      </c>
      <c r="FJ984" s="36">
        <f t="shared" ca="1" si="2403"/>
        <v>0</v>
      </c>
      <c r="FK984" s="36">
        <f t="shared" si="2404"/>
        <v>0</v>
      </c>
      <c r="FL984" s="36">
        <f t="shared" si="2405"/>
        <v>0</v>
      </c>
      <c r="FM984" s="36">
        <f t="shared" ca="1" si="2406"/>
        <v>0</v>
      </c>
      <c r="FN984" s="36">
        <f t="shared" ca="1" si="2428"/>
        <v>0</v>
      </c>
    </row>
    <row r="985" spans="2:170" x14ac:dyDescent="0.25">
      <c r="B985" s="2">
        <v>977</v>
      </c>
      <c r="C985" s="2">
        <f t="shared" si="2282"/>
        <v>82</v>
      </c>
      <c r="D985" s="2">
        <f t="shared" si="2279"/>
        <v>1001</v>
      </c>
      <c r="E985" s="2">
        <f t="shared" ref="E985:E1048" si="2429">IF(D985&lt;=0,0,ROUNDUP(D985/12,0))</f>
        <v>84</v>
      </c>
      <c r="F985" s="189">
        <f t="shared" si="2281"/>
        <v>75453</v>
      </c>
      <c r="G985" s="2">
        <f t="shared" si="2280"/>
        <v>7</v>
      </c>
      <c r="H985" s="187">
        <f t="shared" si="2283"/>
        <v>116</v>
      </c>
      <c r="I985" s="186">
        <f t="shared" ref="I985:I1048" si="2430">ROUNDDOWN(H985,0)</f>
        <v>116</v>
      </c>
      <c r="J985" s="2">
        <f t="shared" si="2284"/>
        <v>0</v>
      </c>
      <c r="K985" s="2">
        <f t="shared" si="2285"/>
        <v>1</v>
      </c>
      <c r="L985">
        <f t="shared" si="2286"/>
        <v>2</v>
      </c>
      <c r="M985" s="190">
        <f t="shared" si="2407"/>
        <v>0.93</v>
      </c>
      <c r="N985">
        <f t="shared" si="2287"/>
        <v>1</v>
      </c>
      <c r="O985">
        <f t="shared" si="2288"/>
        <v>100</v>
      </c>
      <c r="P985" s="58">
        <f t="shared" si="2289"/>
        <v>4.1850000000000005</v>
      </c>
      <c r="Q985" s="106">
        <f t="shared" si="2290"/>
        <v>1</v>
      </c>
      <c r="R985" s="59">
        <f t="shared" si="2291"/>
        <v>1</v>
      </c>
      <c r="S985" s="32">
        <f t="shared" si="2408"/>
        <v>1</v>
      </c>
      <c r="T985">
        <f t="shared" si="2292"/>
        <v>1</v>
      </c>
      <c r="U985" s="32">
        <f t="shared" si="2409"/>
        <v>0.93</v>
      </c>
      <c r="V985">
        <f t="shared" si="2293"/>
        <v>1</v>
      </c>
      <c r="W985">
        <f t="shared" si="2294"/>
        <v>100</v>
      </c>
      <c r="X985" s="58">
        <f t="shared" si="2295"/>
        <v>1</v>
      </c>
      <c r="Y985" s="58">
        <f t="shared" si="2296"/>
        <v>1</v>
      </c>
      <c r="Z985" s="32">
        <f t="shared" si="2297"/>
        <v>1</v>
      </c>
      <c r="AA985" s="32">
        <f t="shared" si="2298"/>
        <v>1</v>
      </c>
      <c r="AB985" s="59">
        <f t="shared" si="2299"/>
        <v>4.9056245199999996E-3</v>
      </c>
      <c r="AC985" s="59">
        <f t="shared" si="2300"/>
        <v>4.9056245199999996E-3</v>
      </c>
      <c r="AD985">
        <f t="shared" si="2301"/>
        <v>1</v>
      </c>
      <c r="AE985" s="59">
        <f t="shared" si="2302"/>
        <v>4.9056245199999996E-3</v>
      </c>
      <c r="AF985" s="59">
        <f t="shared" si="2303"/>
        <v>4.1758461800000006E-3</v>
      </c>
      <c r="AG985" s="59">
        <f t="shared" si="2304"/>
        <v>4.1758461800000006E-3</v>
      </c>
      <c r="AH985">
        <f t="shared" si="2305"/>
        <v>1</v>
      </c>
      <c r="AI985" s="59">
        <f t="shared" si="2306"/>
        <v>4.1758461800000006E-3</v>
      </c>
      <c r="AJ985" s="59">
        <f t="shared" si="2307"/>
        <v>0</v>
      </c>
      <c r="AK985" s="59">
        <f t="shared" si="2308"/>
        <v>0</v>
      </c>
      <c r="AL985" s="59">
        <f t="shared" si="2309"/>
        <v>0</v>
      </c>
      <c r="AM985" s="12">
        <f t="shared" si="2410"/>
        <v>0</v>
      </c>
      <c r="AN985" s="12">
        <f t="shared" si="2411"/>
        <v>0</v>
      </c>
      <c r="AO985" s="66">
        <f t="shared" si="2310"/>
        <v>0</v>
      </c>
      <c r="AP985" s="66">
        <f t="shared" si="2311"/>
        <v>0</v>
      </c>
      <c r="AQ985" s="59">
        <f t="shared" si="2312"/>
        <v>0</v>
      </c>
      <c r="AR985" s="59">
        <f t="shared" si="2313"/>
        <v>0</v>
      </c>
      <c r="AS985" s="59">
        <f t="shared" si="2314"/>
        <v>0</v>
      </c>
      <c r="AT985" s="12">
        <f t="shared" si="2315"/>
        <v>0</v>
      </c>
      <c r="AU985" s="59">
        <f t="shared" si="2412"/>
        <v>0</v>
      </c>
      <c r="AV985" s="59">
        <f t="shared" si="2413"/>
        <v>0</v>
      </c>
      <c r="AW985" s="70">
        <f t="shared" si="2316"/>
        <v>0</v>
      </c>
      <c r="AX985" s="20">
        <f t="shared" si="2317"/>
        <v>200000</v>
      </c>
      <c r="AY985" s="20">
        <f t="shared" si="2318"/>
        <v>0</v>
      </c>
      <c r="AZ985" s="20">
        <f t="shared" si="2319"/>
        <v>0</v>
      </c>
      <c r="BA985" s="20">
        <f t="shared" si="2320"/>
        <v>200000</v>
      </c>
      <c r="BB985" s="36">
        <f t="shared" si="2321"/>
        <v>1</v>
      </c>
      <c r="BC985" s="36">
        <f t="shared" si="2322"/>
        <v>0</v>
      </c>
      <c r="BD985" s="80">
        <f t="shared" si="2323"/>
        <v>0</v>
      </c>
      <c r="BE985" s="36">
        <f t="shared" si="2324"/>
        <v>0</v>
      </c>
      <c r="BF985" s="36">
        <f t="shared" si="2325"/>
        <v>0</v>
      </c>
      <c r="BG985" s="36">
        <f t="shared" si="2326"/>
        <v>0</v>
      </c>
      <c r="BH985" s="36">
        <f t="shared" si="2327"/>
        <v>0</v>
      </c>
      <c r="BI985" s="36">
        <f t="shared" si="2328"/>
        <v>0</v>
      </c>
      <c r="BJ985" s="36">
        <f t="shared" si="2329"/>
        <v>0</v>
      </c>
      <c r="BK985" s="36">
        <f t="shared" si="2330"/>
        <v>0</v>
      </c>
      <c r="BL985" s="68">
        <f>IF(OR(AT985=0,E985&gt;ProjTerm),0,VLOOKUP(D985,'Life Events'!$AE$5:$AI$1206,5,FALSE))</f>
        <v>0</v>
      </c>
      <c r="BM985" s="93">
        <f t="shared" si="2331"/>
        <v>0</v>
      </c>
      <c r="BN985" s="93">
        <f t="shared" si="2332"/>
        <v>0</v>
      </c>
      <c r="BO985" s="36">
        <f t="shared" si="2333"/>
        <v>0</v>
      </c>
      <c r="BP985" s="36">
        <f t="shared" si="2334"/>
        <v>0</v>
      </c>
      <c r="BQ985" s="36">
        <f t="shared" si="2335"/>
        <v>0</v>
      </c>
      <c r="BR985" s="36">
        <f t="shared" si="2336"/>
        <v>154.78110000000001</v>
      </c>
      <c r="BS985" s="36">
        <f t="shared" si="2337"/>
        <v>0</v>
      </c>
      <c r="BT985" s="36">
        <f t="shared" si="2338"/>
        <v>0</v>
      </c>
      <c r="BU985" s="70" cm="1">
        <f t="array" ref="BU985">IF(AND(ActInt=1,$J985=0),INDEX(Tbl_FwdNom,$B985-IVP,MATCH(ValnDt,Tbl_FwdNom_Cols)),INDEX(Tbl_FwdNom,$B985,MATCH(StartDt,Tbl_FwdNom_Cols)))</f>
        <v>8.5607683720000001</v>
      </c>
      <c r="BV985" s="70" cm="1">
        <f t="array" ref="BV985">INDEX(Tbl_FwdReal,$B985,MATCH(StartDt,Tbl_FwdReal_Cols))</f>
        <v>2.750968512</v>
      </c>
      <c r="BW985" s="70" cm="1">
        <f t="array" ref="BW985">IF(RunType&lt;&gt;"OPN",INDEX(Tbl_FwdReal,$B985,MATCH(ValnDt,Tbl_FwdReal_Cols)),IF(AND($J985=0,ActInt=1),INDEX(Tbl_FwdReal,$B985-IVP,MATCH(ValnDt,Tbl_FwdReal_Cols)),-999))*$K985</f>
        <v>2.750968512</v>
      </c>
      <c r="BX985" s="70">
        <f t="shared" si="2339"/>
        <v>2.7509685120000002E-2</v>
      </c>
      <c r="BY985" s="70">
        <f t="shared" si="2414"/>
        <v>5.6542531366227333E-2</v>
      </c>
      <c r="BZ985" s="64">
        <f t="shared" si="2427"/>
        <v>4.5940047418970842E-3</v>
      </c>
      <c r="CA985" s="70" cm="1">
        <f t="array" ref="CA985">IF($J985=1,CA984*(1+INDEX(Tbl_CPI,$B985,MATCH(IF(RunType="OPN",StartDt,ValnDt),Tbl_CPI_Cols))),0)</f>
        <v>0</v>
      </c>
      <c r="CB985" s="70">
        <f t="shared" si="2415"/>
        <v>190.9867457893188</v>
      </c>
      <c r="CC985" s="70">
        <f t="shared" si="2416"/>
        <v>186.65623461228066</v>
      </c>
      <c r="CD985" s="36">
        <f t="shared" si="2340"/>
        <v>945.56937517337838</v>
      </c>
      <c r="CE985" s="36">
        <f t="shared" si="2341"/>
        <v>0</v>
      </c>
      <c r="CF985" s="36">
        <f t="shared" si="2342"/>
        <v>0</v>
      </c>
      <c r="CG985" s="36">
        <f t="shared" si="2343"/>
        <v>0</v>
      </c>
      <c r="CH985" s="36">
        <f t="shared" si="2344"/>
        <v>0</v>
      </c>
      <c r="CI985" s="36">
        <f t="shared" si="2345"/>
        <v>0</v>
      </c>
      <c r="CJ985" s="36">
        <f t="shared" si="2346"/>
        <v>0</v>
      </c>
      <c r="CK985" s="36">
        <f t="shared" si="2347"/>
        <v>0</v>
      </c>
      <c r="CL985" s="36">
        <f t="shared" si="2348"/>
        <v>0</v>
      </c>
      <c r="CM985" s="36">
        <f t="shared" si="2349"/>
        <v>0</v>
      </c>
      <c r="CN985" s="36">
        <f t="shared" si="2350"/>
        <v>0</v>
      </c>
      <c r="CO985" s="20">
        <f t="shared" si="2351"/>
        <v>120000</v>
      </c>
      <c r="CP985" s="20">
        <f t="shared" si="2352"/>
        <v>2</v>
      </c>
      <c r="CQ985" s="64" t="e">
        <f t="shared" si="2353"/>
        <v>#N/A</v>
      </c>
      <c r="CR985" s="64" t="e">
        <f t="shared" si="2354"/>
        <v>#N/A</v>
      </c>
      <c r="CS985" s="36" t="e">
        <f t="shared" si="2355"/>
        <v>#N/A</v>
      </c>
      <c r="CT985" s="36">
        <f t="shared" si="2356"/>
        <v>0</v>
      </c>
      <c r="CU985" s="36">
        <f t="shared" si="2357"/>
        <v>0</v>
      </c>
      <c r="CV985" s="36">
        <f t="shared" si="2417"/>
        <v>0</v>
      </c>
      <c r="CW985" s="36">
        <f t="shared" si="2358"/>
        <v>0</v>
      </c>
      <c r="CX985" s="36">
        <f t="shared" si="2359"/>
        <v>0</v>
      </c>
      <c r="CY985" s="36">
        <f t="shared" si="2360"/>
        <v>0</v>
      </c>
      <c r="CZ985" s="36">
        <f t="shared" si="2418"/>
        <v>0</v>
      </c>
      <c r="DA985" s="64">
        <f t="shared" si="2361"/>
        <v>6.868472784463453E-3</v>
      </c>
      <c r="DB985" s="70">
        <f t="shared" si="2419"/>
        <v>0.99317838131780123</v>
      </c>
      <c r="DC985" s="70">
        <f>PRODUCT($DB$8:DB985)</f>
        <v>1.7801533398995929E-4</v>
      </c>
      <c r="DD985" s="36">
        <f t="shared" si="2362"/>
        <v>0</v>
      </c>
      <c r="DE985" s="36">
        <f t="shared" si="2363"/>
        <v>0</v>
      </c>
      <c r="DF985" s="36">
        <f t="shared" si="2364"/>
        <v>0</v>
      </c>
      <c r="DG985" s="36">
        <f t="shared" si="2365"/>
        <v>0</v>
      </c>
      <c r="DH985" s="36">
        <f t="shared" si="2366"/>
        <v>0</v>
      </c>
      <c r="DI985" s="36">
        <f t="shared" si="2367"/>
        <v>0</v>
      </c>
      <c r="DJ985" s="36">
        <f t="shared" si="2368"/>
        <v>0</v>
      </c>
      <c r="DK985" s="36">
        <f t="shared" si="2369"/>
        <v>0</v>
      </c>
      <c r="DL985" s="36">
        <f t="shared" si="2370"/>
        <v>0</v>
      </c>
      <c r="DM985" s="36">
        <f t="shared" si="2371"/>
        <v>0</v>
      </c>
      <c r="DN985" s="36">
        <f t="shared" ca="1" si="2420"/>
        <v>4.6137290849905055E-12</v>
      </c>
      <c r="DO985" s="64" cm="1">
        <f t="array" ref="DO985">IFERROR(INDEX(Tbl_FwdNom,$B985,MATCH(LIDt,Tbl_FwdNom_Cols,0)),0)</f>
        <v>7.5760334460000003</v>
      </c>
      <c r="DP985" s="64">
        <f t="shared" ca="1" si="2421"/>
        <v>7.5147473180000004</v>
      </c>
      <c r="DQ985" s="64">
        <f t="shared" ca="1" si="2372"/>
        <v>6.0564194363574853E-3</v>
      </c>
      <c r="DR985" s="70">
        <f t="shared" ca="1" si="2373"/>
        <v>0.9939800399665949</v>
      </c>
      <c r="DS985" s="70">
        <f ca="1">PRODUCT($DR$8:DR985)</f>
        <v>7.1619803603864953E-4</v>
      </c>
      <c r="DT985" s="36">
        <f t="shared" ca="1" si="2374"/>
        <v>0</v>
      </c>
      <c r="DU985" s="36">
        <f t="shared" ca="1" si="2375"/>
        <v>0</v>
      </c>
      <c r="DV985" s="36">
        <f t="shared" ca="1" si="2376"/>
        <v>0</v>
      </c>
      <c r="DW985" s="36">
        <f t="shared" ca="1" si="2377"/>
        <v>0</v>
      </c>
      <c r="DX985" s="36">
        <f t="shared" ca="1" si="2378"/>
        <v>0</v>
      </c>
      <c r="DY985" s="36">
        <f t="shared" ca="1" si="2379"/>
        <v>0</v>
      </c>
      <c r="DZ985" s="36">
        <f t="shared" ca="1" si="2380"/>
        <v>0</v>
      </c>
      <c r="EA985" s="36">
        <f t="shared" ca="1" si="2381"/>
        <v>0</v>
      </c>
      <c r="EB985" s="36">
        <f t="shared" ca="1" si="2382"/>
        <v>0</v>
      </c>
      <c r="EC985" s="36">
        <f t="shared" ca="1" si="2383"/>
        <v>0</v>
      </c>
      <c r="ED985" s="36">
        <f t="shared" ca="1" si="2384"/>
        <v>0</v>
      </c>
      <c r="EE985" s="36">
        <f t="shared" ca="1" si="2422"/>
        <v>0</v>
      </c>
      <c r="EF985" s="36">
        <f t="shared" ca="1" si="2385"/>
        <v>0</v>
      </c>
      <c r="EG985" s="64"/>
      <c r="EH985" s="64"/>
      <c r="EI985" s="64"/>
      <c r="EJ985" s="70"/>
      <c r="EK985" s="70"/>
      <c r="EL985" s="70"/>
      <c r="EM985" s="70"/>
      <c r="EN985" s="70"/>
      <c r="EO985" s="36">
        <f t="shared" si="2386"/>
        <v>0</v>
      </c>
      <c r="EP985" s="36">
        <f t="shared" si="2387"/>
        <v>0</v>
      </c>
      <c r="EQ985" s="36">
        <f t="shared" si="2388"/>
        <v>0</v>
      </c>
      <c r="ER985" s="36">
        <f t="shared" si="2389"/>
        <v>0</v>
      </c>
      <c r="ES985" s="36">
        <f t="shared" si="2390"/>
        <v>0</v>
      </c>
      <c r="ET985" s="36">
        <f t="shared" si="2391"/>
        <v>0</v>
      </c>
      <c r="EU985" s="36">
        <f t="shared" si="2423"/>
        <v>0</v>
      </c>
      <c r="EV985" s="36">
        <f t="shared" si="2392"/>
        <v>0</v>
      </c>
      <c r="EW985" s="36">
        <f t="shared" si="2393"/>
        <v>0</v>
      </c>
      <c r="EX985" s="36">
        <f t="shared" si="2424"/>
        <v>0</v>
      </c>
      <c r="EY985" s="36">
        <f t="shared" si="2394"/>
        <v>0</v>
      </c>
      <c r="EZ985" s="36">
        <f t="shared" si="2395"/>
        <v>0</v>
      </c>
      <c r="FA985" s="36">
        <f t="shared" si="2396"/>
        <v>0</v>
      </c>
      <c r="FB985" s="36">
        <f t="shared" si="2397"/>
        <v>0</v>
      </c>
      <c r="FC985" s="36">
        <f t="shared" si="2425"/>
        <v>0</v>
      </c>
      <c r="FD985" s="36">
        <f t="shared" si="2398"/>
        <v>0</v>
      </c>
      <c r="FE985" s="36">
        <f t="shared" si="2399"/>
        <v>0</v>
      </c>
      <c r="FF985" s="36">
        <f t="shared" si="2426"/>
        <v>0</v>
      </c>
      <c r="FG985" s="36">
        <f t="shared" si="2400"/>
        <v>0</v>
      </c>
      <c r="FH985" s="36">
        <f t="shared" si="2401"/>
        <v>0</v>
      </c>
      <c r="FI985" s="36">
        <f t="shared" si="2402"/>
        <v>0</v>
      </c>
      <c r="FJ985" s="36">
        <f t="shared" ca="1" si="2403"/>
        <v>0</v>
      </c>
      <c r="FK985" s="36">
        <f t="shared" si="2404"/>
        <v>0</v>
      </c>
      <c r="FL985" s="36">
        <f t="shared" si="2405"/>
        <v>0</v>
      </c>
      <c r="FM985" s="36">
        <f t="shared" ca="1" si="2406"/>
        <v>0</v>
      </c>
      <c r="FN985" s="36">
        <f t="shared" ca="1" si="2428"/>
        <v>0</v>
      </c>
    </row>
    <row r="986" spans="2:170" x14ac:dyDescent="0.25">
      <c r="B986" s="2">
        <v>978</v>
      </c>
      <c r="C986" s="2">
        <f t="shared" si="2282"/>
        <v>82</v>
      </c>
      <c r="D986" s="2">
        <f t="shared" ref="D986:D1049" si="2431">D985+1</f>
        <v>1002</v>
      </c>
      <c r="E986" s="2">
        <f t="shared" si="2429"/>
        <v>84</v>
      </c>
      <c r="F986" s="189">
        <f t="shared" si="2281"/>
        <v>75484</v>
      </c>
      <c r="G986" s="2">
        <f t="shared" si="2280"/>
        <v>8</v>
      </c>
      <c r="H986" s="187">
        <f t="shared" si="2283"/>
        <v>116.08333333333334</v>
      </c>
      <c r="I986" s="186">
        <f t="shared" si="2430"/>
        <v>116</v>
      </c>
      <c r="J986" s="2">
        <f t="shared" si="2284"/>
        <v>0</v>
      </c>
      <c r="K986" s="2">
        <f t="shared" si="2285"/>
        <v>1</v>
      </c>
      <c r="L986">
        <f t="shared" si="2286"/>
        <v>2</v>
      </c>
      <c r="M986" s="190">
        <f t="shared" si="2407"/>
        <v>0.93</v>
      </c>
      <c r="N986">
        <f t="shared" si="2287"/>
        <v>1</v>
      </c>
      <c r="O986">
        <f t="shared" si="2288"/>
        <v>100</v>
      </c>
      <c r="P986" s="58">
        <f t="shared" si="2289"/>
        <v>4.1850000000000005</v>
      </c>
      <c r="Q986" s="106">
        <f t="shared" si="2290"/>
        <v>1</v>
      </c>
      <c r="R986" s="59">
        <f t="shared" si="2291"/>
        <v>1</v>
      </c>
      <c r="S986" s="32">
        <f t="shared" si="2408"/>
        <v>1</v>
      </c>
      <c r="T986">
        <f t="shared" si="2292"/>
        <v>1</v>
      </c>
      <c r="U986" s="32">
        <f t="shared" si="2409"/>
        <v>0.93</v>
      </c>
      <c r="V986">
        <f t="shared" si="2293"/>
        <v>1</v>
      </c>
      <c r="W986">
        <f t="shared" si="2294"/>
        <v>100</v>
      </c>
      <c r="X986" s="58">
        <f t="shared" si="2295"/>
        <v>1</v>
      </c>
      <c r="Y986" s="58">
        <f t="shared" si="2296"/>
        <v>1</v>
      </c>
      <c r="Z986" s="32">
        <f t="shared" si="2297"/>
        <v>1</v>
      </c>
      <c r="AA986" s="32">
        <f t="shared" si="2298"/>
        <v>1</v>
      </c>
      <c r="AB986" s="59">
        <f t="shared" si="2299"/>
        <v>4.9056245199999996E-3</v>
      </c>
      <c r="AC986" s="59">
        <f t="shared" si="2300"/>
        <v>4.9056245199999996E-3</v>
      </c>
      <c r="AD986">
        <f t="shared" si="2301"/>
        <v>1</v>
      </c>
      <c r="AE986" s="59">
        <f t="shared" si="2302"/>
        <v>4.9056245199999996E-3</v>
      </c>
      <c r="AF986" s="59">
        <f t="shared" si="2303"/>
        <v>4.1758461800000006E-3</v>
      </c>
      <c r="AG986" s="59">
        <f t="shared" si="2304"/>
        <v>4.1758461800000006E-3</v>
      </c>
      <c r="AH986">
        <f t="shared" si="2305"/>
        <v>1</v>
      </c>
      <c r="AI986" s="59">
        <f t="shared" si="2306"/>
        <v>4.1758461800000006E-3</v>
      </c>
      <c r="AJ986" s="59">
        <f t="shared" si="2307"/>
        <v>0</v>
      </c>
      <c r="AK986" s="59">
        <f t="shared" si="2308"/>
        <v>0</v>
      </c>
      <c r="AL986" s="59">
        <f t="shared" si="2309"/>
        <v>0</v>
      </c>
      <c r="AM986" s="12">
        <f t="shared" si="2410"/>
        <v>0</v>
      </c>
      <c r="AN986" s="12">
        <f t="shared" si="2411"/>
        <v>0</v>
      </c>
      <c r="AO986" s="66">
        <f t="shared" si="2310"/>
        <v>0</v>
      </c>
      <c r="AP986" s="66">
        <f t="shared" si="2311"/>
        <v>0</v>
      </c>
      <c r="AQ986" s="59">
        <f t="shared" si="2312"/>
        <v>0</v>
      </c>
      <c r="AR986" s="59">
        <f t="shared" si="2313"/>
        <v>0</v>
      </c>
      <c r="AS986" s="59">
        <f t="shared" si="2314"/>
        <v>0</v>
      </c>
      <c r="AT986" s="12">
        <f t="shared" si="2315"/>
        <v>0</v>
      </c>
      <c r="AU986" s="59">
        <f t="shared" si="2412"/>
        <v>0</v>
      </c>
      <c r="AV986" s="59">
        <f t="shared" si="2413"/>
        <v>0</v>
      </c>
      <c r="AW986" s="70">
        <f t="shared" si="2316"/>
        <v>0</v>
      </c>
      <c r="AX986" s="20">
        <f t="shared" si="2317"/>
        <v>200000</v>
      </c>
      <c r="AY986" s="20">
        <f t="shared" si="2318"/>
        <v>0</v>
      </c>
      <c r="AZ986" s="20">
        <f t="shared" si="2319"/>
        <v>0</v>
      </c>
      <c r="BA986" s="20">
        <f t="shared" si="2320"/>
        <v>200000</v>
      </c>
      <c r="BB986" s="36">
        <f t="shared" si="2321"/>
        <v>1</v>
      </c>
      <c r="BC986" s="36">
        <f t="shared" si="2322"/>
        <v>0</v>
      </c>
      <c r="BD986" s="80">
        <f t="shared" si="2323"/>
        <v>0</v>
      </c>
      <c r="BE986" s="36">
        <f t="shared" si="2324"/>
        <v>0</v>
      </c>
      <c r="BF986" s="36">
        <f t="shared" si="2325"/>
        <v>0</v>
      </c>
      <c r="BG986" s="36">
        <f t="shared" si="2326"/>
        <v>0</v>
      </c>
      <c r="BH986" s="36">
        <f t="shared" si="2327"/>
        <v>0</v>
      </c>
      <c r="BI986" s="36">
        <f t="shared" si="2328"/>
        <v>0</v>
      </c>
      <c r="BJ986" s="36">
        <f t="shared" si="2329"/>
        <v>0</v>
      </c>
      <c r="BK986" s="36">
        <f t="shared" si="2330"/>
        <v>0</v>
      </c>
      <c r="BL986" s="68">
        <f>IF(OR(AT986=0,E986&gt;ProjTerm),0,VLOOKUP(D986,'Life Events'!$AE$5:$AI$1206,5,FALSE))</f>
        <v>0</v>
      </c>
      <c r="BM986" s="93">
        <f t="shared" si="2331"/>
        <v>0</v>
      </c>
      <c r="BN986" s="93">
        <f t="shared" si="2332"/>
        <v>0</v>
      </c>
      <c r="BO986" s="36">
        <f t="shared" si="2333"/>
        <v>0</v>
      </c>
      <c r="BP986" s="36">
        <f t="shared" si="2334"/>
        <v>0</v>
      </c>
      <c r="BQ986" s="36">
        <f t="shared" si="2335"/>
        <v>0</v>
      </c>
      <c r="BR986" s="36">
        <f t="shared" si="2336"/>
        <v>154.78110000000001</v>
      </c>
      <c r="BS986" s="36">
        <f t="shared" si="2337"/>
        <v>0</v>
      </c>
      <c r="BT986" s="36">
        <f t="shared" si="2338"/>
        <v>0</v>
      </c>
      <c r="BU986" s="70" cm="1">
        <f t="array" ref="BU986">IF(AND(ActInt=1,$J986=0),INDEX(Tbl_FwdNom,$B986-IVP,MATCH(ValnDt,Tbl_FwdNom_Cols)),INDEX(Tbl_FwdNom,$B986,MATCH(StartDt,Tbl_FwdNom_Cols)))</f>
        <v>8.5548739149999999</v>
      </c>
      <c r="BV986" s="70" cm="1">
        <f t="array" ref="BV986">INDEX(Tbl_FwdReal,$B986,MATCH(StartDt,Tbl_FwdReal_Cols))</f>
        <v>2.7476090559999999</v>
      </c>
      <c r="BW986" s="70" cm="1">
        <f t="array" ref="BW986">IF(RunType&lt;&gt;"OPN",INDEX(Tbl_FwdReal,$B986,MATCH(ValnDt,Tbl_FwdReal_Cols)),IF(AND($J986=0,ActInt=1),INDEX(Tbl_FwdReal,$B986-IVP,MATCH(ValnDt,Tbl_FwdReal_Cols)),-999))*$K986</f>
        <v>2.7476090559999999</v>
      </c>
      <c r="BX986" s="70">
        <f t="shared" si="2339"/>
        <v>2.7476090559999999E-2</v>
      </c>
      <c r="BY986" s="70">
        <f t="shared" si="2414"/>
        <v>5.6519707975247302E-2</v>
      </c>
      <c r="BZ986" s="64">
        <f t="shared" si="2427"/>
        <v>4.5921962905823843E-3</v>
      </c>
      <c r="CA986" s="70" cm="1">
        <f t="array" ref="CA986">IF($J986=1,CA985*(1+INDEX(Tbl_CPI,$B986,MATCH(IF(RunType="OPN",StartDt,ValnDt),Tbl_CPI_Cols))),0)</f>
        <v>0</v>
      </c>
      <c r="CB986" s="70">
        <f t="shared" si="2415"/>
        <v>191.8637944148829</v>
      </c>
      <c r="CC986" s="70">
        <f t="shared" si="2416"/>
        <v>186.65623461228066</v>
      </c>
      <c r="CD986" s="36">
        <f t="shared" si="2340"/>
        <v>945.56937517337838</v>
      </c>
      <c r="CE986" s="36">
        <f t="shared" si="2341"/>
        <v>0</v>
      </c>
      <c r="CF986" s="36">
        <f t="shared" si="2342"/>
        <v>0</v>
      </c>
      <c r="CG986" s="36">
        <f t="shared" si="2343"/>
        <v>0</v>
      </c>
      <c r="CH986" s="36">
        <f t="shared" si="2344"/>
        <v>0</v>
      </c>
      <c r="CI986" s="36">
        <f t="shared" si="2345"/>
        <v>0</v>
      </c>
      <c r="CJ986" s="36">
        <f t="shared" si="2346"/>
        <v>0</v>
      </c>
      <c r="CK986" s="36">
        <f t="shared" si="2347"/>
        <v>0</v>
      </c>
      <c r="CL986" s="36">
        <f t="shared" si="2348"/>
        <v>0</v>
      </c>
      <c r="CM986" s="36">
        <f t="shared" si="2349"/>
        <v>0</v>
      </c>
      <c r="CN986" s="36">
        <f t="shared" si="2350"/>
        <v>0</v>
      </c>
      <c r="CO986" s="20">
        <f t="shared" si="2351"/>
        <v>120000</v>
      </c>
      <c r="CP986" s="20">
        <f t="shared" si="2352"/>
        <v>2</v>
      </c>
      <c r="CQ986" s="64" t="e">
        <f t="shared" si="2353"/>
        <v>#N/A</v>
      </c>
      <c r="CR986" s="64" t="e">
        <f t="shared" si="2354"/>
        <v>#N/A</v>
      </c>
      <c r="CS986" s="36" t="e">
        <f t="shared" si="2355"/>
        <v>#N/A</v>
      </c>
      <c r="CT986" s="36">
        <f t="shared" si="2356"/>
        <v>0</v>
      </c>
      <c r="CU986" s="36">
        <f t="shared" si="2357"/>
        <v>0</v>
      </c>
      <c r="CV986" s="36">
        <f t="shared" si="2417"/>
        <v>0</v>
      </c>
      <c r="CW986" s="36">
        <f t="shared" si="2358"/>
        <v>0</v>
      </c>
      <c r="CX986" s="36">
        <f t="shared" si="2359"/>
        <v>0</v>
      </c>
      <c r="CY986" s="36">
        <f t="shared" si="2360"/>
        <v>0</v>
      </c>
      <c r="CZ986" s="36">
        <f t="shared" si="2418"/>
        <v>0</v>
      </c>
      <c r="DA986" s="64">
        <f t="shared" si="2361"/>
        <v>6.8639168947777218E-3</v>
      </c>
      <c r="DB986" s="70">
        <f t="shared" si="2419"/>
        <v>0.99318287528274285</v>
      </c>
      <c r="DC986" s="70">
        <f>PRODUCT($DB$8:DB986)</f>
        <v>1.7680178125656555E-4</v>
      </c>
      <c r="DD986" s="36">
        <f t="shared" si="2362"/>
        <v>0</v>
      </c>
      <c r="DE986" s="36">
        <f t="shared" si="2363"/>
        <v>0</v>
      </c>
      <c r="DF986" s="36">
        <f t="shared" si="2364"/>
        <v>0</v>
      </c>
      <c r="DG986" s="36">
        <f t="shared" si="2365"/>
        <v>0</v>
      </c>
      <c r="DH986" s="36">
        <f t="shared" si="2366"/>
        <v>0</v>
      </c>
      <c r="DI986" s="36">
        <f t="shared" si="2367"/>
        <v>0</v>
      </c>
      <c r="DJ986" s="36">
        <f t="shared" si="2368"/>
        <v>0</v>
      </c>
      <c r="DK986" s="36">
        <f t="shared" si="2369"/>
        <v>0</v>
      </c>
      <c r="DL986" s="36">
        <f t="shared" si="2370"/>
        <v>0</v>
      </c>
      <c r="DM986" s="36">
        <f t="shared" si="2371"/>
        <v>0</v>
      </c>
      <c r="DN986" s="36">
        <f t="shared" ca="1" si="2420"/>
        <v>4.6137290849905055E-12</v>
      </c>
      <c r="DO986" s="64" cm="1">
        <f t="array" ref="DO986">IFERROR(INDEX(Tbl_FwdNom,$B986,MATCH(LIDt,Tbl_FwdNom_Cols,0)),0)</f>
        <v>7.574330582</v>
      </c>
      <c r="DP986" s="64">
        <f t="shared" ca="1" si="2421"/>
        <v>7.5130454240000004</v>
      </c>
      <c r="DQ986" s="64">
        <f t="shared" ca="1" si="2372"/>
        <v>6.055092320892852E-3</v>
      </c>
      <c r="DR986" s="70">
        <f t="shared" ca="1" si="2373"/>
        <v>0.9939813511535196</v>
      </c>
      <c r="DS986" s="70">
        <f ca="1">PRODUCT($DR$8:DR986)</f>
        <v>7.1188749155519392E-4</v>
      </c>
      <c r="DT986" s="36">
        <f t="shared" ca="1" si="2374"/>
        <v>0</v>
      </c>
      <c r="DU986" s="36">
        <f t="shared" ca="1" si="2375"/>
        <v>0</v>
      </c>
      <c r="DV986" s="36">
        <f t="shared" ca="1" si="2376"/>
        <v>0</v>
      </c>
      <c r="DW986" s="36">
        <f t="shared" ca="1" si="2377"/>
        <v>0</v>
      </c>
      <c r="DX986" s="36">
        <f t="shared" ca="1" si="2378"/>
        <v>0</v>
      </c>
      <c r="DY986" s="36">
        <f t="shared" ca="1" si="2379"/>
        <v>0</v>
      </c>
      <c r="DZ986" s="36">
        <f t="shared" ca="1" si="2380"/>
        <v>0</v>
      </c>
      <c r="EA986" s="36">
        <f t="shared" ca="1" si="2381"/>
        <v>0</v>
      </c>
      <c r="EB986" s="36">
        <f t="shared" ca="1" si="2382"/>
        <v>0</v>
      </c>
      <c r="EC986" s="36">
        <f t="shared" ca="1" si="2383"/>
        <v>0</v>
      </c>
      <c r="ED986" s="36">
        <f t="shared" ca="1" si="2384"/>
        <v>0</v>
      </c>
      <c r="EE986" s="36">
        <f t="shared" ca="1" si="2422"/>
        <v>0</v>
      </c>
      <c r="EF986" s="36">
        <f t="shared" ca="1" si="2385"/>
        <v>0</v>
      </c>
      <c r="EG986" s="64"/>
      <c r="EH986" s="64"/>
      <c r="EI986" s="64"/>
      <c r="EJ986" s="70"/>
      <c r="EK986" s="70"/>
      <c r="EL986" s="70"/>
      <c r="EM986" s="70"/>
      <c r="EN986" s="70"/>
      <c r="EO986" s="36">
        <f t="shared" si="2386"/>
        <v>0</v>
      </c>
      <c r="EP986" s="36">
        <f t="shared" si="2387"/>
        <v>0</v>
      </c>
      <c r="EQ986" s="36">
        <f t="shared" si="2388"/>
        <v>0</v>
      </c>
      <c r="ER986" s="36">
        <f t="shared" si="2389"/>
        <v>0</v>
      </c>
      <c r="ES986" s="36">
        <f t="shared" si="2390"/>
        <v>0</v>
      </c>
      <c r="ET986" s="36">
        <f t="shared" si="2391"/>
        <v>0</v>
      </c>
      <c r="EU986" s="36">
        <f t="shared" si="2423"/>
        <v>0</v>
      </c>
      <c r="EV986" s="36">
        <f t="shared" si="2392"/>
        <v>0</v>
      </c>
      <c r="EW986" s="36">
        <f t="shared" si="2393"/>
        <v>0</v>
      </c>
      <c r="EX986" s="36">
        <f t="shared" si="2424"/>
        <v>0</v>
      </c>
      <c r="EY986" s="36">
        <f t="shared" si="2394"/>
        <v>0</v>
      </c>
      <c r="EZ986" s="36">
        <f t="shared" si="2395"/>
        <v>0</v>
      </c>
      <c r="FA986" s="36">
        <f t="shared" si="2396"/>
        <v>0</v>
      </c>
      <c r="FB986" s="36">
        <f t="shared" si="2397"/>
        <v>0</v>
      </c>
      <c r="FC986" s="36">
        <f t="shared" si="2425"/>
        <v>0</v>
      </c>
      <c r="FD986" s="36">
        <f t="shared" si="2398"/>
        <v>0</v>
      </c>
      <c r="FE986" s="36">
        <f t="shared" si="2399"/>
        <v>0</v>
      </c>
      <c r="FF986" s="36">
        <f t="shared" si="2426"/>
        <v>0</v>
      </c>
      <c r="FG986" s="36">
        <f t="shared" si="2400"/>
        <v>0</v>
      </c>
      <c r="FH986" s="36">
        <f t="shared" si="2401"/>
        <v>0</v>
      </c>
      <c r="FI986" s="36">
        <f t="shared" si="2402"/>
        <v>0</v>
      </c>
      <c r="FJ986" s="36">
        <f t="shared" ca="1" si="2403"/>
        <v>0</v>
      </c>
      <c r="FK986" s="36">
        <f t="shared" si="2404"/>
        <v>0</v>
      </c>
      <c r="FL986" s="36">
        <f t="shared" si="2405"/>
        <v>0</v>
      </c>
      <c r="FM986" s="36">
        <f t="shared" ca="1" si="2406"/>
        <v>0</v>
      </c>
      <c r="FN986" s="36">
        <f t="shared" ca="1" si="2428"/>
        <v>0</v>
      </c>
    </row>
    <row r="987" spans="2:170" x14ac:dyDescent="0.25">
      <c r="B987" s="2">
        <v>979</v>
      </c>
      <c r="C987" s="2">
        <f t="shared" si="2282"/>
        <v>82</v>
      </c>
      <c r="D987" s="2">
        <f t="shared" si="2431"/>
        <v>1003</v>
      </c>
      <c r="E987" s="2">
        <f t="shared" si="2429"/>
        <v>84</v>
      </c>
      <c r="F987" s="189">
        <f t="shared" si="2281"/>
        <v>75514</v>
      </c>
      <c r="G987" s="2">
        <f t="shared" ref="G987:G1050" si="2432">MONTH(F987)</f>
        <v>9</v>
      </c>
      <c r="H987" s="187">
        <f t="shared" si="2283"/>
        <v>116.16666666666666</v>
      </c>
      <c r="I987" s="186">
        <f t="shared" si="2430"/>
        <v>116</v>
      </c>
      <c r="J987" s="2">
        <f t="shared" si="2284"/>
        <v>0</v>
      </c>
      <c r="K987" s="2">
        <f t="shared" si="2285"/>
        <v>1</v>
      </c>
      <c r="L987">
        <f t="shared" si="2286"/>
        <v>2</v>
      </c>
      <c r="M987" s="190">
        <f t="shared" si="2407"/>
        <v>0.93</v>
      </c>
      <c r="N987">
        <f t="shared" si="2287"/>
        <v>1</v>
      </c>
      <c r="O987">
        <f t="shared" si="2288"/>
        <v>100</v>
      </c>
      <c r="P987" s="58">
        <f t="shared" si="2289"/>
        <v>4.1850000000000005</v>
      </c>
      <c r="Q987" s="106">
        <f t="shared" si="2290"/>
        <v>1</v>
      </c>
      <c r="R987" s="59">
        <f t="shared" si="2291"/>
        <v>1</v>
      </c>
      <c r="S987" s="32">
        <f t="shared" si="2408"/>
        <v>1</v>
      </c>
      <c r="T987">
        <f t="shared" si="2292"/>
        <v>1</v>
      </c>
      <c r="U987" s="32">
        <f t="shared" si="2409"/>
        <v>0.93</v>
      </c>
      <c r="V987">
        <f t="shared" si="2293"/>
        <v>1</v>
      </c>
      <c r="W987">
        <f t="shared" si="2294"/>
        <v>100</v>
      </c>
      <c r="X987" s="58">
        <f t="shared" si="2295"/>
        <v>1</v>
      </c>
      <c r="Y987" s="58">
        <f t="shared" si="2296"/>
        <v>1</v>
      </c>
      <c r="Z987" s="32">
        <f t="shared" si="2297"/>
        <v>1</v>
      </c>
      <c r="AA987" s="32">
        <f t="shared" si="2298"/>
        <v>1</v>
      </c>
      <c r="AB987" s="59">
        <f t="shared" si="2299"/>
        <v>4.9056245199999996E-3</v>
      </c>
      <c r="AC987" s="59">
        <f t="shared" si="2300"/>
        <v>4.9056245199999996E-3</v>
      </c>
      <c r="AD987">
        <f t="shared" si="2301"/>
        <v>1</v>
      </c>
      <c r="AE987" s="59">
        <f t="shared" si="2302"/>
        <v>4.9056245199999996E-3</v>
      </c>
      <c r="AF987" s="59">
        <f t="shared" si="2303"/>
        <v>4.1758461800000006E-3</v>
      </c>
      <c r="AG987" s="59">
        <f t="shared" si="2304"/>
        <v>4.1758461800000006E-3</v>
      </c>
      <c r="AH987">
        <f t="shared" si="2305"/>
        <v>1</v>
      </c>
      <c r="AI987" s="59">
        <f t="shared" si="2306"/>
        <v>4.1758461800000006E-3</v>
      </c>
      <c r="AJ987" s="59">
        <f t="shared" si="2307"/>
        <v>0</v>
      </c>
      <c r="AK987" s="59">
        <f t="shared" si="2308"/>
        <v>0</v>
      </c>
      <c r="AL987" s="59">
        <f t="shared" si="2309"/>
        <v>0</v>
      </c>
      <c r="AM987" s="12">
        <f t="shared" si="2410"/>
        <v>0</v>
      </c>
      <c r="AN987" s="12">
        <f t="shared" si="2411"/>
        <v>0</v>
      </c>
      <c r="AO987" s="66">
        <f t="shared" si="2310"/>
        <v>0</v>
      </c>
      <c r="AP987" s="66">
        <f t="shared" si="2311"/>
        <v>0</v>
      </c>
      <c r="AQ987" s="59">
        <f t="shared" si="2312"/>
        <v>0</v>
      </c>
      <c r="AR987" s="59">
        <f t="shared" si="2313"/>
        <v>0</v>
      </c>
      <c r="AS987" s="59">
        <f t="shared" si="2314"/>
        <v>0</v>
      </c>
      <c r="AT987" s="12">
        <f t="shared" si="2315"/>
        <v>0</v>
      </c>
      <c r="AU987" s="59">
        <f t="shared" si="2412"/>
        <v>0</v>
      </c>
      <c r="AV987" s="59">
        <f t="shared" si="2413"/>
        <v>0</v>
      </c>
      <c r="AW987" s="70">
        <f t="shared" si="2316"/>
        <v>0</v>
      </c>
      <c r="AX987" s="20">
        <f t="shared" si="2317"/>
        <v>200000</v>
      </c>
      <c r="AY987" s="20">
        <f t="shared" si="2318"/>
        <v>0</v>
      </c>
      <c r="AZ987" s="20">
        <f t="shared" si="2319"/>
        <v>0</v>
      </c>
      <c r="BA987" s="20">
        <f t="shared" si="2320"/>
        <v>200000</v>
      </c>
      <c r="BB987" s="36">
        <f t="shared" si="2321"/>
        <v>1</v>
      </c>
      <c r="BC987" s="36">
        <f t="shared" si="2322"/>
        <v>0</v>
      </c>
      <c r="BD987" s="80">
        <f t="shared" si="2323"/>
        <v>0</v>
      </c>
      <c r="BE987" s="36">
        <f t="shared" si="2324"/>
        <v>0</v>
      </c>
      <c r="BF987" s="36">
        <f t="shared" si="2325"/>
        <v>0</v>
      </c>
      <c r="BG987" s="36">
        <f t="shared" si="2326"/>
        <v>0</v>
      </c>
      <c r="BH987" s="36">
        <f t="shared" si="2327"/>
        <v>0</v>
      </c>
      <c r="BI987" s="36">
        <f t="shared" si="2328"/>
        <v>0</v>
      </c>
      <c r="BJ987" s="36">
        <f t="shared" si="2329"/>
        <v>0</v>
      </c>
      <c r="BK987" s="36">
        <f t="shared" si="2330"/>
        <v>0</v>
      </c>
      <c r="BL987" s="68">
        <f>IF(OR(AT987=0,E987&gt;ProjTerm),0,VLOOKUP(D987,'Life Events'!$AE$5:$AI$1206,5,FALSE))</f>
        <v>0</v>
      </c>
      <c r="BM987" s="93">
        <f t="shared" si="2331"/>
        <v>0</v>
      </c>
      <c r="BN987" s="93">
        <f t="shared" si="2332"/>
        <v>0</v>
      </c>
      <c r="BO987" s="36">
        <f t="shared" si="2333"/>
        <v>0</v>
      </c>
      <c r="BP987" s="36">
        <f t="shared" si="2334"/>
        <v>0</v>
      </c>
      <c r="BQ987" s="36">
        <f t="shared" si="2335"/>
        <v>0</v>
      </c>
      <c r="BR987" s="36">
        <f t="shared" si="2336"/>
        <v>154.78110000000001</v>
      </c>
      <c r="BS987" s="36">
        <f t="shared" si="2337"/>
        <v>0</v>
      </c>
      <c r="BT987" s="36">
        <f t="shared" si="2338"/>
        <v>0</v>
      </c>
      <c r="BU987" s="70" cm="1">
        <f t="array" ref="BU987">IF(AND(ActInt=1,$J987=0),INDEX(Tbl_FwdNom,$B987-IVP,MATCH(ValnDt,Tbl_FwdNom_Cols)),INDEX(Tbl_FwdNom,$B987,MATCH(StartDt,Tbl_FwdNom_Cols)))</f>
        <v>8.5489797779999996</v>
      </c>
      <c r="BV987" s="70" cm="1">
        <f t="array" ref="BV987">INDEX(Tbl_FwdReal,$B987,MATCH(StartDt,Tbl_FwdReal_Cols))</f>
        <v>2.744249709</v>
      </c>
      <c r="BW987" s="70" cm="1">
        <f t="array" ref="BW987">IF(RunType&lt;&gt;"OPN",INDEX(Tbl_FwdReal,$B987,MATCH(ValnDt,Tbl_FwdReal_Cols)),IF(AND($J987=0,ActInt=1),INDEX(Tbl_FwdReal,$B987-IVP,MATCH(ValnDt,Tbl_FwdReal_Cols)),-999))*$K987</f>
        <v>2.744249709</v>
      </c>
      <c r="BX987" s="70">
        <f t="shared" si="2339"/>
        <v>2.744249709E-2</v>
      </c>
      <c r="BY987" s="70">
        <f t="shared" si="2414"/>
        <v>5.6496885085448589E-2</v>
      </c>
      <c r="BZ987" s="64">
        <f t="shared" si="2427"/>
        <v>4.5903878431690082E-3</v>
      </c>
      <c r="CA987" s="70" cm="1">
        <f t="array" ref="CA987">IF($J987=1,CA986*(1+INDEX(Tbl_CPI,$B987,MATCH(IF(RunType="OPN",StartDt,ValnDt),Tbl_CPI_Cols))),0)</f>
        <v>0</v>
      </c>
      <c r="CB987" s="70">
        <f t="shared" si="2415"/>
        <v>192.74452364430925</v>
      </c>
      <c r="CC987" s="70">
        <f t="shared" si="2416"/>
        <v>186.65623461228066</v>
      </c>
      <c r="CD987" s="36">
        <f t="shared" si="2340"/>
        <v>945.56937517337838</v>
      </c>
      <c r="CE987" s="36">
        <f t="shared" si="2341"/>
        <v>0</v>
      </c>
      <c r="CF987" s="36">
        <f t="shared" si="2342"/>
        <v>0</v>
      </c>
      <c r="CG987" s="36">
        <f t="shared" si="2343"/>
        <v>0</v>
      </c>
      <c r="CH987" s="36">
        <f t="shared" si="2344"/>
        <v>0</v>
      </c>
      <c r="CI987" s="36">
        <f t="shared" si="2345"/>
        <v>0</v>
      </c>
      <c r="CJ987" s="36">
        <f t="shared" si="2346"/>
        <v>0</v>
      </c>
      <c r="CK987" s="36">
        <f t="shared" si="2347"/>
        <v>0</v>
      </c>
      <c r="CL987" s="36">
        <f t="shared" si="2348"/>
        <v>0</v>
      </c>
      <c r="CM987" s="36">
        <f t="shared" si="2349"/>
        <v>0</v>
      </c>
      <c r="CN987" s="36">
        <f t="shared" si="2350"/>
        <v>0</v>
      </c>
      <c r="CO987" s="20">
        <f t="shared" si="2351"/>
        <v>120000</v>
      </c>
      <c r="CP987" s="20">
        <f t="shared" si="2352"/>
        <v>2</v>
      </c>
      <c r="CQ987" s="64" t="e">
        <f t="shared" si="2353"/>
        <v>#N/A</v>
      </c>
      <c r="CR987" s="64" t="e">
        <f t="shared" si="2354"/>
        <v>#N/A</v>
      </c>
      <c r="CS987" s="36" t="e">
        <f t="shared" si="2355"/>
        <v>#N/A</v>
      </c>
      <c r="CT987" s="36">
        <f t="shared" si="2356"/>
        <v>0</v>
      </c>
      <c r="CU987" s="36">
        <f t="shared" si="2357"/>
        <v>0</v>
      </c>
      <c r="CV987" s="36">
        <f t="shared" si="2417"/>
        <v>0</v>
      </c>
      <c r="CW987" s="36">
        <f t="shared" si="2358"/>
        <v>0</v>
      </c>
      <c r="CX987" s="36">
        <f t="shared" si="2359"/>
        <v>0</v>
      </c>
      <c r="CY987" s="36">
        <f t="shared" si="2360"/>
        <v>0</v>
      </c>
      <c r="CZ987" s="36">
        <f t="shared" si="2418"/>
        <v>0</v>
      </c>
      <c r="DA987" s="64">
        <f t="shared" si="2361"/>
        <v>6.8593610256699744E-3</v>
      </c>
      <c r="DB987" s="70">
        <f t="shared" si="2419"/>
        <v>0.99318736926805506</v>
      </c>
      <c r="DC987" s="70">
        <f>PRODUCT($DB$8:DB987)</f>
        <v>1.7559729600811447E-4</v>
      </c>
      <c r="DD987" s="36">
        <f t="shared" si="2362"/>
        <v>0</v>
      </c>
      <c r="DE987" s="36">
        <f t="shared" si="2363"/>
        <v>0</v>
      </c>
      <c r="DF987" s="36">
        <f t="shared" si="2364"/>
        <v>0</v>
      </c>
      <c r="DG987" s="36">
        <f t="shared" si="2365"/>
        <v>0</v>
      </c>
      <c r="DH987" s="36">
        <f t="shared" si="2366"/>
        <v>0</v>
      </c>
      <c r="DI987" s="36">
        <f t="shared" si="2367"/>
        <v>0</v>
      </c>
      <c r="DJ987" s="36">
        <f t="shared" si="2368"/>
        <v>0</v>
      </c>
      <c r="DK987" s="36">
        <f t="shared" si="2369"/>
        <v>0</v>
      </c>
      <c r="DL987" s="36">
        <f t="shared" si="2370"/>
        <v>0</v>
      </c>
      <c r="DM987" s="36">
        <f t="shared" si="2371"/>
        <v>0</v>
      </c>
      <c r="DN987" s="36">
        <f t="shared" ca="1" si="2420"/>
        <v>4.6137290849905055E-12</v>
      </c>
      <c r="DO987" s="64" cm="1">
        <f t="array" ref="DO987">IFERROR(INDEX(Tbl_FwdNom,$B987,MATCH(LIDt,Tbl_FwdNom_Cols,0)),0)</f>
        <v>7.5726277450000001</v>
      </c>
      <c r="DP987" s="64">
        <f t="shared" ca="1" si="2421"/>
        <v>7.511343557</v>
      </c>
      <c r="DQ987" s="64">
        <f t="shared" ca="1" si="2372"/>
        <v>6.0537652072254478E-3</v>
      </c>
      <c r="DR987" s="70">
        <f t="shared" ca="1" si="2373"/>
        <v>0.99398266234212795</v>
      </c>
      <c r="DS987" s="70">
        <f ca="1">PRODUCT($DR$8:DR987)</f>
        <v>7.0760382414409076E-4</v>
      </c>
      <c r="DT987" s="36">
        <f t="shared" ca="1" si="2374"/>
        <v>0</v>
      </c>
      <c r="DU987" s="36">
        <f t="shared" ca="1" si="2375"/>
        <v>0</v>
      </c>
      <c r="DV987" s="36">
        <f t="shared" ca="1" si="2376"/>
        <v>0</v>
      </c>
      <c r="DW987" s="36">
        <f t="shared" ca="1" si="2377"/>
        <v>0</v>
      </c>
      <c r="DX987" s="36">
        <f t="shared" ca="1" si="2378"/>
        <v>0</v>
      </c>
      <c r="DY987" s="36">
        <f t="shared" ca="1" si="2379"/>
        <v>0</v>
      </c>
      <c r="DZ987" s="36">
        <f t="shared" ca="1" si="2380"/>
        <v>0</v>
      </c>
      <c r="EA987" s="36">
        <f t="shared" ca="1" si="2381"/>
        <v>0</v>
      </c>
      <c r="EB987" s="36">
        <f t="shared" ca="1" si="2382"/>
        <v>0</v>
      </c>
      <c r="EC987" s="36">
        <f t="shared" ca="1" si="2383"/>
        <v>0</v>
      </c>
      <c r="ED987" s="36">
        <f t="shared" ca="1" si="2384"/>
        <v>0</v>
      </c>
      <c r="EE987" s="36">
        <f t="shared" ca="1" si="2422"/>
        <v>0</v>
      </c>
      <c r="EF987" s="36">
        <f t="shared" ca="1" si="2385"/>
        <v>0</v>
      </c>
      <c r="EG987" s="64"/>
      <c r="EH987" s="64"/>
      <c r="EI987" s="64"/>
      <c r="EJ987" s="70"/>
      <c r="EK987" s="70"/>
      <c r="EL987" s="70"/>
      <c r="EM987" s="70"/>
      <c r="EN987" s="70"/>
      <c r="EO987" s="36">
        <f t="shared" si="2386"/>
        <v>0</v>
      </c>
      <c r="EP987" s="36">
        <f t="shared" si="2387"/>
        <v>0</v>
      </c>
      <c r="EQ987" s="36">
        <f t="shared" si="2388"/>
        <v>0</v>
      </c>
      <c r="ER987" s="36">
        <f t="shared" si="2389"/>
        <v>0</v>
      </c>
      <c r="ES987" s="36">
        <f t="shared" si="2390"/>
        <v>0</v>
      </c>
      <c r="ET987" s="36">
        <f t="shared" si="2391"/>
        <v>0</v>
      </c>
      <c r="EU987" s="36">
        <f t="shared" si="2423"/>
        <v>0</v>
      </c>
      <c r="EV987" s="36">
        <f t="shared" si="2392"/>
        <v>0</v>
      </c>
      <c r="EW987" s="36">
        <f t="shared" si="2393"/>
        <v>0</v>
      </c>
      <c r="EX987" s="36">
        <f t="shared" si="2424"/>
        <v>0</v>
      </c>
      <c r="EY987" s="36">
        <f t="shared" si="2394"/>
        <v>0</v>
      </c>
      <c r="EZ987" s="36">
        <f t="shared" si="2395"/>
        <v>0</v>
      </c>
      <c r="FA987" s="36">
        <f t="shared" si="2396"/>
        <v>0</v>
      </c>
      <c r="FB987" s="36">
        <f t="shared" si="2397"/>
        <v>0</v>
      </c>
      <c r="FC987" s="36">
        <f t="shared" si="2425"/>
        <v>0</v>
      </c>
      <c r="FD987" s="36">
        <f t="shared" si="2398"/>
        <v>0</v>
      </c>
      <c r="FE987" s="36">
        <f t="shared" si="2399"/>
        <v>0</v>
      </c>
      <c r="FF987" s="36">
        <f t="shared" si="2426"/>
        <v>0</v>
      </c>
      <c r="FG987" s="36">
        <f t="shared" si="2400"/>
        <v>0</v>
      </c>
      <c r="FH987" s="36">
        <f t="shared" si="2401"/>
        <v>0</v>
      </c>
      <c r="FI987" s="36">
        <f t="shared" si="2402"/>
        <v>0</v>
      </c>
      <c r="FJ987" s="36">
        <f t="shared" ca="1" si="2403"/>
        <v>0</v>
      </c>
      <c r="FK987" s="36">
        <f t="shared" si="2404"/>
        <v>0</v>
      </c>
      <c r="FL987" s="36">
        <f t="shared" si="2405"/>
        <v>0</v>
      </c>
      <c r="FM987" s="36">
        <f t="shared" ca="1" si="2406"/>
        <v>0</v>
      </c>
      <c r="FN987" s="36">
        <f t="shared" ca="1" si="2428"/>
        <v>0</v>
      </c>
    </row>
    <row r="988" spans="2:170" x14ac:dyDescent="0.25">
      <c r="B988" s="2">
        <v>980</v>
      </c>
      <c r="C988" s="2">
        <f t="shared" si="2282"/>
        <v>82</v>
      </c>
      <c r="D988" s="2">
        <f t="shared" si="2431"/>
        <v>1004</v>
      </c>
      <c r="E988" s="2">
        <f t="shared" si="2429"/>
        <v>84</v>
      </c>
      <c r="F988" s="189">
        <f t="shared" ref="F988:F1051" si="2433">EOMONTH(F987,1)</f>
        <v>75545</v>
      </c>
      <c r="G988" s="2">
        <f t="shared" si="2432"/>
        <v>10</v>
      </c>
      <c r="H988" s="187">
        <f t="shared" si="2283"/>
        <v>116.25</v>
      </c>
      <c r="I988" s="186">
        <f t="shared" si="2430"/>
        <v>116</v>
      </c>
      <c r="J988" s="2">
        <f t="shared" si="2284"/>
        <v>0</v>
      </c>
      <c r="K988" s="2">
        <f t="shared" si="2285"/>
        <v>1</v>
      </c>
      <c r="L988">
        <f t="shared" si="2286"/>
        <v>2</v>
      </c>
      <c r="M988" s="190">
        <f t="shared" si="2407"/>
        <v>0.93</v>
      </c>
      <c r="N988">
        <f t="shared" si="2287"/>
        <v>1</v>
      </c>
      <c r="O988">
        <f t="shared" si="2288"/>
        <v>100</v>
      </c>
      <c r="P988" s="58">
        <f t="shared" si="2289"/>
        <v>4.1850000000000005</v>
      </c>
      <c r="Q988" s="106">
        <f t="shared" si="2290"/>
        <v>1</v>
      </c>
      <c r="R988" s="59">
        <f t="shared" si="2291"/>
        <v>1</v>
      </c>
      <c r="S988" s="32">
        <f t="shared" si="2408"/>
        <v>1</v>
      </c>
      <c r="T988">
        <f t="shared" si="2292"/>
        <v>1</v>
      </c>
      <c r="U988" s="32">
        <f t="shared" si="2409"/>
        <v>0.93</v>
      </c>
      <c r="V988">
        <f t="shared" si="2293"/>
        <v>1</v>
      </c>
      <c r="W988">
        <f t="shared" si="2294"/>
        <v>100</v>
      </c>
      <c r="X988" s="58">
        <f t="shared" si="2295"/>
        <v>1</v>
      </c>
      <c r="Y988" s="58">
        <f t="shared" si="2296"/>
        <v>1</v>
      </c>
      <c r="Z988" s="32">
        <f t="shared" si="2297"/>
        <v>1</v>
      </c>
      <c r="AA988" s="32">
        <f t="shared" si="2298"/>
        <v>1</v>
      </c>
      <c r="AB988" s="59">
        <f t="shared" si="2299"/>
        <v>4.9056245199999996E-3</v>
      </c>
      <c r="AC988" s="59">
        <f t="shared" si="2300"/>
        <v>4.9056245199999996E-3</v>
      </c>
      <c r="AD988">
        <f t="shared" si="2301"/>
        <v>1</v>
      </c>
      <c r="AE988" s="59">
        <f t="shared" si="2302"/>
        <v>4.9056245199999996E-3</v>
      </c>
      <c r="AF988" s="59">
        <f t="shared" si="2303"/>
        <v>4.1758461800000006E-3</v>
      </c>
      <c r="AG988" s="59">
        <f t="shared" si="2304"/>
        <v>4.1758461800000006E-3</v>
      </c>
      <c r="AH988">
        <f t="shared" si="2305"/>
        <v>1</v>
      </c>
      <c r="AI988" s="59">
        <f t="shared" si="2306"/>
        <v>4.1758461800000006E-3</v>
      </c>
      <c r="AJ988" s="59">
        <f t="shared" si="2307"/>
        <v>0</v>
      </c>
      <c r="AK988" s="59">
        <f t="shared" si="2308"/>
        <v>0</v>
      </c>
      <c r="AL988" s="59">
        <f t="shared" si="2309"/>
        <v>0</v>
      </c>
      <c r="AM988" s="12">
        <f t="shared" si="2410"/>
        <v>0</v>
      </c>
      <c r="AN988" s="12">
        <f t="shared" si="2411"/>
        <v>0</v>
      </c>
      <c r="AO988" s="66">
        <f t="shared" si="2310"/>
        <v>0</v>
      </c>
      <c r="AP988" s="66">
        <f t="shared" si="2311"/>
        <v>0</v>
      </c>
      <c r="AQ988" s="59">
        <f t="shared" si="2312"/>
        <v>0</v>
      </c>
      <c r="AR988" s="59">
        <f t="shared" si="2313"/>
        <v>0</v>
      </c>
      <c r="AS988" s="59">
        <f t="shared" si="2314"/>
        <v>0</v>
      </c>
      <c r="AT988" s="12">
        <f t="shared" si="2315"/>
        <v>0</v>
      </c>
      <c r="AU988" s="59">
        <f t="shared" si="2412"/>
        <v>0</v>
      </c>
      <c r="AV988" s="59">
        <f t="shared" si="2413"/>
        <v>0</v>
      </c>
      <c r="AW988" s="70">
        <f t="shared" si="2316"/>
        <v>0</v>
      </c>
      <c r="AX988" s="20">
        <f t="shared" si="2317"/>
        <v>200000</v>
      </c>
      <c r="AY988" s="20">
        <f t="shared" si="2318"/>
        <v>0</v>
      </c>
      <c r="AZ988" s="20">
        <f t="shared" si="2319"/>
        <v>0</v>
      </c>
      <c r="BA988" s="20">
        <f t="shared" si="2320"/>
        <v>200000</v>
      </c>
      <c r="BB988" s="36">
        <f t="shared" si="2321"/>
        <v>1</v>
      </c>
      <c r="BC988" s="36">
        <f t="shared" si="2322"/>
        <v>0</v>
      </c>
      <c r="BD988" s="80">
        <f t="shared" si="2323"/>
        <v>0</v>
      </c>
      <c r="BE988" s="36">
        <f t="shared" si="2324"/>
        <v>0</v>
      </c>
      <c r="BF988" s="36">
        <f t="shared" si="2325"/>
        <v>0</v>
      </c>
      <c r="BG988" s="36">
        <f t="shared" si="2326"/>
        <v>0</v>
      </c>
      <c r="BH988" s="36">
        <f t="shared" si="2327"/>
        <v>0</v>
      </c>
      <c r="BI988" s="36">
        <f t="shared" si="2328"/>
        <v>0</v>
      </c>
      <c r="BJ988" s="36">
        <f t="shared" si="2329"/>
        <v>0</v>
      </c>
      <c r="BK988" s="36">
        <f t="shared" si="2330"/>
        <v>0</v>
      </c>
      <c r="BL988" s="68">
        <f>IF(OR(AT988=0,E988&gt;ProjTerm),0,VLOOKUP(D988,'Life Events'!$AE$5:$AI$1206,5,FALSE))</f>
        <v>0</v>
      </c>
      <c r="BM988" s="93">
        <f t="shared" si="2331"/>
        <v>0</v>
      </c>
      <c r="BN988" s="93">
        <f t="shared" si="2332"/>
        <v>0</v>
      </c>
      <c r="BO988" s="36">
        <f t="shared" si="2333"/>
        <v>0</v>
      </c>
      <c r="BP988" s="36">
        <f t="shared" si="2334"/>
        <v>0</v>
      </c>
      <c r="BQ988" s="36">
        <f t="shared" si="2335"/>
        <v>0</v>
      </c>
      <c r="BR988" s="36">
        <f t="shared" si="2336"/>
        <v>154.78110000000001</v>
      </c>
      <c r="BS988" s="36">
        <f t="shared" si="2337"/>
        <v>0</v>
      </c>
      <c r="BT988" s="36">
        <f t="shared" si="2338"/>
        <v>0</v>
      </c>
      <c r="BU988" s="70" cm="1">
        <f t="array" ref="BU988">IF(AND(ActInt=1,$J988=0),INDEX(Tbl_FwdNom,$B988-IVP,MATCH(ValnDt,Tbl_FwdNom_Cols)),INDEX(Tbl_FwdNom,$B988,MATCH(StartDt,Tbl_FwdNom_Cols)))</f>
        <v>8.5430859609999992</v>
      </c>
      <c r="BV988" s="70" cm="1">
        <f t="array" ref="BV988">INDEX(Tbl_FwdReal,$B988,MATCH(StartDt,Tbl_FwdReal_Cols))</f>
        <v>2.7408904729999999</v>
      </c>
      <c r="BW988" s="70" cm="1">
        <f t="array" ref="BW988">IF(RunType&lt;&gt;"OPN",INDEX(Tbl_FwdReal,$B988,MATCH(ValnDt,Tbl_FwdReal_Cols)),IF(AND($J988=0,ActInt=1),INDEX(Tbl_FwdReal,$B988-IVP,MATCH(ValnDt,Tbl_FwdReal_Cols)),-999))*$K988</f>
        <v>2.7408904729999999</v>
      </c>
      <c r="BX988" s="70">
        <f t="shared" si="2339"/>
        <v>2.7408904729999999E-2</v>
      </c>
      <c r="BY988" s="70">
        <f t="shared" si="2414"/>
        <v>5.6474062676386882E-2</v>
      </c>
      <c r="BZ988" s="64">
        <f t="shared" si="2427"/>
        <v>4.5885793980380285E-3</v>
      </c>
      <c r="CA988" s="70" cm="1">
        <f t="array" ref="CA988">IF($J988=1,CA987*(1+INDEX(Tbl_CPI,$B988,MATCH(IF(RunType="OPN",StartDt,ValnDt),Tbl_CPI_Cols))),0)</f>
        <v>0</v>
      </c>
      <c r="CB988" s="70">
        <f t="shared" si="2415"/>
        <v>193.62894719458819</v>
      </c>
      <c r="CC988" s="70">
        <f t="shared" si="2416"/>
        <v>186.65623461228066</v>
      </c>
      <c r="CD988" s="36">
        <f t="shared" si="2340"/>
        <v>945.56937517337838</v>
      </c>
      <c r="CE988" s="36">
        <f t="shared" si="2341"/>
        <v>0</v>
      </c>
      <c r="CF988" s="36">
        <f t="shared" si="2342"/>
        <v>0</v>
      </c>
      <c r="CG988" s="36">
        <f t="shared" si="2343"/>
        <v>0</v>
      </c>
      <c r="CH988" s="36">
        <f t="shared" si="2344"/>
        <v>0</v>
      </c>
      <c r="CI988" s="36">
        <f t="shared" si="2345"/>
        <v>0</v>
      </c>
      <c r="CJ988" s="36">
        <f t="shared" si="2346"/>
        <v>0</v>
      </c>
      <c r="CK988" s="36">
        <f t="shared" si="2347"/>
        <v>0</v>
      </c>
      <c r="CL988" s="36">
        <f t="shared" si="2348"/>
        <v>0</v>
      </c>
      <c r="CM988" s="36">
        <f t="shared" si="2349"/>
        <v>0</v>
      </c>
      <c r="CN988" s="36">
        <f t="shared" si="2350"/>
        <v>0</v>
      </c>
      <c r="CO988" s="20">
        <f t="shared" si="2351"/>
        <v>120000</v>
      </c>
      <c r="CP988" s="20">
        <f t="shared" si="2352"/>
        <v>2</v>
      </c>
      <c r="CQ988" s="64" t="e">
        <f t="shared" si="2353"/>
        <v>#N/A</v>
      </c>
      <c r="CR988" s="64" t="e">
        <f t="shared" si="2354"/>
        <v>#N/A</v>
      </c>
      <c r="CS988" s="36" t="e">
        <f t="shared" si="2355"/>
        <v>#N/A</v>
      </c>
      <c r="CT988" s="36">
        <f t="shared" si="2356"/>
        <v>0</v>
      </c>
      <c r="CU988" s="36">
        <f t="shared" si="2357"/>
        <v>0</v>
      </c>
      <c r="CV988" s="36">
        <f t="shared" si="2417"/>
        <v>0</v>
      </c>
      <c r="CW988" s="36">
        <f t="shared" si="2358"/>
        <v>0</v>
      </c>
      <c r="CX988" s="36">
        <f t="shared" si="2359"/>
        <v>0</v>
      </c>
      <c r="CY988" s="36">
        <f t="shared" si="2360"/>
        <v>0</v>
      </c>
      <c r="CZ988" s="36">
        <f t="shared" si="2418"/>
        <v>0</v>
      </c>
      <c r="DA988" s="64">
        <f t="shared" si="2361"/>
        <v>6.8548051771528673E-3</v>
      </c>
      <c r="DB988" s="70">
        <f t="shared" si="2419"/>
        <v>0.99319186327372522</v>
      </c>
      <c r="DC988" s="70">
        <f>PRODUCT($DB$8:DB988)</f>
        <v>1.7440180560812708E-4</v>
      </c>
      <c r="DD988" s="36">
        <f t="shared" si="2362"/>
        <v>0</v>
      </c>
      <c r="DE988" s="36">
        <f t="shared" si="2363"/>
        <v>0</v>
      </c>
      <c r="DF988" s="36">
        <f t="shared" si="2364"/>
        <v>0</v>
      </c>
      <c r="DG988" s="36">
        <f t="shared" si="2365"/>
        <v>0</v>
      </c>
      <c r="DH988" s="36">
        <f t="shared" si="2366"/>
        <v>0</v>
      </c>
      <c r="DI988" s="36">
        <f t="shared" si="2367"/>
        <v>0</v>
      </c>
      <c r="DJ988" s="36">
        <f t="shared" si="2368"/>
        <v>0</v>
      </c>
      <c r="DK988" s="36">
        <f t="shared" si="2369"/>
        <v>0</v>
      </c>
      <c r="DL988" s="36">
        <f t="shared" si="2370"/>
        <v>0</v>
      </c>
      <c r="DM988" s="36">
        <f t="shared" si="2371"/>
        <v>0</v>
      </c>
      <c r="DN988" s="36">
        <f t="shared" ca="1" si="2420"/>
        <v>4.6137290849905055E-12</v>
      </c>
      <c r="DO988" s="64" cm="1">
        <f t="array" ref="DO988">IFERROR(INDEX(Tbl_FwdNom,$B988,MATCH(LIDt,Tbl_FwdNom_Cols,0)),0)</f>
        <v>7.5709249349999999</v>
      </c>
      <c r="DP988" s="64">
        <f t="shared" ca="1" si="2421"/>
        <v>7.509641717</v>
      </c>
      <c r="DQ988" s="64">
        <f t="shared" ca="1" si="2372"/>
        <v>6.0524380953559387E-3</v>
      </c>
      <c r="DR988" s="70">
        <f t="shared" ca="1" si="2373"/>
        <v>0.99398397353241907</v>
      </c>
      <c r="DS988" s="70">
        <f ca="1">PRODUCT($DR$8:DR988)</f>
        <v>7.0334686080947848E-4</v>
      </c>
      <c r="DT988" s="36">
        <f t="shared" ca="1" si="2374"/>
        <v>0</v>
      </c>
      <c r="DU988" s="36">
        <f t="shared" ca="1" si="2375"/>
        <v>0</v>
      </c>
      <c r="DV988" s="36">
        <f t="shared" ca="1" si="2376"/>
        <v>0</v>
      </c>
      <c r="DW988" s="36">
        <f t="shared" ca="1" si="2377"/>
        <v>0</v>
      </c>
      <c r="DX988" s="36">
        <f t="shared" ca="1" si="2378"/>
        <v>0</v>
      </c>
      <c r="DY988" s="36">
        <f t="shared" ca="1" si="2379"/>
        <v>0</v>
      </c>
      <c r="DZ988" s="36">
        <f t="shared" ca="1" si="2380"/>
        <v>0</v>
      </c>
      <c r="EA988" s="36">
        <f t="shared" ca="1" si="2381"/>
        <v>0</v>
      </c>
      <c r="EB988" s="36">
        <f t="shared" ca="1" si="2382"/>
        <v>0</v>
      </c>
      <c r="EC988" s="36">
        <f t="shared" ca="1" si="2383"/>
        <v>0</v>
      </c>
      <c r="ED988" s="36">
        <f t="shared" ca="1" si="2384"/>
        <v>0</v>
      </c>
      <c r="EE988" s="36">
        <f t="shared" ca="1" si="2422"/>
        <v>0</v>
      </c>
      <c r="EF988" s="36">
        <f t="shared" ca="1" si="2385"/>
        <v>0</v>
      </c>
      <c r="EG988" s="64"/>
      <c r="EH988" s="64"/>
      <c r="EI988" s="64"/>
      <c r="EJ988" s="70"/>
      <c r="EK988" s="70"/>
      <c r="EL988" s="70"/>
      <c r="EM988" s="70"/>
      <c r="EN988" s="70"/>
      <c r="EO988" s="36">
        <f t="shared" si="2386"/>
        <v>0</v>
      </c>
      <c r="EP988" s="36">
        <f t="shared" si="2387"/>
        <v>0</v>
      </c>
      <c r="EQ988" s="36">
        <f t="shared" si="2388"/>
        <v>0</v>
      </c>
      <c r="ER988" s="36">
        <f t="shared" si="2389"/>
        <v>0</v>
      </c>
      <c r="ES988" s="36">
        <f t="shared" si="2390"/>
        <v>0</v>
      </c>
      <c r="ET988" s="36">
        <f t="shared" si="2391"/>
        <v>0</v>
      </c>
      <c r="EU988" s="36">
        <f t="shared" si="2423"/>
        <v>0</v>
      </c>
      <c r="EV988" s="36">
        <f t="shared" si="2392"/>
        <v>0</v>
      </c>
      <c r="EW988" s="36">
        <f t="shared" si="2393"/>
        <v>0</v>
      </c>
      <c r="EX988" s="36">
        <f t="shared" si="2424"/>
        <v>0</v>
      </c>
      <c r="EY988" s="36">
        <f t="shared" si="2394"/>
        <v>0</v>
      </c>
      <c r="EZ988" s="36">
        <f t="shared" si="2395"/>
        <v>0</v>
      </c>
      <c r="FA988" s="36">
        <f t="shared" si="2396"/>
        <v>0</v>
      </c>
      <c r="FB988" s="36">
        <f t="shared" si="2397"/>
        <v>0</v>
      </c>
      <c r="FC988" s="36">
        <f t="shared" si="2425"/>
        <v>0</v>
      </c>
      <c r="FD988" s="36">
        <f t="shared" si="2398"/>
        <v>0</v>
      </c>
      <c r="FE988" s="36">
        <f t="shared" si="2399"/>
        <v>0</v>
      </c>
      <c r="FF988" s="36">
        <f t="shared" si="2426"/>
        <v>0</v>
      </c>
      <c r="FG988" s="36">
        <f t="shared" si="2400"/>
        <v>0</v>
      </c>
      <c r="FH988" s="36">
        <f t="shared" si="2401"/>
        <v>0</v>
      </c>
      <c r="FI988" s="36">
        <f t="shared" si="2402"/>
        <v>0</v>
      </c>
      <c r="FJ988" s="36">
        <f t="shared" ca="1" si="2403"/>
        <v>0</v>
      </c>
      <c r="FK988" s="36">
        <f t="shared" si="2404"/>
        <v>0</v>
      </c>
      <c r="FL988" s="36">
        <f t="shared" si="2405"/>
        <v>0</v>
      </c>
      <c r="FM988" s="36">
        <f t="shared" ca="1" si="2406"/>
        <v>0</v>
      </c>
      <c r="FN988" s="36">
        <f t="shared" ca="1" si="2428"/>
        <v>0</v>
      </c>
    </row>
    <row r="989" spans="2:170" x14ac:dyDescent="0.25">
      <c r="B989" s="2">
        <v>981</v>
      </c>
      <c r="C989" s="2">
        <f t="shared" si="2282"/>
        <v>82</v>
      </c>
      <c r="D989" s="2">
        <f t="shared" si="2431"/>
        <v>1005</v>
      </c>
      <c r="E989" s="2">
        <f t="shared" si="2429"/>
        <v>84</v>
      </c>
      <c r="F989" s="189">
        <f t="shared" si="2433"/>
        <v>75575</v>
      </c>
      <c r="G989" s="2">
        <f t="shared" si="2432"/>
        <v>11</v>
      </c>
      <c r="H989" s="187">
        <f t="shared" si="2283"/>
        <v>116.33333333333334</v>
      </c>
      <c r="I989" s="186">
        <f t="shared" si="2430"/>
        <v>116</v>
      </c>
      <c r="J989" s="2">
        <f t="shared" si="2284"/>
        <v>0</v>
      </c>
      <c r="K989" s="2">
        <f t="shared" si="2285"/>
        <v>1</v>
      </c>
      <c r="L989">
        <f t="shared" si="2286"/>
        <v>2</v>
      </c>
      <c r="M989" s="190">
        <f t="shared" si="2407"/>
        <v>0.93</v>
      </c>
      <c r="N989">
        <f t="shared" si="2287"/>
        <v>1</v>
      </c>
      <c r="O989">
        <f t="shared" si="2288"/>
        <v>100</v>
      </c>
      <c r="P989" s="58">
        <f t="shared" si="2289"/>
        <v>4.1850000000000005</v>
      </c>
      <c r="Q989" s="106">
        <f t="shared" si="2290"/>
        <v>1</v>
      </c>
      <c r="R989" s="59">
        <f t="shared" si="2291"/>
        <v>1</v>
      </c>
      <c r="S989" s="32">
        <f t="shared" si="2408"/>
        <v>1</v>
      </c>
      <c r="T989">
        <f t="shared" si="2292"/>
        <v>1</v>
      </c>
      <c r="U989" s="32">
        <f t="shared" si="2409"/>
        <v>0.93</v>
      </c>
      <c r="V989">
        <f t="shared" si="2293"/>
        <v>1</v>
      </c>
      <c r="W989">
        <f t="shared" si="2294"/>
        <v>100</v>
      </c>
      <c r="X989" s="58">
        <f t="shared" si="2295"/>
        <v>1</v>
      </c>
      <c r="Y989" s="58">
        <f t="shared" si="2296"/>
        <v>1</v>
      </c>
      <c r="Z989" s="32">
        <f t="shared" si="2297"/>
        <v>1</v>
      </c>
      <c r="AA989" s="32">
        <f t="shared" si="2298"/>
        <v>1</v>
      </c>
      <c r="AB989" s="59">
        <f t="shared" si="2299"/>
        <v>4.9056245199999996E-3</v>
      </c>
      <c r="AC989" s="59">
        <f t="shared" si="2300"/>
        <v>4.9056245199999996E-3</v>
      </c>
      <c r="AD989">
        <f t="shared" si="2301"/>
        <v>1</v>
      </c>
      <c r="AE989" s="59">
        <f t="shared" si="2302"/>
        <v>4.9056245199999996E-3</v>
      </c>
      <c r="AF989" s="59">
        <f t="shared" si="2303"/>
        <v>4.1758461800000006E-3</v>
      </c>
      <c r="AG989" s="59">
        <f t="shared" si="2304"/>
        <v>4.1758461800000006E-3</v>
      </c>
      <c r="AH989">
        <f t="shared" si="2305"/>
        <v>1</v>
      </c>
      <c r="AI989" s="59">
        <f t="shared" si="2306"/>
        <v>4.1758461800000006E-3</v>
      </c>
      <c r="AJ989" s="59">
        <f t="shared" si="2307"/>
        <v>0</v>
      </c>
      <c r="AK989" s="59">
        <f t="shared" si="2308"/>
        <v>0</v>
      </c>
      <c r="AL989" s="59">
        <f t="shared" si="2309"/>
        <v>0</v>
      </c>
      <c r="AM989" s="12">
        <f t="shared" si="2410"/>
        <v>0</v>
      </c>
      <c r="AN989" s="12">
        <f t="shared" si="2411"/>
        <v>0</v>
      </c>
      <c r="AO989" s="66">
        <f t="shared" si="2310"/>
        <v>0</v>
      </c>
      <c r="AP989" s="66">
        <f t="shared" si="2311"/>
        <v>0</v>
      </c>
      <c r="AQ989" s="59">
        <f t="shared" si="2312"/>
        <v>0</v>
      </c>
      <c r="AR989" s="59">
        <f t="shared" si="2313"/>
        <v>0</v>
      </c>
      <c r="AS989" s="59">
        <f t="shared" si="2314"/>
        <v>0</v>
      </c>
      <c r="AT989" s="12">
        <f t="shared" si="2315"/>
        <v>0</v>
      </c>
      <c r="AU989" s="59">
        <f t="shared" si="2412"/>
        <v>0</v>
      </c>
      <c r="AV989" s="59">
        <f t="shared" si="2413"/>
        <v>0</v>
      </c>
      <c r="AW989" s="70">
        <f t="shared" si="2316"/>
        <v>0</v>
      </c>
      <c r="AX989" s="20">
        <f t="shared" si="2317"/>
        <v>200000</v>
      </c>
      <c r="AY989" s="20">
        <f t="shared" si="2318"/>
        <v>0</v>
      </c>
      <c r="AZ989" s="20">
        <f t="shared" si="2319"/>
        <v>0</v>
      </c>
      <c r="BA989" s="20">
        <f t="shared" si="2320"/>
        <v>200000</v>
      </c>
      <c r="BB989" s="36">
        <f t="shared" si="2321"/>
        <v>1</v>
      </c>
      <c r="BC989" s="36">
        <f t="shared" si="2322"/>
        <v>0</v>
      </c>
      <c r="BD989" s="80">
        <f t="shared" si="2323"/>
        <v>0</v>
      </c>
      <c r="BE989" s="36">
        <f t="shared" si="2324"/>
        <v>0</v>
      </c>
      <c r="BF989" s="36">
        <f t="shared" si="2325"/>
        <v>0</v>
      </c>
      <c r="BG989" s="36">
        <f t="shared" si="2326"/>
        <v>0</v>
      </c>
      <c r="BH989" s="36">
        <f t="shared" si="2327"/>
        <v>0</v>
      </c>
      <c r="BI989" s="36">
        <f t="shared" si="2328"/>
        <v>0</v>
      </c>
      <c r="BJ989" s="36">
        <f t="shared" si="2329"/>
        <v>0</v>
      </c>
      <c r="BK989" s="36">
        <f t="shared" si="2330"/>
        <v>0</v>
      </c>
      <c r="BL989" s="68">
        <f>IF(OR(AT989=0,E989&gt;ProjTerm),0,VLOOKUP(D989,'Life Events'!$AE$5:$AI$1206,5,FALSE))</f>
        <v>0</v>
      </c>
      <c r="BM989" s="93">
        <f t="shared" si="2331"/>
        <v>0</v>
      </c>
      <c r="BN989" s="93">
        <f t="shared" si="2332"/>
        <v>0</v>
      </c>
      <c r="BO989" s="36">
        <f t="shared" si="2333"/>
        <v>0</v>
      </c>
      <c r="BP989" s="36">
        <f t="shared" si="2334"/>
        <v>0</v>
      </c>
      <c r="BQ989" s="36">
        <f t="shared" si="2335"/>
        <v>0</v>
      </c>
      <c r="BR989" s="36">
        <f t="shared" si="2336"/>
        <v>154.78110000000001</v>
      </c>
      <c r="BS989" s="36">
        <f t="shared" si="2337"/>
        <v>0</v>
      </c>
      <c r="BT989" s="36">
        <f t="shared" si="2338"/>
        <v>0</v>
      </c>
      <c r="BU989" s="70" cm="1">
        <f t="array" ref="BU989">IF(AND(ActInt=1,$J989=0),INDEX(Tbl_FwdNom,$B989-IVP,MATCH(ValnDt,Tbl_FwdNom_Cols)),INDEX(Tbl_FwdNom,$B989,MATCH(StartDt,Tbl_FwdNom_Cols)))</f>
        <v>8.5371924640000003</v>
      </c>
      <c r="BV989" s="70" cm="1">
        <f t="array" ref="BV989">INDEX(Tbl_FwdReal,$B989,MATCH(StartDt,Tbl_FwdReal_Cols))</f>
        <v>2.7375313459999999</v>
      </c>
      <c r="BW989" s="70" cm="1">
        <f t="array" ref="BW989">IF(RunType&lt;&gt;"OPN",INDEX(Tbl_FwdReal,$B989,MATCH(ValnDt,Tbl_FwdReal_Cols)),IF(AND($J989=0,ActInt=1),INDEX(Tbl_FwdReal,$B989-IVP,MATCH(ValnDt,Tbl_FwdReal_Cols)),-999))*$K989</f>
        <v>2.7375313459999999</v>
      </c>
      <c r="BX989" s="70">
        <f t="shared" si="2339"/>
        <v>2.7375313459999998E-2</v>
      </c>
      <c r="BY989" s="70">
        <f t="shared" si="2414"/>
        <v>5.6451240768749411E-2</v>
      </c>
      <c r="BZ989" s="64">
        <f t="shared" si="2427"/>
        <v>4.5867709568292447E-3</v>
      </c>
      <c r="CA989" s="70" cm="1">
        <f t="array" ref="CA989">IF($J989=1,CA988*(1+INDEX(Tbl_CPI,$B989,MATCH(IF(RunType="OPN",StartDt,ValnDt),Tbl_CPI_Cols))),0)</f>
        <v>0</v>
      </c>
      <c r="CB989" s="70">
        <f t="shared" si="2415"/>
        <v>194.51707882598174</v>
      </c>
      <c r="CC989" s="70">
        <f t="shared" si="2416"/>
        <v>186.65623461228066</v>
      </c>
      <c r="CD989" s="36">
        <f t="shared" si="2340"/>
        <v>945.56937517337838</v>
      </c>
      <c r="CE989" s="36">
        <f t="shared" si="2341"/>
        <v>0</v>
      </c>
      <c r="CF989" s="36">
        <f t="shared" si="2342"/>
        <v>0</v>
      </c>
      <c r="CG989" s="36">
        <f t="shared" si="2343"/>
        <v>0</v>
      </c>
      <c r="CH989" s="36">
        <f t="shared" si="2344"/>
        <v>0</v>
      </c>
      <c r="CI989" s="36">
        <f t="shared" si="2345"/>
        <v>0</v>
      </c>
      <c r="CJ989" s="36">
        <f t="shared" si="2346"/>
        <v>0</v>
      </c>
      <c r="CK989" s="36">
        <f t="shared" si="2347"/>
        <v>0</v>
      </c>
      <c r="CL989" s="36">
        <f t="shared" si="2348"/>
        <v>0</v>
      </c>
      <c r="CM989" s="36">
        <f t="shared" si="2349"/>
        <v>0</v>
      </c>
      <c r="CN989" s="36">
        <f t="shared" si="2350"/>
        <v>0</v>
      </c>
      <c r="CO989" s="20">
        <f t="shared" si="2351"/>
        <v>120000</v>
      </c>
      <c r="CP989" s="20">
        <f t="shared" si="2352"/>
        <v>2</v>
      </c>
      <c r="CQ989" s="64" t="e">
        <f t="shared" si="2353"/>
        <v>#N/A</v>
      </c>
      <c r="CR989" s="64" t="e">
        <f t="shared" si="2354"/>
        <v>#N/A</v>
      </c>
      <c r="CS989" s="36" t="e">
        <f t="shared" si="2355"/>
        <v>#N/A</v>
      </c>
      <c r="CT989" s="36">
        <f t="shared" si="2356"/>
        <v>0</v>
      </c>
      <c r="CU989" s="36">
        <f t="shared" si="2357"/>
        <v>0</v>
      </c>
      <c r="CV989" s="36">
        <f t="shared" si="2417"/>
        <v>0</v>
      </c>
      <c r="CW989" s="36">
        <f t="shared" si="2358"/>
        <v>0</v>
      </c>
      <c r="CX989" s="36">
        <f t="shared" si="2359"/>
        <v>0</v>
      </c>
      <c r="CY989" s="36">
        <f t="shared" si="2360"/>
        <v>0</v>
      </c>
      <c r="CZ989" s="36">
        <f t="shared" si="2418"/>
        <v>0</v>
      </c>
      <c r="DA989" s="64">
        <f t="shared" si="2361"/>
        <v>6.8502493492403893E-3</v>
      </c>
      <c r="DB989" s="70">
        <f t="shared" si="2419"/>
        <v>0.99319635729973954</v>
      </c>
      <c r="DC989" s="70">
        <f>PRODUCT($DB$8:DB989)</f>
        <v>1.7321523803648909E-4</v>
      </c>
      <c r="DD989" s="36">
        <f t="shared" si="2362"/>
        <v>0</v>
      </c>
      <c r="DE989" s="36">
        <f t="shared" si="2363"/>
        <v>0</v>
      </c>
      <c r="DF989" s="36">
        <f t="shared" si="2364"/>
        <v>0</v>
      </c>
      <c r="DG989" s="36">
        <f t="shared" si="2365"/>
        <v>0</v>
      </c>
      <c r="DH989" s="36">
        <f t="shared" si="2366"/>
        <v>0</v>
      </c>
      <c r="DI989" s="36">
        <f t="shared" si="2367"/>
        <v>0</v>
      </c>
      <c r="DJ989" s="36">
        <f t="shared" si="2368"/>
        <v>0</v>
      </c>
      <c r="DK989" s="36">
        <f t="shared" si="2369"/>
        <v>0</v>
      </c>
      <c r="DL989" s="36">
        <f t="shared" si="2370"/>
        <v>0</v>
      </c>
      <c r="DM989" s="36">
        <f t="shared" si="2371"/>
        <v>0</v>
      </c>
      <c r="DN989" s="36">
        <f t="shared" ca="1" si="2420"/>
        <v>4.6137290849905055E-12</v>
      </c>
      <c r="DO989" s="64" cm="1">
        <f t="array" ref="DO989">IFERROR(INDEX(Tbl_FwdNom,$B989,MATCH(LIDt,Tbl_FwdNom_Cols,0)),0)</f>
        <v>7.569222152</v>
      </c>
      <c r="DP989" s="64">
        <f t="shared" ca="1" si="2421"/>
        <v>7.5079399039999997</v>
      </c>
      <c r="DQ989" s="64">
        <f t="shared" ca="1" si="2372"/>
        <v>6.0511109852845468E-3</v>
      </c>
      <c r="DR989" s="70">
        <f t="shared" ca="1" si="2373"/>
        <v>0.99398528472439307</v>
      </c>
      <c r="DS989" s="70">
        <f ca="1">PRODUCT($DR$8:DR989)</f>
        <v>6.9911642970171752E-4</v>
      </c>
      <c r="DT989" s="36">
        <f t="shared" ca="1" si="2374"/>
        <v>0</v>
      </c>
      <c r="DU989" s="36">
        <f t="shared" ca="1" si="2375"/>
        <v>0</v>
      </c>
      <c r="DV989" s="36">
        <f t="shared" ca="1" si="2376"/>
        <v>0</v>
      </c>
      <c r="DW989" s="36">
        <f t="shared" ca="1" si="2377"/>
        <v>0</v>
      </c>
      <c r="DX989" s="36">
        <f t="shared" ca="1" si="2378"/>
        <v>0</v>
      </c>
      <c r="DY989" s="36">
        <f t="shared" ca="1" si="2379"/>
        <v>0</v>
      </c>
      <c r="DZ989" s="36">
        <f t="shared" ca="1" si="2380"/>
        <v>0</v>
      </c>
      <c r="EA989" s="36">
        <f t="shared" ca="1" si="2381"/>
        <v>0</v>
      </c>
      <c r="EB989" s="36">
        <f t="shared" ca="1" si="2382"/>
        <v>0</v>
      </c>
      <c r="EC989" s="36">
        <f t="shared" ca="1" si="2383"/>
        <v>0</v>
      </c>
      <c r="ED989" s="36">
        <f t="shared" ca="1" si="2384"/>
        <v>0</v>
      </c>
      <c r="EE989" s="36">
        <f t="shared" ca="1" si="2422"/>
        <v>0</v>
      </c>
      <c r="EF989" s="36">
        <f t="shared" ca="1" si="2385"/>
        <v>0</v>
      </c>
      <c r="EG989" s="64"/>
      <c r="EH989" s="64"/>
      <c r="EI989" s="64"/>
      <c r="EJ989" s="70"/>
      <c r="EK989" s="70"/>
      <c r="EL989" s="70"/>
      <c r="EM989" s="70"/>
      <c r="EN989" s="70"/>
      <c r="EO989" s="36">
        <f t="shared" si="2386"/>
        <v>0</v>
      </c>
      <c r="EP989" s="36">
        <f t="shared" si="2387"/>
        <v>0</v>
      </c>
      <c r="EQ989" s="36">
        <f t="shared" si="2388"/>
        <v>0</v>
      </c>
      <c r="ER989" s="36">
        <f t="shared" si="2389"/>
        <v>0</v>
      </c>
      <c r="ES989" s="36">
        <f t="shared" si="2390"/>
        <v>0</v>
      </c>
      <c r="ET989" s="36">
        <f t="shared" si="2391"/>
        <v>0</v>
      </c>
      <c r="EU989" s="36">
        <f t="shared" si="2423"/>
        <v>0</v>
      </c>
      <c r="EV989" s="36">
        <f t="shared" si="2392"/>
        <v>0</v>
      </c>
      <c r="EW989" s="36">
        <f t="shared" si="2393"/>
        <v>0</v>
      </c>
      <c r="EX989" s="36">
        <f t="shared" si="2424"/>
        <v>0</v>
      </c>
      <c r="EY989" s="36">
        <f t="shared" si="2394"/>
        <v>0</v>
      </c>
      <c r="EZ989" s="36">
        <f t="shared" si="2395"/>
        <v>0</v>
      </c>
      <c r="FA989" s="36">
        <f t="shared" si="2396"/>
        <v>0</v>
      </c>
      <c r="FB989" s="36">
        <f t="shared" si="2397"/>
        <v>0</v>
      </c>
      <c r="FC989" s="36">
        <f t="shared" si="2425"/>
        <v>0</v>
      </c>
      <c r="FD989" s="36">
        <f t="shared" si="2398"/>
        <v>0</v>
      </c>
      <c r="FE989" s="36">
        <f t="shared" si="2399"/>
        <v>0</v>
      </c>
      <c r="FF989" s="36">
        <f t="shared" si="2426"/>
        <v>0</v>
      </c>
      <c r="FG989" s="36">
        <f t="shared" si="2400"/>
        <v>0</v>
      </c>
      <c r="FH989" s="36">
        <f t="shared" si="2401"/>
        <v>0</v>
      </c>
      <c r="FI989" s="36">
        <f t="shared" si="2402"/>
        <v>0</v>
      </c>
      <c r="FJ989" s="36">
        <f t="shared" ca="1" si="2403"/>
        <v>0</v>
      </c>
      <c r="FK989" s="36">
        <f t="shared" si="2404"/>
        <v>0</v>
      </c>
      <c r="FL989" s="36">
        <f t="shared" si="2405"/>
        <v>0</v>
      </c>
      <c r="FM989" s="36">
        <f t="shared" ca="1" si="2406"/>
        <v>0</v>
      </c>
      <c r="FN989" s="36">
        <f t="shared" ca="1" si="2428"/>
        <v>0</v>
      </c>
    </row>
    <row r="990" spans="2:170" x14ac:dyDescent="0.25">
      <c r="B990" s="2">
        <v>982</v>
      </c>
      <c r="C990" s="2">
        <f t="shared" si="2282"/>
        <v>82</v>
      </c>
      <c r="D990" s="2">
        <f t="shared" si="2431"/>
        <v>1006</v>
      </c>
      <c r="E990" s="2">
        <f t="shared" si="2429"/>
        <v>84</v>
      </c>
      <c r="F990" s="189">
        <f t="shared" si="2433"/>
        <v>75606</v>
      </c>
      <c r="G990" s="2">
        <f t="shared" si="2432"/>
        <v>12</v>
      </c>
      <c r="H990" s="187">
        <f t="shared" si="2283"/>
        <v>116.41666666666666</v>
      </c>
      <c r="I990" s="186">
        <f t="shared" si="2430"/>
        <v>116</v>
      </c>
      <c r="J990" s="2">
        <f t="shared" si="2284"/>
        <v>0</v>
      </c>
      <c r="K990" s="2">
        <f t="shared" si="2285"/>
        <v>1</v>
      </c>
      <c r="L990">
        <f t="shared" si="2286"/>
        <v>2</v>
      </c>
      <c r="M990" s="190">
        <f t="shared" si="2407"/>
        <v>0.93</v>
      </c>
      <c r="N990">
        <f t="shared" si="2287"/>
        <v>1</v>
      </c>
      <c r="O990">
        <f t="shared" si="2288"/>
        <v>100</v>
      </c>
      <c r="P990" s="58">
        <f t="shared" si="2289"/>
        <v>4.1850000000000005</v>
      </c>
      <c r="Q990" s="106">
        <f t="shared" si="2290"/>
        <v>1</v>
      </c>
      <c r="R990" s="59">
        <f t="shared" si="2291"/>
        <v>1</v>
      </c>
      <c r="S990" s="32">
        <f t="shared" si="2408"/>
        <v>1</v>
      </c>
      <c r="T990">
        <f t="shared" si="2292"/>
        <v>1</v>
      </c>
      <c r="U990" s="32">
        <f t="shared" si="2409"/>
        <v>0.93</v>
      </c>
      <c r="V990">
        <f t="shared" si="2293"/>
        <v>1</v>
      </c>
      <c r="W990">
        <f t="shared" si="2294"/>
        <v>100</v>
      </c>
      <c r="X990" s="58">
        <f t="shared" si="2295"/>
        <v>1</v>
      </c>
      <c r="Y990" s="58">
        <f t="shared" si="2296"/>
        <v>1</v>
      </c>
      <c r="Z990" s="32">
        <f t="shared" si="2297"/>
        <v>1</v>
      </c>
      <c r="AA990" s="32">
        <f t="shared" si="2298"/>
        <v>1</v>
      </c>
      <c r="AB990" s="59">
        <f t="shared" si="2299"/>
        <v>4.9056245199999996E-3</v>
      </c>
      <c r="AC990" s="59">
        <f t="shared" si="2300"/>
        <v>4.9056245199999996E-3</v>
      </c>
      <c r="AD990">
        <f t="shared" si="2301"/>
        <v>1</v>
      </c>
      <c r="AE990" s="59">
        <f t="shared" si="2302"/>
        <v>4.9056245199999996E-3</v>
      </c>
      <c r="AF990" s="59">
        <f t="shared" si="2303"/>
        <v>4.1758461800000006E-3</v>
      </c>
      <c r="AG990" s="59">
        <f t="shared" si="2304"/>
        <v>4.1758461800000006E-3</v>
      </c>
      <c r="AH990">
        <f t="shared" si="2305"/>
        <v>1</v>
      </c>
      <c r="AI990" s="59">
        <f t="shared" si="2306"/>
        <v>4.1758461800000006E-3</v>
      </c>
      <c r="AJ990" s="59">
        <f t="shared" si="2307"/>
        <v>0</v>
      </c>
      <c r="AK990" s="59">
        <f t="shared" si="2308"/>
        <v>0</v>
      </c>
      <c r="AL990" s="59">
        <f t="shared" si="2309"/>
        <v>0</v>
      </c>
      <c r="AM990" s="12">
        <f t="shared" si="2410"/>
        <v>0</v>
      </c>
      <c r="AN990" s="12">
        <f t="shared" si="2411"/>
        <v>0</v>
      </c>
      <c r="AO990" s="66">
        <f t="shared" si="2310"/>
        <v>0</v>
      </c>
      <c r="AP990" s="66">
        <f t="shared" si="2311"/>
        <v>0</v>
      </c>
      <c r="AQ990" s="59">
        <f t="shared" si="2312"/>
        <v>0</v>
      </c>
      <c r="AR990" s="59">
        <f t="shared" si="2313"/>
        <v>0</v>
      </c>
      <c r="AS990" s="59">
        <f t="shared" si="2314"/>
        <v>0</v>
      </c>
      <c r="AT990" s="12">
        <f t="shared" si="2315"/>
        <v>0</v>
      </c>
      <c r="AU990" s="59">
        <f t="shared" si="2412"/>
        <v>0</v>
      </c>
      <c r="AV990" s="59">
        <f t="shared" si="2413"/>
        <v>0</v>
      </c>
      <c r="AW990" s="70">
        <f t="shared" si="2316"/>
        <v>0</v>
      </c>
      <c r="AX990" s="20">
        <f t="shared" si="2317"/>
        <v>200000</v>
      </c>
      <c r="AY990" s="20">
        <f t="shared" si="2318"/>
        <v>0</v>
      </c>
      <c r="AZ990" s="20">
        <f t="shared" si="2319"/>
        <v>0</v>
      </c>
      <c r="BA990" s="20">
        <f t="shared" si="2320"/>
        <v>200000</v>
      </c>
      <c r="BB990" s="36">
        <f t="shared" si="2321"/>
        <v>1</v>
      </c>
      <c r="BC990" s="36">
        <f t="shared" si="2322"/>
        <v>0</v>
      </c>
      <c r="BD990" s="80">
        <f t="shared" si="2323"/>
        <v>0</v>
      </c>
      <c r="BE990" s="36">
        <f t="shared" si="2324"/>
        <v>0</v>
      </c>
      <c r="BF990" s="36">
        <f t="shared" si="2325"/>
        <v>0</v>
      </c>
      <c r="BG990" s="36">
        <f t="shared" si="2326"/>
        <v>0</v>
      </c>
      <c r="BH990" s="36">
        <f t="shared" si="2327"/>
        <v>0</v>
      </c>
      <c r="BI990" s="36">
        <f t="shared" si="2328"/>
        <v>0</v>
      </c>
      <c r="BJ990" s="36">
        <f t="shared" si="2329"/>
        <v>0</v>
      </c>
      <c r="BK990" s="36">
        <f t="shared" si="2330"/>
        <v>0</v>
      </c>
      <c r="BL990" s="68">
        <f>IF(OR(AT990=0,E990&gt;ProjTerm),0,VLOOKUP(D990,'Life Events'!$AE$5:$AI$1206,5,FALSE))</f>
        <v>0</v>
      </c>
      <c r="BM990" s="93">
        <f t="shared" si="2331"/>
        <v>0</v>
      </c>
      <c r="BN990" s="93">
        <f t="shared" si="2332"/>
        <v>0</v>
      </c>
      <c r="BO990" s="36">
        <f t="shared" si="2333"/>
        <v>0</v>
      </c>
      <c r="BP990" s="36">
        <f t="shared" si="2334"/>
        <v>0</v>
      </c>
      <c r="BQ990" s="36">
        <f t="shared" si="2335"/>
        <v>0</v>
      </c>
      <c r="BR990" s="36">
        <f t="shared" si="2336"/>
        <v>154.78110000000001</v>
      </c>
      <c r="BS990" s="36">
        <f t="shared" si="2337"/>
        <v>0</v>
      </c>
      <c r="BT990" s="36">
        <f t="shared" si="2338"/>
        <v>0</v>
      </c>
      <c r="BU990" s="70" cm="1">
        <f t="array" ref="BU990">IF(AND(ActInt=1,$J990=0),INDEX(Tbl_FwdNom,$B990-IVP,MATCH(ValnDt,Tbl_FwdNom_Cols)),INDEX(Tbl_FwdNom,$B990,MATCH(StartDt,Tbl_FwdNom_Cols)))</f>
        <v>8.5312992869999995</v>
      </c>
      <c r="BV990" s="70" cm="1">
        <f t="array" ref="BV990">INDEX(Tbl_FwdReal,$B990,MATCH(StartDt,Tbl_FwdReal_Cols))</f>
        <v>2.7341723290000002</v>
      </c>
      <c r="BW990" s="70" cm="1">
        <f t="array" ref="BW990">IF(RunType&lt;&gt;"OPN",INDEX(Tbl_FwdReal,$B990,MATCH(ValnDt,Tbl_FwdReal_Cols)),IF(AND($J990=0,ActInt=1),INDEX(Tbl_FwdReal,$B990-IVP,MATCH(ValnDt,Tbl_FwdReal_Cols)),-999))*$K990</f>
        <v>2.7341723290000002</v>
      </c>
      <c r="BX990" s="70">
        <f t="shared" si="2339"/>
        <v>2.7341723290000002E-2</v>
      </c>
      <c r="BY990" s="70">
        <f t="shared" si="2414"/>
        <v>5.6428419352375414E-2</v>
      </c>
      <c r="BZ990" s="64">
        <f t="shared" si="2427"/>
        <v>4.5849625187388554E-3</v>
      </c>
      <c r="CA990" s="70" cm="1">
        <f t="array" ref="CA990">IF($J990=1,CA989*(1+INDEX(Tbl_CPI,$B990,MATCH(IF(RunType="OPN",StartDt,ValnDt),Tbl_CPI_Cols))),0)</f>
        <v>0</v>
      </c>
      <c r="CB990" s="70">
        <f t="shared" si="2415"/>
        <v>195.40893234165344</v>
      </c>
      <c r="CC990" s="70">
        <f t="shared" si="2416"/>
        <v>186.65623461228066</v>
      </c>
      <c r="CD990" s="36">
        <f t="shared" si="2340"/>
        <v>945.56937517337838</v>
      </c>
      <c r="CE990" s="36">
        <f t="shared" si="2341"/>
        <v>0</v>
      </c>
      <c r="CF990" s="36">
        <f t="shared" si="2342"/>
        <v>0</v>
      </c>
      <c r="CG990" s="36">
        <f t="shared" si="2343"/>
        <v>0</v>
      </c>
      <c r="CH990" s="36">
        <f t="shared" si="2344"/>
        <v>0</v>
      </c>
      <c r="CI990" s="36">
        <f t="shared" si="2345"/>
        <v>0</v>
      </c>
      <c r="CJ990" s="36">
        <f t="shared" si="2346"/>
        <v>0</v>
      </c>
      <c r="CK990" s="36">
        <f t="shared" si="2347"/>
        <v>0</v>
      </c>
      <c r="CL990" s="36">
        <f t="shared" si="2348"/>
        <v>0</v>
      </c>
      <c r="CM990" s="36">
        <f t="shared" si="2349"/>
        <v>0</v>
      </c>
      <c r="CN990" s="36">
        <f t="shared" si="2350"/>
        <v>0</v>
      </c>
      <c r="CO990" s="20">
        <f t="shared" si="2351"/>
        <v>120000</v>
      </c>
      <c r="CP990" s="20">
        <f t="shared" si="2352"/>
        <v>2</v>
      </c>
      <c r="CQ990" s="64" t="e">
        <f t="shared" si="2353"/>
        <v>#N/A</v>
      </c>
      <c r="CR990" s="64" t="e">
        <f t="shared" si="2354"/>
        <v>#N/A</v>
      </c>
      <c r="CS990" s="36" t="e">
        <f t="shared" si="2355"/>
        <v>#N/A</v>
      </c>
      <c r="CT990" s="36">
        <f t="shared" si="2356"/>
        <v>0</v>
      </c>
      <c r="CU990" s="36">
        <f t="shared" si="2357"/>
        <v>0</v>
      </c>
      <c r="CV990" s="36">
        <f t="shared" si="2417"/>
        <v>0</v>
      </c>
      <c r="CW990" s="36">
        <f t="shared" si="2358"/>
        <v>0</v>
      </c>
      <c r="CX990" s="36">
        <f t="shared" si="2359"/>
        <v>0</v>
      </c>
      <c r="CY990" s="36">
        <f t="shared" si="2360"/>
        <v>0</v>
      </c>
      <c r="CZ990" s="36">
        <f t="shared" si="2418"/>
        <v>0</v>
      </c>
      <c r="DA990" s="64">
        <f t="shared" si="2361"/>
        <v>6.845693541945419E-3</v>
      </c>
      <c r="DB990" s="70">
        <f t="shared" si="2419"/>
        <v>0.99320085134608538</v>
      </c>
      <c r="DC990" s="70">
        <f>PRODUCT($DB$8:DB990)</f>
        <v>1.720375218839558E-4</v>
      </c>
      <c r="DD990" s="36">
        <f t="shared" si="2362"/>
        <v>0</v>
      </c>
      <c r="DE990" s="36">
        <f t="shared" si="2363"/>
        <v>0</v>
      </c>
      <c r="DF990" s="36">
        <f t="shared" si="2364"/>
        <v>0</v>
      </c>
      <c r="DG990" s="36">
        <f t="shared" si="2365"/>
        <v>0</v>
      </c>
      <c r="DH990" s="36">
        <f t="shared" si="2366"/>
        <v>0</v>
      </c>
      <c r="DI990" s="36">
        <f t="shared" si="2367"/>
        <v>0</v>
      </c>
      <c r="DJ990" s="36">
        <f t="shared" si="2368"/>
        <v>0</v>
      </c>
      <c r="DK990" s="36">
        <f t="shared" si="2369"/>
        <v>0</v>
      </c>
      <c r="DL990" s="36">
        <f t="shared" si="2370"/>
        <v>0</v>
      </c>
      <c r="DM990" s="36">
        <f t="shared" si="2371"/>
        <v>0</v>
      </c>
      <c r="DN990" s="36">
        <f t="shared" ca="1" si="2420"/>
        <v>4.6137290849905055E-12</v>
      </c>
      <c r="DO990" s="64" cm="1">
        <f t="array" ref="DO990">IFERROR(INDEX(Tbl_FwdNom,$B990,MATCH(LIDt,Tbl_FwdNom_Cols,0)),0)</f>
        <v>7.5675193949999997</v>
      </c>
      <c r="DP990" s="64">
        <f t="shared" ca="1" si="2421"/>
        <v>7.5062381179999997</v>
      </c>
      <c r="DQ990" s="64">
        <f t="shared" ca="1" si="2372"/>
        <v>6.0497838770114942E-3</v>
      </c>
      <c r="DR990" s="70">
        <f t="shared" ca="1" si="2373"/>
        <v>0.9939865959180495</v>
      </c>
      <c r="DS990" s="70">
        <f ca="1">PRODUCT($DR$8:DR990)</f>
        <v>6.9491236010959059E-4</v>
      </c>
      <c r="DT990" s="36">
        <f t="shared" ca="1" si="2374"/>
        <v>0</v>
      </c>
      <c r="DU990" s="36">
        <f t="shared" ca="1" si="2375"/>
        <v>0</v>
      </c>
      <c r="DV990" s="36">
        <f t="shared" ca="1" si="2376"/>
        <v>0</v>
      </c>
      <c r="DW990" s="36">
        <f t="shared" ca="1" si="2377"/>
        <v>0</v>
      </c>
      <c r="DX990" s="36">
        <f t="shared" ca="1" si="2378"/>
        <v>0</v>
      </c>
      <c r="DY990" s="36">
        <f t="shared" ca="1" si="2379"/>
        <v>0</v>
      </c>
      <c r="DZ990" s="36">
        <f t="shared" ca="1" si="2380"/>
        <v>0</v>
      </c>
      <c r="EA990" s="36">
        <f t="shared" ca="1" si="2381"/>
        <v>0</v>
      </c>
      <c r="EB990" s="36">
        <f t="shared" ca="1" si="2382"/>
        <v>0</v>
      </c>
      <c r="EC990" s="36">
        <f t="shared" ca="1" si="2383"/>
        <v>0</v>
      </c>
      <c r="ED990" s="36">
        <f t="shared" ca="1" si="2384"/>
        <v>0</v>
      </c>
      <c r="EE990" s="36">
        <f t="shared" ca="1" si="2422"/>
        <v>0</v>
      </c>
      <c r="EF990" s="36">
        <f t="shared" ca="1" si="2385"/>
        <v>0</v>
      </c>
      <c r="EG990" s="64"/>
      <c r="EH990" s="64"/>
      <c r="EI990" s="64"/>
      <c r="EJ990" s="70"/>
      <c r="EK990" s="70"/>
      <c r="EL990" s="70"/>
      <c r="EM990" s="70"/>
      <c r="EN990" s="70"/>
      <c r="EO990" s="36">
        <f t="shared" si="2386"/>
        <v>0</v>
      </c>
      <c r="EP990" s="36">
        <f t="shared" si="2387"/>
        <v>0</v>
      </c>
      <c r="EQ990" s="36">
        <f t="shared" si="2388"/>
        <v>0</v>
      </c>
      <c r="ER990" s="36">
        <f t="shared" si="2389"/>
        <v>0</v>
      </c>
      <c r="ES990" s="36">
        <f t="shared" si="2390"/>
        <v>0</v>
      </c>
      <c r="ET990" s="36">
        <f t="shared" si="2391"/>
        <v>0</v>
      </c>
      <c r="EU990" s="36">
        <f t="shared" si="2423"/>
        <v>0</v>
      </c>
      <c r="EV990" s="36">
        <f t="shared" si="2392"/>
        <v>0</v>
      </c>
      <c r="EW990" s="36">
        <f t="shared" si="2393"/>
        <v>0</v>
      </c>
      <c r="EX990" s="36">
        <f t="shared" si="2424"/>
        <v>0</v>
      </c>
      <c r="EY990" s="36">
        <f t="shared" si="2394"/>
        <v>0</v>
      </c>
      <c r="EZ990" s="36">
        <f t="shared" si="2395"/>
        <v>0</v>
      </c>
      <c r="FA990" s="36">
        <f t="shared" si="2396"/>
        <v>0</v>
      </c>
      <c r="FB990" s="36">
        <f t="shared" si="2397"/>
        <v>0</v>
      </c>
      <c r="FC990" s="36">
        <f t="shared" si="2425"/>
        <v>0</v>
      </c>
      <c r="FD990" s="36">
        <f t="shared" si="2398"/>
        <v>0</v>
      </c>
      <c r="FE990" s="36">
        <f t="shared" si="2399"/>
        <v>0</v>
      </c>
      <c r="FF990" s="36">
        <f t="shared" si="2426"/>
        <v>0</v>
      </c>
      <c r="FG990" s="36">
        <f t="shared" si="2400"/>
        <v>0</v>
      </c>
      <c r="FH990" s="36">
        <f t="shared" si="2401"/>
        <v>0</v>
      </c>
      <c r="FI990" s="36">
        <f t="shared" si="2402"/>
        <v>0</v>
      </c>
      <c r="FJ990" s="36">
        <f t="shared" ca="1" si="2403"/>
        <v>0</v>
      </c>
      <c r="FK990" s="36">
        <f t="shared" si="2404"/>
        <v>0</v>
      </c>
      <c r="FL990" s="36">
        <f t="shared" si="2405"/>
        <v>0</v>
      </c>
      <c r="FM990" s="36">
        <f t="shared" ca="1" si="2406"/>
        <v>0</v>
      </c>
      <c r="FN990" s="36">
        <f t="shared" ca="1" si="2428"/>
        <v>0</v>
      </c>
    </row>
    <row r="991" spans="2:170" x14ac:dyDescent="0.25">
      <c r="B991" s="2">
        <v>983</v>
      </c>
      <c r="C991" s="2">
        <f t="shared" si="2282"/>
        <v>82</v>
      </c>
      <c r="D991" s="2">
        <f t="shared" si="2431"/>
        <v>1007</v>
      </c>
      <c r="E991" s="2">
        <f t="shared" si="2429"/>
        <v>84</v>
      </c>
      <c r="F991" s="189">
        <f t="shared" si="2433"/>
        <v>75637</v>
      </c>
      <c r="G991" s="2">
        <f t="shared" si="2432"/>
        <v>1</v>
      </c>
      <c r="H991" s="187">
        <f t="shared" si="2283"/>
        <v>116.5</v>
      </c>
      <c r="I991" s="186">
        <f t="shared" si="2430"/>
        <v>116</v>
      </c>
      <c r="J991" s="2">
        <f t="shared" si="2284"/>
        <v>0</v>
      </c>
      <c r="K991" s="2">
        <f t="shared" si="2285"/>
        <v>1</v>
      </c>
      <c r="L991">
        <f t="shared" si="2286"/>
        <v>2</v>
      </c>
      <c r="M991" s="190">
        <f t="shared" si="2407"/>
        <v>0.93</v>
      </c>
      <c r="N991">
        <f t="shared" si="2287"/>
        <v>1</v>
      </c>
      <c r="O991">
        <f t="shared" si="2288"/>
        <v>100</v>
      </c>
      <c r="P991" s="58">
        <f t="shared" si="2289"/>
        <v>4.1850000000000005</v>
      </c>
      <c r="Q991" s="106">
        <f t="shared" si="2290"/>
        <v>1</v>
      </c>
      <c r="R991" s="59">
        <f t="shared" si="2291"/>
        <v>1</v>
      </c>
      <c r="S991" s="32">
        <f t="shared" si="2408"/>
        <v>1</v>
      </c>
      <c r="T991">
        <f t="shared" si="2292"/>
        <v>1</v>
      </c>
      <c r="U991" s="32">
        <f t="shared" si="2409"/>
        <v>0.93</v>
      </c>
      <c r="V991">
        <f t="shared" si="2293"/>
        <v>1</v>
      </c>
      <c r="W991">
        <f t="shared" si="2294"/>
        <v>100</v>
      </c>
      <c r="X991" s="58">
        <f t="shared" si="2295"/>
        <v>1</v>
      </c>
      <c r="Y991" s="58">
        <f t="shared" si="2296"/>
        <v>1</v>
      </c>
      <c r="Z991" s="32">
        <f t="shared" si="2297"/>
        <v>1</v>
      </c>
      <c r="AA991" s="32">
        <f t="shared" si="2298"/>
        <v>1</v>
      </c>
      <c r="AB991" s="59">
        <f t="shared" si="2299"/>
        <v>4.9056245199999996E-3</v>
      </c>
      <c r="AC991" s="59">
        <f t="shared" si="2300"/>
        <v>4.9056245199999996E-3</v>
      </c>
      <c r="AD991">
        <f t="shared" si="2301"/>
        <v>1</v>
      </c>
      <c r="AE991" s="59">
        <f t="shared" si="2302"/>
        <v>4.9056245199999996E-3</v>
      </c>
      <c r="AF991" s="59">
        <f t="shared" si="2303"/>
        <v>4.1758461800000006E-3</v>
      </c>
      <c r="AG991" s="59">
        <f t="shared" si="2304"/>
        <v>4.1758461800000006E-3</v>
      </c>
      <c r="AH991">
        <f t="shared" si="2305"/>
        <v>1</v>
      </c>
      <c r="AI991" s="59">
        <f t="shared" si="2306"/>
        <v>4.1758461800000006E-3</v>
      </c>
      <c r="AJ991" s="59">
        <f t="shared" si="2307"/>
        <v>0</v>
      </c>
      <c r="AK991" s="59">
        <f t="shared" si="2308"/>
        <v>0</v>
      </c>
      <c r="AL991" s="59">
        <f t="shared" si="2309"/>
        <v>0</v>
      </c>
      <c r="AM991" s="12">
        <f t="shared" si="2410"/>
        <v>0</v>
      </c>
      <c r="AN991" s="12">
        <f t="shared" si="2411"/>
        <v>0</v>
      </c>
      <c r="AO991" s="66">
        <f t="shared" si="2310"/>
        <v>0</v>
      </c>
      <c r="AP991" s="66">
        <f t="shared" si="2311"/>
        <v>0</v>
      </c>
      <c r="AQ991" s="59">
        <f t="shared" si="2312"/>
        <v>0</v>
      </c>
      <c r="AR991" s="59">
        <f t="shared" si="2313"/>
        <v>0</v>
      </c>
      <c r="AS991" s="59">
        <f t="shared" si="2314"/>
        <v>0</v>
      </c>
      <c r="AT991" s="12">
        <f t="shared" si="2315"/>
        <v>0</v>
      </c>
      <c r="AU991" s="59">
        <f t="shared" si="2412"/>
        <v>0</v>
      </c>
      <c r="AV991" s="59">
        <f t="shared" si="2413"/>
        <v>0</v>
      </c>
      <c r="AW991" s="70">
        <f t="shared" si="2316"/>
        <v>0</v>
      </c>
      <c r="AX991" s="20">
        <f t="shared" si="2317"/>
        <v>200000</v>
      </c>
      <c r="AY991" s="20">
        <f t="shared" si="2318"/>
        <v>0</v>
      </c>
      <c r="AZ991" s="20">
        <f t="shared" si="2319"/>
        <v>0</v>
      </c>
      <c r="BA991" s="20">
        <f t="shared" si="2320"/>
        <v>200000</v>
      </c>
      <c r="BB991" s="36">
        <f t="shared" si="2321"/>
        <v>1</v>
      </c>
      <c r="BC991" s="36">
        <f t="shared" si="2322"/>
        <v>0</v>
      </c>
      <c r="BD991" s="80">
        <f t="shared" si="2323"/>
        <v>0</v>
      </c>
      <c r="BE991" s="36">
        <f t="shared" si="2324"/>
        <v>0</v>
      </c>
      <c r="BF991" s="36">
        <f t="shared" si="2325"/>
        <v>0</v>
      </c>
      <c r="BG991" s="36">
        <f t="shared" si="2326"/>
        <v>0</v>
      </c>
      <c r="BH991" s="36">
        <f t="shared" si="2327"/>
        <v>0</v>
      </c>
      <c r="BI991" s="36">
        <f t="shared" si="2328"/>
        <v>0</v>
      </c>
      <c r="BJ991" s="36">
        <f t="shared" si="2329"/>
        <v>0</v>
      </c>
      <c r="BK991" s="36">
        <f t="shared" si="2330"/>
        <v>0</v>
      </c>
      <c r="BL991" s="68">
        <f>IF(OR(AT991=0,E991&gt;ProjTerm),0,VLOOKUP(D991,'Life Events'!$AE$5:$AI$1206,5,FALSE))</f>
        <v>0</v>
      </c>
      <c r="BM991" s="93">
        <f t="shared" si="2331"/>
        <v>0</v>
      </c>
      <c r="BN991" s="93">
        <f t="shared" si="2332"/>
        <v>0</v>
      </c>
      <c r="BO991" s="36">
        <f t="shared" si="2333"/>
        <v>0</v>
      </c>
      <c r="BP991" s="36">
        <f t="shared" si="2334"/>
        <v>0</v>
      </c>
      <c r="BQ991" s="36">
        <f t="shared" si="2335"/>
        <v>0</v>
      </c>
      <c r="BR991" s="36">
        <f t="shared" si="2336"/>
        <v>154.78110000000001</v>
      </c>
      <c r="BS991" s="36">
        <f t="shared" si="2337"/>
        <v>0</v>
      </c>
      <c r="BT991" s="36">
        <f t="shared" si="2338"/>
        <v>0</v>
      </c>
      <c r="BU991" s="70" cm="1">
        <f t="array" ref="BU991">IF(AND(ActInt=1,$J991=0),INDEX(Tbl_FwdNom,$B991-IVP,MATCH(ValnDt,Tbl_FwdNom_Cols)),INDEX(Tbl_FwdNom,$B991,MATCH(StartDt,Tbl_FwdNom_Cols)))</f>
        <v>8.5254064300000003</v>
      </c>
      <c r="BV991" s="70" cm="1">
        <f t="array" ref="BV991">INDEX(Tbl_FwdReal,$B991,MATCH(StartDt,Tbl_FwdReal_Cols))</f>
        <v>2.7308134210000001</v>
      </c>
      <c r="BW991" s="70" cm="1">
        <f t="array" ref="BW991">IF(RunType&lt;&gt;"OPN",INDEX(Tbl_FwdReal,$B991,MATCH(ValnDt,Tbl_FwdReal_Cols)),IF(AND($J991=0,ActInt=1),INDEX(Tbl_FwdReal,$B991-IVP,MATCH(ValnDt,Tbl_FwdReal_Cols)),-999))*$K991</f>
        <v>2.7308134210000001</v>
      </c>
      <c r="BX991" s="70">
        <f t="shared" si="2339"/>
        <v>2.7308134210000001E-2</v>
      </c>
      <c r="BY991" s="70">
        <f t="shared" si="2414"/>
        <v>5.6405598437668569E-2</v>
      </c>
      <c r="BZ991" s="64">
        <f t="shared" si="2427"/>
        <v>4.5831540845915342E-3</v>
      </c>
      <c r="CA991" s="70" cm="1">
        <f t="array" ref="CA991">IF($J991=1,CA990*(1+INDEX(Tbl_CPI,$B991,MATCH(IF(RunType="OPN",StartDt,ValnDt),Tbl_CPI_Cols))),0)</f>
        <v>0</v>
      </c>
      <c r="CB991" s="70">
        <f t="shared" si="2415"/>
        <v>196.30452158808075</v>
      </c>
      <c r="CC991" s="70">
        <f t="shared" si="2416"/>
        <v>186.65623461228066</v>
      </c>
      <c r="CD991" s="36">
        <f t="shared" si="2340"/>
        <v>945.56937517337838</v>
      </c>
      <c r="CE991" s="36">
        <f t="shared" si="2341"/>
        <v>0</v>
      </c>
      <c r="CF991" s="36">
        <f t="shared" si="2342"/>
        <v>0</v>
      </c>
      <c r="CG991" s="36">
        <f t="shared" si="2343"/>
        <v>0</v>
      </c>
      <c r="CH991" s="36">
        <f t="shared" si="2344"/>
        <v>0</v>
      </c>
      <c r="CI991" s="36">
        <f t="shared" si="2345"/>
        <v>0</v>
      </c>
      <c r="CJ991" s="36">
        <f t="shared" si="2346"/>
        <v>0</v>
      </c>
      <c r="CK991" s="36">
        <f t="shared" si="2347"/>
        <v>0</v>
      </c>
      <c r="CL991" s="36">
        <f t="shared" si="2348"/>
        <v>0</v>
      </c>
      <c r="CM991" s="36">
        <f t="shared" si="2349"/>
        <v>0</v>
      </c>
      <c r="CN991" s="36">
        <f t="shared" si="2350"/>
        <v>0</v>
      </c>
      <c r="CO991" s="20">
        <f t="shared" si="2351"/>
        <v>120000</v>
      </c>
      <c r="CP991" s="20">
        <f t="shared" si="2352"/>
        <v>2</v>
      </c>
      <c r="CQ991" s="64" t="e">
        <f t="shared" si="2353"/>
        <v>#N/A</v>
      </c>
      <c r="CR991" s="64" t="e">
        <f t="shared" si="2354"/>
        <v>#N/A</v>
      </c>
      <c r="CS991" s="36" t="e">
        <f t="shared" si="2355"/>
        <v>#N/A</v>
      </c>
      <c r="CT991" s="36">
        <f t="shared" si="2356"/>
        <v>0</v>
      </c>
      <c r="CU991" s="36">
        <f t="shared" si="2357"/>
        <v>0</v>
      </c>
      <c r="CV991" s="36">
        <f t="shared" si="2417"/>
        <v>0</v>
      </c>
      <c r="CW991" s="36">
        <f t="shared" si="2358"/>
        <v>0</v>
      </c>
      <c r="CX991" s="36">
        <f t="shared" si="2359"/>
        <v>0</v>
      </c>
      <c r="CY991" s="36">
        <f t="shared" si="2360"/>
        <v>0</v>
      </c>
      <c r="CZ991" s="36">
        <f t="shared" si="2418"/>
        <v>0</v>
      </c>
      <c r="DA991" s="64">
        <f t="shared" si="2361"/>
        <v>6.8411377552815011E-3</v>
      </c>
      <c r="DB991" s="70">
        <f t="shared" si="2419"/>
        <v>0.99320534541274941</v>
      </c>
      <c r="DC991" s="70">
        <f>PRODUCT($DB$8:DB991)</f>
        <v>1.7086858634670775E-4</v>
      </c>
      <c r="DD991" s="36">
        <f t="shared" si="2362"/>
        <v>0</v>
      </c>
      <c r="DE991" s="36">
        <f t="shared" si="2363"/>
        <v>0</v>
      </c>
      <c r="DF991" s="36">
        <f t="shared" si="2364"/>
        <v>0</v>
      </c>
      <c r="DG991" s="36">
        <f t="shared" si="2365"/>
        <v>0</v>
      </c>
      <c r="DH991" s="36">
        <f t="shared" si="2366"/>
        <v>0</v>
      </c>
      <c r="DI991" s="36">
        <f t="shared" si="2367"/>
        <v>0</v>
      </c>
      <c r="DJ991" s="36">
        <f t="shared" si="2368"/>
        <v>0</v>
      </c>
      <c r="DK991" s="36">
        <f t="shared" si="2369"/>
        <v>0</v>
      </c>
      <c r="DL991" s="36">
        <f t="shared" si="2370"/>
        <v>0</v>
      </c>
      <c r="DM991" s="36">
        <f t="shared" si="2371"/>
        <v>0</v>
      </c>
      <c r="DN991" s="36">
        <f t="shared" ca="1" si="2420"/>
        <v>4.6137290849905055E-12</v>
      </c>
      <c r="DO991" s="64" cm="1">
        <f t="array" ref="DO991">IFERROR(INDEX(Tbl_FwdNom,$B991,MATCH(LIDt,Tbl_FwdNom_Cols,0)),0)</f>
        <v>7.5658166659999999</v>
      </c>
      <c r="DP991" s="64">
        <f t="shared" ca="1" si="2421"/>
        <v>7.5045363580000002</v>
      </c>
      <c r="DQ991" s="64">
        <f t="shared" ca="1" si="2372"/>
        <v>6.0484567697574043E-3</v>
      </c>
      <c r="DR991" s="70">
        <f t="shared" ca="1" si="2373"/>
        <v>0.99398790711415841</v>
      </c>
      <c r="DS991" s="70">
        <f ca="1">PRODUCT($DR$8:DR991)</f>
        <v>6.9073448245309237E-4</v>
      </c>
      <c r="DT991" s="36">
        <f t="shared" ca="1" si="2374"/>
        <v>0</v>
      </c>
      <c r="DU991" s="36">
        <f t="shared" ca="1" si="2375"/>
        <v>0</v>
      </c>
      <c r="DV991" s="36">
        <f t="shared" ca="1" si="2376"/>
        <v>0</v>
      </c>
      <c r="DW991" s="36">
        <f t="shared" ca="1" si="2377"/>
        <v>0</v>
      </c>
      <c r="DX991" s="36">
        <f t="shared" ca="1" si="2378"/>
        <v>0</v>
      </c>
      <c r="DY991" s="36">
        <f t="shared" ca="1" si="2379"/>
        <v>0</v>
      </c>
      <c r="DZ991" s="36">
        <f t="shared" ca="1" si="2380"/>
        <v>0</v>
      </c>
      <c r="EA991" s="36">
        <f t="shared" ca="1" si="2381"/>
        <v>0</v>
      </c>
      <c r="EB991" s="36">
        <f t="shared" ca="1" si="2382"/>
        <v>0</v>
      </c>
      <c r="EC991" s="36">
        <f t="shared" ca="1" si="2383"/>
        <v>0</v>
      </c>
      <c r="ED991" s="36">
        <f t="shared" ca="1" si="2384"/>
        <v>0</v>
      </c>
      <c r="EE991" s="36">
        <f t="shared" ca="1" si="2422"/>
        <v>0</v>
      </c>
      <c r="EF991" s="36">
        <f t="shared" ca="1" si="2385"/>
        <v>0</v>
      </c>
      <c r="EG991" s="64"/>
      <c r="EH991" s="64"/>
      <c r="EI991" s="64"/>
      <c r="EJ991" s="70"/>
      <c r="EK991" s="70"/>
      <c r="EL991" s="70"/>
      <c r="EM991" s="70"/>
      <c r="EN991" s="70"/>
      <c r="EO991" s="36">
        <f t="shared" si="2386"/>
        <v>0</v>
      </c>
      <c r="EP991" s="36">
        <f t="shared" si="2387"/>
        <v>0</v>
      </c>
      <c r="EQ991" s="36">
        <f t="shared" si="2388"/>
        <v>0</v>
      </c>
      <c r="ER991" s="36">
        <f t="shared" si="2389"/>
        <v>0</v>
      </c>
      <c r="ES991" s="36">
        <f t="shared" si="2390"/>
        <v>0</v>
      </c>
      <c r="ET991" s="36">
        <f t="shared" si="2391"/>
        <v>0</v>
      </c>
      <c r="EU991" s="36">
        <f t="shared" si="2423"/>
        <v>0</v>
      </c>
      <c r="EV991" s="36">
        <f t="shared" si="2392"/>
        <v>0</v>
      </c>
      <c r="EW991" s="36">
        <f t="shared" si="2393"/>
        <v>0</v>
      </c>
      <c r="EX991" s="36">
        <f t="shared" si="2424"/>
        <v>0</v>
      </c>
      <c r="EY991" s="36">
        <f t="shared" si="2394"/>
        <v>0</v>
      </c>
      <c r="EZ991" s="36">
        <f t="shared" si="2395"/>
        <v>0</v>
      </c>
      <c r="FA991" s="36">
        <f t="shared" si="2396"/>
        <v>0</v>
      </c>
      <c r="FB991" s="36">
        <f t="shared" si="2397"/>
        <v>0</v>
      </c>
      <c r="FC991" s="36">
        <f t="shared" si="2425"/>
        <v>0</v>
      </c>
      <c r="FD991" s="36">
        <f t="shared" si="2398"/>
        <v>0</v>
      </c>
      <c r="FE991" s="36">
        <f t="shared" si="2399"/>
        <v>0</v>
      </c>
      <c r="FF991" s="36">
        <f t="shared" si="2426"/>
        <v>0</v>
      </c>
      <c r="FG991" s="36">
        <f t="shared" si="2400"/>
        <v>0</v>
      </c>
      <c r="FH991" s="36">
        <f t="shared" si="2401"/>
        <v>0</v>
      </c>
      <c r="FI991" s="36">
        <f t="shared" si="2402"/>
        <v>0</v>
      </c>
      <c r="FJ991" s="36">
        <f t="shared" ca="1" si="2403"/>
        <v>0</v>
      </c>
      <c r="FK991" s="36">
        <f t="shared" si="2404"/>
        <v>0</v>
      </c>
      <c r="FL991" s="36">
        <f t="shared" si="2405"/>
        <v>0</v>
      </c>
      <c r="FM991" s="36">
        <f t="shared" ca="1" si="2406"/>
        <v>0</v>
      </c>
      <c r="FN991" s="36">
        <f t="shared" ca="1" si="2428"/>
        <v>0</v>
      </c>
    </row>
    <row r="992" spans="2:170" x14ac:dyDescent="0.25">
      <c r="B992" s="2">
        <v>984</v>
      </c>
      <c r="C992" s="2">
        <f t="shared" si="2282"/>
        <v>82</v>
      </c>
      <c r="D992" s="2">
        <f t="shared" si="2431"/>
        <v>1008</v>
      </c>
      <c r="E992" s="2">
        <f t="shared" si="2429"/>
        <v>84</v>
      </c>
      <c r="F992" s="189">
        <f t="shared" si="2433"/>
        <v>75665</v>
      </c>
      <c r="G992" s="2">
        <f t="shared" si="2432"/>
        <v>2</v>
      </c>
      <c r="H992" s="187">
        <f t="shared" si="2283"/>
        <v>116.58333333333334</v>
      </c>
      <c r="I992" s="186">
        <f t="shared" si="2430"/>
        <v>116</v>
      </c>
      <c r="J992" s="2">
        <f t="shared" si="2284"/>
        <v>0</v>
      </c>
      <c r="K992" s="2">
        <f t="shared" si="2285"/>
        <v>1</v>
      </c>
      <c r="L992">
        <f t="shared" si="2286"/>
        <v>2</v>
      </c>
      <c r="M992" s="190">
        <f t="shared" si="2407"/>
        <v>0.93</v>
      </c>
      <c r="N992">
        <f t="shared" si="2287"/>
        <v>1</v>
      </c>
      <c r="O992">
        <f t="shared" si="2288"/>
        <v>100</v>
      </c>
      <c r="P992" s="58">
        <f t="shared" si="2289"/>
        <v>4.1850000000000005</v>
      </c>
      <c r="Q992" s="106">
        <f t="shared" si="2290"/>
        <v>1</v>
      </c>
      <c r="R992" s="59">
        <f t="shared" si="2291"/>
        <v>1</v>
      </c>
      <c r="S992" s="32">
        <f t="shared" si="2408"/>
        <v>1</v>
      </c>
      <c r="T992">
        <f t="shared" si="2292"/>
        <v>1</v>
      </c>
      <c r="U992" s="32">
        <f t="shared" si="2409"/>
        <v>0.93</v>
      </c>
      <c r="V992">
        <f t="shared" si="2293"/>
        <v>1</v>
      </c>
      <c r="W992">
        <f t="shared" si="2294"/>
        <v>100</v>
      </c>
      <c r="X992" s="58">
        <f t="shared" si="2295"/>
        <v>1</v>
      </c>
      <c r="Y992" s="58">
        <f t="shared" si="2296"/>
        <v>1</v>
      </c>
      <c r="Z992" s="32">
        <f t="shared" si="2297"/>
        <v>1</v>
      </c>
      <c r="AA992" s="32">
        <f t="shared" si="2298"/>
        <v>1</v>
      </c>
      <c r="AB992" s="59">
        <f t="shared" si="2299"/>
        <v>4.9056245199999996E-3</v>
      </c>
      <c r="AC992" s="59">
        <f t="shared" si="2300"/>
        <v>4.9056245199999996E-3</v>
      </c>
      <c r="AD992">
        <f t="shared" si="2301"/>
        <v>1</v>
      </c>
      <c r="AE992" s="59">
        <f t="shared" si="2302"/>
        <v>4.9056245199999996E-3</v>
      </c>
      <c r="AF992" s="59">
        <f t="shared" si="2303"/>
        <v>4.1758461800000006E-3</v>
      </c>
      <c r="AG992" s="59">
        <f t="shared" si="2304"/>
        <v>4.1758461800000006E-3</v>
      </c>
      <c r="AH992">
        <f t="shared" si="2305"/>
        <v>1</v>
      </c>
      <c r="AI992" s="59">
        <f t="shared" si="2306"/>
        <v>4.1758461800000006E-3</v>
      </c>
      <c r="AJ992" s="59">
        <f t="shared" si="2307"/>
        <v>0</v>
      </c>
      <c r="AK992" s="59">
        <f t="shared" si="2308"/>
        <v>0</v>
      </c>
      <c r="AL992" s="59">
        <f t="shared" si="2309"/>
        <v>0</v>
      </c>
      <c r="AM992" s="12">
        <f t="shared" si="2410"/>
        <v>0</v>
      </c>
      <c r="AN992" s="12">
        <f t="shared" si="2411"/>
        <v>0</v>
      </c>
      <c r="AO992" s="66">
        <f t="shared" si="2310"/>
        <v>0</v>
      </c>
      <c r="AP992" s="66">
        <f t="shared" si="2311"/>
        <v>0</v>
      </c>
      <c r="AQ992" s="59">
        <f t="shared" si="2312"/>
        <v>0</v>
      </c>
      <c r="AR992" s="59">
        <f t="shared" si="2313"/>
        <v>0</v>
      </c>
      <c r="AS992" s="59">
        <f t="shared" si="2314"/>
        <v>0</v>
      </c>
      <c r="AT992" s="12">
        <f t="shared" si="2315"/>
        <v>0</v>
      </c>
      <c r="AU992" s="59">
        <f t="shared" si="2412"/>
        <v>0</v>
      </c>
      <c r="AV992" s="59">
        <f t="shared" si="2413"/>
        <v>0</v>
      </c>
      <c r="AW992" s="70">
        <f t="shared" si="2316"/>
        <v>0</v>
      </c>
      <c r="AX992" s="20">
        <f t="shared" si="2317"/>
        <v>200000</v>
      </c>
      <c r="AY992" s="20">
        <f t="shared" si="2318"/>
        <v>0</v>
      </c>
      <c r="AZ992" s="20">
        <f t="shared" si="2319"/>
        <v>0</v>
      </c>
      <c r="BA992" s="20">
        <f t="shared" si="2320"/>
        <v>200000</v>
      </c>
      <c r="BB992" s="36">
        <f t="shared" si="2321"/>
        <v>1</v>
      </c>
      <c r="BC992" s="36">
        <f t="shared" si="2322"/>
        <v>0</v>
      </c>
      <c r="BD992" s="80">
        <f t="shared" si="2323"/>
        <v>0</v>
      </c>
      <c r="BE992" s="36">
        <f t="shared" si="2324"/>
        <v>0</v>
      </c>
      <c r="BF992" s="36">
        <f t="shared" si="2325"/>
        <v>0</v>
      </c>
      <c r="BG992" s="36">
        <f t="shared" si="2326"/>
        <v>0</v>
      </c>
      <c r="BH992" s="36">
        <f t="shared" si="2327"/>
        <v>0</v>
      </c>
      <c r="BI992" s="36">
        <f t="shared" si="2328"/>
        <v>0</v>
      </c>
      <c r="BJ992" s="36">
        <f t="shared" si="2329"/>
        <v>0</v>
      </c>
      <c r="BK992" s="36">
        <f t="shared" si="2330"/>
        <v>0</v>
      </c>
      <c r="BL992" s="68">
        <f>IF(OR(AT992=0,E992&gt;ProjTerm),0,VLOOKUP(D992,'Life Events'!$AE$5:$AI$1206,5,FALSE))</f>
        <v>0</v>
      </c>
      <c r="BM992" s="93">
        <f t="shared" si="2331"/>
        <v>0</v>
      </c>
      <c r="BN992" s="93">
        <f t="shared" si="2332"/>
        <v>0</v>
      </c>
      <c r="BO992" s="36">
        <f t="shared" si="2333"/>
        <v>0</v>
      </c>
      <c r="BP992" s="36">
        <f t="shared" si="2334"/>
        <v>0</v>
      </c>
      <c r="BQ992" s="36">
        <f t="shared" si="2335"/>
        <v>0</v>
      </c>
      <c r="BR992" s="36">
        <f t="shared" si="2336"/>
        <v>154.78110000000001</v>
      </c>
      <c r="BS992" s="36">
        <f t="shared" si="2337"/>
        <v>0</v>
      </c>
      <c r="BT992" s="36">
        <f t="shared" si="2338"/>
        <v>0</v>
      </c>
      <c r="BU992" s="70" cm="1">
        <f t="array" ref="BU992">IF(AND(ActInt=1,$J992=0),INDEX(Tbl_FwdNom,$B992-IVP,MATCH(ValnDt,Tbl_FwdNom_Cols)),INDEX(Tbl_FwdNom,$B992,MATCH(StartDt,Tbl_FwdNom_Cols)))</f>
        <v>8.5195138929999992</v>
      </c>
      <c r="BV992" s="70" cm="1">
        <f t="array" ref="BV992">INDEX(Tbl_FwdReal,$B992,MATCH(StartDt,Tbl_FwdReal_Cols))</f>
        <v>2.7274546239999999</v>
      </c>
      <c r="BW992" s="70" cm="1">
        <f t="array" ref="BW992">IF(RunType&lt;&gt;"OPN",INDEX(Tbl_FwdReal,$B992,MATCH(ValnDt,Tbl_FwdReal_Cols)),IF(AND($J992=0,ActInt=1),INDEX(Tbl_FwdReal,$B992-IVP,MATCH(ValnDt,Tbl_FwdReal_Cols)),-999))*$K992</f>
        <v>2.7274546239999999</v>
      </c>
      <c r="BX992" s="70">
        <f t="shared" si="2339"/>
        <v>2.7274546239999999E-2</v>
      </c>
      <c r="BY992" s="70">
        <f t="shared" si="2414"/>
        <v>5.6382778004185452E-2</v>
      </c>
      <c r="BZ992" s="64">
        <f t="shared" si="2427"/>
        <v>4.5813456527683538E-3</v>
      </c>
      <c r="CA992" s="70" cm="1">
        <f t="array" ref="CA992">IF($J992=1,CA991*(1+INDEX(Tbl_CPI,$B992,MATCH(IF(RunType="OPN",StartDt,ValnDt),Tbl_CPI_Cols))),0)</f>
        <v>0</v>
      </c>
      <c r="CB992" s="70">
        <f t="shared" si="2415"/>
        <v>197.20386045467708</v>
      </c>
      <c r="CC992" s="70">
        <f t="shared" si="2416"/>
        <v>197.20386045467708</v>
      </c>
      <c r="CD992" s="36">
        <f t="shared" si="2340"/>
        <v>945.56937517337838</v>
      </c>
      <c r="CE992" s="36">
        <f t="shared" si="2341"/>
        <v>0</v>
      </c>
      <c r="CF992" s="36">
        <f t="shared" si="2342"/>
        <v>0</v>
      </c>
      <c r="CG992" s="36">
        <f t="shared" si="2343"/>
        <v>0</v>
      </c>
      <c r="CH992" s="36">
        <f t="shared" si="2344"/>
        <v>0</v>
      </c>
      <c r="CI992" s="36">
        <f t="shared" si="2345"/>
        <v>0</v>
      </c>
      <c r="CJ992" s="36">
        <f t="shared" si="2346"/>
        <v>0</v>
      </c>
      <c r="CK992" s="36">
        <f t="shared" si="2347"/>
        <v>0</v>
      </c>
      <c r="CL992" s="36">
        <f t="shared" si="2348"/>
        <v>0</v>
      </c>
      <c r="CM992" s="36">
        <f t="shared" si="2349"/>
        <v>0</v>
      </c>
      <c r="CN992" s="36">
        <f t="shared" si="2350"/>
        <v>0</v>
      </c>
      <c r="CO992" s="20">
        <f t="shared" si="2351"/>
        <v>120000</v>
      </c>
      <c r="CP992" s="20">
        <f t="shared" si="2352"/>
        <v>2</v>
      </c>
      <c r="CQ992" s="64" t="e">
        <f t="shared" si="2353"/>
        <v>#N/A</v>
      </c>
      <c r="CR992" s="64" t="e">
        <f t="shared" si="2354"/>
        <v>#N/A</v>
      </c>
      <c r="CS992" s="36" t="e">
        <f t="shared" si="2355"/>
        <v>#N/A</v>
      </c>
      <c r="CT992" s="36">
        <f t="shared" si="2356"/>
        <v>0</v>
      </c>
      <c r="CU992" s="36">
        <f t="shared" si="2357"/>
        <v>0</v>
      </c>
      <c r="CV992" s="36">
        <f t="shared" si="2417"/>
        <v>0</v>
      </c>
      <c r="CW992" s="36">
        <f t="shared" si="2358"/>
        <v>0</v>
      </c>
      <c r="CX992" s="36">
        <f t="shared" si="2359"/>
        <v>0</v>
      </c>
      <c r="CY992" s="36">
        <f t="shared" si="2360"/>
        <v>0</v>
      </c>
      <c r="CZ992" s="36">
        <f t="shared" si="2418"/>
        <v>0</v>
      </c>
      <c r="DA992" s="64">
        <f t="shared" si="2361"/>
        <v>6.8365819892621804E-3</v>
      </c>
      <c r="DB992" s="70">
        <f t="shared" si="2419"/>
        <v>0.99320983949971819</v>
      </c>
      <c r="DC992" s="70">
        <f>PRODUCT($DB$8:DB992)</f>
        <v>1.6970836122095736E-4</v>
      </c>
      <c r="DD992" s="36">
        <f t="shared" si="2362"/>
        <v>0</v>
      </c>
      <c r="DE992" s="36">
        <f t="shared" si="2363"/>
        <v>0</v>
      </c>
      <c r="DF992" s="36">
        <f t="shared" si="2364"/>
        <v>0</v>
      </c>
      <c r="DG992" s="36">
        <f t="shared" si="2365"/>
        <v>0</v>
      </c>
      <c r="DH992" s="36">
        <f t="shared" si="2366"/>
        <v>0</v>
      </c>
      <c r="DI992" s="36">
        <f t="shared" si="2367"/>
        <v>0</v>
      </c>
      <c r="DJ992" s="36">
        <f t="shared" si="2368"/>
        <v>0</v>
      </c>
      <c r="DK992" s="36">
        <f t="shared" si="2369"/>
        <v>0</v>
      </c>
      <c r="DL992" s="36">
        <f t="shared" si="2370"/>
        <v>0</v>
      </c>
      <c r="DM992" s="36">
        <f t="shared" si="2371"/>
        <v>0</v>
      </c>
      <c r="DN992" s="36">
        <f t="shared" ca="1" si="2420"/>
        <v>4.6137290849905055E-12</v>
      </c>
      <c r="DO992" s="64" cm="1">
        <f t="array" ref="DO992">IFERROR(INDEX(Tbl_FwdNom,$B992,MATCH(LIDt,Tbl_FwdNom_Cols,0)),0)</f>
        <v>7.5641139639999997</v>
      </c>
      <c r="DP992" s="64">
        <f t="shared" ca="1" si="2421"/>
        <v>7.5028346260000003</v>
      </c>
      <c r="DQ992" s="64">
        <f t="shared" ca="1" si="2372"/>
        <v>6.0471296650823625E-3</v>
      </c>
      <c r="DR992" s="70">
        <f t="shared" ca="1" si="2373"/>
        <v>0.99398921831117848</v>
      </c>
      <c r="DS992" s="70">
        <f ca="1">PRODUCT($DR$8:DR992)</f>
        <v>6.8658262827412568E-4</v>
      </c>
      <c r="DT992" s="36">
        <f t="shared" ca="1" si="2374"/>
        <v>0</v>
      </c>
      <c r="DU992" s="36">
        <f t="shared" ca="1" si="2375"/>
        <v>0</v>
      </c>
      <c r="DV992" s="36">
        <f t="shared" ca="1" si="2376"/>
        <v>0</v>
      </c>
      <c r="DW992" s="36">
        <f t="shared" ca="1" si="2377"/>
        <v>0</v>
      </c>
      <c r="DX992" s="36">
        <f t="shared" ca="1" si="2378"/>
        <v>0</v>
      </c>
      <c r="DY992" s="36">
        <f t="shared" ca="1" si="2379"/>
        <v>0</v>
      </c>
      <c r="DZ992" s="36">
        <f t="shared" ca="1" si="2380"/>
        <v>0</v>
      </c>
      <c r="EA992" s="36">
        <f t="shared" ca="1" si="2381"/>
        <v>0</v>
      </c>
      <c r="EB992" s="36">
        <f t="shared" ca="1" si="2382"/>
        <v>0</v>
      </c>
      <c r="EC992" s="36">
        <f t="shared" ca="1" si="2383"/>
        <v>0</v>
      </c>
      <c r="ED992" s="36">
        <f t="shared" ca="1" si="2384"/>
        <v>0</v>
      </c>
      <c r="EE992" s="36">
        <f t="shared" ca="1" si="2422"/>
        <v>0</v>
      </c>
      <c r="EF992" s="36">
        <f t="shared" ca="1" si="2385"/>
        <v>0</v>
      </c>
      <c r="EG992" s="64"/>
      <c r="EH992" s="64"/>
      <c r="EI992" s="64"/>
      <c r="EJ992" s="70"/>
      <c r="EK992" s="70"/>
      <c r="EL992" s="70"/>
      <c r="EM992" s="70"/>
      <c r="EN992" s="70"/>
      <c r="EO992" s="36">
        <f t="shared" si="2386"/>
        <v>0</v>
      </c>
      <c r="EP992" s="36">
        <f t="shared" si="2387"/>
        <v>0</v>
      </c>
      <c r="EQ992" s="36">
        <f t="shared" si="2388"/>
        <v>0</v>
      </c>
      <c r="ER992" s="36">
        <f t="shared" si="2389"/>
        <v>0</v>
      </c>
      <c r="ES992" s="36">
        <f t="shared" si="2390"/>
        <v>0</v>
      </c>
      <c r="ET992" s="36">
        <f t="shared" si="2391"/>
        <v>0</v>
      </c>
      <c r="EU992" s="36">
        <f t="shared" si="2423"/>
        <v>0</v>
      </c>
      <c r="EV992" s="36">
        <f t="shared" si="2392"/>
        <v>0</v>
      </c>
      <c r="EW992" s="36">
        <f t="shared" si="2393"/>
        <v>0</v>
      </c>
      <c r="EX992" s="36">
        <f t="shared" si="2424"/>
        <v>0</v>
      </c>
      <c r="EY992" s="36">
        <f t="shared" si="2394"/>
        <v>0</v>
      </c>
      <c r="EZ992" s="36">
        <f t="shared" si="2395"/>
        <v>0</v>
      </c>
      <c r="FA992" s="36">
        <f t="shared" si="2396"/>
        <v>0</v>
      </c>
      <c r="FB992" s="36">
        <f t="shared" si="2397"/>
        <v>0</v>
      </c>
      <c r="FC992" s="36">
        <f t="shared" si="2425"/>
        <v>0</v>
      </c>
      <c r="FD992" s="36">
        <f t="shared" si="2398"/>
        <v>0</v>
      </c>
      <c r="FE992" s="36">
        <f t="shared" si="2399"/>
        <v>0</v>
      </c>
      <c r="FF992" s="36">
        <f t="shared" si="2426"/>
        <v>0</v>
      </c>
      <c r="FG992" s="36">
        <f t="shared" si="2400"/>
        <v>0</v>
      </c>
      <c r="FH992" s="36">
        <f t="shared" si="2401"/>
        <v>0</v>
      </c>
      <c r="FI992" s="36">
        <f t="shared" si="2402"/>
        <v>0</v>
      </c>
      <c r="FJ992" s="36">
        <f t="shared" ca="1" si="2403"/>
        <v>0</v>
      </c>
      <c r="FK992" s="36">
        <f t="shared" si="2404"/>
        <v>0</v>
      </c>
      <c r="FL992" s="36">
        <f t="shared" si="2405"/>
        <v>0</v>
      </c>
      <c r="FM992" s="36">
        <f t="shared" ca="1" si="2406"/>
        <v>0</v>
      </c>
      <c r="FN992" s="36">
        <f t="shared" ca="1" si="2428"/>
        <v>0</v>
      </c>
    </row>
    <row r="993" spans="2:170" x14ac:dyDescent="0.25">
      <c r="B993" s="2">
        <v>985</v>
      </c>
      <c r="C993" s="2">
        <f t="shared" si="2282"/>
        <v>83</v>
      </c>
      <c r="D993" s="2">
        <f t="shared" si="2431"/>
        <v>1009</v>
      </c>
      <c r="E993" s="2">
        <f t="shared" si="2429"/>
        <v>85</v>
      </c>
      <c r="F993" s="189">
        <f t="shared" si="2433"/>
        <v>75696</v>
      </c>
      <c r="G993" s="2">
        <f t="shared" si="2432"/>
        <v>3</v>
      </c>
      <c r="H993" s="187">
        <f t="shared" si="2283"/>
        <v>116.66666666666666</v>
      </c>
      <c r="I993" s="186">
        <f t="shared" si="2430"/>
        <v>116</v>
      </c>
      <c r="J993" s="2">
        <f t="shared" si="2284"/>
        <v>0</v>
      </c>
      <c r="K993" s="2">
        <f t="shared" si="2285"/>
        <v>1</v>
      </c>
      <c r="L993">
        <f t="shared" si="2286"/>
        <v>2</v>
      </c>
      <c r="M993" s="190">
        <f t="shared" si="2407"/>
        <v>0.93</v>
      </c>
      <c r="N993">
        <f t="shared" si="2287"/>
        <v>1</v>
      </c>
      <c r="O993">
        <f t="shared" si="2288"/>
        <v>100</v>
      </c>
      <c r="P993" s="58">
        <f t="shared" si="2289"/>
        <v>4.1850000000000005</v>
      </c>
      <c r="Q993" s="106">
        <f t="shared" si="2290"/>
        <v>1</v>
      </c>
      <c r="R993" s="59">
        <f t="shared" si="2291"/>
        <v>1</v>
      </c>
      <c r="S993" s="32">
        <f t="shared" si="2408"/>
        <v>1</v>
      </c>
      <c r="T993">
        <f t="shared" si="2292"/>
        <v>1</v>
      </c>
      <c r="U993" s="32">
        <f t="shared" si="2409"/>
        <v>0.93</v>
      </c>
      <c r="V993">
        <f t="shared" si="2293"/>
        <v>1</v>
      </c>
      <c r="W993">
        <f t="shared" si="2294"/>
        <v>100</v>
      </c>
      <c r="X993" s="58">
        <f t="shared" si="2295"/>
        <v>1</v>
      </c>
      <c r="Y993" s="58">
        <f t="shared" si="2296"/>
        <v>1</v>
      </c>
      <c r="Z993" s="32">
        <f t="shared" si="2297"/>
        <v>1</v>
      </c>
      <c r="AA993" s="32">
        <f t="shared" si="2298"/>
        <v>1</v>
      </c>
      <c r="AB993" s="59">
        <f t="shared" si="2299"/>
        <v>4.9056245199999996E-3</v>
      </c>
      <c r="AC993" s="59">
        <f t="shared" si="2300"/>
        <v>4.9056245199999996E-3</v>
      </c>
      <c r="AD993">
        <f t="shared" si="2301"/>
        <v>1</v>
      </c>
      <c r="AE993" s="59">
        <f t="shared" si="2302"/>
        <v>4.9056245199999996E-3</v>
      </c>
      <c r="AF993" s="59">
        <f t="shared" si="2303"/>
        <v>4.1758461800000006E-3</v>
      </c>
      <c r="AG993" s="59">
        <f t="shared" si="2304"/>
        <v>4.1758461800000006E-3</v>
      </c>
      <c r="AH993">
        <f t="shared" si="2305"/>
        <v>1</v>
      </c>
      <c r="AI993" s="59">
        <f t="shared" si="2306"/>
        <v>4.1758461800000006E-3</v>
      </c>
      <c r="AJ993" s="59">
        <f t="shared" si="2307"/>
        <v>0</v>
      </c>
      <c r="AK993" s="59">
        <f t="shared" si="2308"/>
        <v>0</v>
      </c>
      <c r="AL993" s="59">
        <f t="shared" si="2309"/>
        <v>0</v>
      </c>
      <c r="AM993" s="12">
        <f t="shared" si="2410"/>
        <v>0</v>
      </c>
      <c r="AN993" s="12">
        <f t="shared" si="2411"/>
        <v>0</v>
      </c>
      <c r="AO993" s="66">
        <f t="shared" si="2310"/>
        <v>0</v>
      </c>
      <c r="AP993" s="66">
        <f t="shared" si="2311"/>
        <v>0</v>
      </c>
      <c r="AQ993" s="59">
        <f t="shared" si="2312"/>
        <v>0</v>
      </c>
      <c r="AR993" s="59">
        <f t="shared" si="2313"/>
        <v>0</v>
      </c>
      <c r="AS993" s="59">
        <f t="shared" si="2314"/>
        <v>0</v>
      </c>
      <c r="AT993" s="12">
        <f t="shared" si="2315"/>
        <v>0</v>
      </c>
      <c r="AU993" s="59">
        <f t="shared" si="2412"/>
        <v>0</v>
      </c>
      <c r="AV993" s="59">
        <f t="shared" si="2413"/>
        <v>0</v>
      </c>
      <c r="AW993" s="70">
        <f t="shared" si="2316"/>
        <v>0</v>
      </c>
      <c r="AX993" s="20">
        <f t="shared" si="2317"/>
        <v>200000</v>
      </c>
      <c r="AY993" s="20">
        <f t="shared" si="2318"/>
        <v>0</v>
      </c>
      <c r="AZ993" s="20">
        <f t="shared" si="2319"/>
        <v>0</v>
      </c>
      <c r="BA993" s="20">
        <f t="shared" si="2320"/>
        <v>200000</v>
      </c>
      <c r="BB993" s="36">
        <f t="shared" si="2321"/>
        <v>1</v>
      </c>
      <c r="BC993" s="36">
        <f t="shared" si="2322"/>
        <v>0</v>
      </c>
      <c r="BD993" s="80">
        <f t="shared" si="2323"/>
        <v>0</v>
      </c>
      <c r="BE993" s="36">
        <f t="shared" si="2324"/>
        <v>0</v>
      </c>
      <c r="BF993" s="36">
        <f t="shared" si="2325"/>
        <v>0</v>
      </c>
      <c r="BG993" s="36">
        <f t="shared" si="2326"/>
        <v>0</v>
      </c>
      <c r="BH993" s="36">
        <f t="shared" si="2327"/>
        <v>0</v>
      </c>
      <c r="BI993" s="36">
        <f t="shared" si="2328"/>
        <v>0</v>
      </c>
      <c r="BJ993" s="36">
        <f t="shared" si="2329"/>
        <v>0</v>
      </c>
      <c r="BK993" s="36">
        <f t="shared" si="2330"/>
        <v>0</v>
      </c>
      <c r="BL993" s="68">
        <f>IF(OR(AT993=0,E993&gt;ProjTerm),0,VLOOKUP(D993,'Life Events'!$AE$5:$AI$1206,5,FALSE))</f>
        <v>0</v>
      </c>
      <c r="BM993" s="93">
        <f t="shared" si="2331"/>
        <v>0</v>
      </c>
      <c r="BN993" s="93">
        <f t="shared" si="2332"/>
        <v>0</v>
      </c>
      <c r="BO993" s="36">
        <f t="shared" si="2333"/>
        <v>0</v>
      </c>
      <c r="BP993" s="36">
        <f t="shared" si="2334"/>
        <v>0</v>
      </c>
      <c r="BQ993" s="36">
        <f t="shared" si="2335"/>
        <v>0</v>
      </c>
      <c r="BR993" s="36">
        <f t="shared" si="2336"/>
        <v>154.78110000000001</v>
      </c>
      <c r="BS993" s="36">
        <f t="shared" si="2337"/>
        <v>0</v>
      </c>
      <c r="BT993" s="36">
        <f t="shared" si="2338"/>
        <v>0</v>
      </c>
      <c r="BU993" s="70" cm="1">
        <f t="array" ref="BU993">IF(AND(ActInt=1,$J993=0),INDEX(Tbl_FwdNom,$B993-IVP,MATCH(ValnDt,Tbl_FwdNom_Cols)),INDEX(Tbl_FwdNom,$B993,MATCH(StartDt,Tbl_FwdNom_Cols)))</f>
        <v>8.5136216759999996</v>
      </c>
      <c r="BV993" s="70" cm="1">
        <f t="array" ref="BV993">INDEX(Tbl_FwdReal,$B993,MATCH(StartDt,Tbl_FwdReal_Cols))</f>
        <v>2.7240959359999999</v>
      </c>
      <c r="BW993" s="70" cm="1">
        <f t="array" ref="BW993">IF(RunType&lt;&gt;"OPN",INDEX(Tbl_FwdReal,$B993,MATCH(ValnDt,Tbl_FwdReal_Cols)),IF(AND($J993=0,ActInt=1),INDEX(Tbl_FwdReal,$B993-IVP,MATCH(ValnDt,Tbl_FwdReal_Cols)),-999))*$K993</f>
        <v>2.7240959359999999</v>
      </c>
      <c r="BX993" s="70">
        <f t="shared" si="2339"/>
        <v>2.7240959359999997E-2</v>
      </c>
      <c r="BY993" s="70">
        <f t="shared" si="2414"/>
        <v>5.6359958072612626E-2</v>
      </c>
      <c r="BZ993" s="64">
        <f t="shared" si="2427"/>
        <v>4.5795372249097799E-3</v>
      </c>
      <c r="CA993" s="70" cm="1">
        <f t="array" ref="CA993">IF($J993=1,CA992*(1+INDEX(Tbl_CPI,$B993,MATCH(IF(RunType="OPN",StartDt,ValnDt),Tbl_CPI_Cols))),0)</f>
        <v>0</v>
      </c>
      <c r="CB993" s="70">
        <f t="shared" si="2415"/>
        <v>198.10696287452518</v>
      </c>
      <c r="CC993" s="70">
        <f t="shared" si="2416"/>
        <v>197.20386045467708</v>
      </c>
      <c r="CD993" s="36">
        <f t="shared" si="2340"/>
        <v>999.00188975331821</v>
      </c>
      <c r="CE993" s="36">
        <f t="shared" si="2341"/>
        <v>0</v>
      </c>
      <c r="CF993" s="36">
        <f t="shared" si="2342"/>
        <v>0</v>
      </c>
      <c r="CG993" s="36">
        <f t="shared" si="2343"/>
        <v>0</v>
      </c>
      <c r="CH993" s="36">
        <f t="shared" si="2344"/>
        <v>0</v>
      </c>
      <c r="CI993" s="36">
        <f t="shared" si="2345"/>
        <v>0</v>
      </c>
      <c r="CJ993" s="36">
        <f t="shared" si="2346"/>
        <v>0</v>
      </c>
      <c r="CK993" s="36">
        <f t="shared" si="2347"/>
        <v>0</v>
      </c>
      <c r="CL993" s="36">
        <f t="shared" si="2348"/>
        <v>0</v>
      </c>
      <c r="CM993" s="36">
        <f t="shared" si="2349"/>
        <v>0</v>
      </c>
      <c r="CN993" s="36">
        <f t="shared" si="2350"/>
        <v>0</v>
      </c>
      <c r="CO993" s="20">
        <f t="shared" si="2351"/>
        <v>120000</v>
      </c>
      <c r="CP993" s="20">
        <f t="shared" si="2352"/>
        <v>2</v>
      </c>
      <c r="CQ993" s="64" t="e">
        <f t="shared" si="2353"/>
        <v>#N/A</v>
      </c>
      <c r="CR993" s="64" t="e">
        <f t="shared" si="2354"/>
        <v>#N/A</v>
      </c>
      <c r="CS993" s="36" t="e">
        <f t="shared" si="2355"/>
        <v>#N/A</v>
      </c>
      <c r="CT993" s="36">
        <f t="shared" si="2356"/>
        <v>0</v>
      </c>
      <c r="CU993" s="36">
        <f t="shared" si="2357"/>
        <v>0</v>
      </c>
      <c r="CV993" s="36">
        <f t="shared" si="2417"/>
        <v>0</v>
      </c>
      <c r="CW993" s="36">
        <f t="shared" si="2358"/>
        <v>0</v>
      </c>
      <c r="CX993" s="36">
        <f t="shared" si="2359"/>
        <v>0</v>
      </c>
      <c r="CY993" s="36">
        <f t="shared" si="2360"/>
        <v>0</v>
      </c>
      <c r="CZ993" s="36">
        <f t="shared" si="2418"/>
        <v>0</v>
      </c>
      <c r="DA993" s="64">
        <f t="shared" si="2361"/>
        <v>6.8320262439003354E-3</v>
      </c>
      <c r="DB993" s="70">
        <f t="shared" si="2419"/>
        <v>0.99321433360697908</v>
      </c>
      <c r="DC993" s="70">
        <f>PRODUCT($DB$8:DB993)</f>
        <v>1.6855677689760565E-4</v>
      </c>
      <c r="DD993" s="36">
        <f t="shared" si="2362"/>
        <v>0</v>
      </c>
      <c r="DE993" s="36">
        <f t="shared" si="2363"/>
        <v>0</v>
      </c>
      <c r="DF993" s="36">
        <f t="shared" si="2364"/>
        <v>0</v>
      </c>
      <c r="DG993" s="36">
        <f t="shared" si="2365"/>
        <v>0</v>
      </c>
      <c r="DH993" s="36">
        <f t="shared" si="2366"/>
        <v>0</v>
      </c>
      <c r="DI993" s="36">
        <f t="shared" si="2367"/>
        <v>0</v>
      </c>
      <c r="DJ993" s="36">
        <f t="shared" si="2368"/>
        <v>0</v>
      </c>
      <c r="DK993" s="36">
        <f t="shared" si="2369"/>
        <v>0</v>
      </c>
      <c r="DL993" s="36">
        <f t="shared" si="2370"/>
        <v>0</v>
      </c>
      <c r="DM993" s="36">
        <f t="shared" si="2371"/>
        <v>0</v>
      </c>
      <c r="DN993" s="36">
        <f t="shared" ca="1" si="2420"/>
        <v>4.6137290849905055E-12</v>
      </c>
      <c r="DO993" s="64" cm="1">
        <f t="array" ref="DO993">IFERROR(INDEX(Tbl_FwdNom,$B993,MATCH(LIDt,Tbl_FwdNom_Cols,0)),0)</f>
        <v>7.5624112879999998</v>
      </c>
      <c r="DP993" s="64">
        <f t="shared" ca="1" si="2421"/>
        <v>7.501132921</v>
      </c>
      <c r="DQ993" s="64">
        <f t="shared" ca="1" si="2372"/>
        <v>6.0458025622067701E-3</v>
      </c>
      <c r="DR993" s="70">
        <f t="shared" ca="1" si="2373"/>
        <v>0.99399052950987987</v>
      </c>
      <c r="DS993" s="70">
        <f ca="1">PRODUCT($DR$8:DR993)</f>
        <v>6.8245663023048316E-4</v>
      </c>
      <c r="DT993" s="36">
        <f t="shared" ca="1" si="2374"/>
        <v>0</v>
      </c>
      <c r="DU993" s="36">
        <f t="shared" ca="1" si="2375"/>
        <v>0</v>
      </c>
      <c r="DV993" s="36">
        <f t="shared" ca="1" si="2376"/>
        <v>0</v>
      </c>
      <c r="DW993" s="36">
        <f t="shared" ca="1" si="2377"/>
        <v>0</v>
      </c>
      <c r="DX993" s="36">
        <f t="shared" ca="1" si="2378"/>
        <v>0</v>
      </c>
      <c r="DY993" s="36">
        <f t="shared" ca="1" si="2379"/>
        <v>0</v>
      </c>
      <c r="DZ993" s="36">
        <f t="shared" ca="1" si="2380"/>
        <v>0</v>
      </c>
      <c r="EA993" s="36">
        <f t="shared" ca="1" si="2381"/>
        <v>0</v>
      </c>
      <c r="EB993" s="36">
        <f t="shared" ca="1" si="2382"/>
        <v>0</v>
      </c>
      <c r="EC993" s="36">
        <f t="shared" ca="1" si="2383"/>
        <v>0</v>
      </c>
      <c r="ED993" s="36">
        <f t="shared" ca="1" si="2384"/>
        <v>0</v>
      </c>
      <c r="EE993" s="36">
        <f t="shared" ca="1" si="2422"/>
        <v>0</v>
      </c>
      <c r="EF993" s="36">
        <f t="shared" ca="1" si="2385"/>
        <v>0</v>
      </c>
      <c r="EG993" s="64"/>
      <c r="EH993" s="64"/>
      <c r="EI993" s="64"/>
      <c r="EJ993" s="70"/>
      <c r="EK993" s="70"/>
      <c r="EL993" s="70"/>
      <c r="EM993" s="70"/>
      <c r="EN993" s="70"/>
      <c r="EO993" s="36">
        <f t="shared" si="2386"/>
        <v>0</v>
      </c>
      <c r="EP993" s="36">
        <f t="shared" si="2387"/>
        <v>0</v>
      </c>
      <c r="EQ993" s="36">
        <f t="shared" si="2388"/>
        <v>0</v>
      </c>
      <c r="ER993" s="36">
        <f t="shared" si="2389"/>
        <v>0</v>
      </c>
      <c r="ES993" s="36">
        <f t="shared" si="2390"/>
        <v>0</v>
      </c>
      <c r="ET993" s="36">
        <f t="shared" si="2391"/>
        <v>0</v>
      </c>
      <c r="EU993" s="36">
        <f t="shared" si="2423"/>
        <v>0</v>
      </c>
      <c r="EV993" s="36">
        <f t="shared" si="2392"/>
        <v>0</v>
      </c>
      <c r="EW993" s="36">
        <f t="shared" si="2393"/>
        <v>0</v>
      </c>
      <c r="EX993" s="36">
        <f t="shared" si="2424"/>
        <v>0</v>
      </c>
      <c r="EY993" s="36">
        <f t="shared" si="2394"/>
        <v>0</v>
      </c>
      <c r="EZ993" s="36">
        <f t="shared" si="2395"/>
        <v>0</v>
      </c>
      <c r="FA993" s="36">
        <f t="shared" si="2396"/>
        <v>0</v>
      </c>
      <c r="FB993" s="36">
        <f t="shared" si="2397"/>
        <v>0</v>
      </c>
      <c r="FC993" s="36">
        <f t="shared" si="2425"/>
        <v>0</v>
      </c>
      <c r="FD993" s="36">
        <f t="shared" si="2398"/>
        <v>0</v>
      </c>
      <c r="FE993" s="36">
        <f t="shared" si="2399"/>
        <v>0</v>
      </c>
      <c r="FF993" s="36">
        <f t="shared" si="2426"/>
        <v>0</v>
      </c>
      <c r="FG993" s="36">
        <f t="shared" si="2400"/>
        <v>0</v>
      </c>
      <c r="FH993" s="36">
        <f t="shared" si="2401"/>
        <v>0</v>
      </c>
      <c r="FI993" s="36">
        <f t="shared" si="2402"/>
        <v>0</v>
      </c>
      <c r="FJ993" s="36">
        <f t="shared" ca="1" si="2403"/>
        <v>0</v>
      </c>
      <c r="FK993" s="36">
        <f t="shared" si="2404"/>
        <v>0</v>
      </c>
      <c r="FL993" s="36">
        <f t="shared" si="2405"/>
        <v>0</v>
      </c>
      <c r="FM993" s="36">
        <f t="shared" ca="1" si="2406"/>
        <v>0</v>
      </c>
      <c r="FN993" s="36">
        <f t="shared" ca="1" si="2428"/>
        <v>0</v>
      </c>
    </row>
    <row r="994" spans="2:170" x14ac:dyDescent="0.25">
      <c r="B994" s="2">
        <v>986</v>
      </c>
      <c r="C994" s="2">
        <f t="shared" si="2282"/>
        <v>83</v>
      </c>
      <c r="D994" s="2">
        <f t="shared" si="2431"/>
        <v>1010</v>
      </c>
      <c r="E994" s="2">
        <f t="shared" si="2429"/>
        <v>85</v>
      </c>
      <c r="F994" s="189">
        <f t="shared" si="2433"/>
        <v>75726</v>
      </c>
      <c r="G994" s="2">
        <f t="shared" si="2432"/>
        <v>4</v>
      </c>
      <c r="H994" s="187">
        <f t="shared" si="2283"/>
        <v>116.75</v>
      </c>
      <c r="I994" s="186">
        <f t="shared" si="2430"/>
        <v>116</v>
      </c>
      <c r="J994" s="2">
        <f t="shared" si="2284"/>
        <v>0</v>
      </c>
      <c r="K994" s="2">
        <f t="shared" si="2285"/>
        <v>1</v>
      </c>
      <c r="L994">
        <f t="shared" si="2286"/>
        <v>2</v>
      </c>
      <c r="M994" s="190">
        <f t="shared" si="2407"/>
        <v>0.93</v>
      </c>
      <c r="N994">
        <f t="shared" si="2287"/>
        <v>1</v>
      </c>
      <c r="O994">
        <f t="shared" si="2288"/>
        <v>100</v>
      </c>
      <c r="P994" s="58">
        <f t="shared" si="2289"/>
        <v>4.1850000000000005</v>
      </c>
      <c r="Q994" s="106">
        <f t="shared" si="2290"/>
        <v>1</v>
      </c>
      <c r="R994" s="59">
        <f t="shared" si="2291"/>
        <v>1</v>
      </c>
      <c r="S994" s="32">
        <f t="shared" si="2408"/>
        <v>1</v>
      </c>
      <c r="T994">
        <f t="shared" si="2292"/>
        <v>1</v>
      </c>
      <c r="U994" s="32">
        <f t="shared" si="2409"/>
        <v>0.93</v>
      </c>
      <c r="V994">
        <f t="shared" si="2293"/>
        <v>1</v>
      </c>
      <c r="W994">
        <f t="shared" si="2294"/>
        <v>100</v>
      </c>
      <c r="X994" s="58">
        <f t="shared" si="2295"/>
        <v>1</v>
      </c>
      <c r="Y994" s="58">
        <f t="shared" si="2296"/>
        <v>1</v>
      </c>
      <c r="Z994" s="32">
        <f t="shared" si="2297"/>
        <v>1</v>
      </c>
      <c r="AA994" s="32">
        <f t="shared" si="2298"/>
        <v>1</v>
      </c>
      <c r="AB994" s="59">
        <f t="shared" si="2299"/>
        <v>4.9056245199999996E-3</v>
      </c>
      <c r="AC994" s="59">
        <f t="shared" si="2300"/>
        <v>4.9056245199999996E-3</v>
      </c>
      <c r="AD994">
        <f t="shared" si="2301"/>
        <v>1</v>
      </c>
      <c r="AE994" s="59">
        <f t="shared" si="2302"/>
        <v>4.9056245199999996E-3</v>
      </c>
      <c r="AF994" s="59">
        <f t="shared" si="2303"/>
        <v>4.1758461800000006E-3</v>
      </c>
      <c r="AG994" s="59">
        <f t="shared" si="2304"/>
        <v>4.1758461800000006E-3</v>
      </c>
      <c r="AH994">
        <f t="shared" si="2305"/>
        <v>1</v>
      </c>
      <c r="AI994" s="59">
        <f t="shared" si="2306"/>
        <v>4.1758461800000006E-3</v>
      </c>
      <c r="AJ994" s="59">
        <f t="shared" si="2307"/>
        <v>0</v>
      </c>
      <c r="AK994" s="59">
        <f t="shared" si="2308"/>
        <v>0</v>
      </c>
      <c r="AL994" s="59">
        <f t="shared" si="2309"/>
        <v>0</v>
      </c>
      <c r="AM994" s="12">
        <f t="shared" si="2410"/>
        <v>0</v>
      </c>
      <c r="AN994" s="12">
        <f t="shared" si="2411"/>
        <v>0</v>
      </c>
      <c r="AO994" s="66">
        <f t="shared" si="2310"/>
        <v>0</v>
      </c>
      <c r="AP994" s="66">
        <f t="shared" si="2311"/>
        <v>0</v>
      </c>
      <c r="AQ994" s="59">
        <f t="shared" si="2312"/>
        <v>0</v>
      </c>
      <c r="AR994" s="59">
        <f t="shared" si="2313"/>
        <v>0</v>
      </c>
      <c r="AS994" s="59">
        <f t="shared" si="2314"/>
        <v>0</v>
      </c>
      <c r="AT994" s="12">
        <f t="shared" si="2315"/>
        <v>0</v>
      </c>
      <c r="AU994" s="59">
        <f t="shared" si="2412"/>
        <v>0</v>
      </c>
      <c r="AV994" s="59">
        <f t="shared" si="2413"/>
        <v>0</v>
      </c>
      <c r="AW994" s="70">
        <f t="shared" si="2316"/>
        <v>0</v>
      </c>
      <c r="AX994" s="20">
        <f t="shared" si="2317"/>
        <v>200000</v>
      </c>
      <c r="AY994" s="20">
        <f t="shared" si="2318"/>
        <v>0</v>
      </c>
      <c r="AZ994" s="20">
        <f t="shared" si="2319"/>
        <v>0</v>
      </c>
      <c r="BA994" s="20">
        <f t="shared" si="2320"/>
        <v>200000</v>
      </c>
      <c r="BB994" s="36">
        <f t="shared" si="2321"/>
        <v>1</v>
      </c>
      <c r="BC994" s="36">
        <f t="shared" si="2322"/>
        <v>0</v>
      </c>
      <c r="BD994" s="80">
        <f t="shared" si="2323"/>
        <v>0</v>
      </c>
      <c r="BE994" s="36">
        <f t="shared" si="2324"/>
        <v>0</v>
      </c>
      <c r="BF994" s="36">
        <f t="shared" si="2325"/>
        <v>0</v>
      </c>
      <c r="BG994" s="36">
        <f t="shared" si="2326"/>
        <v>0</v>
      </c>
      <c r="BH994" s="36">
        <f t="shared" si="2327"/>
        <v>0</v>
      </c>
      <c r="BI994" s="36">
        <f t="shared" si="2328"/>
        <v>0</v>
      </c>
      <c r="BJ994" s="36">
        <f t="shared" si="2329"/>
        <v>0</v>
      </c>
      <c r="BK994" s="36">
        <f t="shared" si="2330"/>
        <v>0</v>
      </c>
      <c r="BL994" s="68">
        <f>IF(OR(AT994=0,E994&gt;ProjTerm),0,VLOOKUP(D994,'Life Events'!$AE$5:$AI$1206,5,FALSE))</f>
        <v>0</v>
      </c>
      <c r="BM994" s="93">
        <f t="shared" si="2331"/>
        <v>0</v>
      </c>
      <c r="BN994" s="93">
        <f t="shared" si="2332"/>
        <v>0</v>
      </c>
      <c r="BO994" s="36">
        <f t="shared" si="2333"/>
        <v>0</v>
      </c>
      <c r="BP994" s="36">
        <f t="shared" si="2334"/>
        <v>0</v>
      </c>
      <c r="BQ994" s="36">
        <f t="shared" si="2335"/>
        <v>0</v>
      </c>
      <c r="BR994" s="36">
        <f t="shared" si="2336"/>
        <v>154.78110000000001</v>
      </c>
      <c r="BS994" s="36">
        <f t="shared" si="2337"/>
        <v>0</v>
      </c>
      <c r="BT994" s="36">
        <f t="shared" si="2338"/>
        <v>0</v>
      </c>
      <c r="BU994" s="70" cm="1">
        <f t="array" ref="BU994">IF(AND(ActInt=1,$J994=0),INDEX(Tbl_FwdNom,$B994-IVP,MATCH(ValnDt,Tbl_FwdNom_Cols)),INDEX(Tbl_FwdNom,$B994,MATCH(StartDt,Tbl_FwdNom_Cols)))</f>
        <v>8.5077297789999999</v>
      </c>
      <c r="BV994" s="70" cm="1">
        <f t="array" ref="BV994">INDEX(Tbl_FwdReal,$B994,MATCH(StartDt,Tbl_FwdReal_Cols))</f>
        <v>2.7207373590000001</v>
      </c>
      <c r="BW994" s="70" cm="1">
        <f t="array" ref="BW994">IF(RunType&lt;&gt;"OPN",INDEX(Tbl_FwdReal,$B994,MATCH(ValnDt,Tbl_FwdReal_Cols)),IF(AND($J994=0,ActInt=1),INDEX(Tbl_FwdReal,$B994-IVP,MATCH(ValnDt,Tbl_FwdReal_Cols)),-999))*$K994</f>
        <v>2.7207373590000001</v>
      </c>
      <c r="BX994" s="70">
        <f t="shared" si="2339"/>
        <v>2.720737359E-2</v>
      </c>
      <c r="BY994" s="70">
        <f t="shared" si="2414"/>
        <v>5.6337138622506E-2</v>
      </c>
      <c r="BZ994" s="64">
        <f t="shared" si="2427"/>
        <v>4.577728799395997E-3</v>
      </c>
      <c r="CA994" s="70" cm="1">
        <f t="array" ref="CA994">IF($J994=1,CA993*(1+INDEX(Tbl_CPI,$B994,MATCH(IF(RunType="OPN",StartDt,ValnDt),Tbl_CPI_Cols))),0)</f>
        <v>0</v>
      </c>
      <c r="CB994" s="70">
        <f t="shared" si="2415"/>
        <v>199.01384282383677</v>
      </c>
      <c r="CC994" s="70">
        <f t="shared" si="2416"/>
        <v>197.20386045467708</v>
      </c>
      <c r="CD994" s="36">
        <f t="shared" si="2340"/>
        <v>999.00188975331821</v>
      </c>
      <c r="CE994" s="36">
        <f t="shared" si="2341"/>
        <v>0</v>
      </c>
      <c r="CF994" s="36">
        <f t="shared" si="2342"/>
        <v>0</v>
      </c>
      <c r="CG994" s="36">
        <f t="shared" si="2343"/>
        <v>0</v>
      </c>
      <c r="CH994" s="36">
        <f t="shared" si="2344"/>
        <v>0</v>
      </c>
      <c r="CI994" s="36">
        <f t="shared" si="2345"/>
        <v>0</v>
      </c>
      <c r="CJ994" s="36">
        <f t="shared" si="2346"/>
        <v>0</v>
      </c>
      <c r="CK994" s="36">
        <f t="shared" si="2347"/>
        <v>0</v>
      </c>
      <c r="CL994" s="36">
        <f t="shared" si="2348"/>
        <v>0</v>
      </c>
      <c r="CM994" s="36">
        <f t="shared" si="2349"/>
        <v>0</v>
      </c>
      <c r="CN994" s="36">
        <f t="shared" si="2350"/>
        <v>0</v>
      </c>
      <c r="CO994" s="20">
        <f t="shared" si="2351"/>
        <v>120000</v>
      </c>
      <c r="CP994" s="20">
        <f t="shared" si="2352"/>
        <v>2</v>
      </c>
      <c r="CQ994" s="64" t="e">
        <f t="shared" si="2353"/>
        <v>#N/A</v>
      </c>
      <c r="CR994" s="64" t="e">
        <f t="shared" si="2354"/>
        <v>#N/A</v>
      </c>
      <c r="CS994" s="36" t="e">
        <f t="shared" si="2355"/>
        <v>#N/A</v>
      </c>
      <c r="CT994" s="36">
        <f t="shared" si="2356"/>
        <v>0</v>
      </c>
      <c r="CU994" s="36">
        <f t="shared" si="2357"/>
        <v>0</v>
      </c>
      <c r="CV994" s="36">
        <f t="shared" si="2417"/>
        <v>0</v>
      </c>
      <c r="CW994" s="36">
        <f t="shared" si="2358"/>
        <v>0</v>
      </c>
      <c r="CX994" s="36">
        <f t="shared" si="2359"/>
        <v>0</v>
      </c>
      <c r="CY994" s="36">
        <f t="shared" si="2360"/>
        <v>0</v>
      </c>
      <c r="CZ994" s="36">
        <f t="shared" si="2418"/>
        <v>0</v>
      </c>
      <c r="DA994" s="64">
        <f t="shared" si="2361"/>
        <v>6.8274705192095109E-3</v>
      </c>
      <c r="DB994" s="70">
        <f t="shared" si="2419"/>
        <v>0.99321882773451875</v>
      </c>
      <c r="DC994" s="70">
        <f>PRODUCT($DB$8:DB994)</f>
        <v>1.6741376435694868E-4</v>
      </c>
      <c r="DD994" s="36">
        <f t="shared" si="2362"/>
        <v>0</v>
      </c>
      <c r="DE994" s="36">
        <f t="shared" si="2363"/>
        <v>0</v>
      </c>
      <c r="DF994" s="36">
        <f t="shared" si="2364"/>
        <v>0</v>
      </c>
      <c r="DG994" s="36">
        <f t="shared" si="2365"/>
        <v>0</v>
      </c>
      <c r="DH994" s="36">
        <f t="shared" si="2366"/>
        <v>0</v>
      </c>
      <c r="DI994" s="36">
        <f t="shared" si="2367"/>
        <v>0</v>
      </c>
      <c r="DJ994" s="36">
        <f t="shared" si="2368"/>
        <v>0</v>
      </c>
      <c r="DK994" s="36">
        <f t="shared" si="2369"/>
        <v>0</v>
      </c>
      <c r="DL994" s="36">
        <f t="shared" si="2370"/>
        <v>0</v>
      </c>
      <c r="DM994" s="36">
        <f t="shared" si="2371"/>
        <v>0</v>
      </c>
      <c r="DN994" s="36">
        <f t="shared" ca="1" si="2420"/>
        <v>4.6137290849905055E-12</v>
      </c>
      <c r="DO994" s="64" cm="1">
        <f t="array" ref="DO994">IFERROR(INDEX(Tbl_FwdNom,$B994,MATCH(LIDt,Tbl_FwdNom_Cols,0)),0)</f>
        <v>7.5607086399999996</v>
      </c>
      <c r="DP994" s="64">
        <f t="shared" ca="1" si="2421"/>
        <v>7.499431242</v>
      </c>
      <c r="DQ994" s="64">
        <f t="shared" ca="1" si="2372"/>
        <v>6.0444754603510287E-3</v>
      </c>
      <c r="DR994" s="70">
        <f t="shared" ca="1" si="2373"/>
        <v>0.99399184071103297</v>
      </c>
      <c r="DS994" s="70">
        <f ca="1">PRODUCT($DR$8:DR994)</f>
        <v>6.7835632208824677E-4</v>
      </c>
      <c r="DT994" s="36">
        <f t="shared" ca="1" si="2374"/>
        <v>0</v>
      </c>
      <c r="DU994" s="36">
        <f t="shared" ca="1" si="2375"/>
        <v>0</v>
      </c>
      <c r="DV994" s="36">
        <f t="shared" ca="1" si="2376"/>
        <v>0</v>
      </c>
      <c r="DW994" s="36">
        <f t="shared" ca="1" si="2377"/>
        <v>0</v>
      </c>
      <c r="DX994" s="36">
        <f t="shared" ca="1" si="2378"/>
        <v>0</v>
      </c>
      <c r="DY994" s="36">
        <f t="shared" ca="1" si="2379"/>
        <v>0</v>
      </c>
      <c r="DZ994" s="36">
        <f t="shared" ca="1" si="2380"/>
        <v>0</v>
      </c>
      <c r="EA994" s="36">
        <f t="shared" ca="1" si="2381"/>
        <v>0</v>
      </c>
      <c r="EB994" s="36">
        <f t="shared" ca="1" si="2382"/>
        <v>0</v>
      </c>
      <c r="EC994" s="36">
        <f t="shared" ca="1" si="2383"/>
        <v>0</v>
      </c>
      <c r="ED994" s="36">
        <f t="shared" ca="1" si="2384"/>
        <v>0</v>
      </c>
      <c r="EE994" s="36">
        <f t="shared" ca="1" si="2422"/>
        <v>0</v>
      </c>
      <c r="EF994" s="36">
        <f t="shared" ca="1" si="2385"/>
        <v>0</v>
      </c>
      <c r="EG994" s="64"/>
      <c r="EH994" s="64"/>
      <c r="EI994" s="64"/>
      <c r="EJ994" s="70"/>
      <c r="EK994" s="70"/>
      <c r="EL994" s="70"/>
      <c r="EM994" s="70"/>
      <c r="EN994" s="70"/>
      <c r="EO994" s="36">
        <f t="shared" si="2386"/>
        <v>0</v>
      </c>
      <c r="EP994" s="36">
        <f t="shared" si="2387"/>
        <v>0</v>
      </c>
      <c r="EQ994" s="36">
        <f t="shared" si="2388"/>
        <v>0</v>
      </c>
      <c r="ER994" s="36">
        <f t="shared" si="2389"/>
        <v>0</v>
      </c>
      <c r="ES994" s="36">
        <f t="shared" si="2390"/>
        <v>0</v>
      </c>
      <c r="ET994" s="36">
        <f t="shared" si="2391"/>
        <v>0</v>
      </c>
      <c r="EU994" s="36">
        <f t="shared" si="2423"/>
        <v>0</v>
      </c>
      <c r="EV994" s="36">
        <f t="shared" si="2392"/>
        <v>0</v>
      </c>
      <c r="EW994" s="36">
        <f t="shared" si="2393"/>
        <v>0</v>
      </c>
      <c r="EX994" s="36">
        <f t="shared" si="2424"/>
        <v>0</v>
      </c>
      <c r="EY994" s="36">
        <f t="shared" si="2394"/>
        <v>0</v>
      </c>
      <c r="EZ994" s="36">
        <f t="shared" si="2395"/>
        <v>0</v>
      </c>
      <c r="FA994" s="36">
        <f t="shared" si="2396"/>
        <v>0</v>
      </c>
      <c r="FB994" s="36">
        <f t="shared" si="2397"/>
        <v>0</v>
      </c>
      <c r="FC994" s="36">
        <f t="shared" si="2425"/>
        <v>0</v>
      </c>
      <c r="FD994" s="36">
        <f t="shared" si="2398"/>
        <v>0</v>
      </c>
      <c r="FE994" s="36">
        <f t="shared" si="2399"/>
        <v>0</v>
      </c>
      <c r="FF994" s="36">
        <f t="shared" si="2426"/>
        <v>0</v>
      </c>
      <c r="FG994" s="36">
        <f t="shared" si="2400"/>
        <v>0</v>
      </c>
      <c r="FH994" s="36">
        <f t="shared" si="2401"/>
        <v>0</v>
      </c>
      <c r="FI994" s="36">
        <f t="shared" si="2402"/>
        <v>0</v>
      </c>
      <c r="FJ994" s="36">
        <f t="shared" ca="1" si="2403"/>
        <v>0</v>
      </c>
      <c r="FK994" s="36">
        <f t="shared" si="2404"/>
        <v>0</v>
      </c>
      <c r="FL994" s="36">
        <f t="shared" si="2405"/>
        <v>0</v>
      </c>
      <c r="FM994" s="36">
        <f t="shared" ca="1" si="2406"/>
        <v>0</v>
      </c>
      <c r="FN994" s="36">
        <f t="shared" ca="1" si="2428"/>
        <v>0</v>
      </c>
    </row>
    <row r="995" spans="2:170" x14ac:dyDescent="0.25">
      <c r="B995" s="2">
        <v>987</v>
      </c>
      <c r="C995" s="2">
        <f t="shared" si="2282"/>
        <v>83</v>
      </c>
      <c r="D995" s="2">
        <f t="shared" si="2431"/>
        <v>1011</v>
      </c>
      <c r="E995" s="2">
        <f t="shared" si="2429"/>
        <v>85</v>
      </c>
      <c r="F995" s="189">
        <f t="shared" si="2433"/>
        <v>75757</v>
      </c>
      <c r="G995" s="2">
        <f t="shared" si="2432"/>
        <v>5</v>
      </c>
      <c r="H995" s="187">
        <f t="shared" si="2283"/>
        <v>116.83333333333334</v>
      </c>
      <c r="I995" s="186">
        <f t="shared" si="2430"/>
        <v>116</v>
      </c>
      <c r="J995" s="2">
        <f t="shared" si="2284"/>
        <v>0</v>
      </c>
      <c r="K995" s="2">
        <f t="shared" si="2285"/>
        <v>1</v>
      </c>
      <c r="L995">
        <f t="shared" si="2286"/>
        <v>2</v>
      </c>
      <c r="M995" s="190">
        <f t="shared" si="2407"/>
        <v>0.93</v>
      </c>
      <c r="N995">
        <f t="shared" si="2287"/>
        <v>1</v>
      </c>
      <c r="O995">
        <f t="shared" si="2288"/>
        <v>100</v>
      </c>
      <c r="P995" s="58">
        <f t="shared" si="2289"/>
        <v>4.1850000000000005</v>
      </c>
      <c r="Q995" s="106">
        <f t="shared" si="2290"/>
        <v>1</v>
      </c>
      <c r="R995" s="59">
        <f t="shared" si="2291"/>
        <v>1</v>
      </c>
      <c r="S995" s="32">
        <f t="shared" si="2408"/>
        <v>1</v>
      </c>
      <c r="T995">
        <f t="shared" si="2292"/>
        <v>1</v>
      </c>
      <c r="U995" s="32">
        <f t="shared" si="2409"/>
        <v>0.93</v>
      </c>
      <c r="V995">
        <f t="shared" si="2293"/>
        <v>1</v>
      </c>
      <c r="W995">
        <f t="shared" si="2294"/>
        <v>100</v>
      </c>
      <c r="X995" s="58">
        <f t="shared" si="2295"/>
        <v>1</v>
      </c>
      <c r="Y995" s="58">
        <f t="shared" si="2296"/>
        <v>1</v>
      </c>
      <c r="Z995" s="32">
        <f t="shared" si="2297"/>
        <v>1</v>
      </c>
      <c r="AA995" s="32">
        <f t="shared" si="2298"/>
        <v>1</v>
      </c>
      <c r="AB995" s="59">
        <f t="shared" si="2299"/>
        <v>4.9056245199999996E-3</v>
      </c>
      <c r="AC995" s="59">
        <f t="shared" si="2300"/>
        <v>4.9056245199999996E-3</v>
      </c>
      <c r="AD995">
        <f t="shared" si="2301"/>
        <v>1</v>
      </c>
      <c r="AE995" s="59">
        <f t="shared" si="2302"/>
        <v>4.9056245199999996E-3</v>
      </c>
      <c r="AF995" s="59">
        <f t="shared" si="2303"/>
        <v>4.1758461800000006E-3</v>
      </c>
      <c r="AG995" s="59">
        <f t="shared" si="2304"/>
        <v>4.1758461800000006E-3</v>
      </c>
      <c r="AH995">
        <f t="shared" si="2305"/>
        <v>1</v>
      </c>
      <c r="AI995" s="59">
        <f t="shared" si="2306"/>
        <v>4.1758461800000006E-3</v>
      </c>
      <c r="AJ995" s="59">
        <f t="shared" si="2307"/>
        <v>0</v>
      </c>
      <c r="AK995" s="59">
        <f t="shared" si="2308"/>
        <v>0</v>
      </c>
      <c r="AL995" s="59">
        <f t="shared" si="2309"/>
        <v>0</v>
      </c>
      <c r="AM995" s="12">
        <f t="shared" si="2410"/>
        <v>0</v>
      </c>
      <c r="AN995" s="12">
        <f t="shared" si="2411"/>
        <v>0</v>
      </c>
      <c r="AO995" s="66">
        <f t="shared" si="2310"/>
        <v>0</v>
      </c>
      <c r="AP995" s="66">
        <f t="shared" si="2311"/>
        <v>0</v>
      </c>
      <c r="AQ995" s="59">
        <f t="shared" si="2312"/>
        <v>0</v>
      </c>
      <c r="AR995" s="59">
        <f t="shared" si="2313"/>
        <v>0</v>
      </c>
      <c r="AS995" s="59">
        <f t="shared" si="2314"/>
        <v>0</v>
      </c>
      <c r="AT995" s="12">
        <f t="shared" si="2315"/>
        <v>0</v>
      </c>
      <c r="AU995" s="59">
        <f t="shared" si="2412"/>
        <v>0</v>
      </c>
      <c r="AV995" s="59">
        <f t="shared" si="2413"/>
        <v>0</v>
      </c>
      <c r="AW995" s="70">
        <f t="shared" si="2316"/>
        <v>0</v>
      </c>
      <c r="AX995" s="20">
        <f t="shared" si="2317"/>
        <v>200000</v>
      </c>
      <c r="AY995" s="20">
        <f t="shared" si="2318"/>
        <v>0</v>
      </c>
      <c r="AZ995" s="20">
        <f t="shared" si="2319"/>
        <v>0</v>
      </c>
      <c r="BA995" s="20">
        <f t="shared" si="2320"/>
        <v>200000</v>
      </c>
      <c r="BB995" s="36">
        <f t="shared" si="2321"/>
        <v>1</v>
      </c>
      <c r="BC995" s="36">
        <f t="shared" si="2322"/>
        <v>0</v>
      </c>
      <c r="BD995" s="80">
        <f t="shared" si="2323"/>
        <v>0</v>
      </c>
      <c r="BE995" s="36">
        <f t="shared" si="2324"/>
        <v>0</v>
      </c>
      <c r="BF995" s="36">
        <f t="shared" si="2325"/>
        <v>0</v>
      </c>
      <c r="BG995" s="36">
        <f t="shared" si="2326"/>
        <v>0</v>
      </c>
      <c r="BH995" s="36">
        <f t="shared" si="2327"/>
        <v>0</v>
      </c>
      <c r="BI995" s="36">
        <f t="shared" si="2328"/>
        <v>0</v>
      </c>
      <c r="BJ995" s="36">
        <f t="shared" si="2329"/>
        <v>0</v>
      </c>
      <c r="BK995" s="36">
        <f t="shared" si="2330"/>
        <v>0</v>
      </c>
      <c r="BL995" s="68">
        <f>IF(OR(AT995=0,E995&gt;ProjTerm),0,VLOOKUP(D995,'Life Events'!$AE$5:$AI$1206,5,FALSE))</f>
        <v>0</v>
      </c>
      <c r="BM995" s="93">
        <f t="shared" si="2331"/>
        <v>0</v>
      </c>
      <c r="BN995" s="93">
        <f t="shared" si="2332"/>
        <v>0</v>
      </c>
      <c r="BO995" s="36">
        <f t="shared" si="2333"/>
        <v>0</v>
      </c>
      <c r="BP995" s="36">
        <f t="shared" si="2334"/>
        <v>0</v>
      </c>
      <c r="BQ995" s="36">
        <f t="shared" si="2335"/>
        <v>0</v>
      </c>
      <c r="BR995" s="36">
        <f t="shared" si="2336"/>
        <v>154.78110000000001</v>
      </c>
      <c r="BS995" s="36">
        <f t="shared" si="2337"/>
        <v>0</v>
      </c>
      <c r="BT995" s="36">
        <f t="shared" si="2338"/>
        <v>0</v>
      </c>
      <c r="BU995" s="70" cm="1">
        <f t="array" ref="BU995">IF(AND(ActInt=1,$J995=0),INDEX(Tbl_FwdNom,$B995-IVP,MATCH(ValnDt,Tbl_FwdNom_Cols)),INDEX(Tbl_FwdNom,$B995,MATCH(StartDt,Tbl_FwdNom_Cols)))</f>
        <v>8.5018382020000001</v>
      </c>
      <c r="BV995" s="70" cm="1">
        <f t="array" ref="BV995">INDEX(Tbl_FwdReal,$B995,MATCH(StartDt,Tbl_FwdReal_Cols))</f>
        <v>2.7173788910000001</v>
      </c>
      <c r="BW995" s="70" cm="1">
        <f t="array" ref="BW995">IF(RunType&lt;&gt;"OPN",INDEX(Tbl_FwdReal,$B995,MATCH(ValnDt,Tbl_FwdReal_Cols)),IF(AND($J995=0,ActInt=1),INDEX(Tbl_FwdReal,$B995-IVP,MATCH(ValnDt,Tbl_FwdReal_Cols)),-999))*$K995</f>
        <v>2.7173788910000001</v>
      </c>
      <c r="BX995" s="70">
        <f t="shared" si="2339"/>
        <v>2.717378891E-2</v>
      </c>
      <c r="BY995" s="70">
        <f t="shared" si="2414"/>
        <v>5.6314319674553248E-2</v>
      </c>
      <c r="BZ995" s="64">
        <f t="shared" si="2427"/>
        <v>4.5759203778674706E-3</v>
      </c>
      <c r="CA995" s="70" cm="1">
        <f t="array" ref="CA995">IF($J995=1,CA994*(1+INDEX(Tbl_CPI,$B995,MATCH(IF(RunType="OPN",StartDt,ValnDt),Tbl_CPI_Cols))),0)</f>
        <v>0</v>
      </c>
      <c r="CB995" s="70">
        <f t="shared" si="2415"/>
        <v>199.92451432269209</v>
      </c>
      <c r="CC995" s="70">
        <f t="shared" si="2416"/>
        <v>197.20386045467708</v>
      </c>
      <c r="CD995" s="36">
        <f t="shared" si="2340"/>
        <v>999.00188975331821</v>
      </c>
      <c r="CE995" s="36">
        <f t="shared" si="2341"/>
        <v>0</v>
      </c>
      <c r="CF995" s="36">
        <f t="shared" si="2342"/>
        <v>0</v>
      </c>
      <c r="CG995" s="36">
        <f t="shared" si="2343"/>
        <v>0</v>
      </c>
      <c r="CH995" s="36">
        <f t="shared" si="2344"/>
        <v>0</v>
      </c>
      <c r="CI995" s="36">
        <f t="shared" si="2345"/>
        <v>0</v>
      </c>
      <c r="CJ995" s="36">
        <f t="shared" si="2346"/>
        <v>0</v>
      </c>
      <c r="CK995" s="36">
        <f t="shared" si="2347"/>
        <v>0</v>
      </c>
      <c r="CL995" s="36">
        <f t="shared" si="2348"/>
        <v>0</v>
      </c>
      <c r="CM995" s="36">
        <f t="shared" si="2349"/>
        <v>0</v>
      </c>
      <c r="CN995" s="36">
        <f t="shared" si="2350"/>
        <v>0</v>
      </c>
      <c r="CO995" s="20">
        <f t="shared" si="2351"/>
        <v>120000</v>
      </c>
      <c r="CP995" s="20">
        <f t="shared" si="2352"/>
        <v>2</v>
      </c>
      <c r="CQ995" s="64" t="e">
        <f t="shared" si="2353"/>
        <v>#N/A</v>
      </c>
      <c r="CR995" s="64" t="e">
        <f t="shared" si="2354"/>
        <v>#N/A</v>
      </c>
      <c r="CS995" s="36" t="e">
        <f t="shared" si="2355"/>
        <v>#N/A</v>
      </c>
      <c r="CT995" s="36">
        <f t="shared" si="2356"/>
        <v>0</v>
      </c>
      <c r="CU995" s="36">
        <f t="shared" si="2357"/>
        <v>0</v>
      </c>
      <c r="CV995" s="36">
        <f t="shared" si="2417"/>
        <v>0</v>
      </c>
      <c r="CW995" s="36">
        <f t="shared" si="2358"/>
        <v>0</v>
      </c>
      <c r="CX995" s="36">
        <f t="shared" si="2359"/>
        <v>0</v>
      </c>
      <c r="CY995" s="36">
        <f t="shared" si="2360"/>
        <v>0</v>
      </c>
      <c r="CZ995" s="36">
        <f t="shared" si="2418"/>
        <v>0</v>
      </c>
      <c r="DA995" s="64">
        <f t="shared" si="2361"/>
        <v>6.8229148152032515E-3</v>
      </c>
      <c r="DB995" s="70">
        <f t="shared" si="2419"/>
        <v>0.99322332188232365</v>
      </c>
      <c r="DC995" s="70">
        <f>PRODUCT($DB$8:DB995)</f>
        <v>1.6627925516343313E-4</v>
      </c>
      <c r="DD995" s="36">
        <f t="shared" si="2362"/>
        <v>0</v>
      </c>
      <c r="DE995" s="36">
        <f t="shared" si="2363"/>
        <v>0</v>
      </c>
      <c r="DF995" s="36">
        <f t="shared" si="2364"/>
        <v>0</v>
      </c>
      <c r="DG995" s="36">
        <f t="shared" si="2365"/>
        <v>0</v>
      </c>
      <c r="DH995" s="36">
        <f t="shared" si="2366"/>
        <v>0</v>
      </c>
      <c r="DI995" s="36">
        <f t="shared" si="2367"/>
        <v>0</v>
      </c>
      <c r="DJ995" s="36">
        <f t="shared" si="2368"/>
        <v>0</v>
      </c>
      <c r="DK995" s="36">
        <f t="shared" si="2369"/>
        <v>0</v>
      </c>
      <c r="DL995" s="36">
        <f t="shared" si="2370"/>
        <v>0</v>
      </c>
      <c r="DM995" s="36">
        <f t="shared" si="2371"/>
        <v>0</v>
      </c>
      <c r="DN995" s="36">
        <f t="shared" ca="1" si="2420"/>
        <v>4.6137290849905055E-12</v>
      </c>
      <c r="DO995" s="64" cm="1">
        <f t="array" ref="DO995">IFERROR(INDEX(Tbl_FwdNom,$B995,MATCH(LIDt,Tbl_FwdNom_Cols,0)),0)</f>
        <v>7.5590060179999998</v>
      </c>
      <c r="DP995" s="64">
        <f t="shared" ca="1" si="2421"/>
        <v>7.4977295909999997</v>
      </c>
      <c r="DQ995" s="64">
        <f t="shared" ca="1" si="2372"/>
        <v>6.0431483610752235E-3</v>
      </c>
      <c r="DR995" s="70">
        <f t="shared" ca="1" si="2373"/>
        <v>0.99399315191309634</v>
      </c>
      <c r="DS995" s="70">
        <f ca="1">PRODUCT($DR$8:DR995)</f>
        <v>6.7428153871267201E-4</v>
      </c>
      <c r="DT995" s="36">
        <f t="shared" ca="1" si="2374"/>
        <v>0</v>
      </c>
      <c r="DU995" s="36">
        <f t="shared" ca="1" si="2375"/>
        <v>0</v>
      </c>
      <c r="DV995" s="36">
        <f t="shared" ca="1" si="2376"/>
        <v>0</v>
      </c>
      <c r="DW995" s="36">
        <f t="shared" ca="1" si="2377"/>
        <v>0</v>
      </c>
      <c r="DX995" s="36">
        <f t="shared" ca="1" si="2378"/>
        <v>0</v>
      </c>
      <c r="DY995" s="36">
        <f t="shared" ca="1" si="2379"/>
        <v>0</v>
      </c>
      <c r="DZ995" s="36">
        <f t="shared" ca="1" si="2380"/>
        <v>0</v>
      </c>
      <c r="EA995" s="36">
        <f t="shared" ca="1" si="2381"/>
        <v>0</v>
      </c>
      <c r="EB995" s="36">
        <f t="shared" ca="1" si="2382"/>
        <v>0</v>
      </c>
      <c r="EC995" s="36">
        <f t="shared" ca="1" si="2383"/>
        <v>0</v>
      </c>
      <c r="ED995" s="36">
        <f t="shared" ca="1" si="2384"/>
        <v>0</v>
      </c>
      <c r="EE995" s="36">
        <f t="shared" ca="1" si="2422"/>
        <v>0</v>
      </c>
      <c r="EF995" s="36">
        <f t="shared" ca="1" si="2385"/>
        <v>0</v>
      </c>
      <c r="EG995" s="64"/>
      <c r="EH995" s="64"/>
      <c r="EI995" s="64"/>
      <c r="EJ995" s="70"/>
      <c r="EK995" s="70"/>
      <c r="EL995" s="70"/>
      <c r="EM995" s="70"/>
      <c r="EN995" s="70"/>
      <c r="EO995" s="36">
        <f t="shared" si="2386"/>
        <v>0</v>
      </c>
      <c r="EP995" s="36">
        <f t="shared" si="2387"/>
        <v>0</v>
      </c>
      <c r="EQ995" s="36">
        <f t="shared" si="2388"/>
        <v>0</v>
      </c>
      <c r="ER995" s="36">
        <f t="shared" si="2389"/>
        <v>0</v>
      </c>
      <c r="ES995" s="36">
        <f t="shared" si="2390"/>
        <v>0</v>
      </c>
      <c r="ET995" s="36">
        <f t="shared" si="2391"/>
        <v>0</v>
      </c>
      <c r="EU995" s="36">
        <f t="shared" si="2423"/>
        <v>0</v>
      </c>
      <c r="EV995" s="36">
        <f t="shared" si="2392"/>
        <v>0</v>
      </c>
      <c r="EW995" s="36">
        <f t="shared" si="2393"/>
        <v>0</v>
      </c>
      <c r="EX995" s="36">
        <f t="shared" si="2424"/>
        <v>0</v>
      </c>
      <c r="EY995" s="36">
        <f t="shared" si="2394"/>
        <v>0</v>
      </c>
      <c r="EZ995" s="36">
        <f t="shared" si="2395"/>
        <v>0</v>
      </c>
      <c r="FA995" s="36">
        <f t="shared" si="2396"/>
        <v>0</v>
      </c>
      <c r="FB995" s="36">
        <f t="shared" si="2397"/>
        <v>0</v>
      </c>
      <c r="FC995" s="36">
        <f t="shared" si="2425"/>
        <v>0</v>
      </c>
      <c r="FD995" s="36">
        <f t="shared" si="2398"/>
        <v>0</v>
      </c>
      <c r="FE995" s="36">
        <f t="shared" si="2399"/>
        <v>0</v>
      </c>
      <c r="FF995" s="36">
        <f t="shared" si="2426"/>
        <v>0</v>
      </c>
      <c r="FG995" s="36">
        <f t="shared" si="2400"/>
        <v>0</v>
      </c>
      <c r="FH995" s="36">
        <f t="shared" si="2401"/>
        <v>0</v>
      </c>
      <c r="FI995" s="36">
        <f t="shared" si="2402"/>
        <v>0</v>
      </c>
      <c r="FJ995" s="36">
        <f t="shared" ca="1" si="2403"/>
        <v>0</v>
      </c>
      <c r="FK995" s="36">
        <f t="shared" si="2404"/>
        <v>0</v>
      </c>
      <c r="FL995" s="36">
        <f t="shared" si="2405"/>
        <v>0</v>
      </c>
      <c r="FM995" s="36">
        <f t="shared" ca="1" si="2406"/>
        <v>0</v>
      </c>
      <c r="FN995" s="36">
        <f t="shared" ca="1" si="2428"/>
        <v>0</v>
      </c>
    </row>
    <row r="996" spans="2:170" x14ac:dyDescent="0.25">
      <c r="B996" s="2">
        <v>988</v>
      </c>
      <c r="C996" s="2">
        <f t="shared" si="2282"/>
        <v>83</v>
      </c>
      <c r="D996" s="2">
        <f t="shared" si="2431"/>
        <v>1012</v>
      </c>
      <c r="E996" s="2">
        <f t="shared" si="2429"/>
        <v>85</v>
      </c>
      <c r="F996" s="189">
        <f t="shared" si="2433"/>
        <v>75787</v>
      </c>
      <c r="G996" s="2">
        <f t="shared" si="2432"/>
        <v>6</v>
      </c>
      <c r="H996" s="187">
        <f t="shared" si="2283"/>
        <v>116.91666666666666</v>
      </c>
      <c r="I996" s="186">
        <f t="shared" si="2430"/>
        <v>116</v>
      </c>
      <c r="J996" s="2">
        <f t="shared" si="2284"/>
        <v>0</v>
      </c>
      <c r="K996" s="2">
        <f t="shared" si="2285"/>
        <v>1</v>
      </c>
      <c r="L996">
        <f t="shared" si="2286"/>
        <v>2</v>
      </c>
      <c r="M996" s="190">
        <f t="shared" si="2407"/>
        <v>0.93</v>
      </c>
      <c r="N996">
        <f t="shared" si="2287"/>
        <v>1</v>
      </c>
      <c r="O996">
        <f t="shared" si="2288"/>
        <v>100</v>
      </c>
      <c r="P996" s="58">
        <f t="shared" si="2289"/>
        <v>4.1850000000000005</v>
      </c>
      <c r="Q996" s="106">
        <f t="shared" si="2290"/>
        <v>1</v>
      </c>
      <c r="R996" s="59">
        <f t="shared" si="2291"/>
        <v>1</v>
      </c>
      <c r="S996" s="32">
        <f t="shared" si="2408"/>
        <v>1</v>
      </c>
      <c r="T996">
        <f t="shared" si="2292"/>
        <v>1</v>
      </c>
      <c r="U996" s="32">
        <f t="shared" si="2409"/>
        <v>0.93</v>
      </c>
      <c r="V996">
        <f t="shared" si="2293"/>
        <v>1</v>
      </c>
      <c r="W996">
        <f t="shared" si="2294"/>
        <v>100</v>
      </c>
      <c r="X996" s="58">
        <f t="shared" si="2295"/>
        <v>1</v>
      </c>
      <c r="Y996" s="58">
        <f t="shared" si="2296"/>
        <v>1</v>
      </c>
      <c r="Z996" s="32">
        <f t="shared" si="2297"/>
        <v>1</v>
      </c>
      <c r="AA996" s="32">
        <f t="shared" si="2298"/>
        <v>1</v>
      </c>
      <c r="AB996" s="59">
        <f t="shared" si="2299"/>
        <v>4.9056245199999996E-3</v>
      </c>
      <c r="AC996" s="59">
        <f t="shared" si="2300"/>
        <v>4.9056245199999996E-3</v>
      </c>
      <c r="AD996">
        <f t="shared" si="2301"/>
        <v>1</v>
      </c>
      <c r="AE996" s="59">
        <f t="shared" si="2302"/>
        <v>4.9056245199999996E-3</v>
      </c>
      <c r="AF996" s="59">
        <f t="shared" si="2303"/>
        <v>4.1758461800000006E-3</v>
      </c>
      <c r="AG996" s="59">
        <f t="shared" si="2304"/>
        <v>4.1758461800000006E-3</v>
      </c>
      <c r="AH996">
        <f t="shared" si="2305"/>
        <v>1</v>
      </c>
      <c r="AI996" s="59">
        <f t="shared" si="2306"/>
        <v>4.1758461800000006E-3</v>
      </c>
      <c r="AJ996" s="59">
        <f t="shared" si="2307"/>
        <v>0</v>
      </c>
      <c r="AK996" s="59">
        <f t="shared" si="2308"/>
        <v>0</v>
      </c>
      <c r="AL996" s="59">
        <f t="shared" si="2309"/>
        <v>0</v>
      </c>
      <c r="AM996" s="12">
        <f t="shared" si="2410"/>
        <v>0</v>
      </c>
      <c r="AN996" s="12">
        <f t="shared" si="2411"/>
        <v>0</v>
      </c>
      <c r="AO996" s="66">
        <f t="shared" si="2310"/>
        <v>0</v>
      </c>
      <c r="AP996" s="66">
        <f t="shared" si="2311"/>
        <v>0</v>
      </c>
      <c r="AQ996" s="59">
        <f t="shared" si="2312"/>
        <v>0</v>
      </c>
      <c r="AR996" s="59">
        <f t="shared" si="2313"/>
        <v>0</v>
      </c>
      <c r="AS996" s="59">
        <f t="shared" si="2314"/>
        <v>0</v>
      </c>
      <c r="AT996" s="12">
        <f t="shared" si="2315"/>
        <v>0</v>
      </c>
      <c r="AU996" s="59">
        <f t="shared" si="2412"/>
        <v>0</v>
      </c>
      <c r="AV996" s="59">
        <f t="shared" si="2413"/>
        <v>0</v>
      </c>
      <c r="AW996" s="70">
        <f t="shared" si="2316"/>
        <v>0</v>
      </c>
      <c r="AX996" s="20">
        <f t="shared" si="2317"/>
        <v>200000</v>
      </c>
      <c r="AY996" s="20">
        <f t="shared" si="2318"/>
        <v>0</v>
      </c>
      <c r="AZ996" s="20">
        <f t="shared" si="2319"/>
        <v>0</v>
      </c>
      <c r="BA996" s="20">
        <f t="shared" si="2320"/>
        <v>200000</v>
      </c>
      <c r="BB996" s="36">
        <f t="shared" si="2321"/>
        <v>1</v>
      </c>
      <c r="BC996" s="36">
        <f t="shared" si="2322"/>
        <v>0</v>
      </c>
      <c r="BD996" s="80">
        <f t="shared" si="2323"/>
        <v>0</v>
      </c>
      <c r="BE996" s="36">
        <f t="shared" si="2324"/>
        <v>0</v>
      </c>
      <c r="BF996" s="36">
        <f t="shared" si="2325"/>
        <v>0</v>
      </c>
      <c r="BG996" s="36">
        <f t="shared" si="2326"/>
        <v>0</v>
      </c>
      <c r="BH996" s="36">
        <f t="shared" si="2327"/>
        <v>0</v>
      </c>
      <c r="BI996" s="36">
        <f t="shared" si="2328"/>
        <v>0</v>
      </c>
      <c r="BJ996" s="36">
        <f t="shared" si="2329"/>
        <v>0</v>
      </c>
      <c r="BK996" s="36">
        <f t="shared" si="2330"/>
        <v>0</v>
      </c>
      <c r="BL996" s="68">
        <f>IF(OR(AT996=0,E996&gt;ProjTerm),0,VLOOKUP(D996,'Life Events'!$AE$5:$AI$1206,5,FALSE))</f>
        <v>0</v>
      </c>
      <c r="BM996" s="93">
        <f t="shared" si="2331"/>
        <v>0</v>
      </c>
      <c r="BN996" s="93">
        <f t="shared" si="2332"/>
        <v>0</v>
      </c>
      <c r="BO996" s="36">
        <f t="shared" si="2333"/>
        <v>0</v>
      </c>
      <c r="BP996" s="36">
        <f t="shared" si="2334"/>
        <v>0</v>
      </c>
      <c r="BQ996" s="36">
        <f t="shared" si="2335"/>
        <v>0</v>
      </c>
      <c r="BR996" s="36">
        <f t="shared" si="2336"/>
        <v>154.78110000000001</v>
      </c>
      <c r="BS996" s="36">
        <f t="shared" si="2337"/>
        <v>0</v>
      </c>
      <c r="BT996" s="36">
        <f t="shared" si="2338"/>
        <v>0</v>
      </c>
      <c r="BU996" s="70" cm="1">
        <f t="array" ref="BU996">IF(AND(ActInt=1,$J996=0),INDEX(Tbl_FwdNom,$B996-IVP,MATCH(ValnDt,Tbl_FwdNom_Cols)),INDEX(Tbl_FwdNom,$B996,MATCH(StartDt,Tbl_FwdNom_Cols)))</f>
        <v>8.495946945</v>
      </c>
      <c r="BV996" s="70" cm="1">
        <f t="array" ref="BV996">INDEX(Tbl_FwdReal,$B996,MATCH(StartDt,Tbl_FwdReal_Cols))</f>
        <v>2.7140205320000002</v>
      </c>
      <c r="BW996" s="70" cm="1">
        <f t="array" ref="BW996">IF(RunType&lt;&gt;"OPN",INDEX(Tbl_FwdReal,$B996,MATCH(ValnDt,Tbl_FwdReal_Cols)),IF(AND($J996=0,ActInt=1),INDEX(Tbl_FwdReal,$B996-IVP,MATCH(ValnDt,Tbl_FwdReal_Cols)),-999))*$K996</f>
        <v>2.7140205320000002</v>
      </c>
      <c r="BX996" s="70">
        <f t="shared" si="2339"/>
        <v>2.7140205320000003E-2</v>
      </c>
      <c r="BY996" s="70">
        <f t="shared" si="2414"/>
        <v>5.6291501228877161E-2</v>
      </c>
      <c r="BZ996" s="64">
        <f t="shared" si="2427"/>
        <v>4.574111960334859E-3</v>
      </c>
      <c r="CA996" s="70" cm="1">
        <f t="array" ref="CA996">IF($J996=1,CA995*(1+INDEX(Tbl_CPI,$B996,MATCH(IF(RunType="OPN",StartDt,ValnDt),Tbl_CPI_Cols))),0)</f>
        <v>0</v>
      </c>
      <c r="CB996" s="70">
        <f t="shared" si="2415"/>
        <v>200.83899143481966</v>
      </c>
      <c r="CC996" s="70">
        <f t="shared" si="2416"/>
        <v>197.20386045467708</v>
      </c>
      <c r="CD996" s="36">
        <f t="shared" si="2340"/>
        <v>999.00188975331821</v>
      </c>
      <c r="CE996" s="36">
        <f t="shared" si="2341"/>
        <v>0</v>
      </c>
      <c r="CF996" s="36">
        <f t="shared" si="2342"/>
        <v>0</v>
      </c>
      <c r="CG996" s="36">
        <f t="shared" si="2343"/>
        <v>0</v>
      </c>
      <c r="CH996" s="36">
        <f t="shared" si="2344"/>
        <v>0</v>
      </c>
      <c r="CI996" s="36">
        <f t="shared" si="2345"/>
        <v>0</v>
      </c>
      <c r="CJ996" s="36">
        <f t="shared" si="2346"/>
        <v>0</v>
      </c>
      <c r="CK996" s="36">
        <f t="shared" si="2347"/>
        <v>0</v>
      </c>
      <c r="CL996" s="36">
        <f t="shared" si="2348"/>
        <v>0</v>
      </c>
      <c r="CM996" s="36">
        <f t="shared" si="2349"/>
        <v>0</v>
      </c>
      <c r="CN996" s="36">
        <f t="shared" si="2350"/>
        <v>0</v>
      </c>
      <c r="CO996" s="20">
        <f t="shared" si="2351"/>
        <v>120000</v>
      </c>
      <c r="CP996" s="20">
        <f t="shared" si="2352"/>
        <v>2</v>
      </c>
      <c r="CQ996" s="64" t="e">
        <f t="shared" si="2353"/>
        <v>#N/A</v>
      </c>
      <c r="CR996" s="64" t="e">
        <f t="shared" si="2354"/>
        <v>#N/A</v>
      </c>
      <c r="CS996" s="36" t="e">
        <f t="shared" si="2355"/>
        <v>#N/A</v>
      </c>
      <c r="CT996" s="36">
        <f t="shared" si="2356"/>
        <v>0</v>
      </c>
      <c r="CU996" s="36">
        <f t="shared" si="2357"/>
        <v>0</v>
      </c>
      <c r="CV996" s="36">
        <f t="shared" si="2417"/>
        <v>0</v>
      </c>
      <c r="CW996" s="36">
        <f t="shared" si="2358"/>
        <v>0</v>
      </c>
      <c r="CX996" s="36">
        <f t="shared" si="2359"/>
        <v>0</v>
      </c>
      <c r="CY996" s="36">
        <f t="shared" si="2360"/>
        <v>0</v>
      </c>
      <c r="CZ996" s="36">
        <f t="shared" si="2418"/>
        <v>0</v>
      </c>
      <c r="DA996" s="64">
        <f t="shared" si="2361"/>
        <v>6.8183591318946579E-3</v>
      </c>
      <c r="DB996" s="70">
        <f t="shared" si="2419"/>
        <v>0.99322781605038113</v>
      </c>
      <c r="DC996" s="70">
        <f>PRODUCT($DB$8:DB996)</f>
        <v>1.6515318146046075E-4</v>
      </c>
      <c r="DD996" s="36">
        <f t="shared" si="2362"/>
        <v>0</v>
      </c>
      <c r="DE996" s="36">
        <f t="shared" si="2363"/>
        <v>0</v>
      </c>
      <c r="DF996" s="36">
        <f t="shared" si="2364"/>
        <v>0</v>
      </c>
      <c r="DG996" s="36">
        <f t="shared" si="2365"/>
        <v>0</v>
      </c>
      <c r="DH996" s="36">
        <f t="shared" si="2366"/>
        <v>0</v>
      </c>
      <c r="DI996" s="36">
        <f t="shared" si="2367"/>
        <v>0</v>
      </c>
      <c r="DJ996" s="36">
        <f t="shared" si="2368"/>
        <v>0</v>
      </c>
      <c r="DK996" s="36">
        <f t="shared" si="2369"/>
        <v>0</v>
      </c>
      <c r="DL996" s="36">
        <f t="shared" si="2370"/>
        <v>0</v>
      </c>
      <c r="DM996" s="36">
        <f t="shared" si="2371"/>
        <v>0</v>
      </c>
      <c r="DN996" s="36">
        <f t="shared" ca="1" si="2420"/>
        <v>4.6137290849905055E-12</v>
      </c>
      <c r="DO996" s="64" cm="1">
        <f t="array" ref="DO996">IFERROR(INDEX(Tbl_FwdNom,$B996,MATCH(LIDt,Tbl_FwdNom_Cols,0)),0)</f>
        <v>7.5573034239999997</v>
      </c>
      <c r="DP996" s="64">
        <f t="shared" ca="1" si="2421"/>
        <v>7.4960279659999998</v>
      </c>
      <c r="DQ996" s="64">
        <f t="shared" ca="1" si="2372"/>
        <v>6.0418212628199353E-3</v>
      </c>
      <c r="DR996" s="70">
        <f t="shared" ca="1" si="2373"/>
        <v>0.99399446311761075</v>
      </c>
      <c r="DS996" s="70">
        <f ca="1">PRODUCT($DR$8:DR996)</f>
        <v>6.7023211606281885E-4</v>
      </c>
      <c r="DT996" s="36">
        <f t="shared" ca="1" si="2374"/>
        <v>0</v>
      </c>
      <c r="DU996" s="36">
        <f t="shared" ca="1" si="2375"/>
        <v>0</v>
      </c>
      <c r="DV996" s="36">
        <f t="shared" ca="1" si="2376"/>
        <v>0</v>
      </c>
      <c r="DW996" s="36">
        <f t="shared" ca="1" si="2377"/>
        <v>0</v>
      </c>
      <c r="DX996" s="36">
        <f t="shared" ca="1" si="2378"/>
        <v>0</v>
      </c>
      <c r="DY996" s="36">
        <f t="shared" ca="1" si="2379"/>
        <v>0</v>
      </c>
      <c r="DZ996" s="36">
        <f t="shared" ca="1" si="2380"/>
        <v>0</v>
      </c>
      <c r="EA996" s="36">
        <f t="shared" ca="1" si="2381"/>
        <v>0</v>
      </c>
      <c r="EB996" s="36">
        <f t="shared" ca="1" si="2382"/>
        <v>0</v>
      </c>
      <c r="EC996" s="36">
        <f t="shared" ca="1" si="2383"/>
        <v>0</v>
      </c>
      <c r="ED996" s="36">
        <f t="shared" ca="1" si="2384"/>
        <v>0</v>
      </c>
      <c r="EE996" s="36">
        <f t="shared" ca="1" si="2422"/>
        <v>0</v>
      </c>
      <c r="EF996" s="36">
        <f t="shared" ca="1" si="2385"/>
        <v>0</v>
      </c>
      <c r="EG996" s="64"/>
      <c r="EH996" s="64"/>
      <c r="EI996" s="64"/>
      <c r="EJ996" s="70"/>
      <c r="EK996" s="70"/>
      <c r="EL996" s="70"/>
      <c r="EM996" s="70"/>
      <c r="EN996" s="70"/>
      <c r="EO996" s="36">
        <f t="shared" si="2386"/>
        <v>0</v>
      </c>
      <c r="EP996" s="36">
        <f t="shared" si="2387"/>
        <v>0</v>
      </c>
      <c r="EQ996" s="36">
        <f t="shared" si="2388"/>
        <v>0</v>
      </c>
      <c r="ER996" s="36">
        <f t="shared" si="2389"/>
        <v>0</v>
      </c>
      <c r="ES996" s="36">
        <f t="shared" si="2390"/>
        <v>0</v>
      </c>
      <c r="ET996" s="36">
        <f t="shared" si="2391"/>
        <v>0</v>
      </c>
      <c r="EU996" s="36">
        <f t="shared" si="2423"/>
        <v>0</v>
      </c>
      <c r="EV996" s="36">
        <f t="shared" si="2392"/>
        <v>0</v>
      </c>
      <c r="EW996" s="36">
        <f t="shared" si="2393"/>
        <v>0</v>
      </c>
      <c r="EX996" s="36">
        <f t="shared" si="2424"/>
        <v>0</v>
      </c>
      <c r="EY996" s="36">
        <f t="shared" si="2394"/>
        <v>0</v>
      </c>
      <c r="EZ996" s="36">
        <f t="shared" si="2395"/>
        <v>0</v>
      </c>
      <c r="FA996" s="36">
        <f t="shared" si="2396"/>
        <v>0</v>
      </c>
      <c r="FB996" s="36">
        <f t="shared" si="2397"/>
        <v>0</v>
      </c>
      <c r="FC996" s="36">
        <f t="shared" si="2425"/>
        <v>0</v>
      </c>
      <c r="FD996" s="36">
        <f t="shared" si="2398"/>
        <v>0</v>
      </c>
      <c r="FE996" s="36">
        <f t="shared" si="2399"/>
        <v>0</v>
      </c>
      <c r="FF996" s="36">
        <f t="shared" si="2426"/>
        <v>0</v>
      </c>
      <c r="FG996" s="36">
        <f t="shared" si="2400"/>
        <v>0</v>
      </c>
      <c r="FH996" s="36">
        <f t="shared" si="2401"/>
        <v>0</v>
      </c>
      <c r="FI996" s="36">
        <f t="shared" si="2402"/>
        <v>0</v>
      </c>
      <c r="FJ996" s="36">
        <f t="shared" ca="1" si="2403"/>
        <v>0</v>
      </c>
      <c r="FK996" s="36">
        <f t="shared" si="2404"/>
        <v>0</v>
      </c>
      <c r="FL996" s="36">
        <f t="shared" si="2405"/>
        <v>0</v>
      </c>
      <c r="FM996" s="36">
        <f t="shared" ca="1" si="2406"/>
        <v>0</v>
      </c>
      <c r="FN996" s="36">
        <f t="shared" ca="1" si="2428"/>
        <v>0</v>
      </c>
    </row>
    <row r="997" spans="2:170" x14ac:dyDescent="0.25">
      <c r="B997" s="2">
        <v>989</v>
      </c>
      <c r="C997" s="2">
        <f t="shared" si="2282"/>
        <v>83</v>
      </c>
      <c r="D997" s="2">
        <f t="shared" si="2431"/>
        <v>1013</v>
      </c>
      <c r="E997" s="2">
        <f t="shared" si="2429"/>
        <v>85</v>
      </c>
      <c r="F997" s="189">
        <f t="shared" si="2433"/>
        <v>75818</v>
      </c>
      <c r="G997" s="2">
        <f t="shared" si="2432"/>
        <v>7</v>
      </c>
      <c r="H997" s="187">
        <f t="shared" si="2283"/>
        <v>117</v>
      </c>
      <c r="I997" s="186">
        <f t="shared" si="2430"/>
        <v>117</v>
      </c>
      <c r="J997" s="2">
        <f t="shared" si="2284"/>
        <v>0</v>
      </c>
      <c r="K997" s="2">
        <f t="shared" si="2285"/>
        <v>1</v>
      </c>
      <c r="L997">
        <f t="shared" si="2286"/>
        <v>2</v>
      </c>
      <c r="M997" s="190">
        <f t="shared" si="2407"/>
        <v>0.93</v>
      </c>
      <c r="N997">
        <f t="shared" si="2287"/>
        <v>1</v>
      </c>
      <c r="O997">
        <f t="shared" si="2288"/>
        <v>100</v>
      </c>
      <c r="P997" s="58">
        <f t="shared" si="2289"/>
        <v>4.1850000000000005</v>
      </c>
      <c r="Q997" s="106">
        <f t="shared" si="2290"/>
        <v>1</v>
      </c>
      <c r="R997" s="59">
        <f t="shared" si="2291"/>
        <v>1</v>
      </c>
      <c r="S997" s="32">
        <f t="shared" si="2408"/>
        <v>1</v>
      </c>
      <c r="T997">
        <f t="shared" si="2292"/>
        <v>1</v>
      </c>
      <c r="U997" s="32">
        <f t="shared" si="2409"/>
        <v>0.93</v>
      </c>
      <c r="V997">
        <f t="shared" si="2293"/>
        <v>1</v>
      </c>
      <c r="W997">
        <f t="shared" si="2294"/>
        <v>100</v>
      </c>
      <c r="X997" s="58">
        <f t="shared" si="2295"/>
        <v>1</v>
      </c>
      <c r="Y997" s="58">
        <f t="shared" si="2296"/>
        <v>1</v>
      </c>
      <c r="Z997" s="32">
        <f t="shared" si="2297"/>
        <v>1</v>
      </c>
      <c r="AA997" s="32">
        <f t="shared" si="2298"/>
        <v>1</v>
      </c>
      <c r="AB997" s="59">
        <f t="shared" si="2299"/>
        <v>4.9056245199999996E-3</v>
      </c>
      <c r="AC997" s="59">
        <f t="shared" si="2300"/>
        <v>4.9056245199999996E-3</v>
      </c>
      <c r="AD997">
        <f t="shared" si="2301"/>
        <v>1</v>
      </c>
      <c r="AE997" s="59">
        <f t="shared" si="2302"/>
        <v>4.9056245199999996E-3</v>
      </c>
      <c r="AF997" s="59">
        <f t="shared" si="2303"/>
        <v>4.1758461800000006E-3</v>
      </c>
      <c r="AG997" s="59">
        <f t="shared" si="2304"/>
        <v>4.1758461800000006E-3</v>
      </c>
      <c r="AH997">
        <f t="shared" si="2305"/>
        <v>1</v>
      </c>
      <c r="AI997" s="59">
        <f t="shared" si="2306"/>
        <v>4.1758461800000006E-3</v>
      </c>
      <c r="AJ997" s="59">
        <f t="shared" si="2307"/>
        <v>0</v>
      </c>
      <c r="AK997" s="59">
        <f t="shared" si="2308"/>
        <v>0</v>
      </c>
      <c r="AL997" s="59">
        <f t="shared" si="2309"/>
        <v>0</v>
      </c>
      <c r="AM997" s="12">
        <f t="shared" si="2410"/>
        <v>0</v>
      </c>
      <c r="AN997" s="12">
        <f t="shared" si="2411"/>
        <v>0</v>
      </c>
      <c r="AO997" s="66">
        <f t="shared" si="2310"/>
        <v>0</v>
      </c>
      <c r="AP997" s="66">
        <f t="shared" si="2311"/>
        <v>0</v>
      </c>
      <c r="AQ997" s="59">
        <f t="shared" si="2312"/>
        <v>0</v>
      </c>
      <c r="AR997" s="59">
        <f t="shared" si="2313"/>
        <v>0</v>
      </c>
      <c r="AS997" s="59">
        <f t="shared" si="2314"/>
        <v>0</v>
      </c>
      <c r="AT997" s="12">
        <f t="shared" si="2315"/>
        <v>0</v>
      </c>
      <c r="AU997" s="59">
        <f t="shared" si="2412"/>
        <v>0</v>
      </c>
      <c r="AV997" s="59">
        <f t="shared" si="2413"/>
        <v>0</v>
      </c>
      <c r="AW997" s="70">
        <f t="shared" si="2316"/>
        <v>0</v>
      </c>
      <c r="AX997" s="20">
        <f t="shared" si="2317"/>
        <v>200000</v>
      </c>
      <c r="AY997" s="20">
        <f t="shared" si="2318"/>
        <v>0</v>
      </c>
      <c r="AZ997" s="20">
        <f t="shared" si="2319"/>
        <v>0</v>
      </c>
      <c r="BA997" s="20">
        <f t="shared" si="2320"/>
        <v>200000</v>
      </c>
      <c r="BB997" s="36">
        <f t="shared" si="2321"/>
        <v>1</v>
      </c>
      <c r="BC997" s="36">
        <f t="shared" si="2322"/>
        <v>0</v>
      </c>
      <c r="BD997" s="80">
        <f t="shared" si="2323"/>
        <v>0</v>
      </c>
      <c r="BE997" s="36">
        <f t="shared" si="2324"/>
        <v>0</v>
      </c>
      <c r="BF997" s="36">
        <f t="shared" si="2325"/>
        <v>0</v>
      </c>
      <c r="BG997" s="36">
        <f t="shared" si="2326"/>
        <v>0</v>
      </c>
      <c r="BH997" s="36">
        <f t="shared" si="2327"/>
        <v>0</v>
      </c>
      <c r="BI997" s="36">
        <f t="shared" si="2328"/>
        <v>0</v>
      </c>
      <c r="BJ997" s="36">
        <f t="shared" si="2329"/>
        <v>0</v>
      </c>
      <c r="BK997" s="36">
        <f t="shared" si="2330"/>
        <v>0</v>
      </c>
      <c r="BL997" s="68">
        <f>IF(OR(AT997=0,E997&gt;ProjTerm),0,VLOOKUP(D997,'Life Events'!$AE$5:$AI$1206,5,FALSE))</f>
        <v>0</v>
      </c>
      <c r="BM997" s="93">
        <f t="shared" si="2331"/>
        <v>0</v>
      </c>
      <c r="BN997" s="93">
        <f t="shared" si="2332"/>
        <v>0</v>
      </c>
      <c r="BO997" s="36">
        <f t="shared" si="2333"/>
        <v>0</v>
      </c>
      <c r="BP997" s="36">
        <f t="shared" si="2334"/>
        <v>0</v>
      </c>
      <c r="BQ997" s="36">
        <f t="shared" si="2335"/>
        <v>0</v>
      </c>
      <c r="BR997" s="36">
        <f t="shared" si="2336"/>
        <v>154.78110000000001</v>
      </c>
      <c r="BS997" s="36">
        <f t="shared" si="2337"/>
        <v>0</v>
      </c>
      <c r="BT997" s="36">
        <f t="shared" si="2338"/>
        <v>0</v>
      </c>
      <c r="BU997" s="70" cm="1">
        <f t="array" ref="BU997">IF(AND(ActInt=1,$J997=0),INDEX(Tbl_FwdNom,$B997-IVP,MATCH(ValnDt,Tbl_FwdNom_Cols)),INDEX(Tbl_FwdNom,$B997,MATCH(StartDt,Tbl_FwdNom_Cols)))</f>
        <v>8.4900560079999998</v>
      </c>
      <c r="BV997" s="70" cm="1">
        <f t="array" ref="BV997">INDEX(Tbl_FwdReal,$B997,MATCH(StartDt,Tbl_FwdReal_Cols))</f>
        <v>2.7106622840000001</v>
      </c>
      <c r="BW997" s="70" cm="1">
        <f t="array" ref="BW997">IF(RunType&lt;&gt;"OPN",INDEX(Tbl_FwdReal,$B997,MATCH(ValnDt,Tbl_FwdReal_Cols)),IF(AND($J997=0,ActInt=1),INDEX(Tbl_FwdReal,$B997-IVP,MATCH(ValnDt,Tbl_FwdReal_Cols)),-999))*$K997</f>
        <v>2.7106622840000001</v>
      </c>
      <c r="BX997" s="70">
        <f t="shared" si="2339"/>
        <v>2.710662284E-2</v>
      </c>
      <c r="BY997" s="70">
        <f t="shared" si="2414"/>
        <v>5.6268683265031205E-2</v>
      </c>
      <c r="BZ997" s="64">
        <f t="shared" si="2427"/>
        <v>4.5723035451787908E-3</v>
      </c>
      <c r="CA997" s="70" cm="1">
        <f t="array" ref="CA997">IF($J997=1,CA996*(1+INDEX(Tbl_CPI,$B997,MATCH(IF(RunType="OPN",StartDt,ValnDt),Tbl_CPI_Cols))),0)</f>
        <v>0</v>
      </c>
      <c r="CB997" s="70">
        <f t="shared" si="2415"/>
        <v>201.75728826736722</v>
      </c>
      <c r="CC997" s="70">
        <f t="shared" si="2416"/>
        <v>197.20386045467708</v>
      </c>
      <c r="CD997" s="36">
        <f t="shared" si="2340"/>
        <v>999.00188975331821</v>
      </c>
      <c r="CE997" s="36">
        <f t="shared" si="2341"/>
        <v>0</v>
      </c>
      <c r="CF997" s="36">
        <f t="shared" si="2342"/>
        <v>0</v>
      </c>
      <c r="CG997" s="36">
        <f t="shared" si="2343"/>
        <v>0</v>
      </c>
      <c r="CH997" s="36">
        <f t="shared" si="2344"/>
        <v>0</v>
      </c>
      <c r="CI997" s="36">
        <f t="shared" si="2345"/>
        <v>0</v>
      </c>
      <c r="CJ997" s="36">
        <f t="shared" si="2346"/>
        <v>0</v>
      </c>
      <c r="CK997" s="36">
        <f t="shared" si="2347"/>
        <v>0</v>
      </c>
      <c r="CL997" s="36">
        <f t="shared" si="2348"/>
        <v>0</v>
      </c>
      <c r="CM997" s="36">
        <f t="shared" si="2349"/>
        <v>0</v>
      </c>
      <c r="CN997" s="36">
        <f t="shared" si="2350"/>
        <v>0</v>
      </c>
      <c r="CO997" s="20">
        <f t="shared" si="2351"/>
        <v>120000</v>
      </c>
      <c r="CP997" s="20">
        <f t="shared" si="2352"/>
        <v>2</v>
      </c>
      <c r="CQ997" s="64" t="e">
        <f t="shared" si="2353"/>
        <v>#N/A</v>
      </c>
      <c r="CR997" s="64" t="e">
        <f t="shared" si="2354"/>
        <v>#N/A</v>
      </c>
      <c r="CS997" s="36" t="e">
        <f t="shared" si="2355"/>
        <v>#N/A</v>
      </c>
      <c r="CT997" s="36">
        <f t="shared" si="2356"/>
        <v>0</v>
      </c>
      <c r="CU997" s="36">
        <f t="shared" si="2357"/>
        <v>0</v>
      </c>
      <c r="CV997" s="36">
        <f t="shared" si="2417"/>
        <v>0</v>
      </c>
      <c r="CW997" s="36">
        <f t="shared" si="2358"/>
        <v>0</v>
      </c>
      <c r="CX997" s="36">
        <f t="shared" si="2359"/>
        <v>0</v>
      </c>
      <c r="CY997" s="36">
        <f t="shared" si="2360"/>
        <v>0</v>
      </c>
      <c r="CZ997" s="36">
        <f t="shared" si="2418"/>
        <v>0</v>
      </c>
      <c r="DA997" s="64">
        <f t="shared" si="2361"/>
        <v>6.8138034692970528E-3</v>
      </c>
      <c r="DB997" s="70">
        <f t="shared" si="2419"/>
        <v>0.99323231023867775</v>
      </c>
      <c r="DC997" s="70">
        <f>PRODUCT($DB$8:DB997)</f>
        <v>1.64035475965241E-4</v>
      </c>
      <c r="DD997" s="36">
        <f t="shared" si="2362"/>
        <v>0</v>
      </c>
      <c r="DE997" s="36">
        <f t="shared" si="2363"/>
        <v>0</v>
      </c>
      <c r="DF997" s="36">
        <f t="shared" si="2364"/>
        <v>0</v>
      </c>
      <c r="DG997" s="36">
        <f t="shared" si="2365"/>
        <v>0</v>
      </c>
      <c r="DH997" s="36">
        <f t="shared" si="2366"/>
        <v>0</v>
      </c>
      <c r="DI997" s="36">
        <f t="shared" si="2367"/>
        <v>0</v>
      </c>
      <c r="DJ997" s="36">
        <f t="shared" si="2368"/>
        <v>0</v>
      </c>
      <c r="DK997" s="36">
        <f t="shared" si="2369"/>
        <v>0</v>
      </c>
      <c r="DL997" s="36">
        <f t="shared" si="2370"/>
        <v>0</v>
      </c>
      <c r="DM997" s="36">
        <f t="shared" si="2371"/>
        <v>0</v>
      </c>
      <c r="DN997" s="36">
        <f t="shared" ca="1" si="2420"/>
        <v>4.6137290849905055E-12</v>
      </c>
      <c r="DO997" s="64" cm="1">
        <f t="array" ref="DO997">IFERROR(INDEX(Tbl_FwdNom,$B997,MATCH(LIDt,Tbl_FwdNom_Cols,0)),0)</f>
        <v>7.5556008559999999</v>
      </c>
      <c r="DP997" s="64">
        <f t="shared" ca="1" si="2421"/>
        <v>7.4943263690000004</v>
      </c>
      <c r="DQ997" s="64">
        <f t="shared" ca="1" si="2372"/>
        <v>6.0404941671452494E-3</v>
      </c>
      <c r="DR997" s="70">
        <f t="shared" ca="1" si="2373"/>
        <v>0.99399577432303465</v>
      </c>
      <c r="DS997" s="70">
        <f ca="1">PRODUCT($DR$8:DR997)</f>
        <v>6.6620789118202763E-4</v>
      </c>
      <c r="DT997" s="36">
        <f t="shared" ca="1" si="2374"/>
        <v>0</v>
      </c>
      <c r="DU997" s="36">
        <f t="shared" ca="1" si="2375"/>
        <v>0</v>
      </c>
      <c r="DV997" s="36">
        <f t="shared" ca="1" si="2376"/>
        <v>0</v>
      </c>
      <c r="DW997" s="36">
        <f t="shared" ca="1" si="2377"/>
        <v>0</v>
      </c>
      <c r="DX997" s="36">
        <f t="shared" ca="1" si="2378"/>
        <v>0</v>
      </c>
      <c r="DY997" s="36">
        <f t="shared" ca="1" si="2379"/>
        <v>0</v>
      </c>
      <c r="DZ997" s="36">
        <f t="shared" ca="1" si="2380"/>
        <v>0</v>
      </c>
      <c r="EA997" s="36">
        <f t="shared" ca="1" si="2381"/>
        <v>0</v>
      </c>
      <c r="EB997" s="36">
        <f t="shared" ca="1" si="2382"/>
        <v>0</v>
      </c>
      <c r="EC997" s="36">
        <f t="shared" ca="1" si="2383"/>
        <v>0</v>
      </c>
      <c r="ED997" s="36">
        <f t="shared" ca="1" si="2384"/>
        <v>0</v>
      </c>
      <c r="EE997" s="36">
        <f t="shared" ca="1" si="2422"/>
        <v>0</v>
      </c>
      <c r="EF997" s="36">
        <f t="shared" ca="1" si="2385"/>
        <v>0</v>
      </c>
      <c r="EG997" s="64"/>
      <c r="EH997" s="64"/>
      <c r="EI997" s="64"/>
      <c r="EJ997" s="70"/>
      <c r="EK997" s="70"/>
      <c r="EL997" s="70"/>
      <c r="EM997" s="70"/>
      <c r="EN997" s="70"/>
      <c r="EO997" s="36">
        <f t="shared" si="2386"/>
        <v>0</v>
      </c>
      <c r="EP997" s="36">
        <f t="shared" si="2387"/>
        <v>0</v>
      </c>
      <c r="EQ997" s="36">
        <f t="shared" si="2388"/>
        <v>0</v>
      </c>
      <c r="ER997" s="36">
        <f t="shared" si="2389"/>
        <v>0</v>
      </c>
      <c r="ES997" s="36">
        <f t="shared" si="2390"/>
        <v>0</v>
      </c>
      <c r="ET997" s="36">
        <f t="shared" si="2391"/>
        <v>0</v>
      </c>
      <c r="EU997" s="36">
        <f t="shared" si="2423"/>
        <v>0</v>
      </c>
      <c r="EV997" s="36">
        <f t="shared" si="2392"/>
        <v>0</v>
      </c>
      <c r="EW997" s="36">
        <f t="shared" si="2393"/>
        <v>0</v>
      </c>
      <c r="EX997" s="36">
        <f t="shared" si="2424"/>
        <v>0</v>
      </c>
      <c r="EY997" s="36">
        <f t="shared" si="2394"/>
        <v>0</v>
      </c>
      <c r="EZ997" s="36">
        <f t="shared" si="2395"/>
        <v>0</v>
      </c>
      <c r="FA997" s="36">
        <f t="shared" si="2396"/>
        <v>0</v>
      </c>
      <c r="FB997" s="36">
        <f t="shared" si="2397"/>
        <v>0</v>
      </c>
      <c r="FC997" s="36">
        <f t="shared" si="2425"/>
        <v>0</v>
      </c>
      <c r="FD997" s="36">
        <f t="shared" si="2398"/>
        <v>0</v>
      </c>
      <c r="FE997" s="36">
        <f t="shared" si="2399"/>
        <v>0</v>
      </c>
      <c r="FF997" s="36">
        <f t="shared" si="2426"/>
        <v>0</v>
      </c>
      <c r="FG997" s="36">
        <f t="shared" si="2400"/>
        <v>0</v>
      </c>
      <c r="FH997" s="36">
        <f t="shared" si="2401"/>
        <v>0</v>
      </c>
      <c r="FI997" s="36">
        <f t="shared" si="2402"/>
        <v>0</v>
      </c>
      <c r="FJ997" s="36">
        <f t="shared" ca="1" si="2403"/>
        <v>0</v>
      </c>
      <c r="FK997" s="36">
        <f t="shared" si="2404"/>
        <v>0</v>
      </c>
      <c r="FL997" s="36">
        <f t="shared" si="2405"/>
        <v>0</v>
      </c>
      <c r="FM997" s="36">
        <f t="shared" ca="1" si="2406"/>
        <v>0</v>
      </c>
      <c r="FN997" s="36">
        <f t="shared" ca="1" si="2428"/>
        <v>0</v>
      </c>
    </row>
    <row r="998" spans="2:170" x14ac:dyDescent="0.25">
      <c r="B998" s="2">
        <v>990</v>
      </c>
      <c r="C998" s="2">
        <f t="shared" si="2282"/>
        <v>83</v>
      </c>
      <c r="D998" s="2">
        <f t="shared" si="2431"/>
        <v>1014</v>
      </c>
      <c r="E998" s="2">
        <f t="shared" si="2429"/>
        <v>85</v>
      </c>
      <c r="F998" s="189">
        <f t="shared" si="2433"/>
        <v>75849</v>
      </c>
      <c r="G998" s="2">
        <f t="shared" si="2432"/>
        <v>8</v>
      </c>
      <c r="H998" s="187">
        <f t="shared" si="2283"/>
        <v>117.08333333333334</v>
      </c>
      <c r="I998" s="186">
        <f t="shared" si="2430"/>
        <v>117</v>
      </c>
      <c r="J998" s="2">
        <f t="shared" si="2284"/>
        <v>0</v>
      </c>
      <c r="K998" s="2">
        <f t="shared" si="2285"/>
        <v>1</v>
      </c>
      <c r="L998">
        <f t="shared" si="2286"/>
        <v>2</v>
      </c>
      <c r="M998" s="190">
        <f t="shared" si="2407"/>
        <v>0.93</v>
      </c>
      <c r="N998">
        <f t="shared" si="2287"/>
        <v>1</v>
      </c>
      <c r="O998">
        <f t="shared" si="2288"/>
        <v>100</v>
      </c>
      <c r="P998" s="58">
        <f t="shared" si="2289"/>
        <v>4.1850000000000005</v>
      </c>
      <c r="Q998" s="106">
        <f t="shared" si="2290"/>
        <v>1</v>
      </c>
      <c r="R998" s="59">
        <f t="shared" si="2291"/>
        <v>1</v>
      </c>
      <c r="S998" s="32">
        <f t="shared" si="2408"/>
        <v>1</v>
      </c>
      <c r="T998">
        <f t="shared" si="2292"/>
        <v>1</v>
      </c>
      <c r="U998" s="32">
        <f t="shared" si="2409"/>
        <v>0.93</v>
      </c>
      <c r="V998">
        <f t="shared" si="2293"/>
        <v>1</v>
      </c>
      <c r="W998">
        <f t="shared" si="2294"/>
        <v>100</v>
      </c>
      <c r="X998" s="58">
        <f t="shared" si="2295"/>
        <v>1</v>
      </c>
      <c r="Y998" s="58">
        <f t="shared" si="2296"/>
        <v>1</v>
      </c>
      <c r="Z998" s="32">
        <f t="shared" si="2297"/>
        <v>1</v>
      </c>
      <c r="AA998" s="32">
        <f t="shared" si="2298"/>
        <v>1</v>
      </c>
      <c r="AB998" s="59">
        <f t="shared" si="2299"/>
        <v>4.9056245199999996E-3</v>
      </c>
      <c r="AC998" s="59">
        <f t="shared" si="2300"/>
        <v>4.9056245199999996E-3</v>
      </c>
      <c r="AD998">
        <f t="shared" si="2301"/>
        <v>1</v>
      </c>
      <c r="AE998" s="59">
        <f t="shared" si="2302"/>
        <v>4.9056245199999996E-3</v>
      </c>
      <c r="AF998" s="59">
        <f t="shared" si="2303"/>
        <v>4.1758461800000006E-3</v>
      </c>
      <c r="AG998" s="59">
        <f t="shared" si="2304"/>
        <v>4.1758461800000006E-3</v>
      </c>
      <c r="AH998">
        <f t="shared" si="2305"/>
        <v>1</v>
      </c>
      <c r="AI998" s="59">
        <f t="shared" si="2306"/>
        <v>4.1758461800000006E-3</v>
      </c>
      <c r="AJ998" s="59">
        <f t="shared" si="2307"/>
        <v>0</v>
      </c>
      <c r="AK998" s="59">
        <f t="shared" si="2308"/>
        <v>0</v>
      </c>
      <c r="AL998" s="59">
        <f t="shared" si="2309"/>
        <v>0</v>
      </c>
      <c r="AM998" s="12">
        <f t="shared" si="2410"/>
        <v>0</v>
      </c>
      <c r="AN998" s="12">
        <f t="shared" si="2411"/>
        <v>0</v>
      </c>
      <c r="AO998" s="66">
        <f t="shared" si="2310"/>
        <v>0</v>
      </c>
      <c r="AP998" s="66">
        <f t="shared" si="2311"/>
        <v>0</v>
      </c>
      <c r="AQ998" s="59">
        <f t="shared" si="2312"/>
        <v>0</v>
      </c>
      <c r="AR998" s="59">
        <f t="shared" si="2313"/>
        <v>0</v>
      </c>
      <c r="AS998" s="59">
        <f t="shared" si="2314"/>
        <v>0</v>
      </c>
      <c r="AT998" s="12">
        <f t="shared" si="2315"/>
        <v>0</v>
      </c>
      <c r="AU998" s="59">
        <f t="shared" si="2412"/>
        <v>0</v>
      </c>
      <c r="AV998" s="59">
        <f t="shared" si="2413"/>
        <v>0</v>
      </c>
      <c r="AW998" s="70">
        <f t="shared" si="2316"/>
        <v>0</v>
      </c>
      <c r="AX998" s="20">
        <f t="shared" si="2317"/>
        <v>200000</v>
      </c>
      <c r="AY998" s="20">
        <f t="shared" si="2318"/>
        <v>0</v>
      </c>
      <c r="AZ998" s="20">
        <f t="shared" si="2319"/>
        <v>0</v>
      </c>
      <c r="BA998" s="20">
        <f t="shared" si="2320"/>
        <v>200000</v>
      </c>
      <c r="BB998" s="36">
        <f t="shared" si="2321"/>
        <v>1</v>
      </c>
      <c r="BC998" s="36">
        <f t="shared" si="2322"/>
        <v>0</v>
      </c>
      <c r="BD998" s="80">
        <f t="shared" si="2323"/>
        <v>0</v>
      </c>
      <c r="BE998" s="36">
        <f t="shared" si="2324"/>
        <v>0</v>
      </c>
      <c r="BF998" s="36">
        <f t="shared" si="2325"/>
        <v>0</v>
      </c>
      <c r="BG998" s="36">
        <f t="shared" si="2326"/>
        <v>0</v>
      </c>
      <c r="BH998" s="36">
        <f t="shared" si="2327"/>
        <v>0</v>
      </c>
      <c r="BI998" s="36">
        <f t="shared" si="2328"/>
        <v>0</v>
      </c>
      <c r="BJ998" s="36">
        <f t="shared" si="2329"/>
        <v>0</v>
      </c>
      <c r="BK998" s="36">
        <f t="shared" si="2330"/>
        <v>0</v>
      </c>
      <c r="BL998" s="68">
        <f>IF(OR(AT998=0,E998&gt;ProjTerm),0,VLOOKUP(D998,'Life Events'!$AE$5:$AI$1206,5,FALSE))</f>
        <v>0</v>
      </c>
      <c r="BM998" s="93">
        <f t="shared" si="2331"/>
        <v>0</v>
      </c>
      <c r="BN998" s="93">
        <f t="shared" si="2332"/>
        <v>0</v>
      </c>
      <c r="BO998" s="36">
        <f t="shared" si="2333"/>
        <v>0</v>
      </c>
      <c r="BP998" s="36">
        <f t="shared" si="2334"/>
        <v>0</v>
      </c>
      <c r="BQ998" s="36">
        <f t="shared" si="2335"/>
        <v>0</v>
      </c>
      <c r="BR998" s="36">
        <f t="shared" si="2336"/>
        <v>154.78110000000001</v>
      </c>
      <c r="BS998" s="36">
        <f t="shared" si="2337"/>
        <v>0</v>
      </c>
      <c r="BT998" s="36">
        <f t="shared" si="2338"/>
        <v>0</v>
      </c>
      <c r="BU998" s="70" cm="1">
        <f t="array" ref="BU998">IF(AND(ActInt=1,$J998=0),INDEX(Tbl_FwdNom,$B998-IVP,MATCH(ValnDt,Tbl_FwdNom_Cols)),INDEX(Tbl_FwdNom,$B998,MATCH(StartDt,Tbl_FwdNom_Cols)))</f>
        <v>8.4841653899999994</v>
      </c>
      <c r="BV998" s="70" cm="1">
        <f t="array" ref="BV998">INDEX(Tbl_FwdReal,$B998,MATCH(StartDt,Tbl_FwdReal_Cols))</f>
        <v>2.7073041450000002</v>
      </c>
      <c r="BW998" s="70" cm="1">
        <f t="array" ref="BW998">IF(RunType&lt;&gt;"OPN",INDEX(Tbl_FwdReal,$B998,MATCH(ValnDt,Tbl_FwdReal_Cols)),IF(AND($J998=0,ActInt=1),INDEX(Tbl_FwdReal,$B998-IVP,MATCH(ValnDt,Tbl_FwdReal_Cols)),-999))*$K998</f>
        <v>2.7073041450000002</v>
      </c>
      <c r="BX998" s="70">
        <f t="shared" si="2339"/>
        <v>2.7073041450000002E-2</v>
      </c>
      <c r="BY998" s="70">
        <f t="shared" si="2414"/>
        <v>5.6245865793968841E-2</v>
      </c>
      <c r="BZ998" s="64">
        <f t="shared" si="2427"/>
        <v>4.5704951332679045E-3</v>
      </c>
      <c r="CA998" s="70" cm="1">
        <f t="array" ref="CA998">IF($J998=1,CA997*(1+INDEX(Tbl_CPI,$B998,MATCH(IF(RunType="OPN",StartDt,ValnDt),Tbl_CPI_Cols))),0)</f>
        <v>0</v>
      </c>
      <c r="CB998" s="70">
        <f t="shared" si="2415"/>
        <v>202.67941897149456</v>
      </c>
      <c r="CC998" s="70">
        <f t="shared" si="2416"/>
        <v>197.20386045467708</v>
      </c>
      <c r="CD998" s="36">
        <f t="shared" si="2340"/>
        <v>999.00188975331821</v>
      </c>
      <c r="CE998" s="36">
        <f t="shared" si="2341"/>
        <v>0</v>
      </c>
      <c r="CF998" s="36">
        <f t="shared" si="2342"/>
        <v>0</v>
      </c>
      <c r="CG998" s="36">
        <f t="shared" si="2343"/>
        <v>0</v>
      </c>
      <c r="CH998" s="36">
        <f t="shared" si="2344"/>
        <v>0</v>
      </c>
      <c r="CI998" s="36">
        <f t="shared" si="2345"/>
        <v>0</v>
      </c>
      <c r="CJ998" s="36">
        <f t="shared" si="2346"/>
        <v>0</v>
      </c>
      <c r="CK998" s="36">
        <f t="shared" si="2347"/>
        <v>0</v>
      </c>
      <c r="CL998" s="36">
        <f t="shared" si="2348"/>
        <v>0</v>
      </c>
      <c r="CM998" s="36">
        <f t="shared" si="2349"/>
        <v>0</v>
      </c>
      <c r="CN998" s="36">
        <f t="shared" si="2350"/>
        <v>0</v>
      </c>
      <c r="CO998" s="20">
        <f t="shared" si="2351"/>
        <v>120000</v>
      </c>
      <c r="CP998" s="20">
        <f t="shared" si="2352"/>
        <v>2</v>
      </c>
      <c r="CQ998" s="64" t="e">
        <f t="shared" si="2353"/>
        <v>#N/A</v>
      </c>
      <c r="CR998" s="64" t="e">
        <f t="shared" si="2354"/>
        <v>#N/A</v>
      </c>
      <c r="CS998" s="36" t="e">
        <f t="shared" si="2355"/>
        <v>#N/A</v>
      </c>
      <c r="CT998" s="36">
        <f t="shared" si="2356"/>
        <v>0</v>
      </c>
      <c r="CU998" s="36">
        <f t="shared" si="2357"/>
        <v>0</v>
      </c>
      <c r="CV998" s="36">
        <f t="shared" si="2417"/>
        <v>0</v>
      </c>
      <c r="CW998" s="36">
        <f t="shared" si="2358"/>
        <v>0</v>
      </c>
      <c r="CX998" s="36">
        <f t="shared" si="2359"/>
        <v>0</v>
      </c>
      <c r="CY998" s="36">
        <f t="shared" si="2360"/>
        <v>0</v>
      </c>
      <c r="CZ998" s="36">
        <f t="shared" si="2418"/>
        <v>0</v>
      </c>
      <c r="DA998" s="64">
        <f t="shared" si="2361"/>
        <v>6.8092478266508216E-3</v>
      </c>
      <c r="DB998" s="70">
        <f t="shared" si="2419"/>
        <v>0.99323680444796314</v>
      </c>
      <c r="DC998" s="70">
        <f>PRODUCT($DB$8:DB998)</f>
        <v>1.6292607196381664E-4</v>
      </c>
      <c r="DD998" s="36">
        <f t="shared" si="2362"/>
        <v>0</v>
      </c>
      <c r="DE998" s="36">
        <f t="shared" si="2363"/>
        <v>0</v>
      </c>
      <c r="DF998" s="36">
        <f t="shared" si="2364"/>
        <v>0</v>
      </c>
      <c r="DG998" s="36">
        <f t="shared" si="2365"/>
        <v>0</v>
      </c>
      <c r="DH998" s="36">
        <f t="shared" si="2366"/>
        <v>0</v>
      </c>
      <c r="DI998" s="36">
        <f t="shared" si="2367"/>
        <v>0</v>
      </c>
      <c r="DJ998" s="36">
        <f t="shared" si="2368"/>
        <v>0</v>
      </c>
      <c r="DK998" s="36">
        <f t="shared" si="2369"/>
        <v>0</v>
      </c>
      <c r="DL998" s="36">
        <f t="shared" si="2370"/>
        <v>0</v>
      </c>
      <c r="DM998" s="36">
        <f t="shared" si="2371"/>
        <v>0</v>
      </c>
      <c r="DN998" s="36">
        <f t="shared" ca="1" si="2420"/>
        <v>4.6137290849905055E-12</v>
      </c>
      <c r="DO998" s="64" cm="1">
        <f t="array" ref="DO998">IFERROR(INDEX(Tbl_FwdNom,$B998,MATCH(LIDt,Tbl_FwdNom_Cols,0)),0)</f>
        <v>7.5538983159999997</v>
      </c>
      <c r="DP998" s="64">
        <f t="shared" ca="1" si="2421"/>
        <v>7.4926247979999996</v>
      </c>
      <c r="DQ998" s="64">
        <f t="shared" ca="1" si="2372"/>
        <v>6.0391670724919688E-3</v>
      </c>
      <c r="DR998" s="70">
        <f t="shared" ca="1" si="2373"/>
        <v>0.99399708553090871</v>
      </c>
      <c r="DS998" s="70">
        <f ca="1">PRODUCT($DR$8:DR998)</f>
        <v>6.6220870219262822E-4</v>
      </c>
      <c r="DT998" s="36">
        <f t="shared" ca="1" si="2374"/>
        <v>0</v>
      </c>
      <c r="DU998" s="36">
        <f t="shared" ca="1" si="2375"/>
        <v>0</v>
      </c>
      <c r="DV998" s="36">
        <f t="shared" ca="1" si="2376"/>
        <v>0</v>
      </c>
      <c r="DW998" s="36">
        <f t="shared" ca="1" si="2377"/>
        <v>0</v>
      </c>
      <c r="DX998" s="36">
        <f t="shared" ca="1" si="2378"/>
        <v>0</v>
      </c>
      <c r="DY998" s="36">
        <f t="shared" ca="1" si="2379"/>
        <v>0</v>
      </c>
      <c r="DZ998" s="36">
        <f t="shared" ca="1" si="2380"/>
        <v>0</v>
      </c>
      <c r="EA998" s="36">
        <f t="shared" ca="1" si="2381"/>
        <v>0</v>
      </c>
      <c r="EB998" s="36">
        <f t="shared" ca="1" si="2382"/>
        <v>0</v>
      </c>
      <c r="EC998" s="36">
        <f t="shared" ca="1" si="2383"/>
        <v>0</v>
      </c>
      <c r="ED998" s="36">
        <f t="shared" ca="1" si="2384"/>
        <v>0</v>
      </c>
      <c r="EE998" s="36">
        <f t="shared" ca="1" si="2422"/>
        <v>0</v>
      </c>
      <c r="EF998" s="36">
        <f t="shared" ca="1" si="2385"/>
        <v>0</v>
      </c>
      <c r="EG998" s="64"/>
      <c r="EH998" s="64"/>
      <c r="EI998" s="64"/>
      <c r="EJ998" s="70"/>
      <c r="EK998" s="70"/>
      <c r="EL998" s="70"/>
      <c r="EM998" s="70"/>
      <c r="EN998" s="70"/>
      <c r="EO998" s="36">
        <f t="shared" si="2386"/>
        <v>0</v>
      </c>
      <c r="EP998" s="36">
        <f t="shared" si="2387"/>
        <v>0</v>
      </c>
      <c r="EQ998" s="36">
        <f t="shared" si="2388"/>
        <v>0</v>
      </c>
      <c r="ER998" s="36">
        <f t="shared" si="2389"/>
        <v>0</v>
      </c>
      <c r="ES998" s="36">
        <f t="shared" si="2390"/>
        <v>0</v>
      </c>
      <c r="ET998" s="36">
        <f t="shared" si="2391"/>
        <v>0</v>
      </c>
      <c r="EU998" s="36">
        <f t="shared" si="2423"/>
        <v>0</v>
      </c>
      <c r="EV998" s="36">
        <f t="shared" si="2392"/>
        <v>0</v>
      </c>
      <c r="EW998" s="36">
        <f t="shared" si="2393"/>
        <v>0</v>
      </c>
      <c r="EX998" s="36">
        <f t="shared" si="2424"/>
        <v>0</v>
      </c>
      <c r="EY998" s="36">
        <f t="shared" si="2394"/>
        <v>0</v>
      </c>
      <c r="EZ998" s="36">
        <f t="shared" si="2395"/>
        <v>0</v>
      </c>
      <c r="FA998" s="36">
        <f t="shared" si="2396"/>
        <v>0</v>
      </c>
      <c r="FB998" s="36">
        <f t="shared" si="2397"/>
        <v>0</v>
      </c>
      <c r="FC998" s="36">
        <f t="shared" si="2425"/>
        <v>0</v>
      </c>
      <c r="FD998" s="36">
        <f t="shared" si="2398"/>
        <v>0</v>
      </c>
      <c r="FE998" s="36">
        <f t="shared" si="2399"/>
        <v>0</v>
      </c>
      <c r="FF998" s="36">
        <f t="shared" si="2426"/>
        <v>0</v>
      </c>
      <c r="FG998" s="36">
        <f t="shared" si="2400"/>
        <v>0</v>
      </c>
      <c r="FH998" s="36">
        <f t="shared" si="2401"/>
        <v>0</v>
      </c>
      <c r="FI998" s="36">
        <f t="shared" si="2402"/>
        <v>0</v>
      </c>
      <c r="FJ998" s="36">
        <f t="shared" ca="1" si="2403"/>
        <v>0</v>
      </c>
      <c r="FK998" s="36">
        <f t="shared" si="2404"/>
        <v>0</v>
      </c>
      <c r="FL998" s="36">
        <f t="shared" si="2405"/>
        <v>0</v>
      </c>
      <c r="FM998" s="36">
        <f t="shared" ca="1" si="2406"/>
        <v>0</v>
      </c>
      <c r="FN998" s="36">
        <f t="shared" ca="1" si="2428"/>
        <v>0</v>
      </c>
    </row>
    <row r="999" spans="2:170" x14ac:dyDescent="0.25">
      <c r="B999" s="2">
        <v>991</v>
      </c>
      <c r="C999" s="2">
        <f t="shared" si="2282"/>
        <v>83</v>
      </c>
      <c r="D999" s="2">
        <f t="shared" si="2431"/>
        <v>1015</v>
      </c>
      <c r="E999" s="2">
        <f t="shared" si="2429"/>
        <v>85</v>
      </c>
      <c r="F999" s="189">
        <f t="shared" si="2433"/>
        <v>75879</v>
      </c>
      <c r="G999" s="2">
        <f t="shared" si="2432"/>
        <v>9</v>
      </c>
      <c r="H999" s="187">
        <f t="shared" si="2283"/>
        <v>117.16666666666666</v>
      </c>
      <c r="I999" s="186">
        <f t="shared" si="2430"/>
        <v>117</v>
      </c>
      <c r="J999" s="2">
        <f t="shared" si="2284"/>
        <v>0</v>
      </c>
      <c r="K999" s="2">
        <f t="shared" si="2285"/>
        <v>1</v>
      </c>
      <c r="L999">
        <f t="shared" si="2286"/>
        <v>2</v>
      </c>
      <c r="M999" s="190">
        <f t="shared" si="2407"/>
        <v>0.93</v>
      </c>
      <c r="N999">
        <f t="shared" si="2287"/>
        <v>1</v>
      </c>
      <c r="O999">
        <f t="shared" si="2288"/>
        <v>100</v>
      </c>
      <c r="P999" s="58">
        <f t="shared" si="2289"/>
        <v>4.1850000000000005</v>
      </c>
      <c r="Q999" s="106">
        <f t="shared" si="2290"/>
        <v>1</v>
      </c>
      <c r="R999" s="59">
        <f t="shared" si="2291"/>
        <v>1</v>
      </c>
      <c r="S999" s="32">
        <f t="shared" si="2408"/>
        <v>1</v>
      </c>
      <c r="T999">
        <f t="shared" si="2292"/>
        <v>1</v>
      </c>
      <c r="U999" s="32">
        <f t="shared" si="2409"/>
        <v>0.93</v>
      </c>
      <c r="V999">
        <f t="shared" si="2293"/>
        <v>1</v>
      </c>
      <c r="W999">
        <f t="shared" si="2294"/>
        <v>100</v>
      </c>
      <c r="X999" s="58">
        <f t="shared" si="2295"/>
        <v>1</v>
      </c>
      <c r="Y999" s="58">
        <f t="shared" si="2296"/>
        <v>1</v>
      </c>
      <c r="Z999" s="32">
        <f t="shared" si="2297"/>
        <v>1</v>
      </c>
      <c r="AA999" s="32">
        <f t="shared" si="2298"/>
        <v>1</v>
      </c>
      <c r="AB999" s="59">
        <f t="shared" si="2299"/>
        <v>4.9056245199999996E-3</v>
      </c>
      <c r="AC999" s="59">
        <f t="shared" si="2300"/>
        <v>4.9056245199999996E-3</v>
      </c>
      <c r="AD999">
        <f t="shared" si="2301"/>
        <v>1</v>
      </c>
      <c r="AE999" s="59">
        <f t="shared" si="2302"/>
        <v>4.9056245199999996E-3</v>
      </c>
      <c r="AF999" s="59">
        <f t="shared" si="2303"/>
        <v>4.1758461800000006E-3</v>
      </c>
      <c r="AG999" s="59">
        <f t="shared" si="2304"/>
        <v>4.1758461800000006E-3</v>
      </c>
      <c r="AH999">
        <f t="shared" si="2305"/>
        <v>1</v>
      </c>
      <c r="AI999" s="59">
        <f t="shared" si="2306"/>
        <v>4.1758461800000006E-3</v>
      </c>
      <c r="AJ999" s="59">
        <f t="shared" si="2307"/>
        <v>0</v>
      </c>
      <c r="AK999" s="59">
        <f t="shared" si="2308"/>
        <v>0</v>
      </c>
      <c r="AL999" s="59">
        <f t="shared" si="2309"/>
        <v>0</v>
      </c>
      <c r="AM999" s="12">
        <f t="shared" si="2410"/>
        <v>0</v>
      </c>
      <c r="AN999" s="12">
        <f t="shared" si="2411"/>
        <v>0</v>
      </c>
      <c r="AO999" s="66">
        <f t="shared" si="2310"/>
        <v>0</v>
      </c>
      <c r="AP999" s="66">
        <f t="shared" si="2311"/>
        <v>0</v>
      </c>
      <c r="AQ999" s="59">
        <f t="shared" si="2312"/>
        <v>0</v>
      </c>
      <c r="AR999" s="59">
        <f t="shared" si="2313"/>
        <v>0</v>
      </c>
      <c r="AS999" s="59">
        <f t="shared" si="2314"/>
        <v>0</v>
      </c>
      <c r="AT999" s="12">
        <f t="shared" si="2315"/>
        <v>0</v>
      </c>
      <c r="AU999" s="59">
        <f t="shared" si="2412"/>
        <v>0</v>
      </c>
      <c r="AV999" s="59">
        <f t="shared" si="2413"/>
        <v>0</v>
      </c>
      <c r="AW999" s="70">
        <f t="shared" si="2316"/>
        <v>0</v>
      </c>
      <c r="AX999" s="20">
        <f t="shared" si="2317"/>
        <v>200000</v>
      </c>
      <c r="AY999" s="20">
        <f t="shared" si="2318"/>
        <v>0</v>
      </c>
      <c r="AZ999" s="20">
        <f t="shared" si="2319"/>
        <v>0</v>
      </c>
      <c r="BA999" s="20">
        <f t="shared" si="2320"/>
        <v>200000</v>
      </c>
      <c r="BB999" s="36">
        <f t="shared" si="2321"/>
        <v>1</v>
      </c>
      <c r="BC999" s="36">
        <f t="shared" si="2322"/>
        <v>0</v>
      </c>
      <c r="BD999" s="80">
        <f t="shared" si="2323"/>
        <v>0</v>
      </c>
      <c r="BE999" s="36">
        <f t="shared" si="2324"/>
        <v>0</v>
      </c>
      <c r="BF999" s="36">
        <f t="shared" si="2325"/>
        <v>0</v>
      </c>
      <c r="BG999" s="36">
        <f t="shared" si="2326"/>
        <v>0</v>
      </c>
      <c r="BH999" s="36">
        <f t="shared" si="2327"/>
        <v>0</v>
      </c>
      <c r="BI999" s="36">
        <f t="shared" si="2328"/>
        <v>0</v>
      </c>
      <c r="BJ999" s="36">
        <f t="shared" si="2329"/>
        <v>0</v>
      </c>
      <c r="BK999" s="36">
        <f t="shared" si="2330"/>
        <v>0</v>
      </c>
      <c r="BL999" s="68">
        <f>IF(OR(AT999=0,E999&gt;ProjTerm),0,VLOOKUP(D999,'Life Events'!$AE$5:$AI$1206,5,FALSE))</f>
        <v>0</v>
      </c>
      <c r="BM999" s="93">
        <f t="shared" si="2331"/>
        <v>0</v>
      </c>
      <c r="BN999" s="93">
        <f t="shared" si="2332"/>
        <v>0</v>
      </c>
      <c r="BO999" s="36">
        <f t="shared" si="2333"/>
        <v>0</v>
      </c>
      <c r="BP999" s="36">
        <f t="shared" si="2334"/>
        <v>0</v>
      </c>
      <c r="BQ999" s="36">
        <f t="shared" si="2335"/>
        <v>0</v>
      </c>
      <c r="BR999" s="36">
        <f t="shared" si="2336"/>
        <v>154.78110000000001</v>
      </c>
      <c r="BS999" s="36">
        <f t="shared" si="2337"/>
        <v>0</v>
      </c>
      <c r="BT999" s="36">
        <f t="shared" si="2338"/>
        <v>0</v>
      </c>
      <c r="BU999" s="70" cm="1">
        <f t="array" ref="BU999">IF(AND(ActInt=1,$J999=0),INDEX(Tbl_FwdNom,$B999-IVP,MATCH(ValnDt,Tbl_FwdNom_Cols)),INDEX(Tbl_FwdNom,$B999,MATCH(StartDt,Tbl_FwdNom_Cols)))</f>
        <v>8.4782750920000005</v>
      </c>
      <c r="BV999" s="70" cm="1">
        <f t="array" ref="BV999">INDEX(Tbl_FwdReal,$B999,MATCH(StartDt,Tbl_FwdReal_Cols))</f>
        <v>2.7039461170000001</v>
      </c>
      <c r="BW999" s="70" cm="1">
        <f t="array" ref="BW999">IF(RunType&lt;&gt;"OPN",INDEX(Tbl_FwdReal,$B999,MATCH(ValnDt,Tbl_FwdReal_Cols)),IF(AND($J999=0,ActInt=1),INDEX(Tbl_FwdReal,$B999-IVP,MATCH(ValnDt,Tbl_FwdReal_Cols)),-999))*$K999</f>
        <v>2.7039461170000001</v>
      </c>
      <c r="BX999" s="70">
        <f t="shared" si="2339"/>
        <v>2.7039461170000001E-2</v>
      </c>
      <c r="BY999" s="70">
        <f t="shared" si="2414"/>
        <v>5.6223048804978859E-2</v>
      </c>
      <c r="BZ999" s="64">
        <f t="shared" si="2427"/>
        <v>4.5686867237539897E-3</v>
      </c>
      <c r="CA999" s="70" cm="1">
        <f t="array" ref="CA999">IF($J999=1,CA998*(1+INDEX(Tbl_CPI,$B999,MATCH(IF(RunType="OPN",StartDt,ValnDt),Tbl_CPI_Cols))),0)</f>
        <v>0</v>
      </c>
      <c r="CB999" s="70">
        <f t="shared" si="2415"/>
        <v>203.60539774212779</v>
      </c>
      <c r="CC999" s="70">
        <f t="shared" si="2416"/>
        <v>197.20386045467708</v>
      </c>
      <c r="CD999" s="36">
        <f t="shared" si="2340"/>
        <v>999.00188975331821</v>
      </c>
      <c r="CE999" s="36">
        <f t="shared" si="2341"/>
        <v>0</v>
      </c>
      <c r="CF999" s="36">
        <f t="shared" si="2342"/>
        <v>0</v>
      </c>
      <c r="CG999" s="36">
        <f t="shared" si="2343"/>
        <v>0</v>
      </c>
      <c r="CH999" s="36">
        <f t="shared" si="2344"/>
        <v>0</v>
      </c>
      <c r="CI999" s="36">
        <f t="shared" si="2345"/>
        <v>0</v>
      </c>
      <c r="CJ999" s="36">
        <f t="shared" si="2346"/>
        <v>0</v>
      </c>
      <c r="CK999" s="36">
        <f t="shared" si="2347"/>
        <v>0</v>
      </c>
      <c r="CL999" s="36">
        <f t="shared" si="2348"/>
        <v>0</v>
      </c>
      <c r="CM999" s="36">
        <f t="shared" si="2349"/>
        <v>0</v>
      </c>
      <c r="CN999" s="36">
        <f t="shared" si="2350"/>
        <v>0</v>
      </c>
      <c r="CO999" s="20">
        <f t="shared" si="2351"/>
        <v>120000</v>
      </c>
      <c r="CP999" s="20">
        <f t="shared" si="2352"/>
        <v>2</v>
      </c>
      <c r="CQ999" s="64" t="e">
        <f t="shared" si="2353"/>
        <v>#N/A</v>
      </c>
      <c r="CR999" s="64" t="e">
        <f t="shared" si="2354"/>
        <v>#N/A</v>
      </c>
      <c r="CS999" s="36" t="e">
        <f t="shared" si="2355"/>
        <v>#N/A</v>
      </c>
      <c r="CT999" s="36">
        <f t="shared" si="2356"/>
        <v>0</v>
      </c>
      <c r="CU999" s="36">
        <f t="shared" si="2357"/>
        <v>0</v>
      </c>
      <c r="CV999" s="36">
        <f t="shared" si="2417"/>
        <v>0</v>
      </c>
      <c r="CW999" s="36">
        <f t="shared" si="2358"/>
        <v>0</v>
      </c>
      <c r="CX999" s="36">
        <f t="shared" si="2359"/>
        <v>0</v>
      </c>
      <c r="CY999" s="36">
        <f t="shared" si="2360"/>
        <v>0</v>
      </c>
      <c r="CZ999" s="36">
        <f t="shared" si="2418"/>
        <v>0</v>
      </c>
      <c r="DA999" s="64">
        <f t="shared" si="2361"/>
        <v>6.8046922047420022E-3</v>
      </c>
      <c r="DB999" s="70">
        <f t="shared" si="2419"/>
        <v>0.99324129867746169</v>
      </c>
      <c r="DC999" s="70">
        <f>PRODUCT($DB$8:DB999)</f>
        <v>1.6182490330575881E-4</v>
      </c>
      <c r="DD999" s="36">
        <f t="shared" si="2362"/>
        <v>0</v>
      </c>
      <c r="DE999" s="36">
        <f t="shared" si="2363"/>
        <v>0</v>
      </c>
      <c r="DF999" s="36">
        <f t="shared" si="2364"/>
        <v>0</v>
      </c>
      <c r="DG999" s="36">
        <f t="shared" si="2365"/>
        <v>0</v>
      </c>
      <c r="DH999" s="36">
        <f t="shared" si="2366"/>
        <v>0</v>
      </c>
      <c r="DI999" s="36">
        <f t="shared" si="2367"/>
        <v>0</v>
      </c>
      <c r="DJ999" s="36">
        <f t="shared" si="2368"/>
        <v>0</v>
      </c>
      <c r="DK999" s="36">
        <f t="shared" si="2369"/>
        <v>0</v>
      </c>
      <c r="DL999" s="36">
        <f t="shared" si="2370"/>
        <v>0</v>
      </c>
      <c r="DM999" s="36">
        <f t="shared" si="2371"/>
        <v>0</v>
      </c>
      <c r="DN999" s="36">
        <f t="shared" ca="1" si="2420"/>
        <v>4.6137290849905055E-12</v>
      </c>
      <c r="DO999" s="64" cm="1">
        <f t="array" ref="DO999">IFERROR(INDEX(Tbl_FwdNom,$B999,MATCH(LIDt,Tbl_FwdNom_Cols,0)),0)</f>
        <v>7.552195802</v>
      </c>
      <c r="DP999" s="64">
        <f t="shared" ca="1" si="2421"/>
        <v>7.4909232540000001</v>
      </c>
      <c r="DQ999" s="64">
        <f t="shared" ca="1" si="2372"/>
        <v>6.037839979639914E-3</v>
      </c>
      <c r="DR999" s="70">
        <f t="shared" ca="1" si="2373"/>
        <v>0.99399839674046242</v>
      </c>
      <c r="DS999" s="70">
        <f ca="1">PRODUCT($DR$8:DR999)</f>
        <v>6.582343882870548E-4</v>
      </c>
      <c r="DT999" s="36">
        <f t="shared" ca="1" si="2374"/>
        <v>0</v>
      </c>
      <c r="DU999" s="36">
        <f t="shared" ca="1" si="2375"/>
        <v>0</v>
      </c>
      <c r="DV999" s="36">
        <f t="shared" ca="1" si="2376"/>
        <v>0</v>
      </c>
      <c r="DW999" s="36">
        <f t="shared" ca="1" si="2377"/>
        <v>0</v>
      </c>
      <c r="DX999" s="36">
        <f t="shared" ca="1" si="2378"/>
        <v>0</v>
      </c>
      <c r="DY999" s="36">
        <f t="shared" ca="1" si="2379"/>
        <v>0</v>
      </c>
      <c r="DZ999" s="36">
        <f t="shared" ca="1" si="2380"/>
        <v>0</v>
      </c>
      <c r="EA999" s="36">
        <f t="shared" ca="1" si="2381"/>
        <v>0</v>
      </c>
      <c r="EB999" s="36">
        <f t="shared" ca="1" si="2382"/>
        <v>0</v>
      </c>
      <c r="EC999" s="36">
        <f t="shared" ca="1" si="2383"/>
        <v>0</v>
      </c>
      <c r="ED999" s="36">
        <f t="shared" ca="1" si="2384"/>
        <v>0</v>
      </c>
      <c r="EE999" s="36">
        <f t="shared" ca="1" si="2422"/>
        <v>0</v>
      </c>
      <c r="EF999" s="36">
        <f t="shared" ca="1" si="2385"/>
        <v>0</v>
      </c>
      <c r="EG999" s="64"/>
      <c r="EH999" s="64"/>
      <c r="EI999" s="64"/>
      <c r="EJ999" s="70"/>
      <c r="EK999" s="70"/>
      <c r="EL999" s="70"/>
      <c r="EM999" s="70"/>
      <c r="EN999" s="70"/>
      <c r="EO999" s="36">
        <f t="shared" si="2386"/>
        <v>0</v>
      </c>
      <c r="EP999" s="36">
        <f t="shared" si="2387"/>
        <v>0</v>
      </c>
      <c r="EQ999" s="36">
        <f t="shared" si="2388"/>
        <v>0</v>
      </c>
      <c r="ER999" s="36">
        <f t="shared" si="2389"/>
        <v>0</v>
      </c>
      <c r="ES999" s="36">
        <f t="shared" si="2390"/>
        <v>0</v>
      </c>
      <c r="ET999" s="36">
        <f t="shared" si="2391"/>
        <v>0</v>
      </c>
      <c r="EU999" s="36">
        <f t="shared" si="2423"/>
        <v>0</v>
      </c>
      <c r="EV999" s="36">
        <f t="shared" si="2392"/>
        <v>0</v>
      </c>
      <c r="EW999" s="36">
        <f t="shared" si="2393"/>
        <v>0</v>
      </c>
      <c r="EX999" s="36">
        <f t="shared" si="2424"/>
        <v>0</v>
      </c>
      <c r="EY999" s="36">
        <f t="shared" si="2394"/>
        <v>0</v>
      </c>
      <c r="EZ999" s="36">
        <f t="shared" si="2395"/>
        <v>0</v>
      </c>
      <c r="FA999" s="36">
        <f t="shared" si="2396"/>
        <v>0</v>
      </c>
      <c r="FB999" s="36">
        <f t="shared" si="2397"/>
        <v>0</v>
      </c>
      <c r="FC999" s="36">
        <f t="shared" si="2425"/>
        <v>0</v>
      </c>
      <c r="FD999" s="36">
        <f t="shared" si="2398"/>
        <v>0</v>
      </c>
      <c r="FE999" s="36">
        <f t="shared" si="2399"/>
        <v>0</v>
      </c>
      <c r="FF999" s="36">
        <f t="shared" si="2426"/>
        <v>0</v>
      </c>
      <c r="FG999" s="36">
        <f t="shared" si="2400"/>
        <v>0</v>
      </c>
      <c r="FH999" s="36">
        <f t="shared" si="2401"/>
        <v>0</v>
      </c>
      <c r="FI999" s="36">
        <f t="shared" si="2402"/>
        <v>0</v>
      </c>
      <c r="FJ999" s="36">
        <f t="shared" ca="1" si="2403"/>
        <v>0</v>
      </c>
      <c r="FK999" s="36">
        <f t="shared" si="2404"/>
        <v>0</v>
      </c>
      <c r="FL999" s="36">
        <f t="shared" si="2405"/>
        <v>0</v>
      </c>
      <c r="FM999" s="36">
        <f t="shared" ca="1" si="2406"/>
        <v>0</v>
      </c>
      <c r="FN999" s="36">
        <f t="shared" ca="1" si="2428"/>
        <v>0</v>
      </c>
    </row>
    <row r="1000" spans="2:170" x14ac:dyDescent="0.25">
      <c r="B1000" s="2">
        <v>992</v>
      </c>
      <c r="C1000" s="2">
        <f t="shared" ref="C1000:C1021" si="2434">IF(B1000&lt;=0,0,ROUNDUP(B1000/12,0))</f>
        <v>83</v>
      </c>
      <c r="D1000" s="2">
        <f t="shared" si="2431"/>
        <v>1016</v>
      </c>
      <c r="E1000" s="2">
        <f t="shared" si="2429"/>
        <v>85</v>
      </c>
      <c r="F1000" s="189">
        <f t="shared" si="2433"/>
        <v>75910</v>
      </c>
      <c r="G1000" s="2">
        <f t="shared" si="2432"/>
        <v>10</v>
      </c>
      <c r="H1000" s="187">
        <f t="shared" si="2283"/>
        <v>117.25</v>
      </c>
      <c r="I1000" s="186">
        <f t="shared" si="2430"/>
        <v>117</v>
      </c>
      <c r="J1000" s="2">
        <f t="shared" si="2284"/>
        <v>0</v>
      </c>
      <c r="K1000" s="2">
        <f t="shared" si="2285"/>
        <v>1</v>
      </c>
      <c r="L1000">
        <f t="shared" si="2286"/>
        <v>2</v>
      </c>
      <c r="M1000" s="190">
        <f t="shared" si="2407"/>
        <v>0.93</v>
      </c>
      <c r="N1000">
        <f t="shared" si="2287"/>
        <v>1</v>
      </c>
      <c r="O1000">
        <f t="shared" si="2288"/>
        <v>100</v>
      </c>
      <c r="P1000" s="58">
        <f t="shared" si="2289"/>
        <v>4.1850000000000005</v>
      </c>
      <c r="Q1000" s="106">
        <f t="shared" si="2290"/>
        <v>1</v>
      </c>
      <c r="R1000" s="59">
        <f t="shared" si="2291"/>
        <v>1</v>
      </c>
      <c r="S1000" s="32">
        <f t="shared" si="2408"/>
        <v>1</v>
      </c>
      <c r="T1000">
        <f t="shared" si="2292"/>
        <v>1</v>
      </c>
      <c r="U1000" s="32">
        <f t="shared" si="2409"/>
        <v>0.93</v>
      </c>
      <c r="V1000">
        <f t="shared" si="2293"/>
        <v>1</v>
      </c>
      <c r="W1000">
        <f t="shared" si="2294"/>
        <v>100</v>
      </c>
      <c r="X1000" s="58">
        <f t="shared" si="2295"/>
        <v>1</v>
      </c>
      <c r="Y1000" s="58">
        <f t="shared" si="2296"/>
        <v>1</v>
      </c>
      <c r="Z1000" s="32">
        <f t="shared" si="2297"/>
        <v>1</v>
      </c>
      <c r="AA1000" s="32">
        <f t="shared" si="2298"/>
        <v>1</v>
      </c>
      <c r="AB1000" s="59">
        <f t="shared" si="2299"/>
        <v>4.9056245199999996E-3</v>
      </c>
      <c r="AC1000" s="59">
        <f t="shared" si="2300"/>
        <v>4.9056245199999996E-3</v>
      </c>
      <c r="AD1000">
        <f t="shared" si="2301"/>
        <v>1</v>
      </c>
      <c r="AE1000" s="59">
        <f t="shared" si="2302"/>
        <v>4.9056245199999996E-3</v>
      </c>
      <c r="AF1000" s="59">
        <f t="shared" si="2303"/>
        <v>4.1758461800000006E-3</v>
      </c>
      <c r="AG1000" s="59">
        <f t="shared" si="2304"/>
        <v>4.1758461800000006E-3</v>
      </c>
      <c r="AH1000">
        <f t="shared" si="2305"/>
        <v>1</v>
      </c>
      <c r="AI1000" s="59">
        <f t="shared" si="2306"/>
        <v>4.1758461800000006E-3</v>
      </c>
      <c r="AJ1000" s="59">
        <f t="shared" si="2307"/>
        <v>0</v>
      </c>
      <c r="AK1000" s="59">
        <f t="shared" si="2308"/>
        <v>0</v>
      </c>
      <c r="AL1000" s="59">
        <f t="shared" si="2309"/>
        <v>0</v>
      </c>
      <c r="AM1000" s="12">
        <f t="shared" si="2410"/>
        <v>0</v>
      </c>
      <c r="AN1000" s="12">
        <f t="shared" si="2411"/>
        <v>0</v>
      </c>
      <c r="AO1000" s="66">
        <f t="shared" si="2310"/>
        <v>0</v>
      </c>
      <c r="AP1000" s="66">
        <f t="shared" si="2311"/>
        <v>0</v>
      </c>
      <c r="AQ1000" s="59">
        <f t="shared" si="2312"/>
        <v>0</v>
      </c>
      <c r="AR1000" s="59">
        <f t="shared" si="2313"/>
        <v>0</v>
      </c>
      <c r="AS1000" s="59">
        <f t="shared" si="2314"/>
        <v>0</v>
      </c>
      <c r="AT1000" s="12">
        <f t="shared" si="2315"/>
        <v>0</v>
      </c>
      <c r="AU1000" s="59">
        <f t="shared" si="2412"/>
        <v>0</v>
      </c>
      <c r="AV1000" s="59">
        <f t="shared" si="2413"/>
        <v>0</v>
      </c>
      <c r="AW1000" s="70">
        <f t="shared" si="2316"/>
        <v>0</v>
      </c>
      <c r="AX1000" s="20">
        <f t="shared" si="2317"/>
        <v>200000</v>
      </c>
      <c r="AY1000" s="20">
        <f t="shared" si="2318"/>
        <v>0</v>
      </c>
      <c r="AZ1000" s="20">
        <f t="shared" si="2319"/>
        <v>0</v>
      </c>
      <c r="BA1000" s="20">
        <f t="shared" si="2320"/>
        <v>200000</v>
      </c>
      <c r="BB1000" s="36">
        <f t="shared" si="2321"/>
        <v>1</v>
      </c>
      <c r="BC1000" s="36">
        <f t="shared" si="2322"/>
        <v>0</v>
      </c>
      <c r="BD1000" s="80">
        <f t="shared" si="2323"/>
        <v>0</v>
      </c>
      <c r="BE1000" s="36">
        <f t="shared" si="2324"/>
        <v>0</v>
      </c>
      <c r="BF1000" s="36">
        <f t="shared" si="2325"/>
        <v>0</v>
      </c>
      <c r="BG1000" s="36">
        <f t="shared" si="2326"/>
        <v>0</v>
      </c>
      <c r="BH1000" s="36">
        <f t="shared" si="2327"/>
        <v>0</v>
      </c>
      <c r="BI1000" s="36">
        <f t="shared" si="2328"/>
        <v>0</v>
      </c>
      <c r="BJ1000" s="36">
        <f t="shared" si="2329"/>
        <v>0</v>
      </c>
      <c r="BK1000" s="36">
        <f t="shared" si="2330"/>
        <v>0</v>
      </c>
      <c r="BL1000" s="68">
        <f>IF(OR(AT1000=0,E1000&gt;ProjTerm),0,VLOOKUP(D1000,'Life Events'!$AE$5:$AI$1206,5,FALSE))</f>
        <v>0</v>
      </c>
      <c r="BM1000" s="93">
        <f t="shared" si="2331"/>
        <v>0</v>
      </c>
      <c r="BN1000" s="93">
        <f t="shared" si="2332"/>
        <v>0</v>
      </c>
      <c r="BO1000" s="36">
        <f t="shared" si="2333"/>
        <v>0</v>
      </c>
      <c r="BP1000" s="36">
        <f t="shared" si="2334"/>
        <v>0</v>
      </c>
      <c r="BQ1000" s="36">
        <f t="shared" si="2335"/>
        <v>0</v>
      </c>
      <c r="BR1000" s="36">
        <f t="shared" si="2336"/>
        <v>154.78110000000001</v>
      </c>
      <c r="BS1000" s="36">
        <f t="shared" si="2337"/>
        <v>0</v>
      </c>
      <c r="BT1000" s="36">
        <f t="shared" si="2338"/>
        <v>0</v>
      </c>
      <c r="BU1000" s="70" cm="1">
        <f t="array" ref="BU1000">IF(AND(ActInt=1,$J1000=0),INDEX(Tbl_FwdNom,$B1000-IVP,MATCH(ValnDt,Tbl_FwdNom_Cols)),INDEX(Tbl_FwdNom,$B1000,MATCH(StartDt,Tbl_FwdNom_Cols)))</f>
        <v>8.4723851139999997</v>
      </c>
      <c r="BV1000" s="70" cm="1">
        <f t="array" ref="BV1000">INDEX(Tbl_FwdReal,$B1000,MATCH(StartDt,Tbl_FwdReal_Cols))</f>
        <v>2.7005881980000002</v>
      </c>
      <c r="BW1000" s="70" cm="1">
        <f t="array" ref="BW1000">IF(RunType&lt;&gt;"OPN",INDEX(Tbl_FwdReal,$B1000,MATCH(ValnDt,Tbl_FwdReal_Cols)),IF(AND($J1000=0,ActInt=1),INDEX(Tbl_FwdReal,$B1000-IVP,MATCH(ValnDt,Tbl_FwdReal_Cols)),-999))*$K1000</f>
        <v>2.7005881980000002</v>
      </c>
      <c r="BX1000" s="70">
        <f t="shared" si="2339"/>
        <v>2.700588198E-2</v>
      </c>
      <c r="BY1000" s="70">
        <f t="shared" si="2414"/>
        <v>5.6200232318751153E-2</v>
      </c>
      <c r="BZ1000" s="64">
        <f t="shared" si="2427"/>
        <v>4.566878318277956E-3</v>
      </c>
      <c r="CA1000" s="70" cm="1">
        <f t="array" ref="CA1000">IF($J1000=1,CA999*(1+INDEX(Tbl_CPI,$B1000,MATCH(IF(RunType="OPN",StartDt,ValnDt),Tbl_CPI_Cols))),0)</f>
        <v>0</v>
      </c>
      <c r="CB1000" s="70">
        <f t="shared" si="2415"/>
        <v>204.53523881856069</v>
      </c>
      <c r="CC1000" s="70">
        <f t="shared" si="2416"/>
        <v>197.20386045467708</v>
      </c>
      <c r="CD1000" s="36">
        <f t="shared" si="2340"/>
        <v>999.00188975331821</v>
      </c>
      <c r="CE1000" s="36">
        <f t="shared" si="2341"/>
        <v>0</v>
      </c>
      <c r="CF1000" s="36">
        <f t="shared" si="2342"/>
        <v>0</v>
      </c>
      <c r="CG1000" s="36">
        <f t="shared" si="2343"/>
        <v>0</v>
      </c>
      <c r="CH1000" s="36">
        <f t="shared" si="2344"/>
        <v>0</v>
      </c>
      <c r="CI1000" s="36">
        <f t="shared" si="2345"/>
        <v>0</v>
      </c>
      <c r="CJ1000" s="36">
        <f t="shared" si="2346"/>
        <v>0</v>
      </c>
      <c r="CK1000" s="36">
        <f t="shared" si="2347"/>
        <v>0</v>
      </c>
      <c r="CL1000" s="36">
        <f t="shared" si="2348"/>
        <v>0</v>
      </c>
      <c r="CM1000" s="36">
        <f t="shared" si="2349"/>
        <v>0</v>
      </c>
      <c r="CN1000" s="36">
        <f t="shared" si="2350"/>
        <v>0</v>
      </c>
      <c r="CO1000" s="20">
        <f t="shared" si="2351"/>
        <v>120000</v>
      </c>
      <c r="CP1000" s="20">
        <f t="shared" si="2352"/>
        <v>2</v>
      </c>
      <c r="CQ1000" s="64" t="e">
        <f t="shared" si="2353"/>
        <v>#N/A</v>
      </c>
      <c r="CR1000" s="64" t="e">
        <f t="shared" si="2354"/>
        <v>#N/A</v>
      </c>
      <c r="CS1000" s="36" t="e">
        <f t="shared" si="2355"/>
        <v>#N/A</v>
      </c>
      <c r="CT1000" s="36">
        <f t="shared" si="2356"/>
        <v>0</v>
      </c>
      <c r="CU1000" s="36">
        <f t="shared" si="2357"/>
        <v>0</v>
      </c>
      <c r="CV1000" s="36">
        <f t="shared" si="2417"/>
        <v>0</v>
      </c>
      <c r="CW1000" s="36">
        <f t="shared" si="2358"/>
        <v>0</v>
      </c>
      <c r="CX1000" s="36">
        <f t="shared" si="2359"/>
        <v>0</v>
      </c>
      <c r="CY1000" s="36">
        <f t="shared" si="2360"/>
        <v>0</v>
      </c>
      <c r="CZ1000" s="36">
        <f t="shared" si="2418"/>
        <v>0</v>
      </c>
      <c r="DA1000" s="64">
        <f t="shared" si="2361"/>
        <v>6.8001366035845834E-3</v>
      </c>
      <c r="DB1000" s="70">
        <f t="shared" si="2419"/>
        <v>0.99324579292715964</v>
      </c>
      <c r="DC1000" s="70">
        <f>PRODUCT($DB$8:DB1000)</f>
        <v>1.6073190439928935E-4</v>
      </c>
      <c r="DD1000" s="36">
        <f t="shared" si="2362"/>
        <v>0</v>
      </c>
      <c r="DE1000" s="36">
        <f t="shared" si="2363"/>
        <v>0</v>
      </c>
      <c r="DF1000" s="36">
        <f t="shared" si="2364"/>
        <v>0</v>
      </c>
      <c r="DG1000" s="36">
        <f t="shared" si="2365"/>
        <v>0</v>
      </c>
      <c r="DH1000" s="36">
        <f t="shared" si="2366"/>
        <v>0</v>
      </c>
      <c r="DI1000" s="36">
        <f t="shared" si="2367"/>
        <v>0</v>
      </c>
      <c r="DJ1000" s="36">
        <f t="shared" si="2368"/>
        <v>0</v>
      </c>
      <c r="DK1000" s="36">
        <f t="shared" si="2369"/>
        <v>0</v>
      </c>
      <c r="DL1000" s="36">
        <f t="shared" si="2370"/>
        <v>0</v>
      </c>
      <c r="DM1000" s="36">
        <f t="shared" si="2371"/>
        <v>0</v>
      </c>
      <c r="DN1000" s="36">
        <f t="shared" ca="1" si="2420"/>
        <v>4.6137290849905055E-12</v>
      </c>
      <c r="DO1000" s="64" cm="1">
        <f t="array" ref="DO1000">IFERROR(INDEX(Tbl_FwdNom,$B1000,MATCH(LIDt,Tbl_FwdNom_Cols,0)),0)</f>
        <v>7.5504933149999998</v>
      </c>
      <c r="DP1000" s="64">
        <f t="shared" ca="1" si="2421"/>
        <v>7.4892217370000003</v>
      </c>
      <c r="DQ1000" s="64">
        <f t="shared" ca="1" si="2372"/>
        <v>6.0365128885897512E-3</v>
      </c>
      <c r="DR1000" s="70">
        <f t="shared" ca="1" si="2373"/>
        <v>0.99399970795169512</v>
      </c>
      <c r="DS1000" s="70">
        <f ca="1">PRODUCT($DR$8:DR1000)</f>
        <v>6.5428478972109514E-4</v>
      </c>
      <c r="DT1000" s="36">
        <f t="shared" ca="1" si="2374"/>
        <v>0</v>
      </c>
      <c r="DU1000" s="36">
        <f t="shared" ca="1" si="2375"/>
        <v>0</v>
      </c>
      <c r="DV1000" s="36">
        <f t="shared" ca="1" si="2376"/>
        <v>0</v>
      </c>
      <c r="DW1000" s="36">
        <f t="shared" ca="1" si="2377"/>
        <v>0</v>
      </c>
      <c r="DX1000" s="36">
        <f t="shared" ca="1" si="2378"/>
        <v>0</v>
      </c>
      <c r="DY1000" s="36">
        <f t="shared" ca="1" si="2379"/>
        <v>0</v>
      </c>
      <c r="DZ1000" s="36">
        <f t="shared" ca="1" si="2380"/>
        <v>0</v>
      </c>
      <c r="EA1000" s="36">
        <f t="shared" ca="1" si="2381"/>
        <v>0</v>
      </c>
      <c r="EB1000" s="36">
        <f t="shared" ca="1" si="2382"/>
        <v>0</v>
      </c>
      <c r="EC1000" s="36">
        <f t="shared" ca="1" si="2383"/>
        <v>0</v>
      </c>
      <c r="ED1000" s="36">
        <f t="shared" ca="1" si="2384"/>
        <v>0</v>
      </c>
      <c r="EE1000" s="36">
        <f t="shared" ca="1" si="2422"/>
        <v>0</v>
      </c>
      <c r="EF1000" s="36">
        <f t="shared" ca="1" si="2385"/>
        <v>0</v>
      </c>
      <c r="EG1000" s="64"/>
      <c r="EH1000" s="64"/>
      <c r="EI1000" s="64"/>
      <c r="EJ1000" s="70"/>
      <c r="EK1000" s="70"/>
      <c r="EL1000" s="70"/>
      <c r="EM1000" s="70"/>
      <c r="EN1000" s="70"/>
      <c r="EO1000" s="36">
        <f t="shared" si="2386"/>
        <v>0</v>
      </c>
      <c r="EP1000" s="36">
        <f t="shared" si="2387"/>
        <v>0</v>
      </c>
      <c r="EQ1000" s="36">
        <f t="shared" si="2388"/>
        <v>0</v>
      </c>
      <c r="ER1000" s="36">
        <f t="shared" si="2389"/>
        <v>0</v>
      </c>
      <c r="ES1000" s="36">
        <f t="shared" si="2390"/>
        <v>0</v>
      </c>
      <c r="ET1000" s="36">
        <f t="shared" si="2391"/>
        <v>0</v>
      </c>
      <c r="EU1000" s="36">
        <f t="shared" si="2423"/>
        <v>0</v>
      </c>
      <c r="EV1000" s="36">
        <f t="shared" si="2392"/>
        <v>0</v>
      </c>
      <c r="EW1000" s="36">
        <f t="shared" si="2393"/>
        <v>0</v>
      </c>
      <c r="EX1000" s="36">
        <f t="shared" si="2424"/>
        <v>0</v>
      </c>
      <c r="EY1000" s="36">
        <f t="shared" si="2394"/>
        <v>0</v>
      </c>
      <c r="EZ1000" s="36">
        <f t="shared" si="2395"/>
        <v>0</v>
      </c>
      <c r="FA1000" s="36">
        <f t="shared" si="2396"/>
        <v>0</v>
      </c>
      <c r="FB1000" s="36">
        <f t="shared" si="2397"/>
        <v>0</v>
      </c>
      <c r="FC1000" s="36">
        <f t="shared" si="2425"/>
        <v>0</v>
      </c>
      <c r="FD1000" s="36">
        <f t="shared" si="2398"/>
        <v>0</v>
      </c>
      <c r="FE1000" s="36">
        <f t="shared" si="2399"/>
        <v>0</v>
      </c>
      <c r="FF1000" s="36">
        <f t="shared" si="2426"/>
        <v>0</v>
      </c>
      <c r="FG1000" s="36">
        <f t="shared" si="2400"/>
        <v>0</v>
      </c>
      <c r="FH1000" s="36">
        <f t="shared" si="2401"/>
        <v>0</v>
      </c>
      <c r="FI1000" s="36">
        <f t="shared" si="2402"/>
        <v>0</v>
      </c>
      <c r="FJ1000" s="36">
        <f t="shared" ca="1" si="2403"/>
        <v>0</v>
      </c>
      <c r="FK1000" s="36">
        <f t="shared" si="2404"/>
        <v>0</v>
      </c>
      <c r="FL1000" s="36">
        <f t="shared" si="2405"/>
        <v>0</v>
      </c>
      <c r="FM1000" s="36">
        <f t="shared" ca="1" si="2406"/>
        <v>0</v>
      </c>
      <c r="FN1000" s="36">
        <f t="shared" ca="1" si="2428"/>
        <v>0</v>
      </c>
    </row>
    <row r="1001" spans="2:170" x14ac:dyDescent="0.25">
      <c r="B1001" s="2">
        <v>993</v>
      </c>
      <c r="C1001" s="2">
        <f t="shared" si="2434"/>
        <v>83</v>
      </c>
      <c r="D1001" s="2">
        <f t="shared" si="2431"/>
        <v>1017</v>
      </c>
      <c r="E1001" s="2">
        <f t="shared" si="2429"/>
        <v>85</v>
      </c>
      <c r="F1001" s="189">
        <f t="shared" si="2433"/>
        <v>75940</v>
      </c>
      <c r="G1001" s="2">
        <f t="shared" si="2432"/>
        <v>11</v>
      </c>
      <c r="H1001" s="187">
        <f t="shared" si="2283"/>
        <v>117.33333333333334</v>
      </c>
      <c r="I1001" s="186">
        <f t="shared" si="2430"/>
        <v>117</v>
      </c>
      <c r="J1001" s="2">
        <f t="shared" si="2284"/>
        <v>0</v>
      </c>
      <c r="K1001" s="2">
        <f t="shared" si="2285"/>
        <v>1</v>
      </c>
      <c r="L1001">
        <f t="shared" si="2286"/>
        <v>2</v>
      </c>
      <c r="M1001" s="190">
        <f t="shared" si="2407"/>
        <v>0.93</v>
      </c>
      <c r="N1001">
        <f t="shared" si="2287"/>
        <v>1</v>
      </c>
      <c r="O1001">
        <f t="shared" si="2288"/>
        <v>100</v>
      </c>
      <c r="P1001" s="58">
        <f t="shared" si="2289"/>
        <v>4.1850000000000005</v>
      </c>
      <c r="Q1001" s="106">
        <f t="shared" si="2290"/>
        <v>1</v>
      </c>
      <c r="R1001" s="59">
        <f t="shared" si="2291"/>
        <v>1</v>
      </c>
      <c r="S1001" s="32">
        <f t="shared" si="2408"/>
        <v>1</v>
      </c>
      <c r="T1001">
        <f t="shared" si="2292"/>
        <v>1</v>
      </c>
      <c r="U1001" s="32">
        <f t="shared" si="2409"/>
        <v>0.93</v>
      </c>
      <c r="V1001">
        <f t="shared" si="2293"/>
        <v>1</v>
      </c>
      <c r="W1001">
        <f t="shared" si="2294"/>
        <v>100</v>
      </c>
      <c r="X1001" s="58">
        <f t="shared" si="2295"/>
        <v>1</v>
      </c>
      <c r="Y1001" s="58">
        <f t="shared" si="2296"/>
        <v>1</v>
      </c>
      <c r="Z1001" s="32">
        <f t="shared" si="2297"/>
        <v>1</v>
      </c>
      <c r="AA1001" s="32">
        <f t="shared" si="2298"/>
        <v>1</v>
      </c>
      <c r="AB1001" s="59">
        <f t="shared" si="2299"/>
        <v>4.9056245199999996E-3</v>
      </c>
      <c r="AC1001" s="59">
        <f t="shared" si="2300"/>
        <v>4.9056245199999996E-3</v>
      </c>
      <c r="AD1001">
        <f t="shared" si="2301"/>
        <v>1</v>
      </c>
      <c r="AE1001" s="59">
        <f t="shared" si="2302"/>
        <v>4.9056245199999996E-3</v>
      </c>
      <c r="AF1001" s="59">
        <f t="shared" si="2303"/>
        <v>4.1758461800000006E-3</v>
      </c>
      <c r="AG1001" s="59">
        <f t="shared" si="2304"/>
        <v>4.1758461800000006E-3</v>
      </c>
      <c r="AH1001">
        <f t="shared" si="2305"/>
        <v>1</v>
      </c>
      <c r="AI1001" s="59">
        <f t="shared" si="2306"/>
        <v>4.1758461800000006E-3</v>
      </c>
      <c r="AJ1001" s="59">
        <f t="shared" si="2307"/>
        <v>0</v>
      </c>
      <c r="AK1001" s="59">
        <f t="shared" si="2308"/>
        <v>0</v>
      </c>
      <c r="AL1001" s="59">
        <f t="shared" si="2309"/>
        <v>0</v>
      </c>
      <c r="AM1001" s="12">
        <f t="shared" si="2410"/>
        <v>0</v>
      </c>
      <c r="AN1001" s="12">
        <f t="shared" si="2411"/>
        <v>0</v>
      </c>
      <c r="AO1001" s="66">
        <f t="shared" si="2310"/>
        <v>0</v>
      </c>
      <c r="AP1001" s="66">
        <f t="shared" si="2311"/>
        <v>0</v>
      </c>
      <c r="AQ1001" s="59">
        <f t="shared" si="2312"/>
        <v>0</v>
      </c>
      <c r="AR1001" s="59">
        <f t="shared" si="2313"/>
        <v>0</v>
      </c>
      <c r="AS1001" s="59">
        <f t="shared" si="2314"/>
        <v>0</v>
      </c>
      <c r="AT1001" s="12">
        <f t="shared" si="2315"/>
        <v>0</v>
      </c>
      <c r="AU1001" s="59">
        <f t="shared" si="2412"/>
        <v>0</v>
      </c>
      <c r="AV1001" s="59">
        <f t="shared" si="2413"/>
        <v>0</v>
      </c>
      <c r="AW1001" s="70">
        <f t="shared" si="2316"/>
        <v>0</v>
      </c>
      <c r="AX1001" s="20">
        <f t="shared" si="2317"/>
        <v>200000</v>
      </c>
      <c r="AY1001" s="20">
        <f t="shared" si="2318"/>
        <v>0</v>
      </c>
      <c r="AZ1001" s="20">
        <f t="shared" si="2319"/>
        <v>0</v>
      </c>
      <c r="BA1001" s="20">
        <f t="shared" si="2320"/>
        <v>200000</v>
      </c>
      <c r="BB1001" s="36">
        <f t="shared" si="2321"/>
        <v>1</v>
      </c>
      <c r="BC1001" s="36">
        <f t="shared" si="2322"/>
        <v>0</v>
      </c>
      <c r="BD1001" s="80">
        <f t="shared" si="2323"/>
        <v>0</v>
      </c>
      <c r="BE1001" s="36">
        <f t="shared" si="2324"/>
        <v>0</v>
      </c>
      <c r="BF1001" s="36">
        <f t="shared" si="2325"/>
        <v>0</v>
      </c>
      <c r="BG1001" s="36">
        <f t="shared" si="2326"/>
        <v>0</v>
      </c>
      <c r="BH1001" s="36">
        <f t="shared" si="2327"/>
        <v>0</v>
      </c>
      <c r="BI1001" s="36">
        <f t="shared" si="2328"/>
        <v>0</v>
      </c>
      <c r="BJ1001" s="36">
        <f t="shared" si="2329"/>
        <v>0</v>
      </c>
      <c r="BK1001" s="36">
        <f t="shared" si="2330"/>
        <v>0</v>
      </c>
      <c r="BL1001" s="68">
        <f>IF(OR(AT1001=0,E1001&gt;ProjTerm),0,VLOOKUP(D1001,'Life Events'!$AE$5:$AI$1206,5,FALSE))</f>
        <v>0</v>
      </c>
      <c r="BM1001" s="93">
        <f t="shared" si="2331"/>
        <v>0</v>
      </c>
      <c r="BN1001" s="93">
        <f t="shared" si="2332"/>
        <v>0</v>
      </c>
      <c r="BO1001" s="36">
        <f t="shared" si="2333"/>
        <v>0</v>
      </c>
      <c r="BP1001" s="36">
        <f t="shared" si="2334"/>
        <v>0</v>
      </c>
      <c r="BQ1001" s="36">
        <f t="shared" si="2335"/>
        <v>0</v>
      </c>
      <c r="BR1001" s="36">
        <f t="shared" si="2336"/>
        <v>154.78110000000001</v>
      </c>
      <c r="BS1001" s="36">
        <f t="shared" si="2337"/>
        <v>0</v>
      </c>
      <c r="BT1001" s="36">
        <f t="shared" si="2338"/>
        <v>0</v>
      </c>
      <c r="BU1001" s="70" cm="1">
        <f t="array" ref="BU1001">IF(AND(ActInt=1,$J1001=0),INDEX(Tbl_FwdNom,$B1001-IVP,MATCH(ValnDt,Tbl_FwdNom_Cols)),INDEX(Tbl_FwdNom,$B1001,MATCH(StartDt,Tbl_FwdNom_Cols)))</f>
        <v>8.4664954560000005</v>
      </c>
      <c r="BV1001" s="70" cm="1">
        <f t="array" ref="BV1001">INDEX(Tbl_FwdReal,$B1001,MATCH(StartDt,Tbl_FwdReal_Cols))</f>
        <v>2.6972303879999999</v>
      </c>
      <c r="BW1001" s="70" cm="1">
        <f t="array" ref="BW1001">IF(RunType&lt;&gt;"OPN",INDEX(Tbl_FwdReal,$B1001,MATCH(ValnDt,Tbl_FwdReal_Cols)),IF(AND($J1001=0,ActInt=1),INDEX(Tbl_FwdReal,$B1001-IVP,MATCH(ValnDt,Tbl_FwdReal_Cols)),-999))*$K1001</f>
        <v>2.6972303879999999</v>
      </c>
      <c r="BX1001" s="70">
        <f t="shared" si="2339"/>
        <v>2.697230388E-2</v>
      </c>
      <c r="BY1001" s="70">
        <f t="shared" si="2414"/>
        <v>5.617741633540807E-2</v>
      </c>
      <c r="BZ1001" s="64">
        <f t="shared" si="2427"/>
        <v>4.5650699168502396E-3</v>
      </c>
      <c r="CA1001" s="70" cm="1">
        <f t="array" ref="CA1001">IF($J1001=1,CA1000*(1+INDEX(Tbl_CPI,$B1001,MATCH(IF(RunType="OPN",StartDt,ValnDt),Tbl_CPI_Cols))),0)</f>
        <v>0</v>
      </c>
      <c r="CB1001" s="70">
        <f t="shared" si="2415"/>
        <v>205.46895648422708</v>
      </c>
      <c r="CC1001" s="70">
        <f t="shared" si="2416"/>
        <v>197.20386045467708</v>
      </c>
      <c r="CD1001" s="36">
        <f t="shared" si="2340"/>
        <v>999.00188975331821</v>
      </c>
      <c r="CE1001" s="36">
        <f t="shared" si="2341"/>
        <v>0</v>
      </c>
      <c r="CF1001" s="36">
        <f t="shared" si="2342"/>
        <v>0</v>
      </c>
      <c r="CG1001" s="36">
        <f t="shared" si="2343"/>
        <v>0</v>
      </c>
      <c r="CH1001" s="36">
        <f t="shared" si="2344"/>
        <v>0</v>
      </c>
      <c r="CI1001" s="36">
        <f t="shared" si="2345"/>
        <v>0</v>
      </c>
      <c r="CJ1001" s="36">
        <f t="shared" si="2346"/>
        <v>0</v>
      </c>
      <c r="CK1001" s="36">
        <f t="shared" si="2347"/>
        <v>0</v>
      </c>
      <c r="CL1001" s="36">
        <f t="shared" si="2348"/>
        <v>0</v>
      </c>
      <c r="CM1001" s="36">
        <f t="shared" si="2349"/>
        <v>0</v>
      </c>
      <c r="CN1001" s="36">
        <f t="shared" si="2350"/>
        <v>0</v>
      </c>
      <c r="CO1001" s="20">
        <f t="shared" si="2351"/>
        <v>120000</v>
      </c>
      <c r="CP1001" s="20">
        <f t="shared" si="2352"/>
        <v>2</v>
      </c>
      <c r="CQ1001" s="64" t="e">
        <f t="shared" si="2353"/>
        <v>#N/A</v>
      </c>
      <c r="CR1001" s="64" t="e">
        <f t="shared" si="2354"/>
        <v>#N/A</v>
      </c>
      <c r="CS1001" s="36" t="e">
        <f t="shared" si="2355"/>
        <v>#N/A</v>
      </c>
      <c r="CT1001" s="36">
        <f t="shared" si="2356"/>
        <v>0</v>
      </c>
      <c r="CU1001" s="36">
        <f t="shared" si="2357"/>
        <v>0</v>
      </c>
      <c r="CV1001" s="36">
        <f t="shared" si="2417"/>
        <v>0</v>
      </c>
      <c r="CW1001" s="36">
        <f t="shared" si="2358"/>
        <v>0</v>
      </c>
      <c r="CX1001" s="36">
        <f t="shared" si="2359"/>
        <v>0</v>
      </c>
      <c r="CY1001" s="36">
        <f t="shared" si="2360"/>
        <v>0</v>
      </c>
      <c r="CZ1001" s="36">
        <f t="shared" si="2418"/>
        <v>0</v>
      </c>
      <c r="DA1001" s="64">
        <f t="shared" si="2361"/>
        <v>6.7955810231914437E-3</v>
      </c>
      <c r="DB1001" s="70">
        <f t="shared" si="2419"/>
        <v>0.99325028719704433</v>
      </c>
      <c r="DC1001" s="70">
        <f>PRODUCT($DB$8:DB1001)</f>
        <v>1.5964701020632202E-4</v>
      </c>
      <c r="DD1001" s="36">
        <f t="shared" si="2362"/>
        <v>0</v>
      </c>
      <c r="DE1001" s="36">
        <f t="shared" si="2363"/>
        <v>0</v>
      </c>
      <c r="DF1001" s="36">
        <f t="shared" si="2364"/>
        <v>0</v>
      </c>
      <c r="DG1001" s="36">
        <f t="shared" si="2365"/>
        <v>0</v>
      </c>
      <c r="DH1001" s="36">
        <f t="shared" si="2366"/>
        <v>0</v>
      </c>
      <c r="DI1001" s="36">
        <f t="shared" si="2367"/>
        <v>0</v>
      </c>
      <c r="DJ1001" s="36">
        <f t="shared" si="2368"/>
        <v>0</v>
      </c>
      <c r="DK1001" s="36">
        <f t="shared" si="2369"/>
        <v>0</v>
      </c>
      <c r="DL1001" s="36">
        <f t="shared" si="2370"/>
        <v>0</v>
      </c>
      <c r="DM1001" s="36">
        <f t="shared" si="2371"/>
        <v>0</v>
      </c>
      <c r="DN1001" s="36">
        <f t="shared" ca="1" si="2420"/>
        <v>4.6137290849905055E-12</v>
      </c>
      <c r="DO1001" s="64" cm="1">
        <f t="array" ref="DO1001">IFERROR(INDEX(Tbl_FwdNom,$B1001,MATCH(LIDt,Tbl_FwdNom_Cols,0)),0)</f>
        <v>7.548790855</v>
      </c>
      <c r="DP1001" s="64">
        <f t="shared" ca="1" si="2421"/>
        <v>7.487520247</v>
      </c>
      <c r="DQ1001" s="64">
        <f t="shared" ca="1" si="2372"/>
        <v>6.0351857993414804E-3</v>
      </c>
      <c r="DR1001" s="70">
        <f t="shared" ca="1" si="2373"/>
        <v>0.99400101916460681</v>
      </c>
      <c r="DS1001" s="70">
        <f ca="1">PRODUCT($DR$8:DR1001)</f>
        <v>6.50359747806669E-4</v>
      </c>
      <c r="DT1001" s="36">
        <f t="shared" ca="1" si="2374"/>
        <v>0</v>
      </c>
      <c r="DU1001" s="36">
        <f t="shared" ca="1" si="2375"/>
        <v>0</v>
      </c>
      <c r="DV1001" s="36">
        <f t="shared" ca="1" si="2376"/>
        <v>0</v>
      </c>
      <c r="DW1001" s="36">
        <f t="shared" ca="1" si="2377"/>
        <v>0</v>
      </c>
      <c r="DX1001" s="36">
        <f t="shared" ca="1" si="2378"/>
        <v>0</v>
      </c>
      <c r="DY1001" s="36">
        <f t="shared" ca="1" si="2379"/>
        <v>0</v>
      </c>
      <c r="DZ1001" s="36">
        <f t="shared" ca="1" si="2380"/>
        <v>0</v>
      </c>
      <c r="EA1001" s="36">
        <f t="shared" ca="1" si="2381"/>
        <v>0</v>
      </c>
      <c r="EB1001" s="36">
        <f t="shared" ca="1" si="2382"/>
        <v>0</v>
      </c>
      <c r="EC1001" s="36">
        <f t="shared" ca="1" si="2383"/>
        <v>0</v>
      </c>
      <c r="ED1001" s="36">
        <f t="shared" ca="1" si="2384"/>
        <v>0</v>
      </c>
      <c r="EE1001" s="36">
        <f t="shared" ca="1" si="2422"/>
        <v>0</v>
      </c>
      <c r="EF1001" s="36">
        <f t="shared" ca="1" si="2385"/>
        <v>0</v>
      </c>
      <c r="EG1001" s="64"/>
      <c r="EH1001" s="64"/>
      <c r="EI1001" s="64"/>
      <c r="EJ1001" s="70"/>
      <c r="EK1001" s="70"/>
      <c r="EL1001" s="70"/>
      <c r="EM1001" s="70"/>
      <c r="EN1001" s="70"/>
      <c r="EO1001" s="36">
        <f t="shared" si="2386"/>
        <v>0</v>
      </c>
      <c r="EP1001" s="36">
        <f t="shared" si="2387"/>
        <v>0</v>
      </c>
      <c r="EQ1001" s="36">
        <f t="shared" si="2388"/>
        <v>0</v>
      </c>
      <c r="ER1001" s="36">
        <f t="shared" si="2389"/>
        <v>0</v>
      </c>
      <c r="ES1001" s="36">
        <f t="shared" si="2390"/>
        <v>0</v>
      </c>
      <c r="ET1001" s="36">
        <f t="shared" si="2391"/>
        <v>0</v>
      </c>
      <c r="EU1001" s="36">
        <f t="shared" si="2423"/>
        <v>0</v>
      </c>
      <c r="EV1001" s="36">
        <f t="shared" si="2392"/>
        <v>0</v>
      </c>
      <c r="EW1001" s="36">
        <f t="shared" si="2393"/>
        <v>0</v>
      </c>
      <c r="EX1001" s="36">
        <f t="shared" si="2424"/>
        <v>0</v>
      </c>
      <c r="EY1001" s="36">
        <f t="shared" si="2394"/>
        <v>0</v>
      </c>
      <c r="EZ1001" s="36">
        <f t="shared" si="2395"/>
        <v>0</v>
      </c>
      <c r="FA1001" s="36">
        <f t="shared" si="2396"/>
        <v>0</v>
      </c>
      <c r="FB1001" s="36">
        <f t="shared" si="2397"/>
        <v>0</v>
      </c>
      <c r="FC1001" s="36">
        <f t="shared" si="2425"/>
        <v>0</v>
      </c>
      <c r="FD1001" s="36">
        <f t="shared" si="2398"/>
        <v>0</v>
      </c>
      <c r="FE1001" s="36">
        <f t="shared" si="2399"/>
        <v>0</v>
      </c>
      <c r="FF1001" s="36">
        <f t="shared" si="2426"/>
        <v>0</v>
      </c>
      <c r="FG1001" s="36">
        <f t="shared" si="2400"/>
        <v>0</v>
      </c>
      <c r="FH1001" s="36">
        <f t="shared" si="2401"/>
        <v>0</v>
      </c>
      <c r="FI1001" s="36">
        <f t="shared" si="2402"/>
        <v>0</v>
      </c>
      <c r="FJ1001" s="36">
        <f t="shared" ca="1" si="2403"/>
        <v>0</v>
      </c>
      <c r="FK1001" s="36">
        <f t="shared" si="2404"/>
        <v>0</v>
      </c>
      <c r="FL1001" s="36">
        <f t="shared" si="2405"/>
        <v>0</v>
      </c>
      <c r="FM1001" s="36">
        <f t="shared" ca="1" si="2406"/>
        <v>0</v>
      </c>
      <c r="FN1001" s="36">
        <f t="shared" ca="1" si="2428"/>
        <v>0</v>
      </c>
    </row>
    <row r="1002" spans="2:170" x14ac:dyDescent="0.25">
      <c r="B1002" s="2">
        <v>994</v>
      </c>
      <c r="C1002" s="2">
        <f t="shared" si="2434"/>
        <v>83</v>
      </c>
      <c r="D1002" s="2">
        <f t="shared" si="2431"/>
        <v>1018</v>
      </c>
      <c r="E1002" s="2">
        <f t="shared" si="2429"/>
        <v>85</v>
      </c>
      <c r="F1002" s="189">
        <f t="shared" si="2433"/>
        <v>75971</v>
      </c>
      <c r="G1002" s="2">
        <f t="shared" si="2432"/>
        <v>12</v>
      </c>
      <c r="H1002" s="187">
        <f t="shared" si="2283"/>
        <v>117.41666666666666</v>
      </c>
      <c r="I1002" s="186">
        <f t="shared" si="2430"/>
        <v>117</v>
      </c>
      <c r="J1002" s="2">
        <f t="shared" si="2284"/>
        <v>0</v>
      </c>
      <c r="K1002" s="2">
        <f t="shared" si="2285"/>
        <v>1</v>
      </c>
      <c r="L1002">
        <f t="shared" si="2286"/>
        <v>2</v>
      </c>
      <c r="M1002" s="190">
        <f t="shared" si="2407"/>
        <v>0.93</v>
      </c>
      <c r="N1002">
        <f t="shared" si="2287"/>
        <v>1</v>
      </c>
      <c r="O1002">
        <f t="shared" si="2288"/>
        <v>100</v>
      </c>
      <c r="P1002" s="58">
        <f t="shared" si="2289"/>
        <v>4.1850000000000005</v>
      </c>
      <c r="Q1002" s="106">
        <f t="shared" si="2290"/>
        <v>1</v>
      </c>
      <c r="R1002" s="59">
        <f t="shared" si="2291"/>
        <v>1</v>
      </c>
      <c r="S1002" s="32">
        <f t="shared" si="2408"/>
        <v>1</v>
      </c>
      <c r="T1002">
        <f t="shared" si="2292"/>
        <v>1</v>
      </c>
      <c r="U1002" s="32">
        <f t="shared" si="2409"/>
        <v>0.93</v>
      </c>
      <c r="V1002">
        <f t="shared" si="2293"/>
        <v>1</v>
      </c>
      <c r="W1002">
        <f t="shared" si="2294"/>
        <v>100</v>
      </c>
      <c r="X1002" s="58">
        <f t="shared" si="2295"/>
        <v>1</v>
      </c>
      <c r="Y1002" s="58">
        <f t="shared" si="2296"/>
        <v>1</v>
      </c>
      <c r="Z1002" s="32">
        <f t="shared" si="2297"/>
        <v>1</v>
      </c>
      <c r="AA1002" s="32">
        <f t="shared" si="2298"/>
        <v>1</v>
      </c>
      <c r="AB1002" s="59">
        <f t="shared" si="2299"/>
        <v>4.9056245199999996E-3</v>
      </c>
      <c r="AC1002" s="59">
        <f t="shared" si="2300"/>
        <v>4.9056245199999996E-3</v>
      </c>
      <c r="AD1002">
        <f t="shared" si="2301"/>
        <v>1</v>
      </c>
      <c r="AE1002" s="59">
        <f t="shared" si="2302"/>
        <v>4.9056245199999996E-3</v>
      </c>
      <c r="AF1002" s="59">
        <f t="shared" si="2303"/>
        <v>4.1758461800000006E-3</v>
      </c>
      <c r="AG1002" s="59">
        <f t="shared" si="2304"/>
        <v>4.1758461800000006E-3</v>
      </c>
      <c r="AH1002">
        <f t="shared" si="2305"/>
        <v>1</v>
      </c>
      <c r="AI1002" s="59">
        <f t="shared" si="2306"/>
        <v>4.1758461800000006E-3</v>
      </c>
      <c r="AJ1002" s="59">
        <f t="shared" si="2307"/>
        <v>0</v>
      </c>
      <c r="AK1002" s="59">
        <f t="shared" si="2308"/>
        <v>0</v>
      </c>
      <c r="AL1002" s="59">
        <f t="shared" si="2309"/>
        <v>0</v>
      </c>
      <c r="AM1002" s="12">
        <f t="shared" si="2410"/>
        <v>0</v>
      </c>
      <c r="AN1002" s="12">
        <f t="shared" si="2411"/>
        <v>0</v>
      </c>
      <c r="AO1002" s="66">
        <f t="shared" si="2310"/>
        <v>0</v>
      </c>
      <c r="AP1002" s="66">
        <f t="shared" si="2311"/>
        <v>0</v>
      </c>
      <c r="AQ1002" s="59">
        <f t="shared" si="2312"/>
        <v>0</v>
      </c>
      <c r="AR1002" s="59">
        <f t="shared" si="2313"/>
        <v>0</v>
      </c>
      <c r="AS1002" s="59">
        <f t="shared" si="2314"/>
        <v>0</v>
      </c>
      <c r="AT1002" s="12">
        <f t="shared" si="2315"/>
        <v>0</v>
      </c>
      <c r="AU1002" s="59">
        <f t="shared" si="2412"/>
        <v>0</v>
      </c>
      <c r="AV1002" s="59">
        <f t="shared" si="2413"/>
        <v>0</v>
      </c>
      <c r="AW1002" s="70">
        <f t="shared" si="2316"/>
        <v>0</v>
      </c>
      <c r="AX1002" s="20">
        <f t="shared" si="2317"/>
        <v>200000</v>
      </c>
      <c r="AY1002" s="20">
        <f t="shared" si="2318"/>
        <v>0</v>
      </c>
      <c r="AZ1002" s="20">
        <f t="shared" si="2319"/>
        <v>0</v>
      </c>
      <c r="BA1002" s="20">
        <f t="shared" si="2320"/>
        <v>200000</v>
      </c>
      <c r="BB1002" s="36">
        <f t="shared" si="2321"/>
        <v>1</v>
      </c>
      <c r="BC1002" s="36">
        <f t="shared" si="2322"/>
        <v>0</v>
      </c>
      <c r="BD1002" s="80">
        <f t="shared" si="2323"/>
        <v>0</v>
      </c>
      <c r="BE1002" s="36">
        <f t="shared" si="2324"/>
        <v>0</v>
      </c>
      <c r="BF1002" s="36">
        <f t="shared" si="2325"/>
        <v>0</v>
      </c>
      <c r="BG1002" s="36">
        <f t="shared" si="2326"/>
        <v>0</v>
      </c>
      <c r="BH1002" s="36">
        <f t="shared" si="2327"/>
        <v>0</v>
      </c>
      <c r="BI1002" s="36">
        <f t="shared" si="2328"/>
        <v>0</v>
      </c>
      <c r="BJ1002" s="36">
        <f t="shared" si="2329"/>
        <v>0</v>
      </c>
      <c r="BK1002" s="36">
        <f t="shared" si="2330"/>
        <v>0</v>
      </c>
      <c r="BL1002" s="68">
        <f>IF(OR(AT1002=0,E1002&gt;ProjTerm),0,VLOOKUP(D1002,'Life Events'!$AE$5:$AI$1206,5,FALSE))</f>
        <v>0</v>
      </c>
      <c r="BM1002" s="93">
        <f t="shared" si="2331"/>
        <v>0</v>
      </c>
      <c r="BN1002" s="93">
        <f t="shared" si="2332"/>
        <v>0</v>
      </c>
      <c r="BO1002" s="36">
        <f t="shared" si="2333"/>
        <v>0</v>
      </c>
      <c r="BP1002" s="36">
        <f t="shared" si="2334"/>
        <v>0</v>
      </c>
      <c r="BQ1002" s="36">
        <f t="shared" si="2335"/>
        <v>0</v>
      </c>
      <c r="BR1002" s="36">
        <f t="shared" si="2336"/>
        <v>154.78110000000001</v>
      </c>
      <c r="BS1002" s="36">
        <f t="shared" si="2337"/>
        <v>0</v>
      </c>
      <c r="BT1002" s="36">
        <f t="shared" si="2338"/>
        <v>0</v>
      </c>
      <c r="BU1002" s="70" cm="1">
        <f t="array" ref="BU1002">IF(AND(ActInt=1,$J1002=0),INDEX(Tbl_FwdNom,$B1002-IVP,MATCH(ValnDt,Tbl_FwdNom_Cols)),INDEX(Tbl_FwdNom,$B1002,MATCH(StartDt,Tbl_FwdNom_Cols)))</f>
        <v>8.4606061179999994</v>
      </c>
      <c r="BV1002" s="70" cm="1">
        <f t="array" ref="BV1002">INDEX(Tbl_FwdReal,$B1002,MATCH(StartDt,Tbl_FwdReal_Cols))</f>
        <v>2.693872689</v>
      </c>
      <c r="BW1002" s="70" cm="1">
        <f t="array" ref="BW1002">IF(RunType&lt;&gt;"OPN",INDEX(Tbl_FwdReal,$B1002,MATCH(ValnDt,Tbl_FwdReal_Cols)),IF(AND($J1002=0,ActInt=1),INDEX(Tbl_FwdReal,$B1002-IVP,MATCH(ValnDt,Tbl_FwdReal_Cols)),-999))*$K1002</f>
        <v>2.693872689</v>
      </c>
      <c r="BX1002" s="70">
        <f t="shared" si="2339"/>
        <v>2.693872689E-2</v>
      </c>
      <c r="BY1002" s="70">
        <f t="shared" si="2414"/>
        <v>5.6154600834502189E-2</v>
      </c>
      <c r="BZ1002" s="64">
        <f t="shared" si="2427"/>
        <v>4.563261517851247E-3</v>
      </c>
      <c r="CA1002" s="70" cm="1">
        <f t="array" ref="CA1002">IF($J1002=1,CA1001*(1+INDEX(Tbl_CPI,$B1002,MATCH(IF(RunType="OPN",StartDt,ValnDt),Tbl_CPI_Cols))),0)</f>
        <v>0</v>
      </c>
      <c r="CB1002" s="70">
        <f t="shared" si="2415"/>
        <v>206.40656506646459</v>
      </c>
      <c r="CC1002" s="70">
        <f t="shared" si="2416"/>
        <v>197.20386045467708</v>
      </c>
      <c r="CD1002" s="36">
        <f t="shared" si="2340"/>
        <v>999.00188975331821</v>
      </c>
      <c r="CE1002" s="36">
        <f t="shared" si="2341"/>
        <v>0</v>
      </c>
      <c r="CF1002" s="36">
        <f t="shared" si="2342"/>
        <v>0</v>
      </c>
      <c r="CG1002" s="36">
        <f t="shared" si="2343"/>
        <v>0</v>
      </c>
      <c r="CH1002" s="36">
        <f t="shared" si="2344"/>
        <v>0</v>
      </c>
      <c r="CI1002" s="36">
        <f t="shared" si="2345"/>
        <v>0</v>
      </c>
      <c r="CJ1002" s="36">
        <f t="shared" si="2346"/>
        <v>0</v>
      </c>
      <c r="CK1002" s="36">
        <f t="shared" si="2347"/>
        <v>0</v>
      </c>
      <c r="CL1002" s="36">
        <f t="shared" si="2348"/>
        <v>0</v>
      </c>
      <c r="CM1002" s="36">
        <f t="shared" si="2349"/>
        <v>0</v>
      </c>
      <c r="CN1002" s="36">
        <f t="shared" si="2350"/>
        <v>0</v>
      </c>
      <c r="CO1002" s="20">
        <f t="shared" si="2351"/>
        <v>120000</v>
      </c>
      <c r="CP1002" s="20">
        <f t="shared" si="2352"/>
        <v>2</v>
      </c>
      <c r="CQ1002" s="64" t="e">
        <f t="shared" si="2353"/>
        <v>#N/A</v>
      </c>
      <c r="CR1002" s="64" t="e">
        <f t="shared" si="2354"/>
        <v>#N/A</v>
      </c>
      <c r="CS1002" s="36" t="e">
        <f t="shared" si="2355"/>
        <v>#N/A</v>
      </c>
      <c r="CT1002" s="36">
        <f t="shared" si="2356"/>
        <v>0</v>
      </c>
      <c r="CU1002" s="36">
        <f t="shared" si="2357"/>
        <v>0</v>
      </c>
      <c r="CV1002" s="36">
        <f t="shared" si="2417"/>
        <v>0</v>
      </c>
      <c r="CW1002" s="36">
        <f t="shared" si="2358"/>
        <v>0</v>
      </c>
      <c r="CX1002" s="36">
        <f t="shared" si="2359"/>
        <v>0</v>
      </c>
      <c r="CY1002" s="36">
        <f t="shared" si="2360"/>
        <v>0</v>
      </c>
      <c r="CZ1002" s="36">
        <f t="shared" si="2418"/>
        <v>0</v>
      </c>
      <c r="DA1002" s="64">
        <f t="shared" si="2361"/>
        <v>6.791025463576128E-3</v>
      </c>
      <c r="DB1002" s="70">
        <f t="shared" si="2419"/>
        <v>0.99325478148710233</v>
      </c>
      <c r="DC1002" s="70">
        <f>PRODUCT($DB$8:DB1002)</f>
        <v>1.5857015623754959E-4</v>
      </c>
      <c r="DD1002" s="36">
        <f t="shared" si="2362"/>
        <v>0</v>
      </c>
      <c r="DE1002" s="36">
        <f t="shared" si="2363"/>
        <v>0</v>
      </c>
      <c r="DF1002" s="36">
        <f t="shared" si="2364"/>
        <v>0</v>
      </c>
      <c r="DG1002" s="36">
        <f t="shared" si="2365"/>
        <v>0</v>
      </c>
      <c r="DH1002" s="36">
        <f t="shared" si="2366"/>
        <v>0</v>
      </c>
      <c r="DI1002" s="36">
        <f t="shared" si="2367"/>
        <v>0</v>
      </c>
      <c r="DJ1002" s="36">
        <f t="shared" si="2368"/>
        <v>0</v>
      </c>
      <c r="DK1002" s="36">
        <f t="shared" si="2369"/>
        <v>0</v>
      </c>
      <c r="DL1002" s="36">
        <f t="shared" si="2370"/>
        <v>0</v>
      </c>
      <c r="DM1002" s="36">
        <f t="shared" si="2371"/>
        <v>0</v>
      </c>
      <c r="DN1002" s="36">
        <f t="shared" ca="1" si="2420"/>
        <v>4.6137290849905055E-12</v>
      </c>
      <c r="DO1002" s="64" cm="1">
        <f t="array" ref="DO1002">IFERROR(INDEX(Tbl_FwdNom,$B1002,MATCH(LIDt,Tbl_FwdNom_Cols,0)),0)</f>
        <v>7.5470884219999999</v>
      </c>
      <c r="DP1002" s="64">
        <f t="shared" ca="1" si="2421"/>
        <v>7.4858187840000001</v>
      </c>
      <c r="DQ1002" s="64">
        <f t="shared" ca="1" si="2372"/>
        <v>6.0338587118957676E-3</v>
      </c>
      <c r="DR1002" s="70">
        <f t="shared" ca="1" si="2373"/>
        <v>0.99400233037919683</v>
      </c>
      <c r="DS1002" s="70">
        <f ca="1">PRODUCT($DR$8:DR1002)</f>
        <v>6.4645910490465576E-4</v>
      </c>
      <c r="DT1002" s="36">
        <f t="shared" ca="1" si="2374"/>
        <v>0</v>
      </c>
      <c r="DU1002" s="36">
        <f t="shared" ca="1" si="2375"/>
        <v>0</v>
      </c>
      <c r="DV1002" s="36">
        <f t="shared" ca="1" si="2376"/>
        <v>0</v>
      </c>
      <c r="DW1002" s="36">
        <f t="shared" ca="1" si="2377"/>
        <v>0</v>
      </c>
      <c r="DX1002" s="36">
        <f t="shared" ca="1" si="2378"/>
        <v>0</v>
      </c>
      <c r="DY1002" s="36">
        <f t="shared" ca="1" si="2379"/>
        <v>0</v>
      </c>
      <c r="DZ1002" s="36">
        <f t="shared" ca="1" si="2380"/>
        <v>0</v>
      </c>
      <c r="EA1002" s="36">
        <f t="shared" ca="1" si="2381"/>
        <v>0</v>
      </c>
      <c r="EB1002" s="36">
        <f t="shared" ca="1" si="2382"/>
        <v>0</v>
      </c>
      <c r="EC1002" s="36">
        <f t="shared" ca="1" si="2383"/>
        <v>0</v>
      </c>
      <c r="ED1002" s="36">
        <f t="shared" ca="1" si="2384"/>
        <v>0</v>
      </c>
      <c r="EE1002" s="36">
        <f t="shared" ca="1" si="2422"/>
        <v>0</v>
      </c>
      <c r="EF1002" s="36">
        <f t="shared" ca="1" si="2385"/>
        <v>0</v>
      </c>
      <c r="EG1002" s="64"/>
      <c r="EH1002" s="64"/>
      <c r="EI1002" s="64"/>
      <c r="EJ1002" s="70"/>
      <c r="EK1002" s="70"/>
      <c r="EL1002" s="70"/>
      <c r="EM1002" s="70"/>
      <c r="EN1002" s="70"/>
      <c r="EO1002" s="36">
        <f t="shared" si="2386"/>
        <v>0</v>
      </c>
      <c r="EP1002" s="36">
        <f t="shared" si="2387"/>
        <v>0</v>
      </c>
      <c r="EQ1002" s="36">
        <f t="shared" si="2388"/>
        <v>0</v>
      </c>
      <c r="ER1002" s="36">
        <f t="shared" si="2389"/>
        <v>0</v>
      </c>
      <c r="ES1002" s="36">
        <f t="shared" si="2390"/>
        <v>0</v>
      </c>
      <c r="ET1002" s="36">
        <f t="shared" si="2391"/>
        <v>0</v>
      </c>
      <c r="EU1002" s="36">
        <f t="shared" si="2423"/>
        <v>0</v>
      </c>
      <c r="EV1002" s="36">
        <f t="shared" si="2392"/>
        <v>0</v>
      </c>
      <c r="EW1002" s="36">
        <f t="shared" si="2393"/>
        <v>0</v>
      </c>
      <c r="EX1002" s="36">
        <f t="shared" si="2424"/>
        <v>0</v>
      </c>
      <c r="EY1002" s="36">
        <f t="shared" si="2394"/>
        <v>0</v>
      </c>
      <c r="EZ1002" s="36">
        <f t="shared" si="2395"/>
        <v>0</v>
      </c>
      <c r="FA1002" s="36">
        <f t="shared" si="2396"/>
        <v>0</v>
      </c>
      <c r="FB1002" s="36">
        <f t="shared" si="2397"/>
        <v>0</v>
      </c>
      <c r="FC1002" s="36">
        <f t="shared" si="2425"/>
        <v>0</v>
      </c>
      <c r="FD1002" s="36">
        <f t="shared" si="2398"/>
        <v>0</v>
      </c>
      <c r="FE1002" s="36">
        <f t="shared" si="2399"/>
        <v>0</v>
      </c>
      <c r="FF1002" s="36">
        <f t="shared" si="2426"/>
        <v>0</v>
      </c>
      <c r="FG1002" s="36">
        <f t="shared" si="2400"/>
        <v>0</v>
      </c>
      <c r="FH1002" s="36">
        <f t="shared" si="2401"/>
        <v>0</v>
      </c>
      <c r="FI1002" s="36">
        <f t="shared" si="2402"/>
        <v>0</v>
      </c>
      <c r="FJ1002" s="36">
        <f t="shared" ca="1" si="2403"/>
        <v>0</v>
      </c>
      <c r="FK1002" s="36">
        <f t="shared" si="2404"/>
        <v>0</v>
      </c>
      <c r="FL1002" s="36">
        <f t="shared" si="2405"/>
        <v>0</v>
      </c>
      <c r="FM1002" s="36">
        <f t="shared" ca="1" si="2406"/>
        <v>0</v>
      </c>
      <c r="FN1002" s="36">
        <f t="shared" ca="1" si="2428"/>
        <v>0</v>
      </c>
    </row>
    <row r="1003" spans="2:170" x14ac:dyDescent="0.25">
      <c r="B1003" s="2">
        <v>995</v>
      </c>
      <c r="C1003" s="2">
        <f t="shared" si="2434"/>
        <v>83</v>
      </c>
      <c r="D1003" s="2">
        <f t="shared" si="2431"/>
        <v>1019</v>
      </c>
      <c r="E1003" s="2">
        <f t="shared" si="2429"/>
        <v>85</v>
      </c>
      <c r="F1003" s="189">
        <f t="shared" si="2433"/>
        <v>76002</v>
      </c>
      <c r="G1003" s="2">
        <f t="shared" si="2432"/>
        <v>1</v>
      </c>
      <c r="H1003" s="187">
        <f t="shared" si="2283"/>
        <v>117.5</v>
      </c>
      <c r="I1003" s="186">
        <f t="shared" si="2430"/>
        <v>117</v>
      </c>
      <c r="J1003" s="2">
        <f t="shared" si="2284"/>
        <v>0</v>
      </c>
      <c r="K1003" s="2">
        <f t="shared" si="2285"/>
        <v>1</v>
      </c>
      <c r="L1003">
        <f t="shared" si="2286"/>
        <v>2</v>
      </c>
      <c r="M1003" s="190">
        <f t="shared" si="2407"/>
        <v>0.93</v>
      </c>
      <c r="N1003">
        <f t="shared" si="2287"/>
        <v>1</v>
      </c>
      <c r="O1003">
        <f t="shared" si="2288"/>
        <v>100</v>
      </c>
      <c r="P1003" s="58">
        <f t="shared" si="2289"/>
        <v>4.1850000000000005</v>
      </c>
      <c r="Q1003" s="106">
        <f t="shared" si="2290"/>
        <v>1</v>
      </c>
      <c r="R1003" s="59">
        <f t="shared" si="2291"/>
        <v>1</v>
      </c>
      <c r="S1003" s="32">
        <f t="shared" si="2408"/>
        <v>1</v>
      </c>
      <c r="T1003">
        <f t="shared" si="2292"/>
        <v>1</v>
      </c>
      <c r="U1003" s="32">
        <f t="shared" si="2409"/>
        <v>0.93</v>
      </c>
      <c r="V1003">
        <f t="shared" si="2293"/>
        <v>1</v>
      </c>
      <c r="W1003">
        <f t="shared" si="2294"/>
        <v>100</v>
      </c>
      <c r="X1003" s="58">
        <f t="shared" si="2295"/>
        <v>1</v>
      </c>
      <c r="Y1003" s="58">
        <f t="shared" si="2296"/>
        <v>1</v>
      </c>
      <c r="Z1003" s="32">
        <f t="shared" si="2297"/>
        <v>1</v>
      </c>
      <c r="AA1003" s="32">
        <f t="shared" si="2298"/>
        <v>1</v>
      </c>
      <c r="AB1003" s="59">
        <f t="shared" si="2299"/>
        <v>4.9056245199999996E-3</v>
      </c>
      <c r="AC1003" s="59">
        <f t="shared" si="2300"/>
        <v>4.9056245199999996E-3</v>
      </c>
      <c r="AD1003">
        <f t="shared" si="2301"/>
        <v>1</v>
      </c>
      <c r="AE1003" s="59">
        <f t="shared" si="2302"/>
        <v>4.9056245199999996E-3</v>
      </c>
      <c r="AF1003" s="59">
        <f t="shared" si="2303"/>
        <v>4.1758461800000006E-3</v>
      </c>
      <c r="AG1003" s="59">
        <f t="shared" si="2304"/>
        <v>4.1758461800000006E-3</v>
      </c>
      <c r="AH1003">
        <f t="shared" si="2305"/>
        <v>1</v>
      </c>
      <c r="AI1003" s="59">
        <f t="shared" si="2306"/>
        <v>4.1758461800000006E-3</v>
      </c>
      <c r="AJ1003" s="59">
        <f t="shared" si="2307"/>
        <v>0</v>
      </c>
      <c r="AK1003" s="59">
        <f t="shared" si="2308"/>
        <v>0</v>
      </c>
      <c r="AL1003" s="59">
        <f t="shared" si="2309"/>
        <v>0</v>
      </c>
      <c r="AM1003" s="12">
        <f t="shared" si="2410"/>
        <v>0</v>
      </c>
      <c r="AN1003" s="12">
        <f t="shared" si="2411"/>
        <v>0</v>
      </c>
      <c r="AO1003" s="66">
        <f t="shared" si="2310"/>
        <v>0</v>
      </c>
      <c r="AP1003" s="66">
        <f t="shared" si="2311"/>
        <v>0</v>
      </c>
      <c r="AQ1003" s="59">
        <f t="shared" si="2312"/>
        <v>0</v>
      </c>
      <c r="AR1003" s="59">
        <f t="shared" si="2313"/>
        <v>0</v>
      </c>
      <c r="AS1003" s="59">
        <f t="shared" si="2314"/>
        <v>0</v>
      </c>
      <c r="AT1003" s="12">
        <f t="shared" si="2315"/>
        <v>0</v>
      </c>
      <c r="AU1003" s="59">
        <f t="shared" si="2412"/>
        <v>0</v>
      </c>
      <c r="AV1003" s="59">
        <f t="shared" si="2413"/>
        <v>0</v>
      </c>
      <c r="AW1003" s="70">
        <f t="shared" si="2316"/>
        <v>0</v>
      </c>
      <c r="AX1003" s="20">
        <f t="shared" si="2317"/>
        <v>200000</v>
      </c>
      <c r="AY1003" s="20">
        <f t="shared" si="2318"/>
        <v>0</v>
      </c>
      <c r="AZ1003" s="20">
        <f t="shared" si="2319"/>
        <v>0</v>
      </c>
      <c r="BA1003" s="20">
        <f t="shared" si="2320"/>
        <v>200000</v>
      </c>
      <c r="BB1003" s="36">
        <f t="shared" si="2321"/>
        <v>1</v>
      </c>
      <c r="BC1003" s="36">
        <f t="shared" si="2322"/>
        <v>0</v>
      </c>
      <c r="BD1003" s="80">
        <f t="shared" si="2323"/>
        <v>0</v>
      </c>
      <c r="BE1003" s="36">
        <f t="shared" si="2324"/>
        <v>0</v>
      </c>
      <c r="BF1003" s="36">
        <f t="shared" si="2325"/>
        <v>0</v>
      </c>
      <c r="BG1003" s="36">
        <f t="shared" si="2326"/>
        <v>0</v>
      </c>
      <c r="BH1003" s="36">
        <f t="shared" si="2327"/>
        <v>0</v>
      </c>
      <c r="BI1003" s="36">
        <f t="shared" si="2328"/>
        <v>0</v>
      </c>
      <c r="BJ1003" s="36">
        <f t="shared" si="2329"/>
        <v>0</v>
      </c>
      <c r="BK1003" s="36">
        <f t="shared" si="2330"/>
        <v>0</v>
      </c>
      <c r="BL1003" s="68">
        <f>IF(OR(AT1003=0,E1003&gt;ProjTerm),0,VLOOKUP(D1003,'Life Events'!$AE$5:$AI$1206,5,FALSE))</f>
        <v>0</v>
      </c>
      <c r="BM1003" s="93">
        <f t="shared" si="2331"/>
        <v>0</v>
      </c>
      <c r="BN1003" s="93">
        <f t="shared" si="2332"/>
        <v>0</v>
      </c>
      <c r="BO1003" s="36">
        <f t="shared" si="2333"/>
        <v>0</v>
      </c>
      <c r="BP1003" s="36">
        <f t="shared" si="2334"/>
        <v>0</v>
      </c>
      <c r="BQ1003" s="36">
        <f t="shared" si="2335"/>
        <v>0</v>
      </c>
      <c r="BR1003" s="36">
        <f t="shared" si="2336"/>
        <v>154.78110000000001</v>
      </c>
      <c r="BS1003" s="36">
        <f t="shared" si="2337"/>
        <v>0</v>
      </c>
      <c r="BT1003" s="36">
        <f t="shared" si="2338"/>
        <v>0</v>
      </c>
      <c r="BU1003" s="70" cm="1">
        <f t="array" ref="BU1003">IF(AND(ActInt=1,$J1003=0),INDEX(Tbl_FwdNom,$B1003-IVP,MATCH(ValnDt,Tbl_FwdNom_Cols)),INDEX(Tbl_FwdNom,$B1003,MATCH(StartDt,Tbl_FwdNom_Cols)))</f>
        <v>8.4547170999999999</v>
      </c>
      <c r="BV1003" s="70" cm="1">
        <f t="array" ref="BV1003">INDEX(Tbl_FwdReal,$B1003,MATCH(StartDt,Tbl_FwdReal_Cols))</f>
        <v>2.6905150990000002</v>
      </c>
      <c r="BW1003" s="70" cm="1">
        <f t="array" ref="BW1003">IF(RunType&lt;&gt;"OPN",INDEX(Tbl_FwdReal,$B1003,MATCH(ValnDt,Tbl_FwdReal_Cols)),IF(AND($J1003=0,ActInt=1),INDEX(Tbl_FwdReal,$B1003-IVP,MATCH(ValnDt,Tbl_FwdReal_Cols)),-999))*$K1003</f>
        <v>2.6905150990000002</v>
      </c>
      <c r="BX1003" s="70">
        <f t="shared" si="2339"/>
        <v>2.6905150990000001E-2</v>
      </c>
      <c r="BY1003" s="70">
        <f t="shared" si="2414"/>
        <v>5.6131785836724735E-2</v>
      </c>
      <c r="BZ1003" s="64">
        <f t="shared" si="2427"/>
        <v>4.5614531229214439E-3</v>
      </c>
      <c r="CA1003" s="70" cm="1">
        <f t="array" ref="CA1003">IF($J1003=1,CA1002*(1+INDEX(Tbl_CPI,$B1003,MATCH(IF(RunType="OPN",StartDt,ValnDt),Tbl_CPI_Cols))),0)</f>
        <v>0</v>
      </c>
      <c r="CB1003" s="70">
        <f t="shared" si="2415"/>
        <v>207.3480789372785</v>
      </c>
      <c r="CC1003" s="70">
        <f t="shared" si="2416"/>
        <v>197.20386045467708</v>
      </c>
      <c r="CD1003" s="36">
        <f t="shared" si="2340"/>
        <v>999.00188975331821</v>
      </c>
      <c r="CE1003" s="36">
        <f t="shared" si="2341"/>
        <v>0</v>
      </c>
      <c r="CF1003" s="36">
        <f t="shared" si="2342"/>
        <v>0</v>
      </c>
      <c r="CG1003" s="36">
        <f t="shared" si="2343"/>
        <v>0</v>
      </c>
      <c r="CH1003" s="36">
        <f t="shared" si="2344"/>
        <v>0</v>
      </c>
      <c r="CI1003" s="36">
        <f t="shared" si="2345"/>
        <v>0</v>
      </c>
      <c r="CJ1003" s="36">
        <f t="shared" si="2346"/>
        <v>0</v>
      </c>
      <c r="CK1003" s="36">
        <f t="shared" si="2347"/>
        <v>0</v>
      </c>
      <c r="CL1003" s="36">
        <f t="shared" si="2348"/>
        <v>0</v>
      </c>
      <c r="CM1003" s="36">
        <f t="shared" si="2349"/>
        <v>0</v>
      </c>
      <c r="CN1003" s="36">
        <f t="shared" si="2350"/>
        <v>0</v>
      </c>
      <c r="CO1003" s="20">
        <f t="shared" si="2351"/>
        <v>120000</v>
      </c>
      <c r="CP1003" s="20">
        <f t="shared" si="2352"/>
        <v>2</v>
      </c>
      <c r="CQ1003" s="64" t="e">
        <f t="shared" si="2353"/>
        <v>#N/A</v>
      </c>
      <c r="CR1003" s="64" t="e">
        <f t="shared" si="2354"/>
        <v>#N/A</v>
      </c>
      <c r="CS1003" s="36" t="e">
        <f t="shared" si="2355"/>
        <v>#N/A</v>
      </c>
      <c r="CT1003" s="36">
        <f t="shared" si="2356"/>
        <v>0</v>
      </c>
      <c r="CU1003" s="36">
        <f t="shared" si="2357"/>
        <v>0</v>
      </c>
      <c r="CV1003" s="36">
        <f t="shared" si="2417"/>
        <v>0</v>
      </c>
      <c r="CW1003" s="36">
        <f t="shared" si="2358"/>
        <v>0</v>
      </c>
      <c r="CX1003" s="36">
        <f t="shared" si="2359"/>
        <v>0</v>
      </c>
      <c r="CY1003" s="36">
        <f t="shared" si="2360"/>
        <v>0</v>
      </c>
      <c r="CZ1003" s="36">
        <f t="shared" si="2418"/>
        <v>0</v>
      </c>
      <c r="DA1003" s="64">
        <f t="shared" si="2361"/>
        <v>6.7864699247519589E-3</v>
      </c>
      <c r="DB1003" s="70">
        <f t="shared" si="2419"/>
        <v>0.99325927579732054</v>
      </c>
      <c r="DC1003" s="70">
        <f>PRODUCT($DB$8:DB1003)</f>
        <v>1.5750127854757647E-4</v>
      </c>
      <c r="DD1003" s="36">
        <f t="shared" si="2362"/>
        <v>0</v>
      </c>
      <c r="DE1003" s="36">
        <f t="shared" si="2363"/>
        <v>0</v>
      </c>
      <c r="DF1003" s="36">
        <f t="shared" si="2364"/>
        <v>0</v>
      </c>
      <c r="DG1003" s="36">
        <f t="shared" si="2365"/>
        <v>0</v>
      </c>
      <c r="DH1003" s="36">
        <f t="shared" si="2366"/>
        <v>0</v>
      </c>
      <c r="DI1003" s="36">
        <f t="shared" si="2367"/>
        <v>0</v>
      </c>
      <c r="DJ1003" s="36">
        <f t="shared" si="2368"/>
        <v>0</v>
      </c>
      <c r="DK1003" s="36">
        <f t="shared" si="2369"/>
        <v>0</v>
      </c>
      <c r="DL1003" s="36">
        <f t="shared" si="2370"/>
        <v>0</v>
      </c>
      <c r="DM1003" s="36">
        <f t="shared" si="2371"/>
        <v>0</v>
      </c>
      <c r="DN1003" s="36">
        <f t="shared" ca="1" si="2420"/>
        <v>4.6137290849905055E-12</v>
      </c>
      <c r="DO1003" s="64" cm="1">
        <f t="array" ref="DO1003">IFERROR(INDEX(Tbl_FwdNom,$B1003,MATCH(LIDt,Tbl_FwdNom_Cols,0)),0)</f>
        <v>7.5453860170000002</v>
      </c>
      <c r="DP1003" s="64">
        <f t="shared" ca="1" si="2421"/>
        <v>7.4841173479999998</v>
      </c>
      <c r="DQ1003" s="64">
        <f t="shared" ca="1" si="2372"/>
        <v>6.032531626252835E-3</v>
      </c>
      <c r="DR1003" s="70">
        <f t="shared" ca="1" si="2373"/>
        <v>0.99400364159546484</v>
      </c>
      <c r="DS1003" s="70">
        <f ca="1">PRODUCT($DR$8:DR1003)</f>
        <v>6.4258270441777243E-4</v>
      </c>
      <c r="DT1003" s="36">
        <f t="shared" ca="1" si="2374"/>
        <v>0</v>
      </c>
      <c r="DU1003" s="36">
        <f t="shared" ca="1" si="2375"/>
        <v>0</v>
      </c>
      <c r="DV1003" s="36">
        <f t="shared" ca="1" si="2376"/>
        <v>0</v>
      </c>
      <c r="DW1003" s="36">
        <f t="shared" ca="1" si="2377"/>
        <v>0</v>
      </c>
      <c r="DX1003" s="36">
        <f t="shared" ca="1" si="2378"/>
        <v>0</v>
      </c>
      <c r="DY1003" s="36">
        <f t="shared" ca="1" si="2379"/>
        <v>0</v>
      </c>
      <c r="DZ1003" s="36">
        <f t="shared" ca="1" si="2380"/>
        <v>0</v>
      </c>
      <c r="EA1003" s="36">
        <f t="shared" ca="1" si="2381"/>
        <v>0</v>
      </c>
      <c r="EB1003" s="36">
        <f t="shared" ca="1" si="2382"/>
        <v>0</v>
      </c>
      <c r="EC1003" s="36">
        <f t="shared" ca="1" si="2383"/>
        <v>0</v>
      </c>
      <c r="ED1003" s="36">
        <f t="shared" ca="1" si="2384"/>
        <v>0</v>
      </c>
      <c r="EE1003" s="36">
        <f t="shared" ca="1" si="2422"/>
        <v>0</v>
      </c>
      <c r="EF1003" s="36">
        <f t="shared" ca="1" si="2385"/>
        <v>0</v>
      </c>
      <c r="EG1003" s="64"/>
      <c r="EH1003" s="64"/>
      <c r="EI1003" s="64"/>
      <c r="EJ1003" s="70"/>
      <c r="EK1003" s="70"/>
      <c r="EL1003" s="70"/>
      <c r="EM1003" s="70"/>
      <c r="EN1003" s="70"/>
      <c r="EO1003" s="36">
        <f t="shared" si="2386"/>
        <v>0</v>
      </c>
      <c r="EP1003" s="36">
        <f t="shared" si="2387"/>
        <v>0</v>
      </c>
      <c r="EQ1003" s="36">
        <f t="shared" si="2388"/>
        <v>0</v>
      </c>
      <c r="ER1003" s="36">
        <f t="shared" si="2389"/>
        <v>0</v>
      </c>
      <c r="ES1003" s="36">
        <f t="shared" si="2390"/>
        <v>0</v>
      </c>
      <c r="ET1003" s="36">
        <f t="shared" si="2391"/>
        <v>0</v>
      </c>
      <c r="EU1003" s="36">
        <f t="shared" si="2423"/>
        <v>0</v>
      </c>
      <c r="EV1003" s="36">
        <f t="shared" si="2392"/>
        <v>0</v>
      </c>
      <c r="EW1003" s="36">
        <f t="shared" si="2393"/>
        <v>0</v>
      </c>
      <c r="EX1003" s="36">
        <f t="shared" si="2424"/>
        <v>0</v>
      </c>
      <c r="EY1003" s="36">
        <f t="shared" si="2394"/>
        <v>0</v>
      </c>
      <c r="EZ1003" s="36">
        <f t="shared" si="2395"/>
        <v>0</v>
      </c>
      <c r="FA1003" s="36">
        <f t="shared" si="2396"/>
        <v>0</v>
      </c>
      <c r="FB1003" s="36">
        <f t="shared" si="2397"/>
        <v>0</v>
      </c>
      <c r="FC1003" s="36">
        <f t="shared" si="2425"/>
        <v>0</v>
      </c>
      <c r="FD1003" s="36">
        <f t="shared" si="2398"/>
        <v>0</v>
      </c>
      <c r="FE1003" s="36">
        <f t="shared" si="2399"/>
        <v>0</v>
      </c>
      <c r="FF1003" s="36">
        <f t="shared" si="2426"/>
        <v>0</v>
      </c>
      <c r="FG1003" s="36">
        <f t="shared" si="2400"/>
        <v>0</v>
      </c>
      <c r="FH1003" s="36">
        <f t="shared" si="2401"/>
        <v>0</v>
      </c>
      <c r="FI1003" s="36">
        <f t="shared" si="2402"/>
        <v>0</v>
      </c>
      <c r="FJ1003" s="36">
        <f t="shared" ca="1" si="2403"/>
        <v>0</v>
      </c>
      <c r="FK1003" s="36">
        <f t="shared" si="2404"/>
        <v>0</v>
      </c>
      <c r="FL1003" s="36">
        <f t="shared" si="2405"/>
        <v>0</v>
      </c>
      <c r="FM1003" s="36">
        <f t="shared" ca="1" si="2406"/>
        <v>0</v>
      </c>
      <c r="FN1003" s="36">
        <f t="shared" ca="1" si="2428"/>
        <v>0</v>
      </c>
    </row>
    <row r="1004" spans="2:170" x14ac:dyDescent="0.25">
      <c r="B1004" s="2">
        <v>996</v>
      </c>
      <c r="C1004" s="2">
        <f t="shared" si="2434"/>
        <v>83</v>
      </c>
      <c r="D1004" s="2">
        <f t="shared" si="2431"/>
        <v>1020</v>
      </c>
      <c r="E1004" s="2">
        <f t="shared" si="2429"/>
        <v>85</v>
      </c>
      <c r="F1004" s="189">
        <f t="shared" si="2433"/>
        <v>76031</v>
      </c>
      <c r="G1004" s="2">
        <f t="shared" si="2432"/>
        <v>2</v>
      </c>
      <c r="H1004" s="187">
        <f t="shared" si="2283"/>
        <v>117.58333333333334</v>
      </c>
      <c r="I1004" s="186">
        <f t="shared" si="2430"/>
        <v>117</v>
      </c>
      <c r="J1004" s="2">
        <f t="shared" si="2284"/>
        <v>0</v>
      </c>
      <c r="K1004" s="2">
        <f t="shared" si="2285"/>
        <v>1</v>
      </c>
      <c r="L1004">
        <f t="shared" si="2286"/>
        <v>2</v>
      </c>
      <c r="M1004" s="190">
        <f t="shared" si="2407"/>
        <v>0.93</v>
      </c>
      <c r="N1004">
        <f t="shared" si="2287"/>
        <v>1</v>
      </c>
      <c r="O1004">
        <f t="shared" si="2288"/>
        <v>100</v>
      </c>
      <c r="P1004" s="58">
        <f t="shared" si="2289"/>
        <v>4.1850000000000005</v>
      </c>
      <c r="Q1004" s="106">
        <f t="shared" si="2290"/>
        <v>1</v>
      </c>
      <c r="R1004" s="59">
        <f t="shared" si="2291"/>
        <v>1</v>
      </c>
      <c r="S1004" s="32">
        <f t="shared" si="2408"/>
        <v>1</v>
      </c>
      <c r="T1004">
        <f t="shared" si="2292"/>
        <v>1</v>
      </c>
      <c r="U1004" s="32">
        <f t="shared" si="2409"/>
        <v>0.93</v>
      </c>
      <c r="V1004">
        <f t="shared" si="2293"/>
        <v>1</v>
      </c>
      <c r="W1004">
        <f t="shared" si="2294"/>
        <v>100</v>
      </c>
      <c r="X1004" s="58">
        <f t="shared" si="2295"/>
        <v>1</v>
      </c>
      <c r="Y1004" s="58">
        <f t="shared" si="2296"/>
        <v>1</v>
      </c>
      <c r="Z1004" s="32">
        <f t="shared" si="2297"/>
        <v>1</v>
      </c>
      <c r="AA1004" s="32">
        <f t="shared" si="2298"/>
        <v>1</v>
      </c>
      <c r="AB1004" s="59">
        <f t="shared" si="2299"/>
        <v>4.9056245199999996E-3</v>
      </c>
      <c r="AC1004" s="59">
        <f t="shared" si="2300"/>
        <v>4.9056245199999996E-3</v>
      </c>
      <c r="AD1004">
        <f t="shared" si="2301"/>
        <v>1</v>
      </c>
      <c r="AE1004" s="59">
        <f t="shared" si="2302"/>
        <v>4.9056245199999996E-3</v>
      </c>
      <c r="AF1004" s="59">
        <f t="shared" si="2303"/>
        <v>4.1758461800000006E-3</v>
      </c>
      <c r="AG1004" s="59">
        <f t="shared" si="2304"/>
        <v>4.1758461800000006E-3</v>
      </c>
      <c r="AH1004">
        <f t="shared" si="2305"/>
        <v>1</v>
      </c>
      <c r="AI1004" s="59">
        <f t="shared" si="2306"/>
        <v>4.1758461800000006E-3</v>
      </c>
      <c r="AJ1004" s="59">
        <f t="shared" si="2307"/>
        <v>0</v>
      </c>
      <c r="AK1004" s="59">
        <f t="shared" si="2308"/>
        <v>0</v>
      </c>
      <c r="AL1004" s="59">
        <f t="shared" si="2309"/>
        <v>0</v>
      </c>
      <c r="AM1004" s="12">
        <f t="shared" si="2410"/>
        <v>0</v>
      </c>
      <c r="AN1004" s="12">
        <f t="shared" si="2411"/>
        <v>0</v>
      </c>
      <c r="AO1004" s="66">
        <f t="shared" si="2310"/>
        <v>0</v>
      </c>
      <c r="AP1004" s="66">
        <f t="shared" si="2311"/>
        <v>0</v>
      </c>
      <c r="AQ1004" s="59">
        <f t="shared" si="2312"/>
        <v>0</v>
      </c>
      <c r="AR1004" s="59">
        <f t="shared" si="2313"/>
        <v>0</v>
      </c>
      <c r="AS1004" s="59">
        <f t="shared" si="2314"/>
        <v>0</v>
      </c>
      <c r="AT1004" s="12">
        <f t="shared" si="2315"/>
        <v>0</v>
      </c>
      <c r="AU1004" s="59">
        <f t="shared" si="2412"/>
        <v>0</v>
      </c>
      <c r="AV1004" s="59">
        <f t="shared" si="2413"/>
        <v>0</v>
      </c>
      <c r="AW1004" s="70">
        <f t="shared" si="2316"/>
        <v>0</v>
      </c>
      <c r="AX1004" s="20">
        <f t="shared" si="2317"/>
        <v>200000</v>
      </c>
      <c r="AY1004" s="20">
        <f t="shared" si="2318"/>
        <v>0</v>
      </c>
      <c r="AZ1004" s="20">
        <f t="shared" si="2319"/>
        <v>0</v>
      </c>
      <c r="BA1004" s="20">
        <f t="shared" si="2320"/>
        <v>200000</v>
      </c>
      <c r="BB1004" s="36">
        <f t="shared" si="2321"/>
        <v>1</v>
      </c>
      <c r="BC1004" s="36">
        <f t="shared" si="2322"/>
        <v>0</v>
      </c>
      <c r="BD1004" s="80">
        <f t="shared" si="2323"/>
        <v>0</v>
      </c>
      <c r="BE1004" s="36">
        <f t="shared" si="2324"/>
        <v>0</v>
      </c>
      <c r="BF1004" s="36">
        <f t="shared" si="2325"/>
        <v>0</v>
      </c>
      <c r="BG1004" s="36">
        <f t="shared" si="2326"/>
        <v>0</v>
      </c>
      <c r="BH1004" s="36">
        <f t="shared" si="2327"/>
        <v>0</v>
      </c>
      <c r="BI1004" s="36">
        <f t="shared" si="2328"/>
        <v>0</v>
      </c>
      <c r="BJ1004" s="36">
        <f t="shared" si="2329"/>
        <v>0</v>
      </c>
      <c r="BK1004" s="36">
        <f t="shared" si="2330"/>
        <v>0</v>
      </c>
      <c r="BL1004" s="68">
        <f>IF(OR(AT1004=0,E1004&gt;ProjTerm),0,VLOOKUP(D1004,'Life Events'!$AE$5:$AI$1206,5,FALSE))</f>
        <v>0</v>
      </c>
      <c r="BM1004" s="93">
        <f t="shared" si="2331"/>
        <v>0</v>
      </c>
      <c r="BN1004" s="93">
        <f t="shared" si="2332"/>
        <v>0</v>
      </c>
      <c r="BO1004" s="36">
        <f t="shared" si="2333"/>
        <v>0</v>
      </c>
      <c r="BP1004" s="36">
        <f t="shared" si="2334"/>
        <v>0</v>
      </c>
      <c r="BQ1004" s="36">
        <f t="shared" si="2335"/>
        <v>0</v>
      </c>
      <c r="BR1004" s="36">
        <f t="shared" si="2336"/>
        <v>154.78110000000001</v>
      </c>
      <c r="BS1004" s="36">
        <f t="shared" si="2337"/>
        <v>0</v>
      </c>
      <c r="BT1004" s="36">
        <f t="shared" si="2338"/>
        <v>0</v>
      </c>
      <c r="BU1004" s="70" cm="1">
        <f t="array" ref="BU1004">IF(AND(ActInt=1,$J1004=0),INDEX(Tbl_FwdNom,$B1004-IVP,MATCH(ValnDt,Tbl_FwdNom_Cols)),INDEX(Tbl_FwdNom,$B1004,MATCH(StartDt,Tbl_FwdNom_Cols)))</f>
        <v>8.4488284010000001</v>
      </c>
      <c r="BV1004" s="70" cm="1">
        <f t="array" ref="BV1004">INDEX(Tbl_FwdReal,$B1004,MATCH(StartDt,Tbl_FwdReal_Cols))</f>
        <v>2.6871576190000002</v>
      </c>
      <c r="BW1004" s="70" cm="1">
        <f t="array" ref="BW1004">IF(RunType&lt;&gt;"OPN",INDEX(Tbl_FwdReal,$B1004,MATCH(ValnDt,Tbl_FwdReal_Cols)),IF(AND($J1004=0,ActInt=1),INDEX(Tbl_FwdReal,$B1004-IVP,MATCH(ValnDt,Tbl_FwdReal_Cols)),-999))*$K1004</f>
        <v>2.6871576190000002</v>
      </c>
      <c r="BX1004" s="70">
        <f t="shared" si="2339"/>
        <v>2.6871576190000003E-2</v>
      </c>
      <c r="BY1004" s="70">
        <f t="shared" si="2414"/>
        <v>5.6108971322173629E-2</v>
      </c>
      <c r="BZ1004" s="64">
        <f t="shared" si="2427"/>
        <v>4.5596447304845356E-3</v>
      </c>
      <c r="CA1004" s="70" cm="1">
        <f t="array" ref="CA1004">IF($J1004=1,CA1003*(1+INDEX(Tbl_CPI,$B1004,MATCH(IF(RunType="OPN",StartDt,ValnDt),Tbl_CPI_Cols))),0)</f>
        <v>0</v>
      </c>
      <c r="CB1004" s="70">
        <f t="shared" si="2415"/>
        <v>208.29351251278095</v>
      </c>
      <c r="CC1004" s="70">
        <f t="shared" si="2416"/>
        <v>208.29351251278095</v>
      </c>
      <c r="CD1004" s="36">
        <f t="shared" si="2340"/>
        <v>999.00188975331821</v>
      </c>
      <c r="CE1004" s="36">
        <f t="shared" si="2341"/>
        <v>0</v>
      </c>
      <c r="CF1004" s="36">
        <f t="shared" si="2342"/>
        <v>0</v>
      </c>
      <c r="CG1004" s="36">
        <f t="shared" si="2343"/>
        <v>0</v>
      </c>
      <c r="CH1004" s="36">
        <f t="shared" si="2344"/>
        <v>0</v>
      </c>
      <c r="CI1004" s="36">
        <f t="shared" si="2345"/>
        <v>0</v>
      </c>
      <c r="CJ1004" s="36">
        <f t="shared" si="2346"/>
        <v>0</v>
      </c>
      <c r="CK1004" s="36">
        <f t="shared" si="2347"/>
        <v>0</v>
      </c>
      <c r="CL1004" s="36">
        <f t="shared" si="2348"/>
        <v>0</v>
      </c>
      <c r="CM1004" s="36">
        <f t="shared" si="2349"/>
        <v>0</v>
      </c>
      <c r="CN1004" s="36">
        <f t="shared" si="2350"/>
        <v>0</v>
      </c>
      <c r="CO1004" s="20">
        <f t="shared" si="2351"/>
        <v>120000</v>
      </c>
      <c r="CP1004" s="20">
        <f t="shared" si="2352"/>
        <v>2</v>
      </c>
      <c r="CQ1004" s="64" t="e">
        <f t="shared" si="2353"/>
        <v>#N/A</v>
      </c>
      <c r="CR1004" s="64" t="e">
        <f t="shared" si="2354"/>
        <v>#N/A</v>
      </c>
      <c r="CS1004" s="36" t="e">
        <f t="shared" si="2355"/>
        <v>#N/A</v>
      </c>
      <c r="CT1004" s="36">
        <f t="shared" si="2356"/>
        <v>0</v>
      </c>
      <c r="CU1004" s="36">
        <f t="shared" si="2357"/>
        <v>0</v>
      </c>
      <c r="CV1004" s="36">
        <f t="shared" si="2417"/>
        <v>0</v>
      </c>
      <c r="CW1004" s="36">
        <f t="shared" si="2358"/>
        <v>0</v>
      </c>
      <c r="CX1004" s="36">
        <f t="shared" si="2359"/>
        <v>0</v>
      </c>
      <c r="CY1004" s="36">
        <f t="shared" si="2360"/>
        <v>0</v>
      </c>
      <c r="CZ1004" s="36">
        <f t="shared" si="2418"/>
        <v>0</v>
      </c>
      <c r="DA1004" s="64">
        <f t="shared" si="2361"/>
        <v>6.7819144059586556E-3</v>
      </c>
      <c r="DB1004" s="70">
        <f t="shared" si="2419"/>
        <v>0.99326377012844902</v>
      </c>
      <c r="DC1004" s="70">
        <f>PRODUCT($DB$8:DB1004)</f>
        <v>1.5644031373021681E-4</v>
      </c>
      <c r="DD1004" s="36">
        <f t="shared" si="2362"/>
        <v>0</v>
      </c>
      <c r="DE1004" s="36">
        <f t="shared" si="2363"/>
        <v>0</v>
      </c>
      <c r="DF1004" s="36">
        <f t="shared" si="2364"/>
        <v>0</v>
      </c>
      <c r="DG1004" s="36">
        <f t="shared" si="2365"/>
        <v>0</v>
      </c>
      <c r="DH1004" s="36">
        <f t="shared" si="2366"/>
        <v>0</v>
      </c>
      <c r="DI1004" s="36">
        <f t="shared" si="2367"/>
        <v>0</v>
      </c>
      <c r="DJ1004" s="36">
        <f t="shared" si="2368"/>
        <v>0</v>
      </c>
      <c r="DK1004" s="36">
        <f t="shared" si="2369"/>
        <v>0</v>
      </c>
      <c r="DL1004" s="36">
        <f t="shared" si="2370"/>
        <v>0</v>
      </c>
      <c r="DM1004" s="36">
        <f t="shared" si="2371"/>
        <v>0</v>
      </c>
      <c r="DN1004" s="36">
        <f t="shared" ca="1" si="2420"/>
        <v>4.6137290849905055E-12</v>
      </c>
      <c r="DO1004" s="64" cm="1">
        <f t="array" ref="DO1004">IFERROR(INDEX(Tbl_FwdNom,$B1004,MATCH(LIDt,Tbl_FwdNom_Cols,0)),0)</f>
        <v>7.5436836380000001</v>
      </c>
      <c r="DP1004" s="64">
        <f t="shared" ca="1" si="2421"/>
        <v>7.482415939</v>
      </c>
      <c r="DQ1004" s="64">
        <f t="shared" ca="1" si="2372"/>
        <v>6.0312045424129046E-3</v>
      </c>
      <c r="DR1004" s="70">
        <f t="shared" ca="1" si="2373"/>
        <v>0.99400495281341084</v>
      </c>
      <c r="DS1004" s="70">
        <f ca="1">PRODUCT($DR$8:DR1004)</f>
        <v>6.3873039078350181E-4</v>
      </c>
      <c r="DT1004" s="36">
        <f t="shared" ca="1" si="2374"/>
        <v>0</v>
      </c>
      <c r="DU1004" s="36">
        <f t="shared" ca="1" si="2375"/>
        <v>0</v>
      </c>
      <c r="DV1004" s="36">
        <f t="shared" ca="1" si="2376"/>
        <v>0</v>
      </c>
      <c r="DW1004" s="36">
        <f t="shared" ca="1" si="2377"/>
        <v>0</v>
      </c>
      <c r="DX1004" s="36">
        <f t="shared" ca="1" si="2378"/>
        <v>0</v>
      </c>
      <c r="DY1004" s="36">
        <f t="shared" ca="1" si="2379"/>
        <v>0</v>
      </c>
      <c r="DZ1004" s="36">
        <f t="shared" ca="1" si="2380"/>
        <v>0</v>
      </c>
      <c r="EA1004" s="36">
        <f t="shared" ca="1" si="2381"/>
        <v>0</v>
      </c>
      <c r="EB1004" s="36">
        <f t="shared" ca="1" si="2382"/>
        <v>0</v>
      </c>
      <c r="EC1004" s="36">
        <f t="shared" ca="1" si="2383"/>
        <v>0</v>
      </c>
      <c r="ED1004" s="36">
        <f t="shared" ca="1" si="2384"/>
        <v>0</v>
      </c>
      <c r="EE1004" s="36">
        <f t="shared" ca="1" si="2422"/>
        <v>0</v>
      </c>
      <c r="EF1004" s="36">
        <f t="shared" ca="1" si="2385"/>
        <v>0</v>
      </c>
      <c r="EG1004" s="64"/>
      <c r="EH1004" s="64"/>
      <c r="EI1004" s="64"/>
      <c r="EJ1004" s="70"/>
      <c r="EK1004" s="70"/>
      <c r="EL1004" s="70"/>
      <c r="EM1004" s="70"/>
      <c r="EN1004" s="70"/>
      <c r="EO1004" s="36">
        <f t="shared" si="2386"/>
        <v>0</v>
      </c>
      <c r="EP1004" s="36">
        <f t="shared" si="2387"/>
        <v>0</v>
      </c>
      <c r="EQ1004" s="36">
        <f t="shared" si="2388"/>
        <v>0</v>
      </c>
      <c r="ER1004" s="36">
        <f t="shared" si="2389"/>
        <v>0</v>
      </c>
      <c r="ES1004" s="36">
        <f t="shared" si="2390"/>
        <v>0</v>
      </c>
      <c r="ET1004" s="36">
        <f t="shared" si="2391"/>
        <v>0</v>
      </c>
      <c r="EU1004" s="36">
        <f t="shared" si="2423"/>
        <v>0</v>
      </c>
      <c r="EV1004" s="36">
        <f t="shared" si="2392"/>
        <v>0</v>
      </c>
      <c r="EW1004" s="36">
        <f t="shared" si="2393"/>
        <v>0</v>
      </c>
      <c r="EX1004" s="36">
        <f t="shared" si="2424"/>
        <v>0</v>
      </c>
      <c r="EY1004" s="36">
        <f t="shared" si="2394"/>
        <v>0</v>
      </c>
      <c r="EZ1004" s="36">
        <f t="shared" si="2395"/>
        <v>0</v>
      </c>
      <c r="FA1004" s="36">
        <f t="shared" si="2396"/>
        <v>0</v>
      </c>
      <c r="FB1004" s="36">
        <f t="shared" si="2397"/>
        <v>0</v>
      </c>
      <c r="FC1004" s="36">
        <f t="shared" si="2425"/>
        <v>0</v>
      </c>
      <c r="FD1004" s="36">
        <f t="shared" si="2398"/>
        <v>0</v>
      </c>
      <c r="FE1004" s="36">
        <f t="shared" si="2399"/>
        <v>0</v>
      </c>
      <c r="FF1004" s="36">
        <f t="shared" si="2426"/>
        <v>0</v>
      </c>
      <c r="FG1004" s="36">
        <f t="shared" si="2400"/>
        <v>0</v>
      </c>
      <c r="FH1004" s="36">
        <f t="shared" si="2401"/>
        <v>0</v>
      </c>
      <c r="FI1004" s="36">
        <f t="shared" si="2402"/>
        <v>0</v>
      </c>
      <c r="FJ1004" s="36">
        <f t="shared" ca="1" si="2403"/>
        <v>0</v>
      </c>
      <c r="FK1004" s="36">
        <f t="shared" si="2404"/>
        <v>0</v>
      </c>
      <c r="FL1004" s="36">
        <f t="shared" si="2405"/>
        <v>0</v>
      </c>
      <c r="FM1004" s="36">
        <f t="shared" ca="1" si="2406"/>
        <v>0</v>
      </c>
      <c r="FN1004" s="36">
        <f t="shared" ca="1" si="2428"/>
        <v>0</v>
      </c>
    </row>
    <row r="1005" spans="2:170" x14ac:dyDescent="0.25">
      <c r="B1005" s="2">
        <v>997</v>
      </c>
      <c r="C1005" s="2">
        <f t="shared" si="2434"/>
        <v>84</v>
      </c>
      <c r="D1005" s="2">
        <f t="shared" si="2431"/>
        <v>1021</v>
      </c>
      <c r="E1005" s="2">
        <f t="shared" si="2429"/>
        <v>86</v>
      </c>
      <c r="F1005" s="189">
        <f t="shared" si="2433"/>
        <v>76062</v>
      </c>
      <c r="G1005" s="2">
        <f t="shared" si="2432"/>
        <v>3</v>
      </c>
      <c r="H1005" s="187">
        <f t="shared" si="2283"/>
        <v>117.66666666666666</v>
      </c>
      <c r="I1005" s="186">
        <f t="shared" si="2430"/>
        <v>117</v>
      </c>
      <c r="J1005" s="2">
        <f t="shared" si="2284"/>
        <v>0</v>
      </c>
      <c r="K1005" s="2">
        <f t="shared" si="2285"/>
        <v>1</v>
      </c>
      <c r="L1005">
        <f t="shared" si="2286"/>
        <v>2</v>
      </c>
      <c r="M1005" s="190">
        <f t="shared" si="2407"/>
        <v>0.93</v>
      </c>
      <c r="N1005">
        <f t="shared" si="2287"/>
        <v>1</v>
      </c>
      <c r="O1005">
        <f t="shared" si="2288"/>
        <v>100</v>
      </c>
      <c r="P1005" s="58">
        <f t="shared" si="2289"/>
        <v>4.1850000000000005</v>
      </c>
      <c r="Q1005" s="106">
        <f t="shared" si="2290"/>
        <v>1</v>
      </c>
      <c r="R1005" s="59">
        <f t="shared" si="2291"/>
        <v>1</v>
      </c>
      <c r="S1005" s="32">
        <f t="shared" si="2408"/>
        <v>1</v>
      </c>
      <c r="T1005">
        <f t="shared" si="2292"/>
        <v>1</v>
      </c>
      <c r="U1005" s="32">
        <f t="shared" si="2409"/>
        <v>0.93</v>
      </c>
      <c r="V1005">
        <f t="shared" si="2293"/>
        <v>1</v>
      </c>
      <c r="W1005">
        <f t="shared" si="2294"/>
        <v>100</v>
      </c>
      <c r="X1005" s="58">
        <f t="shared" si="2295"/>
        <v>1</v>
      </c>
      <c r="Y1005" s="58">
        <f t="shared" si="2296"/>
        <v>1</v>
      </c>
      <c r="Z1005" s="32">
        <f t="shared" si="2297"/>
        <v>1</v>
      </c>
      <c r="AA1005" s="32">
        <f t="shared" si="2298"/>
        <v>1</v>
      </c>
      <c r="AB1005" s="59">
        <f t="shared" si="2299"/>
        <v>4.9056245199999996E-3</v>
      </c>
      <c r="AC1005" s="59">
        <f t="shared" si="2300"/>
        <v>4.9056245199999996E-3</v>
      </c>
      <c r="AD1005">
        <f t="shared" si="2301"/>
        <v>1</v>
      </c>
      <c r="AE1005" s="59">
        <f t="shared" si="2302"/>
        <v>4.9056245199999996E-3</v>
      </c>
      <c r="AF1005" s="59">
        <f t="shared" si="2303"/>
        <v>4.1758461800000006E-3</v>
      </c>
      <c r="AG1005" s="59">
        <f t="shared" si="2304"/>
        <v>4.1758461800000006E-3</v>
      </c>
      <c r="AH1005">
        <f t="shared" si="2305"/>
        <v>1</v>
      </c>
      <c r="AI1005" s="59">
        <f t="shared" si="2306"/>
        <v>4.1758461800000006E-3</v>
      </c>
      <c r="AJ1005" s="59">
        <f t="shared" si="2307"/>
        <v>0</v>
      </c>
      <c r="AK1005" s="59">
        <f t="shared" si="2308"/>
        <v>0</v>
      </c>
      <c r="AL1005" s="59">
        <f t="shared" si="2309"/>
        <v>0</v>
      </c>
      <c r="AM1005" s="12">
        <f t="shared" si="2410"/>
        <v>0</v>
      </c>
      <c r="AN1005" s="12">
        <f t="shared" si="2411"/>
        <v>0</v>
      </c>
      <c r="AO1005" s="66">
        <f t="shared" si="2310"/>
        <v>0</v>
      </c>
      <c r="AP1005" s="66">
        <f t="shared" si="2311"/>
        <v>0</v>
      </c>
      <c r="AQ1005" s="59">
        <f t="shared" si="2312"/>
        <v>0</v>
      </c>
      <c r="AR1005" s="59">
        <f t="shared" si="2313"/>
        <v>0</v>
      </c>
      <c r="AS1005" s="59">
        <f t="shared" si="2314"/>
        <v>0</v>
      </c>
      <c r="AT1005" s="12">
        <f t="shared" si="2315"/>
        <v>0</v>
      </c>
      <c r="AU1005" s="59">
        <f t="shared" si="2412"/>
        <v>0</v>
      </c>
      <c r="AV1005" s="59">
        <f t="shared" si="2413"/>
        <v>0</v>
      </c>
      <c r="AW1005" s="70">
        <f t="shared" si="2316"/>
        <v>0</v>
      </c>
      <c r="AX1005" s="20">
        <f t="shared" si="2317"/>
        <v>200000</v>
      </c>
      <c r="AY1005" s="20">
        <f t="shared" si="2318"/>
        <v>0</v>
      </c>
      <c r="AZ1005" s="20">
        <f t="shared" si="2319"/>
        <v>0</v>
      </c>
      <c r="BA1005" s="20">
        <f t="shared" si="2320"/>
        <v>200000</v>
      </c>
      <c r="BB1005" s="36">
        <f t="shared" si="2321"/>
        <v>1</v>
      </c>
      <c r="BC1005" s="36">
        <f t="shared" si="2322"/>
        <v>0</v>
      </c>
      <c r="BD1005" s="80">
        <f t="shared" si="2323"/>
        <v>0</v>
      </c>
      <c r="BE1005" s="36">
        <f t="shared" si="2324"/>
        <v>0</v>
      </c>
      <c r="BF1005" s="36">
        <f t="shared" si="2325"/>
        <v>0</v>
      </c>
      <c r="BG1005" s="36">
        <f t="shared" si="2326"/>
        <v>0</v>
      </c>
      <c r="BH1005" s="36">
        <f t="shared" si="2327"/>
        <v>0</v>
      </c>
      <c r="BI1005" s="36">
        <f t="shared" si="2328"/>
        <v>0</v>
      </c>
      <c r="BJ1005" s="36">
        <f t="shared" si="2329"/>
        <v>0</v>
      </c>
      <c r="BK1005" s="36">
        <f t="shared" si="2330"/>
        <v>0</v>
      </c>
      <c r="BL1005" s="68">
        <f>IF(OR(AT1005=0,E1005&gt;ProjTerm),0,VLOOKUP(D1005,'Life Events'!$AE$5:$AI$1206,5,FALSE))</f>
        <v>0</v>
      </c>
      <c r="BM1005" s="93">
        <f t="shared" si="2331"/>
        <v>0</v>
      </c>
      <c r="BN1005" s="93">
        <f t="shared" si="2332"/>
        <v>0</v>
      </c>
      <c r="BO1005" s="36">
        <f t="shared" si="2333"/>
        <v>0</v>
      </c>
      <c r="BP1005" s="36">
        <f t="shared" si="2334"/>
        <v>0</v>
      </c>
      <c r="BQ1005" s="36">
        <f t="shared" si="2335"/>
        <v>0</v>
      </c>
      <c r="BR1005" s="36">
        <f t="shared" si="2336"/>
        <v>154.78110000000001</v>
      </c>
      <c r="BS1005" s="36">
        <f t="shared" si="2337"/>
        <v>0</v>
      </c>
      <c r="BT1005" s="36">
        <f t="shared" si="2338"/>
        <v>0</v>
      </c>
      <c r="BU1005" s="70" cm="1">
        <f t="array" ref="BU1005">IF(AND(ActInt=1,$J1005=0),INDEX(Tbl_FwdNom,$B1005-IVP,MATCH(ValnDt,Tbl_FwdNom_Cols)),INDEX(Tbl_FwdNom,$B1005,MATCH(StartDt,Tbl_FwdNom_Cols)))</f>
        <v>8.4429400220000002</v>
      </c>
      <c r="BV1005" s="70" cm="1">
        <f t="array" ref="BV1005">INDEX(Tbl_FwdReal,$B1005,MATCH(StartDt,Tbl_FwdReal_Cols))</f>
        <v>2.6838002489999999</v>
      </c>
      <c r="BW1005" s="70" cm="1">
        <f t="array" ref="BW1005">IF(RunType&lt;&gt;"OPN",INDEX(Tbl_FwdReal,$B1005,MATCH(ValnDt,Tbl_FwdReal_Cols)),IF(AND($J1005=0,ActInt=1),INDEX(Tbl_FwdReal,$B1005-IVP,MATCH(ValnDt,Tbl_FwdReal_Cols)),-999))*$K1005</f>
        <v>2.6838002489999999</v>
      </c>
      <c r="BX1005" s="70">
        <f t="shared" si="2339"/>
        <v>2.6838002489999999E-2</v>
      </c>
      <c r="BY1005" s="70">
        <f t="shared" si="2414"/>
        <v>5.6086157300708983E-2</v>
      </c>
      <c r="BZ1005" s="64">
        <f t="shared" si="2427"/>
        <v>4.5578363413227851E-3</v>
      </c>
      <c r="CA1005" s="70" cm="1">
        <f t="array" ref="CA1005">IF($J1005=1,CA1004*(1+INDEX(Tbl_CPI,$B1005,MATCH(IF(RunType="OPN",StartDt,ValnDt),Tbl_CPI_Cols))),0)</f>
        <v>0</v>
      </c>
      <c r="CB1005" s="70">
        <f t="shared" si="2415"/>
        <v>209.24288025377348</v>
      </c>
      <c r="CC1005" s="70">
        <f t="shared" si="2416"/>
        <v>208.29351251278095</v>
      </c>
      <c r="CD1005" s="36">
        <f t="shared" si="2340"/>
        <v>1055.1802188043293</v>
      </c>
      <c r="CE1005" s="36">
        <f t="shared" si="2341"/>
        <v>0</v>
      </c>
      <c r="CF1005" s="36">
        <f t="shared" si="2342"/>
        <v>0</v>
      </c>
      <c r="CG1005" s="36">
        <f t="shared" si="2343"/>
        <v>0</v>
      </c>
      <c r="CH1005" s="36">
        <f t="shared" si="2344"/>
        <v>0</v>
      </c>
      <c r="CI1005" s="36">
        <f t="shared" si="2345"/>
        <v>0</v>
      </c>
      <c r="CJ1005" s="36">
        <f t="shared" si="2346"/>
        <v>0</v>
      </c>
      <c r="CK1005" s="36">
        <f t="shared" si="2347"/>
        <v>0</v>
      </c>
      <c r="CL1005" s="36">
        <f t="shared" si="2348"/>
        <v>0</v>
      </c>
      <c r="CM1005" s="36">
        <f t="shared" si="2349"/>
        <v>0</v>
      </c>
      <c r="CN1005" s="36">
        <f t="shared" si="2350"/>
        <v>0</v>
      </c>
      <c r="CO1005" s="20">
        <f t="shared" si="2351"/>
        <v>120000</v>
      </c>
      <c r="CP1005" s="20">
        <f t="shared" si="2352"/>
        <v>2</v>
      </c>
      <c r="CQ1005" s="64" t="e">
        <f t="shared" si="2353"/>
        <v>#N/A</v>
      </c>
      <c r="CR1005" s="64" t="e">
        <f t="shared" si="2354"/>
        <v>#N/A</v>
      </c>
      <c r="CS1005" s="36" t="e">
        <f t="shared" si="2355"/>
        <v>#N/A</v>
      </c>
      <c r="CT1005" s="36">
        <f t="shared" si="2356"/>
        <v>0</v>
      </c>
      <c r="CU1005" s="36">
        <f t="shared" si="2357"/>
        <v>0</v>
      </c>
      <c r="CV1005" s="36">
        <f t="shared" si="2417"/>
        <v>0</v>
      </c>
      <c r="CW1005" s="36">
        <f t="shared" si="2358"/>
        <v>0</v>
      </c>
      <c r="CX1005" s="36">
        <f t="shared" si="2359"/>
        <v>0</v>
      </c>
      <c r="CY1005" s="36">
        <f t="shared" si="2360"/>
        <v>0</v>
      </c>
      <c r="CZ1005" s="36">
        <f t="shared" si="2418"/>
        <v>0</v>
      </c>
      <c r="DA1005" s="64">
        <f t="shared" si="2361"/>
        <v>6.7773589079833663E-3</v>
      </c>
      <c r="DB1005" s="70">
        <f t="shared" si="2419"/>
        <v>0.99326826447971128</v>
      </c>
      <c r="DC1005" s="70">
        <f>PRODUCT($DB$8:DB1005)</f>
        <v>1.5538719891347401E-4</v>
      </c>
      <c r="DD1005" s="36">
        <f t="shared" si="2362"/>
        <v>0</v>
      </c>
      <c r="DE1005" s="36">
        <f t="shared" si="2363"/>
        <v>0</v>
      </c>
      <c r="DF1005" s="36">
        <f t="shared" si="2364"/>
        <v>0</v>
      </c>
      <c r="DG1005" s="36">
        <f t="shared" si="2365"/>
        <v>0</v>
      </c>
      <c r="DH1005" s="36">
        <f t="shared" si="2366"/>
        <v>0</v>
      </c>
      <c r="DI1005" s="36">
        <f t="shared" si="2367"/>
        <v>0</v>
      </c>
      <c r="DJ1005" s="36">
        <f t="shared" si="2368"/>
        <v>0</v>
      </c>
      <c r="DK1005" s="36">
        <f t="shared" si="2369"/>
        <v>0</v>
      </c>
      <c r="DL1005" s="36">
        <f t="shared" si="2370"/>
        <v>0</v>
      </c>
      <c r="DM1005" s="36">
        <f t="shared" si="2371"/>
        <v>0</v>
      </c>
      <c r="DN1005" s="36">
        <f t="shared" ca="1" si="2420"/>
        <v>4.6137290849905055E-12</v>
      </c>
      <c r="DO1005" s="64" cm="1">
        <f t="array" ref="DO1005">IFERROR(INDEX(Tbl_FwdNom,$B1005,MATCH(LIDt,Tbl_FwdNom_Cols,0)),0)</f>
        <v>7.5419812860000004</v>
      </c>
      <c r="DP1005" s="64">
        <f t="shared" ca="1" si="2421"/>
        <v>7.4807145569999998</v>
      </c>
      <c r="DQ1005" s="64">
        <f t="shared" ca="1" si="2372"/>
        <v>6.0298774603764205E-3</v>
      </c>
      <c r="DR1005" s="70">
        <f t="shared" ca="1" si="2373"/>
        <v>0.99400626403303427</v>
      </c>
      <c r="DS1005" s="70">
        <f ca="1">PRODUCT($DR$8:DR1005)</f>
        <v>6.3490200946706864E-4</v>
      </c>
      <c r="DT1005" s="36">
        <f t="shared" ca="1" si="2374"/>
        <v>0</v>
      </c>
      <c r="DU1005" s="36">
        <f t="shared" ca="1" si="2375"/>
        <v>0</v>
      </c>
      <c r="DV1005" s="36">
        <f t="shared" ca="1" si="2376"/>
        <v>0</v>
      </c>
      <c r="DW1005" s="36">
        <f t="shared" ca="1" si="2377"/>
        <v>0</v>
      </c>
      <c r="DX1005" s="36">
        <f t="shared" ca="1" si="2378"/>
        <v>0</v>
      </c>
      <c r="DY1005" s="36">
        <f t="shared" ca="1" si="2379"/>
        <v>0</v>
      </c>
      <c r="DZ1005" s="36">
        <f t="shared" ca="1" si="2380"/>
        <v>0</v>
      </c>
      <c r="EA1005" s="36">
        <f t="shared" ca="1" si="2381"/>
        <v>0</v>
      </c>
      <c r="EB1005" s="36">
        <f t="shared" ca="1" si="2382"/>
        <v>0</v>
      </c>
      <c r="EC1005" s="36">
        <f t="shared" ca="1" si="2383"/>
        <v>0</v>
      </c>
      <c r="ED1005" s="36">
        <f t="shared" ca="1" si="2384"/>
        <v>0</v>
      </c>
      <c r="EE1005" s="36">
        <f t="shared" ca="1" si="2422"/>
        <v>0</v>
      </c>
      <c r="EF1005" s="36">
        <f t="shared" ca="1" si="2385"/>
        <v>0</v>
      </c>
      <c r="EG1005" s="64"/>
      <c r="EH1005" s="64"/>
      <c r="EI1005" s="64"/>
      <c r="EJ1005" s="70"/>
      <c r="EK1005" s="70"/>
      <c r="EL1005" s="70"/>
      <c r="EM1005" s="70"/>
      <c r="EN1005" s="70"/>
      <c r="EO1005" s="36">
        <f t="shared" si="2386"/>
        <v>0</v>
      </c>
      <c r="EP1005" s="36">
        <f t="shared" si="2387"/>
        <v>0</v>
      </c>
      <c r="EQ1005" s="36">
        <f t="shared" si="2388"/>
        <v>0</v>
      </c>
      <c r="ER1005" s="36">
        <f t="shared" si="2389"/>
        <v>0</v>
      </c>
      <c r="ES1005" s="36">
        <f t="shared" si="2390"/>
        <v>0</v>
      </c>
      <c r="ET1005" s="36">
        <f t="shared" si="2391"/>
        <v>0</v>
      </c>
      <c r="EU1005" s="36">
        <f t="shared" si="2423"/>
        <v>0</v>
      </c>
      <c r="EV1005" s="36">
        <f t="shared" si="2392"/>
        <v>0</v>
      </c>
      <c r="EW1005" s="36">
        <f t="shared" si="2393"/>
        <v>0</v>
      </c>
      <c r="EX1005" s="36">
        <f t="shared" si="2424"/>
        <v>0</v>
      </c>
      <c r="EY1005" s="36">
        <f t="shared" si="2394"/>
        <v>0</v>
      </c>
      <c r="EZ1005" s="36">
        <f t="shared" si="2395"/>
        <v>0</v>
      </c>
      <c r="FA1005" s="36">
        <f t="shared" si="2396"/>
        <v>0</v>
      </c>
      <c r="FB1005" s="36">
        <f t="shared" si="2397"/>
        <v>0</v>
      </c>
      <c r="FC1005" s="36">
        <f t="shared" si="2425"/>
        <v>0</v>
      </c>
      <c r="FD1005" s="36">
        <f t="shared" si="2398"/>
        <v>0</v>
      </c>
      <c r="FE1005" s="36">
        <f t="shared" si="2399"/>
        <v>0</v>
      </c>
      <c r="FF1005" s="36">
        <f t="shared" si="2426"/>
        <v>0</v>
      </c>
      <c r="FG1005" s="36">
        <f t="shared" si="2400"/>
        <v>0</v>
      </c>
      <c r="FH1005" s="36">
        <f t="shared" si="2401"/>
        <v>0</v>
      </c>
      <c r="FI1005" s="36">
        <f t="shared" si="2402"/>
        <v>0</v>
      </c>
      <c r="FJ1005" s="36">
        <f t="shared" ca="1" si="2403"/>
        <v>0</v>
      </c>
      <c r="FK1005" s="36">
        <f t="shared" si="2404"/>
        <v>0</v>
      </c>
      <c r="FL1005" s="36">
        <f t="shared" si="2405"/>
        <v>0</v>
      </c>
      <c r="FM1005" s="36">
        <f t="shared" ca="1" si="2406"/>
        <v>0</v>
      </c>
      <c r="FN1005" s="36">
        <f t="shared" ca="1" si="2428"/>
        <v>0</v>
      </c>
    </row>
    <row r="1006" spans="2:170" x14ac:dyDescent="0.25">
      <c r="B1006" s="2">
        <v>998</v>
      </c>
      <c r="C1006" s="2">
        <f t="shared" si="2434"/>
        <v>84</v>
      </c>
      <c r="D1006" s="2">
        <f t="shared" si="2431"/>
        <v>1022</v>
      </c>
      <c r="E1006" s="2">
        <f t="shared" si="2429"/>
        <v>86</v>
      </c>
      <c r="F1006" s="189">
        <f t="shared" si="2433"/>
        <v>76092</v>
      </c>
      <c r="G1006" s="2">
        <f t="shared" si="2432"/>
        <v>4</v>
      </c>
      <c r="H1006" s="187">
        <f t="shared" si="2283"/>
        <v>117.75</v>
      </c>
      <c r="I1006" s="186">
        <f t="shared" si="2430"/>
        <v>117</v>
      </c>
      <c r="J1006" s="2">
        <f t="shared" si="2284"/>
        <v>0</v>
      </c>
      <c r="K1006" s="2">
        <f t="shared" si="2285"/>
        <v>1</v>
      </c>
      <c r="L1006">
        <f t="shared" si="2286"/>
        <v>2</v>
      </c>
      <c r="M1006" s="190">
        <f t="shared" si="2407"/>
        <v>0.93</v>
      </c>
      <c r="N1006">
        <f t="shared" si="2287"/>
        <v>1</v>
      </c>
      <c r="O1006">
        <f t="shared" si="2288"/>
        <v>100</v>
      </c>
      <c r="P1006" s="58">
        <f t="shared" si="2289"/>
        <v>4.1850000000000005</v>
      </c>
      <c r="Q1006" s="106">
        <f t="shared" si="2290"/>
        <v>1</v>
      </c>
      <c r="R1006" s="59">
        <f t="shared" si="2291"/>
        <v>1</v>
      </c>
      <c r="S1006" s="32">
        <f t="shared" si="2408"/>
        <v>1</v>
      </c>
      <c r="T1006">
        <f t="shared" si="2292"/>
        <v>1</v>
      </c>
      <c r="U1006" s="32">
        <f t="shared" si="2409"/>
        <v>0.93</v>
      </c>
      <c r="V1006">
        <f t="shared" si="2293"/>
        <v>1</v>
      </c>
      <c r="W1006">
        <f t="shared" si="2294"/>
        <v>100</v>
      </c>
      <c r="X1006" s="58">
        <f t="shared" si="2295"/>
        <v>1</v>
      </c>
      <c r="Y1006" s="58">
        <f t="shared" si="2296"/>
        <v>1</v>
      </c>
      <c r="Z1006" s="32">
        <f t="shared" si="2297"/>
        <v>1</v>
      </c>
      <c r="AA1006" s="32">
        <f t="shared" si="2298"/>
        <v>1</v>
      </c>
      <c r="AB1006" s="59">
        <f t="shared" si="2299"/>
        <v>4.9056245199999996E-3</v>
      </c>
      <c r="AC1006" s="59">
        <f t="shared" si="2300"/>
        <v>4.9056245199999996E-3</v>
      </c>
      <c r="AD1006">
        <f t="shared" si="2301"/>
        <v>1</v>
      </c>
      <c r="AE1006" s="59">
        <f t="shared" si="2302"/>
        <v>4.9056245199999996E-3</v>
      </c>
      <c r="AF1006" s="59">
        <f t="shared" si="2303"/>
        <v>4.1758461800000006E-3</v>
      </c>
      <c r="AG1006" s="59">
        <f t="shared" si="2304"/>
        <v>4.1758461800000006E-3</v>
      </c>
      <c r="AH1006">
        <f t="shared" si="2305"/>
        <v>1</v>
      </c>
      <c r="AI1006" s="59">
        <f t="shared" si="2306"/>
        <v>4.1758461800000006E-3</v>
      </c>
      <c r="AJ1006" s="59">
        <f t="shared" si="2307"/>
        <v>0</v>
      </c>
      <c r="AK1006" s="59">
        <f t="shared" si="2308"/>
        <v>0</v>
      </c>
      <c r="AL1006" s="59">
        <f t="shared" si="2309"/>
        <v>0</v>
      </c>
      <c r="AM1006" s="12">
        <f t="shared" si="2410"/>
        <v>0</v>
      </c>
      <c r="AN1006" s="12">
        <f t="shared" si="2411"/>
        <v>0</v>
      </c>
      <c r="AO1006" s="66">
        <f t="shared" si="2310"/>
        <v>0</v>
      </c>
      <c r="AP1006" s="66">
        <f t="shared" si="2311"/>
        <v>0</v>
      </c>
      <c r="AQ1006" s="59">
        <f t="shared" si="2312"/>
        <v>0</v>
      </c>
      <c r="AR1006" s="59">
        <f t="shared" si="2313"/>
        <v>0</v>
      </c>
      <c r="AS1006" s="59">
        <f t="shared" si="2314"/>
        <v>0</v>
      </c>
      <c r="AT1006" s="12">
        <f t="shared" si="2315"/>
        <v>0</v>
      </c>
      <c r="AU1006" s="59">
        <f t="shared" si="2412"/>
        <v>0</v>
      </c>
      <c r="AV1006" s="59">
        <f t="shared" si="2413"/>
        <v>0</v>
      </c>
      <c r="AW1006" s="70">
        <f t="shared" si="2316"/>
        <v>0</v>
      </c>
      <c r="AX1006" s="20">
        <f t="shared" si="2317"/>
        <v>200000</v>
      </c>
      <c r="AY1006" s="20">
        <f t="shared" si="2318"/>
        <v>0</v>
      </c>
      <c r="AZ1006" s="20">
        <f t="shared" si="2319"/>
        <v>0</v>
      </c>
      <c r="BA1006" s="20">
        <f t="shared" si="2320"/>
        <v>200000</v>
      </c>
      <c r="BB1006" s="36">
        <f t="shared" si="2321"/>
        <v>1</v>
      </c>
      <c r="BC1006" s="36">
        <f t="shared" si="2322"/>
        <v>0</v>
      </c>
      <c r="BD1006" s="80">
        <f t="shared" si="2323"/>
        <v>0</v>
      </c>
      <c r="BE1006" s="36">
        <f t="shared" si="2324"/>
        <v>0</v>
      </c>
      <c r="BF1006" s="36">
        <f t="shared" si="2325"/>
        <v>0</v>
      </c>
      <c r="BG1006" s="36">
        <f t="shared" si="2326"/>
        <v>0</v>
      </c>
      <c r="BH1006" s="36">
        <f t="shared" si="2327"/>
        <v>0</v>
      </c>
      <c r="BI1006" s="36">
        <f t="shared" si="2328"/>
        <v>0</v>
      </c>
      <c r="BJ1006" s="36">
        <f t="shared" si="2329"/>
        <v>0</v>
      </c>
      <c r="BK1006" s="36">
        <f t="shared" si="2330"/>
        <v>0</v>
      </c>
      <c r="BL1006" s="68">
        <f>IF(OR(AT1006=0,E1006&gt;ProjTerm),0,VLOOKUP(D1006,'Life Events'!$AE$5:$AI$1206,5,FALSE))</f>
        <v>0</v>
      </c>
      <c r="BM1006" s="93">
        <f t="shared" si="2331"/>
        <v>0</v>
      </c>
      <c r="BN1006" s="93">
        <f t="shared" si="2332"/>
        <v>0</v>
      </c>
      <c r="BO1006" s="36">
        <f t="shared" si="2333"/>
        <v>0</v>
      </c>
      <c r="BP1006" s="36">
        <f t="shared" si="2334"/>
        <v>0</v>
      </c>
      <c r="BQ1006" s="36">
        <f t="shared" si="2335"/>
        <v>0</v>
      </c>
      <c r="BR1006" s="36">
        <f t="shared" si="2336"/>
        <v>154.78110000000001</v>
      </c>
      <c r="BS1006" s="36">
        <f t="shared" si="2337"/>
        <v>0</v>
      </c>
      <c r="BT1006" s="36">
        <f t="shared" si="2338"/>
        <v>0</v>
      </c>
      <c r="BU1006" s="70" cm="1">
        <f t="array" ref="BU1006">IF(AND(ActInt=1,$J1006=0),INDEX(Tbl_FwdNom,$B1006-IVP,MATCH(ValnDt,Tbl_FwdNom_Cols)),INDEX(Tbl_FwdNom,$B1006,MATCH(StartDt,Tbl_FwdNom_Cols)))</f>
        <v>8.437051963</v>
      </c>
      <c r="BV1006" s="70" cm="1">
        <f t="array" ref="BV1006">INDEX(Tbl_FwdReal,$B1006,MATCH(StartDt,Tbl_FwdReal_Cols))</f>
        <v>2.6804429889999999</v>
      </c>
      <c r="BW1006" s="70" cm="1">
        <f t="array" ref="BW1006">IF(RunType&lt;&gt;"OPN",INDEX(Tbl_FwdReal,$B1006,MATCH(ValnDt,Tbl_FwdReal_Cols)),IF(AND($J1006=0,ActInt=1),INDEX(Tbl_FwdReal,$B1006-IVP,MATCH(ValnDt,Tbl_FwdReal_Cols)),-999))*$K1006</f>
        <v>2.6804429889999999</v>
      </c>
      <c r="BX1006" s="70">
        <f t="shared" si="2339"/>
        <v>2.6804429889999998E-2</v>
      </c>
      <c r="BY1006" s="70">
        <f t="shared" si="2414"/>
        <v>5.6063343772452257E-2</v>
      </c>
      <c r="BZ1006" s="64">
        <f t="shared" si="2427"/>
        <v>4.5560279554464067E-3</v>
      </c>
      <c r="CA1006" s="70" cm="1">
        <f t="array" ref="CA1006">IF($J1006=1,CA1005*(1+INDEX(Tbl_CPI,$B1006,MATCH(IF(RunType="OPN",StartDt,ValnDt),Tbl_CPI_Cols))),0)</f>
        <v>0</v>
      </c>
      <c r="CB1006" s="70">
        <f t="shared" si="2415"/>
        <v>210.19619666568781</v>
      </c>
      <c r="CC1006" s="70">
        <f t="shared" si="2416"/>
        <v>208.29351251278095</v>
      </c>
      <c r="CD1006" s="36">
        <f t="shared" si="2340"/>
        <v>1055.1802188043293</v>
      </c>
      <c r="CE1006" s="36">
        <f t="shared" si="2341"/>
        <v>0</v>
      </c>
      <c r="CF1006" s="36">
        <f t="shared" si="2342"/>
        <v>0</v>
      </c>
      <c r="CG1006" s="36">
        <f t="shared" si="2343"/>
        <v>0</v>
      </c>
      <c r="CH1006" s="36">
        <f t="shared" si="2344"/>
        <v>0</v>
      </c>
      <c r="CI1006" s="36">
        <f t="shared" si="2345"/>
        <v>0</v>
      </c>
      <c r="CJ1006" s="36">
        <f t="shared" si="2346"/>
        <v>0</v>
      </c>
      <c r="CK1006" s="36">
        <f t="shared" si="2347"/>
        <v>0</v>
      </c>
      <c r="CL1006" s="36">
        <f t="shared" si="2348"/>
        <v>0</v>
      </c>
      <c r="CM1006" s="36">
        <f t="shared" si="2349"/>
        <v>0</v>
      </c>
      <c r="CN1006" s="36">
        <f t="shared" si="2350"/>
        <v>0</v>
      </c>
      <c r="CO1006" s="20">
        <f t="shared" si="2351"/>
        <v>120000</v>
      </c>
      <c r="CP1006" s="20">
        <f t="shared" si="2352"/>
        <v>2</v>
      </c>
      <c r="CQ1006" s="64" t="e">
        <f t="shared" si="2353"/>
        <v>#N/A</v>
      </c>
      <c r="CR1006" s="64" t="e">
        <f t="shared" si="2354"/>
        <v>#N/A</v>
      </c>
      <c r="CS1006" s="36" t="e">
        <f t="shared" si="2355"/>
        <v>#N/A</v>
      </c>
      <c r="CT1006" s="36">
        <f t="shared" si="2356"/>
        <v>0</v>
      </c>
      <c r="CU1006" s="36">
        <f t="shared" si="2357"/>
        <v>0</v>
      </c>
      <c r="CV1006" s="36">
        <f t="shared" si="2417"/>
        <v>0</v>
      </c>
      <c r="CW1006" s="36">
        <f t="shared" si="2358"/>
        <v>0</v>
      </c>
      <c r="CX1006" s="36">
        <f t="shared" si="2359"/>
        <v>0</v>
      </c>
      <c r="CY1006" s="36">
        <f t="shared" si="2360"/>
        <v>0</v>
      </c>
      <c r="CZ1006" s="36">
        <f t="shared" si="2418"/>
        <v>0</v>
      </c>
      <c r="DA1006" s="64">
        <f t="shared" si="2361"/>
        <v>6.7728034308391916E-3</v>
      </c>
      <c r="DB1006" s="70">
        <f t="shared" si="2419"/>
        <v>0.99327275885109423</v>
      </c>
      <c r="DC1006" s="70">
        <f>PRODUCT($DB$8:DB1006)</f>
        <v>1.5434187175493008E-4</v>
      </c>
      <c r="DD1006" s="36">
        <f t="shared" si="2362"/>
        <v>0</v>
      </c>
      <c r="DE1006" s="36">
        <f t="shared" si="2363"/>
        <v>0</v>
      </c>
      <c r="DF1006" s="36">
        <f t="shared" si="2364"/>
        <v>0</v>
      </c>
      <c r="DG1006" s="36">
        <f t="shared" si="2365"/>
        <v>0</v>
      </c>
      <c r="DH1006" s="36">
        <f t="shared" si="2366"/>
        <v>0</v>
      </c>
      <c r="DI1006" s="36">
        <f t="shared" si="2367"/>
        <v>0</v>
      </c>
      <c r="DJ1006" s="36">
        <f t="shared" si="2368"/>
        <v>0</v>
      </c>
      <c r="DK1006" s="36">
        <f t="shared" si="2369"/>
        <v>0</v>
      </c>
      <c r="DL1006" s="36">
        <f t="shared" si="2370"/>
        <v>0</v>
      </c>
      <c r="DM1006" s="36">
        <f t="shared" si="2371"/>
        <v>0</v>
      </c>
      <c r="DN1006" s="36">
        <f t="shared" ca="1" si="2420"/>
        <v>4.6137290849905055E-12</v>
      </c>
      <c r="DO1006" s="64" cm="1">
        <f t="array" ref="DO1006">IFERROR(INDEX(Tbl_FwdNom,$B1006,MATCH(LIDt,Tbl_FwdNom_Cols,0)),0)</f>
        <v>7.5402789610000003</v>
      </c>
      <c r="DP1006" s="64">
        <f t="shared" ca="1" si="2421"/>
        <v>7.479013202</v>
      </c>
      <c r="DQ1006" s="64">
        <f t="shared" ca="1" si="2372"/>
        <v>6.0285503801436047E-3</v>
      </c>
      <c r="DR1006" s="70">
        <f t="shared" ca="1" si="2373"/>
        <v>0.99400757525433481</v>
      </c>
      <c r="DS1006" s="70">
        <f ca="1">PRODUCT($DR$8:DR1006)</f>
        <v>6.3109740695446563E-4</v>
      </c>
      <c r="DT1006" s="36">
        <f t="shared" ca="1" si="2374"/>
        <v>0</v>
      </c>
      <c r="DU1006" s="36">
        <f t="shared" ca="1" si="2375"/>
        <v>0</v>
      </c>
      <c r="DV1006" s="36">
        <f t="shared" ca="1" si="2376"/>
        <v>0</v>
      </c>
      <c r="DW1006" s="36">
        <f t="shared" ca="1" si="2377"/>
        <v>0</v>
      </c>
      <c r="DX1006" s="36">
        <f t="shared" ca="1" si="2378"/>
        <v>0</v>
      </c>
      <c r="DY1006" s="36">
        <f t="shared" ca="1" si="2379"/>
        <v>0</v>
      </c>
      <c r="DZ1006" s="36">
        <f t="shared" ca="1" si="2380"/>
        <v>0</v>
      </c>
      <c r="EA1006" s="36">
        <f t="shared" ca="1" si="2381"/>
        <v>0</v>
      </c>
      <c r="EB1006" s="36">
        <f t="shared" ca="1" si="2382"/>
        <v>0</v>
      </c>
      <c r="EC1006" s="36">
        <f t="shared" ca="1" si="2383"/>
        <v>0</v>
      </c>
      <c r="ED1006" s="36">
        <f t="shared" ca="1" si="2384"/>
        <v>0</v>
      </c>
      <c r="EE1006" s="36">
        <f t="shared" ca="1" si="2422"/>
        <v>0</v>
      </c>
      <c r="EF1006" s="36">
        <f t="shared" ca="1" si="2385"/>
        <v>0</v>
      </c>
      <c r="EG1006" s="64"/>
      <c r="EH1006" s="64"/>
      <c r="EI1006" s="64"/>
      <c r="EJ1006" s="70"/>
      <c r="EK1006" s="70"/>
      <c r="EL1006" s="70"/>
      <c r="EM1006" s="70"/>
      <c r="EN1006" s="70"/>
      <c r="EO1006" s="36">
        <f t="shared" si="2386"/>
        <v>0</v>
      </c>
      <c r="EP1006" s="36">
        <f t="shared" si="2387"/>
        <v>0</v>
      </c>
      <c r="EQ1006" s="36">
        <f t="shared" si="2388"/>
        <v>0</v>
      </c>
      <c r="ER1006" s="36">
        <f t="shared" si="2389"/>
        <v>0</v>
      </c>
      <c r="ES1006" s="36">
        <f t="shared" si="2390"/>
        <v>0</v>
      </c>
      <c r="ET1006" s="36">
        <f t="shared" si="2391"/>
        <v>0</v>
      </c>
      <c r="EU1006" s="36">
        <f t="shared" si="2423"/>
        <v>0</v>
      </c>
      <c r="EV1006" s="36">
        <f t="shared" si="2392"/>
        <v>0</v>
      </c>
      <c r="EW1006" s="36">
        <f t="shared" si="2393"/>
        <v>0</v>
      </c>
      <c r="EX1006" s="36">
        <f t="shared" si="2424"/>
        <v>0</v>
      </c>
      <c r="EY1006" s="36">
        <f t="shared" si="2394"/>
        <v>0</v>
      </c>
      <c r="EZ1006" s="36">
        <f t="shared" si="2395"/>
        <v>0</v>
      </c>
      <c r="FA1006" s="36">
        <f t="shared" si="2396"/>
        <v>0</v>
      </c>
      <c r="FB1006" s="36">
        <f t="shared" si="2397"/>
        <v>0</v>
      </c>
      <c r="FC1006" s="36">
        <f t="shared" si="2425"/>
        <v>0</v>
      </c>
      <c r="FD1006" s="36">
        <f t="shared" si="2398"/>
        <v>0</v>
      </c>
      <c r="FE1006" s="36">
        <f t="shared" si="2399"/>
        <v>0</v>
      </c>
      <c r="FF1006" s="36">
        <f t="shared" si="2426"/>
        <v>0</v>
      </c>
      <c r="FG1006" s="36">
        <f t="shared" si="2400"/>
        <v>0</v>
      </c>
      <c r="FH1006" s="36">
        <f t="shared" si="2401"/>
        <v>0</v>
      </c>
      <c r="FI1006" s="36">
        <f t="shared" si="2402"/>
        <v>0</v>
      </c>
      <c r="FJ1006" s="36">
        <f t="shared" ca="1" si="2403"/>
        <v>0</v>
      </c>
      <c r="FK1006" s="36">
        <f t="shared" si="2404"/>
        <v>0</v>
      </c>
      <c r="FL1006" s="36">
        <f t="shared" si="2405"/>
        <v>0</v>
      </c>
      <c r="FM1006" s="36">
        <f t="shared" ca="1" si="2406"/>
        <v>0</v>
      </c>
      <c r="FN1006" s="36">
        <f t="shared" ca="1" si="2428"/>
        <v>0</v>
      </c>
    </row>
    <row r="1007" spans="2:170" x14ac:dyDescent="0.25">
      <c r="B1007" s="2">
        <v>999</v>
      </c>
      <c r="C1007" s="2">
        <f t="shared" si="2434"/>
        <v>84</v>
      </c>
      <c r="D1007" s="2">
        <f t="shared" si="2431"/>
        <v>1023</v>
      </c>
      <c r="E1007" s="2">
        <f t="shared" si="2429"/>
        <v>86</v>
      </c>
      <c r="F1007" s="189">
        <f t="shared" si="2433"/>
        <v>76123</v>
      </c>
      <c r="G1007" s="2">
        <f t="shared" si="2432"/>
        <v>5</v>
      </c>
      <c r="H1007" s="187">
        <f t="shared" si="2283"/>
        <v>117.83333333333334</v>
      </c>
      <c r="I1007" s="186">
        <f t="shared" si="2430"/>
        <v>117</v>
      </c>
      <c r="J1007" s="2">
        <f t="shared" si="2284"/>
        <v>0</v>
      </c>
      <c r="K1007" s="2">
        <f t="shared" si="2285"/>
        <v>1</v>
      </c>
      <c r="L1007">
        <f t="shared" si="2286"/>
        <v>2</v>
      </c>
      <c r="M1007" s="190">
        <f t="shared" si="2407"/>
        <v>0.93</v>
      </c>
      <c r="N1007">
        <f t="shared" si="2287"/>
        <v>1</v>
      </c>
      <c r="O1007">
        <f t="shared" si="2288"/>
        <v>100</v>
      </c>
      <c r="P1007" s="58">
        <f t="shared" si="2289"/>
        <v>4.1850000000000005</v>
      </c>
      <c r="Q1007" s="106">
        <f t="shared" si="2290"/>
        <v>1</v>
      </c>
      <c r="R1007" s="59">
        <f t="shared" si="2291"/>
        <v>1</v>
      </c>
      <c r="S1007" s="32">
        <f t="shared" si="2408"/>
        <v>1</v>
      </c>
      <c r="T1007">
        <f t="shared" si="2292"/>
        <v>1</v>
      </c>
      <c r="U1007" s="32">
        <f t="shared" si="2409"/>
        <v>0.93</v>
      </c>
      <c r="V1007">
        <f t="shared" si="2293"/>
        <v>1</v>
      </c>
      <c r="W1007">
        <f t="shared" si="2294"/>
        <v>100</v>
      </c>
      <c r="X1007" s="58">
        <f t="shared" si="2295"/>
        <v>1</v>
      </c>
      <c r="Y1007" s="58">
        <f t="shared" si="2296"/>
        <v>1</v>
      </c>
      <c r="Z1007" s="32">
        <f t="shared" si="2297"/>
        <v>1</v>
      </c>
      <c r="AA1007" s="32">
        <f t="shared" si="2298"/>
        <v>1</v>
      </c>
      <c r="AB1007" s="59">
        <f t="shared" si="2299"/>
        <v>4.9056245199999996E-3</v>
      </c>
      <c r="AC1007" s="59">
        <f t="shared" si="2300"/>
        <v>4.9056245199999996E-3</v>
      </c>
      <c r="AD1007">
        <f t="shared" si="2301"/>
        <v>1</v>
      </c>
      <c r="AE1007" s="59">
        <f t="shared" si="2302"/>
        <v>4.9056245199999996E-3</v>
      </c>
      <c r="AF1007" s="59">
        <f t="shared" si="2303"/>
        <v>4.1758461800000006E-3</v>
      </c>
      <c r="AG1007" s="59">
        <f t="shared" si="2304"/>
        <v>4.1758461800000006E-3</v>
      </c>
      <c r="AH1007">
        <f t="shared" si="2305"/>
        <v>1</v>
      </c>
      <c r="AI1007" s="59">
        <f t="shared" si="2306"/>
        <v>4.1758461800000006E-3</v>
      </c>
      <c r="AJ1007" s="59">
        <f t="shared" si="2307"/>
        <v>0</v>
      </c>
      <c r="AK1007" s="59">
        <f t="shared" si="2308"/>
        <v>0</v>
      </c>
      <c r="AL1007" s="59">
        <f t="shared" si="2309"/>
        <v>0</v>
      </c>
      <c r="AM1007" s="12">
        <f t="shared" si="2410"/>
        <v>0</v>
      </c>
      <c r="AN1007" s="12">
        <f t="shared" si="2411"/>
        <v>0</v>
      </c>
      <c r="AO1007" s="66">
        <f t="shared" si="2310"/>
        <v>0</v>
      </c>
      <c r="AP1007" s="66">
        <f t="shared" si="2311"/>
        <v>0</v>
      </c>
      <c r="AQ1007" s="59">
        <f t="shared" si="2312"/>
        <v>0</v>
      </c>
      <c r="AR1007" s="59">
        <f t="shared" si="2313"/>
        <v>0</v>
      </c>
      <c r="AS1007" s="59">
        <f t="shared" si="2314"/>
        <v>0</v>
      </c>
      <c r="AT1007" s="12">
        <f t="shared" si="2315"/>
        <v>0</v>
      </c>
      <c r="AU1007" s="59">
        <f t="shared" si="2412"/>
        <v>0</v>
      </c>
      <c r="AV1007" s="59">
        <f t="shared" si="2413"/>
        <v>0</v>
      </c>
      <c r="AW1007" s="70">
        <f t="shared" si="2316"/>
        <v>0</v>
      </c>
      <c r="AX1007" s="20">
        <f t="shared" si="2317"/>
        <v>200000</v>
      </c>
      <c r="AY1007" s="20">
        <f t="shared" si="2318"/>
        <v>0</v>
      </c>
      <c r="AZ1007" s="20">
        <f t="shared" si="2319"/>
        <v>0</v>
      </c>
      <c r="BA1007" s="20">
        <f t="shared" si="2320"/>
        <v>200000</v>
      </c>
      <c r="BB1007" s="36">
        <f t="shared" si="2321"/>
        <v>1</v>
      </c>
      <c r="BC1007" s="36">
        <f t="shared" si="2322"/>
        <v>0</v>
      </c>
      <c r="BD1007" s="80">
        <f t="shared" si="2323"/>
        <v>0</v>
      </c>
      <c r="BE1007" s="36">
        <f t="shared" si="2324"/>
        <v>0</v>
      </c>
      <c r="BF1007" s="36">
        <f t="shared" si="2325"/>
        <v>0</v>
      </c>
      <c r="BG1007" s="36">
        <f t="shared" si="2326"/>
        <v>0</v>
      </c>
      <c r="BH1007" s="36">
        <f t="shared" si="2327"/>
        <v>0</v>
      </c>
      <c r="BI1007" s="36">
        <f t="shared" si="2328"/>
        <v>0</v>
      </c>
      <c r="BJ1007" s="36">
        <f t="shared" si="2329"/>
        <v>0</v>
      </c>
      <c r="BK1007" s="36">
        <f t="shared" si="2330"/>
        <v>0</v>
      </c>
      <c r="BL1007" s="68">
        <f>IF(OR(AT1007=0,E1007&gt;ProjTerm),0,VLOOKUP(D1007,'Life Events'!$AE$5:$AI$1206,5,FALSE))</f>
        <v>0</v>
      </c>
      <c r="BM1007" s="93">
        <f t="shared" si="2331"/>
        <v>0</v>
      </c>
      <c r="BN1007" s="93">
        <f t="shared" si="2332"/>
        <v>0</v>
      </c>
      <c r="BO1007" s="36">
        <f t="shared" si="2333"/>
        <v>0</v>
      </c>
      <c r="BP1007" s="36">
        <f t="shared" si="2334"/>
        <v>0</v>
      </c>
      <c r="BQ1007" s="36">
        <f t="shared" si="2335"/>
        <v>0</v>
      </c>
      <c r="BR1007" s="36">
        <f t="shared" si="2336"/>
        <v>154.78110000000001</v>
      </c>
      <c r="BS1007" s="36">
        <f t="shared" si="2337"/>
        <v>0</v>
      </c>
      <c r="BT1007" s="36">
        <f t="shared" si="2338"/>
        <v>0</v>
      </c>
      <c r="BU1007" s="70" cm="1">
        <f t="array" ref="BU1007">IF(AND(ActInt=1,$J1007=0),INDEX(Tbl_FwdNom,$B1007-IVP,MATCH(ValnDt,Tbl_FwdNom_Cols)),INDEX(Tbl_FwdNom,$B1007,MATCH(StartDt,Tbl_FwdNom_Cols)))</f>
        <v>8.4311642229999997</v>
      </c>
      <c r="BV1007" s="70" cm="1">
        <f t="array" ref="BV1007">INDEX(Tbl_FwdReal,$B1007,MATCH(StartDt,Tbl_FwdReal_Cols))</f>
        <v>2.677085838</v>
      </c>
      <c r="BW1007" s="70" cm="1">
        <f t="array" ref="BW1007">IF(RunType&lt;&gt;"OPN",INDEX(Tbl_FwdReal,$B1007,MATCH(ValnDt,Tbl_FwdReal_Cols)),IF(AND($J1007=0,ActInt=1),INDEX(Tbl_FwdReal,$B1007-IVP,MATCH(ValnDt,Tbl_FwdReal_Cols)),-999))*$K1007</f>
        <v>2.677085838</v>
      </c>
      <c r="BX1007" s="70">
        <f t="shared" si="2339"/>
        <v>2.6770858379999998E-2</v>
      </c>
      <c r="BY1007" s="70">
        <f t="shared" si="2414"/>
        <v>5.6040530738071137E-2</v>
      </c>
      <c r="BZ1007" s="64">
        <f t="shared" si="2427"/>
        <v>4.5542195729095791E-3</v>
      </c>
      <c r="CA1007" s="70" cm="1">
        <f t="array" ref="CA1007">IF($J1007=1,CA1006*(1+INDEX(Tbl_CPI,$B1007,MATCH(IF(RunType="OPN",StartDt,ValnDt),Tbl_CPI_Cols))),0)</f>
        <v>0</v>
      </c>
      <c r="CB1007" s="70">
        <f t="shared" si="2415"/>
        <v>211.15347629869385</v>
      </c>
      <c r="CC1007" s="70">
        <f t="shared" si="2416"/>
        <v>208.29351251278095</v>
      </c>
      <c r="CD1007" s="36">
        <f t="shared" si="2340"/>
        <v>1055.1802188043293</v>
      </c>
      <c r="CE1007" s="36">
        <f t="shared" si="2341"/>
        <v>0</v>
      </c>
      <c r="CF1007" s="36">
        <f t="shared" si="2342"/>
        <v>0</v>
      </c>
      <c r="CG1007" s="36">
        <f t="shared" si="2343"/>
        <v>0</v>
      </c>
      <c r="CH1007" s="36">
        <f t="shared" si="2344"/>
        <v>0</v>
      </c>
      <c r="CI1007" s="36">
        <f t="shared" si="2345"/>
        <v>0</v>
      </c>
      <c r="CJ1007" s="36">
        <f t="shared" si="2346"/>
        <v>0</v>
      </c>
      <c r="CK1007" s="36">
        <f t="shared" si="2347"/>
        <v>0</v>
      </c>
      <c r="CL1007" s="36">
        <f t="shared" si="2348"/>
        <v>0</v>
      </c>
      <c r="CM1007" s="36">
        <f t="shared" si="2349"/>
        <v>0</v>
      </c>
      <c r="CN1007" s="36">
        <f t="shared" si="2350"/>
        <v>0</v>
      </c>
      <c r="CO1007" s="20">
        <f t="shared" si="2351"/>
        <v>120000</v>
      </c>
      <c r="CP1007" s="20">
        <f t="shared" si="2352"/>
        <v>2</v>
      </c>
      <c r="CQ1007" s="64" t="e">
        <f t="shared" si="2353"/>
        <v>#N/A</v>
      </c>
      <c r="CR1007" s="64" t="e">
        <f t="shared" si="2354"/>
        <v>#N/A</v>
      </c>
      <c r="CS1007" s="36" t="e">
        <f t="shared" si="2355"/>
        <v>#N/A</v>
      </c>
      <c r="CT1007" s="36">
        <f t="shared" si="2356"/>
        <v>0</v>
      </c>
      <c r="CU1007" s="36">
        <f t="shared" si="2357"/>
        <v>0</v>
      </c>
      <c r="CV1007" s="36">
        <f t="shared" si="2417"/>
        <v>0</v>
      </c>
      <c r="CW1007" s="36">
        <f t="shared" si="2358"/>
        <v>0</v>
      </c>
      <c r="CX1007" s="36">
        <f t="shared" si="2359"/>
        <v>0</v>
      </c>
      <c r="CY1007" s="36">
        <f t="shared" si="2360"/>
        <v>0</v>
      </c>
      <c r="CZ1007" s="36">
        <f t="shared" si="2418"/>
        <v>0</v>
      </c>
      <c r="DA1007" s="64">
        <f t="shared" si="2361"/>
        <v>6.7682479737658507E-3</v>
      </c>
      <c r="DB1007" s="70">
        <f t="shared" si="2419"/>
        <v>0.99327725324334804</v>
      </c>
      <c r="DC1007" s="70">
        <f>PRODUCT($DB$8:DB1007)</f>
        <v>1.5330427043717403E-4</v>
      </c>
      <c r="DD1007" s="36">
        <f t="shared" si="2362"/>
        <v>0</v>
      </c>
      <c r="DE1007" s="36">
        <f t="shared" si="2363"/>
        <v>0</v>
      </c>
      <c r="DF1007" s="36">
        <f t="shared" si="2364"/>
        <v>0</v>
      </c>
      <c r="DG1007" s="36">
        <f t="shared" si="2365"/>
        <v>0</v>
      </c>
      <c r="DH1007" s="36">
        <f t="shared" si="2366"/>
        <v>0</v>
      </c>
      <c r="DI1007" s="36">
        <f t="shared" si="2367"/>
        <v>0</v>
      </c>
      <c r="DJ1007" s="36">
        <f t="shared" si="2368"/>
        <v>0</v>
      </c>
      <c r="DK1007" s="36">
        <f t="shared" si="2369"/>
        <v>0</v>
      </c>
      <c r="DL1007" s="36">
        <f t="shared" si="2370"/>
        <v>0</v>
      </c>
      <c r="DM1007" s="36">
        <f t="shared" si="2371"/>
        <v>0</v>
      </c>
      <c r="DN1007" s="36">
        <f t="shared" ca="1" si="2420"/>
        <v>4.6137290849905055E-12</v>
      </c>
      <c r="DO1007" s="64" cm="1">
        <f t="array" ref="DO1007">IFERROR(INDEX(Tbl_FwdNom,$B1007,MATCH(LIDt,Tbl_FwdNom_Cols,0)),0)</f>
        <v>7.5385766619999997</v>
      </c>
      <c r="DP1007" s="64">
        <f t="shared" ca="1" si="2421"/>
        <v>7.4773118729999997</v>
      </c>
      <c r="DQ1007" s="64">
        <f t="shared" ca="1" si="2372"/>
        <v>6.0272233009350806E-3</v>
      </c>
      <c r="DR1007" s="70">
        <f t="shared" ca="1" si="2373"/>
        <v>0.99400888647808272</v>
      </c>
      <c r="DS1007" s="70">
        <f ca="1">PRODUCT($DR$8:DR1007)</f>
        <v>6.2731643074601378E-4</v>
      </c>
      <c r="DT1007" s="36">
        <f t="shared" ca="1" si="2374"/>
        <v>0</v>
      </c>
      <c r="DU1007" s="36">
        <f t="shared" ca="1" si="2375"/>
        <v>0</v>
      </c>
      <c r="DV1007" s="36">
        <f t="shared" ca="1" si="2376"/>
        <v>0</v>
      </c>
      <c r="DW1007" s="36">
        <f t="shared" ca="1" si="2377"/>
        <v>0</v>
      </c>
      <c r="DX1007" s="36">
        <f t="shared" ca="1" si="2378"/>
        <v>0</v>
      </c>
      <c r="DY1007" s="36">
        <f t="shared" ca="1" si="2379"/>
        <v>0</v>
      </c>
      <c r="DZ1007" s="36">
        <f t="shared" ca="1" si="2380"/>
        <v>0</v>
      </c>
      <c r="EA1007" s="36">
        <f t="shared" ca="1" si="2381"/>
        <v>0</v>
      </c>
      <c r="EB1007" s="36">
        <f t="shared" ca="1" si="2382"/>
        <v>0</v>
      </c>
      <c r="EC1007" s="36">
        <f t="shared" ca="1" si="2383"/>
        <v>0</v>
      </c>
      <c r="ED1007" s="36">
        <f t="shared" ca="1" si="2384"/>
        <v>0</v>
      </c>
      <c r="EE1007" s="36">
        <f t="shared" ca="1" si="2422"/>
        <v>0</v>
      </c>
      <c r="EF1007" s="36">
        <f t="shared" ca="1" si="2385"/>
        <v>0</v>
      </c>
      <c r="EG1007" s="64"/>
      <c r="EH1007" s="64"/>
      <c r="EI1007" s="64"/>
      <c r="EJ1007" s="70"/>
      <c r="EK1007" s="70"/>
      <c r="EL1007" s="70"/>
      <c r="EM1007" s="70"/>
      <c r="EN1007" s="70"/>
      <c r="EO1007" s="36">
        <f t="shared" si="2386"/>
        <v>0</v>
      </c>
      <c r="EP1007" s="36">
        <f t="shared" si="2387"/>
        <v>0</v>
      </c>
      <c r="EQ1007" s="36">
        <f t="shared" si="2388"/>
        <v>0</v>
      </c>
      <c r="ER1007" s="36">
        <f t="shared" si="2389"/>
        <v>0</v>
      </c>
      <c r="ES1007" s="36">
        <f t="shared" si="2390"/>
        <v>0</v>
      </c>
      <c r="ET1007" s="36">
        <f t="shared" si="2391"/>
        <v>0</v>
      </c>
      <c r="EU1007" s="36">
        <f t="shared" si="2423"/>
        <v>0</v>
      </c>
      <c r="EV1007" s="36">
        <f t="shared" si="2392"/>
        <v>0</v>
      </c>
      <c r="EW1007" s="36">
        <f t="shared" si="2393"/>
        <v>0</v>
      </c>
      <c r="EX1007" s="36">
        <f t="shared" si="2424"/>
        <v>0</v>
      </c>
      <c r="EY1007" s="36">
        <f t="shared" si="2394"/>
        <v>0</v>
      </c>
      <c r="EZ1007" s="36">
        <f t="shared" si="2395"/>
        <v>0</v>
      </c>
      <c r="FA1007" s="36">
        <f t="shared" si="2396"/>
        <v>0</v>
      </c>
      <c r="FB1007" s="36">
        <f t="shared" si="2397"/>
        <v>0</v>
      </c>
      <c r="FC1007" s="36">
        <f t="shared" si="2425"/>
        <v>0</v>
      </c>
      <c r="FD1007" s="36">
        <f t="shared" si="2398"/>
        <v>0</v>
      </c>
      <c r="FE1007" s="36">
        <f t="shared" si="2399"/>
        <v>0</v>
      </c>
      <c r="FF1007" s="36">
        <f t="shared" si="2426"/>
        <v>0</v>
      </c>
      <c r="FG1007" s="36">
        <f t="shared" si="2400"/>
        <v>0</v>
      </c>
      <c r="FH1007" s="36">
        <f t="shared" si="2401"/>
        <v>0</v>
      </c>
      <c r="FI1007" s="36">
        <f t="shared" si="2402"/>
        <v>0</v>
      </c>
      <c r="FJ1007" s="36">
        <f t="shared" ca="1" si="2403"/>
        <v>0</v>
      </c>
      <c r="FK1007" s="36">
        <f t="shared" si="2404"/>
        <v>0</v>
      </c>
      <c r="FL1007" s="36">
        <f t="shared" si="2405"/>
        <v>0</v>
      </c>
      <c r="FM1007" s="36">
        <f t="shared" ca="1" si="2406"/>
        <v>0</v>
      </c>
      <c r="FN1007" s="36">
        <f t="shared" ca="1" si="2428"/>
        <v>0</v>
      </c>
    </row>
    <row r="1008" spans="2:170" x14ac:dyDescent="0.25">
      <c r="B1008" s="2">
        <v>1000</v>
      </c>
      <c r="C1008" s="2">
        <f t="shared" si="2434"/>
        <v>84</v>
      </c>
      <c r="D1008" s="2">
        <f t="shared" si="2431"/>
        <v>1024</v>
      </c>
      <c r="E1008" s="2">
        <f t="shared" si="2429"/>
        <v>86</v>
      </c>
      <c r="F1008" s="189">
        <f t="shared" si="2433"/>
        <v>76153</v>
      </c>
      <c r="G1008" s="2">
        <f t="shared" si="2432"/>
        <v>6</v>
      </c>
      <c r="H1008" s="187">
        <f t="shared" si="2283"/>
        <v>117.91666666666666</v>
      </c>
      <c r="I1008" s="186">
        <f t="shared" si="2430"/>
        <v>117</v>
      </c>
      <c r="J1008" s="2">
        <f t="shared" si="2284"/>
        <v>0</v>
      </c>
      <c r="K1008" s="2">
        <f t="shared" si="2285"/>
        <v>1</v>
      </c>
      <c r="L1008">
        <f t="shared" si="2286"/>
        <v>2</v>
      </c>
      <c r="M1008" s="190">
        <f t="shared" si="2407"/>
        <v>0.93</v>
      </c>
      <c r="N1008">
        <f t="shared" si="2287"/>
        <v>1</v>
      </c>
      <c r="O1008">
        <f t="shared" si="2288"/>
        <v>100</v>
      </c>
      <c r="P1008" s="58">
        <f t="shared" si="2289"/>
        <v>4.1850000000000005</v>
      </c>
      <c r="Q1008" s="106">
        <f t="shared" si="2290"/>
        <v>1</v>
      </c>
      <c r="R1008" s="59">
        <f t="shared" si="2291"/>
        <v>1</v>
      </c>
      <c r="S1008" s="32">
        <f t="shared" si="2408"/>
        <v>1</v>
      </c>
      <c r="T1008">
        <f t="shared" si="2292"/>
        <v>1</v>
      </c>
      <c r="U1008" s="32">
        <f t="shared" si="2409"/>
        <v>0.93</v>
      </c>
      <c r="V1008">
        <f t="shared" si="2293"/>
        <v>1</v>
      </c>
      <c r="W1008">
        <f t="shared" si="2294"/>
        <v>100</v>
      </c>
      <c r="X1008" s="58">
        <f t="shared" si="2295"/>
        <v>1</v>
      </c>
      <c r="Y1008" s="58">
        <f t="shared" si="2296"/>
        <v>1</v>
      </c>
      <c r="Z1008" s="32">
        <f t="shared" si="2297"/>
        <v>1</v>
      </c>
      <c r="AA1008" s="32">
        <f t="shared" si="2298"/>
        <v>1</v>
      </c>
      <c r="AB1008" s="59">
        <f t="shared" si="2299"/>
        <v>4.9056245199999996E-3</v>
      </c>
      <c r="AC1008" s="59">
        <f t="shared" si="2300"/>
        <v>4.9056245199999996E-3</v>
      </c>
      <c r="AD1008">
        <f t="shared" si="2301"/>
        <v>1</v>
      </c>
      <c r="AE1008" s="59">
        <f t="shared" si="2302"/>
        <v>4.9056245199999996E-3</v>
      </c>
      <c r="AF1008" s="59">
        <f t="shared" si="2303"/>
        <v>4.1758461800000006E-3</v>
      </c>
      <c r="AG1008" s="59">
        <f t="shared" si="2304"/>
        <v>4.1758461800000006E-3</v>
      </c>
      <c r="AH1008">
        <f t="shared" si="2305"/>
        <v>1</v>
      </c>
      <c r="AI1008" s="59">
        <f t="shared" si="2306"/>
        <v>4.1758461800000006E-3</v>
      </c>
      <c r="AJ1008" s="59">
        <f t="shared" si="2307"/>
        <v>0</v>
      </c>
      <c r="AK1008" s="59">
        <f t="shared" si="2308"/>
        <v>0</v>
      </c>
      <c r="AL1008" s="59">
        <f t="shared" si="2309"/>
        <v>0</v>
      </c>
      <c r="AM1008" s="12">
        <f t="shared" si="2410"/>
        <v>0</v>
      </c>
      <c r="AN1008" s="12">
        <f t="shared" si="2411"/>
        <v>0</v>
      </c>
      <c r="AO1008" s="66">
        <f t="shared" si="2310"/>
        <v>0</v>
      </c>
      <c r="AP1008" s="66">
        <f t="shared" si="2311"/>
        <v>0</v>
      </c>
      <c r="AQ1008" s="59">
        <f t="shared" si="2312"/>
        <v>0</v>
      </c>
      <c r="AR1008" s="59">
        <f t="shared" si="2313"/>
        <v>0</v>
      </c>
      <c r="AS1008" s="59">
        <f t="shared" si="2314"/>
        <v>0</v>
      </c>
      <c r="AT1008" s="12">
        <f t="shared" si="2315"/>
        <v>0</v>
      </c>
      <c r="AU1008" s="59">
        <f t="shared" si="2412"/>
        <v>0</v>
      </c>
      <c r="AV1008" s="59">
        <f t="shared" si="2413"/>
        <v>0</v>
      </c>
      <c r="AW1008" s="70">
        <f t="shared" si="2316"/>
        <v>0</v>
      </c>
      <c r="AX1008" s="20">
        <f t="shared" si="2317"/>
        <v>200000</v>
      </c>
      <c r="AY1008" s="20">
        <f t="shared" si="2318"/>
        <v>0</v>
      </c>
      <c r="AZ1008" s="20">
        <f t="shared" si="2319"/>
        <v>0</v>
      </c>
      <c r="BA1008" s="20">
        <f t="shared" si="2320"/>
        <v>200000</v>
      </c>
      <c r="BB1008" s="36">
        <f t="shared" si="2321"/>
        <v>1</v>
      </c>
      <c r="BC1008" s="36">
        <f t="shared" si="2322"/>
        <v>0</v>
      </c>
      <c r="BD1008" s="80">
        <f t="shared" si="2323"/>
        <v>0</v>
      </c>
      <c r="BE1008" s="36">
        <f t="shared" si="2324"/>
        <v>0</v>
      </c>
      <c r="BF1008" s="36">
        <f t="shared" si="2325"/>
        <v>0</v>
      </c>
      <c r="BG1008" s="36">
        <f t="shared" si="2326"/>
        <v>0</v>
      </c>
      <c r="BH1008" s="36">
        <f t="shared" si="2327"/>
        <v>0</v>
      </c>
      <c r="BI1008" s="36">
        <f t="shared" si="2328"/>
        <v>0</v>
      </c>
      <c r="BJ1008" s="36">
        <f t="shared" si="2329"/>
        <v>0</v>
      </c>
      <c r="BK1008" s="36">
        <f t="shared" si="2330"/>
        <v>0</v>
      </c>
      <c r="BL1008" s="68">
        <f>IF(OR(AT1008=0,E1008&gt;ProjTerm),0,VLOOKUP(D1008,'Life Events'!$AE$5:$AI$1206,5,FALSE))</f>
        <v>0</v>
      </c>
      <c r="BM1008" s="93">
        <f t="shared" si="2331"/>
        <v>0</v>
      </c>
      <c r="BN1008" s="93">
        <f t="shared" si="2332"/>
        <v>0</v>
      </c>
      <c r="BO1008" s="36">
        <f t="shared" si="2333"/>
        <v>0</v>
      </c>
      <c r="BP1008" s="36">
        <f t="shared" si="2334"/>
        <v>0</v>
      </c>
      <c r="BQ1008" s="36">
        <f t="shared" si="2335"/>
        <v>0</v>
      </c>
      <c r="BR1008" s="36">
        <f t="shared" si="2336"/>
        <v>154.78110000000001</v>
      </c>
      <c r="BS1008" s="36">
        <f t="shared" si="2337"/>
        <v>0</v>
      </c>
      <c r="BT1008" s="36">
        <f t="shared" si="2338"/>
        <v>0</v>
      </c>
      <c r="BU1008" s="70" cm="1">
        <f t="array" ref="BU1008">IF(AND(ActInt=1,$J1008=0),INDEX(Tbl_FwdNom,$B1008-IVP,MATCH(ValnDt,Tbl_FwdNom_Cols)),INDEX(Tbl_FwdNom,$B1008,MATCH(StartDt,Tbl_FwdNom_Cols)))</f>
        <v>8.4252768029999991</v>
      </c>
      <c r="BV1008" s="70" cm="1">
        <f t="array" ref="BV1008">INDEX(Tbl_FwdReal,$B1008,MATCH(StartDt,Tbl_FwdReal_Cols))</f>
        <v>2.673728798</v>
      </c>
      <c r="BW1008" s="70" cm="1">
        <f t="array" ref="BW1008">IF(RunType&lt;&gt;"OPN",INDEX(Tbl_FwdReal,$B1008,MATCH(ValnDt,Tbl_FwdReal_Cols)),IF(AND($J1008=0,ActInt=1),INDEX(Tbl_FwdReal,$B1008-IVP,MATCH(ValnDt,Tbl_FwdReal_Cols)),-999))*$K1008</f>
        <v>2.673728798</v>
      </c>
      <c r="BX1008" s="70">
        <f t="shared" si="2339"/>
        <v>2.673728798E-2</v>
      </c>
      <c r="BY1008" s="70">
        <f t="shared" si="2414"/>
        <v>5.6017718186855525E-2</v>
      </c>
      <c r="BZ1008" s="64">
        <f t="shared" si="2427"/>
        <v>4.5524111928636479E-3</v>
      </c>
      <c r="CA1008" s="70" cm="1">
        <f t="array" ref="CA1008">IF($J1008=1,CA1007*(1+INDEX(Tbl_CPI,$B1008,MATCH(IF(RunType="OPN",StartDt,ValnDt),Tbl_CPI_Cols))),0)</f>
        <v>0</v>
      </c>
      <c r="CB1008" s="70">
        <f t="shared" si="2415"/>
        <v>212.11473374760808</v>
      </c>
      <c r="CC1008" s="70">
        <f t="shared" si="2416"/>
        <v>208.29351251278095</v>
      </c>
      <c r="CD1008" s="36">
        <f t="shared" si="2340"/>
        <v>1055.1802188043293</v>
      </c>
      <c r="CE1008" s="36">
        <f t="shared" si="2341"/>
        <v>0</v>
      </c>
      <c r="CF1008" s="36">
        <f t="shared" si="2342"/>
        <v>0</v>
      </c>
      <c r="CG1008" s="36">
        <f t="shared" si="2343"/>
        <v>0</v>
      </c>
      <c r="CH1008" s="36">
        <f t="shared" si="2344"/>
        <v>0</v>
      </c>
      <c r="CI1008" s="36">
        <f t="shared" si="2345"/>
        <v>0</v>
      </c>
      <c r="CJ1008" s="36">
        <f t="shared" si="2346"/>
        <v>0</v>
      </c>
      <c r="CK1008" s="36">
        <f t="shared" si="2347"/>
        <v>0</v>
      </c>
      <c r="CL1008" s="36">
        <f t="shared" si="2348"/>
        <v>0</v>
      </c>
      <c r="CM1008" s="36">
        <f t="shared" si="2349"/>
        <v>0</v>
      </c>
      <c r="CN1008" s="36">
        <f t="shared" si="2350"/>
        <v>0</v>
      </c>
      <c r="CO1008" s="20">
        <f t="shared" si="2351"/>
        <v>120000</v>
      </c>
      <c r="CP1008" s="20">
        <f t="shared" si="2352"/>
        <v>2</v>
      </c>
      <c r="CQ1008" s="64" t="e">
        <f t="shared" si="2353"/>
        <v>#N/A</v>
      </c>
      <c r="CR1008" s="64" t="e">
        <f t="shared" si="2354"/>
        <v>#N/A</v>
      </c>
      <c r="CS1008" s="36" t="e">
        <f t="shared" si="2355"/>
        <v>#N/A</v>
      </c>
      <c r="CT1008" s="36">
        <f t="shared" si="2356"/>
        <v>0</v>
      </c>
      <c r="CU1008" s="36">
        <f t="shared" si="2357"/>
        <v>0</v>
      </c>
      <c r="CV1008" s="36">
        <f t="shared" si="2417"/>
        <v>0</v>
      </c>
      <c r="CW1008" s="36">
        <f t="shared" si="2358"/>
        <v>0</v>
      </c>
      <c r="CX1008" s="36">
        <f t="shared" si="2359"/>
        <v>0</v>
      </c>
      <c r="CY1008" s="36">
        <f t="shared" si="2360"/>
        <v>0</v>
      </c>
      <c r="CZ1008" s="36">
        <f t="shared" si="2418"/>
        <v>0</v>
      </c>
      <c r="DA1008" s="64">
        <f t="shared" si="2361"/>
        <v>6.7636925375502699E-3</v>
      </c>
      <c r="DB1008" s="70">
        <f t="shared" si="2419"/>
        <v>0.99328174765569632</v>
      </c>
      <c r="DC1008" s="70">
        <f>PRODUCT($DB$8:DB1008)</f>
        <v>1.5227433366291773E-4</v>
      </c>
      <c r="DD1008" s="36">
        <f t="shared" si="2362"/>
        <v>0</v>
      </c>
      <c r="DE1008" s="36">
        <f t="shared" si="2363"/>
        <v>0</v>
      </c>
      <c r="DF1008" s="36">
        <f t="shared" si="2364"/>
        <v>0</v>
      </c>
      <c r="DG1008" s="36">
        <f t="shared" si="2365"/>
        <v>0</v>
      </c>
      <c r="DH1008" s="36">
        <f t="shared" si="2366"/>
        <v>0</v>
      </c>
      <c r="DI1008" s="36">
        <f t="shared" si="2367"/>
        <v>0</v>
      </c>
      <c r="DJ1008" s="36">
        <f t="shared" si="2368"/>
        <v>0</v>
      </c>
      <c r="DK1008" s="36">
        <f t="shared" si="2369"/>
        <v>0</v>
      </c>
      <c r="DL1008" s="36">
        <f t="shared" si="2370"/>
        <v>0</v>
      </c>
      <c r="DM1008" s="36">
        <f t="shared" si="2371"/>
        <v>0</v>
      </c>
      <c r="DN1008" s="36">
        <f t="shared" ca="1" si="2420"/>
        <v>4.6137290849905055E-12</v>
      </c>
      <c r="DO1008" s="64" cm="1">
        <f t="array" ref="DO1008">IFERROR(INDEX(Tbl_FwdNom,$B1008,MATCH(LIDt,Tbl_FwdNom_Cols,0)),0)</f>
        <v>7.5368743909999996</v>
      </c>
      <c r="DP1008" s="64">
        <f t="shared" ca="1" si="2421"/>
        <v>7.4756105719999999</v>
      </c>
      <c r="DQ1008" s="64">
        <f t="shared" ca="1" si="2372"/>
        <v>6.0258962243107117E-3</v>
      </c>
      <c r="DR1008" s="70">
        <f t="shared" ca="1" si="2373"/>
        <v>0.99401019770273669</v>
      </c>
      <c r="DS1008" s="70">
        <f ca="1">PRODUCT($DR$8:DR1008)</f>
        <v>6.2355892934802027E-4</v>
      </c>
      <c r="DT1008" s="36">
        <f t="shared" ca="1" si="2374"/>
        <v>0</v>
      </c>
      <c r="DU1008" s="36">
        <f t="shared" ca="1" si="2375"/>
        <v>0</v>
      </c>
      <c r="DV1008" s="36">
        <f t="shared" ca="1" si="2376"/>
        <v>0</v>
      </c>
      <c r="DW1008" s="36">
        <f t="shared" ca="1" si="2377"/>
        <v>0</v>
      </c>
      <c r="DX1008" s="36">
        <f t="shared" ca="1" si="2378"/>
        <v>0</v>
      </c>
      <c r="DY1008" s="36">
        <f t="shared" ca="1" si="2379"/>
        <v>0</v>
      </c>
      <c r="DZ1008" s="36">
        <f t="shared" ca="1" si="2380"/>
        <v>0</v>
      </c>
      <c r="EA1008" s="36">
        <f t="shared" ca="1" si="2381"/>
        <v>0</v>
      </c>
      <c r="EB1008" s="36">
        <f t="shared" ca="1" si="2382"/>
        <v>0</v>
      </c>
      <c r="EC1008" s="36">
        <f t="shared" ca="1" si="2383"/>
        <v>0</v>
      </c>
      <c r="ED1008" s="36">
        <f t="shared" ca="1" si="2384"/>
        <v>0</v>
      </c>
      <c r="EE1008" s="36">
        <f t="shared" ca="1" si="2422"/>
        <v>0</v>
      </c>
      <c r="EF1008" s="36">
        <f t="shared" ca="1" si="2385"/>
        <v>0</v>
      </c>
      <c r="EG1008" s="64"/>
      <c r="EH1008" s="64"/>
      <c r="EI1008" s="64"/>
      <c r="EJ1008" s="70"/>
      <c r="EK1008" s="70"/>
      <c r="EL1008" s="70"/>
      <c r="EM1008" s="70"/>
      <c r="EN1008" s="70"/>
      <c r="EO1008" s="36">
        <f t="shared" si="2386"/>
        <v>0</v>
      </c>
      <c r="EP1008" s="36">
        <f t="shared" si="2387"/>
        <v>0</v>
      </c>
      <c r="EQ1008" s="36">
        <f t="shared" si="2388"/>
        <v>0</v>
      </c>
      <c r="ER1008" s="36">
        <f t="shared" si="2389"/>
        <v>0</v>
      </c>
      <c r="ES1008" s="36">
        <f t="shared" si="2390"/>
        <v>0</v>
      </c>
      <c r="ET1008" s="36">
        <f t="shared" si="2391"/>
        <v>0</v>
      </c>
      <c r="EU1008" s="36">
        <f t="shared" si="2423"/>
        <v>0</v>
      </c>
      <c r="EV1008" s="36">
        <f t="shared" si="2392"/>
        <v>0</v>
      </c>
      <c r="EW1008" s="36">
        <f t="shared" si="2393"/>
        <v>0</v>
      </c>
      <c r="EX1008" s="36">
        <f t="shared" si="2424"/>
        <v>0</v>
      </c>
      <c r="EY1008" s="36">
        <f t="shared" si="2394"/>
        <v>0</v>
      </c>
      <c r="EZ1008" s="36">
        <f t="shared" si="2395"/>
        <v>0</v>
      </c>
      <c r="FA1008" s="36">
        <f t="shared" si="2396"/>
        <v>0</v>
      </c>
      <c r="FB1008" s="36">
        <f t="shared" si="2397"/>
        <v>0</v>
      </c>
      <c r="FC1008" s="36">
        <f t="shared" si="2425"/>
        <v>0</v>
      </c>
      <c r="FD1008" s="36">
        <f t="shared" si="2398"/>
        <v>0</v>
      </c>
      <c r="FE1008" s="36">
        <f t="shared" si="2399"/>
        <v>0</v>
      </c>
      <c r="FF1008" s="36">
        <f t="shared" si="2426"/>
        <v>0</v>
      </c>
      <c r="FG1008" s="36">
        <f t="shared" si="2400"/>
        <v>0</v>
      </c>
      <c r="FH1008" s="36">
        <f t="shared" si="2401"/>
        <v>0</v>
      </c>
      <c r="FI1008" s="36">
        <f t="shared" si="2402"/>
        <v>0</v>
      </c>
      <c r="FJ1008" s="36">
        <f t="shared" ca="1" si="2403"/>
        <v>0</v>
      </c>
      <c r="FK1008" s="36">
        <f t="shared" si="2404"/>
        <v>0</v>
      </c>
      <c r="FL1008" s="36">
        <f t="shared" si="2405"/>
        <v>0</v>
      </c>
      <c r="FM1008" s="36">
        <f t="shared" ca="1" si="2406"/>
        <v>0</v>
      </c>
      <c r="FN1008" s="36">
        <f t="shared" ca="1" si="2428"/>
        <v>0</v>
      </c>
    </row>
    <row r="1009" spans="2:170" x14ac:dyDescent="0.25">
      <c r="B1009" s="2">
        <v>1001</v>
      </c>
      <c r="C1009" s="2">
        <f t="shared" si="2434"/>
        <v>84</v>
      </c>
      <c r="D1009" s="2">
        <f t="shared" si="2431"/>
        <v>1025</v>
      </c>
      <c r="E1009" s="2">
        <f t="shared" si="2429"/>
        <v>86</v>
      </c>
      <c r="F1009" s="189">
        <f t="shared" si="2433"/>
        <v>76184</v>
      </c>
      <c r="G1009" s="2">
        <f t="shared" si="2432"/>
        <v>7</v>
      </c>
      <c r="H1009" s="187">
        <f t="shared" si="2283"/>
        <v>118</v>
      </c>
      <c r="I1009" s="186">
        <f t="shared" si="2430"/>
        <v>118</v>
      </c>
      <c r="J1009" s="2">
        <f t="shared" si="2284"/>
        <v>0</v>
      </c>
      <c r="K1009" s="2">
        <f t="shared" si="2285"/>
        <v>1</v>
      </c>
      <c r="L1009">
        <f t="shared" si="2286"/>
        <v>2</v>
      </c>
      <c r="M1009" s="190">
        <f t="shared" si="2407"/>
        <v>0.93</v>
      </c>
      <c r="N1009">
        <f t="shared" si="2287"/>
        <v>1</v>
      </c>
      <c r="O1009">
        <f t="shared" si="2288"/>
        <v>100</v>
      </c>
      <c r="P1009" s="58">
        <f t="shared" si="2289"/>
        <v>4.1850000000000005</v>
      </c>
      <c r="Q1009" s="106">
        <f t="shared" si="2290"/>
        <v>1</v>
      </c>
      <c r="R1009" s="59">
        <f t="shared" si="2291"/>
        <v>1</v>
      </c>
      <c r="S1009" s="32">
        <f t="shared" si="2408"/>
        <v>1</v>
      </c>
      <c r="T1009">
        <f t="shared" si="2292"/>
        <v>1</v>
      </c>
      <c r="U1009" s="32">
        <f t="shared" si="2409"/>
        <v>0.93</v>
      </c>
      <c r="V1009">
        <f t="shared" si="2293"/>
        <v>1</v>
      </c>
      <c r="W1009">
        <f t="shared" si="2294"/>
        <v>100</v>
      </c>
      <c r="X1009" s="58">
        <f t="shared" si="2295"/>
        <v>1</v>
      </c>
      <c r="Y1009" s="58">
        <f t="shared" si="2296"/>
        <v>1</v>
      </c>
      <c r="Z1009" s="32">
        <f t="shared" si="2297"/>
        <v>1</v>
      </c>
      <c r="AA1009" s="32">
        <f t="shared" si="2298"/>
        <v>1</v>
      </c>
      <c r="AB1009" s="59">
        <f t="shared" si="2299"/>
        <v>4.9056245199999996E-3</v>
      </c>
      <c r="AC1009" s="59">
        <f t="shared" si="2300"/>
        <v>4.9056245199999996E-3</v>
      </c>
      <c r="AD1009">
        <f t="shared" si="2301"/>
        <v>1</v>
      </c>
      <c r="AE1009" s="59">
        <f t="shared" si="2302"/>
        <v>4.9056245199999996E-3</v>
      </c>
      <c r="AF1009" s="59">
        <f t="shared" si="2303"/>
        <v>4.1758461800000006E-3</v>
      </c>
      <c r="AG1009" s="59">
        <f t="shared" si="2304"/>
        <v>4.1758461800000006E-3</v>
      </c>
      <c r="AH1009">
        <f t="shared" si="2305"/>
        <v>1</v>
      </c>
      <c r="AI1009" s="59">
        <f t="shared" si="2306"/>
        <v>4.1758461800000006E-3</v>
      </c>
      <c r="AJ1009" s="59">
        <f t="shared" si="2307"/>
        <v>0</v>
      </c>
      <c r="AK1009" s="59">
        <f t="shared" si="2308"/>
        <v>0</v>
      </c>
      <c r="AL1009" s="59">
        <f t="shared" si="2309"/>
        <v>0</v>
      </c>
      <c r="AM1009" s="12">
        <f t="shared" si="2410"/>
        <v>0</v>
      </c>
      <c r="AN1009" s="12">
        <f t="shared" si="2411"/>
        <v>0</v>
      </c>
      <c r="AO1009" s="66">
        <f t="shared" si="2310"/>
        <v>0</v>
      </c>
      <c r="AP1009" s="66">
        <f t="shared" si="2311"/>
        <v>0</v>
      </c>
      <c r="AQ1009" s="59">
        <f t="shared" si="2312"/>
        <v>0</v>
      </c>
      <c r="AR1009" s="59">
        <f t="shared" si="2313"/>
        <v>0</v>
      </c>
      <c r="AS1009" s="59">
        <f t="shared" si="2314"/>
        <v>0</v>
      </c>
      <c r="AT1009" s="12">
        <f t="shared" si="2315"/>
        <v>0</v>
      </c>
      <c r="AU1009" s="59">
        <f t="shared" si="2412"/>
        <v>0</v>
      </c>
      <c r="AV1009" s="59">
        <f t="shared" si="2413"/>
        <v>0</v>
      </c>
      <c r="AW1009" s="70">
        <f t="shared" si="2316"/>
        <v>0</v>
      </c>
      <c r="AX1009" s="20">
        <f t="shared" si="2317"/>
        <v>200000</v>
      </c>
      <c r="AY1009" s="20">
        <f t="shared" si="2318"/>
        <v>0</v>
      </c>
      <c r="AZ1009" s="20">
        <f t="shared" si="2319"/>
        <v>0</v>
      </c>
      <c r="BA1009" s="20">
        <f t="shared" si="2320"/>
        <v>200000</v>
      </c>
      <c r="BB1009" s="36">
        <f t="shared" si="2321"/>
        <v>1</v>
      </c>
      <c r="BC1009" s="36">
        <f t="shared" si="2322"/>
        <v>0</v>
      </c>
      <c r="BD1009" s="80">
        <f t="shared" si="2323"/>
        <v>0</v>
      </c>
      <c r="BE1009" s="36">
        <f t="shared" si="2324"/>
        <v>0</v>
      </c>
      <c r="BF1009" s="36">
        <f t="shared" si="2325"/>
        <v>0</v>
      </c>
      <c r="BG1009" s="36">
        <f t="shared" si="2326"/>
        <v>0</v>
      </c>
      <c r="BH1009" s="36">
        <f t="shared" si="2327"/>
        <v>0</v>
      </c>
      <c r="BI1009" s="36">
        <f t="shared" si="2328"/>
        <v>0</v>
      </c>
      <c r="BJ1009" s="36">
        <f t="shared" si="2329"/>
        <v>0</v>
      </c>
      <c r="BK1009" s="36">
        <f t="shared" si="2330"/>
        <v>0</v>
      </c>
      <c r="BL1009" s="68">
        <f>IF(OR(AT1009=0,E1009&gt;ProjTerm),0,VLOOKUP(D1009,'Life Events'!$AE$5:$AI$1206,5,FALSE))</f>
        <v>0</v>
      </c>
      <c r="BM1009" s="93">
        <f t="shared" si="2331"/>
        <v>0</v>
      </c>
      <c r="BN1009" s="93">
        <f t="shared" si="2332"/>
        <v>0</v>
      </c>
      <c r="BO1009" s="36">
        <f t="shared" si="2333"/>
        <v>0</v>
      </c>
      <c r="BP1009" s="36">
        <f t="shared" si="2334"/>
        <v>0</v>
      </c>
      <c r="BQ1009" s="36">
        <f t="shared" si="2335"/>
        <v>0</v>
      </c>
      <c r="BR1009" s="36">
        <f t="shared" si="2336"/>
        <v>154.78110000000001</v>
      </c>
      <c r="BS1009" s="36">
        <f t="shared" si="2337"/>
        <v>0</v>
      </c>
      <c r="BT1009" s="36">
        <f t="shared" si="2338"/>
        <v>0</v>
      </c>
      <c r="BU1009" s="70" cm="1">
        <f t="array" ref="BU1009">IF(AND(ActInt=1,$J1009=0),INDEX(Tbl_FwdNom,$B1009-IVP,MATCH(ValnDt,Tbl_FwdNom_Cols)),INDEX(Tbl_FwdNom,$B1009,MATCH(StartDt,Tbl_FwdNom_Cols)))</f>
        <v>8.4193897030000002</v>
      </c>
      <c r="BV1009" s="70" cm="1">
        <f t="array" ref="BV1009">INDEX(Tbl_FwdReal,$B1009,MATCH(StartDt,Tbl_FwdReal_Cols))</f>
        <v>2.6703718670000001</v>
      </c>
      <c r="BW1009" s="70" cm="1">
        <f t="array" ref="BW1009">IF(RunType&lt;&gt;"OPN",INDEX(Tbl_FwdReal,$B1009,MATCH(ValnDt,Tbl_FwdReal_Cols)),IF(AND($J1009=0,ActInt=1),INDEX(Tbl_FwdReal,$B1009-IVP,MATCH(ValnDt,Tbl_FwdReal_Cols)),-999))*$K1009</f>
        <v>2.6703718670000001</v>
      </c>
      <c r="BX1009" s="70">
        <f t="shared" si="2339"/>
        <v>2.6703718670000001E-2</v>
      </c>
      <c r="BY1009" s="70">
        <f t="shared" si="2414"/>
        <v>5.5994906139497758E-2</v>
      </c>
      <c r="BZ1009" s="64">
        <f t="shared" si="2427"/>
        <v>4.5506028169504109E-3</v>
      </c>
      <c r="CA1009" s="70" cm="1">
        <f t="array" ref="CA1009">IF($J1009=1,CA1008*(1+INDEX(Tbl_CPI,$B1009,MATCH(IF(RunType="OPN",StartDt,ValnDt),Tbl_CPI_Cols))),0)</f>
        <v>0</v>
      </c>
      <c r="CB1009" s="70">
        <f t="shared" si="2415"/>
        <v>213.07998365251663</v>
      </c>
      <c r="CC1009" s="70">
        <f t="shared" si="2416"/>
        <v>208.29351251278095</v>
      </c>
      <c r="CD1009" s="36">
        <f t="shared" si="2340"/>
        <v>1055.1802188043293</v>
      </c>
      <c r="CE1009" s="36">
        <f t="shared" si="2341"/>
        <v>0</v>
      </c>
      <c r="CF1009" s="36">
        <f t="shared" si="2342"/>
        <v>0</v>
      </c>
      <c r="CG1009" s="36">
        <f t="shared" si="2343"/>
        <v>0</v>
      </c>
      <c r="CH1009" s="36">
        <f t="shared" si="2344"/>
        <v>0</v>
      </c>
      <c r="CI1009" s="36">
        <f t="shared" si="2345"/>
        <v>0</v>
      </c>
      <c r="CJ1009" s="36">
        <f t="shared" si="2346"/>
        <v>0</v>
      </c>
      <c r="CK1009" s="36">
        <f t="shared" si="2347"/>
        <v>0</v>
      </c>
      <c r="CL1009" s="36">
        <f t="shared" si="2348"/>
        <v>0</v>
      </c>
      <c r="CM1009" s="36">
        <f t="shared" si="2349"/>
        <v>0</v>
      </c>
      <c r="CN1009" s="36">
        <f t="shared" si="2350"/>
        <v>0</v>
      </c>
      <c r="CO1009" s="20">
        <f t="shared" si="2351"/>
        <v>120000</v>
      </c>
      <c r="CP1009" s="20">
        <f t="shared" si="2352"/>
        <v>2</v>
      </c>
      <c r="CQ1009" s="64" t="e">
        <f t="shared" si="2353"/>
        <v>#N/A</v>
      </c>
      <c r="CR1009" s="64" t="e">
        <f t="shared" si="2354"/>
        <v>#N/A</v>
      </c>
      <c r="CS1009" s="36" t="e">
        <f t="shared" si="2355"/>
        <v>#N/A</v>
      </c>
      <c r="CT1009" s="36">
        <f t="shared" si="2356"/>
        <v>0</v>
      </c>
      <c r="CU1009" s="36">
        <f t="shared" si="2357"/>
        <v>0</v>
      </c>
      <c r="CV1009" s="36">
        <f t="shared" si="2417"/>
        <v>0</v>
      </c>
      <c r="CW1009" s="36">
        <f t="shared" si="2358"/>
        <v>0</v>
      </c>
      <c r="CX1009" s="36">
        <f t="shared" si="2359"/>
        <v>0</v>
      </c>
      <c r="CY1009" s="36">
        <f t="shared" si="2360"/>
        <v>0</v>
      </c>
      <c r="CZ1009" s="36">
        <f t="shared" si="2418"/>
        <v>0</v>
      </c>
      <c r="DA1009" s="64">
        <f t="shared" si="2361"/>
        <v>6.7591371222062158E-3</v>
      </c>
      <c r="DB1009" s="70">
        <f t="shared" si="2419"/>
        <v>0.99328624208812544</v>
      </c>
      <c r="DC1009" s="70">
        <f>PRODUCT($DB$8:DB1009)</f>
        <v>1.512520006505129E-4</v>
      </c>
      <c r="DD1009" s="36">
        <f t="shared" si="2362"/>
        <v>0</v>
      </c>
      <c r="DE1009" s="36">
        <f t="shared" si="2363"/>
        <v>0</v>
      </c>
      <c r="DF1009" s="36">
        <f t="shared" si="2364"/>
        <v>0</v>
      </c>
      <c r="DG1009" s="36">
        <f t="shared" si="2365"/>
        <v>0</v>
      </c>
      <c r="DH1009" s="36">
        <f t="shared" si="2366"/>
        <v>0</v>
      </c>
      <c r="DI1009" s="36">
        <f t="shared" si="2367"/>
        <v>0</v>
      </c>
      <c r="DJ1009" s="36">
        <f t="shared" si="2368"/>
        <v>0</v>
      </c>
      <c r="DK1009" s="36">
        <f t="shared" si="2369"/>
        <v>0</v>
      </c>
      <c r="DL1009" s="36">
        <f t="shared" si="2370"/>
        <v>0</v>
      </c>
      <c r="DM1009" s="36">
        <f t="shared" si="2371"/>
        <v>0</v>
      </c>
      <c r="DN1009" s="36">
        <f t="shared" ca="1" si="2420"/>
        <v>4.6137290849905055E-12</v>
      </c>
      <c r="DO1009" s="64" cm="1">
        <f t="array" ref="DO1009">IFERROR(INDEX(Tbl_FwdNom,$B1009,MATCH(LIDt,Tbl_FwdNom_Cols,0)),0)</f>
        <v>7.5351721469999999</v>
      </c>
      <c r="DP1009" s="64">
        <f t="shared" ca="1" si="2421"/>
        <v>7.4739092979999997</v>
      </c>
      <c r="DQ1009" s="64">
        <f t="shared" ca="1" si="2372"/>
        <v>6.0245691494911213E-3</v>
      </c>
      <c r="DR1009" s="70">
        <f t="shared" ca="1" si="2373"/>
        <v>0.99401150892906687</v>
      </c>
      <c r="DS1009" s="70">
        <f ca="1">PRODUCT($DR$8:DR1009)</f>
        <v>6.1982475226741898E-4</v>
      </c>
      <c r="DT1009" s="36">
        <f t="shared" ca="1" si="2374"/>
        <v>0</v>
      </c>
      <c r="DU1009" s="36">
        <f t="shared" ca="1" si="2375"/>
        <v>0</v>
      </c>
      <c r="DV1009" s="36">
        <f t="shared" ca="1" si="2376"/>
        <v>0</v>
      </c>
      <c r="DW1009" s="36">
        <f t="shared" ca="1" si="2377"/>
        <v>0</v>
      </c>
      <c r="DX1009" s="36">
        <f t="shared" ca="1" si="2378"/>
        <v>0</v>
      </c>
      <c r="DY1009" s="36">
        <f t="shared" ca="1" si="2379"/>
        <v>0</v>
      </c>
      <c r="DZ1009" s="36">
        <f t="shared" ca="1" si="2380"/>
        <v>0</v>
      </c>
      <c r="EA1009" s="36">
        <f t="shared" ca="1" si="2381"/>
        <v>0</v>
      </c>
      <c r="EB1009" s="36">
        <f t="shared" ca="1" si="2382"/>
        <v>0</v>
      </c>
      <c r="EC1009" s="36">
        <f t="shared" ca="1" si="2383"/>
        <v>0</v>
      </c>
      <c r="ED1009" s="36">
        <f t="shared" ca="1" si="2384"/>
        <v>0</v>
      </c>
      <c r="EE1009" s="36">
        <f t="shared" ca="1" si="2422"/>
        <v>0</v>
      </c>
      <c r="EF1009" s="36">
        <f t="shared" ca="1" si="2385"/>
        <v>0</v>
      </c>
      <c r="EG1009" s="64"/>
      <c r="EH1009" s="64"/>
      <c r="EI1009" s="64"/>
      <c r="EJ1009" s="70"/>
      <c r="EK1009" s="70"/>
      <c r="EL1009" s="70"/>
      <c r="EM1009" s="70"/>
      <c r="EN1009" s="70"/>
      <c r="EO1009" s="36">
        <f t="shared" si="2386"/>
        <v>0</v>
      </c>
      <c r="EP1009" s="36">
        <f t="shared" si="2387"/>
        <v>0</v>
      </c>
      <c r="EQ1009" s="36">
        <f t="shared" si="2388"/>
        <v>0</v>
      </c>
      <c r="ER1009" s="36">
        <f t="shared" si="2389"/>
        <v>0</v>
      </c>
      <c r="ES1009" s="36">
        <f t="shared" si="2390"/>
        <v>0</v>
      </c>
      <c r="ET1009" s="36">
        <f t="shared" si="2391"/>
        <v>0</v>
      </c>
      <c r="EU1009" s="36">
        <f t="shared" si="2423"/>
        <v>0</v>
      </c>
      <c r="EV1009" s="36">
        <f t="shared" si="2392"/>
        <v>0</v>
      </c>
      <c r="EW1009" s="36">
        <f t="shared" si="2393"/>
        <v>0</v>
      </c>
      <c r="EX1009" s="36">
        <f t="shared" si="2424"/>
        <v>0</v>
      </c>
      <c r="EY1009" s="36">
        <f t="shared" si="2394"/>
        <v>0</v>
      </c>
      <c r="EZ1009" s="36">
        <f t="shared" si="2395"/>
        <v>0</v>
      </c>
      <c r="FA1009" s="36">
        <f t="shared" si="2396"/>
        <v>0</v>
      </c>
      <c r="FB1009" s="36">
        <f t="shared" si="2397"/>
        <v>0</v>
      </c>
      <c r="FC1009" s="36">
        <f t="shared" si="2425"/>
        <v>0</v>
      </c>
      <c r="FD1009" s="36">
        <f t="shared" si="2398"/>
        <v>0</v>
      </c>
      <c r="FE1009" s="36">
        <f t="shared" si="2399"/>
        <v>0</v>
      </c>
      <c r="FF1009" s="36">
        <f t="shared" si="2426"/>
        <v>0</v>
      </c>
      <c r="FG1009" s="36">
        <f t="shared" si="2400"/>
        <v>0</v>
      </c>
      <c r="FH1009" s="36">
        <f t="shared" si="2401"/>
        <v>0</v>
      </c>
      <c r="FI1009" s="36">
        <f t="shared" si="2402"/>
        <v>0</v>
      </c>
      <c r="FJ1009" s="36">
        <f t="shared" ca="1" si="2403"/>
        <v>0</v>
      </c>
      <c r="FK1009" s="36">
        <f t="shared" si="2404"/>
        <v>0</v>
      </c>
      <c r="FL1009" s="36">
        <f t="shared" si="2405"/>
        <v>0</v>
      </c>
      <c r="FM1009" s="36">
        <f t="shared" ca="1" si="2406"/>
        <v>0</v>
      </c>
      <c r="FN1009" s="36">
        <f t="shared" ca="1" si="2428"/>
        <v>0</v>
      </c>
    </row>
    <row r="1010" spans="2:170" x14ac:dyDescent="0.25">
      <c r="B1010" s="2">
        <v>1002</v>
      </c>
      <c r="C1010" s="2">
        <f t="shared" si="2434"/>
        <v>84</v>
      </c>
      <c r="D1010" s="2">
        <f t="shared" si="2431"/>
        <v>1026</v>
      </c>
      <c r="E1010" s="2">
        <f t="shared" si="2429"/>
        <v>86</v>
      </c>
      <c r="F1010" s="189">
        <f t="shared" si="2433"/>
        <v>76215</v>
      </c>
      <c r="G1010" s="2">
        <f t="shared" si="2432"/>
        <v>8</v>
      </c>
      <c r="H1010" s="187">
        <f t="shared" si="2283"/>
        <v>118.08333333333334</v>
      </c>
      <c r="I1010" s="186">
        <f t="shared" si="2430"/>
        <v>118</v>
      </c>
      <c r="J1010" s="2">
        <f t="shared" si="2284"/>
        <v>0</v>
      </c>
      <c r="K1010" s="2">
        <f t="shared" si="2285"/>
        <v>1</v>
      </c>
      <c r="L1010">
        <f t="shared" si="2286"/>
        <v>2</v>
      </c>
      <c r="M1010" s="190">
        <f t="shared" si="2407"/>
        <v>0.93</v>
      </c>
      <c r="N1010">
        <f t="shared" si="2287"/>
        <v>1</v>
      </c>
      <c r="O1010">
        <f t="shared" si="2288"/>
        <v>100</v>
      </c>
      <c r="P1010" s="58">
        <f t="shared" si="2289"/>
        <v>4.1850000000000005</v>
      </c>
      <c r="Q1010" s="106">
        <f t="shared" si="2290"/>
        <v>1</v>
      </c>
      <c r="R1010" s="59">
        <f t="shared" si="2291"/>
        <v>1</v>
      </c>
      <c r="S1010" s="32">
        <f t="shared" si="2408"/>
        <v>1</v>
      </c>
      <c r="T1010">
        <f t="shared" si="2292"/>
        <v>1</v>
      </c>
      <c r="U1010" s="32">
        <f t="shared" si="2409"/>
        <v>0.93</v>
      </c>
      <c r="V1010">
        <f t="shared" si="2293"/>
        <v>1</v>
      </c>
      <c r="W1010">
        <f t="shared" si="2294"/>
        <v>100</v>
      </c>
      <c r="X1010" s="58">
        <f t="shared" si="2295"/>
        <v>1</v>
      </c>
      <c r="Y1010" s="58">
        <f t="shared" si="2296"/>
        <v>1</v>
      </c>
      <c r="Z1010" s="32">
        <f t="shared" si="2297"/>
        <v>1</v>
      </c>
      <c r="AA1010" s="32">
        <f t="shared" si="2298"/>
        <v>1</v>
      </c>
      <c r="AB1010" s="59">
        <f t="shared" si="2299"/>
        <v>4.9056245199999996E-3</v>
      </c>
      <c r="AC1010" s="59">
        <f t="shared" si="2300"/>
        <v>4.9056245199999996E-3</v>
      </c>
      <c r="AD1010">
        <f t="shared" si="2301"/>
        <v>1</v>
      </c>
      <c r="AE1010" s="59">
        <f t="shared" si="2302"/>
        <v>4.9056245199999996E-3</v>
      </c>
      <c r="AF1010" s="59">
        <f t="shared" si="2303"/>
        <v>4.1758461800000006E-3</v>
      </c>
      <c r="AG1010" s="59">
        <f t="shared" si="2304"/>
        <v>4.1758461800000006E-3</v>
      </c>
      <c r="AH1010">
        <f t="shared" si="2305"/>
        <v>1</v>
      </c>
      <c r="AI1010" s="59">
        <f t="shared" si="2306"/>
        <v>4.1758461800000006E-3</v>
      </c>
      <c r="AJ1010" s="59">
        <f t="shared" si="2307"/>
        <v>0</v>
      </c>
      <c r="AK1010" s="59">
        <f t="shared" si="2308"/>
        <v>0</v>
      </c>
      <c r="AL1010" s="59">
        <f t="shared" si="2309"/>
        <v>0</v>
      </c>
      <c r="AM1010" s="12">
        <f t="shared" si="2410"/>
        <v>0</v>
      </c>
      <c r="AN1010" s="12">
        <f t="shared" si="2411"/>
        <v>0</v>
      </c>
      <c r="AO1010" s="66">
        <f t="shared" si="2310"/>
        <v>0</v>
      </c>
      <c r="AP1010" s="66">
        <f t="shared" si="2311"/>
        <v>0</v>
      </c>
      <c r="AQ1010" s="59">
        <f t="shared" si="2312"/>
        <v>0</v>
      </c>
      <c r="AR1010" s="59">
        <f t="shared" si="2313"/>
        <v>0</v>
      </c>
      <c r="AS1010" s="59">
        <f t="shared" si="2314"/>
        <v>0</v>
      </c>
      <c r="AT1010" s="12">
        <f t="shared" si="2315"/>
        <v>0</v>
      </c>
      <c r="AU1010" s="59">
        <f t="shared" si="2412"/>
        <v>0</v>
      </c>
      <c r="AV1010" s="59">
        <f t="shared" si="2413"/>
        <v>0</v>
      </c>
      <c r="AW1010" s="70">
        <f t="shared" si="2316"/>
        <v>0</v>
      </c>
      <c r="AX1010" s="20">
        <f t="shared" si="2317"/>
        <v>200000</v>
      </c>
      <c r="AY1010" s="20">
        <f t="shared" si="2318"/>
        <v>0</v>
      </c>
      <c r="AZ1010" s="20">
        <f t="shared" si="2319"/>
        <v>0</v>
      </c>
      <c r="BA1010" s="20">
        <f t="shared" si="2320"/>
        <v>200000</v>
      </c>
      <c r="BB1010" s="36">
        <f t="shared" si="2321"/>
        <v>1</v>
      </c>
      <c r="BC1010" s="36">
        <f t="shared" si="2322"/>
        <v>0</v>
      </c>
      <c r="BD1010" s="80">
        <f t="shared" si="2323"/>
        <v>0</v>
      </c>
      <c r="BE1010" s="36">
        <f t="shared" si="2324"/>
        <v>0</v>
      </c>
      <c r="BF1010" s="36">
        <f t="shared" si="2325"/>
        <v>0</v>
      </c>
      <c r="BG1010" s="36">
        <f t="shared" si="2326"/>
        <v>0</v>
      </c>
      <c r="BH1010" s="36">
        <f t="shared" si="2327"/>
        <v>0</v>
      </c>
      <c r="BI1010" s="36">
        <f t="shared" si="2328"/>
        <v>0</v>
      </c>
      <c r="BJ1010" s="36">
        <f t="shared" si="2329"/>
        <v>0</v>
      </c>
      <c r="BK1010" s="36">
        <f t="shared" si="2330"/>
        <v>0</v>
      </c>
      <c r="BL1010" s="68">
        <f>IF(OR(AT1010=0,E1010&gt;ProjTerm),0,VLOOKUP(D1010,'Life Events'!$AE$5:$AI$1206,5,FALSE))</f>
        <v>0</v>
      </c>
      <c r="BM1010" s="93">
        <f t="shared" si="2331"/>
        <v>0</v>
      </c>
      <c r="BN1010" s="93">
        <f t="shared" si="2332"/>
        <v>0</v>
      </c>
      <c r="BO1010" s="36">
        <f t="shared" si="2333"/>
        <v>0</v>
      </c>
      <c r="BP1010" s="36">
        <f t="shared" si="2334"/>
        <v>0</v>
      </c>
      <c r="BQ1010" s="36">
        <f t="shared" si="2335"/>
        <v>0</v>
      </c>
      <c r="BR1010" s="36">
        <f t="shared" si="2336"/>
        <v>154.78110000000001</v>
      </c>
      <c r="BS1010" s="36">
        <f t="shared" si="2337"/>
        <v>0</v>
      </c>
      <c r="BT1010" s="36">
        <f t="shared" si="2338"/>
        <v>0</v>
      </c>
      <c r="BU1010" s="70" cm="1">
        <f t="array" ref="BU1010">IF(AND(ActInt=1,$J1010=0),INDEX(Tbl_FwdNom,$B1010-IVP,MATCH(ValnDt,Tbl_FwdNom_Cols)),INDEX(Tbl_FwdNom,$B1010,MATCH(StartDt,Tbl_FwdNom_Cols)))</f>
        <v>8.4135029219999993</v>
      </c>
      <c r="BV1010" s="70" cm="1">
        <f t="array" ref="BV1010">INDEX(Tbl_FwdReal,$B1010,MATCH(StartDt,Tbl_FwdReal_Cols))</f>
        <v>2.6670150449999999</v>
      </c>
      <c r="BW1010" s="70" cm="1">
        <f t="array" ref="BW1010">IF(RunType&lt;&gt;"OPN",INDEX(Tbl_FwdReal,$B1010,MATCH(ValnDt,Tbl_FwdReal_Cols)),IF(AND($J1010=0,ActInt=1),INDEX(Tbl_FwdReal,$B1010-IVP,MATCH(ValnDt,Tbl_FwdReal_Cols)),-999))*$K1010</f>
        <v>2.6670150449999999</v>
      </c>
      <c r="BX1010" s="70">
        <f t="shared" si="2339"/>
        <v>2.6670150449999999E-2</v>
      </c>
      <c r="BY1010" s="70">
        <f t="shared" si="2414"/>
        <v>5.597209458637975E-2</v>
      </c>
      <c r="BZ1010" s="64">
        <f t="shared" si="2427"/>
        <v>4.548794444407589E-3</v>
      </c>
      <c r="CA1010" s="70" cm="1">
        <f t="array" ref="CA1010">IF($J1010=1,CA1009*(1+INDEX(Tbl_CPI,$B1010,MATCH(IF(RunType="OPN",StartDt,ValnDt),Tbl_CPI_Cols))),0)</f>
        <v>0</v>
      </c>
      <c r="CB1010" s="70">
        <f t="shared" si="2415"/>
        <v>214.04924069836966</v>
      </c>
      <c r="CC1010" s="70">
        <f t="shared" si="2416"/>
        <v>208.29351251278095</v>
      </c>
      <c r="CD1010" s="36">
        <f t="shared" si="2340"/>
        <v>1055.1802188043293</v>
      </c>
      <c r="CE1010" s="36">
        <f t="shared" si="2341"/>
        <v>0</v>
      </c>
      <c r="CF1010" s="36">
        <f t="shared" si="2342"/>
        <v>0</v>
      </c>
      <c r="CG1010" s="36">
        <f t="shared" si="2343"/>
        <v>0</v>
      </c>
      <c r="CH1010" s="36">
        <f t="shared" si="2344"/>
        <v>0</v>
      </c>
      <c r="CI1010" s="36">
        <f t="shared" si="2345"/>
        <v>0</v>
      </c>
      <c r="CJ1010" s="36">
        <f t="shared" si="2346"/>
        <v>0</v>
      </c>
      <c r="CK1010" s="36">
        <f t="shared" si="2347"/>
        <v>0</v>
      </c>
      <c r="CL1010" s="36">
        <f t="shared" si="2348"/>
        <v>0</v>
      </c>
      <c r="CM1010" s="36">
        <f t="shared" si="2349"/>
        <v>0</v>
      </c>
      <c r="CN1010" s="36">
        <f t="shared" si="2350"/>
        <v>0</v>
      </c>
      <c r="CO1010" s="20">
        <f t="shared" si="2351"/>
        <v>120000</v>
      </c>
      <c r="CP1010" s="20">
        <f t="shared" si="2352"/>
        <v>2</v>
      </c>
      <c r="CQ1010" s="64" t="e">
        <f t="shared" si="2353"/>
        <v>#N/A</v>
      </c>
      <c r="CR1010" s="64" t="e">
        <f t="shared" si="2354"/>
        <v>#N/A</v>
      </c>
      <c r="CS1010" s="36" t="e">
        <f t="shared" si="2355"/>
        <v>#N/A</v>
      </c>
      <c r="CT1010" s="36">
        <f t="shared" si="2356"/>
        <v>0</v>
      </c>
      <c r="CU1010" s="36">
        <f t="shared" si="2357"/>
        <v>0</v>
      </c>
      <c r="CV1010" s="36">
        <f t="shared" si="2417"/>
        <v>0</v>
      </c>
      <c r="CW1010" s="36">
        <f t="shared" si="2358"/>
        <v>0</v>
      </c>
      <c r="CX1010" s="36">
        <f t="shared" si="2359"/>
        <v>0</v>
      </c>
      <c r="CY1010" s="36">
        <f t="shared" si="2360"/>
        <v>0</v>
      </c>
      <c r="CZ1010" s="36">
        <f t="shared" si="2418"/>
        <v>0</v>
      </c>
      <c r="DA1010" s="64">
        <f t="shared" si="2361"/>
        <v>6.7545817269727415E-3</v>
      </c>
      <c r="DB1010" s="70">
        <f t="shared" si="2419"/>
        <v>0.99329073654138622</v>
      </c>
      <c r="DC1010" s="70">
        <f>PRODUCT($DB$8:DB1010)</f>
        <v>1.5023721112950619E-4</v>
      </c>
      <c r="DD1010" s="36">
        <f t="shared" si="2362"/>
        <v>0</v>
      </c>
      <c r="DE1010" s="36">
        <f t="shared" si="2363"/>
        <v>0</v>
      </c>
      <c r="DF1010" s="36">
        <f t="shared" si="2364"/>
        <v>0</v>
      </c>
      <c r="DG1010" s="36">
        <f t="shared" si="2365"/>
        <v>0</v>
      </c>
      <c r="DH1010" s="36">
        <f t="shared" si="2366"/>
        <v>0</v>
      </c>
      <c r="DI1010" s="36">
        <f t="shared" si="2367"/>
        <v>0</v>
      </c>
      <c r="DJ1010" s="36">
        <f t="shared" si="2368"/>
        <v>0</v>
      </c>
      <c r="DK1010" s="36">
        <f t="shared" si="2369"/>
        <v>0</v>
      </c>
      <c r="DL1010" s="36">
        <f t="shared" si="2370"/>
        <v>0</v>
      </c>
      <c r="DM1010" s="36">
        <f t="shared" si="2371"/>
        <v>0</v>
      </c>
      <c r="DN1010" s="36">
        <f t="shared" ca="1" si="2420"/>
        <v>4.6137290849905055E-12</v>
      </c>
      <c r="DO1010" s="64" cm="1">
        <f t="array" ref="DO1010">IFERROR(INDEX(Tbl_FwdNom,$B1010,MATCH(LIDt,Tbl_FwdNom_Cols,0)),0)</f>
        <v>7.5334699299999999</v>
      </c>
      <c r="DP1010" s="64">
        <f t="shared" ca="1" si="2421"/>
        <v>7.4722080499999999</v>
      </c>
      <c r="DQ1010" s="64">
        <f t="shared" ca="1" si="2372"/>
        <v>6.0232420756967109E-3</v>
      </c>
      <c r="DR1010" s="70">
        <f t="shared" ca="1" si="2373"/>
        <v>0.99401282015784331</v>
      </c>
      <c r="DS1010" s="70">
        <f ca="1">PRODUCT($DR$8:DR1010)</f>
        <v>6.1611375000497376E-4</v>
      </c>
      <c r="DT1010" s="36">
        <f t="shared" ca="1" si="2374"/>
        <v>0</v>
      </c>
      <c r="DU1010" s="36">
        <f t="shared" ca="1" si="2375"/>
        <v>0</v>
      </c>
      <c r="DV1010" s="36">
        <f t="shared" ca="1" si="2376"/>
        <v>0</v>
      </c>
      <c r="DW1010" s="36">
        <f t="shared" ca="1" si="2377"/>
        <v>0</v>
      </c>
      <c r="DX1010" s="36">
        <f t="shared" ca="1" si="2378"/>
        <v>0</v>
      </c>
      <c r="DY1010" s="36">
        <f t="shared" ca="1" si="2379"/>
        <v>0</v>
      </c>
      <c r="DZ1010" s="36">
        <f t="shared" ca="1" si="2380"/>
        <v>0</v>
      </c>
      <c r="EA1010" s="36">
        <f t="shared" ca="1" si="2381"/>
        <v>0</v>
      </c>
      <c r="EB1010" s="36">
        <f t="shared" ca="1" si="2382"/>
        <v>0</v>
      </c>
      <c r="EC1010" s="36">
        <f t="shared" ca="1" si="2383"/>
        <v>0</v>
      </c>
      <c r="ED1010" s="36">
        <f t="shared" ca="1" si="2384"/>
        <v>0</v>
      </c>
      <c r="EE1010" s="36">
        <f t="shared" ca="1" si="2422"/>
        <v>0</v>
      </c>
      <c r="EF1010" s="36">
        <f t="shared" ca="1" si="2385"/>
        <v>0</v>
      </c>
      <c r="EG1010" s="64"/>
      <c r="EH1010" s="64"/>
      <c r="EI1010" s="64"/>
      <c r="EJ1010" s="70"/>
      <c r="EK1010" s="70"/>
      <c r="EL1010" s="70"/>
      <c r="EM1010" s="70"/>
      <c r="EN1010" s="70"/>
      <c r="EO1010" s="36">
        <f t="shared" si="2386"/>
        <v>0</v>
      </c>
      <c r="EP1010" s="36">
        <f t="shared" si="2387"/>
        <v>0</v>
      </c>
      <c r="EQ1010" s="36">
        <f t="shared" si="2388"/>
        <v>0</v>
      </c>
      <c r="ER1010" s="36">
        <f t="shared" si="2389"/>
        <v>0</v>
      </c>
      <c r="ES1010" s="36">
        <f t="shared" si="2390"/>
        <v>0</v>
      </c>
      <c r="ET1010" s="36">
        <f t="shared" si="2391"/>
        <v>0</v>
      </c>
      <c r="EU1010" s="36">
        <f t="shared" si="2423"/>
        <v>0</v>
      </c>
      <c r="EV1010" s="36">
        <f t="shared" si="2392"/>
        <v>0</v>
      </c>
      <c r="EW1010" s="36">
        <f t="shared" si="2393"/>
        <v>0</v>
      </c>
      <c r="EX1010" s="36">
        <f t="shared" si="2424"/>
        <v>0</v>
      </c>
      <c r="EY1010" s="36">
        <f t="shared" si="2394"/>
        <v>0</v>
      </c>
      <c r="EZ1010" s="36">
        <f t="shared" si="2395"/>
        <v>0</v>
      </c>
      <c r="FA1010" s="36">
        <f t="shared" si="2396"/>
        <v>0</v>
      </c>
      <c r="FB1010" s="36">
        <f t="shared" si="2397"/>
        <v>0</v>
      </c>
      <c r="FC1010" s="36">
        <f t="shared" si="2425"/>
        <v>0</v>
      </c>
      <c r="FD1010" s="36">
        <f t="shared" si="2398"/>
        <v>0</v>
      </c>
      <c r="FE1010" s="36">
        <f t="shared" si="2399"/>
        <v>0</v>
      </c>
      <c r="FF1010" s="36">
        <f t="shared" si="2426"/>
        <v>0</v>
      </c>
      <c r="FG1010" s="36">
        <f t="shared" si="2400"/>
        <v>0</v>
      </c>
      <c r="FH1010" s="36">
        <f t="shared" si="2401"/>
        <v>0</v>
      </c>
      <c r="FI1010" s="36">
        <f t="shared" si="2402"/>
        <v>0</v>
      </c>
      <c r="FJ1010" s="36">
        <f t="shared" ca="1" si="2403"/>
        <v>0</v>
      </c>
      <c r="FK1010" s="36">
        <f t="shared" si="2404"/>
        <v>0</v>
      </c>
      <c r="FL1010" s="36">
        <f t="shared" si="2405"/>
        <v>0</v>
      </c>
      <c r="FM1010" s="36">
        <f t="shared" ca="1" si="2406"/>
        <v>0</v>
      </c>
      <c r="FN1010" s="36">
        <f t="shared" ca="1" si="2428"/>
        <v>0</v>
      </c>
    </row>
    <row r="1011" spans="2:170" x14ac:dyDescent="0.25">
      <c r="B1011" s="2">
        <v>1003</v>
      </c>
      <c r="C1011" s="2">
        <f t="shared" si="2434"/>
        <v>84</v>
      </c>
      <c r="D1011" s="2">
        <f t="shared" si="2431"/>
        <v>1027</v>
      </c>
      <c r="E1011" s="2">
        <f t="shared" si="2429"/>
        <v>86</v>
      </c>
      <c r="F1011" s="189">
        <f t="shared" si="2433"/>
        <v>76245</v>
      </c>
      <c r="G1011" s="2">
        <f t="shared" si="2432"/>
        <v>9</v>
      </c>
      <c r="H1011" s="187">
        <f t="shared" si="2283"/>
        <v>118.16666666666666</v>
      </c>
      <c r="I1011" s="186">
        <f t="shared" si="2430"/>
        <v>118</v>
      </c>
      <c r="J1011" s="2">
        <f t="shared" si="2284"/>
        <v>0</v>
      </c>
      <c r="K1011" s="2">
        <f t="shared" si="2285"/>
        <v>1</v>
      </c>
      <c r="L1011">
        <f t="shared" si="2286"/>
        <v>2</v>
      </c>
      <c r="M1011" s="190">
        <f t="shared" si="2407"/>
        <v>0.93</v>
      </c>
      <c r="N1011">
        <f t="shared" si="2287"/>
        <v>1</v>
      </c>
      <c r="O1011">
        <f t="shared" si="2288"/>
        <v>100</v>
      </c>
      <c r="P1011" s="58">
        <f t="shared" si="2289"/>
        <v>4.1850000000000005</v>
      </c>
      <c r="Q1011" s="106">
        <f t="shared" si="2290"/>
        <v>1</v>
      </c>
      <c r="R1011" s="59">
        <f t="shared" si="2291"/>
        <v>1</v>
      </c>
      <c r="S1011" s="32">
        <f t="shared" si="2408"/>
        <v>1</v>
      </c>
      <c r="T1011">
        <f t="shared" si="2292"/>
        <v>1</v>
      </c>
      <c r="U1011" s="32">
        <f t="shared" si="2409"/>
        <v>0.93</v>
      </c>
      <c r="V1011">
        <f t="shared" si="2293"/>
        <v>1</v>
      </c>
      <c r="W1011">
        <f t="shared" si="2294"/>
        <v>100</v>
      </c>
      <c r="X1011" s="58">
        <f t="shared" si="2295"/>
        <v>1</v>
      </c>
      <c r="Y1011" s="58">
        <f t="shared" si="2296"/>
        <v>1</v>
      </c>
      <c r="Z1011" s="32">
        <f t="shared" si="2297"/>
        <v>1</v>
      </c>
      <c r="AA1011" s="32">
        <f t="shared" si="2298"/>
        <v>1</v>
      </c>
      <c r="AB1011" s="59">
        <f t="shared" si="2299"/>
        <v>4.9056245199999996E-3</v>
      </c>
      <c r="AC1011" s="59">
        <f t="shared" si="2300"/>
        <v>4.9056245199999996E-3</v>
      </c>
      <c r="AD1011">
        <f t="shared" si="2301"/>
        <v>1</v>
      </c>
      <c r="AE1011" s="59">
        <f t="shared" si="2302"/>
        <v>4.9056245199999996E-3</v>
      </c>
      <c r="AF1011" s="59">
        <f t="shared" si="2303"/>
        <v>4.1758461800000006E-3</v>
      </c>
      <c r="AG1011" s="59">
        <f t="shared" si="2304"/>
        <v>4.1758461800000006E-3</v>
      </c>
      <c r="AH1011">
        <f t="shared" si="2305"/>
        <v>1</v>
      </c>
      <c r="AI1011" s="59">
        <f t="shared" si="2306"/>
        <v>4.1758461800000006E-3</v>
      </c>
      <c r="AJ1011" s="59">
        <f t="shared" si="2307"/>
        <v>0</v>
      </c>
      <c r="AK1011" s="59">
        <f t="shared" si="2308"/>
        <v>0</v>
      </c>
      <c r="AL1011" s="59">
        <f t="shared" si="2309"/>
        <v>0</v>
      </c>
      <c r="AM1011" s="12">
        <f t="shared" si="2410"/>
        <v>0</v>
      </c>
      <c r="AN1011" s="12">
        <f t="shared" si="2411"/>
        <v>0</v>
      </c>
      <c r="AO1011" s="66">
        <f t="shared" si="2310"/>
        <v>0</v>
      </c>
      <c r="AP1011" s="66">
        <f t="shared" si="2311"/>
        <v>0</v>
      </c>
      <c r="AQ1011" s="59">
        <f t="shared" si="2312"/>
        <v>0</v>
      </c>
      <c r="AR1011" s="59">
        <f t="shared" si="2313"/>
        <v>0</v>
      </c>
      <c r="AS1011" s="59">
        <f t="shared" si="2314"/>
        <v>0</v>
      </c>
      <c r="AT1011" s="12">
        <f t="shared" si="2315"/>
        <v>0</v>
      </c>
      <c r="AU1011" s="59">
        <f t="shared" si="2412"/>
        <v>0</v>
      </c>
      <c r="AV1011" s="59">
        <f t="shared" si="2413"/>
        <v>0</v>
      </c>
      <c r="AW1011" s="70">
        <f t="shared" si="2316"/>
        <v>0</v>
      </c>
      <c r="AX1011" s="20">
        <f t="shared" si="2317"/>
        <v>200000</v>
      </c>
      <c r="AY1011" s="20">
        <f t="shared" si="2318"/>
        <v>0</v>
      </c>
      <c r="AZ1011" s="20">
        <f t="shared" si="2319"/>
        <v>0</v>
      </c>
      <c r="BA1011" s="20">
        <f t="shared" si="2320"/>
        <v>200000</v>
      </c>
      <c r="BB1011" s="36">
        <f t="shared" si="2321"/>
        <v>1</v>
      </c>
      <c r="BC1011" s="36">
        <f t="shared" si="2322"/>
        <v>0</v>
      </c>
      <c r="BD1011" s="80">
        <f t="shared" si="2323"/>
        <v>0</v>
      </c>
      <c r="BE1011" s="36">
        <f t="shared" si="2324"/>
        <v>0</v>
      </c>
      <c r="BF1011" s="36">
        <f t="shared" si="2325"/>
        <v>0</v>
      </c>
      <c r="BG1011" s="36">
        <f t="shared" si="2326"/>
        <v>0</v>
      </c>
      <c r="BH1011" s="36">
        <f t="shared" si="2327"/>
        <v>0</v>
      </c>
      <c r="BI1011" s="36">
        <f t="shared" si="2328"/>
        <v>0</v>
      </c>
      <c r="BJ1011" s="36">
        <f t="shared" si="2329"/>
        <v>0</v>
      </c>
      <c r="BK1011" s="36">
        <f t="shared" si="2330"/>
        <v>0</v>
      </c>
      <c r="BL1011" s="68">
        <f>IF(OR(AT1011=0,E1011&gt;ProjTerm),0,VLOOKUP(D1011,'Life Events'!$AE$5:$AI$1206,5,FALSE))</f>
        <v>0</v>
      </c>
      <c r="BM1011" s="93">
        <f t="shared" si="2331"/>
        <v>0</v>
      </c>
      <c r="BN1011" s="93">
        <f t="shared" si="2332"/>
        <v>0</v>
      </c>
      <c r="BO1011" s="36">
        <f t="shared" si="2333"/>
        <v>0</v>
      </c>
      <c r="BP1011" s="36">
        <f t="shared" si="2334"/>
        <v>0</v>
      </c>
      <c r="BQ1011" s="36">
        <f t="shared" si="2335"/>
        <v>0</v>
      </c>
      <c r="BR1011" s="36">
        <f t="shared" si="2336"/>
        <v>154.78110000000001</v>
      </c>
      <c r="BS1011" s="36">
        <f t="shared" si="2337"/>
        <v>0</v>
      </c>
      <c r="BT1011" s="36">
        <f t="shared" si="2338"/>
        <v>0</v>
      </c>
      <c r="BU1011" s="70" cm="1">
        <f t="array" ref="BU1011">IF(AND(ActInt=1,$J1011=0),INDEX(Tbl_FwdNom,$B1011-IVP,MATCH(ValnDt,Tbl_FwdNom_Cols)),INDEX(Tbl_FwdNom,$B1011,MATCH(StartDt,Tbl_FwdNom_Cols)))</f>
        <v>8.4076164609999999</v>
      </c>
      <c r="BV1011" s="70" cm="1">
        <f t="array" ref="BV1011">INDEX(Tbl_FwdReal,$B1011,MATCH(StartDt,Tbl_FwdReal_Cols))</f>
        <v>2.663658334</v>
      </c>
      <c r="BW1011" s="70" cm="1">
        <f t="array" ref="BW1011">IF(RunType&lt;&gt;"OPN",INDEX(Tbl_FwdReal,$B1011,MATCH(ValnDt,Tbl_FwdReal_Cols)),IF(AND($J1011=0,ActInt=1),INDEX(Tbl_FwdReal,$B1011-IVP,MATCH(ValnDt,Tbl_FwdReal_Cols)),-999))*$K1011</f>
        <v>2.663658334</v>
      </c>
      <c r="BX1011" s="70">
        <f t="shared" si="2339"/>
        <v>2.6636583339999999E-2</v>
      </c>
      <c r="BY1011" s="70">
        <f t="shared" si="2414"/>
        <v>5.5949283516791626E-2</v>
      </c>
      <c r="BZ1011" s="64">
        <f t="shared" si="2427"/>
        <v>4.5469860743874158E-3</v>
      </c>
      <c r="CA1011" s="70" cm="1">
        <f t="array" ref="CA1011">IF($J1011=1,CA1010*(1+INDEX(Tbl_CPI,$B1011,MATCH(IF(RunType="OPN",StartDt,ValnDt),Tbl_CPI_Cols))),0)</f>
        <v>0</v>
      </c>
      <c r="CB1011" s="70">
        <f t="shared" si="2415"/>
        <v>215.02251961505834</v>
      </c>
      <c r="CC1011" s="70">
        <f t="shared" si="2416"/>
        <v>208.29351251278095</v>
      </c>
      <c r="CD1011" s="36">
        <f t="shared" si="2340"/>
        <v>1055.1802188043293</v>
      </c>
      <c r="CE1011" s="36">
        <f t="shared" si="2341"/>
        <v>0</v>
      </c>
      <c r="CF1011" s="36">
        <f t="shared" si="2342"/>
        <v>0</v>
      </c>
      <c r="CG1011" s="36">
        <f t="shared" si="2343"/>
        <v>0</v>
      </c>
      <c r="CH1011" s="36">
        <f t="shared" si="2344"/>
        <v>0</v>
      </c>
      <c r="CI1011" s="36">
        <f t="shared" si="2345"/>
        <v>0</v>
      </c>
      <c r="CJ1011" s="36">
        <f t="shared" si="2346"/>
        <v>0</v>
      </c>
      <c r="CK1011" s="36">
        <f t="shared" si="2347"/>
        <v>0</v>
      </c>
      <c r="CL1011" s="36">
        <f t="shared" si="2348"/>
        <v>0</v>
      </c>
      <c r="CM1011" s="36">
        <f t="shared" si="2349"/>
        <v>0</v>
      </c>
      <c r="CN1011" s="36">
        <f t="shared" si="2350"/>
        <v>0</v>
      </c>
      <c r="CO1011" s="20">
        <f t="shared" si="2351"/>
        <v>120000</v>
      </c>
      <c r="CP1011" s="20">
        <f t="shared" si="2352"/>
        <v>2</v>
      </c>
      <c r="CQ1011" s="64" t="e">
        <f t="shared" si="2353"/>
        <v>#N/A</v>
      </c>
      <c r="CR1011" s="64" t="e">
        <f t="shared" si="2354"/>
        <v>#N/A</v>
      </c>
      <c r="CS1011" s="36" t="e">
        <f t="shared" si="2355"/>
        <v>#N/A</v>
      </c>
      <c r="CT1011" s="36">
        <f t="shared" si="2356"/>
        <v>0</v>
      </c>
      <c r="CU1011" s="36">
        <f t="shared" si="2357"/>
        <v>0</v>
      </c>
      <c r="CV1011" s="36">
        <f t="shared" si="2417"/>
        <v>0</v>
      </c>
      <c r="CW1011" s="36">
        <f t="shared" si="2358"/>
        <v>0</v>
      </c>
      <c r="CX1011" s="36">
        <f t="shared" si="2359"/>
        <v>0</v>
      </c>
      <c r="CY1011" s="36">
        <f t="shared" si="2360"/>
        <v>0</v>
      </c>
      <c r="CZ1011" s="36">
        <f t="shared" si="2418"/>
        <v>0</v>
      </c>
      <c r="DA1011" s="64">
        <f t="shared" si="2361"/>
        <v>6.7500263526369952E-3</v>
      </c>
      <c r="DB1011" s="70">
        <f t="shared" si="2419"/>
        <v>0.99329523101470207</v>
      </c>
      <c r="DC1011" s="70">
        <f>PRODUCT($DB$8:DB1011)</f>
        <v>1.4922990533588741E-4</v>
      </c>
      <c r="DD1011" s="36">
        <f t="shared" si="2362"/>
        <v>0</v>
      </c>
      <c r="DE1011" s="36">
        <f t="shared" si="2363"/>
        <v>0</v>
      </c>
      <c r="DF1011" s="36">
        <f t="shared" si="2364"/>
        <v>0</v>
      </c>
      <c r="DG1011" s="36">
        <f t="shared" si="2365"/>
        <v>0</v>
      </c>
      <c r="DH1011" s="36">
        <f t="shared" si="2366"/>
        <v>0</v>
      </c>
      <c r="DI1011" s="36">
        <f t="shared" si="2367"/>
        <v>0</v>
      </c>
      <c r="DJ1011" s="36">
        <f t="shared" si="2368"/>
        <v>0</v>
      </c>
      <c r="DK1011" s="36">
        <f t="shared" si="2369"/>
        <v>0</v>
      </c>
      <c r="DL1011" s="36">
        <f t="shared" si="2370"/>
        <v>0</v>
      </c>
      <c r="DM1011" s="36">
        <f t="shared" si="2371"/>
        <v>0</v>
      </c>
      <c r="DN1011" s="36">
        <f t="shared" ca="1" si="2420"/>
        <v>4.6137290849905055E-12</v>
      </c>
      <c r="DO1011" s="64" cm="1">
        <f t="array" ref="DO1011">IFERROR(INDEX(Tbl_FwdNom,$B1011,MATCH(LIDt,Tbl_FwdNom_Cols,0)),0)</f>
        <v>7.5317677390000002</v>
      </c>
      <c r="DP1011" s="64">
        <f t="shared" ca="1" si="2421"/>
        <v>7.4705068299999997</v>
      </c>
      <c r="DQ1011" s="64">
        <f t="shared" ca="1" si="2372"/>
        <v>6.0219150044875658E-3</v>
      </c>
      <c r="DR1011" s="70">
        <f t="shared" ca="1" si="2373"/>
        <v>0.99401413138752481</v>
      </c>
      <c r="DS1011" s="70">
        <f ca="1">PRODUCT($DR$8:DR1011)</f>
        <v>6.1242577404710462E-4</v>
      </c>
      <c r="DT1011" s="36">
        <f t="shared" ca="1" si="2374"/>
        <v>0</v>
      </c>
      <c r="DU1011" s="36">
        <f t="shared" ca="1" si="2375"/>
        <v>0</v>
      </c>
      <c r="DV1011" s="36">
        <f t="shared" ca="1" si="2376"/>
        <v>0</v>
      </c>
      <c r="DW1011" s="36">
        <f t="shared" ca="1" si="2377"/>
        <v>0</v>
      </c>
      <c r="DX1011" s="36">
        <f t="shared" ca="1" si="2378"/>
        <v>0</v>
      </c>
      <c r="DY1011" s="36">
        <f t="shared" ca="1" si="2379"/>
        <v>0</v>
      </c>
      <c r="DZ1011" s="36">
        <f t="shared" ca="1" si="2380"/>
        <v>0</v>
      </c>
      <c r="EA1011" s="36">
        <f t="shared" ca="1" si="2381"/>
        <v>0</v>
      </c>
      <c r="EB1011" s="36">
        <f t="shared" ca="1" si="2382"/>
        <v>0</v>
      </c>
      <c r="EC1011" s="36">
        <f t="shared" ca="1" si="2383"/>
        <v>0</v>
      </c>
      <c r="ED1011" s="36">
        <f t="shared" ca="1" si="2384"/>
        <v>0</v>
      </c>
      <c r="EE1011" s="36">
        <f t="shared" ca="1" si="2422"/>
        <v>0</v>
      </c>
      <c r="EF1011" s="36">
        <f t="shared" ca="1" si="2385"/>
        <v>0</v>
      </c>
      <c r="EG1011" s="64"/>
      <c r="EH1011" s="64"/>
      <c r="EI1011" s="64"/>
      <c r="EJ1011" s="70"/>
      <c r="EK1011" s="70"/>
      <c r="EL1011" s="70"/>
      <c r="EM1011" s="70"/>
      <c r="EN1011" s="70"/>
      <c r="EO1011" s="36">
        <f t="shared" si="2386"/>
        <v>0</v>
      </c>
      <c r="EP1011" s="36">
        <f t="shared" si="2387"/>
        <v>0</v>
      </c>
      <c r="EQ1011" s="36">
        <f t="shared" si="2388"/>
        <v>0</v>
      </c>
      <c r="ER1011" s="36">
        <f t="shared" si="2389"/>
        <v>0</v>
      </c>
      <c r="ES1011" s="36">
        <f t="shared" si="2390"/>
        <v>0</v>
      </c>
      <c r="ET1011" s="36">
        <f t="shared" si="2391"/>
        <v>0</v>
      </c>
      <c r="EU1011" s="36">
        <f t="shared" si="2423"/>
        <v>0</v>
      </c>
      <c r="EV1011" s="36">
        <f t="shared" si="2392"/>
        <v>0</v>
      </c>
      <c r="EW1011" s="36">
        <f t="shared" si="2393"/>
        <v>0</v>
      </c>
      <c r="EX1011" s="36">
        <f t="shared" si="2424"/>
        <v>0</v>
      </c>
      <c r="EY1011" s="36">
        <f t="shared" si="2394"/>
        <v>0</v>
      </c>
      <c r="EZ1011" s="36">
        <f t="shared" si="2395"/>
        <v>0</v>
      </c>
      <c r="FA1011" s="36">
        <f t="shared" si="2396"/>
        <v>0</v>
      </c>
      <c r="FB1011" s="36">
        <f t="shared" si="2397"/>
        <v>0</v>
      </c>
      <c r="FC1011" s="36">
        <f t="shared" si="2425"/>
        <v>0</v>
      </c>
      <c r="FD1011" s="36">
        <f t="shared" si="2398"/>
        <v>0</v>
      </c>
      <c r="FE1011" s="36">
        <f t="shared" si="2399"/>
        <v>0</v>
      </c>
      <c r="FF1011" s="36">
        <f t="shared" si="2426"/>
        <v>0</v>
      </c>
      <c r="FG1011" s="36">
        <f t="shared" si="2400"/>
        <v>0</v>
      </c>
      <c r="FH1011" s="36">
        <f t="shared" si="2401"/>
        <v>0</v>
      </c>
      <c r="FI1011" s="36">
        <f t="shared" si="2402"/>
        <v>0</v>
      </c>
      <c r="FJ1011" s="36">
        <f t="shared" ca="1" si="2403"/>
        <v>0</v>
      </c>
      <c r="FK1011" s="36">
        <f t="shared" si="2404"/>
        <v>0</v>
      </c>
      <c r="FL1011" s="36">
        <f t="shared" si="2405"/>
        <v>0</v>
      </c>
      <c r="FM1011" s="36">
        <f t="shared" ca="1" si="2406"/>
        <v>0</v>
      </c>
      <c r="FN1011" s="36">
        <f t="shared" ca="1" si="2428"/>
        <v>0</v>
      </c>
    </row>
    <row r="1012" spans="2:170" x14ac:dyDescent="0.25">
      <c r="B1012" s="2">
        <v>1004</v>
      </c>
      <c r="C1012" s="2">
        <f t="shared" si="2434"/>
        <v>84</v>
      </c>
      <c r="D1012" s="2">
        <f t="shared" si="2431"/>
        <v>1028</v>
      </c>
      <c r="E1012" s="2">
        <f t="shared" si="2429"/>
        <v>86</v>
      </c>
      <c r="F1012" s="189">
        <f t="shared" si="2433"/>
        <v>76276</v>
      </c>
      <c r="G1012" s="2">
        <f t="shared" si="2432"/>
        <v>10</v>
      </c>
      <c r="H1012" s="187">
        <f t="shared" si="2283"/>
        <v>118.25</v>
      </c>
      <c r="I1012" s="186">
        <f t="shared" si="2430"/>
        <v>118</v>
      </c>
      <c r="J1012" s="2">
        <f t="shared" si="2284"/>
        <v>0</v>
      </c>
      <c r="K1012" s="2">
        <f t="shared" si="2285"/>
        <v>1</v>
      </c>
      <c r="L1012">
        <f t="shared" si="2286"/>
        <v>2</v>
      </c>
      <c r="M1012" s="190">
        <f t="shared" si="2407"/>
        <v>0.93</v>
      </c>
      <c r="N1012">
        <f t="shared" si="2287"/>
        <v>1</v>
      </c>
      <c r="O1012">
        <f t="shared" si="2288"/>
        <v>100</v>
      </c>
      <c r="P1012" s="58">
        <f t="shared" si="2289"/>
        <v>4.1850000000000005</v>
      </c>
      <c r="Q1012" s="106">
        <f t="shared" si="2290"/>
        <v>1</v>
      </c>
      <c r="R1012" s="59">
        <f t="shared" si="2291"/>
        <v>1</v>
      </c>
      <c r="S1012" s="32">
        <f t="shared" si="2408"/>
        <v>1</v>
      </c>
      <c r="T1012">
        <f t="shared" si="2292"/>
        <v>1</v>
      </c>
      <c r="U1012" s="32">
        <f t="shared" si="2409"/>
        <v>0.93</v>
      </c>
      <c r="V1012">
        <f t="shared" si="2293"/>
        <v>1</v>
      </c>
      <c r="W1012">
        <f t="shared" si="2294"/>
        <v>100</v>
      </c>
      <c r="X1012" s="58">
        <f t="shared" si="2295"/>
        <v>1</v>
      </c>
      <c r="Y1012" s="58">
        <f t="shared" si="2296"/>
        <v>1</v>
      </c>
      <c r="Z1012" s="32">
        <f t="shared" si="2297"/>
        <v>1</v>
      </c>
      <c r="AA1012" s="32">
        <f t="shared" si="2298"/>
        <v>1</v>
      </c>
      <c r="AB1012" s="59">
        <f t="shared" si="2299"/>
        <v>4.9056245199999996E-3</v>
      </c>
      <c r="AC1012" s="59">
        <f t="shared" si="2300"/>
        <v>4.9056245199999996E-3</v>
      </c>
      <c r="AD1012">
        <f t="shared" si="2301"/>
        <v>1</v>
      </c>
      <c r="AE1012" s="59">
        <f t="shared" si="2302"/>
        <v>4.9056245199999996E-3</v>
      </c>
      <c r="AF1012" s="59">
        <f t="shared" si="2303"/>
        <v>4.1758461800000006E-3</v>
      </c>
      <c r="AG1012" s="59">
        <f t="shared" si="2304"/>
        <v>4.1758461800000006E-3</v>
      </c>
      <c r="AH1012">
        <f t="shared" si="2305"/>
        <v>1</v>
      </c>
      <c r="AI1012" s="59">
        <f t="shared" si="2306"/>
        <v>4.1758461800000006E-3</v>
      </c>
      <c r="AJ1012" s="59">
        <f t="shared" si="2307"/>
        <v>0</v>
      </c>
      <c r="AK1012" s="59">
        <f t="shared" si="2308"/>
        <v>0</v>
      </c>
      <c r="AL1012" s="59">
        <f t="shared" si="2309"/>
        <v>0</v>
      </c>
      <c r="AM1012" s="12">
        <f t="shared" si="2410"/>
        <v>0</v>
      </c>
      <c r="AN1012" s="12">
        <f t="shared" si="2411"/>
        <v>0</v>
      </c>
      <c r="AO1012" s="66">
        <f t="shared" si="2310"/>
        <v>0</v>
      </c>
      <c r="AP1012" s="66">
        <f t="shared" si="2311"/>
        <v>0</v>
      </c>
      <c r="AQ1012" s="59">
        <f t="shared" si="2312"/>
        <v>0</v>
      </c>
      <c r="AR1012" s="59">
        <f t="shared" si="2313"/>
        <v>0</v>
      </c>
      <c r="AS1012" s="59">
        <f t="shared" si="2314"/>
        <v>0</v>
      </c>
      <c r="AT1012" s="12">
        <f t="shared" si="2315"/>
        <v>0</v>
      </c>
      <c r="AU1012" s="59">
        <f t="shared" si="2412"/>
        <v>0</v>
      </c>
      <c r="AV1012" s="59">
        <f t="shared" si="2413"/>
        <v>0</v>
      </c>
      <c r="AW1012" s="70">
        <f t="shared" si="2316"/>
        <v>0</v>
      </c>
      <c r="AX1012" s="20">
        <f t="shared" si="2317"/>
        <v>200000</v>
      </c>
      <c r="AY1012" s="20">
        <f t="shared" si="2318"/>
        <v>0</v>
      </c>
      <c r="AZ1012" s="20">
        <f t="shared" si="2319"/>
        <v>0</v>
      </c>
      <c r="BA1012" s="20">
        <f t="shared" si="2320"/>
        <v>200000</v>
      </c>
      <c r="BB1012" s="36">
        <f t="shared" si="2321"/>
        <v>1</v>
      </c>
      <c r="BC1012" s="36">
        <f t="shared" si="2322"/>
        <v>0</v>
      </c>
      <c r="BD1012" s="80">
        <f t="shared" si="2323"/>
        <v>0</v>
      </c>
      <c r="BE1012" s="36">
        <f t="shared" si="2324"/>
        <v>0</v>
      </c>
      <c r="BF1012" s="36">
        <f t="shared" si="2325"/>
        <v>0</v>
      </c>
      <c r="BG1012" s="36">
        <f t="shared" si="2326"/>
        <v>0</v>
      </c>
      <c r="BH1012" s="36">
        <f t="shared" si="2327"/>
        <v>0</v>
      </c>
      <c r="BI1012" s="36">
        <f t="shared" si="2328"/>
        <v>0</v>
      </c>
      <c r="BJ1012" s="36">
        <f t="shared" si="2329"/>
        <v>0</v>
      </c>
      <c r="BK1012" s="36">
        <f t="shared" si="2330"/>
        <v>0</v>
      </c>
      <c r="BL1012" s="68">
        <f>IF(OR(AT1012=0,E1012&gt;ProjTerm),0,VLOOKUP(D1012,'Life Events'!$AE$5:$AI$1206,5,FALSE))</f>
        <v>0</v>
      </c>
      <c r="BM1012" s="93">
        <f t="shared" si="2331"/>
        <v>0</v>
      </c>
      <c r="BN1012" s="93">
        <f t="shared" si="2332"/>
        <v>0</v>
      </c>
      <c r="BO1012" s="36">
        <f t="shared" si="2333"/>
        <v>0</v>
      </c>
      <c r="BP1012" s="36">
        <f t="shared" si="2334"/>
        <v>0</v>
      </c>
      <c r="BQ1012" s="36">
        <f t="shared" si="2335"/>
        <v>0</v>
      </c>
      <c r="BR1012" s="36">
        <f t="shared" si="2336"/>
        <v>154.78110000000001</v>
      </c>
      <c r="BS1012" s="36">
        <f t="shared" si="2337"/>
        <v>0</v>
      </c>
      <c r="BT1012" s="36">
        <f t="shared" si="2338"/>
        <v>0</v>
      </c>
      <c r="BU1012" s="70" cm="1">
        <f t="array" ref="BU1012">IF(AND(ActInt=1,$J1012=0),INDEX(Tbl_FwdNom,$B1012-IVP,MATCH(ValnDt,Tbl_FwdNom_Cols)),INDEX(Tbl_FwdNom,$B1012,MATCH(StartDt,Tbl_FwdNom_Cols)))</f>
        <v>8.4017303200000004</v>
      </c>
      <c r="BV1012" s="70" cm="1">
        <f t="array" ref="BV1012">INDEX(Tbl_FwdReal,$B1012,MATCH(StartDt,Tbl_FwdReal_Cols))</f>
        <v>2.6603017320000002</v>
      </c>
      <c r="BW1012" s="70" cm="1">
        <f t="array" ref="BW1012">IF(RunType&lt;&gt;"OPN",INDEX(Tbl_FwdReal,$B1012,MATCH(ValnDt,Tbl_FwdReal_Cols)),IF(AND($J1012=0,ActInt=1),INDEX(Tbl_FwdReal,$B1012-IVP,MATCH(ValnDt,Tbl_FwdReal_Cols)),-999))*$K1012</f>
        <v>2.6603017320000002</v>
      </c>
      <c r="BX1012" s="70">
        <f t="shared" si="2339"/>
        <v>2.6603017320000002E-2</v>
      </c>
      <c r="BY1012" s="70">
        <f t="shared" si="2414"/>
        <v>5.5926472951426609E-2</v>
      </c>
      <c r="BZ1012" s="64">
        <f t="shared" si="2427"/>
        <v>4.545177708531245E-3</v>
      </c>
      <c r="CA1012" s="70" cm="1">
        <f t="array" ref="CA1012">IF($J1012=1,CA1011*(1+INDEX(Tbl_CPI,$B1012,MATCH(IF(RunType="OPN",StartDt,ValnDt),Tbl_CPI_Cols))),0)</f>
        <v>0</v>
      </c>
      <c r="CB1012" s="70">
        <f t="shared" si="2415"/>
        <v>215.99983517804492</v>
      </c>
      <c r="CC1012" s="70">
        <f t="shared" si="2416"/>
        <v>208.29351251278095</v>
      </c>
      <c r="CD1012" s="36">
        <f t="shared" si="2340"/>
        <v>1055.1802188043293</v>
      </c>
      <c r="CE1012" s="36">
        <f t="shared" si="2341"/>
        <v>0</v>
      </c>
      <c r="CF1012" s="36">
        <f t="shared" si="2342"/>
        <v>0</v>
      </c>
      <c r="CG1012" s="36">
        <f t="shared" si="2343"/>
        <v>0</v>
      </c>
      <c r="CH1012" s="36">
        <f t="shared" si="2344"/>
        <v>0</v>
      </c>
      <c r="CI1012" s="36">
        <f t="shared" si="2345"/>
        <v>0</v>
      </c>
      <c r="CJ1012" s="36">
        <f t="shared" si="2346"/>
        <v>0</v>
      </c>
      <c r="CK1012" s="36">
        <f t="shared" si="2347"/>
        <v>0</v>
      </c>
      <c r="CL1012" s="36">
        <f t="shared" si="2348"/>
        <v>0</v>
      </c>
      <c r="CM1012" s="36">
        <f t="shared" si="2349"/>
        <v>0</v>
      </c>
      <c r="CN1012" s="36">
        <f t="shared" si="2350"/>
        <v>0</v>
      </c>
      <c r="CO1012" s="20">
        <f t="shared" si="2351"/>
        <v>120000</v>
      </c>
      <c r="CP1012" s="20">
        <f t="shared" si="2352"/>
        <v>2</v>
      </c>
      <c r="CQ1012" s="64" t="e">
        <f t="shared" si="2353"/>
        <v>#N/A</v>
      </c>
      <c r="CR1012" s="64" t="e">
        <f t="shared" si="2354"/>
        <v>#N/A</v>
      </c>
      <c r="CS1012" s="36" t="e">
        <f t="shared" si="2355"/>
        <v>#N/A</v>
      </c>
      <c r="CT1012" s="36">
        <f t="shared" si="2356"/>
        <v>0</v>
      </c>
      <c r="CU1012" s="36">
        <f t="shared" si="2357"/>
        <v>0</v>
      </c>
      <c r="CV1012" s="36">
        <f t="shared" si="2417"/>
        <v>0</v>
      </c>
      <c r="CW1012" s="36">
        <f t="shared" si="2358"/>
        <v>0</v>
      </c>
      <c r="CX1012" s="36">
        <f t="shared" si="2359"/>
        <v>0</v>
      </c>
      <c r="CY1012" s="36">
        <f t="shared" si="2360"/>
        <v>0</v>
      </c>
      <c r="CZ1012" s="36">
        <f t="shared" si="2418"/>
        <v>0</v>
      </c>
      <c r="DA1012" s="64">
        <f t="shared" si="2361"/>
        <v>6.7454709992129658E-3</v>
      </c>
      <c r="DB1012" s="70">
        <f t="shared" si="2419"/>
        <v>0.99329972550805923</v>
      </c>
      <c r="DC1012" s="70">
        <f>PRODUCT($DB$8:DB1012)</f>
        <v>1.4823002400773063E-4</v>
      </c>
      <c r="DD1012" s="36">
        <f t="shared" si="2362"/>
        <v>0</v>
      </c>
      <c r="DE1012" s="36">
        <f t="shared" si="2363"/>
        <v>0</v>
      </c>
      <c r="DF1012" s="36">
        <f t="shared" si="2364"/>
        <v>0</v>
      </c>
      <c r="DG1012" s="36">
        <f t="shared" si="2365"/>
        <v>0</v>
      </c>
      <c r="DH1012" s="36">
        <f t="shared" si="2366"/>
        <v>0</v>
      </c>
      <c r="DI1012" s="36">
        <f t="shared" si="2367"/>
        <v>0</v>
      </c>
      <c r="DJ1012" s="36">
        <f t="shared" si="2368"/>
        <v>0</v>
      </c>
      <c r="DK1012" s="36">
        <f t="shared" si="2369"/>
        <v>0</v>
      </c>
      <c r="DL1012" s="36">
        <f t="shared" si="2370"/>
        <v>0</v>
      </c>
      <c r="DM1012" s="36">
        <f t="shared" si="2371"/>
        <v>0</v>
      </c>
      <c r="DN1012" s="36">
        <f t="shared" ca="1" si="2420"/>
        <v>4.6137290849905055E-12</v>
      </c>
      <c r="DO1012" s="64" cm="1">
        <f t="array" ref="DO1012">IFERROR(INDEX(Tbl_FwdNom,$B1012,MATCH(LIDt,Tbl_FwdNom_Cols,0)),0)</f>
        <v>7.5300655760000001</v>
      </c>
      <c r="DP1012" s="64">
        <f t="shared" ca="1" si="2421"/>
        <v>7.4688056359999999</v>
      </c>
      <c r="DQ1012" s="64">
        <f t="shared" ca="1" si="2372"/>
        <v>6.0205879343040447E-3</v>
      </c>
      <c r="DR1012" s="70">
        <f t="shared" ca="1" si="2373"/>
        <v>0.99401544261965225</v>
      </c>
      <c r="DS1012" s="70">
        <f ca="1">PRODUCT($DR$8:DR1012)</f>
        <v>6.0876067686111584E-4</v>
      </c>
      <c r="DT1012" s="36">
        <f t="shared" ca="1" si="2374"/>
        <v>0</v>
      </c>
      <c r="DU1012" s="36">
        <f t="shared" ca="1" si="2375"/>
        <v>0</v>
      </c>
      <c r="DV1012" s="36">
        <f t="shared" ca="1" si="2376"/>
        <v>0</v>
      </c>
      <c r="DW1012" s="36">
        <f t="shared" ca="1" si="2377"/>
        <v>0</v>
      </c>
      <c r="DX1012" s="36">
        <f t="shared" ca="1" si="2378"/>
        <v>0</v>
      </c>
      <c r="DY1012" s="36">
        <f t="shared" ca="1" si="2379"/>
        <v>0</v>
      </c>
      <c r="DZ1012" s="36">
        <f t="shared" ca="1" si="2380"/>
        <v>0</v>
      </c>
      <c r="EA1012" s="36">
        <f t="shared" ca="1" si="2381"/>
        <v>0</v>
      </c>
      <c r="EB1012" s="36">
        <f t="shared" ca="1" si="2382"/>
        <v>0</v>
      </c>
      <c r="EC1012" s="36">
        <f t="shared" ca="1" si="2383"/>
        <v>0</v>
      </c>
      <c r="ED1012" s="36">
        <f t="shared" ca="1" si="2384"/>
        <v>0</v>
      </c>
      <c r="EE1012" s="36">
        <f t="shared" ca="1" si="2422"/>
        <v>0</v>
      </c>
      <c r="EF1012" s="36">
        <f t="shared" ca="1" si="2385"/>
        <v>0</v>
      </c>
      <c r="EG1012" s="64"/>
      <c r="EH1012" s="64"/>
      <c r="EI1012" s="64"/>
      <c r="EJ1012" s="70"/>
      <c r="EK1012" s="70"/>
      <c r="EL1012" s="70"/>
      <c r="EM1012" s="70"/>
      <c r="EN1012" s="70"/>
      <c r="EO1012" s="36">
        <f t="shared" si="2386"/>
        <v>0</v>
      </c>
      <c r="EP1012" s="36">
        <f t="shared" si="2387"/>
        <v>0</v>
      </c>
      <c r="EQ1012" s="36">
        <f t="shared" si="2388"/>
        <v>0</v>
      </c>
      <c r="ER1012" s="36">
        <f t="shared" si="2389"/>
        <v>0</v>
      </c>
      <c r="ES1012" s="36">
        <f t="shared" si="2390"/>
        <v>0</v>
      </c>
      <c r="ET1012" s="36">
        <f t="shared" si="2391"/>
        <v>0</v>
      </c>
      <c r="EU1012" s="36">
        <f t="shared" si="2423"/>
        <v>0</v>
      </c>
      <c r="EV1012" s="36">
        <f t="shared" si="2392"/>
        <v>0</v>
      </c>
      <c r="EW1012" s="36">
        <f t="shared" si="2393"/>
        <v>0</v>
      </c>
      <c r="EX1012" s="36">
        <f t="shared" si="2424"/>
        <v>0</v>
      </c>
      <c r="EY1012" s="36">
        <f t="shared" si="2394"/>
        <v>0</v>
      </c>
      <c r="EZ1012" s="36">
        <f t="shared" si="2395"/>
        <v>0</v>
      </c>
      <c r="FA1012" s="36">
        <f t="shared" si="2396"/>
        <v>0</v>
      </c>
      <c r="FB1012" s="36">
        <f t="shared" si="2397"/>
        <v>0</v>
      </c>
      <c r="FC1012" s="36">
        <f t="shared" si="2425"/>
        <v>0</v>
      </c>
      <c r="FD1012" s="36">
        <f t="shared" si="2398"/>
        <v>0</v>
      </c>
      <c r="FE1012" s="36">
        <f t="shared" si="2399"/>
        <v>0</v>
      </c>
      <c r="FF1012" s="36">
        <f t="shared" si="2426"/>
        <v>0</v>
      </c>
      <c r="FG1012" s="36">
        <f t="shared" si="2400"/>
        <v>0</v>
      </c>
      <c r="FH1012" s="36">
        <f t="shared" si="2401"/>
        <v>0</v>
      </c>
      <c r="FI1012" s="36">
        <f t="shared" si="2402"/>
        <v>0</v>
      </c>
      <c r="FJ1012" s="36">
        <f t="shared" ca="1" si="2403"/>
        <v>0</v>
      </c>
      <c r="FK1012" s="36">
        <f t="shared" si="2404"/>
        <v>0</v>
      </c>
      <c r="FL1012" s="36">
        <f t="shared" si="2405"/>
        <v>0</v>
      </c>
      <c r="FM1012" s="36">
        <f t="shared" ca="1" si="2406"/>
        <v>0</v>
      </c>
      <c r="FN1012" s="36">
        <f t="shared" ca="1" si="2428"/>
        <v>0</v>
      </c>
    </row>
    <row r="1013" spans="2:170" x14ac:dyDescent="0.25">
      <c r="B1013" s="2">
        <v>1005</v>
      </c>
      <c r="C1013" s="2">
        <f t="shared" si="2434"/>
        <v>84</v>
      </c>
      <c r="D1013" s="2">
        <f t="shared" si="2431"/>
        <v>1029</v>
      </c>
      <c r="E1013" s="2">
        <f t="shared" si="2429"/>
        <v>86</v>
      </c>
      <c r="F1013" s="189">
        <f t="shared" si="2433"/>
        <v>76306</v>
      </c>
      <c r="G1013" s="2">
        <f t="shared" si="2432"/>
        <v>11</v>
      </c>
      <c r="H1013" s="187">
        <f t="shared" si="2283"/>
        <v>118.33333333333334</v>
      </c>
      <c r="I1013" s="186">
        <f t="shared" si="2430"/>
        <v>118</v>
      </c>
      <c r="J1013" s="2">
        <f t="shared" si="2284"/>
        <v>0</v>
      </c>
      <c r="K1013" s="2">
        <f t="shared" si="2285"/>
        <v>1</v>
      </c>
      <c r="L1013">
        <f t="shared" si="2286"/>
        <v>2</v>
      </c>
      <c r="M1013" s="190">
        <f t="shared" si="2407"/>
        <v>0.93</v>
      </c>
      <c r="N1013">
        <f t="shared" si="2287"/>
        <v>1</v>
      </c>
      <c r="O1013">
        <f t="shared" si="2288"/>
        <v>100</v>
      </c>
      <c r="P1013" s="58">
        <f t="shared" si="2289"/>
        <v>4.1850000000000005</v>
      </c>
      <c r="Q1013" s="106">
        <f t="shared" si="2290"/>
        <v>1</v>
      </c>
      <c r="R1013" s="59">
        <f t="shared" si="2291"/>
        <v>1</v>
      </c>
      <c r="S1013" s="32">
        <f t="shared" si="2408"/>
        <v>1</v>
      </c>
      <c r="T1013">
        <f t="shared" si="2292"/>
        <v>1</v>
      </c>
      <c r="U1013" s="32">
        <f t="shared" si="2409"/>
        <v>0.93</v>
      </c>
      <c r="V1013">
        <f t="shared" si="2293"/>
        <v>1</v>
      </c>
      <c r="W1013">
        <f t="shared" si="2294"/>
        <v>100</v>
      </c>
      <c r="X1013" s="58">
        <f t="shared" si="2295"/>
        <v>1</v>
      </c>
      <c r="Y1013" s="58">
        <f t="shared" si="2296"/>
        <v>1</v>
      </c>
      <c r="Z1013" s="32">
        <f t="shared" si="2297"/>
        <v>1</v>
      </c>
      <c r="AA1013" s="32">
        <f t="shared" si="2298"/>
        <v>1</v>
      </c>
      <c r="AB1013" s="59">
        <f t="shared" si="2299"/>
        <v>4.9056245199999996E-3</v>
      </c>
      <c r="AC1013" s="59">
        <f t="shared" si="2300"/>
        <v>4.9056245199999996E-3</v>
      </c>
      <c r="AD1013">
        <f t="shared" si="2301"/>
        <v>1</v>
      </c>
      <c r="AE1013" s="59">
        <f t="shared" si="2302"/>
        <v>4.9056245199999996E-3</v>
      </c>
      <c r="AF1013" s="59">
        <f t="shared" si="2303"/>
        <v>4.1758461800000006E-3</v>
      </c>
      <c r="AG1013" s="59">
        <f t="shared" si="2304"/>
        <v>4.1758461800000006E-3</v>
      </c>
      <c r="AH1013">
        <f t="shared" si="2305"/>
        <v>1</v>
      </c>
      <c r="AI1013" s="59">
        <f t="shared" si="2306"/>
        <v>4.1758461800000006E-3</v>
      </c>
      <c r="AJ1013" s="59">
        <f t="shared" si="2307"/>
        <v>0</v>
      </c>
      <c r="AK1013" s="59">
        <f t="shared" si="2308"/>
        <v>0</v>
      </c>
      <c r="AL1013" s="59">
        <f t="shared" si="2309"/>
        <v>0</v>
      </c>
      <c r="AM1013" s="12">
        <f t="shared" si="2410"/>
        <v>0</v>
      </c>
      <c r="AN1013" s="12">
        <f t="shared" si="2411"/>
        <v>0</v>
      </c>
      <c r="AO1013" s="66">
        <f t="shared" si="2310"/>
        <v>0</v>
      </c>
      <c r="AP1013" s="66">
        <f t="shared" si="2311"/>
        <v>0</v>
      </c>
      <c r="AQ1013" s="59">
        <f t="shared" si="2312"/>
        <v>0</v>
      </c>
      <c r="AR1013" s="59">
        <f t="shared" si="2313"/>
        <v>0</v>
      </c>
      <c r="AS1013" s="59">
        <f t="shared" si="2314"/>
        <v>0</v>
      </c>
      <c r="AT1013" s="12">
        <f t="shared" si="2315"/>
        <v>0</v>
      </c>
      <c r="AU1013" s="59">
        <f t="shared" si="2412"/>
        <v>0</v>
      </c>
      <c r="AV1013" s="59">
        <f t="shared" si="2413"/>
        <v>0</v>
      </c>
      <c r="AW1013" s="70">
        <f t="shared" si="2316"/>
        <v>0</v>
      </c>
      <c r="AX1013" s="20">
        <f t="shared" si="2317"/>
        <v>200000</v>
      </c>
      <c r="AY1013" s="20">
        <f t="shared" si="2318"/>
        <v>0</v>
      </c>
      <c r="AZ1013" s="20">
        <f t="shared" si="2319"/>
        <v>0</v>
      </c>
      <c r="BA1013" s="20">
        <f t="shared" si="2320"/>
        <v>200000</v>
      </c>
      <c r="BB1013" s="36">
        <f t="shared" si="2321"/>
        <v>1</v>
      </c>
      <c r="BC1013" s="36">
        <f t="shared" si="2322"/>
        <v>0</v>
      </c>
      <c r="BD1013" s="80">
        <f t="shared" si="2323"/>
        <v>0</v>
      </c>
      <c r="BE1013" s="36">
        <f t="shared" si="2324"/>
        <v>0</v>
      </c>
      <c r="BF1013" s="36">
        <f t="shared" si="2325"/>
        <v>0</v>
      </c>
      <c r="BG1013" s="36">
        <f t="shared" si="2326"/>
        <v>0</v>
      </c>
      <c r="BH1013" s="36">
        <f t="shared" si="2327"/>
        <v>0</v>
      </c>
      <c r="BI1013" s="36">
        <f t="shared" si="2328"/>
        <v>0</v>
      </c>
      <c r="BJ1013" s="36">
        <f t="shared" si="2329"/>
        <v>0</v>
      </c>
      <c r="BK1013" s="36">
        <f t="shared" si="2330"/>
        <v>0</v>
      </c>
      <c r="BL1013" s="68">
        <f>IF(OR(AT1013=0,E1013&gt;ProjTerm),0,VLOOKUP(D1013,'Life Events'!$AE$5:$AI$1206,5,FALSE))</f>
        <v>0</v>
      </c>
      <c r="BM1013" s="93">
        <f t="shared" si="2331"/>
        <v>0</v>
      </c>
      <c r="BN1013" s="93">
        <f t="shared" si="2332"/>
        <v>0</v>
      </c>
      <c r="BO1013" s="36">
        <f t="shared" si="2333"/>
        <v>0</v>
      </c>
      <c r="BP1013" s="36">
        <f t="shared" si="2334"/>
        <v>0</v>
      </c>
      <c r="BQ1013" s="36">
        <f t="shared" si="2335"/>
        <v>0</v>
      </c>
      <c r="BR1013" s="36">
        <f t="shared" si="2336"/>
        <v>154.78110000000001</v>
      </c>
      <c r="BS1013" s="36">
        <f t="shared" si="2337"/>
        <v>0</v>
      </c>
      <c r="BT1013" s="36">
        <f t="shared" si="2338"/>
        <v>0</v>
      </c>
      <c r="BU1013" s="70" cm="1">
        <f t="array" ref="BU1013">IF(AND(ActInt=1,$J1013=0),INDEX(Tbl_FwdNom,$B1013-IVP,MATCH(ValnDt,Tbl_FwdNom_Cols)),INDEX(Tbl_FwdNom,$B1013,MATCH(StartDt,Tbl_FwdNom_Cols)))</f>
        <v>8.3958444980000007</v>
      </c>
      <c r="BV1013" s="70" cm="1">
        <f t="array" ref="BV1013">INDEX(Tbl_FwdReal,$B1013,MATCH(StartDt,Tbl_FwdReal_Cols))</f>
        <v>2.6569452400000002</v>
      </c>
      <c r="BW1013" s="70" cm="1">
        <f t="array" ref="BW1013">IF(RunType&lt;&gt;"OPN",INDEX(Tbl_FwdReal,$B1013,MATCH(ValnDt,Tbl_FwdReal_Cols)),IF(AND($J1013=0,ActInt=1),INDEX(Tbl_FwdReal,$B1013-IVP,MATCH(ValnDt,Tbl_FwdReal_Cols)),-999))*$K1013</f>
        <v>2.6569452400000002</v>
      </c>
      <c r="BX1013" s="70">
        <f t="shared" si="2339"/>
        <v>2.6569452400000002E-2</v>
      </c>
      <c r="BY1013" s="70">
        <f t="shared" si="2414"/>
        <v>5.5903662870379733E-2</v>
      </c>
      <c r="BZ1013" s="64">
        <f t="shared" si="2427"/>
        <v>4.5433693452616719E-3</v>
      </c>
      <c r="CA1013" s="70" cm="1">
        <f t="array" ref="CA1013">IF($J1013=1,CA1012*(1+INDEX(Tbl_CPI,$B1013,MATCH(IF(RunType="OPN",StartDt,ValnDt),Tbl_CPI_Cols))),0)</f>
        <v>0</v>
      </c>
      <c r="CB1013" s="70">
        <f t="shared" si="2415"/>
        <v>216.98120220777443</v>
      </c>
      <c r="CC1013" s="70">
        <f t="shared" si="2416"/>
        <v>208.29351251278095</v>
      </c>
      <c r="CD1013" s="36">
        <f t="shared" si="2340"/>
        <v>1055.1802188043293</v>
      </c>
      <c r="CE1013" s="36">
        <f t="shared" si="2341"/>
        <v>0</v>
      </c>
      <c r="CF1013" s="36">
        <f t="shared" si="2342"/>
        <v>0</v>
      </c>
      <c r="CG1013" s="36">
        <f t="shared" si="2343"/>
        <v>0</v>
      </c>
      <c r="CH1013" s="36">
        <f t="shared" si="2344"/>
        <v>0</v>
      </c>
      <c r="CI1013" s="36">
        <f t="shared" si="2345"/>
        <v>0</v>
      </c>
      <c r="CJ1013" s="36">
        <f t="shared" si="2346"/>
        <v>0</v>
      </c>
      <c r="CK1013" s="36">
        <f t="shared" si="2347"/>
        <v>0</v>
      </c>
      <c r="CL1013" s="36">
        <f t="shared" si="2348"/>
        <v>0</v>
      </c>
      <c r="CM1013" s="36">
        <f t="shared" si="2349"/>
        <v>0</v>
      </c>
      <c r="CN1013" s="36">
        <f t="shared" si="2350"/>
        <v>0</v>
      </c>
      <c r="CO1013" s="20">
        <f t="shared" si="2351"/>
        <v>120000</v>
      </c>
      <c r="CP1013" s="20">
        <f t="shared" si="2352"/>
        <v>2</v>
      </c>
      <c r="CQ1013" s="64" t="e">
        <f t="shared" si="2353"/>
        <v>#N/A</v>
      </c>
      <c r="CR1013" s="64" t="e">
        <f t="shared" si="2354"/>
        <v>#N/A</v>
      </c>
      <c r="CS1013" s="36" t="e">
        <f t="shared" si="2355"/>
        <v>#N/A</v>
      </c>
      <c r="CT1013" s="36">
        <f t="shared" si="2356"/>
        <v>0</v>
      </c>
      <c r="CU1013" s="36">
        <f t="shared" si="2357"/>
        <v>0</v>
      </c>
      <c r="CV1013" s="36">
        <f t="shared" si="2417"/>
        <v>0</v>
      </c>
      <c r="CW1013" s="36">
        <f t="shared" si="2358"/>
        <v>0</v>
      </c>
      <c r="CX1013" s="36">
        <f t="shared" si="2359"/>
        <v>0</v>
      </c>
      <c r="CY1013" s="36">
        <f t="shared" si="2360"/>
        <v>0</v>
      </c>
      <c r="CZ1013" s="36">
        <f t="shared" si="2418"/>
        <v>0</v>
      </c>
      <c r="DA1013" s="64">
        <f t="shared" si="2361"/>
        <v>6.7409156659392622E-3</v>
      </c>
      <c r="DB1013" s="70">
        <f t="shared" si="2419"/>
        <v>0.99330422002220875</v>
      </c>
      <c r="DC1013" s="70">
        <f>PRODUCT($DB$8:DB1013)</f>
        <v>1.4723750838087214E-4</v>
      </c>
      <c r="DD1013" s="36">
        <f t="shared" si="2362"/>
        <v>0</v>
      </c>
      <c r="DE1013" s="36">
        <f t="shared" si="2363"/>
        <v>0</v>
      </c>
      <c r="DF1013" s="36">
        <f t="shared" si="2364"/>
        <v>0</v>
      </c>
      <c r="DG1013" s="36">
        <f t="shared" si="2365"/>
        <v>0</v>
      </c>
      <c r="DH1013" s="36">
        <f t="shared" si="2366"/>
        <v>0</v>
      </c>
      <c r="DI1013" s="36">
        <f t="shared" si="2367"/>
        <v>0</v>
      </c>
      <c r="DJ1013" s="36">
        <f t="shared" si="2368"/>
        <v>0</v>
      </c>
      <c r="DK1013" s="36">
        <f t="shared" si="2369"/>
        <v>0</v>
      </c>
      <c r="DL1013" s="36">
        <f t="shared" si="2370"/>
        <v>0</v>
      </c>
      <c r="DM1013" s="36">
        <f t="shared" si="2371"/>
        <v>0</v>
      </c>
      <c r="DN1013" s="36">
        <f t="shared" ca="1" si="2420"/>
        <v>4.6137290849905055E-12</v>
      </c>
      <c r="DO1013" s="64" cm="1">
        <f t="array" ref="DO1013">IFERROR(INDEX(Tbl_FwdNom,$B1013,MATCH(LIDt,Tbl_FwdNom_Cols,0)),0)</f>
        <v>7.5283634399999997</v>
      </c>
      <c r="DP1013" s="64">
        <f t="shared" ca="1" si="2421"/>
        <v>7.4671044689999997</v>
      </c>
      <c r="DQ1013" s="64">
        <f t="shared" ca="1" si="2372"/>
        <v>6.0192608659268565E-3</v>
      </c>
      <c r="DR1013" s="70">
        <f t="shared" ca="1" si="2373"/>
        <v>0.99401675385345423</v>
      </c>
      <c r="DS1013" s="70">
        <f ca="1">PRODUCT($DR$8:DR1013)</f>
        <v>6.05118311887118E-4</v>
      </c>
      <c r="DT1013" s="36">
        <f t="shared" ca="1" si="2374"/>
        <v>0</v>
      </c>
      <c r="DU1013" s="36">
        <f t="shared" ca="1" si="2375"/>
        <v>0</v>
      </c>
      <c r="DV1013" s="36">
        <f t="shared" ca="1" si="2376"/>
        <v>0</v>
      </c>
      <c r="DW1013" s="36">
        <f t="shared" ca="1" si="2377"/>
        <v>0</v>
      </c>
      <c r="DX1013" s="36">
        <f t="shared" ca="1" si="2378"/>
        <v>0</v>
      </c>
      <c r="DY1013" s="36">
        <f t="shared" ca="1" si="2379"/>
        <v>0</v>
      </c>
      <c r="DZ1013" s="36">
        <f t="shared" ca="1" si="2380"/>
        <v>0</v>
      </c>
      <c r="EA1013" s="36">
        <f t="shared" ca="1" si="2381"/>
        <v>0</v>
      </c>
      <c r="EB1013" s="36">
        <f t="shared" ca="1" si="2382"/>
        <v>0</v>
      </c>
      <c r="EC1013" s="36">
        <f t="shared" ca="1" si="2383"/>
        <v>0</v>
      </c>
      <c r="ED1013" s="36">
        <f t="shared" ca="1" si="2384"/>
        <v>0</v>
      </c>
      <c r="EE1013" s="36">
        <f t="shared" ca="1" si="2422"/>
        <v>0</v>
      </c>
      <c r="EF1013" s="36">
        <f t="shared" ca="1" si="2385"/>
        <v>0</v>
      </c>
      <c r="EG1013" s="64"/>
      <c r="EH1013" s="64"/>
      <c r="EI1013" s="64"/>
      <c r="EJ1013" s="70"/>
      <c r="EK1013" s="70"/>
      <c r="EL1013" s="70"/>
      <c r="EM1013" s="70"/>
      <c r="EN1013" s="70"/>
      <c r="EO1013" s="36">
        <f t="shared" si="2386"/>
        <v>0</v>
      </c>
      <c r="EP1013" s="36">
        <f t="shared" si="2387"/>
        <v>0</v>
      </c>
      <c r="EQ1013" s="36">
        <f t="shared" si="2388"/>
        <v>0</v>
      </c>
      <c r="ER1013" s="36">
        <f t="shared" si="2389"/>
        <v>0</v>
      </c>
      <c r="ES1013" s="36">
        <f t="shared" si="2390"/>
        <v>0</v>
      </c>
      <c r="ET1013" s="36">
        <f t="shared" si="2391"/>
        <v>0</v>
      </c>
      <c r="EU1013" s="36">
        <f t="shared" si="2423"/>
        <v>0</v>
      </c>
      <c r="EV1013" s="36">
        <f t="shared" si="2392"/>
        <v>0</v>
      </c>
      <c r="EW1013" s="36">
        <f t="shared" si="2393"/>
        <v>0</v>
      </c>
      <c r="EX1013" s="36">
        <f t="shared" si="2424"/>
        <v>0</v>
      </c>
      <c r="EY1013" s="36">
        <f t="shared" si="2394"/>
        <v>0</v>
      </c>
      <c r="EZ1013" s="36">
        <f t="shared" si="2395"/>
        <v>0</v>
      </c>
      <c r="FA1013" s="36">
        <f t="shared" si="2396"/>
        <v>0</v>
      </c>
      <c r="FB1013" s="36">
        <f t="shared" si="2397"/>
        <v>0</v>
      </c>
      <c r="FC1013" s="36">
        <f t="shared" si="2425"/>
        <v>0</v>
      </c>
      <c r="FD1013" s="36">
        <f t="shared" si="2398"/>
        <v>0</v>
      </c>
      <c r="FE1013" s="36">
        <f t="shared" si="2399"/>
        <v>0</v>
      </c>
      <c r="FF1013" s="36">
        <f t="shared" si="2426"/>
        <v>0</v>
      </c>
      <c r="FG1013" s="36">
        <f t="shared" si="2400"/>
        <v>0</v>
      </c>
      <c r="FH1013" s="36">
        <f t="shared" si="2401"/>
        <v>0</v>
      </c>
      <c r="FI1013" s="36">
        <f t="shared" si="2402"/>
        <v>0</v>
      </c>
      <c r="FJ1013" s="36">
        <f t="shared" ca="1" si="2403"/>
        <v>0</v>
      </c>
      <c r="FK1013" s="36">
        <f t="shared" si="2404"/>
        <v>0</v>
      </c>
      <c r="FL1013" s="36">
        <f t="shared" si="2405"/>
        <v>0</v>
      </c>
      <c r="FM1013" s="36">
        <f t="shared" ca="1" si="2406"/>
        <v>0</v>
      </c>
      <c r="FN1013" s="36">
        <f t="shared" ca="1" si="2428"/>
        <v>0</v>
      </c>
    </row>
    <row r="1014" spans="2:170" x14ac:dyDescent="0.25">
      <c r="B1014" s="2">
        <v>1006</v>
      </c>
      <c r="C1014" s="2">
        <f t="shared" si="2434"/>
        <v>84</v>
      </c>
      <c r="D1014" s="2">
        <f t="shared" si="2431"/>
        <v>1030</v>
      </c>
      <c r="E1014" s="2">
        <f t="shared" si="2429"/>
        <v>86</v>
      </c>
      <c r="F1014" s="189">
        <f t="shared" si="2433"/>
        <v>76337</v>
      </c>
      <c r="G1014" s="2">
        <f t="shared" si="2432"/>
        <v>12</v>
      </c>
      <c r="H1014" s="187">
        <f t="shared" si="2283"/>
        <v>118.41666666666666</v>
      </c>
      <c r="I1014" s="186">
        <f t="shared" si="2430"/>
        <v>118</v>
      </c>
      <c r="J1014" s="2">
        <f t="shared" si="2284"/>
        <v>0</v>
      </c>
      <c r="K1014" s="2">
        <f t="shared" si="2285"/>
        <v>1</v>
      </c>
      <c r="L1014">
        <f t="shared" si="2286"/>
        <v>2</v>
      </c>
      <c r="M1014" s="190">
        <f t="shared" si="2407"/>
        <v>0.93</v>
      </c>
      <c r="N1014">
        <f t="shared" si="2287"/>
        <v>1</v>
      </c>
      <c r="O1014">
        <f t="shared" si="2288"/>
        <v>100</v>
      </c>
      <c r="P1014" s="58">
        <f t="shared" si="2289"/>
        <v>4.1850000000000005</v>
      </c>
      <c r="Q1014" s="106">
        <f t="shared" si="2290"/>
        <v>1</v>
      </c>
      <c r="R1014" s="59">
        <f t="shared" si="2291"/>
        <v>1</v>
      </c>
      <c r="S1014" s="32">
        <f t="shared" si="2408"/>
        <v>1</v>
      </c>
      <c r="T1014">
        <f t="shared" si="2292"/>
        <v>1</v>
      </c>
      <c r="U1014" s="32">
        <f t="shared" si="2409"/>
        <v>0.93</v>
      </c>
      <c r="V1014">
        <f t="shared" si="2293"/>
        <v>1</v>
      </c>
      <c r="W1014">
        <f t="shared" si="2294"/>
        <v>100</v>
      </c>
      <c r="X1014" s="58">
        <f t="shared" si="2295"/>
        <v>1</v>
      </c>
      <c r="Y1014" s="58">
        <f t="shared" si="2296"/>
        <v>1</v>
      </c>
      <c r="Z1014" s="32">
        <f t="shared" si="2297"/>
        <v>1</v>
      </c>
      <c r="AA1014" s="32">
        <f t="shared" si="2298"/>
        <v>1</v>
      </c>
      <c r="AB1014" s="59">
        <f t="shared" si="2299"/>
        <v>4.9056245199999996E-3</v>
      </c>
      <c r="AC1014" s="59">
        <f t="shared" si="2300"/>
        <v>4.9056245199999996E-3</v>
      </c>
      <c r="AD1014">
        <f t="shared" si="2301"/>
        <v>1</v>
      </c>
      <c r="AE1014" s="59">
        <f t="shared" si="2302"/>
        <v>4.9056245199999996E-3</v>
      </c>
      <c r="AF1014" s="59">
        <f t="shared" si="2303"/>
        <v>4.1758461800000006E-3</v>
      </c>
      <c r="AG1014" s="59">
        <f t="shared" si="2304"/>
        <v>4.1758461800000006E-3</v>
      </c>
      <c r="AH1014">
        <f t="shared" si="2305"/>
        <v>1</v>
      </c>
      <c r="AI1014" s="59">
        <f t="shared" si="2306"/>
        <v>4.1758461800000006E-3</v>
      </c>
      <c r="AJ1014" s="59">
        <f t="shared" si="2307"/>
        <v>0</v>
      </c>
      <c r="AK1014" s="59">
        <f t="shared" si="2308"/>
        <v>0</v>
      </c>
      <c r="AL1014" s="59">
        <f t="shared" si="2309"/>
        <v>0</v>
      </c>
      <c r="AM1014" s="12">
        <f t="shared" si="2410"/>
        <v>0</v>
      </c>
      <c r="AN1014" s="12">
        <f t="shared" si="2411"/>
        <v>0</v>
      </c>
      <c r="AO1014" s="66">
        <f t="shared" si="2310"/>
        <v>0</v>
      </c>
      <c r="AP1014" s="66">
        <f t="shared" si="2311"/>
        <v>0</v>
      </c>
      <c r="AQ1014" s="59">
        <f t="shared" si="2312"/>
        <v>0</v>
      </c>
      <c r="AR1014" s="59">
        <f t="shared" si="2313"/>
        <v>0</v>
      </c>
      <c r="AS1014" s="59">
        <f t="shared" si="2314"/>
        <v>0</v>
      </c>
      <c r="AT1014" s="12">
        <f t="shared" si="2315"/>
        <v>0</v>
      </c>
      <c r="AU1014" s="59">
        <f t="shared" si="2412"/>
        <v>0</v>
      </c>
      <c r="AV1014" s="59">
        <f t="shared" si="2413"/>
        <v>0</v>
      </c>
      <c r="AW1014" s="70">
        <f t="shared" si="2316"/>
        <v>0</v>
      </c>
      <c r="AX1014" s="20">
        <f t="shared" si="2317"/>
        <v>200000</v>
      </c>
      <c r="AY1014" s="20">
        <f t="shared" si="2318"/>
        <v>0</v>
      </c>
      <c r="AZ1014" s="20">
        <f t="shared" si="2319"/>
        <v>0</v>
      </c>
      <c r="BA1014" s="20">
        <f t="shared" si="2320"/>
        <v>200000</v>
      </c>
      <c r="BB1014" s="36">
        <f t="shared" si="2321"/>
        <v>1</v>
      </c>
      <c r="BC1014" s="36">
        <f t="shared" si="2322"/>
        <v>0</v>
      </c>
      <c r="BD1014" s="80">
        <f t="shared" si="2323"/>
        <v>0</v>
      </c>
      <c r="BE1014" s="36">
        <f t="shared" si="2324"/>
        <v>0</v>
      </c>
      <c r="BF1014" s="36">
        <f t="shared" si="2325"/>
        <v>0</v>
      </c>
      <c r="BG1014" s="36">
        <f t="shared" si="2326"/>
        <v>0</v>
      </c>
      <c r="BH1014" s="36">
        <f t="shared" si="2327"/>
        <v>0</v>
      </c>
      <c r="BI1014" s="36">
        <f t="shared" si="2328"/>
        <v>0</v>
      </c>
      <c r="BJ1014" s="36">
        <f t="shared" si="2329"/>
        <v>0</v>
      </c>
      <c r="BK1014" s="36">
        <f t="shared" si="2330"/>
        <v>0</v>
      </c>
      <c r="BL1014" s="68">
        <f>IF(OR(AT1014=0,E1014&gt;ProjTerm),0,VLOOKUP(D1014,'Life Events'!$AE$5:$AI$1206,5,FALSE))</f>
        <v>0</v>
      </c>
      <c r="BM1014" s="93">
        <f t="shared" si="2331"/>
        <v>0</v>
      </c>
      <c r="BN1014" s="93">
        <f t="shared" si="2332"/>
        <v>0</v>
      </c>
      <c r="BO1014" s="36">
        <f t="shared" si="2333"/>
        <v>0</v>
      </c>
      <c r="BP1014" s="36">
        <f t="shared" si="2334"/>
        <v>0</v>
      </c>
      <c r="BQ1014" s="36">
        <f t="shared" si="2335"/>
        <v>0</v>
      </c>
      <c r="BR1014" s="36">
        <f t="shared" si="2336"/>
        <v>154.78110000000001</v>
      </c>
      <c r="BS1014" s="36">
        <f t="shared" si="2337"/>
        <v>0</v>
      </c>
      <c r="BT1014" s="36">
        <f t="shared" si="2338"/>
        <v>0</v>
      </c>
      <c r="BU1014" s="70" cm="1">
        <f t="array" ref="BU1014">IF(AND(ActInt=1,$J1014=0),INDEX(Tbl_FwdNom,$B1014-IVP,MATCH(ValnDt,Tbl_FwdNom_Cols)),INDEX(Tbl_FwdNom,$B1014,MATCH(StartDt,Tbl_FwdNom_Cols)))</f>
        <v>8.3899589960000007</v>
      </c>
      <c r="BV1014" s="70" cm="1">
        <f t="array" ref="BV1014">INDEX(Tbl_FwdReal,$B1014,MATCH(StartDt,Tbl_FwdReal_Cols))</f>
        <v>2.653588858</v>
      </c>
      <c r="BW1014" s="70" cm="1">
        <f t="array" ref="BW1014">IF(RunType&lt;&gt;"OPN",INDEX(Tbl_FwdReal,$B1014,MATCH(ValnDt,Tbl_FwdReal_Cols)),IF(AND($J1014=0,ActInt=1),INDEX(Tbl_FwdReal,$B1014-IVP,MATCH(ValnDt,Tbl_FwdReal_Cols)),-999))*$K1014</f>
        <v>2.653588858</v>
      </c>
      <c r="BX1014" s="70">
        <f t="shared" si="2339"/>
        <v>2.653588858E-2</v>
      </c>
      <c r="BY1014" s="70">
        <f t="shared" si="2414"/>
        <v>5.5880853283513332E-2</v>
      </c>
      <c r="BZ1014" s="64">
        <f t="shared" si="2427"/>
        <v>4.5415609853614036E-3</v>
      </c>
      <c r="CA1014" s="70" cm="1">
        <f t="array" ref="CA1014">IF($J1014=1,CA1013*(1+INDEX(Tbl_CPI,$B1014,MATCH(IF(RunType="OPN",StartDt,ValnDt),Tbl_CPI_Cols))),0)</f>
        <v>0</v>
      </c>
      <c r="CB1014" s="70">
        <f t="shared" si="2415"/>
        <v>217.96663557027807</v>
      </c>
      <c r="CC1014" s="70">
        <f t="shared" si="2416"/>
        <v>208.29351251278095</v>
      </c>
      <c r="CD1014" s="36">
        <f t="shared" si="2340"/>
        <v>1055.1802188043293</v>
      </c>
      <c r="CE1014" s="36">
        <f t="shared" si="2341"/>
        <v>0</v>
      </c>
      <c r="CF1014" s="36">
        <f t="shared" si="2342"/>
        <v>0</v>
      </c>
      <c r="CG1014" s="36">
        <f t="shared" si="2343"/>
        <v>0</v>
      </c>
      <c r="CH1014" s="36">
        <f t="shared" si="2344"/>
        <v>0</v>
      </c>
      <c r="CI1014" s="36">
        <f t="shared" si="2345"/>
        <v>0</v>
      </c>
      <c r="CJ1014" s="36">
        <f t="shared" si="2346"/>
        <v>0</v>
      </c>
      <c r="CK1014" s="36">
        <f t="shared" si="2347"/>
        <v>0</v>
      </c>
      <c r="CL1014" s="36">
        <f t="shared" si="2348"/>
        <v>0</v>
      </c>
      <c r="CM1014" s="36">
        <f t="shared" si="2349"/>
        <v>0</v>
      </c>
      <c r="CN1014" s="36">
        <f t="shared" si="2350"/>
        <v>0</v>
      </c>
      <c r="CO1014" s="20">
        <f t="shared" si="2351"/>
        <v>120000</v>
      </c>
      <c r="CP1014" s="20">
        <f t="shared" si="2352"/>
        <v>2</v>
      </c>
      <c r="CQ1014" s="64" t="e">
        <f t="shared" si="2353"/>
        <v>#N/A</v>
      </c>
      <c r="CR1014" s="64" t="e">
        <f t="shared" si="2354"/>
        <v>#N/A</v>
      </c>
      <c r="CS1014" s="36" t="e">
        <f t="shared" si="2355"/>
        <v>#N/A</v>
      </c>
      <c r="CT1014" s="36">
        <f t="shared" si="2356"/>
        <v>0</v>
      </c>
      <c r="CU1014" s="36">
        <f t="shared" si="2357"/>
        <v>0</v>
      </c>
      <c r="CV1014" s="36">
        <f t="shared" si="2417"/>
        <v>0</v>
      </c>
      <c r="CW1014" s="36">
        <f t="shared" si="2358"/>
        <v>0</v>
      </c>
      <c r="CX1014" s="36">
        <f t="shared" si="2359"/>
        <v>0</v>
      </c>
      <c r="CY1014" s="36">
        <f t="shared" si="2360"/>
        <v>0</v>
      </c>
      <c r="CZ1014" s="36">
        <f t="shared" si="2418"/>
        <v>0</v>
      </c>
      <c r="DA1014" s="64">
        <f t="shared" si="2361"/>
        <v>6.7363603536039207E-3</v>
      </c>
      <c r="DB1014" s="70">
        <f t="shared" si="2419"/>
        <v>0.99330871455637315</v>
      </c>
      <c r="DC1014" s="70">
        <f>PRODUCT($DB$8:DB1014)</f>
        <v>1.4625230018428732E-4</v>
      </c>
      <c r="DD1014" s="36">
        <f t="shared" si="2362"/>
        <v>0</v>
      </c>
      <c r="DE1014" s="36">
        <f t="shared" si="2363"/>
        <v>0</v>
      </c>
      <c r="DF1014" s="36">
        <f t="shared" si="2364"/>
        <v>0</v>
      </c>
      <c r="DG1014" s="36">
        <f t="shared" si="2365"/>
        <v>0</v>
      </c>
      <c r="DH1014" s="36">
        <f t="shared" si="2366"/>
        <v>0</v>
      </c>
      <c r="DI1014" s="36">
        <f t="shared" si="2367"/>
        <v>0</v>
      </c>
      <c r="DJ1014" s="36">
        <f t="shared" si="2368"/>
        <v>0</v>
      </c>
      <c r="DK1014" s="36">
        <f t="shared" si="2369"/>
        <v>0</v>
      </c>
      <c r="DL1014" s="36">
        <f t="shared" si="2370"/>
        <v>0</v>
      </c>
      <c r="DM1014" s="36">
        <f t="shared" si="2371"/>
        <v>0</v>
      </c>
      <c r="DN1014" s="36">
        <f t="shared" ca="1" si="2420"/>
        <v>4.6137290849905055E-12</v>
      </c>
      <c r="DO1014" s="64" cm="1">
        <f t="array" ref="DO1014">IFERROR(INDEX(Tbl_FwdNom,$B1014,MATCH(LIDt,Tbl_FwdNom_Cols,0)),0)</f>
        <v>7.5266613299999996</v>
      </c>
      <c r="DP1014" s="64">
        <f t="shared" ca="1" si="2421"/>
        <v>7.4654033289999999</v>
      </c>
      <c r="DQ1014" s="64">
        <f t="shared" ca="1" si="2372"/>
        <v>6.0179337993557791E-3</v>
      </c>
      <c r="DR1014" s="70">
        <f t="shared" ca="1" si="2373"/>
        <v>0.99401806508893109</v>
      </c>
      <c r="DS1014" s="70">
        <f ca="1">PRODUCT($DR$8:DR1014)</f>
        <v>6.0149853353191332E-4</v>
      </c>
      <c r="DT1014" s="36">
        <f t="shared" ca="1" si="2374"/>
        <v>0</v>
      </c>
      <c r="DU1014" s="36">
        <f t="shared" ca="1" si="2375"/>
        <v>0</v>
      </c>
      <c r="DV1014" s="36">
        <f t="shared" ca="1" si="2376"/>
        <v>0</v>
      </c>
      <c r="DW1014" s="36">
        <f t="shared" ca="1" si="2377"/>
        <v>0</v>
      </c>
      <c r="DX1014" s="36">
        <f t="shared" ca="1" si="2378"/>
        <v>0</v>
      </c>
      <c r="DY1014" s="36">
        <f t="shared" ca="1" si="2379"/>
        <v>0</v>
      </c>
      <c r="DZ1014" s="36">
        <f t="shared" ca="1" si="2380"/>
        <v>0</v>
      </c>
      <c r="EA1014" s="36">
        <f t="shared" ca="1" si="2381"/>
        <v>0</v>
      </c>
      <c r="EB1014" s="36">
        <f t="shared" ca="1" si="2382"/>
        <v>0</v>
      </c>
      <c r="EC1014" s="36">
        <f t="shared" ca="1" si="2383"/>
        <v>0</v>
      </c>
      <c r="ED1014" s="36">
        <f t="shared" ca="1" si="2384"/>
        <v>0</v>
      </c>
      <c r="EE1014" s="36">
        <f t="shared" ca="1" si="2422"/>
        <v>0</v>
      </c>
      <c r="EF1014" s="36">
        <f t="shared" ca="1" si="2385"/>
        <v>0</v>
      </c>
      <c r="EG1014" s="64"/>
      <c r="EH1014" s="64"/>
      <c r="EI1014" s="64"/>
      <c r="EJ1014" s="70"/>
      <c r="EK1014" s="70"/>
      <c r="EL1014" s="70"/>
      <c r="EM1014" s="70"/>
      <c r="EN1014" s="70"/>
      <c r="EO1014" s="36">
        <f t="shared" si="2386"/>
        <v>0</v>
      </c>
      <c r="EP1014" s="36">
        <f t="shared" si="2387"/>
        <v>0</v>
      </c>
      <c r="EQ1014" s="36">
        <f t="shared" si="2388"/>
        <v>0</v>
      </c>
      <c r="ER1014" s="36">
        <f t="shared" si="2389"/>
        <v>0</v>
      </c>
      <c r="ES1014" s="36">
        <f t="shared" si="2390"/>
        <v>0</v>
      </c>
      <c r="ET1014" s="36">
        <f t="shared" si="2391"/>
        <v>0</v>
      </c>
      <c r="EU1014" s="36">
        <f t="shared" si="2423"/>
        <v>0</v>
      </c>
      <c r="EV1014" s="36">
        <f t="shared" si="2392"/>
        <v>0</v>
      </c>
      <c r="EW1014" s="36">
        <f t="shared" si="2393"/>
        <v>0</v>
      </c>
      <c r="EX1014" s="36">
        <f t="shared" si="2424"/>
        <v>0</v>
      </c>
      <c r="EY1014" s="36">
        <f t="shared" si="2394"/>
        <v>0</v>
      </c>
      <c r="EZ1014" s="36">
        <f t="shared" si="2395"/>
        <v>0</v>
      </c>
      <c r="FA1014" s="36">
        <f t="shared" si="2396"/>
        <v>0</v>
      </c>
      <c r="FB1014" s="36">
        <f t="shared" si="2397"/>
        <v>0</v>
      </c>
      <c r="FC1014" s="36">
        <f t="shared" si="2425"/>
        <v>0</v>
      </c>
      <c r="FD1014" s="36">
        <f t="shared" si="2398"/>
        <v>0</v>
      </c>
      <c r="FE1014" s="36">
        <f t="shared" si="2399"/>
        <v>0</v>
      </c>
      <c r="FF1014" s="36">
        <f t="shared" si="2426"/>
        <v>0</v>
      </c>
      <c r="FG1014" s="36">
        <f t="shared" si="2400"/>
        <v>0</v>
      </c>
      <c r="FH1014" s="36">
        <f t="shared" si="2401"/>
        <v>0</v>
      </c>
      <c r="FI1014" s="36">
        <f t="shared" si="2402"/>
        <v>0</v>
      </c>
      <c r="FJ1014" s="36">
        <f t="shared" ca="1" si="2403"/>
        <v>0</v>
      </c>
      <c r="FK1014" s="36">
        <f t="shared" si="2404"/>
        <v>0</v>
      </c>
      <c r="FL1014" s="36">
        <f t="shared" si="2405"/>
        <v>0</v>
      </c>
      <c r="FM1014" s="36">
        <f t="shared" ca="1" si="2406"/>
        <v>0</v>
      </c>
      <c r="FN1014" s="36">
        <f t="shared" ca="1" si="2428"/>
        <v>0</v>
      </c>
    </row>
    <row r="1015" spans="2:170" x14ac:dyDescent="0.25">
      <c r="B1015" s="2">
        <v>1007</v>
      </c>
      <c r="C1015" s="2">
        <f t="shared" si="2434"/>
        <v>84</v>
      </c>
      <c r="D1015" s="2">
        <f t="shared" si="2431"/>
        <v>1031</v>
      </c>
      <c r="E1015" s="2">
        <f t="shared" si="2429"/>
        <v>86</v>
      </c>
      <c r="F1015" s="189">
        <f t="shared" si="2433"/>
        <v>76368</v>
      </c>
      <c r="G1015" s="2">
        <f t="shared" si="2432"/>
        <v>1</v>
      </c>
      <c r="H1015" s="187">
        <f t="shared" si="2283"/>
        <v>118.5</v>
      </c>
      <c r="I1015" s="186">
        <f t="shared" si="2430"/>
        <v>118</v>
      </c>
      <c r="J1015" s="2">
        <f t="shared" si="2284"/>
        <v>0</v>
      </c>
      <c r="K1015" s="2">
        <f t="shared" si="2285"/>
        <v>1</v>
      </c>
      <c r="L1015">
        <f t="shared" si="2286"/>
        <v>2</v>
      </c>
      <c r="M1015" s="190">
        <f t="shared" si="2407"/>
        <v>0.93</v>
      </c>
      <c r="N1015">
        <f t="shared" si="2287"/>
        <v>1</v>
      </c>
      <c r="O1015">
        <f t="shared" si="2288"/>
        <v>100</v>
      </c>
      <c r="P1015" s="58">
        <f t="shared" si="2289"/>
        <v>4.1850000000000005</v>
      </c>
      <c r="Q1015" s="106">
        <f t="shared" si="2290"/>
        <v>1</v>
      </c>
      <c r="R1015" s="59">
        <f t="shared" si="2291"/>
        <v>1</v>
      </c>
      <c r="S1015" s="32">
        <f t="shared" si="2408"/>
        <v>1</v>
      </c>
      <c r="T1015">
        <f t="shared" si="2292"/>
        <v>1</v>
      </c>
      <c r="U1015" s="32">
        <f t="shared" si="2409"/>
        <v>0.93</v>
      </c>
      <c r="V1015">
        <f t="shared" si="2293"/>
        <v>1</v>
      </c>
      <c r="W1015">
        <f t="shared" si="2294"/>
        <v>100</v>
      </c>
      <c r="X1015" s="58">
        <f t="shared" si="2295"/>
        <v>1</v>
      </c>
      <c r="Y1015" s="58">
        <f t="shared" si="2296"/>
        <v>1</v>
      </c>
      <c r="Z1015" s="32">
        <f t="shared" si="2297"/>
        <v>1</v>
      </c>
      <c r="AA1015" s="32">
        <f t="shared" si="2298"/>
        <v>1</v>
      </c>
      <c r="AB1015" s="59">
        <f t="shared" si="2299"/>
        <v>4.9056245199999996E-3</v>
      </c>
      <c r="AC1015" s="59">
        <f t="shared" si="2300"/>
        <v>4.9056245199999996E-3</v>
      </c>
      <c r="AD1015">
        <f t="shared" si="2301"/>
        <v>1</v>
      </c>
      <c r="AE1015" s="59">
        <f t="shared" si="2302"/>
        <v>4.9056245199999996E-3</v>
      </c>
      <c r="AF1015" s="59">
        <f t="shared" si="2303"/>
        <v>4.1758461800000006E-3</v>
      </c>
      <c r="AG1015" s="59">
        <f t="shared" si="2304"/>
        <v>4.1758461800000006E-3</v>
      </c>
      <c r="AH1015">
        <f t="shared" si="2305"/>
        <v>1</v>
      </c>
      <c r="AI1015" s="59">
        <f t="shared" si="2306"/>
        <v>4.1758461800000006E-3</v>
      </c>
      <c r="AJ1015" s="59">
        <f t="shared" si="2307"/>
        <v>0</v>
      </c>
      <c r="AK1015" s="59">
        <f t="shared" si="2308"/>
        <v>0</v>
      </c>
      <c r="AL1015" s="59">
        <f t="shared" si="2309"/>
        <v>0</v>
      </c>
      <c r="AM1015" s="12">
        <f t="shared" si="2410"/>
        <v>0</v>
      </c>
      <c r="AN1015" s="12">
        <f t="shared" si="2411"/>
        <v>0</v>
      </c>
      <c r="AO1015" s="66">
        <f t="shared" si="2310"/>
        <v>0</v>
      </c>
      <c r="AP1015" s="66">
        <f t="shared" si="2311"/>
        <v>0</v>
      </c>
      <c r="AQ1015" s="59">
        <f t="shared" si="2312"/>
        <v>0</v>
      </c>
      <c r="AR1015" s="59">
        <f t="shared" si="2313"/>
        <v>0</v>
      </c>
      <c r="AS1015" s="59">
        <f t="shared" si="2314"/>
        <v>0</v>
      </c>
      <c r="AT1015" s="12">
        <f t="shared" si="2315"/>
        <v>0</v>
      </c>
      <c r="AU1015" s="59">
        <f t="shared" si="2412"/>
        <v>0</v>
      </c>
      <c r="AV1015" s="59">
        <f t="shared" si="2413"/>
        <v>0</v>
      </c>
      <c r="AW1015" s="70">
        <f t="shared" si="2316"/>
        <v>0</v>
      </c>
      <c r="AX1015" s="20">
        <f t="shared" si="2317"/>
        <v>200000</v>
      </c>
      <c r="AY1015" s="20">
        <f t="shared" si="2318"/>
        <v>0</v>
      </c>
      <c r="AZ1015" s="20">
        <f t="shared" si="2319"/>
        <v>0</v>
      </c>
      <c r="BA1015" s="20">
        <f t="shared" si="2320"/>
        <v>200000</v>
      </c>
      <c r="BB1015" s="36">
        <f t="shared" si="2321"/>
        <v>1</v>
      </c>
      <c r="BC1015" s="36">
        <f t="shared" si="2322"/>
        <v>0</v>
      </c>
      <c r="BD1015" s="80">
        <f t="shared" si="2323"/>
        <v>0</v>
      </c>
      <c r="BE1015" s="36">
        <f t="shared" si="2324"/>
        <v>0</v>
      </c>
      <c r="BF1015" s="36">
        <f t="shared" si="2325"/>
        <v>0</v>
      </c>
      <c r="BG1015" s="36">
        <f t="shared" si="2326"/>
        <v>0</v>
      </c>
      <c r="BH1015" s="36">
        <f t="shared" si="2327"/>
        <v>0</v>
      </c>
      <c r="BI1015" s="36">
        <f t="shared" si="2328"/>
        <v>0</v>
      </c>
      <c r="BJ1015" s="36">
        <f t="shared" si="2329"/>
        <v>0</v>
      </c>
      <c r="BK1015" s="36">
        <f t="shared" si="2330"/>
        <v>0</v>
      </c>
      <c r="BL1015" s="68">
        <f>IF(OR(AT1015=0,E1015&gt;ProjTerm),0,VLOOKUP(D1015,'Life Events'!$AE$5:$AI$1206,5,FALSE))</f>
        <v>0</v>
      </c>
      <c r="BM1015" s="93">
        <f t="shared" si="2331"/>
        <v>0</v>
      </c>
      <c r="BN1015" s="93">
        <f t="shared" si="2332"/>
        <v>0</v>
      </c>
      <c r="BO1015" s="36">
        <f t="shared" si="2333"/>
        <v>0</v>
      </c>
      <c r="BP1015" s="36">
        <f t="shared" si="2334"/>
        <v>0</v>
      </c>
      <c r="BQ1015" s="36">
        <f t="shared" si="2335"/>
        <v>0</v>
      </c>
      <c r="BR1015" s="36">
        <f t="shared" si="2336"/>
        <v>154.78110000000001</v>
      </c>
      <c r="BS1015" s="36">
        <f t="shared" si="2337"/>
        <v>0</v>
      </c>
      <c r="BT1015" s="36">
        <f t="shared" si="2338"/>
        <v>0</v>
      </c>
      <c r="BU1015" s="70" cm="1">
        <f t="array" ref="BU1015">IF(AND(ActInt=1,$J1015=0),INDEX(Tbl_FwdNom,$B1015-IVP,MATCH(ValnDt,Tbl_FwdNom_Cols)),INDEX(Tbl_FwdNom,$B1015,MATCH(StartDt,Tbl_FwdNom_Cols)))</f>
        <v>8.3840738130000005</v>
      </c>
      <c r="BV1015" s="70" cm="1">
        <f t="array" ref="BV1015">INDEX(Tbl_FwdReal,$B1015,MATCH(StartDt,Tbl_FwdReal_Cols))</f>
        <v>2.6502325849999999</v>
      </c>
      <c r="BW1015" s="70" cm="1">
        <f t="array" ref="BW1015">IF(RunType&lt;&gt;"OPN",INDEX(Tbl_FwdReal,$B1015,MATCH(ValnDt,Tbl_FwdReal_Cols)),IF(AND($J1015=0,ActInt=1),INDEX(Tbl_FwdReal,$B1015-IVP,MATCH(ValnDt,Tbl_FwdReal_Cols)),-999))*$K1015</f>
        <v>2.6502325849999999</v>
      </c>
      <c r="BX1015" s="70">
        <f t="shared" si="2339"/>
        <v>2.6502325849999998E-2</v>
      </c>
      <c r="BY1015" s="70">
        <f t="shared" si="2414"/>
        <v>5.5858044191493317E-2</v>
      </c>
      <c r="BZ1015" s="64">
        <f t="shared" si="2427"/>
        <v>4.539752628884397E-3</v>
      </c>
      <c r="CA1015" s="70" cm="1">
        <f t="array" ref="CA1015">IF($J1015=1,CA1014*(1+INDEX(Tbl_CPI,$B1015,MATCH(IF(RunType="OPN",StartDt,ValnDt),Tbl_CPI_Cols))),0)</f>
        <v>0</v>
      </c>
      <c r="CB1015" s="70">
        <f t="shared" si="2415"/>
        <v>218.95615017711734</v>
      </c>
      <c r="CC1015" s="70">
        <f t="shared" si="2416"/>
        <v>208.29351251278095</v>
      </c>
      <c r="CD1015" s="36">
        <f t="shared" si="2340"/>
        <v>1055.1802188043293</v>
      </c>
      <c r="CE1015" s="36">
        <f t="shared" si="2341"/>
        <v>0</v>
      </c>
      <c r="CF1015" s="36">
        <f t="shared" si="2342"/>
        <v>0</v>
      </c>
      <c r="CG1015" s="36">
        <f t="shared" si="2343"/>
        <v>0</v>
      </c>
      <c r="CH1015" s="36">
        <f t="shared" si="2344"/>
        <v>0</v>
      </c>
      <c r="CI1015" s="36">
        <f t="shared" si="2345"/>
        <v>0</v>
      </c>
      <c r="CJ1015" s="36">
        <f t="shared" si="2346"/>
        <v>0</v>
      </c>
      <c r="CK1015" s="36">
        <f t="shared" si="2347"/>
        <v>0</v>
      </c>
      <c r="CL1015" s="36">
        <f t="shared" si="2348"/>
        <v>0</v>
      </c>
      <c r="CM1015" s="36">
        <f t="shared" si="2349"/>
        <v>0</v>
      </c>
      <c r="CN1015" s="36">
        <f t="shared" si="2350"/>
        <v>0</v>
      </c>
      <c r="CO1015" s="20">
        <f t="shared" si="2351"/>
        <v>120000</v>
      </c>
      <c r="CP1015" s="20">
        <f t="shared" si="2352"/>
        <v>2</v>
      </c>
      <c r="CQ1015" s="64" t="e">
        <f t="shared" si="2353"/>
        <v>#N/A</v>
      </c>
      <c r="CR1015" s="64" t="e">
        <f t="shared" si="2354"/>
        <v>#N/A</v>
      </c>
      <c r="CS1015" s="36" t="e">
        <f t="shared" si="2355"/>
        <v>#N/A</v>
      </c>
      <c r="CT1015" s="36">
        <f t="shared" si="2356"/>
        <v>0</v>
      </c>
      <c r="CU1015" s="36">
        <f t="shared" si="2357"/>
        <v>0</v>
      </c>
      <c r="CV1015" s="36">
        <f t="shared" si="2417"/>
        <v>0</v>
      </c>
      <c r="CW1015" s="36">
        <f t="shared" si="2358"/>
        <v>0</v>
      </c>
      <c r="CX1015" s="36">
        <f t="shared" si="2359"/>
        <v>0</v>
      </c>
      <c r="CY1015" s="36">
        <f t="shared" si="2360"/>
        <v>0</v>
      </c>
      <c r="CZ1015" s="36">
        <f t="shared" si="2418"/>
        <v>0</v>
      </c>
      <c r="DA1015" s="64">
        <f t="shared" si="2361"/>
        <v>6.7318050614455505E-3</v>
      </c>
      <c r="DB1015" s="70">
        <f t="shared" si="2419"/>
        <v>0.99331320911130383</v>
      </c>
      <c r="DC1015" s="70">
        <f>PRODUCT($DB$8:DB1015)</f>
        <v>1.4527434163596418E-4</v>
      </c>
      <c r="DD1015" s="36">
        <f t="shared" si="2362"/>
        <v>0</v>
      </c>
      <c r="DE1015" s="36">
        <f t="shared" si="2363"/>
        <v>0</v>
      </c>
      <c r="DF1015" s="36">
        <f t="shared" si="2364"/>
        <v>0</v>
      </c>
      <c r="DG1015" s="36">
        <f t="shared" si="2365"/>
        <v>0</v>
      </c>
      <c r="DH1015" s="36">
        <f t="shared" si="2366"/>
        <v>0</v>
      </c>
      <c r="DI1015" s="36">
        <f t="shared" si="2367"/>
        <v>0</v>
      </c>
      <c r="DJ1015" s="36">
        <f t="shared" si="2368"/>
        <v>0</v>
      </c>
      <c r="DK1015" s="36">
        <f t="shared" si="2369"/>
        <v>0</v>
      </c>
      <c r="DL1015" s="36">
        <f t="shared" si="2370"/>
        <v>0</v>
      </c>
      <c r="DM1015" s="36">
        <f t="shared" si="2371"/>
        <v>0</v>
      </c>
      <c r="DN1015" s="36">
        <f t="shared" ca="1" si="2420"/>
        <v>4.6137290849905055E-12</v>
      </c>
      <c r="DO1015" s="64" cm="1">
        <f t="array" ref="DO1015">IFERROR(INDEX(Tbl_FwdNom,$B1015,MATCH(LIDt,Tbl_FwdNom_Cols,0)),0)</f>
        <v>7.524959248</v>
      </c>
      <c r="DP1015" s="64">
        <f t="shared" ca="1" si="2421"/>
        <v>7.4637022169999998</v>
      </c>
      <c r="DQ1015" s="64">
        <f t="shared" ca="1" si="2372"/>
        <v>6.0166067353715214E-3</v>
      </c>
      <c r="DR1015" s="70">
        <f t="shared" ca="1" si="2373"/>
        <v>0.99401937632531134</v>
      </c>
      <c r="DS1015" s="70">
        <f ca="1">PRODUCT($DR$8:DR1015)</f>
        <v>5.979011971619818E-4</v>
      </c>
      <c r="DT1015" s="36">
        <f t="shared" ca="1" si="2374"/>
        <v>0</v>
      </c>
      <c r="DU1015" s="36">
        <f t="shared" ca="1" si="2375"/>
        <v>0</v>
      </c>
      <c r="DV1015" s="36">
        <f t="shared" ca="1" si="2376"/>
        <v>0</v>
      </c>
      <c r="DW1015" s="36">
        <f t="shared" ca="1" si="2377"/>
        <v>0</v>
      </c>
      <c r="DX1015" s="36">
        <f t="shared" ca="1" si="2378"/>
        <v>0</v>
      </c>
      <c r="DY1015" s="36">
        <f t="shared" ca="1" si="2379"/>
        <v>0</v>
      </c>
      <c r="DZ1015" s="36">
        <f t="shared" ca="1" si="2380"/>
        <v>0</v>
      </c>
      <c r="EA1015" s="36">
        <f t="shared" ca="1" si="2381"/>
        <v>0</v>
      </c>
      <c r="EB1015" s="36">
        <f t="shared" ca="1" si="2382"/>
        <v>0</v>
      </c>
      <c r="EC1015" s="36">
        <f t="shared" ca="1" si="2383"/>
        <v>0</v>
      </c>
      <c r="ED1015" s="36">
        <f t="shared" ca="1" si="2384"/>
        <v>0</v>
      </c>
      <c r="EE1015" s="36">
        <f t="shared" ca="1" si="2422"/>
        <v>0</v>
      </c>
      <c r="EF1015" s="36">
        <f t="shared" ca="1" si="2385"/>
        <v>0</v>
      </c>
      <c r="EG1015" s="64"/>
      <c r="EH1015" s="64"/>
      <c r="EI1015" s="64"/>
      <c r="EJ1015" s="70"/>
      <c r="EK1015" s="70"/>
      <c r="EL1015" s="70"/>
      <c r="EM1015" s="70"/>
      <c r="EN1015" s="70"/>
      <c r="EO1015" s="36">
        <f t="shared" si="2386"/>
        <v>0</v>
      </c>
      <c r="EP1015" s="36">
        <f t="shared" si="2387"/>
        <v>0</v>
      </c>
      <c r="EQ1015" s="36">
        <f t="shared" si="2388"/>
        <v>0</v>
      </c>
      <c r="ER1015" s="36">
        <f t="shared" si="2389"/>
        <v>0</v>
      </c>
      <c r="ES1015" s="36">
        <f t="shared" si="2390"/>
        <v>0</v>
      </c>
      <c r="ET1015" s="36">
        <f t="shared" si="2391"/>
        <v>0</v>
      </c>
      <c r="EU1015" s="36">
        <f t="shared" si="2423"/>
        <v>0</v>
      </c>
      <c r="EV1015" s="36">
        <f t="shared" si="2392"/>
        <v>0</v>
      </c>
      <c r="EW1015" s="36">
        <f t="shared" si="2393"/>
        <v>0</v>
      </c>
      <c r="EX1015" s="36">
        <f t="shared" si="2424"/>
        <v>0</v>
      </c>
      <c r="EY1015" s="36">
        <f t="shared" si="2394"/>
        <v>0</v>
      </c>
      <c r="EZ1015" s="36">
        <f t="shared" si="2395"/>
        <v>0</v>
      </c>
      <c r="FA1015" s="36">
        <f t="shared" si="2396"/>
        <v>0</v>
      </c>
      <c r="FB1015" s="36">
        <f t="shared" si="2397"/>
        <v>0</v>
      </c>
      <c r="FC1015" s="36">
        <f t="shared" si="2425"/>
        <v>0</v>
      </c>
      <c r="FD1015" s="36">
        <f t="shared" si="2398"/>
        <v>0</v>
      </c>
      <c r="FE1015" s="36">
        <f t="shared" si="2399"/>
        <v>0</v>
      </c>
      <c r="FF1015" s="36">
        <f t="shared" si="2426"/>
        <v>0</v>
      </c>
      <c r="FG1015" s="36">
        <f t="shared" si="2400"/>
        <v>0</v>
      </c>
      <c r="FH1015" s="36">
        <f t="shared" si="2401"/>
        <v>0</v>
      </c>
      <c r="FI1015" s="36">
        <f t="shared" si="2402"/>
        <v>0</v>
      </c>
      <c r="FJ1015" s="36">
        <f t="shared" ca="1" si="2403"/>
        <v>0</v>
      </c>
      <c r="FK1015" s="36">
        <f t="shared" si="2404"/>
        <v>0</v>
      </c>
      <c r="FL1015" s="36">
        <f t="shared" si="2405"/>
        <v>0</v>
      </c>
      <c r="FM1015" s="36">
        <f t="shared" ca="1" si="2406"/>
        <v>0</v>
      </c>
      <c r="FN1015" s="36">
        <f t="shared" ca="1" si="2428"/>
        <v>0</v>
      </c>
    </row>
    <row r="1016" spans="2:170" x14ac:dyDescent="0.25">
      <c r="B1016" s="2">
        <v>1008</v>
      </c>
      <c r="C1016" s="2">
        <f t="shared" si="2434"/>
        <v>84</v>
      </c>
      <c r="D1016" s="2">
        <f t="shared" si="2431"/>
        <v>1032</v>
      </c>
      <c r="E1016" s="2">
        <f t="shared" si="2429"/>
        <v>86</v>
      </c>
      <c r="F1016" s="189">
        <f t="shared" si="2433"/>
        <v>76396</v>
      </c>
      <c r="G1016" s="2">
        <f t="shared" si="2432"/>
        <v>2</v>
      </c>
      <c r="H1016" s="187">
        <f t="shared" si="2283"/>
        <v>118.58333333333334</v>
      </c>
      <c r="I1016" s="186">
        <f t="shared" si="2430"/>
        <v>118</v>
      </c>
      <c r="J1016" s="2">
        <f t="shared" si="2284"/>
        <v>0</v>
      </c>
      <c r="K1016" s="2">
        <f t="shared" si="2285"/>
        <v>1</v>
      </c>
      <c r="L1016">
        <f t="shared" si="2286"/>
        <v>2</v>
      </c>
      <c r="M1016" s="190">
        <f t="shared" si="2407"/>
        <v>0.93</v>
      </c>
      <c r="N1016">
        <f t="shared" si="2287"/>
        <v>1</v>
      </c>
      <c r="O1016">
        <f t="shared" si="2288"/>
        <v>100</v>
      </c>
      <c r="P1016" s="58">
        <f t="shared" si="2289"/>
        <v>4.1850000000000005</v>
      </c>
      <c r="Q1016" s="106">
        <f t="shared" si="2290"/>
        <v>1</v>
      </c>
      <c r="R1016" s="59">
        <f t="shared" si="2291"/>
        <v>1</v>
      </c>
      <c r="S1016" s="32">
        <f t="shared" si="2408"/>
        <v>1</v>
      </c>
      <c r="T1016">
        <f t="shared" si="2292"/>
        <v>1</v>
      </c>
      <c r="U1016" s="32">
        <f t="shared" si="2409"/>
        <v>0.93</v>
      </c>
      <c r="V1016">
        <f t="shared" si="2293"/>
        <v>1</v>
      </c>
      <c r="W1016">
        <f t="shared" si="2294"/>
        <v>100</v>
      </c>
      <c r="X1016" s="58">
        <f t="shared" si="2295"/>
        <v>1</v>
      </c>
      <c r="Y1016" s="58">
        <f t="shared" si="2296"/>
        <v>1</v>
      </c>
      <c r="Z1016" s="32">
        <f t="shared" si="2297"/>
        <v>1</v>
      </c>
      <c r="AA1016" s="32">
        <f t="shared" si="2298"/>
        <v>1</v>
      </c>
      <c r="AB1016" s="59">
        <f t="shared" si="2299"/>
        <v>4.9056245199999996E-3</v>
      </c>
      <c r="AC1016" s="59">
        <f t="shared" si="2300"/>
        <v>4.9056245199999996E-3</v>
      </c>
      <c r="AD1016">
        <f t="shared" si="2301"/>
        <v>1</v>
      </c>
      <c r="AE1016" s="59">
        <f t="shared" si="2302"/>
        <v>4.9056245199999996E-3</v>
      </c>
      <c r="AF1016" s="59">
        <f t="shared" si="2303"/>
        <v>4.1758461800000006E-3</v>
      </c>
      <c r="AG1016" s="59">
        <f t="shared" si="2304"/>
        <v>4.1758461800000006E-3</v>
      </c>
      <c r="AH1016">
        <f t="shared" si="2305"/>
        <v>1</v>
      </c>
      <c r="AI1016" s="59">
        <f t="shared" si="2306"/>
        <v>4.1758461800000006E-3</v>
      </c>
      <c r="AJ1016" s="59">
        <f t="shared" si="2307"/>
        <v>0</v>
      </c>
      <c r="AK1016" s="59">
        <f t="shared" si="2308"/>
        <v>0</v>
      </c>
      <c r="AL1016" s="59">
        <f t="shared" si="2309"/>
        <v>0</v>
      </c>
      <c r="AM1016" s="12">
        <f t="shared" si="2410"/>
        <v>0</v>
      </c>
      <c r="AN1016" s="12">
        <f t="shared" si="2411"/>
        <v>0</v>
      </c>
      <c r="AO1016" s="66">
        <f t="shared" si="2310"/>
        <v>0</v>
      </c>
      <c r="AP1016" s="66">
        <f t="shared" si="2311"/>
        <v>0</v>
      </c>
      <c r="AQ1016" s="59">
        <f t="shared" si="2312"/>
        <v>0</v>
      </c>
      <c r="AR1016" s="59">
        <f t="shared" si="2313"/>
        <v>0</v>
      </c>
      <c r="AS1016" s="59">
        <f t="shared" si="2314"/>
        <v>0</v>
      </c>
      <c r="AT1016" s="12">
        <f t="shared" si="2315"/>
        <v>0</v>
      </c>
      <c r="AU1016" s="59">
        <f t="shared" si="2412"/>
        <v>0</v>
      </c>
      <c r="AV1016" s="59">
        <f t="shared" si="2413"/>
        <v>0</v>
      </c>
      <c r="AW1016" s="70">
        <f t="shared" si="2316"/>
        <v>0</v>
      </c>
      <c r="AX1016" s="20">
        <f t="shared" si="2317"/>
        <v>200000</v>
      </c>
      <c r="AY1016" s="20">
        <f t="shared" si="2318"/>
        <v>0</v>
      </c>
      <c r="AZ1016" s="20">
        <f t="shared" si="2319"/>
        <v>0</v>
      </c>
      <c r="BA1016" s="20">
        <f t="shared" si="2320"/>
        <v>200000</v>
      </c>
      <c r="BB1016" s="36">
        <f t="shared" si="2321"/>
        <v>1</v>
      </c>
      <c r="BC1016" s="36">
        <f t="shared" si="2322"/>
        <v>0</v>
      </c>
      <c r="BD1016" s="80">
        <f t="shared" si="2323"/>
        <v>0</v>
      </c>
      <c r="BE1016" s="36">
        <f t="shared" si="2324"/>
        <v>0</v>
      </c>
      <c r="BF1016" s="36">
        <f t="shared" si="2325"/>
        <v>0</v>
      </c>
      <c r="BG1016" s="36">
        <f t="shared" si="2326"/>
        <v>0</v>
      </c>
      <c r="BH1016" s="36">
        <f t="shared" si="2327"/>
        <v>0</v>
      </c>
      <c r="BI1016" s="36">
        <f t="shared" si="2328"/>
        <v>0</v>
      </c>
      <c r="BJ1016" s="36">
        <f t="shared" si="2329"/>
        <v>0</v>
      </c>
      <c r="BK1016" s="36">
        <f t="shared" si="2330"/>
        <v>0</v>
      </c>
      <c r="BL1016" s="68">
        <f>IF(OR(AT1016=0,E1016&gt;ProjTerm),0,VLOOKUP(D1016,'Life Events'!$AE$5:$AI$1206,5,FALSE))</f>
        <v>0</v>
      </c>
      <c r="BM1016" s="93">
        <f t="shared" si="2331"/>
        <v>0</v>
      </c>
      <c r="BN1016" s="93">
        <f t="shared" si="2332"/>
        <v>0</v>
      </c>
      <c r="BO1016" s="36">
        <f t="shared" si="2333"/>
        <v>0</v>
      </c>
      <c r="BP1016" s="36">
        <f t="shared" si="2334"/>
        <v>0</v>
      </c>
      <c r="BQ1016" s="36">
        <f t="shared" si="2335"/>
        <v>0</v>
      </c>
      <c r="BR1016" s="36">
        <f t="shared" si="2336"/>
        <v>154.78110000000001</v>
      </c>
      <c r="BS1016" s="36">
        <f t="shared" si="2337"/>
        <v>0</v>
      </c>
      <c r="BT1016" s="36">
        <f t="shared" si="2338"/>
        <v>0</v>
      </c>
      <c r="BU1016" s="70" cm="1">
        <f t="array" ref="BU1016">IF(AND(ActInt=1,$J1016=0),INDEX(Tbl_FwdNom,$B1016-IVP,MATCH(ValnDt,Tbl_FwdNom_Cols)),INDEX(Tbl_FwdNom,$B1016,MATCH(StartDt,Tbl_FwdNom_Cols)))</f>
        <v>8.3781889500000002</v>
      </c>
      <c r="BV1016" s="70" cm="1">
        <f t="array" ref="BV1016">INDEX(Tbl_FwdReal,$B1016,MATCH(StartDt,Tbl_FwdReal_Cols))</f>
        <v>2.6468764220000001</v>
      </c>
      <c r="BW1016" s="70" cm="1">
        <f t="array" ref="BW1016">IF(RunType&lt;&gt;"OPN",INDEX(Tbl_FwdReal,$B1016,MATCH(ValnDt,Tbl_FwdReal_Cols)),IF(AND($J1016=0,ActInt=1),INDEX(Tbl_FwdReal,$B1016-IVP,MATCH(ValnDt,Tbl_FwdReal_Cols)),-999))*$K1016</f>
        <v>2.6468764220000001</v>
      </c>
      <c r="BX1016" s="70">
        <f t="shared" si="2339"/>
        <v>2.646876422E-2</v>
      </c>
      <c r="BY1016" s="70">
        <f t="shared" si="2414"/>
        <v>5.5835235593896915E-2</v>
      </c>
      <c r="BZ1016" s="64">
        <f t="shared" si="2427"/>
        <v>4.5379442757975674E-3</v>
      </c>
      <c r="CA1016" s="70" cm="1">
        <f t="array" ref="CA1016">IF($J1016=1,CA1015*(1+INDEX(Tbl_CPI,$B1016,MATCH(IF(RunType="OPN",StartDt,ValnDt),Tbl_CPI_Cols))),0)</f>
        <v>0</v>
      </c>
      <c r="CB1016" s="70">
        <f t="shared" si="2415"/>
        <v>219.94976098546425</v>
      </c>
      <c r="CC1016" s="70">
        <f t="shared" si="2416"/>
        <v>219.94976098546425</v>
      </c>
      <c r="CD1016" s="36">
        <f t="shared" si="2340"/>
        <v>1055.1802188043293</v>
      </c>
      <c r="CE1016" s="36">
        <f t="shared" si="2341"/>
        <v>0</v>
      </c>
      <c r="CF1016" s="36">
        <f t="shared" si="2342"/>
        <v>0</v>
      </c>
      <c r="CG1016" s="36">
        <f t="shared" si="2343"/>
        <v>0</v>
      </c>
      <c r="CH1016" s="36">
        <f t="shared" si="2344"/>
        <v>0</v>
      </c>
      <c r="CI1016" s="36">
        <f t="shared" si="2345"/>
        <v>0</v>
      </c>
      <c r="CJ1016" s="36">
        <f t="shared" si="2346"/>
        <v>0</v>
      </c>
      <c r="CK1016" s="36">
        <f t="shared" si="2347"/>
        <v>0</v>
      </c>
      <c r="CL1016" s="36">
        <f t="shared" si="2348"/>
        <v>0</v>
      </c>
      <c r="CM1016" s="36">
        <f t="shared" si="2349"/>
        <v>0</v>
      </c>
      <c r="CN1016" s="36">
        <f t="shared" si="2350"/>
        <v>0</v>
      </c>
      <c r="CO1016" s="20">
        <f t="shared" si="2351"/>
        <v>120000</v>
      </c>
      <c r="CP1016" s="20">
        <f t="shared" si="2352"/>
        <v>2</v>
      </c>
      <c r="CQ1016" s="64" t="e">
        <f t="shared" si="2353"/>
        <v>#N/A</v>
      </c>
      <c r="CR1016" s="64" t="e">
        <f t="shared" si="2354"/>
        <v>#N/A</v>
      </c>
      <c r="CS1016" s="36" t="e">
        <f t="shared" si="2355"/>
        <v>#N/A</v>
      </c>
      <c r="CT1016" s="36">
        <f t="shared" si="2356"/>
        <v>0</v>
      </c>
      <c r="CU1016" s="36">
        <f t="shared" si="2357"/>
        <v>0</v>
      </c>
      <c r="CV1016" s="36">
        <f t="shared" si="2417"/>
        <v>0</v>
      </c>
      <c r="CW1016" s="36">
        <f t="shared" si="2358"/>
        <v>0</v>
      </c>
      <c r="CX1016" s="36">
        <f t="shared" si="2359"/>
        <v>0</v>
      </c>
      <c r="CY1016" s="36">
        <f t="shared" si="2360"/>
        <v>0</v>
      </c>
      <c r="CZ1016" s="36">
        <f t="shared" si="2418"/>
        <v>0</v>
      </c>
      <c r="DA1016" s="64">
        <f t="shared" si="2361"/>
        <v>6.7272497902521877E-3</v>
      </c>
      <c r="DB1016" s="70">
        <f t="shared" si="2419"/>
        <v>0.99331770368622307</v>
      </c>
      <c r="DC1016" s="70">
        <f>PRODUCT($DB$8:DB1016)</f>
        <v>1.4430357543836382E-4</v>
      </c>
      <c r="DD1016" s="36">
        <f t="shared" si="2362"/>
        <v>0</v>
      </c>
      <c r="DE1016" s="36">
        <f t="shared" si="2363"/>
        <v>0</v>
      </c>
      <c r="DF1016" s="36">
        <f t="shared" si="2364"/>
        <v>0</v>
      </c>
      <c r="DG1016" s="36">
        <f t="shared" si="2365"/>
        <v>0</v>
      </c>
      <c r="DH1016" s="36">
        <f t="shared" si="2366"/>
        <v>0</v>
      </c>
      <c r="DI1016" s="36">
        <f t="shared" si="2367"/>
        <v>0</v>
      </c>
      <c r="DJ1016" s="36">
        <f t="shared" si="2368"/>
        <v>0</v>
      </c>
      <c r="DK1016" s="36">
        <f t="shared" si="2369"/>
        <v>0</v>
      </c>
      <c r="DL1016" s="36">
        <f t="shared" si="2370"/>
        <v>0</v>
      </c>
      <c r="DM1016" s="36">
        <f t="shared" si="2371"/>
        <v>0</v>
      </c>
      <c r="DN1016" s="36">
        <f t="shared" ca="1" si="2420"/>
        <v>4.6137290849905055E-12</v>
      </c>
      <c r="DO1016" s="64" cm="1">
        <f t="array" ref="DO1016">IFERROR(INDEX(Tbl_FwdNom,$B1016,MATCH(LIDt,Tbl_FwdNom_Cols,0)),0)</f>
        <v>7.523257192</v>
      </c>
      <c r="DP1016" s="64">
        <f t="shared" ca="1" si="2421"/>
        <v>7.4620011310000001</v>
      </c>
      <c r="DQ1016" s="64">
        <f t="shared" ca="1" si="2372"/>
        <v>6.0152796724144419E-3</v>
      </c>
      <c r="DR1016" s="70">
        <f t="shared" ca="1" si="2373"/>
        <v>0.99402068756413597</v>
      </c>
      <c r="DS1016" s="70">
        <f ca="1">PRODUCT($DR$8:DR1016)</f>
        <v>5.943261590983732E-4</v>
      </c>
      <c r="DT1016" s="36">
        <f t="shared" ca="1" si="2374"/>
        <v>0</v>
      </c>
      <c r="DU1016" s="36">
        <f t="shared" ca="1" si="2375"/>
        <v>0</v>
      </c>
      <c r="DV1016" s="36">
        <f t="shared" ca="1" si="2376"/>
        <v>0</v>
      </c>
      <c r="DW1016" s="36">
        <f t="shared" ca="1" si="2377"/>
        <v>0</v>
      </c>
      <c r="DX1016" s="36">
        <f t="shared" ca="1" si="2378"/>
        <v>0</v>
      </c>
      <c r="DY1016" s="36">
        <f t="shared" ca="1" si="2379"/>
        <v>0</v>
      </c>
      <c r="DZ1016" s="36">
        <f t="shared" ca="1" si="2380"/>
        <v>0</v>
      </c>
      <c r="EA1016" s="36">
        <f t="shared" ca="1" si="2381"/>
        <v>0</v>
      </c>
      <c r="EB1016" s="36">
        <f t="shared" ca="1" si="2382"/>
        <v>0</v>
      </c>
      <c r="EC1016" s="36">
        <f t="shared" ca="1" si="2383"/>
        <v>0</v>
      </c>
      <c r="ED1016" s="36">
        <f t="shared" ca="1" si="2384"/>
        <v>0</v>
      </c>
      <c r="EE1016" s="36">
        <f t="shared" ca="1" si="2422"/>
        <v>0</v>
      </c>
      <c r="EF1016" s="36">
        <f t="shared" ca="1" si="2385"/>
        <v>0</v>
      </c>
      <c r="EG1016" s="64"/>
      <c r="EH1016" s="64"/>
      <c r="EI1016" s="64"/>
      <c r="EJ1016" s="70"/>
      <c r="EK1016" s="70"/>
      <c r="EL1016" s="70"/>
      <c r="EM1016" s="70"/>
      <c r="EN1016" s="70"/>
      <c r="EO1016" s="36">
        <f t="shared" si="2386"/>
        <v>0</v>
      </c>
      <c r="EP1016" s="36">
        <f t="shared" si="2387"/>
        <v>0</v>
      </c>
      <c r="EQ1016" s="36">
        <f t="shared" si="2388"/>
        <v>0</v>
      </c>
      <c r="ER1016" s="36">
        <f t="shared" si="2389"/>
        <v>0</v>
      </c>
      <c r="ES1016" s="36">
        <f t="shared" si="2390"/>
        <v>0</v>
      </c>
      <c r="ET1016" s="36">
        <f t="shared" si="2391"/>
        <v>0</v>
      </c>
      <c r="EU1016" s="36">
        <f t="shared" si="2423"/>
        <v>0</v>
      </c>
      <c r="EV1016" s="36">
        <f t="shared" si="2392"/>
        <v>0</v>
      </c>
      <c r="EW1016" s="36">
        <f t="shared" si="2393"/>
        <v>0</v>
      </c>
      <c r="EX1016" s="36">
        <f t="shared" si="2424"/>
        <v>0</v>
      </c>
      <c r="EY1016" s="36">
        <f t="shared" si="2394"/>
        <v>0</v>
      </c>
      <c r="EZ1016" s="36">
        <f t="shared" si="2395"/>
        <v>0</v>
      </c>
      <c r="FA1016" s="36">
        <f t="shared" si="2396"/>
        <v>0</v>
      </c>
      <c r="FB1016" s="36">
        <f t="shared" si="2397"/>
        <v>0</v>
      </c>
      <c r="FC1016" s="36">
        <f t="shared" si="2425"/>
        <v>0</v>
      </c>
      <c r="FD1016" s="36">
        <f t="shared" si="2398"/>
        <v>0</v>
      </c>
      <c r="FE1016" s="36">
        <f t="shared" si="2399"/>
        <v>0</v>
      </c>
      <c r="FF1016" s="36">
        <f t="shared" si="2426"/>
        <v>0</v>
      </c>
      <c r="FG1016" s="36">
        <f t="shared" si="2400"/>
        <v>0</v>
      </c>
      <c r="FH1016" s="36">
        <f t="shared" si="2401"/>
        <v>0</v>
      </c>
      <c r="FI1016" s="36">
        <f t="shared" si="2402"/>
        <v>0</v>
      </c>
      <c r="FJ1016" s="36">
        <f t="shared" ca="1" si="2403"/>
        <v>0</v>
      </c>
      <c r="FK1016" s="36">
        <f t="shared" si="2404"/>
        <v>0</v>
      </c>
      <c r="FL1016" s="36">
        <f t="shared" si="2405"/>
        <v>0</v>
      </c>
      <c r="FM1016" s="36">
        <f t="shared" ca="1" si="2406"/>
        <v>0</v>
      </c>
      <c r="FN1016" s="36">
        <f t="shared" ca="1" si="2428"/>
        <v>0</v>
      </c>
    </row>
    <row r="1017" spans="2:170" x14ac:dyDescent="0.25">
      <c r="B1017" s="2">
        <v>1009</v>
      </c>
      <c r="C1017" s="2">
        <f t="shared" si="2434"/>
        <v>85</v>
      </c>
      <c r="D1017" s="2">
        <f t="shared" si="2431"/>
        <v>1033</v>
      </c>
      <c r="E1017" s="2">
        <f t="shared" si="2429"/>
        <v>87</v>
      </c>
      <c r="F1017" s="189">
        <f t="shared" si="2433"/>
        <v>76427</v>
      </c>
      <c r="G1017" s="2">
        <f t="shared" si="2432"/>
        <v>3</v>
      </c>
      <c r="H1017" s="187">
        <f t="shared" si="2283"/>
        <v>118.66666666666666</v>
      </c>
      <c r="I1017" s="186">
        <f t="shared" si="2430"/>
        <v>118</v>
      </c>
      <c r="J1017" s="2">
        <f t="shared" si="2284"/>
        <v>0</v>
      </c>
      <c r="K1017" s="2">
        <f t="shared" si="2285"/>
        <v>1</v>
      </c>
      <c r="L1017">
        <f t="shared" si="2286"/>
        <v>2</v>
      </c>
      <c r="M1017" s="190">
        <f t="shared" si="2407"/>
        <v>0.93</v>
      </c>
      <c r="N1017">
        <f t="shared" si="2287"/>
        <v>1</v>
      </c>
      <c r="O1017">
        <f t="shared" si="2288"/>
        <v>100</v>
      </c>
      <c r="P1017" s="58">
        <f t="shared" si="2289"/>
        <v>4.1850000000000005</v>
      </c>
      <c r="Q1017" s="106">
        <f t="shared" si="2290"/>
        <v>1</v>
      </c>
      <c r="R1017" s="59">
        <f t="shared" si="2291"/>
        <v>1</v>
      </c>
      <c r="S1017" s="32">
        <f t="shared" si="2408"/>
        <v>1</v>
      </c>
      <c r="T1017">
        <f t="shared" si="2292"/>
        <v>1</v>
      </c>
      <c r="U1017" s="32">
        <f t="shared" si="2409"/>
        <v>0.93</v>
      </c>
      <c r="V1017">
        <f t="shared" si="2293"/>
        <v>1</v>
      </c>
      <c r="W1017">
        <f t="shared" si="2294"/>
        <v>100</v>
      </c>
      <c r="X1017" s="58">
        <f t="shared" si="2295"/>
        <v>1</v>
      </c>
      <c r="Y1017" s="58">
        <f t="shared" si="2296"/>
        <v>1</v>
      </c>
      <c r="Z1017" s="32">
        <f t="shared" si="2297"/>
        <v>1</v>
      </c>
      <c r="AA1017" s="32">
        <f t="shared" si="2298"/>
        <v>1</v>
      </c>
      <c r="AB1017" s="59">
        <f t="shared" si="2299"/>
        <v>4.9056245199999996E-3</v>
      </c>
      <c r="AC1017" s="59">
        <f t="shared" si="2300"/>
        <v>4.9056245199999996E-3</v>
      </c>
      <c r="AD1017">
        <f t="shared" si="2301"/>
        <v>1</v>
      </c>
      <c r="AE1017" s="59">
        <f t="shared" si="2302"/>
        <v>0</v>
      </c>
      <c r="AF1017" s="59">
        <f t="shared" si="2303"/>
        <v>4.1758461800000006E-3</v>
      </c>
      <c r="AG1017" s="59">
        <f t="shared" si="2304"/>
        <v>4.1758461800000006E-3</v>
      </c>
      <c r="AH1017">
        <f t="shared" si="2305"/>
        <v>1</v>
      </c>
      <c r="AI1017" s="59">
        <f t="shared" si="2306"/>
        <v>0</v>
      </c>
      <c r="AJ1017" s="59">
        <f t="shared" si="2307"/>
        <v>0</v>
      </c>
      <c r="AK1017" s="59">
        <f t="shared" si="2308"/>
        <v>0</v>
      </c>
      <c r="AL1017" s="59">
        <f t="shared" si="2309"/>
        <v>0</v>
      </c>
      <c r="AM1017" s="12">
        <f t="shared" si="2410"/>
        <v>0</v>
      </c>
      <c r="AN1017" s="12">
        <f t="shared" si="2411"/>
        <v>0</v>
      </c>
      <c r="AO1017" s="66">
        <f t="shared" si="2310"/>
        <v>0</v>
      </c>
      <c r="AP1017" s="66">
        <f t="shared" si="2311"/>
        <v>0</v>
      </c>
      <c r="AQ1017" s="59">
        <f t="shared" si="2312"/>
        <v>0</v>
      </c>
      <c r="AR1017" s="59">
        <f t="shared" si="2313"/>
        <v>0</v>
      </c>
      <c r="AS1017" s="59">
        <f t="shared" si="2314"/>
        <v>0</v>
      </c>
      <c r="AT1017" s="12">
        <f t="shared" si="2315"/>
        <v>0</v>
      </c>
      <c r="AU1017" s="59">
        <f t="shared" si="2412"/>
        <v>0</v>
      </c>
      <c r="AV1017" s="59">
        <f t="shared" si="2413"/>
        <v>0</v>
      </c>
      <c r="AW1017" s="70">
        <f t="shared" si="2316"/>
        <v>0</v>
      </c>
      <c r="AX1017" s="20">
        <f t="shared" si="2317"/>
        <v>200000</v>
      </c>
      <c r="AY1017" s="20">
        <f t="shared" si="2318"/>
        <v>0</v>
      </c>
      <c r="AZ1017" s="20">
        <f t="shared" si="2319"/>
        <v>0</v>
      </c>
      <c r="BA1017" s="20">
        <f t="shared" si="2320"/>
        <v>200000</v>
      </c>
      <c r="BB1017" s="36">
        <f t="shared" si="2321"/>
        <v>1</v>
      </c>
      <c r="BC1017" s="36">
        <f t="shared" si="2322"/>
        <v>0</v>
      </c>
      <c r="BD1017" s="80">
        <f t="shared" si="2323"/>
        <v>0</v>
      </c>
      <c r="BE1017" s="36">
        <f t="shared" si="2324"/>
        <v>0</v>
      </c>
      <c r="BF1017" s="36">
        <f t="shared" si="2325"/>
        <v>0</v>
      </c>
      <c r="BG1017" s="36">
        <f t="shared" si="2326"/>
        <v>0</v>
      </c>
      <c r="BH1017" s="36">
        <f t="shared" si="2327"/>
        <v>0</v>
      </c>
      <c r="BI1017" s="36">
        <f t="shared" si="2328"/>
        <v>0</v>
      </c>
      <c r="BJ1017" s="36">
        <f t="shared" si="2329"/>
        <v>0</v>
      </c>
      <c r="BK1017" s="36">
        <f t="shared" si="2330"/>
        <v>0</v>
      </c>
      <c r="BL1017" s="68">
        <f>IF(OR(AT1017=0,E1017&gt;ProjTerm),0,VLOOKUP(D1017,'Life Events'!$AE$5:$AI$1206,5,FALSE))</f>
        <v>0</v>
      </c>
      <c r="BM1017" s="93">
        <f t="shared" si="2331"/>
        <v>0</v>
      </c>
      <c r="BN1017" s="93">
        <f t="shared" si="2332"/>
        <v>0</v>
      </c>
      <c r="BO1017" s="36">
        <f t="shared" si="2333"/>
        <v>0</v>
      </c>
      <c r="BP1017" s="36">
        <f t="shared" si="2334"/>
        <v>0</v>
      </c>
      <c r="BQ1017" s="36">
        <f t="shared" si="2335"/>
        <v>0</v>
      </c>
      <c r="BR1017" s="36">
        <f t="shared" si="2336"/>
        <v>154.78110000000001</v>
      </c>
      <c r="BS1017" s="36">
        <f t="shared" si="2337"/>
        <v>0</v>
      </c>
      <c r="BT1017" s="36">
        <f t="shared" si="2338"/>
        <v>0</v>
      </c>
      <c r="BU1017" s="70" cm="1">
        <f t="array" ref="BU1017">IF(AND(ActInt=1,$J1017=0),INDEX(Tbl_FwdNom,$B1017-IVP,MATCH(ValnDt,Tbl_FwdNom_Cols)),INDEX(Tbl_FwdNom,$B1017,MATCH(StartDt,Tbl_FwdNom_Cols)))</f>
        <v>8.3723044069999997</v>
      </c>
      <c r="BV1017" s="70" cm="1">
        <f t="array" ref="BV1017">INDEX(Tbl_FwdReal,$B1017,MATCH(StartDt,Tbl_FwdReal_Cols))</f>
        <v>2.643520369</v>
      </c>
      <c r="BW1017" s="70" cm="1">
        <f t="array" ref="BW1017">IF(RunType&lt;&gt;"OPN",INDEX(Tbl_FwdReal,$B1017,MATCH(ValnDt,Tbl_FwdReal_Cols)),IF(AND($J1017=0,ActInt=1),INDEX(Tbl_FwdReal,$B1017-IVP,MATCH(ValnDt,Tbl_FwdReal_Cols)),-999))*$K1017</f>
        <v>2.643520369</v>
      </c>
      <c r="BX1017" s="70">
        <f t="shared" si="2339"/>
        <v>2.6435203689999999E-2</v>
      </c>
      <c r="BY1017" s="70">
        <f t="shared" si="2414"/>
        <v>5.581242749084625E-2</v>
      </c>
      <c r="BZ1017" s="64">
        <f t="shared" si="2427"/>
        <v>4.536135926111573E-3</v>
      </c>
      <c r="CA1017" s="70" cm="1">
        <f t="array" ref="CA1017">IF($J1017=1,CA1016*(1+INDEX(Tbl_CPI,$B1017,MATCH(IF(RunType="OPN",StartDt,ValnDt),Tbl_CPI_Cols))),0)</f>
        <v>0</v>
      </c>
      <c r="CB1017" s="70">
        <f t="shared" si="2415"/>
        <v>220.94748299821006</v>
      </c>
      <c r="CC1017" s="70">
        <f t="shared" si="2416"/>
        <v>219.94976098546425</v>
      </c>
      <c r="CD1017" s="36">
        <f t="shared" si="2340"/>
        <v>1114.2288308588643</v>
      </c>
      <c r="CE1017" s="36">
        <f t="shared" si="2341"/>
        <v>0</v>
      </c>
      <c r="CF1017" s="36">
        <f t="shared" si="2342"/>
        <v>0</v>
      </c>
      <c r="CG1017" s="36">
        <f t="shared" si="2343"/>
        <v>0</v>
      </c>
      <c r="CH1017" s="36">
        <f t="shared" si="2344"/>
        <v>0</v>
      </c>
      <c r="CI1017" s="36">
        <f t="shared" si="2345"/>
        <v>0</v>
      </c>
      <c r="CJ1017" s="36">
        <f t="shared" si="2346"/>
        <v>0</v>
      </c>
      <c r="CK1017" s="36">
        <f t="shared" si="2347"/>
        <v>0</v>
      </c>
      <c r="CL1017" s="36">
        <f t="shared" si="2348"/>
        <v>0</v>
      </c>
      <c r="CM1017" s="36">
        <f t="shared" si="2349"/>
        <v>0</v>
      </c>
      <c r="CN1017" s="36">
        <f t="shared" si="2350"/>
        <v>0</v>
      </c>
      <c r="CO1017" s="20">
        <f t="shared" si="2351"/>
        <v>120000</v>
      </c>
      <c r="CP1017" s="20">
        <f t="shared" si="2352"/>
        <v>2</v>
      </c>
      <c r="CQ1017" s="64" t="e">
        <f t="shared" si="2353"/>
        <v>#N/A</v>
      </c>
      <c r="CR1017" s="64" t="e">
        <f t="shared" si="2354"/>
        <v>#N/A</v>
      </c>
      <c r="CS1017" s="36" t="e">
        <f t="shared" si="2355"/>
        <v>#N/A</v>
      </c>
      <c r="CT1017" s="36">
        <f t="shared" si="2356"/>
        <v>0</v>
      </c>
      <c r="CU1017" s="36">
        <f t="shared" si="2357"/>
        <v>0</v>
      </c>
      <c r="CV1017" s="36">
        <f t="shared" si="2417"/>
        <v>0</v>
      </c>
      <c r="CW1017" s="36">
        <f t="shared" si="2358"/>
        <v>0</v>
      </c>
      <c r="CX1017" s="36">
        <f t="shared" si="2359"/>
        <v>0</v>
      </c>
      <c r="CY1017" s="36">
        <f t="shared" si="2360"/>
        <v>0</v>
      </c>
      <c r="CZ1017" s="36">
        <f t="shared" si="2418"/>
        <v>0</v>
      </c>
      <c r="DA1017" s="64">
        <f t="shared" si="2361"/>
        <v>6.7226945400367111E-3</v>
      </c>
      <c r="DB1017" s="70">
        <f t="shared" si="2419"/>
        <v>0.99332219828111823</v>
      </c>
      <c r="DC1017" s="70">
        <f>PRODUCT($DB$8:DB1017)</f>
        <v>1.4333994477426073E-4</v>
      </c>
      <c r="DD1017" s="36">
        <f t="shared" si="2362"/>
        <v>0</v>
      </c>
      <c r="DE1017" s="36">
        <f t="shared" si="2363"/>
        <v>0</v>
      </c>
      <c r="DF1017" s="36">
        <f t="shared" si="2364"/>
        <v>0</v>
      </c>
      <c r="DG1017" s="36">
        <f t="shared" si="2365"/>
        <v>0</v>
      </c>
      <c r="DH1017" s="36">
        <f t="shared" si="2366"/>
        <v>0</v>
      </c>
      <c r="DI1017" s="36">
        <f t="shared" si="2367"/>
        <v>0</v>
      </c>
      <c r="DJ1017" s="36">
        <f t="shared" si="2368"/>
        <v>0</v>
      </c>
      <c r="DK1017" s="36">
        <f t="shared" si="2369"/>
        <v>0</v>
      </c>
      <c r="DL1017" s="36">
        <f t="shared" si="2370"/>
        <v>0</v>
      </c>
      <c r="DM1017" s="36">
        <f t="shared" si="2371"/>
        <v>0</v>
      </c>
      <c r="DN1017" s="36">
        <f t="shared" ca="1" si="2420"/>
        <v>4.6137290849905055E-12</v>
      </c>
      <c r="DO1017" s="64" cm="1">
        <f t="array" ref="DO1017">IFERROR(INDEX(Tbl_FwdNom,$B1017,MATCH(LIDt,Tbl_FwdNom_Cols,0)),0)</f>
        <v>7.5215551630000004</v>
      </c>
      <c r="DP1017" s="64">
        <f t="shared" ca="1" si="2421"/>
        <v>7.4603000719999999</v>
      </c>
      <c r="DQ1017" s="64">
        <f t="shared" ca="1" si="2372"/>
        <v>6.0139526112645836E-3</v>
      </c>
      <c r="DR1017" s="70">
        <f t="shared" ca="1" si="2373"/>
        <v>0.99402199880463438</v>
      </c>
      <c r="DS1017" s="70">
        <f ca="1">PRODUCT($DR$8:DR1017)</f>
        <v>5.9077327660884602E-4</v>
      </c>
      <c r="DT1017" s="36">
        <f t="shared" ca="1" si="2374"/>
        <v>0</v>
      </c>
      <c r="DU1017" s="36">
        <f t="shared" ca="1" si="2375"/>
        <v>0</v>
      </c>
      <c r="DV1017" s="36">
        <f t="shared" ca="1" si="2376"/>
        <v>0</v>
      </c>
      <c r="DW1017" s="36">
        <f t="shared" ca="1" si="2377"/>
        <v>0</v>
      </c>
      <c r="DX1017" s="36">
        <f t="shared" ca="1" si="2378"/>
        <v>0</v>
      </c>
      <c r="DY1017" s="36">
        <f t="shared" ca="1" si="2379"/>
        <v>0</v>
      </c>
      <c r="DZ1017" s="36">
        <f t="shared" ca="1" si="2380"/>
        <v>0</v>
      </c>
      <c r="EA1017" s="36">
        <f t="shared" ca="1" si="2381"/>
        <v>0</v>
      </c>
      <c r="EB1017" s="36">
        <f t="shared" ca="1" si="2382"/>
        <v>0</v>
      </c>
      <c r="EC1017" s="36">
        <f t="shared" ca="1" si="2383"/>
        <v>0</v>
      </c>
      <c r="ED1017" s="36">
        <f t="shared" ca="1" si="2384"/>
        <v>0</v>
      </c>
      <c r="EE1017" s="36">
        <f t="shared" ca="1" si="2422"/>
        <v>0</v>
      </c>
      <c r="EF1017" s="36">
        <f t="shared" ca="1" si="2385"/>
        <v>0</v>
      </c>
      <c r="EG1017" s="64"/>
      <c r="EH1017" s="64"/>
      <c r="EI1017" s="64"/>
      <c r="EJ1017" s="70"/>
      <c r="EK1017" s="70"/>
      <c r="EL1017" s="70"/>
      <c r="EM1017" s="70"/>
      <c r="EN1017" s="70"/>
      <c r="EO1017" s="36">
        <f t="shared" si="2386"/>
        <v>0</v>
      </c>
      <c r="EP1017" s="36">
        <f t="shared" si="2387"/>
        <v>0</v>
      </c>
      <c r="EQ1017" s="36">
        <f t="shared" si="2388"/>
        <v>0</v>
      </c>
      <c r="ER1017" s="36">
        <f t="shared" si="2389"/>
        <v>0</v>
      </c>
      <c r="ES1017" s="36">
        <f t="shared" si="2390"/>
        <v>0</v>
      </c>
      <c r="ET1017" s="36">
        <f t="shared" si="2391"/>
        <v>0</v>
      </c>
      <c r="EU1017" s="36">
        <f t="shared" si="2423"/>
        <v>0</v>
      </c>
      <c r="EV1017" s="36">
        <f t="shared" si="2392"/>
        <v>0</v>
      </c>
      <c r="EW1017" s="36">
        <f t="shared" si="2393"/>
        <v>0</v>
      </c>
      <c r="EX1017" s="36">
        <f t="shared" si="2424"/>
        <v>0</v>
      </c>
      <c r="EY1017" s="36">
        <f t="shared" si="2394"/>
        <v>0</v>
      </c>
      <c r="EZ1017" s="36">
        <f t="shared" si="2395"/>
        <v>0</v>
      </c>
      <c r="FA1017" s="36">
        <f t="shared" si="2396"/>
        <v>0</v>
      </c>
      <c r="FB1017" s="36">
        <f t="shared" si="2397"/>
        <v>0</v>
      </c>
      <c r="FC1017" s="36">
        <f t="shared" si="2425"/>
        <v>0</v>
      </c>
      <c r="FD1017" s="36">
        <f t="shared" si="2398"/>
        <v>0</v>
      </c>
      <c r="FE1017" s="36">
        <f t="shared" si="2399"/>
        <v>0</v>
      </c>
      <c r="FF1017" s="36">
        <f t="shared" si="2426"/>
        <v>0</v>
      </c>
      <c r="FG1017" s="36">
        <f t="shared" si="2400"/>
        <v>0</v>
      </c>
      <c r="FH1017" s="36">
        <f t="shared" si="2401"/>
        <v>0</v>
      </c>
      <c r="FI1017" s="36">
        <f t="shared" si="2402"/>
        <v>0</v>
      </c>
      <c r="FJ1017" s="36">
        <f t="shared" ca="1" si="2403"/>
        <v>0</v>
      </c>
      <c r="FK1017" s="36">
        <f t="shared" si="2404"/>
        <v>0</v>
      </c>
      <c r="FL1017" s="36">
        <f t="shared" si="2405"/>
        <v>0</v>
      </c>
      <c r="FM1017" s="36">
        <f t="shared" ca="1" si="2406"/>
        <v>0</v>
      </c>
      <c r="FN1017" s="36">
        <f t="shared" ca="1" si="2428"/>
        <v>0</v>
      </c>
    </row>
    <row r="1018" spans="2:170" x14ac:dyDescent="0.25">
      <c r="B1018" s="2">
        <v>1010</v>
      </c>
      <c r="C1018" s="2">
        <f t="shared" si="2434"/>
        <v>85</v>
      </c>
      <c r="D1018" s="2">
        <f t="shared" si="2431"/>
        <v>1034</v>
      </c>
      <c r="E1018" s="2">
        <f t="shared" si="2429"/>
        <v>87</v>
      </c>
      <c r="F1018" s="189">
        <f t="shared" si="2433"/>
        <v>76457</v>
      </c>
      <c r="G1018" s="2">
        <f t="shared" si="2432"/>
        <v>4</v>
      </c>
      <c r="H1018" s="187">
        <f t="shared" si="2283"/>
        <v>118.75</v>
      </c>
      <c r="I1018" s="186">
        <f t="shared" si="2430"/>
        <v>118</v>
      </c>
      <c r="J1018" s="2">
        <f t="shared" si="2284"/>
        <v>0</v>
      </c>
      <c r="K1018" s="2">
        <f t="shared" si="2285"/>
        <v>1</v>
      </c>
      <c r="L1018">
        <f t="shared" si="2286"/>
        <v>2</v>
      </c>
      <c r="M1018" s="190">
        <f t="shared" si="2407"/>
        <v>0.93</v>
      </c>
      <c r="N1018">
        <f t="shared" si="2287"/>
        <v>1</v>
      </c>
      <c r="O1018">
        <f t="shared" si="2288"/>
        <v>100</v>
      </c>
      <c r="P1018" s="58">
        <f t="shared" si="2289"/>
        <v>4.1850000000000005</v>
      </c>
      <c r="Q1018" s="106">
        <f t="shared" si="2290"/>
        <v>1</v>
      </c>
      <c r="R1018" s="59">
        <f t="shared" si="2291"/>
        <v>1</v>
      </c>
      <c r="S1018" s="32">
        <f t="shared" si="2408"/>
        <v>1</v>
      </c>
      <c r="T1018">
        <f t="shared" si="2292"/>
        <v>1</v>
      </c>
      <c r="U1018" s="32">
        <f t="shared" si="2409"/>
        <v>0.93</v>
      </c>
      <c r="V1018">
        <f t="shared" si="2293"/>
        <v>1</v>
      </c>
      <c r="W1018">
        <f t="shared" si="2294"/>
        <v>100</v>
      </c>
      <c r="X1018" s="58">
        <f t="shared" si="2295"/>
        <v>1</v>
      </c>
      <c r="Y1018" s="58">
        <f t="shared" si="2296"/>
        <v>1</v>
      </c>
      <c r="Z1018" s="32">
        <f t="shared" si="2297"/>
        <v>1</v>
      </c>
      <c r="AA1018" s="32">
        <f t="shared" si="2298"/>
        <v>1</v>
      </c>
      <c r="AB1018" s="59">
        <f t="shared" si="2299"/>
        <v>4.9056245199999996E-3</v>
      </c>
      <c r="AC1018" s="59">
        <f t="shared" si="2300"/>
        <v>4.9056245199999996E-3</v>
      </c>
      <c r="AD1018">
        <f t="shared" si="2301"/>
        <v>1</v>
      </c>
      <c r="AE1018" s="59">
        <f t="shared" si="2302"/>
        <v>0</v>
      </c>
      <c r="AF1018" s="59">
        <f t="shared" si="2303"/>
        <v>4.1758461800000006E-3</v>
      </c>
      <c r="AG1018" s="59">
        <f t="shared" si="2304"/>
        <v>4.1758461800000006E-3</v>
      </c>
      <c r="AH1018">
        <f t="shared" si="2305"/>
        <v>1</v>
      </c>
      <c r="AI1018" s="59">
        <f t="shared" si="2306"/>
        <v>0</v>
      </c>
      <c r="AJ1018" s="59">
        <f t="shared" si="2307"/>
        <v>0</v>
      </c>
      <c r="AK1018" s="59">
        <f t="shared" si="2308"/>
        <v>0</v>
      </c>
      <c r="AL1018" s="59">
        <f t="shared" si="2309"/>
        <v>0</v>
      </c>
      <c r="AM1018" s="12">
        <f t="shared" si="2410"/>
        <v>0</v>
      </c>
      <c r="AN1018" s="12">
        <f t="shared" si="2411"/>
        <v>0</v>
      </c>
      <c r="AO1018" s="66">
        <f t="shared" si="2310"/>
        <v>0</v>
      </c>
      <c r="AP1018" s="66">
        <f t="shared" si="2311"/>
        <v>0</v>
      </c>
      <c r="AQ1018" s="59">
        <f t="shared" si="2312"/>
        <v>0</v>
      </c>
      <c r="AR1018" s="59">
        <f t="shared" si="2313"/>
        <v>0</v>
      </c>
      <c r="AS1018" s="59">
        <f t="shared" si="2314"/>
        <v>0</v>
      </c>
      <c r="AT1018" s="12">
        <f t="shared" si="2315"/>
        <v>0</v>
      </c>
      <c r="AU1018" s="59">
        <f t="shared" si="2412"/>
        <v>0</v>
      </c>
      <c r="AV1018" s="59">
        <f t="shared" si="2413"/>
        <v>0</v>
      </c>
      <c r="AW1018" s="70">
        <f t="shared" si="2316"/>
        <v>0</v>
      </c>
      <c r="AX1018" s="20">
        <f t="shared" si="2317"/>
        <v>200000</v>
      </c>
      <c r="AY1018" s="20">
        <f t="shared" si="2318"/>
        <v>0</v>
      </c>
      <c r="AZ1018" s="20">
        <f t="shared" si="2319"/>
        <v>0</v>
      </c>
      <c r="BA1018" s="20">
        <f t="shared" si="2320"/>
        <v>200000</v>
      </c>
      <c r="BB1018" s="36">
        <f t="shared" si="2321"/>
        <v>1</v>
      </c>
      <c r="BC1018" s="36">
        <f t="shared" si="2322"/>
        <v>0</v>
      </c>
      <c r="BD1018" s="80">
        <f t="shared" si="2323"/>
        <v>0</v>
      </c>
      <c r="BE1018" s="36">
        <f t="shared" si="2324"/>
        <v>0</v>
      </c>
      <c r="BF1018" s="36">
        <f t="shared" si="2325"/>
        <v>0</v>
      </c>
      <c r="BG1018" s="36">
        <f t="shared" si="2326"/>
        <v>0</v>
      </c>
      <c r="BH1018" s="36">
        <f t="shared" si="2327"/>
        <v>0</v>
      </c>
      <c r="BI1018" s="36">
        <f t="shared" si="2328"/>
        <v>0</v>
      </c>
      <c r="BJ1018" s="36">
        <f t="shared" si="2329"/>
        <v>0</v>
      </c>
      <c r="BK1018" s="36">
        <f t="shared" si="2330"/>
        <v>0</v>
      </c>
      <c r="BL1018" s="68">
        <f>IF(OR(AT1018=0,E1018&gt;ProjTerm),0,VLOOKUP(D1018,'Life Events'!$AE$5:$AI$1206,5,FALSE))</f>
        <v>0</v>
      </c>
      <c r="BM1018" s="93">
        <f t="shared" si="2331"/>
        <v>0</v>
      </c>
      <c r="BN1018" s="93">
        <f t="shared" si="2332"/>
        <v>0</v>
      </c>
      <c r="BO1018" s="36">
        <f t="shared" si="2333"/>
        <v>0</v>
      </c>
      <c r="BP1018" s="36">
        <f t="shared" si="2334"/>
        <v>0</v>
      </c>
      <c r="BQ1018" s="36">
        <f t="shared" si="2335"/>
        <v>0</v>
      </c>
      <c r="BR1018" s="36">
        <f t="shared" si="2336"/>
        <v>154.78110000000001</v>
      </c>
      <c r="BS1018" s="36">
        <f t="shared" si="2337"/>
        <v>0</v>
      </c>
      <c r="BT1018" s="36">
        <f t="shared" si="2338"/>
        <v>0</v>
      </c>
      <c r="BU1018" s="70" cm="1">
        <f t="array" ref="BU1018">IF(AND(ActInt=1,$J1018=0),INDEX(Tbl_FwdNom,$B1018-IVP,MATCH(ValnDt,Tbl_FwdNom_Cols)),INDEX(Tbl_FwdNom,$B1018,MATCH(StartDt,Tbl_FwdNom_Cols)))</f>
        <v>8.3664201830000007</v>
      </c>
      <c r="BV1018" s="70" cm="1">
        <f t="array" ref="BV1018">INDEX(Tbl_FwdReal,$B1018,MATCH(StartDt,Tbl_FwdReal_Cols))</f>
        <v>2.6401644260000001</v>
      </c>
      <c r="BW1018" s="70" cm="1">
        <f t="array" ref="BW1018">IF(RunType&lt;&gt;"OPN",INDEX(Tbl_FwdReal,$B1018,MATCH(ValnDt,Tbl_FwdReal_Cols)),IF(AND($J1018=0,ActInt=1),INDEX(Tbl_FwdReal,$B1018-IVP,MATCH(ValnDt,Tbl_FwdReal_Cols)),-999))*$K1018</f>
        <v>2.6401644260000001</v>
      </c>
      <c r="BX1018" s="70">
        <f t="shared" si="2339"/>
        <v>2.6401644260000003E-2</v>
      </c>
      <c r="BY1018" s="70">
        <f t="shared" si="2414"/>
        <v>5.5789619872719909E-2</v>
      </c>
      <c r="BZ1018" s="64">
        <f t="shared" si="2427"/>
        <v>4.5343275790645787E-3</v>
      </c>
      <c r="CA1018" s="70" cm="1">
        <f t="array" ref="CA1018">IF($J1018=1,CA1017*(1+INDEX(Tbl_CPI,$B1018,MATCH(IF(RunType="OPN",StartDt,ValnDt),Tbl_CPI_Cols))),0)</f>
        <v>0</v>
      </c>
      <c r="CB1018" s="70">
        <f t="shared" si="2415"/>
        <v>221.94933126389375</v>
      </c>
      <c r="CC1018" s="70">
        <f t="shared" si="2416"/>
        <v>219.94976098546425</v>
      </c>
      <c r="CD1018" s="36">
        <f t="shared" si="2340"/>
        <v>1114.2288308588643</v>
      </c>
      <c r="CE1018" s="36">
        <f t="shared" si="2341"/>
        <v>0</v>
      </c>
      <c r="CF1018" s="36">
        <f t="shared" si="2342"/>
        <v>0</v>
      </c>
      <c r="CG1018" s="36">
        <f t="shared" si="2343"/>
        <v>0</v>
      </c>
      <c r="CH1018" s="36">
        <f t="shared" si="2344"/>
        <v>0</v>
      </c>
      <c r="CI1018" s="36">
        <f t="shared" si="2345"/>
        <v>0</v>
      </c>
      <c r="CJ1018" s="36">
        <f t="shared" si="2346"/>
        <v>0</v>
      </c>
      <c r="CK1018" s="36">
        <f t="shared" si="2347"/>
        <v>0</v>
      </c>
      <c r="CL1018" s="36">
        <f t="shared" si="2348"/>
        <v>0</v>
      </c>
      <c r="CM1018" s="36">
        <f t="shared" si="2349"/>
        <v>0</v>
      </c>
      <c r="CN1018" s="36">
        <f t="shared" si="2350"/>
        <v>0</v>
      </c>
      <c r="CO1018" s="20">
        <f t="shared" si="2351"/>
        <v>120000</v>
      </c>
      <c r="CP1018" s="20">
        <f t="shared" si="2352"/>
        <v>2</v>
      </c>
      <c r="CQ1018" s="64" t="e">
        <f t="shared" si="2353"/>
        <v>#N/A</v>
      </c>
      <c r="CR1018" s="64" t="e">
        <f t="shared" si="2354"/>
        <v>#N/A</v>
      </c>
      <c r="CS1018" s="36" t="e">
        <f t="shared" si="2355"/>
        <v>#N/A</v>
      </c>
      <c r="CT1018" s="36">
        <f t="shared" si="2356"/>
        <v>0</v>
      </c>
      <c r="CU1018" s="36">
        <f t="shared" si="2357"/>
        <v>0</v>
      </c>
      <c r="CV1018" s="36">
        <f t="shared" si="2417"/>
        <v>0</v>
      </c>
      <c r="CW1018" s="36">
        <f t="shared" si="2358"/>
        <v>0</v>
      </c>
      <c r="CX1018" s="36">
        <f t="shared" si="2359"/>
        <v>0</v>
      </c>
      <c r="CY1018" s="36">
        <f t="shared" si="2360"/>
        <v>0</v>
      </c>
      <c r="CZ1018" s="36">
        <f t="shared" si="2418"/>
        <v>0</v>
      </c>
      <c r="DA1018" s="64">
        <f t="shared" si="2361"/>
        <v>6.7181393100386178E-3</v>
      </c>
      <c r="DB1018" s="70">
        <f t="shared" si="2419"/>
        <v>0.9933266928967398</v>
      </c>
      <c r="DC1018" s="70">
        <f>PRODUCT($DB$8:DB1018)</f>
        <v>1.4238339330261774E-4</v>
      </c>
      <c r="DD1018" s="36">
        <f t="shared" si="2362"/>
        <v>0</v>
      </c>
      <c r="DE1018" s="36">
        <f t="shared" si="2363"/>
        <v>0</v>
      </c>
      <c r="DF1018" s="36">
        <f t="shared" si="2364"/>
        <v>0</v>
      </c>
      <c r="DG1018" s="36">
        <f t="shared" si="2365"/>
        <v>0</v>
      </c>
      <c r="DH1018" s="36">
        <f t="shared" si="2366"/>
        <v>0</v>
      </c>
      <c r="DI1018" s="36">
        <f t="shared" si="2367"/>
        <v>0</v>
      </c>
      <c r="DJ1018" s="36">
        <f t="shared" si="2368"/>
        <v>0</v>
      </c>
      <c r="DK1018" s="36">
        <f t="shared" si="2369"/>
        <v>0</v>
      </c>
      <c r="DL1018" s="36">
        <f t="shared" si="2370"/>
        <v>0</v>
      </c>
      <c r="DM1018" s="36">
        <f t="shared" si="2371"/>
        <v>0</v>
      </c>
      <c r="DN1018" s="36">
        <f t="shared" ca="1" si="2420"/>
        <v>4.6137290849905055E-12</v>
      </c>
      <c r="DO1018" s="64" cm="1">
        <f t="array" ref="DO1018">IFERROR(INDEX(Tbl_FwdNom,$B1018,MATCH(LIDt,Tbl_FwdNom_Cols,0)),0)</f>
        <v>7.5198531620000004</v>
      </c>
      <c r="DP1018" s="64">
        <f t="shared" ca="1" si="2421"/>
        <v>7.4585990390000001</v>
      </c>
      <c r="DQ1018" s="64">
        <f t="shared" ca="1" si="2372"/>
        <v>6.0126255511423476E-3</v>
      </c>
      <c r="DR1018" s="70">
        <f t="shared" ca="1" si="2373"/>
        <v>0.99402331004757682</v>
      </c>
      <c r="DS1018" s="70">
        <f ca="1">PRODUCT($DR$8:DR1018)</f>
        <v>5.8724240790237786E-4</v>
      </c>
      <c r="DT1018" s="36">
        <f t="shared" ca="1" si="2374"/>
        <v>0</v>
      </c>
      <c r="DU1018" s="36">
        <f t="shared" ca="1" si="2375"/>
        <v>0</v>
      </c>
      <c r="DV1018" s="36">
        <f t="shared" ca="1" si="2376"/>
        <v>0</v>
      </c>
      <c r="DW1018" s="36">
        <f t="shared" ca="1" si="2377"/>
        <v>0</v>
      </c>
      <c r="DX1018" s="36">
        <f t="shared" ca="1" si="2378"/>
        <v>0</v>
      </c>
      <c r="DY1018" s="36">
        <f t="shared" ca="1" si="2379"/>
        <v>0</v>
      </c>
      <c r="DZ1018" s="36">
        <f t="shared" ca="1" si="2380"/>
        <v>0</v>
      </c>
      <c r="EA1018" s="36">
        <f t="shared" ca="1" si="2381"/>
        <v>0</v>
      </c>
      <c r="EB1018" s="36">
        <f t="shared" ca="1" si="2382"/>
        <v>0</v>
      </c>
      <c r="EC1018" s="36">
        <f t="shared" ca="1" si="2383"/>
        <v>0</v>
      </c>
      <c r="ED1018" s="36">
        <f t="shared" ca="1" si="2384"/>
        <v>0</v>
      </c>
      <c r="EE1018" s="36">
        <f t="shared" ca="1" si="2422"/>
        <v>0</v>
      </c>
      <c r="EF1018" s="36">
        <f t="shared" ca="1" si="2385"/>
        <v>0</v>
      </c>
      <c r="EG1018" s="64"/>
      <c r="EH1018" s="64"/>
      <c r="EI1018" s="64"/>
      <c r="EJ1018" s="70"/>
      <c r="EK1018" s="70"/>
      <c r="EL1018" s="70"/>
      <c r="EM1018" s="70"/>
      <c r="EN1018" s="70"/>
      <c r="EO1018" s="36">
        <f t="shared" si="2386"/>
        <v>0</v>
      </c>
      <c r="EP1018" s="36">
        <f t="shared" si="2387"/>
        <v>0</v>
      </c>
      <c r="EQ1018" s="36">
        <f t="shared" si="2388"/>
        <v>0</v>
      </c>
      <c r="ER1018" s="36">
        <f t="shared" si="2389"/>
        <v>0</v>
      </c>
      <c r="ES1018" s="36">
        <f t="shared" si="2390"/>
        <v>0</v>
      </c>
      <c r="ET1018" s="36">
        <f t="shared" si="2391"/>
        <v>0</v>
      </c>
      <c r="EU1018" s="36">
        <f t="shared" si="2423"/>
        <v>0</v>
      </c>
      <c r="EV1018" s="36">
        <f t="shared" si="2392"/>
        <v>0</v>
      </c>
      <c r="EW1018" s="36">
        <f t="shared" si="2393"/>
        <v>0</v>
      </c>
      <c r="EX1018" s="36">
        <f t="shared" si="2424"/>
        <v>0</v>
      </c>
      <c r="EY1018" s="36">
        <f t="shared" si="2394"/>
        <v>0</v>
      </c>
      <c r="EZ1018" s="36">
        <f t="shared" si="2395"/>
        <v>0</v>
      </c>
      <c r="FA1018" s="36">
        <f t="shared" si="2396"/>
        <v>0</v>
      </c>
      <c r="FB1018" s="36">
        <f t="shared" si="2397"/>
        <v>0</v>
      </c>
      <c r="FC1018" s="36">
        <f t="shared" si="2425"/>
        <v>0</v>
      </c>
      <c r="FD1018" s="36">
        <f t="shared" si="2398"/>
        <v>0</v>
      </c>
      <c r="FE1018" s="36">
        <f t="shared" si="2399"/>
        <v>0</v>
      </c>
      <c r="FF1018" s="36">
        <f t="shared" si="2426"/>
        <v>0</v>
      </c>
      <c r="FG1018" s="36">
        <f t="shared" si="2400"/>
        <v>0</v>
      </c>
      <c r="FH1018" s="36">
        <f t="shared" si="2401"/>
        <v>0</v>
      </c>
      <c r="FI1018" s="36">
        <f t="shared" si="2402"/>
        <v>0</v>
      </c>
      <c r="FJ1018" s="36">
        <f t="shared" ca="1" si="2403"/>
        <v>0</v>
      </c>
      <c r="FK1018" s="36">
        <f t="shared" si="2404"/>
        <v>0</v>
      </c>
      <c r="FL1018" s="36">
        <f t="shared" si="2405"/>
        <v>0</v>
      </c>
      <c r="FM1018" s="36">
        <f t="shared" ca="1" si="2406"/>
        <v>0</v>
      </c>
      <c r="FN1018" s="36">
        <f t="shared" ca="1" si="2428"/>
        <v>0</v>
      </c>
    </row>
    <row r="1019" spans="2:170" x14ac:dyDescent="0.25">
      <c r="B1019" s="2">
        <v>1011</v>
      </c>
      <c r="C1019" s="2">
        <f t="shared" si="2434"/>
        <v>85</v>
      </c>
      <c r="D1019" s="2">
        <f t="shared" si="2431"/>
        <v>1035</v>
      </c>
      <c r="E1019" s="2">
        <f t="shared" si="2429"/>
        <v>87</v>
      </c>
      <c r="F1019" s="189">
        <f t="shared" si="2433"/>
        <v>76488</v>
      </c>
      <c r="G1019" s="2">
        <f t="shared" si="2432"/>
        <v>5</v>
      </c>
      <c r="H1019" s="187">
        <f t="shared" si="2283"/>
        <v>118.83333333333334</v>
      </c>
      <c r="I1019" s="186">
        <f t="shared" si="2430"/>
        <v>118</v>
      </c>
      <c r="J1019" s="2">
        <f t="shared" si="2284"/>
        <v>0</v>
      </c>
      <c r="K1019" s="2">
        <f t="shared" si="2285"/>
        <v>1</v>
      </c>
      <c r="L1019">
        <f t="shared" si="2286"/>
        <v>2</v>
      </c>
      <c r="M1019" s="190">
        <f t="shared" si="2407"/>
        <v>0.93</v>
      </c>
      <c r="N1019">
        <f t="shared" si="2287"/>
        <v>1</v>
      </c>
      <c r="O1019">
        <f t="shared" si="2288"/>
        <v>100</v>
      </c>
      <c r="P1019" s="58">
        <f t="shared" si="2289"/>
        <v>4.1850000000000005</v>
      </c>
      <c r="Q1019" s="106">
        <f t="shared" si="2290"/>
        <v>1</v>
      </c>
      <c r="R1019" s="59">
        <f t="shared" si="2291"/>
        <v>1</v>
      </c>
      <c r="S1019" s="32">
        <f t="shared" si="2408"/>
        <v>1</v>
      </c>
      <c r="T1019">
        <f t="shared" si="2292"/>
        <v>1</v>
      </c>
      <c r="U1019" s="32">
        <f t="shared" si="2409"/>
        <v>0.93</v>
      </c>
      <c r="V1019">
        <f t="shared" si="2293"/>
        <v>1</v>
      </c>
      <c r="W1019">
        <f t="shared" si="2294"/>
        <v>100</v>
      </c>
      <c r="X1019" s="58">
        <f t="shared" si="2295"/>
        <v>1</v>
      </c>
      <c r="Y1019" s="58">
        <f t="shared" si="2296"/>
        <v>1</v>
      </c>
      <c r="Z1019" s="32">
        <f t="shared" si="2297"/>
        <v>1</v>
      </c>
      <c r="AA1019" s="32">
        <f t="shared" si="2298"/>
        <v>1</v>
      </c>
      <c r="AB1019" s="59">
        <f t="shared" si="2299"/>
        <v>4.9056245199999996E-3</v>
      </c>
      <c r="AC1019" s="59">
        <f t="shared" si="2300"/>
        <v>4.9056245199999996E-3</v>
      </c>
      <c r="AD1019">
        <f t="shared" si="2301"/>
        <v>1</v>
      </c>
      <c r="AE1019" s="59">
        <f t="shared" si="2302"/>
        <v>0</v>
      </c>
      <c r="AF1019" s="59">
        <f t="shared" si="2303"/>
        <v>4.1758461800000006E-3</v>
      </c>
      <c r="AG1019" s="59">
        <f t="shared" si="2304"/>
        <v>4.1758461800000006E-3</v>
      </c>
      <c r="AH1019">
        <f t="shared" si="2305"/>
        <v>1</v>
      </c>
      <c r="AI1019" s="59">
        <f t="shared" si="2306"/>
        <v>0</v>
      </c>
      <c r="AJ1019" s="59">
        <f t="shared" si="2307"/>
        <v>0</v>
      </c>
      <c r="AK1019" s="59">
        <f t="shared" si="2308"/>
        <v>0</v>
      </c>
      <c r="AL1019" s="59">
        <f t="shared" si="2309"/>
        <v>0</v>
      </c>
      <c r="AM1019" s="12">
        <f t="shared" si="2410"/>
        <v>0</v>
      </c>
      <c r="AN1019" s="12">
        <f t="shared" si="2411"/>
        <v>0</v>
      </c>
      <c r="AO1019" s="66">
        <f t="shared" si="2310"/>
        <v>0</v>
      </c>
      <c r="AP1019" s="66">
        <f t="shared" si="2311"/>
        <v>0</v>
      </c>
      <c r="AQ1019" s="59">
        <f t="shared" si="2312"/>
        <v>0</v>
      </c>
      <c r="AR1019" s="59">
        <f t="shared" si="2313"/>
        <v>0</v>
      </c>
      <c r="AS1019" s="59">
        <f t="shared" si="2314"/>
        <v>0</v>
      </c>
      <c r="AT1019" s="12">
        <f t="shared" si="2315"/>
        <v>0</v>
      </c>
      <c r="AU1019" s="59">
        <f t="shared" si="2412"/>
        <v>0</v>
      </c>
      <c r="AV1019" s="59">
        <f t="shared" si="2413"/>
        <v>0</v>
      </c>
      <c r="AW1019" s="70">
        <f t="shared" si="2316"/>
        <v>0</v>
      </c>
      <c r="AX1019" s="20">
        <f t="shared" si="2317"/>
        <v>200000</v>
      </c>
      <c r="AY1019" s="20">
        <f t="shared" si="2318"/>
        <v>0</v>
      </c>
      <c r="AZ1019" s="20">
        <f t="shared" si="2319"/>
        <v>0</v>
      </c>
      <c r="BA1019" s="20">
        <f t="shared" si="2320"/>
        <v>200000</v>
      </c>
      <c r="BB1019" s="36">
        <f t="shared" si="2321"/>
        <v>1</v>
      </c>
      <c r="BC1019" s="36">
        <f t="shared" si="2322"/>
        <v>0</v>
      </c>
      <c r="BD1019" s="80">
        <f t="shared" si="2323"/>
        <v>0</v>
      </c>
      <c r="BE1019" s="36">
        <f t="shared" si="2324"/>
        <v>0</v>
      </c>
      <c r="BF1019" s="36">
        <f t="shared" si="2325"/>
        <v>0</v>
      </c>
      <c r="BG1019" s="36">
        <f t="shared" si="2326"/>
        <v>0</v>
      </c>
      <c r="BH1019" s="36">
        <f t="shared" si="2327"/>
        <v>0</v>
      </c>
      <c r="BI1019" s="36">
        <f t="shared" si="2328"/>
        <v>0</v>
      </c>
      <c r="BJ1019" s="36">
        <f t="shared" si="2329"/>
        <v>0</v>
      </c>
      <c r="BK1019" s="36">
        <f t="shared" si="2330"/>
        <v>0</v>
      </c>
      <c r="BL1019" s="68">
        <f>IF(OR(AT1019=0,E1019&gt;ProjTerm),0,VLOOKUP(D1019,'Life Events'!$AE$5:$AI$1206,5,FALSE))</f>
        <v>0</v>
      </c>
      <c r="BM1019" s="93">
        <f t="shared" si="2331"/>
        <v>0</v>
      </c>
      <c r="BN1019" s="93">
        <f t="shared" si="2332"/>
        <v>0</v>
      </c>
      <c r="BO1019" s="36">
        <f t="shared" si="2333"/>
        <v>0</v>
      </c>
      <c r="BP1019" s="36">
        <f t="shared" si="2334"/>
        <v>0</v>
      </c>
      <c r="BQ1019" s="36">
        <f t="shared" si="2335"/>
        <v>0</v>
      </c>
      <c r="BR1019" s="36">
        <f t="shared" si="2336"/>
        <v>154.78110000000001</v>
      </c>
      <c r="BS1019" s="36">
        <f t="shared" si="2337"/>
        <v>0</v>
      </c>
      <c r="BT1019" s="36">
        <f t="shared" si="2338"/>
        <v>0</v>
      </c>
      <c r="BU1019" s="70" cm="1">
        <f t="array" ref="BU1019">IF(AND(ActInt=1,$J1019=0),INDEX(Tbl_FwdNom,$B1019-IVP,MATCH(ValnDt,Tbl_FwdNom_Cols)),INDEX(Tbl_FwdNom,$B1019,MATCH(StartDt,Tbl_FwdNom_Cols)))</f>
        <v>8.3605362779999997</v>
      </c>
      <c r="BV1019" s="70" cm="1">
        <f t="array" ref="BV1019">INDEX(Tbl_FwdReal,$B1019,MATCH(StartDt,Tbl_FwdReal_Cols))</f>
        <v>2.636808592</v>
      </c>
      <c r="BW1019" s="70" cm="1">
        <f t="array" ref="BW1019">IF(RunType&lt;&gt;"OPN",INDEX(Tbl_FwdReal,$B1019,MATCH(ValnDt,Tbl_FwdReal_Cols)),IF(AND($J1019=0,ActInt=1),INDEX(Tbl_FwdReal,$B1019-IVP,MATCH(ValnDt,Tbl_FwdReal_Cols)),-999))*$K1019</f>
        <v>2.636808592</v>
      </c>
      <c r="BX1019" s="70">
        <f t="shared" si="2339"/>
        <v>2.6368085919999999E-2</v>
      </c>
      <c r="BY1019" s="70">
        <f t="shared" si="2414"/>
        <v>5.5766812749925343E-2</v>
      </c>
      <c r="BZ1019" s="64">
        <f t="shared" si="2427"/>
        <v>4.5325192354823685E-3</v>
      </c>
      <c r="CA1019" s="70" cm="1">
        <f t="array" ref="CA1019">IF($J1019=1,CA1018*(1+INDEX(Tbl_CPI,$B1019,MATCH(IF(RunType="OPN",StartDt,ValnDt),Tbl_CPI_Cols))),0)</f>
        <v>0</v>
      </c>
      <c r="CB1019" s="70">
        <f t="shared" si="2415"/>
        <v>222.9553208771498</v>
      </c>
      <c r="CC1019" s="70">
        <f t="shared" si="2416"/>
        <v>219.94976098546425</v>
      </c>
      <c r="CD1019" s="36">
        <f t="shared" si="2340"/>
        <v>1114.2288308588643</v>
      </c>
      <c r="CE1019" s="36">
        <f t="shared" si="2341"/>
        <v>0</v>
      </c>
      <c r="CF1019" s="36">
        <f t="shared" si="2342"/>
        <v>0</v>
      </c>
      <c r="CG1019" s="36">
        <f t="shared" si="2343"/>
        <v>0</v>
      </c>
      <c r="CH1019" s="36">
        <f t="shared" si="2344"/>
        <v>0</v>
      </c>
      <c r="CI1019" s="36">
        <f t="shared" si="2345"/>
        <v>0</v>
      </c>
      <c r="CJ1019" s="36">
        <f t="shared" si="2346"/>
        <v>0</v>
      </c>
      <c r="CK1019" s="36">
        <f t="shared" si="2347"/>
        <v>0</v>
      </c>
      <c r="CL1019" s="36">
        <f t="shared" si="2348"/>
        <v>0</v>
      </c>
      <c r="CM1019" s="36">
        <f t="shared" si="2349"/>
        <v>0</v>
      </c>
      <c r="CN1019" s="36">
        <f t="shared" si="2350"/>
        <v>0</v>
      </c>
      <c r="CO1019" s="20">
        <f t="shared" si="2351"/>
        <v>120000</v>
      </c>
      <c r="CP1019" s="20">
        <f t="shared" si="2352"/>
        <v>2</v>
      </c>
      <c r="CQ1019" s="64" t="e">
        <f t="shared" si="2353"/>
        <v>#N/A</v>
      </c>
      <c r="CR1019" s="64" t="e">
        <f t="shared" si="2354"/>
        <v>#N/A</v>
      </c>
      <c r="CS1019" s="36" t="e">
        <f t="shared" si="2355"/>
        <v>#N/A</v>
      </c>
      <c r="CT1019" s="36">
        <f t="shared" si="2356"/>
        <v>0</v>
      </c>
      <c r="CU1019" s="36">
        <f t="shared" si="2357"/>
        <v>0</v>
      </c>
      <c r="CV1019" s="36">
        <f t="shared" si="2417"/>
        <v>0</v>
      </c>
      <c r="CW1019" s="36">
        <f t="shared" si="2358"/>
        <v>0</v>
      </c>
      <c r="CX1019" s="36">
        <f t="shared" si="2359"/>
        <v>0</v>
      </c>
      <c r="CY1019" s="36">
        <f t="shared" si="2360"/>
        <v>0</v>
      </c>
      <c r="CZ1019" s="36">
        <f t="shared" si="2418"/>
        <v>0</v>
      </c>
      <c r="DA1019" s="64">
        <f t="shared" si="2361"/>
        <v>6.7135841002712304E-3</v>
      </c>
      <c r="DB1019" s="70">
        <f t="shared" si="2419"/>
        <v>0.99333118753307437</v>
      </c>
      <c r="DC1019" s="70">
        <f>PRODUCT($DB$8:DB1019)</f>
        <v>1.4143386515427805E-4</v>
      </c>
      <c r="DD1019" s="36">
        <f t="shared" si="2362"/>
        <v>0</v>
      </c>
      <c r="DE1019" s="36">
        <f t="shared" si="2363"/>
        <v>0</v>
      </c>
      <c r="DF1019" s="36">
        <f t="shared" si="2364"/>
        <v>0</v>
      </c>
      <c r="DG1019" s="36">
        <f t="shared" si="2365"/>
        <v>0</v>
      </c>
      <c r="DH1019" s="36">
        <f t="shared" si="2366"/>
        <v>0</v>
      </c>
      <c r="DI1019" s="36">
        <f t="shared" si="2367"/>
        <v>0</v>
      </c>
      <c r="DJ1019" s="36">
        <f t="shared" si="2368"/>
        <v>0</v>
      </c>
      <c r="DK1019" s="36">
        <f t="shared" si="2369"/>
        <v>0</v>
      </c>
      <c r="DL1019" s="36">
        <f t="shared" si="2370"/>
        <v>0</v>
      </c>
      <c r="DM1019" s="36">
        <f t="shared" si="2371"/>
        <v>0</v>
      </c>
      <c r="DN1019" s="36">
        <f t="shared" ca="1" si="2420"/>
        <v>4.6137290849905055E-12</v>
      </c>
      <c r="DO1019" s="64" cm="1">
        <f t="array" ref="DO1019">IFERROR(INDEX(Tbl_FwdNom,$B1019,MATCH(LIDt,Tbl_FwdNom_Cols,0)),0)</f>
        <v>7.518151187</v>
      </c>
      <c r="DP1019" s="64">
        <f t="shared" ca="1" si="2421"/>
        <v>7.456898034</v>
      </c>
      <c r="DQ1019" s="64">
        <f t="shared" ca="1" si="2372"/>
        <v>6.0112984936082636E-3</v>
      </c>
      <c r="DR1019" s="70">
        <f t="shared" ca="1" si="2373"/>
        <v>0.99402462129142133</v>
      </c>
      <c r="DS1019" s="70">
        <f ca="1">PRODUCT($DR$8:DR1019)</f>
        <v>5.8373341212142348E-4</v>
      </c>
      <c r="DT1019" s="36">
        <f t="shared" ca="1" si="2374"/>
        <v>0</v>
      </c>
      <c r="DU1019" s="36">
        <f t="shared" ca="1" si="2375"/>
        <v>0</v>
      </c>
      <c r="DV1019" s="36">
        <f t="shared" ca="1" si="2376"/>
        <v>0</v>
      </c>
      <c r="DW1019" s="36">
        <f t="shared" ca="1" si="2377"/>
        <v>0</v>
      </c>
      <c r="DX1019" s="36">
        <f t="shared" ca="1" si="2378"/>
        <v>0</v>
      </c>
      <c r="DY1019" s="36">
        <f t="shared" ca="1" si="2379"/>
        <v>0</v>
      </c>
      <c r="DZ1019" s="36">
        <f t="shared" ca="1" si="2380"/>
        <v>0</v>
      </c>
      <c r="EA1019" s="36">
        <f t="shared" ca="1" si="2381"/>
        <v>0</v>
      </c>
      <c r="EB1019" s="36">
        <f t="shared" ca="1" si="2382"/>
        <v>0</v>
      </c>
      <c r="EC1019" s="36">
        <f t="shared" ca="1" si="2383"/>
        <v>0</v>
      </c>
      <c r="ED1019" s="36">
        <f t="shared" ca="1" si="2384"/>
        <v>0</v>
      </c>
      <c r="EE1019" s="36">
        <f t="shared" ca="1" si="2422"/>
        <v>0</v>
      </c>
      <c r="EF1019" s="36">
        <f t="shared" ca="1" si="2385"/>
        <v>0</v>
      </c>
      <c r="EG1019" s="64"/>
      <c r="EH1019" s="64"/>
      <c r="EI1019" s="64"/>
      <c r="EJ1019" s="70"/>
      <c r="EK1019" s="70"/>
      <c r="EL1019" s="70"/>
      <c r="EM1019" s="70"/>
      <c r="EN1019" s="70"/>
      <c r="EO1019" s="36">
        <f t="shared" si="2386"/>
        <v>0</v>
      </c>
      <c r="EP1019" s="36">
        <f t="shared" si="2387"/>
        <v>0</v>
      </c>
      <c r="EQ1019" s="36">
        <f t="shared" si="2388"/>
        <v>0</v>
      </c>
      <c r="ER1019" s="36">
        <f t="shared" si="2389"/>
        <v>0</v>
      </c>
      <c r="ES1019" s="36">
        <f t="shared" si="2390"/>
        <v>0</v>
      </c>
      <c r="ET1019" s="36">
        <f t="shared" si="2391"/>
        <v>0</v>
      </c>
      <c r="EU1019" s="36">
        <f t="shared" si="2423"/>
        <v>0</v>
      </c>
      <c r="EV1019" s="36">
        <f t="shared" si="2392"/>
        <v>0</v>
      </c>
      <c r="EW1019" s="36">
        <f t="shared" si="2393"/>
        <v>0</v>
      </c>
      <c r="EX1019" s="36">
        <f t="shared" si="2424"/>
        <v>0</v>
      </c>
      <c r="EY1019" s="36">
        <f t="shared" si="2394"/>
        <v>0</v>
      </c>
      <c r="EZ1019" s="36">
        <f t="shared" si="2395"/>
        <v>0</v>
      </c>
      <c r="FA1019" s="36">
        <f t="shared" si="2396"/>
        <v>0</v>
      </c>
      <c r="FB1019" s="36">
        <f t="shared" si="2397"/>
        <v>0</v>
      </c>
      <c r="FC1019" s="36">
        <f t="shared" si="2425"/>
        <v>0</v>
      </c>
      <c r="FD1019" s="36">
        <f t="shared" si="2398"/>
        <v>0</v>
      </c>
      <c r="FE1019" s="36">
        <f t="shared" si="2399"/>
        <v>0</v>
      </c>
      <c r="FF1019" s="36">
        <f t="shared" si="2426"/>
        <v>0</v>
      </c>
      <c r="FG1019" s="36">
        <f t="shared" si="2400"/>
        <v>0</v>
      </c>
      <c r="FH1019" s="36">
        <f t="shared" si="2401"/>
        <v>0</v>
      </c>
      <c r="FI1019" s="36">
        <f t="shared" si="2402"/>
        <v>0</v>
      </c>
      <c r="FJ1019" s="36">
        <f t="shared" ca="1" si="2403"/>
        <v>0</v>
      </c>
      <c r="FK1019" s="36">
        <f t="shared" si="2404"/>
        <v>0</v>
      </c>
      <c r="FL1019" s="36">
        <f t="shared" si="2405"/>
        <v>0</v>
      </c>
      <c r="FM1019" s="36">
        <f t="shared" ca="1" si="2406"/>
        <v>0</v>
      </c>
      <c r="FN1019" s="36">
        <f t="shared" ca="1" si="2428"/>
        <v>0</v>
      </c>
    </row>
    <row r="1020" spans="2:170" x14ac:dyDescent="0.25">
      <c r="B1020" s="2">
        <v>1012</v>
      </c>
      <c r="C1020" s="2">
        <f t="shared" si="2434"/>
        <v>85</v>
      </c>
      <c r="D1020" s="2">
        <f t="shared" si="2431"/>
        <v>1036</v>
      </c>
      <c r="E1020" s="2">
        <f t="shared" si="2429"/>
        <v>87</v>
      </c>
      <c r="F1020" s="189">
        <f t="shared" si="2433"/>
        <v>76518</v>
      </c>
      <c r="G1020" s="2">
        <f t="shared" si="2432"/>
        <v>6</v>
      </c>
      <c r="H1020" s="187">
        <f t="shared" si="2283"/>
        <v>118.91666666666666</v>
      </c>
      <c r="I1020" s="186">
        <f t="shared" si="2430"/>
        <v>118</v>
      </c>
      <c r="J1020" s="2">
        <f t="shared" si="2284"/>
        <v>0</v>
      </c>
      <c r="K1020" s="2">
        <f t="shared" si="2285"/>
        <v>1</v>
      </c>
      <c r="L1020">
        <f t="shared" si="2286"/>
        <v>2</v>
      </c>
      <c r="M1020" s="190">
        <f t="shared" si="2407"/>
        <v>0.93</v>
      </c>
      <c r="N1020">
        <f t="shared" si="2287"/>
        <v>1</v>
      </c>
      <c r="O1020">
        <f t="shared" si="2288"/>
        <v>100</v>
      </c>
      <c r="P1020" s="58">
        <f t="shared" si="2289"/>
        <v>4.1850000000000005</v>
      </c>
      <c r="Q1020" s="106">
        <f t="shared" si="2290"/>
        <v>1</v>
      </c>
      <c r="R1020" s="59">
        <f t="shared" si="2291"/>
        <v>1</v>
      </c>
      <c r="S1020" s="32">
        <f t="shared" si="2408"/>
        <v>1</v>
      </c>
      <c r="T1020">
        <f t="shared" si="2292"/>
        <v>1</v>
      </c>
      <c r="U1020" s="32">
        <f t="shared" si="2409"/>
        <v>0.93</v>
      </c>
      <c r="V1020">
        <f t="shared" si="2293"/>
        <v>1</v>
      </c>
      <c r="W1020">
        <f t="shared" si="2294"/>
        <v>100</v>
      </c>
      <c r="X1020" s="58">
        <f t="shared" si="2295"/>
        <v>1</v>
      </c>
      <c r="Y1020" s="58">
        <f t="shared" si="2296"/>
        <v>1</v>
      </c>
      <c r="Z1020" s="32">
        <f t="shared" si="2297"/>
        <v>1</v>
      </c>
      <c r="AA1020" s="32">
        <f t="shared" si="2298"/>
        <v>1</v>
      </c>
      <c r="AB1020" s="59">
        <f t="shared" si="2299"/>
        <v>4.9056245199999996E-3</v>
      </c>
      <c r="AC1020" s="59">
        <f t="shared" si="2300"/>
        <v>4.9056245199999996E-3</v>
      </c>
      <c r="AD1020">
        <f t="shared" si="2301"/>
        <v>1</v>
      </c>
      <c r="AE1020" s="59">
        <f t="shared" si="2302"/>
        <v>0</v>
      </c>
      <c r="AF1020" s="59">
        <f t="shared" si="2303"/>
        <v>4.1758461800000006E-3</v>
      </c>
      <c r="AG1020" s="59">
        <f t="shared" si="2304"/>
        <v>4.1758461800000006E-3</v>
      </c>
      <c r="AH1020">
        <f t="shared" si="2305"/>
        <v>1</v>
      </c>
      <c r="AI1020" s="59">
        <f t="shared" si="2306"/>
        <v>0</v>
      </c>
      <c r="AJ1020" s="59">
        <f t="shared" si="2307"/>
        <v>0</v>
      </c>
      <c r="AK1020" s="59">
        <f t="shared" si="2308"/>
        <v>0</v>
      </c>
      <c r="AL1020" s="59">
        <f t="shared" si="2309"/>
        <v>0</v>
      </c>
      <c r="AM1020" s="12">
        <f t="shared" si="2410"/>
        <v>0</v>
      </c>
      <c r="AN1020" s="12">
        <f t="shared" si="2411"/>
        <v>0</v>
      </c>
      <c r="AO1020" s="66">
        <f t="shared" si="2310"/>
        <v>0</v>
      </c>
      <c r="AP1020" s="66">
        <f t="shared" si="2311"/>
        <v>0</v>
      </c>
      <c r="AQ1020" s="59">
        <f t="shared" si="2312"/>
        <v>0</v>
      </c>
      <c r="AR1020" s="59">
        <f t="shared" si="2313"/>
        <v>0</v>
      </c>
      <c r="AS1020" s="59">
        <f t="shared" si="2314"/>
        <v>0</v>
      </c>
      <c r="AT1020" s="12">
        <f t="shared" si="2315"/>
        <v>0</v>
      </c>
      <c r="AU1020" s="59">
        <f t="shared" si="2412"/>
        <v>0</v>
      </c>
      <c r="AV1020" s="59">
        <f t="shared" si="2413"/>
        <v>0</v>
      </c>
      <c r="AW1020" s="70">
        <f t="shared" si="2316"/>
        <v>0</v>
      </c>
      <c r="AX1020" s="20">
        <f t="shared" si="2317"/>
        <v>200000</v>
      </c>
      <c r="AY1020" s="20">
        <f t="shared" si="2318"/>
        <v>0</v>
      </c>
      <c r="AZ1020" s="20">
        <f t="shared" si="2319"/>
        <v>0</v>
      </c>
      <c r="BA1020" s="20">
        <f t="shared" si="2320"/>
        <v>200000</v>
      </c>
      <c r="BB1020" s="36">
        <f t="shared" si="2321"/>
        <v>1</v>
      </c>
      <c r="BC1020" s="36">
        <f t="shared" si="2322"/>
        <v>0</v>
      </c>
      <c r="BD1020" s="80">
        <f t="shared" si="2323"/>
        <v>0</v>
      </c>
      <c r="BE1020" s="36">
        <f t="shared" si="2324"/>
        <v>0</v>
      </c>
      <c r="BF1020" s="36">
        <f t="shared" si="2325"/>
        <v>0</v>
      </c>
      <c r="BG1020" s="36">
        <f t="shared" si="2326"/>
        <v>0</v>
      </c>
      <c r="BH1020" s="36">
        <f t="shared" si="2327"/>
        <v>0</v>
      </c>
      <c r="BI1020" s="36">
        <f t="shared" si="2328"/>
        <v>0</v>
      </c>
      <c r="BJ1020" s="36">
        <f t="shared" si="2329"/>
        <v>0</v>
      </c>
      <c r="BK1020" s="36">
        <f t="shared" si="2330"/>
        <v>0</v>
      </c>
      <c r="BL1020" s="68">
        <f>IF(OR(AT1020=0,E1020&gt;ProjTerm),0,VLOOKUP(D1020,'Life Events'!$AE$5:$AI$1206,5,FALSE))</f>
        <v>0</v>
      </c>
      <c r="BM1020" s="93">
        <f t="shared" si="2331"/>
        <v>0</v>
      </c>
      <c r="BN1020" s="93">
        <f t="shared" si="2332"/>
        <v>0</v>
      </c>
      <c r="BO1020" s="36">
        <f t="shared" si="2333"/>
        <v>0</v>
      </c>
      <c r="BP1020" s="36">
        <f t="shared" si="2334"/>
        <v>0</v>
      </c>
      <c r="BQ1020" s="36">
        <f t="shared" si="2335"/>
        <v>0</v>
      </c>
      <c r="BR1020" s="36">
        <f t="shared" si="2336"/>
        <v>154.78110000000001</v>
      </c>
      <c r="BS1020" s="36">
        <f t="shared" si="2337"/>
        <v>0</v>
      </c>
      <c r="BT1020" s="36">
        <f t="shared" si="2338"/>
        <v>0</v>
      </c>
      <c r="BU1020" s="70" cm="1">
        <f t="array" ref="BU1020">IF(AND(ActInt=1,$J1020=0),INDEX(Tbl_FwdNom,$B1020-IVP,MATCH(ValnDt,Tbl_FwdNom_Cols)),INDEX(Tbl_FwdNom,$B1020,MATCH(StartDt,Tbl_FwdNom_Cols)))</f>
        <v>8.3546526930000002</v>
      </c>
      <c r="BV1020" s="70" cm="1">
        <f t="array" ref="BV1020">INDEX(Tbl_FwdReal,$B1020,MATCH(StartDt,Tbl_FwdReal_Cols))</f>
        <v>2.633452868</v>
      </c>
      <c r="BW1020" s="70" cm="1">
        <f t="array" ref="BW1020">IF(RunType&lt;&gt;"OPN",INDEX(Tbl_FwdReal,$B1020,MATCH(ValnDt,Tbl_FwdReal_Cols)),IF(AND($J1020=0,ActInt=1),INDEX(Tbl_FwdReal,$B1020-IVP,MATCH(ValnDt,Tbl_FwdReal_Cols)),-999))*$K1020</f>
        <v>2.633452868</v>
      </c>
      <c r="BX1020" s="70">
        <f t="shared" si="2339"/>
        <v>2.633452868E-2</v>
      </c>
      <c r="BY1020" s="70">
        <f t="shared" si="2414"/>
        <v>5.574400612204089E-2</v>
      </c>
      <c r="BZ1020" s="64">
        <f t="shared" si="2427"/>
        <v>4.5307108953325237E-3</v>
      </c>
      <c r="CA1020" s="70" cm="1">
        <f t="array" ref="CA1020">IF($J1020=1,CA1019*(1+INDEX(Tbl_CPI,$B1020,MATCH(IF(RunType="OPN",StartDt,ValnDt),Tbl_CPI_Cols))),0)</f>
        <v>0</v>
      </c>
      <c r="CB1020" s="70">
        <f t="shared" si="2415"/>
        <v>223.96546697862027</v>
      </c>
      <c r="CC1020" s="70">
        <f t="shared" si="2416"/>
        <v>219.94976098546425</v>
      </c>
      <c r="CD1020" s="36">
        <f t="shared" si="2340"/>
        <v>1114.2288308588643</v>
      </c>
      <c r="CE1020" s="36">
        <f t="shared" si="2341"/>
        <v>0</v>
      </c>
      <c r="CF1020" s="36">
        <f t="shared" si="2342"/>
        <v>0</v>
      </c>
      <c r="CG1020" s="36">
        <f t="shared" si="2343"/>
        <v>0</v>
      </c>
      <c r="CH1020" s="36">
        <f t="shared" si="2344"/>
        <v>0</v>
      </c>
      <c r="CI1020" s="36">
        <f t="shared" si="2345"/>
        <v>0</v>
      </c>
      <c r="CJ1020" s="36">
        <f t="shared" si="2346"/>
        <v>0</v>
      </c>
      <c r="CK1020" s="36">
        <f t="shared" si="2347"/>
        <v>0</v>
      </c>
      <c r="CL1020" s="36">
        <f t="shared" si="2348"/>
        <v>0</v>
      </c>
      <c r="CM1020" s="36">
        <f t="shared" si="2349"/>
        <v>0</v>
      </c>
      <c r="CN1020" s="36">
        <f t="shared" si="2350"/>
        <v>0</v>
      </c>
      <c r="CO1020" s="20">
        <f t="shared" si="2351"/>
        <v>120000</v>
      </c>
      <c r="CP1020" s="20">
        <f t="shared" si="2352"/>
        <v>2</v>
      </c>
      <c r="CQ1020" s="64" t="e">
        <f t="shared" si="2353"/>
        <v>#N/A</v>
      </c>
      <c r="CR1020" s="64" t="e">
        <f t="shared" si="2354"/>
        <v>#N/A</v>
      </c>
      <c r="CS1020" s="36" t="e">
        <f t="shared" si="2355"/>
        <v>#N/A</v>
      </c>
      <c r="CT1020" s="36">
        <f t="shared" si="2356"/>
        <v>0</v>
      </c>
      <c r="CU1020" s="36">
        <f t="shared" si="2357"/>
        <v>0</v>
      </c>
      <c r="CV1020" s="36">
        <f t="shared" si="2417"/>
        <v>0</v>
      </c>
      <c r="CW1020" s="36">
        <f t="shared" si="2358"/>
        <v>0</v>
      </c>
      <c r="CX1020" s="36">
        <f t="shared" si="2359"/>
        <v>0</v>
      </c>
      <c r="CY1020" s="36">
        <f t="shared" si="2360"/>
        <v>0</v>
      </c>
      <c r="CZ1020" s="36">
        <f t="shared" si="2418"/>
        <v>0</v>
      </c>
      <c r="DA1020" s="64">
        <f t="shared" si="2361"/>
        <v>6.7090289115216972E-3</v>
      </c>
      <c r="DB1020" s="70">
        <f t="shared" si="2419"/>
        <v>0.99333568218934554</v>
      </c>
      <c r="DC1020" s="70">
        <f>PRODUCT($DB$8:DB1020)</f>
        <v>1.404913049277007E-4</v>
      </c>
      <c r="DD1020" s="36">
        <f t="shared" si="2362"/>
        <v>0</v>
      </c>
      <c r="DE1020" s="36">
        <f t="shared" si="2363"/>
        <v>0</v>
      </c>
      <c r="DF1020" s="36">
        <f t="shared" si="2364"/>
        <v>0</v>
      </c>
      <c r="DG1020" s="36">
        <f t="shared" si="2365"/>
        <v>0</v>
      </c>
      <c r="DH1020" s="36">
        <f t="shared" si="2366"/>
        <v>0</v>
      </c>
      <c r="DI1020" s="36">
        <f t="shared" si="2367"/>
        <v>0</v>
      </c>
      <c r="DJ1020" s="36">
        <f t="shared" si="2368"/>
        <v>0</v>
      </c>
      <c r="DK1020" s="36">
        <f t="shared" si="2369"/>
        <v>0</v>
      </c>
      <c r="DL1020" s="36">
        <f t="shared" si="2370"/>
        <v>0</v>
      </c>
      <c r="DM1020" s="36">
        <f t="shared" si="2371"/>
        <v>0</v>
      </c>
      <c r="DN1020" s="36">
        <f t="shared" ca="1" si="2420"/>
        <v>4.6137290849905055E-12</v>
      </c>
      <c r="DO1020" s="64" cm="1">
        <f t="array" ref="DO1020">IFERROR(INDEX(Tbl_FwdNom,$B1020,MATCH(LIDt,Tbl_FwdNom_Cols,0)),0)</f>
        <v>7.5164492389999999</v>
      </c>
      <c r="DP1020" s="64">
        <f t="shared" ca="1" si="2421"/>
        <v>7.4551970560000003</v>
      </c>
      <c r="DQ1020" s="64">
        <f t="shared" ca="1" si="2372"/>
        <v>6.0099714378825109E-3</v>
      </c>
      <c r="DR1020" s="70">
        <f t="shared" ca="1" si="2373"/>
        <v>0.99402593253693849</v>
      </c>
      <c r="DS1020" s="70">
        <f ca="1">PRODUCT($DR$8:DR1020)</f>
        <v>5.8024614933696703E-4</v>
      </c>
      <c r="DT1020" s="36">
        <f t="shared" ca="1" si="2374"/>
        <v>0</v>
      </c>
      <c r="DU1020" s="36">
        <f t="shared" ca="1" si="2375"/>
        <v>0</v>
      </c>
      <c r="DV1020" s="36">
        <f t="shared" ca="1" si="2376"/>
        <v>0</v>
      </c>
      <c r="DW1020" s="36">
        <f t="shared" ca="1" si="2377"/>
        <v>0</v>
      </c>
      <c r="DX1020" s="36">
        <f t="shared" ca="1" si="2378"/>
        <v>0</v>
      </c>
      <c r="DY1020" s="36">
        <f t="shared" ca="1" si="2379"/>
        <v>0</v>
      </c>
      <c r="DZ1020" s="36">
        <f t="shared" ca="1" si="2380"/>
        <v>0</v>
      </c>
      <c r="EA1020" s="36">
        <f t="shared" ca="1" si="2381"/>
        <v>0</v>
      </c>
      <c r="EB1020" s="36">
        <f t="shared" ca="1" si="2382"/>
        <v>0</v>
      </c>
      <c r="EC1020" s="36">
        <f t="shared" ca="1" si="2383"/>
        <v>0</v>
      </c>
      <c r="ED1020" s="36">
        <f t="shared" ca="1" si="2384"/>
        <v>0</v>
      </c>
      <c r="EE1020" s="36">
        <f t="shared" ca="1" si="2422"/>
        <v>0</v>
      </c>
      <c r="EF1020" s="36">
        <f t="shared" ca="1" si="2385"/>
        <v>0</v>
      </c>
      <c r="EG1020" s="64"/>
      <c r="EH1020" s="64"/>
      <c r="EI1020" s="64"/>
      <c r="EJ1020" s="70"/>
      <c r="EK1020" s="70"/>
      <c r="EL1020" s="70"/>
      <c r="EM1020" s="70"/>
      <c r="EN1020" s="70"/>
      <c r="EO1020" s="36">
        <f t="shared" si="2386"/>
        <v>0</v>
      </c>
      <c r="EP1020" s="36">
        <f t="shared" si="2387"/>
        <v>0</v>
      </c>
      <c r="EQ1020" s="36">
        <f t="shared" si="2388"/>
        <v>0</v>
      </c>
      <c r="ER1020" s="36">
        <f t="shared" si="2389"/>
        <v>0</v>
      </c>
      <c r="ES1020" s="36">
        <f t="shared" si="2390"/>
        <v>0</v>
      </c>
      <c r="ET1020" s="36">
        <f t="shared" si="2391"/>
        <v>0</v>
      </c>
      <c r="EU1020" s="36">
        <f t="shared" si="2423"/>
        <v>0</v>
      </c>
      <c r="EV1020" s="36">
        <f t="shared" si="2392"/>
        <v>0</v>
      </c>
      <c r="EW1020" s="36">
        <f t="shared" si="2393"/>
        <v>0</v>
      </c>
      <c r="EX1020" s="36">
        <f t="shared" si="2424"/>
        <v>0</v>
      </c>
      <c r="EY1020" s="36">
        <f t="shared" si="2394"/>
        <v>0</v>
      </c>
      <c r="EZ1020" s="36">
        <f t="shared" si="2395"/>
        <v>0</v>
      </c>
      <c r="FA1020" s="36">
        <f t="shared" si="2396"/>
        <v>0</v>
      </c>
      <c r="FB1020" s="36">
        <f t="shared" si="2397"/>
        <v>0</v>
      </c>
      <c r="FC1020" s="36">
        <f t="shared" si="2425"/>
        <v>0</v>
      </c>
      <c r="FD1020" s="36">
        <f t="shared" si="2398"/>
        <v>0</v>
      </c>
      <c r="FE1020" s="36">
        <f t="shared" si="2399"/>
        <v>0</v>
      </c>
      <c r="FF1020" s="36">
        <f t="shared" si="2426"/>
        <v>0</v>
      </c>
      <c r="FG1020" s="36">
        <f t="shared" si="2400"/>
        <v>0</v>
      </c>
      <c r="FH1020" s="36">
        <f t="shared" si="2401"/>
        <v>0</v>
      </c>
      <c r="FI1020" s="36">
        <f t="shared" si="2402"/>
        <v>0</v>
      </c>
      <c r="FJ1020" s="36">
        <f t="shared" ca="1" si="2403"/>
        <v>0</v>
      </c>
      <c r="FK1020" s="36">
        <f t="shared" si="2404"/>
        <v>0</v>
      </c>
      <c r="FL1020" s="36">
        <f t="shared" si="2405"/>
        <v>0</v>
      </c>
      <c r="FM1020" s="36">
        <f t="shared" ca="1" si="2406"/>
        <v>0</v>
      </c>
      <c r="FN1020" s="36">
        <f t="shared" ca="1" si="2428"/>
        <v>0</v>
      </c>
    </row>
    <row r="1021" spans="2:170" x14ac:dyDescent="0.25">
      <c r="B1021" s="2">
        <v>1013</v>
      </c>
      <c r="C1021" s="2">
        <f t="shared" si="2434"/>
        <v>85</v>
      </c>
      <c r="D1021" s="2">
        <f t="shared" si="2431"/>
        <v>1037</v>
      </c>
      <c r="E1021" s="2">
        <f t="shared" si="2429"/>
        <v>87</v>
      </c>
      <c r="F1021" s="189">
        <f t="shared" si="2433"/>
        <v>76549</v>
      </c>
      <c r="G1021" s="2">
        <f t="shared" si="2432"/>
        <v>7</v>
      </c>
      <c r="H1021" s="187">
        <f t="shared" si="2283"/>
        <v>119</v>
      </c>
      <c r="I1021" s="186">
        <f t="shared" si="2430"/>
        <v>119</v>
      </c>
      <c r="J1021" s="2">
        <f t="shared" si="2284"/>
        <v>0</v>
      </c>
      <c r="K1021" s="2">
        <f t="shared" si="2285"/>
        <v>1</v>
      </c>
      <c r="L1021">
        <f t="shared" si="2286"/>
        <v>2</v>
      </c>
      <c r="M1021" s="190">
        <f t="shared" si="2407"/>
        <v>0.93</v>
      </c>
      <c r="N1021">
        <f t="shared" si="2287"/>
        <v>1</v>
      </c>
      <c r="O1021">
        <f t="shared" si="2288"/>
        <v>100</v>
      </c>
      <c r="P1021" s="58">
        <f t="shared" si="2289"/>
        <v>4.1850000000000005</v>
      </c>
      <c r="Q1021" s="106">
        <f t="shared" si="2290"/>
        <v>1</v>
      </c>
      <c r="R1021" s="59">
        <f t="shared" si="2291"/>
        <v>1</v>
      </c>
      <c r="S1021" s="32">
        <f t="shared" si="2408"/>
        <v>1</v>
      </c>
      <c r="T1021">
        <f t="shared" si="2292"/>
        <v>1</v>
      </c>
      <c r="U1021" s="32">
        <f t="shared" si="2409"/>
        <v>0.93</v>
      </c>
      <c r="V1021">
        <f t="shared" si="2293"/>
        <v>1</v>
      </c>
      <c r="W1021">
        <f t="shared" si="2294"/>
        <v>100</v>
      </c>
      <c r="X1021" s="58">
        <f t="shared" si="2295"/>
        <v>1</v>
      </c>
      <c r="Y1021" s="58">
        <f t="shared" si="2296"/>
        <v>1</v>
      </c>
      <c r="Z1021" s="32">
        <f t="shared" si="2297"/>
        <v>1</v>
      </c>
      <c r="AA1021" s="32">
        <f t="shared" si="2298"/>
        <v>1</v>
      </c>
      <c r="AB1021" s="59">
        <f t="shared" si="2299"/>
        <v>4.9056245199999996E-3</v>
      </c>
      <c r="AC1021" s="59">
        <f t="shared" si="2300"/>
        <v>4.9056245199999996E-3</v>
      </c>
      <c r="AD1021">
        <f t="shared" si="2301"/>
        <v>1</v>
      </c>
      <c r="AE1021" s="59">
        <f t="shared" si="2302"/>
        <v>0</v>
      </c>
      <c r="AF1021" s="59">
        <f t="shared" si="2303"/>
        <v>4.1758461800000006E-3</v>
      </c>
      <c r="AG1021" s="59">
        <f t="shared" si="2304"/>
        <v>4.1758461800000006E-3</v>
      </c>
      <c r="AH1021">
        <f t="shared" si="2305"/>
        <v>1</v>
      </c>
      <c r="AI1021" s="59">
        <f t="shared" si="2306"/>
        <v>0</v>
      </c>
      <c r="AJ1021" s="59">
        <f t="shared" si="2307"/>
        <v>0</v>
      </c>
      <c r="AK1021" s="59">
        <f t="shared" si="2308"/>
        <v>0</v>
      </c>
      <c r="AL1021" s="59">
        <f t="shared" si="2309"/>
        <v>0</v>
      </c>
      <c r="AM1021" s="12">
        <f t="shared" si="2410"/>
        <v>0</v>
      </c>
      <c r="AN1021" s="12">
        <f t="shared" si="2411"/>
        <v>0</v>
      </c>
      <c r="AO1021" s="66">
        <f t="shared" si="2310"/>
        <v>0</v>
      </c>
      <c r="AP1021" s="66">
        <f t="shared" si="2311"/>
        <v>0</v>
      </c>
      <c r="AQ1021" s="59">
        <f t="shared" si="2312"/>
        <v>0</v>
      </c>
      <c r="AR1021" s="59">
        <f t="shared" si="2313"/>
        <v>0</v>
      </c>
      <c r="AS1021" s="59">
        <f t="shared" si="2314"/>
        <v>0</v>
      </c>
      <c r="AT1021" s="12">
        <f t="shared" si="2315"/>
        <v>0</v>
      </c>
      <c r="AU1021" s="59">
        <f t="shared" si="2412"/>
        <v>0</v>
      </c>
      <c r="AV1021" s="59">
        <f t="shared" si="2413"/>
        <v>0</v>
      </c>
      <c r="AW1021" s="70">
        <f t="shared" si="2316"/>
        <v>0</v>
      </c>
      <c r="AX1021" s="20">
        <f t="shared" si="2317"/>
        <v>200000</v>
      </c>
      <c r="AY1021" s="20">
        <f t="shared" si="2318"/>
        <v>0</v>
      </c>
      <c r="AZ1021" s="20">
        <f t="shared" si="2319"/>
        <v>0</v>
      </c>
      <c r="BA1021" s="20">
        <f t="shared" si="2320"/>
        <v>200000</v>
      </c>
      <c r="BB1021" s="36">
        <f t="shared" si="2321"/>
        <v>1</v>
      </c>
      <c r="BC1021" s="36">
        <f t="shared" si="2322"/>
        <v>0</v>
      </c>
      <c r="BD1021" s="80">
        <f t="shared" si="2323"/>
        <v>0</v>
      </c>
      <c r="BE1021" s="36">
        <f t="shared" si="2324"/>
        <v>0</v>
      </c>
      <c r="BF1021" s="36">
        <f t="shared" si="2325"/>
        <v>0</v>
      </c>
      <c r="BG1021" s="36">
        <f t="shared" si="2326"/>
        <v>0</v>
      </c>
      <c r="BH1021" s="36">
        <f t="shared" si="2327"/>
        <v>0</v>
      </c>
      <c r="BI1021" s="36">
        <f t="shared" si="2328"/>
        <v>0</v>
      </c>
      <c r="BJ1021" s="36">
        <f t="shared" si="2329"/>
        <v>0</v>
      </c>
      <c r="BK1021" s="36">
        <f t="shared" si="2330"/>
        <v>0</v>
      </c>
      <c r="BL1021" s="68">
        <f>IF(OR(AT1021=0,E1021&gt;ProjTerm),0,VLOOKUP(D1021,'Life Events'!$AE$5:$AI$1206,5,FALSE))</f>
        <v>0</v>
      </c>
      <c r="BM1021" s="93">
        <f t="shared" si="2331"/>
        <v>0</v>
      </c>
      <c r="BN1021" s="93">
        <f t="shared" si="2332"/>
        <v>0</v>
      </c>
      <c r="BO1021" s="36">
        <f t="shared" si="2333"/>
        <v>0</v>
      </c>
      <c r="BP1021" s="36">
        <f t="shared" si="2334"/>
        <v>0</v>
      </c>
      <c r="BQ1021" s="36">
        <f t="shared" si="2335"/>
        <v>0</v>
      </c>
      <c r="BR1021" s="36">
        <f t="shared" si="2336"/>
        <v>154.78110000000001</v>
      </c>
      <c r="BS1021" s="36">
        <f t="shared" si="2337"/>
        <v>0</v>
      </c>
      <c r="BT1021" s="36">
        <f t="shared" si="2338"/>
        <v>0</v>
      </c>
      <c r="BU1021" s="70" cm="1">
        <f t="array" ref="BU1021">IF(AND(ActInt=1,$J1021=0),INDEX(Tbl_FwdNom,$B1021-IVP,MATCH(ValnDt,Tbl_FwdNom_Cols)),INDEX(Tbl_FwdNom,$B1021,MATCH(StartDt,Tbl_FwdNom_Cols)))</f>
        <v>8.3487694270000006</v>
      </c>
      <c r="BV1021" s="70" cm="1">
        <f t="array" ref="BV1021">INDEX(Tbl_FwdReal,$B1021,MATCH(StartDt,Tbl_FwdReal_Cols))</f>
        <v>2.6300972539999998</v>
      </c>
      <c r="BW1021" s="70" cm="1">
        <f t="array" ref="BW1021">IF(RunType&lt;&gt;"OPN",INDEX(Tbl_FwdReal,$B1021,MATCH(ValnDt,Tbl_FwdReal_Cols)),IF(AND($J1021=0,ActInt=1),INDEX(Tbl_FwdReal,$B1021-IVP,MATCH(ValnDt,Tbl_FwdReal_Cols)),-999))*$K1021</f>
        <v>2.6300972539999998</v>
      </c>
      <c r="BX1021" s="70">
        <f t="shared" si="2339"/>
        <v>2.6300972539999998E-2</v>
      </c>
      <c r="BY1021" s="70">
        <f t="shared" si="2414"/>
        <v>5.5721199979444691E-2</v>
      </c>
      <c r="BZ1021" s="64">
        <f t="shared" si="2427"/>
        <v>4.5289025578529873E-3</v>
      </c>
      <c r="CA1021" s="70" cm="1">
        <f t="array" ref="CA1021">IF($J1021=1,CA1020*(1+INDEX(Tbl_CPI,$B1021,MATCH(IF(RunType="OPN",StartDt,ValnDt),Tbl_CPI_Cols))),0)</f>
        <v>0</v>
      </c>
      <c r="CB1021" s="70">
        <f t="shared" si="2415"/>
        <v>224.97978475489049</v>
      </c>
      <c r="CC1021" s="70">
        <f t="shared" si="2416"/>
        <v>219.94976098546425</v>
      </c>
      <c r="CD1021" s="36">
        <f t="shared" si="2340"/>
        <v>1114.2288308588643</v>
      </c>
      <c r="CE1021" s="36">
        <f t="shared" si="2341"/>
        <v>0</v>
      </c>
      <c r="CF1021" s="36">
        <f t="shared" si="2342"/>
        <v>0</v>
      </c>
      <c r="CG1021" s="36">
        <f t="shared" si="2343"/>
        <v>0</v>
      </c>
      <c r="CH1021" s="36">
        <f t="shared" si="2344"/>
        <v>0</v>
      </c>
      <c r="CI1021" s="36">
        <f t="shared" si="2345"/>
        <v>0</v>
      </c>
      <c r="CJ1021" s="36">
        <f t="shared" si="2346"/>
        <v>0</v>
      </c>
      <c r="CK1021" s="36">
        <f t="shared" si="2347"/>
        <v>0</v>
      </c>
      <c r="CL1021" s="36">
        <f t="shared" si="2348"/>
        <v>0</v>
      </c>
      <c r="CM1021" s="36">
        <f t="shared" si="2349"/>
        <v>0</v>
      </c>
      <c r="CN1021" s="36">
        <f t="shared" si="2350"/>
        <v>0</v>
      </c>
      <c r="CO1021" s="20">
        <f t="shared" si="2351"/>
        <v>120000</v>
      </c>
      <c r="CP1021" s="20">
        <f t="shared" si="2352"/>
        <v>2</v>
      </c>
      <c r="CQ1021" s="64" t="e">
        <f t="shared" si="2353"/>
        <v>#N/A</v>
      </c>
      <c r="CR1021" s="64" t="e">
        <f t="shared" si="2354"/>
        <v>#N/A</v>
      </c>
      <c r="CS1021" s="36" t="e">
        <f t="shared" si="2355"/>
        <v>#N/A</v>
      </c>
      <c r="CT1021" s="36">
        <f t="shared" si="2356"/>
        <v>0</v>
      </c>
      <c r="CU1021" s="36">
        <f t="shared" si="2357"/>
        <v>0</v>
      </c>
      <c r="CV1021" s="36">
        <f t="shared" si="2417"/>
        <v>0</v>
      </c>
      <c r="CW1021" s="36">
        <f t="shared" si="2358"/>
        <v>0</v>
      </c>
      <c r="CX1021" s="36">
        <f t="shared" si="2359"/>
        <v>0</v>
      </c>
      <c r="CY1021" s="36">
        <f t="shared" si="2360"/>
        <v>0</v>
      </c>
      <c r="CZ1021" s="36">
        <f t="shared" si="2418"/>
        <v>0</v>
      </c>
      <c r="DA1021" s="64">
        <f t="shared" si="2361"/>
        <v>6.7044737430297374E-3</v>
      </c>
      <c r="DB1021" s="70">
        <f t="shared" si="2419"/>
        <v>0.99334017686630338</v>
      </c>
      <c r="DC1021" s="70">
        <f>PRODUCT($DB$8:DB1021)</f>
        <v>1.3955565768505998E-4</v>
      </c>
      <c r="DD1021" s="36">
        <f t="shared" si="2362"/>
        <v>0</v>
      </c>
      <c r="DE1021" s="36">
        <f t="shared" si="2363"/>
        <v>0</v>
      </c>
      <c r="DF1021" s="36">
        <f t="shared" si="2364"/>
        <v>0</v>
      </c>
      <c r="DG1021" s="36">
        <f t="shared" si="2365"/>
        <v>0</v>
      </c>
      <c r="DH1021" s="36">
        <f t="shared" si="2366"/>
        <v>0</v>
      </c>
      <c r="DI1021" s="36">
        <f t="shared" si="2367"/>
        <v>0</v>
      </c>
      <c r="DJ1021" s="36">
        <f t="shared" si="2368"/>
        <v>0</v>
      </c>
      <c r="DK1021" s="36">
        <f t="shared" si="2369"/>
        <v>0</v>
      </c>
      <c r="DL1021" s="36">
        <f t="shared" si="2370"/>
        <v>0</v>
      </c>
      <c r="DM1021" s="36">
        <f t="shared" si="2371"/>
        <v>0</v>
      </c>
      <c r="DN1021" s="36">
        <f t="shared" ca="1" si="2420"/>
        <v>4.6137290849905055E-12</v>
      </c>
      <c r="DO1021" s="64" cm="1">
        <f t="array" ref="DO1021">IFERROR(INDEX(Tbl_FwdNom,$B1021,MATCH(LIDt,Tbl_FwdNom_Cols,0)),0)</f>
        <v>7.5147473180000004</v>
      </c>
      <c r="DP1021" s="64">
        <f t="shared" ca="1" si="2421"/>
        <v>7.4534961050000001</v>
      </c>
      <c r="DQ1021" s="64">
        <f t="shared" ca="1" si="2372"/>
        <v>6.0086443839655335E-3</v>
      </c>
      <c r="DR1021" s="70">
        <f t="shared" ca="1" si="2373"/>
        <v>0.99402724378412777</v>
      </c>
      <c r="DS1021" s="70">
        <f ca="1">PRODUCT($DR$8:DR1021)</f>
        <v>5.7678048054177872E-4</v>
      </c>
      <c r="DT1021" s="36">
        <f t="shared" ca="1" si="2374"/>
        <v>0</v>
      </c>
      <c r="DU1021" s="36">
        <f t="shared" ca="1" si="2375"/>
        <v>0</v>
      </c>
      <c r="DV1021" s="36">
        <f t="shared" ca="1" si="2376"/>
        <v>0</v>
      </c>
      <c r="DW1021" s="36">
        <f t="shared" ca="1" si="2377"/>
        <v>0</v>
      </c>
      <c r="DX1021" s="36">
        <f t="shared" ca="1" si="2378"/>
        <v>0</v>
      </c>
      <c r="DY1021" s="36">
        <f t="shared" ca="1" si="2379"/>
        <v>0</v>
      </c>
      <c r="DZ1021" s="36">
        <f t="shared" ca="1" si="2380"/>
        <v>0</v>
      </c>
      <c r="EA1021" s="36">
        <f t="shared" ca="1" si="2381"/>
        <v>0</v>
      </c>
      <c r="EB1021" s="36">
        <f t="shared" ca="1" si="2382"/>
        <v>0</v>
      </c>
      <c r="EC1021" s="36">
        <f t="shared" ca="1" si="2383"/>
        <v>0</v>
      </c>
      <c r="ED1021" s="36">
        <f t="shared" ca="1" si="2384"/>
        <v>0</v>
      </c>
      <c r="EE1021" s="36">
        <f t="shared" ca="1" si="2422"/>
        <v>0</v>
      </c>
      <c r="EF1021" s="36">
        <f t="shared" ca="1" si="2385"/>
        <v>0</v>
      </c>
      <c r="EG1021" s="64"/>
      <c r="EH1021" s="64"/>
      <c r="EI1021" s="64"/>
      <c r="EJ1021" s="70"/>
      <c r="EK1021" s="70"/>
      <c r="EL1021" s="70"/>
      <c r="EM1021" s="70"/>
      <c r="EN1021" s="70"/>
      <c r="EO1021" s="36">
        <f t="shared" si="2386"/>
        <v>0</v>
      </c>
      <c r="EP1021" s="36">
        <f t="shared" si="2387"/>
        <v>0</v>
      </c>
      <c r="EQ1021" s="36">
        <f t="shared" si="2388"/>
        <v>0</v>
      </c>
      <c r="ER1021" s="36">
        <f t="shared" si="2389"/>
        <v>0</v>
      </c>
      <c r="ES1021" s="36">
        <f t="shared" si="2390"/>
        <v>0</v>
      </c>
      <c r="ET1021" s="36">
        <f t="shared" si="2391"/>
        <v>0</v>
      </c>
      <c r="EU1021" s="36">
        <f t="shared" si="2423"/>
        <v>0</v>
      </c>
      <c r="EV1021" s="36">
        <f t="shared" si="2392"/>
        <v>0</v>
      </c>
      <c r="EW1021" s="36">
        <f t="shared" si="2393"/>
        <v>0</v>
      </c>
      <c r="EX1021" s="36">
        <f t="shared" si="2424"/>
        <v>0</v>
      </c>
      <c r="EY1021" s="36">
        <f t="shared" si="2394"/>
        <v>0</v>
      </c>
      <c r="EZ1021" s="36">
        <f t="shared" si="2395"/>
        <v>0</v>
      </c>
      <c r="FA1021" s="36">
        <f t="shared" si="2396"/>
        <v>0</v>
      </c>
      <c r="FB1021" s="36">
        <f t="shared" si="2397"/>
        <v>0</v>
      </c>
      <c r="FC1021" s="36">
        <f t="shared" si="2425"/>
        <v>0</v>
      </c>
      <c r="FD1021" s="36">
        <f t="shared" si="2398"/>
        <v>0</v>
      </c>
      <c r="FE1021" s="36">
        <f t="shared" si="2399"/>
        <v>0</v>
      </c>
      <c r="FF1021" s="36">
        <f t="shared" si="2426"/>
        <v>0</v>
      </c>
      <c r="FG1021" s="36">
        <f t="shared" si="2400"/>
        <v>0</v>
      </c>
      <c r="FH1021" s="36">
        <f t="shared" si="2401"/>
        <v>0</v>
      </c>
      <c r="FI1021" s="36">
        <f t="shared" si="2402"/>
        <v>0</v>
      </c>
      <c r="FJ1021" s="36">
        <f t="shared" ca="1" si="2403"/>
        <v>0</v>
      </c>
      <c r="FK1021" s="36">
        <f t="shared" si="2404"/>
        <v>0</v>
      </c>
      <c r="FL1021" s="36">
        <f t="shared" si="2405"/>
        <v>0</v>
      </c>
      <c r="FM1021" s="36">
        <f t="shared" ca="1" si="2406"/>
        <v>0</v>
      </c>
      <c r="FN1021" s="36">
        <f t="shared" ca="1" si="2428"/>
        <v>0</v>
      </c>
    </row>
    <row r="1022" spans="2:170" x14ac:dyDescent="0.25">
      <c r="B1022" s="2">
        <v>1014</v>
      </c>
      <c r="C1022" s="2">
        <f t="shared" ref="C1022:C1085" si="2435">IF(B1022&lt;=0,0,ROUNDUP(B1022/12,0))</f>
        <v>85</v>
      </c>
      <c r="D1022" s="2">
        <f t="shared" si="2431"/>
        <v>1038</v>
      </c>
      <c r="E1022" s="2">
        <f t="shared" si="2429"/>
        <v>87</v>
      </c>
      <c r="F1022" s="189">
        <f t="shared" si="2433"/>
        <v>76580</v>
      </c>
      <c r="G1022" s="2">
        <f t="shared" si="2432"/>
        <v>8</v>
      </c>
      <c r="H1022" s="187">
        <f t="shared" si="2283"/>
        <v>119.08333333333334</v>
      </c>
      <c r="I1022" s="186">
        <f t="shared" si="2430"/>
        <v>119</v>
      </c>
      <c r="J1022" s="2">
        <f t="shared" si="2284"/>
        <v>0</v>
      </c>
      <c r="K1022" s="2">
        <f t="shared" si="2285"/>
        <v>1</v>
      </c>
      <c r="L1022">
        <f t="shared" si="2286"/>
        <v>2</v>
      </c>
      <c r="M1022" s="190">
        <f t="shared" si="2407"/>
        <v>0.93</v>
      </c>
      <c r="N1022">
        <f t="shared" si="2287"/>
        <v>1</v>
      </c>
      <c r="O1022">
        <f t="shared" si="2288"/>
        <v>100</v>
      </c>
      <c r="P1022" s="58">
        <f t="shared" si="2289"/>
        <v>4.1850000000000005</v>
      </c>
      <c r="Q1022" s="106">
        <f t="shared" si="2290"/>
        <v>1</v>
      </c>
      <c r="R1022" s="59">
        <f t="shared" si="2291"/>
        <v>1</v>
      </c>
      <c r="S1022" s="32">
        <f t="shared" si="2408"/>
        <v>1</v>
      </c>
      <c r="T1022">
        <f t="shared" si="2292"/>
        <v>1</v>
      </c>
      <c r="U1022" s="32">
        <f t="shared" si="2409"/>
        <v>0.93</v>
      </c>
      <c r="V1022">
        <f t="shared" si="2293"/>
        <v>1</v>
      </c>
      <c r="W1022">
        <f t="shared" si="2294"/>
        <v>100</v>
      </c>
      <c r="X1022" s="58">
        <f t="shared" si="2295"/>
        <v>1</v>
      </c>
      <c r="Y1022" s="58">
        <f t="shared" si="2296"/>
        <v>1</v>
      </c>
      <c r="Z1022" s="32">
        <f t="shared" si="2297"/>
        <v>1</v>
      </c>
      <c r="AA1022" s="32">
        <f t="shared" si="2298"/>
        <v>1</v>
      </c>
      <c r="AB1022" s="59">
        <f t="shared" si="2299"/>
        <v>4.9056245199999996E-3</v>
      </c>
      <c r="AC1022" s="59">
        <f t="shared" si="2300"/>
        <v>4.9056245199999996E-3</v>
      </c>
      <c r="AD1022">
        <f t="shared" si="2301"/>
        <v>1</v>
      </c>
      <c r="AE1022" s="59">
        <f t="shared" si="2302"/>
        <v>0</v>
      </c>
      <c r="AF1022" s="59">
        <f t="shared" si="2303"/>
        <v>4.1758461800000006E-3</v>
      </c>
      <c r="AG1022" s="59">
        <f t="shared" si="2304"/>
        <v>4.1758461800000006E-3</v>
      </c>
      <c r="AH1022">
        <f t="shared" si="2305"/>
        <v>1</v>
      </c>
      <c r="AI1022" s="59">
        <f t="shared" si="2306"/>
        <v>0</v>
      </c>
      <c r="AJ1022" s="59">
        <f t="shared" si="2307"/>
        <v>0</v>
      </c>
      <c r="AK1022" s="59">
        <f t="shared" si="2308"/>
        <v>0</v>
      </c>
      <c r="AL1022" s="59">
        <f t="shared" si="2309"/>
        <v>0</v>
      </c>
      <c r="AM1022" s="12">
        <f t="shared" si="2410"/>
        <v>0</v>
      </c>
      <c r="AN1022" s="12">
        <f t="shared" si="2411"/>
        <v>0</v>
      </c>
      <c r="AO1022" s="66">
        <f t="shared" si="2310"/>
        <v>0</v>
      </c>
      <c r="AP1022" s="66">
        <f t="shared" si="2311"/>
        <v>0</v>
      </c>
      <c r="AQ1022" s="59">
        <f t="shared" si="2312"/>
        <v>0</v>
      </c>
      <c r="AR1022" s="59">
        <f t="shared" si="2313"/>
        <v>0</v>
      </c>
      <c r="AS1022" s="59">
        <f t="shared" si="2314"/>
        <v>0</v>
      </c>
      <c r="AT1022" s="12">
        <f t="shared" si="2315"/>
        <v>0</v>
      </c>
      <c r="AU1022" s="59">
        <f t="shared" si="2412"/>
        <v>0</v>
      </c>
      <c r="AV1022" s="59">
        <f t="shared" si="2413"/>
        <v>0</v>
      </c>
      <c r="AW1022" s="70">
        <f t="shared" si="2316"/>
        <v>0</v>
      </c>
      <c r="AX1022" s="20">
        <f t="shared" si="2317"/>
        <v>200000</v>
      </c>
      <c r="AY1022" s="20">
        <f t="shared" si="2318"/>
        <v>0</v>
      </c>
      <c r="AZ1022" s="20">
        <f t="shared" si="2319"/>
        <v>0</v>
      </c>
      <c r="BA1022" s="20">
        <f t="shared" si="2320"/>
        <v>200000</v>
      </c>
      <c r="BB1022" s="36">
        <f t="shared" si="2321"/>
        <v>1</v>
      </c>
      <c r="BC1022" s="36">
        <f t="shared" si="2322"/>
        <v>0</v>
      </c>
      <c r="BD1022" s="80">
        <f t="shared" si="2323"/>
        <v>0</v>
      </c>
      <c r="BE1022" s="36">
        <f t="shared" si="2324"/>
        <v>0</v>
      </c>
      <c r="BF1022" s="36">
        <f t="shared" si="2325"/>
        <v>0</v>
      </c>
      <c r="BG1022" s="36">
        <f t="shared" si="2326"/>
        <v>0</v>
      </c>
      <c r="BH1022" s="36">
        <f t="shared" si="2327"/>
        <v>0</v>
      </c>
      <c r="BI1022" s="36">
        <f t="shared" si="2328"/>
        <v>0</v>
      </c>
      <c r="BJ1022" s="36">
        <f t="shared" si="2329"/>
        <v>0</v>
      </c>
      <c r="BK1022" s="36">
        <f t="shared" si="2330"/>
        <v>0</v>
      </c>
      <c r="BL1022" s="68">
        <f>IF(OR(AT1022=0,E1022&gt;ProjTerm),0,VLOOKUP(D1022,'Life Events'!$AE$5:$AI$1206,5,FALSE))</f>
        <v>0</v>
      </c>
      <c r="BM1022" s="93">
        <f t="shared" si="2331"/>
        <v>0</v>
      </c>
      <c r="BN1022" s="93">
        <f t="shared" si="2332"/>
        <v>0</v>
      </c>
      <c r="BO1022" s="36">
        <f t="shared" si="2333"/>
        <v>0</v>
      </c>
      <c r="BP1022" s="36">
        <f t="shared" si="2334"/>
        <v>0</v>
      </c>
      <c r="BQ1022" s="36">
        <f t="shared" si="2335"/>
        <v>0</v>
      </c>
      <c r="BR1022" s="36">
        <f t="shared" si="2336"/>
        <v>154.78110000000001</v>
      </c>
      <c r="BS1022" s="36">
        <f t="shared" si="2337"/>
        <v>0</v>
      </c>
      <c r="BT1022" s="36">
        <f t="shared" si="2338"/>
        <v>0</v>
      </c>
      <c r="BU1022" s="70" cm="1">
        <f t="array" ref="BU1022">IF(AND(ActInt=1,$J1022=0),INDEX(Tbl_FwdNom,$B1022-IVP,MATCH(ValnDt,Tbl_FwdNom_Cols)),INDEX(Tbl_FwdNom,$B1022,MATCH(StartDt,Tbl_FwdNom_Cols)))</f>
        <v>8.3428864810000007</v>
      </c>
      <c r="BV1022" s="70" cm="1">
        <f t="array" ref="BV1022">INDEX(Tbl_FwdReal,$B1022,MATCH(StartDt,Tbl_FwdReal_Cols))</f>
        <v>2.6267417489999998</v>
      </c>
      <c r="BW1022" s="70" cm="1">
        <f t="array" ref="BW1022">IF(RunType&lt;&gt;"OPN",INDEX(Tbl_FwdReal,$B1022,MATCH(ValnDt,Tbl_FwdReal_Cols)),IF(AND($J1022=0,ActInt=1),INDEX(Tbl_FwdReal,$B1022-IVP,MATCH(ValnDt,Tbl_FwdReal_Cols)),-999))*$K1022</f>
        <v>2.6267417489999998</v>
      </c>
      <c r="BX1022" s="70">
        <f t="shared" si="2339"/>
        <v>2.6267417489999997E-2</v>
      </c>
      <c r="BY1022" s="70">
        <f t="shared" si="2414"/>
        <v>5.5698394342288626E-2</v>
      </c>
      <c r="BZ1022" s="64">
        <f t="shared" si="2427"/>
        <v>4.5270942246422585E-3</v>
      </c>
      <c r="CA1022" s="70" cm="1">
        <f t="array" ref="CA1022">IF($J1022=1,CA1021*(1+INDEX(Tbl_CPI,$B1022,MATCH(IF(RunType="OPN",StartDt,ValnDt),Tbl_CPI_Cols))),0)</f>
        <v>0</v>
      </c>
      <c r="CB1022" s="70">
        <f t="shared" si="2415"/>
        <v>225.99828943911561</v>
      </c>
      <c r="CC1022" s="70">
        <f t="shared" si="2416"/>
        <v>219.94976098546425</v>
      </c>
      <c r="CD1022" s="36">
        <f t="shared" si="2340"/>
        <v>1114.2288308588643</v>
      </c>
      <c r="CE1022" s="36">
        <f t="shared" si="2341"/>
        <v>0</v>
      </c>
      <c r="CF1022" s="36">
        <f t="shared" si="2342"/>
        <v>0</v>
      </c>
      <c r="CG1022" s="36">
        <f t="shared" si="2343"/>
        <v>0</v>
      </c>
      <c r="CH1022" s="36">
        <f t="shared" si="2344"/>
        <v>0</v>
      </c>
      <c r="CI1022" s="36">
        <f t="shared" si="2345"/>
        <v>0</v>
      </c>
      <c r="CJ1022" s="36">
        <f t="shared" si="2346"/>
        <v>0</v>
      </c>
      <c r="CK1022" s="36">
        <f t="shared" si="2347"/>
        <v>0</v>
      </c>
      <c r="CL1022" s="36">
        <f t="shared" si="2348"/>
        <v>0</v>
      </c>
      <c r="CM1022" s="36">
        <f t="shared" si="2349"/>
        <v>0</v>
      </c>
      <c r="CN1022" s="36">
        <f t="shared" si="2350"/>
        <v>0</v>
      </c>
      <c r="CO1022" s="20">
        <f t="shared" si="2351"/>
        <v>120000</v>
      </c>
      <c r="CP1022" s="20">
        <f t="shared" si="2352"/>
        <v>2</v>
      </c>
      <c r="CQ1022" s="64" t="e">
        <f t="shared" si="2353"/>
        <v>#N/A</v>
      </c>
      <c r="CR1022" s="64" t="e">
        <f t="shared" si="2354"/>
        <v>#N/A</v>
      </c>
      <c r="CS1022" s="36" t="e">
        <f t="shared" si="2355"/>
        <v>#N/A</v>
      </c>
      <c r="CT1022" s="36">
        <f t="shared" si="2356"/>
        <v>0</v>
      </c>
      <c r="CU1022" s="36">
        <f t="shared" si="2357"/>
        <v>0</v>
      </c>
      <c r="CV1022" s="36">
        <f t="shared" si="2417"/>
        <v>0</v>
      </c>
      <c r="CW1022" s="36">
        <f t="shared" si="2358"/>
        <v>0</v>
      </c>
      <c r="CX1022" s="36">
        <f t="shared" si="2359"/>
        <v>0</v>
      </c>
      <c r="CY1022" s="36">
        <f t="shared" si="2360"/>
        <v>0</v>
      </c>
      <c r="CZ1022" s="36">
        <f t="shared" si="2418"/>
        <v>0</v>
      </c>
      <c r="DA1022" s="64">
        <f t="shared" si="2361"/>
        <v>6.6999185955822771E-3</v>
      </c>
      <c r="DB1022" s="70">
        <f t="shared" si="2419"/>
        <v>0.9933446715631713</v>
      </c>
      <c r="DC1022" s="70">
        <f>PRODUCT($DB$8:DB1022)</f>
        <v>1.3862686894794827E-4</v>
      </c>
      <c r="DD1022" s="36">
        <f t="shared" si="2362"/>
        <v>0</v>
      </c>
      <c r="DE1022" s="36">
        <f t="shared" si="2363"/>
        <v>0</v>
      </c>
      <c r="DF1022" s="36">
        <f t="shared" si="2364"/>
        <v>0</v>
      </c>
      <c r="DG1022" s="36">
        <f t="shared" si="2365"/>
        <v>0</v>
      </c>
      <c r="DH1022" s="36">
        <f t="shared" si="2366"/>
        <v>0</v>
      </c>
      <c r="DI1022" s="36">
        <f t="shared" si="2367"/>
        <v>0</v>
      </c>
      <c r="DJ1022" s="36">
        <f t="shared" si="2368"/>
        <v>0</v>
      </c>
      <c r="DK1022" s="36">
        <f t="shared" si="2369"/>
        <v>0</v>
      </c>
      <c r="DL1022" s="36">
        <f t="shared" si="2370"/>
        <v>0</v>
      </c>
      <c r="DM1022" s="36">
        <f t="shared" si="2371"/>
        <v>0</v>
      </c>
      <c r="DN1022" s="36">
        <f t="shared" ca="1" si="2420"/>
        <v>4.6137290849905055E-12</v>
      </c>
      <c r="DO1022" s="64" cm="1">
        <f t="array" ref="DO1022">IFERROR(INDEX(Tbl_FwdNom,$B1022,MATCH(LIDt,Tbl_FwdNom_Cols,0)),0)</f>
        <v>7.5130454240000004</v>
      </c>
      <c r="DP1022" s="64">
        <f t="shared" ca="1" si="2421"/>
        <v>7.4517951800000004</v>
      </c>
      <c r="DQ1022" s="64">
        <f t="shared" ca="1" si="2372"/>
        <v>6.0073173310772887E-3</v>
      </c>
      <c r="DR1022" s="70">
        <f t="shared" ca="1" si="2373"/>
        <v>0.99402855503375998</v>
      </c>
      <c r="DS1022" s="70">
        <f ca="1">PRODUCT($DR$8:DR1022)</f>
        <v>5.7333626764462199E-4</v>
      </c>
      <c r="DT1022" s="36">
        <f t="shared" ca="1" si="2374"/>
        <v>0</v>
      </c>
      <c r="DU1022" s="36">
        <f t="shared" ca="1" si="2375"/>
        <v>0</v>
      </c>
      <c r="DV1022" s="36">
        <f t="shared" ca="1" si="2376"/>
        <v>0</v>
      </c>
      <c r="DW1022" s="36">
        <f t="shared" ca="1" si="2377"/>
        <v>0</v>
      </c>
      <c r="DX1022" s="36">
        <f t="shared" ca="1" si="2378"/>
        <v>0</v>
      </c>
      <c r="DY1022" s="36">
        <f t="shared" ca="1" si="2379"/>
        <v>0</v>
      </c>
      <c r="DZ1022" s="36">
        <f t="shared" ca="1" si="2380"/>
        <v>0</v>
      </c>
      <c r="EA1022" s="36">
        <f t="shared" ca="1" si="2381"/>
        <v>0</v>
      </c>
      <c r="EB1022" s="36">
        <f t="shared" ca="1" si="2382"/>
        <v>0</v>
      </c>
      <c r="EC1022" s="36">
        <f t="shared" ca="1" si="2383"/>
        <v>0</v>
      </c>
      <c r="ED1022" s="36">
        <f t="shared" ca="1" si="2384"/>
        <v>0</v>
      </c>
      <c r="EE1022" s="36">
        <f t="shared" ca="1" si="2422"/>
        <v>0</v>
      </c>
      <c r="EF1022" s="36">
        <f t="shared" ca="1" si="2385"/>
        <v>0</v>
      </c>
      <c r="EG1022" s="64"/>
      <c r="EH1022" s="64"/>
      <c r="EI1022" s="64"/>
      <c r="EJ1022" s="70"/>
      <c r="EK1022" s="70"/>
      <c r="EL1022" s="70"/>
      <c r="EM1022" s="70"/>
      <c r="EN1022" s="70"/>
      <c r="EO1022" s="36">
        <f t="shared" si="2386"/>
        <v>0</v>
      </c>
      <c r="EP1022" s="36">
        <f t="shared" si="2387"/>
        <v>0</v>
      </c>
      <c r="EQ1022" s="36">
        <f t="shared" si="2388"/>
        <v>0</v>
      </c>
      <c r="ER1022" s="36">
        <f t="shared" si="2389"/>
        <v>0</v>
      </c>
      <c r="ES1022" s="36">
        <f t="shared" si="2390"/>
        <v>0</v>
      </c>
      <c r="ET1022" s="36">
        <f t="shared" si="2391"/>
        <v>0</v>
      </c>
      <c r="EU1022" s="36">
        <f t="shared" si="2423"/>
        <v>0</v>
      </c>
      <c r="EV1022" s="36">
        <f t="shared" si="2392"/>
        <v>0</v>
      </c>
      <c r="EW1022" s="36">
        <f t="shared" si="2393"/>
        <v>0</v>
      </c>
      <c r="EX1022" s="36">
        <f t="shared" si="2424"/>
        <v>0</v>
      </c>
      <c r="EY1022" s="36">
        <f t="shared" si="2394"/>
        <v>0</v>
      </c>
      <c r="EZ1022" s="36">
        <f t="shared" si="2395"/>
        <v>0</v>
      </c>
      <c r="FA1022" s="36">
        <f t="shared" si="2396"/>
        <v>0</v>
      </c>
      <c r="FB1022" s="36">
        <f t="shared" si="2397"/>
        <v>0</v>
      </c>
      <c r="FC1022" s="36">
        <f t="shared" si="2425"/>
        <v>0</v>
      </c>
      <c r="FD1022" s="36">
        <f t="shared" si="2398"/>
        <v>0</v>
      </c>
      <c r="FE1022" s="36">
        <f t="shared" si="2399"/>
        <v>0</v>
      </c>
      <c r="FF1022" s="36">
        <f t="shared" si="2426"/>
        <v>0</v>
      </c>
      <c r="FG1022" s="36">
        <f t="shared" si="2400"/>
        <v>0</v>
      </c>
      <c r="FH1022" s="36">
        <f t="shared" si="2401"/>
        <v>0</v>
      </c>
      <c r="FI1022" s="36">
        <f t="shared" si="2402"/>
        <v>0</v>
      </c>
      <c r="FJ1022" s="36">
        <f t="shared" ca="1" si="2403"/>
        <v>0</v>
      </c>
      <c r="FK1022" s="36">
        <f t="shared" si="2404"/>
        <v>0</v>
      </c>
      <c r="FL1022" s="36">
        <f t="shared" si="2405"/>
        <v>0</v>
      </c>
      <c r="FM1022" s="36">
        <f t="shared" ca="1" si="2406"/>
        <v>0</v>
      </c>
      <c r="FN1022" s="36">
        <f t="shared" ca="1" si="2428"/>
        <v>0</v>
      </c>
    </row>
    <row r="1023" spans="2:170" x14ac:dyDescent="0.25">
      <c r="B1023" s="2">
        <v>1015</v>
      </c>
      <c r="C1023" s="2">
        <f t="shared" si="2435"/>
        <v>85</v>
      </c>
      <c r="D1023" s="2">
        <f t="shared" si="2431"/>
        <v>1039</v>
      </c>
      <c r="E1023" s="2">
        <f t="shared" si="2429"/>
        <v>87</v>
      </c>
      <c r="F1023" s="189">
        <f t="shared" si="2433"/>
        <v>76610</v>
      </c>
      <c r="G1023" s="2">
        <f t="shared" si="2432"/>
        <v>9</v>
      </c>
      <c r="H1023" s="187">
        <f t="shared" si="2283"/>
        <v>119.16666666666666</v>
      </c>
      <c r="I1023" s="186">
        <f t="shared" si="2430"/>
        <v>119</v>
      </c>
      <c r="J1023" s="2">
        <f t="shared" si="2284"/>
        <v>0</v>
      </c>
      <c r="K1023" s="2">
        <f t="shared" si="2285"/>
        <v>1</v>
      </c>
      <c r="L1023">
        <f t="shared" si="2286"/>
        <v>2</v>
      </c>
      <c r="M1023" s="190">
        <f t="shared" si="2407"/>
        <v>0.93</v>
      </c>
      <c r="N1023">
        <f t="shared" si="2287"/>
        <v>1</v>
      </c>
      <c r="O1023">
        <f t="shared" si="2288"/>
        <v>100</v>
      </c>
      <c r="P1023" s="58">
        <f t="shared" si="2289"/>
        <v>4.1850000000000005</v>
      </c>
      <c r="Q1023" s="106">
        <f t="shared" si="2290"/>
        <v>1</v>
      </c>
      <c r="R1023" s="59">
        <f t="shared" si="2291"/>
        <v>1</v>
      </c>
      <c r="S1023" s="32">
        <f t="shared" si="2408"/>
        <v>1</v>
      </c>
      <c r="T1023">
        <f t="shared" si="2292"/>
        <v>1</v>
      </c>
      <c r="U1023" s="32">
        <f t="shared" si="2409"/>
        <v>0.93</v>
      </c>
      <c r="V1023">
        <f t="shared" si="2293"/>
        <v>1</v>
      </c>
      <c r="W1023">
        <f t="shared" si="2294"/>
        <v>100</v>
      </c>
      <c r="X1023" s="58">
        <f t="shared" si="2295"/>
        <v>1</v>
      </c>
      <c r="Y1023" s="58">
        <f t="shared" si="2296"/>
        <v>1</v>
      </c>
      <c r="Z1023" s="32">
        <f t="shared" si="2297"/>
        <v>1</v>
      </c>
      <c r="AA1023" s="32">
        <f t="shared" si="2298"/>
        <v>1</v>
      </c>
      <c r="AB1023" s="59">
        <f t="shared" si="2299"/>
        <v>4.9056245199999996E-3</v>
      </c>
      <c r="AC1023" s="59">
        <f t="shared" si="2300"/>
        <v>4.9056245199999996E-3</v>
      </c>
      <c r="AD1023">
        <f t="shared" si="2301"/>
        <v>1</v>
      </c>
      <c r="AE1023" s="59">
        <f t="shared" si="2302"/>
        <v>0</v>
      </c>
      <c r="AF1023" s="59">
        <f t="shared" si="2303"/>
        <v>4.1758461800000006E-3</v>
      </c>
      <c r="AG1023" s="59">
        <f t="shared" si="2304"/>
        <v>4.1758461800000006E-3</v>
      </c>
      <c r="AH1023">
        <f t="shared" si="2305"/>
        <v>1</v>
      </c>
      <c r="AI1023" s="59">
        <f t="shared" si="2306"/>
        <v>0</v>
      </c>
      <c r="AJ1023" s="59">
        <f t="shared" si="2307"/>
        <v>0</v>
      </c>
      <c r="AK1023" s="59">
        <f t="shared" si="2308"/>
        <v>0</v>
      </c>
      <c r="AL1023" s="59">
        <f t="shared" si="2309"/>
        <v>0</v>
      </c>
      <c r="AM1023" s="12">
        <f t="shared" si="2410"/>
        <v>0</v>
      </c>
      <c r="AN1023" s="12">
        <f t="shared" si="2411"/>
        <v>0</v>
      </c>
      <c r="AO1023" s="66">
        <f t="shared" si="2310"/>
        <v>0</v>
      </c>
      <c r="AP1023" s="66">
        <f t="shared" si="2311"/>
        <v>0</v>
      </c>
      <c r="AQ1023" s="59">
        <f t="shared" si="2312"/>
        <v>0</v>
      </c>
      <c r="AR1023" s="59">
        <f t="shared" si="2313"/>
        <v>0</v>
      </c>
      <c r="AS1023" s="59">
        <f t="shared" si="2314"/>
        <v>0</v>
      </c>
      <c r="AT1023" s="12">
        <f t="shared" si="2315"/>
        <v>0</v>
      </c>
      <c r="AU1023" s="59">
        <f t="shared" si="2412"/>
        <v>0</v>
      </c>
      <c r="AV1023" s="59">
        <f t="shared" si="2413"/>
        <v>0</v>
      </c>
      <c r="AW1023" s="70">
        <f t="shared" si="2316"/>
        <v>0</v>
      </c>
      <c r="AX1023" s="20">
        <f t="shared" si="2317"/>
        <v>200000</v>
      </c>
      <c r="AY1023" s="20">
        <f t="shared" si="2318"/>
        <v>0</v>
      </c>
      <c r="AZ1023" s="20">
        <f t="shared" si="2319"/>
        <v>0</v>
      </c>
      <c r="BA1023" s="20">
        <f t="shared" si="2320"/>
        <v>200000</v>
      </c>
      <c r="BB1023" s="36">
        <f t="shared" si="2321"/>
        <v>1</v>
      </c>
      <c r="BC1023" s="36">
        <f t="shared" si="2322"/>
        <v>0</v>
      </c>
      <c r="BD1023" s="80">
        <f t="shared" si="2323"/>
        <v>0</v>
      </c>
      <c r="BE1023" s="36">
        <f t="shared" si="2324"/>
        <v>0</v>
      </c>
      <c r="BF1023" s="36">
        <f t="shared" si="2325"/>
        <v>0</v>
      </c>
      <c r="BG1023" s="36">
        <f t="shared" si="2326"/>
        <v>0</v>
      </c>
      <c r="BH1023" s="36">
        <f t="shared" si="2327"/>
        <v>0</v>
      </c>
      <c r="BI1023" s="36">
        <f t="shared" si="2328"/>
        <v>0</v>
      </c>
      <c r="BJ1023" s="36">
        <f t="shared" si="2329"/>
        <v>0</v>
      </c>
      <c r="BK1023" s="36">
        <f t="shared" si="2330"/>
        <v>0</v>
      </c>
      <c r="BL1023" s="68">
        <f>IF(OR(AT1023=0,E1023&gt;ProjTerm),0,VLOOKUP(D1023,'Life Events'!$AE$5:$AI$1206,5,FALSE))</f>
        <v>0</v>
      </c>
      <c r="BM1023" s="93">
        <f t="shared" si="2331"/>
        <v>0</v>
      </c>
      <c r="BN1023" s="93">
        <f t="shared" si="2332"/>
        <v>0</v>
      </c>
      <c r="BO1023" s="36">
        <f t="shared" si="2333"/>
        <v>0</v>
      </c>
      <c r="BP1023" s="36">
        <f t="shared" si="2334"/>
        <v>0</v>
      </c>
      <c r="BQ1023" s="36">
        <f t="shared" si="2335"/>
        <v>0</v>
      </c>
      <c r="BR1023" s="36">
        <f t="shared" si="2336"/>
        <v>154.78110000000001</v>
      </c>
      <c r="BS1023" s="36">
        <f t="shared" si="2337"/>
        <v>0</v>
      </c>
      <c r="BT1023" s="36">
        <f t="shared" si="2338"/>
        <v>0</v>
      </c>
      <c r="BU1023" s="70" cm="1">
        <f t="array" ref="BU1023">IF(AND(ActInt=1,$J1023=0),INDEX(Tbl_FwdNom,$B1023-IVP,MATCH(ValnDt,Tbl_FwdNom_Cols)),INDEX(Tbl_FwdNom,$B1023,MATCH(StartDt,Tbl_FwdNom_Cols)))</f>
        <v>8.3370038550000007</v>
      </c>
      <c r="BV1023" s="70" cm="1">
        <f t="array" ref="BV1023">INDEX(Tbl_FwdReal,$B1023,MATCH(StartDt,Tbl_FwdReal_Cols))</f>
        <v>2.6233863550000001</v>
      </c>
      <c r="BW1023" s="70" cm="1">
        <f t="array" ref="BW1023">IF(RunType&lt;&gt;"OPN",INDEX(Tbl_FwdReal,$B1023,MATCH(ValnDt,Tbl_FwdReal_Cols)),IF(AND($J1023=0,ActInt=1),INDEX(Tbl_FwdReal,$B1023-IVP,MATCH(ValnDt,Tbl_FwdReal_Cols)),-999))*$K1023</f>
        <v>2.6233863550000001</v>
      </c>
      <c r="BX1023" s="70">
        <f t="shared" si="2339"/>
        <v>2.623386355E-2</v>
      </c>
      <c r="BY1023" s="70">
        <f t="shared" si="2414"/>
        <v>5.5675589190120611E-2</v>
      </c>
      <c r="BZ1023" s="64">
        <f t="shared" si="2427"/>
        <v>4.5252858940794116E-3</v>
      </c>
      <c r="CA1023" s="70" cm="1">
        <f t="array" ref="CA1023">IF($J1023=1,CA1022*(1+INDEX(Tbl_CPI,$B1023,MATCH(IF(RunType="OPN",StartDt,ValnDt),Tbl_CPI_Cols))),0)</f>
        <v>0</v>
      </c>
      <c r="CB1023" s="70">
        <f t="shared" si="2415"/>
        <v>227.02099631040051</v>
      </c>
      <c r="CC1023" s="70">
        <f t="shared" si="2416"/>
        <v>219.94976098546425</v>
      </c>
      <c r="CD1023" s="36">
        <f t="shared" si="2340"/>
        <v>1114.2288308588643</v>
      </c>
      <c r="CE1023" s="36">
        <f t="shared" si="2341"/>
        <v>0</v>
      </c>
      <c r="CF1023" s="36">
        <f t="shared" si="2342"/>
        <v>0</v>
      </c>
      <c r="CG1023" s="36">
        <f t="shared" si="2343"/>
        <v>0</v>
      </c>
      <c r="CH1023" s="36">
        <f t="shared" si="2344"/>
        <v>0</v>
      </c>
      <c r="CI1023" s="36">
        <f t="shared" si="2345"/>
        <v>0</v>
      </c>
      <c r="CJ1023" s="36">
        <f t="shared" si="2346"/>
        <v>0</v>
      </c>
      <c r="CK1023" s="36">
        <f t="shared" si="2347"/>
        <v>0</v>
      </c>
      <c r="CL1023" s="36">
        <f t="shared" si="2348"/>
        <v>0</v>
      </c>
      <c r="CM1023" s="36">
        <f t="shared" si="2349"/>
        <v>0</v>
      </c>
      <c r="CN1023" s="36">
        <f t="shared" si="2350"/>
        <v>0</v>
      </c>
      <c r="CO1023" s="20">
        <f t="shared" si="2351"/>
        <v>120000</v>
      </c>
      <c r="CP1023" s="20">
        <f t="shared" si="2352"/>
        <v>2</v>
      </c>
      <c r="CQ1023" s="64" t="e">
        <f t="shared" si="2353"/>
        <v>#N/A</v>
      </c>
      <c r="CR1023" s="64" t="e">
        <f t="shared" si="2354"/>
        <v>#N/A</v>
      </c>
      <c r="CS1023" s="36" t="e">
        <f t="shared" si="2355"/>
        <v>#N/A</v>
      </c>
      <c r="CT1023" s="36">
        <f t="shared" si="2356"/>
        <v>0</v>
      </c>
      <c r="CU1023" s="36">
        <f t="shared" si="2357"/>
        <v>0</v>
      </c>
      <c r="CV1023" s="36">
        <f t="shared" si="2417"/>
        <v>0</v>
      </c>
      <c r="CW1023" s="36">
        <f t="shared" si="2358"/>
        <v>0</v>
      </c>
      <c r="CX1023" s="36">
        <f t="shared" si="2359"/>
        <v>0</v>
      </c>
      <c r="CY1023" s="36">
        <f t="shared" si="2360"/>
        <v>0</v>
      </c>
      <c r="CZ1023" s="36">
        <f t="shared" si="2418"/>
        <v>0</v>
      </c>
      <c r="DA1023" s="64">
        <f t="shared" si="2361"/>
        <v>6.6953634691933051E-3</v>
      </c>
      <c r="DB1023" s="70">
        <f t="shared" si="2419"/>
        <v>0.99334916627993575</v>
      </c>
      <c r="DC1023" s="70">
        <f>PRODUCT($DB$8:DB1023)</f>
        <v>1.3770488469344233E-4</v>
      </c>
      <c r="DD1023" s="36">
        <f t="shared" si="2362"/>
        <v>0</v>
      </c>
      <c r="DE1023" s="36">
        <f t="shared" si="2363"/>
        <v>0</v>
      </c>
      <c r="DF1023" s="36">
        <f t="shared" si="2364"/>
        <v>0</v>
      </c>
      <c r="DG1023" s="36">
        <f t="shared" si="2365"/>
        <v>0</v>
      </c>
      <c r="DH1023" s="36">
        <f t="shared" si="2366"/>
        <v>0</v>
      </c>
      <c r="DI1023" s="36">
        <f t="shared" si="2367"/>
        <v>0</v>
      </c>
      <c r="DJ1023" s="36">
        <f t="shared" si="2368"/>
        <v>0</v>
      </c>
      <c r="DK1023" s="36">
        <f t="shared" si="2369"/>
        <v>0</v>
      </c>
      <c r="DL1023" s="36">
        <f t="shared" si="2370"/>
        <v>0</v>
      </c>
      <c r="DM1023" s="36">
        <f t="shared" si="2371"/>
        <v>0</v>
      </c>
      <c r="DN1023" s="36">
        <f t="shared" ca="1" si="2420"/>
        <v>4.6137290849905055E-12</v>
      </c>
      <c r="DO1023" s="64" cm="1">
        <f t="array" ref="DO1023">IFERROR(INDEX(Tbl_FwdNom,$B1023,MATCH(LIDt,Tbl_FwdNom_Cols,0)),0)</f>
        <v>7.511343557</v>
      </c>
      <c r="DP1023" s="64">
        <f t="shared" ca="1" si="2421"/>
        <v>7.4500942830000003</v>
      </c>
      <c r="DQ1023" s="64">
        <f t="shared" ca="1" si="2372"/>
        <v>6.0059902807787502E-3</v>
      </c>
      <c r="DR1023" s="70">
        <f t="shared" ca="1" si="2373"/>
        <v>0.99402986628429268</v>
      </c>
      <c r="DS1023" s="70">
        <f ca="1">PRODUCT($DR$8:DR1023)</f>
        <v>5.6991337346271899E-4</v>
      </c>
      <c r="DT1023" s="36">
        <f t="shared" ca="1" si="2374"/>
        <v>0</v>
      </c>
      <c r="DU1023" s="36">
        <f t="shared" ca="1" si="2375"/>
        <v>0</v>
      </c>
      <c r="DV1023" s="36">
        <f t="shared" ca="1" si="2376"/>
        <v>0</v>
      </c>
      <c r="DW1023" s="36">
        <f t="shared" ca="1" si="2377"/>
        <v>0</v>
      </c>
      <c r="DX1023" s="36">
        <f t="shared" ca="1" si="2378"/>
        <v>0</v>
      </c>
      <c r="DY1023" s="36">
        <f t="shared" ca="1" si="2379"/>
        <v>0</v>
      </c>
      <c r="DZ1023" s="36">
        <f t="shared" ca="1" si="2380"/>
        <v>0</v>
      </c>
      <c r="EA1023" s="36">
        <f t="shared" ca="1" si="2381"/>
        <v>0</v>
      </c>
      <c r="EB1023" s="36">
        <f t="shared" ca="1" si="2382"/>
        <v>0</v>
      </c>
      <c r="EC1023" s="36">
        <f t="shared" ca="1" si="2383"/>
        <v>0</v>
      </c>
      <c r="ED1023" s="36">
        <f t="shared" ca="1" si="2384"/>
        <v>0</v>
      </c>
      <c r="EE1023" s="36">
        <f t="shared" ca="1" si="2422"/>
        <v>0</v>
      </c>
      <c r="EF1023" s="36">
        <f t="shared" ca="1" si="2385"/>
        <v>0</v>
      </c>
      <c r="EG1023" s="64"/>
      <c r="EH1023" s="64"/>
      <c r="EI1023" s="64"/>
      <c r="EJ1023" s="70"/>
      <c r="EK1023" s="70"/>
      <c r="EL1023" s="70"/>
      <c r="EM1023" s="70"/>
      <c r="EN1023" s="70"/>
      <c r="EO1023" s="36">
        <f t="shared" si="2386"/>
        <v>0</v>
      </c>
      <c r="EP1023" s="36">
        <f t="shared" si="2387"/>
        <v>0</v>
      </c>
      <c r="EQ1023" s="36">
        <f t="shared" si="2388"/>
        <v>0</v>
      </c>
      <c r="ER1023" s="36">
        <f t="shared" si="2389"/>
        <v>0</v>
      </c>
      <c r="ES1023" s="36">
        <f t="shared" si="2390"/>
        <v>0</v>
      </c>
      <c r="ET1023" s="36">
        <f t="shared" si="2391"/>
        <v>0</v>
      </c>
      <c r="EU1023" s="36">
        <f t="shared" si="2423"/>
        <v>0</v>
      </c>
      <c r="EV1023" s="36">
        <f t="shared" si="2392"/>
        <v>0</v>
      </c>
      <c r="EW1023" s="36">
        <f t="shared" si="2393"/>
        <v>0</v>
      </c>
      <c r="EX1023" s="36">
        <f t="shared" si="2424"/>
        <v>0</v>
      </c>
      <c r="EY1023" s="36">
        <f t="shared" si="2394"/>
        <v>0</v>
      </c>
      <c r="EZ1023" s="36">
        <f t="shared" si="2395"/>
        <v>0</v>
      </c>
      <c r="FA1023" s="36">
        <f t="shared" si="2396"/>
        <v>0</v>
      </c>
      <c r="FB1023" s="36">
        <f t="shared" si="2397"/>
        <v>0</v>
      </c>
      <c r="FC1023" s="36">
        <f t="shared" si="2425"/>
        <v>0</v>
      </c>
      <c r="FD1023" s="36">
        <f t="shared" si="2398"/>
        <v>0</v>
      </c>
      <c r="FE1023" s="36">
        <f t="shared" si="2399"/>
        <v>0</v>
      </c>
      <c r="FF1023" s="36">
        <f t="shared" si="2426"/>
        <v>0</v>
      </c>
      <c r="FG1023" s="36">
        <f t="shared" si="2400"/>
        <v>0</v>
      </c>
      <c r="FH1023" s="36">
        <f t="shared" si="2401"/>
        <v>0</v>
      </c>
      <c r="FI1023" s="36">
        <f t="shared" si="2402"/>
        <v>0</v>
      </c>
      <c r="FJ1023" s="36">
        <f t="shared" ca="1" si="2403"/>
        <v>0</v>
      </c>
      <c r="FK1023" s="36">
        <f t="shared" si="2404"/>
        <v>0</v>
      </c>
      <c r="FL1023" s="36">
        <f t="shared" si="2405"/>
        <v>0</v>
      </c>
      <c r="FM1023" s="36">
        <f t="shared" ca="1" si="2406"/>
        <v>0</v>
      </c>
      <c r="FN1023" s="36">
        <f t="shared" ca="1" si="2428"/>
        <v>0</v>
      </c>
    </row>
    <row r="1024" spans="2:170" x14ac:dyDescent="0.25">
      <c r="B1024" s="2">
        <v>1016</v>
      </c>
      <c r="C1024" s="2">
        <f t="shared" si="2435"/>
        <v>85</v>
      </c>
      <c r="D1024" s="2">
        <f t="shared" si="2431"/>
        <v>1040</v>
      </c>
      <c r="E1024" s="2">
        <f t="shared" si="2429"/>
        <v>87</v>
      </c>
      <c r="F1024" s="189">
        <f t="shared" si="2433"/>
        <v>76641</v>
      </c>
      <c r="G1024" s="2">
        <f t="shared" si="2432"/>
        <v>10</v>
      </c>
      <c r="H1024" s="187">
        <f t="shared" si="2283"/>
        <v>119.25</v>
      </c>
      <c r="I1024" s="186">
        <f t="shared" si="2430"/>
        <v>119</v>
      </c>
      <c r="J1024" s="2">
        <f t="shared" si="2284"/>
        <v>0</v>
      </c>
      <c r="K1024" s="2">
        <f t="shared" si="2285"/>
        <v>1</v>
      </c>
      <c r="L1024">
        <f t="shared" si="2286"/>
        <v>2</v>
      </c>
      <c r="M1024" s="190">
        <f t="shared" si="2407"/>
        <v>0.93</v>
      </c>
      <c r="N1024">
        <f t="shared" si="2287"/>
        <v>1</v>
      </c>
      <c r="O1024">
        <f t="shared" si="2288"/>
        <v>100</v>
      </c>
      <c r="P1024" s="58">
        <f t="shared" si="2289"/>
        <v>4.1850000000000005</v>
      </c>
      <c r="Q1024" s="106">
        <f t="shared" si="2290"/>
        <v>1</v>
      </c>
      <c r="R1024" s="59">
        <f t="shared" si="2291"/>
        <v>1</v>
      </c>
      <c r="S1024" s="32">
        <f t="shared" si="2408"/>
        <v>1</v>
      </c>
      <c r="T1024">
        <f t="shared" si="2292"/>
        <v>1</v>
      </c>
      <c r="U1024" s="32">
        <f t="shared" si="2409"/>
        <v>0.93</v>
      </c>
      <c r="V1024">
        <f t="shared" si="2293"/>
        <v>1</v>
      </c>
      <c r="W1024">
        <f t="shared" si="2294"/>
        <v>100</v>
      </c>
      <c r="X1024" s="58">
        <f t="shared" si="2295"/>
        <v>1</v>
      </c>
      <c r="Y1024" s="58">
        <f t="shared" si="2296"/>
        <v>1</v>
      </c>
      <c r="Z1024" s="32">
        <f t="shared" si="2297"/>
        <v>1</v>
      </c>
      <c r="AA1024" s="32">
        <f t="shared" si="2298"/>
        <v>1</v>
      </c>
      <c r="AB1024" s="59">
        <f t="shared" si="2299"/>
        <v>4.9056245199999996E-3</v>
      </c>
      <c r="AC1024" s="59">
        <f t="shared" si="2300"/>
        <v>4.9056245199999996E-3</v>
      </c>
      <c r="AD1024">
        <f t="shared" si="2301"/>
        <v>1</v>
      </c>
      <c r="AE1024" s="59">
        <f t="shared" si="2302"/>
        <v>0</v>
      </c>
      <c r="AF1024" s="59">
        <f t="shared" si="2303"/>
        <v>4.1758461800000006E-3</v>
      </c>
      <c r="AG1024" s="59">
        <f t="shared" si="2304"/>
        <v>4.1758461800000006E-3</v>
      </c>
      <c r="AH1024">
        <f t="shared" si="2305"/>
        <v>1</v>
      </c>
      <c r="AI1024" s="59">
        <f t="shared" si="2306"/>
        <v>0</v>
      </c>
      <c r="AJ1024" s="59">
        <f t="shared" si="2307"/>
        <v>0</v>
      </c>
      <c r="AK1024" s="59">
        <f t="shared" si="2308"/>
        <v>0</v>
      </c>
      <c r="AL1024" s="59">
        <f t="shared" si="2309"/>
        <v>0</v>
      </c>
      <c r="AM1024" s="12">
        <f t="shared" si="2410"/>
        <v>0</v>
      </c>
      <c r="AN1024" s="12">
        <f t="shared" si="2411"/>
        <v>0</v>
      </c>
      <c r="AO1024" s="66">
        <f t="shared" si="2310"/>
        <v>0</v>
      </c>
      <c r="AP1024" s="66">
        <f t="shared" si="2311"/>
        <v>0</v>
      </c>
      <c r="AQ1024" s="59">
        <f t="shared" si="2312"/>
        <v>0</v>
      </c>
      <c r="AR1024" s="59">
        <f t="shared" si="2313"/>
        <v>0</v>
      </c>
      <c r="AS1024" s="59">
        <f t="shared" si="2314"/>
        <v>0</v>
      </c>
      <c r="AT1024" s="12">
        <f t="shared" si="2315"/>
        <v>0</v>
      </c>
      <c r="AU1024" s="59">
        <f t="shared" si="2412"/>
        <v>0</v>
      </c>
      <c r="AV1024" s="59">
        <f t="shared" si="2413"/>
        <v>0</v>
      </c>
      <c r="AW1024" s="70">
        <f t="shared" si="2316"/>
        <v>0</v>
      </c>
      <c r="AX1024" s="20">
        <f t="shared" si="2317"/>
        <v>200000</v>
      </c>
      <c r="AY1024" s="20">
        <f t="shared" si="2318"/>
        <v>0</v>
      </c>
      <c r="AZ1024" s="20">
        <f t="shared" si="2319"/>
        <v>0</v>
      </c>
      <c r="BA1024" s="20">
        <f t="shared" si="2320"/>
        <v>200000</v>
      </c>
      <c r="BB1024" s="36">
        <f t="shared" si="2321"/>
        <v>1</v>
      </c>
      <c r="BC1024" s="36">
        <f t="shared" si="2322"/>
        <v>0</v>
      </c>
      <c r="BD1024" s="80">
        <f t="shared" si="2323"/>
        <v>0</v>
      </c>
      <c r="BE1024" s="36">
        <f t="shared" si="2324"/>
        <v>0</v>
      </c>
      <c r="BF1024" s="36">
        <f t="shared" si="2325"/>
        <v>0</v>
      </c>
      <c r="BG1024" s="36">
        <f t="shared" si="2326"/>
        <v>0</v>
      </c>
      <c r="BH1024" s="36">
        <f t="shared" si="2327"/>
        <v>0</v>
      </c>
      <c r="BI1024" s="36">
        <f t="shared" si="2328"/>
        <v>0</v>
      </c>
      <c r="BJ1024" s="36">
        <f t="shared" si="2329"/>
        <v>0</v>
      </c>
      <c r="BK1024" s="36">
        <f t="shared" si="2330"/>
        <v>0</v>
      </c>
      <c r="BL1024" s="68">
        <f>IF(OR(AT1024=0,E1024&gt;ProjTerm),0,VLOOKUP(D1024,'Life Events'!$AE$5:$AI$1206,5,FALSE))</f>
        <v>0</v>
      </c>
      <c r="BM1024" s="93">
        <f t="shared" si="2331"/>
        <v>0</v>
      </c>
      <c r="BN1024" s="93">
        <f t="shared" si="2332"/>
        <v>0</v>
      </c>
      <c r="BO1024" s="36">
        <f t="shared" si="2333"/>
        <v>0</v>
      </c>
      <c r="BP1024" s="36">
        <f t="shared" si="2334"/>
        <v>0</v>
      </c>
      <c r="BQ1024" s="36">
        <f t="shared" si="2335"/>
        <v>0</v>
      </c>
      <c r="BR1024" s="36">
        <f t="shared" si="2336"/>
        <v>154.78110000000001</v>
      </c>
      <c r="BS1024" s="36">
        <f t="shared" si="2337"/>
        <v>0</v>
      </c>
      <c r="BT1024" s="36">
        <f t="shared" si="2338"/>
        <v>0</v>
      </c>
      <c r="BU1024" s="70" cm="1">
        <f t="array" ref="BU1024">IF(AND(ActInt=1,$J1024=0),INDEX(Tbl_FwdNom,$B1024-IVP,MATCH(ValnDt,Tbl_FwdNom_Cols)),INDEX(Tbl_FwdNom,$B1024,MATCH(StartDt,Tbl_FwdNom_Cols)))</f>
        <v>8.3311215470000004</v>
      </c>
      <c r="BV1024" s="70" cm="1">
        <f t="array" ref="BV1024">INDEX(Tbl_FwdReal,$B1024,MATCH(StartDt,Tbl_FwdReal_Cols))</f>
        <v>2.62003107</v>
      </c>
      <c r="BW1024" s="70" cm="1">
        <f t="array" ref="BW1024">IF(RunType&lt;&gt;"OPN",INDEX(Tbl_FwdReal,$B1024,MATCH(ValnDt,Tbl_FwdReal_Cols)),IF(AND($J1024=0,ActInt=1),INDEX(Tbl_FwdReal,$B1024-IVP,MATCH(ValnDt,Tbl_FwdReal_Cols)),-999))*$K1024</f>
        <v>2.62003107</v>
      </c>
      <c r="BX1024" s="70">
        <f t="shared" si="2339"/>
        <v>2.62003107E-2</v>
      </c>
      <c r="BY1024" s="70">
        <f t="shared" si="2414"/>
        <v>5.5652784524147236E-2</v>
      </c>
      <c r="BZ1024" s="64">
        <f t="shared" si="2427"/>
        <v>4.5234775662614801E-3</v>
      </c>
      <c r="CA1024" s="70" cm="1">
        <f t="array" ref="CA1024">IF($J1024=1,CA1023*(1+INDEX(Tbl_CPI,$B1024,MATCH(IF(RunType="OPN",StartDt,ValnDt),Tbl_CPI_Cols))),0)</f>
        <v>0</v>
      </c>
      <c r="CB1024" s="70">
        <f t="shared" si="2415"/>
        <v>228.04792069428092</v>
      </c>
      <c r="CC1024" s="70">
        <f t="shared" si="2416"/>
        <v>219.94976098546425</v>
      </c>
      <c r="CD1024" s="36">
        <f t="shared" si="2340"/>
        <v>1114.2288308588643</v>
      </c>
      <c r="CE1024" s="36">
        <f t="shared" si="2341"/>
        <v>0</v>
      </c>
      <c r="CF1024" s="36">
        <f t="shared" si="2342"/>
        <v>0</v>
      </c>
      <c r="CG1024" s="36">
        <f t="shared" si="2343"/>
        <v>0</v>
      </c>
      <c r="CH1024" s="36">
        <f t="shared" si="2344"/>
        <v>0</v>
      </c>
      <c r="CI1024" s="36">
        <f t="shared" si="2345"/>
        <v>0</v>
      </c>
      <c r="CJ1024" s="36">
        <f t="shared" si="2346"/>
        <v>0</v>
      </c>
      <c r="CK1024" s="36">
        <f t="shared" si="2347"/>
        <v>0</v>
      </c>
      <c r="CL1024" s="36">
        <f t="shared" si="2348"/>
        <v>0</v>
      </c>
      <c r="CM1024" s="36">
        <f t="shared" si="2349"/>
        <v>0</v>
      </c>
      <c r="CN1024" s="36">
        <f t="shared" si="2350"/>
        <v>0</v>
      </c>
      <c r="CO1024" s="20">
        <f t="shared" si="2351"/>
        <v>120000</v>
      </c>
      <c r="CP1024" s="20">
        <f t="shared" si="2352"/>
        <v>2</v>
      </c>
      <c r="CQ1024" s="64" t="e">
        <f t="shared" si="2353"/>
        <v>#N/A</v>
      </c>
      <c r="CR1024" s="64" t="e">
        <f t="shared" si="2354"/>
        <v>#N/A</v>
      </c>
      <c r="CS1024" s="36" t="e">
        <f t="shared" si="2355"/>
        <v>#N/A</v>
      </c>
      <c r="CT1024" s="36">
        <f t="shared" si="2356"/>
        <v>0</v>
      </c>
      <c r="CU1024" s="36">
        <f t="shared" si="2357"/>
        <v>0</v>
      </c>
      <c r="CV1024" s="36">
        <f t="shared" si="2417"/>
        <v>0</v>
      </c>
      <c r="CW1024" s="36">
        <f t="shared" si="2358"/>
        <v>0</v>
      </c>
      <c r="CX1024" s="36">
        <f t="shared" si="2359"/>
        <v>0</v>
      </c>
      <c r="CY1024" s="36">
        <f t="shared" si="2360"/>
        <v>0</v>
      </c>
      <c r="CZ1024" s="36">
        <f t="shared" si="2418"/>
        <v>0</v>
      </c>
      <c r="DA1024" s="64">
        <f t="shared" si="2361"/>
        <v>6.6908083623269388E-3</v>
      </c>
      <c r="DB1024" s="70">
        <f t="shared" si="2419"/>
        <v>0.99335366101811196</v>
      </c>
      <c r="DC1024" s="70">
        <f>PRODUCT($DB$8:DB1024)</f>
        <v>1.367896513503079E-4</v>
      </c>
      <c r="DD1024" s="36">
        <f t="shared" si="2362"/>
        <v>0</v>
      </c>
      <c r="DE1024" s="36">
        <f t="shared" si="2363"/>
        <v>0</v>
      </c>
      <c r="DF1024" s="36">
        <f t="shared" si="2364"/>
        <v>0</v>
      </c>
      <c r="DG1024" s="36">
        <f t="shared" si="2365"/>
        <v>0</v>
      </c>
      <c r="DH1024" s="36">
        <f t="shared" si="2366"/>
        <v>0</v>
      </c>
      <c r="DI1024" s="36">
        <f t="shared" si="2367"/>
        <v>0</v>
      </c>
      <c r="DJ1024" s="36">
        <f t="shared" si="2368"/>
        <v>0</v>
      </c>
      <c r="DK1024" s="36">
        <f t="shared" si="2369"/>
        <v>0</v>
      </c>
      <c r="DL1024" s="36">
        <f t="shared" si="2370"/>
        <v>0</v>
      </c>
      <c r="DM1024" s="36">
        <f t="shared" si="2371"/>
        <v>0</v>
      </c>
      <c r="DN1024" s="36">
        <f t="shared" ca="1" si="2420"/>
        <v>4.6137290849905055E-12</v>
      </c>
      <c r="DO1024" s="64" cm="1">
        <f t="array" ref="DO1024">IFERROR(INDEX(Tbl_FwdNom,$B1024,MATCH(LIDt,Tbl_FwdNom_Cols,0)),0)</f>
        <v>7.509641717</v>
      </c>
      <c r="DP1024" s="64">
        <f t="shared" ca="1" si="2421"/>
        <v>7.4483934119999997</v>
      </c>
      <c r="DQ1024" s="64">
        <f t="shared" ca="1" si="2372"/>
        <v>6.0046632315096105E-3</v>
      </c>
      <c r="DR1024" s="70">
        <f t="shared" ca="1" si="2373"/>
        <v>0.99403117753726777</v>
      </c>
      <c r="DS1024" s="70">
        <f ca="1">PRODUCT($DR$8:DR1024)</f>
        <v>5.6651166171738326E-4</v>
      </c>
      <c r="DT1024" s="36">
        <f t="shared" ca="1" si="2374"/>
        <v>0</v>
      </c>
      <c r="DU1024" s="36">
        <f t="shared" ca="1" si="2375"/>
        <v>0</v>
      </c>
      <c r="DV1024" s="36">
        <f t="shared" ca="1" si="2376"/>
        <v>0</v>
      </c>
      <c r="DW1024" s="36">
        <f t="shared" ca="1" si="2377"/>
        <v>0</v>
      </c>
      <c r="DX1024" s="36">
        <f t="shared" ca="1" si="2378"/>
        <v>0</v>
      </c>
      <c r="DY1024" s="36">
        <f t="shared" ca="1" si="2379"/>
        <v>0</v>
      </c>
      <c r="DZ1024" s="36">
        <f t="shared" ca="1" si="2380"/>
        <v>0</v>
      </c>
      <c r="EA1024" s="36">
        <f t="shared" ca="1" si="2381"/>
        <v>0</v>
      </c>
      <c r="EB1024" s="36">
        <f t="shared" ca="1" si="2382"/>
        <v>0</v>
      </c>
      <c r="EC1024" s="36">
        <f t="shared" ca="1" si="2383"/>
        <v>0</v>
      </c>
      <c r="ED1024" s="36">
        <f t="shared" ca="1" si="2384"/>
        <v>0</v>
      </c>
      <c r="EE1024" s="36">
        <f t="shared" ca="1" si="2422"/>
        <v>0</v>
      </c>
      <c r="EF1024" s="36">
        <f t="shared" ca="1" si="2385"/>
        <v>0</v>
      </c>
      <c r="EG1024" s="64"/>
      <c r="EH1024" s="64"/>
      <c r="EI1024" s="64"/>
      <c r="EJ1024" s="70"/>
      <c r="EK1024" s="70"/>
      <c r="EL1024" s="70"/>
      <c r="EM1024" s="70"/>
      <c r="EN1024" s="70"/>
      <c r="EO1024" s="36">
        <f t="shared" si="2386"/>
        <v>0</v>
      </c>
      <c r="EP1024" s="36">
        <f t="shared" si="2387"/>
        <v>0</v>
      </c>
      <c r="EQ1024" s="36">
        <f t="shared" si="2388"/>
        <v>0</v>
      </c>
      <c r="ER1024" s="36">
        <f t="shared" si="2389"/>
        <v>0</v>
      </c>
      <c r="ES1024" s="36">
        <f t="shared" si="2390"/>
        <v>0</v>
      </c>
      <c r="ET1024" s="36">
        <f t="shared" si="2391"/>
        <v>0</v>
      </c>
      <c r="EU1024" s="36">
        <f t="shared" si="2423"/>
        <v>0</v>
      </c>
      <c r="EV1024" s="36">
        <f t="shared" si="2392"/>
        <v>0</v>
      </c>
      <c r="EW1024" s="36">
        <f t="shared" si="2393"/>
        <v>0</v>
      </c>
      <c r="EX1024" s="36">
        <f t="shared" si="2424"/>
        <v>0</v>
      </c>
      <c r="EY1024" s="36">
        <f t="shared" si="2394"/>
        <v>0</v>
      </c>
      <c r="EZ1024" s="36">
        <f t="shared" si="2395"/>
        <v>0</v>
      </c>
      <c r="FA1024" s="36">
        <f t="shared" si="2396"/>
        <v>0</v>
      </c>
      <c r="FB1024" s="36">
        <f t="shared" si="2397"/>
        <v>0</v>
      </c>
      <c r="FC1024" s="36">
        <f t="shared" si="2425"/>
        <v>0</v>
      </c>
      <c r="FD1024" s="36">
        <f t="shared" si="2398"/>
        <v>0</v>
      </c>
      <c r="FE1024" s="36">
        <f t="shared" si="2399"/>
        <v>0</v>
      </c>
      <c r="FF1024" s="36">
        <f t="shared" si="2426"/>
        <v>0</v>
      </c>
      <c r="FG1024" s="36">
        <f t="shared" si="2400"/>
        <v>0</v>
      </c>
      <c r="FH1024" s="36">
        <f t="shared" si="2401"/>
        <v>0</v>
      </c>
      <c r="FI1024" s="36">
        <f t="shared" si="2402"/>
        <v>0</v>
      </c>
      <c r="FJ1024" s="36">
        <f t="shared" ca="1" si="2403"/>
        <v>0</v>
      </c>
      <c r="FK1024" s="36">
        <f t="shared" si="2404"/>
        <v>0</v>
      </c>
      <c r="FL1024" s="36">
        <f t="shared" si="2405"/>
        <v>0</v>
      </c>
      <c r="FM1024" s="36">
        <f t="shared" ca="1" si="2406"/>
        <v>0</v>
      </c>
      <c r="FN1024" s="36">
        <f t="shared" ca="1" si="2428"/>
        <v>0</v>
      </c>
    </row>
    <row r="1025" spans="2:170" x14ac:dyDescent="0.25">
      <c r="B1025" s="2">
        <v>1017</v>
      </c>
      <c r="C1025" s="2">
        <f t="shared" si="2435"/>
        <v>85</v>
      </c>
      <c r="D1025" s="2">
        <f t="shared" si="2431"/>
        <v>1041</v>
      </c>
      <c r="E1025" s="2">
        <f t="shared" si="2429"/>
        <v>87</v>
      </c>
      <c r="F1025" s="189">
        <f t="shared" si="2433"/>
        <v>76671</v>
      </c>
      <c r="G1025" s="2">
        <f t="shared" si="2432"/>
        <v>11</v>
      </c>
      <c r="H1025" s="187">
        <f t="shared" si="2283"/>
        <v>119.33333333333334</v>
      </c>
      <c r="I1025" s="186">
        <f t="shared" si="2430"/>
        <v>119</v>
      </c>
      <c r="J1025" s="2">
        <f t="shared" si="2284"/>
        <v>0</v>
      </c>
      <c r="K1025" s="2">
        <f t="shared" si="2285"/>
        <v>1</v>
      </c>
      <c r="L1025">
        <f t="shared" si="2286"/>
        <v>2</v>
      </c>
      <c r="M1025" s="190">
        <f t="shared" si="2407"/>
        <v>0.93</v>
      </c>
      <c r="N1025">
        <f t="shared" si="2287"/>
        <v>1</v>
      </c>
      <c r="O1025">
        <f t="shared" si="2288"/>
        <v>100</v>
      </c>
      <c r="P1025" s="58">
        <f t="shared" si="2289"/>
        <v>4.1850000000000005</v>
      </c>
      <c r="Q1025" s="106">
        <f t="shared" si="2290"/>
        <v>1</v>
      </c>
      <c r="R1025" s="59">
        <f t="shared" si="2291"/>
        <v>1</v>
      </c>
      <c r="S1025" s="32">
        <f t="shared" si="2408"/>
        <v>1</v>
      </c>
      <c r="T1025">
        <f t="shared" si="2292"/>
        <v>1</v>
      </c>
      <c r="U1025" s="32">
        <f t="shared" si="2409"/>
        <v>0.93</v>
      </c>
      <c r="V1025">
        <f t="shared" si="2293"/>
        <v>1</v>
      </c>
      <c r="W1025">
        <f t="shared" si="2294"/>
        <v>100</v>
      </c>
      <c r="X1025" s="58">
        <f t="shared" si="2295"/>
        <v>1</v>
      </c>
      <c r="Y1025" s="58">
        <f t="shared" si="2296"/>
        <v>1</v>
      </c>
      <c r="Z1025" s="32">
        <f t="shared" si="2297"/>
        <v>1</v>
      </c>
      <c r="AA1025" s="32">
        <f t="shared" si="2298"/>
        <v>1</v>
      </c>
      <c r="AB1025" s="59">
        <f t="shared" si="2299"/>
        <v>4.9056245199999996E-3</v>
      </c>
      <c r="AC1025" s="59">
        <f t="shared" si="2300"/>
        <v>4.9056245199999996E-3</v>
      </c>
      <c r="AD1025">
        <f t="shared" si="2301"/>
        <v>1</v>
      </c>
      <c r="AE1025" s="59">
        <f t="shared" si="2302"/>
        <v>0</v>
      </c>
      <c r="AF1025" s="59">
        <f t="shared" si="2303"/>
        <v>4.1758461800000006E-3</v>
      </c>
      <c r="AG1025" s="59">
        <f t="shared" si="2304"/>
        <v>4.1758461800000006E-3</v>
      </c>
      <c r="AH1025">
        <f t="shared" si="2305"/>
        <v>1</v>
      </c>
      <c r="AI1025" s="59">
        <f t="shared" si="2306"/>
        <v>0</v>
      </c>
      <c r="AJ1025" s="59">
        <f t="shared" si="2307"/>
        <v>0</v>
      </c>
      <c r="AK1025" s="59">
        <f t="shared" si="2308"/>
        <v>0</v>
      </c>
      <c r="AL1025" s="59">
        <f t="shared" si="2309"/>
        <v>0</v>
      </c>
      <c r="AM1025" s="12">
        <f t="shared" si="2410"/>
        <v>0</v>
      </c>
      <c r="AN1025" s="12">
        <f t="shared" si="2411"/>
        <v>0</v>
      </c>
      <c r="AO1025" s="66">
        <f t="shared" si="2310"/>
        <v>0</v>
      </c>
      <c r="AP1025" s="66">
        <f t="shared" si="2311"/>
        <v>0</v>
      </c>
      <c r="AQ1025" s="59">
        <f t="shared" si="2312"/>
        <v>0</v>
      </c>
      <c r="AR1025" s="59">
        <f t="shared" si="2313"/>
        <v>0</v>
      </c>
      <c r="AS1025" s="59">
        <f t="shared" si="2314"/>
        <v>0</v>
      </c>
      <c r="AT1025" s="12">
        <f t="shared" si="2315"/>
        <v>0</v>
      </c>
      <c r="AU1025" s="59">
        <f t="shared" si="2412"/>
        <v>0</v>
      </c>
      <c r="AV1025" s="59">
        <f t="shared" si="2413"/>
        <v>0</v>
      </c>
      <c r="AW1025" s="70">
        <f t="shared" si="2316"/>
        <v>0</v>
      </c>
      <c r="AX1025" s="20">
        <f t="shared" si="2317"/>
        <v>200000</v>
      </c>
      <c r="AY1025" s="20">
        <f t="shared" si="2318"/>
        <v>0</v>
      </c>
      <c r="AZ1025" s="20">
        <f t="shared" si="2319"/>
        <v>0</v>
      </c>
      <c r="BA1025" s="20">
        <f t="shared" si="2320"/>
        <v>200000</v>
      </c>
      <c r="BB1025" s="36">
        <f t="shared" si="2321"/>
        <v>1</v>
      </c>
      <c r="BC1025" s="36">
        <f t="shared" si="2322"/>
        <v>0</v>
      </c>
      <c r="BD1025" s="80">
        <f t="shared" si="2323"/>
        <v>0</v>
      </c>
      <c r="BE1025" s="36">
        <f t="shared" si="2324"/>
        <v>0</v>
      </c>
      <c r="BF1025" s="36">
        <f t="shared" si="2325"/>
        <v>0</v>
      </c>
      <c r="BG1025" s="36">
        <f t="shared" si="2326"/>
        <v>0</v>
      </c>
      <c r="BH1025" s="36">
        <f t="shared" si="2327"/>
        <v>0</v>
      </c>
      <c r="BI1025" s="36">
        <f t="shared" si="2328"/>
        <v>0</v>
      </c>
      <c r="BJ1025" s="36">
        <f t="shared" si="2329"/>
        <v>0</v>
      </c>
      <c r="BK1025" s="36">
        <f t="shared" si="2330"/>
        <v>0</v>
      </c>
      <c r="BL1025" s="68">
        <f>IF(OR(AT1025=0,E1025&gt;ProjTerm),0,VLOOKUP(D1025,'Life Events'!$AE$5:$AI$1206,5,FALSE))</f>
        <v>0</v>
      </c>
      <c r="BM1025" s="93">
        <f t="shared" si="2331"/>
        <v>0</v>
      </c>
      <c r="BN1025" s="93">
        <f t="shared" si="2332"/>
        <v>0</v>
      </c>
      <c r="BO1025" s="36">
        <f t="shared" si="2333"/>
        <v>0</v>
      </c>
      <c r="BP1025" s="36">
        <f t="shared" si="2334"/>
        <v>0</v>
      </c>
      <c r="BQ1025" s="36">
        <f t="shared" si="2335"/>
        <v>0</v>
      </c>
      <c r="BR1025" s="36">
        <f t="shared" si="2336"/>
        <v>154.78110000000001</v>
      </c>
      <c r="BS1025" s="36">
        <f t="shared" si="2337"/>
        <v>0</v>
      </c>
      <c r="BT1025" s="36">
        <f t="shared" si="2338"/>
        <v>0</v>
      </c>
      <c r="BU1025" s="70" cm="1">
        <f t="array" ref="BU1025">IF(AND(ActInt=1,$J1025=0),INDEX(Tbl_FwdNom,$B1025-IVP,MATCH(ValnDt,Tbl_FwdNom_Cols)),INDEX(Tbl_FwdNom,$B1025,MATCH(StartDt,Tbl_FwdNom_Cols)))</f>
        <v>8.3252395589999999</v>
      </c>
      <c r="BV1025" s="70" cm="1">
        <f t="array" ref="BV1025">INDEX(Tbl_FwdReal,$B1025,MATCH(StartDt,Tbl_FwdReal_Cols))</f>
        <v>2.6166758940000001</v>
      </c>
      <c r="BW1025" s="70" cm="1">
        <f t="array" ref="BW1025">IF(RunType&lt;&gt;"OPN",INDEX(Tbl_FwdReal,$B1025,MATCH(ValnDt,Tbl_FwdReal_Cols)),IF(AND($J1025=0,ActInt=1),INDEX(Tbl_FwdReal,$B1025-IVP,MATCH(ValnDt,Tbl_FwdReal_Cols)),-999))*$K1025</f>
        <v>2.6166758940000001</v>
      </c>
      <c r="BX1025" s="70">
        <f t="shared" si="2339"/>
        <v>2.616675894E-2</v>
      </c>
      <c r="BY1025" s="70">
        <f t="shared" si="2414"/>
        <v>5.5629980363978815E-2</v>
      </c>
      <c r="BZ1025" s="64">
        <f t="shared" si="2427"/>
        <v>4.5216692427436644E-3</v>
      </c>
      <c r="CA1025" s="70" cm="1">
        <f t="array" ref="CA1025">IF($J1025=1,CA1024*(1+INDEX(Tbl_CPI,$B1025,MATCH(IF(RunType="OPN",StartDt,ValnDt),Tbl_CPI_Cols))),0)</f>
        <v>0</v>
      </c>
      <c r="CB1025" s="70">
        <f t="shared" si="2415"/>
        <v>229.0790779631559</v>
      </c>
      <c r="CC1025" s="70">
        <f t="shared" si="2416"/>
        <v>219.94976098546425</v>
      </c>
      <c r="CD1025" s="36">
        <f t="shared" si="2340"/>
        <v>1114.2288308588643</v>
      </c>
      <c r="CE1025" s="36">
        <f t="shared" si="2341"/>
        <v>0</v>
      </c>
      <c r="CF1025" s="36">
        <f t="shared" si="2342"/>
        <v>0</v>
      </c>
      <c r="CG1025" s="36">
        <f t="shared" si="2343"/>
        <v>0</v>
      </c>
      <c r="CH1025" s="36">
        <f t="shared" si="2344"/>
        <v>0</v>
      </c>
      <c r="CI1025" s="36">
        <f t="shared" si="2345"/>
        <v>0</v>
      </c>
      <c r="CJ1025" s="36">
        <f t="shared" si="2346"/>
        <v>0</v>
      </c>
      <c r="CK1025" s="36">
        <f t="shared" si="2347"/>
        <v>0</v>
      </c>
      <c r="CL1025" s="36">
        <f t="shared" si="2348"/>
        <v>0</v>
      </c>
      <c r="CM1025" s="36">
        <f t="shared" si="2349"/>
        <v>0</v>
      </c>
      <c r="CN1025" s="36">
        <f t="shared" si="2350"/>
        <v>0</v>
      </c>
      <c r="CO1025" s="20">
        <f t="shared" si="2351"/>
        <v>120000</v>
      </c>
      <c r="CP1025" s="20">
        <f t="shared" si="2352"/>
        <v>2</v>
      </c>
      <c r="CQ1025" s="64" t="e">
        <f t="shared" si="2353"/>
        <v>#N/A</v>
      </c>
      <c r="CR1025" s="64" t="e">
        <f t="shared" si="2354"/>
        <v>#N/A</v>
      </c>
      <c r="CS1025" s="36" t="e">
        <f t="shared" si="2355"/>
        <v>#N/A</v>
      </c>
      <c r="CT1025" s="36">
        <f t="shared" si="2356"/>
        <v>0</v>
      </c>
      <c r="CU1025" s="36">
        <f t="shared" si="2357"/>
        <v>0</v>
      </c>
      <c r="CV1025" s="36">
        <f t="shared" si="2417"/>
        <v>0</v>
      </c>
      <c r="CW1025" s="36">
        <f t="shared" si="2358"/>
        <v>0</v>
      </c>
      <c r="CX1025" s="36">
        <f t="shared" si="2359"/>
        <v>0</v>
      </c>
      <c r="CY1025" s="36">
        <f t="shared" si="2360"/>
        <v>0</v>
      </c>
      <c r="CZ1025" s="36">
        <f t="shared" si="2418"/>
        <v>0</v>
      </c>
      <c r="DA1025" s="64">
        <f t="shared" si="2361"/>
        <v>6.6862532765457061E-3</v>
      </c>
      <c r="DB1025" s="70">
        <f t="shared" si="2419"/>
        <v>0.99335815577615827</v>
      </c>
      <c r="DC1025" s="70">
        <f>PRODUCT($DB$8:DB1025)</f>
        <v>1.3588111579460553E-4</v>
      </c>
      <c r="DD1025" s="36">
        <f t="shared" si="2362"/>
        <v>0</v>
      </c>
      <c r="DE1025" s="36">
        <f t="shared" si="2363"/>
        <v>0</v>
      </c>
      <c r="DF1025" s="36">
        <f t="shared" si="2364"/>
        <v>0</v>
      </c>
      <c r="DG1025" s="36">
        <f t="shared" si="2365"/>
        <v>0</v>
      </c>
      <c r="DH1025" s="36">
        <f t="shared" si="2366"/>
        <v>0</v>
      </c>
      <c r="DI1025" s="36">
        <f t="shared" si="2367"/>
        <v>0</v>
      </c>
      <c r="DJ1025" s="36">
        <f t="shared" si="2368"/>
        <v>0</v>
      </c>
      <c r="DK1025" s="36">
        <f t="shared" si="2369"/>
        <v>0</v>
      </c>
      <c r="DL1025" s="36">
        <f t="shared" si="2370"/>
        <v>0</v>
      </c>
      <c r="DM1025" s="36">
        <f t="shared" si="2371"/>
        <v>0</v>
      </c>
      <c r="DN1025" s="36">
        <f t="shared" ca="1" si="2420"/>
        <v>4.6137290849905055E-12</v>
      </c>
      <c r="DO1025" s="64" cm="1">
        <f t="array" ref="DO1025">IFERROR(INDEX(Tbl_FwdNom,$B1025,MATCH(LIDt,Tbl_FwdNom_Cols,0)),0)</f>
        <v>7.5079399039999997</v>
      </c>
      <c r="DP1025" s="64">
        <f t="shared" ca="1" si="2421"/>
        <v>7.4466925689999997</v>
      </c>
      <c r="DQ1025" s="64">
        <f t="shared" ca="1" si="2372"/>
        <v>6.0033361848308431E-3</v>
      </c>
      <c r="DR1025" s="70">
        <f t="shared" ca="1" si="2373"/>
        <v>0.9940324887911427</v>
      </c>
      <c r="DS1025" s="70">
        <f ca="1">PRODUCT($DR$8:DR1025)</f>
        <v>5.6313099702613636E-4</v>
      </c>
      <c r="DT1025" s="36">
        <f t="shared" ca="1" si="2374"/>
        <v>0</v>
      </c>
      <c r="DU1025" s="36">
        <f t="shared" ca="1" si="2375"/>
        <v>0</v>
      </c>
      <c r="DV1025" s="36">
        <f t="shared" ca="1" si="2376"/>
        <v>0</v>
      </c>
      <c r="DW1025" s="36">
        <f t="shared" ca="1" si="2377"/>
        <v>0</v>
      </c>
      <c r="DX1025" s="36">
        <f t="shared" ca="1" si="2378"/>
        <v>0</v>
      </c>
      <c r="DY1025" s="36">
        <f t="shared" ca="1" si="2379"/>
        <v>0</v>
      </c>
      <c r="DZ1025" s="36">
        <f t="shared" ca="1" si="2380"/>
        <v>0</v>
      </c>
      <c r="EA1025" s="36">
        <f t="shared" ca="1" si="2381"/>
        <v>0</v>
      </c>
      <c r="EB1025" s="36">
        <f t="shared" ca="1" si="2382"/>
        <v>0</v>
      </c>
      <c r="EC1025" s="36">
        <f t="shared" ca="1" si="2383"/>
        <v>0</v>
      </c>
      <c r="ED1025" s="36">
        <f t="shared" ca="1" si="2384"/>
        <v>0</v>
      </c>
      <c r="EE1025" s="36">
        <f t="shared" ca="1" si="2422"/>
        <v>0</v>
      </c>
      <c r="EF1025" s="36">
        <f t="shared" ca="1" si="2385"/>
        <v>0</v>
      </c>
      <c r="EG1025" s="64"/>
      <c r="EH1025" s="64"/>
      <c r="EI1025" s="64"/>
      <c r="EJ1025" s="70"/>
      <c r="EK1025" s="70"/>
      <c r="EL1025" s="70"/>
      <c r="EM1025" s="70"/>
      <c r="EN1025" s="70"/>
      <c r="EO1025" s="36">
        <f t="shared" si="2386"/>
        <v>0</v>
      </c>
      <c r="EP1025" s="36">
        <f t="shared" si="2387"/>
        <v>0</v>
      </c>
      <c r="EQ1025" s="36">
        <f t="shared" si="2388"/>
        <v>0</v>
      </c>
      <c r="ER1025" s="36">
        <f t="shared" si="2389"/>
        <v>0</v>
      </c>
      <c r="ES1025" s="36">
        <f t="shared" si="2390"/>
        <v>0</v>
      </c>
      <c r="ET1025" s="36">
        <f t="shared" si="2391"/>
        <v>0</v>
      </c>
      <c r="EU1025" s="36">
        <f t="shared" si="2423"/>
        <v>0</v>
      </c>
      <c r="EV1025" s="36">
        <f t="shared" si="2392"/>
        <v>0</v>
      </c>
      <c r="EW1025" s="36">
        <f t="shared" si="2393"/>
        <v>0</v>
      </c>
      <c r="EX1025" s="36">
        <f t="shared" si="2424"/>
        <v>0</v>
      </c>
      <c r="EY1025" s="36">
        <f t="shared" si="2394"/>
        <v>0</v>
      </c>
      <c r="EZ1025" s="36">
        <f t="shared" si="2395"/>
        <v>0</v>
      </c>
      <c r="FA1025" s="36">
        <f t="shared" si="2396"/>
        <v>0</v>
      </c>
      <c r="FB1025" s="36">
        <f t="shared" si="2397"/>
        <v>0</v>
      </c>
      <c r="FC1025" s="36">
        <f t="shared" si="2425"/>
        <v>0</v>
      </c>
      <c r="FD1025" s="36">
        <f t="shared" si="2398"/>
        <v>0</v>
      </c>
      <c r="FE1025" s="36">
        <f t="shared" si="2399"/>
        <v>0</v>
      </c>
      <c r="FF1025" s="36">
        <f t="shared" si="2426"/>
        <v>0</v>
      </c>
      <c r="FG1025" s="36">
        <f t="shared" si="2400"/>
        <v>0</v>
      </c>
      <c r="FH1025" s="36">
        <f t="shared" si="2401"/>
        <v>0</v>
      </c>
      <c r="FI1025" s="36">
        <f t="shared" si="2402"/>
        <v>0</v>
      </c>
      <c r="FJ1025" s="36">
        <f t="shared" ca="1" si="2403"/>
        <v>0</v>
      </c>
      <c r="FK1025" s="36">
        <f t="shared" si="2404"/>
        <v>0</v>
      </c>
      <c r="FL1025" s="36">
        <f t="shared" si="2405"/>
        <v>0</v>
      </c>
      <c r="FM1025" s="36">
        <f t="shared" ca="1" si="2406"/>
        <v>0</v>
      </c>
      <c r="FN1025" s="36">
        <f t="shared" ca="1" si="2428"/>
        <v>0</v>
      </c>
    </row>
    <row r="1026" spans="2:170" x14ac:dyDescent="0.25">
      <c r="B1026" s="2">
        <v>1018</v>
      </c>
      <c r="C1026" s="2">
        <f t="shared" si="2435"/>
        <v>85</v>
      </c>
      <c r="D1026" s="2">
        <f t="shared" si="2431"/>
        <v>1042</v>
      </c>
      <c r="E1026" s="2">
        <f t="shared" si="2429"/>
        <v>87</v>
      </c>
      <c r="F1026" s="189">
        <f t="shared" si="2433"/>
        <v>76702</v>
      </c>
      <c r="G1026" s="2">
        <f t="shared" si="2432"/>
        <v>12</v>
      </c>
      <c r="H1026" s="187">
        <f t="shared" si="2283"/>
        <v>119.41666666666666</v>
      </c>
      <c r="I1026" s="186">
        <f t="shared" si="2430"/>
        <v>119</v>
      </c>
      <c r="J1026" s="2">
        <f t="shared" si="2284"/>
        <v>0</v>
      </c>
      <c r="K1026" s="2">
        <f t="shared" si="2285"/>
        <v>1</v>
      </c>
      <c r="L1026">
        <f t="shared" si="2286"/>
        <v>2</v>
      </c>
      <c r="M1026" s="190">
        <f t="shared" si="2407"/>
        <v>0.93</v>
      </c>
      <c r="N1026">
        <f t="shared" si="2287"/>
        <v>1</v>
      </c>
      <c r="O1026">
        <f t="shared" si="2288"/>
        <v>100</v>
      </c>
      <c r="P1026" s="58">
        <f t="shared" si="2289"/>
        <v>4.1850000000000005</v>
      </c>
      <c r="Q1026" s="106">
        <f t="shared" si="2290"/>
        <v>1</v>
      </c>
      <c r="R1026" s="59">
        <f t="shared" si="2291"/>
        <v>1</v>
      </c>
      <c r="S1026" s="32">
        <f t="shared" si="2408"/>
        <v>1</v>
      </c>
      <c r="T1026">
        <f t="shared" si="2292"/>
        <v>1</v>
      </c>
      <c r="U1026" s="32">
        <f t="shared" si="2409"/>
        <v>0.93</v>
      </c>
      <c r="V1026">
        <f t="shared" si="2293"/>
        <v>1</v>
      </c>
      <c r="W1026">
        <f t="shared" si="2294"/>
        <v>100</v>
      </c>
      <c r="X1026" s="58">
        <f t="shared" si="2295"/>
        <v>1</v>
      </c>
      <c r="Y1026" s="58">
        <f t="shared" si="2296"/>
        <v>1</v>
      </c>
      <c r="Z1026" s="32">
        <f t="shared" si="2297"/>
        <v>1</v>
      </c>
      <c r="AA1026" s="32">
        <f t="shared" si="2298"/>
        <v>1</v>
      </c>
      <c r="AB1026" s="59">
        <f t="shared" si="2299"/>
        <v>4.9056245199999996E-3</v>
      </c>
      <c r="AC1026" s="59">
        <f t="shared" si="2300"/>
        <v>4.9056245199999996E-3</v>
      </c>
      <c r="AD1026">
        <f t="shared" si="2301"/>
        <v>1</v>
      </c>
      <c r="AE1026" s="59">
        <f t="shared" si="2302"/>
        <v>0</v>
      </c>
      <c r="AF1026" s="59">
        <f t="shared" si="2303"/>
        <v>4.1758461800000006E-3</v>
      </c>
      <c r="AG1026" s="59">
        <f t="shared" si="2304"/>
        <v>4.1758461800000006E-3</v>
      </c>
      <c r="AH1026">
        <f t="shared" si="2305"/>
        <v>1</v>
      </c>
      <c r="AI1026" s="59">
        <f t="shared" si="2306"/>
        <v>0</v>
      </c>
      <c r="AJ1026" s="59">
        <f t="shared" si="2307"/>
        <v>0</v>
      </c>
      <c r="AK1026" s="59">
        <f t="shared" si="2308"/>
        <v>0</v>
      </c>
      <c r="AL1026" s="59">
        <f t="shared" si="2309"/>
        <v>0</v>
      </c>
      <c r="AM1026" s="12">
        <f t="shared" si="2410"/>
        <v>0</v>
      </c>
      <c r="AN1026" s="12">
        <f t="shared" si="2411"/>
        <v>0</v>
      </c>
      <c r="AO1026" s="66">
        <f t="shared" si="2310"/>
        <v>0</v>
      </c>
      <c r="AP1026" s="66">
        <f t="shared" si="2311"/>
        <v>0</v>
      </c>
      <c r="AQ1026" s="59">
        <f t="shared" si="2312"/>
        <v>0</v>
      </c>
      <c r="AR1026" s="59">
        <f t="shared" si="2313"/>
        <v>0</v>
      </c>
      <c r="AS1026" s="59">
        <f t="shared" si="2314"/>
        <v>0</v>
      </c>
      <c r="AT1026" s="12">
        <f t="shared" si="2315"/>
        <v>0</v>
      </c>
      <c r="AU1026" s="59">
        <f t="shared" si="2412"/>
        <v>0</v>
      </c>
      <c r="AV1026" s="59">
        <f t="shared" si="2413"/>
        <v>0</v>
      </c>
      <c r="AW1026" s="70">
        <f t="shared" si="2316"/>
        <v>0</v>
      </c>
      <c r="AX1026" s="20">
        <f t="shared" si="2317"/>
        <v>200000</v>
      </c>
      <c r="AY1026" s="20">
        <f t="shared" si="2318"/>
        <v>0</v>
      </c>
      <c r="AZ1026" s="20">
        <f t="shared" si="2319"/>
        <v>0</v>
      </c>
      <c r="BA1026" s="20">
        <f t="shared" si="2320"/>
        <v>200000</v>
      </c>
      <c r="BB1026" s="36">
        <f t="shared" si="2321"/>
        <v>1</v>
      </c>
      <c r="BC1026" s="36">
        <f t="shared" si="2322"/>
        <v>0</v>
      </c>
      <c r="BD1026" s="80">
        <f t="shared" si="2323"/>
        <v>0</v>
      </c>
      <c r="BE1026" s="36">
        <f t="shared" si="2324"/>
        <v>0</v>
      </c>
      <c r="BF1026" s="36">
        <f t="shared" si="2325"/>
        <v>0</v>
      </c>
      <c r="BG1026" s="36">
        <f t="shared" si="2326"/>
        <v>0</v>
      </c>
      <c r="BH1026" s="36">
        <f t="shared" si="2327"/>
        <v>0</v>
      </c>
      <c r="BI1026" s="36">
        <f t="shared" si="2328"/>
        <v>0</v>
      </c>
      <c r="BJ1026" s="36">
        <f t="shared" si="2329"/>
        <v>0</v>
      </c>
      <c r="BK1026" s="36">
        <f t="shared" si="2330"/>
        <v>0</v>
      </c>
      <c r="BL1026" s="68">
        <f>IF(OR(AT1026=0,E1026&gt;ProjTerm),0,VLOOKUP(D1026,'Life Events'!$AE$5:$AI$1206,5,FALSE))</f>
        <v>0</v>
      </c>
      <c r="BM1026" s="93">
        <f t="shared" si="2331"/>
        <v>0</v>
      </c>
      <c r="BN1026" s="93">
        <f t="shared" si="2332"/>
        <v>0</v>
      </c>
      <c r="BO1026" s="36">
        <f t="shared" si="2333"/>
        <v>0</v>
      </c>
      <c r="BP1026" s="36">
        <f t="shared" si="2334"/>
        <v>0</v>
      </c>
      <c r="BQ1026" s="36">
        <f t="shared" si="2335"/>
        <v>0</v>
      </c>
      <c r="BR1026" s="36">
        <f t="shared" si="2336"/>
        <v>154.78110000000001</v>
      </c>
      <c r="BS1026" s="36">
        <f t="shared" si="2337"/>
        <v>0</v>
      </c>
      <c r="BT1026" s="36">
        <f t="shared" si="2338"/>
        <v>0</v>
      </c>
      <c r="BU1026" s="70" cm="1">
        <f t="array" ref="BU1026">IF(AND(ActInt=1,$J1026=0),INDEX(Tbl_FwdNom,$B1026-IVP,MATCH(ValnDt,Tbl_FwdNom_Cols)),INDEX(Tbl_FwdNom,$B1026,MATCH(StartDt,Tbl_FwdNom_Cols)))</f>
        <v>8.3193578909999992</v>
      </c>
      <c r="BV1026" s="70" cm="1">
        <f t="array" ref="BV1026">INDEX(Tbl_FwdReal,$B1026,MATCH(StartDt,Tbl_FwdReal_Cols))</f>
        <v>2.6133208290000001</v>
      </c>
      <c r="BW1026" s="70" cm="1">
        <f t="array" ref="BW1026">IF(RunType&lt;&gt;"OPN",INDEX(Tbl_FwdReal,$B1026,MATCH(ValnDt,Tbl_FwdReal_Cols)),IF(AND($J1026=0,ActInt=1),INDEX(Tbl_FwdReal,$B1026-IVP,MATCH(ValnDt,Tbl_FwdReal_Cols)),-999))*$K1026</f>
        <v>2.6133208290000001</v>
      </c>
      <c r="BX1026" s="70">
        <f t="shared" si="2339"/>
        <v>2.6133208290000001E-2</v>
      </c>
      <c r="BY1026" s="70">
        <f t="shared" si="2414"/>
        <v>5.5607176689163262E-2</v>
      </c>
      <c r="BZ1026" s="64">
        <f t="shared" si="2427"/>
        <v>4.5198609219054831E-3</v>
      </c>
      <c r="CA1026" s="70" cm="1">
        <f t="array" ref="CA1026">IF($J1026=1,CA1025*(1+INDEX(Tbl_CPI,$B1026,MATCH(IF(RunType="OPN",StartDt,ValnDt),Tbl_CPI_Cols))),0)</f>
        <v>0</v>
      </c>
      <c r="CB1026" s="70">
        <f t="shared" si="2415"/>
        <v>230.11448353566772</v>
      </c>
      <c r="CC1026" s="70">
        <f t="shared" si="2416"/>
        <v>219.94976098546425</v>
      </c>
      <c r="CD1026" s="36">
        <f t="shared" si="2340"/>
        <v>1114.2288308588643</v>
      </c>
      <c r="CE1026" s="36">
        <f t="shared" si="2341"/>
        <v>0</v>
      </c>
      <c r="CF1026" s="36">
        <f t="shared" si="2342"/>
        <v>0</v>
      </c>
      <c r="CG1026" s="36">
        <f t="shared" si="2343"/>
        <v>0</v>
      </c>
      <c r="CH1026" s="36">
        <f t="shared" si="2344"/>
        <v>0</v>
      </c>
      <c r="CI1026" s="36">
        <f t="shared" si="2345"/>
        <v>0</v>
      </c>
      <c r="CJ1026" s="36">
        <f t="shared" si="2346"/>
        <v>0</v>
      </c>
      <c r="CK1026" s="36">
        <f t="shared" si="2347"/>
        <v>0</v>
      </c>
      <c r="CL1026" s="36">
        <f t="shared" si="2348"/>
        <v>0</v>
      </c>
      <c r="CM1026" s="36">
        <f t="shared" si="2349"/>
        <v>0</v>
      </c>
      <c r="CN1026" s="36">
        <f t="shared" si="2350"/>
        <v>0</v>
      </c>
      <c r="CO1026" s="20">
        <f t="shared" si="2351"/>
        <v>120000</v>
      </c>
      <c r="CP1026" s="20">
        <f t="shared" si="2352"/>
        <v>2</v>
      </c>
      <c r="CQ1026" s="64" t="e">
        <f t="shared" si="2353"/>
        <v>#N/A</v>
      </c>
      <c r="CR1026" s="64" t="e">
        <f t="shared" si="2354"/>
        <v>#N/A</v>
      </c>
      <c r="CS1026" s="36" t="e">
        <f t="shared" si="2355"/>
        <v>#N/A</v>
      </c>
      <c r="CT1026" s="36">
        <f t="shared" si="2356"/>
        <v>0</v>
      </c>
      <c r="CU1026" s="36">
        <f t="shared" si="2357"/>
        <v>0</v>
      </c>
      <c r="CV1026" s="36">
        <f t="shared" si="2417"/>
        <v>0</v>
      </c>
      <c r="CW1026" s="36">
        <f t="shared" si="2358"/>
        <v>0</v>
      </c>
      <c r="CX1026" s="36">
        <f t="shared" si="2359"/>
        <v>0</v>
      </c>
      <c r="CY1026" s="36">
        <f t="shared" si="2360"/>
        <v>0</v>
      </c>
      <c r="CZ1026" s="36">
        <f t="shared" si="2418"/>
        <v>0</v>
      </c>
      <c r="DA1026" s="64">
        <f t="shared" si="2361"/>
        <v>6.6816982118627077E-3</v>
      </c>
      <c r="DB1026" s="70">
        <f t="shared" si="2419"/>
        <v>0.9933626505540617</v>
      </c>
      <c r="DC1026" s="70">
        <f>PRODUCT($DB$8:DB1026)</f>
        <v>1.3497922534597273E-4</v>
      </c>
      <c r="DD1026" s="36">
        <f t="shared" si="2362"/>
        <v>0</v>
      </c>
      <c r="DE1026" s="36">
        <f t="shared" si="2363"/>
        <v>0</v>
      </c>
      <c r="DF1026" s="36">
        <f t="shared" si="2364"/>
        <v>0</v>
      </c>
      <c r="DG1026" s="36">
        <f t="shared" si="2365"/>
        <v>0</v>
      </c>
      <c r="DH1026" s="36">
        <f t="shared" si="2366"/>
        <v>0</v>
      </c>
      <c r="DI1026" s="36">
        <f t="shared" si="2367"/>
        <v>0</v>
      </c>
      <c r="DJ1026" s="36">
        <f t="shared" si="2368"/>
        <v>0</v>
      </c>
      <c r="DK1026" s="36">
        <f t="shared" si="2369"/>
        <v>0</v>
      </c>
      <c r="DL1026" s="36">
        <f t="shared" si="2370"/>
        <v>0</v>
      </c>
      <c r="DM1026" s="36">
        <f t="shared" si="2371"/>
        <v>0</v>
      </c>
      <c r="DN1026" s="36">
        <f t="shared" ca="1" si="2420"/>
        <v>4.6137290849905055E-12</v>
      </c>
      <c r="DO1026" s="64" cm="1">
        <f t="array" ref="DO1026">IFERROR(INDEX(Tbl_FwdNom,$B1026,MATCH(LIDt,Tbl_FwdNom_Cols,0)),0)</f>
        <v>7.5062381179999997</v>
      </c>
      <c r="DP1026" s="64">
        <f t="shared" ca="1" si="2421"/>
        <v>7.444991752</v>
      </c>
      <c r="DQ1026" s="64">
        <f t="shared" ca="1" si="2372"/>
        <v>6.0020091391821406E-3</v>
      </c>
      <c r="DR1026" s="70">
        <f t="shared" ca="1" si="2373"/>
        <v>0.99403380004745923</v>
      </c>
      <c r="DS1026" s="70">
        <f ca="1">PRODUCT($DR$8:DR1026)</f>
        <v>5.5977124489840476E-4</v>
      </c>
      <c r="DT1026" s="36">
        <f t="shared" ca="1" si="2374"/>
        <v>0</v>
      </c>
      <c r="DU1026" s="36">
        <f t="shared" ca="1" si="2375"/>
        <v>0</v>
      </c>
      <c r="DV1026" s="36">
        <f t="shared" ca="1" si="2376"/>
        <v>0</v>
      </c>
      <c r="DW1026" s="36">
        <f t="shared" ca="1" si="2377"/>
        <v>0</v>
      </c>
      <c r="DX1026" s="36">
        <f t="shared" ca="1" si="2378"/>
        <v>0</v>
      </c>
      <c r="DY1026" s="36">
        <f t="shared" ca="1" si="2379"/>
        <v>0</v>
      </c>
      <c r="DZ1026" s="36">
        <f t="shared" ca="1" si="2380"/>
        <v>0</v>
      </c>
      <c r="EA1026" s="36">
        <f t="shared" ca="1" si="2381"/>
        <v>0</v>
      </c>
      <c r="EB1026" s="36">
        <f t="shared" ca="1" si="2382"/>
        <v>0</v>
      </c>
      <c r="EC1026" s="36">
        <f t="shared" ca="1" si="2383"/>
        <v>0</v>
      </c>
      <c r="ED1026" s="36">
        <f t="shared" ca="1" si="2384"/>
        <v>0</v>
      </c>
      <c r="EE1026" s="36">
        <f t="shared" ca="1" si="2422"/>
        <v>0</v>
      </c>
      <c r="EF1026" s="36">
        <f t="shared" ca="1" si="2385"/>
        <v>0</v>
      </c>
      <c r="EG1026" s="64"/>
      <c r="EH1026" s="64"/>
      <c r="EI1026" s="64"/>
      <c r="EJ1026" s="70"/>
      <c r="EK1026" s="70"/>
      <c r="EL1026" s="70"/>
      <c r="EM1026" s="70"/>
      <c r="EN1026" s="70"/>
      <c r="EO1026" s="36">
        <f t="shared" si="2386"/>
        <v>0</v>
      </c>
      <c r="EP1026" s="36">
        <f t="shared" si="2387"/>
        <v>0</v>
      </c>
      <c r="EQ1026" s="36">
        <f t="shared" si="2388"/>
        <v>0</v>
      </c>
      <c r="ER1026" s="36">
        <f t="shared" si="2389"/>
        <v>0</v>
      </c>
      <c r="ES1026" s="36">
        <f t="shared" si="2390"/>
        <v>0</v>
      </c>
      <c r="ET1026" s="36">
        <f t="shared" si="2391"/>
        <v>0</v>
      </c>
      <c r="EU1026" s="36">
        <f t="shared" si="2423"/>
        <v>0</v>
      </c>
      <c r="EV1026" s="36">
        <f t="shared" si="2392"/>
        <v>0</v>
      </c>
      <c r="EW1026" s="36">
        <f t="shared" si="2393"/>
        <v>0</v>
      </c>
      <c r="EX1026" s="36">
        <f t="shared" si="2424"/>
        <v>0</v>
      </c>
      <c r="EY1026" s="36">
        <f t="shared" si="2394"/>
        <v>0</v>
      </c>
      <c r="EZ1026" s="36">
        <f t="shared" si="2395"/>
        <v>0</v>
      </c>
      <c r="FA1026" s="36">
        <f t="shared" si="2396"/>
        <v>0</v>
      </c>
      <c r="FB1026" s="36">
        <f t="shared" si="2397"/>
        <v>0</v>
      </c>
      <c r="FC1026" s="36">
        <f t="shared" si="2425"/>
        <v>0</v>
      </c>
      <c r="FD1026" s="36">
        <f t="shared" si="2398"/>
        <v>0</v>
      </c>
      <c r="FE1026" s="36">
        <f t="shared" si="2399"/>
        <v>0</v>
      </c>
      <c r="FF1026" s="36">
        <f t="shared" si="2426"/>
        <v>0</v>
      </c>
      <c r="FG1026" s="36">
        <f t="shared" si="2400"/>
        <v>0</v>
      </c>
      <c r="FH1026" s="36">
        <f t="shared" si="2401"/>
        <v>0</v>
      </c>
      <c r="FI1026" s="36">
        <f t="shared" si="2402"/>
        <v>0</v>
      </c>
      <c r="FJ1026" s="36">
        <f t="shared" ca="1" si="2403"/>
        <v>0</v>
      </c>
      <c r="FK1026" s="36">
        <f t="shared" si="2404"/>
        <v>0</v>
      </c>
      <c r="FL1026" s="36">
        <f t="shared" si="2405"/>
        <v>0</v>
      </c>
      <c r="FM1026" s="36">
        <f t="shared" ca="1" si="2406"/>
        <v>0</v>
      </c>
      <c r="FN1026" s="36">
        <f t="shared" ca="1" si="2428"/>
        <v>0</v>
      </c>
    </row>
    <row r="1027" spans="2:170" x14ac:dyDescent="0.25">
      <c r="B1027" s="2">
        <v>1019</v>
      </c>
      <c r="C1027" s="2">
        <f t="shared" si="2435"/>
        <v>85</v>
      </c>
      <c r="D1027" s="2">
        <f t="shared" si="2431"/>
        <v>1043</v>
      </c>
      <c r="E1027" s="2">
        <f t="shared" si="2429"/>
        <v>87</v>
      </c>
      <c r="F1027" s="189">
        <f t="shared" si="2433"/>
        <v>76733</v>
      </c>
      <c r="G1027" s="2">
        <f t="shared" si="2432"/>
        <v>1</v>
      </c>
      <c r="H1027" s="187">
        <f t="shared" si="2283"/>
        <v>119.5</v>
      </c>
      <c r="I1027" s="186">
        <f t="shared" si="2430"/>
        <v>119</v>
      </c>
      <c r="J1027" s="2">
        <f t="shared" si="2284"/>
        <v>0</v>
      </c>
      <c r="K1027" s="2">
        <f t="shared" si="2285"/>
        <v>1</v>
      </c>
      <c r="L1027">
        <f t="shared" si="2286"/>
        <v>2</v>
      </c>
      <c r="M1027" s="190">
        <f t="shared" si="2407"/>
        <v>0.93</v>
      </c>
      <c r="N1027">
        <f t="shared" si="2287"/>
        <v>1</v>
      </c>
      <c r="O1027">
        <f t="shared" si="2288"/>
        <v>100</v>
      </c>
      <c r="P1027" s="58">
        <f t="shared" si="2289"/>
        <v>4.1850000000000005</v>
      </c>
      <c r="Q1027" s="106">
        <f t="shared" si="2290"/>
        <v>1</v>
      </c>
      <c r="R1027" s="59">
        <f t="shared" si="2291"/>
        <v>1</v>
      </c>
      <c r="S1027" s="32">
        <f t="shared" si="2408"/>
        <v>1</v>
      </c>
      <c r="T1027">
        <f t="shared" si="2292"/>
        <v>1</v>
      </c>
      <c r="U1027" s="32">
        <f t="shared" si="2409"/>
        <v>0.93</v>
      </c>
      <c r="V1027">
        <f t="shared" si="2293"/>
        <v>1</v>
      </c>
      <c r="W1027">
        <f t="shared" si="2294"/>
        <v>100</v>
      </c>
      <c r="X1027" s="58">
        <f t="shared" si="2295"/>
        <v>1</v>
      </c>
      <c r="Y1027" s="58">
        <f t="shared" si="2296"/>
        <v>1</v>
      </c>
      <c r="Z1027" s="32">
        <f t="shared" si="2297"/>
        <v>1</v>
      </c>
      <c r="AA1027" s="32">
        <f t="shared" si="2298"/>
        <v>1</v>
      </c>
      <c r="AB1027" s="59">
        <f t="shared" si="2299"/>
        <v>4.9056245199999996E-3</v>
      </c>
      <c r="AC1027" s="59">
        <f t="shared" si="2300"/>
        <v>4.9056245199999996E-3</v>
      </c>
      <c r="AD1027">
        <f t="shared" si="2301"/>
        <v>1</v>
      </c>
      <c r="AE1027" s="59">
        <f t="shared" si="2302"/>
        <v>0</v>
      </c>
      <c r="AF1027" s="59">
        <f t="shared" si="2303"/>
        <v>4.1758461800000006E-3</v>
      </c>
      <c r="AG1027" s="59">
        <f t="shared" si="2304"/>
        <v>4.1758461800000006E-3</v>
      </c>
      <c r="AH1027">
        <f t="shared" si="2305"/>
        <v>1</v>
      </c>
      <c r="AI1027" s="59">
        <f t="shared" si="2306"/>
        <v>0</v>
      </c>
      <c r="AJ1027" s="59">
        <f t="shared" si="2307"/>
        <v>0</v>
      </c>
      <c r="AK1027" s="59">
        <f t="shared" si="2308"/>
        <v>0</v>
      </c>
      <c r="AL1027" s="59">
        <f t="shared" si="2309"/>
        <v>0</v>
      </c>
      <c r="AM1027" s="12">
        <f t="shared" si="2410"/>
        <v>0</v>
      </c>
      <c r="AN1027" s="12">
        <f t="shared" si="2411"/>
        <v>0</v>
      </c>
      <c r="AO1027" s="66">
        <f t="shared" si="2310"/>
        <v>0</v>
      </c>
      <c r="AP1027" s="66">
        <f t="shared" si="2311"/>
        <v>0</v>
      </c>
      <c r="AQ1027" s="59">
        <f t="shared" si="2312"/>
        <v>0</v>
      </c>
      <c r="AR1027" s="59">
        <f t="shared" si="2313"/>
        <v>0</v>
      </c>
      <c r="AS1027" s="59">
        <f t="shared" si="2314"/>
        <v>0</v>
      </c>
      <c r="AT1027" s="12">
        <f t="shared" si="2315"/>
        <v>0</v>
      </c>
      <c r="AU1027" s="59">
        <f t="shared" si="2412"/>
        <v>0</v>
      </c>
      <c r="AV1027" s="59">
        <f t="shared" si="2413"/>
        <v>0</v>
      </c>
      <c r="AW1027" s="70">
        <f t="shared" si="2316"/>
        <v>0</v>
      </c>
      <c r="AX1027" s="20">
        <f t="shared" si="2317"/>
        <v>200000</v>
      </c>
      <c r="AY1027" s="20">
        <f t="shared" si="2318"/>
        <v>0</v>
      </c>
      <c r="AZ1027" s="20">
        <f t="shared" si="2319"/>
        <v>0</v>
      </c>
      <c r="BA1027" s="20">
        <f t="shared" si="2320"/>
        <v>200000</v>
      </c>
      <c r="BB1027" s="36">
        <f t="shared" si="2321"/>
        <v>1</v>
      </c>
      <c r="BC1027" s="36">
        <f t="shared" si="2322"/>
        <v>0</v>
      </c>
      <c r="BD1027" s="80">
        <f t="shared" si="2323"/>
        <v>0</v>
      </c>
      <c r="BE1027" s="36">
        <f t="shared" si="2324"/>
        <v>0</v>
      </c>
      <c r="BF1027" s="36">
        <f t="shared" si="2325"/>
        <v>0</v>
      </c>
      <c r="BG1027" s="36">
        <f t="shared" si="2326"/>
        <v>0</v>
      </c>
      <c r="BH1027" s="36">
        <f t="shared" si="2327"/>
        <v>0</v>
      </c>
      <c r="BI1027" s="36">
        <f t="shared" si="2328"/>
        <v>0</v>
      </c>
      <c r="BJ1027" s="36">
        <f t="shared" si="2329"/>
        <v>0</v>
      </c>
      <c r="BK1027" s="36">
        <f t="shared" si="2330"/>
        <v>0</v>
      </c>
      <c r="BL1027" s="68">
        <f>IF(OR(AT1027=0,E1027&gt;ProjTerm),0,VLOOKUP(D1027,'Life Events'!$AE$5:$AI$1206,5,FALSE))</f>
        <v>0</v>
      </c>
      <c r="BM1027" s="93">
        <f t="shared" si="2331"/>
        <v>0</v>
      </c>
      <c r="BN1027" s="93">
        <f t="shared" si="2332"/>
        <v>0</v>
      </c>
      <c r="BO1027" s="36">
        <f t="shared" si="2333"/>
        <v>0</v>
      </c>
      <c r="BP1027" s="36">
        <f t="shared" si="2334"/>
        <v>0</v>
      </c>
      <c r="BQ1027" s="36">
        <f t="shared" si="2335"/>
        <v>0</v>
      </c>
      <c r="BR1027" s="36">
        <f t="shared" si="2336"/>
        <v>154.78110000000001</v>
      </c>
      <c r="BS1027" s="36">
        <f t="shared" si="2337"/>
        <v>0</v>
      </c>
      <c r="BT1027" s="36">
        <f t="shared" si="2338"/>
        <v>0</v>
      </c>
      <c r="BU1027" s="70" cm="1">
        <f t="array" ref="BU1027">IF(AND(ActInt=1,$J1027=0),INDEX(Tbl_FwdNom,$B1027-IVP,MATCH(ValnDt,Tbl_FwdNom_Cols)),INDEX(Tbl_FwdNom,$B1027,MATCH(StartDt,Tbl_FwdNom_Cols)))</f>
        <v>8.313476541</v>
      </c>
      <c r="BV1027" s="70" cm="1">
        <f t="array" ref="BV1027">INDEX(Tbl_FwdReal,$B1027,MATCH(StartDt,Tbl_FwdReal_Cols))</f>
        <v>2.6099658730000002</v>
      </c>
      <c r="BW1027" s="70" cm="1">
        <f t="array" ref="BW1027">IF(RunType&lt;&gt;"OPN",INDEX(Tbl_FwdReal,$B1027,MATCH(ValnDt,Tbl_FwdReal_Cols)),IF(AND($J1027=0,ActInt=1),INDEX(Tbl_FwdReal,$B1027-IVP,MATCH(ValnDt,Tbl_FwdReal_Cols)),-999))*$K1027</f>
        <v>2.6099658730000002</v>
      </c>
      <c r="BX1027" s="70">
        <f t="shared" si="2339"/>
        <v>2.6099658730000003E-2</v>
      </c>
      <c r="BY1027" s="70">
        <f t="shared" si="2414"/>
        <v>5.5584373500905615E-2</v>
      </c>
      <c r="BZ1027" s="64">
        <f t="shared" si="2427"/>
        <v>4.5180526038430813E-3</v>
      </c>
      <c r="CA1027" s="70" cm="1">
        <f t="array" ref="CA1027">IF($J1027=1,CA1026*(1+INDEX(Tbl_CPI,$B1027,MATCH(IF(RunType="OPN",StartDt,ValnDt),Tbl_CPI_Cols))),0)</f>
        <v>0</v>
      </c>
      <c r="CB1027" s="70">
        <f t="shared" si="2415"/>
        <v>231.15415287718804</v>
      </c>
      <c r="CC1027" s="70">
        <f t="shared" si="2416"/>
        <v>219.94976098546425</v>
      </c>
      <c r="CD1027" s="36">
        <f t="shared" si="2340"/>
        <v>1114.2288308588643</v>
      </c>
      <c r="CE1027" s="36">
        <f t="shared" si="2341"/>
        <v>0</v>
      </c>
      <c r="CF1027" s="36">
        <f t="shared" si="2342"/>
        <v>0</v>
      </c>
      <c r="CG1027" s="36">
        <f t="shared" si="2343"/>
        <v>0</v>
      </c>
      <c r="CH1027" s="36">
        <f t="shared" si="2344"/>
        <v>0</v>
      </c>
      <c r="CI1027" s="36">
        <f t="shared" si="2345"/>
        <v>0</v>
      </c>
      <c r="CJ1027" s="36">
        <f t="shared" si="2346"/>
        <v>0</v>
      </c>
      <c r="CK1027" s="36">
        <f t="shared" si="2347"/>
        <v>0</v>
      </c>
      <c r="CL1027" s="36">
        <f t="shared" si="2348"/>
        <v>0</v>
      </c>
      <c r="CM1027" s="36">
        <f t="shared" si="2349"/>
        <v>0</v>
      </c>
      <c r="CN1027" s="36">
        <f t="shared" si="2350"/>
        <v>0</v>
      </c>
      <c r="CO1027" s="20">
        <f t="shared" si="2351"/>
        <v>120000</v>
      </c>
      <c r="CP1027" s="20">
        <f t="shared" si="2352"/>
        <v>2</v>
      </c>
      <c r="CQ1027" s="64" t="e">
        <f t="shared" si="2353"/>
        <v>#N/A</v>
      </c>
      <c r="CR1027" s="64" t="e">
        <f t="shared" si="2354"/>
        <v>#N/A</v>
      </c>
      <c r="CS1027" s="36" t="e">
        <f t="shared" si="2355"/>
        <v>#N/A</v>
      </c>
      <c r="CT1027" s="36">
        <f t="shared" si="2356"/>
        <v>0</v>
      </c>
      <c r="CU1027" s="36">
        <f t="shared" si="2357"/>
        <v>0</v>
      </c>
      <c r="CV1027" s="36">
        <f t="shared" si="2417"/>
        <v>0</v>
      </c>
      <c r="CW1027" s="36">
        <f t="shared" si="2358"/>
        <v>0</v>
      </c>
      <c r="CX1027" s="36">
        <f t="shared" si="2359"/>
        <v>0</v>
      </c>
      <c r="CY1027" s="36">
        <f t="shared" si="2360"/>
        <v>0</v>
      </c>
      <c r="CZ1027" s="36">
        <f t="shared" si="2418"/>
        <v>0</v>
      </c>
      <c r="DA1027" s="64">
        <f t="shared" si="2361"/>
        <v>6.6771431667422831E-3</v>
      </c>
      <c r="DB1027" s="70">
        <f t="shared" si="2419"/>
        <v>0.9933671453533377</v>
      </c>
      <c r="DC1027" s="70">
        <f>PRODUCT($DB$8:DB1027)</f>
        <v>1.340839277639338E-4</v>
      </c>
      <c r="DD1027" s="36">
        <f t="shared" si="2362"/>
        <v>0</v>
      </c>
      <c r="DE1027" s="36">
        <f t="shared" si="2363"/>
        <v>0</v>
      </c>
      <c r="DF1027" s="36">
        <f t="shared" si="2364"/>
        <v>0</v>
      </c>
      <c r="DG1027" s="36">
        <f t="shared" si="2365"/>
        <v>0</v>
      </c>
      <c r="DH1027" s="36">
        <f t="shared" si="2366"/>
        <v>0</v>
      </c>
      <c r="DI1027" s="36">
        <f t="shared" si="2367"/>
        <v>0</v>
      </c>
      <c r="DJ1027" s="36">
        <f t="shared" si="2368"/>
        <v>0</v>
      </c>
      <c r="DK1027" s="36">
        <f t="shared" si="2369"/>
        <v>0</v>
      </c>
      <c r="DL1027" s="36">
        <f t="shared" si="2370"/>
        <v>0</v>
      </c>
      <c r="DM1027" s="36">
        <f t="shared" si="2371"/>
        <v>0</v>
      </c>
      <c r="DN1027" s="36">
        <f t="shared" ca="1" si="2420"/>
        <v>4.6137290849905055E-12</v>
      </c>
      <c r="DO1027" s="64" cm="1">
        <f t="array" ref="DO1027">IFERROR(INDEX(Tbl_FwdNom,$B1027,MATCH(LIDt,Tbl_FwdNom_Cols,0)),0)</f>
        <v>7.5045363580000002</v>
      </c>
      <c r="DP1027" s="64">
        <f t="shared" ca="1" si="2421"/>
        <v>7.4432909619999998</v>
      </c>
      <c r="DQ1027" s="64">
        <f t="shared" ca="1" si="2372"/>
        <v>6.0006820953439899E-3</v>
      </c>
      <c r="DR1027" s="70">
        <f t="shared" ca="1" si="2373"/>
        <v>0.99403511130544608</v>
      </c>
      <c r="DS1027" s="70">
        <f ca="1">PRODUCT($DR$8:DR1027)</f>
        <v>5.5643227172817386E-4</v>
      </c>
      <c r="DT1027" s="36">
        <f t="shared" ca="1" si="2374"/>
        <v>0</v>
      </c>
      <c r="DU1027" s="36">
        <f t="shared" ca="1" si="2375"/>
        <v>0</v>
      </c>
      <c r="DV1027" s="36">
        <f t="shared" ca="1" si="2376"/>
        <v>0</v>
      </c>
      <c r="DW1027" s="36">
        <f t="shared" ca="1" si="2377"/>
        <v>0</v>
      </c>
      <c r="DX1027" s="36">
        <f t="shared" ca="1" si="2378"/>
        <v>0</v>
      </c>
      <c r="DY1027" s="36">
        <f t="shared" ca="1" si="2379"/>
        <v>0</v>
      </c>
      <c r="DZ1027" s="36">
        <f t="shared" ca="1" si="2380"/>
        <v>0</v>
      </c>
      <c r="EA1027" s="36">
        <f t="shared" ca="1" si="2381"/>
        <v>0</v>
      </c>
      <c r="EB1027" s="36">
        <f t="shared" ca="1" si="2382"/>
        <v>0</v>
      </c>
      <c r="EC1027" s="36">
        <f t="shared" ca="1" si="2383"/>
        <v>0</v>
      </c>
      <c r="ED1027" s="36">
        <f t="shared" ca="1" si="2384"/>
        <v>0</v>
      </c>
      <c r="EE1027" s="36">
        <f t="shared" ca="1" si="2422"/>
        <v>0</v>
      </c>
      <c r="EF1027" s="36">
        <f t="shared" ca="1" si="2385"/>
        <v>0</v>
      </c>
      <c r="EG1027" s="64"/>
      <c r="EH1027" s="64"/>
      <c r="EI1027" s="64"/>
      <c r="EJ1027" s="70"/>
      <c r="EK1027" s="70"/>
      <c r="EL1027" s="70"/>
      <c r="EM1027" s="70"/>
      <c r="EN1027" s="70"/>
      <c r="EO1027" s="36">
        <f t="shared" si="2386"/>
        <v>0</v>
      </c>
      <c r="EP1027" s="36">
        <f t="shared" si="2387"/>
        <v>0</v>
      </c>
      <c r="EQ1027" s="36">
        <f t="shared" si="2388"/>
        <v>0</v>
      </c>
      <c r="ER1027" s="36">
        <f t="shared" si="2389"/>
        <v>0</v>
      </c>
      <c r="ES1027" s="36">
        <f t="shared" si="2390"/>
        <v>0</v>
      </c>
      <c r="ET1027" s="36">
        <f t="shared" si="2391"/>
        <v>0</v>
      </c>
      <c r="EU1027" s="36">
        <f t="shared" si="2423"/>
        <v>0</v>
      </c>
      <c r="EV1027" s="36">
        <f t="shared" si="2392"/>
        <v>0</v>
      </c>
      <c r="EW1027" s="36">
        <f t="shared" si="2393"/>
        <v>0</v>
      </c>
      <c r="EX1027" s="36">
        <f t="shared" si="2424"/>
        <v>0</v>
      </c>
      <c r="EY1027" s="36">
        <f t="shared" si="2394"/>
        <v>0</v>
      </c>
      <c r="EZ1027" s="36">
        <f t="shared" si="2395"/>
        <v>0</v>
      </c>
      <c r="FA1027" s="36">
        <f t="shared" si="2396"/>
        <v>0</v>
      </c>
      <c r="FB1027" s="36">
        <f t="shared" si="2397"/>
        <v>0</v>
      </c>
      <c r="FC1027" s="36">
        <f t="shared" si="2425"/>
        <v>0</v>
      </c>
      <c r="FD1027" s="36">
        <f t="shared" si="2398"/>
        <v>0</v>
      </c>
      <c r="FE1027" s="36">
        <f t="shared" si="2399"/>
        <v>0</v>
      </c>
      <c r="FF1027" s="36">
        <f t="shared" si="2426"/>
        <v>0</v>
      </c>
      <c r="FG1027" s="36">
        <f t="shared" si="2400"/>
        <v>0</v>
      </c>
      <c r="FH1027" s="36">
        <f t="shared" si="2401"/>
        <v>0</v>
      </c>
      <c r="FI1027" s="36">
        <f t="shared" si="2402"/>
        <v>0</v>
      </c>
      <c r="FJ1027" s="36">
        <f t="shared" ca="1" si="2403"/>
        <v>0</v>
      </c>
      <c r="FK1027" s="36">
        <f t="shared" si="2404"/>
        <v>0</v>
      </c>
      <c r="FL1027" s="36">
        <f t="shared" si="2405"/>
        <v>0</v>
      </c>
      <c r="FM1027" s="36">
        <f t="shared" ca="1" si="2406"/>
        <v>0</v>
      </c>
      <c r="FN1027" s="36">
        <f t="shared" ca="1" si="2428"/>
        <v>0</v>
      </c>
    </row>
    <row r="1028" spans="2:170" x14ac:dyDescent="0.25">
      <c r="B1028" s="2">
        <v>1020</v>
      </c>
      <c r="C1028" s="2">
        <f t="shared" si="2435"/>
        <v>85</v>
      </c>
      <c r="D1028" s="2">
        <f t="shared" si="2431"/>
        <v>1044</v>
      </c>
      <c r="E1028" s="2">
        <f t="shared" si="2429"/>
        <v>87</v>
      </c>
      <c r="F1028" s="189">
        <f t="shared" si="2433"/>
        <v>76761</v>
      </c>
      <c r="G1028" s="2">
        <f t="shared" si="2432"/>
        <v>2</v>
      </c>
      <c r="H1028" s="187">
        <f t="shared" si="2283"/>
        <v>119.58333333333334</v>
      </c>
      <c r="I1028" s="186">
        <f t="shared" si="2430"/>
        <v>119</v>
      </c>
      <c r="J1028" s="2">
        <f t="shared" si="2284"/>
        <v>0</v>
      </c>
      <c r="K1028" s="2">
        <f t="shared" si="2285"/>
        <v>1</v>
      </c>
      <c r="L1028">
        <f t="shared" si="2286"/>
        <v>2</v>
      </c>
      <c r="M1028" s="190">
        <f t="shared" si="2407"/>
        <v>0.93</v>
      </c>
      <c r="N1028">
        <f t="shared" si="2287"/>
        <v>1</v>
      </c>
      <c r="O1028">
        <f t="shared" si="2288"/>
        <v>100</v>
      </c>
      <c r="P1028" s="58">
        <f t="shared" si="2289"/>
        <v>4.1850000000000005</v>
      </c>
      <c r="Q1028" s="106">
        <f t="shared" si="2290"/>
        <v>1</v>
      </c>
      <c r="R1028" s="59">
        <f t="shared" si="2291"/>
        <v>1</v>
      </c>
      <c r="S1028" s="32">
        <f t="shared" si="2408"/>
        <v>1</v>
      </c>
      <c r="T1028">
        <f t="shared" si="2292"/>
        <v>1</v>
      </c>
      <c r="U1028" s="32">
        <f t="shared" si="2409"/>
        <v>0.93</v>
      </c>
      <c r="V1028">
        <f t="shared" si="2293"/>
        <v>1</v>
      </c>
      <c r="W1028">
        <f t="shared" si="2294"/>
        <v>100</v>
      </c>
      <c r="X1028" s="58">
        <f t="shared" si="2295"/>
        <v>1</v>
      </c>
      <c r="Y1028" s="58">
        <f t="shared" si="2296"/>
        <v>1</v>
      </c>
      <c r="Z1028" s="32">
        <f t="shared" si="2297"/>
        <v>1</v>
      </c>
      <c r="AA1028" s="32">
        <f t="shared" si="2298"/>
        <v>1</v>
      </c>
      <c r="AB1028" s="59">
        <f t="shared" si="2299"/>
        <v>4.9056245199999996E-3</v>
      </c>
      <c r="AC1028" s="59">
        <f t="shared" si="2300"/>
        <v>4.9056245199999996E-3</v>
      </c>
      <c r="AD1028">
        <f t="shared" si="2301"/>
        <v>1</v>
      </c>
      <c r="AE1028" s="59">
        <f t="shared" si="2302"/>
        <v>0</v>
      </c>
      <c r="AF1028" s="59">
        <f t="shared" si="2303"/>
        <v>4.1758461800000006E-3</v>
      </c>
      <c r="AG1028" s="59">
        <f t="shared" si="2304"/>
        <v>4.1758461800000006E-3</v>
      </c>
      <c r="AH1028">
        <f t="shared" si="2305"/>
        <v>1</v>
      </c>
      <c r="AI1028" s="59">
        <f t="shared" si="2306"/>
        <v>0</v>
      </c>
      <c r="AJ1028" s="59">
        <f t="shared" si="2307"/>
        <v>0</v>
      </c>
      <c r="AK1028" s="59">
        <f t="shared" si="2308"/>
        <v>0</v>
      </c>
      <c r="AL1028" s="59">
        <f t="shared" si="2309"/>
        <v>0</v>
      </c>
      <c r="AM1028" s="12">
        <f t="shared" si="2410"/>
        <v>0</v>
      </c>
      <c r="AN1028" s="12">
        <f t="shared" si="2411"/>
        <v>0</v>
      </c>
      <c r="AO1028" s="66">
        <f t="shared" si="2310"/>
        <v>0</v>
      </c>
      <c r="AP1028" s="66">
        <f t="shared" si="2311"/>
        <v>0</v>
      </c>
      <c r="AQ1028" s="59">
        <f t="shared" si="2312"/>
        <v>0</v>
      </c>
      <c r="AR1028" s="59">
        <f t="shared" si="2313"/>
        <v>0</v>
      </c>
      <c r="AS1028" s="59">
        <f t="shared" si="2314"/>
        <v>0</v>
      </c>
      <c r="AT1028" s="12">
        <f t="shared" si="2315"/>
        <v>0</v>
      </c>
      <c r="AU1028" s="59">
        <f t="shared" si="2412"/>
        <v>0</v>
      </c>
      <c r="AV1028" s="59">
        <f t="shared" si="2413"/>
        <v>0</v>
      </c>
      <c r="AW1028" s="70">
        <f t="shared" si="2316"/>
        <v>0</v>
      </c>
      <c r="AX1028" s="20">
        <f t="shared" si="2317"/>
        <v>200000</v>
      </c>
      <c r="AY1028" s="20">
        <f t="shared" si="2318"/>
        <v>0</v>
      </c>
      <c r="AZ1028" s="20">
        <f t="shared" si="2319"/>
        <v>0</v>
      </c>
      <c r="BA1028" s="20">
        <f t="shared" si="2320"/>
        <v>200000</v>
      </c>
      <c r="BB1028" s="36">
        <f t="shared" si="2321"/>
        <v>1</v>
      </c>
      <c r="BC1028" s="36">
        <f t="shared" si="2322"/>
        <v>0</v>
      </c>
      <c r="BD1028" s="80">
        <f t="shared" si="2323"/>
        <v>0</v>
      </c>
      <c r="BE1028" s="36">
        <f t="shared" si="2324"/>
        <v>0</v>
      </c>
      <c r="BF1028" s="36">
        <f t="shared" si="2325"/>
        <v>0</v>
      </c>
      <c r="BG1028" s="36">
        <f t="shared" si="2326"/>
        <v>0</v>
      </c>
      <c r="BH1028" s="36">
        <f t="shared" si="2327"/>
        <v>0</v>
      </c>
      <c r="BI1028" s="36">
        <f t="shared" si="2328"/>
        <v>0</v>
      </c>
      <c r="BJ1028" s="36">
        <f t="shared" si="2329"/>
        <v>0</v>
      </c>
      <c r="BK1028" s="36">
        <f t="shared" si="2330"/>
        <v>0</v>
      </c>
      <c r="BL1028" s="68">
        <f>IF(OR(AT1028=0,E1028&gt;ProjTerm),0,VLOOKUP(D1028,'Life Events'!$AE$5:$AI$1206,5,FALSE))</f>
        <v>0</v>
      </c>
      <c r="BM1028" s="93">
        <f t="shared" si="2331"/>
        <v>0</v>
      </c>
      <c r="BN1028" s="93">
        <f t="shared" si="2332"/>
        <v>0</v>
      </c>
      <c r="BO1028" s="36">
        <f t="shared" si="2333"/>
        <v>0</v>
      </c>
      <c r="BP1028" s="36">
        <f t="shared" si="2334"/>
        <v>0</v>
      </c>
      <c r="BQ1028" s="36">
        <f t="shared" si="2335"/>
        <v>0</v>
      </c>
      <c r="BR1028" s="36">
        <f t="shared" si="2336"/>
        <v>154.78110000000001</v>
      </c>
      <c r="BS1028" s="36">
        <f t="shared" si="2337"/>
        <v>0</v>
      </c>
      <c r="BT1028" s="36">
        <f t="shared" si="2338"/>
        <v>0</v>
      </c>
      <c r="BU1028" s="70" cm="1">
        <f t="array" ref="BU1028">IF(AND(ActInt=1,$J1028=0),INDEX(Tbl_FwdNom,$B1028-IVP,MATCH(ValnDt,Tbl_FwdNom_Cols)),INDEX(Tbl_FwdNom,$B1028,MATCH(StartDt,Tbl_FwdNom_Cols)))</f>
        <v>8.3075955120000007</v>
      </c>
      <c r="BV1028" s="70" cm="1">
        <f t="array" ref="BV1028">INDEX(Tbl_FwdReal,$B1028,MATCH(StartDt,Tbl_FwdReal_Cols))</f>
        <v>2.6066110259999999</v>
      </c>
      <c r="BW1028" s="70" cm="1">
        <f t="array" ref="BW1028">IF(RunType&lt;&gt;"OPN",INDEX(Tbl_FwdReal,$B1028,MATCH(ValnDt,Tbl_FwdReal_Cols)),IF(AND($J1028=0,ActInt=1),INDEX(Tbl_FwdReal,$B1028-IVP,MATCH(ValnDt,Tbl_FwdReal_Cols)),-999))*$K1028</f>
        <v>2.6066110259999999</v>
      </c>
      <c r="BX1028" s="70">
        <f t="shared" si="2339"/>
        <v>2.6066110260000001E-2</v>
      </c>
      <c r="BY1028" s="70">
        <f t="shared" si="2414"/>
        <v>5.5561570828563944E-2</v>
      </c>
      <c r="BZ1028" s="64">
        <f t="shared" si="2427"/>
        <v>4.516244290885485E-3</v>
      </c>
      <c r="CA1028" s="70" cm="1">
        <f t="array" ref="CA1028">IF($J1028=1,CA1027*(1+INDEX(Tbl_CPI,$B1028,MATCH(IF(RunType="OPN",StartDt,ValnDt),Tbl_CPI_Cols))),0)</f>
        <v>0</v>
      </c>
      <c r="CB1028" s="70">
        <f t="shared" si="2415"/>
        <v>232.19810150043412</v>
      </c>
      <c r="CC1028" s="70">
        <f t="shared" si="2416"/>
        <v>232.19810150043412</v>
      </c>
      <c r="CD1028" s="36">
        <f t="shared" si="2340"/>
        <v>1114.2288308588643</v>
      </c>
      <c r="CE1028" s="36">
        <f t="shared" si="2341"/>
        <v>0</v>
      </c>
      <c r="CF1028" s="36">
        <f t="shared" si="2342"/>
        <v>0</v>
      </c>
      <c r="CG1028" s="36">
        <f t="shared" si="2343"/>
        <v>0</v>
      </c>
      <c r="CH1028" s="36">
        <f t="shared" si="2344"/>
        <v>0</v>
      </c>
      <c r="CI1028" s="36">
        <f t="shared" si="2345"/>
        <v>0</v>
      </c>
      <c r="CJ1028" s="36">
        <f t="shared" si="2346"/>
        <v>0</v>
      </c>
      <c r="CK1028" s="36">
        <f t="shared" si="2347"/>
        <v>0</v>
      </c>
      <c r="CL1028" s="36">
        <f t="shared" si="2348"/>
        <v>0</v>
      </c>
      <c r="CM1028" s="36">
        <f t="shared" si="2349"/>
        <v>0</v>
      </c>
      <c r="CN1028" s="36">
        <f t="shared" si="2350"/>
        <v>0</v>
      </c>
      <c r="CO1028" s="20">
        <f t="shared" si="2351"/>
        <v>120000</v>
      </c>
      <c r="CP1028" s="20">
        <f t="shared" si="2352"/>
        <v>2</v>
      </c>
      <c r="CQ1028" s="64" t="e">
        <f t="shared" si="2353"/>
        <v>#N/A</v>
      </c>
      <c r="CR1028" s="64" t="e">
        <f t="shared" si="2354"/>
        <v>#N/A</v>
      </c>
      <c r="CS1028" s="36" t="e">
        <f t="shared" si="2355"/>
        <v>#N/A</v>
      </c>
      <c r="CT1028" s="36">
        <f t="shared" si="2356"/>
        <v>0</v>
      </c>
      <c r="CU1028" s="36">
        <f t="shared" si="2357"/>
        <v>0</v>
      </c>
      <c r="CV1028" s="36">
        <f t="shared" si="2417"/>
        <v>0</v>
      </c>
      <c r="CW1028" s="36">
        <f t="shared" si="2358"/>
        <v>0</v>
      </c>
      <c r="CX1028" s="36">
        <f t="shared" si="2359"/>
        <v>0</v>
      </c>
      <c r="CY1028" s="36">
        <f t="shared" si="2360"/>
        <v>0</v>
      </c>
      <c r="CZ1028" s="36">
        <f t="shared" si="2418"/>
        <v>0</v>
      </c>
      <c r="DA1028" s="64">
        <f t="shared" si="2361"/>
        <v>6.6725881435214518E-3</v>
      </c>
      <c r="DB1028" s="70">
        <f t="shared" si="2419"/>
        <v>0.99337164017168</v>
      </c>
      <c r="DC1028" s="70">
        <f>PRODUCT($DB$8:DB1028)</f>
        <v>1.3319517124351998E-4</v>
      </c>
      <c r="DD1028" s="36">
        <f t="shared" si="2362"/>
        <v>0</v>
      </c>
      <c r="DE1028" s="36">
        <f t="shared" si="2363"/>
        <v>0</v>
      </c>
      <c r="DF1028" s="36">
        <f t="shared" si="2364"/>
        <v>0</v>
      </c>
      <c r="DG1028" s="36">
        <f t="shared" si="2365"/>
        <v>0</v>
      </c>
      <c r="DH1028" s="36">
        <f t="shared" si="2366"/>
        <v>0</v>
      </c>
      <c r="DI1028" s="36">
        <f t="shared" si="2367"/>
        <v>0</v>
      </c>
      <c r="DJ1028" s="36">
        <f t="shared" si="2368"/>
        <v>0</v>
      </c>
      <c r="DK1028" s="36">
        <f t="shared" si="2369"/>
        <v>0</v>
      </c>
      <c r="DL1028" s="36">
        <f t="shared" si="2370"/>
        <v>0</v>
      </c>
      <c r="DM1028" s="36">
        <f t="shared" si="2371"/>
        <v>0</v>
      </c>
      <c r="DN1028" s="36">
        <f t="shared" ca="1" si="2420"/>
        <v>4.6137290849905055E-12</v>
      </c>
      <c r="DO1028" s="64" cm="1">
        <f t="array" ref="DO1028">IFERROR(INDEX(Tbl_FwdNom,$B1028,MATCH(LIDt,Tbl_FwdNom_Cols,0)),0)</f>
        <v>7.5028346260000003</v>
      </c>
      <c r="DP1028" s="64">
        <f t="shared" ca="1" si="2421"/>
        <v>7.4415901990000002</v>
      </c>
      <c r="DQ1028" s="64">
        <f t="shared" ca="1" si="2372"/>
        <v>5.999355053317057E-3</v>
      </c>
      <c r="DR1028" s="70">
        <f t="shared" ca="1" si="2373"/>
        <v>0.99403642256510283</v>
      </c>
      <c r="DS1028" s="70">
        <f ca="1">PRODUCT($DR$8:DR1028)</f>
        <v>5.5311394478844717E-4</v>
      </c>
      <c r="DT1028" s="36">
        <f t="shared" ca="1" si="2374"/>
        <v>0</v>
      </c>
      <c r="DU1028" s="36">
        <f t="shared" ca="1" si="2375"/>
        <v>0</v>
      </c>
      <c r="DV1028" s="36">
        <f t="shared" ca="1" si="2376"/>
        <v>0</v>
      </c>
      <c r="DW1028" s="36">
        <f t="shared" ca="1" si="2377"/>
        <v>0</v>
      </c>
      <c r="DX1028" s="36">
        <f t="shared" ca="1" si="2378"/>
        <v>0</v>
      </c>
      <c r="DY1028" s="36">
        <f t="shared" ca="1" si="2379"/>
        <v>0</v>
      </c>
      <c r="DZ1028" s="36">
        <f t="shared" ca="1" si="2380"/>
        <v>0</v>
      </c>
      <c r="EA1028" s="36">
        <f t="shared" ca="1" si="2381"/>
        <v>0</v>
      </c>
      <c r="EB1028" s="36">
        <f t="shared" ca="1" si="2382"/>
        <v>0</v>
      </c>
      <c r="EC1028" s="36">
        <f t="shared" ca="1" si="2383"/>
        <v>0</v>
      </c>
      <c r="ED1028" s="36">
        <f t="shared" ca="1" si="2384"/>
        <v>0</v>
      </c>
      <c r="EE1028" s="36">
        <f t="shared" ca="1" si="2422"/>
        <v>0</v>
      </c>
      <c r="EF1028" s="36">
        <f t="shared" ca="1" si="2385"/>
        <v>0</v>
      </c>
      <c r="EG1028" s="64"/>
      <c r="EH1028" s="64"/>
      <c r="EI1028" s="64"/>
      <c r="EJ1028" s="70"/>
      <c r="EK1028" s="70"/>
      <c r="EL1028" s="70"/>
      <c r="EM1028" s="70"/>
      <c r="EN1028" s="70"/>
      <c r="EO1028" s="36">
        <f t="shared" si="2386"/>
        <v>0</v>
      </c>
      <c r="EP1028" s="36">
        <f t="shared" si="2387"/>
        <v>0</v>
      </c>
      <c r="EQ1028" s="36">
        <f t="shared" si="2388"/>
        <v>0</v>
      </c>
      <c r="ER1028" s="36">
        <f t="shared" si="2389"/>
        <v>0</v>
      </c>
      <c r="ES1028" s="36">
        <f t="shared" si="2390"/>
        <v>0</v>
      </c>
      <c r="ET1028" s="36">
        <f t="shared" si="2391"/>
        <v>0</v>
      </c>
      <c r="EU1028" s="36">
        <f t="shared" si="2423"/>
        <v>0</v>
      </c>
      <c r="EV1028" s="36">
        <f t="shared" si="2392"/>
        <v>0</v>
      </c>
      <c r="EW1028" s="36">
        <f t="shared" si="2393"/>
        <v>0</v>
      </c>
      <c r="EX1028" s="36">
        <f t="shared" si="2424"/>
        <v>0</v>
      </c>
      <c r="EY1028" s="36">
        <f t="shared" si="2394"/>
        <v>0</v>
      </c>
      <c r="EZ1028" s="36">
        <f t="shared" si="2395"/>
        <v>0</v>
      </c>
      <c r="FA1028" s="36">
        <f t="shared" si="2396"/>
        <v>0</v>
      </c>
      <c r="FB1028" s="36">
        <f t="shared" si="2397"/>
        <v>0</v>
      </c>
      <c r="FC1028" s="36">
        <f t="shared" si="2425"/>
        <v>0</v>
      </c>
      <c r="FD1028" s="36">
        <f t="shared" si="2398"/>
        <v>0</v>
      </c>
      <c r="FE1028" s="36">
        <f t="shared" si="2399"/>
        <v>0</v>
      </c>
      <c r="FF1028" s="36">
        <f t="shared" si="2426"/>
        <v>0</v>
      </c>
      <c r="FG1028" s="36">
        <f t="shared" si="2400"/>
        <v>0</v>
      </c>
      <c r="FH1028" s="36">
        <f t="shared" si="2401"/>
        <v>0</v>
      </c>
      <c r="FI1028" s="36">
        <f t="shared" si="2402"/>
        <v>0</v>
      </c>
      <c r="FJ1028" s="36">
        <f t="shared" ca="1" si="2403"/>
        <v>0</v>
      </c>
      <c r="FK1028" s="36">
        <f t="shared" si="2404"/>
        <v>0</v>
      </c>
      <c r="FL1028" s="36">
        <f t="shared" si="2405"/>
        <v>0</v>
      </c>
      <c r="FM1028" s="36">
        <f t="shared" ca="1" si="2406"/>
        <v>0</v>
      </c>
      <c r="FN1028" s="36">
        <f t="shared" ca="1" si="2428"/>
        <v>0</v>
      </c>
    </row>
    <row r="1029" spans="2:170" x14ac:dyDescent="0.25">
      <c r="B1029" s="2">
        <v>1021</v>
      </c>
      <c r="C1029" s="2">
        <f t="shared" si="2435"/>
        <v>86</v>
      </c>
      <c r="D1029" s="2">
        <f t="shared" si="2431"/>
        <v>1045</v>
      </c>
      <c r="E1029" s="2">
        <f t="shared" si="2429"/>
        <v>88</v>
      </c>
      <c r="F1029" s="189">
        <f t="shared" si="2433"/>
        <v>76792</v>
      </c>
      <c r="G1029" s="2">
        <f t="shared" si="2432"/>
        <v>3</v>
      </c>
      <c r="H1029" s="187">
        <f t="shared" si="2283"/>
        <v>119.66666666666666</v>
      </c>
      <c r="I1029" s="186">
        <f t="shared" si="2430"/>
        <v>119</v>
      </c>
      <c r="J1029" s="2">
        <f t="shared" si="2284"/>
        <v>0</v>
      </c>
      <c r="K1029" s="2">
        <f t="shared" si="2285"/>
        <v>0</v>
      </c>
      <c r="L1029">
        <f t="shared" si="2286"/>
        <v>2</v>
      </c>
      <c r="M1029" s="190">
        <f t="shared" si="2407"/>
        <v>0</v>
      </c>
      <c r="N1029">
        <f t="shared" si="2287"/>
        <v>1</v>
      </c>
      <c r="O1029">
        <f t="shared" si="2288"/>
        <v>100</v>
      </c>
      <c r="P1029" s="58">
        <f t="shared" si="2289"/>
        <v>0</v>
      </c>
      <c r="Q1029" s="106">
        <f t="shared" si="2290"/>
        <v>0</v>
      </c>
      <c r="R1029" s="59">
        <f t="shared" si="2291"/>
        <v>0</v>
      </c>
      <c r="S1029" s="32">
        <f t="shared" si="2408"/>
        <v>0</v>
      </c>
      <c r="T1029">
        <f t="shared" si="2292"/>
        <v>1</v>
      </c>
      <c r="U1029" s="32">
        <f t="shared" si="2409"/>
        <v>0</v>
      </c>
      <c r="V1029">
        <f t="shared" si="2293"/>
        <v>1</v>
      </c>
      <c r="W1029">
        <f t="shared" si="2294"/>
        <v>100</v>
      </c>
      <c r="X1029" s="58">
        <f t="shared" si="2295"/>
        <v>0</v>
      </c>
      <c r="Y1029" s="58">
        <f t="shared" si="2296"/>
        <v>0</v>
      </c>
      <c r="Z1029" s="32">
        <f t="shared" si="2297"/>
        <v>0</v>
      </c>
      <c r="AA1029" s="32">
        <f t="shared" si="2298"/>
        <v>0</v>
      </c>
      <c r="AB1029" s="59">
        <f t="shared" si="2299"/>
        <v>0</v>
      </c>
      <c r="AC1029" s="59">
        <f t="shared" si="2300"/>
        <v>0</v>
      </c>
      <c r="AD1029">
        <f t="shared" si="2301"/>
        <v>1</v>
      </c>
      <c r="AE1029" s="59">
        <f t="shared" si="2302"/>
        <v>0</v>
      </c>
      <c r="AF1029" s="59">
        <f t="shared" si="2303"/>
        <v>0</v>
      </c>
      <c r="AG1029" s="59">
        <f t="shared" si="2304"/>
        <v>0</v>
      </c>
      <c r="AH1029">
        <f t="shared" si="2305"/>
        <v>1</v>
      </c>
      <c r="AI1029" s="59">
        <f t="shared" si="2306"/>
        <v>0</v>
      </c>
      <c r="AJ1029" s="59">
        <f t="shared" si="2307"/>
        <v>0</v>
      </c>
      <c r="AK1029" s="59">
        <f t="shared" si="2308"/>
        <v>0</v>
      </c>
      <c r="AL1029" s="59">
        <f t="shared" si="2309"/>
        <v>0</v>
      </c>
      <c r="AM1029" s="12">
        <f t="shared" si="2410"/>
        <v>0</v>
      </c>
      <c r="AN1029" s="12">
        <f t="shared" si="2411"/>
        <v>0</v>
      </c>
      <c r="AO1029" s="66">
        <f t="shared" si="2310"/>
        <v>0</v>
      </c>
      <c r="AP1029" s="66">
        <f t="shared" si="2311"/>
        <v>0</v>
      </c>
      <c r="AQ1029" s="59">
        <f t="shared" si="2312"/>
        <v>0</v>
      </c>
      <c r="AR1029" s="59">
        <f t="shared" si="2313"/>
        <v>0</v>
      </c>
      <c r="AS1029" s="59">
        <f t="shared" si="2314"/>
        <v>0</v>
      </c>
      <c r="AT1029" s="12">
        <f t="shared" si="2315"/>
        <v>0</v>
      </c>
      <c r="AU1029" s="59">
        <f t="shared" si="2412"/>
        <v>0</v>
      </c>
      <c r="AV1029" s="59">
        <f t="shared" si="2413"/>
        <v>0</v>
      </c>
      <c r="AW1029" s="70">
        <f t="shared" si="2316"/>
        <v>0</v>
      </c>
      <c r="AX1029" s="20">
        <f t="shared" si="2317"/>
        <v>200000</v>
      </c>
      <c r="AY1029" s="20">
        <f t="shared" si="2318"/>
        <v>0</v>
      </c>
      <c r="AZ1029" s="20">
        <f t="shared" si="2319"/>
        <v>0</v>
      </c>
      <c r="BA1029" s="20">
        <f t="shared" si="2320"/>
        <v>0</v>
      </c>
      <c r="BB1029" s="36">
        <f t="shared" si="2321"/>
        <v>0</v>
      </c>
      <c r="BC1029" s="36">
        <f t="shared" si="2322"/>
        <v>0</v>
      </c>
      <c r="BD1029" s="80">
        <f t="shared" si="2323"/>
        <v>0</v>
      </c>
      <c r="BE1029" s="36">
        <f t="shared" si="2324"/>
        <v>0</v>
      </c>
      <c r="BF1029" s="36">
        <f t="shared" si="2325"/>
        <v>0</v>
      </c>
      <c r="BG1029" s="36">
        <f t="shared" si="2326"/>
        <v>0</v>
      </c>
      <c r="BH1029" s="36">
        <f t="shared" si="2327"/>
        <v>0</v>
      </c>
      <c r="BI1029" s="36">
        <f t="shared" si="2328"/>
        <v>0</v>
      </c>
      <c r="BJ1029" s="36">
        <f t="shared" si="2329"/>
        <v>0</v>
      </c>
      <c r="BK1029" s="36">
        <f t="shared" si="2330"/>
        <v>0</v>
      </c>
      <c r="BL1029" s="68">
        <f>IF(OR(AT1029=0,E1029&gt;ProjTerm),0,VLOOKUP(D1029,'Life Events'!$AE$5:$AI$1206,5,FALSE))</f>
        <v>0</v>
      </c>
      <c r="BM1029" s="93">
        <f t="shared" si="2331"/>
        <v>0</v>
      </c>
      <c r="BN1029" s="93">
        <f t="shared" si="2332"/>
        <v>0</v>
      </c>
      <c r="BO1029" s="36">
        <f t="shared" si="2333"/>
        <v>0</v>
      </c>
      <c r="BP1029" s="36">
        <f t="shared" si="2334"/>
        <v>0</v>
      </c>
      <c r="BQ1029" s="36">
        <f t="shared" si="2335"/>
        <v>0</v>
      </c>
      <c r="BR1029" s="36">
        <f t="shared" si="2336"/>
        <v>154.78110000000001</v>
      </c>
      <c r="BS1029" s="36">
        <f t="shared" si="2337"/>
        <v>0</v>
      </c>
      <c r="BT1029" s="36">
        <f t="shared" si="2338"/>
        <v>0</v>
      </c>
      <c r="BU1029" s="70" cm="1">
        <f t="array" ref="BU1029">IF(AND(ActInt=1,$J1029=0),INDEX(Tbl_FwdNom,$B1029-IVP,MATCH(ValnDt,Tbl_FwdNom_Cols)),INDEX(Tbl_FwdNom,$B1029,MATCH(StartDt,Tbl_FwdNom_Cols)))</f>
        <v>8.3017148009999993</v>
      </c>
      <c r="BV1029" s="70" cm="1">
        <f t="array" ref="BV1029">INDEX(Tbl_FwdReal,$B1029,MATCH(StartDt,Tbl_FwdReal_Cols))</f>
        <v>2.60325629</v>
      </c>
      <c r="BW1029" s="70" cm="1">
        <f t="array" ref="BW1029">IF(RunType&lt;&gt;"OPN",INDEX(Tbl_FwdReal,$B1029,MATCH(ValnDt,Tbl_FwdReal_Cols)),IF(AND($J1029=0,ActInt=1),INDEX(Tbl_FwdReal,$B1029-IVP,MATCH(ValnDt,Tbl_FwdReal_Cols)),-999))*$K1029</f>
        <v>0</v>
      </c>
      <c r="BX1029" s="70">
        <f t="shared" si="2339"/>
        <v>0</v>
      </c>
      <c r="BY1029" s="70">
        <f t="shared" si="2414"/>
        <v>8.301714800999993E-2</v>
      </c>
      <c r="BZ1029" s="64">
        <f t="shared" si="2427"/>
        <v>6.6680331398898396E-3</v>
      </c>
      <c r="CA1029" s="70" cm="1">
        <f t="array" ref="CA1029">IF($J1029=1,CA1028*(1+INDEX(Tbl_CPI,$B1029,MATCH(IF(RunType="OPN",StartDt,ValnDt),Tbl_CPI_Cols))),0)</f>
        <v>0</v>
      </c>
      <c r="CB1029" s="70">
        <f t="shared" si="2415"/>
        <v>233.74640613625851</v>
      </c>
      <c r="CC1029" s="70">
        <f t="shared" si="2416"/>
        <v>232.19810150043412</v>
      </c>
      <c r="CD1029" s="36">
        <f t="shared" si="2340"/>
        <v>1176.2768825176158</v>
      </c>
      <c r="CE1029" s="36">
        <f t="shared" si="2341"/>
        <v>0</v>
      </c>
      <c r="CF1029" s="36">
        <f t="shared" si="2342"/>
        <v>0</v>
      </c>
      <c r="CG1029" s="36">
        <f t="shared" si="2343"/>
        <v>0</v>
      </c>
      <c r="CH1029" s="36">
        <f t="shared" si="2344"/>
        <v>0</v>
      </c>
      <c r="CI1029" s="36">
        <f t="shared" si="2345"/>
        <v>0</v>
      </c>
      <c r="CJ1029" s="36">
        <f t="shared" si="2346"/>
        <v>0</v>
      </c>
      <c r="CK1029" s="36">
        <f t="shared" si="2347"/>
        <v>0</v>
      </c>
      <c r="CL1029" s="36">
        <f t="shared" si="2348"/>
        <v>0</v>
      </c>
      <c r="CM1029" s="36">
        <f t="shared" si="2349"/>
        <v>0</v>
      </c>
      <c r="CN1029" s="36">
        <f t="shared" si="2350"/>
        <v>0</v>
      </c>
      <c r="CO1029" s="20">
        <f t="shared" si="2351"/>
        <v>120000</v>
      </c>
      <c r="CP1029" s="20">
        <f t="shared" si="2352"/>
        <v>2</v>
      </c>
      <c r="CQ1029" s="64" t="e">
        <f t="shared" si="2353"/>
        <v>#N/A</v>
      </c>
      <c r="CR1029" s="64" t="e">
        <f t="shared" si="2354"/>
        <v>#N/A</v>
      </c>
      <c r="CS1029" s="36" t="e">
        <f t="shared" si="2355"/>
        <v>#N/A</v>
      </c>
      <c r="CT1029" s="36">
        <f t="shared" si="2356"/>
        <v>0</v>
      </c>
      <c r="CU1029" s="36">
        <f t="shared" si="2357"/>
        <v>0</v>
      </c>
      <c r="CV1029" s="36">
        <f t="shared" si="2417"/>
        <v>0</v>
      </c>
      <c r="CW1029" s="36">
        <f t="shared" si="2358"/>
        <v>0</v>
      </c>
      <c r="CX1029" s="36">
        <f t="shared" si="2359"/>
        <v>0</v>
      </c>
      <c r="CY1029" s="36">
        <f t="shared" si="2360"/>
        <v>0</v>
      </c>
      <c r="CZ1029" s="36">
        <f t="shared" si="2418"/>
        <v>0</v>
      </c>
      <c r="DA1029" s="64">
        <f t="shared" si="2361"/>
        <v>6.6680331398898396E-3</v>
      </c>
      <c r="DB1029" s="70">
        <f t="shared" si="2419"/>
        <v>0.99337613501136857</v>
      </c>
      <c r="DC1029" s="70">
        <f>PRODUCT($DB$8:DB1029)</f>
        <v>1.3231290441206525E-4</v>
      </c>
      <c r="DD1029" s="36">
        <f t="shared" si="2362"/>
        <v>0</v>
      </c>
      <c r="DE1029" s="36">
        <f t="shared" si="2363"/>
        <v>0</v>
      </c>
      <c r="DF1029" s="36">
        <f t="shared" si="2364"/>
        <v>0</v>
      </c>
      <c r="DG1029" s="36">
        <f t="shared" si="2365"/>
        <v>0</v>
      </c>
      <c r="DH1029" s="36">
        <f t="shared" si="2366"/>
        <v>0</v>
      </c>
      <c r="DI1029" s="36">
        <f t="shared" si="2367"/>
        <v>0</v>
      </c>
      <c r="DJ1029" s="36">
        <f t="shared" si="2368"/>
        <v>0</v>
      </c>
      <c r="DK1029" s="36">
        <f t="shared" si="2369"/>
        <v>0</v>
      </c>
      <c r="DL1029" s="36">
        <f t="shared" si="2370"/>
        <v>0</v>
      </c>
      <c r="DM1029" s="36">
        <f t="shared" si="2371"/>
        <v>0</v>
      </c>
      <c r="DN1029" s="36">
        <f t="shared" ca="1" si="2420"/>
        <v>4.6137290849905055E-12</v>
      </c>
      <c r="DO1029" s="64" cm="1">
        <f t="array" ref="DO1029">IFERROR(INDEX(Tbl_FwdNom,$B1029,MATCH(LIDt,Tbl_FwdNom_Cols,0)),0)</f>
        <v>7.501132921</v>
      </c>
      <c r="DP1029" s="64">
        <f t="shared" ca="1" si="2421"/>
        <v>7.4398894630000001</v>
      </c>
      <c r="DQ1029" s="64">
        <f t="shared" ca="1" si="2372"/>
        <v>5.9980280131013419E-3</v>
      </c>
      <c r="DR1029" s="70">
        <f t="shared" ca="1" si="2373"/>
        <v>0.99403773382642935</v>
      </c>
      <c r="DS1029" s="70">
        <f ca="1">PRODUCT($DR$8:DR1029)</f>
        <v>5.4981613222530477E-4</v>
      </c>
      <c r="DT1029" s="36">
        <f t="shared" ca="1" si="2374"/>
        <v>0</v>
      </c>
      <c r="DU1029" s="36">
        <f t="shared" ca="1" si="2375"/>
        <v>0</v>
      </c>
      <c r="DV1029" s="36">
        <f t="shared" ca="1" si="2376"/>
        <v>0</v>
      </c>
      <c r="DW1029" s="36">
        <f t="shared" ca="1" si="2377"/>
        <v>0</v>
      </c>
      <c r="DX1029" s="36">
        <f t="shared" ca="1" si="2378"/>
        <v>0</v>
      </c>
      <c r="DY1029" s="36">
        <f t="shared" ca="1" si="2379"/>
        <v>0</v>
      </c>
      <c r="DZ1029" s="36">
        <f t="shared" ca="1" si="2380"/>
        <v>0</v>
      </c>
      <c r="EA1029" s="36">
        <f t="shared" ca="1" si="2381"/>
        <v>0</v>
      </c>
      <c r="EB1029" s="36">
        <f t="shared" ca="1" si="2382"/>
        <v>0</v>
      </c>
      <c r="EC1029" s="36">
        <f t="shared" ca="1" si="2383"/>
        <v>0</v>
      </c>
      <c r="ED1029" s="36">
        <f t="shared" ca="1" si="2384"/>
        <v>0</v>
      </c>
      <c r="EE1029" s="36">
        <f t="shared" ca="1" si="2422"/>
        <v>0</v>
      </c>
      <c r="EF1029" s="36">
        <f t="shared" ca="1" si="2385"/>
        <v>0</v>
      </c>
      <c r="EG1029" s="64"/>
      <c r="EH1029" s="64"/>
      <c r="EI1029" s="64"/>
      <c r="EJ1029" s="70"/>
      <c r="EK1029" s="70"/>
      <c r="EL1029" s="70"/>
      <c r="EM1029" s="70"/>
      <c r="EN1029" s="70"/>
      <c r="EO1029" s="36">
        <f t="shared" si="2386"/>
        <v>0</v>
      </c>
      <c r="EP1029" s="36">
        <f t="shared" si="2387"/>
        <v>0</v>
      </c>
      <c r="EQ1029" s="36">
        <f t="shared" si="2388"/>
        <v>0</v>
      </c>
      <c r="ER1029" s="36">
        <f t="shared" si="2389"/>
        <v>0</v>
      </c>
      <c r="ES1029" s="36">
        <f t="shared" si="2390"/>
        <v>0</v>
      </c>
      <c r="ET1029" s="36">
        <f t="shared" si="2391"/>
        <v>0</v>
      </c>
      <c r="EU1029" s="36">
        <f t="shared" si="2423"/>
        <v>0</v>
      </c>
      <c r="EV1029" s="36">
        <f t="shared" si="2392"/>
        <v>0</v>
      </c>
      <c r="EW1029" s="36">
        <f t="shared" si="2393"/>
        <v>0</v>
      </c>
      <c r="EX1029" s="36">
        <f t="shared" si="2424"/>
        <v>0</v>
      </c>
      <c r="EY1029" s="36">
        <f t="shared" si="2394"/>
        <v>0</v>
      </c>
      <c r="EZ1029" s="36">
        <f t="shared" si="2395"/>
        <v>0</v>
      </c>
      <c r="FA1029" s="36">
        <f t="shared" si="2396"/>
        <v>0</v>
      </c>
      <c r="FB1029" s="36">
        <f t="shared" si="2397"/>
        <v>0</v>
      </c>
      <c r="FC1029" s="36">
        <f t="shared" si="2425"/>
        <v>0</v>
      </c>
      <c r="FD1029" s="36">
        <f t="shared" si="2398"/>
        <v>0</v>
      </c>
      <c r="FE1029" s="36">
        <f t="shared" si="2399"/>
        <v>0</v>
      </c>
      <c r="FF1029" s="36">
        <f t="shared" si="2426"/>
        <v>0</v>
      </c>
      <c r="FG1029" s="36">
        <f t="shared" si="2400"/>
        <v>0</v>
      </c>
      <c r="FH1029" s="36">
        <f t="shared" si="2401"/>
        <v>0</v>
      </c>
      <c r="FI1029" s="36">
        <f t="shared" si="2402"/>
        <v>0</v>
      </c>
      <c r="FJ1029" s="36">
        <f t="shared" ca="1" si="2403"/>
        <v>0</v>
      </c>
      <c r="FK1029" s="36">
        <f t="shared" si="2404"/>
        <v>0</v>
      </c>
      <c r="FL1029" s="36">
        <f t="shared" si="2405"/>
        <v>0</v>
      </c>
      <c r="FM1029" s="36">
        <f t="shared" ca="1" si="2406"/>
        <v>0</v>
      </c>
      <c r="FN1029" s="36">
        <f t="shared" ca="1" si="2428"/>
        <v>0</v>
      </c>
    </row>
    <row r="1030" spans="2:170" x14ac:dyDescent="0.25">
      <c r="B1030" s="2">
        <v>1022</v>
      </c>
      <c r="C1030" s="2">
        <f t="shared" si="2435"/>
        <v>86</v>
      </c>
      <c r="D1030" s="2">
        <f t="shared" si="2431"/>
        <v>1046</v>
      </c>
      <c r="E1030" s="2">
        <f t="shared" si="2429"/>
        <v>88</v>
      </c>
      <c r="F1030" s="189">
        <f t="shared" si="2433"/>
        <v>76822</v>
      </c>
      <c r="G1030" s="2">
        <f t="shared" si="2432"/>
        <v>4</v>
      </c>
      <c r="H1030" s="187">
        <f t="shared" si="2283"/>
        <v>119.75</v>
      </c>
      <c r="I1030" s="186">
        <f t="shared" si="2430"/>
        <v>119</v>
      </c>
      <c r="J1030" s="2">
        <f t="shared" si="2284"/>
        <v>0</v>
      </c>
      <c r="K1030" s="2">
        <f t="shared" si="2285"/>
        <v>0</v>
      </c>
      <c r="L1030">
        <f t="shared" si="2286"/>
        <v>2</v>
      </c>
      <c r="M1030" s="190">
        <f t="shared" si="2407"/>
        <v>0</v>
      </c>
      <c r="N1030">
        <f t="shared" si="2287"/>
        <v>1</v>
      </c>
      <c r="O1030">
        <f t="shared" si="2288"/>
        <v>100</v>
      </c>
      <c r="P1030" s="58">
        <f t="shared" si="2289"/>
        <v>0</v>
      </c>
      <c r="Q1030" s="106">
        <f t="shared" si="2290"/>
        <v>0</v>
      </c>
      <c r="R1030" s="59">
        <f t="shared" si="2291"/>
        <v>0</v>
      </c>
      <c r="S1030" s="32">
        <f t="shared" si="2408"/>
        <v>0</v>
      </c>
      <c r="T1030">
        <f t="shared" si="2292"/>
        <v>1</v>
      </c>
      <c r="U1030" s="32">
        <f t="shared" si="2409"/>
        <v>0</v>
      </c>
      <c r="V1030">
        <f t="shared" si="2293"/>
        <v>1</v>
      </c>
      <c r="W1030">
        <f t="shared" si="2294"/>
        <v>100</v>
      </c>
      <c r="X1030" s="58">
        <f t="shared" si="2295"/>
        <v>0</v>
      </c>
      <c r="Y1030" s="58">
        <f t="shared" si="2296"/>
        <v>0</v>
      </c>
      <c r="Z1030" s="32">
        <f t="shared" si="2297"/>
        <v>0</v>
      </c>
      <c r="AA1030" s="32">
        <f t="shared" si="2298"/>
        <v>0</v>
      </c>
      <c r="AB1030" s="59">
        <f t="shared" si="2299"/>
        <v>0</v>
      </c>
      <c r="AC1030" s="59">
        <f t="shared" si="2300"/>
        <v>0</v>
      </c>
      <c r="AD1030">
        <f t="shared" si="2301"/>
        <v>1</v>
      </c>
      <c r="AE1030" s="59">
        <f t="shared" si="2302"/>
        <v>0</v>
      </c>
      <c r="AF1030" s="59">
        <f t="shared" si="2303"/>
        <v>0</v>
      </c>
      <c r="AG1030" s="59">
        <f t="shared" si="2304"/>
        <v>0</v>
      </c>
      <c r="AH1030">
        <f t="shared" si="2305"/>
        <v>1</v>
      </c>
      <c r="AI1030" s="59">
        <f t="shared" si="2306"/>
        <v>0</v>
      </c>
      <c r="AJ1030" s="59">
        <f t="shared" si="2307"/>
        <v>0</v>
      </c>
      <c r="AK1030" s="59">
        <f t="shared" si="2308"/>
        <v>0</v>
      </c>
      <c r="AL1030" s="59">
        <f t="shared" si="2309"/>
        <v>0</v>
      </c>
      <c r="AM1030" s="12">
        <f t="shared" si="2410"/>
        <v>0</v>
      </c>
      <c r="AN1030" s="12">
        <f t="shared" si="2411"/>
        <v>0</v>
      </c>
      <c r="AO1030" s="66">
        <f t="shared" si="2310"/>
        <v>0</v>
      </c>
      <c r="AP1030" s="66">
        <f t="shared" si="2311"/>
        <v>0</v>
      </c>
      <c r="AQ1030" s="59">
        <f t="shared" si="2312"/>
        <v>0</v>
      </c>
      <c r="AR1030" s="59">
        <f t="shared" si="2313"/>
        <v>0</v>
      </c>
      <c r="AS1030" s="59">
        <f t="shared" si="2314"/>
        <v>0</v>
      </c>
      <c r="AT1030" s="12">
        <f t="shared" si="2315"/>
        <v>0</v>
      </c>
      <c r="AU1030" s="59">
        <f t="shared" si="2412"/>
        <v>0</v>
      </c>
      <c r="AV1030" s="59">
        <f t="shared" si="2413"/>
        <v>0</v>
      </c>
      <c r="AW1030" s="70">
        <f t="shared" si="2316"/>
        <v>0</v>
      </c>
      <c r="AX1030" s="20">
        <f t="shared" si="2317"/>
        <v>200000</v>
      </c>
      <c r="AY1030" s="20">
        <f t="shared" si="2318"/>
        <v>0</v>
      </c>
      <c r="AZ1030" s="20">
        <f t="shared" si="2319"/>
        <v>0</v>
      </c>
      <c r="BA1030" s="20">
        <f t="shared" si="2320"/>
        <v>0</v>
      </c>
      <c r="BB1030" s="36">
        <f t="shared" si="2321"/>
        <v>0</v>
      </c>
      <c r="BC1030" s="36">
        <f t="shared" si="2322"/>
        <v>0</v>
      </c>
      <c r="BD1030" s="80">
        <f t="shared" si="2323"/>
        <v>0</v>
      </c>
      <c r="BE1030" s="36">
        <f t="shared" si="2324"/>
        <v>0</v>
      </c>
      <c r="BF1030" s="36">
        <f t="shared" si="2325"/>
        <v>0</v>
      </c>
      <c r="BG1030" s="36">
        <f t="shared" si="2326"/>
        <v>0</v>
      </c>
      <c r="BH1030" s="36">
        <f t="shared" si="2327"/>
        <v>0</v>
      </c>
      <c r="BI1030" s="36">
        <f t="shared" si="2328"/>
        <v>0</v>
      </c>
      <c r="BJ1030" s="36">
        <f t="shared" si="2329"/>
        <v>0</v>
      </c>
      <c r="BK1030" s="36">
        <f t="shared" si="2330"/>
        <v>0</v>
      </c>
      <c r="BL1030" s="68">
        <f>IF(OR(AT1030=0,E1030&gt;ProjTerm),0,VLOOKUP(D1030,'Life Events'!$AE$5:$AI$1206,5,FALSE))</f>
        <v>0</v>
      </c>
      <c r="BM1030" s="93">
        <f t="shared" si="2331"/>
        <v>0</v>
      </c>
      <c r="BN1030" s="93">
        <f t="shared" si="2332"/>
        <v>0</v>
      </c>
      <c r="BO1030" s="36">
        <f t="shared" si="2333"/>
        <v>0</v>
      </c>
      <c r="BP1030" s="36">
        <f t="shared" si="2334"/>
        <v>0</v>
      </c>
      <c r="BQ1030" s="36">
        <f t="shared" si="2335"/>
        <v>0</v>
      </c>
      <c r="BR1030" s="36">
        <f t="shared" si="2336"/>
        <v>154.78110000000001</v>
      </c>
      <c r="BS1030" s="36">
        <f t="shared" si="2337"/>
        <v>0</v>
      </c>
      <c r="BT1030" s="36">
        <f t="shared" si="2338"/>
        <v>0</v>
      </c>
      <c r="BU1030" s="70" cm="1">
        <f t="array" ref="BU1030">IF(AND(ActInt=1,$J1030=0),INDEX(Tbl_FwdNom,$B1030-IVP,MATCH(ValnDt,Tbl_FwdNom_Cols)),INDEX(Tbl_FwdNom,$B1030,MATCH(StartDt,Tbl_FwdNom_Cols)))</f>
        <v>8.2958344099999994</v>
      </c>
      <c r="BV1030" s="70" cm="1">
        <f t="array" ref="BV1030">INDEX(Tbl_FwdReal,$B1030,MATCH(StartDt,Tbl_FwdReal_Cols))</f>
        <v>2.5999016629999998</v>
      </c>
      <c r="BW1030" s="70" cm="1">
        <f t="array" ref="BW1030">IF(RunType&lt;&gt;"OPN",INDEX(Tbl_FwdReal,$B1030,MATCH(ValnDt,Tbl_FwdReal_Cols)),IF(AND($J1030=0,ActInt=1),INDEX(Tbl_FwdReal,$B1030-IVP,MATCH(ValnDt,Tbl_FwdReal_Cols)),-999))*$K1030</f>
        <v>0</v>
      </c>
      <c r="BX1030" s="70">
        <f t="shared" si="2339"/>
        <v>0</v>
      </c>
      <c r="BY1030" s="70">
        <f t="shared" si="2414"/>
        <v>8.2958344099999914E-2</v>
      </c>
      <c r="BZ1030" s="64">
        <f t="shared" si="2427"/>
        <v>6.6634781574099744E-3</v>
      </c>
      <c r="CA1030" s="70" cm="1">
        <f t="array" ref="CA1030">IF($J1030=1,CA1029*(1+INDEX(Tbl_CPI,$B1030,MATCH(IF(RunType="OPN",StartDt,ValnDt),Tbl_CPI_Cols))),0)</f>
        <v>0</v>
      </c>
      <c r="CB1030" s="70">
        <f t="shared" si="2415"/>
        <v>235.30397020792054</v>
      </c>
      <c r="CC1030" s="70">
        <f t="shared" si="2416"/>
        <v>232.19810150043412</v>
      </c>
      <c r="CD1030" s="36">
        <f t="shared" si="2340"/>
        <v>1176.2768825176158</v>
      </c>
      <c r="CE1030" s="36">
        <f t="shared" si="2341"/>
        <v>0</v>
      </c>
      <c r="CF1030" s="36">
        <f t="shared" si="2342"/>
        <v>0</v>
      </c>
      <c r="CG1030" s="36">
        <f t="shared" si="2343"/>
        <v>0</v>
      </c>
      <c r="CH1030" s="36">
        <f t="shared" si="2344"/>
        <v>0</v>
      </c>
      <c r="CI1030" s="36">
        <f t="shared" si="2345"/>
        <v>0</v>
      </c>
      <c r="CJ1030" s="36">
        <f t="shared" si="2346"/>
        <v>0</v>
      </c>
      <c r="CK1030" s="36">
        <f t="shared" si="2347"/>
        <v>0</v>
      </c>
      <c r="CL1030" s="36">
        <f t="shared" si="2348"/>
        <v>0</v>
      </c>
      <c r="CM1030" s="36">
        <f t="shared" si="2349"/>
        <v>0</v>
      </c>
      <c r="CN1030" s="36">
        <f t="shared" si="2350"/>
        <v>0</v>
      </c>
      <c r="CO1030" s="20">
        <f t="shared" si="2351"/>
        <v>120000</v>
      </c>
      <c r="CP1030" s="20">
        <f t="shared" si="2352"/>
        <v>2</v>
      </c>
      <c r="CQ1030" s="64" t="e">
        <f t="shared" si="2353"/>
        <v>#N/A</v>
      </c>
      <c r="CR1030" s="64" t="e">
        <f t="shared" si="2354"/>
        <v>#N/A</v>
      </c>
      <c r="CS1030" s="36" t="e">
        <f t="shared" si="2355"/>
        <v>#N/A</v>
      </c>
      <c r="CT1030" s="36">
        <f t="shared" si="2356"/>
        <v>0</v>
      </c>
      <c r="CU1030" s="36">
        <f t="shared" si="2357"/>
        <v>0</v>
      </c>
      <c r="CV1030" s="36">
        <f t="shared" si="2417"/>
        <v>0</v>
      </c>
      <c r="CW1030" s="36">
        <f t="shared" si="2358"/>
        <v>0</v>
      </c>
      <c r="CX1030" s="36">
        <f t="shared" si="2359"/>
        <v>0</v>
      </c>
      <c r="CY1030" s="36">
        <f t="shared" si="2360"/>
        <v>0</v>
      </c>
      <c r="CZ1030" s="36">
        <f t="shared" si="2418"/>
        <v>0</v>
      </c>
      <c r="DA1030" s="64">
        <f t="shared" si="2361"/>
        <v>6.6634781574099744E-3</v>
      </c>
      <c r="DB1030" s="70">
        <f t="shared" si="2419"/>
        <v>0.9933806298708614</v>
      </c>
      <c r="DC1030" s="70">
        <f>PRODUCT($DB$8:DB1030)</f>
        <v>1.3143707632490046E-4</v>
      </c>
      <c r="DD1030" s="36">
        <f t="shared" si="2362"/>
        <v>0</v>
      </c>
      <c r="DE1030" s="36">
        <f t="shared" si="2363"/>
        <v>0</v>
      </c>
      <c r="DF1030" s="36">
        <f t="shared" si="2364"/>
        <v>0</v>
      </c>
      <c r="DG1030" s="36">
        <f t="shared" si="2365"/>
        <v>0</v>
      </c>
      <c r="DH1030" s="36">
        <f t="shared" si="2366"/>
        <v>0</v>
      </c>
      <c r="DI1030" s="36">
        <f t="shared" si="2367"/>
        <v>0</v>
      </c>
      <c r="DJ1030" s="36">
        <f t="shared" si="2368"/>
        <v>0</v>
      </c>
      <c r="DK1030" s="36">
        <f t="shared" si="2369"/>
        <v>0</v>
      </c>
      <c r="DL1030" s="36">
        <f t="shared" si="2370"/>
        <v>0</v>
      </c>
      <c r="DM1030" s="36">
        <f t="shared" si="2371"/>
        <v>0</v>
      </c>
      <c r="DN1030" s="36">
        <f t="shared" ca="1" si="2420"/>
        <v>4.6137290849905055E-12</v>
      </c>
      <c r="DO1030" s="64" cm="1">
        <f t="array" ref="DO1030">IFERROR(INDEX(Tbl_FwdNom,$B1030,MATCH(LIDt,Tbl_FwdNom_Cols,0)),0)</f>
        <v>7.499431242</v>
      </c>
      <c r="DP1030" s="64">
        <f t="shared" ca="1" si="2421"/>
        <v>7.4381887539999996</v>
      </c>
      <c r="DQ1030" s="64">
        <f t="shared" ca="1" si="2372"/>
        <v>5.9967009746975108E-3</v>
      </c>
      <c r="DR1030" s="70">
        <f t="shared" ca="1" si="2373"/>
        <v>0.99403904508942487</v>
      </c>
      <c r="DS1030" s="70">
        <f ca="1">PRODUCT($DR$8:DR1030)</f>
        <v>5.4653870305200296E-4</v>
      </c>
      <c r="DT1030" s="36">
        <f t="shared" ca="1" si="2374"/>
        <v>0</v>
      </c>
      <c r="DU1030" s="36">
        <f t="shared" ca="1" si="2375"/>
        <v>0</v>
      </c>
      <c r="DV1030" s="36">
        <f t="shared" ca="1" si="2376"/>
        <v>0</v>
      </c>
      <c r="DW1030" s="36">
        <f t="shared" ca="1" si="2377"/>
        <v>0</v>
      </c>
      <c r="DX1030" s="36">
        <f t="shared" ca="1" si="2378"/>
        <v>0</v>
      </c>
      <c r="DY1030" s="36">
        <f t="shared" ca="1" si="2379"/>
        <v>0</v>
      </c>
      <c r="DZ1030" s="36">
        <f t="shared" ca="1" si="2380"/>
        <v>0</v>
      </c>
      <c r="EA1030" s="36">
        <f t="shared" ca="1" si="2381"/>
        <v>0</v>
      </c>
      <c r="EB1030" s="36">
        <f t="shared" ca="1" si="2382"/>
        <v>0</v>
      </c>
      <c r="EC1030" s="36">
        <f t="shared" ca="1" si="2383"/>
        <v>0</v>
      </c>
      <c r="ED1030" s="36">
        <f t="shared" ca="1" si="2384"/>
        <v>0</v>
      </c>
      <c r="EE1030" s="36">
        <f t="shared" ca="1" si="2422"/>
        <v>0</v>
      </c>
      <c r="EF1030" s="36">
        <f t="shared" ca="1" si="2385"/>
        <v>0</v>
      </c>
      <c r="EG1030" s="64"/>
      <c r="EH1030" s="64"/>
      <c r="EI1030" s="64"/>
      <c r="EJ1030" s="70"/>
      <c r="EK1030" s="70"/>
      <c r="EL1030" s="70"/>
      <c r="EM1030" s="70"/>
      <c r="EN1030" s="70"/>
      <c r="EO1030" s="36">
        <f t="shared" si="2386"/>
        <v>0</v>
      </c>
      <c r="EP1030" s="36">
        <f t="shared" si="2387"/>
        <v>0</v>
      </c>
      <c r="EQ1030" s="36">
        <f t="shared" si="2388"/>
        <v>0</v>
      </c>
      <c r="ER1030" s="36">
        <f t="shared" si="2389"/>
        <v>0</v>
      </c>
      <c r="ES1030" s="36">
        <f t="shared" si="2390"/>
        <v>0</v>
      </c>
      <c r="ET1030" s="36">
        <f t="shared" si="2391"/>
        <v>0</v>
      </c>
      <c r="EU1030" s="36">
        <f t="shared" si="2423"/>
        <v>0</v>
      </c>
      <c r="EV1030" s="36">
        <f t="shared" si="2392"/>
        <v>0</v>
      </c>
      <c r="EW1030" s="36">
        <f t="shared" si="2393"/>
        <v>0</v>
      </c>
      <c r="EX1030" s="36">
        <f t="shared" si="2424"/>
        <v>0</v>
      </c>
      <c r="EY1030" s="36">
        <f t="shared" si="2394"/>
        <v>0</v>
      </c>
      <c r="EZ1030" s="36">
        <f t="shared" si="2395"/>
        <v>0</v>
      </c>
      <c r="FA1030" s="36">
        <f t="shared" si="2396"/>
        <v>0</v>
      </c>
      <c r="FB1030" s="36">
        <f t="shared" si="2397"/>
        <v>0</v>
      </c>
      <c r="FC1030" s="36">
        <f t="shared" si="2425"/>
        <v>0</v>
      </c>
      <c r="FD1030" s="36">
        <f t="shared" si="2398"/>
        <v>0</v>
      </c>
      <c r="FE1030" s="36">
        <f t="shared" si="2399"/>
        <v>0</v>
      </c>
      <c r="FF1030" s="36">
        <f t="shared" si="2426"/>
        <v>0</v>
      </c>
      <c r="FG1030" s="36">
        <f t="shared" si="2400"/>
        <v>0</v>
      </c>
      <c r="FH1030" s="36">
        <f t="shared" si="2401"/>
        <v>0</v>
      </c>
      <c r="FI1030" s="36">
        <f t="shared" si="2402"/>
        <v>0</v>
      </c>
      <c r="FJ1030" s="36">
        <f t="shared" ca="1" si="2403"/>
        <v>0</v>
      </c>
      <c r="FK1030" s="36">
        <f t="shared" si="2404"/>
        <v>0</v>
      </c>
      <c r="FL1030" s="36">
        <f t="shared" si="2405"/>
        <v>0</v>
      </c>
      <c r="FM1030" s="36">
        <f t="shared" ca="1" si="2406"/>
        <v>0</v>
      </c>
      <c r="FN1030" s="36">
        <f t="shared" ca="1" si="2428"/>
        <v>0</v>
      </c>
    </row>
    <row r="1031" spans="2:170" x14ac:dyDescent="0.25">
      <c r="B1031" s="2">
        <v>1023</v>
      </c>
      <c r="C1031" s="2">
        <f t="shared" si="2435"/>
        <v>86</v>
      </c>
      <c r="D1031" s="2">
        <f t="shared" si="2431"/>
        <v>1047</v>
      </c>
      <c r="E1031" s="2">
        <f t="shared" si="2429"/>
        <v>88</v>
      </c>
      <c r="F1031" s="189">
        <f t="shared" si="2433"/>
        <v>76853</v>
      </c>
      <c r="G1031" s="2">
        <f t="shared" si="2432"/>
        <v>5</v>
      </c>
      <c r="H1031" s="187">
        <f t="shared" si="2283"/>
        <v>119.83333333333334</v>
      </c>
      <c r="I1031" s="186">
        <f t="shared" si="2430"/>
        <v>119</v>
      </c>
      <c r="J1031" s="2">
        <f t="shared" si="2284"/>
        <v>0</v>
      </c>
      <c r="K1031" s="2">
        <f t="shared" si="2285"/>
        <v>0</v>
      </c>
      <c r="L1031">
        <f t="shared" si="2286"/>
        <v>2</v>
      </c>
      <c r="M1031" s="190">
        <f t="shared" si="2407"/>
        <v>0</v>
      </c>
      <c r="N1031">
        <f t="shared" si="2287"/>
        <v>1</v>
      </c>
      <c r="O1031">
        <f t="shared" si="2288"/>
        <v>100</v>
      </c>
      <c r="P1031" s="58">
        <f t="shared" si="2289"/>
        <v>0</v>
      </c>
      <c r="Q1031" s="106">
        <f t="shared" si="2290"/>
        <v>0</v>
      </c>
      <c r="R1031" s="59">
        <f t="shared" si="2291"/>
        <v>0</v>
      </c>
      <c r="S1031" s="32">
        <f t="shared" si="2408"/>
        <v>0</v>
      </c>
      <c r="T1031">
        <f t="shared" si="2292"/>
        <v>1</v>
      </c>
      <c r="U1031" s="32">
        <f t="shared" si="2409"/>
        <v>0</v>
      </c>
      <c r="V1031">
        <f t="shared" si="2293"/>
        <v>1</v>
      </c>
      <c r="W1031">
        <f t="shared" si="2294"/>
        <v>100</v>
      </c>
      <c r="X1031" s="58">
        <f t="shared" si="2295"/>
        <v>0</v>
      </c>
      <c r="Y1031" s="58">
        <f t="shared" si="2296"/>
        <v>0</v>
      </c>
      <c r="Z1031" s="32">
        <f t="shared" si="2297"/>
        <v>0</v>
      </c>
      <c r="AA1031" s="32">
        <f t="shared" si="2298"/>
        <v>0</v>
      </c>
      <c r="AB1031" s="59">
        <f t="shared" si="2299"/>
        <v>0</v>
      </c>
      <c r="AC1031" s="59">
        <f t="shared" si="2300"/>
        <v>0</v>
      </c>
      <c r="AD1031">
        <f t="shared" si="2301"/>
        <v>1</v>
      </c>
      <c r="AE1031" s="59">
        <f t="shared" si="2302"/>
        <v>0</v>
      </c>
      <c r="AF1031" s="59">
        <f t="shared" si="2303"/>
        <v>0</v>
      </c>
      <c r="AG1031" s="59">
        <f t="shared" si="2304"/>
        <v>0</v>
      </c>
      <c r="AH1031">
        <f t="shared" si="2305"/>
        <v>1</v>
      </c>
      <c r="AI1031" s="59">
        <f t="shared" si="2306"/>
        <v>0</v>
      </c>
      <c r="AJ1031" s="59">
        <f t="shared" si="2307"/>
        <v>0</v>
      </c>
      <c r="AK1031" s="59">
        <f t="shared" si="2308"/>
        <v>0</v>
      </c>
      <c r="AL1031" s="59">
        <f t="shared" si="2309"/>
        <v>0</v>
      </c>
      <c r="AM1031" s="12">
        <f t="shared" si="2410"/>
        <v>0</v>
      </c>
      <c r="AN1031" s="12">
        <f t="shared" si="2411"/>
        <v>0</v>
      </c>
      <c r="AO1031" s="66">
        <f t="shared" si="2310"/>
        <v>0</v>
      </c>
      <c r="AP1031" s="66">
        <f t="shared" si="2311"/>
        <v>0</v>
      </c>
      <c r="AQ1031" s="59">
        <f t="shared" si="2312"/>
        <v>0</v>
      </c>
      <c r="AR1031" s="59">
        <f t="shared" si="2313"/>
        <v>0</v>
      </c>
      <c r="AS1031" s="59">
        <f t="shared" si="2314"/>
        <v>0</v>
      </c>
      <c r="AT1031" s="12">
        <f t="shared" si="2315"/>
        <v>0</v>
      </c>
      <c r="AU1031" s="59">
        <f t="shared" si="2412"/>
        <v>0</v>
      </c>
      <c r="AV1031" s="59">
        <f t="shared" si="2413"/>
        <v>0</v>
      </c>
      <c r="AW1031" s="70">
        <f t="shared" si="2316"/>
        <v>0</v>
      </c>
      <c r="AX1031" s="20">
        <f t="shared" si="2317"/>
        <v>200000</v>
      </c>
      <c r="AY1031" s="20">
        <f t="shared" si="2318"/>
        <v>0</v>
      </c>
      <c r="AZ1031" s="20">
        <f t="shared" si="2319"/>
        <v>0</v>
      </c>
      <c r="BA1031" s="20">
        <f t="shared" si="2320"/>
        <v>0</v>
      </c>
      <c r="BB1031" s="36">
        <f t="shared" si="2321"/>
        <v>0</v>
      </c>
      <c r="BC1031" s="36">
        <f t="shared" si="2322"/>
        <v>0</v>
      </c>
      <c r="BD1031" s="80">
        <f t="shared" si="2323"/>
        <v>0</v>
      </c>
      <c r="BE1031" s="36">
        <f t="shared" si="2324"/>
        <v>0</v>
      </c>
      <c r="BF1031" s="36">
        <f t="shared" si="2325"/>
        <v>0</v>
      </c>
      <c r="BG1031" s="36">
        <f t="shared" si="2326"/>
        <v>0</v>
      </c>
      <c r="BH1031" s="36">
        <f t="shared" si="2327"/>
        <v>0</v>
      </c>
      <c r="BI1031" s="36">
        <f t="shared" si="2328"/>
        <v>0</v>
      </c>
      <c r="BJ1031" s="36">
        <f t="shared" si="2329"/>
        <v>0</v>
      </c>
      <c r="BK1031" s="36">
        <f t="shared" si="2330"/>
        <v>0</v>
      </c>
      <c r="BL1031" s="68">
        <f>IF(OR(AT1031=0,E1031&gt;ProjTerm),0,VLOOKUP(D1031,'Life Events'!$AE$5:$AI$1206,5,FALSE))</f>
        <v>0</v>
      </c>
      <c r="BM1031" s="93">
        <f t="shared" si="2331"/>
        <v>0</v>
      </c>
      <c r="BN1031" s="93">
        <f t="shared" si="2332"/>
        <v>0</v>
      </c>
      <c r="BO1031" s="36">
        <f t="shared" si="2333"/>
        <v>0</v>
      </c>
      <c r="BP1031" s="36">
        <f t="shared" si="2334"/>
        <v>0</v>
      </c>
      <c r="BQ1031" s="36">
        <f t="shared" si="2335"/>
        <v>0</v>
      </c>
      <c r="BR1031" s="36">
        <f t="shared" si="2336"/>
        <v>154.78110000000001</v>
      </c>
      <c r="BS1031" s="36">
        <f t="shared" si="2337"/>
        <v>0</v>
      </c>
      <c r="BT1031" s="36">
        <f t="shared" si="2338"/>
        <v>0</v>
      </c>
      <c r="BU1031" s="70" cm="1">
        <f t="array" ref="BU1031">IF(AND(ActInt=1,$J1031=0),INDEX(Tbl_FwdNom,$B1031-IVP,MATCH(ValnDt,Tbl_FwdNom_Cols)),INDEX(Tbl_FwdNom,$B1031,MATCH(StartDt,Tbl_FwdNom_Cols)))</f>
        <v>8.2899543379999994</v>
      </c>
      <c r="BV1031" s="70" cm="1">
        <f t="array" ref="BV1031">INDEX(Tbl_FwdReal,$B1031,MATCH(StartDt,Tbl_FwdReal_Cols))</f>
        <v>2.5965471450000002</v>
      </c>
      <c r="BW1031" s="70" cm="1">
        <f t="array" ref="BW1031">IF(RunType&lt;&gt;"OPN",INDEX(Tbl_FwdReal,$B1031,MATCH(ValnDt,Tbl_FwdReal_Cols)),IF(AND($J1031=0,ActInt=1),INDEX(Tbl_FwdReal,$B1031-IVP,MATCH(ValnDt,Tbl_FwdReal_Cols)),-999))*$K1031</f>
        <v>0</v>
      </c>
      <c r="BX1031" s="70">
        <f t="shared" si="2339"/>
        <v>0</v>
      </c>
      <c r="BY1031" s="70">
        <f t="shared" si="2414"/>
        <v>8.289954337999994E-2</v>
      </c>
      <c r="BZ1031" s="64">
        <f t="shared" si="2427"/>
        <v>6.6589231953206873E-3</v>
      </c>
      <c r="CA1031" s="70" cm="1">
        <f t="array" ref="CA1031">IF($J1031=1,CA1030*(1+INDEX(Tbl_CPI,$B1031,MATCH(IF(RunType="OPN",StartDt,ValnDt),Tbl_CPI_Cols))),0)</f>
        <v>0</v>
      </c>
      <c r="CB1031" s="70">
        <f t="shared" si="2415"/>
        <v>236.87084127308913</v>
      </c>
      <c r="CC1031" s="70">
        <f t="shared" si="2416"/>
        <v>232.19810150043412</v>
      </c>
      <c r="CD1031" s="36">
        <f t="shared" si="2340"/>
        <v>1176.2768825176158</v>
      </c>
      <c r="CE1031" s="36">
        <f t="shared" si="2341"/>
        <v>0</v>
      </c>
      <c r="CF1031" s="36">
        <f t="shared" si="2342"/>
        <v>0</v>
      </c>
      <c r="CG1031" s="36">
        <f t="shared" si="2343"/>
        <v>0</v>
      </c>
      <c r="CH1031" s="36">
        <f t="shared" si="2344"/>
        <v>0</v>
      </c>
      <c r="CI1031" s="36">
        <f t="shared" si="2345"/>
        <v>0</v>
      </c>
      <c r="CJ1031" s="36">
        <f t="shared" si="2346"/>
        <v>0</v>
      </c>
      <c r="CK1031" s="36">
        <f t="shared" si="2347"/>
        <v>0</v>
      </c>
      <c r="CL1031" s="36">
        <f t="shared" si="2348"/>
        <v>0</v>
      </c>
      <c r="CM1031" s="36">
        <f t="shared" si="2349"/>
        <v>0</v>
      </c>
      <c r="CN1031" s="36">
        <f t="shared" si="2350"/>
        <v>0</v>
      </c>
      <c r="CO1031" s="20">
        <f t="shared" si="2351"/>
        <v>120000</v>
      </c>
      <c r="CP1031" s="20">
        <f t="shared" si="2352"/>
        <v>2</v>
      </c>
      <c r="CQ1031" s="64" t="e">
        <f t="shared" si="2353"/>
        <v>#N/A</v>
      </c>
      <c r="CR1031" s="64" t="e">
        <f t="shared" si="2354"/>
        <v>#N/A</v>
      </c>
      <c r="CS1031" s="36" t="e">
        <f t="shared" si="2355"/>
        <v>#N/A</v>
      </c>
      <c r="CT1031" s="36">
        <f t="shared" si="2356"/>
        <v>0</v>
      </c>
      <c r="CU1031" s="36">
        <f t="shared" si="2357"/>
        <v>0</v>
      </c>
      <c r="CV1031" s="36">
        <f t="shared" si="2417"/>
        <v>0</v>
      </c>
      <c r="CW1031" s="36">
        <f t="shared" si="2358"/>
        <v>0</v>
      </c>
      <c r="CX1031" s="36">
        <f t="shared" si="2359"/>
        <v>0</v>
      </c>
      <c r="CY1031" s="36">
        <f t="shared" si="2360"/>
        <v>0</v>
      </c>
      <c r="CZ1031" s="36">
        <f t="shared" si="2418"/>
        <v>0</v>
      </c>
      <c r="DA1031" s="64">
        <f t="shared" si="2361"/>
        <v>6.6589231953206873E-3</v>
      </c>
      <c r="DB1031" s="70">
        <f t="shared" si="2419"/>
        <v>0.99338512475090968</v>
      </c>
      <c r="DC1031" s="70">
        <f>PRODUCT($DB$8:DB1031)</f>
        <v>1.3056763646190607E-4</v>
      </c>
      <c r="DD1031" s="36">
        <f t="shared" si="2362"/>
        <v>0</v>
      </c>
      <c r="DE1031" s="36">
        <f t="shared" si="2363"/>
        <v>0</v>
      </c>
      <c r="DF1031" s="36">
        <f t="shared" si="2364"/>
        <v>0</v>
      </c>
      <c r="DG1031" s="36">
        <f t="shared" si="2365"/>
        <v>0</v>
      </c>
      <c r="DH1031" s="36">
        <f t="shared" si="2366"/>
        <v>0</v>
      </c>
      <c r="DI1031" s="36">
        <f t="shared" si="2367"/>
        <v>0</v>
      </c>
      <c r="DJ1031" s="36">
        <f t="shared" si="2368"/>
        <v>0</v>
      </c>
      <c r="DK1031" s="36">
        <f t="shared" si="2369"/>
        <v>0</v>
      </c>
      <c r="DL1031" s="36">
        <f t="shared" si="2370"/>
        <v>0</v>
      </c>
      <c r="DM1031" s="36">
        <f t="shared" si="2371"/>
        <v>0</v>
      </c>
      <c r="DN1031" s="36">
        <f t="shared" ca="1" si="2420"/>
        <v>4.6137290849905055E-12</v>
      </c>
      <c r="DO1031" s="64" cm="1">
        <f t="array" ref="DO1031">IFERROR(INDEX(Tbl_FwdNom,$B1031,MATCH(LIDt,Tbl_FwdNom_Cols,0)),0)</f>
        <v>7.4977295909999997</v>
      </c>
      <c r="DP1031" s="64">
        <f t="shared" ca="1" si="2421"/>
        <v>7.4364880720000004</v>
      </c>
      <c r="DQ1031" s="64">
        <f t="shared" ca="1" si="2372"/>
        <v>5.9953739381053417E-3</v>
      </c>
      <c r="DR1031" s="70">
        <f t="shared" ca="1" si="2373"/>
        <v>0.99404035635408972</v>
      </c>
      <c r="DS1031" s="70">
        <f ca="1">PRODUCT($DR$8:DR1031)</f>
        <v>5.4328152714311503E-4</v>
      </c>
      <c r="DT1031" s="36">
        <f t="shared" ca="1" si="2374"/>
        <v>0</v>
      </c>
      <c r="DU1031" s="36">
        <f t="shared" ca="1" si="2375"/>
        <v>0</v>
      </c>
      <c r="DV1031" s="36">
        <f t="shared" ca="1" si="2376"/>
        <v>0</v>
      </c>
      <c r="DW1031" s="36">
        <f t="shared" ca="1" si="2377"/>
        <v>0</v>
      </c>
      <c r="DX1031" s="36">
        <f t="shared" ca="1" si="2378"/>
        <v>0</v>
      </c>
      <c r="DY1031" s="36">
        <f t="shared" ca="1" si="2379"/>
        <v>0</v>
      </c>
      <c r="DZ1031" s="36">
        <f t="shared" ca="1" si="2380"/>
        <v>0</v>
      </c>
      <c r="EA1031" s="36">
        <f t="shared" ca="1" si="2381"/>
        <v>0</v>
      </c>
      <c r="EB1031" s="36">
        <f t="shared" ca="1" si="2382"/>
        <v>0</v>
      </c>
      <c r="EC1031" s="36">
        <f t="shared" ca="1" si="2383"/>
        <v>0</v>
      </c>
      <c r="ED1031" s="36">
        <f t="shared" ca="1" si="2384"/>
        <v>0</v>
      </c>
      <c r="EE1031" s="36">
        <f t="shared" ca="1" si="2422"/>
        <v>0</v>
      </c>
      <c r="EF1031" s="36">
        <f t="shared" ca="1" si="2385"/>
        <v>0</v>
      </c>
      <c r="EG1031" s="64"/>
      <c r="EH1031" s="64"/>
      <c r="EI1031" s="64"/>
      <c r="EJ1031" s="70"/>
      <c r="EK1031" s="70"/>
      <c r="EL1031" s="70"/>
      <c r="EM1031" s="70"/>
      <c r="EN1031" s="70"/>
      <c r="EO1031" s="36">
        <f t="shared" si="2386"/>
        <v>0</v>
      </c>
      <c r="EP1031" s="36">
        <f t="shared" si="2387"/>
        <v>0</v>
      </c>
      <c r="EQ1031" s="36">
        <f t="shared" si="2388"/>
        <v>0</v>
      </c>
      <c r="ER1031" s="36">
        <f t="shared" si="2389"/>
        <v>0</v>
      </c>
      <c r="ES1031" s="36">
        <f t="shared" si="2390"/>
        <v>0</v>
      </c>
      <c r="ET1031" s="36">
        <f t="shared" si="2391"/>
        <v>0</v>
      </c>
      <c r="EU1031" s="36">
        <f t="shared" si="2423"/>
        <v>0</v>
      </c>
      <c r="EV1031" s="36">
        <f t="shared" si="2392"/>
        <v>0</v>
      </c>
      <c r="EW1031" s="36">
        <f t="shared" si="2393"/>
        <v>0</v>
      </c>
      <c r="EX1031" s="36">
        <f t="shared" si="2424"/>
        <v>0</v>
      </c>
      <c r="EY1031" s="36">
        <f t="shared" si="2394"/>
        <v>0</v>
      </c>
      <c r="EZ1031" s="36">
        <f t="shared" si="2395"/>
        <v>0</v>
      </c>
      <c r="FA1031" s="36">
        <f t="shared" si="2396"/>
        <v>0</v>
      </c>
      <c r="FB1031" s="36">
        <f t="shared" si="2397"/>
        <v>0</v>
      </c>
      <c r="FC1031" s="36">
        <f t="shared" si="2425"/>
        <v>0</v>
      </c>
      <c r="FD1031" s="36">
        <f t="shared" si="2398"/>
        <v>0</v>
      </c>
      <c r="FE1031" s="36">
        <f t="shared" si="2399"/>
        <v>0</v>
      </c>
      <c r="FF1031" s="36">
        <f t="shared" si="2426"/>
        <v>0</v>
      </c>
      <c r="FG1031" s="36">
        <f t="shared" si="2400"/>
        <v>0</v>
      </c>
      <c r="FH1031" s="36">
        <f t="shared" si="2401"/>
        <v>0</v>
      </c>
      <c r="FI1031" s="36">
        <f t="shared" si="2402"/>
        <v>0</v>
      </c>
      <c r="FJ1031" s="36">
        <f t="shared" ca="1" si="2403"/>
        <v>0</v>
      </c>
      <c r="FK1031" s="36">
        <f t="shared" si="2404"/>
        <v>0</v>
      </c>
      <c r="FL1031" s="36">
        <f t="shared" si="2405"/>
        <v>0</v>
      </c>
      <c r="FM1031" s="36">
        <f t="shared" ca="1" si="2406"/>
        <v>0</v>
      </c>
      <c r="FN1031" s="36">
        <f t="shared" ca="1" si="2428"/>
        <v>0</v>
      </c>
    </row>
    <row r="1032" spans="2:170" x14ac:dyDescent="0.25">
      <c r="B1032" s="2">
        <v>1024</v>
      </c>
      <c r="C1032" s="2">
        <f t="shared" si="2435"/>
        <v>86</v>
      </c>
      <c r="D1032" s="2">
        <f t="shared" si="2431"/>
        <v>1048</v>
      </c>
      <c r="E1032" s="2">
        <f t="shared" si="2429"/>
        <v>88</v>
      </c>
      <c r="F1032" s="189">
        <f t="shared" si="2433"/>
        <v>76883</v>
      </c>
      <c r="G1032" s="2">
        <f t="shared" si="2432"/>
        <v>6</v>
      </c>
      <c r="H1032" s="187">
        <f t="shared" ref="H1032:H1095" si="2436">AgeAtEntry+D1032/12</f>
        <v>119.91666666666666</v>
      </c>
      <c r="I1032" s="186">
        <f t="shared" si="2430"/>
        <v>119</v>
      </c>
      <c r="J1032" s="2">
        <f t="shared" ref="J1032:J1095" si="2437">IF(OR($B1032&gt;IVP,IVP=0),0,1)</f>
        <v>0</v>
      </c>
      <c r="K1032" s="2">
        <f t="shared" ref="K1032:K1095" si="2438">IF(AND(E1032&lt;=ProjTerm,D1032&gt;0),1,0)</f>
        <v>0</v>
      </c>
      <c r="L1032">
        <f t="shared" ref="L1032:L1095" si="2439">IF($D1032&lt;=VLOOKUP("Nat"&amp;Sex&amp;Smk,Tbl_MrtSelBands,2,FALSE),1,IF($D1032&lt;=VLOOKUP("Nat"&amp;Sex&amp;Smk,Tbl_MrtSelBands,3,FALSE),2,3))</f>
        <v>2</v>
      </c>
      <c r="M1032" s="190">
        <f t="shared" si="2407"/>
        <v>0</v>
      </c>
      <c r="N1032">
        <f t="shared" ref="N1032:N1095" si="2440">VLOOKUP(G1032,Tbl_MrtSeasonAdj,MATCH("DTH_NAT",Tbl_MrtSeasonAdj_Cols)+1,FALSE)</f>
        <v>1</v>
      </c>
      <c r="O1032">
        <f t="shared" ref="O1032:O1095" si="2441">IF(F1032&lt;=ProjStart,100,VLOOKUP(MIN(B1032,Tbl_TmpScl_Rows),Tbl_TmpScl,2,FALSE))</f>
        <v>100</v>
      </c>
      <c r="P1032" s="58">
        <f t="shared" ref="P1032:P1095" si="2442">IF(D1032&lt;=DthNatWP,0,MIN(1,M1032*N1032*O1032/100*DthAdjPC/100)*(1+UWLoadPC/100))</f>
        <v>0</v>
      </c>
      <c r="Q1032" s="106">
        <f t="shared" ref="Q1032:Q1095" si="2443">MIN(1,P1032*(1+DthStressPC/100))*$K1032</f>
        <v>0</v>
      </c>
      <c r="R1032" s="59">
        <f t="shared" ref="R1032:R1095" si="2444">IF(AND(ActDthNat=1,$B1032=ActDthNatMth),1,IF(OR(AND($B1032&lt;=IVP,ExpDthNat=0),AND(ActDthNat=1,$B1032&lt;IVP)),0,Q1032))</f>
        <v>0</v>
      </c>
      <c r="S1032" s="32">
        <f t="shared" si="2408"/>
        <v>0</v>
      </c>
      <c r="T1032">
        <f t="shared" ref="T1032:T1095" si="2445">IF($D1032&lt;=VLOOKUP("Acc"&amp;Sex&amp;Smk,Tbl_MrtSelBands,2,FALSE),1,IF($D1032&lt;=VLOOKUP("Acc"&amp;Sex&amp;Smk,Tbl_MrtSelBands,3,FALSE),2,3))</f>
        <v>1</v>
      </c>
      <c r="U1032" s="32">
        <f t="shared" si="2409"/>
        <v>0</v>
      </c>
      <c r="V1032">
        <f t="shared" ref="V1032:V1095" si="2446">VLOOKUP(G1032,Tbl_MrtSeasonAdj,MATCH("DTH_ACC",Tbl_MrtSeasonAdj_Cols)+1,FALSE)</f>
        <v>1</v>
      </c>
      <c r="W1032">
        <f t="shared" ref="W1032:W1095" si="2447">IF(F1032&lt;=ProjStart,100,VLOOKUP(MIN(B1032,MAX(Tbl_TmpScl_Rows)),Tbl_TmpScl,2,FALSE))</f>
        <v>100</v>
      </c>
      <c r="X1032" s="58">
        <f t="shared" ref="X1032:X1095" si="2448">MIN(1,U1032*V1032*W1032/100*DthAdjPC/100*(1+UWLoadPC/100))</f>
        <v>0</v>
      </c>
      <c r="Y1032" s="58">
        <f t="shared" ref="Y1032:Y1095" si="2449">IF(F1032&gt;ProjStart,MIN(1,X1032*(1+DthStressPC/100)),0)</f>
        <v>0</v>
      </c>
      <c r="Z1032" s="32">
        <f t="shared" ref="Z1032:Z1095" si="2450">IF(AND(ActDthAcc=1,$B1032=ActDthAccMth),1,IF(OR(AND($B1032&lt;=IVP,ExpDthAcc=0),AND(ActDthAcc=1,$B1032&lt;IVP)),0,Y1032))</f>
        <v>0</v>
      </c>
      <c r="AA1032" s="32">
        <f t="shared" ref="AA1032:AA1095" si="2451">IF(F1032&lt;=ProjStart,0,IF(Z1032=1,1,1-(1-MIN(1-Q1032,Z1032))^(1/12)))</f>
        <v>0</v>
      </c>
      <c r="AB1032" s="59">
        <f t="shared" ref="AB1032:AB1095" si="2452">IF($K1032=0,0,MIN(100-AF1032,INDEX(Tbl_Lps,MATCH(MIN($D1032,MAX(Tbl_Lps_Rows)),Tbl_Lps_Rows,0),MATCH(RFRsk,Tbl_Lps_Cols,0)))/100)</f>
        <v>0</v>
      </c>
      <c r="AC1032" s="59">
        <f t="shared" ref="AC1032:AC1095" si="2453">IF(AND(ActLps=1,$B1032=ActLpsMth),1,IF(OR(AND($B1032&lt;=IVP,ExpLps=0),AND(ActLps=1,$B1032&lt;IVP)),0,AB1032))</f>
        <v>0</v>
      </c>
      <c r="AD1032">
        <f t="shared" ref="AD1032:AD1095" si="2454">VLOOKUP(G1032,Tbl_ExitSeasonAdj,MATCH("LPS",Tbl_ExitSeasonAdj_Cols)+1,FALSE)</f>
        <v>1</v>
      </c>
      <c r="AE1032" s="59">
        <f t="shared" ref="AE1032:AE1095" si="2455">IF(F1032&gt;ProjStart,IF(E1032&lt;ProjTerm,MIN(100,AC1032*(1+LpsStressPC/100)*AD1032),0),0)</f>
        <v>0</v>
      </c>
      <c r="AF1032" s="59">
        <f t="shared" ref="AF1032:AF1095" si="2456">IF($K1032=0,0,INDEX(Tbl_Cnl,MATCH(MIN($D1032,MAX(Tbl_Cnl_Rows)),Tbl_Cnl_Rows,0),MATCH(RFRsk,Tbl_Cnl_Cols,0))/100)</f>
        <v>0</v>
      </c>
      <c r="AG1032" s="59">
        <f t="shared" ref="AG1032:AG1095" si="2457">IF(AND(ActCnl=1,$B1032=ActCnlMth),1,IF(OR(AND($B1032&lt;=IVP,ExpCnl=0),AND(ActCnl=1,$B1032&lt;IVP)),0,AF1032))</f>
        <v>0</v>
      </c>
      <c r="AH1032">
        <f t="shared" ref="AH1032:AH1095" si="2458">VLOOKUP(G1032,Tbl_ExitSeasonAdj,MATCH("CNL",Tbl_ExitSeasonAdj_Cols,0)+1,FALSE)</f>
        <v>1</v>
      </c>
      <c r="AI1032" s="59">
        <f t="shared" ref="AI1032:AI1095" si="2459">IF($F1032&gt;ProjStart,IF($E1032&lt;ProjTerm,MIN(100,1-AL1032-AE1032,AG1032*(1+LpsStressPC/100)*AH1032),0),0)</f>
        <v>0</v>
      </c>
      <c r="AJ1032" s="59">
        <f t="shared" ref="AJ1032:AJ1095" si="2460">IF($K1032=0,0,INDEX(Tbl_NTU,MATCH(MIN($D1032,MAX(Tbl_NTU_Rows)),Tbl_NTU_Rows,0),MATCH(RFRsk,Tbl_NTU_Cols,0))/100)</f>
        <v>0</v>
      </c>
      <c r="AK1032" s="59">
        <f t="shared" ref="AK1032:AK1095" si="2461">IF(AND(ActNTU=1,$B1032=ActNTUMth),1,IF(OR(AND($B1032&lt;=IVP,ExpNTU=0),AND(ActNTU=1,$B1032&lt;IVP)),0,AJ1032))</f>
        <v>0</v>
      </c>
      <c r="AL1032" s="59">
        <f t="shared" ref="AL1032:AL1095" si="2462">IF($F1032&gt;ProjStart,IF($E1032&lt;ProjTerm,MIN(100,AK1032*(1+LpsStressPC/100)*AH1032),0),0)</f>
        <v>0</v>
      </c>
      <c r="AM1032" s="12">
        <f t="shared" si="2410"/>
        <v>0</v>
      </c>
      <c r="AN1032" s="12">
        <f t="shared" si="2411"/>
        <v>0</v>
      </c>
      <c r="AO1032" s="66">
        <f t="shared" ref="AO1032:AO1095" si="2463">AM1032*S1032</f>
        <v>0</v>
      </c>
      <c r="AP1032" s="66">
        <f t="shared" ref="AP1032:AP1095" si="2464">AM1032*AA1032</f>
        <v>0</v>
      </c>
      <c r="AQ1032" s="59">
        <f t="shared" ref="AQ1032:AQ1095" si="2465">AM1032*AE1032</f>
        <v>0</v>
      </c>
      <c r="AR1032" s="59">
        <f t="shared" ref="AR1032:AR1095" si="2466">AM1032*AI1032</f>
        <v>0</v>
      </c>
      <c r="AS1032" s="59">
        <f t="shared" ref="AS1032:AS1095" si="2467">AL1032*AM1032</f>
        <v>0</v>
      </c>
      <c r="AT1032" s="12">
        <f t="shared" ref="AT1032:AT1095" si="2468">IF(AND($B1032=IVP,ActIVPOn=1,ExtrCls="Y"),1,IF(AND($B1032=IVP,ActIVPOff=1,ExtrCls="N"),0,IF($K1033=0,0,IF(AND(OR(D1032=0,F1032=ProjStart),InitPols&lt;&gt;0),1,MAX(0,AM1032-AO1032-AP1032-AQ1032-AR1032-AS1032)))))</f>
        <v>0</v>
      </c>
      <c r="AU1032" s="59">
        <f t="shared" si="2412"/>
        <v>0</v>
      </c>
      <c r="AV1032" s="59">
        <f t="shared" si="2413"/>
        <v>0</v>
      </c>
      <c r="AW1032" s="70">
        <f t="shared" ref="AW1032:AW1095" si="2469">IF(AND(ActWOPBrth=1,$B1032&gt;ActWOPBrthMth,$B1032&lt;=IVP,$B1032&lt;=ActWOPBrthMth+WOPBrthPer),1,IF(OR($D1032&lt;=WOPBrthWP,AND($B1032&lt;=IVP,ExpWOPBrth=0),AND(ActWOPBrth=1,$B1032&lt;IVP)),0,AM1032*VLOOKUP($I1032,Tbl_Births,2,FALSE)/12*$J1032))</f>
        <v>0</v>
      </c>
      <c r="AX1032" s="20">
        <f t="shared" ref="AX1032:AX1095" si="2470">IF(AND(B1032&lt;IVP,ExpSA=0),0,IF(AND(OR(RunType="CLS",AND(ActSADecr=1,SAChng&lt;0),AND(ActSAIncr=1,SAChng&gt;0)),$B1032&gt;=ActSAMth),SALSCLS,SALSOPN))</f>
        <v>200000</v>
      </c>
      <c r="AY1032" s="20">
        <f t="shared" ref="AY1032:AY1095" si="2471">IF(AND(B1032&lt;IVP,ExpSA=0),0,IF(AND(OR(RunType="CLS",AND(ActSADecr=1,SAChng&lt;0),AND(ActSAIncr=1,SAChng&gt;0)),$B1032&gt;=ActSAMth),SATrCLS,SATrOPN))</f>
        <v>0</v>
      </c>
      <c r="AZ1032" s="20">
        <f t="shared" ref="AZ1032:AZ1095" si="2472">IF(AND(B1032&lt;IVP,ExpSA=0),0,IF(AND(OR(RunType="CLS",AND(ActSADecr=1,SAChng&lt;0),AND(ActSAIncr=1,SAChng&gt;0)),$B1032&gt;=ActSAMth),SAInstCLS,SAInstOPN))*$K1032</f>
        <v>0</v>
      </c>
      <c r="BA1032" s="20">
        <f t="shared" ref="BA1032:BA1095" si="2473">IF(K1032=0,0,AZ1032+AY1032+AX1032)</f>
        <v>0</v>
      </c>
      <c r="BB1032" s="36">
        <f t="shared" ref="BB1032:BB1095" si="2474">IF(D1032=1,ExGrat+1,1)*$K1032</f>
        <v>0</v>
      </c>
      <c r="BC1032" s="36">
        <f t="shared" ref="BC1032:BC1095" si="2475">ROUNDUP(AZ1032/AnnPayM*$K1032,2)</f>
        <v>0</v>
      </c>
      <c r="BD1032" s="80">
        <f t="shared" ref="BD1032:BD1095" si="2476">IF(AND(DthRepdt="Y",ActDthNat=1,B1032&lt;IVP),0,AO1032*BB1032*AX1032*$K1032)</f>
        <v>0</v>
      </c>
      <c r="BE1032" s="36">
        <f t="shared" ref="BE1032:BE1095" si="2477">IF(AND(DthRepdt="Y",ActDthNat=1,B1032&lt;IVP),0,BB1032*AO1032*AY1032*$K1032)</f>
        <v>0</v>
      </c>
      <c r="BF1032" s="36">
        <f t="shared" ref="BF1032:BF1095" si="2478">IF(AND(DthRepdt="Y",ActDthNat=1,B1032&lt;IVP),0,BC1032*AnnPayM*BB1032*AO1032)</f>
        <v>0</v>
      </c>
      <c r="BG1032" s="36">
        <f t="shared" ref="BG1032:BG1095" si="2479">BF1032+BE1032+BD1032</f>
        <v>0</v>
      </c>
      <c r="BH1032" s="36">
        <f t="shared" ref="BH1032:BH1095" si="2480">IF(AND(DthRepdt="Y",ActDthAcc=1,B1032&lt;IVP),0,AP1032*BB1032*AX1032*$K1032)</f>
        <v>0</v>
      </c>
      <c r="BI1032" s="36">
        <f t="shared" ref="BI1032:BI1095" si="2481">IF(AND(DthRepdt="Y",ActDthAcc=1,B1032&lt;IVP),0,BB1032*AP1032*AY1032*$K1032)</f>
        <v>0</v>
      </c>
      <c r="BJ1032" s="36">
        <f t="shared" ref="BJ1032:BJ1095" si="2482">IF(AND(DthRepdt="Y",ActDthAcc=1,B1032&lt;IVP),0,BC1032*AnnPayM*AP1032*BB1032)</f>
        <v>0</v>
      </c>
      <c r="BK1032" s="36">
        <f t="shared" ref="BK1032:BK1095" si="2483">BJ1032+BI1032+BH1032</f>
        <v>0</v>
      </c>
      <c r="BL1032" s="68">
        <f>IF(OR(AT1032=0,E1032&gt;ProjTerm),0,VLOOKUP(D1032,'Life Events'!$AE$5:$AI$1206,5,FALSE))</f>
        <v>0</v>
      </c>
      <c r="BM1032" s="93">
        <f t="shared" ref="BM1032:BM1095" si="2484">IF(AND(ActWOPBrth=1,$B1032&gt;ActWOPBrthMth,$B1032&lt;=IVP,$B1032&lt;=ActWOPBrthMth+WOPBrthPer),1,IF(OR(AND($B1032&lt;=IVP,ExpWOPBrth=0),AND(ActWOPBrth=1,$B1032&lt;IVP)),0,BL1032))</f>
        <v>0</v>
      </c>
      <c r="BN1032" s="93">
        <f t="shared" ref="BN1032:BN1095" si="2485">AT1032*BM1032</f>
        <v>0</v>
      </c>
      <c r="BO1032" s="36">
        <f t="shared" ref="BO1032:BO1095" si="2486">BS1032*BN1032</f>
        <v>0</v>
      </c>
      <c r="BP1032" s="36">
        <f t="shared" ref="BP1032:BP1095" si="2487">IF(AE1032+AI1032+AL1032=0,0,(AP1032+AO1032)*AE1032/(AE1032+AI1032+AL1032)*BR1032)</f>
        <v>0</v>
      </c>
      <c r="BQ1032" s="36">
        <f t="shared" ref="BQ1032:BQ1095" si="2488">IFERROR(IF(OR(F1032&lt;=ProjStart,D1032&lt;=0),0,100-(AM1033*AE1033+AM1034*AE1034+AM1035*AE1035+AM1036*AE1036*Prm4PC/100-IF(D1032=1,AM1032*AI1032,0))*100/AT1032),0)</f>
        <v>0</v>
      </c>
      <c r="BR1032" s="36">
        <f t="shared" ref="BR1032:BR1095" si="2489">IF(AND($B1032&lt;IVP,ExpSA=0),0,IF(AND(OR(RunType="CLS",AND(ActSADecr=1,SAChng&lt;0),AND(ActSAIncr=1,SAChng&gt;0),AND(ActPrm=1,SAChng=0,$B1032&gt;=IVP/2)),$B1032&gt;=ActSAMth),PrmCls,PrmOpn))/12</f>
        <v>154.78110000000001</v>
      </c>
      <c r="BS1032" s="36">
        <f t="shared" ref="BS1032:BS1095" si="2490">IF(F1032&gt;=ProjStart,BR1032,0)*BQ1032/100</f>
        <v>0</v>
      </c>
      <c r="BT1032" s="36">
        <f t="shared" ref="BT1032:BT1095" si="2491">IF(AND(ActPS=1,$B1032&gt;=PSStartMth,$B1032&lt;=PSEndMth,$B1032&lt;IVP),0,BS1032*AT1032)</f>
        <v>0</v>
      </c>
      <c r="BU1032" s="70" cm="1">
        <f t="array" ref="BU1032">IF(AND(ActInt=1,$J1032=0),INDEX(Tbl_FwdNom,$B1032-IVP,MATCH(ValnDt,Tbl_FwdNom_Cols)),INDEX(Tbl_FwdNom,$B1032,MATCH(StartDt,Tbl_FwdNom_Cols)))</f>
        <v>8.2840745850000008</v>
      </c>
      <c r="BV1032" s="70" cm="1">
        <f t="array" ref="BV1032">INDEX(Tbl_FwdReal,$B1032,MATCH(StartDt,Tbl_FwdReal_Cols))</f>
        <v>2.5931927379999999</v>
      </c>
      <c r="BW1032" s="70" cm="1">
        <f t="array" ref="BW1032">IF(RunType&lt;&gt;"OPN",INDEX(Tbl_FwdReal,$B1032,MATCH(ValnDt,Tbl_FwdReal_Cols)),IF(AND($J1032=0,ActInt=1),INDEX(Tbl_FwdReal,$B1032-IVP,MATCH(ValnDt,Tbl_FwdReal_Cols)),-999))*$K1032</f>
        <v>0</v>
      </c>
      <c r="BX1032" s="70">
        <f t="shared" ref="BX1032:BX1095" si="2492">IF(OR(NBExpMth&gt;0,AND(RunType="OPN",ActInt=0)),BV1032,BW1032)/100</f>
        <v>0</v>
      </c>
      <c r="BY1032" s="70">
        <f t="shared" si="2414"/>
        <v>8.2840745850000008E-2</v>
      </c>
      <c r="BZ1032" s="64">
        <f t="shared" si="2427"/>
        <v>6.654368253635079E-3</v>
      </c>
      <c r="CA1032" s="70" cm="1">
        <f t="array" ref="CA1032">IF($J1032=1,CA1031*(1+INDEX(Tbl_CPI,$B1032,MATCH(IF(RunType="OPN",StartDt,ValnDt),Tbl_CPI_Cols))),0)</f>
        <v>0</v>
      </c>
      <c r="CB1032" s="70">
        <f t="shared" si="2415"/>
        <v>238.44706707946861</v>
      </c>
      <c r="CC1032" s="70">
        <f t="shared" si="2416"/>
        <v>232.19810150043412</v>
      </c>
      <c r="CD1032" s="36">
        <f t="shared" ref="CD1032:CD1095" si="2493">IF($B1032=0,0,REFixed/12*CC1031+BS1032*REMPrmPC/100)</f>
        <v>1176.2768825176158</v>
      </c>
      <c r="CE1032" s="36">
        <f t="shared" ref="CE1032:CE1095" si="2494">IF($B1032=0,0,BS1032*REAPrmPC/100)</f>
        <v>0</v>
      </c>
      <c r="CF1032" s="36">
        <f t="shared" ref="CF1032:CF1095" si="2495">IF($B1032=0,0,BS1032*RECPrmPC/100)</f>
        <v>0</v>
      </c>
      <c r="CG1032" s="36">
        <f t="shared" ref="CG1032:CG1095" si="2496">IF(F1032&lt;=ProjStart,0,(CD1032+CE1032+CF1032)*AM1032)</f>
        <v>0</v>
      </c>
      <c r="CH1032" s="36">
        <f t="shared" ref="CH1032:CH1095" si="2497">IF(F1032&lt;=ProjStart,0,CD1032*AM1032)</f>
        <v>0</v>
      </c>
      <c r="CI1032" s="36">
        <f t="shared" ref="CI1032:CI1095" si="2498">IFERROR((CEFixed*CC1032+CEClmPC*BA1032)*BB1032,0)*(AP1032+AO1032)</f>
        <v>0</v>
      </c>
      <c r="CJ1032" s="36">
        <f t="shared" ref="CJ1032:CJ1095" si="2499">(CI1032+CF1032)*(AP1032+AO1032)</f>
        <v>0</v>
      </c>
      <c r="CK1032" s="36">
        <f t="shared" ref="CK1032:CK1095" si="2500">IF(D1032=1,IEFixed*CC1032+BS1032*IEPrmPC/100,0)*AM1032</f>
        <v>0</v>
      </c>
      <c r="CL1032" s="36">
        <f t="shared" ref="CL1032:CL1095" si="2501">(CK1032+CE1032)*AM1032</f>
        <v>0</v>
      </c>
      <c r="CM1032" s="36">
        <f t="shared" ref="CM1032:CM1095" si="2502">CG1032+CK1032+CI1032</f>
        <v>0</v>
      </c>
      <c r="CN1032" s="36">
        <f t="shared" ref="CN1032:CN1095" si="2503">BG1032-BT1032+BO1032+BK1032-BP1032</f>
        <v>0</v>
      </c>
      <c r="CO1032" s="20">
        <f t="shared" ref="CO1032:CO1095" si="2504">IF(AND($B1032&lt;IVP,ExpSA=0),0,IF(AND(OR(RunType="CLS",AND(ActSADecr=1,SAChng&lt;0),AND(ActSAIncr=1,SAChng&gt;0)),$B1032&gt;=ActSAMth),RI1SACls+RI2SACls,RI1SAOpn+RI2SAOpn))</f>
        <v>120000</v>
      </c>
      <c r="CP1032" s="20">
        <f t="shared" ref="CP1032:CP1095" si="2505">IF(D1032&lt;=VLOOKUP(Sex&amp;Smk,Tbl_RISelBands,2,FALSE),1,2)</f>
        <v>2</v>
      </c>
      <c r="CQ1032" s="64" t="e">
        <f t="shared" ref="CQ1032:CQ1095" si="2506">IF(B1032=0,0,VLOOKUP(Sex&amp;Smk&amp;I1032,Tbl_RIPrm,CP1032+1,FALSE)*VLOOKUP(RFRsk,Tbl_RIRFRskScl,2,FALSE)/100)</f>
        <v>#N/A</v>
      </c>
      <c r="CR1032" s="64" t="e">
        <f t="shared" ref="CR1032:CR1095" si="2507">IF(F1032&gt;ProjStart,MIN(1,CQ1032*(1+UWLoadPC/100)*RIAdjPC/100),0)</f>
        <v>#N/A</v>
      </c>
      <c r="CS1032" s="36" t="e">
        <f t="shared" ref="CS1032:CS1095" si="2508">CO1032*(1-(1-CR1032)^(1/12))*AM1032</f>
        <v>#N/A</v>
      </c>
      <c r="CT1032" s="36">
        <f t="shared" ref="CT1032:CT1095" si="2509">IF(AND(DthRepdt="Y",$B1032&lt;IVP,AND(ActDthNat=1,$B1032=ActDthNatMth)),0,CO1032*AO1032)</f>
        <v>0</v>
      </c>
      <c r="CU1032" s="36">
        <f t="shared" ref="CU1032:CU1095" si="2510">IF(AND(DthRepdt="Y",$B1032&lt;IVP,AND(ActDthAcc=1,$B1032=ActDthAccMth)),0,CO1032*AP1032)</f>
        <v>0</v>
      </c>
      <c r="CV1032" s="36">
        <f t="shared" si="2417"/>
        <v>0</v>
      </c>
      <c r="CW1032" s="36">
        <f t="shared" ref="CW1032:CW1095" si="2511">IF(E1032&gt;RIBnd1,0,CV1032)</f>
        <v>0</v>
      </c>
      <c r="CX1032" s="36">
        <f t="shared" ref="CX1032:CX1095" si="2512">IF(OR(E1032&gt;RIBnd1,E1032&lt;=RIBnd),0,MAX((CS1032*(1-RIProfExp/100)-CV1032)*RIProfPC/100,0))</f>
        <v>0</v>
      </c>
      <c r="CY1032" s="36">
        <f t="shared" ref="CY1032:CY1095" si="2513">IF(OR(AND(ActPS=1,$B1032&gt;=PSStartMth,$B1032&lt;=PSEndMth,$B1032&lt;IVP),E1032&gt;RIBnd1),0,IF(D1032&lt;=DurIFProj,0,CS1032-CX1032))</f>
        <v>0</v>
      </c>
      <c r="CZ1032" s="36">
        <f t="shared" si="2418"/>
        <v>0</v>
      </c>
      <c r="DA1032" s="64">
        <f t="shared" ref="DA1032:DA1095" si="2514">(1+BU1032/100)^(1/12)-1</f>
        <v>6.654368253635079E-3</v>
      </c>
      <c r="DB1032" s="70">
        <f t="shared" si="2419"/>
        <v>0.99338961965150041</v>
      </c>
      <c r="DC1032" s="70">
        <f>PRODUCT($DB$8:DB1032)</f>
        <v>1.2970453472368825E-4</v>
      </c>
      <c r="DD1032" s="36">
        <f t="shared" ref="DD1032:DD1095" si="2515">IF($D1032&lt;0,0,(DD1033+BT1033)/(1+$DA1033))</f>
        <v>0</v>
      </c>
      <c r="DE1032" s="36">
        <f t="shared" ref="DE1032:DE1095" si="2516">IF($D1032&lt;0,0,(DE1033+BG1033)/(1+$DA1033))</f>
        <v>0</v>
      </c>
      <c r="DF1032" s="36">
        <f t="shared" ref="DF1032:DF1095" si="2517">IF($D1032&lt;0,0,(DF1033+BK1033)/(1+$DA1033))</f>
        <v>0</v>
      </c>
      <c r="DG1032" s="36">
        <f t="shared" ref="DG1032:DG1095" si="2518">IF($D1032&lt;0,0,(DG1033+BP1033)/(1+$DA1033))</f>
        <v>0</v>
      </c>
      <c r="DH1032" s="36">
        <f t="shared" ref="DH1032:DH1095" si="2519">IF($D1032&lt;0,0,(DH1033+BO1033)/(1+$DA1033))</f>
        <v>0</v>
      </c>
      <c r="DI1032" s="36">
        <f t="shared" ref="DI1032:DI1095" si="2520">IF($D1032&lt;0,0,DI1033/(1+$DA1033)+CM1033)</f>
        <v>0</v>
      </c>
      <c r="DJ1032" s="36">
        <f t="shared" ref="DJ1032:DJ1095" si="2521">DE1032+DF1032+DH1032+DI1032-DD1032-DG1032</f>
        <v>0</v>
      </c>
      <c r="DK1032" s="36">
        <f t="shared" ref="DK1032:DK1095" si="2522">IF($D1032&lt;0,0,(DK1033+$CW1033)/(1+$DA1033))</f>
        <v>0</v>
      </c>
      <c r="DL1032" s="36">
        <f t="shared" ref="DL1032:DL1095" si="2523">IF($D1032&lt;0,0,(DL1033+$CY1033)/(1+$DA1033))</f>
        <v>0</v>
      </c>
      <c r="DM1032" s="36">
        <f t="shared" ref="DM1032:DM1095" si="2524">DJ1032+DL1032-DK1032</f>
        <v>0</v>
      </c>
      <c r="DN1032" s="36">
        <f t="shared" ca="1" si="2420"/>
        <v>4.6137290849905055E-12</v>
      </c>
      <c r="DO1032" s="64" cm="1">
        <f t="array" ref="DO1032">IFERROR(INDEX(Tbl_FwdNom,$B1032,MATCH(LIDt,Tbl_FwdNom_Cols,0)),0)</f>
        <v>7.4960279659999998</v>
      </c>
      <c r="DP1032" s="64">
        <f t="shared" ca="1" si="2421"/>
        <v>7.4347874169999999</v>
      </c>
      <c r="DQ1032" s="64">
        <f t="shared" ref="DQ1032:DQ1095" ca="1" si="2525">(1+DP1032/100)^(1/12)-1</f>
        <v>5.9940469033257227E-3</v>
      </c>
      <c r="DR1032" s="70">
        <f t="shared" ref="DR1032:DR1095" ca="1" si="2526">(1+DQ1032)^(-1)</f>
        <v>0.99404166762042312</v>
      </c>
      <c r="DS1032" s="70">
        <f ca="1">PRODUCT($DR$8:DR1032)</f>
        <v>5.4004447522871223E-4</v>
      </c>
      <c r="DT1032" s="36">
        <f t="shared" ref="DT1032:DT1095" ca="1" si="2527">IF($D1032&lt;0,0,(DT1033+BG1033)/(1+$DQ1033))</f>
        <v>0</v>
      </c>
      <c r="DU1032" s="36">
        <f t="shared" ref="DU1032:DU1095" ca="1" si="2528">IF($D1032&lt;0,0,(DU1033+BK1033)/(1+$DQ1033))</f>
        <v>0</v>
      </c>
      <c r="DV1032" s="36">
        <f t="shared" ref="DV1032:DV1095" ca="1" si="2529">IF($D1032&lt;0,0,(DV1033+BP1033)/(1+$DQ1033))</f>
        <v>0</v>
      </c>
      <c r="DW1032" s="36">
        <f t="shared" ref="DW1032:DW1095" ca="1" si="2530">IF($D1032&lt;0,0,(DW1033+BO1033)/(1+$DQ1033))</f>
        <v>0</v>
      </c>
      <c r="DX1032" s="36">
        <f t="shared" ref="DX1032:DX1095" ca="1" si="2531">IF($D1032&lt;0,0,(DX1033+BT1033)/(1+$DQ1033))</f>
        <v>0</v>
      </c>
      <c r="DY1032" s="36">
        <f t="shared" ref="DY1032:DY1095" ca="1" si="2532">IF($D1032&lt;0,0,DY1033/(1+$DQ1033)+CL1033)</f>
        <v>0</v>
      </c>
      <c r="DZ1032" s="36">
        <f t="shared" ref="DZ1032:DZ1095" ca="1" si="2533">IF($D1032&lt;0,0,DZ1033/(1+$DQ1033)+CH1033)</f>
        <v>0</v>
      </c>
      <c r="EA1032" s="36">
        <f t="shared" ref="EA1032:EA1095" ca="1" si="2534">IF($D1032&lt;0,0,EA1033/(1+$DQ1033)+CJ1033)</f>
        <v>0</v>
      </c>
      <c r="EB1032" s="36">
        <f t="shared" ref="EB1032:EB1095" ca="1" si="2535">DT1032+DU1032+DW1032-DX1032+DY1032+DZ1032+EA1032-DV1032</f>
        <v>0</v>
      </c>
      <c r="EC1032" s="36">
        <f t="shared" ref="EC1032:EC1095" ca="1" si="2536">IF($D1032&lt;0,0,(EC1033+CW1033)/(1+DQ1033))</f>
        <v>0</v>
      </c>
      <c r="ED1032" s="36">
        <f t="shared" ref="ED1032:ED1095" ca="1" si="2537">IF($D1032&lt;0,0,(ED1033+CY1033)/(1+DQ1033))</f>
        <v>0</v>
      </c>
      <c r="EE1032" s="36">
        <f t="shared" ca="1" si="2422"/>
        <v>0</v>
      </c>
      <c r="EF1032" s="36">
        <f t="shared" ref="EF1032:EF1095" ca="1" si="2538">EB1032+EE1032</f>
        <v>0</v>
      </c>
      <c r="EG1032" s="64"/>
      <c r="EH1032" s="64"/>
      <c r="EI1032" s="64"/>
      <c r="EJ1032" s="70"/>
      <c r="EK1032" s="70"/>
      <c r="EL1032" s="70"/>
      <c r="EM1032" s="70"/>
      <c r="EN1032" s="70"/>
      <c r="EO1032" s="36">
        <f t="shared" ref="EO1032:EO1095" si="2539">(IF(B1032=0,0,DM1031)-CM1032)*DA1032</f>
        <v>0</v>
      </c>
      <c r="EP1032" s="36">
        <f t="shared" ref="EP1032:EP1095" si="2540">(-CM1032-CN1032-CZ1032+EO1032)*J1032</f>
        <v>0</v>
      </c>
      <c r="EQ1032" s="36">
        <f t="shared" ref="EQ1032:EQ1095" si="2541">(DE1032+DF1032+DG1032)*VLOOKUP("mort",Tbl_RA_Scl,2,FALSE)</f>
        <v>0</v>
      </c>
      <c r="ER1032" s="36">
        <f t="shared" ref="ER1032:ER1095" si="2542">DD1032*VLOOKUP("lpsup",Tbl_RA_Scl,2,FALSE)</f>
        <v>0</v>
      </c>
      <c r="ES1032" s="36">
        <f t="shared" ref="ES1032:ES1095" si="2543">DD1032*VLOOKUP("lpsdown",Tbl_RA_Scl,2,FALSE)</f>
        <v>0</v>
      </c>
      <c r="ET1032" s="36">
        <f t="shared" ref="ET1032:ET1095" si="2544">MAX(0,-DJ1032)*VLOOKUP("masslps",Tbl_RA_Scl,2,FALSE)</f>
        <v>0</v>
      </c>
      <c r="EU1032" s="36">
        <f t="shared" si="2423"/>
        <v>0</v>
      </c>
      <c r="EV1032" s="36">
        <f t="shared" ref="EV1032:EV1095" si="2545">DI1032*VLOOKUP("exp",Tbl_RA_Scl,2,FALSE)</f>
        <v>0</v>
      </c>
      <c r="EW1032" s="36">
        <f t="shared" ref="EW1032:EW1095" si="2546">(DE1032+DF1032+DG1032)*VLOOKUP("mortcat",Tbl_RA_Scl,2,FALSE)</f>
        <v>0</v>
      </c>
      <c r="EX1032" s="36">
        <f t="shared" si="2424"/>
        <v>0</v>
      </c>
      <c r="EY1032" s="36">
        <f t="shared" ref="EY1032:EY1095" si="2547">DK1032*VLOOKUP("mort",Tbl_RA_Scl_RI,2,FALSE)</f>
        <v>0</v>
      </c>
      <c r="EZ1032" s="36">
        <f t="shared" ref="EZ1032:EZ1095" si="2548">DL1032*VLOOKUP("lpsup",Tbl_RA_Scl_RI,2,FALSE)</f>
        <v>0</v>
      </c>
      <c r="FA1032" s="36">
        <f t="shared" ref="FA1032:FA1095" si="2549">DL1032*VLOOKUP("lpsdown",Tbl_RA_Scl_RI,2,FALSE)</f>
        <v>0</v>
      </c>
      <c r="FB1032" s="36">
        <f t="shared" ref="FB1032:FB1095" si="2550">MAX(0,DL1032-DK1032)*VLOOKUP("masslps",Tbl_RA_Scl_RI,2,FALSE)</f>
        <v>0</v>
      </c>
      <c r="FC1032" s="36">
        <f t="shared" si="2425"/>
        <v>0</v>
      </c>
      <c r="FD1032" s="36">
        <f t="shared" ref="FD1032:FD1095" si="2551">DL1032*VLOOKUP("exp",Tbl_RA_Scl_RI,2,FALSE)</f>
        <v>0</v>
      </c>
      <c r="FE1032" s="36">
        <f t="shared" ref="FE1032:FE1095" si="2552">DK1032*VLOOKUP("mortcat",Tbl_RA_Scl_RI,2,FALSE)</f>
        <v>0</v>
      </c>
      <c r="FF1032" s="36">
        <f t="shared" si="2426"/>
        <v>0</v>
      </c>
      <c r="FG1032" s="36">
        <f t="shared" ref="FG1032:FG1095" si="2553">EX1032-FF1032</f>
        <v>0</v>
      </c>
      <c r="FH1032" s="36">
        <f t="shared" ref="FH1032:FH1095" si="2554">EX1032*DA1032</f>
        <v>0</v>
      </c>
      <c r="FI1032" s="36">
        <f t="shared" ref="FI1032:FI1095" si="2555">IF($D1032&lt;0,0,EX1033-EX1032-FH1032)</f>
        <v>0</v>
      </c>
      <c r="FJ1032" s="36">
        <f t="shared" ref="FJ1032:FJ1095" ca="1" si="2556">(FJ1033-FI1033)/(1+$DQ1033)*$K1033</f>
        <v>0</v>
      </c>
      <c r="FK1032" s="36">
        <f t="shared" ref="FK1032:FK1095" si="2557">FF1032*DA1032</f>
        <v>0</v>
      </c>
      <c r="FL1032" s="36">
        <f t="shared" ref="FL1032:FL1095" si="2558">IF($D1032&lt;0,0,FF1033-FF1032-FK1032)</f>
        <v>0</v>
      </c>
      <c r="FM1032" s="36">
        <f t="shared" ref="FM1032:FM1095" ca="1" si="2559">(FM1033-FL1033)/(1+$DQ1033)*$K1033</f>
        <v>0</v>
      </c>
      <c r="FN1032" s="36">
        <f t="shared" ca="1" si="2428"/>
        <v>0</v>
      </c>
    </row>
    <row r="1033" spans="2:170" x14ac:dyDescent="0.25">
      <c r="B1033" s="2">
        <v>1025</v>
      </c>
      <c r="C1033" s="2">
        <f t="shared" si="2435"/>
        <v>86</v>
      </c>
      <c r="D1033" s="2">
        <f t="shared" si="2431"/>
        <v>1049</v>
      </c>
      <c r="E1033" s="2">
        <f t="shared" si="2429"/>
        <v>88</v>
      </c>
      <c r="F1033" s="189">
        <f t="shared" si="2433"/>
        <v>76914</v>
      </c>
      <c r="G1033" s="2">
        <f t="shared" si="2432"/>
        <v>7</v>
      </c>
      <c r="H1033" s="187">
        <f t="shared" si="2436"/>
        <v>120</v>
      </c>
      <c r="I1033" s="186">
        <f t="shared" si="2430"/>
        <v>120</v>
      </c>
      <c r="J1033" s="2">
        <f t="shared" si="2437"/>
        <v>0</v>
      </c>
      <c r="K1033" s="2">
        <f t="shared" si="2438"/>
        <v>0</v>
      </c>
      <c r="L1033">
        <f t="shared" si="2439"/>
        <v>2</v>
      </c>
      <c r="M1033" s="190">
        <f t="shared" ref="M1033:M1096" si="2560">MIN(1,VLOOKUP(RFRsk,Tbl_MrtRFRskScl,2,FALSE)/100*IFERROR(VLOOKUP("Nat"&amp;Sex&amp;Smk&amp;I1033,Tbl_Mort,L1033+1,FALSE),1))*$K1033</f>
        <v>0</v>
      </c>
      <c r="N1033">
        <f t="shared" si="2440"/>
        <v>1</v>
      </c>
      <c r="O1033">
        <f t="shared" si="2441"/>
        <v>100</v>
      </c>
      <c r="P1033" s="58">
        <f t="shared" si="2442"/>
        <v>0</v>
      </c>
      <c r="Q1033" s="106">
        <f t="shared" si="2443"/>
        <v>0</v>
      </c>
      <c r="R1033" s="59">
        <f t="shared" si="2444"/>
        <v>0</v>
      </c>
      <c r="S1033" s="32">
        <f t="shared" ref="S1033:S1096" si="2561">IF(R1033=1,1,(1-(1-R1033)^(1/12))*$K1033)</f>
        <v>0</v>
      </c>
      <c r="T1033">
        <f t="shared" si="2445"/>
        <v>1</v>
      </c>
      <c r="U1033" s="32">
        <f t="shared" ref="U1033:U1096" si="2562">IF($K1033=0,0,MIN(1,VLOOKUP(RFRsk,Tbl_MrtRFRskScl,2,FALSE)/100*IFERROR(VLOOKUP("Acc"&amp;Sex&amp;Smk&amp;I1033,Tbl_Mort,T1033+1,FALSE),1)))</f>
        <v>0</v>
      </c>
      <c r="V1033">
        <f t="shared" si="2446"/>
        <v>1</v>
      </c>
      <c r="W1033">
        <f t="shared" si="2447"/>
        <v>100</v>
      </c>
      <c r="X1033" s="58">
        <f t="shared" si="2448"/>
        <v>0</v>
      </c>
      <c r="Y1033" s="58">
        <f t="shared" si="2449"/>
        <v>0</v>
      </c>
      <c r="Z1033" s="32">
        <f t="shared" si="2450"/>
        <v>0</v>
      </c>
      <c r="AA1033" s="32">
        <f t="shared" si="2451"/>
        <v>0</v>
      </c>
      <c r="AB1033" s="59">
        <f t="shared" si="2452"/>
        <v>0</v>
      </c>
      <c r="AC1033" s="59">
        <f t="shared" si="2453"/>
        <v>0</v>
      </c>
      <c r="AD1033">
        <f t="shared" si="2454"/>
        <v>1</v>
      </c>
      <c r="AE1033" s="59">
        <f t="shared" si="2455"/>
        <v>0</v>
      </c>
      <c r="AF1033" s="59">
        <f t="shared" si="2456"/>
        <v>0</v>
      </c>
      <c r="AG1033" s="59">
        <f t="shared" si="2457"/>
        <v>0</v>
      </c>
      <c r="AH1033">
        <f t="shared" si="2458"/>
        <v>1</v>
      </c>
      <c r="AI1033" s="59">
        <f t="shared" si="2459"/>
        <v>0</v>
      </c>
      <c r="AJ1033" s="59">
        <f t="shared" si="2460"/>
        <v>0</v>
      </c>
      <c r="AK1033" s="59">
        <f t="shared" si="2461"/>
        <v>0</v>
      </c>
      <c r="AL1033" s="59">
        <f t="shared" si="2462"/>
        <v>0</v>
      </c>
      <c r="AM1033" s="12">
        <f t="shared" ref="AM1033:AM1096" si="2563">AT1032</f>
        <v>0</v>
      </c>
      <c r="AN1033" s="12">
        <f t="shared" ref="AN1033:AN1096" si="2564">IF(AND($B1033=IVP,OR(AND(ActIVPOff=1,ExtrCls="N"),AND(ActIVPOn=1,ExtrCls="Y"))),0,AT1033+AS1033+AR1033+AQ1033+AP1033+AO1033-AM1033)</f>
        <v>0</v>
      </c>
      <c r="AO1033" s="66">
        <f t="shared" si="2463"/>
        <v>0</v>
      </c>
      <c r="AP1033" s="66">
        <f t="shared" si="2464"/>
        <v>0</v>
      </c>
      <c r="AQ1033" s="59">
        <f t="shared" si="2465"/>
        <v>0</v>
      </c>
      <c r="AR1033" s="59">
        <f t="shared" si="2466"/>
        <v>0</v>
      </c>
      <c r="AS1033" s="59">
        <f t="shared" si="2467"/>
        <v>0</v>
      </c>
      <c r="AT1033" s="12">
        <f t="shared" si="2468"/>
        <v>0</v>
      </c>
      <c r="AU1033" s="59">
        <f t="shared" ref="AU1033:AU1096" si="2565">MAX(0,AT1033-AM1033-AN1033+AO1033+AP1033+AQ1033+AR1033+AS1033)</f>
        <v>0</v>
      </c>
      <c r="AV1033" s="59">
        <f t="shared" ref="AV1033:AV1096" si="2566">MIN(0,AT1033-AM1033-AN1033+AO1033+AP1033+AQ1033+AR1033+AS1033)</f>
        <v>0</v>
      </c>
      <c r="AW1033" s="70">
        <f t="shared" si="2469"/>
        <v>0</v>
      </c>
      <c r="AX1033" s="20">
        <f t="shared" si="2470"/>
        <v>200000</v>
      </c>
      <c r="AY1033" s="20">
        <f t="shared" si="2471"/>
        <v>0</v>
      </c>
      <c r="AZ1033" s="20">
        <f t="shared" si="2472"/>
        <v>0</v>
      </c>
      <c r="BA1033" s="20">
        <f t="shared" si="2473"/>
        <v>0</v>
      </c>
      <c r="BB1033" s="36">
        <f t="shared" si="2474"/>
        <v>0</v>
      </c>
      <c r="BC1033" s="36">
        <f t="shared" si="2475"/>
        <v>0</v>
      </c>
      <c r="BD1033" s="80">
        <f t="shared" si="2476"/>
        <v>0</v>
      </c>
      <c r="BE1033" s="36">
        <f t="shared" si="2477"/>
        <v>0</v>
      </c>
      <c r="BF1033" s="36">
        <f t="shared" si="2478"/>
        <v>0</v>
      </c>
      <c r="BG1033" s="36">
        <f t="shared" si="2479"/>
        <v>0</v>
      </c>
      <c r="BH1033" s="36">
        <f t="shared" si="2480"/>
        <v>0</v>
      </c>
      <c r="BI1033" s="36">
        <f t="shared" si="2481"/>
        <v>0</v>
      </c>
      <c r="BJ1033" s="36">
        <f t="shared" si="2482"/>
        <v>0</v>
      </c>
      <c r="BK1033" s="36">
        <f t="shared" si="2483"/>
        <v>0</v>
      </c>
      <c r="BL1033" s="68">
        <f>IF(OR(AT1033=0,E1033&gt;ProjTerm),0,VLOOKUP(D1033,'Life Events'!$AE$5:$AI$1206,5,FALSE))</f>
        <v>0</v>
      </c>
      <c r="BM1033" s="93">
        <f t="shared" si="2484"/>
        <v>0</v>
      </c>
      <c r="BN1033" s="93">
        <f t="shared" si="2485"/>
        <v>0</v>
      </c>
      <c r="BO1033" s="36">
        <f t="shared" si="2486"/>
        <v>0</v>
      </c>
      <c r="BP1033" s="36">
        <f t="shared" si="2487"/>
        <v>0</v>
      </c>
      <c r="BQ1033" s="36">
        <f t="shared" si="2488"/>
        <v>0</v>
      </c>
      <c r="BR1033" s="36">
        <f t="shared" si="2489"/>
        <v>154.78110000000001</v>
      </c>
      <c r="BS1033" s="36">
        <f t="shared" si="2490"/>
        <v>0</v>
      </c>
      <c r="BT1033" s="36">
        <f t="shared" si="2491"/>
        <v>0</v>
      </c>
      <c r="BU1033" s="70" cm="1">
        <f t="array" ref="BU1033">IF(AND(ActInt=1,$J1033=0),INDEX(Tbl_FwdNom,$B1033-IVP,MATCH(ValnDt,Tbl_FwdNom_Cols)),INDEX(Tbl_FwdNom,$B1033,MATCH(StartDt,Tbl_FwdNom_Cols)))</f>
        <v>8.2781951510000003</v>
      </c>
      <c r="BV1033" s="70" cm="1">
        <f t="array" ref="BV1033">INDEX(Tbl_FwdReal,$B1033,MATCH(StartDt,Tbl_FwdReal_Cols))</f>
        <v>2.5898384399999999</v>
      </c>
      <c r="BW1033" s="70" cm="1">
        <f t="array" ref="BW1033">IF(RunType&lt;&gt;"OPN",INDEX(Tbl_FwdReal,$B1033,MATCH(ValnDt,Tbl_FwdReal_Cols)),IF(AND($J1033=0,ActInt=1),INDEX(Tbl_FwdReal,$B1033-IVP,MATCH(ValnDt,Tbl_FwdReal_Cols)),-999))*$K1033</f>
        <v>0</v>
      </c>
      <c r="BX1033" s="70">
        <f t="shared" si="2492"/>
        <v>0</v>
      </c>
      <c r="BY1033" s="70">
        <f t="shared" ref="BY1033:BY1096" si="2567">((1+BU1033/100)/(1+BX1033)-1)</f>
        <v>8.2781951509999896E-2</v>
      </c>
      <c r="BZ1033" s="64">
        <f t="shared" si="2427"/>
        <v>6.6498133323666941E-3</v>
      </c>
      <c r="CA1033" s="70" cm="1">
        <f t="array" ref="CA1033">IF($J1033=1,CA1032*(1+INDEX(Tbl_CPI,$B1033,MATCH(IF(RunType="OPN",StartDt,ValnDt),Tbl_CPI_Cols))),0)</f>
        <v>0</v>
      </c>
      <c r="CB1033" s="70">
        <f t="shared" ref="CB1033:CB1096" si="2568">IF(AND(ActInfl=1,$J1033=1),IF(AND(RunType="OPN",IVP=12),CA1033/CA$20,CA1033),CB1032*(1+BZ1033))</f>
        <v>240.0326955651974</v>
      </c>
      <c r="CC1033" s="70">
        <f t="shared" ref="CC1033:CC1096" si="2569">IF($F1033&lt;ProjStart,1,IF($G1033&lt;&gt;2,CC1032,CB1033))</f>
        <v>232.19810150043412</v>
      </c>
      <c r="CD1033" s="36">
        <f t="shared" si="2493"/>
        <v>1176.2768825176158</v>
      </c>
      <c r="CE1033" s="36">
        <f t="shared" si="2494"/>
        <v>0</v>
      </c>
      <c r="CF1033" s="36">
        <f t="shared" si="2495"/>
        <v>0</v>
      </c>
      <c r="CG1033" s="36">
        <f t="shared" si="2496"/>
        <v>0</v>
      </c>
      <c r="CH1033" s="36">
        <f t="shared" si="2497"/>
        <v>0</v>
      </c>
      <c r="CI1033" s="36">
        <f t="shared" si="2498"/>
        <v>0</v>
      </c>
      <c r="CJ1033" s="36">
        <f t="shared" si="2499"/>
        <v>0</v>
      </c>
      <c r="CK1033" s="36">
        <f t="shared" si="2500"/>
        <v>0</v>
      </c>
      <c r="CL1033" s="36">
        <f t="shared" si="2501"/>
        <v>0</v>
      </c>
      <c r="CM1033" s="36">
        <f t="shared" si="2502"/>
        <v>0</v>
      </c>
      <c r="CN1033" s="36">
        <f t="shared" si="2503"/>
        <v>0</v>
      </c>
      <c r="CO1033" s="20">
        <f t="shared" si="2504"/>
        <v>120000</v>
      </c>
      <c r="CP1033" s="20">
        <f t="shared" si="2505"/>
        <v>2</v>
      </c>
      <c r="CQ1033" s="64" t="e">
        <f t="shared" si="2506"/>
        <v>#N/A</v>
      </c>
      <c r="CR1033" s="64" t="e">
        <f t="shared" si="2507"/>
        <v>#N/A</v>
      </c>
      <c r="CS1033" s="36" t="e">
        <f t="shared" si="2508"/>
        <v>#N/A</v>
      </c>
      <c r="CT1033" s="36">
        <f t="shared" si="2509"/>
        <v>0</v>
      </c>
      <c r="CU1033" s="36">
        <f t="shared" si="2510"/>
        <v>0</v>
      </c>
      <c r="CV1033" s="36">
        <f t="shared" ref="CV1033:CV1096" si="2570">CU1033+CT1033</f>
        <v>0</v>
      </c>
      <c r="CW1033" s="36">
        <f t="shared" si="2511"/>
        <v>0</v>
      </c>
      <c r="CX1033" s="36">
        <f t="shared" si="2512"/>
        <v>0</v>
      </c>
      <c r="CY1033" s="36">
        <f t="shared" si="2513"/>
        <v>0</v>
      </c>
      <c r="CZ1033" s="36">
        <f t="shared" ref="CZ1033:CZ1096" si="2571">CY1033-CW1033</f>
        <v>0</v>
      </c>
      <c r="DA1033" s="64">
        <f t="shared" si="2514"/>
        <v>6.6498133323666941E-3</v>
      </c>
      <c r="DB1033" s="70">
        <f t="shared" ref="DB1033:DB1096" si="2572">(1+DA1033)^(-1)</f>
        <v>0.99339411457262039</v>
      </c>
      <c r="DC1033" s="70">
        <f>PRODUCT($DB$8:DB1033)</f>
        <v>1.2884772142789198E-4</v>
      </c>
      <c r="DD1033" s="36">
        <f t="shared" si="2515"/>
        <v>0</v>
      </c>
      <c r="DE1033" s="36">
        <f t="shared" si="2516"/>
        <v>0</v>
      </c>
      <c r="DF1033" s="36">
        <f t="shared" si="2517"/>
        <v>0</v>
      </c>
      <c r="DG1033" s="36">
        <f t="shared" si="2518"/>
        <v>0</v>
      </c>
      <c r="DH1033" s="36">
        <f t="shared" si="2519"/>
        <v>0</v>
      </c>
      <c r="DI1033" s="36">
        <f t="shared" si="2520"/>
        <v>0</v>
      </c>
      <c r="DJ1033" s="36">
        <f t="shared" si="2521"/>
        <v>0</v>
      </c>
      <c r="DK1033" s="36">
        <f t="shared" si="2522"/>
        <v>0</v>
      </c>
      <c r="DL1033" s="36">
        <f t="shared" si="2523"/>
        <v>0</v>
      </c>
      <c r="DM1033" s="36">
        <f t="shared" si="2524"/>
        <v>0</v>
      </c>
      <c r="DN1033" s="36">
        <f t="shared" ref="DN1033:DN1096" ca="1" si="2573">IF($D1033=0,DM1033,DN1032+EO1033-CZ1033-CN1033-CM1033)</f>
        <v>4.6137290849905055E-12</v>
      </c>
      <c r="DO1033" s="64" cm="1">
        <f t="array" ref="DO1033">IFERROR(INDEX(Tbl_FwdNom,$B1033,MATCH(LIDt,Tbl_FwdNom_Cols,0)),0)</f>
        <v>7.4943263690000004</v>
      </c>
      <c r="DP1033" s="64">
        <f t="shared" ref="DP1033:DP1096" ca="1" si="2574">IF(OR($E1033&gt;ProjTerm+1,$B1033+LIOffset&lt;0),0,OFFSET($DO1033,LIOffset,0))</f>
        <v>7.4330867889999999</v>
      </c>
      <c r="DQ1033" s="64">
        <f t="shared" ca="1" si="2525"/>
        <v>5.9927198703588758E-3</v>
      </c>
      <c r="DR1033" s="70">
        <f t="shared" ca="1" si="2526"/>
        <v>0.99404297888842463</v>
      </c>
      <c r="DS1033" s="70">
        <f ca="1">PRODUCT($DR$8:DR1033)</f>
        <v>5.368274188885852E-4</v>
      </c>
      <c r="DT1033" s="36">
        <f t="shared" ca="1" si="2527"/>
        <v>0</v>
      </c>
      <c r="DU1033" s="36">
        <f t="shared" ca="1" si="2528"/>
        <v>0</v>
      </c>
      <c r="DV1033" s="36">
        <f t="shared" ca="1" si="2529"/>
        <v>0</v>
      </c>
      <c r="DW1033" s="36">
        <f t="shared" ca="1" si="2530"/>
        <v>0</v>
      </c>
      <c r="DX1033" s="36">
        <f t="shared" ca="1" si="2531"/>
        <v>0</v>
      </c>
      <c r="DY1033" s="36">
        <f t="shared" ca="1" si="2532"/>
        <v>0</v>
      </c>
      <c r="DZ1033" s="36">
        <f t="shared" ca="1" si="2533"/>
        <v>0</v>
      </c>
      <c r="EA1033" s="36">
        <f t="shared" ca="1" si="2534"/>
        <v>0</v>
      </c>
      <c r="EB1033" s="36">
        <f t="shared" ca="1" si="2535"/>
        <v>0</v>
      </c>
      <c r="EC1033" s="36">
        <f t="shared" ca="1" si="2536"/>
        <v>0</v>
      </c>
      <c r="ED1033" s="36">
        <f t="shared" ca="1" si="2537"/>
        <v>0</v>
      </c>
      <c r="EE1033" s="36">
        <f t="shared" ref="EE1033:EE1096" ca="1" si="2575">ED1033-EC1033</f>
        <v>0</v>
      </c>
      <c r="EF1033" s="36">
        <f t="shared" ca="1" si="2538"/>
        <v>0</v>
      </c>
      <c r="EG1033" s="64"/>
      <c r="EH1033" s="64"/>
      <c r="EI1033" s="64"/>
      <c r="EJ1033" s="70"/>
      <c r="EK1033" s="70"/>
      <c r="EL1033" s="70"/>
      <c r="EM1033" s="70"/>
      <c r="EN1033" s="70"/>
      <c r="EO1033" s="36">
        <f t="shared" si="2539"/>
        <v>0</v>
      </c>
      <c r="EP1033" s="36">
        <f t="shared" si="2540"/>
        <v>0</v>
      </c>
      <c r="EQ1033" s="36">
        <f t="shared" si="2541"/>
        <v>0</v>
      </c>
      <c r="ER1033" s="36">
        <f t="shared" si="2542"/>
        <v>0</v>
      </c>
      <c r="ES1033" s="36">
        <f t="shared" si="2543"/>
        <v>0</v>
      </c>
      <c r="ET1033" s="36">
        <f t="shared" si="2544"/>
        <v>0</v>
      </c>
      <c r="EU1033" s="36">
        <f t="shared" ref="EU1033:EU1096" si="2576">ET1033+MAX(ER1033,ES1033)</f>
        <v>0</v>
      </c>
      <c r="EV1033" s="36">
        <f t="shared" si="2545"/>
        <v>0</v>
      </c>
      <c r="EW1033" s="36">
        <f t="shared" si="2546"/>
        <v>0</v>
      </c>
      <c r="EX1033" s="36">
        <f t="shared" ref="EX1033:EX1096" si="2577">EQ1033+EU1033+EV1033+EW1033</f>
        <v>0</v>
      </c>
      <c r="EY1033" s="36">
        <f t="shared" si="2547"/>
        <v>0</v>
      </c>
      <c r="EZ1033" s="36">
        <f t="shared" si="2548"/>
        <v>0</v>
      </c>
      <c r="FA1033" s="36">
        <f t="shared" si="2549"/>
        <v>0</v>
      </c>
      <c r="FB1033" s="36">
        <f t="shared" si="2550"/>
        <v>0</v>
      </c>
      <c r="FC1033" s="36">
        <f t="shared" ref="FC1033:FC1096" si="2578">FB1033+MAX(EZ1033,FA1033)</f>
        <v>0</v>
      </c>
      <c r="FD1033" s="36">
        <f t="shared" si="2551"/>
        <v>0</v>
      </c>
      <c r="FE1033" s="36">
        <f t="shared" si="2552"/>
        <v>0</v>
      </c>
      <c r="FF1033" s="36">
        <f t="shared" ref="FF1033:FF1096" si="2579">EY1033+FC1033+FD1033+FE1033</f>
        <v>0</v>
      </c>
      <c r="FG1033" s="36">
        <f t="shared" si="2553"/>
        <v>0</v>
      </c>
      <c r="FH1033" s="36">
        <f t="shared" si="2554"/>
        <v>0</v>
      </c>
      <c r="FI1033" s="36">
        <f t="shared" si="2555"/>
        <v>0</v>
      </c>
      <c r="FJ1033" s="36">
        <f t="shared" ca="1" si="2556"/>
        <v>0</v>
      </c>
      <c r="FK1033" s="36">
        <f t="shared" si="2557"/>
        <v>0</v>
      </c>
      <c r="FL1033" s="36">
        <f t="shared" si="2558"/>
        <v>0</v>
      </c>
      <c r="FM1033" s="36">
        <f t="shared" ca="1" si="2559"/>
        <v>0</v>
      </c>
      <c r="FN1033" s="36">
        <f t="shared" ca="1" si="2428"/>
        <v>0</v>
      </c>
    </row>
    <row r="1034" spans="2:170" x14ac:dyDescent="0.25">
      <c r="B1034" s="2">
        <v>1026</v>
      </c>
      <c r="C1034" s="2">
        <f t="shared" si="2435"/>
        <v>86</v>
      </c>
      <c r="D1034" s="2">
        <f t="shared" si="2431"/>
        <v>1050</v>
      </c>
      <c r="E1034" s="2">
        <f t="shared" si="2429"/>
        <v>88</v>
      </c>
      <c r="F1034" s="189">
        <f t="shared" si="2433"/>
        <v>76945</v>
      </c>
      <c r="G1034" s="2">
        <f t="shared" si="2432"/>
        <v>8</v>
      </c>
      <c r="H1034" s="187">
        <f t="shared" si="2436"/>
        <v>120.08333333333334</v>
      </c>
      <c r="I1034" s="186">
        <f t="shared" si="2430"/>
        <v>120</v>
      </c>
      <c r="J1034" s="2">
        <f t="shared" si="2437"/>
        <v>0</v>
      </c>
      <c r="K1034" s="2">
        <f t="shared" si="2438"/>
        <v>0</v>
      </c>
      <c r="L1034">
        <f t="shared" si="2439"/>
        <v>2</v>
      </c>
      <c r="M1034" s="190">
        <f t="shared" si="2560"/>
        <v>0</v>
      </c>
      <c r="N1034">
        <f t="shared" si="2440"/>
        <v>1</v>
      </c>
      <c r="O1034">
        <f t="shared" si="2441"/>
        <v>100</v>
      </c>
      <c r="P1034" s="58">
        <f t="shared" si="2442"/>
        <v>0</v>
      </c>
      <c r="Q1034" s="106">
        <f t="shared" si="2443"/>
        <v>0</v>
      </c>
      <c r="R1034" s="59">
        <f t="shared" si="2444"/>
        <v>0</v>
      </c>
      <c r="S1034" s="32">
        <f t="shared" si="2561"/>
        <v>0</v>
      </c>
      <c r="T1034">
        <f t="shared" si="2445"/>
        <v>1</v>
      </c>
      <c r="U1034" s="32">
        <f t="shared" si="2562"/>
        <v>0</v>
      </c>
      <c r="V1034">
        <f t="shared" si="2446"/>
        <v>1</v>
      </c>
      <c r="W1034">
        <f t="shared" si="2447"/>
        <v>100</v>
      </c>
      <c r="X1034" s="58">
        <f t="shared" si="2448"/>
        <v>0</v>
      </c>
      <c r="Y1034" s="58">
        <f t="shared" si="2449"/>
        <v>0</v>
      </c>
      <c r="Z1034" s="32">
        <f t="shared" si="2450"/>
        <v>0</v>
      </c>
      <c r="AA1034" s="32">
        <f t="shared" si="2451"/>
        <v>0</v>
      </c>
      <c r="AB1034" s="59">
        <f t="shared" si="2452"/>
        <v>0</v>
      </c>
      <c r="AC1034" s="59">
        <f t="shared" si="2453"/>
        <v>0</v>
      </c>
      <c r="AD1034">
        <f t="shared" si="2454"/>
        <v>1</v>
      </c>
      <c r="AE1034" s="59">
        <f t="shared" si="2455"/>
        <v>0</v>
      </c>
      <c r="AF1034" s="59">
        <f t="shared" si="2456"/>
        <v>0</v>
      </c>
      <c r="AG1034" s="59">
        <f t="shared" si="2457"/>
        <v>0</v>
      </c>
      <c r="AH1034">
        <f t="shared" si="2458"/>
        <v>1</v>
      </c>
      <c r="AI1034" s="59">
        <f t="shared" si="2459"/>
        <v>0</v>
      </c>
      <c r="AJ1034" s="59">
        <f t="shared" si="2460"/>
        <v>0</v>
      </c>
      <c r="AK1034" s="59">
        <f t="shared" si="2461"/>
        <v>0</v>
      </c>
      <c r="AL1034" s="59">
        <f t="shared" si="2462"/>
        <v>0</v>
      </c>
      <c r="AM1034" s="12">
        <f t="shared" si="2563"/>
        <v>0</v>
      </c>
      <c r="AN1034" s="12">
        <f t="shared" si="2564"/>
        <v>0</v>
      </c>
      <c r="AO1034" s="66">
        <f t="shared" si="2463"/>
        <v>0</v>
      </c>
      <c r="AP1034" s="66">
        <f t="shared" si="2464"/>
        <v>0</v>
      </c>
      <c r="AQ1034" s="59">
        <f t="shared" si="2465"/>
        <v>0</v>
      </c>
      <c r="AR1034" s="59">
        <f t="shared" si="2466"/>
        <v>0</v>
      </c>
      <c r="AS1034" s="59">
        <f t="shared" si="2467"/>
        <v>0</v>
      </c>
      <c r="AT1034" s="12">
        <f t="shared" si="2468"/>
        <v>0</v>
      </c>
      <c r="AU1034" s="59">
        <f t="shared" si="2565"/>
        <v>0</v>
      </c>
      <c r="AV1034" s="59">
        <f t="shared" si="2566"/>
        <v>0</v>
      </c>
      <c r="AW1034" s="70">
        <f t="shared" si="2469"/>
        <v>0</v>
      </c>
      <c r="AX1034" s="20">
        <f t="shared" si="2470"/>
        <v>200000</v>
      </c>
      <c r="AY1034" s="20">
        <f t="shared" si="2471"/>
        <v>0</v>
      </c>
      <c r="AZ1034" s="20">
        <f t="shared" si="2472"/>
        <v>0</v>
      </c>
      <c r="BA1034" s="20">
        <f t="shared" si="2473"/>
        <v>0</v>
      </c>
      <c r="BB1034" s="36">
        <f t="shared" si="2474"/>
        <v>0</v>
      </c>
      <c r="BC1034" s="36">
        <f t="shared" si="2475"/>
        <v>0</v>
      </c>
      <c r="BD1034" s="80">
        <f t="shared" si="2476"/>
        <v>0</v>
      </c>
      <c r="BE1034" s="36">
        <f t="shared" si="2477"/>
        <v>0</v>
      </c>
      <c r="BF1034" s="36">
        <f t="shared" si="2478"/>
        <v>0</v>
      </c>
      <c r="BG1034" s="36">
        <f t="shared" si="2479"/>
        <v>0</v>
      </c>
      <c r="BH1034" s="36">
        <f t="shared" si="2480"/>
        <v>0</v>
      </c>
      <c r="BI1034" s="36">
        <f t="shared" si="2481"/>
        <v>0</v>
      </c>
      <c r="BJ1034" s="36">
        <f t="shared" si="2482"/>
        <v>0</v>
      </c>
      <c r="BK1034" s="36">
        <f t="shared" si="2483"/>
        <v>0</v>
      </c>
      <c r="BL1034" s="68">
        <f>IF(OR(AT1034=0,E1034&gt;ProjTerm),0,VLOOKUP(D1034,'Life Events'!$AE$5:$AI$1206,5,FALSE))</f>
        <v>0</v>
      </c>
      <c r="BM1034" s="93">
        <f t="shared" si="2484"/>
        <v>0</v>
      </c>
      <c r="BN1034" s="93">
        <f t="shared" si="2485"/>
        <v>0</v>
      </c>
      <c r="BO1034" s="36">
        <f t="shared" si="2486"/>
        <v>0</v>
      </c>
      <c r="BP1034" s="36">
        <f t="shared" si="2487"/>
        <v>0</v>
      </c>
      <c r="BQ1034" s="36">
        <f t="shared" si="2488"/>
        <v>0</v>
      </c>
      <c r="BR1034" s="36">
        <f t="shared" si="2489"/>
        <v>154.78110000000001</v>
      </c>
      <c r="BS1034" s="36">
        <f t="shared" si="2490"/>
        <v>0</v>
      </c>
      <c r="BT1034" s="36">
        <f t="shared" si="2491"/>
        <v>0</v>
      </c>
      <c r="BU1034" s="70" cm="1">
        <f t="array" ref="BU1034">IF(AND(ActInt=1,$J1034=0),INDEX(Tbl_FwdNom,$B1034-IVP,MATCH(ValnDt,Tbl_FwdNom_Cols)),INDEX(Tbl_FwdNom,$B1034,MATCH(StartDt,Tbl_FwdNom_Cols)))</f>
        <v>8.2723160369999995</v>
      </c>
      <c r="BV1034" s="70" cm="1">
        <f t="array" ref="BV1034">INDEX(Tbl_FwdReal,$B1034,MATCH(StartDt,Tbl_FwdReal_Cols))</f>
        <v>2.586484252</v>
      </c>
      <c r="BW1034" s="70" cm="1">
        <f t="array" ref="BW1034">IF(RunType&lt;&gt;"OPN",INDEX(Tbl_FwdReal,$B1034,MATCH(ValnDt,Tbl_FwdReal_Cols)),IF(AND($J1034=0,ActInt=1),INDEX(Tbl_FwdReal,$B1034-IVP,MATCH(ValnDt,Tbl_FwdReal_Cols)),-999))*$K1034</f>
        <v>0</v>
      </c>
      <c r="BX1034" s="70">
        <f t="shared" si="2492"/>
        <v>0</v>
      </c>
      <c r="BY1034" s="70">
        <f t="shared" si="2567"/>
        <v>8.2723160370000048E-2</v>
      </c>
      <c r="BZ1034" s="64">
        <f t="shared" ref="BZ1034:BZ1097" si="2580">IF(BY1034&lt;&gt;BY1033,(1+BY1034)^(1/12)-1,BZ1033)</f>
        <v>6.645258432303347E-3</v>
      </c>
      <c r="CA1034" s="70" cm="1">
        <f t="array" ref="CA1034">IF($J1034=1,CA1033*(1+INDEX(Tbl_CPI,$B1034,MATCH(IF(RunType="OPN",StartDt,ValnDt),Tbl_CPI_Cols))),0)</f>
        <v>0</v>
      </c>
      <c r="CB1034" s="70">
        <f t="shared" si="2568"/>
        <v>241.62777485943053</v>
      </c>
      <c r="CC1034" s="70">
        <f t="shared" si="2569"/>
        <v>232.19810150043412</v>
      </c>
      <c r="CD1034" s="36">
        <f t="shared" si="2493"/>
        <v>1176.2768825176158</v>
      </c>
      <c r="CE1034" s="36">
        <f t="shared" si="2494"/>
        <v>0</v>
      </c>
      <c r="CF1034" s="36">
        <f t="shared" si="2495"/>
        <v>0</v>
      </c>
      <c r="CG1034" s="36">
        <f t="shared" si="2496"/>
        <v>0</v>
      </c>
      <c r="CH1034" s="36">
        <f t="shared" si="2497"/>
        <v>0</v>
      </c>
      <c r="CI1034" s="36">
        <f t="shared" si="2498"/>
        <v>0</v>
      </c>
      <c r="CJ1034" s="36">
        <f t="shared" si="2499"/>
        <v>0</v>
      </c>
      <c r="CK1034" s="36">
        <f t="shared" si="2500"/>
        <v>0</v>
      </c>
      <c r="CL1034" s="36">
        <f t="shared" si="2501"/>
        <v>0</v>
      </c>
      <c r="CM1034" s="36">
        <f t="shared" si="2502"/>
        <v>0</v>
      </c>
      <c r="CN1034" s="36">
        <f t="shared" si="2503"/>
        <v>0</v>
      </c>
      <c r="CO1034" s="20">
        <f t="shared" si="2504"/>
        <v>120000</v>
      </c>
      <c r="CP1034" s="20">
        <f t="shared" si="2505"/>
        <v>2</v>
      </c>
      <c r="CQ1034" s="64" t="e">
        <f t="shared" si="2506"/>
        <v>#N/A</v>
      </c>
      <c r="CR1034" s="64" t="e">
        <f t="shared" si="2507"/>
        <v>#N/A</v>
      </c>
      <c r="CS1034" s="36" t="e">
        <f t="shared" si="2508"/>
        <v>#N/A</v>
      </c>
      <c r="CT1034" s="36">
        <f t="shared" si="2509"/>
        <v>0</v>
      </c>
      <c r="CU1034" s="36">
        <f t="shared" si="2510"/>
        <v>0</v>
      </c>
      <c r="CV1034" s="36">
        <f t="shared" si="2570"/>
        <v>0</v>
      </c>
      <c r="CW1034" s="36">
        <f t="shared" si="2511"/>
        <v>0</v>
      </c>
      <c r="CX1034" s="36">
        <f t="shared" si="2512"/>
        <v>0</v>
      </c>
      <c r="CY1034" s="36">
        <f t="shared" si="2513"/>
        <v>0</v>
      </c>
      <c r="CZ1034" s="36">
        <f t="shared" si="2571"/>
        <v>0</v>
      </c>
      <c r="DA1034" s="64">
        <f t="shared" si="2514"/>
        <v>6.645258432303347E-3</v>
      </c>
      <c r="DB1034" s="70">
        <f t="shared" si="2572"/>
        <v>0.99339860951349201</v>
      </c>
      <c r="DC1034" s="70">
        <f>PRODUCT($DB$8:DB1034)</f>
        <v>1.2799714730544966E-4</v>
      </c>
      <c r="DD1034" s="36">
        <f t="shared" si="2515"/>
        <v>0</v>
      </c>
      <c r="DE1034" s="36">
        <f t="shared" si="2516"/>
        <v>0</v>
      </c>
      <c r="DF1034" s="36">
        <f t="shared" si="2517"/>
        <v>0</v>
      </c>
      <c r="DG1034" s="36">
        <f t="shared" si="2518"/>
        <v>0</v>
      </c>
      <c r="DH1034" s="36">
        <f t="shared" si="2519"/>
        <v>0</v>
      </c>
      <c r="DI1034" s="36">
        <f t="shared" si="2520"/>
        <v>0</v>
      </c>
      <c r="DJ1034" s="36">
        <f t="shared" si="2521"/>
        <v>0</v>
      </c>
      <c r="DK1034" s="36">
        <f t="shared" si="2522"/>
        <v>0</v>
      </c>
      <c r="DL1034" s="36">
        <f t="shared" si="2523"/>
        <v>0</v>
      </c>
      <c r="DM1034" s="36">
        <f t="shared" si="2524"/>
        <v>0</v>
      </c>
      <c r="DN1034" s="36">
        <f t="shared" ca="1" si="2573"/>
        <v>4.6137290849905055E-12</v>
      </c>
      <c r="DO1034" s="64" cm="1">
        <f t="array" ref="DO1034">IFERROR(INDEX(Tbl_FwdNom,$B1034,MATCH(LIDt,Tbl_FwdNom_Cols,0)),0)</f>
        <v>7.4926247979999996</v>
      </c>
      <c r="DP1034" s="64">
        <f t="shared" ca="1" si="2574"/>
        <v>7.4313861880000003</v>
      </c>
      <c r="DQ1034" s="64">
        <f t="shared" ca="1" si="2525"/>
        <v>5.9913928392050231E-3</v>
      </c>
      <c r="DR1034" s="70">
        <f t="shared" ca="1" si="2526"/>
        <v>0.99404429015809415</v>
      </c>
      <c r="DS1034" s="70">
        <f ca="1">PRODUCT($DR$8:DR1034)</f>
        <v>5.336302305465055E-4</v>
      </c>
      <c r="DT1034" s="36">
        <f t="shared" ca="1" si="2527"/>
        <v>0</v>
      </c>
      <c r="DU1034" s="36">
        <f t="shared" ca="1" si="2528"/>
        <v>0</v>
      </c>
      <c r="DV1034" s="36">
        <f t="shared" ca="1" si="2529"/>
        <v>0</v>
      </c>
      <c r="DW1034" s="36">
        <f t="shared" ca="1" si="2530"/>
        <v>0</v>
      </c>
      <c r="DX1034" s="36">
        <f t="shared" ca="1" si="2531"/>
        <v>0</v>
      </c>
      <c r="DY1034" s="36">
        <f t="shared" ca="1" si="2532"/>
        <v>0</v>
      </c>
      <c r="DZ1034" s="36">
        <f t="shared" ca="1" si="2533"/>
        <v>0</v>
      </c>
      <c r="EA1034" s="36">
        <f t="shared" ca="1" si="2534"/>
        <v>0</v>
      </c>
      <c r="EB1034" s="36">
        <f t="shared" ca="1" si="2535"/>
        <v>0</v>
      </c>
      <c r="EC1034" s="36">
        <f t="shared" ca="1" si="2536"/>
        <v>0</v>
      </c>
      <c r="ED1034" s="36">
        <f t="shared" ca="1" si="2537"/>
        <v>0</v>
      </c>
      <c r="EE1034" s="36">
        <f t="shared" ca="1" si="2575"/>
        <v>0</v>
      </c>
      <c r="EF1034" s="36">
        <f t="shared" ca="1" si="2538"/>
        <v>0</v>
      </c>
      <c r="EG1034" s="64"/>
      <c r="EH1034" s="64"/>
      <c r="EI1034" s="64"/>
      <c r="EJ1034" s="70"/>
      <c r="EK1034" s="70"/>
      <c r="EL1034" s="70"/>
      <c r="EM1034" s="70"/>
      <c r="EN1034" s="70"/>
      <c r="EO1034" s="36">
        <f t="shared" si="2539"/>
        <v>0</v>
      </c>
      <c r="EP1034" s="36">
        <f t="shared" si="2540"/>
        <v>0</v>
      </c>
      <c r="EQ1034" s="36">
        <f t="shared" si="2541"/>
        <v>0</v>
      </c>
      <c r="ER1034" s="36">
        <f t="shared" si="2542"/>
        <v>0</v>
      </c>
      <c r="ES1034" s="36">
        <f t="shared" si="2543"/>
        <v>0</v>
      </c>
      <c r="ET1034" s="36">
        <f t="shared" si="2544"/>
        <v>0</v>
      </c>
      <c r="EU1034" s="36">
        <f t="shared" si="2576"/>
        <v>0</v>
      </c>
      <c r="EV1034" s="36">
        <f t="shared" si="2545"/>
        <v>0</v>
      </c>
      <c r="EW1034" s="36">
        <f t="shared" si="2546"/>
        <v>0</v>
      </c>
      <c r="EX1034" s="36">
        <f t="shared" si="2577"/>
        <v>0</v>
      </c>
      <c r="EY1034" s="36">
        <f t="shared" si="2547"/>
        <v>0</v>
      </c>
      <c r="EZ1034" s="36">
        <f t="shared" si="2548"/>
        <v>0</v>
      </c>
      <c r="FA1034" s="36">
        <f t="shared" si="2549"/>
        <v>0</v>
      </c>
      <c r="FB1034" s="36">
        <f t="shared" si="2550"/>
        <v>0</v>
      </c>
      <c r="FC1034" s="36">
        <f t="shared" si="2578"/>
        <v>0</v>
      </c>
      <c r="FD1034" s="36">
        <f t="shared" si="2551"/>
        <v>0</v>
      </c>
      <c r="FE1034" s="36">
        <f t="shared" si="2552"/>
        <v>0</v>
      </c>
      <c r="FF1034" s="36">
        <f t="shared" si="2579"/>
        <v>0</v>
      </c>
      <c r="FG1034" s="36">
        <f t="shared" si="2553"/>
        <v>0</v>
      </c>
      <c r="FH1034" s="36">
        <f t="shared" si="2554"/>
        <v>0</v>
      </c>
      <c r="FI1034" s="36">
        <f t="shared" si="2555"/>
        <v>0</v>
      </c>
      <c r="FJ1034" s="36">
        <f t="shared" ca="1" si="2556"/>
        <v>0</v>
      </c>
      <c r="FK1034" s="36">
        <f t="shared" si="2557"/>
        <v>0</v>
      </c>
      <c r="FL1034" s="36">
        <f t="shared" si="2558"/>
        <v>0</v>
      </c>
      <c r="FM1034" s="36">
        <f t="shared" ca="1" si="2559"/>
        <v>0</v>
      </c>
      <c r="FN1034" s="36">
        <f t="shared" ca="1" si="2428"/>
        <v>0</v>
      </c>
    </row>
    <row r="1035" spans="2:170" x14ac:dyDescent="0.25">
      <c r="B1035" s="2">
        <v>1027</v>
      </c>
      <c r="C1035" s="2">
        <f t="shared" si="2435"/>
        <v>86</v>
      </c>
      <c r="D1035" s="2">
        <f t="shared" si="2431"/>
        <v>1051</v>
      </c>
      <c r="E1035" s="2">
        <f t="shared" si="2429"/>
        <v>88</v>
      </c>
      <c r="F1035" s="189">
        <f t="shared" si="2433"/>
        <v>76975</v>
      </c>
      <c r="G1035" s="2">
        <f t="shared" si="2432"/>
        <v>9</v>
      </c>
      <c r="H1035" s="187">
        <f t="shared" si="2436"/>
        <v>120.16666666666666</v>
      </c>
      <c r="I1035" s="186">
        <f t="shared" si="2430"/>
        <v>120</v>
      </c>
      <c r="J1035" s="2">
        <f t="shared" si="2437"/>
        <v>0</v>
      </c>
      <c r="K1035" s="2">
        <f t="shared" si="2438"/>
        <v>0</v>
      </c>
      <c r="L1035">
        <f t="shared" si="2439"/>
        <v>2</v>
      </c>
      <c r="M1035" s="190">
        <f t="shared" si="2560"/>
        <v>0</v>
      </c>
      <c r="N1035">
        <f t="shared" si="2440"/>
        <v>1</v>
      </c>
      <c r="O1035">
        <f t="shared" si="2441"/>
        <v>100</v>
      </c>
      <c r="P1035" s="58">
        <f t="shared" si="2442"/>
        <v>0</v>
      </c>
      <c r="Q1035" s="106">
        <f t="shared" si="2443"/>
        <v>0</v>
      </c>
      <c r="R1035" s="59">
        <f t="shared" si="2444"/>
        <v>0</v>
      </c>
      <c r="S1035" s="32">
        <f t="shared" si="2561"/>
        <v>0</v>
      </c>
      <c r="T1035">
        <f t="shared" si="2445"/>
        <v>1</v>
      </c>
      <c r="U1035" s="32">
        <f t="shared" si="2562"/>
        <v>0</v>
      </c>
      <c r="V1035">
        <f t="shared" si="2446"/>
        <v>1</v>
      </c>
      <c r="W1035">
        <f t="shared" si="2447"/>
        <v>100</v>
      </c>
      <c r="X1035" s="58">
        <f t="shared" si="2448"/>
        <v>0</v>
      </c>
      <c r="Y1035" s="58">
        <f t="shared" si="2449"/>
        <v>0</v>
      </c>
      <c r="Z1035" s="32">
        <f t="shared" si="2450"/>
        <v>0</v>
      </c>
      <c r="AA1035" s="32">
        <f t="shared" si="2451"/>
        <v>0</v>
      </c>
      <c r="AB1035" s="59">
        <f t="shared" si="2452"/>
        <v>0</v>
      </c>
      <c r="AC1035" s="59">
        <f t="shared" si="2453"/>
        <v>0</v>
      </c>
      <c r="AD1035">
        <f t="shared" si="2454"/>
        <v>1</v>
      </c>
      <c r="AE1035" s="59">
        <f t="shared" si="2455"/>
        <v>0</v>
      </c>
      <c r="AF1035" s="59">
        <f t="shared" si="2456"/>
        <v>0</v>
      </c>
      <c r="AG1035" s="59">
        <f t="shared" si="2457"/>
        <v>0</v>
      </c>
      <c r="AH1035">
        <f t="shared" si="2458"/>
        <v>1</v>
      </c>
      <c r="AI1035" s="59">
        <f t="shared" si="2459"/>
        <v>0</v>
      </c>
      <c r="AJ1035" s="59">
        <f t="shared" si="2460"/>
        <v>0</v>
      </c>
      <c r="AK1035" s="59">
        <f t="shared" si="2461"/>
        <v>0</v>
      </c>
      <c r="AL1035" s="59">
        <f t="shared" si="2462"/>
        <v>0</v>
      </c>
      <c r="AM1035" s="12">
        <f t="shared" si="2563"/>
        <v>0</v>
      </c>
      <c r="AN1035" s="12">
        <f t="shared" si="2564"/>
        <v>0</v>
      </c>
      <c r="AO1035" s="66">
        <f t="shared" si="2463"/>
        <v>0</v>
      </c>
      <c r="AP1035" s="66">
        <f t="shared" si="2464"/>
        <v>0</v>
      </c>
      <c r="AQ1035" s="59">
        <f t="shared" si="2465"/>
        <v>0</v>
      </c>
      <c r="AR1035" s="59">
        <f t="shared" si="2466"/>
        <v>0</v>
      </c>
      <c r="AS1035" s="59">
        <f t="shared" si="2467"/>
        <v>0</v>
      </c>
      <c r="AT1035" s="12">
        <f t="shared" si="2468"/>
        <v>0</v>
      </c>
      <c r="AU1035" s="59">
        <f t="shared" si="2565"/>
        <v>0</v>
      </c>
      <c r="AV1035" s="59">
        <f t="shared" si="2566"/>
        <v>0</v>
      </c>
      <c r="AW1035" s="70">
        <f t="shared" si="2469"/>
        <v>0</v>
      </c>
      <c r="AX1035" s="20">
        <f t="shared" si="2470"/>
        <v>200000</v>
      </c>
      <c r="AY1035" s="20">
        <f t="shared" si="2471"/>
        <v>0</v>
      </c>
      <c r="AZ1035" s="20">
        <f t="shared" si="2472"/>
        <v>0</v>
      </c>
      <c r="BA1035" s="20">
        <f t="shared" si="2473"/>
        <v>0</v>
      </c>
      <c r="BB1035" s="36">
        <f t="shared" si="2474"/>
        <v>0</v>
      </c>
      <c r="BC1035" s="36">
        <f t="shared" si="2475"/>
        <v>0</v>
      </c>
      <c r="BD1035" s="80">
        <f t="shared" si="2476"/>
        <v>0</v>
      </c>
      <c r="BE1035" s="36">
        <f t="shared" si="2477"/>
        <v>0</v>
      </c>
      <c r="BF1035" s="36">
        <f t="shared" si="2478"/>
        <v>0</v>
      </c>
      <c r="BG1035" s="36">
        <f t="shared" si="2479"/>
        <v>0</v>
      </c>
      <c r="BH1035" s="36">
        <f t="shared" si="2480"/>
        <v>0</v>
      </c>
      <c r="BI1035" s="36">
        <f t="shared" si="2481"/>
        <v>0</v>
      </c>
      <c r="BJ1035" s="36">
        <f t="shared" si="2482"/>
        <v>0</v>
      </c>
      <c r="BK1035" s="36">
        <f t="shared" si="2483"/>
        <v>0</v>
      </c>
      <c r="BL1035" s="68">
        <f>IF(OR(AT1035=0,E1035&gt;ProjTerm),0,VLOOKUP(D1035,'Life Events'!$AE$5:$AI$1206,5,FALSE))</f>
        <v>0</v>
      </c>
      <c r="BM1035" s="93">
        <f t="shared" si="2484"/>
        <v>0</v>
      </c>
      <c r="BN1035" s="93">
        <f t="shared" si="2485"/>
        <v>0</v>
      </c>
      <c r="BO1035" s="36">
        <f t="shared" si="2486"/>
        <v>0</v>
      </c>
      <c r="BP1035" s="36">
        <f t="shared" si="2487"/>
        <v>0</v>
      </c>
      <c r="BQ1035" s="36">
        <f t="shared" si="2488"/>
        <v>0</v>
      </c>
      <c r="BR1035" s="36">
        <f t="shared" si="2489"/>
        <v>154.78110000000001</v>
      </c>
      <c r="BS1035" s="36">
        <f t="shared" si="2490"/>
        <v>0</v>
      </c>
      <c r="BT1035" s="36">
        <f t="shared" si="2491"/>
        <v>0</v>
      </c>
      <c r="BU1035" s="70" cm="1">
        <f t="array" ref="BU1035">IF(AND(ActInt=1,$J1035=0),INDEX(Tbl_FwdNom,$B1035-IVP,MATCH(ValnDt,Tbl_FwdNom_Cols)),INDEX(Tbl_FwdNom,$B1035,MATCH(StartDt,Tbl_FwdNom_Cols)))</f>
        <v>8.2664372420000003</v>
      </c>
      <c r="BV1035" s="70" cm="1">
        <f t="array" ref="BV1035">INDEX(Tbl_FwdReal,$B1035,MATCH(StartDt,Tbl_FwdReal_Cols))</f>
        <v>2.5831301729999998</v>
      </c>
      <c r="BW1035" s="70" cm="1">
        <f t="array" ref="BW1035">IF(RunType&lt;&gt;"OPN",INDEX(Tbl_FwdReal,$B1035,MATCH(ValnDt,Tbl_FwdReal_Cols)),IF(AND($J1035=0,ActInt=1),INDEX(Tbl_FwdReal,$B1035-IVP,MATCH(ValnDt,Tbl_FwdReal_Cols)),-999))*$K1035</f>
        <v>0</v>
      </c>
      <c r="BX1035" s="70">
        <f t="shared" si="2492"/>
        <v>0</v>
      </c>
      <c r="BY1035" s="70">
        <f t="shared" si="2567"/>
        <v>8.2664372420000021E-2</v>
      </c>
      <c r="BZ1035" s="64">
        <f t="shared" si="2580"/>
        <v>6.6407035526838687E-3</v>
      </c>
      <c r="CA1035" s="70" cm="1">
        <f t="array" ref="CA1035">IF($J1035=1,CA1034*(1+INDEX(Tbl_CPI,$B1035,MATCH(IF(RunType="OPN",StartDt,ValnDt),Tbl_CPI_Cols))),0)</f>
        <v>0</v>
      </c>
      <c r="CB1035" s="70">
        <f t="shared" si="2568"/>
        <v>243.23235328236666</v>
      </c>
      <c r="CC1035" s="70">
        <f t="shared" si="2569"/>
        <v>232.19810150043412</v>
      </c>
      <c r="CD1035" s="36">
        <f t="shared" si="2493"/>
        <v>1176.2768825176158</v>
      </c>
      <c r="CE1035" s="36">
        <f t="shared" si="2494"/>
        <v>0</v>
      </c>
      <c r="CF1035" s="36">
        <f t="shared" si="2495"/>
        <v>0</v>
      </c>
      <c r="CG1035" s="36">
        <f t="shared" si="2496"/>
        <v>0</v>
      </c>
      <c r="CH1035" s="36">
        <f t="shared" si="2497"/>
        <v>0</v>
      </c>
      <c r="CI1035" s="36">
        <f t="shared" si="2498"/>
        <v>0</v>
      </c>
      <c r="CJ1035" s="36">
        <f t="shared" si="2499"/>
        <v>0</v>
      </c>
      <c r="CK1035" s="36">
        <f t="shared" si="2500"/>
        <v>0</v>
      </c>
      <c r="CL1035" s="36">
        <f t="shared" si="2501"/>
        <v>0</v>
      </c>
      <c r="CM1035" s="36">
        <f t="shared" si="2502"/>
        <v>0</v>
      </c>
      <c r="CN1035" s="36">
        <f t="shared" si="2503"/>
        <v>0</v>
      </c>
      <c r="CO1035" s="20">
        <f t="shared" si="2504"/>
        <v>120000</v>
      </c>
      <c r="CP1035" s="20">
        <f t="shared" si="2505"/>
        <v>2</v>
      </c>
      <c r="CQ1035" s="64" t="e">
        <f t="shared" si="2506"/>
        <v>#N/A</v>
      </c>
      <c r="CR1035" s="64" t="e">
        <f t="shared" si="2507"/>
        <v>#N/A</v>
      </c>
      <c r="CS1035" s="36" t="e">
        <f t="shared" si="2508"/>
        <v>#N/A</v>
      </c>
      <c r="CT1035" s="36">
        <f t="shared" si="2509"/>
        <v>0</v>
      </c>
      <c r="CU1035" s="36">
        <f t="shared" si="2510"/>
        <v>0</v>
      </c>
      <c r="CV1035" s="36">
        <f t="shared" si="2570"/>
        <v>0</v>
      </c>
      <c r="CW1035" s="36">
        <f t="shared" si="2511"/>
        <v>0</v>
      </c>
      <c r="CX1035" s="36">
        <f t="shared" si="2512"/>
        <v>0</v>
      </c>
      <c r="CY1035" s="36">
        <f t="shared" si="2513"/>
        <v>0</v>
      </c>
      <c r="CZ1035" s="36">
        <f t="shared" si="2571"/>
        <v>0</v>
      </c>
      <c r="DA1035" s="64">
        <f t="shared" si="2514"/>
        <v>6.6407035526838687E-3</v>
      </c>
      <c r="DB1035" s="70">
        <f t="shared" si="2572"/>
        <v>0.99340310447486657</v>
      </c>
      <c r="DC1035" s="70">
        <f>PRODUCT($DB$8:DB1035)</f>
        <v>1.2715276349716049E-4</v>
      </c>
      <c r="DD1035" s="36">
        <f t="shared" si="2515"/>
        <v>0</v>
      </c>
      <c r="DE1035" s="36">
        <f t="shared" si="2516"/>
        <v>0</v>
      </c>
      <c r="DF1035" s="36">
        <f t="shared" si="2517"/>
        <v>0</v>
      </c>
      <c r="DG1035" s="36">
        <f t="shared" si="2518"/>
        <v>0</v>
      </c>
      <c r="DH1035" s="36">
        <f t="shared" si="2519"/>
        <v>0</v>
      </c>
      <c r="DI1035" s="36">
        <f t="shared" si="2520"/>
        <v>0</v>
      </c>
      <c r="DJ1035" s="36">
        <f t="shared" si="2521"/>
        <v>0</v>
      </c>
      <c r="DK1035" s="36">
        <f t="shared" si="2522"/>
        <v>0</v>
      </c>
      <c r="DL1035" s="36">
        <f t="shared" si="2523"/>
        <v>0</v>
      </c>
      <c r="DM1035" s="36">
        <f t="shared" si="2524"/>
        <v>0</v>
      </c>
      <c r="DN1035" s="36">
        <f t="shared" ca="1" si="2573"/>
        <v>4.6137290849905055E-12</v>
      </c>
      <c r="DO1035" s="64" cm="1">
        <f t="array" ref="DO1035">IFERROR(INDEX(Tbl_FwdNom,$B1035,MATCH(LIDt,Tbl_FwdNom_Cols,0)),0)</f>
        <v>7.4909232540000001</v>
      </c>
      <c r="DP1035" s="64">
        <f t="shared" ca="1" si="2574"/>
        <v>7.4296856130000002</v>
      </c>
      <c r="DQ1035" s="64">
        <f t="shared" ca="1" si="2525"/>
        <v>5.9900658090841219E-3</v>
      </c>
      <c r="DR1035" s="70">
        <f t="shared" ca="1" si="2526"/>
        <v>0.99404560143020249</v>
      </c>
      <c r="DS1035" s="70">
        <f ca="1">PRODUCT($DR$8:DR1035)</f>
        <v>5.304527834649387E-4</v>
      </c>
      <c r="DT1035" s="36">
        <f t="shared" ca="1" si="2527"/>
        <v>0</v>
      </c>
      <c r="DU1035" s="36">
        <f t="shared" ca="1" si="2528"/>
        <v>0</v>
      </c>
      <c r="DV1035" s="36">
        <f t="shared" ca="1" si="2529"/>
        <v>0</v>
      </c>
      <c r="DW1035" s="36">
        <f t="shared" ca="1" si="2530"/>
        <v>0</v>
      </c>
      <c r="DX1035" s="36">
        <f t="shared" ca="1" si="2531"/>
        <v>0</v>
      </c>
      <c r="DY1035" s="36">
        <f t="shared" ca="1" si="2532"/>
        <v>0</v>
      </c>
      <c r="DZ1035" s="36">
        <f t="shared" ca="1" si="2533"/>
        <v>0</v>
      </c>
      <c r="EA1035" s="36">
        <f t="shared" ca="1" si="2534"/>
        <v>0</v>
      </c>
      <c r="EB1035" s="36">
        <f t="shared" ca="1" si="2535"/>
        <v>0</v>
      </c>
      <c r="EC1035" s="36">
        <f t="shared" ca="1" si="2536"/>
        <v>0</v>
      </c>
      <c r="ED1035" s="36">
        <f t="shared" ca="1" si="2537"/>
        <v>0</v>
      </c>
      <c r="EE1035" s="36">
        <f t="shared" ca="1" si="2575"/>
        <v>0</v>
      </c>
      <c r="EF1035" s="36">
        <f t="shared" ca="1" si="2538"/>
        <v>0</v>
      </c>
      <c r="EG1035" s="64"/>
      <c r="EH1035" s="64"/>
      <c r="EI1035" s="64"/>
      <c r="EJ1035" s="70"/>
      <c r="EK1035" s="70"/>
      <c r="EL1035" s="70"/>
      <c r="EM1035" s="70"/>
      <c r="EN1035" s="70"/>
      <c r="EO1035" s="36">
        <f t="shared" si="2539"/>
        <v>0</v>
      </c>
      <c r="EP1035" s="36">
        <f t="shared" si="2540"/>
        <v>0</v>
      </c>
      <c r="EQ1035" s="36">
        <f t="shared" si="2541"/>
        <v>0</v>
      </c>
      <c r="ER1035" s="36">
        <f t="shared" si="2542"/>
        <v>0</v>
      </c>
      <c r="ES1035" s="36">
        <f t="shared" si="2543"/>
        <v>0</v>
      </c>
      <c r="ET1035" s="36">
        <f t="shared" si="2544"/>
        <v>0</v>
      </c>
      <c r="EU1035" s="36">
        <f t="shared" si="2576"/>
        <v>0</v>
      </c>
      <c r="EV1035" s="36">
        <f t="shared" si="2545"/>
        <v>0</v>
      </c>
      <c r="EW1035" s="36">
        <f t="shared" si="2546"/>
        <v>0</v>
      </c>
      <c r="EX1035" s="36">
        <f t="shared" si="2577"/>
        <v>0</v>
      </c>
      <c r="EY1035" s="36">
        <f t="shared" si="2547"/>
        <v>0</v>
      </c>
      <c r="EZ1035" s="36">
        <f t="shared" si="2548"/>
        <v>0</v>
      </c>
      <c r="FA1035" s="36">
        <f t="shared" si="2549"/>
        <v>0</v>
      </c>
      <c r="FB1035" s="36">
        <f t="shared" si="2550"/>
        <v>0</v>
      </c>
      <c r="FC1035" s="36">
        <f t="shared" si="2578"/>
        <v>0</v>
      </c>
      <c r="FD1035" s="36">
        <f t="shared" si="2551"/>
        <v>0</v>
      </c>
      <c r="FE1035" s="36">
        <f t="shared" si="2552"/>
        <v>0</v>
      </c>
      <c r="FF1035" s="36">
        <f t="shared" si="2579"/>
        <v>0</v>
      </c>
      <c r="FG1035" s="36">
        <f t="shared" si="2553"/>
        <v>0</v>
      </c>
      <c r="FH1035" s="36">
        <f t="shared" si="2554"/>
        <v>0</v>
      </c>
      <c r="FI1035" s="36">
        <f t="shared" si="2555"/>
        <v>0</v>
      </c>
      <c r="FJ1035" s="36">
        <f t="shared" ca="1" si="2556"/>
        <v>0</v>
      </c>
      <c r="FK1035" s="36">
        <f t="shared" si="2557"/>
        <v>0</v>
      </c>
      <c r="FL1035" s="36">
        <f t="shared" si="2558"/>
        <v>0</v>
      </c>
      <c r="FM1035" s="36">
        <f t="shared" ca="1" si="2559"/>
        <v>0</v>
      </c>
      <c r="FN1035" s="36">
        <f t="shared" ca="1" si="2428"/>
        <v>0</v>
      </c>
    </row>
    <row r="1036" spans="2:170" x14ac:dyDescent="0.25">
      <c r="B1036" s="2">
        <v>1028</v>
      </c>
      <c r="C1036" s="2">
        <f t="shared" si="2435"/>
        <v>86</v>
      </c>
      <c r="D1036" s="2">
        <f t="shared" si="2431"/>
        <v>1052</v>
      </c>
      <c r="E1036" s="2">
        <f t="shared" si="2429"/>
        <v>88</v>
      </c>
      <c r="F1036" s="189">
        <f t="shared" si="2433"/>
        <v>77006</v>
      </c>
      <c r="G1036" s="2">
        <f t="shared" si="2432"/>
        <v>10</v>
      </c>
      <c r="H1036" s="187">
        <f t="shared" si="2436"/>
        <v>120.25</v>
      </c>
      <c r="I1036" s="186">
        <f t="shared" si="2430"/>
        <v>120</v>
      </c>
      <c r="J1036" s="2">
        <f t="shared" si="2437"/>
        <v>0</v>
      </c>
      <c r="K1036" s="2">
        <f t="shared" si="2438"/>
        <v>0</v>
      </c>
      <c r="L1036">
        <f t="shared" si="2439"/>
        <v>2</v>
      </c>
      <c r="M1036" s="190">
        <f t="shared" si="2560"/>
        <v>0</v>
      </c>
      <c r="N1036">
        <f t="shared" si="2440"/>
        <v>1</v>
      </c>
      <c r="O1036">
        <f t="shared" si="2441"/>
        <v>100</v>
      </c>
      <c r="P1036" s="58">
        <f t="shared" si="2442"/>
        <v>0</v>
      </c>
      <c r="Q1036" s="106">
        <f t="shared" si="2443"/>
        <v>0</v>
      </c>
      <c r="R1036" s="59">
        <f t="shared" si="2444"/>
        <v>0</v>
      </c>
      <c r="S1036" s="32">
        <f t="shared" si="2561"/>
        <v>0</v>
      </c>
      <c r="T1036">
        <f t="shared" si="2445"/>
        <v>1</v>
      </c>
      <c r="U1036" s="32">
        <f t="shared" si="2562"/>
        <v>0</v>
      </c>
      <c r="V1036">
        <f t="shared" si="2446"/>
        <v>1</v>
      </c>
      <c r="W1036">
        <f t="shared" si="2447"/>
        <v>100</v>
      </c>
      <c r="X1036" s="58">
        <f t="shared" si="2448"/>
        <v>0</v>
      </c>
      <c r="Y1036" s="58">
        <f t="shared" si="2449"/>
        <v>0</v>
      </c>
      <c r="Z1036" s="32">
        <f t="shared" si="2450"/>
        <v>0</v>
      </c>
      <c r="AA1036" s="32">
        <f t="shared" si="2451"/>
        <v>0</v>
      </c>
      <c r="AB1036" s="59">
        <f t="shared" si="2452"/>
        <v>0</v>
      </c>
      <c r="AC1036" s="59">
        <f t="shared" si="2453"/>
        <v>0</v>
      </c>
      <c r="AD1036">
        <f t="shared" si="2454"/>
        <v>1</v>
      </c>
      <c r="AE1036" s="59">
        <f t="shared" si="2455"/>
        <v>0</v>
      </c>
      <c r="AF1036" s="59">
        <f t="shared" si="2456"/>
        <v>0</v>
      </c>
      <c r="AG1036" s="59">
        <f t="shared" si="2457"/>
        <v>0</v>
      </c>
      <c r="AH1036">
        <f t="shared" si="2458"/>
        <v>1</v>
      </c>
      <c r="AI1036" s="59">
        <f t="shared" si="2459"/>
        <v>0</v>
      </c>
      <c r="AJ1036" s="59">
        <f t="shared" si="2460"/>
        <v>0</v>
      </c>
      <c r="AK1036" s="59">
        <f t="shared" si="2461"/>
        <v>0</v>
      </c>
      <c r="AL1036" s="59">
        <f t="shared" si="2462"/>
        <v>0</v>
      </c>
      <c r="AM1036" s="12">
        <f t="shared" si="2563"/>
        <v>0</v>
      </c>
      <c r="AN1036" s="12">
        <f t="shared" si="2564"/>
        <v>0</v>
      </c>
      <c r="AO1036" s="66">
        <f t="shared" si="2463"/>
        <v>0</v>
      </c>
      <c r="AP1036" s="66">
        <f t="shared" si="2464"/>
        <v>0</v>
      </c>
      <c r="AQ1036" s="59">
        <f t="shared" si="2465"/>
        <v>0</v>
      </c>
      <c r="AR1036" s="59">
        <f t="shared" si="2466"/>
        <v>0</v>
      </c>
      <c r="AS1036" s="59">
        <f t="shared" si="2467"/>
        <v>0</v>
      </c>
      <c r="AT1036" s="12">
        <f t="shared" si="2468"/>
        <v>0</v>
      </c>
      <c r="AU1036" s="59">
        <f t="shared" si="2565"/>
        <v>0</v>
      </c>
      <c r="AV1036" s="59">
        <f t="shared" si="2566"/>
        <v>0</v>
      </c>
      <c r="AW1036" s="70">
        <f t="shared" si="2469"/>
        <v>0</v>
      </c>
      <c r="AX1036" s="20">
        <f t="shared" si="2470"/>
        <v>200000</v>
      </c>
      <c r="AY1036" s="20">
        <f t="shared" si="2471"/>
        <v>0</v>
      </c>
      <c r="AZ1036" s="20">
        <f t="shared" si="2472"/>
        <v>0</v>
      </c>
      <c r="BA1036" s="20">
        <f t="shared" si="2473"/>
        <v>0</v>
      </c>
      <c r="BB1036" s="36">
        <f t="shared" si="2474"/>
        <v>0</v>
      </c>
      <c r="BC1036" s="36">
        <f t="shared" si="2475"/>
        <v>0</v>
      </c>
      <c r="BD1036" s="80">
        <f t="shared" si="2476"/>
        <v>0</v>
      </c>
      <c r="BE1036" s="36">
        <f t="shared" si="2477"/>
        <v>0</v>
      </c>
      <c r="BF1036" s="36">
        <f t="shared" si="2478"/>
        <v>0</v>
      </c>
      <c r="BG1036" s="36">
        <f t="shared" si="2479"/>
        <v>0</v>
      </c>
      <c r="BH1036" s="36">
        <f t="shared" si="2480"/>
        <v>0</v>
      </c>
      <c r="BI1036" s="36">
        <f t="shared" si="2481"/>
        <v>0</v>
      </c>
      <c r="BJ1036" s="36">
        <f t="shared" si="2482"/>
        <v>0</v>
      </c>
      <c r="BK1036" s="36">
        <f t="shared" si="2483"/>
        <v>0</v>
      </c>
      <c r="BL1036" s="68">
        <f>IF(OR(AT1036=0,E1036&gt;ProjTerm),0,VLOOKUP(D1036,'Life Events'!$AE$5:$AI$1206,5,FALSE))</f>
        <v>0</v>
      </c>
      <c r="BM1036" s="93">
        <f t="shared" si="2484"/>
        <v>0</v>
      </c>
      <c r="BN1036" s="93">
        <f t="shared" si="2485"/>
        <v>0</v>
      </c>
      <c r="BO1036" s="36">
        <f t="shared" si="2486"/>
        <v>0</v>
      </c>
      <c r="BP1036" s="36">
        <f t="shared" si="2487"/>
        <v>0</v>
      </c>
      <c r="BQ1036" s="36">
        <f t="shared" si="2488"/>
        <v>0</v>
      </c>
      <c r="BR1036" s="36">
        <f t="shared" si="2489"/>
        <v>154.78110000000001</v>
      </c>
      <c r="BS1036" s="36">
        <f t="shared" si="2490"/>
        <v>0</v>
      </c>
      <c r="BT1036" s="36">
        <f t="shared" si="2491"/>
        <v>0</v>
      </c>
      <c r="BU1036" s="70" cm="1">
        <f t="array" ref="BU1036">IF(AND(ActInt=1,$J1036=0),INDEX(Tbl_FwdNom,$B1036-IVP,MATCH(ValnDt,Tbl_FwdNom_Cols)),INDEX(Tbl_FwdNom,$B1036,MATCH(StartDt,Tbl_FwdNom_Cols)))</f>
        <v>8.2605587660000008</v>
      </c>
      <c r="BV1036" s="70" cm="1">
        <f t="array" ref="BV1036">INDEX(Tbl_FwdReal,$B1036,MATCH(StartDt,Tbl_FwdReal_Cols))</f>
        <v>2.5797762039999999</v>
      </c>
      <c r="BW1036" s="70" cm="1">
        <f t="array" ref="BW1036">IF(RunType&lt;&gt;"OPN",INDEX(Tbl_FwdReal,$B1036,MATCH(ValnDt,Tbl_FwdReal_Cols)),IF(AND($J1036=0,ActInt=1),INDEX(Tbl_FwdReal,$B1036-IVP,MATCH(ValnDt,Tbl_FwdReal_Cols)),-999))*$K1036</f>
        <v>0</v>
      </c>
      <c r="BX1036" s="70">
        <f t="shared" si="2492"/>
        <v>0</v>
      </c>
      <c r="BY1036" s="70">
        <f t="shared" si="2567"/>
        <v>8.2605587660000035E-2</v>
      </c>
      <c r="BZ1036" s="64">
        <f t="shared" si="2580"/>
        <v>6.6361486935213598E-3</v>
      </c>
      <c r="CA1036" s="70" cm="1">
        <f t="array" ref="CA1036">IF($J1036=1,CA1035*(1+INDEX(Tbl_CPI,$B1036,MATCH(IF(RunType="OPN",StartDt,ValnDt),Tbl_CPI_Cols))),0)</f>
        <v>0</v>
      </c>
      <c r="CB1036" s="70">
        <f t="shared" si="2568"/>
        <v>244.84647934582355</v>
      </c>
      <c r="CC1036" s="70">
        <f t="shared" si="2569"/>
        <v>232.19810150043412</v>
      </c>
      <c r="CD1036" s="36">
        <f t="shared" si="2493"/>
        <v>1176.2768825176158</v>
      </c>
      <c r="CE1036" s="36">
        <f t="shared" si="2494"/>
        <v>0</v>
      </c>
      <c r="CF1036" s="36">
        <f t="shared" si="2495"/>
        <v>0</v>
      </c>
      <c r="CG1036" s="36">
        <f t="shared" si="2496"/>
        <v>0</v>
      </c>
      <c r="CH1036" s="36">
        <f t="shared" si="2497"/>
        <v>0</v>
      </c>
      <c r="CI1036" s="36">
        <f t="shared" si="2498"/>
        <v>0</v>
      </c>
      <c r="CJ1036" s="36">
        <f t="shared" si="2499"/>
        <v>0</v>
      </c>
      <c r="CK1036" s="36">
        <f t="shared" si="2500"/>
        <v>0</v>
      </c>
      <c r="CL1036" s="36">
        <f t="shared" si="2501"/>
        <v>0</v>
      </c>
      <c r="CM1036" s="36">
        <f t="shared" si="2502"/>
        <v>0</v>
      </c>
      <c r="CN1036" s="36">
        <f t="shared" si="2503"/>
        <v>0</v>
      </c>
      <c r="CO1036" s="20">
        <f t="shared" si="2504"/>
        <v>120000</v>
      </c>
      <c r="CP1036" s="20">
        <f t="shared" si="2505"/>
        <v>2</v>
      </c>
      <c r="CQ1036" s="64" t="e">
        <f t="shared" si="2506"/>
        <v>#N/A</v>
      </c>
      <c r="CR1036" s="64" t="e">
        <f t="shared" si="2507"/>
        <v>#N/A</v>
      </c>
      <c r="CS1036" s="36" t="e">
        <f t="shared" si="2508"/>
        <v>#N/A</v>
      </c>
      <c r="CT1036" s="36">
        <f t="shared" si="2509"/>
        <v>0</v>
      </c>
      <c r="CU1036" s="36">
        <f t="shared" si="2510"/>
        <v>0</v>
      </c>
      <c r="CV1036" s="36">
        <f t="shared" si="2570"/>
        <v>0</v>
      </c>
      <c r="CW1036" s="36">
        <f t="shared" si="2511"/>
        <v>0</v>
      </c>
      <c r="CX1036" s="36">
        <f t="shared" si="2512"/>
        <v>0</v>
      </c>
      <c r="CY1036" s="36">
        <f t="shared" si="2513"/>
        <v>0</v>
      </c>
      <c r="CZ1036" s="36">
        <f t="shared" si="2571"/>
        <v>0</v>
      </c>
      <c r="DA1036" s="64">
        <f t="shared" si="2514"/>
        <v>6.6361486935213598E-3</v>
      </c>
      <c r="DB1036" s="70">
        <f t="shared" si="2572"/>
        <v>0.99340759945673107</v>
      </c>
      <c r="DC1036" s="70">
        <f>PRODUCT($DB$8:DB1036)</f>
        <v>1.2631452155000366E-4</v>
      </c>
      <c r="DD1036" s="36">
        <f t="shared" si="2515"/>
        <v>0</v>
      </c>
      <c r="DE1036" s="36">
        <f t="shared" si="2516"/>
        <v>0</v>
      </c>
      <c r="DF1036" s="36">
        <f t="shared" si="2517"/>
        <v>0</v>
      </c>
      <c r="DG1036" s="36">
        <f t="shared" si="2518"/>
        <v>0</v>
      </c>
      <c r="DH1036" s="36">
        <f t="shared" si="2519"/>
        <v>0</v>
      </c>
      <c r="DI1036" s="36">
        <f t="shared" si="2520"/>
        <v>0</v>
      </c>
      <c r="DJ1036" s="36">
        <f t="shared" si="2521"/>
        <v>0</v>
      </c>
      <c r="DK1036" s="36">
        <f t="shared" si="2522"/>
        <v>0</v>
      </c>
      <c r="DL1036" s="36">
        <f t="shared" si="2523"/>
        <v>0</v>
      </c>
      <c r="DM1036" s="36">
        <f t="shared" si="2524"/>
        <v>0</v>
      </c>
      <c r="DN1036" s="36">
        <f t="shared" ca="1" si="2573"/>
        <v>4.6137290849905055E-12</v>
      </c>
      <c r="DO1036" s="64" cm="1">
        <f t="array" ref="DO1036">IFERROR(INDEX(Tbl_FwdNom,$B1036,MATCH(LIDt,Tbl_FwdNom_Cols,0)),0)</f>
        <v>7.4892217370000003</v>
      </c>
      <c r="DP1036" s="64">
        <f t="shared" ca="1" si="2574"/>
        <v>7.4279850659999997</v>
      </c>
      <c r="DQ1036" s="64">
        <f t="shared" ca="1" si="2525"/>
        <v>5.9887387815571458E-3</v>
      </c>
      <c r="DR1036" s="70">
        <f t="shared" ca="1" si="2526"/>
        <v>0.99404691270320711</v>
      </c>
      <c r="DS1036" s="70">
        <f ca="1">PRODUCT($DR$8:DR1036)</f>
        <v>5.2729495173814509E-4</v>
      </c>
      <c r="DT1036" s="36">
        <f t="shared" ca="1" si="2527"/>
        <v>0</v>
      </c>
      <c r="DU1036" s="36">
        <f t="shared" ca="1" si="2528"/>
        <v>0</v>
      </c>
      <c r="DV1036" s="36">
        <f t="shared" ca="1" si="2529"/>
        <v>0</v>
      </c>
      <c r="DW1036" s="36">
        <f t="shared" ca="1" si="2530"/>
        <v>0</v>
      </c>
      <c r="DX1036" s="36">
        <f t="shared" ca="1" si="2531"/>
        <v>0</v>
      </c>
      <c r="DY1036" s="36">
        <f t="shared" ca="1" si="2532"/>
        <v>0</v>
      </c>
      <c r="DZ1036" s="36">
        <f t="shared" ca="1" si="2533"/>
        <v>0</v>
      </c>
      <c r="EA1036" s="36">
        <f t="shared" ca="1" si="2534"/>
        <v>0</v>
      </c>
      <c r="EB1036" s="36">
        <f t="shared" ca="1" si="2535"/>
        <v>0</v>
      </c>
      <c r="EC1036" s="36">
        <f t="shared" ca="1" si="2536"/>
        <v>0</v>
      </c>
      <c r="ED1036" s="36">
        <f t="shared" ca="1" si="2537"/>
        <v>0</v>
      </c>
      <c r="EE1036" s="36">
        <f t="shared" ca="1" si="2575"/>
        <v>0</v>
      </c>
      <c r="EF1036" s="36">
        <f t="shared" ca="1" si="2538"/>
        <v>0</v>
      </c>
      <c r="EG1036" s="64"/>
      <c r="EH1036" s="64"/>
      <c r="EI1036" s="64"/>
      <c r="EJ1036" s="70"/>
      <c r="EK1036" s="70"/>
      <c r="EL1036" s="70"/>
      <c r="EM1036" s="70"/>
      <c r="EN1036" s="70"/>
      <c r="EO1036" s="36">
        <f t="shared" si="2539"/>
        <v>0</v>
      </c>
      <c r="EP1036" s="36">
        <f t="shared" si="2540"/>
        <v>0</v>
      </c>
      <c r="EQ1036" s="36">
        <f t="shared" si="2541"/>
        <v>0</v>
      </c>
      <c r="ER1036" s="36">
        <f t="shared" si="2542"/>
        <v>0</v>
      </c>
      <c r="ES1036" s="36">
        <f t="shared" si="2543"/>
        <v>0</v>
      </c>
      <c r="ET1036" s="36">
        <f t="shared" si="2544"/>
        <v>0</v>
      </c>
      <c r="EU1036" s="36">
        <f t="shared" si="2576"/>
        <v>0</v>
      </c>
      <c r="EV1036" s="36">
        <f t="shared" si="2545"/>
        <v>0</v>
      </c>
      <c r="EW1036" s="36">
        <f t="shared" si="2546"/>
        <v>0</v>
      </c>
      <c r="EX1036" s="36">
        <f t="shared" si="2577"/>
        <v>0</v>
      </c>
      <c r="EY1036" s="36">
        <f t="shared" si="2547"/>
        <v>0</v>
      </c>
      <c r="EZ1036" s="36">
        <f t="shared" si="2548"/>
        <v>0</v>
      </c>
      <c r="FA1036" s="36">
        <f t="shared" si="2549"/>
        <v>0</v>
      </c>
      <c r="FB1036" s="36">
        <f t="shared" si="2550"/>
        <v>0</v>
      </c>
      <c r="FC1036" s="36">
        <f t="shared" si="2578"/>
        <v>0</v>
      </c>
      <c r="FD1036" s="36">
        <f t="shared" si="2551"/>
        <v>0</v>
      </c>
      <c r="FE1036" s="36">
        <f t="shared" si="2552"/>
        <v>0</v>
      </c>
      <c r="FF1036" s="36">
        <f t="shared" si="2579"/>
        <v>0</v>
      </c>
      <c r="FG1036" s="36">
        <f t="shared" si="2553"/>
        <v>0</v>
      </c>
      <c r="FH1036" s="36">
        <f t="shared" si="2554"/>
        <v>0</v>
      </c>
      <c r="FI1036" s="36">
        <f t="shared" si="2555"/>
        <v>0</v>
      </c>
      <c r="FJ1036" s="36">
        <f t="shared" ca="1" si="2556"/>
        <v>0</v>
      </c>
      <c r="FK1036" s="36">
        <f t="shared" si="2557"/>
        <v>0</v>
      </c>
      <c r="FL1036" s="36">
        <f t="shared" si="2558"/>
        <v>0</v>
      </c>
      <c r="FM1036" s="36">
        <f t="shared" ca="1" si="2559"/>
        <v>0</v>
      </c>
      <c r="FN1036" s="36">
        <f t="shared" ref="FN1036:FN1099" ca="1" si="2581">FJ1036-FM1036</f>
        <v>0</v>
      </c>
    </row>
    <row r="1037" spans="2:170" x14ac:dyDescent="0.25">
      <c r="B1037" s="2">
        <v>1029</v>
      </c>
      <c r="C1037" s="2">
        <f t="shared" si="2435"/>
        <v>86</v>
      </c>
      <c r="D1037" s="2">
        <f t="shared" si="2431"/>
        <v>1053</v>
      </c>
      <c r="E1037" s="2">
        <f t="shared" si="2429"/>
        <v>88</v>
      </c>
      <c r="F1037" s="189">
        <f t="shared" si="2433"/>
        <v>77036</v>
      </c>
      <c r="G1037" s="2">
        <f t="shared" si="2432"/>
        <v>11</v>
      </c>
      <c r="H1037" s="187">
        <f t="shared" si="2436"/>
        <v>120.33333333333334</v>
      </c>
      <c r="I1037" s="186">
        <f t="shared" si="2430"/>
        <v>120</v>
      </c>
      <c r="J1037" s="2">
        <f t="shared" si="2437"/>
        <v>0</v>
      </c>
      <c r="K1037" s="2">
        <f t="shared" si="2438"/>
        <v>0</v>
      </c>
      <c r="L1037">
        <f t="shared" si="2439"/>
        <v>2</v>
      </c>
      <c r="M1037" s="190">
        <f t="shared" si="2560"/>
        <v>0</v>
      </c>
      <c r="N1037">
        <f t="shared" si="2440"/>
        <v>1</v>
      </c>
      <c r="O1037">
        <f t="shared" si="2441"/>
        <v>100</v>
      </c>
      <c r="P1037" s="58">
        <f t="shared" si="2442"/>
        <v>0</v>
      </c>
      <c r="Q1037" s="106">
        <f t="shared" si="2443"/>
        <v>0</v>
      </c>
      <c r="R1037" s="59">
        <f t="shared" si="2444"/>
        <v>0</v>
      </c>
      <c r="S1037" s="32">
        <f t="shared" si="2561"/>
        <v>0</v>
      </c>
      <c r="T1037">
        <f t="shared" si="2445"/>
        <v>1</v>
      </c>
      <c r="U1037" s="32">
        <f t="shared" si="2562"/>
        <v>0</v>
      </c>
      <c r="V1037">
        <f t="shared" si="2446"/>
        <v>1</v>
      </c>
      <c r="W1037">
        <f t="shared" si="2447"/>
        <v>100</v>
      </c>
      <c r="X1037" s="58">
        <f t="shared" si="2448"/>
        <v>0</v>
      </c>
      <c r="Y1037" s="58">
        <f t="shared" si="2449"/>
        <v>0</v>
      </c>
      <c r="Z1037" s="32">
        <f t="shared" si="2450"/>
        <v>0</v>
      </c>
      <c r="AA1037" s="32">
        <f t="shared" si="2451"/>
        <v>0</v>
      </c>
      <c r="AB1037" s="59">
        <f t="shared" si="2452"/>
        <v>0</v>
      </c>
      <c r="AC1037" s="59">
        <f t="shared" si="2453"/>
        <v>0</v>
      </c>
      <c r="AD1037">
        <f t="shared" si="2454"/>
        <v>1</v>
      </c>
      <c r="AE1037" s="59">
        <f t="shared" si="2455"/>
        <v>0</v>
      </c>
      <c r="AF1037" s="59">
        <f t="shared" si="2456"/>
        <v>0</v>
      </c>
      <c r="AG1037" s="59">
        <f t="shared" si="2457"/>
        <v>0</v>
      </c>
      <c r="AH1037">
        <f t="shared" si="2458"/>
        <v>1</v>
      </c>
      <c r="AI1037" s="59">
        <f t="shared" si="2459"/>
        <v>0</v>
      </c>
      <c r="AJ1037" s="59">
        <f t="shared" si="2460"/>
        <v>0</v>
      </c>
      <c r="AK1037" s="59">
        <f t="shared" si="2461"/>
        <v>0</v>
      </c>
      <c r="AL1037" s="59">
        <f t="shared" si="2462"/>
        <v>0</v>
      </c>
      <c r="AM1037" s="12">
        <f t="shared" si="2563"/>
        <v>0</v>
      </c>
      <c r="AN1037" s="12">
        <f t="shared" si="2564"/>
        <v>0</v>
      </c>
      <c r="AO1037" s="66">
        <f t="shared" si="2463"/>
        <v>0</v>
      </c>
      <c r="AP1037" s="66">
        <f t="shared" si="2464"/>
        <v>0</v>
      </c>
      <c r="AQ1037" s="59">
        <f t="shared" si="2465"/>
        <v>0</v>
      </c>
      <c r="AR1037" s="59">
        <f t="shared" si="2466"/>
        <v>0</v>
      </c>
      <c r="AS1037" s="59">
        <f t="shared" si="2467"/>
        <v>0</v>
      </c>
      <c r="AT1037" s="12">
        <f t="shared" si="2468"/>
        <v>0</v>
      </c>
      <c r="AU1037" s="59">
        <f t="shared" si="2565"/>
        <v>0</v>
      </c>
      <c r="AV1037" s="59">
        <f t="shared" si="2566"/>
        <v>0</v>
      </c>
      <c r="AW1037" s="70">
        <f t="shared" si="2469"/>
        <v>0</v>
      </c>
      <c r="AX1037" s="20">
        <f t="shared" si="2470"/>
        <v>200000</v>
      </c>
      <c r="AY1037" s="20">
        <f t="shared" si="2471"/>
        <v>0</v>
      </c>
      <c r="AZ1037" s="20">
        <f t="shared" si="2472"/>
        <v>0</v>
      </c>
      <c r="BA1037" s="20">
        <f t="shared" si="2473"/>
        <v>0</v>
      </c>
      <c r="BB1037" s="36">
        <f t="shared" si="2474"/>
        <v>0</v>
      </c>
      <c r="BC1037" s="36">
        <f t="shared" si="2475"/>
        <v>0</v>
      </c>
      <c r="BD1037" s="80">
        <f t="shared" si="2476"/>
        <v>0</v>
      </c>
      <c r="BE1037" s="36">
        <f t="shared" si="2477"/>
        <v>0</v>
      </c>
      <c r="BF1037" s="36">
        <f t="shared" si="2478"/>
        <v>0</v>
      </c>
      <c r="BG1037" s="36">
        <f t="shared" si="2479"/>
        <v>0</v>
      </c>
      <c r="BH1037" s="36">
        <f t="shared" si="2480"/>
        <v>0</v>
      </c>
      <c r="BI1037" s="36">
        <f t="shared" si="2481"/>
        <v>0</v>
      </c>
      <c r="BJ1037" s="36">
        <f t="shared" si="2482"/>
        <v>0</v>
      </c>
      <c r="BK1037" s="36">
        <f t="shared" si="2483"/>
        <v>0</v>
      </c>
      <c r="BL1037" s="68">
        <f>IF(OR(AT1037=0,E1037&gt;ProjTerm),0,VLOOKUP(D1037,'Life Events'!$AE$5:$AI$1206,5,FALSE))</f>
        <v>0</v>
      </c>
      <c r="BM1037" s="93">
        <f t="shared" si="2484"/>
        <v>0</v>
      </c>
      <c r="BN1037" s="93">
        <f t="shared" si="2485"/>
        <v>0</v>
      </c>
      <c r="BO1037" s="36">
        <f t="shared" si="2486"/>
        <v>0</v>
      </c>
      <c r="BP1037" s="36">
        <f t="shared" si="2487"/>
        <v>0</v>
      </c>
      <c r="BQ1037" s="36">
        <f t="shared" si="2488"/>
        <v>0</v>
      </c>
      <c r="BR1037" s="36">
        <f t="shared" si="2489"/>
        <v>154.78110000000001</v>
      </c>
      <c r="BS1037" s="36">
        <f t="shared" si="2490"/>
        <v>0</v>
      </c>
      <c r="BT1037" s="36">
        <f t="shared" si="2491"/>
        <v>0</v>
      </c>
      <c r="BU1037" s="70" cm="1">
        <f t="array" ref="BU1037">IF(AND(ActInt=1,$J1037=0),INDEX(Tbl_FwdNom,$B1037-IVP,MATCH(ValnDt,Tbl_FwdNom_Cols)),INDEX(Tbl_FwdNom,$B1037,MATCH(StartDt,Tbl_FwdNom_Cols)))</f>
        <v>8.2546806099999994</v>
      </c>
      <c r="BV1037" s="70" cm="1">
        <f t="array" ref="BV1037">INDEX(Tbl_FwdReal,$B1037,MATCH(StartDt,Tbl_FwdReal_Cols))</f>
        <v>2.5764223450000001</v>
      </c>
      <c r="BW1037" s="70" cm="1">
        <f t="array" ref="BW1037">IF(RunType&lt;&gt;"OPN",INDEX(Tbl_FwdReal,$B1037,MATCH(ValnDt,Tbl_FwdReal_Cols)),IF(AND($J1037=0,ActInt=1),INDEX(Tbl_FwdReal,$B1037-IVP,MATCH(ValnDt,Tbl_FwdReal_Cols)),-999))*$K1037</f>
        <v>0</v>
      </c>
      <c r="BX1037" s="70">
        <f t="shared" si="2492"/>
        <v>0</v>
      </c>
      <c r="BY1037" s="70">
        <f t="shared" si="2567"/>
        <v>8.2546806100000092E-2</v>
      </c>
      <c r="BZ1037" s="64">
        <f t="shared" si="2580"/>
        <v>6.6315938556043008E-3</v>
      </c>
      <c r="CA1037" s="70" cm="1">
        <f t="array" ref="CA1037">IF($J1037=1,CA1036*(1+INDEX(Tbl_CPI,$B1037,MATCH(IF(RunType="OPN",StartDt,ValnDt),Tbl_CPI_Cols))),0)</f>
        <v>0</v>
      </c>
      <c r="CB1037" s="70">
        <f t="shared" si="2568"/>
        <v>246.47020175381965</v>
      </c>
      <c r="CC1037" s="70">
        <f t="shared" si="2569"/>
        <v>232.19810150043412</v>
      </c>
      <c r="CD1037" s="36">
        <f t="shared" si="2493"/>
        <v>1176.2768825176158</v>
      </c>
      <c r="CE1037" s="36">
        <f t="shared" si="2494"/>
        <v>0</v>
      </c>
      <c r="CF1037" s="36">
        <f t="shared" si="2495"/>
        <v>0</v>
      </c>
      <c r="CG1037" s="36">
        <f t="shared" si="2496"/>
        <v>0</v>
      </c>
      <c r="CH1037" s="36">
        <f t="shared" si="2497"/>
        <v>0</v>
      </c>
      <c r="CI1037" s="36">
        <f t="shared" si="2498"/>
        <v>0</v>
      </c>
      <c r="CJ1037" s="36">
        <f t="shared" si="2499"/>
        <v>0</v>
      </c>
      <c r="CK1037" s="36">
        <f t="shared" si="2500"/>
        <v>0</v>
      </c>
      <c r="CL1037" s="36">
        <f t="shared" si="2501"/>
        <v>0</v>
      </c>
      <c r="CM1037" s="36">
        <f t="shared" si="2502"/>
        <v>0</v>
      </c>
      <c r="CN1037" s="36">
        <f t="shared" si="2503"/>
        <v>0</v>
      </c>
      <c r="CO1037" s="20">
        <f t="shared" si="2504"/>
        <v>120000</v>
      </c>
      <c r="CP1037" s="20">
        <f t="shared" si="2505"/>
        <v>2</v>
      </c>
      <c r="CQ1037" s="64" t="e">
        <f t="shared" si="2506"/>
        <v>#N/A</v>
      </c>
      <c r="CR1037" s="64" t="e">
        <f t="shared" si="2507"/>
        <v>#N/A</v>
      </c>
      <c r="CS1037" s="36" t="e">
        <f t="shared" si="2508"/>
        <v>#N/A</v>
      </c>
      <c r="CT1037" s="36">
        <f t="shared" si="2509"/>
        <v>0</v>
      </c>
      <c r="CU1037" s="36">
        <f t="shared" si="2510"/>
        <v>0</v>
      </c>
      <c r="CV1037" s="36">
        <f t="shared" si="2570"/>
        <v>0</v>
      </c>
      <c r="CW1037" s="36">
        <f t="shared" si="2511"/>
        <v>0</v>
      </c>
      <c r="CX1037" s="36">
        <f t="shared" si="2512"/>
        <v>0</v>
      </c>
      <c r="CY1037" s="36">
        <f t="shared" si="2513"/>
        <v>0</v>
      </c>
      <c r="CZ1037" s="36">
        <f t="shared" si="2571"/>
        <v>0</v>
      </c>
      <c r="DA1037" s="64">
        <f t="shared" si="2514"/>
        <v>6.6315938556043008E-3</v>
      </c>
      <c r="DB1037" s="70">
        <f t="shared" si="2572"/>
        <v>0.99341209445830725</v>
      </c>
      <c r="DC1037" s="70">
        <f>PRODUCT($DB$8:DB1037)</f>
        <v>1.2548237341348812E-4</v>
      </c>
      <c r="DD1037" s="36">
        <f t="shared" si="2515"/>
        <v>0</v>
      </c>
      <c r="DE1037" s="36">
        <f t="shared" si="2516"/>
        <v>0</v>
      </c>
      <c r="DF1037" s="36">
        <f t="shared" si="2517"/>
        <v>0</v>
      </c>
      <c r="DG1037" s="36">
        <f t="shared" si="2518"/>
        <v>0</v>
      </c>
      <c r="DH1037" s="36">
        <f t="shared" si="2519"/>
        <v>0</v>
      </c>
      <c r="DI1037" s="36">
        <f t="shared" si="2520"/>
        <v>0</v>
      </c>
      <c r="DJ1037" s="36">
        <f t="shared" si="2521"/>
        <v>0</v>
      </c>
      <c r="DK1037" s="36">
        <f t="shared" si="2522"/>
        <v>0</v>
      </c>
      <c r="DL1037" s="36">
        <f t="shared" si="2523"/>
        <v>0</v>
      </c>
      <c r="DM1037" s="36">
        <f t="shared" si="2524"/>
        <v>0</v>
      </c>
      <c r="DN1037" s="36">
        <f t="shared" ca="1" si="2573"/>
        <v>4.6137290849905055E-12</v>
      </c>
      <c r="DO1037" s="64" cm="1">
        <f t="array" ref="DO1037">IFERROR(INDEX(Tbl_FwdNom,$B1037,MATCH(LIDt,Tbl_FwdNom_Cols,0)),0)</f>
        <v>7.487520247</v>
      </c>
      <c r="DP1037" s="64">
        <f t="shared" ca="1" si="2574"/>
        <v>7.4262845449999997</v>
      </c>
      <c r="DQ1037" s="64">
        <f t="shared" ca="1" si="2525"/>
        <v>5.9874117550640094E-3</v>
      </c>
      <c r="DR1037" s="70">
        <f t="shared" ca="1" si="2526"/>
        <v>0.99404822397864978</v>
      </c>
      <c r="DS1037" s="70">
        <f ca="1">PRODUCT($DR$8:DR1037)</f>
        <v>5.2415661028821093E-4</v>
      </c>
      <c r="DT1037" s="36">
        <f t="shared" ca="1" si="2527"/>
        <v>0</v>
      </c>
      <c r="DU1037" s="36">
        <f t="shared" ca="1" si="2528"/>
        <v>0</v>
      </c>
      <c r="DV1037" s="36">
        <f t="shared" ca="1" si="2529"/>
        <v>0</v>
      </c>
      <c r="DW1037" s="36">
        <f t="shared" ca="1" si="2530"/>
        <v>0</v>
      </c>
      <c r="DX1037" s="36">
        <f t="shared" ca="1" si="2531"/>
        <v>0</v>
      </c>
      <c r="DY1037" s="36">
        <f t="shared" ca="1" si="2532"/>
        <v>0</v>
      </c>
      <c r="DZ1037" s="36">
        <f t="shared" ca="1" si="2533"/>
        <v>0</v>
      </c>
      <c r="EA1037" s="36">
        <f t="shared" ca="1" si="2534"/>
        <v>0</v>
      </c>
      <c r="EB1037" s="36">
        <f t="shared" ca="1" si="2535"/>
        <v>0</v>
      </c>
      <c r="EC1037" s="36">
        <f t="shared" ca="1" si="2536"/>
        <v>0</v>
      </c>
      <c r="ED1037" s="36">
        <f t="shared" ca="1" si="2537"/>
        <v>0</v>
      </c>
      <c r="EE1037" s="36">
        <f t="shared" ca="1" si="2575"/>
        <v>0</v>
      </c>
      <c r="EF1037" s="36">
        <f t="shared" ca="1" si="2538"/>
        <v>0</v>
      </c>
      <c r="EG1037" s="64"/>
      <c r="EH1037" s="64"/>
      <c r="EI1037" s="64"/>
      <c r="EJ1037" s="70"/>
      <c r="EK1037" s="70"/>
      <c r="EL1037" s="70"/>
      <c r="EM1037" s="70"/>
      <c r="EN1037" s="70"/>
      <c r="EO1037" s="36">
        <f t="shared" si="2539"/>
        <v>0</v>
      </c>
      <c r="EP1037" s="36">
        <f t="shared" si="2540"/>
        <v>0</v>
      </c>
      <c r="EQ1037" s="36">
        <f t="shared" si="2541"/>
        <v>0</v>
      </c>
      <c r="ER1037" s="36">
        <f t="shared" si="2542"/>
        <v>0</v>
      </c>
      <c r="ES1037" s="36">
        <f t="shared" si="2543"/>
        <v>0</v>
      </c>
      <c r="ET1037" s="36">
        <f t="shared" si="2544"/>
        <v>0</v>
      </c>
      <c r="EU1037" s="36">
        <f t="shared" si="2576"/>
        <v>0</v>
      </c>
      <c r="EV1037" s="36">
        <f t="shared" si="2545"/>
        <v>0</v>
      </c>
      <c r="EW1037" s="36">
        <f t="shared" si="2546"/>
        <v>0</v>
      </c>
      <c r="EX1037" s="36">
        <f t="shared" si="2577"/>
        <v>0</v>
      </c>
      <c r="EY1037" s="36">
        <f t="shared" si="2547"/>
        <v>0</v>
      </c>
      <c r="EZ1037" s="36">
        <f t="shared" si="2548"/>
        <v>0</v>
      </c>
      <c r="FA1037" s="36">
        <f t="shared" si="2549"/>
        <v>0</v>
      </c>
      <c r="FB1037" s="36">
        <f t="shared" si="2550"/>
        <v>0</v>
      </c>
      <c r="FC1037" s="36">
        <f t="shared" si="2578"/>
        <v>0</v>
      </c>
      <c r="FD1037" s="36">
        <f t="shared" si="2551"/>
        <v>0</v>
      </c>
      <c r="FE1037" s="36">
        <f t="shared" si="2552"/>
        <v>0</v>
      </c>
      <c r="FF1037" s="36">
        <f t="shared" si="2579"/>
        <v>0</v>
      </c>
      <c r="FG1037" s="36">
        <f t="shared" si="2553"/>
        <v>0</v>
      </c>
      <c r="FH1037" s="36">
        <f t="shared" si="2554"/>
        <v>0</v>
      </c>
      <c r="FI1037" s="36">
        <f t="shared" si="2555"/>
        <v>0</v>
      </c>
      <c r="FJ1037" s="36">
        <f t="shared" ca="1" si="2556"/>
        <v>0</v>
      </c>
      <c r="FK1037" s="36">
        <f t="shared" si="2557"/>
        <v>0</v>
      </c>
      <c r="FL1037" s="36">
        <f t="shared" si="2558"/>
        <v>0</v>
      </c>
      <c r="FM1037" s="36">
        <f t="shared" ca="1" si="2559"/>
        <v>0</v>
      </c>
      <c r="FN1037" s="36">
        <f t="shared" ca="1" si="2581"/>
        <v>0</v>
      </c>
    </row>
    <row r="1038" spans="2:170" x14ac:dyDescent="0.25">
      <c r="B1038" s="2">
        <v>1030</v>
      </c>
      <c r="C1038" s="2">
        <f t="shared" si="2435"/>
        <v>86</v>
      </c>
      <c r="D1038" s="2">
        <f t="shared" si="2431"/>
        <v>1054</v>
      </c>
      <c r="E1038" s="2">
        <f t="shared" si="2429"/>
        <v>88</v>
      </c>
      <c r="F1038" s="189">
        <f t="shared" si="2433"/>
        <v>77067</v>
      </c>
      <c r="G1038" s="2">
        <f t="shared" si="2432"/>
        <v>12</v>
      </c>
      <c r="H1038" s="187">
        <f t="shared" si="2436"/>
        <v>120.41666666666666</v>
      </c>
      <c r="I1038" s="186">
        <f t="shared" si="2430"/>
        <v>120</v>
      </c>
      <c r="J1038" s="2">
        <f t="shared" si="2437"/>
        <v>0</v>
      </c>
      <c r="K1038" s="2">
        <f t="shared" si="2438"/>
        <v>0</v>
      </c>
      <c r="L1038">
        <f t="shared" si="2439"/>
        <v>2</v>
      </c>
      <c r="M1038" s="190">
        <f t="shared" si="2560"/>
        <v>0</v>
      </c>
      <c r="N1038">
        <f t="shared" si="2440"/>
        <v>1</v>
      </c>
      <c r="O1038">
        <f t="shared" si="2441"/>
        <v>100</v>
      </c>
      <c r="P1038" s="58">
        <f t="shared" si="2442"/>
        <v>0</v>
      </c>
      <c r="Q1038" s="106">
        <f t="shared" si="2443"/>
        <v>0</v>
      </c>
      <c r="R1038" s="59">
        <f t="shared" si="2444"/>
        <v>0</v>
      </c>
      <c r="S1038" s="32">
        <f t="shared" si="2561"/>
        <v>0</v>
      </c>
      <c r="T1038">
        <f t="shared" si="2445"/>
        <v>1</v>
      </c>
      <c r="U1038" s="32">
        <f t="shared" si="2562"/>
        <v>0</v>
      </c>
      <c r="V1038">
        <f t="shared" si="2446"/>
        <v>1</v>
      </c>
      <c r="W1038">
        <f t="shared" si="2447"/>
        <v>100</v>
      </c>
      <c r="X1038" s="58">
        <f t="shared" si="2448"/>
        <v>0</v>
      </c>
      <c r="Y1038" s="58">
        <f t="shared" si="2449"/>
        <v>0</v>
      </c>
      <c r="Z1038" s="32">
        <f t="shared" si="2450"/>
        <v>0</v>
      </c>
      <c r="AA1038" s="32">
        <f t="shared" si="2451"/>
        <v>0</v>
      </c>
      <c r="AB1038" s="59">
        <f t="shared" si="2452"/>
        <v>0</v>
      </c>
      <c r="AC1038" s="59">
        <f t="shared" si="2453"/>
        <v>0</v>
      </c>
      <c r="AD1038">
        <f t="shared" si="2454"/>
        <v>1</v>
      </c>
      <c r="AE1038" s="59">
        <f t="shared" si="2455"/>
        <v>0</v>
      </c>
      <c r="AF1038" s="59">
        <f t="shared" si="2456"/>
        <v>0</v>
      </c>
      <c r="AG1038" s="59">
        <f t="shared" si="2457"/>
        <v>0</v>
      </c>
      <c r="AH1038">
        <f t="shared" si="2458"/>
        <v>1</v>
      </c>
      <c r="AI1038" s="59">
        <f t="shared" si="2459"/>
        <v>0</v>
      </c>
      <c r="AJ1038" s="59">
        <f t="shared" si="2460"/>
        <v>0</v>
      </c>
      <c r="AK1038" s="59">
        <f t="shared" si="2461"/>
        <v>0</v>
      </c>
      <c r="AL1038" s="59">
        <f t="shared" si="2462"/>
        <v>0</v>
      </c>
      <c r="AM1038" s="12">
        <f t="shared" si="2563"/>
        <v>0</v>
      </c>
      <c r="AN1038" s="12">
        <f t="shared" si="2564"/>
        <v>0</v>
      </c>
      <c r="AO1038" s="66">
        <f t="shared" si="2463"/>
        <v>0</v>
      </c>
      <c r="AP1038" s="66">
        <f t="shared" si="2464"/>
        <v>0</v>
      </c>
      <c r="AQ1038" s="59">
        <f t="shared" si="2465"/>
        <v>0</v>
      </c>
      <c r="AR1038" s="59">
        <f t="shared" si="2466"/>
        <v>0</v>
      </c>
      <c r="AS1038" s="59">
        <f t="shared" si="2467"/>
        <v>0</v>
      </c>
      <c r="AT1038" s="12">
        <f t="shared" si="2468"/>
        <v>0</v>
      </c>
      <c r="AU1038" s="59">
        <f t="shared" si="2565"/>
        <v>0</v>
      </c>
      <c r="AV1038" s="59">
        <f t="shared" si="2566"/>
        <v>0</v>
      </c>
      <c r="AW1038" s="70">
        <f t="shared" si="2469"/>
        <v>0</v>
      </c>
      <c r="AX1038" s="20">
        <f t="shared" si="2470"/>
        <v>200000</v>
      </c>
      <c r="AY1038" s="20">
        <f t="shared" si="2471"/>
        <v>0</v>
      </c>
      <c r="AZ1038" s="20">
        <f t="shared" si="2472"/>
        <v>0</v>
      </c>
      <c r="BA1038" s="20">
        <f t="shared" si="2473"/>
        <v>0</v>
      </c>
      <c r="BB1038" s="36">
        <f t="shared" si="2474"/>
        <v>0</v>
      </c>
      <c r="BC1038" s="36">
        <f t="shared" si="2475"/>
        <v>0</v>
      </c>
      <c r="BD1038" s="80">
        <f t="shared" si="2476"/>
        <v>0</v>
      </c>
      <c r="BE1038" s="36">
        <f t="shared" si="2477"/>
        <v>0</v>
      </c>
      <c r="BF1038" s="36">
        <f t="shared" si="2478"/>
        <v>0</v>
      </c>
      <c r="BG1038" s="36">
        <f t="shared" si="2479"/>
        <v>0</v>
      </c>
      <c r="BH1038" s="36">
        <f t="shared" si="2480"/>
        <v>0</v>
      </c>
      <c r="BI1038" s="36">
        <f t="shared" si="2481"/>
        <v>0</v>
      </c>
      <c r="BJ1038" s="36">
        <f t="shared" si="2482"/>
        <v>0</v>
      </c>
      <c r="BK1038" s="36">
        <f t="shared" si="2483"/>
        <v>0</v>
      </c>
      <c r="BL1038" s="68">
        <f>IF(OR(AT1038=0,E1038&gt;ProjTerm),0,VLOOKUP(D1038,'Life Events'!$AE$5:$AI$1206,5,FALSE))</f>
        <v>0</v>
      </c>
      <c r="BM1038" s="93">
        <f t="shared" si="2484"/>
        <v>0</v>
      </c>
      <c r="BN1038" s="93">
        <f t="shared" si="2485"/>
        <v>0</v>
      </c>
      <c r="BO1038" s="36">
        <f t="shared" si="2486"/>
        <v>0</v>
      </c>
      <c r="BP1038" s="36">
        <f t="shared" si="2487"/>
        <v>0</v>
      </c>
      <c r="BQ1038" s="36">
        <f t="shared" si="2488"/>
        <v>0</v>
      </c>
      <c r="BR1038" s="36">
        <f t="shared" si="2489"/>
        <v>154.78110000000001</v>
      </c>
      <c r="BS1038" s="36">
        <f t="shared" si="2490"/>
        <v>0</v>
      </c>
      <c r="BT1038" s="36">
        <f t="shared" si="2491"/>
        <v>0</v>
      </c>
      <c r="BU1038" s="70" cm="1">
        <f t="array" ref="BU1038">IF(AND(ActInt=1,$J1038=0),INDEX(Tbl_FwdNom,$B1038-IVP,MATCH(ValnDt,Tbl_FwdNom_Cols)),INDEX(Tbl_FwdNom,$B1038,MATCH(StartDt,Tbl_FwdNom_Cols)))</f>
        <v>8.2488027719999995</v>
      </c>
      <c r="BV1038" s="70" cm="1">
        <f t="array" ref="BV1038">INDEX(Tbl_FwdReal,$B1038,MATCH(StartDt,Tbl_FwdReal_Cols))</f>
        <v>2.5730685950000001</v>
      </c>
      <c r="BW1038" s="70" cm="1">
        <f t="array" ref="BW1038">IF(RunType&lt;&gt;"OPN",INDEX(Tbl_FwdReal,$B1038,MATCH(ValnDt,Tbl_FwdReal_Cols)),IF(AND($J1038=0,ActInt=1),INDEX(Tbl_FwdReal,$B1038-IVP,MATCH(ValnDt,Tbl_FwdReal_Cols)),-999))*$K1038</f>
        <v>0</v>
      </c>
      <c r="BX1038" s="70">
        <f t="shared" si="2492"/>
        <v>0</v>
      </c>
      <c r="BY1038" s="70">
        <f t="shared" si="2567"/>
        <v>8.2488027719999968E-2</v>
      </c>
      <c r="BZ1038" s="64">
        <f t="shared" si="2580"/>
        <v>6.6270390373959209E-3</v>
      </c>
      <c r="CA1038" s="70" cm="1">
        <f t="array" ref="CA1038">IF($J1038=1,CA1037*(1+INDEX(Tbl_CPI,$B1038,MATCH(IF(RunType="OPN",StartDt,ValnDt),Tbl_CPI_Cols))),0)</f>
        <v>0</v>
      </c>
      <c r="CB1038" s="70">
        <f t="shared" si="2568"/>
        <v>248.10356940239706</v>
      </c>
      <c r="CC1038" s="70">
        <f t="shared" si="2569"/>
        <v>232.19810150043412</v>
      </c>
      <c r="CD1038" s="36">
        <f t="shared" si="2493"/>
        <v>1176.2768825176158</v>
      </c>
      <c r="CE1038" s="36">
        <f t="shared" si="2494"/>
        <v>0</v>
      </c>
      <c r="CF1038" s="36">
        <f t="shared" si="2495"/>
        <v>0</v>
      </c>
      <c r="CG1038" s="36">
        <f t="shared" si="2496"/>
        <v>0</v>
      </c>
      <c r="CH1038" s="36">
        <f t="shared" si="2497"/>
        <v>0</v>
      </c>
      <c r="CI1038" s="36">
        <f t="shared" si="2498"/>
        <v>0</v>
      </c>
      <c r="CJ1038" s="36">
        <f t="shared" si="2499"/>
        <v>0</v>
      </c>
      <c r="CK1038" s="36">
        <f t="shared" si="2500"/>
        <v>0</v>
      </c>
      <c r="CL1038" s="36">
        <f t="shared" si="2501"/>
        <v>0</v>
      </c>
      <c r="CM1038" s="36">
        <f t="shared" si="2502"/>
        <v>0</v>
      </c>
      <c r="CN1038" s="36">
        <f t="shared" si="2503"/>
        <v>0</v>
      </c>
      <c r="CO1038" s="20">
        <f t="shared" si="2504"/>
        <v>120000</v>
      </c>
      <c r="CP1038" s="20">
        <f t="shared" si="2505"/>
        <v>2</v>
      </c>
      <c r="CQ1038" s="64" t="e">
        <f t="shared" si="2506"/>
        <v>#N/A</v>
      </c>
      <c r="CR1038" s="64" t="e">
        <f t="shared" si="2507"/>
        <v>#N/A</v>
      </c>
      <c r="CS1038" s="36" t="e">
        <f t="shared" si="2508"/>
        <v>#N/A</v>
      </c>
      <c r="CT1038" s="36">
        <f t="shared" si="2509"/>
        <v>0</v>
      </c>
      <c r="CU1038" s="36">
        <f t="shared" si="2510"/>
        <v>0</v>
      </c>
      <c r="CV1038" s="36">
        <f t="shared" si="2570"/>
        <v>0</v>
      </c>
      <c r="CW1038" s="36">
        <f t="shared" si="2511"/>
        <v>0</v>
      </c>
      <c r="CX1038" s="36">
        <f t="shared" si="2512"/>
        <v>0</v>
      </c>
      <c r="CY1038" s="36">
        <f t="shared" si="2513"/>
        <v>0</v>
      </c>
      <c r="CZ1038" s="36">
        <f t="shared" si="2571"/>
        <v>0</v>
      </c>
      <c r="DA1038" s="64">
        <f t="shared" si="2514"/>
        <v>6.6270390373959209E-3</v>
      </c>
      <c r="DB1038" s="70">
        <f t="shared" si="2572"/>
        <v>0.993416589481112</v>
      </c>
      <c r="DC1038" s="70">
        <f>PRODUCT($DB$8:DB1038)</f>
        <v>1.2465627143642274E-4</v>
      </c>
      <c r="DD1038" s="36">
        <f t="shared" si="2515"/>
        <v>0</v>
      </c>
      <c r="DE1038" s="36">
        <f t="shared" si="2516"/>
        <v>0</v>
      </c>
      <c r="DF1038" s="36">
        <f t="shared" si="2517"/>
        <v>0</v>
      </c>
      <c r="DG1038" s="36">
        <f t="shared" si="2518"/>
        <v>0</v>
      </c>
      <c r="DH1038" s="36">
        <f t="shared" si="2519"/>
        <v>0</v>
      </c>
      <c r="DI1038" s="36">
        <f t="shared" si="2520"/>
        <v>0</v>
      </c>
      <c r="DJ1038" s="36">
        <f t="shared" si="2521"/>
        <v>0</v>
      </c>
      <c r="DK1038" s="36">
        <f t="shared" si="2522"/>
        <v>0</v>
      </c>
      <c r="DL1038" s="36">
        <f t="shared" si="2523"/>
        <v>0</v>
      </c>
      <c r="DM1038" s="36">
        <f t="shared" si="2524"/>
        <v>0</v>
      </c>
      <c r="DN1038" s="36">
        <f t="shared" ca="1" si="2573"/>
        <v>4.6137290849905055E-12</v>
      </c>
      <c r="DO1038" s="64" cm="1">
        <f t="array" ref="DO1038">IFERROR(INDEX(Tbl_FwdNom,$B1038,MATCH(LIDt,Tbl_FwdNom_Cols,0)),0)</f>
        <v>7.4858187840000001</v>
      </c>
      <c r="DP1038" s="64">
        <f t="shared" ca="1" si="2574"/>
        <v>7.4245840520000002</v>
      </c>
      <c r="DQ1038" s="64">
        <f t="shared" ca="1" si="2525"/>
        <v>5.9860847311652421E-3</v>
      </c>
      <c r="DR1038" s="70">
        <f t="shared" ca="1" si="2526"/>
        <v>0.99404953525498818</v>
      </c>
      <c r="DS1038" s="70">
        <f ca="1">PRODUCT($DR$8:DR1038)</f>
        <v>5.2103763485782605E-4</v>
      </c>
      <c r="DT1038" s="36">
        <f t="shared" ca="1" si="2527"/>
        <v>0</v>
      </c>
      <c r="DU1038" s="36">
        <f t="shared" ca="1" si="2528"/>
        <v>0</v>
      </c>
      <c r="DV1038" s="36">
        <f t="shared" ca="1" si="2529"/>
        <v>0</v>
      </c>
      <c r="DW1038" s="36">
        <f t="shared" ca="1" si="2530"/>
        <v>0</v>
      </c>
      <c r="DX1038" s="36">
        <f t="shared" ca="1" si="2531"/>
        <v>0</v>
      </c>
      <c r="DY1038" s="36">
        <f t="shared" ca="1" si="2532"/>
        <v>0</v>
      </c>
      <c r="DZ1038" s="36">
        <f t="shared" ca="1" si="2533"/>
        <v>0</v>
      </c>
      <c r="EA1038" s="36">
        <f t="shared" ca="1" si="2534"/>
        <v>0</v>
      </c>
      <c r="EB1038" s="36">
        <f t="shared" ca="1" si="2535"/>
        <v>0</v>
      </c>
      <c r="EC1038" s="36">
        <f t="shared" ca="1" si="2536"/>
        <v>0</v>
      </c>
      <c r="ED1038" s="36">
        <f t="shared" ca="1" si="2537"/>
        <v>0</v>
      </c>
      <c r="EE1038" s="36">
        <f t="shared" ca="1" si="2575"/>
        <v>0</v>
      </c>
      <c r="EF1038" s="36">
        <f t="shared" ca="1" si="2538"/>
        <v>0</v>
      </c>
      <c r="EG1038" s="64"/>
      <c r="EH1038" s="64"/>
      <c r="EI1038" s="64"/>
      <c r="EJ1038" s="70"/>
      <c r="EK1038" s="70"/>
      <c r="EL1038" s="70"/>
      <c r="EM1038" s="70"/>
      <c r="EN1038" s="70"/>
      <c r="EO1038" s="36">
        <f t="shared" si="2539"/>
        <v>0</v>
      </c>
      <c r="EP1038" s="36">
        <f t="shared" si="2540"/>
        <v>0</v>
      </c>
      <c r="EQ1038" s="36">
        <f t="shared" si="2541"/>
        <v>0</v>
      </c>
      <c r="ER1038" s="36">
        <f t="shared" si="2542"/>
        <v>0</v>
      </c>
      <c r="ES1038" s="36">
        <f t="shared" si="2543"/>
        <v>0</v>
      </c>
      <c r="ET1038" s="36">
        <f t="shared" si="2544"/>
        <v>0</v>
      </c>
      <c r="EU1038" s="36">
        <f t="shared" si="2576"/>
        <v>0</v>
      </c>
      <c r="EV1038" s="36">
        <f t="shared" si="2545"/>
        <v>0</v>
      </c>
      <c r="EW1038" s="36">
        <f t="shared" si="2546"/>
        <v>0</v>
      </c>
      <c r="EX1038" s="36">
        <f t="shared" si="2577"/>
        <v>0</v>
      </c>
      <c r="EY1038" s="36">
        <f t="shared" si="2547"/>
        <v>0</v>
      </c>
      <c r="EZ1038" s="36">
        <f t="shared" si="2548"/>
        <v>0</v>
      </c>
      <c r="FA1038" s="36">
        <f t="shared" si="2549"/>
        <v>0</v>
      </c>
      <c r="FB1038" s="36">
        <f t="shared" si="2550"/>
        <v>0</v>
      </c>
      <c r="FC1038" s="36">
        <f t="shared" si="2578"/>
        <v>0</v>
      </c>
      <c r="FD1038" s="36">
        <f t="shared" si="2551"/>
        <v>0</v>
      </c>
      <c r="FE1038" s="36">
        <f t="shared" si="2552"/>
        <v>0</v>
      </c>
      <c r="FF1038" s="36">
        <f t="shared" si="2579"/>
        <v>0</v>
      </c>
      <c r="FG1038" s="36">
        <f t="shared" si="2553"/>
        <v>0</v>
      </c>
      <c r="FH1038" s="36">
        <f t="shared" si="2554"/>
        <v>0</v>
      </c>
      <c r="FI1038" s="36">
        <f t="shared" si="2555"/>
        <v>0</v>
      </c>
      <c r="FJ1038" s="36">
        <f t="shared" ca="1" si="2556"/>
        <v>0</v>
      </c>
      <c r="FK1038" s="36">
        <f t="shared" si="2557"/>
        <v>0</v>
      </c>
      <c r="FL1038" s="36">
        <f t="shared" si="2558"/>
        <v>0</v>
      </c>
      <c r="FM1038" s="36">
        <f t="shared" ca="1" si="2559"/>
        <v>0</v>
      </c>
      <c r="FN1038" s="36">
        <f t="shared" ca="1" si="2581"/>
        <v>0</v>
      </c>
    </row>
    <row r="1039" spans="2:170" x14ac:dyDescent="0.25">
      <c r="B1039" s="2">
        <v>1031</v>
      </c>
      <c r="C1039" s="2">
        <f t="shared" si="2435"/>
        <v>86</v>
      </c>
      <c r="D1039" s="2">
        <f t="shared" si="2431"/>
        <v>1055</v>
      </c>
      <c r="E1039" s="2">
        <f t="shared" si="2429"/>
        <v>88</v>
      </c>
      <c r="F1039" s="189">
        <f t="shared" si="2433"/>
        <v>77098</v>
      </c>
      <c r="G1039" s="2">
        <f t="shared" si="2432"/>
        <v>1</v>
      </c>
      <c r="H1039" s="187">
        <f t="shared" si="2436"/>
        <v>120.5</v>
      </c>
      <c r="I1039" s="186">
        <f t="shared" si="2430"/>
        <v>120</v>
      </c>
      <c r="J1039" s="2">
        <f t="shared" si="2437"/>
        <v>0</v>
      </c>
      <c r="K1039" s="2">
        <f t="shared" si="2438"/>
        <v>0</v>
      </c>
      <c r="L1039">
        <f t="shared" si="2439"/>
        <v>2</v>
      </c>
      <c r="M1039" s="190">
        <f t="shared" si="2560"/>
        <v>0</v>
      </c>
      <c r="N1039">
        <f t="shared" si="2440"/>
        <v>1</v>
      </c>
      <c r="O1039">
        <f t="shared" si="2441"/>
        <v>100</v>
      </c>
      <c r="P1039" s="58">
        <f t="shared" si="2442"/>
        <v>0</v>
      </c>
      <c r="Q1039" s="106">
        <f t="shared" si="2443"/>
        <v>0</v>
      </c>
      <c r="R1039" s="59">
        <f t="shared" si="2444"/>
        <v>0</v>
      </c>
      <c r="S1039" s="32">
        <f t="shared" si="2561"/>
        <v>0</v>
      </c>
      <c r="T1039">
        <f t="shared" si="2445"/>
        <v>1</v>
      </c>
      <c r="U1039" s="32">
        <f t="shared" si="2562"/>
        <v>0</v>
      </c>
      <c r="V1039">
        <f t="shared" si="2446"/>
        <v>1</v>
      </c>
      <c r="W1039">
        <f t="shared" si="2447"/>
        <v>100</v>
      </c>
      <c r="X1039" s="58">
        <f t="shared" si="2448"/>
        <v>0</v>
      </c>
      <c r="Y1039" s="58">
        <f t="shared" si="2449"/>
        <v>0</v>
      </c>
      <c r="Z1039" s="32">
        <f t="shared" si="2450"/>
        <v>0</v>
      </c>
      <c r="AA1039" s="32">
        <f t="shared" si="2451"/>
        <v>0</v>
      </c>
      <c r="AB1039" s="59">
        <f t="shared" si="2452"/>
        <v>0</v>
      </c>
      <c r="AC1039" s="59">
        <f t="shared" si="2453"/>
        <v>0</v>
      </c>
      <c r="AD1039">
        <f t="shared" si="2454"/>
        <v>1</v>
      </c>
      <c r="AE1039" s="59">
        <f t="shared" si="2455"/>
        <v>0</v>
      </c>
      <c r="AF1039" s="59">
        <f t="shared" si="2456"/>
        <v>0</v>
      </c>
      <c r="AG1039" s="59">
        <f t="shared" si="2457"/>
        <v>0</v>
      </c>
      <c r="AH1039">
        <f t="shared" si="2458"/>
        <v>1</v>
      </c>
      <c r="AI1039" s="59">
        <f t="shared" si="2459"/>
        <v>0</v>
      </c>
      <c r="AJ1039" s="59">
        <f t="shared" si="2460"/>
        <v>0</v>
      </c>
      <c r="AK1039" s="59">
        <f t="shared" si="2461"/>
        <v>0</v>
      </c>
      <c r="AL1039" s="59">
        <f t="shared" si="2462"/>
        <v>0</v>
      </c>
      <c r="AM1039" s="12">
        <f t="shared" si="2563"/>
        <v>0</v>
      </c>
      <c r="AN1039" s="12">
        <f t="shared" si="2564"/>
        <v>0</v>
      </c>
      <c r="AO1039" s="66">
        <f t="shared" si="2463"/>
        <v>0</v>
      </c>
      <c r="AP1039" s="66">
        <f t="shared" si="2464"/>
        <v>0</v>
      </c>
      <c r="AQ1039" s="59">
        <f t="shared" si="2465"/>
        <v>0</v>
      </c>
      <c r="AR1039" s="59">
        <f t="shared" si="2466"/>
        <v>0</v>
      </c>
      <c r="AS1039" s="59">
        <f t="shared" si="2467"/>
        <v>0</v>
      </c>
      <c r="AT1039" s="12">
        <f t="shared" si="2468"/>
        <v>0</v>
      </c>
      <c r="AU1039" s="59">
        <f t="shared" si="2565"/>
        <v>0</v>
      </c>
      <c r="AV1039" s="59">
        <f t="shared" si="2566"/>
        <v>0</v>
      </c>
      <c r="AW1039" s="70">
        <f t="shared" si="2469"/>
        <v>0</v>
      </c>
      <c r="AX1039" s="20">
        <f t="shared" si="2470"/>
        <v>200000</v>
      </c>
      <c r="AY1039" s="20">
        <f t="shared" si="2471"/>
        <v>0</v>
      </c>
      <c r="AZ1039" s="20">
        <f t="shared" si="2472"/>
        <v>0</v>
      </c>
      <c r="BA1039" s="20">
        <f t="shared" si="2473"/>
        <v>0</v>
      </c>
      <c r="BB1039" s="36">
        <f t="shared" si="2474"/>
        <v>0</v>
      </c>
      <c r="BC1039" s="36">
        <f t="shared" si="2475"/>
        <v>0</v>
      </c>
      <c r="BD1039" s="80">
        <f t="shared" si="2476"/>
        <v>0</v>
      </c>
      <c r="BE1039" s="36">
        <f t="shared" si="2477"/>
        <v>0</v>
      </c>
      <c r="BF1039" s="36">
        <f t="shared" si="2478"/>
        <v>0</v>
      </c>
      <c r="BG1039" s="36">
        <f t="shared" si="2479"/>
        <v>0</v>
      </c>
      <c r="BH1039" s="36">
        <f t="shared" si="2480"/>
        <v>0</v>
      </c>
      <c r="BI1039" s="36">
        <f t="shared" si="2481"/>
        <v>0</v>
      </c>
      <c r="BJ1039" s="36">
        <f t="shared" si="2482"/>
        <v>0</v>
      </c>
      <c r="BK1039" s="36">
        <f t="shared" si="2483"/>
        <v>0</v>
      </c>
      <c r="BL1039" s="68">
        <f>IF(OR(AT1039=0,E1039&gt;ProjTerm),0,VLOOKUP(D1039,'Life Events'!$AE$5:$AI$1206,5,FALSE))</f>
        <v>0</v>
      </c>
      <c r="BM1039" s="93">
        <f t="shared" si="2484"/>
        <v>0</v>
      </c>
      <c r="BN1039" s="93">
        <f t="shared" si="2485"/>
        <v>0</v>
      </c>
      <c r="BO1039" s="36">
        <f t="shared" si="2486"/>
        <v>0</v>
      </c>
      <c r="BP1039" s="36">
        <f t="shared" si="2487"/>
        <v>0</v>
      </c>
      <c r="BQ1039" s="36">
        <f t="shared" si="2488"/>
        <v>0</v>
      </c>
      <c r="BR1039" s="36">
        <f t="shared" si="2489"/>
        <v>154.78110000000001</v>
      </c>
      <c r="BS1039" s="36">
        <f t="shared" si="2490"/>
        <v>0</v>
      </c>
      <c r="BT1039" s="36">
        <f t="shared" si="2491"/>
        <v>0</v>
      </c>
      <c r="BU1039" s="70" cm="1">
        <f t="array" ref="BU1039">IF(AND(ActInt=1,$J1039=0),INDEX(Tbl_FwdNom,$B1039-IVP,MATCH(ValnDt,Tbl_FwdNom_Cols)),INDEX(Tbl_FwdNom,$B1039,MATCH(StartDt,Tbl_FwdNom_Cols)))</f>
        <v>8.2429252539999993</v>
      </c>
      <c r="BV1039" s="70" cm="1">
        <f t="array" ref="BV1039">INDEX(Tbl_FwdReal,$B1039,MATCH(StartDt,Tbl_FwdReal_Cols))</f>
        <v>2.5697149549999998</v>
      </c>
      <c r="BW1039" s="70" cm="1">
        <f t="array" ref="BW1039">IF(RunType&lt;&gt;"OPN",INDEX(Tbl_FwdReal,$B1039,MATCH(ValnDt,Tbl_FwdReal_Cols)),IF(AND($J1039=0,ActInt=1),INDEX(Tbl_FwdReal,$B1039-IVP,MATCH(ValnDt,Tbl_FwdReal_Cols)),-999))*$K1039</f>
        <v>0</v>
      </c>
      <c r="BX1039" s="70">
        <f t="shared" si="2492"/>
        <v>0</v>
      </c>
      <c r="BY1039" s="70">
        <f t="shared" si="2567"/>
        <v>8.2429252539999887E-2</v>
      </c>
      <c r="BZ1039" s="64">
        <f t="shared" si="2580"/>
        <v>6.6224842404598583E-3</v>
      </c>
      <c r="CA1039" s="70" cm="1">
        <f t="array" ref="CA1039">IF($J1039=1,CA1038*(1+INDEX(Tbl_CPI,$B1039,MATCH(IF(RunType="OPN",StartDt,ValnDt),Tbl_CPI_Cols))),0)</f>
        <v>0</v>
      </c>
      <c r="CB1039" s="70">
        <f t="shared" si="2568"/>
        <v>249.74663138076627</v>
      </c>
      <c r="CC1039" s="70">
        <f t="shared" si="2569"/>
        <v>232.19810150043412</v>
      </c>
      <c r="CD1039" s="36">
        <f t="shared" si="2493"/>
        <v>1176.2768825176158</v>
      </c>
      <c r="CE1039" s="36">
        <f t="shared" si="2494"/>
        <v>0</v>
      </c>
      <c r="CF1039" s="36">
        <f t="shared" si="2495"/>
        <v>0</v>
      </c>
      <c r="CG1039" s="36">
        <f t="shared" si="2496"/>
        <v>0</v>
      </c>
      <c r="CH1039" s="36">
        <f t="shared" si="2497"/>
        <v>0</v>
      </c>
      <c r="CI1039" s="36">
        <f t="shared" si="2498"/>
        <v>0</v>
      </c>
      <c r="CJ1039" s="36">
        <f t="shared" si="2499"/>
        <v>0</v>
      </c>
      <c r="CK1039" s="36">
        <f t="shared" si="2500"/>
        <v>0</v>
      </c>
      <c r="CL1039" s="36">
        <f t="shared" si="2501"/>
        <v>0</v>
      </c>
      <c r="CM1039" s="36">
        <f t="shared" si="2502"/>
        <v>0</v>
      </c>
      <c r="CN1039" s="36">
        <f t="shared" si="2503"/>
        <v>0</v>
      </c>
      <c r="CO1039" s="20">
        <f t="shared" si="2504"/>
        <v>120000</v>
      </c>
      <c r="CP1039" s="20">
        <f t="shared" si="2505"/>
        <v>2</v>
      </c>
      <c r="CQ1039" s="64" t="e">
        <f t="shared" si="2506"/>
        <v>#N/A</v>
      </c>
      <c r="CR1039" s="64" t="e">
        <f t="shared" si="2507"/>
        <v>#N/A</v>
      </c>
      <c r="CS1039" s="36" t="e">
        <f t="shared" si="2508"/>
        <v>#N/A</v>
      </c>
      <c r="CT1039" s="36">
        <f t="shared" si="2509"/>
        <v>0</v>
      </c>
      <c r="CU1039" s="36">
        <f t="shared" si="2510"/>
        <v>0</v>
      </c>
      <c r="CV1039" s="36">
        <f t="shared" si="2570"/>
        <v>0</v>
      </c>
      <c r="CW1039" s="36">
        <f t="shared" si="2511"/>
        <v>0</v>
      </c>
      <c r="CX1039" s="36">
        <f t="shared" si="2512"/>
        <v>0</v>
      </c>
      <c r="CY1039" s="36">
        <f t="shared" si="2513"/>
        <v>0</v>
      </c>
      <c r="CZ1039" s="36">
        <f t="shared" si="2571"/>
        <v>0</v>
      </c>
      <c r="DA1039" s="64">
        <f t="shared" si="2514"/>
        <v>6.6224842404598583E-3</v>
      </c>
      <c r="DB1039" s="70">
        <f t="shared" si="2572"/>
        <v>0.99342108452360189</v>
      </c>
      <c r="DC1039" s="70">
        <f>PRODUCT($DB$8:DB1039)</f>
        <v>1.2383616836303957E-4</v>
      </c>
      <c r="DD1039" s="36">
        <f t="shared" si="2515"/>
        <v>0</v>
      </c>
      <c r="DE1039" s="36">
        <f t="shared" si="2516"/>
        <v>0</v>
      </c>
      <c r="DF1039" s="36">
        <f t="shared" si="2517"/>
        <v>0</v>
      </c>
      <c r="DG1039" s="36">
        <f t="shared" si="2518"/>
        <v>0</v>
      </c>
      <c r="DH1039" s="36">
        <f t="shared" si="2519"/>
        <v>0</v>
      </c>
      <c r="DI1039" s="36">
        <f t="shared" si="2520"/>
        <v>0</v>
      </c>
      <c r="DJ1039" s="36">
        <f t="shared" si="2521"/>
        <v>0</v>
      </c>
      <c r="DK1039" s="36">
        <f t="shared" si="2522"/>
        <v>0</v>
      </c>
      <c r="DL1039" s="36">
        <f t="shared" si="2523"/>
        <v>0</v>
      </c>
      <c r="DM1039" s="36">
        <f t="shared" si="2524"/>
        <v>0</v>
      </c>
      <c r="DN1039" s="36">
        <f t="shared" ca="1" si="2573"/>
        <v>4.6137290849905055E-12</v>
      </c>
      <c r="DO1039" s="64" cm="1">
        <f t="array" ref="DO1039">IFERROR(INDEX(Tbl_FwdNom,$B1039,MATCH(LIDt,Tbl_FwdNom_Cols,0)),0)</f>
        <v>7.4841173479999998</v>
      </c>
      <c r="DP1039" s="64">
        <f t="shared" ca="1" si="2574"/>
        <v>7.4228835850000001</v>
      </c>
      <c r="DQ1039" s="64">
        <f t="shared" ca="1" si="2525"/>
        <v>5.9847577083012027E-3</v>
      </c>
      <c r="DR1039" s="70">
        <f t="shared" ca="1" si="2526"/>
        <v>0.99405084653376374</v>
      </c>
      <c r="DS1039" s="70">
        <f ca="1">PRODUCT($DR$8:DR1039)</f>
        <v>5.1793790200637204E-4</v>
      </c>
      <c r="DT1039" s="36">
        <f t="shared" ca="1" si="2527"/>
        <v>0</v>
      </c>
      <c r="DU1039" s="36">
        <f t="shared" ca="1" si="2528"/>
        <v>0</v>
      </c>
      <c r="DV1039" s="36">
        <f t="shared" ca="1" si="2529"/>
        <v>0</v>
      </c>
      <c r="DW1039" s="36">
        <f t="shared" ca="1" si="2530"/>
        <v>0</v>
      </c>
      <c r="DX1039" s="36">
        <f t="shared" ca="1" si="2531"/>
        <v>0</v>
      </c>
      <c r="DY1039" s="36">
        <f t="shared" ca="1" si="2532"/>
        <v>0</v>
      </c>
      <c r="DZ1039" s="36">
        <f t="shared" ca="1" si="2533"/>
        <v>0</v>
      </c>
      <c r="EA1039" s="36">
        <f t="shared" ca="1" si="2534"/>
        <v>0</v>
      </c>
      <c r="EB1039" s="36">
        <f t="shared" ca="1" si="2535"/>
        <v>0</v>
      </c>
      <c r="EC1039" s="36">
        <f t="shared" ca="1" si="2536"/>
        <v>0</v>
      </c>
      <c r="ED1039" s="36">
        <f t="shared" ca="1" si="2537"/>
        <v>0</v>
      </c>
      <c r="EE1039" s="36">
        <f t="shared" ca="1" si="2575"/>
        <v>0</v>
      </c>
      <c r="EF1039" s="36">
        <f t="shared" ca="1" si="2538"/>
        <v>0</v>
      </c>
      <c r="EG1039" s="64"/>
      <c r="EH1039" s="64"/>
      <c r="EI1039" s="64"/>
      <c r="EJ1039" s="70"/>
      <c r="EK1039" s="70"/>
      <c r="EL1039" s="70"/>
      <c r="EM1039" s="70"/>
      <c r="EN1039" s="70"/>
      <c r="EO1039" s="36">
        <f t="shared" si="2539"/>
        <v>0</v>
      </c>
      <c r="EP1039" s="36">
        <f t="shared" si="2540"/>
        <v>0</v>
      </c>
      <c r="EQ1039" s="36">
        <f t="shared" si="2541"/>
        <v>0</v>
      </c>
      <c r="ER1039" s="36">
        <f t="shared" si="2542"/>
        <v>0</v>
      </c>
      <c r="ES1039" s="36">
        <f t="shared" si="2543"/>
        <v>0</v>
      </c>
      <c r="ET1039" s="36">
        <f t="shared" si="2544"/>
        <v>0</v>
      </c>
      <c r="EU1039" s="36">
        <f t="shared" si="2576"/>
        <v>0</v>
      </c>
      <c r="EV1039" s="36">
        <f t="shared" si="2545"/>
        <v>0</v>
      </c>
      <c r="EW1039" s="36">
        <f t="shared" si="2546"/>
        <v>0</v>
      </c>
      <c r="EX1039" s="36">
        <f t="shared" si="2577"/>
        <v>0</v>
      </c>
      <c r="EY1039" s="36">
        <f t="shared" si="2547"/>
        <v>0</v>
      </c>
      <c r="EZ1039" s="36">
        <f t="shared" si="2548"/>
        <v>0</v>
      </c>
      <c r="FA1039" s="36">
        <f t="shared" si="2549"/>
        <v>0</v>
      </c>
      <c r="FB1039" s="36">
        <f t="shared" si="2550"/>
        <v>0</v>
      </c>
      <c r="FC1039" s="36">
        <f t="shared" si="2578"/>
        <v>0</v>
      </c>
      <c r="FD1039" s="36">
        <f t="shared" si="2551"/>
        <v>0</v>
      </c>
      <c r="FE1039" s="36">
        <f t="shared" si="2552"/>
        <v>0</v>
      </c>
      <c r="FF1039" s="36">
        <f t="shared" si="2579"/>
        <v>0</v>
      </c>
      <c r="FG1039" s="36">
        <f t="shared" si="2553"/>
        <v>0</v>
      </c>
      <c r="FH1039" s="36">
        <f t="shared" si="2554"/>
        <v>0</v>
      </c>
      <c r="FI1039" s="36">
        <f t="shared" si="2555"/>
        <v>0</v>
      </c>
      <c r="FJ1039" s="36">
        <f t="shared" ca="1" si="2556"/>
        <v>0</v>
      </c>
      <c r="FK1039" s="36">
        <f t="shared" si="2557"/>
        <v>0</v>
      </c>
      <c r="FL1039" s="36">
        <f t="shared" si="2558"/>
        <v>0</v>
      </c>
      <c r="FM1039" s="36">
        <f t="shared" ca="1" si="2559"/>
        <v>0</v>
      </c>
      <c r="FN1039" s="36">
        <f t="shared" ca="1" si="2581"/>
        <v>0</v>
      </c>
    </row>
    <row r="1040" spans="2:170" x14ac:dyDescent="0.25">
      <c r="B1040" s="2">
        <v>1032</v>
      </c>
      <c r="C1040" s="2">
        <f t="shared" si="2435"/>
        <v>86</v>
      </c>
      <c r="D1040" s="2">
        <f t="shared" si="2431"/>
        <v>1056</v>
      </c>
      <c r="E1040" s="2">
        <f t="shared" si="2429"/>
        <v>88</v>
      </c>
      <c r="F1040" s="189">
        <f t="shared" si="2433"/>
        <v>77126</v>
      </c>
      <c r="G1040" s="2">
        <f t="shared" si="2432"/>
        <v>2</v>
      </c>
      <c r="H1040" s="187">
        <f t="shared" si="2436"/>
        <v>120.58333333333334</v>
      </c>
      <c r="I1040" s="186">
        <f t="shared" si="2430"/>
        <v>120</v>
      </c>
      <c r="J1040" s="2">
        <f t="shared" si="2437"/>
        <v>0</v>
      </c>
      <c r="K1040" s="2">
        <f t="shared" si="2438"/>
        <v>0</v>
      </c>
      <c r="L1040">
        <f t="shared" si="2439"/>
        <v>2</v>
      </c>
      <c r="M1040" s="190">
        <f t="shared" si="2560"/>
        <v>0</v>
      </c>
      <c r="N1040">
        <f t="shared" si="2440"/>
        <v>1</v>
      </c>
      <c r="O1040">
        <f t="shared" si="2441"/>
        <v>100</v>
      </c>
      <c r="P1040" s="58">
        <f t="shared" si="2442"/>
        <v>0</v>
      </c>
      <c r="Q1040" s="106">
        <f t="shared" si="2443"/>
        <v>0</v>
      </c>
      <c r="R1040" s="59">
        <f t="shared" si="2444"/>
        <v>0</v>
      </c>
      <c r="S1040" s="32">
        <f t="shared" si="2561"/>
        <v>0</v>
      </c>
      <c r="T1040">
        <f t="shared" si="2445"/>
        <v>1</v>
      </c>
      <c r="U1040" s="32">
        <f t="shared" si="2562"/>
        <v>0</v>
      </c>
      <c r="V1040">
        <f t="shared" si="2446"/>
        <v>1</v>
      </c>
      <c r="W1040">
        <f t="shared" si="2447"/>
        <v>100</v>
      </c>
      <c r="X1040" s="58">
        <f t="shared" si="2448"/>
        <v>0</v>
      </c>
      <c r="Y1040" s="58">
        <f t="shared" si="2449"/>
        <v>0</v>
      </c>
      <c r="Z1040" s="32">
        <f t="shared" si="2450"/>
        <v>0</v>
      </c>
      <c r="AA1040" s="32">
        <f t="shared" si="2451"/>
        <v>0</v>
      </c>
      <c r="AB1040" s="59">
        <f t="shared" si="2452"/>
        <v>0</v>
      </c>
      <c r="AC1040" s="59">
        <f t="shared" si="2453"/>
        <v>0</v>
      </c>
      <c r="AD1040">
        <f t="shared" si="2454"/>
        <v>1</v>
      </c>
      <c r="AE1040" s="59">
        <f t="shared" si="2455"/>
        <v>0</v>
      </c>
      <c r="AF1040" s="59">
        <f t="shared" si="2456"/>
        <v>0</v>
      </c>
      <c r="AG1040" s="59">
        <f t="shared" si="2457"/>
        <v>0</v>
      </c>
      <c r="AH1040">
        <f t="shared" si="2458"/>
        <v>1</v>
      </c>
      <c r="AI1040" s="59">
        <f t="shared" si="2459"/>
        <v>0</v>
      </c>
      <c r="AJ1040" s="59">
        <f t="shared" si="2460"/>
        <v>0</v>
      </c>
      <c r="AK1040" s="59">
        <f t="shared" si="2461"/>
        <v>0</v>
      </c>
      <c r="AL1040" s="59">
        <f t="shared" si="2462"/>
        <v>0</v>
      </c>
      <c r="AM1040" s="12">
        <f t="shared" si="2563"/>
        <v>0</v>
      </c>
      <c r="AN1040" s="12">
        <f t="shared" si="2564"/>
        <v>0</v>
      </c>
      <c r="AO1040" s="66">
        <f t="shared" si="2463"/>
        <v>0</v>
      </c>
      <c r="AP1040" s="66">
        <f t="shared" si="2464"/>
        <v>0</v>
      </c>
      <c r="AQ1040" s="59">
        <f t="shared" si="2465"/>
        <v>0</v>
      </c>
      <c r="AR1040" s="59">
        <f t="shared" si="2466"/>
        <v>0</v>
      </c>
      <c r="AS1040" s="59">
        <f t="shared" si="2467"/>
        <v>0</v>
      </c>
      <c r="AT1040" s="12">
        <f t="shared" si="2468"/>
        <v>0</v>
      </c>
      <c r="AU1040" s="59">
        <f t="shared" si="2565"/>
        <v>0</v>
      </c>
      <c r="AV1040" s="59">
        <f t="shared" si="2566"/>
        <v>0</v>
      </c>
      <c r="AW1040" s="70">
        <f t="shared" si="2469"/>
        <v>0</v>
      </c>
      <c r="AX1040" s="20">
        <f t="shared" si="2470"/>
        <v>200000</v>
      </c>
      <c r="AY1040" s="20">
        <f t="shared" si="2471"/>
        <v>0</v>
      </c>
      <c r="AZ1040" s="20">
        <f t="shared" si="2472"/>
        <v>0</v>
      </c>
      <c r="BA1040" s="20">
        <f t="shared" si="2473"/>
        <v>0</v>
      </c>
      <c r="BB1040" s="36">
        <f t="shared" si="2474"/>
        <v>0</v>
      </c>
      <c r="BC1040" s="36">
        <f t="shared" si="2475"/>
        <v>0</v>
      </c>
      <c r="BD1040" s="80">
        <f t="shared" si="2476"/>
        <v>0</v>
      </c>
      <c r="BE1040" s="36">
        <f t="shared" si="2477"/>
        <v>0</v>
      </c>
      <c r="BF1040" s="36">
        <f t="shared" si="2478"/>
        <v>0</v>
      </c>
      <c r="BG1040" s="36">
        <f t="shared" si="2479"/>
        <v>0</v>
      </c>
      <c r="BH1040" s="36">
        <f t="shared" si="2480"/>
        <v>0</v>
      </c>
      <c r="BI1040" s="36">
        <f t="shared" si="2481"/>
        <v>0</v>
      </c>
      <c r="BJ1040" s="36">
        <f t="shared" si="2482"/>
        <v>0</v>
      </c>
      <c r="BK1040" s="36">
        <f t="shared" si="2483"/>
        <v>0</v>
      </c>
      <c r="BL1040" s="68">
        <f>IF(OR(AT1040=0,E1040&gt;ProjTerm),0,VLOOKUP(D1040,'Life Events'!$AE$5:$AI$1206,5,FALSE))</f>
        <v>0</v>
      </c>
      <c r="BM1040" s="93">
        <f t="shared" si="2484"/>
        <v>0</v>
      </c>
      <c r="BN1040" s="93">
        <f t="shared" si="2485"/>
        <v>0</v>
      </c>
      <c r="BO1040" s="36">
        <f t="shared" si="2486"/>
        <v>0</v>
      </c>
      <c r="BP1040" s="36">
        <f t="shared" si="2487"/>
        <v>0</v>
      </c>
      <c r="BQ1040" s="36">
        <f t="shared" si="2488"/>
        <v>0</v>
      </c>
      <c r="BR1040" s="36">
        <f t="shared" si="2489"/>
        <v>154.78110000000001</v>
      </c>
      <c r="BS1040" s="36">
        <f t="shared" si="2490"/>
        <v>0</v>
      </c>
      <c r="BT1040" s="36">
        <f t="shared" si="2491"/>
        <v>0</v>
      </c>
      <c r="BU1040" s="70" cm="1">
        <f t="array" ref="BU1040">IF(AND(ActInt=1,$J1040=0),INDEX(Tbl_FwdNom,$B1040-IVP,MATCH(ValnDt,Tbl_FwdNom_Cols)),INDEX(Tbl_FwdNom,$B1040,MATCH(StartDt,Tbl_FwdNom_Cols)))</f>
        <v>8.2370480550000007</v>
      </c>
      <c r="BV1040" s="70" cm="1">
        <f t="array" ref="BV1040">INDEX(Tbl_FwdReal,$B1040,MATCH(StartDt,Tbl_FwdReal_Cols))</f>
        <v>2.5663614250000002</v>
      </c>
      <c r="BW1040" s="70" cm="1">
        <f t="array" ref="BW1040">IF(RunType&lt;&gt;"OPN",INDEX(Tbl_FwdReal,$B1040,MATCH(ValnDt,Tbl_FwdReal_Cols)),IF(AND($J1040=0,ActInt=1),INDEX(Tbl_FwdReal,$B1040-IVP,MATCH(ValnDt,Tbl_FwdReal_Cols)),-999))*$K1040</f>
        <v>0</v>
      </c>
      <c r="BX1040" s="70">
        <f t="shared" si="2492"/>
        <v>0</v>
      </c>
      <c r="BY1040" s="70">
        <f t="shared" si="2567"/>
        <v>8.2370480550000069E-2</v>
      </c>
      <c r="BZ1040" s="64">
        <f t="shared" si="2580"/>
        <v>6.6179294640340558E-3</v>
      </c>
      <c r="CA1040" s="70" cm="1">
        <f t="array" ref="CA1040">IF($J1040=1,CA1039*(1+INDEX(Tbl_CPI,$B1040,MATCH(IF(RunType="OPN",StartDt,ValnDt),Tbl_CPI_Cols))),0)</f>
        <v>0</v>
      </c>
      <c r="CB1040" s="70">
        <f t="shared" si="2568"/>
        <v>251.39943697112429</v>
      </c>
      <c r="CC1040" s="70">
        <f t="shared" si="2569"/>
        <v>251.39943697112429</v>
      </c>
      <c r="CD1040" s="36">
        <f t="shared" si="2493"/>
        <v>1176.2768825176158</v>
      </c>
      <c r="CE1040" s="36">
        <f t="shared" si="2494"/>
        <v>0</v>
      </c>
      <c r="CF1040" s="36">
        <f t="shared" si="2495"/>
        <v>0</v>
      </c>
      <c r="CG1040" s="36">
        <f t="shared" si="2496"/>
        <v>0</v>
      </c>
      <c r="CH1040" s="36">
        <f t="shared" si="2497"/>
        <v>0</v>
      </c>
      <c r="CI1040" s="36">
        <f t="shared" si="2498"/>
        <v>0</v>
      </c>
      <c r="CJ1040" s="36">
        <f t="shared" si="2499"/>
        <v>0</v>
      </c>
      <c r="CK1040" s="36">
        <f t="shared" si="2500"/>
        <v>0</v>
      </c>
      <c r="CL1040" s="36">
        <f t="shared" si="2501"/>
        <v>0</v>
      </c>
      <c r="CM1040" s="36">
        <f t="shared" si="2502"/>
        <v>0</v>
      </c>
      <c r="CN1040" s="36">
        <f t="shared" si="2503"/>
        <v>0</v>
      </c>
      <c r="CO1040" s="20">
        <f t="shared" si="2504"/>
        <v>120000</v>
      </c>
      <c r="CP1040" s="20">
        <f t="shared" si="2505"/>
        <v>2</v>
      </c>
      <c r="CQ1040" s="64" t="e">
        <f t="shared" si="2506"/>
        <v>#N/A</v>
      </c>
      <c r="CR1040" s="64" t="e">
        <f t="shared" si="2507"/>
        <v>#N/A</v>
      </c>
      <c r="CS1040" s="36" t="e">
        <f t="shared" si="2508"/>
        <v>#N/A</v>
      </c>
      <c r="CT1040" s="36">
        <f t="shared" si="2509"/>
        <v>0</v>
      </c>
      <c r="CU1040" s="36">
        <f t="shared" si="2510"/>
        <v>0</v>
      </c>
      <c r="CV1040" s="36">
        <f t="shared" si="2570"/>
        <v>0</v>
      </c>
      <c r="CW1040" s="36">
        <f t="shared" si="2511"/>
        <v>0</v>
      </c>
      <c r="CX1040" s="36">
        <f t="shared" si="2512"/>
        <v>0</v>
      </c>
      <c r="CY1040" s="36">
        <f t="shared" si="2513"/>
        <v>0</v>
      </c>
      <c r="CZ1040" s="36">
        <f t="shared" si="2571"/>
        <v>0</v>
      </c>
      <c r="DA1040" s="64">
        <f t="shared" si="2514"/>
        <v>6.6179294640340558E-3</v>
      </c>
      <c r="DB1040" s="70">
        <f t="shared" si="2572"/>
        <v>0.99342557958652922</v>
      </c>
      <c r="DC1040" s="70">
        <f>PRODUCT($DB$8:DB1040)</f>
        <v>1.230220173298276E-4</v>
      </c>
      <c r="DD1040" s="36">
        <f t="shared" si="2515"/>
        <v>0</v>
      </c>
      <c r="DE1040" s="36">
        <f t="shared" si="2516"/>
        <v>0</v>
      </c>
      <c r="DF1040" s="36">
        <f t="shared" si="2517"/>
        <v>0</v>
      </c>
      <c r="DG1040" s="36">
        <f t="shared" si="2518"/>
        <v>0</v>
      </c>
      <c r="DH1040" s="36">
        <f t="shared" si="2519"/>
        <v>0</v>
      </c>
      <c r="DI1040" s="36">
        <f t="shared" si="2520"/>
        <v>0</v>
      </c>
      <c r="DJ1040" s="36">
        <f t="shared" si="2521"/>
        <v>0</v>
      </c>
      <c r="DK1040" s="36">
        <f t="shared" si="2522"/>
        <v>0</v>
      </c>
      <c r="DL1040" s="36">
        <f t="shared" si="2523"/>
        <v>0</v>
      </c>
      <c r="DM1040" s="36">
        <f t="shared" si="2524"/>
        <v>0</v>
      </c>
      <c r="DN1040" s="36">
        <f t="shared" ca="1" si="2573"/>
        <v>4.6137290849905055E-12</v>
      </c>
      <c r="DO1040" s="64" cm="1">
        <f t="array" ref="DO1040">IFERROR(INDEX(Tbl_FwdNom,$B1040,MATCH(LIDt,Tbl_FwdNom_Cols,0)),0)</f>
        <v>7.482415939</v>
      </c>
      <c r="DP1040" s="64">
        <f t="shared" ca="1" si="2574"/>
        <v>7.4211831449999996</v>
      </c>
      <c r="DQ1040" s="64">
        <f t="shared" ca="1" si="2525"/>
        <v>5.9834306872517118E-3</v>
      </c>
      <c r="DR1040" s="70">
        <f t="shared" ca="1" si="2526"/>
        <v>0.99405215781420575</v>
      </c>
      <c r="DS1040" s="70">
        <f ca="1">PRODUCT($DR$8:DR1040)</f>
        <v>5.1485728910319675E-4</v>
      </c>
      <c r="DT1040" s="36">
        <f t="shared" ca="1" si="2527"/>
        <v>0</v>
      </c>
      <c r="DU1040" s="36">
        <f t="shared" ca="1" si="2528"/>
        <v>0</v>
      </c>
      <c r="DV1040" s="36">
        <f t="shared" ca="1" si="2529"/>
        <v>0</v>
      </c>
      <c r="DW1040" s="36">
        <f t="shared" ca="1" si="2530"/>
        <v>0</v>
      </c>
      <c r="DX1040" s="36">
        <f t="shared" ca="1" si="2531"/>
        <v>0</v>
      </c>
      <c r="DY1040" s="36">
        <f t="shared" ca="1" si="2532"/>
        <v>0</v>
      </c>
      <c r="DZ1040" s="36">
        <f t="shared" ca="1" si="2533"/>
        <v>0</v>
      </c>
      <c r="EA1040" s="36">
        <f t="shared" ca="1" si="2534"/>
        <v>0</v>
      </c>
      <c r="EB1040" s="36">
        <f t="shared" ca="1" si="2535"/>
        <v>0</v>
      </c>
      <c r="EC1040" s="36">
        <f t="shared" ca="1" si="2536"/>
        <v>0</v>
      </c>
      <c r="ED1040" s="36">
        <f t="shared" ca="1" si="2537"/>
        <v>0</v>
      </c>
      <c r="EE1040" s="36">
        <f t="shared" ca="1" si="2575"/>
        <v>0</v>
      </c>
      <c r="EF1040" s="36">
        <f t="shared" ca="1" si="2538"/>
        <v>0</v>
      </c>
      <c r="EG1040" s="64"/>
      <c r="EH1040" s="64"/>
      <c r="EI1040" s="64"/>
      <c r="EJ1040" s="70"/>
      <c r="EK1040" s="70"/>
      <c r="EL1040" s="70"/>
      <c r="EM1040" s="70"/>
      <c r="EN1040" s="70"/>
      <c r="EO1040" s="36">
        <f t="shared" si="2539"/>
        <v>0</v>
      </c>
      <c r="EP1040" s="36">
        <f t="shared" si="2540"/>
        <v>0</v>
      </c>
      <c r="EQ1040" s="36">
        <f t="shared" si="2541"/>
        <v>0</v>
      </c>
      <c r="ER1040" s="36">
        <f t="shared" si="2542"/>
        <v>0</v>
      </c>
      <c r="ES1040" s="36">
        <f t="shared" si="2543"/>
        <v>0</v>
      </c>
      <c r="ET1040" s="36">
        <f t="shared" si="2544"/>
        <v>0</v>
      </c>
      <c r="EU1040" s="36">
        <f t="shared" si="2576"/>
        <v>0</v>
      </c>
      <c r="EV1040" s="36">
        <f t="shared" si="2545"/>
        <v>0</v>
      </c>
      <c r="EW1040" s="36">
        <f t="shared" si="2546"/>
        <v>0</v>
      </c>
      <c r="EX1040" s="36">
        <f t="shared" si="2577"/>
        <v>0</v>
      </c>
      <c r="EY1040" s="36">
        <f t="shared" si="2547"/>
        <v>0</v>
      </c>
      <c r="EZ1040" s="36">
        <f t="shared" si="2548"/>
        <v>0</v>
      </c>
      <c r="FA1040" s="36">
        <f t="shared" si="2549"/>
        <v>0</v>
      </c>
      <c r="FB1040" s="36">
        <f t="shared" si="2550"/>
        <v>0</v>
      </c>
      <c r="FC1040" s="36">
        <f t="shared" si="2578"/>
        <v>0</v>
      </c>
      <c r="FD1040" s="36">
        <f t="shared" si="2551"/>
        <v>0</v>
      </c>
      <c r="FE1040" s="36">
        <f t="shared" si="2552"/>
        <v>0</v>
      </c>
      <c r="FF1040" s="36">
        <f t="shared" si="2579"/>
        <v>0</v>
      </c>
      <c r="FG1040" s="36">
        <f t="shared" si="2553"/>
        <v>0</v>
      </c>
      <c r="FH1040" s="36">
        <f t="shared" si="2554"/>
        <v>0</v>
      </c>
      <c r="FI1040" s="36">
        <f t="shared" si="2555"/>
        <v>0</v>
      </c>
      <c r="FJ1040" s="36">
        <f t="shared" ca="1" si="2556"/>
        <v>0</v>
      </c>
      <c r="FK1040" s="36">
        <f t="shared" si="2557"/>
        <v>0</v>
      </c>
      <c r="FL1040" s="36">
        <f t="shared" si="2558"/>
        <v>0</v>
      </c>
      <c r="FM1040" s="36">
        <f t="shared" ca="1" si="2559"/>
        <v>0</v>
      </c>
      <c r="FN1040" s="36">
        <f t="shared" ca="1" si="2581"/>
        <v>0</v>
      </c>
    </row>
    <row r="1041" spans="2:170" x14ac:dyDescent="0.25">
      <c r="B1041" s="2">
        <v>1033</v>
      </c>
      <c r="C1041" s="2">
        <f t="shared" si="2435"/>
        <v>87</v>
      </c>
      <c r="D1041" s="2">
        <f t="shared" si="2431"/>
        <v>1057</v>
      </c>
      <c r="E1041" s="2">
        <f t="shared" si="2429"/>
        <v>89</v>
      </c>
      <c r="F1041" s="189">
        <f t="shared" si="2433"/>
        <v>77157</v>
      </c>
      <c r="G1041" s="2">
        <f t="shared" si="2432"/>
        <v>3</v>
      </c>
      <c r="H1041" s="187">
        <f t="shared" si="2436"/>
        <v>120.66666666666666</v>
      </c>
      <c r="I1041" s="186">
        <f t="shared" si="2430"/>
        <v>120</v>
      </c>
      <c r="J1041" s="2">
        <f t="shared" si="2437"/>
        <v>0</v>
      </c>
      <c r="K1041" s="2">
        <f t="shared" si="2438"/>
        <v>0</v>
      </c>
      <c r="L1041">
        <f t="shared" si="2439"/>
        <v>2</v>
      </c>
      <c r="M1041" s="190">
        <f t="shared" si="2560"/>
        <v>0</v>
      </c>
      <c r="N1041">
        <f t="shared" si="2440"/>
        <v>1</v>
      </c>
      <c r="O1041">
        <f t="shared" si="2441"/>
        <v>100</v>
      </c>
      <c r="P1041" s="58">
        <f t="shared" si="2442"/>
        <v>0</v>
      </c>
      <c r="Q1041" s="106">
        <f t="shared" si="2443"/>
        <v>0</v>
      </c>
      <c r="R1041" s="59">
        <f t="shared" si="2444"/>
        <v>0</v>
      </c>
      <c r="S1041" s="32">
        <f t="shared" si="2561"/>
        <v>0</v>
      </c>
      <c r="T1041">
        <f t="shared" si="2445"/>
        <v>1</v>
      </c>
      <c r="U1041" s="32">
        <f t="shared" si="2562"/>
        <v>0</v>
      </c>
      <c r="V1041">
        <f t="shared" si="2446"/>
        <v>1</v>
      </c>
      <c r="W1041">
        <f t="shared" si="2447"/>
        <v>100</v>
      </c>
      <c r="X1041" s="58">
        <f t="shared" si="2448"/>
        <v>0</v>
      </c>
      <c r="Y1041" s="58">
        <f t="shared" si="2449"/>
        <v>0</v>
      </c>
      <c r="Z1041" s="32">
        <f t="shared" si="2450"/>
        <v>0</v>
      </c>
      <c r="AA1041" s="32">
        <f t="shared" si="2451"/>
        <v>0</v>
      </c>
      <c r="AB1041" s="59">
        <f t="shared" si="2452"/>
        <v>0</v>
      </c>
      <c r="AC1041" s="59">
        <f t="shared" si="2453"/>
        <v>0</v>
      </c>
      <c r="AD1041">
        <f t="shared" si="2454"/>
        <v>1</v>
      </c>
      <c r="AE1041" s="59">
        <f t="shared" si="2455"/>
        <v>0</v>
      </c>
      <c r="AF1041" s="59">
        <f t="shared" si="2456"/>
        <v>0</v>
      </c>
      <c r="AG1041" s="59">
        <f t="shared" si="2457"/>
        <v>0</v>
      </c>
      <c r="AH1041">
        <f t="shared" si="2458"/>
        <v>1</v>
      </c>
      <c r="AI1041" s="59">
        <f t="shared" si="2459"/>
        <v>0</v>
      </c>
      <c r="AJ1041" s="59">
        <f t="shared" si="2460"/>
        <v>0</v>
      </c>
      <c r="AK1041" s="59">
        <f t="shared" si="2461"/>
        <v>0</v>
      </c>
      <c r="AL1041" s="59">
        <f t="shared" si="2462"/>
        <v>0</v>
      </c>
      <c r="AM1041" s="12">
        <f t="shared" si="2563"/>
        <v>0</v>
      </c>
      <c r="AN1041" s="12">
        <f t="shared" si="2564"/>
        <v>0</v>
      </c>
      <c r="AO1041" s="66">
        <f t="shared" si="2463"/>
        <v>0</v>
      </c>
      <c r="AP1041" s="66">
        <f t="shared" si="2464"/>
        <v>0</v>
      </c>
      <c r="AQ1041" s="59">
        <f t="shared" si="2465"/>
        <v>0</v>
      </c>
      <c r="AR1041" s="59">
        <f t="shared" si="2466"/>
        <v>0</v>
      </c>
      <c r="AS1041" s="59">
        <f t="shared" si="2467"/>
        <v>0</v>
      </c>
      <c r="AT1041" s="12">
        <f t="shared" si="2468"/>
        <v>0</v>
      </c>
      <c r="AU1041" s="59">
        <f t="shared" si="2565"/>
        <v>0</v>
      </c>
      <c r="AV1041" s="59">
        <f t="shared" si="2566"/>
        <v>0</v>
      </c>
      <c r="AW1041" s="70">
        <f t="shared" si="2469"/>
        <v>0</v>
      </c>
      <c r="AX1041" s="20">
        <f t="shared" si="2470"/>
        <v>200000</v>
      </c>
      <c r="AY1041" s="20">
        <f t="shared" si="2471"/>
        <v>0</v>
      </c>
      <c r="AZ1041" s="20">
        <f t="shared" si="2472"/>
        <v>0</v>
      </c>
      <c r="BA1041" s="20">
        <f t="shared" si="2473"/>
        <v>0</v>
      </c>
      <c r="BB1041" s="36">
        <f t="shared" si="2474"/>
        <v>0</v>
      </c>
      <c r="BC1041" s="36">
        <f t="shared" si="2475"/>
        <v>0</v>
      </c>
      <c r="BD1041" s="80">
        <f t="shared" si="2476"/>
        <v>0</v>
      </c>
      <c r="BE1041" s="36">
        <f t="shared" si="2477"/>
        <v>0</v>
      </c>
      <c r="BF1041" s="36">
        <f t="shared" si="2478"/>
        <v>0</v>
      </c>
      <c r="BG1041" s="36">
        <f t="shared" si="2479"/>
        <v>0</v>
      </c>
      <c r="BH1041" s="36">
        <f t="shared" si="2480"/>
        <v>0</v>
      </c>
      <c r="BI1041" s="36">
        <f t="shared" si="2481"/>
        <v>0</v>
      </c>
      <c r="BJ1041" s="36">
        <f t="shared" si="2482"/>
        <v>0</v>
      </c>
      <c r="BK1041" s="36">
        <f t="shared" si="2483"/>
        <v>0</v>
      </c>
      <c r="BL1041" s="68">
        <f>IF(OR(AT1041=0,E1041&gt;ProjTerm),0,VLOOKUP(D1041,'Life Events'!$AE$5:$AI$1206,5,FALSE))</f>
        <v>0</v>
      </c>
      <c r="BM1041" s="93">
        <f t="shared" si="2484"/>
        <v>0</v>
      </c>
      <c r="BN1041" s="93">
        <f t="shared" si="2485"/>
        <v>0</v>
      </c>
      <c r="BO1041" s="36">
        <f t="shared" si="2486"/>
        <v>0</v>
      </c>
      <c r="BP1041" s="36">
        <f t="shared" si="2487"/>
        <v>0</v>
      </c>
      <c r="BQ1041" s="36">
        <f t="shared" si="2488"/>
        <v>0</v>
      </c>
      <c r="BR1041" s="36">
        <f t="shared" si="2489"/>
        <v>154.78110000000001</v>
      </c>
      <c r="BS1041" s="36">
        <f t="shared" si="2490"/>
        <v>0</v>
      </c>
      <c r="BT1041" s="36">
        <f t="shared" si="2491"/>
        <v>0</v>
      </c>
      <c r="BU1041" s="70" cm="1">
        <f t="array" ref="BU1041">IF(AND(ActInt=1,$J1041=0),INDEX(Tbl_FwdNom,$B1041-IVP,MATCH(ValnDt,Tbl_FwdNom_Cols)),INDEX(Tbl_FwdNom,$B1041,MATCH(StartDt,Tbl_FwdNom_Cols)))</f>
        <v>8.2311711750000001</v>
      </c>
      <c r="BV1041" s="70" cm="1">
        <f t="array" ref="BV1041">INDEX(Tbl_FwdReal,$B1041,MATCH(StartDt,Tbl_FwdReal_Cols))</f>
        <v>2.5630080039999998</v>
      </c>
      <c r="BW1041" s="70" cm="1">
        <f t="array" ref="BW1041">IF(RunType&lt;&gt;"OPN",INDEX(Tbl_FwdReal,$B1041,MATCH(ValnDt,Tbl_FwdReal_Cols)),IF(AND($J1041=0,ActInt=1),INDEX(Tbl_FwdReal,$B1041-IVP,MATCH(ValnDt,Tbl_FwdReal_Cols)),-999))*$K1041</f>
        <v>0</v>
      </c>
      <c r="BX1041" s="70">
        <f t="shared" si="2492"/>
        <v>0</v>
      </c>
      <c r="BY1041" s="70">
        <f t="shared" si="2567"/>
        <v>8.2311711750000072E-2</v>
      </c>
      <c r="BZ1041" s="64">
        <f t="shared" si="2580"/>
        <v>6.6133747081318361E-3</v>
      </c>
      <c r="CA1041" s="70" cm="1">
        <f t="array" ref="CA1041">IF($J1041=1,CA1040*(1+INDEX(Tbl_CPI,$B1041,MATCH(IF(RunType="OPN",StartDt,ValnDt),Tbl_CPI_Cols))),0)</f>
        <v>0</v>
      </c>
      <c r="CB1041" s="70">
        <f t="shared" si="2568"/>
        <v>253.06203564922771</v>
      </c>
      <c r="CC1041" s="70">
        <f t="shared" si="2569"/>
        <v>251.39943697112429</v>
      </c>
      <c r="CD1041" s="36">
        <f t="shared" si="2493"/>
        <v>1273.5476477895536</v>
      </c>
      <c r="CE1041" s="36">
        <f t="shared" si="2494"/>
        <v>0</v>
      </c>
      <c r="CF1041" s="36">
        <f t="shared" si="2495"/>
        <v>0</v>
      </c>
      <c r="CG1041" s="36">
        <f t="shared" si="2496"/>
        <v>0</v>
      </c>
      <c r="CH1041" s="36">
        <f t="shared" si="2497"/>
        <v>0</v>
      </c>
      <c r="CI1041" s="36">
        <f t="shared" si="2498"/>
        <v>0</v>
      </c>
      <c r="CJ1041" s="36">
        <f t="shared" si="2499"/>
        <v>0</v>
      </c>
      <c r="CK1041" s="36">
        <f t="shared" si="2500"/>
        <v>0</v>
      </c>
      <c r="CL1041" s="36">
        <f t="shared" si="2501"/>
        <v>0</v>
      </c>
      <c r="CM1041" s="36">
        <f t="shared" si="2502"/>
        <v>0</v>
      </c>
      <c r="CN1041" s="36">
        <f t="shared" si="2503"/>
        <v>0</v>
      </c>
      <c r="CO1041" s="20">
        <f t="shared" si="2504"/>
        <v>120000</v>
      </c>
      <c r="CP1041" s="20">
        <f t="shared" si="2505"/>
        <v>2</v>
      </c>
      <c r="CQ1041" s="64" t="e">
        <f t="shared" si="2506"/>
        <v>#N/A</v>
      </c>
      <c r="CR1041" s="64" t="e">
        <f t="shared" si="2507"/>
        <v>#N/A</v>
      </c>
      <c r="CS1041" s="36" t="e">
        <f t="shared" si="2508"/>
        <v>#N/A</v>
      </c>
      <c r="CT1041" s="36">
        <f t="shared" si="2509"/>
        <v>0</v>
      </c>
      <c r="CU1041" s="36">
        <f t="shared" si="2510"/>
        <v>0</v>
      </c>
      <c r="CV1041" s="36">
        <f t="shared" si="2570"/>
        <v>0</v>
      </c>
      <c r="CW1041" s="36">
        <f t="shared" si="2511"/>
        <v>0</v>
      </c>
      <c r="CX1041" s="36">
        <f t="shared" si="2512"/>
        <v>0</v>
      </c>
      <c r="CY1041" s="36">
        <f t="shared" si="2513"/>
        <v>0</v>
      </c>
      <c r="CZ1041" s="36">
        <f t="shared" si="2571"/>
        <v>0</v>
      </c>
      <c r="DA1041" s="64">
        <f t="shared" si="2514"/>
        <v>6.6133747081318361E-3</v>
      </c>
      <c r="DB1041" s="70">
        <f t="shared" si="2572"/>
        <v>0.99343007466988065</v>
      </c>
      <c r="DC1041" s="70">
        <f>PRODUCT($DB$8:DB1041)</f>
        <v>1.2221377186200999E-4</v>
      </c>
      <c r="DD1041" s="36">
        <f t="shared" si="2515"/>
        <v>0</v>
      </c>
      <c r="DE1041" s="36">
        <f t="shared" si="2516"/>
        <v>0</v>
      </c>
      <c r="DF1041" s="36">
        <f t="shared" si="2517"/>
        <v>0</v>
      </c>
      <c r="DG1041" s="36">
        <f t="shared" si="2518"/>
        <v>0</v>
      </c>
      <c r="DH1041" s="36">
        <f t="shared" si="2519"/>
        <v>0</v>
      </c>
      <c r="DI1041" s="36">
        <f t="shared" si="2520"/>
        <v>0</v>
      </c>
      <c r="DJ1041" s="36">
        <f t="shared" si="2521"/>
        <v>0</v>
      </c>
      <c r="DK1041" s="36">
        <f t="shared" si="2522"/>
        <v>0</v>
      </c>
      <c r="DL1041" s="36">
        <f t="shared" si="2523"/>
        <v>0</v>
      </c>
      <c r="DM1041" s="36">
        <f t="shared" si="2524"/>
        <v>0</v>
      </c>
      <c r="DN1041" s="36">
        <f t="shared" ca="1" si="2573"/>
        <v>4.6137290849905055E-12</v>
      </c>
      <c r="DO1041" s="64" cm="1">
        <f t="array" ref="DO1041">IFERROR(INDEX(Tbl_FwdNom,$B1041,MATCH(LIDt,Tbl_FwdNom_Cols,0)),0)</f>
        <v>7.4807145569999998</v>
      </c>
      <c r="DP1041" s="64">
        <f t="shared" ca="1" si="2574"/>
        <v>0</v>
      </c>
      <c r="DQ1041" s="64">
        <f t="shared" ca="1" si="2525"/>
        <v>0</v>
      </c>
      <c r="DR1041" s="70">
        <f t="shared" ca="1" si="2526"/>
        <v>1</v>
      </c>
      <c r="DS1041" s="70">
        <f ca="1">PRODUCT($DR$8:DR1041)</f>
        <v>5.1485728910319675E-4</v>
      </c>
      <c r="DT1041" s="36">
        <f t="shared" ca="1" si="2527"/>
        <v>0</v>
      </c>
      <c r="DU1041" s="36">
        <f t="shared" ca="1" si="2528"/>
        <v>0</v>
      </c>
      <c r="DV1041" s="36">
        <f t="shared" ca="1" si="2529"/>
        <v>0</v>
      </c>
      <c r="DW1041" s="36">
        <f t="shared" ca="1" si="2530"/>
        <v>0</v>
      </c>
      <c r="DX1041" s="36">
        <f t="shared" ca="1" si="2531"/>
        <v>0</v>
      </c>
      <c r="DY1041" s="36">
        <f t="shared" ca="1" si="2532"/>
        <v>0</v>
      </c>
      <c r="DZ1041" s="36">
        <f t="shared" ca="1" si="2533"/>
        <v>0</v>
      </c>
      <c r="EA1041" s="36">
        <f t="shared" ca="1" si="2534"/>
        <v>0</v>
      </c>
      <c r="EB1041" s="36">
        <f t="shared" ca="1" si="2535"/>
        <v>0</v>
      </c>
      <c r="EC1041" s="36">
        <f t="shared" ca="1" si="2536"/>
        <v>0</v>
      </c>
      <c r="ED1041" s="36">
        <f t="shared" ca="1" si="2537"/>
        <v>0</v>
      </c>
      <c r="EE1041" s="36">
        <f t="shared" ca="1" si="2575"/>
        <v>0</v>
      </c>
      <c r="EF1041" s="36">
        <f t="shared" ca="1" si="2538"/>
        <v>0</v>
      </c>
      <c r="EG1041" s="64"/>
      <c r="EH1041" s="64"/>
      <c r="EI1041" s="64"/>
      <c r="EJ1041" s="70"/>
      <c r="EK1041" s="70"/>
      <c r="EL1041" s="70"/>
      <c r="EM1041" s="70"/>
      <c r="EN1041" s="70"/>
      <c r="EO1041" s="36">
        <f t="shared" si="2539"/>
        <v>0</v>
      </c>
      <c r="EP1041" s="36">
        <f t="shared" si="2540"/>
        <v>0</v>
      </c>
      <c r="EQ1041" s="36">
        <f t="shared" si="2541"/>
        <v>0</v>
      </c>
      <c r="ER1041" s="36">
        <f t="shared" si="2542"/>
        <v>0</v>
      </c>
      <c r="ES1041" s="36">
        <f t="shared" si="2543"/>
        <v>0</v>
      </c>
      <c r="ET1041" s="36">
        <f t="shared" si="2544"/>
        <v>0</v>
      </c>
      <c r="EU1041" s="36">
        <f t="shared" si="2576"/>
        <v>0</v>
      </c>
      <c r="EV1041" s="36">
        <f t="shared" si="2545"/>
        <v>0</v>
      </c>
      <c r="EW1041" s="36">
        <f t="shared" si="2546"/>
        <v>0</v>
      </c>
      <c r="EX1041" s="36">
        <f t="shared" si="2577"/>
        <v>0</v>
      </c>
      <c r="EY1041" s="36">
        <f t="shared" si="2547"/>
        <v>0</v>
      </c>
      <c r="EZ1041" s="36">
        <f t="shared" si="2548"/>
        <v>0</v>
      </c>
      <c r="FA1041" s="36">
        <f t="shared" si="2549"/>
        <v>0</v>
      </c>
      <c r="FB1041" s="36">
        <f t="shared" si="2550"/>
        <v>0</v>
      </c>
      <c r="FC1041" s="36">
        <f t="shared" si="2578"/>
        <v>0</v>
      </c>
      <c r="FD1041" s="36">
        <f t="shared" si="2551"/>
        <v>0</v>
      </c>
      <c r="FE1041" s="36">
        <f t="shared" si="2552"/>
        <v>0</v>
      </c>
      <c r="FF1041" s="36">
        <f t="shared" si="2579"/>
        <v>0</v>
      </c>
      <c r="FG1041" s="36">
        <f t="shared" si="2553"/>
        <v>0</v>
      </c>
      <c r="FH1041" s="36">
        <f t="shared" si="2554"/>
        <v>0</v>
      </c>
      <c r="FI1041" s="36">
        <f t="shared" si="2555"/>
        <v>0</v>
      </c>
      <c r="FJ1041" s="36">
        <f t="shared" ca="1" si="2556"/>
        <v>0</v>
      </c>
      <c r="FK1041" s="36">
        <f t="shared" si="2557"/>
        <v>0</v>
      </c>
      <c r="FL1041" s="36">
        <f t="shared" si="2558"/>
        <v>0</v>
      </c>
      <c r="FM1041" s="36">
        <f t="shared" ca="1" si="2559"/>
        <v>0</v>
      </c>
      <c r="FN1041" s="36">
        <f t="shared" ca="1" si="2581"/>
        <v>0</v>
      </c>
    </row>
    <row r="1042" spans="2:170" x14ac:dyDescent="0.25">
      <c r="B1042" s="2">
        <v>1034</v>
      </c>
      <c r="C1042" s="2">
        <f t="shared" si="2435"/>
        <v>87</v>
      </c>
      <c r="D1042" s="2">
        <f t="shared" si="2431"/>
        <v>1058</v>
      </c>
      <c r="E1042" s="2">
        <f t="shared" si="2429"/>
        <v>89</v>
      </c>
      <c r="F1042" s="189">
        <f t="shared" si="2433"/>
        <v>77187</v>
      </c>
      <c r="G1042" s="2">
        <f t="shared" si="2432"/>
        <v>4</v>
      </c>
      <c r="H1042" s="187">
        <f t="shared" si="2436"/>
        <v>120.75</v>
      </c>
      <c r="I1042" s="186">
        <f t="shared" si="2430"/>
        <v>120</v>
      </c>
      <c r="J1042" s="2">
        <f t="shared" si="2437"/>
        <v>0</v>
      </c>
      <c r="K1042" s="2">
        <f t="shared" si="2438"/>
        <v>0</v>
      </c>
      <c r="L1042">
        <f t="shared" si="2439"/>
        <v>2</v>
      </c>
      <c r="M1042" s="190">
        <f t="shared" si="2560"/>
        <v>0</v>
      </c>
      <c r="N1042">
        <f t="shared" si="2440"/>
        <v>1</v>
      </c>
      <c r="O1042">
        <f t="shared" si="2441"/>
        <v>100</v>
      </c>
      <c r="P1042" s="58">
        <f t="shared" si="2442"/>
        <v>0</v>
      </c>
      <c r="Q1042" s="106">
        <f t="shared" si="2443"/>
        <v>0</v>
      </c>
      <c r="R1042" s="59">
        <f t="shared" si="2444"/>
        <v>0</v>
      </c>
      <c r="S1042" s="32">
        <f t="shared" si="2561"/>
        <v>0</v>
      </c>
      <c r="T1042">
        <f t="shared" si="2445"/>
        <v>1</v>
      </c>
      <c r="U1042" s="32">
        <f t="shared" si="2562"/>
        <v>0</v>
      </c>
      <c r="V1042">
        <f t="shared" si="2446"/>
        <v>1</v>
      </c>
      <c r="W1042">
        <f t="shared" si="2447"/>
        <v>100</v>
      </c>
      <c r="X1042" s="58">
        <f t="shared" si="2448"/>
        <v>0</v>
      </c>
      <c r="Y1042" s="58">
        <f t="shared" si="2449"/>
        <v>0</v>
      </c>
      <c r="Z1042" s="32">
        <f t="shared" si="2450"/>
        <v>0</v>
      </c>
      <c r="AA1042" s="32">
        <f t="shared" si="2451"/>
        <v>0</v>
      </c>
      <c r="AB1042" s="59">
        <f t="shared" si="2452"/>
        <v>0</v>
      </c>
      <c r="AC1042" s="59">
        <f t="shared" si="2453"/>
        <v>0</v>
      </c>
      <c r="AD1042">
        <f t="shared" si="2454"/>
        <v>1</v>
      </c>
      <c r="AE1042" s="59">
        <f t="shared" si="2455"/>
        <v>0</v>
      </c>
      <c r="AF1042" s="59">
        <f t="shared" si="2456"/>
        <v>0</v>
      </c>
      <c r="AG1042" s="59">
        <f t="shared" si="2457"/>
        <v>0</v>
      </c>
      <c r="AH1042">
        <f t="shared" si="2458"/>
        <v>1</v>
      </c>
      <c r="AI1042" s="59">
        <f t="shared" si="2459"/>
        <v>0</v>
      </c>
      <c r="AJ1042" s="59">
        <f t="shared" si="2460"/>
        <v>0</v>
      </c>
      <c r="AK1042" s="59">
        <f t="shared" si="2461"/>
        <v>0</v>
      </c>
      <c r="AL1042" s="59">
        <f t="shared" si="2462"/>
        <v>0</v>
      </c>
      <c r="AM1042" s="12">
        <f t="shared" si="2563"/>
        <v>0</v>
      </c>
      <c r="AN1042" s="12">
        <f t="shared" si="2564"/>
        <v>0</v>
      </c>
      <c r="AO1042" s="66">
        <f t="shared" si="2463"/>
        <v>0</v>
      </c>
      <c r="AP1042" s="66">
        <f t="shared" si="2464"/>
        <v>0</v>
      </c>
      <c r="AQ1042" s="59">
        <f t="shared" si="2465"/>
        <v>0</v>
      </c>
      <c r="AR1042" s="59">
        <f t="shared" si="2466"/>
        <v>0</v>
      </c>
      <c r="AS1042" s="59">
        <f t="shared" si="2467"/>
        <v>0</v>
      </c>
      <c r="AT1042" s="12">
        <f t="shared" si="2468"/>
        <v>0</v>
      </c>
      <c r="AU1042" s="59">
        <f t="shared" si="2565"/>
        <v>0</v>
      </c>
      <c r="AV1042" s="59">
        <f t="shared" si="2566"/>
        <v>0</v>
      </c>
      <c r="AW1042" s="70">
        <f t="shared" si="2469"/>
        <v>0</v>
      </c>
      <c r="AX1042" s="20">
        <f t="shared" si="2470"/>
        <v>200000</v>
      </c>
      <c r="AY1042" s="20">
        <f t="shared" si="2471"/>
        <v>0</v>
      </c>
      <c r="AZ1042" s="20">
        <f t="shared" si="2472"/>
        <v>0</v>
      </c>
      <c r="BA1042" s="20">
        <f t="shared" si="2473"/>
        <v>0</v>
      </c>
      <c r="BB1042" s="36">
        <f t="shared" si="2474"/>
        <v>0</v>
      </c>
      <c r="BC1042" s="36">
        <f t="shared" si="2475"/>
        <v>0</v>
      </c>
      <c r="BD1042" s="80">
        <f t="shared" si="2476"/>
        <v>0</v>
      </c>
      <c r="BE1042" s="36">
        <f t="shared" si="2477"/>
        <v>0</v>
      </c>
      <c r="BF1042" s="36">
        <f t="shared" si="2478"/>
        <v>0</v>
      </c>
      <c r="BG1042" s="36">
        <f t="shared" si="2479"/>
        <v>0</v>
      </c>
      <c r="BH1042" s="36">
        <f t="shared" si="2480"/>
        <v>0</v>
      </c>
      <c r="BI1042" s="36">
        <f t="shared" si="2481"/>
        <v>0</v>
      </c>
      <c r="BJ1042" s="36">
        <f t="shared" si="2482"/>
        <v>0</v>
      </c>
      <c r="BK1042" s="36">
        <f t="shared" si="2483"/>
        <v>0</v>
      </c>
      <c r="BL1042" s="68">
        <f>IF(OR(AT1042=0,E1042&gt;ProjTerm),0,VLOOKUP(D1042,'Life Events'!$AE$5:$AI$1206,5,FALSE))</f>
        <v>0</v>
      </c>
      <c r="BM1042" s="93">
        <f t="shared" si="2484"/>
        <v>0</v>
      </c>
      <c r="BN1042" s="93">
        <f t="shared" si="2485"/>
        <v>0</v>
      </c>
      <c r="BO1042" s="36">
        <f t="shared" si="2486"/>
        <v>0</v>
      </c>
      <c r="BP1042" s="36">
        <f t="shared" si="2487"/>
        <v>0</v>
      </c>
      <c r="BQ1042" s="36">
        <f t="shared" si="2488"/>
        <v>0</v>
      </c>
      <c r="BR1042" s="36">
        <f t="shared" si="2489"/>
        <v>154.78110000000001</v>
      </c>
      <c r="BS1042" s="36">
        <f t="shared" si="2490"/>
        <v>0</v>
      </c>
      <c r="BT1042" s="36">
        <f t="shared" si="2491"/>
        <v>0</v>
      </c>
      <c r="BU1042" s="70" cm="1">
        <f t="array" ref="BU1042">IF(AND(ActInt=1,$J1042=0),INDEX(Tbl_FwdNom,$B1042-IVP,MATCH(ValnDt,Tbl_FwdNom_Cols)),INDEX(Tbl_FwdNom,$B1042,MATCH(StartDt,Tbl_FwdNom_Cols)))</f>
        <v>8.2252946139999992</v>
      </c>
      <c r="BV1042" s="70" cm="1">
        <f t="array" ref="BV1042">INDEX(Tbl_FwdReal,$B1042,MATCH(StartDt,Tbl_FwdReal_Cols))</f>
        <v>2.5596546930000001</v>
      </c>
      <c r="BW1042" s="70" cm="1">
        <f t="array" ref="BW1042">IF(RunType&lt;&gt;"OPN",INDEX(Tbl_FwdReal,$B1042,MATCH(ValnDt,Tbl_FwdReal_Cols)),IF(AND($J1042=0,ActInt=1),INDEX(Tbl_FwdReal,$B1042-IVP,MATCH(ValnDt,Tbl_FwdReal_Cols)),-999))*$K1042</f>
        <v>0</v>
      </c>
      <c r="BX1042" s="70">
        <f t="shared" si="2492"/>
        <v>0</v>
      </c>
      <c r="BY1042" s="70">
        <f t="shared" si="2567"/>
        <v>8.2252946139999894E-2</v>
      </c>
      <c r="BZ1042" s="64">
        <f t="shared" si="2580"/>
        <v>6.6088199727669661E-3</v>
      </c>
      <c r="CA1042" s="70" cm="1">
        <f t="array" ref="CA1042">IF($J1042=1,CA1041*(1+INDEX(Tbl_CPI,$B1042,MATCH(IF(RunType="OPN",StartDt,ValnDt),Tbl_CPI_Cols))),0)</f>
        <v>0</v>
      </c>
      <c r="CB1042" s="70">
        <f t="shared" si="2568"/>
        <v>254.73447708477539</v>
      </c>
      <c r="CC1042" s="70">
        <f t="shared" si="2569"/>
        <v>251.39943697112429</v>
      </c>
      <c r="CD1042" s="36">
        <f t="shared" si="2493"/>
        <v>1273.5476477895536</v>
      </c>
      <c r="CE1042" s="36">
        <f t="shared" si="2494"/>
        <v>0</v>
      </c>
      <c r="CF1042" s="36">
        <f t="shared" si="2495"/>
        <v>0</v>
      </c>
      <c r="CG1042" s="36">
        <f t="shared" si="2496"/>
        <v>0</v>
      </c>
      <c r="CH1042" s="36">
        <f t="shared" si="2497"/>
        <v>0</v>
      </c>
      <c r="CI1042" s="36">
        <f t="shared" si="2498"/>
        <v>0</v>
      </c>
      <c r="CJ1042" s="36">
        <f t="shared" si="2499"/>
        <v>0</v>
      </c>
      <c r="CK1042" s="36">
        <f t="shared" si="2500"/>
        <v>0</v>
      </c>
      <c r="CL1042" s="36">
        <f t="shared" si="2501"/>
        <v>0</v>
      </c>
      <c r="CM1042" s="36">
        <f t="shared" si="2502"/>
        <v>0</v>
      </c>
      <c r="CN1042" s="36">
        <f t="shared" si="2503"/>
        <v>0</v>
      </c>
      <c r="CO1042" s="20">
        <f t="shared" si="2504"/>
        <v>120000</v>
      </c>
      <c r="CP1042" s="20">
        <f t="shared" si="2505"/>
        <v>2</v>
      </c>
      <c r="CQ1042" s="64" t="e">
        <f t="shared" si="2506"/>
        <v>#N/A</v>
      </c>
      <c r="CR1042" s="64" t="e">
        <f t="shared" si="2507"/>
        <v>#N/A</v>
      </c>
      <c r="CS1042" s="36" t="e">
        <f t="shared" si="2508"/>
        <v>#N/A</v>
      </c>
      <c r="CT1042" s="36">
        <f t="shared" si="2509"/>
        <v>0</v>
      </c>
      <c r="CU1042" s="36">
        <f t="shared" si="2510"/>
        <v>0</v>
      </c>
      <c r="CV1042" s="36">
        <f t="shared" si="2570"/>
        <v>0</v>
      </c>
      <c r="CW1042" s="36">
        <f t="shared" si="2511"/>
        <v>0</v>
      </c>
      <c r="CX1042" s="36">
        <f t="shared" si="2512"/>
        <v>0</v>
      </c>
      <c r="CY1042" s="36">
        <f t="shared" si="2513"/>
        <v>0</v>
      </c>
      <c r="CZ1042" s="36">
        <f t="shared" si="2571"/>
        <v>0</v>
      </c>
      <c r="DA1042" s="64">
        <f t="shared" si="2514"/>
        <v>6.6088199727669661E-3</v>
      </c>
      <c r="DB1042" s="70">
        <f t="shared" si="2572"/>
        <v>0.99343456977364275</v>
      </c>
      <c r="DC1042" s="70">
        <f>PRODUCT($DB$8:DB1042)</f>
        <v>1.2141138587015002E-4</v>
      </c>
      <c r="DD1042" s="36">
        <f t="shared" si="2515"/>
        <v>0</v>
      </c>
      <c r="DE1042" s="36">
        <f t="shared" si="2516"/>
        <v>0</v>
      </c>
      <c r="DF1042" s="36">
        <f t="shared" si="2517"/>
        <v>0</v>
      </c>
      <c r="DG1042" s="36">
        <f t="shared" si="2518"/>
        <v>0</v>
      </c>
      <c r="DH1042" s="36">
        <f t="shared" si="2519"/>
        <v>0</v>
      </c>
      <c r="DI1042" s="36">
        <f t="shared" si="2520"/>
        <v>0</v>
      </c>
      <c r="DJ1042" s="36">
        <f t="shared" si="2521"/>
        <v>0</v>
      </c>
      <c r="DK1042" s="36">
        <f t="shared" si="2522"/>
        <v>0</v>
      </c>
      <c r="DL1042" s="36">
        <f t="shared" si="2523"/>
        <v>0</v>
      </c>
      <c r="DM1042" s="36">
        <f t="shared" si="2524"/>
        <v>0</v>
      </c>
      <c r="DN1042" s="36">
        <f t="shared" ca="1" si="2573"/>
        <v>4.6137290849905055E-12</v>
      </c>
      <c r="DO1042" s="64" cm="1">
        <f t="array" ref="DO1042">IFERROR(INDEX(Tbl_FwdNom,$B1042,MATCH(LIDt,Tbl_FwdNom_Cols,0)),0)</f>
        <v>7.479013202</v>
      </c>
      <c r="DP1042" s="64">
        <f t="shared" ca="1" si="2574"/>
        <v>0</v>
      </c>
      <c r="DQ1042" s="64">
        <f t="shared" ca="1" si="2525"/>
        <v>0</v>
      </c>
      <c r="DR1042" s="70">
        <f t="shared" ca="1" si="2526"/>
        <v>1</v>
      </c>
      <c r="DS1042" s="70">
        <f ca="1">PRODUCT($DR$8:DR1042)</f>
        <v>5.1485728910319675E-4</v>
      </c>
      <c r="DT1042" s="36">
        <f t="shared" ca="1" si="2527"/>
        <v>0</v>
      </c>
      <c r="DU1042" s="36">
        <f t="shared" ca="1" si="2528"/>
        <v>0</v>
      </c>
      <c r="DV1042" s="36">
        <f t="shared" ca="1" si="2529"/>
        <v>0</v>
      </c>
      <c r="DW1042" s="36">
        <f t="shared" ca="1" si="2530"/>
        <v>0</v>
      </c>
      <c r="DX1042" s="36">
        <f t="shared" ca="1" si="2531"/>
        <v>0</v>
      </c>
      <c r="DY1042" s="36">
        <f t="shared" ca="1" si="2532"/>
        <v>0</v>
      </c>
      <c r="DZ1042" s="36">
        <f t="shared" ca="1" si="2533"/>
        <v>0</v>
      </c>
      <c r="EA1042" s="36">
        <f t="shared" ca="1" si="2534"/>
        <v>0</v>
      </c>
      <c r="EB1042" s="36">
        <f t="shared" ca="1" si="2535"/>
        <v>0</v>
      </c>
      <c r="EC1042" s="36">
        <f t="shared" ca="1" si="2536"/>
        <v>0</v>
      </c>
      <c r="ED1042" s="36">
        <f t="shared" ca="1" si="2537"/>
        <v>0</v>
      </c>
      <c r="EE1042" s="36">
        <f t="shared" ca="1" si="2575"/>
        <v>0</v>
      </c>
      <c r="EF1042" s="36">
        <f t="shared" ca="1" si="2538"/>
        <v>0</v>
      </c>
      <c r="EG1042" s="64"/>
      <c r="EH1042" s="64"/>
      <c r="EI1042" s="64"/>
      <c r="EJ1042" s="70"/>
      <c r="EK1042" s="70"/>
      <c r="EL1042" s="70"/>
      <c r="EM1042" s="70"/>
      <c r="EN1042" s="70"/>
      <c r="EO1042" s="36">
        <f t="shared" si="2539"/>
        <v>0</v>
      </c>
      <c r="EP1042" s="36">
        <f t="shared" si="2540"/>
        <v>0</v>
      </c>
      <c r="EQ1042" s="36">
        <f t="shared" si="2541"/>
        <v>0</v>
      </c>
      <c r="ER1042" s="36">
        <f t="shared" si="2542"/>
        <v>0</v>
      </c>
      <c r="ES1042" s="36">
        <f t="shared" si="2543"/>
        <v>0</v>
      </c>
      <c r="ET1042" s="36">
        <f t="shared" si="2544"/>
        <v>0</v>
      </c>
      <c r="EU1042" s="36">
        <f t="shared" si="2576"/>
        <v>0</v>
      </c>
      <c r="EV1042" s="36">
        <f t="shared" si="2545"/>
        <v>0</v>
      </c>
      <c r="EW1042" s="36">
        <f t="shared" si="2546"/>
        <v>0</v>
      </c>
      <c r="EX1042" s="36">
        <f t="shared" si="2577"/>
        <v>0</v>
      </c>
      <c r="EY1042" s="36">
        <f t="shared" si="2547"/>
        <v>0</v>
      </c>
      <c r="EZ1042" s="36">
        <f t="shared" si="2548"/>
        <v>0</v>
      </c>
      <c r="FA1042" s="36">
        <f t="shared" si="2549"/>
        <v>0</v>
      </c>
      <c r="FB1042" s="36">
        <f t="shared" si="2550"/>
        <v>0</v>
      </c>
      <c r="FC1042" s="36">
        <f t="shared" si="2578"/>
        <v>0</v>
      </c>
      <c r="FD1042" s="36">
        <f t="shared" si="2551"/>
        <v>0</v>
      </c>
      <c r="FE1042" s="36">
        <f t="shared" si="2552"/>
        <v>0</v>
      </c>
      <c r="FF1042" s="36">
        <f t="shared" si="2579"/>
        <v>0</v>
      </c>
      <c r="FG1042" s="36">
        <f t="shared" si="2553"/>
        <v>0</v>
      </c>
      <c r="FH1042" s="36">
        <f t="shared" si="2554"/>
        <v>0</v>
      </c>
      <c r="FI1042" s="36">
        <f t="shared" si="2555"/>
        <v>0</v>
      </c>
      <c r="FJ1042" s="36">
        <f t="shared" ca="1" si="2556"/>
        <v>0</v>
      </c>
      <c r="FK1042" s="36">
        <f t="shared" si="2557"/>
        <v>0</v>
      </c>
      <c r="FL1042" s="36">
        <f t="shared" si="2558"/>
        <v>0</v>
      </c>
      <c r="FM1042" s="36">
        <f t="shared" ca="1" si="2559"/>
        <v>0</v>
      </c>
      <c r="FN1042" s="36">
        <f t="shared" ca="1" si="2581"/>
        <v>0</v>
      </c>
    </row>
    <row r="1043" spans="2:170" x14ac:dyDescent="0.25">
      <c r="B1043" s="2">
        <v>1035</v>
      </c>
      <c r="C1043" s="2">
        <f t="shared" si="2435"/>
        <v>87</v>
      </c>
      <c r="D1043" s="2">
        <f t="shared" si="2431"/>
        <v>1059</v>
      </c>
      <c r="E1043" s="2">
        <f t="shared" si="2429"/>
        <v>89</v>
      </c>
      <c r="F1043" s="189">
        <f t="shared" si="2433"/>
        <v>77218</v>
      </c>
      <c r="G1043" s="2">
        <f t="shared" si="2432"/>
        <v>5</v>
      </c>
      <c r="H1043" s="187">
        <f t="shared" si="2436"/>
        <v>120.83333333333334</v>
      </c>
      <c r="I1043" s="186">
        <f t="shared" si="2430"/>
        <v>120</v>
      </c>
      <c r="J1043" s="2">
        <f t="shared" si="2437"/>
        <v>0</v>
      </c>
      <c r="K1043" s="2">
        <f t="shared" si="2438"/>
        <v>0</v>
      </c>
      <c r="L1043">
        <f t="shared" si="2439"/>
        <v>2</v>
      </c>
      <c r="M1043" s="190">
        <f t="shared" si="2560"/>
        <v>0</v>
      </c>
      <c r="N1043">
        <f t="shared" si="2440"/>
        <v>1</v>
      </c>
      <c r="O1043">
        <f t="shared" si="2441"/>
        <v>100</v>
      </c>
      <c r="P1043" s="58">
        <f t="shared" si="2442"/>
        <v>0</v>
      </c>
      <c r="Q1043" s="106">
        <f t="shared" si="2443"/>
        <v>0</v>
      </c>
      <c r="R1043" s="59">
        <f t="shared" si="2444"/>
        <v>0</v>
      </c>
      <c r="S1043" s="32">
        <f t="shared" si="2561"/>
        <v>0</v>
      </c>
      <c r="T1043">
        <f t="shared" si="2445"/>
        <v>1</v>
      </c>
      <c r="U1043" s="32">
        <f t="shared" si="2562"/>
        <v>0</v>
      </c>
      <c r="V1043">
        <f t="shared" si="2446"/>
        <v>1</v>
      </c>
      <c r="W1043">
        <f t="shared" si="2447"/>
        <v>100</v>
      </c>
      <c r="X1043" s="58">
        <f t="shared" si="2448"/>
        <v>0</v>
      </c>
      <c r="Y1043" s="58">
        <f t="shared" si="2449"/>
        <v>0</v>
      </c>
      <c r="Z1043" s="32">
        <f t="shared" si="2450"/>
        <v>0</v>
      </c>
      <c r="AA1043" s="32">
        <f t="shared" si="2451"/>
        <v>0</v>
      </c>
      <c r="AB1043" s="59">
        <f t="shared" si="2452"/>
        <v>0</v>
      </c>
      <c r="AC1043" s="59">
        <f t="shared" si="2453"/>
        <v>0</v>
      </c>
      <c r="AD1043">
        <f t="shared" si="2454"/>
        <v>1</v>
      </c>
      <c r="AE1043" s="59">
        <f t="shared" si="2455"/>
        <v>0</v>
      </c>
      <c r="AF1043" s="59">
        <f t="shared" si="2456"/>
        <v>0</v>
      </c>
      <c r="AG1043" s="59">
        <f t="shared" si="2457"/>
        <v>0</v>
      </c>
      <c r="AH1043">
        <f t="shared" si="2458"/>
        <v>1</v>
      </c>
      <c r="AI1043" s="59">
        <f t="shared" si="2459"/>
        <v>0</v>
      </c>
      <c r="AJ1043" s="59">
        <f t="shared" si="2460"/>
        <v>0</v>
      </c>
      <c r="AK1043" s="59">
        <f t="shared" si="2461"/>
        <v>0</v>
      </c>
      <c r="AL1043" s="59">
        <f t="shared" si="2462"/>
        <v>0</v>
      </c>
      <c r="AM1043" s="12">
        <f t="shared" si="2563"/>
        <v>0</v>
      </c>
      <c r="AN1043" s="12">
        <f t="shared" si="2564"/>
        <v>0</v>
      </c>
      <c r="AO1043" s="66">
        <f t="shared" si="2463"/>
        <v>0</v>
      </c>
      <c r="AP1043" s="66">
        <f t="shared" si="2464"/>
        <v>0</v>
      </c>
      <c r="AQ1043" s="59">
        <f t="shared" si="2465"/>
        <v>0</v>
      </c>
      <c r="AR1043" s="59">
        <f t="shared" si="2466"/>
        <v>0</v>
      </c>
      <c r="AS1043" s="59">
        <f t="shared" si="2467"/>
        <v>0</v>
      </c>
      <c r="AT1043" s="12">
        <f t="shared" si="2468"/>
        <v>0</v>
      </c>
      <c r="AU1043" s="59">
        <f t="shared" si="2565"/>
        <v>0</v>
      </c>
      <c r="AV1043" s="59">
        <f t="shared" si="2566"/>
        <v>0</v>
      </c>
      <c r="AW1043" s="70">
        <f t="shared" si="2469"/>
        <v>0</v>
      </c>
      <c r="AX1043" s="20">
        <f t="shared" si="2470"/>
        <v>200000</v>
      </c>
      <c r="AY1043" s="20">
        <f t="shared" si="2471"/>
        <v>0</v>
      </c>
      <c r="AZ1043" s="20">
        <f t="shared" si="2472"/>
        <v>0</v>
      </c>
      <c r="BA1043" s="20">
        <f t="shared" si="2473"/>
        <v>0</v>
      </c>
      <c r="BB1043" s="36">
        <f t="shared" si="2474"/>
        <v>0</v>
      </c>
      <c r="BC1043" s="36">
        <f t="shared" si="2475"/>
        <v>0</v>
      </c>
      <c r="BD1043" s="80">
        <f t="shared" si="2476"/>
        <v>0</v>
      </c>
      <c r="BE1043" s="36">
        <f t="shared" si="2477"/>
        <v>0</v>
      </c>
      <c r="BF1043" s="36">
        <f t="shared" si="2478"/>
        <v>0</v>
      </c>
      <c r="BG1043" s="36">
        <f t="shared" si="2479"/>
        <v>0</v>
      </c>
      <c r="BH1043" s="36">
        <f t="shared" si="2480"/>
        <v>0</v>
      </c>
      <c r="BI1043" s="36">
        <f t="shared" si="2481"/>
        <v>0</v>
      </c>
      <c r="BJ1043" s="36">
        <f t="shared" si="2482"/>
        <v>0</v>
      </c>
      <c r="BK1043" s="36">
        <f t="shared" si="2483"/>
        <v>0</v>
      </c>
      <c r="BL1043" s="68">
        <f>IF(OR(AT1043=0,E1043&gt;ProjTerm),0,VLOOKUP(D1043,'Life Events'!$AE$5:$AI$1206,5,FALSE))</f>
        <v>0</v>
      </c>
      <c r="BM1043" s="93">
        <f t="shared" si="2484"/>
        <v>0</v>
      </c>
      <c r="BN1043" s="93">
        <f t="shared" si="2485"/>
        <v>0</v>
      </c>
      <c r="BO1043" s="36">
        <f t="shared" si="2486"/>
        <v>0</v>
      </c>
      <c r="BP1043" s="36">
        <f t="shared" si="2487"/>
        <v>0</v>
      </c>
      <c r="BQ1043" s="36">
        <f t="shared" si="2488"/>
        <v>0</v>
      </c>
      <c r="BR1043" s="36">
        <f t="shared" si="2489"/>
        <v>154.78110000000001</v>
      </c>
      <c r="BS1043" s="36">
        <f t="shared" si="2490"/>
        <v>0</v>
      </c>
      <c r="BT1043" s="36">
        <f t="shared" si="2491"/>
        <v>0</v>
      </c>
      <c r="BU1043" s="70" cm="1">
        <f t="array" ref="BU1043">IF(AND(ActInt=1,$J1043=0),INDEX(Tbl_FwdNom,$B1043-IVP,MATCH(ValnDt,Tbl_FwdNom_Cols)),INDEX(Tbl_FwdNom,$B1043,MATCH(StartDt,Tbl_FwdNom_Cols)))</f>
        <v>8.2194183719999998</v>
      </c>
      <c r="BV1043" s="70" cm="1">
        <f t="array" ref="BV1043">INDEX(Tbl_FwdReal,$B1043,MATCH(StartDt,Tbl_FwdReal_Cols))</f>
        <v>2.5563014919999998</v>
      </c>
      <c r="BW1043" s="70" cm="1">
        <f t="array" ref="BW1043">IF(RunType&lt;&gt;"OPN",INDEX(Tbl_FwdReal,$B1043,MATCH(ValnDt,Tbl_FwdReal_Cols)),IF(AND($J1043=0,ActInt=1),INDEX(Tbl_FwdReal,$B1043-IVP,MATCH(ValnDt,Tbl_FwdReal_Cols)),-999))*$K1043</f>
        <v>0</v>
      </c>
      <c r="BX1043" s="70">
        <f t="shared" si="2492"/>
        <v>0</v>
      </c>
      <c r="BY1043" s="70">
        <f t="shared" si="2567"/>
        <v>8.219418371999998E-2</v>
      </c>
      <c r="BZ1043" s="64">
        <f t="shared" si="2580"/>
        <v>6.6042652579523242E-3</v>
      </c>
      <c r="CA1043" s="70" cm="1">
        <f t="array" ref="CA1043">IF($J1043=1,CA1042*(1+INDEX(Tbl_CPI,$B1043,MATCH(IF(RunType="OPN",StartDt,ValnDt),Tbl_CPI_Cols))),0)</f>
        <v>0</v>
      </c>
      <c r="CB1043" s="70">
        <f t="shared" si="2568"/>
        <v>256.41681114178903</v>
      </c>
      <c r="CC1043" s="70">
        <f t="shared" si="2569"/>
        <v>251.39943697112429</v>
      </c>
      <c r="CD1043" s="36">
        <f t="shared" si="2493"/>
        <v>1273.5476477895536</v>
      </c>
      <c r="CE1043" s="36">
        <f t="shared" si="2494"/>
        <v>0</v>
      </c>
      <c r="CF1043" s="36">
        <f t="shared" si="2495"/>
        <v>0</v>
      </c>
      <c r="CG1043" s="36">
        <f t="shared" si="2496"/>
        <v>0</v>
      </c>
      <c r="CH1043" s="36">
        <f t="shared" si="2497"/>
        <v>0</v>
      </c>
      <c r="CI1043" s="36">
        <f t="shared" si="2498"/>
        <v>0</v>
      </c>
      <c r="CJ1043" s="36">
        <f t="shared" si="2499"/>
        <v>0</v>
      </c>
      <c r="CK1043" s="36">
        <f t="shared" si="2500"/>
        <v>0</v>
      </c>
      <c r="CL1043" s="36">
        <f t="shared" si="2501"/>
        <v>0</v>
      </c>
      <c r="CM1043" s="36">
        <f t="shared" si="2502"/>
        <v>0</v>
      </c>
      <c r="CN1043" s="36">
        <f t="shared" si="2503"/>
        <v>0</v>
      </c>
      <c r="CO1043" s="20">
        <f t="shared" si="2504"/>
        <v>120000</v>
      </c>
      <c r="CP1043" s="20">
        <f t="shared" si="2505"/>
        <v>2</v>
      </c>
      <c r="CQ1043" s="64" t="e">
        <f t="shared" si="2506"/>
        <v>#N/A</v>
      </c>
      <c r="CR1043" s="64" t="e">
        <f t="shared" si="2507"/>
        <v>#N/A</v>
      </c>
      <c r="CS1043" s="36" t="e">
        <f t="shared" si="2508"/>
        <v>#N/A</v>
      </c>
      <c r="CT1043" s="36">
        <f t="shared" si="2509"/>
        <v>0</v>
      </c>
      <c r="CU1043" s="36">
        <f t="shared" si="2510"/>
        <v>0</v>
      </c>
      <c r="CV1043" s="36">
        <f t="shared" si="2570"/>
        <v>0</v>
      </c>
      <c r="CW1043" s="36">
        <f t="shared" si="2511"/>
        <v>0</v>
      </c>
      <c r="CX1043" s="36">
        <f t="shared" si="2512"/>
        <v>0</v>
      </c>
      <c r="CY1043" s="36">
        <f t="shared" si="2513"/>
        <v>0</v>
      </c>
      <c r="CZ1043" s="36">
        <f t="shared" si="2571"/>
        <v>0</v>
      </c>
      <c r="DA1043" s="64">
        <f t="shared" si="2514"/>
        <v>6.6042652579523242E-3</v>
      </c>
      <c r="DB1043" s="70">
        <f t="shared" si="2572"/>
        <v>0.99343906489780276</v>
      </c>
      <c r="DC1043" s="70">
        <f>PRODUCT($DB$8:DB1043)</f>
        <v>1.2061481364678814E-4</v>
      </c>
      <c r="DD1043" s="36">
        <f t="shared" si="2515"/>
        <v>0</v>
      </c>
      <c r="DE1043" s="36">
        <f t="shared" si="2516"/>
        <v>0</v>
      </c>
      <c r="DF1043" s="36">
        <f t="shared" si="2517"/>
        <v>0</v>
      </c>
      <c r="DG1043" s="36">
        <f t="shared" si="2518"/>
        <v>0</v>
      </c>
      <c r="DH1043" s="36">
        <f t="shared" si="2519"/>
        <v>0</v>
      </c>
      <c r="DI1043" s="36">
        <f t="shared" si="2520"/>
        <v>0</v>
      </c>
      <c r="DJ1043" s="36">
        <f t="shared" si="2521"/>
        <v>0</v>
      </c>
      <c r="DK1043" s="36">
        <f t="shared" si="2522"/>
        <v>0</v>
      </c>
      <c r="DL1043" s="36">
        <f t="shared" si="2523"/>
        <v>0</v>
      </c>
      <c r="DM1043" s="36">
        <f t="shared" si="2524"/>
        <v>0</v>
      </c>
      <c r="DN1043" s="36">
        <f t="shared" ca="1" si="2573"/>
        <v>4.6137290849905055E-12</v>
      </c>
      <c r="DO1043" s="64" cm="1">
        <f t="array" ref="DO1043">IFERROR(INDEX(Tbl_FwdNom,$B1043,MATCH(LIDt,Tbl_FwdNom_Cols,0)),0)</f>
        <v>7.4773118729999997</v>
      </c>
      <c r="DP1043" s="64">
        <f t="shared" ca="1" si="2574"/>
        <v>0</v>
      </c>
      <c r="DQ1043" s="64">
        <f t="shared" ca="1" si="2525"/>
        <v>0</v>
      </c>
      <c r="DR1043" s="70">
        <f t="shared" ca="1" si="2526"/>
        <v>1</v>
      </c>
      <c r="DS1043" s="70">
        <f ca="1">PRODUCT($DR$8:DR1043)</f>
        <v>5.1485728910319675E-4</v>
      </c>
      <c r="DT1043" s="36">
        <f t="shared" ca="1" si="2527"/>
        <v>0</v>
      </c>
      <c r="DU1043" s="36">
        <f t="shared" ca="1" si="2528"/>
        <v>0</v>
      </c>
      <c r="DV1043" s="36">
        <f t="shared" ca="1" si="2529"/>
        <v>0</v>
      </c>
      <c r="DW1043" s="36">
        <f t="shared" ca="1" si="2530"/>
        <v>0</v>
      </c>
      <c r="DX1043" s="36">
        <f t="shared" ca="1" si="2531"/>
        <v>0</v>
      </c>
      <c r="DY1043" s="36">
        <f t="shared" ca="1" si="2532"/>
        <v>0</v>
      </c>
      <c r="DZ1043" s="36">
        <f t="shared" ca="1" si="2533"/>
        <v>0</v>
      </c>
      <c r="EA1043" s="36">
        <f t="shared" ca="1" si="2534"/>
        <v>0</v>
      </c>
      <c r="EB1043" s="36">
        <f t="shared" ca="1" si="2535"/>
        <v>0</v>
      </c>
      <c r="EC1043" s="36">
        <f t="shared" ca="1" si="2536"/>
        <v>0</v>
      </c>
      <c r="ED1043" s="36">
        <f t="shared" ca="1" si="2537"/>
        <v>0</v>
      </c>
      <c r="EE1043" s="36">
        <f t="shared" ca="1" si="2575"/>
        <v>0</v>
      </c>
      <c r="EF1043" s="36">
        <f t="shared" ca="1" si="2538"/>
        <v>0</v>
      </c>
      <c r="EG1043" s="64"/>
      <c r="EH1043" s="64"/>
      <c r="EI1043" s="64"/>
      <c r="EJ1043" s="70"/>
      <c r="EK1043" s="70"/>
      <c r="EL1043" s="70"/>
      <c r="EM1043" s="70"/>
      <c r="EN1043" s="70"/>
      <c r="EO1043" s="36">
        <f t="shared" si="2539"/>
        <v>0</v>
      </c>
      <c r="EP1043" s="36">
        <f t="shared" si="2540"/>
        <v>0</v>
      </c>
      <c r="EQ1043" s="36">
        <f t="shared" si="2541"/>
        <v>0</v>
      </c>
      <c r="ER1043" s="36">
        <f t="shared" si="2542"/>
        <v>0</v>
      </c>
      <c r="ES1043" s="36">
        <f t="shared" si="2543"/>
        <v>0</v>
      </c>
      <c r="ET1043" s="36">
        <f t="shared" si="2544"/>
        <v>0</v>
      </c>
      <c r="EU1043" s="36">
        <f t="shared" si="2576"/>
        <v>0</v>
      </c>
      <c r="EV1043" s="36">
        <f t="shared" si="2545"/>
        <v>0</v>
      </c>
      <c r="EW1043" s="36">
        <f t="shared" si="2546"/>
        <v>0</v>
      </c>
      <c r="EX1043" s="36">
        <f t="shared" si="2577"/>
        <v>0</v>
      </c>
      <c r="EY1043" s="36">
        <f t="shared" si="2547"/>
        <v>0</v>
      </c>
      <c r="EZ1043" s="36">
        <f t="shared" si="2548"/>
        <v>0</v>
      </c>
      <c r="FA1043" s="36">
        <f t="shared" si="2549"/>
        <v>0</v>
      </c>
      <c r="FB1043" s="36">
        <f t="shared" si="2550"/>
        <v>0</v>
      </c>
      <c r="FC1043" s="36">
        <f t="shared" si="2578"/>
        <v>0</v>
      </c>
      <c r="FD1043" s="36">
        <f t="shared" si="2551"/>
        <v>0</v>
      </c>
      <c r="FE1043" s="36">
        <f t="shared" si="2552"/>
        <v>0</v>
      </c>
      <c r="FF1043" s="36">
        <f t="shared" si="2579"/>
        <v>0</v>
      </c>
      <c r="FG1043" s="36">
        <f t="shared" si="2553"/>
        <v>0</v>
      </c>
      <c r="FH1043" s="36">
        <f t="shared" si="2554"/>
        <v>0</v>
      </c>
      <c r="FI1043" s="36">
        <f t="shared" si="2555"/>
        <v>0</v>
      </c>
      <c r="FJ1043" s="36">
        <f t="shared" ca="1" si="2556"/>
        <v>0</v>
      </c>
      <c r="FK1043" s="36">
        <f t="shared" si="2557"/>
        <v>0</v>
      </c>
      <c r="FL1043" s="36">
        <f t="shared" si="2558"/>
        <v>0</v>
      </c>
      <c r="FM1043" s="36">
        <f t="shared" ca="1" si="2559"/>
        <v>0</v>
      </c>
      <c r="FN1043" s="36">
        <f t="shared" ca="1" si="2581"/>
        <v>0</v>
      </c>
    </row>
    <row r="1044" spans="2:170" x14ac:dyDescent="0.25">
      <c r="B1044" s="2">
        <v>1036</v>
      </c>
      <c r="C1044" s="2">
        <f t="shared" si="2435"/>
        <v>87</v>
      </c>
      <c r="D1044" s="2">
        <f t="shared" si="2431"/>
        <v>1060</v>
      </c>
      <c r="E1044" s="2">
        <f t="shared" si="2429"/>
        <v>89</v>
      </c>
      <c r="F1044" s="189">
        <f t="shared" si="2433"/>
        <v>77248</v>
      </c>
      <c r="G1044" s="2">
        <f t="shared" si="2432"/>
        <v>6</v>
      </c>
      <c r="H1044" s="187">
        <f t="shared" si="2436"/>
        <v>120.91666666666666</v>
      </c>
      <c r="I1044" s="186">
        <f t="shared" si="2430"/>
        <v>120</v>
      </c>
      <c r="J1044" s="2">
        <f t="shared" si="2437"/>
        <v>0</v>
      </c>
      <c r="K1044" s="2">
        <f t="shared" si="2438"/>
        <v>0</v>
      </c>
      <c r="L1044">
        <f t="shared" si="2439"/>
        <v>2</v>
      </c>
      <c r="M1044" s="190">
        <f t="shared" si="2560"/>
        <v>0</v>
      </c>
      <c r="N1044">
        <f t="shared" si="2440"/>
        <v>1</v>
      </c>
      <c r="O1044">
        <f t="shared" si="2441"/>
        <v>100</v>
      </c>
      <c r="P1044" s="58">
        <f t="shared" si="2442"/>
        <v>0</v>
      </c>
      <c r="Q1044" s="106">
        <f t="shared" si="2443"/>
        <v>0</v>
      </c>
      <c r="R1044" s="59">
        <f t="shared" si="2444"/>
        <v>0</v>
      </c>
      <c r="S1044" s="32">
        <f t="shared" si="2561"/>
        <v>0</v>
      </c>
      <c r="T1044">
        <f t="shared" si="2445"/>
        <v>1</v>
      </c>
      <c r="U1044" s="32">
        <f t="shared" si="2562"/>
        <v>0</v>
      </c>
      <c r="V1044">
        <f t="shared" si="2446"/>
        <v>1</v>
      </c>
      <c r="W1044">
        <f t="shared" si="2447"/>
        <v>100</v>
      </c>
      <c r="X1044" s="58">
        <f t="shared" si="2448"/>
        <v>0</v>
      </c>
      <c r="Y1044" s="58">
        <f t="shared" si="2449"/>
        <v>0</v>
      </c>
      <c r="Z1044" s="32">
        <f t="shared" si="2450"/>
        <v>0</v>
      </c>
      <c r="AA1044" s="32">
        <f t="shared" si="2451"/>
        <v>0</v>
      </c>
      <c r="AB1044" s="59">
        <f t="shared" si="2452"/>
        <v>0</v>
      </c>
      <c r="AC1044" s="59">
        <f t="shared" si="2453"/>
        <v>0</v>
      </c>
      <c r="AD1044">
        <f t="shared" si="2454"/>
        <v>1</v>
      </c>
      <c r="AE1044" s="59">
        <f t="shared" si="2455"/>
        <v>0</v>
      </c>
      <c r="AF1044" s="59">
        <f t="shared" si="2456"/>
        <v>0</v>
      </c>
      <c r="AG1044" s="59">
        <f t="shared" si="2457"/>
        <v>0</v>
      </c>
      <c r="AH1044">
        <f t="shared" si="2458"/>
        <v>1</v>
      </c>
      <c r="AI1044" s="59">
        <f t="shared" si="2459"/>
        <v>0</v>
      </c>
      <c r="AJ1044" s="59">
        <f t="shared" si="2460"/>
        <v>0</v>
      </c>
      <c r="AK1044" s="59">
        <f t="shared" si="2461"/>
        <v>0</v>
      </c>
      <c r="AL1044" s="59">
        <f t="shared" si="2462"/>
        <v>0</v>
      </c>
      <c r="AM1044" s="12">
        <f t="shared" si="2563"/>
        <v>0</v>
      </c>
      <c r="AN1044" s="12">
        <f t="shared" si="2564"/>
        <v>0</v>
      </c>
      <c r="AO1044" s="66">
        <f t="shared" si="2463"/>
        <v>0</v>
      </c>
      <c r="AP1044" s="66">
        <f t="shared" si="2464"/>
        <v>0</v>
      </c>
      <c r="AQ1044" s="59">
        <f t="shared" si="2465"/>
        <v>0</v>
      </c>
      <c r="AR1044" s="59">
        <f t="shared" si="2466"/>
        <v>0</v>
      </c>
      <c r="AS1044" s="59">
        <f t="shared" si="2467"/>
        <v>0</v>
      </c>
      <c r="AT1044" s="12">
        <f t="shared" si="2468"/>
        <v>0</v>
      </c>
      <c r="AU1044" s="59">
        <f t="shared" si="2565"/>
        <v>0</v>
      </c>
      <c r="AV1044" s="59">
        <f t="shared" si="2566"/>
        <v>0</v>
      </c>
      <c r="AW1044" s="70">
        <f t="shared" si="2469"/>
        <v>0</v>
      </c>
      <c r="AX1044" s="20">
        <f t="shared" si="2470"/>
        <v>200000</v>
      </c>
      <c r="AY1044" s="20">
        <f t="shared" si="2471"/>
        <v>0</v>
      </c>
      <c r="AZ1044" s="20">
        <f t="shared" si="2472"/>
        <v>0</v>
      </c>
      <c r="BA1044" s="20">
        <f t="shared" si="2473"/>
        <v>0</v>
      </c>
      <c r="BB1044" s="36">
        <f t="shared" si="2474"/>
        <v>0</v>
      </c>
      <c r="BC1044" s="36">
        <f t="shared" si="2475"/>
        <v>0</v>
      </c>
      <c r="BD1044" s="80">
        <f t="shared" si="2476"/>
        <v>0</v>
      </c>
      <c r="BE1044" s="36">
        <f t="shared" si="2477"/>
        <v>0</v>
      </c>
      <c r="BF1044" s="36">
        <f t="shared" si="2478"/>
        <v>0</v>
      </c>
      <c r="BG1044" s="36">
        <f t="shared" si="2479"/>
        <v>0</v>
      </c>
      <c r="BH1044" s="36">
        <f t="shared" si="2480"/>
        <v>0</v>
      </c>
      <c r="BI1044" s="36">
        <f t="shared" si="2481"/>
        <v>0</v>
      </c>
      <c r="BJ1044" s="36">
        <f t="shared" si="2482"/>
        <v>0</v>
      </c>
      <c r="BK1044" s="36">
        <f t="shared" si="2483"/>
        <v>0</v>
      </c>
      <c r="BL1044" s="68">
        <f>IF(OR(AT1044=0,E1044&gt;ProjTerm),0,VLOOKUP(D1044,'Life Events'!$AE$5:$AI$1206,5,FALSE))</f>
        <v>0</v>
      </c>
      <c r="BM1044" s="93">
        <f t="shared" si="2484"/>
        <v>0</v>
      </c>
      <c r="BN1044" s="93">
        <f t="shared" si="2485"/>
        <v>0</v>
      </c>
      <c r="BO1044" s="36">
        <f t="shared" si="2486"/>
        <v>0</v>
      </c>
      <c r="BP1044" s="36">
        <f t="shared" si="2487"/>
        <v>0</v>
      </c>
      <c r="BQ1044" s="36">
        <f t="shared" si="2488"/>
        <v>0</v>
      </c>
      <c r="BR1044" s="36">
        <f t="shared" si="2489"/>
        <v>154.78110000000001</v>
      </c>
      <c r="BS1044" s="36">
        <f t="shared" si="2490"/>
        <v>0</v>
      </c>
      <c r="BT1044" s="36">
        <f t="shared" si="2491"/>
        <v>0</v>
      </c>
      <c r="BU1044" s="70" cm="1">
        <f t="array" ref="BU1044">IF(AND(ActInt=1,$J1044=0),INDEX(Tbl_FwdNom,$B1044-IVP,MATCH(ValnDt,Tbl_FwdNom_Cols)),INDEX(Tbl_FwdNom,$B1044,MATCH(StartDt,Tbl_FwdNom_Cols)))</f>
        <v>8.2135424490000002</v>
      </c>
      <c r="BV1044" s="70" cm="1">
        <f t="array" ref="BV1044">INDEX(Tbl_FwdReal,$B1044,MATCH(StartDt,Tbl_FwdReal_Cols))</f>
        <v>2.5529484</v>
      </c>
      <c r="BW1044" s="70" cm="1">
        <f t="array" ref="BW1044">IF(RunType&lt;&gt;"OPN",INDEX(Tbl_FwdReal,$B1044,MATCH(ValnDt,Tbl_FwdReal_Cols)),IF(AND($J1044=0,ActInt=1),INDEX(Tbl_FwdReal,$B1044-IVP,MATCH(ValnDt,Tbl_FwdReal_Cols)),-999))*$K1044</f>
        <v>0</v>
      </c>
      <c r="BX1044" s="70">
        <f t="shared" si="2492"/>
        <v>0</v>
      </c>
      <c r="BY1044" s="70">
        <f t="shared" si="2567"/>
        <v>8.2135424490000108E-2</v>
      </c>
      <c r="BZ1044" s="64">
        <f t="shared" si="2580"/>
        <v>6.5997105637014553E-3</v>
      </c>
      <c r="CA1044" s="70" cm="1">
        <f t="array" ref="CA1044">IF($J1044=1,CA1043*(1+INDEX(Tbl_CPI,$B1044,MATCH(IF(RunType="OPN",StartDt,ValnDt),Tbl_CPI_Cols))),0)</f>
        <v>0</v>
      </c>
      <c r="CB1044" s="70">
        <f t="shared" si="2568"/>
        <v>258.10908787899211</v>
      </c>
      <c r="CC1044" s="70">
        <f t="shared" si="2569"/>
        <v>251.39943697112429</v>
      </c>
      <c r="CD1044" s="36">
        <f t="shared" si="2493"/>
        <v>1273.5476477895536</v>
      </c>
      <c r="CE1044" s="36">
        <f t="shared" si="2494"/>
        <v>0</v>
      </c>
      <c r="CF1044" s="36">
        <f t="shared" si="2495"/>
        <v>0</v>
      </c>
      <c r="CG1044" s="36">
        <f t="shared" si="2496"/>
        <v>0</v>
      </c>
      <c r="CH1044" s="36">
        <f t="shared" si="2497"/>
        <v>0</v>
      </c>
      <c r="CI1044" s="36">
        <f t="shared" si="2498"/>
        <v>0</v>
      </c>
      <c r="CJ1044" s="36">
        <f t="shared" si="2499"/>
        <v>0</v>
      </c>
      <c r="CK1044" s="36">
        <f t="shared" si="2500"/>
        <v>0</v>
      </c>
      <c r="CL1044" s="36">
        <f t="shared" si="2501"/>
        <v>0</v>
      </c>
      <c r="CM1044" s="36">
        <f t="shared" si="2502"/>
        <v>0</v>
      </c>
      <c r="CN1044" s="36">
        <f t="shared" si="2503"/>
        <v>0</v>
      </c>
      <c r="CO1044" s="20">
        <f t="shared" si="2504"/>
        <v>120000</v>
      </c>
      <c r="CP1044" s="20">
        <f t="shared" si="2505"/>
        <v>2</v>
      </c>
      <c r="CQ1044" s="64" t="e">
        <f t="shared" si="2506"/>
        <v>#N/A</v>
      </c>
      <c r="CR1044" s="64" t="e">
        <f t="shared" si="2507"/>
        <v>#N/A</v>
      </c>
      <c r="CS1044" s="36" t="e">
        <f t="shared" si="2508"/>
        <v>#N/A</v>
      </c>
      <c r="CT1044" s="36">
        <f t="shared" si="2509"/>
        <v>0</v>
      </c>
      <c r="CU1044" s="36">
        <f t="shared" si="2510"/>
        <v>0</v>
      </c>
      <c r="CV1044" s="36">
        <f t="shared" si="2570"/>
        <v>0</v>
      </c>
      <c r="CW1044" s="36">
        <f t="shared" si="2511"/>
        <v>0</v>
      </c>
      <c r="CX1044" s="36">
        <f t="shared" si="2512"/>
        <v>0</v>
      </c>
      <c r="CY1044" s="36">
        <f t="shared" si="2513"/>
        <v>0</v>
      </c>
      <c r="CZ1044" s="36">
        <f t="shared" si="2571"/>
        <v>0</v>
      </c>
      <c r="DA1044" s="64">
        <f t="shared" si="2514"/>
        <v>6.5997105637014553E-3</v>
      </c>
      <c r="DB1044" s="70">
        <f t="shared" si="2572"/>
        <v>0.99344356004234735</v>
      </c>
      <c r="DC1044" s="70">
        <f>PRODUCT($DB$8:DB1044)</f>
        <v>1.1982400986310951E-4</v>
      </c>
      <c r="DD1044" s="36">
        <f t="shared" si="2515"/>
        <v>0</v>
      </c>
      <c r="DE1044" s="36">
        <f t="shared" si="2516"/>
        <v>0</v>
      </c>
      <c r="DF1044" s="36">
        <f t="shared" si="2517"/>
        <v>0</v>
      </c>
      <c r="DG1044" s="36">
        <f t="shared" si="2518"/>
        <v>0</v>
      </c>
      <c r="DH1044" s="36">
        <f t="shared" si="2519"/>
        <v>0</v>
      </c>
      <c r="DI1044" s="36">
        <f t="shared" si="2520"/>
        <v>0</v>
      </c>
      <c r="DJ1044" s="36">
        <f t="shared" si="2521"/>
        <v>0</v>
      </c>
      <c r="DK1044" s="36">
        <f t="shared" si="2522"/>
        <v>0</v>
      </c>
      <c r="DL1044" s="36">
        <f t="shared" si="2523"/>
        <v>0</v>
      </c>
      <c r="DM1044" s="36">
        <f t="shared" si="2524"/>
        <v>0</v>
      </c>
      <c r="DN1044" s="36">
        <f t="shared" ca="1" si="2573"/>
        <v>4.6137290849905055E-12</v>
      </c>
      <c r="DO1044" s="64" cm="1">
        <f t="array" ref="DO1044">IFERROR(INDEX(Tbl_FwdNom,$B1044,MATCH(LIDt,Tbl_FwdNom_Cols,0)),0)</f>
        <v>7.4756105719999999</v>
      </c>
      <c r="DP1044" s="64">
        <f t="shared" ca="1" si="2574"/>
        <v>0</v>
      </c>
      <c r="DQ1044" s="64">
        <f t="shared" ca="1" si="2525"/>
        <v>0</v>
      </c>
      <c r="DR1044" s="70">
        <f t="shared" ca="1" si="2526"/>
        <v>1</v>
      </c>
      <c r="DS1044" s="70">
        <f ca="1">PRODUCT($DR$8:DR1044)</f>
        <v>5.1485728910319675E-4</v>
      </c>
      <c r="DT1044" s="36">
        <f t="shared" ca="1" si="2527"/>
        <v>0</v>
      </c>
      <c r="DU1044" s="36">
        <f t="shared" ca="1" si="2528"/>
        <v>0</v>
      </c>
      <c r="DV1044" s="36">
        <f t="shared" ca="1" si="2529"/>
        <v>0</v>
      </c>
      <c r="DW1044" s="36">
        <f t="shared" ca="1" si="2530"/>
        <v>0</v>
      </c>
      <c r="DX1044" s="36">
        <f t="shared" ca="1" si="2531"/>
        <v>0</v>
      </c>
      <c r="DY1044" s="36">
        <f t="shared" ca="1" si="2532"/>
        <v>0</v>
      </c>
      <c r="DZ1044" s="36">
        <f t="shared" ca="1" si="2533"/>
        <v>0</v>
      </c>
      <c r="EA1044" s="36">
        <f t="shared" ca="1" si="2534"/>
        <v>0</v>
      </c>
      <c r="EB1044" s="36">
        <f t="shared" ca="1" si="2535"/>
        <v>0</v>
      </c>
      <c r="EC1044" s="36">
        <f t="shared" ca="1" si="2536"/>
        <v>0</v>
      </c>
      <c r="ED1044" s="36">
        <f t="shared" ca="1" si="2537"/>
        <v>0</v>
      </c>
      <c r="EE1044" s="36">
        <f t="shared" ca="1" si="2575"/>
        <v>0</v>
      </c>
      <c r="EF1044" s="36">
        <f t="shared" ca="1" si="2538"/>
        <v>0</v>
      </c>
      <c r="EG1044" s="64"/>
      <c r="EH1044" s="64"/>
      <c r="EI1044" s="64"/>
      <c r="EJ1044" s="70"/>
      <c r="EK1044" s="70"/>
      <c r="EL1044" s="70"/>
      <c r="EM1044" s="70"/>
      <c r="EN1044" s="70"/>
      <c r="EO1044" s="36">
        <f t="shared" si="2539"/>
        <v>0</v>
      </c>
      <c r="EP1044" s="36">
        <f t="shared" si="2540"/>
        <v>0</v>
      </c>
      <c r="EQ1044" s="36">
        <f t="shared" si="2541"/>
        <v>0</v>
      </c>
      <c r="ER1044" s="36">
        <f t="shared" si="2542"/>
        <v>0</v>
      </c>
      <c r="ES1044" s="36">
        <f t="shared" si="2543"/>
        <v>0</v>
      </c>
      <c r="ET1044" s="36">
        <f t="shared" si="2544"/>
        <v>0</v>
      </c>
      <c r="EU1044" s="36">
        <f t="shared" si="2576"/>
        <v>0</v>
      </c>
      <c r="EV1044" s="36">
        <f t="shared" si="2545"/>
        <v>0</v>
      </c>
      <c r="EW1044" s="36">
        <f t="shared" si="2546"/>
        <v>0</v>
      </c>
      <c r="EX1044" s="36">
        <f t="shared" si="2577"/>
        <v>0</v>
      </c>
      <c r="EY1044" s="36">
        <f t="shared" si="2547"/>
        <v>0</v>
      </c>
      <c r="EZ1044" s="36">
        <f t="shared" si="2548"/>
        <v>0</v>
      </c>
      <c r="FA1044" s="36">
        <f t="shared" si="2549"/>
        <v>0</v>
      </c>
      <c r="FB1044" s="36">
        <f t="shared" si="2550"/>
        <v>0</v>
      </c>
      <c r="FC1044" s="36">
        <f t="shared" si="2578"/>
        <v>0</v>
      </c>
      <c r="FD1044" s="36">
        <f t="shared" si="2551"/>
        <v>0</v>
      </c>
      <c r="FE1044" s="36">
        <f t="shared" si="2552"/>
        <v>0</v>
      </c>
      <c r="FF1044" s="36">
        <f t="shared" si="2579"/>
        <v>0</v>
      </c>
      <c r="FG1044" s="36">
        <f t="shared" si="2553"/>
        <v>0</v>
      </c>
      <c r="FH1044" s="36">
        <f t="shared" si="2554"/>
        <v>0</v>
      </c>
      <c r="FI1044" s="36">
        <f t="shared" si="2555"/>
        <v>0</v>
      </c>
      <c r="FJ1044" s="36">
        <f t="shared" ca="1" si="2556"/>
        <v>0</v>
      </c>
      <c r="FK1044" s="36">
        <f t="shared" si="2557"/>
        <v>0</v>
      </c>
      <c r="FL1044" s="36">
        <f t="shared" si="2558"/>
        <v>0</v>
      </c>
      <c r="FM1044" s="36">
        <f t="shared" ca="1" si="2559"/>
        <v>0</v>
      </c>
      <c r="FN1044" s="36">
        <f t="shared" ca="1" si="2581"/>
        <v>0</v>
      </c>
    </row>
    <row r="1045" spans="2:170" x14ac:dyDescent="0.25">
      <c r="B1045" s="2">
        <v>1037</v>
      </c>
      <c r="C1045" s="2">
        <f t="shared" si="2435"/>
        <v>87</v>
      </c>
      <c r="D1045" s="2">
        <f t="shared" si="2431"/>
        <v>1061</v>
      </c>
      <c r="E1045" s="2">
        <f t="shared" si="2429"/>
        <v>89</v>
      </c>
      <c r="F1045" s="189">
        <f t="shared" si="2433"/>
        <v>77279</v>
      </c>
      <c r="G1045" s="2">
        <f t="shared" si="2432"/>
        <v>7</v>
      </c>
      <c r="H1045" s="187">
        <f t="shared" si="2436"/>
        <v>121</v>
      </c>
      <c r="I1045" s="186">
        <f t="shared" si="2430"/>
        <v>121</v>
      </c>
      <c r="J1045" s="2">
        <f t="shared" si="2437"/>
        <v>0</v>
      </c>
      <c r="K1045" s="2">
        <f t="shared" si="2438"/>
        <v>0</v>
      </c>
      <c r="L1045">
        <f t="shared" si="2439"/>
        <v>2</v>
      </c>
      <c r="M1045" s="190">
        <f t="shared" si="2560"/>
        <v>0</v>
      </c>
      <c r="N1045">
        <f t="shared" si="2440"/>
        <v>1</v>
      </c>
      <c r="O1045">
        <f t="shared" si="2441"/>
        <v>100</v>
      </c>
      <c r="P1045" s="58">
        <f t="shared" si="2442"/>
        <v>0</v>
      </c>
      <c r="Q1045" s="106">
        <f t="shared" si="2443"/>
        <v>0</v>
      </c>
      <c r="R1045" s="59">
        <f t="shared" si="2444"/>
        <v>0</v>
      </c>
      <c r="S1045" s="32">
        <f t="shared" si="2561"/>
        <v>0</v>
      </c>
      <c r="T1045">
        <f t="shared" si="2445"/>
        <v>1</v>
      </c>
      <c r="U1045" s="32">
        <f t="shared" si="2562"/>
        <v>0</v>
      </c>
      <c r="V1045">
        <f t="shared" si="2446"/>
        <v>1</v>
      </c>
      <c r="W1045">
        <f t="shared" si="2447"/>
        <v>100</v>
      </c>
      <c r="X1045" s="58">
        <f t="shared" si="2448"/>
        <v>0</v>
      </c>
      <c r="Y1045" s="58">
        <f t="shared" si="2449"/>
        <v>0</v>
      </c>
      <c r="Z1045" s="32">
        <f t="shared" si="2450"/>
        <v>0</v>
      </c>
      <c r="AA1045" s="32">
        <f t="shared" si="2451"/>
        <v>0</v>
      </c>
      <c r="AB1045" s="59">
        <f t="shared" si="2452"/>
        <v>0</v>
      </c>
      <c r="AC1045" s="59">
        <f t="shared" si="2453"/>
        <v>0</v>
      </c>
      <c r="AD1045">
        <f t="shared" si="2454"/>
        <v>1</v>
      </c>
      <c r="AE1045" s="59">
        <f t="shared" si="2455"/>
        <v>0</v>
      </c>
      <c r="AF1045" s="59">
        <f t="shared" si="2456"/>
        <v>0</v>
      </c>
      <c r="AG1045" s="59">
        <f t="shared" si="2457"/>
        <v>0</v>
      </c>
      <c r="AH1045">
        <f t="shared" si="2458"/>
        <v>1</v>
      </c>
      <c r="AI1045" s="59">
        <f t="shared" si="2459"/>
        <v>0</v>
      </c>
      <c r="AJ1045" s="59">
        <f t="shared" si="2460"/>
        <v>0</v>
      </c>
      <c r="AK1045" s="59">
        <f t="shared" si="2461"/>
        <v>0</v>
      </c>
      <c r="AL1045" s="59">
        <f t="shared" si="2462"/>
        <v>0</v>
      </c>
      <c r="AM1045" s="12">
        <f t="shared" si="2563"/>
        <v>0</v>
      </c>
      <c r="AN1045" s="12">
        <f t="shared" si="2564"/>
        <v>0</v>
      </c>
      <c r="AO1045" s="66">
        <f t="shared" si="2463"/>
        <v>0</v>
      </c>
      <c r="AP1045" s="66">
        <f t="shared" si="2464"/>
        <v>0</v>
      </c>
      <c r="AQ1045" s="59">
        <f t="shared" si="2465"/>
        <v>0</v>
      </c>
      <c r="AR1045" s="59">
        <f t="shared" si="2466"/>
        <v>0</v>
      </c>
      <c r="AS1045" s="59">
        <f t="shared" si="2467"/>
        <v>0</v>
      </c>
      <c r="AT1045" s="12">
        <f t="shared" si="2468"/>
        <v>0</v>
      </c>
      <c r="AU1045" s="59">
        <f t="shared" si="2565"/>
        <v>0</v>
      </c>
      <c r="AV1045" s="59">
        <f t="shared" si="2566"/>
        <v>0</v>
      </c>
      <c r="AW1045" s="70" t="e">
        <f t="shared" si="2469"/>
        <v>#N/A</v>
      </c>
      <c r="AX1045" s="20">
        <f t="shared" si="2470"/>
        <v>200000</v>
      </c>
      <c r="AY1045" s="20">
        <f t="shared" si="2471"/>
        <v>0</v>
      </c>
      <c r="AZ1045" s="20">
        <f t="shared" si="2472"/>
        <v>0</v>
      </c>
      <c r="BA1045" s="20">
        <f t="shared" si="2473"/>
        <v>0</v>
      </c>
      <c r="BB1045" s="36">
        <f t="shared" si="2474"/>
        <v>0</v>
      </c>
      <c r="BC1045" s="36">
        <f t="shared" si="2475"/>
        <v>0</v>
      </c>
      <c r="BD1045" s="80">
        <f t="shared" si="2476"/>
        <v>0</v>
      </c>
      <c r="BE1045" s="36">
        <f t="shared" si="2477"/>
        <v>0</v>
      </c>
      <c r="BF1045" s="36">
        <f t="shared" si="2478"/>
        <v>0</v>
      </c>
      <c r="BG1045" s="36">
        <f t="shared" si="2479"/>
        <v>0</v>
      </c>
      <c r="BH1045" s="36">
        <f t="shared" si="2480"/>
        <v>0</v>
      </c>
      <c r="BI1045" s="36">
        <f t="shared" si="2481"/>
        <v>0</v>
      </c>
      <c r="BJ1045" s="36">
        <f t="shared" si="2482"/>
        <v>0</v>
      </c>
      <c r="BK1045" s="36">
        <f t="shared" si="2483"/>
        <v>0</v>
      </c>
      <c r="BL1045" s="68">
        <f>IF(OR(AT1045=0,E1045&gt;ProjTerm),0,VLOOKUP(D1045,'Life Events'!$AE$5:$AI$1206,5,FALSE))</f>
        <v>0</v>
      </c>
      <c r="BM1045" s="93">
        <f t="shared" si="2484"/>
        <v>0</v>
      </c>
      <c r="BN1045" s="93">
        <f t="shared" si="2485"/>
        <v>0</v>
      </c>
      <c r="BO1045" s="36">
        <f t="shared" si="2486"/>
        <v>0</v>
      </c>
      <c r="BP1045" s="36">
        <f t="shared" si="2487"/>
        <v>0</v>
      </c>
      <c r="BQ1045" s="36">
        <f t="shared" si="2488"/>
        <v>0</v>
      </c>
      <c r="BR1045" s="36">
        <f t="shared" si="2489"/>
        <v>154.78110000000001</v>
      </c>
      <c r="BS1045" s="36">
        <f t="shared" si="2490"/>
        <v>0</v>
      </c>
      <c r="BT1045" s="36">
        <f t="shared" si="2491"/>
        <v>0</v>
      </c>
      <c r="BU1045" s="70" cm="1">
        <f t="array" ref="BU1045">IF(AND(ActInt=1,$J1045=0),INDEX(Tbl_FwdNom,$B1045-IVP,MATCH(ValnDt,Tbl_FwdNom_Cols)),INDEX(Tbl_FwdNom,$B1045,MATCH(StartDt,Tbl_FwdNom_Cols)))</f>
        <v>8.2076668450000003</v>
      </c>
      <c r="BV1045" s="70" cm="1">
        <f t="array" ref="BV1045">INDEX(Tbl_FwdReal,$B1045,MATCH(StartDt,Tbl_FwdReal_Cols))</f>
        <v>2.549595418</v>
      </c>
      <c r="BW1045" s="70" cm="1">
        <f t="array" ref="BW1045">IF(RunType&lt;&gt;"OPN",INDEX(Tbl_FwdReal,$B1045,MATCH(ValnDt,Tbl_FwdReal_Cols)),IF(AND($J1045=0,ActInt=1),INDEX(Tbl_FwdReal,$B1045-IVP,MATCH(ValnDt,Tbl_FwdReal_Cols)),-999))*$K1045</f>
        <v>0</v>
      </c>
      <c r="BX1045" s="70">
        <f t="shared" si="2492"/>
        <v>0</v>
      </c>
      <c r="BY1045" s="70">
        <f t="shared" si="2567"/>
        <v>8.2076668450000057E-2</v>
      </c>
      <c r="BZ1045" s="64">
        <f t="shared" si="2580"/>
        <v>6.5951558900276819E-3</v>
      </c>
      <c r="CA1045" s="70" cm="1">
        <f t="array" ref="CA1045">IF($J1045=1,CA1044*(1+INDEX(Tbl_CPI,$B1045,MATCH(IF(RunType="OPN",StartDt,ValnDt),Tbl_CPI_Cols))),0)</f>
        <v>0</v>
      </c>
      <c r="CB1045" s="70">
        <f t="shared" si="2568"/>
        <v>259.81135755018693</v>
      </c>
      <c r="CC1045" s="70">
        <f t="shared" si="2569"/>
        <v>251.39943697112429</v>
      </c>
      <c r="CD1045" s="36">
        <f t="shared" si="2493"/>
        <v>1273.5476477895536</v>
      </c>
      <c r="CE1045" s="36">
        <f t="shared" si="2494"/>
        <v>0</v>
      </c>
      <c r="CF1045" s="36">
        <f t="shared" si="2495"/>
        <v>0</v>
      </c>
      <c r="CG1045" s="36">
        <f t="shared" si="2496"/>
        <v>0</v>
      </c>
      <c r="CH1045" s="36">
        <f t="shared" si="2497"/>
        <v>0</v>
      </c>
      <c r="CI1045" s="36">
        <f t="shared" si="2498"/>
        <v>0</v>
      </c>
      <c r="CJ1045" s="36">
        <f t="shared" si="2499"/>
        <v>0</v>
      </c>
      <c r="CK1045" s="36">
        <f t="shared" si="2500"/>
        <v>0</v>
      </c>
      <c r="CL1045" s="36">
        <f t="shared" si="2501"/>
        <v>0</v>
      </c>
      <c r="CM1045" s="36">
        <f t="shared" si="2502"/>
        <v>0</v>
      </c>
      <c r="CN1045" s="36">
        <f t="shared" si="2503"/>
        <v>0</v>
      </c>
      <c r="CO1045" s="20">
        <f t="shared" si="2504"/>
        <v>120000</v>
      </c>
      <c r="CP1045" s="20">
        <f t="shared" si="2505"/>
        <v>2</v>
      </c>
      <c r="CQ1045" s="64" t="e">
        <f t="shared" si="2506"/>
        <v>#N/A</v>
      </c>
      <c r="CR1045" s="64" t="e">
        <f t="shared" si="2507"/>
        <v>#N/A</v>
      </c>
      <c r="CS1045" s="36" t="e">
        <f t="shared" si="2508"/>
        <v>#N/A</v>
      </c>
      <c r="CT1045" s="36">
        <f t="shared" si="2509"/>
        <v>0</v>
      </c>
      <c r="CU1045" s="36">
        <f t="shared" si="2510"/>
        <v>0</v>
      </c>
      <c r="CV1045" s="36">
        <f t="shared" si="2570"/>
        <v>0</v>
      </c>
      <c r="CW1045" s="36">
        <f t="shared" si="2511"/>
        <v>0</v>
      </c>
      <c r="CX1045" s="36">
        <f t="shared" si="2512"/>
        <v>0</v>
      </c>
      <c r="CY1045" s="36">
        <f t="shared" si="2513"/>
        <v>0</v>
      </c>
      <c r="CZ1045" s="36">
        <f t="shared" si="2571"/>
        <v>0</v>
      </c>
      <c r="DA1045" s="64">
        <f t="shared" si="2514"/>
        <v>6.5951558900276819E-3</v>
      </c>
      <c r="DB1045" s="70">
        <f t="shared" si="2572"/>
        <v>0.99344805520726331</v>
      </c>
      <c r="DC1045" s="70">
        <f>PRODUCT($DB$8:DB1045)</f>
        <v>1.1903892956564208E-4</v>
      </c>
      <c r="DD1045" s="36">
        <f t="shared" si="2515"/>
        <v>0</v>
      </c>
      <c r="DE1045" s="36">
        <f t="shared" si="2516"/>
        <v>0</v>
      </c>
      <c r="DF1045" s="36">
        <f t="shared" si="2517"/>
        <v>0</v>
      </c>
      <c r="DG1045" s="36">
        <f t="shared" si="2518"/>
        <v>0</v>
      </c>
      <c r="DH1045" s="36">
        <f t="shared" si="2519"/>
        <v>0</v>
      </c>
      <c r="DI1045" s="36">
        <f t="shared" si="2520"/>
        <v>0</v>
      </c>
      <c r="DJ1045" s="36">
        <f t="shared" si="2521"/>
        <v>0</v>
      </c>
      <c r="DK1045" s="36">
        <f t="shared" si="2522"/>
        <v>0</v>
      </c>
      <c r="DL1045" s="36">
        <f t="shared" si="2523"/>
        <v>0</v>
      </c>
      <c r="DM1045" s="36">
        <f t="shared" si="2524"/>
        <v>0</v>
      </c>
      <c r="DN1045" s="36">
        <f t="shared" ca="1" si="2573"/>
        <v>4.6137290849905055E-12</v>
      </c>
      <c r="DO1045" s="64" cm="1">
        <f t="array" ref="DO1045">IFERROR(INDEX(Tbl_FwdNom,$B1045,MATCH(LIDt,Tbl_FwdNom_Cols,0)),0)</f>
        <v>7.4739092979999997</v>
      </c>
      <c r="DP1045" s="64">
        <f t="shared" ca="1" si="2574"/>
        <v>0</v>
      </c>
      <c r="DQ1045" s="64">
        <f t="shared" ca="1" si="2525"/>
        <v>0</v>
      </c>
      <c r="DR1045" s="70">
        <f t="shared" ca="1" si="2526"/>
        <v>1</v>
      </c>
      <c r="DS1045" s="70">
        <f ca="1">PRODUCT($DR$8:DR1045)</f>
        <v>5.1485728910319675E-4</v>
      </c>
      <c r="DT1045" s="36">
        <f t="shared" ca="1" si="2527"/>
        <v>0</v>
      </c>
      <c r="DU1045" s="36">
        <f t="shared" ca="1" si="2528"/>
        <v>0</v>
      </c>
      <c r="DV1045" s="36">
        <f t="shared" ca="1" si="2529"/>
        <v>0</v>
      </c>
      <c r="DW1045" s="36">
        <f t="shared" ca="1" si="2530"/>
        <v>0</v>
      </c>
      <c r="DX1045" s="36">
        <f t="shared" ca="1" si="2531"/>
        <v>0</v>
      </c>
      <c r="DY1045" s="36">
        <f t="shared" ca="1" si="2532"/>
        <v>0</v>
      </c>
      <c r="DZ1045" s="36">
        <f t="shared" ca="1" si="2533"/>
        <v>0</v>
      </c>
      <c r="EA1045" s="36">
        <f t="shared" ca="1" si="2534"/>
        <v>0</v>
      </c>
      <c r="EB1045" s="36">
        <f t="shared" ca="1" si="2535"/>
        <v>0</v>
      </c>
      <c r="EC1045" s="36">
        <f t="shared" ca="1" si="2536"/>
        <v>0</v>
      </c>
      <c r="ED1045" s="36">
        <f t="shared" ca="1" si="2537"/>
        <v>0</v>
      </c>
      <c r="EE1045" s="36">
        <f t="shared" ca="1" si="2575"/>
        <v>0</v>
      </c>
      <c r="EF1045" s="36">
        <f t="shared" ca="1" si="2538"/>
        <v>0</v>
      </c>
      <c r="EG1045" s="64"/>
      <c r="EH1045" s="64"/>
      <c r="EI1045" s="64"/>
      <c r="EJ1045" s="70"/>
      <c r="EK1045" s="70"/>
      <c r="EL1045" s="70"/>
      <c r="EM1045" s="70"/>
      <c r="EN1045" s="70"/>
      <c r="EO1045" s="36">
        <f t="shared" si="2539"/>
        <v>0</v>
      </c>
      <c r="EP1045" s="36">
        <f t="shared" si="2540"/>
        <v>0</v>
      </c>
      <c r="EQ1045" s="36">
        <f t="shared" si="2541"/>
        <v>0</v>
      </c>
      <c r="ER1045" s="36">
        <f t="shared" si="2542"/>
        <v>0</v>
      </c>
      <c r="ES1045" s="36">
        <f t="shared" si="2543"/>
        <v>0</v>
      </c>
      <c r="ET1045" s="36">
        <f t="shared" si="2544"/>
        <v>0</v>
      </c>
      <c r="EU1045" s="36">
        <f t="shared" si="2576"/>
        <v>0</v>
      </c>
      <c r="EV1045" s="36">
        <f t="shared" si="2545"/>
        <v>0</v>
      </c>
      <c r="EW1045" s="36">
        <f t="shared" si="2546"/>
        <v>0</v>
      </c>
      <c r="EX1045" s="36">
        <f t="shared" si="2577"/>
        <v>0</v>
      </c>
      <c r="EY1045" s="36">
        <f t="shared" si="2547"/>
        <v>0</v>
      </c>
      <c r="EZ1045" s="36">
        <f t="shared" si="2548"/>
        <v>0</v>
      </c>
      <c r="FA1045" s="36">
        <f t="shared" si="2549"/>
        <v>0</v>
      </c>
      <c r="FB1045" s="36">
        <f t="shared" si="2550"/>
        <v>0</v>
      </c>
      <c r="FC1045" s="36">
        <f t="shared" si="2578"/>
        <v>0</v>
      </c>
      <c r="FD1045" s="36">
        <f t="shared" si="2551"/>
        <v>0</v>
      </c>
      <c r="FE1045" s="36">
        <f t="shared" si="2552"/>
        <v>0</v>
      </c>
      <c r="FF1045" s="36">
        <f t="shared" si="2579"/>
        <v>0</v>
      </c>
      <c r="FG1045" s="36">
        <f t="shared" si="2553"/>
        <v>0</v>
      </c>
      <c r="FH1045" s="36">
        <f t="shared" si="2554"/>
        <v>0</v>
      </c>
      <c r="FI1045" s="36">
        <f t="shared" si="2555"/>
        <v>0</v>
      </c>
      <c r="FJ1045" s="36">
        <f t="shared" ca="1" si="2556"/>
        <v>0</v>
      </c>
      <c r="FK1045" s="36">
        <f t="shared" si="2557"/>
        <v>0</v>
      </c>
      <c r="FL1045" s="36">
        <f t="shared" si="2558"/>
        <v>0</v>
      </c>
      <c r="FM1045" s="36">
        <f t="shared" ca="1" si="2559"/>
        <v>0</v>
      </c>
      <c r="FN1045" s="36">
        <f t="shared" ca="1" si="2581"/>
        <v>0</v>
      </c>
    </row>
    <row r="1046" spans="2:170" x14ac:dyDescent="0.25">
      <c r="B1046" s="2">
        <v>1038</v>
      </c>
      <c r="C1046" s="2">
        <f t="shared" si="2435"/>
        <v>87</v>
      </c>
      <c r="D1046" s="2">
        <f t="shared" si="2431"/>
        <v>1062</v>
      </c>
      <c r="E1046" s="2">
        <f t="shared" si="2429"/>
        <v>89</v>
      </c>
      <c r="F1046" s="189">
        <f t="shared" si="2433"/>
        <v>77310</v>
      </c>
      <c r="G1046" s="2">
        <f t="shared" si="2432"/>
        <v>8</v>
      </c>
      <c r="H1046" s="187">
        <f t="shared" si="2436"/>
        <v>121.08333333333334</v>
      </c>
      <c r="I1046" s="186">
        <f t="shared" si="2430"/>
        <v>121</v>
      </c>
      <c r="J1046" s="2">
        <f t="shared" si="2437"/>
        <v>0</v>
      </c>
      <c r="K1046" s="2">
        <f t="shared" si="2438"/>
        <v>0</v>
      </c>
      <c r="L1046">
        <f t="shared" si="2439"/>
        <v>2</v>
      </c>
      <c r="M1046" s="190">
        <f t="shared" si="2560"/>
        <v>0</v>
      </c>
      <c r="N1046">
        <f t="shared" si="2440"/>
        <v>1</v>
      </c>
      <c r="O1046">
        <f t="shared" si="2441"/>
        <v>100</v>
      </c>
      <c r="P1046" s="58">
        <f t="shared" si="2442"/>
        <v>0</v>
      </c>
      <c r="Q1046" s="106">
        <f t="shared" si="2443"/>
        <v>0</v>
      </c>
      <c r="R1046" s="59">
        <f t="shared" si="2444"/>
        <v>0</v>
      </c>
      <c r="S1046" s="32">
        <f t="shared" si="2561"/>
        <v>0</v>
      </c>
      <c r="T1046">
        <f t="shared" si="2445"/>
        <v>1</v>
      </c>
      <c r="U1046" s="32">
        <f t="shared" si="2562"/>
        <v>0</v>
      </c>
      <c r="V1046">
        <f t="shared" si="2446"/>
        <v>1</v>
      </c>
      <c r="W1046">
        <f t="shared" si="2447"/>
        <v>100</v>
      </c>
      <c r="X1046" s="58">
        <f t="shared" si="2448"/>
        <v>0</v>
      </c>
      <c r="Y1046" s="58">
        <f t="shared" si="2449"/>
        <v>0</v>
      </c>
      <c r="Z1046" s="32">
        <f t="shared" si="2450"/>
        <v>0</v>
      </c>
      <c r="AA1046" s="32">
        <f t="shared" si="2451"/>
        <v>0</v>
      </c>
      <c r="AB1046" s="59">
        <f t="shared" si="2452"/>
        <v>0</v>
      </c>
      <c r="AC1046" s="59">
        <f t="shared" si="2453"/>
        <v>0</v>
      </c>
      <c r="AD1046">
        <f t="shared" si="2454"/>
        <v>1</v>
      </c>
      <c r="AE1046" s="59">
        <f t="shared" si="2455"/>
        <v>0</v>
      </c>
      <c r="AF1046" s="59">
        <f t="shared" si="2456"/>
        <v>0</v>
      </c>
      <c r="AG1046" s="59">
        <f t="shared" si="2457"/>
        <v>0</v>
      </c>
      <c r="AH1046">
        <f t="shared" si="2458"/>
        <v>1</v>
      </c>
      <c r="AI1046" s="59">
        <f t="shared" si="2459"/>
        <v>0</v>
      </c>
      <c r="AJ1046" s="59">
        <f t="shared" si="2460"/>
        <v>0</v>
      </c>
      <c r="AK1046" s="59">
        <f t="shared" si="2461"/>
        <v>0</v>
      </c>
      <c r="AL1046" s="59">
        <f t="shared" si="2462"/>
        <v>0</v>
      </c>
      <c r="AM1046" s="12">
        <f t="shared" si="2563"/>
        <v>0</v>
      </c>
      <c r="AN1046" s="12">
        <f t="shared" si="2564"/>
        <v>0</v>
      </c>
      <c r="AO1046" s="66">
        <f t="shared" si="2463"/>
        <v>0</v>
      </c>
      <c r="AP1046" s="66">
        <f t="shared" si="2464"/>
        <v>0</v>
      </c>
      <c r="AQ1046" s="59">
        <f t="shared" si="2465"/>
        <v>0</v>
      </c>
      <c r="AR1046" s="59">
        <f t="shared" si="2466"/>
        <v>0</v>
      </c>
      <c r="AS1046" s="59">
        <f t="shared" si="2467"/>
        <v>0</v>
      </c>
      <c r="AT1046" s="12">
        <f t="shared" si="2468"/>
        <v>0</v>
      </c>
      <c r="AU1046" s="59">
        <f t="shared" si="2565"/>
        <v>0</v>
      </c>
      <c r="AV1046" s="59">
        <f t="shared" si="2566"/>
        <v>0</v>
      </c>
      <c r="AW1046" s="70" t="e">
        <f t="shared" si="2469"/>
        <v>#N/A</v>
      </c>
      <c r="AX1046" s="20">
        <f t="shared" si="2470"/>
        <v>200000</v>
      </c>
      <c r="AY1046" s="20">
        <f t="shared" si="2471"/>
        <v>0</v>
      </c>
      <c r="AZ1046" s="20">
        <f t="shared" si="2472"/>
        <v>0</v>
      </c>
      <c r="BA1046" s="20">
        <f t="shared" si="2473"/>
        <v>0</v>
      </c>
      <c r="BB1046" s="36">
        <f t="shared" si="2474"/>
        <v>0</v>
      </c>
      <c r="BC1046" s="36">
        <f t="shared" si="2475"/>
        <v>0</v>
      </c>
      <c r="BD1046" s="80">
        <f t="shared" si="2476"/>
        <v>0</v>
      </c>
      <c r="BE1046" s="36">
        <f t="shared" si="2477"/>
        <v>0</v>
      </c>
      <c r="BF1046" s="36">
        <f t="shared" si="2478"/>
        <v>0</v>
      </c>
      <c r="BG1046" s="36">
        <f t="shared" si="2479"/>
        <v>0</v>
      </c>
      <c r="BH1046" s="36">
        <f t="shared" si="2480"/>
        <v>0</v>
      </c>
      <c r="BI1046" s="36">
        <f t="shared" si="2481"/>
        <v>0</v>
      </c>
      <c r="BJ1046" s="36">
        <f t="shared" si="2482"/>
        <v>0</v>
      </c>
      <c r="BK1046" s="36">
        <f t="shared" si="2483"/>
        <v>0</v>
      </c>
      <c r="BL1046" s="68">
        <f>IF(OR(AT1046=0,E1046&gt;ProjTerm),0,VLOOKUP(D1046,'Life Events'!$AE$5:$AI$1206,5,FALSE))</f>
        <v>0</v>
      </c>
      <c r="BM1046" s="93">
        <f t="shared" si="2484"/>
        <v>0</v>
      </c>
      <c r="BN1046" s="93">
        <f t="shared" si="2485"/>
        <v>0</v>
      </c>
      <c r="BO1046" s="36">
        <f t="shared" si="2486"/>
        <v>0</v>
      </c>
      <c r="BP1046" s="36">
        <f t="shared" si="2487"/>
        <v>0</v>
      </c>
      <c r="BQ1046" s="36">
        <f t="shared" si="2488"/>
        <v>0</v>
      </c>
      <c r="BR1046" s="36">
        <f t="shared" si="2489"/>
        <v>154.78110000000001</v>
      </c>
      <c r="BS1046" s="36">
        <f t="shared" si="2490"/>
        <v>0</v>
      </c>
      <c r="BT1046" s="36">
        <f t="shared" si="2491"/>
        <v>0</v>
      </c>
      <c r="BU1046" s="70" cm="1">
        <f t="array" ref="BU1046">IF(AND(ActInt=1,$J1046=0),INDEX(Tbl_FwdNom,$B1046-IVP,MATCH(ValnDt,Tbl_FwdNom_Cols)),INDEX(Tbl_FwdNom,$B1046,MATCH(StartDt,Tbl_FwdNom_Cols)))</f>
        <v>8.2017915600000002</v>
      </c>
      <c r="BV1046" s="70" cm="1">
        <f t="array" ref="BV1046">INDEX(Tbl_FwdReal,$B1046,MATCH(StartDt,Tbl_FwdReal_Cols))</f>
        <v>2.5462425460000002</v>
      </c>
      <c r="BW1046" s="70" cm="1">
        <f t="array" ref="BW1046">IF(RunType&lt;&gt;"OPN",INDEX(Tbl_FwdReal,$B1046,MATCH(ValnDt,Tbl_FwdReal_Cols)),IF(AND($J1046=0,ActInt=1),INDEX(Tbl_FwdReal,$B1046-IVP,MATCH(ValnDt,Tbl_FwdReal_Cols)),-999))*$K1046</f>
        <v>0</v>
      </c>
      <c r="BX1046" s="70">
        <f t="shared" si="2492"/>
        <v>0</v>
      </c>
      <c r="BY1046" s="70">
        <f t="shared" si="2567"/>
        <v>8.2017915600000046E-2</v>
      </c>
      <c r="BZ1046" s="64">
        <f t="shared" si="2580"/>
        <v>6.5906012369443268E-3</v>
      </c>
      <c r="CA1046" s="70" cm="1">
        <f t="array" ref="CA1046">IF($J1046=1,CA1045*(1+INDEX(Tbl_CPI,$B1046,MATCH(IF(RunType="OPN",StartDt,ValnDt),Tbl_CPI_Cols))),0)</f>
        <v>0</v>
      </c>
      <c r="CB1046" s="70">
        <f t="shared" si="2568"/>
        <v>261.52367060462939</v>
      </c>
      <c r="CC1046" s="70">
        <f t="shared" si="2569"/>
        <v>251.39943697112429</v>
      </c>
      <c r="CD1046" s="36">
        <f t="shared" si="2493"/>
        <v>1273.5476477895536</v>
      </c>
      <c r="CE1046" s="36">
        <f t="shared" si="2494"/>
        <v>0</v>
      </c>
      <c r="CF1046" s="36">
        <f t="shared" si="2495"/>
        <v>0</v>
      </c>
      <c r="CG1046" s="36">
        <f t="shared" si="2496"/>
        <v>0</v>
      </c>
      <c r="CH1046" s="36">
        <f t="shared" si="2497"/>
        <v>0</v>
      </c>
      <c r="CI1046" s="36">
        <f t="shared" si="2498"/>
        <v>0</v>
      </c>
      <c r="CJ1046" s="36">
        <f t="shared" si="2499"/>
        <v>0</v>
      </c>
      <c r="CK1046" s="36">
        <f t="shared" si="2500"/>
        <v>0</v>
      </c>
      <c r="CL1046" s="36">
        <f t="shared" si="2501"/>
        <v>0</v>
      </c>
      <c r="CM1046" s="36">
        <f t="shared" si="2502"/>
        <v>0</v>
      </c>
      <c r="CN1046" s="36">
        <f t="shared" si="2503"/>
        <v>0</v>
      </c>
      <c r="CO1046" s="20">
        <f t="shared" si="2504"/>
        <v>120000</v>
      </c>
      <c r="CP1046" s="20">
        <f t="shared" si="2505"/>
        <v>2</v>
      </c>
      <c r="CQ1046" s="64" t="e">
        <f t="shared" si="2506"/>
        <v>#N/A</v>
      </c>
      <c r="CR1046" s="64" t="e">
        <f t="shared" si="2507"/>
        <v>#N/A</v>
      </c>
      <c r="CS1046" s="36" t="e">
        <f t="shared" si="2508"/>
        <v>#N/A</v>
      </c>
      <c r="CT1046" s="36">
        <f t="shared" si="2509"/>
        <v>0</v>
      </c>
      <c r="CU1046" s="36">
        <f t="shared" si="2510"/>
        <v>0</v>
      </c>
      <c r="CV1046" s="36">
        <f t="shared" si="2570"/>
        <v>0</v>
      </c>
      <c r="CW1046" s="36">
        <f t="shared" si="2511"/>
        <v>0</v>
      </c>
      <c r="CX1046" s="36">
        <f t="shared" si="2512"/>
        <v>0</v>
      </c>
      <c r="CY1046" s="36">
        <f t="shared" si="2513"/>
        <v>0</v>
      </c>
      <c r="CZ1046" s="36">
        <f t="shared" si="2571"/>
        <v>0</v>
      </c>
      <c r="DA1046" s="64">
        <f t="shared" si="2514"/>
        <v>6.5906012369443268E-3</v>
      </c>
      <c r="DB1046" s="70">
        <f t="shared" si="2572"/>
        <v>0.99345255039253744</v>
      </c>
      <c r="DC1046" s="70">
        <f>PRODUCT($DB$8:DB1046)</f>
        <v>1.1825952817298475E-4</v>
      </c>
      <c r="DD1046" s="36">
        <f t="shared" si="2515"/>
        <v>0</v>
      </c>
      <c r="DE1046" s="36">
        <f t="shared" si="2516"/>
        <v>0</v>
      </c>
      <c r="DF1046" s="36">
        <f t="shared" si="2517"/>
        <v>0</v>
      </c>
      <c r="DG1046" s="36">
        <f t="shared" si="2518"/>
        <v>0</v>
      </c>
      <c r="DH1046" s="36">
        <f t="shared" si="2519"/>
        <v>0</v>
      </c>
      <c r="DI1046" s="36">
        <f t="shared" si="2520"/>
        <v>0</v>
      </c>
      <c r="DJ1046" s="36">
        <f t="shared" si="2521"/>
        <v>0</v>
      </c>
      <c r="DK1046" s="36">
        <f t="shared" si="2522"/>
        <v>0</v>
      </c>
      <c r="DL1046" s="36">
        <f t="shared" si="2523"/>
        <v>0</v>
      </c>
      <c r="DM1046" s="36">
        <f t="shared" si="2524"/>
        <v>0</v>
      </c>
      <c r="DN1046" s="36">
        <f t="shared" ca="1" si="2573"/>
        <v>4.6137290849905055E-12</v>
      </c>
      <c r="DO1046" s="64" cm="1">
        <f t="array" ref="DO1046">IFERROR(INDEX(Tbl_FwdNom,$B1046,MATCH(LIDt,Tbl_FwdNom_Cols,0)),0)</f>
        <v>7.4722080499999999</v>
      </c>
      <c r="DP1046" s="64">
        <f t="shared" ca="1" si="2574"/>
        <v>0</v>
      </c>
      <c r="DQ1046" s="64">
        <f t="shared" ca="1" si="2525"/>
        <v>0</v>
      </c>
      <c r="DR1046" s="70">
        <f t="shared" ca="1" si="2526"/>
        <v>1</v>
      </c>
      <c r="DS1046" s="70">
        <f ca="1">PRODUCT($DR$8:DR1046)</f>
        <v>5.1485728910319675E-4</v>
      </c>
      <c r="DT1046" s="36">
        <f t="shared" ca="1" si="2527"/>
        <v>0</v>
      </c>
      <c r="DU1046" s="36">
        <f t="shared" ca="1" si="2528"/>
        <v>0</v>
      </c>
      <c r="DV1046" s="36">
        <f t="shared" ca="1" si="2529"/>
        <v>0</v>
      </c>
      <c r="DW1046" s="36">
        <f t="shared" ca="1" si="2530"/>
        <v>0</v>
      </c>
      <c r="DX1046" s="36">
        <f t="shared" ca="1" si="2531"/>
        <v>0</v>
      </c>
      <c r="DY1046" s="36">
        <f t="shared" ca="1" si="2532"/>
        <v>0</v>
      </c>
      <c r="DZ1046" s="36">
        <f t="shared" ca="1" si="2533"/>
        <v>0</v>
      </c>
      <c r="EA1046" s="36">
        <f t="shared" ca="1" si="2534"/>
        <v>0</v>
      </c>
      <c r="EB1046" s="36">
        <f t="shared" ca="1" si="2535"/>
        <v>0</v>
      </c>
      <c r="EC1046" s="36">
        <f t="shared" ca="1" si="2536"/>
        <v>0</v>
      </c>
      <c r="ED1046" s="36">
        <f t="shared" ca="1" si="2537"/>
        <v>0</v>
      </c>
      <c r="EE1046" s="36">
        <f t="shared" ca="1" si="2575"/>
        <v>0</v>
      </c>
      <c r="EF1046" s="36">
        <f t="shared" ca="1" si="2538"/>
        <v>0</v>
      </c>
      <c r="EG1046" s="64"/>
      <c r="EH1046" s="64"/>
      <c r="EI1046" s="64"/>
      <c r="EJ1046" s="70"/>
      <c r="EK1046" s="70"/>
      <c r="EL1046" s="70"/>
      <c r="EM1046" s="70"/>
      <c r="EN1046" s="70"/>
      <c r="EO1046" s="36">
        <f t="shared" si="2539"/>
        <v>0</v>
      </c>
      <c r="EP1046" s="36">
        <f t="shared" si="2540"/>
        <v>0</v>
      </c>
      <c r="EQ1046" s="36">
        <f t="shared" si="2541"/>
        <v>0</v>
      </c>
      <c r="ER1046" s="36">
        <f t="shared" si="2542"/>
        <v>0</v>
      </c>
      <c r="ES1046" s="36">
        <f t="shared" si="2543"/>
        <v>0</v>
      </c>
      <c r="ET1046" s="36">
        <f t="shared" si="2544"/>
        <v>0</v>
      </c>
      <c r="EU1046" s="36">
        <f t="shared" si="2576"/>
        <v>0</v>
      </c>
      <c r="EV1046" s="36">
        <f t="shared" si="2545"/>
        <v>0</v>
      </c>
      <c r="EW1046" s="36">
        <f t="shared" si="2546"/>
        <v>0</v>
      </c>
      <c r="EX1046" s="36">
        <f t="shared" si="2577"/>
        <v>0</v>
      </c>
      <c r="EY1046" s="36">
        <f t="shared" si="2547"/>
        <v>0</v>
      </c>
      <c r="EZ1046" s="36">
        <f t="shared" si="2548"/>
        <v>0</v>
      </c>
      <c r="FA1046" s="36">
        <f t="shared" si="2549"/>
        <v>0</v>
      </c>
      <c r="FB1046" s="36">
        <f t="shared" si="2550"/>
        <v>0</v>
      </c>
      <c r="FC1046" s="36">
        <f t="shared" si="2578"/>
        <v>0</v>
      </c>
      <c r="FD1046" s="36">
        <f t="shared" si="2551"/>
        <v>0</v>
      </c>
      <c r="FE1046" s="36">
        <f t="shared" si="2552"/>
        <v>0</v>
      </c>
      <c r="FF1046" s="36">
        <f t="shared" si="2579"/>
        <v>0</v>
      </c>
      <c r="FG1046" s="36">
        <f t="shared" si="2553"/>
        <v>0</v>
      </c>
      <c r="FH1046" s="36">
        <f t="shared" si="2554"/>
        <v>0</v>
      </c>
      <c r="FI1046" s="36">
        <f t="shared" si="2555"/>
        <v>0</v>
      </c>
      <c r="FJ1046" s="36">
        <f t="shared" ca="1" si="2556"/>
        <v>0</v>
      </c>
      <c r="FK1046" s="36">
        <f t="shared" si="2557"/>
        <v>0</v>
      </c>
      <c r="FL1046" s="36">
        <f t="shared" si="2558"/>
        <v>0</v>
      </c>
      <c r="FM1046" s="36">
        <f t="shared" ca="1" si="2559"/>
        <v>0</v>
      </c>
      <c r="FN1046" s="36">
        <f t="shared" ca="1" si="2581"/>
        <v>0</v>
      </c>
    </row>
    <row r="1047" spans="2:170" x14ac:dyDescent="0.25">
      <c r="B1047" s="2">
        <v>1039</v>
      </c>
      <c r="C1047" s="2">
        <f t="shared" si="2435"/>
        <v>87</v>
      </c>
      <c r="D1047" s="2">
        <f t="shared" si="2431"/>
        <v>1063</v>
      </c>
      <c r="E1047" s="2">
        <f t="shared" si="2429"/>
        <v>89</v>
      </c>
      <c r="F1047" s="189">
        <f t="shared" si="2433"/>
        <v>77340</v>
      </c>
      <c r="G1047" s="2">
        <f t="shared" si="2432"/>
        <v>9</v>
      </c>
      <c r="H1047" s="187">
        <f t="shared" si="2436"/>
        <v>121.16666666666666</v>
      </c>
      <c r="I1047" s="186">
        <f t="shared" si="2430"/>
        <v>121</v>
      </c>
      <c r="J1047" s="2">
        <f t="shared" si="2437"/>
        <v>0</v>
      </c>
      <c r="K1047" s="2">
        <f t="shared" si="2438"/>
        <v>0</v>
      </c>
      <c r="L1047">
        <f t="shared" si="2439"/>
        <v>2</v>
      </c>
      <c r="M1047" s="190">
        <f t="shared" si="2560"/>
        <v>0</v>
      </c>
      <c r="N1047">
        <f t="shared" si="2440"/>
        <v>1</v>
      </c>
      <c r="O1047">
        <f t="shared" si="2441"/>
        <v>100</v>
      </c>
      <c r="P1047" s="58">
        <f t="shared" si="2442"/>
        <v>0</v>
      </c>
      <c r="Q1047" s="106">
        <f t="shared" si="2443"/>
        <v>0</v>
      </c>
      <c r="R1047" s="59">
        <f t="shared" si="2444"/>
        <v>0</v>
      </c>
      <c r="S1047" s="32">
        <f t="shared" si="2561"/>
        <v>0</v>
      </c>
      <c r="T1047">
        <f t="shared" si="2445"/>
        <v>1</v>
      </c>
      <c r="U1047" s="32">
        <f t="shared" si="2562"/>
        <v>0</v>
      </c>
      <c r="V1047">
        <f t="shared" si="2446"/>
        <v>1</v>
      </c>
      <c r="W1047">
        <f t="shared" si="2447"/>
        <v>100</v>
      </c>
      <c r="X1047" s="58">
        <f t="shared" si="2448"/>
        <v>0</v>
      </c>
      <c r="Y1047" s="58">
        <f t="shared" si="2449"/>
        <v>0</v>
      </c>
      <c r="Z1047" s="32">
        <f t="shared" si="2450"/>
        <v>0</v>
      </c>
      <c r="AA1047" s="32">
        <f t="shared" si="2451"/>
        <v>0</v>
      </c>
      <c r="AB1047" s="59">
        <f t="shared" si="2452"/>
        <v>0</v>
      </c>
      <c r="AC1047" s="59">
        <f t="shared" si="2453"/>
        <v>0</v>
      </c>
      <c r="AD1047">
        <f t="shared" si="2454"/>
        <v>1</v>
      </c>
      <c r="AE1047" s="59">
        <f t="shared" si="2455"/>
        <v>0</v>
      </c>
      <c r="AF1047" s="59">
        <f t="shared" si="2456"/>
        <v>0</v>
      </c>
      <c r="AG1047" s="59">
        <f t="shared" si="2457"/>
        <v>0</v>
      </c>
      <c r="AH1047">
        <f t="shared" si="2458"/>
        <v>1</v>
      </c>
      <c r="AI1047" s="59">
        <f t="shared" si="2459"/>
        <v>0</v>
      </c>
      <c r="AJ1047" s="59">
        <f t="shared" si="2460"/>
        <v>0</v>
      </c>
      <c r="AK1047" s="59">
        <f t="shared" si="2461"/>
        <v>0</v>
      </c>
      <c r="AL1047" s="59">
        <f t="shared" si="2462"/>
        <v>0</v>
      </c>
      <c r="AM1047" s="12">
        <f t="shared" si="2563"/>
        <v>0</v>
      </c>
      <c r="AN1047" s="12">
        <f t="shared" si="2564"/>
        <v>0</v>
      </c>
      <c r="AO1047" s="66">
        <f t="shared" si="2463"/>
        <v>0</v>
      </c>
      <c r="AP1047" s="66">
        <f t="shared" si="2464"/>
        <v>0</v>
      </c>
      <c r="AQ1047" s="59">
        <f t="shared" si="2465"/>
        <v>0</v>
      </c>
      <c r="AR1047" s="59">
        <f t="shared" si="2466"/>
        <v>0</v>
      </c>
      <c r="AS1047" s="59">
        <f t="shared" si="2467"/>
        <v>0</v>
      </c>
      <c r="AT1047" s="12">
        <f t="shared" si="2468"/>
        <v>0</v>
      </c>
      <c r="AU1047" s="59">
        <f t="shared" si="2565"/>
        <v>0</v>
      </c>
      <c r="AV1047" s="59">
        <f t="shared" si="2566"/>
        <v>0</v>
      </c>
      <c r="AW1047" s="70" t="e">
        <f t="shared" si="2469"/>
        <v>#N/A</v>
      </c>
      <c r="AX1047" s="20">
        <f t="shared" si="2470"/>
        <v>200000</v>
      </c>
      <c r="AY1047" s="20">
        <f t="shared" si="2471"/>
        <v>0</v>
      </c>
      <c r="AZ1047" s="20">
        <f t="shared" si="2472"/>
        <v>0</v>
      </c>
      <c r="BA1047" s="20">
        <f t="shared" si="2473"/>
        <v>0</v>
      </c>
      <c r="BB1047" s="36">
        <f t="shared" si="2474"/>
        <v>0</v>
      </c>
      <c r="BC1047" s="36">
        <f t="shared" si="2475"/>
        <v>0</v>
      </c>
      <c r="BD1047" s="80">
        <f t="shared" si="2476"/>
        <v>0</v>
      </c>
      <c r="BE1047" s="36">
        <f t="shared" si="2477"/>
        <v>0</v>
      </c>
      <c r="BF1047" s="36">
        <f t="shared" si="2478"/>
        <v>0</v>
      </c>
      <c r="BG1047" s="36">
        <f t="shared" si="2479"/>
        <v>0</v>
      </c>
      <c r="BH1047" s="36">
        <f t="shared" si="2480"/>
        <v>0</v>
      </c>
      <c r="BI1047" s="36">
        <f t="shared" si="2481"/>
        <v>0</v>
      </c>
      <c r="BJ1047" s="36">
        <f t="shared" si="2482"/>
        <v>0</v>
      </c>
      <c r="BK1047" s="36">
        <f t="shared" si="2483"/>
        <v>0</v>
      </c>
      <c r="BL1047" s="68">
        <f>IF(OR(AT1047=0,E1047&gt;ProjTerm),0,VLOOKUP(D1047,'Life Events'!$AE$5:$AI$1206,5,FALSE))</f>
        <v>0</v>
      </c>
      <c r="BM1047" s="93">
        <f t="shared" si="2484"/>
        <v>0</v>
      </c>
      <c r="BN1047" s="93">
        <f t="shared" si="2485"/>
        <v>0</v>
      </c>
      <c r="BO1047" s="36">
        <f t="shared" si="2486"/>
        <v>0</v>
      </c>
      <c r="BP1047" s="36">
        <f t="shared" si="2487"/>
        <v>0</v>
      </c>
      <c r="BQ1047" s="36">
        <f t="shared" si="2488"/>
        <v>0</v>
      </c>
      <c r="BR1047" s="36">
        <f t="shared" si="2489"/>
        <v>154.78110000000001</v>
      </c>
      <c r="BS1047" s="36">
        <f t="shared" si="2490"/>
        <v>0</v>
      </c>
      <c r="BT1047" s="36">
        <f t="shared" si="2491"/>
        <v>0</v>
      </c>
      <c r="BU1047" s="70" cm="1">
        <f t="array" ref="BU1047">IF(AND(ActInt=1,$J1047=0),INDEX(Tbl_FwdNom,$B1047-IVP,MATCH(ValnDt,Tbl_FwdNom_Cols)),INDEX(Tbl_FwdNom,$B1047,MATCH(StartDt,Tbl_FwdNom_Cols)))</f>
        <v>8.1959165939999998</v>
      </c>
      <c r="BV1047" s="70" cm="1">
        <f t="array" ref="BV1047">INDEX(Tbl_FwdReal,$B1047,MATCH(StartDt,Tbl_FwdReal_Cols))</f>
        <v>2.5428897830000001</v>
      </c>
      <c r="BW1047" s="70" cm="1">
        <f t="array" ref="BW1047">IF(RunType&lt;&gt;"OPN",INDEX(Tbl_FwdReal,$B1047,MATCH(ValnDt,Tbl_FwdReal_Cols)),IF(AND($J1047=0,ActInt=1),INDEX(Tbl_FwdReal,$B1047-IVP,MATCH(ValnDt,Tbl_FwdReal_Cols)),-999))*$K1047</f>
        <v>0</v>
      </c>
      <c r="BX1047" s="70">
        <f t="shared" si="2492"/>
        <v>0</v>
      </c>
      <c r="BY1047" s="70">
        <f t="shared" si="2567"/>
        <v>8.1959165940000078E-2</v>
      </c>
      <c r="BZ1047" s="64">
        <f t="shared" si="2580"/>
        <v>6.5860466044647126E-3</v>
      </c>
      <c r="CA1047" s="70" cm="1">
        <f t="array" ref="CA1047">IF($J1047=1,CA1046*(1+INDEX(Tbl_CPI,$B1047,MATCH(IF(RunType="OPN",StartDt,ValnDt),Tbl_CPI_Cols))),0)</f>
        <v>0</v>
      </c>
      <c r="CB1047" s="70">
        <f t="shared" si="2568"/>
        <v>263.24607768740213</v>
      </c>
      <c r="CC1047" s="70">
        <f t="shared" si="2569"/>
        <v>251.39943697112429</v>
      </c>
      <c r="CD1047" s="36">
        <f t="shared" si="2493"/>
        <v>1273.5476477895536</v>
      </c>
      <c r="CE1047" s="36">
        <f t="shared" si="2494"/>
        <v>0</v>
      </c>
      <c r="CF1047" s="36">
        <f t="shared" si="2495"/>
        <v>0</v>
      </c>
      <c r="CG1047" s="36">
        <f t="shared" si="2496"/>
        <v>0</v>
      </c>
      <c r="CH1047" s="36">
        <f t="shared" si="2497"/>
        <v>0</v>
      </c>
      <c r="CI1047" s="36">
        <f t="shared" si="2498"/>
        <v>0</v>
      </c>
      <c r="CJ1047" s="36">
        <f t="shared" si="2499"/>
        <v>0</v>
      </c>
      <c r="CK1047" s="36">
        <f t="shared" si="2500"/>
        <v>0</v>
      </c>
      <c r="CL1047" s="36">
        <f t="shared" si="2501"/>
        <v>0</v>
      </c>
      <c r="CM1047" s="36">
        <f t="shared" si="2502"/>
        <v>0</v>
      </c>
      <c r="CN1047" s="36">
        <f t="shared" si="2503"/>
        <v>0</v>
      </c>
      <c r="CO1047" s="20">
        <f t="shared" si="2504"/>
        <v>120000</v>
      </c>
      <c r="CP1047" s="20">
        <f t="shared" si="2505"/>
        <v>2</v>
      </c>
      <c r="CQ1047" s="64" t="e">
        <f t="shared" si="2506"/>
        <v>#N/A</v>
      </c>
      <c r="CR1047" s="64" t="e">
        <f t="shared" si="2507"/>
        <v>#N/A</v>
      </c>
      <c r="CS1047" s="36" t="e">
        <f t="shared" si="2508"/>
        <v>#N/A</v>
      </c>
      <c r="CT1047" s="36">
        <f t="shared" si="2509"/>
        <v>0</v>
      </c>
      <c r="CU1047" s="36">
        <f t="shared" si="2510"/>
        <v>0</v>
      </c>
      <c r="CV1047" s="36">
        <f t="shared" si="2570"/>
        <v>0</v>
      </c>
      <c r="CW1047" s="36">
        <f t="shared" si="2511"/>
        <v>0</v>
      </c>
      <c r="CX1047" s="36">
        <f t="shared" si="2512"/>
        <v>0</v>
      </c>
      <c r="CY1047" s="36">
        <f t="shared" si="2513"/>
        <v>0</v>
      </c>
      <c r="CZ1047" s="36">
        <f t="shared" si="2571"/>
        <v>0</v>
      </c>
      <c r="DA1047" s="64">
        <f t="shared" si="2514"/>
        <v>6.5860466044647126E-3</v>
      </c>
      <c r="DB1047" s="70">
        <f t="shared" si="2572"/>
        <v>0.99345704559815673</v>
      </c>
      <c r="DC1047" s="70">
        <f>PRODUCT($DB$8:DB1047)</f>
        <v>1.1748576147256541E-4</v>
      </c>
      <c r="DD1047" s="36">
        <f t="shared" si="2515"/>
        <v>0</v>
      </c>
      <c r="DE1047" s="36">
        <f t="shared" si="2516"/>
        <v>0</v>
      </c>
      <c r="DF1047" s="36">
        <f t="shared" si="2517"/>
        <v>0</v>
      </c>
      <c r="DG1047" s="36">
        <f t="shared" si="2518"/>
        <v>0</v>
      </c>
      <c r="DH1047" s="36">
        <f t="shared" si="2519"/>
        <v>0</v>
      </c>
      <c r="DI1047" s="36">
        <f t="shared" si="2520"/>
        <v>0</v>
      </c>
      <c r="DJ1047" s="36">
        <f t="shared" si="2521"/>
        <v>0</v>
      </c>
      <c r="DK1047" s="36">
        <f t="shared" si="2522"/>
        <v>0</v>
      </c>
      <c r="DL1047" s="36">
        <f t="shared" si="2523"/>
        <v>0</v>
      </c>
      <c r="DM1047" s="36">
        <f t="shared" si="2524"/>
        <v>0</v>
      </c>
      <c r="DN1047" s="36">
        <f t="shared" ca="1" si="2573"/>
        <v>4.6137290849905055E-12</v>
      </c>
      <c r="DO1047" s="64" cm="1">
        <f t="array" ref="DO1047">IFERROR(INDEX(Tbl_FwdNom,$B1047,MATCH(LIDt,Tbl_FwdNom_Cols,0)),0)</f>
        <v>7.4705068299999997</v>
      </c>
      <c r="DP1047" s="64">
        <f t="shared" ca="1" si="2574"/>
        <v>0</v>
      </c>
      <c r="DQ1047" s="64">
        <f t="shared" ca="1" si="2525"/>
        <v>0</v>
      </c>
      <c r="DR1047" s="70">
        <f t="shared" ca="1" si="2526"/>
        <v>1</v>
      </c>
      <c r="DS1047" s="70">
        <f ca="1">PRODUCT($DR$8:DR1047)</f>
        <v>5.1485728910319675E-4</v>
      </c>
      <c r="DT1047" s="36">
        <f t="shared" ca="1" si="2527"/>
        <v>0</v>
      </c>
      <c r="DU1047" s="36">
        <f t="shared" ca="1" si="2528"/>
        <v>0</v>
      </c>
      <c r="DV1047" s="36">
        <f t="shared" ca="1" si="2529"/>
        <v>0</v>
      </c>
      <c r="DW1047" s="36">
        <f t="shared" ca="1" si="2530"/>
        <v>0</v>
      </c>
      <c r="DX1047" s="36">
        <f t="shared" ca="1" si="2531"/>
        <v>0</v>
      </c>
      <c r="DY1047" s="36">
        <f t="shared" ca="1" si="2532"/>
        <v>0</v>
      </c>
      <c r="DZ1047" s="36">
        <f t="shared" ca="1" si="2533"/>
        <v>0</v>
      </c>
      <c r="EA1047" s="36">
        <f t="shared" ca="1" si="2534"/>
        <v>0</v>
      </c>
      <c r="EB1047" s="36">
        <f t="shared" ca="1" si="2535"/>
        <v>0</v>
      </c>
      <c r="EC1047" s="36">
        <f t="shared" ca="1" si="2536"/>
        <v>0</v>
      </c>
      <c r="ED1047" s="36">
        <f t="shared" ca="1" si="2537"/>
        <v>0</v>
      </c>
      <c r="EE1047" s="36">
        <f t="shared" ca="1" si="2575"/>
        <v>0</v>
      </c>
      <c r="EF1047" s="36">
        <f t="shared" ca="1" si="2538"/>
        <v>0</v>
      </c>
      <c r="EG1047" s="64"/>
      <c r="EH1047" s="64"/>
      <c r="EI1047" s="64"/>
      <c r="EJ1047" s="70"/>
      <c r="EK1047" s="70"/>
      <c r="EL1047" s="70"/>
      <c r="EM1047" s="70"/>
      <c r="EN1047" s="70"/>
      <c r="EO1047" s="36">
        <f t="shared" si="2539"/>
        <v>0</v>
      </c>
      <c r="EP1047" s="36">
        <f t="shared" si="2540"/>
        <v>0</v>
      </c>
      <c r="EQ1047" s="36">
        <f t="shared" si="2541"/>
        <v>0</v>
      </c>
      <c r="ER1047" s="36">
        <f t="shared" si="2542"/>
        <v>0</v>
      </c>
      <c r="ES1047" s="36">
        <f t="shared" si="2543"/>
        <v>0</v>
      </c>
      <c r="ET1047" s="36">
        <f t="shared" si="2544"/>
        <v>0</v>
      </c>
      <c r="EU1047" s="36">
        <f t="shared" si="2576"/>
        <v>0</v>
      </c>
      <c r="EV1047" s="36">
        <f t="shared" si="2545"/>
        <v>0</v>
      </c>
      <c r="EW1047" s="36">
        <f t="shared" si="2546"/>
        <v>0</v>
      </c>
      <c r="EX1047" s="36">
        <f t="shared" si="2577"/>
        <v>0</v>
      </c>
      <c r="EY1047" s="36">
        <f t="shared" si="2547"/>
        <v>0</v>
      </c>
      <c r="EZ1047" s="36">
        <f t="shared" si="2548"/>
        <v>0</v>
      </c>
      <c r="FA1047" s="36">
        <f t="shared" si="2549"/>
        <v>0</v>
      </c>
      <c r="FB1047" s="36">
        <f t="shared" si="2550"/>
        <v>0</v>
      </c>
      <c r="FC1047" s="36">
        <f t="shared" si="2578"/>
        <v>0</v>
      </c>
      <c r="FD1047" s="36">
        <f t="shared" si="2551"/>
        <v>0</v>
      </c>
      <c r="FE1047" s="36">
        <f t="shared" si="2552"/>
        <v>0</v>
      </c>
      <c r="FF1047" s="36">
        <f t="shared" si="2579"/>
        <v>0</v>
      </c>
      <c r="FG1047" s="36">
        <f t="shared" si="2553"/>
        <v>0</v>
      </c>
      <c r="FH1047" s="36">
        <f t="shared" si="2554"/>
        <v>0</v>
      </c>
      <c r="FI1047" s="36">
        <f t="shared" si="2555"/>
        <v>0</v>
      </c>
      <c r="FJ1047" s="36">
        <f t="shared" ca="1" si="2556"/>
        <v>0</v>
      </c>
      <c r="FK1047" s="36">
        <f t="shared" si="2557"/>
        <v>0</v>
      </c>
      <c r="FL1047" s="36">
        <f t="shared" si="2558"/>
        <v>0</v>
      </c>
      <c r="FM1047" s="36">
        <f t="shared" ca="1" si="2559"/>
        <v>0</v>
      </c>
      <c r="FN1047" s="36">
        <f t="shared" ca="1" si="2581"/>
        <v>0</v>
      </c>
    </row>
    <row r="1048" spans="2:170" x14ac:dyDescent="0.25">
      <c r="B1048" s="2">
        <v>1040</v>
      </c>
      <c r="C1048" s="2">
        <f t="shared" si="2435"/>
        <v>87</v>
      </c>
      <c r="D1048" s="2">
        <f t="shared" si="2431"/>
        <v>1064</v>
      </c>
      <c r="E1048" s="2">
        <f t="shared" si="2429"/>
        <v>89</v>
      </c>
      <c r="F1048" s="189">
        <f t="shared" si="2433"/>
        <v>77371</v>
      </c>
      <c r="G1048" s="2">
        <f t="shared" si="2432"/>
        <v>10</v>
      </c>
      <c r="H1048" s="187">
        <f t="shared" si="2436"/>
        <v>121.25</v>
      </c>
      <c r="I1048" s="186">
        <f t="shared" si="2430"/>
        <v>121</v>
      </c>
      <c r="J1048" s="2">
        <f t="shared" si="2437"/>
        <v>0</v>
      </c>
      <c r="K1048" s="2">
        <f t="shared" si="2438"/>
        <v>0</v>
      </c>
      <c r="L1048">
        <f t="shared" si="2439"/>
        <v>2</v>
      </c>
      <c r="M1048" s="190">
        <f t="shared" si="2560"/>
        <v>0</v>
      </c>
      <c r="N1048">
        <f t="shared" si="2440"/>
        <v>1</v>
      </c>
      <c r="O1048">
        <f t="shared" si="2441"/>
        <v>100</v>
      </c>
      <c r="P1048" s="58">
        <f t="shared" si="2442"/>
        <v>0</v>
      </c>
      <c r="Q1048" s="106">
        <f t="shared" si="2443"/>
        <v>0</v>
      </c>
      <c r="R1048" s="59">
        <f t="shared" si="2444"/>
        <v>0</v>
      </c>
      <c r="S1048" s="32">
        <f t="shared" si="2561"/>
        <v>0</v>
      </c>
      <c r="T1048">
        <f t="shared" si="2445"/>
        <v>1</v>
      </c>
      <c r="U1048" s="32">
        <f t="shared" si="2562"/>
        <v>0</v>
      </c>
      <c r="V1048">
        <f t="shared" si="2446"/>
        <v>1</v>
      </c>
      <c r="W1048">
        <f t="shared" si="2447"/>
        <v>100</v>
      </c>
      <c r="X1048" s="58">
        <f t="shared" si="2448"/>
        <v>0</v>
      </c>
      <c r="Y1048" s="58">
        <f t="shared" si="2449"/>
        <v>0</v>
      </c>
      <c r="Z1048" s="32">
        <f t="shared" si="2450"/>
        <v>0</v>
      </c>
      <c r="AA1048" s="32">
        <f t="shared" si="2451"/>
        <v>0</v>
      </c>
      <c r="AB1048" s="59">
        <f t="shared" si="2452"/>
        <v>0</v>
      </c>
      <c r="AC1048" s="59">
        <f t="shared" si="2453"/>
        <v>0</v>
      </c>
      <c r="AD1048">
        <f t="shared" si="2454"/>
        <v>1</v>
      </c>
      <c r="AE1048" s="59">
        <f t="shared" si="2455"/>
        <v>0</v>
      </c>
      <c r="AF1048" s="59">
        <f t="shared" si="2456"/>
        <v>0</v>
      </c>
      <c r="AG1048" s="59">
        <f t="shared" si="2457"/>
        <v>0</v>
      </c>
      <c r="AH1048">
        <f t="shared" si="2458"/>
        <v>1</v>
      </c>
      <c r="AI1048" s="59">
        <f t="shared" si="2459"/>
        <v>0</v>
      </c>
      <c r="AJ1048" s="59">
        <f t="shared" si="2460"/>
        <v>0</v>
      </c>
      <c r="AK1048" s="59">
        <f t="shared" si="2461"/>
        <v>0</v>
      </c>
      <c r="AL1048" s="59">
        <f t="shared" si="2462"/>
        <v>0</v>
      </c>
      <c r="AM1048" s="12">
        <f t="shared" si="2563"/>
        <v>0</v>
      </c>
      <c r="AN1048" s="12">
        <f t="shared" si="2564"/>
        <v>0</v>
      </c>
      <c r="AO1048" s="66">
        <f t="shared" si="2463"/>
        <v>0</v>
      </c>
      <c r="AP1048" s="66">
        <f t="shared" si="2464"/>
        <v>0</v>
      </c>
      <c r="AQ1048" s="59">
        <f t="shared" si="2465"/>
        <v>0</v>
      </c>
      <c r="AR1048" s="59">
        <f t="shared" si="2466"/>
        <v>0</v>
      </c>
      <c r="AS1048" s="59">
        <f t="shared" si="2467"/>
        <v>0</v>
      </c>
      <c r="AT1048" s="12">
        <f t="shared" si="2468"/>
        <v>0</v>
      </c>
      <c r="AU1048" s="59">
        <f t="shared" si="2565"/>
        <v>0</v>
      </c>
      <c r="AV1048" s="59">
        <f t="shared" si="2566"/>
        <v>0</v>
      </c>
      <c r="AW1048" s="70" t="e">
        <f t="shared" si="2469"/>
        <v>#N/A</v>
      </c>
      <c r="AX1048" s="20">
        <f t="shared" si="2470"/>
        <v>200000</v>
      </c>
      <c r="AY1048" s="20">
        <f t="shared" si="2471"/>
        <v>0</v>
      </c>
      <c r="AZ1048" s="20">
        <f t="shared" si="2472"/>
        <v>0</v>
      </c>
      <c r="BA1048" s="20">
        <f t="shared" si="2473"/>
        <v>0</v>
      </c>
      <c r="BB1048" s="36">
        <f t="shared" si="2474"/>
        <v>0</v>
      </c>
      <c r="BC1048" s="36">
        <f t="shared" si="2475"/>
        <v>0</v>
      </c>
      <c r="BD1048" s="80">
        <f t="shared" si="2476"/>
        <v>0</v>
      </c>
      <c r="BE1048" s="36">
        <f t="shared" si="2477"/>
        <v>0</v>
      </c>
      <c r="BF1048" s="36">
        <f t="shared" si="2478"/>
        <v>0</v>
      </c>
      <c r="BG1048" s="36">
        <f t="shared" si="2479"/>
        <v>0</v>
      </c>
      <c r="BH1048" s="36">
        <f t="shared" si="2480"/>
        <v>0</v>
      </c>
      <c r="BI1048" s="36">
        <f t="shared" si="2481"/>
        <v>0</v>
      </c>
      <c r="BJ1048" s="36">
        <f t="shared" si="2482"/>
        <v>0</v>
      </c>
      <c r="BK1048" s="36">
        <f t="shared" si="2483"/>
        <v>0</v>
      </c>
      <c r="BL1048" s="68">
        <f>IF(OR(AT1048=0,E1048&gt;ProjTerm),0,VLOOKUP(D1048,'Life Events'!$AE$5:$AI$1206,5,FALSE))</f>
        <v>0</v>
      </c>
      <c r="BM1048" s="93">
        <f t="shared" si="2484"/>
        <v>0</v>
      </c>
      <c r="BN1048" s="93">
        <f t="shared" si="2485"/>
        <v>0</v>
      </c>
      <c r="BO1048" s="36">
        <f t="shared" si="2486"/>
        <v>0</v>
      </c>
      <c r="BP1048" s="36">
        <f t="shared" si="2487"/>
        <v>0</v>
      </c>
      <c r="BQ1048" s="36">
        <f t="shared" si="2488"/>
        <v>0</v>
      </c>
      <c r="BR1048" s="36">
        <f t="shared" si="2489"/>
        <v>154.78110000000001</v>
      </c>
      <c r="BS1048" s="36">
        <f t="shared" si="2490"/>
        <v>0</v>
      </c>
      <c r="BT1048" s="36">
        <f t="shared" si="2491"/>
        <v>0</v>
      </c>
      <c r="BU1048" s="70" cm="1">
        <f t="array" ref="BU1048">IF(AND(ActInt=1,$J1048=0),INDEX(Tbl_FwdNom,$B1048-IVP,MATCH(ValnDt,Tbl_FwdNom_Cols)),INDEX(Tbl_FwdNom,$B1048,MATCH(StartDt,Tbl_FwdNom_Cols)))</f>
        <v>8.1900419469999992</v>
      </c>
      <c r="BV1048" s="70" cm="1">
        <f t="array" ref="BV1048">INDEX(Tbl_FwdReal,$B1048,MATCH(StartDt,Tbl_FwdReal_Cols))</f>
        <v>2.5395371299999998</v>
      </c>
      <c r="BW1048" s="70" cm="1">
        <f t="array" ref="BW1048">IF(RunType&lt;&gt;"OPN",INDEX(Tbl_FwdReal,$B1048,MATCH(ValnDt,Tbl_FwdReal_Cols)),IF(AND($J1048=0,ActInt=1),INDEX(Tbl_FwdReal,$B1048-IVP,MATCH(ValnDt,Tbl_FwdReal_Cols)),-999))*$K1048</f>
        <v>0</v>
      </c>
      <c r="BX1048" s="70">
        <f t="shared" si="2492"/>
        <v>0</v>
      </c>
      <c r="BY1048" s="70">
        <f t="shared" si="2567"/>
        <v>8.190041946999993E-2</v>
      </c>
      <c r="BZ1048" s="64">
        <f t="shared" si="2580"/>
        <v>6.581491992602162E-3</v>
      </c>
      <c r="CA1048" s="70" cm="1">
        <f t="array" ref="CA1048">IF($J1048=1,CA1047*(1+INDEX(Tbl_CPI,$B1048,MATCH(IF(RunType="OPN",StartDt,ValnDt),Tbl_CPI_Cols))),0)</f>
        <v>0</v>
      </c>
      <c r="CB1048" s="70">
        <f t="shared" si="2568"/>
        <v>264.97862963978571</v>
      </c>
      <c r="CC1048" s="70">
        <f t="shared" si="2569"/>
        <v>251.39943697112429</v>
      </c>
      <c r="CD1048" s="36">
        <f t="shared" si="2493"/>
        <v>1273.5476477895536</v>
      </c>
      <c r="CE1048" s="36">
        <f t="shared" si="2494"/>
        <v>0</v>
      </c>
      <c r="CF1048" s="36">
        <f t="shared" si="2495"/>
        <v>0</v>
      </c>
      <c r="CG1048" s="36">
        <f t="shared" si="2496"/>
        <v>0</v>
      </c>
      <c r="CH1048" s="36">
        <f t="shared" si="2497"/>
        <v>0</v>
      </c>
      <c r="CI1048" s="36">
        <f t="shared" si="2498"/>
        <v>0</v>
      </c>
      <c r="CJ1048" s="36">
        <f t="shared" si="2499"/>
        <v>0</v>
      </c>
      <c r="CK1048" s="36">
        <f t="shared" si="2500"/>
        <v>0</v>
      </c>
      <c r="CL1048" s="36">
        <f t="shared" si="2501"/>
        <v>0</v>
      </c>
      <c r="CM1048" s="36">
        <f t="shared" si="2502"/>
        <v>0</v>
      </c>
      <c r="CN1048" s="36">
        <f t="shared" si="2503"/>
        <v>0</v>
      </c>
      <c r="CO1048" s="20">
        <f t="shared" si="2504"/>
        <v>120000</v>
      </c>
      <c r="CP1048" s="20">
        <f t="shared" si="2505"/>
        <v>2</v>
      </c>
      <c r="CQ1048" s="64" t="e">
        <f t="shared" si="2506"/>
        <v>#N/A</v>
      </c>
      <c r="CR1048" s="64" t="e">
        <f t="shared" si="2507"/>
        <v>#N/A</v>
      </c>
      <c r="CS1048" s="36" t="e">
        <f t="shared" si="2508"/>
        <v>#N/A</v>
      </c>
      <c r="CT1048" s="36">
        <f t="shared" si="2509"/>
        <v>0</v>
      </c>
      <c r="CU1048" s="36">
        <f t="shared" si="2510"/>
        <v>0</v>
      </c>
      <c r="CV1048" s="36">
        <f t="shared" si="2570"/>
        <v>0</v>
      </c>
      <c r="CW1048" s="36">
        <f t="shared" si="2511"/>
        <v>0</v>
      </c>
      <c r="CX1048" s="36">
        <f t="shared" si="2512"/>
        <v>0</v>
      </c>
      <c r="CY1048" s="36">
        <f t="shared" si="2513"/>
        <v>0</v>
      </c>
      <c r="CZ1048" s="36">
        <f t="shared" si="2571"/>
        <v>0</v>
      </c>
      <c r="DA1048" s="64">
        <f t="shared" si="2514"/>
        <v>6.581491992602162E-3</v>
      </c>
      <c r="DB1048" s="70">
        <f t="shared" si="2572"/>
        <v>0.99346154082410798</v>
      </c>
      <c r="DC1048" s="70">
        <f>PRODUCT($DB$8:DB1048)</f>
        <v>1.1671758561742845E-4</v>
      </c>
      <c r="DD1048" s="36">
        <f t="shared" si="2515"/>
        <v>0</v>
      </c>
      <c r="DE1048" s="36">
        <f t="shared" si="2516"/>
        <v>0</v>
      </c>
      <c r="DF1048" s="36">
        <f t="shared" si="2517"/>
        <v>0</v>
      </c>
      <c r="DG1048" s="36">
        <f t="shared" si="2518"/>
        <v>0</v>
      </c>
      <c r="DH1048" s="36">
        <f t="shared" si="2519"/>
        <v>0</v>
      </c>
      <c r="DI1048" s="36">
        <f t="shared" si="2520"/>
        <v>0</v>
      </c>
      <c r="DJ1048" s="36">
        <f t="shared" si="2521"/>
        <v>0</v>
      </c>
      <c r="DK1048" s="36">
        <f t="shared" si="2522"/>
        <v>0</v>
      </c>
      <c r="DL1048" s="36">
        <f t="shared" si="2523"/>
        <v>0</v>
      </c>
      <c r="DM1048" s="36">
        <f t="shared" si="2524"/>
        <v>0</v>
      </c>
      <c r="DN1048" s="36">
        <f t="shared" ca="1" si="2573"/>
        <v>4.6137290849905055E-12</v>
      </c>
      <c r="DO1048" s="64" cm="1">
        <f t="array" ref="DO1048">IFERROR(INDEX(Tbl_FwdNom,$B1048,MATCH(LIDt,Tbl_FwdNom_Cols,0)),0)</f>
        <v>7.4688056359999999</v>
      </c>
      <c r="DP1048" s="64">
        <f t="shared" ca="1" si="2574"/>
        <v>0</v>
      </c>
      <c r="DQ1048" s="64">
        <f t="shared" ca="1" si="2525"/>
        <v>0</v>
      </c>
      <c r="DR1048" s="70">
        <f t="shared" ca="1" si="2526"/>
        <v>1</v>
      </c>
      <c r="DS1048" s="70">
        <f ca="1">PRODUCT($DR$8:DR1048)</f>
        <v>5.1485728910319675E-4</v>
      </c>
      <c r="DT1048" s="36">
        <f t="shared" ca="1" si="2527"/>
        <v>0</v>
      </c>
      <c r="DU1048" s="36">
        <f t="shared" ca="1" si="2528"/>
        <v>0</v>
      </c>
      <c r="DV1048" s="36">
        <f t="shared" ca="1" si="2529"/>
        <v>0</v>
      </c>
      <c r="DW1048" s="36">
        <f t="shared" ca="1" si="2530"/>
        <v>0</v>
      </c>
      <c r="DX1048" s="36">
        <f t="shared" ca="1" si="2531"/>
        <v>0</v>
      </c>
      <c r="DY1048" s="36">
        <f t="shared" ca="1" si="2532"/>
        <v>0</v>
      </c>
      <c r="DZ1048" s="36">
        <f t="shared" ca="1" si="2533"/>
        <v>0</v>
      </c>
      <c r="EA1048" s="36">
        <f t="shared" ca="1" si="2534"/>
        <v>0</v>
      </c>
      <c r="EB1048" s="36">
        <f t="shared" ca="1" si="2535"/>
        <v>0</v>
      </c>
      <c r="EC1048" s="36">
        <f t="shared" ca="1" si="2536"/>
        <v>0</v>
      </c>
      <c r="ED1048" s="36">
        <f t="shared" ca="1" si="2537"/>
        <v>0</v>
      </c>
      <c r="EE1048" s="36">
        <f t="shared" ca="1" si="2575"/>
        <v>0</v>
      </c>
      <c r="EF1048" s="36">
        <f t="shared" ca="1" si="2538"/>
        <v>0</v>
      </c>
      <c r="EG1048" s="64"/>
      <c r="EH1048" s="64"/>
      <c r="EI1048" s="64"/>
      <c r="EJ1048" s="70"/>
      <c r="EK1048" s="70"/>
      <c r="EL1048" s="70"/>
      <c r="EM1048" s="70"/>
      <c r="EN1048" s="70"/>
      <c r="EO1048" s="36">
        <f t="shared" si="2539"/>
        <v>0</v>
      </c>
      <c r="EP1048" s="36">
        <f t="shared" si="2540"/>
        <v>0</v>
      </c>
      <c r="EQ1048" s="36">
        <f t="shared" si="2541"/>
        <v>0</v>
      </c>
      <c r="ER1048" s="36">
        <f t="shared" si="2542"/>
        <v>0</v>
      </c>
      <c r="ES1048" s="36">
        <f t="shared" si="2543"/>
        <v>0</v>
      </c>
      <c r="ET1048" s="36">
        <f t="shared" si="2544"/>
        <v>0</v>
      </c>
      <c r="EU1048" s="36">
        <f t="shared" si="2576"/>
        <v>0</v>
      </c>
      <c r="EV1048" s="36">
        <f t="shared" si="2545"/>
        <v>0</v>
      </c>
      <c r="EW1048" s="36">
        <f t="shared" si="2546"/>
        <v>0</v>
      </c>
      <c r="EX1048" s="36">
        <f t="shared" si="2577"/>
        <v>0</v>
      </c>
      <c r="EY1048" s="36">
        <f t="shared" si="2547"/>
        <v>0</v>
      </c>
      <c r="EZ1048" s="36">
        <f t="shared" si="2548"/>
        <v>0</v>
      </c>
      <c r="FA1048" s="36">
        <f t="shared" si="2549"/>
        <v>0</v>
      </c>
      <c r="FB1048" s="36">
        <f t="shared" si="2550"/>
        <v>0</v>
      </c>
      <c r="FC1048" s="36">
        <f t="shared" si="2578"/>
        <v>0</v>
      </c>
      <c r="FD1048" s="36">
        <f t="shared" si="2551"/>
        <v>0</v>
      </c>
      <c r="FE1048" s="36">
        <f t="shared" si="2552"/>
        <v>0</v>
      </c>
      <c r="FF1048" s="36">
        <f t="shared" si="2579"/>
        <v>0</v>
      </c>
      <c r="FG1048" s="36">
        <f t="shared" si="2553"/>
        <v>0</v>
      </c>
      <c r="FH1048" s="36">
        <f t="shared" si="2554"/>
        <v>0</v>
      </c>
      <c r="FI1048" s="36">
        <f t="shared" si="2555"/>
        <v>0</v>
      </c>
      <c r="FJ1048" s="36">
        <f t="shared" ca="1" si="2556"/>
        <v>0</v>
      </c>
      <c r="FK1048" s="36">
        <f t="shared" si="2557"/>
        <v>0</v>
      </c>
      <c r="FL1048" s="36">
        <f t="shared" si="2558"/>
        <v>0</v>
      </c>
      <c r="FM1048" s="36">
        <f t="shared" ca="1" si="2559"/>
        <v>0</v>
      </c>
      <c r="FN1048" s="36">
        <f t="shared" ca="1" si="2581"/>
        <v>0</v>
      </c>
    </row>
    <row r="1049" spans="2:170" x14ac:dyDescent="0.25">
      <c r="B1049" s="2">
        <v>1041</v>
      </c>
      <c r="C1049" s="2">
        <f t="shared" si="2435"/>
        <v>87</v>
      </c>
      <c r="D1049" s="2">
        <f t="shared" si="2431"/>
        <v>1065</v>
      </c>
      <c r="E1049" s="2">
        <f t="shared" ref="E1049:E1112" si="2582">IF(D1049&lt;=0,0,ROUNDUP(D1049/12,0))</f>
        <v>89</v>
      </c>
      <c r="F1049" s="189">
        <f t="shared" si="2433"/>
        <v>77401</v>
      </c>
      <c r="G1049" s="2">
        <f t="shared" si="2432"/>
        <v>11</v>
      </c>
      <c r="H1049" s="187">
        <f t="shared" si="2436"/>
        <v>121.33333333333334</v>
      </c>
      <c r="I1049" s="186">
        <f t="shared" ref="I1049:I1112" si="2583">ROUNDDOWN(H1049,0)</f>
        <v>121</v>
      </c>
      <c r="J1049" s="2">
        <f t="shared" si="2437"/>
        <v>0</v>
      </c>
      <c r="K1049" s="2">
        <f t="shared" si="2438"/>
        <v>0</v>
      </c>
      <c r="L1049">
        <f t="shared" si="2439"/>
        <v>2</v>
      </c>
      <c r="M1049" s="190">
        <f t="shared" si="2560"/>
        <v>0</v>
      </c>
      <c r="N1049">
        <f t="shared" si="2440"/>
        <v>1</v>
      </c>
      <c r="O1049">
        <f t="shared" si="2441"/>
        <v>100</v>
      </c>
      <c r="P1049" s="58">
        <f t="shared" si="2442"/>
        <v>0</v>
      </c>
      <c r="Q1049" s="106">
        <f t="shared" si="2443"/>
        <v>0</v>
      </c>
      <c r="R1049" s="59">
        <f t="shared" si="2444"/>
        <v>0</v>
      </c>
      <c r="S1049" s="32">
        <f t="shared" si="2561"/>
        <v>0</v>
      </c>
      <c r="T1049">
        <f t="shared" si="2445"/>
        <v>1</v>
      </c>
      <c r="U1049" s="32">
        <f t="shared" si="2562"/>
        <v>0</v>
      </c>
      <c r="V1049">
        <f t="shared" si="2446"/>
        <v>1</v>
      </c>
      <c r="W1049">
        <f t="shared" si="2447"/>
        <v>100</v>
      </c>
      <c r="X1049" s="58">
        <f t="shared" si="2448"/>
        <v>0</v>
      </c>
      <c r="Y1049" s="58">
        <f t="shared" si="2449"/>
        <v>0</v>
      </c>
      <c r="Z1049" s="32">
        <f t="shared" si="2450"/>
        <v>0</v>
      </c>
      <c r="AA1049" s="32">
        <f t="shared" si="2451"/>
        <v>0</v>
      </c>
      <c r="AB1049" s="59">
        <f t="shared" si="2452"/>
        <v>0</v>
      </c>
      <c r="AC1049" s="59">
        <f t="shared" si="2453"/>
        <v>0</v>
      </c>
      <c r="AD1049">
        <f t="shared" si="2454"/>
        <v>1</v>
      </c>
      <c r="AE1049" s="59">
        <f t="shared" si="2455"/>
        <v>0</v>
      </c>
      <c r="AF1049" s="59">
        <f t="shared" si="2456"/>
        <v>0</v>
      </c>
      <c r="AG1049" s="59">
        <f t="shared" si="2457"/>
        <v>0</v>
      </c>
      <c r="AH1049">
        <f t="shared" si="2458"/>
        <v>1</v>
      </c>
      <c r="AI1049" s="59">
        <f t="shared" si="2459"/>
        <v>0</v>
      </c>
      <c r="AJ1049" s="59">
        <f t="shared" si="2460"/>
        <v>0</v>
      </c>
      <c r="AK1049" s="59">
        <f t="shared" si="2461"/>
        <v>0</v>
      </c>
      <c r="AL1049" s="59">
        <f t="shared" si="2462"/>
        <v>0</v>
      </c>
      <c r="AM1049" s="12">
        <f t="shared" si="2563"/>
        <v>0</v>
      </c>
      <c r="AN1049" s="12">
        <f t="shared" si="2564"/>
        <v>0</v>
      </c>
      <c r="AO1049" s="66">
        <f t="shared" si="2463"/>
        <v>0</v>
      </c>
      <c r="AP1049" s="66">
        <f t="shared" si="2464"/>
        <v>0</v>
      </c>
      <c r="AQ1049" s="59">
        <f t="shared" si="2465"/>
        <v>0</v>
      </c>
      <c r="AR1049" s="59">
        <f t="shared" si="2466"/>
        <v>0</v>
      </c>
      <c r="AS1049" s="59">
        <f t="shared" si="2467"/>
        <v>0</v>
      </c>
      <c r="AT1049" s="12">
        <f t="shared" si="2468"/>
        <v>0</v>
      </c>
      <c r="AU1049" s="59">
        <f t="shared" si="2565"/>
        <v>0</v>
      </c>
      <c r="AV1049" s="59">
        <f t="shared" si="2566"/>
        <v>0</v>
      </c>
      <c r="AW1049" s="70" t="e">
        <f t="shared" si="2469"/>
        <v>#N/A</v>
      </c>
      <c r="AX1049" s="20">
        <f t="shared" si="2470"/>
        <v>200000</v>
      </c>
      <c r="AY1049" s="20">
        <f t="shared" si="2471"/>
        <v>0</v>
      </c>
      <c r="AZ1049" s="20">
        <f t="shared" si="2472"/>
        <v>0</v>
      </c>
      <c r="BA1049" s="20">
        <f t="shared" si="2473"/>
        <v>0</v>
      </c>
      <c r="BB1049" s="36">
        <f t="shared" si="2474"/>
        <v>0</v>
      </c>
      <c r="BC1049" s="36">
        <f t="shared" si="2475"/>
        <v>0</v>
      </c>
      <c r="BD1049" s="80">
        <f t="shared" si="2476"/>
        <v>0</v>
      </c>
      <c r="BE1049" s="36">
        <f t="shared" si="2477"/>
        <v>0</v>
      </c>
      <c r="BF1049" s="36">
        <f t="shared" si="2478"/>
        <v>0</v>
      </c>
      <c r="BG1049" s="36">
        <f t="shared" si="2479"/>
        <v>0</v>
      </c>
      <c r="BH1049" s="36">
        <f t="shared" si="2480"/>
        <v>0</v>
      </c>
      <c r="BI1049" s="36">
        <f t="shared" si="2481"/>
        <v>0</v>
      </c>
      <c r="BJ1049" s="36">
        <f t="shared" si="2482"/>
        <v>0</v>
      </c>
      <c r="BK1049" s="36">
        <f t="shared" si="2483"/>
        <v>0</v>
      </c>
      <c r="BL1049" s="68">
        <f>IF(OR(AT1049=0,E1049&gt;ProjTerm),0,VLOOKUP(D1049,'Life Events'!$AE$5:$AI$1206,5,FALSE))</f>
        <v>0</v>
      </c>
      <c r="BM1049" s="93">
        <f t="shared" si="2484"/>
        <v>0</v>
      </c>
      <c r="BN1049" s="93">
        <f t="shared" si="2485"/>
        <v>0</v>
      </c>
      <c r="BO1049" s="36">
        <f t="shared" si="2486"/>
        <v>0</v>
      </c>
      <c r="BP1049" s="36">
        <f t="shared" si="2487"/>
        <v>0</v>
      </c>
      <c r="BQ1049" s="36">
        <f t="shared" si="2488"/>
        <v>0</v>
      </c>
      <c r="BR1049" s="36">
        <f t="shared" si="2489"/>
        <v>154.78110000000001</v>
      </c>
      <c r="BS1049" s="36">
        <f t="shared" si="2490"/>
        <v>0</v>
      </c>
      <c r="BT1049" s="36">
        <f t="shared" si="2491"/>
        <v>0</v>
      </c>
      <c r="BU1049" s="70" cm="1">
        <f t="array" ref="BU1049">IF(AND(ActInt=1,$J1049=0),INDEX(Tbl_FwdNom,$B1049-IVP,MATCH(ValnDt,Tbl_FwdNom_Cols)),INDEX(Tbl_FwdNom,$B1049,MATCH(StartDt,Tbl_FwdNom_Cols)))</f>
        <v>8.1841676200000002</v>
      </c>
      <c r="BV1049" s="70" cm="1">
        <f t="array" ref="BV1049">INDEX(Tbl_FwdReal,$B1049,MATCH(StartDt,Tbl_FwdReal_Cols))</f>
        <v>2.5361845860000001</v>
      </c>
      <c r="BW1049" s="70" cm="1">
        <f t="array" ref="BW1049">IF(RunType&lt;&gt;"OPN",INDEX(Tbl_FwdReal,$B1049,MATCH(ValnDt,Tbl_FwdReal_Cols)),IF(AND($J1049=0,ActInt=1),INDEX(Tbl_FwdReal,$B1049-IVP,MATCH(ValnDt,Tbl_FwdReal_Cols)),-999))*$K1049</f>
        <v>0</v>
      </c>
      <c r="BX1049" s="70">
        <f t="shared" si="2492"/>
        <v>0</v>
      </c>
      <c r="BY1049" s="70">
        <f t="shared" si="2567"/>
        <v>8.1841676200000046E-2</v>
      </c>
      <c r="BZ1049" s="64">
        <f t="shared" si="2580"/>
        <v>6.5769374021453775E-3</v>
      </c>
      <c r="CA1049" s="70" cm="1">
        <f t="array" ref="CA1049">IF($J1049=1,CA1048*(1+INDEX(Tbl_CPI,$B1049,MATCH(IF(RunType="OPN",StartDt,ValnDt),Tbl_CPI_Cols))),0)</f>
        <v>0</v>
      </c>
      <c r="CB1049" s="70">
        <f t="shared" si="2568"/>
        <v>266.72137749983284</v>
      </c>
      <c r="CC1049" s="70">
        <f t="shared" si="2569"/>
        <v>251.39943697112429</v>
      </c>
      <c r="CD1049" s="36">
        <f t="shared" si="2493"/>
        <v>1273.5476477895536</v>
      </c>
      <c r="CE1049" s="36">
        <f t="shared" si="2494"/>
        <v>0</v>
      </c>
      <c r="CF1049" s="36">
        <f t="shared" si="2495"/>
        <v>0</v>
      </c>
      <c r="CG1049" s="36">
        <f t="shared" si="2496"/>
        <v>0</v>
      </c>
      <c r="CH1049" s="36">
        <f t="shared" si="2497"/>
        <v>0</v>
      </c>
      <c r="CI1049" s="36">
        <f t="shared" si="2498"/>
        <v>0</v>
      </c>
      <c r="CJ1049" s="36">
        <f t="shared" si="2499"/>
        <v>0</v>
      </c>
      <c r="CK1049" s="36">
        <f t="shared" si="2500"/>
        <v>0</v>
      </c>
      <c r="CL1049" s="36">
        <f t="shared" si="2501"/>
        <v>0</v>
      </c>
      <c r="CM1049" s="36">
        <f t="shared" si="2502"/>
        <v>0</v>
      </c>
      <c r="CN1049" s="36">
        <f t="shared" si="2503"/>
        <v>0</v>
      </c>
      <c r="CO1049" s="20">
        <f t="shared" si="2504"/>
        <v>120000</v>
      </c>
      <c r="CP1049" s="20">
        <f t="shared" si="2505"/>
        <v>2</v>
      </c>
      <c r="CQ1049" s="64" t="e">
        <f t="shared" si="2506"/>
        <v>#N/A</v>
      </c>
      <c r="CR1049" s="64" t="e">
        <f t="shared" si="2507"/>
        <v>#N/A</v>
      </c>
      <c r="CS1049" s="36" t="e">
        <f t="shared" si="2508"/>
        <v>#N/A</v>
      </c>
      <c r="CT1049" s="36">
        <f t="shared" si="2509"/>
        <v>0</v>
      </c>
      <c r="CU1049" s="36">
        <f t="shared" si="2510"/>
        <v>0</v>
      </c>
      <c r="CV1049" s="36">
        <f t="shared" si="2570"/>
        <v>0</v>
      </c>
      <c r="CW1049" s="36">
        <f t="shared" si="2511"/>
        <v>0</v>
      </c>
      <c r="CX1049" s="36">
        <f t="shared" si="2512"/>
        <v>0</v>
      </c>
      <c r="CY1049" s="36">
        <f t="shared" si="2513"/>
        <v>0</v>
      </c>
      <c r="CZ1049" s="36">
        <f t="shared" si="2571"/>
        <v>0</v>
      </c>
      <c r="DA1049" s="64">
        <f t="shared" si="2514"/>
        <v>6.5769374021453775E-3</v>
      </c>
      <c r="DB1049" s="70">
        <f t="shared" si="2572"/>
        <v>0.9934660360696127</v>
      </c>
      <c r="DC1049" s="70">
        <f>PRODUCT($DB$8:DB1049)</f>
        <v>1.1595495712296229E-4</v>
      </c>
      <c r="DD1049" s="36">
        <f t="shared" si="2515"/>
        <v>0</v>
      </c>
      <c r="DE1049" s="36">
        <f t="shared" si="2516"/>
        <v>0</v>
      </c>
      <c r="DF1049" s="36">
        <f t="shared" si="2517"/>
        <v>0</v>
      </c>
      <c r="DG1049" s="36">
        <f t="shared" si="2518"/>
        <v>0</v>
      </c>
      <c r="DH1049" s="36">
        <f t="shared" si="2519"/>
        <v>0</v>
      </c>
      <c r="DI1049" s="36">
        <f t="shared" si="2520"/>
        <v>0</v>
      </c>
      <c r="DJ1049" s="36">
        <f t="shared" si="2521"/>
        <v>0</v>
      </c>
      <c r="DK1049" s="36">
        <f t="shared" si="2522"/>
        <v>0</v>
      </c>
      <c r="DL1049" s="36">
        <f t="shared" si="2523"/>
        <v>0</v>
      </c>
      <c r="DM1049" s="36">
        <f t="shared" si="2524"/>
        <v>0</v>
      </c>
      <c r="DN1049" s="36">
        <f t="shared" ca="1" si="2573"/>
        <v>4.6137290849905055E-12</v>
      </c>
      <c r="DO1049" s="64" cm="1">
        <f t="array" ref="DO1049">IFERROR(INDEX(Tbl_FwdNom,$B1049,MATCH(LIDt,Tbl_FwdNom_Cols,0)),0)</f>
        <v>7.4671044689999997</v>
      </c>
      <c r="DP1049" s="64">
        <f t="shared" ca="1" si="2574"/>
        <v>0</v>
      </c>
      <c r="DQ1049" s="64">
        <f t="shared" ca="1" si="2525"/>
        <v>0</v>
      </c>
      <c r="DR1049" s="70">
        <f t="shared" ca="1" si="2526"/>
        <v>1</v>
      </c>
      <c r="DS1049" s="70">
        <f ca="1">PRODUCT($DR$8:DR1049)</f>
        <v>5.1485728910319675E-4</v>
      </c>
      <c r="DT1049" s="36">
        <f t="shared" ca="1" si="2527"/>
        <v>0</v>
      </c>
      <c r="DU1049" s="36">
        <f t="shared" ca="1" si="2528"/>
        <v>0</v>
      </c>
      <c r="DV1049" s="36">
        <f t="shared" ca="1" si="2529"/>
        <v>0</v>
      </c>
      <c r="DW1049" s="36">
        <f t="shared" ca="1" si="2530"/>
        <v>0</v>
      </c>
      <c r="DX1049" s="36">
        <f t="shared" ca="1" si="2531"/>
        <v>0</v>
      </c>
      <c r="DY1049" s="36">
        <f t="shared" ca="1" si="2532"/>
        <v>0</v>
      </c>
      <c r="DZ1049" s="36">
        <f t="shared" ca="1" si="2533"/>
        <v>0</v>
      </c>
      <c r="EA1049" s="36">
        <f t="shared" ca="1" si="2534"/>
        <v>0</v>
      </c>
      <c r="EB1049" s="36">
        <f t="shared" ca="1" si="2535"/>
        <v>0</v>
      </c>
      <c r="EC1049" s="36">
        <f t="shared" ca="1" si="2536"/>
        <v>0</v>
      </c>
      <c r="ED1049" s="36">
        <f t="shared" ca="1" si="2537"/>
        <v>0</v>
      </c>
      <c r="EE1049" s="36">
        <f t="shared" ca="1" si="2575"/>
        <v>0</v>
      </c>
      <c r="EF1049" s="36">
        <f t="shared" ca="1" si="2538"/>
        <v>0</v>
      </c>
      <c r="EG1049" s="64"/>
      <c r="EH1049" s="64"/>
      <c r="EI1049" s="64"/>
      <c r="EJ1049" s="70"/>
      <c r="EK1049" s="70"/>
      <c r="EL1049" s="70"/>
      <c r="EM1049" s="70"/>
      <c r="EN1049" s="70"/>
      <c r="EO1049" s="36">
        <f t="shared" si="2539"/>
        <v>0</v>
      </c>
      <c r="EP1049" s="36">
        <f t="shared" si="2540"/>
        <v>0</v>
      </c>
      <c r="EQ1049" s="36">
        <f t="shared" si="2541"/>
        <v>0</v>
      </c>
      <c r="ER1049" s="36">
        <f t="shared" si="2542"/>
        <v>0</v>
      </c>
      <c r="ES1049" s="36">
        <f t="shared" si="2543"/>
        <v>0</v>
      </c>
      <c r="ET1049" s="36">
        <f t="shared" si="2544"/>
        <v>0</v>
      </c>
      <c r="EU1049" s="36">
        <f t="shared" si="2576"/>
        <v>0</v>
      </c>
      <c r="EV1049" s="36">
        <f t="shared" si="2545"/>
        <v>0</v>
      </c>
      <c r="EW1049" s="36">
        <f t="shared" si="2546"/>
        <v>0</v>
      </c>
      <c r="EX1049" s="36">
        <f t="shared" si="2577"/>
        <v>0</v>
      </c>
      <c r="EY1049" s="36">
        <f t="shared" si="2547"/>
        <v>0</v>
      </c>
      <c r="EZ1049" s="36">
        <f t="shared" si="2548"/>
        <v>0</v>
      </c>
      <c r="FA1049" s="36">
        <f t="shared" si="2549"/>
        <v>0</v>
      </c>
      <c r="FB1049" s="36">
        <f t="shared" si="2550"/>
        <v>0</v>
      </c>
      <c r="FC1049" s="36">
        <f t="shared" si="2578"/>
        <v>0</v>
      </c>
      <c r="FD1049" s="36">
        <f t="shared" si="2551"/>
        <v>0</v>
      </c>
      <c r="FE1049" s="36">
        <f t="shared" si="2552"/>
        <v>0</v>
      </c>
      <c r="FF1049" s="36">
        <f t="shared" si="2579"/>
        <v>0</v>
      </c>
      <c r="FG1049" s="36">
        <f t="shared" si="2553"/>
        <v>0</v>
      </c>
      <c r="FH1049" s="36">
        <f t="shared" si="2554"/>
        <v>0</v>
      </c>
      <c r="FI1049" s="36">
        <f t="shared" si="2555"/>
        <v>0</v>
      </c>
      <c r="FJ1049" s="36">
        <f t="shared" ca="1" si="2556"/>
        <v>0</v>
      </c>
      <c r="FK1049" s="36">
        <f t="shared" si="2557"/>
        <v>0</v>
      </c>
      <c r="FL1049" s="36">
        <f t="shared" si="2558"/>
        <v>0</v>
      </c>
      <c r="FM1049" s="36">
        <f t="shared" ca="1" si="2559"/>
        <v>0</v>
      </c>
      <c r="FN1049" s="36">
        <f t="shared" ca="1" si="2581"/>
        <v>0</v>
      </c>
    </row>
    <row r="1050" spans="2:170" x14ac:dyDescent="0.25">
      <c r="B1050" s="2">
        <v>1042</v>
      </c>
      <c r="C1050" s="2">
        <f t="shared" si="2435"/>
        <v>87</v>
      </c>
      <c r="D1050" s="2">
        <f t="shared" ref="D1050:D1113" si="2584">D1049+1</f>
        <v>1066</v>
      </c>
      <c r="E1050" s="2">
        <f t="shared" si="2582"/>
        <v>89</v>
      </c>
      <c r="F1050" s="189">
        <f t="shared" si="2433"/>
        <v>77432</v>
      </c>
      <c r="G1050" s="2">
        <f t="shared" si="2432"/>
        <v>12</v>
      </c>
      <c r="H1050" s="187">
        <f t="shared" si="2436"/>
        <v>121.41666666666666</v>
      </c>
      <c r="I1050" s="186">
        <f t="shared" si="2583"/>
        <v>121</v>
      </c>
      <c r="J1050" s="2">
        <f t="shared" si="2437"/>
        <v>0</v>
      </c>
      <c r="K1050" s="2">
        <f t="shared" si="2438"/>
        <v>0</v>
      </c>
      <c r="L1050">
        <f t="shared" si="2439"/>
        <v>2</v>
      </c>
      <c r="M1050" s="190">
        <f t="shared" si="2560"/>
        <v>0</v>
      </c>
      <c r="N1050">
        <f t="shared" si="2440"/>
        <v>1</v>
      </c>
      <c r="O1050">
        <f t="shared" si="2441"/>
        <v>100</v>
      </c>
      <c r="P1050" s="58">
        <f t="shared" si="2442"/>
        <v>0</v>
      </c>
      <c r="Q1050" s="106">
        <f t="shared" si="2443"/>
        <v>0</v>
      </c>
      <c r="R1050" s="59">
        <f t="shared" si="2444"/>
        <v>0</v>
      </c>
      <c r="S1050" s="32">
        <f t="shared" si="2561"/>
        <v>0</v>
      </c>
      <c r="T1050">
        <f t="shared" si="2445"/>
        <v>1</v>
      </c>
      <c r="U1050" s="32">
        <f t="shared" si="2562"/>
        <v>0</v>
      </c>
      <c r="V1050">
        <f t="shared" si="2446"/>
        <v>1</v>
      </c>
      <c r="W1050">
        <f t="shared" si="2447"/>
        <v>100</v>
      </c>
      <c r="X1050" s="58">
        <f t="shared" si="2448"/>
        <v>0</v>
      </c>
      <c r="Y1050" s="58">
        <f t="shared" si="2449"/>
        <v>0</v>
      </c>
      <c r="Z1050" s="32">
        <f t="shared" si="2450"/>
        <v>0</v>
      </c>
      <c r="AA1050" s="32">
        <f t="shared" si="2451"/>
        <v>0</v>
      </c>
      <c r="AB1050" s="59">
        <f t="shared" si="2452"/>
        <v>0</v>
      </c>
      <c r="AC1050" s="59">
        <f t="shared" si="2453"/>
        <v>0</v>
      </c>
      <c r="AD1050">
        <f t="shared" si="2454"/>
        <v>1</v>
      </c>
      <c r="AE1050" s="59">
        <f t="shared" si="2455"/>
        <v>0</v>
      </c>
      <c r="AF1050" s="59">
        <f t="shared" si="2456"/>
        <v>0</v>
      </c>
      <c r="AG1050" s="59">
        <f t="shared" si="2457"/>
        <v>0</v>
      </c>
      <c r="AH1050">
        <f t="shared" si="2458"/>
        <v>1</v>
      </c>
      <c r="AI1050" s="59">
        <f t="shared" si="2459"/>
        <v>0</v>
      </c>
      <c r="AJ1050" s="59">
        <f t="shared" si="2460"/>
        <v>0</v>
      </c>
      <c r="AK1050" s="59">
        <f t="shared" si="2461"/>
        <v>0</v>
      </c>
      <c r="AL1050" s="59">
        <f t="shared" si="2462"/>
        <v>0</v>
      </c>
      <c r="AM1050" s="12">
        <f t="shared" si="2563"/>
        <v>0</v>
      </c>
      <c r="AN1050" s="12">
        <f t="shared" si="2564"/>
        <v>0</v>
      </c>
      <c r="AO1050" s="66">
        <f t="shared" si="2463"/>
        <v>0</v>
      </c>
      <c r="AP1050" s="66">
        <f t="shared" si="2464"/>
        <v>0</v>
      </c>
      <c r="AQ1050" s="59">
        <f t="shared" si="2465"/>
        <v>0</v>
      </c>
      <c r="AR1050" s="59">
        <f t="shared" si="2466"/>
        <v>0</v>
      </c>
      <c r="AS1050" s="59">
        <f t="shared" si="2467"/>
        <v>0</v>
      </c>
      <c r="AT1050" s="12">
        <f t="shared" si="2468"/>
        <v>0</v>
      </c>
      <c r="AU1050" s="59">
        <f t="shared" si="2565"/>
        <v>0</v>
      </c>
      <c r="AV1050" s="59">
        <f t="shared" si="2566"/>
        <v>0</v>
      </c>
      <c r="AW1050" s="70" t="e">
        <f t="shared" si="2469"/>
        <v>#N/A</v>
      </c>
      <c r="AX1050" s="20">
        <f t="shared" si="2470"/>
        <v>200000</v>
      </c>
      <c r="AY1050" s="20">
        <f t="shared" si="2471"/>
        <v>0</v>
      </c>
      <c r="AZ1050" s="20">
        <f t="shared" si="2472"/>
        <v>0</v>
      </c>
      <c r="BA1050" s="20">
        <f t="shared" si="2473"/>
        <v>0</v>
      </c>
      <c r="BB1050" s="36">
        <f t="shared" si="2474"/>
        <v>0</v>
      </c>
      <c r="BC1050" s="36">
        <f t="shared" si="2475"/>
        <v>0</v>
      </c>
      <c r="BD1050" s="80">
        <f t="shared" si="2476"/>
        <v>0</v>
      </c>
      <c r="BE1050" s="36">
        <f t="shared" si="2477"/>
        <v>0</v>
      </c>
      <c r="BF1050" s="36">
        <f t="shared" si="2478"/>
        <v>0</v>
      </c>
      <c r="BG1050" s="36">
        <f t="shared" si="2479"/>
        <v>0</v>
      </c>
      <c r="BH1050" s="36">
        <f t="shared" si="2480"/>
        <v>0</v>
      </c>
      <c r="BI1050" s="36">
        <f t="shared" si="2481"/>
        <v>0</v>
      </c>
      <c r="BJ1050" s="36">
        <f t="shared" si="2482"/>
        <v>0</v>
      </c>
      <c r="BK1050" s="36">
        <f t="shared" si="2483"/>
        <v>0</v>
      </c>
      <c r="BL1050" s="68">
        <f>IF(OR(AT1050=0,E1050&gt;ProjTerm),0,VLOOKUP(D1050,'Life Events'!$AE$5:$AI$1206,5,FALSE))</f>
        <v>0</v>
      </c>
      <c r="BM1050" s="93">
        <f t="shared" si="2484"/>
        <v>0</v>
      </c>
      <c r="BN1050" s="93">
        <f t="shared" si="2485"/>
        <v>0</v>
      </c>
      <c r="BO1050" s="36">
        <f t="shared" si="2486"/>
        <v>0</v>
      </c>
      <c r="BP1050" s="36">
        <f t="shared" si="2487"/>
        <v>0</v>
      </c>
      <c r="BQ1050" s="36">
        <f t="shared" si="2488"/>
        <v>0</v>
      </c>
      <c r="BR1050" s="36">
        <f t="shared" si="2489"/>
        <v>154.78110000000001</v>
      </c>
      <c r="BS1050" s="36">
        <f t="shared" si="2490"/>
        <v>0</v>
      </c>
      <c r="BT1050" s="36">
        <f t="shared" si="2491"/>
        <v>0</v>
      </c>
      <c r="BU1050" s="70" cm="1">
        <f t="array" ref="BU1050">IF(AND(ActInt=1,$J1050=0),INDEX(Tbl_FwdNom,$B1050-IVP,MATCH(ValnDt,Tbl_FwdNom_Cols)),INDEX(Tbl_FwdNom,$B1050,MATCH(StartDt,Tbl_FwdNom_Cols)))</f>
        <v>8.1782936110000009</v>
      </c>
      <c r="BV1050" s="70" cm="1">
        <f t="array" ref="BV1050">INDEX(Tbl_FwdReal,$B1050,MATCH(StartDt,Tbl_FwdReal_Cols))</f>
        <v>2.5328321520000001</v>
      </c>
      <c r="BW1050" s="70" cm="1">
        <f t="array" ref="BW1050">IF(RunType&lt;&gt;"OPN",INDEX(Tbl_FwdReal,$B1050,MATCH(ValnDt,Tbl_FwdReal_Cols)),IF(AND($J1050=0,ActInt=1),INDEX(Tbl_FwdReal,$B1050-IVP,MATCH(ValnDt,Tbl_FwdReal_Cols)),-999))*$K1050</f>
        <v>0</v>
      </c>
      <c r="BX1050" s="70">
        <f t="shared" si="2492"/>
        <v>0</v>
      </c>
      <c r="BY1050" s="70">
        <f t="shared" si="2567"/>
        <v>8.1782936109999982E-2</v>
      </c>
      <c r="BZ1050" s="64">
        <f t="shared" si="2580"/>
        <v>6.5723828315569222E-3</v>
      </c>
      <c r="CA1050" s="70" cm="1">
        <f t="array" ref="CA1050">IF($J1050=1,CA1049*(1+INDEX(Tbl_CPI,$B1050,MATCH(IF(RunType="OPN",StartDt,ValnDt),Tbl_CPI_Cols))),0)</f>
        <v>0</v>
      </c>
      <c r="CB1050" s="70">
        <f t="shared" si="2568"/>
        <v>268.47437250212198</v>
      </c>
      <c r="CC1050" s="70">
        <f t="shared" si="2569"/>
        <v>251.39943697112429</v>
      </c>
      <c r="CD1050" s="36">
        <f t="shared" si="2493"/>
        <v>1273.5476477895536</v>
      </c>
      <c r="CE1050" s="36">
        <f t="shared" si="2494"/>
        <v>0</v>
      </c>
      <c r="CF1050" s="36">
        <f t="shared" si="2495"/>
        <v>0</v>
      </c>
      <c r="CG1050" s="36">
        <f t="shared" si="2496"/>
        <v>0</v>
      </c>
      <c r="CH1050" s="36">
        <f t="shared" si="2497"/>
        <v>0</v>
      </c>
      <c r="CI1050" s="36">
        <f t="shared" si="2498"/>
        <v>0</v>
      </c>
      <c r="CJ1050" s="36">
        <f t="shared" si="2499"/>
        <v>0</v>
      </c>
      <c r="CK1050" s="36">
        <f t="shared" si="2500"/>
        <v>0</v>
      </c>
      <c r="CL1050" s="36">
        <f t="shared" si="2501"/>
        <v>0</v>
      </c>
      <c r="CM1050" s="36">
        <f t="shared" si="2502"/>
        <v>0</v>
      </c>
      <c r="CN1050" s="36">
        <f t="shared" si="2503"/>
        <v>0</v>
      </c>
      <c r="CO1050" s="20">
        <f t="shared" si="2504"/>
        <v>120000</v>
      </c>
      <c r="CP1050" s="20">
        <f t="shared" si="2505"/>
        <v>2</v>
      </c>
      <c r="CQ1050" s="64" t="e">
        <f t="shared" si="2506"/>
        <v>#N/A</v>
      </c>
      <c r="CR1050" s="64" t="e">
        <f t="shared" si="2507"/>
        <v>#N/A</v>
      </c>
      <c r="CS1050" s="36" t="e">
        <f t="shared" si="2508"/>
        <v>#N/A</v>
      </c>
      <c r="CT1050" s="36">
        <f t="shared" si="2509"/>
        <v>0</v>
      </c>
      <c r="CU1050" s="36">
        <f t="shared" si="2510"/>
        <v>0</v>
      </c>
      <c r="CV1050" s="36">
        <f t="shared" si="2570"/>
        <v>0</v>
      </c>
      <c r="CW1050" s="36">
        <f t="shared" si="2511"/>
        <v>0</v>
      </c>
      <c r="CX1050" s="36">
        <f t="shared" si="2512"/>
        <v>0</v>
      </c>
      <c r="CY1050" s="36">
        <f t="shared" si="2513"/>
        <v>0</v>
      </c>
      <c r="CZ1050" s="36">
        <f t="shared" si="2571"/>
        <v>0</v>
      </c>
      <c r="DA1050" s="64">
        <f t="shared" si="2514"/>
        <v>6.5723828315569222E-3</v>
      </c>
      <c r="DB1050" s="70">
        <f t="shared" si="2572"/>
        <v>0.99347053133618834</v>
      </c>
      <c r="DC1050" s="70">
        <f>PRODUCT($DB$8:DB1050)</f>
        <v>1.1519783286401429E-4</v>
      </c>
      <c r="DD1050" s="36">
        <f t="shared" si="2515"/>
        <v>0</v>
      </c>
      <c r="DE1050" s="36">
        <f t="shared" si="2516"/>
        <v>0</v>
      </c>
      <c r="DF1050" s="36">
        <f t="shared" si="2517"/>
        <v>0</v>
      </c>
      <c r="DG1050" s="36">
        <f t="shared" si="2518"/>
        <v>0</v>
      </c>
      <c r="DH1050" s="36">
        <f t="shared" si="2519"/>
        <v>0</v>
      </c>
      <c r="DI1050" s="36">
        <f t="shared" si="2520"/>
        <v>0</v>
      </c>
      <c r="DJ1050" s="36">
        <f t="shared" si="2521"/>
        <v>0</v>
      </c>
      <c r="DK1050" s="36">
        <f t="shared" si="2522"/>
        <v>0</v>
      </c>
      <c r="DL1050" s="36">
        <f t="shared" si="2523"/>
        <v>0</v>
      </c>
      <c r="DM1050" s="36">
        <f t="shared" si="2524"/>
        <v>0</v>
      </c>
      <c r="DN1050" s="36">
        <f t="shared" ca="1" si="2573"/>
        <v>4.6137290849905055E-12</v>
      </c>
      <c r="DO1050" s="64" cm="1">
        <f t="array" ref="DO1050">IFERROR(INDEX(Tbl_FwdNom,$B1050,MATCH(LIDt,Tbl_FwdNom_Cols,0)),0)</f>
        <v>7.4654033289999999</v>
      </c>
      <c r="DP1050" s="64">
        <f t="shared" ca="1" si="2574"/>
        <v>0</v>
      </c>
      <c r="DQ1050" s="64">
        <f t="shared" ca="1" si="2525"/>
        <v>0</v>
      </c>
      <c r="DR1050" s="70">
        <f t="shared" ca="1" si="2526"/>
        <v>1</v>
      </c>
      <c r="DS1050" s="70">
        <f ca="1">PRODUCT($DR$8:DR1050)</f>
        <v>5.1485728910319675E-4</v>
      </c>
      <c r="DT1050" s="36">
        <f t="shared" ca="1" si="2527"/>
        <v>0</v>
      </c>
      <c r="DU1050" s="36">
        <f t="shared" ca="1" si="2528"/>
        <v>0</v>
      </c>
      <c r="DV1050" s="36">
        <f t="shared" ca="1" si="2529"/>
        <v>0</v>
      </c>
      <c r="DW1050" s="36">
        <f t="shared" ca="1" si="2530"/>
        <v>0</v>
      </c>
      <c r="DX1050" s="36">
        <f t="shared" ca="1" si="2531"/>
        <v>0</v>
      </c>
      <c r="DY1050" s="36">
        <f t="shared" ca="1" si="2532"/>
        <v>0</v>
      </c>
      <c r="DZ1050" s="36">
        <f t="shared" ca="1" si="2533"/>
        <v>0</v>
      </c>
      <c r="EA1050" s="36">
        <f t="shared" ca="1" si="2534"/>
        <v>0</v>
      </c>
      <c r="EB1050" s="36">
        <f t="shared" ca="1" si="2535"/>
        <v>0</v>
      </c>
      <c r="EC1050" s="36">
        <f t="shared" ca="1" si="2536"/>
        <v>0</v>
      </c>
      <c r="ED1050" s="36">
        <f t="shared" ca="1" si="2537"/>
        <v>0</v>
      </c>
      <c r="EE1050" s="36">
        <f t="shared" ca="1" si="2575"/>
        <v>0</v>
      </c>
      <c r="EF1050" s="36">
        <f t="shared" ca="1" si="2538"/>
        <v>0</v>
      </c>
      <c r="EG1050" s="64"/>
      <c r="EH1050" s="64"/>
      <c r="EI1050" s="64"/>
      <c r="EJ1050" s="70"/>
      <c r="EK1050" s="70"/>
      <c r="EL1050" s="70"/>
      <c r="EM1050" s="70"/>
      <c r="EN1050" s="70"/>
      <c r="EO1050" s="36">
        <f t="shared" si="2539"/>
        <v>0</v>
      </c>
      <c r="EP1050" s="36">
        <f t="shared" si="2540"/>
        <v>0</v>
      </c>
      <c r="EQ1050" s="36">
        <f t="shared" si="2541"/>
        <v>0</v>
      </c>
      <c r="ER1050" s="36">
        <f t="shared" si="2542"/>
        <v>0</v>
      </c>
      <c r="ES1050" s="36">
        <f t="shared" si="2543"/>
        <v>0</v>
      </c>
      <c r="ET1050" s="36">
        <f t="shared" si="2544"/>
        <v>0</v>
      </c>
      <c r="EU1050" s="36">
        <f t="shared" si="2576"/>
        <v>0</v>
      </c>
      <c r="EV1050" s="36">
        <f t="shared" si="2545"/>
        <v>0</v>
      </c>
      <c r="EW1050" s="36">
        <f t="shared" si="2546"/>
        <v>0</v>
      </c>
      <c r="EX1050" s="36">
        <f t="shared" si="2577"/>
        <v>0</v>
      </c>
      <c r="EY1050" s="36">
        <f t="shared" si="2547"/>
        <v>0</v>
      </c>
      <c r="EZ1050" s="36">
        <f t="shared" si="2548"/>
        <v>0</v>
      </c>
      <c r="FA1050" s="36">
        <f t="shared" si="2549"/>
        <v>0</v>
      </c>
      <c r="FB1050" s="36">
        <f t="shared" si="2550"/>
        <v>0</v>
      </c>
      <c r="FC1050" s="36">
        <f t="shared" si="2578"/>
        <v>0</v>
      </c>
      <c r="FD1050" s="36">
        <f t="shared" si="2551"/>
        <v>0</v>
      </c>
      <c r="FE1050" s="36">
        <f t="shared" si="2552"/>
        <v>0</v>
      </c>
      <c r="FF1050" s="36">
        <f t="shared" si="2579"/>
        <v>0</v>
      </c>
      <c r="FG1050" s="36">
        <f t="shared" si="2553"/>
        <v>0</v>
      </c>
      <c r="FH1050" s="36">
        <f t="shared" si="2554"/>
        <v>0</v>
      </c>
      <c r="FI1050" s="36">
        <f t="shared" si="2555"/>
        <v>0</v>
      </c>
      <c r="FJ1050" s="36">
        <f t="shared" ca="1" si="2556"/>
        <v>0</v>
      </c>
      <c r="FK1050" s="36">
        <f t="shared" si="2557"/>
        <v>0</v>
      </c>
      <c r="FL1050" s="36">
        <f t="shared" si="2558"/>
        <v>0</v>
      </c>
      <c r="FM1050" s="36">
        <f t="shared" ca="1" si="2559"/>
        <v>0</v>
      </c>
      <c r="FN1050" s="36">
        <f t="shared" ca="1" si="2581"/>
        <v>0</v>
      </c>
    </row>
    <row r="1051" spans="2:170" x14ac:dyDescent="0.25">
      <c r="B1051" s="2">
        <v>1043</v>
      </c>
      <c r="C1051" s="2">
        <f t="shared" si="2435"/>
        <v>87</v>
      </c>
      <c r="D1051" s="2">
        <f t="shared" si="2584"/>
        <v>1067</v>
      </c>
      <c r="E1051" s="2">
        <f t="shared" si="2582"/>
        <v>89</v>
      </c>
      <c r="F1051" s="189">
        <f t="shared" si="2433"/>
        <v>77463</v>
      </c>
      <c r="G1051" s="2">
        <f t="shared" ref="G1051:G1114" si="2585">MONTH(F1051)</f>
        <v>1</v>
      </c>
      <c r="H1051" s="187">
        <f t="shared" si="2436"/>
        <v>121.5</v>
      </c>
      <c r="I1051" s="186">
        <f t="shared" si="2583"/>
        <v>121</v>
      </c>
      <c r="J1051" s="2">
        <f t="shared" si="2437"/>
        <v>0</v>
      </c>
      <c r="K1051" s="2">
        <f t="shared" si="2438"/>
        <v>0</v>
      </c>
      <c r="L1051">
        <f t="shared" si="2439"/>
        <v>2</v>
      </c>
      <c r="M1051" s="190">
        <f t="shared" si="2560"/>
        <v>0</v>
      </c>
      <c r="N1051">
        <f t="shared" si="2440"/>
        <v>1</v>
      </c>
      <c r="O1051">
        <f t="shared" si="2441"/>
        <v>100</v>
      </c>
      <c r="P1051" s="58">
        <f t="shared" si="2442"/>
        <v>0</v>
      </c>
      <c r="Q1051" s="106">
        <f t="shared" si="2443"/>
        <v>0</v>
      </c>
      <c r="R1051" s="59">
        <f t="shared" si="2444"/>
        <v>0</v>
      </c>
      <c r="S1051" s="32">
        <f t="shared" si="2561"/>
        <v>0</v>
      </c>
      <c r="T1051">
        <f t="shared" si="2445"/>
        <v>1</v>
      </c>
      <c r="U1051" s="32">
        <f t="shared" si="2562"/>
        <v>0</v>
      </c>
      <c r="V1051">
        <f t="shared" si="2446"/>
        <v>1</v>
      </c>
      <c r="W1051">
        <f t="shared" si="2447"/>
        <v>100</v>
      </c>
      <c r="X1051" s="58">
        <f t="shared" si="2448"/>
        <v>0</v>
      </c>
      <c r="Y1051" s="58">
        <f t="shared" si="2449"/>
        <v>0</v>
      </c>
      <c r="Z1051" s="32">
        <f t="shared" si="2450"/>
        <v>0</v>
      </c>
      <c r="AA1051" s="32">
        <f t="shared" si="2451"/>
        <v>0</v>
      </c>
      <c r="AB1051" s="59">
        <f t="shared" si="2452"/>
        <v>0</v>
      </c>
      <c r="AC1051" s="59">
        <f t="shared" si="2453"/>
        <v>0</v>
      </c>
      <c r="AD1051">
        <f t="shared" si="2454"/>
        <v>1</v>
      </c>
      <c r="AE1051" s="59">
        <f t="shared" si="2455"/>
        <v>0</v>
      </c>
      <c r="AF1051" s="59">
        <f t="shared" si="2456"/>
        <v>0</v>
      </c>
      <c r="AG1051" s="59">
        <f t="shared" si="2457"/>
        <v>0</v>
      </c>
      <c r="AH1051">
        <f t="shared" si="2458"/>
        <v>1</v>
      </c>
      <c r="AI1051" s="59">
        <f t="shared" si="2459"/>
        <v>0</v>
      </c>
      <c r="AJ1051" s="59">
        <f t="shared" si="2460"/>
        <v>0</v>
      </c>
      <c r="AK1051" s="59">
        <f t="shared" si="2461"/>
        <v>0</v>
      </c>
      <c r="AL1051" s="59">
        <f t="shared" si="2462"/>
        <v>0</v>
      </c>
      <c r="AM1051" s="12">
        <f t="shared" si="2563"/>
        <v>0</v>
      </c>
      <c r="AN1051" s="12">
        <f t="shared" si="2564"/>
        <v>0</v>
      </c>
      <c r="AO1051" s="66">
        <f t="shared" si="2463"/>
        <v>0</v>
      </c>
      <c r="AP1051" s="66">
        <f t="shared" si="2464"/>
        <v>0</v>
      </c>
      <c r="AQ1051" s="59">
        <f t="shared" si="2465"/>
        <v>0</v>
      </c>
      <c r="AR1051" s="59">
        <f t="shared" si="2466"/>
        <v>0</v>
      </c>
      <c r="AS1051" s="59">
        <f t="shared" si="2467"/>
        <v>0</v>
      </c>
      <c r="AT1051" s="12">
        <f t="shared" si="2468"/>
        <v>0</v>
      </c>
      <c r="AU1051" s="59">
        <f t="shared" si="2565"/>
        <v>0</v>
      </c>
      <c r="AV1051" s="59">
        <f t="shared" si="2566"/>
        <v>0</v>
      </c>
      <c r="AW1051" s="70" t="e">
        <f t="shared" si="2469"/>
        <v>#N/A</v>
      </c>
      <c r="AX1051" s="20">
        <f t="shared" si="2470"/>
        <v>200000</v>
      </c>
      <c r="AY1051" s="20">
        <f t="shared" si="2471"/>
        <v>0</v>
      </c>
      <c r="AZ1051" s="20">
        <f t="shared" si="2472"/>
        <v>0</v>
      </c>
      <c r="BA1051" s="20">
        <f t="shared" si="2473"/>
        <v>0</v>
      </c>
      <c r="BB1051" s="36">
        <f t="shared" si="2474"/>
        <v>0</v>
      </c>
      <c r="BC1051" s="36">
        <f t="shared" si="2475"/>
        <v>0</v>
      </c>
      <c r="BD1051" s="80">
        <f t="shared" si="2476"/>
        <v>0</v>
      </c>
      <c r="BE1051" s="36">
        <f t="shared" si="2477"/>
        <v>0</v>
      </c>
      <c r="BF1051" s="36">
        <f t="shared" si="2478"/>
        <v>0</v>
      </c>
      <c r="BG1051" s="36">
        <f t="shared" si="2479"/>
        <v>0</v>
      </c>
      <c r="BH1051" s="36">
        <f t="shared" si="2480"/>
        <v>0</v>
      </c>
      <c r="BI1051" s="36">
        <f t="shared" si="2481"/>
        <v>0</v>
      </c>
      <c r="BJ1051" s="36">
        <f t="shared" si="2482"/>
        <v>0</v>
      </c>
      <c r="BK1051" s="36">
        <f t="shared" si="2483"/>
        <v>0</v>
      </c>
      <c r="BL1051" s="68">
        <f>IF(OR(AT1051=0,E1051&gt;ProjTerm),0,VLOOKUP(D1051,'Life Events'!$AE$5:$AI$1206,5,FALSE))</f>
        <v>0</v>
      </c>
      <c r="BM1051" s="93">
        <f t="shared" si="2484"/>
        <v>0</v>
      </c>
      <c r="BN1051" s="93">
        <f t="shared" si="2485"/>
        <v>0</v>
      </c>
      <c r="BO1051" s="36">
        <f t="shared" si="2486"/>
        <v>0</v>
      </c>
      <c r="BP1051" s="36">
        <f t="shared" si="2487"/>
        <v>0</v>
      </c>
      <c r="BQ1051" s="36">
        <f t="shared" si="2488"/>
        <v>0</v>
      </c>
      <c r="BR1051" s="36">
        <f t="shared" si="2489"/>
        <v>154.78110000000001</v>
      </c>
      <c r="BS1051" s="36">
        <f t="shared" si="2490"/>
        <v>0</v>
      </c>
      <c r="BT1051" s="36">
        <f t="shared" si="2491"/>
        <v>0</v>
      </c>
      <c r="BU1051" s="70" cm="1">
        <f t="array" ref="BU1051">IF(AND(ActInt=1,$J1051=0),INDEX(Tbl_FwdNom,$B1051-IVP,MATCH(ValnDt,Tbl_FwdNom_Cols)),INDEX(Tbl_FwdNom,$B1051,MATCH(StartDt,Tbl_FwdNom_Cols)))</f>
        <v>8.1724199209999995</v>
      </c>
      <c r="BV1051" s="70" cm="1">
        <f t="array" ref="BV1051">INDEX(Tbl_FwdReal,$B1051,MATCH(StartDt,Tbl_FwdReal_Cols))</f>
        <v>2.5294798279999999</v>
      </c>
      <c r="BW1051" s="70" cm="1">
        <f t="array" ref="BW1051">IF(RunType&lt;&gt;"OPN",INDEX(Tbl_FwdReal,$B1051,MATCH(ValnDt,Tbl_FwdReal_Cols)),IF(AND($J1051=0,ActInt=1),INDEX(Tbl_FwdReal,$B1051-IVP,MATCH(ValnDt,Tbl_FwdReal_Cols)),-999))*$K1051</f>
        <v>0</v>
      </c>
      <c r="BX1051" s="70">
        <f t="shared" si="2492"/>
        <v>0</v>
      </c>
      <c r="BY1051" s="70">
        <f t="shared" si="2567"/>
        <v>8.1724199209999959E-2</v>
      </c>
      <c r="BZ1051" s="64">
        <f t="shared" si="2580"/>
        <v>6.5678282816257205E-3</v>
      </c>
      <c r="CA1051" s="70" cm="1">
        <f t="array" ref="CA1051">IF($J1051=1,CA1050*(1+INDEX(Tbl_CPI,$B1051,MATCH(IF(RunType="OPN",StartDt,ValnDt),Tbl_CPI_Cols))),0)</f>
        <v>0</v>
      </c>
      <c r="CB1051" s="70">
        <f t="shared" si="2568"/>
        <v>270.23766607873313</v>
      </c>
      <c r="CC1051" s="70">
        <f t="shared" si="2569"/>
        <v>251.39943697112429</v>
      </c>
      <c r="CD1051" s="36">
        <f t="shared" si="2493"/>
        <v>1273.5476477895536</v>
      </c>
      <c r="CE1051" s="36">
        <f t="shared" si="2494"/>
        <v>0</v>
      </c>
      <c r="CF1051" s="36">
        <f t="shared" si="2495"/>
        <v>0</v>
      </c>
      <c r="CG1051" s="36">
        <f t="shared" si="2496"/>
        <v>0</v>
      </c>
      <c r="CH1051" s="36">
        <f t="shared" si="2497"/>
        <v>0</v>
      </c>
      <c r="CI1051" s="36">
        <f t="shared" si="2498"/>
        <v>0</v>
      </c>
      <c r="CJ1051" s="36">
        <f t="shared" si="2499"/>
        <v>0</v>
      </c>
      <c r="CK1051" s="36">
        <f t="shared" si="2500"/>
        <v>0</v>
      </c>
      <c r="CL1051" s="36">
        <f t="shared" si="2501"/>
        <v>0</v>
      </c>
      <c r="CM1051" s="36">
        <f t="shared" si="2502"/>
        <v>0</v>
      </c>
      <c r="CN1051" s="36">
        <f t="shared" si="2503"/>
        <v>0</v>
      </c>
      <c r="CO1051" s="20">
        <f t="shared" si="2504"/>
        <v>120000</v>
      </c>
      <c r="CP1051" s="20">
        <f t="shared" si="2505"/>
        <v>2</v>
      </c>
      <c r="CQ1051" s="64" t="e">
        <f t="shared" si="2506"/>
        <v>#N/A</v>
      </c>
      <c r="CR1051" s="64" t="e">
        <f t="shared" si="2507"/>
        <v>#N/A</v>
      </c>
      <c r="CS1051" s="36" t="e">
        <f t="shared" si="2508"/>
        <v>#N/A</v>
      </c>
      <c r="CT1051" s="36">
        <f t="shared" si="2509"/>
        <v>0</v>
      </c>
      <c r="CU1051" s="36">
        <f t="shared" si="2510"/>
        <v>0</v>
      </c>
      <c r="CV1051" s="36">
        <f t="shared" si="2570"/>
        <v>0</v>
      </c>
      <c r="CW1051" s="36">
        <f t="shared" si="2511"/>
        <v>0</v>
      </c>
      <c r="CX1051" s="36">
        <f t="shared" si="2512"/>
        <v>0</v>
      </c>
      <c r="CY1051" s="36">
        <f t="shared" si="2513"/>
        <v>0</v>
      </c>
      <c r="CZ1051" s="36">
        <f t="shared" si="2571"/>
        <v>0</v>
      </c>
      <c r="DA1051" s="64">
        <f t="shared" si="2514"/>
        <v>6.5678282816257205E-3</v>
      </c>
      <c r="DB1051" s="70">
        <f t="shared" si="2572"/>
        <v>0.9934750266230562</v>
      </c>
      <c r="DC1051" s="70">
        <f>PRODUCT($DB$8:DB1051)</f>
        <v>1.1444617007149497E-4</v>
      </c>
      <c r="DD1051" s="36">
        <f t="shared" si="2515"/>
        <v>0</v>
      </c>
      <c r="DE1051" s="36">
        <f t="shared" si="2516"/>
        <v>0</v>
      </c>
      <c r="DF1051" s="36">
        <f t="shared" si="2517"/>
        <v>0</v>
      </c>
      <c r="DG1051" s="36">
        <f t="shared" si="2518"/>
        <v>0</v>
      </c>
      <c r="DH1051" s="36">
        <f t="shared" si="2519"/>
        <v>0</v>
      </c>
      <c r="DI1051" s="36">
        <f t="shared" si="2520"/>
        <v>0</v>
      </c>
      <c r="DJ1051" s="36">
        <f t="shared" si="2521"/>
        <v>0</v>
      </c>
      <c r="DK1051" s="36">
        <f t="shared" si="2522"/>
        <v>0</v>
      </c>
      <c r="DL1051" s="36">
        <f t="shared" si="2523"/>
        <v>0</v>
      </c>
      <c r="DM1051" s="36">
        <f t="shared" si="2524"/>
        <v>0</v>
      </c>
      <c r="DN1051" s="36">
        <f t="shared" ca="1" si="2573"/>
        <v>4.6137290849905055E-12</v>
      </c>
      <c r="DO1051" s="64" cm="1">
        <f t="array" ref="DO1051">IFERROR(INDEX(Tbl_FwdNom,$B1051,MATCH(LIDt,Tbl_FwdNom_Cols,0)),0)</f>
        <v>7.4637022169999998</v>
      </c>
      <c r="DP1051" s="64">
        <f t="shared" ca="1" si="2574"/>
        <v>0</v>
      </c>
      <c r="DQ1051" s="64">
        <f t="shared" ca="1" si="2525"/>
        <v>0</v>
      </c>
      <c r="DR1051" s="70">
        <f t="shared" ca="1" si="2526"/>
        <v>1</v>
      </c>
      <c r="DS1051" s="70">
        <f ca="1">PRODUCT($DR$8:DR1051)</f>
        <v>5.1485728910319675E-4</v>
      </c>
      <c r="DT1051" s="36">
        <f t="shared" ca="1" si="2527"/>
        <v>0</v>
      </c>
      <c r="DU1051" s="36">
        <f t="shared" ca="1" si="2528"/>
        <v>0</v>
      </c>
      <c r="DV1051" s="36">
        <f t="shared" ca="1" si="2529"/>
        <v>0</v>
      </c>
      <c r="DW1051" s="36">
        <f t="shared" ca="1" si="2530"/>
        <v>0</v>
      </c>
      <c r="DX1051" s="36">
        <f t="shared" ca="1" si="2531"/>
        <v>0</v>
      </c>
      <c r="DY1051" s="36">
        <f t="shared" ca="1" si="2532"/>
        <v>0</v>
      </c>
      <c r="DZ1051" s="36">
        <f t="shared" ca="1" si="2533"/>
        <v>0</v>
      </c>
      <c r="EA1051" s="36">
        <f t="shared" ca="1" si="2534"/>
        <v>0</v>
      </c>
      <c r="EB1051" s="36">
        <f t="shared" ca="1" si="2535"/>
        <v>0</v>
      </c>
      <c r="EC1051" s="36">
        <f t="shared" ca="1" si="2536"/>
        <v>0</v>
      </c>
      <c r="ED1051" s="36">
        <f t="shared" ca="1" si="2537"/>
        <v>0</v>
      </c>
      <c r="EE1051" s="36">
        <f t="shared" ca="1" si="2575"/>
        <v>0</v>
      </c>
      <c r="EF1051" s="36">
        <f t="shared" ca="1" si="2538"/>
        <v>0</v>
      </c>
      <c r="EG1051" s="64"/>
      <c r="EH1051" s="64"/>
      <c r="EI1051" s="64"/>
      <c r="EJ1051" s="70"/>
      <c r="EK1051" s="70"/>
      <c r="EL1051" s="70"/>
      <c r="EM1051" s="70"/>
      <c r="EN1051" s="70"/>
      <c r="EO1051" s="36">
        <f t="shared" si="2539"/>
        <v>0</v>
      </c>
      <c r="EP1051" s="36">
        <f t="shared" si="2540"/>
        <v>0</v>
      </c>
      <c r="EQ1051" s="36">
        <f t="shared" si="2541"/>
        <v>0</v>
      </c>
      <c r="ER1051" s="36">
        <f t="shared" si="2542"/>
        <v>0</v>
      </c>
      <c r="ES1051" s="36">
        <f t="shared" si="2543"/>
        <v>0</v>
      </c>
      <c r="ET1051" s="36">
        <f t="shared" si="2544"/>
        <v>0</v>
      </c>
      <c r="EU1051" s="36">
        <f t="shared" si="2576"/>
        <v>0</v>
      </c>
      <c r="EV1051" s="36">
        <f t="shared" si="2545"/>
        <v>0</v>
      </c>
      <c r="EW1051" s="36">
        <f t="shared" si="2546"/>
        <v>0</v>
      </c>
      <c r="EX1051" s="36">
        <f t="shared" si="2577"/>
        <v>0</v>
      </c>
      <c r="EY1051" s="36">
        <f t="shared" si="2547"/>
        <v>0</v>
      </c>
      <c r="EZ1051" s="36">
        <f t="shared" si="2548"/>
        <v>0</v>
      </c>
      <c r="FA1051" s="36">
        <f t="shared" si="2549"/>
        <v>0</v>
      </c>
      <c r="FB1051" s="36">
        <f t="shared" si="2550"/>
        <v>0</v>
      </c>
      <c r="FC1051" s="36">
        <f t="shared" si="2578"/>
        <v>0</v>
      </c>
      <c r="FD1051" s="36">
        <f t="shared" si="2551"/>
        <v>0</v>
      </c>
      <c r="FE1051" s="36">
        <f t="shared" si="2552"/>
        <v>0</v>
      </c>
      <c r="FF1051" s="36">
        <f t="shared" si="2579"/>
        <v>0</v>
      </c>
      <c r="FG1051" s="36">
        <f t="shared" si="2553"/>
        <v>0</v>
      </c>
      <c r="FH1051" s="36">
        <f t="shared" si="2554"/>
        <v>0</v>
      </c>
      <c r="FI1051" s="36">
        <f t="shared" si="2555"/>
        <v>0</v>
      </c>
      <c r="FJ1051" s="36">
        <f t="shared" ca="1" si="2556"/>
        <v>0</v>
      </c>
      <c r="FK1051" s="36">
        <f t="shared" si="2557"/>
        <v>0</v>
      </c>
      <c r="FL1051" s="36">
        <f t="shared" si="2558"/>
        <v>0</v>
      </c>
      <c r="FM1051" s="36">
        <f t="shared" ca="1" si="2559"/>
        <v>0</v>
      </c>
      <c r="FN1051" s="36">
        <f t="shared" ca="1" si="2581"/>
        <v>0</v>
      </c>
    </row>
    <row r="1052" spans="2:170" x14ac:dyDescent="0.25">
      <c r="B1052" s="2">
        <v>1044</v>
      </c>
      <c r="C1052" s="2">
        <f t="shared" si="2435"/>
        <v>87</v>
      </c>
      <c r="D1052" s="2">
        <f t="shared" si="2584"/>
        <v>1068</v>
      </c>
      <c r="E1052" s="2">
        <f t="shared" si="2582"/>
        <v>89</v>
      </c>
      <c r="F1052" s="189">
        <f t="shared" ref="F1052:F1115" si="2586">EOMONTH(F1051,1)</f>
        <v>77492</v>
      </c>
      <c r="G1052" s="2">
        <f t="shared" si="2585"/>
        <v>2</v>
      </c>
      <c r="H1052" s="187">
        <f t="shared" si="2436"/>
        <v>121.58333333333334</v>
      </c>
      <c r="I1052" s="186">
        <f t="shared" si="2583"/>
        <v>121</v>
      </c>
      <c r="J1052" s="2">
        <f t="shared" si="2437"/>
        <v>0</v>
      </c>
      <c r="K1052" s="2">
        <f t="shared" si="2438"/>
        <v>0</v>
      </c>
      <c r="L1052">
        <f t="shared" si="2439"/>
        <v>2</v>
      </c>
      <c r="M1052" s="190">
        <f t="shared" si="2560"/>
        <v>0</v>
      </c>
      <c r="N1052">
        <f t="shared" si="2440"/>
        <v>1</v>
      </c>
      <c r="O1052">
        <f t="shared" si="2441"/>
        <v>100</v>
      </c>
      <c r="P1052" s="58">
        <f t="shared" si="2442"/>
        <v>0</v>
      </c>
      <c r="Q1052" s="106">
        <f t="shared" si="2443"/>
        <v>0</v>
      </c>
      <c r="R1052" s="59">
        <f t="shared" si="2444"/>
        <v>0</v>
      </c>
      <c r="S1052" s="32">
        <f t="shared" si="2561"/>
        <v>0</v>
      </c>
      <c r="T1052">
        <f t="shared" si="2445"/>
        <v>1</v>
      </c>
      <c r="U1052" s="32">
        <f t="shared" si="2562"/>
        <v>0</v>
      </c>
      <c r="V1052">
        <f t="shared" si="2446"/>
        <v>1</v>
      </c>
      <c r="W1052">
        <f t="shared" si="2447"/>
        <v>100</v>
      </c>
      <c r="X1052" s="58">
        <f t="shared" si="2448"/>
        <v>0</v>
      </c>
      <c r="Y1052" s="58">
        <f t="shared" si="2449"/>
        <v>0</v>
      </c>
      <c r="Z1052" s="32">
        <f t="shared" si="2450"/>
        <v>0</v>
      </c>
      <c r="AA1052" s="32">
        <f t="shared" si="2451"/>
        <v>0</v>
      </c>
      <c r="AB1052" s="59">
        <f t="shared" si="2452"/>
        <v>0</v>
      </c>
      <c r="AC1052" s="59">
        <f t="shared" si="2453"/>
        <v>0</v>
      </c>
      <c r="AD1052">
        <f t="shared" si="2454"/>
        <v>1</v>
      </c>
      <c r="AE1052" s="59">
        <f t="shared" si="2455"/>
        <v>0</v>
      </c>
      <c r="AF1052" s="59">
        <f t="shared" si="2456"/>
        <v>0</v>
      </c>
      <c r="AG1052" s="59">
        <f t="shared" si="2457"/>
        <v>0</v>
      </c>
      <c r="AH1052">
        <f t="shared" si="2458"/>
        <v>1</v>
      </c>
      <c r="AI1052" s="59">
        <f t="shared" si="2459"/>
        <v>0</v>
      </c>
      <c r="AJ1052" s="59">
        <f t="shared" si="2460"/>
        <v>0</v>
      </c>
      <c r="AK1052" s="59">
        <f t="shared" si="2461"/>
        <v>0</v>
      </c>
      <c r="AL1052" s="59">
        <f t="shared" si="2462"/>
        <v>0</v>
      </c>
      <c r="AM1052" s="12">
        <f t="shared" si="2563"/>
        <v>0</v>
      </c>
      <c r="AN1052" s="12">
        <f t="shared" si="2564"/>
        <v>0</v>
      </c>
      <c r="AO1052" s="66">
        <f t="shared" si="2463"/>
        <v>0</v>
      </c>
      <c r="AP1052" s="66">
        <f t="shared" si="2464"/>
        <v>0</v>
      </c>
      <c r="AQ1052" s="59">
        <f t="shared" si="2465"/>
        <v>0</v>
      </c>
      <c r="AR1052" s="59">
        <f t="shared" si="2466"/>
        <v>0</v>
      </c>
      <c r="AS1052" s="59">
        <f t="shared" si="2467"/>
        <v>0</v>
      </c>
      <c r="AT1052" s="12">
        <f t="shared" si="2468"/>
        <v>0</v>
      </c>
      <c r="AU1052" s="59">
        <f t="shared" si="2565"/>
        <v>0</v>
      </c>
      <c r="AV1052" s="59">
        <f t="shared" si="2566"/>
        <v>0</v>
      </c>
      <c r="AW1052" s="70" t="e">
        <f t="shared" si="2469"/>
        <v>#N/A</v>
      </c>
      <c r="AX1052" s="20">
        <f t="shared" si="2470"/>
        <v>200000</v>
      </c>
      <c r="AY1052" s="20">
        <f t="shared" si="2471"/>
        <v>0</v>
      </c>
      <c r="AZ1052" s="20">
        <f t="shared" si="2472"/>
        <v>0</v>
      </c>
      <c r="BA1052" s="20">
        <f t="shared" si="2473"/>
        <v>0</v>
      </c>
      <c r="BB1052" s="36">
        <f t="shared" si="2474"/>
        <v>0</v>
      </c>
      <c r="BC1052" s="36">
        <f t="shared" si="2475"/>
        <v>0</v>
      </c>
      <c r="BD1052" s="80">
        <f t="shared" si="2476"/>
        <v>0</v>
      </c>
      <c r="BE1052" s="36">
        <f t="shared" si="2477"/>
        <v>0</v>
      </c>
      <c r="BF1052" s="36">
        <f t="shared" si="2478"/>
        <v>0</v>
      </c>
      <c r="BG1052" s="36">
        <f t="shared" si="2479"/>
        <v>0</v>
      </c>
      <c r="BH1052" s="36">
        <f t="shared" si="2480"/>
        <v>0</v>
      </c>
      <c r="BI1052" s="36">
        <f t="shared" si="2481"/>
        <v>0</v>
      </c>
      <c r="BJ1052" s="36">
        <f t="shared" si="2482"/>
        <v>0</v>
      </c>
      <c r="BK1052" s="36">
        <f t="shared" si="2483"/>
        <v>0</v>
      </c>
      <c r="BL1052" s="68">
        <f>IF(OR(AT1052=0,E1052&gt;ProjTerm),0,VLOOKUP(D1052,'Life Events'!$AE$5:$AI$1206,5,FALSE))</f>
        <v>0</v>
      </c>
      <c r="BM1052" s="93">
        <f t="shared" si="2484"/>
        <v>0</v>
      </c>
      <c r="BN1052" s="93">
        <f t="shared" si="2485"/>
        <v>0</v>
      </c>
      <c r="BO1052" s="36">
        <f t="shared" si="2486"/>
        <v>0</v>
      </c>
      <c r="BP1052" s="36">
        <f t="shared" si="2487"/>
        <v>0</v>
      </c>
      <c r="BQ1052" s="36">
        <f t="shared" si="2488"/>
        <v>0</v>
      </c>
      <c r="BR1052" s="36">
        <f t="shared" si="2489"/>
        <v>154.78110000000001</v>
      </c>
      <c r="BS1052" s="36">
        <f t="shared" si="2490"/>
        <v>0</v>
      </c>
      <c r="BT1052" s="36">
        <f t="shared" si="2491"/>
        <v>0</v>
      </c>
      <c r="BU1052" s="70" cm="1">
        <f t="array" ref="BU1052">IF(AND(ActInt=1,$J1052=0),INDEX(Tbl_FwdNom,$B1052-IVP,MATCH(ValnDt,Tbl_FwdNom_Cols)),INDEX(Tbl_FwdNom,$B1052,MATCH(StartDt,Tbl_FwdNom_Cols)))</f>
        <v>8.1665465499999996</v>
      </c>
      <c r="BV1052" s="70" cm="1">
        <f t="array" ref="BV1052">INDEX(Tbl_FwdReal,$B1052,MATCH(StartDt,Tbl_FwdReal_Cols))</f>
        <v>2.5261276129999999</v>
      </c>
      <c r="BW1052" s="70" cm="1">
        <f t="array" ref="BW1052">IF(RunType&lt;&gt;"OPN",INDEX(Tbl_FwdReal,$B1052,MATCH(ValnDt,Tbl_FwdReal_Cols)),IF(AND($J1052=0,ActInt=1),INDEX(Tbl_FwdReal,$B1052-IVP,MATCH(ValnDt,Tbl_FwdReal_Cols)),-999))*$K1052</f>
        <v>0</v>
      </c>
      <c r="BX1052" s="70">
        <f t="shared" si="2492"/>
        <v>0</v>
      </c>
      <c r="BY1052" s="70">
        <f t="shared" si="2567"/>
        <v>8.1665465499999979E-2</v>
      </c>
      <c r="BZ1052" s="64">
        <f t="shared" si="2580"/>
        <v>6.5632737523646512E-3</v>
      </c>
      <c r="CA1052" s="70" cm="1">
        <f t="array" ref="CA1052">IF($J1052=1,CA1051*(1+INDEX(Tbl_CPI,$B1052,MATCH(IF(RunType="OPN",StartDt,ValnDt),Tbl_CPI_Cols))),0)</f>
        <v>0</v>
      </c>
      <c r="CB1052" s="70">
        <f t="shared" si="2568"/>
        <v>272.01130985940796</v>
      </c>
      <c r="CC1052" s="70">
        <f t="shared" si="2569"/>
        <v>272.01130985940796</v>
      </c>
      <c r="CD1052" s="36">
        <f t="shared" si="2493"/>
        <v>1273.5476477895536</v>
      </c>
      <c r="CE1052" s="36">
        <f t="shared" si="2494"/>
        <v>0</v>
      </c>
      <c r="CF1052" s="36">
        <f t="shared" si="2495"/>
        <v>0</v>
      </c>
      <c r="CG1052" s="36">
        <f t="shared" si="2496"/>
        <v>0</v>
      </c>
      <c r="CH1052" s="36">
        <f t="shared" si="2497"/>
        <v>0</v>
      </c>
      <c r="CI1052" s="36">
        <f t="shared" si="2498"/>
        <v>0</v>
      </c>
      <c r="CJ1052" s="36">
        <f t="shared" si="2499"/>
        <v>0</v>
      </c>
      <c r="CK1052" s="36">
        <f t="shared" si="2500"/>
        <v>0</v>
      </c>
      <c r="CL1052" s="36">
        <f t="shared" si="2501"/>
        <v>0</v>
      </c>
      <c r="CM1052" s="36">
        <f t="shared" si="2502"/>
        <v>0</v>
      </c>
      <c r="CN1052" s="36">
        <f t="shared" si="2503"/>
        <v>0</v>
      </c>
      <c r="CO1052" s="20">
        <f t="shared" si="2504"/>
        <v>120000</v>
      </c>
      <c r="CP1052" s="20">
        <f t="shared" si="2505"/>
        <v>2</v>
      </c>
      <c r="CQ1052" s="64" t="e">
        <f t="shared" si="2506"/>
        <v>#N/A</v>
      </c>
      <c r="CR1052" s="64" t="e">
        <f t="shared" si="2507"/>
        <v>#N/A</v>
      </c>
      <c r="CS1052" s="36" t="e">
        <f t="shared" si="2508"/>
        <v>#N/A</v>
      </c>
      <c r="CT1052" s="36">
        <f t="shared" si="2509"/>
        <v>0</v>
      </c>
      <c r="CU1052" s="36">
        <f t="shared" si="2510"/>
        <v>0</v>
      </c>
      <c r="CV1052" s="36">
        <f t="shared" si="2570"/>
        <v>0</v>
      </c>
      <c r="CW1052" s="36">
        <f t="shared" si="2511"/>
        <v>0</v>
      </c>
      <c r="CX1052" s="36">
        <f t="shared" si="2512"/>
        <v>0</v>
      </c>
      <c r="CY1052" s="36">
        <f t="shared" si="2513"/>
        <v>0</v>
      </c>
      <c r="CZ1052" s="36">
        <f t="shared" si="2571"/>
        <v>0</v>
      </c>
      <c r="DA1052" s="64">
        <f t="shared" si="2514"/>
        <v>6.5632737523646512E-3</v>
      </c>
      <c r="DB1052" s="70">
        <f t="shared" si="2572"/>
        <v>0.99347952193020372</v>
      </c>
      <c r="DC1052" s="70">
        <f>PRODUCT($DB$8:DB1052)</f>
        <v>1.136999263293716E-4</v>
      </c>
      <c r="DD1052" s="36">
        <f t="shared" si="2515"/>
        <v>0</v>
      </c>
      <c r="DE1052" s="36">
        <f t="shared" si="2516"/>
        <v>0</v>
      </c>
      <c r="DF1052" s="36">
        <f t="shared" si="2517"/>
        <v>0</v>
      </c>
      <c r="DG1052" s="36">
        <f t="shared" si="2518"/>
        <v>0</v>
      </c>
      <c r="DH1052" s="36">
        <f t="shared" si="2519"/>
        <v>0</v>
      </c>
      <c r="DI1052" s="36">
        <f t="shared" si="2520"/>
        <v>0</v>
      </c>
      <c r="DJ1052" s="36">
        <f t="shared" si="2521"/>
        <v>0</v>
      </c>
      <c r="DK1052" s="36">
        <f t="shared" si="2522"/>
        <v>0</v>
      </c>
      <c r="DL1052" s="36">
        <f t="shared" si="2523"/>
        <v>0</v>
      </c>
      <c r="DM1052" s="36">
        <f t="shared" si="2524"/>
        <v>0</v>
      </c>
      <c r="DN1052" s="36">
        <f t="shared" ca="1" si="2573"/>
        <v>4.6137290849905055E-12</v>
      </c>
      <c r="DO1052" s="64" cm="1">
        <f t="array" ref="DO1052">IFERROR(INDEX(Tbl_FwdNom,$B1052,MATCH(LIDt,Tbl_FwdNom_Cols,0)),0)</f>
        <v>7.4620011310000001</v>
      </c>
      <c r="DP1052" s="64">
        <f t="shared" ca="1" si="2574"/>
        <v>0</v>
      </c>
      <c r="DQ1052" s="64">
        <f t="shared" ca="1" si="2525"/>
        <v>0</v>
      </c>
      <c r="DR1052" s="70">
        <f t="shared" ca="1" si="2526"/>
        <v>1</v>
      </c>
      <c r="DS1052" s="70">
        <f ca="1">PRODUCT($DR$8:DR1052)</f>
        <v>5.1485728910319675E-4</v>
      </c>
      <c r="DT1052" s="36">
        <f t="shared" ca="1" si="2527"/>
        <v>0</v>
      </c>
      <c r="DU1052" s="36">
        <f t="shared" ca="1" si="2528"/>
        <v>0</v>
      </c>
      <c r="DV1052" s="36">
        <f t="shared" ca="1" si="2529"/>
        <v>0</v>
      </c>
      <c r="DW1052" s="36">
        <f t="shared" ca="1" si="2530"/>
        <v>0</v>
      </c>
      <c r="DX1052" s="36">
        <f t="shared" ca="1" si="2531"/>
        <v>0</v>
      </c>
      <c r="DY1052" s="36">
        <f t="shared" ca="1" si="2532"/>
        <v>0</v>
      </c>
      <c r="DZ1052" s="36">
        <f t="shared" ca="1" si="2533"/>
        <v>0</v>
      </c>
      <c r="EA1052" s="36">
        <f t="shared" ca="1" si="2534"/>
        <v>0</v>
      </c>
      <c r="EB1052" s="36">
        <f t="shared" ca="1" si="2535"/>
        <v>0</v>
      </c>
      <c r="EC1052" s="36">
        <f t="shared" ca="1" si="2536"/>
        <v>0</v>
      </c>
      <c r="ED1052" s="36">
        <f t="shared" ca="1" si="2537"/>
        <v>0</v>
      </c>
      <c r="EE1052" s="36">
        <f t="shared" ca="1" si="2575"/>
        <v>0</v>
      </c>
      <c r="EF1052" s="36">
        <f t="shared" ca="1" si="2538"/>
        <v>0</v>
      </c>
      <c r="EG1052" s="64"/>
      <c r="EH1052" s="64"/>
      <c r="EI1052" s="64"/>
      <c r="EJ1052" s="70"/>
      <c r="EK1052" s="70"/>
      <c r="EL1052" s="70"/>
      <c r="EM1052" s="70"/>
      <c r="EN1052" s="70"/>
      <c r="EO1052" s="36">
        <f t="shared" si="2539"/>
        <v>0</v>
      </c>
      <c r="EP1052" s="36">
        <f t="shared" si="2540"/>
        <v>0</v>
      </c>
      <c r="EQ1052" s="36">
        <f t="shared" si="2541"/>
        <v>0</v>
      </c>
      <c r="ER1052" s="36">
        <f t="shared" si="2542"/>
        <v>0</v>
      </c>
      <c r="ES1052" s="36">
        <f t="shared" si="2543"/>
        <v>0</v>
      </c>
      <c r="ET1052" s="36">
        <f t="shared" si="2544"/>
        <v>0</v>
      </c>
      <c r="EU1052" s="36">
        <f t="shared" si="2576"/>
        <v>0</v>
      </c>
      <c r="EV1052" s="36">
        <f t="shared" si="2545"/>
        <v>0</v>
      </c>
      <c r="EW1052" s="36">
        <f t="shared" si="2546"/>
        <v>0</v>
      </c>
      <c r="EX1052" s="36">
        <f t="shared" si="2577"/>
        <v>0</v>
      </c>
      <c r="EY1052" s="36">
        <f t="shared" si="2547"/>
        <v>0</v>
      </c>
      <c r="EZ1052" s="36">
        <f t="shared" si="2548"/>
        <v>0</v>
      </c>
      <c r="FA1052" s="36">
        <f t="shared" si="2549"/>
        <v>0</v>
      </c>
      <c r="FB1052" s="36">
        <f t="shared" si="2550"/>
        <v>0</v>
      </c>
      <c r="FC1052" s="36">
        <f t="shared" si="2578"/>
        <v>0</v>
      </c>
      <c r="FD1052" s="36">
        <f t="shared" si="2551"/>
        <v>0</v>
      </c>
      <c r="FE1052" s="36">
        <f t="shared" si="2552"/>
        <v>0</v>
      </c>
      <c r="FF1052" s="36">
        <f t="shared" si="2579"/>
        <v>0</v>
      </c>
      <c r="FG1052" s="36">
        <f t="shared" si="2553"/>
        <v>0</v>
      </c>
      <c r="FH1052" s="36">
        <f t="shared" si="2554"/>
        <v>0</v>
      </c>
      <c r="FI1052" s="36">
        <f t="shared" si="2555"/>
        <v>0</v>
      </c>
      <c r="FJ1052" s="36">
        <f t="shared" ca="1" si="2556"/>
        <v>0</v>
      </c>
      <c r="FK1052" s="36">
        <f t="shared" si="2557"/>
        <v>0</v>
      </c>
      <c r="FL1052" s="36">
        <f t="shared" si="2558"/>
        <v>0</v>
      </c>
      <c r="FM1052" s="36">
        <f t="shared" ca="1" si="2559"/>
        <v>0</v>
      </c>
      <c r="FN1052" s="36">
        <f t="shared" ca="1" si="2581"/>
        <v>0</v>
      </c>
    </row>
    <row r="1053" spans="2:170" x14ac:dyDescent="0.25">
      <c r="B1053" s="2">
        <v>1045</v>
      </c>
      <c r="C1053" s="2">
        <f t="shared" si="2435"/>
        <v>88</v>
      </c>
      <c r="D1053" s="2">
        <f t="shared" si="2584"/>
        <v>1069</v>
      </c>
      <c r="E1053" s="2">
        <f t="shared" si="2582"/>
        <v>90</v>
      </c>
      <c r="F1053" s="189">
        <f t="shared" si="2586"/>
        <v>77523</v>
      </c>
      <c r="G1053" s="2">
        <f t="shared" si="2585"/>
        <v>3</v>
      </c>
      <c r="H1053" s="187">
        <f t="shared" si="2436"/>
        <v>121.66666666666666</v>
      </c>
      <c r="I1053" s="186">
        <f t="shared" si="2583"/>
        <v>121</v>
      </c>
      <c r="J1053" s="2">
        <f t="shared" si="2437"/>
        <v>0</v>
      </c>
      <c r="K1053" s="2">
        <f t="shared" si="2438"/>
        <v>0</v>
      </c>
      <c r="L1053">
        <f t="shared" si="2439"/>
        <v>2</v>
      </c>
      <c r="M1053" s="190">
        <f t="shared" si="2560"/>
        <v>0</v>
      </c>
      <c r="N1053">
        <f t="shared" si="2440"/>
        <v>1</v>
      </c>
      <c r="O1053">
        <f t="shared" si="2441"/>
        <v>100</v>
      </c>
      <c r="P1053" s="58">
        <f t="shared" si="2442"/>
        <v>0</v>
      </c>
      <c r="Q1053" s="106">
        <f t="shared" si="2443"/>
        <v>0</v>
      </c>
      <c r="R1053" s="59">
        <f t="shared" si="2444"/>
        <v>0</v>
      </c>
      <c r="S1053" s="32">
        <f t="shared" si="2561"/>
        <v>0</v>
      </c>
      <c r="T1053">
        <f t="shared" si="2445"/>
        <v>1</v>
      </c>
      <c r="U1053" s="32">
        <f t="shared" si="2562"/>
        <v>0</v>
      </c>
      <c r="V1053">
        <f t="shared" si="2446"/>
        <v>1</v>
      </c>
      <c r="W1053">
        <f t="shared" si="2447"/>
        <v>100</v>
      </c>
      <c r="X1053" s="58">
        <f t="shared" si="2448"/>
        <v>0</v>
      </c>
      <c r="Y1053" s="58">
        <f t="shared" si="2449"/>
        <v>0</v>
      </c>
      <c r="Z1053" s="32">
        <f t="shared" si="2450"/>
        <v>0</v>
      </c>
      <c r="AA1053" s="32">
        <f t="shared" si="2451"/>
        <v>0</v>
      </c>
      <c r="AB1053" s="59">
        <f t="shared" si="2452"/>
        <v>0</v>
      </c>
      <c r="AC1053" s="59">
        <f t="shared" si="2453"/>
        <v>0</v>
      </c>
      <c r="AD1053">
        <f t="shared" si="2454"/>
        <v>1</v>
      </c>
      <c r="AE1053" s="59">
        <f t="shared" si="2455"/>
        <v>0</v>
      </c>
      <c r="AF1053" s="59">
        <f t="shared" si="2456"/>
        <v>0</v>
      </c>
      <c r="AG1053" s="59">
        <f t="shared" si="2457"/>
        <v>0</v>
      </c>
      <c r="AH1053">
        <f t="shared" si="2458"/>
        <v>1</v>
      </c>
      <c r="AI1053" s="59">
        <f t="shared" si="2459"/>
        <v>0</v>
      </c>
      <c r="AJ1053" s="59">
        <f t="shared" si="2460"/>
        <v>0</v>
      </c>
      <c r="AK1053" s="59">
        <f t="shared" si="2461"/>
        <v>0</v>
      </c>
      <c r="AL1053" s="59">
        <f t="shared" si="2462"/>
        <v>0</v>
      </c>
      <c r="AM1053" s="12">
        <f t="shared" si="2563"/>
        <v>0</v>
      </c>
      <c r="AN1053" s="12">
        <f t="shared" si="2564"/>
        <v>0</v>
      </c>
      <c r="AO1053" s="66">
        <f t="shared" si="2463"/>
        <v>0</v>
      </c>
      <c r="AP1053" s="66">
        <f t="shared" si="2464"/>
        <v>0</v>
      </c>
      <c r="AQ1053" s="59">
        <f t="shared" si="2465"/>
        <v>0</v>
      </c>
      <c r="AR1053" s="59">
        <f t="shared" si="2466"/>
        <v>0</v>
      </c>
      <c r="AS1053" s="59">
        <f t="shared" si="2467"/>
        <v>0</v>
      </c>
      <c r="AT1053" s="12">
        <f t="shared" si="2468"/>
        <v>0</v>
      </c>
      <c r="AU1053" s="59">
        <f t="shared" si="2565"/>
        <v>0</v>
      </c>
      <c r="AV1053" s="59">
        <f t="shared" si="2566"/>
        <v>0</v>
      </c>
      <c r="AW1053" s="70" t="e">
        <f t="shared" si="2469"/>
        <v>#N/A</v>
      </c>
      <c r="AX1053" s="20">
        <f t="shared" si="2470"/>
        <v>200000</v>
      </c>
      <c r="AY1053" s="20">
        <f t="shared" si="2471"/>
        <v>0</v>
      </c>
      <c r="AZ1053" s="20">
        <f t="shared" si="2472"/>
        <v>0</v>
      </c>
      <c r="BA1053" s="20">
        <f t="shared" si="2473"/>
        <v>0</v>
      </c>
      <c r="BB1053" s="36">
        <f t="shared" si="2474"/>
        <v>0</v>
      </c>
      <c r="BC1053" s="36">
        <f t="shared" si="2475"/>
        <v>0</v>
      </c>
      <c r="BD1053" s="80">
        <f t="shared" si="2476"/>
        <v>0</v>
      </c>
      <c r="BE1053" s="36">
        <f t="shared" si="2477"/>
        <v>0</v>
      </c>
      <c r="BF1053" s="36">
        <f t="shared" si="2478"/>
        <v>0</v>
      </c>
      <c r="BG1053" s="36">
        <f t="shared" si="2479"/>
        <v>0</v>
      </c>
      <c r="BH1053" s="36">
        <f t="shared" si="2480"/>
        <v>0</v>
      </c>
      <c r="BI1053" s="36">
        <f t="shared" si="2481"/>
        <v>0</v>
      </c>
      <c r="BJ1053" s="36">
        <f t="shared" si="2482"/>
        <v>0</v>
      </c>
      <c r="BK1053" s="36">
        <f t="shared" si="2483"/>
        <v>0</v>
      </c>
      <c r="BL1053" s="68">
        <f>IF(OR(AT1053=0,E1053&gt;ProjTerm),0,VLOOKUP(D1053,'Life Events'!$AE$5:$AI$1206,5,FALSE))</f>
        <v>0</v>
      </c>
      <c r="BM1053" s="93">
        <f t="shared" si="2484"/>
        <v>0</v>
      </c>
      <c r="BN1053" s="93">
        <f t="shared" si="2485"/>
        <v>0</v>
      </c>
      <c r="BO1053" s="36">
        <f t="shared" si="2486"/>
        <v>0</v>
      </c>
      <c r="BP1053" s="36">
        <f t="shared" si="2487"/>
        <v>0</v>
      </c>
      <c r="BQ1053" s="36">
        <f t="shared" si="2488"/>
        <v>0</v>
      </c>
      <c r="BR1053" s="36">
        <f t="shared" si="2489"/>
        <v>154.78110000000001</v>
      </c>
      <c r="BS1053" s="36">
        <f t="shared" si="2490"/>
        <v>0</v>
      </c>
      <c r="BT1053" s="36">
        <f t="shared" si="2491"/>
        <v>0</v>
      </c>
      <c r="BU1053" s="70" cm="1">
        <f t="array" ref="BU1053">IF(AND(ActInt=1,$J1053=0),INDEX(Tbl_FwdNom,$B1053-IVP,MATCH(ValnDt,Tbl_FwdNom_Cols)),INDEX(Tbl_FwdNom,$B1053,MATCH(StartDt,Tbl_FwdNom_Cols)))</f>
        <v>8.1606734979999995</v>
      </c>
      <c r="BV1053" s="70" cm="1">
        <f t="array" ref="BV1053">INDEX(Tbl_FwdReal,$B1053,MATCH(StartDt,Tbl_FwdReal_Cols))</f>
        <v>2.5227755080000001</v>
      </c>
      <c r="BW1053" s="70" cm="1">
        <f t="array" ref="BW1053">IF(RunType&lt;&gt;"OPN",INDEX(Tbl_FwdReal,$B1053,MATCH(ValnDt,Tbl_FwdReal_Cols)),IF(AND($J1053=0,ActInt=1),INDEX(Tbl_FwdReal,$B1053-IVP,MATCH(ValnDt,Tbl_FwdReal_Cols)),-999))*$K1053</f>
        <v>0</v>
      </c>
      <c r="BX1053" s="70">
        <f t="shared" si="2492"/>
        <v>0</v>
      </c>
      <c r="BY1053" s="70">
        <f t="shared" si="2567"/>
        <v>8.160673498000004E-2</v>
      </c>
      <c r="BZ1053" s="64">
        <f t="shared" si="2580"/>
        <v>6.5587192437877029E-3</v>
      </c>
      <c r="CA1053" s="70" cm="1">
        <f t="array" ref="CA1053">IF($J1053=1,CA1052*(1+INDEX(Tbl_CPI,$B1053,MATCH(IF(RunType="OPN",StartDt,ValnDt),Tbl_CPI_Cols))),0)</f>
        <v>0</v>
      </c>
      <c r="CB1053" s="70">
        <f t="shared" si="2568"/>
        <v>273.79535567191078</v>
      </c>
      <c r="CC1053" s="70">
        <f t="shared" si="2569"/>
        <v>272.01130985940796</v>
      </c>
      <c r="CD1053" s="36">
        <f t="shared" si="2493"/>
        <v>1377.9639605294508</v>
      </c>
      <c r="CE1053" s="36">
        <f t="shared" si="2494"/>
        <v>0</v>
      </c>
      <c r="CF1053" s="36">
        <f t="shared" si="2495"/>
        <v>0</v>
      </c>
      <c r="CG1053" s="36">
        <f t="shared" si="2496"/>
        <v>0</v>
      </c>
      <c r="CH1053" s="36">
        <f t="shared" si="2497"/>
        <v>0</v>
      </c>
      <c r="CI1053" s="36">
        <f t="shared" si="2498"/>
        <v>0</v>
      </c>
      <c r="CJ1053" s="36">
        <f t="shared" si="2499"/>
        <v>0</v>
      </c>
      <c r="CK1053" s="36">
        <f t="shared" si="2500"/>
        <v>0</v>
      </c>
      <c r="CL1053" s="36">
        <f t="shared" si="2501"/>
        <v>0</v>
      </c>
      <c r="CM1053" s="36">
        <f t="shared" si="2502"/>
        <v>0</v>
      </c>
      <c r="CN1053" s="36">
        <f t="shared" si="2503"/>
        <v>0</v>
      </c>
      <c r="CO1053" s="20">
        <f t="shared" si="2504"/>
        <v>120000</v>
      </c>
      <c r="CP1053" s="20">
        <f t="shared" si="2505"/>
        <v>2</v>
      </c>
      <c r="CQ1053" s="64" t="e">
        <f t="shared" si="2506"/>
        <v>#N/A</v>
      </c>
      <c r="CR1053" s="64" t="e">
        <f t="shared" si="2507"/>
        <v>#N/A</v>
      </c>
      <c r="CS1053" s="36" t="e">
        <f t="shared" si="2508"/>
        <v>#N/A</v>
      </c>
      <c r="CT1053" s="36">
        <f t="shared" si="2509"/>
        <v>0</v>
      </c>
      <c r="CU1053" s="36">
        <f t="shared" si="2510"/>
        <v>0</v>
      </c>
      <c r="CV1053" s="36">
        <f t="shared" si="2570"/>
        <v>0</v>
      </c>
      <c r="CW1053" s="36">
        <f t="shared" si="2511"/>
        <v>0</v>
      </c>
      <c r="CX1053" s="36">
        <f t="shared" si="2512"/>
        <v>0</v>
      </c>
      <c r="CY1053" s="36">
        <f t="shared" si="2513"/>
        <v>0</v>
      </c>
      <c r="CZ1053" s="36">
        <f t="shared" si="2571"/>
        <v>0</v>
      </c>
      <c r="DA1053" s="64">
        <f t="shared" si="2514"/>
        <v>6.5587192437877029E-3</v>
      </c>
      <c r="DB1053" s="70">
        <f t="shared" si="2572"/>
        <v>0.99348401725761692</v>
      </c>
      <c r="DC1053" s="70">
        <f>PRODUCT($DB$8:DB1053)</f>
        <v>1.1295905957159919E-4</v>
      </c>
      <c r="DD1053" s="36">
        <f t="shared" si="2515"/>
        <v>0</v>
      </c>
      <c r="DE1053" s="36">
        <f t="shared" si="2516"/>
        <v>0</v>
      </c>
      <c r="DF1053" s="36">
        <f t="shared" si="2517"/>
        <v>0</v>
      </c>
      <c r="DG1053" s="36">
        <f t="shared" si="2518"/>
        <v>0</v>
      </c>
      <c r="DH1053" s="36">
        <f t="shared" si="2519"/>
        <v>0</v>
      </c>
      <c r="DI1053" s="36">
        <f t="shared" si="2520"/>
        <v>0</v>
      </c>
      <c r="DJ1053" s="36">
        <f t="shared" si="2521"/>
        <v>0</v>
      </c>
      <c r="DK1053" s="36">
        <f t="shared" si="2522"/>
        <v>0</v>
      </c>
      <c r="DL1053" s="36">
        <f t="shared" si="2523"/>
        <v>0</v>
      </c>
      <c r="DM1053" s="36">
        <f t="shared" si="2524"/>
        <v>0</v>
      </c>
      <c r="DN1053" s="36">
        <f t="shared" ca="1" si="2573"/>
        <v>4.6137290849905055E-12</v>
      </c>
      <c r="DO1053" s="64" cm="1">
        <f t="array" ref="DO1053">IFERROR(INDEX(Tbl_FwdNom,$B1053,MATCH(LIDt,Tbl_FwdNom_Cols,0)),0)</f>
        <v>7.4603000719999999</v>
      </c>
      <c r="DP1053" s="64">
        <f t="shared" ca="1" si="2574"/>
        <v>0</v>
      </c>
      <c r="DQ1053" s="64">
        <f t="shared" ca="1" si="2525"/>
        <v>0</v>
      </c>
      <c r="DR1053" s="70">
        <f t="shared" ca="1" si="2526"/>
        <v>1</v>
      </c>
      <c r="DS1053" s="70">
        <f ca="1">PRODUCT($DR$8:DR1053)</f>
        <v>5.1485728910319675E-4</v>
      </c>
      <c r="DT1053" s="36">
        <f t="shared" ca="1" si="2527"/>
        <v>0</v>
      </c>
      <c r="DU1053" s="36">
        <f t="shared" ca="1" si="2528"/>
        <v>0</v>
      </c>
      <c r="DV1053" s="36">
        <f t="shared" ca="1" si="2529"/>
        <v>0</v>
      </c>
      <c r="DW1053" s="36">
        <f t="shared" ca="1" si="2530"/>
        <v>0</v>
      </c>
      <c r="DX1053" s="36">
        <f t="shared" ca="1" si="2531"/>
        <v>0</v>
      </c>
      <c r="DY1053" s="36">
        <f t="shared" ca="1" si="2532"/>
        <v>0</v>
      </c>
      <c r="DZ1053" s="36">
        <f t="shared" ca="1" si="2533"/>
        <v>0</v>
      </c>
      <c r="EA1053" s="36">
        <f t="shared" ca="1" si="2534"/>
        <v>0</v>
      </c>
      <c r="EB1053" s="36">
        <f t="shared" ca="1" si="2535"/>
        <v>0</v>
      </c>
      <c r="EC1053" s="36">
        <f t="shared" ca="1" si="2536"/>
        <v>0</v>
      </c>
      <c r="ED1053" s="36">
        <f t="shared" ca="1" si="2537"/>
        <v>0</v>
      </c>
      <c r="EE1053" s="36">
        <f t="shared" ca="1" si="2575"/>
        <v>0</v>
      </c>
      <c r="EF1053" s="36">
        <f t="shared" ca="1" si="2538"/>
        <v>0</v>
      </c>
      <c r="EG1053" s="64"/>
      <c r="EH1053" s="64"/>
      <c r="EI1053" s="64"/>
      <c r="EJ1053" s="70"/>
      <c r="EK1053" s="70"/>
      <c r="EL1053" s="70"/>
      <c r="EM1053" s="70"/>
      <c r="EN1053" s="70"/>
      <c r="EO1053" s="36">
        <f t="shared" si="2539"/>
        <v>0</v>
      </c>
      <c r="EP1053" s="36">
        <f t="shared" si="2540"/>
        <v>0</v>
      </c>
      <c r="EQ1053" s="36">
        <f t="shared" si="2541"/>
        <v>0</v>
      </c>
      <c r="ER1053" s="36">
        <f t="shared" si="2542"/>
        <v>0</v>
      </c>
      <c r="ES1053" s="36">
        <f t="shared" si="2543"/>
        <v>0</v>
      </c>
      <c r="ET1053" s="36">
        <f t="shared" si="2544"/>
        <v>0</v>
      </c>
      <c r="EU1053" s="36">
        <f t="shared" si="2576"/>
        <v>0</v>
      </c>
      <c r="EV1053" s="36">
        <f t="shared" si="2545"/>
        <v>0</v>
      </c>
      <c r="EW1053" s="36">
        <f t="shared" si="2546"/>
        <v>0</v>
      </c>
      <c r="EX1053" s="36">
        <f t="shared" si="2577"/>
        <v>0</v>
      </c>
      <c r="EY1053" s="36">
        <f t="shared" si="2547"/>
        <v>0</v>
      </c>
      <c r="EZ1053" s="36">
        <f t="shared" si="2548"/>
        <v>0</v>
      </c>
      <c r="FA1053" s="36">
        <f t="shared" si="2549"/>
        <v>0</v>
      </c>
      <c r="FB1053" s="36">
        <f t="shared" si="2550"/>
        <v>0</v>
      </c>
      <c r="FC1053" s="36">
        <f t="shared" si="2578"/>
        <v>0</v>
      </c>
      <c r="FD1053" s="36">
        <f t="shared" si="2551"/>
        <v>0</v>
      </c>
      <c r="FE1053" s="36">
        <f t="shared" si="2552"/>
        <v>0</v>
      </c>
      <c r="FF1053" s="36">
        <f t="shared" si="2579"/>
        <v>0</v>
      </c>
      <c r="FG1053" s="36">
        <f t="shared" si="2553"/>
        <v>0</v>
      </c>
      <c r="FH1053" s="36">
        <f t="shared" si="2554"/>
        <v>0</v>
      </c>
      <c r="FI1053" s="36">
        <f t="shared" si="2555"/>
        <v>0</v>
      </c>
      <c r="FJ1053" s="36">
        <f t="shared" ca="1" si="2556"/>
        <v>0</v>
      </c>
      <c r="FK1053" s="36">
        <f t="shared" si="2557"/>
        <v>0</v>
      </c>
      <c r="FL1053" s="36">
        <f t="shared" si="2558"/>
        <v>0</v>
      </c>
      <c r="FM1053" s="36">
        <f t="shared" ca="1" si="2559"/>
        <v>0</v>
      </c>
      <c r="FN1053" s="36">
        <f t="shared" ca="1" si="2581"/>
        <v>0</v>
      </c>
    </row>
    <row r="1054" spans="2:170" x14ac:dyDescent="0.25">
      <c r="B1054" s="2">
        <v>1046</v>
      </c>
      <c r="C1054" s="2">
        <f t="shared" si="2435"/>
        <v>88</v>
      </c>
      <c r="D1054" s="2">
        <f t="shared" si="2584"/>
        <v>1070</v>
      </c>
      <c r="E1054" s="2">
        <f t="shared" si="2582"/>
        <v>90</v>
      </c>
      <c r="F1054" s="189">
        <f t="shared" si="2586"/>
        <v>77553</v>
      </c>
      <c r="G1054" s="2">
        <f t="shared" si="2585"/>
        <v>4</v>
      </c>
      <c r="H1054" s="187">
        <f t="shared" si="2436"/>
        <v>121.75</v>
      </c>
      <c r="I1054" s="186">
        <f t="shared" si="2583"/>
        <v>121</v>
      </c>
      <c r="J1054" s="2">
        <f t="shared" si="2437"/>
        <v>0</v>
      </c>
      <c r="K1054" s="2">
        <f t="shared" si="2438"/>
        <v>0</v>
      </c>
      <c r="L1054">
        <f t="shared" si="2439"/>
        <v>2</v>
      </c>
      <c r="M1054" s="190">
        <f t="shared" si="2560"/>
        <v>0</v>
      </c>
      <c r="N1054">
        <f t="shared" si="2440"/>
        <v>1</v>
      </c>
      <c r="O1054">
        <f t="shared" si="2441"/>
        <v>100</v>
      </c>
      <c r="P1054" s="58">
        <f t="shared" si="2442"/>
        <v>0</v>
      </c>
      <c r="Q1054" s="106">
        <f t="shared" si="2443"/>
        <v>0</v>
      </c>
      <c r="R1054" s="59">
        <f t="shared" si="2444"/>
        <v>0</v>
      </c>
      <c r="S1054" s="32">
        <f t="shared" si="2561"/>
        <v>0</v>
      </c>
      <c r="T1054">
        <f t="shared" si="2445"/>
        <v>1</v>
      </c>
      <c r="U1054" s="32">
        <f t="shared" si="2562"/>
        <v>0</v>
      </c>
      <c r="V1054">
        <f t="shared" si="2446"/>
        <v>1</v>
      </c>
      <c r="W1054">
        <f t="shared" si="2447"/>
        <v>100</v>
      </c>
      <c r="X1054" s="58">
        <f t="shared" si="2448"/>
        <v>0</v>
      </c>
      <c r="Y1054" s="58">
        <f t="shared" si="2449"/>
        <v>0</v>
      </c>
      <c r="Z1054" s="32">
        <f t="shared" si="2450"/>
        <v>0</v>
      </c>
      <c r="AA1054" s="32">
        <f t="shared" si="2451"/>
        <v>0</v>
      </c>
      <c r="AB1054" s="59">
        <f t="shared" si="2452"/>
        <v>0</v>
      </c>
      <c r="AC1054" s="59">
        <f t="shared" si="2453"/>
        <v>0</v>
      </c>
      <c r="AD1054">
        <f t="shared" si="2454"/>
        <v>1</v>
      </c>
      <c r="AE1054" s="59">
        <f t="shared" si="2455"/>
        <v>0</v>
      </c>
      <c r="AF1054" s="59">
        <f t="shared" si="2456"/>
        <v>0</v>
      </c>
      <c r="AG1054" s="59">
        <f t="shared" si="2457"/>
        <v>0</v>
      </c>
      <c r="AH1054">
        <f t="shared" si="2458"/>
        <v>1</v>
      </c>
      <c r="AI1054" s="59">
        <f t="shared" si="2459"/>
        <v>0</v>
      </c>
      <c r="AJ1054" s="59">
        <f t="shared" si="2460"/>
        <v>0</v>
      </c>
      <c r="AK1054" s="59">
        <f t="shared" si="2461"/>
        <v>0</v>
      </c>
      <c r="AL1054" s="59">
        <f t="shared" si="2462"/>
        <v>0</v>
      </c>
      <c r="AM1054" s="12">
        <f t="shared" si="2563"/>
        <v>0</v>
      </c>
      <c r="AN1054" s="12">
        <f t="shared" si="2564"/>
        <v>0</v>
      </c>
      <c r="AO1054" s="66">
        <f t="shared" si="2463"/>
        <v>0</v>
      </c>
      <c r="AP1054" s="66">
        <f t="shared" si="2464"/>
        <v>0</v>
      </c>
      <c r="AQ1054" s="59">
        <f t="shared" si="2465"/>
        <v>0</v>
      </c>
      <c r="AR1054" s="59">
        <f t="shared" si="2466"/>
        <v>0</v>
      </c>
      <c r="AS1054" s="59">
        <f t="shared" si="2467"/>
        <v>0</v>
      </c>
      <c r="AT1054" s="12">
        <f t="shared" si="2468"/>
        <v>0</v>
      </c>
      <c r="AU1054" s="59">
        <f t="shared" si="2565"/>
        <v>0</v>
      </c>
      <c r="AV1054" s="59">
        <f t="shared" si="2566"/>
        <v>0</v>
      </c>
      <c r="AW1054" s="70" t="e">
        <f t="shared" si="2469"/>
        <v>#N/A</v>
      </c>
      <c r="AX1054" s="20">
        <f t="shared" si="2470"/>
        <v>200000</v>
      </c>
      <c r="AY1054" s="20">
        <f t="shared" si="2471"/>
        <v>0</v>
      </c>
      <c r="AZ1054" s="20">
        <f t="shared" si="2472"/>
        <v>0</v>
      </c>
      <c r="BA1054" s="20">
        <f t="shared" si="2473"/>
        <v>0</v>
      </c>
      <c r="BB1054" s="36">
        <f t="shared" si="2474"/>
        <v>0</v>
      </c>
      <c r="BC1054" s="36">
        <f t="shared" si="2475"/>
        <v>0</v>
      </c>
      <c r="BD1054" s="80">
        <f t="shared" si="2476"/>
        <v>0</v>
      </c>
      <c r="BE1054" s="36">
        <f t="shared" si="2477"/>
        <v>0</v>
      </c>
      <c r="BF1054" s="36">
        <f t="shared" si="2478"/>
        <v>0</v>
      </c>
      <c r="BG1054" s="36">
        <f t="shared" si="2479"/>
        <v>0</v>
      </c>
      <c r="BH1054" s="36">
        <f t="shared" si="2480"/>
        <v>0</v>
      </c>
      <c r="BI1054" s="36">
        <f t="shared" si="2481"/>
        <v>0</v>
      </c>
      <c r="BJ1054" s="36">
        <f t="shared" si="2482"/>
        <v>0</v>
      </c>
      <c r="BK1054" s="36">
        <f t="shared" si="2483"/>
        <v>0</v>
      </c>
      <c r="BL1054" s="68">
        <f>IF(OR(AT1054=0,E1054&gt;ProjTerm),0,VLOOKUP(D1054,'Life Events'!$AE$5:$AI$1206,5,FALSE))</f>
        <v>0</v>
      </c>
      <c r="BM1054" s="93">
        <f t="shared" si="2484"/>
        <v>0</v>
      </c>
      <c r="BN1054" s="93">
        <f t="shared" si="2485"/>
        <v>0</v>
      </c>
      <c r="BO1054" s="36">
        <f t="shared" si="2486"/>
        <v>0</v>
      </c>
      <c r="BP1054" s="36">
        <f t="shared" si="2487"/>
        <v>0</v>
      </c>
      <c r="BQ1054" s="36">
        <f t="shared" si="2488"/>
        <v>0</v>
      </c>
      <c r="BR1054" s="36">
        <f t="shared" si="2489"/>
        <v>154.78110000000001</v>
      </c>
      <c r="BS1054" s="36">
        <f t="shared" si="2490"/>
        <v>0</v>
      </c>
      <c r="BT1054" s="36">
        <f t="shared" si="2491"/>
        <v>0</v>
      </c>
      <c r="BU1054" s="70" cm="1">
        <f t="array" ref="BU1054">IF(AND(ActInt=1,$J1054=0),INDEX(Tbl_FwdNom,$B1054-IVP,MATCH(ValnDt,Tbl_FwdNom_Cols)),INDEX(Tbl_FwdNom,$B1054,MATCH(StartDt,Tbl_FwdNom_Cols)))</f>
        <v>8.1548007640000009</v>
      </c>
      <c r="BV1054" s="70" cm="1">
        <f t="array" ref="BV1054">INDEX(Tbl_FwdReal,$B1054,MATCH(StartDt,Tbl_FwdReal_Cols))</f>
        <v>2.5194235119999999</v>
      </c>
      <c r="BW1054" s="70" cm="1">
        <f t="array" ref="BW1054">IF(RunType&lt;&gt;"OPN",INDEX(Tbl_FwdReal,$B1054,MATCH(ValnDt,Tbl_FwdReal_Cols)),IF(AND($J1054=0,ActInt=1),INDEX(Tbl_FwdReal,$B1054-IVP,MATCH(ValnDt,Tbl_FwdReal_Cols)),-999))*$K1054</f>
        <v>0</v>
      </c>
      <c r="BX1054" s="70">
        <f t="shared" si="2492"/>
        <v>0</v>
      </c>
      <c r="BY1054" s="70">
        <f t="shared" si="2567"/>
        <v>8.154800763999992E-2</v>
      </c>
      <c r="BZ1054" s="64">
        <f t="shared" si="2580"/>
        <v>6.5541647551319304E-3</v>
      </c>
      <c r="CA1054" s="70" cm="1">
        <f t="array" ref="CA1054">IF($J1054=1,CA1053*(1+INDEX(Tbl_CPI,$B1054,MATCH(IF(RunType="OPN",StartDt,ValnDt),Tbl_CPI_Cols))),0)</f>
        <v>0</v>
      </c>
      <c r="CB1054" s="70">
        <f t="shared" si="2568"/>
        <v>275.5898555421744</v>
      </c>
      <c r="CC1054" s="70">
        <f t="shared" si="2569"/>
        <v>272.01130985940796</v>
      </c>
      <c r="CD1054" s="36">
        <f t="shared" si="2493"/>
        <v>1377.9639605294508</v>
      </c>
      <c r="CE1054" s="36">
        <f t="shared" si="2494"/>
        <v>0</v>
      </c>
      <c r="CF1054" s="36">
        <f t="shared" si="2495"/>
        <v>0</v>
      </c>
      <c r="CG1054" s="36">
        <f t="shared" si="2496"/>
        <v>0</v>
      </c>
      <c r="CH1054" s="36">
        <f t="shared" si="2497"/>
        <v>0</v>
      </c>
      <c r="CI1054" s="36">
        <f t="shared" si="2498"/>
        <v>0</v>
      </c>
      <c r="CJ1054" s="36">
        <f t="shared" si="2499"/>
        <v>0</v>
      </c>
      <c r="CK1054" s="36">
        <f t="shared" si="2500"/>
        <v>0</v>
      </c>
      <c r="CL1054" s="36">
        <f t="shared" si="2501"/>
        <v>0</v>
      </c>
      <c r="CM1054" s="36">
        <f t="shared" si="2502"/>
        <v>0</v>
      </c>
      <c r="CN1054" s="36">
        <f t="shared" si="2503"/>
        <v>0</v>
      </c>
      <c r="CO1054" s="20">
        <f t="shared" si="2504"/>
        <v>120000</v>
      </c>
      <c r="CP1054" s="20">
        <f t="shared" si="2505"/>
        <v>2</v>
      </c>
      <c r="CQ1054" s="64" t="e">
        <f t="shared" si="2506"/>
        <v>#N/A</v>
      </c>
      <c r="CR1054" s="64" t="e">
        <f t="shared" si="2507"/>
        <v>#N/A</v>
      </c>
      <c r="CS1054" s="36" t="e">
        <f t="shared" si="2508"/>
        <v>#N/A</v>
      </c>
      <c r="CT1054" s="36">
        <f t="shared" si="2509"/>
        <v>0</v>
      </c>
      <c r="CU1054" s="36">
        <f t="shared" si="2510"/>
        <v>0</v>
      </c>
      <c r="CV1054" s="36">
        <f t="shared" si="2570"/>
        <v>0</v>
      </c>
      <c r="CW1054" s="36">
        <f t="shared" si="2511"/>
        <v>0</v>
      </c>
      <c r="CX1054" s="36">
        <f t="shared" si="2512"/>
        <v>0</v>
      </c>
      <c r="CY1054" s="36">
        <f t="shared" si="2513"/>
        <v>0</v>
      </c>
      <c r="CZ1054" s="36">
        <f t="shared" si="2571"/>
        <v>0</v>
      </c>
      <c r="DA1054" s="64">
        <f t="shared" si="2514"/>
        <v>6.5541647551319304E-3</v>
      </c>
      <c r="DB1054" s="70">
        <f t="shared" si="2572"/>
        <v>0.99348851260604898</v>
      </c>
      <c r="DC1054" s="70">
        <f>PRODUCT($DB$8:DB1054)</f>
        <v>1.1222352807916616E-4</v>
      </c>
      <c r="DD1054" s="36">
        <f t="shared" si="2515"/>
        <v>0</v>
      </c>
      <c r="DE1054" s="36">
        <f t="shared" si="2516"/>
        <v>0</v>
      </c>
      <c r="DF1054" s="36">
        <f t="shared" si="2517"/>
        <v>0</v>
      </c>
      <c r="DG1054" s="36">
        <f t="shared" si="2518"/>
        <v>0</v>
      </c>
      <c r="DH1054" s="36">
        <f t="shared" si="2519"/>
        <v>0</v>
      </c>
      <c r="DI1054" s="36">
        <f t="shared" si="2520"/>
        <v>0</v>
      </c>
      <c r="DJ1054" s="36">
        <f t="shared" si="2521"/>
        <v>0</v>
      </c>
      <c r="DK1054" s="36">
        <f t="shared" si="2522"/>
        <v>0</v>
      </c>
      <c r="DL1054" s="36">
        <f t="shared" si="2523"/>
        <v>0</v>
      </c>
      <c r="DM1054" s="36">
        <f t="shared" si="2524"/>
        <v>0</v>
      </c>
      <c r="DN1054" s="36">
        <f t="shared" ca="1" si="2573"/>
        <v>4.6137290849905055E-12</v>
      </c>
      <c r="DO1054" s="64" cm="1">
        <f t="array" ref="DO1054">IFERROR(INDEX(Tbl_FwdNom,$B1054,MATCH(LIDt,Tbl_FwdNom_Cols,0)),0)</f>
        <v>7.4585990390000001</v>
      </c>
      <c r="DP1054" s="64">
        <f t="shared" ca="1" si="2574"/>
        <v>0</v>
      </c>
      <c r="DQ1054" s="64">
        <f t="shared" ca="1" si="2525"/>
        <v>0</v>
      </c>
      <c r="DR1054" s="70">
        <f t="shared" ca="1" si="2526"/>
        <v>1</v>
      </c>
      <c r="DS1054" s="70">
        <f ca="1">PRODUCT($DR$8:DR1054)</f>
        <v>5.1485728910319675E-4</v>
      </c>
      <c r="DT1054" s="36">
        <f t="shared" ca="1" si="2527"/>
        <v>0</v>
      </c>
      <c r="DU1054" s="36">
        <f t="shared" ca="1" si="2528"/>
        <v>0</v>
      </c>
      <c r="DV1054" s="36">
        <f t="shared" ca="1" si="2529"/>
        <v>0</v>
      </c>
      <c r="DW1054" s="36">
        <f t="shared" ca="1" si="2530"/>
        <v>0</v>
      </c>
      <c r="DX1054" s="36">
        <f t="shared" ca="1" si="2531"/>
        <v>0</v>
      </c>
      <c r="DY1054" s="36">
        <f t="shared" ca="1" si="2532"/>
        <v>0</v>
      </c>
      <c r="DZ1054" s="36">
        <f t="shared" ca="1" si="2533"/>
        <v>0</v>
      </c>
      <c r="EA1054" s="36">
        <f t="shared" ca="1" si="2534"/>
        <v>0</v>
      </c>
      <c r="EB1054" s="36">
        <f t="shared" ca="1" si="2535"/>
        <v>0</v>
      </c>
      <c r="EC1054" s="36">
        <f t="shared" ca="1" si="2536"/>
        <v>0</v>
      </c>
      <c r="ED1054" s="36">
        <f t="shared" ca="1" si="2537"/>
        <v>0</v>
      </c>
      <c r="EE1054" s="36">
        <f t="shared" ca="1" si="2575"/>
        <v>0</v>
      </c>
      <c r="EF1054" s="36">
        <f t="shared" ca="1" si="2538"/>
        <v>0</v>
      </c>
      <c r="EG1054" s="64"/>
      <c r="EH1054" s="64"/>
      <c r="EI1054" s="64"/>
      <c r="EJ1054" s="70"/>
      <c r="EK1054" s="70"/>
      <c r="EL1054" s="70"/>
      <c r="EM1054" s="70"/>
      <c r="EN1054" s="70"/>
      <c r="EO1054" s="36">
        <f t="shared" si="2539"/>
        <v>0</v>
      </c>
      <c r="EP1054" s="36">
        <f t="shared" si="2540"/>
        <v>0</v>
      </c>
      <c r="EQ1054" s="36">
        <f t="shared" si="2541"/>
        <v>0</v>
      </c>
      <c r="ER1054" s="36">
        <f t="shared" si="2542"/>
        <v>0</v>
      </c>
      <c r="ES1054" s="36">
        <f t="shared" si="2543"/>
        <v>0</v>
      </c>
      <c r="ET1054" s="36">
        <f t="shared" si="2544"/>
        <v>0</v>
      </c>
      <c r="EU1054" s="36">
        <f t="shared" si="2576"/>
        <v>0</v>
      </c>
      <c r="EV1054" s="36">
        <f t="shared" si="2545"/>
        <v>0</v>
      </c>
      <c r="EW1054" s="36">
        <f t="shared" si="2546"/>
        <v>0</v>
      </c>
      <c r="EX1054" s="36">
        <f t="shared" si="2577"/>
        <v>0</v>
      </c>
      <c r="EY1054" s="36">
        <f t="shared" si="2547"/>
        <v>0</v>
      </c>
      <c r="EZ1054" s="36">
        <f t="shared" si="2548"/>
        <v>0</v>
      </c>
      <c r="FA1054" s="36">
        <f t="shared" si="2549"/>
        <v>0</v>
      </c>
      <c r="FB1054" s="36">
        <f t="shared" si="2550"/>
        <v>0</v>
      </c>
      <c r="FC1054" s="36">
        <f t="shared" si="2578"/>
        <v>0</v>
      </c>
      <c r="FD1054" s="36">
        <f t="shared" si="2551"/>
        <v>0</v>
      </c>
      <c r="FE1054" s="36">
        <f t="shared" si="2552"/>
        <v>0</v>
      </c>
      <c r="FF1054" s="36">
        <f t="shared" si="2579"/>
        <v>0</v>
      </c>
      <c r="FG1054" s="36">
        <f t="shared" si="2553"/>
        <v>0</v>
      </c>
      <c r="FH1054" s="36">
        <f t="shared" si="2554"/>
        <v>0</v>
      </c>
      <c r="FI1054" s="36">
        <f t="shared" si="2555"/>
        <v>0</v>
      </c>
      <c r="FJ1054" s="36">
        <f t="shared" ca="1" si="2556"/>
        <v>0</v>
      </c>
      <c r="FK1054" s="36">
        <f t="shared" si="2557"/>
        <v>0</v>
      </c>
      <c r="FL1054" s="36">
        <f t="shared" si="2558"/>
        <v>0</v>
      </c>
      <c r="FM1054" s="36">
        <f t="shared" ca="1" si="2559"/>
        <v>0</v>
      </c>
      <c r="FN1054" s="36">
        <f t="shared" ca="1" si="2581"/>
        <v>0</v>
      </c>
    </row>
    <row r="1055" spans="2:170" x14ac:dyDescent="0.25">
      <c r="B1055" s="2">
        <v>1047</v>
      </c>
      <c r="C1055" s="2">
        <f t="shared" si="2435"/>
        <v>88</v>
      </c>
      <c r="D1055" s="2">
        <f t="shared" si="2584"/>
        <v>1071</v>
      </c>
      <c r="E1055" s="2">
        <f t="shared" si="2582"/>
        <v>90</v>
      </c>
      <c r="F1055" s="189">
        <f t="shared" si="2586"/>
        <v>77584</v>
      </c>
      <c r="G1055" s="2">
        <f t="shared" si="2585"/>
        <v>5</v>
      </c>
      <c r="H1055" s="187">
        <f t="shared" si="2436"/>
        <v>121.83333333333334</v>
      </c>
      <c r="I1055" s="186">
        <f t="shared" si="2583"/>
        <v>121</v>
      </c>
      <c r="J1055" s="2">
        <f t="shared" si="2437"/>
        <v>0</v>
      </c>
      <c r="K1055" s="2">
        <f t="shared" si="2438"/>
        <v>0</v>
      </c>
      <c r="L1055">
        <f t="shared" si="2439"/>
        <v>2</v>
      </c>
      <c r="M1055" s="190">
        <f t="shared" si="2560"/>
        <v>0</v>
      </c>
      <c r="N1055">
        <f t="shared" si="2440"/>
        <v>1</v>
      </c>
      <c r="O1055">
        <f t="shared" si="2441"/>
        <v>100</v>
      </c>
      <c r="P1055" s="58">
        <f t="shared" si="2442"/>
        <v>0</v>
      </c>
      <c r="Q1055" s="106">
        <f t="shared" si="2443"/>
        <v>0</v>
      </c>
      <c r="R1055" s="59">
        <f t="shared" si="2444"/>
        <v>0</v>
      </c>
      <c r="S1055" s="32">
        <f t="shared" si="2561"/>
        <v>0</v>
      </c>
      <c r="T1055">
        <f t="shared" si="2445"/>
        <v>1</v>
      </c>
      <c r="U1055" s="32">
        <f t="shared" si="2562"/>
        <v>0</v>
      </c>
      <c r="V1055">
        <f t="shared" si="2446"/>
        <v>1</v>
      </c>
      <c r="W1055">
        <f t="shared" si="2447"/>
        <v>100</v>
      </c>
      <c r="X1055" s="58">
        <f t="shared" si="2448"/>
        <v>0</v>
      </c>
      <c r="Y1055" s="58">
        <f t="shared" si="2449"/>
        <v>0</v>
      </c>
      <c r="Z1055" s="32">
        <f t="shared" si="2450"/>
        <v>0</v>
      </c>
      <c r="AA1055" s="32">
        <f t="shared" si="2451"/>
        <v>0</v>
      </c>
      <c r="AB1055" s="59">
        <f t="shared" si="2452"/>
        <v>0</v>
      </c>
      <c r="AC1055" s="59">
        <f t="shared" si="2453"/>
        <v>0</v>
      </c>
      <c r="AD1055">
        <f t="shared" si="2454"/>
        <v>1</v>
      </c>
      <c r="AE1055" s="59">
        <f t="shared" si="2455"/>
        <v>0</v>
      </c>
      <c r="AF1055" s="59">
        <f t="shared" si="2456"/>
        <v>0</v>
      </c>
      <c r="AG1055" s="59">
        <f t="shared" si="2457"/>
        <v>0</v>
      </c>
      <c r="AH1055">
        <f t="shared" si="2458"/>
        <v>1</v>
      </c>
      <c r="AI1055" s="59">
        <f t="shared" si="2459"/>
        <v>0</v>
      </c>
      <c r="AJ1055" s="59">
        <f t="shared" si="2460"/>
        <v>0</v>
      </c>
      <c r="AK1055" s="59">
        <f t="shared" si="2461"/>
        <v>0</v>
      </c>
      <c r="AL1055" s="59">
        <f t="shared" si="2462"/>
        <v>0</v>
      </c>
      <c r="AM1055" s="12">
        <f t="shared" si="2563"/>
        <v>0</v>
      </c>
      <c r="AN1055" s="12">
        <f t="shared" si="2564"/>
        <v>0</v>
      </c>
      <c r="AO1055" s="66">
        <f t="shared" si="2463"/>
        <v>0</v>
      </c>
      <c r="AP1055" s="66">
        <f t="shared" si="2464"/>
        <v>0</v>
      </c>
      <c r="AQ1055" s="59">
        <f t="shared" si="2465"/>
        <v>0</v>
      </c>
      <c r="AR1055" s="59">
        <f t="shared" si="2466"/>
        <v>0</v>
      </c>
      <c r="AS1055" s="59">
        <f t="shared" si="2467"/>
        <v>0</v>
      </c>
      <c r="AT1055" s="12">
        <f t="shared" si="2468"/>
        <v>0</v>
      </c>
      <c r="AU1055" s="59">
        <f t="shared" si="2565"/>
        <v>0</v>
      </c>
      <c r="AV1055" s="59">
        <f t="shared" si="2566"/>
        <v>0</v>
      </c>
      <c r="AW1055" s="70" t="e">
        <f t="shared" si="2469"/>
        <v>#N/A</v>
      </c>
      <c r="AX1055" s="20">
        <f t="shared" si="2470"/>
        <v>200000</v>
      </c>
      <c r="AY1055" s="20">
        <f t="shared" si="2471"/>
        <v>0</v>
      </c>
      <c r="AZ1055" s="20">
        <f t="shared" si="2472"/>
        <v>0</v>
      </c>
      <c r="BA1055" s="20">
        <f t="shared" si="2473"/>
        <v>0</v>
      </c>
      <c r="BB1055" s="36">
        <f t="shared" si="2474"/>
        <v>0</v>
      </c>
      <c r="BC1055" s="36">
        <f t="shared" si="2475"/>
        <v>0</v>
      </c>
      <c r="BD1055" s="80">
        <f t="shared" si="2476"/>
        <v>0</v>
      </c>
      <c r="BE1055" s="36">
        <f t="shared" si="2477"/>
        <v>0</v>
      </c>
      <c r="BF1055" s="36">
        <f t="shared" si="2478"/>
        <v>0</v>
      </c>
      <c r="BG1055" s="36">
        <f t="shared" si="2479"/>
        <v>0</v>
      </c>
      <c r="BH1055" s="36">
        <f t="shared" si="2480"/>
        <v>0</v>
      </c>
      <c r="BI1055" s="36">
        <f t="shared" si="2481"/>
        <v>0</v>
      </c>
      <c r="BJ1055" s="36">
        <f t="shared" si="2482"/>
        <v>0</v>
      </c>
      <c r="BK1055" s="36">
        <f t="shared" si="2483"/>
        <v>0</v>
      </c>
      <c r="BL1055" s="68">
        <f>IF(OR(AT1055=0,E1055&gt;ProjTerm),0,VLOOKUP(D1055,'Life Events'!$AE$5:$AI$1206,5,FALSE))</f>
        <v>0</v>
      </c>
      <c r="BM1055" s="93">
        <f t="shared" si="2484"/>
        <v>0</v>
      </c>
      <c r="BN1055" s="93">
        <f t="shared" si="2485"/>
        <v>0</v>
      </c>
      <c r="BO1055" s="36">
        <f t="shared" si="2486"/>
        <v>0</v>
      </c>
      <c r="BP1055" s="36">
        <f t="shared" si="2487"/>
        <v>0</v>
      </c>
      <c r="BQ1055" s="36">
        <f t="shared" si="2488"/>
        <v>0</v>
      </c>
      <c r="BR1055" s="36">
        <f t="shared" si="2489"/>
        <v>154.78110000000001</v>
      </c>
      <c r="BS1055" s="36">
        <f t="shared" si="2490"/>
        <v>0</v>
      </c>
      <c r="BT1055" s="36">
        <f t="shared" si="2491"/>
        <v>0</v>
      </c>
      <c r="BU1055" s="70" cm="1">
        <f t="array" ref="BU1055">IF(AND(ActInt=1,$J1055=0),INDEX(Tbl_FwdNom,$B1055-IVP,MATCH(ValnDt,Tbl_FwdNom_Cols)),INDEX(Tbl_FwdNom,$B1055,MATCH(StartDt,Tbl_FwdNom_Cols)))</f>
        <v>8.1489283500000003</v>
      </c>
      <c r="BV1055" s="70" cm="1">
        <f t="array" ref="BV1055">INDEX(Tbl_FwdReal,$B1055,MATCH(StartDt,Tbl_FwdReal_Cols))</f>
        <v>2.516071626</v>
      </c>
      <c r="BW1055" s="70" cm="1">
        <f t="array" ref="BW1055">IF(RunType&lt;&gt;"OPN",INDEX(Tbl_FwdReal,$B1055,MATCH(ValnDt,Tbl_FwdReal_Cols)),IF(AND($J1055=0,ActInt=1),INDEX(Tbl_FwdReal,$B1055-IVP,MATCH(ValnDt,Tbl_FwdReal_Cols)),-999))*$K1055</f>
        <v>0</v>
      </c>
      <c r="BX1055" s="70">
        <f t="shared" si="2492"/>
        <v>0</v>
      </c>
      <c r="BY1055" s="70">
        <f t="shared" si="2567"/>
        <v>8.1489283500000065E-2</v>
      </c>
      <c r="BZ1055" s="64">
        <f t="shared" si="2580"/>
        <v>6.5496102879625262E-3</v>
      </c>
      <c r="CA1055" s="70" cm="1">
        <f t="array" ref="CA1055">IF($J1055=1,CA1054*(1+INDEX(Tbl_CPI,$B1055,MATCH(IF(RunType="OPN",StartDt,ValnDt),Tbl_CPI_Cols))),0)</f>
        <v>0</v>
      </c>
      <c r="CB1055" s="70">
        <f t="shared" si="2568"/>
        <v>277.39486169529152</v>
      </c>
      <c r="CC1055" s="70">
        <f t="shared" si="2569"/>
        <v>272.01130985940796</v>
      </c>
      <c r="CD1055" s="36">
        <f t="shared" si="2493"/>
        <v>1377.9639605294508</v>
      </c>
      <c r="CE1055" s="36">
        <f t="shared" si="2494"/>
        <v>0</v>
      </c>
      <c r="CF1055" s="36">
        <f t="shared" si="2495"/>
        <v>0</v>
      </c>
      <c r="CG1055" s="36">
        <f t="shared" si="2496"/>
        <v>0</v>
      </c>
      <c r="CH1055" s="36">
        <f t="shared" si="2497"/>
        <v>0</v>
      </c>
      <c r="CI1055" s="36">
        <f t="shared" si="2498"/>
        <v>0</v>
      </c>
      <c r="CJ1055" s="36">
        <f t="shared" si="2499"/>
        <v>0</v>
      </c>
      <c r="CK1055" s="36">
        <f t="shared" si="2500"/>
        <v>0</v>
      </c>
      <c r="CL1055" s="36">
        <f t="shared" si="2501"/>
        <v>0</v>
      </c>
      <c r="CM1055" s="36">
        <f t="shared" si="2502"/>
        <v>0</v>
      </c>
      <c r="CN1055" s="36">
        <f t="shared" si="2503"/>
        <v>0</v>
      </c>
      <c r="CO1055" s="20">
        <f t="shared" si="2504"/>
        <v>120000</v>
      </c>
      <c r="CP1055" s="20">
        <f t="shared" si="2505"/>
        <v>2</v>
      </c>
      <c r="CQ1055" s="64" t="e">
        <f t="shared" si="2506"/>
        <v>#N/A</v>
      </c>
      <c r="CR1055" s="64" t="e">
        <f t="shared" si="2507"/>
        <v>#N/A</v>
      </c>
      <c r="CS1055" s="36" t="e">
        <f t="shared" si="2508"/>
        <v>#N/A</v>
      </c>
      <c r="CT1055" s="36">
        <f t="shared" si="2509"/>
        <v>0</v>
      </c>
      <c r="CU1055" s="36">
        <f t="shared" si="2510"/>
        <v>0</v>
      </c>
      <c r="CV1055" s="36">
        <f t="shared" si="2570"/>
        <v>0</v>
      </c>
      <c r="CW1055" s="36">
        <f t="shared" si="2511"/>
        <v>0</v>
      </c>
      <c r="CX1055" s="36">
        <f t="shared" si="2512"/>
        <v>0</v>
      </c>
      <c r="CY1055" s="36">
        <f t="shared" si="2513"/>
        <v>0</v>
      </c>
      <c r="CZ1055" s="36">
        <f t="shared" si="2571"/>
        <v>0</v>
      </c>
      <c r="DA1055" s="64">
        <f t="shared" si="2514"/>
        <v>6.5496102879625262E-3</v>
      </c>
      <c r="DB1055" s="70">
        <f t="shared" si="2572"/>
        <v>0.9934930079739549</v>
      </c>
      <c r="DC1055" s="70">
        <f>PRODUCT($DB$8:DB1055)</f>
        <v>1.1149329047682037E-4</v>
      </c>
      <c r="DD1055" s="36">
        <f t="shared" si="2515"/>
        <v>0</v>
      </c>
      <c r="DE1055" s="36">
        <f t="shared" si="2516"/>
        <v>0</v>
      </c>
      <c r="DF1055" s="36">
        <f t="shared" si="2517"/>
        <v>0</v>
      </c>
      <c r="DG1055" s="36">
        <f t="shared" si="2518"/>
        <v>0</v>
      </c>
      <c r="DH1055" s="36">
        <f t="shared" si="2519"/>
        <v>0</v>
      </c>
      <c r="DI1055" s="36">
        <f t="shared" si="2520"/>
        <v>0</v>
      </c>
      <c r="DJ1055" s="36">
        <f t="shared" si="2521"/>
        <v>0</v>
      </c>
      <c r="DK1055" s="36">
        <f t="shared" si="2522"/>
        <v>0</v>
      </c>
      <c r="DL1055" s="36">
        <f t="shared" si="2523"/>
        <v>0</v>
      </c>
      <c r="DM1055" s="36">
        <f t="shared" si="2524"/>
        <v>0</v>
      </c>
      <c r="DN1055" s="36">
        <f t="shared" ca="1" si="2573"/>
        <v>4.6137290849905055E-12</v>
      </c>
      <c r="DO1055" s="64" cm="1">
        <f t="array" ref="DO1055">IFERROR(INDEX(Tbl_FwdNom,$B1055,MATCH(LIDt,Tbl_FwdNom_Cols,0)),0)</f>
        <v>7.456898034</v>
      </c>
      <c r="DP1055" s="64">
        <f t="shared" ca="1" si="2574"/>
        <v>0</v>
      </c>
      <c r="DQ1055" s="64">
        <f t="shared" ca="1" si="2525"/>
        <v>0</v>
      </c>
      <c r="DR1055" s="70">
        <f t="shared" ca="1" si="2526"/>
        <v>1</v>
      </c>
      <c r="DS1055" s="70">
        <f ca="1">PRODUCT($DR$8:DR1055)</f>
        <v>5.1485728910319675E-4</v>
      </c>
      <c r="DT1055" s="36">
        <f t="shared" ca="1" si="2527"/>
        <v>0</v>
      </c>
      <c r="DU1055" s="36">
        <f t="shared" ca="1" si="2528"/>
        <v>0</v>
      </c>
      <c r="DV1055" s="36">
        <f t="shared" ca="1" si="2529"/>
        <v>0</v>
      </c>
      <c r="DW1055" s="36">
        <f t="shared" ca="1" si="2530"/>
        <v>0</v>
      </c>
      <c r="DX1055" s="36">
        <f t="shared" ca="1" si="2531"/>
        <v>0</v>
      </c>
      <c r="DY1055" s="36">
        <f t="shared" ca="1" si="2532"/>
        <v>0</v>
      </c>
      <c r="DZ1055" s="36">
        <f t="shared" ca="1" si="2533"/>
        <v>0</v>
      </c>
      <c r="EA1055" s="36">
        <f t="shared" ca="1" si="2534"/>
        <v>0</v>
      </c>
      <c r="EB1055" s="36">
        <f t="shared" ca="1" si="2535"/>
        <v>0</v>
      </c>
      <c r="EC1055" s="36">
        <f t="shared" ca="1" si="2536"/>
        <v>0</v>
      </c>
      <c r="ED1055" s="36">
        <f t="shared" ca="1" si="2537"/>
        <v>0</v>
      </c>
      <c r="EE1055" s="36">
        <f t="shared" ca="1" si="2575"/>
        <v>0</v>
      </c>
      <c r="EF1055" s="36">
        <f t="shared" ca="1" si="2538"/>
        <v>0</v>
      </c>
      <c r="EG1055" s="64"/>
      <c r="EH1055" s="64"/>
      <c r="EI1055" s="64"/>
      <c r="EJ1055" s="70"/>
      <c r="EK1055" s="70"/>
      <c r="EL1055" s="70"/>
      <c r="EM1055" s="70"/>
      <c r="EN1055" s="70"/>
      <c r="EO1055" s="36">
        <f t="shared" si="2539"/>
        <v>0</v>
      </c>
      <c r="EP1055" s="36">
        <f t="shared" si="2540"/>
        <v>0</v>
      </c>
      <c r="EQ1055" s="36">
        <f t="shared" si="2541"/>
        <v>0</v>
      </c>
      <c r="ER1055" s="36">
        <f t="shared" si="2542"/>
        <v>0</v>
      </c>
      <c r="ES1055" s="36">
        <f t="shared" si="2543"/>
        <v>0</v>
      </c>
      <c r="ET1055" s="36">
        <f t="shared" si="2544"/>
        <v>0</v>
      </c>
      <c r="EU1055" s="36">
        <f t="shared" si="2576"/>
        <v>0</v>
      </c>
      <c r="EV1055" s="36">
        <f t="shared" si="2545"/>
        <v>0</v>
      </c>
      <c r="EW1055" s="36">
        <f t="shared" si="2546"/>
        <v>0</v>
      </c>
      <c r="EX1055" s="36">
        <f t="shared" si="2577"/>
        <v>0</v>
      </c>
      <c r="EY1055" s="36">
        <f t="shared" si="2547"/>
        <v>0</v>
      </c>
      <c r="EZ1055" s="36">
        <f t="shared" si="2548"/>
        <v>0</v>
      </c>
      <c r="FA1055" s="36">
        <f t="shared" si="2549"/>
        <v>0</v>
      </c>
      <c r="FB1055" s="36">
        <f t="shared" si="2550"/>
        <v>0</v>
      </c>
      <c r="FC1055" s="36">
        <f t="shared" si="2578"/>
        <v>0</v>
      </c>
      <c r="FD1055" s="36">
        <f t="shared" si="2551"/>
        <v>0</v>
      </c>
      <c r="FE1055" s="36">
        <f t="shared" si="2552"/>
        <v>0</v>
      </c>
      <c r="FF1055" s="36">
        <f t="shared" si="2579"/>
        <v>0</v>
      </c>
      <c r="FG1055" s="36">
        <f t="shared" si="2553"/>
        <v>0</v>
      </c>
      <c r="FH1055" s="36">
        <f t="shared" si="2554"/>
        <v>0</v>
      </c>
      <c r="FI1055" s="36">
        <f t="shared" si="2555"/>
        <v>0</v>
      </c>
      <c r="FJ1055" s="36">
        <f t="shared" ca="1" si="2556"/>
        <v>0</v>
      </c>
      <c r="FK1055" s="36">
        <f t="shared" si="2557"/>
        <v>0</v>
      </c>
      <c r="FL1055" s="36">
        <f t="shared" si="2558"/>
        <v>0</v>
      </c>
      <c r="FM1055" s="36">
        <f t="shared" ca="1" si="2559"/>
        <v>0</v>
      </c>
      <c r="FN1055" s="36">
        <f t="shared" ca="1" si="2581"/>
        <v>0</v>
      </c>
    </row>
    <row r="1056" spans="2:170" x14ac:dyDescent="0.25">
      <c r="B1056" s="2">
        <v>1048</v>
      </c>
      <c r="C1056" s="2">
        <f t="shared" si="2435"/>
        <v>88</v>
      </c>
      <c r="D1056" s="2">
        <f t="shared" si="2584"/>
        <v>1072</v>
      </c>
      <c r="E1056" s="2">
        <f t="shared" si="2582"/>
        <v>90</v>
      </c>
      <c r="F1056" s="189">
        <f t="shared" si="2586"/>
        <v>77614</v>
      </c>
      <c r="G1056" s="2">
        <f t="shared" si="2585"/>
        <v>6</v>
      </c>
      <c r="H1056" s="187">
        <f t="shared" si="2436"/>
        <v>121.91666666666666</v>
      </c>
      <c r="I1056" s="186">
        <f t="shared" si="2583"/>
        <v>121</v>
      </c>
      <c r="J1056" s="2">
        <f t="shared" si="2437"/>
        <v>0</v>
      </c>
      <c r="K1056" s="2">
        <f t="shared" si="2438"/>
        <v>0</v>
      </c>
      <c r="L1056">
        <f t="shared" si="2439"/>
        <v>2</v>
      </c>
      <c r="M1056" s="190">
        <f t="shared" si="2560"/>
        <v>0</v>
      </c>
      <c r="N1056">
        <f t="shared" si="2440"/>
        <v>1</v>
      </c>
      <c r="O1056">
        <f t="shared" si="2441"/>
        <v>100</v>
      </c>
      <c r="P1056" s="58">
        <f t="shared" si="2442"/>
        <v>0</v>
      </c>
      <c r="Q1056" s="106">
        <f t="shared" si="2443"/>
        <v>0</v>
      </c>
      <c r="R1056" s="59">
        <f t="shared" si="2444"/>
        <v>0</v>
      </c>
      <c r="S1056" s="32">
        <f t="shared" si="2561"/>
        <v>0</v>
      </c>
      <c r="T1056">
        <f t="shared" si="2445"/>
        <v>1</v>
      </c>
      <c r="U1056" s="32">
        <f t="shared" si="2562"/>
        <v>0</v>
      </c>
      <c r="V1056">
        <f t="shared" si="2446"/>
        <v>1</v>
      </c>
      <c r="W1056">
        <f t="shared" si="2447"/>
        <v>100</v>
      </c>
      <c r="X1056" s="58">
        <f t="shared" si="2448"/>
        <v>0</v>
      </c>
      <c r="Y1056" s="58">
        <f t="shared" si="2449"/>
        <v>0</v>
      </c>
      <c r="Z1056" s="32">
        <f t="shared" si="2450"/>
        <v>0</v>
      </c>
      <c r="AA1056" s="32">
        <f t="shared" si="2451"/>
        <v>0</v>
      </c>
      <c r="AB1056" s="59">
        <f t="shared" si="2452"/>
        <v>0</v>
      </c>
      <c r="AC1056" s="59">
        <f t="shared" si="2453"/>
        <v>0</v>
      </c>
      <c r="AD1056">
        <f t="shared" si="2454"/>
        <v>1</v>
      </c>
      <c r="AE1056" s="59">
        <f t="shared" si="2455"/>
        <v>0</v>
      </c>
      <c r="AF1056" s="59">
        <f t="shared" si="2456"/>
        <v>0</v>
      </c>
      <c r="AG1056" s="59">
        <f t="shared" si="2457"/>
        <v>0</v>
      </c>
      <c r="AH1056">
        <f t="shared" si="2458"/>
        <v>1</v>
      </c>
      <c r="AI1056" s="59">
        <f t="shared" si="2459"/>
        <v>0</v>
      </c>
      <c r="AJ1056" s="59">
        <f t="shared" si="2460"/>
        <v>0</v>
      </c>
      <c r="AK1056" s="59">
        <f t="shared" si="2461"/>
        <v>0</v>
      </c>
      <c r="AL1056" s="59">
        <f t="shared" si="2462"/>
        <v>0</v>
      </c>
      <c r="AM1056" s="12">
        <f t="shared" si="2563"/>
        <v>0</v>
      </c>
      <c r="AN1056" s="12">
        <f t="shared" si="2564"/>
        <v>0</v>
      </c>
      <c r="AO1056" s="66">
        <f t="shared" si="2463"/>
        <v>0</v>
      </c>
      <c r="AP1056" s="66">
        <f t="shared" si="2464"/>
        <v>0</v>
      </c>
      <c r="AQ1056" s="59">
        <f t="shared" si="2465"/>
        <v>0</v>
      </c>
      <c r="AR1056" s="59">
        <f t="shared" si="2466"/>
        <v>0</v>
      </c>
      <c r="AS1056" s="59">
        <f t="shared" si="2467"/>
        <v>0</v>
      </c>
      <c r="AT1056" s="12">
        <f t="shared" si="2468"/>
        <v>0</v>
      </c>
      <c r="AU1056" s="59">
        <f t="shared" si="2565"/>
        <v>0</v>
      </c>
      <c r="AV1056" s="59">
        <f t="shared" si="2566"/>
        <v>0</v>
      </c>
      <c r="AW1056" s="70" t="e">
        <f t="shared" si="2469"/>
        <v>#N/A</v>
      </c>
      <c r="AX1056" s="20">
        <f t="shared" si="2470"/>
        <v>200000</v>
      </c>
      <c r="AY1056" s="20">
        <f t="shared" si="2471"/>
        <v>0</v>
      </c>
      <c r="AZ1056" s="20">
        <f t="shared" si="2472"/>
        <v>0</v>
      </c>
      <c r="BA1056" s="20">
        <f t="shared" si="2473"/>
        <v>0</v>
      </c>
      <c r="BB1056" s="36">
        <f t="shared" si="2474"/>
        <v>0</v>
      </c>
      <c r="BC1056" s="36">
        <f t="shared" si="2475"/>
        <v>0</v>
      </c>
      <c r="BD1056" s="80">
        <f t="shared" si="2476"/>
        <v>0</v>
      </c>
      <c r="BE1056" s="36">
        <f t="shared" si="2477"/>
        <v>0</v>
      </c>
      <c r="BF1056" s="36">
        <f t="shared" si="2478"/>
        <v>0</v>
      </c>
      <c r="BG1056" s="36">
        <f t="shared" si="2479"/>
        <v>0</v>
      </c>
      <c r="BH1056" s="36">
        <f t="shared" si="2480"/>
        <v>0</v>
      </c>
      <c r="BI1056" s="36">
        <f t="shared" si="2481"/>
        <v>0</v>
      </c>
      <c r="BJ1056" s="36">
        <f t="shared" si="2482"/>
        <v>0</v>
      </c>
      <c r="BK1056" s="36">
        <f t="shared" si="2483"/>
        <v>0</v>
      </c>
      <c r="BL1056" s="68">
        <f>IF(OR(AT1056=0,E1056&gt;ProjTerm),0,VLOOKUP(D1056,'Life Events'!$AE$5:$AI$1206,5,FALSE))</f>
        <v>0</v>
      </c>
      <c r="BM1056" s="93">
        <f t="shared" si="2484"/>
        <v>0</v>
      </c>
      <c r="BN1056" s="93">
        <f t="shared" si="2485"/>
        <v>0</v>
      </c>
      <c r="BO1056" s="36">
        <f t="shared" si="2486"/>
        <v>0</v>
      </c>
      <c r="BP1056" s="36">
        <f t="shared" si="2487"/>
        <v>0</v>
      </c>
      <c r="BQ1056" s="36">
        <f t="shared" si="2488"/>
        <v>0</v>
      </c>
      <c r="BR1056" s="36">
        <f t="shared" si="2489"/>
        <v>154.78110000000001</v>
      </c>
      <c r="BS1056" s="36">
        <f t="shared" si="2490"/>
        <v>0</v>
      </c>
      <c r="BT1056" s="36">
        <f t="shared" si="2491"/>
        <v>0</v>
      </c>
      <c r="BU1056" s="70" cm="1">
        <f t="array" ref="BU1056">IF(AND(ActInt=1,$J1056=0),INDEX(Tbl_FwdNom,$B1056-IVP,MATCH(ValnDt,Tbl_FwdNom_Cols)),INDEX(Tbl_FwdNom,$B1056,MATCH(StartDt,Tbl_FwdNom_Cols)))</f>
        <v>8.1430562549999994</v>
      </c>
      <c r="BV1056" s="70" cm="1">
        <f t="array" ref="BV1056">INDEX(Tbl_FwdReal,$B1056,MATCH(StartDt,Tbl_FwdReal_Cols))</f>
        <v>2.5127198499999999</v>
      </c>
      <c r="BW1056" s="70" cm="1">
        <f t="array" ref="BW1056">IF(RunType&lt;&gt;"OPN",INDEX(Tbl_FwdReal,$B1056,MATCH(ValnDt,Tbl_FwdReal_Cols)),IF(AND($J1056=0,ActInt=1),INDEX(Tbl_FwdReal,$B1056-IVP,MATCH(ValnDt,Tbl_FwdReal_Cols)),-999))*$K1056</f>
        <v>0</v>
      </c>
      <c r="BX1056" s="70">
        <f t="shared" si="2492"/>
        <v>0</v>
      </c>
      <c r="BY1056" s="70">
        <f t="shared" si="2567"/>
        <v>8.143056255000003E-2</v>
      </c>
      <c r="BZ1056" s="64">
        <f t="shared" si="2580"/>
        <v>6.545055841516767E-3</v>
      </c>
      <c r="CA1056" s="70" cm="1">
        <f t="array" ref="CA1056">IF($J1056=1,CA1055*(1+INDEX(Tbl_CPI,$B1056,MATCH(IF(RunType="OPN",StartDt,ValnDt),Tbl_CPI_Cols))),0)</f>
        <v>0</v>
      </c>
      <c r="CB1056" s="70">
        <f t="shared" si="2568"/>
        <v>279.21042655523701</v>
      </c>
      <c r="CC1056" s="70">
        <f t="shared" si="2569"/>
        <v>272.01130985940796</v>
      </c>
      <c r="CD1056" s="36">
        <f t="shared" si="2493"/>
        <v>1377.9639605294508</v>
      </c>
      <c r="CE1056" s="36">
        <f t="shared" si="2494"/>
        <v>0</v>
      </c>
      <c r="CF1056" s="36">
        <f t="shared" si="2495"/>
        <v>0</v>
      </c>
      <c r="CG1056" s="36">
        <f t="shared" si="2496"/>
        <v>0</v>
      </c>
      <c r="CH1056" s="36">
        <f t="shared" si="2497"/>
        <v>0</v>
      </c>
      <c r="CI1056" s="36">
        <f t="shared" si="2498"/>
        <v>0</v>
      </c>
      <c r="CJ1056" s="36">
        <f t="shared" si="2499"/>
        <v>0</v>
      </c>
      <c r="CK1056" s="36">
        <f t="shared" si="2500"/>
        <v>0</v>
      </c>
      <c r="CL1056" s="36">
        <f t="shared" si="2501"/>
        <v>0</v>
      </c>
      <c r="CM1056" s="36">
        <f t="shared" si="2502"/>
        <v>0</v>
      </c>
      <c r="CN1056" s="36">
        <f t="shared" si="2503"/>
        <v>0</v>
      </c>
      <c r="CO1056" s="20">
        <f t="shared" si="2504"/>
        <v>120000</v>
      </c>
      <c r="CP1056" s="20">
        <f t="shared" si="2505"/>
        <v>2</v>
      </c>
      <c r="CQ1056" s="64" t="e">
        <f t="shared" si="2506"/>
        <v>#N/A</v>
      </c>
      <c r="CR1056" s="64" t="e">
        <f t="shared" si="2507"/>
        <v>#N/A</v>
      </c>
      <c r="CS1056" s="36" t="e">
        <f t="shared" si="2508"/>
        <v>#N/A</v>
      </c>
      <c r="CT1056" s="36">
        <f t="shared" si="2509"/>
        <v>0</v>
      </c>
      <c r="CU1056" s="36">
        <f t="shared" si="2510"/>
        <v>0</v>
      </c>
      <c r="CV1056" s="36">
        <f t="shared" si="2570"/>
        <v>0</v>
      </c>
      <c r="CW1056" s="36">
        <f t="shared" si="2511"/>
        <v>0</v>
      </c>
      <c r="CX1056" s="36">
        <f t="shared" si="2512"/>
        <v>0</v>
      </c>
      <c r="CY1056" s="36">
        <f t="shared" si="2513"/>
        <v>0</v>
      </c>
      <c r="CZ1056" s="36">
        <f t="shared" si="2571"/>
        <v>0</v>
      </c>
      <c r="DA1056" s="64">
        <f t="shared" si="2514"/>
        <v>6.545055841516767E-3</v>
      </c>
      <c r="DB1056" s="70">
        <f t="shared" si="2572"/>
        <v>0.99349750336208764</v>
      </c>
      <c r="DC1056" s="70">
        <f>PRODUCT($DB$8:DB1056)</f>
        <v>1.1076830573034506E-4</v>
      </c>
      <c r="DD1056" s="36">
        <f t="shared" si="2515"/>
        <v>0</v>
      </c>
      <c r="DE1056" s="36">
        <f t="shared" si="2516"/>
        <v>0</v>
      </c>
      <c r="DF1056" s="36">
        <f t="shared" si="2517"/>
        <v>0</v>
      </c>
      <c r="DG1056" s="36">
        <f t="shared" si="2518"/>
        <v>0</v>
      </c>
      <c r="DH1056" s="36">
        <f t="shared" si="2519"/>
        <v>0</v>
      </c>
      <c r="DI1056" s="36">
        <f t="shared" si="2520"/>
        <v>0</v>
      </c>
      <c r="DJ1056" s="36">
        <f t="shared" si="2521"/>
        <v>0</v>
      </c>
      <c r="DK1056" s="36">
        <f t="shared" si="2522"/>
        <v>0</v>
      </c>
      <c r="DL1056" s="36">
        <f t="shared" si="2523"/>
        <v>0</v>
      </c>
      <c r="DM1056" s="36">
        <f t="shared" si="2524"/>
        <v>0</v>
      </c>
      <c r="DN1056" s="36">
        <f t="shared" ca="1" si="2573"/>
        <v>4.6137290849905055E-12</v>
      </c>
      <c r="DO1056" s="64" cm="1">
        <f t="array" ref="DO1056">IFERROR(INDEX(Tbl_FwdNom,$B1056,MATCH(LIDt,Tbl_FwdNom_Cols,0)),0)</f>
        <v>7.4551970560000003</v>
      </c>
      <c r="DP1056" s="64">
        <f t="shared" ca="1" si="2574"/>
        <v>0</v>
      </c>
      <c r="DQ1056" s="64">
        <f t="shared" ca="1" si="2525"/>
        <v>0</v>
      </c>
      <c r="DR1056" s="70">
        <f t="shared" ca="1" si="2526"/>
        <v>1</v>
      </c>
      <c r="DS1056" s="70">
        <f ca="1">PRODUCT($DR$8:DR1056)</f>
        <v>5.1485728910319675E-4</v>
      </c>
      <c r="DT1056" s="36">
        <f t="shared" ca="1" si="2527"/>
        <v>0</v>
      </c>
      <c r="DU1056" s="36">
        <f t="shared" ca="1" si="2528"/>
        <v>0</v>
      </c>
      <c r="DV1056" s="36">
        <f t="shared" ca="1" si="2529"/>
        <v>0</v>
      </c>
      <c r="DW1056" s="36">
        <f t="shared" ca="1" si="2530"/>
        <v>0</v>
      </c>
      <c r="DX1056" s="36">
        <f t="shared" ca="1" si="2531"/>
        <v>0</v>
      </c>
      <c r="DY1056" s="36">
        <f t="shared" ca="1" si="2532"/>
        <v>0</v>
      </c>
      <c r="DZ1056" s="36">
        <f t="shared" ca="1" si="2533"/>
        <v>0</v>
      </c>
      <c r="EA1056" s="36">
        <f t="shared" ca="1" si="2534"/>
        <v>0</v>
      </c>
      <c r="EB1056" s="36">
        <f t="shared" ca="1" si="2535"/>
        <v>0</v>
      </c>
      <c r="EC1056" s="36">
        <f t="shared" ca="1" si="2536"/>
        <v>0</v>
      </c>
      <c r="ED1056" s="36">
        <f t="shared" ca="1" si="2537"/>
        <v>0</v>
      </c>
      <c r="EE1056" s="36">
        <f t="shared" ca="1" si="2575"/>
        <v>0</v>
      </c>
      <c r="EF1056" s="36">
        <f t="shared" ca="1" si="2538"/>
        <v>0</v>
      </c>
      <c r="EG1056" s="64"/>
      <c r="EH1056" s="64"/>
      <c r="EI1056" s="64"/>
      <c r="EJ1056" s="70"/>
      <c r="EK1056" s="70"/>
      <c r="EL1056" s="70"/>
      <c r="EM1056" s="70"/>
      <c r="EN1056" s="70"/>
      <c r="EO1056" s="36">
        <f t="shared" si="2539"/>
        <v>0</v>
      </c>
      <c r="EP1056" s="36">
        <f t="shared" si="2540"/>
        <v>0</v>
      </c>
      <c r="EQ1056" s="36">
        <f t="shared" si="2541"/>
        <v>0</v>
      </c>
      <c r="ER1056" s="36">
        <f t="shared" si="2542"/>
        <v>0</v>
      </c>
      <c r="ES1056" s="36">
        <f t="shared" si="2543"/>
        <v>0</v>
      </c>
      <c r="ET1056" s="36">
        <f t="shared" si="2544"/>
        <v>0</v>
      </c>
      <c r="EU1056" s="36">
        <f t="shared" si="2576"/>
        <v>0</v>
      </c>
      <c r="EV1056" s="36">
        <f t="shared" si="2545"/>
        <v>0</v>
      </c>
      <c r="EW1056" s="36">
        <f t="shared" si="2546"/>
        <v>0</v>
      </c>
      <c r="EX1056" s="36">
        <f t="shared" si="2577"/>
        <v>0</v>
      </c>
      <c r="EY1056" s="36">
        <f t="shared" si="2547"/>
        <v>0</v>
      </c>
      <c r="EZ1056" s="36">
        <f t="shared" si="2548"/>
        <v>0</v>
      </c>
      <c r="FA1056" s="36">
        <f t="shared" si="2549"/>
        <v>0</v>
      </c>
      <c r="FB1056" s="36">
        <f t="shared" si="2550"/>
        <v>0</v>
      </c>
      <c r="FC1056" s="36">
        <f t="shared" si="2578"/>
        <v>0</v>
      </c>
      <c r="FD1056" s="36">
        <f t="shared" si="2551"/>
        <v>0</v>
      </c>
      <c r="FE1056" s="36">
        <f t="shared" si="2552"/>
        <v>0</v>
      </c>
      <c r="FF1056" s="36">
        <f t="shared" si="2579"/>
        <v>0</v>
      </c>
      <c r="FG1056" s="36">
        <f t="shared" si="2553"/>
        <v>0</v>
      </c>
      <c r="FH1056" s="36">
        <f t="shared" si="2554"/>
        <v>0</v>
      </c>
      <c r="FI1056" s="36">
        <f t="shared" si="2555"/>
        <v>0</v>
      </c>
      <c r="FJ1056" s="36">
        <f t="shared" ca="1" si="2556"/>
        <v>0</v>
      </c>
      <c r="FK1056" s="36">
        <f t="shared" si="2557"/>
        <v>0</v>
      </c>
      <c r="FL1056" s="36">
        <f t="shared" si="2558"/>
        <v>0</v>
      </c>
      <c r="FM1056" s="36">
        <f t="shared" ca="1" si="2559"/>
        <v>0</v>
      </c>
      <c r="FN1056" s="36">
        <f t="shared" ca="1" si="2581"/>
        <v>0</v>
      </c>
    </row>
    <row r="1057" spans="2:170" x14ac:dyDescent="0.25">
      <c r="B1057" s="2">
        <v>1049</v>
      </c>
      <c r="C1057" s="2">
        <f t="shared" si="2435"/>
        <v>88</v>
      </c>
      <c r="D1057" s="2">
        <f t="shared" si="2584"/>
        <v>1073</v>
      </c>
      <c r="E1057" s="2">
        <f t="shared" si="2582"/>
        <v>90</v>
      </c>
      <c r="F1057" s="189">
        <f t="shared" si="2586"/>
        <v>77645</v>
      </c>
      <c r="G1057" s="2">
        <f t="shared" si="2585"/>
        <v>7</v>
      </c>
      <c r="H1057" s="187">
        <f t="shared" si="2436"/>
        <v>122</v>
      </c>
      <c r="I1057" s="186">
        <f t="shared" si="2583"/>
        <v>122</v>
      </c>
      <c r="J1057" s="2">
        <f t="shared" si="2437"/>
        <v>0</v>
      </c>
      <c r="K1057" s="2">
        <f t="shared" si="2438"/>
        <v>0</v>
      </c>
      <c r="L1057">
        <f t="shared" si="2439"/>
        <v>2</v>
      </c>
      <c r="M1057" s="190">
        <f t="shared" si="2560"/>
        <v>0</v>
      </c>
      <c r="N1057">
        <f t="shared" si="2440"/>
        <v>1</v>
      </c>
      <c r="O1057">
        <f t="shared" si="2441"/>
        <v>100</v>
      </c>
      <c r="P1057" s="58">
        <f t="shared" si="2442"/>
        <v>0</v>
      </c>
      <c r="Q1057" s="106">
        <f t="shared" si="2443"/>
        <v>0</v>
      </c>
      <c r="R1057" s="59">
        <f t="shared" si="2444"/>
        <v>0</v>
      </c>
      <c r="S1057" s="32">
        <f t="shared" si="2561"/>
        <v>0</v>
      </c>
      <c r="T1057">
        <f t="shared" si="2445"/>
        <v>1</v>
      </c>
      <c r="U1057" s="32">
        <f t="shared" si="2562"/>
        <v>0</v>
      </c>
      <c r="V1057">
        <f t="shared" si="2446"/>
        <v>1</v>
      </c>
      <c r="W1057">
        <f t="shared" si="2447"/>
        <v>100</v>
      </c>
      <c r="X1057" s="58">
        <f t="shared" si="2448"/>
        <v>0</v>
      </c>
      <c r="Y1057" s="58">
        <f t="shared" si="2449"/>
        <v>0</v>
      </c>
      <c r="Z1057" s="32">
        <f t="shared" si="2450"/>
        <v>0</v>
      </c>
      <c r="AA1057" s="32">
        <f t="shared" si="2451"/>
        <v>0</v>
      </c>
      <c r="AB1057" s="59">
        <f t="shared" si="2452"/>
        <v>0</v>
      </c>
      <c r="AC1057" s="59">
        <f t="shared" si="2453"/>
        <v>0</v>
      </c>
      <c r="AD1057">
        <f t="shared" si="2454"/>
        <v>1</v>
      </c>
      <c r="AE1057" s="59">
        <f t="shared" si="2455"/>
        <v>0</v>
      </c>
      <c r="AF1057" s="59">
        <f t="shared" si="2456"/>
        <v>0</v>
      </c>
      <c r="AG1057" s="59">
        <f t="shared" si="2457"/>
        <v>0</v>
      </c>
      <c r="AH1057">
        <f t="shared" si="2458"/>
        <v>1</v>
      </c>
      <c r="AI1057" s="59">
        <f t="shared" si="2459"/>
        <v>0</v>
      </c>
      <c r="AJ1057" s="59">
        <f t="shared" si="2460"/>
        <v>0</v>
      </c>
      <c r="AK1057" s="59">
        <f t="shared" si="2461"/>
        <v>0</v>
      </c>
      <c r="AL1057" s="59">
        <f t="shared" si="2462"/>
        <v>0</v>
      </c>
      <c r="AM1057" s="12">
        <f t="shared" si="2563"/>
        <v>0</v>
      </c>
      <c r="AN1057" s="12">
        <f t="shared" si="2564"/>
        <v>0</v>
      </c>
      <c r="AO1057" s="66">
        <f t="shared" si="2463"/>
        <v>0</v>
      </c>
      <c r="AP1057" s="66">
        <f t="shared" si="2464"/>
        <v>0</v>
      </c>
      <c r="AQ1057" s="59">
        <f t="shared" si="2465"/>
        <v>0</v>
      </c>
      <c r="AR1057" s="59">
        <f t="shared" si="2466"/>
        <v>0</v>
      </c>
      <c r="AS1057" s="59">
        <f t="shared" si="2467"/>
        <v>0</v>
      </c>
      <c r="AT1057" s="12">
        <f t="shared" si="2468"/>
        <v>0</v>
      </c>
      <c r="AU1057" s="59">
        <f t="shared" si="2565"/>
        <v>0</v>
      </c>
      <c r="AV1057" s="59">
        <f t="shared" si="2566"/>
        <v>0</v>
      </c>
      <c r="AW1057" s="70" t="e">
        <f t="shared" si="2469"/>
        <v>#N/A</v>
      </c>
      <c r="AX1057" s="20">
        <f t="shared" si="2470"/>
        <v>200000</v>
      </c>
      <c r="AY1057" s="20">
        <f t="shared" si="2471"/>
        <v>0</v>
      </c>
      <c r="AZ1057" s="20">
        <f t="shared" si="2472"/>
        <v>0</v>
      </c>
      <c r="BA1057" s="20">
        <f t="shared" si="2473"/>
        <v>0</v>
      </c>
      <c r="BB1057" s="36">
        <f t="shared" si="2474"/>
        <v>0</v>
      </c>
      <c r="BC1057" s="36">
        <f t="shared" si="2475"/>
        <v>0</v>
      </c>
      <c r="BD1057" s="80">
        <f t="shared" si="2476"/>
        <v>0</v>
      </c>
      <c r="BE1057" s="36">
        <f t="shared" si="2477"/>
        <v>0</v>
      </c>
      <c r="BF1057" s="36">
        <f t="shared" si="2478"/>
        <v>0</v>
      </c>
      <c r="BG1057" s="36">
        <f t="shared" si="2479"/>
        <v>0</v>
      </c>
      <c r="BH1057" s="36">
        <f t="shared" si="2480"/>
        <v>0</v>
      </c>
      <c r="BI1057" s="36">
        <f t="shared" si="2481"/>
        <v>0</v>
      </c>
      <c r="BJ1057" s="36">
        <f t="shared" si="2482"/>
        <v>0</v>
      </c>
      <c r="BK1057" s="36">
        <f t="shared" si="2483"/>
        <v>0</v>
      </c>
      <c r="BL1057" s="68">
        <f>IF(OR(AT1057=0,E1057&gt;ProjTerm),0,VLOOKUP(D1057,'Life Events'!$AE$5:$AI$1206,5,FALSE))</f>
        <v>0</v>
      </c>
      <c r="BM1057" s="93">
        <f t="shared" si="2484"/>
        <v>0</v>
      </c>
      <c r="BN1057" s="93">
        <f t="shared" si="2485"/>
        <v>0</v>
      </c>
      <c r="BO1057" s="36">
        <f t="shared" si="2486"/>
        <v>0</v>
      </c>
      <c r="BP1057" s="36">
        <f t="shared" si="2487"/>
        <v>0</v>
      </c>
      <c r="BQ1057" s="36">
        <f t="shared" si="2488"/>
        <v>0</v>
      </c>
      <c r="BR1057" s="36">
        <f t="shared" si="2489"/>
        <v>154.78110000000001</v>
      </c>
      <c r="BS1057" s="36">
        <f t="shared" si="2490"/>
        <v>0</v>
      </c>
      <c r="BT1057" s="36">
        <f t="shared" si="2491"/>
        <v>0</v>
      </c>
      <c r="BU1057" s="70" cm="1">
        <f t="array" ref="BU1057">IF(AND(ActInt=1,$J1057=0),INDEX(Tbl_FwdNom,$B1057-IVP,MATCH(ValnDt,Tbl_FwdNom_Cols)),INDEX(Tbl_FwdNom,$B1057,MATCH(StartDt,Tbl_FwdNom_Cols)))</f>
        <v>8.137184478</v>
      </c>
      <c r="BV1057" s="70" cm="1">
        <f t="array" ref="BV1057">INDEX(Tbl_FwdReal,$B1057,MATCH(StartDt,Tbl_FwdReal_Cols))</f>
        <v>2.5093681829999999</v>
      </c>
      <c r="BW1057" s="70" cm="1">
        <f t="array" ref="BW1057">IF(RunType&lt;&gt;"OPN",INDEX(Tbl_FwdReal,$B1057,MATCH(ValnDt,Tbl_FwdReal_Cols)),IF(AND($J1057=0,ActInt=1),INDEX(Tbl_FwdReal,$B1057-IVP,MATCH(ValnDt,Tbl_FwdReal_Cols)),-999))*$K1057</f>
        <v>0</v>
      </c>
      <c r="BX1057" s="70">
        <f t="shared" si="2492"/>
        <v>0</v>
      </c>
      <c r="BY1057" s="70">
        <f t="shared" si="2567"/>
        <v>8.1371844780000036E-2</v>
      </c>
      <c r="BZ1057" s="64">
        <f t="shared" si="2580"/>
        <v>6.5405014150323737E-3</v>
      </c>
      <c r="CA1057" s="70" cm="1">
        <f t="array" ref="CA1057">IF($J1057=1,CA1056*(1+INDEX(Tbl_CPI,$B1057,MATCH(IF(RunType="OPN",StartDt,ValnDt),Tbl_CPI_Cols))),0)</f>
        <v>0</v>
      </c>
      <c r="CB1057" s="70">
        <f t="shared" si="2568"/>
        <v>281.03660274521332</v>
      </c>
      <c r="CC1057" s="70">
        <f t="shared" si="2569"/>
        <v>272.01130985940796</v>
      </c>
      <c r="CD1057" s="36">
        <f t="shared" si="2493"/>
        <v>1377.9639605294508</v>
      </c>
      <c r="CE1057" s="36">
        <f t="shared" si="2494"/>
        <v>0</v>
      </c>
      <c r="CF1057" s="36">
        <f t="shared" si="2495"/>
        <v>0</v>
      </c>
      <c r="CG1057" s="36">
        <f t="shared" si="2496"/>
        <v>0</v>
      </c>
      <c r="CH1057" s="36">
        <f t="shared" si="2497"/>
        <v>0</v>
      </c>
      <c r="CI1057" s="36">
        <f t="shared" si="2498"/>
        <v>0</v>
      </c>
      <c r="CJ1057" s="36">
        <f t="shared" si="2499"/>
        <v>0</v>
      </c>
      <c r="CK1057" s="36">
        <f t="shared" si="2500"/>
        <v>0</v>
      </c>
      <c r="CL1057" s="36">
        <f t="shared" si="2501"/>
        <v>0</v>
      </c>
      <c r="CM1057" s="36">
        <f t="shared" si="2502"/>
        <v>0</v>
      </c>
      <c r="CN1057" s="36">
        <f t="shared" si="2503"/>
        <v>0</v>
      </c>
      <c r="CO1057" s="20">
        <f t="shared" si="2504"/>
        <v>120000</v>
      </c>
      <c r="CP1057" s="20">
        <f t="shared" si="2505"/>
        <v>2</v>
      </c>
      <c r="CQ1057" s="64" t="e">
        <f t="shared" si="2506"/>
        <v>#N/A</v>
      </c>
      <c r="CR1057" s="64" t="e">
        <f t="shared" si="2507"/>
        <v>#N/A</v>
      </c>
      <c r="CS1057" s="36" t="e">
        <f t="shared" si="2508"/>
        <v>#N/A</v>
      </c>
      <c r="CT1057" s="36">
        <f t="shared" si="2509"/>
        <v>0</v>
      </c>
      <c r="CU1057" s="36">
        <f t="shared" si="2510"/>
        <v>0</v>
      </c>
      <c r="CV1057" s="36">
        <f t="shared" si="2570"/>
        <v>0</v>
      </c>
      <c r="CW1057" s="36">
        <f t="shared" si="2511"/>
        <v>0</v>
      </c>
      <c r="CX1057" s="36">
        <f t="shared" si="2512"/>
        <v>0</v>
      </c>
      <c r="CY1057" s="36">
        <f t="shared" si="2513"/>
        <v>0</v>
      </c>
      <c r="CZ1057" s="36">
        <f t="shared" si="2571"/>
        <v>0</v>
      </c>
      <c r="DA1057" s="64">
        <f t="shared" si="2514"/>
        <v>6.5405014150323737E-3</v>
      </c>
      <c r="DB1057" s="70">
        <f t="shared" si="2572"/>
        <v>0.99350199877119949</v>
      </c>
      <c r="DC1057" s="70">
        <f>PRODUCT($DB$8:DB1057)</f>
        <v>1.1004853314359713E-4</v>
      </c>
      <c r="DD1057" s="36">
        <f t="shared" si="2515"/>
        <v>0</v>
      </c>
      <c r="DE1057" s="36">
        <f t="shared" si="2516"/>
        <v>0</v>
      </c>
      <c r="DF1057" s="36">
        <f t="shared" si="2517"/>
        <v>0</v>
      </c>
      <c r="DG1057" s="36">
        <f t="shared" si="2518"/>
        <v>0</v>
      </c>
      <c r="DH1057" s="36">
        <f t="shared" si="2519"/>
        <v>0</v>
      </c>
      <c r="DI1057" s="36">
        <f t="shared" si="2520"/>
        <v>0</v>
      </c>
      <c r="DJ1057" s="36">
        <f t="shared" si="2521"/>
        <v>0</v>
      </c>
      <c r="DK1057" s="36">
        <f t="shared" si="2522"/>
        <v>0</v>
      </c>
      <c r="DL1057" s="36">
        <f t="shared" si="2523"/>
        <v>0</v>
      </c>
      <c r="DM1057" s="36">
        <f t="shared" si="2524"/>
        <v>0</v>
      </c>
      <c r="DN1057" s="36">
        <f t="shared" ca="1" si="2573"/>
        <v>4.6137290849905055E-12</v>
      </c>
      <c r="DO1057" s="64" cm="1">
        <f t="array" ref="DO1057">IFERROR(INDEX(Tbl_FwdNom,$B1057,MATCH(LIDt,Tbl_FwdNom_Cols,0)),0)</f>
        <v>7.4534961050000001</v>
      </c>
      <c r="DP1057" s="64">
        <f t="shared" ca="1" si="2574"/>
        <v>0</v>
      </c>
      <c r="DQ1057" s="64">
        <f t="shared" ca="1" si="2525"/>
        <v>0</v>
      </c>
      <c r="DR1057" s="70">
        <f t="shared" ca="1" si="2526"/>
        <v>1</v>
      </c>
      <c r="DS1057" s="70">
        <f ca="1">PRODUCT($DR$8:DR1057)</f>
        <v>5.1485728910319675E-4</v>
      </c>
      <c r="DT1057" s="36">
        <f t="shared" ca="1" si="2527"/>
        <v>0</v>
      </c>
      <c r="DU1057" s="36">
        <f t="shared" ca="1" si="2528"/>
        <v>0</v>
      </c>
      <c r="DV1057" s="36">
        <f t="shared" ca="1" si="2529"/>
        <v>0</v>
      </c>
      <c r="DW1057" s="36">
        <f t="shared" ca="1" si="2530"/>
        <v>0</v>
      </c>
      <c r="DX1057" s="36">
        <f t="shared" ca="1" si="2531"/>
        <v>0</v>
      </c>
      <c r="DY1057" s="36">
        <f t="shared" ca="1" si="2532"/>
        <v>0</v>
      </c>
      <c r="DZ1057" s="36">
        <f t="shared" ca="1" si="2533"/>
        <v>0</v>
      </c>
      <c r="EA1057" s="36">
        <f t="shared" ca="1" si="2534"/>
        <v>0</v>
      </c>
      <c r="EB1057" s="36">
        <f t="shared" ca="1" si="2535"/>
        <v>0</v>
      </c>
      <c r="EC1057" s="36">
        <f t="shared" ca="1" si="2536"/>
        <v>0</v>
      </c>
      <c r="ED1057" s="36">
        <f t="shared" ca="1" si="2537"/>
        <v>0</v>
      </c>
      <c r="EE1057" s="36">
        <f t="shared" ca="1" si="2575"/>
        <v>0</v>
      </c>
      <c r="EF1057" s="36">
        <f t="shared" ca="1" si="2538"/>
        <v>0</v>
      </c>
      <c r="EG1057" s="64"/>
      <c r="EH1057" s="64"/>
      <c r="EI1057" s="64"/>
      <c r="EJ1057" s="70"/>
      <c r="EK1057" s="70"/>
      <c r="EL1057" s="70"/>
      <c r="EM1057" s="70"/>
      <c r="EN1057" s="70"/>
      <c r="EO1057" s="36">
        <f t="shared" si="2539"/>
        <v>0</v>
      </c>
      <c r="EP1057" s="36">
        <f t="shared" si="2540"/>
        <v>0</v>
      </c>
      <c r="EQ1057" s="36">
        <f t="shared" si="2541"/>
        <v>0</v>
      </c>
      <c r="ER1057" s="36">
        <f t="shared" si="2542"/>
        <v>0</v>
      </c>
      <c r="ES1057" s="36">
        <f t="shared" si="2543"/>
        <v>0</v>
      </c>
      <c r="ET1057" s="36">
        <f t="shared" si="2544"/>
        <v>0</v>
      </c>
      <c r="EU1057" s="36">
        <f t="shared" si="2576"/>
        <v>0</v>
      </c>
      <c r="EV1057" s="36">
        <f t="shared" si="2545"/>
        <v>0</v>
      </c>
      <c r="EW1057" s="36">
        <f t="shared" si="2546"/>
        <v>0</v>
      </c>
      <c r="EX1057" s="36">
        <f t="shared" si="2577"/>
        <v>0</v>
      </c>
      <c r="EY1057" s="36">
        <f t="shared" si="2547"/>
        <v>0</v>
      </c>
      <c r="EZ1057" s="36">
        <f t="shared" si="2548"/>
        <v>0</v>
      </c>
      <c r="FA1057" s="36">
        <f t="shared" si="2549"/>
        <v>0</v>
      </c>
      <c r="FB1057" s="36">
        <f t="shared" si="2550"/>
        <v>0</v>
      </c>
      <c r="FC1057" s="36">
        <f t="shared" si="2578"/>
        <v>0</v>
      </c>
      <c r="FD1057" s="36">
        <f t="shared" si="2551"/>
        <v>0</v>
      </c>
      <c r="FE1057" s="36">
        <f t="shared" si="2552"/>
        <v>0</v>
      </c>
      <c r="FF1057" s="36">
        <f t="shared" si="2579"/>
        <v>0</v>
      </c>
      <c r="FG1057" s="36">
        <f t="shared" si="2553"/>
        <v>0</v>
      </c>
      <c r="FH1057" s="36">
        <f t="shared" si="2554"/>
        <v>0</v>
      </c>
      <c r="FI1057" s="36">
        <f t="shared" si="2555"/>
        <v>0</v>
      </c>
      <c r="FJ1057" s="36">
        <f t="shared" ca="1" si="2556"/>
        <v>0</v>
      </c>
      <c r="FK1057" s="36">
        <f t="shared" si="2557"/>
        <v>0</v>
      </c>
      <c r="FL1057" s="36">
        <f t="shared" si="2558"/>
        <v>0</v>
      </c>
      <c r="FM1057" s="36">
        <f t="shared" ca="1" si="2559"/>
        <v>0</v>
      </c>
      <c r="FN1057" s="36">
        <f t="shared" ca="1" si="2581"/>
        <v>0</v>
      </c>
    </row>
    <row r="1058" spans="2:170" x14ac:dyDescent="0.25">
      <c r="B1058" s="2">
        <v>1050</v>
      </c>
      <c r="C1058" s="2">
        <f t="shared" si="2435"/>
        <v>88</v>
      </c>
      <c r="D1058" s="2">
        <f t="shared" si="2584"/>
        <v>1074</v>
      </c>
      <c r="E1058" s="2">
        <f t="shared" si="2582"/>
        <v>90</v>
      </c>
      <c r="F1058" s="189">
        <f t="shared" si="2586"/>
        <v>77676</v>
      </c>
      <c r="G1058" s="2">
        <f t="shared" si="2585"/>
        <v>8</v>
      </c>
      <c r="H1058" s="187">
        <f t="shared" si="2436"/>
        <v>122.08333333333334</v>
      </c>
      <c r="I1058" s="186">
        <f t="shared" si="2583"/>
        <v>122</v>
      </c>
      <c r="J1058" s="2">
        <f t="shared" si="2437"/>
        <v>0</v>
      </c>
      <c r="K1058" s="2">
        <f t="shared" si="2438"/>
        <v>0</v>
      </c>
      <c r="L1058">
        <f t="shared" si="2439"/>
        <v>2</v>
      </c>
      <c r="M1058" s="190">
        <f t="shared" si="2560"/>
        <v>0</v>
      </c>
      <c r="N1058">
        <f t="shared" si="2440"/>
        <v>1</v>
      </c>
      <c r="O1058">
        <f t="shared" si="2441"/>
        <v>100</v>
      </c>
      <c r="P1058" s="58">
        <f t="shared" si="2442"/>
        <v>0</v>
      </c>
      <c r="Q1058" s="106">
        <f t="shared" si="2443"/>
        <v>0</v>
      </c>
      <c r="R1058" s="59">
        <f t="shared" si="2444"/>
        <v>0</v>
      </c>
      <c r="S1058" s="32">
        <f t="shared" si="2561"/>
        <v>0</v>
      </c>
      <c r="T1058">
        <f t="shared" si="2445"/>
        <v>1</v>
      </c>
      <c r="U1058" s="32">
        <f t="shared" si="2562"/>
        <v>0</v>
      </c>
      <c r="V1058">
        <f t="shared" si="2446"/>
        <v>1</v>
      </c>
      <c r="W1058">
        <f t="shared" si="2447"/>
        <v>100</v>
      </c>
      <c r="X1058" s="58">
        <f t="shared" si="2448"/>
        <v>0</v>
      </c>
      <c r="Y1058" s="58">
        <f t="shared" si="2449"/>
        <v>0</v>
      </c>
      <c r="Z1058" s="32">
        <f t="shared" si="2450"/>
        <v>0</v>
      </c>
      <c r="AA1058" s="32">
        <f t="shared" si="2451"/>
        <v>0</v>
      </c>
      <c r="AB1058" s="59">
        <f t="shared" si="2452"/>
        <v>0</v>
      </c>
      <c r="AC1058" s="59">
        <f t="shared" si="2453"/>
        <v>0</v>
      </c>
      <c r="AD1058">
        <f t="shared" si="2454"/>
        <v>1</v>
      </c>
      <c r="AE1058" s="59">
        <f t="shared" si="2455"/>
        <v>0</v>
      </c>
      <c r="AF1058" s="59">
        <f t="shared" si="2456"/>
        <v>0</v>
      </c>
      <c r="AG1058" s="59">
        <f t="shared" si="2457"/>
        <v>0</v>
      </c>
      <c r="AH1058">
        <f t="shared" si="2458"/>
        <v>1</v>
      </c>
      <c r="AI1058" s="59">
        <f t="shared" si="2459"/>
        <v>0</v>
      </c>
      <c r="AJ1058" s="59">
        <f t="shared" si="2460"/>
        <v>0</v>
      </c>
      <c r="AK1058" s="59">
        <f t="shared" si="2461"/>
        <v>0</v>
      </c>
      <c r="AL1058" s="59">
        <f t="shared" si="2462"/>
        <v>0</v>
      </c>
      <c r="AM1058" s="12">
        <f t="shared" si="2563"/>
        <v>0</v>
      </c>
      <c r="AN1058" s="12">
        <f t="shared" si="2564"/>
        <v>0</v>
      </c>
      <c r="AO1058" s="66">
        <f t="shared" si="2463"/>
        <v>0</v>
      </c>
      <c r="AP1058" s="66">
        <f t="shared" si="2464"/>
        <v>0</v>
      </c>
      <c r="AQ1058" s="59">
        <f t="shared" si="2465"/>
        <v>0</v>
      </c>
      <c r="AR1058" s="59">
        <f t="shared" si="2466"/>
        <v>0</v>
      </c>
      <c r="AS1058" s="59">
        <f t="shared" si="2467"/>
        <v>0</v>
      </c>
      <c r="AT1058" s="12">
        <f t="shared" si="2468"/>
        <v>0</v>
      </c>
      <c r="AU1058" s="59">
        <f t="shared" si="2565"/>
        <v>0</v>
      </c>
      <c r="AV1058" s="59">
        <f t="shared" si="2566"/>
        <v>0</v>
      </c>
      <c r="AW1058" s="70" t="e">
        <f t="shared" si="2469"/>
        <v>#N/A</v>
      </c>
      <c r="AX1058" s="20">
        <f t="shared" si="2470"/>
        <v>200000</v>
      </c>
      <c r="AY1058" s="20">
        <f t="shared" si="2471"/>
        <v>0</v>
      </c>
      <c r="AZ1058" s="20">
        <f t="shared" si="2472"/>
        <v>0</v>
      </c>
      <c r="BA1058" s="20">
        <f t="shared" si="2473"/>
        <v>0</v>
      </c>
      <c r="BB1058" s="36">
        <f t="shared" si="2474"/>
        <v>0</v>
      </c>
      <c r="BC1058" s="36">
        <f t="shared" si="2475"/>
        <v>0</v>
      </c>
      <c r="BD1058" s="80">
        <f t="shared" si="2476"/>
        <v>0</v>
      </c>
      <c r="BE1058" s="36">
        <f t="shared" si="2477"/>
        <v>0</v>
      </c>
      <c r="BF1058" s="36">
        <f t="shared" si="2478"/>
        <v>0</v>
      </c>
      <c r="BG1058" s="36">
        <f t="shared" si="2479"/>
        <v>0</v>
      </c>
      <c r="BH1058" s="36">
        <f t="shared" si="2480"/>
        <v>0</v>
      </c>
      <c r="BI1058" s="36">
        <f t="shared" si="2481"/>
        <v>0</v>
      </c>
      <c r="BJ1058" s="36">
        <f t="shared" si="2482"/>
        <v>0</v>
      </c>
      <c r="BK1058" s="36">
        <f t="shared" si="2483"/>
        <v>0</v>
      </c>
      <c r="BL1058" s="68">
        <f>IF(OR(AT1058=0,E1058&gt;ProjTerm),0,VLOOKUP(D1058,'Life Events'!$AE$5:$AI$1206,5,FALSE))</f>
        <v>0</v>
      </c>
      <c r="BM1058" s="93">
        <f t="shared" si="2484"/>
        <v>0</v>
      </c>
      <c r="BN1058" s="93">
        <f t="shared" si="2485"/>
        <v>0</v>
      </c>
      <c r="BO1058" s="36">
        <f t="shared" si="2486"/>
        <v>0</v>
      </c>
      <c r="BP1058" s="36">
        <f t="shared" si="2487"/>
        <v>0</v>
      </c>
      <c r="BQ1058" s="36">
        <f t="shared" si="2488"/>
        <v>0</v>
      </c>
      <c r="BR1058" s="36">
        <f t="shared" si="2489"/>
        <v>154.78110000000001</v>
      </c>
      <c r="BS1058" s="36">
        <f t="shared" si="2490"/>
        <v>0</v>
      </c>
      <c r="BT1058" s="36">
        <f t="shared" si="2491"/>
        <v>0</v>
      </c>
      <c r="BU1058" s="70" cm="1">
        <f t="array" ref="BU1058">IF(AND(ActInt=1,$J1058=0),INDEX(Tbl_FwdNom,$B1058-IVP,MATCH(ValnDt,Tbl_FwdNom_Cols)),INDEX(Tbl_FwdNom,$B1058,MATCH(StartDt,Tbl_FwdNom_Cols)))</f>
        <v>8.1313130200000003</v>
      </c>
      <c r="BV1058" s="70" cm="1">
        <f t="array" ref="BV1058">INDEX(Tbl_FwdReal,$B1058,MATCH(StartDt,Tbl_FwdReal_Cols))</f>
        <v>2.506016625</v>
      </c>
      <c r="BW1058" s="70" cm="1">
        <f t="array" ref="BW1058">IF(RunType&lt;&gt;"OPN",INDEX(Tbl_FwdReal,$B1058,MATCH(ValnDt,Tbl_FwdReal_Cols)),IF(AND($J1058=0,ActInt=1),INDEX(Tbl_FwdReal,$B1058-IVP,MATCH(ValnDt,Tbl_FwdReal_Cols)),-999))*$K1058</f>
        <v>0</v>
      </c>
      <c r="BX1058" s="70">
        <f t="shared" si="2492"/>
        <v>0</v>
      </c>
      <c r="BY1058" s="70">
        <f t="shared" si="2567"/>
        <v>8.1313130200000083E-2</v>
      </c>
      <c r="BZ1058" s="64">
        <f t="shared" si="2580"/>
        <v>6.5359470092984928E-3</v>
      </c>
      <c r="CA1058" s="70" cm="1">
        <f t="array" ref="CA1058">IF($J1058=1,CA1057*(1+INDEX(Tbl_CPI,$B1058,MATCH(IF(RunType="OPN",StartDt,ValnDt),Tbl_CPI_Cols))),0)</f>
        <v>0</v>
      </c>
      <c r="CB1058" s="70">
        <f t="shared" si="2568"/>
        <v>282.87344308842933</v>
      </c>
      <c r="CC1058" s="70">
        <f t="shared" si="2569"/>
        <v>272.01130985940796</v>
      </c>
      <c r="CD1058" s="36">
        <f t="shared" si="2493"/>
        <v>1377.9639605294508</v>
      </c>
      <c r="CE1058" s="36">
        <f t="shared" si="2494"/>
        <v>0</v>
      </c>
      <c r="CF1058" s="36">
        <f t="shared" si="2495"/>
        <v>0</v>
      </c>
      <c r="CG1058" s="36">
        <f t="shared" si="2496"/>
        <v>0</v>
      </c>
      <c r="CH1058" s="36">
        <f t="shared" si="2497"/>
        <v>0</v>
      </c>
      <c r="CI1058" s="36">
        <f t="shared" si="2498"/>
        <v>0</v>
      </c>
      <c r="CJ1058" s="36">
        <f t="shared" si="2499"/>
        <v>0</v>
      </c>
      <c r="CK1058" s="36">
        <f t="shared" si="2500"/>
        <v>0</v>
      </c>
      <c r="CL1058" s="36">
        <f t="shared" si="2501"/>
        <v>0</v>
      </c>
      <c r="CM1058" s="36">
        <f t="shared" si="2502"/>
        <v>0</v>
      </c>
      <c r="CN1058" s="36">
        <f t="shared" si="2503"/>
        <v>0</v>
      </c>
      <c r="CO1058" s="20">
        <f t="shared" si="2504"/>
        <v>120000</v>
      </c>
      <c r="CP1058" s="20">
        <f t="shared" si="2505"/>
        <v>2</v>
      </c>
      <c r="CQ1058" s="64" t="e">
        <f t="shared" si="2506"/>
        <v>#N/A</v>
      </c>
      <c r="CR1058" s="64" t="e">
        <f t="shared" si="2507"/>
        <v>#N/A</v>
      </c>
      <c r="CS1058" s="36" t="e">
        <f t="shared" si="2508"/>
        <v>#N/A</v>
      </c>
      <c r="CT1058" s="36">
        <f t="shared" si="2509"/>
        <v>0</v>
      </c>
      <c r="CU1058" s="36">
        <f t="shared" si="2510"/>
        <v>0</v>
      </c>
      <c r="CV1058" s="36">
        <f t="shared" si="2570"/>
        <v>0</v>
      </c>
      <c r="CW1058" s="36">
        <f t="shared" si="2511"/>
        <v>0</v>
      </c>
      <c r="CX1058" s="36">
        <f t="shared" si="2512"/>
        <v>0</v>
      </c>
      <c r="CY1058" s="36">
        <f t="shared" si="2513"/>
        <v>0</v>
      </c>
      <c r="CZ1058" s="36">
        <f t="shared" si="2571"/>
        <v>0</v>
      </c>
      <c r="DA1058" s="64">
        <f t="shared" si="2514"/>
        <v>6.5359470092984928E-3</v>
      </c>
      <c r="DB1058" s="70">
        <f t="shared" si="2572"/>
        <v>0.99350649420051151</v>
      </c>
      <c r="DC1058" s="70">
        <f>PRODUCT($DB$8:DB1058)</f>
        <v>1.0933393235540397E-4</v>
      </c>
      <c r="DD1058" s="36">
        <f t="shared" si="2515"/>
        <v>0</v>
      </c>
      <c r="DE1058" s="36">
        <f t="shared" si="2516"/>
        <v>0</v>
      </c>
      <c r="DF1058" s="36">
        <f t="shared" si="2517"/>
        <v>0</v>
      </c>
      <c r="DG1058" s="36">
        <f t="shared" si="2518"/>
        <v>0</v>
      </c>
      <c r="DH1058" s="36">
        <f t="shared" si="2519"/>
        <v>0</v>
      </c>
      <c r="DI1058" s="36">
        <f t="shared" si="2520"/>
        <v>0</v>
      </c>
      <c r="DJ1058" s="36">
        <f t="shared" si="2521"/>
        <v>0</v>
      </c>
      <c r="DK1058" s="36">
        <f t="shared" si="2522"/>
        <v>0</v>
      </c>
      <c r="DL1058" s="36">
        <f t="shared" si="2523"/>
        <v>0</v>
      </c>
      <c r="DM1058" s="36">
        <f t="shared" si="2524"/>
        <v>0</v>
      </c>
      <c r="DN1058" s="36">
        <f t="shared" ca="1" si="2573"/>
        <v>4.6137290849905055E-12</v>
      </c>
      <c r="DO1058" s="64" cm="1">
        <f t="array" ref="DO1058">IFERROR(INDEX(Tbl_FwdNom,$B1058,MATCH(LIDt,Tbl_FwdNom_Cols,0)),0)</f>
        <v>7.4517951800000004</v>
      </c>
      <c r="DP1058" s="64">
        <f t="shared" ca="1" si="2574"/>
        <v>0</v>
      </c>
      <c r="DQ1058" s="64">
        <f t="shared" ca="1" si="2525"/>
        <v>0</v>
      </c>
      <c r="DR1058" s="70">
        <f t="shared" ca="1" si="2526"/>
        <v>1</v>
      </c>
      <c r="DS1058" s="70">
        <f ca="1">PRODUCT($DR$8:DR1058)</f>
        <v>5.1485728910319675E-4</v>
      </c>
      <c r="DT1058" s="36">
        <f t="shared" ca="1" si="2527"/>
        <v>0</v>
      </c>
      <c r="DU1058" s="36">
        <f t="shared" ca="1" si="2528"/>
        <v>0</v>
      </c>
      <c r="DV1058" s="36">
        <f t="shared" ca="1" si="2529"/>
        <v>0</v>
      </c>
      <c r="DW1058" s="36">
        <f t="shared" ca="1" si="2530"/>
        <v>0</v>
      </c>
      <c r="DX1058" s="36">
        <f t="shared" ca="1" si="2531"/>
        <v>0</v>
      </c>
      <c r="DY1058" s="36">
        <f t="shared" ca="1" si="2532"/>
        <v>0</v>
      </c>
      <c r="DZ1058" s="36">
        <f t="shared" ca="1" si="2533"/>
        <v>0</v>
      </c>
      <c r="EA1058" s="36">
        <f t="shared" ca="1" si="2534"/>
        <v>0</v>
      </c>
      <c r="EB1058" s="36">
        <f t="shared" ca="1" si="2535"/>
        <v>0</v>
      </c>
      <c r="EC1058" s="36">
        <f t="shared" ca="1" si="2536"/>
        <v>0</v>
      </c>
      <c r="ED1058" s="36">
        <f t="shared" ca="1" si="2537"/>
        <v>0</v>
      </c>
      <c r="EE1058" s="36">
        <f t="shared" ca="1" si="2575"/>
        <v>0</v>
      </c>
      <c r="EF1058" s="36">
        <f t="shared" ca="1" si="2538"/>
        <v>0</v>
      </c>
      <c r="EG1058" s="64"/>
      <c r="EH1058" s="64"/>
      <c r="EI1058" s="64"/>
      <c r="EJ1058" s="70"/>
      <c r="EK1058" s="70"/>
      <c r="EL1058" s="70"/>
      <c r="EM1058" s="70"/>
      <c r="EN1058" s="70"/>
      <c r="EO1058" s="36">
        <f t="shared" si="2539"/>
        <v>0</v>
      </c>
      <c r="EP1058" s="36">
        <f t="shared" si="2540"/>
        <v>0</v>
      </c>
      <c r="EQ1058" s="36">
        <f t="shared" si="2541"/>
        <v>0</v>
      </c>
      <c r="ER1058" s="36">
        <f t="shared" si="2542"/>
        <v>0</v>
      </c>
      <c r="ES1058" s="36">
        <f t="shared" si="2543"/>
        <v>0</v>
      </c>
      <c r="ET1058" s="36">
        <f t="shared" si="2544"/>
        <v>0</v>
      </c>
      <c r="EU1058" s="36">
        <f t="shared" si="2576"/>
        <v>0</v>
      </c>
      <c r="EV1058" s="36">
        <f t="shared" si="2545"/>
        <v>0</v>
      </c>
      <c r="EW1058" s="36">
        <f t="shared" si="2546"/>
        <v>0</v>
      </c>
      <c r="EX1058" s="36">
        <f t="shared" si="2577"/>
        <v>0</v>
      </c>
      <c r="EY1058" s="36">
        <f t="shared" si="2547"/>
        <v>0</v>
      </c>
      <c r="EZ1058" s="36">
        <f t="shared" si="2548"/>
        <v>0</v>
      </c>
      <c r="FA1058" s="36">
        <f t="shared" si="2549"/>
        <v>0</v>
      </c>
      <c r="FB1058" s="36">
        <f t="shared" si="2550"/>
        <v>0</v>
      </c>
      <c r="FC1058" s="36">
        <f t="shared" si="2578"/>
        <v>0</v>
      </c>
      <c r="FD1058" s="36">
        <f t="shared" si="2551"/>
        <v>0</v>
      </c>
      <c r="FE1058" s="36">
        <f t="shared" si="2552"/>
        <v>0</v>
      </c>
      <c r="FF1058" s="36">
        <f t="shared" si="2579"/>
        <v>0</v>
      </c>
      <c r="FG1058" s="36">
        <f t="shared" si="2553"/>
        <v>0</v>
      </c>
      <c r="FH1058" s="36">
        <f t="shared" si="2554"/>
        <v>0</v>
      </c>
      <c r="FI1058" s="36">
        <f t="shared" si="2555"/>
        <v>0</v>
      </c>
      <c r="FJ1058" s="36">
        <f t="shared" ca="1" si="2556"/>
        <v>0</v>
      </c>
      <c r="FK1058" s="36">
        <f t="shared" si="2557"/>
        <v>0</v>
      </c>
      <c r="FL1058" s="36">
        <f t="shared" si="2558"/>
        <v>0</v>
      </c>
      <c r="FM1058" s="36">
        <f t="shared" ca="1" si="2559"/>
        <v>0</v>
      </c>
      <c r="FN1058" s="36">
        <f t="shared" ca="1" si="2581"/>
        <v>0</v>
      </c>
    </row>
    <row r="1059" spans="2:170" x14ac:dyDescent="0.25">
      <c r="B1059" s="2">
        <v>1051</v>
      </c>
      <c r="C1059" s="2">
        <f t="shared" si="2435"/>
        <v>88</v>
      </c>
      <c r="D1059" s="2">
        <f t="shared" si="2584"/>
        <v>1075</v>
      </c>
      <c r="E1059" s="2">
        <f t="shared" si="2582"/>
        <v>90</v>
      </c>
      <c r="F1059" s="189">
        <f t="shared" si="2586"/>
        <v>77706</v>
      </c>
      <c r="G1059" s="2">
        <f t="shared" si="2585"/>
        <v>9</v>
      </c>
      <c r="H1059" s="187">
        <f t="shared" si="2436"/>
        <v>122.16666666666666</v>
      </c>
      <c r="I1059" s="186">
        <f t="shared" si="2583"/>
        <v>122</v>
      </c>
      <c r="J1059" s="2">
        <f t="shared" si="2437"/>
        <v>0</v>
      </c>
      <c r="K1059" s="2">
        <f t="shared" si="2438"/>
        <v>0</v>
      </c>
      <c r="L1059">
        <f t="shared" si="2439"/>
        <v>2</v>
      </c>
      <c r="M1059" s="190">
        <f t="shared" si="2560"/>
        <v>0</v>
      </c>
      <c r="N1059">
        <f t="shared" si="2440"/>
        <v>1</v>
      </c>
      <c r="O1059">
        <f t="shared" si="2441"/>
        <v>100</v>
      </c>
      <c r="P1059" s="58">
        <f t="shared" si="2442"/>
        <v>0</v>
      </c>
      <c r="Q1059" s="106">
        <f t="shared" si="2443"/>
        <v>0</v>
      </c>
      <c r="R1059" s="59">
        <f t="shared" si="2444"/>
        <v>0</v>
      </c>
      <c r="S1059" s="32">
        <f t="shared" si="2561"/>
        <v>0</v>
      </c>
      <c r="T1059">
        <f t="shared" si="2445"/>
        <v>1</v>
      </c>
      <c r="U1059" s="32">
        <f t="shared" si="2562"/>
        <v>0</v>
      </c>
      <c r="V1059">
        <f t="shared" si="2446"/>
        <v>1</v>
      </c>
      <c r="W1059">
        <f t="shared" si="2447"/>
        <v>100</v>
      </c>
      <c r="X1059" s="58">
        <f t="shared" si="2448"/>
        <v>0</v>
      </c>
      <c r="Y1059" s="58">
        <f t="shared" si="2449"/>
        <v>0</v>
      </c>
      <c r="Z1059" s="32">
        <f t="shared" si="2450"/>
        <v>0</v>
      </c>
      <c r="AA1059" s="32">
        <f t="shared" si="2451"/>
        <v>0</v>
      </c>
      <c r="AB1059" s="59">
        <f t="shared" si="2452"/>
        <v>0</v>
      </c>
      <c r="AC1059" s="59">
        <f t="shared" si="2453"/>
        <v>0</v>
      </c>
      <c r="AD1059">
        <f t="shared" si="2454"/>
        <v>1</v>
      </c>
      <c r="AE1059" s="59">
        <f t="shared" si="2455"/>
        <v>0</v>
      </c>
      <c r="AF1059" s="59">
        <f t="shared" si="2456"/>
        <v>0</v>
      </c>
      <c r="AG1059" s="59">
        <f t="shared" si="2457"/>
        <v>0</v>
      </c>
      <c r="AH1059">
        <f t="shared" si="2458"/>
        <v>1</v>
      </c>
      <c r="AI1059" s="59">
        <f t="shared" si="2459"/>
        <v>0</v>
      </c>
      <c r="AJ1059" s="59">
        <f t="shared" si="2460"/>
        <v>0</v>
      </c>
      <c r="AK1059" s="59">
        <f t="shared" si="2461"/>
        <v>0</v>
      </c>
      <c r="AL1059" s="59">
        <f t="shared" si="2462"/>
        <v>0</v>
      </c>
      <c r="AM1059" s="12">
        <f t="shared" si="2563"/>
        <v>0</v>
      </c>
      <c r="AN1059" s="12">
        <f t="shared" si="2564"/>
        <v>0</v>
      </c>
      <c r="AO1059" s="66">
        <f t="shared" si="2463"/>
        <v>0</v>
      </c>
      <c r="AP1059" s="66">
        <f t="shared" si="2464"/>
        <v>0</v>
      </c>
      <c r="AQ1059" s="59">
        <f t="shared" si="2465"/>
        <v>0</v>
      </c>
      <c r="AR1059" s="59">
        <f t="shared" si="2466"/>
        <v>0</v>
      </c>
      <c r="AS1059" s="59">
        <f t="shared" si="2467"/>
        <v>0</v>
      </c>
      <c r="AT1059" s="12">
        <f t="shared" si="2468"/>
        <v>0</v>
      </c>
      <c r="AU1059" s="59">
        <f t="shared" si="2565"/>
        <v>0</v>
      </c>
      <c r="AV1059" s="59">
        <f t="shared" si="2566"/>
        <v>0</v>
      </c>
      <c r="AW1059" s="70" t="e">
        <f t="shared" si="2469"/>
        <v>#N/A</v>
      </c>
      <c r="AX1059" s="20">
        <f t="shared" si="2470"/>
        <v>200000</v>
      </c>
      <c r="AY1059" s="20">
        <f t="shared" si="2471"/>
        <v>0</v>
      </c>
      <c r="AZ1059" s="20">
        <f t="shared" si="2472"/>
        <v>0</v>
      </c>
      <c r="BA1059" s="20">
        <f t="shared" si="2473"/>
        <v>0</v>
      </c>
      <c r="BB1059" s="36">
        <f t="shared" si="2474"/>
        <v>0</v>
      </c>
      <c r="BC1059" s="36">
        <f t="shared" si="2475"/>
        <v>0</v>
      </c>
      <c r="BD1059" s="80">
        <f t="shared" si="2476"/>
        <v>0</v>
      </c>
      <c r="BE1059" s="36">
        <f t="shared" si="2477"/>
        <v>0</v>
      </c>
      <c r="BF1059" s="36">
        <f t="shared" si="2478"/>
        <v>0</v>
      </c>
      <c r="BG1059" s="36">
        <f t="shared" si="2479"/>
        <v>0</v>
      </c>
      <c r="BH1059" s="36">
        <f t="shared" si="2480"/>
        <v>0</v>
      </c>
      <c r="BI1059" s="36">
        <f t="shared" si="2481"/>
        <v>0</v>
      </c>
      <c r="BJ1059" s="36">
        <f t="shared" si="2482"/>
        <v>0</v>
      </c>
      <c r="BK1059" s="36">
        <f t="shared" si="2483"/>
        <v>0</v>
      </c>
      <c r="BL1059" s="68">
        <f>IF(OR(AT1059=0,E1059&gt;ProjTerm),0,VLOOKUP(D1059,'Life Events'!$AE$5:$AI$1206,5,FALSE))</f>
        <v>0</v>
      </c>
      <c r="BM1059" s="93">
        <f t="shared" si="2484"/>
        <v>0</v>
      </c>
      <c r="BN1059" s="93">
        <f t="shared" si="2485"/>
        <v>0</v>
      </c>
      <c r="BO1059" s="36">
        <f t="shared" si="2486"/>
        <v>0</v>
      </c>
      <c r="BP1059" s="36">
        <f t="shared" si="2487"/>
        <v>0</v>
      </c>
      <c r="BQ1059" s="36">
        <f t="shared" si="2488"/>
        <v>0</v>
      </c>
      <c r="BR1059" s="36">
        <f t="shared" si="2489"/>
        <v>154.78110000000001</v>
      </c>
      <c r="BS1059" s="36">
        <f t="shared" si="2490"/>
        <v>0</v>
      </c>
      <c r="BT1059" s="36">
        <f t="shared" si="2491"/>
        <v>0</v>
      </c>
      <c r="BU1059" s="70" cm="1">
        <f t="array" ref="BU1059">IF(AND(ActInt=1,$J1059=0),INDEX(Tbl_FwdNom,$B1059-IVP,MATCH(ValnDt,Tbl_FwdNom_Cols)),INDEX(Tbl_FwdNom,$B1059,MATCH(StartDt,Tbl_FwdNom_Cols)))</f>
        <v>8.1254418810000004</v>
      </c>
      <c r="BV1059" s="70" cm="1">
        <f t="array" ref="BV1059">INDEX(Tbl_FwdReal,$B1059,MATCH(StartDt,Tbl_FwdReal_Cols))</f>
        <v>2.502665178</v>
      </c>
      <c r="BW1059" s="70" cm="1">
        <f t="array" ref="BW1059">IF(RunType&lt;&gt;"OPN",INDEX(Tbl_FwdReal,$B1059,MATCH(ValnDt,Tbl_FwdReal_Cols)),IF(AND($J1059=0,ActInt=1),INDEX(Tbl_FwdReal,$B1059-IVP,MATCH(ValnDt,Tbl_FwdReal_Cols)),-999))*$K1059</f>
        <v>0</v>
      </c>
      <c r="BX1059" s="70">
        <f t="shared" si="2492"/>
        <v>0</v>
      </c>
      <c r="BY1059" s="70">
        <f t="shared" si="2567"/>
        <v>8.1254418809999951E-2</v>
      </c>
      <c r="BZ1059" s="64">
        <f t="shared" si="2580"/>
        <v>6.5313926243286691E-3</v>
      </c>
      <c r="CA1059" s="70" cm="1">
        <f t="array" ref="CA1059">IF($J1059=1,CA1058*(1+INDEX(Tbl_CPI,$B1059,MATCH(IF(RunType="OPN",StartDt,ValnDt),Tbl_CPI_Cols))),0)</f>
        <v>0</v>
      </c>
      <c r="CB1059" s="70">
        <f t="shared" si="2568"/>
        <v>284.72100060823556</v>
      </c>
      <c r="CC1059" s="70">
        <f t="shared" si="2569"/>
        <v>272.01130985940796</v>
      </c>
      <c r="CD1059" s="36">
        <f t="shared" si="2493"/>
        <v>1377.9639605294508</v>
      </c>
      <c r="CE1059" s="36">
        <f t="shared" si="2494"/>
        <v>0</v>
      </c>
      <c r="CF1059" s="36">
        <f t="shared" si="2495"/>
        <v>0</v>
      </c>
      <c r="CG1059" s="36">
        <f t="shared" si="2496"/>
        <v>0</v>
      </c>
      <c r="CH1059" s="36">
        <f t="shared" si="2497"/>
        <v>0</v>
      </c>
      <c r="CI1059" s="36">
        <f t="shared" si="2498"/>
        <v>0</v>
      </c>
      <c r="CJ1059" s="36">
        <f t="shared" si="2499"/>
        <v>0</v>
      </c>
      <c r="CK1059" s="36">
        <f t="shared" si="2500"/>
        <v>0</v>
      </c>
      <c r="CL1059" s="36">
        <f t="shared" si="2501"/>
        <v>0</v>
      </c>
      <c r="CM1059" s="36">
        <f t="shared" si="2502"/>
        <v>0</v>
      </c>
      <c r="CN1059" s="36">
        <f t="shared" si="2503"/>
        <v>0</v>
      </c>
      <c r="CO1059" s="20">
        <f t="shared" si="2504"/>
        <v>120000</v>
      </c>
      <c r="CP1059" s="20">
        <f t="shared" si="2505"/>
        <v>2</v>
      </c>
      <c r="CQ1059" s="64" t="e">
        <f t="shared" si="2506"/>
        <v>#N/A</v>
      </c>
      <c r="CR1059" s="64" t="e">
        <f t="shared" si="2507"/>
        <v>#N/A</v>
      </c>
      <c r="CS1059" s="36" t="e">
        <f t="shared" si="2508"/>
        <v>#N/A</v>
      </c>
      <c r="CT1059" s="36">
        <f t="shared" si="2509"/>
        <v>0</v>
      </c>
      <c r="CU1059" s="36">
        <f t="shared" si="2510"/>
        <v>0</v>
      </c>
      <c r="CV1059" s="36">
        <f t="shared" si="2570"/>
        <v>0</v>
      </c>
      <c r="CW1059" s="36">
        <f t="shared" si="2511"/>
        <v>0</v>
      </c>
      <c r="CX1059" s="36">
        <f t="shared" si="2512"/>
        <v>0</v>
      </c>
      <c r="CY1059" s="36">
        <f t="shared" si="2513"/>
        <v>0</v>
      </c>
      <c r="CZ1059" s="36">
        <f t="shared" si="2571"/>
        <v>0</v>
      </c>
      <c r="DA1059" s="64">
        <f t="shared" si="2514"/>
        <v>6.5313926243286691E-3</v>
      </c>
      <c r="DB1059" s="70">
        <f t="shared" si="2572"/>
        <v>0.99351098965001039</v>
      </c>
      <c r="DC1059" s="70">
        <f>PRODUCT($DB$8:DB1059)</f>
        <v>1.086244633367447E-4</v>
      </c>
      <c r="DD1059" s="36">
        <f t="shared" si="2515"/>
        <v>0</v>
      </c>
      <c r="DE1059" s="36">
        <f t="shared" si="2516"/>
        <v>0</v>
      </c>
      <c r="DF1059" s="36">
        <f t="shared" si="2517"/>
        <v>0</v>
      </c>
      <c r="DG1059" s="36">
        <f t="shared" si="2518"/>
        <v>0</v>
      </c>
      <c r="DH1059" s="36">
        <f t="shared" si="2519"/>
        <v>0</v>
      </c>
      <c r="DI1059" s="36">
        <f t="shared" si="2520"/>
        <v>0</v>
      </c>
      <c r="DJ1059" s="36">
        <f t="shared" si="2521"/>
        <v>0</v>
      </c>
      <c r="DK1059" s="36">
        <f t="shared" si="2522"/>
        <v>0</v>
      </c>
      <c r="DL1059" s="36">
        <f t="shared" si="2523"/>
        <v>0</v>
      </c>
      <c r="DM1059" s="36">
        <f t="shared" si="2524"/>
        <v>0</v>
      </c>
      <c r="DN1059" s="36">
        <f t="shared" ca="1" si="2573"/>
        <v>4.6137290849905055E-12</v>
      </c>
      <c r="DO1059" s="64" cm="1">
        <f t="array" ref="DO1059">IFERROR(INDEX(Tbl_FwdNom,$B1059,MATCH(LIDt,Tbl_FwdNom_Cols,0)),0)</f>
        <v>7.4500942830000003</v>
      </c>
      <c r="DP1059" s="64">
        <f t="shared" ca="1" si="2574"/>
        <v>0</v>
      </c>
      <c r="DQ1059" s="64">
        <f t="shared" ca="1" si="2525"/>
        <v>0</v>
      </c>
      <c r="DR1059" s="70">
        <f t="shared" ca="1" si="2526"/>
        <v>1</v>
      </c>
      <c r="DS1059" s="70">
        <f ca="1">PRODUCT($DR$8:DR1059)</f>
        <v>5.1485728910319675E-4</v>
      </c>
      <c r="DT1059" s="36">
        <f t="shared" ca="1" si="2527"/>
        <v>0</v>
      </c>
      <c r="DU1059" s="36">
        <f t="shared" ca="1" si="2528"/>
        <v>0</v>
      </c>
      <c r="DV1059" s="36">
        <f t="shared" ca="1" si="2529"/>
        <v>0</v>
      </c>
      <c r="DW1059" s="36">
        <f t="shared" ca="1" si="2530"/>
        <v>0</v>
      </c>
      <c r="DX1059" s="36">
        <f t="shared" ca="1" si="2531"/>
        <v>0</v>
      </c>
      <c r="DY1059" s="36">
        <f t="shared" ca="1" si="2532"/>
        <v>0</v>
      </c>
      <c r="DZ1059" s="36">
        <f t="shared" ca="1" si="2533"/>
        <v>0</v>
      </c>
      <c r="EA1059" s="36">
        <f t="shared" ca="1" si="2534"/>
        <v>0</v>
      </c>
      <c r="EB1059" s="36">
        <f t="shared" ca="1" si="2535"/>
        <v>0</v>
      </c>
      <c r="EC1059" s="36">
        <f t="shared" ca="1" si="2536"/>
        <v>0</v>
      </c>
      <c r="ED1059" s="36">
        <f t="shared" ca="1" si="2537"/>
        <v>0</v>
      </c>
      <c r="EE1059" s="36">
        <f t="shared" ca="1" si="2575"/>
        <v>0</v>
      </c>
      <c r="EF1059" s="36">
        <f t="shared" ca="1" si="2538"/>
        <v>0</v>
      </c>
      <c r="EG1059" s="64"/>
      <c r="EH1059" s="64"/>
      <c r="EI1059" s="64"/>
      <c r="EJ1059" s="70"/>
      <c r="EK1059" s="70"/>
      <c r="EL1059" s="70"/>
      <c r="EM1059" s="70"/>
      <c r="EN1059" s="70"/>
      <c r="EO1059" s="36">
        <f t="shared" si="2539"/>
        <v>0</v>
      </c>
      <c r="EP1059" s="36">
        <f t="shared" si="2540"/>
        <v>0</v>
      </c>
      <c r="EQ1059" s="36">
        <f t="shared" si="2541"/>
        <v>0</v>
      </c>
      <c r="ER1059" s="36">
        <f t="shared" si="2542"/>
        <v>0</v>
      </c>
      <c r="ES1059" s="36">
        <f t="shared" si="2543"/>
        <v>0</v>
      </c>
      <c r="ET1059" s="36">
        <f t="shared" si="2544"/>
        <v>0</v>
      </c>
      <c r="EU1059" s="36">
        <f t="shared" si="2576"/>
        <v>0</v>
      </c>
      <c r="EV1059" s="36">
        <f t="shared" si="2545"/>
        <v>0</v>
      </c>
      <c r="EW1059" s="36">
        <f t="shared" si="2546"/>
        <v>0</v>
      </c>
      <c r="EX1059" s="36">
        <f t="shared" si="2577"/>
        <v>0</v>
      </c>
      <c r="EY1059" s="36">
        <f t="shared" si="2547"/>
        <v>0</v>
      </c>
      <c r="EZ1059" s="36">
        <f t="shared" si="2548"/>
        <v>0</v>
      </c>
      <c r="FA1059" s="36">
        <f t="shared" si="2549"/>
        <v>0</v>
      </c>
      <c r="FB1059" s="36">
        <f t="shared" si="2550"/>
        <v>0</v>
      </c>
      <c r="FC1059" s="36">
        <f t="shared" si="2578"/>
        <v>0</v>
      </c>
      <c r="FD1059" s="36">
        <f t="shared" si="2551"/>
        <v>0</v>
      </c>
      <c r="FE1059" s="36">
        <f t="shared" si="2552"/>
        <v>0</v>
      </c>
      <c r="FF1059" s="36">
        <f t="shared" si="2579"/>
        <v>0</v>
      </c>
      <c r="FG1059" s="36">
        <f t="shared" si="2553"/>
        <v>0</v>
      </c>
      <c r="FH1059" s="36">
        <f t="shared" si="2554"/>
        <v>0</v>
      </c>
      <c r="FI1059" s="36">
        <f t="shared" si="2555"/>
        <v>0</v>
      </c>
      <c r="FJ1059" s="36">
        <f t="shared" ca="1" si="2556"/>
        <v>0</v>
      </c>
      <c r="FK1059" s="36">
        <f t="shared" si="2557"/>
        <v>0</v>
      </c>
      <c r="FL1059" s="36">
        <f t="shared" si="2558"/>
        <v>0</v>
      </c>
      <c r="FM1059" s="36">
        <f t="shared" ca="1" si="2559"/>
        <v>0</v>
      </c>
      <c r="FN1059" s="36">
        <f t="shared" ca="1" si="2581"/>
        <v>0</v>
      </c>
    </row>
    <row r="1060" spans="2:170" x14ac:dyDescent="0.25">
      <c r="B1060" s="2">
        <v>1052</v>
      </c>
      <c r="C1060" s="2">
        <f t="shared" si="2435"/>
        <v>88</v>
      </c>
      <c r="D1060" s="2">
        <f t="shared" si="2584"/>
        <v>1076</v>
      </c>
      <c r="E1060" s="2">
        <f t="shared" si="2582"/>
        <v>90</v>
      </c>
      <c r="F1060" s="189">
        <f t="shared" si="2586"/>
        <v>77737</v>
      </c>
      <c r="G1060" s="2">
        <f t="shared" si="2585"/>
        <v>10</v>
      </c>
      <c r="H1060" s="187">
        <f t="shared" si="2436"/>
        <v>122.25</v>
      </c>
      <c r="I1060" s="186">
        <f t="shared" si="2583"/>
        <v>122</v>
      </c>
      <c r="J1060" s="2">
        <f t="shared" si="2437"/>
        <v>0</v>
      </c>
      <c r="K1060" s="2">
        <f t="shared" si="2438"/>
        <v>0</v>
      </c>
      <c r="L1060">
        <f t="shared" si="2439"/>
        <v>2</v>
      </c>
      <c r="M1060" s="190">
        <f t="shared" si="2560"/>
        <v>0</v>
      </c>
      <c r="N1060">
        <f t="shared" si="2440"/>
        <v>1</v>
      </c>
      <c r="O1060">
        <f t="shared" si="2441"/>
        <v>100</v>
      </c>
      <c r="P1060" s="58">
        <f t="shared" si="2442"/>
        <v>0</v>
      </c>
      <c r="Q1060" s="106">
        <f t="shared" si="2443"/>
        <v>0</v>
      </c>
      <c r="R1060" s="59">
        <f t="shared" si="2444"/>
        <v>0</v>
      </c>
      <c r="S1060" s="32">
        <f t="shared" si="2561"/>
        <v>0</v>
      </c>
      <c r="T1060">
        <f t="shared" si="2445"/>
        <v>1</v>
      </c>
      <c r="U1060" s="32">
        <f t="shared" si="2562"/>
        <v>0</v>
      </c>
      <c r="V1060">
        <f t="shared" si="2446"/>
        <v>1</v>
      </c>
      <c r="W1060">
        <f t="shared" si="2447"/>
        <v>100</v>
      </c>
      <c r="X1060" s="58">
        <f t="shared" si="2448"/>
        <v>0</v>
      </c>
      <c r="Y1060" s="58">
        <f t="shared" si="2449"/>
        <v>0</v>
      </c>
      <c r="Z1060" s="32">
        <f t="shared" si="2450"/>
        <v>0</v>
      </c>
      <c r="AA1060" s="32">
        <f t="shared" si="2451"/>
        <v>0</v>
      </c>
      <c r="AB1060" s="59">
        <f t="shared" si="2452"/>
        <v>0</v>
      </c>
      <c r="AC1060" s="59">
        <f t="shared" si="2453"/>
        <v>0</v>
      </c>
      <c r="AD1060">
        <f t="shared" si="2454"/>
        <v>1</v>
      </c>
      <c r="AE1060" s="59">
        <f t="shared" si="2455"/>
        <v>0</v>
      </c>
      <c r="AF1060" s="59">
        <f t="shared" si="2456"/>
        <v>0</v>
      </c>
      <c r="AG1060" s="59">
        <f t="shared" si="2457"/>
        <v>0</v>
      </c>
      <c r="AH1060">
        <f t="shared" si="2458"/>
        <v>1</v>
      </c>
      <c r="AI1060" s="59">
        <f t="shared" si="2459"/>
        <v>0</v>
      </c>
      <c r="AJ1060" s="59">
        <f t="shared" si="2460"/>
        <v>0</v>
      </c>
      <c r="AK1060" s="59">
        <f t="shared" si="2461"/>
        <v>0</v>
      </c>
      <c r="AL1060" s="59">
        <f t="shared" si="2462"/>
        <v>0</v>
      </c>
      <c r="AM1060" s="12">
        <f t="shared" si="2563"/>
        <v>0</v>
      </c>
      <c r="AN1060" s="12">
        <f t="shared" si="2564"/>
        <v>0</v>
      </c>
      <c r="AO1060" s="66">
        <f t="shared" si="2463"/>
        <v>0</v>
      </c>
      <c r="AP1060" s="66">
        <f t="shared" si="2464"/>
        <v>0</v>
      </c>
      <c r="AQ1060" s="59">
        <f t="shared" si="2465"/>
        <v>0</v>
      </c>
      <c r="AR1060" s="59">
        <f t="shared" si="2466"/>
        <v>0</v>
      </c>
      <c r="AS1060" s="59">
        <f t="shared" si="2467"/>
        <v>0</v>
      </c>
      <c r="AT1060" s="12">
        <f t="shared" si="2468"/>
        <v>0</v>
      </c>
      <c r="AU1060" s="59">
        <f t="shared" si="2565"/>
        <v>0</v>
      </c>
      <c r="AV1060" s="59">
        <f t="shared" si="2566"/>
        <v>0</v>
      </c>
      <c r="AW1060" s="70" t="e">
        <f t="shared" si="2469"/>
        <v>#N/A</v>
      </c>
      <c r="AX1060" s="20">
        <f t="shared" si="2470"/>
        <v>200000</v>
      </c>
      <c r="AY1060" s="20">
        <f t="shared" si="2471"/>
        <v>0</v>
      </c>
      <c r="AZ1060" s="20">
        <f t="shared" si="2472"/>
        <v>0</v>
      </c>
      <c r="BA1060" s="20">
        <f t="shared" si="2473"/>
        <v>0</v>
      </c>
      <c r="BB1060" s="36">
        <f t="shared" si="2474"/>
        <v>0</v>
      </c>
      <c r="BC1060" s="36">
        <f t="shared" si="2475"/>
        <v>0</v>
      </c>
      <c r="BD1060" s="80">
        <f t="shared" si="2476"/>
        <v>0</v>
      </c>
      <c r="BE1060" s="36">
        <f t="shared" si="2477"/>
        <v>0</v>
      </c>
      <c r="BF1060" s="36">
        <f t="shared" si="2478"/>
        <v>0</v>
      </c>
      <c r="BG1060" s="36">
        <f t="shared" si="2479"/>
        <v>0</v>
      </c>
      <c r="BH1060" s="36">
        <f t="shared" si="2480"/>
        <v>0</v>
      </c>
      <c r="BI1060" s="36">
        <f t="shared" si="2481"/>
        <v>0</v>
      </c>
      <c r="BJ1060" s="36">
        <f t="shared" si="2482"/>
        <v>0</v>
      </c>
      <c r="BK1060" s="36">
        <f t="shared" si="2483"/>
        <v>0</v>
      </c>
      <c r="BL1060" s="68">
        <f>IF(OR(AT1060=0,E1060&gt;ProjTerm),0,VLOOKUP(D1060,'Life Events'!$AE$5:$AI$1206,5,FALSE))</f>
        <v>0</v>
      </c>
      <c r="BM1060" s="93">
        <f t="shared" si="2484"/>
        <v>0</v>
      </c>
      <c r="BN1060" s="93">
        <f t="shared" si="2485"/>
        <v>0</v>
      </c>
      <c r="BO1060" s="36">
        <f t="shared" si="2486"/>
        <v>0</v>
      </c>
      <c r="BP1060" s="36">
        <f t="shared" si="2487"/>
        <v>0</v>
      </c>
      <c r="BQ1060" s="36">
        <f t="shared" si="2488"/>
        <v>0</v>
      </c>
      <c r="BR1060" s="36">
        <f t="shared" si="2489"/>
        <v>154.78110000000001</v>
      </c>
      <c r="BS1060" s="36">
        <f t="shared" si="2490"/>
        <v>0</v>
      </c>
      <c r="BT1060" s="36">
        <f t="shared" si="2491"/>
        <v>0</v>
      </c>
      <c r="BU1060" s="70" cm="1">
        <f t="array" ref="BU1060">IF(AND(ActInt=1,$J1060=0),INDEX(Tbl_FwdNom,$B1060-IVP,MATCH(ValnDt,Tbl_FwdNom_Cols)),INDEX(Tbl_FwdNom,$B1060,MATCH(StartDt,Tbl_FwdNom_Cols)))</f>
        <v>8.1195710610000003</v>
      </c>
      <c r="BV1060" s="70" cm="1">
        <f t="array" ref="BV1060">INDEX(Tbl_FwdReal,$B1060,MATCH(StartDt,Tbl_FwdReal_Cols))</f>
        <v>2.4993138400000001</v>
      </c>
      <c r="BW1060" s="70" cm="1">
        <f t="array" ref="BW1060">IF(RunType&lt;&gt;"OPN",INDEX(Tbl_FwdReal,$B1060,MATCH(ValnDt,Tbl_FwdReal_Cols)),IF(AND($J1060=0,ActInt=1),INDEX(Tbl_FwdReal,$B1060-IVP,MATCH(ValnDt,Tbl_FwdReal_Cols)),-999))*$K1060</f>
        <v>0</v>
      </c>
      <c r="BX1060" s="70">
        <f t="shared" si="2492"/>
        <v>0</v>
      </c>
      <c r="BY1060" s="70">
        <f t="shared" si="2567"/>
        <v>8.1195710610000082E-2</v>
      </c>
      <c r="BZ1060" s="64">
        <f t="shared" si="2580"/>
        <v>6.5268382601357811E-3</v>
      </c>
      <c r="CA1060" s="70" cm="1">
        <f t="array" ref="CA1060">IF($J1060=1,CA1059*(1+INDEX(Tbl_CPI,$B1060,MATCH(IF(RunType="OPN",StartDt,ValnDt),Tbl_CPI_Cols))),0)</f>
        <v>0</v>
      </c>
      <c r="CB1060" s="70">
        <f t="shared" si="2568"/>
        <v>286.57932852846955</v>
      </c>
      <c r="CC1060" s="70">
        <f t="shared" si="2569"/>
        <v>272.01130985940796</v>
      </c>
      <c r="CD1060" s="36">
        <f t="shared" si="2493"/>
        <v>1377.9639605294508</v>
      </c>
      <c r="CE1060" s="36">
        <f t="shared" si="2494"/>
        <v>0</v>
      </c>
      <c r="CF1060" s="36">
        <f t="shared" si="2495"/>
        <v>0</v>
      </c>
      <c r="CG1060" s="36">
        <f t="shared" si="2496"/>
        <v>0</v>
      </c>
      <c r="CH1060" s="36">
        <f t="shared" si="2497"/>
        <v>0</v>
      </c>
      <c r="CI1060" s="36">
        <f t="shared" si="2498"/>
        <v>0</v>
      </c>
      <c r="CJ1060" s="36">
        <f t="shared" si="2499"/>
        <v>0</v>
      </c>
      <c r="CK1060" s="36">
        <f t="shared" si="2500"/>
        <v>0</v>
      </c>
      <c r="CL1060" s="36">
        <f t="shared" si="2501"/>
        <v>0</v>
      </c>
      <c r="CM1060" s="36">
        <f t="shared" si="2502"/>
        <v>0</v>
      </c>
      <c r="CN1060" s="36">
        <f t="shared" si="2503"/>
        <v>0</v>
      </c>
      <c r="CO1060" s="20">
        <f t="shared" si="2504"/>
        <v>120000</v>
      </c>
      <c r="CP1060" s="20">
        <f t="shared" si="2505"/>
        <v>2</v>
      </c>
      <c r="CQ1060" s="64" t="e">
        <f t="shared" si="2506"/>
        <v>#N/A</v>
      </c>
      <c r="CR1060" s="64" t="e">
        <f t="shared" si="2507"/>
        <v>#N/A</v>
      </c>
      <c r="CS1060" s="36" t="e">
        <f t="shared" si="2508"/>
        <v>#N/A</v>
      </c>
      <c r="CT1060" s="36">
        <f t="shared" si="2509"/>
        <v>0</v>
      </c>
      <c r="CU1060" s="36">
        <f t="shared" si="2510"/>
        <v>0</v>
      </c>
      <c r="CV1060" s="36">
        <f t="shared" si="2570"/>
        <v>0</v>
      </c>
      <c r="CW1060" s="36">
        <f t="shared" si="2511"/>
        <v>0</v>
      </c>
      <c r="CX1060" s="36">
        <f t="shared" si="2512"/>
        <v>0</v>
      </c>
      <c r="CY1060" s="36">
        <f t="shared" si="2513"/>
        <v>0</v>
      </c>
      <c r="CZ1060" s="36">
        <f t="shared" si="2571"/>
        <v>0</v>
      </c>
      <c r="DA1060" s="64">
        <f t="shared" si="2514"/>
        <v>6.5268382601357811E-3</v>
      </c>
      <c r="DB1060" s="70">
        <f t="shared" si="2572"/>
        <v>0.99351548511968346</v>
      </c>
      <c r="DC1060" s="70">
        <f>PRODUCT($DB$8:DB1060)</f>
        <v>1.0792008638787118E-4</v>
      </c>
      <c r="DD1060" s="36">
        <f t="shared" si="2515"/>
        <v>0</v>
      </c>
      <c r="DE1060" s="36">
        <f t="shared" si="2516"/>
        <v>0</v>
      </c>
      <c r="DF1060" s="36">
        <f t="shared" si="2517"/>
        <v>0</v>
      </c>
      <c r="DG1060" s="36">
        <f t="shared" si="2518"/>
        <v>0</v>
      </c>
      <c r="DH1060" s="36">
        <f t="shared" si="2519"/>
        <v>0</v>
      </c>
      <c r="DI1060" s="36">
        <f t="shared" si="2520"/>
        <v>0</v>
      </c>
      <c r="DJ1060" s="36">
        <f t="shared" si="2521"/>
        <v>0</v>
      </c>
      <c r="DK1060" s="36">
        <f t="shared" si="2522"/>
        <v>0</v>
      </c>
      <c r="DL1060" s="36">
        <f t="shared" si="2523"/>
        <v>0</v>
      </c>
      <c r="DM1060" s="36">
        <f t="shared" si="2524"/>
        <v>0</v>
      </c>
      <c r="DN1060" s="36">
        <f t="shared" ca="1" si="2573"/>
        <v>4.6137290849905055E-12</v>
      </c>
      <c r="DO1060" s="64" cm="1">
        <f t="array" ref="DO1060">IFERROR(INDEX(Tbl_FwdNom,$B1060,MATCH(LIDt,Tbl_FwdNom_Cols,0)),0)</f>
        <v>7.4483934119999997</v>
      </c>
      <c r="DP1060" s="64">
        <f t="shared" ca="1" si="2574"/>
        <v>0</v>
      </c>
      <c r="DQ1060" s="64">
        <f t="shared" ca="1" si="2525"/>
        <v>0</v>
      </c>
      <c r="DR1060" s="70">
        <f t="shared" ca="1" si="2526"/>
        <v>1</v>
      </c>
      <c r="DS1060" s="70">
        <f ca="1">PRODUCT($DR$8:DR1060)</f>
        <v>5.1485728910319675E-4</v>
      </c>
      <c r="DT1060" s="36">
        <f t="shared" ca="1" si="2527"/>
        <v>0</v>
      </c>
      <c r="DU1060" s="36">
        <f t="shared" ca="1" si="2528"/>
        <v>0</v>
      </c>
      <c r="DV1060" s="36">
        <f t="shared" ca="1" si="2529"/>
        <v>0</v>
      </c>
      <c r="DW1060" s="36">
        <f t="shared" ca="1" si="2530"/>
        <v>0</v>
      </c>
      <c r="DX1060" s="36">
        <f t="shared" ca="1" si="2531"/>
        <v>0</v>
      </c>
      <c r="DY1060" s="36">
        <f t="shared" ca="1" si="2532"/>
        <v>0</v>
      </c>
      <c r="DZ1060" s="36">
        <f t="shared" ca="1" si="2533"/>
        <v>0</v>
      </c>
      <c r="EA1060" s="36">
        <f t="shared" ca="1" si="2534"/>
        <v>0</v>
      </c>
      <c r="EB1060" s="36">
        <f t="shared" ca="1" si="2535"/>
        <v>0</v>
      </c>
      <c r="EC1060" s="36">
        <f t="shared" ca="1" si="2536"/>
        <v>0</v>
      </c>
      <c r="ED1060" s="36">
        <f t="shared" ca="1" si="2537"/>
        <v>0</v>
      </c>
      <c r="EE1060" s="36">
        <f t="shared" ca="1" si="2575"/>
        <v>0</v>
      </c>
      <c r="EF1060" s="36">
        <f t="shared" ca="1" si="2538"/>
        <v>0</v>
      </c>
      <c r="EG1060" s="64"/>
      <c r="EH1060" s="64"/>
      <c r="EI1060" s="64"/>
      <c r="EJ1060" s="70"/>
      <c r="EK1060" s="70"/>
      <c r="EL1060" s="70"/>
      <c r="EM1060" s="70"/>
      <c r="EN1060" s="70"/>
      <c r="EO1060" s="36">
        <f t="shared" si="2539"/>
        <v>0</v>
      </c>
      <c r="EP1060" s="36">
        <f t="shared" si="2540"/>
        <v>0</v>
      </c>
      <c r="EQ1060" s="36">
        <f t="shared" si="2541"/>
        <v>0</v>
      </c>
      <c r="ER1060" s="36">
        <f t="shared" si="2542"/>
        <v>0</v>
      </c>
      <c r="ES1060" s="36">
        <f t="shared" si="2543"/>
        <v>0</v>
      </c>
      <c r="ET1060" s="36">
        <f t="shared" si="2544"/>
        <v>0</v>
      </c>
      <c r="EU1060" s="36">
        <f t="shared" si="2576"/>
        <v>0</v>
      </c>
      <c r="EV1060" s="36">
        <f t="shared" si="2545"/>
        <v>0</v>
      </c>
      <c r="EW1060" s="36">
        <f t="shared" si="2546"/>
        <v>0</v>
      </c>
      <c r="EX1060" s="36">
        <f t="shared" si="2577"/>
        <v>0</v>
      </c>
      <c r="EY1060" s="36">
        <f t="shared" si="2547"/>
        <v>0</v>
      </c>
      <c r="EZ1060" s="36">
        <f t="shared" si="2548"/>
        <v>0</v>
      </c>
      <c r="FA1060" s="36">
        <f t="shared" si="2549"/>
        <v>0</v>
      </c>
      <c r="FB1060" s="36">
        <f t="shared" si="2550"/>
        <v>0</v>
      </c>
      <c r="FC1060" s="36">
        <f t="shared" si="2578"/>
        <v>0</v>
      </c>
      <c r="FD1060" s="36">
        <f t="shared" si="2551"/>
        <v>0</v>
      </c>
      <c r="FE1060" s="36">
        <f t="shared" si="2552"/>
        <v>0</v>
      </c>
      <c r="FF1060" s="36">
        <f t="shared" si="2579"/>
        <v>0</v>
      </c>
      <c r="FG1060" s="36">
        <f t="shared" si="2553"/>
        <v>0</v>
      </c>
      <c r="FH1060" s="36">
        <f t="shared" si="2554"/>
        <v>0</v>
      </c>
      <c r="FI1060" s="36">
        <f t="shared" si="2555"/>
        <v>0</v>
      </c>
      <c r="FJ1060" s="36">
        <f t="shared" ca="1" si="2556"/>
        <v>0</v>
      </c>
      <c r="FK1060" s="36">
        <f t="shared" si="2557"/>
        <v>0</v>
      </c>
      <c r="FL1060" s="36">
        <f t="shared" si="2558"/>
        <v>0</v>
      </c>
      <c r="FM1060" s="36">
        <f t="shared" ca="1" si="2559"/>
        <v>0</v>
      </c>
      <c r="FN1060" s="36">
        <f t="shared" ca="1" si="2581"/>
        <v>0</v>
      </c>
    </row>
    <row r="1061" spans="2:170" x14ac:dyDescent="0.25">
      <c r="B1061" s="2">
        <v>1053</v>
      </c>
      <c r="C1061" s="2">
        <f t="shared" si="2435"/>
        <v>88</v>
      </c>
      <c r="D1061" s="2">
        <f t="shared" si="2584"/>
        <v>1077</v>
      </c>
      <c r="E1061" s="2">
        <f t="shared" si="2582"/>
        <v>90</v>
      </c>
      <c r="F1061" s="189">
        <f t="shared" si="2586"/>
        <v>77767</v>
      </c>
      <c r="G1061" s="2">
        <f t="shared" si="2585"/>
        <v>11</v>
      </c>
      <c r="H1061" s="187">
        <f t="shared" si="2436"/>
        <v>122.33333333333334</v>
      </c>
      <c r="I1061" s="186">
        <f t="shared" si="2583"/>
        <v>122</v>
      </c>
      <c r="J1061" s="2">
        <f t="shared" si="2437"/>
        <v>0</v>
      </c>
      <c r="K1061" s="2">
        <f t="shared" si="2438"/>
        <v>0</v>
      </c>
      <c r="L1061">
        <f t="shared" si="2439"/>
        <v>2</v>
      </c>
      <c r="M1061" s="190">
        <f t="shared" si="2560"/>
        <v>0</v>
      </c>
      <c r="N1061">
        <f t="shared" si="2440"/>
        <v>1</v>
      </c>
      <c r="O1061">
        <f t="shared" si="2441"/>
        <v>100</v>
      </c>
      <c r="P1061" s="58">
        <f t="shared" si="2442"/>
        <v>0</v>
      </c>
      <c r="Q1061" s="106">
        <f t="shared" si="2443"/>
        <v>0</v>
      </c>
      <c r="R1061" s="59">
        <f t="shared" si="2444"/>
        <v>0</v>
      </c>
      <c r="S1061" s="32">
        <f t="shared" si="2561"/>
        <v>0</v>
      </c>
      <c r="T1061">
        <f t="shared" si="2445"/>
        <v>1</v>
      </c>
      <c r="U1061" s="32">
        <f t="shared" si="2562"/>
        <v>0</v>
      </c>
      <c r="V1061">
        <f t="shared" si="2446"/>
        <v>1</v>
      </c>
      <c r="W1061">
        <f t="shared" si="2447"/>
        <v>100</v>
      </c>
      <c r="X1061" s="58">
        <f t="shared" si="2448"/>
        <v>0</v>
      </c>
      <c r="Y1061" s="58">
        <f t="shared" si="2449"/>
        <v>0</v>
      </c>
      <c r="Z1061" s="32">
        <f t="shared" si="2450"/>
        <v>0</v>
      </c>
      <c r="AA1061" s="32">
        <f t="shared" si="2451"/>
        <v>0</v>
      </c>
      <c r="AB1061" s="59">
        <f t="shared" si="2452"/>
        <v>0</v>
      </c>
      <c r="AC1061" s="59">
        <f t="shared" si="2453"/>
        <v>0</v>
      </c>
      <c r="AD1061">
        <f t="shared" si="2454"/>
        <v>1</v>
      </c>
      <c r="AE1061" s="59">
        <f t="shared" si="2455"/>
        <v>0</v>
      </c>
      <c r="AF1061" s="59">
        <f t="shared" si="2456"/>
        <v>0</v>
      </c>
      <c r="AG1061" s="59">
        <f t="shared" si="2457"/>
        <v>0</v>
      </c>
      <c r="AH1061">
        <f t="shared" si="2458"/>
        <v>1</v>
      </c>
      <c r="AI1061" s="59">
        <f t="shared" si="2459"/>
        <v>0</v>
      </c>
      <c r="AJ1061" s="59">
        <f t="shared" si="2460"/>
        <v>0</v>
      </c>
      <c r="AK1061" s="59">
        <f t="shared" si="2461"/>
        <v>0</v>
      </c>
      <c r="AL1061" s="59">
        <f t="shared" si="2462"/>
        <v>0</v>
      </c>
      <c r="AM1061" s="12">
        <f t="shared" si="2563"/>
        <v>0</v>
      </c>
      <c r="AN1061" s="12">
        <f t="shared" si="2564"/>
        <v>0</v>
      </c>
      <c r="AO1061" s="66">
        <f t="shared" si="2463"/>
        <v>0</v>
      </c>
      <c r="AP1061" s="66">
        <f t="shared" si="2464"/>
        <v>0</v>
      </c>
      <c r="AQ1061" s="59">
        <f t="shared" si="2465"/>
        <v>0</v>
      </c>
      <c r="AR1061" s="59">
        <f t="shared" si="2466"/>
        <v>0</v>
      </c>
      <c r="AS1061" s="59">
        <f t="shared" si="2467"/>
        <v>0</v>
      </c>
      <c r="AT1061" s="12">
        <f t="shared" si="2468"/>
        <v>0</v>
      </c>
      <c r="AU1061" s="59">
        <f t="shared" si="2565"/>
        <v>0</v>
      </c>
      <c r="AV1061" s="59">
        <f t="shared" si="2566"/>
        <v>0</v>
      </c>
      <c r="AW1061" s="70" t="e">
        <f t="shared" si="2469"/>
        <v>#N/A</v>
      </c>
      <c r="AX1061" s="20">
        <f t="shared" si="2470"/>
        <v>200000</v>
      </c>
      <c r="AY1061" s="20">
        <f t="shared" si="2471"/>
        <v>0</v>
      </c>
      <c r="AZ1061" s="20">
        <f t="shared" si="2472"/>
        <v>0</v>
      </c>
      <c r="BA1061" s="20">
        <f t="shared" si="2473"/>
        <v>0</v>
      </c>
      <c r="BB1061" s="36">
        <f t="shared" si="2474"/>
        <v>0</v>
      </c>
      <c r="BC1061" s="36">
        <f t="shared" si="2475"/>
        <v>0</v>
      </c>
      <c r="BD1061" s="80">
        <f t="shared" si="2476"/>
        <v>0</v>
      </c>
      <c r="BE1061" s="36">
        <f t="shared" si="2477"/>
        <v>0</v>
      </c>
      <c r="BF1061" s="36">
        <f t="shared" si="2478"/>
        <v>0</v>
      </c>
      <c r="BG1061" s="36">
        <f t="shared" si="2479"/>
        <v>0</v>
      </c>
      <c r="BH1061" s="36">
        <f t="shared" si="2480"/>
        <v>0</v>
      </c>
      <c r="BI1061" s="36">
        <f t="shared" si="2481"/>
        <v>0</v>
      </c>
      <c r="BJ1061" s="36">
        <f t="shared" si="2482"/>
        <v>0</v>
      </c>
      <c r="BK1061" s="36">
        <f t="shared" si="2483"/>
        <v>0</v>
      </c>
      <c r="BL1061" s="68">
        <f>IF(OR(AT1061=0,E1061&gt;ProjTerm),0,VLOOKUP(D1061,'Life Events'!$AE$5:$AI$1206,5,FALSE))</f>
        <v>0</v>
      </c>
      <c r="BM1061" s="93">
        <f t="shared" si="2484"/>
        <v>0</v>
      </c>
      <c r="BN1061" s="93">
        <f t="shared" si="2485"/>
        <v>0</v>
      </c>
      <c r="BO1061" s="36">
        <f t="shared" si="2486"/>
        <v>0</v>
      </c>
      <c r="BP1061" s="36">
        <f t="shared" si="2487"/>
        <v>0</v>
      </c>
      <c r="BQ1061" s="36">
        <f t="shared" si="2488"/>
        <v>0</v>
      </c>
      <c r="BR1061" s="36">
        <f t="shared" si="2489"/>
        <v>154.78110000000001</v>
      </c>
      <c r="BS1061" s="36">
        <f t="shared" si="2490"/>
        <v>0</v>
      </c>
      <c r="BT1061" s="36">
        <f t="shared" si="2491"/>
        <v>0</v>
      </c>
      <c r="BU1061" s="70" cm="1">
        <f t="array" ref="BU1061">IF(AND(ActInt=1,$J1061=0),INDEX(Tbl_FwdNom,$B1061-IVP,MATCH(ValnDt,Tbl_FwdNom_Cols)),INDEX(Tbl_FwdNom,$B1061,MATCH(StartDt,Tbl_FwdNom_Cols)))</f>
        <v>8.1137005589999998</v>
      </c>
      <c r="BV1061" s="70" cm="1">
        <f t="array" ref="BV1061">INDEX(Tbl_FwdReal,$B1061,MATCH(StartDt,Tbl_FwdReal_Cols))</f>
        <v>2.4959626109999999</v>
      </c>
      <c r="BW1061" s="70" cm="1">
        <f t="array" ref="BW1061">IF(RunType&lt;&gt;"OPN",INDEX(Tbl_FwdReal,$B1061,MATCH(ValnDt,Tbl_FwdReal_Cols)),IF(AND($J1061=0,ActInt=1),INDEX(Tbl_FwdReal,$B1061-IVP,MATCH(ValnDt,Tbl_FwdReal_Cols)),-999))*$K1061</f>
        <v>0</v>
      </c>
      <c r="BX1061" s="70">
        <f t="shared" si="2492"/>
        <v>0</v>
      </c>
      <c r="BY1061" s="70">
        <f t="shared" si="2567"/>
        <v>8.1137005590000033E-2</v>
      </c>
      <c r="BZ1061" s="64">
        <f t="shared" si="2580"/>
        <v>6.5222839159575496E-3</v>
      </c>
      <c r="CA1061" s="70" cm="1">
        <f t="array" ref="CA1061">IF($J1061=1,CA1060*(1+INDEX(Tbl_CPI,$B1061,MATCH(IF(RunType="OPN",StartDt,ValnDt),Tbl_CPI_Cols))),0)</f>
        <v>0</v>
      </c>
      <c r="CB1061" s="70">
        <f t="shared" si="2568"/>
        <v>288.44848027357671</v>
      </c>
      <c r="CC1061" s="70">
        <f t="shared" si="2569"/>
        <v>272.01130985940796</v>
      </c>
      <c r="CD1061" s="36">
        <f t="shared" si="2493"/>
        <v>1377.9639605294508</v>
      </c>
      <c r="CE1061" s="36">
        <f t="shared" si="2494"/>
        <v>0</v>
      </c>
      <c r="CF1061" s="36">
        <f t="shared" si="2495"/>
        <v>0</v>
      </c>
      <c r="CG1061" s="36">
        <f t="shared" si="2496"/>
        <v>0</v>
      </c>
      <c r="CH1061" s="36">
        <f t="shared" si="2497"/>
        <v>0</v>
      </c>
      <c r="CI1061" s="36">
        <f t="shared" si="2498"/>
        <v>0</v>
      </c>
      <c r="CJ1061" s="36">
        <f t="shared" si="2499"/>
        <v>0</v>
      </c>
      <c r="CK1061" s="36">
        <f t="shared" si="2500"/>
        <v>0</v>
      </c>
      <c r="CL1061" s="36">
        <f t="shared" si="2501"/>
        <v>0</v>
      </c>
      <c r="CM1061" s="36">
        <f t="shared" si="2502"/>
        <v>0</v>
      </c>
      <c r="CN1061" s="36">
        <f t="shared" si="2503"/>
        <v>0</v>
      </c>
      <c r="CO1061" s="20">
        <f t="shared" si="2504"/>
        <v>120000</v>
      </c>
      <c r="CP1061" s="20">
        <f t="shared" si="2505"/>
        <v>2</v>
      </c>
      <c r="CQ1061" s="64" t="e">
        <f t="shared" si="2506"/>
        <v>#N/A</v>
      </c>
      <c r="CR1061" s="64" t="e">
        <f t="shared" si="2507"/>
        <v>#N/A</v>
      </c>
      <c r="CS1061" s="36" t="e">
        <f t="shared" si="2508"/>
        <v>#N/A</v>
      </c>
      <c r="CT1061" s="36">
        <f t="shared" si="2509"/>
        <v>0</v>
      </c>
      <c r="CU1061" s="36">
        <f t="shared" si="2510"/>
        <v>0</v>
      </c>
      <c r="CV1061" s="36">
        <f t="shared" si="2570"/>
        <v>0</v>
      </c>
      <c r="CW1061" s="36">
        <f t="shared" si="2511"/>
        <v>0</v>
      </c>
      <c r="CX1061" s="36">
        <f t="shared" si="2512"/>
        <v>0</v>
      </c>
      <c r="CY1061" s="36">
        <f t="shared" si="2513"/>
        <v>0</v>
      </c>
      <c r="CZ1061" s="36">
        <f t="shared" si="2571"/>
        <v>0</v>
      </c>
      <c r="DA1061" s="64">
        <f t="shared" si="2514"/>
        <v>6.5222839159575496E-3</v>
      </c>
      <c r="DB1061" s="70">
        <f t="shared" si="2572"/>
        <v>0.99351998061028313</v>
      </c>
      <c r="DC1061" s="70">
        <f>PRODUCT($DB$8:DB1061)</f>
        <v>1.0722076213553785E-4</v>
      </c>
      <c r="DD1061" s="36">
        <f t="shared" si="2515"/>
        <v>0</v>
      </c>
      <c r="DE1061" s="36">
        <f t="shared" si="2516"/>
        <v>0</v>
      </c>
      <c r="DF1061" s="36">
        <f t="shared" si="2517"/>
        <v>0</v>
      </c>
      <c r="DG1061" s="36">
        <f t="shared" si="2518"/>
        <v>0</v>
      </c>
      <c r="DH1061" s="36">
        <f t="shared" si="2519"/>
        <v>0</v>
      </c>
      <c r="DI1061" s="36">
        <f t="shared" si="2520"/>
        <v>0</v>
      </c>
      <c r="DJ1061" s="36">
        <f t="shared" si="2521"/>
        <v>0</v>
      </c>
      <c r="DK1061" s="36">
        <f t="shared" si="2522"/>
        <v>0</v>
      </c>
      <c r="DL1061" s="36">
        <f t="shared" si="2523"/>
        <v>0</v>
      </c>
      <c r="DM1061" s="36">
        <f t="shared" si="2524"/>
        <v>0</v>
      </c>
      <c r="DN1061" s="36">
        <f t="shared" ca="1" si="2573"/>
        <v>4.6137290849905055E-12</v>
      </c>
      <c r="DO1061" s="64" cm="1">
        <f t="array" ref="DO1061">IFERROR(INDEX(Tbl_FwdNom,$B1061,MATCH(LIDt,Tbl_FwdNom_Cols,0)),0)</f>
        <v>7.4466925689999997</v>
      </c>
      <c r="DP1061" s="64">
        <f t="shared" ca="1" si="2574"/>
        <v>0</v>
      </c>
      <c r="DQ1061" s="64">
        <f t="shared" ca="1" si="2525"/>
        <v>0</v>
      </c>
      <c r="DR1061" s="70">
        <f t="shared" ca="1" si="2526"/>
        <v>1</v>
      </c>
      <c r="DS1061" s="70">
        <f ca="1">PRODUCT($DR$8:DR1061)</f>
        <v>5.1485728910319675E-4</v>
      </c>
      <c r="DT1061" s="36">
        <f t="shared" ca="1" si="2527"/>
        <v>0</v>
      </c>
      <c r="DU1061" s="36">
        <f t="shared" ca="1" si="2528"/>
        <v>0</v>
      </c>
      <c r="DV1061" s="36">
        <f t="shared" ca="1" si="2529"/>
        <v>0</v>
      </c>
      <c r="DW1061" s="36">
        <f t="shared" ca="1" si="2530"/>
        <v>0</v>
      </c>
      <c r="DX1061" s="36">
        <f t="shared" ca="1" si="2531"/>
        <v>0</v>
      </c>
      <c r="DY1061" s="36">
        <f t="shared" ca="1" si="2532"/>
        <v>0</v>
      </c>
      <c r="DZ1061" s="36">
        <f t="shared" ca="1" si="2533"/>
        <v>0</v>
      </c>
      <c r="EA1061" s="36">
        <f t="shared" ca="1" si="2534"/>
        <v>0</v>
      </c>
      <c r="EB1061" s="36">
        <f t="shared" ca="1" si="2535"/>
        <v>0</v>
      </c>
      <c r="EC1061" s="36">
        <f t="shared" ca="1" si="2536"/>
        <v>0</v>
      </c>
      <c r="ED1061" s="36">
        <f t="shared" ca="1" si="2537"/>
        <v>0</v>
      </c>
      <c r="EE1061" s="36">
        <f t="shared" ca="1" si="2575"/>
        <v>0</v>
      </c>
      <c r="EF1061" s="36">
        <f t="shared" ca="1" si="2538"/>
        <v>0</v>
      </c>
      <c r="EG1061" s="64"/>
      <c r="EH1061" s="64"/>
      <c r="EI1061" s="64"/>
      <c r="EJ1061" s="70"/>
      <c r="EK1061" s="70"/>
      <c r="EL1061" s="70"/>
      <c r="EM1061" s="70"/>
      <c r="EN1061" s="70"/>
      <c r="EO1061" s="36">
        <f t="shared" si="2539"/>
        <v>0</v>
      </c>
      <c r="EP1061" s="36">
        <f t="shared" si="2540"/>
        <v>0</v>
      </c>
      <c r="EQ1061" s="36">
        <f t="shared" si="2541"/>
        <v>0</v>
      </c>
      <c r="ER1061" s="36">
        <f t="shared" si="2542"/>
        <v>0</v>
      </c>
      <c r="ES1061" s="36">
        <f t="shared" si="2543"/>
        <v>0</v>
      </c>
      <c r="ET1061" s="36">
        <f t="shared" si="2544"/>
        <v>0</v>
      </c>
      <c r="EU1061" s="36">
        <f t="shared" si="2576"/>
        <v>0</v>
      </c>
      <c r="EV1061" s="36">
        <f t="shared" si="2545"/>
        <v>0</v>
      </c>
      <c r="EW1061" s="36">
        <f t="shared" si="2546"/>
        <v>0</v>
      </c>
      <c r="EX1061" s="36">
        <f t="shared" si="2577"/>
        <v>0</v>
      </c>
      <c r="EY1061" s="36">
        <f t="shared" si="2547"/>
        <v>0</v>
      </c>
      <c r="EZ1061" s="36">
        <f t="shared" si="2548"/>
        <v>0</v>
      </c>
      <c r="FA1061" s="36">
        <f t="shared" si="2549"/>
        <v>0</v>
      </c>
      <c r="FB1061" s="36">
        <f t="shared" si="2550"/>
        <v>0</v>
      </c>
      <c r="FC1061" s="36">
        <f t="shared" si="2578"/>
        <v>0</v>
      </c>
      <c r="FD1061" s="36">
        <f t="shared" si="2551"/>
        <v>0</v>
      </c>
      <c r="FE1061" s="36">
        <f t="shared" si="2552"/>
        <v>0</v>
      </c>
      <c r="FF1061" s="36">
        <f t="shared" si="2579"/>
        <v>0</v>
      </c>
      <c r="FG1061" s="36">
        <f t="shared" si="2553"/>
        <v>0</v>
      </c>
      <c r="FH1061" s="36">
        <f t="shared" si="2554"/>
        <v>0</v>
      </c>
      <c r="FI1061" s="36">
        <f t="shared" si="2555"/>
        <v>0</v>
      </c>
      <c r="FJ1061" s="36">
        <f t="shared" ca="1" si="2556"/>
        <v>0</v>
      </c>
      <c r="FK1061" s="36">
        <f t="shared" si="2557"/>
        <v>0</v>
      </c>
      <c r="FL1061" s="36">
        <f t="shared" si="2558"/>
        <v>0</v>
      </c>
      <c r="FM1061" s="36">
        <f t="shared" ca="1" si="2559"/>
        <v>0</v>
      </c>
      <c r="FN1061" s="36">
        <f t="shared" ca="1" si="2581"/>
        <v>0</v>
      </c>
    </row>
    <row r="1062" spans="2:170" x14ac:dyDescent="0.25">
      <c r="B1062" s="2">
        <v>1054</v>
      </c>
      <c r="C1062" s="2">
        <f t="shared" si="2435"/>
        <v>88</v>
      </c>
      <c r="D1062" s="2">
        <f t="shared" si="2584"/>
        <v>1078</v>
      </c>
      <c r="E1062" s="2">
        <f t="shared" si="2582"/>
        <v>90</v>
      </c>
      <c r="F1062" s="189">
        <f t="shared" si="2586"/>
        <v>77798</v>
      </c>
      <c r="G1062" s="2">
        <f t="shared" si="2585"/>
        <v>12</v>
      </c>
      <c r="H1062" s="187">
        <f t="shared" si="2436"/>
        <v>122.41666666666666</v>
      </c>
      <c r="I1062" s="186">
        <f t="shared" si="2583"/>
        <v>122</v>
      </c>
      <c r="J1062" s="2">
        <f t="shared" si="2437"/>
        <v>0</v>
      </c>
      <c r="K1062" s="2">
        <f t="shared" si="2438"/>
        <v>0</v>
      </c>
      <c r="L1062">
        <f t="shared" si="2439"/>
        <v>2</v>
      </c>
      <c r="M1062" s="190">
        <f t="shared" si="2560"/>
        <v>0</v>
      </c>
      <c r="N1062">
        <f t="shared" si="2440"/>
        <v>1</v>
      </c>
      <c r="O1062">
        <f t="shared" si="2441"/>
        <v>100</v>
      </c>
      <c r="P1062" s="58">
        <f t="shared" si="2442"/>
        <v>0</v>
      </c>
      <c r="Q1062" s="106">
        <f t="shared" si="2443"/>
        <v>0</v>
      </c>
      <c r="R1062" s="59">
        <f t="shared" si="2444"/>
        <v>0</v>
      </c>
      <c r="S1062" s="32">
        <f t="shared" si="2561"/>
        <v>0</v>
      </c>
      <c r="T1062">
        <f t="shared" si="2445"/>
        <v>1</v>
      </c>
      <c r="U1062" s="32">
        <f t="shared" si="2562"/>
        <v>0</v>
      </c>
      <c r="V1062">
        <f t="shared" si="2446"/>
        <v>1</v>
      </c>
      <c r="W1062">
        <f t="shared" si="2447"/>
        <v>100</v>
      </c>
      <c r="X1062" s="58">
        <f t="shared" si="2448"/>
        <v>0</v>
      </c>
      <c r="Y1062" s="58">
        <f t="shared" si="2449"/>
        <v>0</v>
      </c>
      <c r="Z1062" s="32">
        <f t="shared" si="2450"/>
        <v>0</v>
      </c>
      <c r="AA1062" s="32">
        <f t="shared" si="2451"/>
        <v>0</v>
      </c>
      <c r="AB1062" s="59">
        <f t="shared" si="2452"/>
        <v>0</v>
      </c>
      <c r="AC1062" s="59">
        <f t="shared" si="2453"/>
        <v>0</v>
      </c>
      <c r="AD1062">
        <f t="shared" si="2454"/>
        <v>1</v>
      </c>
      <c r="AE1062" s="59">
        <f t="shared" si="2455"/>
        <v>0</v>
      </c>
      <c r="AF1062" s="59">
        <f t="shared" si="2456"/>
        <v>0</v>
      </c>
      <c r="AG1062" s="59">
        <f t="shared" si="2457"/>
        <v>0</v>
      </c>
      <c r="AH1062">
        <f t="shared" si="2458"/>
        <v>1</v>
      </c>
      <c r="AI1062" s="59">
        <f t="shared" si="2459"/>
        <v>0</v>
      </c>
      <c r="AJ1062" s="59">
        <f t="shared" si="2460"/>
        <v>0</v>
      </c>
      <c r="AK1062" s="59">
        <f t="shared" si="2461"/>
        <v>0</v>
      </c>
      <c r="AL1062" s="59">
        <f t="shared" si="2462"/>
        <v>0</v>
      </c>
      <c r="AM1062" s="12">
        <f t="shared" si="2563"/>
        <v>0</v>
      </c>
      <c r="AN1062" s="12">
        <f t="shared" si="2564"/>
        <v>0</v>
      </c>
      <c r="AO1062" s="66">
        <f t="shared" si="2463"/>
        <v>0</v>
      </c>
      <c r="AP1062" s="66">
        <f t="shared" si="2464"/>
        <v>0</v>
      </c>
      <c r="AQ1062" s="59">
        <f t="shared" si="2465"/>
        <v>0</v>
      </c>
      <c r="AR1062" s="59">
        <f t="shared" si="2466"/>
        <v>0</v>
      </c>
      <c r="AS1062" s="59">
        <f t="shared" si="2467"/>
        <v>0</v>
      </c>
      <c r="AT1062" s="12">
        <f t="shared" si="2468"/>
        <v>0</v>
      </c>
      <c r="AU1062" s="59">
        <f t="shared" si="2565"/>
        <v>0</v>
      </c>
      <c r="AV1062" s="59">
        <f t="shared" si="2566"/>
        <v>0</v>
      </c>
      <c r="AW1062" s="70" t="e">
        <f t="shared" si="2469"/>
        <v>#N/A</v>
      </c>
      <c r="AX1062" s="20">
        <f t="shared" si="2470"/>
        <v>200000</v>
      </c>
      <c r="AY1062" s="20">
        <f t="shared" si="2471"/>
        <v>0</v>
      </c>
      <c r="AZ1062" s="20">
        <f t="shared" si="2472"/>
        <v>0</v>
      </c>
      <c r="BA1062" s="20">
        <f t="shared" si="2473"/>
        <v>0</v>
      </c>
      <c r="BB1062" s="36">
        <f t="shared" si="2474"/>
        <v>0</v>
      </c>
      <c r="BC1062" s="36">
        <f t="shared" si="2475"/>
        <v>0</v>
      </c>
      <c r="BD1062" s="80">
        <f t="shared" si="2476"/>
        <v>0</v>
      </c>
      <c r="BE1062" s="36">
        <f t="shared" si="2477"/>
        <v>0</v>
      </c>
      <c r="BF1062" s="36">
        <f t="shared" si="2478"/>
        <v>0</v>
      </c>
      <c r="BG1062" s="36">
        <f t="shared" si="2479"/>
        <v>0</v>
      </c>
      <c r="BH1062" s="36">
        <f t="shared" si="2480"/>
        <v>0</v>
      </c>
      <c r="BI1062" s="36">
        <f t="shared" si="2481"/>
        <v>0</v>
      </c>
      <c r="BJ1062" s="36">
        <f t="shared" si="2482"/>
        <v>0</v>
      </c>
      <c r="BK1062" s="36">
        <f t="shared" si="2483"/>
        <v>0</v>
      </c>
      <c r="BL1062" s="68">
        <f>IF(OR(AT1062=0,E1062&gt;ProjTerm),0,VLOOKUP(D1062,'Life Events'!$AE$5:$AI$1206,5,FALSE))</f>
        <v>0</v>
      </c>
      <c r="BM1062" s="93">
        <f t="shared" si="2484"/>
        <v>0</v>
      </c>
      <c r="BN1062" s="93">
        <f t="shared" si="2485"/>
        <v>0</v>
      </c>
      <c r="BO1062" s="36">
        <f t="shared" si="2486"/>
        <v>0</v>
      </c>
      <c r="BP1062" s="36">
        <f t="shared" si="2487"/>
        <v>0</v>
      </c>
      <c r="BQ1062" s="36">
        <f t="shared" si="2488"/>
        <v>0</v>
      </c>
      <c r="BR1062" s="36">
        <f t="shared" si="2489"/>
        <v>154.78110000000001</v>
      </c>
      <c r="BS1062" s="36">
        <f t="shared" si="2490"/>
        <v>0</v>
      </c>
      <c r="BT1062" s="36">
        <f t="shared" si="2491"/>
        <v>0</v>
      </c>
      <c r="BU1062" s="70" cm="1">
        <f t="array" ref="BU1062">IF(AND(ActInt=1,$J1062=0),INDEX(Tbl_FwdNom,$B1062-IVP,MATCH(ValnDt,Tbl_FwdNom_Cols)),INDEX(Tbl_FwdNom,$B1062,MATCH(StartDt,Tbl_FwdNom_Cols)))</f>
        <v>8.1078303760000008</v>
      </c>
      <c r="BV1062" s="70" cm="1">
        <f t="array" ref="BV1062">INDEX(Tbl_FwdReal,$B1062,MATCH(StartDt,Tbl_FwdReal_Cols))</f>
        <v>2.492611492</v>
      </c>
      <c r="BW1062" s="70" cm="1">
        <f t="array" ref="BW1062">IF(RunType&lt;&gt;"OPN",INDEX(Tbl_FwdReal,$B1062,MATCH(ValnDt,Tbl_FwdReal_Cols)),IF(AND($J1062=0,ActInt=1),INDEX(Tbl_FwdReal,$B1062-IVP,MATCH(ValnDt,Tbl_FwdReal_Cols)),-999))*$K1062</f>
        <v>0</v>
      </c>
      <c r="BX1062" s="70">
        <f t="shared" si="2492"/>
        <v>0</v>
      </c>
      <c r="BY1062" s="70">
        <f t="shared" si="2567"/>
        <v>8.1078303760000026E-2</v>
      </c>
      <c r="BZ1062" s="64">
        <f t="shared" si="2580"/>
        <v>6.5177295925831213E-3</v>
      </c>
      <c r="CA1062" s="70" cm="1">
        <f t="array" ref="CA1062">IF($J1062=1,CA1061*(1+INDEX(Tbl_CPI,$B1062,MATCH(IF(RunType="OPN",StartDt,ValnDt),Tbl_CPI_Cols))),0)</f>
        <v>0</v>
      </c>
      <c r="CB1062" s="70">
        <f t="shared" si="2568"/>
        <v>290.32850946939141</v>
      </c>
      <c r="CC1062" s="70">
        <f t="shared" si="2569"/>
        <v>272.01130985940796</v>
      </c>
      <c r="CD1062" s="36">
        <f t="shared" si="2493"/>
        <v>1377.9639605294508</v>
      </c>
      <c r="CE1062" s="36">
        <f t="shared" si="2494"/>
        <v>0</v>
      </c>
      <c r="CF1062" s="36">
        <f t="shared" si="2495"/>
        <v>0</v>
      </c>
      <c r="CG1062" s="36">
        <f t="shared" si="2496"/>
        <v>0</v>
      </c>
      <c r="CH1062" s="36">
        <f t="shared" si="2497"/>
        <v>0</v>
      </c>
      <c r="CI1062" s="36">
        <f t="shared" si="2498"/>
        <v>0</v>
      </c>
      <c r="CJ1062" s="36">
        <f t="shared" si="2499"/>
        <v>0</v>
      </c>
      <c r="CK1062" s="36">
        <f t="shared" si="2500"/>
        <v>0</v>
      </c>
      <c r="CL1062" s="36">
        <f t="shared" si="2501"/>
        <v>0</v>
      </c>
      <c r="CM1062" s="36">
        <f t="shared" si="2502"/>
        <v>0</v>
      </c>
      <c r="CN1062" s="36">
        <f t="shared" si="2503"/>
        <v>0</v>
      </c>
      <c r="CO1062" s="20">
        <f t="shared" si="2504"/>
        <v>120000</v>
      </c>
      <c r="CP1062" s="20">
        <f t="shared" si="2505"/>
        <v>2</v>
      </c>
      <c r="CQ1062" s="64" t="e">
        <f t="shared" si="2506"/>
        <v>#N/A</v>
      </c>
      <c r="CR1062" s="64" t="e">
        <f t="shared" si="2507"/>
        <v>#N/A</v>
      </c>
      <c r="CS1062" s="36" t="e">
        <f t="shared" si="2508"/>
        <v>#N/A</v>
      </c>
      <c r="CT1062" s="36">
        <f t="shared" si="2509"/>
        <v>0</v>
      </c>
      <c r="CU1062" s="36">
        <f t="shared" si="2510"/>
        <v>0</v>
      </c>
      <c r="CV1062" s="36">
        <f t="shared" si="2570"/>
        <v>0</v>
      </c>
      <c r="CW1062" s="36">
        <f t="shared" si="2511"/>
        <v>0</v>
      </c>
      <c r="CX1062" s="36">
        <f t="shared" si="2512"/>
        <v>0</v>
      </c>
      <c r="CY1062" s="36">
        <f t="shared" si="2513"/>
        <v>0</v>
      </c>
      <c r="CZ1062" s="36">
        <f t="shared" si="2571"/>
        <v>0</v>
      </c>
      <c r="DA1062" s="64">
        <f t="shared" si="2514"/>
        <v>6.5177295925831213E-3</v>
      </c>
      <c r="DB1062" s="70">
        <f t="shared" si="2572"/>
        <v>0.99352447612103034</v>
      </c>
      <c r="DC1062" s="70">
        <f>PRODUCT($DB$8:DB1062)</f>
        <v>1.0652645153000784E-4</v>
      </c>
      <c r="DD1062" s="36">
        <f t="shared" si="2515"/>
        <v>0</v>
      </c>
      <c r="DE1062" s="36">
        <f t="shared" si="2516"/>
        <v>0</v>
      </c>
      <c r="DF1062" s="36">
        <f t="shared" si="2517"/>
        <v>0</v>
      </c>
      <c r="DG1062" s="36">
        <f t="shared" si="2518"/>
        <v>0</v>
      </c>
      <c r="DH1062" s="36">
        <f t="shared" si="2519"/>
        <v>0</v>
      </c>
      <c r="DI1062" s="36">
        <f t="shared" si="2520"/>
        <v>0</v>
      </c>
      <c r="DJ1062" s="36">
        <f t="shared" si="2521"/>
        <v>0</v>
      </c>
      <c r="DK1062" s="36">
        <f t="shared" si="2522"/>
        <v>0</v>
      </c>
      <c r="DL1062" s="36">
        <f t="shared" si="2523"/>
        <v>0</v>
      </c>
      <c r="DM1062" s="36">
        <f t="shared" si="2524"/>
        <v>0</v>
      </c>
      <c r="DN1062" s="36">
        <f t="shared" ca="1" si="2573"/>
        <v>4.6137290849905055E-12</v>
      </c>
      <c r="DO1062" s="64" cm="1">
        <f t="array" ref="DO1062">IFERROR(INDEX(Tbl_FwdNom,$B1062,MATCH(LIDt,Tbl_FwdNom_Cols,0)),0)</f>
        <v>7.444991752</v>
      </c>
      <c r="DP1062" s="64">
        <f t="shared" ca="1" si="2574"/>
        <v>0</v>
      </c>
      <c r="DQ1062" s="64">
        <f t="shared" ca="1" si="2525"/>
        <v>0</v>
      </c>
      <c r="DR1062" s="70">
        <f t="shared" ca="1" si="2526"/>
        <v>1</v>
      </c>
      <c r="DS1062" s="70">
        <f ca="1">PRODUCT($DR$8:DR1062)</f>
        <v>5.1485728910319675E-4</v>
      </c>
      <c r="DT1062" s="36">
        <f t="shared" ca="1" si="2527"/>
        <v>0</v>
      </c>
      <c r="DU1062" s="36">
        <f t="shared" ca="1" si="2528"/>
        <v>0</v>
      </c>
      <c r="DV1062" s="36">
        <f t="shared" ca="1" si="2529"/>
        <v>0</v>
      </c>
      <c r="DW1062" s="36">
        <f t="shared" ca="1" si="2530"/>
        <v>0</v>
      </c>
      <c r="DX1062" s="36">
        <f t="shared" ca="1" si="2531"/>
        <v>0</v>
      </c>
      <c r="DY1062" s="36">
        <f t="shared" ca="1" si="2532"/>
        <v>0</v>
      </c>
      <c r="DZ1062" s="36">
        <f t="shared" ca="1" si="2533"/>
        <v>0</v>
      </c>
      <c r="EA1062" s="36">
        <f t="shared" ca="1" si="2534"/>
        <v>0</v>
      </c>
      <c r="EB1062" s="36">
        <f t="shared" ca="1" si="2535"/>
        <v>0</v>
      </c>
      <c r="EC1062" s="36">
        <f t="shared" ca="1" si="2536"/>
        <v>0</v>
      </c>
      <c r="ED1062" s="36">
        <f t="shared" ca="1" si="2537"/>
        <v>0</v>
      </c>
      <c r="EE1062" s="36">
        <f t="shared" ca="1" si="2575"/>
        <v>0</v>
      </c>
      <c r="EF1062" s="36">
        <f t="shared" ca="1" si="2538"/>
        <v>0</v>
      </c>
      <c r="EG1062" s="64"/>
      <c r="EH1062" s="64"/>
      <c r="EI1062" s="64"/>
      <c r="EJ1062" s="70"/>
      <c r="EK1062" s="70"/>
      <c r="EL1062" s="70"/>
      <c r="EM1062" s="70"/>
      <c r="EN1062" s="70"/>
      <c r="EO1062" s="36">
        <f t="shared" si="2539"/>
        <v>0</v>
      </c>
      <c r="EP1062" s="36">
        <f t="shared" si="2540"/>
        <v>0</v>
      </c>
      <c r="EQ1062" s="36">
        <f t="shared" si="2541"/>
        <v>0</v>
      </c>
      <c r="ER1062" s="36">
        <f t="shared" si="2542"/>
        <v>0</v>
      </c>
      <c r="ES1062" s="36">
        <f t="shared" si="2543"/>
        <v>0</v>
      </c>
      <c r="ET1062" s="36">
        <f t="shared" si="2544"/>
        <v>0</v>
      </c>
      <c r="EU1062" s="36">
        <f t="shared" si="2576"/>
        <v>0</v>
      </c>
      <c r="EV1062" s="36">
        <f t="shared" si="2545"/>
        <v>0</v>
      </c>
      <c r="EW1062" s="36">
        <f t="shared" si="2546"/>
        <v>0</v>
      </c>
      <c r="EX1062" s="36">
        <f t="shared" si="2577"/>
        <v>0</v>
      </c>
      <c r="EY1062" s="36">
        <f t="shared" si="2547"/>
        <v>0</v>
      </c>
      <c r="EZ1062" s="36">
        <f t="shared" si="2548"/>
        <v>0</v>
      </c>
      <c r="FA1062" s="36">
        <f t="shared" si="2549"/>
        <v>0</v>
      </c>
      <c r="FB1062" s="36">
        <f t="shared" si="2550"/>
        <v>0</v>
      </c>
      <c r="FC1062" s="36">
        <f t="shared" si="2578"/>
        <v>0</v>
      </c>
      <c r="FD1062" s="36">
        <f t="shared" si="2551"/>
        <v>0</v>
      </c>
      <c r="FE1062" s="36">
        <f t="shared" si="2552"/>
        <v>0</v>
      </c>
      <c r="FF1062" s="36">
        <f t="shared" si="2579"/>
        <v>0</v>
      </c>
      <c r="FG1062" s="36">
        <f t="shared" si="2553"/>
        <v>0</v>
      </c>
      <c r="FH1062" s="36">
        <f t="shared" si="2554"/>
        <v>0</v>
      </c>
      <c r="FI1062" s="36">
        <f t="shared" si="2555"/>
        <v>0</v>
      </c>
      <c r="FJ1062" s="36">
        <f t="shared" ca="1" si="2556"/>
        <v>0</v>
      </c>
      <c r="FK1062" s="36">
        <f t="shared" si="2557"/>
        <v>0</v>
      </c>
      <c r="FL1062" s="36">
        <f t="shared" si="2558"/>
        <v>0</v>
      </c>
      <c r="FM1062" s="36">
        <f t="shared" ca="1" si="2559"/>
        <v>0</v>
      </c>
      <c r="FN1062" s="36">
        <f t="shared" ca="1" si="2581"/>
        <v>0</v>
      </c>
    </row>
    <row r="1063" spans="2:170" x14ac:dyDescent="0.25">
      <c r="B1063" s="2">
        <v>1055</v>
      </c>
      <c r="C1063" s="2">
        <f t="shared" si="2435"/>
        <v>88</v>
      </c>
      <c r="D1063" s="2">
        <f t="shared" si="2584"/>
        <v>1079</v>
      </c>
      <c r="E1063" s="2">
        <f t="shared" si="2582"/>
        <v>90</v>
      </c>
      <c r="F1063" s="189">
        <f t="shared" si="2586"/>
        <v>77829</v>
      </c>
      <c r="G1063" s="2">
        <f t="shared" si="2585"/>
        <v>1</v>
      </c>
      <c r="H1063" s="187">
        <f t="shared" si="2436"/>
        <v>122.5</v>
      </c>
      <c r="I1063" s="186">
        <f t="shared" si="2583"/>
        <v>122</v>
      </c>
      <c r="J1063" s="2">
        <f t="shared" si="2437"/>
        <v>0</v>
      </c>
      <c r="K1063" s="2">
        <f t="shared" si="2438"/>
        <v>0</v>
      </c>
      <c r="L1063">
        <f t="shared" si="2439"/>
        <v>2</v>
      </c>
      <c r="M1063" s="190">
        <f t="shared" si="2560"/>
        <v>0</v>
      </c>
      <c r="N1063">
        <f t="shared" si="2440"/>
        <v>1</v>
      </c>
      <c r="O1063">
        <f t="shared" si="2441"/>
        <v>100</v>
      </c>
      <c r="P1063" s="58">
        <f t="shared" si="2442"/>
        <v>0</v>
      </c>
      <c r="Q1063" s="106">
        <f t="shared" si="2443"/>
        <v>0</v>
      </c>
      <c r="R1063" s="59">
        <f t="shared" si="2444"/>
        <v>0</v>
      </c>
      <c r="S1063" s="32">
        <f t="shared" si="2561"/>
        <v>0</v>
      </c>
      <c r="T1063">
        <f t="shared" si="2445"/>
        <v>1</v>
      </c>
      <c r="U1063" s="32">
        <f t="shared" si="2562"/>
        <v>0</v>
      </c>
      <c r="V1063">
        <f t="shared" si="2446"/>
        <v>1</v>
      </c>
      <c r="W1063">
        <f t="shared" si="2447"/>
        <v>100</v>
      </c>
      <c r="X1063" s="58">
        <f t="shared" si="2448"/>
        <v>0</v>
      </c>
      <c r="Y1063" s="58">
        <f t="shared" si="2449"/>
        <v>0</v>
      </c>
      <c r="Z1063" s="32">
        <f t="shared" si="2450"/>
        <v>0</v>
      </c>
      <c r="AA1063" s="32">
        <f t="shared" si="2451"/>
        <v>0</v>
      </c>
      <c r="AB1063" s="59">
        <f t="shared" si="2452"/>
        <v>0</v>
      </c>
      <c r="AC1063" s="59">
        <f t="shared" si="2453"/>
        <v>0</v>
      </c>
      <c r="AD1063">
        <f t="shared" si="2454"/>
        <v>1</v>
      </c>
      <c r="AE1063" s="59">
        <f t="shared" si="2455"/>
        <v>0</v>
      </c>
      <c r="AF1063" s="59">
        <f t="shared" si="2456"/>
        <v>0</v>
      </c>
      <c r="AG1063" s="59">
        <f t="shared" si="2457"/>
        <v>0</v>
      </c>
      <c r="AH1063">
        <f t="shared" si="2458"/>
        <v>1</v>
      </c>
      <c r="AI1063" s="59">
        <f t="shared" si="2459"/>
        <v>0</v>
      </c>
      <c r="AJ1063" s="59">
        <f t="shared" si="2460"/>
        <v>0</v>
      </c>
      <c r="AK1063" s="59">
        <f t="shared" si="2461"/>
        <v>0</v>
      </c>
      <c r="AL1063" s="59">
        <f t="shared" si="2462"/>
        <v>0</v>
      </c>
      <c r="AM1063" s="12">
        <f t="shared" si="2563"/>
        <v>0</v>
      </c>
      <c r="AN1063" s="12">
        <f t="shared" si="2564"/>
        <v>0</v>
      </c>
      <c r="AO1063" s="66">
        <f t="shared" si="2463"/>
        <v>0</v>
      </c>
      <c r="AP1063" s="66">
        <f t="shared" si="2464"/>
        <v>0</v>
      </c>
      <c r="AQ1063" s="59">
        <f t="shared" si="2465"/>
        <v>0</v>
      </c>
      <c r="AR1063" s="59">
        <f t="shared" si="2466"/>
        <v>0</v>
      </c>
      <c r="AS1063" s="59">
        <f t="shared" si="2467"/>
        <v>0</v>
      </c>
      <c r="AT1063" s="12">
        <f t="shared" si="2468"/>
        <v>0</v>
      </c>
      <c r="AU1063" s="59">
        <f t="shared" si="2565"/>
        <v>0</v>
      </c>
      <c r="AV1063" s="59">
        <f t="shared" si="2566"/>
        <v>0</v>
      </c>
      <c r="AW1063" s="70" t="e">
        <f t="shared" si="2469"/>
        <v>#N/A</v>
      </c>
      <c r="AX1063" s="20">
        <f t="shared" si="2470"/>
        <v>200000</v>
      </c>
      <c r="AY1063" s="20">
        <f t="shared" si="2471"/>
        <v>0</v>
      </c>
      <c r="AZ1063" s="20">
        <f t="shared" si="2472"/>
        <v>0</v>
      </c>
      <c r="BA1063" s="20">
        <f t="shared" si="2473"/>
        <v>0</v>
      </c>
      <c r="BB1063" s="36">
        <f t="shared" si="2474"/>
        <v>0</v>
      </c>
      <c r="BC1063" s="36">
        <f t="shared" si="2475"/>
        <v>0</v>
      </c>
      <c r="BD1063" s="80">
        <f t="shared" si="2476"/>
        <v>0</v>
      </c>
      <c r="BE1063" s="36">
        <f t="shared" si="2477"/>
        <v>0</v>
      </c>
      <c r="BF1063" s="36">
        <f t="shared" si="2478"/>
        <v>0</v>
      </c>
      <c r="BG1063" s="36">
        <f t="shared" si="2479"/>
        <v>0</v>
      </c>
      <c r="BH1063" s="36">
        <f t="shared" si="2480"/>
        <v>0</v>
      </c>
      <c r="BI1063" s="36">
        <f t="shared" si="2481"/>
        <v>0</v>
      </c>
      <c r="BJ1063" s="36">
        <f t="shared" si="2482"/>
        <v>0</v>
      </c>
      <c r="BK1063" s="36">
        <f t="shared" si="2483"/>
        <v>0</v>
      </c>
      <c r="BL1063" s="68">
        <f>IF(OR(AT1063=0,E1063&gt;ProjTerm),0,VLOOKUP(D1063,'Life Events'!$AE$5:$AI$1206,5,FALSE))</f>
        <v>0</v>
      </c>
      <c r="BM1063" s="93">
        <f t="shared" si="2484"/>
        <v>0</v>
      </c>
      <c r="BN1063" s="93">
        <f t="shared" si="2485"/>
        <v>0</v>
      </c>
      <c r="BO1063" s="36">
        <f t="shared" si="2486"/>
        <v>0</v>
      </c>
      <c r="BP1063" s="36">
        <f t="shared" si="2487"/>
        <v>0</v>
      </c>
      <c r="BQ1063" s="36">
        <f t="shared" si="2488"/>
        <v>0</v>
      </c>
      <c r="BR1063" s="36">
        <f t="shared" si="2489"/>
        <v>154.78110000000001</v>
      </c>
      <c r="BS1063" s="36">
        <f t="shared" si="2490"/>
        <v>0</v>
      </c>
      <c r="BT1063" s="36">
        <f t="shared" si="2491"/>
        <v>0</v>
      </c>
      <c r="BU1063" s="70" cm="1">
        <f t="array" ref="BU1063">IF(AND(ActInt=1,$J1063=0),INDEX(Tbl_FwdNom,$B1063-IVP,MATCH(ValnDt,Tbl_FwdNom_Cols)),INDEX(Tbl_FwdNom,$B1063,MATCH(StartDt,Tbl_FwdNom_Cols)))</f>
        <v>8.1019605119999998</v>
      </c>
      <c r="BV1063" s="70" cm="1">
        <f t="array" ref="BV1063">INDEX(Tbl_FwdReal,$B1063,MATCH(StartDt,Tbl_FwdReal_Cols))</f>
        <v>2.4892604829999998</v>
      </c>
      <c r="BW1063" s="70" cm="1">
        <f t="array" ref="BW1063">IF(RunType&lt;&gt;"OPN",INDEX(Tbl_FwdReal,$B1063,MATCH(ValnDt,Tbl_FwdReal_Cols)),IF(AND($J1063=0,ActInt=1),INDEX(Tbl_FwdReal,$B1063-IVP,MATCH(ValnDt,Tbl_FwdReal_Cols)),-999))*$K1063</f>
        <v>0</v>
      </c>
      <c r="BX1063" s="70">
        <f t="shared" si="2492"/>
        <v>0</v>
      </c>
      <c r="BY1063" s="70">
        <f t="shared" si="2567"/>
        <v>8.101960512000006E-2</v>
      </c>
      <c r="BZ1063" s="64">
        <f t="shared" si="2580"/>
        <v>6.5131752900260409E-3</v>
      </c>
      <c r="CA1063" s="70" cm="1">
        <f t="array" ref="CA1063">IF($J1063=1,CA1062*(1+INDEX(Tbl_CPI,$B1063,MATCH(IF(RunType="OPN",StartDt,ValnDt),Tbl_CPI_Cols))),0)</f>
        <v>0</v>
      </c>
      <c r="CB1063" s="70">
        <f t="shared" si="2568"/>
        <v>292.21946994325754</v>
      </c>
      <c r="CC1063" s="70">
        <f t="shared" si="2569"/>
        <v>272.01130985940796</v>
      </c>
      <c r="CD1063" s="36">
        <f t="shared" si="2493"/>
        <v>1377.9639605294508</v>
      </c>
      <c r="CE1063" s="36">
        <f t="shared" si="2494"/>
        <v>0</v>
      </c>
      <c r="CF1063" s="36">
        <f t="shared" si="2495"/>
        <v>0</v>
      </c>
      <c r="CG1063" s="36">
        <f t="shared" si="2496"/>
        <v>0</v>
      </c>
      <c r="CH1063" s="36">
        <f t="shared" si="2497"/>
        <v>0</v>
      </c>
      <c r="CI1063" s="36">
        <f t="shared" si="2498"/>
        <v>0</v>
      </c>
      <c r="CJ1063" s="36">
        <f t="shared" si="2499"/>
        <v>0</v>
      </c>
      <c r="CK1063" s="36">
        <f t="shared" si="2500"/>
        <v>0</v>
      </c>
      <c r="CL1063" s="36">
        <f t="shared" si="2501"/>
        <v>0</v>
      </c>
      <c r="CM1063" s="36">
        <f t="shared" si="2502"/>
        <v>0</v>
      </c>
      <c r="CN1063" s="36">
        <f t="shared" si="2503"/>
        <v>0</v>
      </c>
      <c r="CO1063" s="20">
        <f t="shared" si="2504"/>
        <v>120000</v>
      </c>
      <c r="CP1063" s="20">
        <f t="shared" si="2505"/>
        <v>2</v>
      </c>
      <c r="CQ1063" s="64" t="e">
        <f t="shared" si="2506"/>
        <v>#N/A</v>
      </c>
      <c r="CR1063" s="64" t="e">
        <f t="shared" si="2507"/>
        <v>#N/A</v>
      </c>
      <c r="CS1063" s="36" t="e">
        <f t="shared" si="2508"/>
        <v>#N/A</v>
      </c>
      <c r="CT1063" s="36">
        <f t="shared" si="2509"/>
        <v>0</v>
      </c>
      <c r="CU1063" s="36">
        <f t="shared" si="2510"/>
        <v>0</v>
      </c>
      <c r="CV1063" s="36">
        <f t="shared" si="2570"/>
        <v>0</v>
      </c>
      <c r="CW1063" s="36">
        <f t="shared" si="2511"/>
        <v>0</v>
      </c>
      <c r="CX1063" s="36">
        <f t="shared" si="2512"/>
        <v>0</v>
      </c>
      <c r="CY1063" s="36">
        <f t="shared" si="2513"/>
        <v>0</v>
      </c>
      <c r="CZ1063" s="36">
        <f t="shared" si="2571"/>
        <v>0</v>
      </c>
      <c r="DA1063" s="64">
        <f t="shared" si="2514"/>
        <v>6.5131752900260409E-3</v>
      </c>
      <c r="DB1063" s="70">
        <f t="shared" si="2572"/>
        <v>0.99352897165191179</v>
      </c>
      <c r="DC1063" s="70">
        <f>PRODUCT($DB$8:DB1063)</f>
        <v>1.0583711584233592E-4</v>
      </c>
      <c r="DD1063" s="36">
        <f t="shared" si="2515"/>
        <v>0</v>
      </c>
      <c r="DE1063" s="36">
        <f t="shared" si="2516"/>
        <v>0</v>
      </c>
      <c r="DF1063" s="36">
        <f t="shared" si="2517"/>
        <v>0</v>
      </c>
      <c r="DG1063" s="36">
        <f t="shared" si="2518"/>
        <v>0</v>
      </c>
      <c r="DH1063" s="36">
        <f t="shared" si="2519"/>
        <v>0</v>
      </c>
      <c r="DI1063" s="36">
        <f t="shared" si="2520"/>
        <v>0</v>
      </c>
      <c r="DJ1063" s="36">
        <f t="shared" si="2521"/>
        <v>0</v>
      </c>
      <c r="DK1063" s="36">
        <f t="shared" si="2522"/>
        <v>0</v>
      </c>
      <c r="DL1063" s="36">
        <f t="shared" si="2523"/>
        <v>0</v>
      </c>
      <c r="DM1063" s="36">
        <f t="shared" si="2524"/>
        <v>0</v>
      </c>
      <c r="DN1063" s="36">
        <f t="shared" ca="1" si="2573"/>
        <v>4.6137290849905055E-12</v>
      </c>
      <c r="DO1063" s="64" cm="1">
        <f t="array" ref="DO1063">IFERROR(INDEX(Tbl_FwdNom,$B1063,MATCH(LIDt,Tbl_FwdNom_Cols,0)),0)</f>
        <v>7.4432909619999998</v>
      </c>
      <c r="DP1063" s="64">
        <f t="shared" ca="1" si="2574"/>
        <v>0</v>
      </c>
      <c r="DQ1063" s="64">
        <f t="shared" ca="1" si="2525"/>
        <v>0</v>
      </c>
      <c r="DR1063" s="70">
        <f t="shared" ca="1" si="2526"/>
        <v>1</v>
      </c>
      <c r="DS1063" s="70">
        <f ca="1">PRODUCT($DR$8:DR1063)</f>
        <v>5.1485728910319675E-4</v>
      </c>
      <c r="DT1063" s="36">
        <f t="shared" ca="1" si="2527"/>
        <v>0</v>
      </c>
      <c r="DU1063" s="36">
        <f t="shared" ca="1" si="2528"/>
        <v>0</v>
      </c>
      <c r="DV1063" s="36">
        <f t="shared" ca="1" si="2529"/>
        <v>0</v>
      </c>
      <c r="DW1063" s="36">
        <f t="shared" ca="1" si="2530"/>
        <v>0</v>
      </c>
      <c r="DX1063" s="36">
        <f t="shared" ca="1" si="2531"/>
        <v>0</v>
      </c>
      <c r="DY1063" s="36">
        <f t="shared" ca="1" si="2532"/>
        <v>0</v>
      </c>
      <c r="DZ1063" s="36">
        <f t="shared" ca="1" si="2533"/>
        <v>0</v>
      </c>
      <c r="EA1063" s="36">
        <f t="shared" ca="1" si="2534"/>
        <v>0</v>
      </c>
      <c r="EB1063" s="36">
        <f t="shared" ca="1" si="2535"/>
        <v>0</v>
      </c>
      <c r="EC1063" s="36">
        <f t="shared" ca="1" si="2536"/>
        <v>0</v>
      </c>
      <c r="ED1063" s="36">
        <f t="shared" ca="1" si="2537"/>
        <v>0</v>
      </c>
      <c r="EE1063" s="36">
        <f t="shared" ca="1" si="2575"/>
        <v>0</v>
      </c>
      <c r="EF1063" s="36">
        <f t="shared" ca="1" si="2538"/>
        <v>0</v>
      </c>
      <c r="EG1063" s="64"/>
      <c r="EH1063" s="64"/>
      <c r="EI1063" s="64"/>
      <c r="EJ1063" s="70"/>
      <c r="EK1063" s="70"/>
      <c r="EL1063" s="70"/>
      <c r="EM1063" s="70"/>
      <c r="EN1063" s="70"/>
      <c r="EO1063" s="36">
        <f t="shared" si="2539"/>
        <v>0</v>
      </c>
      <c r="EP1063" s="36">
        <f t="shared" si="2540"/>
        <v>0</v>
      </c>
      <c r="EQ1063" s="36">
        <f t="shared" si="2541"/>
        <v>0</v>
      </c>
      <c r="ER1063" s="36">
        <f t="shared" si="2542"/>
        <v>0</v>
      </c>
      <c r="ES1063" s="36">
        <f t="shared" si="2543"/>
        <v>0</v>
      </c>
      <c r="ET1063" s="36">
        <f t="shared" si="2544"/>
        <v>0</v>
      </c>
      <c r="EU1063" s="36">
        <f t="shared" si="2576"/>
        <v>0</v>
      </c>
      <c r="EV1063" s="36">
        <f t="shared" si="2545"/>
        <v>0</v>
      </c>
      <c r="EW1063" s="36">
        <f t="shared" si="2546"/>
        <v>0</v>
      </c>
      <c r="EX1063" s="36">
        <f t="shared" si="2577"/>
        <v>0</v>
      </c>
      <c r="EY1063" s="36">
        <f t="shared" si="2547"/>
        <v>0</v>
      </c>
      <c r="EZ1063" s="36">
        <f t="shared" si="2548"/>
        <v>0</v>
      </c>
      <c r="FA1063" s="36">
        <f t="shared" si="2549"/>
        <v>0</v>
      </c>
      <c r="FB1063" s="36">
        <f t="shared" si="2550"/>
        <v>0</v>
      </c>
      <c r="FC1063" s="36">
        <f t="shared" si="2578"/>
        <v>0</v>
      </c>
      <c r="FD1063" s="36">
        <f t="shared" si="2551"/>
        <v>0</v>
      </c>
      <c r="FE1063" s="36">
        <f t="shared" si="2552"/>
        <v>0</v>
      </c>
      <c r="FF1063" s="36">
        <f t="shared" si="2579"/>
        <v>0</v>
      </c>
      <c r="FG1063" s="36">
        <f t="shared" si="2553"/>
        <v>0</v>
      </c>
      <c r="FH1063" s="36">
        <f t="shared" si="2554"/>
        <v>0</v>
      </c>
      <c r="FI1063" s="36">
        <f t="shared" si="2555"/>
        <v>0</v>
      </c>
      <c r="FJ1063" s="36">
        <f t="shared" ca="1" si="2556"/>
        <v>0</v>
      </c>
      <c r="FK1063" s="36">
        <f t="shared" si="2557"/>
        <v>0</v>
      </c>
      <c r="FL1063" s="36">
        <f t="shared" si="2558"/>
        <v>0</v>
      </c>
      <c r="FM1063" s="36">
        <f t="shared" ca="1" si="2559"/>
        <v>0</v>
      </c>
      <c r="FN1063" s="36">
        <f t="shared" ca="1" si="2581"/>
        <v>0</v>
      </c>
    </row>
    <row r="1064" spans="2:170" x14ac:dyDescent="0.25">
      <c r="B1064" s="2">
        <v>1056</v>
      </c>
      <c r="C1064" s="2">
        <f t="shared" si="2435"/>
        <v>88</v>
      </c>
      <c r="D1064" s="2">
        <f t="shared" si="2584"/>
        <v>1080</v>
      </c>
      <c r="E1064" s="2">
        <f t="shared" si="2582"/>
        <v>90</v>
      </c>
      <c r="F1064" s="189">
        <f t="shared" si="2586"/>
        <v>77857</v>
      </c>
      <c r="G1064" s="2">
        <f t="shared" si="2585"/>
        <v>2</v>
      </c>
      <c r="H1064" s="187">
        <f t="shared" si="2436"/>
        <v>122.58333333333334</v>
      </c>
      <c r="I1064" s="186">
        <f t="shared" si="2583"/>
        <v>122</v>
      </c>
      <c r="J1064" s="2">
        <f t="shared" si="2437"/>
        <v>0</v>
      </c>
      <c r="K1064" s="2">
        <f t="shared" si="2438"/>
        <v>0</v>
      </c>
      <c r="L1064">
        <f t="shared" si="2439"/>
        <v>2</v>
      </c>
      <c r="M1064" s="190">
        <f t="shared" si="2560"/>
        <v>0</v>
      </c>
      <c r="N1064">
        <f t="shared" si="2440"/>
        <v>1</v>
      </c>
      <c r="O1064">
        <f t="shared" si="2441"/>
        <v>100</v>
      </c>
      <c r="P1064" s="58">
        <f t="shared" si="2442"/>
        <v>0</v>
      </c>
      <c r="Q1064" s="106">
        <f t="shared" si="2443"/>
        <v>0</v>
      </c>
      <c r="R1064" s="59">
        <f t="shared" si="2444"/>
        <v>0</v>
      </c>
      <c r="S1064" s="32">
        <f t="shared" si="2561"/>
        <v>0</v>
      </c>
      <c r="T1064">
        <f t="shared" si="2445"/>
        <v>1</v>
      </c>
      <c r="U1064" s="32">
        <f t="shared" si="2562"/>
        <v>0</v>
      </c>
      <c r="V1064">
        <f t="shared" si="2446"/>
        <v>1</v>
      </c>
      <c r="W1064">
        <f t="shared" si="2447"/>
        <v>100</v>
      </c>
      <c r="X1064" s="58">
        <f t="shared" si="2448"/>
        <v>0</v>
      </c>
      <c r="Y1064" s="58">
        <f t="shared" si="2449"/>
        <v>0</v>
      </c>
      <c r="Z1064" s="32">
        <f t="shared" si="2450"/>
        <v>0</v>
      </c>
      <c r="AA1064" s="32">
        <f t="shared" si="2451"/>
        <v>0</v>
      </c>
      <c r="AB1064" s="59">
        <f t="shared" si="2452"/>
        <v>0</v>
      </c>
      <c r="AC1064" s="59">
        <f t="shared" si="2453"/>
        <v>0</v>
      </c>
      <c r="AD1064">
        <f t="shared" si="2454"/>
        <v>1</v>
      </c>
      <c r="AE1064" s="59">
        <f t="shared" si="2455"/>
        <v>0</v>
      </c>
      <c r="AF1064" s="59">
        <f t="shared" si="2456"/>
        <v>0</v>
      </c>
      <c r="AG1064" s="59">
        <f t="shared" si="2457"/>
        <v>0</v>
      </c>
      <c r="AH1064">
        <f t="shared" si="2458"/>
        <v>1</v>
      </c>
      <c r="AI1064" s="59">
        <f t="shared" si="2459"/>
        <v>0</v>
      </c>
      <c r="AJ1064" s="59">
        <f t="shared" si="2460"/>
        <v>0</v>
      </c>
      <c r="AK1064" s="59">
        <f t="shared" si="2461"/>
        <v>0</v>
      </c>
      <c r="AL1064" s="59">
        <f t="shared" si="2462"/>
        <v>0</v>
      </c>
      <c r="AM1064" s="12">
        <f t="shared" si="2563"/>
        <v>0</v>
      </c>
      <c r="AN1064" s="12">
        <f t="shared" si="2564"/>
        <v>0</v>
      </c>
      <c r="AO1064" s="66">
        <f t="shared" si="2463"/>
        <v>0</v>
      </c>
      <c r="AP1064" s="66">
        <f t="shared" si="2464"/>
        <v>0</v>
      </c>
      <c r="AQ1064" s="59">
        <f t="shared" si="2465"/>
        <v>0</v>
      </c>
      <c r="AR1064" s="59">
        <f t="shared" si="2466"/>
        <v>0</v>
      </c>
      <c r="AS1064" s="59">
        <f t="shared" si="2467"/>
        <v>0</v>
      </c>
      <c r="AT1064" s="12">
        <f t="shared" si="2468"/>
        <v>0</v>
      </c>
      <c r="AU1064" s="59">
        <f t="shared" si="2565"/>
        <v>0</v>
      </c>
      <c r="AV1064" s="59">
        <f t="shared" si="2566"/>
        <v>0</v>
      </c>
      <c r="AW1064" s="70" t="e">
        <f t="shared" si="2469"/>
        <v>#N/A</v>
      </c>
      <c r="AX1064" s="20">
        <f t="shared" si="2470"/>
        <v>200000</v>
      </c>
      <c r="AY1064" s="20">
        <f t="shared" si="2471"/>
        <v>0</v>
      </c>
      <c r="AZ1064" s="20">
        <f t="shared" si="2472"/>
        <v>0</v>
      </c>
      <c r="BA1064" s="20">
        <f t="shared" si="2473"/>
        <v>0</v>
      </c>
      <c r="BB1064" s="36">
        <f t="shared" si="2474"/>
        <v>0</v>
      </c>
      <c r="BC1064" s="36">
        <f t="shared" si="2475"/>
        <v>0</v>
      </c>
      <c r="BD1064" s="80">
        <f t="shared" si="2476"/>
        <v>0</v>
      </c>
      <c r="BE1064" s="36">
        <f t="shared" si="2477"/>
        <v>0</v>
      </c>
      <c r="BF1064" s="36">
        <f t="shared" si="2478"/>
        <v>0</v>
      </c>
      <c r="BG1064" s="36">
        <f t="shared" si="2479"/>
        <v>0</v>
      </c>
      <c r="BH1064" s="36">
        <f t="shared" si="2480"/>
        <v>0</v>
      </c>
      <c r="BI1064" s="36">
        <f t="shared" si="2481"/>
        <v>0</v>
      </c>
      <c r="BJ1064" s="36">
        <f t="shared" si="2482"/>
        <v>0</v>
      </c>
      <c r="BK1064" s="36">
        <f t="shared" si="2483"/>
        <v>0</v>
      </c>
      <c r="BL1064" s="68">
        <f>IF(OR(AT1064=0,E1064&gt;ProjTerm),0,VLOOKUP(D1064,'Life Events'!$AE$5:$AI$1206,5,FALSE))</f>
        <v>0</v>
      </c>
      <c r="BM1064" s="93">
        <f t="shared" si="2484"/>
        <v>0</v>
      </c>
      <c r="BN1064" s="93">
        <f t="shared" si="2485"/>
        <v>0</v>
      </c>
      <c r="BO1064" s="36">
        <f t="shared" si="2486"/>
        <v>0</v>
      </c>
      <c r="BP1064" s="36">
        <f t="shared" si="2487"/>
        <v>0</v>
      </c>
      <c r="BQ1064" s="36">
        <f t="shared" si="2488"/>
        <v>0</v>
      </c>
      <c r="BR1064" s="36">
        <f t="shared" si="2489"/>
        <v>154.78110000000001</v>
      </c>
      <c r="BS1064" s="36">
        <f t="shared" si="2490"/>
        <v>0</v>
      </c>
      <c r="BT1064" s="36">
        <f t="shared" si="2491"/>
        <v>0</v>
      </c>
      <c r="BU1064" s="70" cm="1">
        <f t="array" ref="BU1064">IF(AND(ActInt=1,$J1064=0),INDEX(Tbl_FwdNom,$B1064-IVP,MATCH(ValnDt,Tbl_FwdNom_Cols)),INDEX(Tbl_FwdNom,$B1064,MATCH(StartDt,Tbl_FwdNom_Cols)))</f>
        <v>8.0960909670000003</v>
      </c>
      <c r="BV1064" s="70" cm="1">
        <f t="array" ref="BV1064">INDEX(Tbl_FwdReal,$B1064,MATCH(StartDt,Tbl_FwdReal_Cols))</f>
        <v>2.4859095830000002</v>
      </c>
      <c r="BW1064" s="70" cm="1">
        <f t="array" ref="BW1064">IF(RunType&lt;&gt;"OPN",INDEX(Tbl_FwdReal,$B1064,MATCH(ValnDt,Tbl_FwdReal_Cols)),IF(AND($J1064=0,ActInt=1),INDEX(Tbl_FwdReal,$B1064-IVP,MATCH(ValnDt,Tbl_FwdReal_Cols)),-999))*$K1064</f>
        <v>0</v>
      </c>
      <c r="BX1064" s="70">
        <f t="shared" si="2492"/>
        <v>0</v>
      </c>
      <c r="BY1064" s="70">
        <f t="shared" si="2567"/>
        <v>8.0960909669999914E-2</v>
      </c>
      <c r="BZ1064" s="64">
        <f t="shared" si="2580"/>
        <v>6.5086210082994089E-3</v>
      </c>
      <c r="CA1064" s="70" cm="1">
        <f t="array" ref="CA1064">IF($J1064=1,CA1063*(1+INDEX(Tbl_CPI,$B1064,MATCH(IF(RunType="OPN",StartDt,ValnDt),Tbl_CPI_Cols))),0)</f>
        <v>0</v>
      </c>
      <c r="CB1064" s="70">
        <f t="shared" si="2568"/>
        <v>294.12141572436434</v>
      </c>
      <c r="CC1064" s="70">
        <f t="shared" si="2569"/>
        <v>294.12141572436434</v>
      </c>
      <c r="CD1064" s="36">
        <f t="shared" si="2493"/>
        <v>1377.9639605294508</v>
      </c>
      <c r="CE1064" s="36">
        <f t="shared" si="2494"/>
        <v>0</v>
      </c>
      <c r="CF1064" s="36">
        <f t="shared" si="2495"/>
        <v>0</v>
      </c>
      <c r="CG1064" s="36">
        <f t="shared" si="2496"/>
        <v>0</v>
      </c>
      <c r="CH1064" s="36">
        <f t="shared" si="2497"/>
        <v>0</v>
      </c>
      <c r="CI1064" s="36">
        <f t="shared" si="2498"/>
        <v>0</v>
      </c>
      <c r="CJ1064" s="36">
        <f t="shared" si="2499"/>
        <v>0</v>
      </c>
      <c r="CK1064" s="36">
        <f t="shared" si="2500"/>
        <v>0</v>
      </c>
      <c r="CL1064" s="36">
        <f t="shared" si="2501"/>
        <v>0</v>
      </c>
      <c r="CM1064" s="36">
        <f t="shared" si="2502"/>
        <v>0</v>
      </c>
      <c r="CN1064" s="36">
        <f t="shared" si="2503"/>
        <v>0</v>
      </c>
      <c r="CO1064" s="20">
        <f t="shared" si="2504"/>
        <v>120000</v>
      </c>
      <c r="CP1064" s="20">
        <f t="shared" si="2505"/>
        <v>2</v>
      </c>
      <c r="CQ1064" s="64" t="e">
        <f t="shared" si="2506"/>
        <v>#N/A</v>
      </c>
      <c r="CR1064" s="64" t="e">
        <f t="shared" si="2507"/>
        <v>#N/A</v>
      </c>
      <c r="CS1064" s="36" t="e">
        <f t="shared" si="2508"/>
        <v>#N/A</v>
      </c>
      <c r="CT1064" s="36">
        <f t="shared" si="2509"/>
        <v>0</v>
      </c>
      <c r="CU1064" s="36">
        <f t="shared" si="2510"/>
        <v>0</v>
      </c>
      <c r="CV1064" s="36">
        <f t="shared" si="2570"/>
        <v>0</v>
      </c>
      <c r="CW1064" s="36">
        <f t="shared" si="2511"/>
        <v>0</v>
      </c>
      <c r="CX1064" s="36">
        <f t="shared" si="2512"/>
        <v>0</v>
      </c>
      <c r="CY1064" s="36">
        <f t="shared" si="2513"/>
        <v>0</v>
      </c>
      <c r="CZ1064" s="36">
        <f t="shared" si="2571"/>
        <v>0</v>
      </c>
      <c r="DA1064" s="64">
        <f t="shared" si="2514"/>
        <v>6.5086210082994089E-3</v>
      </c>
      <c r="DB1064" s="70">
        <f t="shared" si="2572"/>
        <v>0.99353346720291458</v>
      </c>
      <c r="DC1064" s="70">
        <f>PRODUCT($DB$8:DB1064)</f>
        <v>1.0515271666159252E-4</v>
      </c>
      <c r="DD1064" s="36">
        <f t="shared" si="2515"/>
        <v>0</v>
      </c>
      <c r="DE1064" s="36">
        <f t="shared" si="2516"/>
        <v>0</v>
      </c>
      <c r="DF1064" s="36">
        <f t="shared" si="2517"/>
        <v>0</v>
      </c>
      <c r="DG1064" s="36">
        <f t="shared" si="2518"/>
        <v>0</v>
      </c>
      <c r="DH1064" s="36">
        <f t="shared" si="2519"/>
        <v>0</v>
      </c>
      <c r="DI1064" s="36">
        <f t="shared" si="2520"/>
        <v>0</v>
      </c>
      <c r="DJ1064" s="36">
        <f t="shared" si="2521"/>
        <v>0</v>
      </c>
      <c r="DK1064" s="36">
        <f t="shared" si="2522"/>
        <v>0</v>
      </c>
      <c r="DL1064" s="36">
        <f t="shared" si="2523"/>
        <v>0</v>
      </c>
      <c r="DM1064" s="36">
        <f t="shared" si="2524"/>
        <v>0</v>
      </c>
      <c r="DN1064" s="36">
        <f t="shared" ca="1" si="2573"/>
        <v>4.6137290849905055E-12</v>
      </c>
      <c r="DO1064" s="64" cm="1">
        <f t="array" ref="DO1064">IFERROR(INDEX(Tbl_FwdNom,$B1064,MATCH(LIDt,Tbl_FwdNom_Cols,0)),0)</f>
        <v>7.4415901990000002</v>
      </c>
      <c r="DP1064" s="64">
        <f t="shared" ca="1" si="2574"/>
        <v>0</v>
      </c>
      <c r="DQ1064" s="64">
        <f t="shared" ca="1" si="2525"/>
        <v>0</v>
      </c>
      <c r="DR1064" s="70">
        <f t="shared" ca="1" si="2526"/>
        <v>1</v>
      </c>
      <c r="DS1064" s="70">
        <f ca="1">PRODUCT($DR$8:DR1064)</f>
        <v>5.1485728910319675E-4</v>
      </c>
      <c r="DT1064" s="36">
        <f t="shared" ca="1" si="2527"/>
        <v>0</v>
      </c>
      <c r="DU1064" s="36">
        <f t="shared" ca="1" si="2528"/>
        <v>0</v>
      </c>
      <c r="DV1064" s="36">
        <f t="shared" ca="1" si="2529"/>
        <v>0</v>
      </c>
      <c r="DW1064" s="36">
        <f t="shared" ca="1" si="2530"/>
        <v>0</v>
      </c>
      <c r="DX1064" s="36">
        <f t="shared" ca="1" si="2531"/>
        <v>0</v>
      </c>
      <c r="DY1064" s="36">
        <f t="shared" ca="1" si="2532"/>
        <v>0</v>
      </c>
      <c r="DZ1064" s="36">
        <f t="shared" ca="1" si="2533"/>
        <v>0</v>
      </c>
      <c r="EA1064" s="36">
        <f t="shared" ca="1" si="2534"/>
        <v>0</v>
      </c>
      <c r="EB1064" s="36">
        <f t="shared" ca="1" si="2535"/>
        <v>0</v>
      </c>
      <c r="EC1064" s="36">
        <f t="shared" ca="1" si="2536"/>
        <v>0</v>
      </c>
      <c r="ED1064" s="36">
        <f t="shared" ca="1" si="2537"/>
        <v>0</v>
      </c>
      <c r="EE1064" s="36">
        <f t="shared" ca="1" si="2575"/>
        <v>0</v>
      </c>
      <c r="EF1064" s="36">
        <f t="shared" ca="1" si="2538"/>
        <v>0</v>
      </c>
      <c r="EG1064" s="64"/>
      <c r="EH1064" s="64"/>
      <c r="EI1064" s="64"/>
      <c r="EJ1064" s="70"/>
      <c r="EK1064" s="70"/>
      <c r="EL1064" s="70"/>
      <c r="EM1064" s="70"/>
      <c r="EN1064" s="70"/>
      <c r="EO1064" s="36">
        <f t="shared" si="2539"/>
        <v>0</v>
      </c>
      <c r="EP1064" s="36">
        <f t="shared" si="2540"/>
        <v>0</v>
      </c>
      <c r="EQ1064" s="36">
        <f t="shared" si="2541"/>
        <v>0</v>
      </c>
      <c r="ER1064" s="36">
        <f t="shared" si="2542"/>
        <v>0</v>
      </c>
      <c r="ES1064" s="36">
        <f t="shared" si="2543"/>
        <v>0</v>
      </c>
      <c r="ET1064" s="36">
        <f t="shared" si="2544"/>
        <v>0</v>
      </c>
      <c r="EU1064" s="36">
        <f t="shared" si="2576"/>
        <v>0</v>
      </c>
      <c r="EV1064" s="36">
        <f t="shared" si="2545"/>
        <v>0</v>
      </c>
      <c r="EW1064" s="36">
        <f t="shared" si="2546"/>
        <v>0</v>
      </c>
      <c r="EX1064" s="36">
        <f t="shared" si="2577"/>
        <v>0</v>
      </c>
      <c r="EY1064" s="36">
        <f t="shared" si="2547"/>
        <v>0</v>
      </c>
      <c r="EZ1064" s="36">
        <f t="shared" si="2548"/>
        <v>0</v>
      </c>
      <c r="FA1064" s="36">
        <f t="shared" si="2549"/>
        <v>0</v>
      </c>
      <c r="FB1064" s="36">
        <f t="shared" si="2550"/>
        <v>0</v>
      </c>
      <c r="FC1064" s="36">
        <f t="shared" si="2578"/>
        <v>0</v>
      </c>
      <c r="FD1064" s="36">
        <f t="shared" si="2551"/>
        <v>0</v>
      </c>
      <c r="FE1064" s="36">
        <f t="shared" si="2552"/>
        <v>0</v>
      </c>
      <c r="FF1064" s="36">
        <f t="shared" si="2579"/>
        <v>0</v>
      </c>
      <c r="FG1064" s="36">
        <f t="shared" si="2553"/>
        <v>0</v>
      </c>
      <c r="FH1064" s="36">
        <f t="shared" si="2554"/>
        <v>0</v>
      </c>
      <c r="FI1064" s="36">
        <f t="shared" si="2555"/>
        <v>0</v>
      </c>
      <c r="FJ1064" s="36">
        <f t="shared" ca="1" si="2556"/>
        <v>0</v>
      </c>
      <c r="FK1064" s="36">
        <f t="shared" si="2557"/>
        <v>0</v>
      </c>
      <c r="FL1064" s="36">
        <f t="shared" si="2558"/>
        <v>0</v>
      </c>
      <c r="FM1064" s="36">
        <f t="shared" ca="1" si="2559"/>
        <v>0</v>
      </c>
      <c r="FN1064" s="36">
        <f t="shared" ca="1" si="2581"/>
        <v>0</v>
      </c>
    </row>
    <row r="1065" spans="2:170" x14ac:dyDescent="0.25">
      <c r="B1065" s="2">
        <v>1057</v>
      </c>
      <c r="C1065" s="2">
        <f t="shared" si="2435"/>
        <v>89</v>
      </c>
      <c r="D1065" s="2">
        <f t="shared" si="2584"/>
        <v>1081</v>
      </c>
      <c r="E1065" s="2">
        <f t="shared" si="2582"/>
        <v>91</v>
      </c>
      <c r="F1065" s="189">
        <f t="shared" si="2586"/>
        <v>77888</v>
      </c>
      <c r="G1065" s="2">
        <f t="shared" si="2585"/>
        <v>3</v>
      </c>
      <c r="H1065" s="187">
        <f t="shared" si="2436"/>
        <v>122.66666666666666</v>
      </c>
      <c r="I1065" s="186">
        <f t="shared" si="2583"/>
        <v>122</v>
      </c>
      <c r="J1065" s="2">
        <f t="shared" si="2437"/>
        <v>0</v>
      </c>
      <c r="K1065" s="2">
        <f t="shared" si="2438"/>
        <v>0</v>
      </c>
      <c r="L1065">
        <f t="shared" si="2439"/>
        <v>2</v>
      </c>
      <c r="M1065" s="190">
        <f t="shared" si="2560"/>
        <v>0</v>
      </c>
      <c r="N1065">
        <f t="shared" si="2440"/>
        <v>1</v>
      </c>
      <c r="O1065">
        <f t="shared" si="2441"/>
        <v>100</v>
      </c>
      <c r="P1065" s="58">
        <f t="shared" si="2442"/>
        <v>0</v>
      </c>
      <c r="Q1065" s="106">
        <f t="shared" si="2443"/>
        <v>0</v>
      </c>
      <c r="R1065" s="59">
        <f t="shared" si="2444"/>
        <v>0</v>
      </c>
      <c r="S1065" s="32">
        <f t="shared" si="2561"/>
        <v>0</v>
      </c>
      <c r="T1065">
        <f t="shared" si="2445"/>
        <v>1</v>
      </c>
      <c r="U1065" s="32">
        <f t="shared" si="2562"/>
        <v>0</v>
      </c>
      <c r="V1065">
        <f t="shared" si="2446"/>
        <v>1</v>
      </c>
      <c r="W1065">
        <f t="shared" si="2447"/>
        <v>100</v>
      </c>
      <c r="X1065" s="58">
        <f t="shared" si="2448"/>
        <v>0</v>
      </c>
      <c r="Y1065" s="58">
        <f t="shared" si="2449"/>
        <v>0</v>
      </c>
      <c r="Z1065" s="32">
        <f t="shared" si="2450"/>
        <v>0</v>
      </c>
      <c r="AA1065" s="32">
        <f t="shared" si="2451"/>
        <v>0</v>
      </c>
      <c r="AB1065" s="59">
        <f t="shared" si="2452"/>
        <v>0</v>
      </c>
      <c r="AC1065" s="59">
        <f t="shared" si="2453"/>
        <v>0</v>
      </c>
      <c r="AD1065">
        <f t="shared" si="2454"/>
        <v>1</v>
      </c>
      <c r="AE1065" s="59">
        <f t="shared" si="2455"/>
        <v>0</v>
      </c>
      <c r="AF1065" s="59">
        <f t="shared" si="2456"/>
        <v>0</v>
      </c>
      <c r="AG1065" s="59">
        <f t="shared" si="2457"/>
        <v>0</v>
      </c>
      <c r="AH1065">
        <f t="shared" si="2458"/>
        <v>1</v>
      </c>
      <c r="AI1065" s="59">
        <f t="shared" si="2459"/>
        <v>0</v>
      </c>
      <c r="AJ1065" s="59">
        <f t="shared" si="2460"/>
        <v>0</v>
      </c>
      <c r="AK1065" s="59">
        <f t="shared" si="2461"/>
        <v>0</v>
      </c>
      <c r="AL1065" s="59">
        <f t="shared" si="2462"/>
        <v>0</v>
      </c>
      <c r="AM1065" s="12">
        <f t="shared" si="2563"/>
        <v>0</v>
      </c>
      <c r="AN1065" s="12">
        <f t="shared" si="2564"/>
        <v>0</v>
      </c>
      <c r="AO1065" s="66">
        <f t="shared" si="2463"/>
        <v>0</v>
      </c>
      <c r="AP1065" s="66">
        <f t="shared" si="2464"/>
        <v>0</v>
      </c>
      <c r="AQ1065" s="59">
        <f t="shared" si="2465"/>
        <v>0</v>
      </c>
      <c r="AR1065" s="59">
        <f t="shared" si="2466"/>
        <v>0</v>
      </c>
      <c r="AS1065" s="59">
        <f t="shared" si="2467"/>
        <v>0</v>
      </c>
      <c r="AT1065" s="12">
        <f t="shared" si="2468"/>
        <v>0</v>
      </c>
      <c r="AU1065" s="59">
        <f t="shared" si="2565"/>
        <v>0</v>
      </c>
      <c r="AV1065" s="59">
        <f t="shared" si="2566"/>
        <v>0</v>
      </c>
      <c r="AW1065" s="70" t="e">
        <f t="shared" si="2469"/>
        <v>#N/A</v>
      </c>
      <c r="AX1065" s="20">
        <f t="shared" si="2470"/>
        <v>200000</v>
      </c>
      <c r="AY1065" s="20">
        <f t="shared" si="2471"/>
        <v>0</v>
      </c>
      <c r="AZ1065" s="20">
        <f t="shared" si="2472"/>
        <v>0</v>
      </c>
      <c r="BA1065" s="20">
        <f t="shared" si="2473"/>
        <v>0</v>
      </c>
      <c r="BB1065" s="36">
        <f t="shared" si="2474"/>
        <v>0</v>
      </c>
      <c r="BC1065" s="36">
        <f t="shared" si="2475"/>
        <v>0</v>
      </c>
      <c r="BD1065" s="80">
        <f t="shared" si="2476"/>
        <v>0</v>
      </c>
      <c r="BE1065" s="36">
        <f t="shared" si="2477"/>
        <v>0</v>
      </c>
      <c r="BF1065" s="36">
        <f t="shared" si="2478"/>
        <v>0</v>
      </c>
      <c r="BG1065" s="36">
        <f t="shared" si="2479"/>
        <v>0</v>
      </c>
      <c r="BH1065" s="36">
        <f t="shared" si="2480"/>
        <v>0</v>
      </c>
      <c r="BI1065" s="36">
        <f t="shared" si="2481"/>
        <v>0</v>
      </c>
      <c r="BJ1065" s="36">
        <f t="shared" si="2482"/>
        <v>0</v>
      </c>
      <c r="BK1065" s="36">
        <f t="shared" si="2483"/>
        <v>0</v>
      </c>
      <c r="BL1065" s="68">
        <f>IF(OR(AT1065=0,E1065&gt;ProjTerm),0,VLOOKUP(D1065,'Life Events'!$AE$5:$AI$1206,5,FALSE))</f>
        <v>0</v>
      </c>
      <c r="BM1065" s="93">
        <f t="shared" si="2484"/>
        <v>0</v>
      </c>
      <c r="BN1065" s="93">
        <f t="shared" si="2485"/>
        <v>0</v>
      </c>
      <c r="BO1065" s="36">
        <f t="shared" si="2486"/>
        <v>0</v>
      </c>
      <c r="BP1065" s="36">
        <f t="shared" si="2487"/>
        <v>0</v>
      </c>
      <c r="BQ1065" s="36">
        <f t="shared" si="2488"/>
        <v>0</v>
      </c>
      <c r="BR1065" s="36">
        <f t="shared" si="2489"/>
        <v>154.78110000000001</v>
      </c>
      <c r="BS1065" s="36">
        <f t="shared" si="2490"/>
        <v>0</v>
      </c>
      <c r="BT1065" s="36">
        <f t="shared" si="2491"/>
        <v>0</v>
      </c>
      <c r="BU1065" s="70" cm="1">
        <f t="array" ref="BU1065">IF(AND(ActInt=1,$J1065=0),INDEX(Tbl_FwdNom,$B1065-IVP,MATCH(ValnDt,Tbl_FwdNom_Cols)),INDEX(Tbl_FwdNom,$B1065,MATCH(StartDt,Tbl_FwdNom_Cols)))</f>
        <v>8.0902217400000005</v>
      </c>
      <c r="BV1065" s="70" cm="1">
        <f t="array" ref="BV1065">INDEX(Tbl_FwdReal,$B1065,MATCH(StartDt,Tbl_FwdReal_Cols))</f>
        <v>2.4825587929999999</v>
      </c>
      <c r="BW1065" s="70" cm="1">
        <f t="array" ref="BW1065">IF(RunType&lt;&gt;"OPN",INDEX(Tbl_FwdReal,$B1065,MATCH(ValnDt,Tbl_FwdReal_Cols)),IF(AND($J1065=0,ActInt=1),INDEX(Tbl_FwdReal,$B1065-IVP,MATCH(ValnDt,Tbl_FwdReal_Cols)),-999))*$K1065</f>
        <v>0</v>
      </c>
      <c r="BX1065" s="70">
        <f t="shared" si="2492"/>
        <v>0</v>
      </c>
      <c r="BY1065" s="70">
        <f t="shared" si="2567"/>
        <v>8.0902217400000032E-2</v>
      </c>
      <c r="BZ1065" s="64">
        <f t="shared" si="2580"/>
        <v>6.5040667466407243E-3</v>
      </c>
      <c r="CA1065" s="70" cm="1">
        <f t="array" ref="CA1065">IF($J1065=1,CA1064*(1+INDEX(Tbl_CPI,$B1065,MATCH(IF(RunType="OPN",StartDt,ValnDt),Tbl_CPI_Cols))),0)</f>
        <v>0</v>
      </c>
      <c r="CB1065" s="70">
        <f t="shared" si="2568"/>
        <v>296.03440104385209</v>
      </c>
      <c r="CC1065" s="70">
        <f t="shared" si="2569"/>
        <v>294.12141572436434</v>
      </c>
      <c r="CD1065" s="36">
        <f t="shared" si="2493"/>
        <v>1489.9700718236757</v>
      </c>
      <c r="CE1065" s="36">
        <f t="shared" si="2494"/>
        <v>0</v>
      </c>
      <c r="CF1065" s="36">
        <f t="shared" si="2495"/>
        <v>0</v>
      </c>
      <c r="CG1065" s="36">
        <f t="shared" si="2496"/>
        <v>0</v>
      </c>
      <c r="CH1065" s="36">
        <f t="shared" si="2497"/>
        <v>0</v>
      </c>
      <c r="CI1065" s="36">
        <f t="shared" si="2498"/>
        <v>0</v>
      </c>
      <c r="CJ1065" s="36">
        <f t="shared" si="2499"/>
        <v>0</v>
      </c>
      <c r="CK1065" s="36">
        <f t="shared" si="2500"/>
        <v>0</v>
      </c>
      <c r="CL1065" s="36">
        <f t="shared" si="2501"/>
        <v>0</v>
      </c>
      <c r="CM1065" s="36">
        <f t="shared" si="2502"/>
        <v>0</v>
      </c>
      <c r="CN1065" s="36">
        <f t="shared" si="2503"/>
        <v>0</v>
      </c>
      <c r="CO1065" s="20">
        <f t="shared" si="2504"/>
        <v>120000</v>
      </c>
      <c r="CP1065" s="20">
        <f t="shared" si="2505"/>
        <v>2</v>
      </c>
      <c r="CQ1065" s="64" t="e">
        <f t="shared" si="2506"/>
        <v>#N/A</v>
      </c>
      <c r="CR1065" s="64" t="e">
        <f t="shared" si="2507"/>
        <v>#N/A</v>
      </c>
      <c r="CS1065" s="36" t="e">
        <f t="shared" si="2508"/>
        <v>#N/A</v>
      </c>
      <c r="CT1065" s="36">
        <f t="shared" si="2509"/>
        <v>0</v>
      </c>
      <c r="CU1065" s="36">
        <f t="shared" si="2510"/>
        <v>0</v>
      </c>
      <c r="CV1065" s="36">
        <f t="shared" si="2570"/>
        <v>0</v>
      </c>
      <c r="CW1065" s="36">
        <f t="shared" si="2511"/>
        <v>0</v>
      </c>
      <c r="CX1065" s="36">
        <f t="shared" si="2512"/>
        <v>0</v>
      </c>
      <c r="CY1065" s="36">
        <f t="shared" si="2513"/>
        <v>0</v>
      </c>
      <c r="CZ1065" s="36">
        <f t="shared" si="2571"/>
        <v>0</v>
      </c>
      <c r="DA1065" s="64">
        <f t="shared" si="2514"/>
        <v>6.5040667466407243E-3</v>
      </c>
      <c r="DB1065" s="70">
        <f t="shared" si="2572"/>
        <v>0.99353796277479134</v>
      </c>
      <c r="DC1065" s="70">
        <f>PRODUCT($DB$8:DB1065)</f>
        <v>1.0447321589219349E-4</v>
      </c>
      <c r="DD1065" s="36">
        <f t="shared" si="2515"/>
        <v>0</v>
      </c>
      <c r="DE1065" s="36">
        <f t="shared" si="2516"/>
        <v>0</v>
      </c>
      <c r="DF1065" s="36">
        <f t="shared" si="2517"/>
        <v>0</v>
      </c>
      <c r="DG1065" s="36">
        <f t="shared" si="2518"/>
        <v>0</v>
      </c>
      <c r="DH1065" s="36">
        <f t="shared" si="2519"/>
        <v>0</v>
      </c>
      <c r="DI1065" s="36">
        <f t="shared" si="2520"/>
        <v>0</v>
      </c>
      <c r="DJ1065" s="36">
        <f t="shared" si="2521"/>
        <v>0</v>
      </c>
      <c r="DK1065" s="36">
        <f t="shared" si="2522"/>
        <v>0</v>
      </c>
      <c r="DL1065" s="36">
        <f t="shared" si="2523"/>
        <v>0</v>
      </c>
      <c r="DM1065" s="36">
        <f t="shared" si="2524"/>
        <v>0</v>
      </c>
      <c r="DN1065" s="36">
        <f t="shared" ca="1" si="2573"/>
        <v>4.6137290849905055E-12</v>
      </c>
      <c r="DO1065" s="64" cm="1">
        <f t="array" ref="DO1065">IFERROR(INDEX(Tbl_FwdNom,$B1065,MATCH(LIDt,Tbl_FwdNom_Cols,0)),0)</f>
        <v>7.4398894630000001</v>
      </c>
      <c r="DP1065" s="64">
        <f t="shared" ca="1" si="2574"/>
        <v>0</v>
      </c>
      <c r="DQ1065" s="64">
        <f t="shared" ca="1" si="2525"/>
        <v>0</v>
      </c>
      <c r="DR1065" s="70">
        <f t="shared" ca="1" si="2526"/>
        <v>1</v>
      </c>
      <c r="DS1065" s="70">
        <f ca="1">PRODUCT($DR$8:DR1065)</f>
        <v>5.1485728910319675E-4</v>
      </c>
      <c r="DT1065" s="36">
        <f t="shared" ca="1" si="2527"/>
        <v>0</v>
      </c>
      <c r="DU1065" s="36">
        <f t="shared" ca="1" si="2528"/>
        <v>0</v>
      </c>
      <c r="DV1065" s="36">
        <f t="shared" ca="1" si="2529"/>
        <v>0</v>
      </c>
      <c r="DW1065" s="36">
        <f t="shared" ca="1" si="2530"/>
        <v>0</v>
      </c>
      <c r="DX1065" s="36">
        <f t="shared" ca="1" si="2531"/>
        <v>0</v>
      </c>
      <c r="DY1065" s="36">
        <f t="shared" ca="1" si="2532"/>
        <v>0</v>
      </c>
      <c r="DZ1065" s="36">
        <f t="shared" ca="1" si="2533"/>
        <v>0</v>
      </c>
      <c r="EA1065" s="36">
        <f t="shared" ca="1" si="2534"/>
        <v>0</v>
      </c>
      <c r="EB1065" s="36">
        <f t="shared" ca="1" si="2535"/>
        <v>0</v>
      </c>
      <c r="EC1065" s="36">
        <f t="shared" ca="1" si="2536"/>
        <v>0</v>
      </c>
      <c r="ED1065" s="36">
        <f t="shared" ca="1" si="2537"/>
        <v>0</v>
      </c>
      <c r="EE1065" s="36">
        <f t="shared" ca="1" si="2575"/>
        <v>0</v>
      </c>
      <c r="EF1065" s="36">
        <f t="shared" ca="1" si="2538"/>
        <v>0</v>
      </c>
      <c r="EG1065" s="64"/>
      <c r="EH1065" s="64"/>
      <c r="EI1065" s="64"/>
      <c r="EJ1065" s="70"/>
      <c r="EK1065" s="70"/>
      <c r="EL1065" s="70"/>
      <c r="EM1065" s="70"/>
      <c r="EN1065" s="70"/>
      <c r="EO1065" s="36">
        <f t="shared" si="2539"/>
        <v>0</v>
      </c>
      <c r="EP1065" s="36">
        <f t="shared" si="2540"/>
        <v>0</v>
      </c>
      <c r="EQ1065" s="36">
        <f t="shared" si="2541"/>
        <v>0</v>
      </c>
      <c r="ER1065" s="36">
        <f t="shared" si="2542"/>
        <v>0</v>
      </c>
      <c r="ES1065" s="36">
        <f t="shared" si="2543"/>
        <v>0</v>
      </c>
      <c r="ET1065" s="36">
        <f t="shared" si="2544"/>
        <v>0</v>
      </c>
      <c r="EU1065" s="36">
        <f t="shared" si="2576"/>
        <v>0</v>
      </c>
      <c r="EV1065" s="36">
        <f t="shared" si="2545"/>
        <v>0</v>
      </c>
      <c r="EW1065" s="36">
        <f t="shared" si="2546"/>
        <v>0</v>
      </c>
      <c r="EX1065" s="36">
        <f t="shared" si="2577"/>
        <v>0</v>
      </c>
      <c r="EY1065" s="36">
        <f t="shared" si="2547"/>
        <v>0</v>
      </c>
      <c r="EZ1065" s="36">
        <f t="shared" si="2548"/>
        <v>0</v>
      </c>
      <c r="FA1065" s="36">
        <f t="shared" si="2549"/>
        <v>0</v>
      </c>
      <c r="FB1065" s="36">
        <f t="shared" si="2550"/>
        <v>0</v>
      </c>
      <c r="FC1065" s="36">
        <f t="shared" si="2578"/>
        <v>0</v>
      </c>
      <c r="FD1065" s="36">
        <f t="shared" si="2551"/>
        <v>0</v>
      </c>
      <c r="FE1065" s="36">
        <f t="shared" si="2552"/>
        <v>0</v>
      </c>
      <c r="FF1065" s="36">
        <f t="shared" si="2579"/>
        <v>0</v>
      </c>
      <c r="FG1065" s="36">
        <f t="shared" si="2553"/>
        <v>0</v>
      </c>
      <c r="FH1065" s="36">
        <f t="shared" si="2554"/>
        <v>0</v>
      </c>
      <c r="FI1065" s="36">
        <f t="shared" si="2555"/>
        <v>0</v>
      </c>
      <c r="FJ1065" s="36">
        <f t="shared" ca="1" si="2556"/>
        <v>0</v>
      </c>
      <c r="FK1065" s="36">
        <f t="shared" si="2557"/>
        <v>0</v>
      </c>
      <c r="FL1065" s="36">
        <f t="shared" si="2558"/>
        <v>0</v>
      </c>
      <c r="FM1065" s="36">
        <f t="shared" ca="1" si="2559"/>
        <v>0</v>
      </c>
      <c r="FN1065" s="36">
        <f t="shared" ca="1" si="2581"/>
        <v>0</v>
      </c>
    </row>
    <row r="1066" spans="2:170" x14ac:dyDescent="0.25">
      <c r="B1066" s="2">
        <v>1058</v>
      </c>
      <c r="C1066" s="2">
        <f t="shared" si="2435"/>
        <v>89</v>
      </c>
      <c r="D1066" s="2">
        <f t="shared" si="2584"/>
        <v>1082</v>
      </c>
      <c r="E1066" s="2">
        <f t="shared" si="2582"/>
        <v>91</v>
      </c>
      <c r="F1066" s="189">
        <f t="shared" si="2586"/>
        <v>77918</v>
      </c>
      <c r="G1066" s="2">
        <f t="shared" si="2585"/>
        <v>4</v>
      </c>
      <c r="H1066" s="187">
        <f t="shared" si="2436"/>
        <v>122.75</v>
      </c>
      <c r="I1066" s="186">
        <f t="shared" si="2583"/>
        <v>122</v>
      </c>
      <c r="J1066" s="2">
        <f t="shared" si="2437"/>
        <v>0</v>
      </c>
      <c r="K1066" s="2">
        <f t="shared" si="2438"/>
        <v>0</v>
      </c>
      <c r="L1066">
        <f t="shared" si="2439"/>
        <v>2</v>
      </c>
      <c r="M1066" s="190">
        <f t="shared" si="2560"/>
        <v>0</v>
      </c>
      <c r="N1066">
        <f t="shared" si="2440"/>
        <v>1</v>
      </c>
      <c r="O1066">
        <f t="shared" si="2441"/>
        <v>100</v>
      </c>
      <c r="P1066" s="58">
        <f t="shared" si="2442"/>
        <v>0</v>
      </c>
      <c r="Q1066" s="106">
        <f t="shared" si="2443"/>
        <v>0</v>
      </c>
      <c r="R1066" s="59">
        <f t="shared" si="2444"/>
        <v>0</v>
      </c>
      <c r="S1066" s="32">
        <f t="shared" si="2561"/>
        <v>0</v>
      </c>
      <c r="T1066">
        <f t="shared" si="2445"/>
        <v>1</v>
      </c>
      <c r="U1066" s="32">
        <f t="shared" si="2562"/>
        <v>0</v>
      </c>
      <c r="V1066">
        <f t="shared" si="2446"/>
        <v>1</v>
      </c>
      <c r="W1066">
        <f t="shared" si="2447"/>
        <v>100</v>
      </c>
      <c r="X1066" s="58">
        <f t="shared" si="2448"/>
        <v>0</v>
      </c>
      <c r="Y1066" s="58">
        <f t="shared" si="2449"/>
        <v>0</v>
      </c>
      <c r="Z1066" s="32">
        <f t="shared" si="2450"/>
        <v>0</v>
      </c>
      <c r="AA1066" s="32">
        <f t="shared" si="2451"/>
        <v>0</v>
      </c>
      <c r="AB1066" s="59">
        <f t="shared" si="2452"/>
        <v>0</v>
      </c>
      <c r="AC1066" s="59">
        <f t="shared" si="2453"/>
        <v>0</v>
      </c>
      <c r="AD1066">
        <f t="shared" si="2454"/>
        <v>1</v>
      </c>
      <c r="AE1066" s="59">
        <f t="shared" si="2455"/>
        <v>0</v>
      </c>
      <c r="AF1066" s="59">
        <f t="shared" si="2456"/>
        <v>0</v>
      </c>
      <c r="AG1066" s="59">
        <f t="shared" si="2457"/>
        <v>0</v>
      </c>
      <c r="AH1066">
        <f t="shared" si="2458"/>
        <v>1</v>
      </c>
      <c r="AI1066" s="59">
        <f t="shared" si="2459"/>
        <v>0</v>
      </c>
      <c r="AJ1066" s="59">
        <f t="shared" si="2460"/>
        <v>0</v>
      </c>
      <c r="AK1066" s="59">
        <f t="shared" si="2461"/>
        <v>0</v>
      </c>
      <c r="AL1066" s="59">
        <f t="shared" si="2462"/>
        <v>0</v>
      </c>
      <c r="AM1066" s="12">
        <f t="shared" si="2563"/>
        <v>0</v>
      </c>
      <c r="AN1066" s="12">
        <f t="shared" si="2564"/>
        <v>0</v>
      </c>
      <c r="AO1066" s="66">
        <f t="shared" si="2463"/>
        <v>0</v>
      </c>
      <c r="AP1066" s="66">
        <f t="shared" si="2464"/>
        <v>0</v>
      </c>
      <c r="AQ1066" s="59">
        <f t="shared" si="2465"/>
        <v>0</v>
      </c>
      <c r="AR1066" s="59">
        <f t="shared" si="2466"/>
        <v>0</v>
      </c>
      <c r="AS1066" s="59">
        <f t="shared" si="2467"/>
        <v>0</v>
      </c>
      <c r="AT1066" s="12">
        <f t="shared" si="2468"/>
        <v>0</v>
      </c>
      <c r="AU1066" s="59">
        <f t="shared" si="2565"/>
        <v>0</v>
      </c>
      <c r="AV1066" s="59">
        <f t="shared" si="2566"/>
        <v>0</v>
      </c>
      <c r="AW1066" s="70" t="e">
        <f t="shared" si="2469"/>
        <v>#N/A</v>
      </c>
      <c r="AX1066" s="20">
        <f t="shared" si="2470"/>
        <v>200000</v>
      </c>
      <c r="AY1066" s="20">
        <f t="shared" si="2471"/>
        <v>0</v>
      </c>
      <c r="AZ1066" s="20">
        <f t="shared" si="2472"/>
        <v>0</v>
      </c>
      <c r="BA1066" s="20">
        <f t="shared" si="2473"/>
        <v>0</v>
      </c>
      <c r="BB1066" s="36">
        <f t="shared" si="2474"/>
        <v>0</v>
      </c>
      <c r="BC1066" s="36">
        <f t="shared" si="2475"/>
        <v>0</v>
      </c>
      <c r="BD1066" s="80">
        <f t="shared" si="2476"/>
        <v>0</v>
      </c>
      <c r="BE1066" s="36">
        <f t="shared" si="2477"/>
        <v>0</v>
      </c>
      <c r="BF1066" s="36">
        <f t="shared" si="2478"/>
        <v>0</v>
      </c>
      <c r="BG1066" s="36">
        <f t="shared" si="2479"/>
        <v>0</v>
      </c>
      <c r="BH1066" s="36">
        <f t="shared" si="2480"/>
        <v>0</v>
      </c>
      <c r="BI1066" s="36">
        <f t="shared" si="2481"/>
        <v>0</v>
      </c>
      <c r="BJ1066" s="36">
        <f t="shared" si="2482"/>
        <v>0</v>
      </c>
      <c r="BK1066" s="36">
        <f t="shared" si="2483"/>
        <v>0</v>
      </c>
      <c r="BL1066" s="68">
        <f>IF(OR(AT1066=0,E1066&gt;ProjTerm),0,VLOOKUP(D1066,'Life Events'!$AE$5:$AI$1206,5,FALSE))</f>
        <v>0</v>
      </c>
      <c r="BM1066" s="93">
        <f t="shared" si="2484"/>
        <v>0</v>
      </c>
      <c r="BN1066" s="93">
        <f t="shared" si="2485"/>
        <v>0</v>
      </c>
      <c r="BO1066" s="36">
        <f t="shared" si="2486"/>
        <v>0</v>
      </c>
      <c r="BP1066" s="36">
        <f t="shared" si="2487"/>
        <v>0</v>
      </c>
      <c r="BQ1066" s="36">
        <f t="shared" si="2488"/>
        <v>0</v>
      </c>
      <c r="BR1066" s="36">
        <f t="shared" si="2489"/>
        <v>154.78110000000001</v>
      </c>
      <c r="BS1066" s="36">
        <f t="shared" si="2490"/>
        <v>0</v>
      </c>
      <c r="BT1066" s="36">
        <f t="shared" si="2491"/>
        <v>0</v>
      </c>
      <c r="BU1066" s="70" cm="1">
        <f t="array" ref="BU1066">IF(AND(ActInt=1,$J1066=0),INDEX(Tbl_FwdNom,$B1066-IVP,MATCH(ValnDt,Tbl_FwdNom_Cols)),INDEX(Tbl_FwdNom,$B1066,MATCH(StartDt,Tbl_FwdNom_Cols)))</f>
        <v>8.0843528320000004</v>
      </c>
      <c r="BV1066" s="70" cm="1">
        <f t="array" ref="BV1066">INDEX(Tbl_FwdReal,$B1066,MATCH(StartDt,Tbl_FwdReal_Cols))</f>
        <v>2.4792081119999998</v>
      </c>
      <c r="BW1066" s="70" cm="1">
        <f t="array" ref="BW1066">IF(RunType&lt;&gt;"OPN",INDEX(Tbl_FwdReal,$B1066,MATCH(ValnDt,Tbl_FwdReal_Cols)),IF(AND($J1066=0,ActInt=1),INDEX(Tbl_FwdReal,$B1066-IVP,MATCH(ValnDt,Tbl_FwdReal_Cols)),-999))*$K1066</f>
        <v>0</v>
      </c>
      <c r="BX1066" s="70">
        <f t="shared" si="2492"/>
        <v>0</v>
      </c>
      <c r="BY1066" s="70">
        <f t="shared" si="2567"/>
        <v>8.0843528319999969E-2</v>
      </c>
      <c r="BZ1066" s="64">
        <f t="shared" si="2580"/>
        <v>6.4995125058391334E-3</v>
      </c>
      <c r="CA1066" s="70" cm="1">
        <f t="array" ref="CA1066">IF($J1066=1,CA1065*(1+INDEX(Tbl_CPI,$B1066,MATCH(IF(RunType="OPN",StartDt,ValnDt),Tbl_CPI_Cols))),0)</f>
        <v>0</v>
      </c>
      <c r="CB1066" s="70">
        <f t="shared" si="2568"/>
        <v>297.9584803355952</v>
      </c>
      <c r="CC1066" s="70">
        <f t="shared" si="2569"/>
        <v>294.12141572436434</v>
      </c>
      <c r="CD1066" s="36">
        <f t="shared" si="2493"/>
        <v>1489.9700718236757</v>
      </c>
      <c r="CE1066" s="36">
        <f t="shared" si="2494"/>
        <v>0</v>
      </c>
      <c r="CF1066" s="36">
        <f t="shared" si="2495"/>
        <v>0</v>
      </c>
      <c r="CG1066" s="36">
        <f t="shared" si="2496"/>
        <v>0</v>
      </c>
      <c r="CH1066" s="36">
        <f t="shared" si="2497"/>
        <v>0</v>
      </c>
      <c r="CI1066" s="36">
        <f t="shared" si="2498"/>
        <v>0</v>
      </c>
      <c r="CJ1066" s="36">
        <f t="shared" si="2499"/>
        <v>0</v>
      </c>
      <c r="CK1066" s="36">
        <f t="shared" si="2500"/>
        <v>0</v>
      </c>
      <c r="CL1066" s="36">
        <f t="shared" si="2501"/>
        <v>0</v>
      </c>
      <c r="CM1066" s="36">
        <f t="shared" si="2502"/>
        <v>0</v>
      </c>
      <c r="CN1066" s="36">
        <f t="shared" si="2503"/>
        <v>0</v>
      </c>
      <c r="CO1066" s="20">
        <f t="shared" si="2504"/>
        <v>120000</v>
      </c>
      <c r="CP1066" s="20">
        <f t="shared" si="2505"/>
        <v>2</v>
      </c>
      <c r="CQ1066" s="64" t="e">
        <f t="shared" si="2506"/>
        <v>#N/A</v>
      </c>
      <c r="CR1066" s="64" t="e">
        <f t="shared" si="2507"/>
        <v>#N/A</v>
      </c>
      <c r="CS1066" s="36" t="e">
        <f t="shared" si="2508"/>
        <v>#N/A</v>
      </c>
      <c r="CT1066" s="36">
        <f t="shared" si="2509"/>
        <v>0</v>
      </c>
      <c r="CU1066" s="36">
        <f t="shared" si="2510"/>
        <v>0</v>
      </c>
      <c r="CV1066" s="36">
        <f t="shared" si="2570"/>
        <v>0</v>
      </c>
      <c r="CW1066" s="36">
        <f t="shared" si="2511"/>
        <v>0</v>
      </c>
      <c r="CX1066" s="36">
        <f t="shared" si="2512"/>
        <v>0</v>
      </c>
      <c r="CY1066" s="36">
        <f t="shared" si="2513"/>
        <v>0</v>
      </c>
      <c r="CZ1066" s="36">
        <f t="shared" si="2571"/>
        <v>0</v>
      </c>
      <c r="DA1066" s="64">
        <f t="shared" si="2514"/>
        <v>6.4995125058391334E-3</v>
      </c>
      <c r="DB1066" s="70">
        <f t="shared" si="2572"/>
        <v>0.99354245836676303</v>
      </c>
      <c r="DC1066" s="70">
        <f>PRODUCT($DB$8:DB1066)</f>
        <v>1.0379857575101149E-4</v>
      </c>
      <c r="DD1066" s="36">
        <f t="shared" si="2515"/>
        <v>0</v>
      </c>
      <c r="DE1066" s="36">
        <f t="shared" si="2516"/>
        <v>0</v>
      </c>
      <c r="DF1066" s="36">
        <f t="shared" si="2517"/>
        <v>0</v>
      </c>
      <c r="DG1066" s="36">
        <f t="shared" si="2518"/>
        <v>0</v>
      </c>
      <c r="DH1066" s="36">
        <f t="shared" si="2519"/>
        <v>0</v>
      </c>
      <c r="DI1066" s="36">
        <f t="shared" si="2520"/>
        <v>0</v>
      </c>
      <c r="DJ1066" s="36">
        <f t="shared" si="2521"/>
        <v>0</v>
      </c>
      <c r="DK1066" s="36">
        <f t="shared" si="2522"/>
        <v>0</v>
      </c>
      <c r="DL1066" s="36">
        <f t="shared" si="2523"/>
        <v>0</v>
      </c>
      <c r="DM1066" s="36">
        <f t="shared" si="2524"/>
        <v>0</v>
      </c>
      <c r="DN1066" s="36">
        <f t="shared" ca="1" si="2573"/>
        <v>4.6137290849905055E-12</v>
      </c>
      <c r="DO1066" s="64" cm="1">
        <f t="array" ref="DO1066">IFERROR(INDEX(Tbl_FwdNom,$B1066,MATCH(LIDt,Tbl_FwdNom_Cols,0)),0)</f>
        <v>7.4381887539999996</v>
      </c>
      <c r="DP1066" s="64">
        <f t="shared" ca="1" si="2574"/>
        <v>0</v>
      </c>
      <c r="DQ1066" s="64">
        <f t="shared" ca="1" si="2525"/>
        <v>0</v>
      </c>
      <c r="DR1066" s="70">
        <f t="shared" ca="1" si="2526"/>
        <v>1</v>
      </c>
      <c r="DS1066" s="70">
        <f ca="1">PRODUCT($DR$8:DR1066)</f>
        <v>5.1485728910319675E-4</v>
      </c>
      <c r="DT1066" s="36">
        <f t="shared" ca="1" si="2527"/>
        <v>0</v>
      </c>
      <c r="DU1066" s="36">
        <f t="shared" ca="1" si="2528"/>
        <v>0</v>
      </c>
      <c r="DV1066" s="36">
        <f t="shared" ca="1" si="2529"/>
        <v>0</v>
      </c>
      <c r="DW1066" s="36">
        <f t="shared" ca="1" si="2530"/>
        <v>0</v>
      </c>
      <c r="DX1066" s="36">
        <f t="shared" ca="1" si="2531"/>
        <v>0</v>
      </c>
      <c r="DY1066" s="36">
        <f t="shared" ca="1" si="2532"/>
        <v>0</v>
      </c>
      <c r="DZ1066" s="36">
        <f t="shared" ca="1" si="2533"/>
        <v>0</v>
      </c>
      <c r="EA1066" s="36">
        <f t="shared" ca="1" si="2534"/>
        <v>0</v>
      </c>
      <c r="EB1066" s="36">
        <f t="shared" ca="1" si="2535"/>
        <v>0</v>
      </c>
      <c r="EC1066" s="36">
        <f t="shared" ca="1" si="2536"/>
        <v>0</v>
      </c>
      <c r="ED1066" s="36">
        <f t="shared" ca="1" si="2537"/>
        <v>0</v>
      </c>
      <c r="EE1066" s="36">
        <f t="shared" ca="1" si="2575"/>
        <v>0</v>
      </c>
      <c r="EF1066" s="36">
        <f t="shared" ca="1" si="2538"/>
        <v>0</v>
      </c>
      <c r="EG1066" s="64"/>
      <c r="EH1066" s="64"/>
      <c r="EI1066" s="64"/>
      <c r="EJ1066" s="70"/>
      <c r="EK1066" s="70"/>
      <c r="EL1066" s="70"/>
      <c r="EM1066" s="70"/>
      <c r="EN1066" s="70"/>
      <c r="EO1066" s="36">
        <f t="shared" si="2539"/>
        <v>0</v>
      </c>
      <c r="EP1066" s="36">
        <f t="shared" si="2540"/>
        <v>0</v>
      </c>
      <c r="EQ1066" s="36">
        <f t="shared" si="2541"/>
        <v>0</v>
      </c>
      <c r="ER1066" s="36">
        <f t="shared" si="2542"/>
        <v>0</v>
      </c>
      <c r="ES1066" s="36">
        <f t="shared" si="2543"/>
        <v>0</v>
      </c>
      <c r="ET1066" s="36">
        <f t="shared" si="2544"/>
        <v>0</v>
      </c>
      <c r="EU1066" s="36">
        <f t="shared" si="2576"/>
        <v>0</v>
      </c>
      <c r="EV1066" s="36">
        <f t="shared" si="2545"/>
        <v>0</v>
      </c>
      <c r="EW1066" s="36">
        <f t="shared" si="2546"/>
        <v>0</v>
      </c>
      <c r="EX1066" s="36">
        <f t="shared" si="2577"/>
        <v>0</v>
      </c>
      <c r="EY1066" s="36">
        <f t="shared" si="2547"/>
        <v>0</v>
      </c>
      <c r="EZ1066" s="36">
        <f t="shared" si="2548"/>
        <v>0</v>
      </c>
      <c r="FA1066" s="36">
        <f t="shared" si="2549"/>
        <v>0</v>
      </c>
      <c r="FB1066" s="36">
        <f t="shared" si="2550"/>
        <v>0</v>
      </c>
      <c r="FC1066" s="36">
        <f t="shared" si="2578"/>
        <v>0</v>
      </c>
      <c r="FD1066" s="36">
        <f t="shared" si="2551"/>
        <v>0</v>
      </c>
      <c r="FE1066" s="36">
        <f t="shared" si="2552"/>
        <v>0</v>
      </c>
      <c r="FF1066" s="36">
        <f t="shared" si="2579"/>
        <v>0</v>
      </c>
      <c r="FG1066" s="36">
        <f t="shared" si="2553"/>
        <v>0</v>
      </c>
      <c r="FH1066" s="36">
        <f t="shared" si="2554"/>
        <v>0</v>
      </c>
      <c r="FI1066" s="36">
        <f t="shared" si="2555"/>
        <v>0</v>
      </c>
      <c r="FJ1066" s="36">
        <f t="shared" ca="1" si="2556"/>
        <v>0</v>
      </c>
      <c r="FK1066" s="36">
        <f t="shared" si="2557"/>
        <v>0</v>
      </c>
      <c r="FL1066" s="36">
        <f t="shared" si="2558"/>
        <v>0</v>
      </c>
      <c r="FM1066" s="36">
        <f t="shared" ca="1" si="2559"/>
        <v>0</v>
      </c>
      <c r="FN1066" s="36">
        <f t="shared" ca="1" si="2581"/>
        <v>0</v>
      </c>
    </row>
    <row r="1067" spans="2:170" x14ac:dyDescent="0.25">
      <c r="B1067" s="2">
        <v>1059</v>
      </c>
      <c r="C1067" s="2">
        <f t="shared" si="2435"/>
        <v>89</v>
      </c>
      <c r="D1067" s="2">
        <f t="shared" si="2584"/>
        <v>1083</v>
      </c>
      <c r="E1067" s="2">
        <f t="shared" si="2582"/>
        <v>91</v>
      </c>
      <c r="F1067" s="189">
        <f t="shared" si="2586"/>
        <v>77949</v>
      </c>
      <c r="G1067" s="2">
        <f t="shared" si="2585"/>
        <v>5</v>
      </c>
      <c r="H1067" s="187">
        <f t="shared" si="2436"/>
        <v>122.83333333333334</v>
      </c>
      <c r="I1067" s="186">
        <f t="shared" si="2583"/>
        <v>122</v>
      </c>
      <c r="J1067" s="2">
        <f t="shared" si="2437"/>
        <v>0</v>
      </c>
      <c r="K1067" s="2">
        <f t="shared" si="2438"/>
        <v>0</v>
      </c>
      <c r="L1067">
        <f t="shared" si="2439"/>
        <v>2</v>
      </c>
      <c r="M1067" s="190">
        <f t="shared" si="2560"/>
        <v>0</v>
      </c>
      <c r="N1067">
        <f t="shared" si="2440"/>
        <v>1</v>
      </c>
      <c r="O1067">
        <f t="shared" si="2441"/>
        <v>100</v>
      </c>
      <c r="P1067" s="58">
        <f t="shared" si="2442"/>
        <v>0</v>
      </c>
      <c r="Q1067" s="106">
        <f t="shared" si="2443"/>
        <v>0</v>
      </c>
      <c r="R1067" s="59">
        <f t="shared" si="2444"/>
        <v>0</v>
      </c>
      <c r="S1067" s="32">
        <f t="shared" si="2561"/>
        <v>0</v>
      </c>
      <c r="T1067">
        <f t="shared" si="2445"/>
        <v>1</v>
      </c>
      <c r="U1067" s="32">
        <f t="shared" si="2562"/>
        <v>0</v>
      </c>
      <c r="V1067">
        <f t="shared" si="2446"/>
        <v>1</v>
      </c>
      <c r="W1067">
        <f t="shared" si="2447"/>
        <v>100</v>
      </c>
      <c r="X1067" s="58">
        <f t="shared" si="2448"/>
        <v>0</v>
      </c>
      <c r="Y1067" s="58">
        <f t="shared" si="2449"/>
        <v>0</v>
      </c>
      <c r="Z1067" s="32">
        <f t="shared" si="2450"/>
        <v>0</v>
      </c>
      <c r="AA1067" s="32">
        <f t="shared" si="2451"/>
        <v>0</v>
      </c>
      <c r="AB1067" s="59">
        <f t="shared" si="2452"/>
        <v>0</v>
      </c>
      <c r="AC1067" s="59">
        <f t="shared" si="2453"/>
        <v>0</v>
      </c>
      <c r="AD1067">
        <f t="shared" si="2454"/>
        <v>1</v>
      </c>
      <c r="AE1067" s="59">
        <f t="shared" si="2455"/>
        <v>0</v>
      </c>
      <c r="AF1067" s="59">
        <f t="shared" si="2456"/>
        <v>0</v>
      </c>
      <c r="AG1067" s="59">
        <f t="shared" si="2457"/>
        <v>0</v>
      </c>
      <c r="AH1067">
        <f t="shared" si="2458"/>
        <v>1</v>
      </c>
      <c r="AI1067" s="59">
        <f t="shared" si="2459"/>
        <v>0</v>
      </c>
      <c r="AJ1067" s="59">
        <f t="shared" si="2460"/>
        <v>0</v>
      </c>
      <c r="AK1067" s="59">
        <f t="shared" si="2461"/>
        <v>0</v>
      </c>
      <c r="AL1067" s="59">
        <f t="shared" si="2462"/>
        <v>0</v>
      </c>
      <c r="AM1067" s="12">
        <f t="shared" si="2563"/>
        <v>0</v>
      </c>
      <c r="AN1067" s="12">
        <f t="shared" si="2564"/>
        <v>0</v>
      </c>
      <c r="AO1067" s="66">
        <f t="shared" si="2463"/>
        <v>0</v>
      </c>
      <c r="AP1067" s="66">
        <f t="shared" si="2464"/>
        <v>0</v>
      </c>
      <c r="AQ1067" s="59">
        <f t="shared" si="2465"/>
        <v>0</v>
      </c>
      <c r="AR1067" s="59">
        <f t="shared" si="2466"/>
        <v>0</v>
      </c>
      <c r="AS1067" s="59">
        <f t="shared" si="2467"/>
        <v>0</v>
      </c>
      <c r="AT1067" s="12">
        <f t="shared" si="2468"/>
        <v>0</v>
      </c>
      <c r="AU1067" s="59">
        <f t="shared" si="2565"/>
        <v>0</v>
      </c>
      <c r="AV1067" s="59">
        <f t="shared" si="2566"/>
        <v>0</v>
      </c>
      <c r="AW1067" s="70" t="e">
        <f t="shared" si="2469"/>
        <v>#N/A</v>
      </c>
      <c r="AX1067" s="20">
        <f t="shared" si="2470"/>
        <v>200000</v>
      </c>
      <c r="AY1067" s="20">
        <f t="shared" si="2471"/>
        <v>0</v>
      </c>
      <c r="AZ1067" s="20">
        <f t="shared" si="2472"/>
        <v>0</v>
      </c>
      <c r="BA1067" s="20">
        <f t="shared" si="2473"/>
        <v>0</v>
      </c>
      <c r="BB1067" s="36">
        <f t="shared" si="2474"/>
        <v>0</v>
      </c>
      <c r="BC1067" s="36">
        <f t="shared" si="2475"/>
        <v>0</v>
      </c>
      <c r="BD1067" s="80">
        <f t="shared" si="2476"/>
        <v>0</v>
      </c>
      <c r="BE1067" s="36">
        <f t="shared" si="2477"/>
        <v>0</v>
      </c>
      <c r="BF1067" s="36">
        <f t="shared" si="2478"/>
        <v>0</v>
      </c>
      <c r="BG1067" s="36">
        <f t="shared" si="2479"/>
        <v>0</v>
      </c>
      <c r="BH1067" s="36">
        <f t="shared" si="2480"/>
        <v>0</v>
      </c>
      <c r="BI1067" s="36">
        <f t="shared" si="2481"/>
        <v>0</v>
      </c>
      <c r="BJ1067" s="36">
        <f t="shared" si="2482"/>
        <v>0</v>
      </c>
      <c r="BK1067" s="36">
        <f t="shared" si="2483"/>
        <v>0</v>
      </c>
      <c r="BL1067" s="68">
        <f>IF(OR(AT1067=0,E1067&gt;ProjTerm),0,VLOOKUP(D1067,'Life Events'!$AE$5:$AI$1206,5,FALSE))</f>
        <v>0</v>
      </c>
      <c r="BM1067" s="93">
        <f t="shared" si="2484"/>
        <v>0</v>
      </c>
      <c r="BN1067" s="93">
        <f t="shared" si="2485"/>
        <v>0</v>
      </c>
      <c r="BO1067" s="36">
        <f t="shared" si="2486"/>
        <v>0</v>
      </c>
      <c r="BP1067" s="36">
        <f t="shared" si="2487"/>
        <v>0</v>
      </c>
      <c r="BQ1067" s="36">
        <f t="shared" si="2488"/>
        <v>0</v>
      </c>
      <c r="BR1067" s="36">
        <f t="shared" si="2489"/>
        <v>154.78110000000001</v>
      </c>
      <c r="BS1067" s="36">
        <f t="shared" si="2490"/>
        <v>0</v>
      </c>
      <c r="BT1067" s="36">
        <f t="shared" si="2491"/>
        <v>0</v>
      </c>
      <c r="BU1067" s="70" cm="1">
        <f t="array" ref="BU1067">IF(AND(ActInt=1,$J1067=0),INDEX(Tbl_FwdNom,$B1067-IVP,MATCH(ValnDt,Tbl_FwdNom_Cols)),INDEX(Tbl_FwdNom,$B1067,MATCH(StartDt,Tbl_FwdNom_Cols)))</f>
        <v>8.0784842430000001</v>
      </c>
      <c r="BV1067" s="70" cm="1">
        <f t="array" ref="BV1067">INDEX(Tbl_FwdReal,$B1067,MATCH(StartDt,Tbl_FwdReal_Cols))</f>
        <v>2.4758575409999999</v>
      </c>
      <c r="BW1067" s="70" cm="1">
        <f t="array" ref="BW1067">IF(RunType&lt;&gt;"OPN",INDEX(Tbl_FwdReal,$B1067,MATCH(ValnDt,Tbl_FwdReal_Cols)),IF(AND($J1067=0,ActInt=1),INDEX(Tbl_FwdReal,$B1067-IVP,MATCH(ValnDt,Tbl_FwdReal_Cols)),-999))*$K1067</f>
        <v>0</v>
      </c>
      <c r="BX1067" s="70">
        <f t="shared" si="2492"/>
        <v>0</v>
      </c>
      <c r="BY1067" s="70">
        <f t="shared" si="2567"/>
        <v>8.0784842429999948E-2</v>
      </c>
      <c r="BZ1067" s="64">
        <f t="shared" si="2580"/>
        <v>6.4949582859081811E-3</v>
      </c>
      <c r="CA1067" s="70" cm="1">
        <f t="array" ref="CA1067">IF($J1067=1,CA1066*(1+INDEX(Tbl_CPI,$B1067,MATCH(IF(RunType="OPN",StartDt,ValnDt),Tbl_CPI_Cols))),0)</f>
        <v>0</v>
      </c>
      <c r="CB1067" s="70">
        <f t="shared" si="2568"/>
        <v>299.89370823630748</v>
      </c>
      <c r="CC1067" s="70">
        <f t="shared" si="2569"/>
        <v>294.12141572436434</v>
      </c>
      <c r="CD1067" s="36">
        <f t="shared" si="2493"/>
        <v>1489.9700718236757</v>
      </c>
      <c r="CE1067" s="36">
        <f t="shared" si="2494"/>
        <v>0</v>
      </c>
      <c r="CF1067" s="36">
        <f t="shared" si="2495"/>
        <v>0</v>
      </c>
      <c r="CG1067" s="36">
        <f t="shared" si="2496"/>
        <v>0</v>
      </c>
      <c r="CH1067" s="36">
        <f t="shared" si="2497"/>
        <v>0</v>
      </c>
      <c r="CI1067" s="36">
        <f t="shared" si="2498"/>
        <v>0</v>
      </c>
      <c r="CJ1067" s="36">
        <f t="shared" si="2499"/>
        <v>0</v>
      </c>
      <c r="CK1067" s="36">
        <f t="shared" si="2500"/>
        <v>0</v>
      </c>
      <c r="CL1067" s="36">
        <f t="shared" si="2501"/>
        <v>0</v>
      </c>
      <c r="CM1067" s="36">
        <f t="shared" si="2502"/>
        <v>0</v>
      </c>
      <c r="CN1067" s="36">
        <f t="shared" si="2503"/>
        <v>0</v>
      </c>
      <c r="CO1067" s="20">
        <f t="shared" si="2504"/>
        <v>120000</v>
      </c>
      <c r="CP1067" s="20">
        <f t="shared" si="2505"/>
        <v>2</v>
      </c>
      <c r="CQ1067" s="64" t="e">
        <f t="shared" si="2506"/>
        <v>#N/A</v>
      </c>
      <c r="CR1067" s="64" t="e">
        <f t="shared" si="2507"/>
        <v>#N/A</v>
      </c>
      <c r="CS1067" s="36" t="e">
        <f t="shared" si="2508"/>
        <v>#N/A</v>
      </c>
      <c r="CT1067" s="36">
        <f t="shared" si="2509"/>
        <v>0</v>
      </c>
      <c r="CU1067" s="36">
        <f t="shared" si="2510"/>
        <v>0</v>
      </c>
      <c r="CV1067" s="36">
        <f t="shared" si="2570"/>
        <v>0</v>
      </c>
      <c r="CW1067" s="36">
        <f t="shared" si="2511"/>
        <v>0</v>
      </c>
      <c r="CX1067" s="36">
        <f t="shared" si="2512"/>
        <v>0</v>
      </c>
      <c r="CY1067" s="36">
        <f t="shared" si="2513"/>
        <v>0</v>
      </c>
      <c r="CZ1067" s="36">
        <f t="shared" si="2571"/>
        <v>0</v>
      </c>
      <c r="DA1067" s="64">
        <f t="shared" si="2514"/>
        <v>6.4949582859081811E-3</v>
      </c>
      <c r="DB1067" s="70">
        <f t="shared" si="2572"/>
        <v>0.99354695397881643</v>
      </c>
      <c r="DC1067" s="70">
        <f>PRODUCT($DB$8:DB1067)</f>
        <v>1.0312875876475691E-4</v>
      </c>
      <c r="DD1067" s="36">
        <f t="shared" si="2515"/>
        <v>0</v>
      </c>
      <c r="DE1067" s="36">
        <f t="shared" si="2516"/>
        <v>0</v>
      </c>
      <c r="DF1067" s="36">
        <f t="shared" si="2517"/>
        <v>0</v>
      </c>
      <c r="DG1067" s="36">
        <f t="shared" si="2518"/>
        <v>0</v>
      </c>
      <c r="DH1067" s="36">
        <f t="shared" si="2519"/>
        <v>0</v>
      </c>
      <c r="DI1067" s="36">
        <f t="shared" si="2520"/>
        <v>0</v>
      </c>
      <c r="DJ1067" s="36">
        <f t="shared" si="2521"/>
        <v>0</v>
      </c>
      <c r="DK1067" s="36">
        <f t="shared" si="2522"/>
        <v>0</v>
      </c>
      <c r="DL1067" s="36">
        <f t="shared" si="2523"/>
        <v>0</v>
      </c>
      <c r="DM1067" s="36">
        <f t="shared" si="2524"/>
        <v>0</v>
      </c>
      <c r="DN1067" s="36">
        <f t="shared" ca="1" si="2573"/>
        <v>4.6137290849905055E-12</v>
      </c>
      <c r="DO1067" s="64" cm="1">
        <f t="array" ref="DO1067">IFERROR(INDEX(Tbl_FwdNom,$B1067,MATCH(LIDt,Tbl_FwdNom_Cols,0)),0)</f>
        <v>7.4364880720000004</v>
      </c>
      <c r="DP1067" s="64">
        <f t="shared" ca="1" si="2574"/>
        <v>0</v>
      </c>
      <c r="DQ1067" s="64">
        <f t="shared" ca="1" si="2525"/>
        <v>0</v>
      </c>
      <c r="DR1067" s="70">
        <f t="shared" ca="1" si="2526"/>
        <v>1</v>
      </c>
      <c r="DS1067" s="70">
        <f ca="1">PRODUCT($DR$8:DR1067)</f>
        <v>5.1485728910319675E-4</v>
      </c>
      <c r="DT1067" s="36">
        <f t="shared" ca="1" si="2527"/>
        <v>0</v>
      </c>
      <c r="DU1067" s="36">
        <f t="shared" ca="1" si="2528"/>
        <v>0</v>
      </c>
      <c r="DV1067" s="36">
        <f t="shared" ca="1" si="2529"/>
        <v>0</v>
      </c>
      <c r="DW1067" s="36">
        <f t="shared" ca="1" si="2530"/>
        <v>0</v>
      </c>
      <c r="DX1067" s="36">
        <f t="shared" ca="1" si="2531"/>
        <v>0</v>
      </c>
      <c r="DY1067" s="36">
        <f t="shared" ca="1" si="2532"/>
        <v>0</v>
      </c>
      <c r="DZ1067" s="36">
        <f t="shared" ca="1" si="2533"/>
        <v>0</v>
      </c>
      <c r="EA1067" s="36">
        <f t="shared" ca="1" si="2534"/>
        <v>0</v>
      </c>
      <c r="EB1067" s="36">
        <f t="shared" ca="1" si="2535"/>
        <v>0</v>
      </c>
      <c r="EC1067" s="36">
        <f t="shared" ca="1" si="2536"/>
        <v>0</v>
      </c>
      <c r="ED1067" s="36">
        <f t="shared" ca="1" si="2537"/>
        <v>0</v>
      </c>
      <c r="EE1067" s="36">
        <f t="shared" ca="1" si="2575"/>
        <v>0</v>
      </c>
      <c r="EF1067" s="36">
        <f t="shared" ca="1" si="2538"/>
        <v>0</v>
      </c>
      <c r="EG1067" s="64"/>
      <c r="EH1067" s="64"/>
      <c r="EI1067" s="64"/>
      <c r="EJ1067" s="70"/>
      <c r="EK1067" s="70"/>
      <c r="EL1067" s="70"/>
      <c r="EM1067" s="70"/>
      <c r="EN1067" s="70"/>
      <c r="EO1067" s="36">
        <f t="shared" si="2539"/>
        <v>0</v>
      </c>
      <c r="EP1067" s="36">
        <f t="shared" si="2540"/>
        <v>0</v>
      </c>
      <c r="EQ1067" s="36">
        <f t="shared" si="2541"/>
        <v>0</v>
      </c>
      <c r="ER1067" s="36">
        <f t="shared" si="2542"/>
        <v>0</v>
      </c>
      <c r="ES1067" s="36">
        <f t="shared" si="2543"/>
        <v>0</v>
      </c>
      <c r="ET1067" s="36">
        <f t="shared" si="2544"/>
        <v>0</v>
      </c>
      <c r="EU1067" s="36">
        <f t="shared" si="2576"/>
        <v>0</v>
      </c>
      <c r="EV1067" s="36">
        <f t="shared" si="2545"/>
        <v>0</v>
      </c>
      <c r="EW1067" s="36">
        <f t="shared" si="2546"/>
        <v>0</v>
      </c>
      <c r="EX1067" s="36">
        <f t="shared" si="2577"/>
        <v>0</v>
      </c>
      <c r="EY1067" s="36">
        <f t="shared" si="2547"/>
        <v>0</v>
      </c>
      <c r="EZ1067" s="36">
        <f t="shared" si="2548"/>
        <v>0</v>
      </c>
      <c r="FA1067" s="36">
        <f t="shared" si="2549"/>
        <v>0</v>
      </c>
      <c r="FB1067" s="36">
        <f t="shared" si="2550"/>
        <v>0</v>
      </c>
      <c r="FC1067" s="36">
        <f t="shared" si="2578"/>
        <v>0</v>
      </c>
      <c r="FD1067" s="36">
        <f t="shared" si="2551"/>
        <v>0</v>
      </c>
      <c r="FE1067" s="36">
        <f t="shared" si="2552"/>
        <v>0</v>
      </c>
      <c r="FF1067" s="36">
        <f t="shared" si="2579"/>
        <v>0</v>
      </c>
      <c r="FG1067" s="36">
        <f t="shared" si="2553"/>
        <v>0</v>
      </c>
      <c r="FH1067" s="36">
        <f t="shared" si="2554"/>
        <v>0</v>
      </c>
      <c r="FI1067" s="36">
        <f t="shared" si="2555"/>
        <v>0</v>
      </c>
      <c r="FJ1067" s="36">
        <f t="shared" ca="1" si="2556"/>
        <v>0</v>
      </c>
      <c r="FK1067" s="36">
        <f t="shared" si="2557"/>
        <v>0</v>
      </c>
      <c r="FL1067" s="36">
        <f t="shared" si="2558"/>
        <v>0</v>
      </c>
      <c r="FM1067" s="36">
        <f t="shared" ca="1" si="2559"/>
        <v>0</v>
      </c>
      <c r="FN1067" s="36">
        <f t="shared" ca="1" si="2581"/>
        <v>0</v>
      </c>
    </row>
    <row r="1068" spans="2:170" x14ac:dyDescent="0.25">
      <c r="B1068" s="2">
        <v>1060</v>
      </c>
      <c r="C1068" s="2">
        <f t="shared" si="2435"/>
        <v>89</v>
      </c>
      <c r="D1068" s="2">
        <f t="shared" si="2584"/>
        <v>1084</v>
      </c>
      <c r="E1068" s="2">
        <f t="shared" si="2582"/>
        <v>91</v>
      </c>
      <c r="F1068" s="189">
        <f t="shared" si="2586"/>
        <v>77979</v>
      </c>
      <c r="G1068" s="2">
        <f t="shared" si="2585"/>
        <v>6</v>
      </c>
      <c r="H1068" s="187">
        <f t="shared" si="2436"/>
        <v>122.91666666666666</v>
      </c>
      <c r="I1068" s="186">
        <f t="shared" si="2583"/>
        <v>122</v>
      </c>
      <c r="J1068" s="2">
        <f t="shared" si="2437"/>
        <v>0</v>
      </c>
      <c r="K1068" s="2">
        <f t="shared" si="2438"/>
        <v>0</v>
      </c>
      <c r="L1068">
        <f t="shared" si="2439"/>
        <v>2</v>
      </c>
      <c r="M1068" s="190">
        <f t="shared" si="2560"/>
        <v>0</v>
      </c>
      <c r="N1068">
        <f t="shared" si="2440"/>
        <v>1</v>
      </c>
      <c r="O1068">
        <f t="shared" si="2441"/>
        <v>100</v>
      </c>
      <c r="P1068" s="58">
        <f t="shared" si="2442"/>
        <v>0</v>
      </c>
      <c r="Q1068" s="106">
        <f t="shared" si="2443"/>
        <v>0</v>
      </c>
      <c r="R1068" s="59">
        <f t="shared" si="2444"/>
        <v>0</v>
      </c>
      <c r="S1068" s="32">
        <f t="shared" si="2561"/>
        <v>0</v>
      </c>
      <c r="T1068">
        <f t="shared" si="2445"/>
        <v>1</v>
      </c>
      <c r="U1068" s="32">
        <f t="shared" si="2562"/>
        <v>0</v>
      </c>
      <c r="V1068">
        <f t="shared" si="2446"/>
        <v>1</v>
      </c>
      <c r="W1068">
        <f t="shared" si="2447"/>
        <v>100</v>
      </c>
      <c r="X1068" s="58">
        <f t="shared" si="2448"/>
        <v>0</v>
      </c>
      <c r="Y1068" s="58">
        <f t="shared" si="2449"/>
        <v>0</v>
      </c>
      <c r="Z1068" s="32">
        <f t="shared" si="2450"/>
        <v>0</v>
      </c>
      <c r="AA1068" s="32">
        <f t="shared" si="2451"/>
        <v>0</v>
      </c>
      <c r="AB1068" s="59">
        <f t="shared" si="2452"/>
        <v>0</v>
      </c>
      <c r="AC1068" s="59">
        <f t="shared" si="2453"/>
        <v>0</v>
      </c>
      <c r="AD1068">
        <f t="shared" si="2454"/>
        <v>1</v>
      </c>
      <c r="AE1068" s="59">
        <f t="shared" si="2455"/>
        <v>0</v>
      </c>
      <c r="AF1068" s="59">
        <f t="shared" si="2456"/>
        <v>0</v>
      </c>
      <c r="AG1068" s="59">
        <f t="shared" si="2457"/>
        <v>0</v>
      </c>
      <c r="AH1068">
        <f t="shared" si="2458"/>
        <v>1</v>
      </c>
      <c r="AI1068" s="59">
        <f t="shared" si="2459"/>
        <v>0</v>
      </c>
      <c r="AJ1068" s="59">
        <f t="shared" si="2460"/>
        <v>0</v>
      </c>
      <c r="AK1068" s="59">
        <f t="shared" si="2461"/>
        <v>0</v>
      </c>
      <c r="AL1068" s="59">
        <f t="shared" si="2462"/>
        <v>0</v>
      </c>
      <c r="AM1068" s="12">
        <f t="shared" si="2563"/>
        <v>0</v>
      </c>
      <c r="AN1068" s="12">
        <f t="shared" si="2564"/>
        <v>0</v>
      </c>
      <c r="AO1068" s="66">
        <f t="shared" si="2463"/>
        <v>0</v>
      </c>
      <c r="AP1068" s="66">
        <f t="shared" si="2464"/>
        <v>0</v>
      </c>
      <c r="AQ1068" s="59">
        <f t="shared" si="2465"/>
        <v>0</v>
      </c>
      <c r="AR1068" s="59">
        <f t="shared" si="2466"/>
        <v>0</v>
      </c>
      <c r="AS1068" s="59">
        <f t="shared" si="2467"/>
        <v>0</v>
      </c>
      <c r="AT1068" s="12">
        <f t="shared" si="2468"/>
        <v>0</v>
      </c>
      <c r="AU1068" s="59">
        <f t="shared" si="2565"/>
        <v>0</v>
      </c>
      <c r="AV1068" s="59">
        <f t="shared" si="2566"/>
        <v>0</v>
      </c>
      <c r="AW1068" s="70" t="e">
        <f t="shared" si="2469"/>
        <v>#N/A</v>
      </c>
      <c r="AX1068" s="20">
        <f t="shared" si="2470"/>
        <v>200000</v>
      </c>
      <c r="AY1068" s="20">
        <f t="shared" si="2471"/>
        <v>0</v>
      </c>
      <c r="AZ1068" s="20">
        <f t="shared" si="2472"/>
        <v>0</v>
      </c>
      <c r="BA1068" s="20">
        <f t="shared" si="2473"/>
        <v>0</v>
      </c>
      <c r="BB1068" s="36">
        <f t="shared" si="2474"/>
        <v>0</v>
      </c>
      <c r="BC1068" s="36">
        <f t="shared" si="2475"/>
        <v>0</v>
      </c>
      <c r="BD1068" s="80">
        <f t="shared" si="2476"/>
        <v>0</v>
      </c>
      <c r="BE1068" s="36">
        <f t="shared" si="2477"/>
        <v>0</v>
      </c>
      <c r="BF1068" s="36">
        <f t="shared" si="2478"/>
        <v>0</v>
      </c>
      <c r="BG1068" s="36">
        <f t="shared" si="2479"/>
        <v>0</v>
      </c>
      <c r="BH1068" s="36">
        <f t="shared" si="2480"/>
        <v>0</v>
      </c>
      <c r="BI1068" s="36">
        <f t="shared" si="2481"/>
        <v>0</v>
      </c>
      <c r="BJ1068" s="36">
        <f t="shared" si="2482"/>
        <v>0</v>
      </c>
      <c r="BK1068" s="36">
        <f t="shared" si="2483"/>
        <v>0</v>
      </c>
      <c r="BL1068" s="68">
        <f>IF(OR(AT1068=0,E1068&gt;ProjTerm),0,VLOOKUP(D1068,'Life Events'!$AE$5:$AI$1206,5,FALSE))</f>
        <v>0</v>
      </c>
      <c r="BM1068" s="93">
        <f t="shared" si="2484"/>
        <v>0</v>
      </c>
      <c r="BN1068" s="93">
        <f t="shared" si="2485"/>
        <v>0</v>
      </c>
      <c r="BO1068" s="36">
        <f t="shared" si="2486"/>
        <v>0</v>
      </c>
      <c r="BP1068" s="36">
        <f t="shared" si="2487"/>
        <v>0</v>
      </c>
      <c r="BQ1068" s="36">
        <f t="shared" si="2488"/>
        <v>0</v>
      </c>
      <c r="BR1068" s="36">
        <f t="shared" si="2489"/>
        <v>154.78110000000001</v>
      </c>
      <c r="BS1068" s="36">
        <f t="shared" si="2490"/>
        <v>0</v>
      </c>
      <c r="BT1068" s="36">
        <f t="shared" si="2491"/>
        <v>0</v>
      </c>
      <c r="BU1068" s="70" cm="1">
        <f t="array" ref="BU1068">IF(AND(ActInt=1,$J1068=0),INDEX(Tbl_FwdNom,$B1068-IVP,MATCH(ValnDt,Tbl_FwdNom_Cols)),INDEX(Tbl_FwdNom,$B1068,MATCH(StartDt,Tbl_FwdNom_Cols)))</f>
        <v>8.0726159719999995</v>
      </c>
      <c r="BV1068" s="70" cm="1">
        <f t="array" ref="BV1068">INDEX(Tbl_FwdReal,$B1068,MATCH(StartDt,Tbl_FwdReal_Cols))</f>
        <v>2.4725070790000001</v>
      </c>
      <c r="BW1068" s="70" cm="1">
        <f t="array" ref="BW1068">IF(RunType&lt;&gt;"OPN",INDEX(Tbl_FwdReal,$B1068,MATCH(ValnDt,Tbl_FwdReal_Cols)),IF(AND($J1068=0,ActInt=1),INDEX(Tbl_FwdReal,$B1068-IVP,MATCH(ValnDt,Tbl_FwdReal_Cols)),-999))*$K1068</f>
        <v>0</v>
      </c>
      <c r="BX1068" s="70">
        <f t="shared" si="2492"/>
        <v>0</v>
      </c>
      <c r="BY1068" s="70">
        <f t="shared" si="2567"/>
        <v>8.0726159719999968E-2</v>
      </c>
      <c r="BZ1068" s="64">
        <f t="shared" si="2580"/>
        <v>6.4904040860851442E-3</v>
      </c>
      <c r="CA1068" s="70" cm="1">
        <f t="array" ref="CA1068">IF($J1068=1,CA1067*(1+INDEX(Tbl_CPI,$B1068,MATCH(IF(RunType="OPN",StartDt,ValnDt),Tbl_CPI_Cols))),0)</f>
        <v>0</v>
      </c>
      <c r="CB1068" s="70">
        <f t="shared" si="2568"/>
        <v>301.84013958563565</v>
      </c>
      <c r="CC1068" s="70">
        <f t="shared" si="2569"/>
        <v>294.12141572436434</v>
      </c>
      <c r="CD1068" s="36">
        <f t="shared" si="2493"/>
        <v>1489.9700718236757</v>
      </c>
      <c r="CE1068" s="36">
        <f t="shared" si="2494"/>
        <v>0</v>
      </c>
      <c r="CF1068" s="36">
        <f t="shared" si="2495"/>
        <v>0</v>
      </c>
      <c r="CG1068" s="36">
        <f t="shared" si="2496"/>
        <v>0</v>
      </c>
      <c r="CH1068" s="36">
        <f t="shared" si="2497"/>
        <v>0</v>
      </c>
      <c r="CI1068" s="36">
        <f t="shared" si="2498"/>
        <v>0</v>
      </c>
      <c r="CJ1068" s="36">
        <f t="shared" si="2499"/>
        <v>0</v>
      </c>
      <c r="CK1068" s="36">
        <f t="shared" si="2500"/>
        <v>0</v>
      </c>
      <c r="CL1068" s="36">
        <f t="shared" si="2501"/>
        <v>0</v>
      </c>
      <c r="CM1068" s="36">
        <f t="shared" si="2502"/>
        <v>0</v>
      </c>
      <c r="CN1068" s="36">
        <f t="shared" si="2503"/>
        <v>0</v>
      </c>
      <c r="CO1068" s="20">
        <f t="shared" si="2504"/>
        <v>120000</v>
      </c>
      <c r="CP1068" s="20">
        <f t="shared" si="2505"/>
        <v>2</v>
      </c>
      <c r="CQ1068" s="64" t="e">
        <f t="shared" si="2506"/>
        <v>#N/A</v>
      </c>
      <c r="CR1068" s="64" t="e">
        <f t="shared" si="2507"/>
        <v>#N/A</v>
      </c>
      <c r="CS1068" s="36" t="e">
        <f t="shared" si="2508"/>
        <v>#N/A</v>
      </c>
      <c r="CT1068" s="36">
        <f t="shared" si="2509"/>
        <v>0</v>
      </c>
      <c r="CU1068" s="36">
        <f t="shared" si="2510"/>
        <v>0</v>
      </c>
      <c r="CV1068" s="36">
        <f t="shared" si="2570"/>
        <v>0</v>
      </c>
      <c r="CW1068" s="36">
        <f t="shared" si="2511"/>
        <v>0</v>
      </c>
      <c r="CX1068" s="36">
        <f t="shared" si="2512"/>
        <v>0</v>
      </c>
      <c r="CY1068" s="36">
        <f t="shared" si="2513"/>
        <v>0</v>
      </c>
      <c r="CZ1068" s="36">
        <f t="shared" si="2571"/>
        <v>0</v>
      </c>
      <c r="DA1068" s="64">
        <f t="shared" si="2514"/>
        <v>6.4904040860851442E-3</v>
      </c>
      <c r="DB1068" s="70">
        <f t="shared" si="2572"/>
        <v>0.99355144961170438</v>
      </c>
      <c r="DC1068" s="70">
        <f>PRODUCT($DB$8:DB1068)</f>
        <v>1.0246372776738E-4</v>
      </c>
      <c r="DD1068" s="36">
        <f t="shared" si="2515"/>
        <v>0</v>
      </c>
      <c r="DE1068" s="36">
        <f t="shared" si="2516"/>
        <v>0</v>
      </c>
      <c r="DF1068" s="36">
        <f t="shared" si="2517"/>
        <v>0</v>
      </c>
      <c r="DG1068" s="36">
        <f t="shared" si="2518"/>
        <v>0</v>
      </c>
      <c r="DH1068" s="36">
        <f t="shared" si="2519"/>
        <v>0</v>
      </c>
      <c r="DI1068" s="36">
        <f t="shared" si="2520"/>
        <v>0</v>
      </c>
      <c r="DJ1068" s="36">
        <f t="shared" si="2521"/>
        <v>0</v>
      </c>
      <c r="DK1068" s="36">
        <f t="shared" si="2522"/>
        <v>0</v>
      </c>
      <c r="DL1068" s="36">
        <f t="shared" si="2523"/>
        <v>0</v>
      </c>
      <c r="DM1068" s="36">
        <f t="shared" si="2524"/>
        <v>0</v>
      </c>
      <c r="DN1068" s="36">
        <f t="shared" ca="1" si="2573"/>
        <v>4.6137290849905055E-12</v>
      </c>
      <c r="DO1068" s="64" cm="1">
        <f t="array" ref="DO1068">IFERROR(INDEX(Tbl_FwdNom,$B1068,MATCH(LIDt,Tbl_FwdNom_Cols,0)),0)</f>
        <v>7.4347874169999999</v>
      </c>
      <c r="DP1068" s="64">
        <f t="shared" ca="1" si="2574"/>
        <v>0</v>
      </c>
      <c r="DQ1068" s="64">
        <f t="shared" ca="1" si="2525"/>
        <v>0</v>
      </c>
      <c r="DR1068" s="70">
        <f t="shared" ca="1" si="2526"/>
        <v>1</v>
      </c>
      <c r="DS1068" s="70">
        <f ca="1">PRODUCT($DR$8:DR1068)</f>
        <v>5.1485728910319675E-4</v>
      </c>
      <c r="DT1068" s="36">
        <f t="shared" ca="1" si="2527"/>
        <v>0</v>
      </c>
      <c r="DU1068" s="36">
        <f t="shared" ca="1" si="2528"/>
        <v>0</v>
      </c>
      <c r="DV1068" s="36">
        <f t="shared" ca="1" si="2529"/>
        <v>0</v>
      </c>
      <c r="DW1068" s="36">
        <f t="shared" ca="1" si="2530"/>
        <v>0</v>
      </c>
      <c r="DX1068" s="36">
        <f t="shared" ca="1" si="2531"/>
        <v>0</v>
      </c>
      <c r="DY1068" s="36">
        <f t="shared" ca="1" si="2532"/>
        <v>0</v>
      </c>
      <c r="DZ1068" s="36">
        <f t="shared" ca="1" si="2533"/>
        <v>0</v>
      </c>
      <c r="EA1068" s="36">
        <f t="shared" ca="1" si="2534"/>
        <v>0</v>
      </c>
      <c r="EB1068" s="36">
        <f t="shared" ca="1" si="2535"/>
        <v>0</v>
      </c>
      <c r="EC1068" s="36">
        <f t="shared" ca="1" si="2536"/>
        <v>0</v>
      </c>
      <c r="ED1068" s="36">
        <f t="shared" ca="1" si="2537"/>
        <v>0</v>
      </c>
      <c r="EE1068" s="36">
        <f t="shared" ca="1" si="2575"/>
        <v>0</v>
      </c>
      <c r="EF1068" s="36">
        <f t="shared" ca="1" si="2538"/>
        <v>0</v>
      </c>
      <c r="EG1068" s="64"/>
      <c r="EH1068" s="64"/>
      <c r="EI1068" s="64"/>
      <c r="EJ1068" s="70"/>
      <c r="EK1068" s="70"/>
      <c r="EL1068" s="70"/>
      <c r="EM1068" s="70"/>
      <c r="EN1068" s="70"/>
      <c r="EO1068" s="36">
        <f t="shared" si="2539"/>
        <v>0</v>
      </c>
      <c r="EP1068" s="36">
        <f t="shared" si="2540"/>
        <v>0</v>
      </c>
      <c r="EQ1068" s="36">
        <f t="shared" si="2541"/>
        <v>0</v>
      </c>
      <c r="ER1068" s="36">
        <f t="shared" si="2542"/>
        <v>0</v>
      </c>
      <c r="ES1068" s="36">
        <f t="shared" si="2543"/>
        <v>0</v>
      </c>
      <c r="ET1068" s="36">
        <f t="shared" si="2544"/>
        <v>0</v>
      </c>
      <c r="EU1068" s="36">
        <f t="shared" si="2576"/>
        <v>0</v>
      </c>
      <c r="EV1068" s="36">
        <f t="shared" si="2545"/>
        <v>0</v>
      </c>
      <c r="EW1068" s="36">
        <f t="shared" si="2546"/>
        <v>0</v>
      </c>
      <c r="EX1068" s="36">
        <f t="shared" si="2577"/>
        <v>0</v>
      </c>
      <c r="EY1068" s="36">
        <f t="shared" si="2547"/>
        <v>0</v>
      </c>
      <c r="EZ1068" s="36">
        <f t="shared" si="2548"/>
        <v>0</v>
      </c>
      <c r="FA1068" s="36">
        <f t="shared" si="2549"/>
        <v>0</v>
      </c>
      <c r="FB1068" s="36">
        <f t="shared" si="2550"/>
        <v>0</v>
      </c>
      <c r="FC1068" s="36">
        <f t="shared" si="2578"/>
        <v>0</v>
      </c>
      <c r="FD1068" s="36">
        <f t="shared" si="2551"/>
        <v>0</v>
      </c>
      <c r="FE1068" s="36">
        <f t="shared" si="2552"/>
        <v>0</v>
      </c>
      <c r="FF1068" s="36">
        <f t="shared" si="2579"/>
        <v>0</v>
      </c>
      <c r="FG1068" s="36">
        <f t="shared" si="2553"/>
        <v>0</v>
      </c>
      <c r="FH1068" s="36">
        <f t="shared" si="2554"/>
        <v>0</v>
      </c>
      <c r="FI1068" s="36">
        <f t="shared" si="2555"/>
        <v>0</v>
      </c>
      <c r="FJ1068" s="36">
        <f t="shared" ca="1" si="2556"/>
        <v>0</v>
      </c>
      <c r="FK1068" s="36">
        <f t="shared" si="2557"/>
        <v>0</v>
      </c>
      <c r="FL1068" s="36">
        <f t="shared" si="2558"/>
        <v>0</v>
      </c>
      <c r="FM1068" s="36">
        <f t="shared" ca="1" si="2559"/>
        <v>0</v>
      </c>
      <c r="FN1068" s="36">
        <f t="shared" ca="1" si="2581"/>
        <v>0</v>
      </c>
    </row>
    <row r="1069" spans="2:170" x14ac:dyDescent="0.25">
      <c r="B1069" s="2">
        <v>1061</v>
      </c>
      <c r="C1069" s="2">
        <f t="shared" si="2435"/>
        <v>89</v>
      </c>
      <c r="D1069" s="2">
        <f t="shared" si="2584"/>
        <v>1085</v>
      </c>
      <c r="E1069" s="2">
        <f t="shared" si="2582"/>
        <v>91</v>
      </c>
      <c r="F1069" s="189">
        <f t="shared" si="2586"/>
        <v>78010</v>
      </c>
      <c r="G1069" s="2">
        <f t="shared" si="2585"/>
        <v>7</v>
      </c>
      <c r="H1069" s="187">
        <f t="shared" si="2436"/>
        <v>123</v>
      </c>
      <c r="I1069" s="186">
        <f t="shared" si="2583"/>
        <v>123</v>
      </c>
      <c r="J1069" s="2">
        <f t="shared" si="2437"/>
        <v>0</v>
      </c>
      <c r="K1069" s="2">
        <f t="shared" si="2438"/>
        <v>0</v>
      </c>
      <c r="L1069">
        <f t="shared" si="2439"/>
        <v>2</v>
      </c>
      <c r="M1069" s="190">
        <f t="shared" si="2560"/>
        <v>0</v>
      </c>
      <c r="N1069">
        <f t="shared" si="2440"/>
        <v>1</v>
      </c>
      <c r="O1069">
        <f t="shared" si="2441"/>
        <v>100</v>
      </c>
      <c r="P1069" s="58">
        <f t="shared" si="2442"/>
        <v>0</v>
      </c>
      <c r="Q1069" s="106">
        <f t="shared" si="2443"/>
        <v>0</v>
      </c>
      <c r="R1069" s="59">
        <f t="shared" si="2444"/>
        <v>0</v>
      </c>
      <c r="S1069" s="32">
        <f t="shared" si="2561"/>
        <v>0</v>
      </c>
      <c r="T1069">
        <f t="shared" si="2445"/>
        <v>1</v>
      </c>
      <c r="U1069" s="32">
        <f t="shared" si="2562"/>
        <v>0</v>
      </c>
      <c r="V1069">
        <f t="shared" si="2446"/>
        <v>1</v>
      </c>
      <c r="W1069">
        <f t="shared" si="2447"/>
        <v>100</v>
      </c>
      <c r="X1069" s="58">
        <f t="shared" si="2448"/>
        <v>0</v>
      </c>
      <c r="Y1069" s="58">
        <f t="shared" si="2449"/>
        <v>0</v>
      </c>
      <c r="Z1069" s="32">
        <f t="shared" si="2450"/>
        <v>0</v>
      </c>
      <c r="AA1069" s="32">
        <f t="shared" si="2451"/>
        <v>0</v>
      </c>
      <c r="AB1069" s="59">
        <f t="shared" si="2452"/>
        <v>0</v>
      </c>
      <c r="AC1069" s="59">
        <f t="shared" si="2453"/>
        <v>0</v>
      </c>
      <c r="AD1069">
        <f t="shared" si="2454"/>
        <v>1</v>
      </c>
      <c r="AE1069" s="59">
        <f t="shared" si="2455"/>
        <v>0</v>
      </c>
      <c r="AF1069" s="59">
        <f t="shared" si="2456"/>
        <v>0</v>
      </c>
      <c r="AG1069" s="59">
        <f t="shared" si="2457"/>
        <v>0</v>
      </c>
      <c r="AH1069">
        <f t="shared" si="2458"/>
        <v>1</v>
      </c>
      <c r="AI1069" s="59">
        <f t="shared" si="2459"/>
        <v>0</v>
      </c>
      <c r="AJ1069" s="59">
        <f t="shared" si="2460"/>
        <v>0</v>
      </c>
      <c r="AK1069" s="59">
        <f t="shared" si="2461"/>
        <v>0</v>
      </c>
      <c r="AL1069" s="59">
        <f t="shared" si="2462"/>
        <v>0</v>
      </c>
      <c r="AM1069" s="12">
        <f t="shared" si="2563"/>
        <v>0</v>
      </c>
      <c r="AN1069" s="12">
        <f t="shared" si="2564"/>
        <v>0</v>
      </c>
      <c r="AO1069" s="66">
        <f t="shared" si="2463"/>
        <v>0</v>
      </c>
      <c r="AP1069" s="66">
        <f t="shared" si="2464"/>
        <v>0</v>
      </c>
      <c r="AQ1069" s="59">
        <f t="shared" si="2465"/>
        <v>0</v>
      </c>
      <c r="AR1069" s="59">
        <f t="shared" si="2466"/>
        <v>0</v>
      </c>
      <c r="AS1069" s="59">
        <f t="shared" si="2467"/>
        <v>0</v>
      </c>
      <c r="AT1069" s="12">
        <f t="shared" si="2468"/>
        <v>0</v>
      </c>
      <c r="AU1069" s="59">
        <f t="shared" si="2565"/>
        <v>0</v>
      </c>
      <c r="AV1069" s="59">
        <f t="shared" si="2566"/>
        <v>0</v>
      </c>
      <c r="AW1069" s="70" t="e">
        <f t="shared" si="2469"/>
        <v>#N/A</v>
      </c>
      <c r="AX1069" s="20">
        <f t="shared" si="2470"/>
        <v>200000</v>
      </c>
      <c r="AY1069" s="20">
        <f t="shared" si="2471"/>
        <v>0</v>
      </c>
      <c r="AZ1069" s="20">
        <f t="shared" si="2472"/>
        <v>0</v>
      </c>
      <c r="BA1069" s="20">
        <f t="shared" si="2473"/>
        <v>0</v>
      </c>
      <c r="BB1069" s="36">
        <f t="shared" si="2474"/>
        <v>0</v>
      </c>
      <c r="BC1069" s="36">
        <f t="shared" si="2475"/>
        <v>0</v>
      </c>
      <c r="BD1069" s="80">
        <f t="shared" si="2476"/>
        <v>0</v>
      </c>
      <c r="BE1069" s="36">
        <f t="shared" si="2477"/>
        <v>0</v>
      </c>
      <c r="BF1069" s="36">
        <f t="shared" si="2478"/>
        <v>0</v>
      </c>
      <c r="BG1069" s="36">
        <f t="shared" si="2479"/>
        <v>0</v>
      </c>
      <c r="BH1069" s="36">
        <f t="shared" si="2480"/>
        <v>0</v>
      </c>
      <c r="BI1069" s="36">
        <f t="shared" si="2481"/>
        <v>0</v>
      </c>
      <c r="BJ1069" s="36">
        <f t="shared" si="2482"/>
        <v>0</v>
      </c>
      <c r="BK1069" s="36">
        <f t="shared" si="2483"/>
        <v>0</v>
      </c>
      <c r="BL1069" s="68">
        <f>IF(OR(AT1069=0,E1069&gt;ProjTerm),0,VLOOKUP(D1069,'Life Events'!$AE$5:$AI$1206,5,FALSE))</f>
        <v>0</v>
      </c>
      <c r="BM1069" s="93">
        <f t="shared" si="2484"/>
        <v>0</v>
      </c>
      <c r="BN1069" s="93">
        <f t="shared" si="2485"/>
        <v>0</v>
      </c>
      <c r="BO1069" s="36">
        <f t="shared" si="2486"/>
        <v>0</v>
      </c>
      <c r="BP1069" s="36">
        <f t="shared" si="2487"/>
        <v>0</v>
      </c>
      <c r="BQ1069" s="36">
        <f t="shared" si="2488"/>
        <v>0</v>
      </c>
      <c r="BR1069" s="36">
        <f t="shared" si="2489"/>
        <v>154.78110000000001</v>
      </c>
      <c r="BS1069" s="36">
        <f t="shared" si="2490"/>
        <v>0</v>
      </c>
      <c r="BT1069" s="36">
        <f t="shared" si="2491"/>
        <v>0</v>
      </c>
      <c r="BU1069" s="70" cm="1">
        <f t="array" ref="BU1069">IF(AND(ActInt=1,$J1069=0),INDEX(Tbl_FwdNom,$B1069-IVP,MATCH(ValnDt,Tbl_FwdNom_Cols)),INDEX(Tbl_FwdNom,$B1069,MATCH(StartDt,Tbl_FwdNom_Cols)))</f>
        <v>8.0667480200000004</v>
      </c>
      <c r="BV1069" s="70" cm="1">
        <f t="array" ref="BV1069">INDEX(Tbl_FwdReal,$B1069,MATCH(StartDt,Tbl_FwdReal_Cols))</f>
        <v>2.4691567270000001</v>
      </c>
      <c r="BW1069" s="70" cm="1">
        <f t="array" ref="BW1069">IF(RunType&lt;&gt;"OPN",INDEX(Tbl_FwdReal,$B1069,MATCH(ValnDt,Tbl_FwdReal_Cols)),IF(AND($J1069=0,ActInt=1),INDEX(Tbl_FwdReal,$B1069-IVP,MATCH(ValnDt,Tbl_FwdReal_Cols)),-999))*$K1069</f>
        <v>0</v>
      </c>
      <c r="BX1069" s="70">
        <f t="shared" si="2492"/>
        <v>0</v>
      </c>
      <c r="BY1069" s="70">
        <f t="shared" si="2567"/>
        <v>8.066748020000003E-2</v>
      </c>
      <c r="BZ1069" s="64">
        <f t="shared" si="2580"/>
        <v>6.4858499071593911E-3</v>
      </c>
      <c r="CA1069" s="70" cm="1">
        <f t="array" ref="CA1069">IF($J1069=1,CA1068*(1+INDEX(Tbl_CPI,$B1069,MATCH(IF(RunType="OPN",StartDt,ValnDt),Tbl_CPI_Cols))),0)</f>
        <v>0</v>
      </c>
      <c r="CB1069" s="70">
        <f t="shared" si="2568"/>
        <v>303.79782942694413</v>
      </c>
      <c r="CC1069" s="70">
        <f t="shared" si="2569"/>
        <v>294.12141572436434</v>
      </c>
      <c r="CD1069" s="36">
        <f t="shared" si="2493"/>
        <v>1489.9700718236757</v>
      </c>
      <c r="CE1069" s="36">
        <f t="shared" si="2494"/>
        <v>0</v>
      </c>
      <c r="CF1069" s="36">
        <f t="shared" si="2495"/>
        <v>0</v>
      </c>
      <c r="CG1069" s="36">
        <f t="shared" si="2496"/>
        <v>0</v>
      </c>
      <c r="CH1069" s="36">
        <f t="shared" si="2497"/>
        <v>0</v>
      </c>
      <c r="CI1069" s="36">
        <f t="shared" si="2498"/>
        <v>0</v>
      </c>
      <c r="CJ1069" s="36">
        <f t="shared" si="2499"/>
        <v>0</v>
      </c>
      <c r="CK1069" s="36">
        <f t="shared" si="2500"/>
        <v>0</v>
      </c>
      <c r="CL1069" s="36">
        <f t="shared" si="2501"/>
        <v>0</v>
      </c>
      <c r="CM1069" s="36">
        <f t="shared" si="2502"/>
        <v>0</v>
      </c>
      <c r="CN1069" s="36">
        <f t="shared" si="2503"/>
        <v>0</v>
      </c>
      <c r="CO1069" s="20">
        <f t="shared" si="2504"/>
        <v>120000</v>
      </c>
      <c r="CP1069" s="20">
        <f t="shared" si="2505"/>
        <v>2</v>
      </c>
      <c r="CQ1069" s="64" t="e">
        <f t="shared" si="2506"/>
        <v>#N/A</v>
      </c>
      <c r="CR1069" s="64" t="e">
        <f t="shared" si="2507"/>
        <v>#N/A</v>
      </c>
      <c r="CS1069" s="36" t="e">
        <f t="shared" si="2508"/>
        <v>#N/A</v>
      </c>
      <c r="CT1069" s="36">
        <f t="shared" si="2509"/>
        <v>0</v>
      </c>
      <c r="CU1069" s="36">
        <f t="shared" si="2510"/>
        <v>0</v>
      </c>
      <c r="CV1069" s="36">
        <f t="shared" si="2570"/>
        <v>0</v>
      </c>
      <c r="CW1069" s="36">
        <f t="shared" si="2511"/>
        <v>0</v>
      </c>
      <c r="CX1069" s="36">
        <f t="shared" si="2512"/>
        <v>0</v>
      </c>
      <c r="CY1069" s="36">
        <f t="shared" si="2513"/>
        <v>0</v>
      </c>
      <c r="CZ1069" s="36">
        <f t="shared" si="2571"/>
        <v>0</v>
      </c>
      <c r="DA1069" s="64">
        <f t="shared" si="2514"/>
        <v>6.4858499071593911E-3</v>
      </c>
      <c r="DB1069" s="70">
        <f t="shared" si="2572"/>
        <v>0.99355594526464763</v>
      </c>
      <c r="DC1069" s="70">
        <f>PRODUCT($DB$8:DB1069)</f>
        <v>1.0180344589725876E-4</v>
      </c>
      <c r="DD1069" s="36">
        <f t="shared" si="2515"/>
        <v>0</v>
      </c>
      <c r="DE1069" s="36">
        <f t="shared" si="2516"/>
        <v>0</v>
      </c>
      <c r="DF1069" s="36">
        <f t="shared" si="2517"/>
        <v>0</v>
      </c>
      <c r="DG1069" s="36">
        <f t="shared" si="2518"/>
        <v>0</v>
      </c>
      <c r="DH1069" s="36">
        <f t="shared" si="2519"/>
        <v>0</v>
      </c>
      <c r="DI1069" s="36">
        <f t="shared" si="2520"/>
        <v>0</v>
      </c>
      <c r="DJ1069" s="36">
        <f t="shared" si="2521"/>
        <v>0</v>
      </c>
      <c r="DK1069" s="36">
        <f t="shared" si="2522"/>
        <v>0</v>
      </c>
      <c r="DL1069" s="36">
        <f t="shared" si="2523"/>
        <v>0</v>
      </c>
      <c r="DM1069" s="36">
        <f t="shared" si="2524"/>
        <v>0</v>
      </c>
      <c r="DN1069" s="36">
        <f t="shared" ca="1" si="2573"/>
        <v>4.6137290849905055E-12</v>
      </c>
      <c r="DO1069" s="64" cm="1">
        <f t="array" ref="DO1069">IFERROR(INDEX(Tbl_FwdNom,$B1069,MATCH(LIDt,Tbl_FwdNom_Cols,0)),0)</f>
        <v>7.4330867889999999</v>
      </c>
      <c r="DP1069" s="64">
        <f t="shared" ca="1" si="2574"/>
        <v>0</v>
      </c>
      <c r="DQ1069" s="64">
        <f t="shared" ca="1" si="2525"/>
        <v>0</v>
      </c>
      <c r="DR1069" s="70">
        <f t="shared" ca="1" si="2526"/>
        <v>1</v>
      </c>
      <c r="DS1069" s="70">
        <f ca="1">PRODUCT($DR$8:DR1069)</f>
        <v>5.1485728910319675E-4</v>
      </c>
      <c r="DT1069" s="36">
        <f t="shared" ca="1" si="2527"/>
        <v>0</v>
      </c>
      <c r="DU1069" s="36">
        <f t="shared" ca="1" si="2528"/>
        <v>0</v>
      </c>
      <c r="DV1069" s="36">
        <f t="shared" ca="1" si="2529"/>
        <v>0</v>
      </c>
      <c r="DW1069" s="36">
        <f t="shared" ca="1" si="2530"/>
        <v>0</v>
      </c>
      <c r="DX1069" s="36">
        <f t="shared" ca="1" si="2531"/>
        <v>0</v>
      </c>
      <c r="DY1069" s="36">
        <f t="shared" ca="1" si="2532"/>
        <v>0</v>
      </c>
      <c r="DZ1069" s="36">
        <f t="shared" ca="1" si="2533"/>
        <v>0</v>
      </c>
      <c r="EA1069" s="36">
        <f t="shared" ca="1" si="2534"/>
        <v>0</v>
      </c>
      <c r="EB1069" s="36">
        <f t="shared" ca="1" si="2535"/>
        <v>0</v>
      </c>
      <c r="EC1069" s="36">
        <f t="shared" ca="1" si="2536"/>
        <v>0</v>
      </c>
      <c r="ED1069" s="36">
        <f t="shared" ca="1" si="2537"/>
        <v>0</v>
      </c>
      <c r="EE1069" s="36">
        <f t="shared" ca="1" si="2575"/>
        <v>0</v>
      </c>
      <c r="EF1069" s="36">
        <f t="shared" ca="1" si="2538"/>
        <v>0</v>
      </c>
      <c r="EG1069" s="64"/>
      <c r="EH1069" s="64"/>
      <c r="EI1069" s="64"/>
      <c r="EJ1069" s="70"/>
      <c r="EK1069" s="70"/>
      <c r="EL1069" s="70"/>
      <c r="EM1069" s="70"/>
      <c r="EN1069" s="70"/>
      <c r="EO1069" s="36">
        <f t="shared" si="2539"/>
        <v>0</v>
      </c>
      <c r="EP1069" s="36">
        <f t="shared" si="2540"/>
        <v>0</v>
      </c>
      <c r="EQ1069" s="36">
        <f t="shared" si="2541"/>
        <v>0</v>
      </c>
      <c r="ER1069" s="36">
        <f t="shared" si="2542"/>
        <v>0</v>
      </c>
      <c r="ES1069" s="36">
        <f t="shared" si="2543"/>
        <v>0</v>
      </c>
      <c r="ET1069" s="36">
        <f t="shared" si="2544"/>
        <v>0</v>
      </c>
      <c r="EU1069" s="36">
        <f t="shared" si="2576"/>
        <v>0</v>
      </c>
      <c r="EV1069" s="36">
        <f t="shared" si="2545"/>
        <v>0</v>
      </c>
      <c r="EW1069" s="36">
        <f t="shared" si="2546"/>
        <v>0</v>
      </c>
      <c r="EX1069" s="36">
        <f t="shared" si="2577"/>
        <v>0</v>
      </c>
      <c r="EY1069" s="36">
        <f t="shared" si="2547"/>
        <v>0</v>
      </c>
      <c r="EZ1069" s="36">
        <f t="shared" si="2548"/>
        <v>0</v>
      </c>
      <c r="FA1069" s="36">
        <f t="shared" si="2549"/>
        <v>0</v>
      </c>
      <c r="FB1069" s="36">
        <f t="shared" si="2550"/>
        <v>0</v>
      </c>
      <c r="FC1069" s="36">
        <f t="shared" si="2578"/>
        <v>0</v>
      </c>
      <c r="FD1069" s="36">
        <f t="shared" si="2551"/>
        <v>0</v>
      </c>
      <c r="FE1069" s="36">
        <f t="shared" si="2552"/>
        <v>0</v>
      </c>
      <c r="FF1069" s="36">
        <f t="shared" si="2579"/>
        <v>0</v>
      </c>
      <c r="FG1069" s="36">
        <f t="shared" si="2553"/>
        <v>0</v>
      </c>
      <c r="FH1069" s="36">
        <f t="shared" si="2554"/>
        <v>0</v>
      </c>
      <c r="FI1069" s="36">
        <f t="shared" si="2555"/>
        <v>0</v>
      </c>
      <c r="FJ1069" s="36">
        <f t="shared" ca="1" si="2556"/>
        <v>0</v>
      </c>
      <c r="FK1069" s="36">
        <f t="shared" si="2557"/>
        <v>0</v>
      </c>
      <c r="FL1069" s="36">
        <f t="shared" si="2558"/>
        <v>0</v>
      </c>
      <c r="FM1069" s="36">
        <f t="shared" ca="1" si="2559"/>
        <v>0</v>
      </c>
      <c r="FN1069" s="36">
        <f t="shared" ca="1" si="2581"/>
        <v>0</v>
      </c>
    </row>
    <row r="1070" spans="2:170" x14ac:dyDescent="0.25">
      <c r="B1070" s="2">
        <v>1062</v>
      </c>
      <c r="C1070" s="2">
        <f t="shared" si="2435"/>
        <v>89</v>
      </c>
      <c r="D1070" s="2">
        <f t="shared" si="2584"/>
        <v>1086</v>
      </c>
      <c r="E1070" s="2">
        <f t="shared" si="2582"/>
        <v>91</v>
      </c>
      <c r="F1070" s="189">
        <f t="shared" si="2586"/>
        <v>78041</v>
      </c>
      <c r="G1070" s="2">
        <f t="shared" si="2585"/>
        <v>8</v>
      </c>
      <c r="H1070" s="187">
        <f t="shared" si="2436"/>
        <v>123.08333333333334</v>
      </c>
      <c r="I1070" s="186">
        <f t="shared" si="2583"/>
        <v>123</v>
      </c>
      <c r="J1070" s="2">
        <f t="shared" si="2437"/>
        <v>0</v>
      </c>
      <c r="K1070" s="2">
        <f t="shared" si="2438"/>
        <v>0</v>
      </c>
      <c r="L1070">
        <f t="shared" si="2439"/>
        <v>2</v>
      </c>
      <c r="M1070" s="190">
        <f t="shared" si="2560"/>
        <v>0</v>
      </c>
      <c r="N1070">
        <f t="shared" si="2440"/>
        <v>1</v>
      </c>
      <c r="O1070">
        <f t="shared" si="2441"/>
        <v>100</v>
      </c>
      <c r="P1070" s="58">
        <f t="shared" si="2442"/>
        <v>0</v>
      </c>
      <c r="Q1070" s="106">
        <f t="shared" si="2443"/>
        <v>0</v>
      </c>
      <c r="R1070" s="59">
        <f t="shared" si="2444"/>
        <v>0</v>
      </c>
      <c r="S1070" s="32">
        <f t="shared" si="2561"/>
        <v>0</v>
      </c>
      <c r="T1070">
        <f t="shared" si="2445"/>
        <v>1</v>
      </c>
      <c r="U1070" s="32">
        <f t="shared" si="2562"/>
        <v>0</v>
      </c>
      <c r="V1070">
        <f t="shared" si="2446"/>
        <v>1</v>
      </c>
      <c r="W1070">
        <f t="shared" si="2447"/>
        <v>100</v>
      </c>
      <c r="X1070" s="58">
        <f t="shared" si="2448"/>
        <v>0</v>
      </c>
      <c r="Y1070" s="58">
        <f t="shared" si="2449"/>
        <v>0</v>
      </c>
      <c r="Z1070" s="32">
        <f t="shared" si="2450"/>
        <v>0</v>
      </c>
      <c r="AA1070" s="32">
        <f t="shared" si="2451"/>
        <v>0</v>
      </c>
      <c r="AB1070" s="59">
        <f t="shared" si="2452"/>
        <v>0</v>
      </c>
      <c r="AC1070" s="59">
        <f t="shared" si="2453"/>
        <v>0</v>
      </c>
      <c r="AD1070">
        <f t="shared" si="2454"/>
        <v>1</v>
      </c>
      <c r="AE1070" s="59">
        <f t="shared" si="2455"/>
        <v>0</v>
      </c>
      <c r="AF1070" s="59">
        <f t="shared" si="2456"/>
        <v>0</v>
      </c>
      <c r="AG1070" s="59">
        <f t="shared" si="2457"/>
        <v>0</v>
      </c>
      <c r="AH1070">
        <f t="shared" si="2458"/>
        <v>1</v>
      </c>
      <c r="AI1070" s="59">
        <f t="shared" si="2459"/>
        <v>0</v>
      </c>
      <c r="AJ1070" s="59">
        <f t="shared" si="2460"/>
        <v>0</v>
      </c>
      <c r="AK1070" s="59">
        <f t="shared" si="2461"/>
        <v>0</v>
      </c>
      <c r="AL1070" s="59">
        <f t="shared" si="2462"/>
        <v>0</v>
      </c>
      <c r="AM1070" s="12">
        <f t="shared" si="2563"/>
        <v>0</v>
      </c>
      <c r="AN1070" s="12">
        <f t="shared" si="2564"/>
        <v>0</v>
      </c>
      <c r="AO1070" s="66">
        <f t="shared" si="2463"/>
        <v>0</v>
      </c>
      <c r="AP1070" s="66">
        <f t="shared" si="2464"/>
        <v>0</v>
      </c>
      <c r="AQ1070" s="59">
        <f t="shared" si="2465"/>
        <v>0</v>
      </c>
      <c r="AR1070" s="59">
        <f t="shared" si="2466"/>
        <v>0</v>
      </c>
      <c r="AS1070" s="59">
        <f t="shared" si="2467"/>
        <v>0</v>
      </c>
      <c r="AT1070" s="12">
        <f t="shared" si="2468"/>
        <v>0</v>
      </c>
      <c r="AU1070" s="59">
        <f t="shared" si="2565"/>
        <v>0</v>
      </c>
      <c r="AV1070" s="59">
        <f t="shared" si="2566"/>
        <v>0</v>
      </c>
      <c r="AW1070" s="70" t="e">
        <f t="shared" si="2469"/>
        <v>#N/A</v>
      </c>
      <c r="AX1070" s="20">
        <f t="shared" si="2470"/>
        <v>200000</v>
      </c>
      <c r="AY1070" s="20">
        <f t="shared" si="2471"/>
        <v>0</v>
      </c>
      <c r="AZ1070" s="20">
        <f t="shared" si="2472"/>
        <v>0</v>
      </c>
      <c r="BA1070" s="20">
        <f t="shared" si="2473"/>
        <v>0</v>
      </c>
      <c r="BB1070" s="36">
        <f t="shared" si="2474"/>
        <v>0</v>
      </c>
      <c r="BC1070" s="36">
        <f t="shared" si="2475"/>
        <v>0</v>
      </c>
      <c r="BD1070" s="80">
        <f t="shared" si="2476"/>
        <v>0</v>
      </c>
      <c r="BE1070" s="36">
        <f t="shared" si="2477"/>
        <v>0</v>
      </c>
      <c r="BF1070" s="36">
        <f t="shared" si="2478"/>
        <v>0</v>
      </c>
      <c r="BG1070" s="36">
        <f t="shared" si="2479"/>
        <v>0</v>
      </c>
      <c r="BH1070" s="36">
        <f t="shared" si="2480"/>
        <v>0</v>
      </c>
      <c r="BI1070" s="36">
        <f t="shared" si="2481"/>
        <v>0</v>
      </c>
      <c r="BJ1070" s="36">
        <f t="shared" si="2482"/>
        <v>0</v>
      </c>
      <c r="BK1070" s="36">
        <f t="shared" si="2483"/>
        <v>0</v>
      </c>
      <c r="BL1070" s="68">
        <f>IF(OR(AT1070=0,E1070&gt;ProjTerm),0,VLOOKUP(D1070,'Life Events'!$AE$5:$AI$1206,5,FALSE))</f>
        <v>0</v>
      </c>
      <c r="BM1070" s="93">
        <f t="shared" si="2484"/>
        <v>0</v>
      </c>
      <c r="BN1070" s="93">
        <f t="shared" si="2485"/>
        <v>0</v>
      </c>
      <c r="BO1070" s="36">
        <f t="shared" si="2486"/>
        <v>0</v>
      </c>
      <c r="BP1070" s="36">
        <f t="shared" si="2487"/>
        <v>0</v>
      </c>
      <c r="BQ1070" s="36">
        <f t="shared" si="2488"/>
        <v>0</v>
      </c>
      <c r="BR1070" s="36">
        <f t="shared" si="2489"/>
        <v>154.78110000000001</v>
      </c>
      <c r="BS1070" s="36">
        <f t="shared" si="2490"/>
        <v>0</v>
      </c>
      <c r="BT1070" s="36">
        <f t="shared" si="2491"/>
        <v>0</v>
      </c>
      <c r="BU1070" s="70" cm="1">
        <f t="array" ref="BU1070">IF(AND(ActInt=1,$J1070=0),INDEX(Tbl_FwdNom,$B1070-IVP,MATCH(ValnDt,Tbl_FwdNom_Cols)),INDEX(Tbl_FwdNom,$B1070,MATCH(StartDt,Tbl_FwdNom_Cols)))</f>
        <v>8.0608803869999992</v>
      </c>
      <c r="BV1070" s="70" cm="1">
        <f t="array" ref="BV1070">INDEX(Tbl_FwdReal,$B1070,MATCH(StartDt,Tbl_FwdReal_Cols))</f>
        <v>2.4658064849999999</v>
      </c>
      <c r="BW1070" s="70" cm="1">
        <f t="array" ref="BW1070">IF(RunType&lt;&gt;"OPN",INDEX(Tbl_FwdReal,$B1070,MATCH(ValnDt,Tbl_FwdReal_Cols)),IF(AND($J1070=0,ActInt=1),INDEX(Tbl_FwdReal,$B1070-IVP,MATCH(ValnDt,Tbl_FwdReal_Cols)),-999))*$K1070</f>
        <v>0</v>
      </c>
      <c r="BX1070" s="70">
        <f t="shared" si="2492"/>
        <v>0</v>
      </c>
      <c r="BY1070" s="70">
        <f t="shared" si="2567"/>
        <v>8.0608803869999912E-2</v>
      </c>
      <c r="BZ1070" s="64">
        <f t="shared" si="2580"/>
        <v>6.4812957491440226E-3</v>
      </c>
      <c r="CA1070" s="70" cm="1">
        <f t="array" ref="CA1070">IF($J1070=1,CA1069*(1+INDEX(Tbl_CPI,$B1070,MATCH(IF(RunType="OPN",StartDt,ValnDt),Tbl_CPI_Cols))),0)</f>
        <v>0</v>
      </c>
      <c r="CB1070" s="70">
        <f t="shared" si="2568"/>
        <v>305.7668330074082</v>
      </c>
      <c r="CC1070" s="70">
        <f t="shared" si="2569"/>
        <v>294.12141572436434</v>
      </c>
      <c r="CD1070" s="36">
        <f t="shared" si="2493"/>
        <v>1489.9700718236757</v>
      </c>
      <c r="CE1070" s="36">
        <f t="shared" si="2494"/>
        <v>0</v>
      </c>
      <c r="CF1070" s="36">
        <f t="shared" si="2495"/>
        <v>0</v>
      </c>
      <c r="CG1070" s="36">
        <f t="shared" si="2496"/>
        <v>0</v>
      </c>
      <c r="CH1070" s="36">
        <f t="shared" si="2497"/>
        <v>0</v>
      </c>
      <c r="CI1070" s="36">
        <f t="shared" si="2498"/>
        <v>0</v>
      </c>
      <c r="CJ1070" s="36">
        <f t="shared" si="2499"/>
        <v>0</v>
      </c>
      <c r="CK1070" s="36">
        <f t="shared" si="2500"/>
        <v>0</v>
      </c>
      <c r="CL1070" s="36">
        <f t="shared" si="2501"/>
        <v>0</v>
      </c>
      <c r="CM1070" s="36">
        <f t="shared" si="2502"/>
        <v>0</v>
      </c>
      <c r="CN1070" s="36">
        <f t="shared" si="2503"/>
        <v>0</v>
      </c>
      <c r="CO1070" s="20">
        <f t="shared" si="2504"/>
        <v>120000</v>
      </c>
      <c r="CP1070" s="20">
        <f t="shared" si="2505"/>
        <v>2</v>
      </c>
      <c r="CQ1070" s="64" t="e">
        <f t="shared" si="2506"/>
        <v>#N/A</v>
      </c>
      <c r="CR1070" s="64" t="e">
        <f t="shared" si="2507"/>
        <v>#N/A</v>
      </c>
      <c r="CS1070" s="36" t="e">
        <f t="shared" si="2508"/>
        <v>#N/A</v>
      </c>
      <c r="CT1070" s="36">
        <f t="shared" si="2509"/>
        <v>0</v>
      </c>
      <c r="CU1070" s="36">
        <f t="shared" si="2510"/>
        <v>0</v>
      </c>
      <c r="CV1070" s="36">
        <f t="shared" si="2570"/>
        <v>0</v>
      </c>
      <c r="CW1070" s="36">
        <f t="shared" si="2511"/>
        <v>0</v>
      </c>
      <c r="CX1070" s="36">
        <f t="shared" si="2512"/>
        <v>0</v>
      </c>
      <c r="CY1070" s="36">
        <f t="shared" si="2513"/>
        <v>0</v>
      </c>
      <c r="CZ1070" s="36">
        <f t="shared" si="2571"/>
        <v>0</v>
      </c>
      <c r="DA1070" s="64">
        <f t="shared" si="2514"/>
        <v>6.4812957491440226E-3</v>
      </c>
      <c r="DB1070" s="70">
        <f t="shared" si="2572"/>
        <v>0.99356044093763329</v>
      </c>
      <c r="DC1070" s="70">
        <f>PRODUCT($DB$8:DB1070)</f>
        <v>1.0114787659465091E-4</v>
      </c>
      <c r="DD1070" s="36">
        <f t="shared" si="2515"/>
        <v>0</v>
      </c>
      <c r="DE1070" s="36">
        <f t="shared" si="2516"/>
        <v>0</v>
      </c>
      <c r="DF1070" s="36">
        <f t="shared" si="2517"/>
        <v>0</v>
      </c>
      <c r="DG1070" s="36">
        <f t="shared" si="2518"/>
        <v>0</v>
      </c>
      <c r="DH1070" s="36">
        <f t="shared" si="2519"/>
        <v>0</v>
      </c>
      <c r="DI1070" s="36">
        <f t="shared" si="2520"/>
        <v>0</v>
      </c>
      <c r="DJ1070" s="36">
        <f t="shared" si="2521"/>
        <v>0</v>
      </c>
      <c r="DK1070" s="36">
        <f t="shared" si="2522"/>
        <v>0</v>
      </c>
      <c r="DL1070" s="36">
        <f t="shared" si="2523"/>
        <v>0</v>
      </c>
      <c r="DM1070" s="36">
        <f t="shared" si="2524"/>
        <v>0</v>
      </c>
      <c r="DN1070" s="36">
        <f t="shared" ca="1" si="2573"/>
        <v>4.6137290849905055E-12</v>
      </c>
      <c r="DO1070" s="64" cm="1">
        <f t="array" ref="DO1070">IFERROR(INDEX(Tbl_FwdNom,$B1070,MATCH(LIDt,Tbl_FwdNom_Cols,0)),0)</f>
        <v>7.4313861880000003</v>
      </c>
      <c r="DP1070" s="64">
        <f t="shared" ca="1" si="2574"/>
        <v>0</v>
      </c>
      <c r="DQ1070" s="64">
        <f t="shared" ca="1" si="2525"/>
        <v>0</v>
      </c>
      <c r="DR1070" s="70">
        <f t="shared" ca="1" si="2526"/>
        <v>1</v>
      </c>
      <c r="DS1070" s="70">
        <f ca="1">PRODUCT($DR$8:DR1070)</f>
        <v>5.1485728910319675E-4</v>
      </c>
      <c r="DT1070" s="36">
        <f t="shared" ca="1" si="2527"/>
        <v>0</v>
      </c>
      <c r="DU1070" s="36">
        <f t="shared" ca="1" si="2528"/>
        <v>0</v>
      </c>
      <c r="DV1070" s="36">
        <f t="shared" ca="1" si="2529"/>
        <v>0</v>
      </c>
      <c r="DW1070" s="36">
        <f t="shared" ca="1" si="2530"/>
        <v>0</v>
      </c>
      <c r="DX1070" s="36">
        <f t="shared" ca="1" si="2531"/>
        <v>0</v>
      </c>
      <c r="DY1070" s="36">
        <f t="shared" ca="1" si="2532"/>
        <v>0</v>
      </c>
      <c r="DZ1070" s="36">
        <f t="shared" ca="1" si="2533"/>
        <v>0</v>
      </c>
      <c r="EA1070" s="36">
        <f t="shared" ca="1" si="2534"/>
        <v>0</v>
      </c>
      <c r="EB1070" s="36">
        <f t="shared" ca="1" si="2535"/>
        <v>0</v>
      </c>
      <c r="EC1070" s="36">
        <f t="shared" ca="1" si="2536"/>
        <v>0</v>
      </c>
      <c r="ED1070" s="36">
        <f t="shared" ca="1" si="2537"/>
        <v>0</v>
      </c>
      <c r="EE1070" s="36">
        <f t="shared" ca="1" si="2575"/>
        <v>0</v>
      </c>
      <c r="EF1070" s="36">
        <f t="shared" ca="1" si="2538"/>
        <v>0</v>
      </c>
      <c r="EG1070" s="64"/>
      <c r="EH1070" s="64"/>
      <c r="EI1070" s="64"/>
      <c r="EJ1070" s="70"/>
      <c r="EK1070" s="70"/>
      <c r="EL1070" s="70"/>
      <c r="EM1070" s="70"/>
      <c r="EN1070" s="70"/>
      <c r="EO1070" s="36">
        <f t="shared" si="2539"/>
        <v>0</v>
      </c>
      <c r="EP1070" s="36">
        <f t="shared" si="2540"/>
        <v>0</v>
      </c>
      <c r="EQ1070" s="36">
        <f t="shared" si="2541"/>
        <v>0</v>
      </c>
      <c r="ER1070" s="36">
        <f t="shared" si="2542"/>
        <v>0</v>
      </c>
      <c r="ES1070" s="36">
        <f t="shared" si="2543"/>
        <v>0</v>
      </c>
      <c r="ET1070" s="36">
        <f t="shared" si="2544"/>
        <v>0</v>
      </c>
      <c r="EU1070" s="36">
        <f t="shared" si="2576"/>
        <v>0</v>
      </c>
      <c r="EV1070" s="36">
        <f t="shared" si="2545"/>
        <v>0</v>
      </c>
      <c r="EW1070" s="36">
        <f t="shared" si="2546"/>
        <v>0</v>
      </c>
      <c r="EX1070" s="36">
        <f t="shared" si="2577"/>
        <v>0</v>
      </c>
      <c r="EY1070" s="36">
        <f t="shared" si="2547"/>
        <v>0</v>
      </c>
      <c r="EZ1070" s="36">
        <f t="shared" si="2548"/>
        <v>0</v>
      </c>
      <c r="FA1070" s="36">
        <f t="shared" si="2549"/>
        <v>0</v>
      </c>
      <c r="FB1070" s="36">
        <f t="shared" si="2550"/>
        <v>0</v>
      </c>
      <c r="FC1070" s="36">
        <f t="shared" si="2578"/>
        <v>0</v>
      </c>
      <c r="FD1070" s="36">
        <f t="shared" si="2551"/>
        <v>0</v>
      </c>
      <c r="FE1070" s="36">
        <f t="shared" si="2552"/>
        <v>0</v>
      </c>
      <c r="FF1070" s="36">
        <f t="shared" si="2579"/>
        <v>0</v>
      </c>
      <c r="FG1070" s="36">
        <f t="shared" si="2553"/>
        <v>0</v>
      </c>
      <c r="FH1070" s="36">
        <f t="shared" si="2554"/>
        <v>0</v>
      </c>
      <c r="FI1070" s="36">
        <f t="shared" si="2555"/>
        <v>0</v>
      </c>
      <c r="FJ1070" s="36">
        <f t="shared" ca="1" si="2556"/>
        <v>0</v>
      </c>
      <c r="FK1070" s="36">
        <f t="shared" si="2557"/>
        <v>0</v>
      </c>
      <c r="FL1070" s="36">
        <f t="shared" si="2558"/>
        <v>0</v>
      </c>
      <c r="FM1070" s="36">
        <f t="shared" ca="1" si="2559"/>
        <v>0</v>
      </c>
      <c r="FN1070" s="36">
        <f t="shared" ca="1" si="2581"/>
        <v>0</v>
      </c>
    </row>
    <row r="1071" spans="2:170" x14ac:dyDescent="0.25">
      <c r="B1071" s="2">
        <v>1063</v>
      </c>
      <c r="C1071" s="2">
        <f t="shared" si="2435"/>
        <v>89</v>
      </c>
      <c r="D1071" s="2">
        <f t="shared" si="2584"/>
        <v>1087</v>
      </c>
      <c r="E1071" s="2">
        <f t="shared" si="2582"/>
        <v>91</v>
      </c>
      <c r="F1071" s="189">
        <f t="shared" si="2586"/>
        <v>78071</v>
      </c>
      <c r="G1071" s="2">
        <f t="shared" si="2585"/>
        <v>9</v>
      </c>
      <c r="H1071" s="187">
        <f t="shared" si="2436"/>
        <v>123.16666666666666</v>
      </c>
      <c r="I1071" s="186">
        <f t="shared" si="2583"/>
        <v>123</v>
      </c>
      <c r="J1071" s="2">
        <f t="shared" si="2437"/>
        <v>0</v>
      </c>
      <c r="K1071" s="2">
        <f t="shared" si="2438"/>
        <v>0</v>
      </c>
      <c r="L1071">
        <f t="shared" si="2439"/>
        <v>2</v>
      </c>
      <c r="M1071" s="190">
        <f t="shared" si="2560"/>
        <v>0</v>
      </c>
      <c r="N1071">
        <f t="shared" si="2440"/>
        <v>1</v>
      </c>
      <c r="O1071">
        <f t="shared" si="2441"/>
        <v>100</v>
      </c>
      <c r="P1071" s="58">
        <f t="shared" si="2442"/>
        <v>0</v>
      </c>
      <c r="Q1071" s="106">
        <f t="shared" si="2443"/>
        <v>0</v>
      </c>
      <c r="R1071" s="59">
        <f t="shared" si="2444"/>
        <v>0</v>
      </c>
      <c r="S1071" s="32">
        <f t="shared" si="2561"/>
        <v>0</v>
      </c>
      <c r="T1071">
        <f t="shared" si="2445"/>
        <v>1</v>
      </c>
      <c r="U1071" s="32">
        <f t="shared" si="2562"/>
        <v>0</v>
      </c>
      <c r="V1071">
        <f t="shared" si="2446"/>
        <v>1</v>
      </c>
      <c r="W1071">
        <f t="shared" si="2447"/>
        <v>100</v>
      </c>
      <c r="X1071" s="58">
        <f t="shared" si="2448"/>
        <v>0</v>
      </c>
      <c r="Y1071" s="58">
        <f t="shared" si="2449"/>
        <v>0</v>
      </c>
      <c r="Z1071" s="32">
        <f t="shared" si="2450"/>
        <v>0</v>
      </c>
      <c r="AA1071" s="32">
        <f t="shared" si="2451"/>
        <v>0</v>
      </c>
      <c r="AB1071" s="59">
        <f t="shared" si="2452"/>
        <v>0</v>
      </c>
      <c r="AC1071" s="59">
        <f t="shared" si="2453"/>
        <v>0</v>
      </c>
      <c r="AD1071">
        <f t="shared" si="2454"/>
        <v>1</v>
      </c>
      <c r="AE1071" s="59">
        <f t="shared" si="2455"/>
        <v>0</v>
      </c>
      <c r="AF1071" s="59">
        <f t="shared" si="2456"/>
        <v>0</v>
      </c>
      <c r="AG1071" s="59">
        <f t="shared" si="2457"/>
        <v>0</v>
      </c>
      <c r="AH1071">
        <f t="shared" si="2458"/>
        <v>1</v>
      </c>
      <c r="AI1071" s="59">
        <f t="shared" si="2459"/>
        <v>0</v>
      </c>
      <c r="AJ1071" s="59">
        <f t="shared" si="2460"/>
        <v>0</v>
      </c>
      <c r="AK1071" s="59">
        <f t="shared" si="2461"/>
        <v>0</v>
      </c>
      <c r="AL1071" s="59">
        <f t="shared" si="2462"/>
        <v>0</v>
      </c>
      <c r="AM1071" s="12">
        <f t="shared" si="2563"/>
        <v>0</v>
      </c>
      <c r="AN1071" s="12">
        <f t="shared" si="2564"/>
        <v>0</v>
      </c>
      <c r="AO1071" s="66">
        <f t="shared" si="2463"/>
        <v>0</v>
      </c>
      <c r="AP1071" s="66">
        <f t="shared" si="2464"/>
        <v>0</v>
      </c>
      <c r="AQ1071" s="59">
        <f t="shared" si="2465"/>
        <v>0</v>
      </c>
      <c r="AR1071" s="59">
        <f t="shared" si="2466"/>
        <v>0</v>
      </c>
      <c r="AS1071" s="59">
        <f t="shared" si="2467"/>
        <v>0</v>
      </c>
      <c r="AT1071" s="12">
        <f t="shared" si="2468"/>
        <v>0</v>
      </c>
      <c r="AU1071" s="59">
        <f t="shared" si="2565"/>
        <v>0</v>
      </c>
      <c r="AV1071" s="59">
        <f t="shared" si="2566"/>
        <v>0</v>
      </c>
      <c r="AW1071" s="70" t="e">
        <f t="shared" si="2469"/>
        <v>#N/A</v>
      </c>
      <c r="AX1071" s="20">
        <f t="shared" si="2470"/>
        <v>200000</v>
      </c>
      <c r="AY1071" s="20">
        <f t="shared" si="2471"/>
        <v>0</v>
      </c>
      <c r="AZ1071" s="20">
        <f t="shared" si="2472"/>
        <v>0</v>
      </c>
      <c r="BA1071" s="20">
        <f t="shared" si="2473"/>
        <v>0</v>
      </c>
      <c r="BB1071" s="36">
        <f t="shared" si="2474"/>
        <v>0</v>
      </c>
      <c r="BC1071" s="36">
        <f t="shared" si="2475"/>
        <v>0</v>
      </c>
      <c r="BD1071" s="80">
        <f t="shared" si="2476"/>
        <v>0</v>
      </c>
      <c r="BE1071" s="36">
        <f t="shared" si="2477"/>
        <v>0</v>
      </c>
      <c r="BF1071" s="36">
        <f t="shared" si="2478"/>
        <v>0</v>
      </c>
      <c r="BG1071" s="36">
        <f t="shared" si="2479"/>
        <v>0</v>
      </c>
      <c r="BH1071" s="36">
        <f t="shared" si="2480"/>
        <v>0</v>
      </c>
      <c r="BI1071" s="36">
        <f t="shared" si="2481"/>
        <v>0</v>
      </c>
      <c r="BJ1071" s="36">
        <f t="shared" si="2482"/>
        <v>0</v>
      </c>
      <c r="BK1071" s="36">
        <f t="shared" si="2483"/>
        <v>0</v>
      </c>
      <c r="BL1071" s="68">
        <f>IF(OR(AT1071=0,E1071&gt;ProjTerm),0,VLOOKUP(D1071,'Life Events'!$AE$5:$AI$1206,5,FALSE))</f>
        <v>0</v>
      </c>
      <c r="BM1071" s="93">
        <f t="shared" si="2484"/>
        <v>0</v>
      </c>
      <c r="BN1071" s="93">
        <f t="shared" si="2485"/>
        <v>0</v>
      </c>
      <c r="BO1071" s="36">
        <f t="shared" si="2486"/>
        <v>0</v>
      </c>
      <c r="BP1071" s="36">
        <f t="shared" si="2487"/>
        <v>0</v>
      </c>
      <c r="BQ1071" s="36">
        <f t="shared" si="2488"/>
        <v>0</v>
      </c>
      <c r="BR1071" s="36">
        <f t="shared" si="2489"/>
        <v>154.78110000000001</v>
      </c>
      <c r="BS1071" s="36">
        <f t="shared" si="2490"/>
        <v>0</v>
      </c>
      <c r="BT1071" s="36">
        <f t="shared" si="2491"/>
        <v>0</v>
      </c>
      <c r="BU1071" s="70" cm="1">
        <f t="array" ref="BU1071">IF(AND(ActInt=1,$J1071=0),INDEX(Tbl_FwdNom,$B1071-IVP,MATCH(ValnDt,Tbl_FwdNom_Cols)),INDEX(Tbl_FwdNom,$B1071,MATCH(StartDt,Tbl_FwdNom_Cols)))</f>
        <v>8.0550130719999995</v>
      </c>
      <c r="BV1071" s="70" cm="1">
        <f t="array" ref="BV1071">INDEX(Tbl_FwdReal,$B1071,MATCH(StartDt,Tbl_FwdReal_Cols))</f>
        <v>2.4624563519999998</v>
      </c>
      <c r="BW1071" s="70" cm="1">
        <f t="array" ref="BW1071">IF(RunType&lt;&gt;"OPN",INDEX(Tbl_FwdReal,$B1071,MATCH(ValnDt,Tbl_FwdReal_Cols)),IF(AND($J1071=0,ActInt=1),INDEX(Tbl_FwdReal,$B1071-IVP,MATCH(ValnDt,Tbl_FwdReal_Cols)),-999))*$K1071</f>
        <v>0</v>
      </c>
      <c r="BX1071" s="70">
        <f t="shared" si="2492"/>
        <v>0</v>
      </c>
      <c r="BY1071" s="70">
        <f t="shared" si="2567"/>
        <v>8.0550130720000057E-2</v>
      </c>
      <c r="BZ1071" s="64">
        <f t="shared" si="2580"/>
        <v>6.4767416112765375E-3</v>
      </c>
      <c r="CA1071" s="70" cm="1">
        <f t="array" ref="CA1071">IF($J1071=1,CA1070*(1+INDEX(Tbl_CPI,$B1071,MATCH(IF(RunType="OPN",StartDt,ValnDt),Tbl_CPI_Cols))),0)</f>
        <v>0</v>
      </c>
      <c r="CB1071" s="70">
        <f t="shared" si="2568"/>
        <v>307.74720577809552</v>
      </c>
      <c r="CC1071" s="70">
        <f t="shared" si="2569"/>
        <v>294.12141572436434</v>
      </c>
      <c r="CD1071" s="36">
        <f t="shared" si="2493"/>
        <v>1489.9700718236757</v>
      </c>
      <c r="CE1071" s="36">
        <f t="shared" si="2494"/>
        <v>0</v>
      </c>
      <c r="CF1071" s="36">
        <f t="shared" si="2495"/>
        <v>0</v>
      </c>
      <c r="CG1071" s="36">
        <f t="shared" si="2496"/>
        <v>0</v>
      </c>
      <c r="CH1071" s="36">
        <f t="shared" si="2497"/>
        <v>0</v>
      </c>
      <c r="CI1071" s="36">
        <f t="shared" si="2498"/>
        <v>0</v>
      </c>
      <c r="CJ1071" s="36">
        <f t="shared" si="2499"/>
        <v>0</v>
      </c>
      <c r="CK1071" s="36">
        <f t="shared" si="2500"/>
        <v>0</v>
      </c>
      <c r="CL1071" s="36">
        <f t="shared" si="2501"/>
        <v>0</v>
      </c>
      <c r="CM1071" s="36">
        <f t="shared" si="2502"/>
        <v>0</v>
      </c>
      <c r="CN1071" s="36">
        <f t="shared" si="2503"/>
        <v>0</v>
      </c>
      <c r="CO1071" s="20">
        <f t="shared" si="2504"/>
        <v>120000</v>
      </c>
      <c r="CP1071" s="20">
        <f t="shared" si="2505"/>
        <v>2</v>
      </c>
      <c r="CQ1071" s="64" t="e">
        <f t="shared" si="2506"/>
        <v>#N/A</v>
      </c>
      <c r="CR1071" s="64" t="e">
        <f t="shared" si="2507"/>
        <v>#N/A</v>
      </c>
      <c r="CS1071" s="36" t="e">
        <f t="shared" si="2508"/>
        <v>#N/A</v>
      </c>
      <c r="CT1071" s="36">
        <f t="shared" si="2509"/>
        <v>0</v>
      </c>
      <c r="CU1071" s="36">
        <f t="shared" si="2510"/>
        <v>0</v>
      </c>
      <c r="CV1071" s="36">
        <f t="shared" si="2570"/>
        <v>0</v>
      </c>
      <c r="CW1071" s="36">
        <f t="shared" si="2511"/>
        <v>0</v>
      </c>
      <c r="CX1071" s="36">
        <f t="shared" si="2512"/>
        <v>0</v>
      </c>
      <c r="CY1071" s="36">
        <f t="shared" si="2513"/>
        <v>0</v>
      </c>
      <c r="CZ1071" s="36">
        <f t="shared" si="2571"/>
        <v>0</v>
      </c>
      <c r="DA1071" s="64">
        <f t="shared" si="2514"/>
        <v>6.4767416112765375E-3</v>
      </c>
      <c r="DB1071" s="70">
        <f t="shared" si="2572"/>
        <v>0.99356493663141399</v>
      </c>
      <c r="DC1071" s="70">
        <f>PRODUCT($DB$8:DB1071)</f>
        <v>1.0049698359916641E-4</v>
      </c>
      <c r="DD1071" s="36">
        <f t="shared" si="2515"/>
        <v>0</v>
      </c>
      <c r="DE1071" s="36">
        <f t="shared" si="2516"/>
        <v>0</v>
      </c>
      <c r="DF1071" s="36">
        <f t="shared" si="2517"/>
        <v>0</v>
      </c>
      <c r="DG1071" s="36">
        <f t="shared" si="2518"/>
        <v>0</v>
      </c>
      <c r="DH1071" s="36">
        <f t="shared" si="2519"/>
        <v>0</v>
      </c>
      <c r="DI1071" s="36">
        <f t="shared" si="2520"/>
        <v>0</v>
      </c>
      <c r="DJ1071" s="36">
        <f t="shared" si="2521"/>
        <v>0</v>
      </c>
      <c r="DK1071" s="36">
        <f t="shared" si="2522"/>
        <v>0</v>
      </c>
      <c r="DL1071" s="36">
        <f t="shared" si="2523"/>
        <v>0</v>
      </c>
      <c r="DM1071" s="36">
        <f t="shared" si="2524"/>
        <v>0</v>
      </c>
      <c r="DN1071" s="36">
        <f t="shared" ca="1" si="2573"/>
        <v>4.6137290849905055E-12</v>
      </c>
      <c r="DO1071" s="64" cm="1">
        <f t="array" ref="DO1071">IFERROR(INDEX(Tbl_FwdNom,$B1071,MATCH(LIDt,Tbl_FwdNom_Cols,0)),0)</f>
        <v>7.4296856130000002</v>
      </c>
      <c r="DP1071" s="64">
        <f t="shared" ca="1" si="2574"/>
        <v>0</v>
      </c>
      <c r="DQ1071" s="64">
        <f t="shared" ca="1" si="2525"/>
        <v>0</v>
      </c>
      <c r="DR1071" s="70">
        <f t="shared" ca="1" si="2526"/>
        <v>1</v>
      </c>
      <c r="DS1071" s="70">
        <f ca="1">PRODUCT($DR$8:DR1071)</f>
        <v>5.1485728910319675E-4</v>
      </c>
      <c r="DT1071" s="36">
        <f t="shared" ca="1" si="2527"/>
        <v>0</v>
      </c>
      <c r="DU1071" s="36">
        <f t="shared" ca="1" si="2528"/>
        <v>0</v>
      </c>
      <c r="DV1071" s="36">
        <f t="shared" ca="1" si="2529"/>
        <v>0</v>
      </c>
      <c r="DW1071" s="36">
        <f t="shared" ca="1" si="2530"/>
        <v>0</v>
      </c>
      <c r="DX1071" s="36">
        <f t="shared" ca="1" si="2531"/>
        <v>0</v>
      </c>
      <c r="DY1071" s="36">
        <f t="shared" ca="1" si="2532"/>
        <v>0</v>
      </c>
      <c r="DZ1071" s="36">
        <f t="shared" ca="1" si="2533"/>
        <v>0</v>
      </c>
      <c r="EA1071" s="36">
        <f t="shared" ca="1" si="2534"/>
        <v>0</v>
      </c>
      <c r="EB1071" s="36">
        <f t="shared" ca="1" si="2535"/>
        <v>0</v>
      </c>
      <c r="EC1071" s="36">
        <f t="shared" ca="1" si="2536"/>
        <v>0</v>
      </c>
      <c r="ED1071" s="36">
        <f t="shared" ca="1" si="2537"/>
        <v>0</v>
      </c>
      <c r="EE1071" s="36">
        <f t="shared" ca="1" si="2575"/>
        <v>0</v>
      </c>
      <c r="EF1071" s="36">
        <f t="shared" ca="1" si="2538"/>
        <v>0</v>
      </c>
      <c r="EG1071" s="64"/>
      <c r="EH1071" s="64"/>
      <c r="EI1071" s="64"/>
      <c r="EJ1071" s="70"/>
      <c r="EK1071" s="70"/>
      <c r="EL1071" s="70"/>
      <c r="EM1071" s="70"/>
      <c r="EN1071" s="70"/>
      <c r="EO1071" s="36">
        <f t="shared" si="2539"/>
        <v>0</v>
      </c>
      <c r="EP1071" s="36">
        <f t="shared" si="2540"/>
        <v>0</v>
      </c>
      <c r="EQ1071" s="36">
        <f t="shared" si="2541"/>
        <v>0</v>
      </c>
      <c r="ER1071" s="36">
        <f t="shared" si="2542"/>
        <v>0</v>
      </c>
      <c r="ES1071" s="36">
        <f t="shared" si="2543"/>
        <v>0</v>
      </c>
      <c r="ET1071" s="36">
        <f t="shared" si="2544"/>
        <v>0</v>
      </c>
      <c r="EU1071" s="36">
        <f t="shared" si="2576"/>
        <v>0</v>
      </c>
      <c r="EV1071" s="36">
        <f t="shared" si="2545"/>
        <v>0</v>
      </c>
      <c r="EW1071" s="36">
        <f t="shared" si="2546"/>
        <v>0</v>
      </c>
      <c r="EX1071" s="36">
        <f t="shared" si="2577"/>
        <v>0</v>
      </c>
      <c r="EY1071" s="36">
        <f t="shared" si="2547"/>
        <v>0</v>
      </c>
      <c r="EZ1071" s="36">
        <f t="shared" si="2548"/>
        <v>0</v>
      </c>
      <c r="FA1071" s="36">
        <f t="shared" si="2549"/>
        <v>0</v>
      </c>
      <c r="FB1071" s="36">
        <f t="shared" si="2550"/>
        <v>0</v>
      </c>
      <c r="FC1071" s="36">
        <f t="shared" si="2578"/>
        <v>0</v>
      </c>
      <c r="FD1071" s="36">
        <f t="shared" si="2551"/>
        <v>0</v>
      </c>
      <c r="FE1071" s="36">
        <f t="shared" si="2552"/>
        <v>0</v>
      </c>
      <c r="FF1071" s="36">
        <f t="shared" si="2579"/>
        <v>0</v>
      </c>
      <c r="FG1071" s="36">
        <f t="shared" si="2553"/>
        <v>0</v>
      </c>
      <c r="FH1071" s="36">
        <f t="shared" si="2554"/>
        <v>0</v>
      </c>
      <c r="FI1071" s="36">
        <f t="shared" si="2555"/>
        <v>0</v>
      </c>
      <c r="FJ1071" s="36">
        <f t="shared" ca="1" si="2556"/>
        <v>0</v>
      </c>
      <c r="FK1071" s="36">
        <f t="shared" si="2557"/>
        <v>0</v>
      </c>
      <c r="FL1071" s="36">
        <f t="shared" si="2558"/>
        <v>0</v>
      </c>
      <c r="FM1071" s="36">
        <f t="shared" ca="1" si="2559"/>
        <v>0</v>
      </c>
      <c r="FN1071" s="36">
        <f t="shared" ca="1" si="2581"/>
        <v>0</v>
      </c>
    </row>
    <row r="1072" spans="2:170" x14ac:dyDescent="0.25">
      <c r="B1072" s="2">
        <v>1064</v>
      </c>
      <c r="C1072" s="2">
        <f t="shared" si="2435"/>
        <v>89</v>
      </c>
      <c r="D1072" s="2">
        <f t="shared" si="2584"/>
        <v>1088</v>
      </c>
      <c r="E1072" s="2">
        <f t="shared" si="2582"/>
        <v>91</v>
      </c>
      <c r="F1072" s="189">
        <f t="shared" si="2586"/>
        <v>78102</v>
      </c>
      <c r="G1072" s="2">
        <f t="shared" si="2585"/>
        <v>10</v>
      </c>
      <c r="H1072" s="187">
        <f t="shared" si="2436"/>
        <v>123.25</v>
      </c>
      <c r="I1072" s="186">
        <f t="shared" si="2583"/>
        <v>123</v>
      </c>
      <c r="J1072" s="2">
        <f t="shared" si="2437"/>
        <v>0</v>
      </c>
      <c r="K1072" s="2">
        <f t="shared" si="2438"/>
        <v>0</v>
      </c>
      <c r="L1072">
        <f t="shared" si="2439"/>
        <v>2</v>
      </c>
      <c r="M1072" s="190">
        <f t="shared" si="2560"/>
        <v>0</v>
      </c>
      <c r="N1072">
        <f t="shared" si="2440"/>
        <v>1</v>
      </c>
      <c r="O1072">
        <f t="shared" si="2441"/>
        <v>100</v>
      </c>
      <c r="P1072" s="58">
        <f t="shared" si="2442"/>
        <v>0</v>
      </c>
      <c r="Q1072" s="106">
        <f t="shared" si="2443"/>
        <v>0</v>
      </c>
      <c r="R1072" s="59">
        <f t="shared" si="2444"/>
        <v>0</v>
      </c>
      <c r="S1072" s="32">
        <f t="shared" si="2561"/>
        <v>0</v>
      </c>
      <c r="T1072">
        <f t="shared" si="2445"/>
        <v>1</v>
      </c>
      <c r="U1072" s="32">
        <f t="shared" si="2562"/>
        <v>0</v>
      </c>
      <c r="V1072">
        <f t="shared" si="2446"/>
        <v>1</v>
      </c>
      <c r="W1072">
        <f t="shared" si="2447"/>
        <v>100</v>
      </c>
      <c r="X1072" s="58">
        <f t="shared" si="2448"/>
        <v>0</v>
      </c>
      <c r="Y1072" s="58">
        <f t="shared" si="2449"/>
        <v>0</v>
      </c>
      <c r="Z1072" s="32">
        <f t="shared" si="2450"/>
        <v>0</v>
      </c>
      <c r="AA1072" s="32">
        <f t="shared" si="2451"/>
        <v>0</v>
      </c>
      <c r="AB1072" s="59">
        <f t="shared" si="2452"/>
        <v>0</v>
      </c>
      <c r="AC1072" s="59">
        <f t="shared" si="2453"/>
        <v>0</v>
      </c>
      <c r="AD1072">
        <f t="shared" si="2454"/>
        <v>1</v>
      </c>
      <c r="AE1072" s="59">
        <f t="shared" si="2455"/>
        <v>0</v>
      </c>
      <c r="AF1072" s="59">
        <f t="shared" si="2456"/>
        <v>0</v>
      </c>
      <c r="AG1072" s="59">
        <f t="shared" si="2457"/>
        <v>0</v>
      </c>
      <c r="AH1072">
        <f t="shared" si="2458"/>
        <v>1</v>
      </c>
      <c r="AI1072" s="59">
        <f t="shared" si="2459"/>
        <v>0</v>
      </c>
      <c r="AJ1072" s="59">
        <f t="shared" si="2460"/>
        <v>0</v>
      </c>
      <c r="AK1072" s="59">
        <f t="shared" si="2461"/>
        <v>0</v>
      </c>
      <c r="AL1072" s="59">
        <f t="shared" si="2462"/>
        <v>0</v>
      </c>
      <c r="AM1072" s="12">
        <f t="shared" si="2563"/>
        <v>0</v>
      </c>
      <c r="AN1072" s="12">
        <f t="shared" si="2564"/>
        <v>0</v>
      </c>
      <c r="AO1072" s="66">
        <f t="shared" si="2463"/>
        <v>0</v>
      </c>
      <c r="AP1072" s="66">
        <f t="shared" si="2464"/>
        <v>0</v>
      </c>
      <c r="AQ1072" s="59">
        <f t="shared" si="2465"/>
        <v>0</v>
      </c>
      <c r="AR1072" s="59">
        <f t="shared" si="2466"/>
        <v>0</v>
      </c>
      <c r="AS1072" s="59">
        <f t="shared" si="2467"/>
        <v>0</v>
      </c>
      <c r="AT1072" s="12">
        <f t="shared" si="2468"/>
        <v>0</v>
      </c>
      <c r="AU1072" s="59">
        <f t="shared" si="2565"/>
        <v>0</v>
      </c>
      <c r="AV1072" s="59">
        <f t="shared" si="2566"/>
        <v>0</v>
      </c>
      <c r="AW1072" s="70" t="e">
        <f t="shared" si="2469"/>
        <v>#N/A</v>
      </c>
      <c r="AX1072" s="20">
        <f t="shared" si="2470"/>
        <v>200000</v>
      </c>
      <c r="AY1072" s="20">
        <f t="shared" si="2471"/>
        <v>0</v>
      </c>
      <c r="AZ1072" s="20">
        <f t="shared" si="2472"/>
        <v>0</v>
      </c>
      <c r="BA1072" s="20">
        <f t="shared" si="2473"/>
        <v>0</v>
      </c>
      <c r="BB1072" s="36">
        <f t="shared" si="2474"/>
        <v>0</v>
      </c>
      <c r="BC1072" s="36">
        <f t="shared" si="2475"/>
        <v>0</v>
      </c>
      <c r="BD1072" s="80">
        <f t="shared" si="2476"/>
        <v>0</v>
      </c>
      <c r="BE1072" s="36">
        <f t="shared" si="2477"/>
        <v>0</v>
      </c>
      <c r="BF1072" s="36">
        <f t="shared" si="2478"/>
        <v>0</v>
      </c>
      <c r="BG1072" s="36">
        <f t="shared" si="2479"/>
        <v>0</v>
      </c>
      <c r="BH1072" s="36">
        <f t="shared" si="2480"/>
        <v>0</v>
      </c>
      <c r="BI1072" s="36">
        <f t="shared" si="2481"/>
        <v>0</v>
      </c>
      <c r="BJ1072" s="36">
        <f t="shared" si="2482"/>
        <v>0</v>
      </c>
      <c r="BK1072" s="36">
        <f t="shared" si="2483"/>
        <v>0</v>
      </c>
      <c r="BL1072" s="68">
        <f>IF(OR(AT1072=0,E1072&gt;ProjTerm),0,VLOOKUP(D1072,'Life Events'!$AE$5:$AI$1206,5,FALSE))</f>
        <v>0</v>
      </c>
      <c r="BM1072" s="93">
        <f t="shared" si="2484"/>
        <v>0</v>
      </c>
      <c r="BN1072" s="93">
        <f t="shared" si="2485"/>
        <v>0</v>
      </c>
      <c r="BO1072" s="36">
        <f t="shared" si="2486"/>
        <v>0</v>
      </c>
      <c r="BP1072" s="36">
        <f t="shared" si="2487"/>
        <v>0</v>
      </c>
      <c r="BQ1072" s="36">
        <f t="shared" si="2488"/>
        <v>0</v>
      </c>
      <c r="BR1072" s="36">
        <f t="shared" si="2489"/>
        <v>154.78110000000001</v>
      </c>
      <c r="BS1072" s="36">
        <f t="shared" si="2490"/>
        <v>0</v>
      </c>
      <c r="BT1072" s="36">
        <f t="shared" si="2491"/>
        <v>0</v>
      </c>
      <c r="BU1072" s="70" cm="1">
        <f t="array" ref="BU1072">IF(AND(ActInt=1,$J1072=0),INDEX(Tbl_FwdNom,$B1072-IVP,MATCH(ValnDt,Tbl_FwdNom_Cols)),INDEX(Tbl_FwdNom,$B1072,MATCH(StartDt,Tbl_FwdNom_Cols)))</f>
        <v>8.0491460759999995</v>
      </c>
      <c r="BV1072" s="70" cm="1">
        <f t="array" ref="BV1072">INDEX(Tbl_FwdReal,$B1072,MATCH(StartDt,Tbl_FwdReal_Cols))</f>
        <v>2.4591063279999998</v>
      </c>
      <c r="BW1072" s="70" cm="1">
        <f t="array" ref="BW1072">IF(RunType&lt;&gt;"OPN",INDEX(Tbl_FwdReal,$B1072,MATCH(ValnDt,Tbl_FwdReal_Cols)),IF(AND($J1072=0,ActInt=1),INDEX(Tbl_FwdReal,$B1072-IVP,MATCH(ValnDt,Tbl_FwdReal_Cols)),-999))*$K1072</f>
        <v>0</v>
      </c>
      <c r="BX1072" s="70">
        <f t="shared" si="2492"/>
        <v>0</v>
      </c>
      <c r="BY1072" s="70">
        <f t="shared" si="2567"/>
        <v>8.0491460760000022E-2</v>
      </c>
      <c r="BZ1072" s="64">
        <f t="shared" si="2580"/>
        <v>6.4721874943465263E-3</v>
      </c>
      <c r="CA1072" s="70" cm="1">
        <f t="array" ref="CA1072">IF($J1072=1,CA1071*(1+INDEX(Tbl_CPI,$B1072,MATCH(IF(RunType="OPN",StartDt,ValnDt),Tbl_CPI_Cols))),0)</f>
        <v>0</v>
      </c>
      <c r="CB1072" s="70">
        <f t="shared" si="2568"/>
        <v>309.73900339475261</v>
      </c>
      <c r="CC1072" s="70">
        <f t="shared" si="2569"/>
        <v>294.12141572436434</v>
      </c>
      <c r="CD1072" s="36">
        <f t="shared" si="2493"/>
        <v>1489.9700718236757</v>
      </c>
      <c r="CE1072" s="36">
        <f t="shared" si="2494"/>
        <v>0</v>
      </c>
      <c r="CF1072" s="36">
        <f t="shared" si="2495"/>
        <v>0</v>
      </c>
      <c r="CG1072" s="36">
        <f t="shared" si="2496"/>
        <v>0</v>
      </c>
      <c r="CH1072" s="36">
        <f t="shared" si="2497"/>
        <v>0</v>
      </c>
      <c r="CI1072" s="36">
        <f t="shared" si="2498"/>
        <v>0</v>
      </c>
      <c r="CJ1072" s="36">
        <f t="shared" si="2499"/>
        <v>0</v>
      </c>
      <c r="CK1072" s="36">
        <f t="shared" si="2500"/>
        <v>0</v>
      </c>
      <c r="CL1072" s="36">
        <f t="shared" si="2501"/>
        <v>0</v>
      </c>
      <c r="CM1072" s="36">
        <f t="shared" si="2502"/>
        <v>0</v>
      </c>
      <c r="CN1072" s="36">
        <f t="shared" si="2503"/>
        <v>0</v>
      </c>
      <c r="CO1072" s="20">
        <f t="shared" si="2504"/>
        <v>120000</v>
      </c>
      <c r="CP1072" s="20">
        <f t="shared" si="2505"/>
        <v>2</v>
      </c>
      <c r="CQ1072" s="64" t="e">
        <f t="shared" si="2506"/>
        <v>#N/A</v>
      </c>
      <c r="CR1072" s="64" t="e">
        <f t="shared" si="2507"/>
        <v>#N/A</v>
      </c>
      <c r="CS1072" s="36" t="e">
        <f t="shared" si="2508"/>
        <v>#N/A</v>
      </c>
      <c r="CT1072" s="36">
        <f t="shared" si="2509"/>
        <v>0</v>
      </c>
      <c r="CU1072" s="36">
        <f t="shared" si="2510"/>
        <v>0</v>
      </c>
      <c r="CV1072" s="36">
        <f t="shared" si="2570"/>
        <v>0</v>
      </c>
      <c r="CW1072" s="36">
        <f t="shared" si="2511"/>
        <v>0</v>
      </c>
      <c r="CX1072" s="36">
        <f t="shared" si="2512"/>
        <v>0</v>
      </c>
      <c r="CY1072" s="36">
        <f t="shared" si="2513"/>
        <v>0</v>
      </c>
      <c r="CZ1072" s="36">
        <f t="shared" si="2571"/>
        <v>0</v>
      </c>
      <c r="DA1072" s="64">
        <f t="shared" si="2514"/>
        <v>6.4721874943465263E-3</v>
      </c>
      <c r="DB1072" s="70">
        <f t="shared" si="2572"/>
        <v>0.99356943234521033</v>
      </c>
      <c r="DC1072" s="70">
        <f>PRODUCT($DB$8:DB1072)</f>
        <v>9.9850730947029684E-5</v>
      </c>
      <c r="DD1072" s="36">
        <f t="shared" si="2515"/>
        <v>0</v>
      </c>
      <c r="DE1072" s="36">
        <f t="shared" si="2516"/>
        <v>0</v>
      </c>
      <c r="DF1072" s="36">
        <f t="shared" si="2517"/>
        <v>0</v>
      </c>
      <c r="DG1072" s="36">
        <f t="shared" si="2518"/>
        <v>0</v>
      </c>
      <c r="DH1072" s="36">
        <f t="shared" si="2519"/>
        <v>0</v>
      </c>
      <c r="DI1072" s="36">
        <f t="shared" si="2520"/>
        <v>0</v>
      </c>
      <c r="DJ1072" s="36">
        <f t="shared" si="2521"/>
        <v>0</v>
      </c>
      <c r="DK1072" s="36">
        <f t="shared" si="2522"/>
        <v>0</v>
      </c>
      <c r="DL1072" s="36">
        <f t="shared" si="2523"/>
        <v>0</v>
      </c>
      <c r="DM1072" s="36">
        <f t="shared" si="2524"/>
        <v>0</v>
      </c>
      <c r="DN1072" s="36">
        <f t="shared" ca="1" si="2573"/>
        <v>4.6137290849905055E-12</v>
      </c>
      <c r="DO1072" s="64" cm="1">
        <f t="array" ref="DO1072">IFERROR(INDEX(Tbl_FwdNom,$B1072,MATCH(LIDt,Tbl_FwdNom_Cols,0)),0)</f>
        <v>7.4279850659999997</v>
      </c>
      <c r="DP1072" s="64">
        <f t="shared" ca="1" si="2574"/>
        <v>0</v>
      </c>
      <c r="DQ1072" s="64">
        <f t="shared" ca="1" si="2525"/>
        <v>0</v>
      </c>
      <c r="DR1072" s="70">
        <f t="shared" ca="1" si="2526"/>
        <v>1</v>
      </c>
      <c r="DS1072" s="70">
        <f ca="1">PRODUCT($DR$8:DR1072)</f>
        <v>5.1485728910319675E-4</v>
      </c>
      <c r="DT1072" s="36">
        <f t="shared" ca="1" si="2527"/>
        <v>0</v>
      </c>
      <c r="DU1072" s="36">
        <f t="shared" ca="1" si="2528"/>
        <v>0</v>
      </c>
      <c r="DV1072" s="36">
        <f t="shared" ca="1" si="2529"/>
        <v>0</v>
      </c>
      <c r="DW1072" s="36">
        <f t="shared" ca="1" si="2530"/>
        <v>0</v>
      </c>
      <c r="DX1072" s="36">
        <f t="shared" ca="1" si="2531"/>
        <v>0</v>
      </c>
      <c r="DY1072" s="36">
        <f t="shared" ca="1" si="2532"/>
        <v>0</v>
      </c>
      <c r="DZ1072" s="36">
        <f t="shared" ca="1" si="2533"/>
        <v>0</v>
      </c>
      <c r="EA1072" s="36">
        <f t="shared" ca="1" si="2534"/>
        <v>0</v>
      </c>
      <c r="EB1072" s="36">
        <f t="shared" ca="1" si="2535"/>
        <v>0</v>
      </c>
      <c r="EC1072" s="36">
        <f t="shared" ca="1" si="2536"/>
        <v>0</v>
      </c>
      <c r="ED1072" s="36">
        <f t="shared" ca="1" si="2537"/>
        <v>0</v>
      </c>
      <c r="EE1072" s="36">
        <f t="shared" ca="1" si="2575"/>
        <v>0</v>
      </c>
      <c r="EF1072" s="36">
        <f t="shared" ca="1" si="2538"/>
        <v>0</v>
      </c>
      <c r="EG1072" s="64"/>
      <c r="EH1072" s="64"/>
      <c r="EI1072" s="64"/>
      <c r="EJ1072" s="70"/>
      <c r="EK1072" s="70"/>
      <c r="EL1072" s="70"/>
      <c r="EM1072" s="70"/>
      <c r="EN1072" s="70"/>
      <c r="EO1072" s="36">
        <f t="shared" si="2539"/>
        <v>0</v>
      </c>
      <c r="EP1072" s="36">
        <f t="shared" si="2540"/>
        <v>0</v>
      </c>
      <c r="EQ1072" s="36">
        <f t="shared" si="2541"/>
        <v>0</v>
      </c>
      <c r="ER1072" s="36">
        <f t="shared" si="2542"/>
        <v>0</v>
      </c>
      <c r="ES1072" s="36">
        <f t="shared" si="2543"/>
        <v>0</v>
      </c>
      <c r="ET1072" s="36">
        <f t="shared" si="2544"/>
        <v>0</v>
      </c>
      <c r="EU1072" s="36">
        <f t="shared" si="2576"/>
        <v>0</v>
      </c>
      <c r="EV1072" s="36">
        <f t="shared" si="2545"/>
        <v>0</v>
      </c>
      <c r="EW1072" s="36">
        <f t="shared" si="2546"/>
        <v>0</v>
      </c>
      <c r="EX1072" s="36">
        <f t="shared" si="2577"/>
        <v>0</v>
      </c>
      <c r="EY1072" s="36">
        <f t="shared" si="2547"/>
        <v>0</v>
      </c>
      <c r="EZ1072" s="36">
        <f t="shared" si="2548"/>
        <v>0</v>
      </c>
      <c r="FA1072" s="36">
        <f t="shared" si="2549"/>
        <v>0</v>
      </c>
      <c r="FB1072" s="36">
        <f t="shared" si="2550"/>
        <v>0</v>
      </c>
      <c r="FC1072" s="36">
        <f t="shared" si="2578"/>
        <v>0</v>
      </c>
      <c r="FD1072" s="36">
        <f t="shared" si="2551"/>
        <v>0</v>
      </c>
      <c r="FE1072" s="36">
        <f t="shared" si="2552"/>
        <v>0</v>
      </c>
      <c r="FF1072" s="36">
        <f t="shared" si="2579"/>
        <v>0</v>
      </c>
      <c r="FG1072" s="36">
        <f t="shared" si="2553"/>
        <v>0</v>
      </c>
      <c r="FH1072" s="36">
        <f t="shared" si="2554"/>
        <v>0</v>
      </c>
      <c r="FI1072" s="36">
        <f t="shared" si="2555"/>
        <v>0</v>
      </c>
      <c r="FJ1072" s="36">
        <f t="shared" ca="1" si="2556"/>
        <v>0</v>
      </c>
      <c r="FK1072" s="36">
        <f t="shared" si="2557"/>
        <v>0</v>
      </c>
      <c r="FL1072" s="36">
        <f t="shared" si="2558"/>
        <v>0</v>
      </c>
      <c r="FM1072" s="36">
        <f t="shared" ca="1" si="2559"/>
        <v>0</v>
      </c>
      <c r="FN1072" s="36">
        <f t="shared" ca="1" si="2581"/>
        <v>0</v>
      </c>
    </row>
    <row r="1073" spans="2:170" x14ac:dyDescent="0.25">
      <c r="B1073" s="2">
        <v>1065</v>
      </c>
      <c r="C1073" s="2">
        <f t="shared" si="2435"/>
        <v>89</v>
      </c>
      <c r="D1073" s="2">
        <f t="shared" si="2584"/>
        <v>1089</v>
      </c>
      <c r="E1073" s="2">
        <f t="shared" si="2582"/>
        <v>91</v>
      </c>
      <c r="F1073" s="189">
        <f t="shared" si="2586"/>
        <v>78132</v>
      </c>
      <c r="G1073" s="2">
        <f t="shared" si="2585"/>
        <v>11</v>
      </c>
      <c r="H1073" s="187">
        <f t="shared" si="2436"/>
        <v>123.33333333333334</v>
      </c>
      <c r="I1073" s="186">
        <f t="shared" si="2583"/>
        <v>123</v>
      </c>
      <c r="J1073" s="2">
        <f t="shared" si="2437"/>
        <v>0</v>
      </c>
      <c r="K1073" s="2">
        <f t="shared" si="2438"/>
        <v>0</v>
      </c>
      <c r="L1073">
        <f t="shared" si="2439"/>
        <v>2</v>
      </c>
      <c r="M1073" s="190">
        <f t="shared" si="2560"/>
        <v>0</v>
      </c>
      <c r="N1073">
        <f t="shared" si="2440"/>
        <v>1</v>
      </c>
      <c r="O1073">
        <f t="shared" si="2441"/>
        <v>100</v>
      </c>
      <c r="P1073" s="58">
        <f t="shared" si="2442"/>
        <v>0</v>
      </c>
      <c r="Q1073" s="106">
        <f t="shared" si="2443"/>
        <v>0</v>
      </c>
      <c r="R1073" s="59">
        <f t="shared" si="2444"/>
        <v>0</v>
      </c>
      <c r="S1073" s="32">
        <f t="shared" si="2561"/>
        <v>0</v>
      </c>
      <c r="T1073">
        <f t="shared" si="2445"/>
        <v>1</v>
      </c>
      <c r="U1073" s="32">
        <f t="shared" si="2562"/>
        <v>0</v>
      </c>
      <c r="V1073">
        <f t="shared" si="2446"/>
        <v>1</v>
      </c>
      <c r="W1073">
        <f t="shared" si="2447"/>
        <v>100</v>
      </c>
      <c r="X1073" s="58">
        <f t="shared" si="2448"/>
        <v>0</v>
      </c>
      <c r="Y1073" s="58">
        <f t="shared" si="2449"/>
        <v>0</v>
      </c>
      <c r="Z1073" s="32">
        <f t="shared" si="2450"/>
        <v>0</v>
      </c>
      <c r="AA1073" s="32">
        <f t="shared" si="2451"/>
        <v>0</v>
      </c>
      <c r="AB1073" s="59">
        <f t="shared" si="2452"/>
        <v>0</v>
      </c>
      <c r="AC1073" s="59">
        <f t="shared" si="2453"/>
        <v>0</v>
      </c>
      <c r="AD1073">
        <f t="shared" si="2454"/>
        <v>1</v>
      </c>
      <c r="AE1073" s="59">
        <f t="shared" si="2455"/>
        <v>0</v>
      </c>
      <c r="AF1073" s="59">
        <f t="shared" si="2456"/>
        <v>0</v>
      </c>
      <c r="AG1073" s="59">
        <f t="shared" si="2457"/>
        <v>0</v>
      </c>
      <c r="AH1073">
        <f t="shared" si="2458"/>
        <v>1</v>
      </c>
      <c r="AI1073" s="59">
        <f t="shared" si="2459"/>
        <v>0</v>
      </c>
      <c r="AJ1073" s="59">
        <f t="shared" si="2460"/>
        <v>0</v>
      </c>
      <c r="AK1073" s="59">
        <f t="shared" si="2461"/>
        <v>0</v>
      </c>
      <c r="AL1073" s="59">
        <f t="shared" si="2462"/>
        <v>0</v>
      </c>
      <c r="AM1073" s="12">
        <f t="shared" si="2563"/>
        <v>0</v>
      </c>
      <c r="AN1073" s="12">
        <f t="shared" si="2564"/>
        <v>0</v>
      </c>
      <c r="AO1073" s="66">
        <f t="shared" si="2463"/>
        <v>0</v>
      </c>
      <c r="AP1073" s="66">
        <f t="shared" si="2464"/>
        <v>0</v>
      </c>
      <c r="AQ1073" s="59">
        <f t="shared" si="2465"/>
        <v>0</v>
      </c>
      <c r="AR1073" s="59">
        <f t="shared" si="2466"/>
        <v>0</v>
      </c>
      <c r="AS1073" s="59">
        <f t="shared" si="2467"/>
        <v>0</v>
      </c>
      <c r="AT1073" s="12">
        <f t="shared" si="2468"/>
        <v>0</v>
      </c>
      <c r="AU1073" s="59">
        <f t="shared" si="2565"/>
        <v>0</v>
      </c>
      <c r="AV1073" s="59">
        <f t="shared" si="2566"/>
        <v>0</v>
      </c>
      <c r="AW1073" s="70" t="e">
        <f t="shared" si="2469"/>
        <v>#N/A</v>
      </c>
      <c r="AX1073" s="20">
        <f t="shared" si="2470"/>
        <v>200000</v>
      </c>
      <c r="AY1073" s="20">
        <f t="shared" si="2471"/>
        <v>0</v>
      </c>
      <c r="AZ1073" s="20">
        <f t="shared" si="2472"/>
        <v>0</v>
      </c>
      <c r="BA1073" s="20">
        <f t="shared" si="2473"/>
        <v>0</v>
      </c>
      <c r="BB1073" s="36">
        <f t="shared" si="2474"/>
        <v>0</v>
      </c>
      <c r="BC1073" s="36">
        <f t="shared" si="2475"/>
        <v>0</v>
      </c>
      <c r="BD1073" s="80">
        <f t="shared" si="2476"/>
        <v>0</v>
      </c>
      <c r="BE1073" s="36">
        <f t="shared" si="2477"/>
        <v>0</v>
      </c>
      <c r="BF1073" s="36">
        <f t="shared" si="2478"/>
        <v>0</v>
      </c>
      <c r="BG1073" s="36">
        <f t="shared" si="2479"/>
        <v>0</v>
      </c>
      <c r="BH1073" s="36">
        <f t="shared" si="2480"/>
        <v>0</v>
      </c>
      <c r="BI1073" s="36">
        <f t="shared" si="2481"/>
        <v>0</v>
      </c>
      <c r="BJ1073" s="36">
        <f t="shared" si="2482"/>
        <v>0</v>
      </c>
      <c r="BK1073" s="36">
        <f t="shared" si="2483"/>
        <v>0</v>
      </c>
      <c r="BL1073" s="68">
        <f>IF(OR(AT1073=0,E1073&gt;ProjTerm),0,VLOOKUP(D1073,'Life Events'!$AE$5:$AI$1206,5,FALSE))</f>
        <v>0</v>
      </c>
      <c r="BM1073" s="93">
        <f t="shared" si="2484"/>
        <v>0</v>
      </c>
      <c r="BN1073" s="93">
        <f t="shared" si="2485"/>
        <v>0</v>
      </c>
      <c r="BO1073" s="36">
        <f t="shared" si="2486"/>
        <v>0</v>
      </c>
      <c r="BP1073" s="36">
        <f t="shared" si="2487"/>
        <v>0</v>
      </c>
      <c r="BQ1073" s="36">
        <f t="shared" si="2488"/>
        <v>0</v>
      </c>
      <c r="BR1073" s="36">
        <f t="shared" si="2489"/>
        <v>154.78110000000001</v>
      </c>
      <c r="BS1073" s="36">
        <f t="shared" si="2490"/>
        <v>0</v>
      </c>
      <c r="BT1073" s="36">
        <f t="shared" si="2491"/>
        <v>0</v>
      </c>
      <c r="BU1073" s="70" cm="1">
        <f t="array" ref="BU1073">IF(AND(ActInt=1,$J1073=0),INDEX(Tbl_FwdNom,$B1073-IVP,MATCH(ValnDt,Tbl_FwdNom_Cols)),INDEX(Tbl_FwdNom,$B1073,MATCH(StartDt,Tbl_FwdNom_Cols)))</f>
        <v>8.0432793979999992</v>
      </c>
      <c r="BV1073" s="70" cm="1">
        <f t="array" ref="BV1073">INDEX(Tbl_FwdReal,$B1073,MATCH(StartDt,Tbl_FwdReal_Cols))</f>
        <v>2.4557564140000001</v>
      </c>
      <c r="BW1073" s="70" cm="1">
        <f t="array" ref="BW1073">IF(RunType&lt;&gt;"OPN",INDEX(Tbl_FwdReal,$B1073,MATCH(ValnDt,Tbl_FwdReal_Cols)),IF(AND($J1073=0,ActInt=1),INDEX(Tbl_FwdReal,$B1073-IVP,MATCH(ValnDt,Tbl_FwdReal_Cols)),-999))*$K1073</f>
        <v>0</v>
      </c>
      <c r="BX1073" s="70">
        <f t="shared" si="2492"/>
        <v>0</v>
      </c>
      <c r="BY1073" s="70">
        <f t="shared" si="2567"/>
        <v>8.0432793980000028E-2</v>
      </c>
      <c r="BZ1073" s="64">
        <f t="shared" si="2580"/>
        <v>6.4676333975908218E-3</v>
      </c>
      <c r="CA1073" s="70" cm="1">
        <f t="array" ref="CA1073">IF($J1073=1,CA1072*(1+INDEX(Tbl_CPI,$B1073,MATCH(IF(RunType="OPN",StartDt,ValnDt),Tbl_CPI_Cols))),0)</f>
        <v>0</v>
      </c>
      <c r="CB1073" s="70">
        <f t="shared" si="2568"/>
        <v>311.74228171764503</v>
      </c>
      <c r="CC1073" s="70">
        <f t="shared" si="2569"/>
        <v>294.12141572436434</v>
      </c>
      <c r="CD1073" s="36">
        <f t="shared" si="2493"/>
        <v>1489.9700718236757</v>
      </c>
      <c r="CE1073" s="36">
        <f t="shared" si="2494"/>
        <v>0</v>
      </c>
      <c r="CF1073" s="36">
        <f t="shared" si="2495"/>
        <v>0</v>
      </c>
      <c r="CG1073" s="36">
        <f t="shared" si="2496"/>
        <v>0</v>
      </c>
      <c r="CH1073" s="36">
        <f t="shared" si="2497"/>
        <v>0</v>
      </c>
      <c r="CI1073" s="36">
        <f t="shared" si="2498"/>
        <v>0</v>
      </c>
      <c r="CJ1073" s="36">
        <f t="shared" si="2499"/>
        <v>0</v>
      </c>
      <c r="CK1073" s="36">
        <f t="shared" si="2500"/>
        <v>0</v>
      </c>
      <c r="CL1073" s="36">
        <f t="shared" si="2501"/>
        <v>0</v>
      </c>
      <c r="CM1073" s="36">
        <f t="shared" si="2502"/>
        <v>0</v>
      </c>
      <c r="CN1073" s="36">
        <f t="shared" si="2503"/>
        <v>0</v>
      </c>
      <c r="CO1073" s="20">
        <f t="shared" si="2504"/>
        <v>120000</v>
      </c>
      <c r="CP1073" s="20">
        <f t="shared" si="2505"/>
        <v>2</v>
      </c>
      <c r="CQ1073" s="64" t="e">
        <f t="shared" si="2506"/>
        <v>#N/A</v>
      </c>
      <c r="CR1073" s="64" t="e">
        <f t="shared" si="2507"/>
        <v>#N/A</v>
      </c>
      <c r="CS1073" s="36" t="e">
        <f t="shared" si="2508"/>
        <v>#N/A</v>
      </c>
      <c r="CT1073" s="36">
        <f t="shared" si="2509"/>
        <v>0</v>
      </c>
      <c r="CU1073" s="36">
        <f t="shared" si="2510"/>
        <v>0</v>
      </c>
      <c r="CV1073" s="36">
        <f t="shared" si="2570"/>
        <v>0</v>
      </c>
      <c r="CW1073" s="36">
        <f t="shared" si="2511"/>
        <v>0</v>
      </c>
      <c r="CX1073" s="36">
        <f t="shared" si="2512"/>
        <v>0</v>
      </c>
      <c r="CY1073" s="36">
        <f t="shared" si="2513"/>
        <v>0</v>
      </c>
      <c r="CZ1073" s="36">
        <f t="shared" si="2571"/>
        <v>0</v>
      </c>
      <c r="DA1073" s="64">
        <f t="shared" si="2514"/>
        <v>6.4676333975908218E-3</v>
      </c>
      <c r="DB1073" s="70">
        <f t="shared" si="2572"/>
        <v>0.99357392807977574</v>
      </c>
      <c r="DC1073" s="70">
        <f>PRODUCT($DB$8:DB1073)</f>
        <v>9.9209082968677113E-5</v>
      </c>
      <c r="DD1073" s="36">
        <f t="shared" si="2515"/>
        <v>0</v>
      </c>
      <c r="DE1073" s="36">
        <f t="shared" si="2516"/>
        <v>0</v>
      </c>
      <c r="DF1073" s="36">
        <f t="shared" si="2517"/>
        <v>0</v>
      </c>
      <c r="DG1073" s="36">
        <f t="shared" si="2518"/>
        <v>0</v>
      </c>
      <c r="DH1073" s="36">
        <f t="shared" si="2519"/>
        <v>0</v>
      </c>
      <c r="DI1073" s="36">
        <f t="shared" si="2520"/>
        <v>0</v>
      </c>
      <c r="DJ1073" s="36">
        <f t="shared" si="2521"/>
        <v>0</v>
      </c>
      <c r="DK1073" s="36">
        <f t="shared" si="2522"/>
        <v>0</v>
      </c>
      <c r="DL1073" s="36">
        <f t="shared" si="2523"/>
        <v>0</v>
      </c>
      <c r="DM1073" s="36">
        <f t="shared" si="2524"/>
        <v>0</v>
      </c>
      <c r="DN1073" s="36">
        <f t="shared" ca="1" si="2573"/>
        <v>4.6137290849905055E-12</v>
      </c>
      <c r="DO1073" s="64" cm="1">
        <f t="array" ref="DO1073">IFERROR(INDEX(Tbl_FwdNom,$B1073,MATCH(LIDt,Tbl_FwdNom_Cols,0)),0)</f>
        <v>7.4262845449999997</v>
      </c>
      <c r="DP1073" s="64">
        <f t="shared" ca="1" si="2574"/>
        <v>0</v>
      </c>
      <c r="DQ1073" s="64">
        <f t="shared" ca="1" si="2525"/>
        <v>0</v>
      </c>
      <c r="DR1073" s="70">
        <f t="shared" ca="1" si="2526"/>
        <v>1</v>
      </c>
      <c r="DS1073" s="70">
        <f ca="1">PRODUCT($DR$8:DR1073)</f>
        <v>5.1485728910319675E-4</v>
      </c>
      <c r="DT1073" s="36">
        <f t="shared" ca="1" si="2527"/>
        <v>0</v>
      </c>
      <c r="DU1073" s="36">
        <f t="shared" ca="1" si="2528"/>
        <v>0</v>
      </c>
      <c r="DV1073" s="36">
        <f t="shared" ca="1" si="2529"/>
        <v>0</v>
      </c>
      <c r="DW1073" s="36">
        <f t="shared" ca="1" si="2530"/>
        <v>0</v>
      </c>
      <c r="DX1073" s="36">
        <f t="shared" ca="1" si="2531"/>
        <v>0</v>
      </c>
      <c r="DY1073" s="36">
        <f t="shared" ca="1" si="2532"/>
        <v>0</v>
      </c>
      <c r="DZ1073" s="36">
        <f t="shared" ca="1" si="2533"/>
        <v>0</v>
      </c>
      <c r="EA1073" s="36">
        <f t="shared" ca="1" si="2534"/>
        <v>0</v>
      </c>
      <c r="EB1073" s="36">
        <f t="shared" ca="1" si="2535"/>
        <v>0</v>
      </c>
      <c r="EC1073" s="36">
        <f t="shared" ca="1" si="2536"/>
        <v>0</v>
      </c>
      <c r="ED1073" s="36">
        <f t="shared" ca="1" si="2537"/>
        <v>0</v>
      </c>
      <c r="EE1073" s="36">
        <f t="shared" ca="1" si="2575"/>
        <v>0</v>
      </c>
      <c r="EF1073" s="36">
        <f t="shared" ca="1" si="2538"/>
        <v>0</v>
      </c>
      <c r="EG1073" s="64"/>
      <c r="EH1073" s="64"/>
      <c r="EI1073" s="64"/>
      <c r="EJ1073" s="70"/>
      <c r="EK1073" s="70"/>
      <c r="EL1073" s="70"/>
      <c r="EM1073" s="70"/>
      <c r="EN1073" s="70"/>
      <c r="EO1073" s="36">
        <f t="shared" si="2539"/>
        <v>0</v>
      </c>
      <c r="EP1073" s="36">
        <f t="shared" si="2540"/>
        <v>0</v>
      </c>
      <c r="EQ1073" s="36">
        <f t="shared" si="2541"/>
        <v>0</v>
      </c>
      <c r="ER1073" s="36">
        <f t="shared" si="2542"/>
        <v>0</v>
      </c>
      <c r="ES1073" s="36">
        <f t="shared" si="2543"/>
        <v>0</v>
      </c>
      <c r="ET1073" s="36">
        <f t="shared" si="2544"/>
        <v>0</v>
      </c>
      <c r="EU1073" s="36">
        <f t="shared" si="2576"/>
        <v>0</v>
      </c>
      <c r="EV1073" s="36">
        <f t="shared" si="2545"/>
        <v>0</v>
      </c>
      <c r="EW1073" s="36">
        <f t="shared" si="2546"/>
        <v>0</v>
      </c>
      <c r="EX1073" s="36">
        <f t="shared" si="2577"/>
        <v>0</v>
      </c>
      <c r="EY1073" s="36">
        <f t="shared" si="2547"/>
        <v>0</v>
      </c>
      <c r="EZ1073" s="36">
        <f t="shared" si="2548"/>
        <v>0</v>
      </c>
      <c r="FA1073" s="36">
        <f t="shared" si="2549"/>
        <v>0</v>
      </c>
      <c r="FB1073" s="36">
        <f t="shared" si="2550"/>
        <v>0</v>
      </c>
      <c r="FC1073" s="36">
        <f t="shared" si="2578"/>
        <v>0</v>
      </c>
      <c r="FD1073" s="36">
        <f t="shared" si="2551"/>
        <v>0</v>
      </c>
      <c r="FE1073" s="36">
        <f t="shared" si="2552"/>
        <v>0</v>
      </c>
      <c r="FF1073" s="36">
        <f t="shared" si="2579"/>
        <v>0</v>
      </c>
      <c r="FG1073" s="36">
        <f t="shared" si="2553"/>
        <v>0</v>
      </c>
      <c r="FH1073" s="36">
        <f t="shared" si="2554"/>
        <v>0</v>
      </c>
      <c r="FI1073" s="36">
        <f t="shared" si="2555"/>
        <v>0</v>
      </c>
      <c r="FJ1073" s="36">
        <f t="shared" ca="1" si="2556"/>
        <v>0</v>
      </c>
      <c r="FK1073" s="36">
        <f t="shared" si="2557"/>
        <v>0</v>
      </c>
      <c r="FL1073" s="36">
        <f t="shared" si="2558"/>
        <v>0</v>
      </c>
      <c r="FM1073" s="36">
        <f t="shared" ca="1" si="2559"/>
        <v>0</v>
      </c>
      <c r="FN1073" s="36">
        <f t="shared" ca="1" si="2581"/>
        <v>0</v>
      </c>
    </row>
    <row r="1074" spans="2:170" x14ac:dyDescent="0.25">
      <c r="B1074" s="2">
        <v>1066</v>
      </c>
      <c r="C1074" s="2">
        <f t="shared" si="2435"/>
        <v>89</v>
      </c>
      <c r="D1074" s="2">
        <f t="shared" si="2584"/>
        <v>1090</v>
      </c>
      <c r="E1074" s="2">
        <f t="shared" si="2582"/>
        <v>91</v>
      </c>
      <c r="F1074" s="189">
        <f t="shared" si="2586"/>
        <v>78163</v>
      </c>
      <c r="G1074" s="2">
        <f t="shared" si="2585"/>
        <v>12</v>
      </c>
      <c r="H1074" s="187">
        <f t="shared" si="2436"/>
        <v>123.41666666666666</v>
      </c>
      <c r="I1074" s="186">
        <f t="shared" si="2583"/>
        <v>123</v>
      </c>
      <c r="J1074" s="2">
        <f t="shared" si="2437"/>
        <v>0</v>
      </c>
      <c r="K1074" s="2">
        <f t="shared" si="2438"/>
        <v>0</v>
      </c>
      <c r="L1074">
        <f t="shared" si="2439"/>
        <v>2</v>
      </c>
      <c r="M1074" s="190">
        <f t="shared" si="2560"/>
        <v>0</v>
      </c>
      <c r="N1074">
        <f t="shared" si="2440"/>
        <v>1</v>
      </c>
      <c r="O1074">
        <f t="shared" si="2441"/>
        <v>100</v>
      </c>
      <c r="P1074" s="58">
        <f t="shared" si="2442"/>
        <v>0</v>
      </c>
      <c r="Q1074" s="106">
        <f t="shared" si="2443"/>
        <v>0</v>
      </c>
      <c r="R1074" s="59">
        <f t="shared" si="2444"/>
        <v>0</v>
      </c>
      <c r="S1074" s="32">
        <f t="shared" si="2561"/>
        <v>0</v>
      </c>
      <c r="T1074">
        <f t="shared" si="2445"/>
        <v>1</v>
      </c>
      <c r="U1074" s="32">
        <f t="shared" si="2562"/>
        <v>0</v>
      </c>
      <c r="V1074">
        <f t="shared" si="2446"/>
        <v>1</v>
      </c>
      <c r="W1074">
        <f t="shared" si="2447"/>
        <v>100</v>
      </c>
      <c r="X1074" s="58">
        <f t="shared" si="2448"/>
        <v>0</v>
      </c>
      <c r="Y1074" s="58">
        <f t="shared" si="2449"/>
        <v>0</v>
      </c>
      <c r="Z1074" s="32">
        <f t="shared" si="2450"/>
        <v>0</v>
      </c>
      <c r="AA1074" s="32">
        <f t="shared" si="2451"/>
        <v>0</v>
      </c>
      <c r="AB1074" s="59">
        <f t="shared" si="2452"/>
        <v>0</v>
      </c>
      <c r="AC1074" s="59">
        <f t="shared" si="2453"/>
        <v>0</v>
      </c>
      <c r="AD1074">
        <f t="shared" si="2454"/>
        <v>1</v>
      </c>
      <c r="AE1074" s="59">
        <f t="shared" si="2455"/>
        <v>0</v>
      </c>
      <c r="AF1074" s="59">
        <f t="shared" si="2456"/>
        <v>0</v>
      </c>
      <c r="AG1074" s="59">
        <f t="shared" si="2457"/>
        <v>0</v>
      </c>
      <c r="AH1074">
        <f t="shared" si="2458"/>
        <v>1</v>
      </c>
      <c r="AI1074" s="59">
        <f t="shared" si="2459"/>
        <v>0</v>
      </c>
      <c r="AJ1074" s="59">
        <f t="shared" si="2460"/>
        <v>0</v>
      </c>
      <c r="AK1074" s="59">
        <f t="shared" si="2461"/>
        <v>0</v>
      </c>
      <c r="AL1074" s="59">
        <f t="shared" si="2462"/>
        <v>0</v>
      </c>
      <c r="AM1074" s="12">
        <f t="shared" si="2563"/>
        <v>0</v>
      </c>
      <c r="AN1074" s="12">
        <f t="shared" si="2564"/>
        <v>0</v>
      </c>
      <c r="AO1074" s="66">
        <f t="shared" si="2463"/>
        <v>0</v>
      </c>
      <c r="AP1074" s="66">
        <f t="shared" si="2464"/>
        <v>0</v>
      </c>
      <c r="AQ1074" s="59">
        <f t="shared" si="2465"/>
        <v>0</v>
      </c>
      <c r="AR1074" s="59">
        <f t="shared" si="2466"/>
        <v>0</v>
      </c>
      <c r="AS1074" s="59">
        <f t="shared" si="2467"/>
        <v>0</v>
      </c>
      <c r="AT1074" s="12">
        <f t="shared" si="2468"/>
        <v>0</v>
      </c>
      <c r="AU1074" s="59">
        <f t="shared" si="2565"/>
        <v>0</v>
      </c>
      <c r="AV1074" s="59">
        <f t="shared" si="2566"/>
        <v>0</v>
      </c>
      <c r="AW1074" s="70" t="e">
        <f t="shared" si="2469"/>
        <v>#N/A</v>
      </c>
      <c r="AX1074" s="20">
        <f t="shared" si="2470"/>
        <v>200000</v>
      </c>
      <c r="AY1074" s="20">
        <f t="shared" si="2471"/>
        <v>0</v>
      </c>
      <c r="AZ1074" s="20">
        <f t="shared" si="2472"/>
        <v>0</v>
      </c>
      <c r="BA1074" s="20">
        <f t="shared" si="2473"/>
        <v>0</v>
      </c>
      <c r="BB1074" s="36">
        <f t="shared" si="2474"/>
        <v>0</v>
      </c>
      <c r="BC1074" s="36">
        <f t="shared" si="2475"/>
        <v>0</v>
      </c>
      <c r="BD1074" s="80">
        <f t="shared" si="2476"/>
        <v>0</v>
      </c>
      <c r="BE1074" s="36">
        <f t="shared" si="2477"/>
        <v>0</v>
      </c>
      <c r="BF1074" s="36">
        <f t="shared" si="2478"/>
        <v>0</v>
      </c>
      <c r="BG1074" s="36">
        <f t="shared" si="2479"/>
        <v>0</v>
      </c>
      <c r="BH1074" s="36">
        <f t="shared" si="2480"/>
        <v>0</v>
      </c>
      <c r="BI1074" s="36">
        <f t="shared" si="2481"/>
        <v>0</v>
      </c>
      <c r="BJ1074" s="36">
        <f t="shared" si="2482"/>
        <v>0</v>
      </c>
      <c r="BK1074" s="36">
        <f t="shared" si="2483"/>
        <v>0</v>
      </c>
      <c r="BL1074" s="68">
        <f>IF(OR(AT1074=0,E1074&gt;ProjTerm),0,VLOOKUP(D1074,'Life Events'!$AE$5:$AI$1206,5,FALSE))</f>
        <v>0</v>
      </c>
      <c r="BM1074" s="93">
        <f t="shared" si="2484"/>
        <v>0</v>
      </c>
      <c r="BN1074" s="93">
        <f t="shared" si="2485"/>
        <v>0</v>
      </c>
      <c r="BO1074" s="36">
        <f t="shared" si="2486"/>
        <v>0</v>
      </c>
      <c r="BP1074" s="36">
        <f t="shared" si="2487"/>
        <v>0</v>
      </c>
      <c r="BQ1074" s="36">
        <f t="shared" si="2488"/>
        <v>0</v>
      </c>
      <c r="BR1074" s="36">
        <f t="shared" si="2489"/>
        <v>154.78110000000001</v>
      </c>
      <c r="BS1074" s="36">
        <f t="shared" si="2490"/>
        <v>0</v>
      </c>
      <c r="BT1074" s="36">
        <f t="shared" si="2491"/>
        <v>0</v>
      </c>
      <c r="BU1074" s="70" cm="1">
        <f t="array" ref="BU1074">IF(AND(ActInt=1,$J1074=0),INDEX(Tbl_FwdNom,$B1074-IVP,MATCH(ValnDt,Tbl_FwdNom_Cols)),INDEX(Tbl_FwdNom,$B1074,MATCH(StartDt,Tbl_FwdNom_Cols)))</f>
        <v>8.0374130390000005</v>
      </c>
      <c r="BV1074" s="70" cm="1">
        <f t="array" ref="BV1074">INDEX(Tbl_FwdReal,$B1074,MATCH(StartDt,Tbl_FwdReal_Cols))</f>
        <v>2.4524066100000002</v>
      </c>
      <c r="BW1074" s="70" cm="1">
        <f t="array" ref="BW1074">IF(RunType&lt;&gt;"OPN",INDEX(Tbl_FwdReal,$B1074,MATCH(ValnDt,Tbl_FwdReal_Cols)),IF(AND($J1074=0,ActInt=1),INDEX(Tbl_FwdReal,$B1074-IVP,MATCH(ValnDt,Tbl_FwdReal_Cols)),-999))*$K1074</f>
        <v>0</v>
      </c>
      <c r="BX1074" s="70">
        <f t="shared" si="2492"/>
        <v>0</v>
      </c>
      <c r="BY1074" s="70">
        <f t="shared" si="2567"/>
        <v>8.0374130390000076E-2</v>
      </c>
      <c r="BZ1074" s="64">
        <f t="shared" si="2580"/>
        <v>6.4630793217990146E-3</v>
      </c>
      <c r="CA1074" s="70" cm="1">
        <f t="array" ref="CA1074">IF($J1074=1,CA1073*(1+INDEX(Tbl_CPI,$B1074,MATCH(IF(RunType="OPN",StartDt,ValnDt),Tbl_CPI_Cols))),0)</f>
        <v>0</v>
      </c>
      <c r="CB1074" s="70">
        <f t="shared" si="2568"/>
        <v>313.7570968123448</v>
      </c>
      <c r="CC1074" s="70">
        <f t="shared" si="2569"/>
        <v>294.12141572436434</v>
      </c>
      <c r="CD1074" s="36">
        <f t="shared" si="2493"/>
        <v>1489.9700718236757</v>
      </c>
      <c r="CE1074" s="36">
        <f t="shared" si="2494"/>
        <v>0</v>
      </c>
      <c r="CF1074" s="36">
        <f t="shared" si="2495"/>
        <v>0</v>
      </c>
      <c r="CG1074" s="36">
        <f t="shared" si="2496"/>
        <v>0</v>
      </c>
      <c r="CH1074" s="36">
        <f t="shared" si="2497"/>
        <v>0</v>
      </c>
      <c r="CI1074" s="36">
        <f t="shared" si="2498"/>
        <v>0</v>
      </c>
      <c r="CJ1074" s="36">
        <f t="shared" si="2499"/>
        <v>0</v>
      </c>
      <c r="CK1074" s="36">
        <f t="shared" si="2500"/>
        <v>0</v>
      </c>
      <c r="CL1074" s="36">
        <f t="shared" si="2501"/>
        <v>0</v>
      </c>
      <c r="CM1074" s="36">
        <f t="shared" si="2502"/>
        <v>0</v>
      </c>
      <c r="CN1074" s="36">
        <f t="shared" si="2503"/>
        <v>0</v>
      </c>
      <c r="CO1074" s="20">
        <f t="shared" si="2504"/>
        <v>120000</v>
      </c>
      <c r="CP1074" s="20">
        <f t="shared" si="2505"/>
        <v>2</v>
      </c>
      <c r="CQ1074" s="64" t="e">
        <f t="shared" si="2506"/>
        <v>#N/A</v>
      </c>
      <c r="CR1074" s="64" t="e">
        <f t="shared" si="2507"/>
        <v>#N/A</v>
      </c>
      <c r="CS1074" s="36" t="e">
        <f t="shared" si="2508"/>
        <v>#N/A</v>
      </c>
      <c r="CT1074" s="36">
        <f t="shared" si="2509"/>
        <v>0</v>
      </c>
      <c r="CU1074" s="36">
        <f t="shared" si="2510"/>
        <v>0</v>
      </c>
      <c r="CV1074" s="36">
        <f t="shared" si="2570"/>
        <v>0</v>
      </c>
      <c r="CW1074" s="36">
        <f t="shared" si="2511"/>
        <v>0</v>
      </c>
      <c r="CX1074" s="36">
        <f t="shared" si="2512"/>
        <v>0</v>
      </c>
      <c r="CY1074" s="36">
        <f t="shared" si="2513"/>
        <v>0</v>
      </c>
      <c r="CZ1074" s="36">
        <f t="shared" si="2571"/>
        <v>0</v>
      </c>
      <c r="DA1074" s="64">
        <f t="shared" si="2514"/>
        <v>6.4630793217990146E-3</v>
      </c>
      <c r="DB1074" s="70">
        <f t="shared" si="2572"/>
        <v>0.9935784238343307</v>
      </c>
      <c r="DC1074" s="70">
        <f>PRODUCT($DB$8:DB1074)</f>
        <v>9.8572004286067545E-5</v>
      </c>
      <c r="DD1074" s="36">
        <f t="shared" si="2515"/>
        <v>0</v>
      </c>
      <c r="DE1074" s="36">
        <f t="shared" si="2516"/>
        <v>0</v>
      </c>
      <c r="DF1074" s="36">
        <f t="shared" si="2517"/>
        <v>0</v>
      </c>
      <c r="DG1074" s="36">
        <f t="shared" si="2518"/>
        <v>0</v>
      </c>
      <c r="DH1074" s="36">
        <f t="shared" si="2519"/>
        <v>0</v>
      </c>
      <c r="DI1074" s="36">
        <f t="shared" si="2520"/>
        <v>0</v>
      </c>
      <c r="DJ1074" s="36">
        <f t="shared" si="2521"/>
        <v>0</v>
      </c>
      <c r="DK1074" s="36">
        <f t="shared" si="2522"/>
        <v>0</v>
      </c>
      <c r="DL1074" s="36">
        <f t="shared" si="2523"/>
        <v>0</v>
      </c>
      <c r="DM1074" s="36">
        <f t="shared" si="2524"/>
        <v>0</v>
      </c>
      <c r="DN1074" s="36">
        <f t="shared" ca="1" si="2573"/>
        <v>4.6137290849905055E-12</v>
      </c>
      <c r="DO1074" s="64" cm="1">
        <f t="array" ref="DO1074">IFERROR(INDEX(Tbl_FwdNom,$B1074,MATCH(LIDt,Tbl_FwdNom_Cols,0)),0)</f>
        <v>7.4245840520000002</v>
      </c>
      <c r="DP1074" s="64">
        <f t="shared" ca="1" si="2574"/>
        <v>0</v>
      </c>
      <c r="DQ1074" s="64">
        <f t="shared" ca="1" si="2525"/>
        <v>0</v>
      </c>
      <c r="DR1074" s="70">
        <f t="shared" ca="1" si="2526"/>
        <v>1</v>
      </c>
      <c r="DS1074" s="70">
        <f ca="1">PRODUCT($DR$8:DR1074)</f>
        <v>5.1485728910319675E-4</v>
      </c>
      <c r="DT1074" s="36">
        <f t="shared" ca="1" si="2527"/>
        <v>0</v>
      </c>
      <c r="DU1074" s="36">
        <f t="shared" ca="1" si="2528"/>
        <v>0</v>
      </c>
      <c r="DV1074" s="36">
        <f t="shared" ca="1" si="2529"/>
        <v>0</v>
      </c>
      <c r="DW1074" s="36">
        <f t="shared" ca="1" si="2530"/>
        <v>0</v>
      </c>
      <c r="DX1074" s="36">
        <f t="shared" ca="1" si="2531"/>
        <v>0</v>
      </c>
      <c r="DY1074" s="36">
        <f t="shared" ca="1" si="2532"/>
        <v>0</v>
      </c>
      <c r="DZ1074" s="36">
        <f t="shared" ca="1" si="2533"/>
        <v>0</v>
      </c>
      <c r="EA1074" s="36">
        <f t="shared" ca="1" si="2534"/>
        <v>0</v>
      </c>
      <c r="EB1074" s="36">
        <f t="shared" ca="1" si="2535"/>
        <v>0</v>
      </c>
      <c r="EC1074" s="36">
        <f t="shared" ca="1" si="2536"/>
        <v>0</v>
      </c>
      <c r="ED1074" s="36">
        <f t="shared" ca="1" si="2537"/>
        <v>0</v>
      </c>
      <c r="EE1074" s="36">
        <f t="shared" ca="1" si="2575"/>
        <v>0</v>
      </c>
      <c r="EF1074" s="36">
        <f t="shared" ca="1" si="2538"/>
        <v>0</v>
      </c>
      <c r="EG1074" s="64"/>
      <c r="EH1074" s="64"/>
      <c r="EI1074" s="64"/>
      <c r="EJ1074" s="70"/>
      <c r="EK1074" s="70"/>
      <c r="EL1074" s="70"/>
      <c r="EM1074" s="70"/>
      <c r="EN1074" s="70"/>
      <c r="EO1074" s="36">
        <f t="shared" si="2539"/>
        <v>0</v>
      </c>
      <c r="EP1074" s="36">
        <f t="shared" si="2540"/>
        <v>0</v>
      </c>
      <c r="EQ1074" s="36">
        <f t="shared" si="2541"/>
        <v>0</v>
      </c>
      <c r="ER1074" s="36">
        <f t="shared" si="2542"/>
        <v>0</v>
      </c>
      <c r="ES1074" s="36">
        <f t="shared" si="2543"/>
        <v>0</v>
      </c>
      <c r="ET1074" s="36">
        <f t="shared" si="2544"/>
        <v>0</v>
      </c>
      <c r="EU1074" s="36">
        <f t="shared" si="2576"/>
        <v>0</v>
      </c>
      <c r="EV1074" s="36">
        <f t="shared" si="2545"/>
        <v>0</v>
      </c>
      <c r="EW1074" s="36">
        <f t="shared" si="2546"/>
        <v>0</v>
      </c>
      <c r="EX1074" s="36">
        <f t="shared" si="2577"/>
        <v>0</v>
      </c>
      <c r="EY1074" s="36">
        <f t="shared" si="2547"/>
        <v>0</v>
      </c>
      <c r="EZ1074" s="36">
        <f t="shared" si="2548"/>
        <v>0</v>
      </c>
      <c r="FA1074" s="36">
        <f t="shared" si="2549"/>
        <v>0</v>
      </c>
      <c r="FB1074" s="36">
        <f t="shared" si="2550"/>
        <v>0</v>
      </c>
      <c r="FC1074" s="36">
        <f t="shared" si="2578"/>
        <v>0</v>
      </c>
      <c r="FD1074" s="36">
        <f t="shared" si="2551"/>
        <v>0</v>
      </c>
      <c r="FE1074" s="36">
        <f t="shared" si="2552"/>
        <v>0</v>
      </c>
      <c r="FF1074" s="36">
        <f t="shared" si="2579"/>
        <v>0</v>
      </c>
      <c r="FG1074" s="36">
        <f t="shared" si="2553"/>
        <v>0</v>
      </c>
      <c r="FH1074" s="36">
        <f t="shared" si="2554"/>
        <v>0</v>
      </c>
      <c r="FI1074" s="36">
        <f t="shared" si="2555"/>
        <v>0</v>
      </c>
      <c r="FJ1074" s="36">
        <f t="shared" ca="1" si="2556"/>
        <v>0</v>
      </c>
      <c r="FK1074" s="36">
        <f t="shared" si="2557"/>
        <v>0</v>
      </c>
      <c r="FL1074" s="36">
        <f t="shared" si="2558"/>
        <v>0</v>
      </c>
      <c r="FM1074" s="36">
        <f t="shared" ca="1" si="2559"/>
        <v>0</v>
      </c>
      <c r="FN1074" s="36">
        <f t="shared" ca="1" si="2581"/>
        <v>0</v>
      </c>
    </row>
    <row r="1075" spans="2:170" x14ac:dyDescent="0.25">
      <c r="B1075" s="2">
        <v>1067</v>
      </c>
      <c r="C1075" s="2">
        <f t="shared" si="2435"/>
        <v>89</v>
      </c>
      <c r="D1075" s="2">
        <f t="shared" si="2584"/>
        <v>1091</v>
      </c>
      <c r="E1075" s="2">
        <f t="shared" si="2582"/>
        <v>91</v>
      </c>
      <c r="F1075" s="189">
        <f t="shared" si="2586"/>
        <v>78194</v>
      </c>
      <c r="G1075" s="2">
        <f t="shared" si="2585"/>
        <v>1</v>
      </c>
      <c r="H1075" s="187">
        <f t="shared" si="2436"/>
        <v>123.5</v>
      </c>
      <c r="I1075" s="186">
        <f t="shared" si="2583"/>
        <v>123</v>
      </c>
      <c r="J1075" s="2">
        <f t="shared" si="2437"/>
        <v>0</v>
      </c>
      <c r="K1075" s="2">
        <f t="shared" si="2438"/>
        <v>0</v>
      </c>
      <c r="L1075">
        <f t="shared" si="2439"/>
        <v>2</v>
      </c>
      <c r="M1075" s="190">
        <f t="shared" si="2560"/>
        <v>0</v>
      </c>
      <c r="N1075">
        <f t="shared" si="2440"/>
        <v>1</v>
      </c>
      <c r="O1075">
        <f t="shared" si="2441"/>
        <v>100</v>
      </c>
      <c r="P1075" s="58">
        <f t="shared" si="2442"/>
        <v>0</v>
      </c>
      <c r="Q1075" s="106">
        <f t="shared" si="2443"/>
        <v>0</v>
      </c>
      <c r="R1075" s="59">
        <f t="shared" si="2444"/>
        <v>0</v>
      </c>
      <c r="S1075" s="32">
        <f t="shared" si="2561"/>
        <v>0</v>
      </c>
      <c r="T1075">
        <f t="shared" si="2445"/>
        <v>1</v>
      </c>
      <c r="U1075" s="32">
        <f t="shared" si="2562"/>
        <v>0</v>
      </c>
      <c r="V1075">
        <f t="shared" si="2446"/>
        <v>1</v>
      </c>
      <c r="W1075">
        <f t="shared" si="2447"/>
        <v>100</v>
      </c>
      <c r="X1075" s="58">
        <f t="shared" si="2448"/>
        <v>0</v>
      </c>
      <c r="Y1075" s="58">
        <f t="shared" si="2449"/>
        <v>0</v>
      </c>
      <c r="Z1075" s="32">
        <f t="shared" si="2450"/>
        <v>0</v>
      </c>
      <c r="AA1075" s="32">
        <f t="shared" si="2451"/>
        <v>0</v>
      </c>
      <c r="AB1075" s="59">
        <f t="shared" si="2452"/>
        <v>0</v>
      </c>
      <c r="AC1075" s="59">
        <f t="shared" si="2453"/>
        <v>0</v>
      </c>
      <c r="AD1075">
        <f t="shared" si="2454"/>
        <v>1</v>
      </c>
      <c r="AE1075" s="59">
        <f t="shared" si="2455"/>
        <v>0</v>
      </c>
      <c r="AF1075" s="59">
        <f t="shared" si="2456"/>
        <v>0</v>
      </c>
      <c r="AG1075" s="59">
        <f t="shared" si="2457"/>
        <v>0</v>
      </c>
      <c r="AH1075">
        <f t="shared" si="2458"/>
        <v>1</v>
      </c>
      <c r="AI1075" s="59">
        <f t="shared" si="2459"/>
        <v>0</v>
      </c>
      <c r="AJ1075" s="59">
        <f t="shared" si="2460"/>
        <v>0</v>
      </c>
      <c r="AK1075" s="59">
        <f t="shared" si="2461"/>
        <v>0</v>
      </c>
      <c r="AL1075" s="59">
        <f t="shared" si="2462"/>
        <v>0</v>
      </c>
      <c r="AM1075" s="12">
        <f t="shared" si="2563"/>
        <v>0</v>
      </c>
      <c r="AN1075" s="12">
        <f t="shared" si="2564"/>
        <v>0</v>
      </c>
      <c r="AO1075" s="66">
        <f t="shared" si="2463"/>
        <v>0</v>
      </c>
      <c r="AP1075" s="66">
        <f t="shared" si="2464"/>
        <v>0</v>
      </c>
      <c r="AQ1075" s="59">
        <f t="shared" si="2465"/>
        <v>0</v>
      </c>
      <c r="AR1075" s="59">
        <f t="shared" si="2466"/>
        <v>0</v>
      </c>
      <c r="AS1075" s="59">
        <f t="shared" si="2467"/>
        <v>0</v>
      </c>
      <c r="AT1075" s="12">
        <f t="shared" si="2468"/>
        <v>0</v>
      </c>
      <c r="AU1075" s="59">
        <f t="shared" si="2565"/>
        <v>0</v>
      </c>
      <c r="AV1075" s="59">
        <f t="shared" si="2566"/>
        <v>0</v>
      </c>
      <c r="AW1075" s="70" t="e">
        <f t="shared" si="2469"/>
        <v>#N/A</v>
      </c>
      <c r="AX1075" s="20">
        <f t="shared" si="2470"/>
        <v>200000</v>
      </c>
      <c r="AY1075" s="20">
        <f t="shared" si="2471"/>
        <v>0</v>
      </c>
      <c r="AZ1075" s="20">
        <f t="shared" si="2472"/>
        <v>0</v>
      </c>
      <c r="BA1075" s="20">
        <f t="shared" si="2473"/>
        <v>0</v>
      </c>
      <c r="BB1075" s="36">
        <f t="shared" si="2474"/>
        <v>0</v>
      </c>
      <c r="BC1075" s="36">
        <f t="shared" si="2475"/>
        <v>0</v>
      </c>
      <c r="BD1075" s="80">
        <f t="shared" si="2476"/>
        <v>0</v>
      </c>
      <c r="BE1075" s="36">
        <f t="shared" si="2477"/>
        <v>0</v>
      </c>
      <c r="BF1075" s="36">
        <f t="shared" si="2478"/>
        <v>0</v>
      </c>
      <c r="BG1075" s="36">
        <f t="shared" si="2479"/>
        <v>0</v>
      </c>
      <c r="BH1075" s="36">
        <f t="shared" si="2480"/>
        <v>0</v>
      </c>
      <c r="BI1075" s="36">
        <f t="shared" si="2481"/>
        <v>0</v>
      </c>
      <c r="BJ1075" s="36">
        <f t="shared" si="2482"/>
        <v>0</v>
      </c>
      <c r="BK1075" s="36">
        <f t="shared" si="2483"/>
        <v>0</v>
      </c>
      <c r="BL1075" s="68">
        <f>IF(OR(AT1075=0,E1075&gt;ProjTerm),0,VLOOKUP(D1075,'Life Events'!$AE$5:$AI$1206,5,FALSE))</f>
        <v>0</v>
      </c>
      <c r="BM1075" s="93">
        <f t="shared" si="2484"/>
        <v>0</v>
      </c>
      <c r="BN1075" s="93">
        <f t="shared" si="2485"/>
        <v>0</v>
      </c>
      <c r="BO1075" s="36">
        <f t="shared" si="2486"/>
        <v>0</v>
      </c>
      <c r="BP1075" s="36">
        <f t="shared" si="2487"/>
        <v>0</v>
      </c>
      <c r="BQ1075" s="36">
        <f t="shared" si="2488"/>
        <v>0</v>
      </c>
      <c r="BR1075" s="36">
        <f t="shared" si="2489"/>
        <v>154.78110000000001</v>
      </c>
      <c r="BS1075" s="36">
        <f t="shared" si="2490"/>
        <v>0</v>
      </c>
      <c r="BT1075" s="36">
        <f t="shared" si="2491"/>
        <v>0</v>
      </c>
      <c r="BU1075" s="70" cm="1">
        <f t="array" ref="BU1075">IF(AND(ActInt=1,$J1075=0),INDEX(Tbl_FwdNom,$B1075-IVP,MATCH(ValnDt,Tbl_FwdNom_Cols)),INDEX(Tbl_FwdNom,$B1075,MATCH(StartDt,Tbl_FwdNom_Cols)))</f>
        <v>8.0315469979999996</v>
      </c>
      <c r="BV1075" s="70" cm="1">
        <f t="array" ref="BV1075">INDEX(Tbl_FwdReal,$B1075,MATCH(StartDt,Tbl_FwdReal_Cols))</f>
        <v>2.4490569149999999</v>
      </c>
      <c r="BW1075" s="70" cm="1">
        <f t="array" ref="BW1075">IF(RunType&lt;&gt;"OPN",INDEX(Tbl_FwdReal,$B1075,MATCH(ValnDt,Tbl_FwdReal_Cols)),IF(AND($J1075=0,ActInt=1),INDEX(Tbl_FwdReal,$B1075-IVP,MATCH(ValnDt,Tbl_FwdReal_Cols)),-999))*$K1075</f>
        <v>0</v>
      </c>
      <c r="BX1075" s="70">
        <f t="shared" si="2492"/>
        <v>0</v>
      </c>
      <c r="BY1075" s="70">
        <f t="shared" si="2567"/>
        <v>8.0315469979999943E-2</v>
      </c>
      <c r="BZ1075" s="64">
        <f t="shared" si="2580"/>
        <v>6.4585252662083814E-3</v>
      </c>
      <c r="CA1075" s="70" cm="1">
        <f t="array" ref="CA1075">IF($J1075=1,CA1074*(1+INDEX(Tbl_CPI,$B1075,MATCH(IF(RunType="OPN",StartDt,ValnDt),Tbl_CPI_Cols))),0)</f>
        <v>0</v>
      </c>
      <c r="CB1075" s="70">
        <f t="shared" si="2568"/>
        <v>315.78350494955953</v>
      </c>
      <c r="CC1075" s="70">
        <f t="shared" si="2569"/>
        <v>294.12141572436434</v>
      </c>
      <c r="CD1075" s="36">
        <f t="shared" si="2493"/>
        <v>1489.9700718236757</v>
      </c>
      <c r="CE1075" s="36">
        <f t="shared" si="2494"/>
        <v>0</v>
      </c>
      <c r="CF1075" s="36">
        <f t="shared" si="2495"/>
        <v>0</v>
      </c>
      <c r="CG1075" s="36">
        <f t="shared" si="2496"/>
        <v>0</v>
      </c>
      <c r="CH1075" s="36">
        <f t="shared" si="2497"/>
        <v>0</v>
      </c>
      <c r="CI1075" s="36">
        <f t="shared" si="2498"/>
        <v>0</v>
      </c>
      <c r="CJ1075" s="36">
        <f t="shared" si="2499"/>
        <v>0</v>
      </c>
      <c r="CK1075" s="36">
        <f t="shared" si="2500"/>
        <v>0</v>
      </c>
      <c r="CL1075" s="36">
        <f t="shared" si="2501"/>
        <v>0</v>
      </c>
      <c r="CM1075" s="36">
        <f t="shared" si="2502"/>
        <v>0</v>
      </c>
      <c r="CN1075" s="36">
        <f t="shared" si="2503"/>
        <v>0</v>
      </c>
      <c r="CO1075" s="20">
        <f t="shared" si="2504"/>
        <v>120000</v>
      </c>
      <c r="CP1075" s="20">
        <f t="shared" si="2505"/>
        <v>2</v>
      </c>
      <c r="CQ1075" s="64" t="e">
        <f t="shared" si="2506"/>
        <v>#N/A</v>
      </c>
      <c r="CR1075" s="64" t="e">
        <f t="shared" si="2507"/>
        <v>#N/A</v>
      </c>
      <c r="CS1075" s="36" t="e">
        <f t="shared" si="2508"/>
        <v>#N/A</v>
      </c>
      <c r="CT1075" s="36">
        <f t="shared" si="2509"/>
        <v>0</v>
      </c>
      <c r="CU1075" s="36">
        <f t="shared" si="2510"/>
        <v>0</v>
      </c>
      <c r="CV1075" s="36">
        <f t="shared" si="2570"/>
        <v>0</v>
      </c>
      <c r="CW1075" s="36">
        <f t="shared" si="2511"/>
        <v>0</v>
      </c>
      <c r="CX1075" s="36">
        <f t="shared" si="2512"/>
        <v>0</v>
      </c>
      <c r="CY1075" s="36">
        <f t="shared" si="2513"/>
        <v>0</v>
      </c>
      <c r="CZ1075" s="36">
        <f t="shared" si="2571"/>
        <v>0</v>
      </c>
      <c r="DA1075" s="64">
        <f t="shared" si="2514"/>
        <v>6.4585252662083814E-3</v>
      </c>
      <c r="DB1075" s="70">
        <f t="shared" si="2572"/>
        <v>0.99358291960962808</v>
      </c>
      <c r="DC1075" s="70">
        <f>PRODUCT($DB$8:DB1075)</f>
        <v>9.7939459810323767E-5</v>
      </c>
      <c r="DD1075" s="36">
        <f t="shared" si="2515"/>
        <v>0</v>
      </c>
      <c r="DE1075" s="36">
        <f t="shared" si="2516"/>
        <v>0</v>
      </c>
      <c r="DF1075" s="36">
        <f t="shared" si="2517"/>
        <v>0</v>
      </c>
      <c r="DG1075" s="36">
        <f t="shared" si="2518"/>
        <v>0</v>
      </c>
      <c r="DH1075" s="36">
        <f t="shared" si="2519"/>
        <v>0</v>
      </c>
      <c r="DI1075" s="36">
        <f t="shared" si="2520"/>
        <v>0</v>
      </c>
      <c r="DJ1075" s="36">
        <f t="shared" si="2521"/>
        <v>0</v>
      </c>
      <c r="DK1075" s="36">
        <f t="shared" si="2522"/>
        <v>0</v>
      </c>
      <c r="DL1075" s="36">
        <f t="shared" si="2523"/>
        <v>0</v>
      </c>
      <c r="DM1075" s="36">
        <f t="shared" si="2524"/>
        <v>0</v>
      </c>
      <c r="DN1075" s="36">
        <f t="shared" ca="1" si="2573"/>
        <v>4.6137290849905055E-12</v>
      </c>
      <c r="DO1075" s="64" cm="1">
        <f t="array" ref="DO1075">IFERROR(INDEX(Tbl_FwdNom,$B1075,MATCH(LIDt,Tbl_FwdNom_Cols,0)),0)</f>
        <v>7.4228835850000001</v>
      </c>
      <c r="DP1075" s="64">
        <f t="shared" ca="1" si="2574"/>
        <v>0</v>
      </c>
      <c r="DQ1075" s="64">
        <f t="shared" ca="1" si="2525"/>
        <v>0</v>
      </c>
      <c r="DR1075" s="70">
        <f t="shared" ca="1" si="2526"/>
        <v>1</v>
      </c>
      <c r="DS1075" s="70">
        <f ca="1">PRODUCT($DR$8:DR1075)</f>
        <v>5.1485728910319675E-4</v>
      </c>
      <c r="DT1075" s="36">
        <f t="shared" ca="1" si="2527"/>
        <v>0</v>
      </c>
      <c r="DU1075" s="36">
        <f t="shared" ca="1" si="2528"/>
        <v>0</v>
      </c>
      <c r="DV1075" s="36">
        <f t="shared" ca="1" si="2529"/>
        <v>0</v>
      </c>
      <c r="DW1075" s="36">
        <f t="shared" ca="1" si="2530"/>
        <v>0</v>
      </c>
      <c r="DX1075" s="36">
        <f t="shared" ca="1" si="2531"/>
        <v>0</v>
      </c>
      <c r="DY1075" s="36">
        <f t="shared" ca="1" si="2532"/>
        <v>0</v>
      </c>
      <c r="DZ1075" s="36">
        <f t="shared" ca="1" si="2533"/>
        <v>0</v>
      </c>
      <c r="EA1075" s="36">
        <f t="shared" ca="1" si="2534"/>
        <v>0</v>
      </c>
      <c r="EB1075" s="36">
        <f t="shared" ca="1" si="2535"/>
        <v>0</v>
      </c>
      <c r="EC1075" s="36">
        <f t="shared" ca="1" si="2536"/>
        <v>0</v>
      </c>
      <c r="ED1075" s="36">
        <f t="shared" ca="1" si="2537"/>
        <v>0</v>
      </c>
      <c r="EE1075" s="36">
        <f t="shared" ca="1" si="2575"/>
        <v>0</v>
      </c>
      <c r="EF1075" s="36">
        <f t="shared" ca="1" si="2538"/>
        <v>0</v>
      </c>
      <c r="EG1075" s="64"/>
      <c r="EH1075" s="64"/>
      <c r="EI1075" s="64"/>
      <c r="EJ1075" s="70"/>
      <c r="EK1075" s="70"/>
      <c r="EL1075" s="70"/>
      <c r="EM1075" s="70"/>
      <c r="EN1075" s="70"/>
      <c r="EO1075" s="36">
        <f t="shared" si="2539"/>
        <v>0</v>
      </c>
      <c r="EP1075" s="36">
        <f t="shared" si="2540"/>
        <v>0</v>
      </c>
      <c r="EQ1075" s="36">
        <f t="shared" si="2541"/>
        <v>0</v>
      </c>
      <c r="ER1075" s="36">
        <f t="shared" si="2542"/>
        <v>0</v>
      </c>
      <c r="ES1075" s="36">
        <f t="shared" si="2543"/>
        <v>0</v>
      </c>
      <c r="ET1075" s="36">
        <f t="shared" si="2544"/>
        <v>0</v>
      </c>
      <c r="EU1075" s="36">
        <f t="shared" si="2576"/>
        <v>0</v>
      </c>
      <c r="EV1075" s="36">
        <f t="shared" si="2545"/>
        <v>0</v>
      </c>
      <c r="EW1075" s="36">
        <f t="shared" si="2546"/>
        <v>0</v>
      </c>
      <c r="EX1075" s="36">
        <f t="shared" si="2577"/>
        <v>0</v>
      </c>
      <c r="EY1075" s="36">
        <f t="shared" si="2547"/>
        <v>0</v>
      </c>
      <c r="EZ1075" s="36">
        <f t="shared" si="2548"/>
        <v>0</v>
      </c>
      <c r="FA1075" s="36">
        <f t="shared" si="2549"/>
        <v>0</v>
      </c>
      <c r="FB1075" s="36">
        <f t="shared" si="2550"/>
        <v>0</v>
      </c>
      <c r="FC1075" s="36">
        <f t="shared" si="2578"/>
        <v>0</v>
      </c>
      <c r="FD1075" s="36">
        <f t="shared" si="2551"/>
        <v>0</v>
      </c>
      <c r="FE1075" s="36">
        <f t="shared" si="2552"/>
        <v>0</v>
      </c>
      <c r="FF1075" s="36">
        <f t="shared" si="2579"/>
        <v>0</v>
      </c>
      <c r="FG1075" s="36">
        <f t="shared" si="2553"/>
        <v>0</v>
      </c>
      <c r="FH1075" s="36">
        <f t="shared" si="2554"/>
        <v>0</v>
      </c>
      <c r="FI1075" s="36">
        <f t="shared" si="2555"/>
        <v>0</v>
      </c>
      <c r="FJ1075" s="36">
        <f t="shared" ca="1" si="2556"/>
        <v>0</v>
      </c>
      <c r="FK1075" s="36">
        <f t="shared" si="2557"/>
        <v>0</v>
      </c>
      <c r="FL1075" s="36">
        <f t="shared" si="2558"/>
        <v>0</v>
      </c>
      <c r="FM1075" s="36">
        <f t="shared" ca="1" si="2559"/>
        <v>0</v>
      </c>
      <c r="FN1075" s="36">
        <f t="shared" ca="1" si="2581"/>
        <v>0</v>
      </c>
    </row>
    <row r="1076" spans="2:170" x14ac:dyDescent="0.25">
      <c r="B1076" s="2">
        <v>1068</v>
      </c>
      <c r="C1076" s="2">
        <f t="shared" si="2435"/>
        <v>89</v>
      </c>
      <c r="D1076" s="2">
        <f t="shared" si="2584"/>
        <v>1092</v>
      </c>
      <c r="E1076" s="2">
        <f t="shared" si="2582"/>
        <v>91</v>
      </c>
      <c r="F1076" s="189">
        <f t="shared" si="2586"/>
        <v>78222</v>
      </c>
      <c r="G1076" s="2">
        <f t="shared" si="2585"/>
        <v>2</v>
      </c>
      <c r="H1076" s="187">
        <f t="shared" si="2436"/>
        <v>123.58333333333334</v>
      </c>
      <c r="I1076" s="186">
        <f t="shared" si="2583"/>
        <v>123</v>
      </c>
      <c r="J1076" s="2">
        <f t="shared" si="2437"/>
        <v>0</v>
      </c>
      <c r="K1076" s="2">
        <f t="shared" si="2438"/>
        <v>0</v>
      </c>
      <c r="L1076">
        <f t="shared" si="2439"/>
        <v>2</v>
      </c>
      <c r="M1076" s="190">
        <f t="shared" si="2560"/>
        <v>0</v>
      </c>
      <c r="N1076">
        <f t="shared" si="2440"/>
        <v>1</v>
      </c>
      <c r="O1076">
        <f t="shared" si="2441"/>
        <v>100</v>
      </c>
      <c r="P1076" s="58">
        <f t="shared" si="2442"/>
        <v>0</v>
      </c>
      <c r="Q1076" s="106">
        <f t="shared" si="2443"/>
        <v>0</v>
      </c>
      <c r="R1076" s="59">
        <f t="shared" si="2444"/>
        <v>0</v>
      </c>
      <c r="S1076" s="32">
        <f t="shared" si="2561"/>
        <v>0</v>
      </c>
      <c r="T1076">
        <f t="shared" si="2445"/>
        <v>1</v>
      </c>
      <c r="U1076" s="32">
        <f t="shared" si="2562"/>
        <v>0</v>
      </c>
      <c r="V1076">
        <f t="shared" si="2446"/>
        <v>1</v>
      </c>
      <c r="W1076">
        <f t="shared" si="2447"/>
        <v>100</v>
      </c>
      <c r="X1076" s="58">
        <f t="shared" si="2448"/>
        <v>0</v>
      </c>
      <c r="Y1076" s="58">
        <f t="shared" si="2449"/>
        <v>0</v>
      </c>
      <c r="Z1076" s="32">
        <f t="shared" si="2450"/>
        <v>0</v>
      </c>
      <c r="AA1076" s="32">
        <f t="shared" si="2451"/>
        <v>0</v>
      </c>
      <c r="AB1076" s="59">
        <f t="shared" si="2452"/>
        <v>0</v>
      </c>
      <c r="AC1076" s="59">
        <f t="shared" si="2453"/>
        <v>0</v>
      </c>
      <c r="AD1076">
        <f t="shared" si="2454"/>
        <v>1</v>
      </c>
      <c r="AE1076" s="59">
        <f t="shared" si="2455"/>
        <v>0</v>
      </c>
      <c r="AF1076" s="59">
        <f t="shared" si="2456"/>
        <v>0</v>
      </c>
      <c r="AG1076" s="59">
        <f t="shared" si="2457"/>
        <v>0</v>
      </c>
      <c r="AH1076">
        <f t="shared" si="2458"/>
        <v>1</v>
      </c>
      <c r="AI1076" s="59">
        <f t="shared" si="2459"/>
        <v>0</v>
      </c>
      <c r="AJ1076" s="59">
        <f t="shared" si="2460"/>
        <v>0</v>
      </c>
      <c r="AK1076" s="59">
        <f t="shared" si="2461"/>
        <v>0</v>
      </c>
      <c r="AL1076" s="59">
        <f t="shared" si="2462"/>
        <v>0</v>
      </c>
      <c r="AM1076" s="12">
        <f t="shared" si="2563"/>
        <v>0</v>
      </c>
      <c r="AN1076" s="12">
        <f t="shared" si="2564"/>
        <v>0</v>
      </c>
      <c r="AO1076" s="66">
        <f t="shared" si="2463"/>
        <v>0</v>
      </c>
      <c r="AP1076" s="66">
        <f t="shared" si="2464"/>
        <v>0</v>
      </c>
      <c r="AQ1076" s="59">
        <f t="shared" si="2465"/>
        <v>0</v>
      </c>
      <c r="AR1076" s="59">
        <f t="shared" si="2466"/>
        <v>0</v>
      </c>
      <c r="AS1076" s="59">
        <f t="shared" si="2467"/>
        <v>0</v>
      </c>
      <c r="AT1076" s="12">
        <f t="shared" si="2468"/>
        <v>0</v>
      </c>
      <c r="AU1076" s="59">
        <f t="shared" si="2565"/>
        <v>0</v>
      </c>
      <c r="AV1076" s="59">
        <f t="shared" si="2566"/>
        <v>0</v>
      </c>
      <c r="AW1076" s="70" t="e">
        <f t="shared" si="2469"/>
        <v>#N/A</v>
      </c>
      <c r="AX1076" s="20">
        <f t="shared" si="2470"/>
        <v>200000</v>
      </c>
      <c r="AY1076" s="20">
        <f t="shared" si="2471"/>
        <v>0</v>
      </c>
      <c r="AZ1076" s="20">
        <f t="shared" si="2472"/>
        <v>0</v>
      </c>
      <c r="BA1076" s="20">
        <f t="shared" si="2473"/>
        <v>0</v>
      </c>
      <c r="BB1076" s="36">
        <f t="shared" si="2474"/>
        <v>0</v>
      </c>
      <c r="BC1076" s="36">
        <f t="shared" si="2475"/>
        <v>0</v>
      </c>
      <c r="BD1076" s="80">
        <f t="shared" si="2476"/>
        <v>0</v>
      </c>
      <c r="BE1076" s="36">
        <f t="shared" si="2477"/>
        <v>0</v>
      </c>
      <c r="BF1076" s="36">
        <f t="shared" si="2478"/>
        <v>0</v>
      </c>
      <c r="BG1076" s="36">
        <f t="shared" si="2479"/>
        <v>0</v>
      </c>
      <c r="BH1076" s="36">
        <f t="shared" si="2480"/>
        <v>0</v>
      </c>
      <c r="BI1076" s="36">
        <f t="shared" si="2481"/>
        <v>0</v>
      </c>
      <c r="BJ1076" s="36">
        <f t="shared" si="2482"/>
        <v>0</v>
      </c>
      <c r="BK1076" s="36">
        <f t="shared" si="2483"/>
        <v>0</v>
      </c>
      <c r="BL1076" s="68">
        <f>IF(OR(AT1076=0,E1076&gt;ProjTerm),0,VLOOKUP(D1076,'Life Events'!$AE$5:$AI$1206,5,FALSE))</f>
        <v>0</v>
      </c>
      <c r="BM1076" s="93">
        <f t="shared" si="2484"/>
        <v>0</v>
      </c>
      <c r="BN1076" s="93">
        <f t="shared" si="2485"/>
        <v>0</v>
      </c>
      <c r="BO1076" s="36">
        <f t="shared" si="2486"/>
        <v>0</v>
      </c>
      <c r="BP1076" s="36">
        <f t="shared" si="2487"/>
        <v>0</v>
      </c>
      <c r="BQ1076" s="36">
        <f t="shared" si="2488"/>
        <v>0</v>
      </c>
      <c r="BR1076" s="36">
        <f t="shared" si="2489"/>
        <v>154.78110000000001</v>
      </c>
      <c r="BS1076" s="36">
        <f t="shared" si="2490"/>
        <v>0</v>
      </c>
      <c r="BT1076" s="36">
        <f t="shared" si="2491"/>
        <v>0</v>
      </c>
      <c r="BU1076" s="70" cm="1">
        <f t="array" ref="BU1076">IF(AND(ActInt=1,$J1076=0),INDEX(Tbl_FwdNom,$B1076-IVP,MATCH(ValnDt,Tbl_FwdNom_Cols)),INDEX(Tbl_FwdNom,$B1076,MATCH(StartDt,Tbl_FwdNom_Cols)))</f>
        <v>8.0256812760000003</v>
      </c>
      <c r="BV1076" s="70" cm="1">
        <f t="array" ref="BV1076">INDEX(Tbl_FwdReal,$B1076,MATCH(StartDt,Tbl_FwdReal_Cols))</f>
        <v>2.4457073299999998</v>
      </c>
      <c r="BW1076" s="70" cm="1">
        <f t="array" ref="BW1076">IF(RunType&lt;&gt;"OPN",INDEX(Tbl_FwdReal,$B1076,MATCH(ValnDt,Tbl_FwdReal_Cols)),IF(AND($J1076=0,ActInt=1),INDEX(Tbl_FwdReal,$B1076-IVP,MATCH(ValnDt,Tbl_FwdReal_Cols)),-999))*$K1076</f>
        <v>0</v>
      </c>
      <c r="BX1076" s="70">
        <f t="shared" si="2492"/>
        <v>0</v>
      </c>
      <c r="BY1076" s="70">
        <f t="shared" si="2567"/>
        <v>8.0256812760000074E-2</v>
      </c>
      <c r="BZ1076" s="64">
        <f t="shared" si="2580"/>
        <v>6.4539712316082909E-3</v>
      </c>
      <c r="CA1076" s="70" cm="1">
        <f t="array" ref="CA1076">IF($J1076=1,CA1075*(1+INDEX(Tbl_CPI,$B1076,MATCH(IF(RunType="OPN",StartDt,ValnDt),Tbl_CPI_Cols))),0)</f>
        <v>0</v>
      </c>
      <c r="CB1076" s="70">
        <f t="shared" si="2568"/>
        <v>317.82156260592041</v>
      </c>
      <c r="CC1076" s="70">
        <f t="shared" si="2569"/>
        <v>317.82156260592041</v>
      </c>
      <c r="CD1076" s="36">
        <f t="shared" si="2493"/>
        <v>1489.9700718236757</v>
      </c>
      <c r="CE1076" s="36">
        <f t="shared" si="2494"/>
        <v>0</v>
      </c>
      <c r="CF1076" s="36">
        <f t="shared" si="2495"/>
        <v>0</v>
      </c>
      <c r="CG1076" s="36">
        <f t="shared" si="2496"/>
        <v>0</v>
      </c>
      <c r="CH1076" s="36">
        <f t="shared" si="2497"/>
        <v>0</v>
      </c>
      <c r="CI1076" s="36">
        <f t="shared" si="2498"/>
        <v>0</v>
      </c>
      <c r="CJ1076" s="36">
        <f t="shared" si="2499"/>
        <v>0</v>
      </c>
      <c r="CK1076" s="36">
        <f t="shared" si="2500"/>
        <v>0</v>
      </c>
      <c r="CL1076" s="36">
        <f t="shared" si="2501"/>
        <v>0</v>
      </c>
      <c r="CM1076" s="36">
        <f t="shared" si="2502"/>
        <v>0</v>
      </c>
      <c r="CN1076" s="36">
        <f t="shared" si="2503"/>
        <v>0</v>
      </c>
      <c r="CO1076" s="20">
        <f t="shared" si="2504"/>
        <v>120000</v>
      </c>
      <c r="CP1076" s="20">
        <f t="shared" si="2505"/>
        <v>2</v>
      </c>
      <c r="CQ1076" s="64" t="e">
        <f t="shared" si="2506"/>
        <v>#N/A</v>
      </c>
      <c r="CR1076" s="64" t="e">
        <f t="shared" si="2507"/>
        <v>#N/A</v>
      </c>
      <c r="CS1076" s="36" t="e">
        <f t="shared" si="2508"/>
        <v>#N/A</v>
      </c>
      <c r="CT1076" s="36">
        <f t="shared" si="2509"/>
        <v>0</v>
      </c>
      <c r="CU1076" s="36">
        <f t="shared" si="2510"/>
        <v>0</v>
      </c>
      <c r="CV1076" s="36">
        <f t="shared" si="2570"/>
        <v>0</v>
      </c>
      <c r="CW1076" s="36">
        <f t="shared" si="2511"/>
        <v>0</v>
      </c>
      <c r="CX1076" s="36">
        <f t="shared" si="2512"/>
        <v>0</v>
      </c>
      <c r="CY1076" s="36">
        <f t="shared" si="2513"/>
        <v>0</v>
      </c>
      <c r="CZ1076" s="36">
        <f t="shared" si="2571"/>
        <v>0</v>
      </c>
      <c r="DA1076" s="64">
        <f t="shared" si="2514"/>
        <v>6.4539712316082909E-3</v>
      </c>
      <c r="DB1076" s="70">
        <f t="shared" si="2572"/>
        <v>0.99358741540488882</v>
      </c>
      <c r="DC1076" s="70">
        <f>PRODUCT($DB$8:DB1076)</f>
        <v>9.7311414739090568E-5</v>
      </c>
      <c r="DD1076" s="36">
        <f t="shared" si="2515"/>
        <v>0</v>
      </c>
      <c r="DE1076" s="36">
        <f t="shared" si="2516"/>
        <v>0</v>
      </c>
      <c r="DF1076" s="36">
        <f t="shared" si="2517"/>
        <v>0</v>
      </c>
      <c r="DG1076" s="36">
        <f t="shared" si="2518"/>
        <v>0</v>
      </c>
      <c r="DH1076" s="36">
        <f t="shared" si="2519"/>
        <v>0</v>
      </c>
      <c r="DI1076" s="36">
        <f t="shared" si="2520"/>
        <v>0</v>
      </c>
      <c r="DJ1076" s="36">
        <f t="shared" si="2521"/>
        <v>0</v>
      </c>
      <c r="DK1076" s="36">
        <f t="shared" si="2522"/>
        <v>0</v>
      </c>
      <c r="DL1076" s="36">
        <f t="shared" si="2523"/>
        <v>0</v>
      </c>
      <c r="DM1076" s="36">
        <f t="shared" si="2524"/>
        <v>0</v>
      </c>
      <c r="DN1076" s="36">
        <f t="shared" ca="1" si="2573"/>
        <v>4.6137290849905055E-12</v>
      </c>
      <c r="DO1076" s="64" cm="1">
        <f t="array" ref="DO1076">IFERROR(INDEX(Tbl_FwdNom,$B1076,MATCH(LIDt,Tbl_FwdNom_Cols,0)),0)</f>
        <v>7.4211831449999996</v>
      </c>
      <c r="DP1076" s="64">
        <f t="shared" ca="1" si="2574"/>
        <v>0</v>
      </c>
      <c r="DQ1076" s="64">
        <f t="shared" ca="1" si="2525"/>
        <v>0</v>
      </c>
      <c r="DR1076" s="70">
        <f t="shared" ca="1" si="2526"/>
        <v>1</v>
      </c>
      <c r="DS1076" s="70">
        <f ca="1">PRODUCT($DR$8:DR1076)</f>
        <v>5.1485728910319675E-4</v>
      </c>
      <c r="DT1076" s="36">
        <f t="shared" ca="1" si="2527"/>
        <v>0</v>
      </c>
      <c r="DU1076" s="36">
        <f t="shared" ca="1" si="2528"/>
        <v>0</v>
      </c>
      <c r="DV1076" s="36">
        <f t="shared" ca="1" si="2529"/>
        <v>0</v>
      </c>
      <c r="DW1076" s="36">
        <f t="shared" ca="1" si="2530"/>
        <v>0</v>
      </c>
      <c r="DX1076" s="36">
        <f t="shared" ca="1" si="2531"/>
        <v>0</v>
      </c>
      <c r="DY1076" s="36">
        <f t="shared" ca="1" si="2532"/>
        <v>0</v>
      </c>
      <c r="DZ1076" s="36">
        <f t="shared" ca="1" si="2533"/>
        <v>0</v>
      </c>
      <c r="EA1076" s="36">
        <f t="shared" ca="1" si="2534"/>
        <v>0</v>
      </c>
      <c r="EB1076" s="36">
        <f t="shared" ca="1" si="2535"/>
        <v>0</v>
      </c>
      <c r="EC1076" s="36">
        <f t="shared" ca="1" si="2536"/>
        <v>0</v>
      </c>
      <c r="ED1076" s="36">
        <f t="shared" ca="1" si="2537"/>
        <v>0</v>
      </c>
      <c r="EE1076" s="36">
        <f t="shared" ca="1" si="2575"/>
        <v>0</v>
      </c>
      <c r="EF1076" s="36">
        <f t="shared" ca="1" si="2538"/>
        <v>0</v>
      </c>
      <c r="EG1076" s="64"/>
      <c r="EH1076" s="64"/>
      <c r="EI1076" s="64"/>
      <c r="EJ1076" s="70"/>
      <c r="EK1076" s="70"/>
      <c r="EL1076" s="70"/>
      <c r="EM1076" s="70"/>
      <c r="EN1076" s="70"/>
      <c r="EO1076" s="36">
        <f t="shared" si="2539"/>
        <v>0</v>
      </c>
      <c r="EP1076" s="36">
        <f t="shared" si="2540"/>
        <v>0</v>
      </c>
      <c r="EQ1076" s="36">
        <f t="shared" si="2541"/>
        <v>0</v>
      </c>
      <c r="ER1076" s="36">
        <f t="shared" si="2542"/>
        <v>0</v>
      </c>
      <c r="ES1076" s="36">
        <f t="shared" si="2543"/>
        <v>0</v>
      </c>
      <c r="ET1076" s="36">
        <f t="shared" si="2544"/>
        <v>0</v>
      </c>
      <c r="EU1076" s="36">
        <f t="shared" si="2576"/>
        <v>0</v>
      </c>
      <c r="EV1076" s="36">
        <f t="shared" si="2545"/>
        <v>0</v>
      </c>
      <c r="EW1076" s="36">
        <f t="shared" si="2546"/>
        <v>0</v>
      </c>
      <c r="EX1076" s="36">
        <f t="shared" si="2577"/>
        <v>0</v>
      </c>
      <c r="EY1076" s="36">
        <f t="shared" si="2547"/>
        <v>0</v>
      </c>
      <c r="EZ1076" s="36">
        <f t="shared" si="2548"/>
        <v>0</v>
      </c>
      <c r="FA1076" s="36">
        <f t="shared" si="2549"/>
        <v>0</v>
      </c>
      <c r="FB1076" s="36">
        <f t="shared" si="2550"/>
        <v>0</v>
      </c>
      <c r="FC1076" s="36">
        <f t="shared" si="2578"/>
        <v>0</v>
      </c>
      <c r="FD1076" s="36">
        <f t="shared" si="2551"/>
        <v>0</v>
      </c>
      <c r="FE1076" s="36">
        <f t="shared" si="2552"/>
        <v>0</v>
      </c>
      <c r="FF1076" s="36">
        <f t="shared" si="2579"/>
        <v>0</v>
      </c>
      <c r="FG1076" s="36">
        <f t="shared" si="2553"/>
        <v>0</v>
      </c>
      <c r="FH1076" s="36">
        <f t="shared" si="2554"/>
        <v>0</v>
      </c>
      <c r="FI1076" s="36">
        <f t="shared" si="2555"/>
        <v>0</v>
      </c>
      <c r="FJ1076" s="36">
        <f t="shared" ca="1" si="2556"/>
        <v>0</v>
      </c>
      <c r="FK1076" s="36">
        <f t="shared" si="2557"/>
        <v>0</v>
      </c>
      <c r="FL1076" s="36">
        <f t="shared" si="2558"/>
        <v>0</v>
      </c>
      <c r="FM1076" s="36">
        <f t="shared" ca="1" si="2559"/>
        <v>0</v>
      </c>
      <c r="FN1076" s="36">
        <f t="shared" ca="1" si="2581"/>
        <v>0</v>
      </c>
    </row>
    <row r="1077" spans="2:170" x14ac:dyDescent="0.25">
      <c r="B1077" s="2">
        <v>1069</v>
      </c>
      <c r="C1077" s="2">
        <f t="shared" si="2435"/>
        <v>90</v>
      </c>
      <c r="D1077" s="2">
        <f t="shared" si="2584"/>
        <v>1093</v>
      </c>
      <c r="E1077" s="2">
        <f t="shared" si="2582"/>
        <v>92</v>
      </c>
      <c r="F1077" s="189">
        <f t="shared" si="2586"/>
        <v>78253</v>
      </c>
      <c r="G1077" s="2">
        <f t="shared" si="2585"/>
        <v>3</v>
      </c>
      <c r="H1077" s="187">
        <f t="shared" si="2436"/>
        <v>123.66666666666666</v>
      </c>
      <c r="I1077" s="186">
        <f t="shared" si="2583"/>
        <v>123</v>
      </c>
      <c r="J1077" s="2">
        <f t="shared" si="2437"/>
        <v>0</v>
      </c>
      <c r="K1077" s="2">
        <f t="shared" si="2438"/>
        <v>0</v>
      </c>
      <c r="L1077">
        <f t="shared" si="2439"/>
        <v>2</v>
      </c>
      <c r="M1077" s="190">
        <f t="shared" si="2560"/>
        <v>0</v>
      </c>
      <c r="N1077">
        <f t="shared" si="2440"/>
        <v>1</v>
      </c>
      <c r="O1077">
        <f t="shared" si="2441"/>
        <v>100</v>
      </c>
      <c r="P1077" s="58">
        <f t="shared" si="2442"/>
        <v>0</v>
      </c>
      <c r="Q1077" s="106">
        <f t="shared" si="2443"/>
        <v>0</v>
      </c>
      <c r="R1077" s="59">
        <f t="shared" si="2444"/>
        <v>0</v>
      </c>
      <c r="S1077" s="32">
        <f t="shared" si="2561"/>
        <v>0</v>
      </c>
      <c r="T1077">
        <f t="shared" si="2445"/>
        <v>1</v>
      </c>
      <c r="U1077" s="32">
        <f t="shared" si="2562"/>
        <v>0</v>
      </c>
      <c r="V1077">
        <f t="shared" si="2446"/>
        <v>1</v>
      </c>
      <c r="W1077">
        <f t="shared" si="2447"/>
        <v>100</v>
      </c>
      <c r="X1077" s="58">
        <f t="shared" si="2448"/>
        <v>0</v>
      </c>
      <c r="Y1077" s="58">
        <f t="shared" si="2449"/>
        <v>0</v>
      </c>
      <c r="Z1077" s="32">
        <f t="shared" si="2450"/>
        <v>0</v>
      </c>
      <c r="AA1077" s="32">
        <f t="shared" si="2451"/>
        <v>0</v>
      </c>
      <c r="AB1077" s="59">
        <f t="shared" si="2452"/>
        <v>0</v>
      </c>
      <c r="AC1077" s="59">
        <f t="shared" si="2453"/>
        <v>0</v>
      </c>
      <c r="AD1077">
        <f t="shared" si="2454"/>
        <v>1</v>
      </c>
      <c r="AE1077" s="59">
        <f t="shared" si="2455"/>
        <v>0</v>
      </c>
      <c r="AF1077" s="59">
        <f t="shared" si="2456"/>
        <v>0</v>
      </c>
      <c r="AG1077" s="59">
        <f t="shared" si="2457"/>
        <v>0</v>
      </c>
      <c r="AH1077">
        <f t="shared" si="2458"/>
        <v>1</v>
      </c>
      <c r="AI1077" s="59">
        <f t="shared" si="2459"/>
        <v>0</v>
      </c>
      <c r="AJ1077" s="59">
        <f t="shared" si="2460"/>
        <v>0</v>
      </c>
      <c r="AK1077" s="59">
        <f t="shared" si="2461"/>
        <v>0</v>
      </c>
      <c r="AL1077" s="59">
        <f t="shared" si="2462"/>
        <v>0</v>
      </c>
      <c r="AM1077" s="12">
        <f t="shared" si="2563"/>
        <v>0</v>
      </c>
      <c r="AN1077" s="12">
        <f t="shared" si="2564"/>
        <v>0</v>
      </c>
      <c r="AO1077" s="66">
        <f t="shared" si="2463"/>
        <v>0</v>
      </c>
      <c r="AP1077" s="66">
        <f t="shared" si="2464"/>
        <v>0</v>
      </c>
      <c r="AQ1077" s="59">
        <f t="shared" si="2465"/>
        <v>0</v>
      </c>
      <c r="AR1077" s="59">
        <f t="shared" si="2466"/>
        <v>0</v>
      </c>
      <c r="AS1077" s="59">
        <f t="shared" si="2467"/>
        <v>0</v>
      </c>
      <c r="AT1077" s="12">
        <f t="shared" si="2468"/>
        <v>0</v>
      </c>
      <c r="AU1077" s="59">
        <f t="shared" si="2565"/>
        <v>0</v>
      </c>
      <c r="AV1077" s="59">
        <f t="shared" si="2566"/>
        <v>0</v>
      </c>
      <c r="AW1077" s="70" t="e">
        <f t="shared" si="2469"/>
        <v>#N/A</v>
      </c>
      <c r="AX1077" s="20">
        <f t="shared" si="2470"/>
        <v>200000</v>
      </c>
      <c r="AY1077" s="20">
        <f t="shared" si="2471"/>
        <v>0</v>
      </c>
      <c r="AZ1077" s="20">
        <f t="shared" si="2472"/>
        <v>0</v>
      </c>
      <c r="BA1077" s="20">
        <f t="shared" si="2473"/>
        <v>0</v>
      </c>
      <c r="BB1077" s="36">
        <f t="shared" si="2474"/>
        <v>0</v>
      </c>
      <c r="BC1077" s="36">
        <f t="shared" si="2475"/>
        <v>0</v>
      </c>
      <c r="BD1077" s="80">
        <f t="shared" si="2476"/>
        <v>0</v>
      </c>
      <c r="BE1077" s="36">
        <f t="shared" si="2477"/>
        <v>0</v>
      </c>
      <c r="BF1077" s="36">
        <f t="shared" si="2478"/>
        <v>0</v>
      </c>
      <c r="BG1077" s="36">
        <f t="shared" si="2479"/>
        <v>0</v>
      </c>
      <c r="BH1077" s="36">
        <f t="shared" si="2480"/>
        <v>0</v>
      </c>
      <c r="BI1077" s="36">
        <f t="shared" si="2481"/>
        <v>0</v>
      </c>
      <c r="BJ1077" s="36">
        <f t="shared" si="2482"/>
        <v>0</v>
      </c>
      <c r="BK1077" s="36">
        <f t="shared" si="2483"/>
        <v>0</v>
      </c>
      <c r="BL1077" s="68">
        <f>IF(OR(AT1077=0,E1077&gt;ProjTerm),0,VLOOKUP(D1077,'Life Events'!$AE$5:$AI$1206,5,FALSE))</f>
        <v>0</v>
      </c>
      <c r="BM1077" s="93">
        <f t="shared" si="2484"/>
        <v>0</v>
      </c>
      <c r="BN1077" s="93">
        <f t="shared" si="2485"/>
        <v>0</v>
      </c>
      <c r="BO1077" s="36">
        <f t="shared" si="2486"/>
        <v>0</v>
      </c>
      <c r="BP1077" s="36">
        <f t="shared" si="2487"/>
        <v>0</v>
      </c>
      <c r="BQ1077" s="36">
        <f t="shared" si="2488"/>
        <v>0</v>
      </c>
      <c r="BR1077" s="36">
        <f t="shared" si="2489"/>
        <v>154.78110000000001</v>
      </c>
      <c r="BS1077" s="36">
        <f t="shared" si="2490"/>
        <v>0</v>
      </c>
      <c r="BT1077" s="36">
        <f t="shared" si="2491"/>
        <v>0</v>
      </c>
      <c r="BU1077" s="70" cm="1">
        <f t="array" ref="BU1077">IF(AND(ActInt=1,$J1077=0),INDEX(Tbl_FwdNom,$B1077-IVP,MATCH(ValnDt,Tbl_FwdNom_Cols)),INDEX(Tbl_FwdNom,$B1077,MATCH(StartDt,Tbl_FwdNom_Cols)))</f>
        <v>8.0198158720000006</v>
      </c>
      <c r="BV1077" s="70" cm="1">
        <f t="array" ref="BV1077">INDEX(Tbl_FwdReal,$B1077,MATCH(StartDt,Tbl_FwdReal_Cols))</f>
        <v>2.4423578539999999</v>
      </c>
      <c r="BW1077" s="70" cm="1">
        <f t="array" ref="BW1077">IF(RunType&lt;&gt;"OPN",INDEX(Tbl_FwdReal,$B1077,MATCH(ValnDt,Tbl_FwdReal_Cols)),IF(AND($J1077=0,ActInt=1),INDEX(Tbl_FwdReal,$B1077-IVP,MATCH(ValnDt,Tbl_FwdReal_Cols)),-999))*$K1077</f>
        <v>0</v>
      </c>
      <c r="BX1077" s="70">
        <f t="shared" si="2492"/>
        <v>0</v>
      </c>
      <c r="BY1077" s="70">
        <f t="shared" si="2567"/>
        <v>8.0198158720000023E-2</v>
      </c>
      <c r="BZ1077" s="64">
        <f t="shared" si="2580"/>
        <v>6.4494172172360198E-3</v>
      </c>
      <c r="CA1077" s="70" cm="1">
        <f t="array" ref="CA1077">IF($J1077=1,CA1076*(1+INDEX(Tbl_CPI,$B1077,MATCH(IF(RunType="OPN",StartDt,ValnDt),Tbl_CPI_Cols))),0)</f>
        <v>0</v>
      </c>
      <c r="CB1077" s="70">
        <f t="shared" si="2568"/>
        <v>319.8713264637999</v>
      </c>
      <c r="CC1077" s="70">
        <f t="shared" si="2569"/>
        <v>317.82156260592041</v>
      </c>
      <c r="CD1077" s="36">
        <f t="shared" si="2493"/>
        <v>1610.0310659011584</v>
      </c>
      <c r="CE1077" s="36">
        <f t="shared" si="2494"/>
        <v>0</v>
      </c>
      <c r="CF1077" s="36">
        <f t="shared" si="2495"/>
        <v>0</v>
      </c>
      <c r="CG1077" s="36">
        <f t="shared" si="2496"/>
        <v>0</v>
      </c>
      <c r="CH1077" s="36">
        <f t="shared" si="2497"/>
        <v>0</v>
      </c>
      <c r="CI1077" s="36">
        <f t="shared" si="2498"/>
        <v>0</v>
      </c>
      <c r="CJ1077" s="36">
        <f t="shared" si="2499"/>
        <v>0</v>
      </c>
      <c r="CK1077" s="36">
        <f t="shared" si="2500"/>
        <v>0</v>
      </c>
      <c r="CL1077" s="36">
        <f t="shared" si="2501"/>
        <v>0</v>
      </c>
      <c r="CM1077" s="36">
        <f t="shared" si="2502"/>
        <v>0</v>
      </c>
      <c r="CN1077" s="36">
        <f t="shared" si="2503"/>
        <v>0</v>
      </c>
      <c r="CO1077" s="20">
        <f t="shared" si="2504"/>
        <v>120000</v>
      </c>
      <c r="CP1077" s="20">
        <f t="shared" si="2505"/>
        <v>2</v>
      </c>
      <c r="CQ1077" s="64" t="e">
        <f t="shared" si="2506"/>
        <v>#N/A</v>
      </c>
      <c r="CR1077" s="64" t="e">
        <f t="shared" si="2507"/>
        <v>#N/A</v>
      </c>
      <c r="CS1077" s="36" t="e">
        <f t="shared" si="2508"/>
        <v>#N/A</v>
      </c>
      <c r="CT1077" s="36">
        <f t="shared" si="2509"/>
        <v>0</v>
      </c>
      <c r="CU1077" s="36">
        <f t="shared" si="2510"/>
        <v>0</v>
      </c>
      <c r="CV1077" s="36">
        <f t="shared" si="2570"/>
        <v>0</v>
      </c>
      <c r="CW1077" s="36">
        <f t="shared" si="2511"/>
        <v>0</v>
      </c>
      <c r="CX1077" s="36">
        <f t="shared" si="2512"/>
        <v>0</v>
      </c>
      <c r="CY1077" s="36">
        <f t="shared" si="2513"/>
        <v>0</v>
      </c>
      <c r="CZ1077" s="36">
        <f t="shared" si="2571"/>
        <v>0</v>
      </c>
      <c r="DA1077" s="64">
        <f t="shared" si="2514"/>
        <v>6.4494172172360198E-3</v>
      </c>
      <c r="DB1077" s="70">
        <f t="shared" si="2572"/>
        <v>0.99359191122086565</v>
      </c>
      <c r="DC1077" s="70">
        <f>PRODUCT($DB$8:DB1077)</f>
        <v>9.6687834554219315E-5</v>
      </c>
      <c r="DD1077" s="36">
        <f t="shared" si="2515"/>
        <v>0</v>
      </c>
      <c r="DE1077" s="36">
        <f t="shared" si="2516"/>
        <v>0</v>
      </c>
      <c r="DF1077" s="36">
        <f t="shared" si="2517"/>
        <v>0</v>
      </c>
      <c r="DG1077" s="36">
        <f t="shared" si="2518"/>
        <v>0</v>
      </c>
      <c r="DH1077" s="36">
        <f t="shared" si="2519"/>
        <v>0</v>
      </c>
      <c r="DI1077" s="36">
        <f t="shared" si="2520"/>
        <v>0</v>
      </c>
      <c r="DJ1077" s="36">
        <f t="shared" si="2521"/>
        <v>0</v>
      </c>
      <c r="DK1077" s="36">
        <f t="shared" si="2522"/>
        <v>0</v>
      </c>
      <c r="DL1077" s="36">
        <f t="shared" si="2523"/>
        <v>0</v>
      </c>
      <c r="DM1077" s="36">
        <f t="shared" si="2524"/>
        <v>0</v>
      </c>
      <c r="DN1077" s="36">
        <f t="shared" ca="1" si="2573"/>
        <v>4.6137290849905055E-12</v>
      </c>
      <c r="DO1077" s="64" cm="1">
        <f t="array" ref="DO1077">IFERROR(INDEX(Tbl_FwdNom,$B1077,MATCH(LIDt,Tbl_FwdNom_Cols,0)),0)</f>
        <v>7.4194827319999996</v>
      </c>
      <c r="DP1077" s="64">
        <f t="shared" ca="1" si="2574"/>
        <v>0</v>
      </c>
      <c r="DQ1077" s="64">
        <f t="shared" ca="1" si="2525"/>
        <v>0</v>
      </c>
      <c r="DR1077" s="70">
        <f t="shared" ca="1" si="2526"/>
        <v>1</v>
      </c>
      <c r="DS1077" s="70">
        <f ca="1">PRODUCT($DR$8:DR1077)</f>
        <v>5.1485728910319675E-4</v>
      </c>
      <c r="DT1077" s="36">
        <f t="shared" ca="1" si="2527"/>
        <v>0</v>
      </c>
      <c r="DU1077" s="36">
        <f t="shared" ca="1" si="2528"/>
        <v>0</v>
      </c>
      <c r="DV1077" s="36">
        <f t="shared" ca="1" si="2529"/>
        <v>0</v>
      </c>
      <c r="DW1077" s="36">
        <f t="shared" ca="1" si="2530"/>
        <v>0</v>
      </c>
      <c r="DX1077" s="36">
        <f t="shared" ca="1" si="2531"/>
        <v>0</v>
      </c>
      <c r="DY1077" s="36">
        <f t="shared" ca="1" si="2532"/>
        <v>0</v>
      </c>
      <c r="DZ1077" s="36">
        <f t="shared" ca="1" si="2533"/>
        <v>0</v>
      </c>
      <c r="EA1077" s="36">
        <f t="shared" ca="1" si="2534"/>
        <v>0</v>
      </c>
      <c r="EB1077" s="36">
        <f t="shared" ca="1" si="2535"/>
        <v>0</v>
      </c>
      <c r="EC1077" s="36">
        <f t="shared" ca="1" si="2536"/>
        <v>0</v>
      </c>
      <c r="ED1077" s="36">
        <f t="shared" ca="1" si="2537"/>
        <v>0</v>
      </c>
      <c r="EE1077" s="36">
        <f t="shared" ca="1" si="2575"/>
        <v>0</v>
      </c>
      <c r="EF1077" s="36">
        <f t="shared" ca="1" si="2538"/>
        <v>0</v>
      </c>
      <c r="EG1077" s="64"/>
      <c r="EH1077" s="64"/>
      <c r="EI1077" s="64"/>
      <c r="EJ1077" s="70"/>
      <c r="EK1077" s="70"/>
      <c r="EL1077" s="70"/>
      <c r="EM1077" s="70"/>
      <c r="EN1077" s="70"/>
      <c r="EO1077" s="36">
        <f t="shared" si="2539"/>
        <v>0</v>
      </c>
      <c r="EP1077" s="36">
        <f t="shared" si="2540"/>
        <v>0</v>
      </c>
      <c r="EQ1077" s="36">
        <f t="shared" si="2541"/>
        <v>0</v>
      </c>
      <c r="ER1077" s="36">
        <f t="shared" si="2542"/>
        <v>0</v>
      </c>
      <c r="ES1077" s="36">
        <f t="shared" si="2543"/>
        <v>0</v>
      </c>
      <c r="ET1077" s="36">
        <f t="shared" si="2544"/>
        <v>0</v>
      </c>
      <c r="EU1077" s="36">
        <f t="shared" si="2576"/>
        <v>0</v>
      </c>
      <c r="EV1077" s="36">
        <f t="shared" si="2545"/>
        <v>0</v>
      </c>
      <c r="EW1077" s="36">
        <f t="shared" si="2546"/>
        <v>0</v>
      </c>
      <c r="EX1077" s="36">
        <f t="shared" si="2577"/>
        <v>0</v>
      </c>
      <c r="EY1077" s="36">
        <f t="shared" si="2547"/>
        <v>0</v>
      </c>
      <c r="EZ1077" s="36">
        <f t="shared" si="2548"/>
        <v>0</v>
      </c>
      <c r="FA1077" s="36">
        <f t="shared" si="2549"/>
        <v>0</v>
      </c>
      <c r="FB1077" s="36">
        <f t="shared" si="2550"/>
        <v>0</v>
      </c>
      <c r="FC1077" s="36">
        <f t="shared" si="2578"/>
        <v>0</v>
      </c>
      <c r="FD1077" s="36">
        <f t="shared" si="2551"/>
        <v>0</v>
      </c>
      <c r="FE1077" s="36">
        <f t="shared" si="2552"/>
        <v>0</v>
      </c>
      <c r="FF1077" s="36">
        <f t="shared" si="2579"/>
        <v>0</v>
      </c>
      <c r="FG1077" s="36">
        <f t="shared" si="2553"/>
        <v>0</v>
      </c>
      <c r="FH1077" s="36">
        <f t="shared" si="2554"/>
        <v>0</v>
      </c>
      <c r="FI1077" s="36">
        <f t="shared" si="2555"/>
        <v>0</v>
      </c>
      <c r="FJ1077" s="36">
        <f t="shared" ca="1" si="2556"/>
        <v>0</v>
      </c>
      <c r="FK1077" s="36">
        <f t="shared" si="2557"/>
        <v>0</v>
      </c>
      <c r="FL1077" s="36">
        <f t="shared" si="2558"/>
        <v>0</v>
      </c>
      <c r="FM1077" s="36">
        <f t="shared" ca="1" si="2559"/>
        <v>0</v>
      </c>
      <c r="FN1077" s="36">
        <f t="shared" ca="1" si="2581"/>
        <v>0</v>
      </c>
    </row>
    <row r="1078" spans="2:170" x14ac:dyDescent="0.25">
      <c r="B1078" s="2">
        <v>1070</v>
      </c>
      <c r="C1078" s="2">
        <f t="shared" si="2435"/>
        <v>90</v>
      </c>
      <c r="D1078" s="2">
        <f t="shared" si="2584"/>
        <v>1094</v>
      </c>
      <c r="E1078" s="2">
        <f t="shared" si="2582"/>
        <v>92</v>
      </c>
      <c r="F1078" s="189">
        <f t="shared" si="2586"/>
        <v>78283</v>
      </c>
      <c r="G1078" s="2">
        <f t="shared" si="2585"/>
        <v>4</v>
      </c>
      <c r="H1078" s="187">
        <f t="shared" si="2436"/>
        <v>123.75</v>
      </c>
      <c r="I1078" s="186">
        <f t="shared" si="2583"/>
        <v>123</v>
      </c>
      <c r="J1078" s="2">
        <f t="shared" si="2437"/>
        <v>0</v>
      </c>
      <c r="K1078" s="2">
        <f t="shared" si="2438"/>
        <v>0</v>
      </c>
      <c r="L1078">
        <f t="shared" si="2439"/>
        <v>2</v>
      </c>
      <c r="M1078" s="190">
        <f t="shared" si="2560"/>
        <v>0</v>
      </c>
      <c r="N1078">
        <f t="shared" si="2440"/>
        <v>1</v>
      </c>
      <c r="O1078">
        <f t="shared" si="2441"/>
        <v>100</v>
      </c>
      <c r="P1078" s="58">
        <f t="shared" si="2442"/>
        <v>0</v>
      </c>
      <c r="Q1078" s="106">
        <f t="shared" si="2443"/>
        <v>0</v>
      </c>
      <c r="R1078" s="59">
        <f t="shared" si="2444"/>
        <v>0</v>
      </c>
      <c r="S1078" s="32">
        <f t="shared" si="2561"/>
        <v>0</v>
      </c>
      <c r="T1078">
        <f t="shared" si="2445"/>
        <v>1</v>
      </c>
      <c r="U1078" s="32">
        <f t="shared" si="2562"/>
        <v>0</v>
      </c>
      <c r="V1078">
        <f t="shared" si="2446"/>
        <v>1</v>
      </c>
      <c r="W1078">
        <f t="shared" si="2447"/>
        <v>100</v>
      </c>
      <c r="X1078" s="58">
        <f t="shared" si="2448"/>
        <v>0</v>
      </c>
      <c r="Y1078" s="58">
        <f t="shared" si="2449"/>
        <v>0</v>
      </c>
      <c r="Z1078" s="32">
        <f t="shared" si="2450"/>
        <v>0</v>
      </c>
      <c r="AA1078" s="32">
        <f t="shared" si="2451"/>
        <v>0</v>
      </c>
      <c r="AB1078" s="59">
        <f t="shared" si="2452"/>
        <v>0</v>
      </c>
      <c r="AC1078" s="59">
        <f t="shared" si="2453"/>
        <v>0</v>
      </c>
      <c r="AD1078">
        <f t="shared" si="2454"/>
        <v>1</v>
      </c>
      <c r="AE1078" s="59">
        <f t="shared" si="2455"/>
        <v>0</v>
      </c>
      <c r="AF1078" s="59">
        <f t="shared" si="2456"/>
        <v>0</v>
      </c>
      <c r="AG1078" s="59">
        <f t="shared" si="2457"/>
        <v>0</v>
      </c>
      <c r="AH1078">
        <f t="shared" si="2458"/>
        <v>1</v>
      </c>
      <c r="AI1078" s="59">
        <f t="shared" si="2459"/>
        <v>0</v>
      </c>
      <c r="AJ1078" s="59">
        <f t="shared" si="2460"/>
        <v>0</v>
      </c>
      <c r="AK1078" s="59">
        <f t="shared" si="2461"/>
        <v>0</v>
      </c>
      <c r="AL1078" s="59">
        <f t="shared" si="2462"/>
        <v>0</v>
      </c>
      <c r="AM1078" s="12">
        <f t="shared" si="2563"/>
        <v>0</v>
      </c>
      <c r="AN1078" s="12">
        <f t="shared" si="2564"/>
        <v>0</v>
      </c>
      <c r="AO1078" s="66">
        <f t="shared" si="2463"/>
        <v>0</v>
      </c>
      <c r="AP1078" s="66">
        <f t="shared" si="2464"/>
        <v>0</v>
      </c>
      <c r="AQ1078" s="59">
        <f t="shared" si="2465"/>
        <v>0</v>
      </c>
      <c r="AR1078" s="59">
        <f t="shared" si="2466"/>
        <v>0</v>
      </c>
      <c r="AS1078" s="59">
        <f t="shared" si="2467"/>
        <v>0</v>
      </c>
      <c r="AT1078" s="12">
        <f t="shared" si="2468"/>
        <v>0</v>
      </c>
      <c r="AU1078" s="59">
        <f t="shared" si="2565"/>
        <v>0</v>
      </c>
      <c r="AV1078" s="59">
        <f t="shared" si="2566"/>
        <v>0</v>
      </c>
      <c r="AW1078" s="70" t="e">
        <f t="shared" si="2469"/>
        <v>#N/A</v>
      </c>
      <c r="AX1078" s="20">
        <f t="shared" si="2470"/>
        <v>200000</v>
      </c>
      <c r="AY1078" s="20">
        <f t="shared" si="2471"/>
        <v>0</v>
      </c>
      <c r="AZ1078" s="20">
        <f t="shared" si="2472"/>
        <v>0</v>
      </c>
      <c r="BA1078" s="20">
        <f t="shared" si="2473"/>
        <v>0</v>
      </c>
      <c r="BB1078" s="36">
        <f t="shared" si="2474"/>
        <v>0</v>
      </c>
      <c r="BC1078" s="36">
        <f t="shared" si="2475"/>
        <v>0</v>
      </c>
      <c r="BD1078" s="80">
        <f t="shared" si="2476"/>
        <v>0</v>
      </c>
      <c r="BE1078" s="36">
        <f t="shared" si="2477"/>
        <v>0</v>
      </c>
      <c r="BF1078" s="36">
        <f t="shared" si="2478"/>
        <v>0</v>
      </c>
      <c r="BG1078" s="36">
        <f t="shared" si="2479"/>
        <v>0</v>
      </c>
      <c r="BH1078" s="36">
        <f t="shared" si="2480"/>
        <v>0</v>
      </c>
      <c r="BI1078" s="36">
        <f t="shared" si="2481"/>
        <v>0</v>
      </c>
      <c r="BJ1078" s="36">
        <f t="shared" si="2482"/>
        <v>0</v>
      </c>
      <c r="BK1078" s="36">
        <f t="shared" si="2483"/>
        <v>0</v>
      </c>
      <c r="BL1078" s="68">
        <f>IF(OR(AT1078=0,E1078&gt;ProjTerm),0,VLOOKUP(D1078,'Life Events'!$AE$5:$AI$1206,5,FALSE))</f>
        <v>0</v>
      </c>
      <c r="BM1078" s="93">
        <f t="shared" si="2484"/>
        <v>0</v>
      </c>
      <c r="BN1078" s="93">
        <f t="shared" si="2485"/>
        <v>0</v>
      </c>
      <c r="BO1078" s="36">
        <f t="shared" si="2486"/>
        <v>0</v>
      </c>
      <c r="BP1078" s="36">
        <f t="shared" si="2487"/>
        <v>0</v>
      </c>
      <c r="BQ1078" s="36">
        <f t="shared" si="2488"/>
        <v>0</v>
      </c>
      <c r="BR1078" s="36">
        <f t="shared" si="2489"/>
        <v>154.78110000000001</v>
      </c>
      <c r="BS1078" s="36">
        <f t="shared" si="2490"/>
        <v>0</v>
      </c>
      <c r="BT1078" s="36">
        <f t="shared" si="2491"/>
        <v>0</v>
      </c>
      <c r="BU1078" s="70" cm="1">
        <f t="array" ref="BU1078">IF(AND(ActInt=1,$J1078=0),INDEX(Tbl_FwdNom,$B1078-IVP,MATCH(ValnDt,Tbl_FwdNom_Cols)),INDEX(Tbl_FwdNom,$B1078,MATCH(StartDt,Tbl_FwdNom_Cols)))</f>
        <v>8.0139507870000006</v>
      </c>
      <c r="BV1078" s="70" cm="1">
        <f t="array" ref="BV1078">INDEX(Tbl_FwdReal,$B1078,MATCH(StartDt,Tbl_FwdReal_Cols))</f>
        <v>2.4390084870000002</v>
      </c>
      <c r="BW1078" s="70" cm="1">
        <f t="array" ref="BW1078">IF(RunType&lt;&gt;"OPN",INDEX(Tbl_FwdReal,$B1078,MATCH(ValnDt,Tbl_FwdReal_Cols)),IF(AND($J1078=0,ActInt=1),INDEX(Tbl_FwdReal,$B1078-IVP,MATCH(ValnDt,Tbl_FwdReal_Cols)),-999))*$K1078</f>
        <v>0</v>
      </c>
      <c r="BX1078" s="70">
        <f t="shared" si="2492"/>
        <v>0</v>
      </c>
      <c r="BY1078" s="70">
        <f t="shared" si="2567"/>
        <v>8.0139507870000015E-2</v>
      </c>
      <c r="BZ1078" s="64">
        <f t="shared" si="2580"/>
        <v>6.4448632238811587E-3</v>
      </c>
      <c r="CA1078" s="70" cm="1">
        <f t="array" ref="CA1078">IF($J1078=1,CA1077*(1+INDEX(Tbl_CPI,$B1078,MATCH(IF(RunType="OPN",StartDt,ValnDt),Tbl_CPI_Cols))),0)</f>
        <v>0</v>
      </c>
      <c r="CB1078" s="70">
        <f t="shared" si="2568"/>
        <v>321.93285341210054</v>
      </c>
      <c r="CC1078" s="70">
        <f t="shared" si="2569"/>
        <v>317.82156260592041</v>
      </c>
      <c r="CD1078" s="36">
        <f t="shared" si="2493"/>
        <v>1610.0310659011584</v>
      </c>
      <c r="CE1078" s="36">
        <f t="shared" si="2494"/>
        <v>0</v>
      </c>
      <c r="CF1078" s="36">
        <f t="shared" si="2495"/>
        <v>0</v>
      </c>
      <c r="CG1078" s="36">
        <f t="shared" si="2496"/>
        <v>0</v>
      </c>
      <c r="CH1078" s="36">
        <f t="shared" si="2497"/>
        <v>0</v>
      </c>
      <c r="CI1078" s="36">
        <f t="shared" si="2498"/>
        <v>0</v>
      </c>
      <c r="CJ1078" s="36">
        <f t="shared" si="2499"/>
        <v>0</v>
      </c>
      <c r="CK1078" s="36">
        <f t="shared" si="2500"/>
        <v>0</v>
      </c>
      <c r="CL1078" s="36">
        <f t="shared" si="2501"/>
        <v>0</v>
      </c>
      <c r="CM1078" s="36">
        <f t="shared" si="2502"/>
        <v>0</v>
      </c>
      <c r="CN1078" s="36">
        <f t="shared" si="2503"/>
        <v>0</v>
      </c>
      <c r="CO1078" s="20">
        <f t="shared" si="2504"/>
        <v>120000</v>
      </c>
      <c r="CP1078" s="20">
        <f t="shared" si="2505"/>
        <v>2</v>
      </c>
      <c r="CQ1078" s="64" t="e">
        <f t="shared" si="2506"/>
        <v>#N/A</v>
      </c>
      <c r="CR1078" s="64" t="e">
        <f t="shared" si="2507"/>
        <v>#N/A</v>
      </c>
      <c r="CS1078" s="36" t="e">
        <f t="shared" si="2508"/>
        <v>#N/A</v>
      </c>
      <c r="CT1078" s="36">
        <f t="shared" si="2509"/>
        <v>0</v>
      </c>
      <c r="CU1078" s="36">
        <f t="shared" si="2510"/>
        <v>0</v>
      </c>
      <c r="CV1078" s="36">
        <f t="shared" si="2570"/>
        <v>0</v>
      </c>
      <c r="CW1078" s="36">
        <f t="shared" si="2511"/>
        <v>0</v>
      </c>
      <c r="CX1078" s="36">
        <f t="shared" si="2512"/>
        <v>0</v>
      </c>
      <c r="CY1078" s="36">
        <f t="shared" si="2513"/>
        <v>0</v>
      </c>
      <c r="CZ1078" s="36">
        <f t="shared" si="2571"/>
        <v>0</v>
      </c>
      <c r="DA1078" s="64">
        <f t="shared" si="2514"/>
        <v>6.4448632238811587E-3</v>
      </c>
      <c r="DB1078" s="70">
        <f t="shared" si="2572"/>
        <v>0.99359640705677932</v>
      </c>
      <c r="DC1078" s="70">
        <f>PRODUCT($DB$8:DB1078)</f>
        <v>9.6068685019172628E-5</v>
      </c>
      <c r="DD1078" s="36">
        <f t="shared" si="2515"/>
        <v>0</v>
      </c>
      <c r="DE1078" s="36">
        <f t="shared" si="2516"/>
        <v>0</v>
      </c>
      <c r="DF1078" s="36">
        <f t="shared" si="2517"/>
        <v>0</v>
      </c>
      <c r="DG1078" s="36">
        <f t="shared" si="2518"/>
        <v>0</v>
      </c>
      <c r="DH1078" s="36">
        <f t="shared" si="2519"/>
        <v>0</v>
      </c>
      <c r="DI1078" s="36">
        <f t="shared" si="2520"/>
        <v>0</v>
      </c>
      <c r="DJ1078" s="36">
        <f t="shared" si="2521"/>
        <v>0</v>
      </c>
      <c r="DK1078" s="36">
        <f t="shared" si="2522"/>
        <v>0</v>
      </c>
      <c r="DL1078" s="36">
        <f t="shared" si="2523"/>
        <v>0</v>
      </c>
      <c r="DM1078" s="36">
        <f t="shared" si="2524"/>
        <v>0</v>
      </c>
      <c r="DN1078" s="36">
        <f t="shared" ca="1" si="2573"/>
        <v>4.6137290849905055E-12</v>
      </c>
      <c r="DO1078" s="64" cm="1">
        <f t="array" ref="DO1078">IFERROR(INDEX(Tbl_FwdNom,$B1078,MATCH(LIDt,Tbl_FwdNom_Cols,0)),0)</f>
        <v>7.4177823460000001</v>
      </c>
      <c r="DP1078" s="64">
        <f t="shared" ca="1" si="2574"/>
        <v>0</v>
      </c>
      <c r="DQ1078" s="64">
        <f t="shared" ca="1" si="2525"/>
        <v>0</v>
      </c>
      <c r="DR1078" s="70">
        <f t="shared" ca="1" si="2526"/>
        <v>1</v>
      </c>
      <c r="DS1078" s="70">
        <f ca="1">PRODUCT($DR$8:DR1078)</f>
        <v>5.1485728910319675E-4</v>
      </c>
      <c r="DT1078" s="36">
        <f t="shared" ca="1" si="2527"/>
        <v>0</v>
      </c>
      <c r="DU1078" s="36">
        <f t="shared" ca="1" si="2528"/>
        <v>0</v>
      </c>
      <c r="DV1078" s="36">
        <f t="shared" ca="1" si="2529"/>
        <v>0</v>
      </c>
      <c r="DW1078" s="36">
        <f t="shared" ca="1" si="2530"/>
        <v>0</v>
      </c>
      <c r="DX1078" s="36">
        <f t="shared" ca="1" si="2531"/>
        <v>0</v>
      </c>
      <c r="DY1078" s="36">
        <f t="shared" ca="1" si="2532"/>
        <v>0</v>
      </c>
      <c r="DZ1078" s="36">
        <f t="shared" ca="1" si="2533"/>
        <v>0</v>
      </c>
      <c r="EA1078" s="36">
        <f t="shared" ca="1" si="2534"/>
        <v>0</v>
      </c>
      <c r="EB1078" s="36">
        <f t="shared" ca="1" si="2535"/>
        <v>0</v>
      </c>
      <c r="EC1078" s="36">
        <f t="shared" ca="1" si="2536"/>
        <v>0</v>
      </c>
      <c r="ED1078" s="36">
        <f t="shared" ca="1" si="2537"/>
        <v>0</v>
      </c>
      <c r="EE1078" s="36">
        <f t="shared" ca="1" si="2575"/>
        <v>0</v>
      </c>
      <c r="EF1078" s="36">
        <f t="shared" ca="1" si="2538"/>
        <v>0</v>
      </c>
      <c r="EG1078" s="64"/>
      <c r="EH1078" s="64"/>
      <c r="EI1078" s="64"/>
      <c r="EJ1078" s="70"/>
      <c r="EK1078" s="70"/>
      <c r="EL1078" s="70"/>
      <c r="EM1078" s="70"/>
      <c r="EN1078" s="70"/>
      <c r="EO1078" s="36">
        <f t="shared" si="2539"/>
        <v>0</v>
      </c>
      <c r="EP1078" s="36">
        <f t="shared" si="2540"/>
        <v>0</v>
      </c>
      <c r="EQ1078" s="36">
        <f t="shared" si="2541"/>
        <v>0</v>
      </c>
      <c r="ER1078" s="36">
        <f t="shared" si="2542"/>
        <v>0</v>
      </c>
      <c r="ES1078" s="36">
        <f t="shared" si="2543"/>
        <v>0</v>
      </c>
      <c r="ET1078" s="36">
        <f t="shared" si="2544"/>
        <v>0</v>
      </c>
      <c r="EU1078" s="36">
        <f t="shared" si="2576"/>
        <v>0</v>
      </c>
      <c r="EV1078" s="36">
        <f t="shared" si="2545"/>
        <v>0</v>
      </c>
      <c r="EW1078" s="36">
        <f t="shared" si="2546"/>
        <v>0</v>
      </c>
      <c r="EX1078" s="36">
        <f t="shared" si="2577"/>
        <v>0</v>
      </c>
      <c r="EY1078" s="36">
        <f t="shared" si="2547"/>
        <v>0</v>
      </c>
      <c r="EZ1078" s="36">
        <f t="shared" si="2548"/>
        <v>0</v>
      </c>
      <c r="FA1078" s="36">
        <f t="shared" si="2549"/>
        <v>0</v>
      </c>
      <c r="FB1078" s="36">
        <f t="shared" si="2550"/>
        <v>0</v>
      </c>
      <c r="FC1078" s="36">
        <f t="shared" si="2578"/>
        <v>0</v>
      </c>
      <c r="FD1078" s="36">
        <f t="shared" si="2551"/>
        <v>0</v>
      </c>
      <c r="FE1078" s="36">
        <f t="shared" si="2552"/>
        <v>0</v>
      </c>
      <c r="FF1078" s="36">
        <f t="shared" si="2579"/>
        <v>0</v>
      </c>
      <c r="FG1078" s="36">
        <f t="shared" si="2553"/>
        <v>0</v>
      </c>
      <c r="FH1078" s="36">
        <f t="shared" si="2554"/>
        <v>0</v>
      </c>
      <c r="FI1078" s="36">
        <f t="shared" si="2555"/>
        <v>0</v>
      </c>
      <c r="FJ1078" s="36">
        <f t="shared" ca="1" si="2556"/>
        <v>0</v>
      </c>
      <c r="FK1078" s="36">
        <f t="shared" si="2557"/>
        <v>0</v>
      </c>
      <c r="FL1078" s="36">
        <f t="shared" si="2558"/>
        <v>0</v>
      </c>
      <c r="FM1078" s="36">
        <f t="shared" ca="1" si="2559"/>
        <v>0</v>
      </c>
      <c r="FN1078" s="36">
        <f t="shared" ca="1" si="2581"/>
        <v>0</v>
      </c>
    </row>
    <row r="1079" spans="2:170" x14ac:dyDescent="0.25">
      <c r="B1079" s="2">
        <v>1071</v>
      </c>
      <c r="C1079" s="2">
        <f t="shared" si="2435"/>
        <v>90</v>
      </c>
      <c r="D1079" s="2">
        <f t="shared" si="2584"/>
        <v>1095</v>
      </c>
      <c r="E1079" s="2">
        <f t="shared" si="2582"/>
        <v>92</v>
      </c>
      <c r="F1079" s="189">
        <f t="shared" si="2586"/>
        <v>78314</v>
      </c>
      <c r="G1079" s="2">
        <f t="shared" si="2585"/>
        <v>5</v>
      </c>
      <c r="H1079" s="187">
        <f t="shared" si="2436"/>
        <v>123.83333333333334</v>
      </c>
      <c r="I1079" s="186">
        <f t="shared" si="2583"/>
        <v>123</v>
      </c>
      <c r="J1079" s="2">
        <f t="shared" si="2437"/>
        <v>0</v>
      </c>
      <c r="K1079" s="2">
        <f t="shared" si="2438"/>
        <v>0</v>
      </c>
      <c r="L1079">
        <f t="shared" si="2439"/>
        <v>2</v>
      </c>
      <c r="M1079" s="190">
        <f t="shared" si="2560"/>
        <v>0</v>
      </c>
      <c r="N1079">
        <f t="shared" si="2440"/>
        <v>1</v>
      </c>
      <c r="O1079">
        <f t="shared" si="2441"/>
        <v>100</v>
      </c>
      <c r="P1079" s="58">
        <f t="shared" si="2442"/>
        <v>0</v>
      </c>
      <c r="Q1079" s="106">
        <f t="shared" si="2443"/>
        <v>0</v>
      </c>
      <c r="R1079" s="59">
        <f t="shared" si="2444"/>
        <v>0</v>
      </c>
      <c r="S1079" s="32">
        <f t="shared" si="2561"/>
        <v>0</v>
      </c>
      <c r="T1079">
        <f t="shared" si="2445"/>
        <v>1</v>
      </c>
      <c r="U1079" s="32">
        <f t="shared" si="2562"/>
        <v>0</v>
      </c>
      <c r="V1079">
        <f t="shared" si="2446"/>
        <v>1</v>
      </c>
      <c r="W1079">
        <f t="shared" si="2447"/>
        <v>100</v>
      </c>
      <c r="X1079" s="58">
        <f t="shared" si="2448"/>
        <v>0</v>
      </c>
      <c r="Y1079" s="58">
        <f t="shared" si="2449"/>
        <v>0</v>
      </c>
      <c r="Z1079" s="32">
        <f t="shared" si="2450"/>
        <v>0</v>
      </c>
      <c r="AA1079" s="32">
        <f t="shared" si="2451"/>
        <v>0</v>
      </c>
      <c r="AB1079" s="59">
        <f t="shared" si="2452"/>
        <v>0</v>
      </c>
      <c r="AC1079" s="59">
        <f t="shared" si="2453"/>
        <v>0</v>
      </c>
      <c r="AD1079">
        <f t="shared" si="2454"/>
        <v>1</v>
      </c>
      <c r="AE1079" s="59">
        <f t="shared" si="2455"/>
        <v>0</v>
      </c>
      <c r="AF1079" s="59">
        <f t="shared" si="2456"/>
        <v>0</v>
      </c>
      <c r="AG1079" s="59">
        <f t="shared" si="2457"/>
        <v>0</v>
      </c>
      <c r="AH1079">
        <f t="shared" si="2458"/>
        <v>1</v>
      </c>
      <c r="AI1079" s="59">
        <f t="shared" si="2459"/>
        <v>0</v>
      </c>
      <c r="AJ1079" s="59">
        <f t="shared" si="2460"/>
        <v>0</v>
      </c>
      <c r="AK1079" s="59">
        <f t="shared" si="2461"/>
        <v>0</v>
      </c>
      <c r="AL1079" s="59">
        <f t="shared" si="2462"/>
        <v>0</v>
      </c>
      <c r="AM1079" s="12">
        <f t="shared" si="2563"/>
        <v>0</v>
      </c>
      <c r="AN1079" s="12">
        <f t="shared" si="2564"/>
        <v>0</v>
      </c>
      <c r="AO1079" s="66">
        <f t="shared" si="2463"/>
        <v>0</v>
      </c>
      <c r="AP1079" s="66">
        <f t="shared" si="2464"/>
        <v>0</v>
      </c>
      <c r="AQ1079" s="59">
        <f t="shared" si="2465"/>
        <v>0</v>
      </c>
      <c r="AR1079" s="59">
        <f t="shared" si="2466"/>
        <v>0</v>
      </c>
      <c r="AS1079" s="59">
        <f t="shared" si="2467"/>
        <v>0</v>
      </c>
      <c r="AT1079" s="12">
        <f t="shared" si="2468"/>
        <v>0</v>
      </c>
      <c r="AU1079" s="59">
        <f t="shared" si="2565"/>
        <v>0</v>
      </c>
      <c r="AV1079" s="59">
        <f t="shared" si="2566"/>
        <v>0</v>
      </c>
      <c r="AW1079" s="70" t="e">
        <f t="shared" si="2469"/>
        <v>#N/A</v>
      </c>
      <c r="AX1079" s="20">
        <f t="shared" si="2470"/>
        <v>200000</v>
      </c>
      <c r="AY1079" s="20">
        <f t="shared" si="2471"/>
        <v>0</v>
      </c>
      <c r="AZ1079" s="20">
        <f t="shared" si="2472"/>
        <v>0</v>
      </c>
      <c r="BA1079" s="20">
        <f t="shared" si="2473"/>
        <v>0</v>
      </c>
      <c r="BB1079" s="36">
        <f t="shared" si="2474"/>
        <v>0</v>
      </c>
      <c r="BC1079" s="36">
        <f t="shared" si="2475"/>
        <v>0</v>
      </c>
      <c r="BD1079" s="80">
        <f t="shared" si="2476"/>
        <v>0</v>
      </c>
      <c r="BE1079" s="36">
        <f t="shared" si="2477"/>
        <v>0</v>
      </c>
      <c r="BF1079" s="36">
        <f t="shared" si="2478"/>
        <v>0</v>
      </c>
      <c r="BG1079" s="36">
        <f t="shared" si="2479"/>
        <v>0</v>
      </c>
      <c r="BH1079" s="36">
        <f t="shared" si="2480"/>
        <v>0</v>
      </c>
      <c r="BI1079" s="36">
        <f t="shared" si="2481"/>
        <v>0</v>
      </c>
      <c r="BJ1079" s="36">
        <f t="shared" si="2482"/>
        <v>0</v>
      </c>
      <c r="BK1079" s="36">
        <f t="shared" si="2483"/>
        <v>0</v>
      </c>
      <c r="BL1079" s="68">
        <f>IF(OR(AT1079=0,E1079&gt;ProjTerm),0,VLOOKUP(D1079,'Life Events'!$AE$5:$AI$1206,5,FALSE))</f>
        <v>0</v>
      </c>
      <c r="BM1079" s="93">
        <f t="shared" si="2484"/>
        <v>0</v>
      </c>
      <c r="BN1079" s="93">
        <f t="shared" si="2485"/>
        <v>0</v>
      </c>
      <c r="BO1079" s="36">
        <f t="shared" si="2486"/>
        <v>0</v>
      </c>
      <c r="BP1079" s="36">
        <f t="shared" si="2487"/>
        <v>0</v>
      </c>
      <c r="BQ1079" s="36">
        <f t="shared" si="2488"/>
        <v>0</v>
      </c>
      <c r="BR1079" s="36">
        <f t="shared" si="2489"/>
        <v>154.78110000000001</v>
      </c>
      <c r="BS1079" s="36">
        <f t="shared" si="2490"/>
        <v>0</v>
      </c>
      <c r="BT1079" s="36">
        <f t="shared" si="2491"/>
        <v>0</v>
      </c>
      <c r="BU1079" s="70" cm="1">
        <f t="array" ref="BU1079">IF(AND(ActInt=1,$J1079=0),INDEX(Tbl_FwdNom,$B1079-IVP,MATCH(ValnDt,Tbl_FwdNom_Cols)),INDEX(Tbl_FwdNom,$B1079,MATCH(StartDt,Tbl_FwdNom_Cols)))</f>
        <v>8.0080860200000004</v>
      </c>
      <c r="BV1079" s="70" cm="1">
        <f t="array" ref="BV1079">INDEX(Tbl_FwdReal,$B1079,MATCH(StartDt,Tbl_FwdReal_Cols))</f>
        <v>2.4356592309999998</v>
      </c>
      <c r="BW1079" s="70" cm="1">
        <f t="array" ref="BW1079">IF(RunType&lt;&gt;"OPN",INDEX(Tbl_FwdReal,$B1079,MATCH(ValnDt,Tbl_FwdReal_Cols)),IF(AND($J1079=0,ActInt=1),INDEX(Tbl_FwdReal,$B1079-IVP,MATCH(ValnDt,Tbl_FwdReal_Cols)),-999))*$K1079</f>
        <v>0</v>
      </c>
      <c r="BX1079" s="70">
        <f t="shared" si="2492"/>
        <v>0</v>
      </c>
      <c r="BY1079" s="70">
        <f t="shared" si="2567"/>
        <v>8.0080860200000048E-2</v>
      </c>
      <c r="BZ1079" s="64">
        <f t="shared" si="2580"/>
        <v>6.4403092507805404E-3</v>
      </c>
      <c r="CA1079" s="70" cm="1">
        <f t="array" ref="CA1079">IF($J1079=1,CA1078*(1+INDEX(Tbl_CPI,$B1079,MATCH(IF(RunType="OPN",StartDt,ValnDt),Tbl_CPI_Cols))),0)</f>
        <v>0</v>
      </c>
      <c r="CB1079" s="70">
        <f t="shared" si="2568"/>
        <v>324.00620054606065</v>
      </c>
      <c r="CC1079" s="70">
        <f t="shared" si="2569"/>
        <v>317.82156260592041</v>
      </c>
      <c r="CD1079" s="36">
        <f t="shared" si="2493"/>
        <v>1610.0310659011584</v>
      </c>
      <c r="CE1079" s="36">
        <f t="shared" si="2494"/>
        <v>0</v>
      </c>
      <c r="CF1079" s="36">
        <f t="shared" si="2495"/>
        <v>0</v>
      </c>
      <c r="CG1079" s="36">
        <f t="shared" si="2496"/>
        <v>0</v>
      </c>
      <c r="CH1079" s="36">
        <f t="shared" si="2497"/>
        <v>0</v>
      </c>
      <c r="CI1079" s="36">
        <f t="shared" si="2498"/>
        <v>0</v>
      </c>
      <c r="CJ1079" s="36">
        <f t="shared" si="2499"/>
        <v>0</v>
      </c>
      <c r="CK1079" s="36">
        <f t="shared" si="2500"/>
        <v>0</v>
      </c>
      <c r="CL1079" s="36">
        <f t="shared" si="2501"/>
        <v>0</v>
      </c>
      <c r="CM1079" s="36">
        <f t="shared" si="2502"/>
        <v>0</v>
      </c>
      <c r="CN1079" s="36">
        <f t="shared" si="2503"/>
        <v>0</v>
      </c>
      <c r="CO1079" s="20">
        <f t="shared" si="2504"/>
        <v>120000</v>
      </c>
      <c r="CP1079" s="20">
        <f t="shared" si="2505"/>
        <v>2</v>
      </c>
      <c r="CQ1079" s="64" t="e">
        <f t="shared" si="2506"/>
        <v>#N/A</v>
      </c>
      <c r="CR1079" s="64" t="e">
        <f t="shared" si="2507"/>
        <v>#N/A</v>
      </c>
      <c r="CS1079" s="36" t="e">
        <f t="shared" si="2508"/>
        <v>#N/A</v>
      </c>
      <c r="CT1079" s="36">
        <f t="shared" si="2509"/>
        <v>0</v>
      </c>
      <c r="CU1079" s="36">
        <f t="shared" si="2510"/>
        <v>0</v>
      </c>
      <c r="CV1079" s="36">
        <f t="shared" si="2570"/>
        <v>0</v>
      </c>
      <c r="CW1079" s="36">
        <f t="shared" si="2511"/>
        <v>0</v>
      </c>
      <c r="CX1079" s="36">
        <f t="shared" si="2512"/>
        <v>0</v>
      </c>
      <c r="CY1079" s="36">
        <f t="shared" si="2513"/>
        <v>0</v>
      </c>
      <c r="CZ1079" s="36">
        <f t="shared" si="2571"/>
        <v>0</v>
      </c>
      <c r="DA1079" s="64">
        <f t="shared" si="2514"/>
        <v>6.4403092507805404E-3</v>
      </c>
      <c r="DB1079" s="70">
        <f t="shared" si="2572"/>
        <v>0.99360090291338299</v>
      </c>
      <c r="DC1079" s="70">
        <f>PRODUCT($DB$8:DB1079)</f>
        <v>9.5453932176751312E-5</v>
      </c>
      <c r="DD1079" s="36">
        <f t="shared" si="2515"/>
        <v>0</v>
      </c>
      <c r="DE1079" s="36">
        <f t="shared" si="2516"/>
        <v>0</v>
      </c>
      <c r="DF1079" s="36">
        <f t="shared" si="2517"/>
        <v>0</v>
      </c>
      <c r="DG1079" s="36">
        <f t="shared" si="2518"/>
        <v>0</v>
      </c>
      <c r="DH1079" s="36">
        <f t="shared" si="2519"/>
        <v>0</v>
      </c>
      <c r="DI1079" s="36">
        <f t="shared" si="2520"/>
        <v>0</v>
      </c>
      <c r="DJ1079" s="36">
        <f t="shared" si="2521"/>
        <v>0</v>
      </c>
      <c r="DK1079" s="36">
        <f t="shared" si="2522"/>
        <v>0</v>
      </c>
      <c r="DL1079" s="36">
        <f t="shared" si="2523"/>
        <v>0</v>
      </c>
      <c r="DM1079" s="36">
        <f t="shared" si="2524"/>
        <v>0</v>
      </c>
      <c r="DN1079" s="36">
        <f t="shared" ca="1" si="2573"/>
        <v>4.6137290849905055E-12</v>
      </c>
      <c r="DO1079" s="64" cm="1">
        <f t="array" ref="DO1079">IFERROR(INDEX(Tbl_FwdNom,$B1079,MATCH(LIDt,Tbl_FwdNom_Cols,0)),0)</f>
        <v>7.4160819870000001</v>
      </c>
      <c r="DP1079" s="64">
        <f t="shared" ca="1" si="2574"/>
        <v>0</v>
      </c>
      <c r="DQ1079" s="64">
        <f t="shared" ca="1" si="2525"/>
        <v>0</v>
      </c>
      <c r="DR1079" s="70">
        <f t="shared" ca="1" si="2526"/>
        <v>1</v>
      </c>
      <c r="DS1079" s="70">
        <f ca="1">PRODUCT($DR$8:DR1079)</f>
        <v>5.1485728910319675E-4</v>
      </c>
      <c r="DT1079" s="36">
        <f t="shared" ca="1" si="2527"/>
        <v>0</v>
      </c>
      <c r="DU1079" s="36">
        <f t="shared" ca="1" si="2528"/>
        <v>0</v>
      </c>
      <c r="DV1079" s="36">
        <f t="shared" ca="1" si="2529"/>
        <v>0</v>
      </c>
      <c r="DW1079" s="36">
        <f t="shared" ca="1" si="2530"/>
        <v>0</v>
      </c>
      <c r="DX1079" s="36">
        <f t="shared" ca="1" si="2531"/>
        <v>0</v>
      </c>
      <c r="DY1079" s="36">
        <f t="shared" ca="1" si="2532"/>
        <v>0</v>
      </c>
      <c r="DZ1079" s="36">
        <f t="shared" ca="1" si="2533"/>
        <v>0</v>
      </c>
      <c r="EA1079" s="36">
        <f t="shared" ca="1" si="2534"/>
        <v>0</v>
      </c>
      <c r="EB1079" s="36">
        <f t="shared" ca="1" si="2535"/>
        <v>0</v>
      </c>
      <c r="EC1079" s="36">
        <f t="shared" ca="1" si="2536"/>
        <v>0</v>
      </c>
      <c r="ED1079" s="36">
        <f t="shared" ca="1" si="2537"/>
        <v>0</v>
      </c>
      <c r="EE1079" s="36">
        <f t="shared" ca="1" si="2575"/>
        <v>0</v>
      </c>
      <c r="EF1079" s="36">
        <f t="shared" ca="1" si="2538"/>
        <v>0</v>
      </c>
      <c r="EG1079" s="64"/>
      <c r="EH1079" s="64"/>
      <c r="EI1079" s="64"/>
      <c r="EJ1079" s="70"/>
      <c r="EK1079" s="70"/>
      <c r="EL1079" s="70"/>
      <c r="EM1079" s="70"/>
      <c r="EN1079" s="70"/>
      <c r="EO1079" s="36">
        <f t="shared" si="2539"/>
        <v>0</v>
      </c>
      <c r="EP1079" s="36">
        <f t="shared" si="2540"/>
        <v>0</v>
      </c>
      <c r="EQ1079" s="36">
        <f t="shared" si="2541"/>
        <v>0</v>
      </c>
      <c r="ER1079" s="36">
        <f t="shared" si="2542"/>
        <v>0</v>
      </c>
      <c r="ES1079" s="36">
        <f t="shared" si="2543"/>
        <v>0</v>
      </c>
      <c r="ET1079" s="36">
        <f t="shared" si="2544"/>
        <v>0</v>
      </c>
      <c r="EU1079" s="36">
        <f t="shared" si="2576"/>
        <v>0</v>
      </c>
      <c r="EV1079" s="36">
        <f t="shared" si="2545"/>
        <v>0</v>
      </c>
      <c r="EW1079" s="36">
        <f t="shared" si="2546"/>
        <v>0</v>
      </c>
      <c r="EX1079" s="36">
        <f t="shared" si="2577"/>
        <v>0</v>
      </c>
      <c r="EY1079" s="36">
        <f t="shared" si="2547"/>
        <v>0</v>
      </c>
      <c r="EZ1079" s="36">
        <f t="shared" si="2548"/>
        <v>0</v>
      </c>
      <c r="FA1079" s="36">
        <f t="shared" si="2549"/>
        <v>0</v>
      </c>
      <c r="FB1079" s="36">
        <f t="shared" si="2550"/>
        <v>0</v>
      </c>
      <c r="FC1079" s="36">
        <f t="shared" si="2578"/>
        <v>0</v>
      </c>
      <c r="FD1079" s="36">
        <f t="shared" si="2551"/>
        <v>0</v>
      </c>
      <c r="FE1079" s="36">
        <f t="shared" si="2552"/>
        <v>0</v>
      </c>
      <c r="FF1079" s="36">
        <f t="shared" si="2579"/>
        <v>0</v>
      </c>
      <c r="FG1079" s="36">
        <f t="shared" si="2553"/>
        <v>0</v>
      </c>
      <c r="FH1079" s="36">
        <f t="shared" si="2554"/>
        <v>0</v>
      </c>
      <c r="FI1079" s="36">
        <f t="shared" si="2555"/>
        <v>0</v>
      </c>
      <c r="FJ1079" s="36">
        <f t="shared" ca="1" si="2556"/>
        <v>0</v>
      </c>
      <c r="FK1079" s="36">
        <f t="shared" si="2557"/>
        <v>0</v>
      </c>
      <c r="FL1079" s="36">
        <f t="shared" si="2558"/>
        <v>0</v>
      </c>
      <c r="FM1079" s="36">
        <f t="shared" ca="1" si="2559"/>
        <v>0</v>
      </c>
      <c r="FN1079" s="36">
        <f t="shared" ca="1" si="2581"/>
        <v>0</v>
      </c>
    </row>
    <row r="1080" spans="2:170" x14ac:dyDescent="0.25">
      <c r="B1080" s="2">
        <v>1072</v>
      </c>
      <c r="C1080" s="2">
        <f t="shared" si="2435"/>
        <v>90</v>
      </c>
      <c r="D1080" s="2">
        <f t="shared" si="2584"/>
        <v>1096</v>
      </c>
      <c r="E1080" s="2">
        <f t="shared" si="2582"/>
        <v>92</v>
      </c>
      <c r="F1080" s="189">
        <f t="shared" si="2586"/>
        <v>78344</v>
      </c>
      <c r="G1080" s="2">
        <f t="shared" si="2585"/>
        <v>6</v>
      </c>
      <c r="H1080" s="187">
        <f t="shared" si="2436"/>
        <v>123.91666666666666</v>
      </c>
      <c r="I1080" s="186">
        <f t="shared" si="2583"/>
        <v>123</v>
      </c>
      <c r="J1080" s="2">
        <f t="shared" si="2437"/>
        <v>0</v>
      </c>
      <c r="K1080" s="2">
        <f t="shared" si="2438"/>
        <v>0</v>
      </c>
      <c r="L1080">
        <f t="shared" si="2439"/>
        <v>2</v>
      </c>
      <c r="M1080" s="190">
        <f t="shared" si="2560"/>
        <v>0</v>
      </c>
      <c r="N1080">
        <f t="shared" si="2440"/>
        <v>1</v>
      </c>
      <c r="O1080">
        <f t="shared" si="2441"/>
        <v>100</v>
      </c>
      <c r="P1080" s="58">
        <f t="shared" si="2442"/>
        <v>0</v>
      </c>
      <c r="Q1080" s="106">
        <f t="shared" si="2443"/>
        <v>0</v>
      </c>
      <c r="R1080" s="59">
        <f t="shared" si="2444"/>
        <v>0</v>
      </c>
      <c r="S1080" s="32">
        <f t="shared" si="2561"/>
        <v>0</v>
      </c>
      <c r="T1080">
        <f t="shared" si="2445"/>
        <v>1</v>
      </c>
      <c r="U1080" s="32">
        <f t="shared" si="2562"/>
        <v>0</v>
      </c>
      <c r="V1080">
        <f t="shared" si="2446"/>
        <v>1</v>
      </c>
      <c r="W1080">
        <f t="shared" si="2447"/>
        <v>100</v>
      </c>
      <c r="X1080" s="58">
        <f t="shared" si="2448"/>
        <v>0</v>
      </c>
      <c r="Y1080" s="58">
        <f t="shared" si="2449"/>
        <v>0</v>
      </c>
      <c r="Z1080" s="32">
        <f t="shared" si="2450"/>
        <v>0</v>
      </c>
      <c r="AA1080" s="32">
        <f t="shared" si="2451"/>
        <v>0</v>
      </c>
      <c r="AB1080" s="59">
        <f t="shared" si="2452"/>
        <v>0</v>
      </c>
      <c r="AC1080" s="59">
        <f t="shared" si="2453"/>
        <v>0</v>
      </c>
      <c r="AD1080">
        <f t="shared" si="2454"/>
        <v>1</v>
      </c>
      <c r="AE1080" s="59">
        <f t="shared" si="2455"/>
        <v>0</v>
      </c>
      <c r="AF1080" s="59">
        <f t="shared" si="2456"/>
        <v>0</v>
      </c>
      <c r="AG1080" s="59">
        <f t="shared" si="2457"/>
        <v>0</v>
      </c>
      <c r="AH1080">
        <f t="shared" si="2458"/>
        <v>1</v>
      </c>
      <c r="AI1080" s="59">
        <f t="shared" si="2459"/>
        <v>0</v>
      </c>
      <c r="AJ1080" s="59">
        <f t="shared" si="2460"/>
        <v>0</v>
      </c>
      <c r="AK1080" s="59">
        <f t="shared" si="2461"/>
        <v>0</v>
      </c>
      <c r="AL1080" s="59">
        <f t="shared" si="2462"/>
        <v>0</v>
      </c>
      <c r="AM1080" s="12">
        <f t="shared" si="2563"/>
        <v>0</v>
      </c>
      <c r="AN1080" s="12">
        <f t="shared" si="2564"/>
        <v>0</v>
      </c>
      <c r="AO1080" s="66">
        <f t="shared" si="2463"/>
        <v>0</v>
      </c>
      <c r="AP1080" s="66">
        <f t="shared" si="2464"/>
        <v>0</v>
      </c>
      <c r="AQ1080" s="59">
        <f t="shared" si="2465"/>
        <v>0</v>
      </c>
      <c r="AR1080" s="59">
        <f t="shared" si="2466"/>
        <v>0</v>
      </c>
      <c r="AS1080" s="59">
        <f t="shared" si="2467"/>
        <v>0</v>
      </c>
      <c r="AT1080" s="12">
        <f t="shared" si="2468"/>
        <v>0</v>
      </c>
      <c r="AU1080" s="59">
        <f t="shared" si="2565"/>
        <v>0</v>
      </c>
      <c r="AV1080" s="59">
        <f t="shared" si="2566"/>
        <v>0</v>
      </c>
      <c r="AW1080" s="70" t="e">
        <f t="shared" si="2469"/>
        <v>#N/A</v>
      </c>
      <c r="AX1080" s="20">
        <f t="shared" si="2470"/>
        <v>200000</v>
      </c>
      <c r="AY1080" s="20">
        <f t="shared" si="2471"/>
        <v>0</v>
      </c>
      <c r="AZ1080" s="20">
        <f t="shared" si="2472"/>
        <v>0</v>
      </c>
      <c r="BA1080" s="20">
        <f t="shared" si="2473"/>
        <v>0</v>
      </c>
      <c r="BB1080" s="36">
        <f t="shared" si="2474"/>
        <v>0</v>
      </c>
      <c r="BC1080" s="36">
        <f t="shared" si="2475"/>
        <v>0</v>
      </c>
      <c r="BD1080" s="80">
        <f t="shared" si="2476"/>
        <v>0</v>
      </c>
      <c r="BE1080" s="36">
        <f t="shared" si="2477"/>
        <v>0</v>
      </c>
      <c r="BF1080" s="36">
        <f t="shared" si="2478"/>
        <v>0</v>
      </c>
      <c r="BG1080" s="36">
        <f t="shared" si="2479"/>
        <v>0</v>
      </c>
      <c r="BH1080" s="36">
        <f t="shared" si="2480"/>
        <v>0</v>
      </c>
      <c r="BI1080" s="36">
        <f t="shared" si="2481"/>
        <v>0</v>
      </c>
      <c r="BJ1080" s="36">
        <f t="shared" si="2482"/>
        <v>0</v>
      </c>
      <c r="BK1080" s="36">
        <f t="shared" si="2483"/>
        <v>0</v>
      </c>
      <c r="BL1080" s="68">
        <f>IF(OR(AT1080=0,E1080&gt;ProjTerm),0,VLOOKUP(D1080,'Life Events'!$AE$5:$AI$1206,5,FALSE))</f>
        <v>0</v>
      </c>
      <c r="BM1080" s="93">
        <f t="shared" si="2484"/>
        <v>0</v>
      </c>
      <c r="BN1080" s="93">
        <f t="shared" si="2485"/>
        <v>0</v>
      </c>
      <c r="BO1080" s="36">
        <f t="shared" si="2486"/>
        <v>0</v>
      </c>
      <c r="BP1080" s="36">
        <f t="shared" si="2487"/>
        <v>0</v>
      </c>
      <c r="BQ1080" s="36">
        <f t="shared" si="2488"/>
        <v>0</v>
      </c>
      <c r="BR1080" s="36">
        <f t="shared" si="2489"/>
        <v>154.78110000000001</v>
      </c>
      <c r="BS1080" s="36">
        <f t="shared" si="2490"/>
        <v>0</v>
      </c>
      <c r="BT1080" s="36">
        <f t="shared" si="2491"/>
        <v>0</v>
      </c>
      <c r="BU1080" s="70" cm="1">
        <f t="array" ref="BU1080">IF(AND(ActInt=1,$J1080=0),INDEX(Tbl_FwdNom,$B1080-IVP,MATCH(ValnDt,Tbl_FwdNom_Cols)),INDEX(Tbl_FwdNom,$B1080,MATCH(StartDt,Tbl_FwdNom_Cols)))</f>
        <v>8.0022215719999998</v>
      </c>
      <c r="BV1080" s="70" cm="1">
        <f t="array" ref="BV1080">INDEX(Tbl_FwdReal,$B1080,MATCH(StartDt,Tbl_FwdReal_Cols))</f>
        <v>2.432310083</v>
      </c>
      <c r="BW1080" s="70" cm="1">
        <f t="array" ref="BW1080">IF(RunType&lt;&gt;"OPN",INDEX(Tbl_FwdReal,$B1080,MATCH(ValnDt,Tbl_FwdReal_Cols)),IF(AND($J1080=0,ActInt=1),INDEX(Tbl_FwdReal,$B1080-IVP,MATCH(ValnDt,Tbl_FwdReal_Cols)),-999))*$K1080</f>
        <v>0</v>
      </c>
      <c r="BX1080" s="70">
        <f t="shared" si="2492"/>
        <v>0</v>
      </c>
      <c r="BY1080" s="70">
        <f t="shared" si="2567"/>
        <v>8.0022215719999901E-2</v>
      </c>
      <c r="BZ1080" s="64">
        <f t="shared" si="2580"/>
        <v>6.4357552987239774E-3</v>
      </c>
      <c r="CA1080" s="70" cm="1">
        <f t="array" ref="CA1080">IF($J1080=1,CA1079*(1+INDEX(Tbl_CPI,$B1080,MATCH(IF(RunType="OPN",StartDt,ValnDt),Tbl_CPI_Cols))),0)</f>
        <v>0</v>
      </c>
      <c r="CB1080" s="70">
        <f t="shared" si="2568"/>
        <v>326.0914251680444</v>
      </c>
      <c r="CC1080" s="70">
        <f t="shared" si="2569"/>
        <v>317.82156260592041</v>
      </c>
      <c r="CD1080" s="36">
        <f t="shared" si="2493"/>
        <v>1610.0310659011584</v>
      </c>
      <c r="CE1080" s="36">
        <f t="shared" si="2494"/>
        <v>0</v>
      </c>
      <c r="CF1080" s="36">
        <f t="shared" si="2495"/>
        <v>0</v>
      </c>
      <c r="CG1080" s="36">
        <f t="shared" si="2496"/>
        <v>0</v>
      </c>
      <c r="CH1080" s="36">
        <f t="shared" si="2497"/>
        <v>0</v>
      </c>
      <c r="CI1080" s="36">
        <f t="shared" si="2498"/>
        <v>0</v>
      </c>
      <c r="CJ1080" s="36">
        <f t="shared" si="2499"/>
        <v>0</v>
      </c>
      <c r="CK1080" s="36">
        <f t="shared" si="2500"/>
        <v>0</v>
      </c>
      <c r="CL1080" s="36">
        <f t="shared" si="2501"/>
        <v>0</v>
      </c>
      <c r="CM1080" s="36">
        <f t="shared" si="2502"/>
        <v>0</v>
      </c>
      <c r="CN1080" s="36">
        <f t="shared" si="2503"/>
        <v>0</v>
      </c>
      <c r="CO1080" s="20">
        <f t="shared" si="2504"/>
        <v>120000</v>
      </c>
      <c r="CP1080" s="20">
        <f t="shared" si="2505"/>
        <v>2</v>
      </c>
      <c r="CQ1080" s="64" t="e">
        <f t="shared" si="2506"/>
        <v>#N/A</v>
      </c>
      <c r="CR1080" s="64" t="e">
        <f t="shared" si="2507"/>
        <v>#N/A</v>
      </c>
      <c r="CS1080" s="36" t="e">
        <f t="shared" si="2508"/>
        <v>#N/A</v>
      </c>
      <c r="CT1080" s="36">
        <f t="shared" si="2509"/>
        <v>0</v>
      </c>
      <c r="CU1080" s="36">
        <f t="shared" si="2510"/>
        <v>0</v>
      </c>
      <c r="CV1080" s="36">
        <f t="shared" si="2570"/>
        <v>0</v>
      </c>
      <c r="CW1080" s="36">
        <f t="shared" si="2511"/>
        <v>0</v>
      </c>
      <c r="CX1080" s="36">
        <f t="shared" si="2512"/>
        <v>0</v>
      </c>
      <c r="CY1080" s="36">
        <f t="shared" si="2513"/>
        <v>0</v>
      </c>
      <c r="CZ1080" s="36">
        <f t="shared" si="2571"/>
        <v>0</v>
      </c>
      <c r="DA1080" s="64">
        <f t="shared" si="2514"/>
        <v>6.4357552987239774E-3</v>
      </c>
      <c r="DB1080" s="70">
        <f t="shared" si="2572"/>
        <v>0.99360539878989718</v>
      </c>
      <c r="DC1080" s="70">
        <f>PRODUCT($DB$8:DB1080)</f>
        <v>9.484354234654479E-5</v>
      </c>
      <c r="DD1080" s="36">
        <f t="shared" si="2515"/>
        <v>0</v>
      </c>
      <c r="DE1080" s="36">
        <f t="shared" si="2516"/>
        <v>0</v>
      </c>
      <c r="DF1080" s="36">
        <f t="shared" si="2517"/>
        <v>0</v>
      </c>
      <c r="DG1080" s="36">
        <f t="shared" si="2518"/>
        <v>0</v>
      </c>
      <c r="DH1080" s="36">
        <f t="shared" si="2519"/>
        <v>0</v>
      </c>
      <c r="DI1080" s="36">
        <f t="shared" si="2520"/>
        <v>0</v>
      </c>
      <c r="DJ1080" s="36">
        <f t="shared" si="2521"/>
        <v>0</v>
      </c>
      <c r="DK1080" s="36">
        <f t="shared" si="2522"/>
        <v>0</v>
      </c>
      <c r="DL1080" s="36">
        <f t="shared" si="2523"/>
        <v>0</v>
      </c>
      <c r="DM1080" s="36">
        <f t="shared" si="2524"/>
        <v>0</v>
      </c>
      <c r="DN1080" s="36">
        <f t="shared" ca="1" si="2573"/>
        <v>4.6137290849905055E-12</v>
      </c>
      <c r="DO1080" s="64" cm="1">
        <f t="array" ref="DO1080">IFERROR(INDEX(Tbl_FwdNom,$B1080,MATCH(LIDt,Tbl_FwdNom_Cols,0)),0)</f>
        <v>7.4143816549999997</v>
      </c>
      <c r="DP1080" s="64">
        <f t="shared" ca="1" si="2574"/>
        <v>0</v>
      </c>
      <c r="DQ1080" s="64">
        <f t="shared" ca="1" si="2525"/>
        <v>0</v>
      </c>
      <c r="DR1080" s="70">
        <f t="shared" ca="1" si="2526"/>
        <v>1</v>
      </c>
      <c r="DS1080" s="70">
        <f ca="1">PRODUCT($DR$8:DR1080)</f>
        <v>5.1485728910319675E-4</v>
      </c>
      <c r="DT1080" s="36">
        <f t="shared" ca="1" si="2527"/>
        <v>0</v>
      </c>
      <c r="DU1080" s="36">
        <f t="shared" ca="1" si="2528"/>
        <v>0</v>
      </c>
      <c r="DV1080" s="36">
        <f t="shared" ca="1" si="2529"/>
        <v>0</v>
      </c>
      <c r="DW1080" s="36">
        <f t="shared" ca="1" si="2530"/>
        <v>0</v>
      </c>
      <c r="DX1080" s="36">
        <f t="shared" ca="1" si="2531"/>
        <v>0</v>
      </c>
      <c r="DY1080" s="36">
        <f t="shared" ca="1" si="2532"/>
        <v>0</v>
      </c>
      <c r="DZ1080" s="36">
        <f t="shared" ca="1" si="2533"/>
        <v>0</v>
      </c>
      <c r="EA1080" s="36">
        <f t="shared" ca="1" si="2534"/>
        <v>0</v>
      </c>
      <c r="EB1080" s="36">
        <f t="shared" ca="1" si="2535"/>
        <v>0</v>
      </c>
      <c r="EC1080" s="36">
        <f t="shared" ca="1" si="2536"/>
        <v>0</v>
      </c>
      <c r="ED1080" s="36">
        <f t="shared" ca="1" si="2537"/>
        <v>0</v>
      </c>
      <c r="EE1080" s="36">
        <f t="shared" ca="1" si="2575"/>
        <v>0</v>
      </c>
      <c r="EF1080" s="36">
        <f t="shared" ca="1" si="2538"/>
        <v>0</v>
      </c>
      <c r="EG1080" s="64"/>
      <c r="EH1080" s="64"/>
      <c r="EI1080" s="64"/>
      <c r="EJ1080" s="70"/>
      <c r="EK1080" s="70"/>
      <c r="EL1080" s="70"/>
      <c r="EM1080" s="70"/>
      <c r="EN1080" s="70"/>
      <c r="EO1080" s="36">
        <f t="shared" si="2539"/>
        <v>0</v>
      </c>
      <c r="EP1080" s="36">
        <f t="shared" si="2540"/>
        <v>0</v>
      </c>
      <c r="EQ1080" s="36">
        <f t="shared" si="2541"/>
        <v>0</v>
      </c>
      <c r="ER1080" s="36">
        <f t="shared" si="2542"/>
        <v>0</v>
      </c>
      <c r="ES1080" s="36">
        <f t="shared" si="2543"/>
        <v>0</v>
      </c>
      <c r="ET1080" s="36">
        <f t="shared" si="2544"/>
        <v>0</v>
      </c>
      <c r="EU1080" s="36">
        <f t="shared" si="2576"/>
        <v>0</v>
      </c>
      <c r="EV1080" s="36">
        <f t="shared" si="2545"/>
        <v>0</v>
      </c>
      <c r="EW1080" s="36">
        <f t="shared" si="2546"/>
        <v>0</v>
      </c>
      <c r="EX1080" s="36">
        <f t="shared" si="2577"/>
        <v>0</v>
      </c>
      <c r="EY1080" s="36">
        <f t="shared" si="2547"/>
        <v>0</v>
      </c>
      <c r="EZ1080" s="36">
        <f t="shared" si="2548"/>
        <v>0</v>
      </c>
      <c r="FA1080" s="36">
        <f t="shared" si="2549"/>
        <v>0</v>
      </c>
      <c r="FB1080" s="36">
        <f t="shared" si="2550"/>
        <v>0</v>
      </c>
      <c r="FC1080" s="36">
        <f t="shared" si="2578"/>
        <v>0</v>
      </c>
      <c r="FD1080" s="36">
        <f t="shared" si="2551"/>
        <v>0</v>
      </c>
      <c r="FE1080" s="36">
        <f t="shared" si="2552"/>
        <v>0</v>
      </c>
      <c r="FF1080" s="36">
        <f t="shared" si="2579"/>
        <v>0</v>
      </c>
      <c r="FG1080" s="36">
        <f t="shared" si="2553"/>
        <v>0</v>
      </c>
      <c r="FH1080" s="36">
        <f t="shared" si="2554"/>
        <v>0</v>
      </c>
      <c r="FI1080" s="36">
        <f t="shared" si="2555"/>
        <v>0</v>
      </c>
      <c r="FJ1080" s="36">
        <f t="shared" ca="1" si="2556"/>
        <v>0</v>
      </c>
      <c r="FK1080" s="36">
        <f t="shared" si="2557"/>
        <v>0</v>
      </c>
      <c r="FL1080" s="36">
        <f t="shared" si="2558"/>
        <v>0</v>
      </c>
      <c r="FM1080" s="36">
        <f t="shared" ca="1" si="2559"/>
        <v>0</v>
      </c>
      <c r="FN1080" s="36">
        <f t="shared" ca="1" si="2581"/>
        <v>0</v>
      </c>
    </row>
    <row r="1081" spans="2:170" x14ac:dyDescent="0.25">
      <c r="B1081" s="2">
        <v>1073</v>
      </c>
      <c r="C1081" s="2">
        <f t="shared" si="2435"/>
        <v>90</v>
      </c>
      <c r="D1081" s="2">
        <f t="shared" si="2584"/>
        <v>1097</v>
      </c>
      <c r="E1081" s="2">
        <f t="shared" si="2582"/>
        <v>92</v>
      </c>
      <c r="F1081" s="189">
        <f t="shared" si="2586"/>
        <v>78375</v>
      </c>
      <c r="G1081" s="2">
        <f t="shared" si="2585"/>
        <v>7</v>
      </c>
      <c r="H1081" s="187">
        <f t="shared" si="2436"/>
        <v>124</v>
      </c>
      <c r="I1081" s="186">
        <f t="shared" si="2583"/>
        <v>124</v>
      </c>
      <c r="J1081" s="2">
        <f t="shared" si="2437"/>
        <v>0</v>
      </c>
      <c r="K1081" s="2">
        <f t="shared" si="2438"/>
        <v>0</v>
      </c>
      <c r="L1081">
        <f t="shared" si="2439"/>
        <v>2</v>
      </c>
      <c r="M1081" s="190">
        <f t="shared" si="2560"/>
        <v>0</v>
      </c>
      <c r="N1081">
        <f t="shared" si="2440"/>
        <v>1</v>
      </c>
      <c r="O1081">
        <f t="shared" si="2441"/>
        <v>100</v>
      </c>
      <c r="P1081" s="58">
        <f t="shared" si="2442"/>
        <v>0</v>
      </c>
      <c r="Q1081" s="106">
        <f t="shared" si="2443"/>
        <v>0</v>
      </c>
      <c r="R1081" s="59">
        <f t="shared" si="2444"/>
        <v>0</v>
      </c>
      <c r="S1081" s="32">
        <f t="shared" si="2561"/>
        <v>0</v>
      </c>
      <c r="T1081">
        <f t="shared" si="2445"/>
        <v>1</v>
      </c>
      <c r="U1081" s="32">
        <f t="shared" si="2562"/>
        <v>0</v>
      </c>
      <c r="V1081">
        <f t="shared" si="2446"/>
        <v>1</v>
      </c>
      <c r="W1081">
        <f t="shared" si="2447"/>
        <v>100</v>
      </c>
      <c r="X1081" s="58">
        <f t="shared" si="2448"/>
        <v>0</v>
      </c>
      <c r="Y1081" s="58">
        <f t="shared" si="2449"/>
        <v>0</v>
      </c>
      <c r="Z1081" s="32">
        <f t="shared" si="2450"/>
        <v>0</v>
      </c>
      <c r="AA1081" s="32">
        <f t="shared" si="2451"/>
        <v>0</v>
      </c>
      <c r="AB1081" s="59">
        <f t="shared" si="2452"/>
        <v>0</v>
      </c>
      <c r="AC1081" s="59">
        <f t="shared" si="2453"/>
        <v>0</v>
      </c>
      <c r="AD1081">
        <f t="shared" si="2454"/>
        <v>1</v>
      </c>
      <c r="AE1081" s="59">
        <f t="shared" si="2455"/>
        <v>0</v>
      </c>
      <c r="AF1081" s="59">
        <f t="shared" si="2456"/>
        <v>0</v>
      </c>
      <c r="AG1081" s="59">
        <f t="shared" si="2457"/>
        <v>0</v>
      </c>
      <c r="AH1081">
        <f t="shared" si="2458"/>
        <v>1</v>
      </c>
      <c r="AI1081" s="59">
        <f t="shared" si="2459"/>
        <v>0</v>
      </c>
      <c r="AJ1081" s="59">
        <f t="shared" si="2460"/>
        <v>0</v>
      </c>
      <c r="AK1081" s="59">
        <f t="shared" si="2461"/>
        <v>0</v>
      </c>
      <c r="AL1081" s="59">
        <f t="shared" si="2462"/>
        <v>0</v>
      </c>
      <c r="AM1081" s="12">
        <f t="shared" si="2563"/>
        <v>0</v>
      </c>
      <c r="AN1081" s="12">
        <f t="shared" si="2564"/>
        <v>0</v>
      </c>
      <c r="AO1081" s="66">
        <f t="shared" si="2463"/>
        <v>0</v>
      </c>
      <c r="AP1081" s="66">
        <f t="shared" si="2464"/>
        <v>0</v>
      </c>
      <c r="AQ1081" s="59">
        <f t="shared" si="2465"/>
        <v>0</v>
      </c>
      <c r="AR1081" s="59">
        <f t="shared" si="2466"/>
        <v>0</v>
      </c>
      <c r="AS1081" s="59">
        <f t="shared" si="2467"/>
        <v>0</v>
      </c>
      <c r="AT1081" s="12">
        <f t="shared" si="2468"/>
        <v>0</v>
      </c>
      <c r="AU1081" s="59">
        <f t="shared" si="2565"/>
        <v>0</v>
      </c>
      <c r="AV1081" s="59">
        <f t="shared" si="2566"/>
        <v>0</v>
      </c>
      <c r="AW1081" s="70" t="e">
        <f t="shared" si="2469"/>
        <v>#N/A</v>
      </c>
      <c r="AX1081" s="20">
        <f t="shared" si="2470"/>
        <v>200000</v>
      </c>
      <c r="AY1081" s="20">
        <f t="shared" si="2471"/>
        <v>0</v>
      </c>
      <c r="AZ1081" s="20">
        <f t="shared" si="2472"/>
        <v>0</v>
      </c>
      <c r="BA1081" s="20">
        <f t="shared" si="2473"/>
        <v>0</v>
      </c>
      <c r="BB1081" s="36">
        <f t="shared" si="2474"/>
        <v>0</v>
      </c>
      <c r="BC1081" s="36">
        <f t="shared" si="2475"/>
        <v>0</v>
      </c>
      <c r="BD1081" s="80">
        <f t="shared" si="2476"/>
        <v>0</v>
      </c>
      <c r="BE1081" s="36">
        <f t="shared" si="2477"/>
        <v>0</v>
      </c>
      <c r="BF1081" s="36">
        <f t="shared" si="2478"/>
        <v>0</v>
      </c>
      <c r="BG1081" s="36">
        <f t="shared" si="2479"/>
        <v>0</v>
      </c>
      <c r="BH1081" s="36">
        <f t="shared" si="2480"/>
        <v>0</v>
      </c>
      <c r="BI1081" s="36">
        <f t="shared" si="2481"/>
        <v>0</v>
      </c>
      <c r="BJ1081" s="36">
        <f t="shared" si="2482"/>
        <v>0</v>
      </c>
      <c r="BK1081" s="36">
        <f t="shared" si="2483"/>
        <v>0</v>
      </c>
      <c r="BL1081" s="68">
        <f>IF(OR(AT1081=0,E1081&gt;ProjTerm),0,VLOOKUP(D1081,'Life Events'!$AE$5:$AI$1206,5,FALSE))</f>
        <v>0</v>
      </c>
      <c r="BM1081" s="93">
        <f t="shared" si="2484"/>
        <v>0</v>
      </c>
      <c r="BN1081" s="93">
        <f t="shared" si="2485"/>
        <v>0</v>
      </c>
      <c r="BO1081" s="36">
        <f t="shared" si="2486"/>
        <v>0</v>
      </c>
      <c r="BP1081" s="36">
        <f t="shared" si="2487"/>
        <v>0</v>
      </c>
      <c r="BQ1081" s="36">
        <f t="shared" si="2488"/>
        <v>0</v>
      </c>
      <c r="BR1081" s="36">
        <f t="shared" si="2489"/>
        <v>154.78110000000001</v>
      </c>
      <c r="BS1081" s="36">
        <f t="shared" si="2490"/>
        <v>0</v>
      </c>
      <c r="BT1081" s="36">
        <f t="shared" si="2491"/>
        <v>0</v>
      </c>
      <c r="BU1081" s="70" cm="1">
        <f t="array" ref="BU1081">IF(AND(ActInt=1,$J1081=0),INDEX(Tbl_FwdNom,$B1081-IVP,MATCH(ValnDt,Tbl_FwdNom_Cols)),INDEX(Tbl_FwdNom,$B1081,MATCH(StartDt,Tbl_FwdNom_Cols)))</f>
        <v>7.9963574419999999</v>
      </c>
      <c r="BV1081" s="70" cm="1">
        <f t="array" ref="BV1081">INDEX(Tbl_FwdReal,$B1081,MATCH(StartDt,Tbl_FwdReal_Cols))</f>
        <v>2.4289610449999999</v>
      </c>
      <c r="BW1081" s="70" cm="1">
        <f t="array" ref="BW1081">IF(RunType&lt;&gt;"OPN",INDEX(Tbl_FwdReal,$B1081,MATCH(ValnDt,Tbl_FwdReal_Cols)),IF(AND($J1081=0,ActInt=1),INDEX(Tbl_FwdReal,$B1081-IVP,MATCH(ValnDt,Tbl_FwdReal_Cols)),-999))*$K1081</f>
        <v>0</v>
      </c>
      <c r="BX1081" s="70">
        <f t="shared" si="2492"/>
        <v>0</v>
      </c>
      <c r="BY1081" s="70">
        <f t="shared" si="2567"/>
        <v>7.9963574420000016E-2</v>
      </c>
      <c r="BZ1081" s="64">
        <f t="shared" si="2580"/>
        <v>6.4312013669483026E-3</v>
      </c>
      <c r="CA1081" s="70" cm="1">
        <f t="array" ref="CA1081">IF($J1081=1,CA1080*(1+INDEX(Tbl_CPI,$B1081,MATCH(IF(RunType="OPN",StartDt,ValnDt),Tbl_CPI_Cols))),0)</f>
        <v>0</v>
      </c>
      <c r="CB1081" s="70">
        <f t="shared" si="2568"/>
        <v>328.18858478733523</v>
      </c>
      <c r="CC1081" s="70">
        <f t="shared" si="2569"/>
        <v>317.82156260592041</v>
      </c>
      <c r="CD1081" s="36">
        <f t="shared" si="2493"/>
        <v>1610.0310659011584</v>
      </c>
      <c r="CE1081" s="36">
        <f t="shared" si="2494"/>
        <v>0</v>
      </c>
      <c r="CF1081" s="36">
        <f t="shared" si="2495"/>
        <v>0</v>
      </c>
      <c r="CG1081" s="36">
        <f t="shared" si="2496"/>
        <v>0</v>
      </c>
      <c r="CH1081" s="36">
        <f t="shared" si="2497"/>
        <v>0</v>
      </c>
      <c r="CI1081" s="36">
        <f t="shared" si="2498"/>
        <v>0</v>
      </c>
      <c r="CJ1081" s="36">
        <f t="shared" si="2499"/>
        <v>0</v>
      </c>
      <c r="CK1081" s="36">
        <f t="shared" si="2500"/>
        <v>0</v>
      </c>
      <c r="CL1081" s="36">
        <f t="shared" si="2501"/>
        <v>0</v>
      </c>
      <c r="CM1081" s="36">
        <f t="shared" si="2502"/>
        <v>0</v>
      </c>
      <c r="CN1081" s="36">
        <f t="shared" si="2503"/>
        <v>0</v>
      </c>
      <c r="CO1081" s="20">
        <f t="shared" si="2504"/>
        <v>120000</v>
      </c>
      <c r="CP1081" s="20">
        <f t="shared" si="2505"/>
        <v>2</v>
      </c>
      <c r="CQ1081" s="64" t="e">
        <f t="shared" si="2506"/>
        <v>#N/A</v>
      </c>
      <c r="CR1081" s="64" t="e">
        <f t="shared" si="2507"/>
        <v>#N/A</v>
      </c>
      <c r="CS1081" s="36" t="e">
        <f t="shared" si="2508"/>
        <v>#N/A</v>
      </c>
      <c r="CT1081" s="36">
        <f t="shared" si="2509"/>
        <v>0</v>
      </c>
      <c r="CU1081" s="36">
        <f t="shared" si="2510"/>
        <v>0</v>
      </c>
      <c r="CV1081" s="36">
        <f t="shared" si="2570"/>
        <v>0</v>
      </c>
      <c r="CW1081" s="36">
        <f t="shared" si="2511"/>
        <v>0</v>
      </c>
      <c r="CX1081" s="36">
        <f t="shared" si="2512"/>
        <v>0</v>
      </c>
      <c r="CY1081" s="36">
        <f t="shared" si="2513"/>
        <v>0</v>
      </c>
      <c r="CZ1081" s="36">
        <f t="shared" si="2571"/>
        <v>0</v>
      </c>
      <c r="DA1081" s="64">
        <f t="shared" si="2514"/>
        <v>6.4312013669483026E-3</v>
      </c>
      <c r="DB1081" s="70">
        <f t="shared" si="2572"/>
        <v>0.99360989468707517</v>
      </c>
      <c r="DC1081" s="70">
        <f>PRODUCT($DB$8:DB1081)</f>
        <v>9.4237482122699523E-5</v>
      </c>
      <c r="DD1081" s="36">
        <f t="shared" si="2515"/>
        <v>0</v>
      </c>
      <c r="DE1081" s="36">
        <f t="shared" si="2516"/>
        <v>0</v>
      </c>
      <c r="DF1081" s="36">
        <f t="shared" si="2517"/>
        <v>0</v>
      </c>
      <c r="DG1081" s="36">
        <f t="shared" si="2518"/>
        <v>0</v>
      </c>
      <c r="DH1081" s="36">
        <f t="shared" si="2519"/>
        <v>0</v>
      </c>
      <c r="DI1081" s="36">
        <f t="shared" si="2520"/>
        <v>0</v>
      </c>
      <c r="DJ1081" s="36">
        <f t="shared" si="2521"/>
        <v>0</v>
      </c>
      <c r="DK1081" s="36">
        <f t="shared" si="2522"/>
        <v>0</v>
      </c>
      <c r="DL1081" s="36">
        <f t="shared" si="2523"/>
        <v>0</v>
      </c>
      <c r="DM1081" s="36">
        <f t="shared" si="2524"/>
        <v>0</v>
      </c>
      <c r="DN1081" s="36">
        <f t="shared" ca="1" si="2573"/>
        <v>4.6137290849905055E-12</v>
      </c>
      <c r="DO1081" s="64" cm="1">
        <f t="array" ref="DO1081">IFERROR(INDEX(Tbl_FwdNom,$B1081,MATCH(LIDt,Tbl_FwdNom_Cols,0)),0)</f>
        <v>7.4126813499999997</v>
      </c>
      <c r="DP1081" s="64">
        <f t="shared" ca="1" si="2574"/>
        <v>0</v>
      </c>
      <c r="DQ1081" s="64">
        <f t="shared" ca="1" si="2525"/>
        <v>0</v>
      </c>
      <c r="DR1081" s="70">
        <f t="shared" ca="1" si="2526"/>
        <v>1</v>
      </c>
      <c r="DS1081" s="70">
        <f ca="1">PRODUCT($DR$8:DR1081)</f>
        <v>5.1485728910319675E-4</v>
      </c>
      <c r="DT1081" s="36">
        <f t="shared" ca="1" si="2527"/>
        <v>0</v>
      </c>
      <c r="DU1081" s="36">
        <f t="shared" ca="1" si="2528"/>
        <v>0</v>
      </c>
      <c r="DV1081" s="36">
        <f t="shared" ca="1" si="2529"/>
        <v>0</v>
      </c>
      <c r="DW1081" s="36">
        <f t="shared" ca="1" si="2530"/>
        <v>0</v>
      </c>
      <c r="DX1081" s="36">
        <f t="shared" ca="1" si="2531"/>
        <v>0</v>
      </c>
      <c r="DY1081" s="36">
        <f t="shared" ca="1" si="2532"/>
        <v>0</v>
      </c>
      <c r="DZ1081" s="36">
        <f t="shared" ca="1" si="2533"/>
        <v>0</v>
      </c>
      <c r="EA1081" s="36">
        <f t="shared" ca="1" si="2534"/>
        <v>0</v>
      </c>
      <c r="EB1081" s="36">
        <f t="shared" ca="1" si="2535"/>
        <v>0</v>
      </c>
      <c r="EC1081" s="36">
        <f t="shared" ca="1" si="2536"/>
        <v>0</v>
      </c>
      <c r="ED1081" s="36">
        <f t="shared" ca="1" si="2537"/>
        <v>0</v>
      </c>
      <c r="EE1081" s="36">
        <f t="shared" ca="1" si="2575"/>
        <v>0</v>
      </c>
      <c r="EF1081" s="36">
        <f t="shared" ca="1" si="2538"/>
        <v>0</v>
      </c>
      <c r="EG1081" s="64"/>
      <c r="EH1081" s="64"/>
      <c r="EI1081" s="64"/>
      <c r="EJ1081" s="70"/>
      <c r="EK1081" s="70"/>
      <c r="EL1081" s="70"/>
      <c r="EM1081" s="70"/>
      <c r="EN1081" s="70"/>
      <c r="EO1081" s="36">
        <f t="shared" si="2539"/>
        <v>0</v>
      </c>
      <c r="EP1081" s="36">
        <f t="shared" si="2540"/>
        <v>0</v>
      </c>
      <c r="EQ1081" s="36">
        <f t="shared" si="2541"/>
        <v>0</v>
      </c>
      <c r="ER1081" s="36">
        <f t="shared" si="2542"/>
        <v>0</v>
      </c>
      <c r="ES1081" s="36">
        <f t="shared" si="2543"/>
        <v>0</v>
      </c>
      <c r="ET1081" s="36">
        <f t="shared" si="2544"/>
        <v>0</v>
      </c>
      <c r="EU1081" s="36">
        <f t="shared" si="2576"/>
        <v>0</v>
      </c>
      <c r="EV1081" s="36">
        <f t="shared" si="2545"/>
        <v>0</v>
      </c>
      <c r="EW1081" s="36">
        <f t="shared" si="2546"/>
        <v>0</v>
      </c>
      <c r="EX1081" s="36">
        <f t="shared" si="2577"/>
        <v>0</v>
      </c>
      <c r="EY1081" s="36">
        <f t="shared" si="2547"/>
        <v>0</v>
      </c>
      <c r="EZ1081" s="36">
        <f t="shared" si="2548"/>
        <v>0</v>
      </c>
      <c r="FA1081" s="36">
        <f t="shared" si="2549"/>
        <v>0</v>
      </c>
      <c r="FB1081" s="36">
        <f t="shared" si="2550"/>
        <v>0</v>
      </c>
      <c r="FC1081" s="36">
        <f t="shared" si="2578"/>
        <v>0</v>
      </c>
      <c r="FD1081" s="36">
        <f t="shared" si="2551"/>
        <v>0</v>
      </c>
      <c r="FE1081" s="36">
        <f t="shared" si="2552"/>
        <v>0</v>
      </c>
      <c r="FF1081" s="36">
        <f t="shared" si="2579"/>
        <v>0</v>
      </c>
      <c r="FG1081" s="36">
        <f t="shared" si="2553"/>
        <v>0</v>
      </c>
      <c r="FH1081" s="36">
        <f t="shared" si="2554"/>
        <v>0</v>
      </c>
      <c r="FI1081" s="36">
        <f t="shared" si="2555"/>
        <v>0</v>
      </c>
      <c r="FJ1081" s="36">
        <f t="shared" ca="1" si="2556"/>
        <v>0</v>
      </c>
      <c r="FK1081" s="36">
        <f t="shared" si="2557"/>
        <v>0</v>
      </c>
      <c r="FL1081" s="36">
        <f t="shared" si="2558"/>
        <v>0</v>
      </c>
      <c r="FM1081" s="36">
        <f t="shared" ca="1" si="2559"/>
        <v>0</v>
      </c>
      <c r="FN1081" s="36">
        <f t="shared" ca="1" si="2581"/>
        <v>0</v>
      </c>
    </row>
    <row r="1082" spans="2:170" x14ac:dyDescent="0.25">
      <c r="B1082" s="2">
        <v>1074</v>
      </c>
      <c r="C1082" s="2">
        <f t="shared" si="2435"/>
        <v>90</v>
      </c>
      <c r="D1082" s="2">
        <f t="shared" si="2584"/>
        <v>1098</v>
      </c>
      <c r="E1082" s="2">
        <f t="shared" si="2582"/>
        <v>92</v>
      </c>
      <c r="F1082" s="189">
        <f t="shared" si="2586"/>
        <v>78406</v>
      </c>
      <c r="G1082" s="2">
        <f t="shared" si="2585"/>
        <v>8</v>
      </c>
      <c r="H1082" s="187">
        <f t="shared" si="2436"/>
        <v>124.08333333333334</v>
      </c>
      <c r="I1082" s="186">
        <f t="shared" si="2583"/>
        <v>124</v>
      </c>
      <c r="J1082" s="2">
        <f t="shared" si="2437"/>
        <v>0</v>
      </c>
      <c r="K1082" s="2">
        <f t="shared" si="2438"/>
        <v>0</v>
      </c>
      <c r="L1082">
        <f t="shared" si="2439"/>
        <v>2</v>
      </c>
      <c r="M1082" s="190">
        <f t="shared" si="2560"/>
        <v>0</v>
      </c>
      <c r="N1082">
        <f t="shared" si="2440"/>
        <v>1</v>
      </c>
      <c r="O1082">
        <f t="shared" si="2441"/>
        <v>100</v>
      </c>
      <c r="P1082" s="58">
        <f t="shared" si="2442"/>
        <v>0</v>
      </c>
      <c r="Q1082" s="106">
        <f t="shared" si="2443"/>
        <v>0</v>
      </c>
      <c r="R1082" s="59">
        <f t="shared" si="2444"/>
        <v>0</v>
      </c>
      <c r="S1082" s="32">
        <f t="shared" si="2561"/>
        <v>0</v>
      </c>
      <c r="T1082">
        <f t="shared" si="2445"/>
        <v>1</v>
      </c>
      <c r="U1082" s="32">
        <f t="shared" si="2562"/>
        <v>0</v>
      </c>
      <c r="V1082">
        <f t="shared" si="2446"/>
        <v>1</v>
      </c>
      <c r="W1082">
        <f t="shared" si="2447"/>
        <v>100</v>
      </c>
      <c r="X1082" s="58">
        <f t="shared" si="2448"/>
        <v>0</v>
      </c>
      <c r="Y1082" s="58">
        <f t="shared" si="2449"/>
        <v>0</v>
      </c>
      <c r="Z1082" s="32">
        <f t="shared" si="2450"/>
        <v>0</v>
      </c>
      <c r="AA1082" s="32">
        <f t="shared" si="2451"/>
        <v>0</v>
      </c>
      <c r="AB1082" s="59">
        <f t="shared" si="2452"/>
        <v>0</v>
      </c>
      <c r="AC1082" s="59">
        <f t="shared" si="2453"/>
        <v>0</v>
      </c>
      <c r="AD1082">
        <f t="shared" si="2454"/>
        <v>1</v>
      </c>
      <c r="AE1082" s="59">
        <f t="shared" si="2455"/>
        <v>0</v>
      </c>
      <c r="AF1082" s="59">
        <f t="shared" si="2456"/>
        <v>0</v>
      </c>
      <c r="AG1082" s="59">
        <f t="shared" si="2457"/>
        <v>0</v>
      </c>
      <c r="AH1082">
        <f t="shared" si="2458"/>
        <v>1</v>
      </c>
      <c r="AI1082" s="59">
        <f t="shared" si="2459"/>
        <v>0</v>
      </c>
      <c r="AJ1082" s="59">
        <f t="shared" si="2460"/>
        <v>0</v>
      </c>
      <c r="AK1082" s="59">
        <f t="shared" si="2461"/>
        <v>0</v>
      </c>
      <c r="AL1082" s="59">
        <f t="shared" si="2462"/>
        <v>0</v>
      </c>
      <c r="AM1082" s="12">
        <f t="shared" si="2563"/>
        <v>0</v>
      </c>
      <c r="AN1082" s="12">
        <f t="shared" si="2564"/>
        <v>0</v>
      </c>
      <c r="AO1082" s="66">
        <f t="shared" si="2463"/>
        <v>0</v>
      </c>
      <c r="AP1082" s="66">
        <f t="shared" si="2464"/>
        <v>0</v>
      </c>
      <c r="AQ1082" s="59">
        <f t="shared" si="2465"/>
        <v>0</v>
      </c>
      <c r="AR1082" s="59">
        <f t="shared" si="2466"/>
        <v>0</v>
      </c>
      <c r="AS1082" s="59">
        <f t="shared" si="2467"/>
        <v>0</v>
      </c>
      <c r="AT1082" s="12">
        <f t="shared" si="2468"/>
        <v>0</v>
      </c>
      <c r="AU1082" s="59">
        <f t="shared" si="2565"/>
        <v>0</v>
      </c>
      <c r="AV1082" s="59">
        <f t="shared" si="2566"/>
        <v>0</v>
      </c>
      <c r="AW1082" s="70" t="e">
        <f t="shared" si="2469"/>
        <v>#N/A</v>
      </c>
      <c r="AX1082" s="20">
        <f t="shared" si="2470"/>
        <v>200000</v>
      </c>
      <c r="AY1082" s="20">
        <f t="shared" si="2471"/>
        <v>0</v>
      </c>
      <c r="AZ1082" s="20">
        <f t="shared" si="2472"/>
        <v>0</v>
      </c>
      <c r="BA1082" s="20">
        <f t="shared" si="2473"/>
        <v>0</v>
      </c>
      <c r="BB1082" s="36">
        <f t="shared" si="2474"/>
        <v>0</v>
      </c>
      <c r="BC1082" s="36">
        <f t="shared" si="2475"/>
        <v>0</v>
      </c>
      <c r="BD1082" s="80">
        <f t="shared" si="2476"/>
        <v>0</v>
      </c>
      <c r="BE1082" s="36">
        <f t="shared" si="2477"/>
        <v>0</v>
      </c>
      <c r="BF1082" s="36">
        <f t="shared" si="2478"/>
        <v>0</v>
      </c>
      <c r="BG1082" s="36">
        <f t="shared" si="2479"/>
        <v>0</v>
      </c>
      <c r="BH1082" s="36">
        <f t="shared" si="2480"/>
        <v>0</v>
      </c>
      <c r="BI1082" s="36">
        <f t="shared" si="2481"/>
        <v>0</v>
      </c>
      <c r="BJ1082" s="36">
        <f t="shared" si="2482"/>
        <v>0</v>
      </c>
      <c r="BK1082" s="36">
        <f t="shared" si="2483"/>
        <v>0</v>
      </c>
      <c r="BL1082" s="68">
        <f>IF(OR(AT1082=0,E1082&gt;ProjTerm),0,VLOOKUP(D1082,'Life Events'!$AE$5:$AI$1206,5,FALSE))</f>
        <v>0</v>
      </c>
      <c r="BM1082" s="93">
        <f t="shared" si="2484"/>
        <v>0</v>
      </c>
      <c r="BN1082" s="93">
        <f t="shared" si="2485"/>
        <v>0</v>
      </c>
      <c r="BO1082" s="36">
        <f t="shared" si="2486"/>
        <v>0</v>
      </c>
      <c r="BP1082" s="36">
        <f t="shared" si="2487"/>
        <v>0</v>
      </c>
      <c r="BQ1082" s="36">
        <f t="shared" si="2488"/>
        <v>0</v>
      </c>
      <c r="BR1082" s="36">
        <f t="shared" si="2489"/>
        <v>154.78110000000001</v>
      </c>
      <c r="BS1082" s="36">
        <f t="shared" si="2490"/>
        <v>0</v>
      </c>
      <c r="BT1082" s="36">
        <f t="shared" si="2491"/>
        <v>0</v>
      </c>
      <c r="BU1082" s="70" cm="1">
        <f t="array" ref="BU1082">IF(AND(ActInt=1,$J1082=0),INDEX(Tbl_FwdNom,$B1082-IVP,MATCH(ValnDt,Tbl_FwdNom_Cols)),INDEX(Tbl_FwdNom,$B1082,MATCH(StartDt,Tbl_FwdNom_Cols)))</f>
        <v>7.9904936309999997</v>
      </c>
      <c r="BV1082" s="70" cm="1">
        <f t="array" ref="BV1082">INDEX(Tbl_FwdReal,$B1082,MATCH(StartDt,Tbl_FwdReal_Cols))</f>
        <v>2.425612117</v>
      </c>
      <c r="BW1082" s="70" cm="1">
        <f t="array" ref="BW1082">IF(RunType&lt;&gt;"OPN",INDEX(Tbl_FwdReal,$B1082,MATCH(ValnDt,Tbl_FwdReal_Cols)),IF(AND($J1082=0,ActInt=1),INDEX(Tbl_FwdReal,$B1082-IVP,MATCH(ValnDt,Tbl_FwdReal_Cols)),-999))*$K1082</f>
        <v>0</v>
      </c>
      <c r="BX1082" s="70">
        <f t="shared" si="2492"/>
        <v>0</v>
      </c>
      <c r="BY1082" s="70">
        <f t="shared" si="2567"/>
        <v>7.9904936309999952E-2</v>
      </c>
      <c r="BZ1082" s="64">
        <f t="shared" si="2580"/>
        <v>6.4266474562435505E-3</v>
      </c>
      <c r="CA1082" s="70" cm="1">
        <f t="array" ref="CA1082">IF($J1082=1,CA1081*(1+INDEX(Tbl_CPI,$B1082,MATCH(IF(RunType="OPN",StartDt,ValnDt),Tbl_CPI_Cols))),0)</f>
        <v>0</v>
      </c>
      <c r="CB1082" s="70">
        <f t="shared" si="2568"/>
        <v>330.29773712092691</v>
      </c>
      <c r="CC1082" s="70">
        <f t="shared" si="2569"/>
        <v>317.82156260592041</v>
      </c>
      <c r="CD1082" s="36">
        <f t="shared" si="2493"/>
        <v>1610.0310659011584</v>
      </c>
      <c r="CE1082" s="36">
        <f t="shared" si="2494"/>
        <v>0</v>
      </c>
      <c r="CF1082" s="36">
        <f t="shared" si="2495"/>
        <v>0</v>
      </c>
      <c r="CG1082" s="36">
        <f t="shared" si="2496"/>
        <v>0</v>
      </c>
      <c r="CH1082" s="36">
        <f t="shared" si="2497"/>
        <v>0</v>
      </c>
      <c r="CI1082" s="36">
        <f t="shared" si="2498"/>
        <v>0</v>
      </c>
      <c r="CJ1082" s="36">
        <f t="shared" si="2499"/>
        <v>0</v>
      </c>
      <c r="CK1082" s="36">
        <f t="shared" si="2500"/>
        <v>0</v>
      </c>
      <c r="CL1082" s="36">
        <f t="shared" si="2501"/>
        <v>0</v>
      </c>
      <c r="CM1082" s="36">
        <f t="shared" si="2502"/>
        <v>0</v>
      </c>
      <c r="CN1082" s="36">
        <f t="shared" si="2503"/>
        <v>0</v>
      </c>
      <c r="CO1082" s="20">
        <f t="shared" si="2504"/>
        <v>120000</v>
      </c>
      <c r="CP1082" s="20">
        <f t="shared" si="2505"/>
        <v>2</v>
      </c>
      <c r="CQ1082" s="64" t="e">
        <f t="shared" si="2506"/>
        <v>#N/A</v>
      </c>
      <c r="CR1082" s="64" t="e">
        <f t="shared" si="2507"/>
        <v>#N/A</v>
      </c>
      <c r="CS1082" s="36" t="e">
        <f t="shared" si="2508"/>
        <v>#N/A</v>
      </c>
      <c r="CT1082" s="36">
        <f t="shared" si="2509"/>
        <v>0</v>
      </c>
      <c r="CU1082" s="36">
        <f t="shared" si="2510"/>
        <v>0</v>
      </c>
      <c r="CV1082" s="36">
        <f t="shared" si="2570"/>
        <v>0</v>
      </c>
      <c r="CW1082" s="36">
        <f t="shared" si="2511"/>
        <v>0</v>
      </c>
      <c r="CX1082" s="36">
        <f t="shared" si="2512"/>
        <v>0</v>
      </c>
      <c r="CY1082" s="36">
        <f t="shared" si="2513"/>
        <v>0</v>
      </c>
      <c r="CZ1082" s="36">
        <f t="shared" si="2571"/>
        <v>0</v>
      </c>
      <c r="DA1082" s="64">
        <f t="shared" si="2514"/>
        <v>6.4266474562435505E-3</v>
      </c>
      <c r="DB1082" s="70">
        <f t="shared" si="2572"/>
        <v>0.99361439060413692</v>
      </c>
      <c r="DC1082" s="70">
        <f>PRODUCT($DB$8:DB1082)</f>
        <v>9.3635718371414337E-5</v>
      </c>
      <c r="DD1082" s="36">
        <f t="shared" si="2515"/>
        <v>0</v>
      </c>
      <c r="DE1082" s="36">
        <f t="shared" si="2516"/>
        <v>0</v>
      </c>
      <c r="DF1082" s="36">
        <f t="shared" si="2517"/>
        <v>0</v>
      </c>
      <c r="DG1082" s="36">
        <f t="shared" si="2518"/>
        <v>0</v>
      </c>
      <c r="DH1082" s="36">
        <f t="shared" si="2519"/>
        <v>0</v>
      </c>
      <c r="DI1082" s="36">
        <f t="shared" si="2520"/>
        <v>0</v>
      </c>
      <c r="DJ1082" s="36">
        <f t="shared" si="2521"/>
        <v>0</v>
      </c>
      <c r="DK1082" s="36">
        <f t="shared" si="2522"/>
        <v>0</v>
      </c>
      <c r="DL1082" s="36">
        <f t="shared" si="2523"/>
        <v>0</v>
      </c>
      <c r="DM1082" s="36">
        <f t="shared" si="2524"/>
        <v>0</v>
      </c>
      <c r="DN1082" s="36">
        <f t="shared" ca="1" si="2573"/>
        <v>4.6137290849905055E-12</v>
      </c>
      <c r="DO1082" s="64" cm="1">
        <f t="array" ref="DO1082">IFERROR(INDEX(Tbl_FwdNom,$B1082,MATCH(LIDt,Tbl_FwdNom_Cols,0)),0)</f>
        <v>7.4109810710000001</v>
      </c>
      <c r="DP1082" s="64">
        <f t="shared" ca="1" si="2574"/>
        <v>0</v>
      </c>
      <c r="DQ1082" s="64">
        <f t="shared" ca="1" si="2525"/>
        <v>0</v>
      </c>
      <c r="DR1082" s="70">
        <f t="shared" ca="1" si="2526"/>
        <v>1</v>
      </c>
      <c r="DS1082" s="70">
        <f ca="1">PRODUCT($DR$8:DR1082)</f>
        <v>5.1485728910319675E-4</v>
      </c>
      <c r="DT1082" s="36">
        <f t="shared" ca="1" si="2527"/>
        <v>0</v>
      </c>
      <c r="DU1082" s="36">
        <f t="shared" ca="1" si="2528"/>
        <v>0</v>
      </c>
      <c r="DV1082" s="36">
        <f t="shared" ca="1" si="2529"/>
        <v>0</v>
      </c>
      <c r="DW1082" s="36">
        <f t="shared" ca="1" si="2530"/>
        <v>0</v>
      </c>
      <c r="DX1082" s="36">
        <f t="shared" ca="1" si="2531"/>
        <v>0</v>
      </c>
      <c r="DY1082" s="36">
        <f t="shared" ca="1" si="2532"/>
        <v>0</v>
      </c>
      <c r="DZ1082" s="36">
        <f t="shared" ca="1" si="2533"/>
        <v>0</v>
      </c>
      <c r="EA1082" s="36">
        <f t="shared" ca="1" si="2534"/>
        <v>0</v>
      </c>
      <c r="EB1082" s="36">
        <f t="shared" ca="1" si="2535"/>
        <v>0</v>
      </c>
      <c r="EC1082" s="36">
        <f t="shared" ca="1" si="2536"/>
        <v>0</v>
      </c>
      <c r="ED1082" s="36">
        <f t="shared" ca="1" si="2537"/>
        <v>0</v>
      </c>
      <c r="EE1082" s="36">
        <f t="shared" ca="1" si="2575"/>
        <v>0</v>
      </c>
      <c r="EF1082" s="36">
        <f t="shared" ca="1" si="2538"/>
        <v>0</v>
      </c>
      <c r="EG1082" s="64"/>
      <c r="EH1082" s="64"/>
      <c r="EI1082" s="64"/>
      <c r="EJ1082" s="70"/>
      <c r="EK1082" s="70"/>
      <c r="EL1082" s="70"/>
      <c r="EM1082" s="70"/>
      <c r="EN1082" s="70"/>
      <c r="EO1082" s="36">
        <f t="shared" si="2539"/>
        <v>0</v>
      </c>
      <c r="EP1082" s="36">
        <f t="shared" si="2540"/>
        <v>0</v>
      </c>
      <c r="EQ1082" s="36">
        <f t="shared" si="2541"/>
        <v>0</v>
      </c>
      <c r="ER1082" s="36">
        <f t="shared" si="2542"/>
        <v>0</v>
      </c>
      <c r="ES1082" s="36">
        <f t="shared" si="2543"/>
        <v>0</v>
      </c>
      <c r="ET1082" s="36">
        <f t="shared" si="2544"/>
        <v>0</v>
      </c>
      <c r="EU1082" s="36">
        <f t="shared" si="2576"/>
        <v>0</v>
      </c>
      <c r="EV1082" s="36">
        <f t="shared" si="2545"/>
        <v>0</v>
      </c>
      <c r="EW1082" s="36">
        <f t="shared" si="2546"/>
        <v>0</v>
      </c>
      <c r="EX1082" s="36">
        <f t="shared" si="2577"/>
        <v>0</v>
      </c>
      <c r="EY1082" s="36">
        <f t="shared" si="2547"/>
        <v>0</v>
      </c>
      <c r="EZ1082" s="36">
        <f t="shared" si="2548"/>
        <v>0</v>
      </c>
      <c r="FA1082" s="36">
        <f t="shared" si="2549"/>
        <v>0</v>
      </c>
      <c r="FB1082" s="36">
        <f t="shared" si="2550"/>
        <v>0</v>
      </c>
      <c r="FC1082" s="36">
        <f t="shared" si="2578"/>
        <v>0</v>
      </c>
      <c r="FD1082" s="36">
        <f t="shared" si="2551"/>
        <v>0</v>
      </c>
      <c r="FE1082" s="36">
        <f t="shared" si="2552"/>
        <v>0</v>
      </c>
      <c r="FF1082" s="36">
        <f t="shared" si="2579"/>
        <v>0</v>
      </c>
      <c r="FG1082" s="36">
        <f t="shared" si="2553"/>
        <v>0</v>
      </c>
      <c r="FH1082" s="36">
        <f t="shared" si="2554"/>
        <v>0</v>
      </c>
      <c r="FI1082" s="36">
        <f t="shared" si="2555"/>
        <v>0</v>
      </c>
      <c r="FJ1082" s="36">
        <f t="shared" ca="1" si="2556"/>
        <v>0</v>
      </c>
      <c r="FK1082" s="36">
        <f t="shared" si="2557"/>
        <v>0</v>
      </c>
      <c r="FL1082" s="36">
        <f t="shared" si="2558"/>
        <v>0</v>
      </c>
      <c r="FM1082" s="36">
        <f t="shared" ca="1" si="2559"/>
        <v>0</v>
      </c>
      <c r="FN1082" s="36">
        <f t="shared" ca="1" si="2581"/>
        <v>0</v>
      </c>
    </row>
    <row r="1083" spans="2:170" x14ac:dyDescent="0.25">
      <c r="B1083" s="2">
        <v>1075</v>
      </c>
      <c r="C1083" s="2">
        <f t="shared" si="2435"/>
        <v>90</v>
      </c>
      <c r="D1083" s="2">
        <f t="shared" si="2584"/>
        <v>1099</v>
      </c>
      <c r="E1083" s="2">
        <f t="shared" si="2582"/>
        <v>92</v>
      </c>
      <c r="F1083" s="189">
        <f t="shared" si="2586"/>
        <v>78436</v>
      </c>
      <c r="G1083" s="2">
        <f t="shared" si="2585"/>
        <v>9</v>
      </c>
      <c r="H1083" s="187">
        <f t="shared" si="2436"/>
        <v>124.16666666666666</v>
      </c>
      <c r="I1083" s="186">
        <f t="shared" si="2583"/>
        <v>124</v>
      </c>
      <c r="J1083" s="2">
        <f t="shared" si="2437"/>
        <v>0</v>
      </c>
      <c r="K1083" s="2">
        <f t="shared" si="2438"/>
        <v>0</v>
      </c>
      <c r="L1083">
        <f t="shared" si="2439"/>
        <v>2</v>
      </c>
      <c r="M1083" s="190">
        <f t="shared" si="2560"/>
        <v>0</v>
      </c>
      <c r="N1083">
        <f t="shared" si="2440"/>
        <v>1</v>
      </c>
      <c r="O1083">
        <f t="shared" si="2441"/>
        <v>100</v>
      </c>
      <c r="P1083" s="58">
        <f t="shared" si="2442"/>
        <v>0</v>
      </c>
      <c r="Q1083" s="106">
        <f t="shared" si="2443"/>
        <v>0</v>
      </c>
      <c r="R1083" s="59">
        <f t="shared" si="2444"/>
        <v>0</v>
      </c>
      <c r="S1083" s="32">
        <f t="shared" si="2561"/>
        <v>0</v>
      </c>
      <c r="T1083">
        <f t="shared" si="2445"/>
        <v>1</v>
      </c>
      <c r="U1083" s="32">
        <f t="shared" si="2562"/>
        <v>0</v>
      </c>
      <c r="V1083">
        <f t="shared" si="2446"/>
        <v>1</v>
      </c>
      <c r="W1083">
        <f t="shared" si="2447"/>
        <v>100</v>
      </c>
      <c r="X1083" s="58">
        <f t="shared" si="2448"/>
        <v>0</v>
      </c>
      <c r="Y1083" s="58">
        <f t="shared" si="2449"/>
        <v>0</v>
      </c>
      <c r="Z1083" s="32">
        <f t="shared" si="2450"/>
        <v>0</v>
      </c>
      <c r="AA1083" s="32">
        <f t="shared" si="2451"/>
        <v>0</v>
      </c>
      <c r="AB1083" s="59">
        <f t="shared" si="2452"/>
        <v>0</v>
      </c>
      <c r="AC1083" s="59">
        <f t="shared" si="2453"/>
        <v>0</v>
      </c>
      <c r="AD1083">
        <f t="shared" si="2454"/>
        <v>1</v>
      </c>
      <c r="AE1083" s="59">
        <f t="shared" si="2455"/>
        <v>0</v>
      </c>
      <c r="AF1083" s="59">
        <f t="shared" si="2456"/>
        <v>0</v>
      </c>
      <c r="AG1083" s="59">
        <f t="shared" si="2457"/>
        <v>0</v>
      </c>
      <c r="AH1083">
        <f t="shared" si="2458"/>
        <v>1</v>
      </c>
      <c r="AI1083" s="59">
        <f t="shared" si="2459"/>
        <v>0</v>
      </c>
      <c r="AJ1083" s="59">
        <f t="shared" si="2460"/>
        <v>0</v>
      </c>
      <c r="AK1083" s="59">
        <f t="shared" si="2461"/>
        <v>0</v>
      </c>
      <c r="AL1083" s="59">
        <f t="shared" si="2462"/>
        <v>0</v>
      </c>
      <c r="AM1083" s="12">
        <f t="shared" si="2563"/>
        <v>0</v>
      </c>
      <c r="AN1083" s="12">
        <f t="shared" si="2564"/>
        <v>0</v>
      </c>
      <c r="AO1083" s="66">
        <f t="shared" si="2463"/>
        <v>0</v>
      </c>
      <c r="AP1083" s="66">
        <f t="shared" si="2464"/>
        <v>0</v>
      </c>
      <c r="AQ1083" s="59">
        <f t="shared" si="2465"/>
        <v>0</v>
      </c>
      <c r="AR1083" s="59">
        <f t="shared" si="2466"/>
        <v>0</v>
      </c>
      <c r="AS1083" s="59">
        <f t="shared" si="2467"/>
        <v>0</v>
      </c>
      <c r="AT1083" s="12">
        <f t="shared" si="2468"/>
        <v>0</v>
      </c>
      <c r="AU1083" s="59">
        <f t="shared" si="2565"/>
        <v>0</v>
      </c>
      <c r="AV1083" s="59">
        <f t="shared" si="2566"/>
        <v>0</v>
      </c>
      <c r="AW1083" s="70" t="e">
        <f t="shared" si="2469"/>
        <v>#N/A</v>
      </c>
      <c r="AX1083" s="20">
        <f t="shared" si="2470"/>
        <v>200000</v>
      </c>
      <c r="AY1083" s="20">
        <f t="shared" si="2471"/>
        <v>0</v>
      </c>
      <c r="AZ1083" s="20">
        <f t="shared" si="2472"/>
        <v>0</v>
      </c>
      <c r="BA1083" s="20">
        <f t="shared" si="2473"/>
        <v>0</v>
      </c>
      <c r="BB1083" s="36">
        <f t="shared" si="2474"/>
        <v>0</v>
      </c>
      <c r="BC1083" s="36">
        <f t="shared" si="2475"/>
        <v>0</v>
      </c>
      <c r="BD1083" s="80">
        <f t="shared" si="2476"/>
        <v>0</v>
      </c>
      <c r="BE1083" s="36">
        <f t="shared" si="2477"/>
        <v>0</v>
      </c>
      <c r="BF1083" s="36">
        <f t="shared" si="2478"/>
        <v>0</v>
      </c>
      <c r="BG1083" s="36">
        <f t="shared" si="2479"/>
        <v>0</v>
      </c>
      <c r="BH1083" s="36">
        <f t="shared" si="2480"/>
        <v>0</v>
      </c>
      <c r="BI1083" s="36">
        <f t="shared" si="2481"/>
        <v>0</v>
      </c>
      <c r="BJ1083" s="36">
        <f t="shared" si="2482"/>
        <v>0</v>
      </c>
      <c r="BK1083" s="36">
        <f t="shared" si="2483"/>
        <v>0</v>
      </c>
      <c r="BL1083" s="68">
        <f>IF(OR(AT1083=0,E1083&gt;ProjTerm),0,VLOOKUP(D1083,'Life Events'!$AE$5:$AI$1206,5,FALSE))</f>
        <v>0</v>
      </c>
      <c r="BM1083" s="93">
        <f t="shared" si="2484"/>
        <v>0</v>
      </c>
      <c r="BN1083" s="93">
        <f t="shared" si="2485"/>
        <v>0</v>
      </c>
      <c r="BO1083" s="36">
        <f t="shared" si="2486"/>
        <v>0</v>
      </c>
      <c r="BP1083" s="36">
        <f t="shared" si="2487"/>
        <v>0</v>
      </c>
      <c r="BQ1083" s="36">
        <f t="shared" si="2488"/>
        <v>0</v>
      </c>
      <c r="BR1083" s="36">
        <f t="shared" si="2489"/>
        <v>154.78110000000001</v>
      </c>
      <c r="BS1083" s="36">
        <f t="shared" si="2490"/>
        <v>0</v>
      </c>
      <c r="BT1083" s="36">
        <f t="shared" si="2491"/>
        <v>0</v>
      </c>
      <c r="BU1083" s="70" cm="1">
        <f t="array" ref="BU1083">IF(AND(ActInt=1,$J1083=0),INDEX(Tbl_FwdNom,$B1083-IVP,MATCH(ValnDt,Tbl_FwdNom_Cols)),INDEX(Tbl_FwdNom,$B1083,MATCH(StartDt,Tbl_FwdNom_Cols)))</f>
        <v>7.984630138</v>
      </c>
      <c r="BV1083" s="70" cm="1">
        <f t="array" ref="BV1083">INDEX(Tbl_FwdReal,$B1083,MATCH(StartDt,Tbl_FwdReal_Cols))</f>
        <v>2.4222632979999998</v>
      </c>
      <c r="BW1083" s="70" cm="1">
        <f t="array" ref="BW1083">IF(RunType&lt;&gt;"OPN",INDEX(Tbl_FwdReal,$B1083,MATCH(ValnDt,Tbl_FwdReal_Cols)),IF(AND($J1083=0,ActInt=1),INDEX(Tbl_FwdReal,$B1083-IVP,MATCH(ValnDt,Tbl_FwdReal_Cols)),-999))*$K1083</f>
        <v>0</v>
      </c>
      <c r="BX1083" s="70">
        <f t="shared" si="2492"/>
        <v>0</v>
      </c>
      <c r="BY1083" s="70">
        <f t="shared" si="2567"/>
        <v>7.9846301379999929E-2</v>
      </c>
      <c r="BZ1083" s="64">
        <f t="shared" si="2580"/>
        <v>6.4220935658463318E-3</v>
      </c>
      <c r="CA1083" s="70" cm="1">
        <f t="array" ref="CA1083">IF($J1083=1,CA1082*(1+INDEX(Tbl_CPI,$B1083,MATCH(IF(RunType="OPN",StartDt,ValnDt),Tbl_CPI_Cols))),0)</f>
        <v>0</v>
      </c>
      <c r="CB1083" s="70">
        <f t="shared" si="2568"/>
        <v>332.4189400933048</v>
      </c>
      <c r="CC1083" s="70">
        <f t="shared" si="2569"/>
        <v>317.82156260592041</v>
      </c>
      <c r="CD1083" s="36">
        <f t="shared" si="2493"/>
        <v>1610.0310659011584</v>
      </c>
      <c r="CE1083" s="36">
        <f t="shared" si="2494"/>
        <v>0</v>
      </c>
      <c r="CF1083" s="36">
        <f t="shared" si="2495"/>
        <v>0</v>
      </c>
      <c r="CG1083" s="36">
        <f t="shared" si="2496"/>
        <v>0</v>
      </c>
      <c r="CH1083" s="36">
        <f t="shared" si="2497"/>
        <v>0</v>
      </c>
      <c r="CI1083" s="36">
        <f t="shared" si="2498"/>
        <v>0</v>
      </c>
      <c r="CJ1083" s="36">
        <f t="shared" si="2499"/>
        <v>0</v>
      </c>
      <c r="CK1083" s="36">
        <f t="shared" si="2500"/>
        <v>0</v>
      </c>
      <c r="CL1083" s="36">
        <f t="shared" si="2501"/>
        <v>0</v>
      </c>
      <c r="CM1083" s="36">
        <f t="shared" si="2502"/>
        <v>0</v>
      </c>
      <c r="CN1083" s="36">
        <f t="shared" si="2503"/>
        <v>0</v>
      </c>
      <c r="CO1083" s="20">
        <f t="shared" si="2504"/>
        <v>120000</v>
      </c>
      <c r="CP1083" s="20">
        <f t="shared" si="2505"/>
        <v>2</v>
      </c>
      <c r="CQ1083" s="64" t="e">
        <f t="shared" si="2506"/>
        <v>#N/A</v>
      </c>
      <c r="CR1083" s="64" t="e">
        <f t="shared" si="2507"/>
        <v>#N/A</v>
      </c>
      <c r="CS1083" s="36" t="e">
        <f t="shared" si="2508"/>
        <v>#N/A</v>
      </c>
      <c r="CT1083" s="36">
        <f t="shared" si="2509"/>
        <v>0</v>
      </c>
      <c r="CU1083" s="36">
        <f t="shared" si="2510"/>
        <v>0</v>
      </c>
      <c r="CV1083" s="36">
        <f t="shared" si="2570"/>
        <v>0</v>
      </c>
      <c r="CW1083" s="36">
        <f t="shared" si="2511"/>
        <v>0</v>
      </c>
      <c r="CX1083" s="36">
        <f t="shared" si="2512"/>
        <v>0</v>
      </c>
      <c r="CY1083" s="36">
        <f t="shared" si="2513"/>
        <v>0</v>
      </c>
      <c r="CZ1083" s="36">
        <f t="shared" si="2571"/>
        <v>0</v>
      </c>
      <c r="DA1083" s="64">
        <f t="shared" si="2514"/>
        <v>6.4220935658463318E-3</v>
      </c>
      <c r="DB1083" s="70">
        <f t="shared" si="2572"/>
        <v>0.99361888654183628</v>
      </c>
      <c r="DC1083" s="70">
        <f>PRODUCT($DB$8:DB1083)</f>
        <v>9.3038218228749673E-5</v>
      </c>
      <c r="DD1083" s="36">
        <f t="shared" si="2515"/>
        <v>0</v>
      </c>
      <c r="DE1083" s="36">
        <f t="shared" si="2516"/>
        <v>0</v>
      </c>
      <c r="DF1083" s="36">
        <f t="shared" si="2517"/>
        <v>0</v>
      </c>
      <c r="DG1083" s="36">
        <f t="shared" si="2518"/>
        <v>0</v>
      </c>
      <c r="DH1083" s="36">
        <f t="shared" si="2519"/>
        <v>0</v>
      </c>
      <c r="DI1083" s="36">
        <f t="shared" si="2520"/>
        <v>0</v>
      </c>
      <c r="DJ1083" s="36">
        <f t="shared" si="2521"/>
        <v>0</v>
      </c>
      <c r="DK1083" s="36">
        <f t="shared" si="2522"/>
        <v>0</v>
      </c>
      <c r="DL1083" s="36">
        <f t="shared" si="2523"/>
        <v>0</v>
      </c>
      <c r="DM1083" s="36">
        <f t="shared" si="2524"/>
        <v>0</v>
      </c>
      <c r="DN1083" s="36">
        <f t="shared" ca="1" si="2573"/>
        <v>4.6137290849905055E-12</v>
      </c>
      <c r="DO1083" s="64" cm="1">
        <f t="array" ref="DO1083">IFERROR(INDEX(Tbl_FwdNom,$B1083,MATCH(LIDt,Tbl_FwdNom_Cols,0)),0)</f>
        <v>7.4092808200000002</v>
      </c>
      <c r="DP1083" s="64">
        <f t="shared" ca="1" si="2574"/>
        <v>0</v>
      </c>
      <c r="DQ1083" s="64">
        <f t="shared" ca="1" si="2525"/>
        <v>0</v>
      </c>
      <c r="DR1083" s="70">
        <f t="shared" ca="1" si="2526"/>
        <v>1</v>
      </c>
      <c r="DS1083" s="70">
        <f ca="1">PRODUCT($DR$8:DR1083)</f>
        <v>5.1485728910319675E-4</v>
      </c>
      <c r="DT1083" s="36">
        <f t="shared" ca="1" si="2527"/>
        <v>0</v>
      </c>
      <c r="DU1083" s="36">
        <f t="shared" ca="1" si="2528"/>
        <v>0</v>
      </c>
      <c r="DV1083" s="36">
        <f t="shared" ca="1" si="2529"/>
        <v>0</v>
      </c>
      <c r="DW1083" s="36">
        <f t="shared" ca="1" si="2530"/>
        <v>0</v>
      </c>
      <c r="DX1083" s="36">
        <f t="shared" ca="1" si="2531"/>
        <v>0</v>
      </c>
      <c r="DY1083" s="36">
        <f t="shared" ca="1" si="2532"/>
        <v>0</v>
      </c>
      <c r="DZ1083" s="36">
        <f t="shared" ca="1" si="2533"/>
        <v>0</v>
      </c>
      <c r="EA1083" s="36">
        <f t="shared" ca="1" si="2534"/>
        <v>0</v>
      </c>
      <c r="EB1083" s="36">
        <f t="shared" ca="1" si="2535"/>
        <v>0</v>
      </c>
      <c r="EC1083" s="36">
        <f t="shared" ca="1" si="2536"/>
        <v>0</v>
      </c>
      <c r="ED1083" s="36">
        <f t="shared" ca="1" si="2537"/>
        <v>0</v>
      </c>
      <c r="EE1083" s="36">
        <f t="shared" ca="1" si="2575"/>
        <v>0</v>
      </c>
      <c r="EF1083" s="36">
        <f t="shared" ca="1" si="2538"/>
        <v>0</v>
      </c>
      <c r="EG1083" s="64"/>
      <c r="EH1083" s="64"/>
      <c r="EI1083" s="64"/>
      <c r="EJ1083" s="70"/>
      <c r="EK1083" s="70"/>
      <c r="EL1083" s="70"/>
      <c r="EM1083" s="70"/>
      <c r="EN1083" s="70"/>
      <c r="EO1083" s="36">
        <f t="shared" si="2539"/>
        <v>0</v>
      </c>
      <c r="EP1083" s="36">
        <f t="shared" si="2540"/>
        <v>0</v>
      </c>
      <c r="EQ1083" s="36">
        <f t="shared" si="2541"/>
        <v>0</v>
      </c>
      <c r="ER1083" s="36">
        <f t="shared" si="2542"/>
        <v>0</v>
      </c>
      <c r="ES1083" s="36">
        <f t="shared" si="2543"/>
        <v>0</v>
      </c>
      <c r="ET1083" s="36">
        <f t="shared" si="2544"/>
        <v>0</v>
      </c>
      <c r="EU1083" s="36">
        <f t="shared" si="2576"/>
        <v>0</v>
      </c>
      <c r="EV1083" s="36">
        <f t="shared" si="2545"/>
        <v>0</v>
      </c>
      <c r="EW1083" s="36">
        <f t="shared" si="2546"/>
        <v>0</v>
      </c>
      <c r="EX1083" s="36">
        <f t="shared" si="2577"/>
        <v>0</v>
      </c>
      <c r="EY1083" s="36">
        <f t="shared" si="2547"/>
        <v>0</v>
      </c>
      <c r="EZ1083" s="36">
        <f t="shared" si="2548"/>
        <v>0</v>
      </c>
      <c r="FA1083" s="36">
        <f t="shared" si="2549"/>
        <v>0</v>
      </c>
      <c r="FB1083" s="36">
        <f t="shared" si="2550"/>
        <v>0</v>
      </c>
      <c r="FC1083" s="36">
        <f t="shared" si="2578"/>
        <v>0</v>
      </c>
      <c r="FD1083" s="36">
        <f t="shared" si="2551"/>
        <v>0</v>
      </c>
      <c r="FE1083" s="36">
        <f t="shared" si="2552"/>
        <v>0</v>
      </c>
      <c r="FF1083" s="36">
        <f t="shared" si="2579"/>
        <v>0</v>
      </c>
      <c r="FG1083" s="36">
        <f t="shared" si="2553"/>
        <v>0</v>
      </c>
      <c r="FH1083" s="36">
        <f t="shared" si="2554"/>
        <v>0</v>
      </c>
      <c r="FI1083" s="36">
        <f t="shared" si="2555"/>
        <v>0</v>
      </c>
      <c r="FJ1083" s="36">
        <f t="shared" ca="1" si="2556"/>
        <v>0</v>
      </c>
      <c r="FK1083" s="36">
        <f t="shared" si="2557"/>
        <v>0</v>
      </c>
      <c r="FL1083" s="36">
        <f t="shared" si="2558"/>
        <v>0</v>
      </c>
      <c r="FM1083" s="36">
        <f t="shared" ca="1" si="2559"/>
        <v>0</v>
      </c>
      <c r="FN1083" s="36">
        <f t="shared" ca="1" si="2581"/>
        <v>0</v>
      </c>
    </row>
    <row r="1084" spans="2:170" x14ac:dyDescent="0.25">
      <c r="B1084" s="2">
        <v>1076</v>
      </c>
      <c r="C1084" s="2">
        <f t="shared" si="2435"/>
        <v>90</v>
      </c>
      <c r="D1084" s="2">
        <f t="shared" si="2584"/>
        <v>1100</v>
      </c>
      <c r="E1084" s="2">
        <f t="shared" si="2582"/>
        <v>92</v>
      </c>
      <c r="F1084" s="189">
        <f t="shared" si="2586"/>
        <v>78467</v>
      </c>
      <c r="G1084" s="2">
        <f t="shared" si="2585"/>
        <v>10</v>
      </c>
      <c r="H1084" s="187">
        <f t="shared" si="2436"/>
        <v>124.25</v>
      </c>
      <c r="I1084" s="186">
        <f t="shared" si="2583"/>
        <v>124</v>
      </c>
      <c r="J1084" s="2">
        <f t="shared" si="2437"/>
        <v>0</v>
      </c>
      <c r="K1084" s="2">
        <f t="shared" si="2438"/>
        <v>0</v>
      </c>
      <c r="L1084">
        <f t="shared" si="2439"/>
        <v>2</v>
      </c>
      <c r="M1084" s="190">
        <f t="shared" si="2560"/>
        <v>0</v>
      </c>
      <c r="N1084">
        <f t="shared" si="2440"/>
        <v>1</v>
      </c>
      <c r="O1084">
        <f t="shared" si="2441"/>
        <v>100</v>
      </c>
      <c r="P1084" s="58">
        <f t="shared" si="2442"/>
        <v>0</v>
      </c>
      <c r="Q1084" s="106">
        <f t="shared" si="2443"/>
        <v>0</v>
      </c>
      <c r="R1084" s="59">
        <f t="shared" si="2444"/>
        <v>0</v>
      </c>
      <c r="S1084" s="32">
        <f t="shared" si="2561"/>
        <v>0</v>
      </c>
      <c r="T1084">
        <f t="shared" si="2445"/>
        <v>1</v>
      </c>
      <c r="U1084" s="32">
        <f t="shared" si="2562"/>
        <v>0</v>
      </c>
      <c r="V1084">
        <f t="shared" si="2446"/>
        <v>1</v>
      </c>
      <c r="W1084">
        <f t="shared" si="2447"/>
        <v>100</v>
      </c>
      <c r="X1084" s="58">
        <f t="shared" si="2448"/>
        <v>0</v>
      </c>
      <c r="Y1084" s="58">
        <f t="shared" si="2449"/>
        <v>0</v>
      </c>
      <c r="Z1084" s="32">
        <f t="shared" si="2450"/>
        <v>0</v>
      </c>
      <c r="AA1084" s="32">
        <f t="shared" si="2451"/>
        <v>0</v>
      </c>
      <c r="AB1084" s="59">
        <f t="shared" si="2452"/>
        <v>0</v>
      </c>
      <c r="AC1084" s="59">
        <f t="shared" si="2453"/>
        <v>0</v>
      </c>
      <c r="AD1084">
        <f t="shared" si="2454"/>
        <v>1</v>
      </c>
      <c r="AE1084" s="59">
        <f t="shared" si="2455"/>
        <v>0</v>
      </c>
      <c r="AF1084" s="59">
        <f t="shared" si="2456"/>
        <v>0</v>
      </c>
      <c r="AG1084" s="59">
        <f t="shared" si="2457"/>
        <v>0</v>
      </c>
      <c r="AH1084">
        <f t="shared" si="2458"/>
        <v>1</v>
      </c>
      <c r="AI1084" s="59">
        <f t="shared" si="2459"/>
        <v>0</v>
      </c>
      <c r="AJ1084" s="59">
        <f t="shared" si="2460"/>
        <v>0</v>
      </c>
      <c r="AK1084" s="59">
        <f t="shared" si="2461"/>
        <v>0</v>
      </c>
      <c r="AL1084" s="59">
        <f t="shared" si="2462"/>
        <v>0</v>
      </c>
      <c r="AM1084" s="12">
        <f t="shared" si="2563"/>
        <v>0</v>
      </c>
      <c r="AN1084" s="12">
        <f t="shared" si="2564"/>
        <v>0</v>
      </c>
      <c r="AO1084" s="66">
        <f t="shared" si="2463"/>
        <v>0</v>
      </c>
      <c r="AP1084" s="66">
        <f t="shared" si="2464"/>
        <v>0</v>
      </c>
      <c r="AQ1084" s="59">
        <f t="shared" si="2465"/>
        <v>0</v>
      </c>
      <c r="AR1084" s="59">
        <f t="shared" si="2466"/>
        <v>0</v>
      </c>
      <c r="AS1084" s="59">
        <f t="shared" si="2467"/>
        <v>0</v>
      </c>
      <c r="AT1084" s="12">
        <f t="shared" si="2468"/>
        <v>0</v>
      </c>
      <c r="AU1084" s="59">
        <f t="shared" si="2565"/>
        <v>0</v>
      </c>
      <c r="AV1084" s="59">
        <f t="shared" si="2566"/>
        <v>0</v>
      </c>
      <c r="AW1084" s="70" t="e">
        <f t="shared" si="2469"/>
        <v>#N/A</v>
      </c>
      <c r="AX1084" s="20">
        <f t="shared" si="2470"/>
        <v>200000</v>
      </c>
      <c r="AY1084" s="20">
        <f t="shared" si="2471"/>
        <v>0</v>
      </c>
      <c r="AZ1084" s="20">
        <f t="shared" si="2472"/>
        <v>0</v>
      </c>
      <c r="BA1084" s="20">
        <f t="shared" si="2473"/>
        <v>0</v>
      </c>
      <c r="BB1084" s="36">
        <f t="shared" si="2474"/>
        <v>0</v>
      </c>
      <c r="BC1084" s="36">
        <f t="shared" si="2475"/>
        <v>0</v>
      </c>
      <c r="BD1084" s="80">
        <f t="shared" si="2476"/>
        <v>0</v>
      </c>
      <c r="BE1084" s="36">
        <f t="shared" si="2477"/>
        <v>0</v>
      </c>
      <c r="BF1084" s="36">
        <f t="shared" si="2478"/>
        <v>0</v>
      </c>
      <c r="BG1084" s="36">
        <f t="shared" si="2479"/>
        <v>0</v>
      </c>
      <c r="BH1084" s="36">
        <f t="shared" si="2480"/>
        <v>0</v>
      </c>
      <c r="BI1084" s="36">
        <f t="shared" si="2481"/>
        <v>0</v>
      </c>
      <c r="BJ1084" s="36">
        <f t="shared" si="2482"/>
        <v>0</v>
      </c>
      <c r="BK1084" s="36">
        <f t="shared" si="2483"/>
        <v>0</v>
      </c>
      <c r="BL1084" s="68">
        <f>IF(OR(AT1084=0,E1084&gt;ProjTerm),0,VLOOKUP(D1084,'Life Events'!$AE$5:$AI$1206,5,FALSE))</f>
        <v>0</v>
      </c>
      <c r="BM1084" s="93">
        <f t="shared" si="2484"/>
        <v>0</v>
      </c>
      <c r="BN1084" s="93">
        <f t="shared" si="2485"/>
        <v>0</v>
      </c>
      <c r="BO1084" s="36">
        <f t="shared" si="2486"/>
        <v>0</v>
      </c>
      <c r="BP1084" s="36">
        <f t="shared" si="2487"/>
        <v>0</v>
      </c>
      <c r="BQ1084" s="36">
        <f t="shared" si="2488"/>
        <v>0</v>
      </c>
      <c r="BR1084" s="36">
        <f t="shared" si="2489"/>
        <v>154.78110000000001</v>
      </c>
      <c r="BS1084" s="36">
        <f t="shared" si="2490"/>
        <v>0</v>
      </c>
      <c r="BT1084" s="36">
        <f t="shared" si="2491"/>
        <v>0</v>
      </c>
      <c r="BU1084" s="70" cm="1">
        <f t="array" ref="BU1084">IF(AND(ActInt=1,$J1084=0),INDEX(Tbl_FwdNom,$B1084-IVP,MATCH(ValnDt,Tbl_FwdNom_Cols)),INDEX(Tbl_FwdNom,$B1084,MATCH(StartDt,Tbl_FwdNom_Cols)))</f>
        <v>7.978766963</v>
      </c>
      <c r="BV1084" s="70" cm="1">
        <f t="array" ref="BV1084">INDEX(Tbl_FwdReal,$B1084,MATCH(StartDt,Tbl_FwdReal_Cols))</f>
        <v>2.4189145889999999</v>
      </c>
      <c r="BW1084" s="70" cm="1">
        <f t="array" ref="BW1084">IF(RunType&lt;&gt;"OPN",INDEX(Tbl_FwdReal,$B1084,MATCH(ValnDt,Tbl_FwdReal_Cols)),IF(AND($J1084=0,ActInt=1),INDEX(Tbl_FwdReal,$B1084-IVP,MATCH(ValnDt,Tbl_FwdReal_Cols)),-999))*$K1084</f>
        <v>0</v>
      </c>
      <c r="BX1084" s="70">
        <f t="shared" si="2492"/>
        <v>0</v>
      </c>
      <c r="BY1084" s="70">
        <f t="shared" si="2567"/>
        <v>7.9787669629999947E-2</v>
      </c>
      <c r="BZ1084" s="64">
        <f t="shared" si="2580"/>
        <v>6.4175396957701913E-3</v>
      </c>
      <c r="CA1084" s="70" cm="1">
        <f t="array" ref="CA1084">IF($J1084=1,CA1083*(1+INDEX(Tbl_CPI,$B1084,MATCH(IF(RunType="OPN",StartDt,ValnDt),Tbl_CPI_Cols))),0)</f>
        <v>0</v>
      </c>
      <c r="CB1084" s="70">
        <f t="shared" si="2568"/>
        <v>334.55225183697945</v>
      </c>
      <c r="CC1084" s="70">
        <f t="shared" si="2569"/>
        <v>317.82156260592041</v>
      </c>
      <c r="CD1084" s="36">
        <f t="shared" si="2493"/>
        <v>1610.0310659011584</v>
      </c>
      <c r="CE1084" s="36">
        <f t="shared" si="2494"/>
        <v>0</v>
      </c>
      <c r="CF1084" s="36">
        <f t="shared" si="2495"/>
        <v>0</v>
      </c>
      <c r="CG1084" s="36">
        <f t="shared" si="2496"/>
        <v>0</v>
      </c>
      <c r="CH1084" s="36">
        <f t="shared" si="2497"/>
        <v>0</v>
      </c>
      <c r="CI1084" s="36">
        <f t="shared" si="2498"/>
        <v>0</v>
      </c>
      <c r="CJ1084" s="36">
        <f t="shared" si="2499"/>
        <v>0</v>
      </c>
      <c r="CK1084" s="36">
        <f t="shared" si="2500"/>
        <v>0</v>
      </c>
      <c r="CL1084" s="36">
        <f t="shared" si="2501"/>
        <v>0</v>
      </c>
      <c r="CM1084" s="36">
        <f t="shared" si="2502"/>
        <v>0</v>
      </c>
      <c r="CN1084" s="36">
        <f t="shared" si="2503"/>
        <v>0</v>
      </c>
      <c r="CO1084" s="20">
        <f t="shared" si="2504"/>
        <v>120000</v>
      </c>
      <c r="CP1084" s="20">
        <f t="shared" si="2505"/>
        <v>2</v>
      </c>
      <c r="CQ1084" s="64" t="e">
        <f t="shared" si="2506"/>
        <v>#N/A</v>
      </c>
      <c r="CR1084" s="64" t="e">
        <f t="shared" si="2507"/>
        <v>#N/A</v>
      </c>
      <c r="CS1084" s="36" t="e">
        <f t="shared" si="2508"/>
        <v>#N/A</v>
      </c>
      <c r="CT1084" s="36">
        <f t="shared" si="2509"/>
        <v>0</v>
      </c>
      <c r="CU1084" s="36">
        <f t="shared" si="2510"/>
        <v>0</v>
      </c>
      <c r="CV1084" s="36">
        <f t="shared" si="2570"/>
        <v>0</v>
      </c>
      <c r="CW1084" s="36">
        <f t="shared" si="2511"/>
        <v>0</v>
      </c>
      <c r="CX1084" s="36">
        <f t="shared" si="2512"/>
        <v>0</v>
      </c>
      <c r="CY1084" s="36">
        <f t="shared" si="2513"/>
        <v>0</v>
      </c>
      <c r="CZ1084" s="36">
        <f t="shared" si="2571"/>
        <v>0</v>
      </c>
      <c r="DA1084" s="64">
        <f t="shared" si="2514"/>
        <v>6.4175396957701913E-3</v>
      </c>
      <c r="DB1084" s="70">
        <f t="shared" si="2572"/>
        <v>0.9936233825001598</v>
      </c>
      <c r="DC1084" s="70">
        <f>PRODUCT($DB$8:DB1084)</f>
        <v>9.2444949098238272E-5</v>
      </c>
      <c r="DD1084" s="36">
        <f t="shared" si="2515"/>
        <v>0</v>
      </c>
      <c r="DE1084" s="36">
        <f t="shared" si="2516"/>
        <v>0</v>
      </c>
      <c r="DF1084" s="36">
        <f t="shared" si="2517"/>
        <v>0</v>
      </c>
      <c r="DG1084" s="36">
        <f t="shared" si="2518"/>
        <v>0</v>
      </c>
      <c r="DH1084" s="36">
        <f t="shared" si="2519"/>
        <v>0</v>
      </c>
      <c r="DI1084" s="36">
        <f t="shared" si="2520"/>
        <v>0</v>
      </c>
      <c r="DJ1084" s="36">
        <f t="shared" si="2521"/>
        <v>0</v>
      </c>
      <c r="DK1084" s="36">
        <f t="shared" si="2522"/>
        <v>0</v>
      </c>
      <c r="DL1084" s="36">
        <f t="shared" si="2523"/>
        <v>0</v>
      </c>
      <c r="DM1084" s="36">
        <f t="shared" si="2524"/>
        <v>0</v>
      </c>
      <c r="DN1084" s="36">
        <f t="shared" ca="1" si="2573"/>
        <v>4.6137290849905055E-12</v>
      </c>
      <c r="DO1084" s="64" cm="1">
        <f t="array" ref="DO1084">IFERROR(INDEX(Tbl_FwdNom,$B1084,MATCH(LIDt,Tbl_FwdNom_Cols,0)),0)</f>
        <v>7.4075805959999999</v>
      </c>
      <c r="DP1084" s="64">
        <f t="shared" ca="1" si="2574"/>
        <v>0</v>
      </c>
      <c r="DQ1084" s="64">
        <f t="shared" ca="1" si="2525"/>
        <v>0</v>
      </c>
      <c r="DR1084" s="70">
        <f t="shared" ca="1" si="2526"/>
        <v>1</v>
      </c>
      <c r="DS1084" s="70">
        <f ca="1">PRODUCT($DR$8:DR1084)</f>
        <v>5.1485728910319675E-4</v>
      </c>
      <c r="DT1084" s="36">
        <f t="shared" ca="1" si="2527"/>
        <v>0</v>
      </c>
      <c r="DU1084" s="36">
        <f t="shared" ca="1" si="2528"/>
        <v>0</v>
      </c>
      <c r="DV1084" s="36">
        <f t="shared" ca="1" si="2529"/>
        <v>0</v>
      </c>
      <c r="DW1084" s="36">
        <f t="shared" ca="1" si="2530"/>
        <v>0</v>
      </c>
      <c r="DX1084" s="36">
        <f t="shared" ca="1" si="2531"/>
        <v>0</v>
      </c>
      <c r="DY1084" s="36">
        <f t="shared" ca="1" si="2532"/>
        <v>0</v>
      </c>
      <c r="DZ1084" s="36">
        <f t="shared" ca="1" si="2533"/>
        <v>0</v>
      </c>
      <c r="EA1084" s="36">
        <f t="shared" ca="1" si="2534"/>
        <v>0</v>
      </c>
      <c r="EB1084" s="36">
        <f t="shared" ca="1" si="2535"/>
        <v>0</v>
      </c>
      <c r="EC1084" s="36">
        <f t="shared" ca="1" si="2536"/>
        <v>0</v>
      </c>
      <c r="ED1084" s="36">
        <f t="shared" ca="1" si="2537"/>
        <v>0</v>
      </c>
      <c r="EE1084" s="36">
        <f t="shared" ca="1" si="2575"/>
        <v>0</v>
      </c>
      <c r="EF1084" s="36">
        <f t="shared" ca="1" si="2538"/>
        <v>0</v>
      </c>
      <c r="EG1084" s="64"/>
      <c r="EH1084" s="64"/>
      <c r="EI1084" s="64"/>
      <c r="EJ1084" s="70"/>
      <c r="EK1084" s="70"/>
      <c r="EL1084" s="70"/>
      <c r="EM1084" s="70"/>
      <c r="EN1084" s="70"/>
      <c r="EO1084" s="36">
        <f t="shared" si="2539"/>
        <v>0</v>
      </c>
      <c r="EP1084" s="36">
        <f t="shared" si="2540"/>
        <v>0</v>
      </c>
      <c r="EQ1084" s="36">
        <f t="shared" si="2541"/>
        <v>0</v>
      </c>
      <c r="ER1084" s="36">
        <f t="shared" si="2542"/>
        <v>0</v>
      </c>
      <c r="ES1084" s="36">
        <f t="shared" si="2543"/>
        <v>0</v>
      </c>
      <c r="ET1084" s="36">
        <f t="shared" si="2544"/>
        <v>0</v>
      </c>
      <c r="EU1084" s="36">
        <f t="shared" si="2576"/>
        <v>0</v>
      </c>
      <c r="EV1084" s="36">
        <f t="shared" si="2545"/>
        <v>0</v>
      </c>
      <c r="EW1084" s="36">
        <f t="shared" si="2546"/>
        <v>0</v>
      </c>
      <c r="EX1084" s="36">
        <f t="shared" si="2577"/>
        <v>0</v>
      </c>
      <c r="EY1084" s="36">
        <f t="shared" si="2547"/>
        <v>0</v>
      </c>
      <c r="EZ1084" s="36">
        <f t="shared" si="2548"/>
        <v>0</v>
      </c>
      <c r="FA1084" s="36">
        <f t="shared" si="2549"/>
        <v>0</v>
      </c>
      <c r="FB1084" s="36">
        <f t="shared" si="2550"/>
        <v>0</v>
      </c>
      <c r="FC1084" s="36">
        <f t="shared" si="2578"/>
        <v>0</v>
      </c>
      <c r="FD1084" s="36">
        <f t="shared" si="2551"/>
        <v>0</v>
      </c>
      <c r="FE1084" s="36">
        <f t="shared" si="2552"/>
        <v>0</v>
      </c>
      <c r="FF1084" s="36">
        <f t="shared" si="2579"/>
        <v>0</v>
      </c>
      <c r="FG1084" s="36">
        <f t="shared" si="2553"/>
        <v>0</v>
      </c>
      <c r="FH1084" s="36">
        <f t="shared" si="2554"/>
        <v>0</v>
      </c>
      <c r="FI1084" s="36">
        <f t="shared" si="2555"/>
        <v>0</v>
      </c>
      <c r="FJ1084" s="36">
        <f t="shared" ca="1" si="2556"/>
        <v>0</v>
      </c>
      <c r="FK1084" s="36">
        <f t="shared" si="2557"/>
        <v>0</v>
      </c>
      <c r="FL1084" s="36">
        <f t="shared" si="2558"/>
        <v>0</v>
      </c>
      <c r="FM1084" s="36">
        <f t="shared" ca="1" si="2559"/>
        <v>0</v>
      </c>
      <c r="FN1084" s="36">
        <f t="shared" ca="1" si="2581"/>
        <v>0</v>
      </c>
    </row>
    <row r="1085" spans="2:170" x14ac:dyDescent="0.25">
      <c r="B1085" s="2">
        <v>1077</v>
      </c>
      <c r="C1085" s="2">
        <f t="shared" si="2435"/>
        <v>90</v>
      </c>
      <c r="D1085" s="2">
        <f t="shared" si="2584"/>
        <v>1101</v>
      </c>
      <c r="E1085" s="2">
        <f t="shared" si="2582"/>
        <v>92</v>
      </c>
      <c r="F1085" s="189">
        <f t="shared" si="2586"/>
        <v>78497</v>
      </c>
      <c r="G1085" s="2">
        <f t="shared" si="2585"/>
        <v>11</v>
      </c>
      <c r="H1085" s="187">
        <f t="shared" si="2436"/>
        <v>124.33333333333334</v>
      </c>
      <c r="I1085" s="186">
        <f t="shared" si="2583"/>
        <v>124</v>
      </c>
      <c r="J1085" s="2">
        <f t="shared" si="2437"/>
        <v>0</v>
      </c>
      <c r="K1085" s="2">
        <f t="shared" si="2438"/>
        <v>0</v>
      </c>
      <c r="L1085">
        <f t="shared" si="2439"/>
        <v>2</v>
      </c>
      <c r="M1085" s="190">
        <f t="shared" si="2560"/>
        <v>0</v>
      </c>
      <c r="N1085">
        <f t="shared" si="2440"/>
        <v>1</v>
      </c>
      <c r="O1085">
        <f t="shared" si="2441"/>
        <v>100</v>
      </c>
      <c r="P1085" s="58">
        <f t="shared" si="2442"/>
        <v>0</v>
      </c>
      <c r="Q1085" s="106">
        <f t="shared" si="2443"/>
        <v>0</v>
      </c>
      <c r="R1085" s="59">
        <f t="shared" si="2444"/>
        <v>0</v>
      </c>
      <c r="S1085" s="32">
        <f t="shared" si="2561"/>
        <v>0</v>
      </c>
      <c r="T1085">
        <f t="shared" si="2445"/>
        <v>1</v>
      </c>
      <c r="U1085" s="32">
        <f t="shared" si="2562"/>
        <v>0</v>
      </c>
      <c r="V1085">
        <f t="shared" si="2446"/>
        <v>1</v>
      </c>
      <c r="W1085">
        <f t="shared" si="2447"/>
        <v>100</v>
      </c>
      <c r="X1085" s="58">
        <f t="shared" si="2448"/>
        <v>0</v>
      </c>
      <c r="Y1085" s="58">
        <f t="shared" si="2449"/>
        <v>0</v>
      </c>
      <c r="Z1085" s="32">
        <f t="shared" si="2450"/>
        <v>0</v>
      </c>
      <c r="AA1085" s="32">
        <f t="shared" si="2451"/>
        <v>0</v>
      </c>
      <c r="AB1085" s="59">
        <f t="shared" si="2452"/>
        <v>0</v>
      </c>
      <c r="AC1085" s="59">
        <f t="shared" si="2453"/>
        <v>0</v>
      </c>
      <c r="AD1085">
        <f t="shared" si="2454"/>
        <v>1</v>
      </c>
      <c r="AE1085" s="59">
        <f t="shared" si="2455"/>
        <v>0</v>
      </c>
      <c r="AF1085" s="59">
        <f t="shared" si="2456"/>
        <v>0</v>
      </c>
      <c r="AG1085" s="59">
        <f t="shared" si="2457"/>
        <v>0</v>
      </c>
      <c r="AH1085">
        <f t="shared" si="2458"/>
        <v>1</v>
      </c>
      <c r="AI1085" s="59">
        <f t="shared" si="2459"/>
        <v>0</v>
      </c>
      <c r="AJ1085" s="59">
        <f t="shared" si="2460"/>
        <v>0</v>
      </c>
      <c r="AK1085" s="59">
        <f t="shared" si="2461"/>
        <v>0</v>
      </c>
      <c r="AL1085" s="59">
        <f t="shared" si="2462"/>
        <v>0</v>
      </c>
      <c r="AM1085" s="12">
        <f t="shared" si="2563"/>
        <v>0</v>
      </c>
      <c r="AN1085" s="12">
        <f t="shared" si="2564"/>
        <v>0</v>
      </c>
      <c r="AO1085" s="66">
        <f t="shared" si="2463"/>
        <v>0</v>
      </c>
      <c r="AP1085" s="66">
        <f t="shared" si="2464"/>
        <v>0</v>
      </c>
      <c r="AQ1085" s="59">
        <f t="shared" si="2465"/>
        <v>0</v>
      </c>
      <c r="AR1085" s="59">
        <f t="shared" si="2466"/>
        <v>0</v>
      </c>
      <c r="AS1085" s="59">
        <f t="shared" si="2467"/>
        <v>0</v>
      </c>
      <c r="AT1085" s="12">
        <f t="shared" si="2468"/>
        <v>0</v>
      </c>
      <c r="AU1085" s="59">
        <f t="shared" si="2565"/>
        <v>0</v>
      </c>
      <c r="AV1085" s="59">
        <f t="shared" si="2566"/>
        <v>0</v>
      </c>
      <c r="AW1085" s="70" t="e">
        <f t="shared" si="2469"/>
        <v>#N/A</v>
      </c>
      <c r="AX1085" s="20">
        <f t="shared" si="2470"/>
        <v>200000</v>
      </c>
      <c r="AY1085" s="20">
        <f t="shared" si="2471"/>
        <v>0</v>
      </c>
      <c r="AZ1085" s="20">
        <f t="shared" si="2472"/>
        <v>0</v>
      </c>
      <c r="BA1085" s="20">
        <f t="shared" si="2473"/>
        <v>0</v>
      </c>
      <c r="BB1085" s="36">
        <f t="shared" si="2474"/>
        <v>0</v>
      </c>
      <c r="BC1085" s="36">
        <f t="shared" si="2475"/>
        <v>0</v>
      </c>
      <c r="BD1085" s="80">
        <f t="shared" si="2476"/>
        <v>0</v>
      </c>
      <c r="BE1085" s="36">
        <f t="shared" si="2477"/>
        <v>0</v>
      </c>
      <c r="BF1085" s="36">
        <f t="shared" si="2478"/>
        <v>0</v>
      </c>
      <c r="BG1085" s="36">
        <f t="shared" si="2479"/>
        <v>0</v>
      </c>
      <c r="BH1085" s="36">
        <f t="shared" si="2480"/>
        <v>0</v>
      </c>
      <c r="BI1085" s="36">
        <f t="shared" si="2481"/>
        <v>0</v>
      </c>
      <c r="BJ1085" s="36">
        <f t="shared" si="2482"/>
        <v>0</v>
      </c>
      <c r="BK1085" s="36">
        <f t="shared" si="2483"/>
        <v>0</v>
      </c>
      <c r="BL1085" s="68">
        <f>IF(OR(AT1085=0,E1085&gt;ProjTerm),0,VLOOKUP(D1085,'Life Events'!$AE$5:$AI$1206,5,FALSE))</f>
        <v>0</v>
      </c>
      <c r="BM1085" s="93">
        <f t="shared" si="2484"/>
        <v>0</v>
      </c>
      <c r="BN1085" s="93">
        <f t="shared" si="2485"/>
        <v>0</v>
      </c>
      <c r="BO1085" s="36">
        <f t="shared" si="2486"/>
        <v>0</v>
      </c>
      <c r="BP1085" s="36">
        <f t="shared" si="2487"/>
        <v>0</v>
      </c>
      <c r="BQ1085" s="36">
        <f t="shared" si="2488"/>
        <v>0</v>
      </c>
      <c r="BR1085" s="36">
        <f t="shared" si="2489"/>
        <v>154.78110000000001</v>
      </c>
      <c r="BS1085" s="36">
        <f t="shared" si="2490"/>
        <v>0</v>
      </c>
      <c r="BT1085" s="36">
        <f t="shared" si="2491"/>
        <v>0</v>
      </c>
      <c r="BU1085" s="70" cm="1">
        <f t="array" ref="BU1085">IF(AND(ActInt=1,$J1085=0),INDEX(Tbl_FwdNom,$B1085-IVP,MATCH(ValnDt,Tbl_FwdNom_Cols)),INDEX(Tbl_FwdNom,$B1085,MATCH(StartDt,Tbl_FwdNom_Cols)))</f>
        <v>7.9729041069999997</v>
      </c>
      <c r="BV1085" s="70" cm="1">
        <f t="array" ref="BV1085">INDEX(Tbl_FwdReal,$B1085,MATCH(StartDt,Tbl_FwdReal_Cols))</f>
        <v>2.4155659890000001</v>
      </c>
      <c r="BW1085" s="70" cm="1">
        <f t="array" ref="BW1085">IF(RunType&lt;&gt;"OPN",INDEX(Tbl_FwdReal,$B1085,MATCH(ValnDt,Tbl_FwdReal_Cols)),IF(AND($J1085=0,ActInt=1),INDEX(Tbl_FwdReal,$B1085-IVP,MATCH(ValnDt,Tbl_FwdReal_Cols)),-999))*$K1085</f>
        <v>0</v>
      </c>
      <c r="BX1085" s="70">
        <f t="shared" si="2492"/>
        <v>0</v>
      </c>
      <c r="BY1085" s="70">
        <f t="shared" si="2567"/>
        <v>7.9729041070000006E-2</v>
      </c>
      <c r="BZ1085" s="64">
        <f t="shared" si="2580"/>
        <v>6.4129858468047196E-3</v>
      </c>
      <c r="CA1085" s="70" cm="1">
        <f t="array" ref="CA1085">IF($J1085=1,CA1084*(1+INDEX(Tbl_CPI,$B1085,MATCH(IF(RunType="OPN",StartDt,ValnDt),Tbl_CPI_Cols))),0)</f>
        <v>0</v>
      </c>
      <c r="CB1085" s="70">
        <f t="shared" si="2568"/>
        <v>336.69773069302664</v>
      </c>
      <c r="CC1085" s="70">
        <f t="shared" si="2569"/>
        <v>317.82156260592041</v>
      </c>
      <c r="CD1085" s="36">
        <f t="shared" si="2493"/>
        <v>1610.0310659011584</v>
      </c>
      <c r="CE1085" s="36">
        <f t="shared" si="2494"/>
        <v>0</v>
      </c>
      <c r="CF1085" s="36">
        <f t="shared" si="2495"/>
        <v>0</v>
      </c>
      <c r="CG1085" s="36">
        <f t="shared" si="2496"/>
        <v>0</v>
      </c>
      <c r="CH1085" s="36">
        <f t="shared" si="2497"/>
        <v>0</v>
      </c>
      <c r="CI1085" s="36">
        <f t="shared" si="2498"/>
        <v>0</v>
      </c>
      <c r="CJ1085" s="36">
        <f t="shared" si="2499"/>
        <v>0</v>
      </c>
      <c r="CK1085" s="36">
        <f t="shared" si="2500"/>
        <v>0</v>
      </c>
      <c r="CL1085" s="36">
        <f t="shared" si="2501"/>
        <v>0</v>
      </c>
      <c r="CM1085" s="36">
        <f t="shared" si="2502"/>
        <v>0</v>
      </c>
      <c r="CN1085" s="36">
        <f t="shared" si="2503"/>
        <v>0</v>
      </c>
      <c r="CO1085" s="20">
        <f t="shared" si="2504"/>
        <v>120000</v>
      </c>
      <c r="CP1085" s="20">
        <f t="shared" si="2505"/>
        <v>2</v>
      </c>
      <c r="CQ1085" s="64" t="e">
        <f t="shared" si="2506"/>
        <v>#N/A</v>
      </c>
      <c r="CR1085" s="64" t="e">
        <f t="shared" si="2507"/>
        <v>#N/A</v>
      </c>
      <c r="CS1085" s="36" t="e">
        <f t="shared" si="2508"/>
        <v>#N/A</v>
      </c>
      <c r="CT1085" s="36">
        <f t="shared" si="2509"/>
        <v>0</v>
      </c>
      <c r="CU1085" s="36">
        <f t="shared" si="2510"/>
        <v>0</v>
      </c>
      <c r="CV1085" s="36">
        <f t="shared" si="2570"/>
        <v>0</v>
      </c>
      <c r="CW1085" s="36">
        <f t="shared" si="2511"/>
        <v>0</v>
      </c>
      <c r="CX1085" s="36">
        <f t="shared" si="2512"/>
        <v>0</v>
      </c>
      <c r="CY1085" s="36">
        <f t="shared" si="2513"/>
        <v>0</v>
      </c>
      <c r="CZ1085" s="36">
        <f t="shared" si="2571"/>
        <v>0</v>
      </c>
      <c r="DA1085" s="64">
        <f t="shared" si="2514"/>
        <v>6.4129858468047196E-3</v>
      </c>
      <c r="DB1085" s="70">
        <f t="shared" si="2572"/>
        <v>0.9936278784783279</v>
      </c>
      <c r="DC1085" s="70">
        <f>PRODUCT($DB$8:DB1085)</f>
        <v>9.185587864851951E-5</v>
      </c>
      <c r="DD1085" s="36">
        <f t="shared" si="2515"/>
        <v>0</v>
      </c>
      <c r="DE1085" s="36">
        <f t="shared" si="2516"/>
        <v>0</v>
      </c>
      <c r="DF1085" s="36">
        <f t="shared" si="2517"/>
        <v>0</v>
      </c>
      <c r="DG1085" s="36">
        <f t="shared" si="2518"/>
        <v>0</v>
      </c>
      <c r="DH1085" s="36">
        <f t="shared" si="2519"/>
        <v>0</v>
      </c>
      <c r="DI1085" s="36">
        <f t="shared" si="2520"/>
        <v>0</v>
      </c>
      <c r="DJ1085" s="36">
        <f t="shared" si="2521"/>
        <v>0</v>
      </c>
      <c r="DK1085" s="36">
        <f t="shared" si="2522"/>
        <v>0</v>
      </c>
      <c r="DL1085" s="36">
        <f t="shared" si="2523"/>
        <v>0</v>
      </c>
      <c r="DM1085" s="36">
        <f t="shared" si="2524"/>
        <v>0</v>
      </c>
      <c r="DN1085" s="36">
        <f t="shared" ca="1" si="2573"/>
        <v>4.6137290849905055E-12</v>
      </c>
      <c r="DO1085" s="64" cm="1">
        <f t="array" ref="DO1085">IFERROR(INDEX(Tbl_FwdNom,$B1085,MATCH(LIDt,Tbl_FwdNom_Cols,0)),0)</f>
        <v>7.4058803979999999</v>
      </c>
      <c r="DP1085" s="64">
        <f t="shared" ca="1" si="2574"/>
        <v>0</v>
      </c>
      <c r="DQ1085" s="64">
        <f t="shared" ca="1" si="2525"/>
        <v>0</v>
      </c>
      <c r="DR1085" s="70">
        <f t="shared" ca="1" si="2526"/>
        <v>1</v>
      </c>
      <c r="DS1085" s="70">
        <f ca="1">PRODUCT($DR$8:DR1085)</f>
        <v>5.1485728910319675E-4</v>
      </c>
      <c r="DT1085" s="36">
        <f t="shared" ca="1" si="2527"/>
        <v>0</v>
      </c>
      <c r="DU1085" s="36">
        <f t="shared" ca="1" si="2528"/>
        <v>0</v>
      </c>
      <c r="DV1085" s="36">
        <f t="shared" ca="1" si="2529"/>
        <v>0</v>
      </c>
      <c r="DW1085" s="36">
        <f t="shared" ca="1" si="2530"/>
        <v>0</v>
      </c>
      <c r="DX1085" s="36">
        <f t="shared" ca="1" si="2531"/>
        <v>0</v>
      </c>
      <c r="DY1085" s="36">
        <f t="shared" ca="1" si="2532"/>
        <v>0</v>
      </c>
      <c r="DZ1085" s="36">
        <f t="shared" ca="1" si="2533"/>
        <v>0</v>
      </c>
      <c r="EA1085" s="36">
        <f t="shared" ca="1" si="2534"/>
        <v>0</v>
      </c>
      <c r="EB1085" s="36">
        <f t="shared" ca="1" si="2535"/>
        <v>0</v>
      </c>
      <c r="EC1085" s="36">
        <f t="shared" ca="1" si="2536"/>
        <v>0</v>
      </c>
      <c r="ED1085" s="36">
        <f t="shared" ca="1" si="2537"/>
        <v>0</v>
      </c>
      <c r="EE1085" s="36">
        <f t="shared" ca="1" si="2575"/>
        <v>0</v>
      </c>
      <c r="EF1085" s="36">
        <f t="shared" ca="1" si="2538"/>
        <v>0</v>
      </c>
      <c r="EG1085" s="64"/>
      <c r="EH1085" s="64"/>
      <c r="EI1085" s="64"/>
      <c r="EJ1085" s="70"/>
      <c r="EK1085" s="70"/>
      <c r="EL1085" s="70"/>
      <c r="EM1085" s="70"/>
      <c r="EN1085" s="70"/>
      <c r="EO1085" s="36">
        <f t="shared" si="2539"/>
        <v>0</v>
      </c>
      <c r="EP1085" s="36">
        <f t="shared" si="2540"/>
        <v>0</v>
      </c>
      <c r="EQ1085" s="36">
        <f t="shared" si="2541"/>
        <v>0</v>
      </c>
      <c r="ER1085" s="36">
        <f t="shared" si="2542"/>
        <v>0</v>
      </c>
      <c r="ES1085" s="36">
        <f t="shared" si="2543"/>
        <v>0</v>
      </c>
      <c r="ET1085" s="36">
        <f t="shared" si="2544"/>
        <v>0</v>
      </c>
      <c r="EU1085" s="36">
        <f t="shared" si="2576"/>
        <v>0</v>
      </c>
      <c r="EV1085" s="36">
        <f t="shared" si="2545"/>
        <v>0</v>
      </c>
      <c r="EW1085" s="36">
        <f t="shared" si="2546"/>
        <v>0</v>
      </c>
      <c r="EX1085" s="36">
        <f t="shared" si="2577"/>
        <v>0</v>
      </c>
      <c r="EY1085" s="36">
        <f t="shared" si="2547"/>
        <v>0</v>
      </c>
      <c r="EZ1085" s="36">
        <f t="shared" si="2548"/>
        <v>0</v>
      </c>
      <c r="FA1085" s="36">
        <f t="shared" si="2549"/>
        <v>0</v>
      </c>
      <c r="FB1085" s="36">
        <f t="shared" si="2550"/>
        <v>0</v>
      </c>
      <c r="FC1085" s="36">
        <f t="shared" si="2578"/>
        <v>0</v>
      </c>
      <c r="FD1085" s="36">
        <f t="shared" si="2551"/>
        <v>0</v>
      </c>
      <c r="FE1085" s="36">
        <f t="shared" si="2552"/>
        <v>0</v>
      </c>
      <c r="FF1085" s="36">
        <f t="shared" si="2579"/>
        <v>0</v>
      </c>
      <c r="FG1085" s="36">
        <f t="shared" si="2553"/>
        <v>0</v>
      </c>
      <c r="FH1085" s="36">
        <f t="shared" si="2554"/>
        <v>0</v>
      </c>
      <c r="FI1085" s="36">
        <f t="shared" si="2555"/>
        <v>0</v>
      </c>
      <c r="FJ1085" s="36">
        <f t="shared" ca="1" si="2556"/>
        <v>0</v>
      </c>
      <c r="FK1085" s="36">
        <f t="shared" si="2557"/>
        <v>0</v>
      </c>
      <c r="FL1085" s="36">
        <f t="shared" si="2558"/>
        <v>0</v>
      </c>
      <c r="FM1085" s="36">
        <f t="shared" ca="1" si="2559"/>
        <v>0</v>
      </c>
      <c r="FN1085" s="36">
        <f t="shared" ca="1" si="2581"/>
        <v>0</v>
      </c>
    </row>
    <row r="1086" spans="2:170" x14ac:dyDescent="0.25">
      <c r="B1086" s="2">
        <v>1078</v>
      </c>
      <c r="C1086" s="2">
        <f t="shared" ref="C1086:C1105" si="2587">IF(B1086&lt;=0,0,ROUNDUP(B1086/12,0))</f>
        <v>90</v>
      </c>
      <c r="D1086" s="2">
        <f t="shared" si="2584"/>
        <v>1102</v>
      </c>
      <c r="E1086" s="2">
        <f t="shared" si="2582"/>
        <v>92</v>
      </c>
      <c r="F1086" s="189">
        <f t="shared" si="2586"/>
        <v>78528</v>
      </c>
      <c r="G1086" s="2">
        <f t="shared" si="2585"/>
        <v>12</v>
      </c>
      <c r="H1086" s="187">
        <f t="shared" si="2436"/>
        <v>124.41666666666666</v>
      </c>
      <c r="I1086" s="186">
        <f t="shared" si="2583"/>
        <v>124</v>
      </c>
      <c r="J1086" s="2">
        <f t="shared" si="2437"/>
        <v>0</v>
      </c>
      <c r="K1086" s="2">
        <f t="shared" si="2438"/>
        <v>0</v>
      </c>
      <c r="L1086">
        <f t="shared" si="2439"/>
        <v>2</v>
      </c>
      <c r="M1086" s="190">
        <f t="shared" si="2560"/>
        <v>0</v>
      </c>
      <c r="N1086">
        <f t="shared" si="2440"/>
        <v>1</v>
      </c>
      <c r="O1086">
        <f t="shared" si="2441"/>
        <v>100</v>
      </c>
      <c r="P1086" s="58">
        <f t="shared" si="2442"/>
        <v>0</v>
      </c>
      <c r="Q1086" s="106">
        <f t="shared" si="2443"/>
        <v>0</v>
      </c>
      <c r="R1086" s="59">
        <f t="shared" si="2444"/>
        <v>0</v>
      </c>
      <c r="S1086" s="32">
        <f t="shared" si="2561"/>
        <v>0</v>
      </c>
      <c r="T1086">
        <f t="shared" si="2445"/>
        <v>1</v>
      </c>
      <c r="U1086" s="32">
        <f t="shared" si="2562"/>
        <v>0</v>
      </c>
      <c r="V1086">
        <f t="shared" si="2446"/>
        <v>1</v>
      </c>
      <c r="W1086">
        <f t="shared" si="2447"/>
        <v>100</v>
      </c>
      <c r="X1086" s="58">
        <f t="shared" si="2448"/>
        <v>0</v>
      </c>
      <c r="Y1086" s="58">
        <f t="shared" si="2449"/>
        <v>0</v>
      </c>
      <c r="Z1086" s="32">
        <f t="shared" si="2450"/>
        <v>0</v>
      </c>
      <c r="AA1086" s="32">
        <f t="shared" si="2451"/>
        <v>0</v>
      </c>
      <c r="AB1086" s="59">
        <f t="shared" si="2452"/>
        <v>0</v>
      </c>
      <c r="AC1086" s="59">
        <f t="shared" si="2453"/>
        <v>0</v>
      </c>
      <c r="AD1086">
        <f t="shared" si="2454"/>
        <v>1</v>
      </c>
      <c r="AE1086" s="59">
        <f t="shared" si="2455"/>
        <v>0</v>
      </c>
      <c r="AF1086" s="59">
        <f t="shared" si="2456"/>
        <v>0</v>
      </c>
      <c r="AG1086" s="59">
        <f t="shared" si="2457"/>
        <v>0</v>
      </c>
      <c r="AH1086">
        <f t="shared" si="2458"/>
        <v>1</v>
      </c>
      <c r="AI1086" s="59">
        <f t="shared" si="2459"/>
        <v>0</v>
      </c>
      <c r="AJ1086" s="59">
        <f t="shared" si="2460"/>
        <v>0</v>
      </c>
      <c r="AK1086" s="59">
        <f t="shared" si="2461"/>
        <v>0</v>
      </c>
      <c r="AL1086" s="59">
        <f t="shared" si="2462"/>
        <v>0</v>
      </c>
      <c r="AM1086" s="12">
        <f t="shared" si="2563"/>
        <v>0</v>
      </c>
      <c r="AN1086" s="12">
        <f t="shared" si="2564"/>
        <v>0</v>
      </c>
      <c r="AO1086" s="66">
        <f t="shared" si="2463"/>
        <v>0</v>
      </c>
      <c r="AP1086" s="66">
        <f t="shared" si="2464"/>
        <v>0</v>
      </c>
      <c r="AQ1086" s="59">
        <f t="shared" si="2465"/>
        <v>0</v>
      </c>
      <c r="AR1086" s="59">
        <f t="shared" si="2466"/>
        <v>0</v>
      </c>
      <c r="AS1086" s="59">
        <f t="shared" si="2467"/>
        <v>0</v>
      </c>
      <c r="AT1086" s="12">
        <f t="shared" si="2468"/>
        <v>0</v>
      </c>
      <c r="AU1086" s="59">
        <f t="shared" si="2565"/>
        <v>0</v>
      </c>
      <c r="AV1086" s="59">
        <f t="shared" si="2566"/>
        <v>0</v>
      </c>
      <c r="AW1086" s="70" t="e">
        <f t="shared" si="2469"/>
        <v>#N/A</v>
      </c>
      <c r="AX1086" s="20">
        <f t="shared" si="2470"/>
        <v>200000</v>
      </c>
      <c r="AY1086" s="20">
        <f t="shared" si="2471"/>
        <v>0</v>
      </c>
      <c r="AZ1086" s="20">
        <f t="shared" si="2472"/>
        <v>0</v>
      </c>
      <c r="BA1086" s="20">
        <f t="shared" si="2473"/>
        <v>0</v>
      </c>
      <c r="BB1086" s="36">
        <f t="shared" si="2474"/>
        <v>0</v>
      </c>
      <c r="BC1086" s="36">
        <f t="shared" si="2475"/>
        <v>0</v>
      </c>
      <c r="BD1086" s="80">
        <f t="shared" si="2476"/>
        <v>0</v>
      </c>
      <c r="BE1086" s="36">
        <f t="shared" si="2477"/>
        <v>0</v>
      </c>
      <c r="BF1086" s="36">
        <f t="shared" si="2478"/>
        <v>0</v>
      </c>
      <c r="BG1086" s="36">
        <f t="shared" si="2479"/>
        <v>0</v>
      </c>
      <c r="BH1086" s="36">
        <f t="shared" si="2480"/>
        <v>0</v>
      </c>
      <c r="BI1086" s="36">
        <f t="shared" si="2481"/>
        <v>0</v>
      </c>
      <c r="BJ1086" s="36">
        <f t="shared" si="2482"/>
        <v>0</v>
      </c>
      <c r="BK1086" s="36">
        <f t="shared" si="2483"/>
        <v>0</v>
      </c>
      <c r="BL1086" s="68">
        <f>IF(OR(AT1086=0,E1086&gt;ProjTerm),0,VLOOKUP(D1086,'Life Events'!$AE$5:$AI$1206,5,FALSE))</f>
        <v>0</v>
      </c>
      <c r="BM1086" s="93">
        <f t="shared" si="2484"/>
        <v>0</v>
      </c>
      <c r="BN1086" s="93">
        <f t="shared" si="2485"/>
        <v>0</v>
      </c>
      <c r="BO1086" s="36">
        <f t="shared" si="2486"/>
        <v>0</v>
      </c>
      <c r="BP1086" s="36">
        <f t="shared" si="2487"/>
        <v>0</v>
      </c>
      <c r="BQ1086" s="36">
        <f t="shared" si="2488"/>
        <v>0</v>
      </c>
      <c r="BR1086" s="36">
        <f t="shared" si="2489"/>
        <v>154.78110000000001</v>
      </c>
      <c r="BS1086" s="36">
        <f t="shared" si="2490"/>
        <v>0</v>
      </c>
      <c r="BT1086" s="36">
        <f t="shared" si="2491"/>
        <v>0</v>
      </c>
      <c r="BU1086" s="70" cm="1">
        <f t="array" ref="BU1086">IF(AND(ActInt=1,$J1086=0),INDEX(Tbl_FwdNom,$B1086-IVP,MATCH(ValnDt,Tbl_FwdNom_Cols)),INDEX(Tbl_FwdNom,$B1086,MATCH(StartDt,Tbl_FwdNom_Cols)))</f>
        <v>7.967041569</v>
      </c>
      <c r="BV1086" s="70" cm="1">
        <f t="array" ref="BV1086">INDEX(Tbl_FwdReal,$B1086,MATCH(StartDt,Tbl_FwdReal_Cols))</f>
        <v>2.412217499</v>
      </c>
      <c r="BW1086" s="70" cm="1">
        <f t="array" ref="BW1086">IF(RunType&lt;&gt;"OPN",INDEX(Tbl_FwdReal,$B1086,MATCH(ValnDt,Tbl_FwdReal_Cols)),IF(AND($J1086=0,ActInt=1),INDEX(Tbl_FwdReal,$B1086-IVP,MATCH(ValnDt,Tbl_FwdReal_Cols)),-999))*$K1086</f>
        <v>0</v>
      </c>
      <c r="BX1086" s="70">
        <f t="shared" si="2492"/>
        <v>0</v>
      </c>
      <c r="BY1086" s="70">
        <f t="shared" si="2567"/>
        <v>7.9670415689999885E-2</v>
      </c>
      <c r="BZ1086" s="64">
        <f t="shared" si="2580"/>
        <v>6.4084320181867493E-3</v>
      </c>
      <c r="CA1086" s="70" cm="1">
        <f t="array" ref="CA1086">IF($J1086=1,CA1085*(1+INDEX(Tbl_CPI,$B1086,MATCH(IF(RunType="OPN",StartDt,ValnDt),Tbl_CPI_Cols))),0)</f>
        <v>0</v>
      </c>
      <c r="CB1086" s="70">
        <f t="shared" si="2568"/>
        <v>338.85543521085066</v>
      </c>
      <c r="CC1086" s="70">
        <f t="shared" si="2569"/>
        <v>317.82156260592041</v>
      </c>
      <c r="CD1086" s="36">
        <f t="shared" si="2493"/>
        <v>1610.0310659011584</v>
      </c>
      <c r="CE1086" s="36">
        <f t="shared" si="2494"/>
        <v>0</v>
      </c>
      <c r="CF1086" s="36">
        <f t="shared" si="2495"/>
        <v>0</v>
      </c>
      <c r="CG1086" s="36">
        <f t="shared" si="2496"/>
        <v>0</v>
      </c>
      <c r="CH1086" s="36">
        <f t="shared" si="2497"/>
        <v>0</v>
      </c>
      <c r="CI1086" s="36">
        <f t="shared" si="2498"/>
        <v>0</v>
      </c>
      <c r="CJ1086" s="36">
        <f t="shared" si="2499"/>
        <v>0</v>
      </c>
      <c r="CK1086" s="36">
        <f t="shared" si="2500"/>
        <v>0</v>
      </c>
      <c r="CL1086" s="36">
        <f t="shared" si="2501"/>
        <v>0</v>
      </c>
      <c r="CM1086" s="36">
        <f t="shared" si="2502"/>
        <v>0</v>
      </c>
      <c r="CN1086" s="36">
        <f t="shared" si="2503"/>
        <v>0</v>
      </c>
      <c r="CO1086" s="20">
        <f t="shared" si="2504"/>
        <v>120000</v>
      </c>
      <c r="CP1086" s="20">
        <f t="shared" si="2505"/>
        <v>2</v>
      </c>
      <c r="CQ1086" s="64" t="e">
        <f t="shared" si="2506"/>
        <v>#N/A</v>
      </c>
      <c r="CR1086" s="64" t="e">
        <f t="shared" si="2507"/>
        <v>#N/A</v>
      </c>
      <c r="CS1086" s="36" t="e">
        <f t="shared" si="2508"/>
        <v>#N/A</v>
      </c>
      <c r="CT1086" s="36">
        <f t="shared" si="2509"/>
        <v>0</v>
      </c>
      <c r="CU1086" s="36">
        <f t="shared" si="2510"/>
        <v>0</v>
      </c>
      <c r="CV1086" s="36">
        <f t="shared" si="2570"/>
        <v>0</v>
      </c>
      <c r="CW1086" s="36">
        <f t="shared" si="2511"/>
        <v>0</v>
      </c>
      <c r="CX1086" s="36">
        <f t="shared" si="2512"/>
        <v>0</v>
      </c>
      <c r="CY1086" s="36">
        <f t="shared" si="2513"/>
        <v>0</v>
      </c>
      <c r="CZ1086" s="36">
        <f t="shared" si="2571"/>
        <v>0</v>
      </c>
      <c r="DA1086" s="64">
        <f t="shared" si="2514"/>
        <v>6.4084320181867493E-3</v>
      </c>
      <c r="DB1086" s="70">
        <f t="shared" si="2572"/>
        <v>0.99363237447709407</v>
      </c>
      <c r="DC1086" s="70">
        <f>PRODUCT($DB$8:DB1086)</f>
        <v>9.1270974811208247E-5</v>
      </c>
      <c r="DD1086" s="36">
        <f t="shared" si="2515"/>
        <v>0</v>
      </c>
      <c r="DE1086" s="36">
        <f t="shared" si="2516"/>
        <v>0</v>
      </c>
      <c r="DF1086" s="36">
        <f t="shared" si="2517"/>
        <v>0</v>
      </c>
      <c r="DG1086" s="36">
        <f t="shared" si="2518"/>
        <v>0</v>
      </c>
      <c r="DH1086" s="36">
        <f t="shared" si="2519"/>
        <v>0</v>
      </c>
      <c r="DI1086" s="36">
        <f t="shared" si="2520"/>
        <v>0</v>
      </c>
      <c r="DJ1086" s="36">
        <f t="shared" si="2521"/>
        <v>0</v>
      </c>
      <c r="DK1086" s="36">
        <f t="shared" si="2522"/>
        <v>0</v>
      </c>
      <c r="DL1086" s="36">
        <f t="shared" si="2523"/>
        <v>0</v>
      </c>
      <c r="DM1086" s="36">
        <f t="shared" si="2524"/>
        <v>0</v>
      </c>
      <c r="DN1086" s="36">
        <f t="shared" ca="1" si="2573"/>
        <v>4.6137290849905055E-12</v>
      </c>
      <c r="DO1086" s="64" cm="1">
        <f t="array" ref="DO1086">IFERROR(INDEX(Tbl_FwdNom,$B1086,MATCH(LIDt,Tbl_FwdNom_Cols,0)),0)</f>
        <v>7.4041802270000003</v>
      </c>
      <c r="DP1086" s="64">
        <f t="shared" ca="1" si="2574"/>
        <v>0</v>
      </c>
      <c r="DQ1086" s="64">
        <f t="shared" ca="1" si="2525"/>
        <v>0</v>
      </c>
      <c r="DR1086" s="70">
        <f t="shared" ca="1" si="2526"/>
        <v>1</v>
      </c>
      <c r="DS1086" s="70">
        <f ca="1">PRODUCT($DR$8:DR1086)</f>
        <v>5.1485728910319675E-4</v>
      </c>
      <c r="DT1086" s="36">
        <f t="shared" ca="1" si="2527"/>
        <v>0</v>
      </c>
      <c r="DU1086" s="36">
        <f t="shared" ca="1" si="2528"/>
        <v>0</v>
      </c>
      <c r="DV1086" s="36">
        <f t="shared" ca="1" si="2529"/>
        <v>0</v>
      </c>
      <c r="DW1086" s="36">
        <f t="shared" ca="1" si="2530"/>
        <v>0</v>
      </c>
      <c r="DX1086" s="36">
        <f t="shared" ca="1" si="2531"/>
        <v>0</v>
      </c>
      <c r="DY1086" s="36">
        <f t="shared" ca="1" si="2532"/>
        <v>0</v>
      </c>
      <c r="DZ1086" s="36">
        <f t="shared" ca="1" si="2533"/>
        <v>0</v>
      </c>
      <c r="EA1086" s="36">
        <f t="shared" ca="1" si="2534"/>
        <v>0</v>
      </c>
      <c r="EB1086" s="36">
        <f t="shared" ca="1" si="2535"/>
        <v>0</v>
      </c>
      <c r="EC1086" s="36">
        <f t="shared" ca="1" si="2536"/>
        <v>0</v>
      </c>
      <c r="ED1086" s="36">
        <f t="shared" ca="1" si="2537"/>
        <v>0</v>
      </c>
      <c r="EE1086" s="36">
        <f t="shared" ca="1" si="2575"/>
        <v>0</v>
      </c>
      <c r="EF1086" s="36">
        <f t="shared" ca="1" si="2538"/>
        <v>0</v>
      </c>
      <c r="EG1086" s="64"/>
      <c r="EH1086" s="64"/>
      <c r="EI1086" s="64"/>
      <c r="EJ1086" s="70"/>
      <c r="EK1086" s="70"/>
      <c r="EL1086" s="70"/>
      <c r="EM1086" s="70"/>
      <c r="EN1086" s="70"/>
      <c r="EO1086" s="36">
        <f t="shared" si="2539"/>
        <v>0</v>
      </c>
      <c r="EP1086" s="36">
        <f t="shared" si="2540"/>
        <v>0</v>
      </c>
      <c r="EQ1086" s="36">
        <f t="shared" si="2541"/>
        <v>0</v>
      </c>
      <c r="ER1086" s="36">
        <f t="shared" si="2542"/>
        <v>0</v>
      </c>
      <c r="ES1086" s="36">
        <f t="shared" si="2543"/>
        <v>0</v>
      </c>
      <c r="ET1086" s="36">
        <f t="shared" si="2544"/>
        <v>0</v>
      </c>
      <c r="EU1086" s="36">
        <f t="shared" si="2576"/>
        <v>0</v>
      </c>
      <c r="EV1086" s="36">
        <f t="shared" si="2545"/>
        <v>0</v>
      </c>
      <c r="EW1086" s="36">
        <f t="shared" si="2546"/>
        <v>0</v>
      </c>
      <c r="EX1086" s="36">
        <f t="shared" si="2577"/>
        <v>0</v>
      </c>
      <c r="EY1086" s="36">
        <f t="shared" si="2547"/>
        <v>0</v>
      </c>
      <c r="EZ1086" s="36">
        <f t="shared" si="2548"/>
        <v>0</v>
      </c>
      <c r="FA1086" s="36">
        <f t="shared" si="2549"/>
        <v>0</v>
      </c>
      <c r="FB1086" s="36">
        <f t="shared" si="2550"/>
        <v>0</v>
      </c>
      <c r="FC1086" s="36">
        <f t="shared" si="2578"/>
        <v>0</v>
      </c>
      <c r="FD1086" s="36">
        <f t="shared" si="2551"/>
        <v>0</v>
      </c>
      <c r="FE1086" s="36">
        <f t="shared" si="2552"/>
        <v>0</v>
      </c>
      <c r="FF1086" s="36">
        <f t="shared" si="2579"/>
        <v>0</v>
      </c>
      <c r="FG1086" s="36">
        <f t="shared" si="2553"/>
        <v>0</v>
      </c>
      <c r="FH1086" s="36">
        <f t="shared" si="2554"/>
        <v>0</v>
      </c>
      <c r="FI1086" s="36">
        <f t="shared" si="2555"/>
        <v>0</v>
      </c>
      <c r="FJ1086" s="36">
        <f t="shared" ca="1" si="2556"/>
        <v>0</v>
      </c>
      <c r="FK1086" s="36">
        <f t="shared" si="2557"/>
        <v>0</v>
      </c>
      <c r="FL1086" s="36">
        <f t="shared" si="2558"/>
        <v>0</v>
      </c>
      <c r="FM1086" s="36">
        <f t="shared" ca="1" si="2559"/>
        <v>0</v>
      </c>
      <c r="FN1086" s="36">
        <f t="shared" ca="1" si="2581"/>
        <v>0</v>
      </c>
    </row>
    <row r="1087" spans="2:170" x14ac:dyDescent="0.25">
      <c r="B1087" s="2">
        <v>1079</v>
      </c>
      <c r="C1087" s="2">
        <f t="shared" si="2587"/>
        <v>90</v>
      </c>
      <c r="D1087" s="2">
        <f t="shared" si="2584"/>
        <v>1103</v>
      </c>
      <c r="E1087" s="2">
        <f t="shared" si="2582"/>
        <v>92</v>
      </c>
      <c r="F1087" s="189">
        <f t="shared" si="2586"/>
        <v>78559</v>
      </c>
      <c r="G1087" s="2">
        <f t="shared" si="2585"/>
        <v>1</v>
      </c>
      <c r="H1087" s="187">
        <f t="shared" si="2436"/>
        <v>124.5</v>
      </c>
      <c r="I1087" s="186">
        <f t="shared" si="2583"/>
        <v>124</v>
      </c>
      <c r="J1087" s="2">
        <f t="shared" si="2437"/>
        <v>0</v>
      </c>
      <c r="K1087" s="2">
        <f t="shared" si="2438"/>
        <v>0</v>
      </c>
      <c r="L1087">
        <f t="shared" si="2439"/>
        <v>2</v>
      </c>
      <c r="M1087" s="190">
        <f t="shared" si="2560"/>
        <v>0</v>
      </c>
      <c r="N1087">
        <f t="shared" si="2440"/>
        <v>1</v>
      </c>
      <c r="O1087">
        <f t="shared" si="2441"/>
        <v>100</v>
      </c>
      <c r="P1087" s="58">
        <f t="shared" si="2442"/>
        <v>0</v>
      </c>
      <c r="Q1087" s="106">
        <f t="shared" si="2443"/>
        <v>0</v>
      </c>
      <c r="R1087" s="59">
        <f t="shared" si="2444"/>
        <v>0</v>
      </c>
      <c r="S1087" s="32">
        <f t="shared" si="2561"/>
        <v>0</v>
      </c>
      <c r="T1087">
        <f t="shared" si="2445"/>
        <v>1</v>
      </c>
      <c r="U1087" s="32">
        <f t="shared" si="2562"/>
        <v>0</v>
      </c>
      <c r="V1087">
        <f t="shared" si="2446"/>
        <v>1</v>
      </c>
      <c r="W1087">
        <f t="shared" si="2447"/>
        <v>100</v>
      </c>
      <c r="X1087" s="58">
        <f t="shared" si="2448"/>
        <v>0</v>
      </c>
      <c r="Y1087" s="58">
        <f t="shared" si="2449"/>
        <v>0</v>
      </c>
      <c r="Z1087" s="32">
        <f t="shared" si="2450"/>
        <v>0</v>
      </c>
      <c r="AA1087" s="32">
        <f t="shared" si="2451"/>
        <v>0</v>
      </c>
      <c r="AB1087" s="59">
        <f t="shared" si="2452"/>
        <v>0</v>
      </c>
      <c r="AC1087" s="59">
        <f t="shared" si="2453"/>
        <v>0</v>
      </c>
      <c r="AD1087">
        <f t="shared" si="2454"/>
        <v>1</v>
      </c>
      <c r="AE1087" s="59">
        <f t="shared" si="2455"/>
        <v>0</v>
      </c>
      <c r="AF1087" s="59">
        <f t="shared" si="2456"/>
        <v>0</v>
      </c>
      <c r="AG1087" s="59">
        <f t="shared" si="2457"/>
        <v>0</v>
      </c>
      <c r="AH1087">
        <f t="shared" si="2458"/>
        <v>1</v>
      </c>
      <c r="AI1087" s="59">
        <f t="shared" si="2459"/>
        <v>0</v>
      </c>
      <c r="AJ1087" s="59">
        <f t="shared" si="2460"/>
        <v>0</v>
      </c>
      <c r="AK1087" s="59">
        <f t="shared" si="2461"/>
        <v>0</v>
      </c>
      <c r="AL1087" s="59">
        <f t="shared" si="2462"/>
        <v>0</v>
      </c>
      <c r="AM1087" s="12">
        <f t="shared" si="2563"/>
        <v>0</v>
      </c>
      <c r="AN1087" s="12">
        <f t="shared" si="2564"/>
        <v>0</v>
      </c>
      <c r="AO1087" s="66">
        <f t="shared" si="2463"/>
        <v>0</v>
      </c>
      <c r="AP1087" s="66">
        <f t="shared" si="2464"/>
        <v>0</v>
      </c>
      <c r="AQ1087" s="59">
        <f t="shared" si="2465"/>
        <v>0</v>
      </c>
      <c r="AR1087" s="59">
        <f t="shared" si="2466"/>
        <v>0</v>
      </c>
      <c r="AS1087" s="59">
        <f t="shared" si="2467"/>
        <v>0</v>
      </c>
      <c r="AT1087" s="12">
        <f t="shared" si="2468"/>
        <v>0</v>
      </c>
      <c r="AU1087" s="59">
        <f t="shared" si="2565"/>
        <v>0</v>
      </c>
      <c r="AV1087" s="59">
        <f t="shared" si="2566"/>
        <v>0</v>
      </c>
      <c r="AW1087" s="70" t="e">
        <f t="shared" si="2469"/>
        <v>#N/A</v>
      </c>
      <c r="AX1087" s="20">
        <f t="shared" si="2470"/>
        <v>200000</v>
      </c>
      <c r="AY1087" s="20">
        <f t="shared" si="2471"/>
        <v>0</v>
      </c>
      <c r="AZ1087" s="20">
        <f t="shared" si="2472"/>
        <v>0</v>
      </c>
      <c r="BA1087" s="20">
        <f t="shared" si="2473"/>
        <v>0</v>
      </c>
      <c r="BB1087" s="36">
        <f t="shared" si="2474"/>
        <v>0</v>
      </c>
      <c r="BC1087" s="36">
        <f t="shared" si="2475"/>
        <v>0</v>
      </c>
      <c r="BD1087" s="80">
        <f t="shared" si="2476"/>
        <v>0</v>
      </c>
      <c r="BE1087" s="36">
        <f t="shared" si="2477"/>
        <v>0</v>
      </c>
      <c r="BF1087" s="36">
        <f t="shared" si="2478"/>
        <v>0</v>
      </c>
      <c r="BG1087" s="36">
        <f t="shared" si="2479"/>
        <v>0</v>
      </c>
      <c r="BH1087" s="36">
        <f t="shared" si="2480"/>
        <v>0</v>
      </c>
      <c r="BI1087" s="36">
        <f t="shared" si="2481"/>
        <v>0</v>
      </c>
      <c r="BJ1087" s="36">
        <f t="shared" si="2482"/>
        <v>0</v>
      </c>
      <c r="BK1087" s="36">
        <f t="shared" si="2483"/>
        <v>0</v>
      </c>
      <c r="BL1087" s="68">
        <f>IF(OR(AT1087=0,E1087&gt;ProjTerm),0,VLOOKUP(D1087,'Life Events'!$AE$5:$AI$1206,5,FALSE))</f>
        <v>0</v>
      </c>
      <c r="BM1087" s="93">
        <f t="shared" si="2484"/>
        <v>0</v>
      </c>
      <c r="BN1087" s="93">
        <f t="shared" si="2485"/>
        <v>0</v>
      </c>
      <c r="BO1087" s="36">
        <f t="shared" si="2486"/>
        <v>0</v>
      </c>
      <c r="BP1087" s="36">
        <f t="shared" si="2487"/>
        <v>0</v>
      </c>
      <c r="BQ1087" s="36">
        <f t="shared" si="2488"/>
        <v>0</v>
      </c>
      <c r="BR1087" s="36">
        <f t="shared" si="2489"/>
        <v>154.78110000000001</v>
      </c>
      <c r="BS1087" s="36">
        <f t="shared" si="2490"/>
        <v>0</v>
      </c>
      <c r="BT1087" s="36">
        <f t="shared" si="2491"/>
        <v>0</v>
      </c>
      <c r="BU1087" s="70" cm="1">
        <f t="array" ref="BU1087">IF(AND(ActInt=1,$J1087=0),INDEX(Tbl_FwdNom,$B1087-IVP,MATCH(ValnDt,Tbl_FwdNom_Cols)),INDEX(Tbl_FwdNom,$B1087,MATCH(StartDt,Tbl_FwdNom_Cols)))</f>
        <v>7.961179349</v>
      </c>
      <c r="BV1087" s="70" cm="1">
        <f t="array" ref="BV1087">INDEX(Tbl_FwdReal,$B1087,MATCH(StartDt,Tbl_FwdReal_Cols))</f>
        <v>2.4088691180000001</v>
      </c>
      <c r="BW1087" s="70" cm="1">
        <f t="array" ref="BW1087">IF(RunType&lt;&gt;"OPN",INDEX(Tbl_FwdReal,$B1087,MATCH(ValnDt,Tbl_FwdReal_Cols)),IF(AND($J1087=0,ActInt=1),INDEX(Tbl_FwdReal,$B1087-IVP,MATCH(ValnDt,Tbl_FwdReal_Cols)),-999))*$K1087</f>
        <v>0</v>
      </c>
      <c r="BX1087" s="70">
        <f t="shared" si="2492"/>
        <v>0</v>
      </c>
      <c r="BY1087" s="70">
        <f t="shared" si="2567"/>
        <v>7.9611793490000027E-2</v>
      </c>
      <c r="BZ1087" s="64">
        <f t="shared" si="2580"/>
        <v>6.4038782099298253E-3</v>
      </c>
      <c r="CA1087" s="70" cm="1">
        <f t="array" ref="CA1087">IF($J1087=1,CA1086*(1+INDEX(Tbl_CPI,$B1087,MATCH(IF(RunType="OPN",StartDt,ValnDt),Tbl_CPI_Cols))),0)</f>
        <v>0</v>
      </c>
      <c r="CB1087" s="70">
        <f t="shared" si="2568"/>
        <v>341.02542414871374</v>
      </c>
      <c r="CC1087" s="70">
        <f t="shared" si="2569"/>
        <v>317.82156260592041</v>
      </c>
      <c r="CD1087" s="36">
        <f t="shared" si="2493"/>
        <v>1610.0310659011584</v>
      </c>
      <c r="CE1087" s="36">
        <f t="shared" si="2494"/>
        <v>0</v>
      </c>
      <c r="CF1087" s="36">
        <f t="shared" si="2495"/>
        <v>0</v>
      </c>
      <c r="CG1087" s="36">
        <f t="shared" si="2496"/>
        <v>0</v>
      </c>
      <c r="CH1087" s="36">
        <f t="shared" si="2497"/>
        <v>0</v>
      </c>
      <c r="CI1087" s="36">
        <f t="shared" si="2498"/>
        <v>0</v>
      </c>
      <c r="CJ1087" s="36">
        <f t="shared" si="2499"/>
        <v>0</v>
      </c>
      <c r="CK1087" s="36">
        <f t="shared" si="2500"/>
        <v>0</v>
      </c>
      <c r="CL1087" s="36">
        <f t="shared" si="2501"/>
        <v>0</v>
      </c>
      <c r="CM1087" s="36">
        <f t="shared" si="2502"/>
        <v>0</v>
      </c>
      <c r="CN1087" s="36">
        <f t="shared" si="2503"/>
        <v>0</v>
      </c>
      <c r="CO1087" s="20">
        <f t="shared" si="2504"/>
        <v>120000</v>
      </c>
      <c r="CP1087" s="20">
        <f t="shared" si="2505"/>
        <v>2</v>
      </c>
      <c r="CQ1087" s="64" t="e">
        <f t="shared" si="2506"/>
        <v>#N/A</v>
      </c>
      <c r="CR1087" s="64" t="e">
        <f t="shared" si="2507"/>
        <v>#N/A</v>
      </c>
      <c r="CS1087" s="36" t="e">
        <f t="shared" si="2508"/>
        <v>#N/A</v>
      </c>
      <c r="CT1087" s="36">
        <f t="shared" si="2509"/>
        <v>0</v>
      </c>
      <c r="CU1087" s="36">
        <f t="shared" si="2510"/>
        <v>0</v>
      </c>
      <c r="CV1087" s="36">
        <f t="shared" si="2570"/>
        <v>0</v>
      </c>
      <c r="CW1087" s="36">
        <f t="shared" si="2511"/>
        <v>0</v>
      </c>
      <c r="CX1087" s="36">
        <f t="shared" si="2512"/>
        <v>0</v>
      </c>
      <c r="CY1087" s="36">
        <f t="shared" si="2513"/>
        <v>0</v>
      </c>
      <c r="CZ1087" s="36">
        <f t="shared" si="2571"/>
        <v>0</v>
      </c>
      <c r="DA1087" s="64">
        <f t="shared" si="2514"/>
        <v>6.4038782099298253E-3</v>
      </c>
      <c r="DB1087" s="70">
        <f t="shared" si="2572"/>
        <v>0.993636870496445</v>
      </c>
      <c r="DC1087" s="70">
        <f>PRODUCT($DB$8:DB1087)</f>
        <v>9.0690205778568827E-5</v>
      </c>
      <c r="DD1087" s="36">
        <f t="shared" si="2515"/>
        <v>0</v>
      </c>
      <c r="DE1087" s="36">
        <f t="shared" si="2516"/>
        <v>0</v>
      </c>
      <c r="DF1087" s="36">
        <f t="shared" si="2517"/>
        <v>0</v>
      </c>
      <c r="DG1087" s="36">
        <f t="shared" si="2518"/>
        <v>0</v>
      </c>
      <c r="DH1087" s="36">
        <f t="shared" si="2519"/>
        <v>0</v>
      </c>
      <c r="DI1087" s="36">
        <f t="shared" si="2520"/>
        <v>0</v>
      </c>
      <c r="DJ1087" s="36">
        <f t="shared" si="2521"/>
        <v>0</v>
      </c>
      <c r="DK1087" s="36">
        <f t="shared" si="2522"/>
        <v>0</v>
      </c>
      <c r="DL1087" s="36">
        <f t="shared" si="2523"/>
        <v>0</v>
      </c>
      <c r="DM1087" s="36">
        <f t="shared" si="2524"/>
        <v>0</v>
      </c>
      <c r="DN1087" s="36">
        <f t="shared" ca="1" si="2573"/>
        <v>4.6137290849905055E-12</v>
      </c>
      <c r="DO1087" s="64" cm="1">
        <f t="array" ref="DO1087">IFERROR(INDEX(Tbl_FwdNom,$B1087,MATCH(LIDt,Tbl_FwdNom_Cols,0)),0)</f>
        <v>7.4024800839999996</v>
      </c>
      <c r="DP1087" s="64">
        <f t="shared" ca="1" si="2574"/>
        <v>0</v>
      </c>
      <c r="DQ1087" s="64">
        <f t="shared" ca="1" si="2525"/>
        <v>0</v>
      </c>
      <c r="DR1087" s="70">
        <f t="shared" ca="1" si="2526"/>
        <v>1</v>
      </c>
      <c r="DS1087" s="70">
        <f ca="1">PRODUCT($DR$8:DR1087)</f>
        <v>5.1485728910319675E-4</v>
      </c>
      <c r="DT1087" s="36">
        <f t="shared" ca="1" si="2527"/>
        <v>0</v>
      </c>
      <c r="DU1087" s="36">
        <f t="shared" ca="1" si="2528"/>
        <v>0</v>
      </c>
      <c r="DV1087" s="36">
        <f t="shared" ca="1" si="2529"/>
        <v>0</v>
      </c>
      <c r="DW1087" s="36">
        <f t="shared" ca="1" si="2530"/>
        <v>0</v>
      </c>
      <c r="DX1087" s="36">
        <f t="shared" ca="1" si="2531"/>
        <v>0</v>
      </c>
      <c r="DY1087" s="36">
        <f t="shared" ca="1" si="2532"/>
        <v>0</v>
      </c>
      <c r="DZ1087" s="36">
        <f t="shared" ca="1" si="2533"/>
        <v>0</v>
      </c>
      <c r="EA1087" s="36">
        <f t="shared" ca="1" si="2534"/>
        <v>0</v>
      </c>
      <c r="EB1087" s="36">
        <f t="shared" ca="1" si="2535"/>
        <v>0</v>
      </c>
      <c r="EC1087" s="36">
        <f t="shared" ca="1" si="2536"/>
        <v>0</v>
      </c>
      <c r="ED1087" s="36">
        <f t="shared" ca="1" si="2537"/>
        <v>0</v>
      </c>
      <c r="EE1087" s="36">
        <f t="shared" ca="1" si="2575"/>
        <v>0</v>
      </c>
      <c r="EF1087" s="36">
        <f t="shared" ca="1" si="2538"/>
        <v>0</v>
      </c>
      <c r="EG1087" s="64"/>
      <c r="EH1087" s="64"/>
      <c r="EI1087" s="64"/>
      <c r="EJ1087" s="70"/>
      <c r="EK1087" s="70"/>
      <c r="EL1087" s="70"/>
      <c r="EM1087" s="70"/>
      <c r="EN1087" s="70"/>
      <c r="EO1087" s="36">
        <f t="shared" si="2539"/>
        <v>0</v>
      </c>
      <c r="EP1087" s="36">
        <f t="shared" si="2540"/>
        <v>0</v>
      </c>
      <c r="EQ1087" s="36">
        <f t="shared" si="2541"/>
        <v>0</v>
      </c>
      <c r="ER1087" s="36">
        <f t="shared" si="2542"/>
        <v>0</v>
      </c>
      <c r="ES1087" s="36">
        <f t="shared" si="2543"/>
        <v>0</v>
      </c>
      <c r="ET1087" s="36">
        <f t="shared" si="2544"/>
        <v>0</v>
      </c>
      <c r="EU1087" s="36">
        <f t="shared" si="2576"/>
        <v>0</v>
      </c>
      <c r="EV1087" s="36">
        <f t="shared" si="2545"/>
        <v>0</v>
      </c>
      <c r="EW1087" s="36">
        <f t="shared" si="2546"/>
        <v>0</v>
      </c>
      <c r="EX1087" s="36">
        <f t="shared" si="2577"/>
        <v>0</v>
      </c>
      <c r="EY1087" s="36">
        <f t="shared" si="2547"/>
        <v>0</v>
      </c>
      <c r="EZ1087" s="36">
        <f t="shared" si="2548"/>
        <v>0</v>
      </c>
      <c r="FA1087" s="36">
        <f t="shared" si="2549"/>
        <v>0</v>
      </c>
      <c r="FB1087" s="36">
        <f t="shared" si="2550"/>
        <v>0</v>
      </c>
      <c r="FC1087" s="36">
        <f t="shared" si="2578"/>
        <v>0</v>
      </c>
      <c r="FD1087" s="36">
        <f t="shared" si="2551"/>
        <v>0</v>
      </c>
      <c r="FE1087" s="36">
        <f t="shared" si="2552"/>
        <v>0</v>
      </c>
      <c r="FF1087" s="36">
        <f t="shared" si="2579"/>
        <v>0</v>
      </c>
      <c r="FG1087" s="36">
        <f t="shared" si="2553"/>
        <v>0</v>
      </c>
      <c r="FH1087" s="36">
        <f t="shared" si="2554"/>
        <v>0</v>
      </c>
      <c r="FI1087" s="36">
        <f t="shared" si="2555"/>
        <v>0</v>
      </c>
      <c r="FJ1087" s="36">
        <f t="shared" ca="1" si="2556"/>
        <v>0</v>
      </c>
      <c r="FK1087" s="36">
        <f t="shared" si="2557"/>
        <v>0</v>
      </c>
      <c r="FL1087" s="36">
        <f t="shared" si="2558"/>
        <v>0</v>
      </c>
      <c r="FM1087" s="36">
        <f t="shared" ca="1" si="2559"/>
        <v>0</v>
      </c>
      <c r="FN1087" s="36">
        <f t="shared" ca="1" si="2581"/>
        <v>0</v>
      </c>
    </row>
    <row r="1088" spans="2:170" x14ac:dyDescent="0.25">
      <c r="B1088" s="2">
        <v>1080</v>
      </c>
      <c r="C1088" s="2">
        <f t="shared" si="2587"/>
        <v>90</v>
      </c>
      <c r="D1088" s="2">
        <f t="shared" si="2584"/>
        <v>1104</v>
      </c>
      <c r="E1088" s="2">
        <f t="shared" si="2582"/>
        <v>92</v>
      </c>
      <c r="F1088" s="189">
        <f t="shared" si="2586"/>
        <v>78587</v>
      </c>
      <c r="G1088" s="2">
        <f t="shared" si="2585"/>
        <v>2</v>
      </c>
      <c r="H1088" s="187">
        <f t="shared" si="2436"/>
        <v>124.58333333333334</v>
      </c>
      <c r="I1088" s="186">
        <f t="shared" si="2583"/>
        <v>124</v>
      </c>
      <c r="J1088" s="2">
        <f t="shared" si="2437"/>
        <v>0</v>
      </c>
      <c r="K1088" s="2">
        <f t="shared" si="2438"/>
        <v>0</v>
      </c>
      <c r="L1088">
        <f t="shared" si="2439"/>
        <v>2</v>
      </c>
      <c r="M1088" s="190">
        <f t="shared" si="2560"/>
        <v>0</v>
      </c>
      <c r="N1088">
        <f t="shared" si="2440"/>
        <v>1</v>
      </c>
      <c r="O1088">
        <f t="shared" si="2441"/>
        <v>100</v>
      </c>
      <c r="P1088" s="58">
        <f t="shared" si="2442"/>
        <v>0</v>
      </c>
      <c r="Q1088" s="106">
        <f t="shared" si="2443"/>
        <v>0</v>
      </c>
      <c r="R1088" s="59">
        <f t="shared" si="2444"/>
        <v>0</v>
      </c>
      <c r="S1088" s="32">
        <f t="shared" si="2561"/>
        <v>0</v>
      </c>
      <c r="T1088">
        <f t="shared" si="2445"/>
        <v>1</v>
      </c>
      <c r="U1088" s="32">
        <f t="shared" si="2562"/>
        <v>0</v>
      </c>
      <c r="V1088">
        <f t="shared" si="2446"/>
        <v>1</v>
      </c>
      <c r="W1088">
        <f t="shared" si="2447"/>
        <v>100</v>
      </c>
      <c r="X1088" s="58">
        <f t="shared" si="2448"/>
        <v>0</v>
      </c>
      <c r="Y1088" s="58">
        <f t="shared" si="2449"/>
        <v>0</v>
      </c>
      <c r="Z1088" s="32">
        <f t="shared" si="2450"/>
        <v>0</v>
      </c>
      <c r="AA1088" s="32">
        <f t="shared" si="2451"/>
        <v>0</v>
      </c>
      <c r="AB1088" s="59">
        <f t="shared" si="2452"/>
        <v>0</v>
      </c>
      <c r="AC1088" s="59">
        <f t="shared" si="2453"/>
        <v>0</v>
      </c>
      <c r="AD1088">
        <f t="shared" si="2454"/>
        <v>1</v>
      </c>
      <c r="AE1088" s="59">
        <f t="shared" si="2455"/>
        <v>0</v>
      </c>
      <c r="AF1088" s="59">
        <f t="shared" si="2456"/>
        <v>0</v>
      </c>
      <c r="AG1088" s="59">
        <f t="shared" si="2457"/>
        <v>0</v>
      </c>
      <c r="AH1088">
        <f t="shared" si="2458"/>
        <v>1</v>
      </c>
      <c r="AI1088" s="59">
        <f t="shared" si="2459"/>
        <v>0</v>
      </c>
      <c r="AJ1088" s="59">
        <f t="shared" si="2460"/>
        <v>0</v>
      </c>
      <c r="AK1088" s="59">
        <f t="shared" si="2461"/>
        <v>0</v>
      </c>
      <c r="AL1088" s="59">
        <f t="shared" si="2462"/>
        <v>0</v>
      </c>
      <c r="AM1088" s="12">
        <f t="shared" si="2563"/>
        <v>0</v>
      </c>
      <c r="AN1088" s="12">
        <f t="shared" si="2564"/>
        <v>0</v>
      </c>
      <c r="AO1088" s="66">
        <f t="shared" si="2463"/>
        <v>0</v>
      </c>
      <c r="AP1088" s="66">
        <f t="shared" si="2464"/>
        <v>0</v>
      </c>
      <c r="AQ1088" s="59">
        <f t="shared" si="2465"/>
        <v>0</v>
      </c>
      <c r="AR1088" s="59">
        <f t="shared" si="2466"/>
        <v>0</v>
      </c>
      <c r="AS1088" s="59">
        <f t="shared" si="2467"/>
        <v>0</v>
      </c>
      <c r="AT1088" s="12">
        <f t="shared" si="2468"/>
        <v>0</v>
      </c>
      <c r="AU1088" s="59">
        <f t="shared" si="2565"/>
        <v>0</v>
      </c>
      <c r="AV1088" s="59">
        <f t="shared" si="2566"/>
        <v>0</v>
      </c>
      <c r="AW1088" s="70" t="e">
        <f t="shared" si="2469"/>
        <v>#N/A</v>
      </c>
      <c r="AX1088" s="20">
        <f t="shared" si="2470"/>
        <v>200000</v>
      </c>
      <c r="AY1088" s="20">
        <f t="shared" si="2471"/>
        <v>0</v>
      </c>
      <c r="AZ1088" s="20">
        <f t="shared" si="2472"/>
        <v>0</v>
      </c>
      <c r="BA1088" s="20">
        <f t="shared" si="2473"/>
        <v>0</v>
      </c>
      <c r="BB1088" s="36">
        <f t="shared" si="2474"/>
        <v>0</v>
      </c>
      <c r="BC1088" s="36">
        <f t="shared" si="2475"/>
        <v>0</v>
      </c>
      <c r="BD1088" s="80">
        <f t="shared" si="2476"/>
        <v>0</v>
      </c>
      <c r="BE1088" s="36">
        <f t="shared" si="2477"/>
        <v>0</v>
      </c>
      <c r="BF1088" s="36">
        <f t="shared" si="2478"/>
        <v>0</v>
      </c>
      <c r="BG1088" s="36">
        <f t="shared" si="2479"/>
        <v>0</v>
      </c>
      <c r="BH1088" s="36">
        <f t="shared" si="2480"/>
        <v>0</v>
      </c>
      <c r="BI1088" s="36">
        <f t="shared" si="2481"/>
        <v>0</v>
      </c>
      <c r="BJ1088" s="36">
        <f t="shared" si="2482"/>
        <v>0</v>
      </c>
      <c r="BK1088" s="36">
        <f t="shared" si="2483"/>
        <v>0</v>
      </c>
      <c r="BL1088" s="68">
        <f>IF(OR(AT1088=0,E1088&gt;ProjTerm),0,VLOOKUP(D1088,'Life Events'!$AE$5:$AI$1206,5,FALSE))</f>
        <v>0</v>
      </c>
      <c r="BM1088" s="93">
        <f t="shared" si="2484"/>
        <v>0</v>
      </c>
      <c r="BN1088" s="93">
        <f t="shared" si="2485"/>
        <v>0</v>
      </c>
      <c r="BO1088" s="36">
        <f t="shared" si="2486"/>
        <v>0</v>
      </c>
      <c r="BP1088" s="36">
        <f t="shared" si="2487"/>
        <v>0</v>
      </c>
      <c r="BQ1088" s="36">
        <f t="shared" si="2488"/>
        <v>0</v>
      </c>
      <c r="BR1088" s="36">
        <f t="shared" si="2489"/>
        <v>154.78110000000001</v>
      </c>
      <c r="BS1088" s="36">
        <f t="shared" si="2490"/>
        <v>0</v>
      </c>
      <c r="BT1088" s="36">
        <f t="shared" si="2491"/>
        <v>0</v>
      </c>
      <c r="BU1088" s="70" cm="1">
        <f t="array" ref="BU1088">IF(AND(ActInt=1,$J1088=0),INDEX(Tbl_FwdNom,$B1088-IVP,MATCH(ValnDt,Tbl_FwdNom_Cols)),INDEX(Tbl_FwdNom,$B1088,MATCH(StartDt,Tbl_FwdNom_Cols)))</f>
        <v>7.9553174469999997</v>
      </c>
      <c r="BV1088" s="70" cm="1">
        <f t="array" ref="BV1088">INDEX(Tbl_FwdReal,$B1088,MATCH(StartDt,Tbl_FwdReal_Cols))</f>
        <v>2.4055208459999999</v>
      </c>
      <c r="BW1088" s="70" cm="1">
        <f t="array" ref="BW1088">IF(RunType&lt;&gt;"OPN",INDEX(Tbl_FwdReal,$B1088,MATCH(ValnDt,Tbl_FwdReal_Cols)),IF(AND($J1088=0,ActInt=1),INDEX(Tbl_FwdReal,$B1088-IVP,MATCH(ValnDt,Tbl_FwdReal_Cols)),-999))*$K1088</f>
        <v>0</v>
      </c>
      <c r="BX1088" s="70">
        <f t="shared" si="2492"/>
        <v>0</v>
      </c>
      <c r="BY1088" s="70">
        <f t="shared" si="2567"/>
        <v>7.9553174469999988E-2</v>
      </c>
      <c r="BZ1088" s="64">
        <f t="shared" si="2580"/>
        <v>6.3993244220468259E-3</v>
      </c>
      <c r="CA1088" s="70" cm="1">
        <f t="array" ref="CA1088">IF($J1088=1,CA1087*(1+INDEX(Tbl_CPI,$B1088,MATCH(IF(RunType="OPN",StartDt,ValnDt),Tbl_CPI_Cols))),0)</f>
        <v>0</v>
      </c>
      <c r="CB1088" s="70">
        <f t="shared" si="2568"/>
        <v>343.20775647400745</v>
      </c>
      <c r="CC1088" s="70">
        <f t="shared" si="2569"/>
        <v>343.20775647400745</v>
      </c>
      <c r="CD1088" s="36">
        <f t="shared" si="2493"/>
        <v>1610.0310659011584</v>
      </c>
      <c r="CE1088" s="36">
        <f t="shared" si="2494"/>
        <v>0</v>
      </c>
      <c r="CF1088" s="36">
        <f t="shared" si="2495"/>
        <v>0</v>
      </c>
      <c r="CG1088" s="36">
        <f t="shared" si="2496"/>
        <v>0</v>
      </c>
      <c r="CH1088" s="36">
        <f t="shared" si="2497"/>
        <v>0</v>
      </c>
      <c r="CI1088" s="36">
        <f t="shared" si="2498"/>
        <v>0</v>
      </c>
      <c r="CJ1088" s="36">
        <f t="shared" si="2499"/>
        <v>0</v>
      </c>
      <c r="CK1088" s="36">
        <f t="shared" si="2500"/>
        <v>0</v>
      </c>
      <c r="CL1088" s="36">
        <f t="shared" si="2501"/>
        <v>0</v>
      </c>
      <c r="CM1088" s="36">
        <f t="shared" si="2502"/>
        <v>0</v>
      </c>
      <c r="CN1088" s="36">
        <f t="shared" si="2503"/>
        <v>0</v>
      </c>
      <c r="CO1088" s="20">
        <f t="shared" si="2504"/>
        <v>120000</v>
      </c>
      <c r="CP1088" s="20">
        <f t="shared" si="2505"/>
        <v>2</v>
      </c>
      <c r="CQ1088" s="64" t="e">
        <f t="shared" si="2506"/>
        <v>#N/A</v>
      </c>
      <c r="CR1088" s="64" t="e">
        <f t="shared" si="2507"/>
        <v>#N/A</v>
      </c>
      <c r="CS1088" s="36" t="e">
        <f t="shared" si="2508"/>
        <v>#N/A</v>
      </c>
      <c r="CT1088" s="36">
        <f t="shared" si="2509"/>
        <v>0</v>
      </c>
      <c r="CU1088" s="36">
        <f t="shared" si="2510"/>
        <v>0</v>
      </c>
      <c r="CV1088" s="36">
        <f t="shared" si="2570"/>
        <v>0</v>
      </c>
      <c r="CW1088" s="36">
        <f t="shared" si="2511"/>
        <v>0</v>
      </c>
      <c r="CX1088" s="36">
        <f t="shared" si="2512"/>
        <v>0</v>
      </c>
      <c r="CY1088" s="36">
        <f t="shared" si="2513"/>
        <v>0</v>
      </c>
      <c r="CZ1088" s="36">
        <f t="shared" si="2571"/>
        <v>0</v>
      </c>
      <c r="DA1088" s="64">
        <f t="shared" si="2514"/>
        <v>6.3993244220468259E-3</v>
      </c>
      <c r="DB1088" s="70">
        <f t="shared" si="2572"/>
        <v>0.99364136653636781</v>
      </c>
      <c r="DC1088" s="70">
        <f>PRODUCT($DB$8:DB1088)</f>
        <v>9.0113540001281534E-5</v>
      </c>
      <c r="DD1088" s="36">
        <f t="shared" si="2515"/>
        <v>0</v>
      </c>
      <c r="DE1088" s="36">
        <f t="shared" si="2516"/>
        <v>0</v>
      </c>
      <c r="DF1088" s="36">
        <f t="shared" si="2517"/>
        <v>0</v>
      </c>
      <c r="DG1088" s="36">
        <f t="shared" si="2518"/>
        <v>0</v>
      </c>
      <c r="DH1088" s="36">
        <f t="shared" si="2519"/>
        <v>0</v>
      </c>
      <c r="DI1088" s="36">
        <f t="shared" si="2520"/>
        <v>0</v>
      </c>
      <c r="DJ1088" s="36">
        <f t="shared" si="2521"/>
        <v>0</v>
      </c>
      <c r="DK1088" s="36">
        <f t="shared" si="2522"/>
        <v>0</v>
      </c>
      <c r="DL1088" s="36">
        <f t="shared" si="2523"/>
        <v>0</v>
      </c>
      <c r="DM1088" s="36">
        <f t="shared" si="2524"/>
        <v>0</v>
      </c>
      <c r="DN1088" s="36">
        <f t="shared" ca="1" si="2573"/>
        <v>4.6137290849905055E-12</v>
      </c>
      <c r="DO1088" s="64" cm="1">
        <f t="array" ref="DO1088">IFERROR(INDEX(Tbl_FwdNom,$B1088,MATCH(LIDt,Tbl_FwdNom_Cols,0)),0)</f>
        <v>7.4007799670000001</v>
      </c>
      <c r="DP1088" s="64">
        <f t="shared" ca="1" si="2574"/>
        <v>0</v>
      </c>
      <c r="DQ1088" s="64">
        <f t="shared" ca="1" si="2525"/>
        <v>0</v>
      </c>
      <c r="DR1088" s="70">
        <f t="shared" ca="1" si="2526"/>
        <v>1</v>
      </c>
      <c r="DS1088" s="70">
        <f ca="1">PRODUCT($DR$8:DR1088)</f>
        <v>5.1485728910319675E-4</v>
      </c>
      <c r="DT1088" s="36">
        <f t="shared" ca="1" si="2527"/>
        <v>0</v>
      </c>
      <c r="DU1088" s="36">
        <f t="shared" ca="1" si="2528"/>
        <v>0</v>
      </c>
      <c r="DV1088" s="36">
        <f t="shared" ca="1" si="2529"/>
        <v>0</v>
      </c>
      <c r="DW1088" s="36">
        <f t="shared" ca="1" si="2530"/>
        <v>0</v>
      </c>
      <c r="DX1088" s="36">
        <f t="shared" ca="1" si="2531"/>
        <v>0</v>
      </c>
      <c r="DY1088" s="36">
        <f t="shared" ca="1" si="2532"/>
        <v>0</v>
      </c>
      <c r="DZ1088" s="36">
        <f t="shared" ca="1" si="2533"/>
        <v>0</v>
      </c>
      <c r="EA1088" s="36">
        <f t="shared" ca="1" si="2534"/>
        <v>0</v>
      </c>
      <c r="EB1088" s="36">
        <f t="shared" ca="1" si="2535"/>
        <v>0</v>
      </c>
      <c r="EC1088" s="36">
        <f t="shared" ca="1" si="2536"/>
        <v>0</v>
      </c>
      <c r="ED1088" s="36">
        <f t="shared" ca="1" si="2537"/>
        <v>0</v>
      </c>
      <c r="EE1088" s="36">
        <f t="shared" ca="1" si="2575"/>
        <v>0</v>
      </c>
      <c r="EF1088" s="36">
        <f t="shared" ca="1" si="2538"/>
        <v>0</v>
      </c>
      <c r="EG1088" s="64"/>
      <c r="EH1088" s="64"/>
      <c r="EI1088" s="64"/>
      <c r="EJ1088" s="70"/>
      <c r="EK1088" s="70"/>
      <c r="EL1088" s="70"/>
      <c r="EM1088" s="70"/>
      <c r="EN1088" s="70"/>
      <c r="EO1088" s="36">
        <f t="shared" si="2539"/>
        <v>0</v>
      </c>
      <c r="EP1088" s="36">
        <f t="shared" si="2540"/>
        <v>0</v>
      </c>
      <c r="EQ1088" s="36">
        <f t="shared" si="2541"/>
        <v>0</v>
      </c>
      <c r="ER1088" s="36">
        <f t="shared" si="2542"/>
        <v>0</v>
      </c>
      <c r="ES1088" s="36">
        <f t="shared" si="2543"/>
        <v>0</v>
      </c>
      <c r="ET1088" s="36">
        <f t="shared" si="2544"/>
        <v>0</v>
      </c>
      <c r="EU1088" s="36">
        <f t="shared" si="2576"/>
        <v>0</v>
      </c>
      <c r="EV1088" s="36">
        <f t="shared" si="2545"/>
        <v>0</v>
      </c>
      <c r="EW1088" s="36">
        <f t="shared" si="2546"/>
        <v>0</v>
      </c>
      <c r="EX1088" s="36">
        <f t="shared" si="2577"/>
        <v>0</v>
      </c>
      <c r="EY1088" s="36">
        <f t="shared" si="2547"/>
        <v>0</v>
      </c>
      <c r="EZ1088" s="36">
        <f t="shared" si="2548"/>
        <v>0</v>
      </c>
      <c r="FA1088" s="36">
        <f t="shared" si="2549"/>
        <v>0</v>
      </c>
      <c r="FB1088" s="36">
        <f t="shared" si="2550"/>
        <v>0</v>
      </c>
      <c r="FC1088" s="36">
        <f t="shared" si="2578"/>
        <v>0</v>
      </c>
      <c r="FD1088" s="36">
        <f t="shared" si="2551"/>
        <v>0</v>
      </c>
      <c r="FE1088" s="36">
        <f t="shared" si="2552"/>
        <v>0</v>
      </c>
      <c r="FF1088" s="36">
        <f t="shared" si="2579"/>
        <v>0</v>
      </c>
      <c r="FG1088" s="36">
        <f t="shared" si="2553"/>
        <v>0</v>
      </c>
      <c r="FH1088" s="36">
        <f t="shared" si="2554"/>
        <v>0</v>
      </c>
      <c r="FI1088" s="36">
        <f t="shared" si="2555"/>
        <v>0</v>
      </c>
      <c r="FJ1088" s="36">
        <f t="shared" ca="1" si="2556"/>
        <v>0</v>
      </c>
      <c r="FK1088" s="36">
        <f t="shared" si="2557"/>
        <v>0</v>
      </c>
      <c r="FL1088" s="36">
        <f t="shared" si="2558"/>
        <v>0</v>
      </c>
      <c r="FM1088" s="36">
        <f t="shared" ca="1" si="2559"/>
        <v>0</v>
      </c>
      <c r="FN1088" s="36">
        <f t="shared" ca="1" si="2581"/>
        <v>0</v>
      </c>
    </row>
    <row r="1089" spans="2:170" x14ac:dyDescent="0.25">
      <c r="B1089" s="2">
        <v>1081</v>
      </c>
      <c r="C1089" s="2">
        <f t="shared" si="2587"/>
        <v>91</v>
      </c>
      <c r="D1089" s="2">
        <f t="shared" si="2584"/>
        <v>1105</v>
      </c>
      <c r="E1089" s="2">
        <f t="shared" si="2582"/>
        <v>93</v>
      </c>
      <c r="F1089" s="189">
        <f t="shared" si="2586"/>
        <v>78618</v>
      </c>
      <c r="G1089" s="2">
        <f t="shared" si="2585"/>
        <v>3</v>
      </c>
      <c r="H1089" s="187">
        <f t="shared" si="2436"/>
        <v>124.66666666666666</v>
      </c>
      <c r="I1089" s="186">
        <f t="shared" si="2583"/>
        <v>124</v>
      </c>
      <c r="J1089" s="2">
        <f t="shared" si="2437"/>
        <v>0</v>
      </c>
      <c r="K1089" s="2">
        <f t="shared" si="2438"/>
        <v>0</v>
      </c>
      <c r="L1089">
        <f t="shared" si="2439"/>
        <v>2</v>
      </c>
      <c r="M1089" s="190">
        <f t="shared" si="2560"/>
        <v>0</v>
      </c>
      <c r="N1089">
        <f t="shared" si="2440"/>
        <v>1</v>
      </c>
      <c r="O1089">
        <f t="shared" si="2441"/>
        <v>100</v>
      </c>
      <c r="P1089" s="58">
        <f t="shared" si="2442"/>
        <v>0</v>
      </c>
      <c r="Q1089" s="106">
        <f t="shared" si="2443"/>
        <v>0</v>
      </c>
      <c r="R1089" s="59">
        <f t="shared" si="2444"/>
        <v>0</v>
      </c>
      <c r="S1089" s="32">
        <f t="shared" si="2561"/>
        <v>0</v>
      </c>
      <c r="T1089">
        <f t="shared" si="2445"/>
        <v>1</v>
      </c>
      <c r="U1089" s="32">
        <f t="shared" si="2562"/>
        <v>0</v>
      </c>
      <c r="V1089">
        <f t="shared" si="2446"/>
        <v>1</v>
      </c>
      <c r="W1089">
        <f t="shared" si="2447"/>
        <v>100</v>
      </c>
      <c r="X1089" s="58">
        <f t="shared" si="2448"/>
        <v>0</v>
      </c>
      <c r="Y1089" s="58">
        <f t="shared" si="2449"/>
        <v>0</v>
      </c>
      <c r="Z1089" s="32">
        <f t="shared" si="2450"/>
        <v>0</v>
      </c>
      <c r="AA1089" s="32">
        <f t="shared" si="2451"/>
        <v>0</v>
      </c>
      <c r="AB1089" s="59">
        <f t="shared" si="2452"/>
        <v>0</v>
      </c>
      <c r="AC1089" s="59">
        <f t="shared" si="2453"/>
        <v>0</v>
      </c>
      <c r="AD1089">
        <f t="shared" si="2454"/>
        <v>1</v>
      </c>
      <c r="AE1089" s="59">
        <f t="shared" si="2455"/>
        <v>0</v>
      </c>
      <c r="AF1089" s="59">
        <f t="shared" si="2456"/>
        <v>0</v>
      </c>
      <c r="AG1089" s="59">
        <f t="shared" si="2457"/>
        <v>0</v>
      </c>
      <c r="AH1089">
        <f t="shared" si="2458"/>
        <v>1</v>
      </c>
      <c r="AI1089" s="59">
        <f t="shared" si="2459"/>
        <v>0</v>
      </c>
      <c r="AJ1089" s="59">
        <f t="shared" si="2460"/>
        <v>0</v>
      </c>
      <c r="AK1089" s="59">
        <f t="shared" si="2461"/>
        <v>0</v>
      </c>
      <c r="AL1089" s="59">
        <f t="shared" si="2462"/>
        <v>0</v>
      </c>
      <c r="AM1089" s="12">
        <f t="shared" si="2563"/>
        <v>0</v>
      </c>
      <c r="AN1089" s="12">
        <f t="shared" si="2564"/>
        <v>0</v>
      </c>
      <c r="AO1089" s="66">
        <f t="shared" si="2463"/>
        <v>0</v>
      </c>
      <c r="AP1089" s="66">
        <f t="shared" si="2464"/>
        <v>0</v>
      </c>
      <c r="AQ1089" s="59">
        <f t="shared" si="2465"/>
        <v>0</v>
      </c>
      <c r="AR1089" s="59">
        <f t="shared" si="2466"/>
        <v>0</v>
      </c>
      <c r="AS1089" s="59">
        <f t="shared" si="2467"/>
        <v>0</v>
      </c>
      <c r="AT1089" s="12">
        <f t="shared" si="2468"/>
        <v>0</v>
      </c>
      <c r="AU1089" s="59">
        <f t="shared" si="2565"/>
        <v>0</v>
      </c>
      <c r="AV1089" s="59">
        <f t="shared" si="2566"/>
        <v>0</v>
      </c>
      <c r="AW1089" s="70" t="e">
        <f t="shared" si="2469"/>
        <v>#N/A</v>
      </c>
      <c r="AX1089" s="20">
        <f t="shared" si="2470"/>
        <v>200000</v>
      </c>
      <c r="AY1089" s="20">
        <f t="shared" si="2471"/>
        <v>0</v>
      </c>
      <c r="AZ1089" s="20">
        <f t="shared" si="2472"/>
        <v>0</v>
      </c>
      <c r="BA1089" s="20">
        <f t="shared" si="2473"/>
        <v>0</v>
      </c>
      <c r="BB1089" s="36">
        <f t="shared" si="2474"/>
        <v>0</v>
      </c>
      <c r="BC1089" s="36">
        <f t="shared" si="2475"/>
        <v>0</v>
      </c>
      <c r="BD1089" s="80">
        <f t="shared" si="2476"/>
        <v>0</v>
      </c>
      <c r="BE1089" s="36">
        <f t="shared" si="2477"/>
        <v>0</v>
      </c>
      <c r="BF1089" s="36">
        <f t="shared" si="2478"/>
        <v>0</v>
      </c>
      <c r="BG1089" s="36">
        <f t="shared" si="2479"/>
        <v>0</v>
      </c>
      <c r="BH1089" s="36">
        <f t="shared" si="2480"/>
        <v>0</v>
      </c>
      <c r="BI1089" s="36">
        <f t="shared" si="2481"/>
        <v>0</v>
      </c>
      <c r="BJ1089" s="36">
        <f t="shared" si="2482"/>
        <v>0</v>
      </c>
      <c r="BK1089" s="36">
        <f t="shared" si="2483"/>
        <v>0</v>
      </c>
      <c r="BL1089" s="68">
        <f>IF(OR(AT1089=0,E1089&gt;ProjTerm),0,VLOOKUP(D1089,'Life Events'!$AE$5:$AI$1206,5,FALSE))</f>
        <v>0</v>
      </c>
      <c r="BM1089" s="93">
        <f t="shared" si="2484"/>
        <v>0</v>
      </c>
      <c r="BN1089" s="93">
        <f t="shared" si="2485"/>
        <v>0</v>
      </c>
      <c r="BO1089" s="36">
        <f t="shared" si="2486"/>
        <v>0</v>
      </c>
      <c r="BP1089" s="36">
        <f t="shared" si="2487"/>
        <v>0</v>
      </c>
      <c r="BQ1089" s="36">
        <f t="shared" si="2488"/>
        <v>0</v>
      </c>
      <c r="BR1089" s="36">
        <f t="shared" si="2489"/>
        <v>154.78110000000001</v>
      </c>
      <c r="BS1089" s="36">
        <f t="shared" si="2490"/>
        <v>0</v>
      </c>
      <c r="BT1089" s="36">
        <f t="shared" si="2491"/>
        <v>0</v>
      </c>
      <c r="BU1089" s="70" cm="1">
        <f t="array" ref="BU1089">IF(AND(ActInt=1,$J1089=0),INDEX(Tbl_FwdNom,$B1089-IVP,MATCH(ValnDt,Tbl_FwdNom_Cols)),INDEX(Tbl_FwdNom,$B1089,MATCH(StartDt,Tbl_FwdNom_Cols)))</f>
        <v>7.9494558639999999</v>
      </c>
      <c r="BV1089" s="70" cm="1">
        <f t="array" ref="BV1089">INDEX(Tbl_FwdReal,$B1089,MATCH(StartDt,Tbl_FwdReal_Cols))</f>
        <v>2.4021726839999999</v>
      </c>
      <c r="BW1089" s="70" cm="1">
        <f t="array" ref="BW1089">IF(RunType&lt;&gt;"OPN",INDEX(Tbl_FwdReal,$B1089,MATCH(ValnDt,Tbl_FwdReal_Cols)),IF(AND($J1089=0,ActInt=1),INDEX(Tbl_FwdReal,$B1089-IVP,MATCH(ValnDt,Tbl_FwdReal_Cols)),-999))*$K1089</f>
        <v>0</v>
      </c>
      <c r="BX1089" s="70">
        <f t="shared" si="2492"/>
        <v>0</v>
      </c>
      <c r="BY1089" s="70">
        <f t="shared" si="2567"/>
        <v>7.949455863999999E-2</v>
      </c>
      <c r="BZ1089" s="64">
        <f t="shared" si="2580"/>
        <v>6.3947706553282302E-3</v>
      </c>
      <c r="CA1089" s="70" cm="1">
        <f t="array" ref="CA1089">IF($J1089=1,CA1088*(1+INDEX(Tbl_CPI,$B1089,MATCH(IF(RunType="OPN",StartDt,ValnDt),Tbl_CPI_Cols))),0)</f>
        <v>0</v>
      </c>
      <c r="CB1089" s="70">
        <f t="shared" si="2568"/>
        <v>345.4024913637885</v>
      </c>
      <c r="CC1089" s="70">
        <f t="shared" si="2569"/>
        <v>343.20775647400745</v>
      </c>
      <c r="CD1089" s="36">
        <f t="shared" si="2493"/>
        <v>1738.633293004576</v>
      </c>
      <c r="CE1089" s="36">
        <f t="shared" si="2494"/>
        <v>0</v>
      </c>
      <c r="CF1089" s="36">
        <f t="shared" si="2495"/>
        <v>0</v>
      </c>
      <c r="CG1089" s="36">
        <f t="shared" si="2496"/>
        <v>0</v>
      </c>
      <c r="CH1089" s="36">
        <f t="shared" si="2497"/>
        <v>0</v>
      </c>
      <c r="CI1089" s="36">
        <f t="shared" si="2498"/>
        <v>0</v>
      </c>
      <c r="CJ1089" s="36">
        <f t="shared" si="2499"/>
        <v>0</v>
      </c>
      <c r="CK1089" s="36">
        <f t="shared" si="2500"/>
        <v>0</v>
      </c>
      <c r="CL1089" s="36">
        <f t="shared" si="2501"/>
        <v>0</v>
      </c>
      <c r="CM1089" s="36">
        <f t="shared" si="2502"/>
        <v>0</v>
      </c>
      <c r="CN1089" s="36">
        <f t="shared" si="2503"/>
        <v>0</v>
      </c>
      <c r="CO1089" s="20">
        <f t="shared" si="2504"/>
        <v>120000</v>
      </c>
      <c r="CP1089" s="20">
        <f t="shared" si="2505"/>
        <v>2</v>
      </c>
      <c r="CQ1089" s="64" t="e">
        <f t="shared" si="2506"/>
        <v>#N/A</v>
      </c>
      <c r="CR1089" s="64" t="e">
        <f t="shared" si="2507"/>
        <v>#N/A</v>
      </c>
      <c r="CS1089" s="36" t="e">
        <f t="shared" si="2508"/>
        <v>#N/A</v>
      </c>
      <c r="CT1089" s="36">
        <f t="shared" si="2509"/>
        <v>0</v>
      </c>
      <c r="CU1089" s="36">
        <f t="shared" si="2510"/>
        <v>0</v>
      </c>
      <c r="CV1089" s="36">
        <f t="shared" si="2570"/>
        <v>0</v>
      </c>
      <c r="CW1089" s="36">
        <f t="shared" si="2511"/>
        <v>0</v>
      </c>
      <c r="CX1089" s="36">
        <f t="shared" si="2512"/>
        <v>0</v>
      </c>
      <c r="CY1089" s="36">
        <f t="shared" si="2513"/>
        <v>0</v>
      </c>
      <c r="CZ1089" s="36">
        <f t="shared" si="2571"/>
        <v>0</v>
      </c>
      <c r="DA1089" s="64">
        <f t="shared" si="2514"/>
        <v>6.3947706553282302E-3</v>
      </c>
      <c r="DB1089" s="70">
        <f t="shared" si="2572"/>
        <v>0.99364586259608223</v>
      </c>
      <c r="DC1089" s="70">
        <f>PRODUCT($DB$8:DB1089)</f>
        <v>8.9540946186159954E-5</v>
      </c>
      <c r="DD1089" s="36">
        <f t="shared" si="2515"/>
        <v>0</v>
      </c>
      <c r="DE1089" s="36">
        <f t="shared" si="2516"/>
        <v>0</v>
      </c>
      <c r="DF1089" s="36">
        <f t="shared" si="2517"/>
        <v>0</v>
      </c>
      <c r="DG1089" s="36">
        <f t="shared" si="2518"/>
        <v>0</v>
      </c>
      <c r="DH1089" s="36">
        <f t="shared" si="2519"/>
        <v>0</v>
      </c>
      <c r="DI1089" s="36">
        <f t="shared" si="2520"/>
        <v>0</v>
      </c>
      <c r="DJ1089" s="36">
        <f t="shared" si="2521"/>
        <v>0</v>
      </c>
      <c r="DK1089" s="36">
        <f t="shared" si="2522"/>
        <v>0</v>
      </c>
      <c r="DL1089" s="36">
        <f t="shared" si="2523"/>
        <v>0</v>
      </c>
      <c r="DM1089" s="36">
        <f t="shared" si="2524"/>
        <v>0</v>
      </c>
      <c r="DN1089" s="36">
        <f t="shared" ca="1" si="2573"/>
        <v>4.6137290849905055E-12</v>
      </c>
      <c r="DO1089" s="64" cm="1">
        <f t="array" ref="DO1089">IFERROR(INDEX(Tbl_FwdNom,$B1089,MATCH(LIDt,Tbl_FwdNom_Cols,0)),0)</f>
        <v>7.3990798770000001</v>
      </c>
      <c r="DP1089" s="64">
        <f t="shared" ca="1" si="2574"/>
        <v>0</v>
      </c>
      <c r="DQ1089" s="64">
        <f t="shared" ca="1" si="2525"/>
        <v>0</v>
      </c>
      <c r="DR1089" s="70">
        <f t="shared" ca="1" si="2526"/>
        <v>1</v>
      </c>
      <c r="DS1089" s="70">
        <f ca="1">PRODUCT($DR$8:DR1089)</f>
        <v>5.1485728910319675E-4</v>
      </c>
      <c r="DT1089" s="36">
        <f t="shared" ca="1" si="2527"/>
        <v>0</v>
      </c>
      <c r="DU1089" s="36">
        <f t="shared" ca="1" si="2528"/>
        <v>0</v>
      </c>
      <c r="DV1089" s="36">
        <f t="shared" ca="1" si="2529"/>
        <v>0</v>
      </c>
      <c r="DW1089" s="36">
        <f t="shared" ca="1" si="2530"/>
        <v>0</v>
      </c>
      <c r="DX1089" s="36">
        <f t="shared" ca="1" si="2531"/>
        <v>0</v>
      </c>
      <c r="DY1089" s="36">
        <f t="shared" ca="1" si="2532"/>
        <v>0</v>
      </c>
      <c r="DZ1089" s="36">
        <f t="shared" ca="1" si="2533"/>
        <v>0</v>
      </c>
      <c r="EA1089" s="36">
        <f t="shared" ca="1" si="2534"/>
        <v>0</v>
      </c>
      <c r="EB1089" s="36">
        <f t="shared" ca="1" si="2535"/>
        <v>0</v>
      </c>
      <c r="EC1089" s="36">
        <f t="shared" ca="1" si="2536"/>
        <v>0</v>
      </c>
      <c r="ED1089" s="36">
        <f t="shared" ca="1" si="2537"/>
        <v>0</v>
      </c>
      <c r="EE1089" s="36">
        <f t="shared" ca="1" si="2575"/>
        <v>0</v>
      </c>
      <c r="EF1089" s="36">
        <f t="shared" ca="1" si="2538"/>
        <v>0</v>
      </c>
      <c r="EG1089" s="64"/>
      <c r="EH1089" s="64"/>
      <c r="EI1089" s="64"/>
      <c r="EJ1089" s="70"/>
      <c r="EK1089" s="70"/>
      <c r="EL1089" s="70"/>
      <c r="EM1089" s="70"/>
      <c r="EN1089" s="70"/>
      <c r="EO1089" s="36">
        <f t="shared" si="2539"/>
        <v>0</v>
      </c>
      <c r="EP1089" s="36">
        <f t="shared" si="2540"/>
        <v>0</v>
      </c>
      <c r="EQ1089" s="36">
        <f t="shared" si="2541"/>
        <v>0</v>
      </c>
      <c r="ER1089" s="36">
        <f t="shared" si="2542"/>
        <v>0</v>
      </c>
      <c r="ES1089" s="36">
        <f t="shared" si="2543"/>
        <v>0</v>
      </c>
      <c r="ET1089" s="36">
        <f t="shared" si="2544"/>
        <v>0</v>
      </c>
      <c r="EU1089" s="36">
        <f t="shared" si="2576"/>
        <v>0</v>
      </c>
      <c r="EV1089" s="36">
        <f t="shared" si="2545"/>
        <v>0</v>
      </c>
      <c r="EW1089" s="36">
        <f t="shared" si="2546"/>
        <v>0</v>
      </c>
      <c r="EX1089" s="36">
        <f t="shared" si="2577"/>
        <v>0</v>
      </c>
      <c r="EY1089" s="36">
        <f t="shared" si="2547"/>
        <v>0</v>
      </c>
      <c r="EZ1089" s="36">
        <f t="shared" si="2548"/>
        <v>0</v>
      </c>
      <c r="FA1089" s="36">
        <f t="shared" si="2549"/>
        <v>0</v>
      </c>
      <c r="FB1089" s="36">
        <f t="shared" si="2550"/>
        <v>0</v>
      </c>
      <c r="FC1089" s="36">
        <f t="shared" si="2578"/>
        <v>0</v>
      </c>
      <c r="FD1089" s="36">
        <f t="shared" si="2551"/>
        <v>0</v>
      </c>
      <c r="FE1089" s="36">
        <f t="shared" si="2552"/>
        <v>0</v>
      </c>
      <c r="FF1089" s="36">
        <f t="shared" si="2579"/>
        <v>0</v>
      </c>
      <c r="FG1089" s="36">
        <f t="shared" si="2553"/>
        <v>0</v>
      </c>
      <c r="FH1089" s="36">
        <f t="shared" si="2554"/>
        <v>0</v>
      </c>
      <c r="FI1089" s="36">
        <f t="shared" si="2555"/>
        <v>0</v>
      </c>
      <c r="FJ1089" s="36">
        <f t="shared" ca="1" si="2556"/>
        <v>0</v>
      </c>
      <c r="FK1089" s="36">
        <f t="shared" si="2557"/>
        <v>0</v>
      </c>
      <c r="FL1089" s="36">
        <f t="shared" si="2558"/>
        <v>0</v>
      </c>
      <c r="FM1089" s="36">
        <f t="shared" ca="1" si="2559"/>
        <v>0</v>
      </c>
      <c r="FN1089" s="36">
        <f t="shared" ca="1" si="2581"/>
        <v>0</v>
      </c>
    </row>
    <row r="1090" spans="2:170" x14ac:dyDescent="0.25">
      <c r="B1090" s="2">
        <v>1082</v>
      </c>
      <c r="C1090" s="2">
        <f t="shared" si="2587"/>
        <v>91</v>
      </c>
      <c r="D1090" s="2">
        <f t="shared" si="2584"/>
        <v>1106</v>
      </c>
      <c r="E1090" s="2">
        <f t="shared" si="2582"/>
        <v>93</v>
      </c>
      <c r="F1090" s="189">
        <f t="shared" si="2586"/>
        <v>78648</v>
      </c>
      <c r="G1090" s="2">
        <f t="shared" si="2585"/>
        <v>4</v>
      </c>
      <c r="H1090" s="187">
        <f t="shared" si="2436"/>
        <v>124.75</v>
      </c>
      <c r="I1090" s="186">
        <f t="shared" si="2583"/>
        <v>124</v>
      </c>
      <c r="J1090" s="2">
        <f t="shared" si="2437"/>
        <v>0</v>
      </c>
      <c r="K1090" s="2">
        <f t="shared" si="2438"/>
        <v>0</v>
      </c>
      <c r="L1090">
        <f t="shared" si="2439"/>
        <v>2</v>
      </c>
      <c r="M1090" s="190">
        <f t="shared" si="2560"/>
        <v>0</v>
      </c>
      <c r="N1090">
        <f t="shared" si="2440"/>
        <v>1</v>
      </c>
      <c r="O1090">
        <f t="shared" si="2441"/>
        <v>100</v>
      </c>
      <c r="P1090" s="58">
        <f t="shared" si="2442"/>
        <v>0</v>
      </c>
      <c r="Q1090" s="106">
        <f t="shared" si="2443"/>
        <v>0</v>
      </c>
      <c r="R1090" s="59">
        <f t="shared" si="2444"/>
        <v>0</v>
      </c>
      <c r="S1090" s="32">
        <f t="shared" si="2561"/>
        <v>0</v>
      </c>
      <c r="T1090">
        <f t="shared" si="2445"/>
        <v>1</v>
      </c>
      <c r="U1090" s="32">
        <f t="shared" si="2562"/>
        <v>0</v>
      </c>
      <c r="V1090">
        <f t="shared" si="2446"/>
        <v>1</v>
      </c>
      <c r="W1090">
        <f t="shared" si="2447"/>
        <v>100</v>
      </c>
      <c r="X1090" s="58">
        <f t="shared" si="2448"/>
        <v>0</v>
      </c>
      <c r="Y1090" s="58">
        <f t="shared" si="2449"/>
        <v>0</v>
      </c>
      <c r="Z1090" s="32">
        <f t="shared" si="2450"/>
        <v>0</v>
      </c>
      <c r="AA1090" s="32">
        <f t="shared" si="2451"/>
        <v>0</v>
      </c>
      <c r="AB1090" s="59">
        <f t="shared" si="2452"/>
        <v>0</v>
      </c>
      <c r="AC1090" s="59">
        <f t="shared" si="2453"/>
        <v>0</v>
      </c>
      <c r="AD1090">
        <f t="shared" si="2454"/>
        <v>1</v>
      </c>
      <c r="AE1090" s="59">
        <f t="shared" si="2455"/>
        <v>0</v>
      </c>
      <c r="AF1090" s="59">
        <f t="shared" si="2456"/>
        <v>0</v>
      </c>
      <c r="AG1090" s="59">
        <f t="shared" si="2457"/>
        <v>0</v>
      </c>
      <c r="AH1090">
        <f t="shared" si="2458"/>
        <v>1</v>
      </c>
      <c r="AI1090" s="59">
        <f t="shared" si="2459"/>
        <v>0</v>
      </c>
      <c r="AJ1090" s="59">
        <f t="shared" si="2460"/>
        <v>0</v>
      </c>
      <c r="AK1090" s="59">
        <f t="shared" si="2461"/>
        <v>0</v>
      </c>
      <c r="AL1090" s="59">
        <f t="shared" si="2462"/>
        <v>0</v>
      </c>
      <c r="AM1090" s="12">
        <f t="shared" si="2563"/>
        <v>0</v>
      </c>
      <c r="AN1090" s="12">
        <f t="shared" si="2564"/>
        <v>0</v>
      </c>
      <c r="AO1090" s="66">
        <f t="shared" si="2463"/>
        <v>0</v>
      </c>
      <c r="AP1090" s="66">
        <f t="shared" si="2464"/>
        <v>0</v>
      </c>
      <c r="AQ1090" s="59">
        <f t="shared" si="2465"/>
        <v>0</v>
      </c>
      <c r="AR1090" s="59">
        <f t="shared" si="2466"/>
        <v>0</v>
      </c>
      <c r="AS1090" s="59">
        <f t="shared" si="2467"/>
        <v>0</v>
      </c>
      <c r="AT1090" s="12">
        <f t="shared" si="2468"/>
        <v>0</v>
      </c>
      <c r="AU1090" s="59">
        <f t="shared" si="2565"/>
        <v>0</v>
      </c>
      <c r="AV1090" s="59">
        <f t="shared" si="2566"/>
        <v>0</v>
      </c>
      <c r="AW1090" s="70" t="e">
        <f t="shared" si="2469"/>
        <v>#N/A</v>
      </c>
      <c r="AX1090" s="20">
        <f t="shared" si="2470"/>
        <v>200000</v>
      </c>
      <c r="AY1090" s="20">
        <f t="shared" si="2471"/>
        <v>0</v>
      </c>
      <c r="AZ1090" s="20">
        <f t="shared" si="2472"/>
        <v>0</v>
      </c>
      <c r="BA1090" s="20">
        <f t="shared" si="2473"/>
        <v>0</v>
      </c>
      <c r="BB1090" s="36">
        <f t="shared" si="2474"/>
        <v>0</v>
      </c>
      <c r="BC1090" s="36">
        <f t="shared" si="2475"/>
        <v>0</v>
      </c>
      <c r="BD1090" s="80">
        <f t="shared" si="2476"/>
        <v>0</v>
      </c>
      <c r="BE1090" s="36">
        <f t="shared" si="2477"/>
        <v>0</v>
      </c>
      <c r="BF1090" s="36">
        <f t="shared" si="2478"/>
        <v>0</v>
      </c>
      <c r="BG1090" s="36">
        <f t="shared" si="2479"/>
        <v>0</v>
      </c>
      <c r="BH1090" s="36">
        <f t="shared" si="2480"/>
        <v>0</v>
      </c>
      <c r="BI1090" s="36">
        <f t="shared" si="2481"/>
        <v>0</v>
      </c>
      <c r="BJ1090" s="36">
        <f t="shared" si="2482"/>
        <v>0</v>
      </c>
      <c r="BK1090" s="36">
        <f t="shared" si="2483"/>
        <v>0</v>
      </c>
      <c r="BL1090" s="68">
        <f>IF(OR(AT1090=0,E1090&gt;ProjTerm),0,VLOOKUP(D1090,'Life Events'!$AE$5:$AI$1206,5,FALSE))</f>
        <v>0</v>
      </c>
      <c r="BM1090" s="93">
        <f t="shared" si="2484"/>
        <v>0</v>
      </c>
      <c r="BN1090" s="93">
        <f t="shared" si="2485"/>
        <v>0</v>
      </c>
      <c r="BO1090" s="36">
        <f t="shared" si="2486"/>
        <v>0</v>
      </c>
      <c r="BP1090" s="36">
        <f t="shared" si="2487"/>
        <v>0</v>
      </c>
      <c r="BQ1090" s="36">
        <f t="shared" si="2488"/>
        <v>0</v>
      </c>
      <c r="BR1090" s="36">
        <f t="shared" si="2489"/>
        <v>154.78110000000001</v>
      </c>
      <c r="BS1090" s="36">
        <f t="shared" si="2490"/>
        <v>0</v>
      </c>
      <c r="BT1090" s="36">
        <f t="shared" si="2491"/>
        <v>0</v>
      </c>
      <c r="BU1090" s="70" cm="1">
        <f t="array" ref="BU1090">IF(AND(ActInt=1,$J1090=0),INDEX(Tbl_FwdNom,$B1090-IVP,MATCH(ValnDt,Tbl_FwdNom_Cols)),INDEX(Tbl_FwdNom,$B1090,MATCH(StartDt,Tbl_FwdNom_Cols)))</f>
        <v>7.9435945989999999</v>
      </c>
      <c r="BV1090" s="70" cm="1">
        <f t="array" ref="BV1090">INDEX(Tbl_FwdReal,$B1090,MATCH(StartDt,Tbl_FwdReal_Cols))</f>
        <v>2.3988246320000002</v>
      </c>
      <c r="BW1090" s="70" cm="1">
        <f t="array" ref="BW1090">IF(RunType&lt;&gt;"OPN",INDEX(Tbl_FwdReal,$B1090,MATCH(ValnDt,Tbl_FwdReal_Cols)),IF(AND($J1090=0,ActInt=1),INDEX(Tbl_FwdReal,$B1090-IVP,MATCH(ValnDt,Tbl_FwdReal_Cols)),-999))*$K1090</f>
        <v>0</v>
      </c>
      <c r="BX1090" s="70">
        <f t="shared" si="2492"/>
        <v>0</v>
      </c>
      <c r="BY1090" s="70">
        <f t="shared" si="2567"/>
        <v>7.9435945990000034E-2</v>
      </c>
      <c r="BZ1090" s="64">
        <f t="shared" si="2580"/>
        <v>6.3902169090104266E-3</v>
      </c>
      <c r="CA1090" s="70" cm="1">
        <f t="array" ref="CA1090">IF($J1090=1,CA1089*(1+INDEX(Tbl_CPI,$B1090,MATCH(IF(RunType="OPN",StartDt,ValnDt),Tbl_CPI_Cols))),0)</f>
        <v>0</v>
      </c>
      <c r="CB1090" s="70">
        <f t="shared" si="2568"/>
        <v>347.60968820451569</v>
      </c>
      <c r="CC1090" s="70">
        <f t="shared" si="2569"/>
        <v>343.20775647400745</v>
      </c>
      <c r="CD1090" s="36">
        <f t="shared" si="2493"/>
        <v>1738.633293004576</v>
      </c>
      <c r="CE1090" s="36">
        <f t="shared" si="2494"/>
        <v>0</v>
      </c>
      <c r="CF1090" s="36">
        <f t="shared" si="2495"/>
        <v>0</v>
      </c>
      <c r="CG1090" s="36">
        <f t="shared" si="2496"/>
        <v>0</v>
      </c>
      <c r="CH1090" s="36">
        <f t="shared" si="2497"/>
        <v>0</v>
      </c>
      <c r="CI1090" s="36">
        <f t="shared" si="2498"/>
        <v>0</v>
      </c>
      <c r="CJ1090" s="36">
        <f t="shared" si="2499"/>
        <v>0</v>
      </c>
      <c r="CK1090" s="36">
        <f t="shared" si="2500"/>
        <v>0</v>
      </c>
      <c r="CL1090" s="36">
        <f t="shared" si="2501"/>
        <v>0</v>
      </c>
      <c r="CM1090" s="36">
        <f t="shared" si="2502"/>
        <v>0</v>
      </c>
      <c r="CN1090" s="36">
        <f t="shared" si="2503"/>
        <v>0</v>
      </c>
      <c r="CO1090" s="20">
        <f t="shared" si="2504"/>
        <v>120000</v>
      </c>
      <c r="CP1090" s="20">
        <f t="shared" si="2505"/>
        <v>2</v>
      </c>
      <c r="CQ1090" s="64" t="e">
        <f t="shared" si="2506"/>
        <v>#N/A</v>
      </c>
      <c r="CR1090" s="64" t="e">
        <f t="shared" si="2507"/>
        <v>#N/A</v>
      </c>
      <c r="CS1090" s="36" t="e">
        <f t="shared" si="2508"/>
        <v>#N/A</v>
      </c>
      <c r="CT1090" s="36">
        <f t="shared" si="2509"/>
        <v>0</v>
      </c>
      <c r="CU1090" s="36">
        <f t="shared" si="2510"/>
        <v>0</v>
      </c>
      <c r="CV1090" s="36">
        <f t="shared" si="2570"/>
        <v>0</v>
      </c>
      <c r="CW1090" s="36">
        <f t="shared" si="2511"/>
        <v>0</v>
      </c>
      <c r="CX1090" s="36">
        <f t="shared" si="2512"/>
        <v>0</v>
      </c>
      <c r="CY1090" s="36">
        <f t="shared" si="2513"/>
        <v>0</v>
      </c>
      <c r="CZ1090" s="36">
        <f t="shared" si="2571"/>
        <v>0</v>
      </c>
      <c r="DA1090" s="64">
        <f t="shared" si="2514"/>
        <v>6.3902169090104266E-3</v>
      </c>
      <c r="DB1090" s="70">
        <f t="shared" si="2572"/>
        <v>0.99365035867634222</v>
      </c>
      <c r="DC1090" s="70">
        <f>PRODUCT($DB$8:DB1090)</f>
        <v>8.897239329409689E-5</v>
      </c>
      <c r="DD1090" s="36">
        <f t="shared" si="2515"/>
        <v>0</v>
      </c>
      <c r="DE1090" s="36">
        <f t="shared" si="2516"/>
        <v>0</v>
      </c>
      <c r="DF1090" s="36">
        <f t="shared" si="2517"/>
        <v>0</v>
      </c>
      <c r="DG1090" s="36">
        <f t="shared" si="2518"/>
        <v>0</v>
      </c>
      <c r="DH1090" s="36">
        <f t="shared" si="2519"/>
        <v>0</v>
      </c>
      <c r="DI1090" s="36">
        <f t="shared" si="2520"/>
        <v>0</v>
      </c>
      <c r="DJ1090" s="36">
        <f t="shared" si="2521"/>
        <v>0</v>
      </c>
      <c r="DK1090" s="36">
        <f t="shared" si="2522"/>
        <v>0</v>
      </c>
      <c r="DL1090" s="36">
        <f t="shared" si="2523"/>
        <v>0</v>
      </c>
      <c r="DM1090" s="36">
        <f t="shared" si="2524"/>
        <v>0</v>
      </c>
      <c r="DN1090" s="36">
        <f t="shared" ca="1" si="2573"/>
        <v>4.6137290849905055E-12</v>
      </c>
      <c r="DO1090" s="64" cm="1">
        <f t="array" ref="DO1090">IFERROR(INDEX(Tbl_FwdNom,$B1090,MATCH(LIDt,Tbl_FwdNom_Cols,0)),0)</f>
        <v>7.3973798139999998</v>
      </c>
      <c r="DP1090" s="64">
        <f t="shared" ca="1" si="2574"/>
        <v>0</v>
      </c>
      <c r="DQ1090" s="64">
        <f t="shared" ca="1" si="2525"/>
        <v>0</v>
      </c>
      <c r="DR1090" s="70">
        <f t="shared" ca="1" si="2526"/>
        <v>1</v>
      </c>
      <c r="DS1090" s="70">
        <f ca="1">PRODUCT($DR$8:DR1090)</f>
        <v>5.1485728910319675E-4</v>
      </c>
      <c r="DT1090" s="36">
        <f t="shared" ca="1" si="2527"/>
        <v>0</v>
      </c>
      <c r="DU1090" s="36">
        <f t="shared" ca="1" si="2528"/>
        <v>0</v>
      </c>
      <c r="DV1090" s="36">
        <f t="shared" ca="1" si="2529"/>
        <v>0</v>
      </c>
      <c r="DW1090" s="36">
        <f t="shared" ca="1" si="2530"/>
        <v>0</v>
      </c>
      <c r="DX1090" s="36">
        <f t="shared" ca="1" si="2531"/>
        <v>0</v>
      </c>
      <c r="DY1090" s="36">
        <f t="shared" ca="1" si="2532"/>
        <v>0</v>
      </c>
      <c r="DZ1090" s="36">
        <f t="shared" ca="1" si="2533"/>
        <v>0</v>
      </c>
      <c r="EA1090" s="36">
        <f t="shared" ca="1" si="2534"/>
        <v>0</v>
      </c>
      <c r="EB1090" s="36">
        <f t="shared" ca="1" si="2535"/>
        <v>0</v>
      </c>
      <c r="EC1090" s="36">
        <f t="shared" ca="1" si="2536"/>
        <v>0</v>
      </c>
      <c r="ED1090" s="36">
        <f t="shared" ca="1" si="2537"/>
        <v>0</v>
      </c>
      <c r="EE1090" s="36">
        <f t="shared" ca="1" si="2575"/>
        <v>0</v>
      </c>
      <c r="EF1090" s="36">
        <f t="shared" ca="1" si="2538"/>
        <v>0</v>
      </c>
      <c r="EG1090" s="64"/>
      <c r="EH1090" s="64"/>
      <c r="EI1090" s="64"/>
      <c r="EJ1090" s="70"/>
      <c r="EK1090" s="70"/>
      <c r="EL1090" s="70"/>
      <c r="EM1090" s="70"/>
      <c r="EN1090" s="70"/>
      <c r="EO1090" s="36">
        <f t="shared" si="2539"/>
        <v>0</v>
      </c>
      <c r="EP1090" s="36">
        <f t="shared" si="2540"/>
        <v>0</v>
      </c>
      <c r="EQ1090" s="36">
        <f t="shared" si="2541"/>
        <v>0</v>
      </c>
      <c r="ER1090" s="36">
        <f t="shared" si="2542"/>
        <v>0</v>
      </c>
      <c r="ES1090" s="36">
        <f t="shared" si="2543"/>
        <v>0</v>
      </c>
      <c r="ET1090" s="36">
        <f t="shared" si="2544"/>
        <v>0</v>
      </c>
      <c r="EU1090" s="36">
        <f t="shared" si="2576"/>
        <v>0</v>
      </c>
      <c r="EV1090" s="36">
        <f t="shared" si="2545"/>
        <v>0</v>
      </c>
      <c r="EW1090" s="36">
        <f t="shared" si="2546"/>
        <v>0</v>
      </c>
      <c r="EX1090" s="36">
        <f t="shared" si="2577"/>
        <v>0</v>
      </c>
      <c r="EY1090" s="36">
        <f t="shared" si="2547"/>
        <v>0</v>
      </c>
      <c r="EZ1090" s="36">
        <f t="shared" si="2548"/>
        <v>0</v>
      </c>
      <c r="FA1090" s="36">
        <f t="shared" si="2549"/>
        <v>0</v>
      </c>
      <c r="FB1090" s="36">
        <f t="shared" si="2550"/>
        <v>0</v>
      </c>
      <c r="FC1090" s="36">
        <f t="shared" si="2578"/>
        <v>0</v>
      </c>
      <c r="FD1090" s="36">
        <f t="shared" si="2551"/>
        <v>0</v>
      </c>
      <c r="FE1090" s="36">
        <f t="shared" si="2552"/>
        <v>0</v>
      </c>
      <c r="FF1090" s="36">
        <f t="shared" si="2579"/>
        <v>0</v>
      </c>
      <c r="FG1090" s="36">
        <f t="shared" si="2553"/>
        <v>0</v>
      </c>
      <c r="FH1090" s="36">
        <f t="shared" si="2554"/>
        <v>0</v>
      </c>
      <c r="FI1090" s="36">
        <f t="shared" si="2555"/>
        <v>0</v>
      </c>
      <c r="FJ1090" s="36">
        <f t="shared" ca="1" si="2556"/>
        <v>0</v>
      </c>
      <c r="FK1090" s="36">
        <f t="shared" si="2557"/>
        <v>0</v>
      </c>
      <c r="FL1090" s="36">
        <f t="shared" si="2558"/>
        <v>0</v>
      </c>
      <c r="FM1090" s="36">
        <f t="shared" ca="1" si="2559"/>
        <v>0</v>
      </c>
      <c r="FN1090" s="36">
        <f t="shared" ca="1" si="2581"/>
        <v>0</v>
      </c>
    </row>
    <row r="1091" spans="2:170" x14ac:dyDescent="0.25">
      <c r="B1091" s="2">
        <v>1083</v>
      </c>
      <c r="C1091" s="2">
        <f t="shared" si="2587"/>
        <v>91</v>
      </c>
      <c r="D1091" s="2">
        <f t="shared" si="2584"/>
        <v>1107</v>
      </c>
      <c r="E1091" s="2">
        <f t="shared" si="2582"/>
        <v>93</v>
      </c>
      <c r="F1091" s="189">
        <f t="shared" si="2586"/>
        <v>78679</v>
      </c>
      <c r="G1091" s="2">
        <f t="shared" si="2585"/>
        <v>5</v>
      </c>
      <c r="H1091" s="187">
        <f t="shared" si="2436"/>
        <v>124.83333333333334</v>
      </c>
      <c r="I1091" s="186">
        <f t="shared" si="2583"/>
        <v>124</v>
      </c>
      <c r="J1091" s="2">
        <f t="shared" si="2437"/>
        <v>0</v>
      </c>
      <c r="K1091" s="2">
        <f t="shared" si="2438"/>
        <v>0</v>
      </c>
      <c r="L1091">
        <f t="shared" si="2439"/>
        <v>2</v>
      </c>
      <c r="M1091" s="190">
        <f t="shared" si="2560"/>
        <v>0</v>
      </c>
      <c r="N1091">
        <f t="shared" si="2440"/>
        <v>1</v>
      </c>
      <c r="O1091">
        <f t="shared" si="2441"/>
        <v>100</v>
      </c>
      <c r="P1091" s="58">
        <f t="shared" si="2442"/>
        <v>0</v>
      </c>
      <c r="Q1091" s="106">
        <f t="shared" si="2443"/>
        <v>0</v>
      </c>
      <c r="R1091" s="59">
        <f t="shared" si="2444"/>
        <v>0</v>
      </c>
      <c r="S1091" s="32">
        <f t="shared" si="2561"/>
        <v>0</v>
      </c>
      <c r="T1091">
        <f t="shared" si="2445"/>
        <v>1</v>
      </c>
      <c r="U1091" s="32">
        <f t="shared" si="2562"/>
        <v>0</v>
      </c>
      <c r="V1091">
        <f t="shared" si="2446"/>
        <v>1</v>
      </c>
      <c r="W1091">
        <f t="shared" si="2447"/>
        <v>100</v>
      </c>
      <c r="X1091" s="58">
        <f t="shared" si="2448"/>
        <v>0</v>
      </c>
      <c r="Y1091" s="58">
        <f t="shared" si="2449"/>
        <v>0</v>
      </c>
      <c r="Z1091" s="32">
        <f t="shared" si="2450"/>
        <v>0</v>
      </c>
      <c r="AA1091" s="32">
        <f t="shared" si="2451"/>
        <v>0</v>
      </c>
      <c r="AB1091" s="59">
        <f t="shared" si="2452"/>
        <v>0</v>
      </c>
      <c r="AC1091" s="59">
        <f t="shared" si="2453"/>
        <v>0</v>
      </c>
      <c r="AD1091">
        <f t="shared" si="2454"/>
        <v>1</v>
      </c>
      <c r="AE1091" s="59">
        <f t="shared" si="2455"/>
        <v>0</v>
      </c>
      <c r="AF1091" s="59">
        <f t="shared" si="2456"/>
        <v>0</v>
      </c>
      <c r="AG1091" s="59">
        <f t="shared" si="2457"/>
        <v>0</v>
      </c>
      <c r="AH1091">
        <f t="shared" si="2458"/>
        <v>1</v>
      </c>
      <c r="AI1091" s="59">
        <f t="shared" si="2459"/>
        <v>0</v>
      </c>
      <c r="AJ1091" s="59">
        <f t="shared" si="2460"/>
        <v>0</v>
      </c>
      <c r="AK1091" s="59">
        <f t="shared" si="2461"/>
        <v>0</v>
      </c>
      <c r="AL1091" s="59">
        <f t="shared" si="2462"/>
        <v>0</v>
      </c>
      <c r="AM1091" s="12">
        <f t="shared" si="2563"/>
        <v>0</v>
      </c>
      <c r="AN1091" s="12">
        <f t="shared" si="2564"/>
        <v>0</v>
      </c>
      <c r="AO1091" s="66">
        <f t="shared" si="2463"/>
        <v>0</v>
      </c>
      <c r="AP1091" s="66">
        <f t="shared" si="2464"/>
        <v>0</v>
      </c>
      <c r="AQ1091" s="59">
        <f t="shared" si="2465"/>
        <v>0</v>
      </c>
      <c r="AR1091" s="59">
        <f t="shared" si="2466"/>
        <v>0</v>
      </c>
      <c r="AS1091" s="59">
        <f t="shared" si="2467"/>
        <v>0</v>
      </c>
      <c r="AT1091" s="12">
        <f t="shared" si="2468"/>
        <v>0</v>
      </c>
      <c r="AU1091" s="59">
        <f t="shared" si="2565"/>
        <v>0</v>
      </c>
      <c r="AV1091" s="59">
        <f t="shared" si="2566"/>
        <v>0</v>
      </c>
      <c r="AW1091" s="70" t="e">
        <f t="shared" si="2469"/>
        <v>#N/A</v>
      </c>
      <c r="AX1091" s="20">
        <f t="shared" si="2470"/>
        <v>200000</v>
      </c>
      <c r="AY1091" s="20">
        <f t="shared" si="2471"/>
        <v>0</v>
      </c>
      <c r="AZ1091" s="20">
        <f t="shared" si="2472"/>
        <v>0</v>
      </c>
      <c r="BA1091" s="20">
        <f t="shared" si="2473"/>
        <v>0</v>
      </c>
      <c r="BB1091" s="36">
        <f t="shared" si="2474"/>
        <v>0</v>
      </c>
      <c r="BC1091" s="36">
        <f t="shared" si="2475"/>
        <v>0</v>
      </c>
      <c r="BD1091" s="80">
        <f t="shared" si="2476"/>
        <v>0</v>
      </c>
      <c r="BE1091" s="36">
        <f t="shared" si="2477"/>
        <v>0</v>
      </c>
      <c r="BF1091" s="36">
        <f t="shared" si="2478"/>
        <v>0</v>
      </c>
      <c r="BG1091" s="36">
        <f t="shared" si="2479"/>
        <v>0</v>
      </c>
      <c r="BH1091" s="36">
        <f t="shared" si="2480"/>
        <v>0</v>
      </c>
      <c r="BI1091" s="36">
        <f t="shared" si="2481"/>
        <v>0</v>
      </c>
      <c r="BJ1091" s="36">
        <f t="shared" si="2482"/>
        <v>0</v>
      </c>
      <c r="BK1091" s="36">
        <f t="shared" si="2483"/>
        <v>0</v>
      </c>
      <c r="BL1091" s="68">
        <f>IF(OR(AT1091=0,E1091&gt;ProjTerm),0,VLOOKUP(D1091,'Life Events'!$AE$5:$AI$1206,5,FALSE))</f>
        <v>0</v>
      </c>
      <c r="BM1091" s="93">
        <f t="shared" si="2484"/>
        <v>0</v>
      </c>
      <c r="BN1091" s="93">
        <f t="shared" si="2485"/>
        <v>0</v>
      </c>
      <c r="BO1091" s="36">
        <f t="shared" si="2486"/>
        <v>0</v>
      </c>
      <c r="BP1091" s="36">
        <f t="shared" si="2487"/>
        <v>0</v>
      </c>
      <c r="BQ1091" s="36">
        <f t="shared" si="2488"/>
        <v>0</v>
      </c>
      <c r="BR1091" s="36">
        <f t="shared" si="2489"/>
        <v>154.78110000000001</v>
      </c>
      <c r="BS1091" s="36">
        <f t="shared" si="2490"/>
        <v>0</v>
      </c>
      <c r="BT1091" s="36">
        <f t="shared" si="2491"/>
        <v>0</v>
      </c>
      <c r="BU1091" s="70" cm="1">
        <f t="array" ref="BU1091">IF(AND(ActInt=1,$J1091=0),INDEX(Tbl_FwdNom,$B1091-IVP,MATCH(ValnDt,Tbl_FwdNom_Cols)),INDEX(Tbl_FwdNom,$B1091,MATCH(StartDt,Tbl_FwdNom_Cols)))</f>
        <v>7.9377336529999996</v>
      </c>
      <c r="BV1091" s="70" cm="1">
        <f t="array" ref="BV1091">INDEX(Tbl_FwdReal,$B1091,MATCH(StartDt,Tbl_FwdReal_Cols))</f>
        <v>2.3954766890000001</v>
      </c>
      <c r="BW1091" s="70" cm="1">
        <f t="array" ref="BW1091">IF(RunType&lt;&gt;"OPN",INDEX(Tbl_FwdReal,$B1091,MATCH(ValnDt,Tbl_FwdReal_Cols)),IF(AND($J1091=0,ActInt=1),INDEX(Tbl_FwdReal,$B1091-IVP,MATCH(ValnDt,Tbl_FwdReal_Cols)),-999))*$K1091</f>
        <v>0</v>
      </c>
      <c r="BX1091" s="70">
        <f t="shared" si="2492"/>
        <v>0</v>
      </c>
      <c r="BY1091" s="70">
        <f t="shared" si="2567"/>
        <v>7.9377336529999898E-2</v>
      </c>
      <c r="BZ1091" s="64">
        <f t="shared" si="2580"/>
        <v>6.3856631838836719E-3</v>
      </c>
      <c r="CA1091" s="70" cm="1">
        <f t="array" ref="CA1091">IF($J1091=1,CA1090*(1+INDEX(Tbl_CPI,$B1091,MATCH(IF(RunType="OPN",StartDt,ValnDt),Tbl_CPI_Cols))),0)</f>
        <v>0</v>
      </c>
      <c r="CB1091" s="70">
        <f t="shared" si="2568"/>
        <v>349.82940659284458</v>
      </c>
      <c r="CC1091" s="70">
        <f t="shared" si="2569"/>
        <v>343.20775647400745</v>
      </c>
      <c r="CD1091" s="36">
        <f t="shared" si="2493"/>
        <v>1738.633293004576</v>
      </c>
      <c r="CE1091" s="36">
        <f t="shared" si="2494"/>
        <v>0</v>
      </c>
      <c r="CF1091" s="36">
        <f t="shared" si="2495"/>
        <v>0</v>
      </c>
      <c r="CG1091" s="36">
        <f t="shared" si="2496"/>
        <v>0</v>
      </c>
      <c r="CH1091" s="36">
        <f t="shared" si="2497"/>
        <v>0</v>
      </c>
      <c r="CI1091" s="36">
        <f t="shared" si="2498"/>
        <v>0</v>
      </c>
      <c r="CJ1091" s="36">
        <f t="shared" si="2499"/>
        <v>0</v>
      </c>
      <c r="CK1091" s="36">
        <f t="shared" si="2500"/>
        <v>0</v>
      </c>
      <c r="CL1091" s="36">
        <f t="shared" si="2501"/>
        <v>0</v>
      </c>
      <c r="CM1091" s="36">
        <f t="shared" si="2502"/>
        <v>0</v>
      </c>
      <c r="CN1091" s="36">
        <f t="shared" si="2503"/>
        <v>0</v>
      </c>
      <c r="CO1091" s="20">
        <f t="shared" si="2504"/>
        <v>120000</v>
      </c>
      <c r="CP1091" s="20">
        <f t="shared" si="2505"/>
        <v>2</v>
      </c>
      <c r="CQ1091" s="64" t="e">
        <f t="shared" si="2506"/>
        <v>#N/A</v>
      </c>
      <c r="CR1091" s="64" t="e">
        <f t="shared" si="2507"/>
        <v>#N/A</v>
      </c>
      <c r="CS1091" s="36" t="e">
        <f t="shared" si="2508"/>
        <v>#N/A</v>
      </c>
      <c r="CT1091" s="36">
        <f t="shared" si="2509"/>
        <v>0</v>
      </c>
      <c r="CU1091" s="36">
        <f t="shared" si="2510"/>
        <v>0</v>
      </c>
      <c r="CV1091" s="36">
        <f t="shared" si="2570"/>
        <v>0</v>
      </c>
      <c r="CW1091" s="36">
        <f t="shared" si="2511"/>
        <v>0</v>
      </c>
      <c r="CX1091" s="36">
        <f t="shared" si="2512"/>
        <v>0</v>
      </c>
      <c r="CY1091" s="36">
        <f t="shared" si="2513"/>
        <v>0</v>
      </c>
      <c r="CZ1091" s="36">
        <f t="shared" si="2571"/>
        <v>0</v>
      </c>
      <c r="DA1091" s="64">
        <f t="shared" si="2514"/>
        <v>6.3856631838836719E-3</v>
      </c>
      <c r="DB1091" s="70">
        <f t="shared" si="2572"/>
        <v>0.99365485477636728</v>
      </c>
      <c r="DC1091" s="70">
        <f>PRODUCT($DB$8:DB1091)</f>
        <v>8.8407850537751675E-5</v>
      </c>
      <c r="DD1091" s="36">
        <f t="shared" si="2515"/>
        <v>0</v>
      </c>
      <c r="DE1091" s="36">
        <f t="shared" si="2516"/>
        <v>0</v>
      </c>
      <c r="DF1091" s="36">
        <f t="shared" si="2517"/>
        <v>0</v>
      </c>
      <c r="DG1091" s="36">
        <f t="shared" si="2518"/>
        <v>0</v>
      </c>
      <c r="DH1091" s="36">
        <f t="shared" si="2519"/>
        <v>0</v>
      </c>
      <c r="DI1091" s="36">
        <f t="shared" si="2520"/>
        <v>0</v>
      </c>
      <c r="DJ1091" s="36">
        <f t="shared" si="2521"/>
        <v>0</v>
      </c>
      <c r="DK1091" s="36">
        <f t="shared" si="2522"/>
        <v>0</v>
      </c>
      <c r="DL1091" s="36">
        <f t="shared" si="2523"/>
        <v>0</v>
      </c>
      <c r="DM1091" s="36">
        <f t="shared" si="2524"/>
        <v>0</v>
      </c>
      <c r="DN1091" s="36">
        <f t="shared" ca="1" si="2573"/>
        <v>4.6137290849905055E-12</v>
      </c>
      <c r="DO1091" s="64" cm="1">
        <f t="array" ref="DO1091">IFERROR(INDEX(Tbl_FwdNom,$B1091,MATCH(LIDt,Tbl_FwdNom_Cols,0)),0)</f>
        <v>7.3956797779999999</v>
      </c>
      <c r="DP1091" s="64">
        <f t="shared" ca="1" si="2574"/>
        <v>0</v>
      </c>
      <c r="DQ1091" s="64">
        <f t="shared" ca="1" si="2525"/>
        <v>0</v>
      </c>
      <c r="DR1091" s="70">
        <f t="shared" ca="1" si="2526"/>
        <v>1</v>
      </c>
      <c r="DS1091" s="70">
        <f ca="1">PRODUCT($DR$8:DR1091)</f>
        <v>5.1485728910319675E-4</v>
      </c>
      <c r="DT1091" s="36">
        <f t="shared" ca="1" si="2527"/>
        <v>0</v>
      </c>
      <c r="DU1091" s="36">
        <f t="shared" ca="1" si="2528"/>
        <v>0</v>
      </c>
      <c r="DV1091" s="36">
        <f t="shared" ca="1" si="2529"/>
        <v>0</v>
      </c>
      <c r="DW1091" s="36">
        <f t="shared" ca="1" si="2530"/>
        <v>0</v>
      </c>
      <c r="DX1091" s="36">
        <f t="shared" ca="1" si="2531"/>
        <v>0</v>
      </c>
      <c r="DY1091" s="36">
        <f t="shared" ca="1" si="2532"/>
        <v>0</v>
      </c>
      <c r="DZ1091" s="36">
        <f t="shared" ca="1" si="2533"/>
        <v>0</v>
      </c>
      <c r="EA1091" s="36">
        <f t="shared" ca="1" si="2534"/>
        <v>0</v>
      </c>
      <c r="EB1091" s="36">
        <f t="shared" ca="1" si="2535"/>
        <v>0</v>
      </c>
      <c r="EC1091" s="36">
        <f t="shared" ca="1" si="2536"/>
        <v>0</v>
      </c>
      <c r="ED1091" s="36">
        <f t="shared" ca="1" si="2537"/>
        <v>0</v>
      </c>
      <c r="EE1091" s="36">
        <f t="shared" ca="1" si="2575"/>
        <v>0</v>
      </c>
      <c r="EF1091" s="36">
        <f t="shared" ca="1" si="2538"/>
        <v>0</v>
      </c>
      <c r="EG1091" s="64"/>
      <c r="EH1091" s="64"/>
      <c r="EI1091" s="64"/>
      <c r="EJ1091" s="70"/>
      <c r="EK1091" s="70"/>
      <c r="EL1091" s="70"/>
      <c r="EM1091" s="70"/>
      <c r="EN1091" s="70"/>
      <c r="EO1091" s="36">
        <f t="shared" si="2539"/>
        <v>0</v>
      </c>
      <c r="EP1091" s="36">
        <f t="shared" si="2540"/>
        <v>0</v>
      </c>
      <c r="EQ1091" s="36">
        <f t="shared" si="2541"/>
        <v>0</v>
      </c>
      <c r="ER1091" s="36">
        <f t="shared" si="2542"/>
        <v>0</v>
      </c>
      <c r="ES1091" s="36">
        <f t="shared" si="2543"/>
        <v>0</v>
      </c>
      <c r="ET1091" s="36">
        <f t="shared" si="2544"/>
        <v>0</v>
      </c>
      <c r="EU1091" s="36">
        <f t="shared" si="2576"/>
        <v>0</v>
      </c>
      <c r="EV1091" s="36">
        <f t="shared" si="2545"/>
        <v>0</v>
      </c>
      <c r="EW1091" s="36">
        <f t="shared" si="2546"/>
        <v>0</v>
      </c>
      <c r="EX1091" s="36">
        <f t="shared" si="2577"/>
        <v>0</v>
      </c>
      <c r="EY1091" s="36">
        <f t="shared" si="2547"/>
        <v>0</v>
      </c>
      <c r="EZ1091" s="36">
        <f t="shared" si="2548"/>
        <v>0</v>
      </c>
      <c r="FA1091" s="36">
        <f t="shared" si="2549"/>
        <v>0</v>
      </c>
      <c r="FB1091" s="36">
        <f t="shared" si="2550"/>
        <v>0</v>
      </c>
      <c r="FC1091" s="36">
        <f t="shared" si="2578"/>
        <v>0</v>
      </c>
      <c r="FD1091" s="36">
        <f t="shared" si="2551"/>
        <v>0</v>
      </c>
      <c r="FE1091" s="36">
        <f t="shared" si="2552"/>
        <v>0</v>
      </c>
      <c r="FF1091" s="36">
        <f t="shared" si="2579"/>
        <v>0</v>
      </c>
      <c r="FG1091" s="36">
        <f t="shared" si="2553"/>
        <v>0</v>
      </c>
      <c r="FH1091" s="36">
        <f t="shared" si="2554"/>
        <v>0</v>
      </c>
      <c r="FI1091" s="36">
        <f t="shared" si="2555"/>
        <v>0</v>
      </c>
      <c r="FJ1091" s="36">
        <f t="shared" ca="1" si="2556"/>
        <v>0</v>
      </c>
      <c r="FK1091" s="36">
        <f t="shared" si="2557"/>
        <v>0</v>
      </c>
      <c r="FL1091" s="36">
        <f t="shared" si="2558"/>
        <v>0</v>
      </c>
      <c r="FM1091" s="36">
        <f t="shared" ca="1" si="2559"/>
        <v>0</v>
      </c>
      <c r="FN1091" s="36">
        <f t="shared" ca="1" si="2581"/>
        <v>0</v>
      </c>
    </row>
    <row r="1092" spans="2:170" x14ac:dyDescent="0.25">
      <c r="B1092" s="2">
        <v>1084</v>
      </c>
      <c r="C1092" s="2">
        <f t="shared" si="2587"/>
        <v>91</v>
      </c>
      <c r="D1092" s="2">
        <f t="shared" si="2584"/>
        <v>1108</v>
      </c>
      <c r="E1092" s="2">
        <f t="shared" si="2582"/>
        <v>93</v>
      </c>
      <c r="F1092" s="189">
        <f t="shared" si="2586"/>
        <v>78709</v>
      </c>
      <c r="G1092" s="2">
        <f t="shared" si="2585"/>
        <v>6</v>
      </c>
      <c r="H1092" s="187">
        <f t="shared" si="2436"/>
        <v>124.91666666666666</v>
      </c>
      <c r="I1092" s="186">
        <f t="shared" si="2583"/>
        <v>124</v>
      </c>
      <c r="J1092" s="2">
        <f t="shared" si="2437"/>
        <v>0</v>
      </c>
      <c r="K1092" s="2">
        <f t="shared" si="2438"/>
        <v>0</v>
      </c>
      <c r="L1092">
        <f t="shared" si="2439"/>
        <v>2</v>
      </c>
      <c r="M1092" s="190">
        <f t="shared" si="2560"/>
        <v>0</v>
      </c>
      <c r="N1092">
        <f t="shared" si="2440"/>
        <v>1</v>
      </c>
      <c r="O1092">
        <f t="shared" si="2441"/>
        <v>100</v>
      </c>
      <c r="P1092" s="58">
        <f t="shared" si="2442"/>
        <v>0</v>
      </c>
      <c r="Q1092" s="106">
        <f t="shared" si="2443"/>
        <v>0</v>
      </c>
      <c r="R1092" s="59">
        <f t="shared" si="2444"/>
        <v>0</v>
      </c>
      <c r="S1092" s="32">
        <f t="shared" si="2561"/>
        <v>0</v>
      </c>
      <c r="T1092">
        <f t="shared" si="2445"/>
        <v>1</v>
      </c>
      <c r="U1092" s="32">
        <f t="shared" si="2562"/>
        <v>0</v>
      </c>
      <c r="V1092">
        <f t="shared" si="2446"/>
        <v>1</v>
      </c>
      <c r="W1092">
        <f t="shared" si="2447"/>
        <v>100</v>
      </c>
      <c r="X1092" s="58">
        <f t="shared" si="2448"/>
        <v>0</v>
      </c>
      <c r="Y1092" s="58">
        <f t="shared" si="2449"/>
        <v>0</v>
      </c>
      <c r="Z1092" s="32">
        <f t="shared" si="2450"/>
        <v>0</v>
      </c>
      <c r="AA1092" s="32">
        <f t="shared" si="2451"/>
        <v>0</v>
      </c>
      <c r="AB1092" s="59">
        <f t="shared" si="2452"/>
        <v>0</v>
      </c>
      <c r="AC1092" s="59">
        <f t="shared" si="2453"/>
        <v>0</v>
      </c>
      <c r="AD1092">
        <f t="shared" si="2454"/>
        <v>1</v>
      </c>
      <c r="AE1092" s="59">
        <f t="shared" si="2455"/>
        <v>0</v>
      </c>
      <c r="AF1092" s="59">
        <f t="shared" si="2456"/>
        <v>0</v>
      </c>
      <c r="AG1092" s="59">
        <f t="shared" si="2457"/>
        <v>0</v>
      </c>
      <c r="AH1092">
        <f t="shared" si="2458"/>
        <v>1</v>
      </c>
      <c r="AI1092" s="59">
        <f t="shared" si="2459"/>
        <v>0</v>
      </c>
      <c r="AJ1092" s="59">
        <f t="shared" si="2460"/>
        <v>0</v>
      </c>
      <c r="AK1092" s="59">
        <f t="shared" si="2461"/>
        <v>0</v>
      </c>
      <c r="AL1092" s="59">
        <f t="shared" si="2462"/>
        <v>0</v>
      </c>
      <c r="AM1092" s="12">
        <f t="shared" si="2563"/>
        <v>0</v>
      </c>
      <c r="AN1092" s="12">
        <f t="shared" si="2564"/>
        <v>0</v>
      </c>
      <c r="AO1092" s="66">
        <f t="shared" si="2463"/>
        <v>0</v>
      </c>
      <c r="AP1092" s="66">
        <f t="shared" si="2464"/>
        <v>0</v>
      </c>
      <c r="AQ1092" s="59">
        <f t="shared" si="2465"/>
        <v>0</v>
      </c>
      <c r="AR1092" s="59">
        <f t="shared" si="2466"/>
        <v>0</v>
      </c>
      <c r="AS1092" s="59">
        <f t="shared" si="2467"/>
        <v>0</v>
      </c>
      <c r="AT1092" s="12">
        <f t="shared" si="2468"/>
        <v>0</v>
      </c>
      <c r="AU1092" s="59">
        <f t="shared" si="2565"/>
        <v>0</v>
      </c>
      <c r="AV1092" s="59">
        <f t="shared" si="2566"/>
        <v>0</v>
      </c>
      <c r="AW1092" s="70" t="e">
        <f t="shared" si="2469"/>
        <v>#N/A</v>
      </c>
      <c r="AX1092" s="20">
        <f t="shared" si="2470"/>
        <v>200000</v>
      </c>
      <c r="AY1092" s="20">
        <f t="shared" si="2471"/>
        <v>0</v>
      </c>
      <c r="AZ1092" s="20">
        <f t="shared" si="2472"/>
        <v>0</v>
      </c>
      <c r="BA1092" s="20">
        <f t="shared" si="2473"/>
        <v>0</v>
      </c>
      <c r="BB1092" s="36">
        <f t="shared" si="2474"/>
        <v>0</v>
      </c>
      <c r="BC1092" s="36">
        <f t="shared" si="2475"/>
        <v>0</v>
      </c>
      <c r="BD1092" s="80">
        <f t="shared" si="2476"/>
        <v>0</v>
      </c>
      <c r="BE1092" s="36">
        <f t="shared" si="2477"/>
        <v>0</v>
      </c>
      <c r="BF1092" s="36">
        <f t="shared" si="2478"/>
        <v>0</v>
      </c>
      <c r="BG1092" s="36">
        <f t="shared" si="2479"/>
        <v>0</v>
      </c>
      <c r="BH1092" s="36">
        <f t="shared" si="2480"/>
        <v>0</v>
      </c>
      <c r="BI1092" s="36">
        <f t="shared" si="2481"/>
        <v>0</v>
      </c>
      <c r="BJ1092" s="36">
        <f t="shared" si="2482"/>
        <v>0</v>
      </c>
      <c r="BK1092" s="36">
        <f t="shared" si="2483"/>
        <v>0</v>
      </c>
      <c r="BL1092" s="68">
        <f>IF(OR(AT1092=0,E1092&gt;ProjTerm),0,VLOOKUP(D1092,'Life Events'!$AE$5:$AI$1206,5,FALSE))</f>
        <v>0</v>
      </c>
      <c r="BM1092" s="93">
        <f t="shared" si="2484"/>
        <v>0</v>
      </c>
      <c r="BN1092" s="93">
        <f t="shared" si="2485"/>
        <v>0</v>
      </c>
      <c r="BO1092" s="36">
        <f t="shared" si="2486"/>
        <v>0</v>
      </c>
      <c r="BP1092" s="36">
        <f t="shared" si="2487"/>
        <v>0</v>
      </c>
      <c r="BQ1092" s="36">
        <f t="shared" si="2488"/>
        <v>0</v>
      </c>
      <c r="BR1092" s="36">
        <f t="shared" si="2489"/>
        <v>154.78110000000001</v>
      </c>
      <c r="BS1092" s="36">
        <f t="shared" si="2490"/>
        <v>0</v>
      </c>
      <c r="BT1092" s="36">
        <f t="shared" si="2491"/>
        <v>0</v>
      </c>
      <c r="BU1092" s="70" cm="1">
        <f t="array" ref="BU1092">IF(AND(ActInt=1,$J1092=0),INDEX(Tbl_FwdNom,$B1092-IVP,MATCH(ValnDt,Tbl_FwdNom_Cols)),INDEX(Tbl_FwdNom,$B1092,MATCH(StartDt,Tbl_FwdNom_Cols)))</f>
        <v>7.9318730239999997</v>
      </c>
      <c r="BV1092" s="70" cm="1">
        <f t="array" ref="BV1092">INDEX(Tbl_FwdReal,$B1092,MATCH(StartDt,Tbl_FwdReal_Cols))</f>
        <v>2.3921288550000002</v>
      </c>
      <c r="BW1092" s="70" cm="1">
        <f t="array" ref="BW1092">IF(RunType&lt;&gt;"OPN",INDEX(Tbl_FwdReal,$B1092,MATCH(ValnDt,Tbl_FwdReal_Cols)),IF(AND($J1092=0,ActInt=1),INDEX(Tbl_FwdReal,$B1092-IVP,MATCH(ValnDt,Tbl_FwdReal_Cols)),-999))*$K1092</f>
        <v>0</v>
      </c>
      <c r="BX1092" s="70">
        <f t="shared" si="2492"/>
        <v>0</v>
      </c>
      <c r="BY1092" s="70">
        <f t="shared" si="2567"/>
        <v>7.9318730240000024E-2</v>
      </c>
      <c r="BZ1092" s="64">
        <f t="shared" si="2580"/>
        <v>6.3811094784074207E-3</v>
      </c>
      <c r="CA1092" s="70" cm="1">
        <f t="array" ref="CA1092">IF($J1092=1,CA1091*(1+INDEX(Tbl_CPI,$B1092,MATCH(IF(RunType="OPN",StartDt,ValnDt),Tbl_CPI_Cols))),0)</f>
        <v>0</v>
      </c>
      <c r="CB1092" s="70">
        <f t="shared" si="2568"/>
        <v>352.0617063350798</v>
      </c>
      <c r="CC1092" s="70">
        <f t="shared" si="2569"/>
        <v>343.20775647400745</v>
      </c>
      <c r="CD1092" s="36">
        <f t="shared" si="2493"/>
        <v>1738.633293004576</v>
      </c>
      <c r="CE1092" s="36">
        <f t="shared" si="2494"/>
        <v>0</v>
      </c>
      <c r="CF1092" s="36">
        <f t="shared" si="2495"/>
        <v>0</v>
      </c>
      <c r="CG1092" s="36">
        <f t="shared" si="2496"/>
        <v>0</v>
      </c>
      <c r="CH1092" s="36">
        <f t="shared" si="2497"/>
        <v>0</v>
      </c>
      <c r="CI1092" s="36">
        <f t="shared" si="2498"/>
        <v>0</v>
      </c>
      <c r="CJ1092" s="36">
        <f t="shared" si="2499"/>
        <v>0</v>
      </c>
      <c r="CK1092" s="36">
        <f t="shared" si="2500"/>
        <v>0</v>
      </c>
      <c r="CL1092" s="36">
        <f t="shared" si="2501"/>
        <v>0</v>
      </c>
      <c r="CM1092" s="36">
        <f t="shared" si="2502"/>
        <v>0</v>
      </c>
      <c r="CN1092" s="36">
        <f t="shared" si="2503"/>
        <v>0</v>
      </c>
      <c r="CO1092" s="20">
        <f t="shared" si="2504"/>
        <v>120000</v>
      </c>
      <c r="CP1092" s="20">
        <f t="shared" si="2505"/>
        <v>2</v>
      </c>
      <c r="CQ1092" s="64" t="e">
        <f t="shared" si="2506"/>
        <v>#N/A</v>
      </c>
      <c r="CR1092" s="64" t="e">
        <f t="shared" si="2507"/>
        <v>#N/A</v>
      </c>
      <c r="CS1092" s="36" t="e">
        <f t="shared" si="2508"/>
        <v>#N/A</v>
      </c>
      <c r="CT1092" s="36">
        <f t="shared" si="2509"/>
        <v>0</v>
      </c>
      <c r="CU1092" s="36">
        <f t="shared" si="2510"/>
        <v>0</v>
      </c>
      <c r="CV1092" s="36">
        <f t="shared" si="2570"/>
        <v>0</v>
      </c>
      <c r="CW1092" s="36">
        <f t="shared" si="2511"/>
        <v>0</v>
      </c>
      <c r="CX1092" s="36">
        <f t="shared" si="2512"/>
        <v>0</v>
      </c>
      <c r="CY1092" s="36">
        <f t="shared" si="2513"/>
        <v>0</v>
      </c>
      <c r="CZ1092" s="36">
        <f t="shared" si="2571"/>
        <v>0</v>
      </c>
      <c r="DA1092" s="64">
        <f t="shared" si="2514"/>
        <v>6.3811094784074207E-3</v>
      </c>
      <c r="DB1092" s="70">
        <f t="shared" si="2572"/>
        <v>0.99365935089767865</v>
      </c>
      <c r="DC1092" s="70">
        <f>PRODUCT($DB$8:DB1092)</f>
        <v>8.7847287379601318E-5</v>
      </c>
      <c r="DD1092" s="36">
        <f t="shared" si="2515"/>
        <v>0</v>
      </c>
      <c r="DE1092" s="36">
        <f t="shared" si="2516"/>
        <v>0</v>
      </c>
      <c r="DF1092" s="36">
        <f t="shared" si="2517"/>
        <v>0</v>
      </c>
      <c r="DG1092" s="36">
        <f t="shared" si="2518"/>
        <v>0</v>
      </c>
      <c r="DH1092" s="36">
        <f t="shared" si="2519"/>
        <v>0</v>
      </c>
      <c r="DI1092" s="36">
        <f t="shared" si="2520"/>
        <v>0</v>
      </c>
      <c r="DJ1092" s="36">
        <f t="shared" si="2521"/>
        <v>0</v>
      </c>
      <c r="DK1092" s="36">
        <f t="shared" si="2522"/>
        <v>0</v>
      </c>
      <c r="DL1092" s="36">
        <f t="shared" si="2523"/>
        <v>0</v>
      </c>
      <c r="DM1092" s="36">
        <f t="shared" si="2524"/>
        <v>0</v>
      </c>
      <c r="DN1092" s="36">
        <f t="shared" ca="1" si="2573"/>
        <v>4.6137290849905055E-12</v>
      </c>
      <c r="DO1092" s="64" cm="1">
        <f t="array" ref="DO1092">IFERROR(INDEX(Tbl_FwdNom,$B1092,MATCH(LIDt,Tbl_FwdNom_Cols,0)),0)</f>
        <v>7.3939797690000004</v>
      </c>
      <c r="DP1092" s="64">
        <f t="shared" ca="1" si="2574"/>
        <v>0</v>
      </c>
      <c r="DQ1092" s="64">
        <f t="shared" ca="1" si="2525"/>
        <v>0</v>
      </c>
      <c r="DR1092" s="70">
        <f t="shared" ca="1" si="2526"/>
        <v>1</v>
      </c>
      <c r="DS1092" s="70">
        <f ca="1">PRODUCT($DR$8:DR1092)</f>
        <v>5.1485728910319675E-4</v>
      </c>
      <c r="DT1092" s="36">
        <f t="shared" ca="1" si="2527"/>
        <v>0</v>
      </c>
      <c r="DU1092" s="36">
        <f t="shared" ca="1" si="2528"/>
        <v>0</v>
      </c>
      <c r="DV1092" s="36">
        <f t="shared" ca="1" si="2529"/>
        <v>0</v>
      </c>
      <c r="DW1092" s="36">
        <f t="shared" ca="1" si="2530"/>
        <v>0</v>
      </c>
      <c r="DX1092" s="36">
        <f t="shared" ca="1" si="2531"/>
        <v>0</v>
      </c>
      <c r="DY1092" s="36">
        <f t="shared" ca="1" si="2532"/>
        <v>0</v>
      </c>
      <c r="DZ1092" s="36">
        <f t="shared" ca="1" si="2533"/>
        <v>0</v>
      </c>
      <c r="EA1092" s="36">
        <f t="shared" ca="1" si="2534"/>
        <v>0</v>
      </c>
      <c r="EB1092" s="36">
        <f t="shared" ca="1" si="2535"/>
        <v>0</v>
      </c>
      <c r="EC1092" s="36">
        <f t="shared" ca="1" si="2536"/>
        <v>0</v>
      </c>
      <c r="ED1092" s="36">
        <f t="shared" ca="1" si="2537"/>
        <v>0</v>
      </c>
      <c r="EE1092" s="36">
        <f t="shared" ca="1" si="2575"/>
        <v>0</v>
      </c>
      <c r="EF1092" s="36">
        <f t="shared" ca="1" si="2538"/>
        <v>0</v>
      </c>
      <c r="EG1092" s="64"/>
      <c r="EH1092" s="64"/>
      <c r="EI1092" s="64"/>
      <c r="EJ1092" s="70"/>
      <c r="EK1092" s="70"/>
      <c r="EL1092" s="70"/>
      <c r="EM1092" s="70"/>
      <c r="EN1092" s="70"/>
      <c r="EO1092" s="36">
        <f t="shared" si="2539"/>
        <v>0</v>
      </c>
      <c r="EP1092" s="36">
        <f t="shared" si="2540"/>
        <v>0</v>
      </c>
      <c r="EQ1092" s="36">
        <f t="shared" si="2541"/>
        <v>0</v>
      </c>
      <c r="ER1092" s="36">
        <f t="shared" si="2542"/>
        <v>0</v>
      </c>
      <c r="ES1092" s="36">
        <f t="shared" si="2543"/>
        <v>0</v>
      </c>
      <c r="ET1092" s="36">
        <f t="shared" si="2544"/>
        <v>0</v>
      </c>
      <c r="EU1092" s="36">
        <f t="shared" si="2576"/>
        <v>0</v>
      </c>
      <c r="EV1092" s="36">
        <f t="shared" si="2545"/>
        <v>0</v>
      </c>
      <c r="EW1092" s="36">
        <f t="shared" si="2546"/>
        <v>0</v>
      </c>
      <c r="EX1092" s="36">
        <f t="shared" si="2577"/>
        <v>0</v>
      </c>
      <c r="EY1092" s="36">
        <f t="shared" si="2547"/>
        <v>0</v>
      </c>
      <c r="EZ1092" s="36">
        <f t="shared" si="2548"/>
        <v>0</v>
      </c>
      <c r="FA1092" s="36">
        <f t="shared" si="2549"/>
        <v>0</v>
      </c>
      <c r="FB1092" s="36">
        <f t="shared" si="2550"/>
        <v>0</v>
      </c>
      <c r="FC1092" s="36">
        <f t="shared" si="2578"/>
        <v>0</v>
      </c>
      <c r="FD1092" s="36">
        <f t="shared" si="2551"/>
        <v>0</v>
      </c>
      <c r="FE1092" s="36">
        <f t="shared" si="2552"/>
        <v>0</v>
      </c>
      <c r="FF1092" s="36">
        <f t="shared" si="2579"/>
        <v>0</v>
      </c>
      <c r="FG1092" s="36">
        <f t="shared" si="2553"/>
        <v>0</v>
      </c>
      <c r="FH1092" s="36">
        <f t="shared" si="2554"/>
        <v>0</v>
      </c>
      <c r="FI1092" s="36">
        <f t="shared" si="2555"/>
        <v>0</v>
      </c>
      <c r="FJ1092" s="36">
        <f t="shared" ca="1" si="2556"/>
        <v>0</v>
      </c>
      <c r="FK1092" s="36">
        <f t="shared" si="2557"/>
        <v>0</v>
      </c>
      <c r="FL1092" s="36">
        <f t="shared" si="2558"/>
        <v>0</v>
      </c>
      <c r="FM1092" s="36">
        <f t="shared" ca="1" si="2559"/>
        <v>0</v>
      </c>
      <c r="FN1092" s="36">
        <f t="shared" ca="1" si="2581"/>
        <v>0</v>
      </c>
    </row>
    <row r="1093" spans="2:170" x14ac:dyDescent="0.25">
      <c r="B1093" s="2">
        <v>1085</v>
      </c>
      <c r="C1093" s="2">
        <f t="shared" si="2587"/>
        <v>91</v>
      </c>
      <c r="D1093" s="2">
        <f t="shared" si="2584"/>
        <v>1109</v>
      </c>
      <c r="E1093" s="2">
        <f t="shared" si="2582"/>
        <v>93</v>
      </c>
      <c r="F1093" s="189">
        <f t="shared" si="2586"/>
        <v>78740</v>
      </c>
      <c r="G1093" s="2">
        <f t="shared" si="2585"/>
        <v>7</v>
      </c>
      <c r="H1093" s="187">
        <f t="shared" si="2436"/>
        <v>125</v>
      </c>
      <c r="I1093" s="186">
        <f t="shared" si="2583"/>
        <v>125</v>
      </c>
      <c r="J1093" s="2">
        <f t="shared" si="2437"/>
        <v>0</v>
      </c>
      <c r="K1093" s="2">
        <f t="shared" si="2438"/>
        <v>0</v>
      </c>
      <c r="L1093">
        <f t="shared" si="2439"/>
        <v>2</v>
      </c>
      <c r="M1093" s="190">
        <f t="shared" si="2560"/>
        <v>0</v>
      </c>
      <c r="N1093">
        <f t="shared" si="2440"/>
        <v>1</v>
      </c>
      <c r="O1093">
        <f t="shared" si="2441"/>
        <v>100</v>
      </c>
      <c r="P1093" s="58">
        <f t="shared" si="2442"/>
        <v>0</v>
      </c>
      <c r="Q1093" s="106">
        <f t="shared" si="2443"/>
        <v>0</v>
      </c>
      <c r="R1093" s="59">
        <f t="shared" si="2444"/>
        <v>0</v>
      </c>
      <c r="S1093" s="32">
        <f t="shared" si="2561"/>
        <v>0</v>
      </c>
      <c r="T1093">
        <f t="shared" si="2445"/>
        <v>1</v>
      </c>
      <c r="U1093" s="32">
        <f t="shared" si="2562"/>
        <v>0</v>
      </c>
      <c r="V1093">
        <f t="shared" si="2446"/>
        <v>1</v>
      </c>
      <c r="W1093">
        <f t="shared" si="2447"/>
        <v>100</v>
      </c>
      <c r="X1093" s="58">
        <f t="shared" si="2448"/>
        <v>0</v>
      </c>
      <c r="Y1093" s="58">
        <f t="shared" si="2449"/>
        <v>0</v>
      </c>
      <c r="Z1093" s="32">
        <f t="shared" si="2450"/>
        <v>0</v>
      </c>
      <c r="AA1093" s="32">
        <f t="shared" si="2451"/>
        <v>0</v>
      </c>
      <c r="AB1093" s="59">
        <f t="shared" si="2452"/>
        <v>0</v>
      </c>
      <c r="AC1093" s="59">
        <f t="shared" si="2453"/>
        <v>0</v>
      </c>
      <c r="AD1093">
        <f t="shared" si="2454"/>
        <v>1</v>
      </c>
      <c r="AE1093" s="59">
        <f t="shared" si="2455"/>
        <v>0</v>
      </c>
      <c r="AF1093" s="59">
        <f t="shared" si="2456"/>
        <v>0</v>
      </c>
      <c r="AG1093" s="59">
        <f t="shared" si="2457"/>
        <v>0</v>
      </c>
      <c r="AH1093">
        <f t="shared" si="2458"/>
        <v>1</v>
      </c>
      <c r="AI1093" s="59">
        <f t="shared" si="2459"/>
        <v>0</v>
      </c>
      <c r="AJ1093" s="59">
        <f t="shared" si="2460"/>
        <v>0</v>
      </c>
      <c r="AK1093" s="59">
        <f t="shared" si="2461"/>
        <v>0</v>
      </c>
      <c r="AL1093" s="59">
        <f t="shared" si="2462"/>
        <v>0</v>
      </c>
      <c r="AM1093" s="12">
        <f t="shared" si="2563"/>
        <v>0</v>
      </c>
      <c r="AN1093" s="12">
        <f t="shared" si="2564"/>
        <v>0</v>
      </c>
      <c r="AO1093" s="66">
        <f t="shared" si="2463"/>
        <v>0</v>
      </c>
      <c r="AP1093" s="66">
        <f t="shared" si="2464"/>
        <v>0</v>
      </c>
      <c r="AQ1093" s="59">
        <f t="shared" si="2465"/>
        <v>0</v>
      </c>
      <c r="AR1093" s="59">
        <f t="shared" si="2466"/>
        <v>0</v>
      </c>
      <c r="AS1093" s="59">
        <f t="shared" si="2467"/>
        <v>0</v>
      </c>
      <c r="AT1093" s="12">
        <f t="shared" si="2468"/>
        <v>0</v>
      </c>
      <c r="AU1093" s="59">
        <f t="shared" si="2565"/>
        <v>0</v>
      </c>
      <c r="AV1093" s="59">
        <f t="shared" si="2566"/>
        <v>0</v>
      </c>
      <c r="AW1093" s="70" t="e">
        <f t="shared" si="2469"/>
        <v>#N/A</v>
      </c>
      <c r="AX1093" s="20">
        <f t="shared" si="2470"/>
        <v>200000</v>
      </c>
      <c r="AY1093" s="20">
        <f t="shared" si="2471"/>
        <v>0</v>
      </c>
      <c r="AZ1093" s="20">
        <f t="shared" si="2472"/>
        <v>0</v>
      </c>
      <c r="BA1093" s="20">
        <f t="shared" si="2473"/>
        <v>0</v>
      </c>
      <c r="BB1093" s="36">
        <f t="shared" si="2474"/>
        <v>0</v>
      </c>
      <c r="BC1093" s="36">
        <f t="shared" si="2475"/>
        <v>0</v>
      </c>
      <c r="BD1093" s="80">
        <f t="shared" si="2476"/>
        <v>0</v>
      </c>
      <c r="BE1093" s="36">
        <f t="shared" si="2477"/>
        <v>0</v>
      </c>
      <c r="BF1093" s="36">
        <f t="shared" si="2478"/>
        <v>0</v>
      </c>
      <c r="BG1093" s="36">
        <f t="shared" si="2479"/>
        <v>0</v>
      </c>
      <c r="BH1093" s="36">
        <f t="shared" si="2480"/>
        <v>0</v>
      </c>
      <c r="BI1093" s="36">
        <f t="shared" si="2481"/>
        <v>0</v>
      </c>
      <c r="BJ1093" s="36">
        <f t="shared" si="2482"/>
        <v>0</v>
      </c>
      <c r="BK1093" s="36">
        <f t="shared" si="2483"/>
        <v>0</v>
      </c>
      <c r="BL1093" s="68">
        <f>IF(OR(AT1093=0,E1093&gt;ProjTerm),0,VLOOKUP(D1093,'Life Events'!$AE$5:$AI$1206,5,FALSE))</f>
        <v>0</v>
      </c>
      <c r="BM1093" s="93">
        <f t="shared" si="2484"/>
        <v>0</v>
      </c>
      <c r="BN1093" s="93">
        <f t="shared" si="2485"/>
        <v>0</v>
      </c>
      <c r="BO1093" s="36">
        <f t="shared" si="2486"/>
        <v>0</v>
      </c>
      <c r="BP1093" s="36">
        <f t="shared" si="2487"/>
        <v>0</v>
      </c>
      <c r="BQ1093" s="36">
        <f t="shared" si="2488"/>
        <v>0</v>
      </c>
      <c r="BR1093" s="36">
        <f t="shared" si="2489"/>
        <v>154.78110000000001</v>
      </c>
      <c r="BS1093" s="36">
        <f t="shared" si="2490"/>
        <v>0</v>
      </c>
      <c r="BT1093" s="36">
        <f t="shared" si="2491"/>
        <v>0</v>
      </c>
      <c r="BU1093" s="70" cm="1">
        <f t="array" ref="BU1093">IF(AND(ActInt=1,$J1093=0),INDEX(Tbl_FwdNom,$B1093-IVP,MATCH(ValnDt,Tbl_FwdNom_Cols)),INDEX(Tbl_FwdNom,$B1093,MATCH(StartDt,Tbl_FwdNom_Cols)))</f>
        <v>7.9260127139999996</v>
      </c>
      <c r="BV1093" s="70" cm="1">
        <f t="array" ref="BV1093">INDEX(Tbl_FwdReal,$B1093,MATCH(StartDt,Tbl_FwdReal_Cols))</f>
        <v>2.388781131</v>
      </c>
      <c r="BW1093" s="70" cm="1">
        <f t="array" ref="BW1093">IF(RunType&lt;&gt;"OPN",INDEX(Tbl_FwdReal,$B1093,MATCH(ValnDt,Tbl_FwdReal_Cols)),IF(AND($J1093=0,ActInt=1),INDEX(Tbl_FwdReal,$B1093-IVP,MATCH(ValnDt,Tbl_FwdReal_Cols)),-999))*$K1093</f>
        <v>0</v>
      </c>
      <c r="BX1093" s="70">
        <f t="shared" si="2492"/>
        <v>0</v>
      </c>
      <c r="BY1093" s="70">
        <f t="shared" si="2567"/>
        <v>7.926012713999997E-2</v>
      </c>
      <c r="BZ1093" s="64">
        <f t="shared" si="2580"/>
        <v>6.3765557941490858E-3</v>
      </c>
      <c r="CA1093" s="70" cm="1">
        <f t="array" ref="CA1093">IF($J1093=1,CA1092*(1+INDEX(Tbl_CPI,$B1093,MATCH(IF(RunType="OPN",StartDt,ValnDt),Tbl_CPI_Cols))),0)</f>
        <v>0</v>
      </c>
      <c r="CB1093" s="70">
        <f t="shared" si="2568"/>
        <v>354.30664744850878</v>
      </c>
      <c r="CC1093" s="70">
        <f t="shared" si="2569"/>
        <v>343.20775647400745</v>
      </c>
      <c r="CD1093" s="36">
        <f t="shared" si="2493"/>
        <v>1738.633293004576</v>
      </c>
      <c r="CE1093" s="36">
        <f t="shared" si="2494"/>
        <v>0</v>
      </c>
      <c r="CF1093" s="36">
        <f t="shared" si="2495"/>
        <v>0</v>
      </c>
      <c r="CG1093" s="36">
        <f t="shared" si="2496"/>
        <v>0</v>
      </c>
      <c r="CH1093" s="36">
        <f t="shared" si="2497"/>
        <v>0</v>
      </c>
      <c r="CI1093" s="36">
        <f t="shared" si="2498"/>
        <v>0</v>
      </c>
      <c r="CJ1093" s="36">
        <f t="shared" si="2499"/>
        <v>0</v>
      </c>
      <c r="CK1093" s="36">
        <f t="shared" si="2500"/>
        <v>0</v>
      </c>
      <c r="CL1093" s="36">
        <f t="shared" si="2501"/>
        <v>0</v>
      </c>
      <c r="CM1093" s="36">
        <f t="shared" si="2502"/>
        <v>0</v>
      </c>
      <c r="CN1093" s="36">
        <f t="shared" si="2503"/>
        <v>0</v>
      </c>
      <c r="CO1093" s="20">
        <f t="shared" si="2504"/>
        <v>120000</v>
      </c>
      <c r="CP1093" s="20">
        <f t="shared" si="2505"/>
        <v>2</v>
      </c>
      <c r="CQ1093" s="64" t="e">
        <f t="shared" si="2506"/>
        <v>#N/A</v>
      </c>
      <c r="CR1093" s="64" t="e">
        <f t="shared" si="2507"/>
        <v>#N/A</v>
      </c>
      <c r="CS1093" s="36" t="e">
        <f t="shared" si="2508"/>
        <v>#N/A</v>
      </c>
      <c r="CT1093" s="36">
        <f t="shared" si="2509"/>
        <v>0</v>
      </c>
      <c r="CU1093" s="36">
        <f t="shared" si="2510"/>
        <v>0</v>
      </c>
      <c r="CV1093" s="36">
        <f t="shared" si="2570"/>
        <v>0</v>
      </c>
      <c r="CW1093" s="36">
        <f t="shared" si="2511"/>
        <v>0</v>
      </c>
      <c r="CX1093" s="36">
        <f t="shared" si="2512"/>
        <v>0</v>
      </c>
      <c r="CY1093" s="36">
        <f t="shared" si="2513"/>
        <v>0</v>
      </c>
      <c r="CZ1093" s="36">
        <f t="shared" si="2571"/>
        <v>0</v>
      </c>
      <c r="DA1093" s="64">
        <f t="shared" si="2514"/>
        <v>6.3765557941490858E-3</v>
      </c>
      <c r="DB1093" s="70">
        <f t="shared" si="2572"/>
        <v>0.99366384703872868</v>
      </c>
      <c r="DC1093" s="70">
        <f>PRODUCT($DB$8:DB1093)</f>
        <v>8.7290673529531409E-5</v>
      </c>
      <c r="DD1093" s="36">
        <f t="shared" si="2515"/>
        <v>0</v>
      </c>
      <c r="DE1093" s="36">
        <f t="shared" si="2516"/>
        <v>0</v>
      </c>
      <c r="DF1093" s="36">
        <f t="shared" si="2517"/>
        <v>0</v>
      </c>
      <c r="DG1093" s="36">
        <f t="shared" si="2518"/>
        <v>0</v>
      </c>
      <c r="DH1093" s="36">
        <f t="shared" si="2519"/>
        <v>0</v>
      </c>
      <c r="DI1093" s="36">
        <f t="shared" si="2520"/>
        <v>0</v>
      </c>
      <c r="DJ1093" s="36">
        <f t="shared" si="2521"/>
        <v>0</v>
      </c>
      <c r="DK1093" s="36">
        <f t="shared" si="2522"/>
        <v>0</v>
      </c>
      <c r="DL1093" s="36">
        <f t="shared" si="2523"/>
        <v>0</v>
      </c>
      <c r="DM1093" s="36">
        <f t="shared" si="2524"/>
        <v>0</v>
      </c>
      <c r="DN1093" s="36">
        <f t="shared" ca="1" si="2573"/>
        <v>4.6137290849905055E-12</v>
      </c>
      <c r="DO1093" s="64" cm="1">
        <f t="array" ref="DO1093">IFERROR(INDEX(Tbl_FwdNom,$B1093,MATCH(LIDt,Tbl_FwdNom_Cols,0)),0)</f>
        <v>7.3922797859999996</v>
      </c>
      <c r="DP1093" s="64">
        <f t="shared" ca="1" si="2574"/>
        <v>0</v>
      </c>
      <c r="DQ1093" s="64">
        <f t="shared" ca="1" si="2525"/>
        <v>0</v>
      </c>
      <c r="DR1093" s="70">
        <f t="shared" ca="1" si="2526"/>
        <v>1</v>
      </c>
      <c r="DS1093" s="70">
        <f ca="1">PRODUCT($DR$8:DR1093)</f>
        <v>5.1485728910319675E-4</v>
      </c>
      <c r="DT1093" s="36">
        <f t="shared" ca="1" si="2527"/>
        <v>0</v>
      </c>
      <c r="DU1093" s="36">
        <f t="shared" ca="1" si="2528"/>
        <v>0</v>
      </c>
      <c r="DV1093" s="36">
        <f t="shared" ca="1" si="2529"/>
        <v>0</v>
      </c>
      <c r="DW1093" s="36">
        <f t="shared" ca="1" si="2530"/>
        <v>0</v>
      </c>
      <c r="DX1093" s="36">
        <f t="shared" ca="1" si="2531"/>
        <v>0</v>
      </c>
      <c r="DY1093" s="36">
        <f t="shared" ca="1" si="2532"/>
        <v>0</v>
      </c>
      <c r="DZ1093" s="36">
        <f t="shared" ca="1" si="2533"/>
        <v>0</v>
      </c>
      <c r="EA1093" s="36">
        <f t="shared" ca="1" si="2534"/>
        <v>0</v>
      </c>
      <c r="EB1093" s="36">
        <f t="shared" ca="1" si="2535"/>
        <v>0</v>
      </c>
      <c r="EC1093" s="36">
        <f t="shared" ca="1" si="2536"/>
        <v>0</v>
      </c>
      <c r="ED1093" s="36">
        <f t="shared" ca="1" si="2537"/>
        <v>0</v>
      </c>
      <c r="EE1093" s="36">
        <f t="shared" ca="1" si="2575"/>
        <v>0</v>
      </c>
      <c r="EF1093" s="36">
        <f t="shared" ca="1" si="2538"/>
        <v>0</v>
      </c>
      <c r="EG1093" s="64"/>
      <c r="EH1093" s="64"/>
      <c r="EI1093" s="64"/>
      <c r="EJ1093" s="70"/>
      <c r="EK1093" s="70"/>
      <c r="EL1093" s="70"/>
      <c r="EM1093" s="70"/>
      <c r="EN1093" s="70"/>
      <c r="EO1093" s="36">
        <f t="shared" si="2539"/>
        <v>0</v>
      </c>
      <c r="EP1093" s="36">
        <f t="shared" si="2540"/>
        <v>0</v>
      </c>
      <c r="EQ1093" s="36">
        <f t="shared" si="2541"/>
        <v>0</v>
      </c>
      <c r="ER1093" s="36">
        <f t="shared" si="2542"/>
        <v>0</v>
      </c>
      <c r="ES1093" s="36">
        <f t="shared" si="2543"/>
        <v>0</v>
      </c>
      <c r="ET1093" s="36">
        <f t="shared" si="2544"/>
        <v>0</v>
      </c>
      <c r="EU1093" s="36">
        <f t="shared" si="2576"/>
        <v>0</v>
      </c>
      <c r="EV1093" s="36">
        <f t="shared" si="2545"/>
        <v>0</v>
      </c>
      <c r="EW1093" s="36">
        <f t="shared" si="2546"/>
        <v>0</v>
      </c>
      <c r="EX1093" s="36">
        <f t="shared" si="2577"/>
        <v>0</v>
      </c>
      <c r="EY1093" s="36">
        <f t="shared" si="2547"/>
        <v>0</v>
      </c>
      <c r="EZ1093" s="36">
        <f t="shared" si="2548"/>
        <v>0</v>
      </c>
      <c r="FA1093" s="36">
        <f t="shared" si="2549"/>
        <v>0</v>
      </c>
      <c r="FB1093" s="36">
        <f t="shared" si="2550"/>
        <v>0</v>
      </c>
      <c r="FC1093" s="36">
        <f t="shared" si="2578"/>
        <v>0</v>
      </c>
      <c r="FD1093" s="36">
        <f t="shared" si="2551"/>
        <v>0</v>
      </c>
      <c r="FE1093" s="36">
        <f t="shared" si="2552"/>
        <v>0</v>
      </c>
      <c r="FF1093" s="36">
        <f t="shared" si="2579"/>
        <v>0</v>
      </c>
      <c r="FG1093" s="36">
        <f t="shared" si="2553"/>
        <v>0</v>
      </c>
      <c r="FH1093" s="36">
        <f t="shared" si="2554"/>
        <v>0</v>
      </c>
      <c r="FI1093" s="36">
        <f t="shared" si="2555"/>
        <v>0</v>
      </c>
      <c r="FJ1093" s="36">
        <f t="shared" ca="1" si="2556"/>
        <v>0</v>
      </c>
      <c r="FK1093" s="36">
        <f t="shared" si="2557"/>
        <v>0</v>
      </c>
      <c r="FL1093" s="36">
        <f t="shared" si="2558"/>
        <v>0</v>
      </c>
      <c r="FM1093" s="36">
        <f t="shared" ca="1" si="2559"/>
        <v>0</v>
      </c>
      <c r="FN1093" s="36">
        <f t="shared" ca="1" si="2581"/>
        <v>0</v>
      </c>
    </row>
    <row r="1094" spans="2:170" x14ac:dyDescent="0.25">
      <c r="B1094" s="2">
        <v>1086</v>
      </c>
      <c r="C1094" s="2">
        <f t="shared" si="2587"/>
        <v>91</v>
      </c>
      <c r="D1094" s="2">
        <f t="shared" si="2584"/>
        <v>1110</v>
      </c>
      <c r="E1094" s="2">
        <f t="shared" si="2582"/>
        <v>93</v>
      </c>
      <c r="F1094" s="189">
        <f t="shared" si="2586"/>
        <v>78771</v>
      </c>
      <c r="G1094" s="2">
        <f t="shared" si="2585"/>
        <v>8</v>
      </c>
      <c r="H1094" s="187">
        <f t="shared" si="2436"/>
        <v>125.08333333333334</v>
      </c>
      <c r="I1094" s="186">
        <f t="shared" si="2583"/>
        <v>125</v>
      </c>
      <c r="J1094" s="2">
        <f t="shared" si="2437"/>
        <v>0</v>
      </c>
      <c r="K1094" s="2">
        <f t="shared" si="2438"/>
        <v>0</v>
      </c>
      <c r="L1094">
        <f t="shared" si="2439"/>
        <v>2</v>
      </c>
      <c r="M1094" s="190">
        <f t="shared" si="2560"/>
        <v>0</v>
      </c>
      <c r="N1094">
        <f t="shared" si="2440"/>
        <v>1</v>
      </c>
      <c r="O1094">
        <f t="shared" si="2441"/>
        <v>100</v>
      </c>
      <c r="P1094" s="58">
        <f t="shared" si="2442"/>
        <v>0</v>
      </c>
      <c r="Q1094" s="106">
        <f t="shared" si="2443"/>
        <v>0</v>
      </c>
      <c r="R1094" s="59">
        <f t="shared" si="2444"/>
        <v>0</v>
      </c>
      <c r="S1094" s="32">
        <f t="shared" si="2561"/>
        <v>0</v>
      </c>
      <c r="T1094">
        <f t="shared" si="2445"/>
        <v>1</v>
      </c>
      <c r="U1094" s="32">
        <f t="shared" si="2562"/>
        <v>0</v>
      </c>
      <c r="V1094">
        <f t="shared" si="2446"/>
        <v>1</v>
      </c>
      <c r="W1094">
        <f t="shared" si="2447"/>
        <v>100</v>
      </c>
      <c r="X1094" s="58">
        <f t="shared" si="2448"/>
        <v>0</v>
      </c>
      <c r="Y1094" s="58">
        <f t="shared" si="2449"/>
        <v>0</v>
      </c>
      <c r="Z1094" s="32">
        <f t="shared" si="2450"/>
        <v>0</v>
      </c>
      <c r="AA1094" s="32">
        <f t="shared" si="2451"/>
        <v>0</v>
      </c>
      <c r="AB1094" s="59">
        <f t="shared" si="2452"/>
        <v>0</v>
      </c>
      <c r="AC1094" s="59">
        <f t="shared" si="2453"/>
        <v>0</v>
      </c>
      <c r="AD1094">
        <f t="shared" si="2454"/>
        <v>1</v>
      </c>
      <c r="AE1094" s="59">
        <f t="shared" si="2455"/>
        <v>0</v>
      </c>
      <c r="AF1094" s="59">
        <f t="shared" si="2456"/>
        <v>0</v>
      </c>
      <c r="AG1094" s="59">
        <f t="shared" si="2457"/>
        <v>0</v>
      </c>
      <c r="AH1094">
        <f t="shared" si="2458"/>
        <v>1</v>
      </c>
      <c r="AI1094" s="59">
        <f t="shared" si="2459"/>
        <v>0</v>
      </c>
      <c r="AJ1094" s="59">
        <f t="shared" si="2460"/>
        <v>0</v>
      </c>
      <c r="AK1094" s="59">
        <f t="shared" si="2461"/>
        <v>0</v>
      </c>
      <c r="AL1094" s="59">
        <f t="shared" si="2462"/>
        <v>0</v>
      </c>
      <c r="AM1094" s="12">
        <f t="shared" si="2563"/>
        <v>0</v>
      </c>
      <c r="AN1094" s="12">
        <f t="shared" si="2564"/>
        <v>0</v>
      </c>
      <c r="AO1094" s="66">
        <f t="shared" si="2463"/>
        <v>0</v>
      </c>
      <c r="AP1094" s="66">
        <f t="shared" si="2464"/>
        <v>0</v>
      </c>
      <c r="AQ1094" s="59">
        <f t="shared" si="2465"/>
        <v>0</v>
      </c>
      <c r="AR1094" s="59">
        <f t="shared" si="2466"/>
        <v>0</v>
      </c>
      <c r="AS1094" s="59">
        <f t="shared" si="2467"/>
        <v>0</v>
      </c>
      <c r="AT1094" s="12">
        <f t="shared" si="2468"/>
        <v>0</v>
      </c>
      <c r="AU1094" s="59">
        <f t="shared" si="2565"/>
        <v>0</v>
      </c>
      <c r="AV1094" s="59">
        <f t="shared" si="2566"/>
        <v>0</v>
      </c>
      <c r="AW1094" s="70" t="e">
        <f t="shared" si="2469"/>
        <v>#N/A</v>
      </c>
      <c r="AX1094" s="20">
        <f t="shared" si="2470"/>
        <v>200000</v>
      </c>
      <c r="AY1094" s="20">
        <f t="shared" si="2471"/>
        <v>0</v>
      </c>
      <c r="AZ1094" s="20">
        <f t="shared" si="2472"/>
        <v>0</v>
      </c>
      <c r="BA1094" s="20">
        <f t="shared" si="2473"/>
        <v>0</v>
      </c>
      <c r="BB1094" s="36">
        <f t="shared" si="2474"/>
        <v>0</v>
      </c>
      <c r="BC1094" s="36">
        <f t="shared" si="2475"/>
        <v>0</v>
      </c>
      <c r="BD1094" s="80">
        <f t="shared" si="2476"/>
        <v>0</v>
      </c>
      <c r="BE1094" s="36">
        <f t="shared" si="2477"/>
        <v>0</v>
      </c>
      <c r="BF1094" s="36">
        <f t="shared" si="2478"/>
        <v>0</v>
      </c>
      <c r="BG1094" s="36">
        <f t="shared" si="2479"/>
        <v>0</v>
      </c>
      <c r="BH1094" s="36">
        <f t="shared" si="2480"/>
        <v>0</v>
      </c>
      <c r="BI1094" s="36">
        <f t="shared" si="2481"/>
        <v>0</v>
      </c>
      <c r="BJ1094" s="36">
        <f t="shared" si="2482"/>
        <v>0</v>
      </c>
      <c r="BK1094" s="36">
        <f t="shared" si="2483"/>
        <v>0</v>
      </c>
      <c r="BL1094" s="68">
        <f>IF(OR(AT1094=0,E1094&gt;ProjTerm),0,VLOOKUP(D1094,'Life Events'!$AE$5:$AI$1206,5,FALSE))</f>
        <v>0</v>
      </c>
      <c r="BM1094" s="93">
        <f t="shared" si="2484"/>
        <v>0</v>
      </c>
      <c r="BN1094" s="93">
        <f t="shared" si="2485"/>
        <v>0</v>
      </c>
      <c r="BO1094" s="36">
        <f t="shared" si="2486"/>
        <v>0</v>
      </c>
      <c r="BP1094" s="36">
        <f t="shared" si="2487"/>
        <v>0</v>
      </c>
      <c r="BQ1094" s="36">
        <f t="shared" si="2488"/>
        <v>0</v>
      </c>
      <c r="BR1094" s="36">
        <f t="shared" si="2489"/>
        <v>154.78110000000001</v>
      </c>
      <c r="BS1094" s="36">
        <f t="shared" si="2490"/>
        <v>0</v>
      </c>
      <c r="BT1094" s="36">
        <f t="shared" si="2491"/>
        <v>0</v>
      </c>
      <c r="BU1094" s="70" cm="1">
        <f t="array" ref="BU1094">IF(AND(ActInt=1,$J1094=0),INDEX(Tbl_FwdNom,$B1094-IVP,MATCH(ValnDt,Tbl_FwdNom_Cols)),INDEX(Tbl_FwdNom,$B1094,MATCH(StartDt,Tbl_FwdNom_Cols)))</f>
        <v>7.9201527220000001</v>
      </c>
      <c r="BV1094" s="70" cm="1">
        <f t="array" ref="BV1094">INDEX(Tbl_FwdReal,$B1094,MATCH(StartDt,Tbl_FwdReal_Cols))</f>
        <v>2.3854335170000001</v>
      </c>
      <c r="BW1094" s="70" cm="1">
        <f t="array" ref="BW1094">IF(RunType&lt;&gt;"OPN",INDEX(Tbl_FwdReal,$B1094,MATCH(ValnDt,Tbl_FwdReal_Cols)),IF(AND($J1094=0,ActInt=1),INDEX(Tbl_FwdReal,$B1094-IVP,MATCH(ValnDt,Tbl_FwdReal_Cols)),-999))*$K1094</f>
        <v>0</v>
      </c>
      <c r="BX1094" s="70">
        <f t="shared" si="2492"/>
        <v>0</v>
      </c>
      <c r="BY1094" s="70">
        <f t="shared" si="2567"/>
        <v>7.9201527219999956E-2</v>
      </c>
      <c r="BZ1094" s="64">
        <f t="shared" si="2580"/>
        <v>6.3720021303446117E-3</v>
      </c>
      <c r="CA1094" s="70" cm="1">
        <f t="array" ref="CA1094">IF($J1094=1,CA1093*(1+INDEX(Tbl_CPI,$B1094,MATCH(IF(RunType="OPN",StartDt,ValnDt),Tbl_CPI_Cols))),0)</f>
        <v>0</v>
      </c>
      <c r="CB1094" s="70">
        <f t="shared" si="2568"/>
        <v>356.56429016084593</v>
      </c>
      <c r="CC1094" s="70">
        <f t="shared" si="2569"/>
        <v>343.20775647400745</v>
      </c>
      <c r="CD1094" s="36">
        <f t="shared" si="2493"/>
        <v>1738.633293004576</v>
      </c>
      <c r="CE1094" s="36">
        <f t="shared" si="2494"/>
        <v>0</v>
      </c>
      <c r="CF1094" s="36">
        <f t="shared" si="2495"/>
        <v>0</v>
      </c>
      <c r="CG1094" s="36">
        <f t="shared" si="2496"/>
        <v>0</v>
      </c>
      <c r="CH1094" s="36">
        <f t="shared" si="2497"/>
        <v>0</v>
      </c>
      <c r="CI1094" s="36">
        <f t="shared" si="2498"/>
        <v>0</v>
      </c>
      <c r="CJ1094" s="36">
        <f t="shared" si="2499"/>
        <v>0</v>
      </c>
      <c r="CK1094" s="36">
        <f t="shared" si="2500"/>
        <v>0</v>
      </c>
      <c r="CL1094" s="36">
        <f t="shared" si="2501"/>
        <v>0</v>
      </c>
      <c r="CM1094" s="36">
        <f t="shared" si="2502"/>
        <v>0</v>
      </c>
      <c r="CN1094" s="36">
        <f t="shared" si="2503"/>
        <v>0</v>
      </c>
      <c r="CO1094" s="20">
        <f t="shared" si="2504"/>
        <v>120000</v>
      </c>
      <c r="CP1094" s="20">
        <f t="shared" si="2505"/>
        <v>2</v>
      </c>
      <c r="CQ1094" s="64" t="e">
        <f t="shared" si="2506"/>
        <v>#N/A</v>
      </c>
      <c r="CR1094" s="64" t="e">
        <f t="shared" si="2507"/>
        <v>#N/A</v>
      </c>
      <c r="CS1094" s="36" t="e">
        <f t="shared" si="2508"/>
        <v>#N/A</v>
      </c>
      <c r="CT1094" s="36">
        <f t="shared" si="2509"/>
        <v>0</v>
      </c>
      <c r="CU1094" s="36">
        <f t="shared" si="2510"/>
        <v>0</v>
      </c>
      <c r="CV1094" s="36">
        <f t="shared" si="2570"/>
        <v>0</v>
      </c>
      <c r="CW1094" s="36">
        <f t="shared" si="2511"/>
        <v>0</v>
      </c>
      <c r="CX1094" s="36">
        <f t="shared" si="2512"/>
        <v>0</v>
      </c>
      <c r="CY1094" s="36">
        <f t="shared" si="2513"/>
        <v>0</v>
      </c>
      <c r="CZ1094" s="36">
        <f t="shared" si="2571"/>
        <v>0</v>
      </c>
      <c r="DA1094" s="64">
        <f t="shared" si="2514"/>
        <v>6.3720021303446117E-3</v>
      </c>
      <c r="DB1094" s="70">
        <f t="shared" si="2572"/>
        <v>0.99366834320027186</v>
      </c>
      <c r="DC1094" s="70">
        <f>PRODUCT($DB$8:DB1094)</f>
        <v>8.6737978942925305E-5</v>
      </c>
      <c r="DD1094" s="36">
        <f t="shared" si="2515"/>
        <v>0</v>
      </c>
      <c r="DE1094" s="36">
        <f t="shared" si="2516"/>
        <v>0</v>
      </c>
      <c r="DF1094" s="36">
        <f t="shared" si="2517"/>
        <v>0</v>
      </c>
      <c r="DG1094" s="36">
        <f t="shared" si="2518"/>
        <v>0</v>
      </c>
      <c r="DH1094" s="36">
        <f t="shared" si="2519"/>
        <v>0</v>
      </c>
      <c r="DI1094" s="36">
        <f t="shared" si="2520"/>
        <v>0</v>
      </c>
      <c r="DJ1094" s="36">
        <f t="shared" si="2521"/>
        <v>0</v>
      </c>
      <c r="DK1094" s="36">
        <f t="shared" si="2522"/>
        <v>0</v>
      </c>
      <c r="DL1094" s="36">
        <f t="shared" si="2523"/>
        <v>0</v>
      </c>
      <c r="DM1094" s="36">
        <f t="shared" si="2524"/>
        <v>0</v>
      </c>
      <c r="DN1094" s="36">
        <f t="shared" ca="1" si="2573"/>
        <v>4.6137290849905055E-12</v>
      </c>
      <c r="DO1094" s="64" cm="1">
        <f t="array" ref="DO1094">IFERROR(INDEX(Tbl_FwdNom,$B1094,MATCH(LIDt,Tbl_FwdNom_Cols,0)),0)</f>
        <v>7.3905798310000002</v>
      </c>
      <c r="DP1094" s="64">
        <f t="shared" ca="1" si="2574"/>
        <v>0</v>
      </c>
      <c r="DQ1094" s="64">
        <f t="shared" ca="1" si="2525"/>
        <v>0</v>
      </c>
      <c r="DR1094" s="70">
        <f t="shared" ca="1" si="2526"/>
        <v>1</v>
      </c>
      <c r="DS1094" s="70">
        <f ca="1">PRODUCT($DR$8:DR1094)</f>
        <v>5.1485728910319675E-4</v>
      </c>
      <c r="DT1094" s="36">
        <f t="shared" ca="1" si="2527"/>
        <v>0</v>
      </c>
      <c r="DU1094" s="36">
        <f t="shared" ca="1" si="2528"/>
        <v>0</v>
      </c>
      <c r="DV1094" s="36">
        <f t="shared" ca="1" si="2529"/>
        <v>0</v>
      </c>
      <c r="DW1094" s="36">
        <f t="shared" ca="1" si="2530"/>
        <v>0</v>
      </c>
      <c r="DX1094" s="36">
        <f t="shared" ca="1" si="2531"/>
        <v>0</v>
      </c>
      <c r="DY1094" s="36">
        <f t="shared" ca="1" si="2532"/>
        <v>0</v>
      </c>
      <c r="DZ1094" s="36">
        <f t="shared" ca="1" si="2533"/>
        <v>0</v>
      </c>
      <c r="EA1094" s="36">
        <f t="shared" ca="1" si="2534"/>
        <v>0</v>
      </c>
      <c r="EB1094" s="36">
        <f t="shared" ca="1" si="2535"/>
        <v>0</v>
      </c>
      <c r="EC1094" s="36">
        <f t="shared" ca="1" si="2536"/>
        <v>0</v>
      </c>
      <c r="ED1094" s="36">
        <f t="shared" ca="1" si="2537"/>
        <v>0</v>
      </c>
      <c r="EE1094" s="36">
        <f t="shared" ca="1" si="2575"/>
        <v>0</v>
      </c>
      <c r="EF1094" s="36">
        <f t="shared" ca="1" si="2538"/>
        <v>0</v>
      </c>
      <c r="EG1094" s="64"/>
      <c r="EH1094" s="64"/>
      <c r="EI1094" s="64"/>
      <c r="EJ1094" s="70"/>
      <c r="EK1094" s="70"/>
      <c r="EL1094" s="70"/>
      <c r="EM1094" s="70"/>
      <c r="EN1094" s="70"/>
      <c r="EO1094" s="36">
        <f t="shared" si="2539"/>
        <v>0</v>
      </c>
      <c r="EP1094" s="36">
        <f t="shared" si="2540"/>
        <v>0</v>
      </c>
      <c r="EQ1094" s="36">
        <f t="shared" si="2541"/>
        <v>0</v>
      </c>
      <c r="ER1094" s="36">
        <f t="shared" si="2542"/>
        <v>0</v>
      </c>
      <c r="ES1094" s="36">
        <f t="shared" si="2543"/>
        <v>0</v>
      </c>
      <c r="ET1094" s="36">
        <f t="shared" si="2544"/>
        <v>0</v>
      </c>
      <c r="EU1094" s="36">
        <f t="shared" si="2576"/>
        <v>0</v>
      </c>
      <c r="EV1094" s="36">
        <f t="shared" si="2545"/>
        <v>0</v>
      </c>
      <c r="EW1094" s="36">
        <f t="shared" si="2546"/>
        <v>0</v>
      </c>
      <c r="EX1094" s="36">
        <f t="shared" si="2577"/>
        <v>0</v>
      </c>
      <c r="EY1094" s="36">
        <f t="shared" si="2547"/>
        <v>0</v>
      </c>
      <c r="EZ1094" s="36">
        <f t="shared" si="2548"/>
        <v>0</v>
      </c>
      <c r="FA1094" s="36">
        <f t="shared" si="2549"/>
        <v>0</v>
      </c>
      <c r="FB1094" s="36">
        <f t="shared" si="2550"/>
        <v>0</v>
      </c>
      <c r="FC1094" s="36">
        <f t="shared" si="2578"/>
        <v>0</v>
      </c>
      <c r="FD1094" s="36">
        <f t="shared" si="2551"/>
        <v>0</v>
      </c>
      <c r="FE1094" s="36">
        <f t="shared" si="2552"/>
        <v>0</v>
      </c>
      <c r="FF1094" s="36">
        <f t="shared" si="2579"/>
        <v>0</v>
      </c>
      <c r="FG1094" s="36">
        <f t="shared" si="2553"/>
        <v>0</v>
      </c>
      <c r="FH1094" s="36">
        <f t="shared" si="2554"/>
        <v>0</v>
      </c>
      <c r="FI1094" s="36">
        <f t="shared" si="2555"/>
        <v>0</v>
      </c>
      <c r="FJ1094" s="36">
        <f t="shared" ca="1" si="2556"/>
        <v>0</v>
      </c>
      <c r="FK1094" s="36">
        <f t="shared" si="2557"/>
        <v>0</v>
      </c>
      <c r="FL1094" s="36">
        <f t="shared" si="2558"/>
        <v>0</v>
      </c>
      <c r="FM1094" s="36">
        <f t="shared" ca="1" si="2559"/>
        <v>0</v>
      </c>
      <c r="FN1094" s="36">
        <f t="shared" ca="1" si="2581"/>
        <v>0</v>
      </c>
    </row>
    <row r="1095" spans="2:170" x14ac:dyDescent="0.25">
      <c r="B1095" s="2">
        <v>1087</v>
      </c>
      <c r="C1095" s="2">
        <f t="shared" si="2587"/>
        <v>91</v>
      </c>
      <c r="D1095" s="2">
        <f t="shared" si="2584"/>
        <v>1111</v>
      </c>
      <c r="E1095" s="2">
        <f t="shared" si="2582"/>
        <v>93</v>
      </c>
      <c r="F1095" s="189">
        <f t="shared" si="2586"/>
        <v>78801</v>
      </c>
      <c r="G1095" s="2">
        <f t="shared" si="2585"/>
        <v>9</v>
      </c>
      <c r="H1095" s="187">
        <f t="shared" si="2436"/>
        <v>125.16666666666666</v>
      </c>
      <c r="I1095" s="186">
        <f t="shared" si="2583"/>
        <v>125</v>
      </c>
      <c r="J1095" s="2">
        <f t="shared" si="2437"/>
        <v>0</v>
      </c>
      <c r="K1095" s="2">
        <f t="shared" si="2438"/>
        <v>0</v>
      </c>
      <c r="L1095">
        <f t="shared" si="2439"/>
        <v>2</v>
      </c>
      <c r="M1095" s="190">
        <f t="shared" si="2560"/>
        <v>0</v>
      </c>
      <c r="N1095">
        <f t="shared" si="2440"/>
        <v>1</v>
      </c>
      <c r="O1095">
        <f t="shared" si="2441"/>
        <v>100</v>
      </c>
      <c r="P1095" s="58">
        <f t="shared" si="2442"/>
        <v>0</v>
      </c>
      <c r="Q1095" s="106">
        <f t="shared" si="2443"/>
        <v>0</v>
      </c>
      <c r="R1095" s="59">
        <f t="shared" si="2444"/>
        <v>0</v>
      </c>
      <c r="S1095" s="32">
        <f t="shared" si="2561"/>
        <v>0</v>
      </c>
      <c r="T1095">
        <f t="shared" si="2445"/>
        <v>1</v>
      </c>
      <c r="U1095" s="32">
        <f t="shared" si="2562"/>
        <v>0</v>
      </c>
      <c r="V1095">
        <f t="shared" si="2446"/>
        <v>1</v>
      </c>
      <c r="W1095">
        <f t="shared" si="2447"/>
        <v>100</v>
      </c>
      <c r="X1095" s="58">
        <f t="shared" si="2448"/>
        <v>0</v>
      </c>
      <c r="Y1095" s="58">
        <f t="shared" si="2449"/>
        <v>0</v>
      </c>
      <c r="Z1095" s="32">
        <f t="shared" si="2450"/>
        <v>0</v>
      </c>
      <c r="AA1095" s="32">
        <f t="shared" si="2451"/>
        <v>0</v>
      </c>
      <c r="AB1095" s="59">
        <f t="shared" si="2452"/>
        <v>0</v>
      </c>
      <c r="AC1095" s="59">
        <f t="shared" si="2453"/>
        <v>0</v>
      </c>
      <c r="AD1095">
        <f t="shared" si="2454"/>
        <v>1</v>
      </c>
      <c r="AE1095" s="59">
        <f t="shared" si="2455"/>
        <v>0</v>
      </c>
      <c r="AF1095" s="59">
        <f t="shared" si="2456"/>
        <v>0</v>
      </c>
      <c r="AG1095" s="59">
        <f t="shared" si="2457"/>
        <v>0</v>
      </c>
      <c r="AH1095">
        <f t="shared" si="2458"/>
        <v>1</v>
      </c>
      <c r="AI1095" s="59">
        <f t="shared" si="2459"/>
        <v>0</v>
      </c>
      <c r="AJ1095" s="59">
        <f t="shared" si="2460"/>
        <v>0</v>
      </c>
      <c r="AK1095" s="59">
        <f t="shared" si="2461"/>
        <v>0</v>
      </c>
      <c r="AL1095" s="59">
        <f t="shared" si="2462"/>
        <v>0</v>
      </c>
      <c r="AM1095" s="12">
        <f t="shared" si="2563"/>
        <v>0</v>
      </c>
      <c r="AN1095" s="12">
        <f t="shared" si="2564"/>
        <v>0</v>
      </c>
      <c r="AO1095" s="66">
        <f t="shared" si="2463"/>
        <v>0</v>
      </c>
      <c r="AP1095" s="66">
        <f t="shared" si="2464"/>
        <v>0</v>
      </c>
      <c r="AQ1095" s="59">
        <f t="shared" si="2465"/>
        <v>0</v>
      </c>
      <c r="AR1095" s="59">
        <f t="shared" si="2466"/>
        <v>0</v>
      </c>
      <c r="AS1095" s="59">
        <f t="shared" si="2467"/>
        <v>0</v>
      </c>
      <c r="AT1095" s="12">
        <f t="shared" si="2468"/>
        <v>0</v>
      </c>
      <c r="AU1095" s="59">
        <f t="shared" si="2565"/>
        <v>0</v>
      </c>
      <c r="AV1095" s="59">
        <f t="shared" si="2566"/>
        <v>0</v>
      </c>
      <c r="AW1095" s="70" t="e">
        <f t="shared" si="2469"/>
        <v>#N/A</v>
      </c>
      <c r="AX1095" s="20">
        <f t="shared" si="2470"/>
        <v>200000</v>
      </c>
      <c r="AY1095" s="20">
        <f t="shared" si="2471"/>
        <v>0</v>
      </c>
      <c r="AZ1095" s="20">
        <f t="shared" si="2472"/>
        <v>0</v>
      </c>
      <c r="BA1095" s="20">
        <f t="shared" si="2473"/>
        <v>0</v>
      </c>
      <c r="BB1095" s="36">
        <f t="shared" si="2474"/>
        <v>0</v>
      </c>
      <c r="BC1095" s="36">
        <f t="shared" si="2475"/>
        <v>0</v>
      </c>
      <c r="BD1095" s="80">
        <f t="shared" si="2476"/>
        <v>0</v>
      </c>
      <c r="BE1095" s="36">
        <f t="shared" si="2477"/>
        <v>0</v>
      </c>
      <c r="BF1095" s="36">
        <f t="shared" si="2478"/>
        <v>0</v>
      </c>
      <c r="BG1095" s="36">
        <f t="shared" si="2479"/>
        <v>0</v>
      </c>
      <c r="BH1095" s="36">
        <f t="shared" si="2480"/>
        <v>0</v>
      </c>
      <c r="BI1095" s="36">
        <f t="shared" si="2481"/>
        <v>0</v>
      </c>
      <c r="BJ1095" s="36">
        <f t="shared" si="2482"/>
        <v>0</v>
      </c>
      <c r="BK1095" s="36">
        <f t="shared" si="2483"/>
        <v>0</v>
      </c>
      <c r="BL1095" s="68">
        <f>IF(OR(AT1095=0,E1095&gt;ProjTerm),0,VLOOKUP(D1095,'Life Events'!$AE$5:$AI$1206,5,FALSE))</f>
        <v>0</v>
      </c>
      <c r="BM1095" s="93">
        <f t="shared" si="2484"/>
        <v>0</v>
      </c>
      <c r="BN1095" s="93">
        <f t="shared" si="2485"/>
        <v>0</v>
      </c>
      <c r="BO1095" s="36">
        <f t="shared" si="2486"/>
        <v>0</v>
      </c>
      <c r="BP1095" s="36">
        <f t="shared" si="2487"/>
        <v>0</v>
      </c>
      <c r="BQ1095" s="36">
        <f t="shared" si="2488"/>
        <v>0</v>
      </c>
      <c r="BR1095" s="36">
        <f t="shared" si="2489"/>
        <v>154.78110000000001</v>
      </c>
      <c r="BS1095" s="36">
        <f t="shared" si="2490"/>
        <v>0</v>
      </c>
      <c r="BT1095" s="36">
        <f t="shared" si="2491"/>
        <v>0</v>
      </c>
      <c r="BU1095" s="70" cm="1">
        <f t="array" ref="BU1095">IF(AND(ActInt=1,$J1095=0),INDEX(Tbl_FwdNom,$B1095-IVP,MATCH(ValnDt,Tbl_FwdNom_Cols)),INDEX(Tbl_FwdNom,$B1095,MATCH(StartDt,Tbl_FwdNom_Cols)))</f>
        <v>7.9142930480000002</v>
      </c>
      <c r="BV1095" s="70" cm="1">
        <f t="array" ref="BV1095">INDEX(Tbl_FwdReal,$B1095,MATCH(StartDt,Tbl_FwdReal_Cols))</f>
        <v>2.3820860110000002</v>
      </c>
      <c r="BW1095" s="70" cm="1">
        <f t="array" ref="BW1095">IF(RunType&lt;&gt;"OPN",INDEX(Tbl_FwdReal,$B1095,MATCH(ValnDt,Tbl_FwdReal_Cols)),IF(AND($J1095=0,ActInt=1),INDEX(Tbl_FwdReal,$B1095-IVP,MATCH(ValnDt,Tbl_FwdReal_Cols)),-999))*$K1095</f>
        <v>0</v>
      </c>
      <c r="BX1095" s="70">
        <f t="shared" si="2492"/>
        <v>0</v>
      </c>
      <c r="BY1095" s="70">
        <f t="shared" si="2567"/>
        <v>7.9142930479999984E-2</v>
      </c>
      <c r="BZ1095" s="64">
        <f t="shared" si="2580"/>
        <v>6.3674484870077652E-3</v>
      </c>
      <c r="CA1095" s="70" cm="1">
        <f t="array" ref="CA1095">IF($J1095=1,CA1094*(1+INDEX(Tbl_CPI,$B1095,MATCH(IF(RunType="OPN",StartDt,ValnDt),Tbl_CPI_Cols))),0)</f>
        <v>0</v>
      </c>
      <c r="CB1095" s="70">
        <f t="shared" si="2568"/>
        <v>358.83469491075158</v>
      </c>
      <c r="CC1095" s="70">
        <f t="shared" si="2569"/>
        <v>343.20775647400745</v>
      </c>
      <c r="CD1095" s="36">
        <f t="shared" si="2493"/>
        <v>1738.633293004576</v>
      </c>
      <c r="CE1095" s="36">
        <f t="shared" si="2494"/>
        <v>0</v>
      </c>
      <c r="CF1095" s="36">
        <f t="shared" si="2495"/>
        <v>0</v>
      </c>
      <c r="CG1095" s="36">
        <f t="shared" si="2496"/>
        <v>0</v>
      </c>
      <c r="CH1095" s="36">
        <f t="shared" si="2497"/>
        <v>0</v>
      </c>
      <c r="CI1095" s="36">
        <f t="shared" si="2498"/>
        <v>0</v>
      </c>
      <c r="CJ1095" s="36">
        <f t="shared" si="2499"/>
        <v>0</v>
      </c>
      <c r="CK1095" s="36">
        <f t="shared" si="2500"/>
        <v>0</v>
      </c>
      <c r="CL1095" s="36">
        <f t="shared" si="2501"/>
        <v>0</v>
      </c>
      <c r="CM1095" s="36">
        <f t="shared" si="2502"/>
        <v>0</v>
      </c>
      <c r="CN1095" s="36">
        <f t="shared" si="2503"/>
        <v>0</v>
      </c>
      <c r="CO1095" s="20">
        <f t="shared" si="2504"/>
        <v>120000</v>
      </c>
      <c r="CP1095" s="20">
        <f t="shared" si="2505"/>
        <v>2</v>
      </c>
      <c r="CQ1095" s="64" t="e">
        <f t="shared" si="2506"/>
        <v>#N/A</v>
      </c>
      <c r="CR1095" s="64" t="e">
        <f t="shared" si="2507"/>
        <v>#N/A</v>
      </c>
      <c r="CS1095" s="36" t="e">
        <f t="shared" si="2508"/>
        <v>#N/A</v>
      </c>
      <c r="CT1095" s="36">
        <f t="shared" si="2509"/>
        <v>0</v>
      </c>
      <c r="CU1095" s="36">
        <f t="shared" si="2510"/>
        <v>0</v>
      </c>
      <c r="CV1095" s="36">
        <f t="shared" si="2570"/>
        <v>0</v>
      </c>
      <c r="CW1095" s="36">
        <f t="shared" si="2511"/>
        <v>0</v>
      </c>
      <c r="CX1095" s="36">
        <f t="shared" si="2512"/>
        <v>0</v>
      </c>
      <c r="CY1095" s="36">
        <f t="shared" si="2513"/>
        <v>0</v>
      </c>
      <c r="CZ1095" s="36">
        <f t="shared" si="2571"/>
        <v>0</v>
      </c>
      <c r="DA1095" s="64">
        <f t="shared" si="2514"/>
        <v>6.3674484870077652E-3</v>
      </c>
      <c r="DB1095" s="70">
        <f t="shared" si="2572"/>
        <v>0.99367283938229445</v>
      </c>
      <c r="DC1095" s="70">
        <f>PRODUCT($DB$8:DB1095)</f>
        <v>8.6189173818498248E-5</v>
      </c>
      <c r="DD1095" s="36">
        <f t="shared" si="2515"/>
        <v>0</v>
      </c>
      <c r="DE1095" s="36">
        <f t="shared" si="2516"/>
        <v>0</v>
      </c>
      <c r="DF1095" s="36">
        <f t="shared" si="2517"/>
        <v>0</v>
      </c>
      <c r="DG1095" s="36">
        <f t="shared" si="2518"/>
        <v>0</v>
      </c>
      <c r="DH1095" s="36">
        <f t="shared" si="2519"/>
        <v>0</v>
      </c>
      <c r="DI1095" s="36">
        <f t="shared" si="2520"/>
        <v>0</v>
      </c>
      <c r="DJ1095" s="36">
        <f t="shared" si="2521"/>
        <v>0</v>
      </c>
      <c r="DK1095" s="36">
        <f t="shared" si="2522"/>
        <v>0</v>
      </c>
      <c r="DL1095" s="36">
        <f t="shared" si="2523"/>
        <v>0</v>
      </c>
      <c r="DM1095" s="36">
        <f t="shared" si="2524"/>
        <v>0</v>
      </c>
      <c r="DN1095" s="36">
        <f t="shared" ca="1" si="2573"/>
        <v>4.6137290849905055E-12</v>
      </c>
      <c r="DO1095" s="64" cm="1">
        <f t="array" ref="DO1095">IFERROR(INDEX(Tbl_FwdNom,$B1095,MATCH(LIDt,Tbl_FwdNom_Cols,0)),0)</f>
        <v>7.3888799020000002</v>
      </c>
      <c r="DP1095" s="64">
        <f t="shared" ca="1" si="2574"/>
        <v>0</v>
      </c>
      <c r="DQ1095" s="64">
        <f t="shared" ca="1" si="2525"/>
        <v>0</v>
      </c>
      <c r="DR1095" s="70">
        <f t="shared" ca="1" si="2526"/>
        <v>1</v>
      </c>
      <c r="DS1095" s="70">
        <f ca="1">PRODUCT($DR$8:DR1095)</f>
        <v>5.1485728910319675E-4</v>
      </c>
      <c r="DT1095" s="36">
        <f t="shared" ca="1" si="2527"/>
        <v>0</v>
      </c>
      <c r="DU1095" s="36">
        <f t="shared" ca="1" si="2528"/>
        <v>0</v>
      </c>
      <c r="DV1095" s="36">
        <f t="shared" ca="1" si="2529"/>
        <v>0</v>
      </c>
      <c r="DW1095" s="36">
        <f t="shared" ca="1" si="2530"/>
        <v>0</v>
      </c>
      <c r="DX1095" s="36">
        <f t="shared" ca="1" si="2531"/>
        <v>0</v>
      </c>
      <c r="DY1095" s="36">
        <f t="shared" ca="1" si="2532"/>
        <v>0</v>
      </c>
      <c r="DZ1095" s="36">
        <f t="shared" ca="1" si="2533"/>
        <v>0</v>
      </c>
      <c r="EA1095" s="36">
        <f t="shared" ca="1" si="2534"/>
        <v>0</v>
      </c>
      <c r="EB1095" s="36">
        <f t="shared" ca="1" si="2535"/>
        <v>0</v>
      </c>
      <c r="EC1095" s="36">
        <f t="shared" ca="1" si="2536"/>
        <v>0</v>
      </c>
      <c r="ED1095" s="36">
        <f t="shared" ca="1" si="2537"/>
        <v>0</v>
      </c>
      <c r="EE1095" s="36">
        <f t="shared" ca="1" si="2575"/>
        <v>0</v>
      </c>
      <c r="EF1095" s="36">
        <f t="shared" ca="1" si="2538"/>
        <v>0</v>
      </c>
      <c r="EG1095" s="64"/>
      <c r="EH1095" s="64"/>
      <c r="EI1095" s="64"/>
      <c r="EJ1095" s="70"/>
      <c r="EK1095" s="70"/>
      <c r="EL1095" s="70"/>
      <c r="EM1095" s="70"/>
      <c r="EN1095" s="70"/>
      <c r="EO1095" s="36">
        <f t="shared" si="2539"/>
        <v>0</v>
      </c>
      <c r="EP1095" s="36">
        <f t="shared" si="2540"/>
        <v>0</v>
      </c>
      <c r="EQ1095" s="36">
        <f t="shared" si="2541"/>
        <v>0</v>
      </c>
      <c r="ER1095" s="36">
        <f t="shared" si="2542"/>
        <v>0</v>
      </c>
      <c r="ES1095" s="36">
        <f t="shared" si="2543"/>
        <v>0</v>
      </c>
      <c r="ET1095" s="36">
        <f t="shared" si="2544"/>
        <v>0</v>
      </c>
      <c r="EU1095" s="36">
        <f t="shared" si="2576"/>
        <v>0</v>
      </c>
      <c r="EV1095" s="36">
        <f t="shared" si="2545"/>
        <v>0</v>
      </c>
      <c r="EW1095" s="36">
        <f t="shared" si="2546"/>
        <v>0</v>
      </c>
      <c r="EX1095" s="36">
        <f t="shared" si="2577"/>
        <v>0</v>
      </c>
      <c r="EY1095" s="36">
        <f t="shared" si="2547"/>
        <v>0</v>
      </c>
      <c r="EZ1095" s="36">
        <f t="shared" si="2548"/>
        <v>0</v>
      </c>
      <c r="FA1095" s="36">
        <f t="shared" si="2549"/>
        <v>0</v>
      </c>
      <c r="FB1095" s="36">
        <f t="shared" si="2550"/>
        <v>0</v>
      </c>
      <c r="FC1095" s="36">
        <f t="shared" si="2578"/>
        <v>0</v>
      </c>
      <c r="FD1095" s="36">
        <f t="shared" si="2551"/>
        <v>0</v>
      </c>
      <c r="FE1095" s="36">
        <f t="shared" si="2552"/>
        <v>0</v>
      </c>
      <c r="FF1095" s="36">
        <f t="shared" si="2579"/>
        <v>0</v>
      </c>
      <c r="FG1095" s="36">
        <f t="shared" si="2553"/>
        <v>0</v>
      </c>
      <c r="FH1095" s="36">
        <f t="shared" si="2554"/>
        <v>0</v>
      </c>
      <c r="FI1095" s="36">
        <f t="shared" si="2555"/>
        <v>0</v>
      </c>
      <c r="FJ1095" s="36">
        <f t="shared" ca="1" si="2556"/>
        <v>0</v>
      </c>
      <c r="FK1095" s="36">
        <f t="shared" si="2557"/>
        <v>0</v>
      </c>
      <c r="FL1095" s="36">
        <f t="shared" si="2558"/>
        <v>0</v>
      </c>
      <c r="FM1095" s="36">
        <f t="shared" ca="1" si="2559"/>
        <v>0</v>
      </c>
      <c r="FN1095" s="36">
        <f t="shared" ca="1" si="2581"/>
        <v>0</v>
      </c>
    </row>
    <row r="1096" spans="2:170" x14ac:dyDescent="0.25">
      <c r="B1096" s="2">
        <v>1088</v>
      </c>
      <c r="C1096" s="2">
        <f t="shared" si="2587"/>
        <v>91</v>
      </c>
      <c r="D1096" s="2">
        <f t="shared" si="2584"/>
        <v>1112</v>
      </c>
      <c r="E1096" s="2">
        <f t="shared" si="2582"/>
        <v>93</v>
      </c>
      <c r="F1096" s="189">
        <f t="shared" si="2586"/>
        <v>78832</v>
      </c>
      <c r="G1096" s="2">
        <f t="shared" si="2585"/>
        <v>10</v>
      </c>
      <c r="H1096" s="187">
        <f t="shared" ref="H1096:H1159" si="2588">AgeAtEntry+D1096/12</f>
        <v>125.25</v>
      </c>
      <c r="I1096" s="186">
        <f t="shared" si="2583"/>
        <v>125</v>
      </c>
      <c r="J1096" s="2">
        <f t="shared" ref="J1096:J1159" si="2589">IF(OR($B1096&gt;IVP,IVP=0),0,1)</f>
        <v>0</v>
      </c>
      <c r="K1096" s="2">
        <f t="shared" ref="K1096:K1159" si="2590">IF(AND(E1096&lt;=ProjTerm,D1096&gt;0),1,0)</f>
        <v>0</v>
      </c>
      <c r="L1096">
        <f t="shared" ref="L1096:L1159" si="2591">IF($D1096&lt;=VLOOKUP("Nat"&amp;Sex&amp;Smk,Tbl_MrtSelBands,2,FALSE),1,IF($D1096&lt;=VLOOKUP("Nat"&amp;Sex&amp;Smk,Tbl_MrtSelBands,3,FALSE),2,3))</f>
        <v>2</v>
      </c>
      <c r="M1096" s="190">
        <f t="shared" si="2560"/>
        <v>0</v>
      </c>
      <c r="N1096">
        <f t="shared" ref="N1096:N1159" si="2592">VLOOKUP(G1096,Tbl_MrtSeasonAdj,MATCH("DTH_NAT",Tbl_MrtSeasonAdj_Cols)+1,FALSE)</f>
        <v>1</v>
      </c>
      <c r="O1096">
        <f t="shared" ref="O1096:O1159" si="2593">IF(F1096&lt;=ProjStart,100,VLOOKUP(MIN(B1096,Tbl_TmpScl_Rows),Tbl_TmpScl,2,FALSE))</f>
        <v>100</v>
      </c>
      <c r="P1096" s="58">
        <f t="shared" ref="P1096:P1159" si="2594">IF(D1096&lt;=DthNatWP,0,MIN(1,M1096*N1096*O1096/100*DthAdjPC/100)*(1+UWLoadPC/100))</f>
        <v>0</v>
      </c>
      <c r="Q1096" s="106">
        <f t="shared" ref="Q1096:Q1159" si="2595">MIN(1,P1096*(1+DthStressPC/100))*$K1096</f>
        <v>0</v>
      </c>
      <c r="R1096" s="59">
        <f t="shared" ref="R1096:R1159" si="2596">IF(AND(ActDthNat=1,$B1096=ActDthNatMth),1,IF(OR(AND($B1096&lt;=IVP,ExpDthNat=0),AND(ActDthNat=1,$B1096&lt;IVP)),0,Q1096))</f>
        <v>0</v>
      </c>
      <c r="S1096" s="32">
        <f t="shared" si="2561"/>
        <v>0</v>
      </c>
      <c r="T1096">
        <f t="shared" ref="T1096:T1159" si="2597">IF($D1096&lt;=VLOOKUP("Acc"&amp;Sex&amp;Smk,Tbl_MrtSelBands,2,FALSE),1,IF($D1096&lt;=VLOOKUP("Acc"&amp;Sex&amp;Smk,Tbl_MrtSelBands,3,FALSE),2,3))</f>
        <v>1</v>
      </c>
      <c r="U1096" s="32">
        <f t="shared" si="2562"/>
        <v>0</v>
      </c>
      <c r="V1096">
        <f t="shared" ref="V1096:V1159" si="2598">VLOOKUP(G1096,Tbl_MrtSeasonAdj,MATCH("DTH_ACC",Tbl_MrtSeasonAdj_Cols)+1,FALSE)</f>
        <v>1</v>
      </c>
      <c r="W1096">
        <f t="shared" ref="W1096:W1159" si="2599">IF(F1096&lt;=ProjStart,100,VLOOKUP(MIN(B1096,MAX(Tbl_TmpScl_Rows)),Tbl_TmpScl,2,FALSE))</f>
        <v>100</v>
      </c>
      <c r="X1096" s="58">
        <f t="shared" ref="X1096:X1159" si="2600">MIN(1,U1096*V1096*W1096/100*DthAdjPC/100*(1+UWLoadPC/100))</f>
        <v>0</v>
      </c>
      <c r="Y1096" s="58">
        <f t="shared" ref="Y1096:Y1159" si="2601">IF(F1096&gt;ProjStart,MIN(1,X1096*(1+DthStressPC/100)),0)</f>
        <v>0</v>
      </c>
      <c r="Z1096" s="32">
        <f t="shared" ref="Z1096:Z1159" si="2602">IF(AND(ActDthAcc=1,$B1096=ActDthAccMth),1,IF(OR(AND($B1096&lt;=IVP,ExpDthAcc=0),AND(ActDthAcc=1,$B1096&lt;IVP)),0,Y1096))</f>
        <v>0</v>
      </c>
      <c r="AA1096" s="32">
        <f t="shared" ref="AA1096:AA1159" si="2603">IF(F1096&lt;=ProjStart,0,IF(Z1096=1,1,1-(1-MIN(1-Q1096,Z1096))^(1/12)))</f>
        <v>0</v>
      </c>
      <c r="AB1096" s="59">
        <f t="shared" ref="AB1096:AB1159" si="2604">IF($K1096=0,0,MIN(100-AF1096,INDEX(Tbl_Lps,MATCH(MIN($D1096,MAX(Tbl_Lps_Rows)),Tbl_Lps_Rows,0),MATCH(RFRsk,Tbl_Lps_Cols,0)))/100)</f>
        <v>0</v>
      </c>
      <c r="AC1096" s="59">
        <f t="shared" ref="AC1096:AC1159" si="2605">IF(AND(ActLps=1,$B1096=ActLpsMth),1,IF(OR(AND($B1096&lt;=IVP,ExpLps=0),AND(ActLps=1,$B1096&lt;IVP)),0,AB1096))</f>
        <v>0</v>
      </c>
      <c r="AD1096">
        <f t="shared" ref="AD1096:AD1159" si="2606">VLOOKUP(G1096,Tbl_ExitSeasonAdj,MATCH("LPS",Tbl_ExitSeasonAdj_Cols)+1,FALSE)</f>
        <v>1</v>
      </c>
      <c r="AE1096" s="59">
        <f t="shared" ref="AE1096:AE1159" si="2607">IF(F1096&gt;ProjStart,IF(E1096&lt;ProjTerm,MIN(100,AC1096*(1+LpsStressPC/100)*AD1096),0),0)</f>
        <v>0</v>
      </c>
      <c r="AF1096" s="59">
        <f t="shared" ref="AF1096:AF1159" si="2608">IF($K1096=0,0,INDEX(Tbl_Cnl,MATCH(MIN($D1096,MAX(Tbl_Cnl_Rows)),Tbl_Cnl_Rows,0),MATCH(RFRsk,Tbl_Cnl_Cols,0))/100)</f>
        <v>0</v>
      </c>
      <c r="AG1096" s="59">
        <f t="shared" ref="AG1096:AG1159" si="2609">IF(AND(ActCnl=1,$B1096=ActCnlMth),1,IF(OR(AND($B1096&lt;=IVP,ExpCnl=0),AND(ActCnl=1,$B1096&lt;IVP)),0,AF1096))</f>
        <v>0</v>
      </c>
      <c r="AH1096">
        <f t="shared" ref="AH1096:AH1159" si="2610">VLOOKUP(G1096,Tbl_ExitSeasonAdj,MATCH("CNL",Tbl_ExitSeasonAdj_Cols,0)+1,FALSE)</f>
        <v>1</v>
      </c>
      <c r="AI1096" s="59">
        <f t="shared" ref="AI1096:AI1159" si="2611">IF($F1096&gt;ProjStart,IF($E1096&lt;ProjTerm,MIN(100,1-AL1096-AE1096,AG1096*(1+LpsStressPC/100)*AH1096),0),0)</f>
        <v>0</v>
      </c>
      <c r="AJ1096" s="59">
        <f t="shared" ref="AJ1096:AJ1159" si="2612">IF($K1096=0,0,INDEX(Tbl_NTU,MATCH(MIN($D1096,MAX(Tbl_NTU_Rows)),Tbl_NTU_Rows,0),MATCH(RFRsk,Tbl_NTU_Cols,0))/100)</f>
        <v>0</v>
      </c>
      <c r="AK1096" s="59">
        <f t="shared" ref="AK1096:AK1159" si="2613">IF(AND(ActNTU=1,$B1096=ActNTUMth),1,IF(OR(AND($B1096&lt;=IVP,ExpNTU=0),AND(ActNTU=1,$B1096&lt;IVP)),0,AJ1096))</f>
        <v>0</v>
      </c>
      <c r="AL1096" s="59">
        <f t="shared" ref="AL1096:AL1159" si="2614">IF($F1096&gt;ProjStart,IF($E1096&lt;ProjTerm,MIN(100,AK1096*(1+LpsStressPC/100)*AH1096),0),0)</f>
        <v>0</v>
      </c>
      <c r="AM1096" s="12">
        <f t="shared" si="2563"/>
        <v>0</v>
      </c>
      <c r="AN1096" s="12">
        <f t="shared" si="2564"/>
        <v>0</v>
      </c>
      <c r="AO1096" s="66">
        <f t="shared" ref="AO1096:AO1159" si="2615">AM1096*S1096</f>
        <v>0</v>
      </c>
      <c r="AP1096" s="66">
        <f t="shared" ref="AP1096:AP1159" si="2616">AM1096*AA1096</f>
        <v>0</v>
      </c>
      <c r="AQ1096" s="59">
        <f t="shared" ref="AQ1096:AQ1159" si="2617">AM1096*AE1096</f>
        <v>0</v>
      </c>
      <c r="AR1096" s="59">
        <f t="shared" ref="AR1096:AR1159" si="2618">AM1096*AI1096</f>
        <v>0</v>
      </c>
      <c r="AS1096" s="59">
        <f t="shared" ref="AS1096:AS1159" si="2619">AL1096*AM1096</f>
        <v>0</v>
      </c>
      <c r="AT1096" s="12">
        <f t="shared" ref="AT1096:AT1159" si="2620">IF(AND($B1096=IVP,ActIVPOn=1,ExtrCls="Y"),1,IF(AND($B1096=IVP,ActIVPOff=1,ExtrCls="N"),0,IF($K1097=0,0,IF(AND(OR(D1096=0,F1096=ProjStart),InitPols&lt;&gt;0),1,MAX(0,AM1096-AO1096-AP1096-AQ1096-AR1096-AS1096)))))</f>
        <v>0</v>
      </c>
      <c r="AU1096" s="59">
        <f t="shared" si="2565"/>
        <v>0</v>
      </c>
      <c r="AV1096" s="59">
        <f t="shared" si="2566"/>
        <v>0</v>
      </c>
      <c r="AW1096" s="70" t="e">
        <f t="shared" ref="AW1096:AW1159" si="2621">IF(AND(ActWOPBrth=1,$B1096&gt;ActWOPBrthMth,$B1096&lt;=IVP,$B1096&lt;=ActWOPBrthMth+WOPBrthPer),1,IF(OR($D1096&lt;=WOPBrthWP,AND($B1096&lt;=IVP,ExpWOPBrth=0),AND(ActWOPBrth=1,$B1096&lt;IVP)),0,AM1096*VLOOKUP($I1096,Tbl_Births,2,FALSE)/12*$J1096))</f>
        <v>#N/A</v>
      </c>
      <c r="AX1096" s="20">
        <f t="shared" ref="AX1096:AX1159" si="2622">IF(AND(B1096&lt;IVP,ExpSA=0),0,IF(AND(OR(RunType="CLS",AND(ActSADecr=1,SAChng&lt;0),AND(ActSAIncr=1,SAChng&gt;0)),$B1096&gt;=ActSAMth),SALSCLS,SALSOPN))</f>
        <v>200000</v>
      </c>
      <c r="AY1096" s="20">
        <f t="shared" ref="AY1096:AY1159" si="2623">IF(AND(B1096&lt;IVP,ExpSA=0),0,IF(AND(OR(RunType="CLS",AND(ActSADecr=1,SAChng&lt;0),AND(ActSAIncr=1,SAChng&gt;0)),$B1096&gt;=ActSAMth),SATrCLS,SATrOPN))</f>
        <v>0</v>
      </c>
      <c r="AZ1096" s="20">
        <f t="shared" ref="AZ1096:AZ1159" si="2624">IF(AND(B1096&lt;IVP,ExpSA=0),0,IF(AND(OR(RunType="CLS",AND(ActSADecr=1,SAChng&lt;0),AND(ActSAIncr=1,SAChng&gt;0)),$B1096&gt;=ActSAMth),SAInstCLS,SAInstOPN))*$K1096</f>
        <v>0</v>
      </c>
      <c r="BA1096" s="20">
        <f t="shared" ref="BA1096:BA1159" si="2625">IF(K1096=0,0,AZ1096+AY1096+AX1096)</f>
        <v>0</v>
      </c>
      <c r="BB1096" s="36">
        <f t="shared" ref="BB1096:BB1159" si="2626">IF(D1096=1,ExGrat+1,1)*$K1096</f>
        <v>0</v>
      </c>
      <c r="BC1096" s="36">
        <f t="shared" ref="BC1096:BC1159" si="2627">ROUNDUP(AZ1096/AnnPayM*$K1096,2)</f>
        <v>0</v>
      </c>
      <c r="BD1096" s="80">
        <f t="shared" ref="BD1096:BD1159" si="2628">IF(AND(DthRepdt="Y",ActDthNat=1,B1096&lt;IVP),0,AO1096*BB1096*AX1096*$K1096)</f>
        <v>0</v>
      </c>
      <c r="BE1096" s="36">
        <f t="shared" ref="BE1096:BE1159" si="2629">IF(AND(DthRepdt="Y",ActDthNat=1,B1096&lt;IVP),0,BB1096*AO1096*AY1096*$K1096)</f>
        <v>0</v>
      </c>
      <c r="BF1096" s="36">
        <f t="shared" ref="BF1096:BF1159" si="2630">IF(AND(DthRepdt="Y",ActDthNat=1,B1096&lt;IVP),0,BC1096*AnnPayM*BB1096*AO1096)</f>
        <v>0</v>
      </c>
      <c r="BG1096" s="36">
        <f t="shared" ref="BG1096:BG1159" si="2631">BF1096+BE1096+BD1096</f>
        <v>0</v>
      </c>
      <c r="BH1096" s="36">
        <f t="shared" ref="BH1096:BH1159" si="2632">IF(AND(DthRepdt="Y",ActDthAcc=1,B1096&lt;IVP),0,AP1096*BB1096*AX1096*$K1096)</f>
        <v>0</v>
      </c>
      <c r="BI1096" s="36">
        <f t="shared" ref="BI1096:BI1159" si="2633">IF(AND(DthRepdt="Y",ActDthAcc=1,B1096&lt;IVP),0,BB1096*AP1096*AY1096*$K1096)</f>
        <v>0</v>
      </c>
      <c r="BJ1096" s="36">
        <f t="shared" ref="BJ1096:BJ1159" si="2634">IF(AND(DthRepdt="Y",ActDthAcc=1,B1096&lt;IVP),0,BC1096*AnnPayM*AP1096*BB1096)</f>
        <v>0</v>
      </c>
      <c r="BK1096" s="36">
        <f t="shared" ref="BK1096:BK1159" si="2635">BJ1096+BI1096+BH1096</f>
        <v>0</v>
      </c>
      <c r="BL1096" s="68">
        <f>IF(OR(AT1096=0,E1096&gt;ProjTerm),0,VLOOKUP(D1096,'Life Events'!$AE$5:$AI$1206,5,FALSE))</f>
        <v>0</v>
      </c>
      <c r="BM1096" s="93">
        <f t="shared" ref="BM1096:BM1159" si="2636">IF(AND(ActWOPBrth=1,$B1096&gt;ActWOPBrthMth,$B1096&lt;=IVP,$B1096&lt;=ActWOPBrthMth+WOPBrthPer),1,IF(OR(AND($B1096&lt;=IVP,ExpWOPBrth=0),AND(ActWOPBrth=1,$B1096&lt;IVP)),0,BL1096))</f>
        <v>0</v>
      </c>
      <c r="BN1096" s="93">
        <f t="shared" ref="BN1096:BN1159" si="2637">AT1096*BM1096</f>
        <v>0</v>
      </c>
      <c r="BO1096" s="36">
        <f t="shared" ref="BO1096:BO1159" si="2638">BS1096*BN1096</f>
        <v>0</v>
      </c>
      <c r="BP1096" s="36">
        <f t="shared" ref="BP1096:BP1159" si="2639">IF(AE1096+AI1096+AL1096=0,0,(AP1096+AO1096)*AE1096/(AE1096+AI1096+AL1096)*BR1096)</f>
        <v>0</v>
      </c>
      <c r="BQ1096" s="36">
        <f t="shared" ref="BQ1096:BQ1159" si="2640">IFERROR(IF(OR(F1096&lt;=ProjStart,D1096&lt;=0),0,100-(AM1097*AE1097+AM1098*AE1098+AM1099*AE1099+AM1100*AE1100*Prm4PC/100-IF(D1096=1,AM1096*AI1096,0))*100/AT1096),0)</f>
        <v>0</v>
      </c>
      <c r="BR1096" s="36">
        <f t="shared" ref="BR1096:BR1159" si="2641">IF(AND($B1096&lt;IVP,ExpSA=0),0,IF(AND(OR(RunType="CLS",AND(ActSADecr=1,SAChng&lt;0),AND(ActSAIncr=1,SAChng&gt;0),AND(ActPrm=1,SAChng=0,$B1096&gt;=IVP/2)),$B1096&gt;=ActSAMth),PrmCls,PrmOpn))/12</f>
        <v>154.78110000000001</v>
      </c>
      <c r="BS1096" s="36">
        <f t="shared" ref="BS1096:BS1159" si="2642">IF(F1096&gt;=ProjStart,BR1096,0)*BQ1096/100</f>
        <v>0</v>
      </c>
      <c r="BT1096" s="36">
        <f t="shared" ref="BT1096:BT1159" si="2643">IF(AND(ActPS=1,$B1096&gt;=PSStartMth,$B1096&lt;=PSEndMth,$B1096&lt;IVP),0,BS1096*AT1096)</f>
        <v>0</v>
      </c>
      <c r="BU1096" s="70" cm="1">
        <f t="array" ref="BU1096">IF(AND(ActInt=1,$J1096=0),INDEX(Tbl_FwdNom,$B1096-IVP,MATCH(ValnDt,Tbl_FwdNom_Cols)),INDEX(Tbl_FwdNom,$B1096,MATCH(StartDt,Tbl_FwdNom_Cols)))</f>
        <v>7.9084336930000001</v>
      </c>
      <c r="BV1096" s="70" cm="1">
        <f t="array" ref="BV1096">INDEX(Tbl_FwdReal,$B1096,MATCH(StartDt,Tbl_FwdReal_Cols))</f>
        <v>2.3787386160000001</v>
      </c>
      <c r="BW1096" s="70" cm="1">
        <f t="array" ref="BW1096">IF(RunType&lt;&gt;"OPN",INDEX(Tbl_FwdReal,$B1096,MATCH(ValnDt,Tbl_FwdReal_Cols)),IF(AND($J1096=0,ActInt=1),INDEX(Tbl_FwdReal,$B1096-IVP,MATCH(ValnDt,Tbl_FwdReal_Cols)),-999))*$K1096</f>
        <v>0</v>
      </c>
      <c r="BX1096" s="70">
        <f t="shared" ref="BX1096:BX1159" si="2644">IF(OR(NBExpMth&gt;0,AND(RunType="OPN",ActInt=0)),BV1096,BW1096)/100</f>
        <v>0</v>
      </c>
      <c r="BY1096" s="70">
        <f t="shared" si="2567"/>
        <v>7.9084336930000054E-2</v>
      </c>
      <c r="BZ1096" s="64">
        <f t="shared" si="2580"/>
        <v>6.362894864928581E-3</v>
      </c>
      <c r="CA1096" s="70" cm="1">
        <f t="array" ref="CA1096">IF($J1096=1,CA1095*(1+INDEX(Tbl_CPI,$B1096,MATCH(IF(RunType="OPN",StartDt,ValnDt),Tbl_CPI_Cols))),0)</f>
        <v>0</v>
      </c>
      <c r="CB1096" s="70">
        <f t="shared" si="2568"/>
        <v>361.11792234835741</v>
      </c>
      <c r="CC1096" s="70">
        <f t="shared" si="2569"/>
        <v>343.20775647400745</v>
      </c>
      <c r="CD1096" s="36">
        <f t="shared" ref="CD1096:CD1159" si="2645">IF($B1096=0,0,REFixed/12*CC1095+BS1096*REMPrmPC/100)</f>
        <v>1738.633293004576</v>
      </c>
      <c r="CE1096" s="36">
        <f t="shared" ref="CE1096:CE1159" si="2646">IF($B1096=0,0,BS1096*REAPrmPC/100)</f>
        <v>0</v>
      </c>
      <c r="CF1096" s="36">
        <f t="shared" ref="CF1096:CF1159" si="2647">IF($B1096=0,0,BS1096*RECPrmPC/100)</f>
        <v>0</v>
      </c>
      <c r="CG1096" s="36">
        <f t="shared" ref="CG1096:CG1159" si="2648">IF(F1096&lt;=ProjStart,0,(CD1096+CE1096+CF1096)*AM1096)</f>
        <v>0</v>
      </c>
      <c r="CH1096" s="36">
        <f t="shared" ref="CH1096:CH1159" si="2649">IF(F1096&lt;=ProjStart,0,CD1096*AM1096)</f>
        <v>0</v>
      </c>
      <c r="CI1096" s="36">
        <f t="shared" ref="CI1096:CI1159" si="2650">IFERROR((CEFixed*CC1096+CEClmPC*BA1096)*BB1096,0)*(AP1096+AO1096)</f>
        <v>0</v>
      </c>
      <c r="CJ1096" s="36">
        <f t="shared" ref="CJ1096:CJ1159" si="2651">(CI1096+CF1096)*(AP1096+AO1096)</f>
        <v>0</v>
      </c>
      <c r="CK1096" s="36">
        <f t="shared" ref="CK1096:CK1159" si="2652">IF(D1096=1,IEFixed*CC1096+BS1096*IEPrmPC/100,0)*AM1096</f>
        <v>0</v>
      </c>
      <c r="CL1096" s="36">
        <f t="shared" ref="CL1096:CL1159" si="2653">(CK1096+CE1096)*AM1096</f>
        <v>0</v>
      </c>
      <c r="CM1096" s="36">
        <f t="shared" ref="CM1096:CM1159" si="2654">CG1096+CK1096+CI1096</f>
        <v>0</v>
      </c>
      <c r="CN1096" s="36">
        <f t="shared" ref="CN1096:CN1159" si="2655">BG1096-BT1096+BO1096+BK1096-BP1096</f>
        <v>0</v>
      </c>
      <c r="CO1096" s="20">
        <f t="shared" ref="CO1096:CO1159" si="2656">IF(AND($B1096&lt;IVP,ExpSA=0),0,IF(AND(OR(RunType="CLS",AND(ActSADecr=1,SAChng&lt;0),AND(ActSAIncr=1,SAChng&gt;0)),$B1096&gt;=ActSAMth),RI1SACls+RI2SACls,RI1SAOpn+RI2SAOpn))</f>
        <v>120000</v>
      </c>
      <c r="CP1096" s="20">
        <f t="shared" ref="CP1096:CP1159" si="2657">IF(D1096&lt;=VLOOKUP(Sex&amp;Smk,Tbl_RISelBands,2,FALSE),1,2)</f>
        <v>2</v>
      </c>
      <c r="CQ1096" s="64" t="e">
        <f t="shared" ref="CQ1096:CQ1159" si="2658">IF(B1096=0,0,VLOOKUP(Sex&amp;Smk&amp;I1096,Tbl_RIPrm,CP1096+1,FALSE)*VLOOKUP(RFRsk,Tbl_RIRFRskScl,2,FALSE)/100)</f>
        <v>#N/A</v>
      </c>
      <c r="CR1096" s="64" t="e">
        <f t="shared" ref="CR1096:CR1159" si="2659">IF(F1096&gt;ProjStart,MIN(1,CQ1096*(1+UWLoadPC/100)*RIAdjPC/100),0)</f>
        <v>#N/A</v>
      </c>
      <c r="CS1096" s="36" t="e">
        <f t="shared" ref="CS1096:CS1159" si="2660">CO1096*(1-(1-CR1096)^(1/12))*AM1096</f>
        <v>#N/A</v>
      </c>
      <c r="CT1096" s="36">
        <f t="shared" ref="CT1096:CT1159" si="2661">IF(AND(DthRepdt="Y",$B1096&lt;IVP,AND(ActDthNat=1,$B1096=ActDthNatMth)),0,CO1096*AO1096)</f>
        <v>0</v>
      </c>
      <c r="CU1096" s="36">
        <f t="shared" ref="CU1096:CU1159" si="2662">IF(AND(DthRepdt="Y",$B1096&lt;IVP,AND(ActDthAcc=1,$B1096=ActDthAccMth)),0,CO1096*AP1096)</f>
        <v>0</v>
      </c>
      <c r="CV1096" s="36">
        <f t="shared" si="2570"/>
        <v>0</v>
      </c>
      <c r="CW1096" s="36">
        <f t="shared" ref="CW1096:CW1159" si="2663">IF(E1096&gt;RIBnd1,0,CV1096)</f>
        <v>0</v>
      </c>
      <c r="CX1096" s="36">
        <f t="shared" ref="CX1096:CX1159" si="2664">IF(OR(E1096&gt;RIBnd1,E1096&lt;=RIBnd),0,MAX((CS1096*(1-RIProfExp/100)-CV1096)*RIProfPC/100,0))</f>
        <v>0</v>
      </c>
      <c r="CY1096" s="36">
        <f t="shared" ref="CY1096:CY1159" si="2665">IF(OR(AND(ActPS=1,$B1096&gt;=PSStartMth,$B1096&lt;=PSEndMth,$B1096&lt;IVP),E1096&gt;RIBnd1),0,IF(D1096&lt;=DurIFProj,0,CS1096-CX1096))</f>
        <v>0</v>
      </c>
      <c r="CZ1096" s="36">
        <f t="shared" si="2571"/>
        <v>0</v>
      </c>
      <c r="DA1096" s="64">
        <f t="shared" ref="DA1096:DA1159" si="2666">(1+BU1096/100)^(1/12)-1</f>
        <v>6.362894864928581E-3</v>
      </c>
      <c r="DB1096" s="70">
        <f t="shared" si="2572"/>
        <v>0.9936773355840165</v>
      </c>
      <c r="DC1096" s="70">
        <f>PRODUCT($DB$8:DB1096)</f>
        <v>8.5644228596153015E-5</v>
      </c>
      <c r="DD1096" s="36">
        <f t="shared" ref="DD1096:DD1159" si="2667">IF($D1096&lt;0,0,(DD1097+BT1097)/(1+$DA1097))</f>
        <v>0</v>
      </c>
      <c r="DE1096" s="36">
        <f t="shared" ref="DE1096:DE1159" si="2668">IF($D1096&lt;0,0,(DE1097+BG1097)/(1+$DA1097))</f>
        <v>0</v>
      </c>
      <c r="DF1096" s="36">
        <f t="shared" ref="DF1096:DF1159" si="2669">IF($D1096&lt;0,0,(DF1097+BK1097)/(1+$DA1097))</f>
        <v>0</v>
      </c>
      <c r="DG1096" s="36">
        <f t="shared" ref="DG1096:DG1159" si="2670">IF($D1096&lt;0,0,(DG1097+BP1097)/(1+$DA1097))</f>
        <v>0</v>
      </c>
      <c r="DH1096" s="36">
        <f t="shared" ref="DH1096:DH1159" si="2671">IF($D1096&lt;0,0,(DH1097+BO1097)/(1+$DA1097))</f>
        <v>0</v>
      </c>
      <c r="DI1096" s="36">
        <f t="shared" ref="DI1096:DI1159" si="2672">IF($D1096&lt;0,0,DI1097/(1+$DA1097)+CM1097)</f>
        <v>0</v>
      </c>
      <c r="DJ1096" s="36">
        <f t="shared" ref="DJ1096:DJ1159" si="2673">DE1096+DF1096+DH1096+DI1096-DD1096-DG1096</f>
        <v>0</v>
      </c>
      <c r="DK1096" s="36">
        <f t="shared" ref="DK1096:DK1159" si="2674">IF($D1096&lt;0,0,(DK1097+$CW1097)/(1+$DA1097))</f>
        <v>0</v>
      </c>
      <c r="DL1096" s="36">
        <f t="shared" ref="DL1096:DL1159" si="2675">IF($D1096&lt;0,0,(DL1097+$CY1097)/(1+$DA1097))</f>
        <v>0</v>
      </c>
      <c r="DM1096" s="36">
        <f t="shared" ref="DM1096:DM1159" si="2676">DJ1096+DL1096-DK1096</f>
        <v>0</v>
      </c>
      <c r="DN1096" s="36">
        <f t="shared" ca="1" si="2573"/>
        <v>4.6137290849905055E-12</v>
      </c>
      <c r="DO1096" s="64" cm="1">
        <f t="array" ref="DO1096">IFERROR(INDEX(Tbl_FwdNom,$B1096,MATCH(LIDt,Tbl_FwdNom_Cols,0)),0)</f>
        <v>7.3871800009999999</v>
      </c>
      <c r="DP1096" s="64">
        <f t="shared" ca="1" si="2574"/>
        <v>0</v>
      </c>
      <c r="DQ1096" s="64">
        <f t="shared" ref="DQ1096:DQ1159" ca="1" si="2677">(1+DP1096/100)^(1/12)-1</f>
        <v>0</v>
      </c>
      <c r="DR1096" s="70">
        <f t="shared" ref="DR1096:DR1159" ca="1" si="2678">(1+DQ1096)^(-1)</f>
        <v>1</v>
      </c>
      <c r="DS1096" s="70">
        <f ca="1">PRODUCT($DR$8:DR1096)</f>
        <v>5.1485728910319675E-4</v>
      </c>
      <c r="DT1096" s="36">
        <f t="shared" ref="DT1096:DT1159" ca="1" si="2679">IF($D1096&lt;0,0,(DT1097+BG1097)/(1+$DQ1097))</f>
        <v>0</v>
      </c>
      <c r="DU1096" s="36">
        <f t="shared" ref="DU1096:DU1159" ca="1" si="2680">IF($D1096&lt;0,0,(DU1097+BK1097)/(1+$DQ1097))</f>
        <v>0</v>
      </c>
      <c r="DV1096" s="36">
        <f t="shared" ref="DV1096:DV1159" ca="1" si="2681">IF($D1096&lt;0,0,(DV1097+BP1097)/(1+$DQ1097))</f>
        <v>0</v>
      </c>
      <c r="DW1096" s="36">
        <f t="shared" ref="DW1096:DW1159" ca="1" si="2682">IF($D1096&lt;0,0,(DW1097+BO1097)/(1+$DQ1097))</f>
        <v>0</v>
      </c>
      <c r="DX1096" s="36">
        <f t="shared" ref="DX1096:DX1159" ca="1" si="2683">IF($D1096&lt;0,0,(DX1097+BT1097)/(1+$DQ1097))</f>
        <v>0</v>
      </c>
      <c r="DY1096" s="36">
        <f t="shared" ref="DY1096:DY1159" ca="1" si="2684">IF($D1096&lt;0,0,DY1097/(1+$DQ1097)+CL1097)</f>
        <v>0</v>
      </c>
      <c r="DZ1096" s="36">
        <f t="shared" ref="DZ1096:DZ1159" ca="1" si="2685">IF($D1096&lt;0,0,DZ1097/(1+$DQ1097)+CH1097)</f>
        <v>0</v>
      </c>
      <c r="EA1096" s="36">
        <f t="shared" ref="EA1096:EA1159" ca="1" si="2686">IF($D1096&lt;0,0,EA1097/(1+$DQ1097)+CJ1097)</f>
        <v>0</v>
      </c>
      <c r="EB1096" s="36">
        <f t="shared" ref="EB1096:EB1159" ca="1" si="2687">DT1096+DU1096+DW1096-DX1096+DY1096+DZ1096+EA1096-DV1096</f>
        <v>0</v>
      </c>
      <c r="EC1096" s="36">
        <f t="shared" ref="EC1096:EC1159" ca="1" si="2688">IF($D1096&lt;0,0,(EC1097+CW1097)/(1+DQ1097))</f>
        <v>0</v>
      </c>
      <c r="ED1096" s="36">
        <f t="shared" ref="ED1096:ED1159" ca="1" si="2689">IF($D1096&lt;0,0,(ED1097+CY1097)/(1+DQ1097))</f>
        <v>0</v>
      </c>
      <c r="EE1096" s="36">
        <f t="shared" ca="1" si="2575"/>
        <v>0</v>
      </c>
      <c r="EF1096" s="36">
        <f t="shared" ref="EF1096:EF1159" ca="1" si="2690">EB1096+EE1096</f>
        <v>0</v>
      </c>
      <c r="EG1096" s="64"/>
      <c r="EH1096" s="64"/>
      <c r="EI1096" s="64"/>
      <c r="EJ1096" s="70"/>
      <c r="EK1096" s="70"/>
      <c r="EL1096" s="70"/>
      <c r="EM1096" s="70"/>
      <c r="EN1096" s="70"/>
      <c r="EO1096" s="36">
        <f t="shared" ref="EO1096:EO1159" si="2691">(IF(B1096=0,0,DM1095)-CM1096)*DA1096</f>
        <v>0</v>
      </c>
      <c r="EP1096" s="36">
        <f t="shared" ref="EP1096:EP1159" si="2692">(-CM1096-CN1096-CZ1096+EO1096)*J1096</f>
        <v>0</v>
      </c>
      <c r="EQ1096" s="36">
        <f t="shared" ref="EQ1096:EQ1159" si="2693">(DE1096+DF1096+DG1096)*VLOOKUP("mort",Tbl_RA_Scl,2,FALSE)</f>
        <v>0</v>
      </c>
      <c r="ER1096" s="36">
        <f t="shared" ref="ER1096:ER1159" si="2694">DD1096*VLOOKUP("lpsup",Tbl_RA_Scl,2,FALSE)</f>
        <v>0</v>
      </c>
      <c r="ES1096" s="36">
        <f t="shared" ref="ES1096:ES1159" si="2695">DD1096*VLOOKUP("lpsdown",Tbl_RA_Scl,2,FALSE)</f>
        <v>0</v>
      </c>
      <c r="ET1096" s="36">
        <f t="shared" ref="ET1096:ET1159" si="2696">MAX(0,-DJ1096)*VLOOKUP("masslps",Tbl_RA_Scl,2,FALSE)</f>
        <v>0</v>
      </c>
      <c r="EU1096" s="36">
        <f t="shared" si="2576"/>
        <v>0</v>
      </c>
      <c r="EV1096" s="36">
        <f t="shared" ref="EV1096:EV1159" si="2697">DI1096*VLOOKUP("exp",Tbl_RA_Scl,2,FALSE)</f>
        <v>0</v>
      </c>
      <c r="EW1096" s="36">
        <f t="shared" ref="EW1096:EW1159" si="2698">(DE1096+DF1096+DG1096)*VLOOKUP("mortcat",Tbl_RA_Scl,2,FALSE)</f>
        <v>0</v>
      </c>
      <c r="EX1096" s="36">
        <f t="shared" si="2577"/>
        <v>0</v>
      </c>
      <c r="EY1096" s="36">
        <f t="shared" ref="EY1096:EY1159" si="2699">DK1096*VLOOKUP("mort",Tbl_RA_Scl_RI,2,FALSE)</f>
        <v>0</v>
      </c>
      <c r="EZ1096" s="36">
        <f t="shared" ref="EZ1096:EZ1159" si="2700">DL1096*VLOOKUP("lpsup",Tbl_RA_Scl_RI,2,FALSE)</f>
        <v>0</v>
      </c>
      <c r="FA1096" s="36">
        <f t="shared" ref="FA1096:FA1159" si="2701">DL1096*VLOOKUP("lpsdown",Tbl_RA_Scl_RI,2,FALSE)</f>
        <v>0</v>
      </c>
      <c r="FB1096" s="36">
        <f t="shared" ref="FB1096:FB1159" si="2702">MAX(0,DL1096-DK1096)*VLOOKUP("masslps",Tbl_RA_Scl_RI,2,FALSE)</f>
        <v>0</v>
      </c>
      <c r="FC1096" s="36">
        <f t="shared" si="2578"/>
        <v>0</v>
      </c>
      <c r="FD1096" s="36">
        <f t="shared" ref="FD1096:FD1159" si="2703">DL1096*VLOOKUP("exp",Tbl_RA_Scl_RI,2,FALSE)</f>
        <v>0</v>
      </c>
      <c r="FE1096" s="36">
        <f t="shared" ref="FE1096:FE1159" si="2704">DK1096*VLOOKUP("mortcat",Tbl_RA_Scl_RI,2,FALSE)</f>
        <v>0</v>
      </c>
      <c r="FF1096" s="36">
        <f t="shared" si="2579"/>
        <v>0</v>
      </c>
      <c r="FG1096" s="36">
        <f t="shared" ref="FG1096:FG1159" si="2705">EX1096-FF1096</f>
        <v>0</v>
      </c>
      <c r="FH1096" s="36">
        <f t="shared" ref="FH1096:FH1159" si="2706">EX1096*DA1096</f>
        <v>0</v>
      </c>
      <c r="FI1096" s="36">
        <f t="shared" ref="FI1096:FI1159" si="2707">IF($D1096&lt;0,0,EX1097-EX1096-FH1096)</f>
        <v>0</v>
      </c>
      <c r="FJ1096" s="36">
        <f t="shared" ref="FJ1096:FJ1159" ca="1" si="2708">(FJ1097-FI1097)/(1+$DQ1097)*$K1097</f>
        <v>0</v>
      </c>
      <c r="FK1096" s="36">
        <f t="shared" ref="FK1096:FK1159" si="2709">FF1096*DA1096</f>
        <v>0</v>
      </c>
      <c r="FL1096" s="36">
        <f t="shared" ref="FL1096:FL1159" si="2710">IF($D1096&lt;0,0,FF1097-FF1096-FK1096)</f>
        <v>0</v>
      </c>
      <c r="FM1096" s="36">
        <f t="shared" ref="FM1096:FM1159" ca="1" si="2711">(FM1097-FL1097)/(1+$DQ1097)*$K1097</f>
        <v>0</v>
      </c>
      <c r="FN1096" s="36">
        <f t="shared" ca="1" si="2581"/>
        <v>0</v>
      </c>
    </row>
    <row r="1097" spans="2:170" x14ac:dyDescent="0.25">
      <c r="B1097" s="2">
        <v>1089</v>
      </c>
      <c r="C1097" s="2">
        <f t="shared" si="2587"/>
        <v>91</v>
      </c>
      <c r="D1097" s="2">
        <f t="shared" si="2584"/>
        <v>1113</v>
      </c>
      <c r="E1097" s="2">
        <f t="shared" si="2582"/>
        <v>93</v>
      </c>
      <c r="F1097" s="189">
        <f t="shared" si="2586"/>
        <v>78862</v>
      </c>
      <c r="G1097" s="2">
        <f t="shared" si="2585"/>
        <v>11</v>
      </c>
      <c r="H1097" s="187">
        <f t="shared" si="2588"/>
        <v>125.33333333333334</v>
      </c>
      <c r="I1097" s="186">
        <f t="shared" si="2583"/>
        <v>125</v>
      </c>
      <c r="J1097" s="2">
        <f t="shared" si="2589"/>
        <v>0</v>
      </c>
      <c r="K1097" s="2">
        <f t="shared" si="2590"/>
        <v>0</v>
      </c>
      <c r="L1097">
        <f t="shared" si="2591"/>
        <v>2</v>
      </c>
      <c r="M1097" s="190">
        <f t="shared" ref="M1097:M1160" si="2712">MIN(1,VLOOKUP(RFRsk,Tbl_MrtRFRskScl,2,FALSE)/100*IFERROR(VLOOKUP("Nat"&amp;Sex&amp;Smk&amp;I1097,Tbl_Mort,L1097+1,FALSE),1))*$K1097</f>
        <v>0</v>
      </c>
      <c r="N1097">
        <f t="shared" si="2592"/>
        <v>1</v>
      </c>
      <c r="O1097">
        <f t="shared" si="2593"/>
        <v>100</v>
      </c>
      <c r="P1097" s="58">
        <f t="shared" si="2594"/>
        <v>0</v>
      </c>
      <c r="Q1097" s="106">
        <f t="shared" si="2595"/>
        <v>0</v>
      </c>
      <c r="R1097" s="59">
        <f t="shared" si="2596"/>
        <v>0</v>
      </c>
      <c r="S1097" s="32">
        <f t="shared" ref="S1097:S1160" si="2713">IF(R1097=1,1,(1-(1-R1097)^(1/12))*$K1097)</f>
        <v>0</v>
      </c>
      <c r="T1097">
        <f t="shared" si="2597"/>
        <v>1</v>
      </c>
      <c r="U1097" s="32">
        <f t="shared" ref="U1097:U1160" si="2714">IF($K1097=0,0,MIN(1,VLOOKUP(RFRsk,Tbl_MrtRFRskScl,2,FALSE)/100*IFERROR(VLOOKUP("Acc"&amp;Sex&amp;Smk&amp;I1097,Tbl_Mort,T1097+1,FALSE),1)))</f>
        <v>0</v>
      </c>
      <c r="V1097">
        <f t="shared" si="2598"/>
        <v>1</v>
      </c>
      <c r="W1097">
        <f t="shared" si="2599"/>
        <v>100</v>
      </c>
      <c r="X1097" s="58">
        <f t="shared" si="2600"/>
        <v>0</v>
      </c>
      <c r="Y1097" s="58">
        <f t="shared" si="2601"/>
        <v>0</v>
      </c>
      <c r="Z1097" s="32">
        <f t="shared" si="2602"/>
        <v>0</v>
      </c>
      <c r="AA1097" s="32">
        <f t="shared" si="2603"/>
        <v>0</v>
      </c>
      <c r="AB1097" s="59">
        <f t="shared" si="2604"/>
        <v>0</v>
      </c>
      <c r="AC1097" s="59">
        <f t="shared" si="2605"/>
        <v>0</v>
      </c>
      <c r="AD1097">
        <f t="shared" si="2606"/>
        <v>1</v>
      </c>
      <c r="AE1097" s="59">
        <f t="shared" si="2607"/>
        <v>0</v>
      </c>
      <c r="AF1097" s="59">
        <f t="shared" si="2608"/>
        <v>0</v>
      </c>
      <c r="AG1097" s="59">
        <f t="shared" si="2609"/>
        <v>0</v>
      </c>
      <c r="AH1097">
        <f t="shared" si="2610"/>
        <v>1</v>
      </c>
      <c r="AI1097" s="59">
        <f t="shared" si="2611"/>
        <v>0</v>
      </c>
      <c r="AJ1097" s="59">
        <f t="shared" si="2612"/>
        <v>0</v>
      </c>
      <c r="AK1097" s="59">
        <f t="shared" si="2613"/>
        <v>0</v>
      </c>
      <c r="AL1097" s="59">
        <f t="shared" si="2614"/>
        <v>0</v>
      </c>
      <c r="AM1097" s="12">
        <f t="shared" ref="AM1097:AM1160" si="2715">AT1096</f>
        <v>0</v>
      </c>
      <c r="AN1097" s="12">
        <f t="shared" ref="AN1097:AN1160" si="2716">IF(AND($B1097=IVP,OR(AND(ActIVPOff=1,ExtrCls="N"),AND(ActIVPOn=1,ExtrCls="Y"))),0,AT1097+AS1097+AR1097+AQ1097+AP1097+AO1097-AM1097)</f>
        <v>0</v>
      </c>
      <c r="AO1097" s="66">
        <f t="shared" si="2615"/>
        <v>0</v>
      </c>
      <c r="AP1097" s="66">
        <f t="shared" si="2616"/>
        <v>0</v>
      </c>
      <c r="AQ1097" s="59">
        <f t="shared" si="2617"/>
        <v>0</v>
      </c>
      <c r="AR1097" s="59">
        <f t="shared" si="2618"/>
        <v>0</v>
      </c>
      <c r="AS1097" s="59">
        <f t="shared" si="2619"/>
        <v>0</v>
      </c>
      <c r="AT1097" s="12">
        <f t="shared" si="2620"/>
        <v>0</v>
      </c>
      <c r="AU1097" s="59">
        <f t="shared" ref="AU1097:AU1160" si="2717">MAX(0,AT1097-AM1097-AN1097+AO1097+AP1097+AQ1097+AR1097+AS1097)</f>
        <v>0</v>
      </c>
      <c r="AV1097" s="59">
        <f t="shared" ref="AV1097:AV1160" si="2718">MIN(0,AT1097-AM1097-AN1097+AO1097+AP1097+AQ1097+AR1097+AS1097)</f>
        <v>0</v>
      </c>
      <c r="AW1097" s="70" t="e">
        <f t="shared" si="2621"/>
        <v>#N/A</v>
      </c>
      <c r="AX1097" s="20">
        <f t="shared" si="2622"/>
        <v>200000</v>
      </c>
      <c r="AY1097" s="20">
        <f t="shared" si="2623"/>
        <v>0</v>
      </c>
      <c r="AZ1097" s="20">
        <f t="shared" si="2624"/>
        <v>0</v>
      </c>
      <c r="BA1097" s="20">
        <f t="shared" si="2625"/>
        <v>0</v>
      </c>
      <c r="BB1097" s="36">
        <f t="shared" si="2626"/>
        <v>0</v>
      </c>
      <c r="BC1097" s="36">
        <f t="shared" si="2627"/>
        <v>0</v>
      </c>
      <c r="BD1097" s="80">
        <f t="shared" si="2628"/>
        <v>0</v>
      </c>
      <c r="BE1097" s="36">
        <f t="shared" si="2629"/>
        <v>0</v>
      </c>
      <c r="BF1097" s="36">
        <f t="shared" si="2630"/>
        <v>0</v>
      </c>
      <c r="BG1097" s="36">
        <f t="shared" si="2631"/>
        <v>0</v>
      </c>
      <c r="BH1097" s="36">
        <f t="shared" si="2632"/>
        <v>0</v>
      </c>
      <c r="BI1097" s="36">
        <f t="shared" si="2633"/>
        <v>0</v>
      </c>
      <c r="BJ1097" s="36">
        <f t="shared" si="2634"/>
        <v>0</v>
      </c>
      <c r="BK1097" s="36">
        <f t="shared" si="2635"/>
        <v>0</v>
      </c>
      <c r="BL1097" s="68">
        <f>IF(OR(AT1097=0,E1097&gt;ProjTerm),0,VLOOKUP(D1097,'Life Events'!$AE$5:$AI$1206,5,FALSE))</f>
        <v>0</v>
      </c>
      <c r="BM1097" s="93">
        <f t="shared" si="2636"/>
        <v>0</v>
      </c>
      <c r="BN1097" s="93">
        <f t="shared" si="2637"/>
        <v>0</v>
      </c>
      <c r="BO1097" s="36">
        <f t="shared" si="2638"/>
        <v>0</v>
      </c>
      <c r="BP1097" s="36">
        <f t="shared" si="2639"/>
        <v>0</v>
      </c>
      <c r="BQ1097" s="36">
        <f t="shared" si="2640"/>
        <v>0</v>
      </c>
      <c r="BR1097" s="36">
        <f t="shared" si="2641"/>
        <v>154.78110000000001</v>
      </c>
      <c r="BS1097" s="36">
        <f t="shared" si="2642"/>
        <v>0</v>
      </c>
      <c r="BT1097" s="36">
        <f t="shared" si="2643"/>
        <v>0</v>
      </c>
      <c r="BU1097" s="70" cm="1">
        <f t="array" ref="BU1097">IF(AND(ActInt=1,$J1097=0),INDEX(Tbl_FwdNom,$B1097-IVP,MATCH(ValnDt,Tbl_FwdNom_Cols)),INDEX(Tbl_FwdNom,$B1097,MATCH(StartDt,Tbl_FwdNom_Cols)))</f>
        <v>7.9025746549999996</v>
      </c>
      <c r="BV1097" s="70" cm="1">
        <f t="array" ref="BV1097">INDEX(Tbl_FwdReal,$B1097,MATCH(StartDt,Tbl_FwdReal_Cols))</f>
        <v>2.3753913290000002</v>
      </c>
      <c r="BW1097" s="70" cm="1">
        <f t="array" ref="BW1097">IF(RunType&lt;&gt;"OPN",INDEX(Tbl_FwdReal,$B1097,MATCH(ValnDt,Tbl_FwdReal_Cols)),IF(AND($J1097=0,ActInt=1),INDEX(Tbl_FwdReal,$B1097-IVP,MATCH(ValnDt,Tbl_FwdReal_Cols)),-999))*$K1097</f>
        <v>0</v>
      </c>
      <c r="BX1097" s="70">
        <f t="shared" si="2644"/>
        <v>0</v>
      </c>
      <c r="BY1097" s="70">
        <f t="shared" ref="BY1097:BY1160" si="2719">((1+BU1097/100)/(1+BX1097)-1)</f>
        <v>7.9025746549999942E-2</v>
      </c>
      <c r="BZ1097" s="64">
        <f t="shared" si="2580"/>
        <v>6.3583412625665137E-3</v>
      </c>
      <c r="CA1097" s="70" cm="1">
        <f t="array" ref="CA1097">IF($J1097=1,CA1096*(1+INDEX(Tbl_CPI,$B1097,MATCH(IF(RunType="OPN",StartDt,ValnDt),Tbl_CPI_Cols))),0)</f>
        <v>0</v>
      </c>
      <c r="CB1097" s="70">
        <f t="shared" ref="CB1097:CB1160" si="2720">IF(AND(ActInfl=1,$J1097=1),IF(AND(RunType="OPN",IVP=12),CA1097/CA$20,CA1097),CB1096*(1+BZ1097))</f>
        <v>363.41403333467724</v>
      </c>
      <c r="CC1097" s="70">
        <f t="shared" ref="CC1097:CC1160" si="2721">IF($F1097&lt;ProjStart,1,IF($G1097&lt;&gt;2,CC1096,CB1097))</f>
        <v>343.20775647400745</v>
      </c>
      <c r="CD1097" s="36">
        <f t="shared" si="2645"/>
        <v>1738.633293004576</v>
      </c>
      <c r="CE1097" s="36">
        <f t="shared" si="2646"/>
        <v>0</v>
      </c>
      <c r="CF1097" s="36">
        <f t="shared" si="2647"/>
        <v>0</v>
      </c>
      <c r="CG1097" s="36">
        <f t="shared" si="2648"/>
        <v>0</v>
      </c>
      <c r="CH1097" s="36">
        <f t="shared" si="2649"/>
        <v>0</v>
      </c>
      <c r="CI1097" s="36">
        <f t="shared" si="2650"/>
        <v>0</v>
      </c>
      <c r="CJ1097" s="36">
        <f t="shared" si="2651"/>
        <v>0</v>
      </c>
      <c r="CK1097" s="36">
        <f t="shared" si="2652"/>
        <v>0</v>
      </c>
      <c r="CL1097" s="36">
        <f t="shared" si="2653"/>
        <v>0</v>
      </c>
      <c r="CM1097" s="36">
        <f t="shared" si="2654"/>
        <v>0</v>
      </c>
      <c r="CN1097" s="36">
        <f t="shared" si="2655"/>
        <v>0</v>
      </c>
      <c r="CO1097" s="20">
        <f t="shared" si="2656"/>
        <v>120000</v>
      </c>
      <c r="CP1097" s="20">
        <f t="shared" si="2657"/>
        <v>2</v>
      </c>
      <c r="CQ1097" s="64" t="e">
        <f t="shared" si="2658"/>
        <v>#N/A</v>
      </c>
      <c r="CR1097" s="64" t="e">
        <f t="shared" si="2659"/>
        <v>#N/A</v>
      </c>
      <c r="CS1097" s="36" t="e">
        <f t="shared" si="2660"/>
        <v>#N/A</v>
      </c>
      <c r="CT1097" s="36">
        <f t="shared" si="2661"/>
        <v>0</v>
      </c>
      <c r="CU1097" s="36">
        <f t="shared" si="2662"/>
        <v>0</v>
      </c>
      <c r="CV1097" s="36">
        <f t="shared" ref="CV1097:CV1160" si="2722">CU1097+CT1097</f>
        <v>0</v>
      </c>
      <c r="CW1097" s="36">
        <f t="shared" si="2663"/>
        <v>0</v>
      </c>
      <c r="CX1097" s="36">
        <f t="shared" si="2664"/>
        <v>0</v>
      </c>
      <c r="CY1097" s="36">
        <f t="shared" si="2665"/>
        <v>0</v>
      </c>
      <c r="CZ1097" s="36">
        <f t="shared" ref="CZ1097:CZ1160" si="2723">CY1097-CW1097</f>
        <v>0</v>
      </c>
      <c r="DA1097" s="64">
        <f t="shared" si="2666"/>
        <v>6.3583412625665137E-3</v>
      </c>
      <c r="DB1097" s="70">
        <f t="shared" ref="DB1097:DB1160" si="2724">(1+DA1097)^(-1)</f>
        <v>0.99368183180695913</v>
      </c>
      <c r="DC1097" s="70">
        <f>PRODUCT($DB$8:DB1097)</f>
        <v>8.5103113955119282E-5</v>
      </c>
      <c r="DD1097" s="36">
        <f t="shared" si="2667"/>
        <v>0</v>
      </c>
      <c r="DE1097" s="36">
        <f t="shared" si="2668"/>
        <v>0</v>
      </c>
      <c r="DF1097" s="36">
        <f t="shared" si="2669"/>
        <v>0</v>
      </c>
      <c r="DG1097" s="36">
        <f t="shared" si="2670"/>
        <v>0</v>
      </c>
      <c r="DH1097" s="36">
        <f t="shared" si="2671"/>
        <v>0</v>
      </c>
      <c r="DI1097" s="36">
        <f t="shared" si="2672"/>
        <v>0</v>
      </c>
      <c r="DJ1097" s="36">
        <f t="shared" si="2673"/>
        <v>0</v>
      </c>
      <c r="DK1097" s="36">
        <f t="shared" si="2674"/>
        <v>0</v>
      </c>
      <c r="DL1097" s="36">
        <f t="shared" si="2675"/>
        <v>0</v>
      </c>
      <c r="DM1097" s="36">
        <f t="shared" si="2676"/>
        <v>0</v>
      </c>
      <c r="DN1097" s="36">
        <f t="shared" ref="DN1097:DN1160" ca="1" si="2725">IF($D1097=0,DM1097,DN1096+EO1097-CZ1097-CN1097-CM1097)</f>
        <v>4.6137290849905055E-12</v>
      </c>
      <c r="DO1097" s="64" cm="1">
        <f t="array" ref="DO1097">IFERROR(INDEX(Tbl_FwdNom,$B1097,MATCH(LIDt,Tbl_FwdNom_Cols,0)),0)</f>
        <v>7.385480126</v>
      </c>
      <c r="DP1097" s="64">
        <f t="shared" ref="DP1097:DP1160" ca="1" si="2726">IF(OR($E1097&gt;ProjTerm+1,$B1097+LIOffset&lt;0),0,OFFSET($DO1097,LIOffset,0))</f>
        <v>0</v>
      </c>
      <c r="DQ1097" s="64">
        <f t="shared" ca="1" si="2677"/>
        <v>0</v>
      </c>
      <c r="DR1097" s="70">
        <f t="shared" ca="1" si="2678"/>
        <v>1</v>
      </c>
      <c r="DS1097" s="70">
        <f ca="1">PRODUCT($DR$8:DR1097)</f>
        <v>5.1485728910319675E-4</v>
      </c>
      <c r="DT1097" s="36">
        <f t="shared" ca="1" si="2679"/>
        <v>0</v>
      </c>
      <c r="DU1097" s="36">
        <f t="shared" ca="1" si="2680"/>
        <v>0</v>
      </c>
      <c r="DV1097" s="36">
        <f t="shared" ca="1" si="2681"/>
        <v>0</v>
      </c>
      <c r="DW1097" s="36">
        <f t="shared" ca="1" si="2682"/>
        <v>0</v>
      </c>
      <c r="DX1097" s="36">
        <f t="shared" ca="1" si="2683"/>
        <v>0</v>
      </c>
      <c r="DY1097" s="36">
        <f t="shared" ca="1" si="2684"/>
        <v>0</v>
      </c>
      <c r="DZ1097" s="36">
        <f t="shared" ca="1" si="2685"/>
        <v>0</v>
      </c>
      <c r="EA1097" s="36">
        <f t="shared" ca="1" si="2686"/>
        <v>0</v>
      </c>
      <c r="EB1097" s="36">
        <f t="shared" ca="1" si="2687"/>
        <v>0</v>
      </c>
      <c r="EC1097" s="36">
        <f t="shared" ca="1" si="2688"/>
        <v>0</v>
      </c>
      <c r="ED1097" s="36">
        <f t="shared" ca="1" si="2689"/>
        <v>0</v>
      </c>
      <c r="EE1097" s="36">
        <f t="shared" ref="EE1097:EE1160" ca="1" si="2727">ED1097-EC1097</f>
        <v>0</v>
      </c>
      <c r="EF1097" s="36">
        <f t="shared" ca="1" si="2690"/>
        <v>0</v>
      </c>
      <c r="EG1097" s="64"/>
      <c r="EH1097" s="64"/>
      <c r="EI1097" s="64"/>
      <c r="EJ1097" s="70"/>
      <c r="EK1097" s="70"/>
      <c r="EL1097" s="70"/>
      <c r="EM1097" s="70"/>
      <c r="EN1097" s="70"/>
      <c r="EO1097" s="36">
        <f t="shared" si="2691"/>
        <v>0</v>
      </c>
      <c r="EP1097" s="36">
        <f t="shared" si="2692"/>
        <v>0</v>
      </c>
      <c r="EQ1097" s="36">
        <f t="shared" si="2693"/>
        <v>0</v>
      </c>
      <c r="ER1097" s="36">
        <f t="shared" si="2694"/>
        <v>0</v>
      </c>
      <c r="ES1097" s="36">
        <f t="shared" si="2695"/>
        <v>0</v>
      </c>
      <c r="ET1097" s="36">
        <f t="shared" si="2696"/>
        <v>0</v>
      </c>
      <c r="EU1097" s="36">
        <f t="shared" ref="EU1097:EU1160" si="2728">ET1097+MAX(ER1097,ES1097)</f>
        <v>0</v>
      </c>
      <c r="EV1097" s="36">
        <f t="shared" si="2697"/>
        <v>0</v>
      </c>
      <c r="EW1097" s="36">
        <f t="shared" si="2698"/>
        <v>0</v>
      </c>
      <c r="EX1097" s="36">
        <f t="shared" ref="EX1097:EX1160" si="2729">EQ1097+EU1097+EV1097+EW1097</f>
        <v>0</v>
      </c>
      <c r="EY1097" s="36">
        <f t="shared" si="2699"/>
        <v>0</v>
      </c>
      <c r="EZ1097" s="36">
        <f t="shared" si="2700"/>
        <v>0</v>
      </c>
      <c r="FA1097" s="36">
        <f t="shared" si="2701"/>
        <v>0</v>
      </c>
      <c r="FB1097" s="36">
        <f t="shared" si="2702"/>
        <v>0</v>
      </c>
      <c r="FC1097" s="36">
        <f t="shared" ref="FC1097:FC1160" si="2730">FB1097+MAX(EZ1097,FA1097)</f>
        <v>0</v>
      </c>
      <c r="FD1097" s="36">
        <f t="shared" si="2703"/>
        <v>0</v>
      </c>
      <c r="FE1097" s="36">
        <f t="shared" si="2704"/>
        <v>0</v>
      </c>
      <c r="FF1097" s="36">
        <f t="shared" ref="FF1097:FF1160" si="2731">EY1097+FC1097+FD1097+FE1097</f>
        <v>0</v>
      </c>
      <c r="FG1097" s="36">
        <f t="shared" si="2705"/>
        <v>0</v>
      </c>
      <c r="FH1097" s="36">
        <f t="shared" si="2706"/>
        <v>0</v>
      </c>
      <c r="FI1097" s="36">
        <f t="shared" si="2707"/>
        <v>0</v>
      </c>
      <c r="FJ1097" s="36">
        <f t="shared" ca="1" si="2708"/>
        <v>0</v>
      </c>
      <c r="FK1097" s="36">
        <f t="shared" si="2709"/>
        <v>0</v>
      </c>
      <c r="FL1097" s="36">
        <f t="shared" si="2710"/>
        <v>0</v>
      </c>
      <c r="FM1097" s="36">
        <f t="shared" ca="1" si="2711"/>
        <v>0</v>
      </c>
      <c r="FN1097" s="36">
        <f t="shared" ca="1" si="2581"/>
        <v>0</v>
      </c>
    </row>
    <row r="1098" spans="2:170" x14ac:dyDescent="0.25">
      <c r="B1098" s="2">
        <v>1090</v>
      </c>
      <c r="C1098" s="2">
        <f t="shared" si="2587"/>
        <v>91</v>
      </c>
      <c r="D1098" s="2">
        <f t="shared" si="2584"/>
        <v>1114</v>
      </c>
      <c r="E1098" s="2">
        <f t="shared" si="2582"/>
        <v>93</v>
      </c>
      <c r="F1098" s="189">
        <f t="shared" si="2586"/>
        <v>78893</v>
      </c>
      <c r="G1098" s="2">
        <f t="shared" si="2585"/>
        <v>12</v>
      </c>
      <c r="H1098" s="187">
        <f t="shared" si="2588"/>
        <v>125.41666666666666</v>
      </c>
      <c r="I1098" s="186">
        <f t="shared" si="2583"/>
        <v>125</v>
      </c>
      <c r="J1098" s="2">
        <f t="shared" si="2589"/>
        <v>0</v>
      </c>
      <c r="K1098" s="2">
        <f t="shared" si="2590"/>
        <v>0</v>
      </c>
      <c r="L1098">
        <f t="shared" si="2591"/>
        <v>2</v>
      </c>
      <c r="M1098" s="190">
        <f t="shared" si="2712"/>
        <v>0</v>
      </c>
      <c r="N1098">
        <f t="shared" si="2592"/>
        <v>1</v>
      </c>
      <c r="O1098">
        <f t="shared" si="2593"/>
        <v>100</v>
      </c>
      <c r="P1098" s="58">
        <f t="shared" si="2594"/>
        <v>0</v>
      </c>
      <c r="Q1098" s="106">
        <f t="shared" si="2595"/>
        <v>0</v>
      </c>
      <c r="R1098" s="59">
        <f t="shared" si="2596"/>
        <v>0</v>
      </c>
      <c r="S1098" s="32">
        <f t="shared" si="2713"/>
        <v>0</v>
      </c>
      <c r="T1098">
        <f t="shared" si="2597"/>
        <v>1</v>
      </c>
      <c r="U1098" s="32">
        <f t="shared" si="2714"/>
        <v>0</v>
      </c>
      <c r="V1098">
        <f t="shared" si="2598"/>
        <v>1</v>
      </c>
      <c r="W1098">
        <f t="shared" si="2599"/>
        <v>100</v>
      </c>
      <c r="X1098" s="58">
        <f t="shared" si="2600"/>
        <v>0</v>
      </c>
      <c r="Y1098" s="58">
        <f t="shared" si="2601"/>
        <v>0</v>
      </c>
      <c r="Z1098" s="32">
        <f t="shared" si="2602"/>
        <v>0</v>
      </c>
      <c r="AA1098" s="32">
        <f t="shared" si="2603"/>
        <v>0</v>
      </c>
      <c r="AB1098" s="59">
        <f t="shared" si="2604"/>
        <v>0</v>
      </c>
      <c r="AC1098" s="59">
        <f t="shared" si="2605"/>
        <v>0</v>
      </c>
      <c r="AD1098">
        <f t="shared" si="2606"/>
        <v>1</v>
      </c>
      <c r="AE1098" s="59">
        <f t="shared" si="2607"/>
        <v>0</v>
      </c>
      <c r="AF1098" s="59">
        <f t="shared" si="2608"/>
        <v>0</v>
      </c>
      <c r="AG1098" s="59">
        <f t="shared" si="2609"/>
        <v>0</v>
      </c>
      <c r="AH1098">
        <f t="shared" si="2610"/>
        <v>1</v>
      </c>
      <c r="AI1098" s="59">
        <f t="shared" si="2611"/>
        <v>0</v>
      </c>
      <c r="AJ1098" s="59">
        <f t="shared" si="2612"/>
        <v>0</v>
      </c>
      <c r="AK1098" s="59">
        <f t="shared" si="2613"/>
        <v>0</v>
      </c>
      <c r="AL1098" s="59">
        <f t="shared" si="2614"/>
        <v>0</v>
      </c>
      <c r="AM1098" s="12">
        <f t="shared" si="2715"/>
        <v>0</v>
      </c>
      <c r="AN1098" s="12">
        <f t="shared" si="2716"/>
        <v>0</v>
      </c>
      <c r="AO1098" s="66">
        <f t="shared" si="2615"/>
        <v>0</v>
      </c>
      <c r="AP1098" s="66">
        <f t="shared" si="2616"/>
        <v>0</v>
      </c>
      <c r="AQ1098" s="59">
        <f t="shared" si="2617"/>
        <v>0</v>
      </c>
      <c r="AR1098" s="59">
        <f t="shared" si="2618"/>
        <v>0</v>
      </c>
      <c r="AS1098" s="59">
        <f t="shared" si="2619"/>
        <v>0</v>
      </c>
      <c r="AT1098" s="12">
        <f t="shared" si="2620"/>
        <v>0</v>
      </c>
      <c r="AU1098" s="59">
        <f t="shared" si="2717"/>
        <v>0</v>
      </c>
      <c r="AV1098" s="59">
        <f t="shared" si="2718"/>
        <v>0</v>
      </c>
      <c r="AW1098" s="70" t="e">
        <f t="shared" si="2621"/>
        <v>#N/A</v>
      </c>
      <c r="AX1098" s="20">
        <f t="shared" si="2622"/>
        <v>200000</v>
      </c>
      <c r="AY1098" s="20">
        <f t="shared" si="2623"/>
        <v>0</v>
      </c>
      <c r="AZ1098" s="20">
        <f t="shared" si="2624"/>
        <v>0</v>
      </c>
      <c r="BA1098" s="20">
        <f t="shared" si="2625"/>
        <v>0</v>
      </c>
      <c r="BB1098" s="36">
        <f t="shared" si="2626"/>
        <v>0</v>
      </c>
      <c r="BC1098" s="36">
        <f t="shared" si="2627"/>
        <v>0</v>
      </c>
      <c r="BD1098" s="80">
        <f t="shared" si="2628"/>
        <v>0</v>
      </c>
      <c r="BE1098" s="36">
        <f t="shared" si="2629"/>
        <v>0</v>
      </c>
      <c r="BF1098" s="36">
        <f t="shared" si="2630"/>
        <v>0</v>
      </c>
      <c r="BG1098" s="36">
        <f t="shared" si="2631"/>
        <v>0</v>
      </c>
      <c r="BH1098" s="36">
        <f t="shared" si="2632"/>
        <v>0</v>
      </c>
      <c r="BI1098" s="36">
        <f t="shared" si="2633"/>
        <v>0</v>
      </c>
      <c r="BJ1098" s="36">
        <f t="shared" si="2634"/>
        <v>0</v>
      </c>
      <c r="BK1098" s="36">
        <f t="shared" si="2635"/>
        <v>0</v>
      </c>
      <c r="BL1098" s="68">
        <f>IF(OR(AT1098=0,E1098&gt;ProjTerm),0,VLOOKUP(D1098,'Life Events'!$AE$5:$AI$1206,5,FALSE))</f>
        <v>0</v>
      </c>
      <c r="BM1098" s="93">
        <f t="shared" si="2636"/>
        <v>0</v>
      </c>
      <c r="BN1098" s="93">
        <f t="shared" si="2637"/>
        <v>0</v>
      </c>
      <c r="BO1098" s="36">
        <f t="shared" si="2638"/>
        <v>0</v>
      </c>
      <c r="BP1098" s="36">
        <f t="shared" si="2639"/>
        <v>0</v>
      </c>
      <c r="BQ1098" s="36">
        <f t="shared" si="2640"/>
        <v>0</v>
      </c>
      <c r="BR1098" s="36">
        <f t="shared" si="2641"/>
        <v>154.78110000000001</v>
      </c>
      <c r="BS1098" s="36">
        <f t="shared" si="2642"/>
        <v>0</v>
      </c>
      <c r="BT1098" s="36">
        <f t="shared" si="2643"/>
        <v>0</v>
      </c>
      <c r="BU1098" s="70" cm="1">
        <f t="array" ref="BU1098">IF(AND(ActInt=1,$J1098=0),INDEX(Tbl_FwdNom,$B1098-IVP,MATCH(ValnDt,Tbl_FwdNom_Cols)),INDEX(Tbl_FwdNom,$B1098,MATCH(StartDt,Tbl_FwdNom_Cols)))</f>
        <v>7.8967159359999997</v>
      </c>
      <c r="BV1098" s="70" cm="1">
        <f t="array" ref="BV1098">INDEX(Tbl_FwdReal,$B1098,MATCH(StartDt,Tbl_FwdReal_Cols))</f>
        <v>2.372044153</v>
      </c>
      <c r="BW1098" s="70" cm="1">
        <f t="array" ref="BW1098">IF(RunType&lt;&gt;"OPN",INDEX(Tbl_FwdReal,$B1098,MATCH(ValnDt,Tbl_FwdReal_Cols)),IF(AND($J1098=0,ActInt=1),INDEX(Tbl_FwdReal,$B1098-IVP,MATCH(ValnDt,Tbl_FwdReal_Cols)),-999))*$K1098</f>
        <v>0</v>
      </c>
      <c r="BX1098" s="70">
        <f t="shared" si="2644"/>
        <v>0</v>
      </c>
      <c r="BY1098" s="70">
        <f t="shared" si="2719"/>
        <v>7.8967159360000094E-2</v>
      </c>
      <c r="BZ1098" s="64">
        <f t="shared" ref="BZ1098:BZ1161" si="2732">IF(BY1098&lt;&gt;BY1097,(1+BY1098)^(1/12)-1,BZ1097)</f>
        <v>6.3537876814887539E-3</v>
      </c>
      <c r="CA1098" s="70" cm="1">
        <f t="array" ref="CA1098">IF($J1098=1,CA1097*(1+INDEX(Tbl_CPI,$B1098,MATCH(IF(RunType="OPN",StartDt,ValnDt),Tbl_CPI_Cols))),0)</f>
        <v>0</v>
      </c>
      <c r="CB1098" s="70">
        <f t="shared" si="2720"/>
        <v>365.72308894295924</v>
      </c>
      <c r="CC1098" s="70">
        <f t="shared" si="2721"/>
        <v>343.20775647400745</v>
      </c>
      <c r="CD1098" s="36">
        <f t="shared" si="2645"/>
        <v>1738.633293004576</v>
      </c>
      <c r="CE1098" s="36">
        <f t="shared" si="2646"/>
        <v>0</v>
      </c>
      <c r="CF1098" s="36">
        <f t="shared" si="2647"/>
        <v>0</v>
      </c>
      <c r="CG1098" s="36">
        <f t="shared" si="2648"/>
        <v>0</v>
      </c>
      <c r="CH1098" s="36">
        <f t="shared" si="2649"/>
        <v>0</v>
      </c>
      <c r="CI1098" s="36">
        <f t="shared" si="2650"/>
        <v>0</v>
      </c>
      <c r="CJ1098" s="36">
        <f t="shared" si="2651"/>
        <v>0</v>
      </c>
      <c r="CK1098" s="36">
        <f t="shared" si="2652"/>
        <v>0</v>
      </c>
      <c r="CL1098" s="36">
        <f t="shared" si="2653"/>
        <v>0</v>
      </c>
      <c r="CM1098" s="36">
        <f t="shared" si="2654"/>
        <v>0</v>
      </c>
      <c r="CN1098" s="36">
        <f t="shared" si="2655"/>
        <v>0</v>
      </c>
      <c r="CO1098" s="20">
        <f t="shared" si="2656"/>
        <v>120000</v>
      </c>
      <c r="CP1098" s="20">
        <f t="shared" si="2657"/>
        <v>2</v>
      </c>
      <c r="CQ1098" s="64" t="e">
        <f t="shared" si="2658"/>
        <v>#N/A</v>
      </c>
      <c r="CR1098" s="64" t="e">
        <f t="shared" si="2659"/>
        <v>#N/A</v>
      </c>
      <c r="CS1098" s="36" t="e">
        <f t="shared" si="2660"/>
        <v>#N/A</v>
      </c>
      <c r="CT1098" s="36">
        <f t="shared" si="2661"/>
        <v>0</v>
      </c>
      <c r="CU1098" s="36">
        <f t="shared" si="2662"/>
        <v>0</v>
      </c>
      <c r="CV1098" s="36">
        <f t="shared" si="2722"/>
        <v>0</v>
      </c>
      <c r="CW1098" s="36">
        <f t="shared" si="2663"/>
        <v>0</v>
      </c>
      <c r="CX1098" s="36">
        <f t="shared" si="2664"/>
        <v>0</v>
      </c>
      <c r="CY1098" s="36">
        <f t="shared" si="2665"/>
        <v>0</v>
      </c>
      <c r="CZ1098" s="36">
        <f t="shared" si="2723"/>
        <v>0</v>
      </c>
      <c r="DA1098" s="64">
        <f t="shared" si="2666"/>
        <v>6.3537876814887539E-3</v>
      </c>
      <c r="DB1098" s="70">
        <f t="shared" si="2724"/>
        <v>0.9936863280495748</v>
      </c>
      <c r="DC1098" s="70">
        <f>PRODUCT($DB$8:DB1098)</f>
        <v>8.4565800811647003E-5</v>
      </c>
      <c r="DD1098" s="36">
        <f t="shared" si="2667"/>
        <v>0</v>
      </c>
      <c r="DE1098" s="36">
        <f t="shared" si="2668"/>
        <v>0</v>
      </c>
      <c r="DF1098" s="36">
        <f t="shared" si="2669"/>
        <v>0</v>
      </c>
      <c r="DG1098" s="36">
        <f t="shared" si="2670"/>
        <v>0</v>
      </c>
      <c r="DH1098" s="36">
        <f t="shared" si="2671"/>
        <v>0</v>
      </c>
      <c r="DI1098" s="36">
        <f t="shared" si="2672"/>
        <v>0</v>
      </c>
      <c r="DJ1098" s="36">
        <f t="shared" si="2673"/>
        <v>0</v>
      </c>
      <c r="DK1098" s="36">
        <f t="shared" si="2674"/>
        <v>0</v>
      </c>
      <c r="DL1098" s="36">
        <f t="shared" si="2675"/>
        <v>0</v>
      </c>
      <c r="DM1098" s="36">
        <f t="shared" si="2676"/>
        <v>0</v>
      </c>
      <c r="DN1098" s="36">
        <f t="shared" ca="1" si="2725"/>
        <v>4.6137290849905055E-12</v>
      </c>
      <c r="DO1098" s="64" cm="1">
        <f t="array" ref="DO1098">IFERROR(INDEX(Tbl_FwdNom,$B1098,MATCH(LIDt,Tbl_FwdNom_Cols,0)),0)</f>
        <v>7.3837802779999997</v>
      </c>
      <c r="DP1098" s="64">
        <f t="shared" ca="1" si="2726"/>
        <v>0</v>
      </c>
      <c r="DQ1098" s="64">
        <f t="shared" ca="1" si="2677"/>
        <v>0</v>
      </c>
      <c r="DR1098" s="70">
        <f t="shared" ca="1" si="2678"/>
        <v>1</v>
      </c>
      <c r="DS1098" s="70">
        <f ca="1">PRODUCT($DR$8:DR1098)</f>
        <v>5.1485728910319675E-4</v>
      </c>
      <c r="DT1098" s="36">
        <f t="shared" ca="1" si="2679"/>
        <v>0</v>
      </c>
      <c r="DU1098" s="36">
        <f t="shared" ca="1" si="2680"/>
        <v>0</v>
      </c>
      <c r="DV1098" s="36">
        <f t="shared" ca="1" si="2681"/>
        <v>0</v>
      </c>
      <c r="DW1098" s="36">
        <f t="shared" ca="1" si="2682"/>
        <v>0</v>
      </c>
      <c r="DX1098" s="36">
        <f t="shared" ca="1" si="2683"/>
        <v>0</v>
      </c>
      <c r="DY1098" s="36">
        <f t="shared" ca="1" si="2684"/>
        <v>0</v>
      </c>
      <c r="DZ1098" s="36">
        <f t="shared" ca="1" si="2685"/>
        <v>0</v>
      </c>
      <c r="EA1098" s="36">
        <f t="shared" ca="1" si="2686"/>
        <v>0</v>
      </c>
      <c r="EB1098" s="36">
        <f t="shared" ca="1" si="2687"/>
        <v>0</v>
      </c>
      <c r="EC1098" s="36">
        <f t="shared" ca="1" si="2688"/>
        <v>0</v>
      </c>
      <c r="ED1098" s="36">
        <f t="shared" ca="1" si="2689"/>
        <v>0</v>
      </c>
      <c r="EE1098" s="36">
        <f t="shared" ca="1" si="2727"/>
        <v>0</v>
      </c>
      <c r="EF1098" s="36">
        <f t="shared" ca="1" si="2690"/>
        <v>0</v>
      </c>
      <c r="EG1098" s="64"/>
      <c r="EH1098" s="64"/>
      <c r="EI1098" s="64"/>
      <c r="EJ1098" s="70"/>
      <c r="EK1098" s="70"/>
      <c r="EL1098" s="70"/>
      <c r="EM1098" s="70"/>
      <c r="EN1098" s="70"/>
      <c r="EO1098" s="36">
        <f t="shared" si="2691"/>
        <v>0</v>
      </c>
      <c r="EP1098" s="36">
        <f t="shared" si="2692"/>
        <v>0</v>
      </c>
      <c r="EQ1098" s="36">
        <f t="shared" si="2693"/>
        <v>0</v>
      </c>
      <c r="ER1098" s="36">
        <f t="shared" si="2694"/>
        <v>0</v>
      </c>
      <c r="ES1098" s="36">
        <f t="shared" si="2695"/>
        <v>0</v>
      </c>
      <c r="ET1098" s="36">
        <f t="shared" si="2696"/>
        <v>0</v>
      </c>
      <c r="EU1098" s="36">
        <f t="shared" si="2728"/>
        <v>0</v>
      </c>
      <c r="EV1098" s="36">
        <f t="shared" si="2697"/>
        <v>0</v>
      </c>
      <c r="EW1098" s="36">
        <f t="shared" si="2698"/>
        <v>0</v>
      </c>
      <c r="EX1098" s="36">
        <f t="shared" si="2729"/>
        <v>0</v>
      </c>
      <c r="EY1098" s="36">
        <f t="shared" si="2699"/>
        <v>0</v>
      </c>
      <c r="EZ1098" s="36">
        <f t="shared" si="2700"/>
        <v>0</v>
      </c>
      <c r="FA1098" s="36">
        <f t="shared" si="2701"/>
        <v>0</v>
      </c>
      <c r="FB1098" s="36">
        <f t="shared" si="2702"/>
        <v>0</v>
      </c>
      <c r="FC1098" s="36">
        <f t="shared" si="2730"/>
        <v>0</v>
      </c>
      <c r="FD1098" s="36">
        <f t="shared" si="2703"/>
        <v>0</v>
      </c>
      <c r="FE1098" s="36">
        <f t="shared" si="2704"/>
        <v>0</v>
      </c>
      <c r="FF1098" s="36">
        <f t="shared" si="2731"/>
        <v>0</v>
      </c>
      <c r="FG1098" s="36">
        <f t="shared" si="2705"/>
        <v>0</v>
      </c>
      <c r="FH1098" s="36">
        <f t="shared" si="2706"/>
        <v>0</v>
      </c>
      <c r="FI1098" s="36">
        <f t="shared" si="2707"/>
        <v>0</v>
      </c>
      <c r="FJ1098" s="36">
        <f t="shared" ca="1" si="2708"/>
        <v>0</v>
      </c>
      <c r="FK1098" s="36">
        <f t="shared" si="2709"/>
        <v>0</v>
      </c>
      <c r="FL1098" s="36">
        <f t="shared" si="2710"/>
        <v>0</v>
      </c>
      <c r="FM1098" s="36">
        <f t="shared" ca="1" si="2711"/>
        <v>0</v>
      </c>
      <c r="FN1098" s="36">
        <f t="shared" ca="1" si="2581"/>
        <v>0</v>
      </c>
    </row>
    <row r="1099" spans="2:170" x14ac:dyDescent="0.25">
      <c r="B1099" s="2">
        <v>1091</v>
      </c>
      <c r="C1099" s="2">
        <f t="shared" si="2587"/>
        <v>91</v>
      </c>
      <c r="D1099" s="2">
        <f t="shared" si="2584"/>
        <v>1115</v>
      </c>
      <c r="E1099" s="2">
        <f t="shared" si="2582"/>
        <v>93</v>
      </c>
      <c r="F1099" s="189">
        <f t="shared" si="2586"/>
        <v>78924</v>
      </c>
      <c r="G1099" s="2">
        <f t="shared" si="2585"/>
        <v>1</v>
      </c>
      <c r="H1099" s="187">
        <f t="shared" si="2588"/>
        <v>125.5</v>
      </c>
      <c r="I1099" s="186">
        <f t="shared" si="2583"/>
        <v>125</v>
      </c>
      <c r="J1099" s="2">
        <f t="shared" si="2589"/>
        <v>0</v>
      </c>
      <c r="K1099" s="2">
        <f t="shared" si="2590"/>
        <v>0</v>
      </c>
      <c r="L1099">
        <f t="shared" si="2591"/>
        <v>2</v>
      </c>
      <c r="M1099" s="190">
        <f t="shared" si="2712"/>
        <v>0</v>
      </c>
      <c r="N1099">
        <f t="shared" si="2592"/>
        <v>1</v>
      </c>
      <c r="O1099">
        <f t="shared" si="2593"/>
        <v>100</v>
      </c>
      <c r="P1099" s="58">
        <f t="shared" si="2594"/>
        <v>0</v>
      </c>
      <c r="Q1099" s="106">
        <f t="shared" si="2595"/>
        <v>0</v>
      </c>
      <c r="R1099" s="59">
        <f t="shared" si="2596"/>
        <v>0</v>
      </c>
      <c r="S1099" s="32">
        <f t="shared" si="2713"/>
        <v>0</v>
      </c>
      <c r="T1099">
        <f t="shared" si="2597"/>
        <v>1</v>
      </c>
      <c r="U1099" s="32">
        <f t="shared" si="2714"/>
        <v>0</v>
      </c>
      <c r="V1099">
        <f t="shared" si="2598"/>
        <v>1</v>
      </c>
      <c r="W1099">
        <f t="shared" si="2599"/>
        <v>100</v>
      </c>
      <c r="X1099" s="58">
        <f t="shared" si="2600"/>
        <v>0</v>
      </c>
      <c r="Y1099" s="58">
        <f t="shared" si="2601"/>
        <v>0</v>
      </c>
      <c r="Z1099" s="32">
        <f t="shared" si="2602"/>
        <v>0</v>
      </c>
      <c r="AA1099" s="32">
        <f t="shared" si="2603"/>
        <v>0</v>
      </c>
      <c r="AB1099" s="59">
        <f t="shared" si="2604"/>
        <v>0</v>
      </c>
      <c r="AC1099" s="59">
        <f t="shared" si="2605"/>
        <v>0</v>
      </c>
      <c r="AD1099">
        <f t="shared" si="2606"/>
        <v>1</v>
      </c>
      <c r="AE1099" s="59">
        <f t="shared" si="2607"/>
        <v>0</v>
      </c>
      <c r="AF1099" s="59">
        <f t="shared" si="2608"/>
        <v>0</v>
      </c>
      <c r="AG1099" s="59">
        <f t="shared" si="2609"/>
        <v>0</v>
      </c>
      <c r="AH1099">
        <f t="shared" si="2610"/>
        <v>1</v>
      </c>
      <c r="AI1099" s="59">
        <f t="shared" si="2611"/>
        <v>0</v>
      </c>
      <c r="AJ1099" s="59">
        <f t="shared" si="2612"/>
        <v>0</v>
      </c>
      <c r="AK1099" s="59">
        <f t="shared" si="2613"/>
        <v>0</v>
      </c>
      <c r="AL1099" s="59">
        <f t="shared" si="2614"/>
        <v>0</v>
      </c>
      <c r="AM1099" s="12">
        <f t="shared" si="2715"/>
        <v>0</v>
      </c>
      <c r="AN1099" s="12">
        <f t="shared" si="2716"/>
        <v>0</v>
      </c>
      <c r="AO1099" s="66">
        <f t="shared" si="2615"/>
        <v>0</v>
      </c>
      <c r="AP1099" s="66">
        <f t="shared" si="2616"/>
        <v>0</v>
      </c>
      <c r="AQ1099" s="59">
        <f t="shared" si="2617"/>
        <v>0</v>
      </c>
      <c r="AR1099" s="59">
        <f t="shared" si="2618"/>
        <v>0</v>
      </c>
      <c r="AS1099" s="59">
        <f t="shared" si="2619"/>
        <v>0</v>
      </c>
      <c r="AT1099" s="12">
        <f t="shared" si="2620"/>
        <v>0</v>
      </c>
      <c r="AU1099" s="59">
        <f t="shared" si="2717"/>
        <v>0</v>
      </c>
      <c r="AV1099" s="59">
        <f t="shared" si="2718"/>
        <v>0</v>
      </c>
      <c r="AW1099" s="70" t="e">
        <f t="shared" si="2621"/>
        <v>#N/A</v>
      </c>
      <c r="AX1099" s="20">
        <f t="shared" si="2622"/>
        <v>200000</v>
      </c>
      <c r="AY1099" s="20">
        <f t="shared" si="2623"/>
        <v>0</v>
      </c>
      <c r="AZ1099" s="20">
        <f t="shared" si="2624"/>
        <v>0</v>
      </c>
      <c r="BA1099" s="20">
        <f t="shared" si="2625"/>
        <v>0</v>
      </c>
      <c r="BB1099" s="36">
        <f t="shared" si="2626"/>
        <v>0</v>
      </c>
      <c r="BC1099" s="36">
        <f t="shared" si="2627"/>
        <v>0</v>
      </c>
      <c r="BD1099" s="80">
        <f t="shared" si="2628"/>
        <v>0</v>
      </c>
      <c r="BE1099" s="36">
        <f t="shared" si="2629"/>
        <v>0</v>
      </c>
      <c r="BF1099" s="36">
        <f t="shared" si="2630"/>
        <v>0</v>
      </c>
      <c r="BG1099" s="36">
        <f t="shared" si="2631"/>
        <v>0</v>
      </c>
      <c r="BH1099" s="36">
        <f t="shared" si="2632"/>
        <v>0</v>
      </c>
      <c r="BI1099" s="36">
        <f t="shared" si="2633"/>
        <v>0</v>
      </c>
      <c r="BJ1099" s="36">
        <f t="shared" si="2634"/>
        <v>0</v>
      </c>
      <c r="BK1099" s="36">
        <f t="shared" si="2635"/>
        <v>0</v>
      </c>
      <c r="BL1099" s="68">
        <f>IF(OR(AT1099=0,E1099&gt;ProjTerm),0,VLOOKUP(D1099,'Life Events'!$AE$5:$AI$1206,5,FALSE))</f>
        <v>0</v>
      </c>
      <c r="BM1099" s="93">
        <f t="shared" si="2636"/>
        <v>0</v>
      </c>
      <c r="BN1099" s="93">
        <f t="shared" si="2637"/>
        <v>0</v>
      </c>
      <c r="BO1099" s="36">
        <f t="shared" si="2638"/>
        <v>0</v>
      </c>
      <c r="BP1099" s="36">
        <f t="shared" si="2639"/>
        <v>0</v>
      </c>
      <c r="BQ1099" s="36">
        <f t="shared" si="2640"/>
        <v>0</v>
      </c>
      <c r="BR1099" s="36">
        <f t="shared" si="2641"/>
        <v>154.78110000000001</v>
      </c>
      <c r="BS1099" s="36">
        <f t="shared" si="2642"/>
        <v>0</v>
      </c>
      <c r="BT1099" s="36">
        <f t="shared" si="2643"/>
        <v>0</v>
      </c>
      <c r="BU1099" s="70" cm="1">
        <f t="array" ref="BU1099">IF(AND(ActInt=1,$J1099=0),INDEX(Tbl_FwdNom,$B1099-IVP,MATCH(ValnDt,Tbl_FwdNom_Cols)),INDEX(Tbl_FwdNom,$B1099,MATCH(StartDt,Tbl_FwdNom_Cols)))</f>
        <v>7.8908575340000002</v>
      </c>
      <c r="BV1099" s="70" cm="1">
        <f t="array" ref="BV1099">INDEX(Tbl_FwdReal,$B1099,MATCH(StartDt,Tbl_FwdReal_Cols))</f>
        <v>2.368697085</v>
      </c>
      <c r="BW1099" s="70" cm="1">
        <f t="array" ref="BW1099">IF(RunType&lt;&gt;"OPN",INDEX(Tbl_FwdReal,$B1099,MATCH(ValnDt,Tbl_FwdReal_Cols)),IF(AND($J1099=0,ActInt=1),INDEX(Tbl_FwdReal,$B1099-IVP,MATCH(ValnDt,Tbl_FwdReal_Cols)),-999))*$K1099</f>
        <v>0</v>
      </c>
      <c r="BX1099" s="70">
        <f t="shared" si="2644"/>
        <v>0</v>
      </c>
      <c r="BY1099" s="70">
        <f t="shared" si="2719"/>
        <v>7.8908575340000064E-2</v>
      </c>
      <c r="BZ1099" s="64">
        <f t="shared" si="2732"/>
        <v>6.3492341201547564E-3</v>
      </c>
      <c r="CA1099" s="70" cm="1">
        <f t="array" ref="CA1099">IF($J1099=1,CA1098*(1+INDEX(Tbl_CPI,$B1099,MATCH(IF(RunType="OPN",StartDt,ValnDt),Tbl_CPI_Cols))),0)</f>
        <v>0</v>
      </c>
      <c r="CB1099" s="70">
        <f t="shared" si="2720"/>
        <v>368.04515045780425</v>
      </c>
      <c r="CC1099" s="70">
        <f t="shared" si="2721"/>
        <v>343.20775647400745</v>
      </c>
      <c r="CD1099" s="36">
        <f t="shared" si="2645"/>
        <v>1738.633293004576</v>
      </c>
      <c r="CE1099" s="36">
        <f t="shared" si="2646"/>
        <v>0</v>
      </c>
      <c r="CF1099" s="36">
        <f t="shared" si="2647"/>
        <v>0</v>
      </c>
      <c r="CG1099" s="36">
        <f t="shared" si="2648"/>
        <v>0</v>
      </c>
      <c r="CH1099" s="36">
        <f t="shared" si="2649"/>
        <v>0</v>
      </c>
      <c r="CI1099" s="36">
        <f t="shared" si="2650"/>
        <v>0</v>
      </c>
      <c r="CJ1099" s="36">
        <f t="shared" si="2651"/>
        <v>0</v>
      </c>
      <c r="CK1099" s="36">
        <f t="shared" si="2652"/>
        <v>0</v>
      </c>
      <c r="CL1099" s="36">
        <f t="shared" si="2653"/>
        <v>0</v>
      </c>
      <c r="CM1099" s="36">
        <f t="shared" si="2654"/>
        <v>0</v>
      </c>
      <c r="CN1099" s="36">
        <f t="shared" si="2655"/>
        <v>0</v>
      </c>
      <c r="CO1099" s="20">
        <f t="shared" si="2656"/>
        <v>120000</v>
      </c>
      <c r="CP1099" s="20">
        <f t="shared" si="2657"/>
        <v>2</v>
      </c>
      <c r="CQ1099" s="64" t="e">
        <f t="shared" si="2658"/>
        <v>#N/A</v>
      </c>
      <c r="CR1099" s="64" t="e">
        <f t="shared" si="2659"/>
        <v>#N/A</v>
      </c>
      <c r="CS1099" s="36" t="e">
        <f t="shared" si="2660"/>
        <v>#N/A</v>
      </c>
      <c r="CT1099" s="36">
        <f t="shared" si="2661"/>
        <v>0</v>
      </c>
      <c r="CU1099" s="36">
        <f t="shared" si="2662"/>
        <v>0</v>
      </c>
      <c r="CV1099" s="36">
        <f t="shared" si="2722"/>
        <v>0</v>
      </c>
      <c r="CW1099" s="36">
        <f t="shared" si="2663"/>
        <v>0</v>
      </c>
      <c r="CX1099" s="36">
        <f t="shared" si="2664"/>
        <v>0</v>
      </c>
      <c r="CY1099" s="36">
        <f t="shared" si="2665"/>
        <v>0</v>
      </c>
      <c r="CZ1099" s="36">
        <f t="shared" si="2723"/>
        <v>0</v>
      </c>
      <c r="DA1099" s="64">
        <f t="shared" si="2666"/>
        <v>6.3492341201547564E-3</v>
      </c>
      <c r="DB1099" s="70">
        <f t="shared" si="2724"/>
        <v>0.99369082431338474</v>
      </c>
      <c r="DC1099" s="70">
        <f>PRODUCT($DB$8:DB1099)</f>
        <v>8.4032260317247004E-5</v>
      </c>
      <c r="DD1099" s="36">
        <f t="shared" si="2667"/>
        <v>0</v>
      </c>
      <c r="DE1099" s="36">
        <f t="shared" si="2668"/>
        <v>0</v>
      </c>
      <c r="DF1099" s="36">
        <f t="shared" si="2669"/>
        <v>0</v>
      </c>
      <c r="DG1099" s="36">
        <f t="shared" si="2670"/>
        <v>0</v>
      </c>
      <c r="DH1099" s="36">
        <f t="shared" si="2671"/>
        <v>0</v>
      </c>
      <c r="DI1099" s="36">
        <f t="shared" si="2672"/>
        <v>0</v>
      </c>
      <c r="DJ1099" s="36">
        <f t="shared" si="2673"/>
        <v>0</v>
      </c>
      <c r="DK1099" s="36">
        <f t="shared" si="2674"/>
        <v>0</v>
      </c>
      <c r="DL1099" s="36">
        <f t="shared" si="2675"/>
        <v>0</v>
      </c>
      <c r="DM1099" s="36">
        <f t="shared" si="2676"/>
        <v>0</v>
      </c>
      <c r="DN1099" s="36">
        <f t="shared" ca="1" si="2725"/>
        <v>4.6137290849905055E-12</v>
      </c>
      <c r="DO1099" s="64" cm="1">
        <f t="array" ref="DO1099">IFERROR(INDEX(Tbl_FwdNom,$B1099,MATCH(LIDt,Tbl_FwdNom_Cols,0)),0)</f>
        <v>7.3820804579999999</v>
      </c>
      <c r="DP1099" s="64">
        <f t="shared" ca="1" si="2726"/>
        <v>0</v>
      </c>
      <c r="DQ1099" s="64">
        <f t="shared" ca="1" si="2677"/>
        <v>0</v>
      </c>
      <c r="DR1099" s="70">
        <f t="shared" ca="1" si="2678"/>
        <v>1</v>
      </c>
      <c r="DS1099" s="70">
        <f ca="1">PRODUCT($DR$8:DR1099)</f>
        <v>5.1485728910319675E-4</v>
      </c>
      <c r="DT1099" s="36">
        <f t="shared" ca="1" si="2679"/>
        <v>0</v>
      </c>
      <c r="DU1099" s="36">
        <f t="shared" ca="1" si="2680"/>
        <v>0</v>
      </c>
      <c r="DV1099" s="36">
        <f t="shared" ca="1" si="2681"/>
        <v>0</v>
      </c>
      <c r="DW1099" s="36">
        <f t="shared" ca="1" si="2682"/>
        <v>0</v>
      </c>
      <c r="DX1099" s="36">
        <f t="shared" ca="1" si="2683"/>
        <v>0</v>
      </c>
      <c r="DY1099" s="36">
        <f t="shared" ca="1" si="2684"/>
        <v>0</v>
      </c>
      <c r="DZ1099" s="36">
        <f t="shared" ca="1" si="2685"/>
        <v>0</v>
      </c>
      <c r="EA1099" s="36">
        <f t="shared" ca="1" si="2686"/>
        <v>0</v>
      </c>
      <c r="EB1099" s="36">
        <f t="shared" ca="1" si="2687"/>
        <v>0</v>
      </c>
      <c r="EC1099" s="36">
        <f t="shared" ca="1" si="2688"/>
        <v>0</v>
      </c>
      <c r="ED1099" s="36">
        <f t="shared" ca="1" si="2689"/>
        <v>0</v>
      </c>
      <c r="EE1099" s="36">
        <f t="shared" ca="1" si="2727"/>
        <v>0</v>
      </c>
      <c r="EF1099" s="36">
        <f t="shared" ca="1" si="2690"/>
        <v>0</v>
      </c>
      <c r="EG1099" s="64"/>
      <c r="EH1099" s="64"/>
      <c r="EI1099" s="64"/>
      <c r="EJ1099" s="70"/>
      <c r="EK1099" s="70"/>
      <c r="EL1099" s="70"/>
      <c r="EM1099" s="70"/>
      <c r="EN1099" s="70"/>
      <c r="EO1099" s="36">
        <f t="shared" si="2691"/>
        <v>0</v>
      </c>
      <c r="EP1099" s="36">
        <f t="shared" si="2692"/>
        <v>0</v>
      </c>
      <c r="EQ1099" s="36">
        <f t="shared" si="2693"/>
        <v>0</v>
      </c>
      <c r="ER1099" s="36">
        <f t="shared" si="2694"/>
        <v>0</v>
      </c>
      <c r="ES1099" s="36">
        <f t="shared" si="2695"/>
        <v>0</v>
      </c>
      <c r="ET1099" s="36">
        <f t="shared" si="2696"/>
        <v>0</v>
      </c>
      <c r="EU1099" s="36">
        <f t="shared" si="2728"/>
        <v>0</v>
      </c>
      <c r="EV1099" s="36">
        <f t="shared" si="2697"/>
        <v>0</v>
      </c>
      <c r="EW1099" s="36">
        <f t="shared" si="2698"/>
        <v>0</v>
      </c>
      <c r="EX1099" s="36">
        <f t="shared" si="2729"/>
        <v>0</v>
      </c>
      <c r="EY1099" s="36">
        <f t="shared" si="2699"/>
        <v>0</v>
      </c>
      <c r="EZ1099" s="36">
        <f t="shared" si="2700"/>
        <v>0</v>
      </c>
      <c r="FA1099" s="36">
        <f t="shared" si="2701"/>
        <v>0</v>
      </c>
      <c r="FB1099" s="36">
        <f t="shared" si="2702"/>
        <v>0</v>
      </c>
      <c r="FC1099" s="36">
        <f t="shared" si="2730"/>
        <v>0</v>
      </c>
      <c r="FD1099" s="36">
        <f t="shared" si="2703"/>
        <v>0</v>
      </c>
      <c r="FE1099" s="36">
        <f t="shared" si="2704"/>
        <v>0</v>
      </c>
      <c r="FF1099" s="36">
        <f t="shared" si="2731"/>
        <v>0</v>
      </c>
      <c r="FG1099" s="36">
        <f t="shared" si="2705"/>
        <v>0</v>
      </c>
      <c r="FH1099" s="36">
        <f t="shared" si="2706"/>
        <v>0</v>
      </c>
      <c r="FI1099" s="36">
        <f t="shared" si="2707"/>
        <v>0</v>
      </c>
      <c r="FJ1099" s="36">
        <f t="shared" ca="1" si="2708"/>
        <v>0</v>
      </c>
      <c r="FK1099" s="36">
        <f t="shared" si="2709"/>
        <v>0</v>
      </c>
      <c r="FL1099" s="36">
        <f t="shared" si="2710"/>
        <v>0</v>
      </c>
      <c r="FM1099" s="36">
        <f t="shared" ca="1" si="2711"/>
        <v>0</v>
      </c>
      <c r="FN1099" s="36">
        <f t="shared" ca="1" si="2581"/>
        <v>0</v>
      </c>
    </row>
    <row r="1100" spans="2:170" x14ac:dyDescent="0.25">
      <c r="B1100" s="2">
        <v>1092</v>
      </c>
      <c r="C1100" s="2">
        <f t="shared" si="2587"/>
        <v>91</v>
      </c>
      <c r="D1100" s="2">
        <f t="shared" si="2584"/>
        <v>1116</v>
      </c>
      <c r="E1100" s="2">
        <f t="shared" si="2582"/>
        <v>93</v>
      </c>
      <c r="F1100" s="189">
        <f t="shared" si="2586"/>
        <v>78953</v>
      </c>
      <c r="G1100" s="2">
        <f t="shared" si="2585"/>
        <v>2</v>
      </c>
      <c r="H1100" s="187">
        <f t="shared" si="2588"/>
        <v>125.58333333333334</v>
      </c>
      <c r="I1100" s="186">
        <f t="shared" si="2583"/>
        <v>125</v>
      </c>
      <c r="J1100" s="2">
        <f t="shared" si="2589"/>
        <v>0</v>
      </c>
      <c r="K1100" s="2">
        <f t="shared" si="2590"/>
        <v>0</v>
      </c>
      <c r="L1100">
        <f t="shared" si="2591"/>
        <v>2</v>
      </c>
      <c r="M1100" s="190">
        <f t="shared" si="2712"/>
        <v>0</v>
      </c>
      <c r="N1100">
        <f t="shared" si="2592"/>
        <v>1</v>
      </c>
      <c r="O1100">
        <f t="shared" si="2593"/>
        <v>100</v>
      </c>
      <c r="P1100" s="58">
        <f t="shared" si="2594"/>
        <v>0</v>
      </c>
      <c r="Q1100" s="106">
        <f t="shared" si="2595"/>
        <v>0</v>
      </c>
      <c r="R1100" s="59">
        <f t="shared" si="2596"/>
        <v>0</v>
      </c>
      <c r="S1100" s="32">
        <f t="shared" si="2713"/>
        <v>0</v>
      </c>
      <c r="T1100">
        <f t="shared" si="2597"/>
        <v>1</v>
      </c>
      <c r="U1100" s="32">
        <f t="shared" si="2714"/>
        <v>0</v>
      </c>
      <c r="V1100">
        <f t="shared" si="2598"/>
        <v>1</v>
      </c>
      <c r="W1100">
        <f t="shared" si="2599"/>
        <v>100</v>
      </c>
      <c r="X1100" s="58">
        <f t="shared" si="2600"/>
        <v>0</v>
      </c>
      <c r="Y1100" s="58">
        <f t="shared" si="2601"/>
        <v>0</v>
      </c>
      <c r="Z1100" s="32">
        <f t="shared" si="2602"/>
        <v>0</v>
      </c>
      <c r="AA1100" s="32">
        <f t="shared" si="2603"/>
        <v>0</v>
      </c>
      <c r="AB1100" s="59">
        <f t="shared" si="2604"/>
        <v>0</v>
      </c>
      <c r="AC1100" s="59">
        <f t="shared" si="2605"/>
        <v>0</v>
      </c>
      <c r="AD1100">
        <f t="shared" si="2606"/>
        <v>1</v>
      </c>
      <c r="AE1100" s="59">
        <f t="shared" si="2607"/>
        <v>0</v>
      </c>
      <c r="AF1100" s="59">
        <f t="shared" si="2608"/>
        <v>0</v>
      </c>
      <c r="AG1100" s="59">
        <f t="shared" si="2609"/>
        <v>0</v>
      </c>
      <c r="AH1100">
        <f t="shared" si="2610"/>
        <v>1</v>
      </c>
      <c r="AI1100" s="59">
        <f t="shared" si="2611"/>
        <v>0</v>
      </c>
      <c r="AJ1100" s="59">
        <f t="shared" si="2612"/>
        <v>0</v>
      </c>
      <c r="AK1100" s="59">
        <f t="shared" si="2613"/>
        <v>0</v>
      </c>
      <c r="AL1100" s="59">
        <f t="shared" si="2614"/>
        <v>0</v>
      </c>
      <c r="AM1100" s="12">
        <f t="shared" si="2715"/>
        <v>0</v>
      </c>
      <c r="AN1100" s="12">
        <f t="shared" si="2716"/>
        <v>0</v>
      </c>
      <c r="AO1100" s="66">
        <f t="shared" si="2615"/>
        <v>0</v>
      </c>
      <c r="AP1100" s="66">
        <f t="shared" si="2616"/>
        <v>0</v>
      </c>
      <c r="AQ1100" s="59">
        <f t="shared" si="2617"/>
        <v>0</v>
      </c>
      <c r="AR1100" s="59">
        <f t="shared" si="2618"/>
        <v>0</v>
      </c>
      <c r="AS1100" s="59">
        <f t="shared" si="2619"/>
        <v>0</v>
      </c>
      <c r="AT1100" s="12">
        <f t="shared" si="2620"/>
        <v>0</v>
      </c>
      <c r="AU1100" s="59">
        <f t="shared" si="2717"/>
        <v>0</v>
      </c>
      <c r="AV1100" s="59">
        <f t="shared" si="2718"/>
        <v>0</v>
      </c>
      <c r="AW1100" s="70" t="e">
        <f t="shared" si="2621"/>
        <v>#N/A</v>
      </c>
      <c r="AX1100" s="20">
        <f t="shared" si="2622"/>
        <v>200000</v>
      </c>
      <c r="AY1100" s="20">
        <f t="shared" si="2623"/>
        <v>0</v>
      </c>
      <c r="AZ1100" s="20">
        <f t="shared" si="2624"/>
        <v>0</v>
      </c>
      <c r="BA1100" s="20">
        <f t="shared" si="2625"/>
        <v>0</v>
      </c>
      <c r="BB1100" s="36">
        <f t="shared" si="2626"/>
        <v>0</v>
      </c>
      <c r="BC1100" s="36">
        <f t="shared" si="2627"/>
        <v>0</v>
      </c>
      <c r="BD1100" s="80">
        <f t="shared" si="2628"/>
        <v>0</v>
      </c>
      <c r="BE1100" s="36">
        <f t="shared" si="2629"/>
        <v>0</v>
      </c>
      <c r="BF1100" s="36">
        <f t="shared" si="2630"/>
        <v>0</v>
      </c>
      <c r="BG1100" s="36">
        <f t="shared" si="2631"/>
        <v>0</v>
      </c>
      <c r="BH1100" s="36">
        <f t="shared" si="2632"/>
        <v>0</v>
      </c>
      <c r="BI1100" s="36">
        <f t="shared" si="2633"/>
        <v>0</v>
      </c>
      <c r="BJ1100" s="36">
        <f t="shared" si="2634"/>
        <v>0</v>
      </c>
      <c r="BK1100" s="36">
        <f t="shared" si="2635"/>
        <v>0</v>
      </c>
      <c r="BL1100" s="68">
        <f>IF(OR(AT1100=0,E1100&gt;ProjTerm),0,VLOOKUP(D1100,'Life Events'!$AE$5:$AI$1206,5,FALSE))</f>
        <v>0</v>
      </c>
      <c r="BM1100" s="93">
        <f t="shared" si="2636"/>
        <v>0</v>
      </c>
      <c r="BN1100" s="93">
        <f t="shared" si="2637"/>
        <v>0</v>
      </c>
      <c r="BO1100" s="36">
        <f t="shared" si="2638"/>
        <v>0</v>
      </c>
      <c r="BP1100" s="36">
        <f t="shared" si="2639"/>
        <v>0</v>
      </c>
      <c r="BQ1100" s="36">
        <f t="shared" si="2640"/>
        <v>0</v>
      </c>
      <c r="BR1100" s="36">
        <f t="shared" si="2641"/>
        <v>154.78110000000001</v>
      </c>
      <c r="BS1100" s="36">
        <f t="shared" si="2642"/>
        <v>0</v>
      </c>
      <c r="BT1100" s="36">
        <f t="shared" si="2643"/>
        <v>0</v>
      </c>
      <c r="BU1100" s="70" cm="1">
        <f t="array" ref="BU1100">IF(AND(ActInt=1,$J1100=0),INDEX(Tbl_FwdNom,$B1100-IVP,MATCH(ValnDt,Tbl_FwdNom_Cols)),INDEX(Tbl_FwdNom,$B1100,MATCH(StartDt,Tbl_FwdNom_Cols)))</f>
        <v>7.8849994509999997</v>
      </c>
      <c r="BV1100" s="70" cm="1">
        <f t="array" ref="BV1100">INDEX(Tbl_FwdReal,$B1100,MATCH(StartDt,Tbl_FwdReal_Cols))</f>
        <v>2.3653501270000001</v>
      </c>
      <c r="BW1100" s="70" cm="1">
        <f t="array" ref="BW1100">IF(RunType&lt;&gt;"OPN",INDEX(Tbl_FwdReal,$B1100,MATCH(ValnDt,Tbl_FwdReal_Cols)),IF(AND($J1100=0,ActInt=1),INDEX(Tbl_FwdReal,$B1100-IVP,MATCH(ValnDt,Tbl_FwdReal_Cols)),-999))*$K1100</f>
        <v>0</v>
      </c>
      <c r="BX1100" s="70">
        <f t="shared" si="2644"/>
        <v>0</v>
      </c>
      <c r="BY1100" s="70">
        <f t="shared" si="2719"/>
        <v>7.8849994510000077E-2</v>
      </c>
      <c r="BZ1100" s="64">
        <f t="shared" si="2732"/>
        <v>6.3446805801319339E-3</v>
      </c>
      <c r="CA1100" s="70" cm="1">
        <f t="array" ref="CA1100">IF($J1100=1,CA1099*(1+INDEX(Tbl_CPI,$B1100,MATCH(IF(RunType="OPN",StartDt,ValnDt),Tbl_CPI_Cols))),0)</f>
        <v>0</v>
      </c>
      <c r="CB1100" s="70">
        <f t="shared" si="2720"/>
        <v>370.38027937652561</v>
      </c>
      <c r="CC1100" s="70">
        <f t="shared" si="2721"/>
        <v>370.38027937652561</v>
      </c>
      <c r="CD1100" s="36">
        <f t="shared" si="2645"/>
        <v>1738.633293004576</v>
      </c>
      <c r="CE1100" s="36">
        <f t="shared" si="2646"/>
        <v>0</v>
      </c>
      <c r="CF1100" s="36">
        <f t="shared" si="2647"/>
        <v>0</v>
      </c>
      <c r="CG1100" s="36">
        <f t="shared" si="2648"/>
        <v>0</v>
      </c>
      <c r="CH1100" s="36">
        <f t="shared" si="2649"/>
        <v>0</v>
      </c>
      <c r="CI1100" s="36">
        <f t="shared" si="2650"/>
        <v>0</v>
      </c>
      <c r="CJ1100" s="36">
        <f t="shared" si="2651"/>
        <v>0</v>
      </c>
      <c r="CK1100" s="36">
        <f t="shared" si="2652"/>
        <v>0</v>
      </c>
      <c r="CL1100" s="36">
        <f t="shared" si="2653"/>
        <v>0</v>
      </c>
      <c r="CM1100" s="36">
        <f t="shared" si="2654"/>
        <v>0</v>
      </c>
      <c r="CN1100" s="36">
        <f t="shared" si="2655"/>
        <v>0</v>
      </c>
      <c r="CO1100" s="20">
        <f t="shared" si="2656"/>
        <v>120000</v>
      </c>
      <c r="CP1100" s="20">
        <f t="shared" si="2657"/>
        <v>2</v>
      </c>
      <c r="CQ1100" s="64" t="e">
        <f t="shared" si="2658"/>
        <v>#N/A</v>
      </c>
      <c r="CR1100" s="64" t="e">
        <f t="shared" si="2659"/>
        <v>#N/A</v>
      </c>
      <c r="CS1100" s="36" t="e">
        <f t="shared" si="2660"/>
        <v>#N/A</v>
      </c>
      <c r="CT1100" s="36">
        <f t="shared" si="2661"/>
        <v>0</v>
      </c>
      <c r="CU1100" s="36">
        <f t="shared" si="2662"/>
        <v>0</v>
      </c>
      <c r="CV1100" s="36">
        <f t="shared" si="2722"/>
        <v>0</v>
      </c>
      <c r="CW1100" s="36">
        <f t="shared" si="2663"/>
        <v>0</v>
      </c>
      <c r="CX1100" s="36">
        <f t="shared" si="2664"/>
        <v>0</v>
      </c>
      <c r="CY1100" s="36">
        <f t="shared" si="2665"/>
        <v>0</v>
      </c>
      <c r="CZ1100" s="36">
        <f t="shared" si="2723"/>
        <v>0</v>
      </c>
      <c r="DA1100" s="64">
        <f t="shared" si="2666"/>
        <v>6.3446805801319339E-3</v>
      </c>
      <c r="DB1100" s="70">
        <f t="shared" si="2724"/>
        <v>0.99369532059684129</v>
      </c>
      <c r="DC1100" s="70">
        <f>PRODUCT($DB$8:DB1100)</f>
        <v>8.3502463856423989E-5</v>
      </c>
      <c r="DD1100" s="36">
        <f t="shared" si="2667"/>
        <v>0</v>
      </c>
      <c r="DE1100" s="36">
        <f t="shared" si="2668"/>
        <v>0</v>
      </c>
      <c r="DF1100" s="36">
        <f t="shared" si="2669"/>
        <v>0</v>
      </c>
      <c r="DG1100" s="36">
        <f t="shared" si="2670"/>
        <v>0</v>
      </c>
      <c r="DH1100" s="36">
        <f t="shared" si="2671"/>
        <v>0</v>
      </c>
      <c r="DI1100" s="36">
        <f t="shared" si="2672"/>
        <v>0</v>
      </c>
      <c r="DJ1100" s="36">
        <f t="shared" si="2673"/>
        <v>0</v>
      </c>
      <c r="DK1100" s="36">
        <f t="shared" si="2674"/>
        <v>0</v>
      </c>
      <c r="DL1100" s="36">
        <f t="shared" si="2675"/>
        <v>0</v>
      </c>
      <c r="DM1100" s="36">
        <f t="shared" si="2676"/>
        <v>0</v>
      </c>
      <c r="DN1100" s="36">
        <f t="shared" ca="1" si="2725"/>
        <v>4.6137290849905055E-12</v>
      </c>
      <c r="DO1100" s="64" cm="1">
        <f t="array" ref="DO1100">IFERROR(INDEX(Tbl_FwdNom,$B1100,MATCH(LIDt,Tbl_FwdNom_Cols,0)),0)</f>
        <v>7.3803806639999996</v>
      </c>
      <c r="DP1100" s="64">
        <f t="shared" ca="1" si="2726"/>
        <v>0</v>
      </c>
      <c r="DQ1100" s="64">
        <f t="shared" ca="1" si="2677"/>
        <v>0</v>
      </c>
      <c r="DR1100" s="70">
        <f t="shared" ca="1" si="2678"/>
        <v>1</v>
      </c>
      <c r="DS1100" s="70">
        <f ca="1">PRODUCT($DR$8:DR1100)</f>
        <v>5.1485728910319675E-4</v>
      </c>
      <c r="DT1100" s="36">
        <f t="shared" ca="1" si="2679"/>
        <v>0</v>
      </c>
      <c r="DU1100" s="36">
        <f t="shared" ca="1" si="2680"/>
        <v>0</v>
      </c>
      <c r="DV1100" s="36">
        <f t="shared" ca="1" si="2681"/>
        <v>0</v>
      </c>
      <c r="DW1100" s="36">
        <f t="shared" ca="1" si="2682"/>
        <v>0</v>
      </c>
      <c r="DX1100" s="36">
        <f t="shared" ca="1" si="2683"/>
        <v>0</v>
      </c>
      <c r="DY1100" s="36">
        <f t="shared" ca="1" si="2684"/>
        <v>0</v>
      </c>
      <c r="DZ1100" s="36">
        <f t="shared" ca="1" si="2685"/>
        <v>0</v>
      </c>
      <c r="EA1100" s="36">
        <f t="shared" ca="1" si="2686"/>
        <v>0</v>
      </c>
      <c r="EB1100" s="36">
        <f t="shared" ca="1" si="2687"/>
        <v>0</v>
      </c>
      <c r="EC1100" s="36">
        <f t="shared" ca="1" si="2688"/>
        <v>0</v>
      </c>
      <c r="ED1100" s="36">
        <f t="shared" ca="1" si="2689"/>
        <v>0</v>
      </c>
      <c r="EE1100" s="36">
        <f t="shared" ca="1" si="2727"/>
        <v>0</v>
      </c>
      <c r="EF1100" s="36">
        <f t="shared" ca="1" si="2690"/>
        <v>0</v>
      </c>
      <c r="EG1100" s="64"/>
      <c r="EH1100" s="64"/>
      <c r="EI1100" s="64"/>
      <c r="EJ1100" s="70"/>
      <c r="EK1100" s="70"/>
      <c r="EL1100" s="70"/>
      <c r="EM1100" s="70"/>
      <c r="EN1100" s="70"/>
      <c r="EO1100" s="36">
        <f t="shared" si="2691"/>
        <v>0</v>
      </c>
      <c r="EP1100" s="36">
        <f t="shared" si="2692"/>
        <v>0</v>
      </c>
      <c r="EQ1100" s="36">
        <f t="shared" si="2693"/>
        <v>0</v>
      </c>
      <c r="ER1100" s="36">
        <f t="shared" si="2694"/>
        <v>0</v>
      </c>
      <c r="ES1100" s="36">
        <f t="shared" si="2695"/>
        <v>0</v>
      </c>
      <c r="ET1100" s="36">
        <f t="shared" si="2696"/>
        <v>0</v>
      </c>
      <c r="EU1100" s="36">
        <f t="shared" si="2728"/>
        <v>0</v>
      </c>
      <c r="EV1100" s="36">
        <f t="shared" si="2697"/>
        <v>0</v>
      </c>
      <c r="EW1100" s="36">
        <f t="shared" si="2698"/>
        <v>0</v>
      </c>
      <c r="EX1100" s="36">
        <f t="shared" si="2729"/>
        <v>0</v>
      </c>
      <c r="EY1100" s="36">
        <f t="shared" si="2699"/>
        <v>0</v>
      </c>
      <c r="EZ1100" s="36">
        <f t="shared" si="2700"/>
        <v>0</v>
      </c>
      <c r="FA1100" s="36">
        <f t="shared" si="2701"/>
        <v>0</v>
      </c>
      <c r="FB1100" s="36">
        <f t="shared" si="2702"/>
        <v>0</v>
      </c>
      <c r="FC1100" s="36">
        <f t="shared" si="2730"/>
        <v>0</v>
      </c>
      <c r="FD1100" s="36">
        <f t="shared" si="2703"/>
        <v>0</v>
      </c>
      <c r="FE1100" s="36">
        <f t="shared" si="2704"/>
        <v>0</v>
      </c>
      <c r="FF1100" s="36">
        <f t="shared" si="2731"/>
        <v>0</v>
      </c>
      <c r="FG1100" s="36">
        <f t="shared" si="2705"/>
        <v>0</v>
      </c>
      <c r="FH1100" s="36">
        <f t="shared" si="2706"/>
        <v>0</v>
      </c>
      <c r="FI1100" s="36">
        <f t="shared" si="2707"/>
        <v>0</v>
      </c>
      <c r="FJ1100" s="36">
        <f t="shared" ca="1" si="2708"/>
        <v>0</v>
      </c>
      <c r="FK1100" s="36">
        <f t="shared" si="2709"/>
        <v>0</v>
      </c>
      <c r="FL1100" s="36">
        <f t="shared" si="2710"/>
        <v>0</v>
      </c>
      <c r="FM1100" s="36">
        <f t="shared" ca="1" si="2711"/>
        <v>0</v>
      </c>
      <c r="FN1100" s="36">
        <f t="shared" ref="FN1100:FN1163" ca="1" si="2733">FJ1100-FM1100</f>
        <v>0</v>
      </c>
    </row>
    <row r="1101" spans="2:170" x14ac:dyDescent="0.25">
      <c r="B1101" s="2">
        <v>1093</v>
      </c>
      <c r="C1101" s="2">
        <f t="shared" si="2587"/>
        <v>92</v>
      </c>
      <c r="D1101" s="2">
        <f t="shared" si="2584"/>
        <v>1117</v>
      </c>
      <c r="E1101" s="2">
        <f t="shared" si="2582"/>
        <v>94</v>
      </c>
      <c r="F1101" s="189">
        <f t="shared" si="2586"/>
        <v>78984</v>
      </c>
      <c r="G1101" s="2">
        <f t="shared" si="2585"/>
        <v>3</v>
      </c>
      <c r="H1101" s="187">
        <f t="shared" si="2588"/>
        <v>125.66666666666666</v>
      </c>
      <c r="I1101" s="186">
        <f t="shared" si="2583"/>
        <v>125</v>
      </c>
      <c r="J1101" s="2">
        <f t="shared" si="2589"/>
        <v>0</v>
      </c>
      <c r="K1101" s="2">
        <f t="shared" si="2590"/>
        <v>0</v>
      </c>
      <c r="L1101">
        <f t="shared" si="2591"/>
        <v>2</v>
      </c>
      <c r="M1101" s="190">
        <f t="shared" si="2712"/>
        <v>0</v>
      </c>
      <c r="N1101">
        <f t="shared" si="2592"/>
        <v>1</v>
      </c>
      <c r="O1101">
        <f t="shared" si="2593"/>
        <v>100</v>
      </c>
      <c r="P1101" s="58">
        <f t="shared" si="2594"/>
        <v>0</v>
      </c>
      <c r="Q1101" s="106">
        <f t="shared" si="2595"/>
        <v>0</v>
      </c>
      <c r="R1101" s="59">
        <f t="shared" si="2596"/>
        <v>0</v>
      </c>
      <c r="S1101" s="32">
        <f t="shared" si="2713"/>
        <v>0</v>
      </c>
      <c r="T1101">
        <f t="shared" si="2597"/>
        <v>1</v>
      </c>
      <c r="U1101" s="32">
        <f t="shared" si="2714"/>
        <v>0</v>
      </c>
      <c r="V1101">
        <f t="shared" si="2598"/>
        <v>1</v>
      </c>
      <c r="W1101">
        <f t="shared" si="2599"/>
        <v>100</v>
      </c>
      <c r="X1101" s="58">
        <f t="shared" si="2600"/>
        <v>0</v>
      </c>
      <c r="Y1101" s="58">
        <f t="shared" si="2601"/>
        <v>0</v>
      </c>
      <c r="Z1101" s="32">
        <f t="shared" si="2602"/>
        <v>0</v>
      </c>
      <c r="AA1101" s="32">
        <f t="shared" si="2603"/>
        <v>0</v>
      </c>
      <c r="AB1101" s="59">
        <f t="shared" si="2604"/>
        <v>0</v>
      </c>
      <c r="AC1101" s="59">
        <f t="shared" si="2605"/>
        <v>0</v>
      </c>
      <c r="AD1101">
        <f t="shared" si="2606"/>
        <v>1</v>
      </c>
      <c r="AE1101" s="59">
        <f t="shared" si="2607"/>
        <v>0</v>
      </c>
      <c r="AF1101" s="59">
        <f t="shared" si="2608"/>
        <v>0</v>
      </c>
      <c r="AG1101" s="59">
        <f t="shared" si="2609"/>
        <v>0</v>
      </c>
      <c r="AH1101">
        <f t="shared" si="2610"/>
        <v>1</v>
      </c>
      <c r="AI1101" s="59">
        <f t="shared" si="2611"/>
        <v>0</v>
      </c>
      <c r="AJ1101" s="59">
        <f t="shared" si="2612"/>
        <v>0</v>
      </c>
      <c r="AK1101" s="59">
        <f t="shared" si="2613"/>
        <v>0</v>
      </c>
      <c r="AL1101" s="59">
        <f t="shared" si="2614"/>
        <v>0</v>
      </c>
      <c r="AM1101" s="12">
        <f t="shared" si="2715"/>
        <v>0</v>
      </c>
      <c r="AN1101" s="12">
        <f t="shared" si="2716"/>
        <v>0</v>
      </c>
      <c r="AO1101" s="66">
        <f t="shared" si="2615"/>
        <v>0</v>
      </c>
      <c r="AP1101" s="66">
        <f t="shared" si="2616"/>
        <v>0</v>
      </c>
      <c r="AQ1101" s="59">
        <f t="shared" si="2617"/>
        <v>0</v>
      </c>
      <c r="AR1101" s="59">
        <f t="shared" si="2618"/>
        <v>0</v>
      </c>
      <c r="AS1101" s="59">
        <f t="shared" si="2619"/>
        <v>0</v>
      </c>
      <c r="AT1101" s="12">
        <f t="shared" si="2620"/>
        <v>0</v>
      </c>
      <c r="AU1101" s="59">
        <f t="shared" si="2717"/>
        <v>0</v>
      </c>
      <c r="AV1101" s="59">
        <f t="shared" si="2718"/>
        <v>0</v>
      </c>
      <c r="AW1101" s="70" t="e">
        <f t="shared" si="2621"/>
        <v>#N/A</v>
      </c>
      <c r="AX1101" s="20">
        <f t="shared" si="2622"/>
        <v>200000</v>
      </c>
      <c r="AY1101" s="20">
        <f t="shared" si="2623"/>
        <v>0</v>
      </c>
      <c r="AZ1101" s="20">
        <f t="shared" si="2624"/>
        <v>0</v>
      </c>
      <c r="BA1101" s="20">
        <f t="shared" si="2625"/>
        <v>0</v>
      </c>
      <c r="BB1101" s="36">
        <f t="shared" si="2626"/>
        <v>0</v>
      </c>
      <c r="BC1101" s="36">
        <f t="shared" si="2627"/>
        <v>0</v>
      </c>
      <c r="BD1101" s="80">
        <f t="shared" si="2628"/>
        <v>0</v>
      </c>
      <c r="BE1101" s="36">
        <f t="shared" si="2629"/>
        <v>0</v>
      </c>
      <c r="BF1101" s="36">
        <f t="shared" si="2630"/>
        <v>0</v>
      </c>
      <c r="BG1101" s="36">
        <f t="shared" si="2631"/>
        <v>0</v>
      </c>
      <c r="BH1101" s="36">
        <f t="shared" si="2632"/>
        <v>0</v>
      </c>
      <c r="BI1101" s="36">
        <f t="shared" si="2633"/>
        <v>0</v>
      </c>
      <c r="BJ1101" s="36">
        <f t="shared" si="2634"/>
        <v>0</v>
      </c>
      <c r="BK1101" s="36">
        <f t="shared" si="2635"/>
        <v>0</v>
      </c>
      <c r="BL1101" s="68">
        <f>IF(OR(AT1101=0,E1101&gt;ProjTerm),0,VLOOKUP(D1101,'Life Events'!$AE$5:$AI$1206,5,FALSE))</f>
        <v>0</v>
      </c>
      <c r="BM1101" s="93">
        <f t="shared" si="2636"/>
        <v>0</v>
      </c>
      <c r="BN1101" s="93">
        <f t="shared" si="2637"/>
        <v>0</v>
      </c>
      <c r="BO1101" s="36">
        <f t="shared" si="2638"/>
        <v>0</v>
      </c>
      <c r="BP1101" s="36">
        <f t="shared" si="2639"/>
        <v>0</v>
      </c>
      <c r="BQ1101" s="36">
        <f t="shared" si="2640"/>
        <v>0</v>
      </c>
      <c r="BR1101" s="36">
        <f t="shared" si="2641"/>
        <v>154.78110000000001</v>
      </c>
      <c r="BS1101" s="36">
        <f t="shared" si="2642"/>
        <v>0</v>
      </c>
      <c r="BT1101" s="36">
        <f t="shared" si="2643"/>
        <v>0</v>
      </c>
      <c r="BU1101" s="70" cm="1">
        <f t="array" ref="BU1101">IF(AND(ActInt=1,$J1101=0),INDEX(Tbl_FwdNom,$B1101-IVP,MATCH(ValnDt,Tbl_FwdNom_Cols)),INDEX(Tbl_FwdNom,$B1101,MATCH(StartDt,Tbl_FwdNom_Cols)))</f>
        <v>7.8791416859999996</v>
      </c>
      <c r="BV1101" s="70" cm="1">
        <f t="array" ref="BV1101">INDEX(Tbl_FwdReal,$B1101,MATCH(StartDt,Tbl_FwdReal_Cols))</f>
        <v>2.3620032790000001</v>
      </c>
      <c r="BW1101" s="70" cm="1">
        <f t="array" ref="BW1101">IF(RunType&lt;&gt;"OPN",INDEX(Tbl_FwdReal,$B1101,MATCH(ValnDt,Tbl_FwdReal_Cols)),IF(AND($J1101=0,ActInt=1),INDEX(Tbl_FwdReal,$B1101-IVP,MATCH(ValnDt,Tbl_FwdReal_Cols)),-999))*$K1101</f>
        <v>0</v>
      </c>
      <c r="BX1101" s="70">
        <f t="shared" si="2644"/>
        <v>0</v>
      </c>
      <c r="BY1101" s="70">
        <f t="shared" si="2719"/>
        <v>7.8791416859999908E-2</v>
      </c>
      <c r="BZ1101" s="64">
        <f t="shared" si="2732"/>
        <v>6.340127060656453E-3</v>
      </c>
      <c r="CA1101" s="70" cm="1">
        <f t="array" ref="CA1101">IF($J1101=1,CA1100*(1+INDEX(Tbl_CPI,$B1101,MATCH(IF(RunType="OPN",StartDt,ValnDt),Tbl_CPI_Cols))),0)</f>
        <v>0</v>
      </c>
      <c r="CB1101" s="70">
        <f t="shared" si="2720"/>
        <v>372.72853740853424</v>
      </c>
      <c r="CC1101" s="70">
        <f t="shared" si="2721"/>
        <v>370.38027937652561</v>
      </c>
      <c r="CD1101" s="36">
        <f t="shared" si="2645"/>
        <v>1876.2847652749158</v>
      </c>
      <c r="CE1101" s="36">
        <f t="shared" si="2646"/>
        <v>0</v>
      </c>
      <c r="CF1101" s="36">
        <f t="shared" si="2647"/>
        <v>0</v>
      </c>
      <c r="CG1101" s="36">
        <f t="shared" si="2648"/>
        <v>0</v>
      </c>
      <c r="CH1101" s="36">
        <f t="shared" si="2649"/>
        <v>0</v>
      </c>
      <c r="CI1101" s="36">
        <f t="shared" si="2650"/>
        <v>0</v>
      </c>
      <c r="CJ1101" s="36">
        <f t="shared" si="2651"/>
        <v>0</v>
      </c>
      <c r="CK1101" s="36">
        <f t="shared" si="2652"/>
        <v>0</v>
      </c>
      <c r="CL1101" s="36">
        <f t="shared" si="2653"/>
        <v>0</v>
      </c>
      <c r="CM1101" s="36">
        <f t="shared" si="2654"/>
        <v>0</v>
      </c>
      <c r="CN1101" s="36">
        <f t="shared" si="2655"/>
        <v>0</v>
      </c>
      <c r="CO1101" s="20">
        <f t="shared" si="2656"/>
        <v>120000</v>
      </c>
      <c r="CP1101" s="20">
        <f t="shared" si="2657"/>
        <v>2</v>
      </c>
      <c r="CQ1101" s="64" t="e">
        <f t="shared" si="2658"/>
        <v>#N/A</v>
      </c>
      <c r="CR1101" s="64" t="e">
        <f t="shared" si="2659"/>
        <v>#N/A</v>
      </c>
      <c r="CS1101" s="36" t="e">
        <f t="shared" si="2660"/>
        <v>#N/A</v>
      </c>
      <c r="CT1101" s="36">
        <f t="shared" si="2661"/>
        <v>0</v>
      </c>
      <c r="CU1101" s="36">
        <f t="shared" si="2662"/>
        <v>0</v>
      </c>
      <c r="CV1101" s="36">
        <f t="shared" si="2722"/>
        <v>0</v>
      </c>
      <c r="CW1101" s="36">
        <f t="shared" si="2663"/>
        <v>0</v>
      </c>
      <c r="CX1101" s="36">
        <f t="shared" si="2664"/>
        <v>0</v>
      </c>
      <c r="CY1101" s="36">
        <f t="shared" si="2665"/>
        <v>0</v>
      </c>
      <c r="CZ1101" s="36">
        <f t="shared" si="2723"/>
        <v>0</v>
      </c>
      <c r="DA1101" s="64">
        <f t="shared" si="2666"/>
        <v>6.340127060656453E-3</v>
      </c>
      <c r="DB1101" s="70">
        <f t="shared" si="2724"/>
        <v>0.99369981690069853</v>
      </c>
      <c r="DC1101" s="70">
        <f>PRODUCT($DB$8:DB1101)</f>
        <v>8.2976383044885713E-5</v>
      </c>
      <c r="DD1101" s="36">
        <f t="shared" si="2667"/>
        <v>0</v>
      </c>
      <c r="DE1101" s="36">
        <f t="shared" si="2668"/>
        <v>0</v>
      </c>
      <c r="DF1101" s="36">
        <f t="shared" si="2669"/>
        <v>0</v>
      </c>
      <c r="DG1101" s="36">
        <f t="shared" si="2670"/>
        <v>0</v>
      </c>
      <c r="DH1101" s="36">
        <f t="shared" si="2671"/>
        <v>0</v>
      </c>
      <c r="DI1101" s="36">
        <f t="shared" si="2672"/>
        <v>0</v>
      </c>
      <c r="DJ1101" s="36">
        <f t="shared" si="2673"/>
        <v>0</v>
      </c>
      <c r="DK1101" s="36">
        <f t="shared" si="2674"/>
        <v>0</v>
      </c>
      <c r="DL1101" s="36">
        <f t="shared" si="2675"/>
        <v>0</v>
      </c>
      <c r="DM1101" s="36">
        <f t="shared" si="2676"/>
        <v>0</v>
      </c>
      <c r="DN1101" s="36">
        <f t="shared" ca="1" si="2725"/>
        <v>4.6137290849905055E-12</v>
      </c>
      <c r="DO1101" s="64" cm="1">
        <f t="array" ref="DO1101">IFERROR(INDEX(Tbl_FwdNom,$B1101,MATCH(LIDt,Tbl_FwdNom_Cols,0)),0)</f>
        <v>7.3786808969999997</v>
      </c>
      <c r="DP1101" s="64">
        <f t="shared" ca="1" si="2726"/>
        <v>0</v>
      </c>
      <c r="DQ1101" s="64">
        <f t="shared" ca="1" si="2677"/>
        <v>0</v>
      </c>
      <c r="DR1101" s="70">
        <f t="shared" ca="1" si="2678"/>
        <v>1</v>
      </c>
      <c r="DS1101" s="70">
        <f ca="1">PRODUCT($DR$8:DR1101)</f>
        <v>5.1485728910319675E-4</v>
      </c>
      <c r="DT1101" s="36">
        <f t="shared" ca="1" si="2679"/>
        <v>0</v>
      </c>
      <c r="DU1101" s="36">
        <f t="shared" ca="1" si="2680"/>
        <v>0</v>
      </c>
      <c r="DV1101" s="36">
        <f t="shared" ca="1" si="2681"/>
        <v>0</v>
      </c>
      <c r="DW1101" s="36">
        <f t="shared" ca="1" si="2682"/>
        <v>0</v>
      </c>
      <c r="DX1101" s="36">
        <f t="shared" ca="1" si="2683"/>
        <v>0</v>
      </c>
      <c r="DY1101" s="36">
        <f t="shared" ca="1" si="2684"/>
        <v>0</v>
      </c>
      <c r="DZ1101" s="36">
        <f t="shared" ca="1" si="2685"/>
        <v>0</v>
      </c>
      <c r="EA1101" s="36">
        <f t="shared" ca="1" si="2686"/>
        <v>0</v>
      </c>
      <c r="EB1101" s="36">
        <f t="shared" ca="1" si="2687"/>
        <v>0</v>
      </c>
      <c r="EC1101" s="36">
        <f t="shared" ca="1" si="2688"/>
        <v>0</v>
      </c>
      <c r="ED1101" s="36">
        <f t="shared" ca="1" si="2689"/>
        <v>0</v>
      </c>
      <c r="EE1101" s="36">
        <f t="shared" ca="1" si="2727"/>
        <v>0</v>
      </c>
      <c r="EF1101" s="36">
        <f t="shared" ca="1" si="2690"/>
        <v>0</v>
      </c>
      <c r="EG1101" s="64"/>
      <c r="EH1101" s="64"/>
      <c r="EI1101" s="64"/>
      <c r="EJ1101" s="70"/>
      <c r="EK1101" s="70"/>
      <c r="EL1101" s="70"/>
      <c r="EM1101" s="70"/>
      <c r="EN1101" s="70"/>
      <c r="EO1101" s="36">
        <f t="shared" si="2691"/>
        <v>0</v>
      </c>
      <c r="EP1101" s="36">
        <f t="shared" si="2692"/>
        <v>0</v>
      </c>
      <c r="EQ1101" s="36">
        <f t="shared" si="2693"/>
        <v>0</v>
      </c>
      <c r="ER1101" s="36">
        <f t="shared" si="2694"/>
        <v>0</v>
      </c>
      <c r="ES1101" s="36">
        <f t="shared" si="2695"/>
        <v>0</v>
      </c>
      <c r="ET1101" s="36">
        <f t="shared" si="2696"/>
        <v>0</v>
      </c>
      <c r="EU1101" s="36">
        <f t="shared" si="2728"/>
        <v>0</v>
      </c>
      <c r="EV1101" s="36">
        <f t="shared" si="2697"/>
        <v>0</v>
      </c>
      <c r="EW1101" s="36">
        <f t="shared" si="2698"/>
        <v>0</v>
      </c>
      <c r="EX1101" s="36">
        <f t="shared" si="2729"/>
        <v>0</v>
      </c>
      <c r="EY1101" s="36">
        <f t="shared" si="2699"/>
        <v>0</v>
      </c>
      <c r="EZ1101" s="36">
        <f t="shared" si="2700"/>
        <v>0</v>
      </c>
      <c r="FA1101" s="36">
        <f t="shared" si="2701"/>
        <v>0</v>
      </c>
      <c r="FB1101" s="36">
        <f t="shared" si="2702"/>
        <v>0</v>
      </c>
      <c r="FC1101" s="36">
        <f t="shared" si="2730"/>
        <v>0</v>
      </c>
      <c r="FD1101" s="36">
        <f t="shared" si="2703"/>
        <v>0</v>
      </c>
      <c r="FE1101" s="36">
        <f t="shared" si="2704"/>
        <v>0</v>
      </c>
      <c r="FF1101" s="36">
        <f t="shared" si="2731"/>
        <v>0</v>
      </c>
      <c r="FG1101" s="36">
        <f t="shared" si="2705"/>
        <v>0</v>
      </c>
      <c r="FH1101" s="36">
        <f t="shared" si="2706"/>
        <v>0</v>
      </c>
      <c r="FI1101" s="36">
        <f t="shared" si="2707"/>
        <v>0</v>
      </c>
      <c r="FJ1101" s="36">
        <f t="shared" ca="1" si="2708"/>
        <v>0</v>
      </c>
      <c r="FK1101" s="36">
        <f t="shared" si="2709"/>
        <v>0</v>
      </c>
      <c r="FL1101" s="36">
        <f t="shared" si="2710"/>
        <v>0</v>
      </c>
      <c r="FM1101" s="36">
        <f t="shared" ca="1" si="2711"/>
        <v>0</v>
      </c>
      <c r="FN1101" s="36">
        <f t="shared" ca="1" si="2733"/>
        <v>0</v>
      </c>
    </row>
    <row r="1102" spans="2:170" x14ac:dyDescent="0.25">
      <c r="B1102" s="2">
        <v>1094</v>
      </c>
      <c r="C1102" s="2">
        <f t="shared" si="2587"/>
        <v>92</v>
      </c>
      <c r="D1102" s="2">
        <f t="shared" si="2584"/>
        <v>1118</v>
      </c>
      <c r="E1102" s="2">
        <f t="shared" si="2582"/>
        <v>94</v>
      </c>
      <c r="F1102" s="189">
        <f t="shared" si="2586"/>
        <v>79014</v>
      </c>
      <c r="G1102" s="2">
        <f t="shared" si="2585"/>
        <v>4</v>
      </c>
      <c r="H1102" s="187">
        <f t="shared" si="2588"/>
        <v>125.75</v>
      </c>
      <c r="I1102" s="186">
        <f t="shared" si="2583"/>
        <v>125</v>
      </c>
      <c r="J1102" s="2">
        <f t="shared" si="2589"/>
        <v>0</v>
      </c>
      <c r="K1102" s="2">
        <f t="shared" si="2590"/>
        <v>0</v>
      </c>
      <c r="L1102">
        <f t="shared" si="2591"/>
        <v>2</v>
      </c>
      <c r="M1102" s="190">
        <f t="shared" si="2712"/>
        <v>0</v>
      </c>
      <c r="N1102">
        <f t="shared" si="2592"/>
        <v>1</v>
      </c>
      <c r="O1102">
        <f t="shared" si="2593"/>
        <v>100</v>
      </c>
      <c r="P1102" s="58">
        <f t="shared" si="2594"/>
        <v>0</v>
      </c>
      <c r="Q1102" s="106">
        <f t="shared" si="2595"/>
        <v>0</v>
      </c>
      <c r="R1102" s="59">
        <f t="shared" si="2596"/>
        <v>0</v>
      </c>
      <c r="S1102" s="32">
        <f t="shared" si="2713"/>
        <v>0</v>
      </c>
      <c r="T1102">
        <f t="shared" si="2597"/>
        <v>1</v>
      </c>
      <c r="U1102" s="32">
        <f t="shared" si="2714"/>
        <v>0</v>
      </c>
      <c r="V1102">
        <f t="shared" si="2598"/>
        <v>1</v>
      </c>
      <c r="W1102">
        <f t="shared" si="2599"/>
        <v>100</v>
      </c>
      <c r="X1102" s="58">
        <f t="shared" si="2600"/>
        <v>0</v>
      </c>
      <c r="Y1102" s="58">
        <f t="shared" si="2601"/>
        <v>0</v>
      </c>
      <c r="Z1102" s="32">
        <f t="shared" si="2602"/>
        <v>0</v>
      </c>
      <c r="AA1102" s="32">
        <f t="shared" si="2603"/>
        <v>0</v>
      </c>
      <c r="AB1102" s="59">
        <f t="shared" si="2604"/>
        <v>0</v>
      </c>
      <c r="AC1102" s="59">
        <f t="shared" si="2605"/>
        <v>0</v>
      </c>
      <c r="AD1102">
        <f t="shared" si="2606"/>
        <v>1</v>
      </c>
      <c r="AE1102" s="59">
        <f t="shared" si="2607"/>
        <v>0</v>
      </c>
      <c r="AF1102" s="59">
        <f t="shared" si="2608"/>
        <v>0</v>
      </c>
      <c r="AG1102" s="59">
        <f t="shared" si="2609"/>
        <v>0</v>
      </c>
      <c r="AH1102">
        <f t="shared" si="2610"/>
        <v>1</v>
      </c>
      <c r="AI1102" s="59">
        <f t="shared" si="2611"/>
        <v>0</v>
      </c>
      <c r="AJ1102" s="59">
        <f t="shared" si="2612"/>
        <v>0</v>
      </c>
      <c r="AK1102" s="59">
        <f t="shared" si="2613"/>
        <v>0</v>
      </c>
      <c r="AL1102" s="59">
        <f t="shared" si="2614"/>
        <v>0</v>
      </c>
      <c r="AM1102" s="12">
        <f t="shared" si="2715"/>
        <v>0</v>
      </c>
      <c r="AN1102" s="12">
        <f t="shared" si="2716"/>
        <v>0</v>
      </c>
      <c r="AO1102" s="66">
        <f t="shared" si="2615"/>
        <v>0</v>
      </c>
      <c r="AP1102" s="66">
        <f t="shared" si="2616"/>
        <v>0</v>
      </c>
      <c r="AQ1102" s="59">
        <f t="shared" si="2617"/>
        <v>0</v>
      </c>
      <c r="AR1102" s="59">
        <f t="shared" si="2618"/>
        <v>0</v>
      </c>
      <c r="AS1102" s="59">
        <f t="shared" si="2619"/>
        <v>0</v>
      </c>
      <c r="AT1102" s="12">
        <f t="shared" si="2620"/>
        <v>0</v>
      </c>
      <c r="AU1102" s="59">
        <f t="shared" si="2717"/>
        <v>0</v>
      </c>
      <c r="AV1102" s="59">
        <f t="shared" si="2718"/>
        <v>0</v>
      </c>
      <c r="AW1102" s="70" t="e">
        <f t="shared" si="2621"/>
        <v>#N/A</v>
      </c>
      <c r="AX1102" s="20">
        <f t="shared" si="2622"/>
        <v>200000</v>
      </c>
      <c r="AY1102" s="20">
        <f t="shared" si="2623"/>
        <v>0</v>
      </c>
      <c r="AZ1102" s="20">
        <f t="shared" si="2624"/>
        <v>0</v>
      </c>
      <c r="BA1102" s="20">
        <f t="shared" si="2625"/>
        <v>0</v>
      </c>
      <c r="BB1102" s="36">
        <f t="shared" si="2626"/>
        <v>0</v>
      </c>
      <c r="BC1102" s="36">
        <f t="shared" si="2627"/>
        <v>0</v>
      </c>
      <c r="BD1102" s="80">
        <f t="shared" si="2628"/>
        <v>0</v>
      </c>
      <c r="BE1102" s="36">
        <f t="shared" si="2629"/>
        <v>0</v>
      </c>
      <c r="BF1102" s="36">
        <f t="shared" si="2630"/>
        <v>0</v>
      </c>
      <c r="BG1102" s="36">
        <f t="shared" si="2631"/>
        <v>0</v>
      </c>
      <c r="BH1102" s="36">
        <f t="shared" si="2632"/>
        <v>0</v>
      </c>
      <c r="BI1102" s="36">
        <f t="shared" si="2633"/>
        <v>0</v>
      </c>
      <c r="BJ1102" s="36">
        <f t="shared" si="2634"/>
        <v>0</v>
      </c>
      <c r="BK1102" s="36">
        <f t="shared" si="2635"/>
        <v>0</v>
      </c>
      <c r="BL1102" s="68">
        <f>IF(OR(AT1102=0,E1102&gt;ProjTerm),0,VLOOKUP(D1102,'Life Events'!$AE$5:$AI$1206,5,FALSE))</f>
        <v>0</v>
      </c>
      <c r="BM1102" s="93">
        <f t="shared" si="2636"/>
        <v>0</v>
      </c>
      <c r="BN1102" s="93">
        <f t="shared" si="2637"/>
        <v>0</v>
      </c>
      <c r="BO1102" s="36">
        <f t="shared" si="2638"/>
        <v>0</v>
      </c>
      <c r="BP1102" s="36">
        <f t="shared" si="2639"/>
        <v>0</v>
      </c>
      <c r="BQ1102" s="36">
        <f t="shared" si="2640"/>
        <v>0</v>
      </c>
      <c r="BR1102" s="36">
        <f t="shared" si="2641"/>
        <v>154.78110000000001</v>
      </c>
      <c r="BS1102" s="36">
        <f t="shared" si="2642"/>
        <v>0</v>
      </c>
      <c r="BT1102" s="36">
        <f t="shared" si="2643"/>
        <v>0</v>
      </c>
      <c r="BU1102" s="70" cm="1">
        <f t="array" ref="BU1102">IF(AND(ActInt=1,$J1102=0),INDEX(Tbl_FwdNom,$B1102-IVP,MATCH(ValnDt,Tbl_FwdNom_Cols)),INDEX(Tbl_FwdNom,$B1102,MATCH(StartDt,Tbl_FwdNom_Cols)))</f>
        <v>7.8732842390000002</v>
      </c>
      <c r="BV1102" s="70" cm="1">
        <f t="array" ref="BV1102">INDEX(Tbl_FwdReal,$B1102,MATCH(StartDt,Tbl_FwdReal_Cols))</f>
        <v>2.3586565390000001</v>
      </c>
      <c r="BW1102" s="70" cm="1">
        <f t="array" ref="BW1102">IF(RunType&lt;&gt;"OPN",INDEX(Tbl_FwdReal,$B1102,MATCH(ValnDt,Tbl_FwdReal_Cols)),IF(AND($J1102=0,ActInt=1),INDEX(Tbl_FwdReal,$B1102-IVP,MATCH(ValnDt,Tbl_FwdReal_Cols)),-999))*$K1102</f>
        <v>0</v>
      </c>
      <c r="BX1102" s="70">
        <f t="shared" si="2644"/>
        <v>0</v>
      </c>
      <c r="BY1102" s="70">
        <f t="shared" si="2719"/>
        <v>7.8732842390000002E-2</v>
      </c>
      <c r="BZ1102" s="64">
        <f t="shared" si="2732"/>
        <v>6.3355735617418585E-3</v>
      </c>
      <c r="CA1102" s="70" cm="1">
        <f t="array" ref="CA1102">IF($J1102=1,CA1101*(1+INDEX(Tbl_CPI,$B1102,MATCH(IF(RunType="OPN",StartDt,ValnDt),Tbl_CPI_Cols))),0)</f>
        <v>0</v>
      </c>
      <c r="CB1102" s="70">
        <f t="shared" si="2720"/>
        <v>375.08998647584644</v>
      </c>
      <c r="CC1102" s="70">
        <f t="shared" si="2721"/>
        <v>370.38027937652561</v>
      </c>
      <c r="CD1102" s="36">
        <f t="shared" si="2645"/>
        <v>1876.2847652749158</v>
      </c>
      <c r="CE1102" s="36">
        <f t="shared" si="2646"/>
        <v>0</v>
      </c>
      <c r="CF1102" s="36">
        <f t="shared" si="2647"/>
        <v>0</v>
      </c>
      <c r="CG1102" s="36">
        <f t="shared" si="2648"/>
        <v>0</v>
      </c>
      <c r="CH1102" s="36">
        <f t="shared" si="2649"/>
        <v>0</v>
      </c>
      <c r="CI1102" s="36">
        <f t="shared" si="2650"/>
        <v>0</v>
      </c>
      <c r="CJ1102" s="36">
        <f t="shared" si="2651"/>
        <v>0</v>
      </c>
      <c r="CK1102" s="36">
        <f t="shared" si="2652"/>
        <v>0</v>
      </c>
      <c r="CL1102" s="36">
        <f t="shared" si="2653"/>
        <v>0</v>
      </c>
      <c r="CM1102" s="36">
        <f t="shared" si="2654"/>
        <v>0</v>
      </c>
      <c r="CN1102" s="36">
        <f t="shared" si="2655"/>
        <v>0</v>
      </c>
      <c r="CO1102" s="20">
        <f t="shared" si="2656"/>
        <v>120000</v>
      </c>
      <c r="CP1102" s="20">
        <f t="shared" si="2657"/>
        <v>2</v>
      </c>
      <c r="CQ1102" s="64" t="e">
        <f t="shared" si="2658"/>
        <v>#N/A</v>
      </c>
      <c r="CR1102" s="64" t="e">
        <f t="shared" si="2659"/>
        <v>#N/A</v>
      </c>
      <c r="CS1102" s="36" t="e">
        <f t="shared" si="2660"/>
        <v>#N/A</v>
      </c>
      <c r="CT1102" s="36">
        <f t="shared" si="2661"/>
        <v>0</v>
      </c>
      <c r="CU1102" s="36">
        <f t="shared" si="2662"/>
        <v>0</v>
      </c>
      <c r="CV1102" s="36">
        <f t="shared" si="2722"/>
        <v>0</v>
      </c>
      <c r="CW1102" s="36">
        <f t="shared" si="2663"/>
        <v>0</v>
      </c>
      <c r="CX1102" s="36">
        <f t="shared" si="2664"/>
        <v>0</v>
      </c>
      <c r="CY1102" s="36">
        <f t="shared" si="2665"/>
        <v>0</v>
      </c>
      <c r="CZ1102" s="36">
        <f t="shared" si="2723"/>
        <v>0</v>
      </c>
      <c r="DA1102" s="64">
        <f t="shared" si="2666"/>
        <v>6.3355735617418585E-3</v>
      </c>
      <c r="DB1102" s="70">
        <f t="shared" si="2724"/>
        <v>0.99370431322494324</v>
      </c>
      <c r="DC1102" s="70">
        <f>PRODUCT($DB$8:DB1102)</f>
        <v>8.2453989727507976E-5</v>
      </c>
      <c r="DD1102" s="36">
        <f t="shared" si="2667"/>
        <v>0</v>
      </c>
      <c r="DE1102" s="36">
        <f t="shared" si="2668"/>
        <v>0</v>
      </c>
      <c r="DF1102" s="36">
        <f t="shared" si="2669"/>
        <v>0</v>
      </c>
      <c r="DG1102" s="36">
        <f t="shared" si="2670"/>
        <v>0</v>
      </c>
      <c r="DH1102" s="36">
        <f t="shared" si="2671"/>
        <v>0</v>
      </c>
      <c r="DI1102" s="36">
        <f t="shared" si="2672"/>
        <v>0</v>
      </c>
      <c r="DJ1102" s="36">
        <f t="shared" si="2673"/>
        <v>0</v>
      </c>
      <c r="DK1102" s="36">
        <f t="shared" si="2674"/>
        <v>0</v>
      </c>
      <c r="DL1102" s="36">
        <f t="shared" si="2675"/>
        <v>0</v>
      </c>
      <c r="DM1102" s="36">
        <f t="shared" si="2676"/>
        <v>0</v>
      </c>
      <c r="DN1102" s="36">
        <f t="shared" ca="1" si="2725"/>
        <v>4.6137290849905055E-12</v>
      </c>
      <c r="DO1102" s="64" cm="1">
        <f t="array" ref="DO1102">IFERROR(INDEX(Tbl_FwdNom,$B1102,MATCH(LIDt,Tbl_FwdNom_Cols,0)),0)</f>
        <v>7.3769811570000003</v>
      </c>
      <c r="DP1102" s="64">
        <f t="shared" ca="1" si="2726"/>
        <v>0</v>
      </c>
      <c r="DQ1102" s="64">
        <f t="shared" ca="1" si="2677"/>
        <v>0</v>
      </c>
      <c r="DR1102" s="70">
        <f t="shared" ca="1" si="2678"/>
        <v>1</v>
      </c>
      <c r="DS1102" s="70">
        <f ca="1">PRODUCT($DR$8:DR1102)</f>
        <v>5.1485728910319675E-4</v>
      </c>
      <c r="DT1102" s="36">
        <f t="shared" ca="1" si="2679"/>
        <v>0</v>
      </c>
      <c r="DU1102" s="36">
        <f t="shared" ca="1" si="2680"/>
        <v>0</v>
      </c>
      <c r="DV1102" s="36">
        <f t="shared" ca="1" si="2681"/>
        <v>0</v>
      </c>
      <c r="DW1102" s="36">
        <f t="shared" ca="1" si="2682"/>
        <v>0</v>
      </c>
      <c r="DX1102" s="36">
        <f t="shared" ca="1" si="2683"/>
        <v>0</v>
      </c>
      <c r="DY1102" s="36">
        <f t="shared" ca="1" si="2684"/>
        <v>0</v>
      </c>
      <c r="DZ1102" s="36">
        <f t="shared" ca="1" si="2685"/>
        <v>0</v>
      </c>
      <c r="EA1102" s="36">
        <f t="shared" ca="1" si="2686"/>
        <v>0</v>
      </c>
      <c r="EB1102" s="36">
        <f t="shared" ca="1" si="2687"/>
        <v>0</v>
      </c>
      <c r="EC1102" s="36">
        <f t="shared" ca="1" si="2688"/>
        <v>0</v>
      </c>
      <c r="ED1102" s="36">
        <f t="shared" ca="1" si="2689"/>
        <v>0</v>
      </c>
      <c r="EE1102" s="36">
        <f t="shared" ca="1" si="2727"/>
        <v>0</v>
      </c>
      <c r="EF1102" s="36">
        <f t="shared" ca="1" si="2690"/>
        <v>0</v>
      </c>
      <c r="EG1102" s="64"/>
      <c r="EH1102" s="64"/>
      <c r="EI1102" s="64"/>
      <c r="EJ1102" s="70"/>
      <c r="EK1102" s="70"/>
      <c r="EL1102" s="70"/>
      <c r="EM1102" s="70"/>
      <c r="EN1102" s="70"/>
      <c r="EO1102" s="36">
        <f t="shared" si="2691"/>
        <v>0</v>
      </c>
      <c r="EP1102" s="36">
        <f t="shared" si="2692"/>
        <v>0</v>
      </c>
      <c r="EQ1102" s="36">
        <f t="shared" si="2693"/>
        <v>0</v>
      </c>
      <c r="ER1102" s="36">
        <f t="shared" si="2694"/>
        <v>0</v>
      </c>
      <c r="ES1102" s="36">
        <f t="shared" si="2695"/>
        <v>0</v>
      </c>
      <c r="ET1102" s="36">
        <f t="shared" si="2696"/>
        <v>0</v>
      </c>
      <c r="EU1102" s="36">
        <f t="shared" si="2728"/>
        <v>0</v>
      </c>
      <c r="EV1102" s="36">
        <f t="shared" si="2697"/>
        <v>0</v>
      </c>
      <c r="EW1102" s="36">
        <f t="shared" si="2698"/>
        <v>0</v>
      </c>
      <c r="EX1102" s="36">
        <f t="shared" si="2729"/>
        <v>0</v>
      </c>
      <c r="EY1102" s="36">
        <f t="shared" si="2699"/>
        <v>0</v>
      </c>
      <c r="EZ1102" s="36">
        <f t="shared" si="2700"/>
        <v>0</v>
      </c>
      <c r="FA1102" s="36">
        <f t="shared" si="2701"/>
        <v>0</v>
      </c>
      <c r="FB1102" s="36">
        <f t="shared" si="2702"/>
        <v>0</v>
      </c>
      <c r="FC1102" s="36">
        <f t="shared" si="2730"/>
        <v>0</v>
      </c>
      <c r="FD1102" s="36">
        <f t="shared" si="2703"/>
        <v>0</v>
      </c>
      <c r="FE1102" s="36">
        <f t="shared" si="2704"/>
        <v>0</v>
      </c>
      <c r="FF1102" s="36">
        <f t="shared" si="2731"/>
        <v>0</v>
      </c>
      <c r="FG1102" s="36">
        <f t="shared" si="2705"/>
        <v>0</v>
      </c>
      <c r="FH1102" s="36">
        <f t="shared" si="2706"/>
        <v>0</v>
      </c>
      <c r="FI1102" s="36">
        <f t="shared" si="2707"/>
        <v>0</v>
      </c>
      <c r="FJ1102" s="36">
        <f t="shared" ca="1" si="2708"/>
        <v>0</v>
      </c>
      <c r="FK1102" s="36">
        <f t="shared" si="2709"/>
        <v>0</v>
      </c>
      <c r="FL1102" s="36">
        <f t="shared" si="2710"/>
        <v>0</v>
      </c>
      <c r="FM1102" s="36">
        <f t="shared" ca="1" si="2711"/>
        <v>0</v>
      </c>
      <c r="FN1102" s="36">
        <f t="shared" ca="1" si="2733"/>
        <v>0</v>
      </c>
    </row>
    <row r="1103" spans="2:170" x14ac:dyDescent="0.25">
      <c r="B1103" s="2">
        <v>1095</v>
      </c>
      <c r="C1103" s="2">
        <f t="shared" si="2587"/>
        <v>92</v>
      </c>
      <c r="D1103" s="2">
        <f t="shared" si="2584"/>
        <v>1119</v>
      </c>
      <c r="E1103" s="2">
        <f t="shared" si="2582"/>
        <v>94</v>
      </c>
      <c r="F1103" s="189">
        <f t="shared" si="2586"/>
        <v>79045</v>
      </c>
      <c r="G1103" s="2">
        <f t="shared" si="2585"/>
        <v>5</v>
      </c>
      <c r="H1103" s="187">
        <f t="shared" si="2588"/>
        <v>125.83333333333334</v>
      </c>
      <c r="I1103" s="186">
        <f t="shared" si="2583"/>
        <v>125</v>
      </c>
      <c r="J1103" s="2">
        <f t="shared" si="2589"/>
        <v>0</v>
      </c>
      <c r="K1103" s="2">
        <f t="shared" si="2590"/>
        <v>0</v>
      </c>
      <c r="L1103">
        <f t="shared" si="2591"/>
        <v>2</v>
      </c>
      <c r="M1103" s="190">
        <f t="shared" si="2712"/>
        <v>0</v>
      </c>
      <c r="N1103">
        <f t="shared" si="2592"/>
        <v>1</v>
      </c>
      <c r="O1103">
        <f t="shared" si="2593"/>
        <v>100</v>
      </c>
      <c r="P1103" s="58">
        <f t="shared" si="2594"/>
        <v>0</v>
      </c>
      <c r="Q1103" s="106">
        <f t="shared" si="2595"/>
        <v>0</v>
      </c>
      <c r="R1103" s="59">
        <f t="shared" si="2596"/>
        <v>0</v>
      </c>
      <c r="S1103" s="32">
        <f t="shared" si="2713"/>
        <v>0</v>
      </c>
      <c r="T1103">
        <f t="shared" si="2597"/>
        <v>1</v>
      </c>
      <c r="U1103" s="32">
        <f t="shared" si="2714"/>
        <v>0</v>
      </c>
      <c r="V1103">
        <f t="shared" si="2598"/>
        <v>1</v>
      </c>
      <c r="W1103">
        <f t="shared" si="2599"/>
        <v>100</v>
      </c>
      <c r="X1103" s="58">
        <f t="shared" si="2600"/>
        <v>0</v>
      </c>
      <c r="Y1103" s="58">
        <f t="shared" si="2601"/>
        <v>0</v>
      </c>
      <c r="Z1103" s="32">
        <f t="shared" si="2602"/>
        <v>0</v>
      </c>
      <c r="AA1103" s="32">
        <f t="shared" si="2603"/>
        <v>0</v>
      </c>
      <c r="AB1103" s="59">
        <f t="shared" si="2604"/>
        <v>0</v>
      </c>
      <c r="AC1103" s="59">
        <f t="shared" si="2605"/>
        <v>0</v>
      </c>
      <c r="AD1103">
        <f t="shared" si="2606"/>
        <v>1</v>
      </c>
      <c r="AE1103" s="59">
        <f t="shared" si="2607"/>
        <v>0</v>
      </c>
      <c r="AF1103" s="59">
        <f t="shared" si="2608"/>
        <v>0</v>
      </c>
      <c r="AG1103" s="59">
        <f t="shared" si="2609"/>
        <v>0</v>
      </c>
      <c r="AH1103">
        <f t="shared" si="2610"/>
        <v>1</v>
      </c>
      <c r="AI1103" s="59">
        <f t="shared" si="2611"/>
        <v>0</v>
      </c>
      <c r="AJ1103" s="59">
        <f t="shared" si="2612"/>
        <v>0</v>
      </c>
      <c r="AK1103" s="59">
        <f t="shared" si="2613"/>
        <v>0</v>
      </c>
      <c r="AL1103" s="59">
        <f t="shared" si="2614"/>
        <v>0</v>
      </c>
      <c r="AM1103" s="12">
        <f t="shared" si="2715"/>
        <v>0</v>
      </c>
      <c r="AN1103" s="12">
        <f t="shared" si="2716"/>
        <v>0</v>
      </c>
      <c r="AO1103" s="66">
        <f t="shared" si="2615"/>
        <v>0</v>
      </c>
      <c r="AP1103" s="66">
        <f t="shared" si="2616"/>
        <v>0</v>
      </c>
      <c r="AQ1103" s="59">
        <f t="shared" si="2617"/>
        <v>0</v>
      </c>
      <c r="AR1103" s="59">
        <f t="shared" si="2618"/>
        <v>0</v>
      </c>
      <c r="AS1103" s="59">
        <f t="shared" si="2619"/>
        <v>0</v>
      </c>
      <c r="AT1103" s="12">
        <f t="shared" si="2620"/>
        <v>0</v>
      </c>
      <c r="AU1103" s="59">
        <f t="shared" si="2717"/>
        <v>0</v>
      </c>
      <c r="AV1103" s="59">
        <f t="shared" si="2718"/>
        <v>0</v>
      </c>
      <c r="AW1103" s="70" t="e">
        <f t="shared" si="2621"/>
        <v>#N/A</v>
      </c>
      <c r="AX1103" s="20">
        <f t="shared" si="2622"/>
        <v>200000</v>
      </c>
      <c r="AY1103" s="20">
        <f t="shared" si="2623"/>
        <v>0</v>
      </c>
      <c r="AZ1103" s="20">
        <f t="shared" si="2624"/>
        <v>0</v>
      </c>
      <c r="BA1103" s="20">
        <f t="shared" si="2625"/>
        <v>0</v>
      </c>
      <c r="BB1103" s="36">
        <f t="shared" si="2626"/>
        <v>0</v>
      </c>
      <c r="BC1103" s="36">
        <f t="shared" si="2627"/>
        <v>0</v>
      </c>
      <c r="BD1103" s="80">
        <f t="shared" si="2628"/>
        <v>0</v>
      </c>
      <c r="BE1103" s="36">
        <f t="shared" si="2629"/>
        <v>0</v>
      </c>
      <c r="BF1103" s="36">
        <f t="shared" si="2630"/>
        <v>0</v>
      </c>
      <c r="BG1103" s="36">
        <f t="shared" si="2631"/>
        <v>0</v>
      </c>
      <c r="BH1103" s="36">
        <f t="shared" si="2632"/>
        <v>0</v>
      </c>
      <c r="BI1103" s="36">
        <f t="shared" si="2633"/>
        <v>0</v>
      </c>
      <c r="BJ1103" s="36">
        <f t="shared" si="2634"/>
        <v>0</v>
      </c>
      <c r="BK1103" s="36">
        <f t="shared" si="2635"/>
        <v>0</v>
      </c>
      <c r="BL1103" s="68">
        <f>IF(OR(AT1103=0,E1103&gt;ProjTerm),0,VLOOKUP(D1103,'Life Events'!$AE$5:$AI$1206,5,FALSE))</f>
        <v>0</v>
      </c>
      <c r="BM1103" s="93">
        <f t="shared" si="2636"/>
        <v>0</v>
      </c>
      <c r="BN1103" s="93">
        <f t="shared" si="2637"/>
        <v>0</v>
      </c>
      <c r="BO1103" s="36">
        <f t="shared" si="2638"/>
        <v>0</v>
      </c>
      <c r="BP1103" s="36">
        <f t="shared" si="2639"/>
        <v>0</v>
      </c>
      <c r="BQ1103" s="36">
        <f t="shared" si="2640"/>
        <v>0</v>
      </c>
      <c r="BR1103" s="36">
        <f t="shared" si="2641"/>
        <v>154.78110000000001</v>
      </c>
      <c r="BS1103" s="36">
        <f t="shared" si="2642"/>
        <v>0</v>
      </c>
      <c r="BT1103" s="36">
        <f t="shared" si="2643"/>
        <v>0</v>
      </c>
      <c r="BU1103" s="70" cm="1">
        <f t="array" ref="BU1103">IF(AND(ActInt=1,$J1103=0),INDEX(Tbl_FwdNom,$B1103-IVP,MATCH(ValnDt,Tbl_FwdNom_Cols)),INDEX(Tbl_FwdNom,$B1103,MATCH(StartDt,Tbl_FwdNom_Cols)))</f>
        <v>7.8674271100000004</v>
      </c>
      <c r="BV1103" s="70" cm="1">
        <f t="array" ref="BV1103">INDEX(Tbl_FwdReal,$B1103,MATCH(StartDt,Tbl_FwdReal_Cols))</f>
        <v>2.3553099099999999</v>
      </c>
      <c r="BW1103" s="70" cm="1">
        <f t="array" ref="BW1103">IF(RunType&lt;&gt;"OPN",INDEX(Tbl_FwdReal,$B1103,MATCH(ValnDt,Tbl_FwdReal_Cols)),IF(AND($J1103=0,ActInt=1),INDEX(Tbl_FwdReal,$B1103-IVP,MATCH(ValnDt,Tbl_FwdReal_Cols)),-999))*$K1103</f>
        <v>0</v>
      </c>
      <c r="BX1103" s="70">
        <f t="shared" si="2644"/>
        <v>0</v>
      </c>
      <c r="BY1103" s="70">
        <f t="shared" si="2719"/>
        <v>7.8674271099999915E-2</v>
      </c>
      <c r="BZ1103" s="64">
        <f t="shared" si="2732"/>
        <v>6.3310200834012509E-3</v>
      </c>
      <c r="CA1103" s="70" cm="1">
        <f t="array" ref="CA1103">IF($J1103=1,CA1102*(1+INDEX(Tbl_CPI,$B1103,MATCH(IF(RunType="OPN",StartDt,ValnDt),Tbl_CPI_Cols))),0)</f>
        <v>0</v>
      </c>
      <c r="CB1103" s="70">
        <f t="shared" si="2720"/>
        <v>377.46468871330774</v>
      </c>
      <c r="CC1103" s="70">
        <f t="shared" si="2721"/>
        <v>370.38027937652561</v>
      </c>
      <c r="CD1103" s="36">
        <f t="shared" si="2645"/>
        <v>1876.2847652749158</v>
      </c>
      <c r="CE1103" s="36">
        <f t="shared" si="2646"/>
        <v>0</v>
      </c>
      <c r="CF1103" s="36">
        <f t="shared" si="2647"/>
        <v>0</v>
      </c>
      <c r="CG1103" s="36">
        <f t="shared" si="2648"/>
        <v>0</v>
      </c>
      <c r="CH1103" s="36">
        <f t="shared" si="2649"/>
        <v>0</v>
      </c>
      <c r="CI1103" s="36">
        <f t="shared" si="2650"/>
        <v>0</v>
      </c>
      <c r="CJ1103" s="36">
        <f t="shared" si="2651"/>
        <v>0</v>
      </c>
      <c r="CK1103" s="36">
        <f t="shared" si="2652"/>
        <v>0</v>
      </c>
      <c r="CL1103" s="36">
        <f t="shared" si="2653"/>
        <v>0</v>
      </c>
      <c r="CM1103" s="36">
        <f t="shared" si="2654"/>
        <v>0</v>
      </c>
      <c r="CN1103" s="36">
        <f t="shared" si="2655"/>
        <v>0</v>
      </c>
      <c r="CO1103" s="20">
        <f t="shared" si="2656"/>
        <v>120000</v>
      </c>
      <c r="CP1103" s="20">
        <f t="shared" si="2657"/>
        <v>2</v>
      </c>
      <c r="CQ1103" s="64" t="e">
        <f t="shared" si="2658"/>
        <v>#N/A</v>
      </c>
      <c r="CR1103" s="64" t="e">
        <f t="shared" si="2659"/>
        <v>#N/A</v>
      </c>
      <c r="CS1103" s="36" t="e">
        <f t="shared" si="2660"/>
        <v>#N/A</v>
      </c>
      <c r="CT1103" s="36">
        <f t="shared" si="2661"/>
        <v>0</v>
      </c>
      <c r="CU1103" s="36">
        <f t="shared" si="2662"/>
        <v>0</v>
      </c>
      <c r="CV1103" s="36">
        <f t="shared" si="2722"/>
        <v>0</v>
      </c>
      <c r="CW1103" s="36">
        <f t="shared" si="2663"/>
        <v>0</v>
      </c>
      <c r="CX1103" s="36">
        <f t="shared" si="2664"/>
        <v>0</v>
      </c>
      <c r="CY1103" s="36">
        <f t="shared" si="2665"/>
        <v>0</v>
      </c>
      <c r="CZ1103" s="36">
        <f t="shared" si="2723"/>
        <v>0</v>
      </c>
      <c r="DA1103" s="64">
        <f t="shared" si="2666"/>
        <v>6.3310200834012509E-3</v>
      </c>
      <c r="DB1103" s="70">
        <f t="shared" si="2724"/>
        <v>0.99370880956956231</v>
      </c>
      <c r="DC1103" s="70">
        <f>PRODUCT($DB$8:DB1103)</f>
        <v>8.1935255976382866E-5</v>
      </c>
      <c r="DD1103" s="36">
        <f t="shared" si="2667"/>
        <v>0</v>
      </c>
      <c r="DE1103" s="36">
        <f t="shared" si="2668"/>
        <v>0</v>
      </c>
      <c r="DF1103" s="36">
        <f t="shared" si="2669"/>
        <v>0</v>
      </c>
      <c r="DG1103" s="36">
        <f t="shared" si="2670"/>
        <v>0</v>
      </c>
      <c r="DH1103" s="36">
        <f t="shared" si="2671"/>
        <v>0</v>
      </c>
      <c r="DI1103" s="36">
        <f t="shared" si="2672"/>
        <v>0</v>
      </c>
      <c r="DJ1103" s="36">
        <f t="shared" si="2673"/>
        <v>0</v>
      </c>
      <c r="DK1103" s="36">
        <f t="shared" si="2674"/>
        <v>0</v>
      </c>
      <c r="DL1103" s="36">
        <f t="shared" si="2675"/>
        <v>0</v>
      </c>
      <c r="DM1103" s="36">
        <f t="shared" si="2676"/>
        <v>0</v>
      </c>
      <c r="DN1103" s="36">
        <f t="shared" ca="1" si="2725"/>
        <v>4.6137290849905055E-12</v>
      </c>
      <c r="DO1103" s="64" cm="1">
        <f t="array" ref="DO1103">IFERROR(INDEX(Tbl_FwdNom,$B1103,MATCH(LIDt,Tbl_FwdNom_Cols,0)),0)</f>
        <v>7.3752814430000004</v>
      </c>
      <c r="DP1103" s="64">
        <f t="shared" ca="1" si="2726"/>
        <v>0</v>
      </c>
      <c r="DQ1103" s="64">
        <f t="shared" ca="1" si="2677"/>
        <v>0</v>
      </c>
      <c r="DR1103" s="70">
        <f t="shared" ca="1" si="2678"/>
        <v>1</v>
      </c>
      <c r="DS1103" s="70">
        <f ca="1">PRODUCT($DR$8:DR1103)</f>
        <v>5.1485728910319675E-4</v>
      </c>
      <c r="DT1103" s="36">
        <f t="shared" ca="1" si="2679"/>
        <v>0</v>
      </c>
      <c r="DU1103" s="36">
        <f t="shared" ca="1" si="2680"/>
        <v>0</v>
      </c>
      <c r="DV1103" s="36">
        <f t="shared" ca="1" si="2681"/>
        <v>0</v>
      </c>
      <c r="DW1103" s="36">
        <f t="shared" ca="1" si="2682"/>
        <v>0</v>
      </c>
      <c r="DX1103" s="36">
        <f t="shared" ca="1" si="2683"/>
        <v>0</v>
      </c>
      <c r="DY1103" s="36">
        <f t="shared" ca="1" si="2684"/>
        <v>0</v>
      </c>
      <c r="DZ1103" s="36">
        <f t="shared" ca="1" si="2685"/>
        <v>0</v>
      </c>
      <c r="EA1103" s="36">
        <f t="shared" ca="1" si="2686"/>
        <v>0</v>
      </c>
      <c r="EB1103" s="36">
        <f t="shared" ca="1" si="2687"/>
        <v>0</v>
      </c>
      <c r="EC1103" s="36">
        <f t="shared" ca="1" si="2688"/>
        <v>0</v>
      </c>
      <c r="ED1103" s="36">
        <f t="shared" ca="1" si="2689"/>
        <v>0</v>
      </c>
      <c r="EE1103" s="36">
        <f t="shared" ca="1" si="2727"/>
        <v>0</v>
      </c>
      <c r="EF1103" s="36">
        <f t="shared" ca="1" si="2690"/>
        <v>0</v>
      </c>
      <c r="EG1103" s="64"/>
      <c r="EH1103" s="64"/>
      <c r="EI1103" s="64"/>
      <c r="EJ1103" s="70"/>
      <c r="EK1103" s="70"/>
      <c r="EL1103" s="70"/>
      <c r="EM1103" s="70"/>
      <c r="EN1103" s="70"/>
      <c r="EO1103" s="36">
        <f t="shared" si="2691"/>
        <v>0</v>
      </c>
      <c r="EP1103" s="36">
        <f t="shared" si="2692"/>
        <v>0</v>
      </c>
      <c r="EQ1103" s="36">
        <f t="shared" si="2693"/>
        <v>0</v>
      </c>
      <c r="ER1103" s="36">
        <f t="shared" si="2694"/>
        <v>0</v>
      </c>
      <c r="ES1103" s="36">
        <f t="shared" si="2695"/>
        <v>0</v>
      </c>
      <c r="ET1103" s="36">
        <f t="shared" si="2696"/>
        <v>0</v>
      </c>
      <c r="EU1103" s="36">
        <f t="shared" si="2728"/>
        <v>0</v>
      </c>
      <c r="EV1103" s="36">
        <f t="shared" si="2697"/>
        <v>0</v>
      </c>
      <c r="EW1103" s="36">
        <f t="shared" si="2698"/>
        <v>0</v>
      </c>
      <c r="EX1103" s="36">
        <f t="shared" si="2729"/>
        <v>0</v>
      </c>
      <c r="EY1103" s="36">
        <f t="shared" si="2699"/>
        <v>0</v>
      </c>
      <c r="EZ1103" s="36">
        <f t="shared" si="2700"/>
        <v>0</v>
      </c>
      <c r="FA1103" s="36">
        <f t="shared" si="2701"/>
        <v>0</v>
      </c>
      <c r="FB1103" s="36">
        <f t="shared" si="2702"/>
        <v>0</v>
      </c>
      <c r="FC1103" s="36">
        <f t="shared" si="2730"/>
        <v>0</v>
      </c>
      <c r="FD1103" s="36">
        <f t="shared" si="2703"/>
        <v>0</v>
      </c>
      <c r="FE1103" s="36">
        <f t="shared" si="2704"/>
        <v>0</v>
      </c>
      <c r="FF1103" s="36">
        <f t="shared" si="2731"/>
        <v>0</v>
      </c>
      <c r="FG1103" s="36">
        <f t="shared" si="2705"/>
        <v>0</v>
      </c>
      <c r="FH1103" s="36">
        <f t="shared" si="2706"/>
        <v>0</v>
      </c>
      <c r="FI1103" s="36">
        <f t="shared" si="2707"/>
        <v>0</v>
      </c>
      <c r="FJ1103" s="36">
        <f t="shared" ca="1" si="2708"/>
        <v>0</v>
      </c>
      <c r="FK1103" s="36">
        <f t="shared" si="2709"/>
        <v>0</v>
      </c>
      <c r="FL1103" s="36">
        <f t="shared" si="2710"/>
        <v>0</v>
      </c>
      <c r="FM1103" s="36">
        <f t="shared" ca="1" si="2711"/>
        <v>0</v>
      </c>
      <c r="FN1103" s="36">
        <f t="shared" ca="1" si="2733"/>
        <v>0</v>
      </c>
    </row>
    <row r="1104" spans="2:170" x14ac:dyDescent="0.25">
      <c r="B1104" s="2">
        <v>1096</v>
      </c>
      <c r="C1104" s="2">
        <f t="shared" si="2587"/>
        <v>92</v>
      </c>
      <c r="D1104" s="2">
        <f t="shared" si="2584"/>
        <v>1120</v>
      </c>
      <c r="E1104" s="2">
        <f t="shared" si="2582"/>
        <v>94</v>
      </c>
      <c r="F1104" s="189">
        <f t="shared" si="2586"/>
        <v>79075</v>
      </c>
      <c r="G1104" s="2">
        <f t="shared" si="2585"/>
        <v>6</v>
      </c>
      <c r="H1104" s="187">
        <f t="shared" si="2588"/>
        <v>125.91666666666666</v>
      </c>
      <c r="I1104" s="186">
        <f t="shared" si="2583"/>
        <v>125</v>
      </c>
      <c r="J1104" s="2">
        <f t="shared" si="2589"/>
        <v>0</v>
      </c>
      <c r="K1104" s="2">
        <f t="shared" si="2590"/>
        <v>0</v>
      </c>
      <c r="L1104">
        <f t="shared" si="2591"/>
        <v>2</v>
      </c>
      <c r="M1104" s="190">
        <f t="shared" si="2712"/>
        <v>0</v>
      </c>
      <c r="N1104">
        <f t="shared" si="2592"/>
        <v>1</v>
      </c>
      <c r="O1104">
        <f t="shared" si="2593"/>
        <v>100</v>
      </c>
      <c r="P1104" s="58">
        <f t="shared" si="2594"/>
        <v>0</v>
      </c>
      <c r="Q1104" s="106">
        <f t="shared" si="2595"/>
        <v>0</v>
      </c>
      <c r="R1104" s="59">
        <f t="shared" si="2596"/>
        <v>0</v>
      </c>
      <c r="S1104" s="32">
        <f t="shared" si="2713"/>
        <v>0</v>
      </c>
      <c r="T1104">
        <f t="shared" si="2597"/>
        <v>1</v>
      </c>
      <c r="U1104" s="32">
        <f t="shared" si="2714"/>
        <v>0</v>
      </c>
      <c r="V1104">
        <f t="shared" si="2598"/>
        <v>1</v>
      </c>
      <c r="W1104">
        <f t="shared" si="2599"/>
        <v>100</v>
      </c>
      <c r="X1104" s="58">
        <f t="shared" si="2600"/>
        <v>0</v>
      </c>
      <c r="Y1104" s="58">
        <f t="shared" si="2601"/>
        <v>0</v>
      </c>
      <c r="Z1104" s="32">
        <f t="shared" si="2602"/>
        <v>0</v>
      </c>
      <c r="AA1104" s="32">
        <f t="shared" si="2603"/>
        <v>0</v>
      </c>
      <c r="AB1104" s="59">
        <f t="shared" si="2604"/>
        <v>0</v>
      </c>
      <c r="AC1104" s="59">
        <f t="shared" si="2605"/>
        <v>0</v>
      </c>
      <c r="AD1104">
        <f t="shared" si="2606"/>
        <v>1</v>
      </c>
      <c r="AE1104" s="59">
        <f t="shared" si="2607"/>
        <v>0</v>
      </c>
      <c r="AF1104" s="59">
        <f t="shared" si="2608"/>
        <v>0</v>
      </c>
      <c r="AG1104" s="59">
        <f t="shared" si="2609"/>
        <v>0</v>
      </c>
      <c r="AH1104">
        <f t="shared" si="2610"/>
        <v>1</v>
      </c>
      <c r="AI1104" s="59">
        <f t="shared" si="2611"/>
        <v>0</v>
      </c>
      <c r="AJ1104" s="59">
        <f t="shared" si="2612"/>
        <v>0</v>
      </c>
      <c r="AK1104" s="59">
        <f t="shared" si="2613"/>
        <v>0</v>
      </c>
      <c r="AL1104" s="59">
        <f t="shared" si="2614"/>
        <v>0</v>
      </c>
      <c r="AM1104" s="12">
        <f t="shared" si="2715"/>
        <v>0</v>
      </c>
      <c r="AN1104" s="12">
        <f t="shared" si="2716"/>
        <v>0</v>
      </c>
      <c r="AO1104" s="66">
        <f t="shared" si="2615"/>
        <v>0</v>
      </c>
      <c r="AP1104" s="66">
        <f t="shared" si="2616"/>
        <v>0</v>
      </c>
      <c r="AQ1104" s="59">
        <f t="shared" si="2617"/>
        <v>0</v>
      </c>
      <c r="AR1104" s="59">
        <f t="shared" si="2618"/>
        <v>0</v>
      </c>
      <c r="AS1104" s="59">
        <f t="shared" si="2619"/>
        <v>0</v>
      </c>
      <c r="AT1104" s="12">
        <f t="shared" si="2620"/>
        <v>0</v>
      </c>
      <c r="AU1104" s="59">
        <f t="shared" si="2717"/>
        <v>0</v>
      </c>
      <c r="AV1104" s="59">
        <f t="shared" si="2718"/>
        <v>0</v>
      </c>
      <c r="AW1104" s="70" t="e">
        <f t="shared" si="2621"/>
        <v>#N/A</v>
      </c>
      <c r="AX1104" s="20">
        <f t="shared" si="2622"/>
        <v>200000</v>
      </c>
      <c r="AY1104" s="20">
        <f t="shared" si="2623"/>
        <v>0</v>
      </c>
      <c r="AZ1104" s="20">
        <f t="shared" si="2624"/>
        <v>0</v>
      </c>
      <c r="BA1104" s="20">
        <f t="shared" si="2625"/>
        <v>0</v>
      </c>
      <c r="BB1104" s="36">
        <f t="shared" si="2626"/>
        <v>0</v>
      </c>
      <c r="BC1104" s="36">
        <f t="shared" si="2627"/>
        <v>0</v>
      </c>
      <c r="BD1104" s="80">
        <f t="shared" si="2628"/>
        <v>0</v>
      </c>
      <c r="BE1104" s="36">
        <f t="shared" si="2629"/>
        <v>0</v>
      </c>
      <c r="BF1104" s="36">
        <f t="shared" si="2630"/>
        <v>0</v>
      </c>
      <c r="BG1104" s="36">
        <f t="shared" si="2631"/>
        <v>0</v>
      </c>
      <c r="BH1104" s="36">
        <f t="shared" si="2632"/>
        <v>0</v>
      </c>
      <c r="BI1104" s="36">
        <f t="shared" si="2633"/>
        <v>0</v>
      </c>
      <c r="BJ1104" s="36">
        <f t="shared" si="2634"/>
        <v>0</v>
      </c>
      <c r="BK1104" s="36">
        <f t="shared" si="2635"/>
        <v>0</v>
      </c>
      <c r="BL1104" s="68">
        <f>IF(OR(AT1104=0,E1104&gt;ProjTerm),0,VLOOKUP(D1104,'Life Events'!$AE$5:$AI$1206,5,FALSE))</f>
        <v>0</v>
      </c>
      <c r="BM1104" s="93">
        <f t="shared" si="2636"/>
        <v>0</v>
      </c>
      <c r="BN1104" s="93">
        <f t="shared" si="2637"/>
        <v>0</v>
      </c>
      <c r="BO1104" s="36">
        <f t="shared" si="2638"/>
        <v>0</v>
      </c>
      <c r="BP1104" s="36">
        <f t="shared" si="2639"/>
        <v>0</v>
      </c>
      <c r="BQ1104" s="36">
        <f t="shared" si="2640"/>
        <v>0</v>
      </c>
      <c r="BR1104" s="36">
        <f t="shared" si="2641"/>
        <v>154.78110000000001</v>
      </c>
      <c r="BS1104" s="36">
        <f t="shared" si="2642"/>
        <v>0</v>
      </c>
      <c r="BT1104" s="36">
        <f t="shared" si="2643"/>
        <v>0</v>
      </c>
      <c r="BU1104" s="70" cm="1">
        <f t="array" ref="BU1104">IF(AND(ActInt=1,$J1104=0),INDEX(Tbl_FwdNom,$B1104-IVP,MATCH(ValnDt,Tbl_FwdNom_Cols)),INDEX(Tbl_FwdNom,$B1104,MATCH(StartDt,Tbl_FwdNom_Cols)))</f>
        <v>7.8615702990000003</v>
      </c>
      <c r="BV1104" s="70" cm="1">
        <f t="array" ref="BV1104">INDEX(Tbl_FwdReal,$B1104,MATCH(StartDt,Tbl_FwdReal_Cols))</f>
        <v>2.3519633889999998</v>
      </c>
      <c r="BW1104" s="70" cm="1">
        <f t="array" ref="BW1104">IF(RunType&lt;&gt;"OPN",INDEX(Tbl_FwdReal,$B1104,MATCH(ValnDt,Tbl_FwdReal_Cols)),IF(AND($J1104=0,ActInt=1),INDEX(Tbl_FwdReal,$B1104-IVP,MATCH(ValnDt,Tbl_FwdReal_Cols)),-999))*$K1104</f>
        <v>0</v>
      </c>
      <c r="BX1104" s="70">
        <f t="shared" si="2644"/>
        <v>0</v>
      </c>
      <c r="BY1104" s="70">
        <f t="shared" si="2719"/>
        <v>7.8615702990000091E-2</v>
      </c>
      <c r="BZ1104" s="64">
        <f t="shared" si="2732"/>
        <v>6.3264666256479529E-3</v>
      </c>
      <c r="CA1104" s="70" cm="1">
        <f t="array" ref="CA1104">IF($J1104=1,CA1103*(1+INDEX(Tbl_CPI,$B1104,MATCH(IF(RunType="OPN",StartDt,ValnDt),Tbl_CPI_Cols))),0)</f>
        <v>0</v>
      </c>
      <c r="CB1104" s="70">
        <f t="shared" si="2720"/>
        <v>379.8527064688131</v>
      </c>
      <c r="CC1104" s="70">
        <f t="shared" si="2721"/>
        <v>370.38027937652561</v>
      </c>
      <c r="CD1104" s="36">
        <f t="shared" si="2645"/>
        <v>1876.2847652749158</v>
      </c>
      <c r="CE1104" s="36">
        <f t="shared" si="2646"/>
        <v>0</v>
      </c>
      <c r="CF1104" s="36">
        <f t="shared" si="2647"/>
        <v>0</v>
      </c>
      <c r="CG1104" s="36">
        <f t="shared" si="2648"/>
        <v>0</v>
      </c>
      <c r="CH1104" s="36">
        <f t="shared" si="2649"/>
        <v>0</v>
      </c>
      <c r="CI1104" s="36">
        <f t="shared" si="2650"/>
        <v>0</v>
      </c>
      <c r="CJ1104" s="36">
        <f t="shared" si="2651"/>
        <v>0</v>
      </c>
      <c r="CK1104" s="36">
        <f t="shared" si="2652"/>
        <v>0</v>
      </c>
      <c r="CL1104" s="36">
        <f t="shared" si="2653"/>
        <v>0</v>
      </c>
      <c r="CM1104" s="36">
        <f t="shared" si="2654"/>
        <v>0</v>
      </c>
      <c r="CN1104" s="36">
        <f t="shared" si="2655"/>
        <v>0</v>
      </c>
      <c r="CO1104" s="20">
        <f t="shared" si="2656"/>
        <v>120000</v>
      </c>
      <c r="CP1104" s="20">
        <f t="shared" si="2657"/>
        <v>2</v>
      </c>
      <c r="CQ1104" s="64" t="e">
        <f t="shared" si="2658"/>
        <v>#N/A</v>
      </c>
      <c r="CR1104" s="64" t="e">
        <f t="shared" si="2659"/>
        <v>#N/A</v>
      </c>
      <c r="CS1104" s="36" t="e">
        <f t="shared" si="2660"/>
        <v>#N/A</v>
      </c>
      <c r="CT1104" s="36">
        <f t="shared" si="2661"/>
        <v>0</v>
      </c>
      <c r="CU1104" s="36">
        <f t="shared" si="2662"/>
        <v>0</v>
      </c>
      <c r="CV1104" s="36">
        <f t="shared" si="2722"/>
        <v>0</v>
      </c>
      <c r="CW1104" s="36">
        <f t="shared" si="2663"/>
        <v>0</v>
      </c>
      <c r="CX1104" s="36">
        <f t="shared" si="2664"/>
        <v>0</v>
      </c>
      <c r="CY1104" s="36">
        <f t="shared" si="2665"/>
        <v>0</v>
      </c>
      <c r="CZ1104" s="36">
        <f t="shared" si="2723"/>
        <v>0</v>
      </c>
      <c r="DA1104" s="64">
        <f t="shared" si="2666"/>
        <v>6.3264666256479529E-3</v>
      </c>
      <c r="DB1104" s="70">
        <f t="shared" si="2724"/>
        <v>0.99371330593454277</v>
      </c>
      <c r="DC1104" s="70">
        <f>PRODUCT($DB$8:DB1104)</f>
        <v>8.1420154088884423E-5</v>
      </c>
      <c r="DD1104" s="36">
        <f t="shared" si="2667"/>
        <v>0</v>
      </c>
      <c r="DE1104" s="36">
        <f t="shared" si="2668"/>
        <v>0</v>
      </c>
      <c r="DF1104" s="36">
        <f t="shared" si="2669"/>
        <v>0</v>
      </c>
      <c r="DG1104" s="36">
        <f t="shared" si="2670"/>
        <v>0</v>
      </c>
      <c r="DH1104" s="36">
        <f t="shared" si="2671"/>
        <v>0</v>
      </c>
      <c r="DI1104" s="36">
        <f t="shared" si="2672"/>
        <v>0</v>
      </c>
      <c r="DJ1104" s="36">
        <f t="shared" si="2673"/>
        <v>0</v>
      </c>
      <c r="DK1104" s="36">
        <f t="shared" si="2674"/>
        <v>0</v>
      </c>
      <c r="DL1104" s="36">
        <f t="shared" si="2675"/>
        <v>0</v>
      </c>
      <c r="DM1104" s="36">
        <f t="shared" si="2676"/>
        <v>0</v>
      </c>
      <c r="DN1104" s="36">
        <f t="shared" ca="1" si="2725"/>
        <v>4.6137290849905055E-12</v>
      </c>
      <c r="DO1104" s="64" cm="1">
        <f t="array" ref="DO1104">IFERROR(INDEX(Tbl_FwdNom,$B1104,MATCH(LIDt,Tbl_FwdNom_Cols,0)),0)</f>
        <v>7.3735817570000002</v>
      </c>
      <c r="DP1104" s="64">
        <f t="shared" ca="1" si="2726"/>
        <v>0</v>
      </c>
      <c r="DQ1104" s="64">
        <f t="shared" ca="1" si="2677"/>
        <v>0</v>
      </c>
      <c r="DR1104" s="70">
        <f t="shared" ca="1" si="2678"/>
        <v>1</v>
      </c>
      <c r="DS1104" s="70">
        <f ca="1">PRODUCT($DR$8:DR1104)</f>
        <v>5.1485728910319675E-4</v>
      </c>
      <c r="DT1104" s="36">
        <f t="shared" ca="1" si="2679"/>
        <v>0</v>
      </c>
      <c r="DU1104" s="36">
        <f t="shared" ca="1" si="2680"/>
        <v>0</v>
      </c>
      <c r="DV1104" s="36">
        <f t="shared" ca="1" si="2681"/>
        <v>0</v>
      </c>
      <c r="DW1104" s="36">
        <f t="shared" ca="1" si="2682"/>
        <v>0</v>
      </c>
      <c r="DX1104" s="36">
        <f t="shared" ca="1" si="2683"/>
        <v>0</v>
      </c>
      <c r="DY1104" s="36">
        <f t="shared" ca="1" si="2684"/>
        <v>0</v>
      </c>
      <c r="DZ1104" s="36">
        <f t="shared" ca="1" si="2685"/>
        <v>0</v>
      </c>
      <c r="EA1104" s="36">
        <f t="shared" ca="1" si="2686"/>
        <v>0</v>
      </c>
      <c r="EB1104" s="36">
        <f t="shared" ca="1" si="2687"/>
        <v>0</v>
      </c>
      <c r="EC1104" s="36">
        <f t="shared" ca="1" si="2688"/>
        <v>0</v>
      </c>
      <c r="ED1104" s="36">
        <f t="shared" ca="1" si="2689"/>
        <v>0</v>
      </c>
      <c r="EE1104" s="36">
        <f t="shared" ca="1" si="2727"/>
        <v>0</v>
      </c>
      <c r="EF1104" s="36">
        <f t="shared" ca="1" si="2690"/>
        <v>0</v>
      </c>
      <c r="EG1104" s="64"/>
      <c r="EH1104" s="64"/>
      <c r="EI1104" s="64"/>
      <c r="EJ1104" s="70"/>
      <c r="EK1104" s="70"/>
      <c r="EL1104" s="70"/>
      <c r="EM1104" s="70"/>
      <c r="EN1104" s="70"/>
      <c r="EO1104" s="36">
        <f t="shared" si="2691"/>
        <v>0</v>
      </c>
      <c r="EP1104" s="36">
        <f t="shared" si="2692"/>
        <v>0</v>
      </c>
      <c r="EQ1104" s="36">
        <f t="shared" si="2693"/>
        <v>0</v>
      </c>
      <c r="ER1104" s="36">
        <f t="shared" si="2694"/>
        <v>0</v>
      </c>
      <c r="ES1104" s="36">
        <f t="shared" si="2695"/>
        <v>0</v>
      </c>
      <c r="ET1104" s="36">
        <f t="shared" si="2696"/>
        <v>0</v>
      </c>
      <c r="EU1104" s="36">
        <f t="shared" si="2728"/>
        <v>0</v>
      </c>
      <c r="EV1104" s="36">
        <f t="shared" si="2697"/>
        <v>0</v>
      </c>
      <c r="EW1104" s="36">
        <f t="shared" si="2698"/>
        <v>0</v>
      </c>
      <c r="EX1104" s="36">
        <f t="shared" si="2729"/>
        <v>0</v>
      </c>
      <c r="EY1104" s="36">
        <f t="shared" si="2699"/>
        <v>0</v>
      </c>
      <c r="EZ1104" s="36">
        <f t="shared" si="2700"/>
        <v>0</v>
      </c>
      <c r="FA1104" s="36">
        <f t="shared" si="2701"/>
        <v>0</v>
      </c>
      <c r="FB1104" s="36">
        <f t="shared" si="2702"/>
        <v>0</v>
      </c>
      <c r="FC1104" s="36">
        <f t="shared" si="2730"/>
        <v>0</v>
      </c>
      <c r="FD1104" s="36">
        <f t="shared" si="2703"/>
        <v>0</v>
      </c>
      <c r="FE1104" s="36">
        <f t="shared" si="2704"/>
        <v>0</v>
      </c>
      <c r="FF1104" s="36">
        <f t="shared" si="2731"/>
        <v>0</v>
      </c>
      <c r="FG1104" s="36">
        <f t="shared" si="2705"/>
        <v>0</v>
      </c>
      <c r="FH1104" s="36">
        <f t="shared" si="2706"/>
        <v>0</v>
      </c>
      <c r="FI1104" s="36">
        <f t="shared" si="2707"/>
        <v>0</v>
      </c>
      <c r="FJ1104" s="36">
        <f t="shared" ca="1" si="2708"/>
        <v>0</v>
      </c>
      <c r="FK1104" s="36">
        <f t="shared" si="2709"/>
        <v>0</v>
      </c>
      <c r="FL1104" s="36">
        <f t="shared" si="2710"/>
        <v>0</v>
      </c>
      <c r="FM1104" s="36">
        <f t="shared" ca="1" si="2711"/>
        <v>0</v>
      </c>
      <c r="FN1104" s="36">
        <f t="shared" ca="1" si="2733"/>
        <v>0</v>
      </c>
    </row>
    <row r="1105" spans="2:170" x14ac:dyDescent="0.25">
      <c r="B1105" s="2">
        <v>1097</v>
      </c>
      <c r="C1105" s="2">
        <f t="shared" si="2587"/>
        <v>92</v>
      </c>
      <c r="D1105" s="2">
        <f t="shared" si="2584"/>
        <v>1121</v>
      </c>
      <c r="E1105" s="2">
        <f t="shared" si="2582"/>
        <v>94</v>
      </c>
      <c r="F1105" s="189">
        <f t="shared" si="2586"/>
        <v>79106</v>
      </c>
      <c r="G1105" s="2">
        <f t="shared" si="2585"/>
        <v>7</v>
      </c>
      <c r="H1105" s="187">
        <f t="shared" si="2588"/>
        <v>126</v>
      </c>
      <c r="I1105" s="186">
        <f t="shared" si="2583"/>
        <v>126</v>
      </c>
      <c r="J1105" s="2">
        <f t="shared" si="2589"/>
        <v>0</v>
      </c>
      <c r="K1105" s="2">
        <f t="shared" si="2590"/>
        <v>0</v>
      </c>
      <c r="L1105">
        <f t="shared" si="2591"/>
        <v>2</v>
      </c>
      <c r="M1105" s="190">
        <f t="shared" si="2712"/>
        <v>0</v>
      </c>
      <c r="N1105">
        <f t="shared" si="2592"/>
        <v>1</v>
      </c>
      <c r="O1105">
        <f t="shared" si="2593"/>
        <v>100</v>
      </c>
      <c r="P1105" s="58">
        <f t="shared" si="2594"/>
        <v>0</v>
      </c>
      <c r="Q1105" s="106">
        <f t="shared" si="2595"/>
        <v>0</v>
      </c>
      <c r="R1105" s="59">
        <f t="shared" si="2596"/>
        <v>0</v>
      </c>
      <c r="S1105" s="32">
        <f t="shared" si="2713"/>
        <v>0</v>
      </c>
      <c r="T1105">
        <f t="shared" si="2597"/>
        <v>1</v>
      </c>
      <c r="U1105" s="32">
        <f t="shared" si="2714"/>
        <v>0</v>
      </c>
      <c r="V1105">
        <f t="shared" si="2598"/>
        <v>1</v>
      </c>
      <c r="W1105">
        <f t="shared" si="2599"/>
        <v>100</v>
      </c>
      <c r="X1105" s="58">
        <f t="shared" si="2600"/>
        <v>0</v>
      </c>
      <c r="Y1105" s="58">
        <f t="shared" si="2601"/>
        <v>0</v>
      </c>
      <c r="Z1105" s="32">
        <f t="shared" si="2602"/>
        <v>0</v>
      </c>
      <c r="AA1105" s="32">
        <f t="shared" si="2603"/>
        <v>0</v>
      </c>
      <c r="AB1105" s="59">
        <f t="shared" si="2604"/>
        <v>0</v>
      </c>
      <c r="AC1105" s="59">
        <f t="shared" si="2605"/>
        <v>0</v>
      </c>
      <c r="AD1105">
        <f t="shared" si="2606"/>
        <v>1</v>
      </c>
      <c r="AE1105" s="59">
        <f t="shared" si="2607"/>
        <v>0</v>
      </c>
      <c r="AF1105" s="59">
        <f t="shared" si="2608"/>
        <v>0</v>
      </c>
      <c r="AG1105" s="59">
        <f t="shared" si="2609"/>
        <v>0</v>
      </c>
      <c r="AH1105">
        <f t="shared" si="2610"/>
        <v>1</v>
      </c>
      <c r="AI1105" s="59">
        <f t="shared" si="2611"/>
        <v>0</v>
      </c>
      <c r="AJ1105" s="59">
        <f t="shared" si="2612"/>
        <v>0</v>
      </c>
      <c r="AK1105" s="59">
        <f t="shared" si="2613"/>
        <v>0</v>
      </c>
      <c r="AL1105" s="59">
        <f t="shared" si="2614"/>
        <v>0</v>
      </c>
      <c r="AM1105" s="12">
        <f t="shared" si="2715"/>
        <v>0</v>
      </c>
      <c r="AN1105" s="12">
        <f t="shared" si="2716"/>
        <v>0</v>
      </c>
      <c r="AO1105" s="66">
        <f t="shared" si="2615"/>
        <v>0</v>
      </c>
      <c r="AP1105" s="66">
        <f t="shared" si="2616"/>
        <v>0</v>
      </c>
      <c r="AQ1105" s="59">
        <f t="shared" si="2617"/>
        <v>0</v>
      </c>
      <c r="AR1105" s="59">
        <f t="shared" si="2618"/>
        <v>0</v>
      </c>
      <c r="AS1105" s="59">
        <f t="shared" si="2619"/>
        <v>0</v>
      </c>
      <c r="AT1105" s="12">
        <f t="shared" si="2620"/>
        <v>0</v>
      </c>
      <c r="AU1105" s="59">
        <f t="shared" si="2717"/>
        <v>0</v>
      </c>
      <c r="AV1105" s="59">
        <f t="shared" si="2718"/>
        <v>0</v>
      </c>
      <c r="AW1105" s="70" t="e">
        <f t="shared" si="2621"/>
        <v>#N/A</v>
      </c>
      <c r="AX1105" s="20">
        <f t="shared" si="2622"/>
        <v>200000</v>
      </c>
      <c r="AY1105" s="20">
        <f t="shared" si="2623"/>
        <v>0</v>
      </c>
      <c r="AZ1105" s="20">
        <f t="shared" si="2624"/>
        <v>0</v>
      </c>
      <c r="BA1105" s="20">
        <f t="shared" si="2625"/>
        <v>0</v>
      </c>
      <c r="BB1105" s="36">
        <f t="shared" si="2626"/>
        <v>0</v>
      </c>
      <c r="BC1105" s="36">
        <f t="shared" si="2627"/>
        <v>0</v>
      </c>
      <c r="BD1105" s="80">
        <f t="shared" si="2628"/>
        <v>0</v>
      </c>
      <c r="BE1105" s="36">
        <f t="shared" si="2629"/>
        <v>0</v>
      </c>
      <c r="BF1105" s="36">
        <f t="shared" si="2630"/>
        <v>0</v>
      </c>
      <c r="BG1105" s="36">
        <f t="shared" si="2631"/>
        <v>0</v>
      </c>
      <c r="BH1105" s="36">
        <f t="shared" si="2632"/>
        <v>0</v>
      </c>
      <c r="BI1105" s="36">
        <f t="shared" si="2633"/>
        <v>0</v>
      </c>
      <c r="BJ1105" s="36">
        <f t="shared" si="2634"/>
        <v>0</v>
      </c>
      <c r="BK1105" s="36">
        <f t="shared" si="2635"/>
        <v>0</v>
      </c>
      <c r="BL1105" s="68">
        <f>IF(OR(AT1105=0,E1105&gt;ProjTerm),0,VLOOKUP(D1105,'Life Events'!$AE$5:$AI$1206,5,FALSE))</f>
        <v>0</v>
      </c>
      <c r="BM1105" s="93">
        <f t="shared" si="2636"/>
        <v>0</v>
      </c>
      <c r="BN1105" s="93">
        <f t="shared" si="2637"/>
        <v>0</v>
      </c>
      <c r="BO1105" s="36">
        <f t="shared" si="2638"/>
        <v>0</v>
      </c>
      <c r="BP1105" s="36">
        <f t="shared" si="2639"/>
        <v>0</v>
      </c>
      <c r="BQ1105" s="36">
        <f t="shared" si="2640"/>
        <v>0</v>
      </c>
      <c r="BR1105" s="36">
        <f t="shared" si="2641"/>
        <v>154.78110000000001</v>
      </c>
      <c r="BS1105" s="36">
        <f t="shared" si="2642"/>
        <v>0</v>
      </c>
      <c r="BT1105" s="36">
        <f t="shared" si="2643"/>
        <v>0</v>
      </c>
      <c r="BU1105" s="70" cm="1">
        <f t="array" ref="BU1105">IF(AND(ActInt=1,$J1105=0),INDEX(Tbl_FwdNom,$B1105-IVP,MATCH(ValnDt,Tbl_FwdNom_Cols)),INDEX(Tbl_FwdNom,$B1105,MATCH(StartDt,Tbl_FwdNom_Cols)))</f>
        <v>7.8557138059999998</v>
      </c>
      <c r="BV1105" s="70" cm="1">
        <f t="array" ref="BV1105">INDEX(Tbl_FwdReal,$B1105,MATCH(StartDt,Tbl_FwdReal_Cols))</f>
        <v>2.348616979</v>
      </c>
      <c r="BW1105" s="70" cm="1">
        <f t="array" ref="BW1105">IF(RunType&lt;&gt;"OPN",INDEX(Tbl_FwdReal,$B1105,MATCH(ValnDt,Tbl_FwdReal_Cols)),IF(AND($J1105=0,ActInt=1),INDEX(Tbl_FwdReal,$B1105-IVP,MATCH(ValnDt,Tbl_FwdReal_Cols)),-999))*$K1105</f>
        <v>0</v>
      </c>
      <c r="BX1105" s="70">
        <f t="shared" si="2644"/>
        <v>0</v>
      </c>
      <c r="BY1105" s="70">
        <f t="shared" si="2719"/>
        <v>7.8557138060000087E-2</v>
      </c>
      <c r="BZ1105" s="64">
        <f t="shared" si="2732"/>
        <v>6.3219131884955093E-3</v>
      </c>
      <c r="CA1105" s="70" cm="1">
        <f t="array" ref="CA1105">IF($J1105=1,CA1104*(1+INDEX(Tbl_CPI,$B1105,MATCH(IF(RunType="OPN",StartDt,ValnDt),Tbl_CPI_Cols))),0)</f>
        <v>0</v>
      </c>
      <c r="CB1105" s="70">
        <f t="shared" si="2720"/>
        <v>382.25410230352401</v>
      </c>
      <c r="CC1105" s="70">
        <f t="shared" si="2721"/>
        <v>370.38027937652561</v>
      </c>
      <c r="CD1105" s="36">
        <f t="shared" si="2645"/>
        <v>1876.2847652749158</v>
      </c>
      <c r="CE1105" s="36">
        <f t="shared" si="2646"/>
        <v>0</v>
      </c>
      <c r="CF1105" s="36">
        <f t="shared" si="2647"/>
        <v>0</v>
      </c>
      <c r="CG1105" s="36">
        <f t="shared" si="2648"/>
        <v>0</v>
      </c>
      <c r="CH1105" s="36">
        <f t="shared" si="2649"/>
        <v>0</v>
      </c>
      <c r="CI1105" s="36">
        <f t="shared" si="2650"/>
        <v>0</v>
      </c>
      <c r="CJ1105" s="36">
        <f t="shared" si="2651"/>
        <v>0</v>
      </c>
      <c r="CK1105" s="36">
        <f t="shared" si="2652"/>
        <v>0</v>
      </c>
      <c r="CL1105" s="36">
        <f t="shared" si="2653"/>
        <v>0</v>
      </c>
      <c r="CM1105" s="36">
        <f t="shared" si="2654"/>
        <v>0</v>
      </c>
      <c r="CN1105" s="36">
        <f t="shared" si="2655"/>
        <v>0</v>
      </c>
      <c r="CO1105" s="20">
        <f t="shared" si="2656"/>
        <v>120000</v>
      </c>
      <c r="CP1105" s="20">
        <f t="shared" si="2657"/>
        <v>2</v>
      </c>
      <c r="CQ1105" s="64" t="e">
        <f t="shared" si="2658"/>
        <v>#N/A</v>
      </c>
      <c r="CR1105" s="64" t="e">
        <f t="shared" si="2659"/>
        <v>#N/A</v>
      </c>
      <c r="CS1105" s="36" t="e">
        <f t="shared" si="2660"/>
        <v>#N/A</v>
      </c>
      <c r="CT1105" s="36">
        <f t="shared" si="2661"/>
        <v>0</v>
      </c>
      <c r="CU1105" s="36">
        <f t="shared" si="2662"/>
        <v>0</v>
      </c>
      <c r="CV1105" s="36">
        <f t="shared" si="2722"/>
        <v>0</v>
      </c>
      <c r="CW1105" s="36">
        <f t="shared" si="2663"/>
        <v>0</v>
      </c>
      <c r="CX1105" s="36">
        <f t="shared" si="2664"/>
        <v>0</v>
      </c>
      <c r="CY1105" s="36">
        <f t="shared" si="2665"/>
        <v>0</v>
      </c>
      <c r="CZ1105" s="36">
        <f t="shared" si="2723"/>
        <v>0</v>
      </c>
      <c r="DA1105" s="64">
        <f t="shared" si="2666"/>
        <v>6.3219131884955093E-3</v>
      </c>
      <c r="DB1105" s="70">
        <f t="shared" si="2724"/>
        <v>0.99371780231987128</v>
      </c>
      <c r="DC1105" s="70">
        <f>PRODUCT($DB$8:DB1105)</f>
        <v>8.0908656585751513E-5</v>
      </c>
      <c r="DD1105" s="36">
        <f t="shared" si="2667"/>
        <v>0</v>
      </c>
      <c r="DE1105" s="36">
        <f t="shared" si="2668"/>
        <v>0</v>
      </c>
      <c r="DF1105" s="36">
        <f t="shared" si="2669"/>
        <v>0</v>
      </c>
      <c r="DG1105" s="36">
        <f t="shared" si="2670"/>
        <v>0</v>
      </c>
      <c r="DH1105" s="36">
        <f t="shared" si="2671"/>
        <v>0</v>
      </c>
      <c r="DI1105" s="36">
        <f t="shared" si="2672"/>
        <v>0</v>
      </c>
      <c r="DJ1105" s="36">
        <f t="shared" si="2673"/>
        <v>0</v>
      </c>
      <c r="DK1105" s="36">
        <f t="shared" si="2674"/>
        <v>0</v>
      </c>
      <c r="DL1105" s="36">
        <f t="shared" si="2675"/>
        <v>0</v>
      </c>
      <c r="DM1105" s="36">
        <f t="shared" si="2676"/>
        <v>0</v>
      </c>
      <c r="DN1105" s="36">
        <f t="shared" ca="1" si="2725"/>
        <v>4.6137290849905055E-12</v>
      </c>
      <c r="DO1105" s="64" cm="1">
        <f t="array" ref="DO1105">IFERROR(INDEX(Tbl_FwdNom,$B1105,MATCH(LIDt,Tbl_FwdNom_Cols,0)),0)</f>
        <v>7.3718820980000004</v>
      </c>
      <c r="DP1105" s="64">
        <f t="shared" ca="1" si="2726"/>
        <v>0</v>
      </c>
      <c r="DQ1105" s="64">
        <f t="shared" ca="1" si="2677"/>
        <v>0</v>
      </c>
      <c r="DR1105" s="70">
        <f t="shared" ca="1" si="2678"/>
        <v>1</v>
      </c>
      <c r="DS1105" s="70">
        <f ca="1">PRODUCT($DR$8:DR1105)</f>
        <v>5.1485728910319675E-4</v>
      </c>
      <c r="DT1105" s="36">
        <f t="shared" ca="1" si="2679"/>
        <v>0</v>
      </c>
      <c r="DU1105" s="36">
        <f t="shared" ca="1" si="2680"/>
        <v>0</v>
      </c>
      <c r="DV1105" s="36">
        <f t="shared" ca="1" si="2681"/>
        <v>0</v>
      </c>
      <c r="DW1105" s="36">
        <f t="shared" ca="1" si="2682"/>
        <v>0</v>
      </c>
      <c r="DX1105" s="36">
        <f t="shared" ca="1" si="2683"/>
        <v>0</v>
      </c>
      <c r="DY1105" s="36">
        <f t="shared" ca="1" si="2684"/>
        <v>0</v>
      </c>
      <c r="DZ1105" s="36">
        <f t="shared" ca="1" si="2685"/>
        <v>0</v>
      </c>
      <c r="EA1105" s="36">
        <f t="shared" ca="1" si="2686"/>
        <v>0</v>
      </c>
      <c r="EB1105" s="36">
        <f t="shared" ca="1" si="2687"/>
        <v>0</v>
      </c>
      <c r="EC1105" s="36">
        <f t="shared" ca="1" si="2688"/>
        <v>0</v>
      </c>
      <c r="ED1105" s="36">
        <f t="shared" ca="1" si="2689"/>
        <v>0</v>
      </c>
      <c r="EE1105" s="36">
        <f t="shared" ca="1" si="2727"/>
        <v>0</v>
      </c>
      <c r="EF1105" s="36">
        <f t="shared" ca="1" si="2690"/>
        <v>0</v>
      </c>
      <c r="EG1105" s="64"/>
      <c r="EH1105" s="64"/>
      <c r="EI1105" s="64"/>
      <c r="EJ1105" s="70"/>
      <c r="EK1105" s="70"/>
      <c r="EL1105" s="70"/>
      <c r="EM1105" s="70"/>
      <c r="EN1105" s="70"/>
      <c r="EO1105" s="36">
        <f t="shared" si="2691"/>
        <v>0</v>
      </c>
      <c r="EP1105" s="36">
        <f t="shared" si="2692"/>
        <v>0</v>
      </c>
      <c r="EQ1105" s="36">
        <f t="shared" si="2693"/>
        <v>0</v>
      </c>
      <c r="ER1105" s="36">
        <f t="shared" si="2694"/>
        <v>0</v>
      </c>
      <c r="ES1105" s="36">
        <f t="shared" si="2695"/>
        <v>0</v>
      </c>
      <c r="ET1105" s="36">
        <f t="shared" si="2696"/>
        <v>0</v>
      </c>
      <c r="EU1105" s="36">
        <f t="shared" si="2728"/>
        <v>0</v>
      </c>
      <c r="EV1105" s="36">
        <f t="shared" si="2697"/>
        <v>0</v>
      </c>
      <c r="EW1105" s="36">
        <f t="shared" si="2698"/>
        <v>0</v>
      </c>
      <c r="EX1105" s="36">
        <f t="shared" si="2729"/>
        <v>0</v>
      </c>
      <c r="EY1105" s="36">
        <f t="shared" si="2699"/>
        <v>0</v>
      </c>
      <c r="EZ1105" s="36">
        <f t="shared" si="2700"/>
        <v>0</v>
      </c>
      <c r="FA1105" s="36">
        <f t="shared" si="2701"/>
        <v>0</v>
      </c>
      <c r="FB1105" s="36">
        <f t="shared" si="2702"/>
        <v>0</v>
      </c>
      <c r="FC1105" s="36">
        <f t="shared" si="2730"/>
        <v>0</v>
      </c>
      <c r="FD1105" s="36">
        <f t="shared" si="2703"/>
        <v>0</v>
      </c>
      <c r="FE1105" s="36">
        <f t="shared" si="2704"/>
        <v>0</v>
      </c>
      <c r="FF1105" s="36">
        <f t="shared" si="2731"/>
        <v>0</v>
      </c>
      <c r="FG1105" s="36">
        <f t="shared" si="2705"/>
        <v>0</v>
      </c>
      <c r="FH1105" s="36">
        <f t="shared" si="2706"/>
        <v>0</v>
      </c>
      <c r="FI1105" s="36">
        <f t="shared" si="2707"/>
        <v>0</v>
      </c>
      <c r="FJ1105" s="36">
        <f t="shared" ca="1" si="2708"/>
        <v>0</v>
      </c>
      <c r="FK1105" s="36">
        <f t="shared" si="2709"/>
        <v>0</v>
      </c>
      <c r="FL1105" s="36">
        <f t="shared" si="2710"/>
        <v>0</v>
      </c>
      <c r="FM1105" s="36">
        <f t="shared" ca="1" si="2711"/>
        <v>0</v>
      </c>
      <c r="FN1105" s="36">
        <f t="shared" ca="1" si="2733"/>
        <v>0</v>
      </c>
    </row>
    <row r="1106" spans="2:170" x14ac:dyDescent="0.25">
      <c r="B1106" s="2">
        <v>1098</v>
      </c>
      <c r="C1106" s="2">
        <f t="shared" ref="C1106:C1169" si="2734">IF(B1106&lt;=0,0,ROUNDUP(B1106/12,0))</f>
        <v>92</v>
      </c>
      <c r="D1106" s="2">
        <f t="shared" si="2584"/>
        <v>1122</v>
      </c>
      <c r="E1106" s="2">
        <f t="shared" si="2582"/>
        <v>94</v>
      </c>
      <c r="F1106" s="189">
        <f t="shared" si="2586"/>
        <v>79137</v>
      </c>
      <c r="G1106" s="2">
        <f t="shared" si="2585"/>
        <v>8</v>
      </c>
      <c r="H1106" s="187">
        <f t="shared" si="2588"/>
        <v>126.08333333333334</v>
      </c>
      <c r="I1106" s="186">
        <f t="shared" si="2583"/>
        <v>126</v>
      </c>
      <c r="J1106" s="2">
        <f t="shared" si="2589"/>
        <v>0</v>
      </c>
      <c r="K1106" s="2">
        <f t="shared" si="2590"/>
        <v>0</v>
      </c>
      <c r="L1106">
        <f t="shared" si="2591"/>
        <v>2</v>
      </c>
      <c r="M1106" s="190">
        <f t="shared" si="2712"/>
        <v>0</v>
      </c>
      <c r="N1106">
        <f t="shared" si="2592"/>
        <v>1</v>
      </c>
      <c r="O1106">
        <f t="shared" si="2593"/>
        <v>100</v>
      </c>
      <c r="P1106" s="58">
        <f t="shared" si="2594"/>
        <v>0</v>
      </c>
      <c r="Q1106" s="106">
        <f t="shared" si="2595"/>
        <v>0</v>
      </c>
      <c r="R1106" s="59">
        <f t="shared" si="2596"/>
        <v>0</v>
      </c>
      <c r="S1106" s="32">
        <f t="shared" si="2713"/>
        <v>0</v>
      </c>
      <c r="T1106">
        <f t="shared" si="2597"/>
        <v>1</v>
      </c>
      <c r="U1106" s="32">
        <f t="shared" si="2714"/>
        <v>0</v>
      </c>
      <c r="V1106">
        <f t="shared" si="2598"/>
        <v>1</v>
      </c>
      <c r="W1106">
        <f t="shared" si="2599"/>
        <v>100</v>
      </c>
      <c r="X1106" s="58">
        <f t="shared" si="2600"/>
        <v>0</v>
      </c>
      <c r="Y1106" s="58">
        <f t="shared" si="2601"/>
        <v>0</v>
      </c>
      <c r="Z1106" s="32">
        <f t="shared" si="2602"/>
        <v>0</v>
      </c>
      <c r="AA1106" s="32">
        <f t="shared" si="2603"/>
        <v>0</v>
      </c>
      <c r="AB1106" s="59">
        <f t="shared" si="2604"/>
        <v>0</v>
      </c>
      <c r="AC1106" s="59">
        <f t="shared" si="2605"/>
        <v>0</v>
      </c>
      <c r="AD1106">
        <f t="shared" si="2606"/>
        <v>1</v>
      </c>
      <c r="AE1106" s="59">
        <f t="shared" si="2607"/>
        <v>0</v>
      </c>
      <c r="AF1106" s="59">
        <f t="shared" si="2608"/>
        <v>0</v>
      </c>
      <c r="AG1106" s="59">
        <f t="shared" si="2609"/>
        <v>0</v>
      </c>
      <c r="AH1106">
        <f t="shared" si="2610"/>
        <v>1</v>
      </c>
      <c r="AI1106" s="59">
        <f t="shared" si="2611"/>
        <v>0</v>
      </c>
      <c r="AJ1106" s="59">
        <f t="shared" si="2612"/>
        <v>0</v>
      </c>
      <c r="AK1106" s="59">
        <f t="shared" si="2613"/>
        <v>0</v>
      </c>
      <c r="AL1106" s="59">
        <f t="shared" si="2614"/>
        <v>0</v>
      </c>
      <c r="AM1106" s="12">
        <f t="shared" si="2715"/>
        <v>0</v>
      </c>
      <c r="AN1106" s="12">
        <f t="shared" si="2716"/>
        <v>0</v>
      </c>
      <c r="AO1106" s="66">
        <f t="shared" si="2615"/>
        <v>0</v>
      </c>
      <c r="AP1106" s="66">
        <f t="shared" si="2616"/>
        <v>0</v>
      </c>
      <c r="AQ1106" s="59">
        <f t="shared" si="2617"/>
        <v>0</v>
      </c>
      <c r="AR1106" s="59">
        <f t="shared" si="2618"/>
        <v>0</v>
      </c>
      <c r="AS1106" s="59">
        <f t="shared" si="2619"/>
        <v>0</v>
      </c>
      <c r="AT1106" s="12">
        <f t="shared" si="2620"/>
        <v>0</v>
      </c>
      <c r="AU1106" s="59">
        <f t="shared" si="2717"/>
        <v>0</v>
      </c>
      <c r="AV1106" s="59">
        <f t="shared" si="2718"/>
        <v>0</v>
      </c>
      <c r="AW1106" s="70" t="e">
        <f t="shared" si="2621"/>
        <v>#N/A</v>
      </c>
      <c r="AX1106" s="20">
        <f t="shared" si="2622"/>
        <v>200000</v>
      </c>
      <c r="AY1106" s="20">
        <f t="shared" si="2623"/>
        <v>0</v>
      </c>
      <c r="AZ1106" s="20">
        <f t="shared" si="2624"/>
        <v>0</v>
      </c>
      <c r="BA1106" s="20">
        <f t="shared" si="2625"/>
        <v>0</v>
      </c>
      <c r="BB1106" s="36">
        <f t="shared" si="2626"/>
        <v>0</v>
      </c>
      <c r="BC1106" s="36">
        <f t="shared" si="2627"/>
        <v>0</v>
      </c>
      <c r="BD1106" s="80">
        <f t="shared" si="2628"/>
        <v>0</v>
      </c>
      <c r="BE1106" s="36">
        <f t="shared" si="2629"/>
        <v>0</v>
      </c>
      <c r="BF1106" s="36">
        <f t="shared" si="2630"/>
        <v>0</v>
      </c>
      <c r="BG1106" s="36">
        <f t="shared" si="2631"/>
        <v>0</v>
      </c>
      <c r="BH1106" s="36">
        <f t="shared" si="2632"/>
        <v>0</v>
      </c>
      <c r="BI1106" s="36">
        <f t="shared" si="2633"/>
        <v>0</v>
      </c>
      <c r="BJ1106" s="36">
        <f t="shared" si="2634"/>
        <v>0</v>
      </c>
      <c r="BK1106" s="36">
        <f t="shared" si="2635"/>
        <v>0</v>
      </c>
      <c r="BL1106" s="68">
        <f>IF(OR(AT1106=0,E1106&gt;ProjTerm),0,VLOOKUP(D1106,'Life Events'!$AE$5:$AI$1206,5,FALSE))</f>
        <v>0</v>
      </c>
      <c r="BM1106" s="93">
        <f t="shared" si="2636"/>
        <v>0</v>
      </c>
      <c r="BN1106" s="93">
        <f t="shared" si="2637"/>
        <v>0</v>
      </c>
      <c r="BO1106" s="36">
        <f t="shared" si="2638"/>
        <v>0</v>
      </c>
      <c r="BP1106" s="36">
        <f t="shared" si="2639"/>
        <v>0</v>
      </c>
      <c r="BQ1106" s="36">
        <f t="shared" si="2640"/>
        <v>0</v>
      </c>
      <c r="BR1106" s="36">
        <f t="shared" si="2641"/>
        <v>154.78110000000001</v>
      </c>
      <c r="BS1106" s="36">
        <f t="shared" si="2642"/>
        <v>0</v>
      </c>
      <c r="BT1106" s="36">
        <f t="shared" si="2643"/>
        <v>0</v>
      </c>
      <c r="BU1106" s="70" cm="1">
        <f t="array" ref="BU1106">IF(AND(ActInt=1,$J1106=0),INDEX(Tbl_FwdNom,$B1106-IVP,MATCH(ValnDt,Tbl_FwdNom_Cols)),INDEX(Tbl_FwdNom,$B1106,MATCH(StartDt,Tbl_FwdNom_Cols)))</f>
        <v>7.8498576309999999</v>
      </c>
      <c r="BV1106" s="70" cm="1">
        <f t="array" ref="BV1106">INDEX(Tbl_FwdReal,$B1106,MATCH(StartDt,Tbl_FwdReal_Cols))</f>
        <v>2.3452706769999998</v>
      </c>
      <c r="BW1106" s="70" cm="1">
        <f t="array" ref="BW1106">IF(RunType&lt;&gt;"OPN",INDEX(Tbl_FwdReal,$B1106,MATCH(ValnDt,Tbl_FwdReal_Cols)),IF(AND($J1106=0,ActInt=1),INDEX(Tbl_FwdReal,$B1106-IVP,MATCH(ValnDt,Tbl_FwdReal_Cols)),-999))*$K1106</f>
        <v>0</v>
      </c>
      <c r="BX1106" s="70">
        <f t="shared" si="2644"/>
        <v>0</v>
      </c>
      <c r="BY1106" s="70">
        <f t="shared" si="2719"/>
        <v>7.8498576309999901E-2</v>
      </c>
      <c r="BZ1106" s="64">
        <f t="shared" si="2732"/>
        <v>6.3173597719567987E-3</v>
      </c>
      <c r="CA1106" s="70" cm="1">
        <f t="array" ref="CA1106">IF($J1106=1,CA1105*(1+INDEX(Tbl_CPI,$B1106,MATCH(IF(RunType="OPN",StartDt,ValnDt),Tbl_CPI_Cols))),0)</f>
        <v>0</v>
      </c>
      <c r="CB1106" s="70">
        <f t="shared" si="2720"/>
        <v>384.66893899208173</v>
      </c>
      <c r="CC1106" s="70">
        <f t="shared" si="2721"/>
        <v>370.38027937652561</v>
      </c>
      <c r="CD1106" s="36">
        <f t="shared" si="2645"/>
        <v>1876.2847652749158</v>
      </c>
      <c r="CE1106" s="36">
        <f t="shared" si="2646"/>
        <v>0</v>
      </c>
      <c r="CF1106" s="36">
        <f t="shared" si="2647"/>
        <v>0</v>
      </c>
      <c r="CG1106" s="36">
        <f t="shared" si="2648"/>
        <v>0</v>
      </c>
      <c r="CH1106" s="36">
        <f t="shared" si="2649"/>
        <v>0</v>
      </c>
      <c r="CI1106" s="36">
        <f t="shared" si="2650"/>
        <v>0</v>
      </c>
      <c r="CJ1106" s="36">
        <f t="shared" si="2651"/>
        <v>0</v>
      </c>
      <c r="CK1106" s="36">
        <f t="shared" si="2652"/>
        <v>0</v>
      </c>
      <c r="CL1106" s="36">
        <f t="shared" si="2653"/>
        <v>0</v>
      </c>
      <c r="CM1106" s="36">
        <f t="shared" si="2654"/>
        <v>0</v>
      </c>
      <c r="CN1106" s="36">
        <f t="shared" si="2655"/>
        <v>0</v>
      </c>
      <c r="CO1106" s="20">
        <f t="shared" si="2656"/>
        <v>120000</v>
      </c>
      <c r="CP1106" s="20">
        <f t="shared" si="2657"/>
        <v>2</v>
      </c>
      <c r="CQ1106" s="64" t="e">
        <f t="shared" si="2658"/>
        <v>#N/A</v>
      </c>
      <c r="CR1106" s="64" t="e">
        <f t="shared" si="2659"/>
        <v>#N/A</v>
      </c>
      <c r="CS1106" s="36" t="e">
        <f t="shared" si="2660"/>
        <v>#N/A</v>
      </c>
      <c r="CT1106" s="36">
        <f t="shared" si="2661"/>
        <v>0</v>
      </c>
      <c r="CU1106" s="36">
        <f t="shared" si="2662"/>
        <v>0</v>
      </c>
      <c r="CV1106" s="36">
        <f t="shared" si="2722"/>
        <v>0</v>
      </c>
      <c r="CW1106" s="36">
        <f t="shared" si="2663"/>
        <v>0</v>
      </c>
      <c r="CX1106" s="36">
        <f t="shared" si="2664"/>
        <v>0</v>
      </c>
      <c r="CY1106" s="36">
        <f t="shared" si="2665"/>
        <v>0</v>
      </c>
      <c r="CZ1106" s="36">
        <f t="shared" si="2723"/>
        <v>0</v>
      </c>
      <c r="DA1106" s="64">
        <f t="shared" si="2666"/>
        <v>6.3173597719567987E-3</v>
      </c>
      <c r="DB1106" s="70">
        <f t="shared" si="2724"/>
        <v>0.99372229872553486</v>
      </c>
      <c r="DC1106" s="70">
        <f>PRODUCT($DB$8:DB1106)</f>
        <v>8.0400736209187881E-5</v>
      </c>
      <c r="DD1106" s="36">
        <f t="shared" si="2667"/>
        <v>0</v>
      </c>
      <c r="DE1106" s="36">
        <f t="shared" si="2668"/>
        <v>0</v>
      </c>
      <c r="DF1106" s="36">
        <f t="shared" si="2669"/>
        <v>0</v>
      </c>
      <c r="DG1106" s="36">
        <f t="shared" si="2670"/>
        <v>0</v>
      </c>
      <c r="DH1106" s="36">
        <f t="shared" si="2671"/>
        <v>0</v>
      </c>
      <c r="DI1106" s="36">
        <f t="shared" si="2672"/>
        <v>0</v>
      </c>
      <c r="DJ1106" s="36">
        <f t="shared" si="2673"/>
        <v>0</v>
      </c>
      <c r="DK1106" s="36">
        <f t="shared" si="2674"/>
        <v>0</v>
      </c>
      <c r="DL1106" s="36">
        <f t="shared" si="2675"/>
        <v>0</v>
      </c>
      <c r="DM1106" s="36">
        <f t="shared" si="2676"/>
        <v>0</v>
      </c>
      <c r="DN1106" s="36">
        <f t="shared" ca="1" si="2725"/>
        <v>4.6137290849905055E-12</v>
      </c>
      <c r="DO1106" s="64" cm="1">
        <f t="array" ref="DO1106">IFERROR(INDEX(Tbl_FwdNom,$B1106,MATCH(LIDt,Tbl_FwdNom_Cols,0)),0)</f>
        <v>7.3701824650000001</v>
      </c>
      <c r="DP1106" s="64">
        <f t="shared" ca="1" si="2726"/>
        <v>0</v>
      </c>
      <c r="DQ1106" s="64">
        <f t="shared" ca="1" si="2677"/>
        <v>0</v>
      </c>
      <c r="DR1106" s="70">
        <f t="shared" ca="1" si="2678"/>
        <v>1</v>
      </c>
      <c r="DS1106" s="70">
        <f ca="1">PRODUCT($DR$8:DR1106)</f>
        <v>5.1485728910319675E-4</v>
      </c>
      <c r="DT1106" s="36">
        <f t="shared" ca="1" si="2679"/>
        <v>0</v>
      </c>
      <c r="DU1106" s="36">
        <f t="shared" ca="1" si="2680"/>
        <v>0</v>
      </c>
      <c r="DV1106" s="36">
        <f t="shared" ca="1" si="2681"/>
        <v>0</v>
      </c>
      <c r="DW1106" s="36">
        <f t="shared" ca="1" si="2682"/>
        <v>0</v>
      </c>
      <c r="DX1106" s="36">
        <f t="shared" ca="1" si="2683"/>
        <v>0</v>
      </c>
      <c r="DY1106" s="36">
        <f t="shared" ca="1" si="2684"/>
        <v>0</v>
      </c>
      <c r="DZ1106" s="36">
        <f t="shared" ca="1" si="2685"/>
        <v>0</v>
      </c>
      <c r="EA1106" s="36">
        <f t="shared" ca="1" si="2686"/>
        <v>0</v>
      </c>
      <c r="EB1106" s="36">
        <f t="shared" ca="1" si="2687"/>
        <v>0</v>
      </c>
      <c r="EC1106" s="36">
        <f t="shared" ca="1" si="2688"/>
        <v>0</v>
      </c>
      <c r="ED1106" s="36">
        <f t="shared" ca="1" si="2689"/>
        <v>0</v>
      </c>
      <c r="EE1106" s="36">
        <f t="shared" ca="1" si="2727"/>
        <v>0</v>
      </c>
      <c r="EF1106" s="36">
        <f t="shared" ca="1" si="2690"/>
        <v>0</v>
      </c>
      <c r="EG1106" s="64"/>
      <c r="EH1106" s="64"/>
      <c r="EI1106" s="64"/>
      <c r="EJ1106" s="70"/>
      <c r="EK1106" s="70"/>
      <c r="EL1106" s="70"/>
      <c r="EM1106" s="70"/>
      <c r="EN1106" s="70"/>
      <c r="EO1106" s="36">
        <f t="shared" si="2691"/>
        <v>0</v>
      </c>
      <c r="EP1106" s="36">
        <f t="shared" si="2692"/>
        <v>0</v>
      </c>
      <c r="EQ1106" s="36">
        <f t="shared" si="2693"/>
        <v>0</v>
      </c>
      <c r="ER1106" s="36">
        <f t="shared" si="2694"/>
        <v>0</v>
      </c>
      <c r="ES1106" s="36">
        <f t="shared" si="2695"/>
        <v>0</v>
      </c>
      <c r="ET1106" s="36">
        <f t="shared" si="2696"/>
        <v>0</v>
      </c>
      <c r="EU1106" s="36">
        <f t="shared" si="2728"/>
        <v>0</v>
      </c>
      <c r="EV1106" s="36">
        <f t="shared" si="2697"/>
        <v>0</v>
      </c>
      <c r="EW1106" s="36">
        <f t="shared" si="2698"/>
        <v>0</v>
      </c>
      <c r="EX1106" s="36">
        <f t="shared" si="2729"/>
        <v>0</v>
      </c>
      <c r="EY1106" s="36">
        <f t="shared" si="2699"/>
        <v>0</v>
      </c>
      <c r="EZ1106" s="36">
        <f t="shared" si="2700"/>
        <v>0</v>
      </c>
      <c r="FA1106" s="36">
        <f t="shared" si="2701"/>
        <v>0</v>
      </c>
      <c r="FB1106" s="36">
        <f t="shared" si="2702"/>
        <v>0</v>
      </c>
      <c r="FC1106" s="36">
        <f t="shared" si="2730"/>
        <v>0</v>
      </c>
      <c r="FD1106" s="36">
        <f t="shared" si="2703"/>
        <v>0</v>
      </c>
      <c r="FE1106" s="36">
        <f t="shared" si="2704"/>
        <v>0</v>
      </c>
      <c r="FF1106" s="36">
        <f t="shared" si="2731"/>
        <v>0</v>
      </c>
      <c r="FG1106" s="36">
        <f t="shared" si="2705"/>
        <v>0</v>
      </c>
      <c r="FH1106" s="36">
        <f t="shared" si="2706"/>
        <v>0</v>
      </c>
      <c r="FI1106" s="36">
        <f t="shared" si="2707"/>
        <v>0</v>
      </c>
      <c r="FJ1106" s="36">
        <f t="shared" ca="1" si="2708"/>
        <v>0</v>
      </c>
      <c r="FK1106" s="36">
        <f t="shared" si="2709"/>
        <v>0</v>
      </c>
      <c r="FL1106" s="36">
        <f t="shared" si="2710"/>
        <v>0</v>
      </c>
      <c r="FM1106" s="36">
        <f t="shared" ca="1" si="2711"/>
        <v>0</v>
      </c>
      <c r="FN1106" s="36">
        <f t="shared" ca="1" si="2733"/>
        <v>0</v>
      </c>
    </row>
    <row r="1107" spans="2:170" x14ac:dyDescent="0.25">
      <c r="B1107" s="2">
        <v>1099</v>
      </c>
      <c r="C1107" s="2">
        <f t="shared" si="2734"/>
        <v>92</v>
      </c>
      <c r="D1107" s="2">
        <f t="shared" si="2584"/>
        <v>1123</v>
      </c>
      <c r="E1107" s="2">
        <f t="shared" si="2582"/>
        <v>94</v>
      </c>
      <c r="F1107" s="189">
        <f t="shared" si="2586"/>
        <v>79167</v>
      </c>
      <c r="G1107" s="2">
        <f t="shared" si="2585"/>
        <v>9</v>
      </c>
      <c r="H1107" s="187">
        <f t="shared" si="2588"/>
        <v>126.16666666666666</v>
      </c>
      <c r="I1107" s="186">
        <f t="shared" si="2583"/>
        <v>126</v>
      </c>
      <c r="J1107" s="2">
        <f t="shared" si="2589"/>
        <v>0</v>
      </c>
      <c r="K1107" s="2">
        <f t="shared" si="2590"/>
        <v>0</v>
      </c>
      <c r="L1107">
        <f t="shared" si="2591"/>
        <v>2</v>
      </c>
      <c r="M1107" s="190">
        <f t="shared" si="2712"/>
        <v>0</v>
      </c>
      <c r="N1107">
        <f t="shared" si="2592"/>
        <v>1</v>
      </c>
      <c r="O1107">
        <f t="shared" si="2593"/>
        <v>100</v>
      </c>
      <c r="P1107" s="58">
        <f t="shared" si="2594"/>
        <v>0</v>
      </c>
      <c r="Q1107" s="106">
        <f t="shared" si="2595"/>
        <v>0</v>
      </c>
      <c r="R1107" s="59">
        <f t="shared" si="2596"/>
        <v>0</v>
      </c>
      <c r="S1107" s="32">
        <f t="shared" si="2713"/>
        <v>0</v>
      </c>
      <c r="T1107">
        <f t="shared" si="2597"/>
        <v>1</v>
      </c>
      <c r="U1107" s="32">
        <f t="shared" si="2714"/>
        <v>0</v>
      </c>
      <c r="V1107">
        <f t="shared" si="2598"/>
        <v>1</v>
      </c>
      <c r="W1107">
        <f t="shared" si="2599"/>
        <v>100</v>
      </c>
      <c r="X1107" s="58">
        <f t="shared" si="2600"/>
        <v>0</v>
      </c>
      <c r="Y1107" s="58">
        <f t="shared" si="2601"/>
        <v>0</v>
      </c>
      <c r="Z1107" s="32">
        <f t="shared" si="2602"/>
        <v>0</v>
      </c>
      <c r="AA1107" s="32">
        <f t="shared" si="2603"/>
        <v>0</v>
      </c>
      <c r="AB1107" s="59">
        <f t="shared" si="2604"/>
        <v>0</v>
      </c>
      <c r="AC1107" s="59">
        <f t="shared" si="2605"/>
        <v>0</v>
      </c>
      <c r="AD1107">
        <f t="shared" si="2606"/>
        <v>1</v>
      </c>
      <c r="AE1107" s="59">
        <f t="shared" si="2607"/>
        <v>0</v>
      </c>
      <c r="AF1107" s="59">
        <f t="shared" si="2608"/>
        <v>0</v>
      </c>
      <c r="AG1107" s="59">
        <f t="shared" si="2609"/>
        <v>0</v>
      </c>
      <c r="AH1107">
        <f t="shared" si="2610"/>
        <v>1</v>
      </c>
      <c r="AI1107" s="59">
        <f t="shared" si="2611"/>
        <v>0</v>
      </c>
      <c r="AJ1107" s="59">
        <f t="shared" si="2612"/>
        <v>0</v>
      </c>
      <c r="AK1107" s="59">
        <f t="shared" si="2613"/>
        <v>0</v>
      </c>
      <c r="AL1107" s="59">
        <f t="shared" si="2614"/>
        <v>0</v>
      </c>
      <c r="AM1107" s="12">
        <f t="shared" si="2715"/>
        <v>0</v>
      </c>
      <c r="AN1107" s="12">
        <f t="shared" si="2716"/>
        <v>0</v>
      </c>
      <c r="AO1107" s="66">
        <f t="shared" si="2615"/>
        <v>0</v>
      </c>
      <c r="AP1107" s="66">
        <f t="shared" si="2616"/>
        <v>0</v>
      </c>
      <c r="AQ1107" s="59">
        <f t="shared" si="2617"/>
        <v>0</v>
      </c>
      <c r="AR1107" s="59">
        <f t="shared" si="2618"/>
        <v>0</v>
      </c>
      <c r="AS1107" s="59">
        <f t="shared" si="2619"/>
        <v>0</v>
      </c>
      <c r="AT1107" s="12">
        <f t="shared" si="2620"/>
        <v>0</v>
      </c>
      <c r="AU1107" s="59">
        <f t="shared" si="2717"/>
        <v>0</v>
      </c>
      <c r="AV1107" s="59">
        <f t="shared" si="2718"/>
        <v>0</v>
      </c>
      <c r="AW1107" s="70" t="e">
        <f t="shared" si="2621"/>
        <v>#N/A</v>
      </c>
      <c r="AX1107" s="20">
        <f t="shared" si="2622"/>
        <v>200000</v>
      </c>
      <c r="AY1107" s="20">
        <f t="shared" si="2623"/>
        <v>0</v>
      </c>
      <c r="AZ1107" s="20">
        <f t="shared" si="2624"/>
        <v>0</v>
      </c>
      <c r="BA1107" s="20">
        <f t="shared" si="2625"/>
        <v>0</v>
      </c>
      <c r="BB1107" s="36">
        <f t="shared" si="2626"/>
        <v>0</v>
      </c>
      <c r="BC1107" s="36">
        <f t="shared" si="2627"/>
        <v>0</v>
      </c>
      <c r="BD1107" s="80">
        <f t="shared" si="2628"/>
        <v>0</v>
      </c>
      <c r="BE1107" s="36">
        <f t="shared" si="2629"/>
        <v>0</v>
      </c>
      <c r="BF1107" s="36">
        <f t="shared" si="2630"/>
        <v>0</v>
      </c>
      <c r="BG1107" s="36">
        <f t="shared" si="2631"/>
        <v>0</v>
      </c>
      <c r="BH1107" s="36">
        <f t="shared" si="2632"/>
        <v>0</v>
      </c>
      <c r="BI1107" s="36">
        <f t="shared" si="2633"/>
        <v>0</v>
      </c>
      <c r="BJ1107" s="36">
        <f t="shared" si="2634"/>
        <v>0</v>
      </c>
      <c r="BK1107" s="36">
        <f t="shared" si="2635"/>
        <v>0</v>
      </c>
      <c r="BL1107" s="68">
        <f>IF(OR(AT1107=0,E1107&gt;ProjTerm),0,VLOOKUP(D1107,'Life Events'!$AE$5:$AI$1206,5,FALSE))</f>
        <v>0</v>
      </c>
      <c r="BM1107" s="93">
        <f t="shared" si="2636"/>
        <v>0</v>
      </c>
      <c r="BN1107" s="93">
        <f t="shared" si="2637"/>
        <v>0</v>
      </c>
      <c r="BO1107" s="36">
        <f t="shared" si="2638"/>
        <v>0</v>
      </c>
      <c r="BP1107" s="36">
        <f t="shared" si="2639"/>
        <v>0</v>
      </c>
      <c r="BQ1107" s="36">
        <f t="shared" si="2640"/>
        <v>0</v>
      </c>
      <c r="BR1107" s="36">
        <f t="shared" si="2641"/>
        <v>154.78110000000001</v>
      </c>
      <c r="BS1107" s="36">
        <f t="shared" si="2642"/>
        <v>0</v>
      </c>
      <c r="BT1107" s="36">
        <f t="shared" si="2643"/>
        <v>0</v>
      </c>
      <c r="BU1107" s="70" cm="1">
        <f t="array" ref="BU1107">IF(AND(ActInt=1,$J1107=0),INDEX(Tbl_FwdNom,$B1107-IVP,MATCH(ValnDt,Tbl_FwdNom_Cols)),INDEX(Tbl_FwdNom,$B1107,MATCH(StartDt,Tbl_FwdNom_Cols)))</f>
        <v>7.8440017739999996</v>
      </c>
      <c r="BV1107" s="70" cm="1">
        <f t="array" ref="BV1107">INDEX(Tbl_FwdReal,$B1107,MATCH(StartDt,Tbl_FwdReal_Cols))</f>
        <v>2.3419244849999998</v>
      </c>
      <c r="BW1107" s="70" cm="1">
        <f t="array" ref="BW1107">IF(RunType&lt;&gt;"OPN",INDEX(Tbl_FwdReal,$B1107,MATCH(ValnDt,Tbl_FwdReal_Cols)),IF(AND($J1107=0,ActInt=1),INDEX(Tbl_FwdReal,$B1107-IVP,MATCH(ValnDt,Tbl_FwdReal_Cols)),-999))*$K1107</f>
        <v>0</v>
      </c>
      <c r="BX1107" s="70">
        <f t="shared" si="2644"/>
        <v>0</v>
      </c>
      <c r="BY1107" s="70">
        <f t="shared" si="2719"/>
        <v>7.8440017739999979E-2</v>
      </c>
      <c r="BZ1107" s="64">
        <f t="shared" si="2732"/>
        <v>6.3128063760458097E-3</v>
      </c>
      <c r="CA1107" s="70" cm="1">
        <f t="array" ref="CA1107">IF($J1107=1,CA1106*(1+INDEX(Tbl_CPI,$B1107,MATCH(IF(RunType="OPN",StartDt,ValnDt),Tbl_CPI_Cols))),0)</f>
        <v>0</v>
      </c>
      <c r="CB1107" s="70">
        <f t="shared" si="2720"/>
        <v>387.0972795228177</v>
      </c>
      <c r="CC1107" s="70">
        <f t="shared" si="2721"/>
        <v>370.38027937652561</v>
      </c>
      <c r="CD1107" s="36">
        <f t="shared" si="2645"/>
        <v>1876.2847652749158</v>
      </c>
      <c r="CE1107" s="36">
        <f t="shared" si="2646"/>
        <v>0</v>
      </c>
      <c r="CF1107" s="36">
        <f t="shared" si="2647"/>
        <v>0</v>
      </c>
      <c r="CG1107" s="36">
        <f t="shared" si="2648"/>
        <v>0</v>
      </c>
      <c r="CH1107" s="36">
        <f t="shared" si="2649"/>
        <v>0</v>
      </c>
      <c r="CI1107" s="36">
        <f t="shared" si="2650"/>
        <v>0</v>
      </c>
      <c r="CJ1107" s="36">
        <f t="shared" si="2651"/>
        <v>0</v>
      </c>
      <c r="CK1107" s="36">
        <f t="shared" si="2652"/>
        <v>0</v>
      </c>
      <c r="CL1107" s="36">
        <f t="shared" si="2653"/>
        <v>0</v>
      </c>
      <c r="CM1107" s="36">
        <f t="shared" si="2654"/>
        <v>0</v>
      </c>
      <c r="CN1107" s="36">
        <f t="shared" si="2655"/>
        <v>0</v>
      </c>
      <c r="CO1107" s="20">
        <f t="shared" si="2656"/>
        <v>120000</v>
      </c>
      <c r="CP1107" s="20">
        <f t="shared" si="2657"/>
        <v>2</v>
      </c>
      <c r="CQ1107" s="64" t="e">
        <f t="shared" si="2658"/>
        <v>#N/A</v>
      </c>
      <c r="CR1107" s="64" t="e">
        <f t="shared" si="2659"/>
        <v>#N/A</v>
      </c>
      <c r="CS1107" s="36" t="e">
        <f t="shared" si="2660"/>
        <v>#N/A</v>
      </c>
      <c r="CT1107" s="36">
        <f t="shared" si="2661"/>
        <v>0</v>
      </c>
      <c r="CU1107" s="36">
        <f t="shared" si="2662"/>
        <v>0</v>
      </c>
      <c r="CV1107" s="36">
        <f t="shared" si="2722"/>
        <v>0</v>
      </c>
      <c r="CW1107" s="36">
        <f t="shared" si="2663"/>
        <v>0</v>
      </c>
      <c r="CX1107" s="36">
        <f t="shared" si="2664"/>
        <v>0</v>
      </c>
      <c r="CY1107" s="36">
        <f t="shared" si="2665"/>
        <v>0</v>
      </c>
      <c r="CZ1107" s="36">
        <f t="shared" si="2723"/>
        <v>0</v>
      </c>
      <c r="DA1107" s="64">
        <f t="shared" si="2666"/>
        <v>6.3128063760458097E-3</v>
      </c>
      <c r="DB1107" s="70">
        <f t="shared" si="2724"/>
        <v>0.99372679515151996</v>
      </c>
      <c r="DC1107" s="70">
        <f>PRODUCT($DB$8:DB1107)</f>
        <v>7.9896365920979033E-5</v>
      </c>
      <c r="DD1107" s="36">
        <f t="shared" si="2667"/>
        <v>0</v>
      </c>
      <c r="DE1107" s="36">
        <f t="shared" si="2668"/>
        <v>0</v>
      </c>
      <c r="DF1107" s="36">
        <f t="shared" si="2669"/>
        <v>0</v>
      </c>
      <c r="DG1107" s="36">
        <f t="shared" si="2670"/>
        <v>0</v>
      </c>
      <c r="DH1107" s="36">
        <f t="shared" si="2671"/>
        <v>0</v>
      </c>
      <c r="DI1107" s="36">
        <f t="shared" si="2672"/>
        <v>0</v>
      </c>
      <c r="DJ1107" s="36">
        <f t="shared" si="2673"/>
        <v>0</v>
      </c>
      <c r="DK1107" s="36">
        <f t="shared" si="2674"/>
        <v>0</v>
      </c>
      <c r="DL1107" s="36">
        <f t="shared" si="2675"/>
        <v>0</v>
      </c>
      <c r="DM1107" s="36">
        <f t="shared" si="2676"/>
        <v>0</v>
      </c>
      <c r="DN1107" s="36">
        <f t="shared" ca="1" si="2725"/>
        <v>4.6137290849905055E-12</v>
      </c>
      <c r="DO1107" s="64" cm="1">
        <f t="array" ref="DO1107">IFERROR(INDEX(Tbl_FwdNom,$B1107,MATCH(LIDt,Tbl_FwdNom_Cols,0)),0)</f>
        <v>7.3684828600000003</v>
      </c>
      <c r="DP1107" s="64">
        <f t="shared" ca="1" si="2726"/>
        <v>0</v>
      </c>
      <c r="DQ1107" s="64">
        <f t="shared" ca="1" si="2677"/>
        <v>0</v>
      </c>
      <c r="DR1107" s="70">
        <f t="shared" ca="1" si="2678"/>
        <v>1</v>
      </c>
      <c r="DS1107" s="70">
        <f ca="1">PRODUCT($DR$8:DR1107)</f>
        <v>5.1485728910319675E-4</v>
      </c>
      <c r="DT1107" s="36">
        <f t="shared" ca="1" si="2679"/>
        <v>0</v>
      </c>
      <c r="DU1107" s="36">
        <f t="shared" ca="1" si="2680"/>
        <v>0</v>
      </c>
      <c r="DV1107" s="36">
        <f t="shared" ca="1" si="2681"/>
        <v>0</v>
      </c>
      <c r="DW1107" s="36">
        <f t="shared" ca="1" si="2682"/>
        <v>0</v>
      </c>
      <c r="DX1107" s="36">
        <f t="shared" ca="1" si="2683"/>
        <v>0</v>
      </c>
      <c r="DY1107" s="36">
        <f t="shared" ca="1" si="2684"/>
        <v>0</v>
      </c>
      <c r="DZ1107" s="36">
        <f t="shared" ca="1" si="2685"/>
        <v>0</v>
      </c>
      <c r="EA1107" s="36">
        <f t="shared" ca="1" si="2686"/>
        <v>0</v>
      </c>
      <c r="EB1107" s="36">
        <f t="shared" ca="1" si="2687"/>
        <v>0</v>
      </c>
      <c r="EC1107" s="36">
        <f t="shared" ca="1" si="2688"/>
        <v>0</v>
      </c>
      <c r="ED1107" s="36">
        <f t="shared" ca="1" si="2689"/>
        <v>0</v>
      </c>
      <c r="EE1107" s="36">
        <f t="shared" ca="1" si="2727"/>
        <v>0</v>
      </c>
      <c r="EF1107" s="36">
        <f t="shared" ca="1" si="2690"/>
        <v>0</v>
      </c>
      <c r="EG1107" s="64"/>
      <c r="EH1107" s="64"/>
      <c r="EI1107" s="64"/>
      <c r="EJ1107" s="70"/>
      <c r="EK1107" s="70"/>
      <c r="EL1107" s="70"/>
      <c r="EM1107" s="70"/>
      <c r="EN1107" s="70"/>
      <c r="EO1107" s="36">
        <f t="shared" si="2691"/>
        <v>0</v>
      </c>
      <c r="EP1107" s="36">
        <f t="shared" si="2692"/>
        <v>0</v>
      </c>
      <c r="EQ1107" s="36">
        <f t="shared" si="2693"/>
        <v>0</v>
      </c>
      <c r="ER1107" s="36">
        <f t="shared" si="2694"/>
        <v>0</v>
      </c>
      <c r="ES1107" s="36">
        <f t="shared" si="2695"/>
        <v>0</v>
      </c>
      <c r="ET1107" s="36">
        <f t="shared" si="2696"/>
        <v>0</v>
      </c>
      <c r="EU1107" s="36">
        <f t="shared" si="2728"/>
        <v>0</v>
      </c>
      <c r="EV1107" s="36">
        <f t="shared" si="2697"/>
        <v>0</v>
      </c>
      <c r="EW1107" s="36">
        <f t="shared" si="2698"/>
        <v>0</v>
      </c>
      <c r="EX1107" s="36">
        <f t="shared" si="2729"/>
        <v>0</v>
      </c>
      <c r="EY1107" s="36">
        <f t="shared" si="2699"/>
        <v>0</v>
      </c>
      <c r="EZ1107" s="36">
        <f t="shared" si="2700"/>
        <v>0</v>
      </c>
      <c r="FA1107" s="36">
        <f t="shared" si="2701"/>
        <v>0</v>
      </c>
      <c r="FB1107" s="36">
        <f t="shared" si="2702"/>
        <v>0</v>
      </c>
      <c r="FC1107" s="36">
        <f t="shared" si="2730"/>
        <v>0</v>
      </c>
      <c r="FD1107" s="36">
        <f t="shared" si="2703"/>
        <v>0</v>
      </c>
      <c r="FE1107" s="36">
        <f t="shared" si="2704"/>
        <v>0</v>
      </c>
      <c r="FF1107" s="36">
        <f t="shared" si="2731"/>
        <v>0</v>
      </c>
      <c r="FG1107" s="36">
        <f t="shared" si="2705"/>
        <v>0</v>
      </c>
      <c r="FH1107" s="36">
        <f t="shared" si="2706"/>
        <v>0</v>
      </c>
      <c r="FI1107" s="36">
        <f t="shared" si="2707"/>
        <v>0</v>
      </c>
      <c r="FJ1107" s="36">
        <f t="shared" ca="1" si="2708"/>
        <v>0</v>
      </c>
      <c r="FK1107" s="36">
        <f t="shared" si="2709"/>
        <v>0</v>
      </c>
      <c r="FL1107" s="36">
        <f t="shared" si="2710"/>
        <v>0</v>
      </c>
      <c r="FM1107" s="36">
        <f t="shared" ca="1" si="2711"/>
        <v>0</v>
      </c>
      <c r="FN1107" s="36">
        <f t="shared" ca="1" si="2733"/>
        <v>0</v>
      </c>
    </row>
    <row r="1108" spans="2:170" x14ac:dyDescent="0.25">
      <c r="B1108" s="2">
        <v>1100</v>
      </c>
      <c r="C1108" s="2">
        <f t="shared" si="2734"/>
        <v>92</v>
      </c>
      <c r="D1108" s="2">
        <f t="shared" si="2584"/>
        <v>1124</v>
      </c>
      <c r="E1108" s="2">
        <f t="shared" si="2582"/>
        <v>94</v>
      </c>
      <c r="F1108" s="189">
        <f t="shared" si="2586"/>
        <v>79198</v>
      </c>
      <c r="G1108" s="2">
        <f t="shared" si="2585"/>
        <v>10</v>
      </c>
      <c r="H1108" s="187">
        <f t="shared" si="2588"/>
        <v>126.25</v>
      </c>
      <c r="I1108" s="186">
        <f t="shared" si="2583"/>
        <v>126</v>
      </c>
      <c r="J1108" s="2">
        <f t="shared" si="2589"/>
        <v>0</v>
      </c>
      <c r="K1108" s="2">
        <f t="shared" si="2590"/>
        <v>0</v>
      </c>
      <c r="L1108">
        <f t="shared" si="2591"/>
        <v>2</v>
      </c>
      <c r="M1108" s="190">
        <f t="shared" si="2712"/>
        <v>0</v>
      </c>
      <c r="N1108">
        <f t="shared" si="2592"/>
        <v>1</v>
      </c>
      <c r="O1108">
        <f t="shared" si="2593"/>
        <v>100</v>
      </c>
      <c r="P1108" s="58">
        <f t="shared" si="2594"/>
        <v>0</v>
      </c>
      <c r="Q1108" s="106">
        <f t="shared" si="2595"/>
        <v>0</v>
      </c>
      <c r="R1108" s="59">
        <f t="shared" si="2596"/>
        <v>0</v>
      </c>
      <c r="S1108" s="32">
        <f t="shared" si="2713"/>
        <v>0</v>
      </c>
      <c r="T1108">
        <f t="shared" si="2597"/>
        <v>1</v>
      </c>
      <c r="U1108" s="32">
        <f t="shared" si="2714"/>
        <v>0</v>
      </c>
      <c r="V1108">
        <f t="shared" si="2598"/>
        <v>1</v>
      </c>
      <c r="W1108">
        <f t="shared" si="2599"/>
        <v>100</v>
      </c>
      <c r="X1108" s="58">
        <f t="shared" si="2600"/>
        <v>0</v>
      </c>
      <c r="Y1108" s="58">
        <f t="shared" si="2601"/>
        <v>0</v>
      </c>
      <c r="Z1108" s="32">
        <f t="shared" si="2602"/>
        <v>0</v>
      </c>
      <c r="AA1108" s="32">
        <f t="shared" si="2603"/>
        <v>0</v>
      </c>
      <c r="AB1108" s="59">
        <f t="shared" si="2604"/>
        <v>0</v>
      </c>
      <c r="AC1108" s="59">
        <f t="shared" si="2605"/>
        <v>0</v>
      </c>
      <c r="AD1108">
        <f t="shared" si="2606"/>
        <v>1</v>
      </c>
      <c r="AE1108" s="59">
        <f t="shared" si="2607"/>
        <v>0</v>
      </c>
      <c r="AF1108" s="59">
        <f t="shared" si="2608"/>
        <v>0</v>
      </c>
      <c r="AG1108" s="59">
        <f t="shared" si="2609"/>
        <v>0</v>
      </c>
      <c r="AH1108">
        <f t="shared" si="2610"/>
        <v>1</v>
      </c>
      <c r="AI1108" s="59">
        <f t="shared" si="2611"/>
        <v>0</v>
      </c>
      <c r="AJ1108" s="59">
        <f t="shared" si="2612"/>
        <v>0</v>
      </c>
      <c r="AK1108" s="59">
        <f t="shared" si="2613"/>
        <v>0</v>
      </c>
      <c r="AL1108" s="59">
        <f t="shared" si="2614"/>
        <v>0</v>
      </c>
      <c r="AM1108" s="12">
        <f t="shared" si="2715"/>
        <v>0</v>
      </c>
      <c r="AN1108" s="12">
        <f t="shared" si="2716"/>
        <v>0</v>
      </c>
      <c r="AO1108" s="66">
        <f t="shared" si="2615"/>
        <v>0</v>
      </c>
      <c r="AP1108" s="66">
        <f t="shared" si="2616"/>
        <v>0</v>
      </c>
      <c r="AQ1108" s="59">
        <f t="shared" si="2617"/>
        <v>0</v>
      </c>
      <c r="AR1108" s="59">
        <f t="shared" si="2618"/>
        <v>0</v>
      </c>
      <c r="AS1108" s="59">
        <f t="shared" si="2619"/>
        <v>0</v>
      </c>
      <c r="AT1108" s="12">
        <f t="shared" si="2620"/>
        <v>0</v>
      </c>
      <c r="AU1108" s="59">
        <f t="shared" si="2717"/>
        <v>0</v>
      </c>
      <c r="AV1108" s="59">
        <f t="shared" si="2718"/>
        <v>0</v>
      </c>
      <c r="AW1108" s="70" t="e">
        <f t="shared" si="2621"/>
        <v>#N/A</v>
      </c>
      <c r="AX1108" s="20">
        <f t="shared" si="2622"/>
        <v>200000</v>
      </c>
      <c r="AY1108" s="20">
        <f t="shared" si="2623"/>
        <v>0</v>
      </c>
      <c r="AZ1108" s="20">
        <f t="shared" si="2624"/>
        <v>0</v>
      </c>
      <c r="BA1108" s="20">
        <f t="shared" si="2625"/>
        <v>0</v>
      </c>
      <c r="BB1108" s="36">
        <f t="shared" si="2626"/>
        <v>0</v>
      </c>
      <c r="BC1108" s="36">
        <f t="shared" si="2627"/>
        <v>0</v>
      </c>
      <c r="BD1108" s="80">
        <f t="shared" si="2628"/>
        <v>0</v>
      </c>
      <c r="BE1108" s="36">
        <f t="shared" si="2629"/>
        <v>0</v>
      </c>
      <c r="BF1108" s="36">
        <f t="shared" si="2630"/>
        <v>0</v>
      </c>
      <c r="BG1108" s="36">
        <f t="shared" si="2631"/>
        <v>0</v>
      </c>
      <c r="BH1108" s="36">
        <f t="shared" si="2632"/>
        <v>0</v>
      </c>
      <c r="BI1108" s="36">
        <f t="shared" si="2633"/>
        <v>0</v>
      </c>
      <c r="BJ1108" s="36">
        <f t="shared" si="2634"/>
        <v>0</v>
      </c>
      <c r="BK1108" s="36">
        <f t="shared" si="2635"/>
        <v>0</v>
      </c>
      <c r="BL1108" s="68">
        <f>IF(OR(AT1108=0,E1108&gt;ProjTerm),0,VLOOKUP(D1108,'Life Events'!$AE$5:$AI$1206,5,FALSE))</f>
        <v>0</v>
      </c>
      <c r="BM1108" s="93">
        <f t="shared" si="2636"/>
        <v>0</v>
      </c>
      <c r="BN1108" s="93">
        <f t="shared" si="2637"/>
        <v>0</v>
      </c>
      <c r="BO1108" s="36">
        <f t="shared" si="2638"/>
        <v>0</v>
      </c>
      <c r="BP1108" s="36">
        <f t="shared" si="2639"/>
        <v>0</v>
      </c>
      <c r="BQ1108" s="36">
        <f t="shared" si="2640"/>
        <v>0</v>
      </c>
      <c r="BR1108" s="36">
        <f t="shared" si="2641"/>
        <v>154.78110000000001</v>
      </c>
      <c r="BS1108" s="36">
        <f t="shared" si="2642"/>
        <v>0</v>
      </c>
      <c r="BT1108" s="36">
        <f t="shared" si="2643"/>
        <v>0</v>
      </c>
      <c r="BU1108" s="70" cm="1">
        <f t="array" ref="BU1108">IF(AND(ActInt=1,$J1108=0),INDEX(Tbl_FwdNom,$B1108-IVP,MATCH(ValnDt,Tbl_FwdNom_Cols)),INDEX(Tbl_FwdNom,$B1108,MATCH(StartDt,Tbl_FwdNom_Cols)))</f>
        <v>7.838146235</v>
      </c>
      <c r="BV1108" s="70" cm="1">
        <f t="array" ref="BV1108">INDEX(Tbl_FwdReal,$B1108,MATCH(StartDt,Tbl_FwdReal_Cols))</f>
        <v>2.338578402</v>
      </c>
      <c r="BW1108" s="70" cm="1">
        <f t="array" ref="BW1108">IF(RunType&lt;&gt;"OPN",INDEX(Tbl_FwdReal,$B1108,MATCH(ValnDt,Tbl_FwdReal_Cols)),IF(AND($J1108=0,ActInt=1),INDEX(Tbl_FwdReal,$B1108-IVP,MATCH(ValnDt,Tbl_FwdReal_Cols)),-999))*$K1108</f>
        <v>0</v>
      </c>
      <c r="BX1108" s="70">
        <f t="shared" si="2644"/>
        <v>0</v>
      </c>
      <c r="BY1108" s="70">
        <f t="shared" si="2719"/>
        <v>7.8381462350000097E-2</v>
      </c>
      <c r="BZ1108" s="64">
        <f t="shared" si="2732"/>
        <v>6.3082530007751991E-3</v>
      </c>
      <c r="CA1108" s="70" cm="1">
        <f t="array" ref="CA1108">IF($J1108=1,CA1107*(1+INDEX(Tbl_CPI,$B1108,MATCH(IF(RunType="OPN",StartDt,ValnDt),Tbl_CPI_Cols))),0)</f>
        <v>0</v>
      </c>
      <c r="CB1108" s="70">
        <f t="shared" si="2720"/>
        <v>389.53918709795943</v>
      </c>
      <c r="CC1108" s="70">
        <f t="shared" si="2721"/>
        <v>370.38027937652561</v>
      </c>
      <c r="CD1108" s="36">
        <f t="shared" si="2645"/>
        <v>1876.2847652749158</v>
      </c>
      <c r="CE1108" s="36">
        <f t="shared" si="2646"/>
        <v>0</v>
      </c>
      <c r="CF1108" s="36">
        <f t="shared" si="2647"/>
        <v>0</v>
      </c>
      <c r="CG1108" s="36">
        <f t="shared" si="2648"/>
        <v>0</v>
      </c>
      <c r="CH1108" s="36">
        <f t="shared" si="2649"/>
        <v>0</v>
      </c>
      <c r="CI1108" s="36">
        <f t="shared" si="2650"/>
        <v>0</v>
      </c>
      <c r="CJ1108" s="36">
        <f t="shared" si="2651"/>
        <v>0</v>
      </c>
      <c r="CK1108" s="36">
        <f t="shared" si="2652"/>
        <v>0</v>
      </c>
      <c r="CL1108" s="36">
        <f t="shared" si="2653"/>
        <v>0</v>
      </c>
      <c r="CM1108" s="36">
        <f t="shared" si="2654"/>
        <v>0</v>
      </c>
      <c r="CN1108" s="36">
        <f t="shared" si="2655"/>
        <v>0</v>
      </c>
      <c r="CO1108" s="20">
        <f t="shared" si="2656"/>
        <v>120000</v>
      </c>
      <c r="CP1108" s="20">
        <f t="shared" si="2657"/>
        <v>2</v>
      </c>
      <c r="CQ1108" s="64" t="e">
        <f t="shared" si="2658"/>
        <v>#N/A</v>
      </c>
      <c r="CR1108" s="64" t="e">
        <f t="shared" si="2659"/>
        <v>#N/A</v>
      </c>
      <c r="CS1108" s="36" t="e">
        <f t="shared" si="2660"/>
        <v>#N/A</v>
      </c>
      <c r="CT1108" s="36">
        <f t="shared" si="2661"/>
        <v>0</v>
      </c>
      <c r="CU1108" s="36">
        <f t="shared" si="2662"/>
        <v>0</v>
      </c>
      <c r="CV1108" s="36">
        <f t="shared" si="2722"/>
        <v>0</v>
      </c>
      <c r="CW1108" s="36">
        <f t="shared" si="2663"/>
        <v>0</v>
      </c>
      <c r="CX1108" s="36">
        <f t="shared" si="2664"/>
        <v>0</v>
      </c>
      <c r="CY1108" s="36">
        <f t="shared" si="2665"/>
        <v>0</v>
      </c>
      <c r="CZ1108" s="36">
        <f t="shared" si="2723"/>
        <v>0</v>
      </c>
      <c r="DA1108" s="64">
        <f t="shared" si="2666"/>
        <v>6.3082530007751991E-3</v>
      </c>
      <c r="DB1108" s="70">
        <f t="shared" si="2724"/>
        <v>0.99373129159781393</v>
      </c>
      <c r="DC1108" s="70">
        <f>PRODUCT($DB$8:DB1108)</f>
        <v>7.9395518900626062E-5</v>
      </c>
      <c r="DD1108" s="36">
        <f t="shared" si="2667"/>
        <v>0</v>
      </c>
      <c r="DE1108" s="36">
        <f t="shared" si="2668"/>
        <v>0</v>
      </c>
      <c r="DF1108" s="36">
        <f t="shared" si="2669"/>
        <v>0</v>
      </c>
      <c r="DG1108" s="36">
        <f t="shared" si="2670"/>
        <v>0</v>
      </c>
      <c r="DH1108" s="36">
        <f t="shared" si="2671"/>
        <v>0</v>
      </c>
      <c r="DI1108" s="36">
        <f t="shared" si="2672"/>
        <v>0</v>
      </c>
      <c r="DJ1108" s="36">
        <f t="shared" si="2673"/>
        <v>0</v>
      </c>
      <c r="DK1108" s="36">
        <f t="shared" si="2674"/>
        <v>0</v>
      </c>
      <c r="DL1108" s="36">
        <f t="shared" si="2675"/>
        <v>0</v>
      </c>
      <c r="DM1108" s="36">
        <f t="shared" si="2676"/>
        <v>0</v>
      </c>
      <c r="DN1108" s="36">
        <f t="shared" ca="1" si="2725"/>
        <v>4.6137290849905055E-12</v>
      </c>
      <c r="DO1108" s="64" cm="1">
        <f t="array" ref="DO1108">IFERROR(INDEX(Tbl_FwdNom,$B1108,MATCH(LIDt,Tbl_FwdNom_Cols,0)),0)</f>
        <v>7.366783281</v>
      </c>
      <c r="DP1108" s="64">
        <f t="shared" ca="1" si="2726"/>
        <v>0</v>
      </c>
      <c r="DQ1108" s="64">
        <f t="shared" ca="1" si="2677"/>
        <v>0</v>
      </c>
      <c r="DR1108" s="70">
        <f t="shared" ca="1" si="2678"/>
        <v>1</v>
      </c>
      <c r="DS1108" s="70">
        <f ca="1">PRODUCT($DR$8:DR1108)</f>
        <v>5.1485728910319675E-4</v>
      </c>
      <c r="DT1108" s="36">
        <f t="shared" ca="1" si="2679"/>
        <v>0</v>
      </c>
      <c r="DU1108" s="36">
        <f t="shared" ca="1" si="2680"/>
        <v>0</v>
      </c>
      <c r="DV1108" s="36">
        <f t="shared" ca="1" si="2681"/>
        <v>0</v>
      </c>
      <c r="DW1108" s="36">
        <f t="shared" ca="1" si="2682"/>
        <v>0</v>
      </c>
      <c r="DX1108" s="36">
        <f t="shared" ca="1" si="2683"/>
        <v>0</v>
      </c>
      <c r="DY1108" s="36">
        <f t="shared" ca="1" si="2684"/>
        <v>0</v>
      </c>
      <c r="DZ1108" s="36">
        <f t="shared" ca="1" si="2685"/>
        <v>0</v>
      </c>
      <c r="EA1108" s="36">
        <f t="shared" ca="1" si="2686"/>
        <v>0</v>
      </c>
      <c r="EB1108" s="36">
        <f t="shared" ca="1" si="2687"/>
        <v>0</v>
      </c>
      <c r="EC1108" s="36">
        <f t="shared" ca="1" si="2688"/>
        <v>0</v>
      </c>
      <c r="ED1108" s="36">
        <f t="shared" ca="1" si="2689"/>
        <v>0</v>
      </c>
      <c r="EE1108" s="36">
        <f t="shared" ca="1" si="2727"/>
        <v>0</v>
      </c>
      <c r="EF1108" s="36">
        <f t="shared" ca="1" si="2690"/>
        <v>0</v>
      </c>
      <c r="EG1108" s="64"/>
      <c r="EH1108" s="64"/>
      <c r="EI1108" s="64"/>
      <c r="EJ1108" s="70"/>
      <c r="EK1108" s="70"/>
      <c r="EL1108" s="70"/>
      <c r="EM1108" s="70"/>
      <c r="EN1108" s="70"/>
      <c r="EO1108" s="36">
        <f t="shared" si="2691"/>
        <v>0</v>
      </c>
      <c r="EP1108" s="36">
        <f t="shared" si="2692"/>
        <v>0</v>
      </c>
      <c r="EQ1108" s="36">
        <f t="shared" si="2693"/>
        <v>0</v>
      </c>
      <c r="ER1108" s="36">
        <f t="shared" si="2694"/>
        <v>0</v>
      </c>
      <c r="ES1108" s="36">
        <f t="shared" si="2695"/>
        <v>0</v>
      </c>
      <c r="ET1108" s="36">
        <f t="shared" si="2696"/>
        <v>0</v>
      </c>
      <c r="EU1108" s="36">
        <f t="shared" si="2728"/>
        <v>0</v>
      </c>
      <c r="EV1108" s="36">
        <f t="shared" si="2697"/>
        <v>0</v>
      </c>
      <c r="EW1108" s="36">
        <f t="shared" si="2698"/>
        <v>0</v>
      </c>
      <c r="EX1108" s="36">
        <f t="shared" si="2729"/>
        <v>0</v>
      </c>
      <c r="EY1108" s="36">
        <f t="shared" si="2699"/>
        <v>0</v>
      </c>
      <c r="EZ1108" s="36">
        <f t="shared" si="2700"/>
        <v>0</v>
      </c>
      <c r="FA1108" s="36">
        <f t="shared" si="2701"/>
        <v>0</v>
      </c>
      <c r="FB1108" s="36">
        <f t="shared" si="2702"/>
        <v>0</v>
      </c>
      <c r="FC1108" s="36">
        <f t="shared" si="2730"/>
        <v>0</v>
      </c>
      <c r="FD1108" s="36">
        <f t="shared" si="2703"/>
        <v>0</v>
      </c>
      <c r="FE1108" s="36">
        <f t="shared" si="2704"/>
        <v>0</v>
      </c>
      <c r="FF1108" s="36">
        <f t="shared" si="2731"/>
        <v>0</v>
      </c>
      <c r="FG1108" s="36">
        <f t="shared" si="2705"/>
        <v>0</v>
      </c>
      <c r="FH1108" s="36">
        <f t="shared" si="2706"/>
        <v>0</v>
      </c>
      <c r="FI1108" s="36">
        <f t="shared" si="2707"/>
        <v>0</v>
      </c>
      <c r="FJ1108" s="36">
        <f t="shared" ca="1" si="2708"/>
        <v>0</v>
      </c>
      <c r="FK1108" s="36">
        <f t="shared" si="2709"/>
        <v>0</v>
      </c>
      <c r="FL1108" s="36">
        <f t="shared" si="2710"/>
        <v>0</v>
      </c>
      <c r="FM1108" s="36">
        <f t="shared" ca="1" si="2711"/>
        <v>0</v>
      </c>
      <c r="FN1108" s="36">
        <f t="shared" ca="1" si="2733"/>
        <v>0</v>
      </c>
    </row>
    <row r="1109" spans="2:170" x14ac:dyDescent="0.25">
      <c r="B1109" s="2">
        <v>1101</v>
      </c>
      <c r="C1109" s="2">
        <f t="shared" si="2734"/>
        <v>92</v>
      </c>
      <c r="D1109" s="2">
        <f t="shared" si="2584"/>
        <v>1125</v>
      </c>
      <c r="E1109" s="2">
        <f t="shared" si="2582"/>
        <v>94</v>
      </c>
      <c r="F1109" s="189">
        <f t="shared" si="2586"/>
        <v>79228</v>
      </c>
      <c r="G1109" s="2">
        <f t="shared" si="2585"/>
        <v>11</v>
      </c>
      <c r="H1109" s="187">
        <f t="shared" si="2588"/>
        <v>126.33333333333334</v>
      </c>
      <c r="I1109" s="186">
        <f t="shared" si="2583"/>
        <v>126</v>
      </c>
      <c r="J1109" s="2">
        <f t="shared" si="2589"/>
        <v>0</v>
      </c>
      <c r="K1109" s="2">
        <f t="shared" si="2590"/>
        <v>0</v>
      </c>
      <c r="L1109">
        <f t="shared" si="2591"/>
        <v>2</v>
      </c>
      <c r="M1109" s="190">
        <f t="shared" si="2712"/>
        <v>0</v>
      </c>
      <c r="N1109">
        <f t="shared" si="2592"/>
        <v>1</v>
      </c>
      <c r="O1109">
        <f t="shared" si="2593"/>
        <v>100</v>
      </c>
      <c r="P1109" s="58">
        <f t="shared" si="2594"/>
        <v>0</v>
      </c>
      <c r="Q1109" s="106">
        <f t="shared" si="2595"/>
        <v>0</v>
      </c>
      <c r="R1109" s="59">
        <f t="shared" si="2596"/>
        <v>0</v>
      </c>
      <c r="S1109" s="32">
        <f t="shared" si="2713"/>
        <v>0</v>
      </c>
      <c r="T1109">
        <f t="shared" si="2597"/>
        <v>1</v>
      </c>
      <c r="U1109" s="32">
        <f t="shared" si="2714"/>
        <v>0</v>
      </c>
      <c r="V1109">
        <f t="shared" si="2598"/>
        <v>1</v>
      </c>
      <c r="W1109">
        <f t="shared" si="2599"/>
        <v>100</v>
      </c>
      <c r="X1109" s="58">
        <f t="shared" si="2600"/>
        <v>0</v>
      </c>
      <c r="Y1109" s="58">
        <f t="shared" si="2601"/>
        <v>0</v>
      </c>
      <c r="Z1109" s="32">
        <f t="shared" si="2602"/>
        <v>0</v>
      </c>
      <c r="AA1109" s="32">
        <f t="shared" si="2603"/>
        <v>0</v>
      </c>
      <c r="AB1109" s="59">
        <f t="shared" si="2604"/>
        <v>0</v>
      </c>
      <c r="AC1109" s="59">
        <f t="shared" si="2605"/>
        <v>0</v>
      </c>
      <c r="AD1109">
        <f t="shared" si="2606"/>
        <v>1</v>
      </c>
      <c r="AE1109" s="59">
        <f t="shared" si="2607"/>
        <v>0</v>
      </c>
      <c r="AF1109" s="59">
        <f t="shared" si="2608"/>
        <v>0</v>
      </c>
      <c r="AG1109" s="59">
        <f t="shared" si="2609"/>
        <v>0</v>
      </c>
      <c r="AH1109">
        <f t="shared" si="2610"/>
        <v>1</v>
      </c>
      <c r="AI1109" s="59">
        <f t="shared" si="2611"/>
        <v>0</v>
      </c>
      <c r="AJ1109" s="59">
        <f t="shared" si="2612"/>
        <v>0</v>
      </c>
      <c r="AK1109" s="59">
        <f t="shared" si="2613"/>
        <v>0</v>
      </c>
      <c r="AL1109" s="59">
        <f t="shared" si="2614"/>
        <v>0</v>
      </c>
      <c r="AM1109" s="12">
        <f t="shared" si="2715"/>
        <v>0</v>
      </c>
      <c r="AN1109" s="12">
        <f t="shared" si="2716"/>
        <v>0</v>
      </c>
      <c r="AO1109" s="66">
        <f t="shared" si="2615"/>
        <v>0</v>
      </c>
      <c r="AP1109" s="66">
        <f t="shared" si="2616"/>
        <v>0</v>
      </c>
      <c r="AQ1109" s="59">
        <f t="shared" si="2617"/>
        <v>0</v>
      </c>
      <c r="AR1109" s="59">
        <f t="shared" si="2618"/>
        <v>0</v>
      </c>
      <c r="AS1109" s="59">
        <f t="shared" si="2619"/>
        <v>0</v>
      </c>
      <c r="AT1109" s="12">
        <f t="shared" si="2620"/>
        <v>0</v>
      </c>
      <c r="AU1109" s="59">
        <f t="shared" si="2717"/>
        <v>0</v>
      </c>
      <c r="AV1109" s="59">
        <f t="shared" si="2718"/>
        <v>0</v>
      </c>
      <c r="AW1109" s="70" t="e">
        <f t="shared" si="2621"/>
        <v>#N/A</v>
      </c>
      <c r="AX1109" s="20">
        <f t="shared" si="2622"/>
        <v>200000</v>
      </c>
      <c r="AY1109" s="20">
        <f t="shared" si="2623"/>
        <v>0</v>
      </c>
      <c r="AZ1109" s="20">
        <f t="shared" si="2624"/>
        <v>0</v>
      </c>
      <c r="BA1109" s="20">
        <f t="shared" si="2625"/>
        <v>0</v>
      </c>
      <c r="BB1109" s="36">
        <f t="shared" si="2626"/>
        <v>0</v>
      </c>
      <c r="BC1109" s="36">
        <f t="shared" si="2627"/>
        <v>0</v>
      </c>
      <c r="BD1109" s="80">
        <f t="shared" si="2628"/>
        <v>0</v>
      </c>
      <c r="BE1109" s="36">
        <f t="shared" si="2629"/>
        <v>0</v>
      </c>
      <c r="BF1109" s="36">
        <f t="shared" si="2630"/>
        <v>0</v>
      </c>
      <c r="BG1109" s="36">
        <f t="shared" si="2631"/>
        <v>0</v>
      </c>
      <c r="BH1109" s="36">
        <f t="shared" si="2632"/>
        <v>0</v>
      </c>
      <c r="BI1109" s="36">
        <f t="shared" si="2633"/>
        <v>0</v>
      </c>
      <c r="BJ1109" s="36">
        <f t="shared" si="2634"/>
        <v>0</v>
      </c>
      <c r="BK1109" s="36">
        <f t="shared" si="2635"/>
        <v>0</v>
      </c>
      <c r="BL1109" s="68">
        <f>IF(OR(AT1109=0,E1109&gt;ProjTerm),0,VLOOKUP(D1109,'Life Events'!$AE$5:$AI$1206,5,FALSE))</f>
        <v>0</v>
      </c>
      <c r="BM1109" s="93">
        <f t="shared" si="2636"/>
        <v>0</v>
      </c>
      <c r="BN1109" s="93">
        <f t="shared" si="2637"/>
        <v>0</v>
      </c>
      <c r="BO1109" s="36">
        <f t="shared" si="2638"/>
        <v>0</v>
      </c>
      <c r="BP1109" s="36">
        <f t="shared" si="2639"/>
        <v>0</v>
      </c>
      <c r="BQ1109" s="36">
        <f t="shared" si="2640"/>
        <v>0</v>
      </c>
      <c r="BR1109" s="36">
        <f t="shared" si="2641"/>
        <v>154.78110000000001</v>
      </c>
      <c r="BS1109" s="36">
        <f t="shared" si="2642"/>
        <v>0</v>
      </c>
      <c r="BT1109" s="36">
        <f t="shared" si="2643"/>
        <v>0</v>
      </c>
      <c r="BU1109" s="70" cm="1">
        <f t="array" ref="BU1109">IF(AND(ActInt=1,$J1109=0),INDEX(Tbl_FwdNom,$B1109-IVP,MATCH(ValnDt,Tbl_FwdNom_Cols)),INDEX(Tbl_FwdNom,$B1109,MATCH(StartDt,Tbl_FwdNom_Cols)))</f>
        <v>7.8322910129999999</v>
      </c>
      <c r="BV1109" s="70" cm="1">
        <f t="array" ref="BV1109">INDEX(Tbl_FwdReal,$B1109,MATCH(StartDt,Tbl_FwdReal_Cols))</f>
        <v>2.3352324289999999</v>
      </c>
      <c r="BW1109" s="70" cm="1">
        <f t="array" ref="BW1109">IF(RunType&lt;&gt;"OPN",INDEX(Tbl_FwdReal,$B1109,MATCH(ValnDt,Tbl_FwdReal_Cols)),IF(AND($J1109=0,ActInt=1),INDEX(Tbl_FwdReal,$B1109-IVP,MATCH(ValnDt,Tbl_FwdReal_Cols)),-999))*$K1109</f>
        <v>0</v>
      </c>
      <c r="BX1109" s="70">
        <f t="shared" si="2644"/>
        <v>0</v>
      </c>
      <c r="BY1109" s="70">
        <f t="shared" si="2719"/>
        <v>7.8322910130000034E-2</v>
      </c>
      <c r="BZ1109" s="64">
        <f t="shared" si="2732"/>
        <v>6.3036996453811334E-3</v>
      </c>
      <c r="CA1109" s="70" cm="1">
        <f t="array" ref="CA1109">IF($J1109=1,CA1108*(1+INDEX(Tbl_CPI,$B1109,MATCH(IF(RunType="OPN",StartDt,ValnDt),Tbl_CPI_Cols))),0)</f>
        <v>0</v>
      </c>
      <c r="CB1109" s="70">
        <f t="shared" si="2720"/>
        <v>391.99472513353089</v>
      </c>
      <c r="CC1109" s="70">
        <f t="shared" si="2721"/>
        <v>370.38027937652561</v>
      </c>
      <c r="CD1109" s="36">
        <f t="shared" si="2645"/>
        <v>1876.2847652749158</v>
      </c>
      <c r="CE1109" s="36">
        <f t="shared" si="2646"/>
        <v>0</v>
      </c>
      <c r="CF1109" s="36">
        <f t="shared" si="2647"/>
        <v>0</v>
      </c>
      <c r="CG1109" s="36">
        <f t="shared" si="2648"/>
        <v>0</v>
      </c>
      <c r="CH1109" s="36">
        <f t="shared" si="2649"/>
        <v>0</v>
      </c>
      <c r="CI1109" s="36">
        <f t="shared" si="2650"/>
        <v>0</v>
      </c>
      <c r="CJ1109" s="36">
        <f t="shared" si="2651"/>
        <v>0</v>
      </c>
      <c r="CK1109" s="36">
        <f t="shared" si="2652"/>
        <v>0</v>
      </c>
      <c r="CL1109" s="36">
        <f t="shared" si="2653"/>
        <v>0</v>
      </c>
      <c r="CM1109" s="36">
        <f t="shared" si="2654"/>
        <v>0</v>
      </c>
      <c r="CN1109" s="36">
        <f t="shared" si="2655"/>
        <v>0</v>
      </c>
      <c r="CO1109" s="20">
        <f t="shared" si="2656"/>
        <v>120000</v>
      </c>
      <c r="CP1109" s="20">
        <f t="shared" si="2657"/>
        <v>2</v>
      </c>
      <c r="CQ1109" s="64" t="e">
        <f t="shared" si="2658"/>
        <v>#N/A</v>
      </c>
      <c r="CR1109" s="64" t="e">
        <f t="shared" si="2659"/>
        <v>#N/A</v>
      </c>
      <c r="CS1109" s="36" t="e">
        <f t="shared" si="2660"/>
        <v>#N/A</v>
      </c>
      <c r="CT1109" s="36">
        <f t="shared" si="2661"/>
        <v>0</v>
      </c>
      <c r="CU1109" s="36">
        <f t="shared" si="2662"/>
        <v>0</v>
      </c>
      <c r="CV1109" s="36">
        <f t="shared" si="2722"/>
        <v>0</v>
      </c>
      <c r="CW1109" s="36">
        <f t="shared" si="2663"/>
        <v>0</v>
      </c>
      <c r="CX1109" s="36">
        <f t="shared" si="2664"/>
        <v>0</v>
      </c>
      <c r="CY1109" s="36">
        <f t="shared" si="2665"/>
        <v>0</v>
      </c>
      <c r="CZ1109" s="36">
        <f t="shared" si="2723"/>
        <v>0</v>
      </c>
      <c r="DA1109" s="64">
        <f t="shared" si="2666"/>
        <v>6.3036996453811334E-3</v>
      </c>
      <c r="DB1109" s="70">
        <f t="shared" si="2724"/>
        <v>0.99373578806517104</v>
      </c>
      <c r="DC1109" s="70">
        <f>PRODUCT($DB$8:DB1109)</f>
        <v>7.8898168543556826E-5</v>
      </c>
      <c r="DD1109" s="36">
        <f t="shared" si="2667"/>
        <v>0</v>
      </c>
      <c r="DE1109" s="36">
        <f t="shared" si="2668"/>
        <v>0</v>
      </c>
      <c r="DF1109" s="36">
        <f t="shared" si="2669"/>
        <v>0</v>
      </c>
      <c r="DG1109" s="36">
        <f t="shared" si="2670"/>
        <v>0</v>
      </c>
      <c r="DH1109" s="36">
        <f t="shared" si="2671"/>
        <v>0</v>
      </c>
      <c r="DI1109" s="36">
        <f t="shared" si="2672"/>
        <v>0</v>
      </c>
      <c r="DJ1109" s="36">
        <f t="shared" si="2673"/>
        <v>0</v>
      </c>
      <c r="DK1109" s="36">
        <f t="shared" si="2674"/>
        <v>0</v>
      </c>
      <c r="DL1109" s="36">
        <f t="shared" si="2675"/>
        <v>0</v>
      </c>
      <c r="DM1109" s="36">
        <f t="shared" si="2676"/>
        <v>0</v>
      </c>
      <c r="DN1109" s="36">
        <f t="shared" ca="1" si="2725"/>
        <v>4.6137290849905055E-12</v>
      </c>
      <c r="DO1109" s="64" cm="1">
        <f t="array" ref="DO1109">IFERROR(INDEX(Tbl_FwdNom,$B1109,MATCH(LIDt,Tbl_FwdNom_Cols,0)),0)</f>
        <v>7.3650837290000002</v>
      </c>
      <c r="DP1109" s="64">
        <f t="shared" ca="1" si="2726"/>
        <v>0</v>
      </c>
      <c r="DQ1109" s="64">
        <f t="shared" ca="1" si="2677"/>
        <v>0</v>
      </c>
      <c r="DR1109" s="70">
        <f t="shared" ca="1" si="2678"/>
        <v>1</v>
      </c>
      <c r="DS1109" s="70">
        <f ca="1">PRODUCT($DR$8:DR1109)</f>
        <v>5.1485728910319675E-4</v>
      </c>
      <c r="DT1109" s="36">
        <f t="shared" ca="1" si="2679"/>
        <v>0</v>
      </c>
      <c r="DU1109" s="36">
        <f t="shared" ca="1" si="2680"/>
        <v>0</v>
      </c>
      <c r="DV1109" s="36">
        <f t="shared" ca="1" si="2681"/>
        <v>0</v>
      </c>
      <c r="DW1109" s="36">
        <f t="shared" ca="1" si="2682"/>
        <v>0</v>
      </c>
      <c r="DX1109" s="36">
        <f t="shared" ca="1" si="2683"/>
        <v>0</v>
      </c>
      <c r="DY1109" s="36">
        <f t="shared" ca="1" si="2684"/>
        <v>0</v>
      </c>
      <c r="DZ1109" s="36">
        <f t="shared" ca="1" si="2685"/>
        <v>0</v>
      </c>
      <c r="EA1109" s="36">
        <f t="shared" ca="1" si="2686"/>
        <v>0</v>
      </c>
      <c r="EB1109" s="36">
        <f t="shared" ca="1" si="2687"/>
        <v>0</v>
      </c>
      <c r="EC1109" s="36">
        <f t="shared" ca="1" si="2688"/>
        <v>0</v>
      </c>
      <c r="ED1109" s="36">
        <f t="shared" ca="1" si="2689"/>
        <v>0</v>
      </c>
      <c r="EE1109" s="36">
        <f t="shared" ca="1" si="2727"/>
        <v>0</v>
      </c>
      <c r="EF1109" s="36">
        <f t="shared" ca="1" si="2690"/>
        <v>0</v>
      </c>
      <c r="EG1109" s="64"/>
      <c r="EH1109" s="64"/>
      <c r="EI1109" s="64"/>
      <c r="EJ1109" s="70"/>
      <c r="EK1109" s="70"/>
      <c r="EL1109" s="70"/>
      <c r="EM1109" s="70"/>
      <c r="EN1109" s="70"/>
      <c r="EO1109" s="36">
        <f t="shared" si="2691"/>
        <v>0</v>
      </c>
      <c r="EP1109" s="36">
        <f t="shared" si="2692"/>
        <v>0</v>
      </c>
      <c r="EQ1109" s="36">
        <f t="shared" si="2693"/>
        <v>0</v>
      </c>
      <c r="ER1109" s="36">
        <f t="shared" si="2694"/>
        <v>0</v>
      </c>
      <c r="ES1109" s="36">
        <f t="shared" si="2695"/>
        <v>0</v>
      </c>
      <c r="ET1109" s="36">
        <f t="shared" si="2696"/>
        <v>0</v>
      </c>
      <c r="EU1109" s="36">
        <f t="shared" si="2728"/>
        <v>0</v>
      </c>
      <c r="EV1109" s="36">
        <f t="shared" si="2697"/>
        <v>0</v>
      </c>
      <c r="EW1109" s="36">
        <f t="shared" si="2698"/>
        <v>0</v>
      </c>
      <c r="EX1109" s="36">
        <f t="shared" si="2729"/>
        <v>0</v>
      </c>
      <c r="EY1109" s="36">
        <f t="shared" si="2699"/>
        <v>0</v>
      </c>
      <c r="EZ1109" s="36">
        <f t="shared" si="2700"/>
        <v>0</v>
      </c>
      <c r="FA1109" s="36">
        <f t="shared" si="2701"/>
        <v>0</v>
      </c>
      <c r="FB1109" s="36">
        <f t="shared" si="2702"/>
        <v>0</v>
      </c>
      <c r="FC1109" s="36">
        <f t="shared" si="2730"/>
        <v>0</v>
      </c>
      <c r="FD1109" s="36">
        <f t="shared" si="2703"/>
        <v>0</v>
      </c>
      <c r="FE1109" s="36">
        <f t="shared" si="2704"/>
        <v>0</v>
      </c>
      <c r="FF1109" s="36">
        <f t="shared" si="2731"/>
        <v>0</v>
      </c>
      <c r="FG1109" s="36">
        <f t="shared" si="2705"/>
        <v>0</v>
      </c>
      <c r="FH1109" s="36">
        <f t="shared" si="2706"/>
        <v>0</v>
      </c>
      <c r="FI1109" s="36">
        <f t="shared" si="2707"/>
        <v>0</v>
      </c>
      <c r="FJ1109" s="36">
        <f t="shared" ca="1" si="2708"/>
        <v>0</v>
      </c>
      <c r="FK1109" s="36">
        <f t="shared" si="2709"/>
        <v>0</v>
      </c>
      <c r="FL1109" s="36">
        <f t="shared" si="2710"/>
        <v>0</v>
      </c>
      <c r="FM1109" s="36">
        <f t="shared" ca="1" si="2711"/>
        <v>0</v>
      </c>
      <c r="FN1109" s="36">
        <f t="shared" ca="1" si="2733"/>
        <v>0</v>
      </c>
    </row>
    <row r="1110" spans="2:170" x14ac:dyDescent="0.25">
      <c r="B1110" s="2">
        <v>1102</v>
      </c>
      <c r="C1110" s="2">
        <f t="shared" si="2734"/>
        <v>92</v>
      </c>
      <c r="D1110" s="2">
        <f t="shared" si="2584"/>
        <v>1126</v>
      </c>
      <c r="E1110" s="2">
        <f t="shared" si="2582"/>
        <v>94</v>
      </c>
      <c r="F1110" s="189">
        <f t="shared" si="2586"/>
        <v>79259</v>
      </c>
      <c r="G1110" s="2">
        <f t="shared" si="2585"/>
        <v>12</v>
      </c>
      <c r="H1110" s="187">
        <f t="shared" si="2588"/>
        <v>126.41666666666666</v>
      </c>
      <c r="I1110" s="186">
        <f t="shared" si="2583"/>
        <v>126</v>
      </c>
      <c r="J1110" s="2">
        <f t="shared" si="2589"/>
        <v>0</v>
      </c>
      <c r="K1110" s="2">
        <f t="shared" si="2590"/>
        <v>0</v>
      </c>
      <c r="L1110">
        <f t="shared" si="2591"/>
        <v>2</v>
      </c>
      <c r="M1110" s="190">
        <f t="shared" si="2712"/>
        <v>0</v>
      </c>
      <c r="N1110">
        <f t="shared" si="2592"/>
        <v>1</v>
      </c>
      <c r="O1110">
        <f t="shared" si="2593"/>
        <v>100</v>
      </c>
      <c r="P1110" s="58">
        <f t="shared" si="2594"/>
        <v>0</v>
      </c>
      <c r="Q1110" s="106">
        <f t="shared" si="2595"/>
        <v>0</v>
      </c>
      <c r="R1110" s="59">
        <f t="shared" si="2596"/>
        <v>0</v>
      </c>
      <c r="S1110" s="32">
        <f t="shared" si="2713"/>
        <v>0</v>
      </c>
      <c r="T1110">
        <f t="shared" si="2597"/>
        <v>1</v>
      </c>
      <c r="U1110" s="32">
        <f t="shared" si="2714"/>
        <v>0</v>
      </c>
      <c r="V1110">
        <f t="shared" si="2598"/>
        <v>1</v>
      </c>
      <c r="W1110">
        <f t="shared" si="2599"/>
        <v>100</v>
      </c>
      <c r="X1110" s="58">
        <f t="shared" si="2600"/>
        <v>0</v>
      </c>
      <c r="Y1110" s="58">
        <f t="shared" si="2601"/>
        <v>0</v>
      </c>
      <c r="Z1110" s="32">
        <f t="shared" si="2602"/>
        <v>0</v>
      </c>
      <c r="AA1110" s="32">
        <f t="shared" si="2603"/>
        <v>0</v>
      </c>
      <c r="AB1110" s="59">
        <f t="shared" si="2604"/>
        <v>0</v>
      </c>
      <c r="AC1110" s="59">
        <f t="shared" si="2605"/>
        <v>0</v>
      </c>
      <c r="AD1110">
        <f t="shared" si="2606"/>
        <v>1</v>
      </c>
      <c r="AE1110" s="59">
        <f t="shared" si="2607"/>
        <v>0</v>
      </c>
      <c r="AF1110" s="59">
        <f t="shared" si="2608"/>
        <v>0</v>
      </c>
      <c r="AG1110" s="59">
        <f t="shared" si="2609"/>
        <v>0</v>
      </c>
      <c r="AH1110">
        <f t="shared" si="2610"/>
        <v>1</v>
      </c>
      <c r="AI1110" s="59">
        <f t="shared" si="2611"/>
        <v>0</v>
      </c>
      <c r="AJ1110" s="59">
        <f t="shared" si="2612"/>
        <v>0</v>
      </c>
      <c r="AK1110" s="59">
        <f t="shared" si="2613"/>
        <v>0</v>
      </c>
      <c r="AL1110" s="59">
        <f t="shared" si="2614"/>
        <v>0</v>
      </c>
      <c r="AM1110" s="12">
        <f t="shared" si="2715"/>
        <v>0</v>
      </c>
      <c r="AN1110" s="12">
        <f t="shared" si="2716"/>
        <v>0</v>
      </c>
      <c r="AO1110" s="66">
        <f t="shared" si="2615"/>
        <v>0</v>
      </c>
      <c r="AP1110" s="66">
        <f t="shared" si="2616"/>
        <v>0</v>
      </c>
      <c r="AQ1110" s="59">
        <f t="shared" si="2617"/>
        <v>0</v>
      </c>
      <c r="AR1110" s="59">
        <f t="shared" si="2618"/>
        <v>0</v>
      </c>
      <c r="AS1110" s="59">
        <f t="shared" si="2619"/>
        <v>0</v>
      </c>
      <c r="AT1110" s="12">
        <f t="shared" si="2620"/>
        <v>0</v>
      </c>
      <c r="AU1110" s="59">
        <f t="shared" si="2717"/>
        <v>0</v>
      </c>
      <c r="AV1110" s="59">
        <f t="shared" si="2718"/>
        <v>0</v>
      </c>
      <c r="AW1110" s="70" t="e">
        <f t="shared" si="2621"/>
        <v>#N/A</v>
      </c>
      <c r="AX1110" s="20">
        <f t="shared" si="2622"/>
        <v>200000</v>
      </c>
      <c r="AY1110" s="20">
        <f t="shared" si="2623"/>
        <v>0</v>
      </c>
      <c r="AZ1110" s="20">
        <f t="shared" si="2624"/>
        <v>0</v>
      </c>
      <c r="BA1110" s="20">
        <f t="shared" si="2625"/>
        <v>0</v>
      </c>
      <c r="BB1110" s="36">
        <f t="shared" si="2626"/>
        <v>0</v>
      </c>
      <c r="BC1110" s="36">
        <f t="shared" si="2627"/>
        <v>0</v>
      </c>
      <c r="BD1110" s="80">
        <f t="shared" si="2628"/>
        <v>0</v>
      </c>
      <c r="BE1110" s="36">
        <f t="shared" si="2629"/>
        <v>0</v>
      </c>
      <c r="BF1110" s="36">
        <f t="shared" si="2630"/>
        <v>0</v>
      </c>
      <c r="BG1110" s="36">
        <f t="shared" si="2631"/>
        <v>0</v>
      </c>
      <c r="BH1110" s="36">
        <f t="shared" si="2632"/>
        <v>0</v>
      </c>
      <c r="BI1110" s="36">
        <f t="shared" si="2633"/>
        <v>0</v>
      </c>
      <c r="BJ1110" s="36">
        <f t="shared" si="2634"/>
        <v>0</v>
      </c>
      <c r="BK1110" s="36">
        <f t="shared" si="2635"/>
        <v>0</v>
      </c>
      <c r="BL1110" s="68">
        <f>IF(OR(AT1110=0,E1110&gt;ProjTerm),0,VLOOKUP(D1110,'Life Events'!$AE$5:$AI$1206,5,FALSE))</f>
        <v>0</v>
      </c>
      <c r="BM1110" s="93">
        <f t="shared" si="2636"/>
        <v>0</v>
      </c>
      <c r="BN1110" s="93">
        <f t="shared" si="2637"/>
        <v>0</v>
      </c>
      <c r="BO1110" s="36">
        <f t="shared" si="2638"/>
        <v>0</v>
      </c>
      <c r="BP1110" s="36">
        <f t="shared" si="2639"/>
        <v>0</v>
      </c>
      <c r="BQ1110" s="36">
        <f t="shared" si="2640"/>
        <v>0</v>
      </c>
      <c r="BR1110" s="36">
        <f t="shared" si="2641"/>
        <v>154.78110000000001</v>
      </c>
      <c r="BS1110" s="36">
        <f t="shared" si="2642"/>
        <v>0</v>
      </c>
      <c r="BT1110" s="36">
        <f t="shared" si="2643"/>
        <v>0</v>
      </c>
      <c r="BU1110" s="70" cm="1">
        <f t="array" ref="BU1110">IF(AND(ActInt=1,$J1110=0),INDEX(Tbl_FwdNom,$B1110-IVP,MATCH(ValnDt,Tbl_FwdNom_Cols)),INDEX(Tbl_FwdNom,$B1110,MATCH(StartDt,Tbl_FwdNom_Cols)))</f>
        <v>7.8264361100000004</v>
      </c>
      <c r="BV1110" s="70" cm="1">
        <f t="array" ref="BV1110">INDEX(Tbl_FwdReal,$B1110,MATCH(StartDt,Tbl_FwdReal_Cols))</f>
        <v>2.331886565</v>
      </c>
      <c r="BW1110" s="70" cm="1">
        <f t="array" ref="BW1110">IF(RunType&lt;&gt;"OPN",INDEX(Tbl_FwdReal,$B1110,MATCH(ValnDt,Tbl_FwdReal_Cols)),IF(AND($J1110=0,ActInt=1),INDEX(Tbl_FwdReal,$B1110-IVP,MATCH(ValnDt,Tbl_FwdReal_Cols)),-999))*$K1110</f>
        <v>0</v>
      </c>
      <c r="BX1110" s="70">
        <f t="shared" si="2644"/>
        <v>0</v>
      </c>
      <c r="BY1110" s="70">
        <f t="shared" si="2719"/>
        <v>7.8264361100000013E-2</v>
      </c>
      <c r="BZ1110" s="64">
        <f t="shared" si="2732"/>
        <v>6.2991463114321355E-3</v>
      </c>
      <c r="CA1110" s="70" cm="1">
        <f t="array" ref="CA1110">IF($J1110=1,CA1109*(1+INDEX(Tbl_CPI,$B1110,MATCH(IF(RunType="OPN",StartDt,ValnDt),Tbl_CPI_Cols))),0)</f>
        <v>0</v>
      </c>
      <c r="CB1110" s="70">
        <f t="shared" si="2720"/>
        <v>394.46395726045665</v>
      </c>
      <c r="CC1110" s="70">
        <f t="shared" si="2721"/>
        <v>370.38027937652561</v>
      </c>
      <c r="CD1110" s="36">
        <f t="shared" si="2645"/>
        <v>1876.2847652749158</v>
      </c>
      <c r="CE1110" s="36">
        <f t="shared" si="2646"/>
        <v>0</v>
      </c>
      <c r="CF1110" s="36">
        <f t="shared" si="2647"/>
        <v>0</v>
      </c>
      <c r="CG1110" s="36">
        <f t="shared" si="2648"/>
        <v>0</v>
      </c>
      <c r="CH1110" s="36">
        <f t="shared" si="2649"/>
        <v>0</v>
      </c>
      <c r="CI1110" s="36">
        <f t="shared" si="2650"/>
        <v>0</v>
      </c>
      <c r="CJ1110" s="36">
        <f t="shared" si="2651"/>
        <v>0</v>
      </c>
      <c r="CK1110" s="36">
        <f t="shared" si="2652"/>
        <v>0</v>
      </c>
      <c r="CL1110" s="36">
        <f t="shared" si="2653"/>
        <v>0</v>
      </c>
      <c r="CM1110" s="36">
        <f t="shared" si="2654"/>
        <v>0</v>
      </c>
      <c r="CN1110" s="36">
        <f t="shared" si="2655"/>
        <v>0</v>
      </c>
      <c r="CO1110" s="20">
        <f t="shared" si="2656"/>
        <v>120000</v>
      </c>
      <c r="CP1110" s="20">
        <f t="shared" si="2657"/>
        <v>2</v>
      </c>
      <c r="CQ1110" s="64" t="e">
        <f t="shared" si="2658"/>
        <v>#N/A</v>
      </c>
      <c r="CR1110" s="64" t="e">
        <f t="shared" si="2659"/>
        <v>#N/A</v>
      </c>
      <c r="CS1110" s="36" t="e">
        <f t="shared" si="2660"/>
        <v>#N/A</v>
      </c>
      <c r="CT1110" s="36">
        <f t="shared" si="2661"/>
        <v>0</v>
      </c>
      <c r="CU1110" s="36">
        <f t="shared" si="2662"/>
        <v>0</v>
      </c>
      <c r="CV1110" s="36">
        <f t="shared" si="2722"/>
        <v>0</v>
      </c>
      <c r="CW1110" s="36">
        <f t="shared" si="2663"/>
        <v>0</v>
      </c>
      <c r="CX1110" s="36">
        <f t="shared" si="2664"/>
        <v>0</v>
      </c>
      <c r="CY1110" s="36">
        <f t="shared" si="2665"/>
        <v>0</v>
      </c>
      <c r="CZ1110" s="36">
        <f t="shared" si="2723"/>
        <v>0</v>
      </c>
      <c r="DA1110" s="64">
        <f t="shared" si="2666"/>
        <v>6.2991463114321355E-3</v>
      </c>
      <c r="DB1110" s="70">
        <f t="shared" si="2724"/>
        <v>0.99374028455204244</v>
      </c>
      <c r="DC1110" s="70">
        <f>PRODUCT($DB$8:DB1110)</f>
        <v>7.8404288459109169E-5</v>
      </c>
      <c r="DD1110" s="36">
        <f t="shared" si="2667"/>
        <v>0</v>
      </c>
      <c r="DE1110" s="36">
        <f t="shared" si="2668"/>
        <v>0</v>
      </c>
      <c r="DF1110" s="36">
        <f t="shared" si="2669"/>
        <v>0</v>
      </c>
      <c r="DG1110" s="36">
        <f t="shared" si="2670"/>
        <v>0</v>
      </c>
      <c r="DH1110" s="36">
        <f t="shared" si="2671"/>
        <v>0</v>
      </c>
      <c r="DI1110" s="36">
        <f t="shared" si="2672"/>
        <v>0</v>
      </c>
      <c r="DJ1110" s="36">
        <f t="shared" si="2673"/>
        <v>0</v>
      </c>
      <c r="DK1110" s="36">
        <f t="shared" si="2674"/>
        <v>0</v>
      </c>
      <c r="DL1110" s="36">
        <f t="shared" si="2675"/>
        <v>0</v>
      </c>
      <c r="DM1110" s="36">
        <f t="shared" si="2676"/>
        <v>0</v>
      </c>
      <c r="DN1110" s="36">
        <f t="shared" ca="1" si="2725"/>
        <v>4.6137290849905055E-12</v>
      </c>
      <c r="DO1110" s="64" cm="1">
        <f t="array" ref="DO1110">IFERROR(INDEX(Tbl_FwdNom,$B1110,MATCH(LIDt,Tbl_FwdNom_Cols,0)),0)</f>
        <v>7.3633842039999999</v>
      </c>
      <c r="DP1110" s="64">
        <f t="shared" ca="1" si="2726"/>
        <v>0</v>
      </c>
      <c r="DQ1110" s="64">
        <f t="shared" ca="1" si="2677"/>
        <v>0</v>
      </c>
      <c r="DR1110" s="70">
        <f t="shared" ca="1" si="2678"/>
        <v>1</v>
      </c>
      <c r="DS1110" s="70">
        <f ca="1">PRODUCT($DR$8:DR1110)</f>
        <v>5.1485728910319675E-4</v>
      </c>
      <c r="DT1110" s="36">
        <f t="shared" ca="1" si="2679"/>
        <v>0</v>
      </c>
      <c r="DU1110" s="36">
        <f t="shared" ca="1" si="2680"/>
        <v>0</v>
      </c>
      <c r="DV1110" s="36">
        <f t="shared" ca="1" si="2681"/>
        <v>0</v>
      </c>
      <c r="DW1110" s="36">
        <f t="shared" ca="1" si="2682"/>
        <v>0</v>
      </c>
      <c r="DX1110" s="36">
        <f t="shared" ca="1" si="2683"/>
        <v>0</v>
      </c>
      <c r="DY1110" s="36">
        <f t="shared" ca="1" si="2684"/>
        <v>0</v>
      </c>
      <c r="DZ1110" s="36">
        <f t="shared" ca="1" si="2685"/>
        <v>0</v>
      </c>
      <c r="EA1110" s="36">
        <f t="shared" ca="1" si="2686"/>
        <v>0</v>
      </c>
      <c r="EB1110" s="36">
        <f t="shared" ca="1" si="2687"/>
        <v>0</v>
      </c>
      <c r="EC1110" s="36">
        <f t="shared" ca="1" si="2688"/>
        <v>0</v>
      </c>
      <c r="ED1110" s="36">
        <f t="shared" ca="1" si="2689"/>
        <v>0</v>
      </c>
      <c r="EE1110" s="36">
        <f t="shared" ca="1" si="2727"/>
        <v>0</v>
      </c>
      <c r="EF1110" s="36">
        <f t="shared" ca="1" si="2690"/>
        <v>0</v>
      </c>
      <c r="EG1110" s="64"/>
      <c r="EH1110" s="64"/>
      <c r="EI1110" s="64"/>
      <c r="EJ1110" s="70"/>
      <c r="EK1110" s="70"/>
      <c r="EL1110" s="70"/>
      <c r="EM1110" s="70"/>
      <c r="EN1110" s="70"/>
      <c r="EO1110" s="36">
        <f t="shared" si="2691"/>
        <v>0</v>
      </c>
      <c r="EP1110" s="36">
        <f t="shared" si="2692"/>
        <v>0</v>
      </c>
      <c r="EQ1110" s="36">
        <f t="shared" si="2693"/>
        <v>0</v>
      </c>
      <c r="ER1110" s="36">
        <f t="shared" si="2694"/>
        <v>0</v>
      </c>
      <c r="ES1110" s="36">
        <f t="shared" si="2695"/>
        <v>0</v>
      </c>
      <c r="ET1110" s="36">
        <f t="shared" si="2696"/>
        <v>0</v>
      </c>
      <c r="EU1110" s="36">
        <f t="shared" si="2728"/>
        <v>0</v>
      </c>
      <c r="EV1110" s="36">
        <f t="shared" si="2697"/>
        <v>0</v>
      </c>
      <c r="EW1110" s="36">
        <f t="shared" si="2698"/>
        <v>0</v>
      </c>
      <c r="EX1110" s="36">
        <f t="shared" si="2729"/>
        <v>0</v>
      </c>
      <c r="EY1110" s="36">
        <f t="shared" si="2699"/>
        <v>0</v>
      </c>
      <c r="EZ1110" s="36">
        <f t="shared" si="2700"/>
        <v>0</v>
      </c>
      <c r="FA1110" s="36">
        <f t="shared" si="2701"/>
        <v>0</v>
      </c>
      <c r="FB1110" s="36">
        <f t="shared" si="2702"/>
        <v>0</v>
      </c>
      <c r="FC1110" s="36">
        <f t="shared" si="2730"/>
        <v>0</v>
      </c>
      <c r="FD1110" s="36">
        <f t="shared" si="2703"/>
        <v>0</v>
      </c>
      <c r="FE1110" s="36">
        <f t="shared" si="2704"/>
        <v>0</v>
      </c>
      <c r="FF1110" s="36">
        <f t="shared" si="2731"/>
        <v>0</v>
      </c>
      <c r="FG1110" s="36">
        <f t="shared" si="2705"/>
        <v>0</v>
      </c>
      <c r="FH1110" s="36">
        <f t="shared" si="2706"/>
        <v>0</v>
      </c>
      <c r="FI1110" s="36">
        <f t="shared" si="2707"/>
        <v>0</v>
      </c>
      <c r="FJ1110" s="36">
        <f t="shared" ca="1" si="2708"/>
        <v>0</v>
      </c>
      <c r="FK1110" s="36">
        <f t="shared" si="2709"/>
        <v>0</v>
      </c>
      <c r="FL1110" s="36">
        <f t="shared" si="2710"/>
        <v>0</v>
      </c>
      <c r="FM1110" s="36">
        <f t="shared" ca="1" si="2711"/>
        <v>0</v>
      </c>
      <c r="FN1110" s="36">
        <f t="shared" ca="1" si="2733"/>
        <v>0</v>
      </c>
    </row>
    <row r="1111" spans="2:170" x14ac:dyDescent="0.25">
      <c r="B1111" s="2">
        <v>1103</v>
      </c>
      <c r="C1111" s="2">
        <f t="shared" si="2734"/>
        <v>92</v>
      </c>
      <c r="D1111" s="2">
        <f t="shared" si="2584"/>
        <v>1127</v>
      </c>
      <c r="E1111" s="2">
        <f t="shared" si="2582"/>
        <v>94</v>
      </c>
      <c r="F1111" s="189">
        <f t="shared" si="2586"/>
        <v>79290</v>
      </c>
      <c r="G1111" s="2">
        <f t="shared" si="2585"/>
        <v>1</v>
      </c>
      <c r="H1111" s="187">
        <f t="shared" si="2588"/>
        <v>126.5</v>
      </c>
      <c r="I1111" s="186">
        <f t="shared" si="2583"/>
        <v>126</v>
      </c>
      <c r="J1111" s="2">
        <f t="shared" si="2589"/>
        <v>0</v>
      </c>
      <c r="K1111" s="2">
        <f t="shared" si="2590"/>
        <v>0</v>
      </c>
      <c r="L1111">
        <f t="shared" si="2591"/>
        <v>2</v>
      </c>
      <c r="M1111" s="190">
        <f t="shared" si="2712"/>
        <v>0</v>
      </c>
      <c r="N1111">
        <f t="shared" si="2592"/>
        <v>1</v>
      </c>
      <c r="O1111">
        <f t="shared" si="2593"/>
        <v>100</v>
      </c>
      <c r="P1111" s="58">
        <f t="shared" si="2594"/>
        <v>0</v>
      </c>
      <c r="Q1111" s="106">
        <f t="shared" si="2595"/>
        <v>0</v>
      </c>
      <c r="R1111" s="59">
        <f t="shared" si="2596"/>
        <v>0</v>
      </c>
      <c r="S1111" s="32">
        <f t="shared" si="2713"/>
        <v>0</v>
      </c>
      <c r="T1111">
        <f t="shared" si="2597"/>
        <v>1</v>
      </c>
      <c r="U1111" s="32">
        <f t="shared" si="2714"/>
        <v>0</v>
      </c>
      <c r="V1111">
        <f t="shared" si="2598"/>
        <v>1</v>
      </c>
      <c r="W1111">
        <f t="shared" si="2599"/>
        <v>100</v>
      </c>
      <c r="X1111" s="58">
        <f t="shared" si="2600"/>
        <v>0</v>
      </c>
      <c r="Y1111" s="58">
        <f t="shared" si="2601"/>
        <v>0</v>
      </c>
      <c r="Z1111" s="32">
        <f t="shared" si="2602"/>
        <v>0</v>
      </c>
      <c r="AA1111" s="32">
        <f t="shared" si="2603"/>
        <v>0</v>
      </c>
      <c r="AB1111" s="59">
        <f t="shared" si="2604"/>
        <v>0</v>
      </c>
      <c r="AC1111" s="59">
        <f t="shared" si="2605"/>
        <v>0</v>
      </c>
      <c r="AD1111">
        <f t="shared" si="2606"/>
        <v>1</v>
      </c>
      <c r="AE1111" s="59">
        <f t="shared" si="2607"/>
        <v>0</v>
      </c>
      <c r="AF1111" s="59">
        <f t="shared" si="2608"/>
        <v>0</v>
      </c>
      <c r="AG1111" s="59">
        <f t="shared" si="2609"/>
        <v>0</v>
      </c>
      <c r="AH1111">
        <f t="shared" si="2610"/>
        <v>1</v>
      </c>
      <c r="AI1111" s="59">
        <f t="shared" si="2611"/>
        <v>0</v>
      </c>
      <c r="AJ1111" s="59">
        <f t="shared" si="2612"/>
        <v>0</v>
      </c>
      <c r="AK1111" s="59">
        <f t="shared" si="2613"/>
        <v>0</v>
      </c>
      <c r="AL1111" s="59">
        <f t="shared" si="2614"/>
        <v>0</v>
      </c>
      <c r="AM1111" s="12">
        <f t="shared" si="2715"/>
        <v>0</v>
      </c>
      <c r="AN1111" s="12">
        <f t="shared" si="2716"/>
        <v>0</v>
      </c>
      <c r="AO1111" s="66">
        <f t="shared" si="2615"/>
        <v>0</v>
      </c>
      <c r="AP1111" s="66">
        <f t="shared" si="2616"/>
        <v>0</v>
      </c>
      <c r="AQ1111" s="59">
        <f t="shared" si="2617"/>
        <v>0</v>
      </c>
      <c r="AR1111" s="59">
        <f t="shared" si="2618"/>
        <v>0</v>
      </c>
      <c r="AS1111" s="59">
        <f t="shared" si="2619"/>
        <v>0</v>
      </c>
      <c r="AT1111" s="12">
        <f t="shared" si="2620"/>
        <v>0</v>
      </c>
      <c r="AU1111" s="59">
        <f t="shared" si="2717"/>
        <v>0</v>
      </c>
      <c r="AV1111" s="59">
        <f t="shared" si="2718"/>
        <v>0</v>
      </c>
      <c r="AW1111" s="70" t="e">
        <f t="shared" si="2621"/>
        <v>#N/A</v>
      </c>
      <c r="AX1111" s="20">
        <f t="shared" si="2622"/>
        <v>200000</v>
      </c>
      <c r="AY1111" s="20">
        <f t="shared" si="2623"/>
        <v>0</v>
      </c>
      <c r="AZ1111" s="20">
        <f t="shared" si="2624"/>
        <v>0</v>
      </c>
      <c r="BA1111" s="20">
        <f t="shared" si="2625"/>
        <v>0</v>
      </c>
      <c r="BB1111" s="36">
        <f t="shared" si="2626"/>
        <v>0</v>
      </c>
      <c r="BC1111" s="36">
        <f t="shared" si="2627"/>
        <v>0</v>
      </c>
      <c r="BD1111" s="80">
        <f t="shared" si="2628"/>
        <v>0</v>
      </c>
      <c r="BE1111" s="36">
        <f t="shared" si="2629"/>
        <v>0</v>
      </c>
      <c r="BF1111" s="36">
        <f t="shared" si="2630"/>
        <v>0</v>
      </c>
      <c r="BG1111" s="36">
        <f t="shared" si="2631"/>
        <v>0</v>
      </c>
      <c r="BH1111" s="36">
        <f t="shared" si="2632"/>
        <v>0</v>
      </c>
      <c r="BI1111" s="36">
        <f t="shared" si="2633"/>
        <v>0</v>
      </c>
      <c r="BJ1111" s="36">
        <f t="shared" si="2634"/>
        <v>0</v>
      </c>
      <c r="BK1111" s="36">
        <f t="shared" si="2635"/>
        <v>0</v>
      </c>
      <c r="BL1111" s="68">
        <f>IF(OR(AT1111=0,E1111&gt;ProjTerm),0,VLOOKUP(D1111,'Life Events'!$AE$5:$AI$1206,5,FALSE))</f>
        <v>0</v>
      </c>
      <c r="BM1111" s="93">
        <f t="shared" si="2636"/>
        <v>0</v>
      </c>
      <c r="BN1111" s="93">
        <f t="shared" si="2637"/>
        <v>0</v>
      </c>
      <c r="BO1111" s="36">
        <f t="shared" si="2638"/>
        <v>0</v>
      </c>
      <c r="BP1111" s="36">
        <f t="shared" si="2639"/>
        <v>0</v>
      </c>
      <c r="BQ1111" s="36">
        <f t="shared" si="2640"/>
        <v>0</v>
      </c>
      <c r="BR1111" s="36">
        <f t="shared" si="2641"/>
        <v>154.78110000000001</v>
      </c>
      <c r="BS1111" s="36">
        <f t="shared" si="2642"/>
        <v>0</v>
      </c>
      <c r="BT1111" s="36">
        <f t="shared" si="2643"/>
        <v>0</v>
      </c>
      <c r="BU1111" s="70" cm="1">
        <f t="array" ref="BU1111">IF(AND(ActInt=1,$J1111=0),INDEX(Tbl_FwdNom,$B1111-IVP,MATCH(ValnDt,Tbl_FwdNom_Cols)),INDEX(Tbl_FwdNom,$B1111,MATCH(StartDt,Tbl_FwdNom_Cols)))</f>
        <v>7.8205815249999997</v>
      </c>
      <c r="BV1111" s="70" cm="1">
        <f t="array" ref="BV1111">INDEX(Tbl_FwdReal,$B1111,MATCH(StartDt,Tbl_FwdReal_Cols))</f>
        <v>2.3285408109999999</v>
      </c>
      <c r="BW1111" s="70" cm="1">
        <f t="array" ref="BW1111">IF(RunType&lt;&gt;"OPN",INDEX(Tbl_FwdReal,$B1111,MATCH(ValnDt,Tbl_FwdReal_Cols)),IF(AND($J1111=0,ActInt=1),INDEX(Tbl_FwdReal,$B1111-IVP,MATCH(ValnDt,Tbl_FwdReal_Cols)),-999))*$K1111</f>
        <v>0</v>
      </c>
      <c r="BX1111" s="70">
        <f t="shared" si="2644"/>
        <v>0</v>
      </c>
      <c r="BY1111" s="70">
        <f t="shared" si="2719"/>
        <v>7.8205815250000033E-2</v>
      </c>
      <c r="BZ1111" s="64">
        <f t="shared" si="2732"/>
        <v>6.2945929981637061E-3</v>
      </c>
      <c r="CA1111" s="70" cm="1">
        <f t="array" ref="CA1111">IF($J1111=1,CA1110*(1+INDEX(Tbl_CPI,$B1111,MATCH(IF(RunType="OPN",StartDt,ValnDt),Tbl_CPI_Cols))),0)</f>
        <v>0</v>
      </c>
      <c r="CB1111" s="70">
        <f t="shared" si="2720"/>
        <v>396.94694732385625</v>
      </c>
      <c r="CC1111" s="70">
        <f t="shared" si="2721"/>
        <v>370.38027937652561</v>
      </c>
      <c r="CD1111" s="36">
        <f t="shared" si="2645"/>
        <v>1876.2847652749158</v>
      </c>
      <c r="CE1111" s="36">
        <f t="shared" si="2646"/>
        <v>0</v>
      </c>
      <c r="CF1111" s="36">
        <f t="shared" si="2647"/>
        <v>0</v>
      </c>
      <c r="CG1111" s="36">
        <f t="shared" si="2648"/>
        <v>0</v>
      </c>
      <c r="CH1111" s="36">
        <f t="shared" si="2649"/>
        <v>0</v>
      </c>
      <c r="CI1111" s="36">
        <f t="shared" si="2650"/>
        <v>0</v>
      </c>
      <c r="CJ1111" s="36">
        <f t="shared" si="2651"/>
        <v>0</v>
      </c>
      <c r="CK1111" s="36">
        <f t="shared" si="2652"/>
        <v>0</v>
      </c>
      <c r="CL1111" s="36">
        <f t="shared" si="2653"/>
        <v>0</v>
      </c>
      <c r="CM1111" s="36">
        <f t="shared" si="2654"/>
        <v>0</v>
      </c>
      <c r="CN1111" s="36">
        <f t="shared" si="2655"/>
        <v>0</v>
      </c>
      <c r="CO1111" s="20">
        <f t="shared" si="2656"/>
        <v>120000</v>
      </c>
      <c r="CP1111" s="20">
        <f t="shared" si="2657"/>
        <v>2</v>
      </c>
      <c r="CQ1111" s="64" t="e">
        <f t="shared" si="2658"/>
        <v>#N/A</v>
      </c>
      <c r="CR1111" s="64" t="e">
        <f t="shared" si="2659"/>
        <v>#N/A</v>
      </c>
      <c r="CS1111" s="36" t="e">
        <f t="shared" si="2660"/>
        <v>#N/A</v>
      </c>
      <c r="CT1111" s="36">
        <f t="shared" si="2661"/>
        <v>0</v>
      </c>
      <c r="CU1111" s="36">
        <f t="shared" si="2662"/>
        <v>0</v>
      </c>
      <c r="CV1111" s="36">
        <f t="shared" si="2722"/>
        <v>0</v>
      </c>
      <c r="CW1111" s="36">
        <f t="shared" si="2663"/>
        <v>0</v>
      </c>
      <c r="CX1111" s="36">
        <f t="shared" si="2664"/>
        <v>0</v>
      </c>
      <c r="CY1111" s="36">
        <f t="shared" si="2665"/>
        <v>0</v>
      </c>
      <c r="CZ1111" s="36">
        <f t="shared" si="2723"/>
        <v>0</v>
      </c>
      <c r="DA1111" s="64">
        <f t="shared" si="2666"/>
        <v>6.2945929981637061E-3</v>
      </c>
      <c r="DB1111" s="70">
        <f t="shared" si="2724"/>
        <v>0.99374478105918318</v>
      </c>
      <c r="DC1111" s="70">
        <f>PRODUCT($DB$8:DB1111)</f>
        <v>7.7913852468898488E-5</v>
      </c>
      <c r="DD1111" s="36">
        <f t="shared" si="2667"/>
        <v>0</v>
      </c>
      <c r="DE1111" s="36">
        <f t="shared" si="2668"/>
        <v>0</v>
      </c>
      <c r="DF1111" s="36">
        <f t="shared" si="2669"/>
        <v>0</v>
      </c>
      <c r="DG1111" s="36">
        <f t="shared" si="2670"/>
        <v>0</v>
      </c>
      <c r="DH1111" s="36">
        <f t="shared" si="2671"/>
        <v>0</v>
      </c>
      <c r="DI1111" s="36">
        <f t="shared" si="2672"/>
        <v>0</v>
      </c>
      <c r="DJ1111" s="36">
        <f t="shared" si="2673"/>
        <v>0</v>
      </c>
      <c r="DK1111" s="36">
        <f t="shared" si="2674"/>
        <v>0</v>
      </c>
      <c r="DL1111" s="36">
        <f t="shared" si="2675"/>
        <v>0</v>
      </c>
      <c r="DM1111" s="36">
        <f t="shared" si="2676"/>
        <v>0</v>
      </c>
      <c r="DN1111" s="36">
        <f t="shared" ca="1" si="2725"/>
        <v>4.6137290849905055E-12</v>
      </c>
      <c r="DO1111" s="64" cm="1">
        <f t="array" ref="DO1111">IFERROR(INDEX(Tbl_FwdNom,$B1111,MATCH(LIDt,Tbl_FwdNom_Cols,0)),0)</f>
        <v>7.3616847060000001</v>
      </c>
      <c r="DP1111" s="64">
        <f t="shared" ca="1" si="2726"/>
        <v>0</v>
      </c>
      <c r="DQ1111" s="64">
        <f t="shared" ca="1" si="2677"/>
        <v>0</v>
      </c>
      <c r="DR1111" s="70">
        <f t="shared" ca="1" si="2678"/>
        <v>1</v>
      </c>
      <c r="DS1111" s="70">
        <f ca="1">PRODUCT($DR$8:DR1111)</f>
        <v>5.1485728910319675E-4</v>
      </c>
      <c r="DT1111" s="36">
        <f t="shared" ca="1" si="2679"/>
        <v>0</v>
      </c>
      <c r="DU1111" s="36">
        <f t="shared" ca="1" si="2680"/>
        <v>0</v>
      </c>
      <c r="DV1111" s="36">
        <f t="shared" ca="1" si="2681"/>
        <v>0</v>
      </c>
      <c r="DW1111" s="36">
        <f t="shared" ca="1" si="2682"/>
        <v>0</v>
      </c>
      <c r="DX1111" s="36">
        <f t="shared" ca="1" si="2683"/>
        <v>0</v>
      </c>
      <c r="DY1111" s="36">
        <f t="shared" ca="1" si="2684"/>
        <v>0</v>
      </c>
      <c r="DZ1111" s="36">
        <f t="shared" ca="1" si="2685"/>
        <v>0</v>
      </c>
      <c r="EA1111" s="36">
        <f t="shared" ca="1" si="2686"/>
        <v>0</v>
      </c>
      <c r="EB1111" s="36">
        <f t="shared" ca="1" si="2687"/>
        <v>0</v>
      </c>
      <c r="EC1111" s="36">
        <f t="shared" ca="1" si="2688"/>
        <v>0</v>
      </c>
      <c r="ED1111" s="36">
        <f t="shared" ca="1" si="2689"/>
        <v>0</v>
      </c>
      <c r="EE1111" s="36">
        <f t="shared" ca="1" si="2727"/>
        <v>0</v>
      </c>
      <c r="EF1111" s="36">
        <f t="shared" ca="1" si="2690"/>
        <v>0</v>
      </c>
      <c r="EG1111" s="64"/>
      <c r="EH1111" s="64"/>
      <c r="EI1111" s="64"/>
      <c r="EJ1111" s="70"/>
      <c r="EK1111" s="70"/>
      <c r="EL1111" s="70"/>
      <c r="EM1111" s="70"/>
      <c r="EN1111" s="70"/>
      <c r="EO1111" s="36">
        <f t="shared" si="2691"/>
        <v>0</v>
      </c>
      <c r="EP1111" s="36">
        <f t="shared" si="2692"/>
        <v>0</v>
      </c>
      <c r="EQ1111" s="36">
        <f t="shared" si="2693"/>
        <v>0</v>
      </c>
      <c r="ER1111" s="36">
        <f t="shared" si="2694"/>
        <v>0</v>
      </c>
      <c r="ES1111" s="36">
        <f t="shared" si="2695"/>
        <v>0</v>
      </c>
      <c r="ET1111" s="36">
        <f t="shared" si="2696"/>
        <v>0</v>
      </c>
      <c r="EU1111" s="36">
        <f t="shared" si="2728"/>
        <v>0</v>
      </c>
      <c r="EV1111" s="36">
        <f t="shared" si="2697"/>
        <v>0</v>
      </c>
      <c r="EW1111" s="36">
        <f t="shared" si="2698"/>
        <v>0</v>
      </c>
      <c r="EX1111" s="36">
        <f t="shared" si="2729"/>
        <v>0</v>
      </c>
      <c r="EY1111" s="36">
        <f t="shared" si="2699"/>
        <v>0</v>
      </c>
      <c r="EZ1111" s="36">
        <f t="shared" si="2700"/>
        <v>0</v>
      </c>
      <c r="FA1111" s="36">
        <f t="shared" si="2701"/>
        <v>0</v>
      </c>
      <c r="FB1111" s="36">
        <f t="shared" si="2702"/>
        <v>0</v>
      </c>
      <c r="FC1111" s="36">
        <f t="shared" si="2730"/>
        <v>0</v>
      </c>
      <c r="FD1111" s="36">
        <f t="shared" si="2703"/>
        <v>0</v>
      </c>
      <c r="FE1111" s="36">
        <f t="shared" si="2704"/>
        <v>0</v>
      </c>
      <c r="FF1111" s="36">
        <f t="shared" si="2731"/>
        <v>0</v>
      </c>
      <c r="FG1111" s="36">
        <f t="shared" si="2705"/>
        <v>0</v>
      </c>
      <c r="FH1111" s="36">
        <f t="shared" si="2706"/>
        <v>0</v>
      </c>
      <c r="FI1111" s="36">
        <f t="shared" si="2707"/>
        <v>0</v>
      </c>
      <c r="FJ1111" s="36">
        <f t="shared" ca="1" si="2708"/>
        <v>0</v>
      </c>
      <c r="FK1111" s="36">
        <f t="shared" si="2709"/>
        <v>0</v>
      </c>
      <c r="FL1111" s="36">
        <f t="shared" si="2710"/>
        <v>0</v>
      </c>
      <c r="FM1111" s="36">
        <f t="shared" ca="1" si="2711"/>
        <v>0</v>
      </c>
      <c r="FN1111" s="36">
        <f t="shared" ca="1" si="2733"/>
        <v>0</v>
      </c>
    </row>
    <row r="1112" spans="2:170" x14ac:dyDescent="0.25">
      <c r="B1112" s="2">
        <v>1104</v>
      </c>
      <c r="C1112" s="2">
        <f t="shared" si="2734"/>
        <v>92</v>
      </c>
      <c r="D1112" s="2">
        <f t="shared" si="2584"/>
        <v>1128</v>
      </c>
      <c r="E1112" s="2">
        <f t="shared" si="2582"/>
        <v>94</v>
      </c>
      <c r="F1112" s="189">
        <f t="shared" si="2586"/>
        <v>79318</v>
      </c>
      <c r="G1112" s="2">
        <f t="shared" si="2585"/>
        <v>2</v>
      </c>
      <c r="H1112" s="187">
        <f t="shared" si="2588"/>
        <v>126.58333333333334</v>
      </c>
      <c r="I1112" s="186">
        <f t="shared" si="2583"/>
        <v>126</v>
      </c>
      <c r="J1112" s="2">
        <f t="shared" si="2589"/>
        <v>0</v>
      </c>
      <c r="K1112" s="2">
        <f t="shared" si="2590"/>
        <v>0</v>
      </c>
      <c r="L1112">
        <f t="shared" si="2591"/>
        <v>2</v>
      </c>
      <c r="M1112" s="190">
        <f t="shared" si="2712"/>
        <v>0</v>
      </c>
      <c r="N1112">
        <f t="shared" si="2592"/>
        <v>1</v>
      </c>
      <c r="O1112">
        <f t="shared" si="2593"/>
        <v>100</v>
      </c>
      <c r="P1112" s="58">
        <f t="shared" si="2594"/>
        <v>0</v>
      </c>
      <c r="Q1112" s="106">
        <f t="shared" si="2595"/>
        <v>0</v>
      </c>
      <c r="R1112" s="59">
        <f t="shared" si="2596"/>
        <v>0</v>
      </c>
      <c r="S1112" s="32">
        <f t="shared" si="2713"/>
        <v>0</v>
      </c>
      <c r="T1112">
        <f t="shared" si="2597"/>
        <v>1</v>
      </c>
      <c r="U1112" s="32">
        <f t="shared" si="2714"/>
        <v>0</v>
      </c>
      <c r="V1112">
        <f t="shared" si="2598"/>
        <v>1</v>
      </c>
      <c r="W1112">
        <f t="shared" si="2599"/>
        <v>100</v>
      </c>
      <c r="X1112" s="58">
        <f t="shared" si="2600"/>
        <v>0</v>
      </c>
      <c r="Y1112" s="58">
        <f t="shared" si="2601"/>
        <v>0</v>
      </c>
      <c r="Z1112" s="32">
        <f t="shared" si="2602"/>
        <v>0</v>
      </c>
      <c r="AA1112" s="32">
        <f t="shared" si="2603"/>
        <v>0</v>
      </c>
      <c r="AB1112" s="59">
        <f t="shared" si="2604"/>
        <v>0</v>
      </c>
      <c r="AC1112" s="59">
        <f t="shared" si="2605"/>
        <v>0</v>
      </c>
      <c r="AD1112">
        <f t="shared" si="2606"/>
        <v>1</v>
      </c>
      <c r="AE1112" s="59">
        <f t="shared" si="2607"/>
        <v>0</v>
      </c>
      <c r="AF1112" s="59">
        <f t="shared" si="2608"/>
        <v>0</v>
      </c>
      <c r="AG1112" s="59">
        <f t="shared" si="2609"/>
        <v>0</v>
      </c>
      <c r="AH1112">
        <f t="shared" si="2610"/>
        <v>1</v>
      </c>
      <c r="AI1112" s="59">
        <f t="shared" si="2611"/>
        <v>0</v>
      </c>
      <c r="AJ1112" s="59">
        <f t="shared" si="2612"/>
        <v>0</v>
      </c>
      <c r="AK1112" s="59">
        <f t="shared" si="2613"/>
        <v>0</v>
      </c>
      <c r="AL1112" s="59">
        <f t="shared" si="2614"/>
        <v>0</v>
      </c>
      <c r="AM1112" s="12">
        <f t="shared" si="2715"/>
        <v>0</v>
      </c>
      <c r="AN1112" s="12">
        <f t="shared" si="2716"/>
        <v>0</v>
      </c>
      <c r="AO1112" s="66">
        <f t="shared" si="2615"/>
        <v>0</v>
      </c>
      <c r="AP1112" s="66">
        <f t="shared" si="2616"/>
        <v>0</v>
      </c>
      <c r="AQ1112" s="59">
        <f t="shared" si="2617"/>
        <v>0</v>
      </c>
      <c r="AR1112" s="59">
        <f t="shared" si="2618"/>
        <v>0</v>
      </c>
      <c r="AS1112" s="59">
        <f t="shared" si="2619"/>
        <v>0</v>
      </c>
      <c r="AT1112" s="12">
        <f t="shared" si="2620"/>
        <v>0</v>
      </c>
      <c r="AU1112" s="59">
        <f t="shared" si="2717"/>
        <v>0</v>
      </c>
      <c r="AV1112" s="59">
        <f t="shared" si="2718"/>
        <v>0</v>
      </c>
      <c r="AW1112" s="70" t="e">
        <f t="shared" si="2621"/>
        <v>#N/A</v>
      </c>
      <c r="AX1112" s="20">
        <f t="shared" si="2622"/>
        <v>200000</v>
      </c>
      <c r="AY1112" s="20">
        <f t="shared" si="2623"/>
        <v>0</v>
      </c>
      <c r="AZ1112" s="20">
        <f t="shared" si="2624"/>
        <v>0</v>
      </c>
      <c r="BA1112" s="20">
        <f t="shared" si="2625"/>
        <v>0</v>
      </c>
      <c r="BB1112" s="36">
        <f t="shared" si="2626"/>
        <v>0</v>
      </c>
      <c r="BC1112" s="36">
        <f t="shared" si="2627"/>
        <v>0</v>
      </c>
      <c r="BD1112" s="80">
        <f t="shared" si="2628"/>
        <v>0</v>
      </c>
      <c r="BE1112" s="36">
        <f t="shared" si="2629"/>
        <v>0</v>
      </c>
      <c r="BF1112" s="36">
        <f t="shared" si="2630"/>
        <v>0</v>
      </c>
      <c r="BG1112" s="36">
        <f t="shared" si="2631"/>
        <v>0</v>
      </c>
      <c r="BH1112" s="36">
        <f t="shared" si="2632"/>
        <v>0</v>
      </c>
      <c r="BI1112" s="36">
        <f t="shared" si="2633"/>
        <v>0</v>
      </c>
      <c r="BJ1112" s="36">
        <f t="shared" si="2634"/>
        <v>0</v>
      </c>
      <c r="BK1112" s="36">
        <f t="shared" si="2635"/>
        <v>0</v>
      </c>
      <c r="BL1112" s="68">
        <f>IF(OR(AT1112=0,E1112&gt;ProjTerm),0,VLOOKUP(D1112,'Life Events'!$AE$5:$AI$1206,5,FALSE))</f>
        <v>0</v>
      </c>
      <c r="BM1112" s="93">
        <f t="shared" si="2636"/>
        <v>0</v>
      </c>
      <c r="BN1112" s="93">
        <f t="shared" si="2637"/>
        <v>0</v>
      </c>
      <c r="BO1112" s="36">
        <f t="shared" si="2638"/>
        <v>0</v>
      </c>
      <c r="BP1112" s="36">
        <f t="shared" si="2639"/>
        <v>0</v>
      </c>
      <c r="BQ1112" s="36">
        <f t="shared" si="2640"/>
        <v>0</v>
      </c>
      <c r="BR1112" s="36">
        <f t="shared" si="2641"/>
        <v>154.78110000000001</v>
      </c>
      <c r="BS1112" s="36">
        <f t="shared" si="2642"/>
        <v>0</v>
      </c>
      <c r="BT1112" s="36">
        <f t="shared" si="2643"/>
        <v>0</v>
      </c>
      <c r="BU1112" s="70" cm="1">
        <f t="array" ref="BU1112">IF(AND(ActInt=1,$J1112=0),INDEX(Tbl_FwdNom,$B1112-IVP,MATCH(ValnDt,Tbl_FwdNom_Cols)),INDEX(Tbl_FwdNom,$B1112,MATCH(StartDt,Tbl_FwdNom_Cols)))</f>
        <v>7.8147272570000004</v>
      </c>
      <c r="BV1112" s="70" cm="1">
        <f t="array" ref="BV1112">INDEX(Tbl_FwdReal,$B1112,MATCH(StartDt,Tbl_FwdReal_Cols))</f>
        <v>2.3251951659999999</v>
      </c>
      <c r="BW1112" s="70" cm="1">
        <f t="array" ref="BW1112">IF(RunType&lt;&gt;"OPN",INDEX(Tbl_FwdReal,$B1112,MATCH(ValnDt,Tbl_FwdReal_Cols)),IF(AND($J1112=0,ActInt=1),INDEX(Tbl_FwdReal,$B1112-IVP,MATCH(ValnDt,Tbl_FwdReal_Cols)),-999))*$K1112</f>
        <v>0</v>
      </c>
      <c r="BX1112" s="70">
        <f t="shared" si="2644"/>
        <v>0</v>
      </c>
      <c r="BY1112" s="70">
        <f t="shared" si="2719"/>
        <v>7.8147272570000093E-2</v>
      </c>
      <c r="BZ1112" s="64">
        <f t="shared" si="2732"/>
        <v>6.2900397048117895E-3</v>
      </c>
      <c r="CA1112" s="70" cm="1">
        <f t="array" ref="CA1112">IF($J1112=1,CA1111*(1+INDEX(Tbl_CPI,$B1112,MATCH(IF(RunType="OPN",StartDt,ValnDt),Tbl_CPI_Cols))),0)</f>
        <v>0</v>
      </c>
      <c r="CB1112" s="70">
        <f t="shared" si="2720"/>
        <v>399.44375938322713</v>
      </c>
      <c r="CC1112" s="70">
        <f t="shared" si="2721"/>
        <v>399.44375938322713</v>
      </c>
      <c r="CD1112" s="36">
        <f t="shared" si="2645"/>
        <v>1876.2847652749158</v>
      </c>
      <c r="CE1112" s="36">
        <f t="shared" si="2646"/>
        <v>0</v>
      </c>
      <c r="CF1112" s="36">
        <f t="shared" si="2647"/>
        <v>0</v>
      </c>
      <c r="CG1112" s="36">
        <f t="shared" si="2648"/>
        <v>0</v>
      </c>
      <c r="CH1112" s="36">
        <f t="shared" si="2649"/>
        <v>0</v>
      </c>
      <c r="CI1112" s="36">
        <f t="shared" si="2650"/>
        <v>0</v>
      </c>
      <c r="CJ1112" s="36">
        <f t="shared" si="2651"/>
        <v>0</v>
      </c>
      <c r="CK1112" s="36">
        <f t="shared" si="2652"/>
        <v>0</v>
      </c>
      <c r="CL1112" s="36">
        <f t="shared" si="2653"/>
        <v>0</v>
      </c>
      <c r="CM1112" s="36">
        <f t="shared" si="2654"/>
        <v>0</v>
      </c>
      <c r="CN1112" s="36">
        <f t="shared" si="2655"/>
        <v>0</v>
      </c>
      <c r="CO1112" s="20">
        <f t="shared" si="2656"/>
        <v>120000</v>
      </c>
      <c r="CP1112" s="20">
        <f t="shared" si="2657"/>
        <v>2</v>
      </c>
      <c r="CQ1112" s="64" t="e">
        <f t="shared" si="2658"/>
        <v>#N/A</v>
      </c>
      <c r="CR1112" s="64" t="e">
        <f t="shared" si="2659"/>
        <v>#N/A</v>
      </c>
      <c r="CS1112" s="36" t="e">
        <f t="shared" si="2660"/>
        <v>#N/A</v>
      </c>
      <c r="CT1112" s="36">
        <f t="shared" si="2661"/>
        <v>0</v>
      </c>
      <c r="CU1112" s="36">
        <f t="shared" si="2662"/>
        <v>0</v>
      </c>
      <c r="CV1112" s="36">
        <f t="shared" si="2722"/>
        <v>0</v>
      </c>
      <c r="CW1112" s="36">
        <f t="shared" si="2663"/>
        <v>0</v>
      </c>
      <c r="CX1112" s="36">
        <f t="shared" si="2664"/>
        <v>0</v>
      </c>
      <c r="CY1112" s="36">
        <f t="shared" si="2665"/>
        <v>0</v>
      </c>
      <c r="CZ1112" s="36">
        <f t="shared" si="2723"/>
        <v>0</v>
      </c>
      <c r="DA1112" s="64">
        <f t="shared" si="2666"/>
        <v>6.2900397048117895E-3</v>
      </c>
      <c r="DB1112" s="70">
        <f t="shared" si="2724"/>
        <v>0.99374927758734755</v>
      </c>
      <c r="DC1112" s="70">
        <f>PRODUCT($DB$8:DB1112)</f>
        <v>7.742683460501505E-5</v>
      </c>
      <c r="DD1112" s="36">
        <f t="shared" si="2667"/>
        <v>0</v>
      </c>
      <c r="DE1112" s="36">
        <f t="shared" si="2668"/>
        <v>0</v>
      </c>
      <c r="DF1112" s="36">
        <f t="shared" si="2669"/>
        <v>0</v>
      </c>
      <c r="DG1112" s="36">
        <f t="shared" si="2670"/>
        <v>0</v>
      </c>
      <c r="DH1112" s="36">
        <f t="shared" si="2671"/>
        <v>0</v>
      </c>
      <c r="DI1112" s="36">
        <f t="shared" si="2672"/>
        <v>0</v>
      </c>
      <c r="DJ1112" s="36">
        <f t="shared" si="2673"/>
        <v>0</v>
      </c>
      <c r="DK1112" s="36">
        <f t="shared" si="2674"/>
        <v>0</v>
      </c>
      <c r="DL1112" s="36">
        <f t="shared" si="2675"/>
        <v>0</v>
      </c>
      <c r="DM1112" s="36">
        <f t="shared" si="2676"/>
        <v>0</v>
      </c>
      <c r="DN1112" s="36">
        <f t="shared" ca="1" si="2725"/>
        <v>4.6137290849905055E-12</v>
      </c>
      <c r="DO1112" s="64" cm="1">
        <f t="array" ref="DO1112">IFERROR(INDEX(Tbl_FwdNom,$B1112,MATCH(LIDt,Tbl_FwdNom_Cols,0)),0)</f>
        <v>7.3599852349999999</v>
      </c>
      <c r="DP1112" s="64">
        <f t="shared" ca="1" si="2726"/>
        <v>0</v>
      </c>
      <c r="DQ1112" s="64">
        <f t="shared" ca="1" si="2677"/>
        <v>0</v>
      </c>
      <c r="DR1112" s="70">
        <f t="shared" ca="1" si="2678"/>
        <v>1</v>
      </c>
      <c r="DS1112" s="70">
        <f ca="1">PRODUCT($DR$8:DR1112)</f>
        <v>5.1485728910319675E-4</v>
      </c>
      <c r="DT1112" s="36">
        <f t="shared" ca="1" si="2679"/>
        <v>0</v>
      </c>
      <c r="DU1112" s="36">
        <f t="shared" ca="1" si="2680"/>
        <v>0</v>
      </c>
      <c r="DV1112" s="36">
        <f t="shared" ca="1" si="2681"/>
        <v>0</v>
      </c>
      <c r="DW1112" s="36">
        <f t="shared" ca="1" si="2682"/>
        <v>0</v>
      </c>
      <c r="DX1112" s="36">
        <f t="shared" ca="1" si="2683"/>
        <v>0</v>
      </c>
      <c r="DY1112" s="36">
        <f t="shared" ca="1" si="2684"/>
        <v>0</v>
      </c>
      <c r="DZ1112" s="36">
        <f t="shared" ca="1" si="2685"/>
        <v>0</v>
      </c>
      <c r="EA1112" s="36">
        <f t="shared" ca="1" si="2686"/>
        <v>0</v>
      </c>
      <c r="EB1112" s="36">
        <f t="shared" ca="1" si="2687"/>
        <v>0</v>
      </c>
      <c r="EC1112" s="36">
        <f t="shared" ca="1" si="2688"/>
        <v>0</v>
      </c>
      <c r="ED1112" s="36">
        <f t="shared" ca="1" si="2689"/>
        <v>0</v>
      </c>
      <c r="EE1112" s="36">
        <f t="shared" ca="1" si="2727"/>
        <v>0</v>
      </c>
      <c r="EF1112" s="36">
        <f t="shared" ca="1" si="2690"/>
        <v>0</v>
      </c>
      <c r="EG1112" s="64"/>
      <c r="EH1112" s="64"/>
      <c r="EI1112" s="64"/>
      <c r="EJ1112" s="70"/>
      <c r="EK1112" s="70"/>
      <c r="EL1112" s="70"/>
      <c r="EM1112" s="70"/>
      <c r="EN1112" s="70"/>
      <c r="EO1112" s="36">
        <f t="shared" si="2691"/>
        <v>0</v>
      </c>
      <c r="EP1112" s="36">
        <f t="shared" si="2692"/>
        <v>0</v>
      </c>
      <c r="EQ1112" s="36">
        <f t="shared" si="2693"/>
        <v>0</v>
      </c>
      <c r="ER1112" s="36">
        <f t="shared" si="2694"/>
        <v>0</v>
      </c>
      <c r="ES1112" s="36">
        <f t="shared" si="2695"/>
        <v>0</v>
      </c>
      <c r="ET1112" s="36">
        <f t="shared" si="2696"/>
        <v>0</v>
      </c>
      <c r="EU1112" s="36">
        <f t="shared" si="2728"/>
        <v>0</v>
      </c>
      <c r="EV1112" s="36">
        <f t="shared" si="2697"/>
        <v>0</v>
      </c>
      <c r="EW1112" s="36">
        <f t="shared" si="2698"/>
        <v>0</v>
      </c>
      <c r="EX1112" s="36">
        <f t="shared" si="2729"/>
        <v>0</v>
      </c>
      <c r="EY1112" s="36">
        <f t="shared" si="2699"/>
        <v>0</v>
      </c>
      <c r="EZ1112" s="36">
        <f t="shared" si="2700"/>
        <v>0</v>
      </c>
      <c r="FA1112" s="36">
        <f t="shared" si="2701"/>
        <v>0</v>
      </c>
      <c r="FB1112" s="36">
        <f t="shared" si="2702"/>
        <v>0</v>
      </c>
      <c r="FC1112" s="36">
        <f t="shared" si="2730"/>
        <v>0</v>
      </c>
      <c r="FD1112" s="36">
        <f t="shared" si="2703"/>
        <v>0</v>
      </c>
      <c r="FE1112" s="36">
        <f t="shared" si="2704"/>
        <v>0</v>
      </c>
      <c r="FF1112" s="36">
        <f t="shared" si="2731"/>
        <v>0</v>
      </c>
      <c r="FG1112" s="36">
        <f t="shared" si="2705"/>
        <v>0</v>
      </c>
      <c r="FH1112" s="36">
        <f t="shared" si="2706"/>
        <v>0</v>
      </c>
      <c r="FI1112" s="36">
        <f t="shared" si="2707"/>
        <v>0</v>
      </c>
      <c r="FJ1112" s="36">
        <f t="shared" ca="1" si="2708"/>
        <v>0</v>
      </c>
      <c r="FK1112" s="36">
        <f t="shared" si="2709"/>
        <v>0</v>
      </c>
      <c r="FL1112" s="36">
        <f t="shared" si="2710"/>
        <v>0</v>
      </c>
      <c r="FM1112" s="36">
        <f t="shared" ca="1" si="2711"/>
        <v>0</v>
      </c>
      <c r="FN1112" s="36">
        <f t="shared" ca="1" si="2733"/>
        <v>0</v>
      </c>
    </row>
    <row r="1113" spans="2:170" x14ac:dyDescent="0.25">
      <c r="B1113" s="2">
        <v>1105</v>
      </c>
      <c r="C1113" s="2">
        <f t="shared" si="2734"/>
        <v>93</v>
      </c>
      <c r="D1113" s="2">
        <f t="shared" si="2584"/>
        <v>1129</v>
      </c>
      <c r="E1113" s="2">
        <f t="shared" ref="E1113:E1176" si="2735">IF(D1113&lt;=0,0,ROUNDUP(D1113/12,0))</f>
        <v>95</v>
      </c>
      <c r="F1113" s="189">
        <f t="shared" si="2586"/>
        <v>79349</v>
      </c>
      <c r="G1113" s="2">
        <f t="shared" si="2585"/>
        <v>3</v>
      </c>
      <c r="H1113" s="187">
        <f t="shared" si="2588"/>
        <v>126.66666666666666</v>
      </c>
      <c r="I1113" s="186">
        <f t="shared" ref="I1113:I1176" si="2736">ROUNDDOWN(H1113,0)</f>
        <v>126</v>
      </c>
      <c r="J1113" s="2">
        <f t="shared" si="2589"/>
        <v>0</v>
      </c>
      <c r="K1113" s="2">
        <f t="shared" si="2590"/>
        <v>0</v>
      </c>
      <c r="L1113">
        <f t="shared" si="2591"/>
        <v>2</v>
      </c>
      <c r="M1113" s="190">
        <f t="shared" si="2712"/>
        <v>0</v>
      </c>
      <c r="N1113">
        <f t="shared" si="2592"/>
        <v>1</v>
      </c>
      <c r="O1113">
        <f t="shared" si="2593"/>
        <v>100</v>
      </c>
      <c r="P1113" s="58">
        <f t="shared" si="2594"/>
        <v>0</v>
      </c>
      <c r="Q1113" s="106">
        <f t="shared" si="2595"/>
        <v>0</v>
      </c>
      <c r="R1113" s="59">
        <f t="shared" si="2596"/>
        <v>0</v>
      </c>
      <c r="S1113" s="32">
        <f t="shared" si="2713"/>
        <v>0</v>
      </c>
      <c r="T1113">
        <f t="shared" si="2597"/>
        <v>1</v>
      </c>
      <c r="U1113" s="32">
        <f t="shared" si="2714"/>
        <v>0</v>
      </c>
      <c r="V1113">
        <f t="shared" si="2598"/>
        <v>1</v>
      </c>
      <c r="W1113">
        <f t="shared" si="2599"/>
        <v>100</v>
      </c>
      <c r="X1113" s="58">
        <f t="shared" si="2600"/>
        <v>0</v>
      </c>
      <c r="Y1113" s="58">
        <f t="shared" si="2601"/>
        <v>0</v>
      </c>
      <c r="Z1113" s="32">
        <f t="shared" si="2602"/>
        <v>0</v>
      </c>
      <c r="AA1113" s="32">
        <f t="shared" si="2603"/>
        <v>0</v>
      </c>
      <c r="AB1113" s="59">
        <f t="shared" si="2604"/>
        <v>0</v>
      </c>
      <c r="AC1113" s="59">
        <f t="shared" si="2605"/>
        <v>0</v>
      </c>
      <c r="AD1113">
        <f t="shared" si="2606"/>
        <v>1</v>
      </c>
      <c r="AE1113" s="59">
        <f t="shared" si="2607"/>
        <v>0</v>
      </c>
      <c r="AF1113" s="59">
        <f t="shared" si="2608"/>
        <v>0</v>
      </c>
      <c r="AG1113" s="59">
        <f t="shared" si="2609"/>
        <v>0</v>
      </c>
      <c r="AH1113">
        <f t="shared" si="2610"/>
        <v>1</v>
      </c>
      <c r="AI1113" s="59">
        <f t="shared" si="2611"/>
        <v>0</v>
      </c>
      <c r="AJ1113" s="59">
        <f t="shared" si="2612"/>
        <v>0</v>
      </c>
      <c r="AK1113" s="59">
        <f t="shared" si="2613"/>
        <v>0</v>
      </c>
      <c r="AL1113" s="59">
        <f t="shared" si="2614"/>
        <v>0</v>
      </c>
      <c r="AM1113" s="12">
        <f t="shared" si="2715"/>
        <v>0</v>
      </c>
      <c r="AN1113" s="12">
        <f t="shared" si="2716"/>
        <v>0</v>
      </c>
      <c r="AO1113" s="66">
        <f t="shared" si="2615"/>
        <v>0</v>
      </c>
      <c r="AP1113" s="66">
        <f t="shared" si="2616"/>
        <v>0</v>
      </c>
      <c r="AQ1113" s="59">
        <f t="shared" si="2617"/>
        <v>0</v>
      </c>
      <c r="AR1113" s="59">
        <f t="shared" si="2618"/>
        <v>0</v>
      </c>
      <c r="AS1113" s="59">
        <f t="shared" si="2619"/>
        <v>0</v>
      </c>
      <c r="AT1113" s="12">
        <f t="shared" si="2620"/>
        <v>0</v>
      </c>
      <c r="AU1113" s="59">
        <f t="shared" si="2717"/>
        <v>0</v>
      </c>
      <c r="AV1113" s="59">
        <f t="shared" si="2718"/>
        <v>0</v>
      </c>
      <c r="AW1113" s="70" t="e">
        <f t="shared" si="2621"/>
        <v>#N/A</v>
      </c>
      <c r="AX1113" s="20">
        <f t="shared" si="2622"/>
        <v>200000</v>
      </c>
      <c r="AY1113" s="20">
        <f t="shared" si="2623"/>
        <v>0</v>
      </c>
      <c r="AZ1113" s="20">
        <f t="shared" si="2624"/>
        <v>0</v>
      </c>
      <c r="BA1113" s="20">
        <f t="shared" si="2625"/>
        <v>0</v>
      </c>
      <c r="BB1113" s="36">
        <f t="shared" si="2626"/>
        <v>0</v>
      </c>
      <c r="BC1113" s="36">
        <f t="shared" si="2627"/>
        <v>0</v>
      </c>
      <c r="BD1113" s="80">
        <f t="shared" si="2628"/>
        <v>0</v>
      </c>
      <c r="BE1113" s="36">
        <f t="shared" si="2629"/>
        <v>0</v>
      </c>
      <c r="BF1113" s="36">
        <f t="shared" si="2630"/>
        <v>0</v>
      </c>
      <c r="BG1113" s="36">
        <f t="shared" si="2631"/>
        <v>0</v>
      </c>
      <c r="BH1113" s="36">
        <f t="shared" si="2632"/>
        <v>0</v>
      </c>
      <c r="BI1113" s="36">
        <f t="shared" si="2633"/>
        <v>0</v>
      </c>
      <c r="BJ1113" s="36">
        <f t="shared" si="2634"/>
        <v>0</v>
      </c>
      <c r="BK1113" s="36">
        <f t="shared" si="2635"/>
        <v>0</v>
      </c>
      <c r="BL1113" s="68">
        <f>IF(OR(AT1113=0,E1113&gt;ProjTerm),0,VLOOKUP(D1113,'Life Events'!$AE$5:$AI$1206,5,FALSE))</f>
        <v>0</v>
      </c>
      <c r="BM1113" s="93">
        <f t="shared" si="2636"/>
        <v>0</v>
      </c>
      <c r="BN1113" s="93">
        <f t="shared" si="2637"/>
        <v>0</v>
      </c>
      <c r="BO1113" s="36">
        <f t="shared" si="2638"/>
        <v>0</v>
      </c>
      <c r="BP1113" s="36">
        <f t="shared" si="2639"/>
        <v>0</v>
      </c>
      <c r="BQ1113" s="36">
        <f t="shared" si="2640"/>
        <v>0</v>
      </c>
      <c r="BR1113" s="36">
        <f t="shared" si="2641"/>
        <v>154.78110000000001</v>
      </c>
      <c r="BS1113" s="36">
        <f t="shared" si="2642"/>
        <v>0</v>
      </c>
      <c r="BT1113" s="36">
        <f t="shared" si="2643"/>
        <v>0</v>
      </c>
      <c r="BU1113" s="70" cm="1">
        <f t="array" ref="BU1113">IF(AND(ActInt=1,$J1113=0),INDEX(Tbl_FwdNom,$B1113-IVP,MATCH(ValnDt,Tbl_FwdNom_Cols)),INDEX(Tbl_FwdNom,$B1113,MATCH(StartDt,Tbl_FwdNom_Cols)))</f>
        <v>7.8088733079999999</v>
      </c>
      <c r="BV1113" s="70" cm="1">
        <f t="array" ref="BV1113">INDEX(Tbl_FwdReal,$B1113,MATCH(StartDt,Tbl_FwdReal_Cols))</f>
        <v>2.32184963</v>
      </c>
      <c r="BW1113" s="70" cm="1">
        <f t="array" ref="BW1113">IF(RunType&lt;&gt;"OPN",INDEX(Tbl_FwdReal,$B1113,MATCH(ValnDt,Tbl_FwdReal_Cols)),IF(AND($J1113=0,ActInt=1),INDEX(Tbl_FwdReal,$B1113-IVP,MATCH(ValnDt,Tbl_FwdReal_Cols)),-999))*$K1113</f>
        <v>0</v>
      </c>
      <c r="BX1113" s="70">
        <f t="shared" si="2644"/>
        <v>0</v>
      </c>
      <c r="BY1113" s="70">
        <f t="shared" si="2719"/>
        <v>7.8088733079999972E-2</v>
      </c>
      <c r="BZ1113" s="64">
        <f t="shared" si="2732"/>
        <v>6.2854864329446869E-3</v>
      </c>
      <c r="CA1113" s="70" cm="1">
        <f t="array" ref="CA1113">IF($J1113=1,CA1112*(1+INDEX(Tbl_CPI,$B1113,MATCH(IF(RunType="OPN",StartDt,ValnDt),Tbl_CPI_Cols))),0)</f>
        <v>0</v>
      </c>
      <c r="CB1113" s="70">
        <f t="shared" si="2720"/>
        <v>401.9544577135548</v>
      </c>
      <c r="CC1113" s="70">
        <f t="shared" si="2721"/>
        <v>399.44375938322713</v>
      </c>
      <c r="CD1113" s="36">
        <f t="shared" si="2645"/>
        <v>2023.5155110755313</v>
      </c>
      <c r="CE1113" s="36">
        <f t="shared" si="2646"/>
        <v>0</v>
      </c>
      <c r="CF1113" s="36">
        <f t="shared" si="2647"/>
        <v>0</v>
      </c>
      <c r="CG1113" s="36">
        <f t="shared" si="2648"/>
        <v>0</v>
      </c>
      <c r="CH1113" s="36">
        <f t="shared" si="2649"/>
        <v>0</v>
      </c>
      <c r="CI1113" s="36">
        <f t="shared" si="2650"/>
        <v>0</v>
      </c>
      <c r="CJ1113" s="36">
        <f t="shared" si="2651"/>
        <v>0</v>
      </c>
      <c r="CK1113" s="36">
        <f t="shared" si="2652"/>
        <v>0</v>
      </c>
      <c r="CL1113" s="36">
        <f t="shared" si="2653"/>
        <v>0</v>
      </c>
      <c r="CM1113" s="36">
        <f t="shared" si="2654"/>
        <v>0</v>
      </c>
      <c r="CN1113" s="36">
        <f t="shared" si="2655"/>
        <v>0</v>
      </c>
      <c r="CO1113" s="20">
        <f t="shared" si="2656"/>
        <v>120000</v>
      </c>
      <c r="CP1113" s="20">
        <f t="shared" si="2657"/>
        <v>2</v>
      </c>
      <c r="CQ1113" s="64" t="e">
        <f t="shared" si="2658"/>
        <v>#N/A</v>
      </c>
      <c r="CR1113" s="64" t="e">
        <f t="shared" si="2659"/>
        <v>#N/A</v>
      </c>
      <c r="CS1113" s="36" t="e">
        <f t="shared" si="2660"/>
        <v>#N/A</v>
      </c>
      <c r="CT1113" s="36">
        <f t="shared" si="2661"/>
        <v>0</v>
      </c>
      <c r="CU1113" s="36">
        <f t="shared" si="2662"/>
        <v>0</v>
      </c>
      <c r="CV1113" s="36">
        <f t="shared" si="2722"/>
        <v>0</v>
      </c>
      <c r="CW1113" s="36">
        <f t="shared" si="2663"/>
        <v>0</v>
      </c>
      <c r="CX1113" s="36">
        <f t="shared" si="2664"/>
        <v>0</v>
      </c>
      <c r="CY1113" s="36">
        <f t="shared" si="2665"/>
        <v>0</v>
      </c>
      <c r="CZ1113" s="36">
        <f t="shared" si="2723"/>
        <v>0</v>
      </c>
      <c r="DA1113" s="64">
        <f t="shared" si="2666"/>
        <v>6.2854864329446869E-3</v>
      </c>
      <c r="DB1113" s="70">
        <f t="shared" si="2724"/>
        <v>0.993753774134987</v>
      </c>
      <c r="DC1113" s="70">
        <f>PRODUCT($DB$8:DB1113)</f>
        <v>7.6943209108059127E-5</v>
      </c>
      <c r="DD1113" s="36">
        <f t="shared" si="2667"/>
        <v>0</v>
      </c>
      <c r="DE1113" s="36">
        <f t="shared" si="2668"/>
        <v>0</v>
      </c>
      <c r="DF1113" s="36">
        <f t="shared" si="2669"/>
        <v>0</v>
      </c>
      <c r="DG1113" s="36">
        <f t="shared" si="2670"/>
        <v>0</v>
      </c>
      <c r="DH1113" s="36">
        <f t="shared" si="2671"/>
        <v>0</v>
      </c>
      <c r="DI1113" s="36">
        <f t="shared" si="2672"/>
        <v>0</v>
      </c>
      <c r="DJ1113" s="36">
        <f t="shared" si="2673"/>
        <v>0</v>
      </c>
      <c r="DK1113" s="36">
        <f t="shared" si="2674"/>
        <v>0</v>
      </c>
      <c r="DL1113" s="36">
        <f t="shared" si="2675"/>
        <v>0</v>
      </c>
      <c r="DM1113" s="36">
        <f t="shared" si="2676"/>
        <v>0</v>
      </c>
      <c r="DN1113" s="36">
        <f t="shared" ca="1" si="2725"/>
        <v>4.6137290849905055E-12</v>
      </c>
      <c r="DO1113" s="64" cm="1">
        <f t="array" ref="DO1113">IFERROR(INDEX(Tbl_FwdNom,$B1113,MATCH(LIDt,Tbl_FwdNom_Cols,0)),0)</f>
        <v>7.3582857910000001</v>
      </c>
      <c r="DP1113" s="64">
        <f t="shared" ca="1" si="2726"/>
        <v>0</v>
      </c>
      <c r="DQ1113" s="64">
        <f t="shared" ca="1" si="2677"/>
        <v>0</v>
      </c>
      <c r="DR1113" s="70">
        <f t="shared" ca="1" si="2678"/>
        <v>1</v>
      </c>
      <c r="DS1113" s="70">
        <f ca="1">PRODUCT($DR$8:DR1113)</f>
        <v>5.1485728910319675E-4</v>
      </c>
      <c r="DT1113" s="36">
        <f t="shared" ca="1" si="2679"/>
        <v>0</v>
      </c>
      <c r="DU1113" s="36">
        <f t="shared" ca="1" si="2680"/>
        <v>0</v>
      </c>
      <c r="DV1113" s="36">
        <f t="shared" ca="1" si="2681"/>
        <v>0</v>
      </c>
      <c r="DW1113" s="36">
        <f t="shared" ca="1" si="2682"/>
        <v>0</v>
      </c>
      <c r="DX1113" s="36">
        <f t="shared" ca="1" si="2683"/>
        <v>0</v>
      </c>
      <c r="DY1113" s="36">
        <f t="shared" ca="1" si="2684"/>
        <v>0</v>
      </c>
      <c r="DZ1113" s="36">
        <f t="shared" ca="1" si="2685"/>
        <v>0</v>
      </c>
      <c r="EA1113" s="36">
        <f t="shared" ca="1" si="2686"/>
        <v>0</v>
      </c>
      <c r="EB1113" s="36">
        <f t="shared" ca="1" si="2687"/>
        <v>0</v>
      </c>
      <c r="EC1113" s="36">
        <f t="shared" ca="1" si="2688"/>
        <v>0</v>
      </c>
      <c r="ED1113" s="36">
        <f t="shared" ca="1" si="2689"/>
        <v>0</v>
      </c>
      <c r="EE1113" s="36">
        <f t="shared" ca="1" si="2727"/>
        <v>0</v>
      </c>
      <c r="EF1113" s="36">
        <f t="shared" ca="1" si="2690"/>
        <v>0</v>
      </c>
      <c r="EG1113" s="64"/>
      <c r="EH1113" s="64"/>
      <c r="EI1113" s="64"/>
      <c r="EJ1113" s="70"/>
      <c r="EK1113" s="70"/>
      <c r="EL1113" s="70"/>
      <c r="EM1113" s="70"/>
      <c r="EN1113" s="70"/>
      <c r="EO1113" s="36">
        <f t="shared" si="2691"/>
        <v>0</v>
      </c>
      <c r="EP1113" s="36">
        <f t="shared" si="2692"/>
        <v>0</v>
      </c>
      <c r="EQ1113" s="36">
        <f t="shared" si="2693"/>
        <v>0</v>
      </c>
      <c r="ER1113" s="36">
        <f t="shared" si="2694"/>
        <v>0</v>
      </c>
      <c r="ES1113" s="36">
        <f t="shared" si="2695"/>
        <v>0</v>
      </c>
      <c r="ET1113" s="36">
        <f t="shared" si="2696"/>
        <v>0</v>
      </c>
      <c r="EU1113" s="36">
        <f t="shared" si="2728"/>
        <v>0</v>
      </c>
      <c r="EV1113" s="36">
        <f t="shared" si="2697"/>
        <v>0</v>
      </c>
      <c r="EW1113" s="36">
        <f t="shared" si="2698"/>
        <v>0</v>
      </c>
      <c r="EX1113" s="36">
        <f t="shared" si="2729"/>
        <v>0</v>
      </c>
      <c r="EY1113" s="36">
        <f t="shared" si="2699"/>
        <v>0</v>
      </c>
      <c r="EZ1113" s="36">
        <f t="shared" si="2700"/>
        <v>0</v>
      </c>
      <c r="FA1113" s="36">
        <f t="shared" si="2701"/>
        <v>0</v>
      </c>
      <c r="FB1113" s="36">
        <f t="shared" si="2702"/>
        <v>0</v>
      </c>
      <c r="FC1113" s="36">
        <f t="shared" si="2730"/>
        <v>0</v>
      </c>
      <c r="FD1113" s="36">
        <f t="shared" si="2703"/>
        <v>0</v>
      </c>
      <c r="FE1113" s="36">
        <f t="shared" si="2704"/>
        <v>0</v>
      </c>
      <c r="FF1113" s="36">
        <f t="shared" si="2731"/>
        <v>0</v>
      </c>
      <c r="FG1113" s="36">
        <f t="shared" si="2705"/>
        <v>0</v>
      </c>
      <c r="FH1113" s="36">
        <f t="shared" si="2706"/>
        <v>0</v>
      </c>
      <c r="FI1113" s="36">
        <f t="shared" si="2707"/>
        <v>0</v>
      </c>
      <c r="FJ1113" s="36">
        <f t="shared" ca="1" si="2708"/>
        <v>0</v>
      </c>
      <c r="FK1113" s="36">
        <f t="shared" si="2709"/>
        <v>0</v>
      </c>
      <c r="FL1113" s="36">
        <f t="shared" si="2710"/>
        <v>0</v>
      </c>
      <c r="FM1113" s="36">
        <f t="shared" ca="1" si="2711"/>
        <v>0</v>
      </c>
      <c r="FN1113" s="36">
        <f t="shared" ca="1" si="2733"/>
        <v>0</v>
      </c>
    </row>
    <row r="1114" spans="2:170" x14ac:dyDescent="0.25">
      <c r="B1114" s="2">
        <v>1106</v>
      </c>
      <c r="C1114" s="2">
        <f t="shared" si="2734"/>
        <v>93</v>
      </c>
      <c r="D1114" s="2">
        <f t="shared" ref="D1114:D1177" si="2737">D1113+1</f>
        <v>1130</v>
      </c>
      <c r="E1114" s="2">
        <f t="shared" si="2735"/>
        <v>95</v>
      </c>
      <c r="F1114" s="189">
        <f t="shared" si="2586"/>
        <v>79379</v>
      </c>
      <c r="G1114" s="2">
        <f t="shared" si="2585"/>
        <v>4</v>
      </c>
      <c r="H1114" s="187">
        <f t="shared" si="2588"/>
        <v>126.75</v>
      </c>
      <c r="I1114" s="186">
        <f t="shared" si="2736"/>
        <v>126</v>
      </c>
      <c r="J1114" s="2">
        <f t="shared" si="2589"/>
        <v>0</v>
      </c>
      <c r="K1114" s="2">
        <f t="shared" si="2590"/>
        <v>0</v>
      </c>
      <c r="L1114">
        <f t="shared" si="2591"/>
        <v>2</v>
      </c>
      <c r="M1114" s="190">
        <f t="shared" si="2712"/>
        <v>0</v>
      </c>
      <c r="N1114">
        <f t="shared" si="2592"/>
        <v>1</v>
      </c>
      <c r="O1114">
        <f t="shared" si="2593"/>
        <v>100</v>
      </c>
      <c r="P1114" s="58">
        <f t="shared" si="2594"/>
        <v>0</v>
      </c>
      <c r="Q1114" s="106">
        <f t="shared" si="2595"/>
        <v>0</v>
      </c>
      <c r="R1114" s="59">
        <f t="shared" si="2596"/>
        <v>0</v>
      </c>
      <c r="S1114" s="32">
        <f t="shared" si="2713"/>
        <v>0</v>
      </c>
      <c r="T1114">
        <f t="shared" si="2597"/>
        <v>1</v>
      </c>
      <c r="U1114" s="32">
        <f t="shared" si="2714"/>
        <v>0</v>
      </c>
      <c r="V1114">
        <f t="shared" si="2598"/>
        <v>1</v>
      </c>
      <c r="W1114">
        <f t="shared" si="2599"/>
        <v>100</v>
      </c>
      <c r="X1114" s="58">
        <f t="shared" si="2600"/>
        <v>0</v>
      </c>
      <c r="Y1114" s="58">
        <f t="shared" si="2601"/>
        <v>0</v>
      </c>
      <c r="Z1114" s="32">
        <f t="shared" si="2602"/>
        <v>0</v>
      </c>
      <c r="AA1114" s="32">
        <f t="shared" si="2603"/>
        <v>0</v>
      </c>
      <c r="AB1114" s="59">
        <f t="shared" si="2604"/>
        <v>0</v>
      </c>
      <c r="AC1114" s="59">
        <f t="shared" si="2605"/>
        <v>0</v>
      </c>
      <c r="AD1114">
        <f t="shared" si="2606"/>
        <v>1</v>
      </c>
      <c r="AE1114" s="59">
        <f t="shared" si="2607"/>
        <v>0</v>
      </c>
      <c r="AF1114" s="59">
        <f t="shared" si="2608"/>
        <v>0</v>
      </c>
      <c r="AG1114" s="59">
        <f t="shared" si="2609"/>
        <v>0</v>
      </c>
      <c r="AH1114">
        <f t="shared" si="2610"/>
        <v>1</v>
      </c>
      <c r="AI1114" s="59">
        <f t="shared" si="2611"/>
        <v>0</v>
      </c>
      <c r="AJ1114" s="59">
        <f t="shared" si="2612"/>
        <v>0</v>
      </c>
      <c r="AK1114" s="59">
        <f t="shared" si="2613"/>
        <v>0</v>
      </c>
      <c r="AL1114" s="59">
        <f t="shared" si="2614"/>
        <v>0</v>
      </c>
      <c r="AM1114" s="12">
        <f t="shared" si="2715"/>
        <v>0</v>
      </c>
      <c r="AN1114" s="12">
        <f t="shared" si="2716"/>
        <v>0</v>
      </c>
      <c r="AO1114" s="66">
        <f t="shared" si="2615"/>
        <v>0</v>
      </c>
      <c r="AP1114" s="66">
        <f t="shared" si="2616"/>
        <v>0</v>
      </c>
      <c r="AQ1114" s="59">
        <f t="shared" si="2617"/>
        <v>0</v>
      </c>
      <c r="AR1114" s="59">
        <f t="shared" si="2618"/>
        <v>0</v>
      </c>
      <c r="AS1114" s="59">
        <f t="shared" si="2619"/>
        <v>0</v>
      </c>
      <c r="AT1114" s="12">
        <f t="shared" si="2620"/>
        <v>0</v>
      </c>
      <c r="AU1114" s="59">
        <f t="shared" si="2717"/>
        <v>0</v>
      </c>
      <c r="AV1114" s="59">
        <f t="shared" si="2718"/>
        <v>0</v>
      </c>
      <c r="AW1114" s="70" t="e">
        <f t="shared" si="2621"/>
        <v>#N/A</v>
      </c>
      <c r="AX1114" s="20">
        <f t="shared" si="2622"/>
        <v>200000</v>
      </c>
      <c r="AY1114" s="20">
        <f t="shared" si="2623"/>
        <v>0</v>
      </c>
      <c r="AZ1114" s="20">
        <f t="shared" si="2624"/>
        <v>0</v>
      </c>
      <c r="BA1114" s="20">
        <f t="shared" si="2625"/>
        <v>0</v>
      </c>
      <c r="BB1114" s="36">
        <f t="shared" si="2626"/>
        <v>0</v>
      </c>
      <c r="BC1114" s="36">
        <f t="shared" si="2627"/>
        <v>0</v>
      </c>
      <c r="BD1114" s="80">
        <f t="shared" si="2628"/>
        <v>0</v>
      </c>
      <c r="BE1114" s="36">
        <f t="shared" si="2629"/>
        <v>0</v>
      </c>
      <c r="BF1114" s="36">
        <f t="shared" si="2630"/>
        <v>0</v>
      </c>
      <c r="BG1114" s="36">
        <f t="shared" si="2631"/>
        <v>0</v>
      </c>
      <c r="BH1114" s="36">
        <f t="shared" si="2632"/>
        <v>0</v>
      </c>
      <c r="BI1114" s="36">
        <f t="shared" si="2633"/>
        <v>0</v>
      </c>
      <c r="BJ1114" s="36">
        <f t="shared" si="2634"/>
        <v>0</v>
      </c>
      <c r="BK1114" s="36">
        <f t="shared" si="2635"/>
        <v>0</v>
      </c>
      <c r="BL1114" s="68">
        <f>IF(OR(AT1114=0,E1114&gt;ProjTerm),0,VLOOKUP(D1114,'Life Events'!$AE$5:$AI$1206,5,FALSE))</f>
        <v>0</v>
      </c>
      <c r="BM1114" s="93">
        <f t="shared" si="2636"/>
        <v>0</v>
      </c>
      <c r="BN1114" s="93">
        <f t="shared" si="2637"/>
        <v>0</v>
      </c>
      <c r="BO1114" s="36">
        <f t="shared" si="2638"/>
        <v>0</v>
      </c>
      <c r="BP1114" s="36">
        <f t="shared" si="2639"/>
        <v>0</v>
      </c>
      <c r="BQ1114" s="36">
        <f t="shared" si="2640"/>
        <v>0</v>
      </c>
      <c r="BR1114" s="36">
        <f t="shared" si="2641"/>
        <v>154.78110000000001</v>
      </c>
      <c r="BS1114" s="36">
        <f t="shared" si="2642"/>
        <v>0</v>
      </c>
      <c r="BT1114" s="36">
        <f t="shared" si="2643"/>
        <v>0</v>
      </c>
      <c r="BU1114" s="70" cm="1">
        <f t="array" ref="BU1114">IF(AND(ActInt=1,$J1114=0),INDEX(Tbl_FwdNom,$B1114-IVP,MATCH(ValnDt,Tbl_FwdNom_Cols)),INDEX(Tbl_FwdNom,$B1114,MATCH(StartDt,Tbl_FwdNom_Cols)))</f>
        <v>7.8030196759999999</v>
      </c>
      <c r="BV1114" s="70" cm="1">
        <f t="array" ref="BV1114">INDEX(Tbl_FwdReal,$B1114,MATCH(StartDt,Tbl_FwdReal_Cols))</f>
        <v>2.3185042039999999</v>
      </c>
      <c r="BW1114" s="70" cm="1">
        <f t="array" ref="BW1114">IF(RunType&lt;&gt;"OPN",INDEX(Tbl_FwdReal,$B1114,MATCH(ValnDt,Tbl_FwdReal_Cols)),IF(AND($J1114=0,ActInt=1),INDEX(Tbl_FwdReal,$B1114-IVP,MATCH(ValnDt,Tbl_FwdReal_Cols)),-999))*$K1114</f>
        <v>0</v>
      </c>
      <c r="BX1114" s="70">
        <f t="shared" si="2644"/>
        <v>0</v>
      </c>
      <c r="BY1114" s="70">
        <f t="shared" si="2719"/>
        <v>7.8030196759999892E-2</v>
      </c>
      <c r="BZ1114" s="64">
        <f t="shared" si="2732"/>
        <v>6.2809331810207425E-3</v>
      </c>
      <c r="CA1114" s="70" cm="1">
        <f t="array" ref="CA1114">IF($J1114=1,CA1113*(1+INDEX(Tbl_CPI,$B1114,MATCH(IF(RunType="OPN",StartDt,ValnDt),Tbl_CPI_Cols))),0)</f>
        <v>0</v>
      </c>
      <c r="CB1114" s="70">
        <f t="shared" si="2720"/>
        <v>404.47910680426708</v>
      </c>
      <c r="CC1114" s="70">
        <f t="shared" si="2721"/>
        <v>399.44375938322713</v>
      </c>
      <c r="CD1114" s="36">
        <f t="shared" si="2645"/>
        <v>2023.5155110755313</v>
      </c>
      <c r="CE1114" s="36">
        <f t="shared" si="2646"/>
        <v>0</v>
      </c>
      <c r="CF1114" s="36">
        <f t="shared" si="2647"/>
        <v>0</v>
      </c>
      <c r="CG1114" s="36">
        <f t="shared" si="2648"/>
        <v>0</v>
      </c>
      <c r="CH1114" s="36">
        <f t="shared" si="2649"/>
        <v>0</v>
      </c>
      <c r="CI1114" s="36">
        <f t="shared" si="2650"/>
        <v>0</v>
      </c>
      <c r="CJ1114" s="36">
        <f t="shared" si="2651"/>
        <v>0</v>
      </c>
      <c r="CK1114" s="36">
        <f t="shared" si="2652"/>
        <v>0</v>
      </c>
      <c r="CL1114" s="36">
        <f t="shared" si="2653"/>
        <v>0</v>
      </c>
      <c r="CM1114" s="36">
        <f t="shared" si="2654"/>
        <v>0</v>
      </c>
      <c r="CN1114" s="36">
        <f t="shared" si="2655"/>
        <v>0</v>
      </c>
      <c r="CO1114" s="20">
        <f t="shared" si="2656"/>
        <v>120000</v>
      </c>
      <c r="CP1114" s="20">
        <f t="shared" si="2657"/>
        <v>2</v>
      </c>
      <c r="CQ1114" s="64" t="e">
        <f t="shared" si="2658"/>
        <v>#N/A</v>
      </c>
      <c r="CR1114" s="64" t="e">
        <f t="shared" si="2659"/>
        <v>#N/A</v>
      </c>
      <c r="CS1114" s="36" t="e">
        <f t="shared" si="2660"/>
        <v>#N/A</v>
      </c>
      <c r="CT1114" s="36">
        <f t="shared" si="2661"/>
        <v>0</v>
      </c>
      <c r="CU1114" s="36">
        <f t="shared" si="2662"/>
        <v>0</v>
      </c>
      <c r="CV1114" s="36">
        <f t="shared" si="2722"/>
        <v>0</v>
      </c>
      <c r="CW1114" s="36">
        <f t="shared" si="2663"/>
        <v>0</v>
      </c>
      <c r="CX1114" s="36">
        <f t="shared" si="2664"/>
        <v>0</v>
      </c>
      <c r="CY1114" s="36">
        <f t="shared" si="2665"/>
        <v>0</v>
      </c>
      <c r="CZ1114" s="36">
        <f t="shared" si="2723"/>
        <v>0</v>
      </c>
      <c r="DA1114" s="64">
        <f t="shared" si="2666"/>
        <v>6.2809331810207425E-3</v>
      </c>
      <c r="DB1114" s="70">
        <f t="shared" si="2724"/>
        <v>0.99375827070362377</v>
      </c>
      <c r="DC1114" s="70">
        <f>PRODUCT($DB$8:DB1114)</f>
        <v>7.6462950425612155E-5</v>
      </c>
      <c r="DD1114" s="36">
        <f t="shared" si="2667"/>
        <v>0</v>
      </c>
      <c r="DE1114" s="36">
        <f t="shared" si="2668"/>
        <v>0</v>
      </c>
      <c r="DF1114" s="36">
        <f t="shared" si="2669"/>
        <v>0</v>
      </c>
      <c r="DG1114" s="36">
        <f t="shared" si="2670"/>
        <v>0</v>
      </c>
      <c r="DH1114" s="36">
        <f t="shared" si="2671"/>
        <v>0</v>
      </c>
      <c r="DI1114" s="36">
        <f t="shared" si="2672"/>
        <v>0</v>
      </c>
      <c r="DJ1114" s="36">
        <f t="shared" si="2673"/>
        <v>0</v>
      </c>
      <c r="DK1114" s="36">
        <f t="shared" si="2674"/>
        <v>0</v>
      </c>
      <c r="DL1114" s="36">
        <f t="shared" si="2675"/>
        <v>0</v>
      </c>
      <c r="DM1114" s="36">
        <f t="shared" si="2676"/>
        <v>0</v>
      </c>
      <c r="DN1114" s="36">
        <f t="shared" ca="1" si="2725"/>
        <v>4.6137290849905055E-12</v>
      </c>
      <c r="DO1114" s="64" cm="1">
        <f t="array" ref="DO1114">IFERROR(INDEX(Tbl_FwdNom,$B1114,MATCH(LIDt,Tbl_FwdNom_Cols,0)),0)</f>
        <v>7.3565863739999999</v>
      </c>
      <c r="DP1114" s="64">
        <f t="shared" ca="1" si="2726"/>
        <v>0</v>
      </c>
      <c r="DQ1114" s="64">
        <f t="shared" ca="1" si="2677"/>
        <v>0</v>
      </c>
      <c r="DR1114" s="70">
        <f t="shared" ca="1" si="2678"/>
        <v>1</v>
      </c>
      <c r="DS1114" s="70">
        <f ca="1">PRODUCT($DR$8:DR1114)</f>
        <v>5.1485728910319675E-4</v>
      </c>
      <c r="DT1114" s="36">
        <f t="shared" ca="1" si="2679"/>
        <v>0</v>
      </c>
      <c r="DU1114" s="36">
        <f t="shared" ca="1" si="2680"/>
        <v>0</v>
      </c>
      <c r="DV1114" s="36">
        <f t="shared" ca="1" si="2681"/>
        <v>0</v>
      </c>
      <c r="DW1114" s="36">
        <f t="shared" ca="1" si="2682"/>
        <v>0</v>
      </c>
      <c r="DX1114" s="36">
        <f t="shared" ca="1" si="2683"/>
        <v>0</v>
      </c>
      <c r="DY1114" s="36">
        <f t="shared" ca="1" si="2684"/>
        <v>0</v>
      </c>
      <c r="DZ1114" s="36">
        <f t="shared" ca="1" si="2685"/>
        <v>0</v>
      </c>
      <c r="EA1114" s="36">
        <f t="shared" ca="1" si="2686"/>
        <v>0</v>
      </c>
      <c r="EB1114" s="36">
        <f t="shared" ca="1" si="2687"/>
        <v>0</v>
      </c>
      <c r="EC1114" s="36">
        <f t="shared" ca="1" si="2688"/>
        <v>0</v>
      </c>
      <c r="ED1114" s="36">
        <f t="shared" ca="1" si="2689"/>
        <v>0</v>
      </c>
      <c r="EE1114" s="36">
        <f t="shared" ca="1" si="2727"/>
        <v>0</v>
      </c>
      <c r="EF1114" s="36">
        <f t="shared" ca="1" si="2690"/>
        <v>0</v>
      </c>
      <c r="EG1114" s="64"/>
      <c r="EH1114" s="64"/>
      <c r="EI1114" s="64"/>
      <c r="EJ1114" s="70"/>
      <c r="EK1114" s="70"/>
      <c r="EL1114" s="70"/>
      <c r="EM1114" s="70"/>
      <c r="EN1114" s="70"/>
      <c r="EO1114" s="36">
        <f t="shared" si="2691"/>
        <v>0</v>
      </c>
      <c r="EP1114" s="36">
        <f t="shared" si="2692"/>
        <v>0</v>
      </c>
      <c r="EQ1114" s="36">
        <f t="shared" si="2693"/>
        <v>0</v>
      </c>
      <c r="ER1114" s="36">
        <f t="shared" si="2694"/>
        <v>0</v>
      </c>
      <c r="ES1114" s="36">
        <f t="shared" si="2695"/>
        <v>0</v>
      </c>
      <c r="ET1114" s="36">
        <f t="shared" si="2696"/>
        <v>0</v>
      </c>
      <c r="EU1114" s="36">
        <f t="shared" si="2728"/>
        <v>0</v>
      </c>
      <c r="EV1114" s="36">
        <f t="shared" si="2697"/>
        <v>0</v>
      </c>
      <c r="EW1114" s="36">
        <f t="shared" si="2698"/>
        <v>0</v>
      </c>
      <c r="EX1114" s="36">
        <f t="shared" si="2729"/>
        <v>0</v>
      </c>
      <c r="EY1114" s="36">
        <f t="shared" si="2699"/>
        <v>0</v>
      </c>
      <c r="EZ1114" s="36">
        <f t="shared" si="2700"/>
        <v>0</v>
      </c>
      <c r="FA1114" s="36">
        <f t="shared" si="2701"/>
        <v>0</v>
      </c>
      <c r="FB1114" s="36">
        <f t="shared" si="2702"/>
        <v>0</v>
      </c>
      <c r="FC1114" s="36">
        <f t="shared" si="2730"/>
        <v>0</v>
      </c>
      <c r="FD1114" s="36">
        <f t="shared" si="2703"/>
        <v>0</v>
      </c>
      <c r="FE1114" s="36">
        <f t="shared" si="2704"/>
        <v>0</v>
      </c>
      <c r="FF1114" s="36">
        <f t="shared" si="2731"/>
        <v>0</v>
      </c>
      <c r="FG1114" s="36">
        <f t="shared" si="2705"/>
        <v>0</v>
      </c>
      <c r="FH1114" s="36">
        <f t="shared" si="2706"/>
        <v>0</v>
      </c>
      <c r="FI1114" s="36">
        <f t="shared" si="2707"/>
        <v>0</v>
      </c>
      <c r="FJ1114" s="36">
        <f t="shared" ca="1" si="2708"/>
        <v>0</v>
      </c>
      <c r="FK1114" s="36">
        <f t="shared" si="2709"/>
        <v>0</v>
      </c>
      <c r="FL1114" s="36">
        <f t="shared" si="2710"/>
        <v>0</v>
      </c>
      <c r="FM1114" s="36">
        <f t="shared" ca="1" si="2711"/>
        <v>0</v>
      </c>
      <c r="FN1114" s="36">
        <f t="shared" ca="1" si="2733"/>
        <v>0</v>
      </c>
    </row>
    <row r="1115" spans="2:170" x14ac:dyDescent="0.25">
      <c r="B1115" s="2">
        <v>1107</v>
      </c>
      <c r="C1115" s="2">
        <f t="shared" si="2734"/>
        <v>93</v>
      </c>
      <c r="D1115" s="2">
        <f t="shared" si="2737"/>
        <v>1131</v>
      </c>
      <c r="E1115" s="2">
        <f t="shared" si="2735"/>
        <v>95</v>
      </c>
      <c r="F1115" s="189">
        <f t="shared" si="2586"/>
        <v>79410</v>
      </c>
      <c r="G1115" s="2">
        <f t="shared" ref="G1115:G1178" si="2738">MONTH(F1115)</f>
        <v>5</v>
      </c>
      <c r="H1115" s="187">
        <f t="shared" si="2588"/>
        <v>126.83333333333334</v>
      </c>
      <c r="I1115" s="186">
        <f t="shared" si="2736"/>
        <v>126</v>
      </c>
      <c r="J1115" s="2">
        <f t="shared" si="2589"/>
        <v>0</v>
      </c>
      <c r="K1115" s="2">
        <f t="shared" si="2590"/>
        <v>0</v>
      </c>
      <c r="L1115">
        <f t="shared" si="2591"/>
        <v>2</v>
      </c>
      <c r="M1115" s="190">
        <f t="shared" si="2712"/>
        <v>0</v>
      </c>
      <c r="N1115">
        <f t="shared" si="2592"/>
        <v>1</v>
      </c>
      <c r="O1115">
        <f t="shared" si="2593"/>
        <v>100</v>
      </c>
      <c r="P1115" s="58">
        <f t="shared" si="2594"/>
        <v>0</v>
      </c>
      <c r="Q1115" s="106">
        <f t="shared" si="2595"/>
        <v>0</v>
      </c>
      <c r="R1115" s="59">
        <f t="shared" si="2596"/>
        <v>0</v>
      </c>
      <c r="S1115" s="32">
        <f t="shared" si="2713"/>
        <v>0</v>
      </c>
      <c r="T1115">
        <f t="shared" si="2597"/>
        <v>1</v>
      </c>
      <c r="U1115" s="32">
        <f t="shared" si="2714"/>
        <v>0</v>
      </c>
      <c r="V1115">
        <f t="shared" si="2598"/>
        <v>1</v>
      </c>
      <c r="W1115">
        <f t="shared" si="2599"/>
        <v>100</v>
      </c>
      <c r="X1115" s="58">
        <f t="shared" si="2600"/>
        <v>0</v>
      </c>
      <c r="Y1115" s="58">
        <f t="shared" si="2601"/>
        <v>0</v>
      </c>
      <c r="Z1115" s="32">
        <f t="shared" si="2602"/>
        <v>0</v>
      </c>
      <c r="AA1115" s="32">
        <f t="shared" si="2603"/>
        <v>0</v>
      </c>
      <c r="AB1115" s="59">
        <f t="shared" si="2604"/>
        <v>0</v>
      </c>
      <c r="AC1115" s="59">
        <f t="shared" si="2605"/>
        <v>0</v>
      </c>
      <c r="AD1115">
        <f t="shared" si="2606"/>
        <v>1</v>
      </c>
      <c r="AE1115" s="59">
        <f t="shared" si="2607"/>
        <v>0</v>
      </c>
      <c r="AF1115" s="59">
        <f t="shared" si="2608"/>
        <v>0</v>
      </c>
      <c r="AG1115" s="59">
        <f t="shared" si="2609"/>
        <v>0</v>
      </c>
      <c r="AH1115">
        <f t="shared" si="2610"/>
        <v>1</v>
      </c>
      <c r="AI1115" s="59">
        <f t="shared" si="2611"/>
        <v>0</v>
      </c>
      <c r="AJ1115" s="59">
        <f t="shared" si="2612"/>
        <v>0</v>
      </c>
      <c r="AK1115" s="59">
        <f t="shared" si="2613"/>
        <v>0</v>
      </c>
      <c r="AL1115" s="59">
        <f t="shared" si="2614"/>
        <v>0</v>
      </c>
      <c r="AM1115" s="12">
        <f t="shared" si="2715"/>
        <v>0</v>
      </c>
      <c r="AN1115" s="12">
        <f t="shared" si="2716"/>
        <v>0</v>
      </c>
      <c r="AO1115" s="66">
        <f t="shared" si="2615"/>
        <v>0</v>
      </c>
      <c r="AP1115" s="66">
        <f t="shared" si="2616"/>
        <v>0</v>
      </c>
      <c r="AQ1115" s="59">
        <f t="shared" si="2617"/>
        <v>0</v>
      </c>
      <c r="AR1115" s="59">
        <f t="shared" si="2618"/>
        <v>0</v>
      </c>
      <c r="AS1115" s="59">
        <f t="shared" si="2619"/>
        <v>0</v>
      </c>
      <c r="AT1115" s="12">
        <f t="shared" si="2620"/>
        <v>0</v>
      </c>
      <c r="AU1115" s="59">
        <f t="shared" si="2717"/>
        <v>0</v>
      </c>
      <c r="AV1115" s="59">
        <f t="shared" si="2718"/>
        <v>0</v>
      </c>
      <c r="AW1115" s="70" t="e">
        <f t="shared" si="2621"/>
        <v>#N/A</v>
      </c>
      <c r="AX1115" s="20">
        <f t="shared" si="2622"/>
        <v>200000</v>
      </c>
      <c r="AY1115" s="20">
        <f t="shared" si="2623"/>
        <v>0</v>
      </c>
      <c r="AZ1115" s="20">
        <f t="shared" si="2624"/>
        <v>0</v>
      </c>
      <c r="BA1115" s="20">
        <f t="shared" si="2625"/>
        <v>0</v>
      </c>
      <c r="BB1115" s="36">
        <f t="shared" si="2626"/>
        <v>0</v>
      </c>
      <c r="BC1115" s="36">
        <f t="shared" si="2627"/>
        <v>0</v>
      </c>
      <c r="BD1115" s="80">
        <f t="shared" si="2628"/>
        <v>0</v>
      </c>
      <c r="BE1115" s="36">
        <f t="shared" si="2629"/>
        <v>0</v>
      </c>
      <c r="BF1115" s="36">
        <f t="shared" si="2630"/>
        <v>0</v>
      </c>
      <c r="BG1115" s="36">
        <f t="shared" si="2631"/>
        <v>0</v>
      </c>
      <c r="BH1115" s="36">
        <f t="shared" si="2632"/>
        <v>0</v>
      </c>
      <c r="BI1115" s="36">
        <f t="shared" si="2633"/>
        <v>0</v>
      </c>
      <c r="BJ1115" s="36">
        <f t="shared" si="2634"/>
        <v>0</v>
      </c>
      <c r="BK1115" s="36">
        <f t="shared" si="2635"/>
        <v>0</v>
      </c>
      <c r="BL1115" s="68">
        <f>IF(OR(AT1115=0,E1115&gt;ProjTerm),0,VLOOKUP(D1115,'Life Events'!$AE$5:$AI$1206,5,FALSE))</f>
        <v>0</v>
      </c>
      <c r="BM1115" s="93">
        <f t="shared" si="2636"/>
        <v>0</v>
      </c>
      <c r="BN1115" s="93">
        <f t="shared" si="2637"/>
        <v>0</v>
      </c>
      <c r="BO1115" s="36">
        <f t="shared" si="2638"/>
        <v>0</v>
      </c>
      <c r="BP1115" s="36">
        <f t="shared" si="2639"/>
        <v>0</v>
      </c>
      <c r="BQ1115" s="36">
        <f t="shared" si="2640"/>
        <v>0</v>
      </c>
      <c r="BR1115" s="36">
        <f t="shared" si="2641"/>
        <v>154.78110000000001</v>
      </c>
      <c r="BS1115" s="36">
        <f t="shared" si="2642"/>
        <v>0</v>
      </c>
      <c r="BT1115" s="36">
        <f t="shared" si="2643"/>
        <v>0</v>
      </c>
      <c r="BU1115" s="70" cm="1">
        <f t="array" ref="BU1115">IF(AND(ActInt=1,$J1115=0),INDEX(Tbl_FwdNom,$B1115-IVP,MATCH(ValnDt,Tbl_FwdNom_Cols)),INDEX(Tbl_FwdNom,$B1115,MATCH(StartDt,Tbl_FwdNom_Cols)))</f>
        <v>7.7971663619999996</v>
      </c>
      <c r="BV1115" s="70" cm="1">
        <f t="array" ref="BV1115">INDEX(Tbl_FwdReal,$B1115,MATCH(StartDt,Tbl_FwdReal_Cols))</f>
        <v>2.3151588869999999</v>
      </c>
      <c r="BW1115" s="70" cm="1">
        <f t="array" ref="BW1115">IF(RunType&lt;&gt;"OPN",INDEX(Tbl_FwdReal,$B1115,MATCH(ValnDt,Tbl_FwdReal_Cols)),IF(AND($J1115=0,ActInt=1),INDEX(Tbl_FwdReal,$B1115-IVP,MATCH(ValnDt,Tbl_FwdReal_Cols)),-999))*$K1115</f>
        <v>0</v>
      </c>
      <c r="BX1115" s="70">
        <f t="shared" si="2644"/>
        <v>0</v>
      </c>
      <c r="BY1115" s="70">
        <f t="shared" si="2719"/>
        <v>7.7971663620000076E-2</v>
      </c>
      <c r="BZ1115" s="64">
        <f t="shared" si="2732"/>
        <v>6.2763799498308792E-3</v>
      </c>
      <c r="CA1115" s="70" cm="1">
        <f t="array" ref="CA1115">IF($J1115=1,CA1114*(1+INDEX(Tbl_CPI,$B1115,MATCH(IF(RunType="OPN",StartDt,ValnDt),Tbl_CPI_Cols))),0)</f>
        <v>0</v>
      </c>
      <c r="CB1115" s="70">
        <f t="shared" si="2720"/>
        <v>407.01777136033888</v>
      </c>
      <c r="CC1115" s="70">
        <f t="shared" si="2721"/>
        <v>399.44375938322713</v>
      </c>
      <c r="CD1115" s="36">
        <f t="shared" si="2645"/>
        <v>2023.5155110755313</v>
      </c>
      <c r="CE1115" s="36">
        <f t="shared" si="2646"/>
        <v>0</v>
      </c>
      <c r="CF1115" s="36">
        <f t="shared" si="2647"/>
        <v>0</v>
      </c>
      <c r="CG1115" s="36">
        <f t="shared" si="2648"/>
        <v>0</v>
      </c>
      <c r="CH1115" s="36">
        <f t="shared" si="2649"/>
        <v>0</v>
      </c>
      <c r="CI1115" s="36">
        <f t="shared" si="2650"/>
        <v>0</v>
      </c>
      <c r="CJ1115" s="36">
        <f t="shared" si="2651"/>
        <v>0</v>
      </c>
      <c r="CK1115" s="36">
        <f t="shared" si="2652"/>
        <v>0</v>
      </c>
      <c r="CL1115" s="36">
        <f t="shared" si="2653"/>
        <v>0</v>
      </c>
      <c r="CM1115" s="36">
        <f t="shared" si="2654"/>
        <v>0</v>
      </c>
      <c r="CN1115" s="36">
        <f t="shared" si="2655"/>
        <v>0</v>
      </c>
      <c r="CO1115" s="20">
        <f t="shared" si="2656"/>
        <v>120000</v>
      </c>
      <c r="CP1115" s="20">
        <f t="shared" si="2657"/>
        <v>2</v>
      </c>
      <c r="CQ1115" s="64" t="e">
        <f t="shared" si="2658"/>
        <v>#N/A</v>
      </c>
      <c r="CR1115" s="64" t="e">
        <f t="shared" si="2659"/>
        <v>#N/A</v>
      </c>
      <c r="CS1115" s="36" t="e">
        <f t="shared" si="2660"/>
        <v>#N/A</v>
      </c>
      <c r="CT1115" s="36">
        <f t="shared" si="2661"/>
        <v>0</v>
      </c>
      <c r="CU1115" s="36">
        <f t="shared" si="2662"/>
        <v>0</v>
      </c>
      <c r="CV1115" s="36">
        <f t="shared" si="2722"/>
        <v>0</v>
      </c>
      <c r="CW1115" s="36">
        <f t="shared" si="2663"/>
        <v>0</v>
      </c>
      <c r="CX1115" s="36">
        <f t="shared" si="2664"/>
        <v>0</v>
      </c>
      <c r="CY1115" s="36">
        <f t="shared" si="2665"/>
        <v>0</v>
      </c>
      <c r="CZ1115" s="36">
        <f t="shared" si="2723"/>
        <v>0</v>
      </c>
      <c r="DA1115" s="64">
        <f t="shared" si="2666"/>
        <v>6.2763799498308792E-3</v>
      </c>
      <c r="DB1115" s="70">
        <f t="shared" si="2724"/>
        <v>0.99376276729247703</v>
      </c>
      <c r="DC1115" s="70">
        <f>PRODUCT($DB$8:DB1115)</f>
        <v>7.5986033210303825E-5</v>
      </c>
      <c r="DD1115" s="36">
        <f t="shared" si="2667"/>
        <v>0</v>
      </c>
      <c r="DE1115" s="36">
        <f t="shared" si="2668"/>
        <v>0</v>
      </c>
      <c r="DF1115" s="36">
        <f t="shared" si="2669"/>
        <v>0</v>
      </c>
      <c r="DG1115" s="36">
        <f t="shared" si="2670"/>
        <v>0</v>
      </c>
      <c r="DH1115" s="36">
        <f t="shared" si="2671"/>
        <v>0</v>
      </c>
      <c r="DI1115" s="36">
        <f t="shared" si="2672"/>
        <v>0</v>
      </c>
      <c r="DJ1115" s="36">
        <f t="shared" si="2673"/>
        <v>0</v>
      </c>
      <c r="DK1115" s="36">
        <f t="shared" si="2674"/>
        <v>0</v>
      </c>
      <c r="DL1115" s="36">
        <f t="shared" si="2675"/>
        <v>0</v>
      </c>
      <c r="DM1115" s="36">
        <f t="shared" si="2676"/>
        <v>0</v>
      </c>
      <c r="DN1115" s="36">
        <f t="shared" ca="1" si="2725"/>
        <v>4.6137290849905055E-12</v>
      </c>
      <c r="DO1115" s="64" cm="1">
        <f t="array" ref="DO1115">IFERROR(INDEX(Tbl_FwdNom,$B1115,MATCH(LIDt,Tbl_FwdNom_Cols,0)),0)</f>
        <v>7.3548869830000001</v>
      </c>
      <c r="DP1115" s="64">
        <f t="shared" ca="1" si="2726"/>
        <v>0</v>
      </c>
      <c r="DQ1115" s="64">
        <f t="shared" ca="1" si="2677"/>
        <v>0</v>
      </c>
      <c r="DR1115" s="70">
        <f t="shared" ca="1" si="2678"/>
        <v>1</v>
      </c>
      <c r="DS1115" s="70">
        <f ca="1">PRODUCT($DR$8:DR1115)</f>
        <v>5.1485728910319675E-4</v>
      </c>
      <c r="DT1115" s="36">
        <f t="shared" ca="1" si="2679"/>
        <v>0</v>
      </c>
      <c r="DU1115" s="36">
        <f t="shared" ca="1" si="2680"/>
        <v>0</v>
      </c>
      <c r="DV1115" s="36">
        <f t="shared" ca="1" si="2681"/>
        <v>0</v>
      </c>
      <c r="DW1115" s="36">
        <f t="shared" ca="1" si="2682"/>
        <v>0</v>
      </c>
      <c r="DX1115" s="36">
        <f t="shared" ca="1" si="2683"/>
        <v>0</v>
      </c>
      <c r="DY1115" s="36">
        <f t="shared" ca="1" si="2684"/>
        <v>0</v>
      </c>
      <c r="DZ1115" s="36">
        <f t="shared" ca="1" si="2685"/>
        <v>0</v>
      </c>
      <c r="EA1115" s="36">
        <f t="shared" ca="1" si="2686"/>
        <v>0</v>
      </c>
      <c r="EB1115" s="36">
        <f t="shared" ca="1" si="2687"/>
        <v>0</v>
      </c>
      <c r="EC1115" s="36">
        <f t="shared" ca="1" si="2688"/>
        <v>0</v>
      </c>
      <c r="ED1115" s="36">
        <f t="shared" ca="1" si="2689"/>
        <v>0</v>
      </c>
      <c r="EE1115" s="36">
        <f t="shared" ca="1" si="2727"/>
        <v>0</v>
      </c>
      <c r="EF1115" s="36">
        <f t="shared" ca="1" si="2690"/>
        <v>0</v>
      </c>
      <c r="EG1115" s="64"/>
      <c r="EH1115" s="64"/>
      <c r="EI1115" s="64"/>
      <c r="EJ1115" s="70"/>
      <c r="EK1115" s="70"/>
      <c r="EL1115" s="70"/>
      <c r="EM1115" s="70"/>
      <c r="EN1115" s="70"/>
      <c r="EO1115" s="36">
        <f t="shared" si="2691"/>
        <v>0</v>
      </c>
      <c r="EP1115" s="36">
        <f t="shared" si="2692"/>
        <v>0</v>
      </c>
      <c r="EQ1115" s="36">
        <f t="shared" si="2693"/>
        <v>0</v>
      </c>
      <c r="ER1115" s="36">
        <f t="shared" si="2694"/>
        <v>0</v>
      </c>
      <c r="ES1115" s="36">
        <f t="shared" si="2695"/>
        <v>0</v>
      </c>
      <c r="ET1115" s="36">
        <f t="shared" si="2696"/>
        <v>0</v>
      </c>
      <c r="EU1115" s="36">
        <f t="shared" si="2728"/>
        <v>0</v>
      </c>
      <c r="EV1115" s="36">
        <f t="shared" si="2697"/>
        <v>0</v>
      </c>
      <c r="EW1115" s="36">
        <f t="shared" si="2698"/>
        <v>0</v>
      </c>
      <c r="EX1115" s="36">
        <f t="shared" si="2729"/>
        <v>0</v>
      </c>
      <c r="EY1115" s="36">
        <f t="shared" si="2699"/>
        <v>0</v>
      </c>
      <c r="EZ1115" s="36">
        <f t="shared" si="2700"/>
        <v>0</v>
      </c>
      <c r="FA1115" s="36">
        <f t="shared" si="2701"/>
        <v>0</v>
      </c>
      <c r="FB1115" s="36">
        <f t="shared" si="2702"/>
        <v>0</v>
      </c>
      <c r="FC1115" s="36">
        <f t="shared" si="2730"/>
        <v>0</v>
      </c>
      <c r="FD1115" s="36">
        <f t="shared" si="2703"/>
        <v>0</v>
      </c>
      <c r="FE1115" s="36">
        <f t="shared" si="2704"/>
        <v>0</v>
      </c>
      <c r="FF1115" s="36">
        <f t="shared" si="2731"/>
        <v>0</v>
      </c>
      <c r="FG1115" s="36">
        <f t="shared" si="2705"/>
        <v>0</v>
      </c>
      <c r="FH1115" s="36">
        <f t="shared" si="2706"/>
        <v>0</v>
      </c>
      <c r="FI1115" s="36">
        <f t="shared" si="2707"/>
        <v>0</v>
      </c>
      <c r="FJ1115" s="36">
        <f t="shared" ca="1" si="2708"/>
        <v>0</v>
      </c>
      <c r="FK1115" s="36">
        <f t="shared" si="2709"/>
        <v>0</v>
      </c>
      <c r="FL1115" s="36">
        <f t="shared" si="2710"/>
        <v>0</v>
      </c>
      <c r="FM1115" s="36">
        <f t="shared" ca="1" si="2711"/>
        <v>0</v>
      </c>
      <c r="FN1115" s="36">
        <f t="shared" ca="1" si="2733"/>
        <v>0</v>
      </c>
    </row>
    <row r="1116" spans="2:170" x14ac:dyDescent="0.25">
      <c r="B1116" s="2">
        <v>1108</v>
      </c>
      <c r="C1116" s="2">
        <f t="shared" si="2734"/>
        <v>93</v>
      </c>
      <c r="D1116" s="2">
        <f t="shared" si="2737"/>
        <v>1132</v>
      </c>
      <c r="E1116" s="2">
        <f t="shared" si="2735"/>
        <v>95</v>
      </c>
      <c r="F1116" s="189">
        <f t="shared" ref="F1116:F1179" si="2739">EOMONTH(F1115,1)</f>
        <v>79440</v>
      </c>
      <c r="G1116" s="2">
        <f t="shared" si="2738"/>
        <v>6</v>
      </c>
      <c r="H1116" s="187">
        <f t="shared" si="2588"/>
        <v>126.91666666666666</v>
      </c>
      <c r="I1116" s="186">
        <f t="shared" si="2736"/>
        <v>126</v>
      </c>
      <c r="J1116" s="2">
        <f t="shared" si="2589"/>
        <v>0</v>
      </c>
      <c r="K1116" s="2">
        <f t="shared" si="2590"/>
        <v>0</v>
      </c>
      <c r="L1116">
        <f t="shared" si="2591"/>
        <v>2</v>
      </c>
      <c r="M1116" s="190">
        <f t="shared" si="2712"/>
        <v>0</v>
      </c>
      <c r="N1116">
        <f t="shared" si="2592"/>
        <v>1</v>
      </c>
      <c r="O1116">
        <f t="shared" si="2593"/>
        <v>100</v>
      </c>
      <c r="P1116" s="58">
        <f t="shared" si="2594"/>
        <v>0</v>
      </c>
      <c r="Q1116" s="106">
        <f t="shared" si="2595"/>
        <v>0</v>
      </c>
      <c r="R1116" s="59">
        <f t="shared" si="2596"/>
        <v>0</v>
      </c>
      <c r="S1116" s="32">
        <f t="shared" si="2713"/>
        <v>0</v>
      </c>
      <c r="T1116">
        <f t="shared" si="2597"/>
        <v>1</v>
      </c>
      <c r="U1116" s="32">
        <f t="shared" si="2714"/>
        <v>0</v>
      </c>
      <c r="V1116">
        <f t="shared" si="2598"/>
        <v>1</v>
      </c>
      <c r="W1116">
        <f t="shared" si="2599"/>
        <v>100</v>
      </c>
      <c r="X1116" s="58">
        <f t="shared" si="2600"/>
        <v>0</v>
      </c>
      <c r="Y1116" s="58">
        <f t="shared" si="2601"/>
        <v>0</v>
      </c>
      <c r="Z1116" s="32">
        <f t="shared" si="2602"/>
        <v>0</v>
      </c>
      <c r="AA1116" s="32">
        <f t="shared" si="2603"/>
        <v>0</v>
      </c>
      <c r="AB1116" s="59">
        <f t="shared" si="2604"/>
        <v>0</v>
      </c>
      <c r="AC1116" s="59">
        <f t="shared" si="2605"/>
        <v>0</v>
      </c>
      <c r="AD1116">
        <f t="shared" si="2606"/>
        <v>1</v>
      </c>
      <c r="AE1116" s="59">
        <f t="shared" si="2607"/>
        <v>0</v>
      </c>
      <c r="AF1116" s="59">
        <f t="shared" si="2608"/>
        <v>0</v>
      </c>
      <c r="AG1116" s="59">
        <f t="shared" si="2609"/>
        <v>0</v>
      </c>
      <c r="AH1116">
        <f t="shared" si="2610"/>
        <v>1</v>
      </c>
      <c r="AI1116" s="59">
        <f t="shared" si="2611"/>
        <v>0</v>
      </c>
      <c r="AJ1116" s="59">
        <f t="shared" si="2612"/>
        <v>0</v>
      </c>
      <c r="AK1116" s="59">
        <f t="shared" si="2613"/>
        <v>0</v>
      </c>
      <c r="AL1116" s="59">
        <f t="shared" si="2614"/>
        <v>0</v>
      </c>
      <c r="AM1116" s="12">
        <f t="shared" si="2715"/>
        <v>0</v>
      </c>
      <c r="AN1116" s="12">
        <f t="shared" si="2716"/>
        <v>0</v>
      </c>
      <c r="AO1116" s="66">
        <f t="shared" si="2615"/>
        <v>0</v>
      </c>
      <c r="AP1116" s="66">
        <f t="shared" si="2616"/>
        <v>0</v>
      </c>
      <c r="AQ1116" s="59">
        <f t="shared" si="2617"/>
        <v>0</v>
      </c>
      <c r="AR1116" s="59">
        <f t="shared" si="2618"/>
        <v>0</v>
      </c>
      <c r="AS1116" s="59">
        <f t="shared" si="2619"/>
        <v>0</v>
      </c>
      <c r="AT1116" s="12">
        <f t="shared" si="2620"/>
        <v>0</v>
      </c>
      <c r="AU1116" s="59">
        <f t="shared" si="2717"/>
        <v>0</v>
      </c>
      <c r="AV1116" s="59">
        <f t="shared" si="2718"/>
        <v>0</v>
      </c>
      <c r="AW1116" s="70" t="e">
        <f t="shared" si="2621"/>
        <v>#N/A</v>
      </c>
      <c r="AX1116" s="20">
        <f t="shared" si="2622"/>
        <v>200000</v>
      </c>
      <c r="AY1116" s="20">
        <f t="shared" si="2623"/>
        <v>0</v>
      </c>
      <c r="AZ1116" s="20">
        <f t="shared" si="2624"/>
        <v>0</v>
      </c>
      <c r="BA1116" s="20">
        <f t="shared" si="2625"/>
        <v>0</v>
      </c>
      <c r="BB1116" s="36">
        <f t="shared" si="2626"/>
        <v>0</v>
      </c>
      <c r="BC1116" s="36">
        <f t="shared" si="2627"/>
        <v>0</v>
      </c>
      <c r="BD1116" s="80">
        <f t="shared" si="2628"/>
        <v>0</v>
      </c>
      <c r="BE1116" s="36">
        <f t="shared" si="2629"/>
        <v>0</v>
      </c>
      <c r="BF1116" s="36">
        <f t="shared" si="2630"/>
        <v>0</v>
      </c>
      <c r="BG1116" s="36">
        <f t="shared" si="2631"/>
        <v>0</v>
      </c>
      <c r="BH1116" s="36">
        <f t="shared" si="2632"/>
        <v>0</v>
      </c>
      <c r="BI1116" s="36">
        <f t="shared" si="2633"/>
        <v>0</v>
      </c>
      <c r="BJ1116" s="36">
        <f t="shared" si="2634"/>
        <v>0</v>
      </c>
      <c r="BK1116" s="36">
        <f t="shared" si="2635"/>
        <v>0</v>
      </c>
      <c r="BL1116" s="68">
        <f>IF(OR(AT1116=0,E1116&gt;ProjTerm),0,VLOOKUP(D1116,'Life Events'!$AE$5:$AI$1206,5,FALSE))</f>
        <v>0</v>
      </c>
      <c r="BM1116" s="93">
        <f t="shared" si="2636"/>
        <v>0</v>
      </c>
      <c r="BN1116" s="93">
        <f t="shared" si="2637"/>
        <v>0</v>
      </c>
      <c r="BO1116" s="36">
        <f t="shared" si="2638"/>
        <v>0</v>
      </c>
      <c r="BP1116" s="36">
        <f t="shared" si="2639"/>
        <v>0</v>
      </c>
      <c r="BQ1116" s="36">
        <f t="shared" si="2640"/>
        <v>0</v>
      </c>
      <c r="BR1116" s="36">
        <f t="shared" si="2641"/>
        <v>154.78110000000001</v>
      </c>
      <c r="BS1116" s="36">
        <f t="shared" si="2642"/>
        <v>0</v>
      </c>
      <c r="BT1116" s="36">
        <f t="shared" si="2643"/>
        <v>0</v>
      </c>
      <c r="BU1116" s="70" cm="1">
        <f t="array" ref="BU1116">IF(AND(ActInt=1,$J1116=0),INDEX(Tbl_FwdNom,$B1116-IVP,MATCH(ValnDt,Tbl_FwdNom_Cols)),INDEX(Tbl_FwdNom,$B1116,MATCH(StartDt,Tbl_FwdNom_Cols)))</f>
        <v>7.7913133659999998</v>
      </c>
      <c r="BV1116" s="70" cm="1">
        <f t="array" ref="BV1116">INDEX(Tbl_FwdReal,$B1116,MATCH(StartDt,Tbl_FwdReal_Cols))</f>
        <v>2.3118136790000001</v>
      </c>
      <c r="BW1116" s="70" cm="1">
        <f t="array" ref="BW1116">IF(RunType&lt;&gt;"OPN",INDEX(Tbl_FwdReal,$B1116,MATCH(ValnDt,Tbl_FwdReal_Cols)),IF(AND($J1116=0,ActInt=1),INDEX(Tbl_FwdReal,$B1116-IVP,MATCH(ValnDt,Tbl_FwdReal_Cols)),-999))*$K1116</f>
        <v>0</v>
      </c>
      <c r="BX1116" s="70">
        <f t="shared" si="2644"/>
        <v>0</v>
      </c>
      <c r="BY1116" s="70">
        <f t="shared" si="2719"/>
        <v>7.7913133660000078E-2</v>
      </c>
      <c r="BZ1116" s="64">
        <f t="shared" si="2732"/>
        <v>6.2718267393881977E-3</v>
      </c>
      <c r="CA1116" s="70" cm="1">
        <f t="array" ref="CA1116">IF($J1116=1,CA1115*(1+INDEX(Tbl_CPI,$B1116,MATCH(IF(RunType="OPN",StartDt,ValnDt),Tbl_CPI_Cols))),0)</f>
        <v>0</v>
      </c>
      <c r="CB1116" s="70">
        <f t="shared" si="2720"/>
        <v>409.57051630216284</v>
      </c>
      <c r="CC1116" s="70">
        <f t="shared" si="2721"/>
        <v>399.44375938322713</v>
      </c>
      <c r="CD1116" s="36">
        <f t="shared" si="2645"/>
        <v>2023.5155110755313</v>
      </c>
      <c r="CE1116" s="36">
        <f t="shared" si="2646"/>
        <v>0</v>
      </c>
      <c r="CF1116" s="36">
        <f t="shared" si="2647"/>
        <v>0</v>
      </c>
      <c r="CG1116" s="36">
        <f t="shared" si="2648"/>
        <v>0</v>
      </c>
      <c r="CH1116" s="36">
        <f t="shared" si="2649"/>
        <v>0</v>
      </c>
      <c r="CI1116" s="36">
        <f t="shared" si="2650"/>
        <v>0</v>
      </c>
      <c r="CJ1116" s="36">
        <f t="shared" si="2651"/>
        <v>0</v>
      </c>
      <c r="CK1116" s="36">
        <f t="shared" si="2652"/>
        <v>0</v>
      </c>
      <c r="CL1116" s="36">
        <f t="shared" si="2653"/>
        <v>0</v>
      </c>
      <c r="CM1116" s="36">
        <f t="shared" si="2654"/>
        <v>0</v>
      </c>
      <c r="CN1116" s="36">
        <f t="shared" si="2655"/>
        <v>0</v>
      </c>
      <c r="CO1116" s="20">
        <f t="shared" si="2656"/>
        <v>120000</v>
      </c>
      <c r="CP1116" s="20">
        <f t="shared" si="2657"/>
        <v>2</v>
      </c>
      <c r="CQ1116" s="64" t="e">
        <f t="shared" si="2658"/>
        <v>#N/A</v>
      </c>
      <c r="CR1116" s="64" t="e">
        <f t="shared" si="2659"/>
        <v>#N/A</v>
      </c>
      <c r="CS1116" s="36" t="e">
        <f t="shared" si="2660"/>
        <v>#N/A</v>
      </c>
      <c r="CT1116" s="36">
        <f t="shared" si="2661"/>
        <v>0</v>
      </c>
      <c r="CU1116" s="36">
        <f t="shared" si="2662"/>
        <v>0</v>
      </c>
      <c r="CV1116" s="36">
        <f t="shared" si="2722"/>
        <v>0</v>
      </c>
      <c r="CW1116" s="36">
        <f t="shared" si="2663"/>
        <v>0</v>
      </c>
      <c r="CX1116" s="36">
        <f t="shared" si="2664"/>
        <v>0</v>
      </c>
      <c r="CY1116" s="36">
        <f t="shared" si="2665"/>
        <v>0</v>
      </c>
      <c r="CZ1116" s="36">
        <f t="shared" si="2723"/>
        <v>0</v>
      </c>
      <c r="DA1116" s="64">
        <f t="shared" si="2666"/>
        <v>6.2718267393881977E-3</v>
      </c>
      <c r="DB1116" s="70">
        <f t="shared" si="2724"/>
        <v>0.99376726390153369</v>
      </c>
      <c r="DC1116" s="70">
        <f>PRODUCT($DB$8:DB1116)</f>
        <v>7.5512432318134706E-5</v>
      </c>
      <c r="DD1116" s="36">
        <f t="shared" si="2667"/>
        <v>0</v>
      </c>
      <c r="DE1116" s="36">
        <f t="shared" si="2668"/>
        <v>0</v>
      </c>
      <c r="DF1116" s="36">
        <f t="shared" si="2669"/>
        <v>0</v>
      </c>
      <c r="DG1116" s="36">
        <f t="shared" si="2670"/>
        <v>0</v>
      </c>
      <c r="DH1116" s="36">
        <f t="shared" si="2671"/>
        <v>0</v>
      </c>
      <c r="DI1116" s="36">
        <f t="shared" si="2672"/>
        <v>0</v>
      </c>
      <c r="DJ1116" s="36">
        <f t="shared" si="2673"/>
        <v>0</v>
      </c>
      <c r="DK1116" s="36">
        <f t="shared" si="2674"/>
        <v>0</v>
      </c>
      <c r="DL1116" s="36">
        <f t="shared" si="2675"/>
        <v>0</v>
      </c>
      <c r="DM1116" s="36">
        <f t="shared" si="2676"/>
        <v>0</v>
      </c>
      <c r="DN1116" s="36">
        <f t="shared" ca="1" si="2725"/>
        <v>4.6137290849905055E-12</v>
      </c>
      <c r="DO1116" s="64" cm="1">
        <f t="array" ref="DO1116">IFERROR(INDEX(Tbl_FwdNom,$B1116,MATCH(LIDt,Tbl_FwdNom_Cols,0)),0)</f>
        <v>7.3531876199999999</v>
      </c>
      <c r="DP1116" s="64">
        <f t="shared" ca="1" si="2726"/>
        <v>0</v>
      </c>
      <c r="DQ1116" s="64">
        <f t="shared" ca="1" si="2677"/>
        <v>0</v>
      </c>
      <c r="DR1116" s="70">
        <f t="shared" ca="1" si="2678"/>
        <v>1</v>
      </c>
      <c r="DS1116" s="70">
        <f ca="1">PRODUCT($DR$8:DR1116)</f>
        <v>5.1485728910319675E-4</v>
      </c>
      <c r="DT1116" s="36">
        <f t="shared" ca="1" si="2679"/>
        <v>0</v>
      </c>
      <c r="DU1116" s="36">
        <f t="shared" ca="1" si="2680"/>
        <v>0</v>
      </c>
      <c r="DV1116" s="36">
        <f t="shared" ca="1" si="2681"/>
        <v>0</v>
      </c>
      <c r="DW1116" s="36">
        <f t="shared" ca="1" si="2682"/>
        <v>0</v>
      </c>
      <c r="DX1116" s="36">
        <f t="shared" ca="1" si="2683"/>
        <v>0</v>
      </c>
      <c r="DY1116" s="36">
        <f t="shared" ca="1" si="2684"/>
        <v>0</v>
      </c>
      <c r="DZ1116" s="36">
        <f t="shared" ca="1" si="2685"/>
        <v>0</v>
      </c>
      <c r="EA1116" s="36">
        <f t="shared" ca="1" si="2686"/>
        <v>0</v>
      </c>
      <c r="EB1116" s="36">
        <f t="shared" ca="1" si="2687"/>
        <v>0</v>
      </c>
      <c r="EC1116" s="36">
        <f t="shared" ca="1" si="2688"/>
        <v>0</v>
      </c>
      <c r="ED1116" s="36">
        <f t="shared" ca="1" si="2689"/>
        <v>0</v>
      </c>
      <c r="EE1116" s="36">
        <f t="shared" ca="1" si="2727"/>
        <v>0</v>
      </c>
      <c r="EF1116" s="36">
        <f t="shared" ca="1" si="2690"/>
        <v>0</v>
      </c>
      <c r="EG1116" s="64"/>
      <c r="EH1116" s="64"/>
      <c r="EI1116" s="64"/>
      <c r="EJ1116" s="70"/>
      <c r="EK1116" s="70"/>
      <c r="EL1116" s="70"/>
      <c r="EM1116" s="70"/>
      <c r="EN1116" s="70"/>
      <c r="EO1116" s="36">
        <f t="shared" si="2691"/>
        <v>0</v>
      </c>
      <c r="EP1116" s="36">
        <f t="shared" si="2692"/>
        <v>0</v>
      </c>
      <c r="EQ1116" s="36">
        <f t="shared" si="2693"/>
        <v>0</v>
      </c>
      <c r="ER1116" s="36">
        <f t="shared" si="2694"/>
        <v>0</v>
      </c>
      <c r="ES1116" s="36">
        <f t="shared" si="2695"/>
        <v>0</v>
      </c>
      <c r="ET1116" s="36">
        <f t="shared" si="2696"/>
        <v>0</v>
      </c>
      <c r="EU1116" s="36">
        <f t="shared" si="2728"/>
        <v>0</v>
      </c>
      <c r="EV1116" s="36">
        <f t="shared" si="2697"/>
        <v>0</v>
      </c>
      <c r="EW1116" s="36">
        <f t="shared" si="2698"/>
        <v>0</v>
      </c>
      <c r="EX1116" s="36">
        <f t="shared" si="2729"/>
        <v>0</v>
      </c>
      <c r="EY1116" s="36">
        <f t="shared" si="2699"/>
        <v>0</v>
      </c>
      <c r="EZ1116" s="36">
        <f t="shared" si="2700"/>
        <v>0</v>
      </c>
      <c r="FA1116" s="36">
        <f t="shared" si="2701"/>
        <v>0</v>
      </c>
      <c r="FB1116" s="36">
        <f t="shared" si="2702"/>
        <v>0</v>
      </c>
      <c r="FC1116" s="36">
        <f t="shared" si="2730"/>
        <v>0</v>
      </c>
      <c r="FD1116" s="36">
        <f t="shared" si="2703"/>
        <v>0</v>
      </c>
      <c r="FE1116" s="36">
        <f t="shared" si="2704"/>
        <v>0</v>
      </c>
      <c r="FF1116" s="36">
        <f t="shared" si="2731"/>
        <v>0</v>
      </c>
      <c r="FG1116" s="36">
        <f t="shared" si="2705"/>
        <v>0</v>
      </c>
      <c r="FH1116" s="36">
        <f t="shared" si="2706"/>
        <v>0</v>
      </c>
      <c r="FI1116" s="36">
        <f t="shared" si="2707"/>
        <v>0</v>
      </c>
      <c r="FJ1116" s="36">
        <f t="shared" ca="1" si="2708"/>
        <v>0</v>
      </c>
      <c r="FK1116" s="36">
        <f t="shared" si="2709"/>
        <v>0</v>
      </c>
      <c r="FL1116" s="36">
        <f t="shared" si="2710"/>
        <v>0</v>
      </c>
      <c r="FM1116" s="36">
        <f t="shared" ca="1" si="2711"/>
        <v>0</v>
      </c>
      <c r="FN1116" s="36">
        <f t="shared" ca="1" si="2733"/>
        <v>0</v>
      </c>
    </row>
    <row r="1117" spans="2:170" x14ac:dyDescent="0.25">
      <c r="B1117" s="2">
        <v>1109</v>
      </c>
      <c r="C1117" s="2">
        <f t="shared" si="2734"/>
        <v>93</v>
      </c>
      <c r="D1117" s="2">
        <f t="shared" si="2737"/>
        <v>1133</v>
      </c>
      <c r="E1117" s="2">
        <f t="shared" si="2735"/>
        <v>95</v>
      </c>
      <c r="F1117" s="189">
        <f t="shared" si="2739"/>
        <v>79471</v>
      </c>
      <c r="G1117" s="2">
        <f t="shared" si="2738"/>
        <v>7</v>
      </c>
      <c r="H1117" s="187">
        <f t="shared" si="2588"/>
        <v>127</v>
      </c>
      <c r="I1117" s="186">
        <f t="shared" si="2736"/>
        <v>127</v>
      </c>
      <c r="J1117" s="2">
        <f t="shared" si="2589"/>
        <v>0</v>
      </c>
      <c r="K1117" s="2">
        <f t="shared" si="2590"/>
        <v>0</v>
      </c>
      <c r="L1117">
        <f t="shared" si="2591"/>
        <v>2</v>
      </c>
      <c r="M1117" s="190">
        <f t="shared" si="2712"/>
        <v>0</v>
      </c>
      <c r="N1117">
        <f t="shared" si="2592"/>
        <v>1</v>
      </c>
      <c r="O1117">
        <f t="shared" si="2593"/>
        <v>100</v>
      </c>
      <c r="P1117" s="58">
        <f t="shared" si="2594"/>
        <v>0</v>
      </c>
      <c r="Q1117" s="106">
        <f t="shared" si="2595"/>
        <v>0</v>
      </c>
      <c r="R1117" s="59">
        <f t="shared" si="2596"/>
        <v>0</v>
      </c>
      <c r="S1117" s="32">
        <f t="shared" si="2713"/>
        <v>0</v>
      </c>
      <c r="T1117">
        <f t="shared" si="2597"/>
        <v>1</v>
      </c>
      <c r="U1117" s="32">
        <f t="shared" si="2714"/>
        <v>0</v>
      </c>
      <c r="V1117">
        <f t="shared" si="2598"/>
        <v>1</v>
      </c>
      <c r="W1117">
        <f t="shared" si="2599"/>
        <v>100</v>
      </c>
      <c r="X1117" s="58">
        <f t="shared" si="2600"/>
        <v>0</v>
      </c>
      <c r="Y1117" s="58">
        <f t="shared" si="2601"/>
        <v>0</v>
      </c>
      <c r="Z1117" s="32">
        <f t="shared" si="2602"/>
        <v>0</v>
      </c>
      <c r="AA1117" s="32">
        <f t="shared" si="2603"/>
        <v>0</v>
      </c>
      <c r="AB1117" s="59">
        <f t="shared" si="2604"/>
        <v>0</v>
      </c>
      <c r="AC1117" s="59">
        <f t="shared" si="2605"/>
        <v>0</v>
      </c>
      <c r="AD1117">
        <f t="shared" si="2606"/>
        <v>1</v>
      </c>
      <c r="AE1117" s="59">
        <f t="shared" si="2607"/>
        <v>0</v>
      </c>
      <c r="AF1117" s="59">
        <f t="shared" si="2608"/>
        <v>0</v>
      </c>
      <c r="AG1117" s="59">
        <f t="shared" si="2609"/>
        <v>0</v>
      </c>
      <c r="AH1117">
        <f t="shared" si="2610"/>
        <v>1</v>
      </c>
      <c r="AI1117" s="59">
        <f t="shared" si="2611"/>
        <v>0</v>
      </c>
      <c r="AJ1117" s="59">
        <f t="shared" si="2612"/>
        <v>0</v>
      </c>
      <c r="AK1117" s="59">
        <f t="shared" si="2613"/>
        <v>0</v>
      </c>
      <c r="AL1117" s="59">
        <f t="shared" si="2614"/>
        <v>0</v>
      </c>
      <c r="AM1117" s="12">
        <f t="shared" si="2715"/>
        <v>0</v>
      </c>
      <c r="AN1117" s="12">
        <f t="shared" si="2716"/>
        <v>0</v>
      </c>
      <c r="AO1117" s="66">
        <f t="shared" si="2615"/>
        <v>0</v>
      </c>
      <c r="AP1117" s="66">
        <f t="shared" si="2616"/>
        <v>0</v>
      </c>
      <c r="AQ1117" s="59">
        <f t="shared" si="2617"/>
        <v>0</v>
      </c>
      <c r="AR1117" s="59">
        <f t="shared" si="2618"/>
        <v>0</v>
      </c>
      <c r="AS1117" s="59">
        <f t="shared" si="2619"/>
        <v>0</v>
      </c>
      <c r="AT1117" s="12">
        <f t="shared" si="2620"/>
        <v>0</v>
      </c>
      <c r="AU1117" s="59">
        <f t="shared" si="2717"/>
        <v>0</v>
      </c>
      <c r="AV1117" s="59">
        <f t="shared" si="2718"/>
        <v>0</v>
      </c>
      <c r="AW1117" s="70" t="e">
        <f t="shared" si="2621"/>
        <v>#N/A</v>
      </c>
      <c r="AX1117" s="20">
        <f t="shared" si="2622"/>
        <v>200000</v>
      </c>
      <c r="AY1117" s="20">
        <f t="shared" si="2623"/>
        <v>0</v>
      </c>
      <c r="AZ1117" s="20">
        <f t="shared" si="2624"/>
        <v>0</v>
      </c>
      <c r="BA1117" s="20">
        <f t="shared" si="2625"/>
        <v>0</v>
      </c>
      <c r="BB1117" s="36">
        <f t="shared" si="2626"/>
        <v>0</v>
      </c>
      <c r="BC1117" s="36">
        <f t="shared" si="2627"/>
        <v>0</v>
      </c>
      <c r="BD1117" s="80">
        <f t="shared" si="2628"/>
        <v>0</v>
      </c>
      <c r="BE1117" s="36">
        <f t="shared" si="2629"/>
        <v>0</v>
      </c>
      <c r="BF1117" s="36">
        <f t="shared" si="2630"/>
        <v>0</v>
      </c>
      <c r="BG1117" s="36">
        <f t="shared" si="2631"/>
        <v>0</v>
      </c>
      <c r="BH1117" s="36">
        <f t="shared" si="2632"/>
        <v>0</v>
      </c>
      <c r="BI1117" s="36">
        <f t="shared" si="2633"/>
        <v>0</v>
      </c>
      <c r="BJ1117" s="36">
        <f t="shared" si="2634"/>
        <v>0</v>
      </c>
      <c r="BK1117" s="36">
        <f t="shared" si="2635"/>
        <v>0</v>
      </c>
      <c r="BL1117" s="68">
        <f>IF(OR(AT1117=0,E1117&gt;ProjTerm),0,VLOOKUP(D1117,'Life Events'!$AE$5:$AI$1206,5,FALSE))</f>
        <v>0</v>
      </c>
      <c r="BM1117" s="93">
        <f t="shared" si="2636"/>
        <v>0</v>
      </c>
      <c r="BN1117" s="93">
        <f t="shared" si="2637"/>
        <v>0</v>
      </c>
      <c r="BO1117" s="36">
        <f t="shared" si="2638"/>
        <v>0</v>
      </c>
      <c r="BP1117" s="36">
        <f t="shared" si="2639"/>
        <v>0</v>
      </c>
      <c r="BQ1117" s="36">
        <f t="shared" si="2640"/>
        <v>0</v>
      </c>
      <c r="BR1117" s="36">
        <f t="shared" si="2641"/>
        <v>154.78110000000001</v>
      </c>
      <c r="BS1117" s="36">
        <f t="shared" si="2642"/>
        <v>0</v>
      </c>
      <c r="BT1117" s="36">
        <f t="shared" si="2643"/>
        <v>0</v>
      </c>
      <c r="BU1117" s="70" cm="1">
        <f t="array" ref="BU1117">IF(AND(ActInt=1,$J1117=0),INDEX(Tbl_FwdNom,$B1117-IVP,MATCH(ValnDt,Tbl_FwdNom_Cols)),INDEX(Tbl_FwdNom,$B1117,MATCH(StartDt,Tbl_FwdNom_Cols)))</f>
        <v>7.7854606879999997</v>
      </c>
      <c r="BV1117" s="70" cm="1">
        <f t="array" ref="BV1117">INDEX(Tbl_FwdReal,$B1117,MATCH(StartDt,Tbl_FwdReal_Cols))</f>
        <v>2.3084685810000001</v>
      </c>
      <c r="BW1117" s="70" cm="1">
        <f t="array" ref="BW1117">IF(RunType&lt;&gt;"OPN",INDEX(Tbl_FwdReal,$B1117,MATCH(ValnDt,Tbl_FwdReal_Cols)),IF(AND($J1117=0,ActInt=1),INDEX(Tbl_FwdReal,$B1117-IVP,MATCH(ValnDt,Tbl_FwdReal_Cols)),-999))*$K1117</f>
        <v>0</v>
      </c>
      <c r="BX1117" s="70">
        <f t="shared" si="2644"/>
        <v>0</v>
      </c>
      <c r="BY1117" s="70">
        <f t="shared" si="2719"/>
        <v>7.7854606879999899E-2</v>
      </c>
      <c r="BZ1117" s="64">
        <f t="shared" si="2732"/>
        <v>6.2672735497062426E-3</v>
      </c>
      <c r="CA1117" s="70" cm="1">
        <f t="array" ref="CA1117">IF($J1117=1,CA1116*(1+INDEX(Tbl_CPI,$B1117,MATCH(IF(RunType="OPN",StartDt,ValnDt),Tbl_CPI_Cols))),0)</f>
        <v>0</v>
      </c>
      <c r="CB1117" s="70">
        <f t="shared" si="2720"/>
        <v>412.13740676572291</v>
      </c>
      <c r="CC1117" s="70">
        <f t="shared" si="2721"/>
        <v>399.44375938322713</v>
      </c>
      <c r="CD1117" s="36">
        <f t="shared" si="2645"/>
        <v>2023.5155110755313</v>
      </c>
      <c r="CE1117" s="36">
        <f t="shared" si="2646"/>
        <v>0</v>
      </c>
      <c r="CF1117" s="36">
        <f t="shared" si="2647"/>
        <v>0</v>
      </c>
      <c r="CG1117" s="36">
        <f t="shared" si="2648"/>
        <v>0</v>
      </c>
      <c r="CH1117" s="36">
        <f t="shared" si="2649"/>
        <v>0</v>
      </c>
      <c r="CI1117" s="36">
        <f t="shared" si="2650"/>
        <v>0</v>
      </c>
      <c r="CJ1117" s="36">
        <f t="shared" si="2651"/>
        <v>0</v>
      </c>
      <c r="CK1117" s="36">
        <f t="shared" si="2652"/>
        <v>0</v>
      </c>
      <c r="CL1117" s="36">
        <f t="shared" si="2653"/>
        <v>0</v>
      </c>
      <c r="CM1117" s="36">
        <f t="shared" si="2654"/>
        <v>0</v>
      </c>
      <c r="CN1117" s="36">
        <f t="shared" si="2655"/>
        <v>0</v>
      </c>
      <c r="CO1117" s="20">
        <f t="shared" si="2656"/>
        <v>120000</v>
      </c>
      <c r="CP1117" s="20">
        <f t="shared" si="2657"/>
        <v>2</v>
      </c>
      <c r="CQ1117" s="64" t="e">
        <f t="shared" si="2658"/>
        <v>#N/A</v>
      </c>
      <c r="CR1117" s="64" t="e">
        <f t="shared" si="2659"/>
        <v>#N/A</v>
      </c>
      <c r="CS1117" s="36" t="e">
        <f t="shared" si="2660"/>
        <v>#N/A</v>
      </c>
      <c r="CT1117" s="36">
        <f t="shared" si="2661"/>
        <v>0</v>
      </c>
      <c r="CU1117" s="36">
        <f t="shared" si="2662"/>
        <v>0</v>
      </c>
      <c r="CV1117" s="36">
        <f t="shared" si="2722"/>
        <v>0</v>
      </c>
      <c r="CW1117" s="36">
        <f t="shared" si="2663"/>
        <v>0</v>
      </c>
      <c r="CX1117" s="36">
        <f t="shared" si="2664"/>
        <v>0</v>
      </c>
      <c r="CY1117" s="36">
        <f t="shared" si="2665"/>
        <v>0</v>
      </c>
      <c r="CZ1117" s="36">
        <f t="shared" si="2723"/>
        <v>0</v>
      </c>
      <c r="DA1117" s="64">
        <f t="shared" si="2666"/>
        <v>6.2672735497062426E-3</v>
      </c>
      <c r="DB1117" s="70">
        <f t="shared" si="2724"/>
        <v>0.99377176053078042</v>
      </c>
      <c r="DC1117" s="70">
        <f>PRODUCT($DB$8:DB1117)</f>
        <v>7.5042122806754123E-5</v>
      </c>
      <c r="DD1117" s="36">
        <f t="shared" si="2667"/>
        <v>0</v>
      </c>
      <c r="DE1117" s="36">
        <f t="shared" si="2668"/>
        <v>0</v>
      </c>
      <c r="DF1117" s="36">
        <f t="shared" si="2669"/>
        <v>0</v>
      </c>
      <c r="DG1117" s="36">
        <f t="shared" si="2670"/>
        <v>0</v>
      </c>
      <c r="DH1117" s="36">
        <f t="shared" si="2671"/>
        <v>0</v>
      </c>
      <c r="DI1117" s="36">
        <f t="shared" si="2672"/>
        <v>0</v>
      </c>
      <c r="DJ1117" s="36">
        <f t="shared" si="2673"/>
        <v>0</v>
      </c>
      <c r="DK1117" s="36">
        <f t="shared" si="2674"/>
        <v>0</v>
      </c>
      <c r="DL1117" s="36">
        <f t="shared" si="2675"/>
        <v>0</v>
      </c>
      <c r="DM1117" s="36">
        <f t="shared" si="2676"/>
        <v>0</v>
      </c>
      <c r="DN1117" s="36">
        <f t="shared" ca="1" si="2725"/>
        <v>4.6137290849905055E-12</v>
      </c>
      <c r="DO1117" s="64" cm="1">
        <f t="array" ref="DO1117">IFERROR(INDEX(Tbl_FwdNom,$B1117,MATCH(LIDt,Tbl_FwdNom_Cols,0)),0)</f>
        <v>7.3514882830000001</v>
      </c>
      <c r="DP1117" s="64">
        <f t="shared" ca="1" si="2726"/>
        <v>0</v>
      </c>
      <c r="DQ1117" s="64">
        <f t="shared" ca="1" si="2677"/>
        <v>0</v>
      </c>
      <c r="DR1117" s="70">
        <f t="shared" ca="1" si="2678"/>
        <v>1</v>
      </c>
      <c r="DS1117" s="70">
        <f ca="1">PRODUCT($DR$8:DR1117)</f>
        <v>5.1485728910319675E-4</v>
      </c>
      <c r="DT1117" s="36">
        <f t="shared" ca="1" si="2679"/>
        <v>0</v>
      </c>
      <c r="DU1117" s="36">
        <f t="shared" ca="1" si="2680"/>
        <v>0</v>
      </c>
      <c r="DV1117" s="36">
        <f t="shared" ca="1" si="2681"/>
        <v>0</v>
      </c>
      <c r="DW1117" s="36">
        <f t="shared" ca="1" si="2682"/>
        <v>0</v>
      </c>
      <c r="DX1117" s="36">
        <f t="shared" ca="1" si="2683"/>
        <v>0</v>
      </c>
      <c r="DY1117" s="36">
        <f t="shared" ca="1" si="2684"/>
        <v>0</v>
      </c>
      <c r="DZ1117" s="36">
        <f t="shared" ca="1" si="2685"/>
        <v>0</v>
      </c>
      <c r="EA1117" s="36">
        <f t="shared" ca="1" si="2686"/>
        <v>0</v>
      </c>
      <c r="EB1117" s="36">
        <f t="shared" ca="1" si="2687"/>
        <v>0</v>
      </c>
      <c r="EC1117" s="36">
        <f t="shared" ca="1" si="2688"/>
        <v>0</v>
      </c>
      <c r="ED1117" s="36">
        <f t="shared" ca="1" si="2689"/>
        <v>0</v>
      </c>
      <c r="EE1117" s="36">
        <f t="shared" ca="1" si="2727"/>
        <v>0</v>
      </c>
      <c r="EF1117" s="36">
        <f t="shared" ca="1" si="2690"/>
        <v>0</v>
      </c>
      <c r="EG1117" s="64"/>
      <c r="EH1117" s="64"/>
      <c r="EI1117" s="64"/>
      <c r="EJ1117" s="70"/>
      <c r="EK1117" s="70"/>
      <c r="EL1117" s="70"/>
      <c r="EM1117" s="70"/>
      <c r="EN1117" s="70"/>
      <c r="EO1117" s="36">
        <f t="shared" si="2691"/>
        <v>0</v>
      </c>
      <c r="EP1117" s="36">
        <f t="shared" si="2692"/>
        <v>0</v>
      </c>
      <c r="EQ1117" s="36">
        <f t="shared" si="2693"/>
        <v>0</v>
      </c>
      <c r="ER1117" s="36">
        <f t="shared" si="2694"/>
        <v>0</v>
      </c>
      <c r="ES1117" s="36">
        <f t="shared" si="2695"/>
        <v>0</v>
      </c>
      <c r="ET1117" s="36">
        <f t="shared" si="2696"/>
        <v>0</v>
      </c>
      <c r="EU1117" s="36">
        <f t="shared" si="2728"/>
        <v>0</v>
      </c>
      <c r="EV1117" s="36">
        <f t="shared" si="2697"/>
        <v>0</v>
      </c>
      <c r="EW1117" s="36">
        <f t="shared" si="2698"/>
        <v>0</v>
      </c>
      <c r="EX1117" s="36">
        <f t="shared" si="2729"/>
        <v>0</v>
      </c>
      <c r="EY1117" s="36">
        <f t="shared" si="2699"/>
        <v>0</v>
      </c>
      <c r="EZ1117" s="36">
        <f t="shared" si="2700"/>
        <v>0</v>
      </c>
      <c r="FA1117" s="36">
        <f t="shared" si="2701"/>
        <v>0</v>
      </c>
      <c r="FB1117" s="36">
        <f t="shared" si="2702"/>
        <v>0</v>
      </c>
      <c r="FC1117" s="36">
        <f t="shared" si="2730"/>
        <v>0</v>
      </c>
      <c r="FD1117" s="36">
        <f t="shared" si="2703"/>
        <v>0</v>
      </c>
      <c r="FE1117" s="36">
        <f t="shared" si="2704"/>
        <v>0</v>
      </c>
      <c r="FF1117" s="36">
        <f t="shared" si="2731"/>
        <v>0</v>
      </c>
      <c r="FG1117" s="36">
        <f t="shared" si="2705"/>
        <v>0</v>
      </c>
      <c r="FH1117" s="36">
        <f t="shared" si="2706"/>
        <v>0</v>
      </c>
      <c r="FI1117" s="36">
        <f t="shared" si="2707"/>
        <v>0</v>
      </c>
      <c r="FJ1117" s="36">
        <f t="shared" ca="1" si="2708"/>
        <v>0</v>
      </c>
      <c r="FK1117" s="36">
        <f t="shared" si="2709"/>
        <v>0</v>
      </c>
      <c r="FL1117" s="36">
        <f t="shared" si="2710"/>
        <v>0</v>
      </c>
      <c r="FM1117" s="36">
        <f t="shared" ca="1" si="2711"/>
        <v>0</v>
      </c>
      <c r="FN1117" s="36">
        <f t="shared" ca="1" si="2733"/>
        <v>0</v>
      </c>
    </row>
    <row r="1118" spans="2:170" x14ac:dyDescent="0.25">
      <c r="B1118" s="2">
        <v>1110</v>
      </c>
      <c r="C1118" s="2">
        <f t="shared" si="2734"/>
        <v>93</v>
      </c>
      <c r="D1118" s="2">
        <f t="shared" si="2737"/>
        <v>1134</v>
      </c>
      <c r="E1118" s="2">
        <f t="shared" si="2735"/>
        <v>95</v>
      </c>
      <c r="F1118" s="189">
        <f t="shared" si="2739"/>
        <v>79502</v>
      </c>
      <c r="G1118" s="2">
        <f t="shared" si="2738"/>
        <v>8</v>
      </c>
      <c r="H1118" s="187">
        <f t="shared" si="2588"/>
        <v>127.08333333333334</v>
      </c>
      <c r="I1118" s="186">
        <f t="shared" si="2736"/>
        <v>127</v>
      </c>
      <c r="J1118" s="2">
        <f t="shared" si="2589"/>
        <v>0</v>
      </c>
      <c r="K1118" s="2">
        <f t="shared" si="2590"/>
        <v>0</v>
      </c>
      <c r="L1118">
        <f t="shared" si="2591"/>
        <v>2</v>
      </c>
      <c r="M1118" s="190">
        <f t="shared" si="2712"/>
        <v>0</v>
      </c>
      <c r="N1118">
        <f t="shared" si="2592"/>
        <v>1</v>
      </c>
      <c r="O1118">
        <f t="shared" si="2593"/>
        <v>100</v>
      </c>
      <c r="P1118" s="58">
        <f t="shared" si="2594"/>
        <v>0</v>
      </c>
      <c r="Q1118" s="106">
        <f t="shared" si="2595"/>
        <v>0</v>
      </c>
      <c r="R1118" s="59">
        <f t="shared" si="2596"/>
        <v>0</v>
      </c>
      <c r="S1118" s="32">
        <f t="shared" si="2713"/>
        <v>0</v>
      </c>
      <c r="T1118">
        <f t="shared" si="2597"/>
        <v>1</v>
      </c>
      <c r="U1118" s="32">
        <f t="shared" si="2714"/>
        <v>0</v>
      </c>
      <c r="V1118">
        <f t="shared" si="2598"/>
        <v>1</v>
      </c>
      <c r="W1118">
        <f t="shared" si="2599"/>
        <v>100</v>
      </c>
      <c r="X1118" s="58">
        <f t="shared" si="2600"/>
        <v>0</v>
      </c>
      <c r="Y1118" s="58">
        <f t="shared" si="2601"/>
        <v>0</v>
      </c>
      <c r="Z1118" s="32">
        <f t="shared" si="2602"/>
        <v>0</v>
      </c>
      <c r="AA1118" s="32">
        <f t="shared" si="2603"/>
        <v>0</v>
      </c>
      <c r="AB1118" s="59">
        <f t="shared" si="2604"/>
        <v>0</v>
      </c>
      <c r="AC1118" s="59">
        <f t="shared" si="2605"/>
        <v>0</v>
      </c>
      <c r="AD1118">
        <f t="shared" si="2606"/>
        <v>1</v>
      </c>
      <c r="AE1118" s="59">
        <f t="shared" si="2607"/>
        <v>0</v>
      </c>
      <c r="AF1118" s="59">
        <f t="shared" si="2608"/>
        <v>0</v>
      </c>
      <c r="AG1118" s="59">
        <f t="shared" si="2609"/>
        <v>0</v>
      </c>
      <c r="AH1118">
        <f t="shared" si="2610"/>
        <v>1</v>
      </c>
      <c r="AI1118" s="59">
        <f t="shared" si="2611"/>
        <v>0</v>
      </c>
      <c r="AJ1118" s="59">
        <f t="shared" si="2612"/>
        <v>0</v>
      </c>
      <c r="AK1118" s="59">
        <f t="shared" si="2613"/>
        <v>0</v>
      </c>
      <c r="AL1118" s="59">
        <f t="shared" si="2614"/>
        <v>0</v>
      </c>
      <c r="AM1118" s="12">
        <f t="shared" si="2715"/>
        <v>0</v>
      </c>
      <c r="AN1118" s="12">
        <f t="shared" si="2716"/>
        <v>0</v>
      </c>
      <c r="AO1118" s="66">
        <f t="shared" si="2615"/>
        <v>0</v>
      </c>
      <c r="AP1118" s="66">
        <f t="shared" si="2616"/>
        <v>0</v>
      </c>
      <c r="AQ1118" s="59">
        <f t="shared" si="2617"/>
        <v>0</v>
      </c>
      <c r="AR1118" s="59">
        <f t="shared" si="2618"/>
        <v>0</v>
      </c>
      <c r="AS1118" s="59">
        <f t="shared" si="2619"/>
        <v>0</v>
      </c>
      <c r="AT1118" s="12">
        <f t="shared" si="2620"/>
        <v>0</v>
      </c>
      <c r="AU1118" s="59">
        <f t="shared" si="2717"/>
        <v>0</v>
      </c>
      <c r="AV1118" s="59">
        <f t="shared" si="2718"/>
        <v>0</v>
      </c>
      <c r="AW1118" s="70" t="e">
        <f t="shared" si="2621"/>
        <v>#N/A</v>
      </c>
      <c r="AX1118" s="20">
        <f t="shared" si="2622"/>
        <v>200000</v>
      </c>
      <c r="AY1118" s="20">
        <f t="shared" si="2623"/>
        <v>0</v>
      </c>
      <c r="AZ1118" s="20">
        <f t="shared" si="2624"/>
        <v>0</v>
      </c>
      <c r="BA1118" s="20">
        <f t="shared" si="2625"/>
        <v>0</v>
      </c>
      <c r="BB1118" s="36">
        <f t="shared" si="2626"/>
        <v>0</v>
      </c>
      <c r="BC1118" s="36">
        <f t="shared" si="2627"/>
        <v>0</v>
      </c>
      <c r="BD1118" s="80">
        <f t="shared" si="2628"/>
        <v>0</v>
      </c>
      <c r="BE1118" s="36">
        <f t="shared" si="2629"/>
        <v>0</v>
      </c>
      <c r="BF1118" s="36">
        <f t="shared" si="2630"/>
        <v>0</v>
      </c>
      <c r="BG1118" s="36">
        <f t="shared" si="2631"/>
        <v>0</v>
      </c>
      <c r="BH1118" s="36">
        <f t="shared" si="2632"/>
        <v>0</v>
      </c>
      <c r="BI1118" s="36">
        <f t="shared" si="2633"/>
        <v>0</v>
      </c>
      <c r="BJ1118" s="36">
        <f t="shared" si="2634"/>
        <v>0</v>
      </c>
      <c r="BK1118" s="36">
        <f t="shared" si="2635"/>
        <v>0</v>
      </c>
      <c r="BL1118" s="68">
        <f>IF(OR(AT1118=0,E1118&gt;ProjTerm),0,VLOOKUP(D1118,'Life Events'!$AE$5:$AI$1206,5,FALSE))</f>
        <v>0</v>
      </c>
      <c r="BM1118" s="93">
        <f t="shared" si="2636"/>
        <v>0</v>
      </c>
      <c r="BN1118" s="93">
        <f t="shared" si="2637"/>
        <v>0</v>
      </c>
      <c r="BO1118" s="36">
        <f t="shared" si="2638"/>
        <v>0</v>
      </c>
      <c r="BP1118" s="36">
        <f t="shared" si="2639"/>
        <v>0</v>
      </c>
      <c r="BQ1118" s="36">
        <f t="shared" si="2640"/>
        <v>0</v>
      </c>
      <c r="BR1118" s="36">
        <f t="shared" si="2641"/>
        <v>154.78110000000001</v>
      </c>
      <c r="BS1118" s="36">
        <f t="shared" si="2642"/>
        <v>0</v>
      </c>
      <c r="BT1118" s="36">
        <f t="shared" si="2643"/>
        <v>0</v>
      </c>
      <c r="BU1118" s="70" cm="1">
        <f t="array" ref="BU1118">IF(AND(ActInt=1,$J1118=0),INDEX(Tbl_FwdNom,$B1118-IVP,MATCH(ValnDt,Tbl_FwdNom_Cols)),INDEX(Tbl_FwdNom,$B1118,MATCH(StartDt,Tbl_FwdNom_Cols)))</f>
        <v>7.779608327</v>
      </c>
      <c r="BV1118" s="70" cm="1">
        <f t="array" ref="BV1118">INDEX(Tbl_FwdReal,$B1118,MATCH(StartDt,Tbl_FwdReal_Cols))</f>
        <v>2.3051235920000002</v>
      </c>
      <c r="BW1118" s="70" cm="1">
        <f t="array" ref="BW1118">IF(RunType&lt;&gt;"OPN",INDEX(Tbl_FwdReal,$B1118,MATCH(ValnDt,Tbl_FwdReal_Cols)),IF(AND($J1118=0,ActInt=1),INDEX(Tbl_FwdReal,$B1118-IVP,MATCH(ValnDt,Tbl_FwdReal_Cols)),-999))*$K1118</f>
        <v>0</v>
      </c>
      <c r="BX1118" s="70">
        <f t="shared" si="2644"/>
        <v>0</v>
      </c>
      <c r="BY1118" s="70">
        <f t="shared" si="2719"/>
        <v>7.7796083269999983E-2</v>
      </c>
      <c r="BZ1118" s="64">
        <f t="shared" si="2732"/>
        <v>6.2627203800205145E-3</v>
      </c>
      <c r="CA1118" s="70" cm="1">
        <f t="array" ref="CA1118">IF($J1118=1,CA1117*(1+INDEX(Tbl_CPI,$B1118,MATCH(IF(RunType="OPN",StartDt,ValnDt),Tbl_CPI_Cols))),0)</f>
        <v>0</v>
      </c>
      <c r="CB1118" s="70">
        <f t="shared" si="2720"/>
        <v>414.71850810244342</v>
      </c>
      <c r="CC1118" s="70">
        <f t="shared" si="2721"/>
        <v>399.44375938322713</v>
      </c>
      <c r="CD1118" s="36">
        <f t="shared" si="2645"/>
        <v>2023.5155110755313</v>
      </c>
      <c r="CE1118" s="36">
        <f t="shared" si="2646"/>
        <v>0</v>
      </c>
      <c r="CF1118" s="36">
        <f t="shared" si="2647"/>
        <v>0</v>
      </c>
      <c r="CG1118" s="36">
        <f t="shared" si="2648"/>
        <v>0</v>
      </c>
      <c r="CH1118" s="36">
        <f t="shared" si="2649"/>
        <v>0</v>
      </c>
      <c r="CI1118" s="36">
        <f t="shared" si="2650"/>
        <v>0</v>
      </c>
      <c r="CJ1118" s="36">
        <f t="shared" si="2651"/>
        <v>0</v>
      </c>
      <c r="CK1118" s="36">
        <f t="shared" si="2652"/>
        <v>0</v>
      </c>
      <c r="CL1118" s="36">
        <f t="shared" si="2653"/>
        <v>0</v>
      </c>
      <c r="CM1118" s="36">
        <f t="shared" si="2654"/>
        <v>0</v>
      </c>
      <c r="CN1118" s="36">
        <f t="shared" si="2655"/>
        <v>0</v>
      </c>
      <c r="CO1118" s="20">
        <f t="shared" si="2656"/>
        <v>120000</v>
      </c>
      <c r="CP1118" s="20">
        <f t="shared" si="2657"/>
        <v>2</v>
      </c>
      <c r="CQ1118" s="64" t="e">
        <f t="shared" si="2658"/>
        <v>#N/A</v>
      </c>
      <c r="CR1118" s="64" t="e">
        <f t="shared" si="2659"/>
        <v>#N/A</v>
      </c>
      <c r="CS1118" s="36" t="e">
        <f t="shared" si="2660"/>
        <v>#N/A</v>
      </c>
      <c r="CT1118" s="36">
        <f t="shared" si="2661"/>
        <v>0</v>
      </c>
      <c r="CU1118" s="36">
        <f t="shared" si="2662"/>
        <v>0</v>
      </c>
      <c r="CV1118" s="36">
        <f t="shared" si="2722"/>
        <v>0</v>
      </c>
      <c r="CW1118" s="36">
        <f t="shared" si="2663"/>
        <v>0</v>
      </c>
      <c r="CX1118" s="36">
        <f t="shared" si="2664"/>
        <v>0</v>
      </c>
      <c r="CY1118" s="36">
        <f t="shared" si="2665"/>
        <v>0</v>
      </c>
      <c r="CZ1118" s="36">
        <f t="shared" si="2723"/>
        <v>0</v>
      </c>
      <c r="DA1118" s="64">
        <f t="shared" si="2666"/>
        <v>6.2627203800205145E-3</v>
      </c>
      <c r="DB1118" s="70">
        <f t="shared" si="2724"/>
        <v>0.99377625718097218</v>
      </c>
      <c r="DC1118" s="70">
        <f>PRODUCT($DB$8:DB1118)</f>
        <v>7.4575079933810978E-5</v>
      </c>
      <c r="DD1118" s="36">
        <f t="shared" si="2667"/>
        <v>0</v>
      </c>
      <c r="DE1118" s="36">
        <f t="shared" si="2668"/>
        <v>0</v>
      </c>
      <c r="DF1118" s="36">
        <f t="shared" si="2669"/>
        <v>0</v>
      </c>
      <c r="DG1118" s="36">
        <f t="shared" si="2670"/>
        <v>0</v>
      </c>
      <c r="DH1118" s="36">
        <f t="shared" si="2671"/>
        <v>0</v>
      </c>
      <c r="DI1118" s="36">
        <f t="shared" si="2672"/>
        <v>0</v>
      </c>
      <c r="DJ1118" s="36">
        <f t="shared" si="2673"/>
        <v>0</v>
      </c>
      <c r="DK1118" s="36">
        <f t="shared" si="2674"/>
        <v>0</v>
      </c>
      <c r="DL1118" s="36">
        <f t="shared" si="2675"/>
        <v>0</v>
      </c>
      <c r="DM1118" s="36">
        <f t="shared" si="2676"/>
        <v>0</v>
      </c>
      <c r="DN1118" s="36">
        <f t="shared" ca="1" si="2725"/>
        <v>4.6137290849905055E-12</v>
      </c>
      <c r="DO1118" s="64" cm="1">
        <f t="array" ref="DO1118">IFERROR(INDEX(Tbl_FwdNom,$B1118,MATCH(LIDt,Tbl_FwdNom_Cols,0)),0)</f>
        <v>7.349788974</v>
      </c>
      <c r="DP1118" s="64">
        <f t="shared" ca="1" si="2726"/>
        <v>0</v>
      </c>
      <c r="DQ1118" s="64">
        <f t="shared" ca="1" si="2677"/>
        <v>0</v>
      </c>
      <c r="DR1118" s="70">
        <f t="shared" ca="1" si="2678"/>
        <v>1</v>
      </c>
      <c r="DS1118" s="70">
        <f ca="1">PRODUCT($DR$8:DR1118)</f>
        <v>5.1485728910319675E-4</v>
      </c>
      <c r="DT1118" s="36">
        <f t="shared" ca="1" si="2679"/>
        <v>0</v>
      </c>
      <c r="DU1118" s="36">
        <f t="shared" ca="1" si="2680"/>
        <v>0</v>
      </c>
      <c r="DV1118" s="36">
        <f t="shared" ca="1" si="2681"/>
        <v>0</v>
      </c>
      <c r="DW1118" s="36">
        <f t="shared" ca="1" si="2682"/>
        <v>0</v>
      </c>
      <c r="DX1118" s="36">
        <f t="shared" ca="1" si="2683"/>
        <v>0</v>
      </c>
      <c r="DY1118" s="36">
        <f t="shared" ca="1" si="2684"/>
        <v>0</v>
      </c>
      <c r="DZ1118" s="36">
        <f t="shared" ca="1" si="2685"/>
        <v>0</v>
      </c>
      <c r="EA1118" s="36">
        <f t="shared" ca="1" si="2686"/>
        <v>0</v>
      </c>
      <c r="EB1118" s="36">
        <f t="shared" ca="1" si="2687"/>
        <v>0</v>
      </c>
      <c r="EC1118" s="36">
        <f t="shared" ca="1" si="2688"/>
        <v>0</v>
      </c>
      <c r="ED1118" s="36">
        <f t="shared" ca="1" si="2689"/>
        <v>0</v>
      </c>
      <c r="EE1118" s="36">
        <f t="shared" ca="1" si="2727"/>
        <v>0</v>
      </c>
      <c r="EF1118" s="36">
        <f t="shared" ca="1" si="2690"/>
        <v>0</v>
      </c>
      <c r="EG1118" s="64"/>
      <c r="EH1118" s="64"/>
      <c r="EI1118" s="64"/>
      <c r="EJ1118" s="70"/>
      <c r="EK1118" s="70"/>
      <c r="EL1118" s="70"/>
      <c r="EM1118" s="70"/>
      <c r="EN1118" s="70"/>
      <c r="EO1118" s="36">
        <f t="shared" si="2691"/>
        <v>0</v>
      </c>
      <c r="EP1118" s="36">
        <f t="shared" si="2692"/>
        <v>0</v>
      </c>
      <c r="EQ1118" s="36">
        <f t="shared" si="2693"/>
        <v>0</v>
      </c>
      <c r="ER1118" s="36">
        <f t="shared" si="2694"/>
        <v>0</v>
      </c>
      <c r="ES1118" s="36">
        <f t="shared" si="2695"/>
        <v>0</v>
      </c>
      <c r="ET1118" s="36">
        <f t="shared" si="2696"/>
        <v>0</v>
      </c>
      <c r="EU1118" s="36">
        <f t="shared" si="2728"/>
        <v>0</v>
      </c>
      <c r="EV1118" s="36">
        <f t="shared" si="2697"/>
        <v>0</v>
      </c>
      <c r="EW1118" s="36">
        <f t="shared" si="2698"/>
        <v>0</v>
      </c>
      <c r="EX1118" s="36">
        <f t="shared" si="2729"/>
        <v>0</v>
      </c>
      <c r="EY1118" s="36">
        <f t="shared" si="2699"/>
        <v>0</v>
      </c>
      <c r="EZ1118" s="36">
        <f t="shared" si="2700"/>
        <v>0</v>
      </c>
      <c r="FA1118" s="36">
        <f t="shared" si="2701"/>
        <v>0</v>
      </c>
      <c r="FB1118" s="36">
        <f t="shared" si="2702"/>
        <v>0</v>
      </c>
      <c r="FC1118" s="36">
        <f t="shared" si="2730"/>
        <v>0</v>
      </c>
      <c r="FD1118" s="36">
        <f t="shared" si="2703"/>
        <v>0</v>
      </c>
      <c r="FE1118" s="36">
        <f t="shared" si="2704"/>
        <v>0</v>
      </c>
      <c r="FF1118" s="36">
        <f t="shared" si="2731"/>
        <v>0</v>
      </c>
      <c r="FG1118" s="36">
        <f t="shared" si="2705"/>
        <v>0</v>
      </c>
      <c r="FH1118" s="36">
        <f t="shared" si="2706"/>
        <v>0</v>
      </c>
      <c r="FI1118" s="36">
        <f t="shared" si="2707"/>
        <v>0</v>
      </c>
      <c r="FJ1118" s="36">
        <f t="shared" ca="1" si="2708"/>
        <v>0</v>
      </c>
      <c r="FK1118" s="36">
        <f t="shared" si="2709"/>
        <v>0</v>
      </c>
      <c r="FL1118" s="36">
        <f t="shared" si="2710"/>
        <v>0</v>
      </c>
      <c r="FM1118" s="36">
        <f t="shared" ca="1" si="2711"/>
        <v>0</v>
      </c>
      <c r="FN1118" s="36">
        <f t="shared" ca="1" si="2733"/>
        <v>0</v>
      </c>
    </row>
    <row r="1119" spans="2:170" x14ac:dyDescent="0.25">
      <c r="B1119" s="2">
        <v>1111</v>
      </c>
      <c r="C1119" s="2">
        <f t="shared" si="2734"/>
        <v>93</v>
      </c>
      <c r="D1119" s="2">
        <f t="shared" si="2737"/>
        <v>1135</v>
      </c>
      <c r="E1119" s="2">
        <f t="shared" si="2735"/>
        <v>95</v>
      </c>
      <c r="F1119" s="189">
        <f t="shared" si="2739"/>
        <v>79532</v>
      </c>
      <c r="G1119" s="2">
        <f t="shared" si="2738"/>
        <v>9</v>
      </c>
      <c r="H1119" s="187">
        <f t="shared" si="2588"/>
        <v>127.16666666666666</v>
      </c>
      <c r="I1119" s="186">
        <f t="shared" si="2736"/>
        <v>127</v>
      </c>
      <c r="J1119" s="2">
        <f t="shared" si="2589"/>
        <v>0</v>
      </c>
      <c r="K1119" s="2">
        <f t="shared" si="2590"/>
        <v>0</v>
      </c>
      <c r="L1119">
        <f t="shared" si="2591"/>
        <v>2</v>
      </c>
      <c r="M1119" s="190">
        <f t="shared" si="2712"/>
        <v>0</v>
      </c>
      <c r="N1119">
        <f t="shared" si="2592"/>
        <v>1</v>
      </c>
      <c r="O1119">
        <f t="shared" si="2593"/>
        <v>100</v>
      </c>
      <c r="P1119" s="58">
        <f t="shared" si="2594"/>
        <v>0</v>
      </c>
      <c r="Q1119" s="106">
        <f t="shared" si="2595"/>
        <v>0</v>
      </c>
      <c r="R1119" s="59">
        <f t="shared" si="2596"/>
        <v>0</v>
      </c>
      <c r="S1119" s="32">
        <f t="shared" si="2713"/>
        <v>0</v>
      </c>
      <c r="T1119">
        <f t="shared" si="2597"/>
        <v>1</v>
      </c>
      <c r="U1119" s="32">
        <f t="shared" si="2714"/>
        <v>0</v>
      </c>
      <c r="V1119">
        <f t="shared" si="2598"/>
        <v>1</v>
      </c>
      <c r="W1119">
        <f t="shared" si="2599"/>
        <v>100</v>
      </c>
      <c r="X1119" s="58">
        <f t="shared" si="2600"/>
        <v>0</v>
      </c>
      <c r="Y1119" s="58">
        <f t="shared" si="2601"/>
        <v>0</v>
      </c>
      <c r="Z1119" s="32">
        <f t="shared" si="2602"/>
        <v>0</v>
      </c>
      <c r="AA1119" s="32">
        <f t="shared" si="2603"/>
        <v>0</v>
      </c>
      <c r="AB1119" s="59">
        <f t="shared" si="2604"/>
        <v>0</v>
      </c>
      <c r="AC1119" s="59">
        <f t="shared" si="2605"/>
        <v>0</v>
      </c>
      <c r="AD1119">
        <f t="shared" si="2606"/>
        <v>1</v>
      </c>
      <c r="AE1119" s="59">
        <f t="shared" si="2607"/>
        <v>0</v>
      </c>
      <c r="AF1119" s="59">
        <f t="shared" si="2608"/>
        <v>0</v>
      </c>
      <c r="AG1119" s="59">
        <f t="shared" si="2609"/>
        <v>0</v>
      </c>
      <c r="AH1119">
        <f t="shared" si="2610"/>
        <v>1</v>
      </c>
      <c r="AI1119" s="59">
        <f t="shared" si="2611"/>
        <v>0</v>
      </c>
      <c r="AJ1119" s="59">
        <f t="shared" si="2612"/>
        <v>0</v>
      </c>
      <c r="AK1119" s="59">
        <f t="shared" si="2613"/>
        <v>0</v>
      </c>
      <c r="AL1119" s="59">
        <f t="shared" si="2614"/>
        <v>0</v>
      </c>
      <c r="AM1119" s="12">
        <f t="shared" si="2715"/>
        <v>0</v>
      </c>
      <c r="AN1119" s="12">
        <f t="shared" si="2716"/>
        <v>0</v>
      </c>
      <c r="AO1119" s="66">
        <f t="shared" si="2615"/>
        <v>0</v>
      </c>
      <c r="AP1119" s="66">
        <f t="shared" si="2616"/>
        <v>0</v>
      </c>
      <c r="AQ1119" s="59">
        <f t="shared" si="2617"/>
        <v>0</v>
      </c>
      <c r="AR1119" s="59">
        <f t="shared" si="2618"/>
        <v>0</v>
      </c>
      <c r="AS1119" s="59">
        <f t="shared" si="2619"/>
        <v>0</v>
      </c>
      <c r="AT1119" s="12">
        <f t="shared" si="2620"/>
        <v>0</v>
      </c>
      <c r="AU1119" s="59">
        <f t="shared" si="2717"/>
        <v>0</v>
      </c>
      <c r="AV1119" s="59">
        <f t="shared" si="2718"/>
        <v>0</v>
      </c>
      <c r="AW1119" s="70" t="e">
        <f t="shared" si="2621"/>
        <v>#N/A</v>
      </c>
      <c r="AX1119" s="20">
        <f t="shared" si="2622"/>
        <v>200000</v>
      </c>
      <c r="AY1119" s="20">
        <f t="shared" si="2623"/>
        <v>0</v>
      </c>
      <c r="AZ1119" s="20">
        <f t="shared" si="2624"/>
        <v>0</v>
      </c>
      <c r="BA1119" s="20">
        <f t="shared" si="2625"/>
        <v>0</v>
      </c>
      <c r="BB1119" s="36">
        <f t="shared" si="2626"/>
        <v>0</v>
      </c>
      <c r="BC1119" s="36">
        <f t="shared" si="2627"/>
        <v>0</v>
      </c>
      <c r="BD1119" s="80">
        <f t="shared" si="2628"/>
        <v>0</v>
      </c>
      <c r="BE1119" s="36">
        <f t="shared" si="2629"/>
        <v>0</v>
      </c>
      <c r="BF1119" s="36">
        <f t="shared" si="2630"/>
        <v>0</v>
      </c>
      <c r="BG1119" s="36">
        <f t="shared" si="2631"/>
        <v>0</v>
      </c>
      <c r="BH1119" s="36">
        <f t="shared" si="2632"/>
        <v>0</v>
      </c>
      <c r="BI1119" s="36">
        <f t="shared" si="2633"/>
        <v>0</v>
      </c>
      <c r="BJ1119" s="36">
        <f t="shared" si="2634"/>
        <v>0</v>
      </c>
      <c r="BK1119" s="36">
        <f t="shared" si="2635"/>
        <v>0</v>
      </c>
      <c r="BL1119" s="68">
        <f>IF(OR(AT1119=0,E1119&gt;ProjTerm),0,VLOOKUP(D1119,'Life Events'!$AE$5:$AI$1206,5,FALSE))</f>
        <v>0</v>
      </c>
      <c r="BM1119" s="93">
        <f t="shared" si="2636"/>
        <v>0</v>
      </c>
      <c r="BN1119" s="93">
        <f t="shared" si="2637"/>
        <v>0</v>
      </c>
      <c r="BO1119" s="36">
        <f t="shared" si="2638"/>
        <v>0</v>
      </c>
      <c r="BP1119" s="36">
        <f t="shared" si="2639"/>
        <v>0</v>
      </c>
      <c r="BQ1119" s="36">
        <f t="shared" si="2640"/>
        <v>0</v>
      </c>
      <c r="BR1119" s="36">
        <f t="shared" si="2641"/>
        <v>154.78110000000001</v>
      </c>
      <c r="BS1119" s="36">
        <f t="shared" si="2642"/>
        <v>0</v>
      </c>
      <c r="BT1119" s="36">
        <f t="shared" si="2643"/>
        <v>0</v>
      </c>
      <c r="BU1119" s="70" cm="1">
        <f t="array" ref="BU1119">IF(AND(ActInt=1,$J1119=0),INDEX(Tbl_FwdNom,$B1119-IVP,MATCH(ValnDt,Tbl_FwdNom_Cols)),INDEX(Tbl_FwdNom,$B1119,MATCH(StartDt,Tbl_FwdNom_Cols)))</f>
        <v>7.7737562840000001</v>
      </c>
      <c r="BV1119" s="70" cm="1">
        <f t="array" ref="BV1119">INDEX(Tbl_FwdReal,$B1119,MATCH(StartDt,Tbl_FwdReal_Cols))</f>
        <v>2.301778713</v>
      </c>
      <c r="BW1119" s="70" cm="1">
        <f t="array" ref="BW1119">IF(RunType&lt;&gt;"OPN",INDEX(Tbl_FwdReal,$B1119,MATCH(ValnDt,Tbl_FwdReal_Cols)),IF(AND($J1119=0,ActInt=1),INDEX(Tbl_FwdReal,$B1119-IVP,MATCH(ValnDt,Tbl_FwdReal_Cols)),-999))*$K1119</f>
        <v>0</v>
      </c>
      <c r="BX1119" s="70">
        <f t="shared" si="2644"/>
        <v>0</v>
      </c>
      <c r="BY1119" s="70">
        <f t="shared" si="2719"/>
        <v>7.7737562839999885E-2</v>
      </c>
      <c r="BZ1119" s="64">
        <f t="shared" si="2732"/>
        <v>6.2581672311221581E-3</v>
      </c>
      <c r="CA1119" s="70" cm="1">
        <f t="array" ref="CA1119">IF($J1119=1,CA1118*(1+INDEX(Tbl_CPI,$B1119,MATCH(IF(RunType="OPN",StartDt,ValnDt),Tbl_CPI_Cols))),0)</f>
        <v>0</v>
      </c>
      <c r="CB1119" s="70">
        <f t="shared" si="2720"/>
        <v>417.31388587998998</v>
      </c>
      <c r="CC1119" s="70">
        <f t="shared" si="2721"/>
        <v>399.44375938322713</v>
      </c>
      <c r="CD1119" s="36">
        <f t="shared" si="2645"/>
        <v>2023.5155110755313</v>
      </c>
      <c r="CE1119" s="36">
        <f t="shared" si="2646"/>
        <v>0</v>
      </c>
      <c r="CF1119" s="36">
        <f t="shared" si="2647"/>
        <v>0</v>
      </c>
      <c r="CG1119" s="36">
        <f t="shared" si="2648"/>
        <v>0</v>
      </c>
      <c r="CH1119" s="36">
        <f t="shared" si="2649"/>
        <v>0</v>
      </c>
      <c r="CI1119" s="36">
        <f t="shared" si="2650"/>
        <v>0</v>
      </c>
      <c r="CJ1119" s="36">
        <f t="shared" si="2651"/>
        <v>0</v>
      </c>
      <c r="CK1119" s="36">
        <f t="shared" si="2652"/>
        <v>0</v>
      </c>
      <c r="CL1119" s="36">
        <f t="shared" si="2653"/>
        <v>0</v>
      </c>
      <c r="CM1119" s="36">
        <f t="shared" si="2654"/>
        <v>0</v>
      </c>
      <c r="CN1119" s="36">
        <f t="shared" si="2655"/>
        <v>0</v>
      </c>
      <c r="CO1119" s="20">
        <f t="shared" si="2656"/>
        <v>120000</v>
      </c>
      <c r="CP1119" s="20">
        <f t="shared" si="2657"/>
        <v>2</v>
      </c>
      <c r="CQ1119" s="64" t="e">
        <f t="shared" si="2658"/>
        <v>#N/A</v>
      </c>
      <c r="CR1119" s="64" t="e">
        <f t="shared" si="2659"/>
        <v>#N/A</v>
      </c>
      <c r="CS1119" s="36" t="e">
        <f t="shared" si="2660"/>
        <v>#N/A</v>
      </c>
      <c r="CT1119" s="36">
        <f t="shared" si="2661"/>
        <v>0</v>
      </c>
      <c r="CU1119" s="36">
        <f t="shared" si="2662"/>
        <v>0</v>
      </c>
      <c r="CV1119" s="36">
        <f t="shared" si="2722"/>
        <v>0</v>
      </c>
      <c r="CW1119" s="36">
        <f t="shared" si="2663"/>
        <v>0</v>
      </c>
      <c r="CX1119" s="36">
        <f t="shared" si="2664"/>
        <v>0</v>
      </c>
      <c r="CY1119" s="36">
        <f t="shared" si="2665"/>
        <v>0</v>
      </c>
      <c r="CZ1119" s="36">
        <f t="shared" si="2723"/>
        <v>0</v>
      </c>
      <c r="DA1119" s="64">
        <f t="shared" si="2666"/>
        <v>6.2581672311221581E-3</v>
      </c>
      <c r="DB1119" s="70">
        <f t="shared" si="2724"/>
        <v>0.99378075385132769</v>
      </c>
      <c r="DC1119" s="70">
        <f>PRODUCT($DB$8:DB1119)</f>
        <v>7.4111279155145691E-5</v>
      </c>
      <c r="DD1119" s="36">
        <f t="shared" si="2667"/>
        <v>0</v>
      </c>
      <c r="DE1119" s="36">
        <f t="shared" si="2668"/>
        <v>0</v>
      </c>
      <c r="DF1119" s="36">
        <f t="shared" si="2669"/>
        <v>0</v>
      </c>
      <c r="DG1119" s="36">
        <f t="shared" si="2670"/>
        <v>0</v>
      </c>
      <c r="DH1119" s="36">
        <f t="shared" si="2671"/>
        <v>0</v>
      </c>
      <c r="DI1119" s="36">
        <f t="shared" si="2672"/>
        <v>0</v>
      </c>
      <c r="DJ1119" s="36">
        <f t="shared" si="2673"/>
        <v>0</v>
      </c>
      <c r="DK1119" s="36">
        <f t="shared" si="2674"/>
        <v>0</v>
      </c>
      <c r="DL1119" s="36">
        <f t="shared" si="2675"/>
        <v>0</v>
      </c>
      <c r="DM1119" s="36">
        <f t="shared" si="2676"/>
        <v>0</v>
      </c>
      <c r="DN1119" s="36">
        <f t="shared" ca="1" si="2725"/>
        <v>4.6137290849905055E-12</v>
      </c>
      <c r="DO1119" s="64" cm="1">
        <f t="array" ref="DO1119">IFERROR(INDEX(Tbl_FwdNom,$B1119,MATCH(LIDt,Tbl_FwdNom_Cols,0)),0)</f>
        <v>7.3480896910000002</v>
      </c>
      <c r="DP1119" s="64">
        <f t="shared" ca="1" si="2726"/>
        <v>0</v>
      </c>
      <c r="DQ1119" s="64">
        <f t="shared" ca="1" si="2677"/>
        <v>0</v>
      </c>
      <c r="DR1119" s="70">
        <f t="shared" ca="1" si="2678"/>
        <v>1</v>
      </c>
      <c r="DS1119" s="70">
        <f ca="1">PRODUCT($DR$8:DR1119)</f>
        <v>5.1485728910319675E-4</v>
      </c>
      <c r="DT1119" s="36">
        <f t="shared" ca="1" si="2679"/>
        <v>0</v>
      </c>
      <c r="DU1119" s="36">
        <f t="shared" ca="1" si="2680"/>
        <v>0</v>
      </c>
      <c r="DV1119" s="36">
        <f t="shared" ca="1" si="2681"/>
        <v>0</v>
      </c>
      <c r="DW1119" s="36">
        <f t="shared" ca="1" si="2682"/>
        <v>0</v>
      </c>
      <c r="DX1119" s="36">
        <f t="shared" ca="1" si="2683"/>
        <v>0</v>
      </c>
      <c r="DY1119" s="36">
        <f t="shared" ca="1" si="2684"/>
        <v>0</v>
      </c>
      <c r="DZ1119" s="36">
        <f t="shared" ca="1" si="2685"/>
        <v>0</v>
      </c>
      <c r="EA1119" s="36">
        <f t="shared" ca="1" si="2686"/>
        <v>0</v>
      </c>
      <c r="EB1119" s="36">
        <f t="shared" ca="1" si="2687"/>
        <v>0</v>
      </c>
      <c r="EC1119" s="36">
        <f t="shared" ca="1" si="2688"/>
        <v>0</v>
      </c>
      <c r="ED1119" s="36">
        <f t="shared" ca="1" si="2689"/>
        <v>0</v>
      </c>
      <c r="EE1119" s="36">
        <f t="shared" ca="1" si="2727"/>
        <v>0</v>
      </c>
      <c r="EF1119" s="36">
        <f t="shared" ca="1" si="2690"/>
        <v>0</v>
      </c>
      <c r="EG1119" s="64"/>
      <c r="EH1119" s="64"/>
      <c r="EI1119" s="64"/>
      <c r="EJ1119" s="70"/>
      <c r="EK1119" s="70"/>
      <c r="EL1119" s="70"/>
      <c r="EM1119" s="70"/>
      <c r="EN1119" s="70"/>
      <c r="EO1119" s="36">
        <f t="shared" si="2691"/>
        <v>0</v>
      </c>
      <c r="EP1119" s="36">
        <f t="shared" si="2692"/>
        <v>0</v>
      </c>
      <c r="EQ1119" s="36">
        <f t="shared" si="2693"/>
        <v>0</v>
      </c>
      <c r="ER1119" s="36">
        <f t="shared" si="2694"/>
        <v>0</v>
      </c>
      <c r="ES1119" s="36">
        <f t="shared" si="2695"/>
        <v>0</v>
      </c>
      <c r="ET1119" s="36">
        <f t="shared" si="2696"/>
        <v>0</v>
      </c>
      <c r="EU1119" s="36">
        <f t="shared" si="2728"/>
        <v>0</v>
      </c>
      <c r="EV1119" s="36">
        <f t="shared" si="2697"/>
        <v>0</v>
      </c>
      <c r="EW1119" s="36">
        <f t="shared" si="2698"/>
        <v>0</v>
      </c>
      <c r="EX1119" s="36">
        <f t="shared" si="2729"/>
        <v>0</v>
      </c>
      <c r="EY1119" s="36">
        <f t="shared" si="2699"/>
        <v>0</v>
      </c>
      <c r="EZ1119" s="36">
        <f t="shared" si="2700"/>
        <v>0</v>
      </c>
      <c r="FA1119" s="36">
        <f t="shared" si="2701"/>
        <v>0</v>
      </c>
      <c r="FB1119" s="36">
        <f t="shared" si="2702"/>
        <v>0</v>
      </c>
      <c r="FC1119" s="36">
        <f t="shared" si="2730"/>
        <v>0</v>
      </c>
      <c r="FD1119" s="36">
        <f t="shared" si="2703"/>
        <v>0</v>
      </c>
      <c r="FE1119" s="36">
        <f t="shared" si="2704"/>
        <v>0</v>
      </c>
      <c r="FF1119" s="36">
        <f t="shared" si="2731"/>
        <v>0</v>
      </c>
      <c r="FG1119" s="36">
        <f t="shared" si="2705"/>
        <v>0</v>
      </c>
      <c r="FH1119" s="36">
        <f t="shared" si="2706"/>
        <v>0</v>
      </c>
      <c r="FI1119" s="36">
        <f t="shared" si="2707"/>
        <v>0</v>
      </c>
      <c r="FJ1119" s="36">
        <f t="shared" ca="1" si="2708"/>
        <v>0</v>
      </c>
      <c r="FK1119" s="36">
        <f t="shared" si="2709"/>
        <v>0</v>
      </c>
      <c r="FL1119" s="36">
        <f t="shared" si="2710"/>
        <v>0</v>
      </c>
      <c r="FM1119" s="36">
        <f t="shared" ca="1" si="2711"/>
        <v>0</v>
      </c>
      <c r="FN1119" s="36">
        <f t="shared" ca="1" si="2733"/>
        <v>0</v>
      </c>
    </row>
    <row r="1120" spans="2:170" x14ac:dyDescent="0.25">
      <c r="B1120" s="2">
        <v>1112</v>
      </c>
      <c r="C1120" s="2">
        <f t="shared" si="2734"/>
        <v>93</v>
      </c>
      <c r="D1120" s="2">
        <f t="shared" si="2737"/>
        <v>1136</v>
      </c>
      <c r="E1120" s="2">
        <f t="shared" si="2735"/>
        <v>95</v>
      </c>
      <c r="F1120" s="189">
        <f t="shared" si="2739"/>
        <v>79563</v>
      </c>
      <c r="G1120" s="2">
        <f t="shared" si="2738"/>
        <v>10</v>
      </c>
      <c r="H1120" s="187">
        <f t="shared" si="2588"/>
        <v>127.25</v>
      </c>
      <c r="I1120" s="186">
        <f t="shared" si="2736"/>
        <v>127</v>
      </c>
      <c r="J1120" s="2">
        <f t="shared" si="2589"/>
        <v>0</v>
      </c>
      <c r="K1120" s="2">
        <f t="shared" si="2590"/>
        <v>0</v>
      </c>
      <c r="L1120">
        <f t="shared" si="2591"/>
        <v>2</v>
      </c>
      <c r="M1120" s="190">
        <f t="shared" si="2712"/>
        <v>0</v>
      </c>
      <c r="N1120">
        <f t="shared" si="2592"/>
        <v>1</v>
      </c>
      <c r="O1120">
        <f t="shared" si="2593"/>
        <v>100</v>
      </c>
      <c r="P1120" s="58">
        <f t="shared" si="2594"/>
        <v>0</v>
      </c>
      <c r="Q1120" s="106">
        <f t="shared" si="2595"/>
        <v>0</v>
      </c>
      <c r="R1120" s="59">
        <f t="shared" si="2596"/>
        <v>0</v>
      </c>
      <c r="S1120" s="32">
        <f t="shared" si="2713"/>
        <v>0</v>
      </c>
      <c r="T1120">
        <f t="shared" si="2597"/>
        <v>1</v>
      </c>
      <c r="U1120" s="32">
        <f t="shared" si="2714"/>
        <v>0</v>
      </c>
      <c r="V1120">
        <f t="shared" si="2598"/>
        <v>1</v>
      </c>
      <c r="W1120">
        <f t="shared" si="2599"/>
        <v>100</v>
      </c>
      <c r="X1120" s="58">
        <f t="shared" si="2600"/>
        <v>0</v>
      </c>
      <c r="Y1120" s="58">
        <f t="shared" si="2601"/>
        <v>0</v>
      </c>
      <c r="Z1120" s="32">
        <f t="shared" si="2602"/>
        <v>0</v>
      </c>
      <c r="AA1120" s="32">
        <f t="shared" si="2603"/>
        <v>0</v>
      </c>
      <c r="AB1120" s="59">
        <f t="shared" si="2604"/>
        <v>0</v>
      </c>
      <c r="AC1120" s="59">
        <f t="shared" si="2605"/>
        <v>0</v>
      </c>
      <c r="AD1120">
        <f t="shared" si="2606"/>
        <v>1</v>
      </c>
      <c r="AE1120" s="59">
        <f t="shared" si="2607"/>
        <v>0</v>
      </c>
      <c r="AF1120" s="59">
        <f t="shared" si="2608"/>
        <v>0</v>
      </c>
      <c r="AG1120" s="59">
        <f t="shared" si="2609"/>
        <v>0</v>
      </c>
      <c r="AH1120">
        <f t="shared" si="2610"/>
        <v>1</v>
      </c>
      <c r="AI1120" s="59">
        <f t="shared" si="2611"/>
        <v>0</v>
      </c>
      <c r="AJ1120" s="59">
        <f t="shared" si="2612"/>
        <v>0</v>
      </c>
      <c r="AK1120" s="59">
        <f t="shared" si="2613"/>
        <v>0</v>
      </c>
      <c r="AL1120" s="59">
        <f t="shared" si="2614"/>
        <v>0</v>
      </c>
      <c r="AM1120" s="12">
        <f t="shared" si="2715"/>
        <v>0</v>
      </c>
      <c r="AN1120" s="12">
        <f t="shared" si="2716"/>
        <v>0</v>
      </c>
      <c r="AO1120" s="66">
        <f t="shared" si="2615"/>
        <v>0</v>
      </c>
      <c r="AP1120" s="66">
        <f t="shared" si="2616"/>
        <v>0</v>
      </c>
      <c r="AQ1120" s="59">
        <f t="shared" si="2617"/>
        <v>0</v>
      </c>
      <c r="AR1120" s="59">
        <f t="shared" si="2618"/>
        <v>0</v>
      </c>
      <c r="AS1120" s="59">
        <f t="shared" si="2619"/>
        <v>0</v>
      </c>
      <c r="AT1120" s="12">
        <f t="shared" si="2620"/>
        <v>0</v>
      </c>
      <c r="AU1120" s="59">
        <f t="shared" si="2717"/>
        <v>0</v>
      </c>
      <c r="AV1120" s="59">
        <f t="shared" si="2718"/>
        <v>0</v>
      </c>
      <c r="AW1120" s="70" t="e">
        <f t="shared" si="2621"/>
        <v>#N/A</v>
      </c>
      <c r="AX1120" s="20">
        <f t="shared" si="2622"/>
        <v>200000</v>
      </c>
      <c r="AY1120" s="20">
        <f t="shared" si="2623"/>
        <v>0</v>
      </c>
      <c r="AZ1120" s="20">
        <f t="shared" si="2624"/>
        <v>0</v>
      </c>
      <c r="BA1120" s="20">
        <f t="shared" si="2625"/>
        <v>0</v>
      </c>
      <c r="BB1120" s="36">
        <f t="shared" si="2626"/>
        <v>0</v>
      </c>
      <c r="BC1120" s="36">
        <f t="shared" si="2627"/>
        <v>0</v>
      </c>
      <c r="BD1120" s="80">
        <f t="shared" si="2628"/>
        <v>0</v>
      </c>
      <c r="BE1120" s="36">
        <f t="shared" si="2629"/>
        <v>0</v>
      </c>
      <c r="BF1120" s="36">
        <f t="shared" si="2630"/>
        <v>0</v>
      </c>
      <c r="BG1120" s="36">
        <f t="shared" si="2631"/>
        <v>0</v>
      </c>
      <c r="BH1120" s="36">
        <f t="shared" si="2632"/>
        <v>0</v>
      </c>
      <c r="BI1120" s="36">
        <f t="shared" si="2633"/>
        <v>0</v>
      </c>
      <c r="BJ1120" s="36">
        <f t="shared" si="2634"/>
        <v>0</v>
      </c>
      <c r="BK1120" s="36">
        <f t="shared" si="2635"/>
        <v>0</v>
      </c>
      <c r="BL1120" s="68">
        <f>IF(OR(AT1120=0,E1120&gt;ProjTerm),0,VLOOKUP(D1120,'Life Events'!$AE$5:$AI$1206,5,FALSE))</f>
        <v>0</v>
      </c>
      <c r="BM1120" s="93">
        <f t="shared" si="2636"/>
        <v>0</v>
      </c>
      <c r="BN1120" s="93">
        <f t="shared" si="2637"/>
        <v>0</v>
      </c>
      <c r="BO1120" s="36">
        <f t="shared" si="2638"/>
        <v>0</v>
      </c>
      <c r="BP1120" s="36">
        <f t="shared" si="2639"/>
        <v>0</v>
      </c>
      <c r="BQ1120" s="36">
        <f t="shared" si="2640"/>
        <v>0</v>
      </c>
      <c r="BR1120" s="36">
        <f t="shared" si="2641"/>
        <v>154.78110000000001</v>
      </c>
      <c r="BS1120" s="36">
        <f t="shared" si="2642"/>
        <v>0</v>
      </c>
      <c r="BT1120" s="36">
        <f t="shared" si="2643"/>
        <v>0</v>
      </c>
      <c r="BU1120" s="70" cm="1">
        <f t="array" ref="BU1120">IF(AND(ActInt=1,$J1120=0),INDEX(Tbl_FwdNom,$B1120-IVP,MATCH(ValnDt,Tbl_FwdNom_Cols)),INDEX(Tbl_FwdNom,$B1120,MATCH(StartDt,Tbl_FwdNom_Cols)))</f>
        <v>7.7679045589999998</v>
      </c>
      <c r="BV1120" s="70" cm="1">
        <f t="array" ref="BV1120">INDEX(Tbl_FwdReal,$B1120,MATCH(StartDt,Tbl_FwdReal_Cols))</f>
        <v>2.298433943</v>
      </c>
      <c r="BW1120" s="70" cm="1">
        <f t="array" ref="BW1120">IF(RunType&lt;&gt;"OPN",INDEX(Tbl_FwdReal,$B1120,MATCH(ValnDt,Tbl_FwdReal_Cols)),IF(AND($J1120=0,ActInt=1),INDEX(Tbl_FwdReal,$B1120-IVP,MATCH(ValnDt,Tbl_FwdReal_Cols)),-999))*$K1120</f>
        <v>0</v>
      </c>
      <c r="BX1120" s="70">
        <f t="shared" si="2644"/>
        <v>0</v>
      </c>
      <c r="BY1120" s="70">
        <f t="shared" si="2719"/>
        <v>7.7679045590000051E-2</v>
      </c>
      <c r="BZ1120" s="64">
        <f t="shared" si="2732"/>
        <v>6.2536141030244963E-3</v>
      </c>
      <c r="CA1120" s="70" cm="1">
        <f t="array" ref="CA1120">IF($J1120=1,CA1119*(1+INDEX(Tbl_CPI,$B1120,MATCH(IF(RunType="OPN",StartDt,ValnDt),Tbl_CPI_Cols))),0)</f>
        <v>0</v>
      </c>
      <c r="CB1120" s="70">
        <f t="shared" si="2720"/>
        <v>419.92360588211704</v>
      </c>
      <c r="CC1120" s="70">
        <f t="shared" si="2721"/>
        <v>399.44375938322713</v>
      </c>
      <c r="CD1120" s="36">
        <f t="shared" si="2645"/>
        <v>2023.5155110755313</v>
      </c>
      <c r="CE1120" s="36">
        <f t="shared" si="2646"/>
        <v>0</v>
      </c>
      <c r="CF1120" s="36">
        <f t="shared" si="2647"/>
        <v>0</v>
      </c>
      <c r="CG1120" s="36">
        <f t="shared" si="2648"/>
        <v>0</v>
      </c>
      <c r="CH1120" s="36">
        <f t="shared" si="2649"/>
        <v>0</v>
      </c>
      <c r="CI1120" s="36">
        <f t="shared" si="2650"/>
        <v>0</v>
      </c>
      <c r="CJ1120" s="36">
        <f t="shared" si="2651"/>
        <v>0</v>
      </c>
      <c r="CK1120" s="36">
        <f t="shared" si="2652"/>
        <v>0</v>
      </c>
      <c r="CL1120" s="36">
        <f t="shared" si="2653"/>
        <v>0</v>
      </c>
      <c r="CM1120" s="36">
        <f t="shared" si="2654"/>
        <v>0</v>
      </c>
      <c r="CN1120" s="36">
        <f t="shared" si="2655"/>
        <v>0</v>
      </c>
      <c r="CO1120" s="20">
        <f t="shared" si="2656"/>
        <v>120000</v>
      </c>
      <c r="CP1120" s="20">
        <f t="shared" si="2657"/>
        <v>2</v>
      </c>
      <c r="CQ1120" s="64" t="e">
        <f t="shared" si="2658"/>
        <v>#N/A</v>
      </c>
      <c r="CR1120" s="64" t="e">
        <f t="shared" si="2659"/>
        <v>#N/A</v>
      </c>
      <c r="CS1120" s="36" t="e">
        <f t="shared" si="2660"/>
        <v>#N/A</v>
      </c>
      <c r="CT1120" s="36">
        <f t="shared" si="2661"/>
        <v>0</v>
      </c>
      <c r="CU1120" s="36">
        <f t="shared" si="2662"/>
        <v>0</v>
      </c>
      <c r="CV1120" s="36">
        <f t="shared" si="2722"/>
        <v>0</v>
      </c>
      <c r="CW1120" s="36">
        <f t="shared" si="2663"/>
        <v>0</v>
      </c>
      <c r="CX1120" s="36">
        <f t="shared" si="2664"/>
        <v>0</v>
      </c>
      <c r="CY1120" s="36">
        <f t="shared" si="2665"/>
        <v>0</v>
      </c>
      <c r="CZ1120" s="36">
        <f t="shared" si="2723"/>
        <v>0</v>
      </c>
      <c r="DA1120" s="64">
        <f t="shared" si="2666"/>
        <v>6.2536141030244963E-3</v>
      </c>
      <c r="DB1120" s="70">
        <f t="shared" si="2724"/>
        <v>0.99378525054183386</v>
      </c>
      <c r="DC1120" s="70">
        <f>PRODUCT($DB$8:DB1120)</f>
        <v>7.365069612317225E-5</v>
      </c>
      <c r="DD1120" s="36">
        <f t="shared" si="2667"/>
        <v>0</v>
      </c>
      <c r="DE1120" s="36">
        <f t="shared" si="2668"/>
        <v>0</v>
      </c>
      <c r="DF1120" s="36">
        <f t="shared" si="2669"/>
        <v>0</v>
      </c>
      <c r="DG1120" s="36">
        <f t="shared" si="2670"/>
        <v>0</v>
      </c>
      <c r="DH1120" s="36">
        <f t="shared" si="2671"/>
        <v>0</v>
      </c>
      <c r="DI1120" s="36">
        <f t="shared" si="2672"/>
        <v>0</v>
      </c>
      <c r="DJ1120" s="36">
        <f t="shared" si="2673"/>
        <v>0</v>
      </c>
      <c r="DK1120" s="36">
        <f t="shared" si="2674"/>
        <v>0</v>
      </c>
      <c r="DL1120" s="36">
        <f t="shared" si="2675"/>
        <v>0</v>
      </c>
      <c r="DM1120" s="36">
        <f t="shared" si="2676"/>
        <v>0</v>
      </c>
      <c r="DN1120" s="36">
        <f t="shared" ca="1" si="2725"/>
        <v>4.6137290849905055E-12</v>
      </c>
      <c r="DO1120" s="64" cm="1">
        <f t="array" ref="DO1120">IFERROR(INDEX(Tbl_FwdNom,$B1120,MATCH(LIDt,Tbl_FwdNom_Cols,0)),0)</f>
        <v>7.346390435</v>
      </c>
      <c r="DP1120" s="64">
        <f t="shared" ca="1" si="2726"/>
        <v>0</v>
      </c>
      <c r="DQ1120" s="64">
        <f t="shared" ca="1" si="2677"/>
        <v>0</v>
      </c>
      <c r="DR1120" s="70">
        <f t="shared" ca="1" si="2678"/>
        <v>1</v>
      </c>
      <c r="DS1120" s="70">
        <f ca="1">PRODUCT($DR$8:DR1120)</f>
        <v>5.1485728910319675E-4</v>
      </c>
      <c r="DT1120" s="36">
        <f t="shared" ca="1" si="2679"/>
        <v>0</v>
      </c>
      <c r="DU1120" s="36">
        <f t="shared" ca="1" si="2680"/>
        <v>0</v>
      </c>
      <c r="DV1120" s="36">
        <f t="shared" ca="1" si="2681"/>
        <v>0</v>
      </c>
      <c r="DW1120" s="36">
        <f t="shared" ca="1" si="2682"/>
        <v>0</v>
      </c>
      <c r="DX1120" s="36">
        <f t="shared" ca="1" si="2683"/>
        <v>0</v>
      </c>
      <c r="DY1120" s="36">
        <f t="shared" ca="1" si="2684"/>
        <v>0</v>
      </c>
      <c r="DZ1120" s="36">
        <f t="shared" ca="1" si="2685"/>
        <v>0</v>
      </c>
      <c r="EA1120" s="36">
        <f t="shared" ca="1" si="2686"/>
        <v>0</v>
      </c>
      <c r="EB1120" s="36">
        <f t="shared" ca="1" si="2687"/>
        <v>0</v>
      </c>
      <c r="EC1120" s="36">
        <f t="shared" ca="1" si="2688"/>
        <v>0</v>
      </c>
      <c r="ED1120" s="36">
        <f t="shared" ca="1" si="2689"/>
        <v>0</v>
      </c>
      <c r="EE1120" s="36">
        <f t="shared" ca="1" si="2727"/>
        <v>0</v>
      </c>
      <c r="EF1120" s="36">
        <f t="shared" ca="1" si="2690"/>
        <v>0</v>
      </c>
      <c r="EG1120" s="64"/>
      <c r="EH1120" s="64"/>
      <c r="EI1120" s="64"/>
      <c r="EJ1120" s="70"/>
      <c r="EK1120" s="70"/>
      <c r="EL1120" s="70"/>
      <c r="EM1120" s="70"/>
      <c r="EN1120" s="70"/>
      <c r="EO1120" s="36">
        <f t="shared" si="2691"/>
        <v>0</v>
      </c>
      <c r="EP1120" s="36">
        <f t="shared" si="2692"/>
        <v>0</v>
      </c>
      <c r="EQ1120" s="36">
        <f t="shared" si="2693"/>
        <v>0</v>
      </c>
      <c r="ER1120" s="36">
        <f t="shared" si="2694"/>
        <v>0</v>
      </c>
      <c r="ES1120" s="36">
        <f t="shared" si="2695"/>
        <v>0</v>
      </c>
      <c r="ET1120" s="36">
        <f t="shared" si="2696"/>
        <v>0</v>
      </c>
      <c r="EU1120" s="36">
        <f t="shared" si="2728"/>
        <v>0</v>
      </c>
      <c r="EV1120" s="36">
        <f t="shared" si="2697"/>
        <v>0</v>
      </c>
      <c r="EW1120" s="36">
        <f t="shared" si="2698"/>
        <v>0</v>
      </c>
      <c r="EX1120" s="36">
        <f t="shared" si="2729"/>
        <v>0</v>
      </c>
      <c r="EY1120" s="36">
        <f t="shared" si="2699"/>
        <v>0</v>
      </c>
      <c r="EZ1120" s="36">
        <f t="shared" si="2700"/>
        <v>0</v>
      </c>
      <c r="FA1120" s="36">
        <f t="shared" si="2701"/>
        <v>0</v>
      </c>
      <c r="FB1120" s="36">
        <f t="shared" si="2702"/>
        <v>0</v>
      </c>
      <c r="FC1120" s="36">
        <f t="shared" si="2730"/>
        <v>0</v>
      </c>
      <c r="FD1120" s="36">
        <f t="shared" si="2703"/>
        <v>0</v>
      </c>
      <c r="FE1120" s="36">
        <f t="shared" si="2704"/>
        <v>0</v>
      </c>
      <c r="FF1120" s="36">
        <f t="shared" si="2731"/>
        <v>0</v>
      </c>
      <c r="FG1120" s="36">
        <f t="shared" si="2705"/>
        <v>0</v>
      </c>
      <c r="FH1120" s="36">
        <f t="shared" si="2706"/>
        <v>0</v>
      </c>
      <c r="FI1120" s="36">
        <f t="shared" si="2707"/>
        <v>0</v>
      </c>
      <c r="FJ1120" s="36">
        <f t="shared" ca="1" si="2708"/>
        <v>0</v>
      </c>
      <c r="FK1120" s="36">
        <f t="shared" si="2709"/>
        <v>0</v>
      </c>
      <c r="FL1120" s="36">
        <f t="shared" si="2710"/>
        <v>0</v>
      </c>
      <c r="FM1120" s="36">
        <f t="shared" ca="1" si="2711"/>
        <v>0</v>
      </c>
      <c r="FN1120" s="36">
        <f t="shared" ca="1" si="2733"/>
        <v>0</v>
      </c>
    </row>
    <row r="1121" spans="2:170" x14ac:dyDescent="0.25">
      <c r="B1121" s="2">
        <v>1113</v>
      </c>
      <c r="C1121" s="2">
        <f t="shared" si="2734"/>
        <v>93</v>
      </c>
      <c r="D1121" s="2">
        <f t="shared" si="2737"/>
        <v>1137</v>
      </c>
      <c r="E1121" s="2">
        <f t="shared" si="2735"/>
        <v>95</v>
      </c>
      <c r="F1121" s="189">
        <f t="shared" si="2739"/>
        <v>79593</v>
      </c>
      <c r="G1121" s="2">
        <f t="shared" si="2738"/>
        <v>11</v>
      </c>
      <c r="H1121" s="187">
        <f t="shared" si="2588"/>
        <v>127.33333333333334</v>
      </c>
      <c r="I1121" s="186">
        <f t="shared" si="2736"/>
        <v>127</v>
      </c>
      <c r="J1121" s="2">
        <f t="shared" si="2589"/>
        <v>0</v>
      </c>
      <c r="K1121" s="2">
        <f t="shared" si="2590"/>
        <v>0</v>
      </c>
      <c r="L1121">
        <f t="shared" si="2591"/>
        <v>2</v>
      </c>
      <c r="M1121" s="190">
        <f t="shared" si="2712"/>
        <v>0</v>
      </c>
      <c r="N1121">
        <f t="shared" si="2592"/>
        <v>1</v>
      </c>
      <c r="O1121">
        <f t="shared" si="2593"/>
        <v>100</v>
      </c>
      <c r="P1121" s="58">
        <f t="shared" si="2594"/>
        <v>0</v>
      </c>
      <c r="Q1121" s="106">
        <f t="shared" si="2595"/>
        <v>0</v>
      </c>
      <c r="R1121" s="59">
        <f t="shared" si="2596"/>
        <v>0</v>
      </c>
      <c r="S1121" s="32">
        <f t="shared" si="2713"/>
        <v>0</v>
      </c>
      <c r="T1121">
        <f t="shared" si="2597"/>
        <v>1</v>
      </c>
      <c r="U1121" s="32">
        <f t="shared" si="2714"/>
        <v>0</v>
      </c>
      <c r="V1121">
        <f t="shared" si="2598"/>
        <v>1</v>
      </c>
      <c r="W1121">
        <f t="shared" si="2599"/>
        <v>100</v>
      </c>
      <c r="X1121" s="58">
        <f t="shared" si="2600"/>
        <v>0</v>
      </c>
      <c r="Y1121" s="58">
        <f t="shared" si="2601"/>
        <v>0</v>
      </c>
      <c r="Z1121" s="32">
        <f t="shared" si="2602"/>
        <v>0</v>
      </c>
      <c r="AA1121" s="32">
        <f t="shared" si="2603"/>
        <v>0</v>
      </c>
      <c r="AB1121" s="59">
        <f t="shared" si="2604"/>
        <v>0</v>
      </c>
      <c r="AC1121" s="59">
        <f t="shared" si="2605"/>
        <v>0</v>
      </c>
      <c r="AD1121">
        <f t="shared" si="2606"/>
        <v>1</v>
      </c>
      <c r="AE1121" s="59">
        <f t="shared" si="2607"/>
        <v>0</v>
      </c>
      <c r="AF1121" s="59">
        <f t="shared" si="2608"/>
        <v>0</v>
      </c>
      <c r="AG1121" s="59">
        <f t="shared" si="2609"/>
        <v>0</v>
      </c>
      <c r="AH1121">
        <f t="shared" si="2610"/>
        <v>1</v>
      </c>
      <c r="AI1121" s="59">
        <f t="shared" si="2611"/>
        <v>0</v>
      </c>
      <c r="AJ1121" s="59">
        <f t="shared" si="2612"/>
        <v>0</v>
      </c>
      <c r="AK1121" s="59">
        <f t="shared" si="2613"/>
        <v>0</v>
      </c>
      <c r="AL1121" s="59">
        <f t="shared" si="2614"/>
        <v>0</v>
      </c>
      <c r="AM1121" s="12">
        <f t="shared" si="2715"/>
        <v>0</v>
      </c>
      <c r="AN1121" s="12">
        <f t="shared" si="2716"/>
        <v>0</v>
      </c>
      <c r="AO1121" s="66">
        <f t="shared" si="2615"/>
        <v>0</v>
      </c>
      <c r="AP1121" s="66">
        <f t="shared" si="2616"/>
        <v>0</v>
      </c>
      <c r="AQ1121" s="59">
        <f t="shared" si="2617"/>
        <v>0</v>
      </c>
      <c r="AR1121" s="59">
        <f t="shared" si="2618"/>
        <v>0</v>
      </c>
      <c r="AS1121" s="59">
        <f t="shared" si="2619"/>
        <v>0</v>
      </c>
      <c r="AT1121" s="12">
        <f t="shared" si="2620"/>
        <v>0</v>
      </c>
      <c r="AU1121" s="59">
        <f t="shared" si="2717"/>
        <v>0</v>
      </c>
      <c r="AV1121" s="59">
        <f t="shared" si="2718"/>
        <v>0</v>
      </c>
      <c r="AW1121" s="70" t="e">
        <f t="shared" si="2621"/>
        <v>#N/A</v>
      </c>
      <c r="AX1121" s="20">
        <f t="shared" si="2622"/>
        <v>200000</v>
      </c>
      <c r="AY1121" s="20">
        <f t="shared" si="2623"/>
        <v>0</v>
      </c>
      <c r="AZ1121" s="20">
        <f t="shared" si="2624"/>
        <v>0</v>
      </c>
      <c r="BA1121" s="20">
        <f t="shared" si="2625"/>
        <v>0</v>
      </c>
      <c r="BB1121" s="36">
        <f t="shared" si="2626"/>
        <v>0</v>
      </c>
      <c r="BC1121" s="36">
        <f t="shared" si="2627"/>
        <v>0</v>
      </c>
      <c r="BD1121" s="80">
        <f t="shared" si="2628"/>
        <v>0</v>
      </c>
      <c r="BE1121" s="36">
        <f t="shared" si="2629"/>
        <v>0</v>
      </c>
      <c r="BF1121" s="36">
        <f t="shared" si="2630"/>
        <v>0</v>
      </c>
      <c r="BG1121" s="36">
        <f t="shared" si="2631"/>
        <v>0</v>
      </c>
      <c r="BH1121" s="36">
        <f t="shared" si="2632"/>
        <v>0</v>
      </c>
      <c r="BI1121" s="36">
        <f t="shared" si="2633"/>
        <v>0</v>
      </c>
      <c r="BJ1121" s="36">
        <f t="shared" si="2634"/>
        <v>0</v>
      </c>
      <c r="BK1121" s="36">
        <f t="shared" si="2635"/>
        <v>0</v>
      </c>
      <c r="BL1121" s="68">
        <f>IF(OR(AT1121=0,E1121&gt;ProjTerm),0,VLOOKUP(D1121,'Life Events'!$AE$5:$AI$1206,5,FALSE))</f>
        <v>0</v>
      </c>
      <c r="BM1121" s="93">
        <f t="shared" si="2636"/>
        <v>0</v>
      </c>
      <c r="BN1121" s="93">
        <f t="shared" si="2637"/>
        <v>0</v>
      </c>
      <c r="BO1121" s="36">
        <f t="shared" si="2638"/>
        <v>0</v>
      </c>
      <c r="BP1121" s="36">
        <f t="shared" si="2639"/>
        <v>0</v>
      </c>
      <c r="BQ1121" s="36">
        <f t="shared" si="2640"/>
        <v>0</v>
      </c>
      <c r="BR1121" s="36">
        <f t="shared" si="2641"/>
        <v>154.78110000000001</v>
      </c>
      <c r="BS1121" s="36">
        <f t="shared" si="2642"/>
        <v>0</v>
      </c>
      <c r="BT1121" s="36">
        <f t="shared" si="2643"/>
        <v>0</v>
      </c>
      <c r="BU1121" s="70" cm="1">
        <f t="array" ref="BU1121">IF(AND(ActInt=1,$J1121=0),INDEX(Tbl_FwdNom,$B1121-IVP,MATCH(ValnDt,Tbl_FwdNom_Cols)),INDEX(Tbl_FwdNom,$B1121,MATCH(StartDt,Tbl_FwdNom_Cols)))</f>
        <v>7.762053152</v>
      </c>
      <c r="BV1121" s="70" cm="1">
        <f t="array" ref="BV1121">INDEX(Tbl_FwdReal,$B1121,MATCH(StartDt,Tbl_FwdReal_Cols))</f>
        <v>2.2950892820000002</v>
      </c>
      <c r="BW1121" s="70" cm="1">
        <f t="array" ref="BW1121">IF(RunType&lt;&gt;"OPN",INDEX(Tbl_FwdReal,$B1121,MATCH(ValnDt,Tbl_FwdReal_Cols)),IF(AND($J1121=0,ActInt=1),INDEX(Tbl_FwdReal,$B1121-IVP,MATCH(ValnDt,Tbl_FwdReal_Cols)),-999))*$K1121</f>
        <v>0</v>
      </c>
      <c r="BX1121" s="70">
        <f t="shared" si="2644"/>
        <v>0</v>
      </c>
      <c r="BY1121" s="70">
        <f t="shared" si="2719"/>
        <v>7.7620531520000036E-2</v>
      </c>
      <c r="BZ1121" s="64">
        <f t="shared" si="2732"/>
        <v>6.2490609957408516E-3</v>
      </c>
      <c r="CA1121" s="70" cm="1">
        <f t="array" ref="CA1121">IF($J1121=1,CA1120*(1+INDEX(Tbl_CPI,$B1121,MATCH(IF(RunType="OPN",StartDt,ValnDt),Tbl_CPI_Cols))),0)</f>
        <v>0</v>
      </c>
      <c r="CB1121" s="70">
        <f t="shared" si="2720"/>
        <v>422.54773410882586</v>
      </c>
      <c r="CC1121" s="70">
        <f t="shared" si="2721"/>
        <v>399.44375938322713</v>
      </c>
      <c r="CD1121" s="36">
        <f t="shared" si="2645"/>
        <v>2023.5155110755313</v>
      </c>
      <c r="CE1121" s="36">
        <f t="shared" si="2646"/>
        <v>0</v>
      </c>
      <c r="CF1121" s="36">
        <f t="shared" si="2647"/>
        <v>0</v>
      </c>
      <c r="CG1121" s="36">
        <f t="shared" si="2648"/>
        <v>0</v>
      </c>
      <c r="CH1121" s="36">
        <f t="shared" si="2649"/>
        <v>0</v>
      </c>
      <c r="CI1121" s="36">
        <f t="shared" si="2650"/>
        <v>0</v>
      </c>
      <c r="CJ1121" s="36">
        <f t="shared" si="2651"/>
        <v>0</v>
      </c>
      <c r="CK1121" s="36">
        <f t="shared" si="2652"/>
        <v>0</v>
      </c>
      <c r="CL1121" s="36">
        <f t="shared" si="2653"/>
        <v>0</v>
      </c>
      <c r="CM1121" s="36">
        <f t="shared" si="2654"/>
        <v>0</v>
      </c>
      <c r="CN1121" s="36">
        <f t="shared" si="2655"/>
        <v>0</v>
      </c>
      <c r="CO1121" s="20">
        <f t="shared" si="2656"/>
        <v>120000</v>
      </c>
      <c r="CP1121" s="20">
        <f t="shared" si="2657"/>
        <v>2</v>
      </c>
      <c r="CQ1121" s="64" t="e">
        <f t="shared" si="2658"/>
        <v>#N/A</v>
      </c>
      <c r="CR1121" s="64" t="e">
        <f t="shared" si="2659"/>
        <v>#N/A</v>
      </c>
      <c r="CS1121" s="36" t="e">
        <f t="shared" si="2660"/>
        <v>#N/A</v>
      </c>
      <c r="CT1121" s="36">
        <f t="shared" si="2661"/>
        <v>0</v>
      </c>
      <c r="CU1121" s="36">
        <f t="shared" si="2662"/>
        <v>0</v>
      </c>
      <c r="CV1121" s="36">
        <f t="shared" si="2722"/>
        <v>0</v>
      </c>
      <c r="CW1121" s="36">
        <f t="shared" si="2663"/>
        <v>0</v>
      </c>
      <c r="CX1121" s="36">
        <f t="shared" si="2664"/>
        <v>0</v>
      </c>
      <c r="CY1121" s="36">
        <f t="shared" si="2665"/>
        <v>0</v>
      </c>
      <c r="CZ1121" s="36">
        <f t="shared" si="2723"/>
        <v>0</v>
      </c>
      <c r="DA1121" s="64">
        <f t="shared" si="2666"/>
        <v>6.2490609957408516E-3</v>
      </c>
      <c r="DB1121" s="70">
        <f t="shared" si="2724"/>
        <v>0.99378974725247737</v>
      </c>
      <c r="DC1121" s="70">
        <f>PRODUCT($DB$8:DB1121)</f>
        <v>7.3193306685216368E-5</v>
      </c>
      <c r="DD1121" s="36">
        <f t="shared" si="2667"/>
        <v>0</v>
      </c>
      <c r="DE1121" s="36">
        <f t="shared" si="2668"/>
        <v>0</v>
      </c>
      <c r="DF1121" s="36">
        <f t="shared" si="2669"/>
        <v>0</v>
      </c>
      <c r="DG1121" s="36">
        <f t="shared" si="2670"/>
        <v>0</v>
      </c>
      <c r="DH1121" s="36">
        <f t="shared" si="2671"/>
        <v>0</v>
      </c>
      <c r="DI1121" s="36">
        <f t="shared" si="2672"/>
        <v>0</v>
      </c>
      <c r="DJ1121" s="36">
        <f t="shared" si="2673"/>
        <v>0</v>
      </c>
      <c r="DK1121" s="36">
        <f t="shared" si="2674"/>
        <v>0</v>
      </c>
      <c r="DL1121" s="36">
        <f t="shared" si="2675"/>
        <v>0</v>
      </c>
      <c r="DM1121" s="36">
        <f t="shared" si="2676"/>
        <v>0</v>
      </c>
      <c r="DN1121" s="36">
        <f t="shared" ca="1" si="2725"/>
        <v>4.6137290849905055E-12</v>
      </c>
      <c r="DO1121" s="64" cm="1">
        <f t="array" ref="DO1121">IFERROR(INDEX(Tbl_FwdNom,$B1121,MATCH(LIDt,Tbl_FwdNom_Cols,0)),0)</f>
        <v>7.3446912060000002</v>
      </c>
      <c r="DP1121" s="64">
        <f t="shared" ca="1" si="2726"/>
        <v>0</v>
      </c>
      <c r="DQ1121" s="64">
        <f t="shared" ca="1" si="2677"/>
        <v>0</v>
      </c>
      <c r="DR1121" s="70">
        <f t="shared" ca="1" si="2678"/>
        <v>1</v>
      </c>
      <c r="DS1121" s="70">
        <f ca="1">PRODUCT($DR$8:DR1121)</f>
        <v>5.1485728910319675E-4</v>
      </c>
      <c r="DT1121" s="36">
        <f t="shared" ca="1" si="2679"/>
        <v>0</v>
      </c>
      <c r="DU1121" s="36">
        <f t="shared" ca="1" si="2680"/>
        <v>0</v>
      </c>
      <c r="DV1121" s="36">
        <f t="shared" ca="1" si="2681"/>
        <v>0</v>
      </c>
      <c r="DW1121" s="36">
        <f t="shared" ca="1" si="2682"/>
        <v>0</v>
      </c>
      <c r="DX1121" s="36">
        <f t="shared" ca="1" si="2683"/>
        <v>0</v>
      </c>
      <c r="DY1121" s="36">
        <f t="shared" ca="1" si="2684"/>
        <v>0</v>
      </c>
      <c r="DZ1121" s="36">
        <f t="shared" ca="1" si="2685"/>
        <v>0</v>
      </c>
      <c r="EA1121" s="36">
        <f t="shared" ca="1" si="2686"/>
        <v>0</v>
      </c>
      <c r="EB1121" s="36">
        <f t="shared" ca="1" si="2687"/>
        <v>0</v>
      </c>
      <c r="EC1121" s="36">
        <f t="shared" ca="1" si="2688"/>
        <v>0</v>
      </c>
      <c r="ED1121" s="36">
        <f t="shared" ca="1" si="2689"/>
        <v>0</v>
      </c>
      <c r="EE1121" s="36">
        <f t="shared" ca="1" si="2727"/>
        <v>0</v>
      </c>
      <c r="EF1121" s="36">
        <f t="shared" ca="1" si="2690"/>
        <v>0</v>
      </c>
      <c r="EG1121" s="64"/>
      <c r="EH1121" s="64"/>
      <c r="EI1121" s="64"/>
      <c r="EJ1121" s="70"/>
      <c r="EK1121" s="70"/>
      <c r="EL1121" s="70"/>
      <c r="EM1121" s="70"/>
      <c r="EN1121" s="70"/>
      <c r="EO1121" s="36">
        <f t="shared" si="2691"/>
        <v>0</v>
      </c>
      <c r="EP1121" s="36">
        <f t="shared" si="2692"/>
        <v>0</v>
      </c>
      <c r="EQ1121" s="36">
        <f t="shared" si="2693"/>
        <v>0</v>
      </c>
      <c r="ER1121" s="36">
        <f t="shared" si="2694"/>
        <v>0</v>
      </c>
      <c r="ES1121" s="36">
        <f t="shared" si="2695"/>
        <v>0</v>
      </c>
      <c r="ET1121" s="36">
        <f t="shared" si="2696"/>
        <v>0</v>
      </c>
      <c r="EU1121" s="36">
        <f t="shared" si="2728"/>
        <v>0</v>
      </c>
      <c r="EV1121" s="36">
        <f t="shared" si="2697"/>
        <v>0</v>
      </c>
      <c r="EW1121" s="36">
        <f t="shared" si="2698"/>
        <v>0</v>
      </c>
      <c r="EX1121" s="36">
        <f t="shared" si="2729"/>
        <v>0</v>
      </c>
      <c r="EY1121" s="36">
        <f t="shared" si="2699"/>
        <v>0</v>
      </c>
      <c r="EZ1121" s="36">
        <f t="shared" si="2700"/>
        <v>0</v>
      </c>
      <c r="FA1121" s="36">
        <f t="shared" si="2701"/>
        <v>0</v>
      </c>
      <c r="FB1121" s="36">
        <f t="shared" si="2702"/>
        <v>0</v>
      </c>
      <c r="FC1121" s="36">
        <f t="shared" si="2730"/>
        <v>0</v>
      </c>
      <c r="FD1121" s="36">
        <f t="shared" si="2703"/>
        <v>0</v>
      </c>
      <c r="FE1121" s="36">
        <f t="shared" si="2704"/>
        <v>0</v>
      </c>
      <c r="FF1121" s="36">
        <f t="shared" si="2731"/>
        <v>0</v>
      </c>
      <c r="FG1121" s="36">
        <f t="shared" si="2705"/>
        <v>0</v>
      </c>
      <c r="FH1121" s="36">
        <f t="shared" si="2706"/>
        <v>0</v>
      </c>
      <c r="FI1121" s="36">
        <f t="shared" si="2707"/>
        <v>0</v>
      </c>
      <c r="FJ1121" s="36">
        <f t="shared" ca="1" si="2708"/>
        <v>0</v>
      </c>
      <c r="FK1121" s="36">
        <f t="shared" si="2709"/>
        <v>0</v>
      </c>
      <c r="FL1121" s="36">
        <f t="shared" si="2710"/>
        <v>0</v>
      </c>
      <c r="FM1121" s="36">
        <f t="shared" ca="1" si="2711"/>
        <v>0</v>
      </c>
      <c r="FN1121" s="36">
        <f t="shared" ca="1" si="2733"/>
        <v>0</v>
      </c>
    </row>
    <row r="1122" spans="2:170" x14ac:dyDescent="0.25">
      <c r="B1122" s="2">
        <v>1114</v>
      </c>
      <c r="C1122" s="2">
        <f t="shared" si="2734"/>
        <v>93</v>
      </c>
      <c r="D1122" s="2">
        <f t="shared" si="2737"/>
        <v>1138</v>
      </c>
      <c r="E1122" s="2">
        <f t="shared" si="2735"/>
        <v>95</v>
      </c>
      <c r="F1122" s="189">
        <f t="shared" si="2739"/>
        <v>79624</v>
      </c>
      <c r="G1122" s="2">
        <f t="shared" si="2738"/>
        <v>12</v>
      </c>
      <c r="H1122" s="187">
        <f t="shared" si="2588"/>
        <v>127.41666666666666</v>
      </c>
      <c r="I1122" s="186">
        <f t="shared" si="2736"/>
        <v>127</v>
      </c>
      <c r="J1122" s="2">
        <f t="shared" si="2589"/>
        <v>0</v>
      </c>
      <c r="K1122" s="2">
        <f t="shared" si="2590"/>
        <v>0</v>
      </c>
      <c r="L1122">
        <f t="shared" si="2591"/>
        <v>2</v>
      </c>
      <c r="M1122" s="190">
        <f t="shared" si="2712"/>
        <v>0</v>
      </c>
      <c r="N1122">
        <f t="shared" si="2592"/>
        <v>1</v>
      </c>
      <c r="O1122">
        <f t="shared" si="2593"/>
        <v>100</v>
      </c>
      <c r="P1122" s="58">
        <f t="shared" si="2594"/>
        <v>0</v>
      </c>
      <c r="Q1122" s="106">
        <f t="shared" si="2595"/>
        <v>0</v>
      </c>
      <c r="R1122" s="59">
        <f t="shared" si="2596"/>
        <v>0</v>
      </c>
      <c r="S1122" s="32">
        <f t="shared" si="2713"/>
        <v>0</v>
      </c>
      <c r="T1122">
        <f t="shared" si="2597"/>
        <v>1</v>
      </c>
      <c r="U1122" s="32">
        <f t="shared" si="2714"/>
        <v>0</v>
      </c>
      <c r="V1122">
        <f t="shared" si="2598"/>
        <v>1</v>
      </c>
      <c r="W1122">
        <f t="shared" si="2599"/>
        <v>100</v>
      </c>
      <c r="X1122" s="58">
        <f t="shared" si="2600"/>
        <v>0</v>
      </c>
      <c r="Y1122" s="58">
        <f t="shared" si="2601"/>
        <v>0</v>
      </c>
      <c r="Z1122" s="32">
        <f t="shared" si="2602"/>
        <v>0</v>
      </c>
      <c r="AA1122" s="32">
        <f t="shared" si="2603"/>
        <v>0</v>
      </c>
      <c r="AB1122" s="59">
        <f t="shared" si="2604"/>
        <v>0</v>
      </c>
      <c r="AC1122" s="59">
        <f t="shared" si="2605"/>
        <v>0</v>
      </c>
      <c r="AD1122">
        <f t="shared" si="2606"/>
        <v>1</v>
      </c>
      <c r="AE1122" s="59">
        <f t="shared" si="2607"/>
        <v>0</v>
      </c>
      <c r="AF1122" s="59">
        <f t="shared" si="2608"/>
        <v>0</v>
      </c>
      <c r="AG1122" s="59">
        <f t="shared" si="2609"/>
        <v>0</v>
      </c>
      <c r="AH1122">
        <f t="shared" si="2610"/>
        <v>1</v>
      </c>
      <c r="AI1122" s="59">
        <f t="shared" si="2611"/>
        <v>0</v>
      </c>
      <c r="AJ1122" s="59">
        <f t="shared" si="2612"/>
        <v>0</v>
      </c>
      <c r="AK1122" s="59">
        <f t="shared" si="2613"/>
        <v>0</v>
      </c>
      <c r="AL1122" s="59">
        <f t="shared" si="2614"/>
        <v>0</v>
      </c>
      <c r="AM1122" s="12">
        <f t="shared" si="2715"/>
        <v>0</v>
      </c>
      <c r="AN1122" s="12">
        <f t="shared" si="2716"/>
        <v>0</v>
      </c>
      <c r="AO1122" s="66">
        <f t="shared" si="2615"/>
        <v>0</v>
      </c>
      <c r="AP1122" s="66">
        <f t="shared" si="2616"/>
        <v>0</v>
      </c>
      <c r="AQ1122" s="59">
        <f t="shared" si="2617"/>
        <v>0</v>
      </c>
      <c r="AR1122" s="59">
        <f t="shared" si="2618"/>
        <v>0</v>
      </c>
      <c r="AS1122" s="59">
        <f t="shared" si="2619"/>
        <v>0</v>
      </c>
      <c r="AT1122" s="12">
        <f t="shared" si="2620"/>
        <v>0</v>
      </c>
      <c r="AU1122" s="59">
        <f t="shared" si="2717"/>
        <v>0</v>
      </c>
      <c r="AV1122" s="59">
        <f t="shared" si="2718"/>
        <v>0</v>
      </c>
      <c r="AW1122" s="70" t="e">
        <f t="shared" si="2621"/>
        <v>#N/A</v>
      </c>
      <c r="AX1122" s="20">
        <f t="shared" si="2622"/>
        <v>200000</v>
      </c>
      <c r="AY1122" s="20">
        <f t="shared" si="2623"/>
        <v>0</v>
      </c>
      <c r="AZ1122" s="20">
        <f t="shared" si="2624"/>
        <v>0</v>
      </c>
      <c r="BA1122" s="20">
        <f t="shared" si="2625"/>
        <v>0</v>
      </c>
      <c r="BB1122" s="36">
        <f t="shared" si="2626"/>
        <v>0</v>
      </c>
      <c r="BC1122" s="36">
        <f t="shared" si="2627"/>
        <v>0</v>
      </c>
      <c r="BD1122" s="80">
        <f t="shared" si="2628"/>
        <v>0</v>
      </c>
      <c r="BE1122" s="36">
        <f t="shared" si="2629"/>
        <v>0</v>
      </c>
      <c r="BF1122" s="36">
        <f t="shared" si="2630"/>
        <v>0</v>
      </c>
      <c r="BG1122" s="36">
        <f t="shared" si="2631"/>
        <v>0</v>
      </c>
      <c r="BH1122" s="36">
        <f t="shared" si="2632"/>
        <v>0</v>
      </c>
      <c r="BI1122" s="36">
        <f t="shared" si="2633"/>
        <v>0</v>
      </c>
      <c r="BJ1122" s="36">
        <f t="shared" si="2634"/>
        <v>0</v>
      </c>
      <c r="BK1122" s="36">
        <f t="shared" si="2635"/>
        <v>0</v>
      </c>
      <c r="BL1122" s="68">
        <f>IF(OR(AT1122=0,E1122&gt;ProjTerm),0,VLOOKUP(D1122,'Life Events'!$AE$5:$AI$1206,5,FALSE))</f>
        <v>0</v>
      </c>
      <c r="BM1122" s="93">
        <f t="shared" si="2636"/>
        <v>0</v>
      </c>
      <c r="BN1122" s="93">
        <f t="shared" si="2637"/>
        <v>0</v>
      </c>
      <c r="BO1122" s="36">
        <f t="shared" si="2638"/>
        <v>0</v>
      </c>
      <c r="BP1122" s="36">
        <f t="shared" si="2639"/>
        <v>0</v>
      </c>
      <c r="BQ1122" s="36">
        <f t="shared" si="2640"/>
        <v>0</v>
      </c>
      <c r="BR1122" s="36">
        <f t="shared" si="2641"/>
        <v>154.78110000000001</v>
      </c>
      <c r="BS1122" s="36">
        <f t="shared" si="2642"/>
        <v>0</v>
      </c>
      <c r="BT1122" s="36">
        <f t="shared" si="2643"/>
        <v>0</v>
      </c>
      <c r="BU1122" s="70" cm="1">
        <f t="array" ref="BU1122">IF(AND(ActInt=1,$J1122=0),INDEX(Tbl_FwdNom,$B1122-IVP,MATCH(ValnDt,Tbl_FwdNom_Cols)),INDEX(Tbl_FwdNom,$B1122,MATCH(StartDt,Tbl_FwdNom_Cols)))</f>
        <v>7.7562020619999998</v>
      </c>
      <c r="BV1122" s="70" cm="1">
        <f t="array" ref="BV1122">INDEX(Tbl_FwdReal,$B1122,MATCH(StartDt,Tbl_FwdReal_Cols))</f>
        <v>2.2917447310000001</v>
      </c>
      <c r="BW1122" s="70" cm="1">
        <f t="array" ref="BW1122">IF(RunType&lt;&gt;"OPN",INDEX(Tbl_FwdReal,$B1122,MATCH(ValnDt,Tbl_FwdReal_Cols)),IF(AND($J1122=0,ActInt=1),INDEX(Tbl_FwdReal,$B1122-IVP,MATCH(ValnDt,Tbl_FwdReal_Cols)),-999))*$K1122</f>
        <v>0</v>
      </c>
      <c r="BX1122" s="70">
        <f t="shared" si="2644"/>
        <v>0</v>
      </c>
      <c r="BY1122" s="70">
        <f t="shared" si="2719"/>
        <v>7.7562020620000061E-2</v>
      </c>
      <c r="BZ1122" s="64">
        <f t="shared" si="2732"/>
        <v>6.2445079085065025E-3</v>
      </c>
      <c r="CA1122" s="70" cm="1">
        <f t="array" ref="CA1122">IF($J1122=1,CA1121*(1+INDEX(Tbl_CPI,$B1122,MATCH(IF(RunType="OPN",StartDt,ValnDt),Tbl_CPI_Cols))),0)</f>
        <v>0</v>
      </c>
      <c r="CB1122" s="70">
        <f t="shared" si="2720"/>
        <v>425.18633677618993</v>
      </c>
      <c r="CC1122" s="70">
        <f t="shared" si="2721"/>
        <v>399.44375938322713</v>
      </c>
      <c r="CD1122" s="36">
        <f t="shared" si="2645"/>
        <v>2023.5155110755313</v>
      </c>
      <c r="CE1122" s="36">
        <f t="shared" si="2646"/>
        <v>0</v>
      </c>
      <c r="CF1122" s="36">
        <f t="shared" si="2647"/>
        <v>0</v>
      </c>
      <c r="CG1122" s="36">
        <f t="shared" si="2648"/>
        <v>0</v>
      </c>
      <c r="CH1122" s="36">
        <f t="shared" si="2649"/>
        <v>0</v>
      </c>
      <c r="CI1122" s="36">
        <f t="shared" si="2650"/>
        <v>0</v>
      </c>
      <c r="CJ1122" s="36">
        <f t="shared" si="2651"/>
        <v>0</v>
      </c>
      <c r="CK1122" s="36">
        <f t="shared" si="2652"/>
        <v>0</v>
      </c>
      <c r="CL1122" s="36">
        <f t="shared" si="2653"/>
        <v>0</v>
      </c>
      <c r="CM1122" s="36">
        <f t="shared" si="2654"/>
        <v>0</v>
      </c>
      <c r="CN1122" s="36">
        <f t="shared" si="2655"/>
        <v>0</v>
      </c>
      <c r="CO1122" s="20">
        <f t="shared" si="2656"/>
        <v>120000</v>
      </c>
      <c r="CP1122" s="20">
        <f t="shared" si="2657"/>
        <v>2</v>
      </c>
      <c r="CQ1122" s="64" t="e">
        <f t="shared" si="2658"/>
        <v>#N/A</v>
      </c>
      <c r="CR1122" s="64" t="e">
        <f t="shared" si="2659"/>
        <v>#N/A</v>
      </c>
      <c r="CS1122" s="36" t="e">
        <f t="shared" si="2660"/>
        <v>#N/A</v>
      </c>
      <c r="CT1122" s="36">
        <f t="shared" si="2661"/>
        <v>0</v>
      </c>
      <c r="CU1122" s="36">
        <f t="shared" si="2662"/>
        <v>0</v>
      </c>
      <c r="CV1122" s="36">
        <f t="shared" si="2722"/>
        <v>0</v>
      </c>
      <c r="CW1122" s="36">
        <f t="shared" si="2663"/>
        <v>0</v>
      </c>
      <c r="CX1122" s="36">
        <f t="shared" si="2664"/>
        <v>0</v>
      </c>
      <c r="CY1122" s="36">
        <f t="shared" si="2665"/>
        <v>0</v>
      </c>
      <c r="CZ1122" s="36">
        <f t="shared" si="2723"/>
        <v>0</v>
      </c>
      <c r="DA1122" s="64">
        <f t="shared" si="2666"/>
        <v>6.2445079085065025E-3</v>
      </c>
      <c r="DB1122" s="70">
        <f t="shared" si="2724"/>
        <v>0.99379424398401361</v>
      </c>
      <c r="DC1122" s="70">
        <f>PRODUCT($DB$8:DB1122)</f>
        <v>7.2739086881924651E-5</v>
      </c>
      <c r="DD1122" s="36">
        <f t="shared" si="2667"/>
        <v>0</v>
      </c>
      <c r="DE1122" s="36">
        <f t="shared" si="2668"/>
        <v>0</v>
      </c>
      <c r="DF1122" s="36">
        <f t="shared" si="2669"/>
        <v>0</v>
      </c>
      <c r="DG1122" s="36">
        <f t="shared" si="2670"/>
        <v>0</v>
      </c>
      <c r="DH1122" s="36">
        <f t="shared" si="2671"/>
        <v>0</v>
      </c>
      <c r="DI1122" s="36">
        <f t="shared" si="2672"/>
        <v>0</v>
      </c>
      <c r="DJ1122" s="36">
        <f t="shared" si="2673"/>
        <v>0</v>
      </c>
      <c r="DK1122" s="36">
        <f t="shared" si="2674"/>
        <v>0</v>
      </c>
      <c r="DL1122" s="36">
        <f t="shared" si="2675"/>
        <v>0</v>
      </c>
      <c r="DM1122" s="36">
        <f t="shared" si="2676"/>
        <v>0</v>
      </c>
      <c r="DN1122" s="36">
        <f t="shared" ca="1" si="2725"/>
        <v>4.6137290849905055E-12</v>
      </c>
      <c r="DO1122" s="64" cm="1">
        <f t="array" ref="DO1122">IFERROR(INDEX(Tbl_FwdNom,$B1122,MATCH(LIDt,Tbl_FwdNom_Cols,0)),0)</f>
        <v>7.3429920040000001</v>
      </c>
      <c r="DP1122" s="64">
        <f t="shared" ca="1" si="2726"/>
        <v>0</v>
      </c>
      <c r="DQ1122" s="64">
        <f t="shared" ca="1" si="2677"/>
        <v>0</v>
      </c>
      <c r="DR1122" s="70">
        <f t="shared" ca="1" si="2678"/>
        <v>1</v>
      </c>
      <c r="DS1122" s="70">
        <f ca="1">PRODUCT($DR$8:DR1122)</f>
        <v>5.1485728910319675E-4</v>
      </c>
      <c r="DT1122" s="36">
        <f t="shared" ca="1" si="2679"/>
        <v>0</v>
      </c>
      <c r="DU1122" s="36">
        <f t="shared" ca="1" si="2680"/>
        <v>0</v>
      </c>
      <c r="DV1122" s="36">
        <f t="shared" ca="1" si="2681"/>
        <v>0</v>
      </c>
      <c r="DW1122" s="36">
        <f t="shared" ca="1" si="2682"/>
        <v>0</v>
      </c>
      <c r="DX1122" s="36">
        <f t="shared" ca="1" si="2683"/>
        <v>0</v>
      </c>
      <c r="DY1122" s="36">
        <f t="shared" ca="1" si="2684"/>
        <v>0</v>
      </c>
      <c r="DZ1122" s="36">
        <f t="shared" ca="1" si="2685"/>
        <v>0</v>
      </c>
      <c r="EA1122" s="36">
        <f t="shared" ca="1" si="2686"/>
        <v>0</v>
      </c>
      <c r="EB1122" s="36">
        <f t="shared" ca="1" si="2687"/>
        <v>0</v>
      </c>
      <c r="EC1122" s="36">
        <f t="shared" ca="1" si="2688"/>
        <v>0</v>
      </c>
      <c r="ED1122" s="36">
        <f t="shared" ca="1" si="2689"/>
        <v>0</v>
      </c>
      <c r="EE1122" s="36">
        <f t="shared" ca="1" si="2727"/>
        <v>0</v>
      </c>
      <c r="EF1122" s="36">
        <f t="shared" ca="1" si="2690"/>
        <v>0</v>
      </c>
      <c r="EG1122" s="64"/>
      <c r="EH1122" s="64"/>
      <c r="EI1122" s="64"/>
      <c r="EJ1122" s="70"/>
      <c r="EK1122" s="70"/>
      <c r="EL1122" s="70"/>
      <c r="EM1122" s="70"/>
      <c r="EN1122" s="70"/>
      <c r="EO1122" s="36">
        <f t="shared" si="2691"/>
        <v>0</v>
      </c>
      <c r="EP1122" s="36">
        <f t="shared" si="2692"/>
        <v>0</v>
      </c>
      <c r="EQ1122" s="36">
        <f t="shared" si="2693"/>
        <v>0</v>
      </c>
      <c r="ER1122" s="36">
        <f t="shared" si="2694"/>
        <v>0</v>
      </c>
      <c r="ES1122" s="36">
        <f t="shared" si="2695"/>
        <v>0</v>
      </c>
      <c r="ET1122" s="36">
        <f t="shared" si="2696"/>
        <v>0</v>
      </c>
      <c r="EU1122" s="36">
        <f t="shared" si="2728"/>
        <v>0</v>
      </c>
      <c r="EV1122" s="36">
        <f t="shared" si="2697"/>
        <v>0</v>
      </c>
      <c r="EW1122" s="36">
        <f t="shared" si="2698"/>
        <v>0</v>
      </c>
      <c r="EX1122" s="36">
        <f t="shared" si="2729"/>
        <v>0</v>
      </c>
      <c r="EY1122" s="36">
        <f t="shared" si="2699"/>
        <v>0</v>
      </c>
      <c r="EZ1122" s="36">
        <f t="shared" si="2700"/>
        <v>0</v>
      </c>
      <c r="FA1122" s="36">
        <f t="shared" si="2701"/>
        <v>0</v>
      </c>
      <c r="FB1122" s="36">
        <f t="shared" si="2702"/>
        <v>0</v>
      </c>
      <c r="FC1122" s="36">
        <f t="shared" si="2730"/>
        <v>0</v>
      </c>
      <c r="FD1122" s="36">
        <f t="shared" si="2703"/>
        <v>0</v>
      </c>
      <c r="FE1122" s="36">
        <f t="shared" si="2704"/>
        <v>0</v>
      </c>
      <c r="FF1122" s="36">
        <f t="shared" si="2731"/>
        <v>0</v>
      </c>
      <c r="FG1122" s="36">
        <f t="shared" si="2705"/>
        <v>0</v>
      </c>
      <c r="FH1122" s="36">
        <f t="shared" si="2706"/>
        <v>0</v>
      </c>
      <c r="FI1122" s="36">
        <f t="shared" si="2707"/>
        <v>0</v>
      </c>
      <c r="FJ1122" s="36">
        <f t="shared" ca="1" si="2708"/>
        <v>0</v>
      </c>
      <c r="FK1122" s="36">
        <f t="shared" si="2709"/>
        <v>0</v>
      </c>
      <c r="FL1122" s="36">
        <f t="shared" si="2710"/>
        <v>0</v>
      </c>
      <c r="FM1122" s="36">
        <f t="shared" ca="1" si="2711"/>
        <v>0</v>
      </c>
      <c r="FN1122" s="36">
        <f t="shared" ca="1" si="2733"/>
        <v>0</v>
      </c>
    </row>
    <row r="1123" spans="2:170" x14ac:dyDescent="0.25">
      <c r="B1123" s="2">
        <v>1115</v>
      </c>
      <c r="C1123" s="2">
        <f t="shared" si="2734"/>
        <v>93</v>
      </c>
      <c r="D1123" s="2">
        <f t="shared" si="2737"/>
        <v>1139</v>
      </c>
      <c r="E1123" s="2">
        <f t="shared" si="2735"/>
        <v>95</v>
      </c>
      <c r="F1123" s="189">
        <f t="shared" si="2739"/>
        <v>79655</v>
      </c>
      <c r="G1123" s="2">
        <f t="shared" si="2738"/>
        <v>1</v>
      </c>
      <c r="H1123" s="187">
        <f t="shared" si="2588"/>
        <v>127.5</v>
      </c>
      <c r="I1123" s="186">
        <f t="shared" si="2736"/>
        <v>127</v>
      </c>
      <c r="J1123" s="2">
        <f t="shared" si="2589"/>
        <v>0</v>
      </c>
      <c r="K1123" s="2">
        <f t="shared" si="2590"/>
        <v>0</v>
      </c>
      <c r="L1123">
        <f t="shared" si="2591"/>
        <v>2</v>
      </c>
      <c r="M1123" s="190">
        <f t="shared" si="2712"/>
        <v>0</v>
      </c>
      <c r="N1123">
        <f t="shared" si="2592"/>
        <v>1</v>
      </c>
      <c r="O1123">
        <f t="shared" si="2593"/>
        <v>100</v>
      </c>
      <c r="P1123" s="58">
        <f t="shared" si="2594"/>
        <v>0</v>
      </c>
      <c r="Q1123" s="106">
        <f t="shared" si="2595"/>
        <v>0</v>
      </c>
      <c r="R1123" s="59">
        <f t="shared" si="2596"/>
        <v>0</v>
      </c>
      <c r="S1123" s="32">
        <f t="shared" si="2713"/>
        <v>0</v>
      </c>
      <c r="T1123">
        <f t="shared" si="2597"/>
        <v>1</v>
      </c>
      <c r="U1123" s="32">
        <f t="shared" si="2714"/>
        <v>0</v>
      </c>
      <c r="V1123">
        <f t="shared" si="2598"/>
        <v>1</v>
      </c>
      <c r="W1123">
        <f t="shared" si="2599"/>
        <v>100</v>
      </c>
      <c r="X1123" s="58">
        <f t="shared" si="2600"/>
        <v>0</v>
      </c>
      <c r="Y1123" s="58">
        <f t="shared" si="2601"/>
        <v>0</v>
      </c>
      <c r="Z1123" s="32">
        <f t="shared" si="2602"/>
        <v>0</v>
      </c>
      <c r="AA1123" s="32">
        <f t="shared" si="2603"/>
        <v>0</v>
      </c>
      <c r="AB1123" s="59">
        <f t="shared" si="2604"/>
        <v>0</v>
      </c>
      <c r="AC1123" s="59">
        <f t="shared" si="2605"/>
        <v>0</v>
      </c>
      <c r="AD1123">
        <f t="shared" si="2606"/>
        <v>1</v>
      </c>
      <c r="AE1123" s="59">
        <f t="shared" si="2607"/>
        <v>0</v>
      </c>
      <c r="AF1123" s="59">
        <f t="shared" si="2608"/>
        <v>0</v>
      </c>
      <c r="AG1123" s="59">
        <f t="shared" si="2609"/>
        <v>0</v>
      </c>
      <c r="AH1123">
        <f t="shared" si="2610"/>
        <v>1</v>
      </c>
      <c r="AI1123" s="59">
        <f t="shared" si="2611"/>
        <v>0</v>
      </c>
      <c r="AJ1123" s="59">
        <f t="shared" si="2612"/>
        <v>0</v>
      </c>
      <c r="AK1123" s="59">
        <f t="shared" si="2613"/>
        <v>0</v>
      </c>
      <c r="AL1123" s="59">
        <f t="shared" si="2614"/>
        <v>0</v>
      </c>
      <c r="AM1123" s="12">
        <f t="shared" si="2715"/>
        <v>0</v>
      </c>
      <c r="AN1123" s="12">
        <f t="shared" si="2716"/>
        <v>0</v>
      </c>
      <c r="AO1123" s="66">
        <f t="shared" si="2615"/>
        <v>0</v>
      </c>
      <c r="AP1123" s="66">
        <f t="shared" si="2616"/>
        <v>0</v>
      </c>
      <c r="AQ1123" s="59">
        <f t="shared" si="2617"/>
        <v>0</v>
      </c>
      <c r="AR1123" s="59">
        <f t="shared" si="2618"/>
        <v>0</v>
      </c>
      <c r="AS1123" s="59">
        <f t="shared" si="2619"/>
        <v>0</v>
      </c>
      <c r="AT1123" s="12">
        <f t="shared" si="2620"/>
        <v>0</v>
      </c>
      <c r="AU1123" s="59">
        <f t="shared" si="2717"/>
        <v>0</v>
      </c>
      <c r="AV1123" s="59">
        <f t="shared" si="2718"/>
        <v>0</v>
      </c>
      <c r="AW1123" s="70" t="e">
        <f t="shared" si="2621"/>
        <v>#N/A</v>
      </c>
      <c r="AX1123" s="20">
        <f t="shared" si="2622"/>
        <v>200000</v>
      </c>
      <c r="AY1123" s="20">
        <f t="shared" si="2623"/>
        <v>0</v>
      </c>
      <c r="AZ1123" s="20">
        <f t="shared" si="2624"/>
        <v>0</v>
      </c>
      <c r="BA1123" s="20">
        <f t="shared" si="2625"/>
        <v>0</v>
      </c>
      <c r="BB1123" s="36">
        <f t="shared" si="2626"/>
        <v>0</v>
      </c>
      <c r="BC1123" s="36">
        <f t="shared" si="2627"/>
        <v>0</v>
      </c>
      <c r="BD1123" s="80">
        <f t="shared" si="2628"/>
        <v>0</v>
      </c>
      <c r="BE1123" s="36">
        <f t="shared" si="2629"/>
        <v>0</v>
      </c>
      <c r="BF1123" s="36">
        <f t="shared" si="2630"/>
        <v>0</v>
      </c>
      <c r="BG1123" s="36">
        <f t="shared" si="2631"/>
        <v>0</v>
      </c>
      <c r="BH1123" s="36">
        <f t="shared" si="2632"/>
        <v>0</v>
      </c>
      <c r="BI1123" s="36">
        <f t="shared" si="2633"/>
        <v>0</v>
      </c>
      <c r="BJ1123" s="36">
        <f t="shared" si="2634"/>
        <v>0</v>
      </c>
      <c r="BK1123" s="36">
        <f t="shared" si="2635"/>
        <v>0</v>
      </c>
      <c r="BL1123" s="68">
        <f>IF(OR(AT1123=0,E1123&gt;ProjTerm),0,VLOOKUP(D1123,'Life Events'!$AE$5:$AI$1206,5,FALSE))</f>
        <v>0</v>
      </c>
      <c r="BM1123" s="93">
        <f t="shared" si="2636"/>
        <v>0</v>
      </c>
      <c r="BN1123" s="93">
        <f t="shared" si="2637"/>
        <v>0</v>
      </c>
      <c r="BO1123" s="36">
        <f t="shared" si="2638"/>
        <v>0</v>
      </c>
      <c r="BP1123" s="36">
        <f t="shared" si="2639"/>
        <v>0</v>
      </c>
      <c r="BQ1123" s="36">
        <f t="shared" si="2640"/>
        <v>0</v>
      </c>
      <c r="BR1123" s="36">
        <f t="shared" si="2641"/>
        <v>154.78110000000001</v>
      </c>
      <c r="BS1123" s="36">
        <f t="shared" si="2642"/>
        <v>0</v>
      </c>
      <c r="BT1123" s="36">
        <f t="shared" si="2643"/>
        <v>0</v>
      </c>
      <c r="BU1123" s="70" cm="1">
        <f t="array" ref="BU1123">IF(AND(ActInt=1,$J1123=0),INDEX(Tbl_FwdNom,$B1123-IVP,MATCH(ValnDt,Tbl_FwdNom_Cols)),INDEX(Tbl_FwdNom,$B1123,MATCH(StartDt,Tbl_FwdNom_Cols)))</f>
        <v>7.7503512900000002</v>
      </c>
      <c r="BV1123" s="70" cm="1">
        <f t="array" ref="BV1123">INDEX(Tbl_FwdReal,$B1123,MATCH(StartDt,Tbl_FwdReal_Cols))</f>
        <v>2.2884002890000001</v>
      </c>
      <c r="BW1123" s="70" cm="1">
        <f t="array" ref="BW1123">IF(RunType&lt;&gt;"OPN",INDEX(Tbl_FwdReal,$B1123,MATCH(ValnDt,Tbl_FwdReal_Cols)),IF(AND($J1123=0,ActInt=1),INDEX(Tbl_FwdReal,$B1123-IVP,MATCH(ValnDt,Tbl_FwdReal_Cols)),-999))*$K1123</f>
        <v>0</v>
      </c>
      <c r="BX1123" s="70">
        <f t="shared" si="2644"/>
        <v>0</v>
      </c>
      <c r="BY1123" s="70">
        <f t="shared" si="2719"/>
        <v>7.7503512899999905E-2</v>
      </c>
      <c r="BZ1123" s="64">
        <f t="shared" si="2732"/>
        <v>6.2399548421128159E-3</v>
      </c>
      <c r="CA1123" s="70" cm="1">
        <f t="array" ref="CA1123">IF($J1123=1,CA1122*(1+INDEX(Tbl_CPI,$B1123,MATCH(IF(RunType="OPN",StartDt,ValnDt),Tbl_CPI_Cols))),0)</f>
        <v>0</v>
      </c>
      <c r="CB1123" s="70">
        <f t="shared" si="2720"/>
        <v>427.83948031715676</v>
      </c>
      <c r="CC1123" s="70">
        <f t="shared" si="2721"/>
        <v>399.44375938322713</v>
      </c>
      <c r="CD1123" s="36">
        <f t="shared" si="2645"/>
        <v>2023.5155110755313</v>
      </c>
      <c r="CE1123" s="36">
        <f t="shared" si="2646"/>
        <v>0</v>
      </c>
      <c r="CF1123" s="36">
        <f t="shared" si="2647"/>
        <v>0</v>
      </c>
      <c r="CG1123" s="36">
        <f t="shared" si="2648"/>
        <v>0</v>
      </c>
      <c r="CH1123" s="36">
        <f t="shared" si="2649"/>
        <v>0</v>
      </c>
      <c r="CI1123" s="36">
        <f t="shared" si="2650"/>
        <v>0</v>
      </c>
      <c r="CJ1123" s="36">
        <f t="shared" si="2651"/>
        <v>0</v>
      </c>
      <c r="CK1123" s="36">
        <f t="shared" si="2652"/>
        <v>0</v>
      </c>
      <c r="CL1123" s="36">
        <f t="shared" si="2653"/>
        <v>0</v>
      </c>
      <c r="CM1123" s="36">
        <f t="shared" si="2654"/>
        <v>0</v>
      </c>
      <c r="CN1123" s="36">
        <f t="shared" si="2655"/>
        <v>0</v>
      </c>
      <c r="CO1123" s="20">
        <f t="shared" si="2656"/>
        <v>120000</v>
      </c>
      <c r="CP1123" s="20">
        <f t="shared" si="2657"/>
        <v>2</v>
      </c>
      <c r="CQ1123" s="64" t="e">
        <f t="shared" si="2658"/>
        <v>#N/A</v>
      </c>
      <c r="CR1123" s="64" t="e">
        <f t="shared" si="2659"/>
        <v>#N/A</v>
      </c>
      <c r="CS1123" s="36" t="e">
        <f t="shared" si="2660"/>
        <v>#N/A</v>
      </c>
      <c r="CT1123" s="36">
        <f t="shared" si="2661"/>
        <v>0</v>
      </c>
      <c r="CU1123" s="36">
        <f t="shared" si="2662"/>
        <v>0</v>
      </c>
      <c r="CV1123" s="36">
        <f t="shared" si="2722"/>
        <v>0</v>
      </c>
      <c r="CW1123" s="36">
        <f t="shared" si="2663"/>
        <v>0</v>
      </c>
      <c r="CX1123" s="36">
        <f t="shared" si="2664"/>
        <v>0</v>
      </c>
      <c r="CY1123" s="36">
        <f t="shared" si="2665"/>
        <v>0</v>
      </c>
      <c r="CZ1123" s="36">
        <f t="shared" si="2723"/>
        <v>0</v>
      </c>
      <c r="DA1123" s="64">
        <f t="shared" si="2666"/>
        <v>6.2399548421128159E-3</v>
      </c>
      <c r="DB1123" s="70">
        <f t="shared" si="2724"/>
        <v>0.99379874073566088</v>
      </c>
      <c r="DC1123" s="70">
        <f>PRODUCT($DB$8:DB1123)</f>
        <v>7.2288012945518541E-5</v>
      </c>
      <c r="DD1123" s="36">
        <f t="shared" si="2667"/>
        <v>0</v>
      </c>
      <c r="DE1123" s="36">
        <f t="shared" si="2668"/>
        <v>0</v>
      </c>
      <c r="DF1123" s="36">
        <f t="shared" si="2669"/>
        <v>0</v>
      </c>
      <c r="DG1123" s="36">
        <f t="shared" si="2670"/>
        <v>0</v>
      </c>
      <c r="DH1123" s="36">
        <f t="shared" si="2671"/>
        <v>0</v>
      </c>
      <c r="DI1123" s="36">
        <f t="shared" si="2672"/>
        <v>0</v>
      </c>
      <c r="DJ1123" s="36">
        <f t="shared" si="2673"/>
        <v>0</v>
      </c>
      <c r="DK1123" s="36">
        <f t="shared" si="2674"/>
        <v>0</v>
      </c>
      <c r="DL1123" s="36">
        <f t="shared" si="2675"/>
        <v>0</v>
      </c>
      <c r="DM1123" s="36">
        <f t="shared" si="2676"/>
        <v>0</v>
      </c>
      <c r="DN1123" s="36">
        <f t="shared" ca="1" si="2725"/>
        <v>4.6137290849905055E-12</v>
      </c>
      <c r="DO1123" s="64" cm="1">
        <f t="array" ref="DO1123">IFERROR(INDEX(Tbl_FwdNom,$B1123,MATCH(LIDt,Tbl_FwdNom_Cols,0)),0)</f>
        <v>7.3412928290000004</v>
      </c>
      <c r="DP1123" s="64">
        <f t="shared" ca="1" si="2726"/>
        <v>0</v>
      </c>
      <c r="DQ1123" s="64">
        <f t="shared" ca="1" si="2677"/>
        <v>0</v>
      </c>
      <c r="DR1123" s="70">
        <f t="shared" ca="1" si="2678"/>
        <v>1</v>
      </c>
      <c r="DS1123" s="70">
        <f ca="1">PRODUCT($DR$8:DR1123)</f>
        <v>5.1485728910319675E-4</v>
      </c>
      <c r="DT1123" s="36">
        <f t="shared" ca="1" si="2679"/>
        <v>0</v>
      </c>
      <c r="DU1123" s="36">
        <f t="shared" ca="1" si="2680"/>
        <v>0</v>
      </c>
      <c r="DV1123" s="36">
        <f t="shared" ca="1" si="2681"/>
        <v>0</v>
      </c>
      <c r="DW1123" s="36">
        <f t="shared" ca="1" si="2682"/>
        <v>0</v>
      </c>
      <c r="DX1123" s="36">
        <f t="shared" ca="1" si="2683"/>
        <v>0</v>
      </c>
      <c r="DY1123" s="36">
        <f t="shared" ca="1" si="2684"/>
        <v>0</v>
      </c>
      <c r="DZ1123" s="36">
        <f t="shared" ca="1" si="2685"/>
        <v>0</v>
      </c>
      <c r="EA1123" s="36">
        <f t="shared" ca="1" si="2686"/>
        <v>0</v>
      </c>
      <c r="EB1123" s="36">
        <f t="shared" ca="1" si="2687"/>
        <v>0</v>
      </c>
      <c r="EC1123" s="36">
        <f t="shared" ca="1" si="2688"/>
        <v>0</v>
      </c>
      <c r="ED1123" s="36">
        <f t="shared" ca="1" si="2689"/>
        <v>0</v>
      </c>
      <c r="EE1123" s="36">
        <f t="shared" ca="1" si="2727"/>
        <v>0</v>
      </c>
      <c r="EF1123" s="36">
        <f t="shared" ca="1" si="2690"/>
        <v>0</v>
      </c>
      <c r="EG1123" s="64"/>
      <c r="EH1123" s="64"/>
      <c r="EI1123" s="64"/>
      <c r="EJ1123" s="70"/>
      <c r="EK1123" s="70"/>
      <c r="EL1123" s="70"/>
      <c r="EM1123" s="70"/>
      <c r="EN1123" s="70"/>
      <c r="EO1123" s="36">
        <f t="shared" si="2691"/>
        <v>0</v>
      </c>
      <c r="EP1123" s="36">
        <f t="shared" si="2692"/>
        <v>0</v>
      </c>
      <c r="EQ1123" s="36">
        <f t="shared" si="2693"/>
        <v>0</v>
      </c>
      <c r="ER1123" s="36">
        <f t="shared" si="2694"/>
        <v>0</v>
      </c>
      <c r="ES1123" s="36">
        <f t="shared" si="2695"/>
        <v>0</v>
      </c>
      <c r="ET1123" s="36">
        <f t="shared" si="2696"/>
        <v>0</v>
      </c>
      <c r="EU1123" s="36">
        <f t="shared" si="2728"/>
        <v>0</v>
      </c>
      <c r="EV1123" s="36">
        <f t="shared" si="2697"/>
        <v>0</v>
      </c>
      <c r="EW1123" s="36">
        <f t="shared" si="2698"/>
        <v>0</v>
      </c>
      <c r="EX1123" s="36">
        <f t="shared" si="2729"/>
        <v>0</v>
      </c>
      <c r="EY1123" s="36">
        <f t="shared" si="2699"/>
        <v>0</v>
      </c>
      <c r="EZ1123" s="36">
        <f t="shared" si="2700"/>
        <v>0</v>
      </c>
      <c r="FA1123" s="36">
        <f t="shared" si="2701"/>
        <v>0</v>
      </c>
      <c r="FB1123" s="36">
        <f t="shared" si="2702"/>
        <v>0</v>
      </c>
      <c r="FC1123" s="36">
        <f t="shared" si="2730"/>
        <v>0</v>
      </c>
      <c r="FD1123" s="36">
        <f t="shared" si="2703"/>
        <v>0</v>
      </c>
      <c r="FE1123" s="36">
        <f t="shared" si="2704"/>
        <v>0</v>
      </c>
      <c r="FF1123" s="36">
        <f t="shared" si="2731"/>
        <v>0</v>
      </c>
      <c r="FG1123" s="36">
        <f t="shared" si="2705"/>
        <v>0</v>
      </c>
      <c r="FH1123" s="36">
        <f t="shared" si="2706"/>
        <v>0</v>
      </c>
      <c r="FI1123" s="36">
        <f t="shared" si="2707"/>
        <v>0</v>
      </c>
      <c r="FJ1123" s="36">
        <f t="shared" ca="1" si="2708"/>
        <v>0</v>
      </c>
      <c r="FK1123" s="36">
        <f t="shared" si="2709"/>
        <v>0</v>
      </c>
      <c r="FL1123" s="36">
        <f t="shared" si="2710"/>
        <v>0</v>
      </c>
      <c r="FM1123" s="36">
        <f t="shared" ca="1" si="2711"/>
        <v>0</v>
      </c>
      <c r="FN1123" s="36">
        <f t="shared" ca="1" si="2733"/>
        <v>0</v>
      </c>
    </row>
    <row r="1124" spans="2:170" x14ac:dyDescent="0.25">
      <c r="B1124" s="2">
        <v>1116</v>
      </c>
      <c r="C1124" s="2">
        <f t="shared" si="2734"/>
        <v>93</v>
      </c>
      <c r="D1124" s="2">
        <f t="shared" si="2737"/>
        <v>1140</v>
      </c>
      <c r="E1124" s="2">
        <f t="shared" si="2735"/>
        <v>95</v>
      </c>
      <c r="F1124" s="189">
        <f t="shared" si="2739"/>
        <v>79683</v>
      </c>
      <c r="G1124" s="2">
        <f t="shared" si="2738"/>
        <v>2</v>
      </c>
      <c r="H1124" s="187">
        <f t="shared" si="2588"/>
        <v>127.58333333333334</v>
      </c>
      <c r="I1124" s="186">
        <f t="shared" si="2736"/>
        <v>127</v>
      </c>
      <c r="J1124" s="2">
        <f t="shared" si="2589"/>
        <v>0</v>
      </c>
      <c r="K1124" s="2">
        <f t="shared" si="2590"/>
        <v>0</v>
      </c>
      <c r="L1124">
        <f t="shared" si="2591"/>
        <v>2</v>
      </c>
      <c r="M1124" s="190">
        <f t="shared" si="2712"/>
        <v>0</v>
      </c>
      <c r="N1124">
        <f t="shared" si="2592"/>
        <v>1</v>
      </c>
      <c r="O1124">
        <f t="shared" si="2593"/>
        <v>100</v>
      </c>
      <c r="P1124" s="58">
        <f t="shared" si="2594"/>
        <v>0</v>
      </c>
      <c r="Q1124" s="106">
        <f t="shared" si="2595"/>
        <v>0</v>
      </c>
      <c r="R1124" s="59">
        <f t="shared" si="2596"/>
        <v>0</v>
      </c>
      <c r="S1124" s="32">
        <f t="shared" si="2713"/>
        <v>0</v>
      </c>
      <c r="T1124">
        <f t="shared" si="2597"/>
        <v>1</v>
      </c>
      <c r="U1124" s="32">
        <f t="shared" si="2714"/>
        <v>0</v>
      </c>
      <c r="V1124">
        <f t="shared" si="2598"/>
        <v>1</v>
      </c>
      <c r="W1124">
        <f t="shared" si="2599"/>
        <v>100</v>
      </c>
      <c r="X1124" s="58">
        <f t="shared" si="2600"/>
        <v>0</v>
      </c>
      <c r="Y1124" s="58">
        <f t="shared" si="2601"/>
        <v>0</v>
      </c>
      <c r="Z1124" s="32">
        <f t="shared" si="2602"/>
        <v>0</v>
      </c>
      <c r="AA1124" s="32">
        <f t="shared" si="2603"/>
        <v>0</v>
      </c>
      <c r="AB1124" s="59">
        <f t="shared" si="2604"/>
        <v>0</v>
      </c>
      <c r="AC1124" s="59">
        <f t="shared" si="2605"/>
        <v>0</v>
      </c>
      <c r="AD1124">
        <f t="shared" si="2606"/>
        <v>1</v>
      </c>
      <c r="AE1124" s="59">
        <f t="shared" si="2607"/>
        <v>0</v>
      </c>
      <c r="AF1124" s="59">
        <f t="shared" si="2608"/>
        <v>0</v>
      </c>
      <c r="AG1124" s="59">
        <f t="shared" si="2609"/>
        <v>0</v>
      </c>
      <c r="AH1124">
        <f t="shared" si="2610"/>
        <v>1</v>
      </c>
      <c r="AI1124" s="59">
        <f t="shared" si="2611"/>
        <v>0</v>
      </c>
      <c r="AJ1124" s="59">
        <f t="shared" si="2612"/>
        <v>0</v>
      </c>
      <c r="AK1124" s="59">
        <f t="shared" si="2613"/>
        <v>0</v>
      </c>
      <c r="AL1124" s="59">
        <f t="shared" si="2614"/>
        <v>0</v>
      </c>
      <c r="AM1124" s="12">
        <f t="shared" si="2715"/>
        <v>0</v>
      </c>
      <c r="AN1124" s="12">
        <f t="shared" si="2716"/>
        <v>0</v>
      </c>
      <c r="AO1124" s="66">
        <f t="shared" si="2615"/>
        <v>0</v>
      </c>
      <c r="AP1124" s="66">
        <f t="shared" si="2616"/>
        <v>0</v>
      </c>
      <c r="AQ1124" s="59">
        <f t="shared" si="2617"/>
        <v>0</v>
      </c>
      <c r="AR1124" s="59">
        <f t="shared" si="2618"/>
        <v>0</v>
      </c>
      <c r="AS1124" s="59">
        <f t="shared" si="2619"/>
        <v>0</v>
      </c>
      <c r="AT1124" s="12">
        <f t="shared" si="2620"/>
        <v>0</v>
      </c>
      <c r="AU1124" s="59">
        <f t="shared" si="2717"/>
        <v>0</v>
      </c>
      <c r="AV1124" s="59">
        <f t="shared" si="2718"/>
        <v>0</v>
      </c>
      <c r="AW1124" s="70" t="e">
        <f t="shared" si="2621"/>
        <v>#N/A</v>
      </c>
      <c r="AX1124" s="20">
        <f t="shared" si="2622"/>
        <v>200000</v>
      </c>
      <c r="AY1124" s="20">
        <f t="shared" si="2623"/>
        <v>0</v>
      </c>
      <c r="AZ1124" s="20">
        <f t="shared" si="2624"/>
        <v>0</v>
      </c>
      <c r="BA1124" s="20">
        <f t="shared" si="2625"/>
        <v>0</v>
      </c>
      <c r="BB1124" s="36">
        <f t="shared" si="2626"/>
        <v>0</v>
      </c>
      <c r="BC1124" s="36">
        <f t="shared" si="2627"/>
        <v>0</v>
      </c>
      <c r="BD1124" s="80">
        <f t="shared" si="2628"/>
        <v>0</v>
      </c>
      <c r="BE1124" s="36">
        <f t="shared" si="2629"/>
        <v>0</v>
      </c>
      <c r="BF1124" s="36">
        <f t="shared" si="2630"/>
        <v>0</v>
      </c>
      <c r="BG1124" s="36">
        <f t="shared" si="2631"/>
        <v>0</v>
      </c>
      <c r="BH1124" s="36">
        <f t="shared" si="2632"/>
        <v>0</v>
      </c>
      <c r="BI1124" s="36">
        <f t="shared" si="2633"/>
        <v>0</v>
      </c>
      <c r="BJ1124" s="36">
        <f t="shared" si="2634"/>
        <v>0</v>
      </c>
      <c r="BK1124" s="36">
        <f t="shared" si="2635"/>
        <v>0</v>
      </c>
      <c r="BL1124" s="68">
        <f>IF(OR(AT1124=0,E1124&gt;ProjTerm),0,VLOOKUP(D1124,'Life Events'!$AE$5:$AI$1206,5,FALSE))</f>
        <v>0</v>
      </c>
      <c r="BM1124" s="93">
        <f t="shared" si="2636"/>
        <v>0</v>
      </c>
      <c r="BN1124" s="93">
        <f t="shared" si="2637"/>
        <v>0</v>
      </c>
      <c r="BO1124" s="36">
        <f t="shared" si="2638"/>
        <v>0</v>
      </c>
      <c r="BP1124" s="36">
        <f t="shared" si="2639"/>
        <v>0</v>
      </c>
      <c r="BQ1124" s="36">
        <f t="shared" si="2640"/>
        <v>0</v>
      </c>
      <c r="BR1124" s="36">
        <f t="shared" si="2641"/>
        <v>154.78110000000001</v>
      </c>
      <c r="BS1124" s="36">
        <f t="shared" si="2642"/>
        <v>0</v>
      </c>
      <c r="BT1124" s="36">
        <f t="shared" si="2643"/>
        <v>0</v>
      </c>
      <c r="BU1124" s="70" cm="1">
        <f t="array" ref="BU1124">IF(AND(ActInt=1,$J1124=0),INDEX(Tbl_FwdNom,$B1124-IVP,MATCH(ValnDt,Tbl_FwdNom_Cols)),INDEX(Tbl_FwdNom,$B1124,MATCH(StartDt,Tbl_FwdNom_Cols)))</f>
        <v>7.7445008360000003</v>
      </c>
      <c r="BV1124" s="70" cm="1">
        <f t="array" ref="BV1124">INDEX(Tbl_FwdReal,$B1124,MATCH(StartDt,Tbl_FwdReal_Cols))</f>
        <v>2.2850559559999999</v>
      </c>
      <c r="BW1124" s="70" cm="1">
        <f t="array" ref="BW1124">IF(RunType&lt;&gt;"OPN",INDEX(Tbl_FwdReal,$B1124,MATCH(ValnDt,Tbl_FwdReal_Cols)),IF(AND($J1124=0,ActInt=1),INDEX(Tbl_FwdReal,$B1124-IVP,MATCH(ValnDt,Tbl_FwdReal_Cols)),-999))*$K1124</f>
        <v>0</v>
      </c>
      <c r="BX1124" s="70">
        <f t="shared" si="2644"/>
        <v>0</v>
      </c>
      <c r="BY1124" s="70">
        <f t="shared" si="2719"/>
        <v>7.7445008360000012E-2</v>
      </c>
      <c r="BZ1124" s="64">
        <f t="shared" si="2732"/>
        <v>6.2354017965733366E-3</v>
      </c>
      <c r="CA1124" s="70" cm="1">
        <f t="array" ref="CA1124">IF($J1124=1,CA1123*(1+INDEX(Tbl_CPI,$B1124,MATCH(IF(RunType="OPN",StartDt,ValnDt),Tbl_CPI_Cols))),0)</f>
        <v>0</v>
      </c>
      <c r="CB1124" s="70">
        <f t="shared" si="2720"/>
        <v>430.50723138137135</v>
      </c>
      <c r="CC1124" s="70">
        <f t="shared" si="2721"/>
        <v>430.50723138137135</v>
      </c>
      <c r="CD1124" s="36">
        <f t="shared" si="2645"/>
        <v>2023.5155110755313</v>
      </c>
      <c r="CE1124" s="36">
        <f t="shared" si="2646"/>
        <v>0</v>
      </c>
      <c r="CF1124" s="36">
        <f t="shared" si="2647"/>
        <v>0</v>
      </c>
      <c r="CG1124" s="36">
        <f t="shared" si="2648"/>
        <v>0</v>
      </c>
      <c r="CH1124" s="36">
        <f t="shared" si="2649"/>
        <v>0</v>
      </c>
      <c r="CI1124" s="36">
        <f t="shared" si="2650"/>
        <v>0</v>
      </c>
      <c r="CJ1124" s="36">
        <f t="shared" si="2651"/>
        <v>0</v>
      </c>
      <c r="CK1124" s="36">
        <f t="shared" si="2652"/>
        <v>0</v>
      </c>
      <c r="CL1124" s="36">
        <f t="shared" si="2653"/>
        <v>0</v>
      </c>
      <c r="CM1124" s="36">
        <f t="shared" si="2654"/>
        <v>0</v>
      </c>
      <c r="CN1124" s="36">
        <f t="shared" si="2655"/>
        <v>0</v>
      </c>
      <c r="CO1124" s="20">
        <f t="shared" si="2656"/>
        <v>120000</v>
      </c>
      <c r="CP1124" s="20">
        <f t="shared" si="2657"/>
        <v>2</v>
      </c>
      <c r="CQ1124" s="64" t="e">
        <f t="shared" si="2658"/>
        <v>#N/A</v>
      </c>
      <c r="CR1124" s="64" t="e">
        <f t="shared" si="2659"/>
        <v>#N/A</v>
      </c>
      <c r="CS1124" s="36" t="e">
        <f t="shared" si="2660"/>
        <v>#N/A</v>
      </c>
      <c r="CT1124" s="36">
        <f t="shared" si="2661"/>
        <v>0</v>
      </c>
      <c r="CU1124" s="36">
        <f t="shared" si="2662"/>
        <v>0</v>
      </c>
      <c r="CV1124" s="36">
        <f t="shared" si="2722"/>
        <v>0</v>
      </c>
      <c r="CW1124" s="36">
        <f t="shared" si="2663"/>
        <v>0</v>
      </c>
      <c r="CX1124" s="36">
        <f t="shared" si="2664"/>
        <v>0</v>
      </c>
      <c r="CY1124" s="36">
        <f t="shared" si="2665"/>
        <v>0</v>
      </c>
      <c r="CZ1124" s="36">
        <f t="shared" si="2723"/>
        <v>0</v>
      </c>
      <c r="DA1124" s="64">
        <f t="shared" si="2666"/>
        <v>6.2354017965733366E-3</v>
      </c>
      <c r="DB1124" s="70">
        <f t="shared" si="2724"/>
        <v>0.99380323750740596</v>
      </c>
      <c r="DC1124" s="70">
        <f>PRODUCT($DB$8:DB1124)</f>
        <v>7.1840061298233596E-5</v>
      </c>
      <c r="DD1124" s="36">
        <f t="shared" si="2667"/>
        <v>0</v>
      </c>
      <c r="DE1124" s="36">
        <f t="shared" si="2668"/>
        <v>0</v>
      </c>
      <c r="DF1124" s="36">
        <f t="shared" si="2669"/>
        <v>0</v>
      </c>
      <c r="DG1124" s="36">
        <f t="shared" si="2670"/>
        <v>0</v>
      </c>
      <c r="DH1124" s="36">
        <f t="shared" si="2671"/>
        <v>0</v>
      </c>
      <c r="DI1124" s="36">
        <f t="shared" si="2672"/>
        <v>0</v>
      </c>
      <c r="DJ1124" s="36">
        <f t="shared" si="2673"/>
        <v>0</v>
      </c>
      <c r="DK1124" s="36">
        <f t="shared" si="2674"/>
        <v>0</v>
      </c>
      <c r="DL1124" s="36">
        <f t="shared" si="2675"/>
        <v>0</v>
      </c>
      <c r="DM1124" s="36">
        <f t="shared" si="2676"/>
        <v>0</v>
      </c>
      <c r="DN1124" s="36">
        <f t="shared" ca="1" si="2725"/>
        <v>4.6137290849905055E-12</v>
      </c>
      <c r="DO1124" s="64" cm="1">
        <f t="array" ref="DO1124">IFERROR(INDEX(Tbl_FwdNom,$B1124,MATCH(LIDt,Tbl_FwdNom_Cols,0)),0)</f>
        <v>7.3395936810000002</v>
      </c>
      <c r="DP1124" s="64">
        <f t="shared" ca="1" si="2726"/>
        <v>0</v>
      </c>
      <c r="DQ1124" s="64">
        <f t="shared" ca="1" si="2677"/>
        <v>0</v>
      </c>
      <c r="DR1124" s="70">
        <f t="shared" ca="1" si="2678"/>
        <v>1</v>
      </c>
      <c r="DS1124" s="70">
        <f ca="1">PRODUCT($DR$8:DR1124)</f>
        <v>5.1485728910319675E-4</v>
      </c>
      <c r="DT1124" s="36">
        <f t="shared" ca="1" si="2679"/>
        <v>0</v>
      </c>
      <c r="DU1124" s="36">
        <f t="shared" ca="1" si="2680"/>
        <v>0</v>
      </c>
      <c r="DV1124" s="36">
        <f t="shared" ca="1" si="2681"/>
        <v>0</v>
      </c>
      <c r="DW1124" s="36">
        <f t="shared" ca="1" si="2682"/>
        <v>0</v>
      </c>
      <c r="DX1124" s="36">
        <f t="shared" ca="1" si="2683"/>
        <v>0</v>
      </c>
      <c r="DY1124" s="36">
        <f t="shared" ca="1" si="2684"/>
        <v>0</v>
      </c>
      <c r="DZ1124" s="36">
        <f t="shared" ca="1" si="2685"/>
        <v>0</v>
      </c>
      <c r="EA1124" s="36">
        <f t="shared" ca="1" si="2686"/>
        <v>0</v>
      </c>
      <c r="EB1124" s="36">
        <f t="shared" ca="1" si="2687"/>
        <v>0</v>
      </c>
      <c r="EC1124" s="36">
        <f t="shared" ca="1" si="2688"/>
        <v>0</v>
      </c>
      <c r="ED1124" s="36">
        <f t="shared" ca="1" si="2689"/>
        <v>0</v>
      </c>
      <c r="EE1124" s="36">
        <f t="shared" ca="1" si="2727"/>
        <v>0</v>
      </c>
      <c r="EF1124" s="36">
        <f t="shared" ca="1" si="2690"/>
        <v>0</v>
      </c>
      <c r="EG1124" s="64"/>
      <c r="EH1124" s="64"/>
      <c r="EI1124" s="64"/>
      <c r="EJ1124" s="70"/>
      <c r="EK1124" s="70"/>
      <c r="EL1124" s="70"/>
      <c r="EM1124" s="70"/>
      <c r="EN1124" s="70"/>
      <c r="EO1124" s="36">
        <f t="shared" si="2691"/>
        <v>0</v>
      </c>
      <c r="EP1124" s="36">
        <f t="shared" si="2692"/>
        <v>0</v>
      </c>
      <c r="EQ1124" s="36">
        <f t="shared" si="2693"/>
        <v>0</v>
      </c>
      <c r="ER1124" s="36">
        <f t="shared" si="2694"/>
        <v>0</v>
      </c>
      <c r="ES1124" s="36">
        <f t="shared" si="2695"/>
        <v>0</v>
      </c>
      <c r="ET1124" s="36">
        <f t="shared" si="2696"/>
        <v>0</v>
      </c>
      <c r="EU1124" s="36">
        <f t="shared" si="2728"/>
        <v>0</v>
      </c>
      <c r="EV1124" s="36">
        <f t="shared" si="2697"/>
        <v>0</v>
      </c>
      <c r="EW1124" s="36">
        <f t="shared" si="2698"/>
        <v>0</v>
      </c>
      <c r="EX1124" s="36">
        <f t="shared" si="2729"/>
        <v>0</v>
      </c>
      <c r="EY1124" s="36">
        <f t="shared" si="2699"/>
        <v>0</v>
      </c>
      <c r="EZ1124" s="36">
        <f t="shared" si="2700"/>
        <v>0</v>
      </c>
      <c r="FA1124" s="36">
        <f t="shared" si="2701"/>
        <v>0</v>
      </c>
      <c r="FB1124" s="36">
        <f t="shared" si="2702"/>
        <v>0</v>
      </c>
      <c r="FC1124" s="36">
        <f t="shared" si="2730"/>
        <v>0</v>
      </c>
      <c r="FD1124" s="36">
        <f t="shared" si="2703"/>
        <v>0</v>
      </c>
      <c r="FE1124" s="36">
        <f t="shared" si="2704"/>
        <v>0</v>
      </c>
      <c r="FF1124" s="36">
        <f t="shared" si="2731"/>
        <v>0</v>
      </c>
      <c r="FG1124" s="36">
        <f t="shared" si="2705"/>
        <v>0</v>
      </c>
      <c r="FH1124" s="36">
        <f t="shared" si="2706"/>
        <v>0</v>
      </c>
      <c r="FI1124" s="36">
        <f t="shared" si="2707"/>
        <v>0</v>
      </c>
      <c r="FJ1124" s="36">
        <f t="shared" ca="1" si="2708"/>
        <v>0</v>
      </c>
      <c r="FK1124" s="36">
        <f t="shared" si="2709"/>
        <v>0</v>
      </c>
      <c r="FL1124" s="36">
        <f t="shared" si="2710"/>
        <v>0</v>
      </c>
      <c r="FM1124" s="36">
        <f t="shared" ca="1" si="2711"/>
        <v>0</v>
      </c>
      <c r="FN1124" s="36">
        <f t="shared" ca="1" si="2733"/>
        <v>0</v>
      </c>
    </row>
    <row r="1125" spans="2:170" x14ac:dyDescent="0.25">
      <c r="B1125" s="2">
        <v>1117</v>
      </c>
      <c r="C1125" s="2">
        <f t="shared" si="2734"/>
        <v>94</v>
      </c>
      <c r="D1125" s="2">
        <f t="shared" si="2737"/>
        <v>1141</v>
      </c>
      <c r="E1125" s="2">
        <f t="shared" si="2735"/>
        <v>96</v>
      </c>
      <c r="F1125" s="189">
        <f t="shared" si="2739"/>
        <v>79714</v>
      </c>
      <c r="G1125" s="2">
        <f t="shared" si="2738"/>
        <v>3</v>
      </c>
      <c r="H1125" s="187">
        <f t="shared" si="2588"/>
        <v>127.66666666666666</v>
      </c>
      <c r="I1125" s="186">
        <f t="shared" si="2736"/>
        <v>127</v>
      </c>
      <c r="J1125" s="2">
        <f t="shared" si="2589"/>
        <v>0</v>
      </c>
      <c r="K1125" s="2">
        <f t="shared" si="2590"/>
        <v>0</v>
      </c>
      <c r="L1125">
        <f t="shared" si="2591"/>
        <v>2</v>
      </c>
      <c r="M1125" s="190">
        <f t="shared" si="2712"/>
        <v>0</v>
      </c>
      <c r="N1125">
        <f t="shared" si="2592"/>
        <v>1</v>
      </c>
      <c r="O1125">
        <f t="shared" si="2593"/>
        <v>100</v>
      </c>
      <c r="P1125" s="58">
        <f t="shared" si="2594"/>
        <v>0</v>
      </c>
      <c r="Q1125" s="106">
        <f t="shared" si="2595"/>
        <v>0</v>
      </c>
      <c r="R1125" s="59">
        <f t="shared" si="2596"/>
        <v>0</v>
      </c>
      <c r="S1125" s="32">
        <f t="shared" si="2713"/>
        <v>0</v>
      </c>
      <c r="T1125">
        <f t="shared" si="2597"/>
        <v>1</v>
      </c>
      <c r="U1125" s="32">
        <f t="shared" si="2714"/>
        <v>0</v>
      </c>
      <c r="V1125">
        <f t="shared" si="2598"/>
        <v>1</v>
      </c>
      <c r="W1125">
        <f t="shared" si="2599"/>
        <v>100</v>
      </c>
      <c r="X1125" s="58">
        <f t="shared" si="2600"/>
        <v>0</v>
      </c>
      <c r="Y1125" s="58">
        <f t="shared" si="2601"/>
        <v>0</v>
      </c>
      <c r="Z1125" s="32">
        <f t="shared" si="2602"/>
        <v>0</v>
      </c>
      <c r="AA1125" s="32">
        <f t="shared" si="2603"/>
        <v>0</v>
      </c>
      <c r="AB1125" s="59">
        <f t="shared" si="2604"/>
        <v>0</v>
      </c>
      <c r="AC1125" s="59">
        <f t="shared" si="2605"/>
        <v>0</v>
      </c>
      <c r="AD1125">
        <f t="shared" si="2606"/>
        <v>1</v>
      </c>
      <c r="AE1125" s="59">
        <f t="shared" si="2607"/>
        <v>0</v>
      </c>
      <c r="AF1125" s="59">
        <f t="shared" si="2608"/>
        <v>0</v>
      </c>
      <c r="AG1125" s="59">
        <f t="shared" si="2609"/>
        <v>0</v>
      </c>
      <c r="AH1125">
        <f t="shared" si="2610"/>
        <v>1</v>
      </c>
      <c r="AI1125" s="59">
        <f t="shared" si="2611"/>
        <v>0</v>
      </c>
      <c r="AJ1125" s="59">
        <f t="shared" si="2612"/>
        <v>0</v>
      </c>
      <c r="AK1125" s="59">
        <f t="shared" si="2613"/>
        <v>0</v>
      </c>
      <c r="AL1125" s="59">
        <f t="shared" si="2614"/>
        <v>0</v>
      </c>
      <c r="AM1125" s="12">
        <f t="shared" si="2715"/>
        <v>0</v>
      </c>
      <c r="AN1125" s="12">
        <f t="shared" si="2716"/>
        <v>0</v>
      </c>
      <c r="AO1125" s="66">
        <f t="shared" si="2615"/>
        <v>0</v>
      </c>
      <c r="AP1125" s="66">
        <f t="shared" si="2616"/>
        <v>0</v>
      </c>
      <c r="AQ1125" s="59">
        <f t="shared" si="2617"/>
        <v>0</v>
      </c>
      <c r="AR1125" s="59">
        <f t="shared" si="2618"/>
        <v>0</v>
      </c>
      <c r="AS1125" s="59">
        <f t="shared" si="2619"/>
        <v>0</v>
      </c>
      <c r="AT1125" s="12">
        <f t="shared" si="2620"/>
        <v>0</v>
      </c>
      <c r="AU1125" s="59">
        <f t="shared" si="2717"/>
        <v>0</v>
      </c>
      <c r="AV1125" s="59">
        <f t="shared" si="2718"/>
        <v>0</v>
      </c>
      <c r="AW1125" s="70" t="e">
        <f t="shared" si="2621"/>
        <v>#N/A</v>
      </c>
      <c r="AX1125" s="20">
        <f t="shared" si="2622"/>
        <v>200000</v>
      </c>
      <c r="AY1125" s="20">
        <f t="shared" si="2623"/>
        <v>0</v>
      </c>
      <c r="AZ1125" s="20">
        <f t="shared" si="2624"/>
        <v>0</v>
      </c>
      <c r="BA1125" s="20">
        <f t="shared" si="2625"/>
        <v>0</v>
      </c>
      <c r="BB1125" s="36">
        <f t="shared" si="2626"/>
        <v>0</v>
      </c>
      <c r="BC1125" s="36">
        <f t="shared" si="2627"/>
        <v>0</v>
      </c>
      <c r="BD1125" s="80">
        <f t="shared" si="2628"/>
        <v>0</v>
      </c>
      <c r="BE1125" s="36">
        <f t="shared" si="2629"/>
        <v>0</v>
      </c>
      <c r="BF1125" s="36">
        <f t="shared" si="2630"/>
        <v>0</v>
      </c>
      <c r="BG1125" s="36">
        <f t="shared" si="2631"/>
        <v>0</v>
      </c>
      <c r="BH1125" s="36">
        <f t="shared" si="2632"/>
        <v>0</v>
      </c>
      <c r="BI1125" s="36">
        <f t="shared" si="2633"/>
        <v>0</v>
      </c>
      <c r="BJ1125" s="36">
        <f t="shared" si="2634"/>
        <v>0</v>
      </c>
      <c r="BK1125" s="36">
        <f t="shared" si="2635"/>
        <v>0</v>
      </c>
      <c r="BL1125" s="68">
        <f>IF(OR(AT1125=0,E1125&gt;ProjTerm),0,VLOOKUP(D1125,'Life Events'!$AE$5:$AI$1206,5,FALSE))</f>
        <v>0</v>
      </c>
      <c r="BM1125" s="93">
        <f t="shared" si="2636"/>
        <v>0</v>
      </c>
      <c r="BN1125" s="93">
        <f t="shared" si="2637"/>
        <v>0</v>
      </c>
      <c r="BO1125" s="36">
        <f t="shared" si="2638"/>
        <v>0</v>
      </c>
      <c r="BP1125" s="36">
        <f t="shared" si="2639"/>
        <v>0</v>
      </c>
      <c r="BQ1125" s="36">
        <f t="shared" si="2640"/>
        <v>0</v>
      </c>
      <c r="BR1125" s="36">
        <f t="shared" si="2641"/>
        <v>154.78110000000001</v>
      </c>
      <c r="BS1125" s="36">
        <f t="shared" si="2642"/>
        <v>0</v>
      </c>
      <c r="BT1125" s="36">
        <f t="shared" si="2643"/>
        <v>0</v>
      </c>
      <c r="BU1125" s="70" cm="1">
        <f t="array" ref="BU1125">IF(AND(ActInt=1,$J1125=0),INDEX(Tbl_FwdNom,$B1125-IVP,MATCH(ValnDt,Tbl_FwdNom_Cols)),INDEX(Tbl_FwdNom,$B1125,MATCH(StartDt,Tbl_FwdNom_Cols)))</f>
        <v>7.7386507</v>
      </c>
      <c r="BV1125" s="70" cm="1">
        <f t="array" ref="BV1125">INDEX(Tbl_FwdReal,$B1125,MATCH(StartDt,Tbl_FwdReal_Cols))</f>
        <v>2.2817117329999999</v>
      </c>
      <c r="BW1125" s="70" cm="1">
        <f t="array" ref="BW1125">IF(RunType&lt;&gt;"OPN",INDEX(Tbl_FwdReal,$B1125,MATCH(ValnDt,Tbl_FwdReal_Cols)),IF(AND($J1125=0,ActInt=1),INDEX(Tbl_FwdReal,$B1125-IVP,MATCH(ValnDt,Tbl_FwdReal_Cols)),-999))*$K1125</f>
        <v>0</v>
      </c>
      <c r="BX1125" s="70">
        <f t="shared" si="2644"/>
        <v>0</v>
      </c>
      <c r="BY1125" s="70">
        <f t="shared" si="2719"/>
        <v>7.7386506999999938E-2</v>
      </c>
      <c r="BZ1125" s="64">
        <f t="shared" si="2732"/>
        <v>6.2308487719013872E-3</v>
      </c>
      <c r="CA1125" s="70" cm="1">
        <f t="array" ref="CA1125">IF($J1125=1,CA1124*(1+INDEX(Tbl_CPI,$B1125,MATCH(IF(RunType="OPN",StartDt,ValnDt),Tbl_CPI_Cols))),0)</f>
        <v>0</v>
      </c>
      <c r="CB1125" s="70">
        <f t="shared" si="2720"/>
        <v>433.18965683531866</v>
      </c>
      <c r="CC1125" s="70">
        <f t="shared" si="2721"/>
        <v>430.50723138137135</v>
      </c>
      <c r="CD1125" s="36">
        <f t="shared" si="2645"/>
        <v>2180.8778829727971</v>
      </c>
      <c r="CE1125" s="36">
        <f t="shared" si="2646"/>
        <v>0</v>
      </c>
      <c r="CF1125" s="36">
        <f t="shared" si="2647"/>
        <v>0</v>
      </c>
      <c r="CG1125" s="36">
        <f t="shared" si="2648"/>
        <v>0</v>
      </c>
      <c r="CH1125" s="36">
        <f t="shared" si="2649"/>
        <v>0</v>
      </c>
      <c r="CI1125" s="36">
        <f t="shared" si="2650"/>
        <v>0</v>
      </c>
      <c r="CJ1125" s="36">
        <f t="shared" si="2651"/>
        <v>0</v>
      </c>
      <c r="CK1125" s="36">
        <f t="shared" si="2652"/>
        <v>0</v>
      </c>
      <c r="CL1125" s="36">
        <f t="shared" si="2653"/>
        <v>0</v>
      </c>
      <c r="CM1125" s="36">
        <f t="shared" si="2654"/>
        <v>0</v>
      </c>
      <c r="CN1125" s="36">
        <f t="shared" si="2655"/>
        <v>0</v>
      </c>
      <c r="CO1125" s="20">
        <f t="shared" si="2656"/>
        <v>120000</v>
      </c>
      <c r="CP1125" s="20">
        <f t="shared" si="2657"/>
        <v>2</v>
      </c>
      <c r="CQ1125" s="64" t="e">
        <f t="shared" si="2658"/>
        <v>#N/A</v>
      </c>
      <c r="CR1125" s="64" t="e">
        <f t="shared" si="2659"/>
        <v>#N/A</v>
      </c>
      <c r="CS1125" s="36" t="e">
        <f t="shared" si="2660"/>
        <v>#N/A</v>
      </c>
      <c r="CT1125" s="36">
        <f t="shared" si="2661"/>
        <v>0</v>
      </c>
      <c r="CU1125" s="36">
        <f t="shared" si="2662"/>
        <v>0</v>
      </c>
      <c r="CV1125" s="36">
        <f t="shared" si="2722"/>
        <v>0</v>
      </c>
      <c r="CW1125" s="36">
        <f t="shared" si="2663"/>
        <v>0</v>
      </c>
      <c r="CX1125" s="36">
        <f t="shared" si="2664"/>
        <v>0</v>
      </c>
      <c r="CY1125" s="36">
        <f t="shared" si="2665"/>
        <v>0</v>
      </c>
      <c r="CZ1125" s="36">
        <f t="shared" si="2723"/>
        <v>0</v>
      </c>
      <c r="DA1125" s="64">
        <f t="shared" si="2666"/>
        <v>6.2308487719013872E-3</v>
      </c>
      <c r="DB1125" s="70">
        <f t="shared" si="2724"/>
        <v>0.99380773429923552</v>
      </c>
      <c r="DC1125" s="70">
        <f>PRODUCT($DB$8:DB1125)</f>
        <v>7.1395208550715722E-5</v>
      </c>
      <c r="DD1125" s="36">
        <f t="shared" si="2667"/>
        <v>0</v>
      </c>
      <c r="DE1125" s="36">
        <f t="shared" si="2668"/>
        <v>0</v>
      </c>
      <c r="DF1125" s="36">
        <f t="shared" si="2669"/>
        <v>0</v>
      </c>
      <c r="DG1125" s="36">
        <f t="shared" si="2670"/>
        <v>0</v>
      </c>
      <c r="DH1125" s="36">
        <f t="shared" si="2671"/>
        <v>0</v>
      </c>
      <c r="DI1125" s="36">
        <f t="shared" si="2672"/>
        <v>0</v>
      </c>
      <c r="DJ1125" s="36">
        <f t="shared" si="2673"/>
        <v>0</v>
      </c>
      <c r="DK1125" s="36">
        <f t="shared" si="2674"/>
        <v>0</v>
      </c>
      <c r="DL1125" s="36">
        <f t="shared" si="2675"/>
        <v>0</v>
      </c>
      <c r="DM1125" s="36">
        <f t="shared" si="2676"/>
        <v>0</v>
      </c>
      <c r="DN1125" s="36">
        <f t="shared" ca="1" si="2725"/>
        <v>4.6137290849905055E-12</v>
      </c>
      <c r="DO1125" s="64" cm="1">
        <f t="array" ref="DO1125">IFERROR(INDEX(Tbl_FwdNom,$B1125,MATCH(LIDt,Tbl_FwdNom_Cols,0)),0)</f>
        <v>7.3378945590000004</v>
      </c>
      <c r="DP1125" s="64">
        <f t="shared" ca="1" si="2726"/>
        <v>0</v>
      </c>
      <c r="DQ1125" s="64">
        <f t="shared" ca="1" si="2677"/>
        <v>0</v>
      </c>
      <c r="DR1125" s="70">
        <f t="shared" ca="1" si="2678"/>
        <v>1</v>
      </c>
      <c r="DS1125" s="70">
        <f ca="1">PRODUCT($DR$8:DR1125)</f>
        <v>5.1485728910319675E-4</v>
      </c>
      <c r="DT1125" s="36">
        <f t="shared" ca="1" si="2679"/>
        <v>0</v>
      </c>
      <c r="DU1125" s="36">
        <f t="shared" ca="1" si="2680"/>
        <v>0</v>
      </c>
      <c r="DV1125" s="36">
        <f t="shared" ca="1" si="2681"/>
        <v>0</v>
      </c>
      <c r="DW1125" s="36">
        <f t="shared" ca="1" si="2682"/>
        <v>0</v>
      </c>
      <c r="DX1125" s="36">
        <f t="shared" ca="1" si="2683"/>
        <v>0</v>
      </c>
      <c r="DY1125" s="36">
        <f t="shared" ca="1" si="2684"/>
        <v>0</v>
      </c>
      <c r="DZ1125" s="36">
        <f t="shared" ca="1" si="2685"/>
        <v>0</v>
      </c>
      <c r="EA1125" s="36">
        <f t="shared" ca="1" si="2686"/>
        <v>0</v>
      </c>
      <c r="EB1125" s="36">
        <f t="shared" ca="1" si="2687"/>
        <v>0</v>
      </c>
      <c r="EC1125" s="36">
        <f t="shared" ca="1" si="2688"/>
        <v>0</v>
      </c>
      <c r="ED1125" s="36">
        <f t="shared" ca="1" si="2689"/>
        <v>0</v>
      </c>
      <c r="EE1125" s="36">
        <f t="shared" ca="1" si="2727"/>
        <v>0</v>
      </c>
      <c r="EF1125" s="36">
        <f t="shared" ca="1" si="2690"/>
        <v>0</v>
      </c>
      <c r="EG1125" s="64"/>
      <c r="EH1125" s="64"/>
      <c r="EI1125" s="64"/>
      <c r="EJ1125" s="70"/>
      <c r="EK1125" s="70"/>
      <c r="EL1125" s="70"/>
      <c r="EM1125" s="70"/>
      <c r="EN1125" s="70"/>
      <c r="EO1125" s="36">
        <f t="shared" si="2691"/>
        <v>0</v>
      </c>
      <c r="EP1125" s="36">
        <f t="shared" si="2692"/>
        <v>0</v>
      </c>
      <c r="EQ1125" s="36">
        <f t="shared" si="2693"/>
        <v>0</v>
      </c>
      <c r="ER1125" s="36">
        <f t="shared" si="2694"/>
        <v>0</v>
      </c>
      <c r="ES1125" s="36">
        <f t="shared" si="2695"/>
        <v>0</v>
      </c>
      <c r="ET1125" s="36">
        <f t="shared" si="2696"/>
        <v>0</v>
      </c>
      <c r="EU1125" s="36">
        <f t="shared" si="2728"/>
        <v>0</v>
      </c>
      <c r="EV1125" s="36">
        <f t="shared" si="2697"/>
        <v>0</v>
      </c>
      <c r="EW1125" s="36">
        <f t="shared" si="2698"/>
        <v>0</v>
      </c>
      <c r="EX1125" s="36">
        <f t="shared" si="2729"/>
        <v>0</v>
      </c>
      <c r="EY1125" s="36">
        <f t="shared" si="2699"/>
        <v>0</v>
      </c>
      <c r="EZ1125" s="36">
        <f t="shared" si="2700"/>
        <v>0</v>
      </c>
      <c r="FA1125" s="36">
        <f t="shared" si="2701"/>
        <v>0</v>
      </c>
      <c r="FB1125" s="36">
        <f t="shared" si="2702"/>
        <v>0</v>
      </c>
      <c r="FC1125" s="36">
        <f t="shared" si="2730"/>
        <v>0</v>
      </c>
      <c r="FD1125" s="36">
        <f t="shared" si="2703"/>
        <v>0</v>
      </c>
      <c r="FE1125" s="36">
        <f t="shared" si="2704"/>
        <v>0</v>
      </c>
      <c r="FF1125" s="36">
        <f t="shared" si="2731"/>
        <v>0</v>
      </c>
      <c r="FG1125" s="36">
        <f t="shared" si="2705"/>
        <v>0</v>
      </c>
      <c r="FH1125" s="36">
        <f t="shared" si="2706"/>
        <v>0</v>
      </c>
      <c r="FI1125" s="36">
        <f t="shared" si="2707"/>
        <v>0</v>
      </c>
      <c r="FJ1125" s="36">
        <f t="shared" ca="1" si="2708"/>
        <v>0</v>
      </c>
      <c r="FK1125" s="36">
        <f t="shared" si="2709"/>
        <v>0</v>
      </c>
      <c r="FL1125" s="36">
        <f t="shared" si="2710"/>
        <v>0</v>
      </c>
      <c r="FM1125" s="36">
        <f t="shared" ca="1" si="2711"/>
        <v>0</v>
      </c>
      <c r="FN1125" s="36">
        <f t="shared" ca="1" si="2733"/>
        <v>0</v>
      </c>
    </row>
    <row r="1126" spans="2:170" x14ac:dyDescent="0.25">
      <c r="B1126" s="2">
        <v>1118</v>
      </c>
      <c r="C1126" s="2">
        <f t="shared" si="2734"/>
        <v>94</v>
      </c>
      <c r="D1126" s="2">
        <f t="shared" si="2737"/>
        <v>1142</v>
      </c>
      <c r="E1126" s="2">
        <f t="shared" si="2735"/>
        <v>96</v>
      </c>
      <c r="F1126" s="189">
        <f t="shared" si="2739"/>
        <v>79744</v>
      </c>
      <c r="G1126" s="2">
        <f t="shared" si="2738"/>
        <v>4</v>
      </c>
      <c r="H1126" s="187">
        <f t="shared" si="2588"/>
        <v>127.75</v>
      </c>
      <c r="I1126" s="186">
        <f t="shared" si="2736"/>
        <v>127</v>
      </c>
      <c r="J1126" s="2">
        <f t="shared" si="2589"/>
        <v>0</v>
      </c>
      <c r="K1126" s="2">
        <f t="shared" si="2590"/>
        <v>0</v>
      </c>
      <c r="L1126">
        <f t="shared" si="2591"/>
        <v>2</v>
      </c>
      <c r="M1126" s="190">
        <f t="shared" si="2712"/>
        <v>0</v>
      </c>
      <c r="N1126">
        <f t="shared" si="2592"/>
        <v>1</v>
      </c>
      <c r="O1126">
        <f t="shared" si="2593"/>
        <v>100</v>
      </c>
      <c r="P1126" s="58">
        <f t="shared" si="2594"/>
        <v>0</v>
      </c>
      <c r="Q1126" s="106">
        <f t="shared" si="2595"/>
        <v>0</v>
      </c>
      <c r="R1126" s="59">
        <f t="shared" si="2596"/>
        <v>0</v>
      </c>
      <c r="S1126" s="32">
        <f t="shared" si="2713"/>
        <v>0</v>
      </c>
      <c r="T1126">
        <f t="shared" si="2597"/>
        <v>1</v>
      </c>
      <c r="U1126" s="32">
        <f t="shared" si="2714"/>
        <v>0</v>
      </c>
      <c r="V1126">
        <f t="shared" si="2598"/>
        <v>1</v>
      </c>
      <c r="W1126">
        <f t="shared" si="2599"/>
        <v>100</v>
      </c>
      <c r="X1126" s="58">
        <f t="shared" si="2600"/>
        <v>0</v>
      </c>
      <c r="Y1126" s="58">
        <f t="shared" si="2601"/>
        <v>0</v>
      </c>
      <c r="Z1126" s="32">
        <f t="shared" si="2602"/>
        <v>0</v>
      </c>
      <c r="AA1126" s="32">
        <f t="shared" si="2603"/>
        <v>0</v>
      </c>
      <c r="AB1126" s="59">
        <f t="shared" si="2604"/>
        <v>0</v>
      </c>
      <c r="AC1126" s="59">
        <f t="shared" si="2605"/>
        <v>0</v>
      </c>
      <c r="AD1126">
        <f t="shared" si="2606"/>
        <v>1</v>
      </c>
      <c r="AE1126" s="59">
        <f t="shared" si="2607"/>
        <v>0</v>
      </c>
      <c r="AF1126" s="59">
        <f t="shared" si="2608"/>
        <v>0</v>
      </c>
      <c r="AG1126" s="59">
        <f t="shared" si="2609"/>
        <v>0</v>
      </c>
      <c r="AH1126">
        <f t="shared" si="2610"/>
        <v>1</v>
      </c>
      <c r="AI1126" s="59">
        <f t="shared" si="2611"/>
        <v>0</v>
      </c>
      <c r="AJ1126" s="59">
        <f t="shared" si="2612"/>
        <v>0</v>
      </c>
      <c r="AK1126" s="59">
        <f t="shared" si="2613"/>
        <v>0</v>
      </c>
      <c r="AL1126" s="59">
        <f t="shared" si="2614"/>
        <v>0</v>
      </c>
      <c r="AM1126" s="12">
        <f t="shared" si="2715"/>
        <v>0</v>
      </c>
      <c r="AN1126" s="12">
        <f t="shared" si="2716"/>
        <v>0</v>
      </c>
      <c r="AO1126" s="66">
        <f t="shared" si="2615"/>
        <v>0</v>
      </c>
      <c r="AP1126" s="66">
        <f t="shared" si="2616"/>
        <v>0</v>
      </c>
      <c r="AQ1126" s="59">
        <f t="shared" si="2617"/>
        <v>0</v>
      </c>
      <c r="AR1126" s="59">
        <f t="shared" si="2618"/>
        <v>0</v>
      </c>
      <c r="AS1126" s="59">
        <f t="shared" si="2619"/>
        <v>0</v>
      </c>
      <c r="AT1126" s="12">
        <f t="shared" si="2620"/>
        <v>0</v>
      </c>
      <c r="AU1126" s="59">
        <f t="shared" si="2717"/>
        <v>0</v>
      </c>
      <c r="AV1126" s="59">
        <f t="shared" si="2718"/>
        <v>0</v>
      </c>
      <c r="AW1126" s="70" t="e">
        <f t="shared" si="2621"/>
        <v>#N/A</v>
      </c>
      <c r="AX1126" s="20">
        <f t="shared" si="2622"/>
        <v>200000</v>
      </c>
      <c r="AY1126" s="20">
        <f t="shared" si="2623"/>
        <v>0</v>
      </c>
      <c r="AZ1126" s="20">
        <f t="shared" si="2624"/>
        <v>0</v>
      </c>
      <c r="BA1126" s="20">
        <f t="shared" si="2625"/>
        <v>0</v>
      </c>
      <c r="BB1126" s="36">
        <f t="shared" si="2626"/>
        <v>0</v>
      </c>
      <c r="BC1126" s="36">
        <f t="shared" si="2627"/>
        <v>0</v>
      </c>
      <c r="BD1126" s="80">
        <f t="shared" si="2628"/>
        <v>0</v>
      </c>
      <c r="BE1126" s="36">
        <f t="shared" si="2629"/>
        <v>0</v>
      </c>
      <c r="BF1126" s="36">
        <f t="shared" si="2630"/>
        <v>0</v>
      </c>
      <c r="BG1126" s="36">
        <f t="shared" si="2631"/>
        <v>0</v>
      </c>
      <c r="BH1126" s="36">
        <f t="shared" si="2632"/>
        <v>0</v>
      </c>
      <c r="BI1126" s="36">
        <f t="shared" si="2633"/>
        <v>0</v>
      </c>
      <c r="BJ1126" s="36">
        <f t="shared" si="2634"/>
        <v>0</v>
      </c>
      <c r="BK1126" s="36">
        <f t="shared" si="2635"/>
        <v>0</v>
      </c>
      <c r="BL1126" s="68">
        <f>IF(OR(AT1126=0,E1126&gt;ProjTerm),0,VLOOKUP(D1126,'Life Events'!$AE$5:$AI$1206,5,FALSE))</f>
        <v>0</v>
      </c>
      <c r="BM1126" s="93">
        <f t="shared" si="2636"/>
        <v>0</v>
      </c>
      <c r="BN1126" s="93">
        <f t="shared" si="2637"/>
        <v>0</v>
      </c>
      <c r="BO1126" s="36">
        <f t="shared" si="2638"/>
        <v>0</v>
      </c>
      <c r="BP1126" s="36">
        <f t="shared" si="2639"/>
        <v>0</v>
      </c>
      <c r="BQ1126" s="36">
        <f t="shared" si="2640"/>
        <v>0</v>
      </c>
      <c r="BR1126" s="36">
        <f t="shared" si="2641"/>
        <v>154.78110000000001</v>
      </c>
      <c r="BS1126" s="36">
        <f t="shared" si="2642"/>
        <v>0</v>
      </c>
      <c r="BT1126" s="36">
        <f t="shared" si="2643"/>
        <v>0</v>
      </c>
      <c r="BU1126" s="70" cm="1">
        <f t="array" ref="BU1126">IF(AND(ActInt=1,$J1126=0),INDEX(Tbl_FwdNom,$B1126-IVP,MATCH(ValnDt,Tbl_FwdNom_Cols)),INDEX(Tbl_FwdNom,$B1126,MATCH(StartDt,Tbl_FwdNom_Cols)))</f>
        <v>7.7328008810000002</v>
      </c>
      <c r="BV1126" s="70" cm="1">
        <f t="array" ref="BV1126">INDEX(Tbl_FwdReal,$B1126,MATCH(StartDt,Tbl_FwdReal_Cols))</f>
        <v>2.278367619</v>
      </c>
      <c r="BW1126" s="70" cm="1">
        <f t="array" ref="BW1126">IF(RunType&lt;&gt;"OPN",INDEX(Tbl_FwdReal,$B1126,MATCH(ValnDt,Tbl_FwdReal_Cols)),IF(AND($J1126=0,ActInt=1),INDEX(Tbl_FwdReal,$B1126-IVP,MATCH(ValnDt,Tbl_FwdReal_Cols)),-999))*$K1126</f>
        <v>0</v>
      </c>
      <c r="BX1126" s="70">
        <f t="shared" si="2644"/>
        <v>0</v>
      </c>
      <c r="BY1126" s="70">
        <f t="shared" si="2719"/>
        <v>7.7328008809999904E-2</v>
      </c>
      <c r="BZ1126" s="64">
        <f t="shared" si="2732"/>
        <v>6.2262957673320241E-3</v>
      </c>
      <c r="CA1126" s="70" cm="1">
        <f t="array" ref="CA1126">IF($J1126=1,CA1125*(1+INDEX(Tbl_CPI,$B1126,MATCH(IF(RunType="OPN",StartDt,ValnDt),Tbl_CPI_Cols))),0)</f>
        <v>0</v>
      </c>
      <c r="CB1126" s="70">
        <f t="shared" si="2720"/>
        <v>435.88682376212444</v>
      </c>
      <c r="CC1126" s="70">
        <f t="shared" si="2721"/>
        <v>430.50723138137135</v>
      </c>
      <c r="CD1126" s="36">
        <f t="shared" si="2645"/>
        <v>2180.8778829727971</v>
      </c>
      <c r="CE1126" s="36">
        <f t="shared" si="2646"/>
        <v>0</v>
      </c>
      <c r="CF1126" s="36">
        <f t="shared" si="2647"/>
        <v>0</v>
      </c>
      <c r="CG1126" s="36">
        <f t="shared" si="2648"/>
        <v>0</v>
      </c>
      <c r="CH1126" s="36">
        <f t="shared" si="2649"/>
        <v>0</v>
      </c>
      <c r="CI1126" s="36">
        <f t="shared" si="2650"/>
        <v>0</v>
      </c>
      <c r="CJ1126" s="36">
        <f t="shared" si="2651"/>
        <v>0</v>
      </c>
      <c r="CK1126" s="36">
        <f t="shared" si="2652"/>
        <v>0</v>
      </c>
      <c r="CL1126" s="36">
        <f t="shared" si="2653"/>
        <v>0</v>
      </c>
      <c r="CM1126" s="36">
        <f t="shared" si="2654"/>
        <v>0</v>
      </c>
      <c r="CN1126" s="36">
        <f t="shared" si="2655"/>
        <v>0</v>
      </c>
      <c r="CO1126" s="20">
        <f t="shared" si="2656"/>
        <v>120000</v>
      </c>
      <c r="CP1126" s="20">
        <f t="shared" si="2657"/>
        <v>2</v>
      </c>
      <c r="CQ1126" s="64" t="e">
        <f t="shared" si="2658"/>
        <v>#N/A</v>
      </c>
      <c r="CR1126" s="64" t="e">
        <f t="shared" si="2659"/>
        <v>#N/A</v>
      </c>
      <c r="CS1126" s="36" t="e">
        <f t="shared" si="2660"/>
        <v>#N/A</v>
      </c>
      <c r="CT1126" s="36">
        <f t="shared" si="2661"/>
        <v>0</v>
      </c>
      <c r="CU1126" s="36">
        <f t="shared" si="2662"/>
        <v>0</v>
      </c>
      <c r="CV1126" s="36">
        <f t="shared" si="2722"/>
        <v>0</v>
      </c>
      <c r="CW1126" s="36">
        <f t="shared" si="2663"/>
        <v>0</v>
      </c>
      <c r="CX1126" s="36">
        <f t="shared" si="2664"/>
        <v>0</v>
      </c>
      <c r="CY1126" s="36">
        <f t="shared" si="2665"/>
        <v>0</v>
      </c>
      <c r="CZ1126" s="36">
        <f t="shared" si="2723"/>
        <v>0</v>
      </c>
      <c r="DA1126" s="64">
        <f t="shared" si="2666"/>
        <v>6.2262957673320241E-3</v>
      </c>
      <c r="DB1126" s="70">
        <f t="shared" si="2724"/>
        <v>0.9938122311119052</v>
      </c>
      <c r="DC1126" s="70">
        <f>PRODUCT($DB$8:DB1126)</f>
        <v>7.095343150048657E-5</v>
      </c>
      <c r="DD1126" s="36">
        <f t="shared" si="2667"/>
        <v>0</v>
      </c>
      <c r="DE1126" s="36">
        <f t="shared" si="2668"/>
        <v>0</v>
      </c>
      <c r="DF1126" s="36">
        <f t="shared" si="2669"/>
        <v>0</v>
      </c>
      <c r="DG1126" s="36">
        <f t="shared" si="2670"/>
        <v>0</v>
      </c>
      <c r="DH1126" s="36">
        <f t="shared" si="2671"/>
        <v>0</v>
      </c>
      <c r="DI1126" s="36">
        <f t="shared" si="2672"/>
        <v>0</v>
      </c>
      <c r="DJ1126" s="36">
        <f t="shared" si="2673"/>
        <v>0</v>
      </c>
      <c r="DK1126" s="36">
        <f t="shared" si="2674"/>
        <v>0</v>
      </c>
      <c r="DL1126" s="36">
        <f t="shared" si="2675"/>
        <v>0</v>
      </c>
      <c r="DM1126" s="36">
        <f t="shared" si="2676"/>
        <v>0</v>
      </c>
      <c r="DN1126" s="36">
        <f t="shared" ca="1" si="2725"/>
        <v>4.6137290849905055E-12</v>
      </c>
      <c r="DO1126" s="64" cm="1">
        <f t="array" ref="DO1126">IFERROR(INDEX(Tbl_FwdNom,$B1126,MATCH(LIDt,Tbl_FwdNom_Cols,0)),0)</f>
        <v>7.3361954650000003</v>
      </c>
      <c r="DP1126" s="64">
        <f t="shared" ca="1" si="2726"/>
        <v>0</v>
      </c>
      <c r="DQ1126" s="64">
        <f t="shared" ca="1" si="2677"/>
        <v>0</v>
      </c>
      <c r="DR1126" s="70">
        <f t="shared" ca="1" si="2678"/>
        <v>1</v>
      </c>
      <c r="DS1126" s="70">
        <f ca="1">PRODUCT($DR$8:DR1126)</f>
        <v>5.1485728910319675E-4</v>
      </c>
      <c r="DT1126" s="36">
        <f t="shared" ca="1" si="2679"/>
        <v>0</v>
      </c>
      <c r="DU1126" s="36">
        <f t="shared" ca="1" si="2680"/>
        <v>0</v>
      </c>
      <c r="DV1126" s="36">
        <f t="shared" ca="1" si="2681"/>
        <v>0</v>
      </c>
      <c r="DW1126" s="36">
        <f t="shared" ca="1" si="2682"/>
        <v>0</v>
      </c>
      <c r="DX1126" s="36">
        <f t="shared" ca="1" si="2683"/>
        <v>0</v>
      </c>
      <c r="DY1126" s="36">
        <f t="shared" ca="1" si="2684"/>
        <v>0</v>
      </c>
      <c r="DZ1126" s="36">
        <f t="shared" ca="1" si="2685"/>
        <v>0</v>
      </c>
      <c r="EA1126" s="36">
        <f t="shared" ca="1" si="2686"/>
        <v>0</v>
      </c>
      <c r="EB1126" s="36">
        <f t="shared" ca="1" si="2687"/>
        <v>0</v>
      </c>
      <c r="EC1126" s="36">
        <f t="shared" ca="1" si="2688"/>
        <v>0</v>
      </c>
      <c r="ED1126" s="36">
        <f t="shared" ca="1" si="2689"/>
        <v>0</v>
      </c>
      <c r="EE1126" s="36">
        <f t="shared" ca="1" si="2727"/>
        <v>0</v>
      </c>
      <c r="EF1126" s="36">
        <f t="shared" ca="1" si="2690"/>
        <v>0</v>
      </c>
      <c r="EG1126" s="64"/>
      <c r="EH1126" s="64"/>
      <c r="EI1126" s="64"/>
      <c r="EJ1126" s="70"/>
      <c r="EK1126" s="70"/>
      <c r="EL1126" s="70"/>
      <c r="EM1126" s="70"/>
      <c r="EN1126" s="70"/>
      <c r="EO1126" s="36">
        <f t="shared" si="2691"/>
        <v>0</v>
      </c>
      <c r="EP1126" s="36">
        <f t="shared" si="2692"/>
        <v>0</v>
      </c>
      <c r="EQ1126" s="36">
        <f t="shared" si="2693"/>
        <v>0</v>
      </c>
      <c r="ER1126" s="36">
        <f t="shared" si="2694"/>
        <v>0</v>
      </c>
      <c r="ES1126" s="36">
        <f t="shared" si="2695"/>
        <v>0</v>
      </c>
      <c r="ET1126" s="36">
        <f t="shared" si="2696"/>
        <v>0</v>
      </c>
      <c r="EU1126" s="36">
        <f t="shared" si="2728"/>
        <v>0</v>
      </c>
      <c r="EV1126" s="36">
        <f t="shared" si="2697"/>
        <v>0</v>
      </c>
      <c r="EW1126" s="36">
        <f t="shared" si="2698"/>
        <v>0</v>
      </c>
      <c r="EX1126" s="36">
        <f t="shared" si="2729"/>
        <v>0</v>
      </c>
      <c r="EY1126" s="36">
        <f t="shared" si="2699"/>
        <v>0</v>
      </c>
      <c r="EZ1126" s="36">
        <f t="shared" si="2700"/>
        <v>0</v>
      </c>
      <c r="FA1126" s="36">
        <f t="shared" si="2701"/>
        <v>0</v>
      </c>
      <c r="FB1126" s="36">
        <f t="shared" si="2702"/>
        <v>0</v>
      </c>
      <c r="FC1126" s="36">
        <f t="shared" si="2730"/>
        <v>0</v>
      </c>
      <c r="FD1126" s="36">
        <f t="shared" si="2703"/>
        <v>0</v>
      </c>
      <c r="FE1126" s="36">
        <f t="shared" si="2704"/>
        <v>0</v>
      </c>
      <c r="FF1126" s="36">
        <f t="shared" si="2731"/>
        <v>0</v>
      </c>
      <c r="FG1126" s="36">
        <f t="shared" si="2705"/>
        <v>0</v>
      </c>
      <c r="FH1126" s="36">
        <f t="shared" si="2706"/>
        <v>0</v>
      </c>
      <c r="FI1126" s="36">
        <f t="shared" si="2707"/>
        <v>0</v>
      </c>
      <c r="FJ1126" s="36">
        <f t="shared" ca="1" si="2708"/>
        <v>0</v>
      </c>
      <c r="FK1126" s="36">
        <f t="shared" si="2709"/>
        <v>0</v>
      </c>
      <c r="FL1126" s="36">
        <f t="shared" si="2710"/>
        <v>0</v>
      </c>
      <c r="FM1126" s="36">
        <f t="shared" ca="1" si="2711"/>
        <v>0</v>
      </c>
      <c r="FN1126" s="36">
        <f t="shared" ca="1" si="2733"/>
        <v>0</v>
      </c>
    </row>
    <row r="1127" spans="2:170" x14ac:dyDescent="0.25">
      <c r="B1127" s="2">
        <v>1119</v>
      </c>
      <c r="C1127" s="2">
        <f t="shared" si="2734"/>
        <v>94</v>
      </c>
      <c r="D1127" s="2">
        <f t="shared" si="2737"/>
        <v>1143</v>
      </c>
      <c r="E1127" s="2">
        <f t="shared" si="2735"/>
        <v>96</v>
      </c>
      <c r="F1127" s="189">
        <f t="shared" si="2739"/>
        <v>79775</v>
      </c>
      <c r="G1127" s="2">
        <f t="shared" si="2738"/>
        <v>5</v>
      </c>
      <c r="H1127" s="187">
        <f t="shared" si="2588"/>
        <v>127.83333333333334</v>
      </c>
      <c r="I1127" s="186">
        <f t="shared" si="2736"/>
        <v>127</v>
      </c>
      <c r="J1127" s="2">
        <f t="shared" si="2589"/>
        <v>0</v>
      </c>
      <c r="K1127" s="2">
        <f t="shared" si="2590"/>
        <v>0</v>
      </c>
      <c r="L1127">
        <f t="shared" si="2591"/>
        <v>2</v>
      </c>
      <c r="M1127" s="190">
        <f t="shared" si="2712"/>
        <v>0</v>
      </c>
      <c r="N1127">
        <f t="shared" si="2592"/>
        <v>1</v>
      </c>
      <c r="O1127">
        <f t="shared" si="2593"/>
        <v>100</v>
      </c>
      <c r="P1127" s="58">
        <f t="shared" si="2594"/>
        <v>0</v>
      </c>
      <c r="Q1127" s="106">
        <f t="shared" si="2595"/>
        <v>0</v>
      </c>
      <c r="R1127" s="59">
        <f t="shared" si="2596"/>
        <v>0</v>
      </c>
      <c r="S1127" s="32">
        <f t="shared" si="2713"/>
        <v>0</v>
      </c>
      <c r="T1127">
        <f t="shared" si="2597"/>
        <v>1</v>
      </c>
      <c r="U1127" s="32">
        <f t="shared" si="2714"/>
        <v>0</v>
      </c>
      <c r="V1127">
        <f t="shared" si="2598"/>
        <v>1</v>
      </c>
      <c r="W1127">
        <f t="shared" si="2599"/>
        <v>100</v>
      </c>
      <c r="X1127" s="58">
        <f t="shared" si="2600"/>
        <v>0</v>
      </c>
      <c r="Y1127" s="58">
        <f t="shared" si="2601"/>
        <v>0</v>
      </c>
      <c r="Z1127" s="32">
        <f t="shared" si="2602"/>
        <v>0</v>
      </c>
      <c r="AA1127" s="32">
        <f t="shared" si="2603"/>
        <v>0</v>
      </c>
      <c r="AB1127" s="59">
        <f t="shared" si="2604"/>
        <v>0</v>
      </c>
      <c r="AC1127" s="59">
        <f t="shared" si="2605"/>
        <v>0</v>
      </c>
      <c r="AD1127">
        <f t="shared" si="2606"/>
        <v>1</v>
      </c>
      <c r="AE1127" s="59">
        <f t="shared" si="2607"/>
        <v>0</v>
      </c>
      <c r="AF1127" s="59">
        <f t="shared" si="2608"/>
        <v>0</v>
      </c>
      <c r="AG1127" s="59">
        <f t="shared" si="2609"/>
        <v>0</v>
      </c>
      <c r="AH1127">
        <f t="shared" si="2610"/>
        <v>1</v>
      </c>
      <c r="AI1127" s="59">
        <f t="shared" si="2611"/>
        <v>0</v>
      </c>
      <c r="AJ1127" s="59">
        <f t="shared" si="2612"/>
        <v>0</v>
      </c>
      <c r="AK1127" s="59">
        <f t="shared" si="2613"/>
        <v>0</v>
      </c>
      <c r="AL1127" s="59">
        <f t="shared" si="2614"/>
        <v>0</v>
      </c>
      <c r="AM1127" s="12">
        <f t="shared" si="2715"/>
        <v>0</v>
      </c>
      <c r="AN1127" s="12">
        <f t="shared" si="2716"/>
        <v>0</v>
      </c>
      <c r="AO1127" s="66">
        <f t="shared" si="2615"/>
        <v>0</v>
      </c>
      <c r="AP1127" s="66">
        <f t="shared" si="2616"/>
        <v>0</v>
      </c>
      <c r="AQ1127" s="59">
        <f t="shared" si="2617"/>
        <v>0</v>
      </c>
      <c r="AR1127" s="59">
        <f t="shared" si="2618"/>
        <v>0</v>
      </c>
      <c r="AS1127" s="59">
        <f t="shared" si="2619"/>
        <v>0</v>
      </c>
      <c r="AT1127" s="12">
        <f t="shared" si="2620"/>
        <v>0</v>
      </c>
      <c r="AU1127" s="59">
        <f t="shared" si="2717"/>
        <v>0</v>
      </c>
      <c r="AV1127" s="59">
        <f t="shared" si="2718"/>
        <v>0</v>
      </c>
      <c r="AW1127" s="70" t="e">
        <f t="shared" si="2621"/>
        <v>#N/A</v>
      </c>
      <c r="AX1127" s="20">
        <f t="shared" si="2622"/>
        <v>200000</v>
      </c>
      <c r="AY1127" s="20">
        <f t="shared" si="2623"/>
        <v>0</v>
      </c>
      <c r="AZ1127" s="20">
        <f t="shared" si="2624"/>
        <v>0</v>
      </c>
      <c r="BA1127" s="20">
        <f t="shared" si="2625"/>
        <v>0</v>
      </c>
      <c r="BB1127" s="36">
        <f t="shared" si="2626"/>
        <v>0</v>
      </c>
      <c r="BC1127" s="36">
        <f t="shared" si="2627"/>
        <v>0</v>
      </c>
      <c r="BD1127" s="80">
        <f t="shared" si="2628"/>
        <v>0</v>
      </c>
      <c r="BE1127" s="36">
        <f t="shared" si="2629"/>
        <v>0</v>
      </c>
      <c r="BF1127" s="36">
        <f t="shared" si="2630"/>
        <v>0</v>
      </c>
      <c r="BG1127" s="36">
        <f t="shared" si="2631"/>
        <v>0</v>
      </c>
      <c r="BH1127" s="36">
        <f t="shared" si="2632"/>
        <v>0</v>
      </c>
      <c r="BI1127" s="36">
        <f t="shared" si="2633"/>
        <v>0</v>
      </c>
      <c r="BJ1127" s="36">
        <f t="shared" si="2634"/>
        <v>0</v>
      </c>
      <c r="BK1127" s="36">
        <f t="shared" si="2635"/>
        <v>0</v>
      </c>
      <c r="BL1127" s="68">
        <f>IF(OR(AT1127=0,E1127&gt;ProjTerm),0,VLOOKUP(D1127,'Life Events'!$AE$5:$AI$1206,5,FALSE))</f>
        <v>0</v>
      </c>
      <c r="BM1127" s="93">
        <f t="shared" si="2636"/>
        <v>0</v>
      </c>
      <c r="BN1127" s="93">
        <f t="shared" si="2637"/>
        <v>0</v>
      </c>
      <c r="BO1127" s="36">
        <f t="shared" si="2638"/>
        <v>0</v>
      </c>
      <c r="BP1127" s="36">
        <f t="shared" si="2639"/>
        <v>0</v>
      </c>
      <c r="BQ1127" s="36">
        <f t="shared" si="2640"/>
        <v>0</v>
      </c>
      <c r="BR1127" s="36">
        <f t="shared" si="2641"/>
        <v>154.78110000000001</v>
      </c>
      <c r="BS1127" s="36">
        <f t="shared" si="2642"/>
        <v>0</v>
      </c>
      <c r="BT1127" s="36">
        <f t="shared" si="2643"/>
        <v>0</v>
      </c>
      <c r="BU1127" s="70" cm="1">
        <f t="array" ref="BU1127">IF(AND(ActInt=1,$J1127=0),INDEX(Tbl_FwdNom,$B1127-IVP,MATCH(ValnDt,Tbl_FwdNom_Cols)),INDEX(Tbl_FwdNom,$B1127,MATCH(StartDt,Tbl_FwdNom_Cols)))</f>
        <v>7.726951379</v>
      </c>
      <c r="BV1127" s="70" cm="1">
        <f t="array" ref="BV1127">INDEX(Tbl_FwdReal,$B1127,MATCH(StartDt,Tbl_FwdReal_Cols))</f>
        <v>2.2750236140000002</v>
      </c>
      <c r="BW1127" s="70" cm="1">
        <f t="array" ref="BW1127">IF(RunType&lt;&gt;"OPN",INDEX(Tbl_FwdReal,$B1127,MATCH(ValnDt,Tbl_FwdReal_Cols)),IF(AND($J1127=0,ActInt=1),INDEX(Tbl_FwdReal,$B1127-IVP,MATCH(ValnDt,Tbl_FwdReal_Cols)),-999))*$K1127</f>
        <v>0</v>
      </c>
      <c r="BX1127" s="70">
        <f t="shared" si="2644"/>
        <v>0</v>
      </c>
      <c r="BY1127" s="70">
        <f t="shared" si="2719"/>
        <v>7.7269513789999911E-2</v>
      </c>
      <c r="BZ1127" s="64">
        <f t="shared" si="2732"/>
        <v>6.2217427828781258E-3</v>
      </c>
      <c r="CA1127" s="70" cm="1">
        <f t="array" ref="CA1127">IF($J1127=1,CA1126*(1+INDEX(Tbl_CPI,$B1127,MATCH(IF(RunType="OPN",StartDt,ValnDt),Tbl_CPI_Cols))),0)</f>
        <v>0</v>
      </c>
      <c r="CB1127" s="70">
        <f t="shared" si="2720"/>
        <v>438.59879946201812</v>
      </c>
      <c r="CC1127" s="70">
        <f t="shared" si="2721"/>
        <v>430.50723138137135</v>
      </c>
      <c r="CD1127" s="36">
        <f t="shared" si="2645"/>
        <v>2180.8778829727971</v>
      </c>
      <c r="CE1127" s="36">
        <f t="shared" si="2646"/>
        <v>0</v>
      </c>
      <c r="CF1127" s="36">
        <f t="shared" si="2647"/>
        <v>0</v>
      </c>
      <c r="CG1127" s="36">
        <f t="shared" si="2648"/>
        <v>0</v>
      </c>
      <c r="CH1127" s="36">
        <f t="shared" si="2649"/>
        <v>0</v>
      </c>
      <c r="CI1127" s="36">
        <f t="shared" si="2650"/>
        <v>0</v>
      </c>
      <c r="CJ1127" s="36">
        <f t="shared" si="2651"/>
        <v>0</v>
      </c>
      <c r="CK1127" s="36">
        <f t="shared" si="2652"/>
        <v>0</v>
      </c>
      <c r="CL1127" s="36">
        <f t="shared" si="2653"/>
        <v>0</v>
      </c>
      <c r="CM1127" s="36">
        <f t="shared" si="2654"/>
        <v>0</v>
      </c>
      <c r="CN1127" s="36">
        <f t="shared" si="2655"/>
        <v>0</v>
      </c>
      <c r="CO1127" s="20">
        <f t="shared" si="2656"/>
        <v>120000</v>
      </c>
      <c r="CP1127" s="20">
        <f t="shared" si="2657"/>
        <v>2</v>
      </c>
      <c r="CQ1127" s="64" t="e">
        <f t="shared" si="2658"/>
        <v>#N/A</v>
      </c>
      <c r="CR1127" s="64" t="e">
        <f t="shared" si="2659"/>
        <v>#N/A</v>
      </c>
      <c r="CS1127" s="36" t="e">
        <f t="shared" si="2660"/>
        <v>#N/A</v>
      </c>
      <c r="CT1127" s="36">
        <f t="shared" si="2661"/>
        <v>0</v>
      </c>
      <c r="CU1127" s="36">
        <f t="shared" si="2662"/>
        <v>0</v>
      </c>
      <c r="CV1127" s="36">
        <f t="shared" si="2722"/>
        <v>0</v>
      </c>
      <c r="CW1127" s="36">
        <f t="shared" si="2663"/>
        <v>0</v>
      </c>
      <c r="CX1127" s="36">
        <f t="shared" si="2664"/>
        <v>0</v>
      </c>
      <c r="CY1127" s="36">
        <f t="shared" si="2665"/>
        <v>0</v>
      </c>
      <c r="CZ1127" s="36">
        <f t="shared" si="2723"/>
        <v>0</v>
      </c>
      <c r="DA1127" s="64">
        <f t="shared" si="2666"/>
        <v>6.2217427828781258E-3</v>
      </c>
      <c r="DB1127" s="70">
        <f t="shared" si="2724"/>
        <v>0.9938167279454021</v>
      </c>
      <c r="DC1127" s="70">
        <f>PRODUCT($DB$8:DB1127)</f>
        <v>7.0514707130311781E-5</v>
      </c>
      <c r="DD1127" s="36">
        <f t="shared" si="2667"/>
        <v>0</v>
      </c>
      <c r="DE1127" s="36">
        <f t="shared" si="2668"/>
        <v>0</v>
      </c>
      <c r="DF1127" s="36">
        <f t="shared" si="2669"/>
        <v>0</v>
      </c>
      <c r="DG1127" s="36">
        <f t="shared" si="2670"/>
        <v>0</v>
      </c>
      <c r="DH1127" s="36">
        <f t="shared" si="2671"/>
        <v>0</v>
      </c>
      <c r="DI1127" s="36">
        <f t="shared" si="2672"/>
        <v>0</v>
      </c>
      <c r="DJ1127" s="36">
        <f t="shared" si="2673"/>
        <v>0</v>
      </c>
      <c r="DK1127" s="36">
        <f t="shared" si="2674"/>
        <v>0</v>
      </c>
      <c r="DL1127" s="36">
        <f t="shared" si="2675"/>
        <v>0</v>
      </c>
      <c r="DM1127" s="36">
        <f t="shared" si="2676"/>
        <v>0</v>
      </c>
      <c r="DN1127" s="36">
        <f t="shared" ca="1" si="2725"/>
        <v>4.6137290849905055E-12</v>
      </c>
      <c r="DO1127" s="64" cm="1">
        <f t="array" ref="DO1127">IFERROR(INDEX(Tbl_FwdNom,$B1127,MATCH(LIDt,Tbl_FwdNom_Cols,0)),0)</f>
        <v>7.3344963969999997</v>
      </c>
      <c r="DP1127" s="64">
        <f t="shared" ca="1" si="2726"/>
        <v>0</v>
      </c>
      <c r="DQ1127" s="64">
        <f t="shared" ca="1" si="2677"/>
        <v>0</v>
      </c>
      <c r="DR1127" s="70">
        <f t="shared" ca="1" si="2678"/>
        <v>1</v>
      </c>
      <c r="DS1127" s="70">
        <f ca="1">PRODUCT($DR$8:DR1127)</f>
        <v>5.1485728910319675E-4</v>
      </c>
      <c r="DT1127" s="36">
        <f t="shared" ca="1" si="2679"/>
        <v>0</v>
      </c>
      <c r="DU1127" s="36">
        <f t="shared" ca="1" si="2680"/>
        <v>0</v>
      </c>
      <c r="DV1127" s="36">
        <f t="shared" ca="1" si="2681"/>
        <v>0</v>
      </c>
      <c r="DW1127" s="36">
        <f t="shared" ca="1" si="2682"/>
        <v>0</v>
      </c>
      <c r="DX1127" s="36">
        <f t="shared" ca="1" si="2683"/>
        <v>0</v>
      </c>
      <c r="DY1127" s="36">
        <f t="shared" ca="1" si="2684"/>
        <v>0</v>
      </c>
      <c r="DZ1127" s="36">
        <f t="shared" ca="1" si="2685"/>
        <v>0</v>
      </c>
      <c r="EA1127" s="36">
        <f t="shared" ca="1" si="2686"/>
        <v>0</v>
      </c>
      <c r="EB1127" s="36">
        <f t="shared" ca="1" si="2687"/>
        <v>0</v>
      </c>
      <c r="EC1127" s="36">
        <f t="shared" ca="1" si="2688"/>
        <v>0</v>
      </c>
      <c r="ED1127" s="36">
        <f t="shared" ca="1" si="2689"/>
        <v>0</v>
      </c>
      <c r="EE1127" s="36">
        <f t="shared" ca="1" si="2727"/>
        <v>0</v>
      </c>
      <c r="EF1127" s="36">
        <f t="shared" ca="1" si="2690"/>
        <v>0</v>
      </c>
      <c r="EG1127" s="64"/>
      <c r="EH1127" s="64"/>
      <c r="EI1127" s="64"/>
      <c r="EJ1127" s="70"/>
      <c r="EK1127" s="70"/>
      <c r="EL1127" s="70"/>
      <c r="EM1127" s="70"/>
      <c r="EN1127" s="70"/>
      <c r="EO1127" s="36">
        <f t="shared" si="2691"/>
        <v>0</v>
      </c>
      <c r="EP1127" s="36">
        <f t="shared" si="2692"/>
        <v>0</v>
      </c>
      <c r="EQ1127" s="36">
        <f t="shared" si="2693"/>
        <v>0</v>
      </c>
      <c r="ER1127" s="36">
        <f t="shared" si="2694"/>
        <v>0</v>
      </c>
      <c r="ES1127" s="36">
        <f t="shared" si="2695"/>
        <v>0</v>
      </c>
      <c r="ET1127" s="36">
        <f t="shared" si="2696"/>
        <v>0</v>
      </c>
      <c r="EU1127" s="36">
        <f t="shared" si="2728"/>
        <v>0</v>
      </c>
      <c r="EV1127" s="36">
        <f t="shared" si="2697"/>
        <v>0</v>
      </c>
      <c r="EW1127" s="36">
        <f t="shared" si="2698"/>
        <v>0</v>
      </c>
      <c r="EX1127" s="36">
        <f t="shared" si="2729"/>
        <v>0</v>
      </c>
      <c r="EY1127" s="36">
        <f t="shared" si="2699"/>
        <v>0</v>
      </c>
      <c r="EZ1127" s="36">
        <f t="shared" si="2700"/>
        <v>0</v>
      </c>
      <c r="FA1127" s="36">
        <f t="shared" si="2701"/>
        <v>0</v>
      </c>
      <c r="FB1127" s="36">
        <f t="shared" si="2702"/>
        <v>0</v>
      </c>
      <c r="FC1127" s="36">
        <f t="shared" si="2730"/>
        <v>0</v>
      </c>
      <c r="FD1127" s="36">
        <f t="shared" si="2703"/>
        <v>0</v>
      </c>
      <c r="FE1127" s="36">
        <f t="shared" si="2704"/>
        <v>0</v>
      </c>
      <c r="FF1127" s="36">
        <f t="shared" si="2731"/>
        <v>0</v>
      </c>
      <c r="FG1127" s="36">
        <f t="shared" si="2705"/>
        <v>0</v>
      </c>
      <c r="FH1127" s="36">
        <f t="shared" si="2706"/>
        <v>0</v>
      </c>
      <c r="FI1127" s="36">
        <f t="shared" si="2707"/>
        <v>0</v>
      </c>
      <c r="FJ1127" s="36">
        <f t="shared" ca="1" si="2708"/>
        <v>0</v>
      </c>
      <c r="FK1127" s="36">
        <f t="shared" si="2709"/>
        <v>0</v>
      </c>
      <c r="FL1127" s="36">
        <f t="shared" si="2710"/>
        <v>0</v>
      </c>
      <c r="FM1127" s="36">
        <f t="shared" ca="1" si="2711"/>
        <v>0</v>
      </c>
      <c r="FN1127" s="36">
        <f t="shared" ca="1" si="2733"/>
        <v>0</v>
      </c>
    </row>
    <row r="1128" spans="2:170" x14ac:dyDescent="0.25">
      <c r="B1128" s="2">
        <v>1120</v>
      </c>
      <c r="C1128" s="2">
        <f t="shared" si="2734"/>
        <v>94</v>
      </c>
      <c r="D1128" s="2">
        <f t="shared" si="2737"/>
        <v>1144</v>
      </c>
      <c r="E1128" s="2">
        <f t="shared" si="2735"/>
        <v>96</v>
      </c>
      <c r="F1128" s="189">
        <f t="shared" si="2739"/>
        <v>79805</v>
      </c>
      <c r="G1128" s="2">
        <f t="shared" si="2738"/>
        <v>6</v>
      </c>
      <c r="H1128" s="187">
        <f t="shared" si="2588"/>
        <v>127.91666666666666</v>
      </c>
      <c r="I1128" s="186">
        <f t="shared" si="2736"/>
        <v>127</v>
      </c>
      <c r="J1128" s="2">
        <f t="shared" si="2589"/>
        <v>0</v>
      </c>
      <c r="K1128" s="2">
        <f t="shared" si="2590"/>
        <v>0</v>
      </c>
      <c r="L1128">
        <f t="shared" si="2591"/>
        <v>2</v>
      </c>
      <c r="M1128" s="190">
        <f t="shared" si="2712"/>
        <v>0</v>
      </c>
      <c r="N1128">
        <f t="shared" si="2592"/>
        <v>1</v>
      </c>
      <c r="O1128">
        <f t="shared" si="2593"/>
        <v>100</v>
      </c>
      <c r="P1128" s="58">
        <f t="shared" si="2594"/>
        <v>0</v>
      </c>
      <c r="Q1128" s="106">
        <f t="shared" si="2595"/>
        <v>0</v>
      </c>
      <c r="R1128" s="59">
        <f t="shared" si="2596"/>
        <v>0</v>
      </c>
      <c r="S1128" s="32">
        <f t="shared" si="2713"/>
        <v>0</v>
      </c>
      <c r="T1128">
        <f t="shared" si="2597"/>
        <v>1</v>
      </c>
      <c r="U1128" s="32">
        <f t="shared" si="2714"/>
        <v>0</v>
      </c>
      <c r="V1128">
        <f t="shared" si="2598"/>
        <v>1</v>
      </c>
      <c r="W1128">
        <f t="shared" si="2599"/>
        <v>100</v>
      </c>
      <c r="X1128" s="58">
        <f t="shared" si="2600"/>
        <v>0</v>
      </c>
      <c r="Y1128" s="58">
        <f t="shared" si="2601"/>
        <v>0</v>
      </c>
      <c r="Z1128" s="32">
        <f t="shared" si="2602"/>
        <v>0</v>
      </c>
      <c r="AA1128" s="32">
        <f t="shared" si="2603"/>
        <v>0</v>
      </c>
      <c r="AB1128" s="59">
        <f t="shared" si="2604"/>
        <v>0</v>
      </c>
      <c r="AC1128" s="59">
        <f t="shared" si="2605"/>
        <v>0</v>
      </c>
      <c r="AD1128">
        <f t="shared" si="2606"/>
        <v>1</v>
      </c>
      <c r="AE1128" s="59">
        <f t="shared" si="2607"/>
        <v>0</v>
      </c>
      <c r="AF1128" s="59">
        <f t="shared" si="2608"/>
        <v>0</v>
      </c>
      <c r="AG1128" s="59">
        <f t="shared" si="2609"/>
        <v>0</v>
      </c>
      <c r="AH1128">
        <f t="shared" si="2610"/>
        <v>1</v>
      </c>
      <c r="AI1128" s="59">
        <f t="shared" si="2611"/>
        <v>0</v>
      </c>
      <c r="AJ1128" s="59">
        <f t="shared" si="2612"/>
        <v>0</v>
      </c>
      <c r="AK1128" s="59">
        <f t="shared" si="2613"/>
        <v>0</v>
      </c>
      <c r="AL1128" s="59">
        <f t="shared" si="2614"/>
        <v>0</v>
      </c>
      <c r="AM1128" s="12">
        <f t="shared" si="2715"/>
        <v>0</v>
      </c>
      <c r="AN1128" s="12">
        <f t="shared" si="2716"/>
        <v>0</v>
      </c>
      <c r="AO1128" s="66">
        <f t="shared" si="2615"/>
        <v>0</v>
      </c>
      <c r="AP1128" s="66">
        <f t="shared" si="2616"/>
        <v>0</v>
      </c>
      <c r="AQ1128" s="59">
        <f t="shared" si="2617"/>
        <v>0</v>
      </c>
      <c r="AR1128" s="59">
        <f t="shared" si="2618"/>
        <v>0</v>
      </c>
      <c r="AS1128" s="59">
        <f t="shared" si="2619"/>
        <v>0</v>
      </c>
      <c r="AT1128" s="12">
        <f t="shared" si="2620"/>
        <v>0</v>
      </c>
      <c r="AU1128" s="59">
        <f t="shared" si="2717"/>
        <v>0</v>
      </c>
      <c r="AV1128" s="59">
        <f t="shared" si="2718"/>
        <v>0</v>
      </c>
      <c r="AW1128" s="70" t="e">
        <f t="shared" si="2621"/>
        <v>#N/A</v>
      </c>
      <c r="AX1128" s="20">
        <f t="shared" si="2622"/>
        <v>200000</v>
      </c>
      <c r="AY1128" s="20">
        <f t="shared" si="2623"/>
        <v>0</v>
      </c>
      <c r="AZ1128" s="20">
        <f t="shared" si="2624"/>
        <v>0</v>
      </c>
      <c r="BA1128" s="20">
        <f t="shared" si="2625"/>
        <v>0</v>
      </c>
      <c r="BB1128" s="36">
        <f t="shared" si="2626"/>
        <v>0</v>
      </c>
      <c r="BC1128" s="36">
        <f t="shared" si="2627"/>
        <v>0</v>
      </c>
      <c r="BD1128" s="80">
        <f t="shared" si="2628"/>
        <v>0</v>
      </c>
      <c r="BE1128" s="36">
        <f t="shared" si="2629"/>
        <v>0</v>
      </c>
      <c r="BF1128" s="36">
        <f t="shared" si="2630"/>
        <v>0</v>
      </c>
      <c r="BG1128" s="36">
        <f t="shared" si="2631"/>
        <v>0</v>
      </c>
      <c r="BH1128" s="36">
        <f t="shared" si="2632"/>
        <v>0</v>
      </c>
      <c r="BI1128" s="36">
        <f t="shared" si="2633"/>
        <v>0</v>
      </c>
      <c r="BJ1128" s="36">
        <f t="shared" si="2634"/>
        <v>0</v>
      </c>
      <c r="BK1128" s="36">
        <f t="shared" si="2635"/>
        <v>0</v>
      </c>
      <c r="BL1128" s="68">
        <f>IF(OR(AT1128=0,E1128&gt;ProjTerm),0,VLOOKUP(D1128,'Life Events'!$AE$5:$AI$1206,5,FALSE))</f>
        <v>0</v>
      </c>
      <c r="BM1128" s="93">
        <f t="shared" si="2636"/>
        <v>0</v>
      </c>
      <c r="BN1128" s="93">
        <f t="shared" si="2637"/>
        <v>0</v>
      </c>
      <c r="BO1128" s="36">
        <f t="shared" si="2638"/>
        <v>0</v>
      </c>
      <c r="BP1128" s="36">
        <f t="shared" si="2639"/>
        <v>0</v>
      </c>
      <c r="BQ1128" s="36">
        <f t="shared" si="2640"/>
        <v>0</v>
      </c>
      <c r="BR1128" s="36">
        <f t="shared" si="2641"/>
        <v>154.78110000000001</v>
      </c>
      <c r="BS1128" s="36">
        <f t="shared" si="2642"/>
        <v>0</v>
      </c>
      <c r="BT1128" s="36">
        <f t="shared" si="2643"/>
        <v>0</v>
      </c>
      <c r="BU1128" s="70" cm="1">
        <f t="array" ref="BU1128">IF(AND(ActInt=1,$J1128=0),INDEX(Tbl_FwdNom,$B1128-IVP,MATCH(ValnDt,Tbl_FwdNom_Cols)),INDEX(Tbl_FwdNom,$B1128,MATCH(StartDt,Tbl_FwdNom_Cols)))</f>
        <v>7.7211021960000004</v>
      </c>
      <c r="BV1128" s="70" cm="1">
        <f t="array" ref="BV1128">INDEX(Tbl_FwdReal,$B1128,MATCH(StartDt,Tbl_FwdReal_Cols))</f>
        <v>2.2716797190000002</v>
      </c>
      <c r="BW1128" s="70" cm="1">
        <f t="array" ref="BW1128">IF(RunType&lt;&gt;"OPN",INDEX(Tbl_FwdReal,$B1128,MATCH(ValnDt,Tbl_FwdReal_Cols)),IF(AND($J1128=0,ActInt=1),INDEX(Tbl_FwdReal,$B1128-IVP,MATCH(ValnDt,Tbl_FwdReal_Cols)),-999))*$K1128</f>
        <v>0</v>
      </c>
      <c r="BX1128" s="70">
        <f t="shared" si="2644"/>
        <v>0</v>
      </c>
      <c r="BY1128" s="70">
        <f t="shared" si="2719"/>
        <v>7.7211021959999959E-2</v>
      </c>
      <c r="BZ1128" s="64">
        <f t="shared" si="2732"/>
        <v>6.2171898201104359E-3</v>
      </c>
      <c r="CA1128" s="70" cm="1">
        <f t="array" ref="CA1128">IF($J1128=1,CA1127*(1+INDEX(Tbl_CPI,$B1128,MATCH(IF(RunType="OPN",StartDt,ValnDt),Tbl_CPI_Cols))),0)</f>
        <v>0</v>
      </c>
      <c r="CB1128" s="70">
        <f t="shared" si="2720"/>
        <v>441.32565145314607</v>
      </c>
      <c r="CC1128" s="70">
        <f t="shared" si="2721"/>
        <v>430.50723138137135</v>
      </c>
      <c r="CD1128" s="36">
        <f t="shared" si="2645"/>
        <v>2180.8778829727971</v>
      </c>
      <c r="CE1128" s="36">
        <f t="shared" si="2646"/>
        <v>0</v>
      </c>
      <c r="CF1128" s="36">
        <f t="shared" si="2647"/>
        <v>0</v>
      </c>
      <c r="CG1128" s="36">
        <f t="shared" si="2648"/>
        <v>0</v>
      </c>
      <c r="CH1128" s="36">
        <f t="shared" si="2649"/>
        <v>0</v>
      </c>
      <c r="CI1128" s="36">
        <f t="shared" si="2650"/>
        <v>0</v>
      </c>
      <c r="CJ1128" s="36">
        <f t="shared" si="2651"/>
        <v>0</v>
      </c>
      <c r="CK1128" s="36">
        <f t="shared" si="2652"/>
        <v>0</v>
      </c>
      <c r="CL1128" s="36">
        <f t="shared" si="2653"/>
        <v>0</v>
      </c>
      <c r="CM1128" s="36">
        <f t="shared" si="2654"/>
        <v>0</v>
      </c>
      <c r="CN1128" s="36">
        <f t="shared" si="2655"/>
        <v>0</v>
      </c>
      <c r="CO1128" s="20">
        <f t="shared" si="2656"/>
        <v>120000</v>
      </c>
      <c r="CP1128" s="20">
        <f t="shared" si="2657"/>
        <v>2</v>
      </c>
      <c r="CQ1128" s="64" t="e">
        <f t="shared" si="2658"/>
        <v>#N/A</v>
      </c>
      <c r="CR1128" s="64" t="e">
        <f t="shared" si="2659"/>
        <v>#N/A</v>
      </c>
      <c r="CS1128" s="36" t="e">
        <f t="shared" si="2660"/>
        <v>#N/A</v>
      </c>
      <c r="CT1128" s="36">
        <f t="shared" si="2661"/>
        <v>0</v>
      </c>
      <c r="CU1128" s="36">
        <f t="shared" si="2662"/>
        <v>0</v>
      </c>
      <c r="CV1128" s="36">
        <f t="shared" si="2722"/>
        <v>0</v>
      </c>
      <c r="CW1128" s="36">
        <f t="shared" si="2663"/>
        <v>0</v>
      </c>
      <c r="CX1128" s="36">
        <f t="shared" si="2664"/>
        <v>0</v>
      </c>
      <c r="CY1128" s="36">
        <f t="shared" si="2665"/>
        <v>0</v>
      </c>
      <c r="CZ1128" s="36">
        <f t="shared" si="2723"/>
        <v>0</v>
      </c>
      <c r="DA1128" s="64">
        <f t="shared" si="2666"/>
        <v>6.2171898201104359E-3</v>
      </c>
      <c r="DB1128" s="70">
        <f t="shared" si="2724"/>
        <v>0.99382122479817514</v>
      </c>
      <c r="DC1128" s="70">
        <f>PRODUCT($DB$8:DB1128)</f>
        <v>7.0079012606531071E-5</v>
      </c>
      <c r="DD1128" s="36">
        <f t="shared" si="2667"/>
        <v>0</v>
      </c>
      <c r="DE1128" s="36">
        <f t="shared" si="2668"/>
        <v>0</v>
      </c>
      <c r="DF1128" s="36">
        <f t="shared" si="2669"/>
        <v>0</v>
      </c>
      <c r="DG1128" s="36">
        <f t="shared" si="2670"/>
        <v>0</v>
      </c>
      <c r="DH1128" s="36">
        <f t="shared" si="2671"/>
        <v>0</v>
      </c>
      <c r="DI1128" s="36">
        <f t="shared" si="2672"/>
        <v>0</v>
      </c>
      <c r="DJ1128" s="36">
        <f t="shared" si="2673"/>
        <v>0</v>
      </c>
      <c r="DK1128" s="36">
        <f t="shared" si="2674"/>
        <v>0</v>
      </c>
      <c r="DL1128" s="36">
        <f t="shared" si="2675"/>
        <v>0</v>
      </c>
      <c r="DM1128" s="36">
        <f t="shared" si="2676"/>
        <v>0</v>
      </c>
      <c r="DN1128" s="36">
        <f t="shared" ca="1" si="2725"/>
        <v>4.6137290849905055E-12</v>
      </c>
      <c r="DO1128" s="64" cm="1">
        <f t="array" ref="DO1128">IFERROR(INDEX(Tbl_FwdNom,$B1128,MATCH(LIDt,Tbl_FwdNom_Cols,0)),0)</f>
        <v>7.3327973560000004</v>
      </c>
      <c r="DP1128" s="64">
        <f t="shared" ca="1" si="2726"/>
        <v>0</v>
      </c>
      <c r="DQ1128" s="64">
        <f t="shared" ca="1" si="2677"/>
        <v>0</v>
      </c>
      <c r="DR1128" s="70">
        <f t="shared" ca="1" si="2678"/>
        <v>1</v>
      </c>
      <c r="DS1128" s="70">
        <f ca="1">PRODUCT($DR$8:DR1128)</f>
        <v>5.1485728910319675E-4</v>
      </c>
      <c r="DT1128" s="36">
        <f t="shared" ca="1" si="2679"/>
        <v>0</v>
      </c>
      <c r="DU1128" s="36">
        <f t="shared" ca="1" si="2680"/>
        <v>0</v>
      </c>
      <c r="DV1128" s="36">
        <f t="shared" ca="1" si="2681"/>
        <v>0</v>
      </c>
      <c r="DW1128" s="36">
        <f t="shared" ca="1" si="2682"/>
        <v>0</v>
      </c>
      <c r="DX1128" s="36">
        <f t="shared" ca="1" si="2683"/>
        <v>0</v>
      </c>
      <c r="DY1128" s="36">
        <f t="shared" ca="1" si="2684"/>
        <v>0</v>
      </c>
      <c r="DZ1128" s="36">
        <f t="shared" ca="1" si="2685"/>
        <v>0</v>
      </c>
      <c r="EA1128" s="36">
        <f t="shared" ca="1" si="2686"/>
        <v>0</v>
      </c>
      <c r="EB1128" s="36">
        <f t="shared" ca="1" si="2687"/>
        <v>0</v>
      </c>
      <c r="EC1128" s="36">
        <f t="shared" ca="1" si="2688"/>
        <v>0</v>
      </c>
      <c r="ED1128" s="36">
        <f t="shared" ca="1" si="2689"/>
        <v>0</v>
      </c>
      <c r="EE1128" s="36">
        <f t="shared" ca="1" si="2727"/>
        <v>0</v>
      </c>
      <c r="EF1128" s="36">
        <f t="shared" ca="1" si="2690"/>
        <v>0</v>
      </c>
      <c r="EG1128" s="64"/>
      <c r="EH1128" s="64"/>
      <c r="EI1128" s="64"/>
      <c r="EJ1128" s="70"/>
      <c r="EK1128" s="70"/>
      <c r="EL1128" s="70"/>
      <c r="EM1128" s="70"/>
      <c r="EN1128" s="70"/>
      <c r="EO1128" s="36">
        <f t="shared" si="2691"/>
        <v>0</v>
      </c>
      <c r="EP1128" s="36">
        <f t="shared" si="2692"/>
        <v>0</v>
      </c>
      <c r="EQ1128" s="36">
        <f t="shared" si="2693"/>
        <v>0</v>
      </c>
      <c r="ER1128" s="36">
        <f t="shared" si="2694"/>
        <v>0</v>
      </c>
      <c r="ES1128" s="36">
        <f t="shared" si="2695"/>
        <v>0</v>
      </c>
      <c r="ET1128" s="36">
        <f t="shared" si="2696"/>
        <v>0</v>
      </c>
      <c r="EU1128" s="36">
        <f t="shared" si="2728"/>
        <v>0</v>
      </c>
      <c r="EV1128" s="36">
        <f t="shared" si="2697"/>
        <v>0</v>
      </c>
      <c r="EW1128" s="36">
        <f t="shared" si="2698"/>
        <v>0</v>
      </c>
      <c r="EX1128" s="36">
        <f t="shared" si="2729"/>
        <v>0</v>
      </c>
      <c r="EY1128" s="36">
        <f t="shared" si="2699"/>
        <v>0</v>
      </c>
      <c r="EZ1128" s="36">
        <f t="shared" si="2700"/>
        <v>0</v>
      </c>
      <c r="FA1128" s="36">
        <f t="shared" si="2701"/>
        <v>0</v>
      </c>
      <c r="FB1128" s="36">
        <f t="shared" si="2702"/>
        <v>0</v>
      </c>
      <c r="FC1128" s="36">
        <f t="shared" si="2730"/>
        <v>0</v>
      </c>
      <c r="FD1128" s="36">
        <f t="shared" si="2703"/>
        <v>0</v>
      </c>
      <c r="FE1128" s="36">
        <f t="shared" si="2704"/>
        <v>0</v>
      </c>
      <c r="FF1128" s="36">
        <f t="shared" si="2731"/>
        <v>0</v>
      </c>
      <c r="FG1128" s="36">
        <f t="shared" si="2705"/>
        <v>0</v>
      </c>
      <c r="FH1128" s="36">
        <f t="shared" si="2706"/>
        <v>0</v>
      </c>
      <c r="FI1128" s="36">
        <f t="shared" si="2707"/>
        <v>0</v>
      </c>
      <c r="FJ1128" s="36">
        <f t="shared" ca="1" si="2708"/>
        <v>0</v>
      </c>
      <c r="FK1128" s="36">
        <f t="shared" si="2709"/>
        <v>0</v>
      </c>
      <c r="FL1128" s="36">
        <f t="shared" si="2710"/>
        <v>0</v>
      </c>
      <c r="FM1128" s="36">
        <f t="shared" ca="1" si="2711"/>
        <v>0</v>
      </c>
      <c r="FN1128" s="36">
        <f t="shared" ca="1" si="2733"/>
        <v>0</v>
      </c>
    </row>
    <row r="1129" spans="2:170" x14ac:dyDescent="0.25">
      <c r="B1129" s="2">
        <v>1121</v>
      </c>
      <c r="C1129" s="2">
        <f t="shared" si="2734"/>
        <v>94</v>
      </c>
      <c r="D1129" s="2">
        <f t="shared" si="2737"/>
        <v>1145</v>
      </c>
      <c r="E1129" s="2">
        <f t="shared" si="2735"/>
        <v>96</v>
      </c>
      <c r="F1129" s="189">
        <f t="shared" si="2739"/>
        <v>79836</v>
      </c>
      <c r="G1129" s="2">
        <f t="shared" si="2738"/>
        <v>7</v>
      </c>
      <c r="H1129" s="187">
        <f t="shared" si="2588"/>
        <v>128</v>
      </c>
      <c r="I1129" s="186">
        <f t="shared" si="2736"/>
        <v>128</v>
      </c>
      <c r="J1129" s="2">
        <f t="shared" si="2589"/>
        <v>0</v>
      </c>
      <c r="K1129" s="2">
        <f t="shared" si="2590"/>
        <v>0</v>
      </c>
      <c r="L1129">
        <f t="shared" si="2591"/>
        <v>2</v>
      </c>
      <c r="M1129" s="190">
        <f t="shared" si="2712"/>
        <v>0</v>
      </c>
      <c r="N1129">
        <f t="shared" si="2592"/>
        <v>1</v>
      </c>
      <c r="O1129">
        <f t="shared" si="2593"/>
        <v>100</v>
      </c>
      <c r="P1129" s="58">
        <f t="shared" si="2594"/>
        <v>0</v>
      </c>
      <c r="Q1129" s="106">
        <f t="shared" si="2595"/>
        <v>0</v>
      </c>
      <c r="R1129" s="59">
        <f t="shared" si="2596"/>
        <v>0</v>
      </c>
      <c r="S1129" s="32">
        <f t="shared" si="2713"/>
        <v>0</v>
      </c>
      <c r="T1129">
        <f t="shared" si="2597"/>
        <v>1</v>
      </c>
      <c r="U1129" s="32">
        <f t="shared" si="2714"/>
        <v>0</v>
      </c>
      <c r="V1129">
        <f t="shared" si="2598"/>
        <v>1</v>
      </c>
      <c r="W1129">
        <f t="shared" si="2599"/>
        <v>100</v>
      </c>
      <c r="X1129" s="58">
        <f t="shared" si="2600"/>
        <v>0</v>
      </c>
      <c r="Y1129" s="58">
        <f t="shared" si="2601"/>
        <v>0</v>
      </c>
      <c r="Z1129" s="32">
        <f t="shared" si="2602"/>
        <v>0</v>
      </c>
      <c r="AA1129" s="32">
        <f t="shared" si="2603"/>
        <v>0</v>
      </c>
      <c r="AB1129" s="59">
        <f t="shared" si="2604"/>
        <v>0</v>
      </c>
      <c r="AC1129" s="59">
        <f t="shared" si="2605"/>
        <v>0</v>
      </c>
      <c r="AD1129">
        <f t="shared" si="2606"/>
        <v>1</v>
      </c>
      <c r="AE1129" s="59">
        <f t="shared" si="2607"/>
        <v>0</v>
      </c>
      <c r="AF1129" s="59">
        <f t="shared" si="2608"/>
        <v>0</v>
      </c>
      <c r="AG1129" s="59">
        <f t="shared" si="2609"/>
        <v>0</v>
      </c>
      <c r="AH1129">
        <f t="shared" si="2610"/>
        <v>1</v>
      </c>
      <c r="AI1129" s="59">
        <f t="shared" si="2611"/>
        <v>0</v>
      </c>
      <c r="AJ1129" s="59">
        <f t="shared" si="2612"/>
        <v>0</v>
      </c>
      <c r="AK1129" s="59">
        <f t="shared" si="2613"/>
        <v>0</v>
      </c>
      <c r="AL1129" s="59">
        <f t="shared" si="2614"/>
        <v>0</v>
      </c>
      <c r="AM1129" s="12">
        <f t="shared" si="2715"/>
        <v>0</v>
      </c>
      <c r="AN1129" s="12">
        <f t="shared" si="2716"/>
        <v>0</v>
      </c>
      <c r="AO1129" s="66">
        <f t="shared" si="2615"/>
        <v>0</v>
      </c>
      <c r="AP1129" s="66">
        <f t="shared" si="2616"/>
        <v>0</v>
      </c>
      <c r="AQ1129" s="59">
        <f t="shared" si="2617"/>
        <v>0</v>
      </c>
      <c r="AR1129" s="59">
        <f t="shared" si="2618"/>
        <v>0</v>
      </c>
      <c r="AS1129" s="59">
        <f t="shared" si="2619"/>
        <v>0</v>
      </c>
      <c r="AT1129" s="12">
        <f t="shared" si="2620"/>
        <v>0</v>
      </c>
      <c r="AU1129" s="59">
        <f t="shared" si="2717"/>
        <v>0</v>
      </c>
      <c r="AV1129" s="59">
        <f t="shared" si="2718"/>
        <v>0</v>
      </c>
      <c r="AW1129" s="70" t="e">
        <f t="shared" si="2621"/>
        <v>#N/A</v>
      </c>
      <c r="AX1129" s="20">
        <f t="shared" si="2622"/>
        <v>200000</v>
      </c>
      <c r="AY1129" s="20">
        <f t="shared" si="2623"/>
        <v>0</v>
      </c>
      <c r="AZ1129" s="20">
        <f t="shared" si="2624"/>
        <v>0</v>
      </c>
      <c r="BA1129" s="20">
        <f t="shared" si="2625"/>
        <v>0</v>
      </c>
      <c r="BB1129" s="36">
        <f t="shared" si="2626"/>
        <v>0</v>
      </c>
      <c r="BC1129" s="36">
        <f t="shared" si="2627"/>
        <v>0</v>
      </c>
      <c r="BD1129" s="80">
        <f t="shared" si="2628"/>
        <v>0</v>
      </c>
      <c r="BE1129" s="36">
        <f t="shared" si="2629"/>
        <v>0</v>
      </c>
      <c r="BF1129" s="36">
        <f t="shared" si="2630"/>
        <v>0</v>
      </c>
      <c r="BG1129" s="36">
        <f t="shared" si="2631"/>
        <v>0</v>
      </c>
      <c r="BH1129" s="36">
        <f t="shared" si="2632"/>
        <v>0</v>
      </c>
      <c r="BI1129" s="36">
        <f t="shared" si="2633"/>
        <v>0</v>
      </c>
      <c r="BJ1129" s="36">
        <f t="shared" si="2634"/>
        <v>0</v>
      </c>
      <c r="BK1129" s="36">
        <f t="shared" si="2635"/>
        <v>0</v>
      </c>
      <c r="BL1129" s="68">
        <f>IF(OR(AT1129=0,E1129&gt;ProjTerm),0,VLOOKUP(D1129,'Life Events'!$AE$5:$AI$1206,5,FALSE))</f>
        <v>0</v>
      </c>
      <c r="BM1129" s="93">
        <f t="shared" si="2636"/>
        <v>0</v>
      </c>
      <c r="BN1129" s="93">
        <f t="shared" si="2637"/>
        <v>0</v>
      </c>
      <c r="BO1129" s="36">
        <f t="shared" si="2638"/>
        <v>0</v>
      </c>
      <c r="BP1129" s="36">
        <f t="shared" si="2639"/>
        <v>0</v>
      </c>
      <c r="BQ1129" s="36">
        <f t="shared" si="2640"/>
        <v>0</v>
      </c>
      <c r="BR1129" s="36">
        <f t="shared" si="2641"/>
        <v>154.78110000000001</v>
      </c>
      <c r="BS1129" s="36">
        <f t="shared" si="2642"/>
        <v>0</v>
      </c>
      <c r="BT1129" s="36">
        <f t="shared" si="2643"/>
        <v>0</v>
      </c>
      <c r="BU1129" s="70" cm="1">
        <f t="array" ref="BU1129">IF(AND(ActInt=1,$J1129=0),INDEX(Tbl_FwdNom,$B1129-IVP,MATCH(ValnDt,Tbl_FwdNom_Cols)),INDEX(Tbl_FwdNom,$B1129,MATCH(StartDt,Tbl_FwdNom_Cols)))</f>
        <v>7.7152533300000004</v>
      </c>
      <c r="BV1129" s="70" cm="1">
        <f t="array" ref="BV1129">INDEX(Tbl_FwdReal,$B1129,MATCH(StartDt,Tbl_FwdReal_Cols))</f>
        <v>2.2683359329999999</v>
      </c>
      <c r="BW1129" s="70" cm="1">
        <f t="array" ref="BW1129">IF(RunType&lt;&gt;"OPN",INDEX(Tbl_FwdReal,$B1129,MATCH(ValnDt,Tbl_FwdReal_Cols)),IF(AND($J1129=0,ActInt=1),INDEX(Tbl_FwdReal,$B1129-IVP,MATCH(ValnDt,Tbl_FwdReal_Cols)),-999))*$K1129</f>
        <v>0</v>
      </c>
      <c r="BX1129" s="70">
        <f t="shared" si="2644"/>
        <v>0</v>
      </c>
      <c r="BY1129" s="70">
        <f t="shared" si="2719"/>
        <v>7.7152533300000048E-2</v>
      </c>
      <c r="BZ1129" s="64">
        <f t="shared" si="2732"/>
        <v>6.2126368774850782E-3</v>
      </c>
      <c r="CA1129" s="70" cm="1">
        <f t="array" ref="CA1129">IF($J1129=1,CA1128*(1+INDEX(Tbl_CPI,$B1129,MATCH(IF(RunType="OPN",StartDt,ValnDt),Tbl_CPI_Cols))),0)</f>
        <v>0</v>
      </c>
      <c r="CB1129" s="70">
        <f t="shared" si="2720"/>
        <v>444.06744747034401</v>
      </c>
      <c r="CC1129" s="70">
        <f t="shared" si="2721"/>
        <v>430.50723138137135</v>
      </c>
      <c r="CD1129" s="36">
        <f t="shared" si="2645"/>
        <v>2180.8778829727971</v>
      </c>
      <c r="CE1129" s="36">
        <f t="shared" si="2646"/>
        <v>0</v>
      </c>
      <c r="CF1129" s="36">
        <f t="shared" si="2647"/>
        <v>0</v>
      </c>
      <c r="CG1129" s="36">
        <f t="shared" si="2648"/>
        <v>0</v>
      </c>
      <c r="CH1129" s="36">
        <f t="shared" si="2649"/>
        <v>0</v>
      </c>
      <c r="CI1129" s="36">
        <f t="shared" si="2650"/>
        <v>0</v>
      </c>
      <c r="CJ1129" s="36">
        <f t="shared" si="2651"/>
        <v>0</v>
      </c>
      <c r="CK1129" s="36">
        <f t="shared" si="2652"/>
        <v>0</v>
      </c>
      <c r="CL1129" s="36">
        <f t="shared" si="2653"/>
        <v>0</v>
      </c>
      <c r="CM1129" s="36">
        <f t="shared" si="2654"/>
        <v>0</v>
      </c>
      <c r="CN1129" s="36">
        <f t="shared" si="2655"/>
        <v>0</v>
      </c>
      <c r="CO1129" s="20">
        <f t="shared" si="2656"/>
        <v>120000</v>
      </c>
      <c r="CP1129" s="20">
        <f t="shared" si="2657"/>
        <v>2</v>
      </c>
      <c r="CQ1129" s="64" t="e">
        <f t="shared" si="2658"/>
        <v>#N/A</v>
      </c>
      <c r="CR1129" s="64" t="e">
        <f t="shared" si="2659"/>
        <v>#N/A</v>
      </c>
      <c r="CS1129" s="36" t="e">
        <f t="shared" si="2660"/>
        <v>#N/A</v>
      </c>
      <c r="CT1129" s="36">
        <f t="shared" si="2661"/>
        <v>0</v>
      </c>
      <c r="CU1129" s="36">
        <f t="shared" si="2662"/>
        <v>0</v>
      </c>
      <c r="CV1129" s="36">
        <f t="shared" si="2722"/>
        <v>0</v>
      </c>
      <c r="CW1129" s="36">
        <f t="shared" si="2663"/>
        <v>0</v>
      </c>
      <c r="CX1129" s="36">
        <f t="shared" si="2664"/>
        <v>0</v>
      </c>
      <c r="CY1129" s="36">
        <f t="shared" si="2665"/>
        <v>0</v>
      </c>
      <c r="CZ1129" s="36">
        <f t="shared" si="2723"/>
        <v>0</v>
      </c>
      <c r="DA1129" s="64">
        <f t="shared" si="2666"/>
        <v>6.2126368774850782E-3</v>
      </c>
      <c r="DB1129" s="70">
        <f t="shared" si="2724"/>
        <v>0.99382572167174887</v>
      </c>
      <c r="DC1129" s="70">
        <f>PRODUCT($DB$8:DB1129)</f>
        <v>6.9646325277729329E-5</v>
      </c>
      <c r="DD1129" s="36">
        <f t="shared" si="2667"/>
        <v>0</v>
      </c>
      <c r="DE1129" s="36">
        <f t="shared" si="2668"/>
        <v>0</v>
      </c>
      <c r="DF1129" s="36">
        <f t="shared" si="2669"/>
        <v>0</v>
      </c>
      <c r="DG1129" s="36">
        <f t="shared" si="2670"/>
        <v>0</v>
      </c>
      <c r="DH1129" s="36">
        <f t="shared" si="2671"/>
        <v>0</v>
      </c>
      <c r="DI1129" s="36">
        <f t="shared" si="2672"/>
        <v>0</v>
      </c>
      <c r="DJ1129" s="36">
        <f t="shared" si="2673"/>
        <v>0</v>
      </c>
      <c r="DK1129" s="36">
        <f t="shared" si="2674"/>
        <v>0</v>
      </c>
      <c r="DL1129" s="36">
        <f t="shared" si="2675"/>
        <v>0</v>
      </c>
      <c r="DM1129" s="36">
        <f t="shared" si="2676"/>
        <v>0</v>
      </c>
      <c r="DN1129" s="36">
        <f t="shared" ca="1" si="2725"/>
        <v>4.6137290849905055E-12</v>
      </c>
      <c r="DO1129" s="64" cm="1">
        <f t="array" ref="DO1129">IFERROR(INDEX(Tbl_FwdNom,$B1129,MATCH(LIDt,Tbl_FwdNom_Cols,0)),0)</f>
        <v>7.3310983429999999</v>
      </c>
      <c r="DP1129" s="64">
        <f t="shared" ca="1" si="2726"/>
        <v>0</v>
      </c>
      <c r="DQ1129" s="64">
        <f t="shared" ca="1" si="2677"/>
        <v>0</v>
      </c>
      <c r="DR1129" s="70">
        <f t="shared" ca="1" si="2678"/>
        <v>1</v>
      </c>
      <c r="DS1129" s="70">
        <f ca="1">PRODUCT($DR$8:DR1129)</f>
        <v>5.1485728910319675E-4</v>
      </c>
      <c r="DT1129" s="36">
        <f t="shared" ca="1" si="2679"/>
        <v>0</v>
      </c>
      <c r="DU1129" s="36">
        <f t="shared" ca="1" si="2680"/>
        <v>0</v>
      </c>
      <c r="DV1129" s="36">
        <f t="shared" ca="1" si="2681"/>
        <v>0</v>
      </c>
      <c r="DW1129" s="36">
        <f t="shared" ca="1" si="2682"/>
        <v>0</v>
      </c>
      <c r="DX1129" s="36">
        <f t="shared" ca="1" si="2683"/>
        <v>0</v>
      </c>
      <c r="DY1129" s="36">
        <f t="shared" ca="1" si="2684"/>
        <v>0</v>
      </c>
      <c r="DZ1129" s="36">
        <f t="shared" ca="1" si="2685"/>
        <v>0</v>
      </c>
      <c r="EA1129" s="36">
        <f t="shared" ca="1" si="2686"/>
        <v>0</v>
      </c>
      <c r="EB1129" s="36">
        <f t="shared" ca="1" si="2687"/>
        <v>0</v>
      </c>
      <c r="EC1129" s="36">
        <f t="shared" ca="1" si="2688"/>
        <v>0</v>
      </c>
      <c r="ED1129" s="36">
        <f t="shared" ca="1" si="2689"/>
        <v>0</v>
      </c>
      <c r="EE1129" s="36">
        <f t="shared" ca="1" si="2727"/>
        <v>0</v>
      </c>
      <c r="EF1129" s="36">
        <f t="shared" ca="1" si="2690"/>
        <v>0</v>
      </c>
      <c r="EG1129" s="64"/>
      <c r="EH1129" s="64"/>
      <c r="EI1129" s="64"/>
      <c r="EJ1129" s="70"/>
      <c r="EK1129" s="70"/>
      <c r="EL1129" s="70"/>
      <c r="EM1129" s="70"/>
      <c r="EN1129" s="70"/>
      <c r="EO1129" s="36">
        <f t="shared" si="2691"/>
        <v>0</v>
      </c>
      <c r="EP1129" s="36">
        <f t="shared" si="2692"/>
        <v>0</v>
      </c>
      <c r="EQ1129" s="36">
        <f t="shared" si="2693"/>
        <v>0</v>
      </c>
      <c r="ER1129" s="36">
        <f t="shared" si="2694"/>
        <v>0</v>
      </c>
      <c r="ES1129" s="36">
        <f t="shared" si="2695"/>
        <v>0</v>
      </c>
      <c r="ET1129" s="36">
        <f t="shared" si="2696"/>
        <v>0</v>
      </c>
      <c r="EU1129" s="36">
        <f t="shared" si="2728"/>
        <v>0</v>
      </c>
      <c r="EV1129" s="36">
        <f t="shared" si="2697"/>
        <v>0</v>
      </c>
      <c r="EW1129" s="36">
        <f t="shared" si="2698"/>
        <v>0</v>
      </c>
      <c r="EX1129" s="36">
        <f t="shared" si="2729"/>
        <v>0</v>
      </c>
      <c r="EY1129" s="36">
        <f t="shared" si="2699"/>
        <v>0</v>
      </c>
      <c r="EZ1129" s="36">
        <f t="shared" si="2700"/>
        <v>0</v>
      </c>
      <c r="FA1129" s="36">
        <f t="shared" si="2701"/>
        <v>0</v>
      </c>
      <c r="FB1129" s="36">
        <f t="shared" si="2702"/>
        <v>0</v>
      </c>
      <c r="FC1129" s="36">
        <f t="shared" si="2730"/>
        <v>0</v>
      </c>
      <c r="FD1129" s="36">
        <f t="shared" si="2703"/>
        <v>0</v>
      </c>
      <c r="FE1129" s="36">
        <f t="shared" si="2704"/>
        <v>0</v>
      </c>
      <c r="FF1129" s="36">
        <f t="shared" si="2731"/>
        <v>0</v>
      </c>
      <c r="FG1129" s="36">
        <f t="shared" si="2705"/>
        <v>0</v>
      </c>
      <c r="FH1129" s="36">
        <f t="shared" si="2706"/>
        <v>0</v>
      </c>
      <c r="FI1129" s="36">
        <f t="shared" si="2707"/>
        <v>0</v>
      </c>
      <c r="FJ1129" s="36">
        <f t="shared" ca="1" si="2708"/>
        <v>0</v>
      </c>
      <c r="FK1129" s="36">
        <f t="shared" si="2709"/>
        <v>0</v>
      </c>
      <c r="FL1129" s="36">
        <f t="shared" si="2710"/>
        <v>0</v>
      </c>
      <c r="FM1129" s="36">
        <f t="shared" ca="1" si="2711"/>
        <v>0</v>
      </c>
      <c r="FN1129" s="36">
        <f t="shared" ca="1" si="2733"/>
        <v>0</v>
      </c>
    </row>
    <row r="1130" spans="2:170" x14ac:dyDescent="0.25">
      <c r="B1130" s="2">
        <v>1122</v>
      </c>
      <c r="C1130" s="2">
        <f t="shared" si="2734"/>
        <v>94</v>
      </c>
      <c r="D1130" s="2">
        <f t="shared" si="2737"/>
        <v>1146</v>
      </c>
      <c r="E1130" s="2">
        <f t="shared" si="2735"/>
        <v>96</v>
      </c>
      <c r="F1130" s="189">
        <f t="shared" si="2739"/>
        <v>79867</v>
      </c>
      <c r="G1130" s="2">
        <f t="shared" si="2738"/>
        <v>8</v>
      </c>
      <c r="H1130" s="187">
        <f t="shared" si="2588"/>
        <v>128.08333333333334</v>
      </c>
      <c r="I1130" s="186">
        <f t="shared" si="2736"/>
        <v>128</v>
      </c>
      <c r="J1130" s="2">
        <f t="shared" si="2589"/>
        <v>0</v>
      </c>
      <c r="K1130" s="2">
        <f t="shared" si="2590"/>
        <v>0</v>
      </c>
      <c r="L1130">
        <f t="shared" si="2591"/>
        <v>2</v>
      </c>
      <c r="M1130" s="190">
        <f t="shared" si="2712"/>
        <v>0</v>
      </c>
      <c r="N1130">
        <f t="shared" si="2592"/>
        <v>1</v>
      </c>
      <c r="O1130">
        <f t="shared" si="2593"/>
        <v>100</v>
      </c>
      <c r="P1130" s="58">
        <f t="shared" si="2594"/>
        <v>0</v>
      </c>
      <c r="Q1130" s="106">
        <f t="shared" si="2595"/>
        <v>0</v>
      </c>
      <c r="R1130" s="59">
        <f t="shared" si="2596"/>
        <v>0</v>
      </c>
      <c r="S1130" s="32">
        <f t="shared" si="2713"/>
        <v>0</v>
      </c>
      <c r="T1130">
        <f t="shared" si="2597"/>
        <v>1</v>
      </c>
      <c r="U1130" s="32">
        <f t="shared" si="2714"/>
        <v>0</v>
      </c>
      <c r="V1130">
        <f t="shared" si="2598"/>
        <v>1</v>
      </c>
      <c r="W1130">
        <f t="shared" si="2599"/>
        <v>100</v>
      </c>
      <c r="X1130" s="58">
        <f t="shared" si="2600"/>
        <v>0</v>
      </c>
      <c r="Y1130" s="58">
        <f t="shared" si="2601"/>
        <v>0</v>
      </c>
      <c r="Z1130" s="32">
        <f t="shared" si="2602"/>
        <v>0</v>
      </c>
      <c r="AA1130" s="32">
        <f t="shared" si="2603"/>
        <v>0</v>
      </c>
      <c r="AB1130" s="59">
        <f t="shared" si="2604"/>
        <v>0</v>
      </c>
      <c r="AC1130" s="59">
        <f t="shared" si="2605"/>
        <v>0</v>
      </c>
      <c r="AD1130">
        <f t="shared" si="2606"/>
        <v>1</v>
      </c>
      <c r="AE1130" s="59">
        <f t="shared" si="2607"/>
        <v>0</v>
      </c>
      <c r="AF1130" s="59">
        <f t="shared" si="2608"/>
        <v>0</v>
      </c>
      <c r="AG1130" s="59">
        <f t="shared" si="2609"/>
        <v>0</v>
      </c>
      <c r="AH1130">
        <f t="shared" si="2610"/>
        <v>1</v>
      </c>
      <c r="AI1130" s="59">
        <f t="shared" si="2611"/>
        <v>0</v>
      </c>
      <c r="AJ1130" s="59">
        <f t="shared" si="2612"/>
        <v>0</v>
      </c>
      <c r="AK1130" s="59">
        <f t="shared" si="2613"/>
        <v>0</v>
      </c>
      <c r="AL1130" s="59">
        <f t="shared" si="2614"/>
        <v>0</v>
      </c>
      <c r="AM1130" s="12">
        <f t="shared" si="2715"/>
        <v>0</v>
      </c>
      <c r="AN1130" s="12">
        <f t="shared" si="2716"/>
        <v>0</v>
      </c>
      <c r="AO1130" s="66">
        <f t="shared" si="2615"/>
        <v>0</v>
      </c>
      <c r="AP1130" s="66">
        <f t="shared" si="2616"/>
        <v>0</v>
      </c>
      <c r="AQ1130" s="59">
        <f t="shared" si="2617"/>
        <v>0</v>
      </c>
      <c r="AR1130" s="59">
        <f t="shared" si="2618"/>
        <v>0</v>
      </c>
      <c r="AS1130" s="59">
        <f t="shared" si="2619"/>
        <v>0</v>
      </c>
      <c r="AT1130" s="12">
        <f t="shared" si="2620"/>
        <v>0</v>
      </c>
      <c r="AU1130" s="59">
        <f t="shared" si="2717"/>
        <v>0</v>
      </c>
      <c r="AV1130" s="59">
        <f t="shared" si="2718"/>
        <v>0</v>
      </c>
      <c r="AW1130" s="70" t="e">
        <f t="shared" si="2621"/>
        <v>#N/A</v>
      </c>
      <c r="AX1130" s="20">
        <f t="shared" si="2622"/>
        <v>200000</v>
      </c>
      <c r="AY1130" s="20">
        <f t="shared" si="2623"/>
        <v>0</v>
      </c>
      <c r="AZ1130" s="20">
        <f t="shared" si="2624"/>
        <v>0</v>
      </c>
      <c r="BA1130" s="20">
        <f t="shared" si="2625"/>
        <v>0</v>
      </c>
      <c r="BB1130" s="36">
        <f t="shared" si="2626"/>
        <v>0</v>
      </c>
      <c r="BC1130" s="36">
        <f t="shared" si="2627"/>
        <v>0</v>
      </c>
      <c r="BD1130" s="80">
        <f t="shared" si="2628"/>
        <v>0</v>
      </c>
      <c r="BE1130" s="36">
        <f t="shared" si="2629"/>
        <v>0</v>
      </c>
      <c r="BF1130" s="36">
        <f t="shared" si="2630"/>
        <v>0</v>
      </c>
      <c r="BG1130" s="36">
        <f t="shared" si="2631"/>
        <v>0</v>
      </c>
      <c r="BH1130" s="36">
        <f t="shared" si="2632"/>
        <v>0</v>
      </c>
      <c r="BI1130" s="36">
        <f t="shared" si="2633"/>
        <v>0</v>
      </c>
      <c r="BJ1130" s="36">
        <f t="shared" si="2634"/>
        <v>0</v>
      </c>
      <c r="BK1130" s="36">
        <f t="shared" si="2635"/>
        <v>0</v>
      </c>
      <c r="BL1130" s="68">
        <f>IF(OR(AT1130=0,E1130&gt;ProjTerm),0,VLOOKUP(D1130,'Life Events'!$AE$5:$AI$1206,5,FALSE))</f>
        <v>0</v>
      </c>
      <c r="BM1130" s="93">
        <f t="shared" si="2636"/>
        <v>0</v>
      </c>
      <c r="BN1130" s="93">
        <f t="shared" si="2637"/>
        <v>0</v>
      </c>
      <c r="BO1130" s="36">
        <f t="shared" si="2638"/>
        <v>0</v>
      </c>
      <c r="BP1130" s="36">
        <f t="shared" si="2639"/>
        <v>0</v>
      </c>
      <c r="BQ1130" s="36">
        <f t="shared" si="2640"/>
        <v>0</v>
      </c>
      <c r="BR1130" s="36">
        <f t="shared" si="2641"/>
        <v>154.78110000000001</v>
      </c>
      <c r="BS1130" s="36">
        <f t="shared" si="2642"/>
        <v>0</v>
      </c>
      <c r="BT1130" s="36">
        <f t="shared" si="2643"/>
        <v>0</v>
      </c>
      <c r="BU1130" s="70" cm="1">
        <f t="array" ref="BU1130">IF(AND(ActInt=1,$J1130=0),INDEX(Tbl_FwdNom,$B1130-IVP,MATCH(ValnDt,Tbl_FwdNom_Cols)),INDEX(Tbl_FwdNom,$B1130,MATCH(StartDt,Tbl_FwdNom_Cols)))</f>
        <v>7.7094047809999999</v>
      </c>
      <c r="BV1130" s="70" cm="1">
        <f t="array" ref="BV1130">INDEX(Tbl_FwdReal,$B1130,MATCH(StartDt,Tbl_FwdReal_Cols))</f>
        <v>2.2649922560000002</v>
      </c>
      <c r="BW1130" s="70" cm="1">
        <f t="array" ref="BW1130">IF(RunType&lt;&gt;"OPN",INDEX(Tbl_FwdReal,$B1130,MATCH(ValnDt,Tbl_FwdReal_Cols)),IF(AND($J1130=0,ActInt=1),INDEX(Tbl_FwdReal,$B1130-IVP,MATCH(ValnDt,Tbl_FwdReal_Cols)),-999))*$K1130</f>
        <v>0</v>
      </c>
      <c r="BX1130" s="70">
        <f t="shared" si="2644"/>
        <v>0</v>
      </c>
      <c r="BY1130" s="70">
        <f t="shared" si="2719"/>
        <v>7.7094047809999955E-2</v>
      </c>
      <c r="BZ1130" s="64">
        <f t="shared" si="2732"/>
        <v>6.2080839550153755E-3</v>
      </c>
      <c r="CA1130" s="70" cm="1">
        <f t="array" ref="CA1130">IF($J1130=1,CA1129*(1+INDEX(Tbl_CPI,$B1130,MATCH(IF(RunType="OPN",StartDt,ValnDt),Tbl_CPI_Cols))),0)</f>
        <v>0</v>
      </c>
      <c r="CB1130" s="70">
        <f t="shared" si="2720"/>
        <v>446.8242554659293</v>
      </c>
      <c r="CC1130" s="70">
        <f t="shared" si="2721"/>
        <v>430.50723138137135</v>
      </c>
      <c r="CD1130" s="36">
        <f t="shared" si="2645"/>
        <v>2180.8778829727971</v>
      </c>
      <c r="CE1130" s="36">
        <f t="shared" si="2646"/>
        <v>0</v>
      </c>
      <c r="CF1130" s="36">
        <f t="shared" si="2647"/>
        <v>0</v>
      </c>
      <c r="CG1130" s="36">
        <f t="shared" si="2648"/>
        <v>0</v>
      </c>
      <c r="CH1130" s="36">
        <f t="shared" si="2649"/>
        <v>0</v>
      </c>
      <c r="CI1130" s="36">
        <f t="shared" si="2650"/>
        <v>0</v>
      </c>
      <c r="CJ1130" s="36">
        <f t="shared" si="2651"/>
        <v>0</v>
      </c>
      <c r="CK1130" s="36">
        <f t="shared" si="2652"/>
        <v>0</v>
      </c>
      <c r="CL1130" s="36">
        <f t="shared" si="2653"/>
        <v>0</v>
      </c>
      <c r="CM1130" s="36">
        <f t="shared" si="2654"/>
        <v>0</v>
      </c>
      <c r="CN1130" s="36">
        <f t="shared" si="2655"/>
        <v>0</v>
      </c>
      <c r="CO1130" s="20">
        <f t="shared" si="2656"/>
        <v>120000</v>
      </c>
      <c r="CP1130" s="20">
        <f t="shared" si="2657"/>
        <v>2</v>
      </c>
      <c r="CQ1130" s="64" t="e">
        <f t="shared" si="2658"/>
        <v>#N/A</v>
      </c>
      <c r="CR1130" s="64" t="e">
        <f t="shared" si="2659"/>
        <v>#N/A</v>
      </c>
      <c r="CS1130" s="36" t="e">
        <f t="shared" si="2660"/>
        <v>#N/A</v>
      </c>
      <c r="CT1130" s="36">
        <f t="shared" si="2661"/>
        <v>0</v>
      </c>
      <c r="CU1130" s="36">
        <f t="shared" si="2662"/>
        <v>0</v>
      </c>
      <c r="CV1130" s="36">
        <f t="shared" si="2722"/>
        <v>0</v>
      </c>
      <c r="CW1130" s="36">
        <f t="shared" si="2663"/>
        <v>0</v>
      </c>
      <c r="CX1130" s="36">
        <f t="shared" si="2664"/>
        <v>0</v>
      </c>
      <c r="CY1130" s="36">
        <f t="shared" si="2665"/>
        <v>0</v>
      </c>
      <c r="CZ1130" s="36">
        <f t="shared" si="2723"/>
        <v>0</v>
      </c>
      <c r="DA1130" s="64">
        <f t="shared" si="2666"/>
        <v>6.2080839550153755E-3</v>
      </c>
      <c r="DB1130" s="70">
        <f t="shared" si="2724"/>
        <v>0.99383021856611031</v>
      </c>
      <c r="DC1130" s="70">
        <f>PRODUCT($DB$8:DB1130)</f>
        <v>6.9216622673092147E-5</v>
      </c>
      <c r="DD1130" s="36">
        <f t="shared" si="2667"/>
        <v>0</v>
      </c>
      <c r="DE1130" s="36">
        <f t="shared" si="2668"/>
        <v>0</v>
      </c>
      <c r="DF1130" s="36">
        <f t="shared" si="2669"/>
        <v>0</v>
      </c>
      <c r="DG1130" s="36">
        <f t="shared" si="2670"/>
        <v>0</v>
      </c>
      <c r="DH1130" s="36">
        <f t="shared" si="2671"/>
        <v>0</v>
      </c>
      <c r="DI1130" s="36">
        <f t="shared" si="2672"/>
        <v>0</v>
      </c>
      <c r="DJ1130" s="36">
        <f t="shared" si="2673"/>
        <v>0</v>
      </c>
      <c r="DK1130" s="36">
        <f t="shared" si="2674"/>
        <v>0</v>
      </c>
      <c r="DL1130" s="36">
        <f t="shared" si="2675"/>
        <v>0</v>
      </c>
      <c r="DM1130" s="36">
        <f t="shared" si="2676"/>
        <v>0</v>
      </c>
      <c r="DN1130" s="36">
        <f t="shared" ca="1" si="2725"/>
        <v>4.6137290849905055E-12</v>
      </c>
      <c r="DO1130" s="64" cm="1">
        <f t="array" ref="DO1130">IFERROR(INDEX(Tbl_FwdNom,$B1130,MATCH(LIDt,Tbl_FwdNom_Cols,0)),0)</f>
        <v>7.3293993559999997</v>
      </c>
      <c r="DP1130" s="64">
        <f t="shared" ca="1" si="2726"/>
        <v>0</v>
      </c>
      <c r="DQ1130" s="64">
        <f t="shared" ca="1" si="2677"/>
        <v>0</v>
      </c>
      <c r="DR1130" s="70">
        <f t="shared" ca="1" si="2678"/>
        <v>1</v>
      </c>
      <c r="DS1130" s="70">
        <f ca="1">PRODUCT($DR$8:DR1130)</f>
        <v>5.1485728910319675E-4</v>
      </c>
      <c r="DT1130" s="36">
        <f t="shared" ca="1" si="2679"/>
        <v>0</v>
      </c>
      <c r="DU1130" s="36">
        <f t="shared" ca="1" si="2680"/>
        <v>0</v>
      </c>
      <c r="DV1130" s="36">
        <f t="shared" ca="1" si="2681"/>
        <v>0</v>
      </c>
      <c r="DW1130" s="36">
        <f t="shared" ca="1" si="2682"/>
        <v>0</v>
      </c>
      <c r="DX1130" s="36">
        <f t="shared" ca="1" si="2683"/>
        <v>0</v>
      </c>
      <c r="DY1130" s="36">
        <f t="shared" ca="1" si="2684"/>
        <v>0</v>
      </c>
      <c r="DZ1130" s="36">
        <f t="shared" ca="1" si="2685"/>
        <v>0</v>
      </c>
      <c r="EA1130" s="36">
        <f t="shared" ca="1" si="2686"/>
        <v>0</v>
      </c>
      <c r="EB1130" s="36">
        <f t="shared" ca="1" si="2687"/>
        <v>0</v>
      </c>
      <c r="EC1130" s="36">
        <f t="shared" ca="1" si="2688"/>
        <v>0</v>
      </c>
      <c r="ED1130" s="36">
        <f t="shared" ca="1" si="2689"/>
        <v>0</v>
      </c>
      <c r="EE1130" s="36">
        <f t="shared" ca="1" si="2727"/>
        <v>0</v>
      </c>
      <c r="EF1130" s="36">
        <f t="shared" ca="1" si="2690"/>
        <v>0</v>
      </c>
      <c r="EG1130" s="64"/>
      <c r="EH1130" s="64"/>
      <c r="EI1130" s="64"/>
      <c r="EJ1130" s="70"/>
      <c r="EK1130" s="70"/>
      <c r="EL1130" s="70"/>
      <c r="EM1130" s="70"/>
      <c r="EN1130" s="70"/>
      <c r="EO1130" s="36">
        <f t="shared" si="2691"/>
        <v>0</v>
      </c>
      <c r="EP1130" s="36">
        <f t="shared" si="2692"/>
        <v>0</v>
      </c>
      <c r="EQ1130" s="36">
        <f t="shared" si="2693"/>
        <v>0</v>
      </c>
      <c r="ER1130" s="36">
        <f t="shared" si="2694"/>
        <v>0</v>
      </c>
      <c r="ES1130" s="36">
        <f t="shared" si="2695"/>
        <v>0</v>
      </c>
      <c r="ET1130" s="36">
        <f t="shared" si="2696"/>
        <v>0</v>
      </c>
      <c r="EU1130" s="36">
        <f t="shared" si="2728"/>
        <v>0</v>
      </c>
      <c r="EV1130" s="36">
        <f t="shared" si="2697"/>
        <v>0</v>
      </c>
      <c r="EW1130" s="36">
        <f t="shared" si="2698"/>
        <v>0</v>
      </c>
      <c r="EX1130" s="36">
        <f t="shared" si="2729"/>
        <v>0</v>
      </c>
      <c r="EY1130" s="36">
        <f t="shared" si="2699"/>
        <v>0</v>
      </c>
      <c r="EZ1130" s="36">
        <f t="shared" si="2700"/>
        <v>0</v>
      </c>
      <c r="FA1130" s="36">
        <f t="shared" si="2701"/>
        <v>0</v>
      </c>
      <c r="FB1130" s="36">
        <f t="shared" si="2702"/>
        <v>0</v>
      </c>
      <c r="FC1130" s="36">
        <f t="shared" si="2730"/>
        <v>0</v>
      </c>
      <c r="FD1130" s="36">
        <f t="shared" si="2703"/>
        <v>0</v>
      </c>
      <c r="FE1130" s="36">
        <f t="shared" si="2704"/>
        <v>0</v>
      </c>
      <c r="FF1130" s="36">
        <f t="shared" si="2731"/>
        <v>0</v>
      </c>
      <c r="FG1130" s="36">
        <f t="shared" si="2705"/>
        <v>0</v>
      </c>
      <c r="FH1130" s="36">
        <f t="shared" si="2706"/>
        <v>0</v>
      </c>
      <c r="FI1130" s="36">
        <f t="shared" si="2707"/>
        <v>0</v>
      </c>
      <c r="FJ1130" s="36">
        <f t="shared" ca="1" si="2708"/>
        <v>0</v>
      </c>
      <c r="FK1130" s="36">
        <f t="shared" si="2709"/>
        <v>0</v>
      </c>
      <c r="FL1130" s="36">
        <f t="shared" si="2710"/>
        <v>0</v>
      </c>
      <c r="FM1130" s="36">
        <f t="shared" ca="1" si="2711"/>
        <v>0</v>
      </c>
      <c r="FN1130" s="36">
        <f t="shared" ca="1" si="2733"/>
        <v>0</v>
      </c>
    </row>
    <row r="1131" spans="2:170" x14ac:dyDescent="0.25">
      <c r="B1131" s="2">
        <v>1123</v>
      </c>
      <c r="C1131" s="2">
        <f t="shared" si="2734"/>
        <v>94</v>
      </c>
      <c r="D1131" s="2">
        <f t="shared" si="2737"/>
        <v>1147</v>
      </c>
      <c r="E1131" s="2">
        <f t="shared" si="2735"/>
        <v>96</v>
      </c>
      <c r="F1131" s="189">
        <f t="shared" si="2739"/>
        <v>79897</v>
      </c>
      <c r="G1131" s="2">
        <f t="shared" si="2738"/>
        <v>9</v>
      </c>
      <c r="H1131" s="187">
        <f t="shared" si="2588"/>
        <v>128.16666666666666</v>
      </c>
      <c r="I1131" s="186">
        <f t="shared" si="2736"/>
        <v>128</v>
      </c>
      <c r="J1131" s="2">
        <f t="shared" si="2589"/>
        <v>0</v>
      </c>
      <c r="K1131" s="2">
        <f t="shared" si="2590"/>
        <v>0</v>
      </c>
      <c r="L1131">
        <f t="shared" si="2591"/>
        <v>2</v>
      </c>
      <c r="M1131" s="190">
        <f t="shared" si="2712"/>
        <v>0</v>
      </c>
      <c r="N1131">
        <f t="shared" si="2592"/>
        <v>1</v>
      </c>
      <c r="O1131">
        <f t="shared" si="2593"/>
        <v>100</v>
      </c>
      <c r="P1131" s="58">
        <f t="shared" si="2594"/>
        <v>0</v>
      </c>
      <c r="Q1131" s="106">
        <f t="shared" si="2595"/>
        <v>0</v>
      </c>
      <c r="R1131" s="59">
        <f t="shared" si="2596"/>
        <v>0</v>
      </c>
      <c r="S1131" s="32">
        <f t="shared" si="2713"/>
        <v>0</v>
      </c>
      <c r="T1131">
        <f t="shared" si="2597"/>
        <v>1</v>
      </c>
      <c r="U1131" s="32">
        <f t="shared" si="2714"/>
        <v>0</v>
      </c>
      <c r="V1131">
        <f t="shared" si="2598"/>
        <v>1</v>
      </c>
      <c r="W1131">
        <f t="shared" si="2599"/>
        <v>100</v>
      </c>
      <c r="X1131" s="58">
        <f t="shared" si="2600"/>
        <v>0</v>
      </c>
      <c r="Y1131" s="58">
        <f t="shared" si="2601"/>
        <v>0</v>
      </c>
      <c r="Z1131" s="32">
        <f t="shared" si="2602"/>
        <v>0</v>
      </c>
      <c r="AA1131" s="32">
        <f t="shared" si="2603"/>
        <v>0</v>
      </c>
      <c r="AB1131" s="59">
        <f t="shared" si="2604"/>
        <v>0</v>
      </c>
      <c r="AC1131" s="59">
        <f t="shared" si="2605"/>
        <v>0</v>
      </c>
      <c r="AD1131">
        <f t="shared" si="2606"/>
        <v>1</v>
      </c>
      <c r="AE1131" s="59">
        <f t="shared" si="2607"/>
        <v>0</v>
      </c>
      <c r="AF1131" s="59">
        <f t="shared" si="2608"/>
        <v>0</v>
      </c>
      <c r="AG1131" s="59">
        <f t="shared" si="2609"/>
        <v>0</v>
      </c>
      <c r="AH1131">
        <f t="shared" si="2610"/>
        <v>1</v>
      </c>
      <c r="AI1131" s="59">
        <f t="shared" si="2611"/>
        <v>0</v>
      </c>
      <c r="AJ1131" s="59">
        <f t="shared" si="2612"/>
        <v>0</v>
      </c>
      <c r="AK1131" s="59">
        <f t="shared" si="2613"/>
        <v>0</v>
      </c>
      <c r="AL1131" s="59">
        <f t="shared" si="2614"/>
        <v>0</v>
      </c>
      <c r="AM1131" s="12">
        <f t="shared" si="2715"/>
        <v>0</v>
      </c>
      <c r="AN1131" s="12">
        <f t="shared" si="2716"/>
        <v>0</v>
      </c>
      <c r="AO1131" s="66">
        <f t="shared" si="2615"/>
        <v>0</v>
      </c>
      <c r="AP1131" s="66">
        <f t="shared" si="2616"/>
        <v>0</v>
      </c>
      <c r="AQ1131" s="59">
        <f t="shared" si="2617"/>
        <v>0</v>
      </c>
      <c r="AR1131" s="59">
        <f t="shared" si="2618"/>
        <v>0</v>
      </c>
      <c r="AS1131" s="59">
        <f t="shared" si="2619"/>
        <v>0</v>
      </c>
      <c r="AT1131" s="12">
        <f t="shared" si="2620"/>
        <v>0</v>
      </c>
      <c r="AU1131" s="59">
        <f t="shared" si="2717"/>
        <v>0</v>
      </c>
      <c r="AV1131" s="59">
        <f t="shared" si="2718"/>
        <v>0</v>
      </c>
      <c r="AW1131" s="70" t="e">
        <f t="shared" si="2621"/>
        <v>#N/A</v>
      </c>
      <c r="AX1131" s="20">
        <f t="shared" si="2622"/>
        <v>200000</v>
      </c>
      <c r="AY1131" s="20">
        <f t="shared" si="2623"/>
        <v>0</v>
      </c>
      <c r="AZ1131" s="20">
        <f t="shared" si="2624"/>
        <v>0</v>
      </c>
      <c r="BA1131" s="20">
        <f t="shared" si="2625"/>
        <v>0</v>
      </c>
      <c r="BB1131" s="36">
        <f t="shared" si="2626"/>
        <v>0</v>
      </c>
      <c r="BC1131" s="36">
        <f t="shared" si="2627"/>
        <v>0</v>
      </c>
      <c r="BD1131" s="80">
        <f t="shared" si="2628"/>
        <v>0</v>
      </c>
      <c r="BE1131" s="36">
        <f t="shared" si="2629"/>
        <v>0</v>
      </c>
      <c r="BF1131" s="36">
        <f t="shared" si="2630"/>
        <v>0</v>
      </c>
      <c r="BG1131" s="36">
        <f t="shared" si="2631"/>
        <v>0</v>
      </c>
      <c r="BH1131" s="36">
        <f t="shared" si="2632"/>
        <v>0</v>
      </c>
      <c r="BI1131" s="36">
        <f t="shared" si="2633"/>
        <v>0</v>
      </c>
      <c r="BJ1131" s="36">
        <f t="shared" si="2634"/>
        <v>0</v>
      </c>
      <c r="BK1131" s="36">
        <f t="shared" si="2635"/>
        <v>0</v>
      </c>
      <c r="BL1131" s="68">
        <f>IF(OR(AT1131=0,E1131&gt;ProjTerm),0,VLOOKUP(D1131,'Life Events'!$AE$5:$AI$1206,5,FALSE))</f>
        <v>0</v>
      </c>
      <c r="BM1131" s="93">
        <f t="shared" si="2636"/>
        <v>0</v>
      </c>
      <c r="BN1131" s="93">
        <f t="shared" si="2637"/>
        <v>0</v>
      </c>
      <c r="BO1131" s="36">
        <f t="shared" si="2638"/>
        <v>0</v>
      </c>
      <c r="BP1131" s="36">
        <f t="shared" si="2639"/>
        <v>0</v>
      </c>
      <c r="BQ1131" s="36">
        <f t="shared" si="2640"/>
        <v>0</v>
      </c>
      <c r="BR1131" s="36">
        <f t="shared" si="2641"/>
        <v>154.78110000000001</v>
      </c>
      <c r="BS1131" s="36">
        <f t="shared" si="2642"/>
        <v>0</v>
      </c>
      <c r="BT1131" s="36">
        <f t="shared" si="2643"/>
        <v>0</v>
      </c>
      <c r="BU1131" s="70" cm="1">
        <f t="array" ref="BU1131">IF(AND(ActInt=1,$J1131=0),INDEX(Tbl_FwdNom,$B1131-IVP,MATCH(ValnDt,Tbl_FwdNom_Cols)),INDEX(Tbl_FwdNom,$B1131,MATCH(StartDt,Tbl_FwdNom_Cols)))</f>
        <v>7.7035565500000001</v>
      </c>
      <c r="BV1131" s="70" cm="1">
        <f t="array" ref="BV1131">INDEX(Tbl_FwdReal,$B1131,MATCH(StartDt,Tbl_FwdReal_Cols))</f>
        <v>2.2616486889999998</v>
      </c>
      <c r="BW1131" s="70" cm="1">
        <f t="array" ref="BW1131">IF(RunType&lt;&gt;"OPN",INDEX(Tbl_FwdReal,$B1131,MATCH(ValnDt,Tbl_FwdReal_Cols)),IF(AND($J1131=0,ActInt=1),INDEX(Tbl_FwdReal,$B1131-IVP,MATCH(ValnDt,Tbl_FwdReal_Cols)),-999))*$K1131</f>
        <v>0</v>
      </c>
      <c r="BX1131" s="70">
        <f t="shared" si="2644"/>
        <v>0</v>
      </c>
      <c r="BY1131" s="70">
        <f t="shared" si="2719"/>
        <v>7.7035565499999903E-2</v>
      </c>
      <c r="BZ1131" s="64">
        <f t="shared" si="2732"/>
        <v>6.2035310534931387E-3</v>
      </c>
      <c r="CA1131" s="70" cm="1">
        <f t="array" ref="CA1131">IF($J1131=1,CA1130*(1+INDEX(Tbl_CPI,$B1131,MATCH(IF(RunType="OPN",StartDt,ValnDt),Tbl_CPI_Cols))),0)</f>
        <v>0</v>
      </c>
      <c r="CB1131" s="70">
        <f t="shared" si="2720"/>
        <v>449.59614361016617</v>
      </c>
      <c r="CC1131" s="70">
        <f t="shared" si="2721"/>
        <v>430.50723138137135</v>
      </c>
      <c r="CD1131" s="36">
        <f t="shared" si="2645"/>
        <v>2180.8778829727971</v>
      </c>
      <c r="CE1131" s="36">
        <f t="shared" si="2646"/>
        <v>0</v>
      </c>
      <c r="CF1131" s="36">
        <f t="shared" si="2647"/>
        <v>0</v>
      </c>
      <c r="CG1131" s="36">
        <f t="shared" si="2648"/>
        <v>0</v>
      </c>
      <c r="CH1131" s="36">
        <f t="shared" si="2649"/>
        <v>0</v>
      </c>
      <c r="CI1131" s="36">
        <f t="shared" si="2650"/>
        <v>0</v>
      </c>
      <c r="CJ1131" s="36">
        <f t="shared" si="2651"/>
        <v>0</v>
      </c>
      <c r="CK1131" s="36">
        <f t="shared" si="2652"/>
        <v>0</v>
      </c>
      <c r="CL1131" s="36">
        <f t="shared" si="2653"/>
        <v>0</v>
      </c>
      <c r="CM1131" s="36">
        <f t="shared" si="2654"/>
        <v>0</v>
      </c>
      <c r="CN1131" s="36">
        <f t="shared" si="2655"/>
        <v>0</v>
      </c>
      <c r="CO1131" s="20">
        <f t="shared" si="2656"/>
        <v>120000</v>
      </c>
      <c r="CP1131" s="20">
        <f t="shared" si="2657"/>
        <v>2</v>
      </c>
      <c r="CQ1131" s="64" t="e">
        <f t="shared" si="2658"/>
        <v>#N/A</v>
      </c>
      <c r="CR1131" s="64" t="e">
        <f t="shared" si="2659"/>
        <v>#N/A</v>
      </c>
      <c r="CS1131" s="36" t="e">
        <f t="shared" si="2660"/>
        <v>#N/A</v>
      </c>
      <c r="CT1131" s="36">
        <f t="shared" si="2661"/>
        <v>0</v>
      </c>
      <c r="CU1131" s="36">
        <f t="shared" si="2662"/>
        <v>0</v>
      </c>
      <c r="CV1131" s="36">
        <f t="shared" si="2722"/>
        <v>0</v>
      </c>
      <c r="CW1131" s="36">
        <f t="shared" si="2663"/>
        <v>0</v>
      </c>
      <c r="CX1131" s="36">
        <f t="shared" si="2664"/>
        <v>0</v>
      </c>
      <c r="CY1131" s="36">
        <f t="shared" si="2665"/>
        <v>0</v>
      </c>
      <c r="CZ1131" s="36">
        <f t="shared" si="2723"/>
        <v>0</v>
      </c>
      <c r="DA1131" s="64">
        <f t="shared" si="2666"/>
        <v>6.2035310534931387E-3</v>
      </c>
      <c r="DB1131" s="70">
        <f t="shared" si="2724"/>
        <v>0.9938347154804773</v>
      </c>
      <c r="DC1131" s="70">
        <f>PRODUCT($DB$8:DB1131)</f>
        <v>6.878988250083209E-5</v>
      </c>
      <c r="DD1131" s="36">
        <f t="shared" si="2667"/>
        <v>0</v>
      </c>
      <c r="DE1131" s="36">
        <f t="shared" si="2668"/>
        <v>0</v>
      </c>
      <c r="DF1131" s="36">
        <f t="shared" si="2669"/>
        <v>0</v>
      </c>
      <c r="DG1131" s="36">
        <f t="shared" si="2670"/>
        <v>0</v>
      </c>
      <c r="DH1131" s="36">
        <f t="shared" si="2671"/>
        <v>0</v>
      </c>
      <c r="DI1131" s="36">
        <f t="shared" si="2672"/>
        <v>0</v>
      </c>
      <c r="DJ1131" s="36">
        <f t="shared" si="2673"/>
        <v>0</v>
      </c>
      <c r="DK1131" s="36">
        <f t="shared" si="2674"/>
        <v>0</v>
      </c>
      <c r="DL1131" s="36">
        <f t="shared" si="2675"/>
        <v>0</v>
      </c>
      <c r="DM1131" s="36">
        <f t="shared" si="2676"/>
        <v>0</v>
      </c>
      <c r="DN1131" s="36">
        <f t="shared" ca="1" si="2725"/>
        <v>4.6137290849905055E-12</v>
      </c>
      <c r="DO1131" s="64" cm="1">
        <f t="array" ref="DO1131">IFERROR(INDEX(Tbl_FwdNom,$B1131,MATCH(LIDt,Tbl_FwdNom_Cols,0)),0)</f>
        <v>7.327700396</v>
      </c>
      <c r="DP1131" s="64">
        <f t="shared" ca="1" si="2726"/>
        <v>0</v>
      </c>
      <c r="DQ1131" s="64">
        <f t="shared" ca="1" si="2677"/>
        <v>0</v>
      </c>
      <c r="DR1131" s="70">
        <f t="shared" ca="1" si="2678"/>
        <v>1</v>
      </c>
      <c r="DS1131" s="70">
        <f ca="1">PRODUCT($DR$8:DR1131)</f>
        <v>5.1485728910319675E-4</v>
      </c>
      <c r="DT1131" s="36">
        <f t="shared" ca="1" si="2679"/>
        <v>0</v>
      </c>
      <c r="DU1131" s="36">
        <f t="shared" ca="1" si="2680"/>
        <v>0</v>
      </c>
      <c r="DV1131" s="36">
        <f t="shared" ca="1" si="2681"/>
        <v>0</v>
      </c>
      <c r="DW1131" s="36">
        <f t="shared" ca="1" si="2682"/>
        <v>0</v>
      </c>
      <c r="DX1131" s="36">
        <f t="shared" ca="1" si="2683"/>
        <v>0</v>
      </c>
      <c r="DY1131" s="36">
        <f t="shared" ca="1" si="2684"/>
        <v>0</v>
      </c>
      <c r="DZ1131" s="36">
        <f t="shared" ca="1" si="2685"/>
        <v>0</v>
      </c>
      <c r="EA1131" s="36">
        <f t="shared" ca="1" si="2686"/>
        <v>0</v>
      </c>
      <c r="EB1131" s="36">
        <f t="shared" ca="1" si="2687"/>
        <v>0</v>
      </c>
      <c r="EC1131" s="36">
        <f t="shared" ca="1" si="2688"/>
        <v>0</v>
      </c>
      <c r="ED1131" s="36">
        <f t="shared" ca="1" si="2689"/>
        <v>0</v>
      </c>
      <c r="EE1131" s="36">
        <f t="shared" ca="1" si="2727"/>
        <v>0</v>
      </c>
      <c r="EF1131" s="36">
        <f t="shared" ca="1" si="2690"/>
        <v>0</v>
      </c>
      <c r="EG1131" s="64"/>
      <c r="EH1131" s="64"/>
      <c r="EI1131" s="64"/>
      <c r="EJ1131" s="70"/>
      <c r="EK1131" s="70"/>
      <c r="EL1131" s="70"/>
      <c r="EM1131" s="70"/>
      <c r="EN1131" s="70"/>
      <c r="EO1131" s="36">
        <f t="shared" si="2691"/>
        <v>0</v>
      </c>
      <c r="EP1131" s="36">
        <f t="shared" si="2692"/>
        <v>0</v>
      </c>
      <c r="EQ1131" s="36">
        <f t="shared" si="2693"/>
        <v>0</v>
      </c>
      <c r="ER1131" s="36">
        <f t="shared" si="2694"/>
        <v>0</v>
      </c>
      <c r="ES1131" s="36">
        <f t="shared" si="2695"/>
        <v>0</v>
      </c>
      <c r="ET1131" s="36">
        <f t="shared" si="2696"/>
        <v>0</v>
      </c>
      <c r="EU1131" s="36">
        <f t="shared" si="2728"/>
        <v>0</v>
      </c>
      <c r="EV1131" s="36">
        <f t="shared" si="2697"/>
        <v>0</v>
      </c>
      <c r="EW1131" s="36">
        <f t="shared" si="2698"/>
        <v>0</v>
      </c>
      <c r="EX1131" s="36">
        <f t="shared" si="2729"/>
        <v>0</v>
      </c>
      <c r="EY1131" s="36">
        <f t="shared" si="2699"/>
        <v>0</v>
      </c>
      <c r="EZ1131" s="36">
        <f t="shared" si="2700"/>
        <v>0</v>
      </c>
      <c r="FA1131" s="36">
        <f t="shared" si="2701"/>
        <v>0</v>
      </c>
      <c r="FB1131" s="36">
        <f t="shared" si="2702"/>
        <v>0</v>
      </c>
      <c r="FC1131" s="36">
        <f t="shared" si="2730"/>
        <v>0</v>
      </c>
      <c r="FD1131" s="36">
        <f t="shared" si="2703"/>
        <v>0</v>
      </c>
      <c r="FE1131" s="36">
        <f t="shared" si="2704"/>
        <v>0</v>
      </c>
      <c r="FF1131" s="36">
        <f t="shared" si="2731"/>
        <v>0</v>
      </c>
      <c r="FG1131" s="36">
        <f t="shared" si="2705"/>
        <v>0</v>
      </c>
      <c r="FH1131" s="36">
        <f t="shared" si="2706"/>
        <v>0</v>
      </c>
      <c r="FI1131" s="36">
        <f t="shared" si="2707"/>
        <v>0</v>
      </c>
      <c r="FJ1131" s="36">
        <f t="shared" ca="1" si="2708"/>
        <v>0</v>
      </c>
      <c r="FK1131" s="36">
        <f t="shared" si="2709"/>
        <v>0</v>
      </c>
      <c r="FL1131" s="36">
        <f t="shared" si="2710"/>
        <v>0</v>
      </c>
      <c r="FM1131" s="36">
        <f t="shared" ca="1" si="2711"/>
        <v>0</v>
      </c>
      <c r="FN1131" s="36">
        <f t="shared" ca="1" si="2733"/>
        <v>0</v>
      </c>
    </row>
    <row r="1132" spans="2:170" x14ac:dyDescent="0.25">
      <c r="B1132" s="2">
        <v>1124</v>
      </c>
      <c r="C1132" s="2">
        <f t="shared" si="2734"/>
        <v>94</v>
      </c>
      <c r="D1132" s="2">
        <f t="shared" si="2737"/>
        <v>1148</v>
      </c>
      <c r="E1132" s="2">
        <f t="shared" si="2735"/>
        <v>96</v>
      </c>
      <c r="F1132" s="189">
        <f t="shared" si="2739"/>
        <v>79928</v>
      </c>
      <c r="G1132" s="2">
        <f t="shared" si="2738"/>
        <v>10</v>
      </c>
      <c r="H1132" s="187">
        <f t="shared" si="2588"/>
        <v>128.25</v>
      </c>
      <c r="I1132" s="186">
        <f t="shared" si="2736"/>
        <v>128</v>
      </c>
      <c r="J1132" s="2">
        <f t="shared" si="2589"/>
        <v>0</v>
      </c>
      <c r="K1132" s="2">
        <f t="shared" si="2590"/>
        <v>0</v>
      </c>
      <c r="L1132">
        <f t="shared" si="2591"/>
        <v>2</v>
      </c>
      <c r="M1132" s="190">
        <f t="shared" si="2712"/>
        <v>0</v>
      </c>
      <c r="N1132">
        <f t="shared" si="2592"/>
        <v>1</v>
      </c>
      <c r="O1132">
        <f t="shared" si="2593"/>
        <v>100</v>
      </c>
      <c r="P1132" s="58">
        <f t="shared" si="2594"/>
        <v>0</v>
      </c>
      <c r="Q1132" s="106">
        <f t="shared" si="2595"/>
        <v>0</v>
      </c>
      <c r="R1132" s="59">
        <f t="shared" si="2596"/>
        <v>0</v>
      </c>
      <c r="S1132" s="32">
        <f t="shared" si="2713"/>
        <v>0</v>
      </c>
      <c r="T1132">
        <f t="shared" si="2597"/>
        <v>1</v>
      </c>
      <c r="U1132" s="32">
        <f t="shared" si="2714"/>
        <v>0</v>
      </c>
      <c r="V1132">
        <f t="shared" si="2598"/>
        <v>1</v>
      </c>
      <c r="W1132">
        <f t="shared" si="2599"/>
        <v>100</v>
      </c>
      <c r="X1132" s="58">
        <f t="shared" si="2600"/>
        <v>0</v>
      </c>
      <c r="Y1132" s="58">
        <f t="shared" si="2601"/>
        <v>0</v>
      </c>
      <c r="Z1132" s="32">
        <f t="shared" si="2602"/>
        <v>0</v>
      </c>
      <c r="AA1132" s="32">
        <f t="shared" si="2603"/>
        <v>0</v>
      </c>
      <c r="AB1132" s="59">
        <f t="shared" si="2604"/>
        <v>0</v>
      </c>
      <c r="AC1132" s="59">
        <f t="shared" si="2605"/>
        <v>0</v>
      </c>
      <c r="AD1132">
        <f t="shared" si="2606"/>
        <v>1</v>
      </c>
      <c r="AE1132" s="59">
        <f t="shared" si="2607"/>
        <v>0</v>
      </c>
      <c r="AF1132" s="59">
        <f t="shared" si="2608"/>
        <v>0</v>
      </c>
      <c r="AG1132" s="59">
        <f t="shared" si="2609"/>
        <v>0</v>
      </c>
      <c r="AH1132">
        <f t="shared" si="2610"/>
        <v>1</v>
      </c>
      <c r="AI1132" s="59">
        <f t="shared" si="2611"/>
        <v>0</v>
      </c>
      <c r="AJ1132" s="59">
        <f t="shared" si="2612"/>
        <v>0</v>
      </c>
      <c r="AK1132" s="59">
        <f t="shared" si="2613"/>
        <v>0</v>
      </c>
      <c r="AL1132" s="59">
        <f t="shared" si="2614"/>
        <v>0</v>
      </c>
      <c r="AM1132" s="12">
        <f t="shared" si="2715"/>
        <v>0</v>
      </c>
      <c r="AN1132" s="12">
        <f t="shared" si="2716"/>
        <v>0</v>
      </c>
      <c r="AO1132" s="66">
        <f t="shared" si="2615"/>
        <v>0</v>
      </c>
      <c r="AP1132" s="66">
        <f t="shared" si="2616"/>
        <v>0</v>
      </c>
      <c r="AQ1132" s="59">
        <f t="shared" si="2617"/>
        <v>0</v>
      </c>
      <c r="AR1132" s="59">
        <f t="shared" si="2618"/>
        <v>0</v>
      </c>
      <c r="AS1132" s="59">
        <f t="shared" si="2619"/>
        <v>0</v>
      </c>
      <c r="AT1132" s="12">
        <f t="shared" si="2620"/>
        <v>0</v>
      </c>
      <c r="AU1132" s="59">
        <f t="shared" si="2717"/>
        <v>0</v>
      </c>
      <c r="AV1132" s="59">
        <f t="shared" si="2718"/>
        <v>0</v>
      </c>
      <c r="AW1132" s="70" t="e">
        <f t="shared" si="2621"/>
        <v>#N/A</v>
      </c>
      <c r="AX1132" s="20">
        <f t="shared" si="2622"/>
        <v>200000</v>
      </c>
      <c r="AY1132" s="20">
        <f t="shared" si="2623"/>
        <v>0</v>
      </c>
      <c r="AZ1132" s="20">
        <f t="shared" si="2624"/>
        <v>0</v>
      </c>
      <c r="BA1132" s="20">
        <f t="shared" si="2625"/>
        <v>0</v>
      </c>
      <c r="BB1132" s="36">
        <f t="shared" si="2626"/>
        <v>0</v>
      </c>
      <c r="BC1132" s="36">
        <f t="shared" si="2627"/>
        <v>0</v>
      </c>
      <c r="BD1132" s="80">
        <f t="shared" si="2628"/>
        <v>0</v>
      </c>
      <c r="BE1132" s="36">
        <f t="shared" si="2629"/>
        <v>0</v>
      </c>
      <c r="BF1132" s="36">
        <f t="shared" si="2630"/>
        <v>0</v>
      </c>
      <c r="BG1132" s="36">
        <f t="shared" si="2631"/>
        <v>0</v>
      </c>
      <c r="BH1132" s="36">
        <f t="shared" si="2632"/>
        <v>0</v>
      </c>
      <c r="BI1132" s="36">
        <f t="shared" si="2633"/>
        <v>0</v>
      </c>
      <c r="BJ1132" s="36">
        <f t="shared" si="2634"/>
        <v>0</v>
      </c>
      <c r="BK1132" s="36">
        <f t="shared" si="2635"/>
        <v>0</v>
      </c>
      <c r="BL1132" s="68">
        <f>IF(OR(AT1132=0,E1132&gt;ProjTerm),0,VLOOKUP(D1132,'Life Events'!$AE$5:$AI$1206,5,FALSE))</f>
        <v>0</v>
      </c>
      <c r="BM1132" s="93">
        <f t="shared" si="2636"/>
        <v>0</v>
      </c>
      <c r="BN1132" s="93">
        <f t="shared" si="2637"/>
        <v>0</v>
      </c>
      <c r="BO1132" s="36">
        <f t="shared" si="2638"/>
        <v>0</v>
      </c>
      <c r="BP1132" s="36">
        <f t="shared" si="2639"/>
        <v>0</v>
      </c>
      <c r="BQ1132" s="36">
        <f t="shared" si="2640"/>
        <v>0</v>
      </c>
      <c r="BR1132" s="36">
        <f t="shared" si="2641"/>
        <v>154.78110000000001</v>
      </c>
      <c r="BS1132" s="36">
        <f t="shared" si="2642"/>
        <v>0</v>
      </c>
      <c r="BT1132" s="36">
        <f t="shared" si="2643"/>
        <v>0</v>
      </c>
      <c r="BU1132" s="70" cm="1">
        <f t="array" ref="BU1132">IF(AND(ActInt=1,$J1132=0),INDEX(Tbl_FwdNom,$B1132-IVP,MATCH(ValnDt,Tbl_FwdNom_Cols)),INDEX(Tbl_FwdNom,$B1132,MATCH(StartDt,Tbl_FwdNom_Cols)))</f>
        <v>7.6977086369999999</v>
      </c>
      <c r="BV1132" s="70" cm="1">
        <f t="array" ref="BV1132">INDEX(Tbl_FwdReal,$B1132,MATCH(StartDt,Tbl_FwdReal_Cols))</f>
        <v>2.258305231</v>
      </c>
      <c r="BW1132" s="70" cm="1">
        <f t="array" ref="BW1132">IF(RunType&lt;&gt;"OPN",INDEX(Tbl_FwdReal,$B1132,MATCH(ValnDt,Tbl_FwdReal_Cols)),IF(AND($J1132=0,ActInt=1),INDEX(Tbl_FwdReal,$B1132-IVP,MATCH(ValnDt,Tbl_FwdReal_Cols)),-999))*$K1132</f>
        <v>0</v>
      </c>
      <c r="BX1132" s="70">
        <f t="shared" si="2644"/>
        <v>0</v>
      </c>
      <c r="BY1132" s="70">
        <f t="shared" si="2719"/>
        <v>7.6977086369999892E-2</v>
      </c>
      <c r="BZ1132" s="64">
        <f t="shared" si="2732"/>
        <v>6.1989781729316906E-3</v>
      </c>
      <c r="CA1132" s="70" cm="1">
        <f t="array" ref="CA1132">IF($J1132=1,CA1131*(1+INDEX(Tbl_CPI,$B1132,MATCH(IF(RunType="OPN",StartDt,ValnDt),Tbl_CPI_Cols))),0)</f>
        <v>0</v>
      </c>
      <c r="CB1132" s="70">
        <f t="shared" si="2720"/>
        <v>452.38318029103982</v>
      </c>
      <c r="CC1132" s="70">
        <f t="shared" si="2721"/>
        <v>430.50723138137135</v>
      </c>
      <c r="CD1132" s="36">
        <f t="shared" si="2645"/>
        <v>2180.8778829727971</v>
      </c>
      <c r="CE1132" s="36">
        <f t="shared" si="2646"/>
        <v>0</v>
      </c>
      <c r="CF1132" s="36">
        <f t="shared" si="2647"/>
        <v>0</v>
      </c>
      <c r="CG1132" s="36">
        <f t="shared" si="2648"/>
        <v>0</v>
      </c>
      <c r="CH1132" s="36">
        <f t="shared" si="2649"/>
        <v>0</v>
      </c>
      <c r="CI1132" s="36">
        <f t="shared" si="2650"/>
        <v>0</v>
      </c>
      <c r="CJ1132" s="36">
        <f t="shared" si="2651"/>
        <v>0</v>
      </c>
      <c r="CK1132" s="36">
        <f t="shared" si="2652"/>
        <v>0</v>
      </c>
      <c r="CL1132" s="36">
        <f t="shared" si="2653"/>
        <v>0</v>
      </c>
      <c r="CM1132" s="36">
        <f t="shared" si="2654"/>
        <v>0</v>
      </c>
      <c r="CN1132" s="36">
        <f t="shared" si="2655"/>
        <v>0</v>
      </c>
      <c r="CO1132" s="20">
        <f t="shared" si="2656"/>
        <v>120000</v>
      </c>
      <c r="CP1132" s="20">
        <f t="shared" si="2657"/>
        <v>2</v>
      </c>
      <c r="CQ1132" s="64" t="e">
        <f t="shared" si="2658"/>
        <v>#N/A</v>
      </c>
      <c r="CR1132" s="64" t="e">
        <f t="shared" si="2659"/>
        <v>#N/A</v>
      </c>
      <c r="CS1132" s="36" t="e">
        <f t="shared" si="2660"/>
        <v>#N/A</v>
      </c>
      <c r="CT1132" s="36">
        <f t="shared" si="2661"/>
        <v>0</v>
      </c>
      <c r="CU1132" s="36">
        <f t="shared" si="2662"/>
        <v>0</v>
      </c>
      <c r="CV1132" s="36">
        <f t="shared" si="2722"/>
        <v>0</v>
      </c>
      <c r="CW1132" s="36">
        <f t="shared" si="2663"/>
        <v>0</v>
      </c>
      <c r="CX1132" s="36">
        <f t="shared" si="2664"/>
        <v>0</v>
      </c>
      <c r="CY1132" s="36">
        <f t="shared" si="2665"/>
        <v>0</v>
      </c>
      <c r="CZ1132" s="36">
        <f t="shared" si="2723"/>
        <v>0</v>
      </c>
      <c r="DA1132" s="64">
        <f t="shared" si="2666"/>
        <v>6.1989781729316906E-3</v>
      </c>
      <c r="DB1132" s="70">
        <f t="shared" si="2724"/>
        <v>0.99383921241483686</v>
      </c>
      <c r="DC1132" s="70">
        <f>PRODUCT($DB$8:DB1132)</f>
        <v>6.8366082646736137E-5</v>
      </c>
      <c r="DD1132" s="36">
        <f t="shared" si="2667"/>
        <v>0</v>
      </c>
      <c r="DE1132" s="36">
        <f t="shared" si="2668"/>
        <v>0</v>
      </c>
      <c r="DF1132" s="36">
        <f t="shared" si="2669"/>
        <v>0</v>
      </c>
      <c r="DG1132" s="36">
        <f t="shared" si="2670"/>
        <v>0</v>
      </c>
      <c r="DH1132" s="36">
        <f t="shared" si="2671"/>
        <v>0</v>
      </c>
      <c r="DI1132" s="36">
        <f t="shared" si="2672"/>
        <v>0</v>
      </c>
      <c r="DJ1132" s="36">
        <f t="shared" si="2673"/>
        <v>0</v>
      </c>
      <c r="DK1132" s="36">
        <f t="shared" si="2674"/>
        <v>0</v>
      </c>
      <c r="DL1132" s="36">
        <f t="shared" si="2675"/>
        <v>0</v>
      </c>
      <c r="DM1132" s="36">
        <f t="shared" si="2676"/>
        <v>0</v>
      </c>
      <c r="DN1132" s="36">
        <f t="shared" ca="1" si="2725"/>
        <v>4.6137290849905055E-12</v>
      </c>
      <c r="DO1132" s="64" cm="1">
        <f t="array" ref="DO1132">IFERROR(INDEX(Tbl_FwdNom,$B1132,MATCH(LIDt,Tbl_FwdNom_Cols,0)),0)</f>
        <v>7.3260014629999999</v>
      </c>
      <c r="DP1132" s="64">
        <f t="shared" ca="1" si="2726"/>
        <v>0</v>
      </c>
      <c r="DQ1132" s="64">
        <f t="shared" ca="1" si="2677"/>
        <v>0</v>
      </c>
      <c r="DR1132" s="70">
        <f t="shared" ca="1" si="2678"/>
        <v>1</v>
      </c>
      <c r="DS1132" s="70">
        <f ca="1">PRODUCT($DR$8:DR1132)</f>
        <v>5.1485728910319675E-4</v>
      </c>
      <c r="DT1132" s="36">
        <f t="shared" ca="1" si="2679"/>
        <v>0</v>
      </c>
      <c r="DU1132" s="36">
        <f t="shared" ca="1" si="2680"/>
        <v>0</v>
      </c>
      <c r="DV1132" s="36">
        <f t="shared" ca="1" si="2681"/>
        <v>0</v>
      </c>
      <c r="DW1132" s="36">
        <f t="shared" ca="1" si="2682"/>
        <v>0</v>
      </c>
      <c r="DX1132" s="36">
        <f t="shared" ca="1" si="2683"/>
        <v>0</v>
      </c>
      <c r="DY1132" s="36">
        <f t="shared" ca="1" si="2684"/>
        <v>0</v>
      </c>
      <c r="DZ1132" s="36">
        <f t="shared" ca="1" si="2685"/>
        <v>0</v>
      </c>
      <c r="EA1132" s="36">
        <f t="shared" ca="1" si="2686"/>
        <v>0</v>
      </c>
      <c r="EB1132" s="36">
        <f t="shared" ca="1" si="2687"/>
        <v>0</v>
      </c>
      <c r="EC1132" s="36">
        <f t="shared" ca="1" si="2688"/>
        <v>0</v>
      </c>
      <c r="ED1132" s="36">
        <f t="shared" ca="1" si="2689"/>
        <v>0</v>
      </c>
      <c r="EE1132" s="36">
        <f t="shared" ca="1" si="2727"/>
        <v>0</v>
      </c>
      <c r="EF1132" s="36">
        <f t="shared" ca="1" si="2690"/>
        <v>0</v>
      </c>
      <c r="EG1132" s="64"/>
      <c r="EH1132" s="64"/>
      <c r="EI1132" s="64"/>
      <c r="EJ1132" s="70"/>
      <c r="EK1132" s="70"/>
      <c r="EL1132" s="70"/>
      <c r="EM1132" s="70"/>
      <c r="EN1132" s="70"/>
      <c r="EO1132" s="36">
        <f t="shared" si="2691"/>
        <v>0</v>
      </c>
      <c r="EP1132" s="36">
        <f t="shared" si="2692"/>
        <v>0</v>
      </c>
      <c r="EQ1132" s="36">
        <f t="shared" si="2693"/>
        <v>0</v>
      </c>
      <c r="ER1132" s="36">
        <f t="shared" si="2694"/>
        <v>0</v>
      </c>
      <c r="ES1132" s="36">
        <f t="shared" si="2695"/>
        <v>0</v>
      </c>
      <c r="ET1132" s="36">
        <f t="shared" si="2696"/>
        <v>0</v>
      </c>
      <c r="EU1132" s="36">
        <f t="shared" si="2728"/>
        <v>0</v>
      </c>
      <c r="EV1132" s="36">
        <f t="shared" si="2697"/>
        <v>0</v>
      </c>
      <c r="EW1132" s="36">
        <f t="shared" si="2698"/>
        <v>0</v>
      </c>
      <c r="EX1132" s="36">
        <f t="shared" si="2729"/>
        <v>0</v>
      </c>
      <c r="EY1132" s="36">
        <f t="shared" si="2699"/>
        <v>0</v>
      </c>
      <c r="EZ1132" s="36">
        <f t="shared" si="2700"/>
        <v>0</v>
      </c>
      <c r="FA1132" s="36">
        <f t="shared" si="2701"/>
        <v>0</v>
      </c>
      <c r="FB1132" s="36">
        <f t="shared" si="2702"/>
        <v>0</v>
      </c>
      <c r="FC1132" s="36">
        <f t="shared" si="2730"/>
        <v>0</v>
      </c>
      <c r="FD1132" s="36">
        <f t="shared" si="2703"/>
        <v>0</v>
      </c>
      <c r="FE1132" s="36">
        <f t="shared" si="2704"/>
        <v>0</v>
      </c>
      <c r="FF1132" s="36">
        <f t="shared" si="2731"/>
        <v>0</v>
      </c>
      <c r="FG1132" s="36">
        <f t="shared" si="2705"/>
        <v>0</v>
      </c>
      <c r="FH1132" s="36">
        <f t="shared" si="2706"/>
        <v>0</v>
      </c>
      <c r="FI1132" s="36">
        <f t="shared" si="2707"/>
        <v>0</v>
      </c>
      <c r="FJ1132" s="36">
        <f t="shared" ca="1" si="2708"/>
        <v>0</v>
      </c>
      <c r="FK1132" s="36">
        <f t="shared" si="2709"/>
        <v>0</v>
      </c>
      <c r="FL1132" s="36">
        <f t="shared" si="2710"/>
        <v>0</v>
      </c>
      <c r="FM1132" s="36">
        <f t="shared" ca="1" si="2711"/>
        <v>0</v>
      </c>
      <c r="FN1132" s="36">
        <f t="shared" ca="1" si="2733"/>
        <v>0</v>
      </c>
    </row>
    <row r="1133" spans="2:170" x14ac:dyDescent="0.25">
      <c r="B1133" s="2">
        <v>1125</v>
      </c>
      <c r="C1133" s="2">
        <f t="shared" si="2734"/>
        <v>94</v>
      </c>
      <c r="D1133" s="2">
        <f t="shared" si="2737"/>
        <v>1149</v>
      </c>
      <c r="E1133" s="2">
        <f t="shared" si="2735"/>
        <v>96</v>
      </c>
      <c r="F1133" s="189">
        <f t="shared" si="2739"/>
        <v>79958</v>
      </c>
      <c r="G1133" s="2">
        <f t="shared" si="2738"/>
        <v>11</v>
      </c>
      <c r="H1133" s="187">
        <f t="shared" si="2588"/>
        <v>128.33333333333334</v>
      </c>
      <c r="I1133" s="186">
        <f t="shared" si="2736"/>
        <v>128</v>
      </c>
      <c r="J1133" s="2">
        <f t="shared" si="2589"/>
        <v>0</v>
      </c>
      <c r="K1133" s="2">
        <f t="shared" si="2590"/>
        <v>0</v>
      </c>
      <c r="L1133">
        <f t="shared" si="2591"/>
        <v>2</v>
      </c>
      <c r="M1133" s="190">
        <f t="shared" si="2712"/>
        <v>0</v>
      </c>
      <c r="N1133">
        <f t="shared" si="2592"/>
        <v>1</v>
      </c>
      <c r="O1133">
        <f t="shared" si="2593"/>
        <v>100</v>
      </c>
      <c r="P1133" s="58">
        <f t="shared" si="2594"/>
        <v>0</v>
      </c>
      <c r="Q1133" s="106">
        <f t="shared" si="2595"/>
        <v>0</v>
      </c>
      <c r="R1133" s="59">
        <f t="shared" si="2596"/>
        <v>0</v>
      </c>
      <c r="S1133" s="32">
        <f t="shared" si="2713"/>
        <v>0</v>
      </c>
      <c r="T1133">
        <f t="shared" si="2597"/>
        <v>1</v>
      </c>
      <c r="U1133" s="32">
        <f t="shared" si="2714"/>
        <v>0</v>
      </c>
      <c r="V1133">
        <f t="shared" si="2598"/>
        <v>1</v>
      </c>
      <c r="W1133">
        <f t="shared" si="2599"/>
        <v>100</v>
      </c>
      <c r="X1133" s="58">
        <f t="shared" si="2600"/>
        <v>0</v>
      </c>
      <c r="Y1133" s="58">
        <f t="shared" si="2601"/>
        <v>0</v>
      </c>
      <c r="Z1133" s="32">
        <f t="shared" si="2602"/>
        <v>0</v>
      </c>
      <c r="AA1133" s="32">
        <f t="shared" si="2603"/>
        <v>0</v>
      </c>
      <c r="AB1133" s="59">
        <f t="shared" si="2604"/>
        <v>0</v>
      </c>
      <c r="AC1133" s="59">
        <f t="shared" si="2605"/>
        <v>0</v>
      </c>
      <c r="AD1133">
        <f t="shared" si="2606"/>
        <v>1</v>
      </c>
      <c r="AE1133" s="59">
        <f t="shared" si="2607"/>
        <v>0</v>
      </c>
      <c r="AF1133" s="59">
        <f t="shared" si="2608"/>
        <v>0</v>
      </c>
      <c r="AG1133" s="59">
        <f t="shared" si="2609"/>
        <v>0</v>
      </c>
      <c r="AH1133">
        <f t="shared" si="2610"/>
        <v>1</v>
      </c>
      <c r="AI1133" s="59">
        <f t="shared" si="2611"/>
        <v>0</v>
      </c>
      <c r="AJ1133" s="59">
        <f t="shared" si="2612"/>
        <v>0</v>
      </c>
      <c r="AK1133" s="59">
        <f t="shared" si="2613"/>
        <v>0</v>
      </c>
      <c r="AL1133" s="59">
        <f t="shared" si="2614"/>
        <v>0</v>
      </c>
      <c r="AM1133" s="12">
        <f t="shared" si="2715"/>
        <v>0</v>
      </c>
      <c r="AN1133" s="12">
        <f t="shared" si="2716"/>
        <v>0</v>
      </c>
      <c r="AO1133" s="66">
        <f t="shared" si="2615"/>
        <v>0</v>
      </c>
      <c r="AP1133" s="66">
        <f t="shared" si="2616"/>
        <v>0</v>
      </c>
      <c r="AQ1133" s="59">
        <f t="shared" si="2617"/>
        <v>0</v>
      </c>
      <c r="AR1133" s="59">
        <f t="shared" si="2618"/>
        <v>0</v>
      </c>
      <c r="AS1133" s="59">
        <f t="shared" si="2619"/>
        <v>0</v>
      </c>
      <c r="AT1133" s="12">
        <f t="shared" si="2620"/>
        <v>0</v>
      </c>
      <c r="AU1133" s="59">
        <f t="shared" si="2717"/>
        <v>0</v>
      </c>
      <c r="AV1133" s="59">
        <f t="shared" si="2718"/>
        <v>0</v>
      </c>
      <c r="AW1133" s="70" t="e">
        <f t="shared" si="2621"/>
        <v>#N/A</v>
      </c>
      <c r="AX1133" s="20">
        <f t="shared" si="2622"/>
        <v>200000</v>
      </c>
      <c r="AY1133" s="20">
        <f t="shared" si="2623"/>
        <v>0</v>
      </c>
      <c r="AZ1133" s="20">
        <f t="shared" si="2624"/>
        <v>0</v>
      </c>
      <c r="BA1133" s="20">
        <f t="shared" si="2625"/>
        <v>0</v>
      </c>
      <c r="BB1133" s="36">
        <f t="shared" si="2626"/>
        <v>0</v>
      </c>
      <c r="BC1133" s="36">
        <f t="shared" si="2627"/>
        <v>0</v>
      </c>
      <c r="BD1133" s="80">
        <f t="shared" si="2628"/>
        <v>0</v>
      </c>
      <c r="BE1133" s="36">
        <f t="shared" si="2629"/>
        <v>0</v>
      </c>
      <c r="BF1133" s="36">
        <f t="shared" si="2630"/>
        <v>0</v>
      </c>
      <c r="BG1133" s="36">
        <f t="shared" si="2631"/>
        <v>0</v>
      </c>
      <c r="BH1133" s="36">
        <f t="shared" si="2632"/>
        <v>0</v>
      </c>
      <c r="BI1133" s="36">
        <f t="shared" si="2633"/>
        <v>0</v>
      </c>
      <c r="BJ1133" s="36">
        <f t="shared" si="2634"/>
        <v>0</v>
      </c>
      <c r="BK1133" s="36">
        <f t="shared" si="2635"/>
        <v>0</v>
      </c>
      <c r="BL1133" s="68">
        <f>IF(OR(AT1133=0,E1133&gt;ProjTerm),0,VLOOKUP(D1133,'Life Events'!$AE$5:$AI$1206,5,FALSE))</f>
        <v>0</v>
      </c>
      <c r="BM1133" s="93">
        <f t="shared" si="2636"/>
        <v>0</v>
      </c>
      <c r="BN1133" s="93">
        <f t="shared" si="2637"/>
        <v>0</v>
      </c>
      <c r="BO1133" s="36">
        <f t="shared" si="2638"/>
        <v>0</v>
      </c>
      <c r="BP1133" s="36">
        <f t="shared" si="2639"/>
        <v>0</v>
      </c>
      <c r="BQ1133" s="36">
        <f t="shared" si="2640"/>
        <v>0</v>
      </c>
      <c r="BR1133" s="36">
        <f t="shared" si="2641"/>
        <v>154.78110000000001</v>
      </c>
      <c r="BS1133" s="36">
        <f t="shared" si="2642"/>
        <v>0</v>
      </c>
      <c r="BT1133" s="36">
        <f t="shared" si="2643"/>
        <v>0</v>
      </c>
      <c r="BU1133" s="70" cm="1">
        <f t="array" ref="BU1133">IF(AND(ActInt=1,$J1133=0),INDEX(Tbl_FwdNom,$B1133-IVP,MATCH(ValnDt,Tbl_FwdNom_Cols)),INDEX(Tbl_FwdNom,$B1133,MATCH(StartDt,Tbl_FwdNom_Cols)))</f>
        <v>7.6918610410000001</v>
      </c>
      <c r="BV1133" s="70" cm="1">
        <f t="array" ref="BV1133">INDEX(Tbl_FwdReal,$B1133,MATCH(StartDt,Tbl_FwdReal_Cols))</f>
        <v>2.2549618819999999</v>
      </c>
      <c r="BW1133" s="70" cm="1">
        <f t="array" ref="BW1133">IF(RunType&lt;&gt;"OPN",INDEX(Tbl_FwdReal,$B1133,MATCH(ValnDt,Tbl_FwdReal_Cols)),IF(AND($J1133=0,ActInt=1),INDEX(Tbl_FwdReal,$B1133-IVP,MATCH(ValnDt,Tbl_FwdReal_Cols)),-999))*$K1133</f>
        <v>0</v>
      </c>
      <c r="BX1133" s="70">
        <f t="shared" si="2644"/>
        <v>0</v>
      </c>
      <c r="BY1133" s="70">
        <f t="shared" si="2719"/>
        <v>7.6918610409999921E-2</v>
      </c>
      <c r="BZ1133" s="64">
        <f t="shared" si="2732"/>
        <v>6.1944253125660875E-3</v>
      </c>
      <c r="CA1133" s="70" cm="1">
        <f t="array" ref="CA1133">IF($J1133=1,CA1132*(1+INDEX(Tbl_CPI,$B1133,MATCH(IF(RunType="OPN",StartDt,ValnDt),Tbl_CPI_Cols))),0)</f>
        <v>0</v>
      </c>
      <c r="CB1133" s="70">
        <f t="shared" si="2720"/>
        <v>455.18543411401379</v>
      </c>
      <c r="CC1133" s="70">
        <f t="shared" si="2721"/>
        <v>430.50723138137135</v>
      </c>
      <c r="CD1133" s="36">
        <f t="shared" si="2645"/>
        <v>2180.8778829727971</v>
      </c>
      <c r="CE1133" s="36">
        <f t="shared" si="2646"/>
        <v>0</v>
      </c>
      <c r="CF1133" s="36">
        <f t="shared" si="2647"/>
        <v>0</v>
      </c>
      <c r="CG1133" s="36">
        <f t="shared" si="2648"/>
        <v>0</v>
      </c>
      <c r="CH1133" s="36">
        <f t="shared" si="2649"/>
        <v>0</v>
      </c>
      <c r="CI1133" s="36">
        <f t="shared" si="2650"/>
        <v>0</v>
      </c>
      <c r="CJ1133" s="36">
        <f t="shared" si="2651"/>
        <v>0</v>
      </c>
      <c r="CK1133" s="36">
        <f t="shared" si="2652"/>
        <v>0</v>
      </c>
      <c r="CL1133" s="36">
        <f t="shared" si="2653"/>
        <v>0</v>
      </c>
      <c r="CM1133" s="36">
        <f t="shared" si="2654"/>
        <v>0</v>
      </c>
      <c r="CN1133" s="36">
        <f t="shared" si="2655"/>
        <v>0</v>
      </c>
      <c r="CO1133" s="20">
        <f t="shared" si="2656"/>
        <v>120000</v>
      </c>
      <c r="CP1133" s="20">
        <f t="shared" si="2657"/>
        <v>2</v>
      </c>
      <c r="CQ1133" s="64" t="e">
        <f t="shared" si="2658"/>
        <v>#N/A</v>
      </c>
      <c r="CR1133" s="64" t="e">
        <f t="shared" si="2659"/>
        <v>#N/A</v>
      </c>
      <c r="CS1133" s="36" t="e">
        <f t="shared" si="2660"/>
        <v>#N/A</v>
      </c>
      <c r="CT1133" s="36">
        <f t="shared" si="2661"/>
        <v>0</v>
      </c>
      <c r="CU1133" s="36">
        <f t="shared" si="2662"/>
        <v>0</v>
      </c>
      <c r="CV1133" s="36">
        <f t="shared" si="2722"/>
        <v>0</v>
      </c>
      <c r="CW1133" s="36">
        <f t="shared" si="2663"/>
        <v>0</v>
      </c>
      <c r="CX1133" s="36">
        <f t="shared" si="2664"/>
        <v>0</v>
      </c>
      <c r="CY1133" s="36">
        <f t="shared" si="2665"/>
        <v>0</v>
      </c>
      <c r="CZ1133" s="36">
        <f t="shared" si="2723"/>
        <v>0</v>
      </c>
      <c r="DA1133" s="64">
        <f t="shared" si="2666"/>
        <v>6.1944253125660875E-3</v>
      </c>
      <c r="DB1133" s="70">
        <f t="shared" si="2724"/>
        <v>0.99384370936994426</v>
      </c>
      <c r="DC1133" s="70">
        <f>PRODUCT($DB$8:DB1133)</f>
        <v>6.7945201172724422E-5</v>
      </c>
      <c r="DD1133" s="36">
        <f t="shared" si="2667"/>
        <v>0</v>
      </c>
      <c r="DE1133" s="36">
        <f t="shared" si="2668"/>
        <v>0</v>
      </c>
      <c r="DF1133" s="36">
        <f t="shared" si="2669"/>
        <v>0</v>
      </c>
      <c r="DG1133" s="36">
        <f t="shared" si="2670"/>
        <v>0</v>
      </c>
      <c r="DH1133" s="36">
        <f t="shared" si="2671"/>
        <v>0</v>
      </c>
      <c r="DI1133" s="36">
        <f t="shared" si="2672"/>
        <v>0</v>
      </c>
      <c r="DJ1133" s="36">
        <f t="shared" si="2673"/>
        <v>0</v>
      </c>
      <c r="DK1133" s="36">
        <f t="shared" si="2674"/>
        <v>0</v>
      </c>
      <c r="DL1133" s="36">
        <f t="shared" si="2675"/>
        <v>0</v>
      </c>
      <c r="DM1133" s="36">
        <f t="shared" si="2676"/>
        <v>0</v>
      </c>
      <c r="DN1133" s="36">
        <f t="shared" ca="1" si="2725"/>
        <v>4.6137290849905055E-12</v>
      </c>
      <c r="DO1133" s="64" cm="1">
        <f t="array" ref="DO1133">IFERROR(INDEX(Tbl_FwdNom,$B1133,MATCH(LIDt,Tbl_FwdNom_Cols,0)),0)</f>
        <v>7.3243025560000001</v>
      </c>
      <c r="DP1133" s="64">
        <f t="shared" ca="1" si="2726"/>
        <v>0</v>
      </c>
      <c r="DQ1133" s="64">
        <f t="shared" ca="1" si="2677"/>
        <v>0</v>
      </c>
      <c r="DR1133" s="70">
        <f t="shared" ca="1" si="2678"/>
        <v>1</v>
      </c>
      <c r="DS1133" s="70">
        <f ca="1">PRODUCT($DR$8:DR1133)</f>
        <v>5.1485728910319675E-4</v>
      </c>
      <c r="DT1133" s="36">
        <f t="shared" ca="1" si="2679"/>
        <v>0</v>
      </c>
      <c r="DU1133" s="36">
        <f t="shared" ca="1" si="2680"/>
        <v>0</v>
      </c>
      <c r="DV1133" s="36">
        <f t="shared" ca="1" si="2681"/>
        <v>0</v>
      </c>
      <c r="DW1133" s="36">
        <f t="shared" ca="1" si="2682"/>
        <v>0</v>
      </c>
      <c r="DX1133" s="36">
        <f t="shared" ca="1" si="2683"/>
        <v>0</v>
      </c>
      <c r="DY1133" s="36">
        <f t="shared" ca="1" si="2684"/>
        <v>0</v>
      </c>
      <c r="DZ1133" s="36">
        <f t="shared" ca="1" si="2685"/>
        <v>0</v>
      </c>
      <c r="EA1133" s="36">
        <f t="shared" ca="1" si="2686"/>
        <v>0</v>
      </c>
      <c r="EB1133" s="36">
        <f t="shared" ca="1" si="2687"/>
        <v>0</v>
      </c>
      <c r="EC1133" s="36">
        <f t="shared" ca="1" si="2688"/>
        <v>0</v>
      </c>
      <c r="ED1133" s="36">
        <f t="shared" ca="1" si="2689"/>
        <v>0</v>
      </c>
      <c r="EE1133" s="36">
        <f t="shared" ca="1" si="2727"/>
        <v>0</v>
      </c>
      <c r="EF1133" s="36">
        <f t="shared" ca="1" si="2690"/>
        <v>0</v>
      </c>
      <c r="EG1133" s="64"/>
      <c r="EH1133" s="64"/>
      <c r="EI1133" s="64"/>
      <c r="EJ1133" s="70"/>
      <c r="EK1133" s="70"/>
      <c r="EL1133" s="70"/>
      <c r="EM1133" s="70"/>
      <c r="EN1133" s="70"/>
      <c r="EO1133" s="36">
        <f t="shared" si="2691"/>
        <v>0</v>
      </c>
      <c r="EP1133" s="36">
        <f t="shared" si="2692"/>
        <v>0</v>
      </c>
      <c r="EQ1133" s="36">
        <f t="shared" si="2693"/>
        <v>0</v>
      </c>
      <c r="ER1133" s="36">
        <f t="shared" si="2694"/>
        <v>0</v>
      </c>
      <c r="ES1133" s="36">
        <f t="shared" si="2695"/>
        <v>0</v>
      </c>
      <c r="ET1133" s="36">
        <f t="shared" si="2696"/>
        <v>0</v>
      </c>
      <c r="EU1133" s="36">
        <f t="shared" si="2728"/>
        <v>0</v>
      </c>
      <c r="EV1133" s="36">
        <f t="shared" si="2697"/>
        <v>0</v>
      </c>
      <c r="EW1133" s="36">
        <f t="shared" si="2698"/>
        <v>0</v>
      </c>
      <c r="EX1133" s="36">
        <f t="shared" si="2729"/>
        <v>0</v>
      </c>
      <c r="EY1133" s="36">
        <f t="shared" si="2699"/>
        <v>0</v>
      </c>
      <c r="EZ1133" s="36">
        <f t="shared" si="2700"/>
        <v>0</v>
      </c>
      <c r="FA1133" s="36">
        <f t="shared" si="2701"/>
        <v>0</v>
      </c>
      <c r="FB1133" s="36">
        <f t="shared" si="2702"/>
        <v>0</v>
      </c>
      <c r="FC1133" s="36">
        <f t="shared" si="2730"/>
        <v>0</v>
      </c>
      <c r="FD1133" s="36">
        <f t="shared" si="2703"/>
        <v>0</v>
      </c>
      <c r="FE1133" s="36">
        <f t="shared" si="2704"/>
        <v>0</v>
      </c>
      <c r="FF1133" s="36">
        <f t="shared" si="2731"/>
        <v>0</v>
      </c>
      <c r="FG1133" s="36">
        <f t="shared" si="2705"/>
        <v>0</v>
      </c>
      <c r="FH1133" s="36">
        <f t="shared" si="2706"/>
        <v>0</v>
      </c>
      <c r="FI1133" s="36">
        <f t="shared" si="2707"/>
        <v>0</v>
      </c>
      <c r="FJ1133" s="36">
        <f t="shared" ca="1" si="2708"/>
        <v>0</v>
      </c>
      <c r="FK1133" s="36">
        <f t="shared" si="2709"/>
        <v>0</v>
      </c>
      <c r="FL1133" s="36">
        <f t="shared" si="2710"/>
        <v>0</v>
      </c>
      <c r="FM1133" s="36">
        <f t="shared" ca="1" si="2711"/>
        <v>0</v>
      </c>
      <c r="FN1133" s="36">
        <f t="shared" ca="1" si="2733"/>
        <v>0</v>
      </c>
    </row>
    <row r="1134" spans="2:170" x14ac:dyDescent="0.25">
      <c r="B1134" s="2">
        <v>1126</v>
      </c>
      <c r="C1134" s="2">
        <f t="shared" si="2734"/>
        <v>94</v>
      </c>
      <c r="D1134" s="2">
        <f t="shared" si="2737"/>
        <v>1150</v>
      </c>
      <c r="E1134" s="2">
        <f t="shared" si="2735"/>
        <v>96</v>
      </c>
      <c r="F1134" s="189">
        <f t="shared" si="2739"/>
        <v>79989</v>
      </c>
      <c r="G1134" s="2">
        <f t="shared" si="2738"/>
        <v>12</v>
      </c>
      <c r="H1134" s="187">
        <f t="shared" si="2588"/>
        <v>128.41666666666666</v>
      </c>
      <c r="I1134" s="186">
        <f t="shared" si="2736"/>
        <v>128</v>
      </c>
      <c r="J1134" s="2">
        <f t="shared" si="2589"/>
        <v>0</v>
      </c>
      <c r="K1134" s="2">
        <f t="shared" si="2590"/>
        <v>0</v>
      </c>
      <c r="L1134">
        <f t="shared" si="2591"/>
        <v>2</v>
      </c>
      <c r="M1134" s="190">
        <f t="shared" si="2712"/>
        <v>0</v>
      </c>
      <c r="N1134">
        <f t="shared" si="2592"/>
        <v>1</v>
      </c>
      <c r="O1134">
        <f t="shared" si="2593"/>
        <v>100</v>
      </c>
      <c r="P1134" s="58">
        <f t="shared" si="2594"/>
        <v>0</v>
      </c>
      <c r="Q1134" s="106">
        <f t="shared" si="2595"/>
        <v>0</v>
      </c>
      <c r="R1134" s="59">
        <f t="shared" si="2596"/>
        <v>0</v>
      </c>
      <c r="S1134" s="32">
        <f t="shared" si="2713"/>
        <v>0</v>
      </c>
      <c r="T1134">
        <f t="shared" si="2597"/>
        <v>1</v>
      </c>
      <c r="U1134" s="32">
        <f t="shared" si="2714"/>
        <v>0</v>
      </c>
      <c r="V1134">
        <f t="shared" si="2598"/>
        <v>1</v>
      </c>
      <c r="W1134">
        <f t="shared" si="2599"/>
        <v>100</v>
      </c>
      <c r="X1134" s="58">
        <f t="shared" si="2600"/>
        <v>0</v>
      </c>
      <c r="Y1134" s="58">
        <f t="shared" si="2601"/>
        <v>0</v>
      </c>
      <c r="Z1134" s="32">
        <f t="shared" si="2602"/>
        <v>0</v>
      </c>
      <c r="AA1134" s="32">
        <f t="shared" si="2603"/>
        <v>0</v>
      </c>
      <c r="AB1134" s="59">
        <f t="shared" si="2604"/>
        <v>0</v>
      </c>
      <c r="AC1134" s="59">
        <f t="shared" si="2605"/>
        <v>0</v>
      </c>
      <c r="AD1134">
        <f t="shared" si="2606"/>
        <v>1</v>
      </c>
      <c r="AE1134" s="59">
        <f t="shared" si="2607"/>
        <v>0</v>
      </c>
      <c r="AF1134" s="59">
        <f t="shared" si="2608"/>
        <v>0</v>
      </c>
      <c r="AG1134" s="59">
        <f t="shared" si="2609"/>
        <v>0</v>
      </c>
      <c r="AH1134">
        <f t="shared" si="2610"/>
        <v>1</v>
      </c>
      <c r="AI1134" s="59">
        <f t="shared" si="2611"/>
        <v>0</v>
      </c>
      <c r="AJ1134" s="59">
        <f t="shared" si="2612"/>
        <v>0</v>
      </c>
      <c r="AK1134" s="59">
        <f t="shared" si="2613"/>
        <v>0</v>
      </c>
      <c r="AL1134" s="59">
        <f t="shared" si="2614"/>
        <v>0</v>
      </c>
      <c r="AM1134" s="12">
        <f t="shared" si="2715"/>
        <v>0</v>
      </c>
      <c r="AN1134" s="12">
        <f t="shared" si="2716"/>
        <v>0</v>
      </c>
      <c r="AO1134" s="66">
        <f t="shared" si="2615"/>
        <v>0</v>
      </c>
      <c r="AP1134" s="66">
        <f t="shared" si="2616"/>
        <v>0</v>
      </c>
      <c r="AQ1134" s="59">
        <f t="shared" si="2617"/>
        <v>0</v>
      </c>
      <c r="AR1134" s="59">
        <f t="shared" si="2618"/>
        <v>0</v>
      </c>
      <c r="AS1134" s="59">
        <f t="shared" si="2619"/>
        <v>0</v>
      </c>
      <c r="AT1134" s="12">
        <f t="shared" si="2620"/>
        <v>0</v>
      </c>
      <c r="AU1134" s="59">
        <f t="shared" si="2717"/>
        <v>0</v>
      </c>
      <c r="AV1134" s="59">
        <f t="shared" si="2718"/>
        <v>0</v>
      </c>
      <c r="AW1134" s="70" t="e">
        <f t="shared" si="2621"/>
        <v>#N/A</v>
      </c>
      <c r="AX1134" s="20">
        <f t="shared" si="2622"/>
        <v>200000</v>
      </c>
      <c r="AY1134" s="20">
        <f t="shared" si="2623"/>
        <v>0</v>
      </c>
      <c r="AZ1134" s="20">
        <f t="shared" si="2624"/>
        <v>0</v>
      </c>
      <c r="BA1134" s="20">
        <f t="shared" si="2625"/>
        <v>0</v>
      </c>
      <c r="BB1134" s="36">
        <f t="shared" si="2626"/>
        <v>0</v>
      </c>
      <c r="BC1134" s="36">
        <f t="shared" si="2627"/>
        <v>0</v>
      </c>
      <c r="BD1134" s="80">
        <f t="shared" si="2628"/>
        <v>0</v>
      </c>
      <c r="BE1134" s="36">
        <f t="shared" si="2629"/>
        <v>0</v>
      </c>
      <c r="BF1134" s="36">
        <f t="shared" si="2630"/>
        <v>0</v>
      </c>
      <c r="BG1134" s="36">
        <f t="shared" si="2631"/>
        <v>0</v>
      </c>
      <c r="BH1134" s="36">
        <f t="shared" si="2632"/>
        <v>0</v>
      </c>
      <c r="BI1134" s="36">
        <f t="shared" si="2633"/>
        <v>0</v>
      </c>
      <c r="BJ1134" s="36">
        <f t="shared" si="2634"/>
        <v>0</v>
      </c>
      <c r="BK1134" s="36">
        <f t="shared" si="2635"/>
        <v>0</v>
      </c>
      <c r="BL1134" s="68">
        <f>IF(OR(AT1134=0,E1134&gt;ProjTerm),0,VLOOKUP(D1134,'Life Events'!$AE$5:$AI$1206,5,FALSE))</f>
        <v>0</v>
      </c>
      <c r="BM1134" s="93">
        <f t="shared" si="2636"/>
        <v>0</v>
      </c>
      <c r="BN1134" s="93">
        <f t="shared" si="2637"/>
        <v>0</v>
      </c>
      <c r="BO1134" s="36">
        <f t="shared" si="2638"/>
        <v>0</v>
      </c>
      <c r="BP1134" s="36">
        <f t="shared" si="2639"/>
        <v>0</v>
      </c>
      <c r="BQ1134" s="36">
        <f t="shared" si="2640"/>
        <v>0</v>
      </c>
      <c r="BR1134" s="36">
        <f t="shared" si="2641"/>
        <v>154.78110000000001</v>
      </c>
      <c r="BS1134" s="36">
        <f t="shared" si="2642"/>
        <v>0</v>
      </c>
      <c r="BT1134" s="36">
        <f t="shared" si="2643"/>
        <v>0</v>
      </c>
      <c r="BU1134" s="70" cm="1">
        <f t="array" ref="BU1134">IF(AND(ActInt=1,$J1134=0),INDEX(Tbl_FwdNom,$B1134-IVP,MATCH(ValnDt,Tbl_FwdNom_Cols)),INDEX(Tbl_FwdNom,$B1134,MATCH(StartDt,Tbl_FwdNom_Cols)))</f>
        <v>7.686013762</v>
      </c>
      <c r="BV1134" s="70" cm="1">
        <f t="array" ref="BV1134">INDEX(Tbl_FwdReal,$B1134,MATCH(StartDt,Tbl_FwdReal_Cols))</f>
        <v>2.2516186419999999</v>
      </c>
      <c r="BW1134" s="70" cm="1">
        <f t="array" ref="BW1134">IF(RunType&lt;&gt;"OPN",INDEX(Tbl_FwdReal,$B1134,MATCH(ValnDt,Tbl_FwdReal_Cols)),IF(AND($J1134=0,ActInt=1),INDEX(Tbl_FwdReal,$B1134-IVP,MATCH(ValnDt,Tbl_FwdReal_Cols)),-999))*$K1134</f>
        <v>0</v>
      </c>
      <c r="BX1134" s="70">
        <f t="shared" si="2644"/>
        <v>0</v>
      </c>
      <c r="BY1134" s="70">
        <f t="shared" si="2719"/>
        <v>7.6860137619999991E-2</v>
      </c>
      <c r="BZ1134" s="64">
        <f t="shared" si="2732"/>
        <v>6.1898724724094301E-3</v>
      </c>
      <c r="CA1134" s="70" cm="1">
        <f t="array" ref="CA1134">IF($J1134=1,CA1133*(1+INDEX(Tbl_CPI,$B1134,MATCH(IF(RunType="OPN",StartDt,ValnDt),Tbl_CPI_Cols))),0)</f>
        <v>0</v>
      </c>
      <c r="CB1134" s="70">
        <f t="shared" si="2720"/>
        <v>458.00297390247783</v>
      </c>
      <c r="CC1134" s="70">
        <f t="shared" si="2721"/>
        <v>430.50723138137135</v>
      </c>
      <c r="CD1134" s="36">
        <f t="shared" si="2645"/>
        <v>2180.8778829727971</v>
      </c>
      <c r="CE1134" s="36">
        <f t="shared" si="2646"/>
        <v>0</v>
      </c>
      <c r="CF1134" s="36">
        <f t="shared" si="2647"/>
        <v>0</v>
      </c>
      <c r="CG1134" s="36">
        <f t="shared" si="2648"/>
        <v>0</v>
      </c>
      <c r="CH1134" s="36">
        <f t="shared" si="2649"/>
        <v>0</v>
      </c>
      <c r="CI1134" s="36">
        <f t="shared" si="2650"/>
        <v>0</v>
      </c>
      <c r="CJ1134" s="36">
        <f t="shared" si="2651"/>
        <v>0</v>
      </c>
      <c r="CK1134" s="36">
        <f t="shared" si="2652"/>
        <v>0</v>
      </c>
      <c r="CL1134" s="36">
        <f t="shared" si="2653"/>
        <v>0</v>
      </c>
      <c r="CM1134" s="36">
        <f t="shared" si="2654"/>
        <v>0</v>
      </c>
      <c r="CN1134" s="36">
        <f t="shared" si="2655"/>
        <v>0</v>
      </c>
      <c r="CO1134" s="20">
        <f t="shared" si="2656"/>
        <v>120000</v>
      </c>
      <c r="CP1134" s="20">
        <f t="shared" si="2657"/>
        <v>2</v>
      </c>
      <c r="CQ1134" s="64" t="e">
        <f t="shared" si="2658"/>
        <v>#N/A</v>
      </c>
      <c r="CR1134" s="64" t="e">
        <f t="shared" si="2659"/>
        <v>#N/A</v>
      </c>
      <c r="CS1134" s="36" t="e">
        <f t="shared" si="2660"/>
        <v>#N/A</v>
      </c>
      <c r="CT1134" s="36">
        <f t="shared" si="2661"/>
        <v>0</v>
      </c>
      <c r="CU1134" s="36">
        <f t="shared" si="2662"/>
        <v>0</v>
      </c>
      <c r="CV1134" s="36">
        <f t="shared" si="2722"/>
        <v>0</v>
      </c>
      <c r="CW1134" s="36">
        <f t="shared" si="2663"/>
        <v>0</v>
      </c>
      <c r="CX1134" s="36">
        <f t="shared" si="2664"/>
        <v>0</v>
      </c>
      <c r="CY1134" s="36">
        <f t="shared" si="2665"/>
        <v>0</v>
      </c>
      <c r="CZ1134" s="36">
        <f t="shared" si="2723"/>
        <v>0</v>
      </c>
      <c r="DA1134" s="64">
        <f t="shared" si="2666"/>
        <v>6.1898724724094301E-3</v>
      </c>
      <c r="DB1134" s="70">
        <f t="shared" si="2724"/>
        <v>0.99384820634578674</v>
      </c>
      <c r="DC1134" s="70">
        <f>PRODUCT($DB$8:DB1134)</f>
        <v>6.7527216315315817E-5</v>
      </c>
      <c r="DD1134" s="36">
        <f t="shared" si="2667"/>
        <v>0</v>
      </c>
      <c r="DE1134" s="36">
        <f t="shared" si="2668"/>
        <v>0</v>
      </c>
      <c r="DF1134" s="36">
        <f t="shared" si="2669"/>
        <v>0</v>
      </c>
      <c r="DG1134" s="36">
        <f t="shared" si="2670"/>
        <v>0</v>
      </c>
      <c r="DH1134" s="36">
        <f t="shared" si="2671"/>
        <v>0</v>
      </c>
      <c r="DI1134" s="36">
        <f t="shared" si="2672"/>
        <v>0</v>
      </c>
      <c r="DJ1134" s="36">
        <f t="shared" si="2673"/>
        <v>0</v>
      </c>
      <c r="DK1134" s="36">
        <f t="shared" si="2674"/>
        <v>0</v>
      </c>
      <c r="DL1134" s="36">
        <f t="shared" si="2675"/>
        <v>0</v>
      </c>
      <c r="DM1134" s="36">
        <f t="shared" si="2676"/>
        <v>0</v>
      </c>
      <c r="DN1134" s="36">
        <f t="shared" ca="1" si="2725"/>
        <v>4.6137290849905055E-12</v>
      </c>
      <c r="DO1134" s="64" cm="1">
        <f t="array" ref="DO1134">IFERROR(INDEX(Tbl_FwdNom,$B1134,MATCH(LIDt,Tbl_FwdNom_Cols,0)),0)</f>
        <v>7.322603677</v>
      </c>
      <c r="DP1134" s="64">
        <f t="shared" ca="1" si="2726"/>
        <v>0</v>
      </c>
      <c r="DQ1134" s="64">
        <f t="shared" ca="1" si="2677"/>
        <v>0</v>
      </c>
      <c r="DR1134" s="70">
        <f t="shared" ca="1" si="2678"/>
        <v>1</v>
      </c>
      <c r="DS1134" s="70">
        <f ca="1">PRODUCT($DR$8:DR1134)</f>
        <v>5.1485728910319675E-4</v>
      </c>
      <c r="DT1134" s="36">
        <f t="shared" ca="1" si="2679"/>
        <v>0</v>
      </c>
      <c r="DU1134" s="36">
        <f t="shared" ca="1" si="2680"/>
        <v>0</v>
      </c>
      <c r="DV1134" s="36">
        <f t="shared" ca="1" si="2681"/>
        <v>0</v>
      </c>
      <c r="DW1134" s="36">
        <f t="shared" ca="1" si="2682"/>
        <v>0</v>
      </c>
      <c r="DX1134" s="36">
        <f t="shared" ca="1" si="2683"/>
        <v>0</v>
      </c>
      <c r="DY1134" s="36">
        <f t="shared" ca="1" si="2684"/>
        <v>0</v>
      </c>
      <c r="DZ1134" s="36">
        <f t="shared" ca="1" si="2685"/>
        <v>0</v>
      </c>
      <c r="EA1134" s="36">
        <f t="shared" ca="1" si="2686"/>
        <v>0</v>
      </c>
      <c r="EB1134" s="36">
        <f t="shared" ca="1" si="2687"/>
        <v>0</v>
      </c>
      <c r="EC1134" s="36">
        <f t="shared" ca="1" si="2688"/>
        <v>0</v>
      </c>
      <c r="ED1134" s="36">
        <f t="shared" ca="1" si="2689"/>
        <v>0</v>
      </c>
      <c r="EE1134" s="36">
        <f t="shared" ca="1" si="2727"/>
        <v>0</v>
      </c>
      <c r="EF1134" s="36">
        <f t="shared" ca="1" si="2690"/>
        <v>0</v>
      </c>
      <c r="EG1134" s="64"/>
      <c r="EH1134" s="64"/>
      <c r="EI1134" s="64"/>
      <c r="EJ1134" s="70"/>
      <c r="EK1134" s="70"/>
      <c r="EL1134" s="70"/>
      <c r="EM1134" s="70"/>
      <c r="EN1134" s="70"/>
      <c r="EO1134" s="36">
        <f t="shared" si="2691"/>
        <v>0</v>
      </c>
      <c r="EP1134" s="36">
        <f t="shared" si="2692"/>
        <v>0</v>
      </c>
      <c r="EQ1134" s="36">
        <f t="shared" si="2693"/>
        <v>0</v>
      </c>
      <c r="ER1134" s="36">
        <f t="shared" si="2694"/>
        <v>0</v>
      </c>
      <c r="ES1134" s="36">
        <f t="shared" si="2695"/>
        <v>0</v>
      </c>
      <c r="ET1134" s="36">
        <f t="shared" si="2696"/>
        <v>0</v>
      </c>
      <c r="EU1134" s="36">
        <f t="shared" si="2728"/>
        <v>0</v>
      </c>
      <c r="EV1134" s="36">
        <f t="shared" si="2697"/>
        <v>0</v>
      </c>
      <c r="EW1134" s="36">
        <f t="shared" si="2698"/>
        <v>0</v>
      </c>
      <c r="EX1134" s="36">
        <f t="shared" si="2729"/>
        <v>0</v>
      </c>
      <c r="EY1134" s="36">
        <f t="shared" si="2699"/>
        <v>0</v>
      </c>
      <c r="EZ1134" s="36">
        <f t="shared" si="2700"/>
        <v>0</v>
      </c>
      <c r="FA1134" s="36">
        <f t="shared" si="2701"/>
        <v>0</v>
      </c>
      <c r="FB1134" s="36">
        <f t="shared" si="2702"/>
        <v>0</v>
      </c>
      <c r="FC1134" s="36">
        <f t="shared" si="2730"/>
        <v>0</v>
      </c>
      <c r="FD1134" s="36">
        <f t="shared" si="2703"/>
        <v>0</v>
      </c>
      <c r="FE1134" s="36">
        <f t="shared" si="2704"/>
        <v>0</v>
      </c>
      <c r="FF1134" s="36">
        <f t="shared" si="2731"/>
        <v>0</v>
      </c>
      <c r="FG1134" s="36">
        <f t="shared" si="2705"/>
        <v>0</v>
      </c>
      <c r="FH1134" s="36">
        <f t="shared" si="2706"/>
        <v>0</v>
      </c>
      <c r="FI1134" s="36">
        <f t="shared" si="2707"/>
        <v>0</v>
      </c>
      <c r="FJ1134" s="36">
        <f t="shared" ca="1" si="2708"/>
        <v>0</v>
      </c>
      <c r="FK1134" s="36">
        <f t="shared" si="2709"/>
        <v>0</v>
      </c>
      <c r="FL1134" s="36">
        <f t="shared" si="2710"/>
        <v>0</v>
      </c>
      <c r="FM1134" s="36">
        <f t="shared" ca="1" si="2711"/>
        <v>0</v>
      </c>
      <c r="FN1134" s="36">
        <f t="shared" ca="1" si="2733"/>
        <v>0</v>
      </c>
    </row>
    <row r="1135" spans="2:170" x14ac:dyDescent="0.25">
      <c r="B1135" s="2">
        <v>1127</v>
      </c>
      <c r="C1135" s="2">
        <f t="shared" si="2734"/>
        <v>94</v>
      </c>
      <c r="D1135" s="2">
        <f t="shared" si="2737"/>
        <v>1151</v>
      </c>
      <c r="E1135" s="2">
        <f t="shared" si="2735"/>
        <v>96</v>
      </c>
      <c r="F1135" s="189">
        <f t="shared" si="2739"/>
        <v>80020</v>
      </c>
      <c r="G1135" s="2">
        <f t="shared" si="2738"/>
        <v>1</v>
      </c>
      <c r="H1135" s="187">
        <f t="shared" si="2588"/>
        <v>128.5</v>
      </c>
      <c r="I1135" s="186">
        <f t="shared" si="2736"/>
        <v>128</v>
      </c>
      <c r="J1135" s="2">
        <f t="shared" si="2589"/>
        <v>0</v>
      </c>
      <c r="K1135" s="2">
        <f t="shared" si="2590"/>
        <v>0</v>
      </c>
      <c r="L1135">
        <f t="shared" si="2591"/>
        <v>2</v>
      </c>
      <c r="M1135" s="190">
        <f t="shared" si="2712"/>
        <v>0</v>
      </c>
      <c r="N1135">
        <f t="shared" si="2592"/>
        <v>1</v>
      </c>
      <c r="O1135">
        <f t="shared" si="2593"/>
        <v>100</v>
      </c>
      <c r="P1135" s="58">
        <f t="shared" si="2594"/>
        <v>0</v>
      </c>
      <c r="Q1135" s="106">
        <f t="shared" si="2595"/>
        <v>0</v>
      </c>
      <c r="R1135" s="59">
        <f t="shared" si="2596"/>
        <v>0</v>
      </c>
      <c r="S1135" s="32">
        <f t="shared" si="2713"/>
        <v>0</v>
      </c>
      <c r="T1135">
        <f t="shared" si="2597"/>
        <v>1</v>
      </c>
      <c r="U1135" s="32">
        <f t="shared" si="2714"/>
        <v>0</v>
      </c>
      <c r="V1135">
        <f t="shared" si="2598"/>
        <v>1</v>
      </c>
      <c r="W1135">
        <f t="shared" si="2599"/>
        <v>100</v>
      </c>
      <c r="X1135" s="58">
        <f t="shared" si="2600"/>
        <v>0</v>
      </c>
      <c r="Y1135" s="58">
        <f t="shared" si="2601"/>
        <v>0</v>
      </c>
      <c r="Z1135" s="32">
        <f t="shared" si="2602"/>
        <v>0</v>
      </c>
      <c r="AA1135" s="32">
        <f t="shared" si="2603"/>
        <v>0</v>
      </c>
      <c r="AB1135" s="59">
        <f t="shared" si="2604"/>
        <v>0</v>
      </c>
      <c r="AC1135" s="59">
        <f t="shared" si="2605"/>
        <v>0</v>
      </c>
      <c r="AD1135">
        <f t="shared" si="2606"/>
        <v>1</v>
      </c>
      <c r="AE1135" s="59">
        <f t="shared" si="2607"/>
        <v>0</v>
      </c>
      <c r="AF1135" s="59">
        <f t="shared" si="2608"/>
        <v>0</v>
      </c>
      <c r="AG1135" s="59">
        <f t="shared" si="2609"/>
        <v>0</v>
      </c>
      <c r="AH1135">
        <f t="shared" si="2610"/>
        <v>1</v>
      </c>
      <c r="AI1135" s="59">
        <f t="shared" si="2611"/>
        <v>0</v>
      </c>
      <c r="AJ1135" s="59">
        <f t="shared" si="2612"/>
        <v>0</v>
      </c>
      <c r="AK1135" s="59">
        <f t="shared" si="2613"/>
        <v>0</v>
      </c>
      <c r="AL1135" s="59">
        <f t="shared" si="2614"/>
        <v>0</v>
      </c>
      <c r="AM1135" s="12">
        <f t="shared" si="2715"/>
        <v>0</v>
      </c>
      <c r="AN1135" s="12">
        <f t="shared" si="2716"/>
        <v>0</v>
      </c>
      <c r="AO1135" s="66">
        <f t="shared" si="2615"/>
        <v>0</v>
      </c>
      <c r="AP1135" s="66">
        <f t="shared" si="2616"/>
        <v>0</v>
      </c>
      <c r="AQ1135" s="59">
        <f t="shared" si="2617"/>
        <v>0</v>
      </c>
      <c r="AR1135" s="59">
        <f t="shared" si="2618"/>
        <v>0</v>
      </c>
      <c r="AS1135" s="59">
        <f t="shared" si="2619"/>
        <v>0</v>
      </c>
      <c r="AT1135" s="12">
        <f t="shared" si="2620"/>
        <v>0</v>
      </c>
      <c r="AU1135" s="59">
        <f t="shared" si="2717"/>
        <v>0</v>
      </c>
      <c r="AV1135" s="59">
        <f t="shared" si="2718"/>
        <v>0</v>
      </c>
      <c r="AW1135" s="70" t="e">
        <f t="shared" si="2621"/>
        <v>#N/A</v>
      </c>
      <c r="AX1135" s="20">
        <f t="shared" si="2622"/>
        <v>200000</v>
      </c>
      <c r="AY1135" s="20">
        <f t="shared" si="2623"/>
        <v>0</v>
      </c>
      <c r="AZ1135" s="20">
        <f t="shared" si="2624"/>
        <v>0</v>
      </c>
      <c r="BA1135" s="20">
        <f t="shared" si="2625"/>
        <v>0</v>
      </c>
      <c r="BB1135" s="36">
        <f t="shared" si="2626"/>
        <v>0</v>
      </c>
      <c r="BC1135" s="36">
        <f t="shared" si="2627"/>
        <v>0</v>
      </c>
      <c r="BD1135" s="80">
        <f t="shared" si="2628"/>
        <v>0</v>
      </c>
      <c r="BE1135" s="36">
        <f t="shared" si="2629"/>
        <v>0</v>
      </c>
      <c r="BF1135" s="36">
        <f t="shared" si="2630"/>
        <v>0</v>
      </c>
      <c r="BG1135" s="36">
        <f t="shared" si="2631"/>
        <v>0</v>
      </c>
      <c r="BH1135" s="36">
        <f t="shared" si="2632"/>
        <v>0</v>
      </c>
      <c r="BI1135" s="36">
        <f t="shared" si="2633"/>
        <v>0</v>
      </c>
      <c r="BJ1135" s="36">
        <f t="shared" si="2634"/>
        <v>0</v>
      </c>
      <c r="BK1135" s="36">
        <f t="shared" si="2635"/>
        <v>0</v>
      </c>
      <c r="BL1135" s="68">
        <f>IF(OR(AT1135=0,E1135&gt;ProjTerm),0,VLOOKUP(D1135,'Life Events'!$AE$5:$AI$1206,5,FALSE))</f>
        <v>0</v>
      </c>
      <c r="BM1135" s="93">
        <f t="shared" si="2636"/>
        <v>0</v>
      </c>
      <c r="BN1135" s="93">
        <f t="shared" si="2637"/>
        <v>0</v>
      </c>
      <c r="BO1135" s="36">
        <f t="shared" si="2638"/>
        <v>0</v>
      </c>
      <c r="BP1135" s="36">
        <f t="shared" si="2639"/>
        <v>0</v>
      </c>
      <c r="BQ1135" s="36">
        <f t="shared" si="2640"/>
        <v>0</v>
      </c>
      <c r="BR1135" s="36">
        <f t="shared" si="2641"/>
        <v>154.78110000000001</v>
      </c>
      <c r="BS1135" s="36">
        <f t="shared" si="2642"/>
        <v>0</v>
      </c>
      <c r="BT1135" s="36">
        <f t="shared" si="2643"/>
        <v>0</v>
      </c>
      <c r="BU1135" s="70" cm="1">
        <f t="array" ref="BU1135">IF(AND(ActInt=1,$J1135=0),INDEX(Tbl_FwdNom,$B1135-IVP,MATCH(ValnDt,Tbl_FwdNom_Cols)),INDEX(Tbl_FwdNom,$B1135,MATCH(StartDt,Tbl_FwdNom_Cols)))</f>
        <v>7.6801668010000004</v>
      </c>
      <c r="BV1135" s="70" cm="1">
        <f t="array" ref="BV1135">INDEX(Tbl_FwdReal,$B1135,MATCH(StartDt,Tbl_FwdReal_Cols))</f>
        <v>2.2482755120000002</v>
      </c>
      <c r="BW1135" s="70" cm="1">
        <f t="array" ref="BW1135">IF(RunType&lt;&gt;"OPN",INDEX(Tbl_FwdReal,$B1135,MATCH(ValnDt,Tbl_FwdReal_Cols)),IF(AND($J1135=0,ActInt=1),INDEX(Tbl_FwdReal,$B1135-IVP,MATCH(ValnDt,Tbl_FwdReal_Cols)),-999))*$K1135</f>
        <v>0</v>
      </c>
      <c r="BX1135" s="70">
        <f t="shared" si="2644"/>
        <v>0</v>
      </c>
      <c r="BY1135" s="70">
        <f t="shared" si="2719"/>
        <v>7.6801668010000101E-2</v>
      </c>
      <c r="BZ1135" s="64">
        <f t="shared" si="2732"/>
        <v>6.1853196532535293E-3</v>
      </c>
      <c r="CA1135" s="70" cm="1">
        <f t="array" ref="CA1135">IF($J1135=1,CA1134*(1+INDEX(Tbl_CPI,$B1135,MATCH(IF(RunType="OPN",StartDt,ValnDt),Tbl_CPI_Cols))),0)</f>
        <v>0</v>
      </c>
      <c r="CB1135" s="70">
        <f t="shared" si="2720"/>
        <v>460.83586869820539</v>
      </c>
      <c r="CC1135" s="70">
        <f t="shared" si="2721"/>
        <v>430.50723138137135</v>
      </c>
      <c r="CD1135" s="36">
        <f t="shared" si="2645"/>
        <v>2180.8778829727971</v>
      </c>
      <c r="CE1135" s="36">
        <f t="shared" si="2646"/>
        <v>0</v>
      </c>
      <c r="CF1135" s="36">
        <f t="shared" si="2647"/>
        <v>0</v>
      </c>
      <c r="CG1135" s="36">
        <f t="shared" si="2648"/>
        <v>0</v>
      </c>
      <c r="CH1135" s="36">
        <f t="shared" si="2649"/>
        <v>0</v>
      </c>
      <c r="CI1135" s="36">
        <f t="shared" si="2650"/>
        <v>0</v>
      </c>
      <c r="CJ1135" s="36">
        <f t="shared" si="2651"/>
        <v>0</v>
      </c>
      <c r="CK1135" s="36">
        <f t="shared" si="2652"/>
        <v>0</v>
      </c>
      <c r="CL1135" s="36">
        <f t="shared" si="2653"/>
        <v>0</v>
      </c>
      <c r="CM1135" s="36">
        <f t="shared" si="2654"/>
        <v>0</v>
      </c>
      <c r="CN1135" s="36">
        <f t="shared" si="2655"/>
        <v>0</v>
      </c>
      <c r="CO1135" s="20">
        <f t="shared" si="2656"/>
        <v>120000</v>
      </c>
      <c r="CP1135" s="20">
        <f t="shared" si="2657"/>
        <v>2</v>
      </c>
      <c r="CQ1135" s="64" t="e">
        <f t="shared" si="2658"/>
        <v>#N/A</v>
      </c>
      <c r="CR1135" s="64" t="e">
        <f t="shared" si="2659"/>
        <v>#N/A</v>
      </c>
      <c r="CS1135" s="36" t="e">
        <f t="shared" si="2660"/>
        <v>#N/A</v>
      </c>
      <c r="CT1135" s="36">
        <f t="shared" si="2661"/>
        <v>0</v>
      </c>
      <c r="CU1135" s="36">
        <f t="shared" si="2662"/>
        <v>0</v>
      </c>
      <c r="CV1135" s="36">
        <f t="shared" si="2722"/>
        <v>0</v>
      </c>
      <c r="CW1135" s="36">
        <f t="shared" si="2663"/>
        <v>0</v>
      </c>
      <c r="CX1135" s="36">
        <f t="shared" si="2664"/>
        <v>0</v>
      </c>
      <c r="CY1135" s="36">
        <f t="shared" si="2665"/>
        <v>0</v>
      </c>
      <c r="CZ1135" s="36">
        <f t="shared" si="2723"/>
        <v>0</v>
      </c>
      <c r="DA1135" s="64">
        <f t="shared" si="2666"/>
        <v>6.1853196532535293E-3</v>
      </c>
      <c r="DB1135" s="70">
        <f t="shared" si="2724"/>
        <v>0.99385270334158216</v>
      </c>
      <c r="DC1135" s="70">
        <f>PRODUCT($DB$8:DB1135)</f>
        <v>6.7112106484108414E-5</v>
      </c>
      <c r="DD1135" s="36">
        <f t="shared" si="2667"/>
        <v>0</v>
      </c>
      <c r="DE1135" s="36">
        <f t="shared" si="2668"/>
        <v>0</v>
      </c>
      <c r="DF1135" s="36">
        <f t="shared" si="2669"/>
        <v>0</v>
      </c>
      <c r="DG1135" s="36">
        <f t="shared" si="2670"/>
        <v>0</v>
      </c>
      <c r="DH1135" s="36">
        <f t="shared" si="2671"/>
        <v>0</v>
      </c>
      <c r="DI1135" s="36">
        <f t="shared" si="2672"/>
        <v>0</v>
      </c>
      <c r="DJ1135" s="36">
        <f t="shared" si="2673"/>
        <v>0</v>
      </c>
      <c r="DK1135" s="36">
        <f t="shared" si="2674"/>
        <v>0</v>
      </c>
      <c r="DL1135" s="36">
        <f t="shared" si="2675"/>
        <v>0</v>
      </c>
      <c r="DM1135" s="36">
        <f t="shared" si="2676"/>
        <v>0</v>
      </c>
      <c r="DN1135" s="36">
        <f t="shared" ca="1" si="2725"/>
        <v>4.6137290849905055E-12</v>
      </c>
      <c r="DO1135" s="64" cm="1">
        <f t="array" ref="DO1135">IFERROR(INDEX(Tbl_FwdNom,$B1135,MATCH(LIDt,Tbl_FwdNom_Cols,0)),0)</f>
        <v>7.3209048250000004</v>
      </c>
      <c r="DP1135" s="64">
        <f t="shared" ca="1" si="2726"/>
        <v>0</v>
      </c>
      <c r="DQ1135" s="64">
        <f t="shared" ca="1" si="2677"/>
        <v>0</v>
      </c>
      <c r="DR1135" s="70">
        <f t="shared" ca="1" si="2678"/>
        <v>1</v>
      </c>
      <c r="DS1135" s="70">
        <f ca="1">PRODUCT($DR$8:DR1135)</f>
        <v>5.1485728910319675E-4</v>
      </c>
      <c r="DT1135" s="36">
        <f t="shared" ca="1" si="2679"/>
        <v>0</v>
      </c>
      <c r="DU1135" s="36">
        <f t="shared" ca="1" si="2680"/>
        <v>0</v>
      </c>
      <c r="DV1135" s="36">
        <f t="shared" ca="1" si="2681"/>
        <v>0</v>
      </c>
      <c r="DW1135" s="36">
        <f t="shared" ca="1" si="2682"/>
        <v>0</v>
      </c>
      <c r="DX1135" s="36">
        <f t="shared" ca="1" si="2683"/>
        <v>0</v>
      </c>
      <c r="DY1135" s="36">
        <f t="shared" ca="1" si="2684"/>
        <v>0</v>
      </c>
      <c r="DZ1135" s="36">
        <f t="shared" ca="1" si="2685"/>
        <v>0</v>
      </c>
      <c r="EA1135" s="36">
        <f t="shared" ca="1" si="2686"/>
        <v>0</v>
      </c>
      <c r="EB1135" s="36">
        <f t="shared" ca="1" si="2687"/>
        <v>0</v>
      </c>
      <c r="EC1135" s="36">
        <f t="shared" ca="1" si="2688"/>
        <v>0</v>
      </c>
      <c r="ED1135" s="36">
        <f t="shared" ca="1" si="2689"/>
        <v>0</v>
      </c>
      <c r="EE1135" s="36">
        <f t="shared" ca="1" si="2727"/>
        <v>0</v>
      </c>
      <c r="EF1135" s="36">
        <f t="shared" ca="1" si="2690"/>
        <v>0</v>
      </c>
      <c r="EG1135" s="64"/>
      <c r="EH1135" s="64"/>
      <c r="EI1135" s="64"/>
      <c r="EJ1135" s="70"/>
      <c r="EK1135" s="70"/>
      <c r="EL1135" s="70"/>
      <c r="EM1135" s="70"/>
      <c r="EN1135" s="70"/>
      <c r="EO1135" s="36">
        <f t="shared" si="2691"/>
        <v>0</v>
      </c>
      <c r="EP1135" s="36">
        <f t="shared" si="2692"/>
        <v>0</v>
      </c>
      <c r="EQ1135" s="36">
        <f t="shared" si="2693"/>
        <v>0</v>
      </c>
      <c r="ER1135" s="36">
        <f t="shared" si="2694"/>
        <v>0</v>
      </c>
      <c r="ES1135" s="36">
        <f t="shared" si="2695"/>
        <v>0</v>
      </c>
      <c r="ET1135" s="36">
        <f t="shared" si="2696"/>
        <v>0</v>
      </c>
      <c r="EU1135" s="36">
        <f t="shared" si="2728"/>
        <v>0</v>
      </c>
      <c r="EV1135" s="36">
        <f t="shared" si="2697"/>
        <v>0</v>
      </c>
      <c r="EW1135" s="36">
        <f t="shared" si="2698"/>
        <v>0</v>
      </c>
      <c r="EX1135" s="36">
        <f t="shared" si="2729"/>
        <v>0</v>
      </c>
      <c r="EY1135" s="36">
        <f t="shared" si="2699"/>
        <v>0</v>
      </c>
      <c r="EZ1135" s="36">
        <f t="shared" si="2700"/>
        <v>0</v>
      </c>
      <c r="FA1135" s="36">
        <f t="shared" si="2701"/>
        <v>0</v>
      </c>
      <c r="FB1135" s="36">
        <f t="shared" si="2702"/>
        <v>0</v>
      </c>
      <c r="FC1135" s="36">
        <f t="shared" si="2730"/>
        <v>0</v>
      </c>
      <c r="FD1135" s="36">
        <f t="shared" si="2703"/>
        <v>0</v>
      </c>
      <c r="FE1135" s="36">
        <f t="shared" si="2704"/>
        <v>0</v>
      </c>
      <c r="FF1135" s="36">
        <f t="shared" si="2731"/>
        <v>0</v>
      </c>
      <c r="FG1135" s="36">
        <f t="shared" si="2705"/>
        <v>0</v>
      </c>
      <c r="FH1135" s="36">
        <f t="shared" si="2706"/>
        <v>0</v>
      </c>
      <c r="FI1135" s="36">
        <f t="shared" si="2707"/>
        <v>0</v>
      </c>
      <c r="FJ1135" s="36">
        <f t="shared" ca="1" si="2708"/>
        <v>0</v>
      </c>
      <c r="FK1135" s="36">
        <f t="shared" si="2709"/>
        <v>0</v>
      </c>
      <c r="FL1135" s="36">
        <f t="shared" si="2710"/>
        <v>0</v>
      </c>
      <c r="FM1135" s="36">
        <f t="shared" ca="1" si="2711"/>
        <v>0</v>
      </c>
      <c r="FN1135" s="36">
        <f t="shared" ca="1" si="2733"/>
        <v>0</v>
      </c>
    </row>
    <row r="1136" spans="2:170" x14ac:dyDescent="0.25">
      <c r="B1136" s="2">
        <v>1128</v>
      </c>
      <c r="C1136" s="2">
        <f t="shared" si="2734"/>
        <v>94</v>
      </c>
      <c r="D1136" s="2">
        <f t="shared" si="2737"/>
        <v>1152</v>
      </c>
      <c r="E1136" s="2">
        <f t="shared" si="2735"/>
        <v>96</v>
      </c>
      <c r="F1136" s="189">
        <f t="shared" si="2739"/>
        <v>80048</v>
      </c>
      <c r="G1136" s="2">
        <f t="shared" si="2738"/>
        <v>2</v>
      </c>
      <c r="H1136" s="187">
        <f t="shared" si="2588"/>
        <v>128.58333333333334</v>
      </c>
      <c r="I1136" s="186">
        <f t="shared" si="2736"/>
        <v>128</v>
      </c>
      <c r="J1136" s="2">
        <f t="shared" si="2589"/>
        <v>0</v>
      </c>
      <c r="K1136" s="2">
        <f t="shared" si="2590"/>
        <v>0</v>
      </c>
      <c r="L1136">
        <f t="shared" si="2591"/>
        <v>2</v>
      </c>
      <c r="M1136" s="190">
        <f t="shared" si="2712"/>
        <v>0</v>
      </c>
      <c r="N1136">
        <f t="shared" si="2592"/>
        <v>1</v>
      </c>
      <c r="O1136">
        <f t="shared" si="2593"/>
        <v>100</v>
      </c>
      <c r="P1136" s="58">
        <f t="shared" si="2594"/>
        <v>0</v>
      </c>
      <c r="Q1136" s="106">
        <f t="shared" si="2595"/>
        <v>0</v>
      </c>
      <c r="R1136" s="59">
        <f t="shared" si="2596"/>
        <v>0</v>
      </c>
      <c r="S1136" s="32">
        <f t="shared" si="2713"/>
        <v>0</v>
      </c>
      <c r="T1136">
        <f t="shared" si="2597"/>
        <v>1</v>
      </c>
      <c r="U1136" s="32">
        <f t="shared" si="2714"/>
        <v>0</v>
      </c>
      <c r="V1136">
        <f t="shared" si="2598"/>
        <v>1</v>
      </c>
      <c r="W1136">
        <f t="shared" si="2599"/>
        <v>100</v>
      </c>
      <c r="X1136" s="58">
        <f t="shared" si="2600"/>
        <v>0</v>
      </c>
      <c r="Y1136" s="58">
        <f t="shared" si="2601"/>
        <v>0</v>
      </c>
      <c r="Z1136" s="32">
        <f t="shared" si="2602"/>
        <v>0</v>
      </c>
      <c r="AA1136" s="32">
        <f t="shared" si="2603"/>
        <v>0</v>
      </c>
      <c r="AB1136" s="59">
        <f t="shared" si="2604"/>
        <v>0</v>
      </c>
      <c r="AC1136" s="59">
        <f t="shared" si="2605"/>
        <v>0</v>
      </c>
      <c r="AD1136">
        <f t="shared" si="2606"/>
        <v>1</v>
      </c>
      <c r="AE1136" s="59">
        <f t="shared" si="2607"/>
        <v>0</v>
      </c>
      <c r="AF1136" s="59">
        <f t="shared" si="2608"/>
        <v>0</v>
      </c>
      <c r="AG1136" s="59">
        <f t="shared" si="2609"/>
        <v>0</v>
      </c>
      <c r="AH1136">
        <f t="shared" si="2610"/>
        <v>1</v>
      </c>
      <c r="AI1136" s="59">
        <f t="shared" si="2611"/>
        <v>0</v>
      </c>
      <c r="AJ1136" s="59">
        <f t="shared" si="2612"/>
        <v>0</v>
      </c>
      <c r="AK1136" s="59">
        <f t="shared" si="2613"/>
        <v>0</v>
      </c>
      <c r="AL1136" s="59">
        <f t="shared" si="2614"/>
        <v>0</v>
      </c>
      <c r="AM1136" s="12">
        <f t="shared" si="2715"/>
        <v>0</v>
      </c>
      <c r="AN1136" s="12">
        <f t="shared" si="2716"/>
        <v>0</v>
      </c>
      <c r="AO1136" s="66">
        <f t="shared" si="2615"/>
        <v>0</v>
      </c>
      <c r="AP1136" s="66">
        <f t="shared" si="2616"/>
        <v>0</v>
      </c>
      <c r="AQ1136" s="59">
        <f t="shared" si="2617"/>
        <v>0</v>
      </c>
      <c r="AR1136" s="59">
        <f t="shared" si="2618"/>
        <v>0</v>
      </c>
      <c r="AS1136" s="59">
        <f t="shared" si="2619"/>
        <v>0</v>
      </c>
      <c r="AT1136" s="12">
        <f t="shared" si="2620"/>
        <v>0</v>
      </c>
      <c r="AU1136" s="59">
        <f t="shared" si="2717"/>
        <v>0</v>
      </c>
      <c r="AV1136" s="59">
        <f t="shared" si="2718"/>
        <v>0</v>
      </c>
      <c r="AW1136" s="70" t="e">
        <f t="shared" si="2621"/>
        <v>#N/A</v>
      </c>
      <c r="AX1136" s="20">
        <f t="shared" si="2622"/>
        <v>200000</v>
      </c>
      <c r="AY1136" s="20">
        <f t="shared" si="2623"/>
        <v>0</v>
      </c>
      <c r="AZ1136" s="20">
        <f t="shared" si="2624"/>
        <v>0</v>
      </c>
      <c r="BA1136" s="20">
        <f t="shared" si="2625"/>
        <v>0</v>
      </c>
      <c r="BB1136" s="36">
        <f t="shared" si="2626"/>
        <v>0</v>
      </c>
      <c r="BC1136" s="36">
        <f t="shared" si="2627"/>
        <v>0</v>
      </c>
      <c r="BD1136" s="80">
        <f t="shared" si="2628"/>
        <v>0</v>
      </c>
      <c r="BE1136" s="36">
        <f t="shared" si="2629"/>
        <v>0</v>
      </c>
      <c r="BF1136" s="36">
        <f t="shared" si="2630"/>
        <v>0</v>
      </c>
      <c r="BG1136" s="36">
        <f t="shared" si="2631"/>
        <v>0</v>
      </c>
      <c r="BH1136" s="36">
        <f t="shared" si="2632"/>
        <v>0</v>
      </c>
      <c r="BI1136" s="36">
        <f t="shared" si="2633"/>
        <v>0</v>
      </c>
      <c r="BJ1136" s="36">
        <f t="shared" si="2634"/>
        <v>0</v>
      </c>
      <c r="BK1136" s="36">
        <f t="shared" si="2635"/>
        <v>0</v>
      </c>
      <c r="BL1136" s="68">
        <f>IF(OR(AT1136=0,E1136&gt;ProjTerm),0,VLOOKUP(D1136,'Life Events'!$AE$5:$AI$1206,5,FALSE))</f>
        <v>0</v>
      </c>
      <c r="BM1136" s="93">
        <f t="shared" si="2636"/>
        <v>0</v>
      </c>
      <c r="BN1136" s="93">
        <f t="shared" si="2637"/>
        <v>0</v>
      </c>
      <c r="BO1136" s="36">
        <f t="shared" si="2638"/>
        <v>0</v>
      </c>
      <c r="BP1136" s="36">
        <f t="shared" si="2639"/>
        <v>0</v>
      </c>
      <c r="BQ1136" s="36">
        <f t="shared" si="2640"/>
        <v>0</v>
      </c>
      <c r="BR1136" s="36">
        <f t="shared" si="2641"/>
        <v>154.78110000000001</v>
      </c>
      <c r="BS1136" s="36">
        <f t="shared" si="2642"/>
        <v>0</v>
      </c>
      <c r="BT1136" s="36">
        <f t="shared" si="2643"/>
        <v>0</v>
      </c>
      <c r="BU1136" s="70" cm="1">
        <f t="array" ref="BU1136">IF(AND(ActInt=1,$J1136=0),INDEX(Tbl_FwdNom,$B1136-IVP,MATCH(ValnDt,Tbl_FwdNom_Cols)),INDEX(Tbl_FwdNom,$B1136,MATCH(StartDt,Tbl_FwdNom_Cols)))</f>
        <v>7.6743201579999996</v>
      </c>
      <c r="BV1136" s="70" cm="1">
        <f t="array" ref="BV1136">INDEX(Tbl_FwdReal,$B1136,MATCH(StartDt,Tbl_FwdReal_Cols))</f>
        <v>2.2449324919999998</v>
      </c>
      <c r="BW1136" s="70" cm="1">
        <f t="array" ref="BW1136">IF(RunType&lt;&gt;"OPN",INDEX(Tbl_FwdReal,$B1136,MATCH(ValnDt,Tbl_FwdReal_Cols)),IF(AND($J1136=0,ActInt=1),INDEX(Tbl_FwdReal,$B1136-IVP,MATCH(ValnDt,Tbl_FwdReal_Cols)),-999))*$K1136</f>
        <v>0</v>
      </c>
      <c r="BX1136" s="70">
        <f t="shared" si="2644"/>
        <v>0</v>
      </c>
      <c r="BY1136" s="70">
        <f t="shared" si="2719"/>
        <v>7.6743201580000031E-2</v>
      </c>
      <c r="BZ1136" s="64">
        <f t="shared" si="2732"/>
        <v>6.180766855112152E-3</v>
      </c>
      <c r="CA1136" s="70" cm="1">
        <f t="array" ref="CA1136">IF($J1136=1,CA1135*(1+INDEX(Tbl_CPI,$B1136,MATCH(IF(RunType="OPN",StartDt,ValnDt),Tbl_CPI_Cols))),0)</f>
        <v>0</v>
      </c>
      <c r="CB1136" s="70">
        <f t="shared" si="2720"/>
        <v>463.68418776110207</v>
      </c>
      <c r="CC1136" s="70">
        <f t="shared" si="2721"/>
        <v>463.68418776110207</v>
      </c>
      <c r="CD1136" s="36">
        <f t="shared" si="2645"/>
        <v>2180.8778829727971</v>
      </c>
      <c r="CE1136" s="36">
        <f t="shared" si="2646"/>
        <v>0</v>
      </c>
      <c r="CF1136" s="36">
        <f t="shared" si="2647"/>
        <v>0</v>
      </c>
      <c r="CG1136" s="36">
        <f t="shared" si="2648"/>
        <v>0</v>
      </c>
      <c r="CH1136" s="36">
        <f t="shared" si="2649"/>
        <v>0</v>
      </c>
      <c r="CI1136" s="36">
        <f t="shared" si="2650"/>
        <v>0</v>
      </c>
      <c r="CJ1136" s="36">
        <f t="shared" si="2651"/>
        <v>0</v>
      </c>
      <c r="CK1136" s="36">
        <f t="shared" si="2652"/>
        <v>0</v>
      </c>
      <c r="CL1136" s="36">
        <f t="shared" si="2653"/>
        <v>0</v>
      </c>
      <c r="CM1136" s="36">
        <f t="shared" si="2654"/>
        <v>0</v>
      </c>
      <c r="CN1136" s="36">
        <f t="shared" si="2655"/>
        <v>0</v>
      </c>
      <c r="CO1136" s="20">
        <f t="shared" si="2656"/>
        <v>120000</v>
      </c>
      <c r="CP1136" s="20">
        <f t="shared" si="2657"/>
        <v>2</v>
      </c>
      <c r="CQ1136" s="64" t="e">
        <f t="shared" si="2658"/>
        <v>#N/A</v>
      </c>
      <c r="CR1136" s="64" t="e">
        <f t="shared" si="2659"/>
        <v>#N/A</v>
      </c>
      <c r="CS1136" s="36" t="e">
        <f t="shared" si="2660"/>
        <v>#N/A</v>
      </c>
      <c r="CT1136" s="36">
        <f t="shared" si="2661"/>
        <v>0</v>
      </c>
      <c r="CU1136" s="36">
        <f t="shared" si="2662"/>
        <v>0</v>
      </c>
      <c r="CV1136" s="36">
        <f t="shared" si="2722"/>
        <v>0</v>
      </c>
      <c r="CW1136" s="36">
        <f t="shared" si="2663"/>
        <v>0</v>
      </c>
      <c r="CX1136" s="36">
        <f t="shared" si="2664"/>
        <v>0</v>
      </c>
      <c r="CY1136" s="36">
        <f t="shared" si="2665"/>
        <v>0</v>
      </c>
      <c r="CZ1136" s="36">
        <f t="shared" si="2723"/>
        <v>0</v>
      </c>
      <c r="DA1136" s="64">
        <f t="shared" si="2666"/>
        <v>6.180766855112152E-3</v>
      </c>
      <c r="DB1136" s="70">
        <f t="shared" si="2724"/>
        <v>0.99385720035731695</v>
      </c>
      <c r="DC1136" s="70">
        <f>PRODUCT($DB$8:DB1136)</f>
        <v>6.6699850260378129E-5</v>
      </c>
      <c r="DD1136" s="36">
        <f t="shared" si="2667"/>
        <v>0</v>
      </c>
      <c r="DE1136" s="36">
        <f t="shared" si="2668"/>
        <v>0</v>
      </c>
      <c r="DF1136" s="36">
        <f t="shared" si="2669"/>
        <v>0</v>
      </c>
      <c r="DG1136" s="36">
        <f t="shared" si="2670"/>
        <v>0</v>
      </c>
      <c r="DH1136" s="36">
        <f t="shared" si="2671"/>
        <v>0</v>
      </c>
      <c r="DI1136" s="36">
        <f t="shared" si="2672"/>
        <v>0</v>
      </c>
      <c r="DJ1136" s="36">
        <f t="shared" si="2673"/>
        <v>0</v>
      </c>
      <c r="DK1136" s="36">
        <f t="shared" si="2674"/>
        <v>0</v>
      </c>
      <c r="DL1136" s="36">
        <f t="shared" si="2675"/>
        <v>0</v>
      </c>
      <c r="DM1136" s="36">
        <f t="shared" si="2676"/>
        <v>0</v>
      </c>
      <c r="DN1136" s="36">
        <f t="shared" ca="1" si="2725"/>
        <v>4.6137290849905055E-12</v>
      </c>
      <c r="DO1136" s="64" cm="1">
        <f t="array" ref="DO1136">IFERROR(INDEX(Tbl_FwdNom,$B1136,MATCH(LIDt,Tbl_FwdNom_Cols,0)),0)</f>
        <v>7.3192059990000002</v>
      </c>
      <c r="DP1136" s="64">
        <f t="shared" ca="1" si="2726"/>
        <v>0</v>
      </c>
      <c r="DQ1136" s="64">
        <f t="shared" ca="1" si="2677"/>
        <v>0</v>
      </c>
      <c r="DR1136" s="70">
        <f t="shared" ca="1" si="2678"/>
        <v>1</v>
      </c>
      <c r="DS1136" s="70">
        <f ca="1">PRODUCT($DR$8:DR1136)</f>
        <v>5.1485728910319675E-4</v>
      </c>
      <c r="DT1136" s="36">
        <f t="shared" ca="1" si="2679"/>
        <v>0</v>
      </c>
      <c r="DU1136" s="36">
        <f t="shared" ca="1" si="2680"/>
        <v>0</v>
      </c>
      <c r="DV1136" s="36">
        <f t="shared" ca="1" si="2681"/>
        <v>0</v>
      </c>
      <c r="DW1136" s="36">
        <f t="shared" ca="1" si="2682"/>
        <v>0</v>
      </c>
      <c r="DX1136" s="36">
        <f t="shared" ca="1" si="2683"/>
        <v>0</v>
      </c>
      <c r="DY1136" s="36">
        <f t="shared" ca="1" si="2684"/>
        <v>0</v>
      </c>
      <c r="DZ1136" s="36">
        <f t="shared" ca="1" si="2685"/>
        <v>0</v>
      </c>
      <c r="EA1136" s="36">
        <f t="shared" ca="1" si="2686"/>
        <v>0</v>
      </c>
      <c r="EB1136" s="36">
        <f t="shared" ca="1" si="2687"/>
        <v>0</v>
      </c>
      <c r="EC1136" s="36">
        <f t="shared" ca="1" si="2688"/>
        <v>0</v>
      </c>
      <c r="ED1136" s="36">
        <f t="shared" ca="1" si="2689"/>
        <v>0</v>
      </c>
      <c r="EE1136" s="36">
        <f t="shared" ca="1" si="2727"/>
        <v>0</v>
      </c>
      <c r="EF1136" s="36">
        <f t="shared" ca="1" si="2690"/>
        <v>0</v>
      </c>
      <c r="EG1136" s="64"/>
      <c r="EH1136" s="64"/>
      <c r="EI1136" s="64"/>
      <c r="EJ1136" s="70"/>
      <c r="EK1136" s="70"/>
      <c r="EL1136" s="70"/>
      <c r="EM1136" s="70"/>
      <c r="EN1136" s="70"/>
      <c r="EO1136" s="36">
        <f t="shared" si="2691"/>
        <v>0</v>
      </c>
      <c r="EP1136" s="36">
        <f t="shared" si="2692"/>
        <v>0</v>
      </c>
      <c r="EQ1136" s="36">
        <f t="shared" si="2693"/>
        <v>0</v>
      </c>
      <c r="ER1136" s="36">
        <f t="shared" si="2694"/>
        <v>0</v>
      </c>
      <c r="ES1136" s="36">
        <f t="shared" si="2695"/>
        <v>0</v>
      </c>
      <c r="ET1136" s="36">
        <f t="shared" si="2696"/>
        <v>0</v>
      </c>
      <c r="EU1136" s="36">
        <f t="shared" si="2728"/>
        <v>0</v>
      </c>
      <c r="EV1136" s="36">
        <f t="shared" si="2697"/>
        <v>0</v>
      </c>
      <c r="EW1136" s="36">
        <f t="shared" si="2698"/>
        <v>0</v>
      </c>
      <c r="EX1136" s="36">
        <f t="shared" si="2729"/>
        <v>0</v>
      </c>
      <c r="EY1136" s="36">
        <f t="shared" si="2699"/>
        <v>0</v>
      </c>
      <c r="EZ1136" s="36">
        <f t="shared" si="2700"/>
        <v>0</v>
      </c>
      <c r="FA1136" s="36">
        <f t="shared" si="2701"/>
        <v>0</v>
      </c>
      <c r="FB1136" s="36">
        <f t="shared" si="2702"/>
        <v>0</v>
      </c>
      <c r="FC1136" s="36">
        <f t="shared" si="2730"/>
        <v>0</v>
      </c>
      <c r="FD1136" s="36">
        <f t="shared" si="2703"/>
        <v>0</v>
      </c>
      <c r="FE1136" s="36">
        <f t="shared" si="2704"/>
        <v>0</v>
      </c>
      <c r="FF1136" s="36">
        <f t="shared" si="2731"/>
        <v>0</v>
      </c>
      <c r="FG1136" s="36">
        <f t="shared" si="2705"/>
        <v>0</v>
      </c>
      <c r="FH1136" s="36">
        <f t="shared" si="2706"/>
        <v>0</v>
      </c>
      <c r="FI1136" s="36">
        <f t="shared" si="2707"/>
        <v>0</v>
      </c>
      <c r="FJ1136" s="36">
        <f t="shared" ca="1" si="2708"/>
        <v>0</v>
      </c>
      <c r="FK1136" s="36">
        <f t="shared" si="2709"/>
        <v>0</v>
      </c>
      <c r="FL1136" s="36">
        <f t="shared" si="2710"/>
        <v>0</v>
      </c>
      <c r="FM1136" s="36">
        <f t="shared" ca="1" si="2711"/>
        <v>0</v>
      </c>
      <c r="FN1136" s="36">
        <f t="shared" ca="1" si="2733"/>
        <v>0</v>
      </c>
    </row>
    <row r="1137" spans="2:170" x14ac:dyDescent="0.25">
      <c r="B1137" s="2">
        <v>1129</v>
      </c>
      <c r="C1137" s="2">
        <f t="shared" si="2734"/>
        <v>95</v>
      </c>
      <c r="D1137" s="2">
        <f t="shared" si="2737"/>
        <v>1153</v>
      </c>
      <c r="E1137" s="2">
        <f t="shared" si="2735"/>
        <v>97</v>
      </c>
      <c r="F1137" s="189">
        <f t="shared" si="2739"/>
        <v>80079</v>
      </c>
      <c r="G1137" s="2">
        <f t="shared" si="2738"/>
        <v>3</v>
      </c>
      <c r="H1137" s="187">
        <f t="shared" si="2588"/>
        <v>128.66666666666666</v>
      </c>
      <c r="I1137" s="186">
        <f t="shared" si="2736"/>
        <v>128</v>
      </c>
      <c r="J1137" s="2">
        <f t="shared" si="2589"/>
        <v>0</v>
      </c>
      <c r="K1137" s="2">
        <f t="shared" si="2590"/>
        <v>0</v>
      </c>
      <c r="L1137">
        <f t="shared" si="2591"/>
        <v>2</v>
      </c>
      <c r="M1137" s="190">
        <f t="shared" si="2712"/>
        <v>0</v>
      </c>
      <c r="N1137">
        <f t="shared" si="2592"/>
        <v>1</v>
      </c>
      <c r="O1137">
        <f t="shared" si="2593"/>
        <v>100</v>
      </c>
      <c r="P1137" s="58">
        <f t="shared" si="2594"/>
        <v>0</v>
      </c>
      <c r="Q1137" s="106">
        <f t="shared" si="2595"/>
        <v>0</v>
      </c>
      <c r="R1137" s="59">
        <f t="shared" si="2596"/>
        <v>0</v>
      </c>
      <c r="S1137" s="32">
        <f t="shared" si="2713"/>
        <v>0</v>
      </c>
      <c r="T1137">
        <f t="shared" si="2597"/>
        <v>1</v>
      </c>
      <c r="U1137" s="32">
        <f t="shared" si="2714"/>
        <v>0</v>
      </c>
      <c r="V1137">
        <f t="shared" si="2598"/>
        <v>1</v>
      </c>
      <c r="W1137">
        <f t="shared" si="2599"/>
        <v>100</v>
      </c>
      <c r="X1137" s="58">
        <f t="shared" si="2600"/>
        <v>0</v>
      </c>
      <c r="Y1137" s="58">
        <f t="shared" si="2601"/>
        <v>0</v>
      </c>
      <c r="Z1137" s="32">
        <f t="shared" si="2602"/>
        <v>0</v>
      </c>
      <c r="AA1137" s="32">
        <f t="shared" si="2603"/>
        <v>0</v>
      </c>
      <c r="AB1137" s="59">
        <f t="shared" si="2604"/>
        <v>0</v>
      </c>
      <c r="AC1137" s="59">
        <f t="shared" si="2605"/>
        <v>0</v>
      </c>
      <c r="AD1137">
        <f t="shared" si="2606"/>
        <v>1</v>
      </c>
      <c r="AE1137" s="59">
        <f t="shared" si="2607"/>
        <v>0</v>
      </c>
      <c r="AF1137" s="59">
        <f t="shared" si="2608"/>
        <v>0</v>
      </c>
      <c r="AG1137" s="59">
        <f t="shared" si="2609"/>
        <v>0</v>
      </c>
      <c r="AH1137">
        <f t="shared" si="2610"/>
        <v>1</v>
      </c>
      <c r="AI1137" s="59">
        <f t="shared" si="2611"/>
        <v>0</v>
      </c>
      <c r="AJ1137" s="59">
        <f t="shared" si="2612"/>
        <v>0</v>
      </c>
      <c r="AK1137" s="59">
        <f t="shared" si="2613"/>
        <v>0</v>
      </c>
      <c r="AL1137" s="59">
        <f t="shared" si="2614"/>
        <v>0</v>
      </c>
      <c r="AM1137" s="12">
        <f t="shared" si="2715"/>
        <v>0</v>
      </c>
      <c r="AN1137" s="12">
        <f t="shared" si="2716"/>
        <v>0</v>
      </c>
      <c r="AO1137" s="66">
        <f t="shared" si="2615"/>
        <v>0</v>
      </c>
      <c r="AP1137" s="66">
        <f t="shared" si="2616"/>
        <v>0</v>
      </c>
      <c r="AQ1137" s="59">
        <f t="shared" si="2617"/>
        <v>0</v>
      </c>
      <c r="AR1137" s="59">
        <f t="shared" si="2618"/>
        <v>0</v>
      </c>
      <c r="AS1137" s="59">
        <f t="shared" si="2619"/>
        <v>0</v>
      </c>
      <c r="AT1137" s="12">
        <f t="shared" si="2620"/>
        <v>0</v>
      </c>
      <c r="AU1137" s="59">
        <f t="shared" si="2717"/>
        <v>0</v>
      </c>
      <c r="AV1137" s="59">
        <f t="shared" si="2718"/>
        <v>0</v>
      </c>
      <c r="AW1137" s="70" t="e">
        <f t="shared" si="2621"/>
        <v>#N/A</v>
      </c>
      <c r="AX1137" s="20">
        <f t="shared" si="2622"/>
        <v>200000</v>
      </c>
      <c r="AY1137" s="20">
        <f t="shared" si="2623"/>
        <v>0</v>
      </c>
      <c r="AZ1137" s="20">
        <f t="shared" si="2624"/>
        <v>0</v>
      </c>
      <c r="BA1137" s="20">
        <f t="shared" si="2625"/>
        <v>0</v>
      </c>
      <c r="BB1137" s="36">
        <f t="shared" si="2626"/>
        <v>0</v>
      </c>
      <c r="BC1137" s="36">
        <f t="shared" si="2627"/>
        <v>0</v>
      </c>
      <c r="BD1137" s="80">
        <f t="shared" si="2628"/>
        <v>0</v>
      </c>
      <c r="BE1137" s="36">
        <f t="shared" si="2629"/>
        <v>0</v>
      </c>
      <c r="BF1137" s="36">
        <f t="shared" si="2630"/>
        <v>0</v>
      </c>
      <c r="BG1137" s="36">
        <f t="shared" si="2631"/>
        <v>0</v>
      </c>
      <c r="BH1137" s="36">
        <f t="shared" si="2632"/>
        <v>0</v>
      </c>
      <c r="BI1137" s="36">
        <f t="shared" si="2633"/>
        <v>0</v>
      </c>
      <c r="BJ1137" s="36">
        <f t="shared" si="2634"/>
        <v>0</v>
      </c>
      <c r="BK1137" s="36">
        <f t="shared" si="2635"/>
        <v>0</v>
      </c>
      <c r="BL1137" s="68">
        <f>IF(OR(AT1137=0,E1137&gt;ProjTerm),0,VLOOKUP(D1137,'Life Events'!$AE$5:$AI$1206,5,FALSE))</f>
        <v>0</v>
      </c>
      <c r="BM1137" s="93">
        <f t="shared" si="2636"/>
        <v>0</v>
      </c>
      <c r="BN1137" s="93">
        <f t="shared" si="2637"/>
        <v>0</v>
      </c>
      <c r="BO1137" s="36">
        <f t="shared" si="2638"/>
        <v>0</v>
      </c>
      <c r="BP1137" s="36">
        <f t="shared" si="2639"/>
        <v>0</v>
      </c>
      <c r="BQ1137" s="36">
        <f t="shared" si="2640"/>
        <v>0</v>
      </c>
      <c r="BR1137" s="36">
        <f t="shared" si="2641"/>
        <v>154.78110000000001</v>
      </c>
      <c r="BS1137" s="36">
        <f t="shared" si="2642"/>
        <v>0</v>
      </c>
      <c r="BT1137" s="36">
        <f t="shared" si="2643"/>
        <v>0</v>
      </c>
      <c r="BU1137" s="70" cm="1">
        <f t="array" ref="BU1137">IF(AND(ActInt=1,$J1137=0),INDEX(Tbl_FwdNom,$B1137-IVP,MATCH(ValnDt,Tbl_FwdNom_Cols)),INDEX(Tbl_FwdNom,$B1137,MATCH(StartDt,Tbl_FwdNom_Cols)))</f>
        <v>7.6684738320000001</v>
      </c>
      <c r="BV1137" s="70" cm="1">
        <f t="array" ref="BV1137">INDEX(Tbl_FwdReal,$B1137,MATCH(StartDt,Tbl_FwdReal_Cols))</f>
        <v>2.2415895799999999</v>
      </c>
      <c r="BW1137" s="70" cm="1">
        <f t="array" ref="BW1137">IF(RunType&lt;&gt;"OPN",INDEX(Tbl_FwdReal,$B1137,MATCH(ValnDt,Tbl_FwdReal_Cols)),IF(AND($J1137=0,ActInt=1),INDEX(Tbl_FwdReal,$B1137-IVP,MATCH(ValnDt,Tbl_FwdReal_Cols)),-999))*$K1137</f>
        <v>0</v>
      </c>
      <c r="BX1137" s="70">
        <f t="shared" si="2644"/>
        <v>0</v>
      </c>
      <c r="BY1137" s="70">
        <f t="shared" si="2719"/>
        <v>7.6684738320000001E-2</v>
      </c>
      <c r="BZ1137" s="64">
        <f t="shared" si="2732"/>
        <v>6.1762140772194662E-3</v>
      </c>
      <c r="CA1137" s="70" cm="1">
        <f t="array" ref="CA1137">IF($J1137=1,CA1136*(1+INDEX(Tbl_CPI,$B1137,MATCH(IF(RunType="OPN",StartDt,ValnDt),Tbl_CPI_Cols))),0)</f>
        <v>0</v>
      </c>
      <c r="CB1137" s="70">
        <f t="shared" si="2720"/>
        <v>466.54800056893623</v>
      </c>
      <c r="CC1137" s="70">
        <f t="shared" si="2721"/>
        <v>463.68418776110207</v>
      </c>
      <c r="CD1137" s="36">
        <f t="shared" si="2645"/>
        <v>2348.9468144997827</v>
      </c>
      <c r="CE1137" s="36">
        <f t="shared" si="2646"/>
        <v>0</v>
      </c>
      <c r="CF1137" s="36">
        <f t="shared" si="2647"/>
        <v>0</v>
      </c>
      <c r="CG1137" s="36">
        <f t="shared" si="2648"/>
        <v>0</v>
      </c>
      <c r="CH1137" s="36">
        <f t="shared" si="2649"/>
        <v>0</v>
      </c>
      <c r="CI1137" s="36">
        <f t="shared" si="2650"/>
        <v>0</v>
      </c>
      <c r="CJ1137" s="36">
        <f t="shared" si="2651"/>
        <v>0</v>
      </c>
      <c r="CK1137" s="36">
        <f t="shared" si="2652"/>
        <v>0</v>
      </c>
      <c r="CL1137" s="36">
        <f t="shared" si="2653"/>
        <v>0</v>
      </c>
      <c r="CM1137" s="36">
        <f t="shared" si="2654"/>
        <v>0</v>
      </c>
      <c r="CN1137" s="36">
        <f t="shared" si="2655"/>
        <v>0</v>
      </c>
      <c r="CO1137" s="20">
        <f t="shared" si="2656"/>
        <v>120000</v>
      </c>
      <c r="CP1137" s="20">
        <f t="shared" si="2657"/>
        <v>2</v>
      </c>
      <c r="CQ1137" s="64" t="e">
        <f t="shared" si="2658"/>
        <v>#N/A</v>
      </c>
      <c r="CR1137" s="64" t="e">
        <f t="shared" si="2659"/>
        <v>#N/A</v>
      </c>
      <c r="CS1137" s="36" t="e">
        <f t="shared" si="2660"/>
        <v>#N/A</v>
      </c>
      <c r="CT1137" s="36">
        <f t="shared" si="2661"/>
        <v>0</v>
      </c>
      <c r="CU1137" s="36">
        <f t="shared" si="2662"/>
        <v>0</v>
      </c>
      <c r="CV1137" s="36">
        <f t="shared" si="2722"/>
        <v>0</v>
      </c>
      <c r="CW1137" s="36">
        <f t="shared" si="2663"/>
        <v>0</v>
      </c>
      <c r="CX1137" s="36">
        <f t="shared" si="2664"/>
        <v>0</v>
      </c>
      <c r="CY1137" s="36">
        <f t="shared" si="2665"/>
        <v>0</v>
      </c>
      <c r="CZ1137" s="36">
        <f t="shared" si="2723"/>
        <v>0</v>
      </c>
      <c r="DA1137" s="64">
        <f t="shared" si="2666"/>
        <v>6.1762140772194662E-3</v>
      </c>
      <c r="DB1137" s="70">
        <f t="shared" si="2724"/>
        <v>0.99386169739374752</v>
      </c>
      <c r="DC1137" s="70">
        <f>PRODUCT($DB$8:DB1137)</f>
        <v>6.6290426395688198E-5</v>
      </c>
      <c r="DD1137" s="36">
        <f t="shared" si="2667"/>
        <v>0</v>
      </c>
      <c r="DE1137" s="36">
        <f t="shared" si="2668"/>
        <v>0</v>
      </c>
      <c r="DF1137" s="36">
        <f t="shared" si="2669"/>
        <v>0</v>
      </c>
      <c r="DG1137" s="36">
        <f t="shared" si="2670"/>
        <v>0</v>
      </c>
      <c r="DH1137" s="36">
        <f t="shared" si="2671"/>
        <v>0</v>
      </c>
      <c r="DI1137" s="36">
        <f t="shared" si="2672"/>
        <v>0</v>
      </c>
      <c r="DJ1137" s="36">
        <f t="shared" si="2673"/>
        <v>0</v>
      </c>
      <c r="DK1137" s="36">
        <f t="shared" si="2674"/>
        <v>0</v>
      </c>
      <c r="DL1137" s="36">
        <f t="shared" si="2675"/>
        <v>0</v>
      </c>
      <c r="DM1137" s="36">
        <f t="shared" si="2676"/>
        <v>0</v>
      </c>
      <c r="DN1137" s="36">
        <f t="shared" ca="1" si="2725"/>
        <v>4.6137290849905055E-12</v>
      </c>
      <c r="DO1137" s="64" cm="1">
        <f t="array" ref="DO1137">IFERROR(INDEX(Tbl_FwdNom,$B1137,MATCH(LIDt,Tbl_FwdNom_Cols,0)),0)</f>
        <v>7.3175071999999997</v>
      </c>
      <c r="DP1137" s="64">
        <f t="shared" ca="1" si="2726"/>
        <v>0</v>
      </c>
      <c r="DQ1137" s="64">
        <f t="shared" ca="1" si="2677"/>
        <v>0</v>
      </c>
      <c r="DR1137" s="70">
        <f t="shared" ca="1" si="2678"/>
        <v>1</v>
      </c>
      <c r="DS1137" s="70">
        <f ca="1">PRODUCT($DR$8:DR1137)</f>
        <v>5.1485728910319675E-4</v>
      </c>
      <c r="DT1137" s="36">
        <f t="shared" ca="1" si="2679"/>
        <v>0</v>
      </c>
      <c r="DU1137" s="36">
        <f t="shared" ca="1" si="2680"/>
        <v>0</v>
      </c>
      <c r="DV1137" s="36">
        <f t="shared" ca="1" si="2681"/>
        <v>0</v>
      </c>
      <c r="DW1137" s="36">
        <f t="shared" ca="1" si="2682"/>
        <v>0</v>
      </c>
      <c r="DX1137" s="36">
        <f t="shared" ca="1" si="2683"/>
        <v>0</v>
      </c>
      <c r="DY1137" s="36">
        <f t="shared" ca="1" si="2684"/>
        <v>0</v>
      </c>
      <c r="DZ1137" s="36">
        <f t="shared" ca="1" si="2685"/>
        <v>0</v>
      </c>
      <c r="EA1137" s="36">
        <f t="shared" ca="1" si="2686"/>
        <v>0</v>
      </c>
      <c r="EB1137" s="36">
        <f t="shared" ca="1" si="2687"/>
        <v>0</v>
      </c>
      <c r="EC1137" s="36">
        <f t="shared" ca="1" si="2688"/>
        <v>0</v>
      </c>
      <c r="ED1137" s="36">
        <f t="shared" ca="1" si="2689"/>
        <v>0</v>
      </c>
      <c r="EE1137" s="36">
        <f t="shared" ca="1" si="2727"/>
        <v>0</v>
      </c>
      <c r="EF1137" s="36">
        <f t="shared" ca="1" si="2690"/>
        <v>0</v>
      </c>
      <c r="EG1137" s="64"/>
      <c r="EH1137" s="64"/>
      <c r="EI1137" s="64"/>
      <c r="EJ1137" s="70"/>
      <c r="EK1137" s="70"/>
      <c r="EL1137" s="70"/>
      <c r="EM1137" s="70"/>
      <c r="EN1137" s="70"/>
      <c r="EO1137" s="36">
        <f t="shared" si="2691"/>
        <v>0</v>
      </c>
      <c r="EP1137" s="36">
        <f t="shared" si="2692"/>
        <v>0</v>
      </c>
      <c r="EQ1137" s="36">
        <f t="shared" si="2693"/>
        <v>0</v>
      </c>
      <c r="ER1137" s="36">
        <f t="shared" si="2694"/>
        <v>0</v>
      </c>
      <c r="ES1137" s="36">
        <f t="shared" si="2695"/>
        <v>0</v>
      </c>
      <c r="ET1137" s="36">
        <f t="shared" si="2696"/>
        <v>0</v>
      </c>
      <c r="EU1137" s="36">
        <f t="shared" si="2728"/>
        <v>0</v>
      </c>
      <c r="EV1137" s="36">
        <f t="shared" si="2697"/>
        <v>0</v>
      </c>
      <c r="EW1137" s="36">
        <f t="shared" si="2698"/>
        <v>0</v>
      </c>
      <c r="EX1137" s="36">
        <f t="shared" si="2729"/>
        <v>0</v>
      </c>
      <c r="EY1137" s="36">
        <f t="shared" si="2699"/>
        <v>0</v>
      </c>
      <c r="EZ1137" s="36">
        <f t="shared" si="2700"/>
        <v>0</v>
      </c>
      <c r="FA1137" s="36">
        <f t="shared" si="2701"/>
        <v>0</v>
      </c>
      <c r="FB1137" s="36">
        <f t="shared" si="2702"/>
        <v>0</v>
      </c>
      <c r="FC1137" s="36">
        <f t="shared" si="2730"/>
        <v>0</v>
      </c>
      <c r="FD1137" s="36">
        <f t="shared" si="2703"/>
        <v>0</v>
      </c>
      <c r="FE1137" s="36">
        <f t="shared" si="2704"/>
        <v>0</v>
      </c>
      <c r="FF1137" s="36">
        <f t="shared" si="2731"/>
        <v>0</v>
      </c>
      <c r="FG1137" s="36">
        <f t="shared" si="2705"/>
        <v>0</v>
      </c>
      <c r="FH1137" s="36">
        <f t="shared" si="2706"/>
        <v>0</v>
      </c>
      <c r="FI1137" s="36">
        <f t="shared" si="2707"/>
        <v>0</v>
      </c>
      <c r="FJ1137" s="36">
        <f t="shared" ca="1" si="2708"/>
        <v>0</v>
      </c>
      <c r="FK1137" s="36">
        <f t="shared" si="2709"/>
        <v>0</v>
      </c>
      <c r="FL1137" s="36">
        <f t="shared" si="2710"/>
        <v>0</v>
      </c>
      <c r="FM1137" s="36">
        <f t="shared" ca="1" si="2711"/>
        <v>0</v>
      </c>
      <c r="FN1137" s="36">
        <f t="shared" ca="1" si="2733"/>
        <v>0</v>
      </c>
    </row>
    <row r="1138" spans="2:170" x14ac:dyDescent="0.25">
      <c r="B1138" s="2">
        <v>1130</v>
      </c>
      <c r="C1138" s="2">
        <f t="shared" si="2734"/>
        <v>95</v>
      </c>
      <c r="D1138" s="2">
        <f t="shared" si="2737"/>
        <v>1154</v>
      </c>
      <c r="E1138" s="2">
        <f t="shared" si="2735"/>
        <v>97</v>
      </c>
      <c r="F1138" s="189">
        <f t="shared" si="2739"/>
        <v>80109</v>
      </c>
      <c r="G1138" s="2">
        <f t="shared" si="2738"/>
        <v>4</v>
      </c>
      <c r="H1138" s="187">
        <f t="shared" si="2588"/>
        <v>128.75</v>
      </c>
      <c r="I1138" s="186">
        <f t="shared" si="2736"/>
        <v>128</v>
      </c>
      <c r="J1138" s="2">
        <f t="shared" si="2589"/>
        <v>0</v>
      </c>
      <c r="K1138" s="2">
        <f t="shared" si="2590"/>
        <v>0</v>
      </c>
      <c r="L1138">
        <f t="shared" si="2591"/>
        <v>2</v>
      </c>
      <c r="M1138" s="190">
        <f t="shared" si="2712"/>
        <v>0</v>
      </c>
      <c r="N1138">
        <f t="shared" si="2592"/>
        <v>1</v>
      </c>
      <c r="O1138">
        <f t="shared" si="2593"/>
        <v>100</v>
      </c>
      <c r="P1138" s="58">
        <f t="shared" si="2594"/>
        <v>0</v>
      </c>
      <c r="Q1138" s="106">
        <f t="shared" si="2595"/>
        <v>0</v>
      </c>
      <c r="R1138" s="59">
        <f t="shared" si="2596"/>
        <v>0</v>
      </c>
      <c r="S1138" s="32">
        <f t="shared" si="2713"/>
        <v>0</v>
      </c>
      <c r="T1138">
        <f t="shared" si="2597"/>
        <v>1</v>
      </c>
      <c r="U1138" s="32">
        <f t="shared" si="2714"/>
        <v>0</v>
      </c>
      <c r="V1138">
        <f t="shared" si="2598"/>
        <v>1</v>
      </c>
      <c r="W1138">
        <f t="shared" si="2599"/>
        <v>100</v>
      </c>
      <c r="X1138" s="58">
        <f t="shared" si="2600"/>
        <v>0</v>
      </c>
      <c r="Y1138" s="58">
        <f t="shared" si="2601"/>
        <v>0</v>
      </c>
      <c r="Z1138" s="32">
        <f t="shared" si="2602"/>
        <v>0</v>
      </c>
      <c r="AA1138" s="32">
        <f t="shared" si="2603"/>
        <v>0</v>
      </c>
      <c r="AB1138" s="59">
        <f t="shared" si="2604"/>
        <v>0</v>
      </c>
      <c r="AC1138" s="59">
        <f t="shared" si="2605"/>
        <v>0</v>
      </c>
      <c r="AD1138">
        <f t="shared" si="2606"/>
        <v>1</v>
      </c>
      <c r="AE1138" s="59">
        <f t="shared" si="2607"/>
        <v>0</v>
      </c>
      <c r="AF1138" s="59">
        <f t="shared" si="2608"/>
        <v>0</v>
      </c>
      <c r="AG1138" s="59">
        <f t="shared" si="2609"/>
        <v>0</v>
      </c>
      <c r="AH1138">
        <f t="shared" si="2610"/>
        <v>1</v>
      </c>
      <c r="AI1138" s="59">
        <f t="shared" si="2611"/>
        <v>0</v>
      </c>
      <c r="AJ1138" s="59">
        <f t="shared" si="2612"/>
        <v>0</v>
      </c>
      <c r="AK1138" s="59">
        <f t="shared" si="2613"/>
        <v>0</v>
      </c>
      <c r="AL1138" s="59">
        <f t="shared" si="2614"/>
        <v>0</v>
      </c>
      <c r="AM1138" s="12">
        <f t="shared" si="2715"/>
        <v>0</v>
      </c>
      <c r="AN1138" s="12">
        <f t="shared" si="2716"/>
        <v>0</v>
      </c>
      <c r="AO1138" s="66">
        <f t="shared" si="2615"/>
        <v>0</v>
      </c>
      <c r="AP1138" s="66">
        <f t="shared" si="2616"/>
        <v>0</v>
      </c>
      <c r="AQ1138" s="59">
        <f t="shared" si="2617"/>
        <v>0</v>
      </c>
      <c r="AR1138" s="59">
        <f t="shared" si="2618"/>
        <v>0</v>
      </c>
      <c r="AS1138" s="59">
        <f t="shared" si="2619"/>
        <v>0</v>
      </c>
      <c r="AT1138" s="12">
        <f t="shared" si="2620"/>
        <v>0</v>
      </c>
      <c r="AU1138" s="59">
        <f t="shared" si="2717"/>
        <v>0</v>
      </c>
      <c r="AV1138" s="59">
        <f t="shared" si="2718"/>
        <v>0</v>
      </c>
      <c r="AW1138" s="70" t="e">
        <f t="shared" si="2621"/>
        <v>#N/A</v>
      </c>
      <c r="AX1138" s="20">
        <f t="shared" si="2622"/>
        <v>200000</v>
      </c>
      <c r="AY1138" s="20">
        <f t="shared" si="2623"/>
        <v>0</v>
      </c>
      <c r="AZ1138" s="20">
        <f t="shared" si="2624"/>
        <v>0</v>
      </c>
      <c r="BA1138" s="20">
        <f t="shared" si="2625"/>
        <v>0</v>
      </c>
      <c r="BB1138" s="36">
        <f t="shared" si="2626"/>
        <v>0</v>
      </c>
      <c r="BC1138" s="36">
        <f t="shared" si="2627"/>
        <v>0</v>
      </c>
      <c r="BD1138" s="80">
        <f t="shared" si="2628"/>
        <v>0</v>
      </c>
      <c r="BE1138" s="36">
        <f t="shared" si="2629"/>
        <v>0</v>
      </c>
      <c r="BF1138" s="36">
        <f t="shared" si="2630"/>
        <v>0</v>
      </c>
      <c r="BG1138" s="36">
        <f t="shared" si="2631"/>
        <v>0</v>
      </c>
      <c r="BH1138" s="36">
        <f t="shared" si="2632"/>
        <v>0</v>
      </c>
      <c r="BI1138" s="36">
        <f t="shared" si="2633"/>
        <v>0</v>
      </c>
      <c r="BJ1138" s="36">
        <f t="shared" si="2634"/>
        <v>0</v>
      </c>
      <c r="BK1138" s="36">
        <f t="shared" si="2635"/>
        <v>0</v>
      </c>
      <c r="BL1138" s="68">
        <f>IF(OR(AT1138=0,E1138&gt;ProjTerm),0,VLOOKUP(D1138,'Life Events'!$AE$5:$AI$1206,5,FALSE))</f>
        <v>0</v>
      </c>
      <c r="BM1138" s="93">
        <f t="shared" si="2636"/>
        <v>0</v>
      </c>
      <c r="BN1138" s="93">
        <f t="shared" si="2637"/>
        <v>0</v>
      </c>
      <c r="BO1138" s="36">
        <f t="shared" si="2638"/>
        <v>0</v>
      </c>
      <c r="BP1138" s="36">
        <f t="shared" si="2639"/>
        <v>0</v>
      </c>
      <c r="BQ1138" s="36">
        <f t="shared" si="2640"/>
        <v>0</v>
      </c>
      <c r="BR1138" s="36">
        <f t="shared" si="2641"/>
        <v>154.78110000000001</v>
      </c>
      <c r="BS1138" s="36">
        <f t="shared" si="2642"/>
        <v>0</v>
      </c>
      <c r="BT1138" s="36">
        <f t="shared" si="2643"/>
        <v>0</v>
      </c>
      <c r="BU1138" s="70" cm="1">
        <f t="array" ref="BU1138">IF(AND(ActInt=1,$J1138=0),INDEX(Tbl_FwdNom,$B1138-IVP,MATCH(ValnDt,Tbl_FwdNom_Cols)),INDEX(Tbl_FwdNom,$B1138,MATCH(StartDt,Tbl_FwdNom_Cols)))</f>
        <v>7.6626278230000002</v>
      </c>
      <c r="BV1138" s="70" cm="1">
        <f t="array" ref="BV1138">INDEX(Tbl_FwdReal,$B1138,MATCH(StartDt,Tbl_FwdReal_Cols))</f>
        <v>2.2382467780000002</v>
      </c>
      <c r="BW1138" s="70" cm="1">
        <f t="array" ref="BW1138">IF(RunType&lt;&gt;"OPN",INDEX(Tbl_FwdReal,$B1138,MATCH(ValnDt,Tbl_FwdReal_Cols)),IF(AND($J1138=0,ActInt=1),INDEX(Tbl_FwdReal,$B1138-IVP,MATCH(ValnDt,Tbl_FwdReal_Cols)),-999))*$K1138</f>
        <v>0</v>
      </c>
      <c r="BX1138" s="70">
        <f t="shared" si="2644"/>
        <v>0</v>
      </c>
      <c r="BY1138" s="70">
        <f t="shared" si="2719"/>
        <v>7.6626278230000011E-2</v>
      </c>
      <c r="BZ1138" s="64">
        <f t="shared" si="2732"/>
        <v>6.1716613195890169E-3</v>
      </c>
      <c r="CA1138" s="70" cm="1">
        <f t="array" ref="CA1138">IF($J1138=1,CA1137*(1+INDEX(Tbl_CPI,$B1138,MATCH(IF(RunType="OPN",StartDt,ValnDt),Tbl_CPI_Cols))),0)</f>
        <v>0</v>
      </c>
      <c r="CB1138" s="70">
        <f t="shared" si="2720"/>
        <v>469.42737681777913</v>
      </c>
      <c r="CC1138" s="70">
        <f t="shared" si="2721"/>
        <v>463.68418776110207</v>
      </c>
      <c r="CD1138" s="36">
        <f t="shared" si="2645"/>
        <v>2348.9468144997827</v>
      </c>
      <c r="CE1138" s="36">
        <f t="shared" si="2646"/>
        <v>0</v>
      </c>
      <c r="CF1138" s="36">
        <f t="shared" si="2647"/>
        <v>0</v>
      </c>
      <c r="CG1138" s="36">
        <f t="shared" si="2648"/>
        <v>0</v>
      </c>
      <c r="CH1138" s="36">
        <f t="shared" si="2649"/>
        <v>0</v>
      </c>
      <c r="CI1138" s="36">
        <f t="shared" si="2650"/>
        <v>0</v>
      </c>
      <c r="CJ1138" s="36">
        <f t="shared" si="2651"/>
        <v>0</v>
      </c>
      <c r="CK1138" s="36">
        <f t="shared" si="2652"/>
        <v>0</v>
      </c>
      <c r="CL1138" s="36">
        <f t="shared" si="2653"/>
        <v>0</v>
      </c>
      <c r="CM1138" s="36">
        <f t="shared" si="2654"/>
        <v>0</v>
      </c>
      <c r="CN1138" s="36">
        <f t="shared" si="2655"/>
        <v>0</v>
      </c>
      <c r="CO1138" s="20">
        <f t="shared" si="2656"/>
        <v>120000</v>
      </c>
      <c r="CP1138" s="20">
        <f t="shared" si="2657"/>
        <v>2</v>
      </c>
      <c r="CQ1138" s="64" t="e">
        <f t="shared" si="2658"/>
        <v>#N/A</v>
      </c>
      <c r="CR1138" s="64" t="e">
        <f t="shared" si="2659"/>
        <v>#N/A</v>
      </c>
      <c r="CS1138" s="36" t="e">
        <f t="shared" si="2660"/>
        <v>#N/A</v>
      </c>
      <c r="CT1138" s="36">
        <f t="shared" si="2661"/>
        <v>0</v>
      </c>
      <c r="CU1138" s="36">
        <f t="shared" si="2662"/>
        <v>0</v>
      </c>
      <c r="CV1138" s="36">
        <f t="shared" si="2722"/>
        <v>0</v>
      </c>
      <c r="CW1138" s="36">
        <f t="shared" si="2663"/>
        <v>0</v>
      </c>
      <c r="CX1138" s="36">
        <f t="shared" si="2664"/>
        <v>0</v>
      </c>
      <c r="CY1138" s="36">
        <f t="shared" si="2665"/>
        <v>0</v>
      </c>
      <c r="CZ1138" s="36">
        <f t="shared" si="2723"/>
        <v>0</v>
      </c>
      <c r="DA1138" s="64">
        <f t="shared" si="2666"/>
        <v>6.1716613195890169E-3</v>
      </c>
      <c r="DB1138" s="70">
        <f t="shared" si="2724"/>
        <v>0.99386619445086044</v>
      </c>
      <c r="DC1138" s="70">
        <f>PRODUCT($DB$8:DB1138)</f>
        <v>6.5883813810407497E-5</v>
      </c>
      <c r="DD1138" s="36">
        <f t="shared" si="2667"/>
        <v>0</v>
      </c>
      <c r="DE1138" s="36">
        <f t="shared" si="2668"/>
        <v>0</v>
      </c>
      <c r="DF1138" s="36">
        <f t="shared" si="2669"/>
        <v>0</v>
      </c>
      <c r="DG1138" s="36">
        <f t="shared" si="2670"/>
        <v>0</v>
      </c>
      <c r="DH1138" s="36">
        <f t="shared" si="2671"/>
        <v>0</v>
      </c>
      <c r="DI1138" s="36">
        <f t="shared" si="2672"/>
        <v>0</v>
      </c>
      <c r="DJ1138" s="36">
        <f t="shared" si="2673"/>
        <v>0</v>
      </c>
      <c r="DK1138" s="36">
        <f t="shared" si="2674"/>
        <v>0</v>
      </c>
      <c r="DL1138" s="36">
        <f t="shared" si="2675"/>
        <v>0</v>
      </c>
      <c r="DM1138" s="36">
        <f t="shared" si="2676"/>
        <v>0</v>
      </c>
      <c r="DN1138" s="36">
        <f t="shared" ca="1" si="2725"/>
        <v>4.6137290849905055E-12</v>
      </c>
      <c r="DO1138" s="64" cm="1">
        <f t="array" ref="DO1138">IFERROR(INDEX(Tbl_FwdNom,$B1138,MATCH(LIDt,Tbl_FwdNom_Cols,0)),0)</f>
        <v>7.3158084289999996</v>
      </c>
      <c r="DP1138" s="64">
        <f t="shared" ca="1" si="2726"/>
        <v>0</v>
      </c>
      <c r="DQ1138" s="64">
        <f t="shared" ca="1" si="2677"/>
        <v>0</v>
      </c>
      <c r="DR1138" s="70">
        <f t="shared" ca="1" si="2678"/>
        <v>1</v>
      </c>
      <c r="DS1138" s="70">
        <f ca="1">PRODUCT($DR$8:DR1138)</f>
        <v>5.1485728910319675E-4</v>
      </c>
      <c r="DT1138" s="36">
        <f t="shared" ca="1" si="2679"/>
        <v>0</v>
      </c>
      <c r="DU1138" s="36">
        <f t="shared" ca="1" si="2680"/>
        <v>0</v>
      </c>
      <c r="DV1138" s="36">
        <f t="shared" ca="1" si="2681"/>
        <v>0</v>
      </c>
      <c r="DW1138" s="36">
        <f t="shared" ca="1" si="2682"/>
        <v>0</v>
      </c>
      <c r="DX1138" s="36">
        <f t="shared" ca="1" si="2683"/>
        <v>0</v>
      </c>
      <c r="DY1138" s="36">
        <f t="shared" ca="1" si="2684"/>
        <v>0</v>
      </c>
      <c r="DZ1138" s="36">
        <f t="shared" ca="1" si="2685"/>
        <v>0</v>
      </c>
      <c r="EA1138" s="36">
        <f t="shared" ca="1" si="2686"/>
        <v>0</v>
      </c>
      <c r="EB1138" s="36">
        <f t="shared" ca="1" si="2687"/>
        <v>0</v>
      </c>
      <c r="EC1138" s="36">
        <f t="shared" ca="1" si="2688"/>
        <v>0</v>
      </c>
      <c r="ED1138" s="36">
        <f t="shared" ca="1" si="2689"/>
        <v>0</v>
      </c>
      <c r="EE1138" s="36">
        <f t="shared" ca="1" si="2727"/>
        <v>0</v>
      </c>
      <c r="EF1138" s="36">
        <f t="shared" ca="1" si="2690"/>
        <v>0</v>
      </c>
      <c r="EG1138" s="64"/>
      <c r="EH1138" s="64"/>
      <c r="EI1138" s="64"/>
      <c r="EJ1138" s="70"/>
      <c r="EK1138" s="70"/>
      <c r="EL1138" s="70"/>
      <c r="EM1138" s="70"/>
      <c r="EN1138" s="70"/>
      <c r="EO1138" s="36">
        <f t="shared" si="2691"/>
        <v>0</v>
      </c>
      <c r="EP1138" s="36">
        <f t="shared" si="2692"/>
        <v>0</v>
      </c>
      <c r="EQ1138" s="36">
        <f t="shared" si="2693"/>
        <v>0</v>
      </c>
      <c r="ER1138" s="36">
        <f t="shared" si="2694"/>
        <v>0</v>
      </c>
      <c r="ES1138" s="36">
        <f t="shared" si="2695"/>
        <v>0</v>
      </c>
      <c r="ET1138" s="36">
        <f t="shared" si="2696"/>
        <v>0</v>
      </c>
      <c r="EU1138" s="36">
        <f t="shared" si="2728"/>
        <v>0</v>
      </c>
      <c r="EV1138" s="36">
        <f t="shared" si="2697"/>
        <v>0</v>
      </c>
      <c r="EW1138" s="36">
        <f t="shared" si="2698"/>
        <v>0</v>
      </c>
      <c r="EX1138" s="36">
        <f t="shared" si="2729"/>
        <v>0</v>
      </c>
      <c r="EY1138" s="36">
        <f t="shared" si="2699"/>
        <v>0</v>
      </c>
      <c r="EZ1138" s="36">
        <f t="shared" si="2700"/>
        <v>0</v>
      </c>
      <c r="FA1138" s="36">
        <f t="shared" si="2701"/>
        <v>0</v>
      </c>
      <c r="FB1138" s="36">
        <f t="shared" si="2702"/>
        <v>0</v>
      </c>
      <c r="FC1138" s="36">
        <f t="shared" si="2730"/>
        <v>0</v>
      </c>
      <c r="FD1138" s="36">
        <f t="shared" si="2703"/>
        <v>0</v>
      </c>
      <c r="FE1138" s="36">
        <f t="shared" si="2704"/>
        <v>0</v>
      </c>
      <c r="FF1138" s="36">
        <f t="shared" si="2731"/>
        <v>0</v>
      </c>
      <c r="FG1138" s="36">
        <f t="shared" si="2705"/>
        <v>0</v>
      </c>
      <c r="FH1138" s="36">
        <f t="shared" si="2706"/>
        <v>0</v>
      </c>
      <c r="FI1138" s="36">
        <f t="shared" si="2707"/>
        <v>0</v>
      </c>
      <c r="FJ1138" s="36">
        <f t="shared" ca="1" si="2708"/>
        <v>0</v>
      </c>
      <c r="FK1138" s="36">
        <f t="shared" si="2709"/>
        <v>0</v>
      </c>
      <c r="FL1138" s="36">
        <f t="shared" si="2710"/>
        <v>0</v>
      </c>
      <c r="FM1138" s="36">
        <f t="shared" ca="1" si="2711"/>
        <v>0</v>
      </c>
      <c r="FN1138" s="36">
        <f t="shared" ca="1" si="2733"/>
        <v>0</v>
      </c>
    </row>
    <row r="1139" spans="2:170" x14ac:dyDescent="0.25">
      <c r="B1139" s="2">
        <v>1131</v>
      </c>
      <c r="C1139" s="2">
        <f t="shared" si="2734"/>
        <v>95</v>
      </c>
      <c r="D1139" s="2">
        <f t="shared" si="2737"/>
        <v>1155</v>
      </c>
      <c r="E1139" s="2">
        <f t="shared" si="2735"/>
        <v>97</v>
      </c>
      <c r="F1139" s="189">
        <f t="shared" si="2739"/>
        <v>80140</v>
      </c>
      <c r="G1139" s="2">
        <f t="shared" si="2738"/>
        <v>5</v>
      </c>
      <c r="H1139" s="187">
        <f t="shared" si="2588"/>
        <v>128.83333333333334</v>
      </c>
      <c r="I1139" s="186">
        <f t="shared" si="2736"/>
        <v>128</v>
      </c>
      <c r="J1139" s="2">
        <f t="shared" si="2589"/>
        <v>0</v>
      </c>
      <c r="K1139" s="2">
        <f t="shared" si="2590"/>
        <v>0</v>
      </c>
      <c r="L1139">
        <f t="shared" si="2591"/>
        <v>2</v>
      </c>
      <c r="M1139" s="190">
        <f t="shared" si="2712"/>
        <v>0</v>
      </c>
      <c r="N1139">
        <f t="shared" si="2592"/>
        <v>1</v>
      </c>
      <c r="O1139">
        <f t="shared" si="2593"/>
        <v>100</v>
      </c>
      <c r="P1139" s="58">
        <f t="shared" si="2594"/>
        <v>0</v>
      </c>
      <c r="Q1139" s="106">
        <f t="shared" si="2595"/>
        <v>0</v>
      </c>
      <c r="R1139" s="59">
        <f t="shared" si="2596"/>
        <v>0</v>
      </c>
      <c r="S1139" s="32">
        <f t="shared" si="2713"/>
        <v>0</v>
      </c>
      <c r="T1139">
        <f t="shared" si="2597"/>
        <v>1</v>
      </c>
      <c r="U1139" s="32">
        <f t="shared" si="2714"/>
        <v>0</v>
      </c>
      <c r="V1139">
        <f t="shared" si="2598"/>
        <v>1</v>
      </c>
      <c r="W1139">
        <f t="shared" si="2599"/>
        <v>100</v>
      </c>
      <c r="X1139" s="58">
        <f t="shared" si="2600"/>
        <v>0</v>
      </c>
      <c r="Y1139" s="58">
        <f t="shared" si="2601"/>
        <v>0</v>
      </c>
      <c r="Z1139" s="32">
        <f t="shared" si="2602"/>
        <v>0</v>
      </c>
      <c r="AA1139" s="32">
        <f t="shared" si="2603"/>
        <v>0</v>
      </c>
      <c r="AB1139" s="59">
        <f t="shared" si="2604"/>
        <v>0</v>
      </c>
      <c r="AC1139" s="59">
        <f t="shared" si="2605"/>
        <v>0</v>
      </c>
      <c r="AD1139">
        <f t="shared" si="2606"/>
        <v>1</v>
      </c>
      <c r="AE1139" s="59">
        <f t="shared" si="2607"/>
        <v>0</v>
      </c>
      <c r="AF1139" s="59">
        <f t="shared" si="2608"/>
        <v>0</v>
      </c>
      <c r="AG1139" s="59">
        <f t="shared" si="2609"/>
        <v>0</v>
      </c>
      <c r="AH1139">
        <f t="shared" si="2610"/>
        <v>1</v>
      </c>
      <c r="AI1139" s="59">
        <f t="shared" si="2611"/>
        <v>0</v>
      </c>
      <c r="AJ1139" s="59">
        <f t="shared" si="2612"/>
        <v>0</v>
      </c>
      <c r="AK1139" s="59">
        <f t="shared" si="2613"/>
        <v>0</v>
      </c>
      <c r="AL1139" s="59">
        <f t="shared" si="2614"/>
        <v>0</v>
      </c>
      <c r="AM1139" s="12">
        <f t="shared" si="2715"/>
        <v>0</v>
      </c>
      <c r="AN1139" s="12">
        <f t="shared" si="2716"/>
        <v>0</v>
      </c>
      <c r="AO1139" s="66">
        <f t="shared" si="2615"/>
        <v>0</v>
      </c>
      <c r="AP1139" s="66">
        <f t="shared" si="2616"/>
        <v>0</v>
      </c>
      <c r="AQ1139" s="59">
        <f t="shared" si="2617"/>
        <v>0</v>
      </c>
      <c r="AR1139" s="59">
        <f t="shared" si="2618"/>
        <v>0</v>
      </c>
      <c r="AS1139" s="59">
        <f t="shared" si="2619"/>
        <v>0</v>
      </c>
      <c r="AT1139" s="12">
        <f t="shared" si="2620"/>
        <v>0</v>
      </c>
      <c r="AU1139" s="59">
        <f t="shared" si="2717"/>
        <v>0</v>
      </c>
      <c r="AV1139" s="59">
        <f t="shared" si="2718"/>
        <v>0</v>
      </c>
      <c r="AW1139" s="70" t="e">
        <f t="shared" si="2621"/>
        <v>#N/A</v>
      </c>
      <c r="AX1139" s="20">
        <f t="shared" si="2622"/>
        <v>200000</v>
      </c>
      <c r="AY1139" s="20">
        <f t="shared" si="2623"/>
        <v>0</v>
      </c>
      <c r="AZ1139" s="20">
        <f t="shared" si="2624"/>
        <v>0</v>
      </c>
      <c r="BA1139" s="20">
        <f t="shared" si="2625"/>
        <v>0</v>
      </c>
      <c r="BB1139" s="36">
        <f t="shared" si="2626"/>
        <v>0</v>
      </c>
      <c r="BC1139" s="36">
        <f t="shared" si="2627"/>
        <v>0</v>
      </c>
      <c r="BD1139" s="80">
        <f t="shared" si="2628"/>
        <v>0</v>
      </c>
      <c r="BE1139" s="36">
        <f t="shared" si="2629"/>
        <v>0</v>
      </c>
      <c r="BF1139" s="36">
        <f t="shared" si="2630"/>
        <v>0</v>
      </c>
      <c r="BG1139" s="36">
        <f t="shared" si="2631"/>
        <v>0</v>
      </c>
      <c r="BH1139" s="36">
        <f t="shared" si="2632"/>
        <v>0</v>
      </c>
      <c r="BI1139" s="36">
        <f t="shared" si="2633"/>
        <v>0</v>
      </c>
      <c r="BJ1139" s="36">
        <f t="shared" si="2634"/>
        <v>0</v>
      </c>
      <c r="BK1139" s="36">
        <f t="shared" si="2635"/>
        <v>0</v>
      </c>
      <c r="BL1139" s="68">
        <f>IF(OR(AT1139=0,E1139&gt;ProjTerm),0,VLOOKUP(D1139,'Life Events'!$AE$5:$AI$1206,5,FALSE))</f>
        <v>0</v>
      </c>
      <c r="BM1139" s="93">
        <f t="shared" si="2636"/>
        <v>0</v>
      </c>
      <c r="BN1139" s="93">
        <f t="shared" si="2637"/>
        <v>0</v>
      </c>
      <c r="BO1139" s="36">
        <f t="shared" si="2638"/>
        <v>0</v>
      </c>
      <c r="BP1139" s="36">
        <f t="shared" si="2639"/>
        <v>0</v>
      </c>
      <c r="BQ1139" s="36">
        <f t="shared" si="2640"/>
        <v>0</v>
      </c>
      <c r="BR1139" s="36">
        <f t="shared" si="2641"/>
        <v>154.78110000000001</v>
      </c>
      <c r="BS1139" s="36">
        <f t="shared" si="2642"/>
        <v>0</v>
      </c>
      <c r="BT1139" s="36">
        <f t="shared" si="2643"/>
        <v>0</v>
      </c>
      <c r="BU1139" s="70" cm="1">
        <f t="array" ref="BU1139">IF(AND(ActInt=1,$J1139=0),INDEX(Tbl_FwdNom,$B1139-IVP,MATCH(ValnDt,Tbl_FwdNom_Cols)),INDEX(Tbl_FwdNom,$B1139,MATCH(StartDt,Tbl_FwdNom_Cols)))</f>
        <v>7.656782132</v>
      </c>
      <c r="BV1139" s="70" cm="1">
        <f t="array" ref="BV1139">INDEX(Tbl_FwdReal,$B1139,MATCH(StartDt,Tbl_FwdReal_Cols))</f>
        <v>2.2349040850000002</v>
      </c>
      <c r="BW1139" s="70" cm="1">
        <f t="array" ref="BW1139">IF(RunType&lt;&gt;"OPN",INDEX(Tbl_FwdReal,$B1139,MATCH(ValnDt,Tbl_FwdReal_Cols)),IF(AND($J1139=0,ActInt=1),INDEX(Tbl_FwdReal,$B1139-IVP,MATCH(ValnDt,Tbl_FwdReal_Cols)),-999))*$K1139</f>
        <v>0</v>
      </c>
      <c r="BX1139" s="70">
        <f t="shared" si="2644"/>
        <v>0</v>
      </c>
      <c r="BY1139" s="70">
        <f t="shared" si="2719"/>
        <v>7.6567821320000062E-2</v>
      </c>
      <c r="BZ1139" s="64">
        <f t="shared" si="2732"/>
        <v>6.1671085830128369E-3</v>
      </c>
      <c r="CA1139" s="70" cm="1">
        <f t="array" ref="CA1139">IF($J1139=1,CA1138*(1+INDEX(Tbl_CPI,$B1139,MATCH(IF(RunType="OPN",StartDt,ValnDt),Tbl_CPI_Cols))),0)</f>
        <v>0</v>
      </c>
      <c r="CB1139" s="70">
        <f t="shared" si="2720"/>
        <v>472.32238642245323</v>
      </c>
      <c r="CC1139" s="70">
        <f t="shared" si="2721"/>
        <v>463.68418776110207</v>
      </c>
      <c r="CD1139" s="36">
        <f t="shared" si="2645"/>
        <v>2348.9468144997827</v>
      </c>
      <c r="CE1139" s="36">
        <f t="shared" si="2646"/>
        <v>0</v>
      </c>
      <c r="CF1139" s="36">
        <f t="shared" si="2647"/>
        <v>0</v>
      </c>
      <c r="CG1139" s="36">
        <f t="shared" si="2648"/>
        <v>0</v>
      </c>
      <c r="CH1139" s="36">
        <f t="shared" si="2649"/>
        <v>0</v>
      </c>
      <c r="CI1139" s="36">
        <f t="shared" si="2650"/>
        <v>0</v>
      </c>
      <c r="CJ1139" s="36">
        <f t="shared" si="2651"/>
        <v>0</v>
      </c>
      <c r="CK1139" s="36">
        <f t="shared" si="2652"/>
        <v>0</v>
      </c>
      <c r="CL1139" s="36">
        <f t="shared" si="2653"/>
        <v>0</v>
      </c>
      <c r="CM1139" s="36">
        <f t="shared" si="2654"/>
        <v>0</v>
      </c>
      <c r="CN1139" s="36">
        <f t="shared" si="2655"/>
        <v>0</v>
      </c>
      <c r="CO1139" s="20">
        <f t="shared" si="2656"/>
        <v>120000</v>
      </c>
      <c r="CP1139" s="20">
        <f t="shared" si="2657"/>
        <v>2</v>
      </c>
      <c r="CQ1139" s="64" t="e">
        <f t="shared" si="2658"/>
        <v>#N/A</v>
      </c>
      <c r="CR1139" s="64" t="e">
        <f t="shared" si="2659"/>
        <v>#N/A</v>
      </c>
      <c r="CS1139" s="36" t="e">
        <f t="shared" si="2660"/>
        <v>#N/A</v>
      </c>
      <c r="CT1139" s="36">
        <f t="shared" si="2661"/>
        <v>0</v>
      </c>
      <c r="CU1139" s="36">
        <f t="shared" si="2662"/>
        <v>0</v>
      </c>
      <c r="CV1139" s="36">
        <f t="shared" si="2722"/>
        <v>0</v>
      </c>
      <c r="CW1139" s="36">
        <f t="shared" si="2663"/>
        <v>0</v>
      </c>
      <c r="CX1139" s="36">
        <f t="shared" si="2664"/>
        <v>0</v>
      </c>
      <c r="CY1139" s="36">
        <f t="shared" si="2665"/>
        <v>0</v>
      </c>
      <c r="CZ1139" s="36">
        <f t="shared" si="2723"/>
        <v>0</v>
      </c>
      <c r="DA1139" s="64">
        <f t="shared" si="2666"/>
        <v>6.1671085830128369E-3</v>
      </c>
      <c r="DB1139" s="70">
        <f t="shared" si="2724"/>
        <v>0.99387069152787355</v>
      </c>
      <c r="DC1139" s="70">
        <f>PRODUCT($DB$8:DB1139)</f>
        <v>6.5479991592243362E-5</v>
      </c>
      <c r="DD1139" s="36">
        <f t="shared" si="2667"/>
        <v>0</v>
      </c>
      <c r="DE1139" s="36">
        <f t="shared" si="2668"/>
        <v>0</v>
      </c>
      <c r="DF1139" s="36">
        <f t="shared" si="2669"/>
        <v>0</v>
      </c>
      <c r="DG1139" s="36">
        <f t="shared" si="2670"/>
        <v>0</v>
      </c>
      <c r="DH1139" s="36">
        <f t="shared" si="2671"/>
        <v>0</v>
      </c>
      <c r="DI1139" s="36">
        <f t="shared" si="2672"/>
        <v>0</v>
      </c>
      <c r="DJ1139" s="36">
        <f t="shared" si="2673"/>
        <v>0</v>
      </c>
      <c r="DK1139" s="36">
        <f t="shared" si="2674"/>
        <v>0</v>
      </c>
      <c r="DL1139" s="36">
        <f t="shared" si="2675"/>
        <v>0</v>
      </c>
      <c r="DM1139" s="36">
        <f t="shared" si="2676"/>
        <v>0</v>
      </c>
      <c r="DN1139" s="36">
        <f t="shared" ca="1" si="2725"/>
        <v>4.6137290849905055E-12</v>
      </c>
      <c r="DO1139" s="64" cm="1">
        <f t="array" ref="DO1139">IFERROR(INDEX(Tbl_FwdNom,$B1139,MATCH(LIDt,Tbl_FwdNom_Cols,0)),0)</f>
        <v>7.3141096839999999</v>
      </c>
      <c r="DP1139" s="64">
        <f t="shared" ca="1" si="2726"/>
        <v>0</v>
      </c>
      <c r="DQ1139" s="64">
        <f t="shared" ca="1" si="2677"/>
        <v>0</v>
      </c>
      <c r="DR1139" s="70">
        <f t="shared" ca="1" si="2678"/>
        <v>1</v>
      </c>
      <c r="DS1139" s="70">
        <f ca="1">PRODUCT($DR$8:DR1139)</f>
        <v>5.1485728910319675E-4</v>
      </c>
      <c r="DT1139" s="36">
        <f t="shared" ca="1" si="2679"/>
        <v>0</v>
      </c>
      <c r="DU1139" s="36">
        <f t="shared" ca="1" si="2680"/>
        <v>0</v>
      </c>
      <c r="DV1139" s="36">
        <f t="shared" ca="1" si="2681"/>
        <v>0</v>
      </c>
      <c r="DW1139" s="36">
        <f t="shared" ca="1" si="2682"/>
        <v>0</v>
      </c>
      <c r="DX1139" s="36">
        <f t="shared" ca="1" si="2683"/>
        <v>0</v>
      </c>
      <c r="DY1139" s="36">
        <f t="shared" ca="1" si="2684"/>
        <v>0</v>
      </c>
      <c r="DZ1139" s="36">
        <f t="shared" ca="1" si="2685"/>
        <v>0</v>
      </c>
      <c r="EA1139" s="36">
        <f t="shared" ca="1" si="2686"/>
        <v>0</v>
      </c>
      <c r="EB1139" s="36">
        <f t="shared" ca="1" si="2687"/>
        <v>0</v>
      </c>
      <c r="EC1139" s="36">
        <f t="shared" ca="1" si="2688"/>
        <v>0</v>
      </c>
      <c r="ED1139" s="36">
        <f t="shared" ca="1" si="2689"/>
        <v>0</v>
      </c>
      <c r="EE1139" s="36">
        <f t="shared" ca="1" si="2727"/>
        <v>0</v>
      </c>
      <c r="EF1139" s="36">
        <f t="shared" ca="1" si="2690"/>
        <v>0</v>
      </c>
      <c r="EG1139" s="64"/>
      <c r="EH1139" s="64"/>
      <c r="EI1139" s="64"/>
      <c r="EJ1139" s="70"/>
      <c r="EK1139" s="70"/>
      <c r="EL1139" s="70"/>
      <c r="EM1139" s="70"/>
      <c r="EN1139" s="70"/>
      <c r="EO1139" s="36">
        <f t="shared" si="2691"/>
        <v>0</v>
      </c>
      <c r="EP1139" s="36">
        <f t="shared" si="2692"/>
        <v>0</v>
      </c>
      <c r="EQ1139" s="36">
        <f t="shared" si="2693"/>
        <v>0</v>
      </c>
      <c r="ER1139" s="36">
        <f t="shared" si="2694"/>
        <v>0</v>
      </c>
      <c r="ES1139" s="36">
        <f t="shared" si="2695"/>
        <v>0</v>
      </c>
      <c r="ET1139" s="36">
        <f t="shared" si="2696"/>
        <v>0</v>
      </c>
      <c r="EU1139" s="36">
        <f t="shared" si="2728"/>
        <v>0</v>
      </c>
      <c r="EV1139" s="36">
        <f t="shared" si="2697"/>
        <v>0</v>
      </c>
      <c r="EW1139" s="36">
        <f t="shared" si="2698"/>
        <v>0</v>
      </c>
      <c r="EX1139" s="36">
        <f t="shared" si="2729"/>
        <v>0</v>
      </c>
      <c r="EY1139" s="36">
        <f t="shared" si="2699"/>
        <v>0</v>
      </c>
      <c r="EZ1139" s="36">
        <f t="shared" si="2700"/>
        <v>0</v>
      </c>
      <c r="FA1139" s="36">
        <f t="shared" si="2701"/>
        <v>0</v>
      </c>
      <c r="FB1139" s="36">
        <f t="shared" si="2702"/>
        <v>0</v>
      </c>
      <c r="FC1139" s="36">
        <f t="shared" si="2730"/>
        <v>0</v>
      </c>
      <c r="FD1139" s="36">
        <f t="shared" si="2703"/>
        <v>0</v>
      </c>
      <c r="FE1139" s="36">
        <f t="shared" si="2704"/>
        <v>0</v>
      </c>
      <c r="FF1139" s="36">
        <f t="shared" si="2731"/>
        <v>0</v>
      </c>
      <c r="FG1139" s="36">
        <f t="shared" si="2705"/>
        <v>0</v>
      </c>
      <c r="FH1139" s="36">
        <f t="shared" si="2706"/>
        <v>0</v>
      </c>
      <c r="FI1139" s="36">
        <f t="shared" si="2707"/>
        <v>0</v>
      </c>
      <c r="FJ1139" s="36">
        <f t="shared" ca="1" si="2708"/>
        <v>0</v>
      </c>
      <c r="FK1139" s="36">
        <f t="shared" si="2709"/>
        <v>0</v>
      </c>
      <c r="FL1139" s="36">
        <f t="shared" si="2710"/>
        <v>0</v>
      </c>
      <c r="FM1139" s="36">
        <f t="shared" ca="1" si="2711"/>
        <v>0</v>
      </c>
      <c r="FN1139" s="36">
        <f t="shared" ca="1" si="2733"/>
        <v>0</v>
      </c>
    </row>
    <row r="1140" spans="2:170" x14ac:dyDescent="0.25">
      <c r="B1140" s="2">
        <v>1132</v>
      </c>
      <c r="C1140" s="2">
        <f t="shared" si="2734"/>
        <v>95</v>
      </c>
      <c r="D1140" s="2">
        <f t="shared" si="2737"/>
        <v>1156</v>
      </c>
      <c r="E1140" s="2">
        <f t="shared" si="2735"/>
        <v>97</v>
      </c>
      <c r="F1140" s="189">
        <f t="shared" si="2739"/>
        <v>80170</v>
      </c>
      <c r="G1140" s="2">
        <f t="shared" si="2738"/>
        <v>6</v>
      </c>
      <c r="H1140" s="187">
        <f t="shared" si="2588"/>
        <v>128.91666666666666</v>
      </c>
      <c r="I1140" s="186">
        <f t="shared" si="2736"/>
        <v>128</v>
      </c>
      <c r="J1140" s="2">
        <f t="shared" si="2589"/>
        <v>0</v>
      </c>
      <c r="K1140" s="2">
        <f t="shared" si="2590"/>
        <v>0</v>
      </c>
      <c r="L1140">
        <f t="shared" si="2591"/>
        <v>2</v>
      </c>
      <c r="M1140" s="190">
        <f t="shared" si="2712"/>
        <v>0</v>
      </c>
      <c r="N1140">
        <f t="shared" si="2592"/>
        <v>1</v>
      </c>
      <c r="O1140">
        <f t="shared" si="2593"/>
        <v>100</v>
      </c>
      <c r="P1140" s="58">
        <f t="shared" si="2594"/>
        <v>0</v>
      </c>
      <c r="Q1140" s="106">
        <f t="shared" si="2595"/>
        <v>0</v>
      </c>
      <c r="R1140" s="59">
        <f t="shared" si="2596"/>
        <v>0</v>
      </c>
      <c r="S1140" s="32">
        <f t="shared" si="2713"/>
        <v>0</v>
      </c>
      <c r="T1140">
        <f t="shared" si="2597"/>
        <v>1</v>
      </c>
      <c r="U1140" s="32">
        <f t="shared" si="2714"/>
        <v>0</v>
      </c>
      <c r="V1140">
        <f t="shared" si="2598"/>
        <v>1</v>
      </c>
      <c r="W1140">
        <f t="shared" si="2599"/>
        <v>100</v>
      </c>
      <c r="X1140" s="58">
        <f t="shared" si="2600"/>
        <v>0</v>
      </c>
      <c r="Y1140" s="58">
        <f t="shared" si="2601"/>
        <v>0</v>
      </c>
      <c r="Z1140" s="32">
        <f t="shared" si="2602"/>
        <v>0</v>
      </c>
      <c r="AA1140" s="32">
        <f t="shared" si="2603"/>
        <v>0</v>
      </c>
      <c r="AB1140" s="59">
        <f t="shared" si="2604"/>
        <v>0</v>
      </c>
      <c r="AC1140" s="59">
        <f t="shared" si="2605"/>
        <v>0</v>
      </c>
      <c r="AD1140">
        <f t="shared" si="2606"/>
        <v>1</v>
      </c>
      <c r="AE1140" s="59">
        <f t="shared" si="2607"/>
        <v>0</v>
      </c>
      <c r="AF1140" s="59">
        <f t="shared" si="2608"/>
        <v>0</v>
      </c>
      <c r="AG1140" s="59">
        <f t="shared" si="2609"/>
        <v>0</v>
      </c>
      <c r="AH1140">
        <f t="shared" si="2610"/>
        <v>1</v>
      </c>
      <c r="AI1140" s="59">
        <f t="shared" si="2611"/>
        <v>0</v>
      </c>
      <c r="AJ1140" s="59">
        <f t="shared" si="2612"/>
        <v>0</v>
      </c>
      <c r="AK1140" s="59">
        <f t="shared" si="2613"/>
        <v>0</v>
      </c>
      <c r="AL1140" s="59">
        <f t="shared" si="2614"/>
        <v>0</v>
      </c>
      <c r="AM1140" s="12">
        <f t="shared" si="2715"/>
        <v>0</v>
      </c>
      <c r="AN1140" s="12">
        <f t="shared" si="2716"/>
        <v>0</v>
      </c>
      <c r="AO1140" s="66">
        <f t="shared" si="2615"/>
        <v>0</v>
      </c>
      <c r="AP1140" s="66">
        <f t="shared" si="2616"/>
        <v>0</v>
      </c>
      <c r="AQ1140" s="59">
        <f t="shared" si="2617"/>
        <v>0</v>
      </c>
      <c r="AR1140" s="59">
        <f t="shared" si="2618"/>
        <v>0</v>
      </c>
      <c r="AS1140" s="59">
        <f t="shared" si="2619"/>
        <v>0</v>
      </c>
      <c r="AT1140" s="12">
        <f t="shared" si="2620"/>
        <v>0</v>
      </c>
      <c r="AU1140" s="59">
        <f t="shared" si="2717"/>
        <v>0</v>
      </c>
      <c r="AV1140" s="59">
        <f t="shared" si="2718"/>
        <v>0</v>
      </c>
      <c r="AW1140" s="70" t="e">
        <f t="shared" si="2621"/>
        <v>#N/A</v>
      </c>
      <c r="AX1140" s="20">
        <f t="shared" si="2622"/>
        <v>200000</v>
      </c>
      <c r="AY1140" s="20">
        <f t="shared" si="2623"/>
        <v>0</v>
      </c>
      <c r="AZ1140" s="20">
        <f t="shared" si="2624"/>
        <v>0</v>
      </c>
      <c r="BA1140" s="20">
        <f t="shared" si="2625"/>
        <v>0</v>
      </c>
      <c r="BB1140" s="36">
        <f t="shared" si="2626"/>
        <v>0</v>
      </c>
      <c r="BC1140" s="36">
        <f t="shared" si="2627"/>
        <v>0</v>
      </c>
      <c r="BD1140" s="80">
        <f t="shared" si="2628"/>
        <v>0</v>
      </c>
      <c r="BE1140" s="36">
        <f t="shared" si="2629"/>
        <v>0</v>
      </c>
      <c r="BF1140" s="36">
        <f t="shared" si="2630"/>
        <v>0</v>
      </c>
      <c r="BG1140" s="36">
        <f t="shared" si="2631"/>
        <v>0</v>
      </c>
      <c r="BH1140" s="36">
        <f t="shared" si="2632"/>
        <v>0</v>
      </c>
      <c r="BI1140" s="36">
        <f t="shared" si="2633"/>
        <v>0</v>
      </c>
      <c r="BJ1140" s="36">
        <f t="shared" si="2634"/>
        <v>0</v>
      </c>
      <c r="BK1140" s="36">
        <f t="shared" si="2635"/>
        <v>0</v>
      </c>
      <c r="BL1140" s="68">
        <f>IF(OR(AT1140=0,E1140&gt;ProjTerm),0,VLOOKUP(D1140,'Life Events'!$AE$5:$AI$1206,5,FALSE))</f>
        <v>0</v>
      </c>
      <c r="BM1140" s="93">
        <f t="shared" si="2636"/>
        <v>0</v>
      </c>
      <c r="BN1140" s="93">
        <f t="shared" si="2637"/>
        <v>0</v>
      </c>
      <c r="BO1140" s="36">
        <f t="shared" si="2638"/>
        <v>0</v>
      </c>
      <c r="BP1140" s="36">
        <f t="shared" si="2639"/>
        <v>0</v>
      </c>
      <c r="BQ1140" s="36">
        <f t="shared" si="2640"/>
        <v>0</v>
      </c>
      <c r="BR1140" s="36">
        <f t="shared" si="2641"/>
        <v>154.78110000000001</v>
      </c>
      <c r="BS1140" s="36">
        <f t="shared" si="2642"/>
        <v>0</v>
      </c>
      <c r="BT1140" s="36">
        <f t="shared" si="2643"/>
        <v>0</v>
      </c>
      <c r="BU1140" s="70" cm="1">
        <f t="array" ref="BU1140">IF(AND(ActInt=1,$J1140=0),INDEX(Tbl_FwdNom,$B1140-IVP,MATCH(ValnDt,Tbl_FwdNom_Cols)),INDEX(Tbl_FwdNom,$B1140,MATCH(StartDt,Tbl_FwdNom_Cols)))</f>
        <v>7.6509367580000003</v>
      </c>
      <c r="BV1140" s="70" cm="1">
        <f t="array" ref="BV1140">INDEX(Tbl_FwdReal,$B1140,MATCH(StartDt,Tbl_FwdReal_Cols))</f>
        <v>2.2315615009999998</v>
      </c>
      <c r="BW1140" s="70" cm="1">
        <f t="array" ref="BW1140">IF(RunType&lt;&gt;"OPN",INDEX(Tbl_FwdReal,$B1140,MATCH(ValnDt,Tbl_FwdReal_Cols)),IF(AND($J1140=0,ActInt=1),INDEX(Tbl_FwdReal,$B1140-IVP,MATCH(ValnDt,Tbl_FwdReal_Cols)),-999))*$K1140</f>
        <v>0</v>
      </c>
      <c r="BX1140" s="70">
        <f t="shared" si="2644"/>
        <v>0</v>
      </c>
      <c r="BY1140" s="70">
        <f t="shared" si="2719"/>
        <v>7.6509367579999932E-2</v>
      </c>
      <c r="BZ1140" s="64">
        <f t="shared" si="2732"/>
        <v>6.1625558667255387E-3</v>
      </c>
      <c r="CA1140" s="70" cm="1">
        <f t="array" ref="CA1140">IF($J1140=1,CA1139*(1+INDEX(Tbl_CPI,$B1140,MATCH(IF(RunType="OPN",StartDt,ValnDt),Tbl_CPI_Cols))),0)</f>
        <v>0</v>
      </c>
      <c r="CB1140" s="70">
        <f t="shared" si="2720"/>
        <v>475.23309951588675</v>
      </c>
      <c r="CC1140" s="70">
        <f t="shared" si="2721"/>
        <v>463.68418776110207</v>
      </c>
      <c r="CD1140" s="36">
        <f t="shared" si="2645"/>
        <v>2348.9468144997827</v>
      </c>
      <c r="CE1140" s="36">
        <f t="shared" si="2646"/>
        <v>0</v>
      </c>
      <c r="CF1140" s="36">
        <f t="shared" si="2647"/>
        <v>0</v>
      </c>
      <c r="CG1140" s="36">
        <f t="shared" si="2648"/>
        <v>0</v>
      </c>
      <c r="CH1140" s="36">
        <f t="shared" si="2649"/>
        <v>0</v>
      </c>
      <c r="CI1140" s="36">
        <f t="shared" si="2650"/>
        <v>0</v>
      </c>
      <c r="CJ1140" s="36">
        <f t="shared" si="2651"/>
        <v>0</v>
      </c>
      <c r="CK1140" s="36">
        <f t="shared" si="2652"/>
        <v>0</v>
      </c>
      <c r="CL1140" s="36">
        <f t="shared" si="2653"/>
        <v>0</v>
      </c>
      <c r="CM1140" s="36">
        <f t="shared" si="2654"/>
        <v>0</v>
      </c>
      <c r="CN1140" s="36">
        <f t="shared" si="2655"/>
        <v>0</v>
      </c>
      <c r="CO1140" s="20">
        <f t="shared" si="2656"/>
        <v>120000</v>
      </c>
      <c r="CP1140" s="20">
        <f t="shared" si="2657"/>
        <v>2</v>
      </c>
      <c r="CQ1140" s="64" t="e">
        <f t="shared" si="2658"/>
        <v>#N/A</v>
      </c>
      <c r="CR1140" s="64" t="e">
        <f t="shared" si="2659"/>
        <v>#N/A</v>
      </c>
      <c r="CS1140" s="36" t="e">
        <f t="shared" si="2660"/>
        <v>#N/A</v>
      </c>
      <c r="CT1140" s="36">
        <f t="shared" si="2661"/>
        <v>0</v>
      </c>
      <c r="CU1140" s="36">
        <f t="shared" si="2662"/>
        <v>0</v>
      </c>
      <c r="CV1140" s="36">
        <f t="shared" si="2722"/>
        <v>0</v>
      </c>
      <c r="CW1140" s="36">
        <f t="shared" si="2663"/>
        <v>0</v>
      </c>
      <c r="CX1140" s="36">
        <f t="shared" si="2664"/>
        <v>0</v>
      </c>
      <c r="CY1140" s="36">
        <f t="shared" si="2665"/>
        <v>0</v>
      </c>
      <c r="CZ1140" s="36">
        <f t="shared" si="2723"/>
        <v>0</v>
      </c>
      <c r="DA1140" s="64">
        <f t="shared" si="2666"/>
        <v>6.1625558667255387E-3</v>
      </c>
      <c r="DB1140" s="70">
        <f t="shared" si="2724"/>
        <v>0.99387518862554269</v>
      </c>
      <c r="DC1140" s="70">
        <f>PRODUCT($DB$8:DB1140)</f>
        <v>6.5078938994939816E-5</v>
      </c>
      <c r="DD1140" s="36">
        <f t="shared" si="2667"/>
        <v>0</v>
      </c>
      <c r="DE1140" s="36">
        <f t="shared" si="2668"/>
        <v>0</v>
      </c>
      <c r="DF1140" s="36">
        <f t="shared" si="2669"/>
        <v>0</v>
      </c>
      <c r="DG1140" s="36">
        <f t="shared" si="2670"/>
        <v>0</v>
      </c>
      <c r="DH1140" s="36">
        <f t="shared" si="2671"/>
        <v>0</v>
      </c>
      <c r="DI1140" s="36">
        <f t="shared" si="2672"/>
        <v>0</v>
      </c>
      <c r="DJ1140" s="36">
        <f t="shared" si="2673"/>
        <v>0</v>
      </c>
      <c r="DK1140" s="36">
        <f t="shared" si="2674"/>
        <v>0</v>
      </c>
      <c r="DL1140" s="36">
        <f t="shared" si="2675"/>
        <v>0</v>
      </c>
      <c r="DM1140" s="36">
        <f t="shared" si="2676"/>
        <v>0</v>
      </c>
      <c r="DN1140" s="36">
        <f t="shared" ca="1" si="2725"/>
        <v>4.6137290849905055E-12</v>
      </c>
      <c r="DO1140" s="64" cm="1">
        <f t="array" ref="DO1140">IFERROR(INDEX(Tbl_FwdNom,$B1140,MATCH(LIDt,Tbl_FwdNom_Cols,0)),0)</f>
        <v>7.3124109659999998</v>
      </c>
      <c r="DP1140" s="64">
        <f t="shared" ca="1" si="2726"/>
        <v>0</v>
      </c>
      <c r="DQ1140" s="64">
        <f t="shared" ca="1" si="2677"/>
        <v>0</v>
      </c>
      <c r="DR1140" s="70">
        <f t="shared" ca="1" si="2678"/>
        <v>1</v>
      </c>
      <c r="DS1140" s="70">
        <f ca="1">PRODUCT($DR$8:DR1140)</f>
        <v>5.1485728910319675E-4</v>
      </c>
      <c r="DT1140" s="36">
        <f t="shared" ca="1" si="2679"/>
        <v>0</v>
      </c>
      <c r="DU1140" s="36">
        <f t="shared" ca="1" si="2680"/>
        <v>0</v>
      </c>
      <c r="DV1140" s="36">
        <f t="shared" ca="1" si="2681"/>
        <v>0</v>
      </c>
      <c r="DW1140" s="36">
        <f t="shared" ca="1" si="2682"/>
        <v>0</v>
      </c>
      <c r="DX1140" s="36">
        <f t="shared" ca="1" si="2683"/>
        <v>0</v>
      </c>
      <c r="DY1140" s="36">
        <f t="shared" ca="1" si="2684"/>
        <v>0</v>
      </c>
      <c r="DZ1140" s="36">
        <f t="shared" ca="1" si="2685"/>
        <v>0</v>
      </c>
      <c r="EA1140" s="36">
        <f t="shared" ca="1" si="2686"/>
        <v>0</v>
      </c>
      <c r="EB1140" s="36">
        <f t="shared" ca="1" si="2687"/>
        <v>0</v>
      </c>
      <c r="EC1140" s="36">
        <f t="shared" ca="1" si="2688"/>
        <v>0</v>
      </c>
      <c r="ED1140" s="36">
        <f t="shared" ca="1" si="2689"/>
        <v>0</v>
      </c>
      <c r="EE1140" s="36">
        <f t="shared" ca="1" si="2727"/>
        <v>0</v>
      </c>
      <c r="EF1140" s="36">
        <f t="shared" ca="1" si="2690"/>
        <v>0</v>
      </c>
      <c r="EG1140" s="64"/>
      <c r="EH1140" s="64"/>
      <c r="EI1140" s="64"/>
      <c r="EJ1140" s="70"/>
      <c r="EK1140" s="70"/>
      <c r="EL1140" s="70"/>
      <c r="EM1140" s="70"/>
      <c r="EN1140" s="70"/>
      <c r="EO1140" s="36">
        <f t="shared" si="2691"/>
        <v>0</v>
      </c>
      <c r="EP1140" s="36">
        <f t="shared" si="2692"/>
        <v>0</v>
      </c>
      <c r="EQ1140" s="36">
        <f t="shared" si="2693"/>
        <v>0</v>
      </c>
      <c r="ER1140" s="36">
        <f t="shared" si="2694"/>
        <v>0</v>
      </c>
      <c r="ES1140" s="36">
        <f t="shared" si="2695"/>
        <v>0</v>
      </c>
      <c r="ET1140" s="36">
        <f t="shared" si="2696"/>
        <v>0</v>
      </c>
      <c r="EU1140" s="36">
        <f t="shared" si="2728"/>
        <v>0</v>
      </c>
      <c r="EV1140" s="36">
        <f t="shared" si="2697"/>
        <v>0</v>
      </c>
      <c r="EW1140" s="36">
        <f t="shared" si="2698"/>
        <v>0</v>
      </c>
      <c r="EX1140" s="36">
        <f t="shared" si="2729"/>
        <v>0</v>
      </c>
      <c r="EY1140" s="36">
        <f t="shared" si="2699"/>
        <v>0</v>
      </c>
      <c r="EZ1140" s="36">
        <f t="shared" si="2700"/>
        <v>0</v>
      </c>
      <c r="FA1140" s="36">
        <f t="shared" si="2701"/>
        <v>0</v>
      </c>
      <c r="FB1140" s="36">
        <f t="shared" si="2702"/>
        <v>0</v>
      </c>
      <c r="FC1140" s="36">
        <f t="shared" si="2730"/>
        <v>0</v>
      </c>
      <c r="FD1140" s="36">
        <f t="shared" si="2703"/>
        <v>0</v>
      </c>
      <c r="FE1140" s="36">
        <f t="shared" si="2704"/>
        <v>0</v>
      </c>
      <c r="FF1140" s="36">
        <f t="shared" si="2731"/>
        <v>0</v>
      </c>
      <c r="FG1140" s="36">
        <f t="shared" si="2705"/>
        <v>0</v>
      </c>
      <c r="FH1140" s="36">
        <f t="shared" si="2706"/>
        <v>0</v>
      </c>
      <c r="FI1140" s="36">
        <f t="shared" si="2707"/>
        <v>0</v>
      </c>
      <c r="FJ1140" s="36">
        <f t="shared" ca="1" si="2708"/>
        <v>0</v>
      </c>
      <c r="FK1140" s="36">
        <f t="shared" si="2709"/>
        <v>0</v>
      </c>
      <c r="FL1140" s="36">
        <f t="shared" si="2710"/>
        <v>0</v>
      </c>
      <c r="FM1140" s="36">
        <f t="shared" ca="1" si="2711"/>
        <v>0</v>
      </c>
      <c r="FN1140" s="36">
        <f t="shared" ca="1" si="2733"/>
        <v>0</v>
      </c>
    </row>
    <row r="1141" spans="2:170" x14ac:dyDescent="0.25">
      <c r="B1141" s="2">
        <v>1133</v>
      </c>
      <c r="C1141" s="2">
        <f t="shared" si="2734"/>
        <v>95</v>
      </c>
      <c r="D1141" s="2">
        <f t="shared" si="2737"/>
        <v>1157</v>
      </c>
      <c r="E1141" s="2">
        <f t="shared" si="2735"/>
        <v>97</v>
      </c>
      <c r="F1141" s="189">
        <f t="shared" si="2739"/>
        <v>80201</v>
      </c>
      <c r="G1141" s="2">
        <f t="shared" si="2738"/>
        <v>7</v>
      </c>
      <c r="H1141" s="187">
        <f t="shared" si="2588"/>
        <v>129</v>
      </c>
      <c r="I1141" s="186">
        <f t="shared" si="2736"/>
        <v>129</v>
      </c>
      <c r="J1141" s="2">
        <f t="shared" si="2589"/>
        <v>0</v>
      </c>
      <c r="K1141" s="2">
        <f t="shared" si="2590"/>
        <v>0</v>
      </c>
      <c r="L1141">
        <f t="shared" si="2591"/>
        <v>2</v>
      </c>
      <c r="M1141" s="190">
        <f t="shared" si="2712"/>
        <v>0</v>
      </c>
      <c r="N1141">
        <f t="shared" si="2592"/>
        <v>1</v>
      </c>
      <c r="O1141">
        <f t="shared" si="2593"/>
        <v>100</v>
      </c>
      <c r="P1141" s="58">
        <f t="shared" si="2594"/>
        <v>0</v>
      </c>
      <c r="Q1141" s="106">
        <f t="shared" si="2595"/>
        <v>0</v>
      </c>
      <c r="R1141" s="59">
        <f t="shared" si="2596"/>
        <v>0</v>
      </c>
      <c r="S1141" s="32">
        <f t="shared" si="2713"/>
        <v>0</v>
      </c>
      <c r="T1141">
        <f t="shared" si="2597"/>
        <v>1</v>
      </c>
      <c r="U1141" s="32">
        <f t="shared" si="2714"/>
        <v>0</v>
      </c>
      <c r="V1141">
        <f t="shared" si="2598"/>
        <v>1</v>
      </c>
      <c r="W1141">
        <f t="shared" si="2599"/>
        <v>100</v>
      </c>
      <c r="X1141" s="58">
        <f t="shared" si="2600"/>
        <v>0</v>
      </c>
      <c r="Y1141" s="58">
        <f t="shared" si="2601"/>
        <v>0</v>
      </c>
      <c r="Z1141" s="32">
        <f t="shared" si="2602"/>
        <v>0</v>
      </c>
      <c r="AA1141" s="32">
        <f t="shared" si="2603"/>
        <v>0</v>
      </c>
      <c r="AB1141" s="59">
        <f t="shared" si="2604"/>
        <v>0</v>
      </c>
      <c r="AC1141" s="59">
        <f t="shared" si="2605"/>
        <v>0</v>
      </c>
      <c r="AD1141">
        <f t="shared" si="2606"/>
        <v>1</v>
      </c>
      <c r="AE1141" s="59">
        <f t="shared" si="2607"/>
        <v>0</v>
      </c>
      <c r="AF1141" s="59">
        <f t="shared" si="2608"/>
        <v>0</v>
      </c>
      <c r="AG1141" s="59">
        <f t="shared" si="2609"/>
        <v>0</v>
      </c>
      <c r="AH1141">
        <f t="shared" si="2610"/>
        <v>1</v>
      </c>
      <c r="AI1141" s="59">
        <f t="shared" si="2611"/>
        <v>0</v>
      </c>
      <c r="AJ1141" s="59">
        <f t="shared" si="2612"/>
        <v>0</v>
      </c>
      <c r="AK1141" s="59">
        <f t="shared" si="2613"/>
        <v>0</v>
      </c>
      <c r="AL1141" s="59">
        <f t="shared" si="2614"/>
        <v>0</v>
      </c>
      <c r="AM1141" s="12">
        <f t="shared" si="2715"/>
        <v>0</v>
      </c>
      <c r="AN1141" s="12">
        <f t="shared" si="2716"/>
        <v>0</v>
      </c>
      <c r="AO1141" s="66">
        <f t="shared" si="2615"/>
        <v>0</v>
      </c>
      <c r="AP1141" s="66">
        <f t="shared" si="2616"/>
        <v>0</v>
      </c>
      <c r="AQ1141" s="59">
        <f t="shared" si="2617"/>
        <v>0</v>
      </c>
      <c r="AR1141" s="59">
        <f t="shared" si="2618"/>
        <v>0</v>
      </c>
      <c r="AS1141" s="59">
        <f t="shared" si="2619"/>
        <v>0</v>
      </c>
      <c r="AT1141" s="12">
        <f t="shared" si="2620"/>
        <v>0</v>
      </c>
      <c r="AU1141" s="59">
        <f t="shared" si="2717"/>
        <v>0</v>
      </c>
      <c r="AV1141" s="59">
        <f t="shared" si="2718"/>
        <v>0</v>
      </c>
      <c r="AW1141" s="70" t="e">
        <f t="shared" si="2621"/>
        <v>#N/A</v>
      </c>
      <c r="AX1141" s="20">
        <f t="shared" si="2622"/>
        <v>200000</v>
      </c>
      <c r="AY1141" s="20">
        <f t="shared" si="2623"/>
        <v>0</v>
      </c>
      <c r="AZ1141" s="20">
        <f t="shared" si="2624"/>
        <v>0</v>
      </c>
      <c r="BA1141" s="20">
        <f t="shared" si="2625"/>
        <v>0</v>
      </c>
      <c r="BB1141" s="36">
        <f t="shared" si="2626"/>
        <v>0</v>
      </c>
      <c r="BC1141" s="36">
        <f t="shared" si="2627"/>
        <v>0</v>
      </c>
      <c r="BD1141" s="80">
        <f t="shared" si="2628"/>
        <v>0</v>
      </c>
      <c r="BE1141" s="36">
        <f t="shared" si="2629"/>
        <v>0</v>
      </c>
      <c r="BF1141" s="36">
        <f t="shared" si="2630"/>
        <v>0</v>
      </c>
      <c r="BG1141" s="36">
        <f t="shared" si="2631"/>
        <v>0</v>
      </c>
      <c r="BH1141" s="36">
        <f t="shared" si="2632"/>
        <v>0</v>
      </c>
      <c r="BI1141" s="36">
        <f t="shared" si="2633"/>
        <v>0</v>
      </c>
      <c r="BJ1141" s="36">
        <f t="shared" si="2634"/>
        <v>0</v>
      </c>
      <c r="BK1141" s="36">
        <f t="shared" si="2635"/>
        <v>0</v>
      </c>
      <c r="BL1141" s="68">
        <f>IF(OR(AT1141=0,E1141&gt;ProjTerm),0,VLOOKUP(D1141,'Life Events'!$AE$5:$AI$1206,5,FALSE))</f>
        <v>0</v>
      </c>
      <c r="BM1141" s="93">
        <f t="shared" si="2636"/>
        <v>0</v>
      </c>
      <c r="BN1141" s="93">
        <f t="shared" si="2637"/>
        <v>0</v>
      </c>
      <c r="BO1141" s="36">
        <f t="shared" si="2638"/>
        <v>0</v>
      </c>
      <c r="BP1141" s="36">
        <f t="shared" si="2639"/>
        <v>0</v>
      </c>
      <c r="BQ1141" s="36">
        <f t="shared" si="2640"/>
        <v>0</v>
      </c>
      <c r="BR1141" s="36">
        <f t="shared" si="2641"/>
        <v>154.78110000000001</v>
      </c>
      <c r="BS1141" s="36">
        <f t="shared" si="2642"/>
        <v>0</v>
      </c>
      <c r="BT1141" s="36">
        <f t="shared" si="2643"/>
        <v>0</v>
      </c>
      <c r="BU1141" s="70" cm="1">
        <f t="array" ref="BU1141">IF(AND(ActInt=1,$J1141=0),INDEX(Tbl_FwdNom,$B1141-IVP,MATCH(ValnDt,Tbl_FwdNom_Cols)),INDEX(Tbl_FwdNom,$B1141,MATCH(StartDt,Tbl_FwdNom_Cols)))</f>
        <v>7.6450917020000002</v>
      </c>
      <c r="BV1141" s="70" cm="1">
        <f t="array" ref="BV1141">INDEX(Tbl_FwdReal,$B1141,MATCH(StartDt,Tbl_FwdReal_Cols))</f>
        <v>2.2282190270000002</v>
      </c>
      <c r="BW1141" s="70" cm="1">
        <f t="array" ref="BW1141">IF(RunType&lt;&gt;"OPN",INDEX(Tbl_FwdReal,$B1141,MATCH(ValnDt,Tbl_FwdReal_Cols)),IF(AND($J1141=0,ActInt=1),INDEX(Tbl_FwdReal,$B1141-IVP,MATCH(ValnDt,Tbl_FwdReal_Cols)),-999))*$K1141</f>
        <v>0</v>
      </c>
      <c r="BX1141" s="70">
        <f t="shared" si="2644"/>
        <v>0</v>
      </c>
      <c r="BY1141" s="70">
        <f t="shared" si="2719"/>
        <v>7.6450917020000064E-2</v>
      </c>
      <c r="BZ1141" s="64">
        <f t="shared" si="2732"/>
        <v>6.1580031715193773E-3</v>
      </c>
      <c r="CA1141" s="70" cm="1">
        <f t="array" ref="CA1141">IF($J1141=1,CA1140*(1+INDEX(Tbl_CPI,$B1141,MATCH(IF(RunType="OPN",StartDt,ValnDt),Tbl_CPI_Cols))),0)</f>
        <v>0</v>
      </c>
      <c r="CB1141" s="70">
        <f t="shared" si="2720"/>
        <v>478.15958644991656</v>
      </c>
      <c r="CC1141" s="70">
        <f t="shared" si="2721"/>
        <v>463.68418776110207</v>
      </c>
      <c r="CD1141" s="36">
        <f t="shared" si="2645"/>
        <v>2348.9468144997827</v>
      </c>
      <c r="CE1141" s="36">
        <f t="shared" si="2646"/>
        <v>0</v>
      </c>
      <c r="CF1141" s="36">
        <f t="shared" si="2647"/>
        <v>0</v>
      </c>
      <c r="CG1141" s="36">
        <f t="shared" si="2648"/>
        <v>0</v>
      </c>
      <c r="CH1141" s="36">
        <f t="shared" si="2649"/>
        <v>0</v>
      </c>
      <c r="CI1141" s="36">
        <f t="shared" si="2650"/>
        <v>0</v>
      </c>
      <c r="CJ1141" s="36">
        <f t="shared" si="2651"/>
        <v>0</v>
      </c>
      <c r="CK1141" s="36">
        <f t="shared" si="2652"/>
        <v>0</v>
      </c>
      <c r="CL1141" s="36">
        <f t="shared" si="2653"/>
        <v>0</v>
      </c>
      <c r="CM1141" s="36">
        <f t="shared" si="2654"/>
        <v>0</v>
      </c>
      <c r="CN1141" s="36">
        <f t="shared" si="2655"/>
        <v>0</v>
      </c>
      <c r="CO1141" s="20">
        <f t="shared" si="2656"/>
        <v>120000</v>
      </c>
      <c r="CP1141" s="20">
        <f t="shared" si="2657"/>
        <v>2</v>
      </c>
      <c r="CQ1141" s="64" t="e">
        <f t="shared" si="2658"/>
        <v>#N/A</v>
      </c>
      <c r="CR1141" s="64" t="e">
        <f t="shared" si="2659"/>
        <v>#N/A</v>
      </c>
      <c r="CS1141" s="36" t="e">
        <f t="shared" si="2660"/>
        <v>#N/A</v>
      </c>
      <c r="CT1141" s="36">
        <f t="shared" si="2661"/>
        <v>0</v>
      </c>
      <c r="CU1141" s="36">
        <f t="shared" si="2662"/>
        <v>0</v>
      </c>
      <c r="CV1141" s="36">
        <f t="shared" si="2722"/>
        <v>0</v>
      </c>
      <c r="CW1141" s="36">
        <f t="shared" si="2663"/>
        <v>0</v>
      </c>
      <c r="CX1141" s="36">
        <f t="shared" si="2664"/>
        <v>0</v>
      </c>
      <c r="CY1141" s="36">
        <f t="shared" si="2665"/>
        <v>0</v>
      </c>
      <c r="CZ1141" s="36">
        <f t="shared" si="2723"/>
        <v>0</v>
      </c>
      <c r="DA1141" s="64">
        <f t="shared" si="2666"/>
        <v>6.1580031715193773E-3</v>
      </c>
      <c r="DB1141" s="70">
        <f t="shared" si="2724"/>
        <v>0.99387968574308538</v>
      </c>
      <c r="DC1141" s="70">
        <f>PRODUCT($DB$8:DB1141)</f>
        <v>6.4680635436784216E-5</v>
      </c>
      <c r="DD1141" s="36">
        <f t="shared" si="2667"/>
        <v>0</v>
      </c>
      <c r="DE1141" s="36">
        <f t="shared" si="2668"/>
        <v>0</v>
      </c>
      <c r="DF1141" s="36">
        <f t="shared" si="2669"/>
        <v>0</v>
      </c>
      <c r="DG1141" s="36">
        <f t="shared" si="2670"/>
        <v>0</v>
      </c>
      <c r="DH1141" s="36">
        <f t="shared" si="2671"/>
        <v>0</v>
      </c>
      <c r="DI1141" s="36">
        <f t="shared" si="2672"/>
        <v>0</v>
      </c>
      <c r="DJ1141" s="36">
        <f t="shared" si="2673"/>
        <v>0</v>
      </c>
      <c r="DK1141" s="36">
        <f t="shared" si="2674"/>
        <v>0</v>
      </c>
      <c r="DL1141" s="36">
        <f t="shared" si="2675"/>
        <v>0</v>
      </c>
      <c r="DM1141" s="36">
        <f t="shared" si="2676"/>
        <v>0</v>
      </c>
      <c r="DN1141" s="36">
        <f t="shared" ca="1" si="2725"/>
        <v>4.6137290849905055E-12</v>
      </c>
      <c r="DO1141" s="64" cm="1">
        <f t="array" ref="DO1141">IFERROR(INDEX(Tbl_FwdNom,$B1141,MATCH(LIDt,Tbl_FwdNom_Cols,0)),0)</f>
        <v>7.3107122750000002</v>
      </c>
      <c r="DP1141" s="64">
        <f t="shared" ca="1" si="2726"/>
        <v>0</v>
      </c>
      <c r="DQ1141" s="64">
        <f t="shared" ca="1" si="2677"/>
        <v>0</v>
      </c>
      <c r="DR1141" s="70">
        <f t="shared" ca="1" si="2678"/>
        <v>1</v>
      </c>
      <c r="DS1141" s="70">
        <f ca="1">PRODUCT($DR$8:DR1141)</f>
        <v>5.1485728910319675E-4</v>
      </c>
      <c r="DT1141" s="36">
        <f t="shared" ca="1" si="2679"/>
        <v>0</v>
      </c>
      <c r="DU1141" s="36">
        <f t="shared" ca="1" si="2680"/>
        <v>0</v>
      </c>
      <c r="DV1141" s="36">
        <f t="shared" ca="1" si="2681"/>
        <v>0</v>
      </c>
      <c r="DW1141" s="36">
        <f t="shared" ca="1" si="2682"/>
        <v>0</v>
      </c>
      <c r="DX1141" s="36">
        <f t="shared" ca="1" si="2683"/>
        <v>0</v>
      </c>
      <c r="DY1141" s="36">
        <f t="shared" ca="1" si="2684"/>
        <v>0</v>
      </c>
      <c r="DZ1141" s="36">
        <f t="shared" ca="1" si="2685"/>
        <v>0</v>
      </c>
      <c r="EA1141" s="36">
        <f t="shared" ca="1" si="2686"/>
        <v>0</v>
      </c>
      <c r="EB1141" s="36">
        <f t="shared" ca="1" si="2687"/>
        <v>0</v>
      </c>
      <c r="EC1141" s="36">
        <f t="shared" ca="1" si="2688"/>
        <v>0</v>
      </c>
      <c r="ED1141" s="36">
        <f t="shared" ca="1" si="2689"/>
        <v>0</v>
      </c>
      <c r="EE1141" s="36">
        <f t="shared" ca="1" si="2727"/>
        <v>0</v>
      </c>
      <c r="EF1141" s="36">
        <f t="shared" ca="1" si="2690"/>
        <v>0</v>
      </c>
      <c r="EG1141" s="64"/>
      <c r="EH1141" s="64"/>
      <c r="EI1141" s="64"/>
      <c r="EJ1141" s="70"/>
      <c r="EK1141" s="70"/>
      <c r="EL1141" s="70"/>
      <c r="EM1141" s="70"/>
      <c r="EN1141" s="70"/>
      <c r="EO1141" s="36">
        <f t="shared" si="2691"/>
        <v>0</v>
      </c>
      <c r="EP1141" s="36">
        <f t="shared" si="2692"/>
        <v>0</v>
      </c>
      <c r="EQ1141" s="36">
        <f t="shared" si="2693"/>
        <v>0</v>
      </c>
      <c r="ER1141" s="36">
        <f t="shared" si="2694"/>
        <v>0</v>
      </c>
      <c r="ES1141" s="36">
        <f t="shared" si="2695"/>
        <v>0</v>
      </c>
      <c r="ET1141" s="36">
        <f t="shared" si="2696"/>
        <v>0</v>
      </c>
      <c r="EU1141" s="36">
        <f t="shared" si="2728"/>
        <v>0</v>
      </c>
      <c r="EV1141" s="36">
        <f t="shared" si="2697"/>
        <v>0</v>
      </c>
      <c r="EW1141" s="36">
        <f t="shared" si="2698"/>
        <v>0</v>
      </c>
      <c r="EX1141" s="36">
        <f t="shared" si="2729"/>
        <v>0</v>
      </c>
      <c r="EY1141" s="36">
        <f t="shared" si="2699"/>
        <v>0</v>
      </c>
      <c r="EZ1141" s="36">
        <f t="shared" si="2700"/>
        <v>0</v>
      </c>
      <c r="FA1141" s="36">
        <f t="shared" si="2701"/>
        <v>0</v>
      </c>
      <c r="FB1141" s="36">
        <f t="shared" si="2702"/>
        <v>0</v>
      </c>
      <c r="FC1141" s="36">
        <f t="shared" si="2730"/>
        <v>0</v>
      </c>
      <c r="FD1141" s="36">
        <f t="shared" si="2703"/>
        <v>0</v>
      </c>
      <c r="FE1141" s="36">
        <f t="shared" si="2704"/>
        <v>0</v>
      </c>
      <c r="FF1141" s="36">
        <f t="shared" si="2731"/>
        <v>0</v>
      </c>
      <c r="FG1141" s="36">
        <f t="shared" si="2705"/>
        <v>0</v>
      </c>
      <c r="FH1141" s="36">
        <f t="shared" si="2706"/>
        <v>0</v>
      </c>
      <c r="FI1141" s="36">
        <f t="shared" si="2707"/>
        <v>0</v>
      </c>
      <c r="FJ1141" s="36">
        <f t="shared" ca="1" si="2708"/>
        <v>0</v>
      </c>
      <c r="FK1141" s="36">
        <f t="shared" si="2709"/>
        <v>0</v>
      </c>
      <c r="FL1141" s="36">
        <f t="shared" si="2710"/>
        <v>0</v>
      </c>
      <c r="FM1141" s="36">
        <f t="shared" ca="1" si="2711"/>
        <v>0</v>
      </c>
      <c r="FN1141" s="36">
        <f t="shared" ca="1" si="2733"/>
        <v>0</v>
      </c>
    </row>
    <row r="1142" spans="2:170" x14ac:dyDescent="0.25">
      <c r="B1142" s="2">
        <v>1134</v>
      </c>
      <c r="C1142" s="2">
        <f t="shared" si="2734"/>
        <v>95</v>
      </c>
      <c r="D1142" s="2">
        <f t="shared" si="2737"/>
        <v>1158</v>
      </c>
      <c r="E1142" s="2">
        <f t="shared" si="2735"/>
        <v>97</v>
      </c>
      <c r="F1142" s="189">
        <f t="shared" si="2739"/>
        <v>80232</v>
      </c>
      <c r="G1142" s="2">
        <f t="shared" si="2738"/>
        <v>8</v>
      </c>
      <c r="H1142" s="187">
        <f t="shared" si="2588"/>
        <v>129.08333333333334</v>
      </c>
      <c r="I1142" s="186">
        <f t="shared" si="2736"/>
        <v>129</v>
      </c>
      <c r="J1142" s="2">
        <f t="shared" si="2589"/>
        <v>0</v>
      </c>
      <c r="K1142" s="2">
        <f t="shared" si="2590"/>
        <v>0</v>
      </c>
      <c r="L1142">
        <f t="shared" si="2591"/>
        <v>2</v>
      </c>
      <c r="M1142" s="190">
        <f t="shared" si="2712"/>
        <v>0</v>
      </c>
      <c r="N1142">
        <f t="shared" si="2592"/>
        <v>1</v>
      </c>
      <c r="O1142">
        <f t="shared" si="2593"/>
        <v>100</v>
      </c>
      <c r="P1142" s="58">
        <f t="shared" si="2594"/>
        <v>0</v>
      </c>
      <c r="Q1142" s="106">
        <f t="shared" si="2595"/>
        <v>0</v>
      </c>
      <c r="R1142" s="59">
        <f t="shared" si="2596"/>
        <v>0</v>
      </c>
      <c r="S1142" s="32">
        <f t="shared" si="2713"/>
        <v>0</v>
      </c>
      <c r="T1142">
        <f t="shared" si="2597"/>
        <v>1</v>
      </c>
      <c r="U1142" s="32">
        <f t="shared" si="2714"/>
        <v>0</v>
      </c>
      <c r="V1142">
        <f t="shared" si="2598"/>
        <v>1</v>
      </c>
      <c r="W1142">
        <f t="shared" si="2599"/>
        <v>100</v>
      </c>
      <c r="X1142" s="58">
        <f t="shared" si="2600"/>
        <v>0</v>
      </c>
      <c r="Y1142" s="58">
        <f t="shared" si="2601"/>
        <v>0</v>
      </c>
      <c r="Z1142" s="32">
        <f t="shared" si="2602"/>
        <v>0</v>
      </c>
      <c r="AA1142" s="32">
        <f t="shared" si="2603"/>
        <v>0</v>
      </c>
      <c r="AB1142" s="59">
        <f t="shared" si="2604"/>
        <v>0</v>
      </c>
      <c r="AC1142" s="59">
        <f t="shared" si="2605"/>
        <v>0</v>
      </c>
      <c r="AD1142">
        <f t="shared" si="2606"/>
        <v>1</v>
      </c>
      <c r="AE1142" s="59">
        <f t="shared" si="2607"/>
        <v>0</v>
      </c>
      <c r="AF1142" s="59">
        <f t="shared" si="2608"/>
        <v>0</v>
      </c>
      <c r="AG1142" s="59">
        <f t="shared" si="2609"/>
        <v>0</v>
      </c>
      <c r="AH1142">
        <f t="shared" si="2610"/>
        <v>1</v>
      </c>
      <c r="AI1142" s="59">
        <f t="shared" si="2611"/>
        <v>0</v>
      </c>
      <c r="AJ1142" s="59">
        <f t="shared" si="2612"/>
        <v>0</v>
      </c>
      <c r="AK1142" s="59">
        <f t="shared" si="2613"/>
        <v>0</v>
      </c>
      <c r="AL1142" s="59">
        <f t="shared" si="2614"/>
        <v>0</v>
      </c>
      <c r="AM1142" s="12">
        <f t="shared" si="2715"/>
        <v>0</v>
      </c>
      <c r="AN1142" s="12">
        <f t="shared" si="2716"/>
        <v>0</v>
      </c>
      <c r="AO1142" s="66">
        <f t="shared" si="2615"/>
        <v>0</v>
      </c>
      <c r="AP1142" s="66">
        <f t="shared" si="2616"/>
        <v>0</v>
      </c>
      <c r="AQ1142" s="59">
        <f t="shared" si="2617"/>
        <v>0</v>
      </c>
      <c r="AR1142" s="59">
        <f t="shared" si="2618"/>
        <v>0</v>
      </c>
      <c r="AS1142" s="59">
        <f t="shared" si="2619"/>
        <v>0</v>
      </c>
      <c r="AT1142" s="12">
        <f t="shared" si="2620"/>
        <v>0</v>
      </c>
      <c r="AU1142" s="59">
        <f t="shared" si="2717"/>
        <v>0</v>
      </c>
      <c r="AV1142" s="59">
        <f t="shared" si="2718"/>
        <v>0</v>
      </c>
      <c r="AW1142" s="70" t="e">
        <f t="shared" si="2621"/>
        <v>#N/A</v>
      </c>
      <c r="AX1142" s="20">
        <f t="shared" si="2622"/>
        <v>200000</v>
      </c>
      <c r="AY1142" s="20">
        <f t="shared" si="2623"/>
        <v>0</v>
      </c>
      <c r="AZ1142" s="20">
        <f t="shared" si="2624"/>
        <v>0</v>
      </c>
      <c r="BA1142" s="20">
        <f t="shared" si="2625"/>
        <v>0</v>
      </c>
      <c r="BB1142" s="36">
        <f t="shared" si="2626"/>
        <v>0</v>
      </c>
      <c r="BC1142" s="36">
        <f t="shared" si="2627"/>
        <v>0</v>
      </c>
      <c r="BD1142" s="80">
        <f t="shared" si="2628"/>
        <v>0</v>
      </c>
      <c r="BE1142" s="36">
        <f t="shared" si="2629"/>
        <v>0</v>
      </c>
      <c r="BF1142" s="36">
        <f t="shared" si="2630"/>
        <v>0</v>
      </c>
      <c r="BG1142" s="36">
        <f t="shared" si="2631"/>
        <v>0</v>
      </c>
      <c r="BH1142" s="36">
        <f t="shared" si="2632"/>
        <v>0</v>
      </c>
      <c r="BI1142" s="36">
        <f t="shared" si="2633"/>
        <v>0</v>
      </c>
      <c r="BJ1142" s="36">
        <f t="shared" si="2634"/>
        <v>0</v>
      </c>
      <c r="BK1142" s="36">
        <f t="shared" si="2635"/>
        <v>0</v>
      </c>
      <c r="BL1142" s="68">
        <f>IF(OR(AT1142=0,E1142&gt;ProjTerm),0,VLOOKUP(D1142,'Life Events'!$AE$5:$AI$1206,5,FALSE))</f>
        <v>0</v>
      </c>
      <c r="BM1142" s="93">
        <f t="shared" si="2636"/>
        <v>0</v>
      </c>
      <c r="BN1142" s="93">
        <f t="shared" si="2637"/>
        <v>0</v>
      </c>
      <c r="BO1142" s="36">
        <f t="shared" si="2638"/>
        <v>0</v>
      </c>
      <c r="BP1142" s="36">
        <f t="shared" si="2639"/>
        <v>0</v>
      </c>
      <c r="BQ1142" s="36">
        <f t="shared" si="2640"/>
        <v>0</v>
      </c>
      <c r="BR1142" s="36">
        <f t="shared" si="2641"/>
        <v>154.78110000000001</v>
      </c>
      <c r="BS1142" s="36">
        <f t="shared" si="2642"/>
        <v>0</v>
      </c>
      <c r="BT1142" s="36">
        <f t="shared" si="2643"/>
        <v>0</v>
      </c>
      <c r="BU1142" s="70" cm="1">
        <f t="array" ref="BU1142">IF(AND(ActInt=1,$J1142=0),INDEX(Tbl_FwdNom,$B1142-IVP,MATCH(ValnDt,Tbl_FwdNom_Cols)),INDEX(Tbl_FwdNom,$B1142,MATCH(StartDt,Tbl_FwdNom_Cols)))</f>
        <v>7.6392469629999997</v>
      </c>
      <c r="BV1142" s="70" cm="1">
        <f t="array" ref="BV1142">INDEX(Tbl_FwdReal,$B1142,MATCH(StartDt,Tbl_FwdReal_Cols))</f>
        <v>2.2248766619999998</v>
      </c>
      <c r="BW1142" s="70" cm="1">
        <f t="array" ref="BW1142">IF(RunType&lt;&gt;"OPN",INDEX(Tbl_FwdReal,$B1142,MATCH(ValnDt,Tbl_FwdReal_Cols)),IF(AND($J1142=0,ActInt=1),INDEX(Tbl_FwdReal,$B1142-IVP,MATCH(ValnDt,Tbl_FwdReal_Cols)),-999))*$K1142</f>
        <v>0</v>
      </c>
      <c r="BX1142" s="70">
        <f t="shared" si="2644"/>
        <v>0</v>
      </c>
      <c r="BY1142" s="70">
        <f t="shared" si="2719"/>
        <v>7.6392469630000015E-2</v>
      </c>
      <c r="BZ1142" s="64">
        <f t="shared" si="2732"/>
        <v>6.1534504966285208E-3</v>
      </c>
      <c r="CA1142" s="70" cm="1">
        <f t="array" ref="CA1142">IF($J1142=1,CA1141*(1+INDEX(Tbl_CPI,$B1142,MATCH(IF(RunType="OPN",StartDt,ValnDt),Tbl_CPI_Cols))),0)</f>
        <v>0</v>
      </c>
      <c r="CB1142" s="70">
        <f t="shared" si="2720"/>
        <v>481.10191779462451</v>
      </c>
      <c r="CC1142" s="70">
        <f t="shared" si="2721"/>
        <v>463.68418776110207</v>
      </c>
      <c r="CD1142" s="36">
        <f t="shared" si="2645"/>
        <v>2348.9468144997827</v>
      </c>
      <c r="CE1142" s="36">
        <f t="shared" si="2646"/>
        <v>0</v>
      </c>
      <c r="CF1142" s="36">
        <f t="shared" si="2647"/>
        <v>0</v>
      </c>
      <c r="CG1142" s="36">
        <f t="shared" si="2648"/>
        <v>0</v>
      </c>
      <c r="CH1142" s="36">
        <f t="shared" si="2649"/>
        <v>0</v>
      </c>
      <c r="CI1142" s="36">
        <f t="shared" si="2650"/>
        <v>0</v>
      </c>
      <c r="CJ1142" s="36">
        <f t="shared" si="2651"/>
        <v>0</v>
      </c>
      <c r="CK1142" s="36">
        <f t="shared" si="2652"/>
        <v>0</v>
      </c>
      <c r="CL1142" s="36">
        <f t="shared" si="2653"/>
        <v>0</v>
      </c>
      <c r="CM1142" s="36">
        <f t="shared" si="2654"/>
        <v>0</v>
      </c>
      <c r="CN1142" s="36">
        <f t="shared" si="2655"/>
        <v>0</v>
      </c>
      <c r="CO1142" s="20">
        <f t="shared" si="2656"/>
        <v>120000</v>
      </c>
      <c r="CP1142" s="20">
        <f t="shared" si="2657"/>
        <v>2</v>
      </c>
      <c r="CQ1142" s="64" t="e">
        <f t="shared" si="2658"/>
        <v>#N/A</v>
      </c>
      <c r="CR1142" s="64" t="e">
        <f t="shared" si="2659"/>
        <v>#N/A</v>
      </c>
      <c r="CS1142" s="36" t="e">
        <f t="shared" si="2660"/>
        <v>#N/A</v>
      </c>
      <c r="CT1142" s="36">
        <f t="shared" si="2661"/>
        <v>0</v>
      </c>
      <c r="CU1142" s="36">
        <f t="shared" si="2662"/>
        <v>0</v>
      </c>
      <c r="CV1142" s="36">
        <f t="shared" si="2722"/>
        <v>0</v>
      </c>
      <c r="CW1142" s="36">
        <f t="shared" si="2663"/>
        <v>0</v>
      </c>
      <c r="CX1142" s="36">
        <f t="shared" si="2664"/>
        <v>0</v>
      </c>
      <c r="CY1142" s="36">
        <f t="shared" si="2665"/>
        <v>0</v>
      </c>
      <c r="CZ1142" s="36">
        <f t="shared" si="2723"/>
        <v>0</v>
      </c>
      <c r="DA1142" s="64">
        <f t="shared" si="2666"/>
        <v>6.1534504966285208E-3</v>
      </c>
      <c r="DB1142" s="70">
        <f t="shared" si="2724"/>
        <v>0.99388418288125813</v>
      </c>
      <c r="DC1142" s="70">
        <f>PRODUCT($DB$8:DB1142)</f>
        <v>6.4285060499328825E-5</v>
      </c>
      <c r="DD1142" s="36">
        <f t="shared" si="2667"/>
        <v>0</v>
      </c>
      <c r="DE1142" s="36">
        <f t="shared" si="2668"/>
        <v>0</v>
      </c>
      <c r="DF1142" s="36">
        <f t="shared" si="2669"/>
        <v>0</v>
      </c>
      <c r="DG1142" s="36">
        <f t="shared" si="2670"/>
        <v>0</v>
      </c>
      <c r="DH1142" s="36">
        <f t="shared" si="2671"/>
        <v>0</v>
      </c>
      <c r="DI1142" s="36">
        <f t="shared" si="2672"/>
        <v>0</v>
      </c>
      <c r="DJ1142" s="36">
        <f t="shared" si="2673"/>
        <v>0</v>
      </c>
      <c r="DK1142" s="36">
        <f t="shared" si="2674"/>
        <v>0</v>
      </c>
      <c r="DL1142" s="36">
        <f t="shared" si="2675"/>
        <v>0</v>
      </c>
      <c r="DM1142" s="36">
        <f t="shared" si="2676"/>
        <v>0</v>
      </c>
      <c r="DN1142" s="36">
        <f t="shared" ca="1" si="2725"/>
        <v>4.6137290849905055E-12</v>
      </c>
      <c r="DO1142" s="64" cm="1">
        <f t="array" ref="DO1142">IFERROR(INDEX(Tbl_FwdNom,$B1142,MATCH(LIDt,Tbl_FwdNom_Cols,0)),0)</f>
        <v>7.3090136110000001</v>
      </c>
      <c r="DP1142" s="64">
        <f t="shared" ca="1" si="2726"/>
        <v>0</v>
      </c>
      <c r="DQ1142" s="64">
        <f t="shared" ca="1" si="2677"/>
        <v>0</v>
      </c>
      <c r="DR1142" s="70">
        <f t="shared" ca="1" si="2678"/>
        <v>1</v>
      </c>
      <c r="DS1142" s="70">
        <f ca="1">PRODUCT($DR$8:DR1142)</f>
        <v>5.1485728910319675E-4</v>
      </c>
      <c r="DT1142" s="36">
        <f t="shared" ca="1" si="2679"/>
        <v>0</v>
      </c>
      <c r="DU1142" s="36">
        <f t="shared" ca="1" si="2680"/>
        <v>0</v>
      </c>
      <c r="DV1142" s="36">
        <f t="shared" ca="1" si="2681"/>
        <v>0</v>
      </c>
      <c r="DW1142" s="36">
        <f t="shared" ca="1" si="2682"/>
        <v>0</v>
      </c>
      <c r="DX1142" s="36">
        <f t="shared" ca="1" si="2683"/>
        <v>0</v>
      </c>
      <c r="DY1142" s="36">
        <f t="shared" ca="1" si="2684"/>
        <v>0</v>
      </c>
      <c r="DZ1142" s="36">
        <f t="shared" ca="1" si="2685"/>
        <v>0</v>
      </c>
      <c r="EA1142" s="36">
        <f t="shared" ca="1" si="2686"/>
        <v>0</v>
      </c>
      <c r="EB1142" s="36">
        <f t="shared" ca="1" si="2687"/>
        <v>0</v>
      </c>
      <c r="EC1142" s="36">
        <f t="shared" ca="1" si="2688"/>
        <v>0</v>
      </c>
      <c r="ED1142" s="36">
        <f t="shared" ca="1" si="2689"/>
        <v>0</v>
      </c>
      <c r="EE1142" s="36">
        <f t="shared" ca="1" si="2727"/>
        <v>0</v>
      </c>
      <c r="EF1142" s="36">
        <f t="shared" ca="1" si="2690"/>
        <v>0</v>
      </c>
      <c r="EG1142" s="64"/>
      <c r="EH1142" s="64"/>
      <c r="EI1142" s="64"/>
      <c r="EJ1142" s="70"/>
      <c r="EK1142" s="70"/>
      <c r="EL1142" s="70"/>
      <c r="EM1142" s="70"/>
      <c r="EN1142" s="70"/>
      <c r="EO1142" s="36">
        <f t="shared" si="2691"/>
        <v>0</v>
      </c>
      <c r="EP1142" s="36">
        <f t="shared" si="2692"/>
        <v>0</v>
      </c>
      <c r="EQ1142" s="36">
        <f t="shared" si="2693"/>
        <v>0</v>
      </c>
      <c r="ER1142" s="36">
        <f t="shared" si="2694"/>
        <v>0</v>
      </c>
      <c r="ES1142" s="36">
        <f t="shared" si="2695"/>
        <v>0</v>
      </c>
      <c r="ET1142" s="36">
        <f t="shared" si="2696"/>
        <v>0</v>
      </c>
      <c r="EU1142" s="36">
        <f t="shared" si="2728"/>
        <v>0</v>
      </c>
      <c r="EV1142" s="36">
        <f t="shared" si="2697"/>
        <v>0</v>
      </c>
      <c r="EW1142" s="36">
        <f t="shared" si="2698"/>
        <v>0</v>
      </c>
      <c r="EX1142" s="36">
        <f t="shared" si="2729"/>
        <v>0</v>
      </c>
      <c r="EY1142" s="36">
        <f t="shared" si="2699"/>
        <v>0</v>
      </c>
      <c r="EZ1142" s="36">
        <f t="shared" si="2700"/>
        <v>0</v>
      </c>
      <c r="FA1142" s="36">
        <f t="shared" si="2701"/>
        <v>0</v>
      </c>
      <c r="FB1142" s="36">
        <f t="shared" si="2702"/>
        <v>0</v>
      </c>
      <c r="FC1142" s="36">
        <f t="shared" si="2730"/>
        <v>0</v>
      </c>
      <c r="FD1142" s="36">
        <f t="shared" si="2703"/>
        <v>0</v>
      </c>
      <c r="FE1142" s="36">
        <f t="shared" si="2704"/>
        <v>0</v>
      </c>
      <c r="FF1142" s="36">
        <f t="shared" si="2731"/>
        <v>0</v>
      </c>
      <c r="FG1142" s="36">
        <f t="shared" si="2705"/>
        <v>0</v>
      </c>
      <c r="FH1142" s="36">
        <f t="shared" si="2706"/>
        <v>0</v>
      </c>
      <c r="FI1142" s="36">
        <f t="shared" si="2707"/>
        <v>0</v>
      </c>
      <c r="FJ1142" s="36">
        <f t="shared" ca="1" si="2708"/>
        <v>0</v>
      </c>
      <c r="FK1142" s="36">
        <f t="shared" si="2709"/>
        <v>0</v>
      </c>
      <c r="FL1142" s="36">
        <f t="shared" si="2710"/>
        <v>0</v>
      </c>
      <c r="FM1142" s="36">
        <f t="shared" ca="1" si="2711"/>
        <v>0</v>
      </c>
      <c r="FN1142" s="36">
        <f t="shared" ca="1" si="2733"/>
        <v>0</v>
      </c>
    </row>
    <row r="1143" spans="2:170" x14ac:dyDescent="0.25">
      <c r="B1143" s="2">
        <v>1135</v>
      </c>
      <c r="C1143" s="2">
        <f t="shared" si="2734"/>
        <v>95</v>
      </c>
      <c r="D1143" s="2">
        <f t="shared" si="2737"/>
        <v>1159</v>
      </c>
      <c r="E1143" s="2">
        <f t="shared" si="2735"/>
        <v>97</v>
      </c>
      <c r="F1143" s="189">
        <f t="shared" si="2739"/>
        <v>80262</v>
      </c>
      <c r="G1143" s="2">
        <f t="shared" si="2738"/>
        <v>9</v>
      </c>
      <c r="H1143" s="187">
        <f t="shared" si="2588"/>
        <v>129.16666666666666</v>
      </c>
      <c r="I1143" s="186">
        <f t="shared" si="2736"/>
        <v>129</v>
      </c>
      <c r="J1143" s="2">
        <f t="shared" si="2589"/>
        <v>0</v>
      </c>
      <c r="K1143" s="2">
        <f t="shared" si="2590"/>
        <v>0</v>
      </c>
      <c r="L1143">
        <f t="shared" si="2591"/>
        <v>2</v>
      </c>
      <c r="M1143" s="190">
        <f t="shared" si="2712"/>
        <v>0</v>
      </c>
      <c r="N1143">
        <f t="shared" si="2592"/>
        <v>1</v>
      </c>
      <c r="O1143">
        <f t="shared" si="2593"/>
        <v>100</v>
      </c>
      <c r="P1143" s="58">
        <f t="shared" si="2594"/>
        <v>0</v>
      </c>
      <c r="Q1143" s="106">
        <f t="shared" si="2595"/>
        <v>0</v>
      </c>
      <c r="R1143" s="59">
        <f t="shared" si="2596"/>
        <v>0</v>
      </c>
      <c r="S1143" s="32">
        <f t="shared" si="2713"/>
        <v>0</v>
      </c>
      <c r="T1143">
        <f t="shared" si="2597"/>
        <v>1</v>
      </c>
      <c r="U1143" s="32">
        <f t="shared" si="2714"/>
        <v>0</v>
      </c>
      <c r="V1143">
        <f t="shared" si="2598"/>
        <v>1</v>
      </c>
      <c r="W1143">
        <f t="shared" si="2599"/>
        <v>100</v>
      </c>
      <c r="X1143" s="58">
        <f t="shared" si="2600"/>
        <v>0</v>
      </c>
      <c r="Y1143" s="58">
        <f t="shared" si="2601"/>
        <v>0</v>
      </c>
      <c r="Z1143" s="32">
        <f t="shared" si="2602"/>
        <v>0</v>
      </c>
      <c r="AA1143" s="32">
        <f t="shared" si="2603"/>
        <v>0</v>
      </c>
      <c r="AB1143" s="59">
        <f t="shared" si="2604"/>
        <v>0</v>
      </c>
      <c r="AC1143" s="59">
        <f t="shared" si="2605"/>
        <v>0</v>
      </c>
      <c r="AD1143">
        <f t="shared" si="2606"/>
        <v>1</v>
      </c>
      <c r="AE1143" s="59">
        <f t="shared" si="2607"/>
        <v>0</v>
      </c>
      <c r="AF1143" s="59">
        <f t="shared" si="2608"/>
        <v>0</v>
      </c>
      <c r="AG1143" s="59">
        <f t="shared" si="2609"/>
        <v>0</v>
      </c>
      <c r="AH1143">
        <f t="shared" si="2610"/>
        <v>1</v>
      </c>
      <c r="AI1143" s="59">
        <f t="shared" si="2611"/>
        <v>0</v>
      </c>
      <c r="AJ1143" s="59">
        <f t="shared" si="2612"/>
        <v>0</v>
      </c>
      <c r="AK1143" s="59">
        <f t="shared" si="2613"/>
        <v>0</v>
      </c>
      <c r="AL1143" s="59">
        <f t="shared" si="2614"/>
        <v>0</v>
      </c>
      <c r="AM1143" s="12">
        <f t="shared" si="2715"/>
        <v>0</v>
      </c>
      <c r="AN1143" s="12">
        <f t="shared" si="2716"/>
        <v>0</v>
      </c>
      <c r="AO1143" s="66">
        <f t="shared" si="2615"/>
        <v>0</v>
      </c>
      <c r="AP1143" s="66">
        <f t="shared" si="2616"/>
        <v>0</v>
      </c>
      <c r="AQ1143" s="59">
        <f t="shared" si="2617"/>
        <v>0</v>
      </c>
      <c r="AR1143" s="59">
        <f t="shared" si="2618"/>
        <v>0</v>
      </c>
      <c r="AS1143" s="59">
        <f t="shared" si="2619"/>
        <v>0</v>
      </c>
      <c r="AT1143" s="12">
        <f t="shared" si="2620"/>
        <v>0</v>
      </c>
      <c r="AU1143" s="59">
        <f t="shared" si="2717"/>
        <v>0</v>
      </c>
      <c r="AV1143" s="59">
        <f t="shared" si="2718"/>
        <v>0</v>
      </c>
      <c r="AW1143" s="70" t="e">
        <f t="shared" si="2621"/>
        <v>#N/A</v>
      </c>
      <c r="AX1143" s="20">
        <f t="shared" si="2622"/>
        <v>200000</v>
      </c>
      <c r="AY1143" s="20">
        <f t="shared" si="2623"/>
        <v>0</v>
      </c>
      <c r="AZ1143" s="20">
        <f t="shared" si="2624"/>
        <v>0</v>
      </c>
      <c r="BA1143" s="20">
        <f t="shared" si="2625"/>
        <v>0</v>
      </c>
      <c r="BB1143" s="36">
        <f t="shared" si="2626"/>
        <v>0</v>
      </c>
      <c r="BC1143" s="36">
        <f t="shared" si="2627"/>
        <v>0</v>
      </c>
      <c r="BD1143" s="80">
        <f t="shared" si="2628"/>
        <v>0</v>
      </c>
      <c r="BE1143" s="36">
        <f t="shared" si="2629"/>
        <v>0</v>
      </c>
      <c r="BF1143" s="36">
        <f t="shared" si="2630"/>
        <v>0</v>
      </c>
      <c r="BG1143" s="36">
        <f t="shared" si="2631"/>
        <v>0</v>
      </c>
      <c r="BH1143" s="36">
        <f t="shared" si="2632"/>
        <v>0</v>
      </c>
      <c r="BI1143" s="36">
        <f t="shared" si="2633"/>
        <v>0</v>
      </c>
      <c r="BJ1143" s="36">
        <f t="shared" si="2634"/>
        <v>0</v>
      </c>
      <c r="BK1143" s="36">
        <f t="shared" si="2635"/>
        <v>0</v>
      </c>
      <c r="BL1143" s="68">
        <f>IF(OR(AT1143=0,E1143&gt;ProjTerm),0,VLOOKUP(D1143,'Life Events'!$AE$5:$AI$1206,5,FALSE))</f>
        <v>0</v>
      </c>
      <c r="BM1143" s="93">
        <f t="shared" si="2636"/>
        <v>0</v>
      </c>
      <c r="BN1143" s="93">
        <f t="shared" si="2637"/>
        <v>0</v>
      </c>
      <c r="BO1143" s="36">
        <f t="shared" si="2638"/>
        <v>0</v>
      </c>
      <c r="BP1143" s="36">
        <f t="shared" si="2639"/>
        <v>0</v>
      </c>
      <c r="BQ1143" s="36">
        <f t="shared" si="2640"/>
        <v>0</v>
      </c>
      <c r="BR1143" s="36">
        <f t="shared" si="2641"/>
        <v>154.78110000000001</v>
      </c>
      <c r="BS1143" s="36">
        <f t="shared" si="2642"/>
        <v>0</v>
      </c>
      <c r="BT1143" s="36">
        <f t="shared" si="2643"/>
        <v>0</v>
      </c>
      <c r="BU1143" s="70" cm="1">
        <f t="array" ref="BU1143">IF(AND(ActInt=1,$J1143=0),INDEX(Tbl_FwdNom,$B1143-IVP,MATCH(ValnDt,Tbl_FwdNom_Cols)),INDEX(Tbl_FwdNom,$B1143,MATCH(StartDt,Tbl_FwdNom_Cols)))</f>
        <v>7.6334025409999997</v>
      </c>
      <c r="BV1143" s="70" cm="1">
        <f t="array" ref="BV1143">INDEX(Tbl_FwdReal,$B1143,MATCH(StartDt,Tbl_FwdReal_Cols))</f>
        <v>2.221534406</v>
      </c>
      <c r="BW1143" s="70" cm="1">
        <f t="array" ref="BW1143">IF(RunType&lt;&gt;"OPN",INDEX(Tbl_FwdReal,$B1143,MATCH(ValnDt,Tbl_FwdReal_Cols)),IF(AND($J1143=0,ActInt=1),INDEX(Tbl_FwdReal,$B1143-IVP,MATCH(ValnDt,Tbl_FwdReal_Cols)),-999))*$K1143</f>
        <v>0</v>
      </c>
      <c r="BX1143" s="70">
        <f t="shared" si="2644"/>
        <v>0</v>
      </c>
      <c r="BY1143" s="70">
        <f t="shared" si="2719"/>
        <v>7.6334025410000006E-2</v>
      </c>
      <c r="BZ1143" s="64">
        <f t="shared" si="2732"/>
        <v>6.1488978420665141E-3</v>
      </c>
      <c r="CA1143" s="70" cm="1">
        <f t="array" ref="CA1143">IF($J1143=1,CA1142*(1+INDEX(Tbl_CPI,$B1143,MATCH(IF(RunType="OPN",StartDt,ValnDt),Tbl_CPI_Cols))),0)</f>
        <v>0</v>
      </c>
      <c r="CB1143" s="70">
        <f t="shared" si="2720"/>
        <v>484.06016433876596</v>
      </c>
      <c r="CC1143" s="70">
        <f t="shared" si="2721"/>
        <v>463.68418776110207</v>
      </c>
      <c r="CD1143" s="36">
        <f t="shared" si="2645"/>
        <v>2348.9468144997827</v>
      </c>
      <c r="CE1143" s="36">
        <f t="shared" si="2646"/>
        <v>0</v>
      </c>
      <c r="CF1143" s="36">
        <f t="shared" si="2647"/>
        <v>0</v>
      </c>
      <c r="CG1143" s="36">
        <f t="shared" si="2648"/>
        <v>0</v>
      </c>
      <c r="CH1143" s="36">
        <f t="shared" si="2649"/>
        <v>0</v>
      </c>
      <c r="CI1143" s="36">
        <f t="shared" si="2650"/>
        <v>0</v>
      </c>
      <c r="CJ1143" s="36">
        <f t="shared" si="2651"/>
        <v>0</v>
      </c>
      <c r="CK1143" s="36">
        <f t="shared" si="2652"/>
        <v>0</v>
      </c>
      <c r="CL1143" s="36">
        <f t="shared" si="2653"/>
        <v>0</v>
      </c>
      <c r="CM1143" s="36">
        <f t="shared" si="2654"/>
        <v>0</v>
      </c>
      <c r="CN1143" s="36">
        <f t="shared" si="2655"/>
        <v>0</v>
      </c>
      <c r="CO1143" s="20">
        <f t="shared" si="2656"/>
        <v>120000</v>
      </c>
      <c r="CP1143" s="20">
        <f t="shared" si="2657"/>
        <v>2</v>
      </c>
      <c r="CQ1143" s="64" t="e">
        <f t="shared" si="2658"/>
        <v>#N/A</v>
      </c>
      <c r="CR1143" s="64" t="e">
        <f t="shared" si="2659"/>
        <v>#N/A</v>
      </c>
      <c r="CS1143" s="36" t="e">
        <f t="shared" si="2660"/>
        <v>#N/A</v>
      </c>
      <c r="CT1143" s="36">
        <f t="shared" si="2661"/>
        <v>0</v>
      </c>
      <c r="CU1143" s="36">
        <f t="shared" si="2662"/>
        <v>0</v>
      </c>
      <c r="CV1143" s="36">
        <f t="shared" si="2722"/>
        <v>0</v>
      </c>
      <c r="CW1143" s="36">
        <f t="shared" si="2663"/>
        <v>0</v>
      </c>
      <c r="CX1143" s="36">
        <f t="shared" si="2664"/>
        <v>0</v>
      </c>
      <c r="CY1143" s="36">
        <f t="shared" si="2665"/>
        <v>0</v>
      </c>
      <c r="CZ1143" s="36">
        <f t="shared" si="2723"/>
        <v>0</v>
      </c>
      <c r="DA1143" s="64">
        <f t="shared" si="2666"/>
        <v>6.1488978420665141E-3</v>
      </c>
      <c r="DB1143" s="70">
        <f t="shared" si="2724"/>
        <v>0.99388868004004738</v>
      </c>
      <c r="DC1143" s="70">
        <f>PRODUCT($DB$8:DB1143)</f>
        <v>6.389219392597252E-5</v>
      </c>
      <c r="DD1143" s="36">
        <f t="shared" si="2667"/>
        <v>0</v>
      </c>
      <c r="DE1143" s="36">
        <f t="shared" si="2668"/>
        <v>0</v>
      </c>
      <c r="DF1143" s="36">
        <f t="shared" si="2669"/>
        <v>0</v>
      </c>
      <c r="DG1143" s="36">
        <f t="shared" si="2670"/>
        <v>0</v>
      </c>
      <c r="DH1143" s="36">
        <f t="shared" si="2671"/>
        <v>0</v>
      </c>
      <c r="DI1143" s="36">
        <f t="shared" si="2672"/>
        <v>0</v>
      </c>
      <c r="DJ1143" s="36">
        <f t="shared" si="2673"/>
        <v>0</v>
      </c>
      <c r="DK1143" s="36">
        <f t="shared" si="2674"/>
        <v>0</v>
      </c>
      <c r="DL1143" s="36">
        <f t="shared" si="2675"/>
        <v>0</v>
      </c>
      <c r="DM1143" s="36">
        <f t="shared" si="2676"/>
        <v>0</v>
      </c>
      <c r="DN1143" s="36">
        <f t="shared" ca="1" si="2725"/>
        <v>4.6137290849905055E-12</v>
      </c>
      <c r="DO1143" s="64" cm="1">
        <f t="array" ref="DO1143">IFERROR(INDEX(Tbl_FwdNom,$B1143,MATCH(LIDt,Tbl_FwdNom_Cols,0)),0)</f>
        <v>7.3073149730000004</v>
      </c>
      <c r="DP1143" s="64">
        <f t="shared" ca="1" si="2726"/>
        <v>0</v>
      </c>
      <c r="DQ1143" s="64">
        <f t="shared" ca="1" si="2677"/>
        <v>0</v>
      </c>
      <c r="DR1143" s="70">
        <f t="shared" ca="1" si="2678"/>
        <v>1</v>
      </c>
      <c r="DS1143" s="70">
        <f ca="1">PRODUCT($DR$8:DR1143)</f>
        <v>5.1485728910319675E-4</v>
      </c>
      <c r="DT1143" s="36">
        <f t="shared" ca="1" si="2679"/>
        <v>0</v>
      </c>
      <c r="DU1143" s="36">
        <f t="shared" ca="1" si="2680"/>
        <v>0</v>
      </c>
      <c r="DV1143" s="36">
        <f t="shared" ca="1" si="2681"/>
        <v>0</v>
      </c>
      <c r="DW1143" s="36">
        <f t="shared" ca="1" si="2682"/>
        <v>0</v>
      </c>
      <c r="DX1143" s="36">
        <f t="shared" ca="1" si="2683"/>
        <v>0</v>
      </c>
      <c r="DY1143" s="36">
        <f t="shared" ca="1" si="2684"/>
        <v>0</v>
      </c>
      <c r="DZ1143" s="36">
        <f t="shared" ca="1" si="2685"/>
        <v>0</v>
      </c>
      <c r="EA1143" s="36">
        <f t="shared" ca="1" si="2686"/>
        <v>0</v>
      </c>
      <c r="EB1143" s="36">
        <f t="shared" ca="1" si="2687"/>
        <v>0</v>
      </c>
      <c r="EC1143" s="36">
        <f t="shared" ca="1" si="2688"/>
        <v>0</v>
      </c>
      <c r="ED1143" s="36">
        <f t="shared" ca="1" si="2689"/>
        <v>0</v>
      </c>
      <c r="EE1143" s="36">
        <f t="shared" ca="1" si="2727"/>
        <v>0</v>
      </c>
      <c r="EF1143" s="36">
        <f t="shared" ca="1" si="2690"/>
        <v>0</v>
      </c>
      <c r="EG1143" s="64"/>
      <c r="EH1143" s="64"/>
      <c r="EI1143" s="64"/>
      <c r="EJ1143" s="70"/>
      <c r="EK1143" s="70"/>
      <c r="EL1143" s="70"/>
      <c r="EM1143" s="70"/>
      <c r="EN1143" s="70"/>
      <c r="EO1143" s="36">
        <f t="shared" si="2691"/>
        <v>0</v>
      </c>
      <c r="EP1143" s="36">
        <f t="shared" si="2692"/>
        <v>0</v>
      </c>
      <c r="EQ1143" s="36">
        <f t="shared" si="2693"/>
        <v>0</v>
      </c>
      <c r="ER1143" s="36">
        <f t="shared" si="2694"/>
        <v>0</v>
      </c>
      <c r="ES1143" s="36">
        <f t="shared" si="2695"/>
        <v>0</v>
      </c>
      <c r="ET1143" s="36">
        <f t="shared" si="2696"/>
        <v>0</v>
      </c>
      <c r="EU1143" s="36">
        <f t="shared" si="2728"/>
        <v>0</v>
      </c>
      <c r="EV1143" s="36">
        <f t="shared" si="2697"/>
        <v>0</v>
      </c>
      <c r="EW1143" s="36">
        <f t="shared" si="2698"/>
        <v>0</v>
      </c>
      <c r="EX1143" s="36">
        <f t="shared" si="2729"/>
        <v>0</v>
      </c>
      <c r="EY1143" s="36">
        <f t="shared" si="2699"/>
        <v>0</v>
      </c>
      <c r="EZ1143" s="36">
        <f t="shared" si="2700"/>
        <v>0</v>
      </c>
      <c r="FA1143" s="36">
        <f t="shared" si="2701"/>
        <v>0</v>
      </c>
      <c r="FB1143" s="36">
        <f t="shared" si="2702"/>
        <v>0</v>
      </c>
      <c r="FC1143" s="36">
        <f t="shared" si="2730"/>
        <v>0</v>
      </c>
      <c r="FD1143" s="36">
        <f t="shared" si="2703"/>
        <v>0</v>
      </c>
      <c r="FE1143" s="36">
        <f t="shared" si="2704"/>
        <v>0</v>
      </c>
      <c r="FF1143" s="36">
        <f t="shared" si="2731"/>
        <v>0</v>
      </c>
      <c r="FG1143" s="36">
        <f t="shared" si="2705"/>
        <v>0</v>
      </c>
      <c r="FH1143" s="36">
        <f t="shared" si="2706"/>
        <v>0</v>
      </c>
      <c r="FI1143" s="36">
        <f t="shared" si="2707"/>
        <v>0</v>
      </c>
      <c r="FJ1143" s="36">
        <f t="shared" ca="1" si="2708"/>
        <v>0</v>
      </c>
      <c r="FK1143" s="36">
        <f t="shared" si="2709"/>
        <v>0</v>
      </c>
      <c r="FL1143" s="36">
        <f t="shared" si="2710"/>
        <v>0</v>
      </c>
      <c r="FM1143" s="36">
        <f t="shared" ca="1" si="2711"/>
        <v>0</v>
      </c>
      <c r="FN1143" s="36">
        <f t="shared" ca="1" si="2733"/>
        <v>0</v>
      </c>
    </row>
    <row r="1144" spans="2:170" x14ac:dyDescent="0.25">
      <c r="B1144" s="2">
        <v>1136</v>
      </c>
      <c r="C1144" s="2">
        <f t="shared" si="2734"/>
        <v>95</v>
      </c>
      <c r="D1144" s="2">
        <f t="shared" si="2737"/>
        <v>1160</v>
      </c>
      <c r="E1144" s="2">
        <f t="shared" si="2735"/>
        <v>97</v>
      </c>
      <c r="F1144" s="189">
        <f t="shared" si="2739"/>
        <v>80293</v>
      </c>
      <c r="G1144" s="2">
        <f t="shared" si="2738"/>
        <v>10</v>
      </c>
      <c r="H1144" s="187">
        <f t="shared" si="2588"/>
        <v>129.25</v>
      </c>
      <c r="I1144" s="186">
        <f t="shared" si="2736"/>
        <v>129</v>
      </c>
      <c r="J1144" s="2">
        <f t="shared" si="2589"/>
        <v>0</v>
      </c>
      <c r="K1144" s="2">
        <f t="shared" si="2590"/>
        <v>0</v>
      </c>
      <c r="L1144">
        <f t="shared" si="2591"/>
        <v>2</v>
      </c>
      <c r="M1144" s="190">
        <f t="shared" si="2712"/>
        <v>0</v>
      </c>
      <c r="N1144">
        <f t="shared" si="2592"/>
        <v>1</v>
      </c>
      <c r="O1144">
        <f t="shared" si="2593"/>
        <v>100</v>
      </c>
      <c r="P1144" s="58">
        <f t="shared" si="2594"/>
        <v>0</v>
      </c>
      <c r="Q1144" s="106">
        <f t="shared" si="2595"/>
        <v>0</v>
      </c>
      <c r="R1144" s="59">
        <f t="shared" si="2596"/>
        <v>0</v>
      </c>
      <c r="S1144" s="32">
        <f t="shared" si="2713"/>
        <v>0</v>
      </c>
      <c r="T1144">
        <f t="shared" si="2597"/>
        <v>1</v>
      </c>
      <c r="U1144" s="32">
        <f t="shared" si="2714"/>
        <v>0</v>
      </c>
      <c r="V1144">
        <f t="shared" si="2598"/>
        <v>1</v>
      </c>
      <c r="W1144">
        <f t="shared" si="2599"/>
        <v>100</v>
      </c>
      <c r="X1144" s="58">
        <f t="shared" si="2600"/>
        <v>0</v>
      </c>
      <c r="Y1144" s="58">
        <f t="shared" si="2601"/>
        <v>0</v>
      </c>
      <c r="Z1144" s="32">
        <f t="shared" si="2602"/>
        <v>0</v>
      </c>
      <c r="AA1144" s="32">
        <f t="shared" si="2603"/>
        <v>0</v>
      </c>
      <c r="AB1144" s="59">
        <f t="shared" si="2604"/>
        <v>0</v>
      </c>
      <c r="AC1144" s="59">
        <f t="shared" si="2605"/>
        <v>0</v>
      </c>
      <c r="AD1144">
        <f t="shared" si="2606"/>
        <v>1</v>
      </c>
      <c r="AE1144" s="59">
        <f t="shared" si="2607"/>
        <v>0</v>
      </c>
      <c r="AF1144" s="59">
        <f t="shared" si="2608"/>
        <v>0</v>
      </c>
      <c r="AG1144" s="59">
        <f t="shared" si="2609"/>
        <v>0</v>
      </c>
      <c r="AH1144">
        <f t="shared" si="2610"/>
        <v>1</v>
      </c>
      <c r="AI1144" s="59">
        <f t="shared" si="2611"/>
        <v>0</v>
      </c>
      <c r="AJ1144" s="59">
        <f t="shared" si="2612"/>
        <v>0</v>
      </c>
      <c r="AK1144" s="59">
        <f t="shared" si="2613"/>
        <v>0</v>
      </c>
      <c r="AL1144" s="59">
        <f t="shared" si="2614"/>
        <v>0</v>
      </c>
      <c r="AM1144" s="12">
        <f t="shared" si="2715"/>
        <v>0</v>
      </c>
      <c r="AN1144" s="12">
        <f t="shared" si="2716"/>
        <v>0</v>
      </c>
      <c r="AO1144" s="66">
        <f t="shared" si="2615"/>
        <v>0</v>
      </c>
      <c r="AP1144" s="66">
        <f t="shared" si="2616"/>
        <v>0</v>
      </c>
      <c r="AQ1144" s="59">
        <f t="shared" si="2617"/>
        <v>0</v>
      </c>
      <c r="AR1144" s="59">
        <f t="shared" si="2618"/>
        <v>0</v>
      </c>
      <c r="AS1144" s="59">
        <f t="shared" si="2619"/>
        <v>0</v>
      </c>
      <c r="AT1144" s="12">
        <f t="shared" si="2620"/>
        <v>0</v>
      </c>
      <c r="AU1144" s="59">
        <f t="shared" si="2717"/>
        <v>0</v>
      </c>
      <c r="AV1144" s="59">
        <f t="shared" si="2718"/>
        <v>0</v>
      </c>
      <c r="AW1144" s="70" t="e">
        <f t="shared" si="2621"/>
        <v>#N/A</v>
      </c>
      <c r="AX1144" s="20">
        <f t="shared" si="2622"/>
        <v>200000</v>
      </c>
      <c r="AY1144" s="20">
        <f t="shared" si="2623"/>
        <v>0</v>
      </c>
      <c r="AZ1144" s="20">
        <f t="shared" si="2624"/>
        <v>0</v>
      </c>
      <c r="BA1144" s="20">
        <f t="shared" si="2625"/>
        <v>0</v>
      </c>
      <c r="BB1144" s="36">
        <f t="shared" si="2626"/>
        <v>0</v>
      </c>
      <c r="BC1144" s="36">
        <f t="shared" si="2627"/>
        <v>0</v>
      </c>
      <c r="BD1144" s="80">
        <f t="shared" si="2628"/>
        <v>0</v>
      </c>
      <c r="BE1144" s="36">
        <f t="shared" si="2629"/>
        <v>0</v>
      </c>
      <c r="BF1144" s="36">
        <f t="shared" si="2630"/>
        <v>0</v>
      </c>
      <c r="BG1144" s="36">
        <f t="shared" si="2631"/>
        <v>0</v>
      </c>
      <c r="BH1144" s="36">
        <f t="shared" si="2632"/>
        <v>0</v>
      </c>
      <c r="BI1144" s="36">
        <f t="shared" si="2633"/>
        <v>0</v>
      </c>
      <c r="BJ1144" s="36">
        <f t="shared" si="2634"/>
        <v>0</v>
      </c>
      <c r="BK1144" s="36">
        <f t="shared" si="2635"/>
        <v>0</v>
      </c>
      <c r="BL1144" s="68">
        <f>IF(OR(AT1144=0,E1144&gt;ProjTerm),0,VLOOKUP(D1144,'Life Events'!$AE$5:$AI$1206,5,FALSE))</f>
        <v>0</v>
      </c>
      <c r="BM1144" s="93">
        <f t="shared" si="2636"/>
        <v>0</v>
      </c>
      <c r="BN1144" s="93">
        <f t="shared" si="2637"/>
        <v>0</v>
      </c>
      <c r="BO1144" s="36">
        <f t="shared" si="2638"/>
        <v>0</v>
      </c>
      <c r="BP1144" s="36">
        <f t="shared" si="2639"/>
        <v>0</v>
      </c>
      <c r="BQ1144" s="36">
        <f t="shared" si="2640"/>
        <v>0</v>
      </c>
      <c r="BR1144" s="36">
        <f t="shared" si="2641"/>
        <v>154.78110000000001</v>
      </c>
      <c r="BS1144" s="36">
        <f t="shared" si="2642"/>
        <v>0</v>
      </c>
      <c r="BT1144" s="36">
        <f t="shared" si="2643"/>
        <v>0</v>
      </c>
      <c r="BU1144" s="70" cm="1">
        <f t="array" ref="BU1144">IF(AND(ActInt=1,$J1144=0),INDEX(Tbl_FwdNom,$B1144-IVP,MATCH(ValnDt,Tbl_FwdNom_Cols)),INDEX(Tbl_FwdNom,$B1144,MATCH(StartDt,Tbl_FwdNom_Cols)))</f>
        <v>7.6275584370000002</v>
      </c>
      <c r="BV1144" s="70" cm="1">
        <f t="array" ref="BV1144">INDEX(Tbl_FwdReal,$B1144,MATCH(StartDt,Tbl_FwdReal_Cols))</f>
        <v>2.2181922599999999</v>
      </c>
      <c r="BW1144" s="70" cm="1">
        <f t="array" ref="BW1144">IF(RunType&lt;&gt;"OPN",INDEX(Tbl_FwdReal,$B1144,MATCH(ValnDt,Tbl_FwdReal_Cols)),IF(AND($J1144=0,ActInt=1),INDEX(Tbl_FwdReal,$B1144-IVP,MATCH(ValnDt,Tbl_FwdReal_Cols)),-999))*$K1144</f>
        <v>0</v>
      </c>
      <c r="BX1144" s="70">
        <f t="shared" si="2644"/>
        <v>0</v>
      </c>
      <c r="BY1144" s="70">
        <f t="shared" si="2719"/>
        <v>7.6275584370000038E-2</v>
      </c>
      <c r="BZ1144" s="64">
        <f t="shared" si="2732"/>
        <v>6.1443452086253902E-3</v>
      </c>
      <c r="CA1144" s="70" cm="1">
        <f t="array" ref="CA1144">IF($J1144=1,CA1143*(1+INDEX(Tbl_CPI,$B1144,MATCH(IF(RunType="OPN",StartDt,ValnDt),Tbl_CPI_Cols))),0)</f>
        <v>0</v>
      </c>
      <c r="CB1144" s="70">
        <f t="shared" si="2720"/>
        <v>487.03439709020728</v>
      </c>
      <c r="CC1144" s="70">
        <f t="shared" si="2721"/>
        <v>463.68418776110207</v>
      </c>
      <c r="CD1144" s="36">
        <f t="shared" si="2645"/>
        <v>2348.9468144997827</v>
      </c>
      <c r="CE1144" s="36">
        <f t="shared" si="2646"/>
        <v>0</v>
      </c>
      <c r="CF1144" s="36">
        <f t="shared" si="2647"/>
        <v>0</v>
      </c>
      <c r="CG1144" s="36">
        <f t="shared" si="2648"/>
        <v>0</v>
      </c>
      <c r="CH1144" s="36">
        <f t="shared" si="2649"/>
        <v>0</v>
      </c>
      <c r="CI1144" s="36">
        <f t="shared" si="2650"/>
        <v>0</v>
      </c>
      <c r="CJ1144" s="36">
        <f t="shared" si="2651"/>
        <v>0</v>
      </c>
      <c r="CK1144" s="36">
        <f t="shared" si="2652"/>
        <v>0</v>
      </c>
      <c r="CL1144" s="36">
        <f t="shared" si="2653"/>
        <v>0</v>
      </c>
      <c r="CM1144" s="36">
        <f t="shared" si="2654"/>
        <v>0</v>
      </c>
      <c r="CN1144" s="36">
        <f t="shared" si="2655"/>
        <v>0</v>
      </c>
      <c r="CO1144" s="20">
        <f t="shared" si="2656"/>
        <v>120000</v>
      </c>
      <c r="CP1144" s="20">
        <f t="shared" si="2657"/>
        <v>2</v>
      </c>
      <c r="CQ1144" s="64" t="e">
        <f t="shared" si="2658"/>
        <v>#N/A</v>
      </c>
      <c r="CR1144" s="64" t="e">
        <f t="shared" si="2659"/>
        <v>#N/A</v>
      </c>
      <c r="CS1144" s="36" t="e">
        <f t="shared" si="2660"/>
        <v>#N/A</v>
      </c>
      <c r="CT1144" s="36">
        <f t="shared" si="2661"/>
        <v>0</v>
      </c>
      <c r="CU1144" s="36">
        <f t="shared" si="2662"/>
        <v>0</v>
      </c>
      <c r="CV1144" s="36">
        <f t="shared" si="2722"/>
        <v>0</v>
      </c>
      <c r="CW1144" s="36">
        <f t="shared" si="2663"/>
        <v>0</v>
      </c>
      <c r="CX1144" s="36">
        <f t="shared" si="2664"/>
        <v>0</v>
      </c>
      <c r="CY1144" s="36">
        <f t="shared" si="2665"/>
        <v>0</v>
      </c>
      <c r="CZ1144" s="36">
        <f t="shared" si="2723"/>
        <v>0</v>
      </c>
      <c r="DA1144" s="64">
        <f t="shared" si="2666"/>
        <v>6.1443452086253902E-3</v>
      </c>
      <c r="DB1144" s="70">
        <f t="shared" si="2724"/>
        <v>0.99389317721867099</v>
      </c>
      <c r="DC1144" s="70">
        <f>PRODUCT($DB$8:DB1144)</f>
        <v>6.3502015620556297E-5</v>
      </c>
      <c r="DD1144" s="36">
        <f t="shared" si="2667"/>
        <v>0</v>
      </c>
      <c r="DE1144" s="36">
        <f t="shared" si="2668"/>
        <v>0</v>
      </c>
      <c r="DF1144" s="36">
        <f t="shared" si="2669"/>
        <v>0</v>
      </c>
      <c r="DG1144" s="36">
        <f t="shared" si="2670"/>
        <v>0</v>
      </c>
      <c r="DH1144" s="36">
        <f t="shared" si="2671"/>
        <v>0</v>
      </c>
      <c r="DI1144" s="36">
        <f t="shared" si="2672"/>
        <v>0</v>
      </c>
      <c r="DJ1144" s="36">
        <f t="shared" si="2673"/>
        <v>0</v>
      </c>
      <c r="DK1144" s="36">
        <f t="shared" si="2674"/>
        <v>0</v>
      </c>
      <c r="DL1144" s="36">
        <f t="shared" si="2675"/>
        <v>0</v>
      </c>
      <c r="DM1144" s="36">
        <f t="shared" si="2676"/>
        <v>0</v>
      </c>
      <c r="DN1144" s="36">
        <f t="shared" ca="1" si="2725"/>
        <v>4.6137290849905055E-12</v>
      </c>
      <c r="DO1144" s="64" cm="1">
        <f t="array" ref="DO1144">IFERROR(INDEX(Tbl_FwdNom,$B1144,MATCH(LIDt,Tbl_FwdNom_Cols,0)),0)</f>
        <v>7.3056163630000004</v>
      </c>
      <c r="DP1144" s="64">
        <f t="shared" ca="1" si="2726"/>
        <v>0</v>
      </c>
      <c r="DQ1144" s="64">
        <f t="shared" ca="1" si="2677"/>
        <v>0</v>
      </c>
      <c r="DR1144" s="70">
        <f t="shared" ca="1" si="2678"/>
        <v>1</v>
      </c>
      <c r="DS1144" s="70">
        <f ca="1">PRODUCT($DR$8:DR1144)</f>
        <v>5.1485728910319675E-4</v>
      </c>
      <c r="DT1144" s="36">
        <f t="shared" ca="1" si="2679"/>
        <v>0</v>
      </c>
      <c r="DU1144" s="36">
        <f t="shared" ca="1" si="2680"/>
        <v>0</v>
      </c>
      <c r="DV1144" s="36">
        <f t="shared" ca="1" si="2681"/>
        <v>0</v>
      </c>
      <c r="DW1144" s="36">
        <f t="shared" ca="1" si="2682"/>
        <v>0</v>
      </c>
      <c r="DX1144" s="36">
        <f t="shared" ca="1" si="2683"/>
        <v>0</v>
      </c>
      <c r="DY1144" s="36">
        <f t="shared" ca="1" si="2684"/>
        <v>0</v>
      </c>
      <c r="DZ1144" s="36">
        <f t="shared" ca="1" si="2685"/>
        <v>0</v>
      </c>
      <c r="EA1144" s="36">
        <f t="shared" ca="1" si="2686"/>
        <v>0</v>
      </c>
      <c r="EB1144" s="36">
        <f t="shared" ca="1" si="2687"/>
        <v>0</v>
      </c>
      <c r="EC1144" s="36">
        <f t="shared" ca="1" si="2688"/>
        <v>0</v>
      </c>
      <c r="ED1144" s="36">
        <f t="shared" ca="1" si="2689"/>
        <v>0</v>
      </c>
      <c r="EE1144" s="36">
        <f t="shared" ca="1" si="2727"/>
        <v>0</v>
      </c>
      <c r="EF1144" s="36">
        <f t="shared" ca="1" si="2690"/>
        <v>0</v>
      </c>
      <c r="EG1144" s="64"/>
      <c r="EH1144" s="64"/>
      <c r="EI1144" s="64"/>
      <c r="EJ1144" s="70"/>
      <c r="EK1144" s="70"/>
      <c r="EL1144" s="70"/>
      <c r="EM1144" s="70"/>
      <c r="EN1144" s="70"/>
      <c r="EO1144" s="36">
        <f t="shared" si="2691"/>
        <v>0</v>
      </c>
      <c r="EP1144" s="36">
        <f t="shared" si="2692"/>
        <v>0</v>
      </c>
      <c r="EQ1144" s="36">
        <f t="shared" si="2693"/>
        <v>0</v>
      </c>
      <c r="ER1144" s="36">
        <f t="shared" si="2694"/>
        <v>0</v>
      </c>
      <c r="ES1144" s="36">
        <f t="shared" si="2695"/>
        <v>0</v>
      </c>
      <c r="ET1144" s="36">
        <f t="shared" si="2696"/>
        <v>0</v>
      </c>
      <c r="EU1144" s="36">
        <f t="shared" si="2728"/>
        <v>0</v>
      </c>
      <c r="EV1144" s="36">
        <f t="shared" si="2697"/>
        <v>0</v>
      </c>
      <c r="EW1144" s="36">
        <f t="shared" si="2698"/>
        <v>0</v>
      </c>
      <c r="EX1144" s="36">
        <f t="shared" si="2729"/>
        <v>0</v>
      </c>
      <c r="EY1144" s="36">
        <f t="shared" si="2699"/>
        <v>0</v>
      </c>
      <c r="EZ1144" s="36">
        <f t="shared" si="2700"/>
        <v>0</v>
      </c>
      <c r="FA1144" s="36">
        <f t="shared" si="2701"/>
        <v>0</v>
      </c>
      <c r="FB1144" s="36">
        <f t="shared" si="2702"/>
        <v>0</v>
      </c>
      <c r="FC1144" s="36">
        <f t="shared" si="2730"/>
        <v>0</v>
      </c>
      <c r="FD1144" s="36">
        <f t="shared" si="2703"/>
        <v>0</v>
      </c>
      <c r="FE1144" s="36">
        <f t="shared" si="2704"/>
        <v>0</v>
      </c>
      <c r="FF1144" s="36">
        <f t="shared" si="2731"/>
        <v>0</v>
      </c>
      <c r="FG1144" s="36">
        <f t="shared" si="2705"/>
        <v>0</v>
      </c>
      <c r="FH1144" s="36">
        <f t="shared" si="2706"/>
        <v>0</v>
      </c>
      <c r="FI1144" s="36">
        <f t="shared" si="2707"/>
        <v>0</v>
      </c>
      <c r="FJ1144" s="36">
        <f t="shared" ca="1" si="2708"/>
        <v>0</v>
      </c>
      <c r="FK1144" s="36">
        <f t="shared" si="2709"/>
        <v>0</v>
      </c>
      <c r="FL1144" s="36">
        <f t="shared" si="2710"/>
        <v>0</v>
      </c>
      <c r="FM1144" s="36">
        <f t="shared" ca="1" si="2711"/>
        <v>0</v>
      </c>
      <c r="FN1144" s="36">
        <f t="shared" ca="1" si="2733"/>
        <v>0</v>
      </c>
    </row>
    <row r="1145" spans="2:170" x14ac:dyDescent="0.25">
      <c r="B1145" s="2">
        <v>1137</v>
      </c>
      <c r="C1145" s="2">
        <f t="shared" si="2734"/>
        <v>95</v>
      </c>
      <c r="D1145" s="2">
        <f t="shared" si="2737"/>
        <v>1161</v>
      </c>
      <c r="E1145" s="2">
        <f t="shared" si="2735"/>
        <v>97</v>
      </c>
      <c r="F1145" s="189">
        <f t="shared" si="2739"/>
        <v>80323</v>
      </c>
      <c r="G1145" s="2">
        <f t="shared" si="2738"/>
        <v>11</v>
      </c>
      <c r="H1145" s="187">
        <f t="shared" si="2588"/>
        <v>129.33333333333334</v>
      </c>
      <c r="I1145" s="186">
        <f t="shared" si="2736"/>
        <v>129</v>
      </c>
      <c r="J1145" s="2">
        <f t="shared" si="2589"/>
        <v>0</v>
      </c>
      <c r="K1145" s="2">
        <f t="shared" si="2590"/>
        <v>0</v>
      </c>
      <c r="L1145">
        <f t="shared" si="2591"/>
        <v>2</v>
      </c>
      <c r="M1145" s="190">
        <f t="shared" si="2712"/>
        <v>0</v>
      </c>
      <c r="N1145">
        <f t="shared" si="2592"/>
        <v>1</v>
      </c>
      <c r="O1145">
        <f t="shared" si="2593"/>
        <v>100</v>
      </c>
      <c r="P1145" s="58">
        <f t="shared" si="2594"/>
        <v>0</v>
      </c>
      <c r="Q1145" s="106">
        <f t="shared" si="2595"/>
        <v>0</v>
      </c>
      <c r="R1145" s="59">
        <f t="shared" si="2596"/>
        <v>0</v>
      </c>
      <c r="S1145" s="32">
        <f t="shared" si="2713"/>
        <v>0</v>
      </c>
      <c r="T1145">
        <f t="shared" si="2597"/>
        <v>1</v>
      </c>
      <c r="U1145" s="32">
        <f t="shared" si="2714"/>
        <v>0</v>
      </c>
      <c r="V1145">
        <f t="shared" si="2598"/>
        <v>1</v>
      </c>
      <c r="W1145">
        <f t="shared" si="2599"/>
        <v>100</v>
      </c>
      <c r="X1145" s="58">
        <f t="shared" si="2600"/>
        <v>0</v>
      </c>
      <c r="Y1145" s="58">
        <f t="shared" si="2601"/>
        <v>0</v>
      </c>
      <c r="Z1145" s="32">
        <f t="shared" si="2602"/>
        <v>0</v>
      </c>
      <c r="AA1145" s="32">
        <f t="shared" si="2603"/>
        <v>0</v>
      </c>
      <c r="AB1145" s="59">
        <f t="shared" si="2604"/>
        <v>0</v>
      </c>
      <c r="AC1145" s="59">
        <f t="shared" si="2605"/>
        <v>0</v>
      </c>
      <c r="AD1145">
        <f t="shared" si="2606"/>
        <v>1</v>
      </c>
      <c r="AE1145" s="59">
        <f t="shared" si="2607"/>
        <v>0</v>
      </c>
      <c r="AF1145" s="59">
        <f t="shared" si="2608"/>
        <v>0</v>
      </c>
      <c r="AG1145" s="59">
        <f t="shared" si="2609"/>
        <v>0</v>
      </c>
      <c r="AH1145">
        <f t="shared" si="2610"/>
        <v>1</v>
      </c>
      <c r="AI1145" s="59">
        <f t="shared" si="2611"/>
        <v>0</v>
      </c>
      <c r="AJ1145" s="59">
        <f t="shared" si="2612"/>
        <v>0</v>
      </c>
      <c r="AK1145" s="59">
        <f t="shared" si="2613"/>
        <v>0</v>
      </c>
      <c r="AL1145" s="59">
        <f t="shared" si="2614"/>
        <v>0</v>
      </c>
      <c r="AM1145" s="12">
        <f t="shared" si="2715"/>
        <v>0</v>
      </c>
      <c r="AN1145" s="12">
        <f t="shared" si="2716"/>
        <v>0</v>
      </c>
      <c r="AO1145" s="66">
        <f t="shared" si="2615"/>
        <v>0</v>
      </c>
      <c r="AP1145" s="66">
        <f t="shared" si="2616"/>
        <v>0</v>
      </c>
      <c r="AQ1145" s="59">
        <f t="shared" si="2617"/>
        <v>0</v>
      </c>
      <c r="AR1145" s="59">
        <f t="shared" si="2618"/>
        <v>0</v>
      </c>
      <c r="AS1145" s="59">
        <f t="shared" si="2619"/>
        <v>0</v>
      </c>
      <c r="AT1145" s="12">
        <f t="shared" si="2620"/>
        <v>0</v>
      </c>
      <c r="AU1145" s="59">
        <f t="shared" si="2717"/>
        <v>0</v>
      </c>
      <c r="AV1145" s="59">
        <f t="shared" si="2718"/>
        <v>0</v>
      </c>
      <c r="AW1145" s="70" t="e">
        <f t="shared" si="2621"/>
        <v>#N/A</v>
      </c>
      <c r="AX1145" s="20">
        <f t="shared" si="2622"/>
        <v>200000</v>
      </c>
      <c r="AY1145" s="20">
        <f t="shared" si="2623"/>
        <v>0</v>
      </c>
      <c r="AZ1145" s="20">
        <f t="shared" si="2624"/>
        <v>0</v>
      </c>
      <c r="BA1145" s="20">
        <f t="shared" si="2625"/>
        <v>0</v>
      </c>
      <c r="BB1145" s="36">
        <f t="shared" si="2626"/>
        <v>0</v>
      </c>
      <c r="BC1145" s="36">
        <f t="shared" si="2627"/>
        <v>0</v>
      </c>
      <c r="BD1145" s="80">
        <f t="shared" si="2628"/>
        <v>0</v>
      </c>
      <c r="BE1145" s="36">
        <f t="shared" si="2629"/>
        <v>0</v>
      </c>
      <c r="BF1145" s="36">
        <f t="shared" si="2630"/>
        <v>0</v>
      </c>
      <c r="BG1145" s="36">
        <f t="shared" si="2631"/>
        <v>0</v>
      </c>
      <c r="BH1145" s="36">
        <f t="shared" si="2632"/>
        <v>0</v>
      </c>
      <c r="BI1145" s="36">
        <f t="shared" si="2633"/>
        <v>0</v>
      </c>
      <c r="BJ1145" s="36">
        <f t="shared" si="2634"/>
        <v>0</v>
      </c>
      <c r="BK1145" s="36">
        <f t="shared" si="2635"/>
        <v>0</v>
      </c>
      <c r="BL1145" s="68">
        <f>IF(OR(AT1145=0,E1145&gt;ProjTerm),0,VLOOKUP(D1145,'Life Events'!$AE$5:$AI$1206,5,FALSE))</f>
        <v>0</v>
      </c>
      <c r="BM1145" s="93">
        <f t="shared" si="2636"/>
        <v>0</v>
      </c>
      <c r="BN1145" s="93">
        <f t="shared" si="2637"/>
        <v>0</v>
      </c>
      <c r="BO1145" s="36">
        <f t="shared" si="2638"/>
        <v>0</v>
      </c>
      <c r="BP1145" s="36">
        <f t="shared" si="2639"/>
        <v>0</v>
      </c>
      <c r="BQ1145" s="36">
        <f t="shared" si="2640"/>
        <v>0</v>
      </c>
      <c r="BR1145" s="36">
        <f t="shared" si="2641"/>
        <v>154.78110000000001</v>
      </c>
      <c r="BS1145" s="36">
        <f t="shared" si="2642"/>
        <v>0</v>
      </c>
      <c r="BT1145" s="36">
        <f t="shared" si="2643"/>
        <v>0</v>
      </c>
      <c r="BU1145" s="70" cm="1">
        <f t="array" ref="BU1145">IF(AND(ActInt=1,$J1145=0),INDEX(Tbl_FwdNom,$B1145-IVP,MATCH(ValnDt,Tbl_FwdNom_Cols)),INDEX(Tbl_FwdNom,$B1145,MATCH(StartDt,Tbl_FwdNom_Cols)))</f>
        <v>7.6217146500000004</v>
      </c>
      <c r="BV1145" s="70" cm="1">
        <f t="array" ref="BV1145">INDEX(Tbl_FwdReal,$B1145,MATCH(StartDt,Tbl_FwdReal_Cols))</f>
        <v>2.214850223</v>
      </c>
      <c r="BW1145" s="70" cm="1">
        <f t="array" ref="BW1145">IF(RunType&lt;&gt;"OPN",INDEX(Tbl_FwdReal,$B1145,MATCH(ValnDt,Tbl_FwdReal_Cols)),IF(AND($J1145=0,ActInt=1),INDEX(Tbl_FwdReal,$B1145-IVP,MATCH(ValnDt,Tbl_FwdReal_Cols)),-999))*$K1145</f>
        <v>0</v>
      </c>
      <c r="BX1145" s="70">
        <f t="shared" si="2644"/>
        <v>0</v>
      </c>
      <c r="BY1145" s="70">
        <f t="shared" si="2719"/>
        <v>7.6217146499999888E-2</v>
      </c>
      <c r="BZ1145" s="64">
        <f t="shared" si="2732"/>
        <v>6.1397925955399835E-3</v>
      </c>
      <c r="CA1145" s="70" cm="1">
        <f t="array" ref="CA1145">IF($J1145=1,CA1144*(1+INDEX(Tbl_CPI,$B1145,MATCH(IF(RunType="OPN",StartDt,ValnDt),Tbl_CPI_Cols))),0)</f>
        <v>0</v>
      </c>
      <c r="CB1145" s="70">
        <f t="shared" si="2720"/>
        <v>490.02468727523501</v>
      </c>
      <c r="CC1145" s="70">
        <f t="shared" si="2721"/>
        <v>463.68418776110207</v>
      </c>
      <c r="CD1145" s="36">
        <f t="shared" si="2645"/>
        <v>2348.9468144997827</v>
      </c>
      <c r="CE1145" s="36">
        <f t="shared" si="2646"/>
        <v>0</v>
      </c>
      <c r="CF1145" s="36">
        <f t="shared" si="2647"/>
        <v>0</v>
      </c>
      <c r="CG1145" s="36">
        <f t="shared" si="2648"/>
        <v>0</v>
      </c>
      <c r="CH1145" s="36">
        <f t="shared" si="2649"/>
        <v>0</v>
      </c>
      <c r="CI1145" s="36">
        <f t="shared" si="2650"/>
        <v>0</v>
      </c>
      <c r="CJ1145" s="36">
        <f t="shared" si="2651"/>
        <v>0</v>
      </c>
      <c r="CK1145" s="36">
        <f t="shared" si="2652"/>
        <v>0</v>
      </c>
      <c r="CL1145" s="36">
        <f t="shared" si="2653"/>
        <v>0</v>
      </c>
      <c r="CM1145" s="36">
        <f t="shared" si="2654"/>
        <v>0</v>
      </c>
      <c r="CN1145" s="36">
        <f t="shared" si="2655"/>
        <v>0</v>
      </c>
      <c r="CO1145" s="20">
        <f t="shared" si="2656"/>
        <v>120000</v>
      </c>
      <c r="CP1145" s="20">
        <f t="shared" si="2657"/>
        <v>2</v>
      </c>
      <c r="CQ1145" s="64" t="e">
        <f t="shared" si="2658"/>
        <v>#N/A</v>
      </c>
      <c r="CR1145" s="64" t="e">
        <f t="shared" si="2659"/>
        <v>#N/A</v>
      </c>
      <c r="CS1145" s="36" t="e">
        <f t="shared" si="2660"/>
        <v>#N/A</v>
      </c>
      <c r="CT1145" s="36">
        <f t="shared" si="2661"/>
        <v>0</v>
      </c>
      <c r="CU1145" s="36">
        <f t="shared" si="2662"/>
        <v>0</v>
      </c>
      <c r="CV1145" s="36">
        <f t="shared" si="2722"/>
        <v>0</v>
      </c>
      <c r="CW1145" s="36">
        <f t="shared" si="2663"/>
        <v>0</v>
      </c>
      <c r="CX1145" s="36">
        <f t="shared" si="2664"/>
        <v>0</v>
      </c>
      <c r="CY1145" s="36">
        <f t="shared" si="2665"/>
        <v>0</v>
      </c>
      <c r="CZ1145" s="36">
        <f t="shared" si="2723"/>
        <v>0</v>
      </c>
      <c r="DA1145" s="64">
        <f t="shared" si="2666"/>
        <v>6.1397925955399835E-3</v>
      </c>
      <c r="DB1145" s="70">
        <f t="shared" si="2724"/>
        <v>0.99389767441788468</v>
      </c>
      <c r="DC1145" s="70">
        <f>PRODUCT($DB$8:DB1145)</f>
        <v>6.3114505646119084E-5</v>
      </c>
      <c r="DD1145" s="36">
        <f t="shared" si="2667"/>
        <v>0</v>
      </c>
      <c r="DE1145" s="36">
        <f t="shared" si="2668"/>
        <v>0</v>
      </c>
      <c r="DF1145" s="36">
        <f t="shared" si="2669"/>
        <v>0</v>
      </c>
      <c r="DG1145" s="36">
        <f t="shared" si="2670"/>
        <v>0</v>
      </c>
      <c r="DH1145" s="36">
        <f t="shared" si="2671"/>
        <v>0</v>
      </c>
      <c r="DI1145" s="36">
        <f t="shared" si="2672"/>
        <v>0</v>
      </c>
      <c r="DJ1145" s="36">
        <f t="shared" si="2673"/>
        <v>0</v>
      </c>
      <c r="DK1145" s="36">
        <f t="shared" si="2674"/>
        <v>0</v>
      </c>
      <c r="DL1145" s="36">
        <f t="shared" si="2675"/>
        <v>0</v>
      </c>
      <c r="DM1145" s="36">
        <f t="shared" si="2676"/>
        <v>0</v>
      </c>
      <c r="DN1145" s="36">
        <f t="shared" ca="1" si="2725"/>
        <v>4.6137290849905055E-12</v>
      </c>
      <c r="DO1145" s="64" cm="1">
        <f t="array" ref="DO1145">IFERROR(INDEX(Tbl_FwdNom,$B1145,MATCH(LIDt,Tbl_FwdNom_Cols,0)),0)</f>
        <v>7.3039177789999998</v>
      </c>
      <c r="DP1145" s="64">
        <f t="shared" ca="1" si="2726"/>
        <v>0</v>
      </c>
      <c r="DQ1145" s="64">
        <f t="shared" ca="1" si="2677"/>
        <v>0</v>
      </c>
      <c r="DR1145" s="70">
        <f t="shared" ca="1" si="2678"/>
        <v>1</v>
      </c>
      <c r="DS1145" s="70">
        <f ca="1">PRODUCT($DR$8:DR1145)</f>
        <v>5.1485728910319675E-4</v>
      </c>
      <c r="DT1145" s="36">
        <f t="shared" ca="1" si="2679"/>
        <v>0</v>
      </c>
      <c r="DU1145" s="36">
        <f t="shared" ca="1" si="2680"/>
        <v>0</v>
      </c>
      <c r="DV1145" s="36">
        <f t="shared" ca="1" si="2681"/>
        <v>0</v>
      </c>
      <c r="DW1145" s="36">
        <f t="shared" ca="1" si="2682"/>
        <v>0</v>
      </c>
      <c r="DX1145" s="36">
        <f t="shared" ca="1" si="2683"/>
        <v>0</v>
      </c>
      <c r="DY1145" s="36">
        <f t="shared" ca="1" si="2684"/>
        <v>0</v>
      </c>
      <c r="DZ1145" s="36">
        <f t="shared" ca="1" si="2685"/>
        <v>0</v>
      </c>
      <c r="EA1145" s="36">
        <f t="shared" ca="1" si="2686"/>
        <v>0</v>
      </c>
      <c r="EB1145" s="36">
        <f t="shared" ca="1" si="2687"/>
        <v>0</v>
      </c>
      <c r="EC1145" s="36">
        <f t="shared" ca="1" si="2688"/>
        <v>0</v>
      </c>
      <c r="ED1145" s="36">
        <f t="shared" ca="1" si="2689"/>
        <v>0</v>
      </c>
      <c r="EE1145" s="36">
        <f t="shared" ca="1" si="2727"/>
        <v>0</v>
      </c>
      <c r="EF1145" s="36">
        <f t="shared" ca="1" si="2690"/>
        <v>0</v>
      </c>
      <c r="EG1145" s="64"/>
      <c r="EH1145" s="64"/>
      <c r="EI1145" s="64"/>
      <c r="EJ1145" s="70"/>
      <c r="EK1145" s="70"/>
      <c r="EL1145" s="70"/>
      <c r="EM1145" s="70"/>
      <c r="EN1145" s="70"/>
      <c r="EO1145" s="36">
        <f t="shared" si="2691"/>
        <v>0</v>
      </c>
      <c r="EP1145" s="36">
        <f t="shared" si="2692"/>
        <v>0</v>
      </c>
      <c r="EQ1145" s="36">
        <f t="shared" si="2693"/>
        <v>0</v>
      </c>
      <c r="ER1145" s="36">
        <f t="shared" si="2694"/>
        <v>0</v>
      </c>
      <c r="ES1145" s="36">
        <f t="shared" si="2695"/>
        <v>0</v>
      </c>
      <c r="ET1145" s="36">
        <f t="shared" si="2696"/>
        <v>0</v>
      </c>
      <c r="EU1145" s="36">
        <f t="shared" si="2728"/>
        <v>0</v>
      </c>
      <c r="EV1145" s="36">
        <f t="shared" si="2697"/>
        <v>0</v>
      </c>
      <c r="EW1145" s="36">
        <f t="shared" si="2698"/>
        <v>0</v>
      </c>
      <c r="EX1145" s="36">
        <f t="shared" si="2729"/>
        <v>0</v>
      </c>
      <c r="EY1145" s="36">
        <f t="shared" si="2699"/>
        <v>0</v>
      </c>
      <c r="EZ1145" s="36">
        <f t="shared" si="2700"/>
        <v>0</v>
      </c>
      <c r="FA1145" s="36">
        <f t="shared" si="2701"/>
        <v>0</v>
      </c>
      <c r="FB1145" s="36">
        <f t="shared" si="2702"/>
        <v>0</v>
      </c>
      <c r="FC1145" s="36">
        <f t="shared" si="2730"/>
        <v>0</v>
      </c>
      <c r="FD1145" s="36">
        <f t="shared" si="2703"/>
        <v>0</v>
      </c>
      <c r="FE1145" s="36">
        <f t="shared" si="2704"/>
        <v>0</v>
      </c>
      <c r="FF1145" s="36">
        <f t="shared" si="2731"/>
        <v>0</v>
      </c>
      <c r="FG1145" s="36">
        <f t="shared" si="2705"/>
        <v>0</v>
      </c>
      <c r="FH1145" s="36">
        <f t="shared" si="2706"/>
        <v>0</v>
      </c>
      <c r="FI1145" s="36">
        <f t="shared" si="2707"/>
        <v>0</v>
      </c>
      <c r="FJ1145" s="36">
        <f t="shared" ca="1" si="2708"/>
        <v>0</v>
      </c>
      <c r="FK1145" s="36">
        <f t="shared" si="2709"/>
        <v>0</v>
      </c>
      <c r="FL1145" s="36">
        <f t="shared" si="2710"/>
        <v>0</v>
      </c>
      <c r="FM1145" s="36">
        <f t="shared" ca="1" si="2711"/>
        <v>0</v>
      </c>
      <c r="FN1145" s="36">
        <f t="shared" ca="1" si="2733"/>
        <v>0</v>
      </c>
    </row>
    <row r="1146" spans="2:170" x14ac:dyDescent="0.25">
      <c r="B1146" s="2">
        <v>1138</v>
      </c>
      <c r="C1146" s="2">
        <f t="shared" si="2734"/>
        <v>95</v>
      </c>
      <c r="D1146" s="2">
        <f t="shared" si="2737"/>
        <v>1162</v>
      </c>
      <c r="E1146" s="2">
        <f t="shared" si="2735"/>
        <v>97</v>
      </c>
      <c r="F1146" s="189">
        <f t="shared" si="2739"/>
        <v>80354</v>
      </c>
      <c r="G1146" s="2">
        <f t="shared" si="2738"/>
        <v>12</v>
      </c>
      <c r="H1146" s="187">
        <f t="shared" si="2588"/>
        <v>129.41666666666666</v>
      </c>
      <c r="I1146" s="186">
        <f t="shared" si="2736"/>
        <v>129</v>
      </c>
      <c r="J1146" s="2">
        <f t="shared" si="2589"/>
        <v>0</v>
      </c>
      <c r="K1146" s="2">
        <f t="shared" si="2590"/>
        <v>0</v>
      </c>
      <c r="L1146">
        <f t="shared" si="2591"/>
        <v>2</v>
      </c>
      <c r="M1146" s="190">
        <f t="shared" si="2712"/>
        <v>0</v>
      </c>
      <c r="N1146">
        <f t="shared" si="2592"/>
        <v>1</v>
      </c>
      <c r="O1146">
        <f t="shared" si="2593"/>
        <v>100</v>
      </c>
      <c r="P1146" s="58">
        <f t="shared" si="2594"/>
        <v>0</v>
      </c>
      <c r="Q1146" s="106">
        <f t="shared" si="2595"/>
        <v>0</v>
      </c>
      <c r="R1146" s="59">
        <f t="shared" si="2596"/>
        <v>0</v>
      </c>
      <c r="S1146" s="32">
        <f t="shared" si="2713"/>
        <v>0</v>
      </c>
      <c r="T1146">
        <f t="shared" si="2597"/>
        <v>1</v>
      </c>
      <c r="U1146" s="32">
        <f t="shared" si="2714"/>
        <v>0</v>
      </c>
      <c r="V1146">
        <f t="shared" si="2598"/>
        <v>1</v>
      </c>
      <c r="W1146">
        <f t="shared" si="2599"/>
        <v>100</v>
      </c>
      <c r="X1146" s="58">
        <f t="shared" si="2600"/>
        <v>0</v>
      </c>
      <c r="Y1146" s="58">
        <f t="shared" si="2601"/>
        <v>0</v>
      </c>
      <c r="Z1146" s="32">
        <f t="shared" si="2602"/>
        <v>0</v>
      </c>
      <c r="AA1146" s="32">
        <f t="shared" si="2603"/>
        <v>0</v>
      </c>
      <c r="AB1146" s="59">
        <f t="shared" si="2604"/>
        <v>0</v>
      </c>
      <c r="AC1146" s="59">
        <f t="shared" si="2605"/>
        <v>0</v>
      </c>
      <c r="AD1146">
        <f t="shared" si="2606"/>
        <v>1</v>
      </c>
      <c r="AE1146" s="59">
        <f t="shared" si="2607"/>
        <v>0</v>
      </c>
      <c r="AF1146" s="59">
        <f t="shared" si="2608"/>
        <v>0</v>
      </c>
      <c r="AG1146" s="59">
        <f t="shared" si="2609"/>
        <v>0</v>
      </c>
      <c r="AH1146">
        <f t="shared" si="2610"/>
        <v>1</v>
      </c>
      <c r="AI1146" s="59">
        <f t="shared" si="2611"/>
        <v>0</v>
      </c>
      <c r="AJ1146" s="59">
        <f t="shared" si="2612"/>
        <v>0</v>
      </c>
      <c r="AK1146" s="59">
        <f t="shared" si="2613"/>
        <v>0</v>
      </c>
      <c r="AL1146" s="59">
        <f t="shared" si="2614"/>
        <v>0</v>
      </c>
      <c r="AM1146" s="12">
        <f t="shared" si="2715"/>
        <v>0</v>
      </c>
      <c r="AN1146" s="12">
        <f t="shared" si="2716"/>
        <v>0</v>
      </c>
      <c r="AO1146" s="66">
        <f t="shared" si="2615"/>
        <v>0</v>
      </c>
      <c r="AP1146" s="66">
        <f t="shared" si="2616"/>
        <v>0</v>
      </c>
      <c r="AQ1146" s="59">
        <f t="shared" si="2617"/>
        <v>0</v>
      </c>
      <c r="AR1146" s="59">
        <f t="shared" si="2618"/>
        <v>0</v>
      </c>
      <c r="AS1146" s="59">
        <f t="shared" si="2619"/>
        <v>0</v>
      </c>
      <c r="AT1146" s="12">
        <f t="shared" si="2620"/>
        <v>0</v>
      </c>
      <c r="AU1146" s="59">
        <f t="shared" si="2717"/>
        <v>0</v>
      </c>
      <c r="AV1146" s="59">
        <f t="shared" si="2718"/>
        <v>0</v>
      </c>
      <c r="AW1146" s="70" t="e">
        <f t="shared" si="2621"/>
        <v>#N/A</v>
      </c>
      <c r="AX1146" s="20">
        <f t="shared" si="2622"/>
        <v>200000</v>
      </c>
      <c r="AY1146" s="20">
        <f t="shared" si="2623"/>
        <v>0</v>
      </c>
      <c r="AZ1146" s="20">
        <f t="shared" si="2624"/>
        <v>0</v>
      </c>
      <c r="BA1146" s="20">
        <f t="shared" si="2625"/>
        <v>0</v>
      </c>
      <c r="BB1146" s="36">
        <f t="shared" si="2626"/>
        <v>0</v>
      </c>
      <c r="BC1146" s="36">
        <f t="shared" si="2627"/>
        <v>0</v>
      </c>
      <c r="BD1146" s="80">
        <f t="shared" si="2628"/>
        <v>0</v>
      </c>
      <c r="BE1146" s="36">
        <f t="shared" si="2629"/>
        <v>0</v>
      </c>
      <c r="BF1146" s="36">
        <f t="shared" si="2630"/>
        <v>0</v>
      </c>
      <c r="BG1146" s="36">
        <f t="shared" si="2631"/>
        <v>0</v>
      </c>
      <c r="BH1146" s="36">
        <f t="shared" si="2632"/>
        <v>0</v>
      </c>
      <c r="BI1146" s="36">
        <f t="shared" si="2633"/>
        <v>0</v>
      </c>
      <c r="BJ1146" s="36">
        <f t="shared" si="2634"/>
        <v>0</v>
      </c>
      <c r="BK1146" s="36">
        <f t="shared" si="2635"/>
        <v>0</v>
      </c>
      <c r="BL1146" s="68">
        <f>IF(OR(AT1146=0,E1146&gt;ProjTerm),0,VLOOKUP(D1146,'Life Events'!$AE$5:$AI$1206,5,FALSE))</f>
        <v>0</v>
      </c>
      <c r="BM1146" s="93">
        <f t="shared" si="2636"/>
        <v>0</v>
      </c>
      <c r="BN1146" s="93">
        <f t="shared" si="2637"/>
        <v>0</v>
      </c>
      <c r="BO1146" s="36">
        <f t="shared" si="2638"/>
        <v>0</v>
      </c>
      <c r="BP1146" s="36">
        <f t="shared" si="2639"/>
        <v>0</v>
      </c>
      <c r="BQ1146" s="36">
        <f t="shared" si="2640"/>
        <v>0</v>
      </c>
      <c r="BR1146" s="36">
        <f t="shared" si="2641"/>
        <v>154.78110000000001</v>
      </c>
      <c r="BS1146" s="36">
        <f t="shared" si="2642"/>
        <v>0</v>
      </c>
      <c r="BT1146" s="36">
        <f t="shared" si="2643"/>
        <v>0</v>
      </c>
      <c r="BU1146" s="70" cm="1">
        <f t="array" ref="BU1146">IF(AND(ActInt=1,$J1146=0),INDEX(Tbl_FwdNom,$B1146-IVP,MATCH(ValnDt,Tbl_FwdNom_Cols)),INDEX(Tbl_FwdNom,$B1146,MATCH(StartDt,Tbl_FwdNom_Cols)))</f>
        <v>7.6158711800000001</v>
      </c>
      <c r="BV1146" s="70" cm="1">
        <f t="array" ref="BV1146">INDEX(Tbl_FwdReal,$B1146,MATCH(StartDt,Tbl_FwdReal_Cols))</f>
        <v>2.2115082949999998</v>
      </c>
      <c r="BW1146" s="70" cm="1">
        <f t="array" ref="BW1146">IF(RunType&lt;&gt;"OPN",INDEX(Tbl_FwdReal,$B1146,MATCH(ValnDt,Tbl_FwdReal_Cols)),IF(AND($J1146=0,ActInt=1),INDEX(Tbl_FwdReal,$B1146-IVP,MATCH(ValnDt,Tbl_FwdReal_Cols)),-999))*$K1146</f>
        <v>0</v>
      </c>
      <c r="BX1146" s="70">
        <f t="shared" si="2644"/>
        <v>0</v>
      </c>
      <c r="BY1146" s="70">
        <f t="shared" si="2719"/>
        <v>7.6158711800000001E-2</v>
      </c>
      <c r="BZ1146" s="64">
        <f t="shared" si="2732"/>
        <v>6.1352400028231724E-3</v>
      </c>
      <c r="CA1146" s="70" cm="1">
        <f t="array" ref="CA1146">IF($J1146=1,CA1145*(1+INDEX(Tbl_CPI,$B1146,MATCH(IF(RunType="OPN",StartDt,ValnDt),Tbl_CPI_Cols))),0)</f>
        <v>0</v>
      </c>
      <c r="CB1146" s="70">
        <f t="shared" si="2720"/>
        <v>493.03110633897694</v>
      </c>
      <c r="CC1146" s="70">
        <f t="shared" si="2721"/>
        <v>463.68418776110207</v>
      </c>
      <c r="CD1146" s="36">
        <f t="shared" si="2645"/>
        <v>2348.9468144997827</v>
      </c>
      <c r="CE1146" s="36">
        <f t="shared" si="2646"/>
        <v>0</v>
      </c>
      <c r="CF1146" s="36">
        <f t="shared" si="2647"/>
        <v>0</v>
      </c>
      <c r="CG1146" s="36">
        <f t="shared" si="2648"/>
        <v>0</v>
      </c>
      <c r="CH1146" s="36">
        <f t="shared" si="2649"/>
        <v>0</v>
      </c>
      <c r="CI1146" s="36">
        <f t="shared" si="2650"/>
        <v>0</v>
      </c>
      <c r="CJ1146" s="36">
        <f t="shared" si="2651"/>
        <v>0</v>
      </c>
      <c r="CK1146" s="36">
        <f t="shared" si="2652"/>
        <v>0</v>
      </c>
      <c r="CL1146" s="36">
        <f t="shared" si="2653"/>
        <v>0</v>
      </c>
      <c r="CM1146" s="36">
        <f t="shared" si="2654"/>
        <v>0</v>
      </c>
      <c r="CN1146" s="36">
        <f t="shared" si="2655"/>
        <v>0</v>
      </c>
      <c r="CO1146" s="20">
        <f t="shared" si="2656"/>
        <v>120000</v>
      </c>
      <c r="CP1146" s="20">
        <f t="shared" si="2657"/>
        <v>2</v>
      </c>
      <c r="CQ1146" s="64" t="e">
        <f t="shared" si="2658"/>
        <v>#N/A</v>
      </c>
      <c r="CR1146" s="64" t="e">
        <f t="shared" si="2659"/>
        <v>#N/A</v>
      </c>
      <c r="CS1146" s="36" t="e">
        <f t="shared" si="2660"/>
        <v>#N/A</v>
      </c>
      <c r="CT1146" s="36">
        <f t="shared" si="2661"/>
        <v>0</v>
      </c>
      <c r="CU1146" s="36">
        <f t="shared" si="2662"/>
        <v>0</v>
      </c>
      <c r="CV1146" s="36">
        <f t="shared" si="2722"/>
        <v>0</v>
      </c>
      <c r="CW1146" s="36">
        <f t="shared" si="2663"/>
        <v>0</v>
      </c>
      <c r="CX1146" s="36">
        <f t="shared" si="2664"/>
        <v>0</v>
      </c>
      <c r="CY1146" s="36">
        <f t="shared" si="2665"/>
        <v>0</v>
      </c>
      <c r="CZ1146" s="36">
        <f t="shared" si="2723"/>
        <v>0</v>
      </c>
      <c r="DA1146" s="64">
        <f t="shared" si="2666"/>
        <v>6.1352400028231724E-3</v>
      </c>
      <c r="DB1146" s="70">
        <f t="shared" si="2724"/>
        <v>0.99390217163767569</v>
      </c>
      <c r="DC1146" s="70">
        <f>PRODUCT($DB$8:DB1146)</f>
        <v>6.2729644223516101E-5</v>
      </c>
      <c r="DD1146" s="36">
        <f t="shared" si="2667"/>
        <v>0</v>
      </c>
      <c r="DE1146" s="36">
        <f t="shared" si="2668"/>
        <v>0</v>
      </c>
      <c r="DF1146" s="36">
        <f t="shared" si="2669"/>
        <v>0</v>
      </c>
      <c r="DG1146" s="36">
        <f t="shared" si="2670"/>
        <v>0</v>
      </c>
      <c r="DH1146" s="36">
        <f t="shared" si="2671"/>
        <v>0</v>
      </c>
      <c r="DI1146" s="36">
        <f t="shared" si="2672"/>
        <v>0</v>
      </c>
      <c r="DJ1146" s="36">
        <f t="shared" si="2673"/>
        <v>0</v>
      </c>
      <c r="DK1146" s="36">
        <f t="shared" si="2674"/>
        <v>0</v>
      </c>
      <c r="DL1146" s="36">
        <f t="shared" si="2675"/>
        <v>0</v>
      </c>
      <c r="DM1146" s="36">
        <f t="shared" si="2676"/>
        <v>0</v>
      </c>
      <c r="DN1146" s="36">
        <f t="shared" ca="1" si="2725"/>
        <v>4.6137290849905055E-12</v>
      </c>
      <c r="DO1146" s="64" cm="1">
        <f t="array" ref="DO1146">IFERROR(INDEX(Tbl_FwdNom,$B1146,MATCH(LIDt,Tbl_FwdNom_Cols,0)),0)</f>
        <v>7.3022192229999998</v>
      </c>
      <c r="DP1146" s="64">
        <f t="shared" ca="1" si="2726"/>
        <v>0</v>
      </c>
      <c r="DQ1146" s="64">
        <f t="shared" ca="1" si="2677"/>
        <v>0</v>
      </c>
      <c r="DR1146" s="70">
        <f t="shared" ca="1" si="2678"/>
        <v>1</v>
      </c>
      <c r="DS1146" s="70">
        <f ca="1">PRODUCT($DR$8:DR1146)</f>
        <v>5.1485728910319675E-4</v>
      </c>
      <c r="DT1146" s="36">
        <f t="shared" ca="1" si="2679"/>
        <v>0</v>
      </c>
      <c r="DU1146" s="36">
        <f t="shared" ca="1" si="2680"/>
        <v>0</v>
      </c>
      <c r="DV1146" s="36">
        <f t="shared" ca="1" si="2681"/>
        <v>0</v>
      </c>
      <c r="DW1146" s="36">
        <f t="shared" ca="1" si="2682"/>
        <v>0</v>
      </c>
      <c r="DX1146" s="36">
        <f t="shared" ca="1" si="2683"/>
        <v>0</v>
      </c>
      <c r="DY1146" s="36">
        <f t="shared" ca="1" si="2684"/>
        <v>0</v>
      </c>
      <c r="DZ1146" s="36">
        <f t="shared" ca="1" si="2685"/>
        <v>0</v>
      </c>
      <c r="EA1146" s="36">
        <f t="shared" ca="1" si="2686"/>
        <v>0</v>
      </c>
      <c r="EB1146" s="36">
        <f t="shared" ca="1" si="2687"/>
        <v>0</v>
      </c>
      <c r="EC1146" s="36">
        <f t="shared" ca="1" si="2688"/>
        <v>0</v>
      </c>
      <c r="ED1146" s="36">
        <f t="shared" ca="1" si="2689"/>
        <v>0</v>
      </c>
      <c r="EE1146" s="36">
        <f t="shared" ca="1" si="2727"/>
        <v>0</v>
      </c>
      <c r="EF1146" s="36">
        <f t="shared" ca="1" si="2690"/>
        <v>0</v>
      </c>
      <c r="EG1146" s="64"/>
      <c r="EH1146" s="64"/>
      <c r="EI1146" s="64"/>
      <c r="EJ1146" s="70"/>
      <c r="EK1146" s="70"/>
      <c r="EL1146" s="70"/>
      <c r="EM1146" s="70"/>
      <c r="EN1146" s="70"/>
      <c r="EO1146" s="36">
        <f t="shared" si="2691"/>
        <v>0</v>
      </c>
      <c r="EP1146" s="36">
        <f t="shared" si="2692"/>
        <v>0</v>
      </c>
      <c r="EQ1146" s="36">
        <f t="shared" si="2693"/>
        <v>0</v>
      </c>
      <c r="ER1146" s="36">
        <f t="shared" si="2694"/>
        <v>0</v>
      </c>
      <c r="ES1146" s="36">
        <f t="shared" si="2695"/>
        <v>0</v>
      </c>
      <c r="ET1146" s="36">
        <f t="shared" si="2696"/>
        <v>0</v>
      </c>
      <c r="EU1146" s="36">
        <f t="shared" si="2728"/>
        <v>0</v>
      </c>
      <c r="EV1146" s="36">
        <f t="shared" si="2697"/>
        <v>0</v>
      </c>
      <c r="EW1146" s="36">
        <f t="shared" si="2698"/>
        <v>0</v>
      </c>
      <c r="EX1146" s="36">
        <f t="shared" si="2729"/>
        <v>0</v>
      </c>
      <c r="EY1146" s="36">
        <f t="shared" si="2699"/>
        <v>0</v>
      </c>
      <c r="EZ1146" s="36">
        <f t="shared" si="2700"/>
        <v>0</v>
      </c>
      <c r="FA1146" s="36">
        <f t="shared" si="2701"/>
        <v>0</v>
      </c>
      <c r="FB1146" s="36">
        <f t="shared" si="2702"/>
        <v>0</v>
      </c>
      <c r="FC1146" s="36">
        <f t="shared" si="2730"/>
        <v>0</v>
      </c>
      <c r="FD1146" s="36">
        <f t="shared" si="2703"/>
        <v>0</v>
      </c>
      <c r="FE1146" s="36">
        <f t="shared" si="2704"/>
        <v>0</v>
      </c>
      <c r="FF1146" s="36">
        <f t="shared" si="2731"/>
        <v>0</v>
      </c>
      <c r="FG1146" s="36">
        <f t="shared" si="2705"/>
        <v>0</v>
      </c>
      <c r="FH1146" s="36">
        <f t="shared" si="2706"/>
        <v>0</v>
      </c>
      <c r="FI1146" s="36">
        <f t="shared" si="2707"/>
        <v>0</v>
      </c>
      <c r="FJ1146" s="36">
        <f t="shared" ca="1" si="2708"/>
        <v>0</v>
      </c>
      <c r="FK1146" s="36">
        <f t="shared" si="2709"/>
        <v>0</v>
      </c>
      <c r="FL1146" s="36">
        <f t="shared" si="2710"/>
        <v>0</v>
      </c>
      <c r="FM1146" s="36">
        <f t="shared" ca="1" si="2711"/>
        <v>0</v>
      </c>
      <c r="FN1146" s="36">
        <f t="shared" ca="1" si="2733"/>
        <v>0</v>
      </c>
    </row>
    <row r="1147" spans="2:170" x14ac:dyDescent="0.25">
      <c r="B1147" s="2">
        <v>1139</v>
      </c>
      <c r="C1147" s="2">
        <f t="shared" si="2734"/>
        <v>95</v>
      </c>
      <c r="D1147" s="2">
        <f t="shared" si="2737"/>
        <v>1163</v>
      </c>
      <c r="E1147" s="2">
        <f t="shared" si="2735"/>
        <v>97</v>
      </c>
      <c r="F1147" s="189">
        <f t="shared" si="2739"/>
        <v>80385</v>
      </c>
      <c r="G1147" s="2">
        <f t="shared" si="2738"/>
        <v>1</v>
      </c>
      <c r="H1147" s="187">
        <f t="shared" si="2588"/>
        <v>129.5</v>
      </c>
      <c r="I1147" s="186">
        <f t="shared" si="2736"/>
        <v>129</v>
      </c>
      <c r="J1147" s="2">
        <f t="shared" si="2589"/>
        <v>0</v>
      </c>
      <c r="K1147" s="2">
        <f t="shared" si="2590"/>
        <v>0</v>
      </c>
      <c r="L1147">
        <f t="shared" si="2591"/>
        <v>2</v>
      </c>
      <c r="M1147" s="190">
        <f t="shared" si="2712"/>
        <v>0</v>
      </c>
      <c r="N1147">
        <f t="shared" si="2592"/>
        <v>1</v>
      </c>
      <c r="O1147">
        <f t="shared" si="2593"/>
        <v>100</v>
      </c>
      <c r="P1147" s="58">
        <f t="shared" si="2594"/>
        <v>0</v>
      </c>
      <c r="Q1147" s="106">
        <f t="shared" si="2595"/>
        <v>0</v>
      </c>
      <c r="R1147" s="59">
        <f t="shared" si="2596"/>
        <v>0</v>
      </c>
      <c r="S1147" s="32">
        <f t="shared" si="2713"/>
        <v>0</v>
      </c>
      <c r="T1147">
        <f t="shared" si="2597"/>
        <v>1</v>
      </c>
      <c r="U1147" s="32">
        <f t="shared" si="2714"/>
        <v>0</v>
      </c>
      <c r="V1147">
        <f t="shared" si="2598"/>
        <v>1</v>
      </c>
      <c r="W1147">
        <f t="shared" si="2599"/>
        <v>100</v>
      </c>
      <c r="X1147" s="58">
        <f t="shared" si="2600"/>
        <v>0</v>
      </c>
      <c r="Y1147" s="58">
        <f t="shared" si="2601"/>
        <v>0</v>
      </c>
      <c r="Z1147" s="32">
        <f t="shared" si="2602"/>
        <v>0</v>
      </c>
      <c r="AA1147" s="32">
        <f t="shared" si="2603"/>
        <v>0</v>
      </c>
      <c r="AB1147" s="59">
        <f t="shared" si="2604"/>
        <v>0</v>
      </c>
      <c r="AC1147" s="59">
        <f t="shared" si="2605"/>
        <v>0</v>
      </c>
      <c r="AD1147">
        <f t="shared" si="2606"/>
        <v>1</v>
      </c>
      <c r="AE1147" s="59">
        <f t="shared" si="2607"/>
        <v>0</v>
      </c>
      <c r="AF1147" s="59">
        <f t="shared" si="2608"/>
        <v>0</v>
      </c>
      <c r="AG1147" s="59">
        <f t="shared" si="2609"/>
        <v>0</v>
      </c>
      <c r="AH1147">
        <f t="shared" si="2610"/>
        <v>1</v>
      </c>
      <c r="AI1147" s="59">
        <f t="shared" si="2611"/>
        <v>0</v>
      </c>
      <c r="AJ1147" s="59">
        <f t="shared" si="2612"/>
        <v>0</v>
      </c>
      <c r="AK1147" s="59">
        <f t="shared" si="2613"/>
        <v>0</v>
      </c>
      <c r="AL1147" s="59">
        <f t="shared" si="2614"/>
        <v>0</v>
      </c>
      <c r="AM1147" s="12">
        <f t="shared" si="2715"/>
        <v>0</v>
      </c>
      <c r="AN1147" s="12">
        <f t="shared" si="2716"/>
        <v>0</v>
      </c>
      <c r="AO1147" s="66">
        <f t="shared" si="2615"/>
        <v>0</v>
      </c>
      <c r="AP1147" s="66">
        <f t="shared" si="2616"/>
        <v>0</v>
      </c>
      <c r="AQ1147" s="59">
        <f t="shared" si="2617"/>
        <v>0</v>
      </c>
      <c r="AR1147" s="59">
        <f t="shared" si="2618"/>
        <v>0</v>
      </c>
      <c r="AS1147" s="59">
        <f t="shared" si="2619"/>
        <v>0</v>
      </c>
      <c r="AT1147" s="12">
        <f t="shared" si="2620"/>
        <v>0</v>
      </c>
      <c r="AU1147" s="59">
        <f t="shared" si="2717"/>
        <v>0</v>
      </c>
      <c r="AV1147" s="59">
        <f t="shared" si="2718"/>
        <v>0</v>
      </c>
      <c r="AW1147" s="70" t="e">
        <f t="shared" si="2621"/>
        <v>#N/A</v>
      </c>
      <c r="AX1147" s="20">
        <f t="shared" si="2622"/>
        <v>200000</v>
      </c>
      <c r="AY1147" s="20">
        <f t="shared" si="2623"/>
        <v>0</v>
      </c>
      <c r="AZ1147" s="20">
        <f t="shared" si="2624"/>
        <v>0</v>
      </c>
      <c r="BA1147" s="20">
        <f t="shared" si="2625"/>
        <v>0</v>
      </c>
      <c r="BB1147" s="36">
        <f t="shared" si="2626"/>
        <v>0</v>
      </c>
      <c r="BC1147" s="36">
        <f t="shared" si="2627"/>
        <v>0</v>
      </c>
      <c r="BD1147" s="80">
        <f t="shared" si="2628"/>
        <v>0</v>
      </c>
      <c r="BE1147" s="36">
        <f t="shared" si="2629"/>
        <v>0</v>
      </c>
      <c r="BF1147" s="36">
        <f t="shared" si="2630"/>
        <v>0</v>
      </c>
      <c r="BG1147" s="36">
        <f t="shared" si="2631"/>
        <v>0</v>
      </c>
      <c r="BH1147" s="36">
        <f t="shared" si="2632"/>
        <v>0</v>
      </c>
      <c r="BI1147" s="36">
        <f t="shared" si="2633"/>
        <v>0</v>
      </c>
      <c r="BJ1147" s="36">
        <f t="shared" si="2634"/>
        <v>0</v>
      </c>
      <c r="BK1147" s="36">
        <f t="shared" si="2635"/>
        <v>0</v>
      </c>
      <c r="BL1147" s="68">
        <f>IF(OR(AT1147=0,E1147&gt;ProjTerm),0,VLOOKUP(D1147,'Life Events'!$AE$5:$AI$1206,5,FALSE))</f>
        <v>0</v>
      </c>
      <c r="BM1147" s="93">
        <f t="shared" si="2636"/>
        <v>0</v>
      </c>
      <c r="BN1147" s="93">
        <f t="shared" si="2637"/>
        <v>0</v>
      </c>
      <c r="BO1147" s="36">
        <f t="shared" si="2638"/>
        <v>0</v>
      </c>
      <c r="BP1147" s="36">
        <f t="shared" si="2639"/>
        <v>0</v>
      </c>
      <c r="BQ1147" s="36">
        <f t="shared" si="2640"/>
        <v>0</v>
      </c>
      <c r="BR1147" s="36">
        <f t="shared" si="2641"/>
        <v>154.78110000000001</v>
      </c>
      <c r="BS1147" s="36">
        <f t="shared" si="2642"/>
        <v>0</v>
      </c>
      <c r="BT1147" s="36">
        <f t="shared" si="2643"/>
        <v>0</v>
      </c>
      <c r="BU1147" s="70" cm="1">
        <f t="array" ref="BU1147">IF(AND(ActInt=1,$J1147=0),INDEX(Tbl_FwdNom,$B1147-IVP,MATCH(ValnDt,Tbl_FwdNom_Cols)),INDEX(Tbl_FwdNom,$B1147,MATCH(StartDt,Tbl_FwdNom_Cols)))</f>
        <v>7.6100280280000003</v>
      </c>
      <c r="BV1147" s="70" cm="1">
        <f t="array" ref="BV1147">INDEX(Tbl_FwdReal,$B1147,MATCH(StartDt,Tbl_FwdReal_Cols))</f>
        <v>2.2081664760000002</v>
      </c>
      <c r="BW1147" s="70" cm="1">
        <f t="array" ref="BW1147">IF(RunType&lt;&gt;"OPN",INDEX(Tbl_FwdReal,$B1147,MATCH(ValnDt,Tbl_FwdReal_Cols)),IF(AND($J1147=0,ActInt=1),INDEX(Tbl_FwdReal,$B1147-IVP,MATCH(ValnDt,Tbl_FwdReal_Cols)),-999))*$K1147</f>
        <v>0</v>
      </c>
      <c r="BX1147" s="70">
        <f t="shared" si="2644"/>
        <v>0</v>
      </c>
      <c r="BY1147" s="70">
        <f t="shared" si="2719"/>
        <v>7.6100280279999932E-2</v>
      </c>
      <c r="BZ1147" s="64">
        <f t="shared" si="2732"/>
        <v>6.1306874312674342E-3</v>
      </c>
      <c r="CA1147" s="70" cm="1">
        <f t="array" ref="CA1147">IF($J1147=1,CA1146*(1+INDEX(Tbl_CPI,$B1147,MATCH(IF(RunType="OPN",StartDt,ValnDt),Tbl_CPI_Cols))),0)</f>
        <v>0</v>
      </c>
      <c r="CB1147" s="70">
        <f t="shared" si="2720"/>
        <v>496.05372594583321</v>
      </c>
      <c r="CC1147" s="70">
        <f t="shared" si="2721"/>
        <v>463.68418776110207</v>
      </c>
      <c r="CD1147" s="36">
        <f t="shared" si="2645"/>
        <v>2348.9468144997827</v>
      </c>
      <c r="CE1147" s="36">
        <f t="shared" si="2646"/>
        <v>0</v>
      </c>
      <c r="CF1147" s="36">
        <f t="shared" si="2647"/>
        <v>0</v>
      </c>
      <c r="CG1147" s="36">
        <f t="shared" si="2648"/>
        <v>0</v>
      </c>
      <c r="CH1147" s="36">
        <f t="shared" si="2649"/>
        <v>0</v>
      </c>
      <c r="CI1147" s="36">
        <f t="shared" si="2650"/>
        <v>0</v>
      </c>
      <c r="CJ1147" s="36">
        <f t="shared" si="2651"/>
        <v>0</v>
      </c>
      <c r="CK1147" s="36">
        <f t="shared" si="2652"/>
        <v>0</v>
      </c>
      <c r="CL1147" s="36">
        <f t="shared" si="2653"/>
        <v>0</v>
      </c>
      <c r="CM1147" s="36">
        <f t="shared" si="2654"/>
        <v>0</v>
      </c>
      <c r="CN1147" s="36">
        <f t="shared" si="2655"/>
        <v>0</v>
      </c>
      <c r="CO1147" s="20">
        <f t="shared" si="2656"/>
        <v>120000</v>
      </c>
      <c r="CP1147" s="20">
        <f t="shared" si="2657"/>
        <v>2</v>
      </c>
      <c r="CQ1147" s="64" t="e">
        <f t="shared" si="2658"/>
        <v>#N/A</v>
      </c>
      <c r="CR1147" s="64" t="e">
        <f t="shared" si="2659"/>
        <v>#N/A</v>
      </c>
      <c r="CS1147" s="36" t="e">
        <f t="shared" si="2660"/>
        <v>#N/A</v>
      </c>
      <c r="CT1147" s="36">
        <f t="shared" si="2661"/>
        <v>0</v>
      </c>
      <c r="CU1147" s="36">
        <f t="shared" si="2662"/>
        <v>0</v>
      </c>
      <c r="CV1147" s="36">
        <f t="shared" si="2722"/>
        <v>0</v>
      </c>
      <c r="CW1147" s="36">
        <f t="shared" si="2663"/>
        <v>0</v>
      </c>
      <c r="CX1147" s="36">
        <f t="shared" si="2664"/>
        <v>0</v>
      </c>
      <c r="CY1147" s="36">
        <f t="shared" si="2665"/>
        <v>0</v>
      </c>
      <c r="CZ1147" s="36">
        <f t="shared" si="2723"/>
        <v>0</v>
      </c>
      <c r="DA1147" s="64">
        <f t="shared" si="2666"/>
        <v>6.1306874312674342E-3</v>
      </c>
      <c r="DB1147" s="70">
        <f t="shared" si="2724"/>
        <v>0.99390666887726131</v>
      </c>
      <c r="DC1147" s="70">
        <f>PRODUCT($DB$8:DB1147)</f>
        <v>6.2347411730050625E-5</v>
      </c>
      <c r="DD1147" s="36">
        <f t="shared" si="2667"/>
        <v>0</v>
      </c>
      <c r="DE1147" s="36">
        <f t="shared" si="2668"/>
        <v>0</v>
      </c>
      <c r="DF1147" s="36">
        <f t="shared" si="2669"/>
        <v>0</v>
      </c>
      <c r="DG1147" s="36">
        <f t="shared" si="2670"/>
        <v>0</v>
      </c>
      <c r="DH1147" s="36">
        <f t="shared" si="2671"/>
        <v>0</v>
      </c>
      <c r="DI1147" s="36">
        <f t="shared" si="2672"/>
        <v>0</v>
      </c>
      <c r="DJ1147" s="36">
        <f t="shared" si="2673"/>
        <v>0</v>
      </c>
      <c r="DK1147" s="36">
        <f t="shared" si="2674"/>
        <v>0</v>
      </c>
      <c r="DL1147" s="36">
        <f t="shared" si="2675"/>
        <v>0</v>
      </c>
      <c r="DM1147" s="36">
        <f t="shared" si="2676"/>
        <v>0</v>
      </c>
      <c r="DN1147" s="36">
        <f t="shared" ca="1" si="2725"/>
        <v>4.6137290849905055E-12</v>
      </c>
      <c r="DO1147" s="64" cm="1">
        <f t="array" ref="DO1147">IFERROR(INDEX(Tbl_FwdNom,$B1147,MATCH(LIDt,Tbl_FwdNom_Cols,0)),0)</f>
        <v>7.3005206930000002</v>
      </c>
      <c r="DP1147" s="64">
        <f t="shared" ca="1" si="2726"/>
        <v>0</v>
      </c>
      <c r="DQ1147" s="64">
        <f t="shared" ca="1" si="2677"/>
        <v>0</v>
      </c>
      <c r="DR1147" s="70">
        <f t="shared" ca="1" si="2678"/>
        <v>1</v>
      </c>
      <c r="DS1147" s="70">
        <f ca="1">PRODUCT($DR$8:DR1147)</f>
        <v>5.1485728910319675E-4</v>
      </c>
      <c r="DT1147" s="36">
        <f t="shared" ca="1" si="2679"/>
        <v>0</v>
      </c>
      <c r="DU1147" s="36">
        <f t="shared" ca="1" si="2680"/>
        <v>0</v>
      </c>
      <c r="DV1147" s="36">
        <f t="shared" ca="1" si="2681"/>
        <v>0</v>
      </c>
      <c r="DW1147" s="36">
        <f t="shared" ca="1" si="2682"/>
        <v>0</v>
      </c>
      <c r="DX1147" s="36">
        <f t="shared" ca="1" si="2683"/>
        <v>0</v>
      </c>
      <c r="DY1147" s="36">
        <f t="shared" ca="1" si="2684"/>
        <v>0</v>
      </c>
      <c r="DZ1147" s="36">
        <f t="shared" ca="1" si="2685"/>
        <v>0</v>
      </c>
      <c r="EA1147" s="36">
        <f t="shared" ca="1" si="2686"/>
        <v>0</v>
      </c>
      <c r="EB1147" s="36">
        <f t="shared" ca="1" si="2687"/>
        <v>0</v>
      </c>
      <c r="EC1147" s="36">
        <f t="shared" ca="1" si="2688"/>
        <v>0</v>
      </c>
      <c r="ED1147" s="36">
        <f t="shared" ca="1" si="2689"/>
        <v>0</v>
      </c>
      <c r="EE1147" s="36">
        <f t="shared" ca="1" si="2727"/>
        <v>0</v>
      </c>
      <c r="EF1147" s="36">
        <f t="shared" ca="1" si="2690"/>
        <v>0</v>
      </c>
      <c r="EG1147" s="64"/>
      <c r="EH1147" s="64"/>
      <c r="EI1147" s="64"/>
      <c r="EJ1147" s="70"/>
      <c r="EK1147" s="70"/>
      <c r="EL1147" s="70"/>
      <c r="EM1147" s="70"/>
      <c r="EN1147" s="70"/>
      <c r="EO1147" s="36">
        <f t="shared" si="2691"/>
        <v>0</v>
      </c>
      <c r="EP1147" s="36">
        <f t="shared" si="2692"/>
        <v>0</v>
      </c>
      <c r="EQ1147" s="36">
        <f t="shared" si="2693"/>
        <v>0</v>
      </c>
      <c r="ER1147" s="36">
        <f t="shared" si="2694"/>
        <v>0</v>
      </c>
      <c r="ES1147" s="36">
        <f t="shared" si="2695"/>
        <v>0</v>
      </c>
      <c r="ET1147" s="36">
        <f t="shared" si="2696"/>
        <v>0</v>
      </c>
      <c r="EU1147" s="36">
        <f t="shared" si="2728"/>
        <v>0</v>
      </c>
      <c r="EV1147" s="36">
        <f t="shared" si="2697"/>
        <v>0</v>
      </c>
      <c r="EW1147" s="36">
        <f t="shared" si="2698"/>
        <v>0</v>
      </c>
      <c r="EX1147" s="36">
        <f t="shared" si="2729"/>
        <v>0</v>
      </c>
      <c r="EY1147" s="36">
        <f t="shared" si="2699"/>
        <v>0</v>
      </c>
      <c r="EZ1147" s="36">
        <f t="shared" si="2700"/>
        <v>0</v>
      </c>
      <c r="FA1147" s="36">
        <f t="shared" si="2701"/>
        <v>0</v>
      </c>
      <c r="FB1147" s="36">
        <f t="shared" si="2702"/>
        <v>0</v>
      </c>
      <c r="FC1147" s="36">
        <f t="shared" si="2730"/>
        <v>0</v>
      </c>
      <c r="FD1147" s="36">
        <f t="shared" si="2703"/>
        <v>0</v>
      </c>
      <c r="FE1147" s="36">
        <f t="shared" si="2704"/>
        <v>0</v>
      </c>
      <c r="FF1147" s="36">
        <f t="shared" si="2731"/>
        <v>0</v>
      </c>
      <c r="FG1147" s="36">
        <f t="shared" si="2705"/>
        <v>0</v>
      </c>
      <c r="FH1147" s="36">
        <f t="shared" si="2706"/>
        <v>0</v>
      </c>
      <c r="FI1147" s="36">
        <f t="shared" si="2707"/>
        <v>0</v>
      </c>
      <c r="FJ1147" s="36">
        <f t="shared" ca="1" si="2708"/>
        <v>0</v>
      </c>
      <c r="FK1147" s="36">
        <f t="shared" si="2709"/>
        <v>0</v>
      </c>
      <c r="FL1147" s="36">
        <f t="shared" si="2710"/>
        <v>0</v>
      </c>
      <c r="FM1147" s="36">
        <f t="shared" ca="1" si="2711"/>
        <v>0</v>
      </c>
      <c r="FN1147" s="36">
        <f t="shared" ca="1" si="2733"/>
        <v>0</v>
      </c>
    </row>
    <row r="1148" spans="2:170" x14ac:dyDescent="0.25">
      <c r="B1148" s="2">
        <v>1140</v>
      </c>
      <c r="C1148" s="2">
        <f t="shared" si="2734"/>
        <v>95</v>
      </c>
      <c r="D1148" s="2">
        <f t="shared" si="2737"/>
        <v>1164</v>
      </c>
      <c r="E1148" s="2">
        <f t="shared" si="2735"/>
        <v>97</v>
      </c>
      <c r="F1148" s="189">
        <f t="shared" si="2739"/>
        <v>80414</v>
      </c>
      <c r="G1148" s="2">
        <f t="shared" si="2738"/>
        <v>2</v>
      </c>
      <c r="H1148" s="187">
        <f t="shared" si="2588"/>
        <v>129.58333333333334</v>
      </c>
      <c r="I1148" s="186">
        <f t="shared" si="2736"/>
        <v>129</v>
      </c>
      <c r="J1148" s="2">
        <f t="shared" si="2589"/>
        <v>0</v>
      </c>
      <c r="K1148" s="2">
        <f t="shared" si="2590"/>
        <v>0</v>
      </c>
      <c r="L1148">
        <f t="shared" si="2591"/>
        <v>2</v>
      </c>
      <c r="M1148" s="190">
        <f t="shared" si="2712"/>
        <v>0</v>
      </c>
      <c r="N1148">
        <f t="shared" si="2592"/>
        <v>1</v>
      </c>
      <c r="O1148">
        <f t="shared" si="2593"/>
        <v>100</v>
      </c>
      <c r="P1148" s="58">
        <f t="shared" si="2594"/>
        <v>0</v>
      </c>
      <c r="Q1148" s="106">
        <f t="shared" si="2595"/>
        <v>0</v>
      </c>
      <c r="R1148" s="59">
        <f t="shared" si="2596"/>
        <v>0</v>
      </c>
      <c r="S1148" s="32">
        <f t="shared" si="2713"/>
        <v>0</v>
      </c>
      <c r="T1148">
        <f t="shared" si="2597"/>
        <v>1</v>
      </c>
      <c r="U1148" s="32">
        <f t="shared" si="2714"/>
        <v>0</v>
      </c>
      <c r="V1148">
        <f t="shared" si="2598"/>
        <v>1</v>
      </c>
      <c r="W1148">
        <f t="shared" si="2599"/>
        <v>100</v>
      </c>
      <c r="X1148" s="58">
        <f t="shared" si="2600"/>
        <v>0</v>
      </c>
      <c r="Y1148" s="58">
        <f t="shared" si="2601"/>
        <v>0</v>
      </c>
      <c r="Z1148" s="32">
        <f t="shared" si="2602"/>
        <v>0</v>
      </c>
      <c r="AA1148" s="32">
        <f t="shared" si="2603"/>
        <v>0</v>
      </c>
      <c r="AB1148" s="59">
        <f t="shared" si="2604"/>
        <v>0</v>
      </c>
      <c r="AC1148" s="59">
        <f t="shared" si="2605"/>
        <v>0</v>
      </c>
      <c r="AD1148">
        <f t="shared" si="2606"/>
        <v>1</v>
      </c>
      <c r="AE1148" s="59">
        <f t="shared" si="2607"/>
        <v>0</v>
      </c>
      <c r="AF1148" s="59">
        <f t="shared" si="2608"/>
        <v>0</v>
      </c>
      <c r="AG1148" s="59">
        <f t="shared" si="2609"/>
        <v>0</v>
      </c>
      <c r="AH1148">
        <f t="shared" si="2610"/>
        <v>1</v>
      </c>
      <c r="AI1148" s="59">
        <f t="shared" si="2611"/>
        <v>0</v>
      </c>
      <c r="AJ1148" s="59">
        <f t="shared" si="2612"/>
        <v>0</v>
      </c>
      <c r="AK1148" s="59">
        <f t="shared" si="2613"/>
        <v>0</v>
      </c>
      <c r="AL1148" s="59">
        <f t="shared" si="2614"/>
        <v>0</v>
      </c>
      <c r="AM1148" s="12">
        <f t="shared" si="2715"/>
        <v>0</v>
      </c>
      <c r="AN1148" s="12">
        <f t="shared" si="2716"/>
        <v>0</v>
      </c>
      <c r="AO1148" s="66">
        <f t="shared" si="2615"/>
        <v>0</v>
      </c>
      <c r="AP1148" s="66">
        <f t="shared" si="2616"/>
        <v>0</v>
      </c>
      <c r="AQ1148" s="59">
        <f t="shared" si="2617"/>
        <v>0</v>
      </c>
      <c r="AR1148" s="59">
        <f t="shared" si="2618"/>
        <v>0</v>
      </c>
      <c r="AS1148" s="59">
        <f t="shared" si="2619"/>
        <v>0</v>
      </c>
      <c r="AT1148" s="12">
        <f t="shared" si="2620"/>
        <v>0</v>
      </c>
      <c r="AU1148" s="59">
        <f t="shared" si="2717"/>
        <v>0</v>
      </c>
      <c r="AV1148" s="59">
        <f t="shared" si="2718"/>
        <v>0</v>
      </c>
      <c r="AW1148" s="70" t="e">
        <f t="shared" si="2621"/>
        <v>#N/A</v>
      </c>
      <c r="AX1148" s="20">
        <f t="shared" si="2622"/>
        <v>200000</v>
      </c>
      <c r="AY1148" s="20">
        <f t="shared" si="2623"/>
        <v>0</v>
      </c>
      <c r="AZ1148" s="20">
        <f t="shared" si="2624"/>
        <v>0</v>
      </c>
      <c r="BA1148" s="20">
        <f t="shared" si="2625"/>
        <v>0</v>
      </c>
      <c r="BB1148" s="36">
        <f t="shared" si="2626"/>
        <v>0</v>
      </c>
      <c r="BC1148" s="36">
        <f t="shared" si="2627"/>
        <v>0</v>
      </c>
      <c r="BD1148" s="80">
        <f t="shared" si="2628"/>
        <v>0</v>
      </c>
      <c r="BE1148" s="36">
        <f t="shared" si="2629"/>
        <v>0</v>
      </c>
      <c r="BF1148" s="36">
        <f t="shared" si="2630"/>
        <v>0</v>
      </c>
      <c r="BG1148" s="36">
        <f t="shared" si="2631"/>
        <v>0</v>
      </c>
      <c r="BH1148" s="36">
        <f t="shared" si="2632"/>
        <v>0</v>
      </c>
      <c r="BI1148" s="36">
        <f t="shared" si="2633"/>
        <v>0</v>
      </c>
      <c r="BJ1148" s="36">
        <f t="shared" si="2634"/>
        <v>0</v>
      </c>
      <c r="BK1148" s="36">
        <f t="shared" si="2635"/>
        <v>0</v>
      </c>
      <c r="BL1148" s="68">
        <f>IF(OR(AT1148=0,E1148&gt;ProjTerm),0,VLOOKUP(D1148,'Life Events'!$AE$5:$AI$1206,5,FALSE))</f>
        <v>0</v>
      </c>
      <c r="BM1148" s="93">
        <f t="shared" si="2636"/>
        <v>0</v>
      </c>
      <c r="BN1148" s="93">
        <f t="shared" si="2637"/>
        <v>0</v>
      </c>
      <c r="BO1148" s="36">
        <f t="shared" si="2638"/>
        <v>0</v>
      </c>
      <c r="BP1148" s="36">
        <f t="shared" si="2639"/>
        <v>0</v>
      </c>
      <c r="BQ1148" s="36">
        <f t="shared" si="2640"/>
        <v>0</v>
      </c>
      <c r="BR1148" s="36">
        <f t="shared" si="2641"/>
        <v>154.78110000000001</v>
      </c>
      <c r="BS1148" s="36">
        <f t="shared" si="2642"/>
        <v>0</v>
      </c>
      <c r="BT1148" s="36">
        <f t="shared" si="2643"/>
        <v>0</v>
      </c>
      <c r="BU1148" s="70" cm="1">
        <f t="array" ref="BU1148">IF(AND(ActInt=1,$J1148=0),INDEX(Tbl_FwdNom,$B1148-IVP,MATCH(ValnDt,Tbl_FwdNom_Cols)),INDEX(Tbl_FwdNom,$B1148,MATCH(StartDt,Tbl_FwdNom_Cols)))</f>
        <v>7.6041851920000001</v>
      </c>
      <c r="BV1148" s="70" cm="1">
        <f t="array" ref="BV1148">INDEX(Tbl_FwdReal,$B1148,MATCH(StartDt,Tbl_FwdReal_Cols))</f>
        <v>2.2048247669999999</v>
      </c>
      <c r="BW1148" s="70" cm="1">
        <f t="array" ref="BW1148">IF(RunType&lt;&gt;"OPN",INDEX(Tbl_FwdReal,$B1148,MATCH(ValnDt,Tbl_FwdReal_Cols)),IF(AND($J1148=0,ActInt=1),INDEX(Tbl_FwdReal,$B1148-IVP,MATCH(ValnDt,Tbl_FwdReal_Cols)),-999))*$K1148</f>
        <v>0</v>
      </c>
      <c r="BX1148" s="70">
        <f t="shared" si="2644"/>
        <v>0</v>
      </c>
      <c r="BY1148" s="70">
        <f t="shared" si="2719"/>
        <v>7.6041851919999903E-2</v>
      </c>
      <c r="BZ1148" s="64">
        <f t="shared" si="2732"/>
        <v>6.1261348793280046E-3</v>
      </c>
      <c r="CA1148" s="70" cm="1">
        <f t="array" ref="CA1148">IF($J1148=1,CA1147*(1+INDEX(Tbl_CPI,$B1148,MATCH(IF(RunType="OPN",StartDt,ValnDt),Tbl_CPI_Cols))),0)</f>
        <v>0</v>
      </c>
      <c r="CB1148" s="70">
        <f t="shared" si="2720"/>
        <v>499.09261797837058</v>
      </c>
      <c r="CC1148" s="70">
        <f t="shared" si="2721"/>
        <v>499.09261797837058</v>
      </c>
      <c r="CD1148" s="36">
        <f t="shared" si="2645"/>
        <v>2348.9468144997827</v>
      </c>
      <c r="CE1148" s="36">
        <f t="shared" si="2646"/>
        <v>0</v>
      </c>
      <c r="CF1148" s="36">
        <f t="shared" si="2647"/>
        <v>0</v>
      </c>
      <c r="CG1148" s="36">
        <f t="shared" si="2648"/>
        <v>0</v>
      </c>
      <c r="CH1148" s="36">
        <f t="shared" si="2649"/>
        <v>0</v>
      </c>
      <c r="CI1148" s="36">
        <f t="shared" si="2650"/>
        <v>0</v>
      </c>
      <c r="CJ1148" s="36">
        <f t="shared" si="2651"/>
        <v>0</v>
      </c>
      <c r="CK1148" s="36">
        <f t="shared" si="2652"/>
        <v>0</v>
      </c>
      <c r="CL1148" s="36">
        <f t="shared" si="2653"/>
        <v>0</v>
      </c>
      <c r="CM1148" s="36">
        <f t="shared" si="2654"/>
        <v>0</v>
      </c>
      <c r="CN1148" s="36">
        <f t="shared" si="2655"/>
        <v>0</v>
      </c>
      <c r="CO1148" s="20">
        <f t="shared" si="2656"/>
        <v>120000</v>
      </c>
      <c r="CP1148" s="20">
        <f t="shared" si="2657"/>
        <v>2</v>
      </c>
      <c r="CQ1148" s="64" t="e">
        <f t="shared" si="2658"/>
        <v>#N/A</v>
      </c>
      <c r="CR1148" s="64" t="e">
        <f t="shared" si="2659"/>
        <v>#N/A</v>
      </c>
      <c r="CS1148" s="36" t="e">
        <f t="shared" si="2660"/>
        <v>#N/A</v>
      </c>
      <c r="CT1148" s="36">
        <f t="shared" si="2661"/>
        <v>0</v>
      </c>
      <c r="CU1148" s="36">
        <f t="shared" si="2662"/>
        <v>0</v>
      </c>
      <c r="CV1148" s="36">
        <f t="shared" si="2722"/>
        <v>0</v>
      </c>
      <c r="CW1148" s="36">
        <f t="shared" si="2663"/>
        <v>0</v>
      </c>
      <c r="CX1148" s="36">
        <f t="shared" si="2664"/>
        <v>0</v>
      </c>
      <c r="CY1148" s="36">
        <f t="shared" si="2665"/>
        <v>0</v>
      </c>
      <c r="CZ1148" s="36">
        <f t="shared" si="2723"/>
        <v>0</v>
      </c>
      <c r="DA1148" s="64">
        <f t="shared" si="2666"/>
        <v>6.1261348793280046E-3</v>
      </c>
      <c r="DB1148" s="70">
        <f t="shared" si="2724"/>
        <v>0.99391116613816743</v>
      </c>
      <c r="DC1148" s="70">
        <f>PRODUCT($DB$8:DB1148)</f>
        <v>6.1967788698311072E-5</v>
      </c>
      <c r="DD1148" s="36">
        <f t="shared" si="2667"/>
        <v>0</v>
      </c>
      <c r="DE1148" s="36">
        <f t="shared" si="2668"/>
        <v>0</v>
      </c>
      <c r="DF1148" s="36">
        <f t="shared" si="2669"/>
        <v>0</v>
      </c>
      <c r="DG1148" s="36">
        <f t="shared" si="2670"/>
        <v>0</v>
      </c>
      <c r="DH1148" s="36">
        <f t="shared" si="2671"/>
        <v>0</v>
      </c>
      <c r="DI1148" s="36">
        <f t="shared" si="2672"/>
        <v>0</v>
      </c>
      <c r="DJ1148" s="36">
        <f t="shared" si="2673"/>
        <v>0</v>
      </c>
      <c r="DK1148" s="36">
        <f t="shared" si="2674"/>
        <v>0</v>
      </c>
      <c r="DL1148" s="36">
        <f t="shared" si="2675"/>
        <v>0</v>
      </c>
      <c r="DM1148" s="36">
        <f t="shared" si="2676"/>
        <v>0</v>
      </c>
      <c r="DN1148" s="36">
        <f t="shared" ca="1" si="2725"/>
        <v>4.6137290849905055E-12</v>
      </c>
      <c r="DO1148" s="64" cm="1">
        <f t="array" ref="DO1148">IFERROR(INDEX(Tbl_FwdNom,$B1148,MATCH(LIDt,Tbl_FwdNom_Cols,0)),0)</f>
        <v>7.2988221900000001</v>
      </c>
      <c r="DP1148" s="64">
        <f t="shared" ca="1" si="2726"/>
        <v>0</v>
      </c>
      <c r="DQ1148" s="64">
        <f t="shared" ca="1" si="2677"/>
        <v>0</v>
      </c>
      <c r="DR1148" s="70">
        <f t="shared" ca="1" si="2678"/>
        <v>1</v>
      </c>
      <c r="DS1148" s="70">
        <f ca="1">PRODUCT($DR$8:DR1148)</f>
        <v>5.1485728910319675E-4</v>
      </c>
      <c r="DT1148" s="36">
        <f t="shared" ca="1" si="2679"/>
        <v>0</v>
      </c>
      <c r="DU1148" s="36">
        <f t="shared" ca="1" si="2680"/>
        <v>0</v>
      </c>
      <c r="DV1148" s="36">
        <f t="shared" ca="1" si="2681"/>
        <v>0</v>
      </c>
      <c r="DW1148" s="36">
        <f t="shared" ca="1" si="2682"/>
        <v>0</v>
      </c>
      <c r="DX1148" s="36">
        <f t="shared" ca="1" si="2683"/>
        <v>0</v>
      </c>
      <c r="DY1148" s="36">
        <f t="shared" ca="1" si="2684"/>
        <v>0</v>
      </c>
      <c r="DZ1148" s="36">
        <f t="shared" ca="1" si="2685"/>
        <v>0</v>
      </c>
      <c r="EA1148" s="36">
        <f t="shared" ca="1" si="2686"/>
        <v>0</v>
      </c>
      <c r="EB1148" s="36">
        <f t="shared" ca="1" si="2687"/>
        <v>0</v>
      </c>
      <c r="EC1148" s="36">
        <f t="shared" ca="1" si="2688"/>
        <v>0</v>
      </c>
      <c r="ED1148" s="36">
        <f t="shared" ca="1" si="2689"/>
        <v>0</v>
      </c>
      <c r="EE1148" s="36">
        <f t="shared" ca="1" si="2727"/>
        <v>0</v>
      </c>
      <c r="EF1148" s="36">
        <f t="shared" ca="1" si="2690"/>
        <v>0</v>
      </c>
      <c r="EG1148" s="64"/>
      <c r="EH1148" s="64"/>
      <c r="EI1148" s="64"/>
      <c r="EJ1148" s="70"/>
      <c r="EK1148" s="70"/>
      <c r="EL1148" s="70"/>
      <c r="EM1148" s="70"/>
      <c r="EN1148" s="70"/>
      <c r="EO1148" s="36">
        <f t="shared" si="2691"/>
        <v>0</v>
      </c>
      <c r="EP1148" s="36">
        <f t="shared" si="2692"/>
        <v>0</v>
      </c>
      <c r="EQ1148" s="36">
        <f t="shared" si="2693"/>
        <v>0</v>
      </c>
      <c r="ER1148" s="36">
        <f t="shared" si="2694"/>
        <v>0</v>
      </c>
      <c r="ES1148" s="36">
        <f t="shared" si="2695"/>
        <v>0</v>
      </c>
      <c r="ET1148" s="36">
        <f t="shared" si="2696"/>
        <v>0</v>
      </c>
      <c r="EU1148" s="36">
        <f t="shared" si="2728"/>
        <v>0</v>
      </c>
      <c r="EV1148" s="36">
        <f t="shared" si="2697"/>
        <v>0</v>
      </c>
      <c r="EW1148" s="36">
        <f t="shared" si="2698"/>
        <v>0</v>
      </c>
      <c r="EX1148" s="36">
        <f t="shared" si="2729"/>
        <v>0</v>
      </c>
      <c r="EY1148" s="36">
        <f t="shared" si="2699"/>
        <v>0</v>
      </c>
      <c r="EZ1148" s="36">
        <f t="shared" si="2700"/>
        <v>0</v>
      </c>
      <c r="FA1148" s="36">
        <f t="shared" si="2701"/>
        <v>0</v>
      </c>
      <c r="FB1148" s="36">
        <f t="shared" si="2702"/>
        <v>0</v>
      </c>
      <c r="FC1148" s="36">
        <f t="shared" si="2730"/>
        <v>0</v>
      </c>
      <c r="FD1148" s="36">
        <f t="shared" si="2703"/>
        <v>0</v>
      </c>
      <c r="FE1148" s="36">
        <f t="shared" si="2704"/>
        <v>0</v>
      </c>
      <c r="FF1148" s="36">
        <f t="shared" si="2731"/>
        <v>0</v>
      </c>
      <c r="FG1148" s="36">
        <f t="shared" si="2705"/>
        <v>0</v>
      </c>
      <c r="FH1148" s="36">
        <f t="shared" si="2706"/>
        <v>0</v>
      </c>
      <c r="FI1148" s="36">
        <f t="shared" si="2707"/>
        <v>0</v>
      </c>
      <c r="FJ1148" s="36">
        <f t="shared" ca="1" si="2708"/>
        <v>0</v>
      </c>
      <c r="FK1148" s="36">
        <f t="shared" si="2709"/>
        <v>0</v>
      </c>
      <c r="FL1148" s="36">
        <f t="shared" si="2710"/>
        <v>0</v>
      </c>
      <c r="FM1148" s="36">
        <f t="shared" ca="1" si="2711"/>
        <v>0</v>
      </c>
      <c r="FN1148" s="36">
        <f t="shared" ca="1" si="2733"/>
        <v>0</v>
      </c>
    </row>
    <row r="1149" spans="2:170" x14ac:dyDescent="0.25">
      <c r="B1149" s="2">
        <v>1141</v>
      </c>
      <c r="C1149" s="2">
        <f t="shared" si="2734"/>
        <v>96</v>
      </c>
      <c r="D1149" s="2">
        <f t="shared" si="2737"/>
        <v>1165</v>
      </c>
      <c r="E1149" s="2">
        <f t="shared" si="2735"/>
        <v>98</v>
      </c>
      <c r="F1149" s="189">
        <f t="shared" si="2739"/>
        <v>80445</v>
      </c>
      <c r="G1149" s="2">
        <f t="shared" si="2738"/>
        <v>3</v>
      </c>
      <c r="H1149" s="187">
        <f t="shared" si="2588"/>
        <v>129.66666666666666</v>
      </c>
      <c r="I1149" s="186">
        <f t="shared" si="2736"/>
        <v>129</v>
      </c>
      <c r="J1149" s="2">
        <f t="shared" si="2589"/>
        <v>0</v>
      </c>
      <c r="K1149" s="2">
        <f t="shared" si="2590"/>
        <v>0</v>
      </c>
      <c r="L1149">
        <f t="shared" si="2591"/>
        <v>2</v>
      </c>
      <c r="M1149" s="190">
        <f t="shared" si="2712"/>
        <v>0</v>
      </c>
      <c r="N1149">
        <f t="shared" si="2592"/>
        <v>1</v>
      </c>
      <c r="O1149">
        <f t="shared" si="2593"/>
        <v>100</v>
      </c>
      <c r="P1149" s="58">
        <f t="shared" si="2594"/>
        <v>0</v>
      </c>
      <c r="Q1149" s="106">
        <f t="shared" si="2595"/>
        <v>0</v>
      </c>
      <c r="R1149" s="59">
        <f t="shared" si="2596"/>
        <v>0</v>
      </c>
      <c r="S1149" s="32">
        <f t="shared" si="2713"/>
        <v>0</v>
      </c>
      <c r="T1149">
        <f t="shared" si="2597"/>
        <v>1</v>
      </c>
      <c r="U1149" s="32">
        <f t="shared" si="2714"/>
        <v>0</v>
      </c>
      <c r="V1149">
        <f t="shared" si="2598"/>
        <v>1</v>
      </c>
      <c r="W1149">
        <f t="shared" si="2599"/>
        <v>100</v>
      </c>
      <c r="X1149" s="58">
        <f t="shared" si="2600"/>
        <v>0</v>
      </c>
      <c r="Y1149" s="58">
        <f t="shared" si="2601"/>
        <v>0</v>
      </c>
      <c r="Z1149" s="32">
        <f t="shared" si="2602"/>
        <v>0</v>
      </c>
      <c r="AA1149" s="32">
        <f t="shared" si="2603"/>
        <v>0</v>
      </c>
      <c r="AB1149" s="59">
        <f t="shared" si="2604"/>
        <v>0</v>
      </c>
      <c r="AC1149" s="59">
        <f t="shared" si="2605"/>
        <v>0</v>
      </c>
      <c r="AD1149">
        <f t="shared" si="2606"/>
        <v>1</v>
      </c>
      <c r="AE1149" s="59">
        <f t="shared" si="2607"/>
        <v>0</v>
      </c>
      <c r="AF1149" s="59">
        <f t="shared" si="2608"/>
        <v>0</v>
      </c>
      <c r="AG1149" s="59">
        <f t="shared" si="2609"/>
        <v>0</v>
      </c>
      <c r="AH1149">
        <f t="shared" si="2610"/>
        <v>1</v>
      </c>
      <c r="AI1149" s="59">
        <f t="shared" si="2611"/>
        <v>0</v>
      </c>
      <c r="AJ1149" s="59">
        <f t="shared" si="2612"/>
        <v>0</v>
      </c>
      <c r="AK1149" s="59">
        <f t="shared" si="2613"/>
        <v>0</v>
      </c>
      <c r="AL1149" s="59">
        <f t="shared" si="2614"/>
        <v>0</v>
      </c>
      <c r="AM1149" s="12">
        <f t="shared" si="2715"/>
        <v>0</v>
      </c>
      <c r="AN1149" s="12">
        <f t="shared" si="2716"/>
        <v>0</v>
      </c>
      <c r="AO1149" s="66">
        <f t="shared" si="2615"/>
        <v>0</v>
      </c>
      <c r="AP1149" s="66">
        <f t="shared" si="2616"/>
        <v>0</v>
      </c>
      <c r="AQ1149" s="59">
        <f t="shared" si="2617"/>
        <v>0</v>
      </c>
      <c r="AR1149" s="59">
        <f t="shared" si="2618"/>
        <v>0</v>
      </c>
      <c r="AS1149" s="59">
        <f t="shared" si="2619"/>
        <v>0</v>
      </c>
      <c r="AT1149" s="12">
        <f t="shared" si="2620"/>
        <v>0</v>
      </c>
      <c r="AU1149" s="59">
        <f t="shared" si="2717"/>
        <v>0</v>
      </c>
      <c r="AV1149" s="59">
        <f t="shared" si="2718"/>
        <v>0</v>
      </c>
      <c r="AW1149" s="70" t="e">
        <f t="shared" si="2621"/>
        <v>#N/A</v>
      </c>
      <c r="AX1149" s="20">
        <f t="shared" si="2622"/>
        <v>200000</v>
      </c>
      <c r="AY1149" s="20">
        <f t="shared" si="2623"/>
        <v>0</v>
      </c>
      <c r="AZ1149" s="20">
        <f t="shared" si="2624"/>
        <v>0</v>
      </c>
      <c r="BA1149" s="20">
        <f t="shared" si="2625"/>
        <v>0</v>
      </c>
      <c r="BB1149" s="36">
        <f t="shared" si="2626"/>
        <v>0</v>
      </c>
      <c r="BC1149" s="36">
        <f t="shared" si="2627"/>
        <v>0</v>
      </c>
      <c r="BD1149" s="80">
        <f t="shared" si="2628"/>
        <v>0</v>
      </c>
      <c r="BE1149" s="36">
        <f t="shared" si="2629"/>
        <v>0</v>
      </c>
      <c r="BF1149" s="36">
        <f t="shared" si="2630"/>
        <v>0</v>
      </c>
      <c r="BG1149" s="36">
        <f t="shared" si="2631"/>
        <v>0</v>
      </c>
      <c r="BH1149" s="36">
        <f t="shared" si="2632"/>
        <v>0</v>
      </c>
      <c r="BI1149" s="36">
        <f t="shared" si="2633"/>
        <v>0</v>
      </c>
      <c r="BJ1149" s="36">
        <f t="shared" si="2634"/>
        <v>0</v>
      </c>
      <c r="BK1149" s="36">
        <f t="shared" si="2635"/>
        <v>0</v>
      </c>
      <c r="BL1149" s="68">
        <f>IF(OR(AT1149=0,E1149&gt;ProjTerm),0,VLOOKUP(D1149,'Life Events'!$AE$5:$AI$1206,5,FALSE))</f>
        <v>0</v>
      </c>
      <c r="BM1149" s="93">
        <f t="shared" si="2636"/>
        <v>0</v>
      </c>
      <c r="BN1149" s="93">
        <f t="shared" si="2637"/>
        <v>0</v>
      </c>
      <c r="BO1149" s="36">
        <f t="shared" si="2638"/>
        <v>0</v>
      </c>
      <c r="BP1149" s="36">
        <f t="shared" si="2639"/>
        <v>0</v>
      </c>
      <c r="BQ1149" s="36">
        <f t="shared" si="2640"/>
        <v>0</v>
      </c>
      <c r="BR1149" s="36">
        <f t="shared" si="2641"/>
        <v>154.78110000000001</v>
      </c>
      <c r="BS1149" s="36">
        <f t="shared" si="2642"/>
        <v>0</v>
      </c>
      <c r="BT1149" s="36">
        <f t="shared" si="2643"/>
        <v>0</v>
      </c>
      <c r="BU1149" s="70" cm="1">
        <f t="array" ref="BU1149">IF(AND(ActInt=1,$J1149=0),INDEX(Tbl_FwdNom,$B1149-IVP,MATCH(ValnDt,Tbl_FwdNom_Cols)),INDEX(Tbl_FwdNom,$B1149,MATCH(StartDt,Tbl_FwdNom_Cols)))</f>
        <v>7.5983426749999996</v>
      </c>
      <c r="BV1149" s="70" cm="1">
        <f t="array" ref="BV1149">INDEX(Tbl_FwdReal,$B1149,MATCH(StartDt,Tbl_FwdReal_Cols))</f>
        <v>2.201483166</v>
      </c>
      <c r="BW1149" s="70" cm="1">
        <f t="array" ref="BW1149">IF(RunType&lt;&gt;"OPN",INDEX(Tbl_FwdReal,$B1149,MATCH(ValnDt,Tbl_FwdReal_Cols)),IF(AND($J1149=0,ActInt=1),INDEX(Tbl_FwdReal,$B1149-IVP,MATCH(ValnDt,Tbl_FwdReal_Cols)),-999))*$K1149</f>
        <v>0</v>
      </c>
      <c r="BX1149" s="70">
        <f t="shared" si="2644"/>
        <v>0</v>
      </c>
      <c r="BY1149" s="70">
        <f t="shared" si="2719"/>
        <v>7.5983426749999916E-2</v>
      </c>
      <c r="BZ1149" s="64">
        <f t="shared" si="2732"/>
        <v>6.1215823493556698E-3</v>
      </c>
      <c r="CA1149" s="70" cm="1">
        <f t="array" ref="CA1149">IF($J1149=1,CA1148*(1+INDEX(Tbl_CPI,$B1149,MATCH(IF(RunType="OPN",StartDt,ValnDt),Tbl_CPI_Cols))),0)</f>
        <v>0</v>
      </c>
      <c r="CB1149" s="70">
        <f t="shared" si="2720"/>
        <v>502.14785453928067</v>
      </c>
      <c r="CC1149" s="70">
        <f t="shared" si="2721"/>
        <v>499.09261797837058</v>
      </c>
      <c r="CD1149" s="36">
        <f t="shared" si="2645"/>
        <v>2528.3200205754288</v>
      </c>
      <c r="CE1149" s="36">
        <f t="shared" si="2646"/>
        <v>0</v>
      </c>
      <c r="CF1149" s="36">
        <f t="shared" si="2647"/>
        <v>0</v>
      </c>
      <c r="CG1149" s="36">
        <f t="shared" si="2648"/>
        <v>0</v>
      </c>
      <c r="CH1149" s="36">
        <f t="shared" si="2649"/>
        <v>0</v>
      </c>
      <c r="CI1149" s="36">
        <f t="shared" si="2650"/>
        <v>0</v>
      </c>
      <c r="CJ1149" s="36">
        <f t="shared" si="2651"/>
        <v>0</v>
      </c>
      <c r="CK1149" s="36">
        <f t="shared" si="2652"/>
        <v>0</v>
      </c>
      <c r="CL1149" s="36">
        <f t="shared" si="2653"/>
        <v>0</v>
      </c>
      <c r="CM1149" s="36">
        <f t="shared" si="2654"/>
        <v>0</v>
      </c>
      <c r="CN1149" s="36">
        <f t="shared" si="2655"/>
        <v>0</v>
      </c>
      <c r="CO1149" s="20">
        <f t="shared" si="2656"/>
        <v>120000</v>
      </c>
      <c r="CP1149" s="20">
        <f t="shared" si="2657"/>
        <v>2</v>
      </c>
      <c r="CQ1149" s="64" t="e">
        <f t="shared" si="2658"/>
        <v>#N/A</v>
      </c>
      <c r="CR1149" s="64" t="e">
        <f t="shared" si="2659"/>
        <v>#N/A</v>
      </c>
      <c r="CS1149" s="36" t="e">
        <f t="shared" si="2660"/>
        <v>#N/A</v>
      </c>
      <c r="CT1149" s="36">
        <f t="shared" si="2661"/>
        <v>0</v>
      </c>
      <c r="CU1149" s="36">
        <f t="shared" si="2662"/>
        <v>0</v>
      </c>
      <c r="CV1149" s="36">
        <f t="shared" si="2722"/>
        <v>0</v>
      </c>
      <c r="CW1149" s="36">
        <f t="shared" si="2663"/>
        <v>0</v>
      </c>
      <c r="CX1149" s="36">
        <f t="shared" si="2664"/>
        <v>0</v>
      </c>
      <c r="CY1149" s="36">
        <f t="shared" si="2665"/>
        <v>0</v>
      </c>
      <c r="CZ1149" s="36">
        <f t="shared" si="2723"/>
        <v>0</v>
      </c>
      <c r="DA1149" s="64">
        <f t="shared" si="2666"/>
        <v>6.1215823493556698E-3</v>
      </c>
      <c r="DB1149" s="70">
        <f t="shared" si="2724"/>
        <v>0.9939156634180718</v>
      </c>
      <c r="DC1149" s="70">
        <f>PRODUCT($DB$8:DB1149)</f>
        <v>6.1590755814632748E-5</v>
      </c>
      <c r="DD1149" s="36">
        <f t="shared" si="2667"/>
        <v>0</v>
      </c>
      <c r="DE1149" s="36">
        <f t="shared" si="2668"/>
        <v>0</v>
      </c>
      <c r="DF1149" s="36">
        <f t="shared" si="2669"/>
        <v>0</v>
      </c>
      <c r="DG1149" s="36">
        <f t="shared" si="2670"/>
        <v>0</v>
      </c>
      <c r="DH1149" s="36">
        <f t="shared" si="2671"/>
        <v>0</v>
      </c>
      <c r="DI1149" s="36">
        <f t="shared" si="2672"/>
        <v>0</v>
      </c>
      <c r="DJ1149" s="36">
        <f t="shared" si="2673"/>
        <v>0</v>
      </c>
      <c r="DK1149" s="36">
        <f t="shared" si="2674"/>
        <v>0</v>
      </c>
      <c r="DL1149" s="36">
        <f t="shared" si="2675"/>
        <v>0</v>
      </c>
      <c r="DM1149" s="36">
        <f t="shared" si="2676"/>
        <v>0</v>
      </c>
      <c r="DN1149" s="36">
        <f t="shared" ca="1" si="2725"/>
        <v>4.6137290849905055E-12</v>
      </c>
      <c r="DO1149" s="64" cm="1">
        <f t="array" ref="DO1149">IFERROR(INDEX(Tbl_FwdNom,$B1149,MATCH(LIDt,Tbl_FwdNom_Cols,0)),0)</f>
        <v>7.2971237139999996</v>
      </c>
      <c r="DP1149" s="64">
        <f t="shared" ca="1" si="2726"/>
        <v>0</v>
      </c>
      <c r="DQ1149" s="64">
        <f t="shared" ca="1" si="2677"/>
        <v>0</v>
      </c>
      <c r="DR1149" s="70">
        <f t="shared" ca="1" si="2678"/>
        <v>1</v>
      </c>
      <c r="DS1149" s="70">
        <f ca="1">PRODUCT($DR$8:DR1149)</f>
        <v>5.1485728910319675E-4</v>
      </c>
      <c r="DT1149" s="36">
        <f t="shared" ca="1" si="2679"/>
        <v>0</v>
      </c>
      <c r="DU1149" s="36">
        <f t="shared" ca="1" si="2680"/>
        <v>0</v>
      </c>
      <c r="DV1149" s="36">
        <f t="shared" ca="1" si="2681"/>
        <v>0</v>
      </c>
      <c r="DW1149" s="36">
        <f t="shared" ca="1" si="2682"/>
        <v>0</v>
      </c>
      <c r="DX1149" s="36">
        <f t="shared" ca="1" si="2683"/>
        <v>0</v>
      </c>
      <c r="DY1149" s="36">
        <f t="shared" ca="1" si="2684"/>
        <v>0</v>
      </c>
      <c r="DZ1149" s="36">
        <f t="shared" ca="1" si="2685"/>
        <v>0</v>
      </c>
      <c r="EA1149" s="36">
        <f t="shared" ca="1" si="2686"/>
        <v>0</v>
      </c>
      <c r="EB1149" s="36">
        <f t="shared" ca="1" si="2687"/>
        <v>0</v>
      </c>
      <c r="EC1149" s="36">
        <f t="shared" ca="1" si="2688"/>
        <v>0</v>
      </c>
      <c r="ED1149" s="36">
        <f t="shared" ca="1" si="2689"/>
        <v>0</v>
      </c>
      <c r="EE1149" s="36">
        <f t="shared" ca="1" si="2727"/>
        <v>0</v>
      </c>
      <c r="EF1149" s="36">
        <f t="shared" ca="1" si="2690"/>
        <v>0</v>
      </c>
      <c r="EG1149" s="64"/>
      <c r="EH1149" s="64"/>
      <c r="EI1149" s="64"/>
      <c r="EJ1149" s="70"/>
      <c r="EK1149" s="70"/>
      <c r="EL1149" s="70"/>
      <c r="EM1149" s="70"/>
      <c r="EN1149" s="70"/>
      <c r="EO1149" s="36">
        <f t="shared" si="2691"/>
        <v>0</v>
      </c>
      <c r="EP1149" s="36">
        <f t="shared" si="2692"/>
        <v>0</v>
      </c>
      <c r="EQ1149" s="36">
        <f t="shared" si="2693"/>
        <v>0</v>
      </c>
      <c r="ER1149" s="36">
        <f t="shared" si="2694"/>
        <v>0</v>
      </c>
      <c r="ES1149" s="36">
        <f t="shared" si="2695"/>
        <v>0</v>
      </c>
      <c r="ET1149" s="36">
        <f t="shared" si="2696"/>
        <v>0</v>
      </c>
      <c r="EU1149" s="36">
        <f t="shared" si="2728"/>
        <v>0</v>
      </c>
      <c r="EV1149" s="36">
        <f t="shared" si="2697"/>
        <v>0</v>
      </c>
      <c r="EW1149" s="36">
        <f t="shared" si="2698"/>
        <v>0</v>
      </c>
      <c r="EX1149" s="36">
        <f t="shared" si="2729"/>
        <v>0</v>
      </c>
      <c r="EY1149" s="36">
        <f t="shared" si="2699"/>
        <v>0</v>
      </c>
      <c r="EZ1149" s="36">
        <f t="shared" si="2700"/>
        <v>0</v>
      </c>
      <c r="FA1149" s="36">
        <f t="shared" si="2701"/>
        <v>0</v>
      </c>
      <c r="FB1149" s="36">
        <f t="shared" si="2702"/>
        <v>0</v>
      </c>
      <c r="FC1149" s="36">
        <f t="shared" si="2730"/>
        <v>0</v>
      </c>
      <c r="FD1149" s="36">
        <f t="shared" si="2703"/>
        <v>0</v>
      </c>
      <c r="FE1149" s="36">
        <f t="shared" si="2704"/>
        <v>0</v>
      </c>
      <c r="FF1149" s="36">
        <f t="shared" si="2731"/>
        <v>0</v>
      </c>
      <c r="FG1149" s="36">
        <f t="shared" si="2705"/>
        <v>0</v>
      </c>
      <c r="FH1149" s="36">
        <f t="shared" si="2706"/>
        <v>0</v>
      </c>
      <c r="FI1149" s="36">
        <f t="shared" si="2707"/>
        <v>0</v>
      </c>
      <c r="FJ1149" s="36">
        <f t="shared" ca="1" si="2708"/>
        <v>0</v>
      </c>
      <c r="FK1149" s="36">
        <f t="shared" si="2709"/>
        <v>0</v>
      </c>
      <c r="FL1149" s="36">
        <f t="shared" si="2710"/>
        <v>0</v>
      </c>
      <c r="FM1149" s="36">
        <f t="shared" ca="1" si="2711"/>
        <v>0</v>
      </c>
      <c r="FN1149" s="36">
        <f t="shared" ca="1" si="2733"/>
        <v>0</v>
      </c>
    </row>
    <row r="1150" spans="2:170" x14ac:dyDescent="0.25">
      <c r="B1150" s="2">
        <v>1142</v>
      </c>
      <c r="C1150" s="2">
        <f t="shared" si="2734"/>
        <v>96</v>
      </c>
      <c r="D1150" s="2">
        <f t="shared" si="2737"/>
        <v>1166</v>
      </c>
      <c r="E1150" s="2">
        <f t="shared" si="2735"/>
        <v>98</v>
      </c>
      <c r="F1150" s="189">
        <f t="shared" si="2739"/>
        <v>80475</v>
      </c>
      <c r="G1150" s="2">
        <f t="shared" si="2738"/>
        <v>4</v>
      </c>
      <c r="H1150" s="187">
        <f t="shared" si="2588"/>
        <v>129.75</v>
      </c>
      <c r="I1150" s="186">
        <f t="shared" si="2736"/>
        <v>129</v>
      </c>
      <c r="J1150" s="2">
        <f t="shared" si="2589"/>
        <v>0</v>
      </c>
      <c r="K1150" s="2">
        <f t="shared" si="2590"/>
        <v>0</v>
      </c>
      <c r="L1150">
        <f t="shared" si="2591"/>
        <v>2</v>
      </c>
      <c r="M1150" s="190">
        <f t="shared" si="2712"/>
        <v>0</v>
      </c>
      <c r="N1150">
        <f t="shared" si="2592"/>
        <v>1</v>
      </c>
      <c r="O1150">
        <f t="shared" si="2593"/>
        <v>100</v>
      </c>
      <c r="P1150" s="58">
        <f t="shared" si="2594"/>
        <v>0</v>
      </c>
      <c r="Q1150" s="106">
        <f t="shared" si="2595"/>
        <v>0</v>
      </c>
      <c r="R1150" s="59">
        <f t="shared" si="2596"/>
        <v>0</v>
      </c>
      <c r="S1150" s="32">
        <f t="shared" si="2713"/>
        <v>0</v>
      </c>
      <c r="T1150">
        <f t="shared" si="2597"/>
        <v>1</v>
      </c>
      <c r="U1150" s="32">
        <f t="shared" si="2714"/>
        <v>0</v>
      </c>
      <c r="V1150">
        <f t="shared" si="2598"/>
        <v>1</v>
      </c>
      <c r="W1150">
        <f t="shared" si="2599"/>
        <v>100</v>
      </c>
      <c r="X1150" s="58">
        <f t="shared" si="2600"/>
        <v>0</v>
      </c>
      <c r="Y1150" s="58">
        <f t="shared" si="2601"/>
        <v>0</v>
      </c>
      <c r="Z1150" s="32">
        <f t="shared" si="2602"/>
        <v>0</v>
      </c>
      <c r="AA1150" s="32">
        <f t="shared" si="2603"/>
        <v>0</v>
      </c>
      <c r="AB1150" s="59">
        <f t="shared" si="2604"/>
        <v>0</v>
      </c>
      <c r="AC1150" s="59">
        <f t="shared" si="2605"/>
        <v>0</v>
      </c>
      <c r="AD1150">
        <f t="shared" si="2606"/>
        <v>1</v>
      </c>
      <c r="AE1150" s="59">
        <f t="shared" si="2607"/>
        <v>0</v>
      </c>
      <c r="AF1150" s="59">
        <f t="shared" si="2608"/>
        <v>0</v>
      </c>
      <c r="AG1150" s="59">
        <f t="shared" si="2609"/>
        <v>0</v>
      </c>
      <c r="AH1150">
        <f t="shared" si="2610"/>
        <v>1</v>
      </c>
      <c r="AI1150" s="59">
        <f t="shared" si="2611"/>
        <v>0</v>
      </c>
      <c r="AJ1150" s="59">
        <f t="shared" si="2612"/>
        <v>0</v>
      </c>
      <c r="AK1150" s="59">
        <f t="shared" si="2613"/>
        <v>0</v>
      </c>
      <c r="AL1150" s="59">
        <f t="shared" si="2614"/>
        <v>0</v>
      </c>
      <c r="AM1150" s="12">
        <f t="shared" si="2715"/>
        <v>0</v>
      </c>
      <c r="AN1150" s="12">
        <f t="shared" si="2716"/>
        <v>0</v>
      </c>
      <c r="AO1150" s="66">
        <f t="shared" si="2615"/>
        <v>0</v>
      </c>
      <c r="AP1150" s="66">
        <f t="shared" si="2616"/>
        <v>0</v>
      </c>
      <c r="AQ1150" s="59">
        <f t="shared" si="2617"/>
        <v>0</v>
      </c>
      <c r="AR1150" s="59">
        <f t="shared" si="2618"/>
        <v>0</v>
      </c>
      <c r="AS1150" s="59">
        <f t="shared" si="2619"/>
        <v>0</v>
      </c>
      <c r="AT1150" s="12">
        <f t="shared" si="2620"/>
        <v>0</v>
      </c>
      <c r="AU1150" s="59">
        <f t="shared" si="2717"/>
        <v>0</v>
      </c>
      <c r="AV1150" s="59">
        <f t="shared" si="2718"/>
        <v>0</v>
      </c>
      <c r="AW1150" s="70" t="e">
        <f t="shared" si="2621"/>
        <v>#N/A</v>
      </c>
      <c r="AX1150" s="20">
        <f t="shared" si="2622"/>
        <v>200000</v>
      </c>
      <c r="AY1150" s="20">
        <f t="shared" si="2623"/>
        <v>0</v>
      </c>
      <c r="AZ1150" s="20">
        <f t="shared" si="2624"/>
        <v>0</v>
      </c>
      <c r="BA1150" s="20">
        <f t="shared" si="2625"/>
        <v>0</v>
      </c>
      <c r="BB1150" s="36">
        <f t="shared" si="2626"/>
        <v>0</v>
      </c>
      <c r="BC1150" s="36">
        <f t="shared" si="2627"/>
        <v>0</v>
      </c>
      <c r="BD1150" s="80">
        <f t="shared" si="2628"/>
        <v>0</v>
      </c>
      <c r="BE1150" s="36">
        <f t="shared" si="2629"/>
        <v>0</v>
      </c>
      <c r="BF1150" s="36">
        <f t="shared" si="2630"/>
        <v>0</v>
      </c>
      <c r="BG1150" s="36">
        <f t="shared" si="2631"/>
        <v>0</v>
      </c>
      <c r="BH1150" s="36">
        <f t="shared" si="2632"/>
        <v>0</v>
      </c>
      <c r="BI1150" s="36">
        <f t="shared" si="2633"/>
        <v>0</v>
      </c>
      <c r="BJ1150" s="36">
        <f t="shared" si="2634"/>
        <v>0</v>
      </c>
      <c r="BK1150" s="36">
        <f t="shared" si="2635"/>
        <v>0</v>
      </c>
      <c r="BL1150" s="68">
        <f>IF(OR(AT1150=0,E1150&gt;ProjTerm),0,VLOOKUP(D1150,'Life Events'!$AE$5:$AI$1206,5,FALSE))</f>
        <v>0</v>
      </c>
      <c r="BM1150" s="93">
        <f t="shared" si="2636"/>
        <v>0</v>
      </c>
      <c r="BN1150" s="93">
        <f t="shared" si="2637"/>
        <v>0</v>
      </c>
      <c r="BO1150" s="36">
        <f t="shared" si="2638"/>
        <v>0</v>
      </c>
      <c r="BP1150" s="36">
        <f t="shared" si="2639"/>
        <v>0</v>
      </c>
      <c r="BQ1150" s="36">
        <f t="shared" si="2640"/>
        <v>0</v>
      </c>
      <c r="BR1150" s="36">
        <f t="shared" si="2641"/>
        <v>154.78110000000001</v>
      </c>
      <c r="BS1150" s="36">
        <f t="shared" si="2642"/>
        <v>0</v>
      </c>
      <c r="BT1150" s="36">
        <f t="shared" si="2643"/>
        <v>0</v>
      </c>
      <c r="BU1150" s="70" cm="1">
        <f t="array" ref="BU1150">IF(AND(ActInt=1,$J1150=0),INDEX(Tbl_FwdNom,$B1150-IVP,MATCH(ValnDt,Tbl_FwdNom_Cols)),INDEX(Tbl_FwdNom,$B1150,MATCH(StartDt,Tbl_FwdNom_Cols)))</f>
        <v>7.5925004740000004</v>
      </c>
      <c r="BV1150" s="70" cm="1">
        <f t="array" ref="BV1150">INDEX(Tbl_FwdReal,$B1150,MATCH(StartDt,Tbl_FwdReal_Cols))</f>
        <v>2.198141675</v>
      </c>
      <c r="BW1150" s="70" cm="1">
        <f t="array" ref="BW1150">IF(RunType&lt;&gt;"OPN",INDEX(Tbl_FwdReal,$B1150,MATCH(ValnDt,Tbl_FwdReal_Cols)),IF(AND($J1150=0,ActInt=1),INDEX(Tbl_FwdReal,$B1150-IVP,MATCH(ValnDt,Tbl_FwdReal_Cols)),-999))*$K1150</f>
        <v>0</v>
      </c>
      <c r="BX1150" s="70">
        <f t="shared" si="2644"/>
        <v>0</v>
      </c>
      <c r="BY1150" s="70">
        <f t="shared" si="2719"/>
        <v>7.5925004739999968E-2</v>
      </c>
      <c r="BZ1150" s="64">
        <f t="shared" si="2732"/>
        <v>6.1170298390260669E-3</v>
      </c>
      <c r="CA1150" s="70" cm="1">
        <f t="array" ref="CA1150">IF($J1150=1,CA1149*(1+INDEX(Tbl_CPI,$B1150,MATCH(IF(RunType="OPN",StartDt,ValnDt),Tbl_CPI_Cols))),0)</f>
        <v>0</v>
      </c>
      <c r="CB1150" s="70">
        <f t="shared" si="2720"/>
        <v>505.21950794910038</v>
      </c>
      <c r="CC1150" s="70">
        <f t="shared" si="2721"/>
        <v>499.09261797837058</v>
      </c>
      <c r="CD1150" s="36">
        <f t="shared" si="2645"/>
        <v>2528.3200205754288</v>
      </c>
      <c r="CE1150" s="36">
        <f t="shared" si="2646"/>
        <v>0</v>
      </c>
      <c r="CF1150" s="36">
        <f t="shared" si="2647"/>
        <v>0</v>
      </c>
      <c r="CG1150" s="36">
        <f t="shared" si="2648"/>
        <v>0</v>
      </c>
      <c r="CH1150" s="36">
        <f t="shared" si="2649"/>
        <v>0</v>
      </c>
      <c r="CI1150" s="36">
        <f t="shared" si="2650"/>
        <v>0</v>
      </c>
      <c r="CJ1150" s="36">
        <f t="shared" si="2651"/>
        <v>0</v>
      </c>
      <c r="CK1150" s="36">
        <f t="shared" si="2652"/>
        <v>0</v>
      </c>
      <c r="CL1150" s="36">
        <f t="shared" si="2653"/>
        <v>0</v>
      </c>
      <c r="CM1150" s="36">
        <f t="shared" si="2654"/>
        <v>0</v>
      </c>
      <c r="CN1150" s="36">
        <f t="shared" si="2655"/>
        <v>0</v>
      </c>
      <c r="CO1150" s="20">
        <f t="shared" si="2656"/>
        <v>120000</v>
      </c>
      <c r="CP1150" s="20">
        <f t="shared" si="2657"/>
        <v>2</v>
      </c>
      <c r="CQ1150" s="64" t="e">
        <f t="shared" si="2658"/>
        <v>#N/A</v>
      </c>
      <c r="CR1150" s="64" t="e">
        <f t="shared" si="2659"/>
        <v>#N/A</v>
      </c>
      <c r="CS1150" s="36" t="e">
        <f t="shared" si="2660"/>
        <v>#N/A</v>
      </c>
      <c r="CT1150" s="36">
        <f t="shared" si="2661"/>
        <v>0</v>
      </c>
      <c r="CU1150" s="36">
        <f t="shared" si="2662"/>
        <v>0</v>
      </c>
      <c r="CV1150" s="36">
        <f t="shared" si="2722"/>
        <v>0</v>
      </c>
      <c r="CW1150" s="36">
        <f t="shared" si="2663"/>
        <v>0</v>
      </c>
      <c r="CX1150" s="36">
        <f t="shared" si="2664"/>
        <v>0</v>
      </c>
      <c r="CY1150" s="36">
        <f t="shared" si="2665"/>
        <v>0</v>
      </c>
      <c r="CZ1150" s="36">
        <f t="shared" si="2723"/>
        <v>0</v>
      </c>
      <c r="DA1150" s="64">
        <f t="shared" si="2666"/>
        <v>6.1170298390260669E-3</v>
      </c>
      <c r="DB1150" s="70">
        <f t="shared" si="2724"/>
        <v>0.99392016071927058</v>
      </c>
      <c r="DC1150" s="70">
        <f>PRODUCT($DB$8:DB1150)</f>
        <v>6.1216293918101125E-5</v>
      </c>
      <c r="DD1150" s="36">
        <f t="shared" si="2667"/>
        <v>0</v>
      </c>
      <c r="DE1150" s="36">
        <f t="shared" si="2668"/>
        <v>0</v>
      </c>
      <c r="DF1150" s="36">
        <f t="shared" si="2669"/>
        <v>0</v>
      </c>
      <c r="DG1150" s="36">
        <f t="shared" si="2670"/>
        <v>0</v>
      </c>
      <c r="DH1150" s="36">
        <f t="shared" si="2671"/>
        <v>0</v>
      </c>
      <c r="DI1150" s="36">
        <f t="shared" si="2672"/>
        <v>0</v>
      </c>
      <c r="DJ1150" s="36">
        <f t="shared" si="2673"/>
        <v>0</v>
      </c>
      <c r="DK1150" s="36">
        <f t="shared" si="2674"/>
        <v>0</v>
      </c>
      <c r="DL1150" s="36">
        <f t="shared" si="2675"/>
        <v>0</v>
      </c>
      <c r="DM1150" s="36">
        <f t="shared" si="2676"/>
        <v>0</v>
      </c>
      <c r="DN1150" s="36">
        <f t="shared" ca="1" si="2725"/>
        <v>4.6137290849905055E-12</v>
      </c>
      <c r="DO1150" s="64" cm="1">
        <f t="array" ref="DO1150">IFERROR(INDEX(Tbl_FwdNom,$B1150,MATCH(LIDt,Tbl_FwdNom_Cols,0)),0)</f>
        <v>7.2954252650000004</v>
      </c>
      <c r="DP1150" s="64">
        <f t="shared" ca="1" si="2726"/>
        <v>0</v>
      </c>
      <c r="DQ1150" s="64">
        <f t="shared" ca="1" si="2677"/>
        <v>0</v>
      </c>
      <c r="DR1150" s="70">
        <f t="shared" ca="1" si="2678"/>
        <v>1</v>
      </c>
      <c r="DS1150" s="70">
        <f ca="1">PRODUCT($DR$8:DR1150)</f>
        <v>5.1485728910319675E-4</v>
      </c>
      <c r="DT1150" s="36">
        <f t="shared" ca="1" si="2679"/>
        <v>0</v>
      </c>
      <c r="DU1150" s="36">
        <f t="shared" ca="1" si="2680"/>
        <v>0</v>
      </c>
      <c r="DV1150" s="36">
        <f t="shared" ca="1" si="2681"/>
        <v>0</v>
      </c>
      <c r="DW1150" s="36">
        <f t="shared" ca="1" si="2682"/>
        <v>0</v>
      </c>
      <c r="DX1150" s="36">
        <f t="shared" ca="1" si="2683"/>
        <v>0</v>
      </c>
      <c r="DY1150" s="36">
        <f t="shared" ca="1" si="2684"/>
        <v>0</v>
      </c>
      <c r="DZ1150" s="36">
        <f t="shared" ca="1" si="2685"/>
        <v>0</v>
      </c>
      <c r="EA1150" s="36">
        <f t="shared" ca="1" si="2686"/>
        <v>0</v>
      </c>
      <c r="EB1150" s="36">
        <f t="shared" ca="1" si="2687"/>
        <v>0</v>
      </c>
      <c r="EC1150" s="36">
        <f t="shared" ca="1" si="2688"/>
        <v>0</v>
      </c>
      <c r="ED1150" s="36">
        <f t="shared" ca="1" si="2689"/>
        <v>0</v>
      </c>
      <c r="EE1150" s="36">
        <f t="shared" ca="1" si="2727"/>
        <v>0</v>
      </c>
      <c r="EF1150" s="36">
        <f t="shared" ca="1" si="2690"/>
        <v>0</v>
      </c>
      <c r="EG1150" s="64"/>
      <c r="EH1150" s="64"/>
      <c r="EI1150" s="64"/>
      <c r="EJ1150" s="70"/>
      <c r="EK1150" s="70"/>
      <c r="EL1150" s="70"/>
      <c r="EM1150" s="70"/>
      <c r="EN1150" s="70"/>
      <c r="EO1150" s="36">
        <f t="shared" si="2691"/>
        <v>0</v>
      </c>
      <c r="EP1150" s="36">
        <f t="shared" si="2692"/>
        <v>0</v>
      </c>
      <c r="EQ1150" s="36">
        <f t="shared" si="2693"/>
        <v>0</v>
      </c>
      <c r="ER1150" s="36">
        <f t="shared" si="2694"/>
        <v>0</v>
      </c>
      <c r="ES1150" s="36">
        <f t="shared" si="2695"/>
        <v>0</v>
      </c>
      <c r="ET1150" s="36">
        <f t="shared" si="2696"/>
        <v>0</v>
      </c>
      <c r="EU1150" s="36">
        <f t="shared" si="2728"/>
        <v>0</v>
      </c>
      <c r="EV1150" s="36">
        <f t="shared" si="2697"/>
        <v>0</v>
      </c>
      <c r="EW1150" s="36">
        <f t="shared" si="2698"/>
        <v>0</v>
      </c>
      <c r="EX1150" s="36">
        <f t="shared" si="2729"/>
        <v>0</v>
      </c>
      <c r="EY1150" s="36">
        <f t="shared" si="2699"/>
        <v>0</v>
      </c>
      <c r="EZ1150" s="36">
        <f t="shared" si="2700"/>
        <v>0</v>
      </c>
      <c r="FA1150" s="36">
        <f t="shared" si="2701"/>
        <v>0</v>
      </c>
      <c r="FB1150" s="36">
        <f t="shared" si="2702"/>
        <v>0</v>
      </c>
      <c r="FC1150" s="36">
        <f t="shared" si="2730"/>
        <v>0</v>
      </c>
      <c r="FD1150" s="36">
        <f t="shared" si="2703"/>
        <v>0</v>
      </c>
      <c r="FE1150" s="36">
        <f t="shared" si="2704"/>
        <v>0</v>
      </c>
      <c r="FF1150" s="36">
        <f t="shared" si="2731"/>
        <v>0</v>
      </c>
      <c r="FG1150" s="36">
        <f t="shared" si="2705"/>
        <v>0</v>
      </c>
      <c r="FH1150" s="36">
        <f t="shared" si="2706"/>
        <v>0</v>
      </c>
      <c r="FI1150" s="36">
        <f t="shared" si="2707"/>
        <v>0</v>
      </c>
      <c r="FJ1150" s="36">
        <f t="shared" ca="1" si="2708"/>
        <v>0</v>
      </c>
      <c r="FK1150" s="36">
        <f t="shared" si="2709"/>
        <v>0</v>
      </c>
      <c r="FL1150" s="36">
        <f t="shared" si="2710"/>
        <v>0</v>
      </c>
      <c r="FM1150" s="36">
        <f t="shared" ca="1" si="2711"/>
        <v>0</v>
      </c>
      <c r="FN1150" s="36">
        <f t="shared" ca="1" si="2733"/>
        <v>0</v>
      </c>
    </row>
    <row r="1151" spans="2:170" x14ac:dyDescent="0.25">
      <c r="B1151" s="2">
        <v>1143</v>
      </c>
      <c r="C1151" s="2">
        <f t="shared" si="2734"/>
        <v>96</v>
      </c>
      <c r="D1151" s="2">
        <f t="shared" si="2737"/>
        <v>1167</v>
      </c>
      <c r="E1151" s="2">
        <f t="shared" si="2735"/>
        <v>98</v>
      </c>
      <c r="F1151" s="189">
        <f t="shared" si="2739"/>
        <v>80506</v>
      </c>
      <c r="G1151" s="2">
        <f t="shared" si="2738"/>
        <v>5</v>
      </c>
      <c r="H1151" s="187">
        <f t="shared" si="2588"/>
        <v>129.83333333333334</v>
      </c>
      <c r="I1151" s="186">
        <f t="shared" si="2736"/>
        <v>129</v>
      </c>
      <c r="J1151" s="2">
        <f t="shared" si="2589"/>
        <v>0</v>
      </c>
      <c r="K1151" s="2">
        <f t="shared" si="2590"/>
        <v>0</v>
      </c>
      <c r="L1151">
        <f t="shared" si="2591"/>
        <v>2</v>
      </c>
      <c r="M1151" s="190">
        <f t="shared" si="2712"/>
        <v>0</v>
      </c>
      <c r="N1151">
        <f t="shared" si="2592"/>
        <v>1</v>
      </c>
      <c r="O1151">
        <f t="shared" si="2593"/>
        <v>100</v>
      </c>
      <c r="P1151" s="58">
        <f t="shared" si="2594"/>
        <v>0</v>
      </c>
      <c r="Q1151" s="106">
        <f t="shared" si="2595"/>
        <v>0</v>
      </c>
      <c r="R1151" s="59">
        <f t="shared" si="2596"/>
        <v>0</v>
      </c>
      <c r="S1151" s="32">
        <f t="shared" si="2713"/>
        <v>0</v>
      </c>
      <c r="T1151">
        <f t="shared" si="2597"/>
        <v>1</v>
      </c>
      <c r="U1151" s="32">
        <f t="shared" si="2714"/>
        <v>0</v>
      </c>
      <c r="V1151">
        <f t="shared" si="2598"/>
        <v>1</v>
      </c>
      <c r="W1151">
        <f t="shared" si="2599"/>
        <v>100</v>
      </c>
      <c r="X1151" s="58">
        <f t="shared" si="2600"/>
        <v>0</v>
      </c>
      <c r="Y1151" s="58">
        <f t="shared" si="2601"/>
        <v>0</v>
      </c>
      <c r="Z1151" s="32">
        <f t="shared" si="2602"/>
        <v>0</v>
      </c>
      <c r="AA1151" s="32">
        <f t="shared" si="2603"/>
        <v>0</v>
      </c>
      <c r="AB1151" s="59">
        <f t="shared" si="2604"/>
        <v>0</v>
      </c>
      <c r="AC1151" s="59">
        <f t="shared" si="2605"/>
        <v>0</v>
      </c>
      <c r="AD1151">
        <f t="shared" si="2606"/>
        <v>1</v>
      </c>
      <c r="AE1151" s="59">
        <f t="shared" si="2607"/>
        <v>0</v>
      </c>
      <c r="AF1151" s="59">
        <f t="shared" si="2608"/>
        <v>0</v>
      </c>
      <c r="AG1151" s="59">
        <f t="shared" si="2609"/>
        <v>0</v>
      </c>
      <c r="AH1151">
        <f t="shared" si="2610"/>
        <v>1</v>
      </c>
      <c r="AI1151" s="59">
        <f t="shared" si="2611"/>
        <v>0</v>
      </c>
      <c r="AJ1151" s="59">
        <f t="shared" si="2612"/>
        <v>0</v>
      </c>
      <c r="AK1151" s="59">
        <f t="shared" si="2613"/>
        <v>0</v>
      </c>
      <c r="AL1151" s="59">
        <f t="shared" si="2614"/>
        <v>0</v>
      </c>
      <c r="AM1151" s="12">
        <f t="shared" si="2715"/>
        <v>0</v>
      </c>
      <c r="AN1151" s="12">
        <f t="shared" si="2716"/>
        <v>0</v>
      </c>
      <c r="AO1151" s="66">
        <f t="shared" si="2615"/>
        <v>0</v>
      </c>
      <c r="AP1151" s="66">
        <f t="shared" si="2616"/>
        <v>0</v>
      </c>
      <c r="AQ1151" s="59">
        <f t="shared" si="2617"/>
        <v>0</v>
      </c>
      <c r="AR1151" s="59">
        <f t="shared" si="2618"/>
        <v>0</v>
      </c>
      <c r="AS1151" s="59">
        <f t="shared" si="2619"/>
        <v>0</v>
      </c>
      <c r="AT1151" s="12">
        <f t="shared" si="2620"/>
        <v>0</v>
      </c>
      <c r="AU1151" s="59">
        <f t="shared" si="2717"/>
        <v>0</v>
      </c>
      <c r="AV1151" s="59">
        <f t="shared" si="2718"/>
        <v>0</v>
      </c>
      <c r="AW1151" s="70" t="e">
        <f t="shared" si="2621"/>
        <v>#N/A</v>
      </c>
      <c r="AX1151" s="20">
        <f t="shared" si="2622"/>
        <v>200000</v>
      </c>
      <c r="AY1151" s="20">
        <f t="shared" si="2623"/>
        <v>0</v>
      </c>
      <c r="AZ1151" s="20">
        <f t="shared" si="2624"/>
        <v>0</v>
      </c>
      <c r="BA1151" s="20">
        <f t="shared" si="2625"/>
        <v>0</v>
      </c>
      <c r="BB1151" s="36">
        <f t="shared" si="2626"/>
        <v>0</v>
      </c>
      <c r="BC1151" s="36">
        <f t="shared" si="2627"/>
        <v>0</v>
      </c>
      <c r="BD1151" s="80">
        <f t="shared" si="2628"/>
        <v>0</v>
      </c>
      <c r="BE1151" s="36">
        <f t="shared" si="2629"/>
        <v>0</v>
      </c>
      <c r="BF1151" s="36">
        <f t="shared" si="2630"/>
        <v>0</v>
      </c>
      <c r="BG1151" s="36">
        <f t="shared" si="2631"/>
        <v>0</v>
      </c>
      <c r="BH1151" s="36">
        <f t="shared" si="2632"/>
        <v>0</v>
      </c>
      <c r="BI1151" s="36">
        <f t="shared" si="2633"/>
        <v>0</v>
      </c>
      <c r="BJ1151" s="36">
        <f t="shared" si="2634"/>
        <v>0</v>
      </c>
      <c r="BK1151" s="36">
        <f t="shared" si="2635"/>
        <v>0</v>
      </c>
      <c r="BL1151" s="68">
        <f>IF(OR(AT1151=0,E1151&gt;ProjTerm),0,VLOOKUP(D1151,'Life Events'!$AE$5:$AI$1206,5,FALSE))</f>
        <v>0</v>
      </c>
      <c r="BM1151" s="93">
        <f t="shared" si="2636"/>
        <v>0</v>
      </c>
      <c r="BN1151" s="93">
        <f t="shared" si="2637"/>
        <v>0</v>
      </c>
      <c r="BO1151" s="36">
        <f t="shared" si="2638"/>
        <v>0</v>
      </c>
      <c r="BP1151" s="36">
        <f t="shared" si="2639"/>
        <v>0</v>
      </c>
      <c r="BQ1151" s="36">
        <f t="shared" si="2640"/>
        <v>0</v>
      </c>
      <c r="BR1151" s="36">
        <f t="shared" si="2641"/>
        <v>154.78110000000001</v>
      </c>
      <c r="BS1151" s="36">
        <f t="shared" si="2642"/>
        <v>0</v>
      </c>
      <c r="BT1151" s="36">
        <f t="shared" si="2643"/>
        <v>0</v>
      </c>
      <c r="BU1151" s="70" cm="1">
        <f t="array" ref="BU1151">IF(AND(ActInt=1,$J1151=0),INDEX(Tbl_FwdNom,$B1151-IVP,MATCH(ValnDt,Tbl_FwdNom_Cols)),INDEX(Tbl_FwdNom,$B1151,MATCH(StartDt,Tbl_FwdNom_Cols)))</f>
        <v>7.5866585899999999</v>
      </c>
      <c r="BV1151" s="70" cm="1">
        <f t="array" ref="BV1151">INDEX(Tbl_FwdReal,$B1151,MATCH(StartDt,Tbl_FwdReal_Cols))</f>
        <v>2.1948002940000002</v>
      </c>
      <c r="BW1151" s="70" cm="1">
        <f t="array" ref="BW1151">IF(RunType&lt;&gt;"OPN",INDEX(Tbl_FwdReal,$B1151,MATCH(ValnDt,Tbl_FwdReal_Cols)),IF(AND($J1151=0,ActInt=1),INDEX(Tbl_FwdReal,$B1151-IVP,MATCH(ValnDt,Tbl_FwdReal_Cols)),-999))*$K1151</f>
        <v>0</v>
      </c>
      <c r="BX1151" s="70">
        <f t="shared" si="2644"/>
        <v>0</v>
      </c>
      <c r="BY1151" s="70">
        <f t="shared" si="2719"/>
        <v>7.5866585900000061E-2</v>
      </c>
      <c r="BZ1151" s="64">
        <f t="shared" si="2732"/>
        <v>6.1124773491316731E-3</v>
      </c>
      <c r="CA1151" s="70" cm="1">
        <f t="array" ref="CA1151">IF($J1151=1,CA1150*(1+INDEX(Tbl_CPI,$B1151,MATCH(IF(RunType="OPN",StartDt,ValnDt),Tbl_CPI_Cols))),0)</f>
        <v>0</v>
      </c>
      <c r="CB1151" s="70">
        <f t="shared" si="2720"/>
        <v>508.30765074777872</v>
      </c>
      <c r="CC1151" s="70">
        <f t="shared" si="2721"/>
        <v>499.09261797837058</v>
      </c>
      <c r="CD1151" s="36">
        <f t="shared" si="2645"/>
        <v>2528.3200205754288</v>
      </c>
      <c r="CE1151" s="36">
        <f t="shared" si="2646"/>
        <v>0</v>
      </c>
      <c r="CF1151" s="36">
        <f t="shared" si="2647"/>
        <v>0</v>
      </c>
      <c r="CG1151" s="36">
        <f t="shared" si="2648"/>
        <v>0</v>
      </c>
      <c r="CH1151" s="36">
        <f t="shared" si="2649"/>
        <v>0</v>
      </c>
      <c r="CI1151" s="36">
        <f t="shared" si="2650"/>
        <v>0</v>
      </c>
      <c r="CJ1151" s="36">
        <f t="shared" si="2651"/>
        <v>0</v>
      </c>
      <c r="CK1151" s="36">
        <f t="shared" si="2652"/>
        <v>0</v>
      </c>
      <c r="CL1151" s="36">
        <f t="shared" si="2653"/>
        <v>0</v>
      </c>
      <c r="CM1151" s="36">
        <f t="shared" si="2654"/>
        <v>0</v>
      </c>
      <c r="CN1151" s="36">
        <f t="shared" si="2655"/>
        <v>0</v>
      </c>
      <c r="CO1151" s="20">
        <f t="shared" si="2656"/>
        <v>120000</v>
      </c>
      <c r="CP1151" s="20">
        <f t="shared" si="2657"/>
        <v>2</v>
      </c>
      <c r="CQ1151" s="64" t="e">
        <f t="shared" si="2658"/>
        <v>#N/A</v>
      </c>
      <c r="CR1151" s="64" t="e">
        <f t="shared" si="2659"/>
        <v>#N/A</v>
      </c>
      <c r="CS1151" s="36" t="e">
        <f t="shared" si="2660"/>
        <v>#N/A</v>
      </c>
      <c r="CT1151" s="36">
        <f t="shared" si="2661"/>
        <v>0</v>
      </c>
      <c r="CU1151" s="36">
        <f t="shared" si="2662"/>
        <v>0</v>
      </c>
      <c r="CV1151" s="36">
        <f t="shared" si="2722"/>
        <v>0</v>
      </c>
      <c r="CW1151" s="36">
        <f t="shared" si="2663"/>
        <v>0</v>
      </c>
      <c r="CX1151" s="36">
        <f t="shared" si="2664"/>
        <v>0</v>
      </c>
      <c r="CY1151" s="36">
        <f t="shared" si="2665"/>
        <v>0</v>
      </c>
      <c r="CZ1151" s="36">
        <f t="shared" si="2723"/>
        <v>0</v>
      </c>
      <c r="DA1151" s="64">
        <f t="shared" si="2666"/>
        <v>6.1124773491316731E-3</v>
      </c>
      <c r="DB1151" s="70">
        <f t="shared" si="2724"/>
        <v>0.99392465804098107</v>
      </c>
      <c r="DC1151" s="70">
        <f>PRODUCT($DB$8:DB1151)</f>
        <v>6.0844383999084851E-5</v>
      </c>
      <c r="DD1151" s="36">
        <f t="shared" si="2667"/>
        <v>0</v>
      </c>
      <c r="DE1151" s="36">
        <f t="shared" si="2668"/>
        <v>0</v>
      </c>
      <c r="DF1151" s="36">
        <f t="shared" si="2669"/>
        <v>0</v>
      </c>
      <c r="DG1151" s="36">
        <f t="shared" si="2670"/>
        <v>0</v>
      </c>
      <c r="DH1151" s="36">
        <f t="shared" si="2671"/>
        <v>0</v>
      </c>
      <c r="DI1151" s="36">
        <f t="shared" si="2672"/>
        <v>0</v>
      </c>
      <c r="DJ1151" s="36">
        <f t="shared" si="2673"/>
        <v>0</v>
      </c>
      <c r="DK1151" s="36">
        <f t="shared" si="2674"/>
        <v>0</v>
      </c>
      <c r="DL1151" s="36">
        <f t="shared" si="2675"/>
        <v>0</v>
      </c>
      <c r="DM1151" s="36">
        <f t="shared" si="2676"/>
        <v>0</v>
      </c>
      <c r="DN1151" s="36">
        <f t="shared" ca="1" si="2725"/>
        <v>4.6137290849905055E-12</v>
      </c>
      <c r="DO1151" s="64" cm="1">
        <f t="array" ref="DO1151">IFERROR(INDEX(Tbl_FwdNom,$B1151,MATCH(LIDt,Tbl_FwdNom_Cols,0)),0)</f>
        <v>7.293726843</v>
      </c>
      <c r="DP1151" s="64">
        <f t="shared" ca="1" si="2726"/>
        <v>0</v>
      </c>
      <c r="DQ1151" s="64">
        <f t="shared" ca="1" si="2677"/>
        <v>0</v>
      </c>
      <c r="DR1151" s="70">
        <f t="shared" ca="1" si="2678"/>
        <v>1</v>
      </c>
      <c r="DS1151" s="70">
        <f ca="1">PRODUCT($DR$8:DR1151)</f>
        <v>5.1485728910319675E-4</v>
      </c>
      <c r="DT1151" s="36">
        <f t="shared" ca="1" si="2679"/>
        <v>0</v>
      </c>
      <c r="DU1151" s="36">
        <f t="shared" ca="1" si="2680"/>
        <v>0</v>
      </c>
      <c r="DV1151" s="36">
        <f t="shared" ca="1" si="2681"/>
        <v>0</v>
      </c>
      <c r="DW1151" s="36">
        <f t="shared" ca="1" si="2682"/>
        <v>0</v>
      </c>
      <c r="DX1151" s="36">
        <f t="shared" ca="1" si="2683"/>
        <v>0</v>
      </c>
      <c r="DY1151" s="36">
        <f t="shared" ca="1" si="2684"/>
        <v>0</v>
      </c>
      <c r="DZ1151" s="36">
        <f t="shared" ca="1" si="2685"/>
        <v>0</v>
      </c>
      <c r="EA1151" s="36">
        <f t="shared" ca="1" si="2686"/>
        <v>0</v>
      </c>
      <c r="EB1151" s="36">
        <f t="shared" ca="1" si="2687"/>
        <v>0</v>
      </c>
      <c r="EC1151" s="36">
        <f t="shared" ca="1" si="2688"/>
        <v>0</v>
      </c>
      <c r="ED1151" s="36">
        <f t="shared" ca="1" si="2689"/>
        <v>0</v>
      </c>
      <c r="EE1151" s="36">
        <f t="shared" ca="1" si="2727"/>
        <v>0</v>
      </c>
      <c r="EF1151" s="36">
        <f t="shared" ca="1" si="2690"/>
        <v>0</v>
      </c>
      <c r="EG1151" s="64"/>
      <c r="EH1151" s="64"/>
      <c r="EI1151" s="64"/>
      <c r="EJ1151" s="70"/>
      <c r="EK1151" s="70"/>
      <c r="EL1151" s="70"/>
      <c r="EM1151" s="70"/>
      <c r="EN1151" s="70"/>
      <c r="EO1151" s="36">
        <f t="shared" si="2691"/>
        <v>0</v>
      </c>
      <c r="EP1151" s="36">
        <f t="shared" si="2692"/>
        <v>0</v>
      </c>
      <c r="EQ1151" s="36">
        <f t="shared" si="2693"/>
        <v>0</v>
      </c>
      <c r="ER1151" s="36">
        <f t="shared" si="2694"/>
        <v>0</v>
      </c>
      <c r="ES1151" s="36">
        <f t="shared" si="2695"/>
        <v>0</v>
      </c>
      <c r="ET1151" s="36">
        <f t="shared" si="2696"/>
        <v>0</v>
      </c>
      <c r="EU1151" s="36">
        <f t="shared" si="2728"/>
        <v>0</v>
      </c>
      <c r="EV1151" s="36">
        <f t="shared" si="2697"/>
        <v>0</v>
      </c>
      <c r="EW1151" s="36">
        <f t="shared" si="2698"/>
        <v>0</v>
      </c>
      <c r="EX1151" s="36">
        <f t="shared" si="2729"/>
        <v>0</v>
      </c>
      <c r="EY1151" s="36">
        <f t="shared" si="2699"/>
        <v>0</v>
      </c>
      <c r="EZ1151" s="36">
        <f t="shared" si="2700"/>
        <v>0</v>
      </c>
      <c r="FA1151" s="36">
        <f t="shared" si="2701"/>
        <v>0</v>
      </c>
      <c r="FB1151" s="36">
        <f t="shared" si="2702"/>
        <v>0</v>
      </c>
      <c r="FC1151" s="36">
        <f t="shared" si="2730"/>
        <v>0</v>
      </c>
      <c r="FD1151" s="36">
        <f t="shared" si="2703"/>
        <v>0</v>
      </c>
      <c r="FE1151" s="36">
        <f t="shared" si="2704"/>
        <v>0</v>
      </c>
      <c r="FF1151" s="36">
        <f t="shared" si="2731"/>
        <v>0</v>
      </c>
      <c r="FG1151" s="36">
        <f t="shared" si="2705"/>
        <v>0</v>
      </c>
      <c r="FH1151" s="36">
        <f t="shared" si="2706"/>
        <v>0</v>
      </c>
      <c r="FI1151" s="36">
        <f t="shared" si="2707"/>
        <v>0</v>
      </c>
      <c r="FJ1151" s="36">
        <f t="shared" ca="1" si="2708"/>
        <v>0</v>
      </c>
      <c r="FK1151" s="36">
        <f t="shared" si="2709"/>
        <v>0</v>
      </c>
      <c r="FL1151" s="36">
        <f t="shared" si="2710"/>
        <v>0</v>
      </c>
      <c r="FM1151" s="36">
        <f t="shared" ca="1" si="2711"/>
        <v>0</v>
      </c>
      <c r="FN1151" s="36">
        <f t="shared" ca="1" si="2733"/>
        <v>0</v>
      </c>
    </row>
    <row r="1152" spans="2:170" x14ac:dyDescent="0.25">
      <c r="B1152" s="2">
        <v>1144</v>
      </c>
      <c r="C1152" s="2">
        <f t="shared" si="2734"/>
        <v>96</v>
      </c>
      <c r="D1152" s="2">
        <f t="shared" si="2737"/>
        <v>1168</v>
      </c>
      <c r="E1152" s="2">
        <f t="shared" si="2735"/>
        <v>98</v>
      </c>
      <c r="F1152" s="189">
        <f t="shared" si="2739"/>
        <v>80536</v>
      </c>
      <c r="G1152" s="2">
        <f t="shared" si="2738"/>
        <v>6</v>
      </c>
      <c r="H1152" s="187">
        <f t="shared" si="2588"/>
        <v>129.91666666666666</v>
      </c>
      <c r="I1152" s="186">
        <f t="shared" si="2736"/>
        <v>129</v>
      </c>
      <c r="J1152" s="2">
        <f t="shared" si="2589"/>
        <v>0</v>
      </c>
      <c r="K1152" s="2">
        <f t="shared" si="2590"/>
        <v>0</v>
      </c>
      <c r="L1152">
        <f t="shared" si="2591"/>
        <v>2</v>
      </c>
      <c r="M1152" s="190">
        <f t="shared" si="2712"/>
        <v>0</v>
      </c>
      <c r="N1152">
        <f t="shared" si="2592"/>
        <v>1</v>
      </c>
      <c r="O1152">
        <f t="shared" si="2593"/>
        <v>100</v>
      </c>
      <c r="P1152" s="58">
        <f t="shared" si="2594"/>
        <v>0</v>
      </c>
      <c r="Q1152" s="106">
        <f t="shared" si="2595"/>
        <v>0</v>
      </c>
      <c r="R1152" s="59">
        <f t="shared" si="2596"/>
        <v>0</v>
      </c>
      <c r="S1152" s="32">
        <f t="shared" si="2713"/>
        <v>0</v>
      </c>
      <c r="T1152">
        <f t="shared" si="2597"/>
        <v>1</v>
      </c>
      <c r="U1152" s="32">
        <f t="shared" si="2714"/>
        <v>0</v>
      </c>
      <c r="V1152">
        <f t="shared" si="2598"/>
        <v>1</v>
      </c>
      <c r="W1152">
        <f t="shared" si="2599"/>
        <v>100</v>
      </c>
      <c r="X1152" s="58">
        <f t="shared" si="2600"/>
        <v>0</v>
      </c>
      <c r="Y1152" s="58">
        <f t="shared" si="2601"/>
        <v>0</v>
      </c>
      <c r="Z1152" s="32">
        <f t="shared" si="2602"/>
        <v>0</v>
      </c>
      <c r="AA1152" s="32">
        <f t="shared" si="2603"/>
        <v>0</v>
      </c>
      <c r="AB1152" s="59">
        <f t="shared" si="2604"/>
        <v>0</v>
      </c>
      <c r="AC1152" s="59">
        <f t="shared" si="2605"/>
        <v>0</v>
      </c>
      <c r="AD1152">
        <f t="shared" si="2606"/>
        <v>1</v>
      </c>
      <c r="AE1152" s="59">
        <f t="shared" si="2607"/>
        <v>0</v>
      </c>
      <c r="AF1152" s="59">
        <f t="shared" si="2608"/>
        <v>0</v>
      </c>
      <c r="AG1152" s="59">
        <f t="shared" si="2609"/>
        <v>0</v>
      </c>
      <c r="AH1152">
        <f t="shared" si="2610"/>
        <v>1</v>
      </c>
      <c r="AI1152" s="59">
        <f t="shared" si="2611"/>
        <v>0</v>
      </c>
      <c r="AJ1152" s="59">
        <f t="shared" si="2612"/>
        <v>0</v>
      </c>
      <c r="AK1152" s="59">
        <f t="shared" si="2613"/>
        <v>0</v>
      </c>
      <c r="AL1152" s="59">
        <f t="shared" si="2614"/>
        <v>0</v>
      </c>
      <c r="AM1152" s="12">
        <f t="shared" si="2715"/>
        <v>0</v>
      </c>
      <c r="AN1152" s="12">
        <f t="shared" si="2716"/>
        <v>0</v>
      </c>
      <c r="AO1152" s="66">
        <f t="shared" si="2615"/>
        <v>0</v>
      </c>
      <c r="AP1152" s="66">
        <f t="shared" si="2616"/>
        <v>0</v>
      </c>
      <c r="AQ1152" s="59">
        <f t="shared" si="2617"/>
        <v>0</v>
      </c>
      <c r="AR1152" s="59">
        <f t="shared" si="2618"/>
        <v>0</v>
      </c>
      <c r="AS1152" s="59">
        <f t="shared" si="2619"/>
        <v>0</v>
      </c>
      <c r="AT1152" s="12">
        <f t="shared" si="2620"/>
        <v>0</v>
      </c>
      <c r="AU1152" s="59">
        <f t="shared" si="2717"/>
        <v>0</v>
      </c>
      <c r="AV1152" s="59">
        <f t="shared" si="2718"/>
        <v>0</v>
      </c>
      <c r="AW1152" s="70" t="e">
        <f t="shared" si="2621"/>
        <v>#N/A</v>
      </c>
      <c r="AX1152" s="20">
        <f t="shared" si="2622"/>
        <v>200000</v>
      </c>
      <c r="AY1152" s="20">
        <f t="shared" si="2623"/>
        <v>0</v>
      </c>
      <c r="AZ1152" s="20">
        <f t="shared" si="2624"/>
        <v>0</v>
      </c>
      <c r="BA1152" s="20">
        <f t="shared" si="2625"/>
        <v>0</v>
      </c>
      <c r="BB1152" s="36">
        <f t="shared" si="2626"/>
        <v>0</v>
      </c>
      <c r="BC1152" s="36">
        <f t="shared" si="2627"/>
        <v>0</v>
      </c>
      <c r="BD1152" s="80">
        <f t="shared" si="2628"/>
        <v>0</v>
      </c>
      <c r="BE1152" s="36">
        <f t="shared" si="2629"/>
        <v>0</v>
      </c>
      <c r="BF1152" s="36">
        <f t="shared" si="2630"/>
        <v>0</v>
      </c>
      <c r="BG1152" s="36">
        <f t="shared" si="2631"/>
        <v>0</v>
      </c>
      <c r="BH1152" s="36">
        <f t="shared" si="2632"/>
        <v>0</v>
      </c>
      <c r="BI1152" s="36">
        <f t="shared" si="2633"/>
        <v>0</v>
      </c>
      <c r="BJ1152" s="36">
        <f t="shared" si="2634"/>
        <v>0</v>
      </c>
      <c r="BK1152" s="36">
        <f t="shared" si="2635"/>
        <v>0</v>
      </c>
      <c r="BL1152" s="68">
        <f>IF(OR(AT1152=0,E1152&gt;ProjTerm),0,VLOOKUP(D1152,'Life Events'!$AE$5:$AI$1206,5,FALSE))</f>
        <v>0</v>
      </c>
      <c r="BM1152" s="93">
        <f t="shared" si="2636"/>
        <v>0</v>
      </c>
      <c r="BN1152" s="93">
        <f t="shared" si="2637"/>
        <v>0</v>
      </c>
      <c r="BO1152" s="36">
        <f t="shared" si="2638"/>
        <v>0</v>
      </c>
      <c r="BP1152" s="36">
        <f t="shared" si="2639"/>
        <v>0</v>
      </c>
      <c r="BQ1152" s="36">
        <f t="shared" si="2640"/>
        <v>0</v>
      </c>
      <c r="BR1152" s="36">
        <f t="shared" si="2641"/>
        <v>154.78110000000001</v>
      </c>
      <c r="BS1152" s="36">
        <f t="shared" si="2642"/>
        <v>0</v>
      </c>
      <c r="BT1152" s="36">
        <f t="shared" si="2643"/>
        <v>0</v>
      </c>
      <c r="BU1152" s="70" cm="1">
        <f t="array" ref="BU1152">IF(AND(ActInt=1,$J1152=0),INDEX(Tbl_FwdNom,$B1152-IVP,MATCH(ValnDt,Tbl_FwdNom_Cols)),INDEX(Tbl_FwdNom,$B1152,MATCH(StartDt,Tbl_FwdNom_Cols)))</f>
        <v>7.5808170239999999</v>
      </c>
      <c r="BV1152" s="70" cm="1">
        <f t="array" ref="BV1152">INDEX(Tbl_FwdReal,$B1152,MATCH(StartDt,Tbl_FwdReal_Cols))</f>
        <v>2.191459021</v>
      </c>
      <c r="BW1152" s="70" cm="1">
        <f t="array" ref="BW1152">IF(RunType&lt;&gt;"OPN",INDEX(Tbl_FwdReal,$B1152,MATCH(ValnDt,Tbl_FwdReal_Cols)),IF(AND($J1152=0,ActInt=1),INDEX(Tbl_FwdReal,$B1152-IVP,MATCH(ValnDt,Tbl_FwdReal_Cols)),-999))*$K1152</f>
        <v>0</v>
      </c>
      <c r="BX1152" s="70">
        <f t="shared" si="2644"/>
        <v>0</v>
      </c>
      <c r="BY1152" s="70">
        <f t="shared" si="2719"/>
        <v>7.5808170239999972E-2</v>
      </c>
      <c r="BZ1152" s="64">
        <f t="shared" si="2732"/>
        <v>6.1079248804654096E-3</v>
      </c>
      <c r="CA1152" s="70" cm="1">
        <f t="array" ref="CA1152">IF($J1152=1,CA1151*(1+INDEX(Tbl_CPI,$B1152,MATCH(IF(RunType="OPN",StartDt,ValnDt),Tbl_CPI_Cols))),0)</f>
        <v>0</v>
      </c>
      <c r="CB1152" s="70">
        <f t="shared" si="2720"/>
        <v>511.41235569471201</v>
      </c>
      <c r="CC1152" s="70">
        <f t="shared" si="2721"/>
        <v>499.09261797837058</v>
      </c>
      <c r="CD1152" s="36">
        <f t="shared" si="2645"/>
        <v>2528.3200205754288</v>
      </c>
      <c r="CE1152" s="36">
        <f t="shared" si="2646"/>
        <v>0</v>
      </c>
      <c r="CF1152" s="36">
        <f t="shared" si="2647"/>
        <v>0</v>
      </c>
      <c r="CG1152" s="36">
        <f t="shared" si="2648"/>
        <v>0</v>
      </c>
      <c r="CH1152" s="36">
        <f t="shared" si="2649"/>
        <v>0</v>
      </c>
      <c r="CI1152" s="36">
        <f t="shared" si="2650"/>
        <v>0</v>
      </c>
      <c r="CJ1152" s="36">
        <f t="shared" si="2651"/>
        <v>0</v>
      </c>
      <c r="CK1152" s="36">
        <f t="shared" si="2652"/>
        <v>0</v>
      </c>
      <c r="CL1152" s="36">
        <f t="shared" si="2653"/>
        <v>0</v>
      </c>
      <c r="CM1152" s="36">
        <f t="shared" si="2654"/>
        <v>0</v>
      </c>
      <c r="CN1152" s="36">
        <f t="shared" si="2655"/>
        <v>0</v>
      </c>
      <c r="CO1152" s="20">
        <f t="shared" si="2656"/>
        <v>120000</v>
      </c>
      <c r="CP1152" s="20">
        <f t="shared" si="2657"/>
        <v>2</v>
      </c>
      <c r="CQ1152" s="64" t="e">
        <f t="shared" si="2658"/>
        <v>#N/A</v>
      </c>
      <c r="CR1152" s="64" t="e">
        <f t="shared" si="2659"/>
        <v>#N/A</v>
      </c>
      <c r="CS1152" s="36" t="e">
        <f t="shared" si="2660"/>
        <v>#N/A</v>
      </c>
      <c r="CT1152" s="36">
        <f t="shared" si="2661"/>
        <v>0</v>
      </c>
      <c r="CU1152" s="36">
        <f t="shared" si="2662"/>
        <v>0</v>
      </c>
      <c r="CV1152" s="36">
        <f t="shared" si="2722"/>
        <v>0</v>
      </c>
      <c r="CW1152" s="36">
        <f t="shared" si="2663"/>
        <v>0</v>
      </c>
      <c r="CX1152" s="36">
        <f t="shared" si="2664"/>
        <v>0</v>
      </c>
      <c r="CY1152" s="36">
        <f t="shared" si="2665"/>
        <v>0</v>
      </c>
      <c r="CZ1152" s="36">
        <f t="shared" si="2723"/>
        <v>0</v>
      </c>
      <c r="DA1152" s="64">
        <f t="shared" si="2666"/>
        <v>6.1079248804654096E-3</v>
      </c>
      <c r="DB1152" s="70">
        <f t="shared" si="2724"/>
        <v>0.99392915538241977</v>
      </c>
      <c r="DC1152" s="70">
        <f>PRODUCT($DB$8:DB1152)</f>
        <v>6.0475007197974021E-5</v>
      </c>
      <c r="DD1152" s="36">
        <f t="shared" si="2667"/>
        <v>0</v>
      </c>
      <c r="DE1152" s="36">
        <f t="shared" si="2668"/>
        <v>0</v>
      </c>
      <c r="DF1152" s="36">
        <f t="shared" si="2669"/>
        <v>0</v>
      </c>
      <c r="DG1152" s="36">
        <f t="shared" si="2670"/>
        <v>0</v>
      </c>
      <c r="DH1152" s="36">
        <f t="shared" si="2671"/>
        <v>0</v>
      </c>
      <c r="DI1152" s="36">
        <f t="shared" si="2672"/>
        <v>0</v>
      </c>
      <c r="DJ1152" s="36">
        <f t="shared" si="2673"/>
        <v>0</v>
      </c>
      <c r="DK1152" s="36">
        <f t="shared" si="2674"/>
        <v>0</v>
      </c>
      <c r="DL1152" s="36">
        <f t="shared" si="2675"/>
        <v>0</v>
      </c>
      <c r="DM1152" s="36">
        <f t="shared" si="2676"/>
        <v>0</v>
      </c>
      <c r="DN1152" s="36">
        <f t="shared" ca="1" si="2725"/>
        <v>4.6137290849905055E-12</v>
      </c>
      <c r="DO1152" s="64" cm="1">
        <f t="array" ref="DO1152">IFERROR(INDEX(Tbl_FwdNom,$B1152,MATCH(LIDt,Tbl_FwdNom_Cols,0)),0)</f>
        <v>7.2920284469999999</v>
      </c>
      <c r="DP1152" s="64">
        <f t="shared" ca="1" si="2726"/>
        <v>0</v>
      </c>
      <c r="DQ1152" s="64">
        <f t="shared" ca="1" si="2677"/>
        <v>0</v>
      </c>
      <c r="DR1152" s="70">
        <f t="shared" ca="1" si="2678"/>
        <v>1</v>
      </c>
      <c r="DS1152" s="70">
        <f ca="1">PRODUCT($DR$8:DR1152)</f>
        <v>5.1485728910319675E-4</v>
      </c>
      <c r="DT1152" s="36">
        <f t="shared" ca="1" si="2679"/>
        <v>0</v>
      </c>
      <c r="DU1152" s="36">
        <f t="shared" ca="1" si="2680"/>
        <v>0</v>
      </c>
      <c r="DV1152" s="36">
        <f t="shared" ca="1" si="2681"/>
        <v>0</v>
      </c>
      <c r="DW1152" s="36">
        <f t="shared" ca="1" si="2682"/>
        <v>0</v>
      </c>
      <c r="DX1152" s="36">
        <f t="shared" ca="1" si="2683"/>
        <v>0</v>
      </c>
      <c r="DY1152" s="36">
        <f t="shared" ca="1" si="2684"/>
        <v>0</v>
      </c>
      <c r="DZ1152" s="36">
        <f t="shared" ca="1" si="2685"/>
        <v>0</v>
      </c>
      <c r="EA1152" s="36">
        <f t="shared" ca="1" si="2686"/>
        <v>0</v>
      </c>
      <c r="EB1152" s="36">
        <f t="shared" ca="1" si="2687"/>
        <v>0</v>
      </c>
      <c r="EC1152" s="36">
        <f t="shared" ca="1" si="2688"/>
        <v>0</v>
      </c>
      <c r="ED1152" s="36">
        <f t="shared" ca="1" si="2689"/>
        <v>0</v>
      </c>
      <c r="EE1152" s="36">
        <f t="shared" ca="1" si="2727"/>
        <v>0</v>
      </c>
      <c r="EF1152" s="36">
        <f t="shared" ca="1" si="2690"/>
        <v>0</v>
      </c>
      <c r="EG1152" s="64"/>
      <c r="EH1152" s="64"/>
      <c r="EI1152" s="64"/>
      <c r="EJ1152" s="70"/>
      <c r="EK1152" s="70"/>
      <c r="EL1152" s="70"/>
      <c r="EM1152" s="70"/>
      <c r="EN1152" s="70"/>
      <c r="EO1152" s="36">
        <f t="shared" si="2691"/>
        <v>0</v>
      </c>
      <c r="EP1152" s="36">
        <f t="shared" si="2692"/>
        <v>0</v>
      </c>
      <c r="EQ1152" s="36">
        <f t="shared" si="2693"/>
        <v>0</v>
      </c>
      <c r="ER1152" s="36">
        <f t="shared" si="2694"/>
        <v>0</v>
      </c>
      <c r="ES1152" s="36">
        <f t="shared" si="2695"/>
        <v>0</v>
      </c>
      <c r="ET1152" s="36">
        <f t="shared" si="2696"/>
        <v>0</v>
      </c>
      <c r="EU1152" s="36">
        <f t="shared" si="2728"/>
        <v>0</v>
      </c>
      <c r="EV1152" s="36">
        <f t="shared" si="2697"/>
        <v>0</v>
      </c>
      <c r="EW1152" s="36">
        <f t="shared" si="2698"/>
        <v>0</v>
      </c>
      <c r="EX1152" s="36">
        <f t="shared" si="2729"/>
        <v>0</v>
      </c>
      <c r="EY1152" s="36">
        <f t="shared" si="2699"/>
        <v>0</v>
      </c>
      <c r="EZ1152" s="36">
        <f t="shared" si="2700"/>
        <v>0</v>
      </c>
      <c r="FA1152" s="36">
        <f t="shared" si="2701"/>
        <v>0</v>
      </c>
      <c r="FB1152" s="36">
        <f t="shared" si="2702"/>
        <v>0</v>
      </c>
      <c r="FC1152" s="36">
        <f t="shared" si="2730"/>
        <v>0</v>
      </c>
      <c r="FD1152" s="36">
        <f t="shared" si="2703"/>
        <v>0</v>
      </c>
      <c r="FE1152" s="36">
        <f t="shared" si="2704"/>
        <v>0</v>
      </c>
      <c r="FF1152" s="36">
        <f t="shared" si="2731"/>
        <v>0</v>
      </c>
      <c r="FG1152" s="36">
        <f t="shared" si="2705"/>
        <v>0</v>
      </c>
      <c r="FH1152" s="36">
        <f t="shared" si="2706"/>
        <v>0</v>
      </c>
      <c r="FI1152" s="36">
        <f t="shared" si="2707"/>
        <v>0</v>
      </c>
      <c r="FJ1152" s="36">
        <f t="shared" ca="1" si="2708"/>
        <v>0</v>
      </c>
      <c r="FK1152" s="36">
        <f t="shared" si="2709"/>
        <v>0</v>
      </c>
      <c r="FL1152" s="36">
        <f t="shared" si="2710"/>
        <v>0</v>
      </c>
      <c r="FM1152" s="36">
        <f t="shared" ca="1" si="2711"/>
        <v>0</v>
      </c>
      <c r="FN1152" s="36">
        <f t="shared" ca="1" si="2733"/>
        <v>0</v>
      </c>
    </row>
    <row r="1153" spans="2:170" x14ac:dyDescent="0.25">
      <c r="B1153" s="2">
        <v>1145</v>
      </c>
      <c r="C1153" s="2">
        <f t="shared" si="2734"/>
        <v>96</v>
      </c>
      <c r="D1153" s="2">
        <f t="shared" si="2737"/>
        <v>1169</v>
      </c>
      <c r="E1153" s="2">
        <f t="shared" si="2735"/>
        <v>98</v>
      </c>
      <c r="F1153" s="189">
        <f t="shared" si="2739"/>
        <v>80567</v>
      </c>
      <c r="G1153" s="2">
        <f t="shared" si="2738"/>
        <v>7</v>
      </c>
      <c r="H1153" s="187">
        <f t="shared" si="2588"/>
        <v>130</v>
      </c>
      <c r="I1153" s="186">
        <f t="shared" si="2736"/>
        <v>130</v>
      </c>
      <c r="J1153" s="2">
        <f t="shared" si="2589"/>
        <v>0</v>
      </c>
      <c r="K1153" s="2">
        <f t="shared" si="2590"/>
        <v>0</v>
      </c>
      <c r="L1153">
        <f t="shared" si="2591"/>
        <v>2</v>
      </c>
      <c r="M1153" s="190">
        <f t="shared" si="2712"/>
        <v>0</v>
      </c>
      <c r="N1153">
        <f t="shared" si="2592"/>
        <v>1</v>
      </c>
      <c r="O1153">
        <f t="shared" si="2593"/>
        <v>100</v>
      </c>
      <c r="P1153" s="58">
        <f t="shared" si="2594"/>
        <v>0</v>
      </c>
      <c r="Q1153" s="106">
        <f t="shared" si="2595"/>
        <v>0</v>
      </c>
      <c r="R1153" s="59">
        <f t="shared" si="2596"/>
        <v>0</v>
      </c>
      <c r="S1153" s="32">
        <f t="shared" si="2713"/>
        <v>0</v>
      </c>
      <c r="T1153">
        <f t="shared" si="2597"/>
        <v>1</v>
      </c>
      <c r="U1153" s="32">
        <f t="shared" si="2714"/>
        <v>0</v>
      </c>
      <c r="V1153">
        <f t="shared" si="2598"/>
        <v>1</v>
      </c>
      <c r="W1153">
        <f t="shared" si="2599"/>
        <v>100</v>
      </c>
      <c r="X1153" s="58">
        <f t="shared" si="2600"/>
        <v>0</v>
      </c>
      <c r="Y1153" s="58">
        <f t="shared" si="2601"/>
        <v>0</v>
      </c>
      <c r="Z1153" s="32">
        <f t="shared" si="2602"/>
        <v>0</v>
      </c>
      <c r="AA1153" s="32">
        <f t="shared" si="2603"/>
        <v>0</v>
      </c>
      <c r="AB1153" s="59">
        <f t="shared" si="2604"/>
        <v>0</v>
      </c>
      <c r="AC1153" s="59">
        <f t="shared" si="2605"/>
        <v>0</v>
      </c>
      <c r="AD1153">
        <f t="shared" si="2606"/>
        <v>1</v>
      </c>
      <c r="AE1153" s="59">
        <f t="shared" si="2607"/>
        <v>0</v>
      </c>
      <c r="AF1153" s="59">
        <f t="shared" si="2608"/>
        <v>0</v>
      </c>
      <c r="AG1153" s="59">
        <f t="shared" si="2609"/>
        <v>0</v>
      </c>
      <c r="AH1153">
        <f t="shared" si="2610"/>
        <v>1</v>
      </c>
      <c r="AI1153" s="59">
        <f t="shared" si="2611"/>
        <v>0</v>
      </c>
      <c r="AJ1153" s="59">
        <f t="shared" si="2612"/>
        <v>0</v>
      </c>
      <c r="AK1153" s="59">
        <f t="shared" si="2613"/>
        <v>0</v>
      </c>
      <c r="AL1153" s="59">
        <f t="shared" si="2614"/>
        <v>0</v>
      </c>
      <c r="AM1153" s="12">
        <f t="shared" si="2715"/>
        <v>0</v>
      </c>
      <c r="AN1153" s="12">
        <f t="shared" si="2716"/>
        <v>0</v>
      </c>
      <c r="AO1153" s="66">
        <f t="shared" si="2615"/>
        <v>0</v>
      </c>
      <c r="AP1153" s="66">
        <f t="shared" si="2616"/>
        <v>0</v>
      </c>
      <c r="AQ1153" s="59">
        <f t="shared" si="2617"/>
        <v>0</v>
      </c>
      <c r="AR1153" s="59">
        <f t="shared" si="2618"/>
        <v>0</v>
      </c>
      <c r="AS1153" s="59">
        <f t="shared" si="2619"/>
        <v>0</v>
      </c>
      <c r="AT1153" s="12">
        <f t="shared" si="2620"/>
        <v>0</v>
      </c>
      <c r="AU1153" s="59">
        <f t="shared" si="2717"/>
        <v>0</v>
      </c>
      <c r="AV1153" s="59">
        <f t="shared" si="2718"/>
        <v>0</v>
      </c>
      <c r="AW1153" s="70" t="e">
        <f t="shared" si="2621"/>
        <v>#N/A</v>
      </c>
      <c r="AX1153" s="20">
        <f t="shared" si="2622"/>
        <v>200000</v>
      </c>
      <c r="AY1153" s="20">
        <f t="shared" si="2623"/>
        <v>0</v>
      </c>
      <c r="AZ1153" s="20">
        <f t="shared" si="2624"/>
        <v>0</v>
      </c>
      <c r="BA1153" s="20">
        <f t="shared" si="2625"/>
        <v>0</v>
      </c>
      <c r="BB1153" s="36">
        <f t="shared" si="2626"/>
        <v>0</v>
      </c>
      <c r="BC1153" s="36">
        <f t="shared" si="2627"/>
        <v>0</v>
      </c>
      <c r="BD1153" s="80">
        <f t="shared" si="2628"/>
        <v>0</v>
      </c>
      <c r="BE1153" s="36">
        <f t="shared" si="2629"/>
        <v>0</v>
      </c>
      <c r="BF1153" s="36">
        <f t="shared" si="2630"/>
        <v>0</v>
      </c>
      <c r="BG1153" s="36">
        <f t="shared" si="2631"/>
        <v>0</v>
      </c>
      <c r="BH1153" s="36">
        <f t="shared" si="2632"/>
        <v>0</v>
      </c>
      <c r="BI1153" s="36">
        <f t="shared" si="2633"/>
        <v>0</v>
      </c>
      <c r="BJ1153" s="36">
        <f t="shared" si="2634"/>
        <v>0</v>
      </c>
      <c r="BK1153" s="36">
        <f t="shared" si="2635"/>
        <v>0</v>
      </c>
      <c r="BL1153" s="68">
        <f>IF(OR(AT1153=0,E1153&gt;ProjTerm),0,VLOOKUP(D1153,'Life Events'!$AE$5:$AI$1206,5,FALSE))</f>
        <v>0</v>
      </c>
      <c r="BM1153" s="93">
        <f t="shared" si="2636"/>
        <v>0</v>
      </c>
      <c r="BN1153" s="93">
        <f t="shared" si="2637"/>
        <v>0</v>
      </c>
      <c r="BO1153" s="36">
        <f t="shared" si="2638"/>
        <v>0</v>
      </c>
      <c r="BP1153" s="36">
        <f t="shared" si="2639"/>
        <v>0</v>
      </c>
      <c r="BQ1153" s="36">
        <f t="shared" si="2640"/>
        <v>0</v>
      </c>
      <c r="BR1153" s="36">
        <f t="shared" si="2641"/>
        <v>154.78110000000001</v>
      </c>
      <c r="BS1153" s="36">
        <f t="shared" si="2642"/>
        <v>0</v>
      </c>
      <c r="BT1153" s="36">
        <f t="shared" si="2643"/>
        <v>0</v>
      </c>
      <c r="BU1153" s="70" cm="1">
        <f t="array" ref="BU1153">IF(AND(ActInt=1,$J1153=0),INDEX(Tbl_FwdNom,$B1153-IVP,MATCH(ValnDt,Tbl_FwdNom_Cols)),INDEX(Tbl_FwdNom,$B1153,MATCH(StartDt,Tbl_FwdNom_Cols)))</f>
        <v>7.5749757750000004</v>
      </c>
      <c r="BV1153" s="70" cm="1">
        <f t="array" ref="BV1153">INDEX(Tbl_FwdReal,$B1153,MATCH(StartDt,Tbl_FwdReal_Cols))</f>
        <v>2.188117858</v>
      </c>
      <c r="BW1153" s="70" cm="1">
        <f t="array" ref="BW1153">IF(RunType&lt;&gt;"OPN",INDEX(Tbl_FwdReal,$B1153,MATCH(ValnDt,Tbl_FwdReal_Cols)),IF(AND($J1153=0,ActInt=1),INDEX(Tbl_FwdReal,$B1153-IVP,MATCH(ValnDt,Tbl_FwdReal_Cols)),-999))*$K1153</f>
        <v>0</v>
      </c>
      <c r="BX1153" s="70">
        <f t="shared" si="2644"/>
        <v>0</v>
      </c>
      <c r="BY1153" s="70">
        <f t="shared" si="2719"/>
        <v>7.5749757749999924E-2</v>
      </c>
      <c r="BZ1153" s="64">
        <f t="shared" si="2732"/>
        <v>6.1033724322610006E-3</v>
      </c>
      <c r="CA1153" s="70" cm="1">
        <f t="array" ref="CA1153">IF($J1153=1,CA1152*(1+INDEX(Tbl_CPI,$B1153,MATCH(IF(RunType="OPN",StartDt,ValnDt),Tbl_CPI_Cols))),0)</f>
        <v>0</v>
      </c>
      <c r="CB1153" s="70">
        <f t="shared" si="2720"/>
        <v>514.53369576797672</v>
      </c>
      <c r="CC1153" s="70">
        <f t="shared" si="2721"/>
        <v>499.09261797837058</v>
      </c>
      <c r="CD1153" s="36">
        <f t="shared" si="2645"/>
        <v>2528.3200205754288</v>
      </c>
      <c r="CE1153" s="36">
        <f t="shared" si="2646"/>
        <v>0</v>
      </c>
      <c r="CF1153" s="36">
        <f t="shared" si="2647"/>
        <v>0</v>
      </c>
      <c r="CG1153" s="36">
        <f t="shared" si="2648"/>
        <v>0</v>
      </c>
      <c r="CH1153" s="36">
        <f t="shared" si="2649"/>
        <v>0</v>
      </c>
      <c r="CI1153" s="36">
        <f t="shared" si="2650"/>
        <v>0</v>
      </c>
      <c r="CJ1153" s="36">
        <f t="shared" si="2651"/>
        <v>0</v>
      </c>
      <c r="CK1153" s="36">
        <f t="shared" si="2652"/>
        <v>0</v>
      </c>
      <c r="CL1153" s="36">
        <f t="shared" si="2653"/>
        <v>0</v>
      </c>
      <c r="CM1153" s="36">
        <f t="shared" si="2654"/>
        <v>0</v>
      </c>
      <c r="CN1153" s="36">
        <f t="shared" si="2655"/>
        <v>0</v>
      </c>
      <c r="CO1153" s="20">
        <f t="shared" si="2656"/>
        <v>120000</v>
      </c>
      <c r="CP1153" s="20">
        <f t="shared" si="2657"/>
        <v>2</v>
      </c>
      <c r="CQ1153" s="64" t="e">
        <f t="shared" si="2658"/>
        <v>#N/A</v>
      </c>
      <c r="CR1153" s="64" t="e">
        <f t="shared" si="2659"/>
        <v>#N/A</v>
      </c>
      <c r="CS1153" s="36" t="e">
        <f t="shared" si="2660"/>
        <v>#N/A</v>
      </c>
      <c r="CT1153" s="36">
        <f t="shared" si="2661"/>
        <v>0</v>
      </c>
      <c r="CU1153" s="36">
        <f t="shared" si="2662"/>
        <v>0</v>
      </c>
      <c r="CV1153" s="36">
        <f t="shared" si="2722"/>
        <v>0</v>
      </c>
      <c r="CW1153" s="36">
        <f t="shared" si="2663"/>
        <v>0</v>
      </c>
      <c r="CX1153" s="36">
        <f t="shared" si="2664"/>
        <v>0</v>
      </c>
      <c r="CY1153" s="36">
        <f t="shared" si="2665"/>
        <v>0</v>
      </c>
      <c r="CZ1153" s="36">
        <f t="shared" si="2723"/>
        <v>0</v>
      </c>
      <c r="DA1153" s="64">
        <f t="shared" si="2666"/>
        <v>6.1033724322610006E-3</v>
      </c>
      <c r="DB1153" s="70">
        <f t="shared" si="2724"/>
        <v>0.99393365274434364</v>
      </c>
      <c r="DC1153" s="70">
        <f>PRODUCT($DB$8:DB1153)</f>
        <v>6.0108144804022791E-5</v>
      </c>
      <c r="DD1153" s="36">
        <f t="shared" si="2667"/>
        <v>0</v>
      </c>
      <c r="DE1153" s="36">
        <f t="shared" si="2668"/>
        <v>0</v>
      </c>
      <c r="DF1153" s="36">
        <f t="shared" si="2669"/>
        <v>0</v>
      </c>
      <c r="DG1153" s="36">
        <f t="shared" si="2670"/>
        <v>0</v>
      </c>
      <c r="DH1153" s="36">
        <f t="shared" si="2671"/>
        <v>0</v>
      </c>
      <c r="DI1153" s="36">
        <f t="shared" si="2672"/>
        <v>0</v>
      </c>
      <c r="DJ1153" s="36">
        <f t="shared" si="2673"/>
        <v>0</v>
      </c>
      <c r="DK1153" s="36">
        <f t="shared" si="2674"/>
        <v>0</v>
      </c>
      <c r="DL1153" s="36">
        <f t="shared" si="2675"/>
        <v>0</v>
      </c>
      <c r="DM1153" s="36">
        <f t="shared" si="2676"/>
        <v>0</v>
      </c>
      <c r="DN1153" s="36">
        <f t="shared" ca="1" si="2725"/>
        <v>4.6137290849905055E-12</v>
      </c>
      <c r="DO1153" s="64" cm="1">
        <f t="array" ref="DO1153">IFERROR(INDEX(Tbl_FwdNom,$B1153,MATCH(LIDt,Tbl_FwdNom_Cols,0)),0)</f>
        <v>7.2903300790000003</v>
      </c>
      <c r="DP1153" s="64">
        <f t="shared" ca="1" si="2726"/>
        <v>0</v>
      </c>
      <c r="DQ1153" s="64">
        <f t="shared" ca="1" si="2677"/>
        <v>0</v>
      </c>
      <c r="DR1153" s="70">
        <f t="shared" ca="1" si="2678"/>
        <v>1</v>
      </c>
      <c r="DS1153" s="70">
        <f ca="1">PRODUCT($DR$8:DR1153)</f>
        <v>5.1485728910319675E-4</v>
      </c>
      <c r="DT1153" s="36">
        <f t="shared" ca="1" si="2679"/>
        <v>0</v>
      </c>
      <c r="DU1153" s="36">
        <f t="shared" ca="1" si="2680"/>
        <v>0</v>
      </c>
      <c r="DV1153" s="36">
        <f t="shared" ca="1" si="2681"/>
        <v>0</v>
      </c>
      <c r="DW1153" s="36">
        <f t="shared" ca="1" si="2682"/>
        <v>0</v>
      </c>
      <c r="DX1153" s="36">
        <f t="shared" ca="1" si="2683"/>
        <v>0</v>
      </c>
      <c r="DY1153" s="36">
        <f t="shared" ca="1" si="2684"/>
        <v>0</v>
      </c>
      <c r="DZ1153" s="36">
        <f t="shared" ca="1" si="2685"/>
        <v>0</v>
      </c>
      <c r="EA1153" s="36">
        <f t="shared" ca="1" si="2686"/>
        <v>0</v>
      </c>
      <c r="EB1153" s="36">
        <f t="shared" ca="1" si="2687"/>
        <v>0</v>
      </c>
      <c r="EC1153" s="36">
        <f t="shared" ca="1" si="2688"/>
        <v>0</v>
      </c>
      <c r="ED1153" s="36">
        <f t="shared" ca="1" si="2689"/>
        <v>0</v>
      </c>
      <c r="EE1153" s="36">
        <f t="shared" ca="1" si="2727"/>
        <v>0</v>
      </c>
      <c r="EF1153" s="36">
        <f t="shared" ca="1" si="2690"/>
        <v>0</v>
      </c>
      <c r="EG1153" s="64"/>
      <c r="EH1153" s="64"/>
      <c r="EI1153" s="64"/>
      <c r="EJ1153" s="70"/>
      <c r="EK1153" s="70"/>
      <c r="EL1153" s="70"/>
      <c r="EM1153" s="70"/>
      <c r="EN1153" s="70"/>
      <c r="EO1153" s="36">
        <f t="shared" si="2691"/>
        <v>0</v>
      </c>
      <c r="EP1153" s="36">
        <f t="shared" si="2692"/>
        <v>0</v>
      </c>
      <c r="EQ1153" s="36">
        <f t="shared" si="2693"/>
        <v>0</v>
      </c>
      <c r="ER1153" s="36">
        <f t="shared" si="2694"/>
        <v>0</v>
      </c>
      <c r="ES1153" s="36">
        <f t="shared" si="2695"/>
        <v>0</v>
      </c>
      <c r="ET1153" s="36">
        <f t="shared" si="2696"/>
        <v>0</v>
      </c>
      <c r="EU1153" s="36">
        <f t="shared" si="2728"/>
        <v>0</v>
      </c>
      <c r="EV1153" s="36">
        <f t="shared" si="2697"/>
        <v>0</v>
      </c>
      <c r="EW1153" s="36">
        <f t="shared" si="2698"/>
        <v>0</v>
      </c>
      <c r="EX1153" s="36">
        <f t="shared" si="2729"/>
        <v>0</v>
      </c>
      <c r="EY1153" s="36">
        <f t="shared" si="2699"/>
        <v>0</v>
      </c>
      <c r="EZ1153" s="36">
        <f t="shared" si="2700"/>
        <v>0</v>
      </c>
      <c r="FA1153" s="36">
        <f t="shared" si="2701"/>
        <v>0</v>
      </c>
      <c r="FB1153" s="36">
        <f t="shared" si="2702"/>
        <v>0</v>
      </c>
      <c r="FC1153" s="36">
        <f t="shared" si="2730"/>
        <v>0</v>
      </c>
      <c r="FD1153" s="36">
        <f t="shared" si="2703"/>
        <v>0</v>
      </c>
      <c r="FE1153" s="36">
        <f t="shared" si="2704"/>
        <v>0</v>
      </c>
      <c r="FF1153" s="36">
        <f t="shared" si="2731"/>
        <v>0</v>
      </c>
      <c r="FG1153" s="36">
        <f t="shared" si="2705"/>
        <v>0</v>
      </c>
      <c r="FH1153" s="36">
        <f t="shared" si="2706"/>
        <v>0</v>
      </c>
      <c r="FI1153" s="36">
        <f t="shared" si="2707"/>
        <v>0</v>
      </c>
      <c r="FJ1153" s="36">
        <f t="shared" ca="1" si="2708"/>
        <v>0</v>
      </c>
      <c r="FK1153" s="36">
        <f t="shared" si="2709"/>
        <v>0</v>
      </c>
      <c r="FL1153" s="36">
        <f t="shared" si="2710"/>
        <v>0</v>
      </c>
      <c r="FM1153" s="36">
        <f t="shared" ca="1" si="2711"/>
        <v>0</v>
      </c>
      <c r="FN1153" s="36">
        <f t="shared" ca="1" si="2733"/>
        <v>0</v>
      </c>
    </row>
    <row r="1154" spans="2:170" x14ac:dyDescent="0.25">
      <c r="B1154" s="2">
        <v>1146</v>
      </c>
      <c r="C1154" s="2">
        <f t="shared" si="2734"/>
        <v>96</v>
      </c>
      <c r="D1154" s="2">
        <f t="shared" si="2737"/>
        <v>1170</v>
      </c>
      <c r="E1154" s="2">
        <f t="shared" si="2735"/>
        <v>98</v>
      </c>
      <c r="F1154" s="189">
        <f t="shared" si="2739"/>
        <v>80598</v>
      </c>
      <c r="G1154" s="2">
        <f t="shared" si="2738"/>
        <v>8</v>
      </c>
      <c r="H1154" s="187">
        <f t="shared" si="2588"/>
        <v>130.08333333333334</v>
      </c>
      <c r="I1154" s="186">
        <f t="shared" si="2736"/>
        <v>130</v>
      </c>
      <c r="J1154" s="2">
        <f t="shared" si="2589"/>
        <v>0</v>
      </c>
      <c r="K1154" s="2">
        <f t="shared" si="2590"/>
        <v>0</v>
      </c>
      <c r="L1154">
        <f t="shared" si="2591"/>
        <v>2</v>
      </c>
      <c r="M1154" s="190">
        <f t="shared" si="2712"/>
        <v>0</v>
      </c>
      <c r="N1154">
        <f t="shared" si="2592"/>
        <v>1</v>
      </c>
      <c r="O1154">
        <f t="shared" si="2593"/>
        <v>100</v>
      </c>
      <c r="P1154" s="58">
        <f t="shared" si="2594"/>
        <v>0</v>
      </c>
      <c r="Q1154" s="106">
        <f t="shared" si="2595"/>
        <v>0</v>
      </c>
      <c r="R1154" s="59">
        <f t="shared" si="2596"/>
        <v>0</v>
      </c>
      <c r="S1154" s="32">
        <f t="shared" si="2713"/>
        <v>0</v>
      </c>
      <c r="T1154">
        <f t="shared" si="2597"/>
        <v>1</v>
      </c>
      <c r="U1154" s="32">
        <f t="shared" si="2714"/>
        <v>0</v>
      </c>
      <c r="V1154">
        <f t="shared" si="2598"/>
        <v>1</v>
      </c>
      <c r="W1154">
        <f t="shared" si="2599"/>
        <v>100</v>
      </c>
      <c r="X1154" s="58">
        <f t="shared" si="2600"/>
        <v>0</v>
      </c>
      <c r="Y1154" s="58">
        <f t="shared" si="2601"/>
        <v>0</v>
      </c>
      <c r="Z1154" s="32">
        <f t="shared" si="2602"/>
        <v>0</v>
      </c>
      <c r="AA1154" s="32">
        <f t="shared" si="2603"/>
        <v>0</v>
      </c>
      <c r="AB1154" s="59">
        <f t="shared" si="2604"/>
        <v>0</v>
      </c>
      <c r="AC1154" s="59">
        <f t="shared" si="2605"/>
        <v>0</v>
      </c>
      <c r="AD1154">
        <f t="shared" si="2606"/>
        <v>1</v>
      </c>
      <c r="AE1154" s="59">
        <f t="shared" si="2607"/>
        <v>0</v>
      </c>
      <c r="AF1154" s="59">
        <f t="shared" si="2608"/>
        <v>0</v>
      </c>
      <c r="AG1154" s="59">
        <f t="shared" si="2609"/>
        <v>0</v>
      </c>
      <c r="AH1154">
        <f t="shared" si="2610"/>
        <v>1</v>
      </c>
      <c r="AI1154" s="59">
        <f t="shared" si="2611"/>
        <v>0</v>
      </c>
      <c r="AJ1154" s="59">
        <f t="shared" si="2612"/>
        <v>0</v>
      </c>
      <c r="AK1154" s="59">
        <f t="shared" si="2613"/>
        <v>0</v>
      </c>
      <c r="AL1154" s="59">
        <f t="shared" si="2614"/>
        <v>0</v>
      </c>
      <c r="AM1154" s="12">
        <f t="shared" si="2715"/>
        <v>0</v>
      </c>
      <c r="AN1154" s="12">
        <f t="shared" si="2716"/>
        <v>0</v>
      </c>
      <c r="AO1154" s="66">
        <f t="shared" si="2615"/>
        <v>0</v>
      </c>
      <c r="AP1154" s="66">
        <f t="shared" si="2616"/>
        <v>0</v>
      </c>
      <c r="AQ1154" s="59">
        <f t="shared" si="2617"/>
        <v>0</v>
      </c>
      <c r="AR1154" s="59">
        <f t="shared" si="2618"/>
        <v>0</v>
      </c>
      <c r="AS1154" s="59">
        <f t="shared" si="2619"/>
        <v>0</v>
      </c>
      <c r="AT1154" s="12">
        <f t="shared" si="2620"/>
        <v>0</v>
      </c>
      <c r="AU1154" s="59">
        <f t="shared" si="2717"/>
        <v>0</v>
      </c>
      <c r="AV1154" s="59">
        <f t="shared" si="2718"/>
        <v>0</v>
      </c>
      <c r="AW1154" s="70" t="e">
        <f t="shared" si="2621"/>
        <v>#N/A</v>
      </c>
      <c r="AX1154" s="20">
        <f t="shared" si="2622"/>
        <v>200000</v>
      </c>
      <c r="AY1154" s="20">
        <f t="shared" si="2623"/>
        <v>0</v>
      </c>
      <c r="AZ1154" s="20">
        <f t="shared" si="2624"/>
        <v>0</v>
      </c>
      <c r="BA1154" s="20">
        <f t="shared" si="2625"/>
        <v>0</v>
      </c>
      <c r="BB1154" s="36">
        <f t="shared" si="2626"/>
        <v>0</v>
      </c>
      <c r="BC1154" s="36">
        <f t="shared" si="2627"/>
        <v>0</v>
      </c>
      <c r="BD1154" s="80">
        <f t="shared" si="2628"/>
        <v>0</v>
      </c>
      <c r="BE1154" s="36">
        <f t="shared" si="2629"/>
        <v>0</v>
      </c>
      <c r="BF1154" s="36">
        <f t="shared" si="2630"/>
        <v>0</v>
      </c>
      <c r="BG1154" s="36">
        <f t="shared" si="2631"/>
        <v>0</v>
      </c>
      <c r="BH1154" s="36">
        <f t="shared" si="2632"/>
        <v>0</v>
      </c>
      <c r="BI1154" s="36">
        <f t="shared" si="2633"/>
        <v>0</v>
      </c>
      <c r="BJ1154" s="36">
        <f t="shared" si="2634"/>
        <v>0</v>
      </c>
      <c r="BK1154" s="36">
        <f t="shared" si="2635"/>
        <v>0</v>
      </c>
      <c r="BL1154" s="68">
        <f>IF(OR(AT1154=0,E1154&gt;ProjTerm),0,VLOOKUP(D1154,'Life Events'!$AE$5:$AI$1206,5,FALSE))</f>
        <v>0</v>
      </c>
      <c r="BM1154" s="93">
        <f t="shared" si="2636"/>
        <v>0</v>
      </c>
      <c r="BN1154" s="93">
        <f t="shared" si="2637"/>
        <v>0</v>
      </c>
      <c r="BO1154" s="36">
        <f t="shared" si="2638"/>
        <v>0</v>
      </c>
      <c r="BP1154" s="36">
        <f t="shared" si="2639"/>
        <v>0</v>
      </c>
      <c r="BQ1154" s="36">
        <f t="shared" si="2640"/>
        <v>0</v>
      </c>
      <c r="BR1154" s="36">
        <f t="shared" si="2641"/>
        <v>154.78110000000001</v>
      </c>
      <c r="BS1154" s="36">
        <f t="shared" si="2642"/>
        <v>0</v>
      </c>
      <c r="BT1154" s="36">
        <f t="shared" si="2643"/>
        <v>0</v>
      </c>
      <c r="BU1154" s="70" cm="1">
        <f t="array" ref="BU1154">IF(AND(ActInt=1,$J1154=0),INDEX(Tbl_FwdNom,$B1154-IVP,MATCH(ValnDt,Tbl_FwdNom_Cols)),INDEX(Tbl_FwdNom,$B1154,MATCH(StartDt,Tbl_FwdNom_Cols)))</f>
        <v>7.5691348429999996</v>
      </c>
      <c r="BV1154" s="70" cm="1">
        <f t="array" ref="BV1154">INDEX(Tbl_FwdReal,$B1154,MATCH(StartDt,Tbl_FwdReal_Cols))</f>
        <v>2.1847768040000002</v>
      </c>
      <c r="BW1154" s="70" cm="1">
        <f t="array" ref="BW1154">IF(RunType&lt;&gt;"OPN",INDEX(Tbl_FwdReal,$B1154,MATCH(ValnDt,Tbl_FwdReal_Cols)),IF(AND($J1154=0,ActInt=1),INDEX(Tbl_FwdReal,$B1154-IVP,MATCH(ValnDt,Tbl_FwdReal_Cols)),-999))*$K1154</f>
        <v>0</v>
      </c>
      <c r="BX1154" s="70">
        <f t="shared" si="2644"/>
        <v>0</v>
      </c>
      <c r="BY1154" s="70">
        <f t="shared" si="2719"/>
        <v>7.5691348429999916E-2</v>
      </c>
      <c r="BZ1154" s="64">
        <f t="shared" si="2732"/>
        <v>6.0988200045319907E-3</v>
      </c>
      <c r="CA1154" s="70" cm="1">
        <f t="array" ref="CA1154">IF($J1154=1,CA1153*(1+INDEX(Tbl_CPI,$B1154,MATCH(IF(RunType="OPN",StartDt,ValnDt),Tbl_CPI_Cols))),0)</f>
        <v>0</v>
      </c>
      <c r="CB1154" s="70">
        <f t="shared" si="2720"/>
        <v>517.67174416473222</v>
      </c>
      <c r="CC1154" s="70">
        <f t="shared" si="2721"/>
        <v>499.09261797837058</v>
      </c>
      <c r="CD1154" s="36">
        <f t="shared" si="2645"/>
        <v>2528.3200205754288</v>
      </c>
      <c r="CE1154" s="36">
        <f t="shared" si="2646"/>
        <v>0</v>
      </c>
      <c r="CF1154" s="36">
        <f t="shared" si="2647"/>
        <v>0</v>
      </c>
      <c r="CG1154" s="36">
        <f t="shared" si="2648"/>
        <v>0</v>
      </c>
      <c r="CH1154" s="36">
        <f t="shared" si="2649"/>
        <v>0</v>
      </c>
      <c r="CI1154" s="36">
        <f t="shared" si="2650"/>
        <v>0</v>
      </c>
      <c r="CJ1154" s="36">
        <f t="shared" si="2651"/>
        <v>0</v>
      </c>
      <c r="CK1154" s="36">
        <f t="shared" si="2652"/>
        <v>0</v>
      </c>
      <c r="CL1154" s="36">
        <f t="shared" si="2653"/>
        <v>0</v>
      </c>
      <c r="CM1154" s="36">
        <f t="shared" si="2654"/>
        <v>0</v>
      </c>
      <c r="CN1154" s="36">
        <f t="shared" si="2655"/>
        <v>0</v>
      </c>
      <c r="CO1154" s="20">
        <f t="shared" si="2656"/>
        <v>120000</v>
      </c>
      <c r="CP1154" s="20">
        <f t="shared" si="2657"/>
        <v>2</v>
      </c>
      <c r="CQ1154" s="64" t="e">
        <f t="shared" si="2658"/>
        <v>#N/A</v>
      </c>
      <c r="CR1154" s="64" t="e">
        <f t="shared" si="2659"/>
        <v>#N/A</v>
      </c>
      <c r="CS1154" s="36" t="e">
        <f t="shared" si="2660"/>
        <v>#N/A</v>
      </c>
      <c r="CT1154" s="36">
        <f t="shared" si="2661"/>
        <v>0</v>
      </c>
      <c r="CU1154" s="36">
        <f t="shared" si="2662"/>
        <v>0</v>
      </c>
      <c r="CV1154" s="36">
        <f t="shared" si="2722"/>
        <v>0</v>
      </c>
      <c r="CW1154" s="36">
        <f t="shared" si="2663"/>
        <v>0</v>
      </c>
      <c r="CX1154" s="36">
        <f t="shared" si="2664"/>
        <v>0</v>
      </c>
      <c r="CY1154" s="36">
        <f t="shared" si="2665"/>
        <v>0</v>
      </c>
      <c r="CZ1154" s="36">
        <f t="shared" si="2723"/>
        <v>0</v>
      </c>
      <c r="DA1154" s="64">
        <f t="shared" si="2666"/>
        <v>6.0988200045319907E-3</v>
      </c>
      <c r="DB1154" s="70">
        <f t="shared" si="2724"/>
        <v>0.99393815012673947</v>
      </c>
      <c r="DC1154" s="70">
        <f>PRODUCT($DB$8:DB1154)</f>
        <v>5.9743778254060602E-5</v>
      </c>
      <c r="DD1154" s="36">
        <f t="shared" si="2667"/>
        <v>0</v>
      </c>
      <c r="DE1154" s="36">
        <f t="shared" si="2668"/>
        <v>0</v>
      </c>
      <c r="DF1154" s="36">
        <f t="shared" si="2669"/>
        <v>0</v>
      </c>
      <c r="DG1154" s="36">
        <f t="shared" si="2670"/>
        <v>0</v>
      </c>
      <c r="DH1154" s="36">
        <f t="shared" si="2671"/>
        <v>0</v>
      </c>
      <c r="DI1154" s="36">
        <f t="shared" si="2672"/>
        <v>0</v>
      </c>
      <c r="DJ1154" s="36">
        <f t="shared" si="2673"/>
        <v>0</v>
      </c>
      <c r="DK1154" s="36">
        <f t="shared" si="2674"/>
        <v>0</v>
      </c>
      <c r="DL1154" s="36">
        <f t="shared" si="2675"/>
        <v>0</v>
      </c>
      <c r="DM1154" s="36">
        <f t="shared" si="2676"/>
        <v>0</v>
      </c>
      <c r="DN1154" s="36">
        <f t="shared" ca="1" si="2725"/>
        <v>4.6137290849905055E-12</v>
      </c>
      <c r="DO1154" s="64" cm="1">
        <f t="array" ref="DO1154">IFERROR(INDEX(Tbl_FwdNom,$B1154,MATCH(LIDt,Tbl_FwdNom_Cols,0)),0)</f>
        <v>7.2886317370000002</v>
      </c>
      <c r="DP1154" s="64">
        <f t="shared" ca="1" si="2726"/>
        <v>0</v>
      </c>
      <c r="DQ1154" s="64">
        <f t="shared" ca="1" si="2677"/>
        <v>0</v>
      </c>
      <c r="DR1154" s="70">
        <f t="shared" ca="1" si="2678"/>
        <v>1</v>
      </c>
      <c r="DS1154" s="70">
        <f ca="1">PRODUCT($DR$8:DR1154)</f>
        <v>5.1485728910319675E-4</v>
      </c>
      <c r="DT1154" s="36">
        <f t="shared" ca="1" si="2679"/>
        <v>0</v>
      </c>
      <c r="DU1154" s="36">
        <f t="shared" ca="1" si="2680"/>
        <v>0</v>
      </c>
      <c r="DV1154" s="36">
        <f t="shared" ca="1" si="2681"/>
        <v>0</v>
      </c>
      <c r="DW1154" s="36">
        <f t="shared" ca="1" si="2682"/>
        <v>0</v>
      </c>
      <c r="DX1154" s="36">
        <f t="shared" ca="1" si="2683"/>
        <v>0</v>
      </c>
      <c r="DY1154" s="36">
        <f t="shared" ca="1" si="2684"/>
        <v>0</v>
      </c>
      <c r="DZ1154" s="36">
        <f t="shared" ca="1" si="2685"/>
        <v>0</v>
      </c>
      <c r="EA1154" s="36">
        <f t="shared" ca="1" si="2686"/>
        <v>0</v>
      </c>
      <c r="EB1154" s="36">
        <f t="shared" ca="1" si="2687"/>
        <v>0</v>
      </c>
      <c r="EC1154" s="36">
        <f t="shared" ca="1" si="2688"/>
        <v>0</v>
      </c>
      <c r="ED1154" s="36">
        <f t="shared" ca="1" si="2689"/>
        <v>0</v>
      </c>
      <c r="EE1154" s="36">
        <f t="shared" ca="1" si="2727"/>
        <v>0</v>
      </c>
      <c r="EF1154" s="36">
        <f t="shared" ca="1" si="2690"/>
        <v>0</v>
      </c>
      <c r="EG1154" s="64"/>
      <c r="EH1154" s="64"/>
      <c r="EI1154" s="64"/>
      <c r="EJ1154" s="70"/>
      <c r="EK1154" s="70"/>
      <c r="EL1154" s="70"/>
      <c r="EM1154" s="70"/>
      <c r="EN1154" s="70"/>
      <c r="EO1154" s="36">
        <f t="shared" si="2691"/>
        <v>0</v>
      </c>
      <c r="EP1154" s="36">
        <f t="shared" si="2692"/>
        <v>0</v>
      </c>
      <c r="EQ1154" s="36">
        <f t="shared" si="2693"/>
        <v>0</v>
      </c>
      <c r="ER1154" s="36">
        <f t="shared" si="2694"/>
        <v>0</v>
      </c>
      <c r="ES1154" s="36">
        <f t="shared" si="2695"/>
        <v>0</v>
      </c>
      <c r="ET1154" s="36">
        <f t="shared" si="2696"/>
        <v>0</v>
      </c>
      <c r="EU1154" s="36">
        <f t="shared" si="2728"/>
        <v>0</v>
      </c>
      <c r="EV1154" s="36">
        <f t="shared" si="2697"/>
        <v>0</v>
      </c>
      <c r="EW1154" s="36">
        <f t="shared" si="2698"/>
        <v>0</v>
      </c>
      <c r="EX1154" s="36">
        <f t="shared" si="2729"/>
        <v>0</v>
      </c>
      <c r="EY1154" s="36">
        <f t="shared" si="2699"/>
        <v>0</v>
      </c>
      <c r="EZ1154" s="36">
        <f t="shared" si="2700"/>
        <v>0</v>
      </c>
      <c r="FA1154" s="36">
        <f t="shared" si="2701"/>
        <v>0</v>
      </c>
      <c r="FB1154" s="36">
        <f t="shared" si="2702"/>
        <v>0</v>
      </c>
      <c r="FC1154" s="36">
        <f t="shared" si="2730"/>
        <v>0</v>
      </c>
      <c r="FD1154" s="36">
        <f t="shared" si="2703"/>
        <v>0</v>
      </c>
      <c r="FE1154" s="36">
        <f t="shared" si="2704"/>
        <v>0</v>
      </c>
      <c r="FF1154" s="36">
        <f t="shared" si="2731"/>
        <v>0</v>
      </c>
      <c r="FG1154" s="36">
        <f t="shared" si="2705"/>
        <v>0</v>
      </c>
      <c r="FH1154" s="36">
        <f t="shared" si="2706"/>
        <v>0</v>
      </c>
      <c r="FI1154" s="36">
        <f t="shared" si="2707"/>
        <v>0</v>
      </c>
      <c r="FJ1154" s="36">
        <f t="shared" ca="1" si="2708"/>
        <v>0</v>
      </c>
      <c r="FK1154" s="36">
        <f t="shared" si="2709"/>
        <v>0</v>
      </c>
      <c r="FL1154" s="36">
        <f t="shared" si="2710"/>
        <v>0</v>
      </c>
      <c r="FM1154" s="36">
        <f t="shared" ca="1" si="2711"/>
        <v>0</v>
      </c>
      <c r="FN1154" s="36">
        <f t="shared" ca="1" si="2733"/>
        <v>0</v>
      </c>
    </row>
    <row r="1155" spans="2:170" x14ac:dyDescent="0.25">
      <c r="B1155" s="2">
        <v>1147</v>
      </c>
      <c r="C1155" s="2">
        <f t="shared" si="2734"/>
        <v>96</v>
      </c>
      <c r="D1155" s="2">
        <f t="shared" si="2737"/>
        <v>1171</v>
      </c>
      <c r="E1155" s="2">
        <f t="shared" si="2735"/>
        <v>98</v>
      </c>
      <c r="F1155" s="189">
        <f t="shared" si="2739"/>
        <v>80628</v>
      </c>
      <c r="G1155" s="2">
        <f t="shared" si="2738"/>
        <v>9</v>
      </c>
      <c r="H1155" s="187">
        <f t="shared" si="2588"/>
        <v>130.16666666666666</v>
      </c>
      <c r="I1155" s="186">
        <f t="shared" si="2736"/>
        <v>130</v>
      </c>
      <c r="J1155" s="2">
        <f t="shared" si="2589"/>
        <v>0</v>
      </c>
      <c r="K1155" s="2">
        <f t="shared" si="2590"/>
        <v>0</v>
      </c>
      <c r="L1155">
        <f t="shared" si="2591"/>
        <v>2</v>
      </c>
      <c r="M1155" s="190">
        <f t="shared" si="2712"/>
        <v>0</v>
      </c>
      <c r="N1155">
        <f t="shared" si="2592"/>
        <v>1</v>
      </c>
      <c r="O1155">
        <f t="shared" si="2593"/>
        <v>100</v>
      </c>
      <c r="P1155" s="58">
        <f t="shared" si="2594"/>
        <v>0</v>
      </c>
      <c r="Q1155" s="106">
        <f t="shared" si="2595"/>
        <v>0</v>
      </c>
      <c r="R1155" s="59">
        <f t="shared" si="2596"/>
        <v>0</v>
      </c>
      <c r="S1155" s="32">
        <f t="shared" si="2713"/>
        <v>0</v>
      </c>
      <c r="T1155">
        <f t="shared" si="2597"/>
        <v>1</v>
      </c>
      <c r="U1155" s="32">
        <f t="shared" si="2714"/>
        <v>0</v>
      </c>
      <c r="V1155">
        <f t="shared" si="2598"/>
        <v>1</v>
      </c>
      <c r="W1155">
        <f t="shared" si="2599"/>
        <v>100</v>
      </c>
      <c r="X1155" s="58">
        <f t="shared" si="2600"/>
        <v>0</v>
      </c>
      <c r="Y1155" s="58">
        <f t="shared" si="2601"/>
        <v>0</v>
      </c>
      <c r="Z1155" s="32">
        <f t="shared" si="2602"/>
        <v>0</v>
      </c>
      <c r="AA1155" s="32">
        <f t="shared" si="2603"/>
        <v>0</v>
      </c>
      <c r="AB1155" s="59">
        <f t="shared" si="2604"/>
        <v>0</v>
      </c>
      <c r="AC1155" s="59">
        <f t="shared" si="2605"/>
        <v>0</v>
      </c>
      <c r="AD1155">
        <f t="shared" si="2606"/>
        <v>1</v>
      </c>
      <c r="AE1155" s="59">
        <f t="shared" si="2607"/>
        <v>0</v>
      </c>
      <c r="AF1155" s="59">
        <f t="shared" si="2608"/>
        <v>0</v>
      </c>
      <c r="AG1155" s="59">
        <f t="shared" si="2609"/>
        <v>0</v>
      </c>
      <c r="AH1155">
        <f t="shared" si="2610"/>
        <v>1</v>
      </c>
      <c r="AI1155" s="59">
        <f t="shared" si="2611"/>
        <v>0</v>
      </c>
      <c r="AJ1155" s="59">
        <f t="shared" si="2612"/>
        <v>0</v>
      </c>
      <c r="AK1155" s="59">
        <f t="shared" si="2613"/>
        <v>0</v>
      </c>
      <c r="AL1155" s="59">
        <f t="shared" si="2614"/>
        <v>0</v>
      </c>
      <c r="AM1155" s="12">
        <f t="shared" si="2715"/>
        <v>0</v>
      </c>
      <c r="AN1155" s="12">
        <f t="shared" si="2716"/>
        <v>0</v>
      </c>
      <c r="AO1155" s="66">
        <f t="shared" si="2615"/>
        <v>0</v>
      </c>
      <c r="AP1155" s="66">
        <f t="shared" si="2616"/>
        <v>0</v>
      </c>
      <c r="AQ1155" s="59">
        <f t="shared" si="2617"/>
        <v>0</v>
      </c>
      <c r="AR1155" s="59">
        <f t="shared" si="2618"/>
        <v>0</v>
      </c>
      <c r="AS1155" s="59">
        <f t="shared" si="2619"/>
        <v>0</v>
      </c>
      <c r="AT1155" s="12">
        <f t="shared" si="2620"/>
        <v>0</v>
      </c>
      <c r="AU1155" s="59">
        <f t="shared" si="2717"/>
        <v>0</v>
      </c>
      <c r="AV1155" s="59">
        <f t="shared" si="2718"/>
        <v>0</v>
      </c>
      <c r="AW1155" s="70" t="e">
        <f t="shared" si="2621"/>
        <v>#N/A</v>
      </c>
      <c r="AX1155" s="20">
        <f t="shared" si="2622"/>
        <v>200000</v>
      </c>
      <c r="AY1155" s="20">
        <f t="shared" si="2623"/>
        <v>0</v>
      </c>
      <c r="AZ1155" s="20">
        <f t="shared" si="2624"/>
        <v>0</v>
      </c>
      <c r="BA1155" s="20">
        <f t="shared" si="2625"/>
        <v>0</v>
      </c>
      <c r="BB1155" s="36">
        <f t="shared" si="2626"/>
        <v>0</v>
      </c>
      <c r="BC1155" s="36">
        <f t="shared" si="2627"/>
        <v>0</v>
      </c>
      <c r="BD1155" s="80">
        <f t="shared" si="2628"/>
        <v>0</v>
      </c>
      <c r="BE1155" s="36">
        <f t="shared" si="2629"/>
        <v>0</v>
      </c>
      <c r="BF1155" s="36">
        <f t="shared" si="2630"/>
        <v>0</v>
      </c>
      <c r="BG1155" s="36">
        <f t="shared" si="2631"/>
        <v>0</v>
      </c>
      <c r="BH1155" s="36">
        <f t="shared" si="2632"/>
        <v>0</v>
      </c>
      <c r="BI1155" s="36">
        <f t="shared" si="2633"/>
        <v>0</v>
      </c>
      <c r="BJ1155" s="36">
        <f t="shared" si="2634"/>
        <v>0</v>
      </c>
      <c r="BK1155" s="36">
        <f t="shared" si="2635"/>
        <v>0</v>
      </c>
      <c r="BL1155" s="68">
        <f>IF(OR(AT1155=0,E1155&gt;ProjTerm),0,VLOOKUP(D1155,'Life Events'!$AE$5:$AI$1206,5,FALSE))</f>
        <v>0</v>
      </c>
      <c r="BM1155" s="93">
        <f t="shared" si="2636"/>
        <v>0</v>
      </c>
      <c r="BN1155" s="93">
        <f t="shared" si="2637"/>
        <v>0</v>
      </c>
      <c r="BO1155" s="36">
        <f t="shared" si="2638"/>
        <v>0</v>
      </c>
      <c r="BP1155" s="36">
        <f t="shared" si="2639"/>
        <v>0</v>
      </c>
      <c r="BQ1155" s="36">
        <f t="shared" si="2640"/>
        <v>0</v>
      </c>
      <c r="BR1155" s="36">
        <f t="shared" si="2641"/>
        <v>154.78110000000001</v>
      </c>
      <c r="BS1155" s="36">
        <f t="shared" si="2642"/>
        <v>0</v>
      </c>
      <c r="BT1155" s="36">
        <f t="shared" si="2643"/>
        <v>0</v>
      </c>
      <c r="BU1155" s="70" cm="1">
        <f t="array" ref="BU1155">IF(AND(ActInt=1,$J1155=0),INDEX(Tbl_FwdNom,$B1155-IVP,MATCH(ValnDt,Tbl_FwdNom_Cols)),INDEX(Tbl_FwdNom,$B1155,MATCH(StartDt,Tbl_FwdNom_Cols)))</f>
        <v>7.5632942280000002</v>
      </c>
      <c r="BV1155" s="70" cm="1">
        <f t="array" ref="BV1155">INDEX(Tbl_FwdReal,$B1155,MATCH(StartDt,Tbl_FwdReal_Cols))</f>
        <v>2.1814358600000001</v>
      </c>
      <c r="BW1155" s="70" cm="1">
        <f t="array" ref="BW1155">IF(RunType&lt;&gt;"OPN",INDEX(Tbl_FwdReal,$B1155,MATCH(ValnDt,Tbl_FwdReal_Cols)),IF(AND($J1155=0,ActInt=1),INDEX(Tbl_FwdReal,$B1155-IVP,MATCH(ValnDt,Tbl_FwdReal_Cols)),-999))*$K1155</f>
        <v>0</v>
      </c>
      <c r="BX1155" s="70">
        <f t="shared" si="2644"/>
        <v>0</v>
      </c>
      <c r="BY1155" s="70">
        <f t="shared" si="2719"/>
        <v>7.5632942279999948E-2</v>
      </c>
      <c r="BZ1155" s="64">
        <f t="shared" si="2732"/>
        <v>6.0942675972914806E-3</v>
      </c>
      <c r="CA1155" s="70" cm="1">
        <f t="array" ref="CA1155">IF($J1155=1,CA1154*(1+INDEX(Tbl_CPI,$B1155,MATCH(IF(RunType="OPN",StartDt,ValnDt),Tbl_CPI_Cols))),0)</f>
        <v>0</v>
      </c>
      <c r="CB1155" s="70">
        <f t="shared" si="2720"/>
        <v>520.82657430122867</v>
      </c>
      <c r="CC1155" s="70">
        <f t="shared" si="2721"/>
        <v>499.09261797837058</v>
      </c>
      <c r="CD1155" s="36">
        <f t="shared" si="2645"/>
        <v>2528.3200205754288</v>
      </c>
      <c r="CE1155" s="36">
        <f t="shared" si="2646"/>
        <v>0</v>
      </c>
      <c r="CF1155" s="36">
        <f t="shared" si="2647"/>
        <v>0</v>
      </c>
      <c r="CG1155" s="36">
        <f t="shared" si="2648"/>
        <v>0</v>
      </c>
      <c r="CH1155" s="36">
        <f t="shared" si="2649"/>
        <v>0</v>
      </c>
      <c r="CI1155" s="36">
        <f t="shared" si="2650"/>
        <v>0</v>
      </c>
      <c r="CJ1155" s="36">
        <f t="shared" si="2651"/>
        <v>0</v>
      </c>
      <c r="CK1155" s="36">
        <f t="shared" si="2652"/>
        <v>0</v>
      </c>
      <c r="CL1155" s="36">
        <f t="shared" si="2653"/>
        <v>0</v>
      </c>
      <c r="CM1155" s="36">
        <f t="shared" si="2654"/>
        <v>0</v>
      </c>
      <c r="CN1155" s="36">
        <f t="shared" si="2655"/>
        <v>0</v>
      </c>
      <c r="CO1155" s="20">
        <f t="shared" si="2656"/>
        <v>120000</v>
      </c>
      <c r="CP1155" s="20">
        <f t="shared" si="2657"/>
        <v>2</v>
      </c>
      <c r="CQ1155" s="64" t="e">
        <f t="shared" si="2658"/>
        <v>#N/A</v>
      </c>
      <c r="CR1155" s="64" t="e">
        <f t="shared" si="2659"/>
        <v>#N/A</v>
      </c>
      <c r="CS1155" s="36" t="e">
        <f t="shared" si="2660"/>
        <v>#N/A</v>
      </c>
      <c r="CT1155" s="36">
        <f t="shared" si="2661"/>
        <v>0</v>
      </c>
      <c r="CU1155" s="36">
        <f t="shared" si="2662"/>
        <v>0</v>
      </c>
      <c r="CV1155" s="36">
        <f t="shared" si="2722"/>
        <v>0</v>
      </c>
      <c r="CW1155" s="36">
        <f t="shared" si="2663"/>
        <v>0</v>
      </c>
      <c r="CX1155" s="36">
        <f t="shared" si="2664"/>
        <v>0</v>
      </c>
      <c r="CY1155" s="36">
        <f t="shared" si="2665"/>
        <v>0</v>
      </c>
      <c r="CZ1155" s="36">
        <f t="shared" si="2723"/>
        <v>0</v>
      </c>
      <c r="DA1155" s="64">
        <f t="shared" si="2666"/>
        <v>6.0942675972914806E-3</v>
      </c>
      <c r="DB1155" s="70">
        <f t="shared" si="2724"/>
        <v>0.99394264752959427</v>
      </c>
      <c r="DC1155" s="70">
        <f>PRODUCT($DB$8:DB1155)</f>
        <v>5.9381889131261997E-5</v>
      </c>
      <c r="DD1155" s="36">
        <f t="shared" si="2667"/>
        <v>0</v>
      </c>
      <c r="DE1155" s="36">
        <f t="shared" si="2668"/>
        <v>0</v>
      </c>
      <c r="DF1155" s="36">
        <f t="shared" si="2669"/>
        <v>0</v>
      </c>
      <c r="DG1155" s="36">
        <f t="shared" si="2670"/>
        <v>0</v>
      </c>
      <c r="DH1155" s="36">
        <f t="shared" si="2671"/>
        <v>0</v>
      </c>
      <c r="DI1155" s="36">
        <f t="shared" si="2672"/>
        <v>0</v>
      </c>
      <c r="DJ1155" s="36">
        <f t="shared" si="2673"/>
        <v>0</v>
      </c>
      <c r="DK1155" s="36">
        <f t="shared" si="2674"/>
        <v>0</v>
      </c>
      <c r="DL1155" s="36">
        <f t="shared" si="2675"/>
        <v>0</v>
      </c>
      <c r="DM1155" s="36">
        <f t="shared" si="2676"/>
        <v>0</v>
      </c>
      <c r="DN1155" s="36">
        <f t="shared" ca="1" si="2725"/>
        <v>4.6137290849905055E-12</v>
      </c>
      <c r="DO1155" s="64" cm="1">
        <f t="array" ref="DO1155">IFERROR(INDEX(Tbl_FwdNom,$B1155,MATCH(LIDt,Tbl_FwdNom_Cols,0)),0)</f>
        <v>7.2869334229999998</v>
      </c>
      <c r="DP1155" s="64">
        <f t="shared" ca="1" si="2726"/>
        <v>0</v>
      </c>
      <c r="DQ1155" s="64">
        <f t="shared" ca="1" si="2677"/>
        <v>0</v>
      </c>
      <c r="DR1155" s="70">
        <f t="shared" ca="1" si="2678"/>
        <v>1</v>
      </c>
      <c r="DS1155" s="70">
        <f ca="1">PRODUCT($DR$8:DR1155)</f>
        <v>5.1485728910319675E-4</v>
      </c>
      <c r="DT1155" s="36">
        <f t="shared" ca="1" si="2679"/>
        <v>0</v>
      </c>
      <c r="DU1155" s="36">
        <f t="shared" ca="1" si="2680"/>
        <v>0</v>
      </c>
      <c r="DV1155" s="36">
        <f t="shared" ca="1" si="2681"/>
        <v>0</v>
      </c>
      <c r="DW1155" s="36">
        <f t="shared" ca="1" si="2682"/>
        <v>0</v>
      </c>
      <c r="DX1155" s="36">
        <f t="shared" ca="1" si="2683"/>
        <v>0</v>
      </c>
      <c r="DY1155" s="36">
        <f t="shared" ca="1" si="2684"/>
        <v>0</v>
      </c>
      <c r="DZ1155" s="36">
        <f t="shared" ca="1" si="2685"/>
        <v>0</v>
      </c>
      <c r="EA1155" s="36">
        <f t="shared" ca="1" si="2686"/>
        <v>0</v>
      </c>
      <c r="EB1155" s="36">
        <f t="shared" ca="1" si="2687"/>
        <v>0</v>
      </c>
      <c r="EC1155" s="36">
        <f t="shared" ca="1" si="2688"/>
        <v>0</v>
      </c>
      <c r="ED1155" s="36">
        <f t="shared" ca="1" si="2689"/>
        <v>0</v>
      </c>
      <c r="EE1155" s="36">
        <f t="shared" ca="1" si="2727"/>
        <v>0</v>
      </c>
      <c r="EF1155" s="36">
        <f t="shared" ca="1" si="2690"/>
        <v>0</v>
      </c>
      <c r="EG1155" s="64"/>
      <c r="EH1155" s="64"/>
      <c r="EI1155" s="64"/>
      <c r="EJ1155" s="70"/>
      <c r="EK1155" s="70"/>
      <c r="EL1155" s="70"/>
      <c r="EM1155" s="70"/>
      <c r="EN1155" s="70"/>
      <c r="EO1155" s="36">
        <f t="shared" si="2691"/>
        <v>0</v>
      </c>
      <c r="EP1155" s="36">
        <f t="shared" si="2692"/>
        <v>0</v>
      </c>
      <c r="EQ1155" s="36">
        <f t="shared" si="2693"/>
        <v>0</v>
      </c>
      <c r="ER1155" s="36">
        <f t="shared" si="2694"/>
        <v>0</v>
      </c>
      <c r="ES1155" s="36">
        <f t="shared" si="2695"/>
        <v>0</v>
      </c>
      <c r="ET1155" s="36">
        <f t="shared" si="2696"/>
        <v>0</v>
      </c>
      <c r="EU1155" s="36">
        <f t="shared" si="2728"/>
        <v>0</v>
      </c>
      <c r="EV1155" s="36">
        <f t="shared" si="2697"/>
        <v>0</v>
      </c>
      <c r="EW1155" s="36">
        <f t="shared" si="2698"/>
        <v>0</v>
      </c>
      <c r="EX1155" s="36">
        <f t="shared" si="2729"/>
        <v>0</v>
      </c>
      <c r="EY1155" s="36">
        <f t="shared" si="2699"/>
        <v>0</v>
      </c>
      <c r="EZ1155" s="36">
        <f t="shared" si="2700"/>
        <v>0</v>
      </c>
      <c r="FA1155" s="36">
        <f t="shared" si="2701"/>
        <v>0</v>
      </c>
      <c r="FB1155" s="36">
        <f t="shared" si="2702"/>
        <v>0</v>
      </c>
      <c r="FC1155" s="36">
        <f t="shared" si="2730"/>
        <v>0</v>
      </c>
      <c r="FD1155" s="36">
        <f t="shared" si="2703"/>
        <v>0</v>
      </c>
      <c r="FE1155" s="36">
        <f t="shared" si="2704"/>
        <v>0</v>
      </c>
      <c r="FF1155" s="36">
        <f t="shared" si="2731"/>
        <v>0</v>
      </c>
      <c r="FG1155" s="36">
        <f t="shared" si="2705"/>
        <v>0</v>
      </c>
      <c r="FH1155" s="36">
        <f t="shared" si="2706"/>
        <v>0</v>
      </c>
      <c r="FI1155" s="36">
        <f t="shared" si="2707"/>
        <v>0</v>
      </c>
      <c r="FJ1155" s="36">
        <f t="shared" ca="1" si="2708"/>
        <v>0</v>
      </c>
      <c r="FK1155" s="36">
        <f t="shared" si="2709"/>
        <v>0</v>
      </c>
      <c r="FL1155" s="36">
        <f t="shared" si="2710"/>
        <v>0</v>
      </c>
      <c r="FM1155" s="36">
        <f t="shared" ca="1" si="2711"/>
        <v>0</v>
      </c>
      <c r="FN1155" s="36">
        <f t="shared" ca="1" si="2733"/>
        <v>0</v>
      </c>
    </row>
    <row r="1156" spans="2:170" x14ac:dyDescent="0.25">
      <c r="B1156" s="2">
        <v>1148</v>
      </c>
      <c r="C1156" s="2">
        <f t="shared" si="2734"/>
        <v>96</v>
      </c>
      <c r="D1156" s="2">
        <f t="shared" si="2737"/>
        <v>1172</v>
      </c>
      <c r="E1156" s="2">
        <f t="shared" si="2735"/>
        <v>98</v>
      </c>
      <c r="F1156" s="189">
        <f t="shared" si="2739"/>
        <v>80659</v>
      </c>
      <c r="G1156" s="2">
        <f t="shared" si="2738"/>
        <v>10</v>
      </c>
      <c r="H1156" s="187">
        <f t="shared" si="2588"/>
        <v>130.25</v>
      </c>
      <c r="I1156" s="186">
        <f t="shared" si="2736"/>
        <v>130</v>
      </c>
      <c r="J1156" s="2">
        <f t="shared" si="2589"/>
        <v>0</v>
      </c>
      <c r="K1156" s="2">
        <f t="shared" si="2590"/>
        <v>0</v>
      </c>
      <c r="L1156">
        <f t="shared" si="2591"/>
        <v>2</v>
      </c>
      <c r="M1156" s="190">
        <f t="shared" si="2712"/>
        <v>0</v>
      </c>
      <c r="N1156">
        <f t="shared" si="2592"/>
        <v>1</v>
      </c>
      <c r="O1156">
        <f t="shared" si="2593"/>
        <v>100</v>
      </c>
      <c r="P1156" s="58">
        <f t="shared" si="2594"/>
        <v>0</v>
      </c>
      <c r="Q1156" s="106">
        <f t="shared" si="2595"/>
        <v>0</v>
      </c>
      <c r="R1156" s="59">
        <f t="shared" si="2596"/>
        <v>0</v>
      </c>
      <c r="S1156" s="32">
        <f t="shared" si="2713"/>
        <v>0</v>
      </c>
      <c r="T1156">
        <f t="shared" si="2597"/>
        <v>1</v>
      </c>
      <c r="U1156" s="32">
        <f t="shared" si="2714"/>
        <v>0</v>
      </c>
      <c r="V1156">
        <f t="shared" si="2598"/>
        <v>1</v>
      </c>
      <c r="W1156">
        <f t="shared" si="2599"/>
        <v>100</v>
      </c>
      <c r="X1156" s="58">
        <f t="shared" si="2600"/>
        <v>0</v>
      </c>
      <c r="Y1156" s="58">
        <f t="shared" si="2601"/>
        <v>0</v>
      </c>
      <c r="Z1156" s="32">
        <f t="shared" si="2602"/>
        <v>0</v>
      </c>
      <c r="AA1156" s="32">
        <f t="shared" si="2603"/>
        <v>0</v>
      </c>
      <c r="AB1156" s="59">
        <f t="shared" si="2604"/>
        <v>0</v>
      </c>
      <c r="AC1156" s="59">
        <f t="shared" si="2605"/>
        <v>0</v>
      </c>
      <c r="AD1156">
        <f t="shared" si="2606"/>
        <v>1</v>
      </c>
      <c r="AE1156" s="59">
        <f t="shared" si="2607"/>
        <v>0</v>
      </c>
      <c r="AF1156" s="59">
        <f t="shared" si="2608"/>
        <v>0</v>
      </c>
      <c r="AG1156" s="59">
        <f t="shared" si="2609"/>
        <v>0</v>
      </c>
      <c r="AH1156">
        <f t="shared" si="2610"/>
        <v>1</v>
      </c>
      <c r="AI1156" s="59">
        <f t="shared" si="2611"/>
        <v>0</v>
      </c>
      <c r="AJ1156" s="59">
        <f t="shared" si="2612"/>
        <v>0</v>
      </c>
      <c r="AK1156" s="59">
        <f t="shared" si="2613"/>
        <v>0</v>
      </c>
      <c r="AL1156" s="59">
        <f t="shared" si="2614"/>
        <v>0</v>
      </c>
      <c r="AM1156" s="12">
        <f t="shared" si="2715"/>
        <v>0</v>
      </c>
      <c r="AN1156" s="12">
        <f t="shared" si="2716"/>
        <v>0</v>
      </c>
      <c r="AO1156" s="66">
        <f t="shared" si="2615"/>
        <v>0</v>
      </c>
      <c r="AP1156" s="66">
        <f t="shared" si="2616"/>
        <v>0</v>
      </c>
      <c r="AQ1156" s="59">
        <f t="shared" si="2617"/>
        <v>0</v>
      </c>
      <c r="AR1156" s="59">
        <f t="shared" si="2618"/>
        <v>0</v>
      </c>
      <c r="AS1156" s="59">
        <f t="shared" si="2619"/>
        <v>0</v>
      </c>
      <c r="AT1156" s="12">
        <f t="shared" si="2620"/>
        <v>0</v>
      </c>
      <c r="AU1156" s="59">
        <f t="shared" si="2717"/>
        <v>0</v>
      </c>
      <c r="AV1156" s="59">
        <f t="shared" si="2718"/>
        <v>0</v>
      </c>
      <c r="AW1156" s="70" t="e">
        <f t="shared" si="2621"/>
        <v>#N/A</v>
      </c>
      <c r="AX1156" s="20">
        <f t="shared" si="2622"/>
        <v>200000</v>
      </c>
      <c r="AY1156" s="20">
        <f t="shared" si="2623"/>
        <v>0</v>
      </c>
      <c r="AZ1156" s="20">
        <f t="shared" si="2624"/>
        <v>0</v>
      </c>
      <c r="BA1156" s="20">
        <f t="shared" si="2625"/>
        <v>0</v>
      </c>
      <c r="BB1156" s="36">
        <f t="shared" si="2626"/>
        <v>0</v>
      </c>
      <c r="BC1156" s="36">
        <f t="shared" si="2627"/>
        <v>0</v>
      </c>
      <c r="BD1156" s="80">
        <f t="shared" si="2628"/>
        <v>0</v>
      </c>
      <c r="BE1156" s="36">
        <f t="shared" si="2629"/>
        <v>0</v>
      </c>
      <c r="BF1156" s="36">
        <f t="shared" si="2630"/>
        <v>0</v>
      </c>
      <c r="BG1156" s="36">
        <f t="shared" si="2631"/>
        <v>0</v>
      </c>
      <c r="BH1156" s="36">
        <f t="shared" si="2632"/>
        <v>0</v>
      </c>
      <c r="BI1156" s="36">
        <f t="shared" si="2633"/>
        <v>0</v>
      </c>
      <c r="BJ1156" s="36">
        <f t="shared" si="2634"/>
        <v>0</v>
      </c>
      <c r="BK1156" s="36">
        <f t="shared" si="2635"/>
        <v>0</v>
      </c>
      <c r="BL1156" s="68">
        <f>IF(OR(AT1156=0,E1156&gt;ProjTerm),0,VLOOKUP(D1156,'Life Events'!$AE$5:$AI$1206,5,FALSE))</f>
        <v>0</v>
      </c>
      <c r="BM1156" s="93">
        <f t="shared" si="2636"/>
        <v>0</v>
      </c>
      <c r="BN1156" s="93">
        <f t="shared" si="2637"/>
        <v>0</v>
      </c>
      <c r="BO1156" s="36">
        <f t="shared" si="2638"/>
        <v>0</v>
      </c>
      <c r="BP1156" s="36">
        <f t="shared" si="2639"/>
        <v>0</v>
      </c>
      <c r="BQ1156" s="36">
        <f t="shared" si="2640"/>
        <v>0</v>
      </c>
      <c r="BR1156" s="36">
        <f t="shared" si="2641"/>
        <v>154.78110000000001</v>
      </c>
      <c r="BS1156" s="36">
        <f t="shared" si="2642"/>
        <v>0</v>
      </c>
      <c r="BT1156" s="36">
        <f t="shared" si="2643"/>
        <v>0</v>
      </c>
      <c r="BU1156" s="70" cm="1">
        <f t="array" ref="BU1156">IF(AND(ActInt=1,$J1156=0),INDEX(Tbl_FwdNom,$B1156-IVP,MATCH(ValnDt,Tbl_FwdNom_Cols)),INDEX(Tbl_FwdNom,$B1156,MATCH(StartDt,Tbl_FwdNom_Cols)))</f>
        <v>7.5574539300000003</v>
      </c>
      <c r="BV1156" s="70" cm="1">
        <f t="array" ref="BV1156">INDEX(Tbl_FwdReal,$B1156,MATCH(StartDt,Tbl_FwdReal_Cols))</f>
        <v>2.1780950240000001</v>
      </c>
      <c r="BW1156" s="70" cm="1">
        <f t="array" ref="BW1156">IF(RunType&lt;&gt;"OPN",INDEX(Tbl_FwdReal,$B1156,MATCH(ValnDt,Tbl_FwdReal_Cols)),IF(AND($J1156=0,ActInt=1),INDEX(Tbl_FwdReal,$B1156-IVP,MATCH(ValnDt,Tbl_FwdReal_Cols)),-999))*$K1156</f>
        <v>0</v>
      </c>
      <c r="BX1156" s="70">
        <f t="shared" si="2644"/>
        <v>0</v>
      </c>
      <c r="BY1156" s="70">
        <f t="shared" si="2719"/>
        <v>7.5574539300000021E-2</v>
      </c>
      <c r="BZ1156" s="64">
        <f t="shared" si="2732"/>
        <v>6.089715210552793E-3</v>
      </c>
      <c r="CA1156" s="70" cm="1">
        <f t="array" ref="CA1156">IF($J1156=1,CA1155*(1+INDEX(Tbl_CPI,$B1156,MATCH(IF(RunType="OPN",StartDt,ValnDt),Tbl_CPI_Cols))),0)</f>
        <v>0</v>
      </c>
      <c r="CB1156" s="70">
        <f t="shared" si="2720"/>
        <v>523.99825981281094</v>
      </c>
      <c r="CC1156" s="70">
        <f t="shared" si="2721"/>
        <v>499.09261797837058</v>
      </c>
      <c r="CD1156" s="36">
        <f t="shared" si="2645"/>
        <v>2528.3200205754288</v>
      </c>
      <c r="CE1156" s="36">
        <f t="shared" si="2646"/>
        <v>0</v>
      </c>
      <c r="CF1156" s="36">
        <f t="shared" si="2647"/>
        <v>0</v>
      </c>
      <c r="CG1156" s="36">
        <f t="shared" si="2648"/>
        <v>0</v>
      </c>
      <c r="CH1156" s="36">
        <f t="shared" si="2649"/>
        <v>0</v>
      </c>
      <c r="CI1156" s="36">
        <f t="shared" si="2650"/>
        <v>0</v>
      </c>
      <c r="CJ1156" s="36">
        <f t="shared" si="2651"/>
        <v>0</v>
      </c>
      <c r="CK1156" s="36">
        <f t="shared" si="2652"/>
        <v>0</v>
      </c>
      <c r="CL1156" s="36">
        <f t="shared" si="2653"/>
        <v>0</v>
      </c>
      <c r="CM1156" s="36">
        <f t="shared" si="2654"/>
        <v>0</v>
      </c>
      <c r="CN1156" s="36">
        <f t="shared" si="2655"/>
        <v>0</v>
      </c>
      <c r="CO1156" s="20">
        <f t="shared" si="2656"/>
        <v>120000</v>
      </c>
      <c r="CP1156" s="20">
        <f t="shared" si="2657"/>
        <v>2</v>
      </c>
      <c r="CQ1156" s="64" t="e">
        <f t="shared" si="2658"/>
        <v>#N/A</v>
      </c>
      <c r="CR1156" s="64" t="e">
        <f t="shared" si="2659"/>
        <v>#N/A</v>
      </c>
      <c r="CS1156" s="36" t="e">
        <f t="shared" si="2660"/>
        <v>#N/A</v>
      </c>
      <c r="CT1156" s="36">
        <f t="shared" si="2661"/>
        <v>0</v>
      </c>
      <c r="CU1156" s="36">
        <f t="shared" si="2662"/>
        <v>0</v>
      </c>
      <c r="CV1156" s="36">
        <f t="shared" si="2722"/>
        <v>0</v>
      </c>
      <c r="CW1156" s="36">
        <f t="shared" si="2663"/>
        <v>0</v>
      </c>
      <c r="CX1156" s="36">
        <f t="shared" si="2664"/>
        <v>0</v>
      </c>
      <c r="CY1156" s="36">
        <f t="shared" si="2665"/>
        <v>0</v>
      </c>
      <c r="CZ1156" s="36">
        <f t="shared" si="2723"/>
        <v>0</v>
      </c>
      <c r="DA1156" s="64">
        <f t="shared" si="2666"/>
        <v>6.089715210552793E-3</v>
      </c>
      <c r="DB1156" s="70">
        <f t="shared" si="2724"/>
        <v>0.99394714495289482</v>
      </c>
      <c r="DC1156" s="70">
        <f>PRODUCT($DB$8:DB1156)</f>
        <v>5.9022459163927195E-5</v>
      </c>
      <c r="DD1156" s="36">
        <f t="shared" si="2667"/>
        <v>0</v>
      </c>
      <c r="DE1156" s="36">
        <f t="shared" si="2668"/>
        <v>0</v>
      </c>
      <c r="DF1156" s="36">
        <f t="shared" si="2669"/>
        <v>0</v>
      </c>
      <c r="DG1156" s="36">
        <f t="shared" si="2670"/>
        <v>0</v>
      </c>
      <c r="DH1156" s="36">
        <f t="shared" si="2671"/>
        <v>0</v>
      </c>
      <c r="DI1156" s="36">
        <f t="shared" si="2672"/>
        <v>0</v>
      </c>
      <c r="DJ1156" s="36">
        <f t="shared" si="2673"/>
        <v>0</v>
      </c>
      <c r="DK1156" s="36">
        <f t="shared" si="2674"/>
        <v>0</v>
      </c>
      <c r="DL1156" s="36">
        <f t="shared" si="2675"/>
        <v>0</v>
      </c>
      <c r="DM1156" s="36">
        <f t="shared" si="2676"/>
        <v>0</v>
      </c>
      <c r="DN1156" s="36">
        <f t="shared" ca="1" si="2725"/>
        <v>4.6137290849905055E-12</v>
      </c>
      <c r="DO1156" s="64" cm="1">
        <f t="array" ref="DO1156">IFERROR(INDEX(Tbl_FwdNom,$B1156,MATCH(LIDt,Tbl_FwdNom_Cols,0)),0)</f>
        <v>7.2852351349999998</v>
      </c>
      <c r="DP1156" s="64">
        <f t="shared" ca="1" si="2726"/>
        <v>0</v>
      </c>
      <c r="DQ1156" s="64">
        <f t="shared" ca="1" si="2677"/>
        <v>0</v>
      </c>
      <c r="DR1156" s="70">
        <f t="shared" ca="1" si="2678"/>
        <v>1</v>
      </c>
      <c r="DS1156" s="70">
        <f ca="1">PRODUCT($DR$8:DR1156)</f>
        <v>5.1485728910319675E-4</v>
      </c>
      <c r="DT1156" s="36">
        <f t="shared" ca="1" si="2679"/>
        <v>0</v>
      </c>
      <c r="DU1156" s="36">
        <f t="shared" ca="1" si="2680"/>
        <v>0</v>
      </c>
      <c r="DV1156" s="36">
        <f t="shared" ca="1" si="2681"/>
        <v>0</v>
      </c>
      <c r="DW1156" s="36">
        <f t="shared" ca="1" si="2682"/>
        <v>0</v>
      </c>
      <c r="DX1156" s="36">
        <f t="shared" ca="1" si="2683"/>
        <v>0</v>
      </c>
      <c r="DY1156" s="36">
        <f t="shared" ca="1" si="2684"/>
        <v>0</v>
      </c>
      <c r="DZ1156" s="36">
        <f t="shared" ca="1" si="2685"/>
        <v>0</v>
      </c>
      <c r="EA1156" s="36">
        <f t="shared" ca="1" si="2686"/>
        <v>0</v>
      </c>
      <c r="EB1156" s="36">
        <f t="shared" ca="1" si="2687"/>
        <v>0</v>
      </c>
      <c r="EC1156" s="36">
        <f t="shared" ca="1" si="2688"/>
        <v>0</v>
      </c>
      <c r="ED1156" s="36">
        <f t="shared" ca="1" si="2689"/>
        <v>0</v>
      </c>
      <c r="EE1156" s="36">
        <f t="shared" ca="1" si="2727"/>
        <v>0</v>
      </c>
      <c r="EF1156" s="36">
        <f t="shared" ca="1" si="2690"/>
        <v>0</v>
      </c>
      <c r="EG1156" s="64"/>
      <c r="EH1156" s="64"/>
      <c r="EI1156" s="64"/>
      <c r="EJ1156" s="70"/>
      <c r="EK1156" s="70"/>
      <c r="EL1156" s="70"/>
      <c r="EM1156" s="70"/>
      <c r="EN1156" s="70"/>
      <c r="EO1156" s="36">
        <f t="shared" si="2691"/>
        <v>0</v>
      </c>
      <c r="EP1156" s="36">
        <f t="shared" si="2692"/>
        <v>0</v>
      </c>
      <c r="EQ1156" s="36">
        <f t="shared" si="2693"/>
        <v>0</v>
      </c>
      <c r="ER1156" s="36">
        <f t="shared" si="2694"/>
        <v>0</v>
      </c>
      <c r="ES1156" s="36">
        <f t="shared" si="2695"/>
        <v>0</v>
      </c>
      <c r="ET1156" s="36">
        <f t="shared" si="2696"/>
        <v>0</v>
      </c>
      <c r="EU1156" s="36">
        <f t="shared" si="2728"/>
        <v>0</v>
      </c>
      <c r="EV1156" s="36">
        <f t="shared" si="2697"/>
        <v>0</v>
      </c>
      <c r="EW1156" s="36">
        <f t="shared" si="2698"/>
        <v>0</v>
      </c>
      <c r="EX1156" s="36">
        <f t="shared" si="2729"/>
        <v>0</v>
      </c>
      <c r="EY1156" s="36">
        <f t="shared" si="2699"/>
        <v>0</v>
      </c>
      <c r="EZ1156" s="36">
        <f t="shared" si="2700"/>
        <v>0</v>
      </c>
      <c r="FA1156" s="36">
        <f t="shared" si="2701"/>
        <v>0</v>
      </c>
      <c r="FB1156" s="36">
        <f t="shared" si="2702"/>
        <v>0</v>
      </c>
      <c r="FC1156" s="36">
        <f t="shared" si="2730"/>
        <v>0</v>
      </c>
      <c r="FD1156" s="36">
        <f t="shared" si="2703"/>
        <v>0</v>
      </c>
      <c r="FE1156" s="36">
        <f t="shared" si="2704"/>
        <v>0</v>
      </c>
      <c r="FF1156" s="36">
        <f t="shared" si="2731"/>
        <v>0</v>
      </c>
      <c r="FG1156" s="36">
        <f t="shared" si="2705"/>
        <v>0</v>
      </c>
      <c r="FH1156" s="36">
        <f t="shared" si="2706"/>
        <v>0</v>
      </c>
      <c r="FI1156" s="36">
        <f t="shared" si="2707"/>
        <v>0</v>
      </c>
      <c r="FJ1156" s="36">
        <f t="shared" ca="1" si="2708"/>
        <v>0</v>
      </c>
      <c r="FK1156" s="36">
        <f t="shared" si="2709"/>
        <v>0</v>
      </c>
      <c r="FL1156" s="36">
        <f t="shared" si="2710"/>
        <v>0</v>
      </c>
      <c r="FM1156" s="36">
        <f t="shared" ca="1" si="2711"/>
        <v>0</v>
      </c>
      <c r="FN1156" s="36">
        <f t="shared" ca="1" si="2733"/>
        <v>0</v>
      </c>
    </row>
    <row r="1157" spans="2:170" x14ac:dyDescent="0.25">
      <c r="B1157" s="2">
        <v>1149</v>
      </c>
      <c r="C1157" s="2">
        <f t="shared" si="2734"/>
        <v>96</v>
      </c>
      <c r="D1157" s="2">
        <f t="shared" si="2737"/>
        <v>1173</v>
      </c>
      <c r="E1157" s="2">
        <f t="shared" si="2735"/>
        <v>98</v>
      </c>
      <c r="F1157" s="189">
        <f t="shared" si="2739"/>
        <v>80689</v>
      </c>
      <c r="G1157" s="2">
        <f t="shared" si="2738"/>
        <v>11</v>
      </c>
      <c r="H1157" s="187">
        <f t="shared" si="2588"/>
        <v>130.33333333333334</v>
      </c>
      <c r="I1157" s="186">
        <f t="shared" si="2736"/>
        <v>130</v>
      </c>
      <c r="J1157" s="2">
        <f t="shared" si="2589"/>
        <v>0</v>
      </c>
      <c r="K1157" s="2">
        <f t="shared" si="2590"/>
        <v>0</v>
      </c>
      <c r="L1157">
        <f t="shared" si="2591"/>
        <v>2</v>
      </c>
      <c r="M1157" s="190">
        <f t="shared" si="2712"/>
        <v>0</v>
      </c>
      <c r="N1157">
        <f t="shared" si="2592"/>
        <v>1</v>
      </c>
      <c r="O1157">
        <f t="shared" si="2593"/>
        <v>100</v>
      </c>
      <c r="P1157" s="58">
        <f t="shared" si="2594"/>
        <v>0</v>
      </c>
      <c r="Q1157" s="106">
        <f t="shared" si="2595"/>
        <v>0</v>
      </c>
      <c r="R1157" s="59">
        <f t="shared" si="2596"/>
        <v>0</v>
      </c>
      <c r="S1157" s="32">
        <f t="shared" si="2713"/>
        <v>0</v>
      </c>
      <c r="T1157">
        <f t="shared" si="2597"/>
        <v>1</v>
      </c>
      <c r="U1157" s="32">
        <f t="shared" si="2714"/>
        <v>0</v>
      </c>
      <c r="V1157">
        <f t="shared" si="2598"/>
        <v>1</v>
      </c>
      <c r="W1157">
        <f t="shared" si="2599"/>
        <v>100</v>
      </c>
      <c r="X1157" s="58">
        <f t="shared" si="2600"/>
        <v>0</v>
      </c>
      <c r="Y1157" s="58">
        <f t="shared" si="2601"/>
        <v>0</v>
      </c>
      <c r="Z1157" s="32">
        <f t="shared" si="2602"/>
        <v>0</v>
      </c>
      <c r="AA1157" s="32">
        <f t="shared" si="2603"/>
        <v>0</v>
      </c>
      <c r="AB1157" s="59">
        <f t="shared" si="2604"/>
        <v>0</v>
      </c>
      <c r="AC1157" s="59">
        <f t="shared" si="2605"/>
        <v>0</v>
      </c>
      <c r="AD1157">
        <f t="shared" si="2606"/>
        <v>1</v>
      </c>
      <c r="AE1157" s="59">
        <f t="shared" si="2607"/>
        <v>0</v>
      </c>
      <c r="AF1157" s="59">
        <f t="shared" si="2608"/>
        <v>0</v>
      </c>
      <c r="AG1157" s="59">
        <f t="shared" si="2609"/>
        <v>0</v>
      </c>
      <c r="AH1157">
        <f t="shared" si="2610"/>
        <v>1</v>
      </c>
      <c r="AI1157" s="59">
        <f t="shared" si="2611"/>
        <v>0</v>
      </c>
      <c r="AJ1157" s="59">
        <f t="shared" si="2612"/>
        <v>0</v>
      </c>
      <c r="AK1157" s="59">
        <f t="shared" si="2613"/>
        <v>0</v>
      </c>
      <c r="AL1157" s="59">
        <f t="shared" si="2614"/>
        <v>0</v>
      </c>
      <c r="AM1157" s="12">
        <f t="shared" si="2715"/>
        <v>0</v>
      </c>
      <c r="AN1157" s="12">
        <f t="shared" si="2716"/>
        <v>0</v>
      </c>
      <c r="AO1157" s="66">
        <f t="shared" si="2615"/>
        <v>0</v>
      </c>
      <c r="AP1157" s="66">
        <f t="shared" si="2616"/>
        <v>0</v>
      </c>
      <c r="AQ1157" s="59">
        <f t="shared" si="2617"/>
        <v>0</v>
      </c>
      <c r="AR1157" s="59">
        <f t="shared" si="2618"/>
        <v>0</v>
      </c>
      <c r="AS1157" s="59">
        <f t="shared" si="2619"/>
        <v>0</v>
      </c>
      <c r="AT1157" s="12">
        <f t="shared" si="2620"/>
        <v>0</v>
      </c>
      <c r="AU1157" s="59">
        <f t="shared" si="2717"/>
        <v>0</v>
      </c>
      <c r="AV1157" s="59">
        <f t="shared" si="2718"/>
        <v>0</v>
      </c>
      <c r="AW1157" s="70" t="e">
        <f t="shared" si="2621"/>
        <v>#N/A</v>
      </c>
      <c r="AX1157" s="20">
        <f t="shared" si="2622"/>
        <v>200000</v>
      </c>
      <c r="AY1157" s="20">
        <f t="shared" si="2623"/>
        <v>0</v>
      </c>
      <c r="AZ1157" s="20">
        <f t="shared" si="2624"/>
        <v>0</v>
      </c>
      <c r="BA1157" s="20">
        <f t="shared" si="2625"/>
        <v>0</v>
      </c>
      <c r="BB1157" s="36">
        <f t="shared" si="2626"/>
        <v>0</v>
      </c>
      <c r="BC1157" s="36">
        <f t="shared" si="2627"/>
        <v>0</v>
      </c>
      <c r="BD1157" s="80">
        <f t="shared" si="2628"/>
        <v>0</v>
      </c>
      <c r="BE1157" s="36">
        <f t="shared" si="2629"/>
        <v>0</v>
      </c>
      <c r="BF1157" s="36">
        <f t="shared" si="2630"/>
        <v>0</v>
      </c>
      <c r="BG1157" s="36">
        <f t="shared" si="2631"/>
        <v>0</v>
      </c>
      <c r="BH1157" s="36">
        <f t="shared" si="2632"/>
        <v>0</v>
      </c>
      <c r="BI1157" s="36">
        <f t="shared" si="2633"/>
        <v>0</v>
      </c>
      <c r="BJ1157" s="36">
        <f t="shared" si="2634"/>
        <v>0</v>
      </c>
      <c r="BK1157" s="36">
        <f t="shared" si="2635"/>
        <v>0</v>
      </c>
      <c r="BL1157" s="68">
        <f>IF(OR(AT1157=0,E1157&gt;ProjTerm),0,VLOOKUP(D1157,'Life Events'!$AE$5:$AI$1206,5,FALSE))</f>
        <v>0</v>
      </c>
      <c r="BM1157" s="93">
        <f t="shared" si="2636"/>
        <v>0</v>
      </c>
      <c r="BN1157" s="93">
        <f t="shared" si="2637"/>
        <v>0</v>
      </c>
      <c r="BO1157" s="36">
        <f t="shared" si="2638"/>
        <v>0</v>
      </c>
      <c r="BP1157" s="36">
        <f t="shared" si="2639"/>
        <v>0</v>
      </c>
      <c r="BQ1157" s="36">
        <f t="shared" si="2640"/>
        <v>0</v>
      </c>
      <c r="BR1157" s="36">
        <f t="shared" si="2641"/>
        <v>154.78110000000001</v>
      </c>
      <c r="BS1157" s="36">
        <f t="shared" si="2642"/>
        <v>0</v>
      </c>
      <c r="BT1157" s="36">
        <f t="shared" si="2643"/>
        <v>0</v>
      </c>
      <c r="BU1157" s="70" cm="1">
        <f t="array" ref="BU1157">IF(AND(ActInt=1,$J1157=0),INDEX(Tbl_FwdNom,$B1157-IVP,MATCH(ValnDt,Tbl_FwdNom_Cols)),INDEX(Tbl_FwdNom,$B1157,MATCH(StartDt,Tbl_FwdNom_Cols)))</f>
        <v>7.5516139500000001</v>
      </c>
      <c r="BV1157" s="70" cm="1">
        <f t="array" ref="BV1157">INDEX(Tbl_FwdReal,$B1157,MATCH(StartDt,Tbl_FwdReal_Cols))</f>
        <v>2.1747542979999999</v>
      </c>
      <c r="BW1157" s="70" cm="1">
        <f t="array" ref="BW1157">IF(RunType&lt;&gt;"OPN",INDEX(Tbl_FwdReal,$B1157,MATCH(ValnDt,Tbl_FwdReal_Cols)),IF(AND($J1157=0,ActInt=1),INDEX(Tbl_FwdReal,$B1157-IVP,MATCH(ValnDt,Tbl_FwdReal_Cols)),-999))*$K1157</f>
        <v>0</v>
      </c>
      <c r="BX1157" s="70">
        <f t="shared" si="2644"/>
        <v>0</v>
      </c>
      <c r="BY1157" s="70">
        <f t="shared" si="2719"/>
        <v>7.5516139499999912E-2</v>
      </c>
      <c r="BZ1157" s="64">
        <f t="shared" si="2732"/>
        <v>6.0851628451090711E-3</v>
      </c>
      <c r="CA1157" s="70" cm="1">
        <f t="array" ref="CA1157">IF($J1157=1,CA1156*(1+INDEX(Tbl_CPI,$B1157,MATCH(IF(RunType="OPN",StartDt,ValnDt),Tbl_CPI_Cols))),0)</f>
        <v>0</v>
      </c>
      <c r="CB1157" s="70">
        <f t="shared" si="2720"/>
        <v>527.18687455432564</v>
      </c>
      <c r="CC1157" s="70">
        <f t="shared" si="2721"/>
        <v>499.09261797837058</v>
      </c>
      <c r="CD1157" s="36">
        <f t="shared" si="2645"/>
        <v>2528.3200205754288</v>
      </c>
      <c r="CE1157" s="36">
        <f t="shared" si="2646"/>
        <v>0</v>
      </c>
      <c r="CF1157" s="36">
        <f t="shared" si="2647"/>
        <v>0</v>
      </c>
      <c r="CG1157" s="36">
        <f t="shared" si="2648"/>
        <v>0</v>
      </c>
      <c r="CH1157" s="36">
        <f t="shared" si="2649"/>
        <v>0</v>
      </c>
      <c r="CI1157" s="36">
        <f t="shared" si="2650"/>
        <v>0</v>
      </c>
      <c r="CJ1157" s="36">
        <f t="shared" si="2651"/>
        <v>0</v>
      </c>
      <c r="CK1157" s="36">
        <f t="shared" si="2652"/>
        <v>0</v>
      </c>
      <c r="CL1157" s="36">
        <f t="shared" si="2653"/>
        <v>0</v>
      </c>
      <c r="CM1157" s="36">
        <f t="shared" si="2654"/>
        <v>0</v>
      </c>
      <c r="CN1157" s="36">
        <f t="shared" si="2655"/>
        <v>0</v>
      </c>
      <c r="CO1157" s="20">
        <f t="shared" si="2656"/>
        <v>120000</v>
      </c>
      <c r="CP1157" s="20">
        <f t="shared" si="2657"/>
        <v>2</v>
      </c>
      <c r="CQ1157" s="64" t="e">
        <f t="shared" si="2658"/>
        <v>#N/A</v>
      </c>
      <c r="CR1157" s="64" t="e">
        <f t="shared" si="2659"/>
        <v>#N/A</v>
      </c>
      <c r="CS1157" s="36" t="e">
        <f t="shared" si="2660"/>
        <v>#N/A</v>
      </c>
      <c r="CT1157" s="36">
        <f t="shared" si="2661"/>
        <v>0</v>
      </c>
      <c r="CU1157" s="36">
        <f t="shared" si="2662"/>
        <v>0</v>
      </c>
      <c r="CV1157" s="36">
        <f t="shared" si="2722"/>
        <v>0</v>
      </c>
      <c r="CW1157" s="36">
        <f t="shared" si="2663"/>
        <v>0</v>
      </c>
      <c r="CX1157" s="36">
        <f t="shared" si="2664"/>
        <v>0</v>
      </c>
      <c r="CY1157" s="36">
        <f t="shared" si="2665"/>
        <v>0</v>
      </c>
      <c r="CZ1157" s="36">
        <f t="shared" si="2723"/>
        <v>0</v>
      </c>
      <c r="DA1157" s="64">
        <f t="shared" si="2666"/>
        <v>6.0851628451090711E-3</v>
      </c>
      <c r="DB1157" s="70">
        <f t="shared" si="2724"/>
        <v>0.99395164239585754</v>
      </c>
      <c r="DC1157" s="70">
        <f>PRODUCT($DB$8:DB1157)</f>
        <v>5.866547022422787E-5</v>
      </c>
      <c r="DD1157" s="36">
        <f t="shared" si="2667"/>
        <v>0</v>
      </c>
      <c r="DE1157" s="36">
        <f t="shared" si="2668"/>
        <v>0</v>
      </c>
      <c r="DF1157" s="36">
        <f t="shared" si="2669"/>
        <v>0</v>
      </c>
      <c r="DG1157" s="36">
        <f t="shared" si="2670"/>
        <v>0</v>
      </c>
      <c r="DH1157" s="36">
        <f t="shared" si="2671"/>
        <v>0</v>
      </c>
      <c r="DI1157" s="36">
        <f t="shared" si="2672"/>
        <v>0</v>
      </c>
      <c r="DJ1157" s="36">
        <f t="shared" si="2673"/>
        <v>0</v>
      </c>
      <c r="DK1157" s="36">
        <f t="shared" si="2674"/>
        <v>0</v>
      </c>
      <c r="DL1157" s="36">
        <f t="shared" si="2675"/>
        <v>0</v>
      </c>
      <c r="DM1157" s="36">
        <f t="shared" si="2676"/>
        <v>0</v>
      </c>
      <c r="DN1157" s="36">
        <f t="shared" ca="1" si="2725"/>
        <v>4.6137290849905055E-12</v>
      </c>
      <c r="DO1157" s="64" cm="1">
        <f t="array" ref="DO1157">IFERROR(INDEX(Tbl_FwdNom,$B1157,MATCH(LIDt,Tbl_FwdNom_Cols,0)),0)</f>
        <v>7.2835368740000002</v>
      </c>
      <c r="DP1157" s="64">
        <f t="shared" ca="1" si="2726"/>
        <v>0</v>
      </c>
      <c r="DQ1157" s="64">
        <f t="shared" ca="1" si="2677"/>
        <v>0</v>
      </c>
      <c r="DR1157" s="70">
        <f t="shared" ca="1" si="2678"/>
        <v>1</v>
      </c>
      <c r="DS1157" s="70">
        <f ca="1">PRODUCT($DR$8:DR1157)</f>
        <v>5.1485728910319675E-4</v>
      </c>
      <c r="DT1157" s="36">
        <f t="shared" ca="1" si="2679"/>
        <v>0</v>
      </c>
      <c r="DU1157" s="36">
        <f t="shared" ca="1" si="2680"/>
        <v>0</v>
      </c>
      <c r="DV1157" s="36">
        <f t="shared" ca="1" si="2681"/>
        <v>0</v>
      </c>
      <c r="DW1157" s="36">
        <f t="shared" ca="1" si="2682"/>
        <v>0</v>
      </c>
      <c r="DX1157" s="36">
        <f t="shared" ca="1" si="2683"/>
        <v>0</v>
      </c>
      <c r="DY1157" s="36">
        <f t="shared" ca="1" si="2684"/>
        <v>0</v>
      </c>
      <c r="DZ1157" s="36">
        <f t="shared" ca="1" si="2685"/>
        <v>0</v>
      </c>
      <c r="EA1157" s="36">
        <f t="shared" ca="1" si="2686"/>
        <v>0</v>
      </c>
      <c r="EB1157" s="36">
        <f t="shared" ca="1" si="2687"/>
        <v>0</v>
      </c>
      <c r="EC1157" s="36">
        <f t="shared" ca="1" si="2688"/>
        <v>0</v>
      </c>
      <c r="ED1157" s="36">
        <f t="shared" ca="1" si="2689"/>
        <v>0</v>
      </c>
      <c r="EE1157" s="36">
        <f t="shared" ca="1" si="2727"/>
        <v>0</v>
      </c>
      <c r="EF1157" s="36">
        <f t="shared" ca="1" si="2690"/>
        <v>0</v>
      </c>
      <c r="EG1157" s="64"/>
      <c r="EH1157" s="64"/>
      <c r="EI1157" s="64"/>
      <c r="EJ1157" s="70"/>
      <c r="EK1157" s="70"/>
      <c r="EL1157" s="70"/>
      <c r="EM1157" s="70"/>
      <c r="EN1157" s="70"/>
      <c r="EO1157" s="36">
        <f t="shared" si="2691"/>
        <v>0</v>
      </c>
      <c r="EP1157" s="36">
        <f t="shared" si="2692"/>
        <v>0</v>
      </c>
      <c r="EQ1157" s="36">
        <f t="shared" si="2693"/>
        <v>0</v>
      </c>
      <c r="ER1157" s="36">
        <f t="shared" si="2694"/>
        <v>0</v>
      </c>
      <c r="ES1157" s="36">
        <f t="shared" si="2695"/>
        <v>0</v>
      </c>
      <c r="ET1157" s="36">
        <f t="shared" si="2696"/>
        <v>0</v>
      </c>
      <c r="EU1157" s="36">
        <f t="shared" si="2728"/>
        <v>0</v>
      </c>
      <c r="EV1157" s="36">
        <f t="shared" si="2697"/>
        <v>0</v>
      </c>
      <c r="EW1157" s="36">
        <f t="shared" si="2698"/>
        <v>0</v>
      </c>
      <c r="EX1157" s="36">
        <f t="shared" si="2729"/>
        <v>0</v>
      </c>
      <c r="EY1157" s="36">
        <f t="shared" si="2699"/>
        <v>0</v>
      </c>
      <c r="EZ1157" s="36">
        <f t="shared" si="2700"/>
        <v>0</v>
      </c>
      <c r="FA1157" s="36">
        <f t="shared" si="2701"/>
        <v>0</v>
      </c>
      <c r="FB1157" s="36">
        <f t="shared" si="2702"/>
        <v>0</v>
      </c>
      <c r="FC1157" s="36">
        <f t="shared" si="2730"/>
        <v>0</v>
      </c>
      <c r="FD1157" s="36">
        <f t="shared" si="2703"/>
        <v>0</v>
      </c>
      <c r="FE1157" s="36">
        <f t="shared" si="2704"/>
        <v>0</v>
      </c>
      <c r="FF1157" s="36">
        <f t="shared" si="2731"/>
        <v>0</v>
      </c>
      <c r="FG1157" s="36">
        <f t="shared" si="2705"/>
        <v>0</v>
      </c>
      <c r="FH1157" s="36">
        <f t="shared" si="2706"/>
        <v>0</v>
      </c>
      <c r="FI1157" s="36">
        <f t="shared" si="2707"/>
        <v>0</v>
      </c>
      <c r="FJ1157" s="36">
        <f t="shared" ca="1" si="2708"/>
        <v>0</v>
      </c>
      <c r="FK1157" s="36">
        <f t="shared" si="2709"/>
        <v>0</v>
      </c>
      <c r="FL1157" s="36">
        <f t="shared" si="2710"/>
        <v>0</v>
      </c>
      <c r="FM1157" s="36">
        <f t="shared" ca="1" si="2711"/>
        <v>0</v>
      </c>
      <c r="FN1157" s="36">
        <f t="shared" ca="1" si="2733"/>
        <v>0</v>
      </c>
    </row>
    <row r="1158" spans="2:170" x14ac:dyDescent="0.25">
      <c r="B1158" s="2">
        <v>1150</v>
      </c>
      <c r="C1158" s="2">
        <f t="shared" si="2734"/>
        <v>96</v>
      </c>
      <c r="D1158" s="2">
        <f t="shared" si="2737"/>
        <v>1174</v>
      </c>
      <c r="E1158" s="2">
        <f t="shared" si="2735"/>
        <v>98</v>
      </c>
      <c r="F1158" s="189">
        <f t="shared" si="2739"/>
        <v>80720</v>
      </c>
      <c r="G1158" s="2">
        <f t="shared" si="2738"/>
        <v>12</v>
      </c>
      <c r="H1158" s="187">
        <f t="shared" si="2588"/>
        <v>130.41666666666666</v>
      </c>
      <c r="I1158" s="186">
        <f t="shared" si="2736"/>
        <v>130</v>
      </c>
      <c r="J1158" s="2">
        <f t="shared" si="2589"/>
        <v>0</v>
      </c>
      <c r="K1158" s="2">
        <f t="shared" si="2590"/>
        <v>0</v>
      </c>
      <c r="L1158">
        <f t="shared" si="2591"/>
        <v>2</v>
      </c>
      <c r="M1158" s="190">
        <f t="shared" si="2712"/>
        <v>0</v>
      </c>
      <c r="N1158">
        <f t="shared" si="2592"/>
        <v>1</v>
      </c>
      <c r="O1158">
        <f t="shared" si="2593"/>
        <v>100</v>
      </c>
      <c r="P1158" s="58">
        <f t="shared" si="2594"/>
        <v>0</v>
      </c>
      <c r="Q1158" s="106">
        <f t="shared" si="2595"/>
        <v>0</v>
      </c>
      <c r="R1158" s="59">
        <f t="shared" si="2596"/>
        <v>0</v>
      </c>
      <c r="S1158" s="32">
        <f t="shared" si="2713"/>
        <v>0</v>
      </c>
      <c r="T1158">
        <f t="shared" si="2597"/>
        <v>1</v>
      </c>
      <c r="U1158" s="32">
        <f t="shared" si="2714"/>
        <v>0</v>
      </c>
      <c r="V1158">
        <f t="shared" si="2598"/>
        <v>1</v>
      </c>
      <c r="W1158">
        <f t="shared" si="2599"/>
        <v>100</v>
      </c>
      <c r="X1158" s="58">
        <f t="shared" si="2600"/>
        <v>0</v>
      </c>
      <c r="Y1158" s="58">
        <f t="shared" si="2601"/>
        <v>0</v>
      </c>
      <c r="Z1158" s="32">
        <f t="shared" si="2602"/>
        <v>0</v>
      </c>
      <c r="AA1158" s="32">
        <f t="shared" si="2603"/>
        <v>0</v>
      </c>
      <c r="AB1158" s="59">
        <f t="shared" si="2604"/>
        <v>0</v>
      </c>
      <c r="AC1158" s="59">
        <f t="shared" si="2605"/>
        <v>0</v>
      </c>
      <c r="AD1158">
        <f t="shared" si="2606"/>
        <v>1</v>
      </c>
      <c r="AE1158" s="59">
        <f t="shared" si="2607"/>
        <v>0</v>
      </c>
      <c r="AF1158" s="59">
        <f t="shared" si="2608"/>
        <v>0</v>
      </c>
      <c r="AG1158" s="59">
        <f t="shared" si="2609"/>
        <v>0</v>
      </c>
      <c r="AH1158">
        <f t="shared" si="2610"/>
        <v>1</v>
      </c>
      <c r="AI1158" s="59">
        <f t="shared" si="2611"/>
        <v>0</v>
      </c>
      <c r="AJ1158" s="59">
        <f t="shared" si="2612"/>
        <v>0</v>
      </c>
      <c r="AK1158" s="59">
        <f t="shared" si="2613"/>
        <v>0</v>
      </c>
      <c r="AL1158" s="59">
        <f t="shared" si="2614"/>
        <v>0</v>
      </c>
      <c r="AM1158" s="12">
        <f t="shared" si="2715"/>
        <v>0</v>
      </c>
      <c r="AN1158" s="12">
        <f t="shared" si="2716"/>
        <v>0</v>
      </c>
      <c r="AO1158" s="66">
        <f t="shared" si="2615"/>
        <v>0</v>
      </c>
      <c r="AP1158" s="66">
        <f t="shared" si="2616"/>
        <v>0</v>
      </c>
      <c r="AQ1158" s="59">
        <f t="shared" si="2617"/>
        <v>0</v>
      </c>
      <c r="AR1158" s="59">
        <f t="shared" si="2618"/>
        <v>0</v>
      </c>
      <c r="AS1158" s="59">
        <f t="shared" si="2619"/>
        <v>0</v>
      </c>
      <c r="AT1158" s="12">
        <f t="shared" si="2620"/>
        <v>0</v>
      </c>
      <c r="AU1158" s="59">
        <f t="shared" si="2717"/>
        <v>0</v>
      </c>
      <c r="AV1158" s="59">
        <f t="shared" si="2718"/>
        <v>0</v>
      </c>
      <c r="AW1158" s="70" t="e">
        <f t="shared" si="2621"/>
        <v>#N/A</v>
      </c>
      <c r="AX1158" s="20">
        <f t="shared" si="2622"/>
        <v>200000</v>
      </c>
      <c r="AY1158" s="20">
        <f t="shared" si="2623"/>
        <v>0</v>
      </c>
      <c r="AZ1158" s="20">
        <f t="shared" si="2624"/>
        <v>0</v>
      </c>
      <c r="BA1158" s="20">
        <f t="shared" si="2625"/>
        <v>0</v>
      </c>
      <c r="BB1158" s="36">
        <f t="shared" si="2626"/>
        <v>0</v>
      </c>
      <c r="BC1158" s="36">
        <f t="shared" si="2627"/>
        <v>0</v>
      </c>
      <c r="BD1158" s="80">
        <f t="shared" si="2628"/>
        <v>0</v>
      </c>
      <c r="BE1158" s="36">
        <f t="shared" si="2629"/>
        <v>0</v>
      </c>
      <c r="BF1158" s="36">
        <f t="shared" si="2630"/>
        <v>0</v>
      </c>
      <c r="BG1158" s="36">
        <f t="shared" si="2631"/>
        <v>0</v>
      </c>
      <c r="BH1158" s="36">
        <f t="shared" si="2632"/>
        <v>0</v>
      </c>
      <c r="BI1158" s="36">
        <f t="shared" si="2633"/>
        <v>0</v>
      </c>
      <c r="BJ1158" s="36">
        <f t="shared" si="2634"/>
        <v>0</v>
      </c>
      <c r="BK1158" s="36">
        <f t="shared" si="2635"/>
        <v>0</v>
      </c>
      <c r="BL1158" s="68">
        <f>IF(OR(AT1158=0,E1158&gt;ProjTerm),0,VLOOKUP(D1158,'Life Events'!$AE$5:$AI$1206,5,FALSE))</f>
        <v>0</v>
      </c>
      <c r="BM1158" s="93">
        <f t="shared" si="2636"/>
        <v>0</v>
      </c>
      <c r="BN1158" s="93">
        <f t="shared" si="2637"/>
        <v>0</v>
      </c>
      <c r="BO1158" s="36">
        <f t="shared" si="2638"/>
        <v>0</v>
      </c>
      <c r="BP1158" s="36">
        <f t="shared" si="2639"/>
        <v>0</v>
      </c>
      <c r="BQ1158" s="36">
        <f t="shared" si="2640"/>
        <v>0</v>
      </c>
      <c r="BR1158" s="36">
        <f t="shared" si="2641"/>
        <v>154.78110000000001</v>
      </c>
      <c r="BS1158" s="36">
        <f t="shared" si="2642"/>
        <v>0</v>
      </c>
      <c r="BT1158" s="36">
        <f t="shared" si="2643"/>
        <v>0</v>
      </c>
      <c r="BU1158" s="70" cm="1">
        <f t="array" ref="BU1158">IF(AND(ActInt=1,$J1158=0),INDEX(Tbl_FwdNom,$B1158-IVP,MATCH(ValnDt,Tbl_FwdNom_Cols)),INDEX(Tbl_FwdNom,$B1158,MATCH(StartDt,Tbl_FwdNom_Cols)))</f>
        <v>7.5457742860000003</v>
      </c>
      <c r="BV1158" s="70" cm="1">
        <f t="array" ref="BV1158">INDEX(Tbl_FwdReal,$B1158,MATCH(StartDt,Tbl_FwdReal_Cols))</f>
        <v>2.1714136810000002</v>
      </c>
      <c r="BW1158" s="70" cm="1">
        <f t="array" ref="BW1158">IF(RunType&lt;&gt;"OPN",INDEX(Tbl_FwdReal,$B1158,MATCH(ValnDt,Tbl_FwdReal_Cols)),IF(AND($J1158=0,ActInt=1),INDEX(Tbl_FwdReal,$B1158-IVP,MATCH(ValnDt,Tbl_FwdReal_Cols)),-999))*$K1158</f>
        <v>0</v>
      </c>
      <c r="BX1158" s="70">
        <f t="shared" si="2644"/>
        <v>0</v>
      </c>
      <c r="BY1158" s="70">
        <f t="shared" si="2719"/>
        <v>7.5457742860000065E-2</v>
      </c>
      <c r="BZ1158" s="64">
        <f t="shared" si="2732"/>
        <v>6.0806104994142185E-3</v>
      </c>
      <c r="CA1158" s="70" cm="1">
        <f t="array" ref="CA1158">IF($J1158=1,CA1157*(1+INDEX(Tbl_CPI,$B1158,MATCH(IF(RunType="OPN",StartDt,ValnDt),Tbl_CPI_Cols))),0)</f>
        <v>0</v>
      </c>
      <c r="CB1158" s="70">
        <f t="shared" si="2720"/>
        <v>530.39249259889402</v>
      </c>
      <c r="CC1158" s="70">
        <f t="shared" si="2721"/>
        <v>499.09261797837058</v>
      </c>
      <c r="CD1158" s="36">
        <f t="shared" si="2645"/>
        <v>2528.3200205754288</v>
      </c>
      <c r="CE1158" s="36">
        <f t="shared" si="2646"/>
        <v>0</v>
      </c>
      <c r="CF1158" s="36">
        <f t="shared" si="2647"/>
        <v>0</v>
      </c>
      <c r="CG1158" s="36">
        <f t="shared" si="2648"/>
        <v>0</v>
      </c>
      <c r="CH1158" s="36">
        <f t="shared" si="2649"/>
        <v>0</v>
      </c>
      <c r="CI1158" s="36">
        <f t="shared" si="2650"/>
        <v>0</v>
      </c>
      <c r="CJ1158" s="36">
        <f t="shared" si="2651"/>
        <v>0</v>
      </c>
      <c r="CK1158" s="36">
        <f t="shared" si="2652"/>
        <v>0</v>
      </c>
      <c r="CL1158" s="36">
        <f t="shared" si="2653"/>
        <v>0</v>
      </c>
      <c r="CM1158" s="36">
        <f t="shared" si="2654"/>
        <v>0</v>
      </c>
      <c r="CN1158" s="36">
        <f t="shared" si="2655"/>
        <v>0</v>
      </c>
      <c r="CO1158" s="20">
        <f t="shared" si="2656"/>
        <v>120000</v>
      </c>
      <c r="CP1158" s="20">
        <f t="shared" si="2657"/>
        <v>2</v>
      </c>
      <c r="CQ1158" s="64" t="e">
        <f t="shared" si="2658"/>
        <v>#N/A</v>
      </c>
      <c r="CR1158" s="64" t="e">
        <f t="shared" si="2659"/>
        <v>#N/A</v>
      </c>
      <c r="CS1158" s="36" t="e">
        <f t="shared" si="2660"/>
        <v>#N/A</v>
      </c>
      <c r="CT1158" s="36">
        <f t="shared" si="2661"/>
        <v>0</v>
      </c>
      <c r="CU1158" s="36">
        <f t="shared" si="2662"/>
        <v>0</v>
      </c>
      <c r="CV1158" s="36">
        <f t="shared" si="2722"/>
        <v>0</v>
      </c>
      <c r="CW1158" s="36">
        <f t="shared" si="2663"/>
        <v>0</v>
      </c>
      <c r="CX1158" s="36">
        <f t="shared" si="2664"/>
        <v>0</v>
      </c>
      <c r="CY1158" s="36">
        <f t="shared" si="2665"/>
        <v>0</v>
      </c>
      <c r="CZ1158" s="36">
        <f t="shared" si="2723"/>
        <v>0</v>
      </c>
      <c r="DA1158" s="64">
        <f t="shared" si="2666"/>
        <v>6.0806104994142185E-3</v>
      </c>
      <c r="DB1158" s="70">
        <f t="shared" si="2724"/>
        <v>0.99395613986000997</v>
      </c>
      <c r="DC1158" s="70">
        <f>PRODUCT($DB$8:DB1158)</f>
        <v>5.8310904327145885E-5</v>
      </c>
      <c r="DD1158" s="36">
        <f t="shared" si="2667"/>
        <v>0</v>
      </c>
      <c r="DE1158" s="36">
        <f t="shared" si="2668"/>
        <v>0</v>
      </c>
      <c r="DF1158" s="36">
        <f t="shared" si="2669"/>
        <v>0</v>
      </c>
      <c r="DG1158" s="36">
        <f t="shared" si="2670"/>
        <v>0</v>
      </c>
      <c r="DH1158" s="36">
        <f t="shared" si="2671"/>
        <v>0</v>
      </c>
      <c r="DI1158" s="36">
        <f t="shared" si="2672"/>
        <v>0</v>
      </c>
      <c r="DJ1158" s="36">
        <f t="shared" si="2673"/>
        <v>0</v>
      </c>
      <c r="DK1158" s="36">
        <f t="shared" si="2674"/>
        <v>0</v>
      </c>
      <c r="DL1158" s="36">
        <f t="shared" si="2675"/>
        <v>0</v>
      </c>
      <c r="DM1158" s="36">
        <f t="shared" si="2676"/>
        <v>0</v>
      </c>
      <c r="DN1158" s="36">
        <f t="shared" ca="1" si="2725"/>
        <v>4.6137290849905055E-12</v>
      </c>
      <c r="DO1158" s="64" cm="1">
        <f t="array" ref="DO1158">IFERROR(INDEX(Tbl_FwdNom,$B1158,MATCH(LIDt,Tbl_FwdNom_Cols,0)),0)</f>
        <v>7.2818386400000001</v>
      </c>
      <c r="DP1158" s="64">
        <f t="shared" ca="1" si="2726"/>
        <v>0</v>
      </c>
      <c r="DQ1158" s="64">
        <f t="shared" ca="1" si="2677"/>
        <v>0</v>
      </c>
      <c r="DR1158" s="70">
        <f t="shared" ca="1" si="2678"/>
        <v>1</v>
      </c>
      <c r="DS1158" s="70">
        <f ca="1">PRODUCT($DR$8:DR1158)</f>
        <v>5.1485728910319675E-4</v>
      </c>
      <c r="DT1158" s="36">
        <f t="shared" ca="1" si="2679"/>
        <v>0</v>
      </c>
      <c r="DU1158" s="36">
        <f t="shared" ca="1" si="2680"/>
        <v>0</v>
      </c>
      <c r="DV1158" s="36">
        <f t="shared" ca="1" si="2681"/>
        <v>0</v>
      </c>
      <c r="DW1158" s="36">
        <f t="shared" ca="1" si="2682"/>
        <v>0</v>
      </c>
      <c r="DX1158" s="36">
        <f t="shared" ca="1" si="2683"/>
        <v>0</v>
      </c>
      <c r="DY1158" s="36">
        <f t="shared" ca="1" si="2684"/>
        <v>0</v>
      </c>
      <c r="DZ1158" s="36">
        <f t="shared" ca="1" si="2685"/>
        <v>0</v>
      </c>
      <c r="EA1158" s="36">
        <f t="shared" ca="1" si="2686"/>
        <v>0</v>
      </c>
      <c r="EB1158" s="36">
        <f t="shared" ca="1" si="2687"/>
        <v>0</v>
      </c>
      <c r="EC1158" s="36">
        <f t="shared" ca="1" si="2688"/>
        <v>0</v>
      </c>
      <c r="ED1158" s="36">
        <f t="shared" ca="1" si="2689"/>
        <v>0</v>
      </c>
      <c r="EE1158" s="36">
        <f t="shared" ca="1" si="2727"/>
        <v>0</v>
      </c>
      <c r="EF1158" s="36">
        <f t="shared" ca="1" si="2690"/>
        <v>0</v>
      </c>
      <c r="EG1158" s="64"/>
      <c r="EH1158" s="64"/>
      <c r="EI1158" s="64"/>
      <c r="EJ1158" s="70"/>
      <c r="EK1158" s="70"/>
      <c r="EL1158" s="70"/>
      <c r="EM1158" s="70"/>
      <c r="EN1158" s="70"/>
      <c r="EO1158" s="36">
        <f t="shared" si="2691"/>
        <v>0</v>
      </c>
      <c r="EP1158" s="36">
        <f t="shared" si="2692"/>
        <v>0</v>
      </c>
      <c r="EQ1158" s="36">
        <f t="shared" si="2693"/>
        <v>0</v>
      </c>
      <c r="ER1158" s="36">
        <f t="shared" si="2694"/>
        <v>0</v>
      </c>
      <c r="ES1158" s="36">
        <f t="shared" si="2695"/>
        <v>0</v>
      </c>
      <c r="ET1158" s="36">
        <f t="shared" si="2696"/>
        <v>0</v>
      </c>
      <c r="EU1158" s="36">
        <f t="shared" si="2728"/>
        <v>0</v>
      </c>
      <c r="EV1158" s="36">
        <f t="shared" si="2697"/>
        <v>0</v>
      </c>
      <c r="EW1158" s="36">
        <f t="shared" si="2698"/>
        <v>0</v>
      </c>
      <c r="EX1158" s="36">
        <f t="shared" si="2729"/>
        <v>0</v>
      </c>
      <c r="EY1158" s="36">
        <f t="shared" si="2699"/>
        <v>0</v>
      </c>
      <c r="EZ1158" s="36">
        <f t="shared" si="2700"/>
        <v>0</v>
      </c>
      <c r="FA1158" s="36">
        <f t="shared" si="2701"/>
        <v>0</v>
      </c>
      <c r="FB1158" s="36">
        <f t="shared" si="2702"/>
        <v>0</v>
      </c>
      <c r="FC1158" s="36">
        <f t="shared" si="2730"/>
        <v>0</v>
      </c>
      <c r="FD1158" s="36">
        <f t="shared" si="2703"/>
        <v>0</v>
      </c>
      <c r="FE1158" s="36">
        <f t="shared" si="2704"/>
        <v>0</v>
      </c>
      <c r="FF1158" s="36">
        <f t="shared" si="2731"/>
        <v>0</v>
      </c>
      <c r="FG1158" s="36">
        <f t="shared" si="2705"/>
        <v>0</v>
      </c>
      <c r="FH1158" s="36">
        <f t="shared" si="2706"/>
        <v>0</v>
      </c>
      <c r="FI1158" s="36">
        <f t="shared" si="2707"/>
        <v>0</v>
      </c>
      <c r="FJ1158" s="36">
        <f t="shared" ca="1" si="2708"/>
        <v>0</v>
      </c>
      <c r="FK1158" s="36">
        <f t="shared" si="2709"/>
        <v>0</v>
      </c>
      <c r="FL1158" s="36">
        <f t="shared" si="2710"/>
        <v>0</v>
      </c>
      <c r="FM1158" s="36">
        <f t="shared" ca="1" si="2711"/>
        <v>0</v>
      </c>
      <c r="FN1158" s="36">
        <f t="shared" ca="1" si="2733"/>
        <v>0</v>
      </c>
    </row>
    <row r="1159" spans="2:170" x14ac:dyDescent="0.25">
      <c r="B1159" s="2">
        <v>1151</v>
      </c>
      <c r="C1159" s="2">
        <f t="shared" si="2734"/>
        <v>96</v>
      </c>
      <c r="D1159" s="2">
        <f t="shared" si="2737"/>
        <v>1175</v>
      </c>
      <c r="E1159" s="2">
        <f t="shared" si="2735"/>
        <v>98</v>
      </c>
      <c r="F1159" s="189">
        <f t="shared" si="2739"/>
        <v>80751</v>
      </c>
      <c r="G1159" s="2">
        <f t="shared" si="2738"/>
        <v>1</v>
      </c>
      <c r="H1159" s="187">
        <f t="shared" si="2588"/>
        <v>130.5</v>
      </c>
      <c r="I1159" s="186">
        <f t="shared" si="2736"/>
        <v>130</v>
      </c>
      <c r="J1159" s="2">
        <f t="shared" si="2589"/>
        <v>0</v>
      </c>
      <c r="K1159" s="2">
        <f t="shared" si="2590"/>
        <v>0</v>
      </c>
      <c r="L1159">
        <f t="shared" si="2591"/>
        <v>2</v>
      </c>
      <c r="M1159" s="190">
        <f t="shared" si="2712"/>
        <v>0</v>
      </c>
      <c r="N1159">
        <f t="shared" si="2592"/>
        <v>1</v>
      </c>
      <c r="O1159">
        <f t="shared" si="2593"/>
        <v>100</v>
      </c>
      <c r="P1159" s="58">
        <f t="shared" si="2594"/>
        <v>0</v>
      </c>
      <c r="Q1159" s="106">
        <f t="shared" si="2595"/>
        <v>0</v>
      </c>
      <c r="R1159" s="59">
        <f t="shared" si="2596"/>
        <v>0</v>
      </c>
      <c r="S1159" s="32">
        <f t="shared" si="2713"/>
        <v>0</v>
      </c>
      <c r="T1159">
        <f t="shared" si="2597"/>
        <v>1</v>
      </c>
      <c r="U1159" s="32">
        <f t="shared" si="2714"/>
        <v>0</v>
      </c>
      <c r="V1159">
        <f t="shared" si="2598"/>
        <v>1</v>
      </c>
      <c r="W1159">
        <f t="shared" si="2599"/>
        <v>100</v>
      </c>
      <c r="X1159" s="58">
        <f t="shared" si="2600"/>
        <v>0</v>
      </c>
      <c r="Y1159" s="58">
        <f t="shared" si="2601"/>
        <v>0</v>
      </c>
      <c r="Z1159" s="32">
        <f t="shared" si="2602"/>
        <v>0</v>
      </c>
      <c r="AA1159" s="32">
        <f t="shared" si="2603"/>
        <v>0</v>
      </c>
      <c r="AB1159" s="59">
        <f t="shared" si="2604"/>
        <v>0</v>
      </c>
      <c r="AC1159" s="59">
        <f t="shared" si="2605"/>
        <v>0</v>
      </c>
      <c r="AD1159">
        <f t="shared" si="2606"/>
        <v>1</v>
      </c>
      <c r="AE1159" s="59">
        <f t="shared" si="2607"/>
        <v>0</v>
      </c>
      <c r="AF1159" s="59">
        <f t="shared" si="2608"/>
        <v>0</v>
      </c>
      <c r="AG1159" s="59">
        <f t="shared" si="2609"/>
        <v>0</v>
      </c>
      <c r="AH1159">
        <f t="shared" si="2610"/>
        <v>1</v>
      </c>
      <c r="AI1159" s="59">
        <f t="shared" si="2611"/>
        <v>0</v>
      </c>
      <c r="AJ1159" s="59">
        <f t="shared" si="2612"/>
        <v>0</v>
      </c>
      <c r="AK1159" s="59">
        <f t="shared" si="2613"/>
        <v>0</v>
      </c>
      <c r="AL1159" s="59">
        <f t="shared" si="2614"/>
        <v>0</v>
      </c>
      <c r="AM1159" s="12">
        <f t="shared" si="2715"/>
        <v>0</v>
      </c>
      <c r="AN1159" s="12">
        <f t="shared" si="2716"/>
        <v>0</v>
      </c>
      <c r="AO1159" s="66">
        <f t="shared" si="2615"/>
        <v>0</v>
      </c>
      <c r="AP1159" s="66">
        <f t="shared" si="2616"/>
        <v>0</v>
      </c>
      <c r="AQ1159" s="59">
        <f t="shared" si="2617"/>
        <v>0</v>
      </c>
      <c r="AR1159" s="59">
        <f t="shared" si="2618"/>
        <v>0</v>
      </c>
      <c r="AS1159" s="59">
        <f t="shared" si="2619"/>
        <v>0</v>
      </c>
      <c r="AT1159" s="12">
        <f t="shared" si="2620"/>
        <v>0</v>
      </c>
      <c r="AU1159" s="59">
        <f t="shared" si="2717"/>
        <v>0</v>
      </c>
      <c r="AV1159" s="59">
        <f t="shared" si="2718"/>
        <v>0</v>
      </c>
      <c r="AW1159" s="70" t="e">
        <f t="shared" si="2621"/>
        <v>#N/A</v>
      </c>
      <c r="AX1159" s="20">
        <f t="shared" si="2622"/>
        <v>200000</v>
      </c>
      <c r="AY1159" s="20">
        <f t="shared" si="2623"/>
        <v>0</v>
      </c>
      <c r="AZ1159" s="20">
        <f t="shared" si="2624"/>
        <v>0</v>
      </c>
      <c r="BA1159" s="20">
        <f t="shared" si="2625"/>
        <v>0</v>
      </c>
      <c r="BB1159" s="36">
        <f t="shared" si="2626"/>
        <v>0</v>
      </c>
      <c r="BC1159" s="36">
        <f t="shared" si="2627"/>
        <v>0</v>
      </c>
      <c r="BD1159" s="80">
        <f t="shared" si="2628"/>
        <v>0</v>
      </c>
      <c r="BE1159" s="36">
        <f t="shared" si="2629"/>
        <v>0</v>
      </c>
      <c r="BF1159" s="36">
        <f t="shared" si="2630"/>
        <v>0</v>
      </c>
      <c r="BG1159" s="36">
        <f t="shared" si="2631"/>
        <v>0</v>
      </c>
      <c r="BH1159" s="36">
        <f t="shared" si="2632"/>
        <v>0</v>
      </c>
      <c r="BI1159" s="36">
        <f t="shared" si="2633"/>
        <v>0</v>
      </c>
      <c r="BJ1159" s="36">
        <f t="shared" si="2634"/>
        <v>0</v>
      </c>
      <c r="BK1159" s="36">
        <f t="shared" si="2635"/>
        <v>0</v>
      </c>
      <c r="BL1159" s="68">
        <f>IF(OR(AT1159=0,E1159&gt;ProjTerm),0,VLOOKUP(D1159,'Life Events'!$AE$5:$AI$1206,5,FALSE))</f>
        <v>0</v>
      </c>
      <c r="BM1159" s="93">
        <f t="shared" si="2636"/>
        <v>0</v>
      </c>
      <c r="BN1159" s="93">
        <f t="shared" si="2637"/>
        <v>0</v>
      </c>
      <c r="BO1159" s="36">
        <f t="shared" si="2638"/>
        <v>0</v>
      </c>
      <c r="BP1159" s="36">
        <f t="shared" si="2639"/>
        <v>0</v>
      </c>
      <c r="BQ1159" s="36">
        <f t="shared" si="2640"/>
        <v>0</v>
      </c>
      <c r="BR1159" s="36">
        <f t="shared" si="2641"/>
        <v>154.78110000000001</v>
      </c>
      <c r="BS1159" s="36">
        <f t="shared" si="2642"/>
        <v>0</v>
      </c>
      <c r="BT1159" s="36">
        <f t="shared" si="2643"/>
        <v>0</v>
      </c>
      <c r="BU1159" s="70" cm="1">
        <f t="array" ref="BU1159">IF(AND(ActInt=1,$J1159=0),INDEX(Tbl_FwdNom,$B1159-IVP,MATCH(ValnDt,Tbl_FwdNom_Cols)),INDEX(Tbl_FwdNom,$B1159,MATCH(StartDt,Tbl_FwdNom_Cols)))</f>
        <v>7.5399349400000002</v>
      </c>
      <c r="BV1159" s="70" cm="1">
        <f t="array" ref="BV1159">INDEX(Tbl_FwdReal,$B1159,MATCH(StartDt,Tbl_FwdReal_Cols))</f>
        <v>2.1680731729999998</v>
      </c>
      <c r="BW1159" s="70" cm="1">
        <f t="array" ref="BW1159">IF(RunType&lt;&gt;"OPN",INDEX(Tbl_FwdReal,$B1159,MATCH(ValnDt,Tbl_FwdReal_Cols)),IF(AND($J1159=0,ActInt=1),INDEX(Tbl_FwdReal,$B1159-IVP,MATCH(ValnDt,Tbl_FwdReal_Cols)),-999))*$K1159</f>
        <v>0</v>
      </c>
      <c r="BX1159" s="70">
        <f t="shared" si="2644"/>
        <v>0</v>
      </c>
      <c r="BY1159" s="70">
        <f t="shared" si="2719"/>
        <v>7.5399349400000037E-2</v>
      </c>
      <c r="BZ1159" s="64">
        <f t="shared" si="2732"/>
        <v>6.076058175040977E-3</v>
      </c>
      <c r="CA1159" s="70" cm="1">
        <f t="array" ref="CA1159">IF($J1159=1,CA1158*(1+INDEX(Tbl_CPI,$B1159,MATCH(IF(RunType="OPN",StartDt,ValnDt),Tbl_CPI_Cols))),0)</f>
        <v>0</v>
      </c>
      <c r="CB1159" s="70">
        <f t="shared" si="2720"/>
        <v>533.61518823952986</v>
      </c>
      <c r="CC1159" s="70">
        <f t="shared" si="2721"/>
        <v>499.09261797837058</v>
      </c>
      <c r="CD1159" s="36">
        <f t="shared" si="2645"/>
        <v>2528.3200205754288</v>
      </c>
      <c r="CE1159" s="36">
        <f t="shared" si="2646"/>
        <v>0</v>
      </c>
      <c r="CF1159" s="36">
        <f t="shared" si="2647"/>
        <v>0</v>
      </c>
      <c r="CG1159" s="36">
        <f t="shared" si="2648"/>
        <v>0</v>
      </c>
      <c r="CH1159" s="36">
        <f t="shared" si="2649"/>
        <v>0</v>
      </c>
      <c r="CI1159" s="36">
        <f t="shared" si="2650"/>
        <v>0</v>
      </c>
      <c r="CJ1159" s="36">
        <f t="shared" si="2651"/>
        <v>0</v>
      </c>
      <c r="CK1159" s="36">
        <f t="shared" si="2652"/>
        <v>0</v>
      </c>
      <c r="CL1159" s="36">
        <f t="shared" si="2653"/>
        <v>0</v>
      </c>
      <c r="CM1159" s="36">
        <f t="shared" si="2654"/>
        <v>0</v>
      </c>
      <c r="CN1159" s="36">
        <f t="shared" si="2655"/>
        <v>0</v>
      </c>
      <c r="CO1159" s="20">
        <f t="shared" si="2656"/>
        <v>120000</v>
      </c>
      <c r="CP1159" s="20">
        <f t="shared" si="2657"/>
        <v>2</v>
      </c>
      <c r="CQ1159" s="64" t="e">
        <f t="shared" si="2658"/>
        <v>#N/A</v>
      </c>
      <c r="CR1159" s="64" t="e">
        <f t="shared" si="2659"/>
        <v>#N/A</v>
      </c>
      <c r="CS1159" s="36" t="e">
        <f t="shared" si="2660"/>
        <v>#N/A</v>
      </c>
      <c r="CT1159" s="36">
        <f t="shared" si="2661"/>
        <v>0</v>
      </c>
      <c r="CU1159" s="36">
        <f t="shared" si="2662"/>
        <v>0</v>
      </c>
      <c r="CV1159" s="36">
        <f t="shared" si="2722"/>
        <v>0</v>
      </c>
      <c r="CW1159" s="36">
        <f t="shared" si="2663"/>
        <v>0</v>
      </c>
      <c r="CX1159" s="36">
        <f t="shared" si="2664"/>
        <v>0</v>
      </c>
      <c r="CY1159" s="36">
        <f t="shared" si="2665"/>
        <v>0</v>
      </c>
      <c r="CZ1159" s="36">
        <f t="shared" si="2723"/>
        <v>0</v>
      </c>
      <c r="DA1159" s="64">
        <f t="shared" si="2666"/>
        <v>6.076058175040977E-3</v>
      </c>
      <c r="DB1159" s="70">
        <f t="shared" si="2724"/>
        <v>0.99396063734379825</v>
      </c>
      <c r="DC1159" s="70">
        <f>PRODUCT($DB$8:DB1159)</f>
        <v>5.795874362910317E-5</v>
      </c>
      <c r="DD1159" s="36">
        <f t="shared" si="2667"/>
        <v>0</v>
      </c>
      <c r="DE1159" s="36">
        <f t="shared" si="2668"/>
        <v>0</v>
      </c>
      <c r="DF1159" s="36">
        <f t="shared" si="2669"/>
        <v>0</v>
      </c>
      <c r="DG1159" s="36">
        <f t="shared" si="2670"/>
        <v>0</v>
      </c>
      <c r="DH1159" s="36">
        <f t="shared" si="2671"/>
        <v>0</v>
      </c>
      <c r="DI1159" s="36">
        <f t="shared" si="2672"/>
        <v>0</v>
      </c>
      <c r="DJ1159" s="36">
        <f t="shared" si="2673"/>
        <v>0</v>
      </c>
      <c r="DK1159" s="36">
        <f t="shared" si="2674"/>
        <v>0</v>
      </c>
      <c r="DL1159" s="36">
        <f t="shared" si="2675"/>
        <v>0</v>
      </c>
      <c r="DM1159" s="36">
        <f t="shared" si="2676"/>
        <v>0</v>
      </c>
      <c r="DN1159" s="36">
        <f t="shared" ca="1" si="2725"/>
        <v>4.6137290849905055E-12</v>
      </c>
      <c r="DO1159" s="64" cm="1">
        <f t="array" ref="DO1159">IFERROR(INDEX(Tbl_FwdNom,$B1159,MATCH(LIDt,Tbl_FwdNom_Cols,0)),0)</f>
        <v>7.2801404329999997</v>
      </c>
      <c r="DP1159" s="64">
        <f t="shared" ca="1" si="2726"/>
        <v>0</v>
      </c>
      <c r="DQ1159" s="64">
        <f t="shared" ca="1" si="2677"/>
        <v>0</v>
      </c>
      <c r="DR1159" s="70">
        <f t="shared" ca="1" si="2678"/>
        <v>1</v>
      </c>
      <c r="DS1159" s="70">
        <f ca="1">PRODUCT($DR$8:DR1159)</f>
        <v>5.1485728910319675E-4</v>
      </c>
      <c r="DT1159" s="36">
        <f t="shared" ca="1" si="2679"/>
        <v>0</v>
      </c>
      <c r="DU1159" s="36">
        <f t="shared" ca="1" si="2680"/>
        <v>0</v>
      </c>
      <c r="DV1159" s="36">
        <f t="shared" ca="1" si="2681"/>
        <v>0</v>
      </c>
      <c r="DW1159" s="36">
        <f t="shared" ca="1" si="2682"/>
        <v>0</v>
      </c>
      <c r="DX1159" s="36">
        <f t="shared" ca="1" si="2683"/>
        <v>0</v>
      </c>
      <c r="DY1159" s="36">
        <f t="shared" ca="1" si="2684"/>
        <v>0</v>
      </c>
      <c r="DZ1159" s="36">
        <f t="shared" ca="1" si="2685"/>
        <v>0</v>
      </c>
      <c r="EA1159" s="36">
        <f t="shared" ca="1" si="2686"/>
        <v>0</v>
      </c>
      <c r="EB1159" s="36">
        <f t="shared" ca="1" si="2687"/>
        <v>0</v>
      </c>
      <c r="EC1159" s="36">
        <f t="shared" ca="1" si="2688"/>
        <v>0</v>
      </c>
      <c r="ED1159" s="36">
        <f t="shared" ca="1" si="2689"/>
        <v>0</v>
      </c>
      <c r="EE1159" s="36">
        <f t="shared" ca="1" si="2727"/>
        <v>0</v>
      </c>
      <c r="EF1159" s="36">
        <f t="shared" ca="1" si="2690"/>
        <v>0</v>
      </c>
      <c r="EG1159" s="64"/>
      <c r="EH1159" s="64"/>
      <c r="EI1159" s="64"/>
      <c r="EJ1159" s="70"/>
      <c r="EK1159" s="70"/>
      <c r="EL1159" s="70"/>
      <c r="EM1159" s="70"/>
      <c r="EN1159" s="70"/>
      <c r="EO1159" s="36">
        <f t="shared" si="2691"/>
        <v>0</v>
      </c>
      <c r="EP1159" s="36">
        <f t="shared" si="2692"/>
        <v>0</v>
      </c>
      <c r="EQ1159" s="36">
        <f t="shared" si="2693"/>
        <v>0</v>
      </c>
      <c r="ER1159" s="36">
        <f t="shared" si="2694"/>
        <v>0</v>
      </c>
      <c r="ES1159" s="36">
        <f t="shared" si="2695"/>
        <v>0</v>
      </c>
      <c r="ET1159" s="36">
        <f t="shared" si="2696"/>
        <v>0</v>
      </c>
      <c r="EU1159" s="36">
        <f t="shared" si="2728"/>
        <v>0</v>
      </c>
      <c r="EV1159" s="36">
        <f t="shared" si="2697"/>
        <v>0</v>
      </c>
      <c r="EW1159" s="36">
        <f t="shared" si="2698"/>
        <v>0</v>
      </c>
      <c r="EX1159" s="36">
        <f t="shared" si="2729"/>
        <v>0</v>
      </c>
      <c r="EY1159" s="36">
        <f t="shared" si="2699"/>
        <v>0</v>
      </c>
      <c r="EZ1159" s="36">
        <f t="shared" si="2700"/>
        <v>0</v>
      </c>
      <c r="FA1159" s="36">
        <f t="shared" si="2701"/>
        <v>0</v>
      </c>
      <c r="FB1159" s="36">
        <f t="shared" si="2702"/>
        <v>0</v>
      </c>
      <c r="FC1159" s="36">
        <f t="shared" si="2730"/>
        <v>0</v>
      </c>
      <c r="FD1159" s="36">
        <f t="shared" si="2703"/>
        <v>0</v>
      </c>
      <c r="FE1159" s="36">
        <f t="shared" si="2704"/>
        <v>0</v>
      </c>
      <c r="FF1159" s="36">
        <f t="shared" si="2731"/>
        <v>0</v>
      </c>
      <c r="FG1159" s="36">
        <f t="shared" si="2705"/>
        <v>0</v>
      </c>
      <c r="FH1159" s="36">
        <f t="shared" si="2706"/>
        <v>0</v>
      </c>
      <c r="FI1159" s="36">
        <f t="shared" si="2707"/>
        <v>0</v>
      </c>
      <c r="FJ1159" s="36">
        <f t="shared" ca="1" si="2708"/>
        <v>0</v>
      </c>
      <c r="FK1159" s="36">
        <f t="shared" si="2709"/>
        <v>0</v>
      </c>
      <c r="FL1159" s="36">
        <f t="shared" si="2710"/>
        <v>0</v>
      </c>
      <c r="FM1159" s="36">
        <f t="shared" ca="1" si="2711"/>
        <v>0</v>
      </c>
      <c r="FN1159" s="36">
        <f t="shared" ca="1" si="2733"/>
        <v>0</v>
      </c>
    </row>
    <row r="1160" spans="2:170" x14ac:dyDescent="0.25">
      <c r="B1160" s="2">
        <v>1152</v>
      </c>
      <c r="C1160" s="2">
        <f t="shared" si="2734"/>
        <v>96</v>
      </c>
      <c r="D1160" s="2">
        <f t="shared" si="2737"/>
        <v>1176</v>
      </c>
      <c r="E1160" s="2">
        <f t="shared" si="2735"/>
        <v>98</v>
      </c>
      <c r="F1160" s="189">
        <f t="shared" si="2739"/>
        <v>80779</v>
      </c>
      <c r="G1160" s="2">
        <f t="shared" si="2738"/>
        <v>2</v>
      </c>
      <c r="H1160" s="187">
        <f t="shared" ref="H1160:H1196" si="2740">AgeAtEntry+D1160/12</f>
        <v>130.58333333333334</v>
      </c>
      <c r="I1160" s="186">
        <f t="shared" si="2736"/>
        <v>130</v>
      </c>
      <c r="J1160" s="2">
        <f t="shared" ref="J1160:J1196" si="2741">IF(OR($B1160&gt;IVP,IVP=0),0,1)</f>
        <v>0</v>
      </c>
      <c r="K1160" s="2">
        <f t="shared" ref="K1160:K1196" si="2742">IF(AND(E1160&lt;=ProjTerm,D1160&gt;0),1,0)</f>
        <v>0</v>
      </c>
      <c r="L1160">
        <f t="shared" ref="L1160:L1196" si="2743">IF($D1160&lt;=VLOOKUP("Nat"&amp;Sex&amp;Smk,Tbl_MrtSelBands,2,FALSE),1,IF($D1160&lt;=VLOOKUP("Nat"&amp;Sex&amp;Smk,Tbl_MrtSelBands,3,FALSE),2,3))</f>
        <v>2</v>
      </c>
      <c r="M1160" s="190">
        <f t="shared" si="2712"/>
        <v>0</v>
      </c>
      <c r="N1160">
        <f t="shared" ref="N1160:N1196" si="2744">VLOOKUP(G1160,Tbl_MrtSeasonAdj,MATCH("DTH_NAT",Tbl_MrtSeasonAdj_Cols)+1,FALSE)</f>
        <v>1</v>
      </c>
      <c r="O1160">
        <f t="shared" ref="O1160:O1196" si="2745">IF(F1160&lt;=ProjStart,100,VLOOKUP(MIN(B1160,Tbl_TmpScl_Rows),Tbl_TmpScl,2,FALSE))</f>
        <v>100</v>
      </c>
      <c r="P1160" s="58">
        <f t="shared" ref="P1160:P1196" si="2746">IF(D1160&lt;=DthNatWP,0,MIN(1,M1160*N1160*O1160/100*DthAdjPC/100)*(1+UWLoadPC/100))</f>
        <v>0</v>
      </c>
      <c r="Q1160" s="106">
        <f t="shared" ref="Q1160:Q1196" si="2747">MIN(1,P1160*(1+DthStressPC/100))*$K1160</f>
        <v>0</v>
      </c>
      <c r="R1160" s="59">
        <f t="shared" ref="R1160:R1196" si="2748">IF(AND(ActDthNat=1,$B1160=ActDthNatMth),1,IF(OR(AND($B1160&lt;=IVP,ExpDthNat=0),AND(ActDthNat=1,$B1160&lt;IVP)),0,Q1160))</f>
        <v>0</v>
      </c>
      <c r="S1160" s="32">
        <f t="shared" si="2713"/>
        <v>0</v>
      </c>
      <c r="T1160">
        <f t="shared" ref="T1160:T1196" si="2749">IF($D1160&lt;=VLOOKUP("Acc"&amp;Sex&amp;Smk,Tbl_MrtSelBands,2,FALSE),1,IF($D1160&lt;=VLOOKUP("Acc"&amp;Sex&amp;Smk,Tbl_MrtSelBands,3,FALSE),2,3))</f>
        <v>1</v>
      </c>
      <c r="U1160" s="32">
        <f t="shared" si="2714"/>
        <v>0</v>
      </c>
      <c r="V1160">
        <f t="shared" ref="V1160:V1196" si="2750">VLOOKUP(G1160,Tbl_MrtSeasonAdj,MATCH("DTH_ACC",Tbl_MrtSeasonAdj_Cols)+1,FALSE)</f>
        <v>1</v>
      </c>
      <c r="W1160">
        <f t="shared" ref="W1160:W1196" si="2751">IF(F1160&lt;=ProjStart,100,VLOOKUP(MIN(B1160,MAX(Tbl_TmpScl_Rows)),Tbl_TmpScl,2,FALSE))</f>
        <v>100</v>
      </c>
      <c r="X1160" s="58">
        <f t="shared" ref="X1160:X1196" si="2752">MIN(1,U1160*V1160*W1160/100*DthAdjPC/100*(1+UWLoadPC/100))</f>
        <v>0</v>
      </c>
      <c r="Y1160" s="58">
        <f t="shared" ref="Y1160:Y1196" si="2753">IF(F1160&gt;ProjStart,MIN(1,X1160*(1+DthStressPC/100)),0)</f>
        <v>0</v>
      </c>
      <c r="Z1160" s="32">
        <f t="shared" ref="Z1160:Z1196" si="2754">IF(AND(ActDthAcc=1,$B1160=ActDthAccMth),1,IF(OR(AND($B1160&lt;=IVP,ExpDthAcc=0),AND(ActDthAcc=1,$B1160&lt;IVP)),0,Y1160))</f>
        <v>0</v>
      </c>
      <c r="AA1160" s="32">
        <f t="shared" ref="AA1160:AA1196" si="2755">IF(F1160&lt;=ProjStart,0,IF(Z1160=1,1,1-(1-MIN(1-Q1160,Z1160))^(1/12)))</f>
        <v>0</v>
      </c>
      <c r="AB1160" s="59">
        <f t="shared" ref="AB1160:AB1196" si="2756">IF($K1160=0,0,MIN(100-AF1160,INDEX(Tbl_Lps,MATCH(MIN($D1160,MAX(Tbl_Lps_Rows)),Tbl_Lps_Rows,0),MATCH(RFRsk,Tbl_Lps_Cols,0)))/100)</f>
        <v>0</v>
      </c>
      <c r="AC1160" s="59">
        <f t="shared" ref="AC1160:AC1196" si="2757">IF(AND(ActLps=1,$B1160=ActLpsMth),1,IF(OR(AND($B1160&lt;=IVP,ExpLps=0),AND(ActLps=1,$B1160&lt;IVP)),0,AB1160))</f>
        <v>0</v>
      </c>
      <c r="AD1160">
        <f t="shared" ref="AD1160:AD1196" si="2758">VLOOKUP(G1160,Tbl_ExitSeasonAdj,MATCH("LPS",Tbl_ExitSeasonAdj_Cols)+1,FALSE)</f>
        <v>1</v>
      </c>
      <c r="AE1160" s="59">
        <f t="shared" ref="AE1160:AE1196" si="2759">IF(F1160&gt;ProjStart,IF(E1160&lt;ProjTerm,MIN(100,AC1160*(1+LpsStressPC/100)*AD1160),0),0)</f>
        <v>0</v>
      </c>
      <c r="AF1160" s="59">
        <f t="shared" ref="AF1160:AF1196" si="2760">IF($K1160=0,0,INDEX(Tbl_Cnl,MATCH(MIN($D1160,MAX(Tbl_Cnl_Rows)),Tbl_Cnl_Rows,0),MATCH(RFRsk,Tbl_Cnl_Cols,0))/100)</f>
        <v>0</v>
      </c>
      <c r="AG1160" s="59">
        <f t="shared" ref="AG1160:AG1196" si="2761">IF(AND(ActCnl=1,$B1160=ActCnlMth),1,IF(OR(AND($B1160&lt;=IVP,ExpCnl=0),AND(ActCnl=1,$B1160&lt;IVP)),0,AF1160))</f>
        <v>0</v>
      </c>
      <c r="AH1160">
        <f t="shared" ref="AH1160:AH1196" si="2762">VLOOKUP(G1160,Tbl_ExitSeasonAdj,MATCH("CNL",Tbl_ExitSeasonAdj_Cols,0)+1,FALSE)</f>
        <v>1</v>
      </c>
      <c r="AI1160" s="59">
        <f t="shared" ref="AI1160:AI1196" si="2763">IF($F1160&gt;ProjStart,IF($E1160&lt;ProjTerm,MIN(100,1-AL1160-AE1160,AG1160*(1+LpsStressPC/100)*AH1160),0),0)</f>
        <v>0</v>
      </c>
      <c r="AJ1160" s="59">
        <f t="shared" ref="AJ1160:AJ1196" si="2764">IF($K1160=0,0,INDEX(Tbl_NTU,MATCH(MIN($D1160,MAX(Tbl_NTU_Rows)),Tbl_NTU_Rows,0),MATCH(RFRsk,Tbl_NTU_Cols,0))/100)</f>
        <v>0</v>
      </c>
      <c r="AK1160" s="59">
        <f t="shared" ref="AK1160:AK1196" si="2765">IF(AND(ActNTU=1,$B1160=ActNTUMth),1,IF(OR(AND($B1160&lt;=IVP,ExpNTU=0),AND(ActNTU=1,$B1160&lt;IVP)),0,AJ1160))</f>
        <v>0</v>
      </c>
      <c r="AL1160" s="59">
        <f t="shared" ref="AL1160:AL1196" si="2766">IF($F1160&gt;ProjStart,IF($E1160&lt;ProjTerm,MIN(100,AK1160*(1+LpsStressPC/100)*AH1160),0),0)</f>
        <v>0</v>
      </c>
      <c r="AM1160" s="12">
        <f t="shared" si="2715"/>
        <v>0</v>
      </c>
      <c r="AN1160" s="12">
        <f t="shared" si="2716"/>
        <v>0</v>
      </c>
      <c r="AO1160" s="66">
        <f t="shared" ref="AO1160:AO1196" si="2767">AM1160*S1160</f>
        <v>0</v>
      </c>
      <c r="AP1160" s="66">
        <f t="shared" ref="AP1160:AP1196" si="2768">AM1160*AA1160</f>
        <v>0</v>
      </c>
      <c r="AQ1160" s="59">
        <f t="shared" ref="AQ1160:AQ1196" si="2769">AM1160*AE1160</f>
        <v>0</v>
      </c>
      <c r="AR1160" s="59">
        <f t="shared" ref="AR1160:AR1196" si="2770">AM1160*AI1160</f>
        <v>0</v>
      </c>
      <c r="AS1160" s="59">
        <f t="shared" ref="AS1160:AS1196" si="2771">AL1160*AM1160</f>
        <v>0</v>
      </c>
      <c r="AT1160" s="12">
        <f t="shared" ref="AT1160:AT1196" si="2772">IF(AND($B1160=IVP,ActIVPOn=1,ExtrCls="Y"),1,IF(AND($B1160=IVP,ActIVPOff=1,ExtrCls="N"),0,IF($K1161=0,0,IF(AND(OR(D1160=0,F1160=ProjStart),InitPols&lt;&gt;0),1,MAX(0,AM1160-AO1160-AP1160-AQ1160-AR1160-AS1160)))))</f>
        <v>0</v>
      </c>
      <c r="AU1160" s="59">
        <f t="shared" si="2717"/>
        <v>0</v>
      </c>
      <c r="AV1160" s="59">
        <f t="shared" si="2718"/>
        <v>0</v>
      </c>
      <c r="AW1160" s="70" t="e">
        <f t="shared" ref="AW1160:AW1196" si="2773">IF(AND(ActWOPBrth=1,$B1160&gt;ActWOPBrthMth,$B1160&lt;=IVP,$B1160&lt;=ActWOPBrthMth+WOPBrthPer),1,IF(OR($D1160&lt;=WOPBrthWP,AND($B1160&lt;=IVP,ExpWOPBrth=0),AND(ActWOPBrth=1,$B1160&lt;IVP)),0,AM1160*VLOOKUP($I1160,Tbl_Births,2,FALSE)/12*$J1160))</f>
        <v>#N/A</v>
      </c>
      <c r="AX1160" s="20">
        <f t="shared" ref="AX1160:AX1196" si="2774">IF(AND(B1160&lt;IVP,ExpSA=0),0,IF(AND(OR(RunType="CLS",AND(ActSADecr=1,SAChng&lt;0),AND(ActSAIncr=1,SAChng&gt;0)),$B1160&gt;=ActSAMth),SALSCLS,SALSOPN))</f>
        <v>200000</v>
      </c>
      <c r="AY1160" s="20">
        <f t="shared" ref="AY1160:AY1196" si="2775">IF(AND(B1160&lt;IVP,ExpSA=0),0,IF(AND(OR(RunType="CLS",AND(ActSADecr=1,SAChng&lt;0),AND(ActSAIncr=1,SAChng&gt;0)),$B1160&gt;=ActSAMth),SATrCLS,SATrOPN))</f>
        <v>0</v>
      </c>
      <c r="AZ1160" s="20">
        <f t="shared" ref="AZ1160:AZ1196" si="2776">IF(AND(B1160&lt;IVP,ExpSA=0),0,IF(AND(OR(RunType="CLS",AND(ActSADecr=1,SAChng&lt;0),AND(ActSAIncr=1,SAChng&gt;0)),$B1160&gt;=ActSAMth),SAInstCLS,SAInstOPN))*$K1160</f>
        <v>0</v>
      </c>
      <c r="BA1160" s="20">
        <f t="shared" ref="BA1160:BA1196" si="2777">IF(K1160=0,0,AZ1160+AY1160+AX1160)</f>
        <v>0</v>
      </c>
      <c r="BB1160" s="36">
        <f t="shared" ref="BB1160:BB1196" si="2778">IF(D1160=1,ExGrat+1,1)*$K1160</f>
        <v>0</v>
      </c>
      <c r="BC1160" s="36">
        <f t="shared" ref="BC1160:BC1196" si="2779">ROUNDUP(AZ1160/AnnPayM*$K1160,2)</f>
        <v>0</v>
      </c>
      <c r="BD1160" s="80">
        <f t="shared" ref="BD1160:BD1196" si="2780">IF(AND(DthRepdt="Y",ActDthNat=1,B1160&lt;IVP),0,AO1160*BB1160*AX1160*$K1160)</f>
        <v>0</v>
      </c>
      <c r="BE1160" s="36">
        <f t="shared" ref="BE1160:BE1196" si="2781">IF(AND(DthRepdt="Y",ActDthNat=1,B1160&lt;IVP),0,BB1160*AO1160*AY1160*$K1160)</f>
        <v>0</v>
      </c>
      <c r="BF1160" s="36">
        <f t="shared" ref="BF1160:BF1196" si="2782">IF(AND(DthRepdt="Y",ActDthNat=1,B1160&lt;IVP),0,BC1160*AnnPayM*BB1160*AO1160)</f>
        <v>0</v>
      </c>
      <c r="BG1160" s="36">
        <f t="shared" ref="BG1160:BG1196" si="2783">BF1160+BE1160+BD1160</f>
        <v>0</v>
      </c>
      <c r="BH1160" s="36">
        <f t="shared" ref="BH1160:BH1196" si="2784">IF(AND(DthRepdt="Y",ActDthAcc=1,B1160&lt;IVP),0,AP1160*BB1160*AX1160*$K1160)</f>
        <v>0</v>
      </c>
      <c r="BI1160" s="36">
        <f t="shared" ref="BI1160:BI1196" si="2785">IF(AND(DthRepdt="Y",ActDthAcc=1,B1160&lt;IVP),0,BB1160*AP1160*AY1160*$K1160)</f>
        <v>0</v>
      </c>
      <c r="BJ1160" s="36">
        <f t="shared" ref="BJ1160:BJ1196" si="2786">IF(AND(DthRepdt="Y",ActDthAcc=1,B1160&lt;IVP),0,BC1160*AnnPayM*AP1160*BB1160)</f>
        <v>0</v>
      </c>
      <c r="BK1160" s="36">
        <f t="shared" ref="BK1160:BK1196" si="2787">BJ1160+BI1160+BH1160</f>
        <v>0</v>
      </c>
      <c r="BL1160" s="68">
        <f>IF(OR(AT1160=0,E1160&gt;ProjTerm),0,VLOOKUP(D1160,'Life Events'!$AE$5:$AI$1206,5,FALSE))</f>
        <v>0</v>
      </c>
      <c r="BM1160" s="93">
        <f t="shared" ref="BM1160:BM1196" si="2788">IF(AND(ActWOPBrth=1,$B1160&gt;ActWOPBrthMth,$B1160&lt;=IVP,$B1160&lt;=ActWOPBrthMth+WOPBrthPer),1,IF(OR(AND($B1160&lt;=IVP,ExpWOPBrth=0),AND(ActWOPBrth=1,$B1160&lt;IVP)),0,BL1160))</f>
        <v>0</v>
      </c>
      <c r="BN1160" s="93">
        <f t="shared" ref="BN1160:BN1196" si="2789">AT1160*BM1160</f>
        <v>0</v>
      </c>
      <c r="BO1160" s="36">
        <f t="shared" ref="BO1160:BO1196" si="2790">BS1160*BN1160</f>
        <v>0</v>
      </c>
      <c r="BP1160" s="36">
        <f t="shared" ref="BP1160:BP1196" si="2791">IF(AE1160+AI1160+AL1160=0,0,(AP1160+AO1160)*AE1160/(AE1160+AI1160+AL1160)*BR1160)</f>
        <v>0</v>
      </c>
      <c r="BQ1160" s="36">
        <f t="shared" ref="BQ1160:BQ1196" si="2792">IFERROR(IF(OR(F1160&lt;=ProjStart,D1160&lt;=0),0,100-(AM1161*AE1161+AM1162*AE1162+AM1163*AE1163+AM1164*AE1164*Prm4PC/100-IF(D1160=1,AM1160*AI1160,0))*100/AT1160),0)</f>
        <v>0</v>
      </c>
      <c r="BR1160" s="36">
        <f t="shared" ref="BR1160:BR1196" si="2793">IF(AND($B1160&lt;IVP,ExpSA=0),0,IF(AND(OR(RunType="CLS",AND(ActSADecr=1,SAChng&lt;0),AND(ActSAIncr=1,SAChng&gt;0),AND(ActPrm=1,SAChng=0,$B1160&gt;=IVP/2)),$B1160&gt;=ActSAMth),PrmCls,PrmOpn))/12</f>
        <v>154.78110000000001</v>
      </c>
      <c r="BS1160" s="36">
        <f t="shared" ref="BS1160:BS1196" si="2794">IF(F1160&gt;=ProjStart,BR1160,0)*BQ1160/100</f>
        <v>0</v>
      </c>
      <c r="BT1160" s="36">
        <f t="shared" ref="BT1160:BT1196" si="2795">IF(AND(ActPS=1,$B1160&gt;=PSStartMth,$B1160&lt;=PSEndMth,$B1160&lt;IVP),0,BS1160*AT1160)</f>
        <v>0</v>
      </c>
      <c r="BU1160" s="70" cm="1">
        <f t="array" ref="BU1160">IF(AND(ActInt=1,$J1160=0),INDEX(Tbl_FwdNom,$B1160-IVP,MATCH(ValnDt,Tbl_FwdNom_Cols)),INDEX(Tbl_FwdNom,$B1160,MATCH(StartDt,Tbl_FwdNom_Cols)))</f>
        <v>7.5340959099999996</v>
      </c>
      <c r="BV1160" s="70" cm="1">
        <f t="array" ref="BV1160">INDEX(Tbl_FwdReal,$B1160,MATCH(StartDt,Tbl_FwdReal_Cols))</f>
        <v>2.1647327750000001</v>
      </c>
      <c r="BW1160" s="70" cm="1">
        <f t="array" ref="BW1160">IF(RunType&lt;&gt;"OPN",INDEX(Tbl_FwdReal,$B1160,MATCH(ValnDt,Tbl_FwdReal_Cols)),IF(AND($J1160=0,ActInt=1),INDEX(Tbl_FwdReal,$B1160-IVP,MATCH(ValnDt,Tbl_FwdReal_Cols)),-999))*$K1160</f>
        <v>0</v>
      </c>
      <c r="BX1160" s="70">
        <f t="shared" ref="BX1160:BX1196" si="2796">IF(OR(NBExpMth&gt;0,AND(RunType="OPN",ActInt=0)),BV1160,BW1160)/100</f>
        <v>0</v>
      </c>
      <c r="BY1160" s="70">
        <f t="shared" si="2719"/>
        <v>7.5340959100000049E-2</v>
      </c>
      <c r="BZ1160" s="64">
        <f t="shared" si="2732"/>
        <v>6.0715058704432501E-3</v>
      </c>
      <c r="CA1160" s="70" cm="1">
        <f t="array" ref="CA1160">IF($J1160=1,CA1159*(1+INDEX(Tbl_CPI,$B1160,MATCH(IF(RunType="OPN",StartDt,ValnDt),Tbl_CPI_Cols))),0)</f>
        <v>0</v>
      </c>
      <c r="CB1160" s="70">
        <f t="shared" si="2720"/>
        <v>536.8550359874838</v>
      </c>
      <c r="CC1160" s="70">
        <f t="shared" si="2721"/>
        <v>536.8550359874838</v>
      </c>
      <c r="CD1160" s="36">
        <f t="shared" ref="CD1160:CD1196" si="2797">IF($B1160=0,0,REFixed/12*CC1159+BS1160*REMPrmPC/100)</f>
        <v>2528.3200205754288</v>
      </c>
      <c r="CE1160" s="36">
        <f t="shared" ref="CE1160:CE1196" si="2798">IF($B1160=0,0,BS1160*REAPrmPC/100)</f>
        <v>0</v>
      </c>
      <c r="CF1160" s="36">
        <f t="shared" ref="CF1160:CF1196" si="2799">IF($B1160=0,0,BS1160*RECPrmPC/100)</f>
        <v>0</v>
      </c>
      <c r="CG1160" s="36">
        <f t="shared" ref="CG1160:CG1196" si="2800">IF(F1160&lt;=ProjStart,0,(CD1160+CE1160+CF1160)*AM1160)</f>
        <v>0</v>
      </c>
      <c r="CH1160" s="36">
        <f t="shared" ref="CH1160:CH1196" si="2801">IF(F1160&lt;=ProjStart,0,CD1160*AM1160)</f>
        <v>0</v>
      </c>
      <c r="CI1160" s="36">
        <f t="shared" ref="CI1160:CI1196" si="2802">IFERROR((CEFixed*CC1160+CEClmPC*BA1160)*BB1160,0)*(AP1160+AO1160)</f>
        <v>0</v>
      </c>
      <c r="CJ1160" s="36">
        <f t="shared" ref="CJ1160:CJ1196" si="2803">(CI1160+CF1160)*(AP1160+AO1160)</f>
        <v>0</v>
      </c>
      <c r="CK1160" s="36">
        <f t="shared" ref="CK1160:CK1196" si="2804">IF(D1160=1,IEFixed*CC1160+BS1160*IEPrmPC/100,0)*AM1160</f>
        <v>0</v>
      </c>
      <c r="CL1160" s="36">
        <f t="shared" ref="CL1160:CL1196" si="2805">(CK1160+CE1160)*AM1160</f>
        <v>0</v>
      </c>
      <c r="CM1160" s="36">
        <f t="shared" ref="CM1160:CM1196" si="2806">CG1160+CK1160+CI1160</f>
        <v>0</v>
      </c>
      <c r="CN1160" s="36">
        <f t="shared" ref="CN1160:CN1196" si="2807">BG1160-BT1160+BO1160+BK1160-BP1160</f>
        <v>0</v>
      </c>
      <c r="CO1160" s="20">
        <f t="shared" ref="CO1160:CO1196" si="2808">IF(AND($B1160&lt;IVP,ExpSA=0),0,IF(AND(OR(RunType="CLS",AND(ActSADecr=1,SAChng&lt;0),AND(ActSAIncr=1,SAChng&gt;0)),$B1160&gt;=ActSAMth),RI1SACls+RI2SACls,RI1SAOpn+RI2SAOpn))</f>
        <v>120000</v>
      </c>
      <c r="CP1160" s="20">
        <f t="shared" ref="CP1160:CP1196" si="2809">IF(D1160&lt;=VLOOKUP(Sex&amp;Smk,Tbl_RISelBands,2,FALSE),1,2)</f>
        <v>2</v>
      </c>
      <c r="CQ1160" s="64" t="e">
        <f t="shared" ref="CQ1160:CQ1196" si="2810">IF(B1160=0,0,VLOOKUP(Sex&amp;Smk&amp;I1160,Tbl_RIPrm,CP1160+1,FALSE)*VLOOKUP(RFRsk,Tbl_RIRFRskScl,2,FALSE)/100)</f>
        <v>#N/A</v>
      </c>
      <c r="CR1160" s="64" t="e">
        <f t="shared" ref="CR1160:CR1196" si="2811">IF(F1160&gt;ProjStart,MIN(1,CQ1160*(1+UWLoadPC/100)*RIAdjPC/100),0)</f>
        <v>#N/A</v>
      </c>
      <c r="CS1160" s="36" t="e">
        <f t="shared" ref="CS1160:CS1196" si="2812">CO1160*(1-(1-CR1160)^(1/12))*AM1160</f>
        <v>#N/A</v>
      </c>
      <c r="CT1160" s="36">
        <f t="shared" ref="CT1160:CT1196" si="2813">IF(AND(DthRepdt="Y",$B1160&lt;IVP,AND(ActDthNat=1,$B1160=ActDthNatMth)),0,CO1160*AO1160)</f>
        <v>0</v>
      </c>
      <c r="CU1160" s="36">
        <f t="shared" ref="CU1160:CU1196" si="2814">IF(AND(DthRepdt="Y",$B1160&lt;IVP,AND(ActDthAcc=1,$B1160=ActDthAccMth)),0,CO1160*AP1160)</f>
        <v>0</v>
      </c>
      <c r="CV1160" s="36">
        <f t="shared" si="2722"/>
        <v>0</v>
      </c>
      <c r="CW1160" s="36">
        <f t="shared" ref="CW1160:CW1196" si="2815">IF(E1160&gt;RIBnd1,0,CV1160)</f>
        <v>0</v>
      </c>
      <c r="CX1160" s="36">
        <f t="shared" ref="CX1160:CX1196" si="2816">IF(OR(E1160&gt;RIBnd1,E1160&lt;=RIBnd),0,MAX((CS1160*(1-RIProfExp/100)-CV1160)*RIProfPC/100,0))</f>
        <v>0</v>
      </c>
      <c r="CY1160" s="36">
        <f t="shared" ref="CY1160:CY1196" si="2817">IF(OR(AND(ActPS=1,$B1160&gt;=PSStartMth,$B1160&lt;=PSEndMth,$B1160&lt;IVP),E1160&gt;RIBnd1),0,IF(D1160&lt;=DurIFProj,0,CS1160-CX1160))</f>
        <v>0</v>
      </c>
      <c r="CZ1160" s="36">
        <f t="shared" si="2723"/>
        <v>0</v>
      </c>
      <c r="DA1160" s="64">
        <f t="shared" ref="DA1160:DA1196" si="2818">(1+BU1160/100)^(1/12)-1</f>
        <v>6.0715058704432501E-3</v>
      </c>
      <c r="DB1160" s="70">
        <f t="shared" si="2724"/>
        <v>0.99396513484874993</v>
      </c>
      <c r="DC1160" s="70">
        <f>PRODUCT($DB$8:DB1160)</f>
        <v>5.7608970426965661E-5</v>
      </c>
      <c r="DD1160" s="36">
        <f t="shared" ref="DD1160:DD1196" si="2819">IF($D1160&lt;0,0,(DD1161+BT1161)/(1+$DA1161))</f>
        <v>0</v>
      </c>
      <c r="DE1160" s="36">
        <f t="shared" ref="DE1160:DE1196" si="2820">IF($D1160&lt;0,0,(DE1161+BG1161)/(1+$DA1161))</f>
        <v>0</v>
      </c>
      <c r="DF1160" s="36">
        <f t="shared" ref="DF1160:DF1196" si="2821">IF($D1160&lt;0,0,(DF1161+BK1161)/(1+$DA1161))</f>
        <v>0</v>
      </c>
      <c r="DG1160" s="36">
        <f t="shared" ref="DG1160:DG1196" si="2822">IF($D1160&lt;0,0,(DG1161+BP1161)/(1+$DA1161))</f>
        <v>0</v>
      </c>
      <c r="DH1160" s="36">
        <f t="shared" ref="DH1160:DH1196" si="2823">IF($D1160&lt;0,0,(DH1161+BO1161)/(1+$DA1161))</f>
        <v>0</v>
      </c>
      <c r="DI1160" s="36">
        <f t="shared" ref="DI1160:DI1196" si="2824">IF($D1160&lt;0,0,DI1161/(1+$DA1161)+CM1161)</f>
        <v>0</v>
      </c>
      <c r="DJ1160" s="36">
        <f t="shared" ref="DJ1160:DJ1196" si="2825">DE1160+DF1160+DH1160+DI1160-DD1160-DG1160</f>
        <v>0</v>
      </c>
      <c r="DK1160" s="36">
        <f t="shared" ref="DK1160:DK1196" si="2826">IF($D1160&lt;0,0,(DK1161+$CW1161)/(1+$DA1161))</f>
        <v>0</v>
      </c>
      <c r="DL1160" s="36">
        <f t="shared" ref="DL1160:DL1196" si="2827">IF($D1160&lt;0,0,(DL1161+$CY1161)/(1+$DA1161))</f>
        <v>0</v>
      </c>
      <c r="DM1160" s="36">
        <f t="shared" ref="DM1160:DM1196" si="2828">DJ1160+DL1160-DK1160</f>
        <v>0</v>
      </c>
      <c r="DN1160" s="36">
        <f t="shared" ca="1" si="2725"/>
        <v>4.6137290849905055E-12</v>
      </c>
      <c r="DO1160" s="64" cm="1">
        <f t="array" ref="DO1160">IFERROR(INDEX(Tbl_FwdNom,$B1160,MATCH(LIDt,Tbl_FwdNom_Cols,0)),0)</f>
        <v>7.2784422519999996</v>
      </c>
      <c r="DP1160" s="64">
        <f t="shared" ca="1" si="2726"/>
        <v>0</v>
      </c>
      <c r="DQ1160" s="64">
        <f t="shared" ref="DQ1160:DQ1196" ca="1" si="2829">(1+DP1160/100)^(1/12)-1</f>
        <v>0</v>
      </c>
      <c r="DR1160" s="70">
        <f t="shared" ref="DR1160:DR1196" ca="1" si="2830">(1+DQ1160)^(-1)</f>
        <v>1</v>
      </c>
      <c r="DS1160" s="70">
        <f ca="1">PRODUCT($DR$8:DR1160)</f>
        <v>5.1485728910319675E-4</v>
      </c>
      <c r="DT1160" s="36">
        <f t="shared" ref="DT1160:DT1196" ca="1" si="2831">IF($D1160&lt;0,0,(DT1161+BG1161)/(1+$DQ1161))</f>
        <v>0</v>
      </c>
      <c r="DU1160" s="36">
        <f t="shared" ref="DU1160:DU1196" ca="1" si="2832">IF($D1160&lt;0,0,(DU1161+BK1161)/(1+$DQ1161))</f>
        <v>0</v>
      </c>
      <c r="DV1160" s="36">
        <f t="shared" ref="DV1160:DV1196" ca="1" si="2833">IF($D1160&lt;0,0,(DV1161+BP1161)/(1+$DQ1161))</f>
        <v>0</v>
      </c>
      <c r="DW1160" s="36">
        <f t="shared" ref="DW1160:DW1196" ca="1" si="2834">IF($D1160&lt;0,0,(DW1161+BO1161)/(1+$DQ1161))</f>
        <v>0</v>
      </c>
      <c r="DX1160" s="36">
        <f t="shared" ref="DX1160:DX1196" ca="1" si="2835">IF($D1160&lt;0,0,(DX1161+BT1161)/(1+$DQ1161))</f>
        <v>0</v>
      </c>
      <c r="DY1160" s="36">
        <f t="shared" ref="DY1160:DY1196" ca="1" si="2836">IF($D1160&lt;0,0,DY1161/(1+$DQ1161)+CL1161)</f>
        <v>0</v>
      </c>
      <c r="DZ1160" s="36">
        <f t="shared" ref="DZ1160:DZ1196" ca="1" si="2837">IF($D1160&lt;0,0,DZ1161/(1+$DQ1161)+CH1161)</f>
        <v>0</v>
      </c>
      <c r="EA1160" s="36">
        <f t="shared" ref="EA1160:EA1196" ca="1" si="2838">IF($D1160&lt;0,0,EA1161/(1+$DQ1161)+CJ1161)</f>
        <v>0</v>
      </c>
      <c r="EB1160" s="36">
        <f t="shared" ref="EB1160:EB1196" ca="1" si="2839">DT1160+DU1160+DW1160-DX1160+DY1160+DZ1160+EA1160-DV1160</f>
        <v>0</v>
      </c>
      <c r="EC1160" s="36">
        <f t="shared" ref="EC1160:EC1196" ca="1" si="2840">IF($D1160&lt;0,0,(EC1161+CW1161)/(1+DQ1161))</f>
        <v>0</v>
      </c>
      <c r="ED1160" s="36">
        <f t="shared" ref="ED1160:ED1196" ca="1" si="2841">IF($D1160&lt;0,0,(ED1161+CY1161)/(1+DQ1161))</f>
        <v>0</v>
      </c>
      <c r="EE1160" s="36">
        <f t="shared" ca="1" si="2727"/>
        <v>0</v>
      </c>
      <c r="EF1160" s="36">
        <f t="shared" ref="EF1160:EF1196" ca="1" si="2842">EB1160+EE1160</f>
        <v>0</v>
      </c>
      <c r="EG1160" s="64"/>
      <c r="EH1160" s="64"/>
      <c r="EI1160" s="64"/>
      <c r="EJ1160" s="70"/>
      <c r="EK1160" s="70"/>
      <c r="EL1160" s="70"/>
      <c r="EM1160" s="70"/>
      <c r="EN1160" s="70"/>
      <c r="EO1160" s="36">
        <f t="shared" ref="EO1160:EO1196" si="2843">(IF(B1160=0,0,DM1159)-CM1160)*DA1160</f>
        <v>0</v>
      </c>
      <c r="EP1160" s="36">
        <f t="shared" ref="EP1160:EP1196" si="2844">(-CM1160-CN1160-CZ1160+EO1160)*J1160</f>
        <v>0</v>
      </c>
      <c r="EQ1160" s="36">
        <f t="shared" ref="EQ1160:EQ1196" si="2845">(DE1160+DF1160+DG1160)*VLOOKUP("mort",Tbl_RA_Scl,2,FALSE)</f>
        <v>0</v>
      </c>
      <c r="ER1160" s="36">
        <f t="shared" ref="ER1160:ER1196" si="2846">DD1160*VLOOKUP("lpsup",Tbl_RA_Scl,2,FALSE)</f>
        <v>0</v>
      </c>
      <c r="ES1160" s="36">
        <f t="shared" ref="ES1160:ES1196" si="2847">DD1160*VLOOKUP("lpsdown",Tbl_RA_Scl,2,FALSE)</f>
        <v>0</v>
      </c>
      <c r="ET1160" s="36">
        <f t="shared" ref="ET1160:ET1196" si="2848">MAX(0,-DJ1160)*VLOOKUP("masslps",Tbl_RA_Scl,2,FALSE)</f>
        <v>0</v>
      </c>
      <c r="EU1160" s="36">
        <f t="shared" si="2728"/>
        <v>0</v>
      </c>
      <c r="EV1160" s="36">
        <f t="shared" ref="EV1160:EV1196" si="2849">DI1160*VLOOKUP("exp",Tbl_RA_Scl,2,FALSE)</f>
        <v>0</v>
      </c>
      <c r="EW1160" s="36">
        <f t="shared" ref="EW1160:EW1196" si="2850">(DE1160+DF1160+DG1160)*VLOOKUP("mortcat",Tbl_RA_Scl,2,FALSE)</f>
        <v>0</v>
      </c>
      <c r="EX1160" s="36">
        <f t="shared" si="2729"/>
        <v>0</v>
      </c>
      <c r="EY1160" s="36">
        <f t="shared" ref="EY1160:EY1196" si="2851">DK1160*VLOOKUP("mort",Tbl_RA_Scl_RI,2,FALSE)</f>
        <v>0</v>
      </c>
      <c r="EZ1160" s="36">
        <f t="shared" ref="EZ1160:EZ1196" si="2852">DL1160*VLOOKUP("lpsup",Tbl_RA_Scl_RI,2,FALSE)</f>
        <v>0</v>
      </c>
      <c r="FA1160" s="36">
        <f t="shared" ref="FA1160:FA1196" si="2853">DL1160*VLOOKUP("lpsdown",Tbl_RA_Scl_RI,2,FALSE)</f>
        <v>0</v>
      </c>
      <c r="FB1160" s="36">
        <f t="shared" ref="FB1160:FB1196" si="2854">MAX(0,DL1160-DK1160)*VLOOKUP("masslps",Tbl_RA_Scl_RI,2,FALSE)</f>
        <v>0</v>
      </c>
      <c r="FC1160" s="36">
        <f t="shared" si="2730"/>
        <v>0</v>
      </c>
      <c r="FD1160" s="36">
        <f t="shared" ref="FD1160:FD1196" si="2855">DL1160*VLOOKUP("exp",Tbl_RA_Scl_RI,2,FALSE)</f>
        <v>0</v>
      </c>
      <c r="FE1160" s="36">
        <f t="shared" ref="FE1160:FE1196" si="2856">DK1160*VLOOKUP("mortcat",Tbl_RA_Scl_RI,2,FALSE)</f>
        <v>0</v>
      </c>
      <c r="FF1160" s="36">
        <f t="shared" si="2731"/>
        <v>0</v>
      </c>
      <c r="FG1160" s="36">
        <f t="shared" ref="FG1160:FG1196" si="2857">EX1160-FF1160</f>
        <v>0</v>
      </c>
      <c r="FH1160" s="36">
        <f t="shared" ref="FH1160:FH1196" si="2858">EX1160*DA1160</f>
        <v>0</v>
      </c>
      <c r="FI1160" s="36">
        <f t="shared" ref="FI1160:FI1196" si="2859">IF($D1160&lt;0,0,EX1161-EX1160-FH1160)</f>
        <v>0</v>
      </c>
      <c r="FJ1160" s="36">
        <f t="shared" ref="FJ1160:FJ1196" ca="1" si="2860">(FJ1161-FI1161)/(1+$DQ1161)*$K1161</f>
        <v>0</v>
      </c>
      <c r="FK1160" s="36">
        <f t="shared" ref="FK1160:FK1196" si="2861">FF1160*DA1160</f>
        <v>0</v>
      </c>
      <c r="FL1160" s="36">
        <f t="shared" ref="FL1160:FL1196" si="2862">IF($D1160&lt;0,0,FF1161-FF1160-FK1160)</f>
        <v>0</v>
      </c>
      <c r="FM1160" s="36">
        <f t="shared" ref="FM1160:FM1196" ca="1" si="2863">(FM1161-FL1161)/(1+$DQ1161)*$K1161</f>
        <v>0</v>
      </c>
      <c r="FN1160" s="36">
        <f t="shared" ca="1" si="2733"/>
        <v>0</v>
      </c>
    </row>
    <row r="1161" spans="2:170" x14ac:dyDescent="0.25">
      <c r="B1161" s="2">
        <v>1153</v>
      </c>
      <c r="C1161" s="2">
        <f t="shared" si="2734"/>
        <v>97</v>
      </c>
      <c r="D1161" s="2">
        <f t="shared" si="2737"/>
        <v>1177</v>
      </c>
      <c r="E1161" s="2">
        <f t="shared" si="2735"/>
        <v>99</v>
      </c>
      <c r="F1161" s="189">
        <f t="shared" si="2739"/>
        <v>80810</v>
      </c>
      <c r="G1161" s="2">
        <f t="shared" si="2738"/>
        <v>3</v>
      </c>
      <c r="H1161" s="187">
        <f t="shared" si="2740"/>
        <v>130.66666666666666</v>
      </c>
      <c r="I1161" s="186">
        <f t="shared" si="2736"/>
        <v>130</v>
      </c>
      <c r="J1161" s="2">
        <f t="shared" si="2741"/>
        <v>0</v>
      </c>
      <c r="K1161" s="2">
        <f t="shared" si="2742"/>
        <v>0</v>
      </c>
      <c r="L1161">
        <f t="shared" si="2743"/>
        <v>2</v>
      </c>
      <c r="M1161" s="190">
        <f t="shared" ref="M1161:M1196" si="2864">MIN(1,VLOOKUP(RFRsk,Tbl_MrtRFRskScl,2,FALSE)/100*IFERROR(VLOOKUP("Nat"&amp;Sex&amp;Smk&amp;I1161,Tbl_Mort,L1161+1,FALSE),1))*$K1161</f>
        <v>0</v>
      </c>
      <c r="N1161">
        <f t="shared" si="2744"/>
        <v>1</v>
      </c>
      <c r="O1161">
        <f t="shared" si="2745"/>
        <v>100</v>
      </c>
      <c r="P1161" s="58">
        <f t="shared" si="2746"/>
        <v>0</v>
      </c>
      <c r="Q1161" s="106">
        <f t="shared" si="2747"/>
        <v>0</v>
      </c>
      <c r="R1161" s="59">
        <f t="shared" si="2748"/>
        <v>0</v>
      </c>
      <c r="S1161" s="32">
        <f t="shared" ref="S1161:S1196" si="2865">IF(R1161=1,1,(1-(1-R1161)^(1/12))*$K1161)</f>
        <v>0</v>
      </c>
      <c r="T1161">
        <f t="shared" si="2749"/>
        <v>1</v>
      </c>
      <c r="U1161" s="32">
        <f t="shared" ref="U1161:U1196" si="2866">IF($K1161=0,0,MIN(1,VLOOKUP(RFRsk,Tbl_MrtRFRskScl,2,FALSE)/100*IFERROR(VLOOKUP("Acc"&amp;Sex&amp;Smk&amp;I1161,Tbl_Mort,T1161+1,FALSE),1)))</f>
        <v>0</v>
      </c>
      <c r="V1161">
        <f t="shared" si="2750"/>
        <v>1</v>
      </c>
      <c r="W1161">
        <f t="shared" si="2751"/>
        <v>100</v>
      </c>
      <c r="X1161" s="58">
        <f t="shared" si="2752"/>
        <v>0</v>
      </c>
      <c r="Y1161" s="58">
        <f t="shared" si="2753"/>
        <v>0</v>
      </c>
      <c r="Z1161" s="32">
        <f t="shared" si="2754"/>
        <v>0</v>
      </c>
      <c r="AA1161" s="32">
        <f t="shared" si="2755"/>
        <v>0</v>
      </c>
      <c r="AB1161" s="59">
        <f t="shared" si="2756"/>
        <v>0</v>
      </c>
      <c r="AC1161" s="59">
        <f t="shared" si="2757"/>
        <v>0</v>
      </c>
      <c r="AD1161">
        <f t="shared" si="2758"/>
        <v>1</v>
      </c>
      <c r="AE1161" s="59">
        <f t="shared" si="2759"/>
        <v>0</v>
      </c>
      <c r="AF1161" s="59">
        <f t="shared" si="2760"/>
        <v>0</v>
      </c>
      <c r="AG1161" s="59">
        <f t="shared" si="2761"/>
        <v>0</v>
      </c>
      <c r="AH1161">
        <f t="shared" si="2762"/>
        <v>1</v>
      </c>
      <c r="AI1161" s="59">
        <f t="shared" si="2763"/>
        <v>0</v>
      </c>
      <c r="AJ1161" s="59">
        <f t="shared" si="2764"/>
        <v>0</v>
      </c>
      <c r="AK1161" s="59">
        <f t="shared" si="2765"/>
        <v>0</v>
      </c>
      <c r="AL1161" s="59">
        <f t="shared" si="2766"/>
        <v>0</v>
      </c>
      <c r="AM1161" s="12">
        <f t="shared" ref="AM1161:AM1196" si="2867">AT1160</f>
        <v>0</v>
      </c>
      <c r="AN1161" s="12">
        <f t="shared" ref="AN1161:AN1196" si="2868">IF(AND($B1161=IVP,OR(AND(ActIVPOff=1,ExtrCls="N"),AND(ActIVPOn=1,ExtrCls="Y"))),0,AT1161+AS1161+AR1161+AQ1161+AP1161+AO1161-AM1161)</f>
        <v>0</v>
      </c>
      <c r="AO1161" s="66">
        <f t="shared" si="2767"/>
        <v>0</v>
      </c>
      <c r="AP1161" s="66">
        <f t="shared" si="2768"/>
        <v>0</v>
      </c>
      <c r="AQ1161" s="59">
        <f t="shared" si="2769"/>
        <v>0</v>
      </c>
      <c r="AR1161" s="59">
        <f t="shared" si="2770"/>
        <v>0</v>
      </c>
      <c r="AS1161" s="59">
        <f t="shared" si="2771"/>
        <v>0</v>
      </c>
      <c r="AT1161" s="12">
        <f t="shared" si="2772"/>
        <v>0</v>
      </c>
      <c r="AU1161" s="59">
        <f t="shared" ref="AU1161:AU1196" si="2869">MAX(0,AT1161-AM1161-AN1161+AO1161+AP1161+AQ1161+AR1161+AS1161)</f>
        <v>0</v>
      </c>
      <c r="AV1161" s="59">
        <f t="shared" ref="AV1161:AV1196" si="2870">MIN(0,AT1161-AM1161-AN1161+AO1161+AP1161+AQ1161+AR1161+AS1161)</f>
        <v>0</v>
      </c>
      <c r="AW1161" s="70" t="e">
        <f t="shared" si="2773"/>
        <v>#N/A</v>
      </c>
      <c r="AX1161" s="20">
        <f t="shared" si="2774"/>
        <v>200000</v>
      </c>
      <c r="AY1161" s="20">
        <f t="shared" si="2775"/>
        <v>0</v>
      </c>
      <c r="AZ1161" s="20">
        <f t="shared" si="2776"/>
        <v>0</v>
      </c>
      <c r="BA1161" s="20">
        <f t="shared" si="2777"/>
        <v>0</v>
      </c>
      <c r="BB1161" s="36">
        <f t="shared" si="2778"/>
        <v>0</v>
      </c>
      <c r="BC1161" s="36">
        <f t="shared" si="2779"/>
        <v>0</v>
      </c>
      <c r="BD1161" s="80">
        <f t="shared" si="2780"/>
        <v>0</v>
      </c>
      <c r="BE1161" s="36">
        <f t="shared" si="2781"/>
        <v>0</v>
      </c>
      <c r="BF1161" s="36">
        <f t="shared" si="2782"/>
        <v>0</v>
      </c>
      <c r="BG1161" s="36">
        <f t="shared" si="2783"/>
        <v>0</v>
      </c>
      <c r="BH1161" s="36">
        <f t="shared" si="2784"/>
        <v>0</v>
      </c>
      <c r="BI1161" s="36">
        <f t="shared" si="2785"/>
        <v>0</v>
      </c>
      <c r="BJ1161" s="36">
        <f t="shared" si="2786"/>
        <v>0</v>
      </c>
      <c r="BK1161" s="36">
        <f t="shared" si="2787"/>
        <v>0</v>
      </c>
      <c r="BL1161" s="68">
        <f>IF(OR(AT1161=0,E1161&gt;ProjTerm),0,VLOOKUP(D1161,'Life Events'!$AE$5:$AI$1206,5,FALSE))</f>
        <v>0</v>
      </c>
      <c r="BM1161" s="93">
        <f t="shared" si="2788"/>
        <v>0</v>
      </c>
      <c r="BN1161" s="93">
        <f t="shared" si="2789"/>
        <v>0</v>
      </c>
      <c r="BO1161" s="36">
        <f t="shared" si="2790"/>
        <v>0</v>
      </c>
      <c r="BP1161" s="36">
        <f t="shared" si="2791"/>
        <v>0</v>
      </c>
      <c r="BQ1161" s="36">
        <f t="shared" si="2792"/>
        <v>0</v>
      </c>
      <c r="BR1161" s="36">
        <f t="shared" si="2793"/>
        <v>154.78110000000001</v>
      </c>
      <c r="BS1161" s="36">
        <f t="shared" si="2794"/>
        <v>0</v>
      </c>
      <c r="BT1161" s="36">
        <f t="shared" si="2795"/>
        <v>0</v>
      </c>
      <c r="BU1161" s="70" cm="1">
        <f t="array" ref="BU1161">IF(AND(ActInt=1,$J1161=0),INDEX(Tbl_FwdNom,$B1161-IVP,MATCH(ValnDt,Tbl_FwdNom_Cols)),INDEX(Tbl_FwdNom,$B1161,MATCH(StartDt,Tbl_FwdNom_Cols)))</f>
        <v>7.5282571980000004</v>
      </c>
      <c r="BV1161" s="70" cm="1">
        <f t="array" ref="BV1161">INDEX(Tbl_FwdReal,$B1161,MATCH(StartDt,Tbl_FwdReal_Cols))</f>
        <v>2.1613924849999999</v>
      </c>
      <c r="BW1161" s="70" cm="1">
        <f t="array" ref="BW1161">IF(RunType&lt;&gt;"OPN",INDEX(Tbl_FwdReal,$B1161,MATCH(ValnDt,Tbl_FwdReal_Cols)),IF(AND($J1161=0,ActInt=1),INDEX(Tbl_FwdReal,$B1161-IVP,MATCH(ValnDt,Tbl_FwdReal_Cols)),-999))*$K1161</f>
        <v>0</v>
      </c>
      <c r="BX1161" s="70">
        <f t="shared" si="2796"/>
        <v>0</v>
      </c>
      <c r="BY1161" s="70">
        <f t="shared" ref="BY1161:BY1196" si="2871">((1+BU1161/100)/(1+BX1161)-1)</f>
        <v>7.5282571980000101E-2</v>
      </c>
      <c r="BZ1161" s="64">
        <f t="shared" si="2732"/>
        <v>6.0669535871937796E-3</v>
      </c>
      <c r="CA1161" s="70" cm="1">
        <f t="array" ref="CA1161">IF($J1161=1,CA1160*(1+INDEX(Tbl_CPI,$B1161,MATCH(IF(RunType="OPN",StartDt,ValnDt),Tbl_CPI_Cols))),0)</f>
        <v>0</v>
      </c>
      <c r="CB1161" s="70">
        <f t="shared" ref="CB1161:CB1196" si="2872">IF(AND(ActInfl=1,$J1161=1),IF(AND(RunType="OPN",IVP=12),CA1161/CA$20,CA1161),CB1160*(1+BZ1161))</f>
        <v>540.11211057387106</v>
      </c>
      <c r="CC1161" s="70">
        <f t="shared" ref="CC1161:CC1196" si="2873">IF($F1161&lt;ProjStart,1,IF($G1161&lt;&gt;2,CC1160,CB1161))</f>
        <v>536.8550359874838</v>
      </c>
      <c r="CD1161" s="36">
        <f t="shared" si="2797"/>
        <v>2719.6181364732615</v>
      </c>
      <c r="CE1161" s="36">
        <f t="shared" si="2798"/>
        <v>0</v>
      </c>
      <c r="CF1161" s="36">
        <f t="shared" si="2799"/>
        <v>0</v>
      </c>
      <c r="CG1161" s="36">
        <f t="shared" si="2800"/>
        <v>0</v>
      </c>
      <c r="CH1161" s="36">
        <f t="shared" si="2801"/>
        <v>0</v>
      </c>
      <c r="CI1161" s="36">
        <f t="shared" si="2802"/>
        <v>0</v>
      </c>
      <c r="CJ1161" s="36">
        <f t="shared" si="2803"/>
        <v>0</v>
      </c>
      <c r="CK1161" s="36">
        <f t="shared" si="2804"/>
        <v>0</v>
      </c>
      <c r="CL1161" s="36">
        <f t="shared" si="2805"/>
        <v>0</v>
      </c>
      <c r="CM1161" s="36">
        <f t="shared" si="2806"/>
        <v>0</v>
      </c>
      <c r="CN1161" s="36">
        <f t="shared" si="2807"/>
        <v>0</v>
      </c>
      <c r="CO1161" s="20">
        <f t="shared" si="2808"/>
        <v>120000</v>
      </c>
      <c r="CP1161" s="20">
        <f t="shared" si="2809"/>
        <v>2</v>
      </c>
      <c r="CQ1161" s="64" t="e">
        <f t="shared" si="2810"/>
        <v>#N/A</v>
      </c>
      <c r="CR1161" s="64" t="e">
        <f t="shared" si="2811"/>
        <v>#N/A</v>
      </c>
      <c r="CS1161" s="36" t="e">
        <f t="shared" si="2812"/>
        <v>#N/A</v>
      </c>
      <c r="CT1161" s="36">
        <f t="shared" si="2813"/>
        <v>0</v>
      </c>
      <c r="CU1161" s="36">
        <f t="shared" si="2814"/>
        <v>0</v>
      </c>
      <c r="CV1161" s="36">
        <f t="shared" ref="CV1161:CV1196" si="2874">CU1161+CT1161</f>
        <v>0</v>
      </c>
      <c r="CW1161" s="36">
        <f t="shared" si="2815"/>
        <v>0</v>
      </c>
      <c r="CX1161" s="36">
        <f t="shared" si="2816"/>
        <v>0</v>
      </c>
      <c r="CY1161" s="36">
        <f t="shared" si="2817"/>
        <v>0</v>
      </c>
      <c r="CZ1161" s="36">
        <f t="shared" ref="CZ1161:CZ1196" si="2875">CY1161-CW1161</f>
        <v>0</v>
      </c>
      <c r="DA1161" s="64">
        <f t="shared" si="2818"/>
        <v>6.0669535871937796E-3</v>
      </c>
      <c r="DB1161" s="70">
        <f t="shared" ref="DB1161:DB1196" si="2876">(1+DA1161)^(-1)</f>
        <v>0.99396963237331104</v>
      </c>
      <c r="DC1161" s="70">
        <f>PRODUCT($DB$8:DB1161)</f>
        <v>5.7261567156696003E-5</v>
      </c>
      <c r="DD1161" s="36">
        <f t="shared" si="2819"/>
        <v>0</v>
      </c>
      <c r="DE1161" s="36">
        <f t="shared" si="2820"/>
        <v>0</v>
      </c>
      <c r="DF1161" s="36">
        <f t="shared" si="2821"/>
        <v>0</v>
      </c>
      <c r="DG1161" s="36">
        <f t="shared" si="2822"/>
        <v>0</v>
      </c>
      <c r="DH1161" s="36">
        <f t="shared" si="2823"/>
        <v>0</v>
      </c>
      <c r="DI1161" s="36">
        <f t="shared" si="2824"/>
        <v>0</v>
      </c>
      <c r="DJ1161" s="36">
        <f t="shared" si="2825"/>
        <v>0</v>
      </c>
      <c r="DK1161" s="36">
        <f t="shared" si="2826"/>
        <v>0</v>
      </c>
      <c r="DL1161" s="36">
        <f t="shared" si="2827"/>
        <v>0</v>
      </c>
      <c r="DM1161" s="36">
        <f t="shared" si="2828"/>
        <v>0</v>
      </c>
      <c r="DN1161" s="36">
        <f t="shared" ref="DN1161:DN1196" ca="1" si="2877">IF($D1161=0,DM1161,DN1160+EO1161-CZ1161-CN1161-CM1161)</f>
        <v>4.6137290849905055E-12</v>
      </c>
      <c r="DO1161" s="64" cm="1">
        <f t="array" ref="DO1161">IFERROR(INDEX(Tbl_FwdNom,$B1161,MATCH(LIDt,Tbl_FwdNom_Cols,0)),0)</f>
        <v>7.2767440990000001</v>
      </c>
      <c r="DP1161" s="64">
        <f t="shared" ref="DP1161:DP1196" ca="1" si="2878">IF(OR($E1161&gt;ProjTerm+1,$B1161+LIOffset&lt;0),0,OFFSET($DO1161,LIOffset,0))</f>
        <v>0</v>
      </c>
      <c r="DQ1161" s="64">
        <f t="shared" ca="1" si="2829"/>
        <v>0</v>
      </c>
      <c r="DR1161" s="70">
        <f t="shared" ca="1" si="2830"/>
        <v>1</v>
      </c>
      <c r="DS1161" s="70">
        <f ca="1">PRODUCT($DR$8:DR1161)</f>
        <v>5.1485728910319675E-4</v>
      </c>
      <c r="DT1161" s="36">
        <f t="shared" ca="1" si="2831"/>
        <v>0</v>
      </c>
      <c r="DU1161" s="36">
        <f t="shared" ca="1" si="2832"/>
        <v>0</v>
      </c>
      <c r="DV1161" s="36">
        <f t="shared" ca="1" si="2833"/>
        <v>0</v>
      </c>
      <c r="DW1161" s="36">
        <f t="shared" ca="1" si="2834"/>
        <v>0</v>
      </c>
      <c r="DX1161" s="36">
        <f t="shared" ca="1" si="2835"/>
        <v>0</v>
      </c>
      <c r="DY1161" s="36">
        <f t="shared" ca="1" si="2836"/>
        <v>0</v>
      </c>
      <c r="DZ1161" s="36">
        <f t="shared" ca="1" si="2837"/>
        <v>0</v>
      </c>
      <c r="EA1161" s="36">
        <f t="shared" ca="1" si="2838"/>
        <v>0</v>
      </c>
      <c r="EB1161" s="36">
        <f t="shared" ca="1" si="2839"/>
        <v>0</v>
      </c>
      <c r="EC1161" s="36">
        <f t="shared" ca="1" si="2840"/>
        <v>0</v>
      </c>
      <c r="ED1161" s="36">
        <f t="shared" ca="1" si="2841"/>
        <v>0</v>
      </c>
      <c r="EE1161" s="36">
        <f t="shared" ref="EE1161:EE1196" ca="1" si="2879">ED1161-EC1161</f>
        <v>0</v>
      </c>
      <c r="EF1161" s="36">
        <f t="shared" ca="1" si="2842"/>
        <v>0</v>
      </c>
      <c r="EG1161" s="64"/>
      <c r="EH1161" s="64"/>
      <c r="EI1161" s="64"/>
      <c r="EJ1161" s="70"/>
      <c r="EK1161" s="70"/>
      <c r="EL1161" s="70"/>
      <c r="EM1161" s="70"/>
      <c r="EN1161" s="70"/>
      <c r="EO1161" s="36">
        <f t="shared" si="2843"/>
        <v>0</v>
      </c>
      <c r="EP1161" s="36">
        <f t="shared" si="2844"/>
        <v>0</v>
      </c>
      <c r="EQ1161" s="36">
        <f t="shared" si="2845"/>
        <v>0</v>
      </c>
      <c r="ER1161" s="36">
        <f t="shared" si="2846"/>
        <v>0</v>
      </c>
      <c r="ES1161" s="36">
        <f t="shared" si="2847"/>
        <v>0</v>
      </c>
      <c r="ET1161" s="36">
        <f t="shared" si="2848"/>
        <v>0</v>
      </c>
      <c r="EU1161" s="36">
        <f t="shared" ref="EU1161:EU1196" si="2880">ET1161+MAX(ER1161,ES1161)</f>
        <v>0</v>
      </c>
      <c r="EV1161" s="36">
        <f t="shared" si="2849"/>
        <v>0</v>
      </c>
      <c r="EW1161" s="36">
        <f t="shared" si="2850"/>
        <v>0</v>
      </c>
      <c r="EX1161" s="36">
        <f t="shared" ref="EX1161:EX1196" si="2881">EQ1161+EU1161+EV1161+EW1161</f>
        <v>0</v>
      </c>
      <c r="EY1161" s="36">
        <f t="shared" si="2851"/>
        <v>0</v>
      </c>
      <c r="EZ1161" s="36">
        <f t="shared" si="2852"/>
        <v>0</v>
      </c>
      <c r="FA1161" s="36">
        <f t="shared" si="2853"/>
        <v>0</v>
      </c>
      <c r="FB1161" s="36">
        <f t="shared" si="2854"/>
        <v>0</v>
      </c>
      <c r="FC1161" s="36">
        <f t="shared" ref="FC1161:FC1196" si="2882">FB1161+MAX(EZ1161,FA1161)</f>
        <v>0</v>
      </c>
      <c r="FD1161" s="36">
        <f t="shared" si="2855"/>
        <v>0</v>
      </c>
      <c r="FE1161" s="36">
        <f t="shared" si="2856"/>
        <v>0</v>
      </c>
      <c r="FF1161" s="36">
        <f t="shared" ref="FF1161:FF1196" si="2883">EY1161+FC1161+FD1161+FE1161</f>
        <v>0</v>
      </c>
      <c r="FG1161" s="36">
        <f t="shared" si="2857"/>
        <v>0</v>
      </c>
      <c r="FH1161" s="36">
        <f t="shared" si="2858"/>
        <v>0</v>
      </c>
      <c r="FI1161" s="36">
        <f t="shared" si="2859"/>
        <v>0</v>
      </c>
      <c r="FJ1161" s="36">
        <f t="shared" ca="1" si="2860"/>
        <v>0</v>
      </c>
      <c r="FK1161" s="36">
        <f t="shared" si="2861"/>
        <v>0</v>
      </c>
      <c r="FL1161" s="36">
        <f t="shared" si="2862"/>
        <v>0</v>
      </c>
      <c r="FM1161" s="36">
        <f t="shared" ca="1" si="2863"/>
        <v>0</v>
      </c>
      <c r="FN1161" s="36">
        <f t="shared" ca="1" si="2733"/>
        <v>0</v>
      </c>
    </row>
    <row r="1162" spans="2:170" x14ac:dyDescent="0.25">
      <c r="B1162" s="2">
        <v>1154</v>
      </c>
      <c r="C1162" s="2">
        <f t="shared" si="2734"/>
        <v>97</v>
      </c>
      <c r="D1162" s="2">
        <f t="shared" si="2737"/>
        <v>1178</v>
      </c>
      <c r="E1162" s="2">
        <f t="shared" si="2735"/>
        <v>99</v>
      </c>
      <c r="F1162" s="189">
        <f t="shared" si="2739"/>
        <v>80840</v>
      </c>
      <c r="G1162" s="2">
        <f t="shared" si="2738"/>
        <v>4</v>
      </c>
      <c r="H1162" s="187">
        <f t="shared" si="2740"/>
        <v>130.75</v>
      </c>
      <c r="I1162" s="186">
        <f t="shared" si="2736"/>
        <v>130</v>
      </c>
      <c r="J1162" s="2">
        <f t="shared" si="2741"/>
        <v>0</v>
      </c>
      <c r="K1162" s="2">
        <f t="shared" si="2742"/>
        <v>0</v>
      </c>
      <c r="L1162">
        <f t="shared" si="2743"/>
        <v>2</v>
      </c>
      <c r="M1162" s="190">
        <f t="shared" si="2864"/>
        <v>0</v>
      </c>
      <c r="N1162">
        <f t="shared" si="2744"/>
        <v>1</v>
      </c>
      <c r="O1162">
        <f t="shared" si="2745"/>
        <v>100</v>
      </c>
      <c r="P1162" s="58">
        <f t="shared" si="2746"/>
        <v>0</v>
      </c>
      <c r="Q1162" s="106">
        <f t="shared" si="2747"/>
        <v>0</v>
      </c>
      <c r="R1162" s="59">
        <f t="shared" si="2748"/>
        <v>0</v>
      </c>
      <c r="S1162" s="32">
        <f t="shared" si="2865"/>
        <v>0</v>
      </c>
      <c r="T1162">
        <f t="shared" si="2749"/>
        <v>1</v>
      </c>
      <c r="U1162" s="32">
        <f t="shared" si="2866"/>
        <v>0</v>
      </c>
      <c r="V1162">
        <f t="shared" si="2750"/>
        <v>1</v>
      </c>
      <c r="W1162">
        <f t="shared" si="2751"/>
        <v>100</v>
      </c>
      <c r="X1162" s="58">
        <f t="shared" si="2752"/>
        <v>0</v>
      </c>
      <c r="Y1162" s="58">
        <f t="shared" si="2753"/>
        <v>0</v>
      </c>
      <c r="Z1162" s="32">
        <f t="shared" si="2754"/>
        <v>0</v>
      </c>
      <c r="AA1162" s="32">
        <f t="shared" si="2755"/>
        <v>0</v>
      </c>
      <c r="AB1162" s="59">
        <f t="shared" si="2756"/>
        <v>0</v>
      </c>
      <c r="AC1162" s="59">
        <f t="shared" si="2757"/>
        <v>0</v>
      </c>
      <c r="AD1162">
        <f t="shared" si="2758"/>
        <v>1</v>
      </c>
      <c r="AE1162" s="59">
        <f t="shared" si="2759"/>
        <v>0</v>
      </c>
      <c r="AF1162" s="59">
        <f t="shared" si="2760"/>
        <v>0</v>
      </c>
      <c r="AG1162" s="59">
        <f t="shared" si="2761"/>
        <v>0</v>
      </c>
      <c r="AH1162">
        <f t="shared" si="2762"/>
        <v>1</v>
      </c>
      <c r="AI1162" s="59">
        <f t="shared" si="2763"/>
        <v>0</v>
      </c>
      <c r="AJ1162" s="59">
        <f t="shared" si="2764"/>
        <v>0</v>
      </c>
      <c r="AK1162" s="59">
        <f t="shared" si="2765"/>
        <v>0</v>
      </c>
      <c r="AL1162" s="59">
        <f t="shared" si="2766"/>
        <v>0</v>
      </c>
      <c r="AM1162" s="12">
        <f t="shared" si="2867"/>
        <v>0</v>
      </c>
      <c r="AN1162" s="12">
        <f t="shared" si="2868"/>
        <v>0</v>
      </c>
      <c r="AO1162" s="66">
        <f t="shared" si="2767"/>
        <v>0</v>
      </c>
      <c r="AP1162" s="66">
        <f t="shared" si="2768"/>
        <v>0</v>
      </c>
      <c r="AQ1162" s="59">
        <f t="shared" si="2769"/>
        <v>0</v>
      </c>
      <c r="AR1162" s="59">
        <f t="shared" si="2770"/>
        <v>0</v>
      </c>
      <c r="AS1162" s="59">
        <f t="shared" si="2771"/>
        <v>0</v>
      </c>
      <c r="AT1162" s="12">
        <f t="shared" si="2772"/>
        <v>0</v>
      </c>
      <c r="AU1162" s="59">
        <f t="shared" si="2869"/>
        <v>0</v>
      </c>
      <c r="AV1162" s="59">
        <f t="shared" si="2870"/>
        <v>0</v>
      </c>
      <c r="AW1162" s="70" t="e">
        <f t="shared" si="2773"/>
        <v>#N/A</v>
      </c>
      <c r="AX1162" s="20">
        <f t="shared" si="2774"/>
        <v>200000</v>
      </c>
      <c r="AY1162" s="20">
        <f t="shared" si="2775"/>
        <v>0</v>
      </c>
      <c r="AZ1162" s="20">
        <f t="shared" si="2776"/>
        <v>0</v>
      </c>
      <c r="BA1162" s="20">
        <f t="shared" si="2777"/>
        <v>0</v>
      </c>
      <c r="BB1162" s="36">
        <f t="shared" si="2778"/>
        <v>0</v>
      </c>
      <c r="BC1162" s="36">
        <f t="shared" si="2779"/>
        <v>0</v>
      </c>
      <c r="BD1162" s="80">
        <f t="shared" si="2780"/>
        <v>0</v>
      </c>
      <c r="BE1162" s="36">
        <f t="shared" si="2781"/>
        <v>0</v>
      </c>
      <c r="BF1162" s="36">
        <f t="shared" si="2782"/>
        <v>0</v>
      </c>
      <c r="BG1162" s="36">
        <f t="shared" si="2783"/>
        <v>0</v>
      </c>
      <c r="BH1162" s="36">
        <f t="shared" si="2784"/>
        <v>0</v>
      </c>
      <c r="BI1162" s="36">
        <f t="shared" si="2785"/>
        <v>0</v>
      </c>
      <c r="BJ1162" s="36">
        <f t="shared" si="2786"/>
        <v>0</v>
      </c>
      <c r="BK1162" s="36">
        <f t="shared" si="2787"/>
        <v>0</v>
      </c>
      <c r="BL1162" s="68">
        <f>IF(OR(AT1162=0,E1162&gt;ProjTerm),0,VLOOKUP(D1162,'Life Events'!$AE$5:$AI$1206,5,FALSE))</f>
        <v>0</v>
      </c>
      <c r="BM1162" s="93">
        <f t="shared" si="2788"/>
        <v>0</v>
      </c>
      <c r="BN1162" s="93">
        <f t="shared" si="2789"/>
        <v>0</v>
      </c>
      <c r="BO1162" s="36">
        <f t="shared" si="2790"/>
        <v>0</v>
      </c>
      <c r="BP1162" s="36">
        <f t="shared" si="2791"/>
        <v>0</v>
      </c>
      <c r="BQ1162" s="36">
        <f t="shared" si="2792"/>
        <v>0</v>
      </c>
      <c r="BR1162" s="36">
        <f t="shared" si="2793"/>
        <v>154.78110000000001</v>
      </c>
      <c r="BS1162" s="36">
        <f t="shared" si="2794"/>
        <v>0</v>
      </c>
      <c r="BT1162" s="36">
        <f t="shared" si="2795"/>
        <v>0</v>
      </c>
      <c r="BU1162" s="70" cm="1">
        <f t="array" ref="BU1162">IF(AND(ActInt=1,$J1162=0),INDEX(Tbl_FwdNom,$B1162-IVP,MATCH(ValnDt,Tbl_FwdNom_Cols)),INDEX(Tbl_FwdNom,$B1162,MATCH(StartDt,Tbl_FwdNom_Cols)))</f>
        <v>7.5224188029999999</v>
      </c>
      <c r="BV1162" s="70" cm="1">
        <f t="array" ref="BV1162">INDEX(Tbl_FwdReal,$B1162,MATCH(StartDt,Tbl_FwdReal_Cols))</f>
        <v>2.158052305</v>
      </c>
      <c r="BW1162" s="70" cm="1">
        <f t="array" ref="BW1162">IF(RunType&lt;&gt;"OPN",INDEX(Tbl_FwdReal,$B1162,MATCH(ValnDt,Tbl_FwdReal_Cols)),IF(AND($J1162=0,ActInt=1),INDEX(Tbl_FwdReal,$B1162-IVP,MATCH(ValnDt,Tbl_FwdReal_Cols)),-999))*$K1162</f>
        <v>0</v>
      </c>
      <c r="BX1162" s="70">
        <f t="shared" si="2796"/>
        <v>0</v>
      </c>
      <c r="BY1162" s="70">
        <f t="shared" si="2871"/>
        <v>7.5224188029999972E-2</v>
      </c>
      <c r="BZ1162" s="64">
        <f t="shared" ref="BZ1162:BZ1196" si="2884">IF(BY1162&lt;&gt;BY1161,(1+BY1162)^(1/12)-1,BZ1161)</f>
        <v>6.0624013245262898E-3</v>
      </c>
      <c r="CA1162" s="70" cm="1">
        <f t="array" ref="CA1162">IF($J1162=1,CA1161*(1+INDEX(Tbl_CPI,$B1162,MATCH(IF(RunType="OPN",StartDt,ValnDt),Tbl_CPI_Cols))),0)</f>
        <v>0</v>
      </c>
      <c r="CB1162" s="70">
        <f t="shared" si="2872"/>
        <v>543.38648694840674</v>
      </c>
      <c r="CC1162" s="70">
        <f t="shared" si="2873"/>
        <v>536.8550359874838</v>
      </c>
      <c r="CD1162" s="36">
        <f t="shared" si="2797"/>
        <v>2719.6181364732615</v>
      </c>
      <c r="CE1162" s="36">
        <f t="shared" si="2798"/>
        <v>0</v>
      </c>
      <c r="CF1162" s="36">
        <f t="shared" si="2799"/>
        <v>0</v>
      </c>
      <c r="CG1162" s="36">
        <f t="shared" si="2800"/>
        <v>0</v>
      </c>
      <c r="CH1162" s="36">
        <f t="shared" si="2801"/>
        <v>0</v>
      </c>
      <c r="CI1162" s="36">
        <f t="shared" si="2802"/>
        <v>0</v>
      </c>
      <c r="CJ1162" s="36">
        <f t="shared" si="2803"/>
        <v>0</v>
      </c>
      <c r="CK1162" s="36">
        <f t="shared" si="2804"/>
        <v>0</v>
      </c>
      <c r="CL1162" s="36">
        <f t="shared" si="2805"/>
        <v>0</v>
      </c>
      <c r="CM1162" s="36">
        <f t="shared" si="2806"/>
        <v>0</v>
      </c>
      <c r="CN1162" s="36">
        <f t="shared" si="2807"/>
        <v>0</v>
      </c>
      <c r="CO1162" s="20">
        <f t="shared" si="2808"/>
        <v>120000</v>
      </c>
      <c r="CP1162" s="20">
        <f t="shared" si="2809"/>
        <v>2</v>
      </c>
      <c r="CQ1162" s="64" t="e">
        <f t="shared" si="2810"/>
        <v>#N/A</v>
      </c>
      <c r="CR1162" s="64" t="e">
        <f t="shared" si="2811"/>
        <v>#N/A</v>
      </c>
      <c r="CS1162" s="36" t="e">
        <f t="shared" si="2812"/>
        <v>#N/A</v>
      </c>
      <c r="CT1162" s="36">
        <f t="shared" si="2813"/>
        <v>0</v>
      </c>
      <c r="CU1162" s="36">
        <f t="shared" si="2814"/>
        <v>0</v>
      </c>
      <c r="CV1162" s="36">
        <f t="shared" si="2874"/>
        <v>0</v>
      </c>
      <c r="CW1162" s="36">
        <f t="shared" si="2815"/>
        <v>0</v>
      </c>
      <c r="CX1162" s="36">
        <f t="shared" si="2816"/>
        <v>0</v>
      </c>
      <c r="CY1162" s="36">
        <f t="shared" si="2817"/>
        <v>0</v>
      </c>
      <c r="CZ1162" s="36">
        <f t="shared" si="2875"/>
        <v>0</v>
      </c>
      <c r="DA1162" s="64">
        <f t="shared" si="2818"/>
        <v>6.0624013245262898E-3</v>
      </c>
      <c r="DB1162" s="70">
        <f t="shared" si="2876"/>
        <v>0.99397412991823886</v>
      </c>
      <c r="DC1162" s="70">
        <f>PRODUCT($DB$8:DB1162)</f>
        <v>5.6916516392331716E-5</v>
      </c>
      <c r="DD1162" s="36">
        <f t="shared" si="2819"/>
        <v>0</v>
      </c>
      <c r="DE1162" s="36">
        <f t="shared" si="2820"/>
        <v>0</v>
      </c>
      <c r="DF1162" s="36">
        <f t="shared" si="2821"/>
        <v>0</v>
      </c>
      <c r="DG1162" s="36">
        <f t="shared" si="2822"/>
        <v>0</v>
      </c>
      <c r="DH1162" s="36">
        <f t="shared" si="2823"/>
        <v>0</v>
      </c>
      <c r="DI1162" s="36">
        <f t="shared" si="2824"/>
        <v>0</v>
      </c>
      <c r="DJ1162" s="36">
        <f t="shared" si="2825"/>
        <v>0</v>
      </c>
      <c r="DK1162" s="36">
        <f t="shared" si="2826"/>
        <v>0</v>
      </c>
      <c r="DL1162" s="36">
        <f t="shared" si="2827"/>
        <v>0</v>
      </c>
      <c r="DM1162" s="36">
        <f t="shared" si="2828"/>
        <v>0</v>
      </c>
      <c r="DN1162" s="36">
        <f t="shared" ca="1" si="2877"/>
        <v>4.6137290849905055E-12</v>
      </c>
      <c r="DO1162" s="64" cm="1">
        <f t="array" ref="DO1162">IFERROR(INDEX(Tbl_FwdNom,$B1162,MATCH(LIDt,Tbl_FwdNom_Cols,0)),0)</f>
        <v>7.275045972</v>
      </c>
      <c r="DP1162" s="64">
        <f t="shared" ca="1" si="2878"/>
        <v>0</v>
      </c>
      <c r="DQ1162" s="64">
        <f t="shared" ca="1" si="2829"/>
        <v>0</v>
      </c>
      <c r="DR1162" s="70">
        <f t="shared" ca="1" si="2830"/>
        <v>1</v>
      </c>
      <c r="DS1162" s="70">
        <f ca="1">PRODUCT($DR$8:DR1162)</f>
        <v>5.1485728910319675E-4</v>
      </c>
      <c r="DT1162" s="36">
        <f t="shared" ca="1" si="2831"/>
        <v>0</v>
      </c>
      <c r="DU1162" s="36">
        <f t="shared" ca="1" si="2832"/>
        <v>0</v>
      </c>
      <c r="DV1162" s="36">
        <f t="shared" ca="1" si="2833"/>
        <v>0</v>
      </c>
      <c r="DW1162" s="36">
        <f t="shared" ca="1" si="2834"/>
        <v>0</v>
      </c>
      <c r="DX1162" s="36">
        <f t="shared" ca="1" si="2835"/>
        <v>0</v>
      </c>
      <c r="DY1162" s="36">
        <f t="shared" ca="1" si="2836"/>
        <v>0</v>
      </c>
      <c r="DZ1162" s="36">
        <f t="shared" ca="1" si="2837"/>
        <v>0</v>
      </c>
      <c r="EA1162" s="36">
        <f t="shared" ca="1" si="2838"/>
        <v>0</v>
      </c>
      <c r="EB1162" s="36">
        <f t="shared" ca="1" si="2839"/>
        <v>0</v>
      </c>
      <c r="EC1162" s="36">
        <f t="shared" ca="1" si="2840"/>
        <v>0</v>
      </c>
      <c r="ED1162" s="36">
        <f t="shared" ca="1" si="2841"/>
        <v>0</v>
      </c>
      <c r="EE1162" s="36">
        <f t="shared" ca="1" si="2879"/>
        <v>0</v>
      </c>
      <c r="EF1162" s="36">
        <f t="shared" ca="1" si="2842"/>
        <v>0</v>
      </c>
      <c r="EG1162" s="64"/>
      <c r="EH1162" s="64"/>
      <c r="EI1162" s="64"/>
      <c r="EJ1162" s="70"/>
      <c r="EK1162" s="70"/>
      <c r="EL1162" s="70"/>
      <c r="EM1162" s="70"/>
      <c r="EN1162" s="70"/>
      <c r="EO1162" s="36">
        <f t="shared" si="2843"/>
        <v>0</v>
      </c>
      <c r="EP1162" s="36">
        <f t="shared" si="2844"/>
        <v>0</v>
      </c>
      <c r="EQ1162" s="36">
        <f t="shared" si="2845"/>
        <v>0</v>
      </c>
      <c r="ER1162" s="36">
        <f t="shared" si="2846"/>
        <v>0</v>
      </c>
      <c r="ES1162" s="36">
        <f t="shared" si="2847"/>
        <v>0</v>
      </c>
      <c r="ET1162" s="36">
        <f t="shared" si="2848"/>
        <v>0</v>
      </c>
      <c r="EU1162" s="36">
        <f t="shared" si="2880"/>
        <v>0</v>
      </c>
      <c r="EV1162" s="36">
        <f t="shared" si="2849"/>
        <v>0</v>
      </c>
      <c r="EW1162" s="36">
        <f t="shared" si="2850"/>
        <v>0</v>
      </c>
      <c r="EX1162" s="36">
        <f t="shared" si="2881"/>
        <v>0</v>
      </c>
      <c r="EY1162" s="36">
        <f t="shared" si="2851"/>
        <v>0</v>
      </c>
      <c r="EZ1162" s="36">
        <f t="shared" si="2852"/>
        <v>0</v>
      </c>
      <c r="FA1162" s="36">
        <f t="shared" si="2853"/>
        <v>0</v>
      </c>
      <c r="FB1162" s="36">
        <f t="shared" si="2854"/>
        <v>0</v>
      </c>
      <c r="FC1162" s="36">
        <f t="shared" si="2882"/>
        <v>0</v>
      </c>
      <c r="FD1162" s="36">
        <f t="shared" si="2855"/>
        <v>0</v>
      </c>
      <c r="FE1162" s="36">
        <f t="shared" si="2856"/>
        <v>0</v>
      </c>
      <c r="FF1162" s="36">
        <f t="shared" si="2883"/>
        <v>0</v>
      </c>
      <c r="FG1162" s="36">
        <f t="shared" si="2857"/>
        <v>0</v>
      </c>
      <c r="FH1162" s="36">
        <f t="shared" si="2858"/>
        <v>0</v>
      </c>
      <c r="FI1162" s="36">
        <f t="shared" si="2859"/>
        <v>0</v>
      </c>
      <c r="FJ1162" s="36">
        <f t="shared" ca="1" si="2860"/>
        <v>0</v>
      </c>
      <c r="FK1162" s="36">
        <f t="shared" si="2861"/>
        <v>0</v>
      </c>
      <c r="FL1162" s="36">
        <f t="shared" si="2862"/>
        <v>0</v>
      </c>
      <c r="FM1162" s="36">
        <f t="shared" ca="1" si="2863"/>
        <v>0</v>
      </c>
      <c r="FN1162" s="36">
        <f t="shared" ca="1" si="2733"/>
        <v>0</v>
      </c>
    </row>
    <row r="1163" spans="2:170" x14ac:dyDescent="0.25">
      <c r="B1163" s="2">
        <v>1155</v>
      </c>
      <c r="C1163" s="2">
        <f t="shared" si="2734"/>
        <v>97</v>
      </c>
      <c r="D1163" s="2">
        <f t="shared" si="2737"/>
        <v>1179</v>
      </c>
      <c r="E1163" s="2">
        <f t="shared" si="2735"/>
        <v>99</v>
      </c>
      <c r="F1163" s="189">
        <f t="shared" si="2739"/>
        <v>80871</v>
      </c>
      <c r="G1163" s="2">
        <f t="shared" si="2738"/>
        <v>5</v>
      </c>
      <c r="H1163" s="187">
        <f t="shared" si="2740"/>
        <v>130.83333333333334</v>
      </c>
      <c r="I1163" s="186">
        <f t="shared" si="2736"/>
        <v>130</v>
      </c>
      <c r="J1163" s="2">
        <f t="shared" si="2741"/>
        <v>0</v>
      </c>
      <c r="K1163" s="2">
        <f t="shared" si="2742"/>
        <v>0</v>
      </c>
      <c r="L1163">
        <f t="shared" si="2743"/>
        <v>2</v>
      </c>
      <c r="M1163" s="190">
        <f t="shared" si="2864"/>
        <v>0</v>
      </c>
      <c r="N1163">
        <f t="shared" si="2744"/>
        <v>1</v>
      </c>
      <c r="O1163">
        <f t="shared" si="2745"/>
        <v>100</v>
      </c>
      <c r="P1163" s="58">
        <f t="shared" si="2746"/>
        <v>0</v>
      </c>
      <c r="Q1163" s="106">
        <f t="shared" si="2747"/>
        <v>0</v>
      </c>
      <c r="R1163" s="59">
        <f t="shared" si="2748"/>
        <v>0</v>
      </c>
      <c r="S1163" s="32">
        <f t="shared" si="2865"/>
        <v>0</v>
      </c>
      <c r="T1163">
        <f t="shared" si="2749"/>
        <v>1</v>
      </c>
      <c r="U1163" s="32">
        <f t="shared" si="2866"/>
        <v>0</v>
      </c>
      <c r="V1163">
        <f t="shared" si="2750"/>
        <v>1</v>
      </c>
      <c r="W1163">
        <f t="shared" si="2751"/>
        <v>100</v>
      </c>
      <c r="X1163" s="58">
        <f t="shared" si="2752"/>
        <v>0</v>
      </c>
      <c r="Y1163" s="58">
        <f t="shared" si="2753"/>
        <v>0</v>
      </c>
      <c r="Z1163" s="32">
        <f t="shared" si="2754"/>
        <v>0</v>
      </c>
      <c r="AA1163" s="32">
        <f t="shared" si="2755"/>
        <v>0</v>
      </c>
      <c r="AB1163" s="59">
        <f t="shared" si="2756"/>
        <v>0</v>
      </c>
      <c r="AC1163" s="59">
        <f t="shared" si="2757"/>
        <v>0</v>
      </c>
      <c r="AD1163">
        <f t="shared" si="2758"/>
        <v>1</v>
      </c>
      <c r="AE1163" s="59">
        <f t="shared" si="2759"/>
        <v>0</v>
      </c>
      <c r="AF1163" s="59">
        <f t="shared" si="2760"/>
        <v>0</v>
      </c>
      <c r="AG1163" s="59">
        <f t="shared" si="2761"/>
        <v>0</v>
      </c>
      <c r="AH1163">
        <f t="shared" si="2762"/>
        <v>1</v>
      </c>
      <c r="AI1163" s="59">
        <f t="shared" si="2763"/>
        <v>0</v>
      </c>
      <c r="AJ1163" s="59">
        <f t="shared" si="2764"/>
        <v>0</v>
      </c>
      <c r="AK1163" s="59">
        <f t="shared" si="2765"/>
        <v>0</v>
      </c>
      <c r="AL1163" s="59">
        <f t="shared" si="2766"/>
        <v>0</v>
      </c>
      <c r="AM1163" s="12">
        <f t="shared" si="2867"/>
        <v>0</v>
      </c>
      <c r="AN1163" s="12">
        <f t="shared" si="2868"/>
        <v>0</v>
      </c>
      <c r="AO1163" s="66">
        <f t="shared" si="2767"/>
        <v>0</v>
      </c>
      <c r="AP1163" s="66">
        <f t="shared" si="2768"/>
        <v>0</v>
      </c>
      <c r="AQ1163" s="59">
        <f t="shared" si="2769"/>
        <v>0</v>
      </c>
      <c r="AR1163" s="59">
        <f t="shared" si="2770"/>
        <v>0</v>
      </c>
      <c r="AS1163" s="59">
        <f t="shared" si="2771"/>
        <v>0</v>
      </c>
      <c r="AT1163" s="12">
        <f t="shared" si="2772"/>
        <v>0</v>
      </c>
      <c r="AU1163" s="59">
        <f t="shared" si="2869"/>
        <v>0</v>
      </c>
      <c r="AV1163" s="59">
        <f t="shared" si="2870"/>
        <v>0</v>
      </c>
      <c r="AW1163" s="70" t="e">
        <f t="shared" si="2773"/>
        <v>#N/A</v>
      </c>
      <c r="AX1163" s="20">
        <f t="shared" si="2774"/>
        <v>200000</v>
      </c>
      <c r="AY1163" s="20">
        <f t="shared" si="2775"/>
        <v>0</v>
      </c>
      <c r="AZ1163" s="20">
        <f t="shared" si="2776"/>
        <v>0</v>
      </c>
      <c r="BA1163" s="20">
        <f t="shared" si="2777"/>
        <v>0</v>
      </c>
      <c r="BB1163" s="36">
        <f t="shared" si="2778"/>
        <v>0</v>
      </c>
      <c r="BC1163" s="36">
        <f t="shared" si="2779"/>
        <v>0</v>
      </c>
      <c r="BD1163" s="80">
        <f t="shared" si="2780"/>
        <v>0</v>
      </c>
      <c r="BE1163" s="36">
        <f t="shared" si="2781"/>
        <v>0</v>
      </c>
      <c r="BF1163" s="36">
        <f t="shared" si="2782"/>
        <v>0</v>
      </c>
      <c r="BG1163" s="36">
        <f t="shared" si="2783"/>
        <v>0</v>
      </c>
      <c r="BH1163" s="36">
        <f t="shared" si="2784"/>
        <v>0</v>
      </c>
      <c r="BI1163" s="36">
        <f t="shared" si="2785"/>
        <v>0</v>
      </c>
      <c r="BJ1163" s="36">
        <f t="shared" si="2786"/>
        <v>0</v>
      </c>
      <c r="BK1163" s="36">
        <f t="shared" si="2787"/>
        <v>0</v>
      </c>
      <c r="BL1163" s="68">
        <f>IF(OR(AT1163=0,E1163&gt;ProjTerm),0,VLOOKUP(D1163,'Life Events'!$AE$5:$AI$1206,5,FALSE))</f>
        <v>0</v>
      </c>
      <c r="BM1163" s="93">
        <f t="shared" si="2788"/>
        <v>0</v>
      </c>
      <c r="BN1163" s="93">
        <f t="shared" si="2789"/>
        <v>0</v>
      </c>
      <c r="BO1163" s="36">
        <f t="shared" si="2790"/>
        <v>0</v>
      </c>
      <c r="BP1163" s="36">
        <f t="shared" si="2791"/>
        <v>0</v>
      </c>
      <c r="BQ1163" s="36">
        <f t="shared" si="2792"/>
        <v>0</v>
      </c>
      <c r="BR1163" s="36">
        <f t="shared" si="2793"/>
        <v>154.78110000000001</v>
      </c>
      <c r="BS1163" s="36">
        <f t="shared" si="2794"/>
        <v>0</v>
      </c>
      <c r="BT1163" s="36">
        <f t="shared" si="2795"/>
        <v>0</v>
      </c>
      <c r="BU1163" s="70" cm="1">
        <f t="array" ref="BU1163">IF(AND(ActInt=1,$J1163=0),INDEX(Tbl_FwdNom,$B1163-IVP,MATCH(ValnDt,Tbl_FwdNom_Cols)),INDEX(Tbl_FwdNom,$B1163,MATCH(StartDt,Tbl_FwdNom_Cols)))</f>
        <v>7.5165807239999998</v>
      </c>
      <c r="BV1163" s="70" cm="1">
        <f t="array" ref="BV1163">INDEX(Tbl_FwdReal,$B1163,MATCH(StartDt,Tbl_FwdReal_Cols))</f>
        <v>2.1547122339999998</v>
      </c>
      <c r="BW1163" s="70" cm="1">
        <f t="array" ref="BW1163">IF(RunType&lt;&gt;"OPN",INDEX(Tbl_FwdReal,$B1163,MATCH(ValnDt,Tbl_FwdReal_Cols)),IF(AND($J1163=0,ActInt=1),INDEX(Tbl_FwdReal,$B1163-IVP,MATCH(ValnDt,Tbl_FwdReal_Cols)),-999))*$K1163</f>
        <v>0</v>
      </c>
      <c r="BX1163" s="70">
        <f t="shared" si="2796"/>
        <v>0</v>
      </c>
      <c r="BY1163" s="70">
        <f t="shared" si="2871"/>
        <v>7.5165807239999882E-2</v>
      </c>
      <c r="BZ1163" s="64">
        <f t="shared" si="2884"/>
        <v>6.0578490816740604E-3</v>
      </c>
      <c r="CA1163" s="70" cm="1">
        <f t="array" ref="CA1163">IF($J1163=1,CA1162*(1+INDEX(Tbl_CPI,$B1163,MATCH(IF(RunType="OPN",StartDt,ValnDt),Tbl_CPI_Cols))),0)</f>
        <v>0</v>
      </c>
      <c r="CB1163" s="70">
        <f t="shared" si="2872"/>
        <v>546.67824027936126</v>
      </c>
      <c r="CC1163" s="70">
        <f t="shared" si="2873"/>
        <v>536.8550359874838</v>
      </c>
      <c r="CD1163" s="36">
        <f t="shared" si="2797"/>
        <v>2719.6181364732615</v>
      </c>
      <c r="CE1163" s="36">
        <f t="shared" si="2798"/>
        <v>0</v>
      </c>
      <c r="CF1163" s="36">
        <f t="shared" si="2799"/>
        <v>0</v>
      </c>
      <c r="CG1163" s="36">
        <f t="shared" si="2800"/>
        <v>0</v>
      </c>
      <c r="CH1163" s="36">
        <f t="shared" si="2801"/>
        <v>0</v>
      </c>
      <c r="CI1163" s="36">
        <f t="shared" si="2802"/>
        <v>0</v>
      </c>
      <c r="CJ1163" s="36">
        <f t="shared" si="2803"/>
        <v>0</v>
      </c>
      <c r="CK1163" s="36">
        <f t="shared" si="2804"/>
        <v>0</v>
      </c>
      <c r="CL1163" s="36">
        <f t="shared" si="2805"/>
        <v>0</v>
      </c>
      <c r="CM1163" s="36">
        <f t="shared" si="2806"/>
        <v>0</v>
      </c>
      <c r="CN1163" s="36">
        <f t="shared" si="2807"/>
        <v>0</v>
      </c>
      <c r="CO1163" s="20">
        <f t="shared" si="2808"/>
        <v>120000</v>
      </c>
      <c r="CP1163" s="20">
        <f t="shared" si="2809"/>
        <v>2</v>
      </c>
      <c r="CQ1163" s="64" t="e">
        <f t="shared" si="2810"/>
        <v>#N/A</v>
      </c>
      <c r="CR1163" s="64" t="e">
        <f t="shared" si="2811"/>
        <v>#N/A</v>
      </c>
      <c r="CS1163" s="36" t="e">
        <f t="shared" si="2812"/>
        <v>#N/A</v>
      </c>
      <c r="CT1163" s="36">
        <f t="shared" si="2813"/>
        <v>0</v>
      </c>
      <c r="CU1163" s="36">
        <f t="shared" si="2814"/>
        <v>0</v>
      </c>
      <c r="CV1163" s="36">
        <f t="shared" si="2874"/>
        <v>0</v>
      </c>
      <c r="CW1163" s="36">
        <f t="shared" si="2815"/>
        <v>0</v>
      </c>
      <c r="CX1163" s="36">
        <f t="shared" si="2816"/>
        <v>0</v>
      </c>
      <c r="CY1163" s="36">
        <f t="shared" si="2817"/>
        <v>0</v>
      </c>
      <c r="CZ1163" s="36">
        <f t="shared" si="2875"/>
        <v>0</v>
      </c>
      <c r="DA1163" s="64">
        <f t="shared" si="2818"/>
        <v>6.0578490816740604E-3</v>
      </c>
      <c r="DB1163" s="70">
        <f t="shared" si="2876"/>
        <v>0.99397862748429067</v>
      </c>
      <c r="DC1163" s="70">
        <f>PRODUCT($DB$8:DB1163)</f>
        <v>5.6573800844837008E-5</v>
      </c>
      <c r="DD1163" s="36">
        <f t="shared" si="2819"/>
        <v>0</v>
      </c>
      <c r="DE1163" s="36">
        <f t="shared" si="2820"/>
        <v>0</v>
      </c>
      <c r="DF1163" s="36">
        <f t="shared" si="2821"/>
        <v>0</v>
      </c>
      <c r="DG1163" s="36">
        <f t="shared" si="2822"/>
        <v>0</v>
      </c>
      <c r="DH1163" s="36">
        <f t="shared" si="2823"/>
        <v>0</v>
      </c>
      <c r="DI1163" s="36">
        <f t="shared" si="2824"/>
        <v>0</v>
      </c>
      <c r="DJ1163" s="36">
        <f t="shared" si="2825"/>
        <v>0</v>
      </c>
      <c r="DK1163" s="36">
        <f t="shared" si="2826"/>
        <v>0</v>
      </c>
      <c r="DL1163" s="36">
        <f t="shared" si="2827"/>
        <v>0</v>
      </c>
      <c r="DM1163" s="36">
        <f t="shared" si="2828"/>
        <v>0</v>
      </c>
      <c r="DN1163" s="36">
        <f t="shared" ca="1" si="2877"/>
        <v>4.6137290849905055E-12</v>
      </c>
      <c r="DO1163" s="64" cm="1">
        <f t="array" ref="DO1163">IFERROR(INDEX(Tbl_FwdNom,$B1163,MATCH(LIDt,Tbl_FwdNom_Cols,0)),0)</f>
        <v>7.2733478729999996</v>
      </c>
      <c r="DP1163" s="64">
        <f t="shared" ca="1" si="2878"/>
        <v>0</v>
      </c>
      <c r="DQ1163" s="64">
        <f t="shared" ca="1" si="2829"/>
        <v>0</v>
      </c>
      <c r="DR1163" s="70">
        <f t="shared" ca="1" si="2830"/>
        <v>1</v>
      </c>
      <c r="DS1163" s="70">
        <f ca="1">PRODUCT($DR$8:DR1163)</f>
        <v>5.1485728910319675E-4</v>
      </c>
      <c r="DT1163" s="36">
        <f t="shared" ca="1" si="2831"/>
        <v>0</v>
      </c>
      <c r="DU1163" s="36">
        <f t="shared" ca="1" si="2832"/>
        <v>0</v>
      </c>
      <c r="DV1163" s="36">
        <f t="shared" ca="1" si="2833"/>
        <v>0</v>
      </c>
      <c r="DW1163" s="36">
        <f t="shared" ca="1" si="2834"/>
        <v>0</v>
      </c>
      <c r="DX1163" s="36">
        <f t="shared" ca="1" si="2835"/>
        <v>0</v>
      </c>
      <c r="DY1163" s="36">
        <f t="shared" ca="1" si="2836"/>
        <v>0</v>
      </c>
      <c r="DZ1163" s="36">
        <f t="shared" ca="1" si="2837"/>
        <v>0</v>
      </c>
      <c r="EA1163" s="36">
        <f t="shared" ca="1" si="2838"/>
        <v>0</v>
      </c>
      <c r="EB1163" s="36">
        <f t="shared" ca="1" si="2839"/>
        <v>0</v>
      </c>
      <c r="EC1163" s="36">
        <f t="shared" ca="1" si="2840"/>
        <v>0</v>
      </c>
      <c r="ED1163" s="36">
        <f t="shared" ca="1" si="2841"/>
        <v>0</v>
      </c>
      <c r="EE1163" s="36">
        <f t="shared" ca="1" si="2879"/>
        <v>0</v>
      </c>
      <c r="EF1163" s="36">
        <f t="shared" ca="1" si="2842"/>
        <v>0</v>
      </c>
      <c r="EG1163" s="64"/>
      <c r="EH1163" s="64"/>
      <c r="EI1163" s="64"/>
      <c r="EJ1163" s="70"/>
      <c r="EK1163" s="70"/>
      <c r="EL1163" s="70"/>
      <c r="EM1163" s="70"/>
      <c r="EN1163" s="70"/>
      <c r="EO1163" s="36">
        <f t="shared" si="2843"/>
        <v>0</v>
      </c>
      <c r="EP1163" s="36">
        <f t="shared" si="2844"/>
        <v>0</v>
      </c>
      <c r="EQ1163" s="36">
        <f t="shared" si="2845"/>
        <v>0</v>
      </c>
      <c r="ER1163" s="36">
        <f t="shared" si="2846"/>
        <v>0</v>
      </c>
      <c r="ES1163" s="36">
        <f t="shared" si="2847"/>
        <v>0</v>
      </c>
      <c r="ET1163" s="36">
        <f t="shared" si="2848"/>
        <v>0</v>
      </c>
      <c r="EU1163" s="36">
        <f t="shared" si="2880"/>
        <v>0</v>
      </c>
      <c r="EV1163" s="36">
        <f t="shared" si="2849"/>
        <v>0</v>
      </c>
      <c r="EW1163" s="36">
        <f t="shared" si="2850"/>
        <v>0</v>
      </c>
      <c r="EX1163" s="36">
        <f t="shared" si="2881"/>
        <v>0</v>
      </c>
      <c r="EY1163" s="36">
        <f t="shared" si="2851"/>
        <v>0</v>
      </c>
      <c r="EZ1163" s="36">
        <f t="shared" si="2852"/>
        <v>0</v>
      </c>
      <c r="FA1163" s="36">
        <f t="shared" si="2853"/>
        <v>0</v>
      </c>
      <c r="FB1163" s="36">
        <f t="shared" si="2854"/>
        <v>0</v>
      </c>
      <c r="FC1163" s="36">
        <f t="shared" si="2882"/>
        <v>0</v>
      </c>
      <c r="FD1163" s="36">
        <f t="shared" si="2855"/>
        <v>0</v>
      </c>
      <c r="FE1163" s="36">
        <f t="shared" si="2856"/>
        <v>0</v>
      </c>
      <c r="FF1163" s="36">
        <f t="shared" si="2883"/>
        <v>0</v>
      </c>
      <c r="FG1163" s="36">
        <f t="shared" si="2857"/>
        <v>0</v>
      </c>
      <c r="FH1163" s="36">
        <f t="shared" si="2858"/>
        <v>0</v>
      </c>
      <c r="FI1163" s="36">
        <f t="shared" si="2859"/>
        <v>0</v>
      </c>
      <c r="FJ1163" s="36">
        <f t="shared" ca="1" si="2860"/>
        <v>0</v>
      </c>
      <c r="FK1163" s="36">
        <f t="shared" si="2861"/>
        <v>0</v>
      </c>
      <c r="FL1163" s="36">
        <f t="shared" si="2862"/>
        <v>0</v>
      </c>
      <c r="FM1163" s="36">
        <f t="shared" ca="1" si="2863"/>
        <v>0</v>
      </c>
      <c r="FN1163" s="36">
        <f t="shared" ca="1" si="2733"/>
        <v>0</v>
      </c>
    </row>
    <row r="1164" spans="2:170" x14ac:dyDescent="0.25">
      <c r="B1164" s="2">
        <v>1156</v>
      </c>
      <c r="C1164" s="2">
        <f t="shared" si="2734"/>
        <v>97</v>
      </c>
      <c r="D1164" s="2">
        <f t="shared" si="2737"/>
        <v>1180</v>
      </c>
      <c r="E1164" s="2">
        <f t="shared" si="2735"/>
        <v>99</v>
      </c>
      <c r="F1164" s="189">
        <f t="shared" si="2739"/>
        <v>80901</v>
      </c>
      <c r="G1164" s="2">
        <f t="shared" si="2738"/>
        <v>6</v>
      </c>
      <c r="H1164" s="187">
        <f t="shared" si="2740"/>
        <v>130.91666666666666</v>
      </c>
      <c r="I1164" s="186">
        <f t="shared" si="2736"/>
        <v>130</v>
      </c>
      <c r="J1164" s="2">
        <f t="shared" si="2741"/>
        <v>0</v>
      </c>
      <c r="K1164" s="2">
        <f t="shared" si="2742"/>
        <v>0</v>
      </c>
      <c r="L1164">
        <f t="shared" si="2743"/>
        <v>2</v>
      </c>
      <c r="M1164" s="190">
        <f t="shared" si="2864"/>
        <v>0</v>
      </c>
      <c r="N1164">
        <f t="shared" si="2744"/>
        <v>1</v>
      </c>
      <c r="O1164">
        <f t="shared" si="2745"/>
        <v>100</v>
      </c>
      <c r="P1164" s="58">
        <f t="shared" si="2746"/>
        <v>0</v>
      </c>
      <c r="Q1164" s="106">
        <f t="shared" si="2747"/>
        <v>0</v>
      </c>
      <c r="R1164" s="59">
        <f t="shared" si="2748"/>
        <v>0</v>
      </c>
      <c r="S1164" s="32">
        <f t="shared" si="2865"/>
        <v>0</v>
      </c>
      <c r="T1164">
        <f t="shared" si="2749"/>
        <v>1</v>
      </c>
      <c r="U1164" s="32">
        <f t="shared" si="2866"/>
        <v>0</v>
      </c>
      <c r="V1164">
        <f t="shared" si="2750"/>
        <v>1</v>
      </c>
      <c r="W1164">
        <f t="shared" si="2751"/>
        <v>100</v>
      </c>
      <c r="X1164" s="58">
        <f t="shared" si="2752"/>
        <v>0</v>
      </c>
      <c r="Y1164" s="58">
        <f t="shared" si="2753"/>
        <v>0</v>
      </c>
      <c r="Z1164" s="32">
        <f t="shared" si="2754"/>
        <v>0</v>
      </c>
      <c r="AA1164" s="32">
        <f t="shared" si="2755"/>
        <v>0</v>
      </c>
      <c r="AB1164" s="59">
        <f t="shared" si="2756"/>
        <v>0</v>
      </c>
      <c r="AC1164" s="59">
        <f t="shared" si="2757"/>
        <v>0</v>
      </c>
      <c r="AD1164">
        <f t="shared" si="2758"/>
        <v>1</v>
      </c>
      <c r="AE1164" s="59">
        <f t="shared" si="2759"/>
        <v>0</v>
      </c>
      <c r="AF1164" s="59">
        <f t="shared" si="2760"/>
        <v>0</v>
      </c>
      <c r="AG1164" s="59">
        <f t="shared" si="2761"/>
        <v>0</v>
      </c>
      <c r="AH1164">
        <f t="shared" si="2762"/>
        <v>1</v>
      </c>
      <c r="AI1164" s="59">
        <f t="shared" si="2763"/>
        <v>0</v>
      </c>
      <c r="AJ1164" s="59">
        <f t="shared" si="2764"/>
        <v>0</v>
      </c>
      <c r="AK1164" s="59">
        <f t="shared" si="2765"/>
        <v>0</v>
      </c>
      <c r="AL1164" s="59">
        <f t="shared" si="2766"/>
        <v>0</v>
      </c>
      <c r="AM1164" s="12">
        <f t="shared" si="2867"/>
        <v>0</v>
      </c>
      <c r="AN1164" s="12">
        <f t="shared" si="2868"/>
        <v>0</v>
      </c>
      <c r="AO1164" s="66">
        <f t="shared" si="2767"/>
        <v>0</v>
      </c>
      <c r="AP1164" s="66">
        <f t="shared" si="2768"/>
        <v>0</v>
      </c>
      <c r="AQ1164" s="59">
        <f t="shared" si="2769"/>
        <v>0</v>
      </c>
      <c r="AR1164" s="59">
        <f t="shared" si="2770"/>
        <v>0</v>
      </c>
      <c r="AS1164" s="59">
        <f t="shared" si="2771"/>
        <v>0</v>
      </c>
      <c r="AT1164" s="12">
        <f t="shared" si="2772"/>
        <v>0</v>
      </c>
      <c r="AU1164" s="59">
        <f t="shared" si="2869"/>
        <v>0</v>
      </c>
      <c r="AV1164" s="59">
        <f t="shared" si="2870"/>
        <v>0</v>
      </c>
      <c r="AW1164" s="70" t="e">
        <f t="shared" si="2773"/>
        <v>#N/A</v>
      </c>
      <c r="AX1164" s="20">
        <f t="shared" si="2774"/>
        <v>200000</v>
      </c>
      <c r="AY1164" s="20">
        <f t="shared" si="2775"/>
        <v>0</v>
      </c>
      <c r="AZ1164" s="20">
        <f t="shared" si="2776"/>
        <v>0</v>
      </c>
      <c r="BA1164" s="20">
        <f t="shared" si="2777"/>
        <v>0</v>
      </c>
      <c r="BB1164" s="36">
        <f t="shared" si="2778"/>
        <v>0</v>
      </c>
      <c r="BC1164" s="36">
        <f t="shared" si="2779"/>
        <v>0</v>
      </c>
      <c r="BD1164" s="80">
        <f t="shared" si="2780"/>
        <v>0</v>
      </c>
      <c r="BE1164" s="36">
        <f t="shared" si="2781"/>
        <v>0</v>
      </c>
      <c r="BF1164" s="36">
        <f t="shared" si="2782"/>
        <v>0</v>
      </c>
      <c r="BG1164" s="36">
        <f t="shared" si="2783"/>
        <v>0</v>
      </c>
      <c r="BH1164" s="36">
        <f t="shared" si="2784"/>
        <v>0</v>
      </c>
      <c r="BI1164" s="36">
        <f t="shared" si="2785"/>
        <v>0</v>
      </c>
      <c r="BJ1164" s="36">
        <f t="shared" si="2786"/>
        <v>0</v>
      </c>
      <c r="BK1164" s="36">
        <f t="shared" si="2787"/>
        <v>0</v>
      </c>
      <c r="BL1164" s="68">
        <f>IF(OR(AT1164=0,E1164&gt;ProjTerm),0,VLOOKUP(D1164,'Life Events'!$AE$5:$AI$1206,5,FALSE))</f>
        <v>0</v>
      </c>
      <c r="BM1164" s="93">
        <f t="shared" si="2788"/>
        <v>0</v>
      </c>
      <c r="BN1164" s="93">
        <f t="shared" si="2789"/>
        <v>0</v>
      </c>
      <c r="BO1164" s="36">
        <f t="shared" si="2790"/>
        <v>0</v>
      </c>
      <c r="BP1164" s="36">
        <f t="shared" si="2791"/>
        <v>0</v>
      </c>
      <c r="BQ1164" s="36">
        <f t="shared" si="2792"/>
        <v>0</v>
      </c>
      <c r="BR1164" s="36">
        <f t="shared" si="2793"/>
        <v>154.78110000000001</v>
      </c>
      <c r="BS1164" s="36">
        <f t="shared" si="2794"/>
        <v>0</v>
      </c>
      <c r="BT1164" s="36">
        <f t="shared" si="2795"/>
        <v>0</v>
      </c>
      <c r="BU1164" s="70" cm="1">
        <f t="array" ref="BU1164">IF(AND(ActInt=1,$J1164=0),INDEX(Tbl_FwdNom,$B1164-IVP,MATCH(ValnDt,Tbl_FwdNom_Cols)),INDEX(Tbl_FwdNom,$B1164,MATCH(StartDt,Tbl_FwdNom_Cols)))</f>
        <v>7.5107429630000002</v>
      </c>
      <c r="BV1164" s="70" cm="1">
        <f t="array" ref="BV1164">INDEX(Tbl_FwdReal,$B1164,MATCH(StartDt,Tbl_FwdReal_Cols))</f>
        <v>2.1513722720000001</v>
      </c>
      <c r="BW1164" s="70" cm="1">
        <f t="array" ref="BW1164">IF(RunType&lt;&gt;"OPN",INDEX(Tbl_FwdReal,$B1164,MATCH(ValnDt,Tbl_FwdReal_Cols)),IF(AND($J1164=0,ActInt=1),INDEX(Tbl_FwdReal,$B1164-IVP,MATCH(ValnDt,Tbl_FwdReal_Cols)),-999))*$K1164</f>
        <v>0</v>
      </c>
      <c r="BX1164" s="70">
        <f t="shared" si="2796"/>
        <v>0</v>
      </c>
      <c r="BY1164" s="70">
        <f t="shared" si="2871"/>
        <v>7.5107429630000055E-2</v>
      </c>
      <c r="BZ1164" s="64">
        <f t="shared" si="2884"/>
        <v>6.0532968602102777E-3</v>
      </c>
      <c r="CA1164" s="70" cm="1">
        <f t="array" ref="CA1164">IF($J1164=1,CA1163*(1+INDEX(Tbl_CPI,$B1164,MATCH(IF(RunType="OPN",StartDt,ValnDt),Tbl_CPI_Cols))),0)</f>
        <v>0</v>
      </c>
      <c r="CB1164" s="70">
        <f t="shared" si="2872"/>
        <v>549.98744595478956</v>
      </c>
      <c r="CC1164" s="70">
        <f t="shared" si="2873"/>
        <v>536.8550359874838</v>
      </c>
      <c r="CD1164" s="36">
        <f t="shared" si="2797"/>
        <v>2719.6181364732615</v>
      </c>
      <c r="CE1164" s="36">
        <f t="shared" si="2798"/>
        <v>0</v>
      </c>
      <c r="CF1164" s="36">
        <f t="shared" si="2799"/>
        <v>0</v>
      </c>
      <c r="CG1164" s="36">
        <f t="shared" si="2800"/>
        <v>0</v>
      </c>
      <c r="CH1164" s="36">
        <f t="shared" si="2801"/>
        <v>0</v>
      </c>
      <c r="CI1164" s="36">
        <f t="shared" si="2802"/>
        <v>0</v>
      </c>
      <c r="CJ1164" s="36">
        <f t="shared" si="2803"/>
        <v>0</v>
      </c>
      <c r="CK1164" s="36">
        <f t="shared" si="2804"/>
        <v>0</v>
      </c>
      <c r="CL1164" s="36">
        <f t="shared" si="2805"/>
        <v>0</v>
      </c>
      <c r="CM1164" s="36">
        <f t="shared" si="2806"/>
        <v>0</v>
      </c>
      <c r="CN1164" s="36">
        <f t="shared" si="2807"/>
        <v>0</v>
      </c>
      <c r="CO1164" s="20">
        <f t="shared" si="2808"/>
        <v>120000</v>
      </c>
      <c r="CP1164" s="20">
        <f t="shared" si="2809"/>
        <v>2</v>
      </c>
      <c r="CQ1164" s="64" t="e">
        <f t="shared" si="2810"/>
        <v>#N/A</v>
      </c>
      <c r="CR1164" s="64" t="e">
        <f t="shared" si="2811"/>
        <v>#N/A</v>
      </c>
      <c r="CS1164" s="36" t="e">
        <f t="shared" si="2812"/>
        <v>#N/A</v>
      </c>
      <c r="CT1164" s="36">
        <f t="shared" si="2813"/>
        <v>0</v>
      </c>
      <c r="CU1164" s="36">
        <f t="shared" si="2814"/>
        <v>0</v>
      </c>
      <c r="CV1164" s="36">
        <f t="shared" si="2874"/>
        <v>0</v>
      </c>
      <c r="CW1164" s="36">
        <f t="shared" si="2815"/>
        <v>0</v>
      </c>
      <c r="CX1164" s="36">
        <f t="shared" si="2816"/>
        <v>0</v>
      </c>
      <c r="CY1164" s="36">
        <f t="shared" si="2817"/>
        <v>0</v>
      </c>
      <c r="CZ1164" s="36">
        <f t="shared" si="2875"/>
        <v>0</v>
      </c>
      <c r="DA1164" s="64">
        <f t="shared" si="2818"/>
        <v>6.0532968602102777E-3</v>
      </c>
      <c r="DB1164" s="70">
        <f t="shared" si="2876"/>
        <v>0.99398312506991227</v>
      </c>
      <c r="DC1164" s="70">
        <f>PRODUCT($DB$8:DB1164)</f>
        <v>5.6233403360833932E-5</v>
      </c>
      <c r="DD1164" s="36">
        <f t="shared" si="2819"/>
        <v>0</v>
      </c>
      <c r="DE1164" s="36">
        <f t="shared" si="2820"/>
        <v>0</v>
      </c>
      <c r="DF1164" s="36">
        <f t="shared" si="2821"/>
        <v>0</v>
      </c>
      <c r="DG1164" s="36">
        <f t="shared" si="2822"/>
        <v>0</v>
      </c>
      <c r="DH1164" s="36">
        <f t="shared" si="2823"/>
        <v>0</v>
      </c>
      <c r="DI1164" s="36">
        <f t="shared" si="2824"/>
        <v>0</v>
      </c>
      <c r="DJ1164" s="36">
        <f t="shared" si="2825"/>
        <v>0</v>
      </c>
      <c r="DK1164" s="36">
        <f t="shared" si="2826"/>
        <v>0</v>
      </c>
      <c r="DL1164" s="36">
        <f t="shared" si="2827"/>
        <v>0</v>
      </c>
      <c r="DM1164" s="36">
        <f t="shared" si="2828"/>
        <v>0</v>
      </c>
      <c r="DN1164" s="36">
        <f t="shared" ca="1" si="2877"/>
        <v>4.6137290849905055E-12</v>
      </c>
      <c r="DO1164" s="64" cm="1">
        <f t="array" ref="DO1164">IFERROR(INDEX(Tbl_FwdNom,$B1164,MATCH(LIDt,Tbl_FwdNom_Cols,0)),0)</f>
        <v>7.2716497999999996</v>
      </c>
      <c r="DP1164" s="64">
        <f t="shared" ca="1" si="2878"/>
        <v>0</v>
      </c>
      <c r="DQ1164" s="64">
        <f t="shared" ca="1" si="2829"/>
        <v>0</v>
      </c>
      <c r="DR1164" s="70">
        <f t="shared" ca="1" si="2830"/>
        <v>1</v>
      </c>
      <c r="DS1164" s="70">
        <f ca="1">PRODUCT($DR$8:DR1164)</f>
        <v>5.1485728910319675E-4</v>
      </c>
      <c r="DT1164" s="36">
        <f t="shared" ca="1" si="2831"/>
        <v>0</v>
      </c>
      <c r="DU1164" s="36">
        <f t="shared" ca="1" si="2832"/>
        <v>0</v>
      </c>
      <c r="DV1164" s="36">
        <f t="shared" ca="1" si="2833"/>
        <v>0</v>
      </c>
      <c r="DW1164" s="36">
        <f t="shared" ca="1" si="2834"/>
        <v>0</v>
      </c>
      <c r="DX1164" s="36">
        <f t="shared" ca="1" si="2835"/>
        <v>0</v>
      </c>
      <c r="DY1164" s="36">
        <f t="shared" ca="1" si="2836"/>
        <v>0</v>
      </c>
      <c r="DZ1164" s="36">
        <f t="shared" ca="1" si="2837"/>
        <v>0</v>
      </c>
      <c r="EA1164" s="36">
        <f t="shared" ca="1" si="2838"/>
        <v>0</v>
      </c>
      <c r="EB1164" s="36">
        <f t="shared" ca="1" si="2839"/>
        <v>0</v>
      </c>
      <c r="EC1164" s="36">
        <f t="shared" ca="1" si="2840"/>
        <v>0</v>
      </c>
      <c r="ED1164" s="36">
        <f t="shared" ca="1" si="2841"/>
        <v>0</v>
      </c>
      <c r="EE1164" s="36">
        <f t="shared" ca="1" si="2879"/>
        <v>0</v>
      </c>
      <c r="EF1164" s="36">
        <f t="shared" ca="1" si="2842"/>
        <v>0</v>
      </c>
      <c r="EG1164" s="64"/>
      <c r="EH1164" s="64"/>
      <c r="EI1164" s="64"/>
      <c r="EJ1164" s="70"/>
      <c r="EK1164" s="70"/>
      <c r="EL1164" s="70"/>
      <c r="EM1164" s="70"/>
      <c r="EN1164" s="70"/>
      <c r="EO1164" s="36">
        <f t="shared" si="2843"/>
        <v>0</v>
      </c>
      <c r="EP1164" s="36">
        <f t="shared" si="2844"/>
        <v>0</v>
      </c>
      <c r="EQ1164" s="36">
        <f t="shared" si="2845"/>
        <v>0</v>
      </c>
      <c r="ER1164" s="36">
        <f t="shared" si="2846"/>
        <v>0</v>
      </c>
      <c r="ES1164" s="36">
        <f t="shared" si="2847"/>
        <v>0</v>
      </c>
      <c r="ET1164" s="36">
        <f t="shared" si="2848"/>
        <v>0</v>
      </c>
      <c r="EU1164" s="36">
        <f t="shared" si="2880"/>
        <v>0</v>
      </c>
      <c r="EV1164" s="36">
        <f t="shared" si="2849"/>
        <v>0</v>
      </c>
      <c r="EW1164" s="36">
        <f t="shared" si="2850"/>
        <v>0</v>
      </c>
      <c r="EX1164" s="36">
        <f t="shared" si="2881"/>
        <v>0</v>
      </c>
      <c r="EY1164" s="36">
        <f t="shared" si="2851"/>
        <v>0</v>
      </c>
      <c r="EZ1164" s="36">
        <f t="shared" si="2852"/>
        <v>0</v>
      </c>
      <c r="FA1164" s="36">
        <f t="shared" si="2853"/>
        <v>0</v>
      </c>
      <c r="FB1164" s="36">
        <f t="shared" si="2854"/>
        <v>0</v>
      </c>
      <c r="FC1164" s="36">
        <f t="shared" si="2882"/>
        <v>0</v>
      </c>
      <c r="FD1164" s="36">
        <f t="shared" si="2855"/>
        <v>0</v>
      </c>
      <c r="FE1164" s="36">
        <f t="shared" si="2856"/>
        <v>0</v>
      </c>
      <c r="FF1164" s="36">
        <f t="shared" si="2883"/>
        <v>0</v>
      </c>
      <c r="FG1164" s="36">
        <f t="shared" si="2857"/>
        <v>0</v>
      </c>
      <c r="FH1164" s="36">
        <f t="shared" si="2858"/>
        <v>0</v>
      </c>
      <c r="FI1164" s="36">
        <f t="shared" si="2859"/>
        <v>0</v>
      </c>
      <c r="FJ1164" s="36">
        <f t="shared" ca="1" si="2860"/>
        <v>0</v>
      </c>
      <c r="FK1164" s="36">
        <f t="shared" si="2861"/>
        <v>0</v>
      </c>
      <c r="FL1164" s="36">
        <f t="shared" si="2862"/>
        <v>0</v>
      </c>
      <c r="FM1164" s="36">
        <f t="shared" ca="1" si="2863"/>
        <v>0</v>
      </c>
      <c r="FN1164" s="36">
        <f t="shared" ref="FN1164:FN1196" ca="1" si="2885">FJ1164-FM1164</f>
        <v>0</v>
      </c>
    </row>
    <row r="1165" spans="2:170" x14ac:dyDescent="0.25">
      <c r="B1165" s="2">
        <v>1157</v>
      </c>
      <c r="C1165" s="2">
        <f t="shared" si="2734"/>
        <v>97</v>
      </c>
      <c r="D1165" s="2">
        <f t="shared" si="2737"/>
        <v>1181</v>
      </c>
      <c r="E1165" s="2">
        <f t="shared" si="2735"/>
        <v>99</v>
      </c>
      <c r="F1165" s="189">
        <f t="shared" si="2739"/>
        <v>80932</v>
      </c>
      <c r="G1165" s="2">
        <f t="shared" si="2738"/>
        <v>7</v>
      </c>
      <c r="H1165" s="187">
        <f t="shared" si="2740"/>
        <v>131</v>
      </c>
      <c r="I1165" s="186">
        <f t="shared" si="2736"/>
        <v>131</v>
      </c>
      <c r="J1165" s="2">
        <f t="shared" si="2741"/>
        <v>0</v>
      </c>
      <c r="K1165" s="2">
        <f t="shared" si="2742"/>
        <v>0</v>
      </c>
      <c r="L1165">
        <f t="shared" si="2743"/>
        <v>2</v>
      </c>
      <c r="M1165" s="190">
        <f t="shared" si="2864"/>
        <v>0</v>
      </c>
      <c r="N1165">
        <f t="shared" si="2744"/>
        <v>1</v>
      </c>
      <c r="O1165">
        <f t="shared" si="2745"/>
        <v>100</v>
      </c>
      <c r="P1165" s="58">
        <f t="shared" si="2746"/>
        <v>0</v>
      </c>
      <c r="Q1165" s="106">
        <f t="shared" si="2747"/>
        <v>0</v>
      </c>
      <c r="R1165" s="59">
        <f t="shared" si="2748"/>
        <v>0</v>
      </c>
      <c r="S1165" s="32">
        <f t="shared" si="2865"/>
        <v>0</v>
      </c>
      <c r="T1165">
        <f t="shared" si="2749"/>
        <v>1</v>
      </c>
      <c r="U1165" s="32">
        <f t="shared" si="2866"/>
        <v>0</v>
      </c>
      <c r="V1165">
        <f t="shared" si="2750"/>
        <v>1</v>
      </c>
      <c r="W1165">
        <f t="shared" si="2751"/>
        <v>100</v>
      </c>
      <c r="X1165" s="58">
        <f t="shared" si="2752"/>
        <v>0</v>
      </c>
      <c r="Y1165" s="58">
        <f t="shared" si="2753"/>
        <v>0</v>
      </c>
      <c r="Z1165" s="32">
        <f t="shared" si="2754"/>
        <v>0</v>
      </c>
      <c r="AA1165" s="32">
        <f t="shared" si="2755"/>
        <v>0</v>
      </c>
      <c r="AB1165" s="59">
        <f t="shared" si="2756"/>
        <v>0</v>
      </c>
      <c r="AC1165" s="59">
        <f t="shared" si="2757"/>
        <v>0</v>
      </c>
      <c r="AD1165">
        <f t="shared" si="2758"/>
        <v>1</v>
      </c>
      <c r="AE1165" s="59">
        <f t="shared" si="2759"/>
        <v>0</v>
      </c>
      <c r="AF1165" s="59">
        <f t="shared" si="2760"/>
        <v>0</v>
      </c>
      <c r="AG1165" s="59">
        <f t="shared" si="2761"/>
        <v>0</v>
      </c>
      <c r="AH1165">
        <f t="shared" si="2762"/>
        <v>1</v>
      </c>
      <c r="AI1165" s="59">
        <f t="shared" si="2763"/>
        <v>0</v>
      </c>
      <c r="AJ1165" s="59">
        <f t="shared" si="2764"/>
        <v>0</v>
      </c>
      <c r="AK1165" s="59">
        <f t="shared" si="2765"/>
        <v>0</v>
      </c>
      <c r="AL1165" s="59">
        <f t="shared" si="2766"/>
        <v>0</v>
      </c>
      <c r="AM1165" s="12">
        <f t="shared" si="2867"/>
        <v>0</v>
      </c>
      <c r="AN1165" s="12">
        <f t="shared" si="2868"/>
        <v>0</v>
      </c>
      <c r="AO1165" s="66">
        <f t="shared" si="2767"/>
        <v>0</v>
      </c>
      <c r="AP1165" s="66">
        <f t="shared" si="2768"/>
        <v>0</v>
      </c>
      <c r="AQ1165" s="59">
        <f t="shared" si="2769"/>
        <v>0</v>
      </c>
      <c r="AR1165" s="59">
        <f t="shared" si="2770"/>
        <v>0</v>
      </c>
      <c r="AS1165" s="59">
        <f t="shared" si="2771"/>
        <v>0</v>
      </c>
      <c r="AT1165" s="12">
        <f t="shared" si="2772"/>
        <v>0</v>
      </c>
      <c r="AU1165" s="59">
        <f t="shared" si="2869"/>
        <v>0</v>
      </c>
      <c r="AV1165" s="59">
        <f t="shared" si="2870"/>
        <v>0</v>
      </c>
      <c r="AW1165" s="70" t="e">
        <f t="shared" si="2773"/>
        <v>#N/A</v>
      </c>
      <c r="AX1165" s="20">
        <f t="shared" si="2774"/>
        <v>200000</v>
      </c>
      <c r="AY1165" s="20">
        <f t="shared" si="2775"/>
        <v>0</v>
      </c>
      <c r="AZ1165" s="20">
        <f t="shared" si="2776"/>
        <v>0</v>
      </c>
      <c r="BA1165" s="20">
        <f t="shared" si="2777"/>
        <v>0</v>
      </c>
      <c r="BB1165" s="36">
        <f t="shared" si="2778"/>
        <v>0</v>
      </c>
      <c r="BC1165" s="36">
        <f t="shared" si="2779"/>
        <v>0</v>
      </c>
      <c r="BD1165" s="80">
        <f t="shared" si="2780"/>
        <v>0</v>
      </c>
      <c r="BE1165" s="36">
        <f t="shared" si="2781"/>
        <v>0</v>
      </c>
      <c r="BF1165" s="36">
        <f t="shared" si="2782"/>
        <v>0</v>
      </c>
      <c r="BG1165" s="36">
        <f t="shared" si="2783"/>
        <v>0</v>
      </c>
      <c r="BH1165" s="36">
        <f t="shared" si="2784"/>
        <v>0</v>
      </c>
      <c r="BI1165" s="36">
        <f t="shared" si="2785"/>
        <v>0</v>
      </c>
      <c r="BJ1165" s="36">
        <f t="shared" si="2786"/>
        <v>0</v>
      </c>
      <c r="BK1165" s="36">
        <f t="shared" si="2787"/>
        <v>0</v>
      </c>
      <c r="BL1165" s="68">
        <f>IF(OR(AT1165=0,E1165&gt;ProjTerm),0,VLOOKUP(D1165,'Life Events'!$AE$5:$AI$1206,5,FALSE))</f>
        <v>0</v>
      </c>
      <c r="BM1165" s="93">
        <f t="shared" si="2788"/>
        <v>0</v>
      </c>
      <c r="BN1165" s="93">
        <f t="shared" si="2789"/>
        <v>0</v>
      </c>
      <c r="BO1165" s="36">
        <f t="shared" si="2790"/>
        <v>0</v>
      </c>
      <c r="BP1165" s="36">
        <f t="shared" si="2791"/>
        <v>0</v>
      </c>
      <c r="BQ1165" s="36">
        <f t="shared" si="2792"/>
        <v>0</v>
      </c>
      <c r="BR1165" s="36">
        <f t="shared" si="2793"/>
        <v>154.78110000000001</v>
      </c>
      <c r="BS1165" s="36">
        <f t="shared" si="2794"/>
        <v>0</v>
      </c>
      <c r="BT1165" s="36">
        <f t="shared" si="2795"/>
        <v>0</v>
      </c>
      <c r="BU1165" s="70" cm="1">
        <f t="array" ref="BU1165">IF(AND(ActInt=1,$J1165=0),INDEX(Tbl_FwdNom,$B1165-IVP,MATCH(ValnDt,Tbl_FwdNom_Cols)),INDEX(Tbl_FwdNom,$B1165,MATCH(StartDt,Tbl_FwdNom_Cols)))</f>
        <v>7.5049055190000002</v>
      </c>
      <c r="BV1165" s="70" cm="1">
        <f t="array" ref="BV1165">INDEX(Tbl_FwdReal,$B1165,MATCH(StartDt,Tbl_FwdReal_Cols))</f>
        <v>2.1480324199999998</v>
      </c>
      <c r="BW1165" s="70" cm="1">
        <f t="array" ref="BW1165">IF(RunType&lt;&gt;"OPN",INDEX(Tbl_FwdReal,$B1165,MATCH(ValnDt,Tbl_FwdReal_Cols)),IF(AND($J1165=0,ActInt=1),INDEX(Tbl_FwdReal,$B1165-IVP,MATCH(ValnDt,Tbl_FwdReal_Cols)),-999))*$K1165</f>
        <v>0</v>
      </c>
      <c r="BX1165" s="70">
        <f t="shared" si="2796"/>
        <v>0</v>
      </c>
      <c r="BY1165" s="70">
        <f t="shared" si="2871"/>
        <v>7.5049055190000047E-2</v>
      </c>
      <c r="BZ1165" s="64">
        <f t="shared" si="2884"/>
        <v>6.0487446593684435E-3</v>
      </c>
      <c r="CA1165" s="70" cm="1">
        <f t="array" ref="CA1165">IF($J1165=1,CA1164*(1+INDEX(Tbl_CPI,$B1165,MATCH(IF(RunType="OPN",StartDt,ValnDt),Tbl_CPI_Cols))),0)</f>
        <v>0</v>
      </c>
      <c r="CB1165" s="70">
        <f t="shared" si="2872"/>
        <v>553.31417958122825</v>
      </c>
      <c r="CC1165" s="70">
        <f t="shared" si="2873"/>
        <v>536.8550359874838</v>
      </c>
      <c r="CD1165" s="36">
        <f t="shared" si="2797"/>
        <v>2719.6181364732615</v>
      </c>
      <c r="CE1165" s="36">
        <f t="shared" si="2798"/>
        <v>0</v>
      </c>
      <c r="CF1165" s="36">
        <f t="shared" si="2799"/>
        <v>0</v>
      </c>
      <c r="CG1165" s="36">
        <f t="shared" si="2800"/>
        <v>0</v>
      </c>
      <c r="CH1165" s="36">
        <f t="shared" si="2801"/>
        <v>0</v>
      </c>
      <c r="CI1165" s="36">
        <f t="shared" si="2802"/>
        <v>0</v>
      </c>
      <c r="CJ1165" s="36">
        <f t="shared" si="2803"/>
        <v>0</v>
      </c>
      <c r="CK1165" s="36">
        <f t="shared" si="2804"/>
        <v>0</v>
      </c>
      <c r="CL1165" s="36">
        <f t="shared" si="2805"/>
        <v>0</v>
      </c>
      <c r="CM1165" s="36">
        <f t="shared" si="2806"/>
        <v>0</v>
      </c>
      <c r="CN1165" s="36">
        <f t="shared" si="2807"/>
        <v>0</v>
      </c>
      <c r="CO1165" s="20">
        <f t="shared" si="2808"/>
        <v>120000</v>
      </c>
      <c r="CP1165" s="20">
        <f t="shared" si="2809"/>
        <v>2</v>
      </c>
      <c r="CQ1165" s="64" t="e">
        <f t="shared" si="2810"/>
        <v>#N/A</v>
      </c>
      <c r="CR1165" s="64" t="e">
        <f t="shared" si="2811"/>
        <v>#N/A</v>
      </c>
      <c r="CS1165" s="36" t="e">
        <f t="shared" si="2812"/>
        <v>#N/A</v>
      </c>
      <c r="CT1165" s="36">
        <f t="shared" si="2813"/>
        <v>0</v>
      </c>
      <c r="CU1165" s="36">
        <f t="shared" si="2814"/>
        <v>0</v>
      </c>
      <c r="CV1165" s="36">
        <f t="shared" si="2874"/>
        <v>0</v>
      </c>
      <c r="CW1165" s="36">
        <f t="shared" si="2815"/>
        <v>0</v>
      </c>
      <c r="CX1165" s="36">
        <f t="shared" si="2816"/>
        <v>0</v>
      </c>
      <c r="CY1165" s="36">
        <f t="shared" si="2817"/>
        <v>0</v>
      </c>
      <c r="CZ1165" s="36">
        <f t="shared" si="2875"/>
        <v>0</v>
      </c>
      <c r="DA1165" s="64">
        <f t="shared" si="2818"/>
        <v>6.0487446593684435E-3</v>
      </c>
      <c r="DB1165" s="70">
        <f t="shared" si="2876"/>
        <v>0.99398762267586105</v>
      </c>
      <c r="DC1165" s="70">
        <f>PRODUCT($DB$8:DB1165)</f>
        <v>5.5895306921608096E-5</v>
      </c>
      <c r="DD1165" s="36">
        <f t="shared" si="2819"/>
        <v>0</v>
      </c>
      <c r="DE1165" s="36">
        <f t="shared" si="2820"/>
        <v>0</v>
      </c>
      <c r="DF1165" s="36">
        <f t="shared" si="2821"/>
        <v>0</v>
      </c>
      <c r="DG1165" s="36">
        <f t="shared" si="2822"/>
        <v>0</v>
      </c>
      <c r="DH1165" s="36">
        <f t="shared" si="2823"/>
        <v>0</v>
      </c>
      <c r="DI1165" s="36">
        <f t="shared" si="2824"/>
        <v>0</v>
      </c>
      <c r="DJ1165" s="36">
        <f t="shared" si="2825"/>
        <v>0</v>
      </c>
      <c r="DK1165" s="36">
        <f t="shared" si="2826"/>
        <v>0</v>
      </c>
      <c r="DL1165" s="36">
        <f t="shared" si="2827"/>
        <v>0</v>
      </c>
      <c r="DM1165" s="36">
        <f t="shared" si="2828"/>
        <v>0</v>
      </c>
      <c r="DN1165" s="36">
        <f t="shared" ca="1" si="2877"/>
        <v>4.6137290849905055E-12</v>
      </c>
      <c r="DO1165" s="64" cm="1">
        <f t="array" ref="DO1165">IFERROR(INDEX(Tbl_FwdNom,$B1165,MATCH(LIDt,Tbl_FwdNom_Cols,0)),0)</f>
        <v>7.269951754</v>
      </c>
      <c r="DP1165" s="64">
        <f t="shared" ca="1" si="2878"/>
        <v>0</v>
      </c>
      <c r="DQ1165" s="64">
        <f t="shared" ca="1" si="2829"/>
        <v>0</v>
      </c>
      <c r="DR1165" s="70">
        <f t="shared" ca="1" si="2830"/>
        <v>1</v>
      </c>
      <c r="DS1165" s="70">
        <f ca="1">PRODUCT($DR$8:DR1165)</f>
        <v>5.1485728910319675E-4</v>
      </c>
      <c r="DT1165" s="36">
        <f t="shared" ca="1" si="2831"/>
        <v>0</v>
      </c>
      <c r="DU1165" s="36">
        <f t="shared" ca="1" si="2832"/>
        <v>0</v>
      </c>
      <c r="DV1165" s="36">
        <f t="shared" ca="1" si="2833"/>
        <v>0</v>
      </c>
      <c r="DW1165" s="36">
        <f t="shared" ca="1" si="2834"/>
        <v>0</v>
      </c>
      <c r="DX1165" s="36">
        <f t="shared" ca="1" si="2835"/>
        <v>0</v>
      </c>
      <c r="DY1165" s="36">
        <f t="shared" ca="1" si="2836"/>
        <v>0</v>
      </c>
      <c r="DZ1165" s="36">
        <f t="shared" ca="1" si="2837"/>
        <v>0</v>
      </c>
      <c r="EA1165" s="36">
        <f t="shared" ca="1" si="2838"/>
        <v>0</v>
      </c>
      <c r="EB1165" s="36">
        <f t="shared" ca="1" si="2839"/>
        <v>0</v>
      </c>
      <c r="EC1165" s="36">
        <f t="shared" ca="1" si="2840"/>
        <v>0</v>
      </c>
      <c r="ED1165" s="36">
        <f t="shared" ca="1" si="2841"/>
        <v>0</v>
      </c>
      <c r="EE1165" s="36">
        <f t="shared" ca="1" si="2879"/>
        <v>0</v>
      </c>
      <c r="EF1165" s="36">
        <f t="shared" ca="1" si="2842"/>
        <v>0</v>
      </c>
      <c r="EG1165" s="64"/>
      <c r="EH1165" s="64"/>
      <c r="EI1165" s="64"/>
      <c r="EJ1165" s="70"/>
      <c r="EK1165" s="70"/>
      <c r="EL1165" s="70"/>
      <c r="EM1165" s="70"/>
      <c r="EN1165" s="70"/>
      <c r="EO1165" s="36">
        <f t="shared" si="2843"/>
        <v>0</v>
      </c>
      <c r="EP1165" s="36">
        <f t="shared" si="2844"/>
        <v>0</v>
      </c>
      <c r="EQ1165" s="36">
        <f t="shared" si="2845"/>
        <v>0</v>
      </c>
      <c r="ER1165" s="36">
        <f t="shared" si="2846"/>
        <v>0</v>
      </c>
      <c r="ES1165" s="36">
        <f t="shared" si="2847"/>
        <v>0</v>
      </c>
      <c r="ET1165" s="36">
        <f t="shared" si="2848"/>
        <v>0</v>
      </c>
      <c r="EU1165" s="36">
        <f t="shared" si="2880"/>
        <v>0</v>
      </c>
      <c r="EV1165" s="36">
        <f t="shared" si="2849"/>
        <v>0</v>
      </c>
      <c r="EW1165" s="36">
        <f t="shared" si="2850"/>
        <v>0</v>
      </c>
      <c r="EX1165" s="36">
        <f t="shared" si="2881"/>
        <v>0</v>
      </c>
      <c r="EY1165" s="36">
        <f t="shared" si="2851"/>
        <v>0</v>
      </c>
      <c r="EZ1165" s="36">
        <f t="shared" si="2852"/>
        <v>0</v>
      </c>
      <c r="FA1165" s="36">
        <f t="shared" si="2853"/>
        <v>0</v>
      </c>
      <c r="FB1165" s="36">
        <f t="shared" si="2854"/>
        <v>0</v>
      </c>
      <c r="FC1165" s="36">
        <f t="shared" si="2882"/>
        <v>0</v>
      </c>
      <c r="FD1165" s="36">
        <f t="shared" si="2855"/>
        <v>0</v>
      </c>
      <c r="FE1165" s="36">
        <f t="shared" si="2856"/>
        <v>0</v>
      </c>
      <c r="FF1165" s="36">
        <f t="shared" si="2883"/>
        <v>0</v>
      </c>
      <c r="FG1165" s="36">
        <f t="shared" si="2857"/>
        <v>0</v>
      </c>
      <c r="FH1165" s="36">
        <f t="shared" si="2858"/>
        <v>0</v>
      </c>
      <c r="FI1165" s="36">
        <f t="shared" si="2859"/>
        <v>0</v>
      </c>
      <c r="FJ1165" s="36">
        <f t="shared" ca="1" si="2860"/>
        <v>0</v>
      </c>
      <c r="FK1165" s="36">
        <f t="shared" si="2861"/>
        <v>0</v>
      </c>
      <c r="FL1165" s="36">
        <f t="shared" si="2862"/>
        <v>0</v>
      </c>
      <c r="FM1165" s="36">
        <f t="shared" ca="1" si="2863"/>
        <v>0</v>
      </c>
      <c r="FN1165" s="36">
        <f t="shared" ca="1" si="2885"/>
        <v>0</v>
      </c>
    </row>
    <row r="1166" spans="2:170" x14ac:dyDescent="0.25">
      <c r="B1166" s="2">
        <v>1158</v>
      </c>
      <c r="C1166" s="2">
        <f t="shared" si="2734"/>
        <v>97</v>
      </c>
      <c r="D1166" s="2">
        <f t="shared" si="2737"/>
        <v>1182</v>
      </c>
      <c r="E1166" s="2">
        <f t="shared" si="2735"/>
        <v>99</v>
      </c>
      <c r="F1166" s="189">
        <f t="shared" si="2739"/>
        <v>80963</v>
      </c>
      <c r="G1166" s="2">
        <f t="shared" si="2738"/>
        <v>8</v>
      </c>
      <c r="H1166" s="187">
        <f t="shared" si="2740"/>
        <v>131.08333333333334</v>
      </c>
      <c r="I1166" s="186">
        <f t="shared" si="2736"/>
        <v>131</v>
      </c>
      <c r="J1166" s="2">
        <f t="shared" si="2741"/>
        <v>0</v>
      </c>
      <c r="K1166" s="2">
        <f t="shared" si="2742"/>
        <v>0</v>
      </c>
      <c r="L1166">
        <f t="shared" si="2743"/>
        <v>2</v>
      </c>
      <c r="M1166" s="190">
        <f t="shared" si="2864"/>
        <v>0</v>
      </c>
      <c r="N1166">
        <f t="shared" si="2744"/>
        <v>1</v>
      </c>
      <c r="O1166">
        <f t="shared" si="2745"/>
        <v>100</v>
      </c>
      <c r="P1166" s="58">
        <f t="shared" si="2746"/>
        <v>0</v>
      </c>
      <c r="Q1166" s="106">
        <f t="shared" si="2747"/>
        <v>0</v>
      </c>
      <c r="R1166" s="59">
        <f t="shared" si="2748"/>
        <v>0</v>
      </c>
      <c r="S1166" s="32">
        <f t="shared" si="2865"/>
        <v>0</v>
      </c>
      <c r="T1166">
        <f t="shared" si="2749"/>
        <v>1</v>
      </c>
      <c r="U1166" s="32">
        <f t="shared" si="2866"/>
        <v>0</v>
      </c>
      <c r="V1166">
        <f t="shared" si="2750"/>
        <v>1</v>
      </c>
      <c r="W1166">
        <f t="shared" si="2751"/>
        <v>100</v>
      </c>
      <c r="X1166" s="58">
        <f t="shared" si="2752"/>
        <v>0</v>
      </c>
      <c r="Y1166" s="58">
        <f t="shared" si="2753"/>
        <v>0</v>
      </c>
      <c r="Z1166" s="32">
        <f t="shared" si="2754"/>
        <v>0</v>
      </c>
      <c r="AA1166" s="32">
        <f t="shared" si="2755"/>
        <v>0</v>
      </c>
      <c r="AB1166" s="59">
        <f t="shared" si="2756"/>
        <v>0</v>
      </c>
      <c r="AC1166" s="59">
        <f t="shared" si="2757"/>
        <v>0</v>
      </c>
      <c r="AD1166">
        <f t="shared" si="2758"/>
        <v>1</v>
      </c>
      <c r="AE1166" s="59">
        <f t="shared" si="2759"/>
        <v>0</v>
      </c>
      <c r="AF1166" s="59">
        <f t="shared" si="2760"/>
        <v>0</v>
      </c>
      <c r="AG1166" s="59">
        <f t="shared" si="2761"/>
        <v>0</v>
      </c>
      <c r="AH1166">
        <f t="shared" si="2762"/>
        <v>1</v>
      </c>
      <c r="AI1166" s="59">
        <f t="shared" si="2763"/>
        <v>0</v>
      </c>
      <c r="AJ1166" s="59">
        <f t="shared" si="2764"/>
        <v>0</v>
      </c>
      <c r="AK1166" s="59">
        <f t="shared" si="2765"/>
        <v>0</v>
      </c>
      <c r="AL1166" s="59">
        <f t="shared" si="2766"/>
        <v>0</v>
      </c>
      <c r="AM1166" s="12">
        <f t="shared" si="2867"/>
        <v>0</v>
      </c>
      <c r="AN1166" s="12">
        <f t="shared" si="2868"/>
        <v>0</v>
      </c>
      <c r="AO1166" s="66">
        <f t="shared" si="2767"/>
        <v>0</v>
      </c>
      <c r="AP1166" s="66">
        <f t="shared" si="2768"/>
        <v>0</v>
      </c>
      <c r="AQ1166" s="59">
        <f t="shared" si="2769"/>
        <v>0</v>
      </c>
      <c r="AR1166" s="59">
        <f t="shared" si="2770"/>
        <v>0</v>
      </c>
      <c r="AS1166" s="59">
        <f t="shared" si="2771"/>
        <v>0</v>
      </c>
      <c r="AT1166" s="12">
        <f t="shared" si="2772"/>
        <v>0</v>
      </c>
      <c r="AU1166" s="59">
        <f t="shared" si="2869"/>
        <v>0</v>
      </c>
      <c r="AV1166" s="59">
        <f t="shared" si="2870"/>
        <v>0</v>
      </c>
      <c r="AW1166" s="70" t="e">
        <f t="shared" si="2773"/>
        <v>#N/A</v>
      </c>
      <c r="AX1166" s="20">
        <f t="shared" si="2774"/>
        <v>200000</v>
      </c>
      <c r="AY1166" s="20">
        <f t="shared" si="2775"/>
        <v>0</v>
      </c>
      <c r="AZ1166" s="20">
        <f t="shared" si="2776"/>
        <v>0</v>
      </c>
      <c r="BA1166" s="20">
        <f t="shared" si="2777"/>
        <v>0</v>
      </c>
      <c r="BB1166" s="36">
        <f t="shared" si="2778"/>
        <v>0</v>
      </c>
      <c r="BC1166" s="36">
        <f t="shared" si="2779"/>
        <v>0</v>
      </c>
      <c r="BD1166" s="80">
        <f t="shared" si="2780"/>
        <v>0</v>
      </c>
      <c r="BE1166" s="36">
        <f t="shared" si="2781"/>
        <v>0</v>
      </c>
      <c r="BF1166" s="36">
        <f t="shared" si="2782"/>
        <v>0</v>
      </c>
      <c r="BG1166" s="36">
        <f t="shared" si="2783"/>
        <v>0</v>
      </c>
      <c r="BH1166" s="36">
        <f t="shared" si="2784"/>
        <v>0</v>
      </c>
      <c r="BI1166" s="36">
        <f t="shared" si="2785"/>
        <v>0</v>
      </c>
      <c r="BJ1166" s="36">
        <f t="shared" si="2786"/>
        <v>0</v>
      </c>
      <c r="BK1166" s="36">
        <f t="shared" si="2787"/>
        <v>0</v>
      </c>
      <c r="BL1166" s="68">
        <f>IF(OR(AT1166=0,E1166&gt;ProjTerm),0,VLOOKUP(D1166,'Life Events'!$AE$5:$AI$1206,5,FALSE))</f>
        <v>0</v>
      </c>
      <c r="BM1166" s="93">
        <f t="shared" si="2788"/>
        <v>0</v>
      </c>
      <c r="BN1166" s="93">
        <f t="shared" si="2789"/>
        <v>0</v>
      </c>
      <c r="BO1166" s="36">
        <f t="shared" si="2790"/>
        <v>0</v>
      </c>
      <c r="BP1166" s="36">
        <f t="shared" si="2791"/>
        <v>0</v>
      </c>
      <c r="BQ1166" s="36">
        <f t="shared" si="2792"/>
        <v>0</v>
      </c>
      <c r="BR1166" s="36">
        <f t="shared" si="2793"/>
        <v>154.78110000000001</v>
      </c>
      <c r="BS1166" s="36">
        <f t="shared" si="2794"/>
        <v>0</v>
      </c>
      <c r="BT1166" s="36">
        <f t="shared" si="2795"/>
        <v>0</v>
      </c>
      <c r="BU1166" s="70" cm="1">
        <f t="array" ref="BU1166">IF(AND(ActInt=1,$J1166=0),INDEX(Tbl_FwdNom,$B1166-IVP,MATCH(ValnDt,Tbl_FwdNom_Cols)),INDEX(Tbl_FwdNom,$B1166,MATCH(StartDt,Tbl_FwdNom_Cols)))</f>
        <v>7.4990683909999998</v>
      </c>
      <c r="BV1166" s="70" cm="1">
        <f t="array" ref="BV1166">INDEX(Tbl_FwdReal,$B1166,MATCH(StartDt,Tbl_FwdReal_Cols))</f>
        <v>2.1446926770000001</v>
      </c>
      <c r="BW1166" s="70" cm="1">
        <f t="array" ref="BW1166">IF(RunType&lt;&gt;"OPN",INDEX(Tbl_FwdReal,$B1166,MATCH(ValnDt,Tbl_FwdReal_Cols)),IF(AND($J1166=0,ActInt=1),INDEX(Tbl_FwdReal,$B1166-IVP,MATCH(ValnDt,Tbl_FwdReal_Cols)),-999))*$K1166</f>
        <v>0</v>
      </c>
      <c r="BX1166" s="70">
        <f t="shared" si="2796"/>
        <v>0</v>
      </c>
      <c r="BY1166" s="70">
        <f t="shared" si="2871"/>
        <v>7.4990683910000078E-2</v>
      </c>
      <c r="BZ1166" s="64">
        <f t="shared" si="2884"/>
        <v>6.0441924783818379E-3</v>
      </c>
      <c r="CA1166" s="70" cm="1">
        <f t="array" ref="CA1166">IF($J1166=1,CA1165*(1+INDEX(Tbl_CPI,$B1166,MATCH(IF(RunType="OPN",StartDt,ValnDt),Tbl_CPI_Cols))),0)</f>
        <v>0</v>
      </c>
      <c r="CB1166" s="70">
        <f t="shared" si="2872"/>
        <v>556.65851698363508</v>
      </c>
      <c r="CC1166" s="70">
        <f t="shared" si="2873"/>
        <v>536.8550359874838</v>
      </c>
      <c r="CD1166" s="36">
        <f t="shared" si="2797"/>
        <v>2719.6181364732615</v>
      </c>
      <c r="CE1166" s="36">
        <f t="shared" si="2798"/>
        <v>0</v>
      </c>
      <c r="CF1166" s="36">
        <f t="shared" si="2799"/>
        <v>0</v>
      </c>
      <c r="CG1166" s="36">
        <f t="shared" si="2800"/>
        <v>0</v>
      </c>
      <c r="CH1166" s="36">
        <f t="shared" si="2801"/>
        <v>0</v>
      </c>
      <c r="CI1166" s="36">
        <f t="shared" si="2802"/>
        <v>0</v>
      </c>
      <c r="CJ1166" s="36">
        <f t="shared" si="2803"/>
        <v>0</v>
      </c>
      <c r="CK1166" s="36">
        <f t="shared" si="2804"/>
        <v>0</v>
      </c>
      <c r="CL1166" s="36">
        <f t="shared" si="2805"/>
        <v>0</v>
      </c>
      <c r="CM1166" s="36">
        <f t="shared" si="2806"/>
        <v>0</v>
      </c>
      <c r="CN1166" s="36">
        <f t="shared" si="2807"/>
        <v>0</v>
      </c>
      <c r="CO1166" s="20">
        <f t="shared" si="2808"/>
        <v>120000</v>
      </c>
      <c r="CP1166" s="20">
        <f t="shared" si="2809"/>
        <v>2</v>
      </c>
      <c r="CQ1166" s="64" t="e">
        <f t="shared" si="2810"/>
        <v>#N/A</v>
      </c>
      <c r="CR1166" s="64" t="e">
        <f t="shared" si="2811"/>
        <v>#N/A</v>
      </c>
      <c r="CS1166" s="36" t="e">
        <f t="shared" si="2812"/>
        <v>#N/A</v>
      </c>
      <c r="CT1166" s="36">
        <f t="shared" si="2813"/>
        <v>0</v>
      </c>
      <c r="CU1166" s="36">
        <f t="shared" si="2814"/>
        <v>0</v>
      </c>
      <c r="CV1166" s="36">
        <f t="shared" si="2874"/>
        <v>0</v>
      </c>
      <c r="CW1166" s="36">
        <f t="shared" si="2815"/>
        <v>0</v>
      </c>
      <c r="CX1166" s="36">
        <f t="shared" si="2816"/>
        <v>0</v>
      </c>
      <c r="CY1166" s="36">
        <f t="shared" si="2817"/>
        <v>0</v>
      </c>
      <c r="CZ1166" s="36">
        <f t="shared" si="2875"/>
        <v>0</v>
      </c>
      <c r="DA1166" s="64">
        <f t="shared" si="2818"/>
        <v>6.0441924783818379E-3</v>
      </c>
      <c r="DB1166" s="70">
        <f t="shared" si="2876"/>
        <v>0.99399212030289441</v>
      </c>
      <c r="DC1166" s="70">
        <f>PRODUCT($DB$8:DB1166)</f>
        <v>5.5559494641990278E-5</v>
      </c>
      <c r="DD1166" s="36">
        <f t="shared" si="2819"/>
        <v>0</v>
      </c>
      <c r="DE1166" s="36">
        <f t="shared" si="2820"/>
        <v>0</v>
      </c>
      <c r="DF1166" s="36">
        <f t="shared" si="2821"/>
        <v>0</v>
      </c>
      <c r="DG1166" s="36">
        <f t="shared" si="2822"/>
        <v>0</v>
      </c>
      <c r="DH1166" s="36">
        <f t="shared" si="2823"/>
        <v>0</v>
      </c>
      <c r="DI1166" s="36">
        <f t="shared" si="2824"/>
        <v>0</v>
      </c>
      <c r="DJ1166" s="36">
        <f t="shared" si="2825"/>
        <v>0</v>
      </c>
      <c r="DK1166" s="36">
        <f t="shared" si="2826"/>
        <v>0</v>
      </c>
      <c r="DL1166" s="36">
        <f t="shared" si="2827"/>
        <v>0</v>
      </c>
      <c r="DM1166" s="36">
        <f t="shared" si="2828"/>
        <v>0</v>
      </c>
      <c r="DN1166" s="36">
        <f t="shared" ca="1" si="2877"/>
        <v>4.6137290849905055E-12</v>
      </c>
      <c r="DO1166" s="64" cm="1">
        <f t="array" ref="DO1166">IFERROR(INDEX(Tbl_FwdNom,$B1166,MATCH(LIDt,Tbl_FwdNom_Cols,0)),0)</f>
        <v>7.268253735</v>
      </c>
      <c r="DP1166" s="64">
        <f t="shared" ca="1" si="2878"/>
        <v>0</v>
      </c>
      <c r="DQ1166" s="64">
        <f t="shared" ca="1" si="2829"/>
        <v>0</v>
      </c>
      <c r="DR1166" s="70">
        <f t="shared" ca="1" si="2830"/>
        <v>1</v>
      </c>
      <c r="DS1166" s="70">
        <f ca="1">PRODUCT($DR$8:DR1166)</f>
        <v>5.1485728910319675E-4</v>
      </c>
      <c r="DT1166" s="36">
        <f t="shared" ca="1" si="2831"/>
        <v>0</v>
      </c>
      <c r="DU1166" s="36">
        <f t="shared" ca="1" si="2832"/>
        <v>0</v>
      </c>
      <c r="DV1166" s="36">
        <f t="shared" ca="1" si="2833"/>
        <v>0</v>
      </c>
      <c r="DW1166" s="36">
        <f t="shared" ca="1" si="2834"/>
        <v>0</v>
      </c>
      <c r="DX1166" s="36">
        <f t="shared" ca="1" si="2835"/>
        <v>0</v>
      </c>
      <c r="DY1166" s="36">
        <f t="shared" ca="1" si="2836"/>
        <v>0</v>
      </c>
      <c r="DZ1166" s="36">
        <f t="shared" ca="1" si="2837"/>
        <v>0</v>
      </c>
      <c r="EA1166" s="36">
        <f t="shared" ca="1" si="2838"/>
        <v>0</v>
      </c>
      <c r="EB1166" s="36">
        <f t="shared" ca="1" si="2839"/>
        <v>0</v>
      </c>
      <c r="EC1166" s="36">
        <f t="shared" ca="1" si="2840"/>
        <v>0</v>
      </c>
      <c r="ED1166" s="36">
        <f t="shared" ca="1" si="2841"/>
        <v>0</v>
      </c>
      <c r="EE1166" s="36">
        <f t="shared" ca="1" si="2879"/>
        <v>0</v>
      </c>
      <c r="EF1166" s="36">
        <f t="shared" ca="1" si="2842"/>
        <v>0</v>
      </c>
      <c r="EG1166" s="64"/>
      <c r="EH1166" s="64"/>
      <c r="EI1166" s="64"/>
      <c r="EJ1166" s="70"/>
      <c r="EK1166" s="70"/>
      <c r="EL1166" s="70"/>
      <c r="EM1166" s="70"/>
      <c r="EN1166" s="70"/>
      <c r="EO1166" s="36">
        <f t="shared" si="2843"/>
        <v>0</v>
      </c>
      <c r="EP1166" s="36">
        <f t="shared" si="2844"/>
        <v>0</v>
      </c>
      <c r="EQ1166" s="36">
        <f t="shared" si="2845"/>
        <v>0</v>
      </c>
      <c r="ER1166" s="36">
        <f t="shared" si="2846"/>
        <v>0</v>
      </c>
      <c r="ES1166" s="36">
        <f t="shared" si="2847"/>
        <v>0</v>
      </c>
      <c r="ET1166" s="36">
        <f t="shared" si="2848"/>
        <v>0</v>
      </c>
      <c r="EU1166" s="36">
        <f t="shared" si="2880"/>
        <v>0</v>
      </c>
      <c r="EV1166" s="36">
        <f t="shared" si="2849"/>
        <v>0</v>
      </c>
      <c r="EW1166" s="36">
        <f t="shared" si="2850"/>
        <v>0</v>
      </c>
      <c r="EX1166" s="36">
        <f t="shared" si="2881"/>
        <v>0</v>
      </c>
      <c r="EY1166" s="36">
        <f t="shared" si="2851"/>
        <v>0</v>
      </c>
      <c r="EZ1166" s="36">
        <f t="shared" si="2852"/>
        <v>0</v>
      </c>
      <c r="FA1166" s="36">
        <f t="shared" si="2853"/>
        <v>0</v>
      </c>
      <c r="FB1166" s="36">
        <f t="shared" si="2854"/>
        <v>0</v>
      </c>
      <c r="FC1166" s="36">
        <f t="shared" si="2882"/>
        <v>0</v>
      </c>
      <c r="FD1166" s="36">
        <f t="shared" si="2855"/>
        <v>0</v>
      </c>
      <c r="FE1166" s="36">
        <f t="shared" si="2856"/>
        <v>0</v>
      </c>
      <c r="FF1166" s="36">
        <f t="shared" si="2883"/>
        <v>0</v>
      </c>
      <c r="FG1166" s="36">
        <f t="shared" si="2857"/>
        <v>0</v>
      </c>
      <c r="FH1166" s="36">
        <f t="shared" si="2858"/>
        <v>0</v>
      </c>
      <c r="FI1166" s="36">
        <f t="shared" si="2859"/>
        <v>0</v>
      </c>
      <c r="FJ1166" s="36">
        <f t="shared" ca="1" si="2860"/>
        <v>0</v>
      </c>
      <c r="FK1166" s="36">
        <f t="shared" si="2861"/>
        <v>0</v>
      </c>
      <c r="FL1166" s="36">
        <f t="shared" si="2862"/>
        <v>0</v>
      </c>
      <c r="FM1166" s="36">
        <f t="shared" ca="1" si="2863"/>
        <v>0</v>
      </c>
      <c r="FN1166" s="36">
        <f t="shared" ca="1" si="2885"/>
        <v>0</v>
      </c>
    </row>
    <row r="1167" spans="2:170" x14ac:dyDescent="0.25">
      <c r="B1167" s="2">
        <v>1159</v>
      </c>
      <c r="C1167" s="2">
        <f t="shared" si="2734"/>
        <v>97</v>
      </c>
      <c r="D1167" s="2">
        <f t="shared" si="2737"/>
        <v>1183</v>
      </c>
      <c r="E1167" s="2">
        <f t="shared" si="2735"/>
        <v>99</v>
      </c>
      <c r="F1167" s="189">
        <f t="shared" si="2739"/>
        <v>80993</v>
      </c>
      <c r="G1167" s="2">
        <f t="shared" si="2738"/>
        <v>9</v>
      </c>
      <c r="H1167" s="187">
        <f t="shared" si="2740"/>
        <v>131.16666666666666</v>
      </c>
      <c r="I1167" s="186">
        <f t="shared" si="2736"/>
        <v>131</v>
      </c>
      <c r="J1167" s="2">
        <f t="shared" si="2741"/>
        <v>0</v>
      </c>
      <c r="K1167" s="2">
        <f t="shared" si="2742"/>
        <v>0</v>
      </c>
      <c r="L1167">
        <f t="shared" si="2743"/>
        <v>2</v>
      </c>
      <c r="M1167" s="190">
        <f t="shared" si="2864"/>
        <v>0</v>
      </c>
      <c r="N1167">
        <f t="shared" si="2744"/>
        <v>1</v>
      </c>
      <c r="O1167">
        <f t="shared" si="2745"/>
        <v>100</v>
      </c>
      <c r="P1167" s="58">
        <f t="shared" si="2746"/>
        <v>0</v>
      </c>
      <c r="Q1167" s="106">
        <f t="shared" si="2747"/>
        <v>0</v>
      </c>
      <c r="R1167" s="59">
        <f t="shared" si="2748"/>
        <v>0</v>
      </c>
      <c r="S1167" s="32">
        <f t="shared" si="2865"/>
        <v>0</v>
      </c>
      <c r="T1167">
        <f t="shared" si="2749"/>
        <v>1</v>
      </c>
      <c r="U1167" s="32">
        <f t="shared" si="2866"/>
        <v>0</v>
      </c>
      <c r="V1167">
        <f t="shared" si="2750"/>
        <v>1</v>
      </c>
      <c r="W1167">
        <f t="shared" si="2751"/>
        <v>100</v>
      </c>
      <c r="X1167" s="58">
        <f t="shared" si="2752"/>
        <v>0</v>
      </c>
      <c r="Y1167" s="58">
        <f t="shared" si="2753"/>
        <v>0</v>
      </c>
      <c r="Z1167" s="32">
        <f t="shared" si="2754"/>
        <v>0</v>
      </c>
      <c r="AA1167" s="32">
        <f t="shared" si="2755"/>
        <v>0</v>
      </c>
      <c r="AB1167" s="59">
        <f t="shared" si="2756"/>
        <v>0</v>
      </c>
      <c r="AC1167" s="59">
        <f t="shared" si="2757"/>
        <v>0</v>
      </c>
      <c r="AD1167">
        <f t="shared" si="2758"/>
        <v>1</v>
      </c>
      <c r="AE1167" s="59">
        <f t="shared" si="2759"/>
        <v>0</v>
      </c>
      <c r="AF1167" s="59">
        <f t="shared" si="2760"/>
        <v>0</v>
      </c>
      <c r="AG1167" s="59">
        <f t="shared" si="2761"/>
        <v>0</v>
      </c>
      <c r="AH1167">
        <f t="shared" si="2762"/>
        <v>1</v>
      </c>
      <c r="AI1167" s="59">
        <f t="shared" si="2763"/>
        <v>0</v>
      </c>
      <c r="AJ1167" s="59">
        <f t="shared" si="2764"/>
        <v>0</v>
      </c>
      <c r="AK1167" s="59">
        <f t="shared" si="2765"/>
        <v>0</v>
      </c>
      <c r="AL1167" s="59">
        <f t="shared" si="2766"/>
        <v>0</v>
      </c>
      <c r="AM1167" s="12">
        <f t="shared" si="2867"/>
        <v>0</v>
      </c>
      <c r="AN1167" s="12">
        <f t="shared" si="2868"/>
        <v>0</v>
      </c>
      <c r="AO1167" s="66">
        <f t="shared" si="2767"/>
        <v>0</v>
      </c>
      <c r="AP1167" s="66">
        <f t="shared" si="2768"/>
        <v>0</v>
      </c>
      <c r="AQ1167" s="59">
        <f t="shared" si="2769"/>
        <v>0</v>
      </c>
      <c r="AR1167" s="59">
        <f t="shared" si="2770"/>
        <v>0</v>
      </c>
      <c r="AS1167" s="59">
        <f t="shared" si="2771"/>
        <v>0</v>
      </c>
      <c r="AT1167" s="12">
        <f t="shared" si="2772"/>
        <v>0</v>
      </c>
      <c r="AU1167" s="59">
        <f t="shared" si="2869"/>
        <v>0</v>
      </c>
      <c r="AV1167" s="59">
        <f t="shared" si="2870"/>
        <v>0</v>
      </c>
      <c r="AW1167" s="70" t="e">
        <f t="shared" si="2773"/>
        <v>#N/A</v>
      </c>
      <c r="AX1167" s="20">
        <f t="shared" si="2774"/>
        <v>200000</v>
      </c>
      <c r="AY1167" s="20">
        <f t="shared" si="2775"/>
        <v>0</v>
      </c>
      <c r="AZ1167" s="20">
        <f t="shared" si="2776"/>
        <v>0</v>
      </c>
      <c r="BA1167" s="20">
        <f t="shared" si="2777"/>
        <v>0</v>
      </c>
      <c r="BB1167" s="36">
        <f t="shared" si="2778"/>
        <v>0</v>
      </c>
      <c r="BC1167" s="36">
        <f t="shared" si="2779"/>
        <v>0</v>
      </c>
      <c r="BD1167" s="80">
        <f t="shared" si="2780"/>
        <v>0</v>
      </c>
      <c r="BE1167" s="36">
        <f t="shared" si="2781"/>
        <v>0</v>
      </c>
      <c r="BF1167" s="36">
        <f t="shared" si="2782"/>
        <v>0</v>
      </c>
      <c r="BG1167" s="36">
        <f t="shared" si="2783"/>
        <v>0</v>
      </c>
      <c r="BH1167" s="36">
        <f t="shared" si="2784"/>
        <v>0</v>
      </c>
      <c r="BI1167" s="36">
        <f t="shared" si="2785"/>
        <v>0</v>
      </c>
      <c r="BJ1167" s="36">
        <f t="shared" si="2786"/>
        <v>0</v>
      </c>
      <c r="BK1167" s="36">
        <f t="shared" si="2787"/>
        <v>0</v>
      </c>
      <c r="BL1167" s="68">
        <f>IF(OR(AT1167=0,E1167&gt;ProjTerm),0,VLOOKUP(D1167,'Life Events'!$AE$5:$AI$1206,5,FALSE))</f>
        <v>0</v>
      </c>
      <c r="BM1167" s="93">
        <f t="shared" si="2788"/>
        <v>0</v>
      </c>
      <c r="BN1167" s="93">
        <f t="shared" si="2789"/>
        <v>0</v>
      </c>
      <c r="BO1167" s="36">
        <f t="shared" si="2790"/>
        <v>0</v>
      </c>
      <c r="BP1167" s="36">
        <f t="shared" si="2791"/>
        <v>0</v>
      </c>
      <c r="BQ1167" s="36">
        <f t="shared" si="2792"/>
        <v>0</v>
      </c>
      <c r="BR1167" s="36">
        <f t="shared" si="2793"/>
        <v>154.78110000000001</v>
      </c>
      <c r="BS1167" s="36">
        <f t="shared" si="2794"/>
        <v>0</v>
      </c>
      <c r="BT1167" s="36">
        <f t="shared" si="2795"/>
        <v>0</v>
      </c>
      <c r="BU1167" s="70" cm="1">
        <f t="array" ref="BU1167">IF(AND(ActInt=1,$J1167=0),INDEX(Tbl_FwdNom,$B1167-IVP,MATCH(ValnDt,Tbl_FwdNom_Cols)),INDEX(Tbl_FwdNom,$B1167,MATCH(StartDt,Tbl_FwdNom_Cols)))</f>
        <v>7.4932315809999999</v>
      </c>
      <c r="BV1167" s="70" cm="1">
        <f t="array" ref="BV1167">INDEX(Tbl_FwdReal,$B1167,MATCH(StartDt,Tbl_FwdReal_Cols))</f>
        <v>2.141353042</v>
      </c>
      <c r="BW1167" s="70" cm="1">
        <f t="array" ref="BW1167">IF(RunType&lt;&gt;"OPN",INDEX(Tbl_FwdReal,$B1167,MATCH(ValnDt,Tbl_FwdReal_Cols)),IF(AND($J1167=0,ActInt=1),INDEX(Tbl_FwdReal,$B1167-IVP,MATCH(ValnDt,Tbl_FwdReal_Cols)),-999))*$K1167</f>
        <v>0</v>
      </c>
      <c r="BX1167" s="70">
        <f t="shared" si="2796"/>
        <v>0</v>
      </c>
      <c r="BY1167" s="70">
        <f t="shared" si="2871"/>
        <v>7.4932315809999928E-2</v>
      </c>
      <c r="BZ1167" s="64">
        <f t="shared" si="2884"/>
        <v>6.0396403188236469E-3</v>
      </c>
      <c r="CA1167" s="70" cm="1">
        <f t="array" ref="CA1167">IF($J1167=1,CA1166*(1+INDEX(Tbl_CPI,$B1167,MATCH(IF(RunType="OPN",StartDt,ValnDt),Tbl_CPI_Cols))),0)</f>
        <v>0</v>
      </c>
      <c r="CB1167" s="70">
        <f t="shared" si="2872"/>
        <v>560.02053420662605</v>
      </c>
      <c r="CC1167" s="70">
        <f t="shared" si="2873"/>
        <v>536.8550359874838</v>
      </c>
      <c r="CD1167" s="36">
        <f t="shared" si="2797"/>
        <v>2719.6181364732615</v>
      </c>
      <c r="CE1167" s="36">
        <f t="shared" si="2798"/>
        <v>0</v>
      </c>
      <c r="CF1167" s="36">
        <f t="shared" si="2799"/>
        <v>0</v>
      </c>
      <c r="CG1167" s="36">
        <f t="shared" si="2800"/>
        <v>0</v>
      </c>
      <c r="CH1167" s="36">
        <f t="shared" si="2801"/>
        <v>0</v>
      </c>
      <c r="CI1167" s="36">
        <f t="shared" si="2802"/>
        <v>0</v>
      </c>
      <c r="CJ1167" s="36">
        <f t="shared" si="2803"/>
        <v>0</v>
      </c>
      <c r="CK1167" s="36">
        <f t="shared" si="2804"/>
        <v>0</v>
      </c>
      <c r="CL1167" s="36">
        <f t="shared" si="2805"/>
        <v>0</v>
      </c>
      <c r="CM1167" s="36">
        <f t="shared" si="2806"/>
        <v>0</v>
      </c>
      <c r="CN1167" s="36">
        <f t="shared" si="2807"/>
        <v>0</v>
      </c>
      <c r="CO1167" s="20">
        <f t="shared" si="2808"/>
        <v>120000</v>
      </c>
      <c r="CP1167" s="20">
        <f t="shared" si="2809"/>
        <v>2</v>
      </c>
      <c r="CQ1167" s="64" t="e">
        <f t="shared" si="2810"/>
        <v>#N/A</v>
      </c>
      <c r="CR1167" s="64" t="e">
        <f t="shared" si="2811"/>
        <v>#N/A</v>
      </c>
      <c r="CS1167" s="36" t="e">
        <f t="shared" si="2812"/>
        <v>#N/A</v>
      </c>
      <c r="CT1167" s="36">
        <f t="shared" si="2813"/>
        <v>0</v>
      </c>
      <c r="CU1167" s="36">
        <f t="shared" si="2814"/>
        <v>0</v>
      </c>
      <c r="CV1167" s="36">
        <f t="shared" si="2874"/>
        <v>0</v>
      </c>
      <c r="CW1167" s="36">
        <f t="shared" si="2815"/>
        <v>0</v>
      </c>
      <c r="CX1167" s="36">
        <f t="shared" si="2816"/>
        <v>0</v>
      </c>
      <c r="CY1167" s="36">
        <f t="shared" si="2817"/>
        <v>0</v>
      </c>
      <c r="CZ1167" s="36">
        <f t="shared" si="2875"/>
        <v>0</v>
      </c>
      <c r="DA1167" s="64">
        <f t="shared" si="2818"/>
        <v>6.0396403188236469E-3</v>
      </c>
      <c r="DB1167" s="70">
        <f t="shared" si="2876"/>
        <v>0.99399661794945815</v>
      </c>
      <c r="DC1167" s="70">
        <f>PRODUCT($DB$8:DB1167)</f>
        <v>5.5225949769119377E-5</v>
      </c>
      <c r="DD1167" s="36">
        <f t="shared" si="2819"/>
        <v>0</v>
      </c>
      <c r="DE1167" s="36">
        <f t="shared" si="2820"/>
        <v>0</v>
      </c>
      <c r="DF1167" s="36">
        <f t="shared" si="2821"/>
        <v>0</v>
      </c>
      <c r="DG1167" s="36">
        <f t="shared" si="2822"/>
        <v>0</v>
      </c>
      <c r="DH1167" s="36">
        <f t="shared" si="2823"/>
        <v>0</v>
      </c>
      <c r="DI1167" s="36">
        <f t="shared" si="2824"/>
        <v>0</v>
      </c>
      <c r="DJ1167" s="36">
        <f t="shared" si="2825"/>
        <v>0</v>
      </c>
      <c r="DK1167" s="36">
        <f t="shared" si="2826"/>
        <v>0</v>
      </c>
      <c r="DL1167" s="36">
        <f t="shared" si="2827"/>
        <v>0</v>
      </c>
      <c r="DM1167" s="36">
        <f t="shared" si="2828"/>
        <v>0</v>
      </c>
      <c r="DN1167" s="36">
        <f t="shared" ca="1" si="2877"/>
        <v>4.6137290849905055E-12</v>
      </c>
      <c r="DO1167" s="64" cm="1">
        <f t="array" ref="DO1167">IFERROR(INDEX(Tbl_FwdNom,$B1167,MATCH(LIDt,Tbl_FwdNom_Cols,0)),0)</f>
        <v>7.2665557429999996</v>
      </c>
      <c r="DP1167" s="64">
        <f t="shared" ca="1" si="2878"/>
        <v>0</v>
      </c>
      <c r="DQ1167" s="64">
        <f t="shared" ca="1" si="2829"/>
        <v>0</v>
      </c>
      <c r="DR1167" s="70">
        <f t="shared" ca="1" si="2830"/>
        <v>1</v>
      </c>
      <c r="DS1167" s="70">
        <f ca="1">PRODUCT($DR$8:DR1167)</f>
        <v>5.1485728910319675E-4</v>
      </c>
      <c r="DT1167" s="36">
        <f t="shared" ca="1" si="2831"/>
        <v>0</v>
      </c>
      <c r="DU1167" s="36">
        <f t="shared" ca="1" si="2832"/>
        <v>0</v>
      </c>
      <c r="DV1167" s="36">
        <f t="shared" ca="1" si="2833"/>
        <v>0</v>
      </c>
      <c r="DW1167" s="36">
        <f t="shared" ca="1" si="2834"/>
        <v>0</v>
      </c>
      <c r="DX1167" s="36">
        <f t="shared" ca="1" si="2835"/>
        <v>0</v>
      </c>
      <c r="DY1167" s="36">
        <f t="shared" ca="1" si="2836"/>
        <v>0</v>
      </c>
      <c r="DZ1167" s="36">
        <f t="shared" ca="1" si="2837"/>
        <v>0</v>
      </c>
      <c r="EA1167" s="36">
        <f t="shared" ca="1" si="2838"/>
        <v>0</v>
      </c>
      <c r="EB1167" s="36">
        <f t="shared" ca="1" si="2839"/>
        <v>0</v>
      </c>
      <c r="EC1167" s="36">
        <f t="shared" ca="1" si="2840"/>
        <v>0</v>
      </c>
      <c r="ED1167" s="36">
        <f t="shared" ca="1" si="2841"/>
        <v>0</v>
      </c>
      <c r="EE1167" s="36">
        <f t="shared" ca="1" si="2879"/>
        <v>0</v>
      </c>
      <c r="EF1167" s="36">
        <f t="shared" ca="1" si="2842"/>
        <v>0</v>
      </c>
      <c r="EG1167" s="64"/>
      <c r="EH1167" s="64"/>
      <c r="EI1167" s="64"/>
      <c r="EJ1167" s="70"/>
      <c r="EK1167" s="70"/>
      <c r="EL1167" s="70"/>
      <c r="EM1167" s="70"/>
      <c r="EN1167" s="70"/>
      <c r="EO1167" s="36">
        <f t="shared" si="2843"/>
        <v>0</v>
      </c>
      <c r="EP1167" s="36">
        <f t="shared" si="2844"/>
        <v>0</v>
      </c>
      <c r="EQ1167" s="36">
        <f t="shared" si="2845"/>
        <v>0</v>
      </c>
      <c r="ER1167" s="36">
        <f t="shared" si="2846"/>
        <v>0</v>
      </c>
      <c r="ES1167" s="36">
        <f t="shared" si="2847"/>
        <v>0</v>
      </c>
      <c r="ET1167" s="36">
        <f t="shared" si="2848"/>
        <v>0</v>
      </c>
      <c r="EU1167" s="36">
        <f t="shared" si="2880"/>
        <v>0</v>
      </c>
      <c r="EV1167" s="36">
        <f t="shared" si="2849"/>
        <v>0</v>
      </c>
      <c r="EW1167" s="36">
        <f t="shared" si="2850"/>
        <v>0</v>
      </c>
      <c r="EX1167" s="36">
        <f t="shared" si="2881"/>
        <v>0</v>
      </c>
      <c r="EY1167" s="36">
        <f t="shared" si="2851"/>
        <v>0</v>
      </c>
      <c r="EZ1167" s="36">
        <f t="shared" si="2852"/>
        <v>0</v>
      </c>
      <c r="FA1167" s="36">
        <f t="shared" si="2853"/>
        <v>0</v>
      </c>
      <c r="FB1167" s="36">
        <f t="shared" si="2854"/>
        <v>0</v>
      </c>
      <c r="FC1167" s="36">
        <f t="shared" si="2882"/>
        <v>0</v>
      </c>
      <c r="FD1167" s="36">
        <f t="shared" si="2855"/>
        <v>0</v>
      </c>
      <c r="FE1167" s="36">
        <f t="shared" si="2856"/>
        <v>0</v>
      </c>
      <c r="FF1167" s="36">
        <f t="shared" si="2883"/>
        <v>0</v>
      </c>
      <c r="FG1167" s="36">
        <f t="shared" si="2857"/>
        <v>0</v>
      </c>
      <c r="FH1167" s="36">
        <f t="shared" si="2858"/>
        <v>0</v>
      </c>
      <c r="FI1167" s="36">
        <f t="shared" si="2859"/>
        <v>0</v>
      </c>
      <c r="FJ1167" s="36">
        <f t="shared" ca="1" si="2860"/>
        <v>0</v>
      </c>
      <c r="FK1167" s="36">
        <f t="shared" si="2861"/>
        <v>0</v>
      </c>
      <c r="FL1167" s="36">
        <f t="shared" si="2862"/>
        <v>0</v>
      </c>
      <c r="FM1167" s="36">
        <f t="shared" ca="1" si="2863"/>
        <v>0</v>
      </c>
      <c r="FN1167" s="36">
        <f t="shared" ca="1" si="2885"/>
        <v>0</v>
      </c>
    </row>
    <row r="1168" spans="2:170" x14ac:dyDescent="0.25">
      <c r="B1168" s="2">
        <v>1160</v>
      </c>
      <c r="C1168" s="2">
        <f t="shared" si="2734"/>
        <v>97</v>
      </c>
      <c r="D1168" s="2">
        <f t="shared" si="2737"/>
        <v>1184</v>
      </c>
      <c r="E1168" s="2">
        <f t="shared" si="2735"/>
        <v>99</v>
      </c>
      <c r="F1168" s="189">
        <f t="shared" si="2739"/>
        <v>81024</v>
      </c>
      <c r="G1168" s="2">
        <f t="shared" si="2738"/>
        <v>10</v>
      </c>
      <c r="H1168" s="187">
        <f t="shared" si="2740"/>
        <v>131.25</v>
      </c>
      <c r="I1168" s="186">
        <f t="shared" si="2736"/>
        <v>131</v>
      </c>
      <c r="J1168" s="2">
        <f t="shared" si="2741"/>
        <v>0</v>
      </c>
      <c r="K1168" s="2">
        <f t="shared" si="2742"/>
        <v>0</v>
      </c>
      <c r="L1168">
        <f t="shared" si="2743"/>
        <v>2</v>
      </c>
      <c r="M1168" s="190">
        <f t="shared" si="2864"/>
        <v>0</v>
      </c>
      <c r="N1168">
        <f t="shared" si="2744"/>
        <v>1</v>
      </c>
      <c r="O1168">
        <f t="shared" si="2745"/>
        <v>100</v>
      </c>
      <c r="P1168" s="58">
        <f t="shared" si="2746"/>
        <v>0</v>
      </c>
      <c r="Q1168" s="106">
        <f t="shared" si="2747"/>
        <v>0</v>
      </c>
      <c r="R1168" s="59">
        <f t="shared" si="2748"/>
        <v>0</v>
      </c>
      <c r="S1168" s="32">
        <f t="shared" si="2865"/>
        <v>0</v>
      </c>
      <c r="T1168">
        <f t="shared" si="2749"/>
        <v>1</v>
      </c>
      <c r="U1168" s="32">
        <f t="shared" si="2866"/>
        <v>0</v>
      </c>
      <c r="V1168">
        <f t="shared" si="2750"/>
        <v>1</v>
      </c>
      <c r="W1168">
        <f t="shared" si="2751"/>
        <v>100</v>
      </c>
      <c r="X1168" s="58">
        <f t="shared" si="2752"/>
        <v>0</v>
      </c>
      <c r="Y1168" s="58">
        <f t="shared" si="2753"/>
        <v>0</v>
      </c>
      <c r="Z1168" s="32">
        <f t="shared" si="2754"/>
        <v>0</v>
      </c>
      <c r="AA1168" s="32">
        <f t="shared" si="2755"/>
        <v>0</v>
      </c>
      <c r="AB1168" s="59">
        <f t="shared" si="2756"/>
        <v>0</v>
      </c>
      <c r="AC1168" s="59">
        <f t="shared" si="2757"/>
        <v>0</v>
      </c>
      <c r="AD1168">
        <f t="shared" si="2758"/>
        <v>1</v>
      </c>
      <c r="AE1168" s="59">
        <f t="shared" si="2759"/>
        <v>0</v>
      </c>
      <c r="AF1168" s="59">
        <f t="shared" si="2760"/>
        <v>0</v>
      </c>
      <c r="AG1168" s="59">
        <f t="shared" si="2761"/>
        <v>0</v>
      </c>
      <c r="AH1168">
        <f t="shared" si="2762"/>
        <v>1</v>
      </c>
      <c r="AI1168" s="59">
        <f t="shared" si="2763"/>
        <v>0</v>
      </c>
      <c r="AJ1168" s="59">
        <f t="shared" si="2764"/>
        <v>0</v>
      </c>
      <c r="AK1168" s="59">
        <f t="shared" si="2765"/>
        <v>0</v>
      </c>
      <c r="AL1168" s="59">
        <f t="shared" si="2766"/>
        <v>0</v>
      </c>
      <c r="AM1168" s="12">
        <f t="shared" si="2867"/>
        <v>0</v>
      </c>
      <c r="AN1168" s="12">
        <f t="shared" si="2868"/>
        <v>0</v>
      </c>
      <c r="AO1168" s="66">
        <f t="shared" si="2767"/>
        <v>0</v>
      </c>
      <c r="AP1168" s="66">
        <f t="shared" si="2768"/>
        <v>0</v>
      </c>
      <c r="AQ1168" s="59">
        <f t="shared" si="2769"/>
        <v>0</v>
      </c>
      <c r="AR1168" s="59">
        <f t="shared" si="2770"/>
        <v>0</v>
      </c>
      <c r="AS1168" s="59">
        <f t="shared" si="2771"/>
        <v>0</v>
      </c>
      <c r="AT1168" s="12">
        <f t="shared" si="2772"/>
        <v>0</v>
      </c>
      <c r="AU1168" s="59">
        <f t="shared" si="2869"/>
        <v>0</v>
      </c>
      <c r="AV1168" s="59">
        <f t="shared" si="2870"/>
        <v>0</v>
      </c>
      <c r="AW1168" s="70" t="e">
        <f t="shared" si="2773"/>
        <v>#N/A</v>
      </c>
      <c r="AX1168" s="20">
        <f t="shared" si="2774"/>
        <v>200000</v>
      </c>
      <c r="AY1168" s="20">
        <f t="shared" si="2775"/>
        <v>0</v>
      </c>
      <c r="AZ1168" s="20">
        <f t="shared" si="2776"/>
        <v>0</v>
      </c>
      <c r="BA1168" s="20">
        <f t="shared" si="2777"/>
        <v>0</v>
      </c>
      <c r="BB1168" s="36">
        <f t="shared" si="2778"/>
        <v>0</v>
      </c>
      <c r="BC1168" s="36">
        <f t="shared" si="2779"/>
        <v>0</v>
      </c>
      <c r="BD1168" s="80">
        <f t="shared" si="2780"/>
        <v>0</v>
      </c>
      <c r="BE1168" s="36">
        <f t="shared" si="2781"/>
        <v>0</v>
      </c>
      <c r="BF1168" s="36">
        <f t="shared" si="2782"/>
        <v>0</v>
      </c>
      <c r="BG1168" s="36">
        <f t="shared" si="2783"/>
        <v>0</v>
      </c>
      <c r="BH1168" s="36">
        <f t="shared" si="2784"/>
        <v>0</v>
      </c>
      <c r="BI1168" s="36">
        <f t="shared" si="2785"/>
        <v>0</v>
      </c>
      <c r="BJ1168" s="36">
        <f t="shared" si="2786"/>
        <v>0</v>
      </c>
      <c r="BK1168" s="36">
        <f t="shared" si="2787"/>
        <v>0</v>
      </c>
      <c r="BL1168" s="68">
        <f>IF(OR(AT1168=0,E1168&gt;ProjTerm),0,VLOOKUP(D1168,'Life Events'!$AE$5:$AI$1206,5,FALSE))</f>
        <v>0</v>
      </c>
      <c r="BM1168" s="93">
        <f t="shared" si="2788"/>
        <v>0</v>
      </c>
      <c r="BN1168" s="93">
        <f t="shared" si="2789"/>
        <v>0</v>
      </c>
      <c r="BO1168" s="36">
        <f t="shared" si="2790"/>
        <v>0</v>
      </c>
      <c r="BP1168" s="36">
        <f t="shared" si="2791"/>
        <v>0</v>
      </c>
      <c r="BQ1168" s="36">
        <f t="shared" si="2792"/>
        <v>0</v>
      </c>
      <c r="BR1168" s="36">
        <f t="shared" si="2793"/>
        <v>154.78110000000001</v>
      </c>
      <c r="BS1168" s="36">
        <f t="shared" si="2794"/>
        <v>0</v>
      </c>
      <c r="BT1168" s="36">
        <f t="shared" si="2795"/>
        <v>0</v>
      </c>
      <c r="BU1168" s="70" cm="1">
        <f t="array" ref="BU1168">IF(AND(ActInt=1,$J1168=0),INDEX(Tbl_FwdNom,$B1168-IVP,MATCH(ValnDt,Tbl_FwdNom_Cols)),INDEX(Tbl_FwdNom,$B1168,MATCH(StartDt,Tbl_FwdNom_Cols)))</f>
        <v>7.4873950870000003</v>
      </c>
      <c r="BV1168" s="70" cm="1">
        <f t="array" ref="BV1168">INDEX(Tbl_FwdReal,$B1168,MATCH(StartDt,Tbl_FwdReal_Cols))</f>
        <v>2.1380135170000001</v>
      </c>
      <c r="BW1168" s="70" cm="1">
        <f t="array" ref="BW1168">IF(RunType&lt;&gt;"OPN",INDEX(Tbl_FwdReal,$B1168,MATCH(ValnDt,Tbl_FwdReal_Cols)),IF(AND($J1168=0,ActInt=1),INDEX(Tbl_FwdReal,$B1168-IVP,MATCH(ValnDt,Tbl_FwdReal_Cols)),-999))*$K1168</f>
        <v>0</v>
      </c>
      <c r="BX1168" s="70">
        <f t="shared" si="2796"/>
        <v>0</v>
      </c>
      <c r="BY1168" s="70">
        <f t="shared" si="2871"/>
        <v>7.4873950870000039E-2</v>
      </c>
      <c r="BZ1168" s="64">
        <f t="shared" si="2884"/>
        <v>6.0350881791475519E-3</v>
      </c>
      <c r="CA1168" s="70" cm="1">
        <f t="array" ref="CA1168">IF($J1168=1,CA1167*(1+INDEX(Tbl_CPI,$B1168,MATCH(IF(RunType="OPN",StartDt,ValnDt),Tbl_CPI_Cols))),0)</f>
        <v>0</v>
      </c>
      <c r="CB1168" s="70">
        <f t="shared" si="2872"/>
        <v>563.40030751269637</v>
      </c>
      <c r="CC1168" s="70">
        <f t="shared" si="2873"/>
        <v>536.8550359874838</v>
      </c>
      <c r="CD1168" s="36">
        <f t="shared" si="2797"/>
        <v>2719.6181364732615</v>
      </c>
      <c r="CE1168" s="36">
        <f t="shared" si="2798"/>
        <v>0</v>
      </c>
      <c r="CF1168" s="36">
        <f t="shared" si="2799"/>
        <v>0</v>
      </c>
      <c r="CG1168" s="36">
        <f t="shared" si="2800"/>
        <v>0</v>
      </c>
      <c r="CH1168" s="36">
        <f t="shared" si="2801"/>
        <v>0</v>
      </c>
      <c r="CI1168" s="36">
        <f t="shared" si="2802"/>
        <v>0</v>
      </c>
      <c r="CJ1168" s="36">
        <f t="shared" si="2803"/>
        <v>0</v>
      </c>
      <c r="CK1168" s="36">
        <f t="shared" si="2804"/>
        <v>0</v>
      </c>
      <c r="CL1168" s="36">
        <f t="shared" si="2805"/>
        <v>0</v>
      </c>
      <c r="CM1168" s="36">
        <f t="shared" si="2806"/>
        <v>0</v>
      </c>
      <c r="CN1168" s="36">
        <f t="shared" si="2807"/>
        <v>0</v>
      </c>
      <c r="CO1168" s="20">
        <f t="shared" si="2808"/>
        <v>120000</v>
      </c>
      <c r="CP1168" s="20">
        <f t="shared" si="2809"/>
        <v>2</v>
      </c>
      <c r="CQ1168" s="64" t="e">
        <f t="shared" si="2810"/>
        <v>#N/A</v>
      </c>
      <c r="CR1168" s="64" t="e">
        <f t="shared" si="2811"/>
        <v>#N/A</v>
      </c>
      <c r="CS1168" s="36" t="e">
        <f t="shared" si="2812"/>
        <v>#N/A</v>
      </c>
      <c r="CT1168" s="36">
        <f t="shared" si="2813"/>
        <v>0</v>
      </c>
      <c r="CU1168" s="36">
        <f t="shared" si="2814"/>
        <v>0</v>
      </c>
      <c r="CV1168" s="36">
        <f t="shared" si="2874"/>
        <v>0</v>
      </c>
      <c r="CW1168" s="36">
        <f t="shared" si="2815"/>
        <v>0</v>
      </c>
      <c r="CX1168" s="36">
        <f t="shared" si="2816"/>
        <v>0</v>
      </c>
      <c r="CY1168" s="36">
        <f t="shared" si="2817"/>
        <v>0</v>
      </c>
      <c r="CZ1168" s="36">
        <f t="shared" si="2875"/>
        <v>0</v>
      </c>
      <c r="DA1168" s="64">
        <f t="shared" si="2818"/>
        <v>6.0350881791475519E-3</v>
      </c>
      <c r="DB1168" s="70">
        <f t="shared" si="2876"/>
        <v>0.99400111561707993</v>
      </c>
      <c r="DC1168" s="70">
        <f>PRODUCT($DB$8:DB1168)</f>
        <v>5.4894655681517476E-5</v>
      </c>
      <c r="DD1168" s="36">
        <f t="shared" si="2819"/>
        <v>0</v>
      </c>
      <c r="DE1168" s="36">
        <f t="shared" si="2820"/>
        <v>0</v>
      </c>
      <c r="DF1168" s="36">
        <f t="shared" si="2821"/>
        <v>0</v>
      </c>
      <c r="DG1168" s="36">
        <f t="shared" si="2822"/>
        <v>0</v>
      </c>
      <c r="DH1168" s="36">
        <f t="shared" si="2823"/>
        <v>0</v>
      </c>
      <c r="DI1168" s="36">
        <f t="shared" si="2824"/>
        <v>0</v>
      </c>
      <c r="DJ1168" s="36">
        <f t="shared" si="2825"/>
        <v>0</v>
      </c>
      <c r="DK1168" s="36">
        <f t="shared" si="2826"/>
        <v>0</v>
      </c>
      <c r="DL1168" s="36">
        <f t="shared" si="2827"/>
        <v>0</v>
      </c>
      <c r="DM1168" s="36">
        <f t="shared" si="2828"/>
        <v>0</v>
      </c>
      <c r="DN1168" s="36">
        <f t="shared" ca="1" si="2877"/>
        <v>4.6137290849905055E-12</v>
      </c>
      <c r="DO1168" s="64" cm="1">
        <f t="array" ref="DO1168">IFERROR(INDEX(Tbl_FwdNom,$B1168,MATCH(LIDt,Tbl_FwdNom_Cols,0)),0)</f>
        <v>7.2648577779999997</v>
      </c>
      <c r="DP1168" s="64">
        <f t="shared" ca="1" si="2878"/>
        <v>0</v>
      </c>
      <c r="DQ1168" s="64">
        <f t="shared" ca="1" si="2829"/>
        <v>0</v>
      </c>
      <c r="DR1168" s="70">
        <f t="shared" ca="1" si="2830"/>
        <v>1</v>
      </c>
      <c r="DS1168" s="70">
        <f ca="1">PRODUCT($DR$8:DR1168)</f>
        <v>5.1485728910319675E-4</v>
      </c>
      <c r="DT1168" s="36">
        <f t="shared" ca="1" si="2831"/>
        <v>0</v>
      </c>
      <c r="DU1168" s="36">
        <f t="shared" ca="1" si="2832"/>
        <v>0</v>
      </c>
      <c r="DV1168" s="36">
        <f t="shared" ca="1" si="2833"/>
        <v>0</v>
      </c>
      <c r="DW1168" s="36">
        <f t="shared" ca="1" si="2834"/>
        <v>0</v>
      </c>
      <c r="DX1168" s="36">
        <f t="shared" ca="1" si="2835"/>
        <v>0</v>
      </c>
      <c r="DY1168" s="36">
        <f t="shared" ca="1" si="2836"/>
        <v>0</v>
      </c>
      <c r="DZ1168" s="36">
        <f t="shared" ca="1" si="2837"/>
        <v>0</v>
      </c>
      <c r="EA1168" s="36">
        <f t="shared" ca="1" si="2838"/>
        <v>0</v>
      </c>
      <c r="EB1168" s="36">
        <f t="shared" ca="1" si="2839"/>
        <v>0</v>
      </c>
      <c r="EC1168" s="36">
        <f t="shared" ca="1" si="2840"/>
        <v>0</v>
      </c>
      <c r="ED1168" s="36">
        <f t="shared" ca="1" si="2841"/>
        <v>0</v>
      </c>
      <c r="EE1168" s="36">
        <f t="shared" ca="1" si="2879"/>
        <v>0</v>
      </c>
      <c r="EF1168" s="36">
        <f t="shared" ca="1" si="2842"/>
        <v>0</v>
      </c>
      <c r="EG1168" s="64"/>
      <c r="EH1168" s="64"/>
      <c r="EI1168" s="64"/>
      <c r="EJ1168" s="70"/>
      <c r="EK1168" s="70"/>
      <c r="EL1168" s="70"/>
      <c r="EM1168" s="70"/>
      <c r="EN1168" s="70"/>
      <c r="EO1168" s="36">
        <f t="shared" si="2843"/>
        <v>0</v>
      </c>
      <c r="EP1168" s="36">
        <f t="shared" si="2844"/>
        <v>0</v>
      </c>
      <c r="EQ1168" s="36">
        <f t="shared" si="2845"/>
        <v>0</v>
      </c>
      <c r="ER1168" s="36">
        <f t="shared" si="2846"/>
        <v>0</v>
      </c>
      <c r="ES1168" s="36">
        <f t="shared" si="2847"/>
        <v>0</v>
      </c>
      <c r="ET1168" s="36">
        <f t="shared" si="2848"/>
        <v>0</v>
      </c>
      <c r="EU1168" s="36">
        <f t="shared" si="2880"/>
        <v>0</v>
      </c>
      <c r="EV1168" s="36">
        <f t="shared" si="2849"/>
        <v>0</v>
      </c>
      <c r="EW1168" s="36">
        <f t="shared" si="2850"/>
        <v>0</v>
      </c>
      <c r="EX1168" s="36">
        <f t="shared" si="2881"/>
        <v>0</v>
      </c>
      <c r="EY1168" s="36">
        <f t="shared" si="2851"/>
        <v>0</v>
      </c>
      <c r="EZ1168" s="36">
        <f t="shared" si="2852"/>
        <v>0</v>
      </c>
      <c r="FA1168" s="36">
        <f t="shared" si="2853"/>
        <v>0</v>
      </c>
      <c r="FB1168" s="36">
        <f t="shared" si="2854"/>
        <v>0</v>
      </c>
      <c r="FC1168" s="36">
        <f t="shared" si="2882"/>
        <v>0</v>
      </c>
      <c r="FD1168" s="36">
        <f t="shared" si="2855"/>
        <v>0</v>
      </c>
      <c r="FE1168" s="36">
        <f t="shared" si="2856"/>
        <v>0</v>
      </c>
      <c r="FF1168" s="36">
        <f t="shared" si="2883"/>
        <v>0</v>
      </c>
      <c r="FG1168" s="36">
        <f t="shared" si="2857"/>
        <v>0</v>
      </c>
      <c r="FH1168" s="36">
        <f t="shared" si="2858"/>
        <v>0</v>
      </c>
      <c r="FI1168" s="36">
        <f t="shared" si="2859"/>
        <v>0</v>
      </c>
      <c r="FJ1168" s="36">
        <f t="shared" ca="1" si="2860"/>
        <v>0</v>
      </c>
      <c r="FK1168" s="36">
        <f t="shared" si="2861"/>
        <v>0</v>
      </c>
      <c r="FL1168" s="36">
        <f t="shared" si="2862"/>
        <v>0</v>
      </c>
      <c r="FM1168" s="36">
        <f t="shared" ca="1" si="2863"/>
        <v>0</v>
      </c>
      <c r="FN1168" s="36">
        <f t="shared" ca="1" si="2885"/>
        <v>0</v>
      </c>
    </row>
    <row r="1169" spans="2:170" x14ac:dyDescent="0.25">
      <c r="B1169" s="2">
        <v>1161</v>
      </c>
      <c r="C1169" s="2">
        <f t="shared" si="2734"/>
        <v>97</v>
      </c>
      <c r="D1169" s="2">
        <f t="shared" si="2737"/>
        <v>1185</v>
      </c>
      <c r="E1169" s="2">
        <f t="shared" si="2735"/>
        <v>99</v>
      </c>
      <c r="F1169" s="189">
        <f t="shared" si="2739"/>
        <v>81054</v>
      </c>
      <c r="G1169" s="2">
        <f t="shared" si="2738"/>
        <v>11</v>
      </c>
      <c r="H1169" s="187">
        <f t="shared" si="2740"/>
        <v>131.33333333333334</v>
      </c>
      <c r="I1169" s="186">
        <f t="shared" si="2736"/>
        <v>131</v>
      </c>
      <c r="J1169" s="2">
        <f t="shared" si="2741"/>
        <v>0</v>
      </c>
      <c r="K1169" s="2">
        <f t="shared" si="2742"/>
        <v>0</v>
      </c>
      <c r="L1169">
        <f t="shared" si="2743"/>
        <v>2</v>
      </c>
      <c r="M1169" s="190">
        <f t="shared" si="2864"/>
        <v>0</v>
      </c>
      <c r="N1169">
        <f t="shared" si="2744"/>
        <v>1</v>
      </c>
      <c r="O1169">
        <f t="shared" si="2745"/>
        <v>100</v>
      </c>
      <c r="P1169" s="58">
        <f t="shared" si="2746"/>
        <v>0</v>
      </c>
      <c r="Q1169" s="106">
        <f t="shared" si="2747"/>
        <v>0</v>
      </c>
      <c r="R1169" s="59">
        <f t="shared" si="2748"/>
        <v>0</v>
      </c>
      <c r="S1169" s="32">
        <f t="shared" si="2865"/>
        <v>0</v>
      </c>
      <c r="T1169">
        <f t="shared" si="2749"/>
        <v>1</v>
      </c>
      <c r="U1169" s="32">
        <f t="shared" si="2866"/>
        <v>0</v>
      </c>
      <c r="V1169">
        <f t="shared" si="2750"/>
        <v>1</v>
      </c>
      <c r="W1169">
        <f t="shared" si="2751"/>
        <v>100</v>
      </c>
      <c r="X1169" s="58">
        <f t="shared" si="2752"/>
        <v>0</v>
      </c>
      <c r="Y1169" s="58">
        <f t="shared" si="2753"/>
        <v>0</v>
      </c>
      <c r="Z1169" s="32">
        <f t="shared" si="2754"/>
        <v>0</v>
      </c>
      <c r="AA1169" s="32">
        <f t="shared" si="2755"/>
        <v>0</v>
      </c>
      <c r="AB1169" s="59">
        <f t="shared" si="2756"/>
        <v>0</v>
      </c>
      <c r="AC1169" s="59">
        <f t="shared" si="2757"/>
        <v>0</v>
      </c>
      <c r="AD1169">
        <f t="shared" si="2758"/>
        <v>1</v>
      </c>
      <c r="AE1169" s="59">
        <f t="shared" si="2759"/>
        <v>0</v>
      </c>
      <c r="AF1169" s="59">
        <f t="shared" si="2760"/>
        <v>0</v>
      </c>
      <c r="AG1169" s="59">
        <f t="shared" si="2761"/>
        <v>0</v>
      </c>
      <c r="AH1169">
        <f t="shared" si="2762"/>
        <v>1</v>
      </c>
      <c r="AI1169" s="59">
        <f t="shared" si="2763"/>
        <v>0</v>
      </c>
      <c r="AJ1169" s="59">
        <f t="shared" si="2764"/>
        <v>0</v>
      </c>
      <c r="AK1169" s="59">
        <f t="shared" si="2765"/>
        <v>0</v>
      </c>
      <c r="AL1169" s="59">
        <f t="shared" si="2766"/>
        <v>0</v>
      </c>
      <c r="AM1169" s="12">
        <f t="shared" si="2867"/>
        <v>0</v>
      </c>
      <c r="AN1169" s="12">
        <f t="shared" si="2868"/>
        <v>0</v>
      </c>
      <c r="AO1169" s="66">
        <f t="shared" si="2767"/>
        <v>0</v>
      </c>
      <c r="AP1169" s="66">
        <f t="shared" si="2768"/>
        <v>0</v>
      </c>
      <c r="AQ1169" s="59">
        <f t="shared" si="2769"/>
        <v>0</v>
      </c>
      <c r="AR1169" s="59">
        <f t="shared" si="2770"/>
        <v>0</v>
      </c>
      <c r="AS1169" s="59">
        <f t="shared" si="2771"/>
        <v>0</v>
      </c>
      <c r="AT1169" s="12">
        <f t="shared" si="2772"/>
        <v>0</v>
      </c>
      <c r="AU1169" s="59">
        <f t="shared" si="2869"/>
        <v>0</v>
      </c>
      <c r="AV1169" s="59">
        <f t="shared" si="2870"/>
        <v>0</v>
      </c>
      <c r="AW1169" s="70" t="e">
        <f t="shared" si="2773"/>
        <v>#N/A</v>
      </c>
      <c r="AX1169" s="20">
        <f t="shared" si="2774"/>
        <v>200000</v>
      </c>
      <c r="AY1169" s="20">
        <f t="shared" si="2775"/>
        <v>0</v>
      </c>
      <c r="AZ1169" s="20">
        <f t="shared" si="2776"/>
        <v>0</v>
      </c>
      <c r="BA1169" s="20">
        <f t="shared" si="2777"/>
        <v>0</v>
      </c>
      <c r="BB1169" s="36">
        <f t="shared" si="2778"/>
        <v>0</v>
      </c>
      <c r="BC1169" s="36">
        <f t="shared" si="2779"/>
        <v>0</v>
      </c>
      <c r="BD1169" s="80">
        <f t="shared" si="2780"/>
        <v>0</v>
      </c>
      <c r="BE1169" s="36">
        <f t="shared" si="2781"/>
        <v>0</v>
      </c>
      <c r="BF1169" s="36">
        <f t="shared" si="2782"/>
        <v>0</v>
      </c>
      <c r="BG1169" s="36">
        <f t="shared" si="2783"/>
        <v>0</v>
      </c>
      <c r="BH1169" s="36">
        <f t="shared" si="2784"/>
        <v>0</v>
      </c>
      <c r="BI1169" s="36">
        <f t="shared" si="2785"/>
        <v>0</v>
      </c>
      <c r="BJ1169" s="36">
        <f t="shared" si="2786"/>
        <v>0</v>
      </c>
      <c r="BK1169" s="36">
        <f t="shared" si="2787"/>
        <v>0</v>
      </c>
      <c r="BL1169" s="68">
        <f>IF(OR(AT1169=0,E1169&gt;ProjTerm),0,VLOOKUP(D1169,'Life Events'!$AE$5:$AI$1206,5,FALSE))</f>
        <v>0</v>
      </c>
      <c r="BM1169" s="93">
        <f t="shared" si="2788"/>
        <v>0</v>
      </c>
      <c r="BN1169" s="93">
        <f t="shared" si="2789"/>
        <v>0</v>
      </c>
      <c r="BO1169" s="36">
        <f t="shared" si="2790"/>
        <v>0</v>
      </c>
      <c r="BP1169" s="36">
        <f t="shared" si="2791"/>
        <v>0</v>
      </c>
      <c r="BQ1169" s="36">
        <f t="shared" si="2792"/>
        <v>0</v>
      </c>
      <c r="BR1169" s="36">
        <f t="shared" si="2793"/>
        <v>154.78110000000001</v>
      </c>
      <c r="BS1169" s="36">
        <f t="shared" si="2794"/>
        <v>0</v>
      </c>
      <c r="BT1169" s="36">
        <f t="shared" si="2795"/>
        <v>0</v>
      </c>
      <c r="BU1169" s="70" cm="1">
        <f t="array" ref="BU1169">IF(AND(ActInt=1,$J1169=0),INDEX(Tbl_FwdNom,$B1169-IVP,MATCH(ValnDt,Tbl_FwdNom_Cols)),INDEX(Tbl_FwdNom,$B1169,MATCH(StartDt,Tbl_FwdNom_Cols)))</f>
        <v>7.4815589109999996</v>
      </c>
      <c r="BV1169" s="70" cm="1">
        <f t="array" ref="BV1169">INDEX(Tbl_FwdReal,$B1169,MATCH(StartDt,Tbl_FwdReal_Cols))</f>
        <v>2.134674102</v>
      </c>
      <c r="BW1169" s="70" cm="1">
        <f t="array" ref="BW1169">IF(RunType&lt;&gt;"OPN",INDEX(Tbl_FwdReal,$B1169,MATCH(ValnDt,Tbl_FwdReal_Cols)),IF(AND($J1169=0,ActInt=1),INDEX(Tbl_FwdReal,$B1169-IVP,MATCH(ValnDt,Tbl_FwdReal_Cols)),-999))*$K1169</f>
        <v>0</v>
      </c>
      <c r="BX1169" s="70">
        <f t="shared" si="2796"/>
        <v>0</v>
      </c>
      <c r="BY1169" s="70">
        <f t="shared" si="2871"/>
        <v>7.4815589109999969E-2</v>
      </c>
      <c r="BZ1169" s="64">
        <f t="shared" si="2884"/>
        <v>6.0305360609265168E-3</v>
      </c>
      <c r="CA1169" s="70" cm="1">
        <f t="array" ref="CA1169">IF($J1169=1,CA1168*(1+INDEX(Tbl_CPI,$B1169,MATCH(IF(RunType="OPN",StartDt,ValnDt),Tbl_CPI_Cols))),0)</f>
        <v>0</v>
      </c>
      <c r="CB1169" s="70">
        <f t="shared" si="2872"/>
        <v>566.79791338388873</v>
      </c>
      <c r="CC1169" s="70">
        <f t="shared" si="2873"/>
        <v>536.8550359874838</v>
      </c>
      <c r="CD1169" s="36">
        <f t="shared" si="2797"/>
        <v>2719.6181364732615</v>
      </c>
      <c r="CE1169" s="36">
        <f t="shared" si="2798"/>
        <v>0</v>
      </c>
      <c r="CF1169" s="36">
        <f t="shared" si="2799"/>
        <v>0</v>
      </c>
      <c r="CG1169" s="36">
        <f t="shared" si="2800"/>
        <v>0</v>
      </c>
      <c r="CH1169" s="36">
        <f t="shared" si="2801"/>
        <v>0</v>
      </c>
      <c r="CI1169" s="36">
        <f t="shared" si="2802"/>
        <v>0</v>
      </c>
      <c r="CJ1169" s="36">
        <f t="shared" si="2803"/>
        <v>0</v>
      </c>
      <c r="CK1169" s="36">
        <f t="shared" si="2804"/>
        <v>0</v>
      </c>
      <c r="CL1169" s="36">
        <f t="shared" si="2805"/>
        <v>0</v>
      </c>
      <c r="CM1169" s="36">
        <f t="shared" si="2806"/>
        <v>0</v>
      </c>
      <c r="CN1169" s="36">
        <f t="shared" si="2807"/>
        <v>0</v>
      </c>
      <c r="CO1169" s="20">
        <f t="shared" si="2808"/>
        <v>120000</v>
      </c>
      <c r="CP1169" s="20">
        <f t="shared" si="2809"/>
        <v>2</v>
      </c>
      <c r="CQ1169" s="64" t="e">
        <f t="shared" si="2810"/>
        <v>#N/A</v>
      </c>
      <c r="CR1169" s="64" t="e">
        <f t="shared" si="2811"/>
        <v>#N/A</v>
      </c>
      <c r="CS1169" s="36" t="e">
        <f t="shared" si="2812"/>
        <v>#N/A</v>
      </c>
      <c r="CT1169" s="36">
        <f t="shared" si="2813"/>
        <v>0</v>
      </c>
      <c r="CU1169" s="36">
        <f t="shared" si="2814"/>
        <v>0</v>
      </c>
      <c r="CV1169" s="36">
        <f t="shared" si="2874"/>
        <v>0</v>
      </c>
      <c r="CW1169" s="36">
        <f t="shared" si="2815"/>
        <v>0</v>
      </c>
      <c r="CX1169" s="36">
        <f t="shared" si="2816"/>
        <v>0</v>
      </c>
      <c r="CY1169" s="36">
        <f t="shared" si="2817"/>
        <v>0</v>
      </c>
      <c r="CZ1169" s="36">
        <f t="shared" si="2875"/>
        <v>0</v>
      </c>
      <c r="DA1169" s="64">
        <f t="shared" si="2818"/>
        <v>6.0305360609265168E-3</v>
      </c>
      <c r="DB1169" s="70">
        <f t="shared" si="2876"/>
        <v>0.99400561330420556</v>
      </c>
      <c r="DC1169" s="70">
        <f>PRODUCT($DB$8:DB1169)</f>
        <v>5.4565595887829968E-5</v>
      </c>
      <c r="DD1169" s="36">
        <f t="shared" si="2819"/>
        <v>0</v>
      </c>
      <c r="DE1169" s="36">
        <f t="shared" si="2820"/>
        <v>0</v>
      </c>
      <c r="DF1169" s="36">
        <f t="shared" si="2821"/>
        <v>0</v>
      </c>
      <c r="DG1169" s="36">
        <f t="shared" si="2822"/>
        <v>0</v>
      </c>
      <c r="DH1169" s="36">
        <f t="shared" si="2823"/>
        <v>0</v>
      </c>
      <c r="DI1169" s="36">
        <f t="shared" si="2824"/>
        <v>0</v>
      </c>
      <c r="DJ1169" s="36">
        <f t="shared" si="2825"/>
        <v>0</v>
      </c>
      <c r="DK1169" s="36">
        <f t="shared" si="2826"/>
        <v>0</v>
      </c>
      <c r="DL1169" s="36">
        <f t="shared" si="2827"/>
        <v>0</v>
      </c>
      <c r="DM1169" s="36">
        <f t="shared" si="2828"/>
        <v>0</v>
      </c>
      <c r="DN1169" s="36">
        <f t="shared" ca="1" si="2877"/>
        <v>4.6137290849905055E-12</v>
      </c>
      <c r="DO1169" s="64" cm="1">
        <f t="array" ref="DO1169">IFERROR(INDEX(Tbl_FwdNom,$B1169,MATCH(LIDt,Tbl_FwdNom_Cols,0)),0)</f>
        <v>7.2631598400000001</v>
      </c>
      <c r="DP1169" s="64">
        <f t="shared" ca="1" si="2878"/>
        <v>0</v>
      </c>
      <c r="DQ1169" s="64">
        <f t="shared" ca="1" si="2829"/>
        <v>0</v>
      </c>
      <c r="DR1169" s="70">
        <f t="shared" ca="1" si="2830"/>
        <v>1</v>
      </c>
      <c r="DS1169" s="70">
        <f ca="1">PRODUCT($DR$8:DR1169)</f>
        <v>5.1485728910319675E-4</v>
      </c>
      <c r="DT1169" s="36">
        <f t="shared" ca="1" si="2831"/>
        <v>0</v>
      </c>
      <c r="DU1169" s="36">
        <f t="shared" ca="1" si="2832"/>
        <v>0</v>
      </c>
      <c r="DV1169" s="36">
        <f t="shared" ca="1" si="2833"/>
        <v>0</v>
      </c>
      <c r="DW1169" s="36">
        <f t="shared" ca="1" si="2834"/>
        <v>0</v>
      </c>
      <c r="DX1169" s="36">
        <f t="shared" ca="1" si="2835"/>
        <v>0</v>
      </c>
      <c r="DY1169" s="36">
        <f t="shared" ca="1" si="2836"/>
        <v>0</v>
      </c>
      <c r="DZ1169" s="36">
        <f t="shared" ca="1" si="2837"/>
        <v>0</v>
      </c>
      <c r="EA1169" s="36">
        <f t="shared" ca="1" si="2838"/>
        <v>0</v>
      </c>
      <c r="EB1169" s="36">
        <f t="shared" ca="1" si="2839"/>
        <v>0</v>
      </c>
      <c r="EC1169" s="36">
        <f t="shared" ca="1" si="2840"/>
        <v>0</v>
      </c>
      <c r="ED1169" s="36">
        <f t="shared" ca="1" si="2841"/>
        <v>0</v>
      </c>
      <c r="EE1169" s="36">
        <f t="shared" ca="1" si="2879"/>
        <v>0</v>
      </c>
      <c r="EF1169" s="36">
        <f t="shared" ca="1" si="2842"/>
        <v>0</v>
      </c>
      <c r="EG1169" s="64"/>
      <c r="EH1169" s="64"/>
      <c r="EI1169" s="64"/>
      <c r="EJ1169" s="70"/>
      <c r="EK1169" s="70"/>
      <c r="EL1169" s="70"/>
      <c r="EM1169" s="70"/>
      <c r="EN1169" s="70"/>
      <c r="EO1169" s="36">
        <f t="shared" si="2843"/>
        <v>0</v>
      </c>
      <c r="EP1169" s="36">
        <f t="shared" si="2844"/>
        <v>0</v>
      </c>
      <c r="EQ1169" s="36">
        <f t="shared" si="2845"/>
        <v>0</v>
      </c>
      <c r="ER1169" s="36">
        <f t="shared" si="2846"/>
        <v>0</v>
      </c>
      <c r="ES1169" s="36">
        <f t="shared" si="2847"/>
        <v>0</v>
      </c>
      <c r="ET1169" s="36">
        <f t="shared" si="2848"/>
        <v>0</v>
      </c>
      <c r="EU1169" s="36">
        <f t="shared" si="2880"/>
        <v>0</v>
      </c>
      <c r="EV1169" s="36">
        <f t="shared" si="2849"/>
        <v>0</v>
      </c>
      <c r="EW1169" s="36">
        <f t="shared" si="2850"/>
        <v>0</v>
      </c>
      <c r="EX1169" s="36">
        <f t="shared" si="2881"/>
        <v>0</v>
      </c>
      <c r="EY1169" s="36">
        <f t="shared" si="2851"/>
        <v>0</v>
      </c>
      <c r="EZ1169" s="36">
        <f t="shared" si="2852"/>
        <v>0</v>
      </c>
      <c r="FA1169" s="36">
        <f t="shared" si="2853"/>
        <v>0</v>
      </c>
      <c r="FB1169" s="36">
        <f t="shared" si="2854"/>
        <v>0</v>
      </c>
      <c r="FC1169" s="36">
        <f t="shared" si="2882"/>
        <v>0</v>
      </c>
      <c r="FD1169" s="36">
        <f t="shared" si="2855"/>
        <v>0</v>
      </c>
      <c r="FE1169" s="36">
        <f t="shared" si="2856"/>
        <v>0</v>
      </c>
      <c r="FF1169" s="36">
        <f t="shared" si="2883"/>
        <v>0</v>
      </c>
      <c r="FG1169" s="36">
        <f t="shared" si="2857"/>
        <v>0</v>
      </c>
      <c r="FH1169" s="36">
        <f t="shared" si="2858"/>
        <v>0</v>
      </c>
      <c r="FI1169" s="36">
        <f t="shared" si="2859"/>
        <v>0</v>
      </c>
      <c r="FJ1169" s="36">
        <f t="shared" ca="1" si="2860"/>
        <v>0</v>
      </c>
      <c r="FK1169" s="36">
        <f t="shared" si="2861"/>
        <v>0</v>
      </c>
      <c r="FL1169" s="36">
        <f t="shared" si="2862"/>
        <v>0</v>
      </c>
      <c r="FM1169" s="36">
        <f t="shared" ca="1" si="2863"/>
        <v>0</v>
      </c>
      <c r="FN1169" s="36">
        <f t="shared" ca="1" si="2885"/>
        <v>0</v>
      </c>
    </row>
    <row r="1170" spans="2:170" x14ac:dyDescent="0.25">
      <c r="B1170" s="2">
        <v>1162</v>
      </c>
      <c r="C1170" s="2">
        <f t="shared" ref="C1170:C1196" si="2886">IF(B1170&lt;=0,0,ROUNDUP(B1170/12,0))</f>
        <v>97</v>
      </c>
      <c r="D1170" s="2">
        <f t="shared" si="2737"/>
        <v>1186</v>
      </c>
      <c r="E1170" s="2">
        <f t="shared" si="2735"/>
        <v>99</v>
      </c>
      <c r="F1170" s="189">
        <f t="shared" si="2739"/>
        <v>81085</v>
      </c>
      <c r="G1170" s="2">
        <f t="shared" si="2738"/>
        <v>12</v>
      </c>
      <c r="H1170" s="187">
        <f t="shared" si="2740"/>
        <v>131.41666666666666</v>
      </c>
      <c r="I1170" s="186">
        <f t="shared" si="2736"/>
        <v>131</v>
      </c>
      <c r="J1170" s="2">
        <f t="shared" si="2741"/>
        <v>0</v>
      </c>
      <c r="K1170" s="2">
        <f t="shared" si="2742"/>
        <v>0</v>
      </c>
      <c r="L1170">
        <f t="shared" si="2743"/>
        <v>2</v>
      </c>
      <c r="M1170" s="190">
        <f t="shared" si="2864"/>
        <v>0</v>
      </c>
      <c r="N1170">
        <f t="shared" si="2744"/>
        <v>1</v>
      </c>
      <c r="O1170">
        <f t="shared" si="2745"/>
        <v>100</v>
      </c>
      <c r="P1170" s="58">
        <f t="shared" si="2746"/>
        <v>0</v>
      </c>
      <c r="Q1170" s="106">
        <f t="shared" si="2747"/>
        <v>0</v>
      </c>
      <c r="R1170" s="59">
        <f t="shared" si="2748"/>
        <v>0</v>
      </c>
      <c r="S1170" s="32">
        <f t="shared" si="2865"/>
        <v>0</v>
      </c>
      <c r="T1170">
        <f t="shared" si="2749"/>
        <v>1</v>
      </c>
      <c r="U1170" s="32">
        <f t="shared" si="2866"/>
        <v>0</v>
      </c>
      <c r="V1170">
        <f t="shared" si="2750"/>
        <v>1</v>
      </c>
      <c r="W1170">
        <f t="shared" si="2751"/>
        <v>100</v>
      </c>
      <c r="X1170" s="58">
        <f t="shared" si="2752"/>
        <v>0</v>
      </c>
      <c r="Y1170" s="58">
        <f t="shared" si="2753"/>
        <v>0</v>
      </c>
      <c r="Z1170" s="32">
        <f t="shared" si="2754"/>
        <v>0</v>
      </c>
      <c r="AA1170" s="32">
        <f t="shared" si="2755"/>
        <v>0</v>
      </c>
      <c r="AB1170" s="59">
        <f t="shared" si="2756"/>
        <v>0</v>
      </c>
      <c r="AC1170" s="59">
        <f t="shared" si="2757"/>
        <v>0</v>
      </c>
      <c r="AD1170">
        <f t="shared" si="2758"/>
        <v>1</v>
      </c>
      <c r="AE1170" s="59">
        <f t="shared" si="2759"/>
        <v>0</v>
      </c>
      <c r="AF1170" s="59">
        <f t="shared" si="2760"/>
        <v>0</v>
      </c>
      <c r="AG1170" s="59">
        <f t="shared" si="2761"/>
        <v>0</v>
      </c>
      <c r="AH1170">
        <f t="shared" si="2762"/>
        <v>1</v>
      </c>
      <c r="AI1170" s="59">
        <f t="shared" si="2763"/>
        <v>0</v>
      </c>
      <c r="AJ1170" s="59">
        <f t="shared" si="2764"/>
        <v>0</v>
      </c>
      <c r="AK1170" s="59">
        <f t="shared" si="2765"/>
        <v>0</v>
      </c>
      <c r="AL1170" s="59">
        <f t="shared" si="2766"/>
        <v>0</v>
      </c>
      <c r="AM1170" s="12">
        <f t="shared" si="2867"/>
        <v>0</v>
      </c>
      <c r="AN1170" s="12">
        <f t="shared" si="2868"/>
        <v>0</v>
      </c>
      <c r="AO1170" s="66">
        <f t="shared" si="2767"/>
        <v>0</v>
      </c>
      <c r="AP1170" s="66">
        <f t="shared" si="2768"/>
        <v>0</v>
      </c>
      <c r="AQ1170" s="59">
        <f t="shared" si="2769"/>
        <v>0</v>
      </c>
      <c r="AR1170" s="59">
        <f t="shared" si="2770"/>
        <v>0</v>
      </c>
      <c r="AS1170" s="59">
        <f t="shared" si="2771"/>
        <v>0</v>
      </c>
      <c r="AT1170" s="12">
        <f t="shared" si="2772"/>
        <v>0</v>
      </c>
      <c r="AU1170" s="59">
        <f t="shared" si="2869"/>
        <v>0</v>
      </c>
      <c r="AV1170" s="59">
        <f t="shared" si="2870"/>
        <v>0</v>
      </c>
      <c r="AW1170" s="70" t="e">
        <f t="shared" si="2773"/>
        <v>#N/A</v>
      </c>
      <c r="AX1170" s="20">
        <f t="shared" si="2774"/>
        <v>200000</v>
      </c>
      <c r="AY1170" s="20">
        <f t="shared" si="2775"/>
        <v>0</v>
      </c>
      <c r="AZ1170" s="20">
        <f t="shared" si="2776"/>
        <v>0</v>
      </c>
      <c r="BA1170" s="20">
        <f t="shared" si="2777"/>
        <v>0</v>
      </c>
      <c r="BB1170" s="36">
        <f t="shared" si="2778"/>
        <v>0</v>
      </c>
      <c r="BC1170" s="36">
        <f t="shared" si="2779"/>
        <v>0</v>
      </c>
      <c r="BD1170" s="80">
        <f t="shared" si="2780"/>
        <v>0</v>
      </c>
      <c r="BE1170" s="36">
        <f t="shared" si="2781"/>
        <v>0</v>
      </c>
      <c r="BF1170" s="36">
        <f t="shared" si="2782"/>
        <v>0</v>
      </c>
      <c r="BG1170" s="36">
        <f t="shared" si="2783"/>
        <v>0</v>
      </c>
      <c r="BH1170" s="36">
        <f t="shared" si="2784"/>
        <v>0</v>
      </c>
      <c r="BI1170" s="36">
        <f t="shared" si="2785"/>
        <v>0</v>
      </c>
      <c r="BJ1170" s="36">
        <f t="shared" si="2786"/>
        <v>0</v>
      </c>
      <c r="BK1170" s="36">
        <f t="shared" si="2787"/>
        <v>0</v>
      </c>
      <c r="BL1170" s="68">
        <f>IF(OR(AT1170=0,E1170&gt;ProjTerm),0,VLOOKUP(D1170,'Life Events'!$AE$5:$AI$1206,5,FALSE))</f>
        <v>0</v>
      </c>
      <c r="BM1170" s="93">
        <f t="shared" si="2788"/>
        <v>0</v>
      </c>
      <c r="BN1170" s="93">
        <f t="shared" si="2789"/>
        <v>0</v>
      </c>
      <c r="BO1170" s="36">
        <f t="shared" si="2790"/>
        <v>0</v>
      </c>
      <c r="BP1170" s="36">
        <f t="shared" si="2791"/>
        <v>0</v>
      </c>
      <c r="BQ1170" s="36">
        <f t="shared" si="2792"/>
        <v>0</v>
      </c>
      <c r="BR1170" s="36">
        <f t="shared" si="2793"/>
        <v>154.78110000000001</v>
      </c>
      <c r="BS1170" s="36">
        <f t="shared" si="2794"/>
        <v>0</v>
      </c>
      <c r="BT1170" s="36">
        <f t="shared" si="2795"/>
        <v>0</v>
      </c>
      <c r="BU1170" s="70" cm="1">
        <f t="array" ref="BU1170">IF(AND(ActInt=1,$J1170=0),INDEX(Tbl_FwdNom,$B1170-IVP,MATCH(ValnDt,Tbl_FwdNom_Cols)),INDEX(Tbl_FwdNom,$B1170,MATCH(StartDt,Tbl_FwdNom_Cols)))</f>
        <v>7.4757230510000001</v>
      </c>
      <c r="BV1170" s="70" cm="1">
        <f t="array" ref="BV1170">INDEX(Tbl_FwdReal,$B1170,MATCH(StartDt,Tbl_FwdReal_Cols))</f>
        <v>2.1313347949999999</v>
      </c>
      <c r="BW1170" s="70" cm="1">
        <f t="array" ref="BW1170">IF(RunType&lt;&gt;"OPN",INDEX(Tbl_FwdReal,$B1170,MATCH(ValnDt,Tbl_FwdReal_Cols)),IF(AND($J1170=0,ActInt=1),INDEX(Tbl_FwdReal,$B1170-IVP,MATCH(ValnDt,Tbl_FwdReal_Cols)),-999))*$K1170</f>
        <v>0</v>
      </c>
      <c r="BX1170" s="70">
        <f t="shared" si="2796"/>
        <v>0</v>
      </c>
      <c r="BY1170" s="70">
        <f t="shared" si="2871"/>
        <v>7.4757230509999939E-2</v>
      </c>
      <c r="BZ1170" s="64">
        <f t="shared" si="2884"/>
        <v>6.025983962614001E-3</v>
      </c>
      <c r="CA1170" s="70" cm="1">
        <f t="array" ref="CA1170">IF($J1170=1,CA1169*(1+INDEX(Tbl_CPI,$B1170,MATCH(IF(RunType="OPN",StartDt,ValnDt),Tbl_CPI_Cols))),0)</f>
        <v>0</v>
      </c>
      <c r="CB1170" s="70">
        <f t="shared" si="2872"/>
        <v>570.21342851998315</v>
      </c>
      <c r="CC1170" s="70">
        <f t="shared" si="2873"/>
        <v>536.8550359874838</v>
      </c>
      <c r="CD1170" s="36">
        <f t="shared" si="2797"/>
        <v>2719.6181364732615</v>
      </c>
      <c r="CE1170" s="36">
        <f t="shared" si="2798"/>
        <v>0</v>
      </c>
      <c r="CF1170" s="36">
        <f t="shared" si="2799"/>
        <v>0</v>
      </c>
      <c r="CG1170" s="36">
        <f t="shared" si="2800"/>
        <v>0</v>
      </c>
      <c r="CH1170" s="36">
        <f t="shared" si="2801"/>
        <v>0</v>
      </c>
      <c r="CI1170" s="36">
        <f t="shared" si="2802"/>
        <v>0</v>
      </c>
      <c r="CJ1170" s="36">
        <f t="shared" si="2803"/>
        <v>0</v>
      </c>
      <c r="CK1170" s="36">
        <f t="shared" si="2804"/>
        <v>0</v>
      </c>
      <c r="CL1170" s="36">
        <f t="shared" si="2805"/>
        <v>0</v>
      </c>
      <c r="CM1170" s="36">
        <f t="shared" si="2806"/>
        <v>0</v>
      </c>
      <c r="CN1170" s="36">
        <f t="shared" si="2807"/>
        <v>0</v>
      </c>
      <c r="CO1170" s="20">
        <f t="shared" si="2808"/>
        <v>120000</v>
      </c>
      <c r="CP1170" s="20">
        <f t="shared" si="2809"/>
        <v>2</v>
      </c>
      <c r="CQ1170" s="64" t="e">
        <f t="shared" si="2810"/>
        <v>#N/A</v>
      </c>
      <c r="CR1170" s="64" t="e">
        <f t="shared" si="2811"/>
        <v>#N/A</v>
      </c>
      <c r="CS1170" s="36" t="e">
        <f t="shared" si="2812"/>
        <v>#N/A</v>
      </c>
      <c r="CT1170" s="36">
        <f t="shared" si="2813"/>
        <v>0</v>
      </c>
      <c r="CU1170" s="36">
        <f t="shared" si="2814"/>
        <v>0</v>
      </c>
      <c r="CV1170" s="36">
        <f t="shared" si="2874"/>
        <v>0</v>
      </c>
      <c r="CW1170" s="36">
        <f t="shared" si="2815"/>
        <v>0</v>
      </c>
      <c r="CX1170" s="36">
        <f t="shared" si="2816"/>
        <v>0</v>
      </c>
      <c r="CY1170" s="36">
        <f t="shared" si="2817"/>
        <v>0</v>
      </c>
      <c r="CZ1170" s="36">
        <f t="shared" si="2875"/>
        <v>0</v>
      </c>
      <c r="DA1170" s="64">
        <f t="shared" si="2818"/>
        <v>6.025983962614001E-3</v>
      </c>
      <c r="DB1170" s="70">
        <f t="shared" si="2876"/>
        <v>0.99401011101236336</v>
      </c>
      <c r="DC1170" s="70">
        <f>PRODUCT($DB$8:DB1170)</f>
        <v>5.4238754025917623E-5</v>
      </c>
      <c r="DD1170" s="36">
        <f t="shared" si="2819"/>
        <v>0</v>
      </c>
      <c r="DE1170" s="36">
        <f t="shared" si="2820"/>
        <v>0</v>
      </c>
      <c r="DF1170" s="36">
        <f t="shared" si="2821"/>
        <v>0</v>
      </c>
      <c r="DG1170" s="36">
        <f t="shared" si="2822"/>
        <v>0</v>
      </c>
      <c r="DH1170" s="36">
        <f t="shared" si="2823"/>
        <v>0</v>
      </c>
      <c r="DI1170" s="36">
        <f t="shared" si="2824"/>
        <v>0</v>
      </c>
      <c r="DJ1170" s="36">
        <f t="shared" si="2825"/>
        <v>0</v>
      </c>
      <c r="DK1170" s="36">
        <f t="shared" si="2826"/>
        <v>0</v>
      </c>
      <c r="DL1170" s="36">
        <f t="shared" si="2827"/>
        <v>0</v>
      </c>
      <c r="DM1170" s="36">
        <f t="shared" si="2828"/>
        <v>0</v>
      </c>
      <c r="DN1170" s="36">
        <f t="shared" ca="1" si="2877"/>
        <v>4.6137290849905055E-12</v>
      </c>
      <c r="DO1170" s="64" cm="1">
        <f t="array" ref="DO1170">IFERROR(INDEX(Tbl_FwdNom,$B1170,MATCH(LIDt,Tbl_FwdNom_Cols,0)),0)</f>
        <v>7.2614619280000001</v>
      </c>
      <c r="DP1170" s="64">
        <f t="shared" ca="1" si="2878"/>
        <v>0</v>
      </c>
      <c r="DQ1170" s="64">
        <f t="shared" ca="1" si="2829"/>
        <v>0</v>
      </c>
      <c r="DR1170" s="70">
        <f t="shared" ca="1" si="2830"/>
        <v>1</v>
      </c>
      <c r="DS1170" s="70">
        <f ca="1">PRODUCT($DR$8:DR1170)</f>
        <v>5.1485728910319675E-4</v>
      </c>
      <c r="DT1170" s="36">
        <f t="shared" ca="1" si="2831"/>
        <v>0</v>
      </c>
      <c r="DU1170" s="36">
        <f t="shared" ca="1" si="2832"/>
        <v>0</v>
      </c>
      <c r="DV1170" s="36">
        <f t="shared" ca="1" si="2833"/>
        <v>0</v>
      </c>
      <c r="DW1170" s="36">
        <f t="shared" ca="1" si="2834"/>
        <v>0</v>
      </c>
      <c r="DX1170" s="36">
        <f t="shared" ca="1" si="2835"/>
        <v>0</v>
      </c>
      <c r="DY1170" s="36">
        <f t="shared" ca="1" si="2836"/>
        <v>0</v>
      </c>
      <c r="DZ1170" s="36">
        <f t="shared" ca="1" si="2837"/>
        <v>0</v>
      </c>
      <c r="EA1170" s="36">
        <f t="shared" ca="1" si="2838"/>
        <v>0</v>
      </c>
      <c r="EB1170" s="36">
        <f t="shared" ca="1" si="2839"/>
        <v>0</v>
      </c>
      <c r="EC1170" s="36">
        <f t="shared" ca="1" si="2840"/>
        <v>0</v>
      </c>
      <c r="ED1170" s="36">
        <f t="shared" ca="1" si="2841"/>
        <v>0</v>
      </c>
      <c r="EE1170" s="36">
        <f t="shared" ca="1" si="2879"/>
        <v>0</v>
      </c>
      <c r="EF1170" s="36">
        <f t="shared" ca="1" si="2842"/>
        <v>0</v>
      </c>
      <c r="EG1170" s="64"/>
      <c r="EH1170" s="64"/>
      <c r="EI1170" s="64"/>
      <c r="EJ1170" s="70"/>
      <c r="EK1170" s="70"/>
      <c r="EL1170" s="70"/>
      <c r="EM1170" s="70"/>
      <c r="EN1170" s="70"/>
      <c r="EO1170" s="36">
        <f t="shared" si="2843"/>
        <v>0</v>
      </c>
      <c r="EP1170" s="36">
        <f t="shared" si="2844"/>
        <v>0</v>
      </c>
      <c r="EQ1170" s="36">
        <f t="shared" si="2845"/>
        <v>0</v>
      </c>
      <c r="ER1170" s="36">
        <f t="shared" si="2846"/>
        <v>0</v>
      </c>
      <c r="ES1170" s="36">
        <f t="shared" si="2847"/>
        <v>0</v>
      </c>
      <c r="ET1170" s="36">
        <f t="shared" si="2848"/>
        <v>0</v>
      </c>
      <c r="EU1170" s="36">
        <f t="shared" si="2880"/>
        <v>0</v>
      </c>
      <c r="EV1170" s="36">
        <f t="shared" si="2849"/>
        <v>0</v>
      </c>
      <c r="EW1170" s="36">
        <f t="shared" si="2850"/>
        <v>0</v>
      </c>
      <c r="EX1170" s="36">
        <f t="shared" si="2881"/>
        <v>0</v>
      </c>
      <c r="EY1170" s="36">
        <f t="shared" si="2851"/>
        <v>0</v>
      </c>
      <c r="EZ1170" s="36">
        <f t="shared" si="2852"/>
        <v>0</v>
      </c>
      <c r="FA1170" s="36">
        <f t="shared" si="2853"/>
        <v>0</v>
      </c>
      <c r="FB1170" s="36">
        <f t="shared" si="2854"/>
        <v>0</v>
      </c>
      <c r="FC1170" s="36">
        <f t="shared" si="2882"/>
        <v>0</v>
      </c>
      <c r="FD1170" s="36">
        <f t="shared" si="2855"/>
        <v>0</v>
      </c>
      <c r="FE1170" s="36">
        <f t="shared" si="2856"/>
        <v>0</v>
      </c>
      <c r="FF1170" s="36">
        <f t="shared" si="2883"/>
        <v>0</v>
      </c>
      <c r="FG1170" s="36">
        <f t="shared" si="2857"/>
        <v>0</v>
      </c>
      <c r="FH1170" s="36">
        <f t="shared" si="2858"/>
        <v>0</v>
      </c>
      <c r="FI1170" s="36">
        <f t="shared" si="2859"/>
        <v>0</v>
      </c>
      <c r="FJ1170" s="36">
        <f t="shared" ca="1" si="2860"/>
        <v>0</v>
      </c>
      <c r="FK1170" s="36">
        <f t="shared" si="2861"/>
        <v>0</v>
      </c>
      <c r="FL1170" s="36">
        <f t="shared" si="2862"/>
        <v>0</v>
      </c>
      <c r="FM1170" s="36">
        <f t="shared" ca="1" si="2863"/>
        <v>0</v>
      </c>
      <c r="FN1170" s="36">
        <f t="shared" ca="1" si="2885"/>
        <v>0</v>
      </c>
    </row>
    <row r="1171" spans="2:170" x14ac:dyDescent="0.25">
      <c r="B1171" s="2">
        <v>1163</v>
      </c>
      <c r="C1171" s="2">
        <f t="shared" si="2886"/>
        <v>97</v>
      </c>
      <c r="D1171" s="2">
        <f t="shared" si="2737"/>
        <v>1187</v>
      </c>
      <c r="E1171" s="2">
        <f t="shared" si="2735"/>
        <v>99</v>
      </c>
      <c r="F1171" s="189">
        <f t="shared" si="2739"/>
        <v>81116</v>
      </c>
      <c r="G1171" s="2">
        <f t="shared" si="2738"/>
        <v>1</v>
      </c>
      <c r="H1171" s="187">
        <f t="shared" si="2740"/>
        <v>131.5</v>
      </c>
      <c r="I1171" s="186">
        <f t="shared" si="2736"/>
        <v>131</v>
      </c>
      <c r="J1171" s="2">
        <f t="shared" si="2741"/>
        <v>0</v>
      </c>
      <c r="K1171" s="2">
        <f t="shared" si="2742"/>
        <v>0</v>
      </c>
      <c r="L1171">
        <f t="shared" si="2743"/>
        <v>2</v>
      </c>
      <c r="M1171" s="190">
        <f t="shared" si="2864"/>
        <v>0</v>
      </c>
      <c r="N1171">
        <f t="shared" si="2744"/>
        <v>1</v>
      </c>
      <c r="O1171">
        <f t="shared" si="2745"/>
        <v>100</v>
      </c>
      <c r="P1171" s="58">
        <f t="shared" si="2746"/>
        <v>0</v>
      </c>
      <c r="Q1171" s="106">
        <f t="shared" si="2747"/>
        <v>0</v>
      </c>
      <c r="R1171" s="59">
        <f t="shared" si="2748"/>
        <v>0</v>
      </c>
      <c r="S1171" s="32">
        <f t="shared" si="2865"/>
        <v>0</v>
      </c>
      <c r="T1171">
        <f t="shared" si="2749"/>
        <v>1</v>
      </c>
      <c r="U1171" s="32">
        <f t="shared" si="2866"/>
        <v>0</v>
      </c>
      <c r="V1171">
        <f t="shared" si="2750"/>
        <v>1</v>
      </c>
      <c r="W1171">
        <f t="shared" si="2751"/>
        <v>100</v>
      </c>
      <c r="X1171" s="58">
        <f t="shared" si="2752"/>
        <v>0</v>
      </c>
      <c r="Y1171" s="58">
        <f t="shared" si="2753"/>
        <v>0</v>
      </c>
      <c r="Z1171" s="32">
        <f t="shared" si="2754"/>
        <v>0</v>
      </c>
      <c r="AA1171" s="32">
        <f t="shared" si="2755"/>
        <v>0</v>
      </c>
      <c r="AB1171" s="59">
        <f t="shared" si="2756"/>
        <v>0</v>
      </c>
      <c r="AC1171" s="59">
        <f t="shared" si="2757"/>
        <v>0</v>
      </c>
      <c r="AD1171">
        <f t="shared" si="2758"/>
        <v>1</v>
      </c>
      <c r="AE1171" s="59">
        <f t="shared" si="2759"/>
        <v>0</v>
      </c>
      <c r="AF1171" s="59">
        <f t="shared" si="2760"/>
        <v>0</v>
      </c>
      <c r="AG1171" s="59">
        <f t="shared" si="2761"/>
        <v>0</v>
      </c>
      <c r="AH1171">
        <f t="shared" si="2762"/>
        <v>1</v>
      </c>
      <c r="AI1171" s="59">
        <f t="shared" si="2763"/>
        <v>0</v>
      </c>
      <c r="AJ1171" s="59">
        <f t="shared" si="2764"/>
        <v>0</v>
      </c>
      <c r="AK1171" s="59">
        <f t="shared" si="2765"/>
        <v>0</v>
      </c>
      <c r="AL1171" s="59">
        <f t="shared" si="2766"/>
        <v>0</v>
      </c>
      <c r="AM1171" s="12">
        <f t="shared" si="2867"/>
        <v>0</v>
      </c>
      <c r="AN1171" s="12">
        <f t="shared" si="2868"/>
        <v>0</v>
      </c>
      <c r="AO1171" s="66">
        <f t="shared" si="2767"/>
        <v>0</v>
      </c>
      <c r="AP1171" s="66">
        <f t="shared" si="2768"/>
        <v>0</v>
      </c>
      <c r="AQ1171" s="59">
        <f t="shared" si="2769"/>
        <v>0</v>
      </c>
      <c r="AR1171" s="59">
        <f t="shared" si="2770"/>
        <v>0</v>
      </c>
      <c r="AS1171" s="59">
        <f t="shared" si="2771"/>
        <v>0</v>
      </c>
      <c r="AT1171" s="12">
        <f t="shared" si="2772"/>
        <v>0</v>
      </c>
      <c r="AU1171" s="59">
        <f t="shared" si="2869"/>
        <v>0</v>
      </c>
      <c r="AV1171" s="59">
        <f t="shared" si="2870"/>
        <v>0</v>
      </c>
      <c r="AW1171" s="70" t="e">
        <f t="shared" si="2773"/>
        <v>#N/A</v>
      </c>
      <c r="AX1171" s="20">
        <f t="shared" si="2774"/>
        <v>200000</v>
      </c>
      <c r="AY1171" s="20">
        <f t="shared" si="2775"/>
        <v>0</v>
      </c>
      <c r="AZ1171" s="20">
        <f t="shared" si="2776"/>
        <v>0</v>
      </c>
      <c r="BA1171" s="20">
        <f t="shared" si="2777"/>
        <v>0</v>
      </c>
      <c r="BB1171" s="36">
        <f t="shared" si="2778"/>
        <v>0</v>
      </c>
      <c r="BC1171" s="36">
        <f t="shared" si="2779"/>
        <v>0</v>
      </c>
      <c r="BD1171" s="80">
        <f t="shared" si="2780"/>
        <v>0</v>
      </c>
      <c r="BE1171" s="36">
        <f t="shared" si="2781"/>
        <v>0</v>
      </c>
      <c r="BF1171" s="36">
        <f t="shared" si="2782"/>
        <v>0</v>
      </c>
      <c r="BG1171" s="36">
        <f t="shared" si="2783"/>
        <v>0</v>
      </c>
      <c r="BH1171" s="36">
        <f t="shared" si="2784"/>
        <v>0</v>
      </c>
      <c r="BI1171" s="36">
        <f t="shared" si="2785"/>
        <v>0</v>
      </c>
      <c r="BJ1171" s="36">
        <f t="shared" si="2786"/>
        <v>0</v>
      </c>
      <c r="BK1171" s="36">
        <f t="shared" si="2787"/>
        <v>0</v>
      </c>
      <c r="BL1171" s="68">
        <f>IF(OR(AT1171=0,E1171&gt;ProjTerm),0,VLOOKUP(D1171,'Life Events'!$AE$5:$AI$1206,5,FALSE))</f>
        <v>0</v>
      </c>
      <c r="BM1171" s="93">
        <f t="shared" si="2788"/>
        <v>0</v>
      </c>
      <c r="BN1171" s="93">
        <f t="shared" si="2789"/>
        <v>0</v>
      </c>
      <c r="BO1171" s="36">
        <f t="shared" si="2790"/>
        <v>0</v>
      </c>
      <c r="BP1171" s="36">
        <f t="shared" si="2791"/>
        <v>0</v>
      </c>
      <c r="BQ1171" s="36">
        <f t="shared" si="2792"/>
        <v>0</v>
      </c>
      <c r="BR1171" s="36">
        <f t="shared" si="2793"/>
        <v>154.78110000000001</v>
      </c>
      <c r="BS1171" s="36">
        <f t="shared" si="2794"/>
        <v>0</v>
      </c>
      <c r="BT1171" s="36">
        <f t="shared" si="2795"/>
        <v>0</v>
      </c>
      <c r="BU1171" s="70" cm="1">
        <f t="array" ref="BU1171">IF(AND(ActInt=1,$J1171=0),INDEX(Tbl_FwdNom,$B1171-IVP,MATCH(ValnDt,Tbl_FwdNom_Cols)),INDEX(Tbl_FwdNom,$B1171,MATCH(StartDt,Tbl_FwdNom_Cols)))</f>
        <v>7.4698875080000002</v>
      </c>
      <c r="BV1171" s="70" cm="1">
        <f t="array" ref="BV1171">INDEX(Tbl_FwdReal,$B1171,MATCH(StartDt,Tbl_FwdReal_Cols))</f>
        <v>2.127995598</v>
      </c>
      <c r="BW1171" s="70" cm="1">
        <f t="array" ref="BW1171">IF(RunType&lt;&gt;"OPN",INDEX(Tbl_FwdReal,$B1171,MATCH(ValnDt,Tbl_FwdReal_Cols)),IF(AND($J1171=0,ActInt=1),INDEX(Tbl_FwdReal,$B1171-IVP,MATCH(ValnDt,Tbl_FwdReal_Cols)),-999))*$K1171</f>
        <v>0</v>
      </c>
      <c r="BX1171" s="70">
        <f t="shared" si="2796"/>
        <v>0</v>
      </c>
      <c r="BY1171" s="70">
        <f t="shared" si="2871"/>
        <v>7.4698875079999949E-2</v>
      </c>
      <c r="BZ1171" s="64">
        <f t="shared" si="2884"/>
        <v>6.0214318850031479E-3</v>
      </c>
      <c r="CA1171" s="70" cm="1">
        <f t="array" ref="CA1171">IF($J1171=1,CA1170*(1+INDEX(Tbl_CPI,$B1171,MATCH(IF(RunType="OPN",StartDt,ValnDt),Tbl_CPI_Cols))),0)</f>
        <v>0</v>
      </c>
      <c r="CB1171" s="70">
        <f t="shared" si="2872"/>
        <v>573.64692983973032</v>
      </c>
      <c r="CC1171" s="70">
        <f t="shared" si="2873"/>
        <v>536.8550359874838</v>
      </c>
      <c r="CD1171" s="36">
        <f t="shared" si="2797"/>
        <v>2719.6181364732615</v>
      </c>
      <c r="CE1171" s="36">
        <f t="shared" si="2798"/>
        <v>0</v>
      </c>
      <c r="CF1171" s="36">
        <f t="shared" si="2799"/>
        <v>0</v>
      </c>
      <c r="CG1171" s="36">
        <f t="shared" si="2800"/>
        <v>0</v>
      </c>
      <c r="CH1171" s="36">
        <f t="shared" si="2801"/>
        <v>0</v>
      </c>
      <c r="CI1171" s="36">
        <f t="shared" si="2802"/>
        <v>0</v>
      </c>
      <c r="CJ1171" s="36">
        <f t="shared" si="2803"/>
        <v>0</v>
      </c>
      <c r="CK1171" s="36">
        <f t="shared" si="2804"/>
        <v>0</v>
      </c>
      <c r="CL1171" s="36">
        <f t="shared" si="2805"/>
        <v>0</v>
      </c>
      <c r="CM1171" s="36">
        <f t="shared" si="2806"/>
        <v>0</v>
      </c>
      <c r="CN1171" s="36">
        <f t="shared" si="2807"/>
        <v>0</v>
      </c>
      <c r="CO1171" s="20">
        <f t="shared" si="2808"/>
        <v>120000</v>
      </c>
      <c r="CP1171" s="20">
        <f t="shared" si="2809"/>
        <v>2</v>
      </c>
      <c r="CQ1171" s="64" t="e">
        <f t="shared" si="2810"/>
        <v>#N/A</v>
      </c>
      <c r="CR1171" s="64" t="e">
        <f t="shared" si="2811"/>
        <v>#N/A</v>
      </c>
      <c r="CS1171" s="36" t="e">
        <f t="shared" si="2812"/>
        <v>#N/A</v>
      </c>
      <c r="CT1171" s="36">
        <f t="shared" si="2813"/>
        <v>0</v>
      </c>
      <c r="CU1171" s="36">
        <f t="shared" si="2814"/>
        <v>0</v>
      </c>
      <c r="CV1171" s="36">
        <f t="shared" si="2874"/>
        <v>0</v>
      </c>
      <c r="CW1171" s="36">
        <f t="shared" si="2815"/>
        <v>0</v>
      </c>
      <c r="CX1171" s="36">
        <f t="shared" si="2816"/>
        <v>0</v>
      </c>
      <c r="CY1171" s="36">
        <f t="shared" si="2817"/>
        <v>0</v>
      </c>
      <c r="CZ1171" s="36">
        <f t="shared" si="2875"/>
        <v>0</v>
      </c>
      <c r="DA1171" s="64">
        <f t="shared" si="2818"/>
        <v>6.0214318850031479E-3</v>
      </c>
      <c r="DB1171" s="70">
        <f t="shared" si="2876"/>
        <v>0.99401460874076941</v>
      </c>
      <c r="DC1171" s="70">
        <f>PRODUCT($DB$8:DB1171)</f>
        <v>5.3914113861659338E-5</v>
      </c>
      <c r="DD1171" s="36">
        <f t="shared" si="2819"/>
        <v>0</v>
      </c>
      <c r="DE1171" s="36">
        <f t="shared" si="2820"/>
        <v>0</v>
      </c>
      <c r="DF1171" s="36">
        <f t="shared" si="2821"/>
        <v>0</v>
      </c>
      <c r="DG1171" s="36">
        <f t="shared" si="2822"/>
        <v>0</v>
      </c>
      <c r="DH1171" s="36">
        <f t="shared" si="2823"/>
        <v>0</v>
      </c>
      <c r="DI1171" s="36">
        <f t="shared" si="2824"/>
        <v>0</v>
      </c>
      <c r="DJ1171" s="36">
        <f t="shared" si="2825"/>
        <v>0</v>
      </c>
      <c r="DK1171" s="36">
        <f t="shared" si="2826"/>
        <v>0</v>
      </c>
      <c r="DL1171" s="36">
        <f t="shared" si="2827"/>
        <v>0</v>
      </c>
      <c r="DM1171" s="36">
        <f t="shared" si="2828"/>
        <v>0</v>
      </c>
      <c r="DN1171" s="36">
        <f t="shared" ca="1" si="2877"/>
        <v>4.6137290849905055E-12</v>
      </c>
      <c r="DO1171" s="64" cm="1">
        <f t="array" ref="DO1171">IFERROR(INDEX(Tbl_FwdNom,$B1171,MATCH(LIDt,Tbl_FwdNom_Cols,0)),0)</f>
        <v>7.2597640429999997</v>
      </c>
      <c r="DP1171" s="64">
        <f t="shared" ca="1" si="2878"/>
        <v>0</v>
      </c>
      <c r="DQ1171" s="64">
        <f t="shared" ca="1" si="2829"/>
        <v>0</v>
      </c>
      <c r="DR1171" s="70">
        <f t="shared" ca="1" si="2830"/>
        <v>1</v>
      </c>
      <c r="DS1171" s="70">
        <f ca="1">PRODUCT($DR$8:DR1171)</f>
        <v>5.1485728910319675E-4</v>
      </c>
      <c r="DT1171" s="36">
        <f t="shared" ca="1" si="2831"/>
        <v>0</v>
      </c>
      <c r="DU1171" s="36">
        <f t="shared" ca="1" si="2832"/>
        <v>0</v>
      </c>
      <c r="DV1171" s="36">
        <f t="shared" ca="1" si="2833"/>
        <v>0</v>
      </c>
      <c r="DW1171" s="36">
        <f t="shared" ca="1" si="2834"/>
        <v>0</v>
      </c>
      <c r="DX1171" s="36">
        <f t="shared" ca="1" si="2835"/>
        <v>0</v>
      </c>
      <c r="DY1171" s="36">
        <f t="shared" ca="1" si="2836"/>
        <v>0</v>
      </c>
      <c r="DZ1171" s="36">
        <f t="shared" ca="1" si="2837"/>
        <v>0</v>
      </c>
      <c r="EA1171" s="36">
        <f t="shared" ca="1" si="2838"/>
        <v>0</v>
      </c>
      <c r="EB1171" s="36">
        <f t="shared" ca="1" si="2839"/>
        <v>0</v>
      </c>
      <c r="EC1171" s="36">
        <f t="shared" ca="1" si="2840"/>
        <v>0</v>
      </c>
      <c r="ED1171" s="36">
        <f t="shared" ca="1" si="2841"/>
        <v>0</v>
      </c>
      <c r="EE1171" s="36">
        <f t="shared" ca="1" si="2879"/>
        <v>0</v>
      </c>
      <c r="EF1171" s="36">
        <f t="shared" ca="1" si="2842"/>
        <v>0</v>
      </c>
      <c r="EG1171" s="64"/>
      <c r="EH1171" s="64"/>
      <c r="EI1171" s="64"/>
      <c r="EJ1171" s="70"/>
      <c r="EK1171" s="70"/>
      <c r="EL1171" s="70"/>
      <c r="EM1171" s="70"/>
      <c r="EN1171" s="70"/>
      <c r="EO1171" s="36">
        <f t="shared" si="2843"/>
        <v>0</v>
      </c>
      <c r="EP1171" s="36">
        <f t="shared" si="2844"/>
        <v>0</v>
      </c>
      <c r="EQ1171" s="36">
        <f t="shared" si="2845"/>
        <v>0</v>
      </c>
      <c r="ER1171" s="36">
        <f t="shared" si="2846"/>
        <v>0</v>
      </c>
      <c r="ES1171" s="36">
        <f t="shared" si="2847"/>
        <v>0</v>
      </c>
      <c r="ET1171" s="36">
        <f t="shared" si="2848"/>
        <v>0</v>
      </c>
      <c r="EU1171" s="36">
        <f t="shared" si="2880"/>
        <v>0</v>
      </c>
      <c r="EV1171" s="36">
        <f t="shared" si="2849"/>
        <v>0</v>
      </c>
      <c r="EW1171" s="36">
        <f t="shared" si="2850"/>
        <v>0</v>
      </c>
      <c r="EX1171" s="36">
        <f t="shared" si="2881"/>
        <v>0</v>
      </c>
      <c r="EY1171" s="36">
        <f t="shared" si="2851"/>
        <v>0</v>
      </c>
      <c r="EZ1171" s="36">
        <f t="shared" si="2852"/>
        <v>0</v>
      </c>
      <c r="FA1171" s="36">
        <f t="shared" si="2853"/>
        <v>0</v>
      </c>
      <c r="FB1171" s="36">
        <f t="shared" si="2854"/>
        <v>0</v>
      </c>
      <c r="FC1171" s="36">
        <f t="shared" si="2882"/>
        <v>0</v>
      </c>
      <c r="FD1171" s="36">
        <f t="shared" si="2855"/>
        <v>0</v>
      </c>
      <c r="FE1171" s="36">
        <f t="shared" si="2856"/>
        <v>0</v>
      </c>
      <c r="FF1171" s="36">
        <f t="shared" si="2883"/>
        <v>0</v>
      </c>
      <c r="FG1171" s="36">
        <f t="shared" si="2857"/>
        <v>0</v>
      </c>
      <c r="FH1171" s="36">
        <f t="shared" si="2858"/>
        <v>0</v>
      </c>
      <c r="FI1171" s="36">
        <f t="shared" si="2859"/>
        <v>0</v>
      </c>
      <c r="FJ1171" s="36">
        <f t="shared" ca="1" si="2860"/>
        <v>0</v>
      </c>
      <c r="FK1171" s="36">
        <f t="shared" si="2861"/>
        <v>0</v>
      </c>
      <c r="FL1171" s="36">
        <f t="shared" si="2862"/>
        <v>0</v>
      </c>
      <c r="FM1171" s="36">
        <f t="shared" ca="1" si="2863"/>
        <v>0</v>
      </c>
      <c r="FN1171" s="36">
        <f t="shared" ca="1" si="2885"/>
        <v>0</v>
      </c>
    </row>
    <row r="1172" spans="2:170" x14ac:dyDescent="0.25">
      <c r="B1172" s="2">
        <v>1164</v>
      </c>
      <c r="C1172" s="2">
        <f t="shared" si="2886"/>
        <v>97</v>
      </c>
      <c r="D1172" s="2">
        <f t="shared" si="2737"/>
        <v>1188</v>
      </c>
      <c r="E1172" s="2">
        <f t="shared" si="2735"/>
        <v>99</v>
      </c>
      <c r="F1172" s="189">
        <f t="shared" si="2739"/>
        <v>81144</v>
      </c>
      <c r="G1172" s="2">
        <f t="shared" si="2738"/>
        <v>2</v>
      </c>
      <c r="H1172" s="187">
        <f t="shared" si="2740"/>
        <v>131.58333333333334</v>
      </c>
      <c r="I1172" s="186">
        <f t="shared" si="2736"/>
        <v>131</v>
      </c>
      <c r="J1172" s="2">
        <f t="shared" si="2741"/>
        <v>0</v>
      </c>
      <c r="K1172" s="2">
        <f t="shared" si="2742"/>
        <v>0</v>
      </c>
      <c r="L1172">
        <f t="shared" si="2743"/>
        <v>2</v>
      </c>
      <c r="M1172" s="190">
        <f t="shared" si="2864"/>
        <v>0</v>
      </c>
      <c r="N1172">
        <f t="shared" si="2744"/>
        <v>1</v>
      </c>
      <c r="O1172">
        <f t="shared" si="2745"/>
        <v>100</v>
      </c>
      <c r="P1172" s="58">
        <f t="shared" si="2746"/>
        <v>0</v>
      </c>
      <c r="Q1172" s="106">
        <f t="shared" si="2747"/>
        <v>0</v>
      </c>
      <c r="R1172" s="59">
        <f t="shared" si="2748"/>
        <v>0</v>
      </c>
      <c r="S1172" s="32">
        <f t="shared" si="2865"/>
        <v>0</v>
      </c>
      <c r="T1172">
        <f t="shared" si="2749"/>
        <v>1</v>
      </c>
      <c r="U1172" s="32">
        <f t="shared" si="2866"/>
        <v>0</v>
      </c>
      <c r="V1172">
        <f t="shared" si="2750"/>
        <v>1</v>
      </c>
      <c r="W1172">
        <f t="shared" si="2751"/>
        <v>100</v>
      </c>
      <c r="X1172" s="58">
        <f t="shared" si="2752"/>
        <v>0</v>
      </c>
      <c r="Y1172" s="58">
        <f t="shared" si="2753"/>
        <v>0</v>
      </c>
      <c r="Z1172" s="32">
        <f t="shared" si="2754"/>
        <v>0</v>
      </c>
      <c r="AA1172" s="32">
        <f t="shared" si="2755"/>
        <v>0</v>
      </c>
      <c r="AB1172" s="59">
        <f t="shared" si="2756"/>
        <v>0</v>
      </c>
      <c r="AC1172" s="59">
        <f t="shared" si="2757"/>
        <v>0</v>
      </c>
      <c r="AD1172">
        <f t="shared" si="2758"/>
        <v>1</v>
      </c>
      <c r="AE1172" s="59">
        <f t="shared" si="2759"/>
        <v>0</v>
      </c>
      <c r="AF1172" s="59">
        <f t="shared" si="2760"/>
        <v>0</v>
      </c>
      <c r="AG1172" s="59">
        <f t="shared" si="2761"/>
        <v>0</v>
      </c>
      <c r="AH1172">
        <f t="shared" si="2762"/>
        <v>1</v>
      </c>
      <c r="AI1172" s="59">
        <f t="shared" si="2763"/>
        <v>0</v>
      </c>
      <c r="AJ1172" s="59">
        <f t="shared" si="2764"/>
        <v>0</v>
      </c>
      <c r="AK1172" s="59">
        <f t="shared" si="2765"/>
        <v>0</v>
      </c>
      <c r="AL1172" s="59">
        <f t="shared" si="2766"/>
        <v>0</v>
      </c>
      <c r="AM1172" s="12">
        <f t="shared" si="2867"/>
        <v>0</v>
      </c>
      <c r="AN1172" s="12">
        <f t="shared" si="2868"/>
        <v>0</v>
      </c>
      <c r="AO1172" s="66">
        <f t="shared" si="2767"/>
        <v>0</v>
      </c>
      <c r="AP1172" s="66">
        <f t="shared" si="2768"/>
        <v>0</v>
      </c>
      <c r="AQ1172" s="59">
        <f t="shared" si="2769"/>
        <v>0</v>
      </c>
      <c r="AR1172" s="59">
        <f t="shared" si="2770"/>
        <v>0</v>
      </c>
      <c r="AS1172" s="59">
        <f t="shared" si="2771"/>
        <v>0</v>
      </c>
      <c r="AT1172" s="12">
        <f t="shared" si="2772"/>
        <v>0</v>
      </c>
      <c r="AU1172" s="59">
        <f t="shared" si="2869"/>
        <v>0</v>
      </c>
      <c r="AV1172" s="59">
        <f t="shared" si="2870"/>
        <v>0</v>
      </c>
      <c r="AW1172" s="70" t="e">
        <f t="shared" si="2773"/>
        <v>#N/A</v>
      </c>
      <c r="AX1172" s="20">
        <f t="shared" si="2774"/>
        <v>200000</v>
      </c>
      <c r="AY1172" s="20">
        <f t="shared" si="2775"/>
        <v>0</v>
      </c>
      <c r="AZ1172" s="20">
        <f t="shared" si="2776"/>
        <v>0</v>
      </c>
      <c r="BA1172" s="20">
        <f t="shared" si="2777"/>
        <v>0</v>
      </c>
      <c r="BB1172" s="36">
        <f t="shared" si="2778"/>
        <v>0</v>
      </c>
      <c r="BC1172" s="36">
        <f t="shared" si="2779"/>
        <v>0</v>
      </c>
      <c r="BD1172" s="80">
        <f t="shared" si="2780"/>
        <v>0</v>
      </c>
      <c r="BE1172" s="36">
        <f t="shared" si="2781"/>
        <v>0</v>
      </c>
      <c r="BF1172" s="36">
        <f t="shared" si="2782"/>
        <v>0</v>
      </c>
      <c r="BG1172" s="36">
        <f t="shared" si="2783"/>
        <v>0</v>
      </c>
      <c r="BH1172" s="36">
        <f t="shared" si="2784"/>
        <v>0</v>
      </c>
      <c r="BI1172" s="36">
        <f t="shared" si="2785"/>
        <v>0</v>
      </c>
      <c r="BJ1172" s="36">
        <f t="shared" si="2786"/>
        <v>0</v>
      </c>
      <c r="BK1172" s="36">
        <f t="shared" si="2787"/>
        <v>0</v>
      </c>
      <c r="BL1172" s="68">
        <f>IF(OR(AT1172=0,E1172&gt;ProjTerm),0,VLOOKUP(D1172,'Life Events'!$AE$5:$AI$1206,5,FALSE))</f>
        <v>0</v>
      </c>
      <c r="BM1172" s="93">
        <f t="shared" si="2788"/>
        <v>0</v>
      </c>
      <c r="BN1172" s="93">
        <f t="shared" si="2789"/>
        <v>0</v>
      </c>
      <c r="BO1172" s="36">
        <f t="shared" si="2790"/>
        <v>0</v>
      </c>
      <c r="BP1172" s="36">
        <f t="shared" si="2791"/>
        <v>0</v>
      </c>
      <c r="BQ1172" s="36">
        <f t="shared" si="2792"/>
        <v>0</v>
      </c>
      <c r="BR1172" s="36">
        <f t="shared" si="2793"/>
        <v>154.78110000000001</v>
      </c>
      <c r="BS1172" s="36">
        <f t="shared" si="2794"/>
        <v>0</v>
      </c>
      <c r="BT1172" s="36">
        <f t="shared" si="2795"/>
        <v>0</v>
      </c>
      <c r="BU1172" s="70" cm="1">
        <f t="array" ref="BU1172">IF(AND(ActInt=1,$J1172=0),INDEX(Tbl_FwdNom,$B1172-IVP,MATCH(ValnDt,Tbl_FwdNom_Cols)),INDEX(Tbl_FwdNom,$B1172,MATCH(StartDt,Tbl_FwdNom_Cols)))</f>
        <v>7.4640522819999999</v>
      </c>
      <c r="BV1172" s="70" cm="1">
        <f t="array" ref="BV1172">INDEX(Tbl_FwdReal,$B1172,MATCH(StartDt,Tbl_FwdReal_Cols))</f>
        <v>2.1246565099999999</v>
      </c>
      <c r="BW1172" s="70" cm="1">
        <f t="array" ref="BW1172">IF(RunType&lt;&gt;"OPN",INDEX(Tbl_FwdReal,$B1172,MATCH(ValnDt,Tbl_FwdReal_Cols)),IF(AND($J1172=0,ActInt=1),INDEX(Tbl_FwdReal,$B1172-IVP,MATCH(ValnDt,Tbl_FwdReal_Cols)),-999))*$K1172</f>
        <v>0</v>
      </c>
      <c r="BX1172" s="70">
        <f t="shared" si="2796"/>
        <v>0</v>
      </c>
      <c r="BY1172" s="70">
        <f t="shared" si="2871"/>
        <v>7.4640522819999999E-2</v>
      </c>
      <c r="BZ1172" s="64">
        <f t="shared" si="2884"/>
        <v>6.016879828107724E-3</v>
      </c>
      <c r="CA1172" s="70" cm="1">
        <f t="array" ref="CA1172">IF($J1172=1,CA1171*(1+INDEX(Tbl_CPI,$B1172,MATCH(IF(RunType="OPN",StartDt,ValnDt),Tbl_CPI_Cols))),0)</f>
        <v>0</v>
      </c>
      <c r="CB1172" s="70">
        <f t="shared" si="2872"/>
        <v>577.0984944803389</v>
      </c>
      <c r="CC1172" s="70">
        <f t="shared" si="2873"/>
        <v>577.0984944803389</v>
      </c>
      <c r="CD1172" s="36">
        <f t="shared" si="2797"/>
        <v>2719.6181364732615</v>
      </c>
      <c r="CE1172" s="36">
        <f t="shared" si="2798"/>
        <v>0</v>
      </c>
      <c r="CF1172" s="36">
        <f t="shared" si="2799"/>
        <v>0</v>
      </c>
      <c r="CG1172" s="36">
        <f t="shared" si="2800"/>
        <v>0</v>
      </c>
      <c r="CH1172" s="36">
        <f t="shared" si="2801"/>
        <v>0</v>
      </c>
      <c r="CI1172" s="36">
        <f t="shared" si="2802"/>
        <v>0</v>
      </c>
      <c r="CJ1172" s="36">
        <f t="shared" si="2803"/>
        <v>0</v>
      </c>
      <c r="CK1172" s="36">
        <f t="shared" si="2804"/>
        <v>0</v>
      </c>
      <c r="CL1172" s="36">
        <f t="shared" si="2805"/>
        <v>0</v>
      </c>
      <c r="CM1172" s="36">
        <f t="shared" si="2806"/>
        <v>0</v>
      </c>
      <c r="CN1172" s="36">
        <f t="shared" si="2807"/>
        <v>0</v>
      </c>
      <c r="CO1172" s="20">
        <f t="shared" si="2808"/>
        <v>120000</v>
      </c>
      <c r="CP1172" s="20">
        <f t="shared" si="2809"/>
        <v>2</v>
      </c>
      <c r="CQ1172" s="64" t="e">
        <f t="shared" si="2810"/>
        <v>#N/A</v>
      </c>
      <c r="CR1172" s="64" t="e">
        <f t="shared" si="2811"/>
        <v>#N/A</v>
      </c>
      <c r="CS1172" s="36" t="e">
        <f t="shared" si="2812"/>
        <v>#N/A</v>
      </c>
      <c r="CT1172" s="36">
        <f t="shared" si="2813"/>
        <v>0</v>
      </c>
      <c r="CU1172" s="36">
        <f t="shared" si="2814"/>
        <v>0</v>
      </c>
      <c r="CV1172" s="36">
        <f t="shared" si="2874"/>
        <v>0</v>
      </c>
      <c r="CW1172" s="36">
        <f t="shared" si="2815"/>
        <v>0</v>
      </c>
      <c r="CX1172" s="36">
        <f t="shared" si="2816"/>
        <v>0</v>
      </c>
      <c r="CY1172" s="36">
        <f t="shared" si="2817"/>
        <v>0</v>
      </c>
      <c r="CZ1172" s="36">
        <f t="shared" si="2875"/>
        <v>0</v>
      </c>
      <c r="DA1172" s="64">
        <f t="shared" si="2818"/>
        <v>6.016879828107724E-3</v>
      </c>
      <c r="DB1172" s="70">
        <f t="shared" si="2876"/>
        <v>0.99401910648941016</v>
      </c>
      <c r="DC1172" s="70">
        <f>PRODUCT($DB$8:DB1172)</f>
        <v>5.3591659287934937E-5</v>
      </c>
      <c r="DD1172" s="36">
        <f t="shared" si="2819"/>
        <v>0</v>
      </c>
      <c r="DE1172" s="36">
        <f t="shared" si="2820"/>
        <v>0</v>
      </c>
      <c r="DF1172" s="36">
        <f t="shared" si="2821"/>
        <v>0</v>
      </c>
      <c r="DG1172" s="36">
        <f t="shared" si="2822"/>
        <v>0</v>
      </c>
      <c r="DH1172" s="36">
        <f t="shared" si="2823"/>
        <v>0</v>
      </c>
      <c r="DI1172" s="36">
        <f t="shared" si="2824"/>
        <v>0</v>
      </c>
      <c r="DJ1172" s="36">
        <f t="shared" si="2825"/>
        <v>0</v>
      </c>
      <c r="DK1172" s="36">
        <f t="shared" si="2826"/>
        <v>0</v>
      </c>
      <c r="DL1172" s="36">
        <f t="shared" si="2827"/>
        <v>0</v>
      </c>
      <c r="DM1172" s="36">
        <f t="shared" si="2828"/>
        <v>0</v>
      </c>
      <c r="DN1172" s="36">
        <f t="shared" ca="1" si="2877"/>
        <v>4.6137290849905055E-12</v>
      </c>
      <c r="DO1172" s="64" cm="1">
        <f t="array" ref="DO1172">IFERROR(INDEX(Tbl_FwdNom,$B1172,MATCH(LIDt,Tbl_FwdNom_Cols,0)),0)</f>
        <v>7.2580661859999998</v>
      </c>
      <c r="DP1172" s="64">
        <f t="shared" ca="1" si="2878"/>
        <v>0</v>
      </c>
      <c r="DQ1172" s="64">
        <f t="shared" ca="1" si="2829"/>
        <v>0</v>
      </c>
      <c r="DR1172" s="70">
        <f t="shared" ca="1" si="2830"/>
        <v>1</v>
      </c>
      <c r="DS1172" s="70">
        <f ca="1">PRODUCT($DR$8:DR1172)</f>
        <v>5.1485728910319675E-4</v>
      </c>
      <c r="DT1172" s="36">
        <f t="shared" ca="1" si="2831"/>
        <v>0</v>
      </c>
      <c r="DU1172" s="36">
        <f t="shared" ca="1" si="2832"/>
        <v>0</v>
      </c>
      <c r="DV1172" s="36">
        <f t="shared" ca="1" si="2833"/>
        <v>0</v>
      </c>
      <c r="DW1172" s="36">
        <f t="shared" ca="1" si="2834"/>
        <v>0</v>
      </c>
      <c r="DX1172" s="36">
        <f t="shared" ca="1" si="2835"/>
        <v>0</v>
      </c>
      <c r="DY1172" s="36">
        <f t="shared" ca="1" si="2836"/>
        <v>0</v>
      </c>
      <c r="DZ1172" s="36">
        <f t="shared" ca="1" si="2837"/>
        <v>0</v>
      </c>
      <c r="EA1172" s="36">
        <f t="shared" ca="1" si="2838"/>
        <v>0</v>
      </c>
      <c r="EB1172" s="36">
        <f t="shared" ca="1" si="2839"/>
        <v>0</v>
      </c>
      <c r="EC1172" s="36">
        <f t="shared" ca="1" si="2840"/>
        <v>0</v>
      </c>
      <c r="ED1172" s="36">
        <f t="shared" ca="1" si="2841"/>
        <v>0</v>
      </c>
      <c r="EE1172" s="36">
        <f t="shared" ca="1" si="2879"/>
        <v>0</v>
      </c>
      <c r="EF1172" s="36">
        <f t="shared" ca="1" si="2842"/>
        <v>0</v>
      </c>
      <c r="EG1172" s="64"/>
      <c r="EH1172" s="64"/>
      <c r="EI1172" s="64"/>
      <c r="EJ1172" s="70"/>
      <c r="EK1172" s="70"/>
      <c r="EL1172" s="70"/>
      <c r="EM1172" s="70"/>
      <c r="EN1172" s="70"/>
      <c r="EO1172" s="36">
        <f t="shared" si="2843"/>
        <v>0</v>
      </c>
      <c r="EP1172" s="36">
        <f t="shared" si="2844"/>
        <v>0</v>
      </c>
      <c r="EQ1172" s="36">
        <f t="shared" si="2845"/>
        <v>0</v>
      </c>
      <c r="ER1172" s="36">
        <f t="shared" si="2846"/>
        <v>0</v>
      </c>
      <c r="ES1172" s="36">
        <f t="shared" si="2847"/>
        <v>0</v>
      </c>
      <c r="ET1172" s="36">
        <f t="shared" si="2848"/>
        <v>0</v>
      </c>
      <c r="EU1172" s="36">
        <f t="shared" si="2880"/>
        <v>0</v>
      </c>
      <c r="EV1172" s="36">
        <f t="shared" si="2849"/>
        <v>0</v>
      </c>
      <c r="EW1172" s="36">
        <f t="shared" si="2850"/>
        <v>0</v>
      </c>
      <c r="EX1172" s="36">
        <f t="shared" si="2881"/>
        <v>0</v>
      </c>
      <c r="EY1172" s="36">
        <f t="shared" si="2851"/>
        <v>0</v>
      </c>
      <c r="EZ1172" s="36">
        <f t="shared" si="2852"/>
        <v>0</v>
      </c>
      <c r="FA1172" s="36">
        <f t="shared" si="2853"/>
        <v>0</v>
      </c>
      <c r="FB1172" s="36">
        <f t="shared" si="2854"/>
        <v>0</v>
      </c>
      <c r="FC1172" s="36">
        <f t="shared" si="2882"/>
        <v>0</v>
      </c>
      <c r="FD1172" s="36">
        <f t="shared" si="2855"/>
        <v>0</v>
      </c>
      <c r="FE1172" s="36">
        <f t="shared" si="2856"/>
        <v>0</v>
      </c>
      <c r="FF1172" s="36">
        <f t="shared" si="2883"/>
        <v>0</v>
      </c>
      <c r="FG1172" s="36">
        <f t="shared" si="2857"/>
        <v>0</v>
      </c>
      <c r="FH1172" s="36">
        <f t="shared" si="2858"/>
        <v>0</v>
      </c>
      <c r="FI1172" s="36">
        <f t="shared" si="2859"/>
        <v>0</v>
      </c>
      <c r="FJ1172" s="36">
        <f t="shared" ca="1" si="2860"/>
        <v>0</v>
      </c>
      <c r="FK1172" s="36">
        <f t="shared" si="2861"/>
        <v>0</v>
      </c>
      <c r="FL1172" s="36">
        <f t="shared" si="2862"/>
        <v>0</v>
      </c>
      <c r="FM1172" s="36">
        <f t="shared" ca="1" si="2863"/>
        <v>0</v>
      </c>
      <c r="FN1172" s="36">
        <f t="shared" ca="1" si="2885"/>
        <v>0</v>
      </c>
    </row>
    <row r="1173" spans="2:170" x14ac:dyDescent="0.25">
      <c r="B1173" s="2">
        <v>1165</v>
      </c>
      <c r="C1173" s="2">
        <f t="shared" si="2886"/>
        <v>98</v>
      </c>
      <c r="D1173" s="2">
        <f t="shared" si="2737"/>
        <v>1189</v>
      </c>
      <c r="E1173" s="2">
        <f t="shared" si="2735"/>
        <v>100</v>
      </c>
      <c r="F1173" s="189">
        <f t="shared" si="2739"/>
        <v>81175</v>
      </c>
      <c r="G1173" s="2">
        <f t="shared" si="2738"/>
        <v>3</v>
      </c>
      <c r="H1173" s="187">
        <f t="shared" si="2740"/>
        <v>131.66666666666666</v>
      </c>
      <c r="I1173" s="186">
        <f t="shared" si="2736"/>
        <v>131</v>
      </c>
      <c r="J1173" s="2">
        <f t="shared" si="2741"/>
        <v>0</v>
      </c>
      <c r="K1173" s="2">
        <f t="shared" si="2742"/>
        <v>0</v>
      </c>
      <c r="L1173">
        <f t="shared" si="2743"/>
        <v>2</v>
      </c>
      <c r="M1173" s="190">
        <f t="shared" si="2864"/>
        <v>0</v>
      </c>
      <c r="N1173">
        <f t="shared" si="2744"/>
        <v>1</v>
      </c>
      <c r="O1173">
        <f t="shared" si="2745"/>
        <v>100</v>
      </c>
      <c r="P1173" s="58">
        <f t="shared" si="2746"/>
        <v>0</v>
      </c>
      <c r="Q1173" s="106">
        <f t="shared" si="2747"/>
        <v>0</v>
      </c>
      <c r="R1173" s="59">
        <f t="shared" si="2748"/>
        <v>0</v>
      </c>
      <c r="S1173" s="32">
        <f t="shared" si="2865"/>
        <v>0</v>
      </c>
      <c r="T1173">
        <f t="shared" si="2749"/>
        <v>1</v>
      </c>
      <c r="U1173" s="32">
        <f t="shared" si="2866"/>
        <v>0</v>
      </c>
      <c r="V1173">
        <f t="shared" si="2750"/>
        <v>1</v>
      </c>
      <c r="W1173">
        <f t="shared" si="2751"/>
        <v>100</v>
      </c>
      <c r="X1173" s="58">
        <f t="shared" si="2752"/>
        <v>0</v>
      </c>
      <c r="Y1173" s="58">
        <f t="shared" si="2753"/>
        <v>0</v>
      </c>
      <c r="Z1173" s="32">
        <f t="shared" si="2754"/>
        <v>0</v>
      </c>
      <c r="AA1173" s="32">
        <f t="shared" si="2755"/>
        <v>0</v>
      </c>
      <c r="AB1173" s="59">
        <f t="shared" si="2756"/>
        <v>0</v>
      </c>
      <c r="AC1173" s="59">
        <f t="shared" si="2757"/>
        <v>0</v>
      </c>
      <c r="AD1173">
        <f t="shared" si="2758"/>
        <v>1</v>
      </c>
      <c r="AE1173" s="59">
        <f t="shared" si="2759"/>
        <v>0</v>
      </c>
      <c r="AF1173" s="59">
        <f t="shared" si="2760"/>
        <v>0</v>
      </c>
      <c r="AG1173" s="59">
        <f t="shared" si="2761"/>
        <v>0</v>
      </c>
      <c r="AH1173">
        <f t="shared" si="2762"/>
        <v>1</v>
      </c>
      <c r="AI1173" s="59">
        <f t="shared" si="2763"/>
        <v>0</v>
      </c>
      <c r="AJ1173" s="59">
        <f t="shared" si="2764"/>
        <v>0</v>
      </c>
      <c r="AK1173" s="59">
        <f t="shared" si="2765"/>
        <v>0</v>
      </c>
      <c r="AL1173" s="59">
        <f t="shared" si="2766"/>
        <v>0</v>
      </c>
      <c r="AM1173" s="12">
        <f t="shared" si="2867"/>
        <v>0</v>
      </c>
      <c r="AN1173" s="12">
        <f t="shared" si="2868"/>
        <v>0</v>
      </c>
      <c r="AO1173" s="66">
        <f t="shared" si="2767"/>
        <v>0</v>
      </c>
      <c r="AP1173" s="66">
        <f t="shared" si="2768"/>
        <v>0</v>
      </c>
      <c r="AQ1173" s="59">
        <f t="shared" si="2769"/>
        <v>0</v>
      </c>
      <c r="AR1173" s="59">
        <f t="shared" si="2770"/>
        <v>0</v>
      </c>
      <c r="AS1173" s="59">
        <f t="shared" si="2771"/>
        <v>0</v>
      </c>
      <c r="AT1173" s="12">
        <f t="shared" si="2772"/>
        <v>0</v>
      </c>
      <c r="AU1173" s="59">
        <f t="shared" si="2869"/>
        <v>0</v>
      </c>
      <c r="AV1173" s="59">
        <f t="shared" si="2870"/>
        <v>0</v>
      </c>
      <c r="AW1173" s="70" t="e">
        <f t="shared" si="2773"/>
        <v>#N/A</v>
      </c>
      <c r="AX1173" s="20">
        <f t="shared" si="2774"/>
        <v>200000</v>
      </c>
      <c r="AY1173" s="20">
        <f t="shared" si="2775"/>
        <v>0</v>
      </c>
      <c r="AZ1173" s="20">
        <f t="shared" si="2776"/>
        <v>0</v>
      </c>
      <c r="BA1173" s="20">
        <f t="shared" si="2777"/>
        <v>0</v>
      </c>
      <c r="BB1173" s="36">
        <f t="shared" si="2778"/>
        <v>0</v>
      </c>
      <c r="BC1173" s="36">
        <f t="shared" si="2779"/>
        <v>0</v>
      </c>
      <c r="BD1173" s="80">
        <f t="shared" si="2780"/>
        <v>0</v>
      </c>
      <c r="BE1173" s="36">
        <f t="shared" si="2781"/>
        <v>0</v>
      </c>
      <c r="BF1173" s="36">
        <f t="shared" si="2782"/>
        <v>0</v>
      </c>
      <c r="BG1173" s="36">
        <f t="shared" si="2783"/>
        <v>0</v>
      </c>
      <c r="BH1173" s="36">
        <f t="shared" si="2784"/>
        <v>0</v>
      </c>
      <c r="BI1173" s="36">
        <f t="shared" si="2785"/>
        <v>0</v>
      </c>
      <c r="BJ1173" s="36">
        <f t="shared" si="2786"/>
        <v>0</v>
      </c>
      <c r="BK1173" s="36">
        <f t="shared" si="2787"/>
        <v>0</v>
      </c>
      <c r="BL1173" s="68">
        <f>IF(OR(AT1173=0,E1173&gt;ProjTerm),0,VLOOKUP(D1173,'Life Events'!$AE$5:$AI$1206,5,FALSE))</f>
        <v>0</v>
      </c>
      <c r="BM1173" s="93">
        <f t="shared" si="2788"/>
        <v>0</v>
      </c>
      <c r="BN1173" s="93">
        <f t="shared" si="2789"/>
        <v>0</v>
      </c>
      <c r="BO1173" s="36">
        <f t="shared" si="2790"/>
        <v>0</v>
      </c>
      <c r="BP1173" s="36">
        <f t="shared" si="2791"/>
        <v>0</v>
      </c>
      <c r="BQ1173" s="36">
        <f t="shared" si="2792"/>
        <v>0</v>
      </c>
      <c r="BR1173" s="36">
        <f t="shared" si="2793"/>
        <v>154.78110000000001</v>
      </c>
      <c r="BS1173" s="36">
        <f t="shared" si="2794"/>
        <v>0</v>
      </c>
      <c r="BT1173" s="36">
        <f t="shared" si="2795"/>
        <v>0</v>
      </c>
      <c r="BU1173" s="70" cm="1">
        <f t="array" ref="BU1173">IF(AND(ActInt=1,$J1173=0),INDEX(Tbl_FwdNom,$B1173-IVP,MATCH(ValnDt,Tbl_FwdNom_Cols)),INDEX(Tbl_FwdNom,$B1173,MATCH(StartDt,Tbl_FwdNom_Cols)))</f>
        <v>7.4582173730000001</v>
      </c>
      <c r="BV1173" s="70" cm="1">
        <f t="array" ref="BV1173">INDEX(Tbl_FwdReal,$B1173,MATCH(StartDt,Tbl_FwdReal_Cols))</f>
        <v>2.1213175299999998</v>
      </c>
      <c r="BW1173" s="70" cm="1">
        <f t="array" ref="BW1173">IF(RunType&lt;&gt;"OPN",INDEX(Tbl_FwdReal,$B1173,MATCH(ValnDt,Tbl_FwdReal_Cols)),IF(AND($J1173=0,ActInt=1),INDEX(Tbl_FwdReal,$B1173-IVP,MATCH(ValnDt,Tbl_FwdReal_Cols)),-999))*$K1173</f>
        <v>0</v>
      </c>
      <c r="BX1173" s="70">
        <f t="shared" si="2796"/>
        <v>0</v>
      </c>
      <c r="BY1173" s="70">
        <f t="shared" si="2871"/>
        <v>7.458217373000009E-2</v>
      </c>
      <c r="BZ1173" s="64">
        <f t="shared" si="2884"/>
        <v>6.0123277919408302E-3</v>
      </c>
      <c r="CA1173" s="70" cm="1">
        <f t="array" ref="CA1173">IF($J1173=1,CA1172*(1+INDEX(Tbl_CPI,$B1173,MATCH(IF(RunType="OPN",StartDt,ValnDt),Tbl_CPI_Cols))),0)</f>
        <v>0</v>
      </c>
      <c r="CB1173" s="70">
        <f t="shared" si="2872"/>
        <v>580.56819979739021</v>
      </c>
      <c r="CC1173" s="70">
        <f t="shared" si="2873"/>
        <v>577.0984944803389</v>
      </c>
      <c r="CD1173" s="36">
        <f t="shared" si="2797"/>
        <v>2923.4847899549832</v>
      </c>
      <c r="CE1173" s="36">
        <f t="shared" si="2798"/>
        <v>0</v>
      </c>
      <c r="CF1173" s="36">
        <f t="shared" si="2799"/>
        <v>0</v>
      </c>
      <c r="CG1173" s="36">
        <f t="shared" si="2800"/>
        <v>0</v>
      </c>
      <c r="CH1173" s="36">
        <f t="shared" si="2801"/>
        <v>0</v>
      </c>
      <c r="CI1173" s="36">
        <f t="shared" si="2802"/>
        <v>0</v>
      </c>
      <c r="CJ1173" s="36">
        <f t="shared" si="2803"/>
        <v>0</v>
      </c>
      <c r="CK1173" s="36">
        <f t="shared" si="2804"/>
        <v>0</v>
      </c>
      <c r="CL1173" s="36">
        <f t="shared" si="2805"/>
        <v>0</v>
      </c>
      <c r="CM1173" s="36">
        <f t="shared" si="2806"/>
        <v>0</v>
      </c>
      <c r="CN1173" s="36">
        <f t="shared" si="2807"/>
        <v>0</v>
      </c>
      <c r="CO1173" s="20">
        <f t="shared" si="2808"/>
        <v>120000</v>
      </c>
      <c r="CP1173" s="20">
        <f t="shared" si="2809"/>
        <v>2</v>
      </c>
      <c r="CQ1173" s="64" t="e">
        <f t="shared" si="2810"/>
        <v>#N/A</v>
      </c>
      <c r="CR1173" s="64" t="e">
        <f t="shared" si="2811"/>
        <v>#N/A</v>
      </c>
      <c r="CS1173" s="36" t="e">
        <f t="shared" si="2812"/>
        <v>#N/A</v>
      </c>
      <c r="CT1173" s="36">
        <f t="shared" si="2813"/>
        <v>0</v>
      </c>
      <c r="CU1173" s="36">
        <f t="shared" si="2814"/>
        <v>0</v>
      </c>
      <c r="CV1173" s="36">
        <f t="shared" si="2874"/>
        <v>0</v>
      </c>
      <c r="CW1173" s="36">
        <f t="shared" si="2815"/>
        <v>0</v>
      </c>
      <c r="CX1173" s="36">
        <f t="shared" si="2816"/>
        <v>0</v>
      </c>
      <c r="CY1173" s="36">
        <f t="shared" si="2817"/>
        <v>0</v>
      </c>
      <c r="CZ1173" s="36">
        <f t="shared" si="2875"/>
        <v>0</v>
      </c>
      <c r="DA1173" s="64">
        <f t="shared" si="2818"/>
        <v>6.0123277919408302E-3</v>
      </c>
      <c r="DB1173" s="70">
        <f t="shared" si="2876"/>
        <v>0.99402360425827274</v>
      </c>
      <c r="DC1173" s="70">
        <f>PRODUCT($DB$8:DB1173)</f>
        <v>5.3271374323574428E-5</v>
      </c>
      <c r="DD1173" s="36">
        <f t="shared" si="2819"/>
        <v>0</v>
      </c>
      <c r="DE1173" s="36">
        <f t="shared" si="2820"/>
        <v>0</v>
      </c>
      <c r="DF1173" s="36">
        <f t="shared" si="2821"/>
        <v>0</v>
      </c>
      <c r="DG1173" s="36">
        <f t="shared" si="2822"/>
        <v>0</v>
      </c>
      <c r="DH1173" s="36">
        <f t="shared" si="2823"/>
        <v>0</v>
      </c>
      <c r="DI1173" s="36">
        <f t="shared" si="2824"/>
        <v>0</v>
      </c>
      <c r="DJ1173" s="36">
        <f t="shared" si="2825"/>
        <v>0</v>
      </c>
      <c r="DK1173" s="36">
        <f t="shared" si="2826"/>
        <v>0</v>
      </c>
      <c r="DL1173" s="36">
        <f t="shared" si="2827"/>
        <v>0</v>
      </c>
      <c r="DM1173" s="36">
        <f t="shared" si="2828"/>
        <v>0</v>
      </c>
      <c r="DN1173" s="36">
        <f t="shared" ca="1" si="2877"/>
        <v>4.6137290849905055E-12</v>
      </c>
      <c r="DO1173" s="64" cm="1">
        <f t="array" ref="DO1173">IFERROR(INDEX(Tbl_FwdNom,$B1173,MATCH(LIDt,Tbl_FwdNom_Cols,0)),0)</f>
        <v>7.2563683550000002</v>
      </c>
      <c r="DP1173" s="64">
        <f t="shared" ca="1" si="2878"/>
        <v>0</v>
      </c>
      <c r="DQ1173" s="64">
        <f t="shared" ca="1" si="2829"/>
        <v>0</v>
      </c>
      <c r="DR1173" s="70">
        <f t="shared" ca="1" si="2830"/>
        <v>1</v>
      </c>
      <c r="DS1173" s="70">
        <f ca="1">PRODUCT($DR$8:DR1173)</f>
        <v>5.1485728910319675E-4</v>
      </c>
      <c r="DT1173" s="36">
        <f t="shared" ca="1" si="2831"/>
        <v>0</v>
      </c>
      <c r="DU1173" s="36">
        <f t="shared" ca="1" si="2832"/>
        <v>0</v>
      </c>
      <c r="DV1173" s="36">
        <f t="shared" ca="1" si="2833"/>
        <v>0</v>
      </c>
      <c r="DW1173" s="36">
        <f t="shared" ca="1" si="2834"/>
        <v>0</v>
      </c>
      <c r="DX1173" s="36">
        <f t="shared" ca="1" si="2835"/>
        <v>0</v>
      </c>
      <c r="DY1173" s="36">
        <f t="shared" ca="1" si="2836"/>
        <v>0</v>
      </c>
      <c r="DZ1173" s="36">
        <f t="shared" ca="1" si="2837"/>
        <v>0</v>
      </c>
      <c r="EA1173" s="36">
        <f t="shared" ca="1" si="2838"/>
        <v>0</v>
      </c>
      <c r="EB1173" s="36">
        <f t="shared" ca="1" si="2839"/>
        <v>0</v>
      </c>
      <c r="EC1173" s="36">
        <f t="shared" ca="1" si="2840"/>
        <v>0</v>
      </c>
      <c r="ED1173" s="36">
        <f t="shared" ca="1" si="2841"/>
        <v>0</v>
      </c>
      <c r="EE1173" s="36">
        <f t="shared" ca="1" si="2879"/>
        <v>0</v>
      </c>
      <c r="EF1173" s="36">
        <f t="shared" ca="1" si="2842"/>
        <v>0</v>
      </c>
      <c r="EG1173" s="64"/>
      <c r="EH1173" s="64"/>
      <c r="EI1173" s="64"/>
      <c r="EJ1173" s="70"/>
      <c r="EK1173" s="70"/>
      <c r="EL1173" s="70"/>
      <c r="EM1173" s="70"/>
      <c r="EN1173" s="70"/>
      <c r="EO1173" s="36">
        <f t="shared" si="2843"/>
        <v>0</v>
      </c>
      <c r="EP1173" s="36">
        <f t="shared" si="2844"/>
        <v>0</v>
      </c>
      <c r="EQ1173" s="36">
        <f t="shared" si="2845"/>
        <v>0</v>
      </c>
      <c r="ER1173" s="36">
        <f t="shared" si="2846"/>
        <v>0</v>
      </c>
      <c r="ES1173" s="36">
        <f t="shared" si="2847"/>
        <v>0</v>
      </c>
      <c r="ET1173" s="36">
        <f t="shared" si="2848"/>
        <v>0</v>
      </c>
      <c r="EU1173" s="36">
        <f t="shared" si="2880"/>
        <v>0</v>
      </c>
      <c r="EV1173" s="36">
        <f t="shared" si="2849"/>
        <v>0</v>
      </c>
      <c r="EW1173" s="36">
        <f t="shared" si="2850"/>
        <v>0</v>
      </c>
      <c r="EX1173" s="36">
        <f t="shared" si="2881"/>
        <v>0</v>
      </c>
      <c r="EY1173" s="36">
        <f t="shared" si="2851"/>
        <v>0</v>
      </c>
      <c r="EZ1173" s="36">
        <f t="shared" si="2852"/>
        <v>0</v>
      </c>
      <c r="FA1173" s="36">
        <f t="shared" si="2853"/>
        <v>0</v>
      </c>
      <c r="FB1173" s="36">
        <f t="shared" si="2854"/>
        <v>0</v>
      </c>
      <c r="FC1173" s="36">
        <f t="shared" si="2882"/>
        <v>0</v>
      </c>
      <c r="FD1173" s="36">
        <f t="shared" si="2855"/>
        <v>0</v>
      </c>
      <c r="FE1173" s="36">
        <f t="shared" si="2856"/>
        <v>0</v>
      </c>
      <c r="FF1173" s="36">
        <f t="shared" si="2883"/>
        <v>0</v>
      </c>
      <c r="FG1173" s="36">
        <f t="shared" si="2857"/>
        <v>0</v>
      </c>
      <c r="FH1173" s="36">
        <f t="shared" si="2858"/>
        <v>0</v>
      </c>
      <c r="FI1173" s="36">
        <f t="shared" si="2859"/>
        <v>0</v>
      </c>
      <c r="FJ1173" s="36">
        <f t="shared" ca="1" si="2860"/>
        <v>0</v>
      </c>
      <c r="FK1173" s="36">
        <f t="shared" si="2861"/>
        <v>0</v>
      </c>
      <c r="FL1173" s="36">
        <f t="shared" si="2862"/>
        <v>0</v>
      </c>
      <c r="FM1173" s="36">
        <f t="shared" ca="1" si="2863"/>
        <v>0</v>
      </c>
      <c r="FN1173" s="36">
        <f t="shared" ca="1" si="2885"/>
        <v>0</v>
      </c>
    </row>
    <row r="1174" spans="2:170" x14ac:dyDescent="0.25">
      <c r="B1174" s="2">
        <v>1166</v>
      </c>
      <c r="C1174" s="2">
        <f t="shared" si="2886"/>
        <v>98</v>
      </c>
      <c r="D1174" s="2">
        <f t="shared" si="2737"/>
        <v>1190</v>
      </c>
      <c r="E1174" s="2">
        <f t="shared" si="2735"/>
        <v>100</v>
      </c>
      <c r="F1174" s="189">
        <f t="shared" si="2739"/>
        <v>81205</v>
      </c>
      <c r="G1174" s="2">
        <f t="shared" si="2738"/>
        <v>4</v>
      </c>
      <c r="H1174" s="187">
        <f t="shared" si="2740"/>
        <v>131.75</v>
      </c>
      <c r="I1174" s="186">
        <f t="shared" si="2736"/>
        <v>131</v>
      </c>
      <c r="J1174" s="2">
        <f t="shared" si="2741"/>
        <v>0</v>
      </c>
      <c r="K1174" s="2">
        <f t="shared" si="2742"/>
        <v>0</v>
      </c>
      <c r="L1174">
        <f t="shared" si="2743"/>
        <v>2</v>
      </c>
      <c r="M1174" s="190">
        <f t="shared" si="2864"/>
        <v>0</v>
      </c>
      <c r="N1174">
        <f t="shared" si="2744"/>
        <v>1</v>
      </c>
      <c r="O1174">
        <f t="shared" si="2745"/>
        <v>100</v>
      </c>
      <c r="P1174" s="58">
        <f t="shared" si="2746"/>
        <v>0</v>
      </c>
      <c r="Q1174" s="106">
        <f t="shared" si="2747"/>
        <v>0</v>
      </c>
      <c r="R1174" s="59">
        <f t="shared" si="2748"/>
        <v>0</v>
      </c>
      <c r="S1174" s="32">
        <f t="shared" si="2865"/>
        <v>0</v>
      </c>
      <c r="T1174">
        <f t="shared" si="2749"/>
        <v>1</v>
      </c>
      <c r="U1174" s="32">
        <f t="shared" si="2866"/>
        <v>0</v>
      </c>
      <c r="V1174">
        <f t="shared" si="2750"/>
        <v>1</v>
      </c>
      <c r="W1174">
        <f t="shared" si="2751"/>
        <v>100</v>
      </c>
      <c r="X1174" s="58">
        <f t="shared" si="2752"/>
        <v>0</v>
      </c>
      <c r="Y1174" s="58">
        <f t="shared" si="2753"/>
        <v>0</v>
      </c>
      <c r="Z1174" s="32">
        <f t="shared" si="2754"/>
        <v>0</v>
      </c>
      <c r="AA1174" s="32">
        <f t="shared" si="2755"/>
        <v>0</v>
      </c>
      <c r="AB1174" s="59">
        <f t="shared" si="2756"/>
        <v>0</v>
      </c>
      <c r="AC1174" s="59">
        <f t="shared" si="2757"/>
        <v>0</v>
      </c>
      <c r="AD1174">
        <f t="shared" si="2758"/>
        <v>1</v>
      </c>
      <c r="AE1174" s="59">
        <f t="shared" si="2759"/>
        <v>0</v>
      </c>
      <c r="AF1174" s="59">
        <f t="shared" si="2760"/>
        <v>0</v>
      </c>
      <c r="AG1174" s="59">
        <f t="shared" si="2761"/>
        <v>0</v>
      </c>
      <c r="AH1174">
        <f t="shared" si="2762"/>
        <v>1</v>
      </c>
      <c r="AI1174" s="59">
        <f t="shared" si="2763"/>
        <v>0</v>
      </c>
      <c r="AJ1174" s="59">
        <f t="shared" si="2764"/>
        <v>0</v>
      </c>
      <c r="AK1174" s="59">
        <f t="shared" si="2765"/>
        <v>0</v>
      </c>
      <c r="AL1174" s="59">
        <f t="shared" si="2766"/>
        <v>0</v>
      </c>
      <c r="AM1174" s="12">
        <f t="shared" si="2867"/>
        <v>0</v>
      </c>
      <c r="AN1174" s="12">
        <f t="shared" si="2868"/>
        <v>0</v>
      </c>
      <c r="AO1174" s="66">
        <f t="shared" si="2767"/>
        <v>0</v>
      </c>
      <c r="AP1174" s="66">
        <f t="shared" si="2768"/>
        <v>0</v>
      </c>
      <c r="AQ1174" s="59">
        <f t="shared" si="2769"/>
        <v>0</v>
      </c>
      <c r="AR1174" s="59">
        <f t="shared" si="2770"/>
        <v>0</v>
      </c>
      <c r="AS1174" s="59">
        <f t="shared" si="2771"/>
        <v>0</v>
      </c>
      <c r="AT1174" s="12">
        <f t="shared" si="2772"/>
        <v>0</v>
      </c>
      <c r="AU1174" s="59">
        <f t="shared" si="2869"/>
        <v>0</v>
      </c>
      <c r="AV1174" s="59">
        <f t="shared" si="2870"/>
        <v>0</v>
      </c>
      <c r="AW1174" s="70" t="e">
        <f t="shared" si="2773"/>
        <v>#N/A</v>
      </c>
      <c r="AX1174" s="20">
        <f t="shared" si="2774"/>
        <v>200000</v>
      </c>
      <c r="AY1174" s="20">
        <f t="shared" si="2775"/>
        <v>0</v>
      </c>
      <c r="AZ1174" s="20">
        <f t="shared" si="2776"/>
        <v>0</v>
      </c>
      <c r="BA1174" s="20">
        <f t="shared" si="2777"/>
        <v>0</v>
      </c>
      <c r="BB1174" s="36">
        <f t="shared" si="2778"/>
        <v>0</v>
      </c>
      <c r="BC1174" s="36">
        <f t="shared" si="2779"/>
        <v>0</v>
      </c>
      <c r="BD1174" s="80">
        <f t="shared" si="2780"/>
        <v>0</v>
      </c>
      <c r="BE1174" s="36">
        <f t="shared" si="2781"/>
        <v>0</v>
      </c>
      <c r="BF1174" s="36">
        <f t="shared" si="2782"/>
        <v>0</v>
      </c>
      <c r="BG1174" s="36">
        <f t="shared" si="2783"/>
        <v>0</v>
      </c>
      <c r="BH1174" s="36">
        <f t="shared" si="2784"/>
        <v>0</v>
      </c>
      <c r="BI1174" s="36">
        <f t="shared" si="2785"/>
        <v>0</v>
      </c>
      <c r="BJ1174" s="36">
        <f t="shared" si="2786"/>
        <v>0</v>
      </c>
      <c r="BK1174" s="36">
        <f t="shared" si="2787"/>
        <v>0</v>
      </c>
      <c r="BL1174" s="68">
        <f>IF(OR(AT1174=0,E1174&gt;ProjTerm),0,VLOOKUP(D1174,'Life Events'!$AE$5:$AI$1206,5,FALSE))</f>
        <v>0</v>
      </c>
      <c r="BM1174" s="93">
        <f t="shared" si="2788"/>
        <v>0</v>
      </c>
      <c r="BN1174" s="93">
        <f t="shared" si="2789"/>
        <v>0</v>
      </c>
      <c r="BO1174" s="36">
        <f t="shared" si="2790"/>
        <v>0</v>
      </c>
      <c r="BP1174" s="36">
        <f t="shared" si="2791"/>
        <v>0</v>
      </c>
      <c r="BQ1174" s="36">
        <f t="shared" si="2792"/>
        <v>0</v>
      </c>
      <c r="BR1174" s="36">
        <f t="shared" si="2793"/>
        <v>154.78110000000001</v>
      </c>
      <c r="BS1174" s="36">
        <f t="shared" si="2794"/>
        <v>0</v>
      </c>
      <c r="BT1174" s="36">
        <f t="shared" si="2795"/>
        <v>0</v>
      </c>
      <c r="BU1174" s="70" cm="1">
        <f t="array" ref="BU1174">IF(AND(ActInt=1,$J1174=0),INDEX(Tbl_FwdNom,$B1174-IVP,MATCH(ValnDt,Tbl_FwdNom_Cols)),INDEX(Tbl_FwdNom,$B1174,MATCH(StartDt,Tbl_FwdNom_Cols)))</f>
        <v>7.4523827799999998</v>
      </c>
      <c r="BV1174" s="70" cm="1">
        <f t="array" ref="BV1174">INDEX(Tbl_FwdReal,$B1174,MATCH(StartDt,Tbl_FwdReal_Cols))</f>
        <v>2.117978661</v>
      </c>
      <c r="BW1174" s="70" cm="1">
        <f t="array" ref="BW1174">IF(RunType&lt;&gt;"OPN",INDEX(Tbl_FwdReal,$B1174,MATCH(ValnDt,Tbl_FwdReal_Cols)),IF(AND($J1174=0,ActInt=1),INDEX(Tbl_FwdReal,$B1174-IVP,MATCH(ValnDt,Tbl_FwdReal_Cols)),-999))*$K1174</f>
        <v>0</v>
      </c>
      <c r="BX1174" s="70">
        <f t="shared" si="2796"/>
        <v>0</v>
      </c>
      <c r="BY1174" s="70">
        <f t="shared" si="2871"/>
        <v>7.4523827799999998E-2</v>
      </c>
      <c r="BZ1174" s="64">
        <f t="shared" si="2884"/>
        <v>6.0077757757355243E-3</v>
      </c>
      <c r="CA1174" s="70" cm="1">
        <f t="array" ref="CA1174">IF($J1174=1,CA1173*(1+INDEX(Tbl_CPI,$B1174,MATCH(IF(RunType="OPN",StartDt,ValnDt),Tbl_CPI_Cols))),0)</f>
        <v>0</v>
      </c>
      <c r="CB1174" s="70">
        <f t="shared" si="2872"/>
        <v>584.05612336429533</v>
      </c>
      <c r="CC1174" s="70">
        <f t="shared" si="2873"/>
        <v>577.0984944803389</v>
      </c>
      <c r="CD1174" s="36">
        <f t="shared" si="2797"/>
        <v>2923.4847899549832</v>
      </c>
      <c r="CE1174" s="36">
        <f t="shared" si="2798"/>
        <v>0</v>
      </c>
      <c r="CF1174" s="36">
        <f t="shared" si="2799"/>
        <v>0</v>
      </c>
      <c r="CG1174" s="36">
        <f t="shared" si="2800"/>
        <v>0</v>
      </c>
      <c r="CH1174" s="36">
        <f t="shared" si="2801"/>
        <v>0</v>
      </c>
      <c r="CI1174" s="36">
        <f t="shared" si="2802"/>
        <v>0</v>
      </c>
      <c r="CJ1174" s="36">
        <f t="shared" si="2803"/>
        <v>0</v>
      </c>
      <c r="CK1174" s="36">
        <f t="shared" si="2804"/>
        <v>0</v>
      </c>
      <c r="CL1174" s="36">
        <f t="shared" si="2805"/>
        <v>0</v>
      </c>
      <c r="CM1174" s="36">
        <f t="shared" si="2806"/>
        <v>0</v>
      </c>
      <c r="CN1174" s="36">
        <f t="shared" si="2807"/>
        <v>0</v>
      </c>
      <c r="CO1174" s="20">
        <f t="shared" si="2808"/>
        <v>120000</v>
      </c>
      <c r="CP1174" s="20">
        <f t="shared" si="2809"/>
        <v>2</v>
      </c>
      <c r="CQ1174" s="64" t="e">
        <f t="shared" si="2810"/>
        <v>#N/A</v>
      </c>
      <c r="CR1174" s="64" t="e">
        <f t="shared" si="2811"/>
        <v>#N/A</v>
      </c>
      <c r="CS1174" s="36" t="e">
        <f t="shared" si="2812"/>
        <v>#N/A</v>
      </c>
      <c r="CT1174" s="36">
        <f t="shared" si="2813"/>
        <v>0</v>
      </c>
      <c r="CU1174" s="36">
        <f t="shared" si="2814"/>
        <v>0</v>
      </c>
      <c r="CV1174" s="36">
        <f t="shared" si="2874"/>
        <v>0</v>
      </c>
      <c r="CW1174" s="36">
        <f t="shared" si="2815"/>
        <v>0</v>
      </c>
      <c r="CX1174" s="36">
        <f t="shared" si="2816"/>
        <v>0</v>
      </c>
      <c r="CY1174" s="36">
        <f t="shared" si="2817"/>
        <v>0</v>
      </c>
      <c r="CZ1174" s="36">
        <f t="shared" si="2875"/>
        <v>0</v>
      </c>
      <c r="DA1174" s="64">
        <f t="shared" si="2818"/>
        <v>6.0077757757355243E-3</v>
      </c>
      <c r="DB1174" s="70">
        <f t="shared" si="2876"/>
        <v>0.99402810204811498</v>
      </c>
      <c r="DC1174" s="70">
        <f>PRODUCT($DB$8:DB1174)</f>
        <v>5.2953243112357373E-5</v>
      </c>
      <c r="DD1174" s="36">
        <f t="shared" si="2819"/>
        <v>0</v>
      </c>
      <c r="DE1174" s="36">
        <f t="shared" si="2820"/>
        <v>0</v>
      </c>
      <c r="DF1174" s="36">
        <f t="shared" si="2821"/>
        <v>0</v>
      </c>
      <c r="DG1174" s="36">
        <f t="shared" si="2822"/>
        <v>0</v>
      </c>
      <c r="DH1174" s="36">
        <f t="shared" si="2823"/>
        <v>0</v>
      </c>
      <c r="DI1174" s="36">
        <f t="shared" si="2824"/>
        <v>0</v>
      </c>
      <c r="DJ1174" s="36">
        <f t="shared" si="2825"/>
        <v>0</v>
      </c>
      <c r="DK1174" s="36">
        <f t="shared" si="2826"/>
        <v>0</v>
      </c>
      <c r="DL1174" s="36">
        <f t="shared" si="2827"/>
        <v>0</v>
      </c>
      <c r="DM1174" s="36">
        <f t="shared" si="2828"/>
        <v>0</v>
      </c>
      <c r="DN1174" s="36">
        <f t="shared" ca="1" si="2877"/>
        <v>4.6137290849905055E-12</v>
      </c>
      <c r="DO1174" s="64" cm="1">
        <f t="array" ref="DO1174">IFERROR(INDEX(Tbl_FwdNom,$B1174,MATCH(LIDt,Tbl_FwdNom_Cols,0)),0)</f>
        <v>7.2546705510000002</v>
      </c>
      <c r="DP1174" s="64">
        <f t="shared" ca="1" si="2878"/>
        <v>0</v>
      </c>
      <c r="DQ1174" s="64">
        <f t="shared" ca="1" si="2829"/>
        <v>0</v>
      </c>
      <c r="DR1174" s="70">
        <f t="shared" ca="1" si="2830"/>
        <v>1</v>
      </c>
      <c r="DS1174" s="70">
        <f ca="1">PRODUCT($DR$8:DR1174)</f>
        <v>5.1485728910319675E-4</v>
      </c>
      <c r="DT1174" s="36">
        <f t="shared" ca="1" si="2831"/>
        <v>0</v>
      </c>
      <c r="DU1174" s="36">
        <f t="shared" ca="1" si="2832"/>
        <v>0</v>
      </c>
      <c r="DV1174" s="36">
        <f t="shared" ca="1" si="2833"/>
        <v>0</v>
      </c>
      <c r="DW1174" s="36">
        <f t="shared" ca="1" si="2834"/>
        <v>0</v>
      </c>
      <c r="DX1174" s="36">
        <f t="shared" ca="1" si="2835"/>
        <v>0</v>
      </c>
      <c r="DY1174" s="36">
        <f t="shared" ca="1" si="2836"/>
        <v>0</v>
      </c>
      <c r="DZ1174" s="36">
        <f t="shared" ca="1" si="2837"/>
        <v>0</v>
      </c>
      <c r="EA1174" s="36">
        <f t="shared" ca="1" si="2838"/>
        <v>0</v>
      </c>
      <c r="EB1174" s="36">
        <f t="shared" ca="1" si="2839"/>
        <v>0</v>
      </c>
      <c r="EC1174" s="36">
        <f t="shared" ca="1" si="2840"/>
        <v>0</v>
      </c>
      <c r="ED1174" s="36">
        <f t="shared" ca="1" si="2841"/>
        <v>0</v>
      </c>
      <c r="EE1174" s="36">
        <f t="shared" ca="1" si="2879"/>
        <v>0</v>
      </c>
      <c r="EF1174" s="36">
        <f t="shared" ca="1" si="2842"/>
        <v>0</v>
      </c>
      <c r="EG1174" s="64"/>
      <c r="EH1174" s="64"/>
      <c r="EI1174" s="64"/>
      <c r="EJ1174" s="70"/>
      <c r="EK1174" s="70"/>
      <c r="EL1174" s="70"/>
      <c r="EM1174" s="70"/>
      <c r="EN1174" s="70"/>
      <c r="EO1174" s="36">
        <f t="shared" si="2843"/>
        <v>0</v>
      </c>
      <c r="EP1174" s="36">
        <f t="shared" si="2844"/>
        <v>0</v>
      </c>
      <c r="EQ1174" s="36">
        <f t="shared" si="2845"/>
        <v>0</v>
      </c>
      <c r="ER1174" s="36">
        <f t="shared" si="2846"/>
        <v>0</v>
      </c>
      <c r="ES1174" s="36">
        <f t="shared" si="2847"/>
        <v>0</v>
      </c>
      <c r="ET1174" s="36">
        <f t="shared" si="2848"/>
        <v>0</v>
      </c>
      <c r="EU1174" s="36">
        <f t="shared" si="2880"/>
        <v>0</v>
      </c>
      <c r="EV1174" s="36">
        <f t="shared" si="2849"/>
        <v>0</v>
      </c>
      <c r="EW1174" s="36">
        <f t="shared" si="2850"/>
        <v>0</v>
      </c>
      <c r="EX1174" s="36">
        <f t="shared" si="2881"/>
        <v>0</v>
      </c>
      <c r="EY1174" s="36">
        <f t="shared" si="2851"/>
        <v>0</v>
      </c>
      <c r="EZ1174" s="36">
        <f t="shared" si="2852"/>
        <v>0</v>
      </c>
      <c r="FA1174" s="36">
        <f t="shared" si="2853"/>
        <v>0</v>
      </c>
      <c r="FB1174" s="36">
        <f t="shared" si="2854"/>
        <v>0</v>
      </c>
      <c r="FC1174" s="36">
        <f t="shared" si="2882"/>
        <v>0</v>
      </c>
      <c r="FD1174" s="36">
        <f t="shared" si="2855"/>
        <v>0</v>
      </c>
      <c r="FE1174" s="36">
        <f t="shared" si="2856"/>
        <v>0</v>
      </c>
      <c r="FF1174" s="36">
        <f t="shared" si="2883"/>
        <v>0</v>
      </c>
      <c r="FG1174" s="36">
        <f t="shared" si="2857"/>
        <v>0</v>
      </c>
      <c r="FH1174" s="36">
        <f t="shared" si="2858"/>
        <v>0</v>
      </c>
      <c r="FI1174" s="36">
        <f t="shared" si="2859"/>
        <v>0</v>
      </c>
      <c r="FJ1174" s="36">
        <f t="shared" ca="1" si="2860"/>
        <v>0</v>
      </c>
      <c r="FK1174" s="36">
        <f t="shared" si="2861"/>
        <v>0</v>
      </c>
      <c r="FL1174" s="36">
        <f t="shared" si="2862"/>
        <v>0</v>
      </c>
      <c r="FM1174" s="36">
        <f t="shared" ca="1" si="2863"/>
        <v>0</v>
      </c>
      <c r="FN1174" s="36">
        <f t="shared" ca="1" si="2885"/>
        <v>0</v>
      </c>
    </row>
    <row r="1175" spans="2:170" x14ac:dyDescent="0.25">
      <c r="B1175" s="2">
        <v>1167</v>
      </c>
      <c r="C1175" s="2">
        <f t="shared" si="2886"/>
        <v>98</v>
      </c>
      <c r="D1175" s="2">
        <f t="shared" si="2737"/>
        <v>1191</v>
      </c>
      <c r="E1175" s="2">
        <f t="shared" si="2735"/>
        <v>100</v>
      </c>
      <c r="F1175" s="189">
        <f t="shared" si="2739"/>
        <v>81236</v>
      </c>
      <c r="G1175" s="2">
        <f t="shared" si="2738"/>
        <v>5</v>
      </c>
      <c r="H1175" s="187">
        <f t="shared" si="2740"/>
        <v>131.83333333333334</v>
      </c>
      <c r="I1175" s="186">
        <f t="shared" si="2736"/>
        <v>131</v>
      </c>
      <c r="J1175" s="2">
        <f t="shared" si="2741"/>
        <v>0</v>
      </c>
      <c r="K1175" s="2">
        <f t="shared" si="2742"/>
        <v>0</v>
      </c>
      <c r="L1175">
        <f t="shared" si="2743"/>
        <v>2</v>
      </c>
      <c r="M1175" s="190">
        <f t="shared" si="2864"/>
        <v>0</v>
      </c>
      <c r="N1175">
        <f t="shared" si="2744"/>
        <v>1</v>
      </c>
      <c r="O1175">
        <f t="shared" si="2745"/>
        <v>100</v>
      </c>
      <c r="P1175" s="58">
        <f t="shared" si="2746"/>
        <v>0</v>
      </c>
      <c r="Q1175" s="106">
        <f t="shared" si="2747"/>
        <v>0</v>
      </c>
      <c r="R1175" s="59">
        <f t="shared" si="2748"/>
        <v>0</v>
      </c>
      <c r="S1175" s="32">
        <f t="shared" si="2865"/>
        <v>0</v>
      </c>
      <c r="T1175">
        <f t="shared" si="2749"/>
        <v>1</v>
      </c>
      <c r="U1175" s="32">
        <f t="shared" si="2866"/>
        <v>0</v>
      </c>
      <c r="V1175">
        <f t="shared" si="2750"/>
        <v>1</v>
      </c>
      <c r="W1175">
        <f t="shared" si="2751"/>
        <v>100</v>
      </c>
      <c r="X1175" s="58">
        <f t="shared" si="2752"/>
        <v>0</v>
      </c>
      <c r="Y1175" s="58">
        <f t="shared" si="2753"/>
        <v>0</v>
      </c>
      <c r="Z1175" s="32">
        <f t="shared" si="2754"/>
        <v>0</v>
      </c>
      <c r="AA1175" s="32">
        <f t="shared" si="2755"/>
        <v>0</v>
      </c>
      <c r="AB1175" s="59">
        <f t="shared" si="2756"/>
        <v>0</v>
      </c>
      <c r="AC1175" s="59">
        <f t="shared" si="2757"/>
        <v>0</v>
      </c>
      <c r="AD1175">
        <f t="shared" si="2758"/>
        <v>1</v>
      </c>
      <c r="AE1175" s="59">
        <f t="shared" si="2759"/>
        <v>0</v>
      </c>
      <c r="AF1175" s="59">
        <f t="shared" si="2760"/>
        <v>0</v>
      </c>
      <c r="AG1175" s="59">
        <f t="shared" si="2761"/>
        <v>0</v>
      </c>
      <c r="AH1175">
        <f t="shared" si="2762"/>
        <v>1</v>
      </c>
      <c r="AI1175" s="59">
        <f t="shared" si="2763"/>
        <v>0</v>
      </c>
      <c r="AJ1175" s="59">
        <f t="shared" si="2764"/>
        <v>0</v>
      </c>
      <c r="AK1175" s="59">
        <f t="shared" si="2765"/>
        <v>0</v>
      </c>
      <c r="AL1175" s="59">
        <f t="shared" si="2766"/>
        <v>0</v>
      </c>
      <c r="AM1175" s="12">
        <f t="shared" si="2867"/>
        <v>0</v>
      </c>
      <c r="AN1175" s="12">
        <f t="shared" si="2868"/>
        <v>0</v>
      </c>
      <c r="AO1175" s="66">
        <f t="shared" si="2767"/>
        <v>0</v>
      </c>
      <c r="AP1175" s="66">
        <f t="shared" si="2768"/>
        <v>0</v>
      </c>
      <c r="AQ1175" s="59">
        <f t="shared" si="2769"/>
        <v>0</v>
      </c>
      <c r="AR1175" s="59">
        <f t="shared" si="2770"/>
        <v>0</v>
      </c>
      <c r="AS1175" s="59">
        <f t="shared" si="2771"/>
        <v>0</v>
      </c>
      <c r="AT1175" s="12">
        <f t="shared" si="2772"/>
        <v>0</v>
      </c>
      <c r="AU1175" s="59">
        <f t="shared" si="2869"/>
        <v>0</v>
      </c>
      <c r="AV1175" s="59">
        <f t="shared" si="2870"/>
        <v>0</v>
      </c>
      <c r="AW1175" s="70" t="e">
        <f t="shared" si="2773"/>
        <v>#N/A</v>
      </c>
      <c r="AX1175" s="20">
        <f t="shared" si="2774"/>
        <v>200000</v>
      </c>
      <c r="AY1175" s="20">
        <f t="shared" si="2775"/>
        <v>0</v>
      </c>
      <c r="AZ1175" s="20">
        <f t="shared" si="2776"/>
        <v>0</v>
      </c>
      <c r="BA1175" s="20">
        <f t="shared" si="2777"/>
        <v>0</v>
      </c>
      <c r="BB1175" s="36">
        <f t="shared" si="2778"/>
        <v>0</v>
      </c>
      <c r="BC1175" s="36">
        <f t="shared" si="2779"/>
        <v>0</v>
      </c>
      <c r="BD1175" s="80">
        <f t="shared" si="2780"/>
        <v>0</v>
      </c>
      <c r="BE1175" s="36">
        <f t="shared" si="2781"/>
        <v>0</v>
      </c>
      <c r="BF1175" s="36">
        <f t="shared" si="2782"/>
        <v>0</v>
      </c>
      <c r="BG1175" s="36">
        <f t="shared" si="2783"/>
        <v>0</v>
      </c>
      <c r="BH1175" s="36">
        <f t="shared" si="2784"/>
        <v>0</v>
      </c>
      <c r="BI1175" s="36">
        <f t="shared" si="2785"/>
        <v>0</v>
      </c>
      <c r="BJ1175" s="36">
        <f t="shared" si="2786"/>
        <v>0</v>
      </c>
      <c r="BK1175" s="36">
        <f t="shared" si="2787"/>
        <v>0</v>
      </c>
      <c r="BL1175" s="68">
        <f>IF(OR(AT1175=0,E1175&gt;ProjTerm),0,VLOOKUP(D1175,'Life Events'!$AE$5:$AI$1206,5,FALSE))</f>
        <v>0</v>
      </c>
      <c r="BM1175" s="93">
        <f t="shared" si="2788"/>
        <v>0</v>
      </c>
      <c r="BN1175" s="93">
        <f t="shared" si="2789"/>
        <v>0</v>
      </c>
      <c r="BO1175" s="36">
        <f t="shared" si="2790"/>
        <v>0</v>
      </c>
      <c r="BP1175" s="36">
        <f t="shared" si="2791"/>
        <v>0</v>
      </c>
      <c r="BQ1175" s="36">
        <f t="shared" si="2792"/>
        <v>0</v>
      </c>
      <c r="BR1175" s="36">
        <f t="shared" si="2793"/>
        <v>154.78110000000001</v>
      </c>
      <c r="BS1175" s="36">
        <f t="shared" si="2794"/>
        <v>0</v>
      </c>
      <c r="BT1175" s="36">
        <f t="shared" si="2795"/>
        <v>0</v>
      </c>
      <c r="BU1175" s="70" cm="1">
        <f t="array" ref="BU1175">IF(AND(ActInt=1,$J1175=0),INDEX(Tbl_FwdNom,$B1175-IVP,MATCH(ValnDt,Tbl_FwdNom_Cols)),INDEX(Tbl_FwdNom,$B1175,MATCH(StartDt,Tbl_FwdNom_Cols)))</f>
        <v>7.446548505</v>
      </c>
      <c r="BV1175" s="70" cm="1">
        <f t="array" ref="BV1175">INDEX(Tbl_FwdReal,$B1175,MATCH(StartDt,Tbl_FwdReal_Cols))</f>
        <v>2.1146398999999998</v>
      </c>
      <c r="BW1175" s="70" cm="1">
        <f t="array" ref="BW1175">IF(RunType&lt;&gt;"OPN",INDEX(Tbl_FwdReal,$B1175,MATCH(ValnDt,Tbl_FwdReal_Cols)),IF(AND($J1175=0,ActInt=1),INDEX(Tbl_FwdReal,$B1175-IVP,MATCH(ValnDt,Tbl_FwdReal_Cols)),-999))*$K1175</f>
        <v>0</v>
      </c>
      <c r="BX1175" s="70">
        <f t="shared" si="2796"/>
        <v>0</v>
      </c>
      <c r="BY1175" s="70">
        <f t="shared" si="2871"/>
        <v>7.4465485049999947E-2</v>
      </c>
      <c r="BZ1175" s="64">
        <f t="shared" si="2884"/>
        <v>6.0032237810656586E-3</v>
      </c>
      <c r="CA1175" s="70" cm="1">
        <f t="array" ref="CA1175">IF($J1175=1,CA1174*(1+INDEX(Tbl_CPI,$B1175,MATCH(IF(RunType="OPN",StartDt,ValnDt),Tbl_CPI_Cols))),0)</f>
        <v>0</v>
      </c>
      <c r="CB1175" s="70">
        <f t="shared" si="2872"/>
        <v>587.56234297355286</v>
      </c>
      <c r="CC1175" s="70">
        <f t="shared" si="2873"/>
        <v>577.0984944803389</v>
      </c>
      <c r="CD1175" s="36">
        <f t="shared" si="2797"/>
        <v>2923.4847899549832</v>
      </c>
      <c r="CE1175" s="36">
        <f t="shared" si="2798"/>
        <v>0</v>
      </c>
      <c r="CF1175" s="36">
        <f t="shared" si="2799"/>
        <v>0</v>
      </c>
      <c r="CG1175" s="36">
        <f t="shared" si="2800"/>
        <v>0</v>
      </c>
      <c r="CH1175" s="36">
        <f t="shared" si="2801"/>
        <v>0</v>
      </c>
      <c r="CI1175" s="36">
        <f t="shared" si="2802"/>
        <v>0</v>
      </c>
      <c r="CJ1175" s="36">
        <f t="shared" si="2803"/>
        <v>0</v>
      </c>
      <c r="CK1175" s="36">
        <f t="shared" si="2804"/>
        <v>0</v>
      </c>
      <c r="CL1175" s="36">
        <f t="shared" si="2805"/>
        <v>0</v>
      </c>
      <c r="CM1175" s="36">
        <f t="shared" si="2806"/>
        <v>0</v>
      </c>
      <c r="CN1175" s="36">
        <f t="shared" si="2807"/>
        <v>0</v>
      </c>
      <c r="CO1175" s="20">
        <f t="shared" si="2808"/>
        <v>120000</v>
      </c>
      <c r="CP1175" s="20">
        <f t="shared" si="2809"/>
        <v>2</v>
      </c>
      <c r="CQ1175" s="64" t="e">
        <f t="shared" si="2810"/>
        <v>#N/A</v>
      </c>
      <c r="CR1175" s="64" t="e">
        <f t="shared" si="2811"/>
        <v>#N/A</v>
      </c>
      <c r="CS1175" s="36" t="e">
        <f t="shared" si="2812"/>
        <v>#N/A</v>
      </c>
      <c r="CT1175" s="36">
        <f t="shared" si="2813"/>
        <v>0</v>
      </c>
      <c r="CU1175" s="36">
        <f t="shared" si="2814"/>
        <v>0</v>
      </c>
      <c r="CV1175" s="36">
        <f t="shared" si="2874"/>
        <v>0</v>
      </c>
      <c r="CW1175" s="36">
        <f t="shared" si="2815"/>
        <v>0</v>
      </c>
      <c r="CX1175" s="36">
        <f t="shared" si="2816"/>
        <v>0</v>
      </c>
      <c r="CY1175" s="36">
        <f t="shared" si="2817"/>
        <v>0</v>
      </c>
      <c r="CZ1175" s="36">
        <f t="shared" si="2875"/>
        <v>0</v>
      </c>
      <c r="DA1175" s="64">
        <f t="shared" si="2818"/>
        <v>6.0032237810656586E-3</v>
      </c>
      <c r="DB1175" s="70">
        <f t="shared" si="2876"/>
        <v>0.99403259985738168</v>
      </c>
      <c r="DC1175" s="70">
        <f>PRODUCT($DB$8:DB1175)</f>
        <v>5.2637249921856591E-5</v>
      </c>
      <c r="DD1175" s="36">
        <f t="shared" si="2819"/>
        <v>0</v>
      </c>
      <c r="DE1175" s="36">
        <f t="shared" si="2820"/>
        <v>0</v>
      </c>
      <c r="DF1175" s="36">
        <f t="shared" si="2821"/>
        <v>0</v>
      </c>
      <c r="DG1175" s="36">
        <f t="shared" si="2822"/>
        <v>0</v>
      </c>
      <c r="DH1175" s="36">
        <f t="shared" si="2823"/>
        <v>0</v>
      </c>
      <c r="DI1175" s="36">
        <f t="shared" si="2824"/>
        <v>0</v>
      </c>
      <c r="DJ1175" s="36">
        <f t="shared" si="2825"/>
        <v>0</v>
      </c>
      <c r="DK1175" s="36">
        <f t="shared" si="2826"/>
        <v>0</v>
      </c>
      <c r="DL1175" s="36">
        <f t="shared" si="2827"/>
        <v>0</v>
      </c>
      <c r="DM1175" s="36">
        <f t="shared" si="2828"/>
        <v>0</v>
      </c>
      <c r="DN1175" s="36">
        <f t="shared" ca="1" si="2877"/>
        <v>4.6137290849905055E-12</v>
      </c>
      <c r="DO1175" s="64" cm="1">
        <f t="array" ref="DO1175">IFERROR(INDEX(Tbl_FwdNom,$B1175,MATCH(LIDt,Tbl_FwdNom_Cols,0)),0)</f>
        <v>7.2529727739999998</v>
      </c>
      <c r="DP1175" s="64">
        <f t="shared" ca="1" si="2878"/>
        <v>0</v>
      </c>
      <c r="DQ1175" s="64">
        <f t="shared" ca="1" si="2829"/>
        <v>0</v>
      </c>
      <c r="DR1175" s="70">
        <f t="shared" ca="1" si="2830"/>
        <v>1</v>
      </c>
      <c r="DS1175" s="70">
        <f ca="1">PRODUCT($DR$8:DR1175)</f>
        <v>5.1485728910319675E-4</v>
      </c>
      <c r="DT1175" s="36">
        <f t="shared" ca="1" si="2831"/>
        <v>0</v>
      </c>
      <c r="DU1175" s="36">
        <f t="shared" ca="1" si="2832"/>
        <v>0</v>
      </c>
      <c r="DV1175" s="36">
        <f t="shared" ca="1" si="2833"/>
        <v>0</v>
      </c>
      <c r="DW1175" s="36">
        <f t="shared" ca="1" si="2834"/>
        <v>0</v>
      </c>
      <c r="DX1175" s="36">
        <f t="shared" ca="1" si="2835"/>
        <v>0</v>
      </c>
      <c r="DY1175" s="36">
        <f t="shared" ca="1" si="2836"/>
        <v>0</v>
      </c>
      <c r="DZ1175" s="36">
        <f t="shared" ca="1" si="2837"/>
        <v>0</v>
      </c>
      <c r="EA1175" s="36">
        <f t="shared" ca="1" si="2838"/>
        <v>0</v>
      </c>
      <c r="EB1175" s="36">
        <f t="shared" ca="1" si="2839"/>
        <v>0</v>
      </c>
      <c r="EC1175" s="36">
        <f t="shared" ca="1" si="2840"/>
        <v>0</v>
      </c>
      <c r="ED1175" s="36">
        <f t="shared" ca="1" si="2841"/>
        <v>0</v>
      </c>
      <c r="EE1175" s="36">
        <f t="shared" ca="1" si="2879"/>
        <v>0</v>
      </c>
      <c r="EF1175" s="36">
        <f t="shared" ca="1" si="2842"/>
        <v>0</v>
      </c>
      <c r="EG1175" s="64"/>
      <c r="EH1175" s="64"/>
      <c r="EI1175" s="64"/>
      <c r="EJ1175" s="70"/>
      <c r="EK1175" s="70"/>
      <c r="EL1175" s="70"/>
      <c r="EM1175" s="70"/>
      <c r="EN1175" s="70"/>
      <c r="EO1175" s="36">
        <f t="shared" si="2843"/>
        <v>0</v>
      </c>
      <c r="EP1175" s="36">
        <f t="shared" si="2844"/>
        <v>0</v>
      </c>
      <c r="EQ1175" s="36">
        <f t="shared" si="2845"/>
        <v>0</v>
      </c>
      <c r="ER1175" s="36">
        <f t="shared" si="2846"/>
        <v>0</v>
      </c>
      <c r="ES1175" s="36">
        <f t="shared" si="2847"/>
        <v>0</v>
      </c>
      <c r="ET1175" s="36">
        <f t="shared" si="2848"/>
        <v>0</v>
      </c>
      <c r="EU1175" s="36">
        <f t="shared" si="2880"/>
        <v>0</v>
      </c>
      <c r="EV1175" s="36">
        <f t="shared" si="2849"/>
        <v>0</v>
      </c>
      <c r="EW1175" s="36">
        <f t="shared" si="2850"/>
        <v>0</v>
      </c>
      <c r="EX1175" s="36">
        <f t="shared" si="2881"/>
        <v>0</v>
      </c>
      <c r="EY1175" s="36">
        <f t="shared" si="2851"/>
        <v>0</v>
      </c>
      <c r="EZ1175" s="36">
        <f t="shared" si="2852"/>
        <v>0</v>
      </c>
      <c r="FA1175" s="36">
        <f t="shared" si="2853"/>
        <v>0</v>
      </c>
      <c r="FB1175" s="36">
        <f t="shared" si="2854"/>
        <v>0</v>
      </c>
      <c r="FC1175" s="36">
        <f t="shared" si="2882"/>
        <v>0</v>
      </c>
      <c r="FD1175" s="36">
        <f t="shared" si="2855"/>
        <v>0</v>
      </c>
      <c r="FE1175" s="36">
        <f t="shared" si="2856"/>
        <v>0</v>
      </c>
      <c r="FF1175" s="36">
        <f t="shared" si="2883"/>
        <v>0</v>
      </c>
      <c r="FG1175" s="36">
        <f t="shared" si="2857"/>
        <v>0</v>
      </c>
      <c r="FH1175" s="36">
        <f t="shared" si="2858"/>
        <v>0</v>
      </c>
      <c r="FI1175" s="36">
        <f t="shared" si="2859"/>
        <v>0</v>
      </c>
      <c r="FJ1175" s="36">
        <f t="shared" ca="1" si="2860"/>
        <v>0</v>
      </c>
      <c r="FK1175" s="36">
        <f t="shared" si="2861"/>
        <v>0</v>
      </c>
      <c r="FL1175" s="36">
        <f t="shared" si="2862"/>
        <v>0</v>
      </c>
      <c r="FM1175" s="36">
        <f t="shared" ca="1" si="2863"/>
        <v>0</v>
      </c>
      <c r="FN1175" s="36">
        <f t="shared" ca="1" si="2885"/>
        <v>0</v>
      </c>
    </row>
    <row r="1176" spans="2:170" x14ac:dyDescent="0.25">
      <c r="B1176" s="2">
        <v>1168</v>
      </c>
      <c r="C1176" s="2">
        <f t="shared" si="2886"/>
        <v>98</v>
      </c>
      <c r="D1176" s="2">
        <f t="shared" si="2737"/>
        <v>1192</v>
      </c>
      <c r="E1176" s="2">
        <f t="shared" si="2735"/>
        <v>100</v>
      </c>
      <c r="F1176" s="189">
        <f t="shared" si="2739"/>
        <v>81266</v>
      </c>
      <c r="G1176" s="2">
        <f t="shared" si="2738"/>
        <v>6</v>
      </c>
      <c r="H1176" s="187">
        <f t="shared" si="2740"/>
        <v>131.91666666666666</v>
      </c>
      <c r="I1176" s="186">
        <f t="shared" si="2736"/>
        <v>131</v>
      </c>
      <c r="J1176" s="2">
        <f t="shared" si="2741"/>
        <v>0</v>
      </c>
      <c r="K1176" s="2">
        <f t="shared" si="2742"/>
        <v>0</v>
      </c>
      <c r="L1176">
        <f t="shared" si="2743"/>
        <v>2</v>
      </c>
      <c r="M1176" s="190">
        <f t="shared" si="2864"/>
        <v>0</v>
      </c>
      <c r="N1176">
        <f t="shared" si="2744"/>
        <v>1</v>
      </c>
      <c r="O1176">
        <f t="shared" si="2745"/>
        <v>100</v>
      </c>
      <c r="P1176" s="58">
        <f t="shared" si="2746"/>
        <v>0</v>
      </c>
      <c r="Q1176" s="106">
        <f t="shared" si="2747"/>
        <v>0</v>
      </c>
      <c r="R1176" s="59">
        <f t="shared" si="2748"/>
        <v>0</v>
      </c>
      <c r="S1176" s="32">
        <f t="shared" si="2865"/>
        <v>0</v>
      </c>
      <c r="T1176">
        <f t="shared" si="2749"/>
        <v>1</v>
      </c>
      <c r="U1176" s="32">
        <f t="shared" si="2866"/>
        <v>0</v>
      </c>
      <c r="V1176">
        <f t="shared" si="2750"/>
        <v>1</v>
      </c>
      <c r="W1176">
        <f t="shared" si="2751"/>
        <v>100</v>
      </c>
      <c r="X1176" s="58">
        <f t="shared" si="2752"/>
        <v>0</v>
      </c>
      <c r="Y1176" s="58">
        <f t="shared" si="2753"/>
        <v>0</v>
      </c>
      <c r="Z1176" s="32">
        <f t="shared" si="2754"/>
        <v>0</v>
      </c>
      <c r="AA1176" s="32">
        <f t="shared" si="2755"/>
        <v>0</v>
      </c>
      <c r="AB1176" s="59">
        <f t="shared" si="2756"/>
        <v>0</v>
      </c>
      <c r="AC1176" s="59">
        <f t="shared" si="2757"/>
        <v>0</v>
      </c>
      <c r="AD1176">
        <f t="shared" si="2758"/>
        <v>1</v>
      </c>
      <c r="AE1176" s="59">
        <f t="shared" si="2759"/>
        <v>0</v>
      </c>
      <c r="AF1176" s="59">
        <f t="shared" si="2760"/>
        <v>0</v>
      </c>
      <c r="AG1176" s="59">
        <f t="shared" si="2761"/>
        <v>0</v>
      </c>
      <c r="AH1176">
        <f t="shared" si="2762"/>
        <v>1</v>
      </c>
      <c r="AI1176" s="59">
        <f t="shared" si="2763"/>
        <v>0</v>
      </c>
      <c r="AJ1176" s="59">
        <f t="shared" si="2764"/>
        <v>0</v>
      </c>
      <c r="AK1176" s="59">
        <f t="shared" si="2765"/>
        <v>0</v>
      </c>
      <c r="AL1176" s="59">
        <f t="shared" si="2766"/>
        <v>0</v>
      </c>
      <c r="AM1176" s="12">
        <f t="shared" si="2867"/>
        <v>0</v>
      </c>
      <c r="AN1176" s="12">
        <f t="shared" si="2868"/>
        <v>0</v>
      </c>
      <c r="AO1176" s="66">
        <f t="shared" si="2767"/>
        <v>0</v>
      </c>
      <c r="AP1176" s="66">
        <f t="shared" si="2768"/>
        <v>0</v>
      </c>
      <c r="AQ1176" s="59">
        <f t="shared" si="2769"/>
        <v>0</v>
      </c>
      <c r="AR1176" s="59">
        <f t="shared" si="2770"/>
        <v>0</v>
      </c>
      <c r="AS1176" s="59">
        <f t="shared" si="2771"/>
        <v>0</v>
      </c>
      <c r="AT1176" s="12">
        <f t="shared" si="2772"/>
        <v>0</v>
      </c>
      <c r="AU1176" s="59">
        <f t="shared" si="2869"/>
        <v>0</v>
      </c>
      <c r="AV1176" s="59">
        <f t="shared" si="2870"/>
        <v>0</v>
      </c>
      <c r="AW1176" s="70" t="e">
        <f t="shared" si="2773"/>
        <v>#N/A</v>
      </c>
      <c r="AX1176" s="20">
        <f t="shared" si="2774"/>
        <v>200000</v>
      </c>
      <c r="AY1176" s="20">
        <f t="shared" si="2775"/>
        <v>0</v>
      </c>
      <c r="AZ1176" s="20">
        <f t="shared" si="2776"/>
        <v>0</v>
      </c>
      <c r="BA1176" s="20">
        <f t="shared" si="2777"/>
        <v>0</v>
      </c>
      <c r="BB1176" s="36">
        <f t="shared" si="2778"/>
        <v>0</v>
      </c>
      <c r="BC1176" s="36">
        <f t="shared" si="2779"/>
        <v>0</v>
      </c>
      <c r="BD1176" s="80">
        <f t="shared" si="2780"/>
        <v>0</v>
      </c>
      <c r="BE1176" s="36">
        <f t="shared" si="2781"/>
        <v>0</v>
      </c>
      <c r="BF1176" s="36">
        <f t="shared" si="2782"/>
        <v>0</v>
      </c>
      <c r="BG1176" s="36">
        <f t="shared" si="2783"/>
        <v>0</v>
      </c>
      <c r="BH1176" s="36">
        <f t="shared" si="2784"/>
        <v>0</v>
      </c>
      <c r="BI1176" s="36">
        <f t="shared" si="2785"/>
        <v>0</v>
      </c>
      <c r="BJ1176" s="36">
        <f t="shared" si="2786"/>
        <v>0</v>
      </c>
      <c r="BK1176" s="36">
        <f t="shared" si="2787"/>
        <v>0</v>
      </c>
      <c r="BL1176" s="68">
        <f>IF(OR(AT1176=0,E1176&gt;ProjTerm),0,VLOOKUP(D1176,'Life Events'!$AE$5:$AI$1206,5,FALSE))</f>
        <v>0</v>
      </c>
      <c r="BM1176" s="93">
        <f t="shared" si="2788"/>
        <v>0</v>
      </c>
      <c r="BN1176" s="93">
        <f t="shared" si="2789"/>
        <v>0</v>
      </c>
      <c r="BO1176" s="36">
        <f t="shared" si="2790"/>
        <v>0</v>
      </c>
      <c r="BP1176" s="36">
        <f t="shared" si="2791"/>
        <v>0</v>
      </c>
      <c r="BQ1176" s="36">
        <f t="shared" si="2792"/>
        <v>0</v>
      </c>
      <c r="BR1176" s="36">
        <f t="shared" si="2793"/>
        <v>154.78110000000001</v>
      </c>
      <c r="BS1176" s="36">
        <f t="shared" si="2794"/>
        <v>0</v>
      </c>
      <c r="BT1176" s="36">
        <f t="shared" si="2795"/>
        <v>0</v>
      </c>
      <c r="BU1176" s="70" cm="1">
        <f t="array" ref="BU1176">IF(AND(ActInt=1,$J1176=0),INDEX(Tbl_FwdNom,$B1176-IVP,MATCH(ValnDt,Tbl_FwdNom_Cols)),INDEX(Tbl_FwdNom,$B1176,MATCH(StartDt,Tbl_FwdNom_Cols)))</f>
        <v>7.4407145459999997</v>
      </c>
      <c r="BV1176" s="70" cm="1">
        <f t="array" ref="BV1176">INDEX(Tbl_FwdReal,$B1176,MATCH(StartDt,Tbl_FwdReal_Cols))</f>
        <v>2.1113012480000002</v>
      </c>
      <c r="BW1176" s="70" cm="1">
        <f t="array" ref="BW1176">IF(RunType&lt;&gt;"OPN",INDEX(Tbl_FwdReal,$B1176,MATCH(ValnDt,Tbl_FwdReal_Cols)),IF(AND($J1176=0,ActInt=1),INDEX(Tbl_FwdReal,$B1176-IVP,MATCH(ValnDt,Tbl_FwdReal_Cols)),-999))*$K1176</f>
        <v>0</v>
      </c>
      <c r="BX1176" s="70">
        <f t="shared" si="2796"/>
        <v>0</v>
      </c>
      <c r="BY1176" s="70">
        <f t="shared" si="2871"/>
        <v>7.4407145459999935E-2</v>
      </c>
      <c r="BZ1176" s="64">
        <f t="shared" si="2884"/>
        <v>5.9986718063840261E-3</v>
      </c>
      <c r="CA1176" s="70" cm="1">
        <f t="array" ref="CA1176">IF($J1176=1,CA1175*(1+INDEX(Tbl_CPI,$B1176,MATCH(IF(RunType="OPN",StartDt,ValnDt),Tbl_CPI_Cols))),0)</f>
        <v>0</v>
      </c>
      <c r="CB1176" s="70">
        <f t="shared" si="2872"/>
        <v>591.08693663484121</v>
      </c>
      <c r="CC1176" s="70">
        <f t="shared" si="2873"/>
        <v>577.0984944803389</v>
      </c>
      <c r="CD1176" s="36">
        <f t="shared" si="2797"/>
        <v>2923.4847899549832</v>
      </c>
      <c r="CE1176" s="36">
        <f t="shared" si="2798"/>
        <v>0</v>
      </c>
      <c r="CF1176" s="36">
        <f t="shared" si="2799"/>
        <v>0</v>
      </c>
      <c r="CG1176" s="36">
        <f t="shared" si="2800"/>
        <v>0</v>
      </c>
      <c r="CH1176" s="36">
        <f t="shared" si="2801"/>
        <v>0</v>
      </c>
      <c r="CI1176" s="36">
        <f t="shared" si="2802"/>
        <v>0</v>
      </c>
      <c r="CJ1176" s="36">
        <f t="shared" si="2803"/>
        <v>0</v>
      </c>
      <c r="CK1176" s="36">
        <f t="shared" si="2804"/>
        <v>0</v>
      </c>
      <c r="CL1176" s="36">
        <f t="shared" si="2805"/>
        <v>0</v>
      </c>
      <c r="CM1176" s="36">
        <f t="shared" si="2806"/>
        <v>0</v>
      </c>
      <c r="CN1176" s="36">
        <f t="shared" si="2807"/>
        <v>0</v>
      </c>
      <c r="CO1176" s="20">
        <f t="shared" si="2808"/>
        <v>120000</v>
      </c>
      <c r="CP1176" s="20">
        <f t="shared" si="2809"/>
        <v>2</v>
      </c>
      <c r="CQ1176" s="64" t="e">
        <f t="shared" si="2810"/>
        <v>#N/A</v>
      </c>
      <c r="CR1176" s="64" t="e">
        <f t="shared" si="2811"/>
        <v>#N/A</v>
      </c>
      <c r="CS1176" s="36" t="e">
        <f t="shared" si="2812"/>
        <v>#N/A</v>
      </c>
      <c r="CT1176" s="36">
        <f t="shared" si="2813"/>
        <v>0</v>
      </c>
      <c r="CU1176" s="36">
        <f t="shared" si="2814"/>
        <v>0</v>
      </c>
      <c r="CV1176" s="36">
        <f t="shared" si="2874"/>
        <v>0</v>
      </c>
      <c r="CW1176" s="36">
        <f t="shared" si="2815"/>
        <v>0</v>
      </c>
      <c r="CX1176" s="36">
        <f t="shared" si="2816"/>
        <v>0</v>
      </c>
      <c r="CY1176" s="36">
        <f t="shared" si="2817"/>
        <v>0</v>
      </c>
      <c r="CZ1176" s="36">
        <f t="shared" si="2875"/>
        <v>0</v>
      </c>
      <c r="DA1176" s="64">
        <f t="shared" si="2818"/>
        <v>5.9986718063840261E-3</v>
      </c>
      <c r="DB1176" s="70">
        <f t="shared" si="2876"/>
        <v>0.99403709768760162</v>
      </c>
      <c r="DC1176" s="70">
        <f>PRODUCT($DB$8:DB1176)</f>
        <v>5.2323379142579264E-5</v>
      </c>
      <c r="DD1176" s="36">
        <f t="shared" si="2819"/>
        <v>0</v>
      </c>
      <c r="DE1176" s="36">
        <f t="shared" si="2820"/>
        <v>0</v>
      </c>
      <c r="DF1176" s="36">
        <f t="shared" si="2821"/>
        <v>0</v>
      </c>
      <c r="DG1176" s="36">
        <f t="shared" si="2822"/>
        <v>0</v>
      </c>
      <c r="DH1176" s="36">
        <f t="shared" si="2823"/>
        <v>0</v>
      </c>
      <c r="DI1176" s="36">
        <f t="shared" si="2824"/>
        <v>0</v>
      </c>
      <c r="DJ1176" s="36">
        <f t="shared" si="2825"/>
        <v>0</v>
      </c>
      <c r="DK1176" s="36">
        <f t="shared" si="2826"/>
        <v>0</v>
      </c>
      <c r="DL1176" s="36">
        <f t="shared" si="2827"/>
        <v>0</v>
      </c>
      <c r="DM1176" s="36">
        <f t="shared" si="2828"/>
        <v>0</v>
      </c>
      <c r="DN1176" s="36">
        <f t="shared" ca="1" si="2877"/>
        <v>4.6137290849905055E-12</v>
      </c>
      <c r="DO1176" s="64" cm="1">
        <f t="array" ref="DO1176">IFERROR(INDEX(Tbl_FwdNom,$B1176,MATCH(LIDt,Tbl_FwdNom_Cols,0)),0)</f>
        <v>7.2512750239999999</v>
      </c>
      <c r="DP1176" s="64">
        <f t="shared" ca="1" si="2878"/>
        <v>0</v>
      </c>
      <c r="DQ1176" s="64">
        <f t="shared" ca="1" si="2829"/>
        <v>0</v>
      </c>
      <c r="DR1176" s="70">
        <f t="shared" ca="1" si="2830"/>
        <v>1</v>
      </c>
      <c r="DS1176" s="70">
        <f ca="1">PRODUCT($DR$8:DR1176)</f>
        <v>5.1485728910319675E-4</v>
      </c>
      <c r="DT1176" s="36">
        <f t="shared" ca="1" si="2831"/>
        <v>0</v>
      </c>
      <c r="DU1176" s="36">
        <f t="shared" ca="1" si="2832"/>
        <v>0</v>
      </c>
      <c r="DV1176" s="36">
        <f t="shared" ca="1" si="2833"/>
        <v>0</v>
      </c>
      <c r="DW1176" s="36">
        <f t="shared" ca="1" si="2834"/>
        <v>0</v>
      </c>
      <c r="DX1176" s="36">
        <f t="shared" ca="1" si="2835"/>
        <v>0</v>
      </c>
      <c r="DY1176" s="36">
        <f t="shared" ca="1" si="2836"/>
        <v>0</v>
      </c>
      <c r="DZ1176" s="36">
        <f t="shared" ca="1" si="2837"/>
        <v>0</v>
      </c>
      <c r="EA1176" s="36">
        <f t="shared" ca="1" si="2838"/>
        <v>0</v>
      </c>
      <c r="EB1176" s="36">
        <f t="shared" ca="1" si="2839"/>
        <v>0</v>
      </c>
      <c r="EC1176" s="36">
        <f t="shared" ca="1" si="2840"/>
        <v>0</v>
      </c>
      <c r="ED1176" s="36">
        <f t="shared" ca="1" si="2841"/>
        <v>0</v>
      </c>
      <c r="EE1176" s="36">
        <f t="shared" ca="1" si="2879"/>
        <v>0</v>
      </c>
      <c r="EF1176" s="36">
        <f t="shared" ca="1" si="2842"/>
        <v>0</v>
      </c>
      <c r="EG1176" s="64"/>
      <c r="EH1176" s="64"/>
      <c r="EI1176" s="64"/>
      <c r="EJ1176" s="70"/>
      <c r="EK1176" s="70"/>
      <c r="EL1176" s="70"/>
      <c r="EM1176" s="70"/>
      <c r="EN1176" s="70"/>
      <c r="EO1176" s="36">
        <f t="shared" si="2843"/>
        <v>0</v>
      </c>
      <c r="EP1176" s="36">
        <f t="shared" si="2844"/>
        <v>0</v>
      </c>
      <c r="EQ1176" s="36">
        <f t="shared" si="2845"/>
        <v>0</v>
      </c>
      <c r="ER1176" s="36">
        <f t="shared" si="2846"/>
        <v>0</v>
      </c>
      <c r="ES1176" s="36">
        <f t="shared" si="2847"/>
        <v>0</v>
      </c>
      <c r="ET1176" s="36">
        <f t="shared" si="2848"/>
        <v>0</v>
      </c>
      <c r="EU1176" s="36">
        <f t="shared" si="2880"/>
        <v>0</v>
      </c>
      <c r="EV1176" s="36">
        <f t="shared" si="2849"/>
        <v>0</v>
      </c>
      <c r="EW1176" s="36">
        <f t="shared" si="2850"/>
        <v>0</v>
      </c>
      <c r="EX1176" s="36">
        <f t="shared" si="2881"/>
        <v>0</v>
      </c>
      <c r="EY1176" s="36">
        <f t="shared" si="2851"/>
        <v>0</v>
      </c>
      <c r="EZ1176" s="36">
        <f t="shared" si="2852"/>
        <v>0</v>
      </c>
      <c r="FA1176" s="36">
        <f t="shared" si="2853"/>
        <v>0</v>
      </c>
      <c r="FB1176" s="36">
        <f t="shared" si="2854"/>
        <v>0</v>
      </c>
      <c r="FC1176" s="36">
        <f t="shared" si="2882"/>
        <v>0</v>
      </c>
      <c r="FD1176" s="36">
        <f t="shared" si="2855"/>
        <v>0</v>
      </c>
      <c r="FE1176" s="36">
        <f t="shared" si="2856"/>
        <v>0</v>
      </c>
      <c r="FF1176" s="36">
        <f t="shared" si="2883"/>
        <v>0</v>
      </c>
      <c r="FG1176" s="36">
        <f t="shared" si="2857"/>
        <v>0</v>
      </c>
      <c r="FH1176" s="36">
        <f t="shared" si="2858"/>
        <v>0</v>
      </c>
      <c r="FI1176" s="36">
        <f t="shared" si="2859"/>
        <v>0</v>
      </c>
      <c r="FJ1176" s="36">
        <f t="shared" ca="1" si="2860"/>
        <v>0</v>
      </c>
      <c r="FK1176" s="36">
        <f t="shared" si="2861"/>
        <v>0</v>
      </c>
      <c r="FL1176" s="36">
        <f t="shared" si="2862"/>
        <v>0</v>
      </c>
      <c r="FM1176" s="36">
        <f t="shared" ca="1" si="2863"/>
        <v>0</v>
      </c>
      <c r="FN1176" s="36">
        <f t="shared" ca="1" si="2885"/>
        <v>0</v>
      </c>
    </row>
    <row r="1177" spans="2:170" x14ac:dyDescent="0.25">
      <c r="B1177" s="2">
        <v>1169</v>
      </c>
      <c r="C1177" s="2">
        <f t="shared" si="2886"/>
        <v>98</v>
      </c>
      <c r="D1177" s="2">
        <f t="shared" si="2737"/>
        <v>1193</v>
      </c>
      <c r="E1177" s="2">
        <f t="shared" ref="E1177:E1196" si="2887">IF(D1177&lt;=0,0,ROUNDUP(D1177/12,0))</f>
        <v>100</v>
      </c>
      <c r="F1177" s="189">
        <f t="shared" si="2739"/>
        <v>81297</v>
      </c>
      <c r="G1177" s="2">
        <f t="shared" si="2738"/>
        <v>7</v>
      </c>
      <c r="H1177" s="187">
        <f t="shared" si="2740"/>
        <v>132</v>
      </c>
      <c r="I1177" s="186">
        <f t="shared" ref="I1177:I1196" si="2888">ROUNDDOWN(H1177,0)</f>
        <v>132</v>
      </c>
      <c r="J1177" s="2">
        <f t="shared" si="2741"/>
        <v>0</v>
      </c>
      <c r="K1177" s="2">
        <f t="shared" si="2742"/>
        <v>0</v>
      </c>
      <c r="L1177">
        <f t="shared" si="2743"/>
        <v>2</v>
      </c>
      <c r="M1177" s="190">
        <f t="shared" si="2864"/>
        <v>0</v>
      </c>
      <c r="N1177">
        <f t="shared" si="2744"/>
        <v>1</v>
      </c>
      <c r="O1177">
        <f t="shared" si="2745"/>
        <v>100</v>
      </c>
      <c r="P1177" s="58">
        <f t="shared" si="2746"/>
        <v>0</v>
      </c>
      <c r="Q1177" s="106">
        <f t="shared" si="2747"/>
        <v>0</v>
      </c>
      <c r="R1177" s="59">
        <f t="shared" si="2748"/>
        <v>0</v>
      </c>
      <c r="S1177" s="32">
        <f t="shared" si="2865"/>
        <v>0</v>
      </c>
      <c r="T1177">
        <f t="shared" si="2749"/>
        <v>1</v>
      </c>
      <c r="U1177" s="32">
        <f t="shared" si="2866"/>
        <v>0</v>
      </c>
      <c r="V1177">
        <f t="shared" si="2750"/>
        <v>1</v>
      </c>
      <c r="W1177">
        <f t="shared" si="2751"/>
        <v>100</v>
      </c>
      <c r="X1177" s="58">
        <f t="shared" si="2752"/>
        <v>0</v>
      </c>
      <c r="Y1177" s="58">
        <f t="shared" si="2753"/>
        <v>0</v>
      </c>
      <c r="Z1177" s="32">
        <f t="shared" si="2754"/>
        <v>0</v>
      </c>
      <c r="AA1177" s="32">
        <f t="shared" si="2755"/>
        <v>0</v>
      </c>
      <c r="AB1177" s="59">
        <f t="shared" si="2756"/>
        <v>0</v>
      </c>
      <c r="AC1177" s="59">
        <f t="shared" si="2757"/>
        <v>0</v>
      </c>
      <c r="AD1177">
        <f t="shared" si="2758"/>
        <v>1</v>
      </c>
      <c r="AE1177" s="59">
        <f t="shared" si="2759"/>
        <v>0</v>
      </c>
      <c r="AF1177" s="59">
        <f t="shared" si="2760"/>
        <v>0</v>
      </c>
      <c r="AG1177" s="59">
        <f t="shared" si="2761"/>
        <v>0</v>
      </c>
      <c r="AH1177">
        <f t="shared" si="2762"/>
        <v>1</v>
      </c>
      <c r="AI1177" s="59">
        <f t="shared" si="2763"/>
        <v>0</v>
      </c>
      <c r="AJ1177" s="59">
        <f t="shared" si="2764"/>
        <v>0</v>
      </c>
      <c r="AK1177" s="59">
        <f t="shared" si="2765"/>
        <v>0</v>
      </c>
      <c r="AL1177" s="59">
        <f t="shared" si="2766"/>
        <v>0</v>
      </c>
      <c r="AM1177" s="12">
        <f t="shared" si="2867"/>
        <v>0</v>
      </c>
      <c r="AN1177" s="12">
        <f t="shared" si="2868"/>
        <v>0</v>
      </c>
      <c r="AO1177" s="66">
        <f t="shared" si="2767"/>
        <v>0</v>
      </c>
      <c r="AP1177" s="66">
        <f t="shared" si="2768"/>
        <v>0</v>
      </c>
      <c r="AQ1177" s="59">
        <f t="shared" si="2769"/>
        <v>0</v>
      </c>
      <c r="AR1177" s="59">
        <f t="shared" si="2770"/>
        <v>0</v>
      </c>
      <c r="AS1177" s="59">
        <f t="shared" si="2771"/>
        <v>0</v>
      </c>
      <c r="AT1177" s="12">
        <f t="shared" si="2772"/>
        <v>0</v>
      </c>
      <c r="AU1177" s="59">
        <f t="shared" si="2869"/>
        <v>0</v>
      </c>
      <c r="AV1177" s="59">
        <f t="shared" si="2870"/>
        <v>0</v>
      </c>
      <c r="AW1177" s="70" t="e">
        <f t="shared" si="2773"/>
        <v>#N/A</v>
      </c>
      <c r="AX1177" s="20">
        <f t="shared" si="2774"/>
        <v>200000</v>
      </c>
      <c r="AY1177" s="20">
        <f t="shared" si="2775"/>
        <v>0</v>
      </c>
      <c r="AZ1177" s="20">
        <f t="shared" si="2776"/>
        <v>0</v>
      </c>
      <c r="BA1177" s="20">
        <f t="shared" si="2777"/>
        <v>0</v>
      </c>
      <c r="BB1177" s="36">
        <f t="shared" si="2778"/>
        <v>0</v>
      </c>
      <c r="BC1177" s="36">
        <f t="shared" si="2779"/>
        <v>0</v>
      </c>
      <c r="BD1177" s="80">
        <f t="shared" si="2780"/>
        <v>0</v>
      </c>
      <c r="BE1177" s="36">
        <f t="shared" si="2781"/>
        <v>0</v>
      </c>
      <c r="BF1177" s="36">
        <f t="shared" si="2782"/>
        <v>0</v>
      </c>
      <c r="BG1177" s="36">
        <f t="shared" si="2783"/>
        <v>0</v>
      </c>
      <c r="BH1177" s="36">
        <f t="shared" si="2784"/>
        <v>0</v>
      </c>
      <c r="BI1177" s="36">
        <f t="shared" si="2785"/>
        <v>0</v>
      </c>
      <c r="BJ1177" s="36">
        <f t="shared" si="2786"/>
        <v>0</v>
      </c>
      <c r="BK1177" s="36">
        <f t="shared" si="2787"/>
        <v>0</v>
      </c>
      <c r="BL1177" s="68">
        <f>IF(OR(AT1177=0,E1177&gt;ProjTerm),0,VLOOKUP(D1177,'Life Events'!$AE$5:$AI$1206,5,FALSE))</f>
        <v>0</v>
      </c>
      <c r="BM1177" s="93">
        <f t="shared" si="2788"/>
        <v>0</v>
      </c>
      <c r="BN1177" s="93">
        <f t="shared" si="2789"/>
        <v>0</v>
      </c>
      <c r="BO1177" s="36">
        <f t="shared" si="2790"/>
        <v>0</v>
      </c>
      <c r="BP1177" s="36">
        <f t="shared" si="2791"/>
        <v>0</v>
      </c>
      <c r="BQ1177" s="36">
        <f t="shared" si="2792"/>
        <v>0</v>
      </c>
      <c r="BR1177" s="36">
        <f t="shared" si="2793"/>
        <v>154.78110000000001</v>
      </c>
      <c r="BS1177" s="36">
        <f t="shared" si="2794"/>
        <v>0</v>
      </c>
      <c r="BT1177" s="36">
        <f t="shared" si="2795"/>
        <v>0</v>
      </c>
      <c r="BU1177" s="70" cm="1">
        <f t="array" ref="BU1177">IF(AND(ActInt=1,$J1177=0),INDEX(Tbl_FwdNom,$B1177-IVP,MATCH(ValnDt,Tbl_FwdNom_Cols)),INDEX(Tbl_FwdNom,$B1177,MATCH(StartDt,Tbl_FwdNom_Cols)))</f>
        <v>7.4348809039999999</v>
      </c>
      <c r="BV1177" s="70" cm="1">
        <f t="array" ref="BV1177">INDEX(Tbl_FwdReal,$B1177,MATCH(StartDt,Tbl_FwdReal_Cols))</f>
        <v>2.1079627059999999</v>
      </c>
      <c r="BW1177" s="70" cm="1">
        <f t="array" ref="BW1177">IF(RunType&lt;&gt;"OPN",INDEX(Tbl_FwdReal,$B1177,MATCH(ValnDt,Tbl_FwdReal_Cols)),IF(AND($J1177=0,ActInt=1),INDEX(Tbl_FwdReal,$B1177-IVP,MATCH(ValnDt,Tbl_FwdReal_Cols)),-999))*$K1177</f>
        <v>0</v>
      </c>
      <c r="BX1177" s="70">
        <f t="shared" si="2796"/>
        <v>0</v>
      </c>
      <c r="BY1177" s="70">
        <f t="shared" si="2871"/>
        <v>7.4348809039999963E-2</v>
      </c>
      <c r="BZ1177" s="64">
        <f t="shared" si="2884"/>
        <v>5.9941198524842143E-3</v>
      </c>
      <c r="CA1177" s="70" cm="1">
        <f t="array" ref="CA1177">IF($J1177=1,CA1176*(1+INDEX(Tbl_CPI,$B1177,MATCH(IF(RunType="OPN",StartDt,ValnDt),Tbl_CPI_Cols))),0)</f>
        <v>0</v>
      </c>
      <c r="CB1177" s="70">
        <f t="shared" si="2872"/>
        <v>594.62998257626816</v>
      </c>
      <c r="CC1177" s="70">
        <f t="shared" si="2873"/>
        <v>577.0984944803389</v>
      </c>
      <c r="CD1177" s="36">
        <f t="shared" si="2797"/>
        <v>2923.4847899549832</v>
      </c>
      <c r="CE1177" s="36">
        <f t="shared" si="2798"/>
        <v>0</v>
      </c>
      <c r="CF1177" s="36">
        <f t="shared" si="2799"/>
        <v>0</v>
      </c>
      <c r="CG1177" s="36">
        <f t="shared" si="2800"/>
        <v>0</v>
      </c>
      <c r="CH1177" s="36">
        <f t="shared" si="2801"/>
        <v>0</v>
      </c>
      <c r="CI1177" s="36">
        <f t="shared" si="2802"/>
        <v>0</v>
      </c>
      <c r="CJ1177" s="36">
        <f t="shared" si="2803"/>
        <v>0</v>
      </c>
      <c r="CK1177" s="36">
        <f t="shared" si="2804"/>
        <v>0</v>
      </c>
      <c r="CL1177" s="36">
        <f t="shared" si="2805"/>
        <v>0</v>
      </c>
      <c r="CM1177" s="36">
        <f t="shared" si="2806"/>
        <v>0</v>
      </c>
      <c r="CN1177" s="36">
        <f t="shared" si="2807"/>
        <v>0</v>
      </c>
      <c r="CO1177" s="20">
        <f t="shared" si="2808"/>
        <v>120000</v>
      </c>
      <c r="CP1177" s="20">
        <f t="shared" si="2809"/>
        <v>2</v>
      </c>
      <c r="CQ1177" s="64" t="e">
        <f t="shared" si="2810"/>
        <v>#N/A</v>
      </c>
      <c r="CR1177" s="64" t="e">
        <f t="shared" si="2811"/>
        <v>#N/A</v>
      </c>
      <c r="CS1177" s="36" t="e">
        <f t="shared" si="2812"/>
        <v>#N/A</v>
      </c>
      <c r="CT1177" s="36">
        <f t="shared" si="2813"/>
        <v>0</v>
      </c>
      <c r="CU1177" s="36">
        <f t="shared" si="2814"/>
        <v>0</v>
      </c>
      <c r="CV1177" s="36">
        <f t="shared" si="2874"/>
        <v>0</v>
      </c>
      <c r="CW1177" s="36">
        <f t="shared" si="2815"/>
        <v>0</v>
      </c>
      <c r="CX1177" s="36">
        <f t="shared" si="2816"/>
        <v>0</v>
      </c>
      <c r="CY1177" s="36">
        <f t="shared" si="2817"/>
        <v>0</v>
      </c>
      <c r="CZ1177" s="36">
        <f t="shared" si="2875"/>
        <v>0</v>
      </c>
      <c r="DA1177" s="64">
        <f t="shared" si="2818"/>
        <v>5.9941198524842143E-3</v>
      </c>
      <c r="DB1177" s="70">
        <f t="shared" si="2876"/>
        <v>0.99404159553799065</v>
      </c>
      <c r="DC1177" s="70">
        <f>PRODUCT($DB$8:DB1177)</f>
        <v>5.201161528682871E-5</v>
      </c>
      <c r="DD1177" s="36">
        <f t="shared" si="2819"/>
        <v>0</v>
      </c>
      <c r="DE1177" s="36">
        <f t="shared" si="2820"/>
        <v>0</v>
      </c>
      <c r="DF1177" s="36">
        <f t="shared" si="2821"/>
        <v>0</v>
      </c>
      <c r="DG1177" s="36">
        <f t="shared" si="2822"/>
        <v>0</v>
      </c>
      <c r="DH1177" s="36">
        <f t="shared" si="2823"/>
        <v>0</v>
      </c>
      <c r="DI1177" s="36">
        <f t="shared" si="2824"/>
        <v>0</v>
      </c>
      <c r="DJ1177" s="36">
        <f t="shared" si="2825"/>
        <v>0</v>
      </c>
      <c r="DK1177" s="36">
        <f t="shared" si="2826"/>
        <v>0</v>
      </c>
      <c r="DL1177" s="36">
        <f t="shared" si="2827"/>
        <v>0</v>
      </c>
      <c r="DM1177" s="36">
        <f t="shared" si="2828"/>
        <v>0</v>
      </c>
      <c r="DN1177" s="36">
        <f t="shared" ca="1" si="2877"/>
        <v>4.6137290849905055E-12</v>
      </c>
      <c r="DO1177" s="64" cm="1">
        <f t="array" ref="DO1177">IFERROR(INDEX(Tbl_FwdNom,$B1177,MATCH(LIDt,Tbl_FwdNom_Cols,0)),0)</f>
        <v>7.2495773000000003</v>
      </c>
      <c r="DP1177" s="64">
        <f t="shared" ca="1" si="2878"/>
        <v>0</v>
      </c>
      <c r="DQ1177" s="64">
        <f t="shared" ca="1" si="2829"/>
        <v>0</v>
      </c>
      <c r="DR1177" s="70">
        <f t="shared" ca="1" si="2830"/>
        <v>1</v>
      </c>
      <c r="DS1177" s="70">
        <f ca="1">PRODUCT($DR$8:DR1177)</f>
        <v>5.1485728910319675E-4</v>
      </c>
      <c r="DT1177" s="36">
        <f t="shared" ca="1" si="2831"/>
        <v>0</v>
      </c>
      <c r="DU1177" s="36">
        <f t="shared" ca="1" si="2832"/>
        <v>0</v>
      </c>
      <c r="DV1177" s="36">
        <f t="shared" ca="1" si="2833"/>
        <v>0</v>
      </c>
      <c r="DW1177" s="36">
        <f t="shared" ca="1" si="2834"/>
        <v>0</v>
      </c>
      <c r="DX1177" s="36">
        <f t="shared" ca="1" si="2835"/>
        <v>0</v>
      </c>
      <c r="DY1177" s="36">
        <f t="shared" ca="1" si="2836"/>
        <v>0</v>
      </c>
      <c r="DZ1177" s="36">
        <f t="shared" ca="1" si="2837"/>
        <v>0</v>
      </c>
      <c r="EA1177" s="36">
        <f t="shared" ca="1" si="2838"/>
        <v>0</v>
      </c>
      <c r="EB1177" s="36">
        <f t="shared" ca="1" si="2839"/>
        <v>0</v>
      </c>
      <c r="EC1177" s="36">
        <f t="shared" ca="1" si="2840"/>
        <v>0</v>
      </c>
      <c r="ED1177" s="36">
        <f t="shared" ca="1" si="2841"/>
        <v>0</v>
      </c>
      <c r="EE1177" s="36">
        <f t="shared" ca="1" si="2879"/>
        <v>0</v>
      </c>
      <c r="EF1177" s="36">
        <f t="shared" ca="1" si="2842"/>
        <v>0</v>
      </c>
      <c r="EG1177" s="64"/>
      <c r="EH1177" s="64"/>
      <c r="EI1177" s="64"/>
      <c r="EJ1177" s="70"/>
      <c r="EK1177" s="70"/>
      <c r="EL1177" s="70"/>
      <c r="EM1177" s="70"/>
      <c r="EN1177" s="70"/>
      <c r="EO1177" s="36">
        <f t="shared" si="2843"/>
        <v>0</v>
      </c>
      <c r="EP1177" s="36">
        <f t="shared" si="2844"/>
        <v>0</v>
      </c>
      <c r="EQ1177" s="36">
        <f t="shared" si="2845"/>
        <v>0</v>
      </c>
      <c r="ER1177" s="36">
        <f t="shared" si="2846"/>
        <v>0</v>
      </c>
      <c r="ES1177" s="36">
        <f t="shared" si="2847"/>
        <v>0</v>
      </c>
      <c r="ET1177" s="36">
        <f t="shared" si="2848"/>
        <v>0</v>
      </c>
      <c r="EU1177" s="36">
        <f t="shared" si="2880"/>
        <v>0</v>
      </c>
      <c r="EV1177" s="36">
        <f t="shared" si="2849"/>
        <v>0</v>
      </c>
      <c r="EW1177" s="36">
        <f t="shared" si="2850"/>
        <v>0</v>
      </c>
      <c r="EX1177" s="36">
        <f t="shared" si="2881"/>
        <v>0</v>
      </c>
      <c r="EY1177" s="36">
        <f t="shared" si="2851"/>
        <v>0</v>
      </c>
      <c r="EZ1177" s="36">
        <f t="shared" si="2852"/>
        <v>0</v>
      </c>
      <c r="FA1177" s="36">
        <f t="shared" si="2853"/>
        <v>0</v>
      </c>
      <c r="FB1177" s="36">
        <f t="shared" si="2854"/>
        <v>0</v>
      </c>
      <c r="FC1177" s="36">
        <f t="shared" si="2882"/>
        <v>0</v>
      </c>
      <c r="FD1177" s="36">
        <f t="shared" si="2855"/>
        <v>0</v>
      </c>
      <c r="FE1177" s="36">
        <f t="shared" si="2856"/>
        <v>0</v>
      </c>
      <c r="FF1177" s="36">
        <f t="shared" si="2883"/>
        <v>0</v>
      </c>
      <c r="FG1177" s="36">
        <f t="shared" si="2857"/>
        <v>0</v>
      </c>
      <c r="FH1177" s="36">
        <f t="shared" si="2858"/>
        <v>0</v>
      </c>
      <c r="FI1177" s="36">
        <f t="shared" si="2859"/>
        <v>0</v>
      </c>
      <c r="FJ1177" s="36">
        <f t="shared" ca="1" si="2860"/>
        <v>0</v>
      </c>
      <c r="FK1177" s="36">
        <f t="shared" si="2861"/>
        <v>0</v>
      </c>
      <c r="FL1177" s="36">
        <f t="shared" si="2862"/>
        <v>0</v>
      </c>
      <c r="FM1177" s="36">
        <f t="shared" ca="1" si="2863"/>
        <v>0</v>
      </c>
      <c r="FN1177" s="36">
        <f t="shared" ca="1" si="2885"/>
        <v>0</v>
      </c>
    </row>
    <row r="1178" spans="2:170" x14ac:dyDescent="0.25">
      <c r="B1178" s="2">
        <v>1170</v>
      </c>
      <c r="C1178" s="2">
        <f t="shared" si="2886"/>
        <v>98</v>
      </c>
      <c r="D1178" s="2">
        <f t="shared" ref="D1178:D1196" si="2889">D1177+1</f>
        <v>1194</v>
      </c>
      <c r="E1178" s="2">
        <f t="shared" si="2887"/>
        <v>100</v>
      </c>
      <c r="F1178" s="189">
        <f t="shared" si="2739"/>
        <v>81328</v>
      </c>
      <c r="G1178" s="2">
        <f t="shared" si="2738"/>
        <v>8</v>
      </c>
      <c r="H1178" s="187">
        <f t="shared" si="2740"/>
        <v>132.08333333333334</v>
      </c>
      <c r="I1178" s="186">
        <f t="shared" si="2888"/>
        <v>132</v>
      </c>
      <c r="J1178" s="2">
        <f t="shared" si="2741"/>
        <v>0</v>
      </c>
      <c r="K1178" s="2">
        <f t="shared" si="2742"/>
        <v>0</v>
      </c>
      <c r="L1178">
        <f t="shared" si="2743"/>
        <v>2</v>
      </c>
      <c r="M1178" s="190">
        <f t="shared" si="2864"/>
        <v>0</v>
      </c>
      <c r="N1178">
        <f t="shared" si="2744"/>
        <v>1</v>
      </c>
      <c r="O1178">
        <f t="shared" si="2745"/>
        <v>100</v>
      </c>
      <c r="P1178" s="58">
        <f t="shared" si="2746"/>
        <v>0</v>
      </c>
      <c r="Q1178" s="106">
        <f t="shared" si="2747"/>
        <v>0</v>
      </c>
      <c r="R1178" s="59">
        <f t="shared" si="2748"/>
        <v>0</v>
      </c>
      <c r="S1178" s="32">
        <f t="shared" si="2865"/>
        <v>0</v>
      </c>
      <c r="T1178">
        <f t="shared" si="2749"/>
        <v>1</v>
      </c>
      <c r="U1178" s="32">
        <f t="shared" si="2866"/>
        <v>0</v>
      </c>
      <c r="V1178">
        <f t="shared" si="2750"/>
        <v>1</v>
      </c>
      <c r="W1178">
        <f t="shared" si="2751"/>
        <v>100</v>
      </c>
      <c r="X1178" s="58">
        <f t="shared" si="2752"/>
        <v>0</v>
      </c>
      <c r="Y1178" s="58">
        <f t="shared" si="2753"/>
        <v>0</v>
      </c>
      <c r="Z1178" s="32">
        <f t="shared" si="2754"/>
        <v>0</v>
      </c>
      <c r="AA1178" s="32">
        <f t="shared" si="2755"/>
        <v>0</v>
      </c>
      <c r="AB1178" s="59">
        <f t="shared" si="2756"/>
        <v>0</v>
      </c>
      <c r="AC1178" s="59">
        <f t="shared" si="2757"/>
        <v>0</v>
      </c>
      <c r="AD1178">
        <f t="shared" si="2758"/>
        <v>1</v>
      </c>
      <c r="AE1178" s="59">
        <f t="shared" si="2759"/>
        <v>0</v>
      </c>
      <c r="AF1178" s="59">
        <f t="shared" si="2760"/>
        <v>0</v>
      </c>
      <c r="AG1178" s="59">
        <f t="shared" si="2761"/>
        <v>0</v>
      </c>
      <c r="AH1178">
        <f t="shared" si="2762"/>
        <v>1</v>
      </c>
      <c r="AI1178" s="59">
        <f t="shared" si="2763"/>
        <v>0</v>
      </c>
      <c r="AJ1178" s="59">
        <f t="shared" si="2764"/>
        <v>0</v>
      </c>
      <c r="AK1178" s="59">
        <f t="shared" si="2765"/>
        <v>0</v>
      </c>
      <c r="AL1178" s="59">
        <f t="shared" si="2766"/>
        <v>0</v>
      </c>
      <c r="AM1178" s="12">
        <f t="shared" si="2867"/>
        <v>0</v>
      </c>
      <c r="AN1178" s="12">
        <f t="shared" si="2868"/>
        <v>0</v>
      </c>
      <c r="AO1178" s="66">
        <f t="shared" si="2767"/>
        <v>0</v>
      </c>
      <c r="AP1178" s="66">
        <f t="shared" si="2768"/>
        <v>0</v>
      </c>
      <c r="AQ1178" s="59">
        <f t="shared" si="2769"/>
        <v>0</v>
      </c>
      <c r="AR1178" s="59">
        <f t="shared" si="2770"/>
        <v>0</v>
      </c>
      <c r="AS1178" s="59">
        <f t="shared" si="2771"/>
        <v>0</v>
      </c>
      <c r="AT1178" s="12">
        <f t="shared" si="2772"/>
        <v>0</v>
      </c>
      <c r="AU1178" s="59">
        <f t="shared" si="2869"/>
        <v>0</v>
      </c>
      <c r="AV1178" s="59">
        <f t="shared" si="2870"/>
        <v>0</v>
      </c>
      <c r="AW1178" s="70" t="e">
        <f t="shared" si="2773"/>
        <v>#N/A</v>
      </c>
      <c r="AX1178" s="20">
        <f t="shared" si="2774"/>
        <v>200000</v>
      </c>
      <c r="AY1178" s="20">
        <f t="shared" si="2775"/>
        <v>0</v>
      </c>
      <c r="AZ1178" s="20">
        <f t="shared" si="2776"/>
        <v>0</v>
      </c>
      <c r="BA1178" s="20">
        <f t="shared" si="2777"/>
        <v>0</v>
      </c>
      <c r="BB1178" s="36">
        <f t="shared" si="2778"/>
        <v>0</v>
      </c>
      <c r="BC1178" s="36">
        <f t="shared" si="2779"/>
        <v>0</v>
      </c>
      <c r="BD1178" s="80">
        <f t="shared" si="2780"/>
        <v>0</v>
      </c>
      <c r="BE1178" s="36">
        <f t="shared" si="2781"/>
        <v>0</v>
      </c>
      <c r="BF1178" s="36">
        <f t="shared" si="2782"/>
        <v>0</v>
      </c>
      <c r="BG1178" s="36">
        <f t="shared" si="2783"/>
        <v>0</v>
      </c>
      <c r="BH1178" s="36">
        <f t="shared" si="2784"/>
        <v>0</v>
      </c>
      <c r="BI1178" s="36">
        <f t="shared" si="2785"/>
        <v>0</v>
      </c>
      <c r="BJ1178" s="36">
        <f t="shared" si="2786"/>
        <v>0</v>
      </c>
      <c r="BK1178" s="36">
        <f t="shared" si="2787"/>
        <v>0</v>
      </c>
      <c r="BL1178" s="68">
        <f>IF(OR(AT1178=0,E1178&gt;ProjTerm),0,VLOOKUP(D1178,'Life Events'!$AE$5:$AI$1206,5,FALSE))</f>
        <v>0</v>
      </c>
      <c r="BM1178" s="93">
        <f t="shared" si="2788"/>
        <v>0</v>
      </c>
      <c r="BN1178" s="93">
        <f t="shared" si="2789"/>
        <v>0</v>
      </c>
      <c r="BO1178" s="36">
        <f t="shared" si="2790"/>
        <v>0</v>
      </c>
      <c r="BP1178" s="36">
        <f t="shared" si="2791"/>
        <v>0</v>
      </c>
      <c r="BQ1178" s="36">
        <f t="shared" si="2792"/>
        <v>0</v>
      </c>
      <c r="BR1178" s="36">
        <f t="shared" si="2793"/>
        <v>154.78110000000001</v>
      </c>
      <c r="BS1178" s="36">
        <f t="shared" si="2794"/>
        <v>0</v>
      </c>
      <c r="BT1178" s="36">
        <f t="shared" si="2795"/>
        <v>0</v>
      </c>
      <c r="BU1178" s="70" cm="1">
        <f t="array" ref="BU1178">IF(AND(ActInt=1,$J1178=0),INDEX(Tbl_FwdNom,$B1178-IVP,MATCH(ValnDt,Tbl_FwdNom_Cols)),INDEX(Tbl_FwdNom,$B1178,MATCH(StartDt,Tbl_FwdNom_Cols)))</f>
        <v>7.4290475779999996</v>
      </c>
      <c r="BV1178" s="70" cm="1">
        <f t="array" ref="BV1178">INDEX(Tbl_FwdReal,$B1178,MATCH(StartDt,Tbl_FwdReal_Cols))</f>
        <v>2.1046242730000002</v>
      </c>
      <c r="BW1178" s="70" cm="1">
        <f t="array" ref="BW1178">IF(RunType&lt;&gt;"OPN",INDEX(Tbl_FwdReal,$B1178,MATCH(ValnDt,Tbl_FwdReal_Cols)),IF(AND($J1178=0,ActInt=1),INDEX(Tbl_FwdReal,$B1178-IVP,MATCH(ValnDt,Tbl_FwdReal_Cols)),-999))*$K1178</f>
        <v>0</v>
      </c>
      <c r="BX1178" s="70">
        <f t="shared" si="2796"/>
        <v>0</v>
      </c>
      <c r="BY1178" s="70">
        <f t="shared" si="2871"/>
        <v>7.4290475780000031E-2</v>
      </c>
      <c r="BZ1178" s="64">
        <f t="shared" si="2884"/>
        <v>5.9895679185995032E-3</v>
      </c>
      <c r="CA1178" s="70" cm="1">
        <f t="array" ref="CA1178">IF($J1178=1,CA1177*(1+INDEX(Tbl_CPI,$B1178,MATCH(IF(RunType="OPN",StartDt,ValnDt),Tbl_CPI_Cols))),0)</f>
        <v>0</v>
      </c>
      <c r="CB1178" s="70">
        <f t="shared" si="2872"/>
        <v>598.19155924334439</v>
      </c>
      <c r="CC1178" s="70">
        <f t="shared" si="2873"/>
        <v>577.0984944803389</v>
      </c>
      <c r="CD1178" s="36">
        <f t="shared" si="2797"/>
        <v>2923.4847899549832</v>
      </c>
      <c r="CE1178" s="36">
        <f t="shared" si="2798"/>
        <v>0</v>
      </c>
      <c r="CF1178" s="36">
        <f t="shared" si="2799"/>
        <v>0</v>
      </c>
      <c r="CG1178" s="36">
        <f t="shared" si="2800"/>
        <v>0</v>
      </c>
      <c r="CH1178" s="36">
        <f t="shared" si="2801"/>
        <v>0</v>
      </c>
      <c r="CI1178" s="36">
        <f t="shared" si="2802"/>
        <v>0</v>
      </c>
      <c r="CJ1178" s="36">
        <f t="shared" si="2803"/>
        <v>0</v>
      </c>
      <c r="CK1178" s="36">
        <f t="shared" si="2804"/>
        <v>0</v>
      </c>
      <c r="CL1178" s="36">
        <f t="shared" si="2805"/>
        <v>0</v>
      </c>
      <c r="CM1178" s="36">
        <f t="shared" si="2806"/>
        <v>0</v>
      </c>
      <c r="CN1178" s="36">
        <f t="shared" si="2807"/>
        <v>0</v>
      </c>
      <c r="CO1178" s="20">
        <f t="shared" si="2808"/>
        <v>120000</v>
      </c>
      <c r="CP1178" s="20">
        <f t="shared" si="2809"/>
        <v>2</v>
      </c>
      <c r="CQ1178" s="64" t="e">
        <f t="shared" si="2810"/>
        <v>#N/A</v>
      </c>
      <c r="CR1178" s="64" t="e">
        <f t="shared" si="2811"/>
        <v>#N/A</v>
      </c>
      <c r="CS1178" s="36" t="e">
        <f t="shared" si="2812"/>
        <v>#N/A</v>
      </c>
      <c r="CT1178" s="36">
        <f t="shared" si="2813"/>
        <v>0</v>
      </c>
      <c r="CU1178" s="36">
        <f t="shared" si="2814"/>
        <v>0</v>
      </c>
      <c r="CV1178" s="36">
        <f t="shared" si="2874"/>
        <v>0</v>
      </c>
      <c r="CW1178" s="36">
        <f t="shared" si="2815"/>
        <v>0</v>
      </c>
      <c r="CX1178" s="36">
        <f t="shared" si="2816"/>
        <v>0</v>
      </c>
      <c r="CY1178" s="36">
        <f t="shared" si="2817"/>
        <v>0</v>
      </c>
      <c r="CZ1178" s="36">
        <f t="shared" si="2875"/>
        <v>0</v>
      </c>
      <c r="DA1178" s="64">
        <f t="shared" si="2818"/>
        <v>5.9895679185995032E-3</v>
      </c>
      <c r="DB1178" s="70">
        <f t="shared" si="2876"/>
        <v>0.9940460934093065</v>
      </c>
      <c r="DC1178" s="70">
        <f>PRODUCT($DB$8:DB1178)</f>
        <v>5.1701942987779847E-5</v>
      </c>
      <c r="DD1178" s="36">
        <f t="shared" si="2819"/>
        <v>0</v>
      </c>
      <c r="DE1178" s="36">
        <f t="shared" si="2820"/>
        <v>0</v>
      </c>
      <c r="DF1178" s="36">
        <f t="shared" si="2821"/>
        <v>0</v>
      </c>
      <c r="DG1178" s="36">
        <f t="shared" si="2822"/>
        <v>0</v>
      </c>
      <c r="DH1178" s="36">
        <f t="shared" si="2823"/>
        <v>0</v>
      </c>
      <c r="DI1178" s="36">
        <f t="shared" si="2824"/>
        <v>0</v>
      </c>
      <c r="DJ1178" s="36">
        <f t="shared" si="2825"/>
        <v>0</v>
      </c>
      <c r="DK1178" s="36">
        <f t="shared" si="2826"/>
        <v>0</v>
      </c>
      <c r="DL1178" s="36">
        <f t="shared" si="2827"/>
        <v>0</v>
      </c>
      <c r="DM1178" s="36">
        <f t="shared" si="2828"/>
        <v>0</v>
      </c>
      <c r="DN1178" s="36">
        <f t="shared" ca="1" si="2877"/>
        <v>4.6137290849905055E-12</v>
      </c>
      <c r="DO1178" s="64" cm="1">
        <f t="array" ref="DO1178">IFERROR(INDEX(Tbl_FwdNom,$B1178,MATCH(LIDt,Tbl_FwdNom_Cols,0)),0)</f>
        <v>7.2478796040000004</v>
      </c>
      <c r="DP1178" s="64">
        <f t="shared" ca="1" si="2878"/>
        <v>0</v>
      </c>
      <c r="DQ1178" s="64">
        <f t="shared" ca="1" si="2829"/>
        <v>0</v>
      </c>
      <c r="DR1178" s="70">
        <f t="shared" ca="1" si="2830"/>
        <v>1</v>
      </c>
      <c r="DS1178" s="70">
        <f ca="1">PRODUCT($DR$8:DR1178)</f>
        <v>5.1485728910319675E-4</v>
      </c>
      <c r="DT1178" s="36">
        <f t="shared" ca="1" si="2831"/>
        <v>0</v>
      </c>
      <c r="DU1178" s="36">
        <f t="shared" ca="1" si="2832"/>
        <v>0</v>
      </c>
      <c r="DV1178" s="36">
        <f t="shared" ca="1" si="2833"/>
        <v>0</v>
      </c>
      <c r="DW1178" s="36">
        <f t="shared" ca="1" si="2834"/>
        <v>0</v>
      </c>
      <c r="DX1178" s="36">
        <f t="shared" ca="1" si="2835"/>
        <v>0</v>
      </c>
      <c r="DY1178" s="36">
        <f t="shared" ca="1" si="2836"/>
        <v>0</v>
      </c>
      <c r="DZ1178" s="36">
        <f t="shared" ca="1" si="2837"/>
        <v>0</v>
      </c>
      <c r="EA1178" s="36">
        <f t="shared" ca="1" si="2838"/>
        <v>0</v>
      </c>
      <c r="EB1178" s="36">
        <f t="shared" ca="1" si="2839"/>
        <v>0</v>
      </c>
      <c r="EC1178" s="36">
        <f t="shared" ca="1" si="2840"/>
        <v>0</v>
      </c>
      <c r="ED1178" s="36">
        <f t="shared" ca="1" si="2841"/>
        <v>0</v>
      </c>
      <c r="EE1178" s="36">
        <f t="shared" ca="1" si="2879"/>
        <v>0</v>
      </c>
      <c r="EF1178" s="36">
        <f t="shared" ca="1" si="2842"/>
        <v>0</v>
      </c>
      <c r="EG1178" s="64"/>
      <c r="EH1178" s="64"/>
      <c r="EI1178" s="64"/>
      <c r="EJ1178" s="70"/>
      <c r="EK1178" s="70"/>
      <c r="EL1178" s="70"/>
      <c r="EM1178" s="70"/>
      <c r="EN1178" s="70"/>
      <c r="EO1178" s="36">
        <f t="shared" si="2843"/>
        <v>0</v>
      </c>
      <c r="EP1178" s="36">
        <f t="shared" si="2844"/>
        <v>0</v>
      </c>
      <c r="EQ1178" s="36">
        <f t="shared" si="2845"/>
        <v>0</v>
      </c>
      <c r="ER1178" s="36">
        <f t="shared" si="2846"/>
        <v>0</v>
      </c>
      <c r="ES1178" s="36">
        <f t="shared" si="2847"/>
        <v>0</v>
      </c>
      <c r="ET1178" s="36">
        <f t="shared" si="2848"/>
        <v>0</v>
      </c>
      <c r="EU1178" s="36">
        <f t="shared" si="2880"/>
        <v>0</v>
      </c>
      <c r="EV1178" s="36">
        <f t="shared" si="2849"/>
        <v>0</v>
      </c>
      <c r="EW1178" s="36">
        <f t="shared" si="2850"/>
        <v>0</v>
      </c>
      <c r="EX1178" s="36">
        <f t="shared" si="2881"/>
        <v>0</v>
      </c>
      <c r="EY1178" s="36">
        <f t="shared" si="2851"/>
        <v>0</v>
      </c>
      <c r="EZ1178" s="36">
        <f t="shared" si="2852"/>
        <v>0</v>
      </c>
      <c r="FA1178" s="36">
        <f t="shared" si="2853"/>
        <v>0</v>
      </c>
      <c r="FB1178" s="36">
        <f t="shared" si="2854"/>
        <v>0</v>
      </c>
      <c r="FC1178" s="36">
        <f t="shared" si="2882"/>
        <v>0</v>
      </c>
      <c r="FD1178" s="36">
        <f t="shared" si="2855"/>
        <v>0</v>
      </c>
      <c r="FE1178" s="36">
        <f t="shared" si="2856"/>
        <v>0</v>
      </c>
      <c r="FF1178" s="36">
        <f t="shared" si="2883"/>
        <v>0</v>
      </c>
      <c r="FG1178" s="36">
        <f t="shared" si="2857"/>
        <v>0</v>
      </c>
      <c r="FH1178" s="36">
        <f t="shared" si="2858"/>
        <v>0</v>
      </c>
      <c r="FI1178" s="36">
        <f t="shared" si="2859"/>
        <v>0</v>
      </c>
      <c r="FJ1178" s="36">
        <f t="shared" ca="1" si="2860"/>
        <v>0</v>
      </c>
      <c r="FK1178" s="36">
        <f t="shared" si="2861"/>
        <v>0</v>
      </c>
      <c r="FL1178" s="36">
        <f t="shared" si="2862"/>
        <v>0</v>
      </c>
      <c r="FM1178" s="36">
        <f t="shared" ca="1" si="2863"/>
        <v>0</v>
      </c>
      <c r="FN1178" s="36">
        <f t="shared" ca="1" si="2885"/>
        <v>0</v>
      </c>
    </row>
    <row r="1179" spans="2:170" x14ac:dyDescent="0.25">
      <c r="B1179" s="2">
        <v>1171</v>
      </c>
      <c r="C1179" s="2">
        <f t="shared" si="2886"/>
        <v>98</v>
      </c>
      <c r="D1179" s="2">
        <f t="shared" si="2889"/>
        <v>1195</v>
      </c>
      <c r="E1179" s="2">
        <f t="shared" si="2887"/>
        <v>100</v>
      </c>
      <c r="F1179" s="189">
        <f t="shared" si="2739"/>
        <v>81358</v>
      </c>
      <c r="G1179" s="2">
        <f t="shared" ref="G1179:G1196" si="2890">MONTH(F1179)</f>
        <v>9</v>
      </c>
      <c r="H1179" s="187">
        <f t="shared" si="2740"/>
        <v>132.16666666666666</v>
      </c>
      <c r="I1179" s="186">
        <f t="shared" si="2888"/>
        <v>132</v>
      </c>
      <c r="J1179" s="2">
        <f t="shared" si="2741"/>
        <v>0</v>
      </c>
      <c r="K1179" s="2">
        <f t="shared" si="2742"/>
        <v>0</v>
      </c>
      <c r="L1179">
        <f t="shared" si="2743"/>
        <v>2</v>
      </c>
      <c r="M1179" s="190">
        <f t="shared" si="2864"/>
        <v>0</v>
      </c>
      <c r="N1179">
        <f t="shared" si="2744"/>
        <v>1</v>
      </c>
      <c r="O1179">
        <f t="shared" si="2745"/>
        <v>100</v>
      </c>
      <c r="P1179" s="58">
        <f t="shared" si="2746"/>
        <v>0</v>
      </c>
      <c r="Q1179" s="106">
        <f t="shared" si="2747"/>
        <v>0</v>
      </c>
      <c r="R1179" s="59">
        <f t="shared" si="2748"/>
        <v>0</v>
      </c>
      <c r="S1179" s="32">
        <f t="shared" si="2865"/>
        <v>0</v>
      </c>
      <c r="T1179">
        <f t="shared" si="2749"/>
        <v>1</v>
      </c>
      <c r="U1179" s="32">
        <f t="shared" si="2866"/>
        <v>0</v>
      </c>
      <c r="V1179">
        <f t="shared" si="2750"/>
        <v>1</v>
      </c>
      <c r="W1179">
        <f t="shared" si="2751"/>
        <v>100</v>
      </c>
      <c r="X1179" s="58">
        <f t="shared" si="2752"/>
        <v>0</v>
      </c>
      <c r="Y1179" s="58">
        <f t="shared" si="2753"/>
        <v>0</v>
      </c>
      <c r="Z1179" s="32">
        <f t="shared" si="2754"/>
        <v>0</v>
      </c>
      <c r="AA1179" s="32">
        <f t="shared" si="2755"/>
        <v>0</v>
      </c>
      <c r="AB1179" s="59">
        <f t="shared" si="2756"/>
        <v>0</v>
      </c>
      <c r="AC1179" s="59">
        <f t="shared" si="2757"/>
        <v>0</v>
      </c>
      <c r="AD1179">
        <f t="shared" si="2758"/>
        <v>1</v>
      </c>
      <c r="AE1179" s="59">
        <f t="shared" si="2759"/>
        <v>0</v>
      </c>
      <c r="AF1179" s="59">
        <f t="shared" si="2760"/>
        <v>0</v>
      </c>
      <c r="AG1179" s="59">
        <f t="shared" si="2761"/>
        <v>0</v>
      </c>
      <c r="AH1179">
        <f t="shared" si="2762"/>
        <v>1</v>
      </c>
      <c r="AI1179" s="59">
        <f t="shared" si="2763"/>
        <v>0</v>
      </c>
      <c r="AJ1179" s="59">
        <f t="shared" si="2764"/>
        <v>0</v>
      </c>
      <c r="AK1179" s="59">
        <f t="shared" si="2765"/>
        <v>0</v>
      </c>
      <c r="AL1179" s="59">
        <f t="shared" si="2766"/>
        <v>0</v>
      </c>
      <c r="AM1179" s="12">
        <f t="shared" si="2867"/>
        <v>0</v>
      </c>
      <c r="AN1179" s="12">
        <f t="shared" si="2868"/>
        <v>0</v>
      </c>
      <c r="AO1179" s="66">
        <f t="shared" si="2767"/>
        <v>0</v>
      </c>
      <c r="AP1179" s="66">
        <f t="shared" si="2768"/>
        <v>0</v>
      </c>
      <c r="AQ1179" s="59">
        <f t="shared" si="2769"/>
        <v>0</v>
      </c>
      <c r="AR1179" s="59">
        <f t="shared" si="2770"/>
        <v>0</v>
      </c>
      <c r="AS1179" s="59">
        <f t="shared" si="2771"/>
        <v>0</v>
      </c>
      <c r="AT1179" s="12">
        <f t="shared" si="2772"/>
        <v>0</v>
      </c>
      <c r="AU1179" s="59">
        <f t="shared" si="2869"/>
        <v>0</v>
      </c>
      <c r="AV1179" s="59">
        <f t="shared" si="2870"/>
        <v>0</v>
      </c>
      <c r="AW1179" s="70" t="e">
        <f t="shared" si="2773"/>
        <v>#N/A</v>
      </c>
      <c r="AX1179" s="20">
        <f t="shared" si="2774"/>
        <v>200000</v>
      </c>
      <c r="AY1179" s="20">
        <f t="shared" si="2775"/>
        <v>0</v>
      </c>
      <c r="AZ1179" s="20">
        <f t="shared" si="2776"/>
        <v>0</v>
      </c>
      <c r="BA1179" s="20">
        <f t="shared" si="2777"/>
        <v>0</v>
      </c>
      <c r="BB1179" s="36">
        <f t="shared" si="2778"/>
        <v>0</v>
      </c>
      <c r="BC1179" s="36">
        <f t="shared" si="2779"/>
        <v>0</v>
      </c>
      <c r="BD1179" s="80">
        <f t="shared" si="2780"/>
        <v>0</v>
      </c>
      <c r="BE1179" s="36">
        <f t="shared" si="2781"/>
        <v>0</v>
      </c>
      <c r="BF1179" s="36">
        <f t="shared" si="2782"/>
        <v>0</v>
      </c>
      <c r="BG1179" s="36">
        <f t="shared" si="2783"/>
        <v>0</v>
      </c>
      <c r="BH1179" s="36">
        <f t="shared" si="2784"/>
        <v>0</v>
      </c>
      <c r="BI1179" s="36">
        <f t="shared" si="2785"/>
        <v>0</v>
      </c>
      <c r="BJ1179" s="36">
        <f t="shared" si="2786"/>
        <v>0</v>
      </c>
      <c r="BK1179" s="36">
        <f t="shared" si="2787"/>
        <v>0</v>
      </c>
      <c r="BL1179" s="68">
        <f>IF(OR(AT1179=0,E1179&gt;ProjTerm),0,VLOOKUP(D1179,'Life Events'!$AE$5:$AI$1206,5,FALSE))</f>
        <v>0</v>
      </c>
      <c r="BM1179" s="93">
        <f t="shared" si="2788"/>
        <v>0</v>
      </c>
      <c r="BN1179" s="93">
        <f t="shared" si="2789"/>
        <v>0</v>
      </c>
      <c r="BO1179" s="36">
        <f t="shared" si="2790"/>
        <v>0</v>
      </c>
      <c r="BP1179" s="36">
        <f t="shared" si="2791"/>
        <v>0</v>
      </c>
      <c r="BQ1179" s="36">
        <f t="shared" si="2792"/>
        <v>0</v>
      </c>
      <c r="BR1179" s="36">
        <f t="shared" si="2793"/>
        <v>154.78110000000001</v>
      </c>
      <c r="BS1179" s="36">
        <f t="shared" si="2794"/>
        <v>0</v>
      </c>
      <c r="BT1179" s="36">
        <f t="shared" si="2795"/>
        <v>0</v>
      </c>
      <c r="BU1179" s="70" cm="1">
        <f t="array" ref="BU1179">IF(AND(ActInt=1,$J1179=0),INDEX(Tbl_FwdNom,$B1179-IVP,MATCH(ValnDt,Tbl_FwdNom_Cols)),INDEX(Tbl_FwdNom,$B1179,MATCH(StartDt,Tbl_FwdNom_Cols)))</f>
        <v>7.4232145699999998</v>
      </c>
      <c r="BV1179" s="70" cm="1">
        <f t="array" ref="BV1179">INDEX(Tbl_FwdReal,$B1179,MATCH(StartDt,Tbl_FwdReal_Cols))</f>
        <v>2.1012859490000002</v>
      </c>
      <c r="BW1179" s="70" cm="1">
        <f t="array" ref="BW1179">IF(RunType&lt;&gt;"OPN",INDEX(Tbl_FwdReal,$B1179,MATCH(ValnDt,Tbl_FwdReal_Cols)),IF(AND($J1179=0,ActInt=1),INDEX(Tbl_FwdReal,$B1179-IVP,MATCH(ValnDt,Tbl_FwdReal_Cols)),-999))*$K1179</f>
        <v>0</v>
      </c>
      <c r="BX1179" s="70">
        <f t="shared" si="2796"/>
        <v>0</v>
      </c>
      <c r="BY1179" s="70">
        <f t="shared" si="2871"/>
        <v>7.4232145699999919E-2</v>
      </c>
      <c r="BZ1179" s="64">
        <f t="shared" si="2884"/>
        <v>5.9850160063035229E-3</v>
      </c>
      <c r="CA1179" s="70" cm="1">
        <f t="array" ref="CA1179">IF($J1179=1,CA1178*(1+INDEX(Tbl_CPI,$B1179,MATCH(IF(RunType="OPN",StartDt,ValnDt),Tbl_CPI_Cols))),0)</f>
        <v>0</v>
      </c>
      <c r="CB1179" s="70">
        <f t="shared" si="2872"/>
        <v>601.7717453002515</v>
      </c>
      <c r="CC1179" s="70">
        <f t="shared" si="2873"/>
        <v>577.0984944803389</v>
      </c>
      <c r="CD1179" s="36">
        <f t="shared" si="2797"/>
        <v>2923.4847899549832</v>
      </c>
      <c r="CE1179" s="36">
        <f t="shared" si="2798"/>
        <v>0</v>
      </c>
      <c r="CF1179" s="36">
        <f t="shared" si="2799"/>
        <v>0</v>
      </c>
      <c r="CG1179" s="36">
        <f t="shared" si="2800"/>
        <v>0</v>
      </c>
      <c r="CH1179" s="36">
        <f t="shared" si="2801"/>
        <v>0</v>
      </c>
      <c r="CI1179" s="36">
        <f t="shared" si="2802"/>
        <v>0</v>
      </c>
      <c r="CJ1179" s="36">
        <f t="shared" si="2803"/>
        <v>0</v>
      </c>
      <c r="CK1179" s="36">
        <f t="shared" si="2804"/>
        <v>0</v>
      </c>
      <c r="CL1179" s="36">
        <f t="shared" si="2805"/>
        <v>0</v>
      </c>
      <c r="CM1179" s="36">
        <f t="shared" si="2806"/>
        <v>0</v>
      </c>
      <c r="CN1179" s="36">
        <f t="shared" si="2807"/>
        <v>0</v>
      </c>
      <c r="CO1179" s="20">
        <f t="shared" si="2808"/>
        <v>120000</v>
      </c>
      <c r="CP1179" s="20">
        <f t="shared" si="2809"/>
        <v>2</v>
      </c>
      <c r="CQ1179" s="64" t="e">
        <f t="shared" si="2810"/>
        <v>#N/A</v>
      </c>
      <c r="CR1179" s="64" t="e">
        <f t="shared" si="2811"/>
        <v>#N/A</v>
      </c>
      <c r="CS1179" s="36" t="e">
        <f t="shared" si="2812"/>
        <v>#N/A</v>
      </c>
      <c r="CT1179" s="36">
        <f t="shared" si="2813"/>
        <v>0</v>
      </c>
      <c r="CU1179" s="36">
        <f t="shared" si="2814"/>
        <v>0</v>
      </c>
      <c r="CV1179" s="36">
        <f t="shared" si="2874"/>
        <v>0</v>
      </c>
      <c r="CW1179" s="36">
        <f t="shared" si="2815"/>
        <v>0</v>
      </c>
      <c r="CX1179" s="36">
        <f t="shared" si="2816"/>
        <v>0</v>
      </c>
      <c r="CY1179" s="36">
        <f t="shared" si="2817"/>
        <v>0</v>
      </c>
      <c r="CZ1179" s="36">
        <f t="shared" si="2875"/>
        <v>0</v>
      </c>
      <c r="DA1179" s="64">
        <f t="shared" si="2818"/>
        <v>5.9850160063035229E-3</v>
      </c>
      <c r="DB1179" s="70">
        <f t="shared" si="2876"/>
        <v>0.99405059129999407</v>
      </c>
      <c r="DC1179" s="70">
        <f>PRODUCT($DB$8:DB1179)</f>
        <v>5.1394346998361139E-5</v>
      </c>
      <c r="DD1179" s="36">
        <f t="shared" si="2819"/>
        <v>0</v>
      </c>
      <c r="DE1179" s="36">
        <f t="shared" si="2820"/>
        <v>0</v>
      </c>
      <c r="DF1179" s="36">
        <f t="shared" si="2821"/>
        <v>0</v>
      </c>
      <c r="DG1179" s="36">
        <f t="shared" si="2822"/>
        <v>0</v>
      </c>
      <c r="DH1179" s="36">
        <f t="shared" si="2823"/>
        <v>0</v>
      </c>
      <c r="DI1179" s="36">
        <f t="shared" si="2824"/>
        <v>0</v>
      </c>
      <c r="DJ1179" s="36">
        <f t="shared" si="2825"/>
        <v>0</v>
      </c>
      <c r="DK1179" s="36">
        <f t="shared" si="2826"/>
        <v>0</v>
      </c>
      <c r="DL1179" s="36">
        <f t="shared" si="2827"/>
        <v>0</v>
      </c>
      <c r="DM1179" s="36">
        <f t="shared" si="2828"/>
        <v>0</v>
      </c>
      <c r="DN1179" s="36">
        <f t="shared" ca="1" si="2877"/>
        <v>4.6137290849905055E-12</v>
      </c>
      <c r="DO1179" s="64" cm="1">
        <f t="array" ref="DO1179">IFERROR(INDEX(Tbl_FwdNom,$B1179,MATCH(LIDt,Tbl_FwdNom_Cols,0)),0)</f>
        <v>7.246181934</v>
      </c>
      <c r="DP1179" s="64">
        <f t="shared" ca="1" si="2878"/>
        <v>0</v>
      </c>
      <c r="DQ1179" s="64">
        <f t="shared" ca="1" si="2829"/>
        <v>0</v>
      </c>
      <c r="DR1179" s="70">
        <f t="shared" ca="1" si="2830"/>
        <v>1</v>
      </c>
      <c r="DS1179" s="70">
        <f ca="1">PRODUCT($DR$8:DR1179)</f>
        <v>5.1485728910319675E-4</v>
      </c>
      <c r="DT1179" s="36">
        <f t="shared" ca="1" si="2831"/>
        <v>0</v>
      </c>
      <c r="DU1179" s="36">
        <f t="shared" ca="1" si="2832"/>
        <v>0</v>
      </c>
      <c r="DV1179" s="36">
        <f t="shared" ca="1" si="2833"/>
        <v>0</v>
      </c>
      <c r="DW1179" s="36">
        <f t="shared" ca="1" si="2834"/>
        <v>0</v>
      </c>
      <c r="DX1179" s="36">
        <f t="shared" ca="1" si="2835"/>
        <v>0</v>
      </c>
      <c r="DY1179" s="36">
        <f t="shared" ca="1" si="2836"/>
        <v>0</v>
      </c>
      <c r="DZ1179" s="36">
        <f t="shared" ca="1" si="2837"/>
        <v>0</v>
      </c>
      <c r="EA1179" s="36">
        <f t="shared" ca="1" si="2838"/>
        <v>0</v>
      </c>
      <c r="EB1179" s="36">
        <f t="shared" ca="1" si="2839"/>
        <v>0</v>
      </c>
      <c r="EC1179" s="36">
        <f t="shared" ca="1" si="2840"/>
        <v>0</v>
      </c>
      <c r="ED1179" s="36">
        <f t="shared" ca="1" si="2841"/>
        <v>0</v>
      </c>
      <c r="EE1179" s="36">
        <f t="shared" ca="1" si="2879"/>
        <v>0</v>
      </c>
      <c r="EF1179" s="36">
        <f t="shared" ca="1" si="2842"/>
        <v>0</v>
      </c>
      <c r="EG1179" s="64"/>
      <c r="EH1179" s="64"/>
      <c r="EI1179" s="64"/>
      <c r="EJ1179" s="70"/>
      <c r="EK1179" s="70"/>
      <c r="EL1179" s="70"/>
      <c r="EM1179" s="70"/>
      <c r="EN1179" s="70"/>
      <c r="EO1179" s="36">
        <f t="shared" si="2843"/>
        <v>0</v>
      </c>
      <c r="EP1179" s="36">
        <f t="shared" si="2844"/>
        <v>0</v>
      </c>
      <c r="EQ1179" s="36">
        <f t="shared" si="2845"/>
        <v>0</v>
      </c>
      <c r="ER1179" s="36">
        <f t="shared" si="2846"/>
        <v>0</v>
      </c>
      <c r="ES1179" s="36">
        <f t="shared" si="2847"/>
        <v>0</v>
      </c>
      <c r="ET1179" s="36">
        <f t="shared" si="2848"/>
        <v>0</v>
      </c>
      <c r="EU1179" s="36">
        <f t="shared" si="2880"/>
        <v>0</v>
      </c>
      <c r="EV1179" s="36">
        <f t="shared" si="2849"/>
        <v>0</v>
      </c>
      <c r="EW1179" s="36">
        <f t="shared" si="2850"/>
        <v>0</v>
      </c>
      <c r="EX1179" s="36">
        <f t="shared" si="2881"/>
        <v>0</v>
      </c>
      <c r="EY1179" s="36">
        <f t="shared" si="2851"/>
        <v>0</v>
      </c>
      <c r="EZ1179" s="36">
        <f t="shared" si="2852"/>
        <v>0</v>
      </c>
      <c r="FA1179" s="36">
        <f t="shared" si="2853"/>
        <v>0</v>
      </c>
      <c r="FB1179" s="36">
        <f t="shared" si="2854"/>
        <v>0</v>
      </c>
      <c r="FC1179" s="36">
        <f t="shared" si="2882"/>
        <v>0</v>
      </c>
      <c r="FD1179" s="36">
        <f t="shared" si="2855"/>
        <v>0</v>
      </c>
      <c r="FE1179" s="36">
        <f t="shared" si="2856"/>
        <v>0</v>
      </c>
      <c r="FF1179" s="36">
        <f t="shared" si="2883"/>
        <v>0</v>
      </c>
      <c r="FG1179" s="36">
        <f t="shared" si="2857"/>
        <v>0</v>
      </c>
      <c r="FH1179" s="36">
        <f t="shared" si="2858"/>
        <v>0</v>
      </c>
      <c r="FI1179" s="36">
        <f t="shared" si="2859"/>
        <v>0</v>
      </c>
      <c r="FJ1179" s="36">
        <f t="shared" ca="1" si="2860"/>
        <v>0</v>
      </c>
      <c r="FK1179" s="36">
        <f t="shared" si="2861"/>
        <v>0</v>
      </c>
      <c r="FL1179" s="36">
        <f t="shared" si="2862"/>
        <v>0</v>
      </c>
      <c r="FM1179" s="36">
        <f t="shared" ca="1" si="2863"/>
        <v>0</v>
      </c>
      <c r="FN1179" s="36">
        <f t="shared" ca="1" si="2885"/>
        <v>0</v>
      </c>
    </row>
    <row r="1180" spans="2:170" x14ac:dyDescent="0.25">
      <c r="B1180" s="2">
        <v>1172</v>
      </c>
      <c r="C1180" s="2">
        <f t="shared" si="2886"/>
        <v>98</v>
      </c>
      <c r="D1180" s="2">
        <f t="shared" si="2889"/>
        <v>1196</v>
      </c>
      <c r="E1180" s="2">
        <f t="shared" si="2887"/>
        <v>100</v>
      </c>
      <c r="F1180" s="189">
        <f t="shared" ref="F1180:F1196" si="2891">EOMONTH(F1179,1)</f>
        <v>81389</v>
      </c>
      <c r="G1180" s="2">
        <f t="shared" si="2890"/>
        <v>10</v>
      </c>
      <c r="H1180" s="187">
        <f t="shared" si="2740"/>
        <v>132.25</v>
      </c>
      <c r="I1180" s="186">
        <f t="shared" si="2888"/>
        <v>132</v>
      </c>
      <c r="J1180" s="2">
        <f t="shared" si="2741"/>
        <v>0</v>
      </c>
      <c r="K1180" s="2">
        <f t="shared" si="2742"/>
        <v>0</v>
      </c>
      <c r="L1180">
        <f t="shared" si="2743"/>
        <v>2</v>
      </c>
      <c r="M1180" s="190">
        <f t="shared" si="2864"/>
        <v>0</v>
      </c>
      <c r="N1180">
        <f t="shared" si="2744"/>
        <v>1</v>
      </c>
      <c r="O1180">
        <f t="shared" si="2745"/>
        <v>100</v>
      </c>
      <c r="P1180" s="58">
        <f t="shared" si="2746"/>
        <v>0</v>
      </c>
      <c r="Q1180" s="106">
        <f t="shared" si="2747"/>
        <v>0</v>
      </c>
      <c r="R1180" s="59">
        <f t="shared" si="2748"/>
        <v>0</v>
      </c>
      <c r="S1180" s="32">
        <f t="shared" si="2865"/>
        <v>0</v>
      </c>
      <c r="T1180">
        <f t="shared" si="2749"/>
        <v>1</v>
      </c>
      <c r="U1180" s="32">
        <f t="shared" si="2866"/>
        <v>0</v>
      </c>
      <c r="V1180">
        <f t="shared" si="2750"/>
        <v>1</v>
      </c>
      <c r="W1180">
        <f t="shared" si="2751"/>
        <v>100</v>
      </c>
      <c r="X1180" s="58">
        <f t="shared" si="2752"/>
        <v>0</v>
      </c>
      <c r="Y1180" s="58">
        <f t="shared" si="2753"/>
        <v>0</v>
      </c>
      <c r="Z1180" s="32">
        <f t="shared" si="2754"/>
        <v>0</v>
      </c>
      <c r="AA1180" s="32">
        <f t="shared" si="2755"/>
        <v>0</v>
      </c>
      <c r="AB1180" s="59">
        <f t="shared" si="2756"/>
        <v>0</v>
      </c>
      <c r="AC1180" s="59">
        <f t="shared" si="2757"/>
        <v>0</v>
      </c>
      <c r="AD1180">
        <f t="shared" si="2758"/>
        <v>1</v>
      </c>
      <c r="AE1180" s="59">
        <f t="shared" si="2759"/>
        <v>0</v>
      </c>
      <c r="AF1180" s="59">
        <f t="shared" si="2760"/>
        <v>0</v>
      </c>
      <c r="AG1180" s="59">
        <f t="shared" si="2761"/>
        <v>0</v>
      </c>
      <c r="AH1180">
        <f t="shared" si="2762"/>
        <v>1</v>
      </c>
      <c r="AI1180" s="59">
        <f t="shared" si="2763"/>
        <v>0</v>
      </c>
      <c r="AJ1180" s="59">
        <f t="shared" si="2764"/>
        <v>0</v>
      </c>
      <c r="AK1180" s="59">
        <f t="shared" si="2765"/>
        <v>0</v>
      </c>
      <c r="AL1180" s="59">
        <f t="shared" si="2766"/>
        <v>0</v>
      </c>
      <c r="AM1180" s="12">
        <f t="shared" si="2867"/>
        <v>0</v>
      </c>
      <c r="AN1180" s="12">
        <f t="shared" si="2868"/>
        <v>0</v>
      </c>
      <c r="AO1180" s="66">
        <f t="shared" si="2767"/>
        <v>0</v>
      </c>
      <c r="AP1180" s="66">
        <f t="shared" si="2768"/>
        <v>0</v>
      </c>
      <c r="AQ1180" s="59">
        <f t="shared" si="2769"/>
        <v>0</v>
      </c>
      <c r="AR1180" s="59">
        <f t="shared" si="2770"/>
        <v>0</v>
      </c>
      <c r="AS1180" s="59">
        <f t="shared" si="2771"/>
        <v>0</v>
      </c>
      <c r="AT1180" s="12">
        <f t="shared" si="2772"/>
        <v>0</v>
      </c>
      <c r="AU1180" s="59">
        <f t="shared" si="2869"/>
        <v>0</v>
      </c>
      <c r="AV1180" s="59">
        <f t="shared" si="2870"/>
        <v>0</v>
      </c>
      <c r="AW1180" s="70" t="e">
        <f t="shared" si="2773"/>
        <v>#N/A</v>
      </c>
      <c r="AX1180" s="20">
        <f t="shared" si="2774"/>
        <v>200000</v>
      </c>
      <c r="AY1180" s="20">
        <f t="shared" si="2775"/>
        <v>0</v>
      </c>
      <c r="AZ1180" s="20">
        <f t="shared" si="2776"/>
        <v>0</v>
      </c>
      <c r="BA1180" s="20">
        <f t="shared" si="2777"/>
        <v>0</v>
      </c>
      <c r="BB1180" s="36">
        <f t="shared" si="2778"/>
        <v>0</v>
      </c>
      <c r="BC1180" s="36">
        <f t="shared" si="2779"/>
        <v>0</v>
      </c>
      <c r="BD1180" s="80">
        <f t="shared" si="2780"/>
        <v>0</v>
      </c>
      <c r="BE1180" s="36">
        <f t="shared" si="2781"/>
        <v>0</v>
      </c>
      <c r="BF1180" s="36">
        <f t="shared" si="2782"/>
        <v>0</v>
      </c>
      <c r="BG1180" s="36">
        <f t="shared" si="2783"/>
        <v>0</v>
      </c>
      <c r="BH1180" s="36">
        <f t="shared" si="2784"/>
        <v>0</v>
      </c>
      <c r="BI1180" s="36">
        <f t="shared" si="2785"/>
        <v>0</v>
      </c>
      <c r="BJ1180" s="36">
        <f t="shared" si="2786"/>
        <v>0</v>
      </c>
      <c r="BK1180" s="36">
        <f t="shared" si="2787"/>
        <v>0</v>
      </c>
      <c r="BL1180" s="68">
        <f>IF(OR(AT1180=0,E1180&gt;ProjTerm),0,VLOOKUP(D1180,'Life Events'!$AE$5:$AI$1206,5,FALSE))</f>
        <v>0</v>
      </c>
      <c r="BM1180" s="93">
        <f t="shared" si="2788"/>
        <v>0</v>
      </c>
      <c r="BN1180" s="93">
        <f t="shared" si="2789"/>
        <v>0</v>
      </c>
      <c r="BO1180" s="36">
        <f t="shared" si="2790"/>
        <v>0</v>
      </c>
      <c r="BP1180" s="36">
        <f t="shared" si="2791"/>
        <v>0</v>
      </c>
      <c r="BQ1180" s="36">
        <f t="shared" si="2792"/>
        <v>0</v>
      </c>
      <c r="BR1180" s="36">
        <f t="shared" si="2793"/>
        <v>154.78110000000001</v>
      </c>
      <c r="BS1180" s="36">
        <f t="shared" si="2794"/>
        <v>0</v>
      </c>
      <c r="BT1180" s="36">
        <f t="shared" si="2795"/>
        <v>0</v>
      </c>
      <c r="BU1180" s="70" cm="1">
        <f t="array" ref="BU1180">IF(AND(ActInt=1,$J1180=0),INDEX(Tbl_FwdNom,$B1180-IVP,MATCH(ValnDt,Tbl_FwdNom_Cols)),INDEX(Tbl_FwdNom,$B1180,MATCH(StartDt,Tbl_FwdNom_Cols)))</f>
        <v>7.4173818779999996</v>
      </c>
      <c r="BV1180" s="70" cm="1">
        <f t="array" ref="BV1180">INDEX(Tbl_FwdReal,$B1180,MATCH(StartDt,Tbl_FwdReal_Cols))</f>
        <v>2.0979477339999999</v>
      </c>
      <c r="BW1180" s="70" cm="1">
        <f t="array" ref="BW1180">IF(RunType&lt;&gt;"OPN",INDEX(Tbl_FwdReal,$B1180,MATCH(ValnDt,Tbl_FwdReal_Cols)),IF(AND($J1180=0,ActInt=1),INDEX(Tbl_FwdReal,$B1180-IVP,MATCH(ValnDt,Tbl_FwdReal_Cols)),-999))*$K1180</f>
        <v>0</v>
      </c>
      <c r="BX1180" s="70">
        <f t="shared" si="2796"/>
        <v>0</v>
      </c>
      <c r="BY1180" s="70">
        <f t="shared" si="2871"/>
        <v>7.4173818780000067E-2</v>
      </c>
      <c r="BZ1180" s="64">
        <f t="shared" si="2884"/>
        <v>5.9804641140488446E-3</v>
      </c>
      <c r="CA1180" s="70" cm="1">
        <f t="array" ref="CA1180">IF($J1180=1,CA1179*(1+INDEX(Tbl_CPI,$B1180,MATCH(IF(RunType="OPN",StartDt,ValnDt),Tbl_CPI_Cols))),0)</f>
        <v>0</v>
      </c>
      <c r="CB1180" s="70">
        <f t="shared" si="2872"/>
        <v>605.37061962786822</v>
      </c>
      <c r="CC1180" s="70">
        <f t="shared" si="2873"/>
        <v>577.0984944803389</v>
      </c>
      <c r="CD1180" s="36">
        <f t="shared" si="2797"/>
        <v>2923.4847899549832</v>
      </c>
      <c r="CE1180" s="36">
        <f t="shared" si="2798"/>
        <v>0</v>
      </c>
      <c r="CF1180" s="36">
        <f t="shared" si="2799"/>
        <v>0</v>
      </c>
      <c r="CG1180" s="36">
        <f t="shared" si="2800"/>
        <v>0</v>
      </c>
      <c r="CH1180" s="36">
        <f t="shared" si="2801"/>
        <v>0</v>
      </c>
      <c r="CI1180" s="36">
        <f t="shared" si="2802"/>
        <v>0</v>
      </c>
      <c r="CJ1180" s="36">
        <f t="shared" si="2803"/>
        <v>0</v>
      </c>
      <c r="CK1180" s="36">
        <f t="shared" si="2804"/>
        <v>0</v>
      </c>
      <c r="CL1180" s="36">
        <f t="shared" si="2805"/>
        <v>0</v>
      </c>
      <c r="CM1180" s="36">
        <f t="shared" si="2806"/>
        <v>0</v>
      </c>
      <c r="CN1180" s="36">
        <f t="shared" si="2807"/>
        <v>0</v>
      </c>
      <c r="CO1180" s="20">
        <f t="shared" si="2808"/>
        <v>120000</v>
      </c>
      <c r="CP1180" s="20">
        <f t="shared" si="2809"/>
        <v>2</v>
      </c>
      <c r="CQ1180" s="64" t="e">
        <f t="shared" si="2810"/>
        <v>#N/A</v>
      </c>
      <c r="CR1180" s="64" t="e">
        <f t="shared" si="2811"/>
        <v>#N/A</v>
      </c>
      <c r="CS1180" s="36" t="e">
        <f t="shared" si="2812"/>
        <v>#N/A</v>
      </c>
      <c r="CT1180" s="36">
        <f t="shared" si="2813"/>
        <v>0</v>
      </c>
      <c r="CU1180" s="36">
        <f t="shared" si="2814"/>
        <v>0</v>
      </c>
      <c r="CV1180" s="36">
        <f t="shared" si="2874"/>
        <v>0</v>
      </c>
      <c r="CW1180" s="36">
        <f t="shared" si="2815"/>
        <v>0</v>
      </c>
      <c r="CX1180" s="36">
        <f t="shared" si="2816"/>
        <v>0</v>
      </c>
      <c r="CY1180" s="36">
        <f t="shared" si="2817"/>
        <v>0</v>
      </c>
      <c r="CZ1180" s="36">
        <f t="shared" si="2875"/>
        <v>0</v>
      </c>
      <c r="DA1180" s="64">
        <f t="shared" si="2818"/>
        <v>5.9804641140488446E-3</v>
      </c>
      <c r="DB1180" s="70">
        <f t="shared" si="2876"/>
        <v>0.99405508921158248</v>
      </c>
      <c r="DC1180" s="70">
        <f>PRODUCT($DB$8:DB1180)</f>
        <v>5.1088812190426909E-5</v>
      </c>
      <c r="DD1180" s="36">
        <f t="shared" si="2819"/>
        <v>0</v>
      </c>
      <c r="DE1180" s="36">
        <f t="shared" si="2820"/>
        <v>0</v>
      </c>
      <c r="DF1180" s="36">
        <f t="shared" si="2821"/>
        <v>0</v>
      </c>
      <c r="DG1180" s="36">
        <f t="shared" si="2822"/>
        <v>0</v>
      </c>
      <c r="DH1180" s="36">
        <f t="shared" si="2823"/>
        <v>0</v>
      </c>
      <c r="DI1180" s="36">
        <f t="shared" si="2824"/>
        <v>0</v>
      </c>
      <c r="DJ1180" s="36">
        <f t="shared" si="2825"/>
        <v>0</v>
      </c>
      <c r="DK1180" s="36">
        <f t="shared" si="2826"/>
        <v>0</v>
      </c>
      <c r="DL1180" s="36">
        <f t="shared" si="2827"/>
        <v>0</v>
      </c>
      <c r="DM1180" s="36">
        <f t="shared" si="2828"/>
        <v>0</v>
      </c>
      <c r="DN1180" s="36">
        <f t="shared" ca="1" si="2877"/>
        <v>4.6137290849905055E-12</v>
      </c>
      <c r="DO1180" s="64" cm="1">
        <f t="array" ref="DO1180">IFERROR(INDEX(Tbl_FwdNom,$B1180,MATCH(LIDt,Tbl_FwdNom_Cols,0)),0)</f>
        <v>7.244484291</v>
      </c>
      <c r="DP1180" s="64">
        <f t="shared" ca="1" si="2878"/>
        <v>0</v>
      </c>
      <c r="DQ1180" s="64">
        <f t="shared" ca="1" si="2829"/>
        <v>0</v>
      </c>
      <c r="DR1180" s="70">
        <f t="shared" ca="1" si="2830"/>
        <v>1</v>
      </c>
      <c r="DS1180" s="70">
        <f ca="1">PRODUCT($DR$8:DR1180)</f>
        <v>5.1485728910319675E-4</v>
      </c>
      <c r="DT1180" s="36">
        <f t="shared" ca="1" si="2831"/>
        <v>0</v>
      </c>
      <c r="DU1180" s="36">
        <f t="shared" ca="1" si="2832"/>
        <v>0</v>
      </c>
      <c r="DV1180" s="36">
        <f t="shared" ca="1" si="2833"/>
        <v>0</v>
      </c>
      <c r="DW1180" s="36">
        <f t="shared" ca="1" si="2834"/>
        <v>0</v>
      </c>
      <c r="DX1180" s="36">
        <f t="shared" ca="1" si="2835"/>
        <v>0</v>
      </c>
      <c r="DY1180" s="36">
        <f t="shared" ca="1" si="2836"/>
        <v>0</v>
      </c>
      <c r="DZ1180" s="36">
        <f t="shared" ca="1" si="2837"/>
        <v>0</v>
      </c>
      <c r="EA1180" s="36">
        <f t="shared" ca="1" si="2838"/>
        <v>0</v>
      </c>
      <c r="EB1180" s="36">
        <f t="shared" ca="1" si="2839"/>
        <v>0</v>
      </c>
      <c r="EC1180" s="36">
        <f t="shared" ca="1" si="2840"/>
        <v>0</v>
      </c>
      <c r="ED1180" s="36">
        <f t="shared" ca="1" si="2841"/>
        <v>0</v>
      </c>
      <c r="EE1180" s="36">
        <f t="shared" ca="1" si="2879"/>
        <v>0</v>
      </c>
      <c r="EF1180" s="36">
        <f t="shared" ca="1" si="2842"/>
        <v>0</v>
      </c>
      <c r="EG1180" s="64"/>
      <c r="EH1180" s="64"/>
      <c r="EI1180" s="64"/>
      <c r="EJ1180" s="70"/>
      <c r="EK1180" s="70"/>
      <c r="EL1180" s="70"/>
      <c r="EM1180" s="70"/>
      <c r="EN1180" s="70"/>
      <c r="EO1180" s="36">
        <f t="shared" si="2843"/>
        <v>0</v>
      </c>
      <c r="EP1180" s="36">
        <f t="shared" si="2844"/>
        <v>0</v>
      </c>
      <c r="EQ1180" s="36">
        <f t="shared" si="2845"/>
        <v>0</v>
      </c>
      <c r="ER1180" s="36">
        <f t="shared" si="2846"/>
        <v>0</v>
      </c>
      <c r="ES1180" s="36">
        <f t="shared" si="2847"/>
        <v>0</v>
      </c>
      <c r="ET1180" s="36">
        <f t="shared" si="2848"/>
        <v>0</v>
      </c>
      <c r="EU1180" s="36">
        <f t="shared" si="2880"/>
        <v>0</v>
      </c>
      <c r="EV1180" s="36">
        <f t="shared" si="2849"/>
        <v>0</v>
      </c>
      <c r="EW1180" s="36">
        <f t="shared" si="2850"/>
        <v>0</v>
      </c>
      <c r="EX1180" s="36">
        <f t="shared" si="2881"/>
        <v>0</v>
      </c>
      <c r="EY1180" s="36">
        <f t="shared" si="2851"/>
        <v>0</v>
      </c>
      <c r="EZ1180" s="36">
        <f t="shared" si="2852"/>
        <v>0</v>
      </c>
      <c r="FA1180" s="36">
        <f t="shared" si="2853"/>
        <v>0</v>
      </c>
      <c r="FB1180" s="36">
        <f t="shared" si="2854"/>
        <v>0</v>
      </c>
      <c r="FC1180" s="36">
        <f t="shared" si="2882"/>
        <v>0</v>
      </c>
      <c r="FD1180" s="36">
        <f t="shared" si="2855"/>
        <v>0</v>
      </c>
      <c r="FE1180" s="36">
        <f t="shared" si="2856"/>
        <v>0</v>
      </c>
      <c r="FF1180" s="36">
        <f t="shared" si="2883"/>
        <v>0</v>
      </c>
      <c r="FG1180" s="36">
        <f t="shared" si="2857"/>
        <v>0</v>
      </c>
      <c r="FH1180" s="36">
        <f t="shared" si="2858"/>
        <v>0</v>
      </c>
      <c r="FI1180" s="36">
        <f t="shared" si="2859"/>
        <v>0</v>
      </c>
      <c r="FJ1180" s="36">
        <f t="shared" ca="1" si="2860"/>
        <v>0</v>
      </c>
      <c r="FK1180" s="36">
        <f t="shared" si="2861"/>
        <v>0</v>
      </c>
      <c r="FL1180" s="36">
        <f t="shared" si="2862"/>
        <v>0</v>
      </c>
      <c r="FM1180" s="36">
        <f t="shared" ca="1" si="2863"/>
        <v>0</v>
      </c>
      <c r="FN1180" s="36">
        <f t="shared" ca="1" si="2885"/>
        <v>0</v>
      </c>
    </row>
    <row r="1181" spans="2:170" x14ac:dyDescent="0.25">
      <c r="B1181" s="2">
        <v>1173</v>
      </c>
      <c r="C1181" s="2">
        <f t="shared" si="2886"/>
        <v>98</v>
      </c>
      <c r="D1181" s="2">
        <f t="shared" si="2889"/>
        <v>1197</v>
      </c>
      <c r="E1181" s="2">
        <f t="shared" si="2887"/>
        <v>100</v>
      </c>
      <c r="F1181" s="189">
        <f t="shared" si="2891"/>
        <v>81419</v>
      </c>
      <c r="G1181" s="2">
        <f t="shared" si="2890"/>
        <v>11</v>
      </c>
      <c r="H1181" s="187">
        <f t="shared" si="2740"/>
        <v>132.33333333333334</v>
      </c>
      <c r="I1181" s="186">
        <f t="shared" si="2888"/>
        <v>132</v>
      </c>
      <c r="J1181" s="2">
        <f t="shared" si="2741"/>
        <v>0</v>
      </c>
      <c r="K1181" s="2">
        <f t="shared" si="2742"/>
        <v>0</v>
      </c>
      <c r="L1181">
        <f t="shared" si="2743"/>
        <v>2</v>
      </c>
      <c r="M1181" s="190">
        <f t="shared" si="2864"/>
        <v>0</v>
      </c>
      <c r="N1181">
        <f t="shared" si="2744"/>
        <v>1</v>
      </c>
      <c r="O1181">
        <f t="shared" si="2745"/>
        <v>100</v>
      </c>
      <c r="P1181" s="58">
        <f t="shared" si="2746"/>
        <v>0</v>
      </c>
      <c r="Q1181" s="106">
        <f t="shared" si="2747"/>
        <v>0</v>
      </c>
      <c r="R1181" s="59">
        <f t="shared" si="2748"/>
        <v>0</v>
      </c>
      <c r="S1181" s="32">
        <f t="shared" si="2865"/>
        <v>0</v>
      </c>
      <c r="T1181">
        <f t="shared" si="2749"/>
        <v>1</v>
      </c>
      <c r="U1181" s="32">
        <f t="shared" si="2866"/>
        <v>0</v>
      </c>
      <c r="V1181">
        <f t="shared" si="2750"/>
        <v>1</v>
      </c>
      <c r="W1181">
        <f t="shared" si="2751"/>
        <v>100</v>
      </c>
      <c r="X1181" s="58">
        <f t="shared" si="2752"/>
        <v>0</v>
      </c>
      <c r="Y1181" s="58">
        <f t="shared" si="2753"/>
        <v>0</v>
      </c>
      <c r="Z1181" s="32">
        <f t="shared" si="2754"/>
        <v>0</v>
      </c>
      <c r="AA1181" s="32">
        <f t="shared" si="2755"/>
        <v>0</v>
      </c>
      <c r="AB1181" s="59">
        <f t="shared" si="2756"/>
        <v>0</v>
      </c>
      <c r="AC1181" s="59">
        <f t="shared" si="2757"/>
        <v>0</v>
      </c>
      <c r="AD1181">
        <f t="shared" si="2758"/>
        <v>1</v>
      </c>
      <c r="AE1181" s="59">
        <f t="shared" si="2759"/>
        <v>0</v>
      </c>
      <c r="AF1181" s="59">
        <f t="shared" si="2760"/>
        <v>0</v>
      </c>
      <c r="AG1181" s="59">
        <f t="shared" si="2761"/>
        <v>0</v>
      </c>
      <c r="AH1181">
        <f t="shared" si="2762"/>
        <v>1</v>
      </c>
      <c r="AI1181" s="59">
        <f t="shared" si="2763"/>
        <v>0</v>
      </c>
      <c r="AJ1181" s="59">
        <f t="shared" si="2764"/>
        <v>0</v>
      </c>
      <c r="AK1181" s="59">
        <f t="shared" si="2765"/>
        <v>0</v>
      </c>
      <c r="AL1181" s="59">
        <f t="shared" si="2766"/>
        <v>0</v>
      </c>
      <c r="AM1181" s="12">
        <f t="shared" si="2867"/>
        <v>0</v>
      </c>
      <c r="AN1181" s="12">
        <f t="shared" si="2868"/>
        <v>0</v>
      </c>
      <c r="AO1181" s="66">
        <f t="shared" si="2767"/>
        <v>0</v>
      </c>
      <c r="AP1181" s="66">
        <f t="shared" si="2768"/>
        <v>0</v>
      </c>
      <c r="AQ1181" s="59">
        <f t="shared" si="2769"/>
        <v>0</v>
      </c>
      <c r="AR1181" s="59">
        <f t="shared" si="2770"/>
        <v>0</v>
      </c>
      <c r="AS1181" s="59">
        <f t="shared" si="2771"/>
        <v>0</v>
      </c>
      <c r="AT1181" s="12">
        <f t="shared" si="2772"/>
        <v>0</v>
      </c>
      <c r="AU1181" s="59">
        <f t="shared" si="2869"/>
        <v>0</v>
      </c>
      <c r="AV1181" s="59">
        <f t="shared" si="2870"/>
        <v>0</v>
      </c>
      <c r="AW1181" s="70" t="e">
        <f t="shared" si="2773"/>
        <v>#N/A</v>
      </c>
      <c r="AX1181" s="20">
        <f t="shared" si="2774"/>
        <v>200000</v>
      </c>
      <c r="AY1181" s="20">
        <f t="shared" si="2775"/>
        <v>0</v>
      </c>
      <c r="AZ1181" s="20">
        <f t="shared" si="2776"/>
        <v>0</v>
      </c>
      <c r="BA1181" s="20">
        <f t="shared" si="2777"/>
        <v>0</v>
      </c>
      <c r="BB1181" s="36">
        <f t="shared" si="2778"/>
        <v>0</v>
      </c>
      <c r="BC1181" s="36">
        <f t="shared" si="2779"/>
        <v>0</v>
      </c>
      <c r="BD1181" s="80">
        <f t="shared" si="2780"/>
        <v>0</v>
      </c>
      <c r="BE1181" s="36">
        <f t="shared" si="2781"/>
        <v>0</v>
      </c>
      <c r="BF1181" s="36">
        <f t="shared" si="2782"/>
        <v>0</v>
      </c>
      <c r="BG1181" s="36">
        <f t="shared" si="2783"/>
        <v>0</v>
      </c>
      <c r="BH1181" s="36">
        <f t="shared" si="2784"/>
        <v>0</v>
      </c>
      <c r="BI1181" s="36">
        <f t="shared" si="2785"/>
        <v>0</v>
      </c>
      <c r="BJ1181" s="36">
        <f t="shared" si="2786"/>
        <v>0</v>
      </c>
      <c r="BK1181" s="36">
        <f t="shared" si="2787"/>
        <v>0</v>
      </c>
      <c r="BL1181" s="68">
        <f>IF(OR(AT1181=0,E1181&gt;ProjTerm),0,VLOOKUP(D1181,'Life Events'!$AE$5:$AI$1206,5,FALSE))</f>
        <v>0</v>
      </c>
      <c r="BM1181" s="93">
        <f t="shared" si="2788"/>
        <v>0</v>
      </c>
      <c r="BN1181" s="93">
        <f t="shared" si="2789"/>
        <v>0</v>
      </c>
      <c r="BO1181" s="36">
        <f t="shared" si="2790"/>
        <v>0</v>
      </c>
      <c r="BP1181" s="36">
        <f t="shared" si="2791"/>
        <v>0</v>
      </c>
      <c r="BQ1181" s="36">
        <f t="shared" si="2792"/>
        <v>0</v>
      </c>
      <c r="BR1181" s="36">
        <f t="shared" si="2793"/>
        <v>154.78110000000001</v>
      </c>
      <c r="BS1181" s="36">
        <f t="shared" si="2794"/>
        <v>0</v>
      </c>
      <c r="BT1181" s="36">
        <f t="shared" si="2795"/>
        <v>0</v>
      </c>
      <c r="BU1181" s="70" cm="1">
        <f t="array" ref="BU1181">IF(AND(ActInt=1,$J1181=0),INDEX(Tbl_FwdNom,$B1181-IVP,MATCH(ValnDt,Tbl_FwdNom_Cols)),INDEX(Tbl_FwdNom,$B1181,MATCH(StartDt,Tbl_FwdNom_Cols)))</f>
        <v>7.4115495029999998</v>
      </c>
      <c r="BV1181" s="70" cm="1">
        <f t="array" ref="BV1181">INDEX(Tbl_FwdReal,$B1181,MATCH(StartDt,Tbl_FwdReal_Cols))</f>
        <v>2.0946096280000002</v>
      </c>
      <c r="BW1181" s="70" cm="1">
        <f t="array" ref="BW1181">IF(RunType&lt;&gt;"OPN",INDEX(Tbl_FwdReal,$B1181,MATCH(ValnDt,Tbl_FwdReal_Cols)),IF(AND($J1181=0,ActInt=1),INDEX(Tbl_FwdReal,$B1181-IVP,MATCH(ValnDt,Tbl_FwdReal_Cols)),-999))*$K1181</f>
        <v>0</v>
      </c>
      <c r="BX1181" s="70">
        <f t="shared" si="2796"/>
        <v>0</v>
      </c>
      <c r="BY1181" s="70">
        <f t="shared" si="2871"/>
        <v>7.4115495030000034E-2</v>
      </c>
      <c r="BZ1181" s="64">
        <f t="shared" si="2884"/>
        <v>5.9759122426297218E-3</v>
      </c>
      <c r="CA1181" s="70" cm="1">
        <f t="array" ref="CA1181">IF($J1181=1,CA1180*(1+INDEX(Tbl_CPI,$B1181,MATCH(IF(RunType="OPN",StartDt,ValnDt),Tbl_CPI_Cols))),0)</f>
        <v>0</v>
      </c>
      <c r="CB1181" s="70">
        <f t="shared" si="2872"/>
        <v>608.98826132503075</v>
      </c>
      <c r="CC1181" s="70">
        <f t="shared" si="2873"/>
        <v>577.0984944803389</v>
      </c>
      <c r="CD1181" s="36">
        <f t="shared" si="2797"/>
        <v>2923.4847899549832</v>
      </c>
      <c r="CE1181" s="36">
        <f t="shared" si="2798"/>
        <v>0</v>
      </c>
      <c r="CF1181" s="36">
        <f t="shared" si="2799"/>
        <v>0</v>
      </c>
      <c r="CG1181" s="36">
        <f t="shared" si="2800"/>
        <v>0</v>
      </c>
      <c r="CH1181" s="36">
        <f t="shared" si="2801"/>
        <v>0</v>
      </c>
      <c r="CI1181" s="36">
        <f t="shared" si="2802"/>
        <v>0</v>
      </c>
      <c r="CJ1181" s="36">
        <f t="shared" si="2803"/>
        <v>0</v>
      </c>
      <c r="CK1181" s="36">
        <f t="shared" si="2804"/>
        <v>0</v>
      </c>
      <c r="CL1181" s="36">
        <f t="shared" si="2805"/>
        <v>0</v>
      </c>
      <c r="CM1181" s="36">
        <f t="shared" si="2806"/>
        <v>0</v>
      </c>
      <c r="CN1181" s="36">
        <f t="shared" si="2807"/>
        <v>0</v>
      </c>
      <c r="CO1181" s="20">
        <f t="shared" si="2808"/>
        <v>120000</v>
      </c>
      <c r="CP1181" s="20">
        <f t="shared" si="2809"/>
        <v>2</v>
      </c>
      <c r="CQ1181" s="64" t="e">
        <f t="shared" si="2810"/>
        <v>#N/A</v>
      </c>
      <c r="CR1181" s="64" t="e">
        <f t="shared" si="2811"/>
        <v>#N/A</v>
      </c>
      <c r="CS1181" s="36" t="e">
        <f t="shared" si="2812"/>
        <v>#N/A</v>
      </c>
      <c r="CT1181" s="36">
        <f t="shared" si="2813"/>
        <v>0</v>
      </c>
      <c r="CU1181" s="36">
        <f t="shared" si="2814"/>
        <v>0</v>
      </c>
      <c r="CV1181" s="36">
        <f t="shared" si="2874"/>
        <v>0</v>
      </c>
      <c r="CW1181" s="36">
        <f t="shared" si="2815"/>
        <v>0</v>
      </c>
      <c r="CX1181" s="36">
        <f t="shared" si="2816"/>
        <v>0</v>
      </c>
      <c r="CY1181" s="36">
        <f t="shared" si="2817"/>
        <v>0</v>
      </c>
      <c r="CZ1181" s="36">
        <f t="shared" si="2875"/>
        <v>0</v>
      </c>
      <c r="DA1181" s="64">
        <f t="shared" si="2818"/>
        <v>5.9759122426297218E-3</v>
      </c>
      <c r="DB1181" s="70">
        <f t="shared" si="2876"/>
        <v>0.99405958714328702</v>
      </c>
      <c r="DC1181" s="70">
        <f>PRODUCT($DB$8:DB1181)</f>
        <v>5.0785323553656702E-5</v>
      </c>
      <c r="DD1181" s="36">
        <f t="shared" si="2819"/>
        <v>0</v>
      </c>
      <c r="DE1181" s="36">
        <f t="shared" si="2820"/>
        <v>0</v>
      </c>
      <c r="DF1181" s="36">
        <f t="shared" si="2821"/>
        <v>0</v>
      </c>
      <c r="DG1181" s="36">
        <f t="shared" si="2822"/>
        <v>0</v>
      </c>
      <c r="DH1181" s="36">
        <f t="shared" si="2823"/>
        <v>0</v>
      </c>
      <c r="DI1181" s="36">
        <f t="shared" si="2824"/>
        <v>0</v>
      </c>
      <c r="DJ1181" s="36">
        <f t="shared" si="2825"/>
        <v>0</v>
      </c>
      <c r="DK1181" s="36">
        <f t="shared" si="2826"/>
        <v>0</v>
      </c>
      <c r="DL1181" s="36">
        <f t="shared" si="2827"/>
        <v>0</v>
      </c>
      <c r="DM1181" s="36">
        <f t="shared" si="2828"/>
        <v>0</v>
      </c>
      <c r="DN1181" s="36">
        <f t="shared" ca="1" si="2877"/>
        <v>4.6137290849905055E-12</v>
      </c>
      <c r="DO1181" s="64" cm="1">
        <f t="array" ref="DO1181">IFERROR(INDEX(Tbl_FwdNom,$B1181,MATCH(LIDt,Tbl_FwdNom_Cols,0)),0)</f>
        <v>7.2427866759999997</v>
      </c>
      <c r="DP1181" s="64">
        <f t="shared" ca="1" si="2878"/>
        <v>0</v>
      </c>
      <c r="DQ1181" s="64">
        <f t="shared" ca="1" si="2829"/>
        <v>0</v>
      </c>
      <c r="DR1181" s="70">
        <f t="shared" ca="1" si="2830"/>
        <v>1</v>
      </c>
      <c r="DS1181" s="70">
        <f ca="1">PRODUCT($DR$8:DR1181)</f>
        <v>5.1485728910319675E-4</v>
      </c>
      <c r="DT1181" s="36">
        <f t="shared" ca="1" si="2831"/>
        <v>0</v>
      </c>
      <c r="DU1181" s="36">
        <f t="shared" ca="1" si="2832"/>
        <v>0</v>
      </c>
      <c r="DV1181" s="36">
        <f t="shared" ca="1" si="2833"/>
        <v>0</v>
      </c>
      <c r="DW1181" s="36">
        <f t="shared" ca="1" si="2834"/>
        <v>0</v>
      </c>
      <c r="DX1181" s="36">
        <f t="shared" ca="1" si="2835"/>
        <v>0</v>
      </c>
      <c r="DY1181" s="36">
        <f t="shared" ca="1" si="2836"/>
        <v>0</v>
      </c>
      <c r="DZ1181" s="36">
        <f t="shared" ca="1" si="2837"/>
        <v>0</v>
      </c>
      <c r="EA1181" s="36">
        <f t="shared" ca="1" si="2838"/>
        <v>0</v>
      </c>
      <c r="EB1181" s="36">
        <f t="shared" ca="1" si="2839"/>
        <v>0</v>
      </c>
      <c r="EC1181" s="36">
        <f t="shared" ca="1" si="2840"/>
        <v>0</v>
      </c>
      <c r="ED1181" s="36">
        <f t="shared" ca="1" si="2841"/>
        <v>0</v>
      </c>
      <c r="EE1181" s="36">
        <f t="shared" ca="1" si="2879"/>
        <v>0</v>
      </c>
      <c r="EF1181" s="36">
        <f t="shared" ca="1" si="2842"/>
        <v>0</v>
      </c>
      <c r="EG1181" s="64"/>
      <c r="EH1181" s="64"/>
      <c r="EI1181" s="64"/>
      <c r="EJ1181" s="70"/>
      <c r="EK1181" s="70"/>
      <c r="EL1181" s="70"/>
      <c r="EM1181" s="70"/>
      <c r="EN1181" s="70"/>
      <c r="EO1181" s="36">
        <f t="shared" si="2843"/>
        <v>0</v>
      </c>
      <c r="EP1181" s="36">
        <f t="shared" si="2844"/>
        <v>0</v>
      </c>
      <c r="EQ1181" s="36">
        <f t="shared" si="2845"/>
        <v>0</v>
      </c>
      <c r="ER1181" s="36">
        <f t="shared" si="2846"/>
        <v>0</v>
      </c>
      <c r="ES1181" s="36">
        <f t="shared" si="2847"/>
        <v>0</v>
      </c>
      <c r="ET1181" s="36">
        <f t="shared" si="2848"/>
        <v>0</v>
      </c>
      <c r="EU1181" s="36">
        <f t="shared" si="2880"/>
        <v>0</v>
      </c>
      <c r="EV1181" s="36">
        <f t="shared" si="2849"/>
        <v>0</v>
      </c>
      <c r="EW1181" s="36">
        <f t="shared" si="2850"/>
        <v>0</v>
      </c>
      <c r="EX1181" s="36">
        <f t="shared" si="2881"/>
        <v>0</v>
      </c>
      <c r="EY1181" s="36">
        <f t="shared" si="2851"/>
        <v>0</v>
      </c>
      <c r="EZ1181" s="36">
        <f t="shared" si="2852"/>
        <v>0</v>
      </c>
      <c r="FA1181" s="36">
        <f t="shared" si="2853"/>
        <v>0</v>
      </c>
      <c r="FB1181" s="36">
        <f t="shared" si="2854"/>
        <v>0</v>
      </c>
      <c r="FC1181" s="36">
        <f t="shared" si="2882"/>
        <v>0</v>
      </c>
      <c r="FD1181" s="36">
        <f t="shared" si="2855"/>
        <v>0</v>
      </c>
      <c r="FE1181" s="36">
        <f t="shared" si="2856"/>
        <v>0</v>
      </c>
      <c r="FF1181" s="36">
        <f t="shared" si="2883"/>
        <v>0</v>
      </c>
      <c r="FG1181" s="36">
        <f t="shared" si="2857"/>
        <v>0</v>
      </c>
      <c r="FH1181" s="36">
        <f t="shared" si="2858"/>
        <v>0</v>
      </c>
      <c r="FI1181" s="36">
        <f t="shared" si="2859"/>
        <v>0</v>
      </c>
      <c r="FJ1181" s="36">
        <f t="shared" ca="1" si="2860"/>
        <v>0</v>
      </c>
      <c r="FK1181" s="36">
        <f t="shared" si="2861"/>
        <v>0</v>
      </c>
      <c r="FL1181" s="36">
        <f t="shared" si="2862"/>
        <v>0</v>
      </c>
      <c r="FM1181" s="36">
        <f t="shared" ca="1" si="2863"/>
        <v>0</v>
      </c>
      <c r="FN1181" s="36">
        <f t="shared" ca="1" si="2885"/>
        <v>0</v>
      </c>
    </row>
    <row r="1182" spans="2:170" x14ac:dyDescent="0.25">
      <c r="B1182" s="2">
        <v>1174</v>
      </c>
      <c r="C1182" s="2">
        <f t="shared" si="2886"/>
        <v>98</v>
      </c>
      <c r="D1182" s="2">
        <f t="shared" si="2889"/>
        <v>1198</v>
      </c>
      <c r="E1182" s="2">
        <f t="shared" si="2887"/>
        <v>100</v>
      </c>
      <c r="F1182" s="189">
        <f t="shared" si="2891"/>
        <v>81450</v>
      </c>
      <c r="G1182" s="2">
        <f t="shared" si="2890"/>
        <v>12</v>
      </c>
      <c r="H1182" s="187">
        <f t="shared" si="2740"/>
        <v>132.41666666666666</v>
      </c>
      <c r="I1182" s="186">
        <f t="shared" si="2888"/>
        <v>132</v>
      </c>
      <c r="J1182" s="2">
        <f t="shared" si="2741"/>
        <v>0</v>
      </c>
      <c r="K1182" s="2">
        <f t="shared" si="2742"/>
        <v>0</v>
      </c>
      <c r="L1182">
        <f t="shared" si="2743"/>
        <v>2</v>
      </c>
      <c r="M1182" s="190">
        <f t="shared" si="2864"/>
        <v>0</v>
      </c>
      <c r="N1182">
        <f t="shared" si="2744"/>
        <v>1</v>
      </c>
      <c r="O1182">
        <f t="shared" si="2745"/>
        <v>100</v>
      </c>
      <c r="P1182" s="58">
        <f t="shared" si="2746"/>
        <v>0</v>
      </c>
      <c r="Q1182" s="106">
        <f t="shared" si="2747"/>
        <v>0</v>
      </c>
      <c r="R1182" s="59">
        <f t="shared" si="2748"/>
        <v>0</v>
      </c>
      <c r="S1182" s="32">
        <f t="shared" si="2865"/>
        <v>0</v>
      </c>
      <c r="T1182">
        <f t="shared" si="2749"/>
        <v>1</v>
      </c>
      <c r="U1182" s="32">
        <f t="shared" si="2866"/>
        <v>0</v>
      </c>
      <c r="V1182">
        <f t="shared" si="2750"/>
        <v>1</v>
      </c>
      <c r="W1182">
        <f t="shared" si="2751"/>
        <v>100</v>
      </c>
      <c r="X1182" s="58">
        <f t="shared" si="2752"/>
        <v>0</v>
      </c>
      <c r="Y1182" s="58">
        <f t="shared" si="2753"/>
        <v>0</v>
      </c>
      <c r="Z1182" s="32">
        <f t="shared" si="2754"/>
        <v>0</v>
      </c>
      <c r="AA1182" s="32">
        <f t="shared" si="2755"/>
        <v>0</v>
      </c>
      <c r="AB1182" s="59">
        <f t="shared" si="2756"/>
        <v>0</v>
      </c>
      <c r="AC1182" s="59">
        <f t="shared" si="2757"/>
        <v>0</v>
      </c>
      <c r="AD1182">
        <f t="shared" si="2758"/>
        <v>1</v>
      </c>
      <c r="AE1182" s="59">
        <f t="shared" si="2759"/>
        <v>0</v>
      </c>
      <c r="AF1182" s="59">
        <f t="shared" si="2760"/>
        <v>0</v>
      </c>
      <c r="AG1182" s="59">
        <f t="shared" si="2761"/>
        <v>0</v>
      </c>
      <c r="AH1182">
        <f t="shared" si="2762"/>
        <v>1</v>
      </c>
      <c r="AI1182" s="59">
        <f t="shared" si="2763"/>
        <v>0</v>
      </c>
      <c r="AJ1182" s="59">
        <f t="shared" si="2764"/>
        <v>0</v>
      </c>
      <c r="AK1182" s="59">
        <f t="shared" si="2765"/>
        <v>0</v>
      </c>
      <c r="AL1182" s="59">
        <f t="shared" si="2766"/>
        <v>0</v>
      </c>
      <c r="AM1182" s="12">
        <f t="shared" si="2867"/>
        <v>0</v>
      </c>
      <c r="AN1182" s="12">
        <f t="shared" si="2868"/>
        <v>0</v>
      </c>
      <c r="AO1182" s="66">
        <f t="shared" si="2767"/>
        <v>0</v>
      </c>
      <c r="AP1182" s="66">
        <f t="shared" si="2768"/>
        <v>0</v>
      </c>
      <c r="AQ1182" s="59">
        <f t="shared" si="2769"/>
        <v>0</v>
      </c>
      <c r="AR1182" s="59">
        <f t="shared" si="2770"/>
        <v>0</v>
      </c>
      <c r="AS1182" s="59">
        <f t="shared" si="2771"/>
        <v>0</v>
      </c>
      <c r="AT1182" s="12">
        <f t="shared" si="2772"/>
        <v>0</v>
      </c>
      <c r="AU1182" s="59">
        <f t="shared" si="2869"/>
        <v>0</v>
      </c>
      <c r="AV1182" s="59">
        <f t="shared" si="2870"/>
        <v>0</v>
      </c>
      <c r="AW1182" s="70" t="e">
        <f t="shared" si="2773"/>
        <v>#N/A</v>
      </c>
      <c r="AX1182" s="20">
        <f t="shared" si="2774"/>
        <v>200000</v>
      </c>
      <c r="AY1182" s="20">
        <f t="shared" si="2775"/>
        <v>0</v>
      </c>
      <c r="AZ1182" s="20">
        <f t="shared" si="2776"/>
        <v>0</v>
      </c>
      <c r="BA1182" s="20">
        <f t="shared" si="2777"/>
        <v>0</v>
      </c>
      <c r="BB1182" s="36">
        <f t="shared" si="2778"/>
        <v>0</v>
      </c>
      <c r="BC1182" s="36">
        <f t="shared" si="2779"/>
        <v>0</v>
      </c>
      <c r="BD1182" s="80">
        <f t="shared" si="2780"/>
        <v>0</v>
      </c>
      <c r="BE1182" s="36">
        <f t="shared" si="2781"/>
        <v>0</v>
      </c>
      <c r="BF1182" s="36">
        <f t="shared" si="2782"/>
        <v>0</v>
      </c>
      <c r="BG1182" s="36">
        <f t="shared" si="2783"/>
        <v>0</v>
      </c>
      <c r="BH1182" s="36">
        <f t="shared" si="2784"/>
        <v>0</v>
      </c>
      <c r="BI1182" s="36">
        <f t="shared" si="2785"/>
        <v>0</v>
      </c>
      <c r="BJ1182" s="36">
        <f t="shared" si="2786"/>
        <v>0</v>
      </c>
      <c r="BK1182" s="36">
        <f t="shared" si="2787"/>
        <v>0</v>
      </c>
      <c r="BL1182" s="68">
        <f>IF(OR(AT1182=0,E1182&gt;ProjTerm),0,VLOOKUP(D1182,'Life Events'!$AE$5:$AI$1206,5,FALSE))</f>
        <v>0</v>
      </c>
      <c r="BM1182" s="93">
        <f t="shared" si="2788"/>
        <v>0</v>
      </c>
      <c r="BN1182" s="93">
        <f t="shared" si="2789"/>
        <v>0</v>
      </c>
      <c r="BO1182" s="36">
        <f t="shared" si="2790"/>
        <v>0</v>
      </c>
      <c r="BP1182" s="36">
        <f t="shared" si="2791"/>
        <v>0</v>
      </c>
      <c r="BQ1182" s="36">
        <f t="shared" si="2792"/>
        <v>0</v>
      </c>
      <c r="BR1182" s="36">
        <f t="shared" si="2793"/>
        <v>154.78110000000001</v>
      </c>
      <c r="BS1182" s="36">
        <f t="shared" si="2794"/>
        <v>0</v>
      </c>
      <c r="BT1182" s="36">
        <f t="shared" si="2795"/>
        <v>0</v>
      </c>
      <c r="BU1182" s="70" cm="1">
        <f t="array" ref="BU1182">IF(AND(ActInt=1,$J1182=0),INDEX(Tbl_FwdNom,$B1182-IVP,MATCH(ValnDt,Tbl_FwdNom_Cols)),INDEX(Tbl_FwdNom,$B1182,MATCH(StartDt,Tbl_FwdNom_Cols)))</f>
        <v>7.4057174440000004</v>
      </c>
      <c r="BV1182" s="70" cm="1">
        <f t="array" ref="BV1182">INDEX(Tbl_FwdReal,$B1182,MATCH(StartDt,Tbl_FwdReal_Cols))</f>
        <v>2.0912716310000001</v>
      </c>
      <c r="BW1182" s="70" cm="1">
        <f t="array" ref="BW1182">IF(RunType&lt;&gt;"OPN",INDEX(Tbl_FwdReal,$B1182,MATCH(ValnDt,Tbl_FwdReal_Cols)),IF(AND($J1182=0,ActInt=1),INDEX(Tbl_FwdReal,$B1182-IVP,MATCH(ValnDt,Tbl_FwdReal_Cols)),-999))*$K1182</f>
        <v>0</v>
      </c>
      <c r="BX1182" s="70">
        <f t="shared" si="2796"/>
        <v>0</v>
      </c>
      <c r="BY1182" s="70">
        <f t="shared" si="2871"/>
        <v>7.405717444000004E-2</v>
      </c>
      <c r="BZ1182" s="64">
        <f t="shared" si="2884"/>
        <v>5.9713603912785462E-3</v>
      </c>
      <c r="CA1182" s="70" cm="1">
        <f t="array" ref="CA1182">IF($J1182=1,CA1181*(1+INDEX(Tbl_CPI,$B1182,MATCH(IF(RunType="OPN",StartDt,ValnDt),Tbl_CPI_Cols))),0)</f>
        <v>0</v>
      </c>
      <c r="CB1182" s="70">
        <f t="shared" si="2872"/>
        <v>612.62474970746064</v>
      </c>
      <c r="CC1182" s="70">
        <f t="shared" si="2873"/>
        <v>577.0984944803389</v>
      </c>
      <c r="CD1182" s="36">
        <f t="shared" si="2797"/>
        <v>2923.4847899549832</v>
      </c>
      <c r="CE1182" s="36">
        <f t="shared" si="2798"/>
        <v>0</v>
      </c>
      <c r="CF1182" s="36">
        <f t="shared" si="2799"/>
        <v>0</v>
      </c>
      <c r="CG1182" s="36">
        <f t="shared" si="2800"/>
        <v>0</v>
      </c>
      <c r="CH1182" s="36">
        <f t="shared" si="2801"/>
        <v>0</v>
      </c>
      <c r="CI1182" s="36">
        <f t="shared" si="2802"/>
        <v>0</v>
      </c>
      <c r="CJ1182" s="36">
        <f t="shared" si="2803"/>
        <v>0</v>
      </c>
      <c r="CK1182" s="36">
        <f t="shared" si="2804"/>
        <v>0</v>
      </c>
      <c r="CL1182" s="36">
        <f t="shared" si="2805"/>
        <v>0</v>
      </c>
      <c r="CM1182" s="36">
        <f t="shared" si="2806"/>
        <v>0</v>
      </c>
      <c r="CN1182" s="36">
        <f t="shared" si="2807"/>
        <v>0</v>
      </c>
      <c r="CO1182" s="20">
        <f t="shared" si="2808"/>
        <v>120000</v>
      </c>
      <c r="CP1182" s="20">
        <f t="shared" si="2809"/>
        <v>2</v>
      </c>
      <c r="CQ1182" s="64" t="e">
        <f t="shared" si="2810"/>
        <v>#N/A</v>
      </c>
      <c r="CR1182" s="64" t="e">
        <f t="shared" si="2811"/>
        <v>#N/A</v>
      </c>
      <c r="CS1182" s="36" t="e">
        <f t="shared" si="2812"/>
        <v>#N/A</v>
      </c>
      <c r="CT1182" s="36">
        <f t="shared" si="2813"/>
        <v>0</v>
      </c>
      <c r="CU1182" s="36">
        <f t="shared" si="2814"/>
        <v>0</v>
      </c>
      <c r="CV1182" s="36">
        <f t="shared" si="2874"/>
        <v>0</v>
      </c>
      <c r="CW1182" s="36">
        <f t="shared" si="2815"/>
        <v>0</v>
      </c>
      <c r="CX1182" s="36">
        <f t="shared" si="2816"/>
        <v>0</v>
      </c>
      <c r="CY1182" s="36">
        <f t="shared" si="2817"/>
        <v>0</v>
      </c>
      <c r="CZ1182" s="36">
        <f t="shared" si="2875"/>
        <v>0</v>
      </c>
      <c r="DA1182" s="64">
        <f t="shared" si="2818"/>
        <v>5.9713603912785462E-3</v>
      </c>
      <c r="DB1182" s="70">
        <f t="shared" si="2876"/>
        <v>0.99406408509586597</v>
      </c>
      <c r="DC1182" s="70">
        <f>PRODUCT($DB$8:DB1182)</f>
        <v>5.0483866194663282E-5</v>
      </c>
      <c r="DD1182" s="36">
        <f t="shared" si="2819"/>
        <v>0</v>
      </c>
      <c r="DE1182" s="36">
        <f t="shared" si="2820"/>
        <v>0</v>
      </c>
      <c r="DF1182" s="36">
        <f t="shared" si="2821"/>
        <v>0</v>
      </c>
      <c r="DG1182" s="36">
        <f t="shared" si="2822"/>
        <v>0</v>
      </c>
      <c r="DH1182" s="36">
        <f t="shared" si="2823"/>
        <v>0</v>
      </c>
      <c r="DI1182" s="36">
        <f t="shared" si="2824"/>
        <v>0</v>
      </c>
      <c r="DJ1182" s="36">
        <f t="shared" si="2825"/>
        <v>0</v>
      </c>
      <c r="DK1182" s="36">
        <f t="shared" si="2826"/>
        <v>0</v>
      </c>
      <c r="DL1182" s="36">
        <f t="shared" si="2827"/>
        <v>0</v>
      </c>
      <c r="DM1182" s="36">
        <f t="shared" si="2828"/>
        <v>0</v>
      </c>
      <c r="DN1182" s="36">
        <f t="shared" ca="1" si="2877"/>
        <v>4.6137290849905055E-12</v>
      </c>
      <c r="DO1182" s="64" cm="1">
        <f t="array" ref="DO1182">IFERROR(INDEX(Tbl_FwdNom,$B1182,MATCH(LIDt,Tbl_FwdNom_Cols,0)),0)</f>
        <v>7.2410890869999998</v>
      </c>
      <c r="DP1182" s="64">
        <f t="shared" ca="1" si="2878"/>
        <v>0</v>
      </c>
      <c r="DQ1182" s="64">
        <f t="shared" ca="1" si="2829"/>
        <v>0</v>
      </c>
      <c r="DR1182" s="70">
        <f t="shared" ca="1" si="2830"/>
        <v>1</v>
      </c>
      <c r="DS1182" s="70">
        <f ca="1">PRODUCT($DR$8:DR1182)</f>
        <v>5.1485728910319675E-4</v>
      </c>
      <c r="DT1182" s="36">
        <f t="shared" ca="1" si="2831"/>
        <v>0</v>
      </c>
      <c r="DU1182" s="36">
        <f t="shared" ca="1" si="2832"/>
        <v>0</v>
      </c>
      <c r="DV1182" s="36">
        <f t="shared" ca="1" si="2833"/>
        <v>0</v>
      </c>
      <c r="DW1182" s="36">
        <f t="shared" ca="1" si="2834"/>
        <v>0</v>
      </c>
      <c r="DX1182" s="36">
        <f t="shared" ca="1" si="2835"/>
        <v>0</v>
      </c>
      <c r="DY1182" s="36">
        <f t="shared" ca="1" si="2836"/>
        <v>0</v>
      </c>
      <c r="DZ1182" s="36">
        <f t="shared" ca="1" si="2837"/>
        <v>0</v>
      </c>
      <c r="EA1182" s="36">
        <f t="shared" ca="1" si="2838"/>
        <v>0</v>
      </c>
      <c r="EB1182" s="36">
        <f t="shared" ca="1" si="2839"/>
        <v>0</v>
      </c>
      <c r="EC1182" s="36">
        <f t="shared" ca="1" si="2840"/>
        <v>0</v>
      </c>
      <c r="ED1182" s="36">
        <f t="shared" ca="1" si="2841"/>
        <v>0</v>
      </c>
      <c r="EE1182" s="36">
        <f t="shared" ca="1" si="2879"/>
        <v>0</v>
      </c>
      <c r="EF1182" s="36">
        <f t="shared" ca="1" si="2842"/>
        <v>0</v>
      </c>
      <c r="EG1182" s="64"/>
      <c r="EH1182" s="64"/>
      <c r="EI1182" s="64"/>
      <c r="EJ1182" s="70"/>
      <c r="EK1182" s="70"/>
      <c r="EL1182" s="70"/>
      <c r="EM1182" s="70"/>
      <c r="EN1182" s="70"/>
      <c r="EO1182" s="36">
        <f t="shared" si="2843"/>
        <v>0</v>
      </c>
      <c r="EP1182" s="36">
        <f t="shared" si="2844"/>
        <v>0</v>
      </c>
      <c r="EQ1182" s="36">
        <f t="shared" si="2845"/>
        <v>0</v>
      </c>
      <c r="ER1182" s="36">
        <f t="shared" si="2846"/>
        <v>0</v>
      </c>
      <c r="ES1182" s="36">
        <f t="shared" si="2847"/>
        <v>0</v>
      </c>
      <c r="ET1182" s="36">
        <f t="shared" si="2848"/>
        <v>0</v>
      </c>
      <c r="EU1182" s="36">
        <f t="shared" si="2880"/>
        <v>0</v>
      </c>
      <c r="EV1182" s="36">
        <f t="shared" si="2849"/>
        <v>0</v>
      </c>
      <c r="EW1182" s="36">
        <f t="shared" si="2850"/>
        <v>0</v>
      </c>
      <c r="EX1182" s="36">
        <f t="shared" si="2881"/>
        <v>0</v>
      </c>
      <c r="EY1182" s="36">
        <f t="shared" si="2851"/>
        <v>0</v>
      </c>
      <c r="EZ1182" s="36">
        <f t="shared" si="2852"/>
        <v>0</v>
      </c>
      <c r="FA1182" s="36">
        <f t="shared" si="2853"/>
        <v>0</v>
      </c>
      <c r="FB1182" s="36">
        <f t="shared" si="2854"/>
        <v>0</v>
      </c>
      <c r="FC1182" s="36">
        <f t="shared" si="2882"/>
        <v>0</v>
      </c>
      <c r="FD1182" s="36">
        <f t="shared" si="2855"/>
        <v>0</v>
      </c>
      <c r="FE1182" s="36">
        <f t="shared" si="2856"/>
        <v>0</v>
      </c>
      <c r="FF1182" s="36">
        <f t="shared" si="2883"/>
        <v>0</v>
      </c>
      <c r="FG1182" s="36">
        <f t="shared" si="2857"/>
        <v>0</v>
      </c>
      <c r="FH1182" s="36">
        <f t="shared" si="2858"/>
        <v>0</v>
      </c>
      <c r="FI1182" s="36">
        <f t="shared" si="2859"/>
        <v>0</v>
      </c>
      <c r="FJ1182" s="36">
        <f t="shared" ca="1" si="2860"/>
        <v>0</v>
      </c>
      <c r="FK1182" s="36">
        <f t="shared" si="2861"/>
        <v>0</v>
      </c>
      <c r="FL1182" s="36">
        <f t="shared" si="2862"/>
        <v>0</v>
      </c>
      <c r="FM1182" s="36">
        <f t="shared" ca="1" si="2863"/>
        <v>0</v>
      </c>
      <c r="FN1182" s="36">
        <f t="shared" ca="1" si="2885"/>
        <v>0</v>
      </c>
    </row>
    <row r="1183" spans="2:170" x14ac:dyDescent="0.25">
      <c r="B1183" s="2">
        <v>1175</v>
      </c>
      <c r="C1183" s="2">
        <f t="shared" si="2886"/>
        <v>98</v>
      </c>
      <c r="D1183" s="2">
        <f t="shared" si="2889"/>
        <v>1199</v>
      </c>
      <c r="E1183" s="2">
        <f t="shared" si="2887"/>
        <v>100</v>
      </c>
      <c r="F1183" s="189">
        <f t="shared" si="2891"/>
        <v>81481</v>
      </c>
      <c r="G1183" s="2">
        <f t="shared" si="2890"/>
        <v>1</v>
      </c>
      <c r="H1183" s="187">
        <f t="shared" si="2740"/>
        <v>132.5</v>
      </c>
      <c r="I1183" s="186">
        <f t="shared" si="2888"/>
        <v>132</v>
      </c>
      <c r="J1183" s="2">
        <f t="shared" si="2741"/>
        <v>0</v>
      </c>
      <c r="K1183" s="2">
        <f t="shared" si="2742"/>
        <v>0</v>
      </c>
      <c r="L1183">
        <f t="shared" si="2743"/>
        <v>2</v>
      </c>
      <c r="M1183" s="190">
        <f t="shared" si="2864"/>
        <v>0</v>
      </c>
      <c r="N1183">
        <f t="shared" si="2744"/>
        <v>1</v>
      </c>
      <c r="O1183">
        <f t="shared" si="2745"/>
        <v>100</v>
      </c>
      <c r="P1183" s="58">
        <f t="shared" si="2746"/>
        <v>0</v>
      </c>
      <c r="Q1183" s="106">
        <f t="shared" si="2747"/>
        <v>0</v>
      </c>
      <c r="R1183" s="59">
        <f t="shared" si="2748"/>
        <v>0</v>
      </c>
      <c r="S1183" s="32">
        <f t="shared" si="2865"/>
        <v>0</v>
      </c>
      <c r="T1183">
        <f t="shared" si="2749"/>
        <v>1</v>
      </c>
      <c r="U1183" s="32">
        <f t="shared" si="2866"/>
        <v>0</v>
      </c>
      <c r="V1183">
        <f t="shared" si="2750"/>
        <v>1</v>
      </c>
      <c r="W1183">
        <f t="shared" si="2751"/>
        <v>100</v>
      </c>
      <c r="X1183" s="58">
        <f t="shared" si="2752"/>
        <v>0</v>
      </c>
      <c r="Y1183" s="58">
        <f t="shared" si="2753"/>
        <v>0</v>
      </c>
      <c r="Z1183" s="32">
        <f t="shared" si="2754"/>
        <v>0</v>
      </c>
      <c r="AA1183" s="32">
        <f t="shared" si="2755"/>
        <v>0</v>
      </c>
      <c r="AB1183" s="59">
        <f t="shared" si="2756"/>
        <v>0</v>
      </c>
      <c r="AC1183" s="59">
        <f t="shared" si="2757"/>
        <v>0</v>
      </c>
      <c r="AD1183">
        <f t="shared" si="2758"/>
        <v>1</v>
      </c>
      <c r="AE1183" s="59">
        <f t="shared" si="2759"/>
        <v>0</v>
      </c>
      <c r="AF1183" s="59">
        <f t="shared" si="2760"/>
        <v>0</v>
      </c>
      <c r="AG1183" s="59">
        <f t="shared" si="2761"/>
        <v>0</v>
      </c>
      <c r="AH1183">
        <f t="shared" si="2762"/>
        <v>1</v>
      </c>
      <c r="AI1183" s="59">
        <f t="shared" si="2763"/>
        <v>0</v>
      </c>
      <c r="AJ1183" s="59">
        <f t="shared" si="2764"/>
        <v>0</v>
      </c>
      <c r="AK1183" s="59">
        <f t="shared" si="2765"/>
        <v>0</v>
      </c>
      <c r="AL1183" s="59">
        <f t="shared" si="2766"/>
        <v>0</v>
      </c>
      <c r="AM1183" s="12">
        <f t="shared" si="2867"/>
        <v>0</v>
      </c>
      <c r="AN1183" s="12">
        <f t="shared" si="2868"/>
        <v>0</v>
      </c>
      <c r="AO1183" s="66">
        <f t="shared" si="2767"/>
        <v>0</v>
      </c>
      <c r="AP1183" s="66">
        <f t="shared" si="2768"/>
        <v>0</v>
      </c>
      <c r="AQ1183" s="59">
        <f t="shared" si="2769"/>
        <v>0</v>
      </c>
      <c r="AR1183" s="59">
        <f t="shared" si="2770"/>
        <v>0</v>
      </c>
      <c r="AS1183" s="59">
        <f t="shared" si="2771"/>
        <v>0</v>
      </c>
      <c r="AT1183" s="12">
        <f t="shared" si="2772"/>
        <v>0</v>
      </c>
      <c r="AU1183" s="59">
        <f t="shared" si="2869"/>
        <v>0</v>
      </c>
      <c r="AV1183" s="59">
        <f t="shared" si="2870"/>
        <v>0</v>
      </c>
      <c r="AW1183" s="70" t="e">
        <f t="shared" si="2773"/>
        <v>#N/A</v>
      </c>
      <c r="AX1183" s="20">
        <f t="shared" si="2774"/>
        <v>200000</v>
      </c>
      <c r="AY1183" s="20">
        <f t="shared" si="2775"/>
        <v>0</v>
      </c>
      <c r="AZ1183" s="20">
        <f t="shared" si="2776"/>
        <v>0</v>
      </c>
      <c r="BA1183" s="20">
        <f t="shared" si="2777"/>
        <v>0</v>
      </c>
      <c r="BB1183" s="36">
        <f t="shared" si="2778"/>
        <v>0</v>
      </c>
      <c r="BC1183" s="36">
        <f t="shared" si="2779"/>
        <v>0</v>
      </c>
      <c r="BD1183" s="80">
        <f t="shared" si="2780"/>
        <v>0</v>
      </c>
      <c r="BE1183" s="36">
        <f t="shared" si="2781"/>
        <v>0</v>
      </c>
      <c r="BF1183" s="36">
        <f t="shared" si="2782"/>
        <v>0</v>
      </c>
      <c r="BG1183" s="36">
        <f t="shared" si="2783"/>
        <v>0</v>
      </c>
      <c r="BH1183" s="36">
        <f t="shared" si="2784"/>
        <v>0</v>
      </c>
      <c r="BI1183" s="36">
        <f t="shared" si="2785"/>
        <v>0</v>
      </c>
      <c r="BJ1183" s="36">
        <f t="shared" si="2786"/>
        <v>0</v>
      </c>
      <c r="BK1183" s="36">
        <f t="shared" si="2787"/>
        <v>0</v>
      </c>
      <c r="BL1183" s="68">
        <f>IF(OR(AT1183=0,E1183&gt;ProjTerm),0,VLOOKUP(D1183,'Life Events'!$AE$5:$AI$1206,5,FALSE))</f>
        <v>0</v>
      </c>
      <c r="BM1183" s="93">
        <f t="shared" si="2788"/>
        <v>0</v>
      </c>
      <c r="BN1183" s="93">
        <f t="shared" si="2789"/>
        <v>0</v>
      </c>
      <c r="BO1183" s="36">
        <f t="shared" si="2790"/>
        <v>0</v>
      </c>
      <c r="BP1183" s="36">
        <f t="shared" si="2791"/>
        <v>0</v>
      </c>
      <c r="BQ1183" s="36">
        <f t="shared" si="2792"/>
        <v>0</v>
      </c>
      <c r="BR1183" s="36">
        <f t="shared" si="2793"/>
        <v>154.78110000000001</v>
      </c>
      <c r="BS1183" s="36">
        <f t="shared" si="2794"/>
        <v>0</v>
      </c>
      <c r="BT1183" s="36">
        <f t="shared" si="2795"/>
        <v>0</v>
      </c>
      <c r="BU1183" s="70" cm="1">
        <f t="array" ref="BU1183">IF(AND(ActInt=1,$J1183=0),INDEX(Tbl_FwdNom,$B1183-IVP,MATCH(ValnDt,Tbl_FwdNom_Cols)),INDEX(Tbl_FwdNom,$B1183,MATCH(StartDt,Tbl_FwdNom_Cols)))</f>
        <v>7.3998857019999997</v>
      </c>
      <c r="BV1183" s="70" cm="1">
        <f t="array" ref="BV1183">INDEX(Tbl_FwdReal,$B1183,MATCH(StartDt,Tbl_FwdReal_Cols))</f>
        <v>2.0879337439999999</v>
      </c>
      <c r="BW1183" s="70" cm="1">
        <f t="array" ref="BW1183">IF(RunType&lt;&gt;"OPN",INDEX(Tbl_FwdReal,$B1183,MATCH(ValnDt,Tbl_FwdReal_Cols)),IF(AND($J1183=0,ActInt=1),INDEX(Tbl_FwdReal,$B1183-IVP,MATCH(ValnDt,Tbl_FwdReal_Cols)),-999))*$K1183</f>
        <v>0</v>
      </c>
      <c r="BX1183" s="70">
        <f t="shared" si="2796"/>
        <v>0</v>
      </c>
      <c r="BY1183" s="70">
        <f t="shared" si="2871"/>
        <v>7.3998857020000086E-2</v>
      </c>
      <c r="BZ1183" s="64">
        <f t="shared" si="2884"/>
        <v>5.9668085607891275E-3</v>
      </c>
      <c r="CA1183" s="70" cm="1">
        <f t="array" ref="CA1183">IF($J1183=1,CA1182*(1+INDEX(Tbl_CPI,$B1183,MATCH(IF(RunType="OPN",StartDt,ValnDt),Tbl_CPI_Cols))),0)</f>
        <v>0</v>
      </c>
      <c r="CB1183" s="70">
        <f t="shared" si="2872"/>
        <v>616.28016430856644</v>
      </c>
      <c r="CC1183" s="70">
        <f t="shared" si="2873"/>
        <v>577.0984944803389</v>
      </c>
      <c r="CD1183" s="36">
        <f t="shared" si="2797"/>
        <v>2923.4847899549832</v>
      </c>
      <c r="CE1183" s="36">
        <f t="shared" si="2798"/>
        <v>0</v>
      </c>
      <c r="CF1183" s="36">
        <f t="shared" si="2799"/>
        <v>0</v>
      </c>
      <c r="CG1183" s="36">
        <f t="shared" si="2800"/>
        <v>0</v>
      </c>
      <c r="CH1183" s="36">
        <f t="shared" si="2801"/>
        <v>0</v>
      </c>
      <c r="CI1183" s="36">
        <f t="shared" si="2802"/>
        <v>0</v>
      </c>
      <c r="CJ1183" s="36">
        <f t="shared" si="2803"/>
        <v>0</v>
      </c>
      <c r="CK1183" s="36">
        <f t="shared" si="2804"/>
        <v>0</v>
      </c>
      <c r="CL1183" s="36">
        <f t="shared" si="2805"/>
        <v>0</v>
      </c>
      <c r="CM1183" s="36">
        <f t="shared" si="2806"/>
        <v>0</v>
      </c>
      <c r="CN1183" s="36">
        <f t="shared" si="2807"/>
        <v>0</v>
      </c>
      <c r="CO1183" s="20">
        <f t="shared" si="2808"/>
        <v>120000</v>
      </c>
      <c r="CP1183" s="20">
        <f t="shared" si="2809"/>
        <v>2</v>
      </c>
      <c r="CQ1183" s="64" t="e">
        <f t="shared" si="2810"/>
        <v>#N/A</v>
      </c>
      <c r="CR1183" s="64" t="e">
        <f t="shared" si="2811"/>
        <v>#N/A</v>
      </c>
      <c r="CS1183" s="36" t="e">
        <f t="shared" si="2812"/>
        <v>#N/A</v>
      </c>
      <c r="CT1183" s="36">
        <f t="shared" si="2813"/>
        <v>0</v>
      </c>
      <c r="CU1183" s="36">
        <f t="shared" si="2814"/>
        <v>0</v>
      </c>
      <c r="CV1183" s="36">
        <f t="shared" si="2874"/>
        <v>0</v>
      </c>
      <c r="CW1183" s="36">
        <f t="shared" si="2815"/>
        <v>0</v>
      </c>
      <c r="CX1183" s="36">
        <f t="shared" si="2816"/>
        <v>0</v>
      </c>
      <c r="CY1183" s="36">
        <f t="shared" si="2817"/>
        <v>0</v>
      </c>
      <c r="CZ1183" s="36">
        <f t="shared" si="2875"/>
        <v>0</v>
      </c>
      <c r="DA1183" s="64">
        <f t="shared" si="2818"/>
        <v>5.9668085607891275E-3</v>
      </c>
      <c r="DB1183" s="70">
        <f t="shared" si="2876"/>
        <v>0.99406858306853518</v>
      </c>
      <c r="DC1183" s="70">
        <f>PRODUCT($DB$8:DB1183)</f>
        <v>5.0184425335950453E-5</v>
      </c>
      <c r="DD1183" s="36">
        <f t="shared" si="2819"/>
        <v>0</v>
      </c>
      <c r="DE1183" s="36">
        <f t="shared" si="2820"/>
        <v>0</v>
      </c>
      <c r="DF1183" s="36">
        <f t="shared" si="2821"/>
        <v>0</v>
      </c>
      <c r="DG1183" s="36">
        <f t="shared" si="2822"/>
        <v>0</v>
      </c>
      <c r="DH1183" s="36">
        <f t="shared" si="2823"/>
        <v>0</v>
      </c>
      <c r="DI1183" s="36">
        <f t="shared" si="2824"/>
        <v>0</v>
      </c>
      <c r="DJ1183" s="36">
        <f t="shared" si="2825"/>
        <v>0</v>
      </c>
      <c r="DK1183" s="36">
        <f t="shared" si="2826"/>
        <v>0</v>
      </c>
      <c r="DL1183" s="36">
        <f t="shared" si="2827"/>
        <v>0</v>
      </c>
      <c r="DM1183" s="36">
        <f t="shared" si="2828"/>
        <v>0</v>
      </c>
      <c r="DN1183" s="36">
        <f t="shared" ca="1" si="2877"/>
        <v>4.6137290849905055E-12</v>
      </c>
      <c r="DO1183" s="64" cm="1">
        <f t="array" ref="DO1183">IFERROR(INDEX(Tbl_FwdNom,$B1183,MATCH(LIDt,Tbl_FwdNom_Cols,0)),0)</f>
        <v>7.2393915240000002</v>
      </c>
      <c r="DP1183" s="64">
        <f t="shared" ca="1" si="2878"/>
        <v>0</v>
      </c>
      <c r="DQ1183" s="64">
        <f t="shared" ca="1" si="2829"/>
        <v>0</v>
      </c>
      <c r="DR1183" s="70">
        <f t="shared" ca="1" si="2830"/>
        <v>1</v>
      </c>
      <c r="DS1183" s="70">
        <f ca="1">PRODUCT($DR$8:DR1183)</f>
        <v>5.1485728910319675E-4</v>
      </c>
      <c r="DT1183" s="36">
        <f t="shared" ca="1" si="2831"/>
        <v>0</v>
      </c>
      <c r="DU1183" s="36">
        <f t="shared" ca="1" si="2832"/>
        <v>0</v>
      </c>
      <c r="DV1183" s="36">
        <f t="shared" ca="1" si="2833"/>
        <v>0</v>
      </c>
      <c r="DW1183" s="36">
        <f t="shared" ca="1" si="2834"/>
        <v>0</v>
      </c>
      <c r="DX1183" s="36">
        <f t="shared" ca="1" si="2835"/>
        <v>0</v>
      </c>
      <c r="DY1183" s="36">
        <f t="shared" ca="1" si="2836"/>
        <v>0</v>
      </c>
      <c r="DZ1183" s="36">
        <f t="shared" ca="1" si="2837"/>
        <v>0</v>
      </c>
      <c r="EA1183" s="36">
        <f t="shared" ca="1" si="2838"/>
        <v>0</v>
      </c>
      <c r="EB1183" s="36">
        <f t="shared" ca="1" si="2839"/>
        <v>0</v>
      </c>
      <c r="EC1183" s="36">
        <f t="shared" ca="1" si="2840"/>
        <v>0</v>
      </c>
      <c r="ED1183" s="36">
        <f t="shared" ca="1" si="2841"/>
        <v>0</v>
      </c>
      <c r="EE1183" s="36">
        <f t="shared" ca="1" si="2879"/>
        <v>0</v>
      </c>
      <c r="EF1183" s="36">
        <f t="shared" ca="1" si="2842"/>
        <v>0</v>
      </c>
      <c r="EG1183" s="64"/>
      <c r="EH1183" s="64"/>
      <c r="EI1183" s="64"/>
      <c r="EJ1183" s="70"/>
      <c r="EK1183" s="70"/>
      <c r="EL1183" s="70"/>
      <c r="EM1183" s="70"/>
      <c r="EN1183" s="70"/>
      <c r="EO1183" s="36">
        <f t="shared" si="2843"/>
        <v>0</v>
      </c>
      <c r="EP1183" s="36">
        <f t="shared" si="2844"/>
        <v>0</v>
      </c>
      <c r="EQ1183" s="36">
        <f t="shared" si="2845"/>
        <v>0</v>
      </c>
      <c r="ER1183" s="36">
        <f t="shared" si="2846"/>
        <v>0</v>
      </c>
      <c r="ES1183" s="36">
        <f t="shared" si="2847"/>
        <v>0</v>
      </c>
      <c r="ET1183" s="36">
        <f t="shared" si="2848"/>
        <v>0</v>
      </c>
      <c r="EU1183" s="36">
        <f t="shared" si="2880"/>
        <v>0</v>
      </c>
      <c r="EV1183" s="36">
        <f t="shared" si="2849"/>
        <v>0</v>
      </c>
      <c r="EW1183" s="36">
        <f t="shared" si="2850"/>
        <v>0</v>
      </c>
      <c r="EX1183" s="36">
        <f t="shared" si="2881"/>
        <v>0</v>
      </c>
      <c r="EY1183" s="36">
        <f t="shared" si="2851"/>
        <v>0</v>
      </c>
      <c r="EZ1183" s="36">
        <f t="shared" si="2852"/>
        <v>0</v>
      </c>
      <c r="FA1183" s="36">
        <f t="shared" si="2853"/>
        <v>0</v>
      </c>
      <c r="FB1183" s="36">
        <f t="shared" si="2854"/>
        <v>0</v>
      </c>
      <c r="FC1183" s="36">
        <f t="shared" si="2882"/>
        <v>0</v>
      </c>
      <c r="FD1183" s="36">
        <f t="shared" si="2855"/>
        <v>0</v>
      </c>
      <c r="FE1183" s="36">
        <f t="shared" si="2856"/>
        <v>0</v>
      </c>
      <c r="FF1183" s="36">
        <f t="shared" si="2883"/>
        <v>0</v>
      </c>
      <c r="FG1183" s="36">
        <f t="shared" si="2857"/>
        <v>0</v>
      </c>
      <c r="FH1183" s="36">
        <f t="shared" si="2858"/>
        <v>0</v>
      </c>
      <c r="FI1183" s="36">
        <f t="shared" si="2859"/>
        <v>0</v>
      </c>
      <c r="FJ1183" s="36">
        <f t="shared" ca="1" si="2860"/>
        <v>0</v>
      </c>
      <c r="FK1183" s="36">
        <f t="shared" si="2861"/>
        <v>0</v>
      </c>
      <c r="FL1183" s="36">
        <f t="shared" si="2862"/>
        <v>0</v>
      </c>
      <c r="FM1183" s="36">
        <f t="shared" ca="1" si="2863"/>
        <v>0</v>
      </c>
      <c r="FN1183" s="36">
        <f t="shared" ca="1" si="2885"/>
        <v>0</v>
      </c>
    </row>
    <row r="1184" spans="2:170" x14ac:dyDescent="0.25">
      <c r="B1184" s="2">
        <v>1176</v>
      </c>
      <c r="C1184" s="2">
        <f t="shared" si="2886"/>
        <v>98</v>
      </c>
      <c r="D1184" s="2">
        <f t="shared" si="2889"/>
        <v>1200</v>
      </c>
      <c r="E1184" s="2">
        <f t="shared" si="2887"/>
        <v>100</v>
      </c>
      <c r="F1184" s="189">
        <f t="shared" si="2891"/>
        <v>81509</v>
      </c>
      <c r="G1184" s="2">
        <f t="shared" si="2890"/>
        <v>2</v>
      </c>
      <c r="H1184" s="187">
        <f t="shared" si="2740"/>
        <v>132.58333333333334</v>
      </c>
      <c r="I1184" s="186">
        <f t="shared" si="2888"/>
        <v>132</v>
      </c>
      <c r="J1184" s="2">
        <f t="shared" si="2741"/>
        <v>0</v>
      </c>
      <c r="K1184" s="2">
        <f t="shared" si="2742"/>
        <v>0</v>
      </c>
      <c r="L1184">
        <f t="shared" si="2743"/>
        <v>2</v>
      </c>
      <c r="M1184" s="190">
        <f t="shared" si="2864"/>
        <v>0</v>
      </c>
      <c r="N1184">
        <f t="shared" si="2744"/>
        <v>1</v>
      </c>
      <c r="O1184">
        <f t="shared" si="2745"/>
        <v>100</v>
      </c>
      <c r="P1184" s="58">
        <f t="shared" si="2746"/>
        <v>0</v>
      </c>
      <c r="Q1184" s="106">
        <f t="shared" si="2747"/>
        <v>0</v>
      </c>
      <c r="R1184" s="59">
        <f t="shared" si="2748"/>
        <v>0</v>
      </c>
      <c r="S1184" s="32">
        <f t="shared" si="2865"/>
        <v>0</v>
      </c>
      <c r="T1184">
        <f t="shared" si="2749"/>
        <v>1</v>
      </c>
      <c r="U1184" s="32">
        <f t="shared" si="2866"/>
        <v>0</v>
      </c>
      <c r="V1184">
        <f t="shared" si="2750"/>
        <v>1</v>
      </c>
      <c r="W1184">
        <f t="shared" si="2751"/>
        <v>100</v>
      </c>
      <c r="X1184" s="58">
        <f t="shared" si="2752"/>
        <v>0</v>
      </c>
      <c r="Y1184" s="58">
        <f t="shared" si="2753"/>
        <v>0</v>
      </c>
      <c r="Z1184" s="32">
        <f t="shared" si="2754"/>
        <v>0</v>
      </c>
      <c r="AA1184" s="32">
        <f t="shared" si="2755"/>
        <v>0</v>
      </c>
      <c r="AB1184" s="59">
        <f t="shared" si="2756"/>
        <v>0</v>
      </c>
      <c r="AC1184" s="59">
        <f t="shared" si="2757"/>
        <v>0</v>
      </c>
      <c r="AD1184">
        <f t="shared" si="2758"/>
        <v>1</v>
      </c>
      <c r="AE1184" s="59">
        <f t="shared" si="2759"/>
        <v>0</v>
      </c>
      <c r="AF1184" s="59">
        <f t="shared" si="2760"/>
        <v>0</v>
      </c>
      <c r="AG1184" s="59">
        <f t="shared" si="2761"/>
        <v>0</v>
      </c>
      <c r="AH1184">
        <f t="shared" si="2762"/>
        <v>1</v>
      </c>
      <c r="AI1184" s="59">
        <f t="shared" si="2763"/>
        <v>0</v>
      </c>
      <c r="AJ1184" s="59">
        <f t="shared" si="2764"/>
        <v>0</v>
      </c>
      <c r="AK1184" s="59">
        <f t="shared" si="2765"/>
        <v>0</v>
      </c>
      <c r="AL1184" s="59">
        <f t="shared" si="2766"/>
        <v>0</v>
      </c>
      <c r="AM1184" s="12">
        <f t="shared" si="2867"/>
        <v>0</v>
      </c>
      <c r="AN1184" s="12">
        <f t="shared" si="2868"/>
        <v>0</v>
      </c>
      <c r="AO1184" s="66">
        <f t="shared" si="2767"/>
        <v>0</v>
      </c>
      <c r="AP1184" s="66">
        <f t="shared" si="2768"/>
        <v>0</v>
      </c>
      <c r="AQ1184" s="59">
        <f t="shared" si="2769"/>
        <v>0</v>
      </c>
      <c r="AR1184" s="59">
        <f t="shared" si="2770"/>
        <v>0</v>
      </c>
      <c r="AS1184" s="59">
        <f t="shared" si="2771"/>
        <v>0</v>
      </c>
      <c r="AT1184" s="12">
        <f t="shared" si="2772"/>
        <v>0</v>
      </c>
      <c r="AU1184" s="59">
        <f t="shared" si="2869"/>
        <v>0</v>
      </c>
      <c r="AV1184" s="59">
        <f t="shared" si="2870"/>
        <v>0</v>
      </c>
      <c r="AW1184" s="70" t="e">
        <f t="shared" si="2773"/>
        <v>#N/A</v>
      </c>
      <c r="AX1184" s="20">
        <f t="shared" si="2774"/>
        <v>200000</v>
      </c>
      <c r="AY1184" s="20">
        <f t="shared" si="2775"/>
        <v>0</v>
      </c>
      <c r="AZ1184" s="20">
        <f t="shared" si="2776"/>
        <v>0</v>
      </c>
      <c r="BA1184" s="20">
        <f t="shared" si="2777"/>
        <v>0</v>
      </c>
      <c r="BB1184" s="36">
        <f t="shared" si="2778"/>
        <v>0</v>
      </c>
      <c r="BC1184" s="36">
        <f t="shared" si="2779"/>
        <v>0</v>
      </c>
      <c r="BD1184" s="80">
        <f t="shared" si="2780"/>
        <v>0</v>
      </c>
      <c r="BE1184" s="36">
        <f t="shared" si="2781"/>
        <v>0</v>
      </c>
      <c r="BF1184" s="36">
        <f t="shared" si="2782"/>
        <v>0</v>
      </c>
      <c r="BG1184" s="36">
        <f t="shared" si="2783"/>
        <v>0</v>
      </c>
      <c r="BH1184" s="36">
        <f t="shared" si="2784"/>
        <v>0</v>
      </c>
      <c r="BI1184" s="36">
        <f t="shared" si="2785"/>
        <v>0</v>
      </c>
      <c r="BJ1184" s="36">
        <f t="shared" si="2786"/>
        <v>0</v>
      </c>
      <c r="BK1184" s="36">
        <f t="shared" si="2787"/>
        <v>0</v>
      </c>
      <c r="BL1184" s="68">
        <f>IF(OR(AT1184=0,E1184&gt;ProjTerm),0,VLOOKUP(D1184,'Life Events'!$AE$5:$AI$1206,5,FALSE))</f>
        <v>0</v>
      </c>
      <c r="BM1184" s="93">
        <f t="shared" si="2788"/>
        <v>0</v>
      </c>
      <c r="BN1184" s="93">
        <f t="shared" si="2789"/>
        <v>0</v>
      </c>
      <c r="BO1184" s="36">
        <f t="shared" si="2790"/>
        <v>0</v>
      </c>
      <c r="BP1184" s="36">
        <f t="shared" si="2791"/>
        <v>0</v>
      </c>
      <c r="BQ1184" s="36">
        <f t="shared" si="2792"/>
        <v>0</v>
      </c>
      <c r="BR1184" s="36">
        <f t="shared" si="2793"/>
        <v>154.78110000000001</v>
      </c>
      <c r="BS1184" s="36">
        <f t="shared" si="2794"/>
        <v>0</v>
      </c>
      <c r="BT1184" s="36">
        <f t="shared" si="2795"/>
        <v>0</v>
      </c>
      <c r="BU1184" s="70" cm="1">
        <f t="array" ref="BU1184">IF(AND(ActInt=1,$J1184=0),INDEX(Tbl_FwdNom,$B1184-IVP,MATCH(ValnDt,Tbl_FwdNom_Cols)),INDEX(Tbl_FwdNom,$B1184,MATCH(StartDt,Tbl_FwdNom_Cols)))</f>
        <v>7.3940542770000004</v>
      </c>
      <c r="BV1184" s="70" cm="1">
        <f t="array" ref="BV1184">INDEX(Tbl_FwdReal,$B1184,MATCH(StartDt,Tbl_FwdReal_Cols))</f>
        <v>2.0845959650000001</v>
      </c>
      <c r="BW1184" s="70" cm="1">
        <f t="array" ref="BW1184">IF(RunType&lt;&gt;"OPN",INDEX(Tbl_FwdReal,$B1184,MATCH(ValnDt,Tbl_FwdReal_Cols)),IF(AND($J1184=0,ActInt=1),INDEX(Tbl_FwdReal,$B1184-IVP,MATCH(ValnDt,Tbl_FwdReal_Cols)),-999))*$K1184</f>
        <v>0</v>
      </c>
      <c r="BX1184" s="70">
        <f t="shared" si="2796"/>
        <v>0</v>
      </c>
      <c r="BY1184" s="70">
        <f t="shared" si="2871"/>
        <v>7.3940542769999951E-2</v>
      </c>
      <c r="BZ1184" s="64">
        <f t="shared" si="2884"/>
        <v>5.9622567511750102E-3</v>
      </c>
      <c r="CA1184" s="70" cm="1">
        <f t="array" ref="CA1184">IF($J1184=1,CA1183*(1+INDEX(Tbl_CPI,$B1184,MATCH(IF(RunType="OPN",StartDt,ValnDt),Tbl_CPI_Cols))),0)</f>
        <v>0</v>
      </c>
      <c r="CB1184" s="70">
        <f t="shared" si="2872"/>
        <v>619.95458487883047</v>
      </c>
      <c r="CC1184" s="70">
        <f t="shared" si="2873"/>
        <v>619.95458487883047</v>
      </c>
      <c r="CD1184" s="36">
        <f t="shared" si="2797"/>
        <v>2923.4847899549832</v>
      </c>
      <c r="CE1184" s="36">
        <f t="shared" si="2798"/>
        <v>0</v>
      </c>
      <c r="CF1184" s="36">
        <f t="shared" si="2799"/>
        <v>0</v>
      </c>
      <c r="CG1184" s="36">
        <f t="shared" si="2800"/>
        <v>0</v>
      </c>
      <c r="CH1184" s="36">
        <f t="shared" si="2801"/>
        <v>0</v>
      </c>
      <c r="CI1184" s="36">
        <f t="shared" si="2802"/>
        <v>0</v>
      </c>
      <c r="CJ1184" s="36">
        <f t="shared" si="2803"/>
        <v>0</v>
      </c>
      <c r="CK1184" s="36">
        <f t="shared" si="2804"/>
        <v>0</v>
      </c>
      <c r="CL1184" s="36">
        <f t="shared" si="2805"/>
        <v>0</v>
      </c>
      <c r="CM1184" s="36">
        <f t="shared" si="2806"/>
        <v>0</v>
      </c>
      <c r="CN1184" s="36">
        <f t="shared" si="2807"/>
        <v>0</v>
      </c>
      <c r="CO1184" s="20">
        <f t="shared" si="2808"/>
        <v>120000</v>
      </c>
      <c r="CP1184" s="20">
        <f t="shared" si="2809"/>
        <v>2</v>
      </c>
      <c r="CQ1184" s="64" t="e">
        <f t="shared" si="2810"/>
        <v>#N/A</v>
      </c>
      <c r="CR1184" s="64" t="e">
        <f t="shared" si="2811"/>
        <v>#N/A</v>
      </c>
      <c r="CS1184" s="36" t="e">
        <f t="shared" si="2812"/>
        <v>#N/A</v>
      </c>
      <c r="CT1184" s="36">
        <f t="shared" si="2813"/>
        <v>0</v>
      </c>
      <c r="CU1184" s="36">
        <f t="shared" si="2814"/>
        <v>0</v>
      </c>
      <c r="CV1184" s="36">
        <f t="shared" si="2874"/>
        <v>0</v>
      </c>
      <c r="CW1184" s="36">
        <f t="shared" si="2815"/>
        <v>0</v>
      </c>
      <c r="CX1184" s="36">
        <f t="shared" si="2816"/>
        <v>0</v>
      </c>
      <c r="CY1184" s="36">
        <f t="shared" si="2817"/>
        <v>0</v>
      </c>
      <c r="CZ1184" s="36">
        <f t="shared" si="2875"/>
        <v>0</v>
      </c>
      <c r="DA1184" s="64">
        <f t="shared" si="2818"/>
        <v>5.9622567511750102E-3</v>
      </c>
      <c r="DB1184" s="70">
        <f t="shared" si="2876"/>
        <v>0.99407308106128101</v>
      </c>
      <c r="DC1184" s="70">
        <f>PRODUCT($DB$8:DB1184)</f>
        <v>4.9886986314998082E-5</v>
      </c>
      <c r="DD1184" s="36">
        <f t="shared" si="2819"/>
        <v>0</v>
      </c>
      <c r="DE1184" s="36">
        <f t="shared" si="2820"/>
        <v>0</v>
      </c>
      <c r="DF1184" s="36">
        <f t="shared" si="2821"/>
        <v>0</v>
      </c>
      <c r="DG1184" s="36">
        <f t="shared" si="2822"/>
        <v>0</v>
      </c>
      <c r="DH1184" s="36">
        <f t="shared" si="2823"/>
        <v>0</v>
      </c>
      <c r="DI1184" s="36">
        <f t="shared" si="2824"/>
        <v>0</v>
      </c>
      <c r="DJ1184" s="36">
        <f t="shared" si="2825"/>
        <v>0</v>
      </c>
      <c r="DK1184" s="36">
        <f t="shared" si="2826"/>
        <v>0</v>
      </c>
      <c r="DL1184" s="36">
        <f t="shared" si="2827"/>
        <v>0</v>
      </c>
      <c r="DM1184" s="36">
        <f t="shared" si="2828"/>
        <v>0</v>
      </c>
      <c r="DN1184" s="36">
        <f t="shared" ca="1" si="2877"/>
        <v>4.6137290849905055E-12</v>
      </c>
      <c r="DO1184" s="64" cm="1">
        <f t="array" ref="DO1184">IFERROR(INDEX(Tbl_FwdNom,$B1184,MATCH(LIDt,Tbl_FwdNom_Cols,0)),0)</f>
        <v>7.2376939890000003</v>
      </c>
      <c r="DP1184" s="64">
        <f t="shared" ca="1" si="2878"/>
        <v>0</v>
      </c>
      <c r="DQ1184" s="64">
        <f t="shared" ca="1" si="2829"/>
        <v>0</v>
      </c>
      <c r="DR1184" s="70">
        <f t="shared" ca="1" si="2830"/>
        <v>1</v>
      </c>
      <c r="DS1184" s="70">
        <f ca="1">PRODUCT($DR$8:DR1184)</f>
        <v>5.1485728910319675E-4</v>
      </c>
      <c r="DT1184" s="36">
        <f t="shared" ca="1" si="2831"/>
        <v>0</v>
      </c>
      <c r="DU1184" s="36">
        <f t="shared" ca="1" si="2832"/>
        <v>0</v>
      </c>
      <c r="DV1184" s="36">
        <f t="shared" ca="1" si="2833"/>
        <v>0</v>
      </c>
      <c r="DW1184" s="36">
        <f t="shared" ca="1" si="2834"/>
        <v>0</v>
      </c>
      <c r="DX1184" s="36">
        <f t="shared" ca="1" si="2835"/>
        <v>0</v>
      </c>
      <c r="DY1184" s="36">
        <f t="shared" ca="1" si="2836"/>
        <v>0</v>
      </c>
      <c r="DZ1184" s="36">
        <f t="shared" ca="1" si="2837"/>
        <v>0</v>
      </c>
      <c r="EA1184" s="36">
        <f t="shared" ca="1" si="2838"/>
        <v>0</v>
      </c>
      <c r="EB1184" s="36">
        <f t="shared" ca="1" si="2839"/>
        <v>0</v>
      </c>
      <c r="EC1184" s="36">
        <f t="shared" ca="1" si="2840"/>
        <v>0</v>
      </c>
      <c r="ED1184" s="36">
        <f t="shared" ca="1" si="2841"/>
        <v>0</v>
      </c>
      <c r="EE1184" s="36">
        <f t="shared" ca="1" si="2879"/>
        <v>0</v>
      </c>
      <c r="EF1184" s="36">
        <f t="shared" ca="1" si="2842"/>
        <v>0</v>
      </c>
      <c r="EG1184" s="64"/>
      <c r="EH1184" s="64"/>
      <c r="EI1184" s="64"/>
      <c r="EJ1184" s="70"/>
      <c r="EK1184" s="70"/>
      <c r="EL1184" s="70"/>
      <c r="EM1184" s="70"/>
      <c r="EN1184" s="70"/>
      <c r="EO1184" s="36">
        <f t="shared" si="2843"/>
        <v>0</v>
      </c>
      <c r="EP1184" s="36">
        <f t="shared" si="2844"/>
        <v>0</v>
      </c>
      <c r="EQ1184" s="36">
        <f t="shared" si="2845"/>
        <v>0</v>
      </c>
      <c r="ER1184" s="36">
        <f t="shared" si="2846"/>
        <v>0</v>
      </c>
      <c r="ES1184" s="36">
        <f t="shared" si="2847"/>
        <v>0</v>
      </c>
      <c r="ET1184" s="36">
        <f t="shared" si="2848"/>
        <v>0</v>
      </c>
      <c r="EU1184" s="36">
        <f t="shared" si="2880"/>
        <v>0</v>
      </c>
      <c r="EV1184" s="36">
        <f t="shared" si="2849"/>
        <v>0</v>
      </c>
      <c r="EW1184" s="36">
        <f t="shared" si="2850"/>
        <v>0</v>
      </c>
      <c r="EX1184" s="36">
        <f t="shared" si="2881"/>
        <v>0</v>
      </c>
      <c r="EY1184" s="36">
        <f t="shared" si="2851"/>
        <v>0</v>
      </c>
      <c r="EZ1184" s="36">
        <f t="shared" si="2852"/>
        <v>0</v>
      </c>
      <c r="FA1184" s="36">
        <f t="shared" si="2853"/>
        <v>0</v>
      </c>
      <c r="FB1184" s="36">
        <f t="shared" si="2854"/>
        <v>0</v>
      </c>
      <c r="FC1184" s="36">
        <f t="shared" si="2882"/>
        <v>0</v>
      </c>
      <c r="FD1184" s="36">
        <f t="shared" si="2855"/>
        <v>0</v>
      </c>
      <c r="FE1184" s="36">
        <f t="shared" si="2856"/>
        <v>0</v>
      </c>
      <c r="FF1184" s="36">
        <f t="shared" si="2883"/>
        <v>0</v>
      </c>
      <c r="FG1184" s="36">
        <f t="shared" si="2857"/>
        <v>0</v>
      </c>
      <c r="FH1184" s="36">
        <f t="shared" si="2858"/>
        <v>0</v>
      </c>
      <c r="FI1184" s="36">
        <f t="shared" si="2859"/>
        <v>0</v>
      </c>
      <c r="FJ1184" s="36">
        <f t="shared" ca="1" si="2860"/>
        <v>0</v>
      </c>
      <c r="FK1184" s="36">
        <f t="shared" si="2861"/>
        <v>0</v>
      </c>
      <c r="FL1184" s="36">
        <f t="shared" si="2862"/>
        <v>0</v>
      </c>
      <c r="FM1184" s="36">
        <f t="shared" ca="1" si="2863"/>
        <v>0</v>
      </c>
      <c r="FN1184" s="36">
        <f t="shared" ca="1" si="2885"/>
        <v>0</v>
      </c>
    </row>
    <row r="1185" spans="2:170" x14ac:dyDescent="0.25">
      <c r="B1185" s="2">
        <v>1177</v>
      </c>
      <c r="C1185" s="2">
        <f t="shared" si="2886"/>
        <v>99</v>
      </c>
      <c r="D1185" s="2">
        <f t="shared" si="2889"/>
        <v>1201</v>
      </c>
      <c r="E1185" s="2">
        <f t="shared" si="2887"/>
        <v>101</v>
      </c>
      <c r="F1185" s="189">
        <f t="shared" si="2891"/>
        <v>81540</v>
      </c>
      <c r="G1185" s="2">
        <f t="shared" si="2890"/>
        <v>3</v>
      </c>
      <c r="H1185" s="187">
        <f t="shared" si="2740"/>
        <v>132.66666666666666</v>
      </c>
      <c r="I1185" s="186">
        <f t="shared" si="2888"/>
        <v>132</v>
      </c>
      <c r="J1185" s="2">
        <f t="shared" si="2741"/>
        <v>0</v>
      </c>
      <c r="K1185" s="2">
        <f t="shared" si="2742"/>
        <v>0</v>
      </c>
      <c r="L1185">
        <f t="shared" si="2743"/>
        <v>2</v>
      </c>
      <c r="M1185" s="190">
        <f t="shared" si="2864"/>
        <v>0</v>
      </c>
      <c r="N1185">
        <f t="shared" si="2744"/>
        <v>1</v>
      </c>
      <c r="O1185">
        <f t="shared" si="2745"/>
        <v>100</v>
      </c>
      <c r="P1185" s="58">
        <f t="shared" si="2746"/>
        <v>0</v>
      </c>
      <c r="Q1185" s="106">
        <f t="shared" si="2747"/>
        <v>0</v>
      </c>
      <c r="R1185" s="59">
        <f t="shared" si="2748"/>
        <v>0</v>
      </c>
      <c r="S1185" s="32">
        <f t="shared" si="2865"/>
        <v>0</v>
      </c>
      <c r="T1185">
        <f t="shared" si="2749"/>
        <v>1</v>
      </c>
      <c r="U1185" s="32">
        <f t="shared" si="2866"/>
        <v>0</v>
      </c>
      <c r="V1185">
        <f t="shared" si="2750"/>
        <v>1</v>
      </c>
      <c r="W1185">
        <f t="shared" si="2751"/>
        <v>100</v>
      </c>
      <c r="X1185" s="58">
        <f t="shared" si="2752"/>
        <v>0</v>
      </c>
      <c r="Y1185" s="58">
        <f t="shared" si="2753"/>
        <v>0</v>
      </c>
      <c r="Z1185" s="32">
        <f t="shared" si="2754"/>
        <v>0</v>
      </c>
      <c r="AA1185" s="32">
        <f t="shared" si="2755"/>
        <v>0</v>
      </c>
      <c r="AB1185" s="59">
        <f t="shared" si="2756"/>
        <v>0</v>
      </c>
      <c r="AC1185" s="59">
        <f t="shared" si="2757"/>
        <v>0</v>
      </c>
      <c r="AD1185">
        <f t="shared" si="2758"/>
        <v>1</v>
      </c>
      <c r="AE1185" s="59">
        <f t="shared" si="2759"/>
        <v>0</v>
      </c>
      <c r="AF1185" s="59">
        <f t="shared" si="2760"/>
        <v>0</v>
      </c>
      <c r="AG1185" s="59">
        <f t="shared" si="2761"/>
        <v>0</v>
      </c>
      <c r="AH1185">
        <f t="shared" si="2762"/>
        <v>1</v>
      </c>
      <c r="AI1185" s="59">
        <f t="shared" si="2763"/>
        <v>0</v>
      </c>
      <c r="AJ1185" s="59">
        <f t="shared" si="2764"/>
        <v>0</v>
      </c>
      <c r="AK1185" s="59">
        <f t="shared" si="2765"/>
        <v>0</v>
      </c>
      <c r="AL1185" s="59">
        <f t="shared" si="2766"/>
        <v>0</v>
      </c>
      <c r="AM1185" s="12">
        <f t="shared" si="2867"/>
        <v>0</v>
      </c>
      <c r="AN1185" s="12">
        <f t="shared" si="2868"/>
        <v>0</v>
      </c>
      <c r="AO1185" s="66">
        <f t="shared" si="2767"/>
        <v>0</v>
      </c>
      <c r="AP1185" s="66">
        <f t="shared" si="2768"/>
        <v>0</v>
      </c>
      <c r="AQ1185" s="59">
        <f t="shared" si="2769"/>
        <v>0</v>
      </c>
      <c r="AR1185" s="59">
        <f t="shared" si="2770"/>
        <v>0</v>
      </c>
      <c r="AS1185" s="59">
        <f t="shared" si="2771"/>
        <v>0</v>
      </c>
      <c r="AT1185" s="12">
        <f t="shared" si="2772"/>
        <v>0</v>
      </c>
      <c r="AU1185" s="59">
        <f t="shared" si="2869"/>
        <v>0</v>
      </c>
      <c r="AV1185" s="59">
        <f t="shared" si="2870"/>
        <v>0</v>
      </c>
      <c r="AW1185" s="70" t="e">
        <f t="shared" si="2773"/>
        <v>#N/A</v>
      </c>
      <c r="AX1185" s="20">
        <f t="shared" si="2774"/>
        <v>200000</v>
      </c>
      <c r="AY1185" s="20">
        <f t="shared" si="2775"/>
        <v>0</v>
      </c>
      <c r="AZ1185" s="20">
        <f t="shared" si="2776"/>
        <v>0</v>
      </c>
      <c r="BA1185" s="20">
        <f t="shared" si="2777"/>
        <v>0</v>
      </c>
      <c r="BB1185" s="36">
        <f t="shared" si="2778"/>
        <v>0</v>
      </c>
      <c r="BC1185" s="36">
        <f t="shared" si="2779"/>
        <v>0</v>
      </c>
      <c r="BD1185" s="80">
        <f t="shared" si="2780"/>
        <v>0</v>
      </c>
      <c r="BE1185" s="36">
        <f t="shared" si="2781"/>
        <v>0</v>
      </c>
      <c r="BF1185" s="36">
        <f t="shared" si="2782"/>
        <v>0</v>
      </c>
      <c r="BG1185" s="36">
        <f t="shared" si="2783"/>
        <v>0</v>
      </c>
      <c r="BH1185" s="36">
        <f t="shared" si="2784"/>
        <v>0</v>
      </c>
      <c r="BI1185" s="36">
        <f t="shared" si="2785"/>
        <v>0</v>
      </c>
      <c r="BJ1185" s="36">
        <f t="shared" si="2786"/>
        <v>0</v>
      </c>
      <c r="BK1185" s="36">
        <f t="shared" si="2787"/>
        <v>0</v>
      </c>
      <c r="BL1185" s="68">
        <f>IF(OR(AT1185=0,E1185&gt;ProjTerm),0,VLOOKUP(D1185,'Life Events'!$AE$5:$AI$1206,5,FALSE))</f>
        <v>0</v>
      </c>
      <c r="BM1185" s="93">
        <f t="shared" si="2788"/>
        <v>0</v>
      </c>
      <c r="BN1185" s="93">
        <f t="shared" si="2789"/>
        <v>0</v>
      </c>
      <c r="BO1185" s="36">
        <f t="shared" si="2790"/>
        <v>0</v>
      </c>
      <c r="BP1185" s="36">
        <f t="shared" si="2791"/>
        <v>0</v>
      </c>
      <c r="BQ1185" s="36">
        <f t="shared" si="2792"/>
        <v>0</v>
      </c>
      <c r="BR1185" s="36">
        <f t="shared" si="2793"/>
        <v>154.78110000000001</v>
      </c>
      <c r="BS1185" s="36">
        <f t="shared" si="2794"/>
        <v>0</v>
      </c>
      <c r="BT1185" s="36">
        <f t="shared" si="2795"/>
        <v>0</v>
      </c>
      <c r="BU1185" s="70" cm="1">
        <f t="array" ref="BU1185">IF(AND(ActInt=1,$J1185=0),INDEX(Tbl_FwdNom,$B1185-IVP,MATCH(ValnDt,Tbl_FwdNom_Cols)),INDEX(Tbl_FwdNom,$B1185,MATCH(StartDt,Tbl_FwdNom_Cols)))</f>
        <v>7.3882231679999997</v>
      </c>
      <c r="BV1185" s="70" cm="1">
        <f t="array" ref="BV1185">INDEX(Tbl_FwdReal,$B1185,MATCH(StartDt,Tbl_FwdReal_Cols))</f>
        <v>2.0812582960000001</v>
      </c>
      <c r="BW1185" s="70" cm="1">
        <f t="array" ref="BW1185">IF(RunType&lt;&gt;"OPN",INDEX(Tbl_FwdReal,$B1185,MATCH(ValnDt,Tbl_FwdReal_Cols)),IF(AND($J1185=0,ActInt=1),INDEX(Tbl_FwdReal,$B1185-IVP,MATCH(ValnDt,Tbl_FwdReal_Cols)),-999))*$K1185</f>
        <v>0</v>
      </c>
      <c r="BX1185" s="70">
        <f t="shared" si="2796"/>
        <v>0</v>
      </c>
      <c r="BY1185" s="70">
        <f t="shared" si="2871"/>
        <v>7.3882231680000077E-2</v>
      </c>
      <c r="BZ1185" s="64">
        <f t="shared" si="2884"/>
        <v>5.9577049616690303E-3</v>
      </c>
      <c r="CA1185" s="70" cm="1">
        <f t="array" ref="CA1185">IF($J1185=1,CA1184*(1+INDEX(Tbl_CPI,$B1185,MATCH(IF(RunType="OPN",StartDt,ValnDt),Tbl_CPI_Cols))),0)</f>
        <v>0</v>
      </c>
      <c r="CB1185" s="70">
        <f t="shared" si="2872"/>
        <v>623.64809138517251</v>
      </c>
      <c r="CC1185" s="70">
        <f t="shared" si="2873"/>
        <v>619.95458487883047</v>
      </c>
      <c r="CD1185" s="36">
        <f t="shared" si="2797"/>
        <v>3140.5866012320084</v>
      </c>
      <c r="CE1185" s="36">
        <f t="shared" si="2798"/>
        <v>0</v>
      </c>
      <c r="CF1185" s="36">
        <f t="shared" si="2799"/>
        <v>0</v>
      </c>
      <c r="CG1185" s="36">
        <f t="shared" si="2800"/>
        <v>0</v>
      </c>
      <c r="CH1185" s="36">
        <f t="shared" si="2801"/>
        <v>0</v>
      </c>
      <c r="CI1185" s="36">
        <f t="shared" si="2802"/>
        <v>0</v>
      </c>
      <c r="CJ1185" s="36">
        <f t="shared" si="2803"/>
        <v>0</v>
      </c>
      <c r="CK1185" s="36">
        <f t="shared" si="2804"/>
        <v>0</v>
      </c>
      <c r="CL1185" s="36">
        <f t="shared" si="2805"/>
        <v>0</v>
      </c>
      <c r="CM1185" s="36">
        <f t="shared" si="2806"/>
        <v>0</v>
      </c>
      <c r="CN1185" s="36">
        <f t="shared" si="2807"/>
        <v>0</v>
      </c>
      <c r="CO1185" s="20">
        <f t="shared" si="2808"/>
        <v>120000</v>
      </c>
      <c r="CP1185" s="20">
        <f t="shared" si="2809"/>
        <v>2</v>
      </c>
      <c r="CQ1185" s="64" t="e">
        <f t="shared" si="2810"/>
        <v>#N/A</v>
      </c>
      <c r="CR1185" s="64" t="e">
        <f t="shared" si="2811"/>
        <v>#N/A</v>
      </c>
      <c r="CS1185" s="36" t="e">
        <f t="shared" si="2812"/>
        <v>#N/A</v>
      </c>
      <c r="CT1185" s="36">
        <f t="shared" si="2813"/>
        <v>0</v>
      </c>
      <c r="CU1185" s="36">
        <f t="shared" si="2814"/>
        <v>0</v>
      </c>
      <c r="CV1185" s="36">
        <f t="shared" si="2874"/>
        <v>0</v>
      </c>
      <c r="CW1185" s="36">
        <f t="shared" si="2815"/>
        <v>0</v>
      </c>
      <c r="CX1185" s="36">
        <f t="shared" si="2816"/>
        <v>0</v>
      </c>
      <c r="CY1185" s="36">
        <f t="shared" si="2817"/>
        <v>0</v>
      </c>
      <c r="CZ1185" s="36">
        <f t="shared" si="2875"/>
        <v>0</v>
      </c>
      <c r="DA1185" s="64">
        <f t="shared" si="2818"/>
        <v>5.9577049616690303E-3</v>
      </c>
      <c r="DB1185" s="70">
        <f t="shared" si="2876"/>
        <v>0.99407757907486172</v>
      </c>
      <c r="DC1185" s="70">
        <f>PRODUCT($DB$8:DB1185)</f>
        <v>4.9591534583354051E-5</v>
      </c>
      <c r="DD1185" s="36">
        <f t="shared" si="2819"/>
        <v>0</v>
      </c>
      <c r="DE1185" s="36">
        <f t="shared" si="2820"/>
        <v>0</v>
      </c>
      <c r="DF1185" s="36">
        <f t="shared" si="2821"/>
        <v>0</v>
      </c>
      <c r="DG1185" s="36">
        <f t="shared" si="2822"/>
        <v>0</v>
      </c>
      <c r="DH1185" s="36">
        <f t="shared" si="2823"/>
        <v>0</v>
      </c>
      <c r="DI1185" s="36">
        <f t="shared" si="2824"/>
        <v>0</v>
      </c>
      <c r="DJ1185" s="36">
        <f t="shared" si="2825"/>
        <v>0</v>
      </c>
      <c r="DK1185" s="36">
        <f t="shared" si="2826"/>
        <v>0</v>
      </c>
      <c r="DL1185" s="36">
        <f t="shared" si="2827"/>
        <v>0</v>
      </c>
      <c r="DM1185" s="36">
        <f t="shared" si="2828"/>
        <v>0</v>
      </c>
      <c r="DN1185" s="36">
        <f t="shared" ca="1" si="2877"/>
        <v>4.6137290849905055E-12</v>
      </c>
      <c r="DO1185" s="64" cm="1">
        <f t="array" ref="DO1185">IFERROR(INDEX(Tbl_FwdNom,$B1185,MATCH(LIDt,Tbl_FwdNom_Cols,0)),0)</f>
        <v>7.2359964809999999</v>
      </c>
      <c r="DP1185" s="64">
        <f t="shared" ca="1" si="2878"/>
        <v>0</v>
      </c>
      <c r="DQ1185" s="64">
        <f t="shared" ca="1" si="2829"/>
        <v>0</v>
      </c>
      <c r="DR1185" s="70">
        <f t="shared" ca="1" si="2830"/>
        <v>1</v>
      </c>
      <c r="DS1185" s="70">
        <f ca="1">PRODUCT($DR$8:DR1185)</f>
        <v>5.1485728910319675E-4</v>
      </c>
      <c r="DT1185" s="36">
        <f t="shared" ca="1" si="2831"/>
        <v>0</v>
      </c>
      <c r="DU1185" s="36">
        <f t="shared" ca="1" si="2832"/>
        <v>0</v>
      </c>
      <c r="DV1185" s="36">
        <f t="shared" ca="1" si="2833"/>
        <v>0</v>
      </c>
      <c r="DW1185" s="36">
        <f t="shared" ca="1" si="2834"/>
        <v>0</v>
      </c>
      <c r="DX1185" s="36">
        <f t="shared" ca="1" si="2835"/>
        <v>0</v>
      </c>
      <c r="DY1185" s="36">
        <f t="shared" ca="1" si="2836"/>
        <v>0</v>
      </c>
      <c r="DZ1185" s="36">
        <f t="shared" ca="1" si="2837"/>
        <v>0</v>
      </c>
      <c r="EA1185" s="36">
        <f t="shared" ca="1" si="2838"/>
        <v>0</v>
      </c>
      <c r="EB1185" s="36">
        <f t="shared" ca="1" si="2839"/>
        <v>0</v>
      </c>
      <c r="EC1185" s="36">
        <f t="shared" ca="1" si="2840"/>
        <v>0</v>
      </c>
      <c r="ED1185" s="36">
        <f t="shared" ca="1" si="2841"/>
        <v>0</v>
      </c>
      <c r="EE1185" s="36">
        <f t="shared" ca="1" si="2879"/>
        <v>0</v>
      </c>
      <c r="EF1185" s="36">
        <f t="shared" ca="1" si="2842"/>
        <v>0</v>
      </c>
      <c r="EG1185" s="64"/>
      <c r="EH1185" s="64"/>
      <c r="EI1185" s="64"/>
      <c r="EJ1185" s="70"/>
      <c r="EK1185" s="70"/>
      <c r="EL1185" s="70"/>
      <c r="EM1185" s="70"/>
      <c r="EN1185" s="70"/>
      <c r="EO1185" s="36">
        <f t="shared" si="2843"/>
        <v>0</v>
      </c>
      <c r="EP1185" s="36">
        <f t="shared" si="2844"/>
        <v>0</v>
      </c>
      <c r="EQ1185" s="36">
        <f t="shared" si="2845"/>
        <v>0</v>
      </c>
      <c r="ER1185" s="36">
        <f t="shared" si="2846"/>
        <v>0</v>
      </c>
      <c r="ES1185" s="36">
        <f t="shared" si="2847"/>
        <v>0</v>
      </c>
      <c r="ET1185" s="36">
        <f t="shared" si="2848"/>
        <v>0</v>
      </c>
      <c r="EU1185" s="36">
        <f t="shared" si="2880"/>
        <v>0</v>
      </c>
      <c r="EV1185" s="36">
        <f t="shared" si="2849"/>
        <v>0</v>
      </c>
      <c r="EW1185" s="36">
        <f t="shared" si="2850"/>
        <v>0</v>
      </c>
      <c r="EX1185" s="36">
        <f t="shared" si="2881"/>
        <v>0</v>
      </c>
      <c r="EY1185" s="36">
        <f t="shared" si="2851"/>
        <v>0</v>
      </c>
      <c r="EZ1185" s="36">
        <f t="shared" si="2852"/>
        <v>0</v>
      </c>
      <c r="FA1185" s="36">
        <f t="shared" si="2853"/>
        <v>0</v>
      </c>
      <c r="FB1185" s="36">
        <f t="shared" si="2854"/>
        <v>0</v>
      </c>
      <c r="FC1185" s="36">
        <f t="shared" si="2882"/>
        <v>0</v>
      </c>
      <c r="FD1185" s="36">
        <f t="shared" si="2855"/>
        <v>0</v>
      </c>
      <c r="FE1185" s="36">
        <f t="shared" si="2856"/>
        <v>0</v>
      </c>
      <c r="FF1185" s="36">
        <f t="shared" si="2883"/>
        <v>0</v>
      </c>
      <c r="FG1185" s="36">
        <f t="shared" si="2857"/>
        <v>0</v>
      </c>
      <c r="FH1185" s="36">
        <f t="shared" si="2858"/>
        <v>0</v>
      </c>
      <c r="FI1185" s="36">
        <f t="shared" si="2859"/>
        <v>0</v>
      </c>
      <c r="FJ1185" s="36">
        <f t="shared" ca="1" si="2860"/>
        <v>0</v>
      </c>
      <c r="FK1185" s="36">
        <f t="shared" si="2861"/>
        <v>0</v>
      </c>
      <c r="FL1185" s="36">
        <f t="shared" si="2862"/>
        <v>0</v>
      </c>
      <c r="FM1185" s="36">
        <f t="shared" ca="1" si="2863"/>
        <v>0</v>
      </c>
      <c r="FN1185" s="36">
        <f t="shared" ca="1" si="2885"/>
        <v>0</v>
      </c>
    </row>
    <row r="1186" spans="2:170" x14ac:dyDescent="0.25">
      <c r="B1186" s="2">
        <v>1178</v>
      </c>
      <c r="C1186" s="2">
        <f t="shared" si="2886"/>
        <v>99</v>
      </c>
      <c r="D1186" s="2">
        <f t="shared" si="2889"/>
        <v>1202</v>
      </c>
      <c r="E1186" s="2">
        <f t="shared" si="2887"/>
        <v>101</v>
      </c>
      <c r="F1186" s="189">
        <f t="shared" si="2891"/>
        <v>81570</v>
      </c>
      <c r="G1186" s="2">
        <f t="shared" si="2890"/>
        <v>4</v>
      </c>
      <c r="H1186" s="187">
        <f t="shared" si="2740"/>
        <v>132.75</v>
      </c>
      <c r="I1186" s="186">
        <f t="shared" si="2888"/>
        <v>132</v>
      </c>
      <c r="J1186" s="2">
        <f t="shared" si="2741"/>
        <v>0</v>
      </c>
      <c r="K1186" s="2">
        <f t="shared" si="2742"/>
        <v>0</v>
      </c>
      <c r="L1186">
        <f t="shared" si="2743"/>
        <v>2</v>
      </c>
      <c r="M1186" s="190">
        <f t="shared" si="2864"/>
        <v>0</v>
      </c>
      <c r="N1186">
        <f t="shared" si="2744"/>
        <v>1</v>
      </c>
      <c r="O1186">
        <f t="shared" si="2745"/>
        <v>100</v>
      </c>
      <c r="P1186" s="58">
        <f t="shared" si="2746"/>
        <v>0</v>
      </c>
      <c r="Q1186" s="106">
        <f t="shared" si="2747"/>
        <v>0</v>
      </c>
      <c r="R1186" s="59">
        <f t="shared" si="2748"/>
        <v>0</v>
      </c>
      <c r="S1186" s="32">
        <f t="shared" si="2865"/>
        <v>0</v>
      </c>
      <c r="T1186">
        <f t="shared" si="2749"/>
        <v>1</v>
      </c>
      <c r="U1186" s="32">
        <f t="shared" si="2866"/>
        <v>0</v>
      </c>
      <c r="V1186">
        <f t="shared" si="2750"/>
        <v>1</v>
      </c>
      <c r="W1186">
        <f t="shared" si="2751"/>
        <v>100</v>
      </c>
      <c r="X1186" s="58">
        <f t="shared" si="2752"/>
        <v>0</v>
      </c>
      <c r="Y1186" s="58">
        <f t="shared" si="2753"/>
        <v>0</v>
      </c>
      <c r="Z1186" s="32">
        <f t="shared" si="2754"/>
        <v>0</v>
      </c>
      <c r="AA1186" s="32">
        <f t="shared" si="2755"/>
        <v>0</v>
      </c>
      <c r="AB1186" s="59">
        <f t="shared" si="2756"/>
        <v>0</v>
      </c>
      <c r="AC1186" s="59">
        <f t="shared" si="2757"/>
        <v>0</v>
      </c>
      <c r="AD1186">
        <f t="shared" si="2758"/>
        <v>1</v>
      </c>
      <c r="AE1186" s="59">
        <f t="shared" si="2759"/>
        <v>0</v>
      </c>
      <c r="AF1186" s="59">
        <f t="shared" si="2760"/>
        <v>0</v>
      </c>
      <c r="AG1186" s="59">
        <f t="shared" si="2761"/>
        <v>0</v>
      </c>
      <c r="AH1186">
        <f t="shared" si="2762"/>
        <v>1</v>
      </c>
      <c r="AI1186" s="59">
        <f t="shared" si="2763"/>
        <v>0</v>
      </c>
      <c r="AJ1186" s="59">
        <f t="shared" si="2764"/>
        <v>0</v>
      </c>
      <c r="AK1186" s="59">
        <f t="shared" si="2765"/>
        <v>0</v>
      </c>
      <c r="AL1186" s="59">
        <f t="shared" si="2766"/>
        <v>0</v>
      </c>
      <c r="AM1186" s="12">
        <f t="shared" si="2867"/>
        <v>0</v>
      </c>
      <c r="AN1186" s="12">
        <f t="shared" si="2868"/>
        <v>0</v>
      </c>
      <c r="AO1186" s="66">
        <f t="shared" si="2767"/>
        <v>0</v>
      </c>
      <c r="AP1186" s="66">
        <f t="shared" si="2768"/>
        <v>0</v>
      </c>
      <c r="AQ1186" s="59">
        <f t="shared" si="2769"/>
        <v>0</v>
      </c>
      <c r="AR1186" s="59">
        <f t="shared" si="2770"/>
        <v>0</v>
      </c>
      <c r="AS1186" s="59">
        <f t="shared" si="2771"/>
        <v>0</v>
      </c>
      <c r="AT1186" s="12">
        <f t="shared" si="2772"/>
        <v>0</v>
      </c>
      <c r="AU1186" s="59">
        <f t="shared" si="2869"/>
        <v>0</v>
      </c>
      <c r="AV1186" s="59">
        <f t="shared" si="2870"/>
        <v>0</v>
      </c>
      <c r="AW1186" s="70" t="e">
        <f t="shared" si="2773"/>
        <v>#N/A</v>
      </c>
      <c r="AX1186" s="20">
        <f t="shared" si="2774"/>
        <v>200000</v>
      </c>
      <c r="AY1186" s="20">
        <f t="shared" si="2775"/>
        <v>0</v>
      </c>
      <c r="AZ1186" s="20">
        <f t="shared" si="2776"/>
        <v>0</v>
      </c>
      <c r="BA1186" s="20">
        <f t="shared" si="2777"/>
        <v>0</v>
      </c>
      <c r="BB1186" s="36">
        <f t="shared" si="2778"/>
        <v>0</v>
      </c>
      <c r="BC1186" s="36">
        <f t="shared" si="2779"/>
        <v>0</v>
      </c>
      <c r="BD1186" s="80">
        <f t="shared" si="2780"/>
        <v>0</v>
      </c>
      <c r="BE1186" s="36">
        <f t="shared" si="2781"/>
        <v>0</v>
      </c>
      <c r="BF1186" s="36">
        <f t="shared" si="2782"/>
        <v>0</v>
      </c>
      <c r="BG1186" s="36">
        <f t="shared" si="2783"/>
        <v>0</v>
      </c>
      <c r="BH1186" s="36">
        <f t="shared" si="2784"/>
        <v>0</v>
      </c>
      <c r="BI1186" s="36">
        <f t="shared" si="2785"/>
        <v>0</v>
      </c>
      <c r="BJ1186" s="36">
        <f t="shared" si="2786"/>
        <v>0</v>
      </c>
      <c r="BK1186" s="36">
        <f t="shared" si="2787"/>
        <v>0</v>
      </c>
      <c r="BL1186" s="68">
        <f>IF(OR(AT1186=0,E1186&gt;ProjTerm),0,VLOOKUP(D1186,'Life Events'!$AE$5:$AI$1206,5,FALSE))</f>
        <v>0</v>
      </c>
      <c r="BM1186" s="93">
        <f t="shared" si="2788"/>
        <v>0</v>
      </c>
      <c r="BN1186" s="93">
        <f t="shared" si="2789"/>
        <v>0</v>
      </c>
      <c r="BO1186" s="36">
        <f t="shared" si="2790"/>
        <v>0</v>
      </c>
      <c r="BP1186" s="36">
        <f t="shared" si="2791"/>
        <v>0</v>
      </c>
      <c r="BQ1186" s="36">
        <f t="shared" si="2792"/>
        <v>0</v>
      </c>
      <c r="BR1186" s="36">
        <f t="shared" si="2793"/>
        <v>154.78110000000001</v>
      </c>
      <c r="BS1186" s="36">
        <f t="shared" si="2794"/>
        <v>0</v>
      </c>
      <c r="BT1186" s="36">
        <f t="shared" si="2795"/>
        <v>0</v>
      </c>
      <c r="BU1186" s="70" cm="1">
        <f t="array" ref="BU1186">IF(AND(ActInt=1,$J1186=0),INDEX(Tbl_FwdNom,$B1186-IVP,MATCH(ValnDt,Tbl_FwdNom_Cols)),INDEX(Tbl_FwdNom,$B1186,MATCH(StartDt,Tbl_FwdNom_Cols)))</f>
        <v>7.3823923760000003</v>
      </c>
      <c r="BV1186" s="70" cm="1">
        <f t="array" ref="BV1186">INDEX(Tbl_FwdReal,$B1186,MATCH(StartDt,Tbl_FwdReal_Cols))</f>
        <v>2.0779207359999998</v>
      </c>
      <c r="BW1186" s="70" cm="1">
        <f t="array" ref="BW1186">IF(RunType&lt;&gt;"OPN",INDEX(Tbl_FwdReal,$B1186,MATCH(ValnDt,Tbl_FwdReal_Cols)),IF(AND($J1186=0,ActInt=1),INDEX(Tbl_FwdReal,$B1186-IVP,MATCH(ValnDt,Tbl_FwdReal_Cols)),-999))*$K1186</f>
        <v>0</v>
      </c>
      <c r="BX1186" s="70">
        <f t="shared" si="2796"/>
        <v>0</v>
      </c>
      <c r="BY1186" s="70">
        <f t="shared" si="2871"/>
        <v>7.3823923760000021E-2</v>
      </c>
      <c r="BZ1186" s="64">
        <f t="shared" si="2884"/>
        <v>5.9531531930647752E-3</v>
      </c>
      <c r="CA1186" s="70" cm="1">
        <f t="array" ref="CA1186">IF($J1186=1,CA1185*(1+INDEX(Tbl_CPI,$B1186,MATCH(IF(RunType="OPN",StartDt,ValnDt),Tbl_CPI_Cols))),0)</f>
        <v>0</v>
      </c>
      <c r="CB1186" s="70">
        <f t="shared" si="2872"/>
        <v>627.36076401175092</v>
      </c>
      <c r="CC1186" s="70">
        <f t="shared" si="2873"/>
        <v>619.95458487883047</v>
      </c>
      <c r="CD1186" s="36">
        <f t="shared" si="2797"/>
        <v>3140.5866012320084</v>
      </c>
      <c r="CE1186" s="36">
        <f t="shared" si="2798"/>
        <v>0</v>
      </c>
      <c r="CF1186" s="36">
        <f t="shared" si="2799"/>
        <v>0</v>
      </c>
      <c r="CG1186" s="36">
        <f t="shared" si="2800"/>
        <v>0</v>
      </c>
      <c r="CH1186" s="36">
        <f t="shared" si="2801"/>
        <v>0</v>
      </c>
      <c r="CI1186" s="36">
        <f t="shared" si="2802"/>
        <v>0</v>
      </c>
      <c r="CJ1186" s="36">
        <f t="shared" si="2803"/>
        <v>0</v>
      </c>
      <c r="CK1186" s="36">
        <f t="shared" si="2804"/>
        <v>0</v>
      </c>
      <c r="CL1186" s="36">
        <f t="shared" si="2805"/>
        <v>0</v>
      </c>
      <c r="CM1186" s="36">
        <f t="shared" si="2806"/>
        <v>0</v>
      </c>
      <c r="CN1186" s="36">
        <f t="shared" si="2807"/>
        <v>0</v>
      </c>
      <c r="CO1186" s="20">
        <f t="shared" si="2808"/>
        <v>120000</v>
      </c>
      <c r="CP1186" s="20">
        <f t="shared" si="2809"/>
        <v>2</v>
      </c>
      <c r="CQ1186" s="64" t="e">
        <f t="shared" si="2810"/>
        <v>#N/A</v>
      </c>
      <c r="CR1186" s="64" t="e">
        <f t="shared" si="2811"/>
        <v>#N/A</v>
      </c>
      <c r="CS1186" s="36" t="e">
        <f t="shared" si="2812"/>
        <v>#N/A</v>
      </c>
      <c r="CT1186" s="36">
        <f t="shared" si="2813"/>
        <v>0</v>
      </c>
      <c r="CU1186" s="36">
        <f t="shared" si="2814"/>
        <v>0</v>
      </c>
      <c r="CV1186" s="36">
        <f t="shared" si="2874"/>
        <v>0</v>
      </c>
      <c r="CW1186" s="36">
        <f t="shared" si="2815"/>
        <v>0</v>
      </c>
      <c r="CX1186" s="36">
        <f t="shared" si="2816"/>
        <v>0</v>
      </c>
      <c r="CY1186" s="36">
        <f t="shared" si="2817"/>
        <v>0</v>
      </c>
      <c r="CZ1186" s="36">
        <f t="shared" si="2875"/>
        <v>0</v>
      </c>
      <c r="DA1186" s="64">
        <f t="shared" si="2818"/>
        <v>5.9531531930647752E-3</v>
      </c>
      <c r="DB1186" s="70">
        <f t="shared" si="2876"/>
        <v>0.99408207710849306</v>
      </c>
      <c r="DC1186" s="70">
        <f>PRODUCT($DB$8:DB1186)</f>
        <v>4.9298055705618261E-5</v>
      </c>
      <c r="DD1186" s="36">
        <f t="shared" si="2819"/>
        <v>0</v>
      </c>
      <c r="DE1186" s="36">
        <f t="shared" si="2820"/>
        <v>0</v>
      </c>
      <c r="DF1186" s="36">
        <f t="shared" si="2821"/>
        <v>0</v>
      </c>
      <c r="DG1186" s="36">
        <f t="shared" si="2822"/>
        <v>0</v>
      </c>
      <c r="DH1186" s="36">
        <f t="shared" si="2823"/>
        <v>0</v>
      </c>
      <c r="DI1186" s="36">
        <f t="shared" si="2824"/>
        <v>0</v>
      </c>
      <c r="DJ1186" s="36">
        <f t="shared" si="2825"/>
        <v>0</v>
      </c>
      <c r="DK1186" s="36">
        <f t="shared" si="2826"/>
        <v>0</v>
      </c>
      <c r="DL1186" s="36">
        <f t="shared" si="2827"/>
        <v>0</v>
      </c>
      <c r="DM1186" s="36">
        <f t="shared" si="2828"/>
        <v>0</v>
      </c>
      <c r="DN1186" s="36">
        <f t="shared" ca="1" si="2877"/>
        <v>4.6137290849905055E-12</v>
      </c>
      <c r="DO1186" s="64" cm="1">
        <f t="array" ref="DO1186">IFERROR(INDEX(Tbl_FwdNom,$B1186,MATCH(LIDt,Tbl_FwdNom_Cols,0)),0)</f>
        <v>7.234298999</v>
      </c>
      <c r="DP1186" s="64">
        <f t="shared" ca="1" si="2878"/>
        <v>0</v>
      </c>
      <c r="DQ1186" s="64">
        <f t="shared" ca="1" si="2829"/>
        <v>0</v>
      </c>
      <c r="DR1186" s="70">
        <f t="shared" ca="1" si="2830"/>
        <v>1</v>
      </c>
      <c r="DS1186" s="70">
        <f ca="1">PRODUCT($DR$8:DR1186)</f>
        <v>5.1485728910319675E-4</v>
      </c>
      <c r="DT1186" s="36">
        <f t="shared" ca="1" si="2831"/>
        <v>0</v>
      </c>
      <c r="DU1186" s="36">
        <f t="shared" ca="1" si="2832"/>
        <v>0</v>
      </c>
      <c r="DV1186" s="36">
        <f t="shared" ca="1" si="2833"/>
        <v>0</v>
      </c>
      <c r="DW1186" s="36">
        <f t="shared" ca="1" si="2834"/>
        <v>0</v>
      </c>
      <c r="DX1186" s="36">
        <f t="shared" ca="1" si="2835"/>
        <v>0</v>
      </c>
      <c r="DY1186" s="36">
        <f t="shared" ca="1" si="2836"/>
        <v>0</v>
      </c>
      <c r="DZ1186" s="36">
        <f t="shared" ca="1" si="2837"/>
        <v>0</v>
      </c>
      <c r="EA1186" s="36">
        <f t="shared" ca="1" si="2838"/>
        <v>0</v>
      </c>
      <c r="EB1186" s="36">
        <f t="shared" ca="1" si="2839"/>
        <v>0</v>
      </c>
      <c r="EC1186" s="36">
        <f t="shared" ca="1" si="2840"/>
        <v>0</v>
      </c>
      <c r="ED1186" s="36">
        <f t="shared" ca="1" si="2841"/>
        <v>0</v>
      </c>
      <c r="EE1186" s="36">
        <f t="shared" ca="1" si="2879"/>
        <v>0</v>
      </c>
      <c r="EF1186" s="36">
        <f t="shared" ca="1" si="2842"/>
        <v>0</v>
      </c>
      <c r="EG1186" s="64"/>
      <c r="EH1186" s="64"/>
      <c r="EI1186" s="64"/>
      <c r="EJ1186" s="70"/>
      <c r="EK1186" s="70"/>
      <c r="EL1186" s="70"/>
      <c r="EM1186" s="70"/>
      <c r="EN1186" s="70"/>
      <c r="EO1186" s="36">
        <f t="shared" si="2843"/>
        <v>0</v>
      </c>
      <c r="EP1186" s="36">
        <f t="shared" si="2844"/>
        <v>0</v>
      </c>
      <c r="EQ1186" s="36">
        <f t="shared" si="2845"/>
        <v>0</v>
      </c>
      <c r="ER1186" s="36">
        <f t="shared" si="2846"/>
        <v>0</v>
      </c>
      <c r="ES1186" s="36">
        <f t="shared" si="2847"/>
        <v>0</v>
      </c>
      <c r="ET1186" s="36">
        <f t="shared" si="2848"/>
        <v>0</v>
      </c>
      <c r="EU1186" s="36">
        <f t="shared" si="2880"/>
        <v>0</v>
      </c>
      <c r="EV1186" s="36">
        <f t="shared" si="2849"/>
        <v>0</v>
      </c>
      <c r="EW1186" s="36">
        <f t="shared" si="2850"/>
        <v>0</v>
      </c>
      <c r="EX1186" s="36">
        <f t="shared" si="2881"/>
        <v>0</v>
      </c>
      <c r="EY1186" s="36">
        <f t="shared" si="2851"/>
        <v>0</v>
      </c>
      <c r="EZ1186" s="36">
        <f t="shared" si="2852"/>
        <v>0</v>
      </c>
      <c r="FA1186" s="36">
        <f t="shared" si="2853"/>
        <v>0</v>
      </c>
      <c r="FB1186" s="36">
        <f t="shared" si="2854"/>
        <v>0</v>
      </c>
      <c r="FC1186" s="36">
        <f t="shared" si="2882"/>
        <v>0</v>
      </c>
      <c r="FD1186" s="36">
        <f t="shared" si="2855"/>
        <v>0</v>
      </c>
      <c r="FE1186" s="36">
        <f t="shared" si="2856"/>
        <v>0</v>
      </c>
      <c r="FF1186" s="36">
        <f t="shared" si="2883"/>
        <v>0</v>
      </c>
      <c r="FG1186" s="36">
        <f t="shared" si="2857"/>
        <v>0</v>
      </c>
      <c r="FH1186" s="36">
        <f t="shared" si="2858"/>
        <v>0</v>
      </c>
      <c r="FI1186" s="36">
        <f t="shared" si="2859"/>
        <v>0</v>
      </c>
      <c r="FJ1186" s="36">
        <f t="shared" ca="1" si="2860"/>
        <v>0</v>
      </c>
      <c r="FK1186" s="36">
        <f t="shared" si="2861"/>
        <v>0</v>
      </c>
      <c r="FL1186" s="36">
        <f t="shared" si="2862"/>
        <v>0</v>
      </c>
      <c r="FM1186" s="36">
        <f t="shared" ca="1" si="2863"/>
        <v>0</v>
      </c>
      <c r="FN1186" s="36">
        <f t="shared" ca="1" si="2885"/>
        <v>0</v>
      </c>
    </row>
    <row r="1187" spans="2:170" x14ac:dyDescent="0.25">
      <c r="B1187" s="2">
        <v>1179</v>
      </c>
      <c r="C1187" s="2">
        <f t="shared" si="2886"/>
        <v>99</v>
      </c>
      <c r="D1187" s="2">
        <f t="shared" si="2889"/>
        <v>1203</v>
      </c>
      <c r="E1187" s="2">
        <f t="shared" si="2887"/>
        <v>101</v>
      </c>
      <c r="F1187" s="189">
        <f t="shared" si="2891"/>
        <v>81601</v>
      </c>
      <c r="G1187" s="2">
        <f t="shared" si="2890"/>
        <v>5</v>
      </c>
      <c r="H1187" s="187">
        <f t="shared" si="2740"/>
        <v>132.83333333333334</v>
      </c>
      <c r="I1187" s="186">
        <f t="shared" si="2888"/>
        <v>132</v>
      </c>
      <c r="J1187" s="2">
        <f t="shared" si="2741"/>
        <v>0</v>
      </c>
      <c r="K1187" s="2">
        <f t="shared" si="2742"/>
        <v>0</v>
      </c>
      <c r="L1187">
        <f t="shared" si="2743"/>
        <v>2</v>
      </c>
      <c r="M1187" s="190">
        <f t="shared" si="2864"/>
        <v>0</v>
      </c>
      <c r="N1187">
        <f t="shared" si="2744"/>
        <v>1</v>
      </c>
      <c r="O1187">
        <f t="shared" si="2745"/>
        <v>100</v>
      </c>
      <c r="P1187" s="58">
        <f t="shared" si="2746"/>
        <v>0</v>
      </c>
      <c r="Q1187" s="106">
        <f t="shared" si="2747"/>
        <v>0</v>
      </c>
      <c r="R1187" s="59">
        <f t="shared" si="2748"/>
        <v>0</v>
      </c>
      <c r="S1187" s="32">
        <f t="shared" si="2865"/>
        <v>0</v>
      </c>
      <c r="T1187">
        <f t="shared" si="2749"/>
        <v>1</v>
      </c>
      <c r="U1187" s="32">
        <f t="shared" si="2866"/>
        <v>0</v>
      </c>
      <c r="V1187">
        <f t="shared" si="2750"/>
        <v>1</v>
      </c>
      <c r="W1187">
        <f t="shared" si="2751"/>
        <v>100</v>
      </c>
      <c r="X1187" s="58">
        <f t="shared" si="2752"/>
        <v>0</v>
      </c>
      <c r="Y1187" s="58">
        <f t="shared" si="2753"/>
        <v>0</v>
      </c>
      <c r="Z1187" s="32">
        <f t="shared" si="2754"/>
        <v>0</v>
      </c>
      <c r="AA1187" s="32">
        <f t="shared" si="2755"/>
        <v>0</v>
      </c>
      <c r="AB1187" s="59">
        <f t="shared" si="2756"/>
        <v>0</v>
      </c>
      <c r="AC1187" s="59">
        <f t="shared" si="2757"/>
        <v>0</v>
      </c>
      <c r="AD1187">
        <f t="shared" si="2758"/>
        <v>1</v>
      </c>
      <c r="AE1187" s="59">
        <f t="shared" si="2759"/>
        <v>0</v>
      </c>
      <c r="AF1187" s="59">
        <f t="shared" si="2760"/>
        <v>0</v>
      </c>
      <c r="AG1187" s="59">
        <f t="shared" si="2761"/>
        <v>0</v>
      </c>
      <c r="AH1187">
        <f t="shared" si="2762"/>
        <v>1</v>
      </c>
      <c r="AI1187" s="59">
        <f t="shared" si="2763"/>
        <v>0</v>
      </c>
      <c r="AJ1187" s="59">
        <f t="shared" si="2764"/>
        <v>0</v>
      </c>
      <c r="AK1187" s="59">
        <f t="shared" si="2765"/>
        <v>0</v>
      </c>
      <c r="AL1187" s="59">
        <f t="shared" si="2766"/>
        <v>0</v>
      </c>
      <c r="AM1187" s="12">
        <f t="shared" si="2867"/>
        <v>0</v>
      </c>
      <c r="AN1187" s="12">
        <f t="shared" si="2868"/>
        <v>0</v>
      </c>
      <c r="AO1187" s="66">
        <f t="shared" si="2767"/>
        <v>0</v>
      </c>
      <c r="AP1187" s="66">
        <f t="shared" si="2768"/>
        <v>0</v>
      </c>
      <c r="AQ1187" s="59">
        <f t="shared" si="2769"/>
        <v>0</v>
      </c>
      <c r="AR1187" s="59">
        <f t="shared" si="2770"/>
        <v>0</v>
      </c>
      <c r="AS1187" s="59">
        <f t="shared" si="2771"/>
        <v>0</v>
      </c>
      <c r="AT1187" s="12">
        <f t="shared" si="2772"/>
        <v>0</v>
      </c>
      <c r="AU1187" s="59">
        <f t="shared" si="2869"/>
        <v>0</v>
      </c>
      <c r="AV1187" s="59">
        <f t="shared" si="2870"/>
        <v>0</v>
      </c>
      <c r="AW1187" s="70" t="e">
        <f t="shared" si="2773"/>
        <v>#N/A</v>
      </c>
      <c r="AX1187" s="20">
        <f t="shared" si="2774"/>
        <v>200000</v>
      </c>
      <c r="AY1187" s="20">
        <f t="shared" si="2775"/>
        <v>0</v>
      </c>
      <c r="AZ1187" s="20">
        <f t="shared" si="2776"/>
        <v>0</v>
      </c>
      <c r="BA1187" s="20">
        <f t="shared" si="2777"/>
        <v>0</v>
      </c>
      <c r="BB1187" s="36">
        <f t="shared" si="2778"/>
        <v>0</v>
      </c>
      <c r="BC1187" s="36">
        <f t="shared" si="2779"/>
        <v>0</v>
      </c>
      <c r="BD1187" s="80">
        <f t="shared" si="2780"/>
        <v>0</v>
      </c>
      <c r="BE1187" s="36">
        <f t="shared" si="2781"/>
        <v>0</v>
      </c>
      <c r="BF1187" s="36">
        <f t="shared" si="2782"/>
        <v>0</v>
      </c>
      <c r="BG1187" s="36">
        <f t="shared" si="2783"/>
        <v>0</v>
      </c>
      <c r="BH1187" s="36">
        <f t="shared" si="2784"/>
        <v>0</v>
      </c>
      <c r="BI1187" s="36">
        <f t="shared" si="2785"/>
        <v>0</v>
      </c>
      <c r="BJ1187" s="36">
        <f t="shared" si="2786"/>
        <v>0</v>
      </c>
      <c r="BK1187" s="36">
        <f t="shared" si="2787"/>
        <v>0</v>
      </c>
      <c r="BL1187" s="68">
        <f>IF(OR(AT1187=0,E1187&gt;ProjTerm),0,VLOOKUP(D1187,'Life Events'!$AE$5:$AI$1206,5,FALSE))</f>
        <v>0</v>
      </c>
      <c r="BM1187" s="93">
        <f t="shared" si="2788"/>
        <v>0</v>
      </c>
      <c r="BN1187" s="93">
        <f t="shared" si="2789"/>
        <v>0</v>
      </c>
      <c r="BO1187" s="36">
        <f t="shared" si="2790"/>
        <v>0</v>
      </c>
      <c r="BP1187" s="36">
        <f t="shared" si="2791"/>
        <v>0</v>
      </c>
      <c r="BQ1187" s="36">
        <f t="shared" si="2792"/>
        <v>0</v>
      </c>
      <c r="BR1187" s="36">
        <f t="shared" si="2793"/>
        <v>154.78110000000001</v>
      </c>
      <c r="BS1187" s="36">
        <f t="shared" si="2794"/>
        <v>0</v>
      </c>
      <c r="BT1187" s="36">
        <f t="shared" si="2795"/>
        <v>0</v>
      </c>
      <c r="BU1187" s="70" cm="1">
        <f t="array" ref="BU1187">IF(AND(ActInt=1,$J1187=0),INDEX(Tbl_FwdNom,$B1187-IVP,MATCH(ValnDt,Tbl_FwdNom_Cols)),INDEX(Tbl_FwdNom,$B1187,MATCH(StartDt,Tbl_FwdNom_Cols)))</f>
        <v>7.3765619009999996</v>
      </c>
      <c r="BV1187" s="70" cm="1">
        <f t="array" ref="BV1187">INDEX(Tbl_FwdReal,$B1187,MATCH(StartDt,Tbl_FwdReal_Cols))</f>
        <v>2.0745832850000001</v>
      </c>
      <c r="BW1187" s="70" cm="1">
        <f t="array" ref="BW1187">IF(RunType&lt;&gt;"OPN",INDEX(Tbl_FwdReal,$B1187,MATCH(ValnDt,Tbl_FwdReal_Cols)),IF(AND($J1187=0,ActInt=1),INDEX(Tbl_FwdReal,$B1187-IVP,MATCH(ValnDt,Tbl_FwdReal_Cols)),-999))*$K1187</f>
        <v>0</v>
      </c>
      <c r="BX1187" s="70">
        <f t="shared" si="2796"/>
        <v>0</v>
      </c>
      <c r="BY1187" s="70">
        <f t="shared" si="2871"/>
        <v>7.3765619010000005E-2</v>
      </c>
      <c r="BZ1187" s="64">
        <f t="shared" si="2884"/>
        <v>5.9486014453757896E-3</v>
      </c>
      <c r="CA1187" s="70" cm="1">
        <f t="array" ref="CA1187">IF($J1187=1,CA1186*(1+INDEX(Tbl_CPI,$B1187,MATCH(IF(RunType="OPN",StartDt,ValnDt),Tbl_CPI_Cols))),0)</f>
        <v>0</v>
      </c>
      <c r="CB1187" s="70">
        <f t="shared" si="2872"/>
        <v>631.09268315932331</v>
      </c>
      <c r="CC1187" s="70">
        <f t="shared" si="2873"/>
        <v>619.95458487883047</v>
      </c>
      <c r="CD1187" s="36">
        <f t="shared" si="2797"/>
        <v>3140.5866012320084</v>
      </c>
      <c r="CE1187" s="36">
        <f t="shared" si="2798"/>
        <v>0</v>
      </c>
      <c r="CF1187" s="36">
        <f t="shared" si="2799"/>
        <v>0</v>
      </c>
      <c r="CG1187" s="36">
        <f t="shared" si="2800"/>
        <v>0</v>
      </c>
      <c r="CH1187" s="36">
        <f t="shared" si="2801"/>
        <v>0</v>
      </c>
      <c r="CI1187" s="36">
        <f t="shared" si="2802"/>
        <v>0</v>
      </c>
      <c r="CJ1187" s="36">
        <f t="shared" si="2803"/>
        <v>0</v>
      </c>
      <c r="CK1187" s="36">
        <f t="shared" si="2804"/>
        <v>0</v>
      </c>
      <c r="CL1187" s="36">
        <f t="shared" si="2805"/>
        <v>0</v>
      </c>
      <c r="CM1187" s="36">
        <f t="shared" si="2806"/>
        <v>0</v>
      </c>
      <c r="CN1187" s="36">
        <f t="shared" si="2807"/>
        <v>0</v>
      </c>
      <c r="CO1187" s="20">
        <f t="shared" si="2808"/>
        <v>120000</v>
      </c>
      <c r="CP1187" s="20">
        <f t="shared" si="2809"/>
        <v>2</v>
      </c>
      <c r="CQ1187" s="64" t="e">
        <f t="shared" si="2810"/>
        <v>#N/A</v>
      </c>
      <c r="CR1187" s="64" t="e">
        <f t="shared" si="2811"/>
        <v>#N/A</v>
      </c>
      <c r="CS1187" s="36" t="e">
        <f t="shared" si="2812"/>
        <v>#N/A</v>
      </c>
      <c r="CT1187" s="36">
        <f t="shared" si="2813"/>
        <v>0</v>
      </c>
      <c r="CU1187" s="36">
        <f t="shared" si="2814"/>
        <v>0</v>
      </c>
      <c r="CV1187" s="36">
        <f t="shared" si="2874"/>
        <v>0</v>
      </c>
      <c r="CW1187" s="36">
        <f t="shared" si="2815"/>
        <v>0</v>
      </c>
      <c r="CX1187" s="36">
        <f t="shared" si="2816"/>
        <v>0</v>
      </c>
      <c r="CY1187" s="36">
        <f t="shared" si="2817"/>
        <v>0</v>
      </c>
      <c r="CZ1187" s="36">
        <f t="shared" si="2875"/>
        <v>0</v>
      </c>
      <c r="DA1187" s="64">
        <f t="shared" si="2818"/>
        <v>5.9486014453757896E-3</v>
      </c>
      <c r="DB1187" s="70">
        <f t="shared" si="2876"/>
        <v>0.9940865751621617</v>
      </c>
      <c r="DC1187" s="70">
        <f>PRODUCT($DB$8:DB1187)</f>
        <v>4.9006535358551521E-5</v>
      </c>
      <c r="DD1187" s="36">
        <f t="shared" si="2819"/>
        <v>0</v>
      </c>
      <c r="DE1187" s="36">
        <f t="shared" si="2820"/>
        <v>0</v>
      </c>
      <c r="DF1187" s="36">
        <f t="shared" si="2821"/>
        <v>0</v>
      </c>
      <c r="DG1187" s="36">
        <f t="shared" si="2822"/>
        <v>0</v>
      </c>
      <c r="DH1187" s="36">
        <f t="shared" si="2823"/>
        <v>0</v>
      </c>
      <c r="DI1187" s="36">
        <f t="shared" si="2824"/>
        <v>0</v>
      </c>
      <c r="DJ1187" s="36">
        <f t="shared" si="2825"/>
        <v>0</v>
      </c>
      <c r="DK1187" s="36">
        <f t="shared" si="2826"/>
        <v>0</v>
      </c>
      <c r="DL1187" s="36">
        <f t="shared" si="2827"/>
        <v>0</v>
      </c>
      <c r="DM1187" s="36">
        <f t="shared" si="2828"/>
        <v>0</v>
      </c>
      <c r="DN1187" s="36">
        <f t="shared" ca="1" si="2877"/>
        <v>4.6137290849905055E-12</v>
      </c>
      <c r="DO1187" s="64" cm="1">
        <f t="array" ref="DO1187">IFERROR(INDEX(Tbl_FwdNom,$B1187,MATCH(LIDt,Tbl_FwdNom_Cols,0)),0)</f>
        <v>7.2326015449999996</v>
      </c>
      <c r="DP1187" s="64">
        <f t="shared" ca="1" si="2878"/>
        <v>0</v>
      </c>
      <c r="DQ1187" s="64">
        <f t="shared" ca="1" si="2829"/>
        <v>0</v>
      </c>
      <c r="DR1187" s="70">
        <f t="shared" ca="1" si="2830"/>
        <v>1</v>
      </c>
      <c r="DS1187" s="70">
        <f ca="1">PRODUCT($DR$8:DR1187)</f>
        <v>5.1485728910319675E-4</v>
      </c>
      <c r="DT1187" s="36">
        <f t="shared" ca="1" si="2831"/>
        <v>0</v>
      </c>
      <c r="DU1187" s="36">
        <f t="shared" ca="1" si="2832"/>
        <v>0</v>
      </c>
      <c r="DV1187" s="36">
        <f t="shared" ca="1" si="2833"/>
        <v>0</v>
      </c>
      <c r="DW1187" s="36">
        <f t="shared" ca="1" si="2834"/>
        <v>0</v>
      </c>
      <c r="DX1187" s="36">
        <f t="shared" ca="1" si="2835"/>
        <v>0</v>
      </c>
      <c r="DY1187" s="36">
        <f t="shared" ca="1" si="2836"/>
        <v>0</v>
      </c>
      <c r="DZ1187" s="36">
        <f t="shared" ca="1" si="2837"/>
        <v>0</v>
      </c>
      <c r="EA1187" s="36">
        <f t="shared" ca="1" si="2838"/>
        <v>0</v>
      </c>
      <c r="EB1187" s="36">
        <f t="shared" ca="1" si="2839"/>
        <v>0</v>
      </c>
      <c r="EC1187" s="36">
        <f t="shared" ca="1" si="2840"/>
        <v>0</v>
      </c>
      <c r="ED1187" s="36">
        <f t="shared" ca="1" si="2841"/>
        <v>0</v>
      </c>
      <c r="EE1187" s="36">
        <f t="shared" ca="1" si="2879"/>
        <v>0</v>
      </c>
      <c r="EF1187" s="36">
        <f t="shared" ca="1" si="2842"/>
        <v>0</v>
      </c>
      <c r="EG1187" s="64"/>
      <c r="EH1187" s="64"/>
      <c r="EI1187" s="64"/>
      <c r="EJ1187" s="70"/>
      <c r="EK1187" s="70"/>
      <c r="EL1187" s="70"/>
      <c r="EM1187" s="70"/>
      <c r="EN1187" s="70"/>
      <c r="EO1187" s="36">
        <f t="shared" si="2843"/>
        <v>0</v>
      </c>
      <c r="EP1187" s="36">
        <f t="shared" si="2844"/>
        <v>0</v>
      </c>
      <c r="EQ1187" s="36">
        <f t="shared" si="2845"/>
        <v>0</v>
      </c>
      <c r="ER1187" s="36">
        <f t="shared" si="2846"/>
        <v>0</v>
      </c>
      <c r="ES1187" s="36">
        <f t="shared" si="2847"/>
        <v>0</v>
      </c>
      <c r="ET1187" s="36">
        <f t="shared" si="2848"/>
        <v>0</v>
      </c>
      <c r="EU1187" s="36">
        <f t="shared" si="2880"/>
        <v>0</v>
      </c>
      <c r="EV1187" s="36">
        <f t="shared" si="2849"/>
        <v>0</v>
      </c>
      <c r="EW1187" s="36">
        <f t="shared" si="2850"/>
        <v>0</v>
      </c>
      <c r="EX1187" s="36">
        <f t="shared" si="2881"/>
        <v>0</v>
      </c>
      <c r="EY1187" s="36">
        <f t="shared" si="2851"/>
        <v>0</v>
      </c>
      <c r="EZ1187" s="36">
        <f t="shared" si="2852"/>
        <v>0</v>
      </c>
      <c r="FA1187" s="36">
        <f t="shared" si="2853"/>
        <v>0</v>
      </c>
      <c r="FB1187" s="36">
        <f t="shared" si="2854"/>
        <v>0</v>
      </c>
      <c r="FC1187" s="36">
        <f t="shared" si="2882"/>
        <v>0</v>
      </c>
      <c r="FD1187" s="36">
        <f t="shared" si="2855"/>
        <v>0</v>
      </c>
      <c r="FE1187" s="36">
        <f t="shared" si="2856"/>
        <v>0</v>
      </c>
      <c r="FF1187" s="36">
        <f t="shared" si="2883"/>
        <v>0</v>
      </c>
      <c r="FG1187" s="36">
        <f t="shared" si="2857"/>
        <v>0</v>
      </c>
      <c r="FH1187" s="36">
        <f t="shared" si="2858"/>
        <v>0</v>
      </c>
      <c r="FI1187" s="36">
        <f t="shared" si="2859"/>
        <v>0</v>
      </c>
      <c r="FJ1187" s="36">
        <f t="shared" ca="1" si="2860"/>
        <v>0</v>
      </c>
      <c r="FK1187" s="36">
        <f t="shared" si="2861"/>
        <v>0</v>
      </c>
      <c r="FL1187" s="36">
        <f t="shared" si="2862"/>
        <v>0</v>
      </c>
      <c r="FM1187" s="36">
        <f t="shared" ca="1" si="2863"/>
        <v>0</v>
      </c>
      <c r="FN1187" s="36">
        <f t="shared" ca="1" si="2885"/>
        <v>0</v>
      </c>
    </row>
    <row r="1188" spans="2:170" x14ac:dyDescent="0.25">
      <c r="B1188" s="2">
        <v>1180</v>
      </c>
      <c r="C1188" s="2">
        <f t="shared" si="2886"/>
        <v>99</v>
      </c>
      <c r="D1188" s="2">
        <f t="shared" si="2889"/>
        <v>1204</v>
      </c>
      <c r="E1188" s="2">
        <f t="shared" si="2887"/>
        <v>101</v>
      </c>
      <c r="F1188" s="189">
        <f t="shared" si="2891"/>
        <v>81631</v>
      </c>
      <c r="G1188" s="2">
        <f t="shared" si="2890"/>
        <v>6</v>
      </c>
      <c r="H1188" s="187">
        <f t="shared" si="2740"/>
        <v>132.91666666666666</v>
      </c>
      <c r="I1188" s="186">
        <f t="shared" si="2888"/>
        <v>132</v>
      </c>
      <c r="J1188" s="2">
        <f t="shared" si="2741"/>
        <v>0</v>
      </c>
      <c r="K1188" s="2">
        <f t="shared" si="2742"/>
        <v>0</v>
      </c>
      <c r="L1188">
        <f t="shared" si="2743"/>
        <v>2</v>
      </c>
      <c r="M1188" s="190">
        <f t="shared" si="2864"/>
        <v>0</v>
      </c>
      <c r="N1188">
        <f t="shared" si="2744"/>
        <v>1</v>
      </c>
      <c r="O1188">
        <f t="shared" si="2745"/>
        <v>100</v>
      </c>
      <c r="P1188" s="58">
        <f t="shared" si="2746"/>
        <v>0</v>
      </c>
      <c r="Q1188" s="106">
        <f t="shared" si="2747"/>
        <v>0</v>
      </c>
      <c r="R1188" s="59">
        <f t="shared" si="2748"/>
        <v>0</v>
      </c>
      <c r="S1188" s="32">
        <f t="shared" si="2865"/>
        <v>0</v>
      </c>
      <c r="T1188">
        <f t="shared" si="2749"/>
        <v>1</v>
      </c>
      <c r="U1188" s="32">
        <f t="shared" si="2866"/>
        <v>0</v>
      </c>
      <c r="V1188">
        <f t="shared" si="2750"/>
        <v>1</v>
      </c>
      <c r="W1188">
        <f t="shared" si="2751"/>
        <v>100</v>
      </c>
      <c r="X1188" s="58">
        <f t="shared" si="2752"/>
        <v>0</v>
      </c>
      <c r="Y1188" s="58">
        <f t="shared" si="2753"/>
        <v>0</v>
      </c>
      <c r="Z1188" s="32">
        <f t="shared" si="2754"/>
        <v>0</v>
      </c>
      <c r="AA1188" s="32">
        <f t="shared" si="2755"/>
        <v>0</v>
      </c>
      <c r="AB1188" s="59">
        <f t="shared" si="2756"/>
        <v>0</v>
      </c>
      <c r="AC1188" s="59">
        <f t="shared" si="2757"/>
        <v>0</v>
      </c>
      <c r="AD1188">
        <f t="shared" si="2758"/>
        <v>1</v>
      </c>
      <c r="AE1188" s="59">
        <f t="shared" si="2759"/>
        <v>0</v>
      </c>
      <c r="AF1188" s="59">
        <f t="shared" si="2760"/>
        <v>0</v>
      </c>
      <c r="AG1188" s="59">
        <f t="shared" si="2761"/>
        <v>0</v>
      </c>
      <c r="AH1188">
        <f t="shared" si="2762"/>
        <v>1</v>
      </c>
      <c r="AI1188" s="59">
        <f t="shared" si="2763"/>
        <v>0</v>
      </c>
      <c r="AJ1188" s="59">
        <f t="shared" si="2764"/>
        <v>0</v>
      </c>
      <c r="AK1188" s="59">
        <f t="shared" si="2765"/>
        <v>0</v>
      </c>
      <c r="AL1188" s="59">
        <f t="shared" si="2766"/>
        <v>0</v>
      </c>
      <c r="AM1188" s="12">
        <f t="shared" si="2867"/>
        <v>0</v>
      </c>
      <c r="AN1188" s="12">
        <f t="shared" si="2868"/>
        <v>0</v>
      </c>
      <c r="AO1188" s="66">
        <f t="shared" si="2767"/>
        <v>0</v>
      </c>
      <c r="AP1188" s="66">
        <f t="shared" si="2768"/>
        <v>0</v>
      </c>
      <c r="AQ1188" s="59">
        <f t="shared" si="2769"/>
        <v>0</v>
      </c>
      <c r="AR1188" s="59">
        <f t="shared" si="2770"/>
        <v>0</v>
      </c>
      <c r="AS1188" s="59">
        <f t="shared" si="2771"/>
        <v>0</v>
      </c>
      <c r="AT1188" s="12">
        <f t="shared" si="2772"/>
        <v>0</v>
      </c>
      <c r="AU1188" s="59">
        <f t="shared" si="2869"/>
        <v>0</v>
      </c>
      <c r="AV1188" s="59">
        <f t="shared" si="2870"/>
        <v>0</v>
      </c>
      <c r="AW1188" s="70" t="e">
        <f t="shared" si="2773"/>
        <v>#N/A</v>
      </c>
      <c r="AX1188" s="20">
        <f t="shared" si="2774"/>
        <v>200000</v>
      </c>
      <c r="AY1188" s="20">
        <f t="shared" si="2775"/>
        <v>0</v>
      </c>
      <c r="AZ1188" s="20">
        <f t="shared" si="2776"/>
        <v>0</v>
      </c>
      <c r="BA1188" s="20">
        <f t="shared" si="2777"/>
        <v>0</v>
      </c>
      <c r="BB1188" s="36">
        <f t="shared" si="2778"/>
        <v>0</v>
      </c>
      <c r="BC1188" s="36">
        <f t="shared" si="2779"/>
        <v>0</v>
      </c>
      <c r="BD1188" s="80">
        <f t="shared" si="2780"/>
        <v>0</v>
      </c>
      <c r="BE1188" s="36">
        <f t="shared" si="2781"/>
        <v>0</v>
      </c>
      <c r="BF1188" s="36">
        <f t="shared" si="2782"/>
        <v>0</v>
      </c>
      <c r="BG1188" s="36">
        <f t="shared" si="2783"/>
        <v>0</v>
      </c>
      <c r="BH1188" s="36">
        <f t="shared" si="2784"/>
        <v>0</v>
      </c>
      <c r="BI1188" s="36">
        <f t="shared" si="2785"/>
        <v>0</v>
      </c>
      <c r="BJ1188" s="36">
        <f t="shared" si="2786"/>
        <v>0</v>
      </c>
      <c r="BK1188" s="36">
        <f t="shared" si="2787"/>
        <v>0</v>
      </c>
      <c r="BL1188" s="68">
        <f>IF(OR(AT1188=0,E1188&gt;ProjTerm),0,VLOOKUP(D1188,'Life Events'!$AE$5:$AI$1206,5,FALSE))</f>
        <v>0</v>
      </c>
      <c r="BM1188" s="93">
        <f t="shared" si="2788"/>
        <v>0</v>
      </c>
      <c r="BN1188" s="93">
        <f t="shared" si="2789"/>
        <v>0</v>
      </c>
      <c r="BO1188" s="36">
        <f t="shared" si="2790"/>
        <v>0</v>
      </c>
      <c r="BP1188" s="36">
        <f t="shared" si="2791"/>
        <v>0</v>
      </c>
      <c r="BQ1188" s="36">
        <f t="shared" si="2792"/>
        <v>0</v>
      </c>
      <c r="BR1188" s="36">
        <f t="shared" si="2793"/>
        <v>154.78110000000001</v>
      </c>
      <c r="BS1188" s="36">
        <f t="shared" si="2794"/>
        <v>0</v>
      </c>
      <c r="BT1188" s="36">
        <f t="shared" si="2795"/>
        <v>0</v>
      </c>
      <c r="BU1188" s="70" cm="1">
        <f t="array" ref="BU1188">IF(AND(ActInt=1,$J1188=0),INDEX(Tbl_FwdNom,$B1188-IVP,MATCH(ValnDt,Tbl_FwdNom_Cols)),INDEX(Tbl_FwdNom,$B1188,MATCH(StartDt,Tbl_FwdNom_Cols)))</f>
        <v>7.3707317420000003</v>
      </c>
      <c r="BV1188" s="70" cm="1">
        <f t="array" ref="BV1188">INDEX(Tbl_FwdReal,$B1188,MATCH(StartDt,Tbl_FwdReal_Cols))</f>
        <v>2.0712459430000001</v>
      </c>
      <c r="BW1188" s="70" cm="1">
        <f t="array" ref="BW1188">IF(RunType&lt;&gt;"OPN",INDEX(Tbl_FwdReal,$B1188,MATCH(ValnDt,Tbl_FwdReal_Cols)),IF(AND($J1188=0,ActInt=1),INDEX(Tbl_FwdReal,$B1188-IVP,MATCH(ValnDt,Tbl_FwdReal_Cols)),-999))*$K1188</f>
        <v>0</v>
      </c>
      <c r="BX1188" s="70">
        <f t="shared" si="2796"/>
        <v>0</v>
      </c>
      <c r="BY1188" s="70">
        <f t="shared" si="2871"/>
        <v>7.3707317420000029E-2</v>
      </c>
      <c r="BZ1188" s="64">
        <f t="shared" si="2884"/>
        <v>5.9440497178346874E-3</v>
      </c>
      <c r="CA1188" s="70" cm="1">
        <f t="array" ref="CA1188">IF($J1188=1,CA1187*(1+INDEX(Tbl_CPI,$B1188,MATCH(IF(RunType="OPN",StartDt,ValnDt),Tbl_CPI_Cols))),0)</f>
        <v>0</v>
      </c>
      <c r="CB1188" s="70">
        <f t="shared" si="2872"/>
        <v>634.84392944458398</v>
      </c>
      <c r="CC1188" s="70">
        <f t="shared" si="2873"/>
        <v>619.95458487883047</v>
      </c>
      <c r="CD1188" s="36">
        <f t="shared" si="2797"/>
        <v>3140.5866012320084</v>
      </c>
      <c r="CE1188" s="36">
        <f t="shared" si="2798"/>
        <v>0</v>
      </c>
      <c r="CF1188" s="36">
        <f t="shared" si="2799"/>
        <v>0</v>
      </c>
      <c r="CG1188" s="36">
        <f t="shared" si="2800"/>
        <v>0</v>
      </c>
      <c r="CH1188" s="36">
        <f t="shared" si="2801"/>
        <v>0</v>
      </c>
      <c r="CI1188" s="36">
        <f t="shared" si="2802"/>
        <v>0</v>
      </c>
      <c r="CJ1188" s="36">
        <f t="shared" si="2803"/>
        <v>0</v>
      </c>
      <c r="CK1188" s="36">
        <f t="shared" si="2804"/>
        <v>0</v>
      </c>
      <c r="CL1188" s="36">
        <f t="shared" si="2805"/>
        <v>0</v>
      </c>
      <c r="CM1188" s="36">
        <f t="shared" si="2806"/>
        <v>0</v>
      </c>
      <c r="CN1188" s="36">
        <f t="shared" si="2807"/>
        <v>0</v>
      </c>
      <c r="CO1188" s="20">
        <f t="shared" si="2808"/>
        <v>120000</v>
      </c>
      <c r="CP1188" s="20">
        <f t="shared" si="2809"/>
        <v>2</v>
      </c>
      <c r="CQ1188" s="64" t="e">
        <f t="shared" si="2810"/>
        <v>#N/A</v>
      </c>
      <c r="CR1188" s="64" t="e">
        <f t="shared" si="2811"/>
        <v>#N/A</v>
      </c>
      <c r="CS1188" s="36" t="e">
        <f t="shared" si="2812"/>
        <v>#N/A</v>
      </c>
      <c r="CT1188" s="36">
        <f t="shared" si="2813"/>
        <v>0</v>
      </c>
      <c r="CU1188" s="36">
        <f t="shared" si="2814"/>
        <v>0</v>
      </c>
      <c r="CV1188" s="36">
        <f t="shared" si="2874"/>
        <v>0</v>
      </c>
      <c r="CW1188" s="36">
        <f t="shared" si="2815"/>
        <v>0</v>
      </c>
      <c r="CX1188" s="36">
        <f t="shared" si="2816"/>
        <v>0</v>
      </c>
      <c r="CY1188" s="36">
        <f t="shared" si="2817"/>
        <v>0</v>
      </c>
      <c r="CZ1188" s="36">
        <f t="shared" si="2875"/>
        <v>0</v>
      </c>
      <c r="DA1188" s="64">
        <f t="shared" si="2818"/>
        <v>5.9440497178346874E-3</v>
      </c>
      <c r="DB1188" s="70">
        <f t="shared" si="2876"/>
        <v>0.99409107323662582</v>
      </c>
      <c r="DC1188" s="70">
        <f>PRODUCT($DB$8:DB1188)</f>
        <v>4.8716959330191131E-5</v>
      </c>
      <c r="DD1188" s="36">
        <f t="shared" si="2819"/>
        <v>0</v>
      </c>
      <c r="DE1188" s="36">
        <f t="shared" si="2820"/>
        <v>0</v>
      </c>
      <c r="DF1188" s="36">
        <f t="shared" si="2821"/>
        <v>0</v>
      </c>
      <c r="DG1188" s="36">
        <f t="shared" si="2822"/>
        <v>0</v>
      </c>
      <c r="DH1188" s="36">
        <f t="shared" si="2823"/>
        <v>0</v>
      </c>
      <c r="DI1188" s="36">
        <f t="shared" si="2824"/>
        <v>0</v>
      </c>
      <c r="DJ1188" s="36">
        <f t="shared" si="2825"/>
        <v>0</v>
      </c>
      <c r="DK1188" s="36">
        <f t="shared" si="2826"/>
        <v>0</v>
      </c>
      <c r="DL1188" s="36">
        <f t="shared" si="2827"/>
        <v>0</v>
      </c>
      <c r="DM1188" s="36">
        <f t="shared" si="2828"/>
        <v>0</v>
      </c>
      <c r="DN1188" s="36">
        <f t="shared" ca="1" si="2877"/>
        <v>4.6137290849905055E-12</v>
      </c>
      <c r="DO1188" s="64" cm="1">
        <f t="array" ref="DO1188">IFERROR(INDEX(Tbl_FwdNom,$B1188,MATCH(LIDt,Tbl_FwdNom_Cols,0)),0)</f>
        <v>7.2309041169999997</v>
      </c>
      <c r="DP1188" s="64">
        <f t="shared" ca="1" si="2878"/>
        <v>0</v>
      </c>
      <c r="DQ1188" s="64">
        <f t="shared" ca="1" si="2829"/>
        <v>0</v>
      </c>
      <c r="DR1188" s="70">
        <f t="shared" ca="1" si="2830"/>
        <v>1</v>
      </c>
      <c r="DS1188" s="70">
        <f ca="1">PRODUCT($DR$8:DR1188)</f>
        <v>5.1485728910319675E-4</v>
      </c>
      <c r="DT1188" s="36">
        <f t="shared" ca="1" si="2831"/>
        <v>0</v>
      </c>
      <c r="DU1188" s="36">
        <f t="shared" ca="1" si="2832"/>
        <v>0</v>
      </c>
      <c r="DV1188" s="36">
        <f t="shared" ca="1" si="2833"/>
        <v>0</v>
      </c>
      <c r="DW1188" s="36">
        <f t="shared" ca="1" si="2834"/>
        <v>0</v>
      </c>
      <c r="DX1188" s="36">
        <f t="shared" ca="1" si="2835"/>
        <v>0</v>
      </c>
      <c r="DY1188" s="36">
        <f t="shared" ca="1" si="2836"/>
        <v>0</v>
      </c>
      <c r="DZ1188" s="36">
        <f t="shared" ca="1" si="2837"/>
        <v>0</v>
      </c>
      <c r="EA1188" s="36">
        <f t="shared" ca="1" si="2838"/>
        <v>0</v>
      </c>
      <c r="EB1188" s="36">
        <f t="shared" ca="1" si="2839"/>
        <v>0</v>
      </c>
      <c r="EC1188" s="36">
        <f t="shared" ca="1" si="2840"/>
        <v>0</v>
      </c>
      <c r="ED1188" s="36">
        <f t="shared" ca="1" si="2841"/>
        <v>0</v>
      </c>
      <c r="EE1188" s="36">
        <f t="shared" ca="1" si="2879"/>
        <v>0</v>
      </c>
      <c r="EF1188" s="36">
        <f t="shared" ca="1" si="2842"/>
        <v>0</v>
      </c>
      <c r="EG1188" s="64"/>
      <c r="EH1188" s="64"/>
      <c r="EI1188" s="64"/>
      <c r="EJ1188" s="70"/>
      <c r="EK1188" s="70"/>
      <c r="EL1188" s="70"/>
      <c r="EM1188" s="70"/>
      <c r="EN1188" s="70"/>
      <c r="EO1188" s="36">
        <f t="shared" si="2843"/>
        <v>0</v>
      </c>
      <c r="EP1188" s="36">
        <f t="shared" si="2844"/>
        <v>0</v>
      </c>
      <c r="EQ1188" s="36">
        <f t="shared" si="2845"/>
        <v>0</v>
      </c>
      <c r="ER1188" s="36">
        <f t="shared" si="2846"/>
        <v>0</v>
      </c>
      <c r="ES1188" s="36">
        <f t="shared" si="2847"/>
        <v>0</v>
      </c>
      <c r="ET1188" s="36">
        <f t="shared" si="2848"/>
        <v>0</v>
      </c>
      <c r="EU1188" s="36">
        <f t="shared" si="2880"/>
        <v>0</v>
      </c>
      <c r="EV1188" s="36">
        <f t="shared" si="2849"/>
        <v>0</v>
      </c>
      <c r="EW1188" s="36">
        <f t="shared" si="2850"/>
        <v>0</v>
      </c>
      <c r="EX1188" s="36">
        <f t="shared" si="2881"/>
        <v>0</v>
      </c>
      <c r="EY1188" s="36">
        <f t="shared" si="2851"/>
        <v>0</v>
      </c>
      <c r="EZ1188" s="36">
        <f t="shared" si="2852"/>
        <v>0</v>
      </c>
      <c r="FA1188" s="36">
        <f t="shared" si="2853"/>
        <v>0</v>
      </c>
      <c r="FB1188" s="36">
        <f t="shared" si="2854"/>
        <v>0</v>
      </c>
      <c r="FC1188" s="36">
        <f t="shared" si="2882"/>
        <v>0</v>
      </c>
      <c r="FD1188" s="36">
        <f t="shared" si="2855"/>
        <v>0</v>
      </c>
      <c r="FE1188" s="36">
        <f t="shared" si="2856"/>
        <v>0</v>
      </c>
      <c r="FF1188" s="36">
        <f t="shared" si="2883"/>
        <v>0</v>
      </c>
      <c r="FG1188" s="36">
        <f t="shared" si="2857"/>
        <v>0</v>
      </c>
      <c r="FH1188" s="36">
        <f t="shared" si="2858"/>
        <v>0</v>
      </c>
      <c r="FI1188" s="36">
        <f t="shared" si="2859"/>
        <v>0</v>
      </c>
      <c r="FJ1188" s="36">
        <f t="shared" ca="1" si="2860"/>
        <v>0</v>
      </c>
      <c r="FK1188" s="36">
        <f t="shared" si="2861"/>
        <v>0</v>
      </c>
      <c r="FL1188" s="36">
        <f t="shared" si="2862"/>
        <v>0</v>
      </c>
      <c r="FM1188" s="36">
        <f t="shared" ca="1" si="2863"/>
        <v>0</v>
      </c>
      <c r="FN1188" s="36">
        <f t="shared" ca="1" si="2885"/>
        <v>0</v>
      </c>
    </row>
    <row r="1189" spans="2:170" x14ac:dyDescent="0.25">
      <c r="B1189" s="2">
        <v>1181</v>
      </c>
      <c r="C1189" s="2">
        <f t="shared" si="2886"/>
        <v>99</v>
      </c>
      <c r="D1189" s="2">
        <f t="shared" si="2889"/>
        <v>1205</v>
      </c>
      <c r="E1189" s="2">
        <f t="shared" si="2887"/>
        <v>101</v>
      </c>
      <c r="F1189" s="189">
        <f t="shared" si="2891"/>
        <v>81662</v>
      </c>
      <c r="G1189" s="2">
        <f t="shared" si="2890"/>
        <v>7</v>
      </c>
      <c r="H1189" s="187">
        <f t="shared" si="2740"/>
        <v>133</v>
      </c>
      <c r="I1189" s="186">
        <f t="shared" si="2888"/>
        <v>133</v>
      </c>
      <c r="J1189" s="2">
        <f t="shared" si="2741"/>
        <v>0</v>
      </c>
      <c r="K1189" s="2">
        <f t="shared" si="2742"/>
        <v>0</v>
      </c>
      <c r="L1189">
        <f t="shared" si="2743"/>
        <v>2</v>
      </c>
      <c r="M1189" s="190">
        <f t="shared" si="2864"/>
        <v>0</v>
      </c>
      <c r="N1189">
        <f t="shared" si="2744"/>
        <v>1</v>
      </c>
      <c r="O1189">
        <f t="shared" si="2745"/>
        <v>100</v>
      </c>
      <c r="P1189" s="58">
        <f t="shared" si="2746"/>
        <v>0</v>
      </c>
      <c r="Q1189" s="106">
        <f t="shared" si="2747"/>
        <v>0</v>
      </c>
      <c r="R1189" s="59">
        <f t="shared" si="2748"/>
        <v>0</v>
      </c>
      <c r="S1189" s="32">
        <f t="shared" si="2865"/>
        <v>0</v>
      </c>
      <c r="T1189">
        <f t="shared" si="2749"/>
        <v>1</v>
      </c>
      <c r="U1189" s="32">
        <f t="shared" si="2866"/>
        <v>0</v>
      </c>
      <c r="V1189">
        <f t="shared" si="2750"/>
        <v>1</v>
      </c>
      <c r="W1189">
        <f t="shared" si="2751"/>
        <v>100</v>
      </c>
      <c r="X1189" s="58">
        <f t="shared" si="2752"/>
        <v>0</v>
      </c>
      <c r="Y1189" s="58">
        <f t="shared" si="2753"/>
        <v>0</v>
      </c>
      <c r="Z1189" s="32">
        <f t="shared" si="2754"/>
        <v>0</v>
      </c>
      <c r="AA1189" s="32">
        <f t="shared" si="2755"/>
        <v>0</v>
      </c>
      <c r="AB1189" s="59">
        <f t="shared" si="2756"/>
        <v>0</v>
      </c>
      <c r="AC1189" s="59">
        <f t="shared" si="2757"/>
        <v>0</v>
      </c>
      <c r="AD1189">
        <f t="shared" si="2758"/>
        <v>1</v>
      </c>
      <c r="AE1189" s="59">
        <f t="shared" si="2759"/>
        <v>0</v>
      </c>
      <c r="AF1189" s="59">
        <f t="shared" si="2760"/>
        <v>0</v>
      </c>
      <c r="AG1189" s="59">
        <f t="shared" si="2761"/>
        <v>0</v>
      </c>
      <c r="AH1189">
        <f t="shared" si="2762"/>
        <v>1</v>
      </c>
      <c r="AI1189" s="59">
        <f t="shared" si="2763"/>
        <v>0</v>
      </c>
      <c r="AJ1189" s="59">
        <f t="shared" si="2764"/>
        <v>0</v>
      </c>
      <c r="AK1189" s="59">
        <f t="shared" si="2765"/>
        <v>0</v>
      </c>
      <c r="AL1189" s="59">
        <f t="shared" si="2766"/>
        <v>0</v>
      </c>
      <c r="AM1189" s="12">
        <f t="shared" si="2867"/>
        <v>0</v>
      </c>
      <c r="AN1189" s="12">
        <f t="shared" si="2868"/>
        <v>0</v>
      </c>
      <c r="AO1189" s="66">
        <f t="shared" si="2767"/>
        <v>0</v>
      </c>
      <c r="AP1189" s="66">
        <f t="shared" si="2768"/>
        <v>0</v>
      </c>
      <c r="AQ1189" s="59">
        <f t="shared" si="2769"/>
        <v>0</v>
      </c>
      <c r="AR1189" s="59">
        <f t="shared" si="2770"/>
        <v>0</v>
      </c>
      <c r="AS1189" s="59">
        <f t="shared" si="2771"/>
        <v>0</v>
      </c>
      <c r="AT1189" s="12">
        <f t="shared" si="2772"/>
        <v>0</v>
      </c>
      <c r="AU1189" s="59">
        <f t="shared" si="2869"/>
        <v>0</v>
      </c>
      <c r="AV1189" s="59">
        <f t="shared" si="2870"/>
        <v>0</v>
      </c>
      <c r="AW1189" s="70" t="e">
        <f t="shared" si="2773"/>
        <v>#N/A</v>
      </c>
      <c r="AX1189" s="20">
        <f t="shared" si="2774"/>
        <v>200000</v>
      </c>
      <c r="AY1189" s="20">
        <f t="shared" si="2775"/>
        <v>0</v>
      </c>
      <c r="AZ1189" s="20">
        <f t="shared" si="2776"/>
        <v>0</v>
      </c>
      <c r="BA1189" s="20">
        <f t="shared" si="2777"/>
        <v>0</v>
      </c>
      <c r="BB1189" s="36">
        <f t="shared" si="2778"/>
        <v>0</v>
      </c>
      <c r="BC1189" s="36">
        <f t="shared" si="2779"/>
        <v>0</v>
      </c>
      <c r="BD1189" s="80">
        <f t="shared" si="2780"/>
        <v>0</v>
      </c>
      <c r="BE1189" s="36">
        <f t="shared" si="2781"/>
        <v>0</v>
      </c>
      <c r="BF1189" s="36">
        <f t="shared" si="2782"/>
        <v>0</v>
      </c>
      <c r="BG1189" s="36">
        <f t="shared" si="2783"/>
        <v>0</v>
      </c>
      <c r="BH1189" s="36">
        <f t="shared" si="2784"/>
        <v>0</v>
      </c>
      <c r="BI1189" s="36">
        <f t="shared" si="2785"/>
        <v>0</v>
      </c>
      <c r="BJ1189" s="36">
        <f t="shared" si="2786"/>
        <v>0</v>
      </c>
      <c r="BK1189" s="36">
        <f t="shared" si="2787"/>
        <v>0</v>
      </c>
      <c r="BL1189" s="68">
        <f>IF(OR(AT1189=0,E1189&gt;ProjTerm),0,VLOOKUP(D1189,'Life Events'!$AE$5:$AI$1206,5,FALSE))</f>
        <v>0</v>
      </c>
      <c r="BM1189" s="93">
        <f t="shared" si="2788"/>
        <v>0</v>
      </c>
      <c r="BN1189" s="93">
        <f t="shared" si="2789"/>
        <v>0</v>
      </c>
      <c r="BO1189" s="36">
        <f t="shared" si="2790"/>
        <v>0</v>
      </c>
      <c r="BP1189" s="36">
        <f t="shared" si="2791"/>
        <v>0</v>
      </c>
      <c r="BQ1189" s="36">
        <f t="shared" si="2792"/>
        <v>0</v>
      </c>
      <c r="BR1189" s="36">
        <f t="shared" si="2793"/>
        <v>154.78110000000001</v>
      </c>
      <c r="BS1189" s="36">
        <f t="shared" si="2794"/>
        <v>0</v>
      </c>
      <c r="BT1189" s="36">
        <f t="shared" si="2795"/>
        <v>0</v>
      </c>
      <c r="BU1189" s="70" cm="1">
        <f t="array" ref="BU1189">IF(AND(ActInt=1,$J1189=0),INDEX(Tbl_FwdNom,$B1189-IVP,MATCH(ValnDt,Tbl_FwdNom_Cols)),INDEX(Tbl_FwdNom,$B1189,MATCH(StartDt,Tbl_FwdNom_Cols)))</f>
        <v>7.3649018999999996</v>
      </c>
      <c r="BV1189" s="70" cm="1">
        <f t="array" ref="BV1189">INDEX(Tbl_FwdReal,$B1189,MATCH(StartDt,Tbl_FwdReal_Cols))</f>
        <v>2.0679087100000002</v>
      </c>
      <c r="BW1189" s="70" cm="1">
        <f t="array" ref="BW1189">IF(RunType&lt;&gt;"OPN",INDEX(Tbl_FwdReal,$B1189,MATCH(ValnDt,Tbl_FwdReal_Cols)),IF(AND($J1189=0,ActInt=1),INDEX(Tbl_FwdReal,$B1189-IVP,MATCH(ValnDt,Tbl_FwdReal_Cols)),-999))*$K1189</f>
        <v>0</v>
      </c>
      <c r="BX1189" s="70">
        <f t="shared" si="2796"/>
        <v>0</v>
      </c>
      <c r="BY1189" s="70">
        <f t="shared" si="2871"/>
        <v>7.3649019000000093E-2</v>
      </c>
      <c r="BZ1189" s="64">
        <f t="shared" si="2884"/>
        <v>5.9394980112357221E-3</v>
      </c>
      <c r="CA1189" s="70" cm="1">
        <f t="array" ref="CA1189">IF($J1189=1,CA1188*(1+INDEX(Tbl_CPI,$B1189,MATCH(IF(RunType="OPN",StartDt,ValnDt),Tbl_CPI_Cols))),0)</f>
        <v>0</v>
      </c>
      <c r="CB1189" s="70">
        <f t="shared" si="2872"/>
        <v>638.61458370096511</v>
      </c>
      <c r="CC1189" s="70">
        <f t="shared" si="2873"/>
        <v>619.95458487883047</v>
      </c>
      <c r="CD1189" s="36">
        <f t="shared" si="2797"/>
        <v>3140.5866012320084</v>
      </c>
      <c r="CE1189" s="36">
        <f t="shared" si="2798"/>
        <v>0</v>
      </c>
      <c r="CF1189" s="36">
        <f t="shared" si="2799"/>
        <v>0</v>
      </c>
      <c r="CG1189" s="36">
        <f t="shared" si="2800"/>
        <v>0</v>
      </c>
      <c r="CH1189" s="36">
        <f t="shared" si="2801"/>
        <v>0</v>
      </c>
      <c r="CI1189" s="36">
        <f t="shared" si="2802"/>
        <v>0</v>
      </c>
      <c r="CJ1189" s="36">
        <f t="shared" si="2803"/>
        <v>0</v>
      </c>
      <c r="CK1189" s="36">
        <f t="shared" si="2804"/>
        <v>0</v>
      </c>
      <c r="CL1189" s="36">
        <f t="shared" si="2805"/>
        <v>0</v>
      </c>
      <c r="CM1189" s="36">
        <f t="shared" si="2806"/>
        <v>0</v>
      </c>
      <c r="CN1189" s="36">
        <f t="shared" si="2807"/>
        <v>0</v>
      </c>
      <c r="CO1189" s="20">
        <f t="shared" si="2808"/>
        <v>120000</v>
      </c>
      <c r="CP1189" s="20">
        <f t="shared" si="2809"/>
        <v>2</v>
      </c>
      <c r="CQ1189" s="64" t="e">
        <f t="shared" si="2810"/>
        <v>#N/A</v>
      </c>
      <c r="CR1189" s="64" t="e">
        <f t="shared" si="2811"/>
        <v>#N/A</v>
      </c>
      <c r="CS1189" s="36" t="e">
        <f t="shared" si="2812"/>
        <v>#N/A</v>
      </c>
      <c r="CT1189" s="36">
        <f t="shared" si="2813"/>
        <v>0</v>
      </c>
      <c r="CU1189" s="36">
        <f t="shared" si="2814"/>
        <v>0</v>
      </c>
      <c r="CV1189" s="36">
        <f t="shared" si="2874"/>
        <v>0</v>
      </c>
      <c r="CW1189" s="36">
        <f t="shared" si="2815"/>
        <v>0</v>
      </c>
      <c r="CX1189" s="36">
        <f t="shared" si="2816"/>
        <v>0</v>
      </c>
      <c r="CY1189" s="36">
        <f t="shared" si="2817"/>
        <v>0</v>
      </c>
      <c r="CZ1189" s="36">
        <f t="shared" si="2875"/>
        <v>0</v>
      </c>
      <c r="DA1189" s="64">
        <f t="shared" si="2818"/>
        <v>5.9394980112357221E-3</v>
      </c>
      <c r="DB1189" s="70">
        <f t="shared" si="2876"/>
        <v>0.99409557133110071</v>
      </c>
      <c r="DC1189" s="70">
        <f>PRODUCT($DB$8:DB1189)</f>
        <v>4.8429313518860348E-5</v>
      </c>
      <c r="DD1189" s="36">
        <f t="shared" si="2819"/>
        <v>0</v>
      </c>
      <c r="DE1189" s="36">
        <f t="shared" si="2820"/>
        <v>0</v>
      </c>
      <c r="DF1189" s="36">
        <f t="shared" si="2821"/>
        <v>0</v>
      </c>
      <c r="DG1189" s="36">
        <f t="shared" si="2822"/>
        <v>0</v>
      </c>
      <c r="DH1189" s="36">
        <f t="shared" si="2823"/>
        <v>0</v>
      </c>
      <c r="DI1189" s="36">
        <f t="shared" si="2824"/>
        <v>0</v>
      </c>
      <c r="DJ1189" s="36">
        <f t="shared" si="2825"/>
        <v>0</v>
      </c>
      <c r="DK1189" s="36">
        <f t="shared" si="2826"/>
        <v>0</v>
      </c>
      <c r="DL1189" s="36">
        <f t="shared" si="2827"/>
        <v>0</v>
      </c>
      <c r="DM1189" s="36">
        <f t="shared" si="2828"/>
        <v>0</v>
      </c>
      <c r="DN1189" s="36">
        <f t="shared" ca="1" si="2877"/>
        <v>4.6137290849905055E-12</v>
      </c>
      <c r="DO1189" s="64" cm="1">
        <f t="array" ref="DO1189">IFERROR(INDEX(Tbl_FwdNom,$B1189,MATCH(LIDt,Tbl_FwdNom_Cols,0)),0)</f>
        <v>7.2292067160000002</v>
      </c>
      <c r="DP1189" s="64">
        <f t="shared" ca="1" si="2878"/>
        <v>0</v>
      </c>
      <c r="DQ1189" s="64">
        <f t="shared" ca="1" si="2829"/>
        <v>0</v>
      </c>
      <c r="DR1189" s="70">
        <f t="shared" ca="1" si="2830"/>
        <v>1</v>
      </c>
      <c r="DS1189" s="70">
        <f ca="1">PRODUCT($DR$8:DR1189)</f>
        <v>5.1485728910319675E-4</v>
      </c>
      <c r="DT1189" s="36">
        <f t="shared" ca="1" si="2831"/>
        <v>0</v>
      </c>
      <c r="DU1189" s="36">
        <f t="shared" ca="1" si="2832"/>
        <v>0</v>
      </c>
      <c r="DV1189" s="36">
        <f t="shared" ca="1" si="2833"/>
        <v>0</v>
      </c>
      <c r="DW1189" s="36">
        <f t="shared" ca="1" si="2834"/>
        <v>0</v>
      </c>
      <c r="DX1189" s="36">
        <f t="shared" ca="1" si="2835"/>
        <v>0</v>
      </c>
      <c r="DY1189" s="36">
        <f t="shared" ca="1" si="2836"/>
        <v>0</v>
      </c>
      <c r="DZ1189" s="36">
        <f t="shared" ca="1" si="2837"/>
        <v>0</v>
      </c>
      <c r="EA1189" s="36">
        <f t="shared" ca="1" si="2838"/>
        <v>0</v>
      </c>
      <c r="EB1189" s="36">
        <f t="shared" ca="1" si="2839"/>
        <v>0</v>
      </c>
      <c r="EC1189" s="36">
        <f t="shared" ca="1" si="2840"/>
        <v>0</v>
      </c>
      <c r="ED1189" s="36">
        <f t="shared" ca="1" si="2841"/>
        <v>0</v>
      </c>
      <c r="EE1189" s="36">
        <f t="shared" ca="1" si="2879"/>
        <v>0</v>
      </c>
      <c r="EF1189" s="36">
        <f t="shared" ca="1" si="2842"/>
        <v>0</v>
      </c>
      <c r="EG1189" s="64"/>
      <c r="EH1189" s="64"/>
      <c r="EI1189" s="64"/>
      <c r="EJ1189" s="70"/>
      <c r="EK1189" s="70"/>
      <c r="EL1189" s="70"/>
      <c r="EM1189" s="70"/>
      <c r="EN1189" s="70"/>
      <c r="EO1189" s="36">
        <f t="shared" si="2843"/>
        <v>0</v>
      </c>
      <c r="EP1189" s="36">
        <f t="shared" si="2844"/>
        <v>0</v>
      </c>
      <c r="EQ1189" s="36">
        <f t="shared" si="2845"/>
        <v>0</v>
      </c>
      <c r="ER1189" s="36">
        <f t="shared" si="2846"/>
        <v>0</v>
      </c>
      <c r="ES1189" s="36">
        <f t="shared" si="2847"/>
        <v>0</v>
      </c>
      <c r="ET1189" s="36">
        <f t="shared" si="2848"/>
        <v>0</v>
      </c>
      <c r="EU1189" s="36">
        <f t="shared" si="2880"/>
        <v>0</v>
      </c>
      <c r="EV1189" s="36">
        <f t="shared" si="2849"/>
        <v>0</v>
      </c>
      <c r="EW1189" s="36">
        <f t="shared" si="2850"/>
        <v>0</v>
      </c>
      <c r="EX1189" s="36">
        <f t="shared" si="2881"/>
        <v>0</v>
      </c>
      <c r="EY1189" s="36">
        <f t="shared" si="2851"/>
        <v>0</v>
      </c>
      <c r="EZ1189" s="36">
        <f t="shared" si="2852"/>
        <v>0</v>
      </c>
      <c r="FA1189" s="36">
        <f t="shared" si="2853"/>
        <v>0</v>
      </c>
      <c r="FB1189" s="36">
        <f t="shared" si="2854"/>
        <v>0</v>
      </c>
      <c r="FC1189" s="36">
        <f t="shared" si="2882"/>
        <v>0</v>
      </c>
      <c r="FD1189" s="36">
        <f t="shared" si="2855"/>
        <v>0</v>
      </c>
      <c r="FE1189" s="36">
        <f t="shared" si="2856"/>
        <v>0</v>
      </c>
      <c r="FF1189" s="36">
        <f t="shared" si="2883"/>
        <v>0</v>
      </c>
      <c r="FG1189" s="36">
        <f t="shared" si="2857"/>
        <v>0</v>
      </c>
      <c r="FH1189" s="36">
        <f t="shared" si="2858"/>
        <v>0</v>
      </c>
      <c r="FI1189" s="36">
        <f t="shared" si="2859"/>
        <v>0</v>
      </c>
      <c r="FJ1189" s="36">
        <f t="shared" ca="1" si="2860"/>
        <v>0</v>
      </c>
      <c r="FK1189" s="36">
        <f t="shared" si="2861"/>
        <v>0</v>
      </c>
      <c r="FL1189" s="36">
        <f t="shared" si="2862"/>
        <v>0</v>
      </c>
      <c r="FM1189" s="36">
        <f t="shared" ca="1" si="2863"/>
        <v>0</v>
      </c>
      <c r="FN1189" s="36">
        <f t="shared" ca="1" si="2885"/>
        <v>0</v>
      </c>
    </row>
    <row r="1190" spans="2:170" x14ac:dyDescent="0.25">
      <c r="B1190" s="2">
        <v>1182</v>
      </c>
      <c r="C1190" s="2">
        <f t="shared" si="2886"/>
        <v>99</v>
      </c>
      <c r="D1190" s="2">
        <f t="shared" si="2889"/>
        <v>1206</v>
      </c>
      <c r="E1190" s="2">
        <f t="shared" si="2887"/>
        <v>101</v>
      </c>
      <c r="F1190" s="189">
        <f t="shared" si="2891"/>
        <v>81693</v>
      </c>
      <c r="G1190" s="2">
        <f t="shared" si="2890"/>
        <v>8</v>
      </c>
      <c r="H1190" s="187">
        <f t="shared" si="2740"/>
        <v>133.08333333333334</v>
      </c>
      <c r="I1190" s="186">
        <f t="shared" si="2888"/>
        <v>133</v>
      </c>
      <c r="J1190" s="2">
        <f t="shared" si="2741"/>
        <v>0</v>
      </c>
      <c r="K1190" s="2">
        <f t="shared" si="2742"/>
        <v>0</v>
      </c>
      <c r="L1190">
        <f t="shared" si="2743"/>
        <v>2</v>
      </c>
      <c r="M1190" s="190">
        <f t="shared" si="2864"/>
        <v>0</v>
      </c>
      <c r="N1190">
        <f t="shared" si="2744"/>
        <v>1</v>
      </c>
      <c r="O1190">
        <f t="shared" si="2745"/>
        <v>100</v>
      </c>
      <c r="P1190" s="58">
        <f t="shared" si="2746"/>
        <v>0</v>
      </c>
      <c r="Q1190" s="106">
        <f t="shared" si="2747"/>
        <v>0</v>
      </c>
      <c r="R1190" s="59">
        <f t="shared" si="2748"/>
        <v>0</v>
      </c>
      <c r="S1190" s="32">
        <f t="shared" si="2865"/>
        <v>0</v>
      </c>
      <c r="T1190">
        <f t="shared" si="2749"/>
        <v>1</v>
      </c>
      <c r="U1190" s="32">
        <f t="shared" si="2866"/>
        <v>0</v>
      </c>
      <c r="V1190">
        <f t="shared" si="2750"/>
        <v>1</v>
      </c>
      <c r="W1190">
        <f t="shared" si="2751"/>
        <v>100</v>
      </c>
      <c r="X1190" s="58">
        <f t="shared" si="2752"/>
        <v>0</v>
      </c>
      <c r="Y1190" s="58">
        <f t="shared" si="2753"/>
        <v>0</v>
      </c>
      <c r="Z1190" s="32">
        <f t="shared" si="2754"/>
        <v>0</v>
      </c>
      <c r="AA1190" s="32">
        <f t="shared" si="2755"/>
        <v>0</v>
      </c>
      <c r="AB1190" s="59">
        <f t="shared" si="2756"/>
        <v>0</v>
      </c>
      <c r="AC1190" s="59">
        <f t="shared" si="2757"/>
        <v>0</v>
      </c>
      <c r="AD1190">
        <f t="shared" si="2758"/>
        <v>1</v>
      </c>
      <c r="AE1190" s="59">
        <f t="shared" si="2759"/>
        <v>0</v>
      </c>
      <c r="AF1190" s="59">
        <f t="shared" si="2760"/>
        <v>0</v>
      </c>
      <c r="AG1190" s="59">
        <f t="shared" si="2761"/>
        <v>0</v>
      </c>
      <c r="AH1190">
        <f t="shared" si="2762"/>
        <v>1</v>
      </c>
      <c r="AI1190" s="59">
        <f t="shared" si="2763"/>
        <v>0</v>
      </c>
      <c r="AJ1190" s="59">
        <f t="shared" si="2764"/>
        <v>0</v>
      </c>
      <c r="AK1190" s="59">
        <f t="shared" si="2765"/>
        <v>0</v>
      </c>
      <c r="AL1190" s="59">
        <f t="shared" si="2766"/>
        <v>0</v>
      </c>
      <c r="AM1190" s="12">
        <f t="shared" si="2867"/>
        <v>0</v>
      </c>
      <c r="AN1190" s="12">
        <f t="shared" si="2868"/>
        <v>0</v>
      </c>
      <c r="AO1190" s="66">
        <f t="shared" si="2767"/>
        <v>0</v>
      </c>
      <c r="AP1190" s="66">
        <f t="shared" si="2768"/>
        <v>0</v>
      </c>
      <c r="AQ1190" s="59">
        <f t="shared" si="2769"/>
        <v>0</v>
      </c>
      <c r="AR1190" s="59">
        <f t="shared" si="2770"/>
        <v>0</v>
      </c>
      <c r="AS1190" s="59">
        <f t="shared" si="2771"/>
        <v>0</v>
      </c>
      <c r="AT1190" s="12">
        <f t="shared" si="2772"/>
        <v>0</v>
      </c>
      <c r="AU1190" s="59">
        <f t="shared" si="2869"/>
        <v>0</v>
      </c>
      <c r="AV1190" s="59">
        <f t="shared" si="2870"/>
        <v>0</v>
      </c>
      <c r="AW1190" s="70" t="e">
        <f t="shared" si="2773"/>
        <v>#N/A</v>
      </c>
      <c r="AX1190" s="20">
        <f t="shared" si="2774"/>
        <v>200000</v>
      </c>
      <c r="AY1190" s="20">
        <f t="shared" si="2775"/>
        <v>0</v>
      </c>
      <c r="AZ1190" s="20">
        <f t="shared" si="2776"/>
        <v>0</v>
      </c>
      <c r="BA1190" s="20">
        <f t="shared" si="2777"/>
        <v>0</v>
      </c>
      <c r="BB1190" s="36">
        <f t="shared" si="2778"/>
        <v>0</v>
      </c>
      <c r="BC1190" s="36">
        <f t="shared" si="2779"/>
        <v>0</v>
      </c>
      <c r="BD1190" s="80">
        <f t="shared" si="2780"/>
        <v>0</v>
      </c>
      <c r="BE1190" s="36">
        <f t="shared" si="2781"/>
        <v>0</v>
      </c>
      <c r="BF1190" s="36">
        <f t="shared" si="2782"/>
        <v>0</v>
      </c>
      <c r="BG1190" s="36">
        <f t="shared" si="2783"/>
        <v>0</v>
      </c>
      <c r="BH1190" s="36">
        <f t="shared" si="2784"/>
        <v>0</v>
      </c>
      <c r="BI1190" s="36">
        <f t="shared" si="2785"/>
        <v>0</v>
      </c>
      <c r="BJ1190" s="36">
        <f t="shared" si="2786"/>
        <v>0</v>
      </c>
      <c r="BK1190" s="36">
        <f t="shared" si="2787"/>
        <v>0</v>
      </c>
      <c r="BL1190" s="68">
        <f>IF(OR(AT1190=0,E1190&gt;ProjTerm),0,VLOOKUP(D1190,'Life Events'!$AE$5:$AI$1206,5,FALSE))</f>
        <v>0</v>
      </c>
      <c r="BM1190" s="93">
        <f t="shared" si="2788"/>
        <v>0</v>
      </c>
      <c r="BN1190" s="93">
        <f t="shared" si="2789"/>
        <v>0</v>
      </c>
      <c r="BO1190" s="36">
        <f t="shared" si="2790"/>
        <v>0</v>
      </c>
      <c r="BP1190" s="36">
        <f t="shared" si="2791"/>
        <v>0</v>
      </c>
      <c r="BQ1190" s="36">
        <f t="shared" si="2792"/>
        <v>0</v>
      </c>
      <c r="BR1190" s="36">
        <f t="shared" si="2793"/>
        <v>154.78110000000001</v>
      </c>
      <c r="BS1190" s="36">
        <f t="shared" si="2794"/>
        <v>0</v>
      </c>
      <c r="BT1190" s="36">
        <f t="shared" si="2795"/>
        <v>0</v>
      </c>
      <c r="BU1190" s="70" cm="1">
        <f t="array" ref="BU1190">IF(AND(ActInt=1,$J1190=0),INDEX(Tbl_FwdNom,$B1190-IVP,MATCH(ValnDt,Tbl_FwdNom_Cols)),INDEX(Tbl_FwdNom,$B1190,MATCH(StartDt,Tbl_FwdNom_Cols)))</f>
        <v>7.3590723740000001</v>
      </c>
      <c r="BV1190" s="70" cm="1">
        <f t="array" ref="BV1190">INDEX(Tbl_FwdReal,$B1190,MATCH(StartDt,Tbl_FwdReal_Cols))</f>
        <v>2.064571586</v>
      </c>
      <c r="BW1190" s="70" cm="1">
        <f t="array" ref="BW1190">IF(RunType&lt;&gt;"OPN",INDEX(Tbl_FwdReal,$B1190,MATCH(ValnDt,Tbl_FwdReal_Cols)),IF(AND($J1190=0,ActInt=1),INDEX(Tbl_FwdReal,$B1190-IVP,MATCH(ValnDt,Tbl_FwdReal_Cols)),-999))*$K1190</f>
        <v>0</v>
      </c>
      <c r="BX1190" s="70">
        <f t="shared" si="2796"/>
        <v>0</v>
      </c>
      <c r="BY1190" s="70">
        <f t="shared" si="2871"/>
        <v>7.3590723739999975E-2</v>
      </c>
      <c r="BZ1190" s="64">
        <f t="shared" si="2884"/>
        <v>5.9349463248110634E-3</v>
      </c>
      <c r="CA1190" s="70" cm="1">
        <f t="array" ref="CA1190">IF($J1190=1,CA1189*(1+INDEX(Tbl_CPI,$B1190,MATCH(IF(RunType="OPN",StartDt,ValnDt),Tbl_CPI_Cols))),0)</f>
        <v>0</v>
      </c>
      <c r="CB1190" s="70">
        <f t="shared" si="2872"/>
        <v>642.40472697747191</v>
      </c>
      <c r="CC1190" s="70">
        <f t="shared" si="2873"/>
        <v>619.95458487883047</v>
      </c>
      <c r="CD1190" s="36">
        <f t="shared" si="2797"/>
        <v>3140.5866012320084</v>
      </c>
      <c r="CE1190" s="36">
        <f t="shared" si="2798"/>
        <v>0</v>
      </c>
      <c r="CF1190" s="36">
        <f t="shared" si="2799"/>
        <v>0</v>
      </c>
      <c r="CG1190" s="36">
        <f t="shared" si="2800"/>
        <v>0</v>
      </c>
      <c r="CH1190" s="36">
        <f t="shared" si="2801"/>
        <v>0</v>
      </c>
      <c r="CI1190" s="36">
        <f t="shared" si="2802"/>
        <v>0</v>
      </c>
      <c r="CJ1190" s="36">
        <f t="shared" si="2803"/>
        <v>0</v>
      </c>
      <c r="CK1190" s="36">
        <f t="shared" si="2804"/>
        <v>0</v>
      </c>
      <c r="CL1190" s="36">
        <f t="shared" si="2805"/>
        <v>0</v>
      </c>
      <c r="CM1190" s="36">
        <f t="shared" si="2806"/>
        <v>0</v>
      </c>
      <c r="CN1190" s="36">
        <f t="shared" si="2807"/>
        <v>0</v>
      </c>
      <c r="CO1190" s="20">
        <f t="shared" si="2808"/>
        <v>120000</v>
      </c>
      <c r="CP1190" s="20">
        <f t="shared" si="2809"/>
        <v>2</v>
      </c>
      <c r="CQ1190" s="64" t="e">
        <f t="shared" si="2810"/>
        <v>#N/A</v>
      </c>
      <c r="CR1190" s="64" t="e">
        <f t="shared" si="2811"/>
        <v>#N/A</v>
      </c>
      <c r="CS1190" s="36" t="e">
        <f t="shared" si="2812"/>
        <v>#N/A</v>
      </c>
      <c r="CT1190" s="36">
        <f t="shared" si="2813"/>
        <v>0</v>
      </c>
      <c r="CU1190" s="36">
        <f t="shared" si="2814"/>
        <v>0</v>
      </c>
      <c r="CV1190" s="36">
        <f t="shared" si="2874"/>
        <v>0</v>
      </c>
      <c r="CW1190" s="36">
        <f t="shared" si="2815"/>
        <v>0</v>
      </c>
      <c r="CX1190" s="36">
        <f t="shared" si="2816"/>
        <v>0</v>
      </c>
      <c r="CY1190" s="36">
        <f t="shared" si="2817"/>
        <v>0</v>
      </c>
      <c r="CZ1190" s="36">
        <f t="shared" si="2875"/>
        <v>0</v>
      </c>
      <c r="DA1190" s="64">
        <f t="shared" si="2818"/>
        <v>5.9349463248110634E-3</v>
      </c>
      <c r="DB1190" s="70">
        <f t="shared" si="2876"/>
        <v>0.99410006944634499</v>
      </c>
      <c r="DC1190" s="70">
        <f>PRODUCT($DB$8:DB1190)</f>
        <v>4.8143583932337884E-5</v>
      </c>
      <c r="DD1190" s="36">
        <f t="shared" si="2819"/>
        <v>0</v>
      </c>
      <c r="DE1190" s="36">
        <f t="shared" si="2820"/>
        <v>0</v>
      </c>
      <c r="DF1190" s="36">
        <f t="shared" si="2821"/>
        <v>0</v>
      </c>
      <c r="DG1190" s="36">
        <f t="shared" si="2822"/>
        <v>0</v>
      </c>
      <c r="DH1190" s="36">
        <f t="shared" si="2823"/>
        <v>0</v>
      </c>
      <c r="DI1190" s="36">
        <f t="shared" si="2824"/>
        <v>0</v>
      </c>
      <c r="DJ1190" s="36">
        <f t="shared" si="2825"/>
        <v>0</v>
      </c>
      <c r="DK1190" s="36">
        <f t="shared" si="2826"/>
        <v>0</v>
      </c>
      <c r="DL1190" s="36">
        <f t="shared" si="2827"/>
        <v>0</v>
      </c>
      <c r="DM1190" s="36">
        <f t="shared" si="2828"/>
        <v>0</v>
      </c>
      <c r="DN1190" s="36">
        <f t="shared" ca="1" si="2877"/>
        <v>4.6137290849905055E-12</v>
      </c>
      <c r="DO1190" s="64" cm="1">
        <f t="array" ref="DO1190">IFERROR(INDEX(Tbl_FwdNom,$B1190,MATCH(LIDt,Tbl_FwdNom_Cols,0)),0)</f>
        <v>7.2275093420000003</v>
      </c>
      <c r="DP1190" s="64">
        <f t="shared" ca="1" si="2878"/>
        <v>0</v>
      </c>
      <c r="DQ1190" s="64">
        <f t="shared" ca="1" si="2829"/>
        <v>0</v>
      </c>
      <c r="DR1190" s="70">
        <f t="shared" ca="1" si="2830"/>
        <v>1</v>
      </c>
      <c r="DS1190" s="70">
        <f ca="1">PRODUCT($DR$8:DR1190)</f>
        <v>5.1485728910319675E-4</v>
      </c>
      <c r="DT1190" s="36">
        <f t="shared" ca="1" si="2831"/>
        <v>0</v>
      </c>
      <c r="DU1190" s="36">
        <f t="shared" ca="1" si="2832"/>
        <v>0</v>
      </c>
      <c r="DV1190" s="36">
        <f t="shared" ca="1" si="2833"/>
        <v>0</v>
      </c>
      <c r="DW1190" s="36">
        <f t="shared" ca="1" si="2834"/>
        <v>0</v>
      </c>
      <c r="DX1190" s="36">
        <f t="shared" ca="1" si="2835"/>
        <v>0</v>
      </c>
      <c r="DY1190" s="36">
        <f t="shared" ca="1" si="2836"/>
        <v>0</v>
      </c>
      <c r="DZ1190" s="36">
        <f t="shared" ca="1" si="2837"/>
        <v>0</v>
      </c>
      <c r="EA1190" s="36">
        <f t="shared" ca="1" si="2838"/>
        <v>0</v>
      </c>
      <c r="EB1190" s="36">
        <f t="shared" ca="1" si="2839"/>
        <v>0</v>
      </c>
      <c r="EC1190" s="36">
        <f t="shared" ca="1" si="2840"/>
        <v>0</v>
      </c>
      <c r="ED1190" s="36">
        <f t="shared" ca="1" si="2841"/>
        <v>0</v>
      </c>
      <c r="EE1190" s="36">
        <f t="shared" ca="1" si="2879"/>
        <v>0</v>
      </c>
      <c r="EF1190" s="36">
        <f t="shared" ca="1" si="2842"/>
        <v>0</v>
      </c>
      <c r="EG1190" s="64"/>
      <c r="EH1190" s="64"/>
      <c r="EI1190" s="64"/>
      <c r="EJ1190" s="70"/>
      <c r="EK1190" s="70"/>
      <c r="EL1190" s="70"/>
      <c r="EM1190" s="70"/>
      <c r="EN1190" s="70"/>
      <c r="EO1190" s="36">
        <f t="shared" si="2843"/>
        <v>0</v>
      </c>
      <c r="EP1190" s="36">
        <f t="shared" si="2844"/>
        <v>0</v>
      </c>
      <c r="EQ1190" s="36">
        <f t="shared" si="2845"/>
        <v>0</v>
      </c>
      <c r="ER1190" s="36">
        <f t="shared" si="2846"/>
        <v>0</v>
      </c>
      <c r="ES1190" s="36">
        <f t="shared" si="2847"/>
        <v>0</v>
      </c>
      <c r="ET1190" s="36">
        <f t="shared" si="2848"/>
        <v>0</v>
      </c>
      <c r="EU1190" s="36">
        <f t="shared" si="2880"/>
        <v>0</v>
      </c>
      <c r="EV1190" s="36">
        <f t="shared" si="2849"/>
        <v>0</v>
      </c>
      <c r="EW1190" s="36">
        <f t="shared" si="2850"/>
        <v>0</v>
      </c>
      <c r="EX1190" s="36">
        <f t="shared" si="2881"/>
        <v>0</v>
      </c>
      <c r="EY1190" s="36">
        <f t="shared" si="2851"/>
        <v>0</v>
      </c>
      <c r="EZ1190" s="36">
        <f t="shared" si="2852"/>
        <v>0</v>
      </c>
      <c r="FA1190" s="36">
        <f t="shared" si="2853"/>
        <v>0</v>
      </c>
      <c r="FB1190" s="36">
        <f t="shared" si="2854"/>
        <v>0</v>
      </c>
      <c r="FC1190" s="36">
        <f t="shared" si="2882"/>
        <v>0</v>
      </c>
      <c r="FD1190" s="36">
        <f t="shared" si="2855"/>
        <v>0</v>
      </c>
      <c r="FE1190" s="36">
        <f t="shared" si="2856"/>
        <v>0</v>
      </c>
      <c r="FF1190" s="36">
        <f t="shared" si="2883"/>
        <v>0</v>
      </c>
      <c r="FG1190" s="36">
        <f t="shared" si="2857"/>
        <v>0</v>
      </c>
      <c r="FH1190" s="36">
        <f t="shared" si="2858"/>
        <v>0</v>
      </c>
      <c r="FI1190" s="36">
        <f t="shared" si="2859"/>
        <v>0</v>
      </c>
      <c r="FJ1190" s="36">
        <f t="shared" ca="1" si="2860"/>
        <v>0</v>
      </c>
      <c r="FK1190" s="36">
        <f t="shared" si="2861"/>
        <v>0</v>
      </c>
      <c r="FL1190" s="36">
        <f t="shared" si="2862"/>
        <v>0</v>
      </c>
      <c r="FM1190" s="36">
        <f t="shared" ca="1" si="2863"/>
        <v>0</v>
      </c>
      <c r="FN1190" s="36">
        <f t="shared" ca="1" si="2885"/>
        <v>0</v>
      </c>
    </row>
    <row r="1191" spans="2:170" x14ac:dyDescent="0.25">
      <c r="B1191" s="2">
        <v>1183</v>
      </c>
      <c r="C1191" s="2">
        <f t="shared" si="2886"/>
        <v>99</v>
      </c>
      <c r="D1191" s="2">
        <f t="shared" si="2889"/>
        <v>1207</v>
      </c>
      <c r="E1191" s="2">
        <f t="shared" si="2887"/>
        <v>101</v>
      </c>
      <c r="F1191" s="189">
        <f t="shared" si="2891"/>
        <v>81723</v>
      </c>
      <c r="G1191" s="2">
        <f t="shared" si="2890"/>
        <v>9</v>
      </c>
      <c r="H1191" s="187">
        <f t="shared" si="2740"/>
        <v>133.16666666666666</v>
      </c>
      <c r="I1191" s="186">
        <f t="shared" si="2888"/>
        <v>133</v>
      </c>
      <c r="J1191" s="2">
        <f t="shared" si="2741"/>
        <v>0</v>
      </c>
      <c r="K1191" s="2">
        <f t="shared" si="2742"/>
        <v>0</v>
      </c>
      <c r="L1191">
        <f t="shared" si="2743"/>
        <v>2</v>
      </c>
      <c r="M1191" s="190">
        <f t="shared" si="2864"/>
        <v>0</v>
      </c>
      <c r="N1191">
        <f t="shared" si="2744"/>
        <v>1</v>
      </c>
      <c r="O1191">
        <f t="shared" si="2745"/>
        <v>100</v>
      </c>
      <c r="P1191" s="58">
        <f t="shared" si="2746"/>
        <v>0</v>
      </c>
      <c r="Q1191" s="106">
        <f t="shared" si="2747"/>
        <v>0</v>
      </c>
      <c r="R1191" s="59">
        <f t="shared" si="2748"/>
        <v>0</v>
      </c>
      <c r="S1191" s="32">
        <f t="shared" si="2865"/>
        <v>0</v>
      </c>
      <c r="T1191">
        <f t="shared" si="2749"/>
        <v>1</v>
      </c>
      <c r="U1191" s="32">
        <f t="shared" si="2866"/>
        <v>0</v>
      </c>
      <c r="V1191">
        <f t="shared" si="2750"/>
        <v>1</v>
      </c>
      <c r="W1191">
        <f t="shared" si="2751"/>
        <v>100</v>
      </c>
      <c r="X1191" s="58">
        <f t="shared" si="2752"/>
        <v>0</v>
      </c>
      <c r="Y1191" s="58">
        <f t="shared" si="2753"/>
        <v>0</v>
      </c>
      <c r="Z1191" s="32">
        <f t="shared" si="2754"/>
        <v>0</v>
      </c>
      <c r="AA1191" s="32">
        <f t="shared" si="2755"/>
        <v>0</v>
      </c>
      <c r="AB1191" s="59">
        <f t="shared" si="2756"/>
        <v>0</v>
      </c>
      <c r="AC1191" s="59">
        <f t="shared" si="2757"/>
        <v>0</v>
      </c>
      <c r="AD1191">
        <f t="shared" si="2758"/>
        <v>1</v>
      </c>
      <c r="AE1191" s="59">
        <f t="shared" si="2759"/>
        <v>0</v>
      </c>
      <c r="AF1191" s="59">
        <f t="shared" si="2760"/>
        <v>0</v>
      </c>
      <c r="AG1191" s="59">
        <f t="shared" si="2761"/>
        <v>0</v>
      </c>
      <c r="AH1191">
        <f t="shared" si="2762"/>
        <v>1</v>
      </c>
      <c r="AI1191" s="59">
        <f t="shared" si="2763"/>
        <v>0</v>
      </c>
      <c r="AJ1191" s="59">
        <f t="shared" si="2764"/>
        <v>0</v>
      </c>
      <c r="AK1191" s="59">
        <f t="shared" si="2765"/>
        <v>0</v>
      </c>
      <c r="AL1191" s="59">
        <f t="shared" si="2766"/>
        <v>0</v>
      </c>
      <c r="AM1191" s="12">
        <f t="shared" si="2867"/>
        <v>0</v>
      </c>
      <c r="AN1191" s="12">
        <f t="shared" si="2868"/>
        <v>0</v>
      </c>
      <c r="AO1191" s="66">
        <f t="shared" si="2767"/>
        <v>0</v>
      </c>
      <c r="AP1191" s="66">
        <f t="shared" si="2768"/>
        <v>0</v>
      </c>
      <c r="AQ1191" s="59">
        <f t="shared" si="2769"/>
        <v>0</v>
      </c>
      <c r="AR1191" s="59">
        <f t="shared" si="2770"/>
        <v>0</v>
      </c>
      <c r="AS1191" s="59">
        <f t="shared" si="2771"/>
        <v>0</v>
      </c>
      <c r="AT1191" s="12">
        <f t="shared" si="2772"/>
        <v>0</v>
      </c>
      <c r="AU1191" s="59">
        <f t="shared" si="2869"/>
        <v>0</v>
      </c>
      <c r="AV1191" s="59">
        <f t="shared" si="2870"/>
        <v>0</v>
      </c>
      <c r="AW1191" s="70" t="e">
        <f t="shared" si="2773"/>
        <v>#N/A</v>
      </c>
      <c r="AX1191" s="20">
        <f t="shared" si="2774"/>
        <v>200000</v>
      </c>
      <c r="AY1191" s="20">
        <f t="shared" si="2775"/>
        <v>0</v>
      </c>
      <c r="AZ1191" s="20">
        <f t="shared" si="2776"/>
        <v>0</v>
      </c>
      <c r="BA1191" s="20">
        <f t="shared" si="2777"/>
        <v>0</v>
      </c>
      <c r="BB1191" s="36">
        <f t="shared" si="2778"/>
        <v>0</v>
      </c>
      <c r="BC1191" s="36">
        <f t="shared" si="2779"/>
        <v>0</v>
      </c>
      <c r="BD1191" s="80">
        <f t="shared" si="2780"/>
        <v>0</v>
      </c>
      <c r="BE1191" s="36">
        <f t="shared" si="2781"/>
        <v>0</v>
      </c>
      <c r="BF1191" s="36">
        <f t="shared" si="2782"/>
        <v>0</v>
      </c>
      <c r="BG1191" s="36">
        <f t="shared" si="2783"/>
        <v>0</v>
      </c>
      <c r="BH1191" s="36">
        <f t="shared" si="2784"/>
        <v>0</v>
      </c>
      <c r="BI1191" s="36">
        <f t="shared" si="2785"/>
        <v>0</v>
      </c>
      <c r="BJ1191" s="36">
        <f t="shared" si="2786"/>
        <v>0</v>
      </c>
      <c r="BK1191" s="36">
        <f t="shared" si="2787"/>
        <v>0</v>
      </c>
      <c r="BL1191" s="68">
        <f>IF(OR(AT1191=0,E1191&gt;ProjTerm),0,VLOOKUP(D1191,'Life Events'!$AE$5:$AI$1206,5,FALSE))</f>
        <v>0</v>
      </c>
      <c r="BM1191" s="93">
        <f t="shared" si="2788"/>
        <v>0</v>
      </c>
      <c r="BN1191" s="93">
        <f t="shared" si="2789"/>
        <v>0</v>
      </c>
      <c r="BO1191" s="36">
        <f t="shared" si="2790"/>
        <v>0</v>
      </c>
      <c r="BP1191" s="36">
        <f t="shared" si="2791"/>
        <v>0</v>
      </c>
      <c r="BQ1191" s="36">
        <f t="shared" si="2792"/>
        <v>0</v>
      </c>
      <c r="BR1191" s="36">
        <f t="shared" si="2793"/>
        <v>154.78110000000001</v>
      </c>
      <c r="BS1191" s="36">
        <f t="shared" si="2794"/>
        <v>0</v>
      </c>
      <c r="BT1191" s="36">
        <f t="shared" si="2795"/>
        <v>0</v>
      </c>
      <c r="BU1191" s="70" cm="1">
        <f t="array" ref="BU1191">IF(AND(ActInt=1,$J1191=0),INDEX(Tbl_FwdNom,$B1191-IVP,MATCH(ValnDt,Tbl_FwdNom_Cols)),INDEX(Tbl_FwdNom,$B1191,MATCH(StartDt,Tbl_FwdNom_Cols)))</f>
        <v>7.3532431650000003</v>
      </c>
      <c r="BV1191" s="70" cm="1">
        <f t="array" ref="BV1191">INDEX(Tbl_FwdReal,$B1191,MATCH(StartDt,Tbl_FwdReal_Cols))</f>
        <v>2.061234572</v>
      </c>
      <c r="BW1191" s="70" cm="1">
        <f t="array" ref="BW1191">IF(RunType&lt;&gt;"OPN",INDEX(Tbl_FwdReal,$B1191,MATCH(ValnDt,Tbl_FwdReal_Cols)),IF(AND($J1191=0,ActInt=1),INDEX(Tbl_FwdReal,$B1191-IVP,MATCH(ValnDt,Tbl_FwdReal_Cols)),-999))*$K1191</f>
        <v>0</v>
      </c>
      <c r="BX1191" s="70">
        <f t="shared" si="2796"/>
        <v>0</v>
      </c>
      <c r="BY1191" s="70">
        <f t="shared" si="2871"/>
        <v>7.3532431649999896E-2</v>
      </c>
      <c r="BZ1191" s="64">
        <f t="shared" si="2884"/>
        <v>5.930394659354965E-3</v>
      </c>
      <c r="CA1191" s="70" cm="1">
        <f t="array" ref="CA1191">IF($J1191=1,CA1190*(1+INDEX(Tbl_CPI,$B1191,MATCH(IF(RunType="OPN",StartDt,ValnDt),Tbl_CPI_Cols))),0)</f>
        <v>0</v>
      </c>
      <c r="CB1191" s="70">
        <f t="shared" si="2872"/>
        <v>646.21444053948346</v>
      </c>
      <c r="CC1191" s="70">
        <f t="shared" si="2873"/>
        <v>619.95458487883047</v>
      </c>
      <c r="CD1191" s="36">
        <f t="shared" si="2797"/>
        <v>3140.5866012320084</v>
      </c>
      <c r="CE1191" s="36">
        <f t="shared" si="2798"/>
        <v>0</v>
      </c>
      <c r="CF1191" s="36">
        <f t="shared" si="2799"/>
        <v>0</v>
      </c>
      <c r="CG1191" s="36">
        <f t="shared" si="2800"/>
        <v>0</v>
      </c>
      <c r="CH1191" s="36">
        <f t="shared" si="2801"/>
        <v>0</v>
      </c>
      <c r="CI1191" s="36">
        <f t="shared" si="2802"/>
        <v>0</v>
      </c>
      <c r="CJ1191" s="36">
        <f t="shared" si="2803"/>
        <v>0</v>
      </c>
      <c r="CK1191" s="36">
        <f t="shared" si="2804"/>
        <v>0</v>
      </c>
      <c r="CL1191" s="36">
        <f t="shared" si="2805"/>
        <v>0</v>
      </c>
      <c r="CM1191" s="36">
        <f t="shared" si="2806"/>
        <v>0</v>
      </c>
      <c r="CN1191" s="36">
        <f t="shared" si="2807"/>
        <v>0</v>
      </c>
      <c r="CO1191" s="20">
        <f t="shared" si="2808"/>
        <v>120000</v>
      </c>
      <c r="CP1191" s="20">
        <f t="shared" si="2809"/>
        <v>2</v>
      </c>
      <c r="CQ1191" s="64" t="e">
        <f t="shared" si="2810"/>
        <v>#N/A</v>
      </c>
      <c r="CR1191" s="64" t="e">
        <f t="shared" si="2811"/>
        <v>#N/A</v>
      </c>
      <c r="CS1191" s="36" t="e">
        <f t="shared" si="2812"/>
        <v>#N/A</v>
      </c>
      <c r="CT1191" s="36">
        <f t="shared" si="2813"/>
        <v>0</v>
      </c>
      <c r="CU1191" s="36">
        <f t="shared" si="2814"/>
        <v>0</v>
      </c>
      <c r="CV1191" s="36">
        <f t="shared" si="2874"/>
        <v>0</v>
      </c>
      <c r="CW1191" s="36">
        <f t="shared" si="2815"/>
        <v>0</v>
      </c>
      <c r="CX1191" s="36">
        <f t="shared" si="2816"/>
        <v>0</v>
      </c>
      <c r="CY1191" s="36">
        <f t="shared" si="2817"/>
        <v>0</v>
      </c>
      <c r="CZ1191" s="36">
        <f t="shared" si="2875"/>
        <v>0</v>
      </c>
      <c r="DA1191" s="64">
        <f t="shared" si="2818"/>
        <v>5.930394659354965E-3</v>
      </c>
      <c r="DB1191" s="70">
        <f t="shared" si="2876"/>
        <v>0.99410456758157384</v>
      </c>
      <c r="DC1191" s="70">
        <f>PRODUCT($DB$8:DB1191)</f>
        <v>4.7859756686883959E-5</v>
      </c>
      <c r="DD1191" s="36">
        <f t="shared" si="2819"/>
        <v>0</v>
      </c>
      <c r="DE1191" s="36">
        <f t="shared" si="2820"/>
        <v>0</v>
      </c>
      <c r="DF1191" s="36">
        <f t="shared" si="2821"/>
        <v>0</v>
      </c>
      <c r="DG1191" s="36">
        <f t="shared" si="2822"/>
        <v>0</v>
      </c>
      <c r="DH1191" s="36">
        <f t="shared" si="2823"/>
        <v>0</v>
      </c>
      <c r="DI1191" s="36">
        <f t="shared" si="2824"/>
        <v>0</v>
      </c>
      <c r="DJ1191" s="36">
        <f t="shared" si="2825"/>
        <v>0</v>
      </c>
      <c r="DK1191" s="36">
        <f t="shared" si="2826"/>
        <v>0</v>
      </c>
      <c r="DL1191" s="36">
        <f t="shared" si="2827"/>
        <v>0</v>
      </c>
      <c r="DM1191" s="36">
        <f t="shared" si="2828"/>
        <v>0</v>
      </c>
      <c r="DN1191" s="36">
        <f t="shared" ca="1" si="2877"/>
        <v>4.6137290849905055E-12</v>
      </c>
      <c r="DO1191" s="64" cm="1">
        <f t="array" ref="DO1191">IFERROR(INDEX(Tbl_FwdNom,$B1191,MATCH(LIDt,Tbl_FwdNom_Cols,0)),0)</f>
        <v>7.2258119949999999</v>
      </c>
      <c r="DP1191" s="64">
        <f t="shared" ca="1" si="2878"/>
        <v>0</v>
      </c>
      <c r="DQ1191" s="64">
        <f t="shared" ca="1" si="2829"/>
        <v>0</v>
      </c>
      <c r="DR1191" s="70">
        <f t="shared" ca="1" si="2830"/>
        <v>1</v>
      </c>
      <c r="DS1191" s="70">
        <f ca="1">PRODUCT($DR$8:DR1191)</f>
        <v>5.1485728910319675E-4</v>
      </c>
      <c r="DT1191" s="36">
        <f t="shared" ca="1" si="2831"/>
        <v>0</v>
      </c>
      <c r="DU1191" s="36">
        <f t="shared" ca="1" si="2832"/>
        <v>0</v>
      </c>
      <c r="DV1191" s="36">
        <f t="shared" ca="1" si="2833"/>
        <v>0</v>
      </c>
      <c r="DW1191" s="36">
        <f t="shared" ca="1" si="2834"/>
        <v>0</v>
      </c>
      <c r="DX1191" s="36">
        <f t="shared" ca="1" si="2835"/>
        <v>0</v>
      </c>
      <c r="DY1191" s="36">
        <f t="shared" ca="1" si="2836"/>
        <v>0</v>
      </c>
      <c r="DZ1191" s="36">
        <f t="shared" ca="1" si="2837"/>
        <v>0</v>
      </c>
      <c r="EA1191" s="36">
        <f t="shared" ca="1" si="2838"/>
        <v>0</v>
      </c>
      <c r="EB1191" s="36">
        <f t="shared" ca="1" si="2839"/>
        <v>0</v>
      </c>
      <c r="EC1191" s="36">
        <f t="shared" ca="1" si="2840"/>
        <v>0</v>
      </c>
      <c r="ED1191" s="36">
        <f t="shared" ca="1" si="2841"/>
        <v>0</v>
      </c>
      <c r="EE1191" s="36">
        <f t="shared" ca="1" si="2879"/>
        <v>0</v>
      </c>
      <c r="EF1191" s="36">
        <f t="shared" ca="1" si="2842"/>
        <v>0</v>
      </c>
      <c r="EG1191" s="64"/>
      <c r="EH1191" s="64"/>
      <c r="EI1191" s="64"/>
      <c r="EJ1191" s="70"/>
      <c r="EK1191" s="70"/>
      <c r="EL1191" s="70"/>
      <c r="EM1191" s="70"/>
      <c r="EN1191" s="70"/>
      <c r="EO1191" s="36">
        <f t="shared" si="2843"/>
        <v>0</v>
      </c>
      <c r="EP1191" s="36">
        <f t="shared" si="2844"/>
        <v>0</v>
      </c>
      <c r="EQ1191" s="36">
        <f t="shared" si="2845"/>
        <v>0</v>
      </c>
      <c r="ER1191" s="36">
        <f t="shared" si="2846"/>
        <v>0</v>
      </c>
      <c r="ES1191" s="36">
        <f t="shared" si="2847"/>
        <v>0</v>
      </c>
      <c r="ET1191" s="36">
        <f t="shared" si="2848"/>
        <v>0</v>
      </c>
      <c r="EU1191" s="36">
        <f t="shared" si="2880"/>
        <v>0</v>
      </c>
      <c r="EV1191" s="36">
        <f t="shared" si="2849"/>
        <v>0</v>
      </c>
      <c r="EW1191" s="36">
        <f t="shared" si="2850"/>
        <v>0</v>
      </c>
      <c r="EX1191" s="36">
        <f t="shared" si="2881"/>
        <v>0</v>
      </c>
      <c r="EY1191" s="36">
        <f t="shared" si="2851"/>
        <v>0</v>
      </c>
      <c r="EZ1191" s="36">
        <f t="shared" si="2852"/>
        <v>0</v>
      </c>
      <c r="FA1191" s="36">
        <f t="shared" si="2853"/>
        <v>0</v>
      </c>
      <c r="FB1191" s="36">
        <f t="shared" si="2854"/>
        <v>0</v>
      </c>
      <c r="FC1191" s="36">
        <f t="shared" si="2882"/>
        <v>0</v>
      </c>
      <c r="FD1191" s="36">
        <f t="shared" si="2855"/>
        <v>0</v>
      </c>
      <c r="FE1191" s="36">
        <f t="shared" si="2856"/>
        <v>0</v>
      </c>
      <c r="FF1191" s="36">
        <f t="shared" si="2883"/>
        <v>0</v>
      </c>
      <c r="FG1191" s="36">
        <f t="shared" si="2857"/>
        <v>0</v>
      </c>
      <c r="FH1191" s="36">
        <f t="shared" si="2858"/>
        <v>0</v>
      </c>
      <c r="FI1191" s="36">
        <f t="shared" si="2859"/>
        <v>0</v>
      </c>
      <c r="FJ1191" s="36">
        <f t="shared" ca="1" si="2860"/>
        <v>0</v>
      </c>
      <c r="FK1191" s="36">
        <f t="shared" si="2861"/>
        <v>0</v>
      </c>
      <c r="FL1191" s="36">
        <f t="shared" si="2862"/>
        <v>0</v>
      </c>
      <c r="FM1191" s="36">
        <f t="shared" ca="1" si="2863"/>
        <v>0</v>
      </c>
      <c r="FN1191" s="36">
        <f t="shared" ca="1" si="2885"/>
        <v>0</v>
      </c>
    </row>
    <row r="1192" spans="2:170" x14ac:dyDescent="0.25">
      <c r="B1192" s="2">
        <v>1184</v>
      </c>
      <c r="C1192" s="2">
        <f t="shared" si="2886"/>
        <v>99</v>
      </c>
      <c r="D1192" s="2">
        <f t="shared" si="2889"/>
        <v>1208</v>
      </c>
      <c r="E1192" s="2">
        <f t="shared" si="2887"/>
        <v>101</v>
      </c>
      <c r="F1192" s="189">
        <f t="shared" si="2891"/>
        <v>81754</v>
      </c>
      <c r="G1192" s="2">
        <f t="shared" si="2890"/>
        <v>10</v>
      </c>
      <c r="H1192" s="187">
        <f t="shared" si="2740"/>
        <v>133.25</v>
      </c>
      <c r="I1192" s="186">
        <f t="shared" si="2888"/>
        <v>133</v>
      </c>
      <c r="J1192" s="2">
        <f t="shared" si="2741"/>
        <v>0</v>
      </c>
      <c r="K1192" s="2">
        <f t="shared" si="2742"/>
        <v>0</v>
      </c>
      <c r="L1192">
        <f t="shared" si="2743"/>
        <v>2</v>
      </c>
      <c r="M1192" s="190">
        <f t="shared" si="2864"/>
        <v>0</v>
      </c>
      <c r="N1192">
        <f t="shared" si="2744"/>
        <v>1</v>
      </c>
      <c r="O1192">
        <f t="shared" si="2745"/>
        <v>100</v>
      </c>
      <c r="P1192" s="58">
        <f t="shared" si="2746"/>
        <v>0</v>
      </c>
      <c r="Q1192" s="106">
        <f t="shared" si="2747"/>
        <v>0</v>
      </c>
      <c r="R1192" s="59">
        <f t="shared" si="2748"/>
        <v>0</v>
      </c>
      <c r="S1192" s="32">
        <f t="shared" si="2865"/>
        <v>0</v>
      </c>
      <c r="T1192">
        <f t="shared" si="2749"/>
        <v>1</v>
      </c>
      <c r="U1192" s="32">
        <f t="shared" si="2866"/>
        <v>0</v>
      </c>
      <c r="V1192">
        <f t="shared" si="2750"/>
        <v>1</v>
      </c>
      <c r="W1192">
        <f t="shared" si="2751"/>
        <v>100</v>
      </c>
      <c r="X1192" s="58">
        <f t="shared" si="2752"/>
        <v>0</v>
      </c>
      <c r="Y1192" s="58">
        <f t="shared" si="2753"/>
        <v>0</v>
      </c>
      <c r="Z1192" s="32">
        <f t="shared" si="2754"/>
        <v>0</v>
      </c>
      <c r="AA1192" s="32">
        <f t="shared" si="2755"/>
        <v>0</v>
      </c>
      <c r="AB1192" s="59">
        <f t="shared" si="2756"/>
        <v>0</v>
      </c>
      <c r="AC1192" s="59">
        <f t="shared" si="2757"/>
        <v>0</v>
      </c>
      <c r="AD1192">
        <f t="shared" si="2758"/>
        <v>1</v>
      </c>
      <c r="AE1192" s="59">
        <f t="shared" si="2759"/>
        <v>0</v>
      </c>
      <c r="AF1192" s="59">
        <f t="shared" si="2760"/>
        <v>0</v>
      </c>
      <c r="AG1192" s="59">
        <f t="shared" si="2761"/>
        <v>0</v>
      </c>
      <c r="AH1192">
        <f t="shared" si="2762"/>
        <v>1</v>
      </c>
      <c r="AI1192" s="59">
        <f t="shared" si="2763"/>
        <v>0</v>
      </c>
      <c r="AJ1192" s="59">
        <f t="shared" si="2764"/>
        <v>0</v>
      </c>
      <c r="AK1192" s="59">
        <f t="shared" si="2765"/>
        <v>0</v>
      </c>
      <c r="AL1192" s="59">
        <f t="shared" si="2766"/>
        <v>0</v>
      </c>
      <c r="AM1192" s="12">
        <f t="shared" si="2867"/>
        <v>0</v>
      </c>
      <c r="AN1192" s="12">
        <f t="shared" si="2868"/>
        <v>0</v>
      </c>
      <c r="AO1192" s="66">
        <f t="shared" si="2767"/>
        <v>0</v>
      </c>
      <c r="AP1192" s="66">
        <f t="shared" si="2768"/>
        <v>0</v>
      </c>
      <c r="AQ1192" s="59">
        <f t="shared" si="2769"/>
        <v>0</v>
      </c>
      <c r="AR1192" s="59">
        <f t="shared" si="2770"/>
        <v>0</v>
      </c>
      <c r="AS1192" s="59">
        <f t="shared" si="2771"/>
        <v>0</v>
      </c>
      <c r="AT1192" s="12">
        <f t="shared" si="2772"/>
        <v>0</v>
      </c>
      <c r="AU1192" s="59">
        <f t="shared" si="2869"/>
        <v>0</v>
      </c>
      <c r="AV1192" s="59">
        <f t="shared" si="2870"/>
        <v>0</v>
      </c>
      <c r="AW1192" s="70" t="e">
        <f t="shared" si="2773"/>
        <v>#N/A</v>
      </c>
      <c r="AX1192" s="20">
        <f t="shared" si="2774"/>
        <v>200000</v>
      </c>
      <c r="AY1192" s="20">
        <f t="shared" si="2775"/>
        <v>0</v>
      </c>
      <c r="AZ1192" s="20">
        <f t="shared" si="2776"/>
        <v>0</v>
      </c>
      <c r="BA1192" s="20">
        <f t="shared" si="2777"/>
        <v>0</v>
      </c>
      <c r="BB1192" s="36">
        <f t="shared" si="2778"/>
        <v>0</v>
      </c>
      <c r="BC1192" s="36">
        <f t="shared" si="2779"/>
        <v>0</v>
      </c>
      <c r="BD1192" s="80">
        <f t="shared" si="2780"/>
        <v>0</v>
      </c>
      <c r="BE1192" s="36">
        <f t="shared" si="2781"/>
        <v>0</v>
      </c>
      <c r="BF1192" s="36">
        <f t="shared" si="2782"/>
        <v>0</v>
      </c>
      <c r="BG1192" s="36">
        <f t="shared" si="2783"/>
        <v>0</v>
      </c>
      <c r="BH1192" s="36">
        <f t="shared" si="2784"/>
        <v>0</v>
      </c>
      <c r="BI1192" s="36">
        <f t="shared" si="2785"/>
        <v>0</v>
      </c>
      <c r="BJ1192" s="36">
        <f t="shared" si="2786"/>
        <v>0</v>
      </c>
      <c r="BK1192" s="36">
        <f t="shared" si="2787"/>
        <v>0</v>
      </c>
      <c r="BL1192" s="68">
        <f>IF(OR(AT1192=0,E1192&gt;ProjTerm),0,VLOOKUP(D1192,'Life Events'!$AE$5:$AI$1206,5,FALSE))</f>
        <v>0</v>
      </c>
      <c r="BM1192" s="93">
        <f t="shared" si="2788"/>
        <v>0</v>
      </c>
      <c r="BN1192" s="93">
        <f t="shared" si="2789"/>
        <v>0</v>
      </c>
      <c r="BO1192" s="36">
        <f t="shared" si="2790"/>
        <v>0</v>
      </c>
      <c r="BP1192" s="36">
        <f t="shared" si="2791"/>
        <v>0</v>
      </c>
      <c r="BQ1192" s="36">
        <f t="shared" si="2792"/>
        <v>0</v>
      </c>
      <c r="BR1192" s="36">
        <f t="shared" si="2793"/>
        <v>154.78110000000001</v>
      </c>
      <c r="BS1192" s="36">
        <f t="shared" si="2794"/>
        <v>0</v>
      </c>
      <c r="BT1192" s="36">
        <f t="shared" si="2795"/>
        <v>0</v>
      </c>
      <c r="BU1192" s="70" cm="1">
        <f t="array" ref="BU1192">IF(AND(ActInt=1,$J1192=0),INDEX(Tbl_FwdNom,$B1192-IVP,MATCH(ValnDt,Tbl_FwdNom_Cols)),INDEX(Tbl_FwdNom,$B1192,MATCH(StartDt,Tbl_FwdNom_Cols)))</f>
        <v>7.347414272</v>
      </c>
      <c r="BV1192" s="70" cm="1">
        <f t="array" ref="BV1192">INDEX(Tbl_FwdReal,$B1192,MATCH(StartDt,Tbl_FwdReal_Cols))</f>
        <v>2.0578976660000001</v>
      </c>
      <c r="BW1192" s="70" cm="1">
        <f t="array" ref="BW1192">IF(RunType&lt;&gt;"OPN",INDEX(Tbl_FwdReal,$B1192,MATCH(ValnDt,Tbl_FwdReal_Cols)),IF(AND($J1192=0,ActInt=1),INDEX(Tbl_FwdReal,$B1192-IVP,MATCH(ValnDt,Tbl_FwdReal_Cols)),-999))*$K1192</f>
        <v>0</v>
      </c>
      <c r="BX1192" s="70">
        <f t="shared" si="2796"/>
        <v>0</v>
      </c>
      <c r="BY1192" s="70">
        <f t="shared" si="2871"/>
        <v>7.347414272000008E-2</v>
      </c>
      <c r="BZ1192" s="64">
        <f t="shared" si="2884"/>
        <v>5.9258430141002627E-3</v>
      </c>
      <c r="CA1192" s="70" cm="1">
        <f t="array" ref="CA1192">IF($J1192=1,CA1191*(1+INDEX(Tbl_CPI,$B1192,MATCH(IF(RunType="OPN",StartDt,ValnDt),Tbl_CPI_Cols))),0)</f>
        <v>0</v>
      </c>
      <c r="CB1192" s="70">
        <f t="shared" si="2872"/>
        <v>650.04380586756508</v>
      </c>
      <c r="CC1192" s="70">
        <f t="shared" si="2873"/>
        <v>619.95458487883047</v>
      </c>
      <c r="CD1192" s="36">
        <f t="shared" si="2797"/>
        <v>3140.5866012320084</v>
      </c>
      <c r="CE1192" s="36">
        <f t="shared" si="2798"/>
        <v>0</v>
      </c>
      <c r="CF1192" s="36">
        <f t="shared" si="2799"/>
        <v>0</v>
      </c>
      <c r="CG1192" s="36">
        <f t="shared" si="2800"/>
        <v>0</v>
      </c>
      <c r="CH1192" s="36">
        <f t="shared" si="2801"/>
        <v>0</v>
      </c>
      <c r="CI1192" s="36">
        <f t="shared" si="2802"/>
        <v>0</v>
      </c>
      <c r="CJ1192" s="36">
        <f t="shared" si="2803"/>
        <v>0</v>
      </c>
      <c r="CK1192" s="36">
        <f t="shared" si="2804"/>
        <v>0</v>
      </c>
      <c r="CL1192" s="36">
        <f t="shared" si="2805"/>
        <v>0</v>
      </c>
      <c r="CM1192" s="36">
        <f t="shared" si="2806"/>
        <v>0</v>
      </c>
      <c r="CN1192" s="36">
        <f t="shared" si="2807"/>
        <v>0</v>
      </c>
      <c r="CO1192" s="20">
        <f t="shared" si="2808"/>
        <v>120000</v>
      </c>
      <c r="CP1192" s="20">
        <f t="shared" si="2809"/>
        <v>2</v>
      </c>
      <c r="CQ1192" s="64" t="e">
        <f t="shared" si="2810"/>
        <v>#N/A</v>
      </c>
      <c r="CR1192" s="64" t="e">
        <f t="shared" si="2811"/>
        <v>#N/A</v>
      </c>
      <c r="CS1192" s="36" t="e">
        <f t="shared" si="2812"/>
        <v>#N/A</v>
      </c>
      <c r="CT1192" s="36">
        <f t="shared" si="2813"/>
        <v>0</v>
      </c>
      <c r="CU1192" s="36">
        <f t="shared" si="2814"/>
        <v>0</v>
      </c>
      <c r="CV1192" s="36">
        <f t="shared" si="2874"/>
        <v>0</v>
      </c>
      <c r="CW1192" s="36">
        <f t="shared" si="2815"/>
        <v>0</v>
      </c>
      <c r="CX1192" s="36">
        <f t="shared" si="2816"/>
        <v>0</v>
      </c>
      <c r="CY1192" s="36">
        <f t="shared" si="2817"/>
        <v>0</v>
      </c>
      <c r="CZ1192" s="36">
        <f t="shared" si="2875"/>
        <v>0</v>
      </c>
      <c r="DA1192" s="64">
        <f t="shared" si="2818"/>
        <v>5.9258430141002627E-3</v>
      </c>
      <c r="DB1192" s="70">
        <f t="shared" si="2876"/>
        <v>0.99410906573754543</v>
      </c>
      <c r="DC1192" s="70">
        <f>PRODUCT($DB$8:DB1192)</f>
        <v>4.7577818006424453E-5</v>
      </c>
      <c r="DD1192" s="36">
        <f t="shared" si="2819"/>
        <v>0</v>
      </c>
      <c r="DE1192" s="36">
        <f t="shared" si="2820"/>
        <v>0</v>
      </c>
      <c r="DF1192" s="36">
        <f t="shared" si="2821"/>
        <v>0</v>
      </c>
      <c r="DG1192" s="36">
        <f t="shared" si="2822"/>
        <v>0</v>
      </c>
      <c r="DH1192" s="36">
        <f t="shared" si="2823"/>
        <v>0</v>
      </c>
      <c r="DI1192" s="36">
        <f t="shared" si="2824"/>
        <v>0</v>
      </c>
      <c r="DJ1192" s="36">
        <f t="shared" si="2825"/>
        <v>0</v>
      </c>
      <c r="DK1192" s="36">
        <f t="shared" si="2826"/>
        <v>0</v>
      </c>
      <c r="DL1192" s="36">
        <f t="shared" si="2827"/>
        <v>0</v>
      </c>
      <c r="DM1192" s="36">
        <f t="shared" si="2828"/>
        <v>0</v>
      </c>
      <c r="DN1192" s="36">
        <f t="shared" ca="1" si="2877"/>
        <v>4.6137290849905055E-12</v>
      </c>
      <c r="DO1192" s="64" cm="1">
        <f t="array" ref="DO1192">IFERROR(INDEX(Tbl_FwdNom,$B1192,MATCH(LIDt,Tbl_FwdNom_Cols,0)),0)</f>
        <v>7.224114675</v>
      </c>
      <c r="DP1192" s="64">
        <f t="shared" ca="1" si="2878"/>
        <v>0</v>
      </c>
      <c r="DQ1192" s="64">
        <f t="shared" ca="1" si="2829"/>
        <v>0</v>
      </c>
      <c r="DR1192" s="70">
        <f t="shared" ca="1" si="2830"/>
        <v>1</v>
      </c>
      <c r="DS1192" s="70">
        <f ca="1">PRODUCT($DR$8:DR1192)</f>
        <v>5.1485728910319675E-4</v>
      </c>
      <c r="DT1192" s="36">
        <f t="shared" ca="1" si="2831"/>
        <v>0</v>
      </c>
      <c r="DU1192" s="36">
        <f t="shared" ca="1" si="2832"/>
        <v>0</v>
      </c>
      <c r="DV1192" s="36">
        <f t="shared" ca="1" si="2833"/>
        <v>0</v>
      </c>
      <c r="DW1192" s="36">
        <f t="shared" ca="1" si="2834"/>
        <v>0</v>
      </c>
      <c r="DX1192" s="36">
        <f t="shared" ca="1" si="2835"/>
        <v>0</v>
      </c>
      <c r="DY1192" s="36">
        <f t="shared" ca="1" si="2836"/>
        <v>0</v>
      </c>
      <c r="DZ1192" s="36">
        <f t="shared" ca="1" si="2837"/>
        <v>0</v>
      </c>
      <c r="EA1192" s="36">
        <f t="shared" ca="1" si="2838"/>
        <v>0</v>
      </c>
      <c r="EB1192" s="36">
        <f t="shared" ca="1" si="2839"/>
        <v>0</v>
      </c>
      <c r="EC1192" s="36">
        <f t="shared" ca="1" si="2840"/>
        <v>0</v>
      </c>
      <c r="ED1192" s="36">
        <f t="shared" ca="1" si="2841"/>
        <v>0</v>
      </c>
      <c r="EE1192" s="36">
        <f t="shared" ca="1" si="2879"/>
        <v>0</v>
      </c>
      <c r="EF1192" s="36">
        <f t="shared" ca="1" si="2842"/>
        <v>0</v>
      </c>
      <c r="EG1192" s="64"/>
      <c r="EH1192" s="64"/>
      <c r="EI1192" s="64"/>
      <c r="EJ1192" s="70"/>
      <c r="EK1192" s="70"/>
      <c r="EL1192" s="70"/>
      <c r="EM1192" s="70"/>
      <c r="EN1192" s="70"/>
      <c r="EO1192" s="36">
        <f t="shared" si="2843"/>
        <v>0</v>
      </c>
      <c r="EP1192" s="36">
        <f t="shared" si="2844"/>
        <v>0</v>
      </c>
      <c r="EQ1192" s="36">
        <f t="shared" si="2845"/>
        <v>0</v>
      </c>
      <c r="ER1192" s="36">
        <f t="shared" si="2846"/>
        <v>0</v>
      </c>
      <c r="ES1192" s="36">
        <f t="shared" si="2847"/>
        <v>0</v>
      </c>
      <c r="ET1192" s="36">
        <f t="shared" si="2848"/>
        <v>0</v>
      </c>
      <c r="EU1192" s="36">
        <f t="shared" si="2880"/>
        <v>0</v>
      </c>
      <c r="EV1192" s="36">
        <f t="shared" si="2849"/>
        <v>0</v>
      </c>
      <c r="EW1192" s="36">
        <f t="shared" si="2850"/>
        <v>0</v>
      </c>
      <c r="EX1192" s="36">
        <f t="shared" si="2881"/>
        <v>0</v>
      </c>
      <c r="EY1192" s="36">
        <f t="shared" si="2851"/>
        <v>0</v>
      </c>
      <c r="EZ1192" s="36">
        <f t="shared" si="2852"/>
        <v>0</v>
      </c>
      <c r="FA1192" s="36">
        <f t="shared" si="2853"/>
        <v>0</v>
      </c>
      <c r="FB1192" s="36">
        <f t="shared" si="2854"/>
        <v>0</v>
      </c>
      <c r="FC1192" s="36">
        <f t="shared" si="2882"/>
        <v>0</v>
      </c>
      <c r="FD1192" s="36">
        <f t="shared" si="2855"/>
        <v>0</v>
      </c>
      <c r="FE1192" s="36">
        <f t="shared" si="2856"/>
        <v>0</v>
      </c>
      <c r="FF1192" s="36">
        <f t="shared" si="2883"/>
        <v>0</v>
      </c>
      <c r="FG1192" s="36">
        <f t="shared" si="2857"/>
        <v>0</v>
      </c>
      <c r="FH1192" s="36">
        <f t="shared" si="2858"/>
        <v>0</v>
      </c>
      <c r="FI1192" s="36">
        <f t="shared" si="2859"/>
        <v>0</v>
      </c>
      <c r="FJ1192" s="36">
        <f t="shared" ca="1" si="2860"/>
        <v>0</v>
      </c>
      <c r="FK1192" s="36">
        <f t="shared" si="2861"/>
        <v>0</v>
      </c>
      <c r="FL1192" s="36">
        <f t="shared" si="2862"/>
        <v>0</v>
      </c>
      <c r="FM1192" s="36">
        <f t="shared" ca="1" si="2863"/>
        <v>0</v>
      </c>
      <c r="FN1192" s="36">
        <f t="shared" ca="1" si="2885"/>
        <v>0</v>
      </c>
    </row>
    <row r="1193" spans="2:170" x14ac:dyDescent="0.25">
      <c r="B1193" s="2">
        <v>1185</v>
      </c>
      <c r="C1193" s="2">
        <f t="shared" si="2886"/>
        <v>99</v>
      </c>
      <c r="D1193" s="2">
        <f t="shared" si="2889"/>
        <v>1209</v>
      </c>
      <c r="E1193" s="2">
        <f t="shared" si="2887"/>
        <v>101</v>
      </c>
      <c r="F1193" s="189">
        <f t="shared" si="2891"/>
        <v>81784</v>
      </c>
      <c r="G1193" s="2">
        <f t="shared" si="2890"/>
        <v>11</v>
      </c>
      <c r="H1193" s="187">
        <f t="shared" si="2740"/>
        <v>133.33333333333334</v>
      </c>
      <c r="I1193" s="186">
        <f t="shared" si="2888"/>
        <v>133</v>
      </c>
      <c r="J1193" s="2">
        <f t="shared" si="2741"/>
        <v>0</v>
      </c>
      <c r="K1193" s="2">
        <f t="shared" si="2742"/>
        <v>0</v>
      </c>
      <c r="L1193">
        <f t="shared" si="2743"/>
        <v>2</v>
      </c>
      <c r="M1193" s="190">
        <f t="shared" si="2864"/>
        <v>0</v>
      </c>
      <c r="N1193">
        <f t="shared" si="2744"/>
        <v>1</v>
      </c>
      <c r="O1193">
        <f t="shared" si="2745"/>
        <v>100</v>
      </c>
      <c r="P1193" s="58">
        <f t="shared" si="2746"/>
        <v>0</v>
      </c>
      <c r="Q1193" s="106">
        <f t="shared" si="2747"/>
        <v>0</v>
      </c>
      <c r="R1193" s="59">
        <f t="shared" si="2748"/>
        <v>0</v>
      </c>
      <c r="S1193" s="32">
        <f t="shared" si="2865"/>
        <v>0</v>
      </c>
      <c r="T1193">
        <f t="shared" si="2749"/>
        <v>1</v>
      </c>
      <c r="U1193" s="32">
        <f t="shared" si="2866"/>
        <v>0</v>
      </c>
      <c r="V1193">
        <f t="shared" si="2750"/>
        <v>1</v>
      </c>
      <c r="W1193">
        <f t="shared" si="2751"/>
        <v>100</v>
      </c>
      <c r="X1193" s="58">
        <f t="shared" si="2752"/>
        <v>0</v>
      </c>
      <c r="Y1193" s="58">
        <f t="shared" si="2753"/>
        <v>0</v>
      </c>
      <c r="Z1193" s="32">
        <f t="shared" si="2754"/>
        <v>0</v>
      </c>
      <c r="AA1193" s="32">
        <f t="shared" si="2755"/>
        <v>0</v>
      </c>
      <c r="AB1193" s="59">
        <f t="shared" si="2756"/>
        <v>0</v>
      </c>
      <c r="AC1193" s="59">
        <f t="shared" si="2757"/>
        <v>0</v>
      </c>
      <c r="AD1193">
        <f t="shared" si="2758"/>
        <v>1</v>
      </c>
      <c r="AE1193" s="59">
        <f t="shared" si="2759"/>
        <v>0</v>
      </c>
      <c r="AF1193" s="59">
        <f t="shared" si="2760"/>
        <v>0</v>
      </c>
      <c r="AG1193" s="59">
        <f t="shared" si="2761"/>
        <v>0</v>
      </c>
      <c r="AH1193">
        <f t="shared" si="2762"/>
        <v>1</v>
      </c>
      <c r="AI1193" s="59">
        <f t="shared" si="2763"/>
        <v>0</v>
      </c>
      <c r="AJ1193" s="59">
        <f t="shared" si="2764"/>
        <v>0</v>
      </c>
      <c r="AK1193" s="59">
        <f t="shared" si="2765"/>
        <v>0</v>
      </c>
      <c r="AL1193" s="59">
        <f t="shared" si="2766"/>
        <v>0</v>
      </c>
      <c r="AM1193" s="12">
        <f t="shared" si="2867"/>
        <v>0</v>
      </c>
      <c r="AN1193" s="12">
        <f t="shared" si="2868"/>
        <v>0</v>
      </c>
      <c r="AO1193" s="66">
        <f t="shared" si="2767"/>
        <v>0</v>
      </c>
      <c r="AP1193" s="66">
        <f t="shared" si="2768"/>
        <v>0</v>
      </c>
      <c r="AQ1193" s="59">
        <f t="shared" si="2769"/>
        <v>0</v>
      </c>
      <c r="AR1193" s="59">
        <f t="shared" si="2770"/>
        <v>0</v>
      </c>
      <c r="AS1193" s="59">
        <f t="shared" si="2771"/>
        <v>0</v>
      </c>
      <c r="AT1193" s="12">
        <f t="shared" si="2772"/>
        <v>0</v>
      </c>
      <c r="AU1193" s="59">
        <f t="shared" si="2869"/>
        <v>0</v>
      </c>
      <c r="AV1193" s="59">
        <f t="shared" si="2870"/>
        <v>0</v>
      </c>
      <c r="AW1193" s="70" t="e">
        <f t="shared" si="2773"/>
        <v>#N/A</v>
      </c>
      <c r="AX1193" s="20">
        <f t="shared" si="2774"/>
        <v>200000</v>
      </c>
      <c r="AY1193" s="20">
        <f t="shared" si="2775"/>
        <v>0</v>
      </c>
      <c r="AZ1193" s="20">
        <f t="shared" si="2776"/>
        <v>0</v>
      </c>
      <c r="BA1193" s="20">
        <f t="shared" si="2777"/>
        <v>0</v>
      </c>
      <c r="BB1193" s="36">
        <f t="shared" si="2778"/>
        <v>0</v>
      </c>
      <c r="BC1193" s="36">
        <f t="shared" si="2779"/>
        <v>0</v>
      </c>
      <c r="BD1193" s="80">
        <f t="shared" si="2780"/>
        <v>0</v>
      </c>
      <c r="BE1193" s="36">
        <f t="shared" si="2781"/>
        <v>0</v>
      </c>
      <c r="BF1193" s="36">
        <f t="shared" si="2782"/>
        <v>0</v>
      </c>
      <c r="BG1193" s="36">
        <f t="shared" si="2783"/>
        <v>0</v>
      </c>
      <c r="BH1193" s="36">
        <f t="shared" si="2784"/>
        <v>0</v>
      </c>
      <c r="BI1193" s="36">
        <f t="shared" si="2785"/>
        <v>0</v>
      </c>
      <c r="BJ1193" s="36">
        <f t="shared" si="2786"/>
        <v>0</v>
      </c>
      <c r="BK1193" s="36">
        <f t="shared" si="2787"/>
        <v>0</v>
      </c>
      <c r="BL1193" s="68">
        <f>IF(OR(AT1193=0,E1193&gt;ProjTerm),0,VLOOKUP(D1193,'Life Events'!$AE$5:$AI$1206,5,FALSE))</f>
        <v>0</v>
      </c>
      <c r="BM1193" s="93">
        <f t="shared" si="2788"/>
        <v>0</v>
      </c>
      <c r="BN1193" s="93">
        <f t="shared" si="2789"/>
        <v>0</v>
      </c>
      <c r="BO1193" s="36">
        <f t="shared" si="2790"/>
        <v>0</v>
      </c>
      <c r="BP1193" s="36">
        <f t="shared" si="2791"/>
        <v>0</v>
      </c>
      <c r="BQ1193" s="36">
        <f t="shared" si="2792"/>
        <v>0</v>
      </c>
      <c r="BR1193" s="36">
        <f t="shared" si="2793"/>
        <v>154.78110000000001</v>
      </c>
      <c r="BS1193" s="36">
        <f t="shared" si="2794"/>
        <v>0</v>
      </c>
      <c r="BT1193" s="36">
        <f t="shared" si="2795"/>
        <v>0</v>
      </c>
      <c r="BU1193" s="70" cm="1">
        <f t="array" ref="BU1193">IF(AND(ActInt=1,$J1193=0),INDEX(Tbl_FwdNom,$B1193-IVP,MATCH(ValnDt,Tbl_FwdNom_Cols)),INDEX(Tbl_FwdNom,$B1193,MATCH(StartDt,Tbl_FwdNom_Cols)))</f>
        <v>7.3415856960000001</v>
      </c>
      <c r="BV1193" s="70" cm="1">
        <f t="array" ref="BV1193">INDEX(Tbl_FwdReal,$B1193,MATCH(StartDt,Tbl_FwdReal_Cols))</f>
        <v>2.05456087</v>
      </c>
      <c r="BW1193" s="70" cm="1">
        <f t="array" ref="BW1193">IF(RunType&lt;&gt;"OPN",INDEX(Tbl_FwdReal,$B1193,MATCH(ValnDt,Tbl_FwdReal_Cols)),IF(AND($J1193=0,ActInt=1),INDEX(Tbl_FwdReal,$B1193-IVP,MATCH(ValnDt,Tbl_FwdReal_Cols)),-999))*$K1193</f>
        <v>0</v>
      </c>
      <c r="BX1193" s="70">
        <f t="shared" si="2796"/>
        <v>0</v>
      </c>
      <c r="BY1193" s="70">
        <f t="shared" si="2871"/>
        <v>7.3415856960000081E-2</v>
      </c>
      <c r="BZ1193" s="64">
        <f t="shared" si="2884"/>
        <v>5.921291389840766E-3</v>
      </c>
      <c r="CA1193" s="70" cm="1">
        <f t="array" ref="CA1193">IF($J1193=1,CA1192*(1+INDEX(Tbl_CPI,$B1193,MATCH(IF(RunType="OPN",StartDt,ValnDt),Tbl_CPI_Cols))),0)</f>
        <v>0</v>
      </c>
      <c r="CB1193" s="70">
        <f t="shared" si="2872"/>
        <v>653.89290465826798</v>
      </c>
      <c r="CC1193" s="70">
        <f t="shared" si="2873"/>
        <v>619.95458487883047</v>
      </c>
      <c r="CD1193" s="36">
        <f t="shared" si="2797"/>
        <v>3140.5866012320084</v>
      </c>
      <c r="CE1193" s="36">
        <f t="shared" si="2798"/>
        <v>0</v>
      </c>
      <c r="CF1193" s="36">
        <f t="shared" si="2799"/>
        <v>0</v>
      </c>
      <c r="CG1193" s="36">
        <f t="shared" si="2800"/>
        <v>0</v>
      </c>
      <c r="CH1193" s="36">
        <f t="shared" si="2801"/>
        <v>0</v>
      </c>
      <c r="CI1193" s="36">
        <f t="shared" si="2802"/>
        <v>0</v>
      </c>
      <c r="CJ1193" s="36">
        <f t="shared" si="2803"/>
        <v>0</v>
      </c>
      <c r="CK1193" s="36">
        <f t="shared" si="2804"/>
        <v>0</v>
      </c>
      <c r="CL1193" s="36">
        <f t="shared" si="2805"/>
        <v>0</v>
      </c>
      <c r="CM1193" s="36">
        <f t="shared" si="2806"/>
        <v>0</v>
      </c>
      <c r="CN1193" s="36">
        <f t="shared" si="2807"/>
        <v>0</v>
      </c>
      <c r="CO1193" s="20">
        <f t="shared" si="2808"/>
        <v>120000</v>
      </c>
      <c r="CP1193" s="20">
        <f t="shared" si="2809"/>
        <v>2</v>
      </c>
      <c r="CQ1193" s="64" t="e">
        <f t="shared" si="2810"/>
        <v>#N/A</v>
      </c>
      <c r="CR1193" s="64" t="e">
        <f t="shared" si="2811"/>
        <v>#N/A</v>
      </c>
      <c r="CS1193" s="36" t="e">
        <f t="shared" si="2812"/>
        <v>#N/A</v>
      </c>
      <c r="CT1193" s="36">
        <f t="shared" si="2813"/>
        <v>0</v>
      </c>
      <c r="CU1193" s="36">
        <f t="shared" si="2814"/>
        <v>0</v>
      </c>
      <c r="CV1193" s="36">
        <f t="shared" si="2874"/>
        <v>0</v>
      </c>
      <c r="CW1193" s="36">
        <f t="shared" si="2815"/>
        <v>0</v>
      </c>
      <c r="CX1193" s="36">
        <f t="shared" si="2816"/>
        <v>0</v>
      </c>
      <c r="CY1193" s="36">
        <f t="shared" si="2817"/>
        <v>0</v>
      </c>
      <c r="CZ1193" s="36">
        <f t="shared" si="2875"/>
        <v>0</v>
      </c>
      <c r="DA1193" s="64">
        <f t="shared" si="2818"/>
        <v>5.921291389840766E-3</v>
      </c>
      <c r="DB1193" s="70">
        <f t="shared" si="2876"/>
        <v>0.99411356391347527</v>
      </c>
      <c r="DC1193" s="70">
        <f>PRODUCT($DB$8:DB1193)</f>
        <v>4.7297754221593333E-5</v>
      </c>
      <c r="DD1193" s="36">
        <f t="shared" si="2819"/>
        <v>0</v>
      </c>
      <c r="DE1193" s="36">
        <f t="shared" si="2820"/>
        <v>0</v>
      </c>
      <c r="DF1193" s="36">
        <f t="shared" si="2821"/>
        <v>0</v>
      </c>
      <c r="DG1193" s="36">
        <f t="shared" si="2822"/>
        <v>0</v>
      </c>
      <c r="DH1193" s="36">
        <f t="shared" si="2823"/>
        <v>0</v>
      </c>
      <c r="DI1193" s="36">
        <f t="shared" si="2824"/>
        <v>0</v>
      </c>
      <c r="DJ1193" s="36">
        <f t="shared" si="2825"/>
        <v>0</v>
      </c>
      <c r="DK1193" s="36">
        <f t="shared" si="2826"/>
        <v>0</v>
      </c>
      <c r="DL1193" s="36">
        <f t="shared" si="2827"/>
        <v>0</v>
      </c>
      <c r="DM1193" s="36">
        <f t="shared" si="2828"/>
        <v>0</v>
      </c>
      <c r="DN1193" s="36">
        <f t="shared" ca="1" si="2877"/>
        <v>4.6137290849905055E-12</v>
      </c>
      <c r="DO1193" s="64" cm="1">
        <f t="array" ref="DO1193">IFERROR(INDEX(Tbl_FwdNom,$B1193,MATCH(LIDt,Tbl_FwdNom_Cols,0)),0)</f>
        <v>7.2224173809999996</v>
      </c>
      <c r="DP1193" s="64">
        <f t="shared" ca="1" si="2878"/>
        <v>0</v>
      </c>
      <c r="DQ1193" s="64">
        <f t="shared" ca="1" si="2829"/>
        <v>0</v>
      </c>
      <c r="DR1193" s="70">
        <f t="shared" ca="1" si="2830"/>
        <v>1</v>
      </c>
      <c r="DS1193" s="70">
        <f ca="1">PRODUCT($DR$8:DR1193)</f>
        <v>5.1485728910319675E-4</v>
      </c>
      <c r="DT1193" s="36">
        <f t="shared" ca="1" si="2831"/>
        <v>0</v>
      </c>
      <c r="DU1193" s="36">
        <f t="shared" ca="1" si="2832"/>
        <v>0</v>
      </c>
      <c r="DV1193" s="36">
        <f t="shared" ca="1" si="2833"/>
        <v>0</v>
      </c>
      <c r="DW1193" s="36">
        <f t="shared" ca="1" si="2834"/>
        <v>0</v>
      </c>
      <c r="DX1193" s="36">
        <f t="shared" ca="1" si="2835"/>
        <v>0</v>
      </c>
      <c r="DY1193" s="36">
        <f t="shared" ca="1" si="2836"/>
        <v>0</v>
      </c>
      <c r="DZ1193" s="36">
        <f t="shared" ca="1" si="2837"/>
        <v>0</v>
      </c>
      <c r="EA1193" s="36">
        <f t="shared" ca="1" si="2838"/>
        <v>0</v>
      </c>
      <c r="EB1193" s="36">
        <f t="shared" ca="1" si="2839"/>
        <v>0</v>
      </c>
      <c r="EC1193" s="36">
        <f t="shared" ca="1" si="2840"/>
        <v>0</v>
      </c>
      <c r="ED1193" s="36">
        <f t="shared" ca="1" si="2841"/>
        <v>0</v>
      </c>
      <c r="EE1193" s="36">
        <f t="shared" ca="1" si="2879"/>
        <v>0</v>
      </c>
      <c r="EF1193" s="36">
        <f t="shared" ca="1" si="2842"/>
        <v>0</v>
      </c>
      <c r="EG1193" s="64"/>
      <c r="EH1193" s="64"/>
      <c r="EI1193" s="64"/>
      <c r="EJ1193" s="70"/>
      <c r="EK1193" s="70"/>
      <c r="EL1193" s="70"/>
      <c r="EM1193" s="70"/>
      <c r="EN1193" s="70"/>
      <c r="EO1193" s="36">
        <f t="shared" si="2843"/>
        <v>0</v>
      </c>
      <c r="EP1193" s="36">
        <f t="shared" si="2844"/>
        <v>0</v>
      </c>
      <c r="EQ1193" s="36">
        <f t="shared" si="2845"/>
        <v>0</v>
      </c>
      <c r="ER1193" s="36">
        <f t="shared" si="2846"/>
        <v>0</v>
      </c>
      <c r="ES1193" s="36">
        <f t="shared" si="2847"/>
        <v>0</v>
      </c>
      <c r="ET1193" s="36">
        <f t="shared" si="2848"/>
        <v>0</v>
      </c>
      <c r="EU1193" s="36">
        <f t="shared" si="2880"/>
        <v>0</v>
      </c>
      <c r="EV1193" s="36">
        <f t="shared" si="2849"/>
        <v>0</v>
      </c>
      <c r="EW1193" s="36">
        <f t="shared" si="2850"/>
        <v>0</v>
      </c>
      <c r="EX1193" s="36">
        <f t="shared" si="2881"/>
        <v>0</v>
      </c>
      <c r="EY1193" s="36">
        <f t="shared" si="2851"/>
        <v>0</v>
      </c>
      <c r="EZ1193" s="36">
        <f t="shared" si="2852"/>
        <v>0</v>
      </c>
      <c r="FA1193" s="36">
        <f t="shared" si="2853"/>
        <v>0</v>
      </c>
      <c r="FB1193" s="36">
        <f t="shared" si="2854"/>
        <v>0</v>
      </c>
      <c r="FC1193" s="36">
        <f t="shared" si="2882"/>
        <v>0</v>
      </c>
      <c r="FD1193" s="36">
        <f t="shared" si="2855"/>
        <v>0</v>
      </c>
      <c r="FE1193" s="36">
        <f t="shared" si="2856"/>
        <v>0</v>
      </c>
      <c r="FF1193" s="36">
        <f t="shared" si="2883"/>
        <v>0</v>
      </c>
      <c r="FG1193" s="36">
        <f t="shared" si="2857"/>
        <v>0</v>
      </c>
      <c r="FH1193" s="36">
        <f t="shared" si="2858"/>
        <v>0</v>
      </c>
      <c r="FI1193" s="36">
        <f t="shared" si="2859"/>
        <v>0</v>
      </c>
      <c r="FJ1193" s="36">
        <f t="shared" ca="1" si="2860"/>
        <v>0</v>
      </c>
      <c r="FK1193" s="36">
        <f t="shared" si="2861"/>
        <v>0</v>
      </c>
      <c r="FL1193" s="36">
        <f t="shared" si="2862"/>
        <v>0</v>
      </c>
      <c r="FM1193" s="36">
        <f t="shared" ca="1" si="2863"/>
        <v>0</v>
      </c>
      <c r="FN1193" s="36">
        <f t="shared" ca="1" si="2885"/>
        <v>0</v>
      </c>
    </row>
    <row r="1194" spans="2:170" x14ac:dyDescent="0.25">
      <c r="B1194" s="2">
        <v>1186</v>
      </c>
      <c r="C1194" s="2">
        <f t="shared" si="2886"/>
        <v>99</v>
      </c>
      <c r="D1194" s="2">
        <f t="shared" si="2889"/>
        <v>1210</v>
      </c>
      <c r="E1194" s="2">
        <f t="shared" si="2887"/>
        <v>101</v>
      </c>
      <c r="F1194" s="189">
        <f t="shared" si="2891"/>
        <v>81815</v>
      </c>
      <c r="G1194" s="2">
        <f t="shared" si="2890"/>
        <v>12</v>
      </c>
      <c r="H1194" s="187">
        <f t="shared" si="2740"/>
        <v>133.41666666666666</v>
      </c>
      <c r="I1194" s="186">
        <f t="shared" si="2888"/>
        <v>133</v>
      </c>
      <c r="J1194" s="2">
        <f t="shared" si="2741"/>
        <v>0</v>
      </c>
      <c r="K1194" s="2">
        <f t="shared" si="2742"/>
        <v>0</v>
      </c>
      <c r="L1194">
        <f t="shared" si="2743"/>
        <v>2</v>
      </c>
      <c r="M1194" s="190">
        <f t="shared" si="2864"/>
        <v>0</v>
      </c>
      <c r="N1194">
        <f t="shared" si="2744"/>
        <v>1</v>
      </c>
      <c r="O1194">
        <f t="shared" si="2745"/>
        <v>100</v>
      </c>
      <c r="P1194" s="58">
        <f t="shared" si="2746"/>
        <v>0</v>
      </c>
      <c r="Q1194" s="106">
        <f t="shared" si="2747"/>
        <v>0</v>
      </c>
      <c r="R1194" s="59">
        <f t="shared" si="2748"/>
        <v>0</v>
      </c>
      <c r="S1194" s="32">
        <f t="shared" si="2865"/>
        <v>0</v>
      </c>
      <c r="T1194">
        <f t="shared" si="2749"/>
        <v>1</v>
      </c>
      <c r="U1194" s="32">
        <f t="shared" si="2866"/>
        <v>0</v>
      </c>
      <c r="V1194">
        <f t="shared" si="2750"/>
        <v>1</v>
      </c>
      <c r="W1194">
        <f t="shared" si="2751"/>
        <v>100</v>
      </c>
      <c r="X1194" s="58">
        <f t="shared" si="2752"/>
        <v>0</v>
      </c>
      <c r="Y1194" s="58">
        <f t="shared" si="2753"/>
        <v>0</v>
      </c>
      <c r="Z1194" s="32">
        <f t="shared" si="2754"/>
        <v>0</v>
      </c>
      <c r="AA1194" s="32">
        <f t="shared" si="2755"/>
        <v>0</v>
      </c>
      <c r="AB1194" s="59">
        <f t="shared" si="2756"/>
        <v>0</v>
      </c>
      <c r="AC1194" s="59">
        <f t="shared" si="2757"/>
        <v>0</v>
      </c>
      <c r="AD1194">
        <f t="shared" si="2758"/>
        <v>1</v>
      </c>
      <c r="AE1194" s="59">
        <f t="shared" si="2759"/>
        <v>0</v>
      </c>
      <c r="AF1194" s="59">
        <f t="shared" si="2760"/>
        <v>0</v>
      </c>
      <c r="AG1194" s="59">
        <f t="shared" si="2761"/>
        <v>0</v>
      </c>
      <c r="AH1194">
        <f t="shared" si="2762"/>
        <v>1</v>
      </c>
      <c r="AI1194" s="59">
        <f t="shared" si="2763"/>
        <v>0</v>
      </c>
      <c r="AJ1194" s="59">
        <f t="shared" si="2764"/>
        <v>0</v>
      </c>
      <c r="AK1194" s="59">
        <f t="shared" si="2765"/>
        <v>0</v>
      </c>
      <c r="AL1194" s="59">
        <f t="shared" si="2766"/>
        <v>0</v>
      </c>
      <c r="AM1194" s="12">
        <f t="shared" si="2867"/>
        <v>0</v>
      </c>
      <c r="AN1194" s="12">
        <f t="shared" si="2868"/>
        <v>0</v>
      </c>
      <c r="AO1194" s="66">
        <f t="shared" si="2767"/>
        <v>0</v>
      </c>
      <c r="AP1194" s="66">
        <f t="shared" si="2768"/>
        <v>0</v>
      </c>
      <c r="AQ1194" s="59">
        <f t="shared" si="2769"/>
        <v>0</v>
      </c>
      <c r="AR1194" s="59">
        <f t="shared" si="2770"/>
        <v>0</v>
      </c>
      <c r="AS1194" s="59">
        <f t="shared" si="2771"/>
        <v>0</v>
      </c>
      <c r="AT1194" s="12">
        <f t="shared" si="2772"/>
        <v>0</v>
      </c>
      <c r="AU1194" s="59">
        <f t="shared" si="2869"/>
        <v>0</v>
      </c>
      <c r="AV1194" s="59">
        <f t="shared" si="2870"/>
        <v>0</v>
      </c>
      <c r="AW1194" s="70" t="e">
        <f t="shared" si="2773"/>
        <v>#N/A</v>
      </c>
      <c r="AX1194" s="20">
        <f t="shared" si="2774"/>
        <v>200000</v>
      </c>
      <c r="AY1194" s="20">
        <f t="shared" si="2775"/>
        <v>0</v>
      </c>
      <c r="AZ1194" s="20">
        <f t="shared" si="2776"/>
        <v>0</v>
      </c>
      <c r="BA1194" s="20">
        <f t="shared" si="2777"/>
        <v>0</v>
      </c>
      <c r="BB1194" s="36">
        <f t="shared" si="2778"/>
        <v>0</v>
      </c>
      <c r="BC1194" s="36">
        <f t="shared" si="2779"/>
        <v>0</v>
      </c>
      <c r="BD1194" s="80">
        <f t="shared" si="2780"/>
        <v>0</v>
      </c>
      <c r="BE1194" s="36">
        <f t="shared" si="2781"/>
        <v>0</v>
      </c>
      <c r="BF1194" s="36">
        <f t="shared" si="2782"/>
        <v>0</v>
      </c>
      <c r="BG1194" s="36">
        <f t="shared" si="2783"/>
        <v>0</v>
      </c>
      <c r="BH1194" s="36">
        <f t="shared" si="2784"/>
        <v>0</v>
      </c>
      <c r="BI1194" s="36">
        <f t="shared" si="2785"/>
        <v>0</v>
      </c>
      <c r="BJ1194" s="36">
        <f t="shared" si="2786"/>
        <v>0</v>
      </c>
      <c r="BK1194" s="36">
        <f t="shared" si="2787"/>
        <v>0</v>
      </c>
      <c r="BL1194" s="68">
        <f>IF(OR(AT1194=0,E1194&gt;ProjTerm),0,VLOOKUP(D1194,'Life Events'!$AE$5:$AI$1206,5,FALSE))</f>
        <v>0</v>
      </c>
      <c r="BM1194" s="93">
        <f t="shared" si="2788"/>
        <v>0</v>
      </c>
      <c r="BN1194" s="93">
        <f t="shared" si="2789"/>
        <v>0</v>
      </c>
      <c r="BO1194" s="36">
        <f t="shared" si="2790"/>
        <v>0</v>
      </c>
      <c r="BP1194" s="36">
        <f t="shared" si="2791"/>
        <v>0</v>
      </c>
      <c r="BQ1194" s="36">
        <f t="shared" si="2792"/>
        <v>0</v>
      </c>
      <c r="BR1194" s="36">
        <f t="shared" si="2793"/>
        <v>154.78110000000001</v>
      </c>
      <c r="BS1194" s="36">
        <f t="shared" si="2794"/>
        <v>0</v>
      </c>
      <c r="BT1194" s="36">
        <f t="shared" si="2795"/>
        <v>0</v>
      </c>
      <c r="BU1194" s="70" cm="1">
        <f t="array" ref="BU1194">IF(AND(ActInt=1,$J1194=0),INDEX(Tbl_FwdNom,$B1194-IVP,MATCH(ValnDt,Tbl_FwdNom_Cols)),INDEX(Tbl_FwdNom,$B1194,MATCH(StartDt,Tbl_FwdNom_Cols)))</f>
        <v>7.3357574359999997</v>
      </c>
      <c r="BV1194" s="70" cm="1">
        <f t="array" ref="BV1194">INDEX(Tbl_FwdReal,$B1194,MATCH(StartDt,Tbl_FwdReal_Cols))</f>
        <v>2.051224183</v>
      </c>
      <c r="BW1194" s="70" cm="1">
        <f t="array" ref="BW1194">IF(RunType&lt;&gt;"OPN",INDEX(Tbl_FwdReal,$B1194,MATCH(ValnDt,Tbl_FwdReal_Cols)),IF(AND($J1194=0,ActInt=1),INDEX(Tbl_FwdReal,$B1194-IVP,MATCH(ValnDt,Tbl_FwdReal_Cols)),-999))*$K1194</f>
        <v>0</v>
      </c>
      <c r="BX1194" s="70">
        <f t="shared" si="2796"/>
        <v>0</v>
      </c>
      <c r="BY1194" s="70">
        <f t="shared" si="2871"/>
        <v>7.33575743599999E-2</v>
      </c>
      <c r="BZ1194" s="64">
        <f t="shared" si="2884"/>
        <v>5.9167397858088666E-3</v>
      </c>
      <c r="CA1194" s="70" cm="1">
        <f t="array" ref="CA1194">IF($J1194=1,CA1193*(1+INDEX(Tbl_CPI,$B1194,MATCH(IF(RunType="OPN",StartDt,ValnDt),Tbl_CPI_Cols))),0)</f>
        <v>0</v>
      </c>
      <c r="CB1194" s="70">
        <f t="shared" si="2872"/>
        <v>657.76181882291769</v>
      </c>
      <c r="CC1194" s="70">
        <f t="shared" si="2873"/>
        <v>619.95458487883047</v>
      </c>
      <c r="CD1194" s="36">
        <f t="shared" si="2797"/>
        <v>3140.5866012320084</v>
      </c>
      <c r="CE1194" s="36">
        <f t="shared" si="2798"/>
        <v>0</v>
      </c>
      <c r="CF1194" s="36">
        <f t="shared" si="2799"/>
        <v>0</v>
      </c>
      <c r="CG1194" s="36">
        <f t="shared" si="2800"/>
        <v>0</v>
      </c>
      <c r="CH1194" s="36">
        <f t="shared" si="2801"/>
        <v>0</v>
      </c>
      <c r="CI1194" s="36">
        <f t="shared" si="2802"/>
        <v>0</v>
      </c>
      <c r="CJ1194" s="36">
        <f t="shared" si="2803"/>
        <v>0</v>
      </c>
      <c r="CK1194" s="36">
        <f t="shared" si="2804"/>
        <v>0</v>
      </c>
      <c r="CL1194" s="36">
        <f t="shared" si="2805"/>
        <v>0</v>
      </c>
      <c r="CM1194" s="36">
        <f t="shared" si="2806"/>
        <v>0</v>
      </c>
      <c r="CN1194" s="36">
        <f t="shared" si="2807"/>
        <v>0</v>
      </c>
      <c r="CO1194" s="20">
        <f t="shared" si="2808"/>
        <v>120000</v>
      </c>
      <c r="CP1194" s="20">
        <f t="shared" si="2809"/>
        <v>2</v>
      </c>
      <c r="CQ1194" s="64" t="e">
        <f t="shared" si="2810"/>
        <v>#N/A</v>
      </c>
      <c r="CR1194" s="64" t="e">
        <f t="shared" si="2811"/>
        <v>#N/A</v>
      </c>
      <c r="CS1194" s="36" t="e">
        <f t="shared" si="2812"/>
        <v>#N/A</v>
      </c>
      <c r="CT1194" s="36">
        <f t="shared" si="2813"/>
        <v>0</v>
      </c>
      <c r="CU1194" s="36">
        <f t="shared" si="2814"/>
        <v>0</v>
      </c>
      <c r="CV1194" s="36">
        <f t="shared" si="2874"/>
        <v>0</v>
      </c>
      <c r="CW1194" s="36">
        <f t="shared" si="2815"/>
        <v>0</v>
      </c>
      <c r="CX1194" s="36">
        <f t="shared" si="2816"/>
        <v>0</v>
      </c>
      <c r="CY1194" s="36">
        <f t="shared" si="2817"/>
        <v>0</v>
      </c>
      <c r="CZ1194" s="36">
        <f t="shared" si="2875"/>
        <v>0</v>
      </c>
      <c r="DA1194" s="64">
        <f t="shared" si="2818"/>
        <v>5.9167397858088666E-3</v>
      </c>
      <c r="DB1194" s="70">
        <f t="shared" si="2876"/>
        <v>0.99411806211012188</v>
      </c>
      <c r="DC1194" s="70">
        <f>PRODUCT($DB$8:DB1194)</f>
        <v>4.7019551768931203E-5</v>
      </c>
      <c r="DD1194" s="36">
        <f t="shared" si="2819"/>
        <v>0</v>
      </c>
      <c r="DE1194" s="36">
        <f t="shared" si="2820"/>
        <v>0</v>
      </c>
      <c r="DF1194" s="36">
        <f t="shared" si="2821"/>
        <v>0</v>
      </c>
      <c r="DG1194" s="36">
        <f t="shared" si="2822"/>
        <v>0</v>
      </c>
      <c r="DH1194" s="36">
        <f t="shared" si="2823"/>
        <v>0</v>
      </c>
      <c r="DI1194" s="36">
        <f t="shared" si="2824"/>
        <v>0</v>
      </c>
      <c r="DJ1194" s="36">
        <f t="shared" si="2825"/>
        <v>0</v>
      </c>
      <c r="DK1194" s="36">
        <f t="shared" si="2826"/>
        <v>0</v>
      </c>
      <c r="DL1194" s="36">
        <f t="shared" si="2827"/>
        <v>0</v>
      </c>
      <c r="DM1194" s="36">
        <f t="shared" si="2828"/>
        <v>0</v>
      </c>
      <c r="DN1194" s="36">
        <f t="shared" ca="1" si="2877"/>
        <v>4.6137290849905055E-12</v>
      </c>
      <c r="DO1194" s="64" cm="1">
        <f t="array" ref="DO1194">IFERROR(INDEX(Tbl_FwdNom,$B1194,MATCH(LIDt,Tbl_FwdNom_Cols,0)),0)</f>
        <v>7.2207201149999998</v>
      </c>
      <c r="DP1194" s="64">
        <f t="shared" ca="1" si="2878"/>
        <v>0</v>
      </c>
      <c r="DQ1194" s="64">
        <f t="shared" ca="1" si="2829"/>
        <v>0</v>
      </c>
      <c r="DR1194" s="70">
        <f t="shared" ca="1" si="2830"/>
        <v>1</v>
      </c>
      <c r="DS1194" s="70">
        <f ca="1">PRODUCT($DR$8:DR1194)</f>
        <v>5.1485728910319675E-4</v>
      </c>
      <c r="DT1194" s="36">
        <f t="shared" ca="1" si="2831"/>
        <v>0</v>
      </c>
      <c r="DU1194" s="36">
        <f t="shared" ca="1" si="2832"/>
        <v>0</v>
      </c>
      <c r="DV1194" s="36">
        <f t="shared" ca="1" si="2833"/>
        <v>0</v>
      </c>
      <c r="DW1194" s="36">
        <f t="shared" ca="1" si="2834"/>
        <v>0</v>
      </c>
      <c r="DX1194" s="36">
        <f t="shared" ca="1" si="2835"/>
        <v>0</v>
      </c>
      <c r="DY1194" s="36">
        <f t="shared" ca="1" si="2836"/>
        <v>0</v>
      </c>
      <c r="DZ1194" s="36">
        <f t="shared" ca="1" si="2837"/>
        <v>0</v>
      </c>
      <c r="EA1194" s="36">
        <f t="shared" ca="1" si="2838"/>
        <v>0</v>
      </c>
      <c r="EB1194" s="36">
        <f t="shared" ca="1" si="2839"/>
        <v>0</v>
      </c>
      <c r="EC1194" s="36">
        <f t="shared" ca="1" si="2840"/>
        <v>0</v>
      </c>
      <c r="ED1194" s="36">
        <f t="shared" ca="1" si="2841"/>
        <v>0</v>
      </c>
      <c r="EE1194" s="36">
        <f t="shared" ca="1" si="2879"/>
        <v>0</v>
      </c>
      <c r="EF1194" s="36">
        <f t="shared" ca="1" si="2842"/>
        <v>0</v>
      </c>
      <c r="EG1194" s="64"/>
      <c r="EH1194" s="64"/>
      <c r="EI1194" s="64"/>
      <c r="EJ1194" s="70"/>
      <c r="EK1194" s="70"/>
      <c r="EL1194" s="70"/>
      <c r="EM1194" s="70"/>
      <c r="EN1194" s="70"/>
      <c r="EO1194" s="36">
        <f t="shared" si="2843"/>
        <v>0</v>
      </c>
      <c r="EP1194" s="36">
        <f t="shared" si="2844"/>
        <v>0</v>
      </c>
      <c r="EQ1194" s="36">
        <f t="shared" si="2845"/>
        <v>0</v>
      </c>
      <c r="ER1194" s="36">
        <f t="shared" si="2846"/>
        <v>0</v>
      </c>
      <c r="ES1194" s="36">
        <f t="shared" si="2847"/>
        <v>0</v>
      </c>
      <c r="ET1194" s="36">
        <f t="shared" si="2848"/>
        <v>0</v>
      </c>
      <c r="EU1194" s="36">
        <f t="shared" si="2880"/>
        <v>0</v>
      </c>
      <c r="EV1194" s="36">
        <f t="shared" si="2849"/>
        <v>0</v>
      </c>
      <c r="EW1194" s="36">
        <f t="shared" si="2850"/>
        <v>0</v>
      </c>
      <c r="EX1194" s="36">
        <f t="shared" si="2881"/>
        <v>0</v>
      </c>
      <c r="EY1194" s="36">
        <f t="shared" si="2851"/>
        <v>0</v>
      </c>
      <c r="EZ1194" s="36">
        <f t="shared" si="2852"/>
        <v>0</v>
      </c>
      <c r="FA1194" s="36">
        <f t="shared" si="2853"/>
        <v>0</v>
      </c>
      <c r="FB1194" s="36">
        <f t="shared" si="2854"/>
        <v>0</v>
      </c>
      <c r="FC1194" s="36">
        <f t="shared" si="2882"/>
        <v>0</v>
      </c>
      <c r="FD1194" s="36">
        <f t="shared" si="2855"/>
        <v>0</v>
      </c>
      <c r="FE1194" s="36">
        <f t="shared" si="2856"/>
        <v>0</v>
      </c>
      <c r="FF1194" s="36">
        <f t="shared" si="2883"/>
        <v>0</v>
      </c>
      <c r="FG1194" s="36">
        <f t="shared" si="2857"/>
        <v>0</v>
      </c>
      <c r="FH1194" s="36">
        <f t="shared" si="2858"/>
        <v>0</v>
      </c>
      <c r="FI1194" s="36">
        <f t="shared" si="2859"/>
        <v>0</v>
      </c>
      <c r="FJ1194" s="36">
        <f t="shared" ca="1" si="2860"/>
        <v>0</v>
      </c>
      <c r="FK1194" s="36">
        <f t="shared" si="2861"/>
        <v>0</v>
      </c>
      <c r="FL1194" s="36">
        <f t="shared" si="2862"/>
        <v>0</v>
      </c>
      <c r="FM1194" s="36">
        <f t="shared" ca="1" si="2863"/>
        <v>0</v>
      </c>
      <c r="FN1194" s="36">
        <f t="shared" ca="1" si="2885"/>
        <v>0</v>
      </c>
    </row>
    <row r="1195" spans="2:170" x14ac:dyDescent="0.25">
      <c r="B1195" s="2">
        <v>1187</v>
      </c>
      <c r="C1195" s="2">
        <f t="shared" si="2886"/>
        <v>99</v>
      </c>
      <c r="D1195" s="2">
        <f t="shared" si="2889"/>
        <v>1211</v>
      </c>
      <c r="E1195" s="2">
        <f t="shared" si="2887"/>
        <v>101</v>
      </c>
      <c r="F1195" s="189">
        <f t="shared" si="2891"/>
        <v>81846</v>
      </c>
      <c r="G1195" s="2">
        <f t="shared" si="2890"/>
        <v>1</v>
      </c>
      <c r="H1195" s="187">
        <f t="shared" si="2740"/>
        <v>133.5</v>
      </c>
      <c r="I1195" s="186">
        <f t="shared" si="2888"/>
        <v>133</v>
      </c>
      <c r="J1195" s="2">
        <f t="shared" si="2741"/>
        <v>0</v>
      </c>
      <c r="K1195" s="2">
        <f t="shared" si="2742"/>
        <v>0</v>
      </c>
      <c r="L1195">
        <f t="shared" si="2743"/>
        <v>2</v>
      </c>
      <c r="M1195" s="190">
        <f t="shared" si="2864"/>
        <v>0</v>
      </c>
      <c r="N1195">
        <f t="shared" si="2744"/>
        <v>1</v>
      </c>
      <c r="O1195">
        <f t="shared" si="2745"/>
        <v>100</v>
      </c>
      <c r="P1195" s="58">
        <f t="shared" si="2746"/>
        <v>0</v>
      </c>
      <c r="Q1195" s="106">
        <f t="shared" si="2747"/>
        <v>0</v>
      </c>
      <c r="R1195" s="59">
        <f t="shared" si="2748"/>
        <v>0</v>
      </c>
      <c r="S1195" s="32">
        <f t="shared" si="2865"/>
        <v>0</v>
      </c>
      <c r="T1195">
        <f t="shared" si="2749"/>
        <v>1</v>
      </c>
      <c r="U1195" s="32">
        <f t="shared" si="2866"/>
        <v>0</v>
      </c>
      <c r="V1195">
        <f t="shared" si="2750"/>
        <v>1</v>
      </c>
      <c r="W1195">
        <f t="shared" si="2751"/>
        <v>100</v>
      </c>
      <c r="X1195" s="58">
        <f t="shared" si="2752"/>
        <v>0</v>
      </c>
      <c r="Y1195" s="58">
        <f t="shared" si="2753"/>
        <v>0</v>
      </c>
      <c r="Z1195" s="32">
        <f t="shared" si="2754"/>
        <v>0</v>
      </c>
      <c r="AA1195" s="32">
        <f t="shared" si="2755"/>
        <v>0</v>
      </c>
      <c r="AB1195" s="59">
        <f t="shared" si="2756"/>
        <v>0</v>
      </c>
      <c r="AC1195" s="59">
        <f t="shared" si="2757"/>
        <v>0</v>
      </c>
      <c r="AD1195">
        <f t="shared" si="2758"/>
        <v>1</v>
      </c>
      <c r="AE1195" s="59">
        <f t="shared" si="2759"/>
        <v>0</v>
      </c>
      <c r="AF1195" s="59">
        <f t="shared" si="2760"/>
        <v>0</v>
      </c>
      <c r="AG1195" s="59">
        <f t="shared" si="2761"/>
        <v>0</v>
      </c>
      <c r="AH1195">
        <f t="shared" si="2762"/>
        <v>1</v>
      </c>
      <c r="AI1195" s="59">
        <f t="shared" si="2763"/>
        <v>0</v>
      </c>
      <c r="AJ1195" s="59">
        <f t="shared" si="2764"/>
        <v>0</v>
      </c>
      <c r="AK1195" s="59">
        <f t="shared" si="2765"/>
        <v>0</v>
      </c>
      <c r="AL1195" s="59">
        <f t="shared" si="2766"/>
        <v>0</v>
      </c>
      <c r="AM1195" s="12">
        <f t="shared" si="2867"/>
        <v>0</v>
      </c>
      <c r="AN1195" s="12">
        <f t="shared" si="2868"/>
        <v>0</v>
      </c>
      <c r="AO1195" s="66">
        <f t="shared" si="2767"/>
        <v>0</v>
      </c>
      <c r="AP1195" s="66">
        <f t="shared" si="2768"/>
        <v>0</v>
      </c>
      <c r="AQ1195" s="59">
        <f t="shared" si="2769"/>
        <v>0</v>
      </c>
      <c r="AR1195" s="59">
        <f t="shared" si="2770"/>
        <v>0</v>
      </c>
      <c r="AS1195" s="59">
        <f t="shared" si="2771"/>
        <v>0</v>
      </c>
      <c r="AT1195" s="12">
        <f t="shared" si="2772"/>
        <v>0</v>
      </c>
      <c r="AU1195" s="59">
        <f t="shared" si="2869"/>
        <v>0</v>
      </c>
      <c r="AV1195" s="59">
        <f t="shared" si="2870"/>
        <v>0</v>
      </c>
      <c r="AW1195" s="70" t="e">
        <f t="shared" si="2773"/>
        <v>#N/A</v>
      </c>
      <c r="AX1195" s="20">
        <f t="shared" si="2774"/>
        <v>200000</v>
      </c>
      <c r="AY1195" s="20">
        <f t="shared" si="2775"/>
        <v>0</v>
      </c>
      <c r="AZ1195" s="20">
        <f t="shared" si="2776"/>
        <v>0</v>
      </c>
      <c r="BA1195" s="20">
        <f t="shared" si="2777"/>
        <v>0</v>
      </c>
      <c r="BB1195" s="36">
        <f t="shared" si="2778"/>
        <v>0</v>
      </c>
      <c r="BC1195" s="36">
        <f t="shared" si="2779"/>
        <v>0</v>
      </c>
      <c r="BD1195" s="80">
        <f t="shared" si="2780"/>
        <v>0</v>
      </c>
      <c r="BE1195" s="36">
        <f t="shared" si="2781"/>
        <v>0</v>
      </c>
      <c r="BF1195" s="36">
        <f t="shared" si="2782"/>
        <v>0</v>
      </c>
      <c r="BG1195" s="36">
        <f t="shared" si="2783"/>
        <v>0</v>
      </c>
      <c r="BH1195" s="36">
        <f t="shared" si="2784"/>
        <v>0</v>
      </c>
      <c r="BI1195" s="36">
        <f t="shared" si="2785"/>
        <v>0</v>
      </c>
      <c r="BJ1195" s="36">
        <f t="shared" si="2786"/>
        <v>0</v>
      </c>
      <c r="BK1195" s="36">
        <f t="shared" si="2787"/>
        <v>0</v>
      </c>
      <c r="BL1195" s="68">
        <f>IF(OR(AT1195=0,E1195&gt;ProjTerm),0,VLOOKUP(D1195,'Life Events'!$AE$5:$AI$1206,5,FALSE))</f>
        <v>0</v>
      </c>
      <c r="BM1195" s="93">
        <f t="shared" si="2788"/>
        <v>0</v>
      </c>
      <c r="BN1195" s="93">
        <f t="shared" si="2789"/>
        <v>0</v>
      </c>
      <c r="BO1195" s="36">
        <f t="shared" si="2790"/>
        <v>0</v>
      </c>
      <c r="BP1195" s="36">
        <f t="shared" si="2791"/>
        <v>0</v>
      </c>
      <c r="BQ1195" s="36">
        <f t="shared" si="2792"/>
        <v>0</v>
      </c>
      <c r="BR1195" s="36">
        <f t="shared" si="2793"/>
        <v>154.78110000000001</v>
      </c>
      <c r="BS1195" s="36">
        <f t="shared" si="2794"/>
        <v>0</v>
      </c>
      <c r="BT1195" s="36">
        <f t="shared" si="2795"/>
        <v>0</v>
      </c>
      <c r="BU1195" s="70" cm="1">
        <f t="array" ref="BU1195">IF(AND(ActInt=1,$J1195=0),INDEX(Tbl_FwdNom,$B1195-IVP,MATCH(ValnDt,Tbl_FwdNom_Cols)),INDEX(Tbl_FwdNom,$B1195,MATCH(StartDt,Tbl_FwdNom_Cols)))</f>
        <v>7.3299294929999999</v>
      </c>
      <c r="BV1195" s="70" cm="1">
        <f t="array" ref="BV1195">INDEX(Tbl_FwdReal,$B1195,MATCH(StartDt,Tbl_FwdReal_Cols))</f>
        <v>2.0478876050000001</v>
      </c>
      <c r="BW1195" s="70" cm="1">
        <f t="array" ref="BW1195">IF(RunType&lt;&gt;"OPN",INDEX(Tbl_FwdReal,$B1195,MATCH(ValnDt,Tbl_FwdReal_Cols)),IF(AND($J1195=0,ActInt=1),INDEX(Tbl_FwdReal,$B1195-IVP,MATCH(ValnDt,Tbl_FwdReal_Cols)),-999))*$K1195</f>
        <v>0</v>
      </c>
      <c r="BX1195" s="70">
        <f t="shared" si="2796"/>
        <v>0</v>
      </c>
      <c r="BY1195" s="70">
        <f t="shared" si="2871"/>
        <v>7.3299294929999981E-2</v>
      </c>
      <c r="BZ1195" s="64">
        <f t="shared" si="2884"/>
        <v>5.9121882027990402E-3</v>
      </c>
      <c r="CA1195" s="70" cm="1">
        <f t="array" ref="CA1195">IF($J1195=1,CA1194*(1+INDEX(Tbl_CPI,$B1195,MATCH(IF(RunType="OPN",StartDt,ValnDt),Tbl_CPI_Cols))),0)</f>
        <v>0</v>
      </c>
      <c r="CB1195" s="70">
        <f t="shared" si="2872"/>
        <v>661.65063048841421</v>
      </c>
      <c r="CC1195" s="70">
        <f t="shared" si="2873"/>
        <v>619.95458487883047</v>
      </c>
      <c r="CD1195" s="36">
        <f t="shared" si="2797"/>
        <v>3140.5866012320084</v>
      </c>
      <c r="CE1195" s="36">
        <f t="shared" si="2798"/>
        <v>0</v>
      </c>
      <c r="CF1195" s="36">
        <f t="shared" si="2799"/>
        <v>0</v>
      </c>
      <c r="CG1195" s="36">
        <f t="shared" si="2800"/>
        <v>0</v>
      </c>
      <c r="CH1195" s="36">
        <f t="shared" si="2801"/>
        <v>0</v>
      </c>
      <c r="CI1195" s="36">
        <f t="shared" si="2802"/>
        <v>0</v>
      </c>
      <c r="CJ1195" s="36">
        <f t="shared" si="2803"/>
        <v>0</v>
      </c>
      <c r="CK1195" s="36">
        <f t="shared" si="2804"/>
        <v>0</v>
      </c>
      <c r="CL1195" s="36">
        <f t="shared" si="2805"/>
        <v>0</v>
      </c>
      <c r="CM1195" s="36">
        <f t="shared" si="2806"/>
        <v>0</v>
      </c>
      <c r="CN1195" s="36">
        <f t="shared" si="2807"/>
        <v>0</v>
      </c>
      <c r="CO1195" s="20">
        <f t="shared" si="2808"/>
        <v>120000</v>
      </c>
      <c r="CP1195" s="20">
        <f t="shared" si="2809"/>
        <v>2</v>
      </c>
      <c r="CQ1195" s="64" t="e">
        <f t="shared" si="2810"/>
        <v>#N/A</v>
      </c>
      <c r="CR1195" s="64" t="e">
        <f t="shared" si="2811"/>
        <v>#N/A</v>
      </c>
      <c r="CS1195" s="36" t="e">
        <f t="shared" si="2812"/>
        <v>#N/A</v>
      </c>
      <c r="CT1195" s="36">
        <f t="shared" si="2813"/>
        <v>0</v>
      </c>
      <c r="CU1195" s="36">
        <f t="shared" si="2814"/>
        <v>0</v>
      </c>
      <c r="CV1195" s="36">
        <f t="shared" si="2874"/>
        <v>0</v>
      </c>
      <c r="CW1195" s="36">
        <f t="shared" si="2815"/>
        <v>0</v>
      </c>
      <c r="CX1195" s="36">
        <f t="shared" si="2816"/>
        <v>0</v>
      </c>
      <c r="CY1195" s="36">
        <f t="shared" si="2817"/>
        <v>0</v>
      </c>
      <c r="CZ1195" s="36">
        <f t="shared" si="2875"/>
        <v>0</v>
      </c>
      <c r="DA1195" s="64">
        <f t="shared" si="2818"/>
        <v>5.9121882027990402E-3</v>
      </c>
      <c r="DB1195" s="70">
        <f t="shared" si="2876"/>
        <v>0.9941225603267001</v>
      </c>
      <c r="DC1195" s="70">
        <f>PRODUCT($DB$8:DB1195)</f>
        <v>4.6743197189943705E-5</v>
      </c>
      <c r="DD1195" s="36">
        <f t="shared" si="2819"/>
        <v>0</v>
      </c>
      <c r="DE1195" s="36">
        <f t="shared" si="2820"/>
        <v>0</v>
      </c>
      <c r="DF1195" s="36">
        <f t="shared" si="2821"/>
        <v>0</v>
      </c>
      <c r="DG1195" s="36">
        <f t="shared" si="2822"/>
        <v>0</v>
      </c>
      <c r="DH1195" s="36">
        <f t="shared" si="2823"/>
        <v>0</v>
      </c>
      <c r="DI1195" s="36">
        <f t="shared" si="2824"/>
        <v>0</v>
      </c>
      <c r="DJ1195" s="36">
        <f t="shared" si="2825"/>
        <v>0</v>
      </c>
      <c r="DK1195" s="36">
        <f t="shared" si="2826"/>
        <v>0</v>
      </c>
      <c r="DL1195" s="36">
        <f t="shared" si="2827"/>
        <v>0</v>
      </c>
      <c r="DM1195" s="36">
        <f t="shared" si="2828"/>
        <v>0</v>
      </c>
      <c r="DN1195" s="36">
        <f t="shared" ca="1" si="2877"/>
        <v>4.6137290849905055E-12</v>
      </c>
      <c r="DO1195" s="64" cm="1">
        <f t="array" ref="DO1195">IFERROR(INDEX(Tbl_FwdNom,$B1195,MATCH(LIDt,Tbl_FwdNom_Cols,0)),0)</f>
        <v>7.2190228750000003</v>
      </c>
      <c r="DP1195" s="64">
        <f t="shared" ca="1" si="2878"/>
        <v>0</v>
      </c>
      <c r="DQ1195" s="64">
        <f t="shared" ca="1" si="2829"/>
        <v>0</v>
      </c>
      <c r="DR1195" s="70">
        <f t="shared" ca="1" si="2830"/>
        <v>1</v>
      </c>
      <c r="DS1195" s="70">
        <f ca="1">PRODUCT($DR$8:DR1195)</f>
        <v>5.1485728910319675E-4</v>
      </c>
      <c r="DT1195" s="36">
        <f t="shared" ca="1" si="2831"/>
        <v>0</v>
      </c>
      <c r="DU1195" s="36">
        <f t="shared" ca="1" si="2832"/>
        <v>0</v>
      </c>
      <c r="DV1195" s="36">
        <f t="shared" ca="1" si="2833"/>
        <v>0</v>
      </c>
      <c r="DW1195" s="36">
        <f t="shared" ca="1" si="2834"/>
        <v>0</v>
      </c>
      <c r="DX1195" s="36">
        <f t="shared" ca="1" si="2835"/>
        <v>0</v>
      </c>
      <c r="DY1195" s="36">
        <f t="shared" ca="1" si="2836"/>
        <v>0</v>
      </c>
      <c r="DZ1195" s="36">
        <f t="shared" ca="1" si="2837"/>
        <v>0</v>
      </c>
      <c r="EA1195" s="36">
        <f t="shared" ca="1" si="2838"/>
        <v>0</v>
      </c>
      <c r="EB1195" s="36">
        <f t="shared" ca="1" si="2839"/>
        <v>0</v>
      </c>
      <c r="EC1195" s="36">
        <f t="shared" ca="1" si="2840"/>
        <v>0</v>
      </c>
      <c r="ED1195" s="36">
        <f t="shared" ca="1" si="2841"/>
        <v>0</v>
      </c>
      <c r="EE1195" s="36">
        <f t="shared" ca="1" si="2879"/>
        <v>0</v>
      </c>
      <c r="EF1195" s="36">
        <f t="shared" ca="1" si="2842"/>
        <v>0</v>
      </c>
      <c r="EG1195" s="64"/>
      <c r="EH1195" s="64"/>
      <c r="EI1195" s="64"/>
      <c r="EJ1195" s="70"/>
      <c r="EK1195" s="70"/>
      <c r="EL1195" s="70"/>
      <c r="EM1195" s="70"/>
      <c r="EN1195" s="70"/>
      <c r="EO1195" s="36">
        <f t="shared" si="2843"/>
        <v>0</v>
      </c>
      <c r="EP1195" s="36">
        <f t="shared" si="2844"/>
        <v>0</v>
      </c>
      <c r="EQ1195" s="36">
        <f t="shared" si="2845"/>
        <v>0</v>
      </c>
      <c r="ER1195" s="36">
        <f t="shared" si="2846"/>
        <v>0</v>
      </c>
      <c r="ES1195" s="36">
        <f t="shared" si="2847"/>
        <v>0</v>
      </c>
      <c r="ET1195" s="36">
        <f t="shared" si="2848"/>
        <v>0</v>
      </c>
      <c r="EU1195" s="36">
        <f t="shared" si="2880"/>
        <v>0</v>
      </c>
      <c r="EV1195" s="36">
        <f t="shared" si="2849"/>
        <v>0</v>
      </c>
      <c r="EW1195" s="36">
        <f t="shared" si="2850"/>
        <v>0</v>
      </c>
      <c r="EX1195" s="36">
        <f t="shared" si="2881"/>
        <v>0</v>
      </c>
      <c r="EY1195" s="36">
        <f t="shared" si="2851"/>
        <v>0</v>
      </c>
      <c r="EZ1195" s="36">
        <f t="shared" si="2852"/>
        <v>0</v>
      </c>
      <c r="FA1195" s="36">
        <f t="shared" si="2853"/>
        <v>0</v>
      </c>
      <c r="FB1195" s="36">
        <f t="shared" si="2854"/>
        <v>0</v>
      </c>
      <c r="FC1195" s="36">
        <f t="shared" si="2882"/>
        <v>0</v>
      </c>
      <c r="FD1195" s="36">
        <f t="shared" si="2855"/>
        <v>0</v>
      </c>
      <c r="FE1195" s="36">
        <f t="shared" si="2856"/>
        <v>0</v>
      </c>
      <c r="FF1195" s="36">
        <f t="shared" si="2883"/>
        <v>0</v>
      </c>
      <c r="FG1195" s="36">
        <f t="shared" si="2857"/>
        <v>0</v>
      </c>
      <c r="FH1195" s="36">
        <f t="shared" si="2858"/>
        <v>0</v>
      </c>
      <c r="FI1195" s="36">
        <f t="shared" si="2859"/>
        <v>0</v>
      </c>
      <c r="FJ1195" s="36">
        <f t="shared" ca="1" si="2860"/>
        <v>0</v>
      </c>
      <c r="FK1195" s="36">
        <f t="shared" si="2861"/>
        <v>0</v>
      </c>
      <c r="FL1195" s="36">
        <f t="shared" si="2862"/>
        <v>0</v>
      </c>
      <c r="FM1195" s="36">
        <f t="shared" ca="1" si="2863"/>
        <v>0</v>
      </c>
      <c r="FN1195" s="36">
        <f t="shared" ca="1" si="2885"/>
        <v>0</v>
      </c>
    </row>
    <row r="1196" spans="2:170" x14ac:dyDescent="0.25">
      <c r="B1196" s="2">
        <v>1188</v>
      </c>
      <c r="C1196" s="2">
        <f t="shared" si="2886"/>
        <v>99</v>
      </c>
      <c r="D1196" s="2">
        <f t="shared" si="2889"/>
        <v>1212</v>
      </c>
      <c r="E1196" s="2">
        <f t="shared" si="2887"/>
        <v>101</v>
      </c>
      <c r="F1196" s="189">
        <f t="shared" si="2891"/>
        <v>81875</v>
      </c>
      <c r="G1196" s="2">
        <f t="shared" si="2890"/>
        <v>2</v>
      </c>
      <c r="H1196" s="187">
        <f t="shared" si="2740"/>
        <v>133.58333333333334</v>
      </c>
      <c r="I1196" s="186">
        <f t="shared" si="2888"/>
        <v>133</v>
      </c>
      <c r="J1196" s="2">
        <f t="shared" si="2741"/>
        <v>0</v>
      </c>
      <c r="K1196" s="2">
        <f t="shared" si="2742"/>
        <v>0</v>
      </c>
      <c r="L1196">
        <f t="shared" si="2743"/>
        <v>2</v>
      </c>
      <c r="M1196" s="190">
        <f t="shared" si="2864"/>
        <v>0</v>
      </c>
      <c r="N1196">
        <f t="shared" si="2744"/>
        <v>1</v>
      </c>
      <c r="O1196">
        <f t="shared" si="2745"/>
        <v>100</v>
      </c>
      <c r="P1196" s="58">
        <f t="shared" si="2746"/>
        <v>0</v>
      </c>
      <c r="Q1196" s="106">
        <f t="shared" si="2747"/>
        <v>0</v>
      </c>
      <c r="R1196" s="59">
        <f t="shared" si="2748"/>
        <v>0</v>
      </c>
      <c r="S1196" s="32">
        <f t="shared" si="2865"/>
        <v>0</v>
      </c>
      <c r="T1196">
        <f t="shared" si="2749"/>
        <v>1</v>
      </c>
      <c r="U1196" s="32">
        <f t="shared" si="2866"/>
        <v>0</v>
      </c>
      <c r="V1196">
        <f t="shared" si="2750"/>
        <v>1</v>
      </c>
      <c r="W1196">
        <f t="shared" si="2751"/>
        <v>100</v>
      </c>
      <c r="X1196" s="58">
        <f t="shared" si="2752"/>
        <v>0</v>
      </c>
      <c r="Y1196" s="58">
        <f t="shared" si="2753"/>
        <v>0</v>
      </c>
      <c r="Z1196" s="32">
        <f t="shared" si="2754"/>
        <v>0</v>
      </c>
      <c r="AA1196" s="32">
        <f t="shared" si="2755"/>
        <v>0</v>
      </c>
      <c r="AB1196" s="59">
        <f t="shared" si="2756"/>
        <v>0</v>
      </c>
      <c r="AC1196" s="59">
        <f t="shared" si="2757"/>
        <v>0</v>
      </c>
      <c r="AD1196">
        <f t="shared" si="2758"/>
        <v>1</v>
      </c>
      <c r="AE1196" s="59">
        <f t="shared" si="2759"/>
        <v>0</v>
      </c>
      <c r="AF1196" s="59">
        <f t="shared" si="2760"/>
        <v>0</v>
      </c>
      <c r="AG1196" s="59">
        <f t="shared" si="2761"/>
        <v>0</v>
      </c>
      <c r="AH1196">
        <f t="shared" si="2762"/>
        <v>1</v>
      </c>
      <c r="AI1196" s="59">
        <f t="shared" si="2763"/>
        <v>0</v>
      </c>
      <c r="AJ1196" s="59">
        <f t="shared" si="2764"/>
        <v>0</v>
      </c>
      <c r="AK1196" s="59">
        <f t="shared" si="2765"/>
        <v>0</v>
      </c>
      <c r="AL1196" s="59">
        <f t="shared" si="2766"/>
        <v>0</v>
      </c>
      <c r="AM1196" s="12">
        <f t="shared" si="2867"/>
        <v>0</v>
      </c>
      <c r="AN1196" s="12">
        <f t="shared" si="2868"/>
        <v>0</v>
      </c>
      <c r="AO1196" s="66">
        <f t="shared" si="2767"/>
        <v>0</v>
      </c>
      <c r="AP1196" s="66">
        <f t="shared" si="2768"/>
        <v>0</v>
      </c>
      <c r="AQ1196" s="59">
        <f t="shared" si="2769"/>
        <v>0</v>
      </c>
      <c r="AR1196" s="59">
        <f t="shared" si="2770"/>
        <v>0</v>
      </c>
      <c r="AS1196" s="59">
        <f t="shared" si="2771"/>
        <v>0</v>
      </c>
      <c r="AT1196" s="12">
        <f t="shared" si="2772"/>
        <v>0</v>
      </c>
      <c r="AU1196" s="59">
        <f t="shared" si="2869"/>
        <v>0</v>
      </c>
      <c r="AV1196" s="59">
        <f t="shared" si="2870"/>
        <v>0</v>
      </c>
      <c r="AW1196" s="70" t="e">
        <f t="shared" si="2773"/>
        <v>#N/A</v>
      </c>
      <c r="AX1196" s="20">
        <f t="shared" si="2774"/>
        <v>200000</v>
      </c>
      <c r="AY1196" s="20">
        <f t="shared" si="2775"/>
        <v>0</v>
      </c>
      <c r="AZ1196" s="20">
        <f t="shared" si="2776"/>
        <v>0</v>
      </c>
      <c r="BA1196" s="20">
        <f t="shared" si="2777"/>
        <v>0</v>
      </c>
      <c r="BB1196" s="36">
        <f t="shared" si="2778"/>
        <v>0</v>
      </c>
      <c r="BC1196" s="36">
        <f t="shared" si="2779"/>
        <v>0</v>
      </c>
      <c r="BD1196" s="80">
        <f t="shared" si="2780"/>
        <v>0</v>
      </c>
      <c r="BE1196" s="36">
        <f t="shared" si="2781"/>
        <v>0</v>
      </c>
      <c r="BF1196" s="36">
        <f t="shared" si="2782"/>
        <v>0</v>
      </c>
      <c r="BG1196" s="36">
        <f t="shared" si="2783"/>
        <v>0</v>
      </c>
      <c r="BH1196" s="36">
        <f t="shared" si="2784"/>
        <v>0</v>
      </c>
      <c r="BI1196" s="36">
        <f t="shared" si="2785"/>
        <v>0</v>
      </c>
      <c r="BJ1196" s="36">
        <f t="shared" si="2786"/>
        <v>0</v>
      </c>
      <c r="BK1196" s="36">
        <f t="shared" si="2787"/>
        <v>0</v>
      </c>
      <c r="BL1196" s="68">
        <f>IF(OR(AT1196=0,E1196&gt;ProjTerm),0,VLOOKUP(D1196,'Life Events'!$AE$5:$AI$1206,5,FALSE))</f>
        <v>0</v>
      </c>
      <c r="BM1196" s="93">
        <f t="shared" si="2788"/>
        <v>0</v>
      </c>
      <c r="BN1196" s="93">
        <f t="shared" si="2789"/>
        <v>0</v>
      </c>
      <c r="BO1196" s="36">
        <f t="shared" si="2790"/>
        <v>0</v>
      </c>
      <c r="BP1196" s="36">
        <f t="shared" si="2791"/>
        <v>0</v>
      </c>
      <c r="BQ1196" s="36">
        <f t="shared" si="2792"/>
        <v>0</v>
      </c>
      <c r="BR1196" s="36">
        <f t="shared" si="2793"/>
        <v>154.78110000000001</v>
      </c>
      <c r="BS1196" s="36">
        <f t="shared" si="2794"/>
        <v>0</v>
      </c>
      <c r="BT1196" s="36">
        <f t="shared" si="2795"/>
        <v>0</v>
      </c>
      <c r="BU1196" s="70" cm="1">
        <f t="array" ref="BU1196">IF(AND(ActInt=1,$J1196=0),INDEX(Tbl_FwdNom,$B1196-IVP,MATCH(ValnDt,Tbl_FwdNom_Cols)),INDEX(Tbl_FwdNom,$B1196,MATCH(StartDt,Tbl_FwdNom_Cols)))</f>
        <v>7.3241018660000003</v>
      </c>
      <c r="BV1196" s="70" cm="1">
        <f t="array" ref="BV1196">INDEX(Tbl_FwdReal,$B1196,MATCH(StartDt,Tbl_FwdReal_Cols))</f>
        <v>2.0445511359999999</v>
      </c>
      <c r="BW1196" s="70" cm="1">
        <f t="array" ref="BW1196">IF(RunType&lt;&gt;"OPN",INDEX(Tbl_FwdReal,$B1196,MATCH(ValnDt,Tbl_FwdReal_Cols)),IF(AND($J1196=0,ActInt=1),INDEX(Tbl_FwdReal,$B1196-IVP,MATCH(ValnDt,Tbl_FwdReal_Cols)),-999))*$K1196</f>
        <v>0</v>
      </c>
      <c r="BX1196" s="70">
        <f t="shared" si="2796"/>
        <v>0</v>
      </c>
      <c r="BY1196" s="70">
        <f t="shared" si="2871"/>
        <v>7.3241018660000101E-2</v>
      </c>
      <c r="BZ1196" s="64">
        <f t="shared" si="2884"/>
        <v>5.9076366400436786E-3</v>
      </c>
      <c r="CA1196" s="70" cm="1">
        <f t="array" ref="CA1196">IF($J1196=1,CA1195*(1+INDEX(Tbl_CPI,$B1196,MATCH(IF(RunType="OPN",StartDt,ValnDt),Tbl_CPI_Cols))),0)</f>
        <v>0</v>
      </c>
      <c r="CB1196" s="70">
        <f t="shared" si="2872"/>
        <v>665.55942199599554</v>
      </c>
      <c r="CC1196" s="70">
        <f t="shared" si="2873"/>
        <v>665.55942199599554</v>
      </c>
      <c r="CD1196" s="36">
        <f t="shared" si="2797"/>
        <v>3140.5866012320084</v>
      </c>
      <c r="CE1196" s="36">
        <f t="shared" si="2798"/>
        <v>0</v>
      </c>
      <c r="CF1196" s="36">
        <f t="shared" si="2799"/>
        <v>0</v>
      </c>
      <c r="CG1196" s="36">
        <f t="shared" si="2800"/>
        <v>0</v>
      </c>
      <c r="CH1196" s="36">
        <f t="shared" si="2801"/>
        <v>0</v>
      </c>
      <c r="CI1196" s="36">
        <f t="shared" si="2802"/>
        <v>0</v>
      </c>
      <c r="CJ1196" s="36">
        <f t="shared" si="2803"/>
        <v>0</v>
      </c>
      <c r="CK1196" s="36">
        <f t="shared" si="2804"/>
        <v>0</v>
      </c>
      <c r="CL1196" s="36">
        <f t="shared" si="2805"/>
        <v>0</v>
      </c>
      <c r="CM1196" s="36">
        <f t="shared" si="2806"/>
        <v>0</v>
      </c>
      <c r="CN1196" s="36">
        <f t="shared" si="2807"/>
        <v>0</v>
      </c>
      <c r="CO1196" s="20">
        <f t="shared" si="2808"/>
        <v>120000</v>
      </c>
      <c r="CP1196" s="20">
        <f t="shared" si="2809"/>
        <v>2</v>
      </c>
      <c r="CQ1196" s="64" t="e">
        <f t="shared" si="2810"/>
        <v>#N/A</v>
      </c>
      <c r="CR1196" s="64" t="e">
        <f t="shared" si="2811"/>
        <v>#N/A</v>
      </c>
      <c r="CS1196" s="36" t="e">
        <f t="shared" si="2812"/>
        <v>#N/A</v>
      </c>
      <c r="CT1196" s="36">
        <f t="shared" si="2813"/>
        <v>0</v>
      </c>
      <c r="CU1196" s="36">
        <f t="shared" si="2814"/>
        <v>0</v>
      </c>
      <c r="CV1196" s="36">
        <f t="shared" si="2874"/>
        <v>0</v>
      </c>
      <c r="CW1196" s="36">
        <f t="shared" si="2815"/>
        <v>0</v>
      </c>
      <c r="CX1196" s="36">
        <f t="shared" si="2816"/>
        <v>0</v>
      </c>
      <c r="CY1196" s="36">
        <f t="shared" si="2817"/>
        <v>0</v>
      </c>
      <c r="CZ1196" s="36">
        <f t="shared" si="2875"/>
        <v>0</v>
      </c>
      <c r="DA1196" s="64">
        <f t="shared" si="2818"/>
        <v>5.9076366400436786E-3</v>
      </c>
      <c r="DB1196" s="70">
        <f t="shared" si="2876"/>
        <v>0.99412705856396866</v>
      </c>
      <c r="DC1196" s="70">
        <f>PRODUCT($DB$8:DB1196)</f>
        <v>4.6468677130314299E-5</v>
      </c>
      <c r="DD1196" s="36">
        <f t="shared" si="2819"/>
        <v>0</v>
      </c>
      <c r="DE1196" s="36">
        <f t="shared" si="2820"/>
        <v>0</v>
      </c>
      <c r="DF1196" s="36">
        <f t="shared" si="2821"/>
        <v>0</v>
      </c>
      <c r="DG1196" s="36">
        <f t="shared" si="2822"/>
        <v>0</v>
      </c>
      <c r="DH1196" s="36">
        <f t="shared" si="2823"/>
        <v>0</v>
      </c>
      <c r="DI1196" s="36">
        <f t="shared" si="2824"/>
        <v>0</v>
      </c>
      <c r="DJ1196" s="36">
        <f t="shared" si="2825"/>
        <v>0</v>
      </c>
      <c r="DK1196" s="36">
        <f t="shared" si="2826"/>
        <v>0</v>
      </c>
      <c r="DL1196" s="36">
        <f t="shared" si="2827"/>
        <v>0</v>
      </c>
      <c r="DM1196" s="36">
        <f t="shared" si="2828"/>
        <v>0</v>
      </c>
      <c r="DN1196" s="36">
        <f t="shared" ca="1" si="2877"/>
        <v>4.6137290849905055E-12</v>
      </c>
      <c r="DO1196" s="64" cm="1">
        <f t="array" ref="DO1196">IFERROR(INDEX(Tbl_FwdNom,$B1196,MATCH(LIDt,Tbl_FwdNom_Cols,0)),0)</f>
        <v>7.2173256620000004</v>
      </c>
      <c r="DP1196" s="64">
        <f t="shared" ca="1" si="2878"/>
        <v>0</v>
      </c>
      <c r="DQ1196" s="64">
        <f t="shared" ca="1" si="2829"/>
        <v>0</v>
      </c>
      <c r="DR1196" s="70">
        <f t="shared" ca="1" si="2830"/>
        <v>1</v>
      </c>
      <c r="DS1196" s="70">
        <f ca="1">PRODUCT($DR$8:DR1196)</f>
        <v>5.1485728910319675E-4</v>
      </c>
      <c r="DT1196" s="36">
        <f t="shared" si="2831"/>
        <v>0</v>
      </c>
      <c r="DU1196" s="36">
        <f t="shared" si="2832"/>
        <v>0</v>
      </c>
      <c r="DV1196" s="36">
        <f t="shared" si="2833"/>
        <v>0</v>
      </c>
      <c r="DW1196" s="36">
        <f t="shared" si="2834"/>
        <v>0</v>
      </c>
      <c r="DX1196" s="36">
        <f t="shared" si="2835"/>
        <v>0</v>
      </c>
      <c r="DY1196" s="36">
        <f t="shared" si="2836"/>
        <v>0</v>
      </c>
      <c r="DZ1196" s="36">
        <f t="shared" si="2837"/>
        <v>0</v>
      </c>
      <c r="EA1196" s="36">
        <f t="shared" si="2838"/>
        <v>0</v>
      </c>
      <c r="EB1196" s="36">
        <f t="shared" si="2839"/>
        <v>0</v>
      </c>
      <c r="EC1196" s="36">
        <f t="shared" si="2840"/>
        <v>0</v>
      </c>
      <c r="ED1196" s="36">
        <f t="shared" si="2841"/>
        <v>0</v>
      </c>
      <c r="EE1196" s="36">
        <f t="shared" si="2879"/>
        <v>0</v>
      </c>
      <c r="EF1196" s="36">
        <f t="shared" si="2842"/>
        <v>0</v>
      </c>
      <c r="EG1196" s="64"/>
      <c r="EH1196" s="64"/>
      <c r="EI1196" s="64"/>
      <c r="EJ1196" s="70"/>
      <c r="EK1196" s="70"/>
      <c r="EL1196" s="70"/>
      <c r="EM1196" s="70"/>
      <c r="EN1196" s="70"/>
      <c r="EO1196" s="36">
        <f t="shared" si="2843"/>
        <v>0</v>
      </c>
      <c r="EP1196" s="36">
        <f t="shared" si="2844"/>
        <v>0</v>
      </c>
      <c r="EQ1196" s="36">
        <f t="shared" si="2845"/>
        <v>0</v>
      </c>
      <c r="ER1196" s="36">
        <f t="shared" si="2846"/>
        <v>0</v>
      </c>
      <c r="ES1196" s="36">
        <f t="shared" si="2847"/>
        <v>0</v>
      </c>
      <c r="ET1196" s="36">
        <f t="shared" si="2848"/>
        <v>0</v>
      </c>
      <c r="EU1196" s="36">
        <f t="shared" si="2880"/>
        <v>0</v>
      </c>
      <c r="EV1196" s="36">
        <f t="shared" si="2849"/>
        <v>0</v>
      </c>
      <c r="EW1196" s="36">
        <f t="shared" si="2850"/>
        <v>0</v>
      </c>
      <c r="EX1196" s="36">
        <f t="shared" si="2881"/>
        <v>0</v>
      </c>
      <c r="EY1196" s="36">
        <f t="shared" si="2851"/>
        <v>0</v>
      </c>
      <c r="EZ1196" s="36">
        <f t="shared" si="2852"/>
        <v>0</v>
      </c>
      <c r="FA1196" s="36">
        <f t="shared" si="2853"/>
        <v>0</v>
      </c>
      <c r="FB1196" s="36">
        <f t="shared" si="2854"/>
        <v>0</v>
      </c>
      <c r="FC1196" s="36">
        <f t="shared" si="2882"/>
        <v>0</v>
      </c>
      <c r="FD1196" s="36">
        <f t="shared" si="2855"/>
        <v>0</v>
      </c>
      <c r="FE1196" s="36">
        <f t="shared" si="2856"/>
        <v>0</v>
      </c>
      <c r="FF1196" s="36">
        <f t="shared" si="2883"/>
        <v>0</v>
      </c>
      <c r="FG1196" s="36">
        <f t="shared" si="2857"/>
        <v>0</v>
      </c>
      <c r="FH1196" s="36">
        <f t="shared" si="2858"/>
        <v>0</v>
      </c>
      <c r="FI1196" s="36">
        <f t="shared" si="2859"/>
        <v>0</v>
      </c>
      <c r="FJ1196" s="36">
        <f t="shared" si="2860"/>
        <v>0</v>
      </c>
      <c r="FK1196" s="36">
        <f t="shared" si="2861"/>
        <v>0</v>
      </c>
      <c r="FL1196" s="36">
        <f t="shared" si="2862"/>
        <v>0</v>
      </c>
      <c r="FM1196" s="36">
        <f t="shared" si="2863"/>
        <v>0</v>
      </c>
      <c r="FN1196" s="36">
        <f t="shared" si="2885"/>
        <v>0</v>
      </c>
    </row>
  </sheetData>
  <autoFilter ref="B7:FP7" xr:uid="{3D94BE77-763F-4557-A47B-54096021C3BE}"/>
  <conditionalFormatting sqref="BC8:BC1196 AN8:AN1196 AU8:AV1196 BE8:BH1196">
    <cfRule type="cellIs" dxfId="3" priority="373" operator="equal">
      <formula>FALSE</formula>
    </cfRule>
    <cfRule type="cellIs" dxfId="2" priority="374" operator="equal">
      <formula>TRUE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13EC0-F06D-48DF-8910-D64FFC5D8721}">
  <sheetPr codeName="Sheet5">
    <tabColor rgb="FFFF0000"/>
  </sheetPr>
  <dimension ref="B1:I125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outlineLevelRow="2" x14ac:dyDescent="0.25"/>
  <cols>
    <col min="1" max="2" width="4.7109375" customWidth="1"/>
    <col min="3" max="3" width="31.85546875" bestFit="1" customWidth="1"/>
    <col min="4" max="4" width="11" bestFit="1" customWidth="1"/>
    <col min="5" max="5" width="9" bestFit="1" customWidth="1"/>
    <col min="6" max="6" width="11.7109375" bestFit="1" customWidth="1"/>
    <col min="7" max="7" width="25.85546875" bestFit="1" customWidth="1"/>
    <col min="8" max="8" width="11.7109375" bestFit="1" customWidth="1"/>
    <col min="9" max="9" width="4.140625" customWidth="1"/>
    <col min="13" max="13" width="13.42578125" bestFit="1" customWidth="1"/>
    <col min="14" max="14" width="12.140625" bestFit="1" customWidth="1"/>
    <col min="16" max="16" width="11.5703125" bestFit="1" customWidth="1"/>
    <col min="17" max="17" width="10.42578125" bestFit="1" customWidth="1"/>
    <col min="19" max="19" width="15.28515625" bestFit="1" customWidth="1"/>
    <col min="20" max="20" width="14.140625" bestFit="1" customWidth="1"/>
    <col min="22" max="22" width="7.42578125" bestFit="1" customWidth="1"/>
  </cols>
  <sheetData>
    <row r="1" spans="2:9" ht="15.75" thickBot="1" x14ac:dyDescent="0.3"/>
    <row r="2" spans="2:9" x14ac:dyDescent="0.25">
      <c r="B2" s="33"/>
      <c r="C2" s="6"/>
      <c r="D2" s="6"/>
      <c r="E2" s="6"/>
      <c r="F2" s="6"/>
      <c r="G2" s="6"/>
      <c r="H2" s="6"/>
      <c r="I2" s="16"/>
    </row>
    <row r="3" spans="2:9" ht="18.75" x14ac:dyDescent="0.3">
      <c r="B3" s="7"/>
      <c r="C3" s="113" t="s">
        <v>561</v>
      </c>
      <c r="H3" s="256">
        <f ca="1">ROUND(SUM(H5:H125),2)</f>
        <v>0</v>
      </c>
      <c r="I3" s="8"/>
    </row>
    <row r="4" spans="2:9" x14ac:dyDescent="0.25">
      <c r="B4" s="7"/>
      <c r="D4" s="110" t="s">
        <v>562</v>
      </c>
      <c r="E4" s="110" t="s">
        <v>563</v>
      </c>
      <c r="F4" s="110" t="s">
        <v>564</v>
      </c>
      <c r="G4" s="118" t="s">
        <v>565</v>
      </c>
      <c r="H4" s="110" t="s">
        <v>566</v>
      </c>
      <c r="I4" s="8"/>
    </row>
    <row r="5" spans="2:9" x14ac:dyDescent="0.25">
      <c r="B5" s="7"/>
      <c r="C5" s="5" t="s">
        <v>567</v>
      </c>
      <c r="H5" s="23">
        <f t="shared" ref="H5:H18" si="0">ABS(F5-D5)</f>
        <v>0</v>
      </c>
      <c r="I5" s="8"/>
    </row>
    <row r="6" spans="2:9" x14ac:dyDescent="0.25">
      <c r="B6" s="7"/>
      <c r="C6" t="s">
        <v>568</v>
      </c>
      <c r="D6" s="23">
        <f>MODEL!AT8</f>
        <v>1</v>
      </c>
      <c r="E6" s="264"/>
      <c r="F6" s="117"/>
      <c r="G6" s="23"/>
      <c r="H6" s="23"/>
      <c r="I6" s="8"/>
    </row>
    <row r="7" spans="2:9" hidden="1" outlineLevel="2" x14ac:dyDescent="0.25">
      <c r="B7" s="7"/>
      <c r="C7" s="108" t="s">
        <v>569</v>
      </c>
      <c r="D7" s="23"/>
      <c r="E7" s="264"/>
      <c r="F7" s="23"/>
      <c r="G7" s="23"/>
      <c r="H7" s="23"/>
      <c r="I7" s="8"/>
    </row>
    <row r="8" spans="2:9" collapsed="1" x14ac:dyDescent="0.25">
      <c r="B8" s="7"/>
      <c r="C8" t="s">
        <v>570</v>
      </c>
      <c r="D8" s="23">
        <f ca="1">MODEL!DJ8</f>
        <v>-1693.4575697802691</v>
      </c>
      <c r="E8" s="264"/>
      <c r="F8" s="117"/>
      <c r="G8" s="23"/>
      <c r="H8" s="23"/>
      <c r="I8" s="8"/>
    </row>
    <row r="9" spans="2:9" x14ac:dyDescent="0.25">
      <c r="B9" s="7"/>
      <c r="C9" t="s">
        <v>571</v>
      </c>
      <c r="D9" s="23">
        <f ca="1">MODEL!DM8</f>
        <v>-1338.7003863842403</v>
      </c>
      <c r="E9" s="264"/>
      <c r="F9" s="117"/>
      <c r="G9" s="23"/>
      <c r="H9" s="23"/>
      <c r="I9" s="8"/>
    </row>
    <row r="10" spans="2:9" x14ac:dyDescent="0.25">
      <c r="B10" s="7"/>
      <c r="C10" t="s">
        <v>572</v>
      </c>
      <c r="D10" s="23">
        <f ca="1">MODEL!EB8</f>
        <v>-1587.1520594480553</v>
      </c>
      <c r="E10" s="264"/>
      <c r="F10" s="117"/>
      <c r="G10" s="23"/>
      <c r="H10" s="23"/>
      <c r="I10" s="8"/>
    </row>
    <row r="11" spans="2:9" x14ac:dyDescent="0.25">
      <c r="B11" s="7"/>
      <c r="C11" s="5" t="s">
        <v>573</v>
      </c>
      <c r="D11" s="23"/>
      <c r="E11" s="264"/>
      <c r="F11" s="23"/>
      <c r="G11" s="23"/>
      <c r="H11" s="23"/>
      <c r="I11" s="8"/>
    </row>
    <row r="12" spans="2:9" x14ac:dyDescent="0.25">
      <c r="B12" s="7"/>
      <c r="C12" t="s">
        <v>574</v>
      </c>
      <c r="D12" s="23">
        <f ca="1">OFFSET(MODEL!AT$8,IVP,0)</f>
        <v>1</v>
      </c>
      <c r="E12" s="264"/>
      <c r="F12" s="117"/>
      <c r="G12" s="23"/>
      <c r="H12" s="23"/>
      <c r="I12" s="8"/>
    </row>
    <row r="13" spans="2:9" hidden="1" outlineLevel="2" x14ac:dyDescent="0.25">
      <c r="B13" s="7"/>
      <c r="C13" s="108" t="s">
        <v>575</v>
      </c>
      <c r="D13" s="23"/>
      <c r="E13" s="264"/>
      <c r="F13" s="23"/>
      <c r="G13" s="23"/>
      <c r="H13" s="23"/>
      <c r="I13" s="8"/>
    </row>
    <row r="14" spans="2:9" collapsed="1" x14ac:dyDescent="0.25">
      <c r="B14" s="7"/>
      <c r="C14" t="s">
        <v>576</v>
      </c>
      <c r="D14" s="97">
        <f ca="1">OFFSET(MODEL!BA$8,IVP,0)*InitPols</f>
        <v>200000</v>
      </c>
      <c r="E14" s="264"/>
      <c r="F14" s="87"/>
      <c r="G14" s="87"/>
      <c r="H14" s="23"/>
      <c r="I14" s="8"/>
    </row>
    <row r="15" spans="2:9" x14ac:dyDescent="0.25">
      <c r="B15" s="7"/>
      <c r="C15" t="s">
        <v>570</v>
      </c>
      <c r="D15" s="23">
        <f ca="1">OFFSET(MODEL!DJ$8,IVP,0)</f>
        <v>-1693.4575697802691</v>
      </c>
      <c r="E15" s="264"/>
      <c r="F15" s="117"/>
      <c r="G15" s="23"/>
      <c r="H15" s="23"/>
      <c r="I15" s="8"/>
    </row>
    <row r="16" spans="2:9" x14ac:dyDescent="0.25">
      <c r="B16" s="7"/>
      <c r="C16" t="s">
        <v>571</v>
      </c>
      <c r="D16" s="23">
        <f ca="1">OFFSET(MODEL!DM8,IVP,0)</f>
        <v>-1338.7003863842403</v>
      </c>
      <c r="E16" s="264"/>
      <c r="F16" s="117"/>
      <c r="G16" s="23"/>
      <c r="H16" s="23"/>
      <c r="I16" s="8"/>
    </row>
    <row r="17" spans="2:9" hidden="1" outlineLevel="1" x14ac:dyDescent="0.25">
      <c r="B17" s="7"/>
      <c r="C17" s="120" t="s">
        <v>571</v>
      </c>
      <c r="D17" s="23">
        <f ca="1">D16</f>
        <v>-1338.7003863842403</v>
      </c>
      <c r="E17" s="264" t="s">
        <v>577</v>
      </c>
      <c r="F17" s="117">
        <f ca="1">D39</f>
        <v>-1338.7003863842403</v>
      </c>
      <c r="G17" s="23" t="s">
        <v>578</v>
      </c>
      <c r="H17" s="23">
        <f t="shared" ca="1" si="0"/>
        <v>0</v>
      </c>
      <c r="I17" s="8"/>
    </row>
    <row r="18" spans="2:9" collapsed="1" x14ac:dyDescent="0.25">
      <c r="B18" s="7"/>
      <c r="C18" s="107" t="s">
        <v>579</v>
      </c>
      <c r="D18" s="23">
        <f ca="1">SUM(D19:D33)</f>
        <v>1338.7003863842392</v>
      </c>
      <c r="E18" s="264" t="s">
        <v>577</v>
      </c>
      <c r="F18" s="23">
        <f ca="1">-D16</f>
        <v>1338.7003863842403</v>
      </c>
      <c r="G18" s="117" t="s">
        <v>571</v>
      </c>
      <c r="H18" s="23">
        <f t="shared" ca="1" si="0"/>
        <v>1.1368683772161603E-12</v>
      </c>
      <c r="I18" s="8"/>
    </row>
    <row r="19" spans="2:9" hidden="1" outlineLevel="1" x14ac:dyDescent="0.25">
      <c r="B19" s="7"/>
      <c r="C19" s="120" t="s">
        <v>580</v>
      </c>
      <c r="D19" s="23">
        <f ca="1">OFFSET(MODEL!DD$8,IVP,0)</f>
        <v>8230.5649653476739</v>
      </c>
      <c r="E19" s="264"/>
      <c r="F19" s="117"/>
      <c r="G19" s="23"/>
      <c r="H19" s="23"/>
      <c r="I19" s="8"/>
    </row>
    <row r="20" spans="2:9" hidden="1" outlineLevel="2" x14ac:dyDescent="0.25">
      <c r="B20" s="7"/>
      <c r="C20" s="109" t="s">
        <v>581</v>
      </c>
      <c r="D20" s="23"/>
      <c r="E20" s="264"/>
      <c r="F20" s="23"/>
      <c r="G20" s="23"/>
      <c r="H20" s="23"/>
      <c r="I20" s="8"/>
    </row>
    <row r="21" spans="2:9" hidden="1" outlineLevel="1" x14ac:dyDescent="0.25">
      <c r="B21" s="7"/>
      <c r="C21" s="120" t="s">
        <v>582</v>
      </c>
      <c r="D21" s="23">
        <f ca="1">-OFFSET(MODEL!DE$8,IVP,0)</f>
        <v>-4330.2951632648656</v>
      </c>
      <c r="E21" s="264"/>
      <c r="F21" s="117"/>
      <c r="G21" s="23"/>
      <c r="H21" s="23"/>
      <c r="I21" s="8"/>
    </row>
    <row r="22" spans="2:9" hidden="1" outlineLevel="1" x14ac:dyDescent="0.25">
      <c r="B22" s="7"/>
      <c r="C22" s="120" t="s">
        <v>583</v>
      </c>
      <c r="D22" s="23">
        <f ca="1">-OFFSET(MODEL!DF$8,IVP,0)</f>
        <v>-1430.2900792936482</v>
      </c>
      <c r="E22" s="264"/>
      <c r="F22" s="117"/>
      <c r="G22" s="23"/>
      <c r="H22" s="23"/>
      <c r="I22" s="8"/>
    </row>
    <row r="23" spans="2:9" hidden="1" outlineLevel="1" x14ac:dyDescent="0.25">
      <c r="B23" s="7"/>
      <c r="C23" s="120" t="s">
        <v>584</v>
      </c>
      <c r="D23" s="23">
        <f ca="1">OFFSET(MODEL!DG$8,IVP,0)</f>
        <v>2.386798766010211</v>
      </c>
      <c r="E23" s="264"/>
      <c r="F23" s="117"/>
      <c r="G23" s="23"/>
      <c r="H23" s="23"/>
      <c r="I23" s="8"/>
    </row>
    <row r="24" spans="2:9" hidden="1" outlineLevel="2" x14ac:dyDescent="0.25">
      <c r="B24" s="7"/>
      <c r="C24" s="109" t="s">
        <v>585</v>
      </c>
      <c r="D24" s="23"/>
      <c r="E24" s="264"/>
      <c r="F24" s="23"/>
      <c r="G24" s="23"/>
      <c r="H24" s="23"/>
      <c r="I24" s="8"/>
    </row>
    <row r="25" spans="2:9" hidden="1" outlineLevel="2" x14ac:dyDescent="0.25">
      <c r="B25" s="7"/>
      <c r="C25" s="109" t="s">
        <v>586</v>
      </c>
      <c r="D25" s="23"/>
      <c r="E25" s="264"/>
      <c r="F25" s="23"/>
      <c r="G25" s="23"/>
      <c r="H25" s="23"/>
      <c r="I25" s="8"/>
    </row>
    <row r="26" spans="2:9" hidden="1" outlineLevel="2" x14ac:dyDescent="0.25">
      <c r="B26" s="7"/>
      <c r="C26" s="109" t="s">
        <v>587</v>
      </c>
      <c r="D26" s="23"/>
      <c r="E26" s="264"/>
      <c r="F26" s="23"/>
      <c r="G26" s="23"/>
      <c r="H26" s="23"/>
      <c r="I26" s="8"/>
    </row>
    <row r="27" spans="2:9" hidden="1" outlineLevel="2" x14ac:dyDescent="0.25">
      <c r="B27" s="7"/>
      <c r="C27" s="109" t="s">
        <v>588</v>
      </c>
      <c r="D27" s="23"/>
      <c r="E27" s="264"/>
      <c r="F27" s="23"/>
      <c r="G27" s="23"/>
      <c r="H27" s="23"/>
      <c r="I27" s="8"/>
    </row>
    <row r="28" spans="2:9" hidden="1" outlineLevel="2" x14ac:dyDescent="0.25">
      <c r="B28" s="7"/>
      <c r="C28" s="109" t="s">
        <v>589</v>
      </c>
      <c r="D28" s="23"/>
      <c r="E28" s="264"/>
      <c r="F28" s="23"/>
      <c r="G28" s="23"/>
      <c r="H28" s="23"/>
      <c r="I28" s="8"/>
    </row>
    <row r="29" spans="2:9" hidden="1" outlineLevel="2" x14ac:dyDescent="0.25">
      <c r="B29" s="7"/>
      <c r="C29" s="109" t="s">
        <v>590</v>
      </c>
      <c r="D29" s="23"/>
      <c r="E29" s="264"/>
      <c r="F29" s="23"/>
      <c r="G29" s="23"/>
      <c r="H29" s="23"/>
      <c r="I29" s="8"/>
    </row>
    <row r="30" spans="2:9" hidden="1" outlineLevel="1" x14ac:dyDescent="0.25">
      <c r="B30" s="7"/>
      <c r="C30" s="120" t="s">
        <v>591</v>
      </c>
      <c r="D30" s="23">
        <f ca="1">-OFFSET(MODEL!DH$8,IVP,0)</f>
        <v>-215.23241377876849</v>
      </c>
      <c r="E30" s="264"/>
      <c r="F30" s="117"/>
      <c r="G30" s="23"/>
      <c r="H30" s="23"/>
      <c r="I30" s="8"/>
    </row>
    <row r="31" spans="2:9" hidden="1" outlineLevel="1" x14ac:dyDescent="0.25">
      <c r="B31" s="7"/>
      <c r="C31" s="120" t="s">
        <v>592</v>
      </c>
      <c r="D31" s="23">
        <f ca="1">-OFFSET(MODEL!DI$8,IVP,0)</f>
        <v>-563.67653799613367</v>
      </c>
      <c r="E31" s="264"/>
      <c r="F31" s="117"/>
      <c r="G31" s="23"/>
      <c r="H31" s="23"/>
      <c r="I31" s="8"/>
    </row>
    <row r="32" spans="2:9" hidden="1" outlineLevel="1" x14ac:dyDescent="0.25">
      <c r="B32" s="7"/>
      <c r="C32" s="120" t="s">
        <v>593</v>
      </c>
      <c r="D32" s="23">
        <f ca="1">OFFSET(MODEL!DK$8,IVP,0)</f>
        <v>2616.2774299896105</v>
      </c>
      <c r="E32" s="264"/>
      <c r="F32" s="117"/>
      <c r="G32" s="23"/>
      <c r="H32" s="23"/>
      <c r="I32" s="8"/>
    </row>
    <row r="33" spans="2:9" hidden="1" outlineLevel="1" x14ac:dyDescent="0.25">
      <c r="B33" s="7"/>
      <c r="C33" s="120" t="s">
        <v>594</v>
      </c>
      <c r="D33" s="23">
        <f ca="1">-OFFSET(MODEL!DL$8,IVP,0)</f>
        <v>-2971.0346133856392</v>
      </c>
      <c r="E33" s="264"/>
      <c r="F33" s="117"/>
      <c r="G33" s="23"/>
      <c r="H33" s="23"/>
      <c r="I33" s="8"/>
    </row>
    <row r="34" spans="2:9" collapsed="1" x14ac:dyDescent="0.25">
      <c r="B34" s="7"/>
      <c r="C34" t="s">
        <v>595</v>
      </c>
      <c r="D34" s="23">
        <f ca="1">OFFSET(MODEL!DM$128,IVP,0)</f>
        <v>929.10714600495089</v>
      </c>
      <c r="E34" s="264"/>
      <c r="F34" s="117"/>
      <c r="G34" s="23"/>
      <c r="H34" s="23"/>
      <c r="I34" s="8"/>
    </row>
    <row r="35" spans="2:9" x14ac:dyDescent="0.25">
      <c r="B35" s="7"/>
      <c r="C35" t="s">
        <v>572</v>
      </c>
      <c r="D35" s="23">
        <f ca="1">OFFSET(MODEL!EB$8,IVP,0)</f>
        <v>-1587.1520594480553</v>
      </c>
      <c r="E35" s="264"/>
      <c r="F35" s="117"/>
      <c r="G35" s="23"/>
      <c r="H35" s="23"/>
      <c r="I35" s="8"/>
    </row>
    <row r="36" spans="2:9" x14ac:dyDescent="0.25">
      <c r="B36" s="7"/>
      <c r="C36" t="s">
        <v>596</v>
      </c>
      <c r="D36" s="23">
        <f ca="1">OFFSET(MODEL!EF$8,IVP,0)</f>
        <v>-1254.098136891027</v>
      </c>
      <c r="E36" s="264"/>
      <c r="F36" s="117"/>
      <c r="G36" s="23"/>
      <c r="H36" s="23"/>
      <c r="I36" s="8"/>
    </row>
    <row r="37" spans="2:9" x14ac:dyDescent="0.25">
      <c r="B37" s="7"/>
      <c r="C37" s="111" t="s">
        <v>597</v>
      </c>
      <c r="D37" s="116">
        <f>F37</f>
        <v>0</v>
      </c>
      <c r="E37" s="264"/>
      <c r="F37" s="117"/>
      <c r="G37" s="23"/>
      <c r="H37" s="23"/>
      <c r="I37" s="8"/>
    </row>
    <row r="38" spans="2:9" x14ac:dyDescent="0.25">
      <c r="B38" s="7"/>
      <c r="C38" s="111" t="s">
        <v>598</v>
      </c>
      <c r="D38" s="116">
        <f>F38</f>
        <v>0</v>
      </c>
      <c r="E38" s="264"/>
      <c r="F38" s="117"/>
      <c r="G38" s="23"/>
      <c r="H38" s="23"/>
      <c r="I38" s="8"/>
    </row>
    <row r="39" spans="2:9" x14ac:dyDescent="0.25">
      <c r="B39" s="7"/>
      <c r="C39" s="107" t="s">
        <v>578</v>
      </c>
      <c r="D39" s="23">
        <f ca="1">OFFSET(MODEL!DN$8,IVP,0)</f>
        <v>-1338.7003863842403</v>
      </c>
      <c r="E39" s="264"/>
      <c r="F39" s="117"/>
      <c r="G39" s="23"/>
      <c r="H39" s="23"/>
      <c r="I39" s="8"/>
    </row>
    <row r="40" spans="2:9" x14ac:dyDescent="0.25">
      <c r="B40" s="7"/>
      <c r="C40" s="107" t="s">
        <v>599</v>
      </c>
      <c r="D40" s="23">
        <f ca="1">OFFSET(MODEL!FG$8,IVP,0)</f>
        <v>317.40893514040545</v>
      </c>
      <c r="E40" s="264"/>
      <c r="F40" s="117"/>
      <c r="G40" s="23"/>
      <c r="H40" s="23"/>
      <c r="I40" s="8"/>
    </row>
    <row r="41" spans="2:9" x14ac:dyDescent="0.25">
      <c r="B41" s="7"/>
      <c r="C41" s="107" t="s">
        <v>600</v>
      </c>
      <c r="D41" s="23">
        <f ca="1">OFFSET(MODEL!FN$8,IVP,0)</f>
        <v>297.46032561973635</v>
      </c>
      <c r="E41" s="264"/>
      <c r="F41" s="117"/>
      <c r="G41" s="23"/>
      <c r="H41" s="23"/>
      <c r="I41" s="8"/>
    </row>
    <row r="42" spans="2:9" x14ac:dyDescent="0.25">
      <c r="B42" s="7"/>
      <c r="C42" s="107" t="s">
        <v>601</v>
      </c>
      <c r="D42" s="23">
        <f ca="1">OFFSET(MODEL!FN$128,IVP,0)</f>
        <v>210.48727087060848</v>
      </c>
      <c r="E42" s="264"/>
      <c r="F42" s="117"/>
      <c r="G42" s="23"/>
      <c r="H42" s="23"/>
      <c r="I42" s="8"/>
    </row>
    <row r="43" spans="2:9" x14ac:dyDescent="0.25">
      <c r="B43" s="7"/>
      <c r="C43" s="111" t="s">
        <v>602</v>
      </c>
      <c r="D43" s="116">
        <f>F43</f>
        <v>0</v>
      </c>
      <c r="E43" s="264"/>
      <c r="F43" s="117"/>
      <c r="G43" s="23"/>
      <c r="H43" s="23"/>
      <c r="I43" s="8"/>
    </row>
    <row r="44" spans="2:9" x14ac:dyDescent="0.25">
      <c r="B44" s="7"/>
      <c r="C44" s="5" t="s">
        <v>406</v>
      </c>
      <c r="D44" s="23">
        <f ca="1">D9+D68+D67</f>
        <v>-1338.7003863842403</v>
      </c>
      <c r="E44" s="264" t="s">
        <v>577</v>
      </c>
      <c r="F44" s="23">
        <f ca="1">D16</f>
        <v>-1338.7003863842403</v>
      </c>
      <c r="G44" s="23" t="s">
        <v>603</v>
      </c>
      <c r="H44" s="23">
        <f t="shared" ref="H44:H67" ca="1" si="1">ABS(F44-D44)</f>
        <v>0</v>
      </c>
      <c r="I44" s="8"/>
    </row>
    <row r="45" spans="2:9" x14ac:dyDescent="0.25">
      <c r="B45" s="7"/>
      <c r="C45" t="s">
        <v>604</v>
      </c>
      <c r="D45" s="23">
        <f>SUM(D46:D57)</f>
        <v>0</v>
      </c>
      <c r="E45" s="264" t="s">
        <v>577</v>
      </c>
      <c r="F45" s="23">
        <f>-SUMIF(MODEL!$J$8:$J$1196,1,MODEL!CN$8:CN$1196)</f>
        <v>0</v>
      </c>
      <c r="G45" s="23" t="s">
        <v>605</v>
      </c>
      <c r="H45" s="23">
        <f t="shared" si="1"/>
        <v>0</v>
      </c>
      <c r="I45" s="8"/>
    </row>
    <row r="46" spans="2:9" hidden="1" outlineLevel="1" x14ac:dyDescent="0.25">
      <c r="B46" s="7"/>
      <c r="C46" s="120" t="s">
        <v>580</v>
      </c>
      <c r="D46" s="23">
        <f>SUMIF(MODEL!$J$8:$J$1196,1,MODEL!BT$8:BT$1196)</f>
        <v>0</v>
      </c>
      <c r="E46" s="264"/>
      <c r="F46" s="117"/>
      <c r="G46" s="23"/>
      <c r="H46" s="23"/>
      <c r="I46" s="8"/>
    </row>
    <row r="47" spans="2:9" hidden="1" outlineLevel="1" x14ac:dyDescent="0.25">
      <c r="B47" s="7"/>
      <c r="C47" s="120" t="s">
        <v>582</v>
      </c>
      <c r="D47" s="23">
        <f>-SUMIF(MODEL!$J$8:$J$1196,1,MODEL!BG$8:BG$1196)</f>
        <v>0</v>
      </c>
      <c r="E47" s="264"/>
      <c r="F47" s="117"/>
      <c r="G47" s="23"/>
      <c r="H47" s="23"/>
      <c r="I47" s="8"/>
    </row>
    <row r="48" spans="2:9" hidden="1" outlineLevel="1" x14ac:dyDescent="0.25">
      <c r="B48" s="7"/>
      <c r="C48" s="120" t="s">
        <v>583</v>
      </c>
      <c r="D48" s="23">
        <f>-SUMIF(MODEL!$J$8:$J$1196,1,MODEL!BK$8:BK$1196)</f>
        <v>0</v>
      </c>
      <c r="E48" s="264"/>
      <c r="F48" s="117"/>
      <c r="G48" s="23"/>
      <c r="H48" s="23"/>
      <c r="I48" s="8"/>
    </row>
    <row r="49" spans="2:9" hidden="1" outlineLevel="1" x14ac:dyDescent="0.25">
      <c r="B49" s="7"/>
      <c r="C49" s="120" t="s">
        <v>606</v>
      </c>
      <c r="D49" s="23">
        <f>SUMIF(MODEL!$J$8:$J$1196,1,MODEL!BP$8:BP$1196)</f>
        <v>0</v>
      </c>
      <c r="E49" s="264"/>
      <c r="F49" s="117"/>
      <c r="G49" s="23"/>
      <c r="H49" s="23"/>
      <c r="I49" s="8"/>
    </row>
    <row r="50" spans="2:9" hidden="1" outlineLevel="2" x14ac:dyDescent="0.25">
      <c r="B50" s="7"/>
      <c r="C50" s="109" t="s">
        <v>607</v>
      </c>
      <c r="D50" s="23"/>
      <c r="E50" s="264"/>
      <c r="F50" s="23"/>
      <c r="G50" s="23"/>
      <c r="H50" s="23"/>
      <c r="I50" s="8"/>
    </row>
    <row r="51" spans="2:9" hidden="1" outlineLevel="2" x14ac:dyDescent="0.25">
      <c r="B51" s="7"/>
      <c r="C51" s="109" t="s">
        <v>608</v>
      </c>
      <c r="D51" s="23"/>
      <c r="E51" s="264"/>
      <c r="F51" s="23"/>
      <c r="G51" s="23"/>
      <c r="H51" s="23"/>
      <c r="I51" s="8"/>
    </row>
    <row r="52" spans="2:9" hidden="1" outlineLevel="2" x14ac:dyDescent="0.25">
      <c r="B52" s="7"/>
      <c r="C52" s="109" t="s">
        <v>609</v>
      </c>
      <c r="D52" s="23"/>
      <c r="E52" s="264"/>
      <c r="F52" s="23"/>
      <c r="G52" s="23"/>
      <c r="H52" s="23"/>
      <c r="I52" s="8"/>
    </row>
    <row r="53" spans="2:9" hidden="1" outlineLevel="2" x14ac:dyDescent="0.25">
      <c r="B53" s="7"/>
      <c r="C53" s="109" t="s">
        <v>610</v>
      </c>
      <c r="D53" s="23"/>
      <c r="E53" s="264"/>
      <c r="F53" s="23"/>
      <c r="G53" s="23"/>
      <c r="H53" s="23"/>
      <c r="I53" s="8"/>
    </row>
    <row r="54" spans="2:9" hidden="1" outlineLevel="2" x14ac:dyDescent="0.25">
      <c r="B54" s="7"/>
      <c r="C54" s="109" t="s">
        <v>611</v>
      </c>
      <c r="D54" s="23"/>
      <c r="E54" s="264"/>
      <c r="F54" s="23"/>
      <c r="G54" s="23"/>
      <c r="H54" s="23"/>
      <c r="I54" s="8"/>
    </row>
    <row r="55" spans="2:9" hidden="1" outlineLevel="2" x14ac:dyDescent="0.25">
      <c r="B55" s="7"/>
      <c r="C55" s="109" t="s">
        <v>612</v>
      </c>
      <c r="D55" s="23"/>
      <c r="E55" s="264"/>
      <c r="F55" s="23"/>
      <c r="G55" s="23"/>
      <c r="H55" s="23"/>
      <c r="I55" s="8"/>
    </row>
    <row r="56" spans="2:9" hidden="1" outlineLevel="1" x14ac:dyDescent="0.25">
      <c r="B56" s="7"/>
      <c r="C56" s="112" t="s">
        <v>581</v>
      </c>
      <c r="D56" s="23"/>
      <c r="E56" s="264"/>
      <c r="F56" s="23"/>
      <c r="G56" s="23"/>
      <c r="H56" s="23"/>
      <c r="I56" s="8"/>
    </row>
    <row r="57" spans="2:9" hidden="1" outlineLevel="1" x14ac:dyDescent="0.25">
      <c r="B57" s="7"/>
      <c r="C57" s="120" t="s">
        <v>591</v>
      </c>
      <c r="D57" s="23">
        <f>-SUMIF(MODEL!$J$8:$J$1196,1,MODEL!BO$8:BO$1196)</f>
        <v>0</v>
      </c>
      <c r="E57" s="264"/>
      <c r="F57" s="117"/>
      <c r="G57" s="87"/>
      <c r="H57" s="23"/>
      <c r="I57" s="8"/>
    </row>
    <row r="58" spans="2:9" collapsed="1" x14ac:dyDescent="0.25">
      <c r="B58" s="7"/>
      <c r="C58" t="s">
        <v>613</v>
      </c>
      <c r="D58" s="23">
        <f>SUM(D59:D62)</f>
        <v>0</v>
      </c>
      <c r="E58" s="264" t="s">
        <v>577</v>
      </c>
      <c r="F58" s="23">
        <f>-SUMIF(MODEL!$J$8:$J$1196,1,MODEL!CM$8:CM$1196)</f>
        <v>0</v>
      </c>
      <c r="G58" s="117" t="s">
        <v>614</v>
      </c>
      <c r="H58" s="23">
        <f t="shared" si="1"/>
        <v>0</v>
      </c>
      <c r="I58" s="8"/>
    </row>
    <row r="59" spans="2:9" hidden="1" outlineLevel="1" x14ac:dyDescent="0.25">
      <c r="B59" s="7"/>
      <c r="C59" s="120" t="s">
        <v>615</v>
      </c>
      <c r="D59" s="23">
        <f>-SUMIF(MODEL!$J$8:$J$1196,1,MODEL!CK$8:CK$1196)</f>
        <v>0</v>
      </c>
      <c r="E59" s="264"/>
      <c r="F59" s="117"/>
      <c r="G59" s="87"/>
      <c r="H59" s="23"/>
      <c r="I59" s="8"/>
    </row>
    <row r="60" spans="2:9" hidden="1" outlineLevel="2" x14ac:dyDescent="0.25">
      <c r="B60" s="7"/>
      <c r="C60" s="109" t="s">
        <v>616</v>
      </c>
      <c r="D60" s="23"/>
      <c r="E60" s="264"/>
      <c r="F60" s="23"/>
      <c r="G60" s="87"/>
      <c r="H60" s="23"/>
      <c r="I60" s="8"/>
    </row>
    <row r="61" spans="2:9" hidden="1" outlineLevel="1" x14ac:dyDescent="0.25">
      <c r="B61" s="7"/>
      <c r="C61" s="120" t="s">
        <v>617</v>
      </c>
      <c r="D61" s="23">
        <f>-SUMIF(MODEL!$J$8:$J$1196,1,MODEL!CI$8:CI$1196)</f>
        <v>0</v>
      </c>
      <c r="E61" s="264"/>
      <c r="F61" s="117"/>
      <c r="G61" s="87"/>
      <c r="H61" s="23"/>
      <c r="I61" s="8"/>
    </row>
    <row r="62" spans="2:9" hidden="1" outlineLevel="1" x14ac:dyDescent="0.25">
      <c r="B62" s="7"/>
      <c r="C62" s="120" t="s">
        <v>618</v>
      </c>
      <c r="D62" s="23">
        <f>-SUMIF(MODEL!$J$8:$J$1196,1,MODEL!CG$8:CG$1196)</f>
        <v>0</v>
      </c>
      <c r="E62" s="264"/>
      <c r="F62" s="117"/>
      <c r="G62" s="87"/>
      <c r="H62" s="23"/>
      <c r="I62" s="8"/>
    </row>
    <row r="63" spans="2:9" collapsed="1" x14ac:dyDescent="0.25">
      <c r="B63" s="7"/>
      <c r="C63" t="s">
        <v>619</v>
      </c>
      <c r="D63" s="23">
        <f>SUM(D64:D65)</f>
        <v>0</v>
      </c>
      <c r="E63" s="264" t="s">
        <v>577</v>
      </c>
      <c r="F63" s="23">
        <f>-SUMIF(MODEL!$J$8:$J$1196,1,MODEL!CZ$8:CZ$1196)</f>
        <v>0</v>
      </c>
      <c r="G63" s="117" t="s">
        <v>620</v>
      </c>
      <c r="H63" s="23">
        <f t="shared" si="1"/>
        <v>0</v>
      </c>
      <c r="I63" s="8"/>
    </row>
    <row r="64" spans="2:9" hidden="1" outlineLevel="1" x14ac:dyDescent="0.25">
      <c r="B64" s="7"/>
      <c r="C64" s="120" t="s">
        <v>594</v>
      </c>
      <c r="D64" s="23">
        <f>-SUMIF(MODEL!$J$8:$J$1196,1,MODEL!CY$8:CY$1196)</f>
        <v>0</v>
      </c>
      <c r="E64" s="264"/>
      <c r="F64" s="117"/>
      <c r="G64" s="87"/>
      <c r="H64" s="23"/>
      <c r="I64" s="8"/>
    </row>
    <row r="65" spans="2:9" hidden="1" outlineLevel="1" x14ac:dyDescent="0.25">
      <c r="B65" s="7"/>
      <c r="C65" s="120" t="s">
        <v>621</v>
      </c>
      <c r="D65" s="23">
        <f>SUMIF(MODEL!$J$8:$J$1196,1,MODEL!CW$8:CW$1196)</f>
        <v>0</v>
      </c>
      <c r="E65" s="264"/>
      <c r="F65" s="117"/>
      <c r="G65" s="87"/>
      <c r="H65" s="23"/>
      <c r="I65" s="8"/>
    </row>
    <row r="66" spans="2:9" collapsed="1" x14ac:dyDescent="0.25">
      <c r="B66" s="7"/>
      <c r="C66" t="s">
        <v>622</v>
      </c>
      <c r="D66" s="23">
        <f>SUMIF(MODEL!$J$8:$J$1196,1,MODEL!EO$8:EO$1196)</f>
        <v>0</v>
      </c>
      <c r="E66" s="264"/>
      <c r="F66" s="117"/>
      <c r="G66" s="87"/>
      <c r="H66" s="23"/>
      <c r="I66" s="8"/>
    </row>
    <row r="67" spans="2:9" x14ac:dyDescent="0.25">
      <c r="B67" s="7"/>
      <c r="C67" t="s">
        <v>623</v>
      </c>
      <c r="D67" s="23">
        <f ca="1">SUM(MODEL!EP8:EP1196)</f>
        <v>0</v>
      </c>
      <c r="E67" s="264" t="s">
        <v>577</v>
      </c>
      <c r="F67" s="117">
        <f>D66+D63+D58+D45</f>
        <v>0</v>
      </c>
      <c r="G67" s="117" t="s">
        <v>624</v>
      </c>
      <c r="H67" s="23">
        <f t="shared" ca="1" si="1"/>
        <v>0</v>
      </c>
      <c r="I67" s="8"/>
    </row>
    <row r="68" spans="2:9" x14ac:dyDescent="0.25">
      <c r="B68" s="7"/>
      <c r="C68" s="31" t="s">
        <v>625</v>
      </c>
      <c r="D68" s="23">
        <f ca="1">IF(DurIFProj&gt;=0,0,OFFSET(MODEL!DM$8,-DurIFProj,0))</f>
        <v>0</v>
      </c>
      <c r="E68" s="264"/>
      <c r="F68" s="116"/>
      <c r="G68" s="117"/>
      <c r="H68" s="23"/>
      <c r="I68" s="8"/>
    </row>
    <row r="69" spans="2:9" x14ac:dyDescent="0.25">
      <c r="B69" s="7"/>
      <c r="C69" s="5" t="s">
        <v>626</v>
      </c>
      <c r="D69" s="23">
        <f>D6+SUM(D70:D94)</f>
        <v>1</v>
      </c>
      <c r="E69" s="264" t="s">
        <v>577</v>
      </c>
      <c r="F69" s="23">
        <f ca="1">D12</f>
        <v>1</v>
      </c>
      <c r="G69" s="117" t="s">
        <v>627</v>
      </c>
      <c r="H69" s="23">
        <f t="shared" ref="H69" ca="1" si="2">ABS(F69-D69)</f>
        <v>0</v>
      </c>
      <c r="I69" s="8"/>
    </row>
    <row r="70" spans="2:9" x14ac:dyDescent="0.25">
      <c r="B70" s="7"/>
      <c r="C70" t="s">
        <v>34</v>
      </c>
      <c r="D70" s="23">
        <f>SUMIF(MODEL!$J$8:$J$1196,1,MODEL!AN$8:AN$1196)</f>
        <v>0</v>
      </c>
      <c r="E70" s="264"/>
      <c r="F70" s="117"/>
      <c r="G70" s="87"/>
      <c r="H70" s="23"/>
      <c r="I70" s="8"/>
    </row>
    <row r="71" spans="2:9" hidden="1" outlineLevel="2" x14ac:dyDescent="0.25">
      <c r="B71" s="7"/>
      <c r="C71" s="108" t="s">
        <v>628</v>
      </c>
      <c r="D71" s="23"/>
      <c r="E71" s="264"/>
      <c r="F71" s="23"/>
      <c r="G71" s="87"/>
      <c r="H71" s="23"/>
      <c r="I71" s="8"/>
    </row>
    <row r="72" spans="2:9" hidden="1" outlineLevel="2" x14ac:dyDescent="0.25">
      <c r="B72" s="7"/>
      <c r="C72" s="108" t="s">
        <v>629</v>
      </c>
      <c r="D72" s="23"/>
      <c r="E72" s="264"/>
      <c r="F72" s="23"/>
      <c r="G72" s="87"/>
      <c r="H72" s="23"/>
      <c r="I72" s="8"/>
    </row>
    <row r="73" spans="2:9" hidden="1" outlineLevel="2" x14ac:dyDescent="0.25">
      <c r="B73" s="7"/>
      <c r="C73" s="108" t="s">
        <v>630</v>
      </c>
      <c r="D73" s="23"/>
      <c r="E73" s="264"/>
      <c r="F73" s="23"/>
      <c r="G73" s="87"/>
      <c r="H73" s="23"/>
      <c r="I73" s="8"/>
    </row>
    <row r="74" spans="2:9" hidden="1" outlineLevel="2" x14ac:dyDescent="0.25">
      <c r="B74" s="7"/>
      <c r="C74" s="108" t="s">
        <v>631</v>
      </c>
      <c r="D74" s="23"/>
      <c r="E74" s="264"/>
      <c r="F74" s="23"/>
      <c r="G74" s="87"/>
      <c r="H74" s="23"/>
      <c r="I74" s="8"/>
    </row>
    <row r="75" spans="2:9" hidden="1" outlineLevel="2" x14ac:dyDescent="0.25">
      <c r="B75" s="7"/>
      <c r="C75" s="108" t="s">
        <v>632</v>
      </c>
      <c r="D75" s="23"/>
      <c r="E75" s="264"/>
      <c r="F75" s="23"/>
      <c r="G75" s="87"/>
      <c r="H75" s="23"/>
      <c r="I75" s="8"/>
    </row>
    <row r="76" spans="2:9" hidden="1" outlineLevel="2" x14ac:dyDescent="0.25">
      <c r="B76" s="7"/>
      <c r="C76" s="108" t="s">
        <v>633</v>
      </c>
      <c r="D76" s="23"/>
      <c r="E76" s="264"/>
      <c r="F76" s="23"/>
      <c r="G76" s="87"/>
      <c r="H76" s="23"/>
      <c r="I76" s="8"/>
    </row>
    <row r="77" spans="2:9" hidden="1" outlineLevel="2" x14ac:dyDescent="0.25">
      <c r="B77" s="7"/>
      <c r="C77" s="108" t="s">
        <v>634</v>
      </c>
      <c r="D77" s="23"/>
      <c r="E77" s="264"/>
      <c r="F77" s="23"/>
      <c r="G77" s="87"/>
      <c r="H77" s="23"/>
      <c r="I77" s="8"/>
    </row>
    <row r="78" spans="2:9" hidden="1" outlineLevel="2" x14ac:dyDescent="0.25">
      <c r="B78" s="7"/>
      <c r="C78" s="108" t="s">
        <v>635</v>
      </c>
      <c r="D78" s="23"/>
      <c r="E78" s="264"/>
      <c r="F78" s="23"/>
      <c r="G78" s="87"/>
      <c r="H78" s="23"/>
      <c r="I78" s="8"/>
    </row>
    <row r="79" spans="2:9" hidden="1" outlineLevel="2" x14ac:dyDescent="0.25">
      <c r="B79" s="7"/>
      <c r="C79" s="108" t="s">
        <v>636</v>
      </c>
      <c r="D79" s="23"/>
      <c r="E79" s="264"/>
      <c r="F79" s="23"/>
      <c r="G79" s="87"/>
      <c r="H79" s="23"/>
      <c r="I79" s="8"/>
    </row>
    <row r="80" spans="2:9" hidden="1" outlineLevel="2" x14ac:dyDescent="0.25">
      <c r="B80" s="7"/>
      <c r="C80" s="108" t="s">
        <v>637</v>
      </c>
      <c r="D80" s="23"/>
      <c r="E80" s="264"/>
      <c r="F80" s="23"/>
      <c r="G80" s="87"/>
      <c r="H80" s="23"/>
      <c r="I80" s="8"/>
    </row>
    <row r="81" spans="2:9" hidden="1" outlineLevel="2" x14ac:dyDescent="0.25">
      <c r="B81" s="7"/>
      <c r="C81" s="108" t="s">
        <v>638</v>
      </c>
      <c r="D81" s="23"/>
      <c r="E81" s="264"/>
      <c r="F81" s="23"/>
      <c r="G81" s="87"/>
      <c r="H81" s="23"/>
      <c r="I81" s="8"/>
    </row>
    <row r="82" spans="2:9" hidden="1" outlineLevel="2" x14ac:dyDescent="0.25">
      <c r="B82" s="7"/>
      <c r="C82" s="108" t="s">
        <v>639</v>
      </c>
      <c r="D82" s="23"/>
      <c r="E82" s="264"/>
      <c r="F82" s="23"/>
      <c r="G82" s="87"/>
      <c r="H82" s="23"/>
      <c r="I82" s="8"/>
    </row>
    <row r="83" spans="2:9" hidden="1" outlineLevel="2" x14ac:dyDescent="0.25">
      <c r="B83" s="7"/>
      <c r="C83" s="108" t="s">
        <v>640</v>
      </c>
      <c r="D83" s="23"/>
      <c r="E83" s="264"/>
      <c r="F83" s="23"/>
      <c r="G83" s="87"/>
      <c r="H83" s="23"/>
      <c r="I83" s="8"/>
    </row>
    <row r="84" spans="2:9" hidden="1" outlineLevel="2" x14ac:dyDescent="0.25">
      <c r="B84" s="7"/>
      <c r="C84" s="108" t="s">
        <v>641</v>
      </c>
      <c r="D84" s="23"/>
      <c r="E84" s="264"/>
      <c r="F84" s="23"/>
      <c r="G84" s="87"/>
      <c r="H84" s="23"/>
      <c r="I84" s="8"/>
    </row>
    <row r="85" spans="2:9" hidden="1" outlineLevel="2" x14ac:dyDescent="0.25">
      <c r="B85" s="7"/>
      <c r="C85" s="108" t="s">
        <v>642</v>
      </c>
      <c r="E85" s="264"/>
      <c r="F85" s="23"/>
      <c r="G85" s="87"/>
      <c r="H85" s="23"/>
      <c r="I85" s="8"/>
    </row>
    <row r="86" spans="2:9" hidden="1" outlineLevel="2" x14ac:dyDescent="0.25">
      <c r="B86" s="7"/>
      <c r="C86" s="108" t="s">
        <v>643</v>
      </c>
      <c r="E86" s="264"/>
      <c r="F86" s="23"/>
      <c r="G86" s="87"/>
      <c r="H86" s="23"/>
      <c r="I86" s="8"/>
    </row>
    <row r="87" spans="2:9" hidden="1" outlineLevel="2" x14ac:dyDescent="0.25">
      <c r="B87" s="7"/>
      <c r="C87" s="108" t="s">
        <v>644</v>
      </c>
      <c r="E87" s="264"/>
      <c r="F87" s="23"/>
      <c r="G87" s="87"/>
      <c r="H87" s="23"/>
      <c r="I87" s="8"/>
    </row>
    <row r="88" spans="2:9" collapsed="1" x14ac:dyDescent="0.25">
      <c r="B88" s="7"/>
      <c r="C88" t="s">
        <v>44</v>
      </c>
      <c r="D88" s="23">
        <f>-SUMIF(MODEL!$J$8:$J$1196,1,MODEL!AS$8:AS$1196)</f>
        <v>0</v>
      </c>
      <c r="E88" s="264"/>
      <c r="F88" s="117"/>
      <c r="G88" s="87"/>
      <c r="H88" s="23"/>
      <c r="I88" s="8"/>
    </row>
    <row r="89" spans="2:9" x14ac:dyDescent="0.25">
      <c r="B89" s="7"/>
      <c r="C89" t="s">
        <v>42</v>
      </c>
      <c r="D89" s="23">
        <f>-SUMIF(MODEL!$J$8:$J$1196,1,MODEL!AQ$8:AQ$1196)</f>
        <v>0</v>
      </c>
      <c r="E89" s="264"/>
      <c r="F89" s="117"/>
      <c r="G89" s="87"/>
      <c r="H89" s="23"/>
      <c r="I89" s="8"/>
    </row>
    <row r="90" spans="2:9" x14ac:dyDescent="0.25">
      <c r="B90" s="7"/>
      <c r="C90" t="s">
        <v>645</v>
      </c>
      <c r="D90" s="23">
        <f>-SUMIF(MODEL!$J$8:$J$1196,1,MODEL!AR$8:AR$1196)</f>
        <v>0</v>
      </c>
      <c r="E90" s="264"/>
      <c r="F90" s="117"/>
      <c r="G90" s="87"/>
      <c r="H90" s="23"/>
      <c r="I90" s="8"/>
    </row>
    <row r="91" spans="2:9" x14ac:dyDescent="0.25">
      <c r="B91" s="7"/>
      <c r="C91" t="s">
        <v>646</v>
      </c>
      <c r="D91" s="23">
        <f>-SUMIF(MODEL!$J$8:$J$1196,1,MODEL!AO$8:AO$1196)</f>
        <v>0</v>
      </c>
      <c r="E91" s="264"/>
      <c r="F91" s="117"/>
      <c r="G91" s="87"/>
      <c r="H91" s="23"/>
      <c r="I91" s="8"/>
    </row>
    <row r="92" spans="2:9" x14ac:dyDescent="0.25">
      <c r="B92" s="7"/>
      <c r="C92" t="s">
        <v>647</v>
      </c>
      <c r="D92" s="23">
        <f>-SUMIF(MODEL!$J$8:$J$1196,1,MODEL!AP$8:AP$1196)</f>
        <v>0</v>
      </c>
      <c r="E92" s="264"/>
      <c r="F92" s="117"/>
      <c r="G92" s="87"/>
      <c r="H92" s="23"/>
      <c r="I92" s="8"/>
    </row>
    <row r="93" spans="2:9" x14ac:dyDescent="0.25">
      <c r="B93" s="7"/>
      <c r="C93" t="s">
        <v>648</v>
      </c>
      <c r="D93" s="23">
        <f>SUMIF(MODEL!$J$8:$J$1196,1,MODEL!AU$8:AU$1196)</f>
        <v>0</v>
      </c>
      <c r="E93" s="264"/>
      <c r="F93" s="117"/>
      <c r="G93" s="87"/>
      <c r="H93" s="23"/>
      <c r="I93" s="8"/>
    </row>
    <row r="94" spans="2:9" x14ac:dyDescent="0.25">
      <c r="B94" s="7"/>
      <c r="C94" t="s">
        <v>649</v>
      </c>
      <c r="D94" s="23">
        <f>SUMIF(MODEL!$J$8:$J$1196,1,MODEL!AV$8:AV$1196)</f>
        <v>0</v>
      </c>
      <c r="E94" s="264"/>
      <c r="F94" s="117"/>
      <c r="G94" s="87"/>
      <c r="H94" s="23"/>
      <c r="I94" s="8"/>
    </row>
    <row r="95" spans="2:9" x14ac:dyDescent="0.25">
      <c r="B95" s="7"/>
      <c r="C95" s="111" t="s">
        <v>650</v>
      </c>
      <c r="E95" s="264"/>
      <c r="G95" s="87"/>
      <c r="H95" s="23"/>
      <c r="I95" s="8"/>
    </row>
    <row r="96" spans="2:9" x14ac:dyDescent="0.25">
      <c r="B96" s="7"/>
      <c r="C96" t="s">
        <v>651</v>
      </c>
      <c r="D96" s="23">
        <f>SUMIF(MODEL!$J$8:$J$1196,1,MODEL!AW$8:AW$1196)</f>
        <v>0</v>
      </c>
      <c r="E96" s="264"/>
      <c r="F96" s="117"/>
      <c r="G96" s="87"/>
      <c r="H96" s="23"/>
      <c r="I96" s="8"/>
    </row>
    <row r="97" spans="2:9" x14ac:dyDescent="0.25">
      <c r="B97" s="7"/>
      <c r="C97" s="5" t="s">
        <v>652</v>
      </c>
      <c r="E97" s="264"/>
      <c r="H97" s="23"/>
      <c r="I97" s="8"/>
    </row>
    <row r="98" spans="2:9" x14ac:dyDescent="0.25">
      <c r="B98" s="7"/>
      <c r="C98" t="s">
        <v>625</v>
      </c>
      <c r="D98" s="23">
        <f ca="1">IF(NBExpMth=0,0,OFFSET(MODEL!DM$8,NBExpMth,0))</f>
        <v>0</v>
      </c>
      <c r="E98" s="264"/>
      <c r="F98" s="117"/>
      <c r="G98" s="87"/>
      <c r="H98" s="23"/>
      <c r="I98" s="8"/>
    </row>
    <row r="99" spans="2:9" hidden="1" outlineLevel="2" x14ac:dyDescent="0.25">
      <c r="B99" s="7"/>
      <c r="C99" s="108" t="s">
        <v>653</v>
      </c>
      <c r="E99" s="264"/>
      <c r="H99" s="23"/>
      <c r="I99" s="8"/>
    </row>
    <row r="100" spans="2:9" hidden="1" outlineLevel="2" x14ac:dyDescent="0.25">
      <c r="B100" s="7"/>
      <c r="C100" s="108" t="s">
        <v>654</v>
      </c>
      <c r="E100" s="264"/>
      <c r="H100" s="23"/>
      <c r="I100" s="8"/>
    </row>
    <row r="101" spans="2:9" hidden="1" outlineLevel="2" x14ac:dyDescent="0.25">
      <c r="B101" s="7"/>
      <c r="C101" s="108" t="s">
        <v>655</v>
      </c>
      <c r="E101" s="264"/>
      <c r="H101" s="23"/>
      <c r="I101" s="8"/>
    </row>
    <row r="102" spans="2:9" hidden="1" outlineLevel="2" x14ac:dyDescent="0.25">
      <c r="B102" s="7"/>
      <c r="C102" s="108" t="s">
        <v>656</v>
      </c>
      <c r="E102" s="264"/>
      <c r="H102" s="23"/>
      <c r="I102" s="8"/>
    </row>
    <row r="103" spans="2:9" hidden="1" outlineLevel="2" x14ac:dyDescent="0.25">
      <c r="B103" s="7"/>
      <c r="C103" s="108" t="s">
        <v>657</v>
      </c>
      <c r="E103" s="264"/>
      <c r="H103" s="23"/>
      <c r="I103" s="8"/>
    </row>
    <row r="104" spans="2:9" collapsed="1" x14ac:dyDescent="0.25">
      <c r="B104" s="7"/>
      <c r="C104" t="s">
        <v>658</v>
      </c>
      <c r="D104" s="23">
        <f ca="1">IF(NBExpMth=0,0,OFFSET(MODEL!EB$8,NBExpMth,0))</f>
        <v>0</v>
      </c>
      <c r="E104" s="264"/>
      <c r="F104" s="117"/>
      <c r="G104" s="87"/>
      <c r="H104" s="23"/>
      <c r="I104" s="8"/>
    </row>
    <row r="105" spans="2:9" x14ac:dyDescent="0.25">
      <c r="B105" s="7"/>
      <c r="C105" t="s">
        <v>659</v>
      </c>
      <c r="D105" s="23">
        <f ca="1">IF(NBExpMth=0,0,OFFSET(MODEL!EF$8,NBExpMth,0))</f>
        <v>0</v>
      </c>
      <c r="E105" s="264"/>
      <c r="F105" s="117"/>
      <c r="G105" s="87"/>
      <c r="H105" s="23"/>
      <c r="I105" s="8"/>
    </row>
    <row r="106" spans="2:9" x14ac:dyDescent="0.25">
      <c r="B106" s="7"/>
      <c r="C106" s="107" t="s">
        <v>660</v>
      </c>
      <c r="D106" s="23">
        <f ca="1">SUM(D108:D109,D120:D122,D124)-SUM(D107,D123)</f>
        <v>0</v>
      </c>
      <c r="E106" s="264"/>
      <c r="F106" s="87"/>
      <c r="G106" s="87"/>
      <c r="H106" s="23"/>
      <c r="I106" s="8"/>
    </row>
    <row r="107" spans="2:9" hidden="1" outlineLevel="1" x14ac:dyDescent="0.25">
      <c r="B107" s="7"/>
      <c r="C107" s="120" t="s">
        <v>580</v>
      </c>
      <c r="D107" s="23">
        <f ca="1">IF(NBExpMth=0,0,OFFSET(MODEL!DX$8,NBExpMth,0))</f>
        <v>0</v>
      </c>
      <c r="E107" s="264"/>
      <c r="F107" s="117"/>
      <c r="G107" s="87"/>
      <c r="H107" s="23"/>
      <c r="I107" s="8"/>
    </row>
    <row r="108" spans="2:9" hidden="1" outlineLevel="2" x14ac:dyDescent="0.25">
      <c r="B108" s="7"/>
      <c r="C108" s="109" t="s">
        <v>581</v>
      </c>
      <c r="D108" s="23"/>
      <c r="E108" s="264"/>
      <c r="G108" s="87"/>
      <c r="H108" s="23"/>
      <c r="I108" s="8"/>
    </row>
    <row r="109" spans="2:9" hidden="1" outlineLevel="1" x14ac:dyDescent="0.25">
      <c r="B109" s="7"/>
      <c r="C109" s="120" t="s">
        <v>661</v>
      </c>
      <c r="D109" s="23">
        <f ca="1">SUM(D110:D119)</f>
        <v>0</v>
      </c>
      <c r="E109" s="264"/>
      <c r="F109" s="117"/>
      <c r="G109" s="87"/>
      <c r="H109" s="23"/>
      <c r="I109" s="8"/>
    </row>
    <row r="110" spans="2:9" hidden="1" outlineLevel="1" x14ac:dyDescent="0.25">
      <c r="B110" s="7"/>
      <c r="C110" s="265" t="s">
        <v>582</v>
      </c>
      <c r="D110" s="23">
        <f ca="1">IF(NBExpMth=0,0,OFFSET(MODEL!DT$8,NBExpMth,0))</f>
        <v>0</v>
      </c>
      <c r="E110" s="264"/>
      <c r="F110" s="117"/>
      <c r="G110" s="87"/>
      <c r="H110" s="23"/>
      <c r="I110" s="8"/>
    </row>
    <row r="111" spans="2:9" hidden="1" outlineLevel="1" x14ac:dyDescent="0.25">
      <c r="B111" s="7"/>
      <c r="C111" s="265" t="s">
        <v>583</v>
      </c>
      <c r="D111" s="23">
        <f ca="1">IF(NBExpMth=0,0,OFFSET(MODEL!DU$8,NBExpMth,0))</f>
        <v>0</v>
      </c>
      <c r="E111" s="264"/>
      <c r="F111" s="117"/>
      <c r="G111" s="87"/>
      <c r="H111" s="23"/>
      <c r="I111" s="8"/>
    </row>
    <row r="112" spans="2:9" hidden="1" outlineLevel="1" x14ac:dyDescent="0.25">
      <c r="B112" s="7"/>
      <c r="C112" s="265" t="s">
        <v>606</v>
      </c>
      <c r="D112" s="23">
        <f ca="1">-IF(NBExpMth=0,0,OFFSET(MODEL!DV$8,NBExpMth,0))</f>
        <v>0</v>
      </c>
      <c r="E112" s="264"/>
      <c r="F112" s="117"/>
      <c r="G112" s="87"/>
      <c r="H112" s="23"/>
      <c r="I112" s="8"/>
    </row>
    <row r="113" spans="2:9" hidden="1" outlineLevel="2" x14ac:dyDescent="0.25">
      <c r="B113" s="7"/>
      <c r="C113" s="266" t="s">
        <v>585</v>
      </c>
      <c r="D113" s="23"/>
      <c r="E113" s="264"/>
      <c r="F113" s="117"/>
      <c r="G113" s="87"/>
      <c r="H113" s="23"/>
      <c r="I113" s="8"/>
    </row>
    <row r="114" spans="2:9" hidden="1" outlineLevel="2" x14ac:dyDescent="0.25">
      <c r="B114" s="7"/>
      <c r="C114" s="266" t="s">
        <v>586</v>
      </c>
      <c r="D114" s="23"/>
      <c r="E114" s="264"/>
      <c r="F114" s="117"/>
      <c r="G114" s="87"/>
      <c r="H114" s="23"/>
      <c r="I114" s="8"/>
    </row>
    <row r="115" spans="2:9" hidden="1" outlineLevel="2" x14ac:dyDescent="0.25">
      <c r="B115" s="7"/>
      <c r="C115" s="266" t="s">
        <v>587</v>
      </c>
      <c r="D115" s="23"/>
      <c r="E115" s="264"/>
      <c r="F115" s="117"/>
      <c r="G115" s="87"/>
      <c r="H115" s="23"/>
      <c r="I115" s="8"/>
    </row>
    <row r="116" spans="2:9" hidden="1" outlineLevel="2" x14ac:dyDescent="0.25">
      <c r="B116" s="7"/>
      <c r="C116" s="266" t="s">
        <v>588</v>
      </c>
      <c r="D116" s="23"/>
      <c r="E116" s="264"/>
      <c r="F116" s="117"/>
      <c r="G116" s="87"/>
      <c r="H116" s="23"/>
      <c r="I116" s="8"/>
    </row>
    <row r="117" spans="2:9" hidden="1" outlineLevel="2" x14ac:dyDescent="0.25">
      <c r="B117" s="7"/>
      <c r="C117" s="266" t="s">
        <v>589</v>
      </c>
      <c r="D117" s="23"/>
      <c r="E117" s="264"/>
      <c r="F117" s="117"/>
      <c r="G117" s="87"/>
      <c r="H117" s="23"/>
      <c r="I117" s="8"/>
    </row>
    <row r="118" spans="2:9" hidden="1" outlineLevel="2" x14ac:dyDescent="0.25">
      <c r="B118" s="7"/>
      <c r="C118" s="266" t="s">
        <v>590</v>
      </c>
      <c r="D118" s="23"/>
      <c r="E118" s="264"/>
      <c r="F118" s="117"/>
      <c r="G118" s="87"/>
      <c r="H118" s="23"/>
      <c r="I118" s="8"/>
    </row>
    <row r="119" spans="2:9" hidden="1" outlineLevel="1" x14ac:dyDescent="0.25">
      <c r="B119" s="7"/>
      <c r="C119" s="265" t="s">
        <v>591</v>
      </c>
      <c r="D119" s="23">
        <f ca="1">IF(NBExpMth=0,0,OFFSET(MODEL!DW$8,NBExpMth,0))</f>
        <v>0</v>
      </c>
      <c r="E119" s="264"/>
      <c r="F119" s="117"/>
      <c r="G119" s="87"/>
      <c r="H119" s="23"/>
      <c r="I119" s="8"/>
    </row>
    <row r="120" spans="2:9" hidden="1" outlineLevel="1" x14ac:dyDescent="0.25">
      <c r="B120" s="7"/>
      <c r="C120" s="120" t="s">
        <v>662</v>
      </c>
      <c r="D120" s="23">
        <f ca="1">IF(NBExpMth=0,0,OFFSET(MODEL!DY$8,NBExpMth,0))</f>
        <v>0</v>
      </c>
      <c r="E120" s="264"/>
      <c r="F120" s="117"/>
      <c r="G120" s="87"/>
      <c r="H120" s="23"/>
      <c r="I120" s="8"/>
    </row>
    <row r="121" spans="2:9" hidden="1" outlineLevel="1" x14ac:dyDescent="0.25">
      <c r="B121" s="7"/>
      <c r="C121" s="120" t="s">
        <v>663</v>
      </c>
      <c r="D121" s="23">
        <f ca="1">IF(NBExpMth=0,0,OFFSET(MODEL!DZ$8,NBExpMth,0))</f>
        <v>0</v>
      </c>
      <c r="E121" s="264"/>
      <c r="F121" s="117"/>
      <c r="G121" s="87"/>
      <c r="H121" s="23"/>
      <c r="I121" s="8"/>
    </row>
    <row r="122" spans="2:9" hidden="1" outlineLevel="1" x14ac:dyDescent="0.25">
      <c r="B122" s="7"/>
      <c r="C122" s="120" t="s">
        <v>664</v>
      </c>
      <c r="D122" s="23">
        <f ca="1">IF(NBExpMth=0,0,OFFSET(MODEL!EA$8,NBExpMth,0))</f>
        <v>0</v>
      </c>
      <c r="E122" s="264"/>
      <c r="F122" s="117"/>
      <c r="G122" s="87"/>
      <c r="H122" s="23"/>
      <c r="I122" s="8"/>
    </row>
    <row r="123" spans="2:9" hidden="1" outlineLevel="1" x14ac:dyDescent="0.25">
      <c r="B123" s="7"/>
      <c r="C123" s="120" t="s">
        <v>593</v>
      </c>
      <c r="D123" s="23">
        <f ca="1">IF(NBExpMth=0,0,OFFSET(MODEL!EC$8,NBExpMth,0))</f>
        <v>0</v>
      </c>
      <c r="E123" s="264"/>
      <c r="F123" s="117"/>
      <c r="G123" s="87"/>
      <c r="H123" s="23"/>
      <c r="I123" s="8"/>
    </row>
    <row r="124" spans="2:9" hidden="1" outlineLevel="1" x14ac:dyDescent="0.25">
      <c r="B124" s="7"/>
      <c r="C124" s="120" t="s">
        <v>594</v>
      </c>
      <c r="D124" s="23">
        <f ca="1">IF(NBExpMth=0,0,OFFSET(MODEL!ED$8,NBExpMth,0))</f>
        <v>0</v>
      </c>
      <c r="E124" s="264"/>
      <c r="F124" s="117"/>
      <c r="G124" s="87"/>
      <c r="H124" s="23"/>
      <c r="I124" s="8"/>
    </row>
    <row r="125" spans="2:9" ht="15.75" collapsed="1" thickBot="1" x14ac:dyDescent="0.3">
      <c r="B125" s="9"/>
      <c r="C125" s="10"/>
      <c r="D125" s="10"/>
      <c r="E125" s="10"/>
      <c r="F125" s="10"/>
      <c r="G125" s="10"/>
      <c r="H125" s="206">
        <f>ABS(F125-D125)</f>
        <v>0</v>
      </c>
      <c r="I125" s="30"/>
    </row>
  </sheetData>
  <conditionalFormatting sqref="H3">
    <cfRule type="cellIs" dxfId="1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D8C9-1C53-47EC-9884-AF53019234B7}">
  <sheetPr codeName="Sheet18">
    <tabColor rgb="FF92D050"/>
  </sheetPr>
  <dimension ref="A1:AV233"/>
  <sheetViews>
    <sheetView zoomScale="85" zoomScaleNormal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B8" sqref="B8:B19"/>
    </sheetView>
  </sheetViews>
  <sheetFormatPr defaultColWidth="11.5703125" defaultRowHeight="15" x14ac:dyDescent="0.25"/>
  <cols>
    <col min="1" max="1" width="15.5703125" bestFit="1" customWidth="1"/>
    <col min="2" max="2" width="12.85546875" bestFit="1" customWidth="1"/>
    <col min="3" max="3" width="10.5703125" bestFit="1" customWidth="1"/>
    <col min="4" max="4" width="36.5703125" bestFit="1" customWidth="1"/>
    <col min="5" max="6" width="11.85546875" bestFit="1" customWidth="1"/>
    <col min="7" max="9" width="9.85546875" bestFit="1" customWidth="1"/>
    <col min="10" max="10" width="14.140625" bestFit="1" customWidth="1"/>
    <col min="11" max="11" width="16.42578125" bestFit="1" customWidth="1"/>
    <col min="12" max="12" width="12.42578125" bestFit="1" customWidth="1"/>
    <col min="13" max="13" width="19.140625" bestFit="1" customWidth="1"/>
    <col min="14" max="14" width="9.85546875" bestFit="1" customWidth="1"/>
    <col min="15" max="15" width="16.42578125" bestFit="1" customWidth="1"/>
    <col min="16" max="16" width="9.85546875" bestFit="1" customWidth="1"/>
    <col min="17" max="17" width="14.28515625" bestFit="1" customWidth="1"/>
    <col min="18" max="18" width="9.85546875" bestFit="1" customWidth="1"/>
    <col min="19" max="19" width="14.140625" bestFit="1" customWidth="1"/>
    <col min="20" max="20" width="15" bestFit="1" customWidth="1"/>
    <col min="21" max="21" width="10.5703125" bestFit="1" customWidth="1"/>
    <col min="22" max="22" width="17.28515625" bestFit="1" customWidth="1"/>
    <col min="23" max="23" width="10.42578125" bestFit="1" customWidth="1"/>
    <col min="24" max="24" width="17.28515625" bestFit="1" customWidth="1"/>
    <col min="25" max="25" width="11.85546875" bestFit="1" customWidth="1"/>
    <col min="26" max="26" width="15.85546875" bestFit="1" customWidth="1"/>
    <col min="27" max="27" width="22.7109375" bestFit="1" customWidth="1"/>
    <col min="28" max="28" width="13.42578125" bestFit="1" customWidth="1"/>
    <col min="29" max="29" width="13.7109375" bestFit="1" customWidth="1"/>
    <col min="30" max="30" width="12.5703125" bestFit="1" customWidth="1"/>
    <col min="31" max="34" width="11.85546875" bestFit="1" customWidth="1"/>
    <col min="35" max="35" width="16.85546875" bestFit="1" customWidth="1"/>
    <col min="36" max="36" width="11.85546875" bestFit="1" customWidth="1"/>
    <col min="37" max="37" width="16.85546875" bestFit="1" customWidth="1"/>
    <col min="38" max="38" width="11.85546875" bestFit="1" customWidth="1"/>
    <col min="39" max="39" width="10.140625" bestFit="1" customWidth="1"/>
    <col min="40" max="40" width="11.42578125" bestFit="1" customWidth="1"/>
  </cols>
  <sheetData>
    <row r="1" spans="1:48" x14ac:dyDescent="0.25">
      <c r="B1" s="40" t="str">
        <f>B7</f>
        <v>GRP_ID</v>
      </c>
      <c r="C1" s="115" t="s">
        <v>84</v>
      </c>
      <c r="D1" s="78" t="str">
        <f t="shared" ref="D1:N1" si="0">D7</f>
        <v>I17_GRP</v>
      </c>
      <c r="E1" s="78" t="str">
        <f t="shared" si="0"/>
        <v>INCPT_DT</v>
      </c>
      <c r="F1" s="78" t="str">
        <f t="shared" si="0"/>
        <v>BRTH_DT</v>
      </c>
      <c r="G1" s="78" t="str">
        <f t="shared" si="0"/>
        <v>SEX</v>
      </c>
      <c r="H1" s="78" t="str">
        <f t="shared" si="0"/>
        <v>SMK</v>
      </c>
      <c r="I1" s="78" t="str">
        <f t="shared" si="0"/>
        <v>RF_RSK</v>
      </c>
      <c r="J1" s="78" t="str">
        <f t="shared" si="0"/>
        <v>PRM_PA</v>
      </c>
      <c r="K1" s="78" t="str">
        <f>K7</f>
        <v>PREV_PRM_PA</v>
      </c>
      <c r="L1" s="115" t="str">
        <f t="shared" si="0"/>
        <v>PRM_ARRS</v>
      </c>
      <c r="M1" s="115" t="str">
        <f>M7</f>
        <v>PREV_PRM_ARRS</v>
      </c>
      <c r="N1" s="78" t="str">
        <f t="shared" si="0"/>
        <v>SA_INST</v>
      </c>
      <c r="O1" s="78" t="str">
        <f t="shared" ref="O1:AN1" si="1">O7</f>
        <v>PREV_SA_INST</v>
      </c>
      <c r="P1" s="78" t="str">
        <f t="shared" si="1"/>
        <v>SA_LS</v>
      </c>
      <c r="Q1" s="78" t="str">
        <f t="shared" si="1"/>
        <v>PREV_SA_LS</v>
      </c>
      <c r="R1" s="78" t="str">
        <f t="shared" si="1"/>
        <v>SA_TR</v>
      </c>
      <c r="S1" s="78" t="str">
        <f t="shared" si="1"/>
        <v>PREV_SA_TR</v>
      </c>
      <c r="T1" s="78" t="str">
        <f t="shared" si="1"/>
        <v>UW_LOAD_PC</v>
      </c>
      <c r="U1" s="78" t="str">
        <f t="shared" si="1"/>
        <v>RI_T1_SA</v>
      </c>
      <c r="V1" s="78" t="str">
        <f>V7</f>
        <v>PREV_RI_T1_SA</v>
      </c>
      <c r="W1" s="78" t="str">
        <f t="shared" si="1"/>
        <v>RI_T2_SA</v>
      </c>
      <c r="X1" s="78" t="str">
        <f>X7</f>
        <v>PREV_RI_T2_SA</v>
      </c>
      <c r="Y1" s="78" t="str">
        <f t="shared" si="1"/>
        <v>SA_DT</v>
      </c>
      <c r="Z1" s="78" t="str">
        <f t="shared" si="1"/>
        <v>WOP_BRTH_DT</v>
      </c>
      <c r="AA1" s="115" t="str">
        <f t="shared" si="1"/>
        <v>PREV_WOP_BRTH_DT</v>
      </c>
      <c r="AB1" s="78" t="str">
        <f t="shared" si="1"/>
        <v>DTH_NAT_DT</v>
      </c>
      <c r="AC1" s="78" t="str">
        <f t="shared" si="1"/>
        <v>DTH_ACC_DT</v>
      </c>
      <c r="AD1" s="78" t="str">
        <f t="shared" si="1"/>
        <v>DTH_REPDT</v>
      </c>
      <c r="AE1" s="78" t="str">
        <f t="shared" si="1"/>
        <v>CNL_DT</v>
      </c>
      <c r="AF1" s="78" t="str">
        <f t="shared" si="1"/>
        <v>LPS_DT</v>
      </c>
      <c r="AG1" s="78" t="str">
        <f t="shared" si="1"/>
        <v>NTU_DT</v>
      </c>
      <c r="AH1" s="115" t="str">
        <f t="shared" si="1"/>
        <v>PS_S_DT</v>
      </c>
      <c r="AI1" s="115" t="str">
        <f t="shared" si="1"/>
        <v>PREV_PS_S_DT</v>
      </c>
      <c r="AJ1" s="115" t="str">
        <f t="shared" si="1"/>
        <v>PS_E_DT</v>
      </c>
      <c r="AK1" s="115" t="str">
        <f t="shared" si="1"/>
        <v>PREV_PS_E_DT</v>
      </c>
      <c r="AL1" s="78" t="str">
        <f t="shared" si="1"/>
        <v>EXTR_OPN</v>
      </c>
      <c r="AM1" s="78" t="str">
        <f t="shared" si="1"/>
        <v>EXTR_NB</v>
      </c>
      <c r="AN1" s="78" t="str">
        <f t="shared" si="1"/>
        <v>EXTR_CLS</v>
      </c>
    </row>
    <row r="2" spans="1:48" x14ac:dyDescent="0.25">
      <c r="B2" s="134">
        <f>GrpID</f>
        <v>101</v>
      </c>
      <c r="C2" t="str">
        <f t="shared" ref="C2:AN2" si="2">VLOOKUP($B2,$B$8:$AN$119102,C$5,FALSE)</f>
        <v>LIFE</v>
      </c>
      <c r="D2" t="str">
        <f t="shared" si="2"/>
        <v>2023_LifeCover_Other_I_CapitecLife</v>
      </c>
      <c r="E2">
        <f t="shared" si="2"/>
        <v>44985</v>
      </c>
      <c r="F2">
        <f t="shared" si="2"/>
        <v>33066</v>
      </c>
      <c r="G2" t="str">
        <f t="shared" si="2"/>
        <v>F</v>
      </c>
      <c r="H2" t="str">
        <f t="shared" si="2"/>
        <v>N</v>
      </c>
      <c r="I2">
        <f t="shared" si="2"/>
        <v>8</v>
      </c>
      <c r="J2">
        <f t="shared" si="2"/>
        <v>1857.3732</v>
      </c>
      <c r="K2">
        <f t="shared" si="2"/>
        <v>1857.3732</v>
      </c>
      <c r="L2">
        <f t="shared" si="2"/>
        <v>0</v>
      </c>
      <c r="M2">
        <f t="shared" si="2"/>
        <v>0</v>
      </c>
      <c r="N2">
        <f t="shared" si="2"/>
        <v>0</v>
      </c>
      <c r="O2">
        <f t="shared" si="2"/>
        <v>0</v>
      </c>
      <c r="P2">
        <f t="shared" si="2"/>
        <v>200000</v>
      </c>
      <c r="Q2">
        <f t="shared" si="2"/>
        <v>200000</v>
      </c>
      <c r="R2">
        <f t="shared" si="2"/>
        <v>0</v>
      </c>
      <c r="S2">
        <f t="shared" si="2"/>
        <v>0</v>
      </c>
      <c r="T2">
        <f t="shared" si="2"/>
        <v>350</v>
      </c>
      <c r="U2">
        <f t="shared" si="2"/>
        <v>120000</v>
      </c>
      <c r="V2">
        <f t="shared" si="2"/>
        <v>120000</v>
      </c>
      <c r="W2">
        <f t="shared" si="2"/>
        <v>0</v>
      </c>
      <c r="X2">
        <f t="shared" si="2"/>
        <v>0</v>
      </c>
      <c r="Y2">
        <f t="shared" si="2"/>
        <v>1</v>
      </c>
      <c r="Z2">
        <f t="shared" si="2"/>
        <v>1</v>
      </c>
      <c r="AA2">
        <f t="shared" si="2"/>
        <v>1</v>
      </c>
      <c r="AB2">
        <f t="shared" si="2"/>
        <v>1</v>
      </c>
      <c r="AC2">
        <f t="shared" si="2"/>
        <v>1</v>
      </c>
      <c r="AD2" t="str">
        <f t="shared" si="2"/>
        <v>N</v>
      </c>
      <c r="AE2">
        <f t="shared" si="2"/>
        <v>1</v>
      </c>
      <c r="AF2">
        <f t="shared" si="2"/>
        <v>1</v>
      </c>
      <c r="AG2">
        <f t="shared" si="2"/>
        <v>1</v>
      </c>
      <c r="AH2">
        <f t="shared" si="2"/>
        <v>1</v>
      </c>
      <c r="AI2">
        <f t="shared" si="2"/>
        <v>1</v>
      </c>
      <c r="AJ2">
        <f t="shared" si="2"/>
        <v>1</v>
      </c>
      <c r="AK2">
        <f t="shared" si="2"/>
        <v>1</v>
      </c>
      <c r="AL2" t="str">
        <f t="shared" si="2"/>
        <v>Y</v>
      </c>
      <c r="AM2" t="str">
        <f t="shared" si="2"/>
        <v>N</v>
      </c>
      <c r="AN2" t="str">
        <f t="shared" si="2"/>
        <v>Y</v>
      </c>
    </row>
    <row r="4" spans="1:48" x14ac:dyDescent="0.25">
      <c r="A4" s="1" t="s">
        <v>810</v>
      </c>
      <c r="B4" t="str">
        <f>_xlfn.XLOOKUP(B$7,'Remaining Issues'!$E$3:$E$26,'Remaining Issues'!$F$3:$F$26,"Missing",0,1)</f>
        <v>Missing</v>
      </c>
      <c r="C4" t="str">
        <f>_xlfn.XLOOKUP(C$7,'Remaining Issues'!$E$3:$E$26,'Remaining Issues'!$F$3:$F$26,"Missing",0,1)</f>
        <v>Raw data</v>
      </c>
      <c r="D4" t="str">
        <f>_xlfn.XLOOKUP(D$7,'Remaining Issues'!$E$3:$E$26,'Remaining Issues'!$F$3:$F$26,"Missing",0,1)</f>
        <v>Raw data</v>
      </c>
      <c r="E4" t="str">
        <f>_xlfn.XLOOKUP(E$7,'Remaining Issues'!$E$3:$E$26,'Remaining Issues'!$F$3:$F$26,"Missing",0,1)</f>
        <v>Raw data</v>
      </c>
      <c r="F4" t="str">
        <f>_xlfn.XLOOKUP(F$7,'Remaining Issues'!$E$3:$E$26,'Remaining Issues'!$F$3:$F$26,"Missing",0,1)</f>
        <v>Raw data</v>
      </c>
      <c r="G4" t="str">
        <f>_xlfn.XLOOKUP(G$7,'Remaining Issues'!$E$3:$E$26,'Remaining Issues'!$F$3:$F$26,"Missing",0,1)</f>
        <v>Raw data</v>
      </c>
      <c r="H4" t="str">
        <f>_xlfn.XLOOKUP(H$7,'Remaining Issues'!$E$3:$E$26,'Remaining Issues'!$F$3:$F$26,"Missing",0,1)</f>
        <v>Raw data</v>
      </c>
      <c r="I4" t="str">
        <f>_xlfn.XLOOKUP(I$7,'Remaining Issues'!$E$3:$E$26,'Remaining Issues'!$F$3:$F$26,"Missing",0,1)</f>
        <v>Raw data</v>
      </c>
      <c r="J4" t="str">
        <f>_xlfn.XLOOKUP(J$7,'Remaining Issues'!$E$3:$E$26,'Remaining Issues'!$F$3:$F$26,"Missing",0,1)</f>
        <v>Raw data</v>
      </c>
      <c r="K4" t="str">
        <f>_xlfn.XLOOKUP(K$7,'Remaining Issues'!$E$3:$E$26,'Remaining Issues'!$F$3:$F$26,"Missing",0,1)</f>
        <v>Missing</v>
      </c>
      <c r="L4" t="str">
        <f>_xlfn.XLOOKUP(L$7,'Remaining Issues'!$E$3:$E$26,'Remaining Issues'!$F$3:$F$26,"Missing",0,1)</f>
        <v>Missing</v>
      </c>
      <c r="M4" t="str">
        <f>_xlfn.XLOOKUP(M$7,'Remaining Issues'!$E$3:$E$26,'Remaining Issues'!$F$3:$F$26,"Missing",0,1)</f>
        <v>Missing</v>
      </c>
      <c r="N4" t="str">
        <f>_xlfn.XLOOKUP(N$7,'Remaining Issues'!$E$3:$E$26,'Remaining Issues'!$F$3:$F$26,"Missing",0,1)</f>
        <v>Raw data</v>
      </c>
      <c r="O4" t="str">
        <f>_xlfn.XLOOKUP(O$7,'Remaining Issues'!$E$3:$E$26,'Remaining Issues'!$F$3:$F$26,"Missing",0,1)</f>
        <v>Missing</v>
      </c>
      <c r="P4" t="str">
        <f>_xlfn.XLOOKUP(P$7,'Remaining Issues'!$E$3:$E$26,'Remaining Issues'!$F$3:$F$26,"Missing",0,1)</f>
        <v>Raw data</v>
      </c>
      <c r="Q4" t="str">
        <f>_xlfn.XLOOKUP(Q$7,'Remaining Issues'!$E$3:$E$26,'Remaining Issues'!$F$3:$F$26,"Missing",0,1)</f>
        <v>Missing</v>
      </c>
      <c r="R4" t="str">
        <f>_xlfn.XLOOKUP(R$7,'Remaining Issues'!$E$3:$E$26,'Remaining Issues'!$F$3:$F$26,"Missing",0,1)</f>
        <v>Raw data</v>
      </c>
      <c r="S4" t="str">
        <f>_xlfn.XLOOKUP(S$7,'Remaining Issues'!$E$3:$E$26,'Remaining Issues'!$F$3:$F$26,"Missing",0,1)</f>
        <v>Missing</v>
      </c>
      <c r="T4" t="str">
        <f>_xlfn.XLOOKUP(T$7,'Remaining Issues'!$E$3:$E$26,'Remaining Issues'!$F$3:$F$26,"Missing",0,1)</f>
        <v>Raw data</v>
      </c>
      <c r="U4" t="str">
        <f>_xlfn.XLOOKUP(U$7,'Remaining Issues'!$E$3:$E$26,'Remaining Issues'!$F$3:$F$26,"Missing",0,1)</f>
        <v>Raw data</v>
      </c>
      <c r="V4" t="str">
        <f>_xlfn.XLOOKUP(V$7,'Remaining Issues'!$E$3:$E$26,'Remaining Issues'!$F$3:$F$26,"Missing",0,1)</f>
        <v>Missing</v>
      </c>
      <c r="W4" t="str">
        <f>_xlfn.XLOOKUP(W$7,'Remaining Issues'!$E$3:$E$26,'Remaining Issues'!$F$3:$F$26,"Missing",0,1)</f>
        <v>Raw data</v>
      </c>
      <c r="X4" t="str">
        <f>_xlfn.XLOOKUP(X$7,'Remaining Issues'!$E$3:$E$26,'Remaining Issues'!$F$3:$F$26,"Missing",0,1)</f>
        <v>Missing</v>
      </c>
      <c r="Y4" t="str">
        <f>_xlfn.XLOOKUP(Y$7,'Remaining Issues'!$E$3:$E$26,'Remaining Issues'!$F$3:$F$26,"Missing",0,1)</f>
        <v>Missing</v>
      </c>
      <c r="Z4" t="str">
        <f>_xlfn.XLOOKUP(Z$7,'Remaining Issues'!$E$3:$E$26,'Remaining Issues'!$F$3:$F$26,"Missing",0,1)</f>
        <v>Missing</v>
      </c>
      <c r="AA4" t="str">
        <f>_xlfn.XLOOKUP(AA$7,'Remaining Issues'!$E$3:$E$26,'Remaining Issues'!$F$3:$F$26,"Missing",0,1)</f>
        <v>Missing</v>
      </c>
      <c r="AB4" t="str">
        <f>_xlfn.XLOOKUP(AB$7,'Remaining Issues'!$E$3:$E$26,'Remaining Issues'!$F$3:$F$26,"Missing",0,1)</f>
        <v>Missing</v>
      </c>
      <c r="AC4" t="str">
        <f>_xlfn.XLOOKUP(AC$7,'Remaining Issues'!$E$3:$E$26,'Remaining Issues'!$F$3:$F$26,"Missing",0,1)</f>
        <v>Missing</v>
      </c>
      <c r="AD4" t="str">
        <f>_xlfn.XLOOKUP(AD$7,'Remaining Issues'!$E$3:$E$26,'Remaining Issues'!$F$3:$F$26,"Missing",0,1)</f>
        <v>Missing</v>
      </c>
      <c r="AE4" t="str">
        <f>_xlfn.XLOOKUP(AE$7,'Remaining Issues'!$E$3:$E$26,'Remaining Issues'!$F$3:$F$26,"Missing",0,1)</f>
        <v>Missing</v>
      </c>
      <c r="AF4" t="str">
        <f>_xlfn.XLOOKUP(AF$7,'Remaining Issues'!$E$3:$E$26,'Remaining Issues'!$F$3:$F$26,"Missing",0,1)</f>
        <v>Missing</v>
      </c>
      <c r="AG4" t="str">
        <f>_xlfn.XLOOKUP(AG$7,'Remaining Issues'!$E$3:$E$26,'Remaining Issues'!$F$3:$F$26,"Missing",0,1)</f>
        <v>Missing</v>
      </c>
      <c r="AH4" t="str">
        <f>_xlfn.XLOOKUP(AH$7,'Remaining Issues'!$E$3:$E$26,'Remaining Issues'!$F$3:$F$26,"Missing",0,1)</f>
        <v>Missing</v>
      </c>
      <c r="AI4" t="str">
        <f>_xlfn.XLOOKUP(AI$7,'Remaining Issues'!$E$3:$E$26,'Remaining Issues'!$F$3:$F$26,"Missing",0,1)</f>
        <v>Missing</v>
      </c>
      <c r="AJ4" t="str">
        <f>_xlfn.XLOOKUP(AJ$7,'Remaining Issues'!$E$3:$E$26,'Remaining Issues'!$F$3:$F$26,"Missing",0,1)</f>
        <v>Missing</v>
      </c>
      <c r="AK4" t="str">
        <f>_xlfn.XLOOKUP(AK$7,'Remaining Issues'!$E$3:$E$26,'Remaining Issues'!$F$3:$F$26,"Missing",0,1)</f>
        <v>Missing</v>
      </c>
      <c r="AL4" t="str">
        <f>_xlfn.XLOOKUP(AL$7,'Remaining Issues'!$E$3:$E$26,'Remaining Issues'!$F$3:$F$26,"Missing",0,1)</f>
        <v>Missing</v>
      </c>
      <c r="AM4" t="str">
        <f>_xlfn.XLOOKUP(AM$7,'Remaining Issues'!$E$3:$E$26,'Remaining Issues'!$F$3:$F$26,"Missing",0,1)</f>
        <v>Missing</v>
      </c>
      <c r="AN4" t="str">
        <f>_xlfn.XLOOKUP(AN$7,'Remaining Issues'!$E$3:$E$26,'Remaining Issues'!$F$3:$F$26,"Missing",0,1)</f>
        <v>Missing</v>
      </c>
    </row>
    <row r="5" spans="1:48" ht="15.75" thickBot="1" x14ac:dyDescent="0.3">
      <c r="A5" t="str">
        <f>COUNTIF(B4:AN4,"Missing")&amp;" Missing"</f>
        <v>25 Missing</v>
      </c>
      <c r="B5" s="1">
        <v>1</v>
      </c>
      <c r="C5" s="1">
        <f t="shared" ref="C5" si="3">B5+1</f>
        <v>2</v>
      </c>
      <c r="D5" s="1">
        <f t="shared" ref="D5" si="4">C5+1</f>
        <v>3</v>
      </c>
      <c r="E5" s="1">
        <f t="shared" ref="E5" si="5">D5+1</f>
        <v>4</v>
      </c>
      <c r="F5" s="1">
        <f t="shared" ref="F5" si="6">E5+1</f>
        <v>5</v>
      </c>
      <c r="G5" s="1">
        <f t="shared" ref="G5" si="7">F5+1</f>
        <v>6</v>
      </c>
      <c r="H5" s="1">
        <f t="shared" ref="H5" si="8">G5+1</f>
        <v>7</v>
      </c>
      <c r="I5" s="1">
        <f t="shared" ref="I5" si="9">H5+1</f>
        <v>8</v>
      </c>
      <c r="J5" s="1">
        <f t="shared" ref="J5" si="10">I5+1</f>
        <v>9</v>
      </c>
      <c r="K5" s="1">
        <f t="shared" ref="K5" si="11">J5+1</f>
        <v>10</v>
      </c>
      <c r="L5" s="1">
        <f t="shared" ref="L5" si="12">K5+1</f>
        <v>11</v>
      </c>
      <c r="M5" s="1">
        <f t="shared" ref="M5" si="13">L5+1</f>
        <v>12</v>
      </c>
      <c r="N5" s="1">
        <f t="shared" ref="N5" si="14">M5+1</f>
        <v>13</v>
      </c>
      <c r="O5" s="1">
        <f t="shared" ref="O5" si="15">N5+1</f>
        <v>14</v>
      </c>
      <c r="P5" s="1">
        <f t="shared" ref="P5" si="16">O5+1</f>
        <v>15</v>
      </c>
      <c r="Q5" s="1">
        <f t="shared" ref="Q5" si="17">P5+1</f>
        <v>16</v>
      </c>
      <c r="R5" s="1">
        <f t="shared" ref="R5" si="18">Q5+1</f>
        <v>17</v>
      </c>
      <c r="S5" s="1">
        <f t="shared" ref="S5" si="19">R5+1</f>
        <v>18</v>
      </c>
      <c r="T5" s="1">
        <f t="shared" ref="T5" si="20">S5+1</f>
        <v>19</v>
      </c>
      <c r="U5" s="1">
        <f t="shared" ref="U5" si="21">T5+1</f>
        <v>20</v>
      </c>
      <c r="V5" s="1">
        <f t="shared" ref="V5" si="22">U5+1</f>
        <v>21</v>
      </c>
      <c r="W5" s="1">
        <f t="shared" ref="W5" si="23">V5+1</f>
        <v>22</v>
      </c>
      <c r="X5" s="1">
        <f t="shared" ref="X5" si="24">W5+1</f>
        <v>23</v>
      </c>
      <c r="Y5" s="1">
        <f t="shared" ref="Y5" si="25">X5+1</f>
        <v>24</v>
      </c>
      <c r="Z5" s="1">
        <f t="shared" ref="Z5" si="26">Y5+1</f>
        <v>25</v>
      </c>
      <c r="AA5" s="1">
        <f t="shared" ref="AA5" si="27">Z5+1</f>
        <v>26</v>
      </c>
      <c r="AB5" s="1">
        <f t="shared" ref="AB5" si="28">AA5+1</f>
        <v>27</v>
      </c>
      <c r="AC5" s="1">
        <f t="shared" ref="AC5" si="29">AB5+1</f>
        <v>28</v>
      </c>
      <c r="AD5" s="1">
        <f t="shared" ref="AD5" si="30">AC5+1</f>
        <v>29</v>
      </c>
      <c r="AE5" s="1">
        <f t="shared" ref="AE5" si="31">AD5+1</f>
        <v>30</v>
      </c>
      <c r="AF5" s="1">
        <f t="shared" ref="AF5" si="32">AE5+1</f>
        <v>31</v>
      </c>
      <c r="AG5" s="1">
        <f t="shared" ref="AG5" si="33">AF5+1</f>
        <v>32</v>
      </c>
      <c r="AH5" s="1">
        <f t="shared" ref="AH5" si="34">AG5+1</f>
        <v>33</v>
      </c>
      <c r="AI5" s="1">
        <f t="shared" ref="AI5" si="35">AH5+1</f>
        <v>34</v>
      </c>
      <c r="AJ5" s="1">
        <f t="shared" ref="AJ5" si="36">AI5+1</f>
        <v>35</v>
      </c>
      <c r="AK5" s="1">
        <f t="shared" ref="AK5" si="37">AJ5+1</f>
        <v>36</v>
      </c>
      <c r="AL5" s="1">
        <f t="shared" ref="AL5" si="38">AK5+1</f>
        <v>37</v>
      </c>
      <c r="AM5" s="1">
        <f t="shared" ref="AM5" si="39">AL5+1</f>
        <v>38</v>
      </c>
      <c r="AN5" s="1">
        <f t="shared" ref="AN5" si="40">AM5+1</f>
        <v>39</v>
      </c>
    </row>
    <row r="6" spans="1:48" ht="18.75" x14ac:dyDescent="0.3">
      <c r="B6" s="73" t="s">
        <v>665</v>
      </c>
      <c r="C6" s="102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74"/>
    </row>
    <row r="7" spans="1:48" x14ac:dyDescent="0.25">
      <c r="B7" s="75" t="s">
        <v>21</v>
      </c>
      <c r="C7" s="76" t="s">
        <v>84</v>
      </c>
      <c r="D7" s="76" t="s">
        <v>152</v>
      </c>
      <c r="E7" s="76" t="s">
        <v>91</v>
      </c>
      <c r="F7" s="76" t="s">
        <v>101</v>
      </c>
      <c r="G7" s="76" t="s">
        <v>113</v>
      </c>
      <c r="H7" s="76" t="s">
        <v>351</v>
      </c>
      <c r="I7" s="76" t="s">
        <v>354</v>
      </c>
      <c r="J7" s="76" t="s">
        <v>325</v>
      </c>
      <c r="K7" s="76" t="s">
        <v>320</v>
      </c>
      <c r="L7" s="76" t="s">
        <v>666</v>
      </c>
      <c r="M7" s="76" t="s">
        <v>667</v>
      </c>
      <c r="N7" s="76" t="s">
        <v>202</v>
      </c>
      <c r="O7" s="76" t="s">
        <v>193</v>
      </c>
      <c r="P7" s="76" t="s">
        <v>184</v>
      </c>
      <c r="Q7" s="76" t="s">
        <v>176</v>
      </c>
      <c r="R7" s="76" t="s">
        <v>218</v>
      </c>
      <c r="S7" s="76" t="s">
        <v>210</v>
      </c>
      <c r="T7" s="76" t="s">
        <v>357</v>
      </c>
      <c r="U7" s="76" t="s">
        <v>130</v>
      </c>
      <c r="V7" s="76" t="s">
        <v>121</v>
      </c>
      <c r="W7" s="76" t="s">
        <v>144</v>
      </c>
      <c r="X7" s="76" t="s">
        <v>137</v>
      </c>
      <c r="Y7" s="76" t="s">
        <v>233</v>
      </c>
      <c r="Z7" s="76" t="s">
        <v>309</v>
      </c>
      <c r="AA7" s="76" t="s">
        <v>668</v>
      </c>
      <c r="AB7" s="76" t="s">
        <v>283</v>
      </c>
      <c r="AC7" s="76" t="s">
        <v>293</v>
      </c>
      <c r="AD7" s="76" t="s">
        <v>304</v>
      </c>
      <c r="AE7" s="76" t="s">
        <v>273</v>
      </c>
      <c r="AF7" s="76" t="s">
        <v>263</v>
      </c>
      <c r="AG7" s="76" t="s">
        <v>249</v>
      </c>
      <c r="AH7" s="76" t="s">
        <v>330</v>
      </c>
      <c r="AI7" s="76" t="s">
        <v>669</v>
      </c>
      <c r="AJ7" s="76" t="s">
        <v>340</v>
      </c>
      <c r="AK7" s="76" t="s">
        <v>670</v>
      </c>
      <c r="AL7" s="76" t="s">
        <v>365</v>
      </c>
      <c r="AM7" s="76" t="s">
        <v>368</v>
      </c>
      <c r="AN7" s="79" t="s">
        <v>371</v>
      </c>
    </row>
    <row r="8" spans="1:48" x14ac:dyDescent="0.25">
      <c r="B8" s="21">
        <v>101</v>
      </c>
      <c r="C8" s="11" t="s">
        <v>671</v>
      </c>
      <c r="D8" s="11" t="s">
        <v>672</v>
      </c>
      <c r="E8" s="282">
        <v>44985</v>
      </c>
      <c r="F8" s="282">
        <v>33066</v>
      </c>
      <c r="G8" s="11" t="s">
        <v>673</v>
      </c>
      <c r="H8" s="11" t="s">
        <v>674</v>
      </c>
      <c r="I8" s="11">
        <v>8</v>
      </c>
      <c r="J8" s="11">
        <v>1857.3732</v>
      </c>
      <c r="K8" s="11">
        <v>1857.3732</v>
      </c>
      <c r="L8" s="11">
        <v>0</v>
      </c>
      <c r="M8" s="11">
        <v>0</v>
      </c>
      <c r="N8" s="11">
        <v>0</v>
      </c>
      <c r="O8" s="11">
        <v>0</v>
      </c>
      <c r="P8" s="11">
        <v>200000</v>
      </c>
      <c r="Q8" s="11">
        <v>200000</v>
      </c>
      <c r="R8" s="11">
        <v>0</v>
      </c>
      <c r="S8" s="11">
        <v>0</v>
      </c>
      <c r="T8" s="11">
        <v>350</v>
      </c>
      <c r="U8" s="11">
        <v>120000</v>
      </c>
      <c r="V8" s="11">
        <v>120000</v>
      </c>
      <c r="W8" s="11">
        <v>0</v>
      </c>
      <c r="X8" s="11">
        <v>0</v>
      </c>
      <c r="Y8" s="282">
        <v>1</v>
      </c>
      <c r="Z8" s="282">
        <v>1</v>
      </c>
      <c r="AA8" s="282">
        <v>1</v>
      </c>
      <c r="AB8" s="282">
        <v>1</v>
      </c>
      <c r="AC8" s="282">
        <v>1</v>
      </c>
      <c r="AD8" s="11" t="s">
        <v>674</v>
      </c>
      <c r="AE8" s="282">
        <v>1</v>
      </c>
      <c r="AF8" s="282">
        <v>1</v>
      </c>
      <c r="AG8" s="282">
        <v>1</v>
      </c>
      <c r="AH8" s="282">
        <v>1</v>
      </c>
      <c r="AI8" s="282">
        <v>1</v>
      </c>
      <c r="AJ8" s="282">
        <v>1</v>
      </c>
      <c r="AK8" s="282">
        <v>1</v>
      </c>
      <c r="AL8" s="11" t="s">
        <v>675</v>
      </c>
      <c r="AM8" s="11" t="s">
        <v>674</v>
      </c>
      <c r="AN8" s="14" t="s">
        <v>675</v>
      </c>
      <c r="AP8" s="281"/>
      <c r="AQ8" s="281"/>
      <c r="AR8" s="281"/>
      <c r="AS8" s="281"/>
      <c r="AT8" s="281"/>
      <c r="AU8" s="281"/>
      <c r="AV8" s="281"/>
    </row>
    <row r="9" spans="1:48" x14ac:dyDescent="0.25">
      <c r="B9" s="21">
        <f t="shared" ref="B9:B73" si="41">B8+1</f>
        <v>102</v>
      </c>
      <c r="C9" s="11" t="s">
        <v>671</v>
      </c>
      <c r="D9" s="11" t="s">
        <v>676</v>
      </c>
      <c r="E9" s="283">
        <v>45449</v>
      </c>
      <c r="F9" s="282">
        <v>32184</v>
      </c>
      <c r="G9" s="11" t="s">
        <v>673</v>
      </c>
      <c r="H9" s="11" t="s">
        <v>674</v>
      </c>
      <c r="I9" s="11">
        <v>10</v>
      </c>
      <c r="J9" s="11">
        <v>1975.68</v>
      </c>
      <c r="K9" s="11">
        <v>1975.68</v>
      </c>
      <c r="L9" s="11">
        <v>0</v>
      </c>
      <c r="M9" s="11">
        <v>0</v>
      </c>
      <c r="N9" s="11">
        <v>199992</v>
      </c>
      <c r="O9" s="11">
        <v>199992</v>
      </c>
      <c r="P9" s="11">
        <v>0</v>
      </c>
      <c r="Q9" s="11">
        <v>0</v>
      </c>
      <c r="R9" s="11">
        <v>0</v>
      </c>
      <c r="S9" s="11">
        <v>0</v>
      </c>
      <c r="T9" s="11">
        <v>350</v>
      </c>
      <c r="U9" s="11">
        <v>119520</v>
      </c>
      <c r="V9" s="11">
        <v>119520</v>
      </c>
      <c r="W9" s="11">
        <v>0</v>
      </c>
      <c r="X9" s="11">
        <v>0</v>
      </c>
      <c r="Y9" s="282">
        <v>1</v>
      </c>
      <c r="Z9" s="282">
        <v>1</v>
      </c>
      <c r="AA9" s="282">
        <v>1</v>
      </c>
      <c r="AB9" s="282">
        <v>1</v>
      </c>
      <c r="AC9" s="282">
        <v>1</v>
      </c>
      <c r="AD9" s="11" t="s">
        <v>674</v>
      </c>
      <c r="AE9" s="282">
        <v>1</v>
      </c>
      <c r="AF9" s="282">
        <v>1</v>
      </c>
      <c r="AG9" s="282">
        <v>1</v>
      </c>
      <c r="AH9" s="282">
        <v>1</v>
      </c>
      <c r="AI9" s="282">
        <v>1</v>
      </c>
      <c r="AJ9" s="282">
        <v>1</v>
      </c>
      <c r="AK9" s="282">
        <v>1</v>
      </c>
      <c r="AL9" s="77" t="s">
        <v>674</v>
      </c>
      <c r="AM9" s="77" t="s">
        <v>675</v>
      </c>
      <c r="AN9" s="14" t="s">
        <v>675</v>
      </c>
      <c r="AP9" s="281"/>
      <c r="AQ9" s="281"/>
      <c r="AR9" s="281"/>
      <c r="AS9" s="281"/>
      <c r="AT9" s="281"/>
      <c r="AU9" s="281"/>
      <c r="AV9" s="281"/>
    </row>
    <row r="10" spans="1:48" x14ac:dyDescent="0.25">
      <c r="B10" s="21">
        <f t="shared" si="41"/>
        <v>103</v>
      </c>
      <c r="C10" s="11" t="s">
        <v>671</v>
      </c>
      <c r="D10" s="11" t="s">
        <v>676</v>
      </c>
      <c r="E10" s="282">
        <v>45046</v>
      </c>
      <c r="F10" s="282">
        <v>33104</v>
      </c>
      <c r="G10" s="11" t="s">
        <v>673</v>
      </c>
      <c r="H10" s="11" t="s">
        <v>674</v>
      </c>
      <c r="I10" s="11">
        <v>9</v>
      </c>
      <c r="J10" s="77">
        <v>1000</v>
      </c>
      <c r="K10" s="11">
        <v>1788.2316000000001</v>
      </c>
      <c r="L10" s="11">
        <v>0</v>
      </c>
      <c r="M10" s="11">
        <v>0</v>
      </c>
      <c r="N10" s="11">
        <v>0</v>
      </c>
      <c r="O10" s="11">
        <v>0</v>
      </c>
      <c r="P10" s="77">
        <v>100000</v>
      </c>
      <c r="Q10" s="11">
        <v>200000</v>
      </c>
      <c r="R10" s="11">
        <v>0</v>
      </c>
      <c r="S10" s="77">
        <v>50000</v>
      </c>
      <c r="T10" s="11">
        <v>350</v>
      </c>
      <c r="U10" s="11">
        <v>120000</v>
      </c>
      <c r="V10" s="11">
        <v>120000</v>
      </c>
      <c r="W10" s="11">
        <v>0</v>
      </c>
      <c r="X10" s="11">
        <v>0</v>
      </c>
      <c r="Y10" s="283">
        <v>45417</v>
      </c>
      <c r="Z10" s="282">
        <v>1</v>
      </c>
      <c r="AA10" s="282">
        <v>1</v>
      </c>
      <c r="AB10" s="282">
        <v>1</v>
      </c>
      <c r="AC10" s="282">
        <v>1</v>
      </c>
      <c r="AD10" s="11" t="s">
        <v>674</v>
      </c>
      <c r="AE10" s="282">
        <v>1</v>
      </c>
      <c r="AF10" s="282">
        <v>1</v>
      </c>
      <c r="AG10" s="282">
        <v>1</v>
      </c>
      <c r="AH10" s="282">
        <v>1</v>
      </c>
      <c r="AI10" s="282">
        <v>1</v>
      </c>
      <c r="AJ10" s="282">
        <v>1</v>
      </c>
      <c r="AK10" s="282">
        <v>1</v>
      </c>
      <c r="AL10" s="11" t="s">
        <v>675</v>
      </c>
      <c r="AM10" s="11" t="s">
        <v>674</v>
      </c>
      <c r="AN10" s="14" t="s">
        <v>675</v>
      </c>
      <c r="AP10" s="281"/>
      <c r="AQ10" s="281"/>
      <c r="AR10" s="281"/>
      <c r="AS10" s="281"/>
      <c r="AT10" s="281"/>
      <c r="AU10" s="281"/>
      <c r="AV10" s="281"/>
    </row>
    <row r="11" spans="1:48" x14ac:dyDescent="0.25">
      <c r="B11" s="21">
        <f t="shared" si="41"/>
        <v>104</v>
      </c>
      <c r="C11" s="11" t="s">
        <v>671</v>
      </c>
      <c r="D11" s="11" t="s">
        <v>676</v>
      </c>
      <c r="E11" s="282">
        <v>45107</v>
      </c>
      <c r="F11" s="282">
        <v>31121</v>
      </c>
      <c r="G11" s="11" t="s">
        <v>673</v>
      </c>
      <c r="H11" s="11" t="s">
        <v>674</v>
      </c>
      <c r="I11" s="11">
        <v>9</v>
      </c>
      <c r="J11" s="11">
        <v>795.84</v>
      </c>
      <c r="K11" s="11">
        <v>795.84</v>
      </c>
      <c r="L11" s="11">
        <v>0</v>
      </c>
      <c r="M11" s="11">
        <v>0</v>
      </c>
      <c r="N11" s="77">
        <v>50000</v>
      </c>
      <c r="O11" s="11">
        <v>0</v>
      </c>
      <c r="P11" s="11">
        <v>100000</v>
      </c>
      <c r="Q11" s="11">
        <v>100000</v>
      </c>
      <c r="R11" s="77">
        <v>150000</v>
      </c>
      <c r="S11" s="11">
        <v>100000</v>
      </c>
      <c r="T11" s="11">
        <v>350</v>
      </c>
      <c r="U11" s="77">
        <v>200000</v>
      </c>
      <c r="V11" s="11">
        <v>120000</v>
      </c>
      <c r="W11" s="11">
        <v>0</v>
      </c>
      <c r="X11" s="11">
        <v>0</v>
      </c>
      <c r="Y11" s="283">
        <v>45638</v>
      </c>
      <c r="Z11" s="282">
        <v>1</v>
      </c>
      <c r="AA11" s="282">
        <v>1</v>
      </c>
      <c r="AB11" s="282">
        <v>1</v>
      </c>
      <c r="AC11" s="282">
        <v>1</v>
      </c>
      <c r="AD11" s="11" t="s">
        <v>674</v>
      </c>
      <c r="AE11" s="282">
        <v>1</v>
      </c>
      <c r="AF11" s="282">
        <v>1</v>
      </c>
      <c r="AG11" s="282">
        <v>1</v>
      </c>
      <c r="AH11" s="282">
        <v>1</v>
      </c>
      <c r="AI11" s="282">
        <v>1</v>
      </c>
      <c r="AJ11" s="282">
        <v>1</v>
      </c>
      <c r="AK11" s="282">
        <v>1</v>
      </c>
      <c r="AL11" s="11" t="s">
        <v>675</v>
      </c>
      <c r="AM11" s="11" t="s">
        <v>674</v>
      </c>
      <c r="AN11" s="14" t="s">
        <v>675</v>
      </c>
      <c r="AP11" s="281"/>
      <c r="AQ11" s="281"/>
      <c r="AR11" s="281"/>
      <c r="AS11" s="281"/>
      <c r="AT11" s="281"/>
      <c r="AU11" s="281"/>
      <c r="AV11" s="281"/>
    </row>
    <row r="12" spans="1:48" x14ac:dyDescent="0.25">
      <c r="B12" s="21">
        <f t="shared" si="41"/>
        <v>105</v>
      </c>
      <c r="C12" s="11" t="s">
        <v>671</v>
      </c>
      <c r="D12" s="11" t="s">
        <v>676</v>
      </c>
      <c r="E12" s="282">
        <v>45291</v>
      </c>
      <c r="F12" s="282">
        <v>34220</v>
      </c>
      <c r="G12" s="11" t="s">
        <v>673</v>
      </c>
      <c r="H12" s="11" t="s">
        <v>674</v>
      </c>
      <c r="I12" s="11">
        <v>7</v>
      </c>
      <c r="J12" s="11">
        <v>1838.7802383840001</v>
      </c>
      <c r="K12" s="11">
        <v>1838.7802383840001</v>
      </c>
      <c r="L12" s="11">
        <v>0</v>
      </c>
      <c r="M12" s="11">
        <v>0</v>
      </c>
      <c r="N12" s="11">
        <v>199992</v>
      </c>
      <c r="O12" s="11">
        <v>199992</v>
      </c>
      <c r="P12" s="11">
        <v>0</v>
      </c>
      <c r="Q12" s="11">
        <v>0</v>
      </c>
      <c r="R12" s="11">
        <v>0</v>
      </c>
      <c r="S12" s="11">
        <v>0</v>
      </c>
      <c r="T12" s="11">
        <v>350</v>
      </c>
      <c r="U12" s="11">
        <v>119995.2</v>
      </c>
      <c r="V12" s="11">
        <v>119995.2</v>
      </c>
      <c r="W12" s="11">
        <v>0</v>
      </c>
      <c r="X12" s="11">
        <v>0</v>
      </c>
      <c r="Y12" s="282">
        <v>1</v>
      </c>
      <c r="Z12" s="282">
        <v>1</v>
      </c>
      <c r="AA12" s="282">
        <v>1</v>
      </c>
      <c r="AB12" s="282">
        <v>1</v>
      </c>
      <c r="AC12" s="282">
        <v>1</v>
      </c>
      <c r="AD12" s="11" t="s">
        <v>674</v>
      </c>
      <c r="AE12" s="283">
        <v>45716</v>
      </c>
      <c r="AF12" s="282">
        <v>1</v>
      </c>
      <c r="AG12" s="282">
        <v>1</v>
      </c>
      <c r="AH12" s="282">
        <v>1</v>
      </c>
      <c r="AI12" s="282">
        <v>1</v>
      </c>
      <c r="AJ12" s="282">
        <v>1</v>
      </c>
      <c r="AK12" s="282">
        <v>1</v>
      </c>
      <c r="AL12" s="11" t="s">
        <v>675</v>
      </c>
      <c r="AM12" s="11" t="s">
        <v>674</v>
      </c>
      <c r="AN12" s="86" t="s">
        <v>674</v>
      </c>
      <c r="AP12" s="281"/>
      <c r="AQ12" s="281"/>
      <c r="AR12" s="281"/>
      <c r="AS12" s="281"/>
      <c r="AT12" s="281"/>
      <c r="AU12" s="281"/>
      <c r="AV12" s="281"/>
    </row>
    <row r="13" spans="1:48" x14ac:dyDescent="0.25">
      <c r="B13" s="21">
        <f t="shared" si="41"/>
        <v>106</v>
      </c>
      <c r="C13" s="11" t="s">
        <v>671</v>
      </c>
      <c r="D13" s="11" t="s">
        <v>676</v>
      </c>
      <c r="E13" s="282">
        <v>45169</v>
      </c>
      <c r="F13" s="282">
        <v>34056</v>
      </c>
      <c r="G13" s="11" t="s">
        <v>673</v>
      </c>
      <c r="H13" s="11" t="s">
        <v>674</v>
      </c>
      <c r="I13" s="11">
        <v>5</v>
      </c>
      <c r="J13" s="11">
        <v>2014.3296</v>
      </c>
      <c r="K13" s="11">
        <v>2014.3296</v>
      </c>
      <c r="L13" s="11">
        <v>0</v>
      </c>
      <c r="M13" s="11">
        <v>0</v>
      </c>
      <c r="N13" s="11">
        <v>0</v>
      </c>
      <c r="O13" s="11">
        <v>0</v>
      </c>
      <c r="P13" s="11">
        <v>200000</v>
      </c>
      <c r="Q13" s="11">
        <v>200000</v>
      </c>
      <c r="R13" s="11">
        <v>0</v>
      </c>
      <c r="S13" s="11">
        <v>0</v>
      </c>
      <c r="T13" s="11">
        <v>350</v>
      </c>
      <c r="U13" s="11">
        <v>120000</v>
      </c>
      <c r="V13" s="11">
        <v>120000</v>
      </c>
      <c r="W13" s="11">
        <v>0</v>
      </c>
      <c r="X13" s="11">
        <v>0</v>
      </c>
      <c r="Y13" s="282">
        <v>1</v>
      </c>
      <c r="Z13" s="282">
        <v>1</v>
      </c>
      <c r="AA13" s="282">
        <v>1</v>
      </c>
      <c r="AB13" s="282">
        <v>1</v>
      </c>
      <c r="AC13" s="282">
        <v>1</v>
      </c>
      <c r="AD13" s="11" t="s">
        <v>674</v>
      </c>
      <c r="AE13" s="282">
        <v>1</v>
      </c>
      <c r="AF13" s="283">
        <v>45449</v>
      </c>
      <c r="AG13" s="282">
        <v>1</v>
      </c>
      <c r="AH13" s="282">
        <v>1</v>
      </c>
      <c r="AI13" s="282">
        <v>1</v>
      </c>
      <c r="AJ13" s="282">
        <v>1</v>
      </c>
      <c r="AK13" s="282">
        <v>1</v>
      </c>
      <c r="AL13" s="11" t="s">
        <v>675</v>
      </c>
      <c r="AM13" s="11" t="s">
        <v>674</v>
      </c>
      <c r="AN13" s="86" t="s">
        <v>674</v>
      </c>
      <c r="AP13" s="281"/>
      <c r="AQ13" s="281"/>
      <c r="AR13" s="281"/>
      <c r="AS13" s="281"/>
      <c r="AT13" s="281"/>
      <c r="AU13" s="281"/>
      <c r="AV13" s="281"/>
    </row>
    <row r="14" spans="1:48" x14ac:dyDescent="0.25">
      <c r="B14" s="21">
        <f t="shared" si="41"/>
        <v>107</v>
      </c>
      <c r="C14" s="11" t="s">
        <v>671</v>
      </c>
      <c r="D14" s="11" t="s">
        <v>676</v>
      </c>
      <c r="E14" s="282">
        <v>45323</v>
      </c>
      <c r="F14" s="282">
        <v>33753</v>
      </c>
      <c r="G14" s="11" t="s">
        <v>673</v>
      </c>
      <c r="H14" s="11" t="s">
        <v>674</v>
      </c>
      <c r="I14" s="11">
        <v>10</v>
      </c>
      <c r="J14" s="11">
        <v>1590.36</v>
      </c>
      <c r="K14" s="11">
        <v>1590.36</v>
      </c>
      <c r="L14" s="11">
        <v>0</v>
      </c>
      <c r="M14" s="11">
        <v>0</v>
      </c>
      <c r="N14" s="11">
        <v>199992</v>
      </c>
      <c r="O14" s="11">
        <v>199992</v>
      </c>
      <c r="P14" s="11">
        <v>0</v>
      </c>
      <c r="Q14" s="11">
        <v>0</v>
      </c>
      <c r="R14" s="11">
        <v>0</v>
      </c>
      <c r="S14" s="11">
        <v>0</v>
      </c>
      <c r="T14" s="11">
        <v>350</v>
      </c>
      <c r="U14" s="11">
        <v>119995.2</v>
      </c>
      <c r="V14" s="11">
        <v>119995.2</v>
      </c>
      <c r="W14" s="11">
        <v>0</v>
      </c>
      <c r="X14" s="11">
        <v>0</v>
      </c>
      <c r="Y14" s="282">
        <v>1</v>
      </c>
      <c r="Z14" s="282">
        <v>1</v>
      </c>
      <c r="AA14" s="282">
        <v>1</v>
      </c>
      <c r="AB14" s="282">
        <v>1</v>
      </c>
      <c r="AC14" s="282">
        <v>1</v>
      </c>
      <c r="AD14" s="11" t="s">
        <v>674</v>
      </c>
      <c r="AE14" s="282">
        <v>1</v>
      </c>
      <c r="AF14" s="282">
        <v>1</v>
      </c>
      <c r="AG14" s="283">
        <v>45352</v>
      </c>
      <c r="AH14" s="282">
        <v>1</v>
      </c>
      <c r="AI14" s="282">
        <v>1</v>
      </c>
      <c r="AJ14" s="282">
        <v>1</v>
      </c>
      <c r="AK14" s="282">
        <v>1</v>
      </c>
      <c r="AL14" s="11" t="s">
        <v>675</v>
      </c>
      <c r="AM14" s="11" t="s">
        <v>674</v>
      </c>
      <c r="AN14" s="86" t="s">
        <v>674</v>
      </c>
      <c r="AP14" s="281"/>
      <c r="AQ14" s="281"/>
      <c r="AR14" s="281"/>
      <c r="AS14" s="281"/>
      <c r="AT14" s="281"/>
      <c r="AU14" s="281"/>
      <c r="AV14" s="281"/>
    </row>
    <row r="15" spans="1:48" x14ac:dyDescent="0.25">
      <c r="B15" s="21">
        <f t="shared" si="41"/>
        <v>108</v>
      </c>
      <c r="C15" s="11" t="s">
        <v>671</v>
      </c>
      <c r="D15" s="11" t="s">
        <v>676</v>
      </c>
      <c r="E15" s="282">
        <v>45291</v>
      </c>
      <c r="F15" s="282">
        <v>33129</v>
      </c>
      <c r="G15" s="11" t="s">
        <v>677</v>
      </c>
      <c r="H15" s="11" t="s">
        <v>674</v>
      </c>
      <c r="I15" s="11">
        <v>3</v>
      </c>
      <c r="J15" s="11">
        <v>8758.6704000000009</v>
      </c>
      <c r="K15" s="11">
        <v>8758.6704000000009</v>
      </c>
      <c r="L15" s="11">
        <v>0</v>
      </c>
      <c r="M15" s="11">
        <v>0</v>
      </c>
      <c r="N15" s="11">
        <v>0</v>
      </c>
      <c r="O15" s="11">
        <v>0</v>
      </c>
      <c r="P15" s="11">
        <v>250000</v>
      </c>
      <c r="Q15" s="11">
        <v>250000</v>
      </c>
      <c r="R15" s="11">
        <v>300000</v>
      </c>
      <c r="S15" s="11">
        <v>300000</v>
      </c>
      <c r="T15" s="11">
        <v>200</v>
      </c>
      <c r="U15" s="11">
        <v>340000</v>
      </c>
      <c r="V15" s="11">
        <v>340000</v>
      </c>
      <c r="W15" s="11">
        <v>0</v>
      </c>
      <c r="X15" s="11">
        <v>0</v>
      </c>
      <c r="Y15" s="282">
        <v>1</v>
      </c>
      <c r="Z15" s="282">
        <v>1</v>
      </c>
      <c r="AA15" s="282">
        <v>1</v>
      </c>
      <c r="AB15" s="283">
        <v>45544</v>
      </c>
      <c r="AC15" s="282">
        <v>1</v>
      </c>
      <c r="AD15" s="11" t="s">
        <v>674</v>
      </c>
      <c r="AE15" s="282">
        <v>1</v>
      </c>
      <c r="AF15" s="282">
        <v>1</v>
      </c>
      <c r="AG15" s="282">
        <v>1</v>
      </c>
      <c r="AH15" s="282">
        <v>1</v>
      </c>
      <c r="AI15" s="282">
        <v>1</v>
      </c>
      <c r="AJ15" s="282">
        <v>1</v>
      </c>
      <c r="AK15" s="282">
        <v>1</v>
      </c>
      <c r="AL15" s="11" t="s">
        <v>675</v>
      </c>
      <c r="AM15" s="11" t="s">
        <v>674</v>
      </c>
      <c r="AN15" s="86" t="s">
        <v>674</v>
      </c>
      <c r="AP15" s="281"/>
      <c r="AQ15" s="281"/>
      <c r="AR15" s="281"/>
      <c r="AS15" s="281"/>
      <c r="AT15" s="281"/>
      <c r="AU15" s="281"/>
      <c r="AV15" s="281"/>
    </row>
    <row r="16" spans="1:48" x14ac:dyDescent="0.25">
      <c r="B16" s="21">
        <f t="shared" si="41"/>
        <v>109</v>
      </c>
      <c r="C16" s="11" t="s">
        <v>671</v>
      </c>
      <c r="D16" s="11" t="s">
        <v>676</v>
      </c>
      <c r="E16" s="282">
        <v>45322</v>
      </c>
      <c r="F16" s="282">
        <v>32966</v>
      </c>
      <c r="G16" s="11" t="s">
        <v>673</v>
      </c>
      <c r="H16" s="11" t="s">
        <v>674</v>
      </c>
      <c r="I16" s="11">
        <v>10</v>
      </c>
      <c r="J16" s="11">
        <v>3991.56</v>
      </c>
      <c r="K16" s="11">
        <v>3991.56</v>
      </c>
      <c r="L16" s="11">
        <v>0</v>
      </c>
      <c r="M16" s="11">
        <v>0</v>
      </c>
      <c r="N16" s="11">
        <v>750000</v>
      </c>
      <c r="O16" s="11">
        <v>750000</v>
      </c>
      <c r="P16" s="11">
        <v>0</v>
      </c>
      <c r="Q16" s="11">
        <v>0</v>
      </c>
      <c r="R16" s="11">
        <v>0</v>
      </c>
      <c r="S16" s="11">
        <v>0</v>
      </c>
      <c r="T16" s="11">
        <v>200</v>
      </c>
      <c r="U16" s="11">
        <v>500000</v>
      </c>
      <c r="V16" s="11">
        <v>500000</v>
      </c>
      <c r="W16" s="11">
        <v>0</v>
      </c>
      <c r="X16" s="11">
        <v>0</v>
      </c>
      <c r="Y16" s="282">
        <v>1</v>
      </c>
      <c r="Z16" s="282">
        <v>1</v>
      </c>
      <c r="AA16" s="282">
        <v>1</v>
      </c>
      <c r="AB16" s="283">
        <v>45544</v>
      </c>
      <c r="AC16" s="282">
        <v>1</v>
      </c>
      <c r="AD16" s="77" t="s">
        <v>675</v>
      </c>
      <c r="AE16" s="282">
        <v>1</v>
      </c>
      <c r="AF16" s="282">
        <v>1</v>
      </c>
      <c r="AG16" s="282">
        <v>1</v>
      </c>
      <c r="AH16" s="282">
        <v>1</v>
      </c>
      <c r="AI16" s="282">
        <v>1</v>
      </c>
      <c r="AJ16" s="282">
        <v>1</v>
      </c>
      <c r="AK16" s="282">
        <v>1</v>
      </c>
      <c r="AL16" s="11" t="s">
        <v>675</v>
      </c>
      <c r="AM16" s="11" t="s">
        <v>674</v>
      </c>
      <c r="AN16" s="86" t="s">
        <v>674</v>
      </c>
      <c r="AP16" s="281"/>
      <c r="AQ16" s="281"/>
      <c r="AR16" s="281"/>
      <c r="AS16" s="281"/>
      <c r="AT16" s="281"/>
      <c r="AU16" s="281"/>
      <c r="AV16" s="281"/>
    </row>
    <row r="17" spans="2:48" x14ac:dyDescent="0.25">
      <c r="B17" s="21">
        <f t="shared" si="41"/>
        <v>110</v>
      </c>
      <c r="C17" s="11" t="s">
        <v>671</v>
      </c>
      <c r="D17" s="11" t="s">
        <v>676</v>
      </c>
      <c r="E17" s="282">
        <v>45077</v>
      </c>
      <c r="F17" s="282">
        <v>31843</v>
      </c>
      <c r="G17" s="11" t="s">
        <v>673</v>
      </c>
      <c r="H17" s="11" t="s">
        <v>674</v>
      </c>
      <c r="I17" s="11">
        <v>8</v>
      </c>
      <c r="J17" s="11">
        <v>2456.52</v>
      </c>
      <c r="K17" s="11">
        <v>2456.52</v>
      </c>
      <c r="L17" s="11">
        <v>0</v>
      </c>
      <c r="M17" s="11">
        <v>0</v>
      </c>
      <c r="N17" s="11">
        <v>576000</v>
      </c>
      <c r="O17" s="11">
        <v>576000</v>
      </c>
      <c r="P17" s="11">
        <v>424000</v>
      </c>
      <c r="Q17" s="11">
        <v>424000</v>
      </c>
      <c r="R17" s="11">
        <v>0</v>
      </c>
      <c r="S17" s="11">
        <v>0</v>
      </c>
      <c r="T17" s="11">
        <v>200</v>
      </c>
      <c r="U17" s="11">
        <v>700000</v>
      </c>
      <c r="V17" s="11">
        <v>700000</v>
      </c>
      <c r="W17" s="11">
        <v>0</v>
      </c>
      <c r="X17" s="11">
        <v>0</v>
      </c>
      <c r="Y17" s="282">
        <v>1</v>
      </c>
      <c r="Z17" s="282">
        <v>1</v>
      </c>
      <c r="AA17" s="282">
        <v>1</v>
      </c>
      <c r="AB17" s="282">
        <v>1</v>
      </c>
      <c r="AC17" s="283">
        <v>45638</v>
      </c>
      <c r="AD17" s="11" t="s">
        <v>674</v>
      </c>
      <c r="AE17" s="282">
        <v>1</v>
      </c>
      <c r="AF17" s="282">
        <v>1</v>
      </c>
      <c r="AG17" s="282">
        <v>1</v>
      </c>
      <c r="AH17" s="282">
        <v>1</v>
      </c>
      <c r="AI17" s="282">
        <v>1</v>
      </c>
      <c r="AJ17" s="282">
        <v>1</v>
      </c>
      <c r="AK17" s="282">
        <v>1</v>
      </c>
      <c r="AL17" s="11" t="s">
        <v>675</v>
      </c>
      <c r="AM17" s="11" t="s">
        <v>674</v>
      </c>
      <c r="AN17" s="86" t="s">
        <v>674</v>
      </c>
      <c r="AP17" s="281"/>
      <c r="AQ17" s="281"/>
      <c r="AR17" s="281"/>
      <c r="AS17" s="281"/>
      <c r="AT17" s="281"/>
      <c r="AU17" s="281"/>
      <c r="AV17" s="281"/>
    </row>
    <row r="18" spans="2:48" x14ac:dyDescent="0.25">
      <c r="B18" s="21">
        <f t="shared" si="41"/>
        <v>111</v>
      </c>
      <c r="C18" s="11" t="s">
        <v>671</v>
      </c>
      <c r="D18" s="11" t="s">
        <v>676</v>
      </c>
      <c r="E18" s="282">
        <v>45351</v>
      </c>
      <c r="F18" s="282">
        <v>33622</v>
      </c>
      <c r="G18" s="11" t="s">
        <v>673</v>
      </c>
      <c r="H18" s="11" t="s">
        <v>674</v>
      </c>
      <c r="I18" s="11">
        <v>4</v>
      </c>
      <c r="J18" s="11">
        <v>1369.05</v>
      </c>
      <c r="K18" s="11">
        <v>1369.05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500000</v>
      </c>
      <c r="S18" s="11">
        <v>500000</v>
      </c>
      <c r="T18" s="11">
        <v>0</v>
      </c>
      <c r="U18" s="11">
        <v>100000</v>
      </c>
      <c r="V18" s="11">
        <v>100000</v>
      </c>
      <c r="W18" s="11">
        <v>0</v>
      </c>
      <c r="X18" s="11">
        <v>0</v>
      </c>
      <c r="Y18" s="282">
        <v>1</v>
      </c>
      <c r="Z18" s="283">
        <v>45658</v>
      </c>
      <c r="AA18" s="282">
        <v>1</v>
      </c>
      <c r="AB18" s="282">
        <v>1</v>
      </c>
      <c r="AC18" s="282">
        <v>1</v>
      </c>
      <c r="AD18" s="11" t="s">
        <v>674</v>
      </c>
      <c r="AE18" s="282">
        <v>1</v>
      </c>
      <c r="AF18" s="282">
        <v>1</v>
      </c>
      <c r="AG18" s="282">
        <v>1</v>
      </c>
      <c r="AH18" s="282">
        <v>1</v>
      </c>
      <c r="AI18" s="282">
        <v>1</v>
      </c>
      <c r="AJ18" s="282">
        <v>1</v>
      </c>
      <c r="AK18" s="282">
        <v>1</v>
      </c>
      <c r="AL18" s="11" t="s">
        <v>675</v>
      </c>
      <c r="AM18" s="11" t="s">
        <v>674</v>
      </c>
      <c r="AN18" s="14" t="s">
        <v>675</v>
      </c>
      <c r="AP18" s="281"/>
      <c r="AQ18" s="281"/>
      <c r="AR18" s="281"/>
      <c r="AS18" s="281"/>
      <c r="AT18" s="281"/>
      <c r="AU18" s="281"/>
      <c r="AV18" s="281"/>
    </row>
    <row r="19" spans="2:48" x14ac:dyDescent="0.25">
      <c r="B19" s="21">
        <f t="shared" si="41"/>
        <v>112</v>
      </c>
      <c r="C19" s="11" t="s">
        <v>671</v>
      </c>
      <c r="D19" s="11" t="s">
        <v>676</v>
      </c>
      <c r="E19" s="282">
        <v>45351</v>
      </c>
      <c r="F19" s="282">
        <v>35207</v>
      </c>
      <c r="G19" s="11" t="s">
        <v>673</v>
      </c>
      <c r="H19" s="11" t="s">
        <v>674</v>
      </c>
      <c r="I19" s="11">
        <v>9</v>
      </c>
      <c r="J19" s="77">
        <v>1500</v>
      </c>
      <c r="K19" s="11">
        <v>965.61599999999999</v>
      </c>
      <c r="L19" s="11">
        <v>0</v>
      </c>
      <c r="M19" s="11">
        <v>0</v>
      </c>
      <c r="N19" s="11">
        <v>240000</v>
      </c>
      <c r="O19" s="11">
        <v>240000</v>
      </c>
      <c r="P19" s="11">
        <v>160000</v>
      </c>
      <c r="Q19" s="11">
        <v>160000</v>
      </c>
      <c r="R19" s="11">
        <v>100000</v>
      </c>
      <c r="S19" s="11">
        <v>100000</v>
      </c>
      <c r="T19" s="11">
        <v>0</v>
      </c>
      <c r="U19" s="11">
        <v>100000</v>
      </c>
      <c r="V19" s="11">
        <v>100000</v>
      </c>
      <c r="W19" s="11">
        <v>0</v>
      </c>
      <c r="X19" s="11">
        <v>0</v>
      </c>
      <c r="Y19" s="282">
        <v>1</v>
      </c>
      <c r="Z19" s="282">
        <v>1</v>
      </c>
      <c r="AA19" s="282">
        <v>1</v>
      </c>
      <c r="AB19" s="282">
        <v>1</v>
      </c>
      <c r="AC19" s="282">
        <v>1</v>
      </c>
      <c r="AD19" s="11" t="s">
        <v>674</v>
      </c>
      <c r="AE19" s="282">
        <v>1</v>
      </c>
      <c r="AF19" s="282">
        <v>1</v>
      </c>
      <c r="AG19" s="282">
        <v>1</v>
      </c>
      <c r="AH19" s="282">
        <v>1</v>
      </c>
      <c r="AI19" s="282">
        <v>1</v>
      </c>
      <c r="AJ19" s="282">
        <v>1</v>
      </c>
      <c r="AK19" s="282">
        <v>1</v>
      </c>
      <c r="AL19" s="11" t="s">
        <v>675</v>
      </c>
      <c r="AM19" s="11" t="s">
        <v>674</v>
      </c>
      <c r="AN19" s="14" t="s">
        <v>675</v>
      </c>
      <c r="AP19" s="281"/>
      <c r="AQ19" s="281"/>
      <c r="AR19" s="281"/>
      <c r="AS19" s="281"/>
      <c r="AT19" s="281"/>
      <c r="AU19" s="281"/>
      <c r="AV19" s="281"/>
    </row>
    <row r="20" spans="2:48" x14ac:dyDescent="0.25">
      <c r="B20" s="21">
        <f t="shared" si="41"/>
        <v>113</v>
      </c>
      <c r="C20" s="11" t="s">
        <v>671</v>
      </c>
      <c r="D20" s="11" t="s">
        <v>676</v>
      </c>
      <c r="E20" s="282">
        <v>45351</v>
      </c>
      <c r="F20" s="282">
        <v>32270</v>
      </c>
      <c r="G20" s="11" t="s">
        <v>677</v>
      </c>
      <c r="H20" s="11" t="s">
        <v>674</v>
      </c>
      <c r="I20" s="11">
        <v>5</v>
      </c>
      <c r="J20" s="11">
        <v>3849.8130000000001</v>
      </c>
      <c r="K20" s="11">
        <v>3849.8130000000001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750000</v>
      </c>
      <c r="S20" s="11">
        <v>750000</v>
      </c>
      <c r="T20" s="11">
        <v>0</v>
      </c>
      <c r="U20" s="11">
        <v>225000</v>
      </c>
      <c r="V20" s="11">
        <v>225000</v>
      </c>
      <c r="W20" s="11">
        <v>0</v>
      </c>
      <c r="X20" s="11">
        <v>0</v>
      </c>
      <c r="Y20" s="282">
        <v>1</v>
      </c>
      <c r="Z20" s="282">
        <v>1</v>
      </c>
      <c r="AA20" s="282">
        <v>1</v>
      </c>
      <c r="AB20" s="282">
        <v>1</v>
      </c>
      <c r="AC20" s="282">
        <v>1</v>
      </c>
      <c r="AD20" s="11" t="s">
        <v>674</v>
      </c>
      <c r="AE20" s="282">
        <v>1</v>
      </c>
      <c r="AF20" s="282">
        <v>1</v>
      </c>
      <c r="AG20" s="282">
        <v>1</v>
      </c>
      <c r="AH20" s="283">
        <v>45417</v>
      </c>
      <c r="AI20" s="282">
        <v>1</v>
      </c>
      <c r="AJ20" s="283">
        <v>45480</v>
      </c>
      <c r="AK20" s="282">
        <v>1</v>
      </c>
      <c r="AL20" s="11" t="s">
        <v>675</v>
      </c>
      <c r="AM20" s="11" t="s">
        <v>674</v>
      </c>
      <c r="AN20" s="14" t="s">
        <v>675</v>
      </c>
      <c r="AP20" s="281"/>
      <c r="AQ20" s="281"/>
      <c r="AR20" s="281"/>
      <c r="AS20" s="281"/>
      <c r="AT20" s="281"/>
      <c r="AU20" s="281"/>
      <c r="AV20" s="281"/>
    </row>
    <row r="21" spans="2:48" x14ac:dyDescent="0.25">
      <c r="B21" s="21">
        <f t="shared" si="41"/>
        <v>114</v>
      </c>
      <c r="C21" s="11" t="s">
        <v>671</v>
      </c>
      <c r="D21" s="11" t="s">
        <v>676</v>
      </c>
      <c r="E21" s="282">
        <v>45351</v>
      </c>
      <c r="F21" s="282">
        <v>35536</v>
      </c>
      <c r="G21" s="11" t="s">
        <v>673</v>
      </c>
      <c r="H21" s="11" t="s">
        <v>674</v>
      </c>
      <c r="I21" s="11">
        <v>9</v>
      </c>
      <c r="J21" s="11">
        <v>1254.7619999999999</v>
      </c>
      <c r="K21" s="11">
        <v>1254.7619999999999</v>
      </c>
      <c r="L21" s="11">
        <v>0</v>
      </c>
      <c r="M21" s="11">
        <v>0</v>
      </c>
      <c r="N21" s="11">
        <v>0</v>
      </c>
      <c r="O21" s="11">
        <v>0</v>
      </c>
      <c r="P21" s="11">
        <v>750000</v>
      </c>
      <c r="Q21" s="11">
        <v>750000</v>
      </c>
      <c r="R21" s="11">
        <v>0</v>
      </c>
      <c r="S21" s="11">
        <v>0</v>
      </c>
      <c r="T21" s="11">
        <v>0</v>
      </c>
      <c r="U21" s="11">
        <v>225000</v>
      </c>
      <c r="V21" s="11">
        <v>225000</v>
      </c>
      <c r="W21" s="11">
        <v>0</v>
      </c>
      <c r="X21" s="11">
        <v>0</v>
      </c>
      <c r="Y21" s="282">
        <v>1</v>
      </c>
      <c r="Z21" s="282">
        <v>1</v>
      </c>
      <c r="AA21" s="282">
        <v>1</v>
      </c>
      <c r="AB21" s="282">
        <v>1</v>
      </c>
      <c r="AC21" s="282">
        <v>1</v>
      </c>
      <c r="AD21" s="11" t="s">
        <v>674</v>
      </c>
      <c r="AE21" s="282">
        <v>1</v>
      </c>
      <c r="AF21" s="283">
        <v>45449</v>
      </c>
      <c r="AG21" s="282">
        <v>1</v>
      </c>
      <c r="AH21" s="282">
        <v>1</v>
      </c>
      <c r="AI21" s="282">
        <v>1</v>
      </c>
      <c r="AJ21" s="282">
        <v>1</v>
      </c>
      <c r="AK21" s="282">
        <v>1</v>
      </c>
      <c r="AL21" s="11" t="s">
        <v>675</v>
      </c>
      <c r="AM21" s="11" t="s">
        <v>674</v>
      </c>
      <c r="AN21" s="14" t="s">
        <v>675</v>
      </c>
      <c r="AP21" s="281"/>
      <c r="AQ21" s="281"/>
      <c r="AR21" s="281"/>
      <c r="AS21" s="281"/>
      <c r="AT21" s="281"/>
      <c r="AU21" s="281"/>
      <c r="AV21" s="281"/>
    </row>
    <row r="22" spans="2:48" x14ac:dyDescent="0.25">
      <c r="B22" s="21">
        <f t="shared" si="41"/>
        <v>115</v>
      </c>
      <c r="C22" s="11" t="s">
        <v>671</v>
      </c>
      <c r="D22" s="11" t="s">
        <v>676</v>
      </c>
      <c r="E22" s="282">
        <v>45351</v>
      </c>
      <c r="F22" s="282">
        <v>31745</v>
      </c>
      <c r="G22" s="11" t="s">
        <v>673</v>
      </c>
      <c r="H22" s="11" t="s">
        <v>674</v>
      </c>
      <c r="I22" s="11">
        <v>8</v>
      </c>
      <c r="J22" s="11">
        <v>3517.4340000000002</v>
      </c>
      <c r="K22" s="11">
        <v>3517.4340000000002</v>
      </c>
      <c r="L22" s="11">
        <v>0</v>
      </c>
      <c r="M22" s="11">
        <v>0</v>
      </c>
      <c r="N22" s="11">
        <v>192000</v>
      </c>
      <c r="O22" s="11">
        <v>192000</v>
      </c>
      <c r="P22" s="11">
        <v>508000</v>
      </c>
      <c r="Q22" s="11">
        <v>508000</v>
      </c>
      <c r="R22" s="11">
        <v>800000</v>
      </c>
      <c r="S22" s="11">
        <v>800000</v>
      </c>
      <c r="T22" s="11">
        <v>0</v>
      </c>
      <c r="U22" s="11">
        <v>600000</v>
      </c>
      <c r="V22" s="11">
        <v>600000</v>
      </c>
      <c r="W22" s="11">
        <v>0</v>
      </c>
      <c r="X22" s="11">
        <v>0</v>
      </c>
      <c r="Y22" s="282">
        <v>1</v>
      </c>
      <c r="Z22" s="282">
        <v>1</v>
      </c>
      <c r="AA22" s="282">
        <v>1</v>
      </c>
      <c r="AB22" s="282">
        <v>1</v>
      </c>
      <c r="AC22" s="282">
        <v>1</v>
      </c>
      <c r="AD22" s="11" t="s">
        <v>674</v>
      </c>
      <c r="AE22" s="282">
        <v>1</v>
      </c>
      <c r="AF22" s="282">
        <v>1</v>
      </c>
      <c r="AG22" s="282">
        <v>1</v>
      </c>
      <c r="AH22" s="282">
        <v>1</v>
      </c>
      <c r="AI22" s="282">
        <v>1</v>
      </c>
      <c r="AJ22" s="282">
        <v>1</v>
      </c>
      <c r="AK22" s="282">
        <v>1</v>
      </c>
      <c r="AL22" s="11" t="s">
        <v>675</v>
      </c>
      <c r="AM22" s="11" t="s">
        <v>674</v>
      </c>
      <c r="AN22" s="86" t="s">
        <v>674</v>
      </c>
      <c r="AP22" s="281"/>
      <c r="AQ22" s="281"/>
      <c r="AR22" s="281"/>
      <c r="AS22" s="281"/>
      <c r="AT22" s="281"/>
      <c r="AU22" s="281"/>
      <c r="AV22" s="281"/>
    </row>
    <row r="23" spans="2:48" x14ac:dyDescent="0.25">
      <c r="B23" s="21">
        <f t="shared" si="41"/>
        <v>116</v>
      </c>
      <c r="C23" s="11" t="s">
        <v>671</v>
      </c>
      <c r="D23" s="11" t="s">
        <v>676</v>
      </c>
      <c r="E23" s="282">
        <v>45351</v>
      </c>
      <c r="F23" s="282">
        <v>32958</v>
      </c>
      <c r="G23" s="11" t="s">
        <v>673</v>
      </c>
      <c r="H23" s="11" t="s">
        <v>674</v>
      </c>
      <c r="I23" s="11">
        <v>9</v>
      </c>
      <c r="J23" s="11">
        <v>1186.5840000000001</v>
      </c>
      <c r="K23" s="11">
        <v>1186.5840000000001</v>
      </c>
      <c r="L23" s="11">
        <v>0</v>
      </c>
      <c r="M23" s="11">
        <v>0</v>
      </c>
      <c r="N23" s="11">
        <v>0</v>
      </c>
      <c r="O23" s="11">
        <v>0</v>
      </c>
      <c r="P23" s="11">
        <v>500000</v>
      </c>
      <c r="Q23" s="11">
        <v>500000</v>
      </c>
      <c r="R23" s="11">
        <v>0</v>
      </c>
      <c r="S23" s="11">
        <v>0</v>
      </c>
      <c r="T23" s="11">
        <v>0</v>
      </c>
      <c r="U23" s="11">
        <v>100000</v>
      </c>
      <c r="V23" s="11">
        <v>100000</v>
      </c>
      <c r="W23" s="11">
        <v>0</v>
      </c>
      <c r="X23" s="11">
        <v>0</v>
      </c>
      <c r="Y23" s="282">
        <v>1</v>
      </c>
      <c r="Z23" s="282">
        <v>1</v>
      </c>
      <c r="AA23" s="282">
        <v>1</v>
      </c>
      <c r="AB23" s="282">
        <v>1</v>
      </c>
      <c r="AC23" s="282">
        <v>1</v>
      </c>
      <c r="AD23" s="11" t="s">
        <v>674</v>
      </c>
      <c r="AE23" s="282">
        <v>1</v>
      </c>
      <c r="AF23" s="282">
        <v>1</v>
      </c>
      <c r="AG23" s="282">
        <v>1</v>
      </c>
      <c r="AH23" s="282">
        <v>1</v>
      </c>
      <c r="AI23" s="282">
        <v>1</v>
      </c>
      <c r="AJ23" s="282">
        <v>1</v>
      </c>
      <c r="AK23" s="282">
        <v>1</v>
      </c>
      <c r="AL23" s="11" t="s">
        <v>675</v>
      </c>
      <c r="AM23" s="11" t="s">
        <v>674</v>
      </c>
      <c r="AN23" s="14" t="s">
        <v>675</v>
      </c>
      <c r="AP23" s="281"/>
      <c r="AQ23" s="281"/>
      <c r="AR23" s="281"/>
      <c r="AS23" s="281"/>
      <c r="AT23" s="281"/>
      <c r="AU23" s="281"/>
      <c r="AV23" s="281"/>
    </row>
    <row r="24" spans="2:48" x14ac:dyDescent="0.25">
      <c r="B24" s="21">
        <f t="shared" si="41"/>
        <v>117</v>
      </c>
      <c r="C24" s="11" t="s">
        <v>671</v>
      </c>
      <c r="D24" s="11" t="s">
        <v>676</v>
      </c>
      <c r="E24" s="282">
        <v>45351</v>
      </c>
      <c r="F24" s="282">
        <v>34825</v>
      </c>
      <c r="G24" s="11" t="s">
        <v>673</v>
      </c>
      <c r="H24" s="11" t="s">
        <v>674</v>
      </c>
      <c r="I24" s="11">
        <v>10</v>
      </c>
      <c r="J24" s="11">
        <v>1258.6320000000001</v>
      </c>
      <c r="K24" s="11">
        <v>1258.6320000000001</v>
      </c>
      <c r="L24" s="11">
        <v>0</v>
      </c>
      <c r="M24" s="11">
        <v>0</v>
      </c>
      <c r="N24" s="11">
        <v>0</v>
      </c>
      <c r="O24" s="11">
        <v>0</v>
      </c>
      <c r="P24" s="11">
        <v>750000</v>
      </c>
      <c r="Q24" s="11">
        <v>750000</v>
      </c>
      <c r="R24" s="11">
        <v>0</v>
      </c>
      <c r="S24" s="11">
        <v>0</v>
      </c>
      <c r="T24" s="11">
        <v>0</v>
      </c>
      <c r="U24" s="11">
        <v>225000</v>
      </c>
      <c r="V24" s="11">
        <v>225000</v>
      </c>
      <c r="W24" s="11">
        <v>0</v>
      </c>
      <c r="X24" s="11">
        <v>0</v>
      </c>
      <c r="Y24" s="282">
        <v>1</v>
      </c>
      <c r="Z24" s="282">
        <v>1</v>
      </c>
      <c r="AA24" s="282">
        <v>1</v>
      </c>
      <c r="AB24" s="282">
        <v>1</v>
      </c>
      <c r="AC24" s="282">
        <v>1</v>
      </c>
      <c r="AD24" s="11" t="s">
        <v>674</v>
      </c>
      <c r="AE24" s="282">
        <v>1</v>
      </c>
      <c r="AF24" s="282">
        <v>1</v>
      </c>
      <c r="AG24" s="282">
        <v>1</v>
      </c>
      <c r="AH24" s="282">
        <v>1</v>
      </c>
      <c r="AI24" s="282">
        <v>1</v>
      </c>
      <c r="AJ24" s="282">
        <v>1</v>
      </c>
      <c r="AK24" s="282">
        <v>1</v>
      </c>
      <c r="AL24" s="11" t="s">
        <v>675</v>
      </c>
      <c r="AM24" s="11" t="s">
        <v>674</v>
      </c>
      <c r="AN24" s="14" t="s">
        <v>675</v>
      </c>
      <c r="AP24" s="281"/>
      <c r="AQ24" s="281"/>
      <c r="AR24" s="281"/>
      <c r="AS24" s="281"/>
      <c r="AT24" s="281"/>
      <c r="AU24" s="281"/>
      <c r="AV24" s="281"/>
    </row>
    <row r="25" spans="2:48" x14ac:dyDescent="0.25">
      <c r="B25" s="21">
        <f t="shared" si="41"/>
        <v>118</v>
      </c>
      <c r="C25" s="11" t="s">
        <v>671</v>
      </c>
      <c r="D25" s="11" t="s">
        <v>676</v>
      </c>
      <c r="E25" s="282">
        <v>45351</v>
      </c>
      <c r="F25" s="282">
        <v>33615</v>
      </c>
      <c r="G25" s="11" t="s">
        <v>673</v>
      </c>
      <c r="H25" s="11" t="s">
        <v>674</v>
      </c>
      <c r="I25" s="11">
        <v>7</v>
      </c>
      <c r="J25" s="11">
        <v>1240.53</v>
      </c>
      <c r="K25" s="11">
        <v>1240.53</v>
      </c>
      <c r="L25" s="11">
        <v>0</v>
      </c>
      <c r="M25" s="11">
        <v>0</v>
      </c>
      <c r="N25" s="11">
        <v>120000</v>
      </c>
      <c r="O25" s="11">
        <v>120000</v>
      </c>
      <c r="P25" s="11">
        <v>0</v>
      </c>
      <c r="Q25" s="11">
        <v>0</v>
      </c>
      <c r="R25" s="11">
        <v>380000</v>
      </c>
      <c r="S25" s="11">
        <v>380000</v>
      </c>
      <c r="T25" s="11">
        <v>0</v>
      </c>
      <c r="U25" s="11">
        <v>100000</v>
      </c>
      <c r="V25" s="11">
        <v>100000</v>
      </c>
      <c r="W25" s="11">
        <v>0</v>
      </c>
      <c r="X25" s="11">
        <v>0</v>
      </c>
      <c r="Y25" s="282">
        <v>1</v>
      </c>
      <c r="Z25" s="282">
        <v>1</v>
      </c>
      <c r="AA25" s="282">
        <v>1</v>
      </c>
      <c r="AB25" s="282">
        <v>1</v>
      </c>
      <c r="AC25" s="282">
        <v>1</v>
      </c>
      <c r="AD25" s="11" t="s">
        <v>674</v>
      </c>
      <c r="AE25" s="282">
        <v>1</v>
      </c>
      <c r="AF25" s="282">
        <v>1</v>
      </c>
      <c r="AG25" s="282">
        <v>1</v>
      </c>
      <c r="AH25" s="282">
        <v>1</v>
      </c>
      <c r="AI25" s="282">
        <v>1</v>
      </c>
      <c r="AJ25" s="282">
        <v>1</v>
      </c>
      <c r="AK25" s="282">
        <v>1</v>
      </c>
      <c r="AL25" s="11" t="s">
        <v>675</v>
      </c>
      <c r="AM25" s="11" t="s">
        <v>674</v>
      </c>
      <c r="AN25" s="14" t="s">
        <v>675</v>
      </c>
      <c r="AP25" s="281"/>
      <c r="AQ25" s="281"/>
      <c r="AR25" s="281"/>
      <c r="AS25" s="281"/>
      <c r="AT25" s="281"/>
      <c r="AU25" s="281"/>
      <c r="AV25" s="281"/>
    </row>
    <row r="26" spans="2:48" x14ac:dyDescent="0.25">
      <c r="B26" s="21">
        <f t="shared" si="41"/>
        <v>119</v>
      </c>
      <c r="C26" s="11" t="s">
        <v>671</v>
      </c>
      <c r="D26" s="11" t="s">
        <v>676</v>
      </c>
      <c r="E26" s="282">
        <v>45351</v>
      </c>
      <c r="F26" s="282">
        <v>27869</v>
      </c>
      <c r="G26" s="11" t="s">
        <v>673</v>
      </c>
      <c r="H26" s="11" t="s">
        <v>674</v>
      </c>
      <c r="I26" s="11">
        <v>9</v>
      </c>
      <c r="J26" s="11">
        <v>6260.7614400000002</v>
      </c>
      <c r="K26" s="11">
        <v>6260.7614400000002</v>
      </c>
      <c r="L26" s="11">
        <v>0</v>
      </c>
      <c r="M26" s="11">
        <v>0</v>
      </c>
      <c r="N26" s="11">
        <v>480000</v>
      </c>
      <c r="O26" s="11">
        <v>480000</v>
      </c>
      <c r="P26" s="11">
        <v>1000000</v>
      </c>
      <c r="Q26" s="11">
        <v>1000000</v>
      </c>
      <c r="R26" s="11">
        <v>0</v>
      </c>
      <c r="S26" s="11">
        <v>0</v>
      </c>
      <c r="T26" s="11">
        <v>0</v>
      </c>
      <c r="U26" s="11">
        <v>590000</v>
      </c>
      <c r="V26" s="11">
        <v>590000</v>
      </c>
      <c r="W26" s="11">
        <v>0</v>
      </c>
      <c r="X26" s="11">
        <v>0</v>
      </c>
      <c r="Y26" s="282">
        <v>1</v>
      </c>
      <c r="Z26" s="282">
        <v>1</v>
      </c>
      <c r="AA26" s="282">
        <v>1</v>
      </c>
      <c r="AB26" s="282">
        <v>1</v>
      </c>
      <c r="AC26" s="282">
        <v>1</v>
      </c>
      <c r="AD26" s="11" t="s">
        <v>674</v>
      </c>
      <c r="AE26" s="282">
        <v>1</v>
      </c>
      <c r="AF26" s="282">
        <v>1</v>
      </c>
      <c r="AG26" s="282">
        <v>1</v>
      </c>
      <c r="AH26" s="282">
        <v>1</v>
      </c>
      <c r="AI26" s="282">
        <v>1</v>
      </c>
      <c r="AJ26" s="282">
        <v>1</v>
      </c>
      <c r="AK26" s="282">
        <v>1</v>
      </c>
      <c r="AL26" s="11" t="s">
        <v>675</v>
      </c>
      <c r="AM26" s="11" t="s">
        <v>674</v>
      </c>
      <c r="AN26" s="14" t="s">
        <v>675</v>
      </c>
      <c r="AP26" s="281"/>
      <c r="AQ26" s="281"/>
      <c r="AR26" s="281"/>
      <c r="AS26" s="281"/>
      <c r="AT26" s="281"/>
      <c r="AU26" s="281"/>
      <c r="AV26" s="281"/>
    </row>
    <row r="27" spans="2:48" x14ac:dyDescent="0.25">
      <c r="B27" s="21">
        <f t="shared" si="41"/>
        <v>120</v>
      </c>
      <c r="C27" s="11" t="s">
        <v>671</v>
      </c>
      <c r="D27" s="11" t="s">
        <v>676</v>
      </c>
      <c r="E27" s="282">
        <v>45351</v>
      </c>
      <c r="F27" s="282">
        <v>34504</v>
      </c>
      <c r="G27" s="11" t="s">
        <v>673</v>
      </c>
      <c r="H27" s="11" t="s">
        <v>674</v>
      </c>
      <c r="I27" s="11">
        <v>10</v>
      </c>
      <c r="J27" s="11">
        <v>976.19399999999996</v>
      </c>
      <c r="K27" s="11">
        <v>976.19399999999996</v>
      </c>
      <c r="L27" s="11">
        <v>0</v>
      </c>
      <c r="M27" s="11">
        <v>0</v>
      </c>
      <c r="N27" s="11">
        <v>0</v>
      </c>
      <c r="O27" s="11">
        <v>0</v>
      </c>
      <c r="P27" s="11">
        <v>500000</v>
      </c>
      <c r="Q27" s="11">
        <v>500000</v>
      </c>
      <c r="R27" s="11">
        <v>0</v>
      </c>
      <c r="S27" s="11">
        <v>0</v>
      </c>
      <c r="T27" s="11">
        <v>0</v>
      </c>
      <c r="U27" s="11">
        <v>100000</v>
      </c>
      <c r="V27" s="11">
        <v>100000</v>
      </c>
      <c r="W27" s="11">
        <v>0</v>
      </c>
      <c r="X27" s="11">
        <v>0</v>
      </c>
      <c r="Y27" s="282">
        <v>1</v>
      </c>
      <c r="Z27" s="282">
        <v>1</v>
      </c>
      <c r="AA27" s="282">
        <v>1</v>
      </c>
      <c r="AB27" s="282">
        <v>1</v>
      </c>
      <c r="AC27" s="282">
        <v>1</v>
      </c>
      <c r="AD27" s="11" t="s">
        <v>674</v>
      </c>
      <c r="AE27" s="282">
        <v>1</v>
      </c>
      <c r="AF27" s="282">
        <v>1</v>
      </c>
      <c r="AG27" s="282">
        <v>1</v>
      </c>
      <c r="AH27" s="282">
        <v>1</v>
      </c>
      <c r="AI27" s="282">
        <v>1</v>
      </c>
      <c r="AJ27" s="282">
        <v>1</v>
      </c>
      <c r="AK27" s="282">
        <v>1</v>
      </c>
      <c r="AL27" s="11" t="s">
        <v>675</v>
      </c>
      <c r="AM27" s="11" t="s">
        <v>674</v>
      </c>
      <c r="AN27" s="14" t="s">
        <v>675</v>
      </c>
      <c r="AP27" s="281"/>
      <c r="AQ27" s="281"/>
      <c r="AR27" s="281"/>
      <c r="AS27" s="281"/>
      <c r="AT27" s="281"/>
      <c r="AU27" s="281"/>
      <c r="AV27" s="281"/>
    </row>
    <row r="28" spans="2:48" x14ac:dyDescent="0.25">
      <c r="B28" s="21">
        <f t="shared" si="41"/>
        <v>121</v>
      </c>
      <c r="C28" s="11" t="s">
        <v>671</v>
      </c>
      <c r="D28" s="11" t="s">
        <v>676</v>
      </c>
      <c r="E28" s="282">
        <v>45351</v>
      </c>
      <c r="F28" s="282">
        <v>35647</v>
      </c>
      <c r="G28" s="11" t="s">
        <v>673</v>
      </c>
      <c r="H28" s="11" t="s">
        <v>674</v>
      </c>
      <c r="I28" s="11">
        <v>9</v>
      </c>
      <c r="J28" s="11">
        <v>1254.8399999999999</v>
      </c>
      <c r="K28" s="11">
        <v>1254.8399999999999</v>
      </c>
      <c r="L28" s="11">
        <v>0</v>
      </c>
      <c r="M28" s="11">
        <v>0</v>
      </c>
      <c r="N28" s="11">
        <v>120000</v>
      </c>
      <c r="O28" s="11">
        <v>120000</v>
      </c>
      <c r="P28" s="11">
        <v>130000</v>
      </c>
      <c r="Q28" s="11">
        <v>130000</v>
      </c>
      <c r="R28" s="11">
        <v>500000</v>
      </c>
      <c r="S28" s="11">
        <v>500000</v>
      </c>
      <c r="T28" s="11">
        <v>0</v>
      </c>
      <c r="U28" s="11">
        <v>225000</v>
      </c>
      <c r="V28" s="11">
        <v>225000</v>
      </c>
      <c r="W28" s="11">
        <v>0</v>
      </c>
      <c r="X28" s="11">
        <v>0</v>
      </c>
      <c r="Y28" s="282">
        <v>1</v>
      </c>
      <c r="Z28" s="282">
        <v>1</v>
      </c>
      <c r="AA28" s="282">
        <v>1</v>
      </c>
      <c r="AB28" s="282">
        <v>1</v>
      </c>
      <c r="AC28" s="282">
        <v>1</v>
      </c>
      <c r="AD28" s="11" t="s">
        <v>674</v>
      </c>
      <c r="AE28" s="282">
        <v>1</v>
      </c>
      <c r="AF28" s="282">
        <v>1</v>
      </c>
      <c r="AG28" s="282">
        <v>1</v>
      </c>
      <c r="AH28" s="282">
        <v>1</v>
      </c>
      <c r="AI28" s="282">
        <v>1</v>
      </c>
      <c r="AJ28" s="282">
        <v>1</v>
      </c>
      <c r="AK28" s="282">
        <v>1</v>
      </c>
      <c r="AL28" s="11" t="s">
        <v>675</v>
      </c>
      <c r="AM28" s="11" t="s">
        <v>674</v>
      </c>
      <c r="AN28" s="14" t="s">
        <v>675</v>
      </c>
      <c r="AP28" s="281"/>
      <c r="AQ28" s="281"/>
      <c r="AR28" s="281"/>
      <c r="AS28" s="281"/>
      <c r="AT28" s="281"/>
      <c r="AU28" s="281"/>
      <c r="AV28" s="281"/>
    </row>
    <row r="29" spans="2:48" x14ac:dyDescent="0.25">
      <c r="B29" s="21">
        <f t="shared" si="41"/>
        <v>122</v>
      </c>
      <c r="C29" s="11" t="s">
        <v>671</v>
      </c>
      <c r="D29" s="11" t="s">
        <v>676</v>
      </c>
      <c r="E29" s="282">
        <v>45351</v>
      </c>
      <c r="F29" s="282">
        <v>29217</v>
      </c>
      <c r="G29" s="11" t="s">
        <v>677</v>
      </c>
      <c r="H29" s="11" t="s">
        <v>674</v>
      </c>
      <c r="I29" s="11">
        <v>4</v>
      </c>
      <c r="J29" s="11">
        <v>6772.3775999999998</v>
      </c>
      <c r="K29" s="11">
        <v>6772.3775999999998</v>
      </c>
      <c r="L29" s="11">
        <v>0</v>
      </c>
      <c r="M29" s="11">
        <v>0</v>
      </c>
      <c r="N29" s="11">
        <v>0</v>
      </c>
      <c r="O29" s="11">
        <v>0</v>
      </c>
      <c r="P29" s="11">
        <v>900000</v>
      </c>
      <c r="Q29" s="11">
        <v>900000</v>
      </c>
      <c r="R29" s="11">
        <v>0</v>
      </c>
      <c r="S29" s="11">
        <v>0</v>
      </c>
      <c r="T29" s="11">
        <v>0</v>
      </c>
      <c r="U29" s="11">
        <v>300000</v>
      </c>
      <c r="V29" s="11">
        <v>300000</v>
      </c>
      <c r="W29" s="11">
        <v>0</v>
      </c>
      <c r="X29" s="11">
        <v>0</v>
      </c>
      <c r="Y29" s="282">
        <v>1</v>
      </c>
      <c r="Z29" s="282">
        <v>1</v>
      </c>
      <c r="AA29" s="282">
        <v>1</v>
      </c>
      <c r="AB29" s="282">
        <v>1</v>
      </c>
      <c r="AC29" s="282">
        <v>1</v>
      </c>
      <c r="AD29" s="11" t="s">
        <v>674</v>
      </c>
      <c r="AE29" s="282">
        <v>1</v>
      </c>
      <c r="AF29" s="282">
        <v>1</v>
      </c>
      <c r="AG29" s="282">
        <v>1</v>
      </c>
      <c r="AH29" s="282">
        <v>1</v>
      </c>
      <c r="AI29" s="282">
        <v>1</v>
      </c>
      <c r="AJ29" s="282">
        <v>1</v>
      </c>
      <c r="AK29" s="282">
        <v>1</v>
      </c>
      <c r="AL29" s="11" t="s">
        <v>675</v>
      </c>
      <c r="AM29" s="11" t="s">
        <v>674</v>
      </c>
      <c r="AN29" s="14" t="s">
        <v>675</v>
      </c>
      <c r="AP29" s="281"/>
      <c r="AQ29" s="281"/>
      <c r="AR29" s="281"/>
      <c r="AS29" s="281"/>
      <c r="AT29" s="281"/>
      <c r="AU29" s="281"/>
      <c r="AV29" s="281"/>
    </row>
    <row r="30" spans="2:48" x14ac:dyDescent="0.25">
      <c r="B30" s="21">
        <f t="shared" si="41"/>
        <v>123</v>
      </c>
      <c r="C30" s="11" t="s">
        <v>671</v>
      </c>
      <c r="D30" s="11" t="s">
        <v>676</v>
      </c>
      <c r="E30" s="282">
        <v>45351</v>
      </c>
      <c r="F30" s="282">
        <v>33012</v>
      </c>
      <c r="G30" s="11" t="s">
        <v>673</v>
      </c>
      <c r="H30" s="11" t="s">
        <v>674</v>
      </c>
      <c r="I30" s="11">
        <v>10</v>
      </c>
      <c r="J30" s="11">
        <v>2642.364</v>
      </c>
      <c r="K30" s="11">
        <v>2642.364</v>
      </c>
      <c r="L30" s="11">
        <v>0</v>
      </c>
      <c r="M30" s="11">
        <v>0</v>
      </c>
      <c r="N30" s="11">
        <v>0</v>
      </c>
      <c r="O30" s="11">
        <v>0</v>
      </c>
      <c r="P30" s="11">
        <v>1500000</v>
      </c>
      <c r="Q30" s="11">
        <v>1500000</v>
      </c>
      <c r="R30" s="11">
        <v>0</v>
      </c>
      <c r="S30" s="11">
        <v>0</v>
      </c>
      <c r="T30" s="11">
        <v>0</v>
      </c>
      <c r="U30" s="11">
        <v>600000</v>
      </c>
      <c r="V30" s="11">
        <v>600000</v>
      </c>
      <c r="W30" s="11">
        <v>0</v>
      </c>
      <c r="X30" s="11">
        <v>0</v>
      </c>
      <c r="Y30" s="282">
        <v>1</v>
      </c>
      <c r="Z30" s="282">
        <v>1</v>
      </c>
      <c r="AA30" s="282">
        <v>1</v>
      </c>
      <c r="AB30" s="282">
        <v>1</v>
      </c>
      <c r="AC30" s="282">
        <v>1</v>
      </c>
      <c r="AD30" s="11" t="s">
        <v>674</v>
      </c>
      <c r="AE30" s="282">
        <v>1</v>
      </c>
      <c r="AF30" s="282">
        <v>1</v>
      </c>
      <c r="AG30" s="282">
        <v>1</v>
      </c>
      <c r="AH30" s="282">
        <v>1</v>
      </c>
      <c r="AI30" s="282">
        <v>1</v>
      </c>
      <c r="AJ30" s="282">
        <v>1</v>
      </c>
      <c r="AK30" s="282">
        <v>1</v>
      </c>
      <c r="AL30" s="11" t="s">
        <v>675</v>
      </c>
      <c r="AM30" s="11" t="s">
        <v>674</v>
      </c>
      <c r="AN30" s="14" t="s">
        <v>675</v>
      </c>
      <c r="AP30" s="281"/>
      <c r="AQ30" s="281"/>
      <c r="AR30" s="281"/>
      <c r="AS30" s="281"/>
      <c r="AT30" s="281"/>
      <c r="AU30" s="281"/>
      <c r="AV30" s="281"/>
    </row>
    <row r="31" spans="2:48" x14ac:dyDescent="0.25">
      <c r="B31" s="21">
        <f t="shared" si="41"/>
        <v>124</v>
      </c>
      <c r="C31" s="11" t="s">
        <v>671</v>
      </c>
      <c r="D31" s="11" t="s">
        <v>676</v>
      </c>
      <c r="E31" s="282">
        <v>45351</v>
      </c>
      <c r="F31" s="282">
        <v>35283</v>
      </c>
      <c r="G31" s="11" t="s">
        <v>673</v>
      </c>
      <c r="H31" s="11" t="s">
        <v>674</v>
      </c>
      <c r="I31" s="11">
        <v>5</v>
      </c>
      <c r="J31" s="11">
        <v>1151.76</v>
      </c>
      <c r="K31" s="11">
        <v>1151.76</v>
      </c>
      <c r="L31" s="11">
        <v>0</v>
      </c>
      <c r="M31" s="11">
        <v>0</v>
      </c>
      <c r="N31" s="11">
        <v>0</v>
      </c>
      <c r="O31" s="11">
        <v>0</v>
      </c>
      <c r="P31" s="11">
        <v>500000</v>
      </c>
      <c r="Q31" s="11">
        <v>500000</v>
      </c>
      <c r="R31" s="11">
        <v>0</v>
      </c>
      <c r="S31" s="11">
        <v>0</v>
      </c>
      <c r="T31" s="11">
        <v>0</v>
      </c>
      <c r="U31" s="11">
        <v>100000</v>
      </c>
      <c r="V31" s="11">
        <v>100000</v>
      </c>
      <c r="W31" s="11">
        <v>0</v>
      </c>
      <c r="X31" s="11">
        <v>0</v>
      </c>
      <c r="Y31" s="282">
        <v>1</v>
      </c>
      <c r="Z31" s="282">
        <v>1</v>
      </c>
      <c r="AA31" s="282">
        <v>1</v>
      </c>
      <c r="AB31" s="282">
        <v>1</v>
      </c>
      <c r="AC31" s="282">
        <v>1</v>
      </c>
      <c r="AD31" s="11" t="s">
        <v>674</v>
      </c>
      <c r="AE31" s="282">
        <v>1</v>
      </c>
      <c r="AF31" s="282">
        <v>1</v>
      </c>
      <c r="AG31" s="282">
        <v>1</v>
      </c>
      <c r="AH31" s="282">
        <v>1</v>
      </c>
      <c r="AI31" s="282">
        <v>1</v>
      </c>
      <c r="AJ31" s="282">
        <v>1</v>
      </c>
      <c r="AK31" s="282">
        <v>1</v>
      </c>
      <c r="AL31" s="11" t="s">
        <v>675</v>
      </c>
      <c r="AM31" s="11" t="s">
        <v>674</v>
      </c>
      <c r="AN31" s="14" t="s">
        <v>675</v>
      </c>
      <c r="AP31" s="281"/>
      <c r="AQ31" s="281"/>
      <c r="AR31" s="281"/>
      <c r="AS31" s="281"/>
      <c r="AT31" s="281"/>
      <c r="AU31" s="281"/>
      <c r="AV31" s="281"/>
    </row>
    <row r="32" spans="2:48" x14ac:dyDescent="0.25">
      <c r="B32" s="21">
        <f t="shared" si="41"/>
        <v>125</v>
      </c>
      <c r="C32" s="11" t="s">
        <v>671</v>
      </c>
      <c r="D32" s="11" t="s">
        <v>676</v>
      </c>
      <c r="E32" s="282">
        <v>45351</v>
      </c>
      <c r="F32" s="282">
        <v>34439</v>
      </c>
      <c r="G32" s="11" t="s">
        <v>677</v>
      </c>
      <c r="H32" s="11" t="s">
        <v>674</v>
      </c>
      <c r="I32" s="11">
        <v>7</v>
      </c>
      <c r="J32" s="11">
        <v>4320.0600000000004</v>
      </c>
      <c r="K32" s="11">
        <v>4320.0600000000004</v>
      </c>
      <c r="L32" s="11">
        <v>0</v>
      </c>
      <c r="M32" s="11">
        <v>0</v>
      </c>
      <c r="N32" s="11">
        <v>216000</v>
      </c>
      <c r="O32" s="11">
        <v>216000</v>
      </c>
      <c r="P32" s="11">
        <v>700000</v>
      </c>
      <c r="Q32" s="11">
        <v>700000</v>
      </c>
      <c r="R32" s="11">
        <v>100000</v>
      </c>
      <c r="S32" s="11">
        <v>100000</v>
      </c>
      <c r="T32" s="11">
        <v>0</v>
      </c>
      <c r="U32" s="11">
        <v>358000</v>
      </c>
      <c r="V32" s="11">
        <v>358000</v>
      </c>
      <c r="W32" s="11">
        <v>0</v>
      </c>
      <c r="X32" s="11">
        <v>0</v>
      </c>
      <c r="Y32" s="282">
        <v>1</v>
      </c>
      <c r="Z32" s="282">
        <v>1</v>
      </c>
      <c r="AA32" s="282">
        <v>1</v>
      </c>
      <c r="AB32" s="282">
        <v>1</v>
      </c>
      <c r="AC32" s="282">
        <v>1</v>
      </c>
      <c r="AD32" s="11" t="s">
        <v>674</v>
      </c>
      <c r="AE32" s="282">
        <v>1</v>
      </c>
      <c r="AF32" s="282">
        <v>1</v>
      </c>
      <c r="AG32" s="282">
        <v>1</v>
      </c>
      <c r="AH32" s="282">
        <v>1</v>
      </c>
      <c r="AI32" s="282">
        <v>1</v>
      </c>
      <c r="AJ32" s="282">
        <v>1</v>
      </c>
      <c r="AK32" s="282">
        <v>1</v>
      </c>
      <c r="AL32" s="11" t="s">
        <v>675</v>
      </c>
      <c r="AM32" s="11" t="s">
        <v>674</v>
      </c>
      <c r="AN32" s="14" t="s">
        <v>675</v>
      </c>
      <c r="AP32" s="281"/>
      <c r="AQ32" s="281"/>
      <c r="AR32" s="281"/>
      <c r="AS32" s="281"/>
      <c r="AT32" s="281"/>
      <c r="AU32" s="281"/>
      <c r="AV32" s="281"/>
    </row>
    <row r="33" spans="2:48" x14ac:dyDescent="0.25">
      <c r="B33" s="21">
        <f t="shared" si="41"/>
        <v>126</v>
      </c>
      <c r="C33" s="11" t="s">
        <v>671</v>
      </c>
      <c r="D33" s="11" t="s">
        <v>676</v>
      </c>
      <c r="E33" s="282">
        <v>45351</v>
      </c>
      <c r="F33" s="282">
        <v>31485</v>
      </c>
      <c r="G33" s="11" t="s">
        <v>673</v>
      </c>
      <c r="H33" s="11" t="s">
        <v>674</v>
      </c>
      <c r="I33" s="11">
        <v>5</v>
      </c>
      <c r="J33" s="11">
        <v>4327.884</v>
      </c>
      <c r="K33" s="11">
        <v>4327.884</v>
      </c>
      <c r="L33" s="11">
        <v>0</v>
      </c>
      <c r="M33" s="11">
        <v>0</v>
      </c>
      <c r="N33" s="11">
        <v>0</v>
      </c>
      <c r="O33" s="11">
        <v>0</v>
      </c>
      <c r="P33" s="11">
        <v>1000000</v>
      </c>
      <c r="Q33" s="11">
        <v>1000000</v>
      </c>
      <c r="R33" s="11">
        <v>500000</v>
      </c>
      <c r="S33" s="11">
        <v>500000</v>
      </c>
      <c r="T33" s="11">
        <v>0</v>
      </c>
      <c r="U33" s="11">
        <v>600000</v>
      </c>
      <c r="V33" s="11">
        <v>600000</v>
      </c>
      <c r="W33" s="11">
        <v>0</v>
      </c>
      <c r="X33" s="11">
        <v>0</v>
      </c>
      <c r="Y33" s="282">
        <v>1</v>
      </c>
      <c r="Z33" s="282">
        <v>1</v>
      </c>
      <c r="AA33" s="282">
        <v>1</v>
      </c>
      <c r="AB33" s="282">
        <v>1</v>
      </c>
      <c r="AC33" s="282">
        <v>1</v>
      </c>
      <c r="AD33" s="11" t="s">
        <v>674</v>
      </c>
      <c r="AE33" s="282">
        <v>1</v>
      </c>
      <c r="AF33" s="282">
        <v>1</v>
      </c>
      <c r="AG33" s="282">
        <v>1</v>
      </c>
      <c r="AH33" s="282">
        <v>1</v>
      </c>
      <c r="AI33" s="282">
        <v>1</v>
      </c>
      <c r="AJ33" s="282">
        <v>1</v>
      </c>
      <c r="AK33" s="282">
        <v>1</v>
      </c>
      <c r="AL33" s="11" t="s">
        <v>675</v>
      </c>
      <c r="AM33" s="11" t="s">
        <v>674</v>
      </c>
      <c r="AN33" s="14" t="s">
        <v>675</v>
      </c>
      <c r="AP33" s="281"/>
      <c r="AQ33" s="281"/>
      <c r="AR33" s="281"/>
      <c r="AS33" s="281"/>
      <c r="AT33" s="281"/>
      <c r="AU33" s="281"/>
      <c r="AV33" s="281"/>
    </row>
    <row r="34" spans="2:48" x14ac:dyDescent="0.25">
      <c r="B34" s="21">
        <f t="shared" si="41"/>
        <v>127</v>
      </c>
      <c r="C34" s="11" t="s">
        <v>671</v>
      </c>
      <c r="D34" s="11" t="s">
        <v>676</v>
      </c>
      <c r="E34" s="282">
        <v>45351</v>
      </c>
      <c r="F34" s="282">
        <v>33152</v>
      </c>
      <c r="G34" s="11" t="s">
        <v>673</v>
      </c>
      <c r="H34" s="11" t="s">
        <v>674</v>
      </c>
      <c r="I34" s="11">
        <v>10</v>
      </c>
      <c r="J34" s="11">
        <v>1488.5820000000001</v>
      </c>
      <c r="K34" s="11">
        <v>1488.5820000000001</v>
      </c>
      <c r="L34" s="11">
        <v>0</v>
      </c>
      <c r="M34" s="11">
        <v>0</v>
      </c>
      <c r="N34" s="11">
        <v>750000</v>
      </c>
      <c r="O34" s="11">
        <v>750000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225000</v>
      </c>
      <c r="V34" s="11">
        <v>225000</v>
      </c>
      <c r="W34" s="11">
        <v>0</v>
      </c>
      <c r="X34" s="11">
        <v>0</v>
      </c>
      <c r="Y34" s="282">
        <v>1</v>
      </c>
      <c r="Z34" s="282">
        <v>1</v>
      </c>
      <c r="AA34" s="282">
        <v>1</v>
      </c>
      <c r="AB34" s="282">
        <v>1</v>
      </c>
      <c r="AC34" s="282">
        <v>1</v>
      </c>
      <c r="AD34" s="11" t="s">
        <v>674</v>
      </c>
      <c r="AE34" s="282">
        <v>1</v>
      </c>
      <c r="AF34" s="282">
        <v>1</v>
      </c>
      <c r="AG34" s="282">
        <v>1</v>
      </c>
      <c r="AH34" s="282">
        <v>1</v>
      </c>
      <c r="AI34" s="282">
        <v>1</v>
      </c>
      <c r="AJ34" s="282">
        <v>1</v>
      </c>
      <c r="AK34" s="282">
        <v>1</v>
      </c>
      <c r="AL34" s="11" t="s">
        <v>675</v>
      </c>
      <c r="AM34" s="11" t="s">
        <v>674</v>
      </c>
      <c r="AN34" s="14" t="s">
        <v>675</v>
      </c>
      <c r="AP34" s="281"/>
      <c r="AQ34" s="281"/>
      <c r="AR34" s="281"/>
      <c r="AS34" s="281"/>
      <c r="AT34" s="281"/>
      <c r="AU34" s="281"/>
      <c r="AV34" s="281"/>
    </row>
    <row r="35" spans="2:48" x14ac:dyDescent="0.25">
      <c r="B35" s="21">
        <f t="shared" si="41"/>
        <v>128</v>
      </c>
      <c r="C35" s="11" t="s">
        <v>671</v>
      </c>
      <c r="D35" s="11" t="s">
        <v>676</v>
      </c>
      <c r="E35" s="282">
        <v>45351</v>
      </c>
      <c r="F35" s="282">
        <v>33395</v>
      </c>
      <c r="G35" s="11" t="s">
        <v>673</v>
      </c>
      <c r="H35" s="11" t="s">
        <v>674</v>
      </c>
      <c r="I35" s="11">
        <v>9</v>
      </c>
      <c r="J35" s="11">
        <v>2641.2</v>
      </c>
      <c r="K35" s="11">
        <v>2641.2</v>
      </c>
      <c r="L35" s="11">
        <v>0</v>
      </c>
      <c r="M35" s="11">
        <v>0</v>
      </c>
      <c r="N35" s="11">
        <v>264000</v>
      </c>
      <c r="O35" s="11">
        <v>264000</v>
      </c>
      <c r="P35" s="11">
        <v>1236000</v>
      </c>
      <c r="Q35" s="11">
        <v>1236000</v>
      </c>
      <c r="R35" s="11">
        <v>0</v>
      </c>
      <c r="S35" s="11">
        <v>0</v>
      </c>
      <c r="T35" s="11">
        <v>0</v>
      </c>
      <c r="U35" s="11">
        <v>600000</v>
      </c>
      <c r="V35" s="11">
        <v>600000</v>
      </c>
      <c r="W35" s="11">
        <v>0</v>
      </c>
      <c r="X35" s="11">
        <v>0</v>
      </c>
      <c r="Y35" s="282">
        <v>1</v>
      </c>
      <c r="Z35" s="282">
        <v>1</v>
      </c>
      <c r="AA35" s="282">
        <v>1</v>
      </c>
      <c r="AB35" s="282">
        <v>1</v>
      </c>
      <c r="AC35" s="282">
        <v>1</v>
      </c>
      <c r="AD35" s="11" t="s">
        <v>674</v>
      </c>
      <c r="AE35" s="282">
        <v>1</v>
      </c>
      <c r="AF35" s="282">
        <v>1</v>
      </c>
      <c r="AG35" s="282">
        <v>1</v>
      </c>
      <c r="AH35" s="282">
        <v>1</v>
      </c>
      <c r="AI35" s="282">
        <v>1</v>
      </c>
      <c r="AJ35" s="282">
        <v>1</v>
      </c>
      <c r="AK35" s="282">
        <v>1</v>
      </c>
      <c r="AL35" s="11" t="s">
        <v>675</v>
      </c>
      <c r="AM35" s="11" t="s">
        <v>674</v>
      </c>
      <c r="AN35" s="14" t="s">
        <v>675</v>
      </c>
      <c r="AP35" s="281"/>
      <c r="AQ35" s="281"/>
      <c r="AR35" s="281"/>
      <c r="AS35" s="281"/>
      <c r="AT35" s="281"/>
      <c r="AU35" s="281"/>
      <c r="AV35" s="281"/>
    </row>
    <row r="36" spans="2:48" x14ac:dyDescent="0.25">
      <c r="B36" s="21">
        <f t="shared" si="41"/>
        <v>129</v>
      </c>
      <c r="C36" s="11" t="s">
        <v>671</v>
      </c>
      <c r="D36" s="11" t="s">
        <v>676</v>
      </c>
      <c r="E36" s="282">
        <v>45351</v>
      </c>
      <c r="F36" s="282">
        <v>34940</v>
      </c>
      <c r="G36" s="11" t="s">
        <v>673</v>
      </c>
      <c r="H36" s="11" t="s">
        <v>674</v>
      </c>
      <c r="I36" s="11">
        <v>10</v>
      </c>
      <c r="J36" s="11">
        <v>1258.6320000000001</v>
      </c>
      <c r="K36" s="11">
        <v>1258.6320000000001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750000</v>
      </c>
      <c r="S36" s="11">
        <v>750000</v>
      </c>
      <c r="T36" s="11">
        <v>0</v>
      </c>
      <c r="U36" s="11">
        <v>225000</v>
      </c>
      <c r="V36" s="11">
        <v>225000</v>
      </c>
      <c r="W36" s="11">
        <v>0</v>
      </c>
      <c r="X36" s="11">
        <v>0</v>
      </c>
      <c r="Y36" s="282">
        <v>1</v>
      </c>
      <c r="Z36" s="282">
        <v>1</v>
      </c>
      <c r="AA36" s="282">
        <v>1</v>
      </c>
      <c r="AB36" s="282">
        <v>1</v>
      </c>
      <c r="AC36" s="282">
        <v>1</v>
      </c>
      <c r="AD36" s="11" t="s">
        <v>674</v>
      </c>
      <c r="AE36" s="282">
        <v>1</v>
      </c>
      <c r="AF36" s="282">
        <v>1</v>
      </c>
      <c r="AG36" s="282">
        <v>1</v>
      </c>
      <c r="AH36" s="282">
        <v>1</v>
      </c>
      <c r="AI36" s="282">
        <v>1</v>
      </c>
      <c r="AJ36" s="282">
        <v>1</v>
      </c>
      <c r="AK36" s="282">
        <v>1</v>
      </c>
      <c r="AL36" s="11" t="s">
        <v>675</v>
      </c>
      <c r="AM36" s="11" t="s">
        <v>674</v>
      </c>
      <c r="AN36" s="14" t="s">
        <v>675</v>
      </c>
      <c r="AP36" s="281"/>
      <c r="AQ36" s="281"/>
      <c r="AR36" s="281"/>
      <c r="AS36" s="281"/>
      <c r="AT36" s="281"/>
      <c r="AU36" s="281"/>
      <c r="AV36" s="281"/>
    </row>
    <row r="37" spans="2:48" x14ac:dyDescent="0.25">
      <c r="B37" s="21">
        <f t="shared" si="41"/>
        <v>130</v>
      </c>
      <c r="C37" s="11" t="s">
        <v>671</v>
      </c>
      <c r="D37" s="11" t="s">
        <v>676</v>
      </c>
      <c r="E37" s="282">
        <v>45351</v>
      </c>
      <c r="F37" s="282">
        <v>36405</v>
      </c>
      <c r="G37" s="11" t="s">
        <v>673</v>
      </c>
      <c r="H37" s="11" t="s">
        <v>674</v>
      </c>
      <c r="I37" s="11">
        <v>10</v>
      </c>
      <c r="J37" s="11">
        <v>888.678</v>
      </c>
      <c r="K37" s="11">
        <v>888.678</v>
      </c>
      <c r="L37" s="11">
        <v>0</v>
      </c>
      <c r="M37" s="11">
        <v>0</v>
      </c>
      <c r="N37" s="11">
        <v>0</v>
      </c>
      <c r="O37" s="11">
        <v>0</v>
      </c>
      <c r="P37" s="11">
        <v>500000</v>
      </c>
      <c r="Q37" s="11">
        <v>500000</v>
      </c>
      <c r="R37" s="11">
        <v>0</v>
      </c>
      <c r="S37" s="11">
        <v>0</v>
      </c>
      <c r="T37" s="11">
        <v>0</v>
      </c>
      <c r="U37" s="11">
        <v>100000</v>
      </c>
      <c r="V37" s="11">
        <v>100000</v>
      </c>
      <c r="W37" s="11">
        <v>0</v>
      </c>
      <c r="X37" s="11">
        <v>0</v>
      </c>
      <c r="Y37" s="282">
        <v>1</v>
      </c>
      <c r="Z37" s="282">
        <v>1</v>
      </c>
      <c r="AA37" s="282">
        <v>1</v>
      </c>
      <c r="AB37" s="282">
        <v>1</v>
      </c>
      <c r="AC37" s="282">
        <v>1</v>
      </c>
      <c r="AD37" s="11" t="s">
        <v>674</v>
      </c>
      <c r="AE37" s="282">
        <v>1</v>
      </c>
      <c r="AF37" s="282">
        <v>1</v>
      </c>
      <c r="AG37" s="282">
        <v>1</v>
      </c>
      <c r="AH37" s="282">
        <v>1</v>
      </c>
      <c r="AI37" s="282">
        <v>1</v>
      </c>
      <c r="AJ37" s="282">
        <v>1</v>
      </c>
      <c r="AK37" s="282">
        <v>1</v>
      </c>
      <c r="AL37" s="11" t="s">
        <v>675</v>
      </c>
      <c r="AM37" s="11" t="s">
        <v>674</v>
      </c>
      <c r="AN37" s="14" t="s">
        <v>675</v>
      </c>
      <c r="AP37" s="281"/>
      <c r="AQ37" s="281"/>
      <c r="AR37" s="281"/>
      <c r="AS37" s="281"/>
      <c r="AT37" s="281"/>
      <c r="AU37" s="281"/>
      <c r="AV37" s="281"/>
    </row>
    <row r="38" spans="2:48" x14ac:dyDescent="0.25">
      <c r="B38" s="21">
        <f t="shared" si="41"/>
        <v>131</v>
      </c>
      <c r="C38" s="11" t="s">
        <v>671</v>
      </c>
      <c r="D38" s="11" t="s">
        <v>676</v>
      </c>
      <c r="E38" s="282">
        <v>45351</v>
      </c>
      <c r="F38" s="282">
        <v>36460</v>
      </c>
      <c r="G38" s="11" t="s">
        <v>673</v>
      </c>
      <c r="H38" s="11" t="s">
        <v>674</v>
      </c>
      <c r="I38" s="11">
        <v>7</v>
      </c>
      <c r="J38" s="11">
        <v>1403.64</v>
      </c>
      <c r="K38" s="11">
        <v>1403.64</v>
      </c>
      <c r="L38" s="11">
        <v>0</v>
      </c>
      <c r="M38" s="11">
        <v>0</v>
      </c>
      <c r="N38" s="11">
        <v>240000</v>
      </c>
      <c r="O38" s="11">
        <v>240000</v>
      </c>
      <c r="P38" s="11">
        <v>110000</v>
      </c>
      <c r="Q38" s="11">
        <v>110000</v>
      </c>
      <c r="R38" s="11">
        <v>400000</v>
      </c>
      <c r="S38" s="11">
        <v>400000</v>
      </c>
      <c r="T38" s="11">
        <v>0</v>
      </c>
      <c r="U38" s="11">
        <v>225000</v>
      </c>
      <c r="V38" s="11">
        <v>225000</v>
      </c>
      <c r="W38" s="11">
        <v>0</v>
      </c>
      <c r="X38" s="11">
        <v>0</v>
      </c>
      <c r="Y38" s="282">
        <v>1</v>
      </c>
      <c r="Z38" s="282">
        <v>1</v>
      </c>
      <c r="AA38" s="282">
        <v>1</v>
      </c>
      <c r="AB38" s="282">
        <v>1</v>
      </c>
      <c r="AC38" s="282">
        <v>1</v>
      </c>
      <c r="AD38" s="11" t="s">
        <v>674</v>
      </c>
      <c r="AE38" s="282">
        <v>1</v>
      </c>
      <c r="AF38" s="282">
        <v>1</v>
      </c>
      <c r="AG38" s="282">
        <v>1</v>
      </c>
      <c r="AH38" s="282">
        <v>1</v>
      </c>
      <c r="AI38" s="282">
        <v>1</v>
      </c>
      <c r="AJ38" s="282">
        <v>1</v>
      </c>
      <c r="AK38" s="282">
        <v>1</v>
      </c>
      <c r="AL38" s="11" t="s">
        <v>675</v>
      </c>
      <c r="AM38" s="11" t="s">
        <v>674</v>
      </c>
      <c r="AN38" s="14" t="s">
        <v>675</v>
      </c>
      <c r="AP38" s="281"/>
      <c r="AQ38" s="281"/>
      <c r="AR38" s="281"/>
      <c r="AS38" s="281"/>
      <c r="AT38" s="281"/>
      <c r="AU38" s="281"/>
      <c r="AV38" s="281"/>
    </row>
    <row r="39" spans="2:48" x14ac:dyDescent="0.25">
      <c r="B39" s="21">
        <f t="shared" si="41"/>
        <v>132</v>
      </c>
      <c r="C39" s="11" t="s">
        <v>671</v>
      </c>
      <c r="D39" s="11" t="s">
        <v>676</v>
      </c>
      <c r="E39" s="282">
        <v>45351</v>
      </c>
      <c r="F39" s="282">
        <v>31308</v>
      </c>
      <c r="G39" s="11" t="s">
        <v>673</v>
      </c>
      <c r="H39" s="11" t="s">
        <v>674</v>
      </c>
      <c r="I39" s="11">
        <v>8</v>
      </c>
      <c r="J39" s="11">
        <v>2588.5439999999999</v>
      </c>
      <c r="K39" s="11">
        <v>2588.5439999999999</v>
      </c>
      <c r="L39" s="11">
        <v>0</v>
      </c>
      <c r="M39" s="11">
        <v>0</v>
      </c>
      <c r="N39" s="11">
        <v>0</v>
      </c>
      <c r="O39" s="11">
        <v>0</v>
      </c>
      <c r="P39" s="11">
        <v>1000000</v>
      </c>
      <c r="Q39" s="11">
        <v>1000000</v>
      </c>
      <c r="R39" s="11">
        <v>0</v>
      </c>
      <c r="S39" s="11">
        <v>0</v>
      </c>
      <c r="T39" s="11">
        <v>0</v>
      </c>
      <c r="U39" s="11">
        <v>350000</v>
      </c>
      <c r="V39" s="11">
        <v>350000</v>
      </c>
      <c r="W39" s="11">
        <v>0</v>
      </c>
      <c r="X39" s="11">
        <v>0</v>
      </c>
      <c r="Y39" s="282">
        <v>1</v>
      </c>
      <c r="Z39" s="282">
        <v>1</v>
      </c>
      <c r="AA39" s="282">
        <v>1</v>
      </c>
      <c r="AB39" s="282">
        <v>1</v>
      </c>
      <c r="AC39" s="282">
        <v>1</v>
      </c>
      <c r="AD39" s="11" t="s">
        <v>674</v>
      </c>
      <c r="AE39" s="282">
        <v>1</v>
      </c>
      <c r="AF39" s="282">
        <v>1</v>
      </c>
      <c r="AG39" s="282">
        <v>1</v>
      </c>
      <c r="AH39" s="282">
        <v>1</v>
      </c>
      <c r="AI39" s="282">
        <v>1</v>
      </c>
      <c r="AJ39" s="282">
        <v>1</v>
      </c>
      <c r="AK39" s="282">
        <v>1</v>
      </c>
      <c r="AL39" s="11" t="s">
        <v>675</v>
      </c>
      <c r="AM39" s="11" t="s">
        <v>674</v>
      </c>
      <c r="AN39" s="14" t="s">
        <v>675</v>
      </c>
      <c r="AP39" s="281"/>
      <c r="AQ39" s="281"/>
      <c r="AR39" s="281"/>
      <c r="AS39" s="281"/>
      <c r="AT39" s="281"/>
      <c r="AU39" s="281"/>
      <c r="AV39" s="281"/>
    </row>
    <row r="40" spans="2:48" x14ac:dyDescent="0.25">
      <c r="B40" s="21">
        <f t="shared" si="41"/>
        <v>133</v>
      </c>
      <c r="C40" s="11" t="s">
        <v>671</v>
      </c>
      <c r="D40" s="11" t="s">
        <v>676</v>
      </c>
      <c r="E40" s="282">
        <v>45351</v>
      </c>
      <c r="F40" s="282">
        <v>33208</v>
      </c>
      <c r="G40" s="11" t="s">
        <v>673</v>
      </c>
      <c r="H40" s="11" t="s">
        <v>674</v>
      </c>
      <c r="I40" s="11">
        <v>10</v>
      </c>
      <c r="J40" s="11">
        <v>1488.5820000000001</v>
      </c>
      <c r="K40" s="11">
        <v>1488.5820000000001</v>
      </c>
      <c r="L40" s="11">
        <v>0</v>
      </c>
      <c r="M40" s="11">
        <v>0</v>
      </c>
      <c r="N40" s="11">
        <v>0</v>
      </c>
      <c r="O40" s="11">
        <v>0</v>
      </c>
      <c r="P40" s="11">
        <v>150000</v>
      </c>
      <c r="Q40" s="11">
        <v>150000</v>
      </c>
      <c r="R40" s="11">
        <v>600000</v>
      </c>
      <c r="S40" s="11">
        <v>600000</v>
      </c>
      <c r="T40" s="11">
        <v>0</v>
      </c>
      <c r="U40" s="11">
        <v>225000</v>
      </c>
      <c r="V40" s="11">
        <v>225000</v>
      </c>
      <c r="W40" s="11">
        <v>0</v>
      </c>
      <c r="X40" s="11">
        <v>0</v>
      </c>
      <c r="Y40" s="282">
        <v>1</v>
      </c>
      <c r="Z40" s="282">
        <v>1</v>
      </c>
      <c r="AA40" s="282">
        <v>1</v>
      </c>
      <c r="AB40" s="282">
        <v>1</v>
      </c>
      <c r="AC40" s="282">
        <v>1</v>
      </c>
      <c r="AD40" s="11" t="s">
        <v>674</v>
      </c>
      <c r="AE40" s="282">
        <v>1</v>
      </c>
      <c r="AF40" s="282">
        <v>1</v>
      </c>
      <c r="AG40" s="282">
        <v>1</v>
      </c>
      <c r="AH40" s="282">
        <v>1</v>
      </c>
      <c r="AI40" s="282">
        <v>1</v>
      </c>
      <c r="AJ40" s="282">
        <v>1</v>
      </c>
      <c r="AK40" s="282">
        <v>1</v>
      </c>
      <c r="AL40" s="11" t="s">
        <v>675</v>
      </c>
      <c r="AM40" s="11" t="s">
        <v>674</v>
      </c>
      <c r="AN40" s="14" t="s">
        <v>675</v>
      </c>
      <c r="AP40" s="281"/>
      <c r="AQ40" s="281"/>
      <c r="AR40" s="281"/>
      <c r="AS40" s="281"/>
      <c r="AT40" s="281"/>
      <c r="AU40" s="281"/>
      <c r="AV40" s="281"/>
    </row>
    <row r="41" spans="2:48" x14ac:dyDescent="0.25">
      <c r="B41" s="21">
        <f t="shared" si="41"/>
        <v>134</v>
      </c>
      <c r="C41" s="11" t="s">
        <v>671</v>
      </c>
      <c r="D41" s="11" t="s">
        <v>676</v>
      </c>
      <c r="E41" s="282">
        <v>45351</v>
      </c>
      <c r="F41" s="282">
        <v>33556</v>
      </c>
      <c r="G41" s="11" t="s">
        <v>673</v>
      </c>
      <c r="H41" s="11" t="s">
        <v>674</v>
      </c>
      <c r="I41" s="11">
        <v>8</v>
      </c>
      <c r="J41" s="11">
        <v>1544.913</v>
      </c>
      <c r="K41" s="11">
        <v>1544.913</v>
      </c>
      <c r="L41" s="11">
        <v>0</v>
      </c>
      <c r="M41" s="11">
        <v>0</v>
      </c>
      <c r="N41" s="11">
        <v>0</v>
      </c>
      <c r="O41" s="11">
        <v>0</v>
      </c>
      <c r="P41" s="11">
        <v>750000</v>
      </c>
      <c r="Q41" s="11">
        <v>750000</v>
      </c>
      <c r="R41" s="11">
        <v>0</v>
      </c>
      <c r="S41" s="11">
        <v>0</v>
      </c>
      <c r="T41" s="11">
        <v>0</v>
      </c>
      <c r="U41" s="11">
        <v>225000</v>
      </c>
      <c r="V41" s="11">
        <v>225000</v>
      </c>
      <c r="W41" s="11">
        <v>0</v>
      </c>
      <c r="X41" s="11">
        <v>0</v>
      </c>
      <c r="Y41" s="282">
        <v>1</v>
      </c>
      <c r="Z41" s="282">
        <v>1</v>
      </c>
      <c r="AA41" s="282">
        <v>1</v>
      </c>
      <c r="AB41" s="282">
        <v>1</v>
      </c>
      <c r="AC41" s="282">
        <v>1</v>
      </c>
      <c r="AD41" s="11" t="s">
        <v>674</v>
      </c>
      <c r="AE41" s="282">
        <v>1</v>
      </c>
      <c r="AF41" s="282">
        <v>1</v>
      </c>
      <c r="AG41" s="282">
        <v>1</v>
      </c>
      <c r="AH41" s="282">
        <v>1</v>
      </c>
      <c r="AI41" s="282">
        <v>1</v>
      </c>
      <c r="AJ41" s="282">
        <v>1</v>
      </c>
      <c r="AK41" s="282">
        <v>1</v>
      </c>
      <c r="AL41" s="11" t="s">
        <v>675</v>
      </c>
      <c r="AM41" s="11" t="s">
        <v>674</v>
      </c>
      <c r="AN41" s="14" t="s">
        <v>675</v>
      </c>
      <c r="AP41" s="281"/>
      <c r="AQ41" s="281"/>
      <c r="AR41" s="281"/>
      <c r="AS41" s="281"/>
      <c r="AT41" s="281"/>
      <c r="AU41" s="281"/>
      <c r="AV41" s="281"/>
    </row>
    <row r="42" spans="2:48" x14ac:dyDescent="0.25">
      <c r="B42" s="21">
        <f t="shared" si="41"/>
        <v>135</v>
      </c>
      <c r="C42" s="11" t="s">
        <v>671</v>
      </c>
      <c r="D42" s="11" t="s">
        <v>676</v>
      </c>
      <c r="E42" s="282">
        <v>45351</v>
      </c>
      <c r="F42" s="282">
        <v>31839</v>
      </c>
      <c r="G42" s="11" t="s">
        <v>673</v>
      </c>
      <c r="H42" s="11" t="s">
        <v>678</v>
      </c>
      <c r="I42" s="11">
        <v>3</v>
      </c>
      <c r="J42" s="11">
        <v>1609.038</v>
      </c>
      <c r="K42" s="11">
        <v>1609.038</v>
      </c>
      <c r="L42" s="11">
        <v>0</v>
      </c>
      <c r="M42" s="11">
        <v>0</v>
      </c>
      <c r="N42" s="11">
        <v>0</v>
      </c>
      <c r="O42" s="11">
        <v>0</v>
      </c>
      <c r="P42" s="11">
        <v>300000</v>
      </c>
      <c r="Q42" s="11">
        <v>300000</v>
      </c>
      <c r="R42" s="11">
        <v>0</v>
      </c>
      <c r="S42" s="11">
        <v>0</v>
      </c>
      <c r="T42" s="11">
        <v>0</v>
      </c>
      <c r="U42" s="11">
        <v>60000</v>
      </c>
      <c r="V42" s="11">
        <v>60000</v>
      </c>
      <c r="W42" s="11">
        <v>0</v>
      </c>
      <c r="X42" s="11">
        <v>0</v>
      </c>
      <c r="Y42" s="282">
        <v>1</v>
      </c>
      <c r="Z42" s="282">
        <v>1</v>
      </c>
      <c r="AA42" s="282">
        <v>1</v>
      </c>
      <c r="AB42" s="282">
        <v>1</v>
      </c>
      <c r="AC42" s="282">
        <v>1</v>
      </c>
      <c r="AD42" s="11" t="s">
        <v>674</v>
      </c>
      <c r="AE42" s="282">
        <v>1</v>
      </c>
      <c r="AF42" s="282">
        <v>1</v>
      </c>
      <c r="AG42" s="282">
        <v>1</v>
      </c>
      <c r="AH42" s="282">
        <v>1</v>
      </c>
      <c r="AI42" s="282">
        <v>1</v>
      </c>
      <c r="AJ42" s="282">
        <v>1</v>
      </c>
      <c r="AK42" s="282">
        <v>1</v>
      </c>
      <c r="AL42" s="11" t="s">
        <v>675</v>
      </c>
      <c r="AM42" s="11" t="s">
        <v>674</v>
      </c>
      <c r="AN42" s="14" t="s">
        <v>675</v>
      </c>
      <c r="AP42" s="281"/>
      <c r="AQ42" s="281"/>
      <c r="AR42" s="281"/>
      <c r="AS42" s="281"/>
      <c r="AT42" s="281"/>
      <c r="AU42" s="281"/>
      <c r="AV42" s="281"/>
    </row>
    <row r="43" spans="2:48" x14ac:dyDescent="0.25">
      <c r="B43" s="21">
        <f t="shared" si="41"/>
        <v>136</v>
      </c>
      <c r="C43" s="11" t="s">
        <v>671</v>
      </c>
      <c r="D43" s="11" t="s">
        <v>676</v>
      </c>
      <c r="E43" s="282">
        <v>45351</v>
      </c>
      <c r="F43" s="282">
        <v>32917</v>
      </c>
      <c r="G43" s="11" t="s">
        <v>673</v>
      </c>
      <c r="H43" s="11" t="s">
        <v>674</v>
      </c>
      <c r="I43" s="11">
        <v>8</v>
      </c>
      <c r="J43" s="11">
        <v>1671.2370000000001</v>
      </c>
      <c r="K43" s="11">
        <v>1671.2370000000001</v>
      </c>
      <c r="L43" s="11">
        <v>0</v>
      </c>
      <c r="M43" s="11">
        <v>0</v>
      </c>
      <c r="N43" s="11">
        <v>0</v>
      </c>
      <c r="O43" s="11">
        <v>0</v>
      </c>
      <c r="P43" s="11">
        <v>750000</v>
      </c>
      <c r="Q43" s="11">
        <v>750000</v>
      </c>
      <c r="R43" s="11">
        <v>0</v>
      </c>
      <c r="S43" s="11">
        <v>0</v>
      </c>
      <c r="T43" s="11">
        <v>0</v>
      </c>
      <c r="U43" s="11">
        <v>225000</v>
      </c>
      <c r="V43" s="11">
        <v>225000</v>
      </c>
      <c r="W43" s="11">
        <v>0</v>
      </c>
      <c r="X43" s="11">
        <v>0</v>
      </c>
      <c r="Y43" s="282">
        <v>1</v>
      </c>
      <c r="Z43" s="282">
        <v>1</v>
      </c>
      <c r="AA43" s="282">
        <v>1</v>
      </c>
      <c r="AB43" s="282">
        <v>1</v>
      </c>
      <c r="AC43" s="282">
        <v>1</v>
      </c>
      <c r="AD43" s="11" t="s">
        <v>674</v>
      </c>
      <c r="AE43" s="282">
        <v>1</v>
      </c>
      <c r="AF43" s="282">
        <v>1</v>
      </c>
      <c r="AG43" s="282">
        <v>1</v>
      </c>
      <c r="AH43" s="282">
        <v>1</v>
      </c>
      <c r="AI43" s="282">
        <v>1</v>
      </c>
      <c r="AJ43" s="282">
        <v>1</v>
      </c>
      <c r="AK43" s="282">
        <v>1</v>
      </c>
      <c r="AL43" s="11" t="s">
        <v>675</v>
      </c>
      <c r="AM43" s="11" t="s">
        <v>674</v>
      </c>
      <c r="AN43" s="14" t="s">
        <v>675</v>
      </c>
      <c r="AP43" s="281"/>
      <c r="AQ43" s="281"/>
      <c r="AR43" s="281"/>
      <c r="AS43" s="281"/>
      <c r="AT43" s="281"/>
      <c r="AU43" s="281"/>
      <c r="AV43" s="281"/>
    </row>
    <row r="44" spans="2:48" x14ac:dyDescent="0.25">
      <c r="B44" s="21">
        <f t="shared" si="41"/>
        <v>137</v>
      </c>
      <c r="C44" s="11" t="s">
        <v>671</v>
      </c>
      <c r="D44" s="11" t="s">
        <v>676</v>
      </c>
      <c r="E44" s="282">
        <v>45351</v>
      </c>
      <c r="F44" s="282">
        <v>30236</v>
      </c>
      <c r="G44" s="11" t="s">
        <v>673</v>
      </c>
      <c r="H44" s="11" t="s">
        <v>674</v>
      </c>
      <c r="I44" s="11">
        <v>10</v>
      </c>
      <c r="J44" s="11">
        <v>4113.3059999999996</v>
      </c>
      <c r="K44" s="11">
        <v>4113.3059999999996</v>
      </c>
      <c r="L44" s="11">
        <v>0</v>
      </c>
      <c r="M44" s="11">
        <v>0</v>
      </c>
      <c r="N44" s="11">
        <v>0</v>
      </c>
      <c r="O44" s="11">
        <v>0</v>
      </c>
      <c r="P44" s="11">
        <v>1500000</v>
      </c>
      <c r="Q44" s="11">
        <v>1500000</v>
      </c>
      <c r="R44" s="11">
        <v>0</v>
      </c>
      <c r="S44" s="11">
        <v>0</v>
      </c>
      <c r="T44" s="11">
        <v>0</v>
      </c>
      <c r="U44" s="11">
        <v>600000</v>
      </c>
      <c r="V44" s="11">
        <v>600000</v>
      </c>
      <c r="W44" s="11">
        <v>0</v>
      </c>
      <c r="X44" s="11">
        <v>0</v>
      </c>
      <c r="Y44" s="282">
        <v>1</v>
      </c>
      <c r="Z44" s="282">
        <v>1</v>
      </c>
      <c r="AA44" s="282">
        <v>1</v>
      </c>
      <c r="AB44" s="282">
        <v>1</v>
      </c>
      <c r="AC44" s="282">
        <v>1</v>
      </c>
      <c r="AD44" s="11" t="s">
        <v>674</v>
      </c>
      <c r="AE44" s="282">
        <v>1</v>
      </c>
      <c r="AF44" s="282">
        <v>1</v>
      </c>
      <c r="AG44" s="282">
        <v>1</v>
      </c>
      <c r="AH44" s="282">
        <v>1</v>
      </c>
      <c r="AI44" s="282">
        <v>1</v>
      </c>
      <c r="AJ44" s="282">
        <v>1</v>
      </c>
      <c r="AK44" s="282">
        <v>1</v>
      </c>
      <c r="AL44" s="11" t="s">
        <v>675</v>
      </c>
      <c r="AM44" s="11" t="s">
        <v>674</v>
      </c>
      <c r="AN44" s="14" t="s">
        <v>675</v>
      </c>
      <c r="AP44" s="281"/>
      <c r="AQ44" s="281"/>
      <c r="AR44" s="281"/>
      <c r="AS44" s="281"/>
      <c r="AT44" s="281"/>
      <c r="AU44" s="281"/>
      <c r="AV44" s="281"/>
    </row>
    <row r="45" spans="2:48" x14ac:dyDescent="0.25">
      <c r="B45" s="21">
        <f t="shared" si="41"/>
        <v>138</v>
      </c>
      <c r="C45" s="11" t="s">
        <v>671</v>
      </c>
      <c r="D45" s="11" t="s">
        <v>676</v>
      </c>
      <c r="E45" s="282">
        <v>45351</v>
      </c>
      <c r="F45" s="282">
        <v>32523</v>
      </c>
      <c r="G45" s="11" t="s">
        <v>677</v>
      </c>
      <c r="H45" s="11" t="s">
        <v>674</v>
      </c>
      <c r="I45" s="11">
        <v>8</v>
      </c>
      <c r="J45" s="11">
        <v>4254.1080000000002</v>
      </c>
      <c r="K45" s="11">
        <v>4254.1080000000002</v>
      </c>
      <c r="L45" s="11">
        <v>0</v>
      </c>
      <c r="M45" s="11">
        <v>0</v>
      </c>
      <c r="N45" s="11">
        <v>0</v>
      </c>
      <c r="O45" s="11">
        <v>0</v>
      </c>
      <c r="P45" s="11">
        <v>1000000</v>
      </c>
      <c r="Q45" s="11">
        <v>1000000</v>
      </c>
      <c r="R45" s="11">
        <v>0</v>
      </c>
      <c r="S45" s="11">
        <v>0</v>
      </c>
      <c r="T45" s="11">
        <v>0</v>
      </c>
      <c r="U45" s="11">
        <v>350000</v>
      </c>
      <c r="V45" s="11">
        <v>350000</v>
      </c>
      <c r="W45" s="11">
        <v>0</v>
      </c>
      <c r="X45" s="11">
        <v>0</v>
      </c>
      <c r="Y45" s="282">
        <v>1</v>
      </c>
      <c r="Z45" s="282">
        <v>1</v>
      </c>
      <c r="AA45" s="282">
        <v>1</v>
      </c>
      <c r="AB45" s="282">
        <v>1</v>
      </c>
      <c r="AC45" s="282">
        <v>1</v>
      </c>
      <c r="AD45" s="11" t="s">
        <v>674</v>
      </c>
      <c r="AE45" s="282">
        <v>1</v>
      </c>
      <c r="AF45" s="282">
        <v>1</v>
      </c>
      <c r="AG45" s="282">
        <v>1</v>
      </c>
      <c r="AH45" s="282">
        <v>1</v>
      </c>
      <c r="AI45" s="282">
        <v>1</v>
      </c>
      <c r="AJ45" s="282">
        <v>1</v>
      </c>
      <c r="AK45" s="282">
        <v>1</v>
      </c>
      <c r="AL45" s="11" t="s">
        <v>675</v>
      </c>
      <c r="AM45" s="11" t="s">
        <v>674</v>
      </c>
      <c r="AN45" s="14" t="s">
        <v>675</v>
      </c>
      <c r="AP45" s="281"/>
      <c r="AQ45" s="281"/>
      <c r="AR45" s="281"/>
      <c r="AS45" s="281"/>
      <c r="AT45" s="281"/>
      <c r="AU45" s="281"/>
      <c r="AV45" s="281"/>
    </row>
    <row r="46" spans="2:48" x14ac:dyDescent="0.25">
      <c r="B46" s="21">
        <f t="shared" si="41"/>
        <v>139</v>
      </c>
      <c r="C46" s="11" t="s">
        <v>671</v>
      </c>
      <c r="D46" s="11" t="s">
        <v>676</v>
      </c>
      <c r="E46" s="282">
        <v>45351</v>
      </c>
      <c r="F46" s="282">
        <v>32105</v>
      </c>
      <c r="G46" s="11" t="s">
        <v>673</v>
      </c>
      <c r="H46" s="11" t="s">
        <v>674</v>
      </c>
      <c r="I46" s="11">
        <v>10</v>
      </c>
      <c r="J46" s="11">
        <v>3044.0347200000001</v>
      </c>
      <c r="K46" s="11">
        <v>3044.0347200000001</v>
      </c>
      <c r="L46" s="11">
        <v>0</v>
      </c>
      <c r="M46" s="11">
        <v>0</v>
      </c>
      <c r="N46" s="11">
        <v>480000</v>
      </c>
      <c r="O46" s="11">
        <v>480000</v>
      </c>
      <c r="P46" s="11">
        <v>0</v>
      </c>
      <c r="Q46" s="11">
        <v>0</v>
      </c>
      <c r="R46" s="11">
        <v>1000000</v>
      </c>
      <c r="S46" s="11">
        <v>1000000</v>
      </c>
      <c r="T46" s="11">
        <v>0</v>
      </c>
      <c r="U46" s="11">
        <v>590000</v>
      </c>
      <c r="V46" s="11">
        <v>590000</v>
      </c>
      <c r="W46" s="11">
        <v>0</v>
      </c>
      <c r="X46" s="11">
        <v>0</v>
      </c>
      <c r="Y46" s="282">
        <v>1</v>
      </c>
      <c r="Z46" s="282">
        <v>1</v>
      </c>
      <c r="AA46" s="282">
        <v>1</v>
      </c>
      <c r="AB46" s="282">
        <v>1</v>
      </c>
      <c r="AC46" s="282">
        <v>1</v>
      </c>
      <c r="AD46" s="11" t="s">
        <v>674</v>
      </c>
      <c r="AE46" s="282">
        <v>1</v>
      </c>
      <c r="AF46" s="282">
        <v>1</v>
      </c>
      <c r="AG46" s="282">
        <v>1</v>
      </c>
      <c r="AH46" s="282">
        <v>1</v>
      </c>
      <c r="AI46" s="282">
        <v>1</v>
      </c>
      <c r="AJ46" s="282">
        <v>1</v>
      </c>
      <c r="AK46" s="282">
        <v>1</v>
      </c>
      <c r="AL46" s="11" t="s">
        <v>675</v>
      </c>
      <c r="AM46" s="11" t="s">
        <v>674</v>
      </c>
      <c r="AN46" s="14" t="s">
        <v>675</v>
      </c>
      <c r="AP46" s="281"/>
      <c r="AQ46" s="281"/>
      <c r="AR46" s="281"/>
      <c r="AS46" s="281"/>
      <c r="AT46" s="281"/>
      <c r="AU46" s="281"/>
      <c r="AV46" s="281"/>
    </row>
    <row r="47" spans="2:48" x14ac:dyDescent="0.25">
      <c r="B47" s="21">
        <f t="shared" si="41"/>
        <v>140</v>
      </c>
      <c r="C47" s="11" t="s">
        <v>671</v>
      </c>
      <c r="D47" s="11" t="s">
        <v>676</v>
      </c>
      <c r="E47" s="282">
        <v>45351</v>
      </c>
      <c r="F47" s="282">
        <v>31996</v>
      </c>
      <c r="G47" s="11" t="s">
        <v>673</v>
      </c>
      <c r="H47" s="11" t="s">
        <v>678</v>
      </c>
      <c r="I47" s="11">
        <v>7</v>
      </c>
      <c r="J47" s="11">
        <v>2395.52376</v>
      </c>
      <c r="K47" s="11">
        <v>2395.52376</v>
      </c>
      <c r="L47" s="11">
        <v>0</v>
      </c>
      <c r="M47" s="11">
        <v>0</v>
      </c>
      <c r="N47" s="11">
        <v>120000</v>
      </c>
      <c r="O47" s="11">
        <v>120000</v>
      </c>
      <c r="P47" s="11">
        <v>400000</v>
      </c>
      <c r="Q47" s="11">
        <v>400000</v>
      </c>
      <c r="R47" s="11">
        <v>100000</v>
      </c>
      <c r="S47" s="11">
        <v>100000</v>
      </c>
      <c r="T47" s="11">
        <v>0</v>
      </c>
      <c r="U47" s="11">
        <v>160000</v>
      </c>
      <c r="V47" s="11">
        <v>160000</v>
      </c>
      <c r="W47" s="11">
        <v>0</v>
      </c>
      <c r="X47" s="11">
        <v>0</v>
      </c>
      <c r="Y47" s="282">
        <v>1</v>
      </c>
      <c r="Z47" s="282">
        <v>1</v>
      </c>
      <c r="AA47" s="282">
        <v>1</v>
      </c>
      <c r="AB47" s="282">
        <v>1</v>
      </c>
      <c r="AC47" s="282">
        <v>1</v>
      </c>
      <c r="AD47" s="11" t="s">
        <v>674</v>
      </c>
      <c r="AE47" s="282">
        <v>1</v>
      </c>
      <c r="AF47" s="282">
        <v>1</v>
      </c>
      <c r="AG47" s="282">
        <v>1</v>
      </c>
      <c r="AH47" s="282">
        <v>1</v>
      </c>
      <c r="AI47" s="282">
        <v>1</v>
      </c>
      <c r="AJ47" s="282">
        <v>1</v>
      </c>
      <c r="AK47" s="282">
        <v>1</v>
      </c>
      <c r="AL47" s="11" t="s">
        <v>675</v>
      </c>
      <c r="AM47" s="11" t="s">
        <v>674</v>
      </c>
      <c r="AN47" s="14" t="s">
        <v>675</v>
      </c>
      <c r="AP47" s="281"/>
      <c r="AQ47" s="281"/>
      <c r="AR47" s="281"/>
      <c r="AS47" s="281"/>
      <c r="AT47" s="281"/>
      <c r="AU47" s="281"/>
      <c r="AV47" s="281"/>
    </row>
    <row r="48" spans="2:48" x14ac:dyDescent="0.25">
      <c r="B48" s="21">
        <f t="shared" si="41"/>
        <v>141</v>
      </c>
      <c r="C48" s="11" t="s">
        <v>671</v>
      </c>
      <c r="D48" s="11" t="s">
        <v>676</v>
      </c>
      <c r="E48" s="282">
        <v>45351</v>
      </c>
      <c r="F48" s="282">
        <v>35443</v>
      </c>
      <c r="G48" s="11" t="s">
        <v>673</v>
      </c>
      <c r="H48" s="11" t="s">
        <v>674</v>
      </c>
      <c r="I48" s="11">
        <v>4</v>
      </c>
      <c r="J48" s="11">
        <v>1627.92</v>
      </c>
      <c r="K48" s="11">
        <v>1627.92</v>
      </c>
      <c r="L48" s="11">
        <v>0</v>
      </c>
      <c r="M48" s="11">
        <v>0</v>
      </c>
      <c r="N48" s="11">
        <v>108000</v>
      </c>
      <c r="O48" s="11">
        <v>108000</v>
      </c>
      <c r="P48" s="11">
        <v>450000</v>
      </c>
      <c r="Q48" s="11">
        <v>450000</v>
      </c>
      <c r="R48" s="11">
        <v>180000</v>
      </c>
      <c r="S48" s="11">
        <v>180000</v>
      </c>
      <c r="T48" s="11">
        <v>0</v>
      </c>
      <c r="U48" s="11">
        <v>219000</v>
      </c>
      <c r="V48" s="11">
        <v>219000</v>
      </c>
      <c r="W48" s="11">
        <v>0</v>
      </c>
      <c r="X48" s="11">
        <v>0</v>
      </c>
      <c r="Y48" s="282">
        <v>1</v>
      </c>
      <c r="Z48" s="282">
        <v>1</v>
      </c>
      <c r="AA48" s="282">
        <v>1</v>
      </c>
      <c r="AB48" s="282">
        <v>1</v>
      </c>
      <c r="AC48" s="282">
        <v>1</v>
      </c>
      <c r="AD48" s="11" t="s">
        <v>674</v>
      </c>
      <c r="AE48" s="282">
        <v>1</v>
      </c>
      <c r="AF48" s="282">
        <v>1</v>
      </c>
      <c r="AG48" s="282">
        <v>1</v>
      </c>
      <c r="AH48" s="282">
        <v>1</v>
      </c>
      <c r="AI48" s="282">
        <v>1</v>
      </c>
      <c r="AJ48" s="282">
        <v>1</v>
      </c>
      <c r="AK48" s="282">
        <v>1</v>
      </c>
      <c r="AL48" s="11" t="s">
        <v>675</v>
      </c>
      <c r="AM48" s="11" t="s">
        <v>674</v>
      </c>
      <c r="AN48" s="14" t="s">
        <v>675</v>
      </c>
      <c r="AP48" s="281"/>
      <c r="AQ48" s="281"/>
      <c r="AR48" s="281"/>
      <c r="AS48" s="281"/>
      <c r="AT48" s="281"/>
      <c r="AU48" s="281"/>
      <c r="AV48" s="281"/>
    </row>
    <row r="49" spans="2:48" x14ac:dyDescent="0.25">
      <c r="B49" s="21">
        <f t="shared" si="41"/>
        <v>142</v>
      </c>
      <c r="C49" s="11" t="s">
        <v>671</v>
      </c>
      <c r="D49" s="11" t="s">
        <v>676</v>
      </c>
      <c r="E49" s="282">
        <v>45351</v>
      </c>
      <c r="F49" s="282">
        <v>33568</v>
      </c>
      <c r="G49" s="11" t="s">
        <v>677</v>
      </c>
      <c r="H49" s="11" t="s">
        <v>674</v>
      </c>
      <c r="I49" s="11">
        <v>6</v>
      </c>
      <c r="J49" s="11">
        <v>3510.0720000000001</v>
      </c>
      <c r="K49" s="11">
        <v>3510.0720000000001</v>
      </c>
      <c r="L49" s="11">
        <v>0</v>
      </c>
      <c r="M49" s="11">
        <v>0</v>
      </c>
      <c r="N49" s="11">
        <v>0</v>
      </c>
      <c r="O49" s="11">
        <v>0</v>
      </c>
      <c r="P49" s="11">
        <v>750000</v>
      </c>
      <c r="Q49" s="11">
        <v>750000</v>
      </c>
      <c r="R49" s="11">
        <v>0</v>
      </c>
      <c r="S49" s="11">
        <v>0</v>
      </c>
      <c r="T49" s="11">
        <v>0</v>
      </c>
      <c r="U49" s="11">
        <v>225000</v>
      </c>
      <c r="V49" s="11">
        <v>225000</v>
      </c>
      <c r="W49" s="11">
        <v>0</v>
      </c>
      <c r="X49" s="11">
        <v>0</v>
      </c>
      <c r="Y49" s="282">
        <v>1</v>
      </c>
      <c r="Z49" s="282">
        <v>1</v>
      </c>
      <c r="AA49" s="282">
        <v>1</v>
      </c>
      <c r="AB49" s="282">
        <v>1</v>
      </c>
      <c r="AC49" s="282">
        <v>1</v>
      </c>
      <c r="AD49" s="11" t="s">
        <v>674</v>
      </c>
      <c r="AE49" s="282">
        <v>1</v>
      </c>
      <c r="AF49" s="282">
        <v>1</v>
      </c>
      <c r="AG49" s="282">
        <v>1</v>
      </c>
      <c r="AH49" s="282">
        <v>1</v>
      </c>
      <c r="AI49" s="282">
        <v>1</v>
      </c>
      <c r="AJ49" s="282">
        <v>1</v>
      </c>
      <c r="AK49" s="282">
        <v>1</v>
      </c>
      <c r="AL49" s="11" t="s">
        <v>675</v>
      </c>
      <c r="AM49" s="11" t="s">
        <v>674</v>
      </c>
      <c r="AN49" s="14" t="s">
        <v>675</v>
      </c>
      <c r="AP49" s="281"/>
      <c r="AQ49" s="281"/>
      <c r="AR49" s="281"/>
      <c r="AS49" s="281"/>
      <c r="AT49" s="281"/>
      <c r="AU49" s="281"/>
      <c r="AV49" s="281"/>
    </row>
    <row r="50" spans="2:48" x14ac:dyDescent="0.25">
      <c r="B50" s="21">
        <f t="shared" si="41"/>
        <v>143</v>
      </c>
      <c r="C50" s="11" t="s">
        <v>671</v>
      </c>
      <c r="D50" s="11" t="s">
        <v>676</v>
      </c>
      <c r="E50" s="282">
        <v>45351</v>
      </c>
      <c r="F50" s="282">
        <v>28905</v>
      </c>
      <c r="G50" s="11" t="s">
        <v>673</v>
      </c>
      <c r="H50" s="11" t="s">
        <v>674</v>
      </c>
      <c r="I50" s="11">
        <v>5</v>
      </c>
      <c r="J50" s="11">
        <v>2393.4119999999998</v>
      </c>
      <c r="K50" s="11">
        <v>2393.4119999999998</v>
      </c>
      <c r="L50" s="11">
        <v>0</v>
      </c>
      <c r="M50" s="11">
        <v>0</v>
      </c>
      <c r="N50" s="11">
        <v>0</v>
      </c>
      <c r="O50" s="11">
        <v>0</v>
      </c>
      <c r="P50" s="11">
        <v>500000</v>
      </c>
      <c r="Q50" s="11">
        <v>500000</v>
      </c>
      <c r="R50" s="11">
        <v>0</v>
      </c>
      <c r="S50" s="11">
        <v>0</v>
      </c>
      <c r="T50" s="11">
        <v>0</v>
      </c>
      <c r="U50" s="11">
        <v>100000</v>
      </c>
      <c r="V50" s="11">
        <v>100000</v>
      </c>
      <c r="W50" s="11">
        <v>0</v>
      </c>
      <c r="X50" s="11">
        <v>0</v>
      </c>
      <c r="Y50" s="282">
        <v>1</v>
      </c>
      <c r="Z50" s="282">
        <v>1</v>
      </c>
      <c r="AA50" s="282">
        <v>1</v>
      </c>
      <c r="AB50" s="282">
        <v>1</v>
      </c>
      <c r="AC50" s="282">
        <v>1</v>
      </c>
      <c r="AD50" s="11" t="s">
        <v>674</v>
      </c>
      <c r="AE50" s="282">
        <v>1</v>
      </c>
      <c r="AF50" s="282">
        <v>1</v>
      </c>
      <c r="AG50" s="282">
        <v>1</v>
      </c>
      <c r="AH50" s="282">
        <v>1</v>
      </c>
      <c r="AI50" s="282">
        <v>1</v>
      </c>
      <c r="AJ50" s="282">
        <v>1</v>
      </c>
      <c r="AK50" s="282">
        <v>1</v>
      </c>
      <c r="AL50" s="11" t="s">
        <v>675</v>
      </c>
      <c r="AM50" s="11" t="s">
        <v>674</v>
      </c>
      <c r="AN50" s="14" t="s">
        <v>675</v>
      </c>
      <c r="AP50" s="281"/>
      <c r="AQ50" s="281"/>
      <c r="AR50" s="281"/>
      <c r="AS50" s="281"/>
      <c r="AT50" s="281"/>
      <c r="AU50" s="281"/>
      <c r="AV50" s="281"/>
    </row>
    <row r="51" spans="2:48" x14ac:dyDescent="0.25">
      <c r="B51" s="21">
        <f t="shared" si="41"/>
        <v>144</v>
      </c>
      <c r="C51" s="11" t="s">
        <v>671</v>
      </c>
      <c r="D51" s="11" t="s">
        <v>676</v>
      </c>
      <c r="E51" s="282">
        <v>45351</v>
      </c>
      <c r="F51" s="282">
        <v>34978</v>
      </c>
      <c r="G51" s="11" t="s">
        <v>673</v>
      </c>
      <c r="H51" s="11" t="s">
        <v>674</v>
      </c>
      <c r="I51" s="11">
        <v>8</v>
      </c>
      <c r="J51" s="11">
        <v>1025.364</v>
      </c>
      <c r="K51" s="11">
        <v>1025.364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500000</v>
      </c>
      <c r="S51" s="11">
        <v>500000</v>
      </c>
      <c r="T51" s="11">
        <v>0</v>
      </c>
      <c r="U51" s="11">
        <v>100000</v>
      </c>
      <c r="V51" s="11">
        <v>100000</v>
      </c>
      <c r="W51" s="11">
        <v>0</v>
      </c>
      <c r="X51" s="11">
        <v>0</v>
      </c>
      <c r="Y51" s="282">
        <v>1</v>
      </c>
      <c r="Z51" s="282">
        <v>1</v>
      </c>
      <c r="AA51" s="282">
        <v>1</v>
      </c>
      <c r="AB51" s="282">
        <v>1</v>
      </c>
      <c r="AC51" s="282">
        <v>1</v>
      </c>
      <c r="AD51" s="11" t="s">
        <v>674</v>
      </c>
      <c r="AE51" s="282">
        <v>1</v>
      </c>
      <c r="AF51" s="282">
        <v>1</v>
      </c>
      <c r="AG51" s="282">
        <v>1</v>
      </c>
      <c r="AH51" s="282">
        <v>1</v>
      </c>
      <c r="AI51" s="282">
        <v>1</v>
      </c>
      <c r="AJ51" s="282">
        <v>1</v>
      </c>
      <c r="AK51" s="282">
        <v>1</v>
      </c>
      <c r="AL51" s="11" t="s">
        <v>675</v>
      </c>
      <c r="AM51" s="11" t="s">
        <v>674</v>
      </c>
      <c r="AN51" s="14" t="s">
        <v>675</v>
      </c>
      <c r="AP51" s="281"/>
      <c r="AQ51" s="281"/>
      <c r="AR51" s="281"/>
      <c r="AS51" s="281"/>
      <c r="AT51" s="281"/>
      <c r="AU51" s="281"/>
      <c r="AV51" s="281"/>
    </row>
    <row r="52" spans="2:48" x14ac:dyDescent="0.25">
      <c r="B52" s="21">
        <f t="shared" si="41"/>
        <v>145</v>
      </c>
      <c r="C52" s="11" t="s">
        <v>671</v>
      </c>
      <c r="D52" s="11" t="s">
        <v>676</v>
      </c>
      <c r="E52" s="282">
        <v>45351</v>
      </c>
      <c r="F52" s="282">
        <v>34054</v>
      </c>
      <c r="G52" s="11" t="s">
        <v>673</v>
      </c>
      <c r="H52" s="11" t="s">
        <v>674</v>
      </c>
      <c r="I52" s="11">
        <v>10</v>
      </c>
      <c r="J52" s="11">
        <v>1337.16</v>
      </c>
      <c r="K52" s="11">
        <v>1337.16</v>
      </c>
      <c r="L52" s="11">
        <v>0</v>
      </c>
      <c r="M52" s="11">
        <v>0</v>
      </c>
      <c r="N52" s="11">
        <v>240000</v>
      </c>
      <c r="O52" s="11">
        <v>240000</v>
      </c>
      <c r="P52" s="11">
        <v>100000</v>
      </c>
      <c r="Q52" s="11">
        <v>100000</v>
      </c>
      <c r="R52" s="11">
        <v>410000</v>
      </c>
      <c r="S52" s="11">
        <v>410000</v>
      </c>
      <c r="T52" s="11">
        <v>0</v>
      </c>
      <c r="U52" s="11">
        <v>225000</v>
      </c>
      <c r="V52" s="11">
        <v>225000</v>
      </c>
      <c r="W52" s="11">
        <v>0</v>
      </c>
      <c r="X52" s="11">
        <v>0</v>
      </c>
      <c r="Y52" s="282">
        <v>1</v>
      </c>
      <c r="Z52" s="282">
        <v>1</v>
      </c>
      <c r="AA52" s="282">
        <v>1</v>
      </c>
      <c r="AB52" s="282">
        <v>1</v>
      </c>
      <c r="AC52" s="282">
        <v>1</v>
      </c>
      <c r="AD52" s="11" t="s">
        <v>674</v>
      </c>
      <c r="AE52" s="282">
        <v>1</v>
      </c>
      <c r="AF52" s="282">
        <v>1</v>
      </c>
      <c r="AG52" s="282">
        <v>1</v>
      </c>
      <c r="AH52" s="282">
        <v>1</v>
      </c>
      <c r="AI52" s="282">
        <v>1</v>
      </c>
      <c r="AJ52" s="282">
        <v>1</v>
      </c>
      <c r="AK52" s="282">
        <v>1</v>
      </c>
      <c r="AL52" s="11" t="s">
        <v>675</v>
      </c>
      <c r="AM52" s="11" t="s">
        <v>674</v>
      </c>
      <c r="AN52" s="14" t="s">
        <v>675</v>
      </c>
      <c r="AP52" s="281"/>
      <c r="AQ52" s="281"/>
      <c r="AR52" s="281"/>
      <c r="AS52" s="281"/>
      <c r="AT52" s="281"/>
      <c r="AU52" s="281"/>
      <c r="AV52" s="281"/>
    </row>
    <row r="53" spans="2:48" x14ac:dyDescent="0.25">
      <c r="B53" s="21">
        <f t="shared" si="41"/>
        <v>146</v>
      </c>
      <c r="C53" s="11" t="s">
        <v>671</v>
      </c>
      <c r="D53" s="11" t="s">
        <v>676</v>
      </c>
      <c r="E53" s="282">
        <v>45351</v>
      </c>
      <c r="F53" s="282">
        <v>29019</v>
      </c>
      <c r="G53" s="11" t="s">
        <v>673</v>
      </c>
      <c r="H53" s="11" t="s">
        <v>674</v>
      </c>
      <c r="I53" s="11">
        <v>10</v>
      </c>
      <c r="J53" s="11">
        <v>3114.828</v>
      </c>
      <c r="K53" s="11">
        <v>3114.828</v>
      </c>
      <c r="L53" s="11">
        <v>0</v>
      </c>
      <c r="M53" s="11">
        <v>0</v>
      </c>
      <c r="N53" s="11">
        <v>0</v>
      </c>
      <c r="O53" s="11">
        <v>0</v>
      </c>
      <c r="P53" s="11">
        <v>500000</v>
      </c>
      <c r="Q53" s="11">
        <v>500000</v>
      </c>
      <c r="R53" s="11">
        <v>500000</v>
      </c>
      <c r="S53" s="11">
        <v>500000</v>
      </c>
      <c r="T53" s="11">
        <v>0</v>
      </c>
      <c r="U53" s="11">
        <v>350000</v>
      </c>
      <c r="V53" s="11">
        <v>350000</v>
      </c>
      <c r="W53" s="11">
        <v>0</v>
      </c>
      <c r="X53" s="11">
        <v>0</v>
      </c>
      <c r="Y53" s="282">
        <v>1</v>
      </c>
      <c r="Z53" s="282">
        <v>1</v>
      </c>
      <c r="AA53" s="282">
        <v>1</v>
      </c>
      <c r="AB53" s="282">
        <v>1</v>
      </c>
      <c r="AC53" s="282">
        <v>1</v>
      </c>
      <c r="AD53" s="11" t="s">
        <v>674</v>
      </c>
      <c r="AE53" s="282">
        <v>1</v>
      </c>
      <c r="AF53" s="282">
        <v>1</v>
      </c>
      <c r="AG53" s="282">
        <v>1</v>
      </c>
      <c r="AH53" s="282">
        <v>1</v>
      </c>
      <c r="AI53" s="282">
        <v>1</v>
      </c>
      <c r="AJ53" s="282">
        <v>1</v>
      </c>
      <c r="AK53" s="282">
        <v>1</v>
      </c>
      <c r="AL53" s="11" t="s">
        <v>675</v>
      </c>
      <c r="AM53" s="11" t="s">
        <v>674</v>
      </c>
      <c r="AN53" s="14" t="s">
        <v>675</v>
      </c>
      <c r="AP53" s="281"/>
      <c r="AQ53" s="281"/>
      <c r="AR53" s="281"/>
      <c r="AS53" s="281"/>
      <c r="AT53" s="281"/>
      <c r="AU53" s="281"/>
      <c r="AV53" s="281"/>
    </row>
    <row r="54" spans="2:48" x14ac:dyDescent="0.25">
      <c r="B54" s="21">
        <f t="shared" si="41"/>
        <v>147</v>
      </c>
      <c r="C54" s="11" t="s">
        <v>671</v>
      </c>
      <c r="D54" s="11" t="s">
        <v>676</v>
      </c>
      <c r="E54" s="282">
        <v>45351</v>
      </c>
      <c r="F54" s="282">
        <v>29122</v>
      </c>
      <c r="G54" s="11" t="s">
        <v>673</v>
      </c>
      <c r="H54" s="11" t="s">
        <v>674</v>
      </c>
      <c r="I54" s="11">
        <v>10</v>
      </c>
      <c r="J54" s="11">
        <v>5007</v>
      </c>
      <c r="K54" s="11">
        <v>5007</v>
      </c>
      <c r="L54" s="11">
        <v>0</v>
      </c>
      <c r="M54" s="11">
        <v>0</v>
      </c>
      <c r="N54" s="11">
        <v>0</v>
      </c>
      <c r="O54" s="11">
        <v>0</v>
      </c>
      <c r="P54" s="11">
        <v>500000</v>
      </c>
      <c r="Q54" s="11">
        <v>500000</v>
      </c>
      <c r="R54" s="11">
        <v>1000000</v>
      </c>
      <c r="S54" s="11">
        <v>1000000</v>
      </c>
      <c r="T54" s="11">
        <v>0</v>
      </c>
      <c r="U54" s="11">
        <v>600000</v>
      </c>
      <c r="V54" s="11">
        <v>600000</v>
      </c>
      <c r="W54" s="11">
        <v>0</v>
      </c>
      <c r="X54" s="11">
        <v>0</v>
      </c>
      <c r="Y54" s="282">
        <v>1</v>
      </c>
      <c r="Z54" s="282">
        <v>1</v>
      </c>
      <c r="AA54" s="282">
        <v>1</v>
      </c>
      <c r="AB54" s="282">
        <v>1</v>
      </c>
      <c r="AC54" s="282">
        <v>1</v>
      </c>
      <c r="AD54" s="11" t="s">
        <v>674</v>
      </c>
      <c r="AE54" s="282">
        <v>1</v>
      </c>
      <c r="AF54" s="282">
        <v>1</v>
      </c>
      <c r="AG54" s="282">
        <v>1</v>
      </c>
      <c r="AH54" s="282">
        <v>1</v>
      </c>
      <c r="AI54" s="282">
        <v>1</v>
      </c>
      <c r="AJ54" s="282">
        <v>1</v>
      </c>
      <c r="AK54" s="282">
        <v>1</v>
      </c>
      <c r="AL54" s="11" t="s">
        <v>675</v>
      </c>
      <c r="AM54" s="11" t="s">
        <v>674</v>
      </c>
      <c r="AN54" s="14" t="s">
        <v>675</v>
      </c>
      <c r="AP54" s="281"/>
      <c r="AQ54" s="281"/>
      <c r="AR54" s="281"/>
      <c r="AS54" s="281"/>
      <c r="AT54" s="281"/>
      <c r="AU54" s="281"/>
      <c r="AV54" s="281"/>
    </row>
    <row r="55" spans="2:48" x14ac:dyDescent="0.25">
      <c r="B55" s="21">
        <f t="shared" si="41"/>
        <v>148</v>
      </c>
      <c r="C55" s="11" t="s">
        <v>671</v>
      </c>
      <c r="D55" s="11" t="s">
        <v>676</v>
      </c>
      <c r="E55" s="282">
        <v>45351</v>
      </c>
      <c r="F55" s="282">
        <v>37136</v>
      </c>
      <c r="G55" s="11" t="s">
        <v>673</v>
      </c>
      <c r="H55" s="11" t="s">
        <v>674</v>
      </c>
      <c r="I55" s="11">
        <v>6</v>
      </c>
      <c r="J55" s="11">
        <v>766.49932799999999</v>
      </c>
      <c r="K55" s="11">
        <v>766.49932799999999</v>
      </c>
      <c r="L55" s="11">
        <v>0</v>
      </c>
      <c r="M55" s="11">
        <v>0</v>
      </c>
      <c r="N55" s="11">
        <v>288000</v>
      </c>
      <c r="O55" s="11">
        <v>288000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57600</v>
      </c>
      <c r="V55" s="11">
        <v>57600</v>
      </c>
      <c r="W55" s="11">
        <v>0</v>
      </c>
      <c r="X55" s="11">
        <v>0</v>
      </c>
      <c r="Y55" s="282">
        <v>1</v>
      </c>
      <c r="Z55" s="282">
        <v>1</v>
      </c>
      <c r="AA55" s="282">
        <v>1</v>
      </c>
      <c r="AB55" s="282">
        <v>1</v>
      </c>
      <c r="AC55" s="282">
        <v>1</v>
      </c>
      <c r="AD55" s="11" t="s">
        <v>674</v>
      </c>
      <c r="AE55" s="282">
        <v>1</v>
      </c>
      <c r="AF55" s="282">
        <v>1</v>
      </c>
      <c r="AG55" s="282">
        <v>1</v>
      </c>
      <c r="AH55" s="282">
        <v>1</v>
      </c>
      <c r="AI55" s="282">
        <v>1</v>
      </c>
      <c r="AJ55" s="282">
        <v>1</v>
      </c>
      <c r="AK55" s="282">
        <v>1</v>
      </c>
      <c r="AL55" s="11" t="s">
        <v>675</v>
      </c>
      <c r="AM55" s="11" t="s">
        <v>674</v>
      </c>
      <c r="AN55" s="14" t="s">
        <v>675</v>
      </c>
      <c r="AP55" s="281"/>
      <c r="AQ55" s="281"/>
      <c r="AR55" s="281"/>
      <c r="AS55" s="281"/>
      <c r="AT55" s="281"/>
      <c r="AU55" s="281"/>
      <c r="AV55" s="281"/>
    </row>
    <row r="56" spans="2:48" x14ac:dyDescent="0.25">
      <c r="B56" s="21">
        <f t="shared" si="41"/>
        <v>149</v>
      </c>
      <c r="C56" s="11" t="s">
        <v>671</v>
      </c>
      <c r="D56" s="11" t="s">
        <v>676</v>
      </c>
      <c r="E56" s="282">
        <v>45351</v>
      </c>
      <c r="F56" s="282">
        <v>34679</v>
      </c>
      <c r="G56" s="11" t="s">
        <v>673</v>
      </c>
      <c r="H56" s="11" t="s">
        <v>674</v>
      </c>
      <c r="I56" s="11">
        <v>4</v>
      </c>
      <c r="J56" s="11">
        <v>1266.2460000000001</v>
      </c>
      <c r="K56" s="11">
        <v>1266.2460000000001</v>
      </c>
      <c r="L56" s="11">
        <v>0</v>
      </c>
      <c r="M56" s="11">
        <v>0</v>
      </c>
      <c r="N56" s="11">
        <v>0</v>
      </c>
      <c r="O56" s="11">
        <v>0</v>
      </c>
      <c r="P56" s="11">
        <v>500000</v>
      </c>
      <c r="Q56" s="11">
        <v>500000</v>
      </c>
      <c r="R56" s="11">
        <v>0</v>
      </c>
      <c r="S56" s="11">
        <v>0</v>
      </c>
      <c r="T56" s="11">
        <v>0</v>
      </c>
      <c r="U56" s="11">
        <v>100000</v>
      </c>
      <c r="V56" s="11">
        <v>100000</v>
      </c>
      <c r="W56" s="11">
        <v>0</v>
      </c>
      <c r="X56" s="11">
        <v>0</v>
      </c>
      <c r="Y56" s="282">
        <v>1</v>
      </c>
      <c r="Z56" s="282">
        <v>1</v>
      </c>
      <c r="AA56" s="282">
        <v>1</v>
      </c>
      <c r="AB56" s="282">
        <v>1</v>
      </c>
      <c r="AC56" s="282">
        <v>1</v>
      </c>
      <c r="AD56" s="11" t="s">
        <v>674</v>
      </c>
      <c r="AE56" s="282">
        <v>1</v>
      </c>
      <c r="AF56" s="282">
        <v>1</v>
      </c>
      <c r="AG56" s="282">
        <v>1</v>
      </c>
      <c r="AH56" s="282">
        <v>1</v>
      </c>
      <c r="AI56" s="282">
        <v>1</v>
      </c>
      <c r="AJ56" s="282">
        <v>1</v>
      </c>
      <c r="AK56" s="282">
        <v>1</v>
      </c>
      <c r="AL56" s="11" t="s">
        <v>675</v>
      </c>
      <c r="AM56" s="11" t="s">
        <v>674</v>
      </c>
      <c r="AN56" s="14" t="s">
        <v>675</v>
      </c>
      <c r="AP56" s="281"/>
      <c r="AQ56" s="281"/>
      <c r="AR56" s="281"/>
      <c r="AS56" s="281"/>
      <c r="AT56" s="281"/>
      <c r="AU56" s="281"/>
      <c r="AV56" s="281"/>
    </row>
    <row r="57" spans="2:48" x14ac:dyDescent="0.25">
      <c r="B57" s="21">
        <f t="shared" si="41"/>
        <v>150</v>
      </c>
      <c r="C57" s="11" t="s">
        <v>671</v>
      </c>
      <c r="D57" s="11" t="s">
        <v>676</v>
      </c>
      <c r="E57" s="282">
        <v>45351</v>
      </c>
      <c r="F57" s="282">
        <v>34702</v>
      </c>
      <c r="G57" s="11" t="s">
        <v>673</v>
      </c>
      <c r="H57" s="11" t="s">
        <v>674</v>
      </c>
      <c r="I57" s="11">
        <v>10</v>
      </c>
      <c r="J57" s="11">
        <v>1296.8910000000001</v>
      </c>
      <c r="K57" s="11">
        <v>1296.8910000000001</v>
      </c>
      <c r="L57" s="11">
        <v>0</v>
      </c>
      <c r="M57" s="11">
        <v>0</v>
      </c>
      <c r="N57" s="11">
        <v>0</v>
      </c>
      <c r="O57" s="11">
        <v>0</v>
      </c>
      <c r="P57" s="11">
        <v>750000</v>
      </c>
      <c r="Q57" s="11">
        <v>750000</v>
      </c>
      <c r="R57" s="11">
        <v>0</v>
      </c>
      <c r="S57" s="11">
        <v>0</v>
      </c>
      <c r="T57" s="11">
        <v>0</v>
      </c>
      <c r="U57" s="11">
        <v>225000</v>
      </c>
      <c r="V57" s="11">
        <v>225000</v>
      </c>
      <c r="W57" s="11">
        <v>0</v>
      </c>
      <c r="X57" s="11">
        <v>0</v>
      </c>
      <c r="Y57" s="282">
        <v>1</v>
      </c>
      <c r="Z57" s="282">
        <v>1</v>
      </c>
      <c r="AA57" s="282">
        <v>1</v>
      </c>
      <c r="AB57" s="282">
        <v>1</v>
      </c>
      <c r="AC57" s="282">
        <v>1</v>
      </c>
      <c r="AD57" s="11" t="s">
        <v>674</v>
      </c>
      <c r="AE57" s="282">
        <v>1</v>
      </c>
      <c r="AF57" s="282">
        <v>1</v>
      </c>
      <c r="AG57" s="282">
        <v>1</v>
      </c>
      <c r="AH57" s="282">
        <v>1</v>
      </c>
      <c r="AI57" s="282">
        <v>1</v>
      </c>
      <c r="AJ57" s="282">
        <v>1</v>
      </c>
      <c r="AK57" s="282">
        <v>1</v>
      </c>
      <c r="AL57" s="11" t="s">
        <v>675</v>
      </c>
      <c r="AM57" s="11" t="s">
        <v>674</v>
      </c>
      <c r="AN57" s="14" t="s">
        <v>675</v>
      </c>
      <c r="AP57" s="281"/>
      <c r="AQ57" s="281"/>
      <c r="AR57" s="281"/>
      <c r="AS57" s="281"/>
      <c r="AT57" s="281"/>
      <c r="AU57" s="281"/>
      <c r="AV57" s="281"/>
    </row>
    <row r="58" spans="2:48" x14ac:dyDescent="0.25">
      <c r="B58" s="21">
        <f t="shared" si="41"/>
        <v>151</v>
      </c>
      <c r="C58" s="11" t="s">
        <v>671</v>
      </c>
      <c r="D58" s="11" t="s">
        <v>676</v>
      </c>
      <c r="E58" s="282">
        <v>45351</v>
      </c>
      <c r="F58" s="282">
        <v>29550</v>
      </c>
      <c r="G58" s="11" t="s">
        <v>673</v>
      </c>
      <c r="H58" s="11" t="s">
        <v>674</v>
      </c>
      <c r="I58" s="11">
        <v>10</v>
      </c>
      <c r="J58" s="11">
        <v>4675.7340000000004</v>
      </c>
      <c r="K58" s="11">
        <v>4675.7340000000004</v>
      </c>
      <c r="L58" s="11">
        <v>0</v>
      </c>
      <c r="M58" s="11">
        <v>0</v>
      </c>
      <c r="N58" s="11">
        <v>0</v>
      </c>
      <c r="O58" s="11">
        <v>0</v>
      </c>
      <c r="P58" s="11">
        <v>1500000</v>
      </c>
      <c r="Q58" s="11">
        <v>1500000</v>
      </c>
      <c r="R58" s="11">
        <v>0</v>
      </c>
      <c r="S58" s="11">
        <v>0</v>
      </c>
      <c r="T58" s="11">
        <v>0</v>
      </c>
      <c r="U58" s="11">
        <v>600000</v>
      </c>
      <c r="V58" s="11">
        <v>600000</v>
      </c>
      <c r="W58" s="11">
        <v>0</v>
      </c>
      <c r="X58" s="11">
        <v>0</v>
      </c>
      <c r="Y58" s="282">
        <v>1</v>
      </c>
      <c r="Z58" s="282">
        <v>1</v>
      </c>
      <c r="AA58" s="282">
        <v>1</v>
      </c>
      <c r="AB58" s="282">
        <v>1</v>
      </c>
      <c r="AC58" s="282">
        <v>1</v>
      </c>
      <c r="AD58" s="11" t="s">
        <v>674</v>
      </c>
      <c r="AE58" s="282">
        <v>1</v>
      </c>
      <c r="AF58" s="282">
        <v>1</v>
      </c>
      <c r="AG58" s="282">
        <v>1</v>
      </c>
      <c r="AH58" s="282">
        <v>1</v>
      </c>
      <c r="AI58" s="282">
        <v>1</v>
      </c>
      <c r="AJ58" s="282">
        <v>1</v>
      </c>
      <c r="AK58" s="282">
        <v>1</v>
      </c>
      <c r="AL58" s="11" t="s">
        <v>675</v>
      </c>
      <c r="AM58" s="11" t="s">
        <v>674</v>
      </c>
      <c r="AN58" s="14" t="s">
        <v>675</v>
      </c>
      <c r="AP58" s="281"/>
      <c r="AQ58" s="281"/>
      <c r="AR58" s="281"/>
      <c r="AS58" s="281"/>
      <c r="AT58" s="281"/>
      <c r="AU58" s="281"/>
      <c r="AV58" s="281"/>
    </row>
    <row r="59" spans="2:48" x14ac:dyDescent="0.25">
      <c r="B59" s="21">
        <f t="shared" si="41"/>
        <v>152</v>
      </c>
      <c r="C59" s="11" t="s">
        <v>671</v>
      </c>
      <c r="D59" s="11" t="s">
        <v>676</v>
      </c>
      <c r="E59" s="282">
        <v>45351</v>
      </c>
      <c r="F59" s="282">
        <v>33119</v>
      </c>
      <c r="G59" s="11" t="s">
        <v>673</v>
      </c>
      <c r="H59" s="11" t="s">
        <v>674</v>
      </c>
      <c r="I59" s="11">
        <v>5</v>
      </c>
      <c r="J59" s="11">
        <v>1854.4770000000001</v>
      </c>
      <c r="K59" s="11">
        <v>1854.4770000000001</v>
      </c>
      <c r="L59" s="11">
        <v>0</v>
      </c>
      <c r="M59" s="11">
        <v>0</v>
      </c>
      <c r="N59" s="11">
        <v>360000</v>
      </c>
      <c r="O59" s="11">
        <v>360000</v>
      </c>
      <c r="P59" s="11">
        <v>390000</v>
      </c>
      <c r="Q59" s="11">
        <v>390000</v>
      </c>
      <c r="R59" s="11">
        <v>0</v>
      </c>
      <c r="S59" s="11">
        <v>0</v>
      </c>
      <c r="T59" s="11">
        <v>0</v>
      </c>
      <c r="U59" s="11">
        <v>225000</v>
      </c>
      <c r="V59" s="11">
        <v>225000</v>
      </c>
      <c r="W59" s="11">
        <v>0</v>
      </c>
      <c r="X59" s="11">
        <v>0</v>
      </c>
      <c r="Y59" s="282">
        <v>1</v>
      </c>
      <c r="Z59" s="282">
        <v>1</v>
      </c>
      <c r="AA59" s="282">
        <v>1</v>
      </c>
      <c r="AB59" s="282">
        <v>1</v>
      </c>
      <c r="AC59" s="282">
        <v>1</v>
      </c>
      <c r="AD59" s="11" t="s">
        <v>674</v>
      </c>
      <c r="AE59" s="282">
        <v>1</v>
      </c>
      <c r="AF59" s="282">
        <v>1</v>
      </c>
      <c r="AG59" s="282">
        <v>1</v>
      </c>
      <c r="AH59" s="282">
        <v>1</v>
      </c>
      <c r="AI59" s="282">
        <v>1</v>
      </c>
      <c r="AJ59" s="282">
        <v>1</v>
      </c>
      <c r="AK59" s="282">
        <v>1</v>
      </c>
      <c r="AL59" s="11" t="s">
        <v>675</v>
      </c>
      <c r="AM59" s="11" t="s">
        <v>674</v>
      </c>
      <c r="AN59" s="14" t="s">
        <v>675</v>
      </c>
      <c r="AP59" s="281"/>
      <c r="AQ59" s="281"/>
      <c r="AR59" s="281"/>
      <c r="AS59" s="281"/>
      <c r="AT59" s="281"/>
      <c r="AU59" s="281"/>
      <c r="AV59" s="281"/>
    </row>
    <row r="60" spans="2:48" x14ac:dyDescent="0.25">
      <c r="B60" s="21">
        <f t="shared" si="41"/>
        <v>153</v>
      </c>
      <c r="C60" s="11" t="s">
        <v>671</v>
      </c>
      <c r="D60" s="11" t="s">
        <v>676</v>
      </c>
      <c r="E60" s="282">
        <v>45351</v>
      </c>
      <c r="F60" s="282">
        <v>32061</v>
      </c>
      <c r="G60" s="11" t="s">
        <v>673</v>
      </c>
      <c r="H60" s="11" t="s">
        <v>674</v>
      </c>
      <c r="I60" s="11">
        <v>10</v>
      </c>
      <c r="J60" s="11">
        <v>1707.723</v>
      </c>
      <c r="K60" s="11">
        <v>1707.723</v>
      </c>
      <c r="L60" s="11">
        <v>0</v>
      </c>
      <c r="M60" s="11">
        <v>0</v>
      </c>
      <c r="N60" s="11">
        <v>0</v>
      </c>
      <c r="O60" s="11">
        <v>0</v>
      </c>
      <c r="P60" s="11">
        <v>750000</v>
      </c>
      <c r="Q60" s="11">
        <v>750000</v>
      </c>
      <c r="R60" s="11">
        <v>0</v>
      </c>
      <c r="S60" s="11">
        <v>0</v>
      </c>
      <c r="T60" s="11">
        <v>0</v>
      </c>
      <c r="U60" s="11">
        <v>225000</v>
      </c>
      <c r="V60" s="11">
        <v>225000</v>
      </c>
      <c r="W60" s="11">
        <v>0</v>
      </c>
      <c r="X60" s="11">
        <v>0</v>
      </c>
      <c r="Y60" s="282">
        <v>1</v>
      </c>
      <c r="Z60" s="282">
        <v>1</v>
      </c>
      <c r="AA60" s="282">
        <v>1</v>
      </c>
      <c r="AB60" s="282">
        <v>1</v>
      </c>
      <c r="AC60" s="282">
        <v>1</v>
      </c>
      <c r="AD60" s="11" t="s">
        <v>674</v>
      </c>
      <c r="AE60" s="282">
        <v>1</v>
      </c>
      <c r="AF60" s="282">
        <v>1</v>
      </c>
      <c r="AG60" s="282">
        <v>1</v>
      </c>
      <c r="AH60" s="282">
        <v>1</v>
      </c>
      <c r="AI60" s="282">
        <v>1</v>
      </c>
      <c r="AJ60" s="282">
        <v>1</v>
      </c>
      <c r="AK60" s="282">
        <v>1</v>
      </c>
      <c r="AL60" s="11" t="s">
        <v>675</v>
      </c>
      <c r="AM60" s="11" t="s">
        <v>674</v>
      </c>
      <c r="AN60" s="14" t="s">
        <v>675</v>
      </c>
      <c r="AP60" s="281"/>
      <c r="AQ60" s="281"/>
      <c r="AR60" s="281"/>
      <c r="AS60" s="281"/>
      <c r="AT60" s="281"/>
      <c r="AU60" s="281"/>
      <c r="AV60" s="281"/>
    </row>
    <row r="61" spans="2:48" x14ac:dyDescent="0.25">
      <c r="B61" s="21">
        <f t="shared" si="41"/>
        <v>154</v>
      </c>
      <c r="C61" s="11" t="s">
        <v>671</v>
      </c>
      <c r="D61" s="11" t="s">
        <v>676</v>
      </c>
      <c r="E61" s="282">
        <v>45351</v>
      </c>
      <c r="F61" s="282">
        <v>33331</v>
      </c>
      <c r="G61" s="11" t="s">
        <v>673</v>
      </c>
      <c r="H61" s="11" t="s">
        <v>674</v>
      </c>
      <c r="I61" s="11">
        <v>9</v>
      </c>
      <c r="J61" s="11">
        <v>1545.9929999999999</v>
      </c>
      <c r="K61" s="11">
        <v>1545.9929999999999</v>
      </c>
      <c r="L61" s="11">
        <v>0</v>
      </c>
      <c r="M61" s="11">
        <v>0</v>
      </c>
      <c r="N61" s="11">
        <v>0</v>
      </c>
      <c r="O61" s="11">
        <v>0</v>
      </c>
      <c r="P61" s="11">
        <v>750000</v>
      </c>
      <c r="Q61" s="11">
        <v>750000</v>
      </c>
      <c r="R61" s="11">
        <v>0</v>
      </c>
      <c r="S61" s="11">
        <v>0</v>
      </c>
      <c r="T61" s="11">
        <v>0</v>
      </c>
      <c r="U61" s="11">
        <v>225000</v>
      </c>
      <c r="V61" s="11">
        <v>225000</v>
      </c>
      <c r="W61" s="11">
        <v>0</v>
      </c>
      <c r="X61" s="11">
        <v>0</v>
      </c>
      <c r="Y61" s="282">
        <v>1</v>
      </c>
      <c r="Z61" s="282">
        <v>1</v>
      </c>
      <c r="AA61" s="282">
        <v>1</v>
      </c>
      <c r="AB61" s="282">
        <v>1</v>
      </c>
      <c r="AC61" s="282">
        <v>1</v>
      </c>
      <c r="AD61" s="11" t="s">
        <v>674</v>
      </c>
      <c r="AE61" s="282">
        <v>1</v>
      </c>
      <c r="AF61" s="282">
        <v>1</v>
      </c>
      <c r="AG61" s="282">
        <v>1</v>
      </c>
      <c r="AH61" s="282">
        <v>1</v>
      </c>
      <c r="AI61" s="282">
        <v>1</v>
      </c>
      <c r="AJ61" s="282">
        <v>1</v>
      </c>
      <c r="AK61" s="282">
        <v>1</v>
      </c>
      <c r="AL61" s="11" t="s">
        <v>675</v>
      </c>
      <c r="AM61" s="11" t="s">
        <v>674</v>
      </c>
      <c r="AN61" s="14" t="s">
        <v>675</v>
      </c>
      <c r="AP61" s="281"/>
      <c r="AQ61" s="281"/>
      <c r="AR61" s="281"/>
      <c r="AS61" s="281"/>
      <c r="AT61" s="281"/>
      <c r="AU61" s="281"/>
      <c r="AV61" s="281"/>
    </row>
    <row r="62" spans="2:48" x14ac:dyDescent="0.25">
      <c r="B62" s="21">
        <f t="shared" si="41"/>
        <v>155</v>
      </c>
      <c r="C62" s="11" t="s">
        <v>671</v>
      </c>
      <c r="D62" s="11" t="s">
        <v>676</v>
      </c>
      <c r="E62" s="282">
        <v>45351</v>
      </c>
      <c r="F62" s="282">
        <v>34147</v>
      </c>
      <c r="G62" s="11" t="s">
        <v>677</v>
      </c>
      <c r="H62" s="11" t="s">
        <v>678</v>
      </c>
      <c r="I62" s="11">
        <v>5</v>
      </c>
      <c r="J62" s="11">
        <v>4580.9009999999998</v>
      </c>
      <c r="K62" s="11">
        <v>4580.9009999999998</v>
      </c>
      <c r="L62" s="11">
        <v>0</v>
      </c>
      <c r="M62" s="11">
        <v>0</v>
      </c>
      <c r="N62" s="11">
        <v>0</v>
      </c>
      <c r="O62" s="11">
        <v>0</v>
      </c>
      <c r="P62" s="11">
        <v>750000</v>
      </c>
      <c r="Q62" s="11">
        <v>750000</v>
      </c>
      <c r="R62" s="11">
        <v>0</v>
      </c>
      <c r="S62" s="11">
        <v>0</v>
      </c>
      <c r="T62" s="11">
        <v>0</v>
      </c>
      <c r="U62" s="11">
        <v>225000</v>
      </c>
      <c r="V62" s="11">
        <v>225000</v>
      </c>
      <c r="W62" s="11">
        <v>0</v>
      </c>
      <c r="X62" s="11">
        <v>0</v>
      </c>
      <c r="Y62" s="282">
        <v>1</v>
      </c>
      <c r="Z62" s="282">
        <v>1</v>
      </c>
      <c r="AA62" s="282">
        <v>1</v>
      </c>
      <c r="AB62" s="282">
        <v>1</v>
      </c>
      <c r="AC62" s="282">
        <v>1</v>
      </c>
      <c r="AD62" s="11" t="s">
        <v>674</v>
      </c>
      <c r="AE62" s="282">
        <v>1</v>
      </c>
      <c r="AF62" s="282">
        <v>1</v>
      </c>
      <c r="AG62" s="282">
        <v>1</v>
      </c>
      <c r="AH62" s="282">
        <v>1</v>
      </c>
      <c r="AI62" s="282">
        <v>1</v>
      </c>
      <c r="AJ62" s="282">
        <v>1</v>
      </c>
      <c r="AK62" s="282">
        <v>1</v>
      </c>
      <c r="AL62" s="11" t="s">
        <v>675</v>
      </c>
      <c r="AM62" s="11" t="s">
        <v>674</v>
      </c>
      <c r="AN62" s="14" t="s">
        <v>675</v>
      </c>
      <c r="AP62" s="281"/>
      <c r="AQ62" s="281"/>
      <c r="AR62" s="281"/>
      <c r="AS62" s="281"/>
      <c r="AT62" s="281"/>
      <c r="AU62" s="281"/>
      <c r="AV62" s="281"/>
    </row>
    <row r="63" spans="2:48" x14ac:dyDescent="0.25">
      <c r="B63" s="21">
        <f t="shared" si="41"/>
        <v>156</v>
      </c>
      <c r="C63" s="11" t="s">
        <v>671</v>
      </c>
      <c r="D63" s="11" t="s">
        <v>676</v>
      </c>
      <c r="E63" s="282">
        <v>45351</v>
      </c>
      <c r="F63" s="282">
        <v>34765</v>
      </c>
      <c r="G63" s="11" t="s">
        <v>673</v>
      </c>
      <c r="H63" s="11" t="s">
        <v>674</v>
      </c>
      <c r="I63" s="11">
        <v>3</v>
      </c>
      <c r="J63" s="11">
        <v>3330.36</v>
      </c>
      <c r="K63" s="11">
        <v>3330.36</v>
      </c>
      <c r="L63" s="11">
        <v>0</v>
      </c>
      <c r="M63" s="11">
        <v>0</v>
      </c>
      <c r="N63" s="11">
        <v>360000</v>
      </c>
      <c r="O63" s="11">
        <v>360000</v>
      </c>
      <c r="P63" s="11">
        <v>100000</v>
      </c>
      <c r="Q63" s="11">
        <v>100000</v>
      </c>
      <c r="R63" s="11">
        <v>1000000</v>
      </c>
      <c r="S63" s="11">
        <v>1000000</v>
      </c>
      <c r="T63" s="11">
        <v>0</v>
      </c>
      <c r="U63" s="11">
        <v>580000</v>
      </c>
      <c r="V63" s="11">
        <v>580000</v>
      </c>
      <c r="W63" s="11">
        <v>0</v>
      </c>
      <c r="X63" s="11">
        <v>0</v>
      </c>
      <c r="Y63" s="282">
        <v>1</v>
      </c>
      <c r="Z63" s="282">
        <v>1</v>
      </c>
      <c r="AA63" s="282">
        <v>1</v>
      </c>
      <c r="AB63" s="282">
        <v>1</v>
      </c>
      <c r="AC63" s="282">
        <v>1</v>
      </c>
      <c r="AD63" s="11" t="s">
        <v>674</v>
      </c>
      <c r="AE63" s="282">
        <v>1</v>
      </c>
      <c r="AF63" s="282">
        <v>1</v>
      </c>
      <c r="AG63" s="282">
        <v>1</v>
      </c>
      <c r="AH63" s="282">
        <v>1</v>
      </c>
      <c r="AI63" s="282">
        <v>1</v>
      </c>
      <c r="AJ63" s="282">
        <v>1</v>
      </c>
      <c r="AK63" s="282">
        <v>1</v>
      </c>
      <c r="AL63" s="11" t="s">
        <v>675</v>
      </c>
      <c r="AM63" s="11" t="s">
        <v>674</v>
      </c>
      <c r="AN63" s="14" t="s">
        <v>675</v>
      </c>
      <c r="AP63" s="281"/>
      <c r="AQ63" s="281"/>
      <c r="AR63" s="281"/>
      <c r="AS63" s="281"/>
      <c r="AT63" s="281"/>
      <c r="AU63" s="281"/>
      <c r="AV63" s="281"/>
    </row>
    <row r="64" spans="2:48" x14ac:dyDescent="0.25">
      <c r="B64" s="21">
        <f t="shared" si="41"/>
        <v>157</v>
      </c>
      <c r="C64" s="11" t="s">
        <v>671</v>
      </c>
      <c r="D64" s="11" t="s">
        <v>676</v>
      </c>
      <c r="E64" s="282">
        <v>45351</v>
      </c>
      <c r="F64" s="282">
        <v>35465</v>
      </c>
      <c r="G64" s="11" t="s">
        <v>673</v>
      </c>
      <c r="H64" s="11" t="s">
        <v>674</v>
      </c>
      <c r="I64" s="11">
        <v>6</v>
      </c>
      <c r="J64" s="11">
        <v>1115.904</v>
      </c>
      <c r="K64" s="11">
        <v>1115.904</v>
      </c>
      <c r="L64" s="11">
        <v>0</v>
      </c>
      <c r="M64" s="11">
        <v>0</v>
      </c>
      <c r="N64" s="11">
        <v>0</v>
      </c>
      <c r="O64" s="11">
        <v>0</v>
      </c>
      <c r="P64" s="11">
        <v>500000</v>
      </c>
      <c r="Q64" s="11">
        <v>500000</v>
      </c>
      <c r="R64" s="11">
        <v>0</v>
      </c>
      <c r="S64" s="11">
        <v>0</v>
      </c>
      <c r="T64" s="11">
        <v>0</v>
      </c>
      <c r="U64" s="11">
        <v>100000</v>
      </c>
      <c r="V64" s="11">
        <v>100000</v>
      </c>
      <c r="W64" s="11">
        <v>0</v>
      </c>
      <c r="X64" s="11">
        <v>0</v>
      </c>
      <c r="Y64" s="282">
        <v>1</v>
      </c>
      <c r="Z64" s="282">
        <v>1</v>
      </c>
      <c r="AA64" s="282">
        <v>1</v>
      </c>
      <c r="AB64" s="282">
        <v>1</v>
      </c>
      <c r="AC64" s="282">
        <v>1</v>
      </c>
      <c r="AD64" s="11" t="s">
        <v>674</v>
      </c>
      <c r="AE64" s="282">
        <v>1</v>
      </c>
      <c r="AF64" s="282">
        <v>1</v>
      </c>
      <c r="AG64" s="282">
        <v>1</v>
      </c>
      <c r="AH64" s="282">
        <v>1</v>
      </c>
      <c r="AI64" s="282">
        <v>1</v>
      </c>
      <c r="AJ64" s="282">
        <v>1</v>
      </c>
      <c r="AK64" s="282">
        <v>1</v>
      </c>
      <c r="AL64" s="11" t="s">
        <v>675</v>
      </c>
      <c r="AM64" s="11" t="s">
        <v>674</v>
      </c>
      <c r="AN64" s="14" t="s">
        <v>675</v>
      </c>
      <c r="AP64" s="281"/>
      <c r="AQ64" s="281"/>
      <c r="AR64" s="281"/>
      <c r="AS64" s="281"/>
      <c r="AT64" s="281"/>
      <c r="AU64" s="281"/>
      <c r="AV64" s="281"/>
    </row>
    <row r="65" spans="2:48" x14ac:dyDescent="0.25">
      <c r="B65" s="21">
        <f t="shared" si="41"/>
        <v>158</v>
      </c>
      <c r="C65" s="11" t="s">
        <v>671</v>
      </c>
      <c r="D65" s="11" t="s">
        <v>676</v>
      </c>
      <c r="E65" s="282">
        <v>45351</v>
      </c>
      <c r="F65" s="282">
        <v>33881</v>
      </c>
      <c r="G65" s="11" t="s">
        <v>673</v>
      </c>
      <c r="H65" s="11" t="s">
        <v>674</v>
      </c>
      <c r="I65" s="11">
        <v>9</v>
      </c>
      <c r="J65" s="11">
        <v>2539.8539999999998</v>
      </c>
      <c r="K65" s="11">
        <v>2539.8539999999998</v>
      </c>
      <c r="L65" s="11">
        <v>0</v>
      </c>
      <c r="M65" s="11">
        <v>0</v>
      </c>
      <c r="N65" s="11">
        <v>0</v>
      </c>
      <c r="O65" s="11">
        <v>0</v>
      </c>
      <c r="P65" s="11">
        <v>1500000</v>
      </c>
      <c r="Q65" s="11">
        <v>1500000</v>
      </c>
      <c r="R65" s="11">
        <v>0</v>
      </c>
      <c r="S65" s="11">
        <v>0</v>
      </c>
      <c r="T65" s="11">
        <v>0</v>
      </c>
      <c r="U65" s="11">
        <v>600000</v>
      </c>
      <c r="V65" s="11">
        <v>600000</v>
      </c>
      <c r="W65" s="11">
        <v>0</v>
      </c>
      <c r="X65" s="11">
        <v>0</v>
      </c>
      <c r="Y65" s="282">
        <v>1</v>
      </c>
      <c r="Z65" s="282">
        <v>1</v>
      </c>
      <c r="AA65" s="282">
        <v>1</v>
      </c>
      <c r="AB65" s="282">
        <v>1</v>
      </c>
      <c r="AC65" s="282">
        <v>1</v>
      </c>
      <c r="AD65" s="11" t="s">
        <v>674</v>
      </c>
      <c r="AE65" s="282">
        <v>1</v>
      </c>
      <c r="AF65" s="282">
        <v>1</v>
      </c>
      <c r="AG65" s="282">
        <v>1</v>
      </c>
      <c r="AH65" s="282">
        <v>1</v>
      </c>
      <c r="AI65" s="282">
        <v>1</v>
      </c>
      <c r="AJ65" s="282">
        <v>1</v>
      </c>
      <c r="AK65" s="282">
        <v>1</v>
      </c>
      <c r="AL65" s="11" t="s">
        <v>675</v>
      </c>
      <c r="AM65" s="11" t="s">
        <v>674</v>
      </c>
      <c r="AN65" s="14" t="s">
        <v>675</v>
      </c>
      <c r="AP65" s="281"/>
      <c r="AQ65" s="281"/>
      <c r="AR65" s="281"/>
      <c r="AS65" s="281"/>
      <c r="AT65" s="281"/>
      <c r="AU65" s="281"/>
      <c r="AV65" s="281"/>
    </row>
    <row r="66" spans="2:48" x14ac:dyDescent="0.25">
      <c r="B66" s="21">
        <f t="shared" si="41"/>
        <v>159</v>
      </c>
      <c r="C66" s="11" t="s">
        <v>671</v>
      </c>
      <c r="D66" s="11" t="s">
        <v>676</v>
      </c>
      <c r="E66" s="282">
        <v>45351</v>
      </c>
      <c r="F66" s="282">
        <v>34358</v>
      </c>
      <c r="G66" s="11" t="s">
        <v>677</v>
      </c>
      <c r="H66" s="11" t="s">
        <v>674</v>
      </c>
      <c r="I66" s="11">
        <v>1</v>
      </c>
      <c r="J66" s="11">
        <v>3762.7020000000002</v>
      </c>
      <c r="K66" s="11">
        <v>3762.7020000000002</v>
      </c>
      <c r="L66" s="11">
        <v>0</v>
      </c>
      <c r="M66" s="11">
        <v>0</v>
      </c>
      <c r="N66" s="11">
        <v>0</v>
      </c>
      <c r="O66" s="11">
        <v>0</v>
      </c>
      <c r="P66" s="11">
        <v>100000</v>
      </c>
      <c r="Q66" s="11">
        <v>100000</v>
      </c>
      <c r="R66" s="11">
        <v>400000</v>
      </c>
      <c r="S66" s="11">
        <v>400000</v>
      </c>
      <c r="T66" s="11">
        <v>0</v>
      </c>
      <c r="U66" s="11">
        <v>100000</v>
      </c>
      <c r="V66" s="11">
        <v>100000</v>
      </c>
      <c r="W66" s="11">
        <v>0</v>
      </c>
      <c r="X66" s="11">
        <v>0</v>
      </c>
      <c r="Y66" s="282">
        <v>1</v>
      </c>
      <c r="Z66" s="282">
        <v>1</v>
      </c>
      <c r="AA66" s="282">
        <v>1</v>
      </c>
      <c r="AB66" s="282">
        <v>1</v>
      </c>
      <c r="AC66" s="282">
        <v>1</v>
      </c>
      <c r="AD66" s="11" t="s">
        <v>674</v>
      </c>
      <c r="AE66" s="282">
        <v>1</v>
      </c>
      <c r="AF66" s="282">
        <v>1</v>
      </c>
      <c r="AG66" s="282">
        <v>1</v>
      </c>
      <c r="AH66" s="282">
        <v>1</v>
      </c>
      <c r="AI66" s="282">
        <v>1</v>
      </c>
      <c r="AJ66" s="282">
        <v>1</v>
      </c>
      <c r="AK66" s="282">
        <v>1</v>
      </c>
      <c r="AL66" s="11" t="s">
        <v>675</v>
      </c>
      <c r="AM66" s="11" t="s">
        <v>674</v>
      </c>
      <c r="AN66" s="14" t="s">
        <v>675</v>
      </c>
      <c r="AP66" s="281"/>
      <c r="AQ66" s="281"/>
      <c r="AR66" s="281"/>
      <c r="AS66" s="281"/>
      <c r="AT66" s="281"/>
      <c r="AU66" s="281"/>
      <c r="AV66" s="281"/>
    </row>
    <row r="67" spans="2:48" x14ac:dyDescent="0.25">
      <c r="B67" s="21">
        <f t="shared" si="41"/>
        <v>160</v>
      </c>
      <c r="C67" s="11" t="s">
        <v>671</v>
      </c>
      <c r="D67" s="11" t="s">
        <v>676</v>
      </c>
      <c r="E67" s="282">
        <v>45351</v>
      </c>
      <c r="F67" s="282">
        <v>37011</v>
      </c>
      <c r="G67" s="11" t="s">
        <v>673</v>
      </c>
      <c r="H67" s="11" t="s">
        <v>674</v>
      </c>
      <c r="I67" s="11">
        <v>4</v>
      </c>
      <c r="J67" s="11">
        <v>1183.182</v>
      </c>
      <c r="K67" s="11">
        <v>1183.182</v>
      </c>
      <c r="L67" s="11">
        <v>0</v>
      </c>
      <c r="M67" s="11">
        <v>0</v>
      </c>
      <c r="N67" s="11">
        <v>0</v>
      </c>
      <c r="O67" s="11">
        <v>0</v>
      </c>
      <c r="P67" s="11">
        <v>500000</v>
      </c>
      <c r="Q67" s="11">
        <v>500000</v>
      </c>
      <c r="R67" s="11">
        <v>0</v>
      </c>
      <c r="S67" s="11">
        <v>0</v>
      </c>
      <c r="T67" s="11">
        <v>0</v>
      </c>
      <c r="U67" s="11">
        <v>100000</v>
      </c>
      <c r="V67" s="11">
        <v>100000</v>
      </c>
      <c r="W67" s="11">
        <v>0</v>
      </c>
      <c r="X67" s="11">
        <v>0</v>
      </c>
      <c r="Y67" s="282">
        <v>1</v>
      </c>
      <c r="Z67" s="282">
        <v>1</v>
      </c>
      <c r="AA67" s="282">
        <v>1</v>
      </c>
      <c r="AB67" s="282">
        <v>1</v>
      </c>
      <c r="AC67" s="282">
        <v>1</v>
      </c>
      <c r="AD67" s="11" t="s">
        <v>674</v>
      </c>
      <c r="AE67" s="282">
        <v>1</v>
      </c>
      <c r="AF67" s="282">
        <v>1</v>
      </c>
      <c r="AG67" s="282">
        <v>1</v>
      </c>
      <c r="AH67" s="282">
        <v>1</v>
      </c>
      <c r="AI67" s="282">
        <v>1</v>
      </c>
      <c r="AJ67" s="282">
        <v>1</v>
      </c>
      <c r="AK67" s="282">
        <v>1</v>
      </c>
      <c r="AL67" s="11" t="s">
        <v>675</v>
      </c>
      <c r="AM67" s="11" t="s">
        <v>674</v>
      </c>
      <c r="AN67" s="14" t="s">
        <v>675</v>
      </c>
      <c r="AP67" s="281"/>
      <c r="AQ67" s="281"/>
      <c r="AR67" s="281"/>
      <c r="AS67" s="281"/>
      <c r="AT67" s="281"/>
      <c r="AU67" s="281"/>
      <c r="AV67" s="281"/>
    </row>
    <row r="68" spans="2:48" x14ac:dyDescent="0.25">
      <c r="B68" s="21">
        <f t="shared" si="41"/>
        <v>161</v>
      </c>
      <c r="C68" s="11" t="s">
        <v>671</v>
      </c>
      <c r="D68" s="11" t="s">
        <v>676</v>
      </c>
      <c r="E68" s="282">
        <v>45351</v>
      </c>
      <c r="F68" s="282">
        <v>33835</v>
      </c>
      <c r="G68" s="11" t="s">
        <v>677</v>
      </c>
      <c r="H68" s="11" t="s">
        <v>674</v>
      </c>
      <c r="I68" s="11">
        <v>10</v>
      </c>
      <c r="J68" s="11">
        <v>5007.348</v>
      </c>
      <c r="K68" s="11">
        <v>5007.348</v>
      </c>
      <c r="L68" s="11">
        <v>0</v>
      </c>
      <c r="M68" s="11">
        <v>0</v>
      </c>
      <c r="N68" s="11">
        <v>0</v>
      </c>
      <c r="O68" s="11">
        <v>0</v>
      </c>
      <c r="P68" s="11">
        <v>1000000</v>
      </c>
      <c r="Q68" s="11">
        <v>1000000</v>
      </c>
      <c r="R68" s="11">
        <v>500000</v>
      </c>
      <c r="S68" s="11">
        <v>500000</v>
      </c>
      <c r="T68" s="11">
        <v>0</v>
      </c>
      <c r="U68" s="11">
        <v>600000</v>
      </c>
      <c r="V68" s="11">
        <v>600000</v>
      </c>
      <c r="W68" s="11">
        <v>0</v>
      </c>
      <c r="X68" s="11">
        <v>0</v>
      </c>
      <c r="Y68" s="282">
        <v>1</v>
      </c>
      <c r="Z68" s="282">
        <v>1</v>
      </c>
      <c r="AA68" s="282">
        <v>1</v>
      </c>
      <c r="AB68" s="282">
        <v>1</v>
      </c>
      <c r="AC68" s="282">
        <v>1</v>
      </c>
      <c r="AD68" s="11" t="s">
        <v>674</v>
      </c>
      <c r="AE68" s="282">
        <v>1</v>
      </c>
      <c r="AF68" s="282">
        <v>1</v>
      </c>
      <c r="AG68" s="282">
        <v>1</v>
      </c>
      <c r="AH68" s="282">
        <v>1</v>
      </c>
      <c r="AI68" s="282">
        <v>1</v>
      </c>
      <c r="AJ68" s="282">
        <v>1</v>
      </c>
      <c r="AK68" s="282">
        <v>1</v>
      </c>
      <c r="AL68" s="11" t="s">
        <v>675</v>
      </c>
      <c r="AM68" s="11" t="s">
        <v>674</v>
      </c>
      <c r="AN68" s="14" t="s">
        <v>675</v>
      </c>
      <c r="AP68" s="281"/>
      <c r="AQ68" s="281"/>
      <c r="AR68" s="281"/>
      <c r="AS68" s="281"/>
      <c r="AT68" s="281"/>
      <c r="AU68" s="281"/>
      <c r="AV68" s="281"/>
    </row>
    <row r="69" spans="2:48" x14ac:dyDescent="0.25">
      <c r="B69" s="21">
        <f t="shared" si="41"/>
        <v>162</v>
      </c>
      <c r="C69" s="11" t="s">
        <v>671</v>
      </c>
      <c r="D69" s="11" t="s">
        <v>676</v>
      </c>
      <c r="E69" s="282">
        <v>45351</v>
      </c>
      <c r="F69" s="282">
        <v>31841</v>
      </c>
      <c r="G69" s="11" t="s">
        <v>673</v>
      </c>
      <c r="H69" s="11" t="s">
        <v>674</v>
      </c>
      <c r="I69" s="11">
        <v>9</v>
      </c>
      <c r="J69" s="11">
        <v>3388.08</v>
      </c>
      <c r="K69" s="11">
        <v>3388.08</v>
      </c>
      <c r="L69" s="11">
        <v>0</v>
      </c>
      <c r="M69" s="11">
        <v>0</v>
      </c>
      <c r="N69" s="11">
        <v>0</v>
      </c>
      <c r="O69" s="11">
        <v>0</v>
      </c>
      <c r="P69" s="11">
        <v>1500000</v>
      </c>
      <c r="Q69" s="11">
        <v>1500000</v>
      </c>
      <c r="R69" s="11">
        <v>0</v>
      </c>
      <c r="S69" s="11">
        <v>0</v>
      </c>
      <c r="T69" s="11">
        <v>0</v>
      </c>
      <c r="U69" s="11">
        <v>600000</v>
      </c>
      <c r="V69" s="11">
        <v>600000</v>
      </c>
      <c r="W69" s="11">
        <v>0</v>
      </c>
      <c r="X69" s="11">
        <v>0</v>
      </c>
      <c r="Y69" s="282">
        <v>1</v>
      </c>
      <c r="Z69" s="282">
        <v>1</v>
      </c>
      <c r="AA69" s="282">
        <v>1</v>
      </c>
      <c r="AB69" s="282">
        <v>1</v>
      </c>
      <c r="AC69" s="282">
        <v>1</v>
      </c>
      <c r="AD69" s="11" t="s">
        <v>674</v>
      </c>
      <c r="AE69" s="282">
        <v>1</v>
      </c>
      <c r="AF69" s="282">
        <v>1</v>
      </c>
      <c r="AG69" s="282">
        <v>1</v>
      </c>
      <c r="AH69" s="282">
        <v>1</v>
      </c>
      <c r="AI69" s="282">
        <v>1</v>
      </c>
      <c r="AJ69" s="282">
        <v>1</v>
      </c>
      <c r="AK69" s="282">
        <v>1</v>
      </c>
      <c r="AL69" s="11" t="s">
        <v>675</v>
      </c>
      <c r="AM69" s="11" t="s">
        <v>674</v>
      </c>
      <c r="AN69" s="14" t="s">
        <v>675</v>
      </c>
      <c r="AP69" s="281"/>
      <c r="AQ69" s="281"/>
      <c r="AR69" s="281"/>
      <c r="AS69" s="281"/>
      <c r="AT69" s="281"/>
      <c r="AU69" s="281"/>
      <c r="AV69" s="281"/>
    </row>
    <row r="70" spans="2:48" x14ac:dyDescent="0.25">
      <c r="B70" s="21">
        <f t="shared" si="41"/>
        <v>163</v>
      </c>
      <c r="C70" s="11" t="s">
        <v>671</v>
      </c>
      <c r="D70" s="11" t="s">
        <v>676</v>
      </c>
      <c r="E70" s="282">
        <v>45351</v>
      </c>
      <c r="F70" s="282">
        <v>34264</v>
      </c>
      <c r="G70" s="11" t="s">
        <v>673</v>
      </c>
      <c r="H70" s="11" t="s">
        <v>678</v>
      </c>
      <c r="I70" s="11">
        <v>9</v>
      </c>
      <c r="J70" s="11">
        <v>1879.11</v>
      </c>
      <c r="K70" s="11">
        <v>1879.11</v>
      </c>
      <c r="L70" s="11">
        <v>0</v>
      </c>
      <c r="M70" s="11">
        <v>0</v>
      </c>
      <c r="N70" s="11">
        <v>0</v>
      </c>
      <c r="O70" s="11">
        <v>0</v>
      </c>
      <c r="P70" s="11">
        <v>750000</v>
      </c>
      <c r="Q70" s="11">
        <v>750000</v>
      </c>
      <c r="R70" s="11">
        <v>0</v>
      </c>
      <c r="S70" s="11">
        <v>0</v>
      </c>
      <c r="T70" s="11">
        <v>0</v>
      </c>
      <c r="U70" s="11">
        <v>225000</v>
      </c>
      <c r="V70" s="11">
        <v>225000</v>
      </c>
      <c r="W70" s="11">
        <v>0</v>
      </c>
      <c r="X70" s="11">
        <v>0</v>
      </c>
      <c r="Y70" s="282">
        <v>1</v>
      </c>
      <c r="Z70" s="282">
        <v>1</v>
      </c>
      <c r="AA70" s="282">
        <v>1</v>
      </c>
      <c r="AB70" s="282">
        <v>1</v>
      </c>
      <c r="AC70" s="282">
        <v>1</v>
      </c>
      <c r="AD70" s="11" t="s">
        <v>674</v>
      </c>
      <c r="AE70" s="282">
        <v>1</v>
      </c>
      <c r="AF70" s="282">
        <v>1</v>
      </c>
      <c r="AG70" s="282">
        <v>1</v>
      </c>
      <c r="AH70" s="282">
        <v>1</v>
      </c>
      <c r="AI70" s="282">
        <v>1</v>
      </c>
      <c r="AJ70" s="282">
        <v>1</v>
      </c>
      <c r="AK70" s="282">
        <v>1</v>
      </c>
      <c r="AL70" s="11" t="s">
        <v>675</v>
      </c>
      <c r="AM70" s="11" t="s">
        <v>674</v>
      </c>
      <c r="AN70" s="14" t="s">
        <v>675</v>
      </c>
      <c r="AP70" s="281"/>
      <c r="AQ70" s="281"/>
      <c r="AR70" s="281"/>
      <c r="AS70" s="281"/>
      <c r="AT70" s="281"/>
      <c r="AU70" s="281"/>
      <c r="AV70" s="281"/>
    </row>
    <row r="71" spans="2:48" x14ac:dyDescent="0.25">
      <c r="B71" s="21">
        <f t="shared" si="41"/>
        <v>164</v>
      </c>
      <c r="C71" s="11" t="s">
        <v>671</v>
      </c>
      <c r="D71" s="11" t="s">
        <v>676</v>
      </c>
      <c r="E71" s="282">
        <v>45351</v>
      </c>
      <c r="F71" s="282">
        <v>34298</v>
      </c>
      <c r="G71" s="11" t="s">
        <v>673</v>
      </c>
      <c r="H71" s="11" t="s">
        <v>674</v>
      </c>
      <c r="I71" s="11">
        <v>8</v>
      </c>
      <c r="J71" s="11">
        <v>1450.269</v>
      </c>
      <c r="K71" s="11">
        <v>1450.269</v>
      </c>
      <c r="L71" s="11">
        <v>0</v>
      </c>
      <c r="M71" s="11">
        <v>0</v>
      </c>
      <c r="N71" s="11">
        <v>240000</v>
      </c>
      <c r="O71" s="11">
        <v>240000</v>
      </c>
      <c r="P71" s="11">
        <v>100000</v>
      </c>
      <c r="Q71" s="11">
        <v>100000</v>
      </c>
      <c r="R71" s="11">
        <v>410000</v>
      </c>
      <c r="S71" s="11">
        <v>410000</v>
      </c>
      <c r="T71" s="11">
        <v>0</v>
      </c>
      <c r="U71" s="11">
        <v>225000</v>
      </c>
      <c r="V71" s="11">
        <v>225000</v>
      </c>
      <c r="W71" s="11">
        <v>0</v>
      </c>
      <c r="X71" s="11">
        <v>0</v>
      </c>
      <c r="Y71" s="282">
        <v>1</v>
      </c>
      <c r="Z71" s="282">
        <v>1</v>
      </c>
      <c r="AA71" s="282">
        <v>1</v>
      </c>
      <c r="AB71" s="282">
        <v>1</v>
      </c>
      <c r="AC71" s="282">
        <v>1</v>
      </c>
      <c r="AD71" s="11" t="s">
        <v>674</v>
      </c>
      <c r="AE71" s="282">
        <v>1</v>
      </c>
      <c r="AF71" s="282">
        <v>1</v>
      </c>
      <c r="AG71" s="282">
        <v>1</v>
      </c>
      <c r="AH71" s="282">
        <v>1</v>
      </c>
      <c r="AI71" s="282">
        <v>1</v>
      </c>
      <c r="AJ71" s="282">
        <v>1</v>
      </c>
      <c r="AK71" s="282">
        <v>1</v>
      </c>
      <c r="AL71" s="11" t="s">
        <v>675</v>
      </c>
      <c r="AM71" s="11" t="s">
        <v>674</v>
      </c>
      <c r="AN71" s="14" t="s">
        <v>675</v>
      </c>
      <c r="AP71" s="281"/>
      <c r="AQ71" s="281"/>
      <c r="AR71" s="281"/>
      <c r="AS71" s="281"/>
      <c r="AT71" s="281"/>
      <c r="AU71" s="281"/>
      <c r="AV71" s="281"/>
    </row>
    <row r="72" spans="2:48" x14ac:dyDescent="0.25">
      <c r="B72" s="21">
        <f t="shared" si="41"/>
        <v>165</v>
      </c>
      <c r="C72" s="11" t="s">
        <v>671</v>
      </c>
      <c r="D72" s="11" t="s">
        <v>676</v>
      </c>
      <c r="E72" s="282">
        <v>45351</v>
      </c>
      <c r="F72" s="282">
        <v>35358</v>
      </c>
      <c r="G72" s="11" t="s">
        <v>673</v>
      </c>
      <c r="H72" s="11" t="s">
        <v>674</v>
      </c>
      <c r="I72" s="11">
        <v>8</v>
      </c>
      <c r="J72" s="11">
        <v>1003.525300224</v>
      </c>
      <c r="K72" s="11">
        <v>1003.525300224</v>
      </c>
      <c r="L72" s="11">
        <v>0</v>
      </c>
      <c r="M72" s="11">
        <v>0</v>
      </c>
      <c r="N72" s="11">
        <v>499992</v>
      </c>
      <c r="O72" s="11">
        <v>499992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99998.399999999994</v>
      </c>
      <c r="V72" s="11">
        <v>99998.399999999994</v>
      </c>
      <c r="W72" s="11">
        <v>0</v>
      </c>
      <c r="X72" s="11">
        <v>0</v>
      </c>
      <c r="Y72" s="282">
        <v>1</v>
      </c>
      <c r="Z72" s="282">
        <v>1</v>
      </c>
      <c r="AA72" s="282">
        <v>1</v>
      </c>
      <c r="AB72" s="282">
        <v>1</v>
      </c>
      <c r="AC72" s="282">
        <v>1</v>
      </c>
      <c r="AD72" s="11" t="s">
        <v>674</v>
      </c>
      <c r="AE72" s="282">
        <v>1</v>
      </c>
      <c r="AF72" s="282">
        <v>1</v>
      </c>
      <c r="AG72" s="282">
        <v>1</v>
      </c>
      <c r="AH72" s="282">
        <v>1</v>
      </c>
      <c r="AI72" s="282">
        <v>1</v>
      </c>
      <c r="AJ72" s="282">
        <v>1</v>
      </c>
      <c r="AK72" s="282">
        <v>1</v>
      </c>
      <c r="AL72" s="11" t="s">
        <v>675</v>
      </c>
      <c r="AM72" s="11" t="s">
        <v>674</v>
      </c>
      <c r="AN72" s="14" t="s">
        <v>675</v>
      </c>
      <c r="AP72" s="281"/>
      <c r="AQ72" s="281"/>
      <c r="AR72" s="281"/>
      <c r="AS72" s="281"/>
      <c r="AT72" s="281"/>
      <c r="AU72" s="281"/>
      <c r="AV72" s="281"/>
    </row>
    <row r="73" spans="2:48" x14ac:dyDescent="0.25">
      <c r="B73" s="21">
        <f t="shared" si="41"/>
        <v>166</v>
      </c>
      <c r="C73" s="11" t="s">
        <v>671</v>
      </c>
      <c r="D73" s="11" t="s">
        <v>676</v>
      </c>
      <c r="E73" s="282">
        <v>45351</v>
      </c>
      <c r="F73" s="282">
        <v>32813</v>
      </c>
      <c r="G73" s="11" t="s">
        <v>673</v>
      </c>
      <c r="H73" s="11" t="s">
        <v>674</v>
      </c>
      <c r="I73" s="11">
        <v>10</v>
      </c>
      <c r="J73" s="11">
        <v>1553.64</v>
      </c>
      <c r="K73" s="11">
        <v>1553.64</v>
      </c>
      <c r="L73" s="11">
        <v>0</v>
      </c>
      <c r="M73" s="11">
        <v>0</v>
      </c>
      <c r="N73" s="11">
        <v>240000</v>
      </c>
      <c r="O73" s="11">
        <v>240000</v>
      </c>
      <c r="P73" s="11">
        <v>110000</v>
      </c>
      <c r="Q73" s="11">
        <v>110000</v>
      </c>
      <c r="R73" s="11">
        <v>400000</v>
      </c>
      <c r="S73" s="11">
        <v>400000</v>
      </c>
      <c r="T73" s="11">
        <v>0</v>
      </c>
      <c r="U73" s="11">
        <v>225000</v>
      </c>
      <c r="V73" s="11">
        <v>225000</v>
      </c>
      <c r="W73" s="11">
        <v>0</v>
      </c>
      <c r="X73" s="11">
        <v>0</v>
      </c>
      <c r="Y73" s="282">
        <v>1</v>
      </c>
      <c r="Z73" s="282">
        <v>1</v>
      </c>
      <c r="AA73" s="282">
        <v>1</v>
      </c>
      <c r="AB73" s="282">
        <v>1</v>
      </c>
      <c r="AC73" s="282">
        <v>1</v>
      </c>
      <c r="AD73" s="11" t="s">
        <v>674</v>
      </c>
      <c r="AE73" s="282">
        <v>1</v>
      </c>
      <c r="AF73" s="282">
        <v>1</v>
      </c>
      <c r="AG73" s="282">
        <v>1</v>
      </c>
      <c r="AH73" s="282">
        <v>1</v>
      </c>
      <c r="AI73" s="282">
        <v>1</v>
      </c>
      <c r="AJ73" s="282">
        <v>1</v>
      </c>
      <c r="AK73" s="282">
        <v>1</v>
      </c>
      <c r="AL73" s="11" t="s">
        <v>675</v>
      </c>
      <c r="AM73" s="11" t="s">
        <v>674</v>
      </c>
      <c r="AN73" s="14" t="s">
        <v>675</v>
      </c>
      <c r="AP73" s="281"/>
      <c r="AQ73" s="281"/>
      <c r="AR73" s="281"/>
      <c r="AS73" s="281"/>
      <c r="AT73" s="281"/>
      <c r="AU73" s="281"/>
      <c r="AV73" s="281"/>
    </row>
    <row r="74" spans="2:48" x14ac:dyDescent="0.25">
      <c r="B74" s="21">
        <f t="shared" ref="B74:B137" si="42">B73+1</f>
        <v>167</v>
      </c>
      <c r="C74" s="11" t="s">
        <v>671</v>
      </c>
      <c r="D74" s="11" t="s">
        <v>676</v>
      </c>
      <c r="E74" s="282">
        <v>45351</v>
      </c>
      <c r="F74" s="282">
        <v>33288</v>
      </c>
      <c r="G74" s="11" t="s">
        <v>677</v>
      </c>
      <c r="H74" s="11" t="s">
        <v>674</v>
      </c>
      <c r="I74" s="11">
        <v>5</v>
      </c>
      <c r="J74" s="11">
        <v>4802.4359999999997</v>
      </c>
      <c r="K74" s="11">
        <v>4802.4359999999997</v>
      </c>
      <c r="L74" s="11">
        <v>0</v>
      </c>
      <c r="M74" s="11">
        <v>0</v>
      </c>
      <c r="N74" s="11">
        <v>0</v>
      </c>
      <c r="O74" s="11">
        <v>0</v>
      </c>
      <c r="P74" s="11">
        <v>1000000</v>
      </c>
      <c r="Q74" s="11">
        <v>1000000</v>
      </c>
      <c r="R74" s="11">
        <v>0</v>
      </c>
      <c r="S74" s="11">
        <v>0</v>
      </c>
      <c r="T74" s="11">
        <v>0</v>
      </c>
      <c r="U74" s="11">
        <v>350000</v>
      </c>
      <c r="V74" s="11">
        <v>350000</v>
      </c>
      <c r="W74" s="11">
        <v>0</v>
      </c>
      <c r="X74" s="11">
        <v>0</v>
      </c>
      <c r="Y74" s="282">
        <v>1</v>
      </c>
      <c r="Z74" s="282">
        <v>1</v>
      </c>
      <c r="AA74" s="282">
        <v>1</v>
      </c>
      <c r="AB74" s="282">
        <v>1</v>
      </c>
      <c r="AC74" s="282">
        <v>1</v>
      </c>
      <c r="AD74" s="11" t="s">
        <v>674</v>
      </c>
      <c r="AE74" s="282">
        <v>1</v>
      </c>
      <c r="AF74" s="282">
        <v>1</v>
      </c>
      <c r="AG74" s="282">
        <v>1</v>
      </c>
      <c r="AH74" s="282">
        <v>1</v>
      </c>
      <c r="AI74" s="282">
        <v>1</v>
      </c>
      <c r="AJ74" s="282">
        <v>1</v>
      </c>
      <c r="AK74" s="282">
        <v>1</v>
      </c>
      <c r="AL74" s="11" t="s">
        <v>675</v>
      </c>
      <c r="AM74" s="11" t="s">
        <v>674</v>
      </c>
      <c r="AN74" s="14" t="s">
        <v>675</v>
      </c>
      <c r="AP74" s="281"/>
      <c r="AQ74" s="281"/>
      <c r="AR74" s="281"/>
      <c r="AS74" s="281"/>
      <c r="AT74" s="281"/>
      <c r="AU74" s="281"/>
      <c r="AV74" s="281"/>
    </row>
    <row r="75" spans="2:48" x14ac:dyDescent="0.25">
      <c r="B75" s="21">
        <f t="shared" si="42"/>
        <v>168</v>
      </c>
      <c r="C75" s="11" t="s">
        <v>671</v>
      </c>
      <c r="D75" s="11" t="s">
        <v>676</v>
      </c>
      <c r="E75" s="282">
        <v>45351</v>
      </c>
      <c r="F75" s="282">
        <v>34716</v>
      </c>
      <c r="G75" s="11" t="s">
        <v>677</v>
      </c>
      <c r="H75" s="11" t="s">
        <v>678</v>
      </c>
      <c r="I75" s="11">
        <v>8</v>
      </c>
      <c r="J75" s="11">
        <v>3124.2689999999998</v>
      </c>
      <c r="K75" s="11">
        <v>3124.2689999999998</v>
      </c>
      <c r="L75" s="11">
        <v>0</v>
      </c>
      <c r="M75" s="11">
        <v>0</v>
      </c>
      <c r="N75" s="11">
        <v>360000</v>
      </c>
      <c r="O75" s="11">
        <v>360000</v>
      </c>
      <c r="P75" s="11">
        <v>250000</v>
      </c>
      <c r="Q75" s="11">
        <v>250000</v>
      </c>
      <c r="R75" s="11">
        <v>0</v>
      </c>
      <c r="S75" s="11">
        <v>0</v>
      </c>
      <c r="T75" s="11">
        <v>0</v>
      </c>
      <c r="U75" s="11">
        <v>155000</v>
      </c>
      <c r="V75" s="11">
        <v>155000</v>
      </c>
      <c r="W75" s="11">
        <v>0</v>
      </c>
      <c r="X75" s="11">
        <v>0</v>
      </c>
      <c r="Y75" s="282">
        <v>1</v>
      </c>
      <c r="Z75" s="282">
        <v>1</v>
      </c>
      <c r="AA75" s="282">
        <v>1</v>
      </c>
      <c r="AB75" s="282">
        <v>1</v>
      </c>
      <c r="AC75" s="282">
        <v>1</v>
      </c>
      <c r="AD75" s="11" t="s">
        <v>674</v>
      </c>
      <c r="AE75" s="282">
        <v>1</v>
      </c>
      <c r="AF75" s="282">
        <v>1</v>
      </c>
      <c r="AG75" s="282">
        <v>1</v>
      </c>
      <c r="AH75" s="282">
        <v>1</v>
      </c>
      <c r="AI75" s="282">
        <v>1</v>
      </c>
      <c r="AJ75" s="282">
        <v>1</v>
      </c>
      <c r="AK75" s="282">
        <v>1</v>
      </c>
      <c r="AL75" s="11" t="s">
        <v>675</v>
      </c>
      <c r="AM75" s="11" t="s">
        <v>674</v>
      </c>
      <c r="AN75" s="14" t="s">
        <v>675</v>
      </c>
      <c r="AP75" s="281"/>
      <c r="AQ75" s="281"/>
      <c r="AR75" s="281"/>
      <c r="AS75" s="281"/>
      <c r="AT75" s="281"/>
      <c r="AU75" s="281"/>
      <c r="AV75" s="281"/>
    </row>
    <row r="76" spans="2:48" x14ac:dyDescent="0.25">
      <c r="B76" s="21">
        <f t="shared" si="42"/>
        <v>169</v>
      </c>
      <c r="C76" s="11" t="s">
        <v>671</v>
      </c>
      <c r="D76" s="11" t="s">
        <v>676</v>
      </c>
      <c r="E76" s="282">
        <v>45351</v>
      </c>
      <c r="F76" s="282">
        <v>33467</v>
      </c>
      <c r="G76" s="11" t="s">
        <v>673</v>
      </c>
      <c r="H76" s="11" t="s">
        <v>674</v>
      </c>
      <c r="I76" s="11">
        <v>7</v>
      </c>
      <c r="J76" s="11">
        <v>3051.99</v>
      </c>
      <c r="K76" s="11">
        <v>3051.99</v>
      </c>
      <c r="L76" s="11">
        <v>0</v>
      </c>
      <c r="M76" s="11">
        <v>0</v>
      </c>
      <c r="N76" s="11">
        <v>0</v>
      </c>
      <c r="O76" s="11">
        <v>0</v>
      </c>
      <c r="P76" s="11">
        <v>1500000</v>
      </c>
      <c r="Q76" s="11">
        <v>1500000</v>
      </c>
      <c r="R76" s="11">
        <v>0</v>
      </c>
      <c r="S76" s="11">
        <v>0</v>
      </c>
      <c r="T76" s="11">
        <v>0</v>
      </c>
      <c r="U76" s="11">
        <v>600000</v>
      </c>
      <c r="V76" s="11">
        <v>600000</v>
      </c>
      <c r="W76" s="11">
        <v>0</v>
      </c>
      <c r="X76" s="11">
        <v>0</v>
      </c>
      <c r="Y76" s="282">
        <v>1</v>
      </c>
      <c r="Z76" s="282">
        <v>1</v>
      </c>
      <c r="AA76" s="282">
        <v>1</v>
      </c>
      <c r="AB76" s="282">
        <v>1</v>
      </c>
      <c r="AC76" s="282">
        <v>1</v>
      </c>
      <c r="AD76" s="11" t="s">
        <v>674</v>
      </c>
      <c r="AE76" s="282">
        <v>1</v>
      </c>
      <c r="AF76" s="282">
        <v>1</v>
      </c>
      <c r="AG76" s="282">
        <v>1</v>
      </c>
      <c r="AH76" s="282">
        <v>1</v>
      </c>
      <c r="AI76" s="282">
        <v>1</v>
      </c>
      <c r="AJ76" s="282">
        <v>1</v>
      </c>
      <c r="AK76" s="282">
        <v>1</v>
      </c>
      <c r="AL76" s="11" t="s">
        <v>675</v>
      </c>
      <c r="AM76" s="11" t="s">
        <v>674</v>
      </c>
      <c r="AN76" s="14" t="s">
        <v>675</v>
      </c>
      <c r="AP76" s="281"/>
      <c r="AQ76" s="281"/>
      <c r="AR76" s="281"/>
      <c r="AS76" s="281"/>
      <c r="AT76" s="281"/>
      <c r="AU76" s="281"/>
      <c r="AV76" s="281"/>
    </row>
    <row r="77" spans="2:48" x14ac:dyDescent="0.25">
      <c r="B77" s="21">
        <f t="shared" si="42"/>
        <v>170</v>
      </c>
      <c r="C77" s="11" t="s">
        <v>671</v>
      </c>
      <c r="D77" s="11" t="s">
        <v>676</v>
      </c>
      <c r="E77" s="282">
        <v>45351</v>
      </c>
      <c r="F77" s="282">
        <v>34224</v>
      </c>
      <c r="G77" s="11" t="s">
        <v>673</v>
      </c>
      <c r="H77" s="11" t="s">
        <v>674</v>
      </c>
      <c r="I77" s="11">
        <v>9</v>
      </c>
      <c r="J77" s="11">
        <v>1393.2090000000001</v>
      </c>
      <c r="K77" s="11">
        <v>1393.2090000000001</v>
      </c>
      <c r="L77" s="11">
        <v>0</v>
      </c>
      <c r="M77" s="11">
        <v>0</v>
      </c>
      <c r="N77" s="11">
        <v>0</v>
      </c>
      <c r="O77" s="11">
        <v>0</v>
      </c>
      <c r="P77" s="11">
        <v>750000</v>
      </c>
      <c r="Q77" s="11">
        <v>750000</v>
      </c>
      <c r="R77" s="11">
        <v>0</v>
      </c>
      <c r="S77" s="11">
        <v>0</v>
      </c>
      <c r="T77" s="11">
        <v>0</v>
      </c>
      <c r="U77" s="11">
        <v>225000</v>
      </c>
      <c r="V77" s="11">
        <v>225000</v>
      </c>
      <c r="W77" s="11">
        <v>0</v>
      </c>
      <c r="X77" s="11">
        <v>0</v>
      </c>
      <c r="Y77" s="282">
        <v>1</v>
      </c>
      <c r="Z77" s="282">
        <v>1</v>
      </c>
      <c r="AA77" s="282">
        <v>1</v>
      </c>
      <c r="AB77" s="282">
        <v>1</v>
      </c>
      <c r="AC77" s="282">
        <v>1</v>
      </c>
      <c r="AD77" s="11" t="s">
        <v>674</v>
      </c>
      <c r="AE77" s="282">
        <v>1</v>
      </c>
      <c r="AF77" s="282">
        <v>1</v>
      </c>
      <c r="AG77" s="282">
        <v>1</v>
      </c>
      <c r="AH77" s="282">
        <v>1</v>
      </c>
      <c r="AI77" s="282">
        <v>1</v>
      </c>
      <c r="AJ77" s="282">
        <v>1</v>
      </c>
      <c r="AK77" s="282">
        <v>1</v>
      </c>
      <c r="AL77" s="11" t="s">
        <v>675</v>
      </c>
      <c r="AM77" s="11" t="s">
        <v>674</v>
      </c>
      <c r="AN77" s="14" t="s">
        <v>675</v>
      </c>
      <c r="AP77" s="281"/>
      <c r="AQ77" s="281"/>
      <c r="AR77" s="281"/>
      <c r="AS77" s="281"/>
      <c r="AT77" s="281"/>
      <c r="AU77" s="281"/>
      <c r="AV77" s="281"/>
    </row>
    <row r="78" spans="2:48" x14ac:dyDescent="0.25">
      <c r="B78" s="21">
        <f t="shared" si="42"/>
        <v>171</v>
      </c>
      <c r="C78" s="11" t="s">
        <v>671</v>
      </c>
      <c r="D78" s="11" t="s">
        <v>676</v>
      </c>
      <c r="E78" s="282">
        <v>45351</v>
      </c>
      <c r="F78" s="282">
        <v>34002</v>
      </c>
      <c r="G78" s="11" t="s">
        <v>673</v>
      </c>
      <c r="H78" s="11" t="s">
        <v>674</v>
      </c>
      <c r="I78" s="11">
        <v>4</v>
      </c>
      <c r="J78" s="11">
        <v>1808.6846399999999</v>
      </c>
      <c r="K78" s="11">
        <v>1808.6846399999999</v>
      </c>
      <c r="L78" s="11">
        <v>0</v>
      </c>
      <c r="M78" s="11">
        <v>0</v>
      </c>
      <c r="N78" s="11">
        <v>240000</v>
      </c>
      <c r="O78" s="11">
        <v>240000</v>
      </c>
      <c r="P78" s="11">
        <v>500000</v>
      </c>
      <c r="Q78" s="11">
        <v>500000</v>
      </c>
      <c r="R78" s="11">
        <v>0</v>
      </c>
      <c r="S78" s="11">
        <v>0</v>
      </c>
      <c r="T78" s="11">
        <v>0</v>
      </c>
      <c r="U78" s="11">
        <v>220000</v>
      </c>
      <c r="V78" s="11">
        <v>220000</v>
      </c>
      <c r="W78" s="11">
        <v>0</v>
      </c>
      <c r="X78" s="11">
        <v>0</v>
      </c>
      <c r="Y78" s="282">
        <v>1</v>
      </c>
      <c r="Z78" s="282">
        <v>1</v>
      </c>
      <c r="AA78" s="282">
        <v>1</v>
      </c>
      <c r="AB78" s="282">
        <v>1</v>
      </c>
      <c r="AC78" s="282">
        <v>1</v>
      </c>
      <c r="AD78" s="11" t="s">
        <v>674</v>
      </c>
      <c r="AE78" s="282">
        <v>1</v>
      </c>
      <c r="AF78" s="282">
        <v>1</v>
      </c>
      <c r="AG78" s="282">
        <v>1</v>
      </c>
      <c r="AH78" s="282">
        <v>1</v>
      </c>
      <c r="AI78" s="282">
        <v>1</v>
      </c>
      <c r="AJ78" s="282">
        <v>1</v>
      </c>
      <c r="AK78" s="282">
        <v>1</v>
      </c>
      <c r="AL78" s="11" t="s">
        <v>675</v>
      </c>
      <c r="AM78" s="11" t="s">
        <v>674</v>
      </c>
      <c r="AN78" s="14" t="s">
        <v>675</v>
      </c>
      <c r="AP78" s="281"/>
      <c r="AQ78" s="281"/>
      <c r="AR78" s="281"/>
      <c r="AS78" s="281"/>
      <c r="AT78" s="281"/>
      <c r="AU78" s="281"/>
      <c r="AV78" s="281"/>
    </row>
    <row r="79" spans="2:48" x14ac:dyDescent="0.25">
      <c r="B79" s="21">
        <f t="shared" si="42"/>
        <v>172</v>
      </c>
      <c r="C79" s="11" t="s">
        <v>671</v>
      </c>
      <c r="D79" s="11" t="s">
        <v>676</v>
      </c>
      <c r="E79" s="282">
        <v>45351</v>
      </c>
      <c r="F79" s="282">
        <v>35817</v>
      </c>
      <c r="G79" s="11" t="s">
        <v>673</v>
      </c>
      <c r="H79" s="11" t="s">
        <v>674</v>
      </c>
      <c r="I79" s="11">
        <v>7</v>
      </c>
      <c r="J79" s="11">
        <v>1067.6759999999999</v>
      </c>
      <c r="K79" s="11">
        <v>1067.6759999999999</v>
      </c>
      <c r="L79" s="11">
        <v>0</v>
      </c>
      <c r="M79" s="11">
        <v>0</v>
      </c>
      <c r="N79" s="11">
        <v>103992</v>
      </c>
      <c r="O79" s="11">
        <v>103992</v>
      </c>
      <c r="P79" s="11">
        <v>0</v>
      </c>
      <c r="Q79" s="11">
        <v>0</v>
      </c>
      <c r="R79" s="11">
        <v>396008</v>
      </c>
      <c r="S79" s="11">
        <v>396008</v>
      </c>
      <c r="T79" s="11">
        <v>0</v>
      </c>
      <c r="U79" s="11">
        <v>100000</v>
      </c>
      <c r="V79" s="11">
        <v>100000</v>
      </c>
      <c r="W79" s="11">
        <v>0</v>
      </c>
      <c r="X79" s="11">
        <v>0</v>
      </c>
      <c r="Y79" s="282">
        <v>1</v>
      </c>
      <c r="Z79" s="282">
        <v>1</v>
      </c>
      <c r="AA79" s="282">
        <v>1</v>
      </c>
      <c r="AB79" s="282">
        <v>1</v>
      </c>
      <c r="AC79" s="282">
        <v>1</v>
      </c>
      <c r="AD79" s="11" t="s">
        <v>674</v>
      </c>
      <c r="AE79" s="282">
        <v>1</v>
      </c>
      <c r="AF79" s="282">
        <v>1</v>
      </c>
      <c r="AG79" s="282">
        <v>1</v>
      </c>
      <c r="AH79" s="282">
        <v>1</v>
      </c>
      <c r="AI79" s="282">
        <v>1</v>
      </c>
      <c r="AJ79" s="282">
        <v>1</v>
      </c>
      <c r="AK79" s="282">
        <v>1</v>
      </c>
      <c r="AL79" s="11" t="s">
        <v>675</v>
      </c>
      <c r="AM79" s="11" t="s">
        <v>674</v>
      </c>
      <c r="AN79" s="14" t="s">
        <v>675</v>
      </c>
      <c r="AP79" s="281"/>
      <c r="AQ79" s="281"/>
      <c r="AR79" s="281"/>
      <c r="AS79" s="281"/>
      <c r="AT79" s="281"/>
      <c r="AU79" s="281"/>
      <c r="AV79" s="281"/>
    </row>
    <row r="80" spans="2:48" x14ac:dyDescent="0.25">
      <c r="B80" s="21">
        <f t="shared" si="42"/>
        <v>173</v>
      </c>
      <c r="C80" s="11" t="s">
        <v>671</v>
      </c>
      <c r="D80" s="11" t="s">
        <v>676</v>
      </c>
      <c r="E80" s="282">
        <v>45351</v>
      </c>
      <c r="F80" s="282">
        <v>32834</v>
      </c>
      <c r="G80" s="11" t="s">
        <v>673</v>
      </c>
      <c r="H80" s="11" t="s">
        <v>674</v>
      </c>
      <c r="I80" s="11">
        <v>7</v>
      </c>
      <c r="J80" s="11">
        <v>1333.3979999999999</v>
      </c>
      <c r="K80" s="11">
        <v>1333.3979999999999</v>
      </c>
      <c r="L80" s="11">
        <v>0</v>
      </c>
      <c r="M80" s="11">
        <v>0</v>
      </c>
      <c r="N80" s="11">
        <v>0</v>
      </c>
      <c r="O80" s="11">
        <v>0</v>
      </c>
      <c r="P80" s="11">
        <v>500000</v>
      </c>
      <c r="Q80" s="11">
        <v>500000</v>
      </c>
      <c r="R80" s="11">
        <v>0</v>
      </c>
      <c r="S80" s="11">
        <v>0</v>
      </c>
      <c r="T80" s="11">
        <v>0</v>
      </c>
      <c r="U80" s="11">
        <v>100000</v>
      </c>
      <c r="V80" s="11">
        <v>100000</v>
      </c>
      <c r="W80" s="11">
        <v>0</v>
      </c>
      <c r="X80" s="11">
        <v>0</v>
      </c>
      <c r="Y80" s="282">
        <v>1</v>
      </c>
      <c r="Z80" s="282">
        <v>1</v>
      </c>
      <c r="AA80" s="282">
        <v>1</v>
      </c>
      <c r="AB80" s="282">
        <v>1</v>
      </c>
      <c r="AC80" s="282">
        <v>1</v>
      </c>
      <c r="AD80" s="11" t="s">
        <v>674</v>
      </c>
      <c r="AE80" s="282">
        <v>1</v>
      </c>
      <c r="AF80" s="282">
        <v>1</v>
      </c>
      <c r="AG80" s="282">
        <v>1</v>
      </c>
      <c r="AH80" s="282">
        <v>1</v>
      </c>
      <c r="AI80" s="282">
        <v>1</v>
      </c>
      <c r="AJ80" s="282">
        <v>1</v>
      </c>
      <c r="AK80" s="282">
        <v>1</v>
      </c>
      <c r="AL80" s="11" t="s">
        <v>675</v>
      </c>
      <c r="AM80" s="11" t="s">
        <v>674</v>
      </c>
      <c r="AN80" s="14" t="s">
        <v>675</v>
      </c>
      <c r="AP80" s="281"/>
      <c r="AQ80" s="281"/>
      <c r="AR80" s="281"/>
      <c r="AS80" s="281"/>
      <c r="AT80" s="281"/>
      <c r="AU80" s="281"/>
      <c r="AV80" s="281"/>
    </row>
    <row r="81" spans="2:48" x14ac:dyDescent="0.25">
      <c r="B81" s="21">
        <f t="shared" si="42"/>
        <v>174</v>
      </c>
      <c r="C81" s="11" t="s">
        <v>671</v>
      </c>
      <c r="D81" s="11" t="s">
        <v>676</v>
      </c>
      <c r="E81" s="282">
        <v>45351</v>
      </c>
      <c r="F81" s="282">
        <v>32893</v>
      </c>
      <c r="G81" s="11" t="s">
        <v>673</v>
      </c>
      <c r="H81" s="11" t="s">
        <v>674</v>
      </c>
      <c r="I81" s="11">
        <v>10</v>
      </c>
      <c r="J81" s="11">
        <v>2772.6480000000001</v>
      </c>
      <c r="K81" s="11">
        <v>2772.6480000000001</v>
      </c>
      <c r="L81" s="11">
        <v>0</v>
      </c>
      <c r="M81" s="11">
        <v>0</v>
      </c>
      <c r="N81" s="11">
        <v>750000</v>
      </c>
      <c r="O81" s="11">
        <v>750000</v>
      </c>
      <c r="P81" s="11">
        <v>750000</v>
      </c>
      <c r="Q81" s="11">
        <v>750000</v>
      </c>
      <c r="R81" s="11">
        <v>0</v>
      </c>
      <c r="S81" s="11">
        <v>0</v>
      </c>
      <c r="T81" s="11">
        <v>0</v>
      </c>
      <c r="U81" s="11">
        <v>600000</v>
      </c>
      <c r="V81" s="11">
        <v>600000</v>
      </c>
      <c r="W81" s="11">
        <v>0</v>
      </c>
      <c r="X81" s="11">
        <v>0</v>
      </c>
      <c r="Y81" s="282">
        <v>1</v>
      </c>
      <c r="Z81" s="282">
        <v>1</v>
      </c>
      <c r="AA81" s="282">
        <v>1</v>
      </c>
      <c r="AB81" s="282">
        <v>1</v>
      </c>
      <c r="AC81" s="282">
        <v>1</v>
      </c>
      <c r="AD81" s="11" t="s">
        <v>674</v>
      </c>
      <c r="AE81" s="282">
        <v>1</v>
      </c>
      <c r="AF81" s="282">
        <v>1</v>
      </c>
      <c r="AG81" s="282">
        <v>1</v>
      </c>
      <c r="AH81" s="282">
        <v>1</v>
      </c>
      <c r="AI81" s="282">
        <v>1</v>
      </c>
      <c r="AJ81" s="282">
        <v>1</v>
      </c>
      <c r="AK81" s="282">
        <v>1</v>
      </c>
      <c r="AL81" s="11" t="s">
        <v>675</v>
      </c>
      <c r="AM81" s="11" t="s">
        <v>674</v>
      </c>
      <c r="AN81" s="14" t="s">
        <v>675</v>
      </c>
      <c r="AP81" s="281"/>
      <c r="AQ81" s="281"/>
      <c r="AR81" s="281"/>
      <c r="AS81" s="281"/>
      <c r="AT81" s="281"/>
      <c r="AU81" s="281"/>
      <c r="AV81" s="281"/>
    </row>
    <row r="82" spans="2:48" x14ac:dyDescent="0.25">
      <c r="B82" s="21">
        <f t="shared" si="42"/>
        <v>175</v>
      </c>
      <c r="C82" s="11" t="s">
        <v>671</v>
      </c>
      <c r="D82" s="11" t="s">
        <v>676</v>
      </c>
      <c r="E82" s="282">
        <v>45351</v>
      </c>
      <c r="F82" s="282">
        <v>32554</v>
      </c>
      <c r="G82" s="11" t="s">
        <v>673</v>
      </c>
      <c r="H82" s="11" t="s">
        <v>678</v>
      </c>
      <c r="I82" s="11">
        <v>9</v>
      </c>
      <c r="J82" s="11">
        <v>1952.7336</v>
      </c>
      <c r="K82" s="11">
        <v>1952.7336</v>
      </c>
      <c r="L82" s="11">
        <v>0</v>
      </c>
      <c r="M82" s="11">
        <v>0</v>
      </c>
      <c r="N82" s="11">
        <v>600000</v>
      </c>
      <c r="O82" s="11">
        <v>600000</v>
      </c>
      <c r="P82" s="11">
        <v>0</v>
      </c>
      <c r="Q82" s="11">
        <v>0</v>
      </c>
      <c r="R82" s="11">
        <v>0</v>
      </c>
      <c r="S82" s="11">
        <v>0</v>
      </c>
      <c r="T82" s="11">
        <v>0</v>
      </c>
      <c r="U82" s="11">
        <v>150000</v>
      </c>
      <c r="V82" s="11">
        <v>150000</v>
      </c>
      <c r="W82" s="11">
        <v>0</v>
      </c>
      <c r="X82" s="11">
        <v>0</v>
      </c>
      <c r="Y82" s="282">
        <v>1</v>
      </c>
      <c r="Z82" s="282">
        <v>1</v>
      </c>
      <c r="AA82" s="282">
        <v>1</v>
      </c>
      <c r="AB82" s="282">
        <v>1</v>
      </c>
      <c r="AC82" s="282">
        <v>1</v>
      </c>
      <c r="AD82" s="11" t="s">
        <v>674</v>
      </c>
      <c r="AE82" s="282">
        <v>1</v>
      </c>
      <c r="AF82" s="282">
        <v>1</v>
      </c>
      <c r="AG82" s="282">
        <v>1</v>
      </c>
      <c r="AH82" s="282">
        <v>1</v>
      </c>
      <c r="AI82" s="282">
        <v>1</v>
      </c>
      <c r="AJ82" s="282">
        <v>1</v>
      </c>
      <c r="AK82" s="282">
        <v>1</v>
      </c>
      <c r="AL82" s="11" t="s">
        <v>675</v>
      </c>
      <c r="AM82" s="11" t="s">
        <v>674</v>
      </c>
      <c r="AN82" s="14" t="s">
        <v>675</v>
      </c>
      <c r="AP82" s="281"/>
      <c r="AQ82" s="281"/>
      <c r="AR82" s="281"/>
      <c r="AS82" s="281"/>
      <c r="AT82" s="281"/>
      <c r="AU82" s="281"/>
      <c r="AV82" s="281"/>
    </row>
    <row r="83" spans="2:48" x14ac:dyDescent="0.25">
      <c r="B83" s="21">
        <f t="shared" si="42"/>
        <v>176</v>
      </c>
      <c r="C83" s="11" t="s">
        <v>671</v>
      </c>
      <c r="D83" s="11" t="s">
        <v>676</v>
      </c>
      <c r="E83" s="282">
        <v>45351</v>
      </c>
      <c r="F83" s="282">
        <v>35836</v>
      </c>
      <c r="G83" s="11" t="s">
        <v>673</v>
      </c>
      <c r="H83" s="11" t="s">
        <v>674</v>
      </c>
      <c r="I83" s="11">
        <v>3</v>
      </c>
      <c r="J83" s="11">
        <v>1751.52</v>
      </c>
      <c r="K83" s="11">
        <v>1751.52</v>
      </c>
      <c r="L83" s="11">
        <v>0</v>
      </c>
      <c r="M83" s="11">
        <v>0</v>
      </c>
      <c r="N83" s="11">
        <v>0</v>
      </c>
      <c r="O83" s="11">
        <v>0</v>
      </c>
      <c r="P83" s="11">
        <v>750000</v>
      </c>
      <c r="Q83" s="11">
        <v>750000</v>
      </c>
      <c r="R83" s="11">
        <v>0</v>
      </c>
      <c r="S83" s="11">
        <v>0</v>
      </c>
      <c r="T83" s="11">
        <v>0</v>
      </c>
      <c r="U83" s="11">
        <v>225000</v>
      </c>
      <c r="V83" s="11">
        <v>225000</v>
      </c>
      <c r="W83" s="11">
        <v>0</v>
      </c>
      <c r="X83" s="11">
        <v>0</v>
      </c>
      <c r="Y83" s="282">
        <v>1</v>
      </c>
      <c r="Z83" s="282">
        <v>1</v>
      </c>
      <c r="AA83" s="282">
        <v>1</v>
      </c>
      <c r="AB83" s="282">
        <v>1</v>
      </c>
      <c r="AC83" s="282">
        <v>1</v>
      </c>
      <c r="AD83" s="11" t="s">
        <v>674</v>
      </c>
      <c r="AE83" s="282">
        <v>1</v>
      </c>
      <c r="AF83" s="282">
        <v>1</v>
      </c>
      <c r="AG83" s="282">
        <v>1</v>
      </c>
      <c r="AH83" s="282">
        <v>1</v>
      </c>
      <c r="AI83" s="282">
        <v>1</v>
      </c>
      <c r="AJ83" s="282">
        <v>1</v>
      </c>
      <c r="AK83" s="282">
        <v>1</v>
      </c>
      <c r="AL83" s="11" t="s">
        <v>675</v>
      </c>
      <c r="AM83" s="11" t="s">
        <v>674</v>
      </c>
      <c r="AN83" s="14" t="s">
        <v>675</v>
      </c>
      <c r="AP83" s="281"/>
      <c r="AQ83" s="281"/>
      <c r="AR83" s="281"/>
      <c r="AS83" s="281"/>
      <c r="AT83" s="281"/>
      <c r="AU83" s="281"/>
      <c r="AV83" s="281"/>
    </row>
    <row r="84" spans="2:48" x14ac:dyDescent="0.25">
      <c r="B84" s="21">
        <f t="shared" si="42"/>
        <v>177</v>
      </c>
      <c r="C84" s="11" t="s">
        <v>671</v>
      </c>
      <c r="D84" s="11" t="s">
        <v>676</v>
      </c>
      <c r="E84" s="282">
        <v>45351</v>
      </c>
      <c r="F84" s="282">
        <v>34796</v>
      </c>
      <c r="G84" s="11" t="s">
        <v>673</v>
      </c>
      <c r="H84" s="11" t="s">
        <v>674</v>
      </c>
      <c r="I84" s="11">
        <v>9</v>
      </c>
      <c r="J84" s="11">
        <v>1313.76</v>
      </c>
      <c r="K84" s="11">
        <v>1313.76</v>
      </c>
      <c r="L84" s="11">
        <v>0</v>
      </c>
      <c r="M84" s="11">
        <v>0</v>
      </c>
      <c r="N84" s="11">
        <v>480000</v>
      </c>
      <c r="O84" s="11">
        <v>480000</v>
      </c>
      <c r="P84" s="11">
        <v>120000</v>
      </c>
      <c r="Q84" s="11">
        <v>120000</v>
      </c>
      <c r="R84" s="11">
        <v>150000</v>
      </c>
      <c r="S84" s="11">
        <v>150000</v>
      </c>
      <c r="T84" s="11">
        <v>0</v>
      </c>
      <c r="U84" s="11">
        <v>225000</v>
      </c>
      <c r="V84" s="11">
        <v>225000</v>
      </c>
      <c r="W84" s="11">
        <v>0</v>
      </c>
      <c r="X84" s="11">
        <v>0</v>
      </c>
      <c r="Y84" s="282">
        <v>1</v>
      </c>
      <c r="Z84" s="282">
        <v>1</v>
      </c>
      <c r="AA84" s="282">
        <v>1</v>
      </c>
      <c r="AB84" s="282">
        <v>1</v>
      </c>
      <c r="AC84" s="282">
        <v>1</v>
      </c>
      <c r="AD84" s="11" t="s">
        <v>674</v>
      </c>
      <c r="AE84" s="282">
        <v>1</v>
      </c>
      <c r="AF84" s="282">
        <v>1</v>
      </c>
      <c r="AG84" s="282">
        <v>1</v>
      </c>
      <c r="AH84" s="282">
        <v>1</v>
      </c>
      <c r="AI84" s="282">
        <v>1</v>
      </c>
      <c r="AJ84" s="282">
        <v>1</v>
      </c>
      <c r="AK84" s="282">
        <v>1</v>
      </c>
      <c r="AL84" s="11" t="s">
        <v>675</v>
      </c>
      <c r="AM84" s="11" t="s">
        <v>674</v>
      </c>
      <c r="AN84" s="14" t="s">
        <v>675</v>
      </c>
      <c r="AP84" s="281"/>
      <c r="AQ84" s="281"/>
      <c r="AR84" s="281"/>
      <c r="AS84" s="281"/>
      <c r="AT84" s="281"/>
      <c r="AU84" s="281"/>
      <c r="AV84" s="281"/>
    </row>
    <row r="85" spans="2:48" x14ac:dyDescent="0.25">
      <c r="B85" s="21">
        <f t="shared" si="42"/>
        <v>178</v>
      </c>
      <c r="C85" s="11" t="s">
        <v>671</v>
      </c>
      <c r="D85" s="11" t="s">
        <v>676</v>
      </c>
      <c r="E85" s="282">
        <v>45351</v>
      </c>
      <c r="F85" s="282">
        <v>35747</v>
      </c>
      <c r="G85" s="11" t="s">
        <v>673</v>
      </c>
      <c r="H85" s="11" t="s">
        <v>674</v>
      </c>
      <c r="I85" s="11">
        <v>5</v>
      </c>
      <c r="J85" s="11">
        <v>1133.652</v>
      </c>
      <c r="K85" s="11">
        <v>1133.652</v>
      </c>
      <c r="L85" s="11">
        <v>0</v>
      </c>
      <c r="M85" s="11">
        <v>0</v>
      </c>
      <c r="N85" s="11">
        <v>0</v>
      </c>
      <c r="O85" s="11">
        <v>0</v>
      </c>
      <c r="P85" s="11">
        <v>500000</v>
      </c>
      <c r="Q85" s="11">
        <v>500000</v>
      </c>
      <c r="R85" s="11">
        <v>0</v>
      </c>
      <c r="S85" s="11">
        <v>0</v>
      </c>
      <c r="T85" s="11">
        <v>0</v>
      </c>
      <c r="U85" s="11">
        <v>100000</v>
      </c>
      <c r="V85" s="11">
        <v>100000</v>
      </c>
      <c r="W85" s="11">
        <v>0</v>
      </c>
      <c r="X85" s="11">
        <v>0</v>
      </c>
      <c r="Y85" s="282">
        <v>1</v>
      </c>
      <c r="Z85" s="282">
        <v>1</v>
      </c>
      <c r="AA85" s="282">
        <v>1</v>
      </c>
      <c r="AB85" s="282">
        <v>1</v>
      </c>
      <c r="AC85" s="282">
        <v>1</v>
      </c>
      <c r="AD85" s="11" t="s">
        <v>674</v>
      </c>
      <c r="AE85" s="282">
        <v>1</v>
      </c>
      <c r="AF85" s="282">
        <v>1</v>
      </c>
      <c r="AG85" s="282">
        <v>1</v>
      </c>
      <c r="AH85" s="282">
        <v>1</v>
      </c>
      <c r="AI85" s="282">
        <v>1</v>
      </c>
      <c r="AJ85" s="282">
        <v>1</v>
      </c>
      <c r="AK85" s="282">
        <v>1</v>
      </c>
      <c r="AL85" s="11" t="s">
        <v>675</v>
      </c>
      <c r="AM85" s="11" t="s">
        <v>674</v>
      </c>
      <c r="AN85" s="14" t="s">
        <v>675</v>
      </c>
      <c r="AP85" s="281"/>
      <c r="AQ85" s="281"/>
      <c r="AR85" s="281"/>
      <c r="AS85" s="281"/>
      <c r="AT85" s="281"/>
      <c r="AU85" s="281"/>
      <c r="AV85" s="281"/>
    </row>
    <row r="86" spans="2:48" x14ac:dyDescent="0.25">
      <c r="B86" s="21">
        <f t="shared" si="42"/>
        <v>179</v>
      </c>
      <c r="C86" s="11" t="s">
        <v>671</v>
      </c>
      <c r="D86" s="11" t="s">
        <v>676</v>
      </c>
      <c r="E86" s="282">
        <v>45351</v>
      </c>
      <c r="F86" s="282">
        <v>35492</v>
      </c>
      <c r="G86" s="11" t="s">
        <v>673</v>
      </c>
      <c r="H86" s="11" t="s">
        <v>674</v>
      </c>
      <c r="I86" s="11">
        <v>7</v>
      </c>
      <c r="J86" s="11">
        <v>1087.68</v>
      </c>
      <c r="K86" s="11">
        <v>1087.68</v>
      </c>
      <c r="L86" s="11">
        <v>0</v>
      </c>
      <c r="M86" s="11">
        <v>0</v>
      </c>
      <c r="N86" s="11">
        <v>0</v>
      </c>
      <c r="O86" s="11">
        <v>0</v>
      </c>
      <c r="P86" s="11">
        <v>500000</v>
      </c>
      <c r="Q86" s="11">
        <v>500000</v>
      </c>
      <c r="R86" s="11">
        <v>0</v>
      </c>
      <c r="S86" s="11">
        <v>0</v>
      </c>
      <c r="T86" s="11">
        <v>0</v>
      </c>
      <c r="U86" s="11">
        <v>100000</v>
      </c>
      <c r="V86" s="11">
        <v>100000</v>
      </c>
      <c r="W86" s="11">
        <v>0</v>
      </c>
      <c r="X86" s="11">
        <v>0</v>
      </c>
      <c r="Y86" s="282">
        <v>1</v>
      </c>
      <c r="Z86" s="282">
        <v>1</v>
      </c>
      <c r="AA86" s="282">
        <v>1</v>
      </c>
      <c r="AB86" s="282">
        <v>1</v>
      </c>
      <c r="AC86" s="282">
        <v>1</v>
      </c>
      <c r="AD86" s="11" t="s">
        <v>674</v>
      </c>
      <c r="AE86" s="282">
        <v>1</v>
      </c>
      <c r="AF86" s="282">
        <v>1</v>
      </c>
      <c r="AG86" s="282">
        <v>1</v>
      </c>
      <c r="AH86" s="282">
        <v>1</v>
      </c>
      <c r="AI86" s="282">
        <v>1</v>
      </c>
      <c r="AJ86" s="282">
        <v>1</v>
      </c>
      <c r="AK86" s="282">
        <v>1</v>
      </c>
      <c r="AL86" s="11" t="s">
        <v>675</v>
      </c>
      <c r="AM86" s="11" t="s">
        <v>674</v>
      </c>
      <c r="AN86" s="14" t="s">
        <v>675</v>
      </c>
      <c r="AP86" s="281"/>
      <c r="AQ86" s="281"/>
      <c r="AR86" s="281"/>
      <c r="AS86" s="281"/>
      <c r="AT86" s="281"/>
      <c r="AU86" s="281"/>
      <c r="AV86" s="281"/>
    </row>
    <row r="87" spans="2:48" x14ac:dyDescent="0.25">
      <c r="B87" s="21">
        <f t="shared" si="42"/>
        <v>180</v>
      </c>
      <c r="C87" s="11" t="s">
        <v>671</v>
      </c>
      <c r="D87" s="11" t="s">
        <v>676</v>
      </c>
      <c r="E87" s="282">
        <v>45351</v>
      </c>
      <c r="F87" s="282">
        <v>34040</v>
      </c>
      <c r="G87" s="11" t="s">
        <v>673</v>
      </c>
      <c r="H87" s="11" t="s">
        <v>674</v>
      </c>
      <c r="I87" s="11">
        <v>10</v>
      </c>
      <c r="J87" s="11">
        <v>1381.2</v>
      </c>
      <c r="K87" s="11">
        <v>1381.2</v>
      </c>
      <c r="L87" s="11">
        <v>0</v>
      </c>
      <c r="M87" s="11">
        <v>0</v>
      </c>
      <c r="N87" s="11">
        <v>120000</v>
      </c>
      <c r="O87" s="11">
        <v>120000</v>
      </c>
      <c r="P87" s="11">
        <v>330000</v>
      </c>
      <c r="Q87" s="11">
        <v>330000</v>
      </c>
      <c r="R87" s="11">
        <v>300000</v>
      </c>
      <c r="S87" s="11">
        <v>300000</v>
      </c>
      <c r="T87" s="11">
        <v>0</v>
      </c>
      <c r="U87" s="11">
        <v>225000</v>
      </c>
      <c r="V87" s="11">
        <v>225000</v>
      </c>
      <c r="W87" s="11">
        <v>0</v>
      </c>
      <c r="X87" s="11">
        <v>0</v>
      </c>
      <c r="Y87" s="282">
        <v>1</v>
      </c>
      <c r="Z87" s="282">
        <v>1</v>
      </c>
      <c r="AA87" s="282">
        <v>1</v>
      </c>
      <c r="AB87" s="282">
        <v>1</v>
      </c>
      <c r="AC87" s="282">
        <v>1</v>
      </c>
      <c r="AD87" s="11" t="s">
        <v>674</v>
      </c>
      <c r="AE87" s="282">
        <v>1</v>
      </c>
      <c r="AF87" s="282">
        <v>1</v>
      </c>
      <c r="AG87" s="282">
        <v>1</v>
      </c>
      <c r="AH87" s="282">
        <v>1</v>
      </c>
      <c r="AI87" s="282">
        <v>1</v>
      </c>
      <c r="AJ87" s="282">
        <v>1</v>
      </c>
      <c r="AK87" s="282">
        <v>1</v>
      </c>
      <c r="AL87" s="11" t="s">
        <v>675</v>
      </c>
      <c r="AM87" s="11" t="s">
        <v>674</v>
      </c>
      <c r="AN87" s="14" t="s">
        <v>675</v>
      </c>
      <c r="AP87" s="281"/>
      <c r="AQ87" s="281"/>
      <c r="AR87" s="281"/>
      <c r="AS87" s="281"/>
      <c r="AT87" s="281"/>
      <c r="AU87" s="281"/>
      <c r="AV87" s="281"/>
    </row>
    <row r="88" spans="2:48" x14ac:dyDescent="0.25">
      <c r="B88" s="21">
        <f t="shared" si="42"/>
        <v>181</v>
      </c>
      <c r="C88" s="11" t="s">
        <v>671</v>
      </c>
      <c r="D88" s="11" t="s">
        <v>676</v>
      </c>
      <c r="E88" s="282">
        <v>45351</v>
      </c>
      <c r="F88" s="282">
        <v>33881</v>
      </c>
      <c r="G88" s="11" t="s">
        <v>677</v>
      </c>
      <c r="H88" s="11" t="s">
        <v>674</v>
      </c>
      <c r="I88" s="11">
        <v>6</v>
      </c>
      <c r="J88" s="11">
        <v>3467.1509999999998</v>
      </c>
      <c r="K88" s="11">
        <v>3467.1509999999998</v>
      </c>
      <c r="L88" s="11">
        <v>0</v>
      </c>
      <c r="M88" s="11">
        <v>0</v>
      </c>
      <c r="N88" s="11">
        <v>0</v>
      </c>
      <c r="O88" s="11">
        <v>0</v>
      </c>
      <c r="P88" s="11">
        <v>750000</v>
      </c>
      <c r="Q88" s="11">
        <v>750000</v>
      </c>
      <c r="R88" s="11">
        <v>0</v>
      </c>
      <c r="S88" s="11">
        <v>0</v>
      </c>
      <c r="T88" s="11">
        <v>0</v>
      </c>
      <c r="U88" s="11">
        <v>225000</v>
      </c>
      <c r="V88" s="11">
        <v>225000</v>
      </c>
      <c r="W88" s="11">
        <v>0</v>
      </c>
      <c r="X88" s="11">
        <v>0</v>
      </c>
      <c r="Y88" s="282">
        <v>1</v>
      </c>
      <c r="Z88" s="282">
        <v>1</v>
      </c>
      <c r="AA88" s="282">
        <v>1</v>
      </c>
      <c r="AB88" s="282">
        <v>1</v>
      </c>
      <c r="AC88" s="282">
        <v>1</v>
      </c>
      <c r="AD88" s="11" t="s">
        <v>674</v>
      </c>
      <c r="AE88" s="282">
        <v>1</v>
      </c>
      <c r="AF88" s="282">
        <v>1</v>
      </c>
      <c r="AG88" s="282">
        <v>1</v>
      </c>
      <c r="AH88" s="282">
        <v>1</v>
      </c>
      <c r="AI88" s="282">
        <v>1</v>
      </c>
      <c r="AJ88" s="282">
        <v>1</v>
      </c>
      <c r="AK88" s="282">
        <v>1</v>
      </c>
      <c r="AL88" s="11" t="s">
        <v>675</v>
      </c>
      <c r="AM88" s="11" t="s">
        <v>674</v>
      </c>
      <c r="AN88" s="14" t="s">
        <v>675</v>
      </c>
      <c r="AP88" s="281"/>
      <c r="AQ88" s="281"/>
      <c r="AR88" s="281"/>
      <c r="AS88" s="281"/>
      <c r="AT88" s="281"/>
      <c r="AU88" s="281"/>
      <c r="AV88" s="281"/>
    </row>
    <row r="89" spans="2:48" x14ac:dyDescent="0.25">
      <c r="B89" s="21">
        <f t="shared" si="42"/>
        <v>182</v>
      </c>
      <c r="C89" s="11" t="s">
        <v>671</v>
      </c>
      <c r="D89" s="11" t="s">
        <v>676</v>
      </c>
      <c r="E89" s="282">
        <v>45351</v>
      </c>
      <c r="F89" s="282">
        <v>32594</v>
      </c>
      <c r="G89" s="11" t="s">
        <v>673</v>
      </c>
      <c r="H89" s="11" t="s">
        <v>674</v>
      </c>
      <c r="I89" s="11">
        <v>10</v>
      </c>
      <c r="J89" s="11">
        <v>2772.6480000000001</v>
      </c>
      <c r="K89" s="11">
        <v>2772.6480000000001</v>
      </c>
      <c r="L89" s="11">
        <v>0</v>
      </c>
      <c r="M89" s="11">
        <v>0</v>
      </c>
      <c r="N89" s="11">
        <v>0</v>
      </c>
      <c r="O89" s="11">
        <v>0</v>
      </c>
      <c r="P89" s="11">
        <v>1500000</v>
      </c>
      <c r="Q89" s="11">
        <v>1500000</v>
      </c>
      <c r="R89" s="11">
        <v>0</v>
      </c>
      <c r="S89" s="11">
        <v>0</v>
      </c>
      <c r="T89" s="11">
        <v>0</v>
      </c>
      <c r="U89" s="11">
        <v>600000</v>
      </c>
      <c r="V89" s="11">
        <v>600000</v>
      </c>
      <c r="W89" s="11">
        <v>0</v>
      </c>
      <c r="X89" s="11">
        <v>0</v>
      </c>
      <c r="Y89" s="282">
        <v>1</v>
      </c>
      <c r="Z89" s="282">
        <v>1</v>
      </c>
      <c r="AA89" s="282">
        <v>1</v>
      </c>
      <c r="AB89" s="282">
        <v>1</v>
      </c>
      <c r="AC89" s="282">
        <v>1</v>
      </c>
      <c r="AD89" s="11" t="s">
        <v>674</v>
      </c>
      <c r="AE89" s="282">
        <v>1</v>
      </c>
      <c r="AF89" s="282">
        <v>1</v>
      </c>
      <c r="AG89" s="282">
        <v>1</v>
      </c>
      <c r="AH89" s="282">
        <v>1</v>
      </c>
      <c r="AI89" s="282">
        <v>1</v>
      </c>
      <c r="AJ89" s="282">
        <v>1</v>
      </c>
      <c r="AK89" s="282">
        <v>1</v>
      </c>
      <c r="AL89" s="11" t="s">
        <v>675</v>
      </c>
      <c r="AM89" s="11" t="s">
        <v>674</v>
      </c>
      <c r="AN89" s="14" t="s">
        <v>675</v>
      </c>
      <c r="AP89" s="281"/>
      <c r="AQ89" s="281"/>
      <c r="AR89" s="281"/>
      <c r="AS89" s="281"/>
      <c r="AT89" s="281"/>
      <c r="AU89" s="281"/>
      <c r="AV89" s="281"/>
    </row>
    <row r="90" spans="2:48" x14ac:dyDescent="0.25">
      <c r="B90" s="21">
        <f t="shared" si="42"/>
        <v>183</v>
      </c>
      <c r="C90" s="11" t="s">
        <v>671</v>
      </c>
      <c r="D90" s="11" t="s">
        <v>676</v>
      </c>
      <c r="E90" s="282">
        <v>45351</v>
      </c>
      <c r="F90" s="282">
        <v>30173</v>
      </c>
      <c r="G90" s="11" t="s">
        <v>673</v>
      </c>
      <c r="H90" s="11" t="s">
        <v>674</v>
      </c>
      <c r="I90" s="11">
        <v>2</v>
      </c>
      <c r="J90" s="11">
        <v>3213.8208</v>
      </c>
      <c r="K90" s="11">
        <v>3213.8208</v>
      </c>
      <c r="L90" s="11">
        <v>0</v>
      </c>
      <c r="M90" s="11">
        <v>0</v>
      </c>
      <c r="N90" s="11">
        <v>120000</v>
      </c>
      <c r="O90" s="11">
        <v>120000</v>
      </c>
      <c r="P90" s="11">
        <v>600000</v>
      </c>
      <c r="Q90" s="11">
        <v>600000</v>
      </c>
      <c r="R90" s="11">
        <v>0</v>
      </c>
      <c r="S90" s="11">
        <v>0</v>
      </c>
      <c r="T90" s="11">
        <v>0</v>
      </c>
      <c r="U90" s="11">
        <v>210000</v>
      </c>
      <c r="V90" s="11">
        <v>210000</v>
      </c>
      <c r="W90" s="11">
        <v>0</v>
      </c>
      <c r="X90" s="11">
        <v>0</v>
      </c>
      <c r="Y90" s="282">
        <v>1</v>
      </c>
      <c r="Z90" s="282">
        <v>1</v>
      </c>
      <c r="AA90" s="282">
        <v>1</v>
      </c>
      <c r="AB90" s="282">
        <v>1</v>
      </c>
      <c r="AC90" s="282">
        <v>1</v>
      </c>
      <c r="AD90" s="11" t="s">
        <v>674</v>
      </c>
      <c r="AE90" s="282">
        <v>1</v>
      </c>
      <c r="AF90" s="282">
        <v>1</v>
      </c>
      <c r="AG90" s="282">
        <v>1</v>
      </c>
      <c r="AH90" s="282">
        <v>1</v>
      </c>
      <c r="AI90" s="282">
        <v>1</v>
      </c>
      <c r="AJ90" s="282">
        <v>1</v>
      </c>
      <c r="AK90" s="282">
        <v>1</v>
      </c>
      <c r="AL90" s="11" t="s">
        <v>675</v>
      </c>
      <c r="AM90" s="11" t="s">
        <v>674</v>
      </c>
      <c r="AN90" s="14" t="s">
        <v>675</v>
      </c>
      <c r="AP90" s="281"/>
      <c r="AQ90" s="281"/>
      <c r="AR90" s="281"/>
      <c r="AS90" s="281"/>
      <c r="AT90" s="281"/>
      <c r="AU90" s="281"/>
      <c r="AV90" s="281"/>
    </row>
    <row r="91" spans="2:48" x14ac:dyDescent="0.25">
      <c r="B91" s="21">
        <f t="shared" si="42"/>
        <v>184</v>
      </c>
      <c r="C91" s="11" t="s">
        <v>671</v>
      </c>
      <c r="D91" s="11" t="s">
        <v>676</v>
      </c>
      <c r="E91" s="282">
        <v>45351</v>
      </c>
      <c r="F91" s="282">
        <v>35439</v>
      </c>
      <c r="G91" s="11" t="s">
        <v>673</v>
      </c>
      <c r="H91" s="11" t="s">
        <v>674</v>
      </c>
      <c r="I91" s="11">
        <v>4</v>
      </c>
      <c r="J91" s="11">
        <v>1175.89824</v>
      </c>
      <c r="K91" s="11">
        <v>1175.89824</v>
      </c>
      <c r="L91" s="11">
        <v>0</v>
      </c>
      <c r="M91" s="11">
        <v>0</v>
      </c>
      <c r="N91" s="11">
        <v>480000</v>
      </c>
      <c r="O91" s="11">
        <v>480000</v>
      </c>
      <c r="P91" s="11">
        <v>0</v>
      </c>
      <c r="Q91" s="11">
        <v>0</v>
      </c>
      <c r="R91" s="11">
        <v>0</v>
      </c>
      <c r="S91" s="11">
        <v>0</v>
      </c>
      <c r="T91" s="11">
        <v>0</v>
      </c>
      <c r="U91" s="11">
        <v>96000</v>
      </c>
      <c r="V91" s="11">
        <v>96000</v>
      </c>
      <c r="W91" s="11">
        <v>0</v>
      </c>
      <c r="X91" s="11">
        <v>0</v>
      </c>
      <c r="Y91" s="282">
        <v>1</v>
      </c>
      <c r="Z91" s="282">
        <v>1</v>
      </c>
      <c r="AA91" s="282">
        <v>1</v>
      </c>
      <c r="AB91" s="282">
        <v>1</v>
      </c>
      <c r="AC91" s="282">
        <v>1</v>
      </c>
      <c r="AD91" s="11" t="s">
        <v>674</v>
      </c>
      <c r="AE91" s="282">
        <v>1</v>
      </c>
      <c r="AF91" s="282">
        <v>1</v>
      </c>
      <c r="AG91" s="282">
        <v>1</v>
      </c>
      <c r="AH91" s="282">
        <v>1</v>
      </c>
      <c r="AI91" s="282">
        <v>1</v>
      </c>
      <c r="AJ91" s="282">
        <v>1</v>
      </c>
      <c r="AK91" s="282">
        <v>1</v>
      </c>
      <c r="AL91" s="11" t="s">
        <v>675</v>
      </c>
      <c r="AM91" s="11" t="s">
        <v>674</v>
      </c>
      <c r="AN91" s="14" t="s">
        <v>675</v>
      </c>
      <c r="AP91" s="281"/>
      <c r="AQ91" s="281"/>
      <c r="AR91" s="281"/>
      <c r="AS91" s="281"/>
      <c r="AT91" s="281"/>
      <c r="AU91" s="281"/>
      <c r="AV91" s="281"/>
    </row>
    <row r="92" spans="2:48" x14ac:dyDescent="0.25">
      <c r="B92" s="21">
        <f t="shared" si="42"/>
        <v>185</v>
      </c>
      <c r="C92" s="11" t="s">
        <v>671</v>
      </c>
      <c r="D92" s="11" t="s">
        <v>676</v>
      </c>
      <c r="E92" s="282">
        <v>45351</v>
      </c>
      <c r="F92" s="282">
        <v>30111</v>
      </c>
      <c r="G92" s="11" t="s">
        <v>673</v>
      </c>
      <c r="H92" s="11" t="s">
        <v>674</v>
      </c>
      <c r="I92" s="11">
        <v>7</v>
      </c>
      <c r="J92" s="11">
        <v>4053.12</v>
      </c>
      <c r="K92" s="11">
        <v>4053.12</v>
      </c>
      <c r="L92" s="11">
        <v>0</v>
      </c>
      <c r="M92" s="11">
        <v>0</v>
      </c>
      <c r="N92" s="11">
        <v>480000</v>
      </c>
      <c r="O92" s="11">
        <v>480000</v>
      </c>
      <c r="P92" s="11">
        <v>750000</v>
      </c>
      <c r="Q92" s="11">
        <v>750000</v>
      </c>
      <c r="R92" s="11">
        <v>0</v>
      </c>
      <c r="S92" s="11">
        <v>0</v>
      </c>
      <c r="T92" s="11">
        <v>0</v>
      </c>
      <c r="U92" s="11">
        <v>465000</v>
      </c>
      <c r="V92" s="11">
        <v>465000</v>
      </c>
      <c r="W92" s="11">
        <v>0</v>
      </c>
      <c r="X92" s="11">
        <v>0</v>
      </c>
      <c r="Y92" s="282">
        <v>1</v>
      </c>
      <c r="Z92" s="282">
        <v>1</v>
      </c>
      <c r="AA92" s="282">
        <v>1</v>
      </c>
      <c r="AB92" s="282">
        <v>1</v>
      </c>
      <c r="AC92" s="282">
        <v>1</v>
      </c>
      <c r="AD92" s="11" t="s">
        <v>674</v>
      </c>
      <c r="AE92" s="282">
        <v>1</v>
      </c>
      <c r="AF92" s="282">
        <v>1</v>
      </c>
      <c r="AG92" s="282">
        <v>1</v>
      </c>
      <c r="AH92" s="282">
        <v>1</v>
      </c>
      <c r="AI92" s="282">
        <v>1</v>
      </c>
      <c r="AJ92" s="282">
        <v>1</v>
      </c>
      <c r="AK92" s="282">
        <v>1</v>
      </c>
      <c r="AL92" s="11" t="s">
        <v>675</v>
      </c>
      <c r="AM92" s="11" t="s">
        <v>674</v>
      </c>
      <c r="AN92" s="14" t="s">
        <v>675</v>
      </c>
      <c r="AP92" s="281"/>
      <c r="AQ92" s="281"/>
      <c r="AR92" s="281"/>
      <c r="AS92" s="281"/>
      <c r="AT92" s="281"/>
      <c r="AU92" s="281"/>
      <c r="AV92" s="281"/>
    </row>
    <row r="93" spans="2:48" x14ac:dyDescent="0.25">
      <c r="B93" s="21">
        <f t="shared" si="42"/>
        <v>186</v>
      </c>
      <c r="C93" s="11" t="s">
        <v>671</v>
      </c>
      <c r="D93" s="11" t="s">
        <v>676</v>
      </c>
      <c r="E93" s="282">
        <v>45351</v>
      </c>
      <c r="F93" s="282">
        <v>33430</v>
      </c>
      <c r="G93" s="11" t="s">
        <v>673</v>
      </c>
      <c r="H93" s="11" t="s">
        <v>674</v>
      </c>
      <c r="I93" s="11">
        <v>10</v>
      </c>
      <c r="J93" s="11">
        <v>1431.36</v>
      </c>
      <c r="K93" s="11">
        <v>1431.36</v>
      </c>
      <c r="L93" s="11">
        <v>0</v>
      </c>
      <c r="M93" s="11">
        <v>0</v>
      </c>
      <c r="N93" s="11">
        <v>249984</v>
      </c>
      <c r="O93" s="11">
        <v>249984</v>
      </c>
      <c r="P93" s="11">
        <v>0</v>
      </c>
      <c r="Q93" s="11">
        <v>0</v>
      </c>
      <c r="R93" s="11">
        <v>500000</v>
      </c>
      <c r="S93" s="11">
        <v>500000</v>
      </c>
      <c r="T93" s="11">
        <v>0</v>
      </c>
      <c r="U93" s="11">
        <v>224992</v>
      </c>
      <c r="V93" s="11">
        <v>224992</v>
      </c>
      <c r="W93" s="11">
        <v>0</v>
      </c>
      <c r="X93" s="11">
        <v>0</v>
      </c>
      <c r="Y93" s="282">
        <v>1</v>
      </c>
      <c r="Z93" s="282">
        <v>1</v>
      </c>
      <c r="AA93" s="282">
        <v>1</v>
      </c>
      <c r="AB93" s="282">
        <v>1</v>
      </c>
      <c r="AC93" s="282">
        <v>1</v>
      </c>
      <c r="AD93" s="11" t="s">
        <v>674</v>
      </c>
      <c r="AE93" s="282">
        <v>1</v>
      </c>
      <c r="AF93" s="282">
        <v>1</v>
      </c>
      <c r="AG93" s="282">
        <v>1</v>
      </c>
      <c r="AH93" s="282">
        <v>1</v>
      </c>
      <c r="AI93" s="282">
        <v>1</v>
      </c>
      <c r="AJ93" s="282">
        <v>1</v>
      </c>
      <c r="AK93" s="282">
        <v>1</v>
      </c>
      <c r="AL93" s="11" t="s">
        <v>675</v>
      </c>
      <c r="AM93" s="11" t="s">
        <v>674</v>
      </c>
      <c r="AN93" s="14" t="s">
        <v>675</v>
      </c>
      <c r="AP93" s="281"/>
      <c r="AQ93" s="281"/>
      <c r="AR93" s="281"/>
      <c r="AS93" s="281"/>
      <c r="AT93" s="281"/>
      <c r="AU93" s="281"/>
      <c r="AV93" s="281"/>
    </row>
    <row r="94" spans="2:48" x14ac:dyDescent="0.25">
      <c r="B94" s="21">
        <f t="shared" si="42"/>
        <v>187</v>
      </c>
      <c r="C94" s="11" t="s">
        <v>671</v>
      </c>
      <c r="D94" s="11" t="s">
        <v>676</v>
      </c>
      <c r="E94" s="282">
        <v>45351</v>
      </c>
      <c r="F94" s="282">
        <v>32988</v>
      </c>
      <c r="G94" s="11" t="s">
        <v>673</v>
      </c>
      <c r="H94" s="11" t="s">
        <v>674</v>
      </c>
      <c r="I94" s="11">
        <v>8</v>
      </c>
      <c r="J94" s="11">
        <v>1603.6110000000001</v>
      </c>
      <c r="K94" s="11">
        <v>1603.6110000000001</v>
      </c>
      <c r="L94" s="11">
        <v>0</v>
      </c>
      <c r="M94" s="11">
        <v>0</v>
      </c>
      <c r="N94" s="11">
        <v>0</v>
      </c>
      <c r="O94" s="11">
        <v>0</v>
      </c>
      <c r="P94" s="11">
        <v>750000</v>
      </c>
      <c r="Q94" s="11">
        <v>750000</v>
      </c>
      <c r="R94" s="11">
        <v>0</v>
      </c>
      <c r="S94" s="11">
        <v>0</v>
      </c>
      <c r="T94" s="11">
        <v>0</v>
      </c>
      <c r="U94" s="11">
        <v>225000</v>
      </c>
      <c r="V94" s="11">
        <v>225000</v>
      </c>
      <c r="W94" s="11">
        <v>0</v>
      </c>
      <c r="X94" s="11">
        <v>0</v>
      </c>
      <c r="Y94" s="282">
        <v>1</v>
      </c>
      <c r="Z94" s="282">
        <v>1</v>
      </c>
      <c r="AA94" s="282">
        <v>1</v>
      </c>
      <c r="AB94" s="282">
        <v>1</v>
      </c>
      <c r="AC94" s="282">
        <v>1</v>
      </c>
      <c r="AD94" s="11" t="s">
        <v>674</v>
      </c>
      <c r="AE94" s="282">
        <v>1</v>
      </c>
      <c r="AF94" s="282">
        <v>1</v>
      </c>
      <c r="AG94" s="282">
        <v>1</v>
      </c>
      <c r="AH94" s="282">
        <v>1</v>
      </c>
      <c r="AI94" s="282">
        <v>1</v>
      </c>
      <c r="AJ94" s="282">
        <v>1</v>
      </c>
      <c r="AK94" s="282">
        <v>1</v>
      </c>
      <c r="AL94" s="11" t="s">
        <v>675</v>
      </c>
      <c r="AM94" s="11" t="s">
        <v>674</v>
      </c>
      <c r="AN94" s="14" t="s">
        <v>675</v>
      </c>
      <c r="AP94" s="281"/>
      <c r="AQ94" s="281"/>
      <c r="AR94" s="281"/>
      <c r="AS94" s="281"/>
      <c r="AT94" s="281"/>
      <c r="AU94" s="281"/>
      <c r="AV94" s="281"/>
    </row>
    <row r="95" spans="2:48" x14ac:dyDescent="0.25">
      <c r="B95" s="21">
        <f t="shared" si="42"/>
        <v>188</v>
      </c>
      <c r="C95" s="11" t="s">
        <v>671</v>
      </c>
      <c r="D95" s="11" t="s">
        <v>676</v>
      </c>
      <c r="E95" s="282">
        <v>45351</v>
      </c>
      <c r="F95" s="282">
        <v>34454</v>
      </c>
      <c r="G95" s="11" t="s">
        <v>673</v>
      </c>
      <c r="H95" s="11" t="s">
        <v>678</v>
      </c>
      <c r="I95" s="11">
        <v>7</v>
      </c>
      <c r="J95" s="11">
        <v>2073.7199999999998</v>
      </c>
      <c r="K95" s="11">
        <v>2073.7199999999998</v>
      </c>
      <c r="L95" s="11">
        <v>0</v>
      </c>
      <c r="M95" s="11">
        <v>0</v>
      </c>
      <c r="N95" s="11">
        <v>240000</v>
      </c>
      <c r="O95" s="11">
        <v>240000</v>
      </c>
      <c r="P95" s="11">
        <v>510000</v>
      </c>
      <c r="Q95" s="11">
        <v>510000</v>
      </c>
      <c r="R95" s="11">
        <v>0</v>
      </c>
      <c r="S95" s="11">
        <v>0</v>
      </c>
      <c r="T95" s="11">
        <v>0</v>
      </c>
      <c r="U95" s="11">
        <v>225000</v>
      </c>
      <c r="V95" s="11">
        <v>225000</v>
      </c>
      <c r="W95" s="11">
        <v>0</v>
      </c>
      <c r="X95" s="11">
        <v>0</v>
      </c>
      <c r="Y95" s="282">
        <v>1</v>
      </c>
      <c r="Z95" s="282">
        <v>1</v>
      </c>
      <c r="AA95" s="282">
        <v>1</v>
      </c>
      <c r="AB95" s="282">
        <v>1</v>
      </c>
      <c r="AC95" s="282">
        <v>1</v>
      </c>
      <c r="AD95" s="11" t="s">
        <v>674</v>
      </c>
      <c r="AE95" s="282">
        <v>1</v>
      </c>
      <c r="AF95" s="282">
        <v>1</v>
      </c>
      <c r="AG95" s="282">
        <v>1</v>
      </c>
      <c r="AH95" s="282">
        <v>1</v>
      </c>
      <c r="AI95" s="282">
        <v>1</v>
      </c>
      <c r="AJ95" s="282">
        <v>1</v>
      </c>
      <c r="AK95" s="282">
        <v>1</v>
      </c>
      <c r="AL95" s="11" t="s">
        <v>675</v>
      </c>
      <c r="AM95" s="11" t="s">
        <v>674</v>
      </c>
      <c r="AN95" s="14" t="s">
        <v>675</v>
      </c>
      <c r="AP95" s="281"/>
      <c r="AQ95" s="281"/>
      <c r="AR95" s="281"/>
      <c r="AS95" s="281"/>
      <c r="AT95" s="281"/>
      <c r="AU95" s="281"/>
      <c r="AV95" s="281"/>
    </row>
    <row r="96" spans="2:48" x14ac:dyDescent="0.25">
      <c r="B96" s="21">
        <f t="shared" si="42"/>
        <v>189</v>
      </c>
      <c r="C96" s="11" t="s">
        <v>671</v>
      </c>
      <c r="D96" s="11" t="s">
        <v>676</v>
      </c>
      <c r="E96" s="282">
        <v>45351</v>
      </c>
      <c r="F96" s="282">
        <v>28755</v>
      </c>
      <c r="G96" s="11" t="s">
        <v>673</v>
      </c>
      <c r="H96" s="11" t="s">
        <v>674</v>
      </c>
      <c r="I96" s="11">
        <v>10</v>
      </c>
      <c r="J96" s="11">
        <v>2009.52</v>
      </c>
      <c r="K96" s="11">
        <v>2009.52</v>
      </c>
      <c r="L96" s="11">
        <v>0</v>
      </c>
      <c r="M96" s="11">
        <v>0</v>
      </c>
      <c r="N96" s="11">
        <v>0</v>
      </c>
      <c r="O96" s="11">
        <v>0</v>
      </c>
      <c r="P96" s="11">
        <v>500000</v>
      </c>
      <c r="Q96" s="11">
        <v>500000</v>
      </c>
      <c r="R96" s="11">
        <v>0</v>
      </c>
      <c r="S96" s="11">
        <v>0</v>
      </c>
      <c r="T96" s="11">
        <v>0</v>
      </c>
      <c r="U96" s="11">
        <v>100000</v>
      </c>
      <c r="V96" s="11">
        <v>100000</v>
      </c>
      <c r="W96" s="11">
        <v>0</v>
      </c>
      <c r="X96" s="11">
        <v>0</v>
      </c>
      <c r="Y96" s="282">
        <v>1</v>
      </c>
      <c r="Z96" s="282">
        <v>1</v>
      </c>
      <c r="AA96" s="282">
        <v>1</v>
      </c>
      <c r="AB96" s="282">
        <v>1</v>
      </c>
      <c r="AC96" s="282">
        <v>1</v>
      </c>
      <c r="AD96" s="11" t="s">
        <v>674</v>
      </c>
      <c r="AE96" s="282">
        <v>1</v>
      </c>
      <c r="AF96" s="282">
        <v>1</v>
      </c>
      <c r="AG96" s="282">
        <v>1</v>
      </c>
      <c r="AH96" s="282">
        <v>1</v>
      </c>
      <c r="AI96" s="282">
        <v>1</v>
      </c>
      <c r="AJ96" s="282">
        <v>1</v>
      </c>
      <c r="AK96" s="282">
        <v>1</v>
      </c>
      <c r="AL96" s="11" t="s">
        <v>675</v>
      </c>
      <c r="AM96" s="11" t="s">
        <v>674</v>
      </c>
      <c r="AN96" s="14" t="s">
        <v>675</v>
      </c>
      <c r="AP96" s="281"/>
      <c r="AQ96" s="281"/>
      <c r="AR96" s="281"/>
      <c r="AS96" s="281"/>
      <c r="AT96" s="281"/>
      <c r="AU96" s="281"/>
      <c r="AV96" s="281"/>
    </row>
    <row r="97" spans="2:48" x14ac:dyDescent="0.25">
      <c r="B97" s="21">
        <f t="shared" si="42"/>
        <v>190</v>
      </c>
      <c r="C97" s="11" t="s">
        <v>671</v>
      </c>
      <c r="D97" s="11" t="s">
        <v>676</v>
      </c>
      <c r="E97" s="282">
        <v>45351</v>
      </c>
      <c r="F97" s="282">
        <v>33344</v>
      </c>
      <c r="G97" s="11" t="s">
        <v>677</v>
      </c>
      <c r="H97" s="11" t="s">
        <v>678</v>
      </c>
      <c r="I97" s="11">
        <v>7</v>
      </c>
      <c r="J97" s="11">
        <v>3301.8180000000002</v>
      </c>
      <c r="K97" s="11">
        <v>3301.8180000000002</v>
      </c>
      <c r="L97" s="11">
        <v>0</v>
      </c>
      <c r="M97" s="11">
        <v>0</v>
      </c>
      <c r="N97" s="11">
        <v>0</v>
      </c>
      <c r="O97" s="11">
        <v>0</v>
      </c>
      <c r="P97" s="11">
        <v>500000</v>
      </c>
      <c r="Q97" s="11">
        <v>500000</v>
      </c>
      <c r="R97" s="11">
        <v>0</v>
      </c>
      <c r="S97" s="11">
        <v>0</v>
      </c>
      <c r="T97" s="11">
        <v>0</v>
      </c>
      <c r="U97" s="11">
        <v>100000</v>
      </c>
      <c r="V97" s="11">
        <v>100000</v>
      </c>
      <c r="W97" s="11">
        <v>0</v>
      </c>
      <c r="X97" s="11">
        <v>0</v>
      </c>
      <c r="Y97" s="282">
        <v>1</v>
      </c>
      <c r="Z97" s="282">
        <v>1</v>
      </c>
      <c r="AA97" s="282">
        <v>1</v>
      </c>
      <c r="AB97" s="282">
        <v>1</v>
      </c>
      <c r="AC97" s="282">
        <v>1</v>
      </c>
      <c r="AD97" s="11" t="s">
        <v>674</v>
      </c>
      <c r="AE97" s="282">
        <v>1</v>
      </c>
      <c r="AF97" s="282">
        <v>1</v>
      </c>
      <c r="AG97" s="282">
        <v>1</v>
      </c>
      <c r="AH97" s="282">
        <v>1</v>
      </c>
      <c r="AI97" s="282">
        <v>1</v>
      </c>
      <c r="AJ97" s="282">
        <v>1</v>
      </c>
      <c r="AK97" s="282">
        <v>1</v>
      </c>
      <c r="AL97" s="11" t="s">
        <v>675</v>
      </c>
      <c r="AM97" s="11" t="s">
        <v>674</v>
      </c>
      <c r="AN97" s="14" t="s">
        <v>675</v>
      </c>
      <c r="AP97" s="281"/>
      <c r="AQ97" s="281"/>
      <c r="AR97" s="281"/>
      <c r="AS97" s="281"/>
      <c r="AT97" s="281"/>
      <c r="AU97" s="281"/>
      <c r="AV97" s="281"/>
    </row>
    <row r="98" spans="2:48" x14ac:dyDescent="0.25">
      <c r="B98" s="21">
        <f t="shared" si="42"/>
        <v>191</v>
      </c>
      <c r="C98" s="11" t="s">
        <v>671</v>
      </c>
      <c r="D98" s="11" t="s">
        <v>676</v>
      </c>
      <c r="E98" s="282">
        <v>45351</v>
      </c>
      <c r="F98" s="282">
        <v>36761</v>
      </c>
      <c r="G98" s="11" t="s">
        <v>673</v>
      </c>
      <c r="H98" s="11" t="s">
        <v>678</v>
      </c>
      <c r="I98" s="11">
        <v>1</v>
      </c>
      <c r="J98" s="11">
        <v>2178.3960000000002</v>
      </c>
      <c r="K98" s="11">
        <v>2178.3960000000002</v>
      </c>
      <c r="L98" s="11">
        <v>0</v>
      </c>
      <c r="M98" s="11">
        <v>0</v>
      </c>
      <c r="N98" s="11">
        <v>0</v>
      </c>
      <c r="O98" s="11">
        <v>0</v>
      </c>
      <c r="P98" s="11">
        <v>500000</v>
      </c>
      <c r="Q98" s="11">
        <v>500000</v>
      </c>
      <c r="R98" s="11">
        <v>0</v>
      </c>
      <c r="S98" s="11">
        <v>0</v>
      </c>
      <c r="T98" s="11">
        <v>0</v>
      </c>
      <c r="U98" s="11">
        <v>100000</v>
      </c>
      <c r="V98" s="11">
        <v>100000</v>
      </c>
      <c r="W98" s="11">
        <v>0</v>
      </c>
      <c r="X98" s="11">
        <v>0</v>
      </c>
      <c r="Y98" s="282">
        <v>1</v>
      </c>
      <c r="Z98" s="282">
        <v>1</v>
      </c>
      <c r="AA98" s="282">
        <v>1</v>
      </c>
      <c r="AB98" s="282">
        <v>1</v>
      </c>
      <c r="AC98" s="282">
        <v>1</v>
      </c>
      <c r="AD98" s="11" t="s">
        <v>674</v>
      </c>
      <c r="AE98" s="282">
        <v>1</v>
      </c>
      <c r="AF98" s="282">
        <v>1</v>
      </c>
      <c r="AG98" s="282">
        <v>1</v>
      </c>
      <c r="AH98" s="282">
        <v>1</v>
      </c>
      <c r="AI98" s="282">
        <v>1</v>
      </c>
      <c r="AJ98" s="282">
        <v>1</v>
      </c>
      <c r="AK98" s="282">
        <v>1</v>
      </c>
      <c r="AL98" s="11" t="s">
        <v>675</v>
      </c>
      <c r="AM98" s="11" t="s">
        <v>674</v>
      </c>
      <c r="AN98" s="14" t="s">
        <v>675</v>
      </c>
      <c r="AP98" s="281"/>
      <c r="AQ98" s="281"/>
      <c r="AR98" s="281"/>
      <c r="AS98" s="281"/>
      <c r="AT98" s="281"/>
      <c r="AU98" s="281"/>
      <c r="AV98" s="281"/>
    </row>
    <row r="99" spans="2:48" x14ac:dyDescent="0.25">
      <c r="B99" s="21">
        <f t="shared" si="42"/>
        <v>192</v>
      </c>
      <c r="C99" s="11" t="s">
        <v>671</v>
      </c>
      <c r="D99" s="11" t="s">
        <v>676</v>
      </c>
      <c r="E99" s="282">
        <v>45351</v>
      </c>
      <c r="F99" s="282">
        <v>35418</v>
      </c>
      <c r="G99" s="11" t="s">
        <v>673</v>
      </c>
      <c r="H99" s="11" t="s">
        <v>674</v>
      </c>
      <c r="I99" s="11">
        <v>9</v>
      </c>
      <c r="J99" s="11">
        <v>964.56</v>
      </c>
      <c r="K99" s="11">
        <v>964.56</v>
      </c>
      <c r="L99" s="11">
        <v>0</v>
      </c>
      <c r="M99" s="11">
        <v>0</v>
      </c>
      <c r="N99" s="11">
        <v>499200</v>
      </c>
      <c r="O99" s="11">
        <v>499200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99840</v>
      </c>
      <c r="V99" s="11">
        <v>99840</v>
      </c>
      <c r="W99" s="11">
        <v>0</v>
      </c>
      <c r="X99" s="11">
        <v>0</v>
      </c>
      <c r="Y99" s="282">
        <v>1</v>
      </c>
      <c r="Z99" s="282">
        <v>1</v>
      </c>
      <c r="AA99" s="282">
        <v>1</v>
      </c>
      <c r="AB99" s="282">
        <v>1</v>
      </c>
      <c r="AC99" s="282">
        <v>1</v>
      </c>
      <c r="AD99" s="11" t="s">
        <v>674</v>
      </c>
      <c r="AE99" s="282">
        <v>1</v>
      </c>
      <c r="AF99" s="282">
        <v>1</v>
      </c>
      <c r="AG99" s="282">
        <v>1</v>
      </c>
      <c r="AH99" s="282">
        <v>1</v>
      </c>
      <c r="AI99" s="282">
        <v>1</v>
      </c>
      <c r="AJ99" s="282">
        <v>1</v>
      </c>
      <c r="AK99" s="282">
        <v>1</v>
      </c>
      <c r="AL99" s="11" t="s">
        <v>675</v>
      </c>
      <c r="AM99" s="11" t="s">
        <v>674</v>
      </c>
      <c r="AN99" s="14" t="s">
        <v>675</v>
      </c>
      <c r="AP99" s="281"/>
      <c r="AQ99" s="281"/>
      <c r="AR99" s="281"/>
      <c r="AS99" s="281"/>
      <c r="AT99" s="281"/>
      <c r="AU99" s="281"/>
      <c r="AV99" s="281"/>
    </row>
    <row r="100" spans="2:48" x14ac:dyDescent="0.25">
      <c r="B100" s="21">
        <f t="shared" si="42"/>
        <v>193</v>
      </c>
      <c r="C100" s="11" t="s">
        <v>671</v>
      </c>
      <c r="D100" s="11" t="s">
        <v>676</v>
      </c>
      <c r="E100" s="282">
        <v>45351</v>
      </c>
      <c r="F100" s="282">
        <v>34546</v>
      </c>
      <c r="G100" s="11" t="s">
        <v>677</v>
      </c>
      <c r="H100" s="11" t="s">
        <v>674</v>
      </c>
      <c r="I100" s="11">
        <v>3</v>
      </c>
      <c r="J100" s="11">
        <v>2090.5689600000001</v>
      </c>
      <c r="K100" s="11">
        <v>2090.5689600000001</v>
      </c>
      <c r="L100" s="11">
        <v>0</v>
      </c>
      <c r="M100" s="11">
        <v>0</v>
      </c>
      <c r="N100" s="11">
        <v>360000</v>
      </c>
      <c r="O100" s="11">
        <v>360000</v>
      </c>
      <c r="P100" s="11">
        <v>0</v>
      </c>
      <c r="Q100" s="11">
        <v>0</v>
      </c>
      <c r="R100" s="11">
        <v>0</v>
      </c>
      <c r="S100" s="11">
        <v>0</v>
      </c>
      <c r="T100" s="11">
        <v>0</v>
      </c>
      <c r="U100" s="11">
        <v>72000</v>
      </c>
      <c r="V100" s="11">
        <v>72000</v>
      </c>
      <c r="W100" s="11">
        <v>0</v>
      </c>
      <c r="X100" s="11">
        <v>0</v>
      </c>
      <c r="Y100" s="282">
        <v>1</v>
      </c>
      <c r="Z100" s="282">
        <v>1</v>
      </c>
      <c r="AA100" s="282">
        <v>1</v>
      </c>
      <c r="AB100" s="282">
        <v>1</v>
      </c>
      <c r="AC100" s="282">
        <v>1</v>
      </c>
      <c r="AD100" s="11" t="s">
        <v>674</v>
      </c>
      <c r="AE100" s="282">
        <v>1</v>
      </c>
      <c r="AF100" s="282">
        <v>1</v>
      </c>
      <c r="AG100" s="282">
        <v>1</v>
      </c>
      <c r="AH100" s="282">
        <v>1</v>
      </c>
      <c r="AI100" s="282">
        <v>1</v>
      </c>
      <c r="AJ100" s="282">
        <v>1</v>
      </c>
      <c r="AK100" s="282">
        <v>1</v>
      </c>
      <c r="AL100" s="11" t="s">
        <v>675</v>
      </c>
      <c r="AM100" s="11" t="s">
        <v>674</v>
      </c>
      <c r="AN100" s="14" t="s">
        <v>675</v>
      </c>
      <c r="AP100" s="281"/>
      <c r="AQ100" s="281"/>
      <c r="AR100" s="281"/>
      <c r="AS100" s="281"/>
      <c r="AT100" s="281"/>
      <c r="AU100" s="281"/>
      <c r="AV100" s="281"/>
    </row>
    <row r="101" spans="2:48" x14ac:dyDescent="0.25">
      <c r="B101" s="21">
        <f t="shared" si="42"/>
        <v>194</v>
      </c>
      <c r="C101" s="11" t="s">
        <v>671</v>
      </c>
      <c r="D101" s="11" t="s">
        <v>672</v>
      </c>
      <c r="E101" s="282">
        <v>44985</v>
      </c>
      <c r="F101" s="282">
        <v>31081</v>
      </c>
      <c r="G101" s="11" t="s">
        <v>677</v>
      </c>
      <c r="H101" s="11" t="s">
        <v>674</v>
      </c>
      <c r="I101" s="11">
        <v>4</v>
      </c>
      <c r="J101" s="11">
        <v>4573.32</v>
      </c>
      <c r="K101" s="11">
        <v>4573.32</v>
      </c>
      <c r="L101" s="11">
        <v>0</v>
      </c>
      <c r="M101" s="11">
        <v>0</v>
      </c>
      <c r="N101" s="11">
        <v>0</v>
      </c>
      <c r="O101" s="11">
        <v>0</v>
      </c>
      <c r="P101" s="11">
        <v>500000</v>
      </c>
      <c r="Q101" s="11">
        <v>500000</v>
      </c>
      <c r="R101" s="11">
        <v>250000</v>
      </c>
      <c r="S101" s="11">
        <v>250000</v>
      </c>
      <c r="T101" s="11">
        <v>0</v>
      </c>
      <c r="U101" s="11">
        <v>225000</v>
      </c>
      <c r="V101" s="11">
        <v>225000</v>
      </c>
      <c r="W101" s="11">
        <v>0</v>
      </c>
      <c r="X101" s="11">
        <v>0</v>
      </c>
      <c r="Y101" s="282">
        <v>1</v>
      </c>
      <c r="Z101" s="282">
        <v>1</v>
      </c>
      <c r="AA101" s="282">
        <v>1</v>
      </c>
      <c r="AB101" s="282">
        <v>1</v>
      </c>
      <c r="AC101" s="282">
        <v>1</v>
      </c>
      <c r="AD101" s="11" t="s">
        <v>674</v>
      </c>
      <c r="AE101" s="282">
        <v>1</v>
      </c>
      <c r="AF101" s="282">
        <v>1</v>
      </c>
      <c r="AG101" s="282">
        <v>1</v>
      </c>
      <c r="AH101" s="282">
        <v>1</v>
      </c>
      <c r="AI101" s="282">
        <v>1</v>
      </c>
      <c r="AJ101" s="282">
        <v>1</v>
      </c>
      <c r="AK101" s="282">
        <v>1</v>
      </c>
      <c r="AL101" s="11" t="s">
        <v>675</v>
      </c>
      <c r="AM101" s="11" t="s">
        <v>674</v>
      </c>
      <c r="AN101" s="14" t="s">
        <v>675</v>
      </c>
      <c r="AP101" s="281"/>
      <c r="AQ101" s="281"/>
      <c r="AR101" s="281"/>
      <c r="AS101" s="281"/>
      <c r="AT101" s="281"/>
      <c r="AU101" s="281"/>
      <c r="AV101" s="281"/>
    </row>
    <row r="102" spans="2:48" x14ac:dyDescent="0.25">
      <c r="B102" s="21">
        <f t="shared" si="42"/>
        <v>195</v>
      </c>
      <c r="C102" s="11" t="s">
        <v>671</v>
      </c>
      <c r="D102" s="11" t="s">
        <v>676</v>
      </c>
      <c r="E102" s="282">
        <v>45016</v>
      </c>
      <c r="F102" s="282">
        <v>34369</v>
      </c>
      <c r="G102" s="11" t="s">
        <v>673</v>
      </c>
      <c r="H102" s="11" t="s">
        <v>674</v>
      </c>
      <c r="I102" s="11">
        <v>9</v>
      </c>
      <c r="J102" s="11">
        <v>1393.2090000000001</v>
      </c>
      <c r="K102" s="11">
        <v>1393.2090000000001</v>
      </c>
      <c r="L102" s="11">
        <v>0</v>
      </c>
      <c r="M102" s="11">
        <v>0</v>
      </c>
      <c r="N102" s="11">
        <v>0</v>
      </c>
      <c r="O102" s="11">
        <v>0</v>
      </c>
      <c r="P102" s="11">
        <v>750000</v>
      </c>
      <c r="Q102" s="11">
        <v>750000</v>
      </c>
      <c r="R102" s="11">
        <v>0</v>
      </c>
      <c r="S102" s="11">
        <v>0</v>
      </c>
      <c r="T102" s="11">
        <v>0</v>
      </c>
      <c r="U102" s="11">
        <v>225000</v>
      </c>
      <c r="V102" s="11">
        <v>225000</v>
      </c>
      <c r="W102" s="11">
        <v>0</v>
      </c>
      <c r="X102" s="11">
        <v>0</v>
      </c>
      <c r="Y102" s="282">
        <v>1</v>
      </c>
      <c r="Z102" s="282">
        <v>1</v>
      </c>
      <c r="AA102" s="282">
        <v>1</v>
      </c>
      <c r="AB102" s="282">
        <v>1</v>
      </c>
      <c r="AC102" s="282">
        <v>1</v>
      </c>
      <c r="AD102" s="11" t="s">
        <v>674</v>
      </c>
      <c r="AE102" s="282">
        <v>1</v>
      </c>
      <c r="AF102" s="282">
        <v>1</v>
      </c>
      <c r="AG102" s="282">
        <v>1</v>
      </c>
      <c r="AH102" s="282">
        <v>1</v>
      </c>
      <c r="AI102" s="282">
        <v>1</v>
      </c>
      <c r="AJ102" s="282">
        <v>1</v>
      </c>
      <c r="AK102" s="282">
        <v>1</v>
      </c>
      <c r="AL102" s="11" t="s">
        <v>675</v>
      </c>
      <c r="AM102" s="11" t="s">
        <v>674</v>
      </c>
      <c r="AN102" s="14" t="s">
        <v>675</v>
      </c>
      <c r="AP102" s="281"/>
      <c r="AQ102" s="281"/>
      <c r="AR102" s="281"/>
      <c r="AS102" s="281"/>
      <c r="AT102" s="281"/>
      <c r="AU102" s="281"/>
      <c r="AV102" s="281"/>
    </row>
    <row r="103" spans="2:48" x14ac:dyDescent="0.25">
      <c r="B103" s="21">
        <f t="shared" si="42"/>
        <v>196</v>
      </c>
      <c r="C103" s="11" t="s">
        <v>671</v>
      </c>
      <c r="D103" s="11" t="s">
        <v>676</v>
      </c>
      <c r="E103" s="282">
        <v>45046</v>
      </c>
      <c r="F103" s="282">
        <v>35278</v>
      </c>
      <c r="G103" s="11" t="s">
        <v>673</v>
      </c>
      <c r="H103" s="11" t="s">
        <v>674</v>
      </c>
      <c r="I103" s="11">
        <v>7</v>
      </c>
      <c r="J103" s="11">
        <v>1087.68</v>
      </c>
      <c r="K103" s="11">
        <v>1087.68</v>
      </c>
      <c r="L103" s="11">
        <v>0</v>
      </c>
      <c r="M103" s="11">
        <v>0</v>
      </c>
      <c r="N103" s="11">
        <v>240000</v>
      </c>
      <c r="O103" s="11">
        <v>240000</v>
      </c>
      <c r="P103" s="11">
        <v>100000</v>
      </c>
      <c r="Q103" s="11">
        <v>100000</v>
      </c>
      <c r="R103" s="11">
        <v>160000</v>
      </c>
      <c r="S103" s="11">
        <v>160000</v>
      </c>
      <c r="T103" s="11">
        <v>0</v>
      </c>
      <c r="U103" s="11">
        <v>100000</v>
      </c>
      <c r="V103" s="11">
        <v>100000</v>
      </c>
      <c r="W103" s="11">
        <v>0</v>
      </c>
      <c r="X103" s="11">
        <v>0</v>
      </c>
      <c r="Y103" s="282">
        <v>1</v>
      </c>
      <c r="Z103" s="282">
        <v>1</v>
      </c>
      <c r="AA103" s="282">
        <v>1</v>
      </c>
      <c r="AB103" s="282">
        <v>1</v>
      </c>
      <c r="AC103" s="282">
        <v>1</v>
      </c>
      <c r="AD103" s="11" t="s">
        <v>674</v>
      </c>
      <c r="AE103" s="282">
        <v>1</v>
      </c>
      <c r="AF103" s="282">
        <v>1</v>
      </c>
      <c r="AG103" s="282">
        <v>1</v>
      </c>
      <c r="AH103" s="282">
        <v>1</v>
      </c>
      <c r="AI103" s="282">
        <v>1</v>
      </c>
      <c r="AJ103" s="282">
        <v>1</v>
      </c>
      <c r="AK103" s="282">
        <v>1</v>
      </c>
      <c r="AL103" s="11" t="s">
        <v>675</v>
      </c>
      <c r="AM103" s="11" t="s">
        <v>674</v>
      </c>
      <c r="AN103" s="14" t="s">
        <v>675</v>
      </c>
      <c r="AP103" s="281"/>
      <c r="AQ103" s="281"/>
      <c r="AR103" s="281"/>
      <c r="AS103" s="281"/>
      <c r="AT103" s="281"/>
      <c r="AU103" s="281"/>
      <c r="AV103" s="281"/>
    </row>
    <row r="104" spans="2:48" x14ac:dyDescent="0.25">
      <c r="B104" s="21">
        <f t="shared" si="42"/>
        <v>197</v>
      </c>
      <c r="C104" s="11" t="s">
        <v>671</v>
      </c>
      <c r="D104" s="11" t="s">
        <v>676</v>
      </c>
      <c r="E104" s="282">
        <v>45107</v>
      </c>
      <c r="F104" s="282">
        <v>33657</v>
      </c>
      <c r="G104" s="11" t="s">
        <v>673</v>
      </c>
      <c r="H104" s="11" t="s">
        <v>674</v>
      </c>
      <c r="I104" s="11">
        <v>10</v>
      </c>
      <c r="J104" s="11">
        <v>1431.24</v>
      </c>
      <c r="K104" s="11">
        <v>1431.24</v>
      </c>
      <c r="L104" s="11">
        <v>0</v>
      </c>
      <c r="M104" s="11">
        <v>0</v>
      </c>
      <c r="N104" s="11">
        <v>288000</v>
      </c>
      <c r="O104" s="11">
        <v>288000</v>
      </c>
      <c r="P104" s="11">
        <v>100000</v>
      </c>
      <c r="Q104" s="11">
        <v>100000</v>
      </c>
      <c r="R104" s="11">
        <v>362000</v>
      </c>
      <c r="S104" s="11">
        <v>362000</v>
      </c>
      <c r="T104" s="11">
        <v>0</v>
      </c>
      <c r="U104" s="11">
        <v>225000</v>
      </c>
      <c r="V104" s="11">
        <v>225000</v>
      </c>
      <c r="W104" s="11">
        <v>0</v>
      </c>
      <c r="X104" s="11">
        <v>0</v>
      </c>
      <c r="Y104" s="282">
        <v>1</v>
      </c>
      <c r="Z104" s="282">
        <v>1</v>
      </c>
      <c r="AA104" s="282">
        <v>1</v>
      </c>
      <c r="AB104" s="282">
        <v>1</v>
      </c>
      <c r="AC104" s="282">
        <v>1</v>
      </c>
      <c r="AD104" s="11" t="s">
        <v>674</v>
      </c>
      <c r="AE104" s="282">
        <v>1</v>
      </c>
      <c r="AF104" s="282">
        <v>1</v>
      </c>
      <c r="AG104" s="282">
        <v>1</v>
      </c>
      <c r="AH104" s="282">
        <v>1</v>
      </c>
      <c r="AI104" s="282">
        <v>1</v>
      </c>
      <c r="AJ104" s="282">
        <v>1</v>
      </c>
      <c r="AK104" s="282">
        <v>1</v>
      </c>
      <c r="AL104" s="11" t="s">
        <v>675</v>
      </c>
      <c r="AM104" s="11" t="s">
        <v>674</v>
      </c>
      <c r="AN104" s="14" t="s">
        <v>675</v>
      </c>
      <c r="AP104" s="281"/>
      <c r="AQ104" s="281"/>
      <c r="AR104" s="281"/>
      <c r="AS104" s="281"/>
      <c r="AT104" s="281"/>
      <c r="AU104" s="281"/>
      <c r="AV104" s="281"/>
    </row>
    <row r="105" spans="2:48" x14ac:dyDescent="0.25">
      <c r="B105" s="21">
        <f t="shared" si="42"/>
        <v>198</v>
      </c>
      <c r="C105" s="11" t="s">
        <v>671</v>
      </c>
      <c r="D105" s="11" t="s">
        <v>676</v>
      </c>
      <c r="E105" s="282">
        <v>45291</v>
      </c>
      <c r="F105" s="282">
        <v>35774</v>
      </c>
      <c r="G105" s="11" t="s">
        <v>673</v>
      </c>
      <c r="H105" s="11" t="s">
        <v>674</v>
      </c>
      <c r="I105" s="11">
        <v>5</v>
      </c>
      <c r="J105" s="11">
        <v>1133.652</v>
      </c>
      <c r="K105" s="11">
        <v>1133.652</v>
      </c>
      <c r="L105" s="11">
        <v>0</v>
      </c>
      <c r="M105" s="11">
        <v>0</v>
      </c>
      <c r="N105" s="11">
        <v>0</v>
      </c>
      <c r="O105" s="11">
        <v>0</v>
      </c>
      <c r="P105" s="11">
        <v>500000</v>
      </c>
      <c r="Q105" s="11">
        <v>500000</v>
      </c>
      <c r="R105" s="11">
        <v>0</v>
      </c>
      <c r="S105" s="11">
        <v>0</v>
      </c>
      <c r="T105" s="11">
        <v>0</v>
      </c>
      <c r="U105" s="11">
        <v>100000</v>
      </c>
      <c r="V105" s="11">
        <v>100000</v>
      </c>
      <c r="W105" s="11">
        <v>0</v>
      </c>
      <c r="X105" s="11">
        <v>0</v>
      </c>
      <c r="Y105" s="282">
        <v>1</v>
      </c>
      <c r="Z105" s="282">
        <v>1</v>
      </c>
      <c r="AA105" s="282">
        <v>1</v>
      </c>
      <c r="AB105" s="282">
        <v>1</v>
      </c>
      <c r="AC105" s="282">
        <v>1</v>
      </c>
      <c r="AD105" s="11" t="s">
        <v>674</v>
      </c>
      <c r="AE105" s="282">
        <v>1</v>
      </c>
      <c r="AF105" s="282">
        <v>1</v>
      </c>
      <c r="AG105" s="282">
        <v>1</v>
      </c>
      <c r="AH105" s="282">
        <v>1</v>
      </c>
      <c r="AI105" s="282">
        <v>1</v>
      </c>
      <c r="AJ105" s="282">
        <v>1</v>
      </c>
      <c r="AK105" s="282">
        <v>1</v>
      </c>
      <c r="AL105" s="11" t="s">
        <v>675</v>
      </c>
      <c r="AM105" s="11" t="s">
        <v>674</v>
      </c>
      <c r="AN105" s="14" t="s">
        <v>675</v>
      </c>
      <c r="AP105" s="281"/>
      <c r="AQ105" s="281"/>
      <c r="AR105" s="281"/>
      <c r="AS105" s="281"/>
      <c r="AT105" s="281"/>
      <c r="AU105" s="281"/>
      <c r="AV105" s="281"/>
    </row>
    <row r="106" spans="2:48" x14ac:dyDescent="0.25">
      <c r="B106" s="21">
        <f t="shared" si="42"/>
        <v>199</v>
      </c>
      <c r="C106" s="11" t="s">
        <v>671</v>
      </c>
      <c r="D106" s="11" t="s">
        <v>676</v>
      </c>
      <c r="E106" s="282">
        <v>45169</v>
      </c>
      <c r="F106" s="282">
        <v>31922</v>
      </c>
      <c r="G106" s="11" t="s">
        <v>677</v>
      </c>
      <c r="H106" s="11" t="s">
        <v>674</v>
      </c>
      <c r="I106" s="11">
        <v>3</v>
      </c>
      <c r="J106" s="11">
        <v>5840.16</v>
      </c>
      <c r="K106" s="11">
        <v>5840.16</v>
      </c>
      <c r="L106" s="11">
        <v>0</v>
      </c>
      <c r="M106" s="11">
        <v>0</v>
      </c>
      <c r="N106" s="11">
        <v>0</v>
      </c>
      <c r="O106" s="11">
        <v>0</v>
      </c>
      <c r="P106" s="11">
        <v>500000</v>
      </c>
      <c r="Q106" s="11">
        <v>500000</v>
      </c>
      <c r="R106" s="11">
        <v>500000</v>
      </c>
      <c r="S106" s="11">
        <v>500000</v>
      </c>
      <c r="T106" s="11">
        <v>0</v>
      </c>
      <c r="U106" s="11">
        <v>350000</v>
      </c>
      <c r="V106" s="11">
        <v>350000</v>
      </c>
      <c r="W106" s="11">
        <v>0</v>
      </c>
      <c r="X106" s="11">
        <v>0</v>
      </c>
      <c r="Y106" s="282">
        <v>1</v>
      </c>
      <c r="Z106" s="282">
        <v>1</v>
      </c>
      <c r="AA106" s="282">
        <v>1</v>
      </c>
      <c r="AB106" s="282">
        <v>1</v>
      </c>
      <c r="AC106" s="282">
        <v>1</v>
      </c>
      <c r="AD106" s="11" t="s">
        <v>674</v>
      </c>
      <c r="AE106" s="282">
        <v>1</v>
      </c>
      <c r="AF106" s="282">
        <v>1</v>
      </c>
      <c r="AG106" s="282">
        <v>1</v>
      </c>
      <c r="AH106" s="282">
        <v>1</v>
      </c>
      <c r="AI106" s="282">
        <v>1</v>
      </c>
      <c r="AJ106" s="282">
        <v>1</v>
      </c>
      <c r="AK106" s="282">
        <v>1</v>
      </c>
      <c r="AL106" s="11" t="s">
        <v>675</v>
      </c>
      <c r="AM106" s="11" t="s">
        <v>674</v>
      </c>
      <c r="AN106" s="14" t="s">
        <v>675</v>
      </c>
      <c r="AP106" s="281"/>
      <c r="AQ106" s="281"/>
      <c r="AR106" s="281"/>
      <c r="AS106" s="281"/>
      <c r="AT106" s="281"/>
      <c r="AU106" s="281"/>
      <c r="AV106" s="281"/>
    </row>
    <row r="107" spans="2:48" x14ac:dyDescent="0.25">
      <c r="B107" s="21">
        <f t="shared" si="42"/>
        <v>200</v>
      </c>
      <c r="C107" s="11" t="s">
        <v>671</v>
      </c>
      <c r="D107" s="11" t="s">
        <v>676</v>
      </c>
      <c r="E107" s="282">
        <v>45260</v>
      </c>
      <c r="F107" s="282">
        <v>26574</v>
      </c>
      <c r="G107" s="11" t="s">
        <v>673</v>
      </c>
      <c r="H107" s="11" t="s">
        <v>674</v>
      </c>
      <c r="I107" s="11">
        <v>9</v>
      </c>
      <c r="J107" s="11">
        <v>4415.7510000000002</v>
      </c>
      <c r="K107" s="11">
        <v>4415.7510000000002</v>
      </c>
      <c r="L107" s="11">
        <v>0</v>
      </c>
      <c r="M107" s="11">
        <v>0</v>
      </c>
      <c r="N107" s="11">
        <v>0</v>
      </c>
      <c r="O107" s="11">
        <v>0</v>
      </c>
      <c r="P107" s="11">
        <v>750000</v>
      </c>
      <c r="Q107" s="11">
        <v>750000</v>
      </c>
      <c r="R107" s="11">
        <v>0</v>
      </c>
      <c r="S107" s="11">
        <v>0</v>
      </c>
      <c r="T107" s="11">
        <v>0</v>
      </c>
      <c r="U107" s="11">
        <v>225000</v>
      </c>
      <c r="V107" s="11">
        <v>225000</v>
      </c>
      <c r="W107" s="11">
        <v>0</v>
      </c>
      <c r="X107" s="11">
        <v>0</v>
      </c>
      <c r="Y107" s="282">
        <v>1</v>
      </c>
      <c r="Z107" s="282">
        <v>1</v>
      </c>
      <c r="AA107" s="282">
        <v>1</v>
      </c>
      <c r="AB107" s="282">
        <v>1</v>
      </c>
      <c r="AC107" s="282">
        <v>1</v>
      </c>
      <c r="AD107" s="11" t="s">
        <v>674</v>
      </c>
      <c r="AE107" s="282">
        <v>1</v>
      </c>
      <c r="AF107" s="282">
        <v>1</v>
      </c>
      <c r="AG107" s="282">
        <v>1</v>
      </c>
      <c r="AH107" s="282">
        <v>1</v>
      </c>
      <c r="AI107" s="282">
        <v>1</v>
      </c>
      <c r="AJ107" s="282">
        <v>1</v>
      </c>
      <c r="AK107" s="282">
        <v>1</v>
      </c>
      <c r="AL107" s="11" t="s">
        <v>675</v>
      </c>
      <c r="AM107" s="11" t="s">
        <v>674</v>
      </c>
      <c r="AN107" s="14" t="s">
        <v>675</v>
      </c>
      <c r="AP107" s="281"/>
      <c r="AQ107" s="281"/>
      <c r="AR107" s="281"/>
      <c r="AS107" s="281"/>
      <c r="AT107" s="281"/>
      <c r="AU107" s="281"/>
      <c r="AV107" s="281"/>
    </row>
    <row r="108" spans="2:48" x14ac:dyDescent="0.25">
      <c r="B108" s="21">
        <f t="shared" si="42"/>
        <v>201</v>
      </c>
      <c r="C108" s="11" t="s">
        <v>671</v>
      </c>
      <c r="D108" s="11" t="s">
        <v>676</v>
      </c>
      <c r="E108" s="282">
        <v>45291</v>
      </c>
      <c r="F108" s="282">
        <v>32463</v>
      </c>
      <c r="G108" s="11" t="s">
        <v>673</v>
      </c>
      <c r="H108" s="11" t="s">
        <v>678</v>
      </c>
      <c r="I108" s="11">
        <v>5</v>
      </c>
      <c r="J108" s="11">
        <v>5027.3999999999996</v>
      </c>
      <c r="K108" s="11">
        <v>5027.3999999999996</v>
      </c>
      <c r="L108" s="11">
        <v>0</v>
      </c>
      <c r="M108" s="11">
        <v>0</v>
      </c>
      <c r="N108" s="11">
        <v>480000</v>
      </c>
      <c r="O108" s="11">
        <v>480000</v>
      </c>
      <c r="P108" s="11">
        <v>110000</v>
      </c>
      <c r="Q108" s="11">
        <v>110000</v>
      </c>
      <c r="R108" s="11">
        <v>850000</v>
      </c>
      <c r="S108" s="11">
        <v>850000</v>
      </c>
      <c r="T108" s="11">
        <v>0</v>
      </c>
      <c r="U108" s="11">
        <v>570000</v>
      </c>
      <c r="V108" s="11">
        <v>570000</v>
      </c>
      <c r="W108" s="11">
        <v>0</v>
      </c>
      <c r="X108" s="11">
        <v>0</v>
      </c>
      <c r="Y108" s="282">
        <v>1</v>
      </c>
      <c r="Z108" s="282">
        <v>1</v>
      </c>
      <c r="AA108" s="282">
        <v>1</v>
      </c>
      <c r="AB108" s="282">
        <v>1</v>
      </c>
      <c r="AC108" s="282">
        <v>1</v>
      </c>
      <c r="AD108" s="11" t="s">
        <v>674</v>
      </c>
      <c r="AE108" s="282">
        <v>1</v>
      </c>
      <c r="AF108" s="282">
        <v>1</v>
      </c>
      <c r="AG108" s="282">
        <v>1</v>
      </c>
      <c r="AH108" s="282">
        <v>1</v>
      </c>
      <c r="AI108" s="282">
        <v>1</v>
      </c>
      <c r="AJ108" s="282">
        <v>1</v>
      </c>
      <c r="AK108" s="282">
        <v>1</v>
      </c>
      <c r="AL108" s="11" t="s">
        <v>675</v>
      </c>
      <c r="AM108" s="11" t="s">
        <v>674</v>
      </c>
      <c r="AN108" s="14" t="s">
        <v>675</v>
      </c>
      <c r="AP108" s="281"/>
      <c r="AQ108" s="281"/>
      <c r="AR108" s="281"/>
      <c r="AS108" s="281"/>
      <c r="AT108" s="281"/>
      <c r="AU108" s="281"/>
      <c r="AV108" s="281"/>
    </row>
    <row r="109" spans="2:48" x14ac:dyDescent="0.25">
      <c r="B109" s="21">
        <f t="shared" si="42"/>
        <v>202</v>
      </c>
      <c r="C109" s="11" t="s">
        <v>671</v>
      </c>
      <c r="D109" s="11" t="s">
        <v>676</v>
      </c>
      <c r="E109" s="282">
        <v>45322</v>
      </c>
      <c r="F109" s="282">
        <v>35807</v>
      </c>
      <c r="G109" s="11" t="s">
        <v>673</v>
      </c>
      <c r="H109" s="11" t="s">
        <v>674</v>
      </c>
      <c r="I109" s="11">
        <v>5</v>
      </c>
      <c r="J109" s="11">
        <v>1133.652</v>
      </c>
      <c r="K109" s="11">
        <v>1133.652</v>
      </c>
      <c r="L109" s="11">
        <v>0</v>
      </c>
      <c r="M109" s="11">
        <v>0</v>
      </c>
      <c r="N109" s="11">
        <v>0</v>
      </c>
      <c r="O109" s="11">
        <v>0</v>
      </c>
      <c r="P109" s="11">
        <v>500000</v>
      </c>
      <c r="Q109" s="11">
        <v>500000</v>
      </c>
      <c r="R109" s="11">
        <v>0</v>
      </c>
      <c r="S109" s="11">
        <v>0</v>
      </c>
      <c r="T109" s="11">
        <v>0</v>
      </c>
      <c r="U109" s="11">
        <v>100000</v>
      </c>
      <c r="V109" s="11">
        <v>100000</v>
      </c>
      <c r="W109" s="11">
        <v>0</v>
      </c>
      <c r="X109" s="11">
        <v>0</v>
      </c>
      <c r="Y109" s="282">
        <v>1</v>
      </c>
      <c r="Z109" s="282">
        <v>1</v>
      </c>
      <c r="AA109" s="282">
        <v>1</v>
      </c>
      <c r="AB109" s="282">
        <v>1</v>
      </c>
      <c r="AC109" s="282">
        <v>1</v>
      </c>
      <c r="AD109" s="11" t="s">
        <v>674</v>
      </c>
      <c r="AE109" s="282">
        <v>1</v>
      </c>
      <c r="AF109" s="282">
        <v>1</v>
      </c>
      <c r="AG109" s="282">
        <v>1</v>
      </c>
      <c r="AH109" s="282">
        <v>1</v>
      </c>
      <c r="AI109" s="282">
        <v>1</v>
      </c>
      <c r="AJ109" s="282">
        <v>1</v>
      </c>
      <c r="AK109" s="282">
        <v>1</v>
      </c>
      <c r="AL109" s="11" t="s">
        <v>675</v>
      </c>
      <c r="AM109" s="11" t="s">
        <v>674</v>
      </c>
      <c r="AN109" s="14" t="s">
        <v>675</v>
      </c>
      <c r="AP109" s="281"/>
      <c r="AQ109" s="281"/>
      <c r="AR109" s="281"/>
      <c r="AS109" s="281"/>
      <c r="AT109" s="281"/>
      <c r="AU109" s="281"/>
      <c r="AV109" s="281"/>
    </row>
    <row r="110" spans="2:48" x14ac:dyDescent="0.25">
      <c r="B110" s="21">
        <f t="shared" si="42"/>
        <v>203</v>
      </c>
      <c r="C110" s="11" t="s">
        <v>671</v>
      </c>
      <c r="D110" s="11" t="s">
        <v>676</v>
      </c>
      <c r="E110" s="282">
        <v>45077</v>
      </c>
      <c r="F110" s="282">
        <v>33157</v>
      </c>
      <c r="G110" s="11" t="s">
        <v>673</v>
      </c>
      <c r="H110" s="11" t="s">
        <v>674</v>
      </c>
      <c r="I110" s="11">
        <v>8</v>
      </c>
      <c r="J110" s="11">
        <v>1180.674</v>
      </c>
      <c r="K110" s="11">
        <v>1180.674</v>
      </c>
      <c r="L110" s="11">
        <v>0</v>
      </c>
      <c r="M110" s="11">
        <v>0</v>
      </c>
      <c r="N110" s="11">
        <v>240000</v>
      </c>
      <c r="O110" s="11">
        <v>240000</v>
      </c>
      <c r="P110" s="11">
        <v>0</v>
      </c>
      <c r="Q110" s="11">
        <v>0</v>
      </c>
      <c r="R110" s="11">
        <v>260000</v>
      </c>
      <c r="S110" s="11">
        <v>260000</v>
      </c>
      <c r="T110" s="11">
        <v>0</v>
      </c>
      <c r="U110" s="11">
        <v>100000</v>
      </c>
      <c r="V110" s="11">
        <v>100000</v>
      </c>
      <c r="W110" s="11">
        <v>0</v>
      </c>
      <c r="X110" s="11">
        <v>0</v>
      </c>
      <c r="Y110" s="282">
        <v>1</v>
      </c>
      <c r="Z110" s="282">
        <v>1</v>
      </c>
      <c r="AA110" s="282">
        <v>1</v>
      </c>
      <c r="AB110" s="282">
        <v>1</v>
      </c>
      <c r="AC110" s="282">
        <v>1</v>
      </c>
      <c r="AD110" s="11" t="s">
        <v>674</v>
      </c>
      <c r="AE110" s="282">
        <v>1</v>
      </c>
      <c r="AF110" s="282">
        <v>1</v>
      </c>
      <c r="AG110" s="282">
        <v>1</v>
      </c>
      <c r="AH110" s="282">
        <v>1</v>
      </c>
      <c r="AI110" s="282">
        <v>1</v>
      </c>
      <c r="AJ110" s="282">
        <v>1</v>
      </c>
      <c r="AK110" s="282">
        <v>1</v>
      </c>
      <c r="AL110" s="11" t="s">
        <v>675</v>
      </c>
      <c r="AM110" s="11" t="s">
        <v>674</v>
      </c>
      <c r="AN110" s="14" t="s">
        <v>675</v>
      </c>
      <c r="AP110" s="281"/>
      <c r="AQ110" s="281"/>
      <c r="AR110" s="281"/>
      <c r="AS110" s="281"/>
      <c r="AT110" s="281"/>
      <c r="AU110" s="281"/>
      <c r="AV110" s="281"/>
    </row>
    <row r="111" spans="2:48" x14ac:dyDescent="0.25">
      <c r="B111" s="21">
        <f t="shared" si="42"/>
        <v>204</v>
      </c>
      <c r="C111" s="11" t="s">
        <v>671</v>
      </c>
      <c r="D111" s="11" t="s">
        <v>676</v>
      </c>
      <c r="E111" s="282">
        <v>45351</v>
      </c>
      <c r="F111" s="282">
        <v>34672</v>
      </c>
      <c r="G111" s="11" t="s">
        <v>673</v>
      </c>
      <c r="H111" s="11" t="s">
        <v>674</v>
      </c>
      <c r="I111" s="11">
        <v>10</v>
      </c>
      <c r="J111" s="11">
        <v>2258.982</v>
      </c>
      <c r="K111" s="11">
        <v>2258.982</v>
      </c>
      <c r="L111" s="11">
        <v>0</v>
      </c>
      <c r="M111" s="11">
        <v>0</v>
      </c>
      <c r="N111" s="11">
        <v>0</v>
      </c>
      <c r="O111" s="11">
        <v>0</v>
      </c>
      <c r="P111" s="11">
        <v>1500000</v>
      </c>
      <c r="Q111" s="11">
        <v>1500000</v>
      </c>
      <c r="R111" s="11">
        <v>0</v>
      </c>
      <c r="S111" s="11">
        <v>0</v>
      </c>
      <c r="T111" s="11">
        <v>0</v>
      </c>
      <c r="U111" s="11">
        <v>600000</v>
      </c>
      <c r="V111" s="11">
        <v>600000</v>
      </c>
      <c r="W111" s="11">
        <v>0</v>
      </c>
      <c r="X111" s="11">
        <v>0</v>
      </c>
      <c r="Y111" s="282">
        <v>1</v>
      </c>
      <c r="Z111" s="282">
        <v>1</v>
      </c>
      <c r="AA111" s="282">
        <v>1</v>
      </c>
      <c r="AB111" s="282">
        <v>1</v>
      </c>
      <c r="AC111" s="282">
        <v>1</v>
      </c>
      <c r="AD111" s="11" t="s">
        <v>674</v>
      </c>
      <c r="AE111" s="282">
        <v>1</v>
      </c>
      <c r="AF111" s="282">
        <v>1</v>
      </c>
      <c r="AG111" s="282">
        <v>1</v>
      </c>
      <c r="AH111" s="282">
        <v>1</v>
      </c>
      <c r="AI111" s="282">
        <v>1</v>
      </c>
      <c r="AJ111" s="282">
        <v>1</v>
      </c>
      <c r="AK111" s="282">
        <v>1</v>
      </c>
      <c r="AL111" s="11" t="s">
        <v>675</v>
      </c>
      <c r="AM111" s="11" t="s">
        <v>674</v>
      </c>
      <c r="AN111" s="14" t="s">
        <v>675</v>
      </c>
      <c r="AP111" s="281"/>
      <c r="AQ111" s="281"/>
      <c r="AR111" s="281"/>
      <c r="AS111" s="281"/>
      <c r="AT111" s="281"/>
      <c r="AU111" s="281"/>
      <c r="AV111" s="281"/>
    </row>
    <row r="112" spans="2:48" x14ac:dyDescent="0.25">
      <c r="B112" s="21">
        <f t="shared" si="42"/>
        <v>205</v>
      </c>
      <c r="C112" s="11" t="s">
        <v>671</v>
      </c>
      <c r="D112" s="11" t="s">
        <v>676</v>
      </c>
      <c r="E112" s="282">
        <v>45351</v>
      </c>
      <c r="F112" s="282">
        <v>35520</v>
      </c>
      <c r="G112" s="11" t="s">
        <v>673</v>
      </c>
      <c r="H112" s="11" t="s">
        <v>674</v>
      </c>
      <c r="I112" s="11">
        <v>9</v>
      </c>
      <c r="J112" s="11">
        <v>965.61599999999999</v>
      </c>
      <c r="K112" s="11">
        <v>965.61599999999999</v>
      </c>
      <c r="L112" s="11">
        <v>0</v>
      </c>
      <c r="M112" s="11">
        <v>0</v>
      </c>
      <c r="N112" s="11">
        <v>0</v>
      </c>
      <c r="O112" s="11">
        <v>0</v>
      </c>
      <c r="P112" s="11">
        <v>500000</v>
      </c>
      <c r="Q112" s="11">
        <v>500000</v>
      </c>
      <c r="R112" s="11">
        <v>0</v>
      </c>
      <c r="S112" s="11">
        <v>0</v>
      </c>
      <c r="T112" s="11">
        <v>0</v>
      </c>
      <c r="U112" s="11">
        <v>100000</v>
      </c>
      <c r="V112" s="11">
        <v>100000</v>
      </c>
      <c r="W112" s="11">
        <v>0</v>
      </c>
      <c r="X112" s="11">
        <v>0</v>
      </c>
      <c r="Y112" s="282">
        <v>1</v>
      </c>
      <c r="Z112" s="282">
        <v>1</v>
      </c>
      <c r="AA112" s="282">
        <v>1</v>
      </c>
      <c r="AB112" s="282">
        <v>1</v>
      </c>
      <c r="AC112" s="282">
        <v>1</v>
      </c>
      <c r="AD112" s="11" t="s">
        <v>674</v>
      </c>
      <c r="AE112" s="282">
        <v>1</v>
      </c>
      <c r="AF112" s="282">
        <v>1</v>
      </c>
      <c r="AG112" s="282">
        <v>1</v>
      </c>
      <c r="AH112" s="282">
        <v>1</v>
      </c>
      <c r="AI112" s="282">
        <v>1</v>
      </c>
      <c r="AJ112" s="282">
        <v>1</v>
      </c>
      <c r="AK112" s="282">
        <v>1</v>
      </c>
      <c r="AL112" s="11" t="s">
        <v>675</v>
      </c>
      <c r="AM112" s="11" t="s">
        <v>674</v>
      </c>
      <c r="AN112" s="14" t="s">
        <v>675</v>
      </c>
      <c r="AP112" s="281"/>
      <c r="AQ112" s="281"/>
      <c r="AR112" s="281"/>
      <c r="AS112" s="281"/>
      <c r="AT112" s="281"/>
      <c r="AU112" s="281"/>
      <c r="AV112" s="281"/>
    </row>
    <row r="113" spans="2:48" x14ac:dyDescent="0.25">
      <c r="B113" s="21">
        <f t="shared" si="42"/>
        <v>206</v>
      </c>
      <c r="C113" s="11" t="s">
        <v>671</v>
      </c>
      <c r="D113" s="11" t="s">
        <v>676</v>
      </c>
      <c r="E113" s="282">
        <v>45351</v>
      </c>
      <c r="F113" s="282">
        <v>33477</v>
      </c>
      <c r="G113" s="11" t="s">
        <v>673</v>
      </c>
      <c r="H113" s="11" t="s">
        <v>674</v>
      </c>
      <c r="I113" s="11">
        <v>9</v>
      </c>
      <c r="J113" s="11">
        <v>1103.5740000000001</v>
      </c>
      <c r="K113" s="11">
        <v>1103.5740000000001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1">
        <v>0</v>
      </c>
      <c r="R113" s="11">
        <v>500000</v>
      </c>
      <c r="S113" s="11">
        <v>500000</v>
      </c>
      <c r="T113" s="11">
        <v>0</v>
      </c>
      <c r="U113" s="11">
        <v>100000</v>
      </c>
      <c r="V113" s="11">
        <v>100000</v>
      </c>
      <c r="W113" s="11">
        <v>0</v>
      </c>
      <c r="X113" s="11">
        <v>0</v>
      </c>
      <c r="Y113" s="282">
        <v>1</v>
      </c>
      <c r="Z113" s="282">
        <v>1</v>
      </c>
      <c r="AA113" s="282">
        <v>1</v>
      </c>
      <c r="AB113" s="282">
        <v>1</v>
      </c>
      <c r="AC113" s="282">
        <v>1</v>
      </c>
      <c r="AD113" s="11" t="s">
        <v>674</v>
      </c>
      <c r="AE113" s="282">
        <v>1</v>
      </c>
      <c r="AF113" s="282">
        <v>1</v>
      </c>
      <c r="AG113" s="282">
        <v>1</v>
      </c>
      <c r="AH113" s="282">
        <v>1</v>
      </c>
      <c r="AI113" s="282">
        <v>1</v>
      </c>
      <c r="AJ113" s="282">
        <v>1</v>
      </c>
      <c r="AK113" s="282">
        <v>1</v>
      </c>
      <c r="AL113" s="11" t="s">
        <v>675</v>
      </c>
      <c r="AM113" s="11" t="s">
        <v>674</v>
      </c>
      <c r="AN113" s="14" t="s">
        <v>675</v>
      </c>
      <c r="AP113" s="281"/>
      <c r="AQ113" s="281"/>
      <c r="AR113" s="281"/>
      <c r="AS113" s="281"/>
      <c r="AT113" s="281"/>
      <c r="AU113" s="281"/>
      <c r="AV113" s="281"/>
    </row>
    <row r="114" spans="2:48" x14ac:dyDescent="0.25">
      <c r="B114" s="21">
        <f t="shared" si="42"/>
        <v>207</v>
      </c>
      <c r="C114" s="11" t="s">
        <v>671</v>
      </c>
      <c r="D114" s="11" t="s">
        <v>676</v>
      </c>
      <c r="E114" s="282">
        <v>45351</v>
      </c>
      <c r="F114" s="282">
        <v>32067</v>
      </c>
      <c r="G114" s="11" t="s">
        <v>673</v>
      </c>
      <c r="H114" s="11" t="s">
        <v>674</v>
      </c>
      <c r="I114" s="11">
        <v>10</v>
      </c>
      <c r="J114" s="11">
        <v>2714.52</v>
      </c>
      <c r="K114" s="11">
        <v>2714.52</v>
      </c>
      <c r="L114" s="11">
        <v>0</v>
      </c>
      <c r="M114" s="11">
        <v>0</v>
      </c>
      <c r="N114" s="11">
        <v>600000</v>
      </c>
      <c r="O114" s="11">
        <v>600000</v>
      </c>
      <c r="P114" s="11">
        <v>0</v>
      </c>
      <c r="Q114" s="11">
        <v>0</v>
      </c>
      <c r="R114" s="11">
        <v>700000</v>
      </c>
      <c r="S114" s="11">
        <v>700000</v>
      </c>
      <c r="T114" s="11">
        <v>0</v>
      </c>
      <c r="U114" s="11">
        <v>500000</v>
      </c>
      <c r="V114" s="11">
        <v>500000</v>
      </c>
      <c r="W114" s="11">
        <v>0</v>
      </c>
      <c r="X114" s="11">
        <v>0</v>
      </c>
      <c r="Y114" s="282">
        <v>1</v>
      </c>
      <c r="Z114" s="282">
        <v>1</v>
      </c>
      <c r="AA114" s="282">
        <v>1</v>
      </c>
      <c r="AB114" s="282">
        <v>1</v>
      </c>
      <c r="AC114" s="282">
        <v>1</v>
      </c>
      <c r="AD114" s="11" t="s">
        <v>674</v>
      </c>
      <c r="AE114" s="282">
        <v>1</v>
      </c>
      <c r="AF114" s="282">
        <v>1</v>
      </c>
      <c r="AG114" s="282">
        <v>1</v>
      </c>
      <c r="AH114" s="282">
        <v>1</v>
      </c>
      <c r="AI114" s="282">
        <v>1</v>
      </c>
      <c r="AJ114" s="282">
        <v>1</v>
      </c>
      <c r="AK114" s="282">
        <v>1</v>
      </c>
      <c r="AL114" s="11" t="s">
        <v>675</v>
      </c>
      <c r="AM114" s="11" t="s">
        <v>674</v>
      </c>
      <c r="AN114" s="14" t="s">
        <v>675</v>
      </c>
      <c r="AP114" s="281"/>
      <c r="AQ114" s="281"/>
      <c r="AR114" s="281"/>
      <c r="AS114" s="281"/>
      <c r="AT114" s="281"/>
      <c r="AU114" s="281"/>
      <c r="AV114" s="281"/>
    </row>
    <row r="115" spans="2:48" x14ac:dyDescent="0.25">
      <c r="B115" s="21">
        <f t="shared" si="42"/>
        <v>208</v>
      </c>
      <c r="C115" s="11" t="s">
        <v>671</v>
      </c>
      <c r="D115" s="11" t="s">
        <v>676</v>
      </c>
      <c r="E115" s="282">
        <v>45351</v>
      </c>
      <c r="F115" s="282">
        <v>37701</v>
      </c>
      <c r="G115" s="11" t="s">
        <v>673</v>
      </c>
      <c r="H115" s="11" t="s">
        <v>674</v>
      </c>
      <c r="I115" s="11">
        <v>3</v>
      </c>
      <c r="J115" s="11">
        <v>1275.636</v>
      </c>
      <c r="K115" s="11">
        <v>1275.636</v>
      </c>
      <c r="L115" s="11">
        <v>0</v>
      </c>
      <c r="M115" s="11">
        <v>0</v>
      </c>
      <c r="N115" s="11">
        <v>0</v>
      </c>
      <c r="O115" s="11">
        <v>0</v>
      </c>
      <c r="P115" s="11">
        <v>500000</v>
      </c>
      <c r="Q115" s="11">
        <v>500000</v>
      </c>
      <c r="R115" s="11">
        <v>0</v>
      </c>
      <c r="S115" s="11">
        <v>0</v>
      </c>
      <c r="T115" s="11">
        <v>0</v>
      </c>
      <c r="U115" s="11">
        <v>100000</v>
      </c>
      <c r="V115" s="11">
        <v>100000</v>
      </c>
      <c r="W115" s="11">
        <v>0</v>
      </c>
      <c r="X115" s="11">
        <v>0</v>
      </c>
      <c r="Y115" s="282">
        <v>1</v>
      </c>
      <c r="Z115" s="282">
        <v>1</v>
      </c>
      <c r="AA115" s="282">
        <v>1</v>
      </c>
      <c r="AB115" s="282">
        <v>1</v>
      </c>
      <c r="AC115" s="282">
        <v>1</v>
      </c>
      <c r="AD115" s="11" t="s">
        <v>674</v>
      </c>
      <c r="AE115" s="282">
        <v>1</v>
      </c>
      <c r="AF115" s="282">
        <v>1</v>
      </c>
      <c r="AG115" s="282">
        <v>1</v>
      </c>
      <c r="AH115" s="282">
        <v>1</v>
      </c>
      <c r="AI115" s="282">
        <v>1</v>
      </c>
      <c r="AJ115" s="282">
        <v>1</v>
      </c>
      <c r="AK115" s="282">
        <v>1</v>
      </c>
      <c r="AL115" s="11" t="s">
        <v>675</v>
      </c>
      <c r="AM115" s="11" t="s">
        <v>674</v>
      </c>
      <c r="AN115" s="14" t="s">
        <v>675</v>
      </c>
      <c r="AP115" s="281"/>
      <c r="AQ115" s="281"/>
      <c r="AR115" s="281"/>
      <c r="AS115" s="281"/>
      <c r="AT115" s="281"/>
      <c r="AU115" s="281"/>
      <c r="AV115" s="281"/>
    </row>
    <row r="116" spans="2:48" x14ac:dyDescent="0.25">
      <c r="B116" s="21">
        <f t="shared" si="42"/>
        <v>209</v>
      </c>
      <c r="C116" s="11" t="s">
        <v>671</v>
      </c>
      <c r="D116" s="11" t="s">
        <v>676</v>
      </c>
      <c r="E116" s="282">
        <v>45351</v>
      </c>
      <c r="F116" s="282">
        <v>34306</v>
      </c>
      <c r="G116" s="11" t="s">
        <v>673</v>
      </c>
      <c r="H116" s="11" t="s">
        <v>674</v>
      </c>
      <c r="I116" s="11">
        <v>6</v>
      </c>
      <c r="J116" s="11">
        <v>2921.64</v>
      </c>
      <c r="K116" s="11">
        <v>2921.64</v>
      </c>
      <c r="L116" s="11">
        <v>0</v>
      </c>
      <c r="M116" s="11">
        <v>0</v>
      </c>
      <c r="N116" s="11">
        <v>0</v>
      </c>
      <c r="O116" s="11">
        <v>0</v>
      </c>
      <c r="P116" s="11">
        <v>1000000</v>
      </c>
      <c r="Q116" s="11">
        <v>1000000</v>
      </c>
      <c r="R116" s="11">
        <v>500000</v>
      </c>
      <c r="S116" s="11">
        <v>500000</v>
      </c>
      <c r="T116" s="11">
        <v>0</v>
      </c>
      <c r="U116" s="11">
        <v>600000</v>
      </c>
      <c r="V116" s="11">
        <v>600000</v>
      </c>
      <c r="W116" s="11">
        <v>0</v>
      </c>
      <c r="X116" s="11">
        <v>0</v>
      </c>
      <c r="Y116" s="282">
        <v>1</v>
      </c>
      <c r="Z116" s="282">
        <v>1</v>
      </c>
      <c r="AA116" s="282">
        <v>1</v>
      </c>
      <c r="AB116" s="282">
        <v>1</v>
      </c>
      <c r="AC116" s="282">
        <v>1</v>
      </c>
      <c r="AD116" s="11" t="s">
        <v>674</v>
      </c>
      <c r="AE116" s="282">
        <v>1</v>
      </c>
      <c r="AF116" s="282">
        <v>1</v>
      </c>
      <c r="AG116" s="282">
        <v>1</v>
      </c>
      <c r="AH116" s="282">
        <v>1</v>
      </c>
      <c r="AI116" s="282">
        <v>1</v>
      </c>
      <c r="AJ116" s="282">
        <v>1</v>
      </c>
      <c r="AK116" s="282">
        <v>1</v>
      </c>
      <c r="AL116" s="11" t="s">
        <v>675</v>
      </c>
      <c r="AM116" s="11" t="s">
        <v>674</v>
      </c>
      <c r="AN116" s="14" t="s">
        <v>675</v>
      </c>
      <c r="AP116" s="281"/>
      <c r="AQ116" s="281"/>
      <c r="AR116" s="281"/>
      <c r="AS116" s="281"/>
      <c r="AT116" s="281"/>
      <c r="AU116" s="281"/>
      <c r="AV116" s="281"/>
    </row>
    <row r="117" spans="2:48" x14ac:dyDescent="0.25">
      <c r="B117" s="21">
        <f t="shared" si="42"/>
        <v>210</v>
      </c>
      <c r="C117" s="11" t="s">
        <v>671</v>
      </c>
      <c r="D117" s="11" t="s">
        <v>676</v>
      </c>
      <c r="E117" s="282">
        <v>45351</v>
      </c>
      <c r="F117" s="282">
        <v>32029</v>
      </c>
      <c r="G117" s="11" t="s">
        <v>673</v>
      </c>
      <c r="H117" s="11" t="s">
        <v>674</v>
      </c>
      <c r="I117" s="11">
        <v>10</v>
      </c>
      <c r="J117" s="11">
        <v>1707.723</v>
      </c>
      <c r="K117" s="11">
        <v>1707.723</v>
      </c>
      <c r="L117" s="11">
        <v>0</v>
      </c>
      <c r="M117" s="11">
        <v>0</v>
      </c>
      <c r="N117" s="11">
        <v>0</v>
      </c>
      <c r="O117" s="11">
        <v>0</v>
      </c>
      <c r="P117" s="11">
        <v>750000</v>
      </c>
      <c r="Q117" s="11">
        <v>750000</v>
      </c>
      <c r="R117" s="11">
        <v>0</v>
      </c>
      <c r="S117" s="11">
        <v>0</v>
      </c>
      <c r="T117" s="11">
        <v>0</v>
      </c>
      <c r="U117" s="11">
        <v>225000</v>
      </c>
      <c r="V117" s="11">
        <v>225000</v>
      </c>
      <c r="W117" s="11">
        <v>0</v>
      </c>
      <c r="X117" s="11">
        <v>0</v>
      </c>
      <c r="Y117" s="282">
        <v>1</v>
      </c>
      <c r="Z117" s="282">
        <v>1</v>
      </c>
      <c r="AA117" s="282">
        <v>1</v>
      </c>
      <c r="AB117" s="282">
        <v>1</v>
      </c>
      <c r="AC117" s="282">
        <v>1</v>
      </c>
      <c r="AD117" s="11" t="s">
        <v>674</v>
      </c>
      <c r="AE117" s="282">
        <v>1</v>
      </c>
      <c r="AF117" s="282">
        <v>1</v>
      </c>
      <c r="AG117" s="282">
        <v>1</v>
      </c>
      <c r="AH117" s="282">
        <v>1</v>
      </c>
      <c r="AI117" s="282">
        <v>1</v>
      </c>
      <c r="AJ117" s="282">
        <v>1</v>
      </c>
      <c r="AK117" s="282">
        <v>1</v>
      </c>
      <c r="AL117" s="11" t="s">
        <v>675</v>
      </c>
      <c r="AM117" s="11" t="s">
        <v>674</v>
      </c>
      <c r="AN117" s="14" t="s">
        <v>675</v>
      </c>
      <c r="AP117" s="281"/>
      <c r="AQ117" s="281"/>
      <c r="AR117" s="281"/>
      <c r="AS117" s="281"/>
      <c r="AT117" s="281"/>
      <c r="AU117" s="281"/>
      <c r="AV117" s="281"/>
    </row>
    <row r="118" spans="2:48" x14ac:dyDescent="0.25">
      <c r="B118" s="21">
        <f t="shared" si="42"/>
        <v>211</v>
      </c>
      <c r="C118" s="11" t="s">
        <v>671</v>
      </c>
      <c r="D118" s="11" t="s">
        <v>676</v>
      </c>
      <c r="E118" s="282">
        <v>45351</v>
      </c>
      <c r="F118" s="282">
        <v>35797</v>
      </c>
      <c r="G118" s="11" t="s">
        <v>673</v>
      </c>
      <c r="H118" s="11" t="s">
        <v>674</v>
      </c>
      <c r="I118" s="11">
        <v>9</v>
      </c>
      <c r="J118" s="11">
        <v>935.76</v>
      </c>
      <c r="K118" s="11">
        <v>935.76</v>
      </c>
      <c r="L118" s="11">
        <v>0</v>
      </c>
      <c r="M118" s="11">
        <v>0</v>
      </c>
      <c r="N118" s="11">
        <v>240000</v>
      </c>
      <c r="O118" s="11">
        <v>240000</v>
      </c>
      <c r="P118" s="11">
        <v>0</v>
      </c>
      <c r="Q118" s="11">
        <v>0</v>
      </c>
      <c r="R118" s="11">
        <v>250000</v>
      </c>
      <c r="S118" s="11">
        <v>250000</v>
      </c>
      <c r="T118" s="11">
        <v>0</v>
      </c>
      <c r="U118" s="11">
        <v>98000</v>
      </c>
      <c r="V118" s="11">
        <v>98000</v>
      </c>
      <c r="W118" s="11">
        <v>0</v>
      </c>
      <c r="X118" s="11">
        <v>0</v>
      </c>
      <c r="Y118" s="282">
        <v>1</v>
      </c>
      <c r="Z118" s="282">
        <v>1</v>
      </c>
      <c r="AA118" s="282">
        <v>1</v>
      </c>
      <c r="AB118" s="282">
        <v>1</v>
      </c>
      <c r="AC118" s="282">
        <v>1</v>
      </c>
      <c r="AD118" s="11" t="s">
        <v>674</v>
      </c>
      <c r="AE118" s="282">
        <v>1</v>
      </c>
      <c r="AF118" s="282">
        <v>1</v>
      </c>
      <c r="AG118" s="282">
        <v>1</v>
      </c>
      <c r="AH118" s="282">
        <v>1</v>
      </c>
      <c r="AI118" s="282">
        <v>1</v>
      </c>
      <c r="AJ118" s="282">
        <v>1</v>
      </c>
      <c r="AK118" s="282">
        <v>1</v>
      </c>
      <c r="AL118" s="11" t="s">
        <v>675</v>
      </c>
      <c r="AM118" s="11" t="s">
        <v>674</v>
      </c>
      <c r="AN118" s="14" t="s">
        <v>675</v>
      </c>
      <c r="AP118" s="281"/>
      <c r="AQ118" s="281"/>
      <c r="AR118" s="281"/>
      <c r="AS118" s="281"/>
      <c r="AT118" s="281"/>
      <c r="AU118" s="281"/>
      <c r="AV118" s="281"/>
    </row>
    <row r="119" spans="2:48" x14ac:dyDescent="0.25">
      <c r="B119" s="21">
        <f t="shared" si="42"/>
        <v>212</v>
      </c>
      <c r="C119" s="11" t="s">
        <v>671</v>
      </c>
      <c r="D119" s="11" t="s">
        <v>676</v>
      </c>
      <c r="E119" s="282">
        <v>45351</v>
      </c>
      <c r="F119" s="282">
        <v>34093</v>
      </c>
      <c r="G119" s="11" t="s">
        <v>673</v>
      </c>
      <c r="H119" s="11" t="s">
        <v>674</v>
      </c>
      <c r="I119" s="11">
        <v>8</v>
      </c>
      <c r="J119" s="11">
        <v>1078.4459999999999</v>
      </c>
      <c r="K119" s="11">
        <v>1078.4459999999999</v>
      </c>
      <c r="L119" s="11">
        <v>0</v>
      </c>
      <c r="M119" s="11">
        <v>0</v>
      </c>
      <c r="N119" s="11">
        <v>0</v>
      </c>
      <c r="O119" s="11">
        <v>0</v>
      </c>
      <c r="P119" s="11">
        <v>500000</v>
      </c>
      <c r="Q119" s="11">
        <v>500000</v>
      </c>
      <c r="R119" s="11">
        <v>0</v>
      </c>
      <c r="S119" s="11">
        <v>0</v>
      </c>
      <c r="T119" s="11">
        <v>0</v>
      </c>
      <c r="U119" s="11">
        <v>100000</v>
      </c>
      <c r="V119" s="11">
        <v>100000</v>
      </c>
      <c r="W119" s="11">
        <v>0</v>
      </c>
      <c r="X119" s="11">
        <v>0</v>
      </c>
      <c r="Y119" s="282">
        <v>1</v>
      </c>
      <c r="Z119" s="282">
        <v>1</v>
      </c>
      <c r="AA119" s="282">
        <v>1</v>
      </c>
      <c r="AB119" s="282">
        <v>1</v>
      </c>
      <c r="AC119" s="282">
        <v>1</v>
      </c>
      <c r="AD119" s="11" t="s">
        <v>674</v>
      </c>
      <c r="AE119" s="282">
        <v>1</v>
      </c>
      <c r="AF119" s="282">
        <v>1</v>
      </c>
      <c r="AG119" s="282">
        <v>1</v>
      </c>
      <c r="AH119" s="282">
        <v>1</v>
      </c>
      <c r="AI119" s="282">
        <v>1</v>
      </c>
      <c r="AJ119" s="282">
        <v>1</v>
      </c>
      <c r="AK119" s="282">
        <v>1</v>
      </c>
      <c r="AL119" s="11" t="s">
        <v>675</v>
      </c>
      <c r="AM119" s="11" t="s">
        <v>674</v>
      </c>
      <c r="AN119" s="14" t="s">
        <v>675</v>
      </c>
      <c r="AP119" s="281"/>
      <c r="AQ119" s="281"/>
      <c r="AR119" s="281"/>
      <c r="AS119" s="281"/>
      <c r="AT119" s="281"/>
      <c r="AU119" s="281"/>
      <c r="AV119" s="281"/>
    </row>
    <row r="120" spans="2:48" x14ac:dyDescent="0.25">
      <c r="B120" s="21">
        <f t="shared" si="42"/>
        <v>213</v>
      </c>
      <c r="C120" s="11" t="s">
        <v>671</v>
      </c>
      <c r="D120" s="11" t="s">
        <v>676</v>
      </c>
      <c r="E120" s="282">
        <v>45351</v>
      </c>
      <c r="F120" s="282">
        <v>35404</v>
      </c>
      <c r="G120" s="11" t="s">
        <v>673</v>
      </c>
      <c r="H120" s="11" t="s">
        <v>674</v>
      </c>
      <c r="I120" s="11">
        <v>3</v>
      </c>
      <c r="J120" s="11">
        <v>1301.22</v>
      </c>
      <c r="K120" s="11">
        <v>1301.22</v>
      </c>
      <c r="L120" s="11">
        <v>0</v>
      </c>
      <c r="M120" s="11">
        <v>0</v>
      </c>
      <c r="N120" s="11">
        <v>240000</v>
      </c>
      <c r="O120" s="11">
        <v>240000</v>
      </c>
      <c r="P120" s="11">
        <v>260000</v>
      </c>
      <c r="Q120" s="11">
        <v>260000</v>
      </c>
      <c r="R120" s="11">
        <v>0</v>
      </c>
      <c r="S120" s="11">
        <v>0</v>
      </c>
      <c r="T120" s="11">
        <v>0</v>
      </c>
      <c r="U120" s="11">
        <v>100000</v>
      </c>
      <c r="V120" s="11">
        <v>100000</v>
      </c>
      <c r="W120" s="11">
        <v>0</v>
      </c>
      <c r="X120" s="11">
        <v>0</v>
      </c>
      <c r="Y120" s="282">
        <v>1</v>
      </c>
      <c r="Z120" s="282">
        <v>1</v>
      </c>
      <c r="AA120" s="282">
        <v>1</v>
      </c>
      <c r="AB120" s="282">
        <v>1</v>
      </c>
      <c r="AC120" s="282">
        <v>1</v>
      </c>
      <c r="AD120" s="11" t="s">
        <v>674</v>
      </c>
      <c r="AE120" s="282">
        <v>1</v>
      </c>
      <c r="AF120" s="282">
        <v>1</v>
      </c>
      <c r="AG120" s="282">
        <v>1</v>
      </c>
      <c r="AH120" s="282">
        <v>1</v>
      </c>
      <c r="AI120" s="282">
        <v>1</v>
      </c>
      <c r="AJ120" s="282">
        <v>1</v>
      </c>
      <c r="AK120" s="282">
        <v>1</v>
      </c>
      <c r="AL120" s="11" t="s">
        <v>675</v>
      </c>
      <c r="AM120" s="11" t="s">
        <v>674</v>
      </c>
      <c r="AN120" s="14" t="s">
        <v>675</v>
      </c>
      <c r="AP120" s="281"/>
      <c r="AQ120" s="281"/>
      <c r="AR120" s="281"/>
      <c r="AS120" s="281"/>
      <c r="AT120" s="281"/>
      <c r="AU120" s="281"/>
      <c r="AV120" s="281"/>
    </row>
    <row r="121" spans="2:48" x14ac:dyDescent="0.25">
      <c r="B121" s="21">
        <f t="shared" si="42"/>
        <v>214</v>
      </c>
      <c r="C121" s="11" t="s">
        <v>671</v>
      </c>
      <c r="D121" s="11" t="s">
        <v>676</v>
      </c>
      <c r="E121" s="282">
        <v>45351</v>
      </c>
      <c r="F121" s="282">
        <v>32388</v>
      </c>
      <c r="G121" s="11" t="s">
        <v>673</v>
      </c>
      <c r="H121" s="11" t="s">
        <v>674</v>
      </c>
      <c r="I121" s="11">
        <v>5</v>
      </c>
      <c r="J121" s="11">
        <v>3710.538</v>
      </c>
      <c r="K121" s="11">
        <v>3710.538</v>
      </c>
      <c r="L121" s="11">
        <v>0</v>
      </c>
      <c r="M121" s="11">
        <v>0</v>
      </c>
      <c r="N121" s="11">
        <v>0</v>
      </c>
      <c r="O121" s="11">
        <v>0</v>
      </c>
      <c r="P121" s="11">
        <v>1500000</v>
      </c>
      <c r="Q121" s="11">
        <v>1500000</v>
      </c>
      <c r="R121" s="11">
        <v>0</v>
      </c>
      <c r="S121" s="11">
        <v>0</v>
      </c>
      <c r="T121" s="11">
        <v>0</v>
      </c>
      <c r="U121" s="11">
        <v>600000</v>
      </c>
      <c r="V121" s="11">
        <v>600000</v>
      </c>
      <c r="W121" s="11">
        <v>0</v>
      </c>
      <c r="X121" s="11">
        <v>0</v>
      </c>
      <c r="Y121" s="282">
        <v>1</v>
      </c>
      <c r="Z121" s="282">
        <v>1</v>
      </c>
      <c r="AA121" s="282">
        <v>1</v>
      </c>
      <c r="AB121" s="282">
        <v>1</v>
      </c>
      <c r="AC121" s="282">
        <v>1</v>
      </c>
      <c r="AD121" s="11" t="s">
        <v>674</v>
      </c>
      <c r="AE121" s="282">
        <v>1</v>
      </c>
      <c r="AF121" s="282">
        <v>1</v>
      </c>
      <c r="AG121" s="282">
        <v>1</v>
      </c>
      <c r="AH121" s="282">
        <v>1</v>
      </c>
      <c r="AI121" s="282">
        <v>1</v>
      </c>
      <c r="AJ121" s="282">
        <v>1</v>
      </c>
      <c r="AK121" s="282">
        <v>1</v>
      </c>
      <c r="AL121" s="11" t="s">
        <v>675</v>
      </c>
      <c r="AM121" s="11" t="s">
        <v>674</v>
      </c>
      <c r="AN121" s="14" t="s">
        <v>675</v>
      </c>
      <c r="AP121" s="281"/>
      <c r="AQ121" s="281"/>
      <c r="AR121" s="281"/>
      <c r="AS121" s="281"/>
      <c r="AT121" s="281"/>
      <c r="AU121" s="281"/>
      <c r="AV121" s="281"/>
    </row>
    <row r="122" spans="2:48" x14ac:dyDescent="0.25">
      <c r="B122" s="21">
        <f t="shared" si="42"/>
        <v>215</v>
      </c>
      <c r="C122" s="11" t="s">
        <v>671</v>
      </c>
      <c r="D122" s="11" t="s">
        <v>676</v>
      </c>
      <c r="E122" s="282">
        <v>45351</v>
      </c>
      <c r="F122" s="282">
        <v>33183</v>
      </c>
      <c r="G122" s="11" t="s">
        <v>673</v>
      </c>
      <c r="H122" s="11" t="s">
        <v>678</v>
      </c>
      <c r="I122" s="11">
        <v>10</v>
      </c>
      <c r="J122" s="11">
        <v>2052.261</v>
      </c>
      <c r="K122" s="11">
        <v>2052.261</v>
      </c>
      <c r="L122" s="11">
        <v>0</v>
      </c>
      <c r="M122" s="11">
        <v>0</v>
      </c>
      <c r="N122" s="11">
        <v>0</v>
      </c>
      <c r="O122" s="11">
        <v>0</v>
      </c>
      <c r="P122" s="11">
        <v>750000</v>
      </c>
      <c r="Q122" s="11">
        <v>750000</v>
      </c>
      <c r="R122" s="11">
        <v>0</v>
      </c>
      <c r="S122" s="11">
        <v>0</v>
      </c>
      <c r="T122" s="11">
        <v>0</v>
      </c>
      <c r="U122" s="11">
        <v>225000</v>
      </c>
      <c r="V122" s="11">
        <v>225000</v>
      </c>
      <c r="W122" s="11">
        <v>0</v>
      </c>
      <c r="X122" s="11">
        <v>0</v>
      </c>
      <c r="Y122" s="282">
        <v>1</v>
      </c>
      <c r="Z122" s="282">
        <v>1</v>
      </c>
      <c r="AA122" s="282">
        <v>1</v>
      </c>
      <c r="AB122" s="282">
        <v>1</v>
      </c>
      <c r="AC122" s="282">
        <v>1</v>
      </c>
      <c r="AD122" s="11" t="s">
        <v>674</v>
      </c>
      <c r="AE122" s="282">
        <v>1</v>
      </c>
      <c r="AF122" s="282">
        <v>1</v>
      </c>
      <c r="AG122" s="282">
        <v>1</v>
      </c>
      <c r="AH122" s="282">
        <v>1</v>
      </c>
      <c r="AI122" s="282">
        <v>1</v>
      </c>
      <c r="AJ122" s="282">
        <v>1</v>
      </c>
      <c r="AK122" s="282">
        <v>1</v>
      </c>
      <c r="AL122" s="11" t="s">
        <v>675</v>
      </c>
      <c r="AM122" s="11" t="s">
        <v>674</v>
      </c>
      <c r="AN122" s="14" t="s">
        <v>675</v>
      </c>
      <c r="AP122" s="281"/>
      <c r="AQ122" s="281"/>
      <c r="AR122" s="281"/>
      <c r="AS122" s="281"/>
      <c r="AT122" s="281"/>
      <c r="AU122" s="281"/>
      <c r="AV122" s="281"/>
    </row>
    <row r="123" spans="2:48" x14ac:dyDescent="0.25">
      <c r="B123" s="21">
        <f t="shared" si="42"/>
        <v>216</v>
      </c>
      <c r="C123" s="11" t="s">
        <v>671</v>
      </c>
      <c r="D123" s="11" t="s">
        <v>676</v>
      </c>
      <c r="E123" s="282">
        <v>45351</v>
      </c>
      <c r="F123" s="282">
        <v>30452</v>
      </c>
      <c r="G123" s="11" t="s">
        <v>673</v>
      </c>
      <c r="H123" s="11" t="s">
        <v>674</v>
      </c>
      <c r="I123" s="11">
        <v>10</v>
      </c>
      <c r="J123" s="11">
        <v>2106.0810000000001</v>
      </c>
      <c r="K123" s="11">
        <v>2106.0810000000001</v>
      </c>
      <c r="L123" s="11">
        <v>0</v>
      </c>
      <c r="M123" s="11">
        <v>0</v>
      </c>
      <c r="N123" s="11">
        <v>750000</v>
      </c>
      <c r="O123" s="11">
        <v>750000</v>
      </c>
      <c r="P123" s="11">
        <v>0</v>
      </c>
      <c r="Q123" s="11">
        <v>0</v>
      </c>
      <c r="R123" s="11">
        <v>0</v>
      </c>
      <c r="S123" s="11">
        <v>0</v>
      </c>
      <c r="T123" s="11">
        <v>0</v>
      </c>
      <c r="U123" s="11">
        <v>225000</v>
      </c>
      <c r="V123" s="11">
        <v>225000</v>
      </c>
      <c r="W123" s="11">
        <v>0</v>
      </c>
      <c r="X123" s="11">
        <v>0</v>
      </c>
      <c r="Y123" s="282">
        <v>1</v>
      </c>
      <c r="Z123" s="282">
        <v>1</v>
      </c>
      <c r="AA123" s="282">
        <v>1</v>
      </c>
      <c r="AB123" s="282">
        <v>1</v>
      </c>
      <c r="AC123" s="282">
        <v>1</v>
      </c>
      <c r="AD123" s="11" t="s">
        <v>674</v>
      </c>
      <c r="AE123" s="282">
        <v>1</v>
      </c>
      <c r="AF123" s="282">
        <v>1</v>
      </c>
      <c r="AG123" s="282">
        <v>1</v>
      </c>
      <c r="AH123" s="282">
        <v>1</v>
      </c>
      <c r="AI123" s="282">
        <v>1</v>
      </c>
      <c r="AJ123" s="282">
        <v>1</v>
      </c>
      <c r="AK123" s="282">
        <v>1</v>
      </c>
      <c r="AL123" s="11" t="s">
        <v>675</v>
      </c>
      <c r="AM123" s="11" t="s">
        <v>674</v>
      </c>
      <c r="AN123" s="14" t="s">
        <v>675</v>
      </c>
      <c r="AP123" s="281"/>
      <c r="AQ123" s="281"/>
      <c r="AR123" s="281"/>
      <c r="AS123" s="281"/>
      <c r="AT123" s="281"/>
      <c r="AU123" s="281"/>
      <c r="AV123" s="281"/>
    </row>
    <row r="124" spans="2:48" x14ac:dyDescent="0.25">
      <c r="B124" s="21">
        <f t="shared" si="42"/>
        <v>217</v>
      </c>
      <c r="C124" s="11" t="s">
        <v>671</v>
      </c>
      <c r="D124" s="11" t="s">
        <v>676</v>
      </c>
      <c r="E124" s="282">
        <v>45351</v>
      </c>
      <c r="F124" s="282">
        <v>33318</v>
      </c>
      <c r="G124" s="11" t="s">
        <v>673</v>
      </c>
      <c r="H124" s="11" t="s">
        <v>674</v>
      </c>
      <c r="I124" s="11">
        <v>2</v>
      </c>
      <c r="J124" s="11">
        <v>2344.56</v>
      </c>
      <c r="K124" s="11">
        <v>2344.56</v>
      </c>
      <c r="L124" s="11">
        <v>0</v>
      </c>
      <c r="M124" s="11">
        <v>0</v>
      </c>
      <c r="N124" s="11">
        <v>0</v>
      </c>
      <c r="O124" s="11">
        <v>0</v>
      </c>
      <c r="P124" s="11">
        <v>500000</v>
      </c>
      <c r="Q124" s="11">
        <v>500000</v>
      </c>
      <c r="R124" s="11">
        <v>250000</v>
      </c>
      <c r="S124" s="11">
        <v>250000</v>
      </c>
      <c r="T124" s="11">
        <v>0</v>
      </c>
      <c r="U124" s="11">
        <v>225000</v>
      </c>
      <c r="V124" s="11">
        <v>225000</v>
      </c>
      <c r="W124" s="11">
        <v>0</v>
      </c>
      <c r="X124" s="11">
        <v>0</v>
      </c>
      <c r="Y124" s="282">
        <v>1</v>
      </c>
      <c r="Z124" s="282">
        <v>1</v>
      </c>
      <c r="AA124" s="282">
        <v>1</v>
      </c>
      <c r="AB124" s="282">
        <v>1</v>
      </c>
      <c r="AC124" s="282">
        <v>1</v>
      </c>
      <c r="AD124" s="11" t="s">
        <v>674</v>
      </c>
      <c r="AE124" s="282">
        <v>1</v>
      </c>
      <c r="AF124" s="282">
        <v>1</v>
      </c>
      <c r="AG124" s="282">
        <v>1</v>
      </c>
      <c r="AH124" s="282">
        <v>1</v>
      </c>
      <c r="AI124" s="282">
        <v>1</v>
      </c>
      <c r="AJ124" s="282">
        <v>1</v>
      </c>
      <c r="AK124" s="282">
        <v>1</v>
      </c>
      <c r="AL124" s="11" t="s">
        <v>675</v>
      </c>
      <c r="AM124" s="11" t="s">
        <v>674</v>
      </c>
      <c r="AN124" s="14" t="s">
        <v>675</v>
      </c>
      <c r="AP124" s="281"/>
      <c r="AQ124" s="281"/>
      <c r="AR124" s="281"/>
      <c r="AS124" s="281"/>
      <c r="AT124" s="281"/>
      <c r="AU124" s="281"/>
      <c r="AV124" s="281"/>
    </row>
    <row r="125" spans="2:48" x14ac:dyDescent="0.25">
      <c r="B125" s="21">
        <f t="shared" si="42"/>
        <v>218</v>
      </c>
      <c r="C125" s="11" t="s">
        <v>671</v>
      </c>
      <c r="D125" s="11" t="s">
        <v>676</v>
      </c>
      <c r="E125" s="282">
        <v>45351</v>
      </c>
      <c r="F125" s="282">
        <v>35315</v>
      </c>
      <c r="G125" s="11" t="s">
        <v>677</v>
      </c>
      <c r="H125" s="11" t="s">
        <v>678</v>
      </c>
      <c r="I125" s="11">
        <v>4</v>
      </c>
      <c r="J125" s="11">
        <v>4316.0129999999999</v>
      </c>
      <c r="K125" s="11">
        <v>4316.0129999999999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1">
        <v>0</v>
      </c>
      <c r="R125" s="11">
        <v>750000</v>
      </c>
      <c r="S125" s="11">
        <v>750000</v>
      </c>
      <c r="T125" s="11">
        <v>0</v>
      </c>
      <c r="U125" s="11">
        <v>225000</v>
      </c>
      <c r="V125" s="11">
        <v>225000</v>
      </c>
      <c r="W125" s="11">
        <v>0</v>
      </c>
      <c r="X125" s="11">
        <v>0</v>
      </c>
      <c r="Y125" s="282">
        <v>1</v>
      </c>
      <c r="Z125" s="282">
        <v>1</v>
      </c>
      <c r="AA125" s="282">
        <v>1</v>
      </c>
      <c r="AB125" s="282">
        <v>1</v>
      </c>
      <c r="AC125" s="282">
        <v>1</v>
      </c>
      <c r="AD125" s="11" t="s">
        <v>674</v>
      </c>
      <c r="AE125" s="282">
        <v>1</v>
      </c>
      <c r="AF125" s="282">
        <v>1</v>
      </c>
      <c r="AG125" s="282">
        <v>1</v>
      </c>
      <c r="AH125" s="282">
        <v>1</v>
      </c>
      <c r="AI125" s="282">
        <v>1</v>
      </c>
      <c r="AJ125" s="282">
        <v>1</v>
      </c>
      <c r="AK125" s="282">
        <v>1</v>
      </c>
      <c r="AL125" s="11" t="s">
        <v>675</v>
      </c>
      <c r="AM125" s="11" t="s">
        <v>674</v>
      </c>
      <c r="AN125" s="14" t="s">
        <v>675</v>
      </c>
      <c r="AP125" s="281"/>
      <c r="AQ125" s="281"/>
      <c r="AR125" s="281"/>
      <c r="AS125" s="281"/>
      <c r="AT125" s="281"/>
      <c r="AU125" s="281"/>
      <c r="AV125" s="281"/>
    </row>
    <row r="126" spans="2:48" x14ac:dyDescent="0.25">
      <c r="B126" s="21">
        <f t="shared" si="42"/>
        <v>219</v>
      </c>
      <c r="C126" s="11" t="s">
        <v>671</v>
      </c>
      <c r="D126" s="11" t="s">
        <v>676</v>
      </c>
      <c r="E126" s="282">
        <v>45351</v>
      </c>
      <c r="F126" s="282">
        <v>32128</v>
      </c>
      <c r="G126" s="11" t="s">
        <v>673</v>
      </c>
      <c r="H126" s="11" t="s">
        <v>674</v>
      </c>
      <c r="I126" s="11">
        <v>8</v>
      </c>
      <c r="J126" s="11">
        <v>3331.4940000000001</v>
      </c>
      <c r="K126" s="11">
        <v>3331.4940000000001</v>
      </c>
      <c r="L126" s="11">
        <v>0</v>
      </c>
      <c r="M126" s="11">
        <v>0</v>
      </c>
      <c r="N126" s="11">
        <v>360000</v>
      </c>
      <c r="O126" s="11">
        <v>360000</v>
      </c>
      <c r="P126" s="11">
        <v>1140000</v>
      </c>
      <c r="Q126" s="11">
        <v>1140000</v>
      </c>
      <c r="R126" s="11">
        <v>0</v>
      </c>
      <c r="S126" s="11">
        <v>0</v>
      </c>
      <c r="T126" s="11">
        <v>0</v>
      </c>
      <c r="U126" s="11">
        <v>600000</v>
      </c>
      <c r="V126" s="11">
        <v>600000</v>
      </c>
      <c r="W126" s="11">
        <v>0</v>
      </c>
      <c r="X126" s="11">
        <v>0</v>
      </c>
      <c r="Y126" s="282">
        <v>1</v>
      </c>
      <c r="Z126" s="282">
        <v>1</v>
      </c>
      <c r="AA126" s="282">
        <v>1</v>
      </c>
      <c r="AB126" s="282">
        <v>1</v>
      </c>
      <c r="AC126" s="282">
        <v>1</v>
      </c>
      <c r="AD126" s="11" t="s">
        <v>674</v>
      </c>
      <c r="AE126" s="282">
        <v>1</v>
      </c>
      <c r="AF126" s="282">
        <v>1</v>
      </c>
      <c r="AG126" s="282">
        <v>1</v>
      </c>
      <c r="AH126" s="282">
        <v>1</v>
      </c>
      <c r="AI126" s="282">
        <v>1</v>
      </c>
      <c r="AJ126" s="282">
        <v>1</v>
      </c>
      <c r="AK126" s="282">
        <v>1</v>
      </c>
      <c r="AL126" s="11" t="s">
        <v>675</v>
      </c>
      <c r="AM126" s="11" t="s">
        <v>674</v>
      </c>
      <c r="AN126" s="14" t="s">
        <v>675</v>
      </c>
      <c r="AP126" s="281"/>
      <c r="AQ126" s="281"/>
      <c r="AR126" s="281"/>
      <c r="AS126" s="281"/>
      <c r="AT126" s="281"/>
      <c r="AU126" s="281"/>
      <c r="AV126" s="281"/>
    </row>
    <row r="127" spans="2:48" x14ac:dyDescent="0.25">
      <c r="B127" s="21">
        <f t="shared" si="42"/>
        <v>220</v>
      </c>
      <c r="C127" s="11" t="s">
        <v>671</v>
      </c>
      <c r="D127" s="11" t="s">
        <v>676</v>
      </c>
      <c r="E127" s="282">
        <v>45351</v>
      </c>
      <c r="F127" s="282">
        <v>35077</v>
      </c>
      <c r="G127" s="11" t="s">
        <v>673</v>
      </c>
      <c r="H127" s="11" t="s">
        <v>674</v>
      </c>
      <c r="I127" s="11">
        <v>2</v>
      </c>
      <c r="J127" s="11">
        <v>2047.92</v>
      </c>
      <c r="K127" s="11">
        <v>2047.92</v>
      </c>
      <c r="L127" s="11">
        <v>0</v>
      </c>
      <c r="M127" s="11">
        <v>0</v>
      </c>
      <c r="N127" s="11">
        <v>0</v>
      </c>
      <c r="O127" s="11">
        <v>0</v>
      </c>
      <c r="P127" s="11">
        <v>750000</v>
      </c>
      <c r="Q127" s="11">
        <v>750000</v>
      </c>
      <c r="R127" s="11">
        <v>0</v>
      </c>
      <c r="S127" s="11">
        <v>0</v>
      </c>
      <c r="T127" s="11">
        <v>0</v>
      </c>
      <c r="U127" s="11">
        <v>225000</v>
      </c>
      <c r="V127" s="11">
        <v>225000</v>
      </c>
      <c r="W127" s="11">
        <v>0</v>
      </c>
      <c r="X127" s="11">
        <v>0</v>
      </c>
      <c r="Y127" s="282">
        <v>1</v>
      </c>
      <c r="Z127" s="282">
        <v>1</v>
      </c>
      <c r="AA127" s="282">
        <v>1</v>
      </c>
      <c r="AB127" s="282">
        <v>1</v>
      </c>
      <c r="AC127" s="282">
        <v>1</v>
      </c>
      <c r="AD127" s="11" t="s">
        <v>674</v>
      </c>
      <c r="AE127" s="282">
        <v>1</v>
      </c>
      <c r="AF127" s="282">
        <v>1</v>
      </c>
      <c r="AG127" s="282">
        <v>1</v>
      </c>
      <c r="AH127" s="282">
        <v>1</v>
      </c>
      <c r="AI127" s="282">
        <v>1</v>
      </c>
      <c r="AJ127" s="282">
        <v>1</v>
      </c>
      <c r="AK127" s="282">
        <v>1</v>
      </c>
      <c r="AL127" s="11" t="s">
        <v>675</v>
      </c>
      <c r="AM127" s="11" t="s">
        <v>674</v>
      </c>
      <c r="AN127" s="14" t="s">
        <v>675</v>
      </c>
      <c r="AP127" s="281"/>
      <c r="AQ127" s="281"/>
      <c r="AR127" s="281"/>
      <c r="AS127" s="281"/>
      <c r="AT127" s="281"/>
      <c r="AU127" s="281"/>
      <c r="AV127" s="281"/>
    </row>
    <row r="128" spans="2:48" x14ac:dyDescent="0.25">
      <c r="B128" s="21">
        <f t="shared" si="42"/>
        <v>221</v>
      </c>
      <c r="C128" s="11" t="s">
        <v>671</v>
      </c>
      <c r="D128" s="11" t="s">
        <v>676</v>
      </c>
      <c r="E128" s="282">
        <v>45351</v>
      </c>
      <c r="F128" s="282">
        <v>36523</v>
      </c>
      <c r="G128" s="11" t="s">
        <v>673</v>
      </c>
      <c r="H128" s="11" t="s">
        <v>674</v>
      </c>
      <c r="I128" s="11">
        <v>9</v>
      </c>
      <c r="J128" s="11">
        <v>929.13249052799995</v>
      </c>
      <c r="K128" s="11">
        <v>929.13249052799995</v>
      </c>
      <c r="L128" s="11">
        <v>0</v>
      </c>
      <c r="M128" s="11">
        <v>0</v>
      </c>
      <c r="N128" s="11">
        <v>499992</v>
      </c>
      <c r="O128" s="11">
        <v>499992</v>
      </c>
      <c r="P128" s="11">
        <v>0</v>
      </c>
      <c r="Q128" s="11">
        <v>0</v>
      </c>
      <c r="R128" s="11">
        <v>0</v>
      </c>
      <c r="S128" s="11">
        <v>0</v>
      </c>
      <c r="T128" s="11">
        <v>0</v>
      </c>
      <c r="U128" s="11">
        <v>99998.399999999994</v>
      </c>
      <c r="V128" s="11">
        <v>99998.399999999994</v>
      </c>
      <c r="W128" s="11">
        <v>0</v>
      </c>
      <c r="X128" s="11">
        <v>0</v>
      </c>
      <c r="Y128" s="282">
        <v>1</v>
      </c>
      <c r="Z128" s="282">
        <v>1</v>
      </c>
      <c r="AA128" s="282">
        <v>1</v>
      </c>
      <c r="AB128" s="282">
        <v>1</v>
      </c>
      <c r="AC128" s="282">
        <v>1</v>
      </c>
      <c r="AD128" s="11" t="s">
        <v>674</v>
      </c>
      <c r="AE128" s="282">
        <v>1</v>
      </c>
      <c r="AF128" s="282">
        <v>1</v>
      </c>
      <c r="AG128" s="282">
        <v>1</v>
      </c>
      <c r="AH128" s="282">
        <v>1</v>
      </c>
      <c r="AI128" s="282">
        <v>1</v>
      </c>
      <c r="AJ128" s="282">
        <v>1</v>
      </c>
      <c r="AK128" s="282">
        <v>1</v>
      </c>
      <c r="AL128" s="11" t="s">
        <v>675</v>
      </c>
      <c r="AM128" s="11" t="s">
        <v>674</v>
      </c>
      <c r="AN128" s="14" t="s">
        <v>675</v>
      </c>
      <c r="AP128" s="281"/>
      <c r="AQ128" s="281"/>
      <c r="AR128" s="281"/>
      <c r="AS128" s="281"/>
      <c r="AT128" s="281"/>
      <c r="AU128" s="281"/>
      <c r="AV128" s="281"/>
    </row>
    <row r="129" spans="2:48" x14ac:dyDescent="0.25">
      <c r="B129" s="21">
        <f t="shared" si="42"/>
        <v>222</v>
      </c>
      <c r="C129" s="11" t="s">
        <v>671</v>
      </c>
      <c r="D129" s="11" t="s">
        <v>676</v>
      </c>
      <c r="E129" s="282">
        <v>45351</v>
      </c>
      <c r="F129" s="282">
        <v>33761</v>
      </c>
      <c r="G129" s="11" t="s">
        <v>677</v>
      </c>
      <c r="H129" s="11" t="s">
        <v>674</v>
      </c>
      <c r="I129" s="11">
        <v>7</v>
      </c>
      <c r="J129" s="11">
        <v>2338.8000000000002</v>
      </c>
      <c r="K129" s="11">
        <v>2338.8000000000002</v>
      </c>
      <c r="L129" s="11">
        <v>0</v>
      </c>
      <c r="M129" s="11">
        <v>0</v>
      </c>
      <c r="N129" s="11">
        <v>120000</v>
      </c>
      <c r="O129" s="11">
        <v>120000</v>
      </c>
      <c r="P129" s="11">
        <v>180000</v>
      </c>
      <c r="Q129" s="11">
        <v>180000</v>
      </c>
      <c r="R129" s="11">
        <v>200000</v>
      </c>
      <c r="S129" s="11">
        <v>200000</v>
      </c>
      <c r="T129" s="11">
        <v>0</v>
      </c>
      <c r="U129" s="11">
        <v>100000</v>
      </c>
      <c r="V129" s="11">
        <v>100000</v>
      </c>
      <c r="W129" s="11">
        <v>0</v>
      </c>
      <c r="X129" s="11">
        <v>0</v>
      </c>
      <c r="Y129" s="282">
        <v>1</v>
      </c>
      <c r="Z129" s="282">
        <v>1</v>
      </c>
      <c r="AA129" s="282">
        <v>1</v>
      </c>
      <c r="AB129" s="282">
        <v>1</v>
      </c>
      <c r="AC129" s="282">
        <v>1</v>
      </c>
      <c r="AD129" s="11" t="s">
        <v>674</v>
      </c>
      <c r="AE129" s="282">
        <v>1</v>
      </c>
      <c r="AF129" s="282">
        <v>1</v>
      </c>
      <c r="AG129" s="282">
        <v>1</v>
      </c>
      <c r="AH129" s="282">
        <v>1</v>
      </c>
      <c r="AI129" s="282">
        <v>1</v>
      </c>
      <c r="AJ129" s="282">
        <v>1</v>
      </c>
      <c r="AK129" s="282">
        <v>1</v>
      </c>
      <c r="AL129" s="11" t="s">
        <v>675</v>
      </c>
      <c r="AM129" s="11" t="s">
        <v>674</v>
      </c>
      <c r="AN129" s="14" t="s">
        <v>675</v>
      </c>
      <c r="AP129" s="281"/>
      <c r="AQ129" s="281"/>
      <c r="AR129" s="281"/>
      <c r="AS129" s="281"/>
      <c r="AT129" s="281"/>
      <c r="AU129" s="281"/>
      <c r="AV129" s="281"/>
    </row>
    <row r="130" spans="2:48" x14ac:dyDescent="0.25">
      <c r="B130" s="21">
        <f t="shared" si="42"/>
        <v>223</v>
      </c>
      <c r="C130" s="11" t="s">
        <v>671</v>
      </c>
      <c r="D130" s="11" t="s">
        <v>676</v>
      </c>
      <c r="E130" s="282">
        <v>45351</v>
      </c>
      <c r="F130" s="282">
        <v>28059</v>
      </c>
      <c r="G130" s="11" t="s">
        <v>673</v>
      </c>
      <c r="H130" s="11" t="s">
        <v>674</v>
      </c>
      <c r="I130" s="11">
        <v>8</v>
      </c>
      <c r="J130" s="11">
        <v>4455.6000000000004</v>
      </c>
      <c r="K130" s="11">
        <v>4455.6000000000004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0</v>
      </c>
      <c r="R130" s="11">
        <v>1000000</v>
      </c>
      <c r="S130" s="11">
        <v>1000000</v>
      </c>
      <c r="T130" s="11">
        <v>0</v>
      </c>
      <c r="U130" s="11">
        <v>350000</v>
      </c>
      <c r="V130" s="11">
        <v>350000</v>
      </c>
      <c r="W130" s="11">
        <v>0</v>
      </c>
      <c r="X130" s="11">
        <v>0</v>
      </c>
      <c r="Y130" s="282">
        <v>1</v>
      </c>
      <c r="Z130" s="282">
        <v>1</v>
      </c>
      <c r="AA130" s="282">
        <v>1</v>
      </c>
      <c r="AB130" s="282">
        <v>1</v>
      </c>
      <c r="AC130" s="282">
        <v>1</v>
      </c>
      <c r="AD130" s="11" t="s">
        <v>674</v>
      </c>
      <c r="AE130" s="282">
        <v>1</v>
      </c>
      <c r="AF130" s="282">
        <v>1</v>
      </c>
      <c r="AG130" s="282">
        <v>1</v>
      </c>
      <c r="AH130" s="282">
        <v>1</v>
      </c>
      <c r="AI130" s="282">
        <v>1</v>
      </c>
      <c r="AJ130" s="282">
        <v>1</v>
      </c>
      <c r="AK130" s="282">
        <v>1</v>
      </c>
      <c r="AL130" s="11" t="s">
        <v>675</v>
      </c>
      <c r="AM130" s="11" t="s">
        <v>674</v>
      </c>
      <c r="AN130" s="14" t="s">
        <v>675</v>
      </c>
      <c r="AP130" s="281"/>
      <c r="AQ130" s="281"/>
      <c r="AR130" s="281"/>
      <c r="AS130" s="281"/>
      <c r="AT130" s="281"/>
      <c r="AU130" s="281"/>
      <c r="AV130" s="281"/>
    </row>
    <row r="131" spans="2:48" x14ac:dyDescent="0.25">
      <c r="B131" s="21">
        <f t="shared" si="42"/>
        <v>224</v>
      </c>
      <c r="C131" s="11" t="s">
        <v>671</v>
      </c>
      <c r="D131" s="11" t="s">
        <v>676</v>
      </c>
      <c r="E131" s="282">
        <v>45351</v>
      </c>
      <c r="F131" s="282">
        <v>36242</v>
      </c>
      <c r="G131" s="11" t="s">
        <v>673</v>
      </c>
      <c r="H131" s="11" t="s">
        <v>674</v>
      </c>
      <c r="I131" s="11">
        <v>6</v>
      </c>
      <c r="J131" s="11">
        <v>749.85</v>
      </c>
      <c r="K131" s="11">
        <v>749.85</v>
      </c>
      <c r="L131" s="11">
        <v>0</v>
      </c>
      <c r="M131" s="11">
        <v>0</v>
      </c>
      <c r="N131" s="11">
        <v>120000</v>
      </c>
      <c r="O131" s="11">
        <v>120000</v>
      </c>
      <c r="P131" s="11">
        <v>0</v>
      </c>
      <c r="Q131" s="11">
        <v>0</v>
      </c>
      <c r="R131" s="11">
        <v>380000</v>
      </c>
      <c r="S131" s="11">
        <v>380000</v>
      </c>
      <c r="T131" s="11">
        <v>0</v>
      </c>
      <c r="U131" s="11">
        <v>100000</v>
      </c>
      <c r="V131" s="11">
        <v>100000</v>
      </c>
      <c r="W131" s="11">
        <v>0</v>
      </c>
      <c r="X131" s="11">
        <v>0</v>
      </c>
      <c r="Y131" s="282">
        <v>1</v>
      </c>
      <c r="Z131" s="282">
        <v>1</v>
      </c>
      <c r="AA131" s="282">
        <v>1</v>
      </c>
      <c r="AB131" s="282">
        <v>1</v>
      </c>
      <c r="AC131" s="282">
        <v>1</v>
      </c>
      <c r="AD131" s="11" t="s">
        <v>674</v>
      </c>
      <c r="AE131" s="282">
        <v>1</v>
      </c>
      <c r="AF131" s="282">
        <v>1</v>
      </c>
      <c r="AG131" s="282">
        <v>1</v>
      </c>
      <c r="AH131" s="282">
        <v>1</v>
      </c>
      <c r="AI131" s="282">
        <v>1</v>
      </c>
      <c r="AJ131" s="282">
        <v>1</v>
      </c>
      <c r="AK131" s="282">
        <v>1</v>
      </c>
      <c r="AL131" s="11" t="s">
        <v>675</v>
      </c>
      <c r="AM131" s="11" t="s">
        <v>674</v>
      </c>
      <c r="AN131" s="14" t="s">
        <v>675</v>
      </c>
      <c r="AP131" s="281"/>
      <c r="AQ131" s="281"/>
      <c r="AR131" s="281"/>
      <c r="AS131" s="281"/>
      <c r="AT131" s="281"/>
      <c r="AU131" s="281"/>
      <c r="AV131" s="281"/>
    </row>
    <row r="132" spans="2:48" x14ac:dyDescent="0.25">
      <c r="B132" s="21">
        <f t="shared" si="42"/>
        <v>225</v>
      </c>
      <c r="C132" s="11" t="s">
        <v>671</v>
      </c>
      <c r="D132" s="11" t="s">
        <v>676</v>
      </c>
      <c r="E132" s="282">
        <v>45351</v>
      </c>
      <c r="F132" s="282">
        <v>35650</v>
      </c>
      <c r="G132" s="11" t="s">
        <v>673</v>
      </c>
      <c r="H132" s="11" t="s">
        <v>674</v>
      </c>
      <c r="I132" s="11">
        <v>7</v>
      </c>
      <c r="J132" s="11">
        <v>1434.24</v>
      </c>
      <c r="K132" s="11">
        <v>1434.24</v>
      </c>
      <c r="L132" s="11">
        <v>0</v>
      </c>
      <c r="M132" s="11">
        <v>0</v>
      </c>
      <c r="N132" s="11">
        <v>240000</v>
      </c>
      <c r="O132" s="11">
        <v>240000</v>
      </c>
      <c r="P132" s="11">
        <v>200000</v>
      </c>
      <c r="Q132" s="11">
        <v>200000</v>
      </c>
      <c r="R132" s="11">
        <v>310000</v>
      </c>
      <c r="S132" s="11">
        <v>310000</v>
      </c>
      <c r="T132" s="11">
        <v>0</v>
      </c>
      <c r="U132" s="11">
        <v>225000</v>
      </c>
      <c r="V132" s="11">
        <v>225000</v>
      </c>
      <c r="W132" s="11">
        <v>0</v>
      </c>
      <c r="X132" s="11">
        <v>0</v>
      </c>
      <c r="Y132" s="282">
        <v>1</v>
      </c>
      <c r="Z132" s="282">
        <v>1</v>
      </c>
      <c r="AA132" s="282">
        <v>1</v>
      </c>
      <c r="AB132" s="282">
        <v>1</v>
      </c>
      <c r="AC132" s="282">
        <v>1</v>
      </c>
      <c r="AD132" s="11" t="s">
        <v>674</v>
      </c>
      <c r="AE132" s="282">
        <v>1</v>
      </c>
      <c r="AF132" s="282">
        <v>1</v>
      </c>
      <c r="AG132" s="282">
        <v>1</v>
      </c>
      <c r="AH132" s="282">
        <v>1</v>
      </c>
      <c r="AI132" s="282">
        <v>1</v>
      </c>
      <c r="AJ132" s="282">
        <v>1</v>
      </c>
      <c r="AK132" s="282">
        <v>1</v>
      </c>
      <c r="AL132" s="11" t="s">
        <v>675</v>
      </c>
      <c r="AM132" s="11" t="s">
        <v>674</v>
      </c>
      <c r="AN132" s="14" t="s">
        <v>675</v>
      </c>
      <c r="AP132" s="281"/>
      <c r="AQ132" s="281"/>
      <c r="AR132" s="281"/>
      <c r="AS132" s="281"/>
      <c r="AT132" s="281"/>
      <c r="AU132" s="281"/>
      <c r="AV132" s="281"/>
    </row>
    <row r="133" spans="2:48" x14ac:dyDescent="0.25">
      <c r="B133" s="21">
        <f t="shared" si="42"/>
        <v>226</v>
      </c>
      <c r="C133" s="11" t="s">
        <v>671</v>
      </c>
      <c r="D133" s="11" t="s">
        <v>676</v>
      </c>
      <c r="E133" s="282">
        <v>45351</v>
      </c>
      <c r="F133" s="282">
        <v>32786</v>
      </c>
      <c r="G133" s="11" t="s">
        <v>677</v>
      </c>
      <c r="H133" s="11" t="s">
        <v>678</v>
      </c>
      <c r="I133" s="11">
        <v>7</v>
      </c>
      <c r="J133" s="11">
        <v>3671.232</v>
      </c>
      <c r="K133" s="11">
        <v>3671.232</v>
      </c>
      <c r="L133" s="11">
        <v>0</v>
      </c>
      <c r="M133" s="11">
        <v>0</v>
      </c>
      <c r="N133" s="11">
        <v>0</v>
      </c>
      <c r="O133" s="11">
        <v>0</v>
      </c>
      <c r="P133" s="11">
        <v>500000</v>
      </c>
      <c r="Q133" s="11">
        <v>500000</v>
      </c>
      <c r="R133" s="11">
        <v>0</v>
      </c>
      <c r="S133" s="11">
        <v>0</v>
      </c>
      <c r="T133" s="11">
        <v>0</v>
      </c>
      <c r="U133" s="11">
        <v>100000</v>
      </c>
      <c r="V133" s="11">
        <v>100000</v>
      </c>
      <c r="W133" s="11">
        <v>0</v>
      </c>
      <c r="X133" s="11">
        <v>0</v>
      </c>
      <c r="Y133" s="282">
        <v>1</v>
      </c>
      <c r="Z133" s="282">
        <v>1</v>
      </c>
      <c r="AA133" s="282">
        <v>1</v>
      </c>
      <c r="AB133" s="282">
        <v>1</v>
      </c>
      <c r="AC133" s="282">
        <v>1</v>
      </c>
      <c r="AD133" s="11" t="s">
        <v>674</v>
      </c>
      <c r="AE133" s="282">
        <v>1</v>
      </c>
      <c r="AF133" s="282">
        <v>1</v>
      </c>
      <c r="AG133" s="282">
        <v>1</v>
      </c>
      <c r="AH133" s="282">
        <v>1</v>
      </c>
      <c r="AI133" s="282">
        <v>1</v>
      </c>
      <c r="AJ133" s="282">
        <v>1</v>
      </c>
      <c r="AK133" s="282">
        <v>1</v>
      </c>
      <c r="AL133" s="11" t="s">
        <v>675</v>
      </c>
      <c r="AM133" s="11" t="s">
        <v>674</v>
      </c>
      <c r="AN133" s="14" t="s">
        <v>675</v>
      </c>
      <c r="AP133" s="281"/>
      <c r="AQ133" s="281"/>
      <c r="AR133" s="281"/>
      <c r="AS133" s="281"/>
      <c r="AT133" s="281"/>
      <c r="AU133" s="281"/>
      <c r="AV133" s="281"/>
    </row>
    <row r="134" spans="2:48" x14ac:dyDescent="0.25">
      <c r="B134" s="21">
        <f t="shared" si="42"/>
        <v>227</v>
      </c>
      <c r="C134" s="11" t="s">
        <v>671</v>
      </c>
      <c r="D134" s="11" t="s">
        <v>676</v>
      </c>
      <c r="E134" s="282">
        <v>45351</v>
      </c>
      <c r="F134" s="282">
        <v>35263</v>
      </c>
      <c r="G134" s="11" t="s">
        <v>673</v>
      </c>
      <c r="H134" s="11" t="s">
        <v>674</v>
      </c>
      <c r="I134" s="11">
        <v>10</v>
      </c>
      <c r="J134" s="11">
        <v>2117.04</v>
      </c>
      <c r="K134" s="11">
        <v>2117.04</v>
      </c>
      <c r="L134" s="11">
        <v>0</v>
      </c>
      <c r="M134" s="11">
        <v>0</v>
      </c>
      <c r="N134" s="11">
        <v>0</v>
      </c>
      <c r="O134" s="11">
        <v>0</v>
      </c>
      <c r="P134" s="11">
        <v>1500000</v>
      </c>
      <c r="Q134" s="11">
        <v>1500000</v>
      </c>
      <c r="R134" s="11">
        <v>0</v>
      </c>
      <c r="S134" s="11">
        <v>0</v>
      </c>
      <c r="T134" s="11">
        <v>0</v>
      </c>
      <c r="U134" s="11">
        <v>600000</v>
      </c>
      <c r="V134" s="11">
        <v>600000</v>
      </c>
      <c r="W134" s="11">
        <v>0</v>
      </c>
      <c r="X134" s="11">
        <v>0</v>
      </c>
      <c r="Y134" s="282">
        <v>1</v>
      </c>
      <c r="Z134" s="282">
        <v>1</v>
      </c>
      <c r="AA134" s="282">
        <v>1</v>
      </c>
      <c r="AB134" s="282">
        <v>1</v>
      </c>
      <c r="AC134" s="282">
        <v>1</v>
      </c>
      <c r="AD134" s="11" t="s">
        <v>674</v>
      </c>
      <c r="AE134" s="282">
        <v>1</v>
      </c>
      <c r="AF134" s="282">
        <v>1</v>
      </c>
      <c r="AG134" s="282">
        <v>1</v>
      </c>
      <c r="AH134" s="282">
        <v>1</v>
      </c>
      <c r="AI134" s="282">
        <v>1</v>
      </c>
      <c r="AJ134" s="282">
        <v>1</v>
      </c>
      <c r="AK134" s="282">
        <v>1</v>
      </c>
      <c r="AL134" s="11" t="s">
        <v>675</v>
      </c>
      <c r="AM134" s="11" t="s">
        <v>674</v>
      </c>
      <c r="AN134" s="14" t="s">
        <v>675</v>
      </c>
      <c r="AP134" s="281"/>
      <c r="AQ134" s="281"/>
      <c r="AR134" s="281"/>
      <c r="AS134" s="281"/>
      <c r="AT134" s="281"/>
      <c r="AU134" s="281"/>
      <c r="AV134" s="281"/>
    </row>
    <row r="135" spans="2:48" x14ac:dyDescent="0.25">
      <c r="B135" s="21">
        <f t="shared" si="42"/>
        <v>228</v>
      </c>
      <c r="C135" s="11" t="s">
        <v>671</v>
      </c>
      <c r="D135" s="11" t="s">
        <v>676</v>
      </c>
      <c r="E135" s="282">
        <v>45351</v>
      </c>
      <c r="F135" s="282">
        <v>31091</v>
      </c>
      <c r="G135" s="11" t="s">
        <v>673</v>
      </c>
      <c r="H135" s="11" t="s">
        <v>674</v>
      </c>
      <c r="I135" s="11">
        <v>9</v>
      </c>
      <c r="J135" s="11">
        <v>2640.6</v>
      </c>
      <c r="K135" s="11">
        <v>2640.6</v>
      </c>
      <c r="L135" s="11">
        <v>0</v>
      </c>
      <c r="M135" s="11">
        <v>0</v>
      </c>
      <c r="N135" s="11">
        <v>360000</v>
      </c>
      <c r="O135" s="11">
        <v>360000</v>
      </c>
      <c r="P135" s="11">
        <v>640000</v>
      </c>
      <c r="Q135" s="11">
        <v>640000</v>
      </c>
      <c r="R135" s="11">
        <v>0</v>
      </c>
      <c r="S135" s="11">
        <v>0</v>
      </c>
      <c r="T135" s="11">
        <v>0</v>
      </c>
      <c r="U135" s="11">
        <v>350000</v>
      </c>
      <c r="V135" s="11">
        <v>350000</v>
      </c>
      <c r="W135" s="11">
        <v>0</v>
      </c>
      <c r="X135" s="11">
        <v>0</v>
      </c>
      <c r="Y135" s="282">
        <v>1</v>
      </c>
      <c r="Z135" s="282">
        <v>1</v>
      </c>
      <c r="AA135" s="282">
        <v>1</v>
      </c>
      <c r="AB135" s="282">
        <v>1</v>
      </c>
      <c r="AC135" s="282">
        <v>1</v>
      </c>
      <c r="AD135" s="11" t="s">
        <v>674</v>
      </c>
      <c r="AE135" s="282">
        <v>1</v>
      </c>
      <c r="AF135" s="282">
        <v>1</v>
      </c>
      <c r="AG135" s="282">
        <v>1</v>
      </c>
      <c r="AH135" s="282">
        <v>1</v>
      </c>
      <c r="AI135" s="282">
        <v>1</v>
      </c>
      <c r="AJ135" s="282">
        <v>1</v>
      </c>
      <c r="AK135" s="282">
        <v>1</v>
      </c>
      <c r="AL135" s="11" t="s">
        <v>675</v>
      </c>
      <c r="AM135" s="11" t="s">
        <v>674</v>
      </c>
      <c r="AN135" s="14" t="s">
        <v>675</v>
      </c>
      <c r="AP135" s="281"/>
      <c r="AQ135" s="281"/>
      <c r="AR135" s="281"/>
      <c r="AS135" s="281"/>
      <c r="AT135" s="281"/>
      <c r="AU135" s="281"/>
      <c r="AV135" s="281"/>
    </row>
    <row r="136" spans="2:48" x14ac:dyDescent="0.25">
      <c r="B136" s="21">
        <f t="shared" si="42"/>
        <v>229</v>
      </c>
      <c r="C136" s="11" t="s">
        <v>671</v>
      </c>
      <c r="D136" s="11" t="s">
        <v>676</v>
      </c>
      <c r="E136" s="282">
        <v>45351</v>
      </c>
      <c r="F136" s="282">
        <v>32589</v>
      </c>
      <c r="G136" s="11" t="s">
        <v>677</v>
      </c>
      <c r="H136" s="11" t="s">
        <v>674</v>
      </c>
      <c r="I136" s="11">
        <v>7</v>
      </c>
      <c r="J136" s="11">
        <v>2458.5720000000001</v>
      </c>
      <c r="K136" s="11">
        <v>2458.5720000000001</v>
      </c>
      <c r="L136" s="11">
        <v>0</v>
      </c>
      <c r="M136" s="11">
        <v>0</v>
      </c>
      <c r="N136" s="11">
        <v>0</v>
      </c>
      <c r="O136" s="11">
        <v>0</v>
      </c>
      <c r="P136" s="11">
        <v>500000</v>
      </c>
      <c r="Q136" s="11">
        <v>500000</v>
      </c>
      <c r="R136" s="11">
        <v>0</v>
      </c>
      <c r="S136" s="11">
        <v>0</v>
      </c>
      <c r="T136" s="11">
        <v>0</v>
      </c>
      <c r="U136" s="11">
        <v>100000</v>
      </c>
      <c r="V136" s="11">
        <v>100000</v>
      </c>
      <c r="W136" s="11">
        <v>0</v>
      </c>
      <c r="X136" s="11">
        <v>0</v>
      </c>
      <c r="Y136" s="282">
        <v>1</v>
      </c>
      <c r="Z136" s="282">
        <v>1</v>
      </c>
      <c r="AA136" s="282">
        <v>1</v>
      </c>
      <c r="AB136" s="282">
        <v>1</v>
      </c>
      <c r="AC136" s="282">
        <v>1</v>
      </c>
      <c r="AD136" s="11" t="s">
        <v>674</v>
      </c>
      <c r="AE136" s="282">
        <v>1</v>
      </c>
      <c r="AF136" s="282">
        <v>1</v>
      </c>
      <c r="AG136" s="282">
        <v>1</v>
      </c>
      <c r="AH136" s="282">
        <v>1</v>
      </c>
      <c r="AI136" s="282">
        <v>1</v>
      </c>
      <c r="AJ136" s="282">
        <v>1</v>
      </c>
      <c r="AK136" s="282">
        <v>1</v>
      </c>
      <c r="AL136" s="11" t="s">
        <v>675</v>
      </c>
      <c r="AM136" s="11" t="s">
        <v>674</v>
      </c>
      <c r="AN136" s="14" t="s">
        <v>675</v>
      </c>
      <c r="AP136" s="281"/>
      <c r="AQ136" s="281"/>
      <c r="AR136" s="281"/>
      <c r="AS136" s="281"/>
      <c r="AT136" s="281"/>
      <c r="AU136" s="281"/>
      <c r="AV136" s="281"/>
    </row>
    <row r="137" spans="2:48" x14ac:dyDescent="0.25">
      <c r="B137" s="21">
        <f t="shared" si="42"/>
        <v>230</v>
      </c>
      <c r="C137" s="11" t="s">
        <v>671</v>
      </c>
      <c r="D137" s="11" t="s">
        <v>676</v>
      </c>
      <c r="E137" s="282">
        <v>45351</v>
      </c>
      <c r="F137" s="282">
        <v>34609</v>
      </c>
      <c r="G137" s="11" t="s">
        <v>673</v>
      </c>
      <c r="H137" s="11" t="s">
        <v>674</v>
      </c>
      <c r="I137" s="11">
        <v>3</v>
      </c>
      <c r="J137" s="11">
        <v>1873.6020000000001</v>
      </c>
      <c r="K137" s="11">
        <v>1873.6020000000001</v>
      </c>
      <c r="L137" s="11">
        <v>0</v>
      </c>
      <c r="M137" s="11">
        <v>0</v>
      </c>
      <c r="N137" s="11">
        <v>0</v>
      </c>
      <c r="O137" s="11">
        <v>0</v>
      </c>
      <c r="P137" s="11">
        <v>750000</v>
      </c>
      <c r="Q137" s="11">
        <v>750000</v>
      </c>
      <c r="R137" s="11">
        <v>0</v>
      </c>
      <c r="S137" s="11">
        <v>0</v>
      </c>
      <c r="T137" s="11">
        <v>0</v>
      </c>
      <c r="U137" s="11">
        <v>225000</v>
      </c>
      <c r="V137" s="11">
        <v>225000</v>
      </c>
      <c r="W137" s="11">
        <v>0</v>
      </c>
      <c r="X137" s="11">
        <v>0</v>
      </c>
      <c r="Y137" s="282">
        <v>1</v>
      </c>
      <c r="Z137" s="282">
        <v>1</v>
      </c>
      <c r="AA137" s="282">
        <v>1</v>
      </c>
      <c r="AB137" s="282">
        <v>1</v>
      </c>
      <c r="AC137" s="282">
        <v>1</v>
      </c>
      <c r="AD137" s="11" t="s">
        <v>674</v>
      </c>
      <c r="AE137" s="282">
        <v>1</v>
      </c>
      <c r="AF137" s="282">
        <v>1</v>
      </c>
      <c r="AG137" s="282">
        <v>1</v>
      </c>
      <c r="AH137" s="282">
        <v>1</v>
      </c>
      <c r="AI137" s="282">
        <v>1</v>
      </c>
      <c r="AJ137" s="282">
        <v>1</v>
      </c>
      <c r="AK137" s="282">
        <v>1</v>
      </c>
      <c r="AL137" s="11" t="s">
        <v>675</v>
      </c>
      <c r="AM137" s="11" t="s">
        <v>674</v>
      </c>
      <c r="AN137" s="14" t="s">
        <v>675</v>
      </c>
      <c r="AP137" s="281"/>
      <c r="AQ137" s="281"/>
      <c r="AR137" s="281"/>
      <c r="AS137" s="281"/>
      <c r="AT137" s="281"/>
      <c r="AU137" s="281"/>
      <c r="AV137" s="281"/>
    </row>
    <row r="138" spans="2:48" x14ac:dyDescent="0.25">
      <c r="B138" s="21">
        <f t="shared" ref="B138:B201" si="43">B137+1</f>
        <v>231</v>
      </c>
      <c r="C138" s="11" t="s">
        <v>671</v>
      </c>
      <c r="D138" s="11" t="s">
        <v>676</v>
      </c>
      <c r="E138" s="282">
        <v>45351</v>
      </c>
      <c r="F138" s="282">
        <v>36024</v>
      </c>
      <c r="G138" s="11" t="s">
        <v>673</v>
      </c>
      <c r="H138" s="11" t="s">
        <v>674</v>
      </c>
      <c r="I138" s="11">
        <v>4</v>
      </c>
      <c r="J138" s="11">
        <v>2869.1640000000002</v>
      </c>
      <c r="K138" s="11">
        <v>2869.1640000000002</v>
      </c>
      <c r="L138" s="11">
        <v>0</v>
      </c>
      <c r="M138" s="11">
        <v>0</v>
      </c>
      <c r="N138" s="11">
        <v>1500000</v>
      </c>
      <c r="O138" s="11">
        <v>1500000</v>
      </c>
      <c r="P138" s="11">
        <v>0</v>
      </c>
      <c r="Q138" s="11">
        <v>0</v>
      </c>
      <c r="R138" s="11">
        <v>0</v>
      </c>
      <c r="S138" s="11">
        <v>0</v>
      </c>
      <c r="T138" s="11">
        <v>0</v>
      </c>
      <c r="U138" s="11">
        <v>600000</v>
      </c>
      <c r="V138" s="11">
        <v>600000</v>
      </c>
      <c r="W138" s="11">
        <v>0</v>
      </c>
      <c r="X138" s="11">
        <v>0</v>
      </c>
      <c r="Y138" s="282">
        <v>1</v>
      </c>
      <c r="Z138" s="282">
        <v>1</v>
      </c>
      <c r="AA138" s="282">
        <v>1</v>
      </c>
      <c r="AB138" s="282">
        <v>1</v>
      </c>
      <c r="AC138" s="282">
        <v>1</v>
      </c>
      <c r="AD138" s="11" t="s">
        <v>674</v>
      </c>
      <c r="AE138" s="282">
        <v>1</v>
      </c>
      <c r="AF138" s="282">
        <v>1</v>
      </c>
      <c r="AG138" s="282">
        <v>1</v>
      </c>
      <c r="AH138" s="282">
        <v>1</v>
      </c>
      <c r="AI138" s="282">
        <v>1</v>
      </c>
      <c r="AJ138" s="282">
        <v>1</v>
      </c>
      <c r="AK138" s="282">
        <v>1</v>
      </c>
      <c r="AL138" s="11" t="s">
        <v>675</v>
      </c>
      <c r="AM138" s="11" t="s">
        <v>674</v>
      </c>
      <c r="AN138" s="14" t="s">
        <v>675</v>
      </c>
      <c r="AP138" s="281"/>
      <c r="AQ138" s="281"/>
      <c r="AR138" s="281"/>
      <c r="AS138" s="281"/>
      <c r="AT138" s="281"/>
      <c r="AU138" s="281"/>
      <c r="AV138" s="281"/>
    </row>
    <row r="139" spans="2:48" x14ac:dyDescent="0.25">
      <c r="B139" s="21">
        <f t="shared" si="43"/>
        <v>232</v>
      </c>
      <c r="C139" s="11" t="s">
        <v>671</v>
      </c>
      <c r="D139" s="11" t="s">
        <v>676</v>
      </c>
      <c r="E139" s="282">
        <v>45351</v>
      </c>
      <c r="F139" s="282">
        <v>36468</v>
      </c>
      <c r="G139" s="11" t="s">
        <v>673</v>
      </c>
      <c r="H139" s="11" t="s">
        <v>678</v>
      </c>
      <c r="I139" s="11">
        <v>7</v>
      </c>
      <c r="J139" s="11">
        <v>1852.44</v>
      </c>
      <c r="K139" s="11">
        <v>1852.44</v>
      </c>
      <c r="L139" s="11">
        <v>0</v>
      </c>
      <c r="M139" s="11">
        <v>0</v>
      </c>
      <c r="N139" s="11">
        <v>744000</v>
      </c>
      <c r="O139" s="11">
        <v>744000</v>
      </c>
      <c r="P139" s="11">
        <v>0</v>
      </c>
      <c r="Q139" s="11">
        <v>0</v>
      </c>
      <c r="R139" s="11">
        <v>0</v>
      </c>
      <c r="S139" s="11">
        <v>0</v>
      </c>
      <c r="T139" s="11">
        <v>0</v>
      </c>
      <c r="U139" s="11">
        <v>222000</v>
      </c>
      <c r="V139" s="11">
        <v>222000</v>
      </c>
      <c r="W139" s="11">
        <v>0</v>
      </c>
      <c r="X139" s="11">
        <v>0</v>
      </c>
      <c r="Y139" s="282">
        <v>1</v>
      </c>
      <c r="Z139" s="282">
        <v>1</v>
      </c>
      <c r="AA139" s="282">
        <v>1</v>
      </c>
      <c r="AB139" s="282">
        <v>1</v>
      </c>
      <c r="AC139" s="282">
        <v>1</v>
      </c>
      <c r="AD139" s="11" t="s">
        <v>674</v>
      </c>
      <c r="AE139" s="282">
        <v>1</v>
      </c>
      <c r="AF139" s="282">
        <v>1</v>
      </c>
      <c r="AG139" s="282">
        <v>1</v>
      </c>
      <c r="AH139" s="282">
        <v>1</v>
      </c>
      <c r="AI139" s="282">
        <v>1</v>
      </c>
      <c r="AJ139" s="282">
        <v>1</v>
      </c>
      <c r="AK139" s="282">
        <v>1</v>
      </c>
      <c r="AL139" s="11" t="s">
        <v>675</v>
      </c>
      <c r="AM139" s="11" t="s">
        <v>674</v>
      </c>
      <c r="AN139" s="14" t="s">
        <v>675</v>
      </c>
      <c r="AP139" s="281"/>
      <c r="AQ139" s="281"/>
      <c r="AR139" s="281"/>
      <c r="AS139" s="281"/>
      <c r="AT139" s="281"/>
      <c r="AU139" s="281"/>
      <c r="AV139" s="281"/>
    </row>
    <row r="140" spans="2:48" x14ac:dyDescent="0.25">
      <c r="B140" s="21">
        <f t="shared" si="43"/>
        <v>233</v>
      </c>
      <c r="C140" s="11" t="s">
        <v>671</v>
      </c>
      <c r="D140" s="11" t="s">
        <v>676</v>
      </c>
      <c r="E140" s="282">
        <v>45351</v>
      </c>
      <c r="F140" s="282">
        <v>37674</v>
      </c>
      <c r="G140" s="11" t="s">
        <v>673</v>
      </c>
      <c r="H140" s="11" t="s">
        <v>674</v>
      </c>
      <c r="I140" s="11">
        <v>9</v>
      </c>
      <c r="J140" s="11">
        <v>2120.52</v>
      </c>
      <c r="K140" s="11">
        <v>2120.52</v>
      </c>
      <c r="L140" s="11">
        <v>0</v>
      </c>
      <c r="M140" s="11">
        <v>0</v>
      </c>
      <c r="N140" s="11">
        <v>0</v>
      </c>
      <c r="O140" s="11">
        <v>0</v>
      </c>
      <c r="P140" s="11">
        <v>1000000</v>
      </c>
      <c r="Q140" s="11">
        <v>1000000</v>
      </c>
      <c r="R140" s="11">
        <v>500000</v>
      </c>
      <c r="S140" s="11">
        <v>500000</v>
      </c>
      <c r="T140" s="11">
        <v>0</v>
      </c>
      <c r="U140" s="11">
        <v>600000</v>
      </c>
      <c r="V140" s="11">
        <v>600000</v>
      </c>
      <c r="W140" s="11">
        <v>0</v>
      </c>
      <c r="X140" s="11">
        <v>0</v>
      </c>
      <c r="Y140" s="282">
        <v>1</v>
      </c>
      <c r="Z140" s="282">
        <v>1</v>
      </c>
      <c r="AA140" s="282">
        <v>1</v>
      </c>
      <c r="AB140" s="282">
        <v>1</v>
      </c>
      <c r="AC140" s="282">
        <v>1</v>
      </c>
      <c r="AD140" s="11" t="s">
        <v>674</v>
      </c>
      <c r="AE140" s="282">
        <v>1</v>
      </c>
      <c r="AF140" s="282">
        <v>1</v>
      </c>
      <c r="AG140" s="282">
        <v>1</v>
      </c>
      <c r="AH140" s="282">
        <v>1</v>
      </c>
      <c r="AI140" s="282">
        <v>1</v>
      </c>
      <c r="AJ140" s="282">
        <v>1</v>
      </c>
      <c r="AK140" s="282">
        <v>1</v>
      </c>
      <c r="AL140" s="11" t="s">
        <v>675</v>
      </c>
      <c r="AM140" s="11" t="s">
        <v>674</v>
      </c>
      <c r="AN140" s="14" t="s">
        <v>675</v>
      </c>
      <c r="AP140" s="281"/>
      <c r="AQ140" s="281"/>
      <c r="AR140" s="281"/>
      <c r="AS140" s="281"/>
      <c r="AT140" s="281"/>
      <c r="AU140" s="281"/>
      <c r="AV140" s="281"/>
    </row>
    <row r="141" spans="2:48" x14ac:dyDescent="0.25">
      <c r="B141" s="21">
        <f t="shared" si="43"/>
        <v>234</v>
      </c>
      <c r="C141" s="11" t="s">
        <v>671</v>
      </c>
      <c r="D141" s="11" t="s">
        <v>676</v>
      </c>
      <c r="E141" s="282">
        <v>45351</v>
      </c>
      <c r="F141" s="282">
        <v>34595</v>
      </c>
      <c r="G141" s="11" t="s">
        <v>673</v>
      </c>
      <c r="H141" s="11" t="s">
        <v>674</v>
      </c>
      <c r="I141" s="11">
        <v>7</v>
      </c>
      <c r="J141" s="11">
        <v>1542.72</v>
      </c>
      <c r="K141" s="11">
        <v>1542.72</v>
      </c>
      <c r="L141" s="11">
        <v>0</v>
      </c>
      <c r="M141" s="11">
        <v>0</v>
      </c>
      <c r="N141" s="11">
        <v>0</v>
      </c>
      <c r="O141" s="11">
        <v>0</v>
      </c>
      <c r="P141" s="11">
        <v>500000</v>
      </c>
      <c r="Q141" s="11">
        <v>500000</v>
      </c>
      <c r="R141" s="11">
        <v>250000</v>
      </c>
      <c r="S141" s="11">
        <v>250000</v>
      </c>
      <c r="T141" s="11">
        <v>0</v>
      </c>
      <c r="U141" s="11">
        <v>225000</v>
      </c>
      <c r="V141" s="11">
        <v>225000</v>
      </c>
      <c r="W141" s="11">
        <v>0</v>
      </c>
      <c r="X141" s="11">
        <v>0</v>
      </c>
      <c r="Y141" s="282">
        <v>1</v>
      </c>
      <c r="Z141" s="282">
        <v>1</v>
      </c>
      <c r="AA141" s="282">
        <v>1</v>
      </c>
      <c r="AB141" s="282">
        <v>1</v>
      </c>
      <c r="AC141" s="282">
        <v>1</v>
      </c>
      <c r="AD141" s="11" t="s">
        <v>674</v>
      </c>
      <c r="AE141" s="282">
        <v>1</v>
      </c>
      <c r="AF141" s="282">
        <v>1</v>
      </c>
      <c r="AG141" s="282">
        <v>1</v>
      </c>
      <c r="AH141" s="282">
        <v>1</v>
      </c>
      <c r="AI141" s="282">
        <v>1</v>
      </c>
      <c r="AJ141" s="282">
        <v>1</v>
      </c>
      <c r="AK141" s="282">
        <v>1</v>
      </c>
      <c r="AL141" s="11" t="s">
        <v>675</v>
      </c>
      <c r="AM141" s="11" t="s">
        <v>674</v>
      </c>
      <c r="AN141" s="14" t="s">
        <v>675</v>
      </c>
      <c r="AP141" s="281"/>
      <c r="AQ141" s="281"/>
      <c r="AR141" s="281"/>
      <c r="AS141" s="281"/>
      <c r="AT141" s="281"/>
      <c r="AU141" s="281"/>
      <c r="AV141" s="281"/>
    </row>
    <row r="142" spans="2:48" x14ac:dyDescent="0.25">
      <c r="B142" s="21">
        <f t="shared" si="43"/>
        <v>235</v>
      </c>
      <c r="C142" s="11" t="s">
        <v>671</v>
      </c>
      <c r="D142" s="11" t="s">
        <v>676</v>
      </c>
      <c r="E142" s="282">
        <v>45351</v>
      </c>
      <c r="F142" s="282">
        <v>35268</v>
      </c>
      <c r="G142" s="11" t="s">
        <v>673</v>
      </c>
      <c r="H142" s="11" t="s">
        <v>674</v>
      </c>
      <c r="I142" s="11">
        <v>9</v>
      </c>
      <c r="J142" s="11">
        <v>768.80140800000004</v>
      </c>
      <c r="K142" s="11">
        <v>768.80140800000004</v>
      </c>
      <c r="L142" s="11">
        <v>0</v>
      </c>
      <c r="M142" s="11">
        <v>0</v>
      </c>
      <c r="N142" s="11">
        <v>144000</v>
      </c>
      <c r="O142" s="11">
        <v>144000</v>
      </c>
      <c r="P142" s="11">
        <v>200000</v>
      </c>
      <c r="Q142" s="11">
        <v>200000</v>
      </c>
      <c r="R142" s="11">
        <v>0</v>
      </c>
      <c r="S142" s="11">
        <v>0</v>
      </c>
      <c r="T142" s="11">
        <v>0</v>
      </c>
      <c r="U142" s="11">
        <v>68800</v>
      </c>
      <c r="V142" s="11">
        <v>68800</v>
      </c>
      <c r="W142" s="11">
        <v>0</v>
      </c>
      <c r="X142" s="11">
        <v>0</v>
      </c>
      <c r="Y142" s="282">
        <v>1</v>
      </c>
      <c r="Z142" s="282">
        <v>1</v>
      </c>
      <c r="AA142" s="282">
        <v>1</v>
      </c>
      <c r="AB142" s="282">
        <v>1</v>
      </c>
      <c r="AC142" s="282">
        <v>1</v>
      </c>
      <c r="AD142" s="11" t="s">
        <v>674</v>
      </c>
      <c r="AE142" s="282">
        <v>1</v>
      </c>
      <c r="AF142" s="282">
        <v>1</v>
      </c>
      <c r="AG142" s="282">
        <v>1</v>
      </c>
      <c r="AH142" s="282">
        <v>1</v>
      </c>
      <c r="AI142" s="282">
        <v>1</v>
      </c>
      <c r="AJ142" s="282">
        <v>1</v>
      </c>
      <c r="AK142" s="282">
        <v>1</v>
      </c>
      <c r="AL142" s="11" t="s">
        <v>675</v>
      </c>
      <c r="AM142" s="11" t="s">
        <v>674</v>
      </c>
      <c r="AN142" s="14" t="s">
        <v>675</v>
      </c>
      <c r="AP142" s="281"/>
      <c r="AQ142" s="281"/>
      <c r="AR142" s="281"/>
      <c r="AS142" s="281"/>
      <c r="AT142" s="281"/>
      <c r="AU142" s="281"/>
      <c r="AV142" s="281"/>
    </row>
    <row r="143" spans="2:48" x14ac:dyDescent="0.25">
      <c r="B143" s="21">
        <f t="shared" si="43"/>
        <v>236</v>
      </c>
      <c r="C143" s="11" t="s">
        <v>671</v>
      </c>
      <c r="D143" s="11" t="s">
        <v>676</v>
      </c>
      <c r="E143" s="282">
        <v>45351</v>
      </c>
      <c r="F143" s="282">
        <v>33259</v>
      </c>
      <c r="G143" s="11" t="s">
        <v>673</v>
      </c>
      <c r="H143" s="11" t="s">
        <v>674</v>
      </c>
      <c r="I143" s="11">
        <v>5</v>
      </c>
      <c r="J143" s="11">
        <v>1854.48</v>
      </c>
      <c r="K143" s="11">
        <v>1854.48</v>
      </c>
      <c r="L143" s="11">
        <v>0</v>
      </c>
      <c r="M143" s="11">
        <v>0</v>
      </c>
      <c r="N143" s="11">
        <v>0</v>
      </c>
      <c r="O143" s="11">
        <v>0</v>
      </c>
      <c r="P143" s="11">
        <v>750000</v>
      </c>
      <c r="Q143" s="11">
        <v>750000</v>
      </c>
      <c r="R143" s="11">
        <v>0</v>
      </c>
      <c r="S143" s="11">
        <v>0</v>
      </c>
      <c r="T143" s="11">
        <v>0</v>
      </c>
      <c r="U143" s="11">
        <v>225000</v>
      </c>
      <c r="V143" s="11">
        <v>225000</v>
      </c>
      <c r="W143" s="11">
        <v>0</v>
      </c>
      <c r="X143" s="11">
        <v>0</v>
      </c>
      <c r="Y143" s="282">
        <v>1</v>
      </c>
      <c r="Z143" s="282">
        <v>1</v>
      </c>
      <c r="AA143" s="282">
        <v>1</v>
      </c>
      <c r="AB143" s="282">
        <v>1</v>
      </c>
      <c r="AC143" s="282">
        <v>1</v>
      </c>
      <c r="AD143" s="11" t="s">
        <v>674</v>
      </c>
      <c r="AE143" s="282">
        <v>1</v>
      </c>
      <c r="AF143" s="282">
        <v>1</v>
      </c>
      <c r="AG143" s="282">
        <v>1</v>
      </c>
      <c r="AH143" s="282">
        <v>1</v>
      </c>
      <c r="AI143" s="282">
        <v>1</v>
      </c>
      <c r="AJ143" s="282">
        <v>1</v>
      </c>
      <c r="AK143" s="282">
        <v>1</v>
      </c>
      <c r="AL143" s="11" t="s">
        <v>675</v>
      </c>
      <c r="AM143" s="11" t="s">
        <v>674</v>
      </c>
      <c r="AN143" s="14" t="s">
        <v>675</v>
      </c>
      <c r="AP143" s="281"/>
      <c r="AQ143" s="281"/>
      <c r="AR143" s="281"/>
      <c r="AS143" s="281"/>
      <c r="AT143" s="281"/>
      <c r="AU143" s="281"/>
      <c r="AV143" s="281"/>
    </row>
    <row r="144" spans="2:48" x14ac:dyDescent="0.25">
      <c r="B144" s="21">
        <f t="shared" si="43"/>
        <v>237</v>
      </c>
      <c r="C144" s="11" t="s">
        <v>671</v>
      </c>
      <c r="D144" s="11" t="s">
        <v>676</v>
      </c>
      <c r="E144" s="282">
        <v>45351</v>
      </c>
      <c r="F144" s="282">
        <v>35258</v>
      </c>
      <c r="G144" s="11" t="s">
        <v>673</v>
      </c>
      <c r="H144" s="11" t="s">
        <v>678</v>
      </c>
      <c r="I144" s="11">
        <v>5</v>
      </c>
      <c r="J144" s="11">
        <v>2072.817</v>
      </c>
      <c r="K144" s="11">
        <v>2072.817</v>
      </c>
      <c r="L144" s="11">
        <v>0</v>
      </c>
      <c r="M144" s="11">
        <v>0</v>
      </c>
      <c r="N144" s="11">
        <v>0</v>
      </c>
      <c r="O144" s="11">
        <v>0</v>
      </c>
      <c r="P144" s="11">
        <v>750000</v>
      </c>
      <c r="Q144" s="11">
        <v>750000</v>
      </c>
      <c r="R144" s="11">
        <v>0</v>
      </c>
      <c r="S144" s="11">
        <v>0</v>
      </c>
      <c r="T144" s="11">
        <v>0</v>
      </c>
      <c r="U144" s="11">
        <v>225000</v>
      </c>
      <c r="V144" s="11">
        <v>225000</v>
      </c>
      <c r="W144" s="11">
        <v>0</v>
      </c>
      <c r="X144" s="11">
        <v>0</v>
      </c>
      <c r="Y144" s="282">
        <v>1</v>
      </c>
      <c r="Z144" s="282">
        <v>1</v>
      </c>
      <c r="AA144" s="282">
        <v>1</v>
      </c>
      <c r="AB144" s="282">
        <v>1</v>
      </c>
      <c r="AC144" s="282">
        <v>1</v>
      </c>
      <c r="AD144" s="11" t="s">
        <v>674</v>
      </c>
      <c r="AE144" s="282">
        <v>1</v>
      </c>
      <c r="AF144" s="282">
        <v>1</v>
      </c>
      <c r="AG144" s="282">
        <v>1</v>
      </c>
      <c r="AH144" s="282">
        <v>1</v>
      </c>
      <c r="AI144" s="282">
        <v>1</v>
      </c>
      <c r="AJ144" s="282">
        <v>1</v>
      </c>
      <c r="AK144" s="282">
        <v>1</v>
      </c>
      <c r="AL144" s="11" t="s">
        <v>675</v>
      </c>
      <c r="AM144" s="11" t="s">
        <v>674</v>
      </c>
      <c r="AN144" s="14" t="s">
        <v>675</v>
      </c>
      <c r="AP144" s="281"/>
      <c r="AQ144" s="281"/>
      <c r="AR144" s="281"/>
      <c r="AS144" s="281"/>
      <c r="AT144" s="281"/>
      <c r="AU144" s="281"/>
      <c r="AV144" s="281"/>
    </row>
    <row r="145" spans="2:48" x14ac:dyDescent="0.25">
      <c r="B145" s="21">
        <f t="shared" si="43"/>
        <v>238</v>
      </c>
      <c r="C145" s="11" t="s">
        <v>671</v>
      </c>
      <c r="D145" s="11" t="s">
        <v>676</v>
      </c>
      <c r="E145" s="282">
        <v>45351</v>
      </c>
      <c r="F145" s="282">
        <v>35479</v>
      </c>
      <c r="G145" s="11" t="s">
        <v>673</v>
      </c>
      <c r="H145" s="11" t="s">
        <v>674</v>
      </c>
      <c r="I145" s="11">
        <v>9</v>
      </c>
      <c r="J145" s="11">
        <v>2227.3200000000002</v>
      </c>
      <c r="K145" s="11">
        <v>2227.3200000000002</v>
      </c>
      <c r="L145" s="11">
        <v>0</v>
      </c>
      <c r="M145" s="11">
        <v>0</v>
      </c>
      <c r="N145" s="11">
        <v>480000</v>
      </c>
      <c r="O145" s="11">
        <v>480000</v>
      </c>
      <c r="P145" s="11">
        <v>300000</v>
      </c>
      <c r="Q145" s="11">
        <v>300000</v>
      </c>
      <c r="R145" s="11">
        <v>720000</v>
      </c>
      <c r="S145" s="11">
        <v>720000</v>
      </c>
      <c r="T145" s="11">
        <v>0</v>
      </c>
      <c r="U145" s="11">
        <v>600000</v>
      </c>
      <c r="V145" s="11">
        <v>600000</v>
      </c>
      <c r="W145" s="11">
        <v>0</v>
      </c>
      <c r="X145" s="11">
        <v>0</v>
      </c>
      <c r="Y145" s="282">
        <v>1</v>
      </c>
      <c r="Z145" s="282">
        <v>1</v>
      </c>
      <c r="AA145" s="282">
        <v>1</v>
      </c>
      <c r="AB145" s="282">
        <v>1</v>
      </c>
      <c r="AC145" s="282">
        <v>1</v>
      </c>
      <c r="AD145" s="11" t="s">
        <v>674</v>
      </c>
      <c r="AE145" s="282">
        <v>1</v>
      </c>
      <c r="AF145" s="282">
        <v>1</v>
      </c>
      <c r="AG145" s="282">
        <v>1</v>
      </c>
      <c r="AH145" s="282">
        <v>1</v>
      </c>
      <c r="AI145" s="282">
        <v>1</v>
      </c>
      <c r="AJ145" s="282">
        <v>1</v>
      </c>
      <c r="AK145" s="282">
        <v>1</v>
      </c>
      <c r="AL145" s="11" t="s">
        <v>675</v>
      </c>
      <c r="AM145" s="11" t="s">
        <v>674</v>
      </c>
      <c r="AN145" s="14" t="s">
        <v>675</v>
      </c>
      <c r="AP145" s="281"/>
      <c r="AQ145" s="281"/>
      <c r="AR145" s="281"/>
      <c r="AS145" s="281"/>
      <c r="AT145" s="281"/>
      <c r="AU145" s="281"/>
      <c r="AV145" s="281"/>
    </row>
    <row r="146" spans="2:48" x14ac:dyDescent="0.25">
      <c r="B146" s="21">
        <f t="shared" si="43"/>
        <v>239</v>
      </c>
      <c r="C146" s="11" t="s">
        <v>671</v>
      </c>
      <c r="D146" s="11" t="s">
        <v>676</v>
      </c>
      <c r="E146" s="282">
        <v>45351</v>
      </c>
      <c r="F146" s="282">
        <v>35028</v>
      </c>
      <c r="G146" s="11" t="s">
        <v>673</v>
      </c>
      <c r="H146" s="11" t="s">
        <v>678</v>
      </c>
      <c r="I146" s="11">
        <v>4</v>
      </c>
      <c r="J146" s="11">
        <v>2238.0929999999998</v>
      </c>
      <c r="K146" s="11">
        <v>2238.0929999999998</v>
      </c>
      <c r="L146" s="11">
        <v>0</v>
      </c>
      <c r="M146" s="11">
        <v>0</v>
      </c>
      <c r="N146" s="11">
        <v>0</v>
      </c>
      <c r="O146" s="11">
        <v>0</v>
      </c>
      <c r="P146" s="11">
        <v>750000</v>
      </c>
      <c r="Q146" s="11">
        <v>750000</v>
      </c>
      <c r="R146" s="11">
        <v>0</v>
      </c>
      <c r="S146" s="11">
        <v>0</v>
      </c>
      <c r="T146" s="11">
        <v>0</v>
      </c>
      <c r="U146" s="11">
        <v>225000</v>
      </c>
      <c r="V146" s="11">
        <v>225000</v>
      </c>
      <c r="W146" s="11">
        <v>0</v>
      </c>
      <c r="X146" s="11">
        <v>0</v>
      </c>
      <c r="Y146" s="282">
        <v>1</v>
      </c>
      <c r="Z146" s="282">
        <v>1</v>
      </c>
      <c r="AA146" s="282">
        <v>1</v>
      </c>
      <c r="AB146" s="282">
        <v>1</v>
      </c>
      <c r="AC146" s="282">
        <v>1</v>
      </c>
      <c r="AD146" s="11" t="s">
        <v>674</v>
      </c>
      <c r="AE146" s="282">
        <v>1</v>
      </c>
      <c r="AF146" s="282">
        <v>1</v>
      </c>
      <c r="AG146" s="282">
        <v>1</v>
      </c>
      <c r="AH146" s="282">
        <v>1</v>
      </c>
      <c r="AI146" s="282">
        <v>1</v>
      </c>
      <c r="AJ146" s="282">
        <v>1</v>
      </c>
      <c r="AK146" s="282">
        <v>1</v>
      </c>
      <c r="AL146" s="11" t="s">
        <v>675</v>
      </c>
      <c r="AM146" s="11" t="s">
        <v>674</v>
      </c>
      <c r="AN146" s="14" t="s">
        <v>675</v>
      </c>
      <c r="AP146" s="281"/>
      <c r="AQ146" s="281"/>
      <c r="AR146" s="281"/>
      <c r="AS146" s="281"/>
      <c r="AT146" s="281"/>
      <c r="AU146" s="281"/>
      <c r="AV146" s="281"/>
    </row>
    <row r="147" spans="2:48" x14ac:dyDescent="0.25">
      <c r="B147" s="21">
        <f t="shared" si="43"/>
        <v>240</v>
      </c>
      <c r="C147" s="11" t="s">
        <v>671</v>
      </c>
      <c r="D147" s="11" t="s">
        <v>676</v>
      </c>
      <c r="E147" s="282">
        <v>45351</v>
      </c>
      <c r="F147" s="282">
        <v>34971</v>
      </c>
      <c r="G147" s="11" t="s">
        <v>673</v>
      </c>
      <c r="H147" s="11" t="s">
        <v>674</v>
      </c>
      <c r="I147" s="11">
        <v>8</v>
      </c>
      <c r="J147" s="11">
        <v>1025.3529509760001</v>
      </c>
      <c r="K147" s="11">
        <v>1025.3529509760001</v>
      </c>
      <c r="L147" s="11">
        <v>0</v>
      </c>
      <c r="M147" s="11">
        <v>0</v>
      </c>
      <c r="N147" s="11">
        <v>499992</v>
      </c>
      <c r="O147" s="11">
        <v>499992</v>
      </c>
      <c r="P147" s="11">
        <v>0</v>
      </c>
      <c r="Q147" s="11">
        <v>0</v>
      </c>
      <c r="R147" s="11">
        <v>0</v>
      </c>
      <c r="S147" s="11">
        <v>0</v>
      </c>
      <c r="T147" s="11">
        <v>0</v>
      </c>
      <c r="U147" s="11">
        <v>99998.399999999994</v>
      </c>
      <c r="V147" s="11">
        <v>99998.399999999994</v>
      </c>
      <c r="W147" s="11">
        <v>0</v>
      </c>
      <c r="X147" s="11">
        <v>0</v>
      </c>
      <c r="Y147" s="282">
        <v>1</v>
      </c>
      <c r="Z147" s="282">
        <v>1</v>
      </c>
      <c r="AA147" s="282">
        <v>1</v>
      </c>
      <c r="AB147" s="282">
        <v>1</v>
      </c>
      <c r="AC147" s="282">
        <v>1</v>
      </c>
      <c r="AD147" s="11" t="s">
        <v>674</v>
      </c>
      <c r="AE147" s="282">
        <v>1</v>
      </c>
      <c r="AF147" s="282">
        <v>1</v>
      </c>
      <c r="AG147" s="282">
        <v>1</v>
      </c>
      <c r="AH147" s="282">
        <v>1</v>
      </c>
      <c r="AI147" s="282">
        <v>1</v>
      </c>
      <c r="AJ147" s="282">
        <v>1</v>
      </c>
      <c r="AK147" s="282">
        <v>1</v>
      </c>
      <c r="AL147" s="11" t="s">
        <v>675</v>
      </c>
      <c r="AM147" s="11" t="s">
        <v>674</v>
      </c>
      <c r="AN147" s="14" t="s">
        <v>675</v>
      </c>
      <c r="AP147" s="281"/>
      <c r="AQ147" s="281"/>
      <c r="AR147" s="281"/>
      <c r="AS147" s="281"/>
      <c r="AT147" s="281"/>
      <c r="AU147" s="281"/>
      <c r="AV147" s="281"/>
    </row>
    <row r="148" spans="2:48" x14ac:dyDescent="0.25">
      <c r="B148" s="21">
        <f t="shared" si="43"/>
        <v>241</v>
      </c>
      <c r="C148" s="11" t="s">
        <v>671</v>
      </c>
      <c r="D148" s="11" t="s">
        <v>676</v>
      </c>
      <c r="E148" s="282">
        <v>45351</v>
      </c>
      <c r="F148" s="282">
        <v>31070</v>
      </c>
      <c r="G148" s="11" t="s">
        <v>673</v>
      </c>
      <c r="H148" s="11" t="s">
        <v>674</v>
      </c>
      <c r="I148" s="11">
        <v>9</v>
      </c>
      <c r="J148" s="11">
        <v>1902.72</v>
      </c>
      <c r="K148" s="11">
        <v>1902.72</v>
      </c>
      <c r="L148" s="11">
        <v>0</v>
      </c>
      <c r="M148" s="11">
        <v>0</v>
      </c>
      <c r="N148" s="11">
        <v>480000</v>
      </c>
      <c r="O148" s="11">
        <v>480000</v>
      </c>
      <c r="P148" s="11">
        <v>0</v>
      </c>
      <c r="Q148" s="11">
        <v>0</v>
      </c>
      <c r="R148" s="11">
        <v>200000</v>
      </c>
      <c r="S148" s="11">
        <v>200000</v>
      </c>
      <c r="T148" s="11">
        <v>0</v>
      </c>
      <c r="U148" s="11">
        <v>190000</v>
      </c>
      <c r="V148" s="11">
        <v>190000</v>
      </c>
      <c r="W148" s="11">
        <v>0</v>
      </c>
      <c r="X148" s="11">
        <v>0</v>
      </c>
      <c r="Y148" s="282">
        <v>1</v>
      </c>
      <c r="Z148" s="282">
        <v>1</v>
      </c>
      <c r="AA148" s="282">
        <v>1</v>
      </c>
      <c r="AB148" s="282">
        <v>1</v>
      </c>
      <c r="AC148" s="282">
        <v>1</v>
      </c>
      <c r="AD148" s="11" t="s">
        <v>674</v>
      </c>
      <c r="AE148" s="282">
        <v>1</v>
      </c>
      <c r="AF148" s="282">
        <v>1</v>
      </c>
      <c r="AG148" s="282">
        <v>1</v>
      </c>
      <c r="AH148" s="282">
        <v>1</v>
      </c>
      <c r="AI148" s="282">
        <v>1</v>
      </c>
      <c r="AJ148" s="282">
        <v>1</v>
      </c>
      <c r="AK148" s="282">
        <v>1</v>
      </c>
      <c r="AL148" s="11" t="s">
        <v>675</v>
      </c>
      <c r="AM148" s="11" t="s">
        <v>674</v>
      </c>
      <c r="AN148" s="14" t="s">
        <v>675</v>
      </c>
      <c r="AP148" s="281"/>
      <c r="AQ148" s="281"/>
      <c r="AR148" s="281"/>
      <c r="AS148" s="281"/>
      <c r="AT148" s="281"/>
      <c r="AU148" s="281"/>
      <c r="AV148" s="281"/>
    </row>
    <row r="149" spans="2:48" x14ac:dyDescent="0.25">
      <c r="B149" s="21">
        <f t="shared" si="43"/>
        <v>242</v>
      </c>
      <c r="C149" s="11" t="s">
        <v>671</v>
      </c>
      <c r="D149" s="11" t="s">
        <v>676</v>
      </c>
      <c r="E149" s="282">
        <v>45351</v>
      </c>
      <c r="F149" s="282">
        <v>32690</v>
      </c>
      <c r="G149" s="11" t="s">
        <v>677</v>
      </c>
      <c r="H149" s="11" t="s">
        <v>674</v>
      </c>
      <c r="I149" s="11">
        <v>10</v>
      </c>
      <c r="J149" s="11">
        <v>5358.1139999999996</v>
      </c>
      <c r="K149" s="11">
        <v>5358.1139999999996</v>
      </c>
      <c r="L149" s="11">
        <v>0</v>
      </c>
      <c r="M149" s="11">
        <v>0</v>
      </c>
      <c r="N149" s="11">
        <v>0</v>
      </c>
      <c r="O149" s="11">
        <v>0</v>
      </c>
      <c r="P149" s="11">
        <v>1000000</v>
      </c>
      <c r="Q149" s="11">
        <v>1000000</v>
      </c>
      <c r="R149" s="11">
        <v>500000</v>
      </c>
      <c r="S149" s="11">
        <v>500000</v>
      </c>
      <c r="T149" s="11">
        <v>0</v>
      </c>
      <c r="U149" s="11">
        <v>600000</v>
      </c>
      <c r="V149" s="11">
        <v>600000</v>
      </c>
      <c r="W149" s="11">
        <v>0</v>
      </c>
      <c r="X149" s="11">
        <v>0</v>
      </c>
      <c r="Y149" s="282">
        <v>1</v>
      </c>
      <c r="Z149" s="282">
        <v>1</v>
      </c>
      <c r="AA149" s="282">
        <v>1</v>
      </c>
      <c r="AB149" s="282">
        <v>1</v>
      </c>
      <c r="AC149" s="282">
        <v>1</v>
      </c>
      <c r="AD149" s="11" t="s">
        <v>674</v>
      </c>
      <c r="AE149" s="282">
        <v>1</v>
      </c>
      <c r="AF149" s="282">
        <v>1</v>
      </c>
      <c r="AG149" s="282">
        <v>1</v>
      </c>
      <c r="AH149" s="282">
        <v>1</v>
      </c>
      <c r="AI149" s="282">
        <v>1</v>
      </c>
      <c r="AJ149" s="282">
        <v>1</v>
      </c>
      <c r="AK149" s="282">
        <v>1</v>
      </c>
      <c r="AL149" s="11" t="s">
        <v>675</v>
      </c>
      <c r="AM149" s="11" t="s">
        <v>674</v>
      </c>
      <c r="AN149" s="14" t="s">
        <v>675</v>
      </c>
      <c r="AP149" s="281"/>
      <c r="AQ149" s="281"/>
      <c r="AR149" s="281"/>
      <c r="AS149" s="281"/>
      <c r="AT149" s="281"/>
      <c r="AU149" s="281"/>
      <c r="AV149" s="281"/>
    </row>
    <row r="150" spans="2:48" x14ac:dyDescent="0.25">
      <c r="B150" s="21">
        <f t="shared" si="43"/>
        <v>243</v>
      </c>
      <c r="C150" s="11" t="s">
        <v>671</v>
      </c>
      <c r="D150" s="11" t="s">
        <v>676</v>
      </c>
      <c r="E150" s="282">
        <v>45351</v>
      </c>
      <c r="F150" s="282">
        <v>30791</v>
      </c>
      <c r="G150" s="11" t="s">
        <v>677</v>
      </c>
      <c r="H150" s="11" t="s">
        <v>674</v>
      </c>
      <c r="I150" s="11">
        <v>6</v>
      </c>
      <c r="J150" s="11">
        <v>5503.5479999999998</v>
      </c>
      <c r="K150" s="11">
        <v>5503.5479999999998</v>
      </c>
      <c r="L150" s="11">
        <v>0</v>
      </c>
      <c r="M150" s="11">
        <v>0</v>
      </c>
      <c r="N150" s="11">
        <v>0</v>
      </c>
      <c r="O150" s="11">
        <v>0</v>
      </c>
      <c r="P150" s="11">
        <v>1000000</v>
      </c>
      <c r="Q150" s="11">
        <v>1000000</v>
      </c>
      <c r="R150" s="11">
        <v>0</v>
      </c>
      <c r="S150" s="11">
        <v>0</v>
      </c>
      <c r="T150" s="11">
        <v>0</v>
      </c>
      <c r="U150" s="11">
        <v>350000</v>
      </c>
      <c r="V150" s="11">
        <v>350000</v>
      </c>
      <c r="W150" s="11">
        <v>0</v>
      </c>
      <c r="X150" s="11">
        <v>0</v>
      </c>
      <c r="Y150" s="282">
        <v>1</v>
      </c>
      <c r="Z150" s="282">
        <v>1</v>
      </c>
      <c r="AA150" s="282">
        <v>1</v>
      </c>
      <c r="AB150" s="282">
        <v>1</v>
      </c>
      <c r="AC150" s="282">
        <v>1</v>
      </c>
      <c r="AD150" s="11" t="s">
        <v>674</v>
      </c>
      <c r="AE150" s="282">
        <v>1</v>
      </c>
      <c r="AF150" s="282">
        <v>1</v>
      </c>
      <c r="AG150" s="282">
        <v>1</v>
      </c>
      <c r="AH150" s="282">
        <v>1</v>
      </c>
      <c r="AI150" s="282">
        <v>1</v>
      </c>
      <c r="AJ150" s="282">
        <v>1</v>
      </c>
      <c r="AK150" s="282">
        <v>1</v>
      </c>
      <c r="AL150" s="11" t="s">
        <v>675</v>
      </c>
      <c r="AM150" s="11" t="s">
        <v>674</v>
      </c>
      <c r="AN150" s="14" t="s">
        <v>675</v>
      </c>
      <c r="AP150" s="281"/>
      <c r="AQ150" s="281"/>
      <c r="AR150" s="281"/>
      <c r="AS150" s="281"/>
      <c r="AT150" s="281"/>
      <c r="AU150" s="281"/>
      <c r="AV150" s="281"/>
    </row>
    <row r="151" spans="2:48" x14ac:dyDescent="0.25">
      <c r="B151" s="21">
        <f t="shared" si="43"/>
        <v>244</v>
      </c>
      <c r="C151" s="11" t="s">
        <v>671</v>
      </c>
      <c r="D151" s="11" t="s">
        <v>676</v>
      </c>
      <c r="E151" s="282">
        <v>45351</v>
      </c>
      <c r="F151" s="282">
        <v>32753</v>
      </c>
      <c r="G151" s="11" t="s">
        <v>677</v>
      </c>
      <c r="H151" s="11" t="s">
        <v>678</v>
      </c>
      <c r="I151" s="11">
        <v>7</v>
      </c>
      <c r="J151" s="11">
        <v>3202.9747200000002</v>
      </c>
      <c r="K151" s="11">
        <v>3202.9747200000002</v>
      </c>
      <c r="L151" s="11">
        <v>0</v>
      </c>
      <c r="M151" s="11">
        <v>0</v>
      </c>
      <c r="N151" s="11">
        <v>480000</v>
      </c>
      <c r="O151" s="11">
        <v>480000</v>
      </c>
      <c r="P151" s="11">
        <v>0</v>
      </c>
      <c r="Q151" s="11">
        <v>0</v>
      </c>
      <c r="R151" s="11">
        <v>0</v>
      </c>
      <c r="S151" s="11">
        <v>0</v>
      </c>
      <c r="T151" s="11">
        <v>0</v>
      </c>
      <c r="U151" s="11">
        <v>96000</v>
      </c>
      <c r="V151" s="11">
        <v>96000</v>
      </c>
      <c r="W151" s="11">
        <v>0</v>
      </c>
      <c r="X151" s="11">
        <v>0</v>
      </c>
      <c r="Y151" s="282">
        <v>1</v>
      </c>
      <c r="Z151" s="282">
        <v>1</v>
      </c>
      <c r="AA151" s="282">
        <v>1</v>
      </c>
      <c r="AB151" s="282">
        <v>1</v>
      </c>
      <c r="AC151" s="282">
        <v>1</v>
      </c>
      <c r="AD151" s="11" t="s">
        <v>674</v>
      </c>
      <c r="AE151" s="282">
        <v>1</v>
      </c>
      <c r="AF151" s="282">
        <v>1</v>
      </c>
      <c r="AG151" s="282">
        <v>1</v>
      </c>
      <c r="AH151" s="282">
        <v>1</v>
      </c>
      <c r="AI151" s="282">
        <v>1</v>
      </c>
      <c r="AJ151" s="282">
        <v>1</v>
      </c>
      <c r="AK151" s="282">
        <v>1</v>
      </c>
      <c r="AL151" s="11" t="s">
        <v>675</v>
      </c>
      <c r="AM151" s="11" t="s">
        <v>674</v>
      </c>
      <c r="AN151" s="14" t="s">
        <v>675</v>
      </c>
      <c r="AP151" s="281"/>
      <c r="AQ151" s="281"/>
      <c r="AR151" s="281"/>
      <c r="AS151" s="281"/>
      <c r="AT151" s="281"/>
      <c r="AU151" s="281"/>
      <c r="AV151" s="281"/>
    </row>
    <row r="152" spans="2:48" x14ac:dyDescent="0.25">
      <c r="B152" s="21">
        <f t="shared" si="43"/>
        <v>245</v>
      </c>
      <c r="C152" s="11" t="s">
        <v>671</v>
      </c>
      <c r="D152" s="11" t="s">
        <v>676</v>
      </c>
      <c r="E152" s="282">
        <v>45351</v>
      </c>
      <c r="F152" s="282">
        <v>34660</v>
      </c>
      <c r="G152" s="11" t="s">
        <v>677</v>
      </c>
      <c r="H152" s="11" t="s">
        <v>674</v>
      </c>
      <c r="I152" s="11">
        <v>8</v>
      </c>
      <c r="J152" s="11">
        <v>2094.9899999999998</v>
      </c>
      <c r="K152" s="11">
        <v>2094.9899999999998</v>
      </c>
      <c r="L152" s="11">
        <v>0</v>
      </c>
      <c r="M152" s="11">
        <v>0</v>
      </c>
      <c r="N152" s="11">
        <v>0</v>
      </c>
      <c r="O152" s="11">
        <v>0</v>
      </c>
      <c r="P152" s="11">
        <v>500000</v>
      </c>
      <c r="Q152" s="11">
        <v>500000</v>
      </c>
      <c r="R152" s="11">
        <v>0</v>
      </c>
      <c r="S152" s="11">
        <v>0</v>
      </c>
      <c r="T152" s="11">
        <v>0</v>
      </c>
      <c r="U152" s="11">
        <v>100000</v>
      </c>
      <c r="V152" s="11">
        <v>100000</v>
      </c>
      <c r="W152" s="11">
        <v>0</v>
      </c>
      <c r="X152" s="11">
        <v>0</v>
      </c>
      <c r="Y152" s="282">
        <v>1</v>
      </c>
      <c r="Z152" s="282">
        <v>1</v>
      </c>
      <c r="AA152" s="282">
        <v>1</v>
      </c>
      <c r="AB152" s="282">
        <v>1</v>
      </c>
      <c r="AC152" s="282">
        <v>1</v>
      </c>
      <c r="AD152" s="11" t="s">
        <v>674</v>
      </c>
      <c r="AE152" s="282">
        <v>1</v>
      </c>
      <c r="AF152" s="282">
        <v>1</v>
      </c>
      <c r="AG152" s="282">
        <v>1</v>
      </c>
      <c r="AH152" s="282">
        <v>1</v>
      </c>
      <c r="AI152" s="282">
        <v>1</v>
      </c>
      <c r="AJ152" s="282">
        <v>1</v>
      </c>
      <c r="AK152" s="282">
        <v>1</v>
      </c>
      <c r="AL152" s="11" t="s">
        <v>675</v>
      </c>
      <c r="AM152" s="11" t="s">
        <v>674</v>
      </c>
      <c r="AN152" s="14" t="s">
        <v>675</v>
      </c>
      <c r="AP152" s="281"/>
      <c r="AQ152" s="281"/>
      <c r="AR152" s="281"/>
      <c r="AS152" s="281"/>
      <c r="AT152" s="281"/>
      <c r="AU152" s="281"/>
      <c r="AV152" s="281"/>
    </row>
    <row r="153" spans="2:48" x14ac:dyDescent="0.25">
      <c r="B153" s="21">
        <f t="shared" si="43"/>
        <v>246</v>
      </c>
      <c r="C153" s="11" t="s">
        <v>671</v>
      </c>
      <c r="D153" s="11" t="s">
        <v>676</v>
      </c>
      <c r="E153" s="282">
        <v>45351</v>
      </c>
      <c r="F153" s="282">
        <v>29033</v>
      </c>
      <c r="G153" s="11" t="s">
        <v>677</v>
      </c>
      <c r="H153" s="11" t="s">
        <v>674</v>
      </c>
      <c r="I153" s="11">
        <v>10</v>
      </c>
      <c r="J153" s="11">
        <v>8260.44</v>
      </c>
      <c r="K153" s="11">
        <v>8260.44</v>
      </c>
      <c r="L153" s="11">
        <v>0</v>
      </c>
      <c r="M153" s="11">
        <v>0</v>
      </c>
      <c r="N153" s="11">
        <v>720000</v>
      </c>
      <c r="O153" s="11">
        <v>720000</v>
      </c>
      <c r="P153" s="11">
        <v>300000</v>
      </c>
      <c r="Q153" s="11">
        <v>300000</v>
      </c>
      <c r="R153" s="11">
        <v>440000</v>
      </c>
      <c r="S153" s="11">
        <v>440000</v>
      </c>
      <c r="T153" s="11">
        <v>0</v>
      </c>
      <c r="U153" s="11">
        <v>580000</v>
      </c>
      <c r="V153" s="11">
        <v>580000</v>
      </c>
      <c r="W153" s="11">
        <v>0</v>
      </c>
      <c r="X153" s="11">
        <v>0</v>
      </c>
      <c r="Y153" s="282">
        <v>1</v>
      </c>
      <c r="Z153" s="282">
        <v>1</v>
      </c>
      <c r="AA153" s="282">
        <v>1</v>
      </c>
      <c r="AB153" s="282">
        <v>1</v>
      </c>
      <c r="AC153" s="282">
        <v>1</v>
      </c>
      <c r="AD153" s="11" t="s">
        <v>674</v>
      </c>
      <c r="AE153" s="282">
        <v>1</v>
      </c>
      <c r="AF153" s="282">
        <v>1</v>
      </c>
      <c r="AG153" s="282">
        <v>1</v>
      </c>
      <c r="AH153" s="282">
        <v>1</v>
      </c>
      <c r="AI153" s="282">
        <v>1</v>
      </c>
      <c r="AJ153" s="282">
        <v>1</v>
      </c>
      <c r="AK153" s="282">
        <v>1</v>
      </c>
      <c r="AL153" s="11" t="s">
        <v>675</v>
      </c>
      <c r="AM153" s="11" t="s">
        <v>674</v>
      </c>
      <c r="AN153" s="14" t="s">
        <v>675</v>
      </c>
      <c r="AP153" s="281"/>
      <c r="AQ153" s="281"/>
      <c r="AR153" s="281"/>
      <c r="AS153" s="281"/>
      <c r="AT153" s="281"/>
      <c r="AU153" s="281"/>
      <c r="AV153" s="281"/>
    </row>
    <row r="154" spans="2:48" x14ac:dyDescent="0.25">
      <c r="B154" s="21">
        <f t="shared" si="43"/>
        <v>247</v>
      </c>
      <c r="C154" s="11" t="s">
        <v>671</v>
      </c>
      <c r="D154" s="11" t="s">
        <v>676</v>
      </c>
      <c r="E154" s="282">
        <v>45351</v>
      </c>
      <c r="F154" s="282">
        <v>33129</v>
      </c>
      <c r="G154" s="11" t="s">
        <v>677</v>
      </c>
      <c r="H154" s="11" t="s">
        <v>674</v>
      </c>
      <c r="I154" s="11">
        <v>8</v>
      </c>
      <c r="J154" s="11">
        <v>2195.79</v>
      </c>
      <c r="K154" s="11">
        <v>2195.79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1">
        <v>0</v>
      </c>
      <c r="R154" s="11">
        <v>500000</v>
      </c>
      <c r="S154" s="11">
        <v>500000</v>
      </c>
      <c r="T154" s="11">
        <v>0</v>
      </c>
      <c r="U154" s="11">
        <v>100000</v>
      </c>
      <c r="V154" s="11">
        <v>100000</v>
      </c>
      <c r="W154" s="11">
        <v>0</v>
      </c>
      <c r="X154" s="11">
        <v>0</v>
      </c>
      <c r="Y154" s="282">
        <v>1</v>
      </c>
      <c r="Z154" s="282">
        <v>1</v>
      </c>
      <c r="AA154" s="282">
        <v>1</v>
      </c>
      <c r="AB154" s="282">
        <v>1</v>
      </c>
      <c r="AC154" s="282">
        <v>1</v>
      </c>
      <c r="AD154" s="11" t="s">
        <v>674</v>
      </c>
      <c r="AE154" s="282">
        <v>1</v>
      </c>
      <c r="AF154" s="282">
        <v>1</v>
      </c>
      <c r="AG154" s="282">
        <v>1</v>
      </c>
      <c r="AH154" s="282">
        <v>1</v>
      </c>
      <c r="AI154" s="282">
        <v>1</v>
      </c>
      <c r="AJ154" s="282">
        <v>1</v>
      </c>
      <c r="AK154" s="282">
        <v>1</v>
      </c>
      <c r="AL154" s="11" t="s">
        <v>675</v>
      </c>
      <c r="AM154" s="11" t="s">
        <v>674</v>
      </c>
      <c r="AN154" s="14" t="s">
        <v>675</v>
      </c>
      <c r="AP154" s="281"/>
      <c r="AQ154" s="281"/>
      <c r="AR154" s="281"/>
      <c r="AS154" s="281"/>
      <c r="AT154" s="281"/>
      <c r="AU154" s="281"/>
      <c r="AV154" s="281"/>
    </row>
    <row r="155" spans="2:48" x14ac:dyDescent="0.25">
      <c r="B155" s="21">
        <f t="shared" si="43"/>
        <v>248</v>
      </c>
      <c r="C155" s="11" t="s">
        <v>671</v>
      </c>
      <c r="D155" s="11" t="s">
        <v>676</v>
      </c>
      <c r="E155" s="282">
        <v>45351</v>
      </c>
      <c r="F155" s="282">
        <v>36506</v>
      </c>
      <c r="G155" s="11" t="s">
        <v>673</v>
      </c>
      <c r="H155" s="11" t="s">
        <v>674</v>
      </c>
      <c r="I155" s="11">
        <v>8</v>
      </c>
      <c r="J155" s="11">
        <v>968.25599999999997</v>
      </c>
      <c r="K155" s="11">
        <v>968.25599999999997</v>
      </c>
      <c r="L155" s="11">
        <v>0</v>
      </c>
      <c r="M155" s="11">
        <v>0</v>
      </c>
      <c r="N155" s="11">
        <v>0</v>
      </c>
      <c r="O155" s="11">
        <v>0</v>
      </c>
      <c r="P155" s="11">
        <v>500000</v>
      </c>
      <c r="Q155" s="11">
        <v>500000</v>
      </c>
      <c r="R155" s="11">
        <v>0</v>
      </c>
      <c r="S155" s="11">
        <v>0</v>
      </c>
      <c r="T155" s="11">
        <v>0</v>
      </c>
      <c r="U155" s="11">
        <v>100000</v>
      </c>
      <c r="V155" s="11">
        <v>100000</v>
      </c>
      <c r="W155" s="11">
        <v>0</v>
      </c>
      <c r="X155" s="11">
        <v>0</v>
      </c>
      <c r="Y155" s="282">
        <v>1</v>
      </c>
      <c r="Z155" s="282">
        <v>1</v>
      </c>
      <c r="AA155" s="282">
        <v>1</v>
      </c>
      <c r="AB155" s="282">
        <v>1</v>
      </c>
      <c r="AC155" s="282">
        <v>1</v>
      </c>
      <c r="AD155" s="11" t="s">
        <v>674</v>
      </c>
      <c r="AE155" s="282">
        <v>1</v>
      </c>
      <c r="AF155" s="282">
        <v>1</v>
      </c>
      <c r="AG155" s="282">
        <v>1</v>
      </c>
      <c r="AH155" s="282">
        <v>1</v>
      </c>
      <c r="AI155" s="282">
        <v>1</v>
      </c>
      <c r="AJ155" s="282">
        <v>1</v>
      </c>
      <c r="AK155" s="282">
        <v>1</v>
      </c>
      <c r="AL155" s="11" t="s">
        <v>675</v>
      </c>
      <c r="AM155" s="11" t="s">
        <v>674</v>
      </c>
      <c r="AN155" s="14" t="s">
        <v>675</v>
      </c>
      <c r="AP155" s="281"/>
      <c r="AQ155" s="281"/>
      <c r="AR155" s="281"/>
      <c r="AS155" s="281"/>
      <c r="AT155" s="281"/>
      <c r="AU155" s="281"/>
      <c r="AV155" s="281"/>
    </row>
    <row r="156" spans="2:48" x14ac:dyDescent="0.25">
      <c r="B156" s="21">
        <f t="shared" si="43"/>
        <v>249</v>
      </c>
      <c r="C156" s="11" t="s">
        <v>671</v>
      </c>
      <c r="D156" s="11" t="s">
        <v>676</v>
      </c>
      <c r="E156" s="282">
        <v>45351</v>
      </c>
      <c r="F156" s="282">
        <v>30445</v>
      </c>
      <c r="G156" s="11" t="s">
        <v>673</v>
      </c>
      <c r="H156" s="11" t="s">
        <v>674</v>
      </c>
      <c r="I156" s="11">
        <v>9</v>
      </c>
      <c r="J156" s="11">
        <v>826.30079999999998</v>
      </c>
      <c r="K156" s="11">
        <v>826.30079999999998</v>
      </c>
      <c r="L156" s="11">
        <v>0</v>
      </c>
      <c r="M156" s="11">
        <v>0</v>
      </c>
      <c r="N156" s="11">
        <v>0</v>
      </c>
      <c r="O156" s="11">
        <v>0</v>
      </c>
      <c r="P156" s="11">
        <v>200000</v>
      </c>
      <c r="Q156" s="11">
        <v>200000</v>
      </c>
      <c r="R156" s="11">
        <v>0</v>
      </c>
      <c r="S156" s="11">
        <v>0</v>
      </c>
      <c r="T156" s="11">
        <v>0</v>
      </c>
      <c r="U156" s="11">
        <v>40000</v>
      </c>
      <c r="V156" s="11">
        <v>40000</v>
      </c>
      <c r="W156" s="11">
        <v>0</v>
      </c>
      <c r="X156" s="11">
        <v>0</v>
      </c>
      <c r="Y156" s="282">
        <v>1</v>
      </c>
      <c r="Z156" s="282">
        <v>1</v>
      </c>
      <c r="AA156" s="282">
        <v>1</v>
      </c>
      <c r="AB156" s="282">
        <v>1</v>
      </c>
      <c r="AC156" s="282">
        <v>1</v>
      </c>
      <c r="AD156" s="11" t="s">
        <v>674</v>
      </c>
      <c r="AE156" s="282">
        <v>1</v>
      </c>
      <c r="AF156" s="282">
        <v>1</v>
      </c>
      <c r="AG156" s="282">
        <v>1</v>
      </c>
      <c r="AH156" s="282">
        <v>1</v>
      </c>
      <c r="AI156" s="282">
        <v>1</v>
      </c>
      <c r="AJ156" s="282">
        <v>1</v>
      </c>
      <c r="AK156" s="282">
        <v>1</v>
      </c>
      <c r="AL156" s="11" t="s">
        <v>675</v>
      </c>
      <c r="AM156" s="11" t="s">
        <v>674</v>
      </c>
      <c r="AN156" s="14" t="s">
        <v>675</v>
      </c>
      <c r="AP156" s="281"/>
      <c r="AQ156" s="281"/>
      <c r="AR156" s="281"/>
      <c r="AS156" s="281"/>
      <c r="AT156" s="281"/>
      <c r="AU156" s="281"/>
      <c r="AV156" s="281"/>
    </row>
    <row r="157" spans="2:48" x14ac:dyDescent="0.25">
      <c r="B157" s="21">
        <f t="shared" si="43"/>
        <v>250</v>
      </c>
      <c r="C157" s="11" t="s">
        <v>671</v>
      </c>
      <c r="D157" s="11" t="s">
        <v>676</v>
      </c>
      <c r="E157" s="282">
        <v>45351</v>
      </c>
      <c r="F157" s="282">
        <v>30353</v>
      </c>
      <c r="G157" s="11" t="s">
        <v>673</v>
      </c>
      <c r="H157" s="11" t="s">
        <v>674</v>
      </c>
      <c r="I157" s="11">
        <v>7</v>
      </c>
      <c r="J157" s="11">
        <v>3357.84</v>
      </c>
      <c r="K157" s="11">
        <v>3357.84</v>
      </c>
      <c r="L157" s="11">
        <v>0</v>
      </c>
      <c r="M157" s="11">
        <v>0</v>
      </c>
      <c r="N157" s="11">
        <v>0</v>
      </c>
      <c r="O157" s="11">
        <v>0</v>
      </c>
      <c r="P157" s="11">
        <v>0</v>
      </c>
      <c r="Q157" s="11">
        <v>0</v>
      </c>
      <c r="R157" s="11">
        <v>1000000</v>
      </c>
      <c r="S157" s="11">
        <v>1000000</v>
      </c>
      <c r="T157" s="11">
        <v>0</v>
      </c>
      <c r="U157" s="11">
        <v>350000</v>
      </c>
      <c r="V157" s="11">
        <v>350000</v>
      </c>
      <c r="W157" s="11">
        <v>0</v>
      </c>
      <c r="X157" s="11">
        <v>0</v>
      </c>
      <c r="Y157" s="282">
        <v>1</v>
      </c>
      <c r="Z157" s="282">
        <v>1</v>
      </c>
      <c r="AA157" s="282">
        <v>1</v>
      </c>
      <c r="AB157" s="282">
        <v>1</v>
      </c>
      <c r="AC157" s="282">
        <v>1</v>
      </c>
      <c r="AD157" s="11" t="s">
        <v>674</v>
      </c>
      <c r="AE157" s="282">
        <v>1</v>
      </c>
      <c r="AF157" s="282">
        <v>1</v>
      </c>
      <c r="AG157" s="282">
        <v>1</v>
      </c>
      <c r="AH157" s="282">
        <v>1</v>
      </c>
      <c r="AI157" s="282">
        <v>1</v>
      </c>
      <c r="AJ157" s="282">
        <v>1</v>
      </c>
      <c r="AK157" s="282">
        <v>1</v>
      </c>
      <c r="AL157" s="11" t="s">
        <v>675</v>
      </c>
      <c r="AM157" s="11" t="s">
        <v>674</v>
      </c>
      <c r="AN157" s="14" t="s">
        <v>675</v>
      </c>
      <c r="AP157" s="281"/>
      <c r="AQ157" s="281"/>
      <c r="AR157" s="281"/>
      <c r="AS157" s="281"/>
      <c r="AT157" s="281"/>
      <c r="AU157" s="281"/>
      <c r="AV157" s="281"/>
    </row>
    <row r="158" spans="2:48" x14ac:dyDescent="0.25">
      <c r="B158" s="21">
        <f t="shared" si="43"/>
        <v>251</v>
      </c>
      <c r="C158" s="11" t="s">
        <v>671</v>
      </c>
      <c r="D158" s="11" t="s">
        <v>676</v>
      </c>
      <c r="E158" s="282">
        <v>45351</v>
      </c>
      <c r="F158" s="282">
        <v>34058</v>
      </c>
      <c r="G158" s="11" t="s">
        <v>677</v>
      </c>
      <c r="H158" s="11" t="s">
        <v>674</v>
      </c>
      <c r="I158" s="11">
        <v>9</v>
      </c>
      <c r="J158" s="11">
        <v>2828.61</v>
      </c>
      <c r="K158" s="11">
        <v>2828.61</v>
      </c>
      <c r="L158" s="11">
        <v>0</v>
      </c>
      <c r="M158" s="11">
        <v>0</v>
      </c>
      <c r="N158" s="11">
        <v>0</v>
      </c>
      <c r="O158" s="11">
        <v>0</v>
      </c>
      <c r="P158" s="11">
        <v>750000</v>
      </c>
      <c r="Q158" s="11">
        <v>750000</v>
      </c>
      <c r="R158" s="11">
        <v>0</v>
      </c>
      <c r="S158" s="11">
        <v>0</v>
      </c>
      <c r="T158" s="11">
        <v>0</v>
      </c>
      <c r="U158" s="11">
        <v>225000</v>
      </c>
      <c r="V158" s="11">
        <v>225000</v>
      </c>
      <c r="W158" s="11">
        <v>0</v>
      </c>
      <c r="X158" s="11">
        <v>0</v>
      </c>
      <c r="Y158" s="282">
        <v>1</v>
      </c>
      <c r="Z158" s="282">
        <v>1</v>
      </c>
      <c r="AA158" s="282">
        <v>1</v>
      </c>
      <c r="AB158" s="282">
        <v>1</v>
      </c>
      <c r="AC158" s="282">
        <v>1</v>
      </c>
      <c r="AD158" s="11" t="s">
        <v>674</v>
      </c>
      <c r="AE158" s="282">
        <v>1</v>
      </c>
      <c r="AF158" s="282">
        <v>1</v>
      </c>
      <c r="AG158" s="282">
        <v>1</v>
      </c>
      <c r="AH158" s="282">
        <v>1</v>
      </c>
      <c r="AI158" s="282">
        <v>1</v>
      </c>
      <c r="AJ158" s="282">
        <v>1</v>
      </c>
      <c r="AK158" s="282">
        <v>1</v>
      </c>
      <c r="AL158" s="11" t="s">
        <v>675</v>
      </c>
      <c r="AM158" s="11" t="s">
        <v>674</v>
      </c>
      <c r="AN158" s="14" t="s">
        <v>675</v>
      </c>
      <c r="AP158" s="281"/>
      <c r="AQ158" s="281"/>
      <c r="AR158" s="281"/>
      <c r="AS158" s="281"/>
      <c r="AT158" s="281"/>
      <c r="AU158" s="281"/>
      <c r="AV158" s="281"/>
    </row>
    <row r="159" spans="2:48" x14ac:dyDescent="0.25">
      <c r="B159" s="21">
        <f t="shared" si="43"/>
        <v>252</v>
      </c>
      <c r="C159" s="11" t="s">
        <v>671</v>
      </c>
      <c r="D159" s="11" t="s">
        <v>676</v>
      </c>
      <c r="E159" s="282">
        <v>45351</v>
      </c>
      <c r="F159" s="282">
        <v>32274</v>
      </c>
      <c r="G159" s="11" t="s">
        <v>673</v>
      </c>
      <c r="H159" s="11" t="s">
        <v>678</v>
      </c>
      <c r="I159" s="11">
        <v>10</v>
      </c>
      <c r="J159" s="11">
        <v>2156.52</v>
      </c>
      <c r="K159" s="11">
        <v>2156.52</v>
      </c>
      <c r="L159" s="11">
        <v>0</v>
      </c>
      <c r="M159" s="11">
        <v>0</v>
      </c>
      <c r="N159" s="11">
        <v>0</v>
      </c>
      <c r="O159" s="11">
        <v>0</v>
      </c>
      <c r="P159" s="11">
        <v>700000</v>
      </c>
      <c r="Q159" s="11">
        <v>700000</v>
      </c>
      <c r="R159" s="11">
        <v>0</v>
      </c>
      <c r="S159" s="11">
        <v>0</v>
      </c>
      <c r="T159" s="11">
        <v>0</v>
      </c>
      <c r="U159" s="11">
        <v>200000</v>
      </c>
      <c r="V159" s="11">
        <v>200000</v>
      </c>
      <c r="W159" s="11">
        <v>0</v>
      </c>
      <c r="X159" s="11">
        <v>0</v>
      </c>
      <c r="Y159" s="282">
        <v>1</v>
      </c>
      <c r="Z159" s="282">
        <v>1</v>
      </c>
      <c r="AA159" s="282">
        <v>1</v>
      </c>
      <c r="AB159" s="282">
        <v>1</v>
      </c>
      <c r="AC159" s="282">
        <v>1</v>
      </c>
      <c r="AD159" s="11" t="s">
        <v>674</v>
      </c>
      <c r="AE159" s="282">
        <v>1</v>
      </c>
      <c r="AF159" s="282">
        <v>1</v>
      </c>
      <c r="AG159" s="282">
        <v>1</v>
      </c>
      <c r="AH159" s="282">
        <v>1</v>
      </c>
      <c r="AI159" s="282">
        <v>1</v>
      </c>
      <c r="AJ159" s="282">
        <v>1</v>
      </c>
      <c r="AK159" s="282">
        <v>1</v>
      </c>
      <c r="AL159" s="11" t="s">
        <v>675</v>
      </c>
      <c r="AM159" s="11" t="s">
        <v>674</v>
      </c>
      <c r="AN159" s="14" t="s">
        <v>675</v>
      </c>
      <c r="AP159" s="281"/>
      <c r="AQ159" s="281"/>
      <c r="AR159" s="281"/>
      <c r="AS159" s="281"/>
      <c r="AT159" s="281"/>
      <c r="AU159" s="281"/>
      <c r="AV159" s="281"/>
    </row>
    <row r="160" spans="2:48" x14ac:dyDescent="0.25">
      <c r="B160" s="21">
        <f t="shared" si="43"/>
        <v>253</v>
      </c>
      <c r="C160" s="11" t="s">
        <v>671</v>
      </c>
      <c r="D160" s="11" t="s">
        <v>676</v>
      </c>
      <c r="E160" s="282">
        <v>45351</v>
      </c>
      <c r="F160" s="282">
        <v>33355</v>
      </c>
      <c r="G160" s="11" t="s">
        <v>673</v>
      </c>
      <c r="H160" s="11" t="s">
        <v>678</v>
      </c>
      <c r="I160" s="11">
        <v>10</v>
      </c>
      <c r="J160" s="11">
        <v>3581.04</v>
      </c>
      <c r="K160" s="11">
        <v>3581.04</v>
      </c>
      <c r="L160" s="11">
        <v>0</v>
      </c>
      <c r="M160" s="11">
        <v>0</v>
      </c>
      <c r="N160" s="11">
        <v>0</v>
      </c>
      <c r="O160" s="11">
        <v>0</v>
      </c>
      <c r="P160" s="11">
        <v>1500000</v>
      </c>
      <c r="Q160" s="11">
        <v>1500000</v>
      </c>
      <c r="R160" s="11">
        <v>0</v>
      </c>
      <c r="S160" s="11">
        <v>0</v>
      </c>
      <c r="T160" s="11">
        <v>0</v>
      </c>
      <c r="U160" s="11">
        <v>600000</v>
      </c>
      <c r="V160" s="11">
        <v>600000</v>
      </c>
      <c r="W160" s="11">
        <v>0</v>
      </c>
      <c r="X160" s="11">
        <v>0</v>
      </c>
      <c r="Y160" s="282">
        <v>1</v>
      </c>
      <c r="Z160" s="282">
        <v>1</v>
      </c>
      <c r="AA160" s="282">
        <v>1</v>
      </c>
      <c r="AB160" s="282">
        <v>1</v>
      </c>
      <c r="AC160" s="282">
        <v>1</v>
      </c>
      <c r="AD160" s="11" t="s">
        <v>674</v>
      </c>
      <c r="AE160" s="282">
        <v>1</v>
      </c>
      <c r="AF160" s="282">
        <v>1</v>
      </c>
      <c r="AG160" s="282">
        <v>1</v>
      </c>
      <c r="AH160" s="282">
        <v>1</v>
      </c>
      <c r="AI160" s="282">
        <v>1</v>
      </c>
      <c r="AJ160" s="282">
        <v>1</v>
      </c>
      <c r="AK160" s="282">
        <v>1</v>
      </c>
      <c r="AL160" s="11" t="s">
        <v>675</v>
      </c>
      <c r="AM160" s="11" t="s">
        <v>674</v>
      </c>
      <c r="AN160" s="14" t="s">
        <v>675</v>
      </c>
      <c r="AP160" s="281"/>
      <c r="AQ160" s="281"/>
      <c r="AR160" s="281"/>
      <c r="AS160" s="281"/>
      <c r="AT160" s="281"/>
      <c r="AU160" s="281"/>
      <c r="AV160" s="281"/>
    </row>
    <row r="161" spans="2:48" x14ac:dyDescent="0.25">
      <c r="B161" s="21">
        <f t="shared" si="43"/>
        <v>254</v>
      </c>
      <c r="C161" s="11" t="s">
        <v>671</v>
      </c>
      <c r="D161" s="11" t="s">
        <v>676</v>
      </c>
      <c r="E161" s="282">
        <v>45351</v>
      </c>
      <c r="F161" s="282">
        <v>36033</v>
      </c>
      <c r="G161" s="11" t="s">
        <v>673</v>
      </c>
      <c r="H161" s="11" t="s">
        <v>674</v>
      </c>
      <c r="I161" s="11">
        <v>6</v>
      </c>
      <c r="J161" s="11">
        <v>1036.68</v>
      </c>
      <c r="K161" s="11">
        <v>1036.68</v>
      </c>
      <c r="L161" s="11">
        <v>0</v>
      </c>
      <c r="M161" s="11">
        <v>0</v>
      </c>
      <c r="N161" s="11">
        <v>168000</v>
      </c>
      <c r="O161" s="11">
        <v>168000</v>
      </c>
      <c r="P161" s="11">
        <v>300000</v>
      </c>
      <c r="Q161" s="11">
        <v>300000</v>
      </c>
      <c r="R161" s="11">
        <v>0</v>
      </c>
      <c r="S161" s="11">
        <v>0</v>
      </c>
      <c r="T161" s="11">
        <v>0</v>
      </c>
      <c r="U161" s="11">
        <v>93600</v>
      </c>
      <c r="V161" s="11">
        <v>93600</v>
      </c>
      <c r="W161" s="11">
        <v>0</v>
      </c>
      <c r="X161" s="11">
        <v>0</v>
      </c>
      <c r="Y161" s="282">
        <v>1</v>
      </c>
      <c r="Z161" s="282">
        <v>1</v>
      </c>
      <c r="AA161" s="282">
        <v>1</v>
      </c>
      <c r="AB161" s="282">
        <v>1</v>
      </c>
      <c r="AC161" s="282">
        <v>1</v>
      </c>
      <c r="AD161" s="11" t="s">
        <v>674</v>
      </c>
      <c r="AE161" s="282">
        <v>1</v>
      </c>
      <c r="AF161" s="282">
        <v>1</v>
      </c>
      <c r="AG161" s="282">
        <v>1</v>
      </c>
      <c r="AH161" s="282">
        <v>1</v>
      </c>
      <c r="AI161" s="282">
        <v>1</v>
      </c>
      <c r="AJ161" s="282">
        <v>1</v>
      </c>
      <c r="AK161" s="282">
        <v>1</v>
      </c>
      <c r="AL161" s="11" t="s">
        <v>675</v>
      </c>
      <c r="AM161" s="11" t="s">
        <v>674</v>
      </c>
      <c r="AN161" s="14" t="s">
        <v>675</v>
      </c>
      <c r="AP161" s="281"/>
      <c r="AQ161" s="281"/>
      <c r="AR161" s="281"/>
      <c r="AS161" s="281"/>
      <c r="AT161" s="281"/>
      <c r="AU161" s="281"/>
      <c r="AV161" s="281"/>
    </row>
    <row r="162" spans="2:48" x14ac:dyDescent="0.25">
      <c r="B162" s="21">
        <f t="shared" si="43"/>
        <v>255</v>
      </c>
      <c r="C162" s="11" t="s">
        <v>671</v>
      </c>
      <c r="D162" s="11" t="s">
        <v>676</v>
      </c>
      <c r="E162" s="282">
        <v>45351</v>
      </c>
      <c r="F162" s="282">
        <v>33958</v>
      </c>
      <c r="G162" s="11" t="s">
        <v>673</v>
      </c>
      <c r="H162" s="11" t="s">
        <v>674</v>
      </c>
      <c r="I162" s="11">
        <v>9</v>
      </c>
      <c r="J162" s="11">
        <v>1437.36</v>
      </c>
      <c r="K162" s="11">
        <v>1437.36</v>
      </c>
      <c r="L162" s="11">
        <v>0</v>
      </c>
      <c r="M162" s="11">
        <v>0</v>
      </c>
      <c r="N162" s="11">
        <v>0</v>
      </c>
      <c r="O162" s="11">
        <v>0</v>
      </c>
      <c r="P162" s="11">
        <v>750000</v>
      </c>
      <c r="Q162" s="11">
        <v>750000</v>
      </c>
      <c r="R162" s="11">
        <v>0</v>
      </c>
      <c r="S162" s="11">
        <v>0</v>
      </c>
      <c r="T162" s="11">
        <v>0</v>
      </c>
      <c r="U162" s="11">
        <v>225000</v>
      </c>
      <c r="V162" s="11">
        <v>225000</v>
      </c>
      <c r="W162" s="11">
        <v>0</v>
      </c>
      <c r="X162" s="11">
        <v>0</v>
      </c>
      <c r="Y162" s="282">
        <v>1</v>
      </c>
      <c r="Z162" s="282">
        <v>1</v>
      </c>
      <c r="AA162" s="282">
        <v>1</v>
      </c>
      <c r="AB162" s="282">
        <v>1</v>
      </c>
      <c r="AC162" s="282">
        <v>1</v>
      </c>
      <c r="AD162" s="11" t="s">
        <v>674</v>
      </c>
      <c r="AE162" s="282">
        <v>1</v>
      </c>
      <c r="AF162" s="282">
        <v>1</v>
      </c>
      <c r="AG162" s="282">
        <v>1</v>
      </c>
      <c r="AH162" s="282">
        <v>1</v>
      </c>
      <c r="AI162" s="282">
        <v>1</v>
      </c>
      <c r="AJ162" s="282">
        <v>1</v>
      </c>
      <c r="AK162" s="282">
        <v>1</v>
      </c>
      <c r="AL162" s="11" t="s">
        <v>675</v>
      </c>
      <c r="AM162" s="11" t="s">
        <v>674</v>
      </c>
      <c r="AN162" s="14" t="s">
        <v>675</v>
      </c>
      <c r="AP162" s="281"/>
      <c r="AQ162" s="281"/>
      <c r="AR162" s="281"/>
      <c r="AS162" s="281"/>
      <c r="AT162" s="281"/>
      <c r="AU162" s="281"/>
      <c r="AV162" s="281"/>
    </row>
    <row r="163" spans="2:48" x14ac:dyDescent="0.25">
      <c r="B163" s="21">
        <f t="shared" si="43"/>
        <v>256</v>
      </c>
      <c r="C163" s="11" t="s">
        <v>671</v>
      </c>
      <c r="D163" s="11" t="s">
        <v>676</v>
      </c>
      <c r="E163" s="282">
        <v>45351</v>
      </c>
      <c r="F163" s="282">
        <v>30565</v>
      </c>
      <c r="G163" s="11" t="s">
        <v>673</v>
      </c>
      <c r="H163" s="11" t="s">
        <v>674</v>
      </c>
      <c r="I163" s="11">
        <v>10</v>
      </c>
      <c r="J163" s="11">
        <v>1024.44</v>
      </c>
      <c r="K163" s="11">
        <v>1024.44</v>
      </c>
      <c r="L163" s="11">
        <v>0</v>
      </c>
      <c r="M163" s="11">
        <v>0</v>
      </c>
      <c r="N163" s="11">
        <v>192000</v>
      </c>
      <c r="O163" s="11">
        <v>192000</v>
      </c>
      <c r="P163" s="11">
        <v>0</v>
      </c>
      <c r="Q163" s="11">
        <v>0</v>
      </c>
      <c r="R163" s="11">
        <v>100000</v>
      </c>
      <c r="S163" s="11">
        <v>100000</v>
      </c>
      <c r="T163" s="11">
        <v>0</v>
      </c>
      <c r="U163" s="11">
        <v>58400</v>
      </c>
      <c r="V163" s="11">
        <v>58400</v>
      </c>
      <c r="W163" s="11">
        <v>0</v>
      </c>
      <c r="X163" s="11">
        <v>0</v>
      </c>
      <c r="Y163" s="282">
        <v>1</v>
      </c>
      <c r="Z163" s="282">
        <v>1</v>
      </c>
      <c r="AA163" s="282">
        <v>1</v>
      </c>
      <c r="AB163" s="282">
        <v>1</v>
      </c>
      <c r="AC163" s="282">
        <v>1</v>
      </c>
      <c r="AD163" s="11" t="s">
        <v>674</v>
      </c>
      <c r="AE163" s="282">
        <v>1</v>
      </c>
      <c r="AF163" s="282">
        <v>1</v>
      </c>
      <c r="AG163" s="282">
        <v>1</v>
      </c>
      <c r="AH163" s="282">
        <v>1</v>
      </c>
      <c r="AI163" s="282">
        <v>1</v>
      </c>
      <c r="AJ163" s="282">
        <v>1</v>
      </c>
      <c r="AK163" s="282">
        <v>1</v>
      </c>
      <c r="AL163" s="11" t="s">
        <v>675</v>
      </c>
      <c r="AM163" s="11" t="s">
        <v>674</v>
      </c>
      <c r="AN163" s="14" t="s">
        <v>675</v>
      </c>
      <c r="AP163" s="281"/>
      <c r="AQ163" s="281"/>
      <c r="AR163" s="281"/>
      <c r="AS163" s="281"/>
      <c r="AT163" s="281"/>
      <c r="AU163" s="281"/>
      <c r="AV163" s="281"/>
    </row>
    <row r="164" spans="2:48" x14ac:dyDescent="0.25">
      <c r="B164" s="21">
        <f t="shared" si="43"/>
        <v>257</v>
      </c>
      <c r="C164" s="11" t="s">
        <v>671</v>
      </c>
      <c r="D164" s="11" t="s">
        <v>676</v>
      </c>
      <c r="E164" s="282">
        <v>45351</v>
      </c>
      <c r="F164" s="282">
        <v>31534</v>
      </c>
      <c r="G164" s="11" t="s">
        <v>673</v>
      </c>
      <c r="H164" s="11" t="s">
        <v>674</v>
      </c>
      <c r="I164" s="11">
        <v>5</v>
      </c>
      <c r="J164" s="11">
        <v>2849.16</v>
      </c>
      <c r="K164" s="11">
        <v>2849.16</v>
      </c>
      <c r="L164" s="11">
        <v>0</v>
      </c>
      <c r="M164" s="11">
        <v>0</v>
      </c>
      <c r="N164" s="11">
        <v>0</v>
      </c>
      <c r="O164" s="11">
        <v>0</v>
      </c>
      <c r="P164" s="11">
        <v>1000000</v>
      </c>
      <c r="Q164" s="11">
        <v>1000000</v>
      </c>
      <c r="R164" s="11">
        <v>0</v>
      </c>
      <c r="S164" s="11">
        <v>0</v>
      </c>
      <c r="T164" s="11">
        <v>0</v>
      </c>
      <c r="U164" s="11">
        <v>350000</v>
      </c>
      <c r="V164" s="11">
        <v>350000</v>
      </c>
      <c r="W164" s="11">
        <v>0</v>
      </c>
      <c r="X164" s="11">
        <v>0</v>
      </c>
      <c r="Y164" s="282">
        <v>1</v>
      </c>
      <c r="Z164" s="282">
        <v>1</v>
      </c>
      <c r="AA164" s="282">
        <v>1</v>
      </c>
      <c r="AB164" s="282">
        <v>1</v>
      </c>
      <c r="AC164" s="282">
        <v>1</v>
      </c>
      <c r="AD164" s="11" t="s">
        <v>674</v>
      </c>
      <c r="AE164" s="282">
        <v>1</v>
      </c>
      <c r="AF164" s="282">
        <v>1</v>
      </c>
      <c r="AG164" s="282">
        <v>1</v>
      </c>
      <c r="AH164" s="282">
        <v>1</v>
      </c>
      <c r="AI164" s="282">
        <v>1</v>
      </c>
      <c r="AJ164" s="282">
        <v>1</v>
      </c>
      <c r="AK164" s="282">
        <v>1</v>
      </c>
      <c r="AL164" s="11" t="s">
        <v>675</v>
      </c>
      <c r="AM164" s="11" t="s">
        <v>674</v>
      </c>
      <c r="AN164" s="14" t="s">
        <v>675</v>
      </c>
      <c r="AP164" s="281"/>
      <c r="AQ164" s="281"/>
      <c r="AR164" s="281"/>
      <c r="AS164" s="281"/>
      <c r="AT164" s="281"/>
      <c r="AU164" s="281"/>
      <c r="AV164" s="281"/>
    </row>
    <row r="165" spans="2:48" x14ac:dyDescent="0.25">
      <c r="B165" s="21">
        <f t="shared" si="43"/>
        <v>258</v>
      </c>
      <c r="C165" s="11" t="s">
        <v>671</v>
      </c>
      <c r="D165" s="11" t="s">
        <v>676</v>
      </c>
      <c r="E165" s="282">
        <v>45351</v>
      </c>
      <c r="F165" s="282">
        <v>33657</v>
      </c>
      <c r="G165" s="11" t="s">
        <v>673</v>
      </c>
      <c r="H165" s="11" t="s">
        <v>674</v>
      </c>
      <c r="I165" s="11">
        <v>8</v>
      </c>
      <c r="J165" s="11">
        <v>1538.4590639999999</v>
      </c>
      <c r="K165" s="11">
        <v>1538.4590639999999</v>
      </c>
      <c r="L165" s="11">
        <v>0</v>
      </c>
      <c r="M165" s="11">
        <v>0</v>
      </c>
      <c r="N165" s="11">
        <v>396000</v>
      </c>
      <c r="O165" s="11">
        <v>396000</v>
      </c>
      <c r="P165" s="11">
        <v>250000</v>
      </c>
      <c r="Q165" s="11">
        <v>250000</v>
      </c>
      <c r="R165" s="11">
        <v>100000</v>
      </c>
      <c r="S165" s="11">
        <v>100000</v>
      </c>
      <c r="T165" s="11">
        <v>0</v>
      </c>
      <c r="U165" s="11">
        <v>223000</v>
      </c>
      <c r="V165" s="11">
        <v>223000</v>
      </c>
      <c r="W165" s="11">
        <v>0</v>
      </c>
      <c r="X165" s="11">
        <v>0</v>
      </c>
      <c r="Y165" s="282">
        <v>1</v>
      </c>
      <c r="Z165" s="282">
        <v>1</v>
      </c>
      <c r="AA165" s="282">
        <v>1</v>
      </c>
      <c r="AB165" s="282">
        <v>1</v>
      </c>
      <c r="AC165" s="282">
        <v>1</v>
      </c>
      <c r="AD165" s="11" t="s">
        <v>674</v>
      </c>
      <c r="AE165" s="282">
        <v>1</v>
      </c>
      <c r="AF165" s="282">
        <v>1</v>
      </c>
      <c r="AG165" s="282">
        <v>1</v>
      </c>
      <c r="AH165" s="282">
        <v>1</v>
      </c>
      <c r="AI165" s="282">
        <v>1</v>
      </c>
      <c r="AJ165" s="282">
        <v>1</v>
      </c>
      <c r="AK165" s="282">
        <v>1</v>
      </c>
      <c r="AL165" s="11" t="s">
        <v>675</v>
      </c>
      <c r="AM165" s="11" t="s">
        <v>674</v>
      </c>
      <c r="AN165" s="14" t="s">
        <v>675</v>
      </c>
      <c r="AP165" s="281"/>
      <c r="AQ165" s="281"/>
      <c r="AR165" s="281"/>
      <c r="AS165" s="281"/>
      <c r="AT165" s="281"/>
      <c r="AU165" s="281"/>
      <c r="AV165" s="281"/>
    </row>
    <row r="166" spans="2:48" x14ac:dyDescent="0.25">
      <c r="B166" s="21">
        <f t="shared" si="43"/>
        <v>259</v>
      </c>
      <c r="C166" s="11" t="s">
        <v>671</v>
      </c>
      <c r="D166" s="11" t="s">
        <v>676</v>
      </c>
      <c r="E166" s="282">
        <v>45351</v>
      </c>
      <c r="F166" s="282">
        <v>35708</v>
      </c>
      <c r="G166" s="11" t="s">
        <v>673</v>
      </c>
      <c r="H166" s="11" t="s">
        <v>674</v>
      </c>
      <c r="I166" s="11">
        <v>9</v>
      </c>
      <c r="J166" s="11">
        <v>1254.7619999999999</v>
      </c>
      <c r="K166" s="11">
        <v>1254.7619999999999</v>
      </c>
      <c r="L166" s="11">
        <v>0</v>
      </c>
      <c r="M166" s="11">
        <v>0</v>
      </c>
      <c r="N166" s="11">
        <v>144000</v>
      </c>
      <c r="O166" s="11">
        <v>144000</v>
      </c>
      <c r="P166" s="11">
        <v>100000</v>
      </c>
      <c r="Q166" s="11">
        <v>100000</v>
      </c>
      <c r="R166" s="11">
        <v>506000</v>
      </c>
      <c r="S166" s="11">
        <v>506000</v>
      </c>
      <c r="T166" s="11">
        <v>0</v>
      </c>
      <c r="U166" s="11">
        <v>225000</v>
      </c>
      <c r="V166" s="11">
        <v>225000</v>
      </c>
      <c r="W166" s="11">
        <v>0</v>
      </c>
      <c r="X166" s="11">
        <v>0</v>
      </c>
      <c r="Y166" s="282">
        <v>1</v>
      </c>
      <c r="Z166" s="282">
        <v>1</v>
      </c>
      <c r="AA166" s="282">
        <v>1</v>
      </c>
      <c r="AB166" s="282">
        <v>1</v>
      </c>
      <c r="AC166" s="282">
        <v>1</v>
      </c>
      <c r="AD166" s="11" t="s">
        <v>674</v>
      </c>
      <c r="AE166" s="282">
        <v>1</v>
      </c>
      <c r="AF166" s="282">
        <v>1</v>
      </c>
      <c r="AG166" s="282">
        <v>1</v>
      </c>
      <c r="AH166" s="282">
        <v>1</v>
      </c>
      <c r="AI166" s="282">
        <v>1</v>
      </c>
      <c r="AJ166" s="282">
        <v>1</v>
      </c>
      <c r="AK166" s="282">
        <v>1</v>
      </c>
      <c r="AL166" s="11" t="s">
        <v>675</v>
      </c>
      <c r="AM166" s="11" t="s">
        <v>674</v>
      </c>
      <c r="AN166" s="14" t="s">
        <v>675</v>
      </c>
      <c r="AP166" s="281"/>
      <c r="AQ166" s="281"/>
      <c r="AR166" s="281"/>
      <c r="AS166" s="281"/>
      <c r="AT166" s="281"/>
      <c r="AU166" s="281"/>
      <c r="AV166" s="281"/>
    </row>
    <row r="167" spans="2:48" x14ac:dyDescent="0.25">
      <c r="B167" s="21">
        <f t="shared" si="43"/>
        <v>260</v>
      </c>
      <c r="C167" s="11" t="s">
        <v>671</v>
      </c>
      <c r="D167" s="11" t="s">
        <v>676</v>
      </c>
      <c r="E167" s="282">
        <v>45351</v>
      </c>
      <c r="F167" s="282">
        <v>33020</v>
      </c>
      <c r="G167" s="11" t="s">
        <v>673</v>
      </c>
      <c r="H167" s="11" t="s">
        <v>674</v>
      </c>
      <c r="I167" s="11">
        <v>10</v>
      </c>
      <c r="J167" s="11">
        <v>4949.9279999999999</v>
      </c>
      <c r="K167" s="11">
        <v>4949.9279999999999</v>
      </c>
      <c r="L167" s="11">
        <v>0</v>
      </c>
      <c r="M167" s="11">
        <v>0</v>
      </c>
      <c r="N167" s="11">
        <v>0</v>
      </c>
      <c r="O167" s="11">
        <v>0</v>
      </c>
      <c r="P167" s="11">
        <v>3000000</v>
      </c>
      <c r="Q167" s="11">
        <v>3000000</v>
      </c>
      <c r="R167" s="11">
        <v>0</v>
      </c>
      <c r="S167" s="11">
        <v>0</v>
      </c>
      <c r="T167" s="11">
        <v>0</v>
      </c>
      <c r="U167" s="11">
        <v>1800000</v>
      </c>
      <c r="V167" s="11">
        <v>1800000</v>
      </c>
      <c r="W167" s="11">
        <v>0</v>
      </c>
      <c r="X167" s="11">
        <v>0</v>
      </c>
      <c r="Y167" s="282">
        <v>1</v>
      </c>
      <c r="Z167" s="282">
        <v>1</v>
      </c>
      <c r="AA167" s="282">
        <v>1</v>
      </c>
      <c r="AB167" s="282">
        <v>1</v>
      </c>
      <c r="AC167" s="282">
        <v>1</v>
      </c>
      <c r="AD167" s="11" t="s">
        <v>674</v>
      </c>
      <c r="AE167" s="282">
        <v>1</v>
      </c>
      <c r="AF167" s="282">
        <v>1</v>
      </c>
      <c r="AG167" s="282">
        <v>1</v>
      </c>
      <c r="AH167" s="282">
        <v>1</v>
      </c>
      <c r="AI167" s="282">
        <v>1</v>
      </c>
      <c r="AJ167" s="282">
        <v>1</v>
      </c>
      <c r="AK167" s="282">
        <v>1</v>
      </c>
      <c r="AL167" s="11" t="s">
        <v>675</v>
      </c>
      <c r="AM167" s="11" t="s">
        <v>674</v>
      </c>
      <c r="AN167" s="14" t="s">
        <v>675</v>
      </c>
      <c r="AP167" s="281"/>
      <c r="AQ167" s="281"/>
      <c r="AR167" s="281"/>
      <c r="AS167" s="281"/>
      <c r="AT167" s="281"/>
      <c r="AU167" s="281"/>
      <c r="AV167" s="281"/>
    </row>
    <row r="168" spans="2:48" x14ac:dyDescent="0.25">
      <c r="B168" s="21">
        <f t="shared" si="43"/>
        <v>261</v>
      </c>
      <c r="C168" s="11" t="s">
        <v>671</v>
      </c>
      <c r="D168" s="11" t="s">
        <v>676</v>
      </c>
      <c r="E168" s="282">
        <v>45351</v>
      </c>
      <c r="F168" s="282">
        <v>31335</v>
      </c>
      <c r="G168" s="11" t="s">
        <v>677</v>
      </c>
      <c r="H168" s="11" t="s">
        <v>674</v>
      </c>
      <c r="I168" s="11">
        <v>10</v>
      </c>
      <c r="J168" s="11">
        <v>3840.2532000000001</v>
      </c>
      <c r="K168" s="11">
        <v>3840.2532000000001</v>
      </c>
      <c r="L168" s="11">
        <v>0</v>
      </c>
      <c r="M168" s="11">
        <v>0</v>
      </c>
      <c r="N168" s="11">
        <v>0</v>
      </c>
      <c r="O168" s="11">
        <v>0</v>
      </c>
      <c r="P168" s="11">
        <v>900000</v>
      </c>
      <c r="Q168" s="11">
        <v>900000</v>
      </c>
      <c r="R168" s="11">
        <v>0</v>
      </c>
      <c r="S168" s="11">
        <v>0</v>
      </c>
      <c r="T168" s="11">
        <v>0</v>
      </c>
      <c r="U168" s="11">
        <v>300000</v>
      </c>
      <c r="V168" s="11">
        <v>300000</v>
      </c>
      <c r="W168" s="11">
        <v>0</v>
      </c>
      <c r="X168" s="11">
        <v>0</v>
      </c>
      <c r="Y168" s="282">
        <v>1</v>
      </c>
      <c r="Z168" s="282">
        <v>1</v>
      </c>
      <c r="AA168" s="282">
        <v>1</v>
      </c>
      <c r="AB168" s="282">
        <v>1</v>
      </c>
      <c r="AC168" s="282">
        <v>1</v>
      </c>
      <c r="AD168" s="11" t="s">
        <v>674</v>
      </c>
      <c r="AE168" s="282">
        <v>1</v>
      </c>
      <c r="AF168" s="282">
        <v>1</v>
      </c>
      <c r="AG168" s="282">
        <v>1</v>
      </c>
      <c r="AH168" s="282">
        <v>1</v>
      </c>
      <c r="AI168" s="282">
        <v>1</v>
      </c>
      <c r="AJ168" s="282">
        <v>1</v>
      </c>
      <c r="AK168" s="282">
        <v>1</v>
      </c>
      <c r="AL168" s="11" t="s">
        <v>675</v>
      </c>
      <c r="AM168" s="11" t="s">
        <v>674</v>
      </c>
      <c r="AN168" s="14" t="s">
        <v>675</v>
      </c>
      <c r="AP168" s="281"/>
      <c r="AQ168" s="281"/>
      <c r="AR168" s="281"/>
      <c r="AS168" s="281"/>
      <c r="AT168" s="281"/>
      <c r="AU168" s="281"/>
      <c r="AV168" s="281"/>
    </row>
    <row r="169" spans="2:48" x14ac:dyDescent="0.25">
      <c r="B169" s="21">
        <f t="shared" si="43"/>
        <v>262</v>
      </c>
      <c r="C169" s="11" t="s">
        <v>671</v>
      </c>
      <c r="D169" s="11" t="s">
        <v>676</v>
      </c>
      <c r="E169" s="282">
        <v>45351</v>
      </c>
      <c r="F169" s="282">
        <v>33619</v>
      </c>
      <c r="G169" s="11" t="s">
        <v>673</v>
      </c>
      <c r="H169" s="11" t="s">
        <v>674</v>
      </c>
      <c r="I169" s="11">
        <v>10</v>
      </c>
      <c r="J169" s="11">
        <v>1431.36</v>
      </c>
      <c r="K169" s="11">
        <v>1431.36</v>
      </c>
      <c r="L169" s="11">
        <v>0</v>
      </c>
      <c r="M169" s="11">
        <v>0</v>
      </c>
      <c r="N169" s="11">
        <v>480000</v>
      </c>
      <c r="O169" s="11">
        <v>480000</v>
      </c>
      <c r="P169" s="11">
        <v>0</v>
      </c>
      <c r="Q169" s="11">
        <v>0</v>
      </c>
      <c r="R169" s="11">
        <v>270000</v>
      </c>
      <c r="S169" s="11">
        <v>270000</v>
      </c>
      <c r="T169" s="11">
        <v>0</v>
      </c>
      <c r="U169" s="11">
        <v>225000</v>
      </c>
      <c r="V169" s="11">
        <v>225000</v>
      </c>
      <c r="W169" s="11">
        <v>0</v>
      </c>
      <c r="X169" s="11">
        <v>0</v>
      </c>
      <c r="Y169" s="282">
        <v>1</v>
      </c>
      <c r="Z169" s="282">
        <v>1</v>
      </c>
      <c r="AA169" s="282">
        <v>1</v>
      </c>
      <c r="AB169" s="282">
        <v>1</v>
      </c>
      <c r="AC169" s="282">
        <v>1</v>
      </c>
      <c r="AD169" s="11" t="s">
        <v>674</v>
      </c>
      <c r="AE169" s="282">
        <v>1</v>
      </c>
      <c r="AF169" s="282">
        <v>1</v>
      </c>
      <c r="AG169" s="282">
        <v>1</v>
      </c>
      <c r="AH169" s="282">
        <v>1</v>
      </c>
      <c r="AI169" s="282">
        <v>1</v>
      </c>
      <c r="AJ169" s="282">
        <v>1</v>
      </c>
      <c r="AK169" s="282">
        <v>1</v>
      </c>
      <c r="AL169" s="11" t="s">
        <v>675</v>
      </c>
      <c r="AM169" s="11" t="s">
        <v>674</v>
      </c>
      <c r="AN169" s="14" t="s">
        <v>675</v>
      </c>
      <c r="AP169" s="281"/>
      <c r="AQ169" s="281"/>
      <c r="AR169" s="281"/>
      <c r="AS169" s="281"/>
      <c r="AT169" s="281"/>
      <c r="AU169" s="281"/>
      <c r="AV169" s="281"/>
    </row>
    <row r="170" spans="2:48" x14ac:dyDescent="0.25">
      <c r="B170" s="21">
        <f t="shared" si="43"/>
        <v>263</v>
      </c>
      <c r="C170" s="11" t="s">
        <v>671</v>
      </c>
      <c r="D170" s="11" t="s">
        <v>676</v>
      </c>
      <c r="E170" s="282">
        <v>45351</v>
      </c>
      <c r="F170" s="282">
        <v>34682</v>
      </c>
      <c r="G170" s="11" t="s">
        <v>673</v>
      </c>
      <c r="H170" s="11" t="s">
        <v>674</v>
      </c>
      <c r="I170" s="11">
        <v>10</v>
      </c>
      <c r="J170" s="11">
        <v>1296.96</v>
      </c>
      <c r="K170" s="11">
        <v>1296.96</v>
      </c>
      <c r="L170" s="11">
        <v>0</v>
      </c>
      <c r="M170" s="11">
        <v>0</v>
      </c>
      <c r="N170" s="11">
        <v>0</v>
      </c>
      <c r="O170" s="11">
        <v>0</v>
      </c>
      <c r="P170" s="11">
        <v>420000</v>
      </c>
      <c r="Q170" s="11">
        <v>420000</v>
      </c>
      <c r="R170" s="11">
        <v>330000</v>
      </c>
      <c r="S170" s="11">
        <v>330000</v>
      </c>
      <c r="T170" s="11">
        <v>0</v>
      </c>
      <c r="U170" s="11">
        <v>225000</v>
      </c>
      <c r="V170" s="11">
        <v>225000</v>
      </c>
      <c r="W170" s="11">
        <v>0</v>
      </c>
      <c r="X170" s="11">
        <v>0</v>
      </c>
      <c r="Y170" s="282">
        <v>1</v>
      </c>
      <c r="Z170" s="282">
        <v>1</v>
      </c>
      <c r="AA170" s="282">
        <v>1</v>
      </c>
      <c r="AB170" s="282">
        <v>1</v>
      </c>
      <c r="AC170" s="282">
        <v>1</v>
      </c>
      <c r="AD170" s="11" t="s">
        <v>674</v>
      </c>
      <c r="AE170" s="282">
        <v>1</v>
      </c>
      <c r="AF170" s="282">
        <v>1</v>
      </c>
      <c r="AG170" s="282">
        <v>1</v>
      </c>
      <c r="AH170" s="282">
        <v>1</v>
      </c>
      <c r="AI170" s="282">
        <v>1</v>
      </c>
      <c r="AJ170" s="282">
        <v>1</v>
      </c>
      <c r="AK170" s="282">
        <v>1</v>
      </c>
      <c r="AL170" s="11" t="s">
        <v>675</v>
      </c>
      <c r="AM170" s="11" t="s">
        <v>674</v>
      </c>
      <c r="AN170" s="14" t="s">
        <v>675</v>
      </c>
      <c r="AP170" s="281"/>
      <c r="AQ170" s="281"/>
      <c r="AR170" s="281"/>
      <c r="AS170" s="281"/>
      <c r="AT170" s="281"/>
      <c r="AU170" s="281"/>
      <c r="AV170" s="281"/>
    </row>
    <row r="171" spans="2:48" x14ac:dyDescent="0.25">
      <c r="B171" s="21">
        <f t="shared" si="43"/>
        <v>264</v>
      </c>
      <c r="C171" s="11" t="s">
        <v>671</v>
      </c>
      <c r="D171" s="11" t="s">
        <v>676</v>
      </c>
      <c r="E171" s="282">
        <v>45351</v>
      </c>
      <c r="F171" s="282">
        <v>32183</v>
      </c>
      <c r="G171" s="11" t="s">
        <v>677</v>
      </c>
      <c r="H171" s="11" t="s">
        <v>674</v>
      </c>
      <c r="I171" s="11">
        <v>10</v>
      </c>
      <c r="J171" s="11">
        <v>1793.19</v>
      </c>
      <c r="K171" s="11">
        <v>1793.19</v>
      </c>
      <c r="L171" s="11">
        <v>0</v>
      </c>
      <c r="M171" s="11">
        <v>0</v>
      </c>
      <c r="N171" s="11">
        <v>240000</v>
      </c>
      <c r="O171" s="11">
        <v>240000</v>
      </c>
      <c r="P171" s="11">
        <v>260000</v>
      </c>
      <c r="Q171" s="11">
        <v>260000</v>
      </c>
      <c r="R171" s="11">
        <v>0</v>
      </c>
      <c r="S171" s="11">
        <v>0</v>
      </c>
      <c r="T171" s="11">
        <v>0</v>
      </c>
      <c r="U171" s="11">
        <v>100000</v>
      </c>
      <c r="V171" s="11">
        <v>100000</v>
      </c>
      <c r="W171" s="11">
        <v>0</v>
      </c>
      <c r="X171" s="11">
        <v>0</v>
      </c>
      <c r="Y171" s="282">
        <v>1</v>
      </c>
      <c r="Z171" s="282">
        <v>1</v>
      </c>
      <c r="AA171" s="282">
        <v>1</v>
      </c>
      <c r="AB171" s="282">
        <v>1</v>
      </c>
      <c r="AC171" s="282">
        <v>1</v>
      </c>
      <c r="AD171" s="11" t="s">
        <v>674</v>
      </c>
      <c r="AE171" s="282">
        <v>1</v>
      </c>
      <c r="AF171" s="282">
        <v>1</v>
      </c>
      <c r="AG171" s="282">
        <v>1</v>
      </c>
      <c r="AH171" s="282">
        <v>1</v>
      </c>
      <c r="AI171" s="282">
        <v>1</v>
      </c>
      <c r="AJ171" s="282">
        <v>1</v>
      </c>
      <c r="AK171" s="282">
        <v>1</v>
      </c>
      <c r="AL171" s="11" t="s">
        <v>675</v>
      </c>
      <c r="AM171" s="11" t="s">
        <v>674</v>
      </c>
      <c r="AN171" s="14" t="s">
        <v>675</v>
      </c>
      <c r="AP171" s="281"/>
      <c r="AQ171" s="281"/>
      <c r="AR171" s="281"/>
      <c r="AS171" s="281"/>
      <c r="AT171" s="281"/>
      <c r="AU171" s="281"/>
      <c r="AV171" s="281"/>
    </row>
    <row r="172" spans="2:48" x14ac:dyDescent="0.25">
      <c r="B172" s="21">
        <f t="shared" si="43"/>
        <v>265</v>
      </c>
      <c r="C172" s="11" t="s">
        <v>671</v>
      </c>
      <c r="D172" s="11" t="s">
        <v>676</v>
      </c>
      <c r="E172" s="282">
        <v>45351</v>
      </c>
      <c r="F172" s="282">
        <v>34975</v>
      </c>
      <c r="G172" s="11" t="s">
        <v>673</v>
      </c>
      <c r="H172" s="11" t="s">
        <v>674</v>
      </c>
      <c r="I172" s="11">
        <v>10</v>
      </c>
      <c r="J172" s="11">
        <v>1258.56</v>
      </c>
      <c r="K172" s="11">
        <v>1258.56</v>
      </c>
      <c r="L172" s="11">
        <v>0</v>
      </c>
      <c r="M172" s="11">
        <v>0</v>
      </c>
      <c r="N172" s="11">
        <v>300000</v>
      </c>
      <c r="O172" s="11">
        <v>300000</v>
      </c>
      <c r="P172" s="11">
        <v>250000</v>
      </c>
      <c r="Q172" s="11">
        <v>250000</v>
      </c>
      <c r="R172" s="11">
        <v>200000</v>
      </c>
      <c r="S172" s="11">
        <v>200000</v>
      </c>
      <c r="T172" s="11">
        <v>0</v>
      </c>
      <c r="U172" s="11">
        <v>225000</v>
      </c>
      <c r="V172" s="11">
        <v>225000</v>
      </c>
      <c r="W172" s="11">
        <v>0</v>
      </c>
      <c r="X172" s="11">
        <v>0</v>
      </c>
      <c r="Y172" s="282">
        <v>1</v>
      </c>
      <c r="Z172" s="282">
        <v>1</v>
      </c>
      <c r="AA172" s="282">
        <v>1</v>
      </c>
      <c r="AB172" s="282">
        <v>1</v>
      </c>
      <c r="AC172" s="282">
        <v>1</v>
      </c>
      <c r="AD172" s="11" t="s">
        <v>674</v>
      </c>
      <c r="AE172" s="282">
        <v>1</v>
      </c>
      <c r="AF172" s="282">
        <v>1</v>
      </c>
      <c r="AG172" s="282">
        <v>1</v>
      </c>
      <c r="AH172" s="282">
        <v>1</v>
      </c>
      <c r="AI172" s="282">
        <v>1</v>
      </c>
      <c r="AJ172" s="282">
        <v>1</v>
      </c>
      <c r="AK172" s="282">
        <v>1</v>
      </c>
      <c r="AL172" s="11" t="s">
        <v>675</v>
      </c>
      <c r="AM172" s="11" t="s">
        <v>674</v>
      </c>
      <c r="AN172" s="14" t="s">
        <v>675</v>
      </c>
      <c r="AP172" s="281"/>
      <c r="AQ172" s="281"/>
      <c r="AR172" s="281"/>
      <c r="AS172" s="281"/>
      <c r="AT172" s="281"/>
      <c r="AU172" s="281"/>
      <c r="AV172" s="281"/>
    </row>
    <row r="173" spans="2:48" x14ac:dyDescent="0.25">
      <c r="B173" s="21">
        <f t="shared" si="43"/>
        <v>266</v>
      </c>
      <c r="C173" s="11" t="s">
        <v>671</v>
      </c>
      <c r="D173" s="11" t="s">
        <v>676</v>
      </c>
      <c r="E173" s="282">
        <v>45351</v>
      </c>
      <c r="F173" s="282">
        <v>33699</v>
      </c>
      <c r="G173" s="11" t="s">
        <v>673</v>
      </c>
      <c r="H173" s="11" t="s">
        <v>674</v>
      </c>
      <c r="I173" s="11">
        <v>9</v>
      </c>
      <c r="J173" s="11">
        <v>1103.5740000000001</v>
      </c>
      <c r="K173" s="11">
        <v>1103.5740000000001</v>
      </c>
      <c r="L173" s="11">
        <v>0</v>
      </c>
      <c r="M173" s="11">
        <v>0</v>
      </c>
      <c r="N173" s="11">
        <v>300000</v>
      </c>
      <c r="O173" s="11">
        <v>300000</v>
      </c>
      <c r="P173" s="11">
        <v>200000</v>
      </c>
      <c r="Q173" s="11">
        <v>200000</v>
      </c>
      <c r="R173" s="11">
        <v>0</v>
      </c>
      <c r="S173" s="11">
        <v>0</v>
      </c>
      <c r="T173" s="11">
        <v>0</v>
      </c>
      <c r="U173" s="11">
        <v>100000</v>
      </c>
      <c r="V173" s="11">
        <v>100000</v>
      </c>
      <c r="W173" s="11">
        <v>0</v>
      </c>
      <c r="X173" s="11">
        <v>0</v>
      </c>
      <c r="Y173" s="282">
        <v>1</v>
      </c>
      <c r="Z173" s="282">
        <v>1</v>
      </c>
      <c r="AA173" s="282">
        <v>1</v>
      </c>
      <c r="AB173" s="282">
        <v>1</v>
      </c>
      <c r="AC173" s="282">
        <v>1</v>
      </c>
      <c r="AD173" s="11" t="s">
        <v>674</v>
      </c>
      <c r="AE173" s="282">
        <v>1</v>
      </c>
      <c r="AF173" s="282">
        <v>1</v>
      </c>
      <c r="AG173" s="282">
        <v>1</v>
      </c>
      <c r="AH173" s="282">
        <v>1</v>
      </c>
      <c r="AI173" s="282">
        <v>1</v>
      </c>
      <c r="AJ173" s="282">
        <v>1</v>
      </c>
      <c r="AK173" s="282">
        <v>1</v>
      </c>
      <c r="AL173" s="11" t="s">
        <v>675</v>
      </c>
      <c r="AM173" s="11" t="s">
        <v>674</v>
      </c>
      <c r="AN173" s="14" t="s">
        <v>675</v>
      </c>
      <c r="AP173" s="281"/>
      <c r="AQ173" s="281"/>
      <c r="AR173" s="281"/>
      <c r="AS173" s="281"/>
      <c r="AT173" s="281"/>
      <c r="AU173" s="281"/>
      <c r="AV173" s="281"/>
    </row>
    <row r="174" spans="2:48" x14ac:dyDescent="0.25">
      <c r="B174" s="21">
        <f t="shared" si="43"/>
        <v>267</v>
      </c>
      <c r="C174" s="11" t="s">
        <v>671</v>
      </c>
      <c r="D174" s="11" t="s">
        <v>676</v>
      </c>
      <c r="E174" s="282">
        <v>45351</v>
      </c>
      <c r="F174" s="282">
        <v>34408</v>
      </c>
      <c r="G174" s="11" t="s">
        <v>673</v>
      </c>
      <c r="H174" s="11" t="s">
        <v>674</v>
      </c>
      <c r="I174" s="11">
        <v>9</v>
      </c>
      <c r="J174" s="11">
        <v>1393.2090000000001</v>
      </c>
      <c r="K174" s="11">
        <v>1393.2090000000001</v>
      </c>
      <c r="L174" s="11">
        <v>0</v>
      </c>
      <c r="M174" s="11">
        <v>0</v>
      </c>
      <c r="N174" s="11">
        <v>156000</v>
      </c>
      <c r="O174" s="11">
        <v>156000</v>
      </c>
      <c r="P174" s="11">
        <v>194000</v>
      </c>
      <c r="Q174" s="11">
        <v>194000</v>
      </c>
      <c r="R174" s="11">
        <v>400000</v>
      </c>
      <c r="S174" s="11">
        <v>400000</v>
      </c>
      <c r="T174" s="11">
        <v>0</v>
      </c>
      <c r="U174" s="11">
        <v>225000</v>
      </c>
      <c r="V174" s="11">
        <v>225000</v>
      </c>
      <c r="W174" s="11">
        <v>0</v>
      </c>
      <c r="X174" s="11">
        <v>0</v>
      </c>
      <c r="Y174" s="282">
        <v>1</v>
      </c>
      <c r="Z174" s="282">
        <v>1</v>
      </c>
      <c r="AA174" s="282">
        <v>1</v>
      </c>
      <c r="AB174" s="282">
        <v>1</v>
      </c>
      <c r="AC174" s="282">
        <v>1</v>
      </c>
      <c r="AD174" s="11" t="s">
        <v>674</v>
      </c>
      <c r="AE174" s="282">
        <v>1</v>
      </c>
      <c r="AF174" s="282">
        <v>1</v>
      </c>
      <c r="AG174" s="282">
        <v>1</v>
      </c>
      <c r="AH174" s="282">
        <v>1</v>
      </c>
      <c r="AI174" s="282">
        <v>1</v>
      </c>
      <c r="AJ174" s="282">
        <v>1</v>
      </c>
      <c r="AK174" s="282">
        <v>1</v>
      </c>
      <c r="AL174" s="11" t="s">
        <v>675</v>
      </c>
      <c r="AM174" s="11" t="s">
        <v>674</v>
      </c>
      <c r="AN174" s="14" t="s">
        <v>675</v>
      </c>
      <c r="AP174" s="281"/>
      <c r="AQ174" s="281"/>
      <c r="AR174" s="281"/>
      <c r="AS174" s="281"/>
      <c r="AT174" s="281"/>
      <c r="AU174" s="281"/>
      <c r="AV174" s="281"/>
    </row>
    <row r="175" spans="2:48" x14ac:dyDescent="0.25">
      <c r="B175" s="21">
        <f t="shared" si="43"/>
        <v>268</v>
      </c>
      <c r="C175" s="11" t="s">
        <v>671</v>
      </c>
      <c r="D175" s="11" t="s">
        <v>676</v>
      </c>
      <c r="E175" s="282">
        <v>45351</v>
      </c>
      <c r="F175" s="282">
        <v>31636</v>
      </c>
      <c r="G175" s="11" t="s">
        <v>673</v>
      </c>
      <c r="H175" s="11" t="s">
        <v>674</v>
      </c>
      <c r="I175" s="11">
        <v>7</v>
      </c>
      <c r="J175" s="11">
        <v>2114.163</v>
      </c>
      <c r="K175" s="11">
        <v>2114.163</v>
      </c>
      <c r="L175" s="11">
        <v>0</v>
      </c>
      <c r="M175" s="11">
        <v>0</v>
      </c>
      <c r="N175" s="11">
        <v>750000</v>
      </c>
      <c r="O175" s="11">
        <v>750000</v>
      </c>
      <c r="P175" s="11">
        <v>0</v>
      </c>
      <c r="Q175" s="11">
        <v>0</v>
      </c>
      <c r="R175" s="11">
        <v>0</v>
      </c>
      <c r="S175" s="11">
        <v>0</v>
      </c>
      <c r="T175" s="11">
        <v>0</v>
      </c>
      <c r="U175" s="11">
        <v>225000</v>
      </c>
      <c r="V175" s="11">
        <v>225000</v>
      </c>
      <c r="W175" s="11">
        <v>0</v>
      </c>
      <c r="X175" s="11">
        <v>0</v>
      </c>
      <c r="Y175" s="282">
        <v>1</v>
      </c>
      <c r="Z175" s="282">
        <v>1</v>
      </c>
      <c r="AA175" s="282">
        <v>1</v>
      </c>
      <c r="AB175" s="282">
        <v>1</v>
      </c>
      <c r="AC175" s="282">
        <v>1</v>
      </c>
      <c r="AD175" s="11" t="s">
        <v>674</v>
      </c>
      <c r="AE175" s="282">
        <v>1</v>
      </c>
      <c r="AF175" s="282">
        <v>1</v>
      </c>
      <c r="AG175" s="282">
        <v>1</v>
      </c>
      <c r="AH175" s="282">
        <v>1</v>
      </c>
      <c r="AI175" s="282">
        <v>1</v>
      </c>
      <c r="AJ175" s="282">
        <v>1</v>
      </c>
      <c r="AK175" s="282">
        <v>1</v>
      </c>
      <c r="AL175" s="11" t="s">
        <v>675</v>
      </c>
      <c r="AM175" s="11" t="s">
        <v>674</v>
      </c>
      <c r="AN175" s="14" t="s">
        <v>675</v>
      </c>
      <c r="AP175" s="281"/>
      <c r="AQ175" s="281"/>
      <c r="AR175" s="281"/>
      <c r="AS175" s="281"/>
      <c r="AT175" s="281"/>
      <c r="AU175" s="281"/>
      <c r="AV175" s="281"/>
    </row>
    <row r="176" spans="2:48" x14ac:dyDescent="0.25">
      <c r="B176" s="21">
        <f t="shared" si="43"/>
        <v>269</v>
      </c>
      <c r="C176" s="11" t="s">
        <v>671</v>
      </c>
      <c r="D176" s="11" t="s">
        <v>676</v>
      </c>
      <c r="E176" s="282">
        <v>45351</v>
      </c>
      <c r="F176" s="282">
        <v>31506</v>
      </c>
      <c r="G176" s="11" t="s">
        <v>673</v>
      </c>
      <c r="H176" s="11" t="s">
        <v>674</v>
      </c>
      <c r="I176" s="11">
        <v>10</v>
      </c>
      <c r="J176" s="11">
        <v>3257.55</v>
      </c>
      <c r="K176" s="11">
        <v>3257.55</v>
      </c>
      <c r="L176" s="11">
        <v>0</v>
      </c>
      <c r="M176" s="11">
        <v>0</v>
      </c>
      <c r="N176" s="11">
        <v>480000</v>
      </c>
      <c r="O176" s="11">
        <v>480000</v>
      </c>
      <c r="P176" s="11">
        <v>1020000</v>
      </c>
      <c r="Q176" s="11">
        <v>1020000</v>
      </c>
      <c r="R176" s="11">
        <v>0</v>
      </c>
      <c r="S176" s="11">
        <v>0</v>
      </c>
      <c r="T176" s="11">
        <v>0</v>
      </c>
      <c r="U176" s="11">
        <v>600000</v>
      </c>
      <c r="V176" s="11">
        <v>600000</v>
      </c>
      <c r="W176" s="11">
        <v>0</v>
      </c>
      <c r="X176" s="11">
        <v>0</v>
      </c>
      <c r="Y176" s="282">
        <v>1</v>
      </c>
      <c r="Z176" s="282">
        <v>1</v>
      </c>
      <c r="AA176" s="282">
        <v>1</v>
      </c>
      <c r="AB176" s="282">
        <v>1</v>
      </c>
      <c r="AC176" s="282">
        <v>1</v>
      </c>
      <c r="AD176" s="11" t="s">
        <v>674</v>
      </c>
      <c r="AE176" s="282">
        <v>1</v>
      </c>
      <c r="AF176" s="282">
        <v>1</v>
      </c>
      <c r="AG176" s="282">
        <v>1</v>
      </c>
      <c r="AH176" s="282">
        <v>1</v>
      </c>
      <c r="AI176" s="282">
        <v>1</v>
      </c>
      <c r="AJ176" s="282">
        <v>1</v>
      </c>
      <c r="AK176" s="282">
        <v>1</v>
      </c>
      <c r="AL176" s="11" t="s">
        <v>675</v>
      </c>
      <c r="AM176" s="11" t="s">
        <v>674</v>
      </c>
      <c r="AN176" s="14" t="s">
        <v>675</v>
      </c>
      <c r="AP176" s="281"/>
      <c r="AQ176" s="281"/>
      <c r="AR176" s="281"/>
      <c r="AS176" s="281"/>
      <c r="AT176" s="281"/>
      <c r="AU176" s="281"/>
      <c r="AV176" s="281"/>
    </row>
    <row r="177" spans="2:48" x14ac:dyDescent="0.25">
      <c r="B177" s="21">
        <f t="shared" si="43"/>
        <v>270</v>
      </c>
      <c r="C177" s="11" t="s">
        <v>671</v>
      </c>
      <c r="D177" s="11" t="s">
        <v>676</v>
      </c>
      <c r="E177" s="282">
        <v>45351</v>
      </c>
      <c r="F177" s="282">
        <v>33166</v>
      </c>
      <c r="G177" s="11" t="s">
        <v>673</v>
      </c>
      <c r="H177" s="11" t="s">
        <v>674</v>
      </c>
      <c r="I177" s="11">
        <v>5</v>
      </c>
      <c r="J177" s="11">
        <v>1854.48</v>
      </c>
      <c r="K177" s="11">
        <v>1854.48</v>
      </c>
      <c r="L177" s="11">
        <v>0</v>
      </c>
      <c r="M177" s="11">
        <v>0</v>
      </c>
      <c r="N177" s="11">
        <v>300000</v>
      </c>
      <c r="O177" s="11">
        <v>300000</v>
      </c>
      <c r="P177" s="11">
        <v>450000</v>
      </c>
      <c r="Q177" s="11">
        <v>450000</v>
      </c>
      <c r="R177" s="11">
        <v>0</v>
      </c>
      <c r="S177" s="11">
        <v>0</v>
      </c>
      <c r="T177" s="11">
        <v>0</v>
      </c>
      <c r="U177" s="11">
        <v>225000</v>
      </c>
      <c r="V177" s="11">
        <v>225000</v>
      </c>
      <c r="W177" s="11">
        <v>0</v>
      </c>
      <c r="X177" s="11">
        <v>0</v>
      </c>
      <c r="Y177" s="282">
        <v>1</v>
      </c>
      <c r="Z177" s="282">
        <v>1</v>
      </c>
      <c r="AA177" s="282">
        <v>1</v>
      </c>
      <c r="AB177" s="282">
        <v>1</v>
      </c>
      <c r="AC177" s="282">
        <v>1</v>
      </c>
      <c r="AD177" s="11" t="s">
        <v>674</v>
      </c>
      <c r="AE177" s="282">
        <v>1</v>
      </c>
      <c r="AF177" s="282">
        <v>1</v>
      </c>
      <c r="AG177" s="282">
        <v>1</v>
      </c>
      <c r="AH177" s="282">
        <v>1</v>
      </c>
      <c r="AI177" s="282">
        <v>1</v>
      </c>
      <c r="AJ177" s="282">
        <v>1</v>
      </c>
      <c r="AK177" s="282">
        <v>1</v>
      </c>
      <c r="AL177" s="11" t="s">
        <v>675</v>
      </c>
      <c r="AM177" s="11" t="s">
        <v>674</v>
      </c>
      <c r="AN177" s="14" t="s">
        <v>675</v>
      </c>
      <c r="AP177" s="281"/>
      <c r="AQ177" s="281"/>
      <c r="AR177" s="281"/>
      <c r="AS177" s="281"/>
      <c r="AT177" s="281"/>
      <c r="AU177" s="281"/>
      <c r="AV177" s="281"/>
    </row>
    <row r="178" spans="2:48" x14ac:dyDescent="0.25">
      <c r="B178" s="21">
        <f t="shared" si="43"/>
        <v>271</v>
      </c>
      <c r="C178" s="11" t="s">
        <v>671</v>
      </c>
      <c r="D178" s="11" t="s">
        <v>676</v>
      </c>
      <c r="E178" s="282">
        <v>45351</v>
      </c>
      <c r="F178" s="282">
        <v>35244</v>
      </c>
      <c r="G178" s="11" t="s">
        <v>673</v>
      </c>
      <c r="H178" s="11" t="s">
        <v>674</v>
      </c>
      <c r="I178" s="11">
        <v>4</v>
      </c>
      <c r="J178" s="11">
        <v>937.58707200000003</v>
      </c>
      <c r="K178" s="11">
        <v>937.58707200000003</v>
      </c>
      <c r="L178" s="11">
        <v>0</v>
      </c>
      <c r="M178" s="11">
        <v>0</v>
      </c>
      <c r="N178" s="11">
        <v>144000</v>
      </c>
      <c r="O178" s="11">
        <v>144000</v>
      </c>
      <c r="P178" s="11">
        <v>0</v>
      </c>
      <c r="Q178" s="11">
        <v>0</v>
      </c>
      <c r="R178" s="11">
        <v>200000</v>
      </c>
      <c r="S178" s="11">
        <v>200000</v>
      </c>
      <c r="T178" s="11">
        <v>0</v>
      </c>
      <c r="U178" s="11">
        <v>68800</v>
      </c>
      <c r="V178" s="11">
        <v>68800</v>
      </c>
      <c r="W178" s="11">
        <v>0</v>
      </c>
      <c r="X178" s="11">
        <v>0</v>
      </c>
      <c r="Y178" s="282">
        <v>1</v>
      </c>
      <c r="Z178" s="282">
        <v>1</v>
      </c>
      <c r="AA178" s="282">
        <v>1</v>
      </c>
      <c r="AB178" s="282">
        <v>1</v>
      </c>
      <c r="AC178" s="282">
        <v>1</v>
      </c>
      <c r="AD178" s="11" t="s">
        <v>674</v>
      </c>
      <c r="AE178" s="282">
        <v>1</v>
      </c>
      <c r="AF178" s="282">
        <v>1</v>
      </c>
      <c r="AG178" s="282">
        <v>1</v>
      </c>
      <c r="AH178" s="282">
        <v>1</v>
      </c>
      <c r="AI178" s="282">
        <v>1</v>
      </c>
      <c r="AJ178" s="282">
        <v>1</v>
      </c>
      <c r="AK178" s="282">
        <v>1</v>
      </c>
      <c r="AL178" s="11" t="s">
        <v>675</v>
      </c>
      <c r="AM178" s="11" t="s">
        <v>674</v>
      </c>
      <c r="AN178" s="14" t="s">
        <v>675</v>
      </c>
      <c r="AP178" s="281"/>
      <c r="AQ178" s="281"/>
      <c r="AR178" s="281"/>
      <c r="AS178" s="281"/>
      <c r="AT178" s="281"/>
      <c r="AU178" s="281"/>
      <c r="AV178" s="281"/>
    </row>
    <row r="179" spans="2:48" x14ac:dyDescent="0.25">
      <c r="B179" s="21">
        <f t="shared" si="43"/>
        <v>272</v>
      </c>
      <c r="C179" s="11" t="s">
        <v>671</v>
      </c>
      <c r="D179" s="11" t="s">
        <v>676</v>
      </c>
      <c r="E179" s="282">
        <v>45351</v>
      </c>
      <c r="F179" s="282">
        <v>31659</v>
      </c>
      <c r="G179" s="11" t="s">
        <v>677</v>
      </c>
      <c r="H179" s="11" t="s">
        <v>674</v>
      </c>
      <c r="I179" s="11">
        <v>9</v>
      </c>
      <c r="J179" s="11">
        <v>397.77719999999999</v>
      </c>
      <c r="K179" s="11">
        <v>397.77719999999999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1">
        <v>0</v>
      </c>
      <c r="R179" s="11">
        <v>100000</v>
      </c>
      <c r="S179" s="11">
        <v>100000</v>
      </c>
      <c r="T179" s="11">
        <v>0</v>
      </c>
      <c r="U179" s="11">
        <v>20000</v>
      </c>
      <c r="V179" s="11">
        <v>20000</v>
      </c>
      <c r="W179" s="11">
        <v>0</v>
      </c>
      <c r="X179" s="11">
        <v>0</v>
      </c>
      <c r="Y179" s="282">
        <v>1</v>
      </c>
      <c r="Z179" s="282">
        <v>1</v>
      </c>
      <c r="AA179" s="282">
        <v>1</v>
      </c>
      <c r="AB179" s="282">
        <v>1</v>
      </c>
      <c r="AC179" s="282">
        <v>1</v>
      </c>
      <c r="AD179" s="11" t="s">
        <v>674</v>
      </c>
      <c r="AE179" s="282">
        <v>1</v>
      </c>
      <c r="AF179" s="282">
        <v>1</v>
      </c>
      <c r="AG179" s="282">
        <v>1</v>
      </c>
      <c r="AH179" s="282">
        <v>1</v>
      </c>
      <c r="AI179" s="282">
        <v>1</v>
      </c>
      <c r="AJ179" s="282">
        <v>1</v>
      </c>
      <c r="AK179" s="282">
        <v>1</v>
      </c>
      <c r="AL179" s="11" t="s">
        <v>675</v>
      </c>
      <c r="AM179" s="11" t="s">
        <v>674</v>
      </c>
      <c r="AN179" s="14" t="s">
        <v>675</v>
      </c>
      <c r="AP179" s="281"/>
      <c r="AQ179" s="281"/>
      <c r="AR179" s="281"/>
      <c r="AS179" s="281"/>
      <c r="AT179" s="281"/>
      <c r="AU179" s="281"/>
      <c r="AV179" s="281"/>
    </row>
    <row r="180" spans="2:48" x14ac:dyDescent="0.25">
      <c r="B180" s="21">
        <f t="shared" si="43"/>
        <v>273</v>
      </c>
      <c r="C180" s="11" t="s">
        <v>671</v>
      </c>
      <c r="D180" s="11" t="s">
        <v>676</v>
      </c>
      <c r="E180" s="282">
        <v>45351</v>
      </c>
      <c r="F180" s="282">
        <v>35167</v>
      </c>
      <c r="G180" s="11" t="s">
        <v>677</v>
      </c>
      <c r="H180" s="11" t="s">
        <v>678</v>
      </c>
      <c r="I180" s="11">
        <v>6</v>
      </c>
      <c r="J180" s="11">
        <v>2832.114</v>
      </c>
      <c r="K180" s="11">
        <v>2832.114</v>
      </c>
      <c r="L180" s="11">
        <v>0</v>
      </c>
      <c r="M180" s="11">
        <v>0</v>
      </c>
      <c r="N180" s="11">
        <v>360000</v>
      </c>
      <c r="O180" s="11">
        <v>360000</v>
      </c>
      <c r="P180" s="11">
        <v>140000</v>
      </c>
      <c r="Q180" s="11">
        <v>140000</v>
      </c>
      <c r="R180" s="11">
        <v>0</v>
      </c>
      <c r="S180" s="11">
        <v>0</v>
      </c>
      <c r="T180" s="11">
        <v>0</v>
      </c>
      <c r="U180" s="11">
        <v>100000</v>
      </c>
      <c r="V180" s="11">
        <v>100000</v>
      </c>
      <c r="W180" s="11">
        <v>0</v>
      </c>
      <c r="X180" s="11">
        <v>0</v>
      </c>
      <c r="Y180" s="282">
        <v>1</v>
      </c>
      <c r="Z180" s="282">
        <v>1</v>
      </c>
      <c r="AA180" s="282">
        <v>1</v>
      </c>
      <c r="AB180" s="282">
        <v>1</v>
      </c>
      <c r="AC180" s="282">
        <v>1</v>
      </c>
      <c r="AD180" s="11" t="s">
        <v>674</v>
      </c>
      <c r="AE180" s="282">
        <v>1</v>
      </c>
      <c r="AF180" s="282">
        <v>1</v>
      </c>
      <c r="AG180" s="282">
        <v>1</v>
      </c>
      <c r="AH180" s="282">
        <v>1</v>
      </c>
      <c r="AI180" s="282">
        <v>1</v>
      </c>
      <c r="AJ180" s="282">
        <v>1</v>
      </c>
      <c r="AK180" s="282">
        <v>1</v>
      </c>
      <c r="AL180" s="11" t="s">
        <v>675</v>
      </c>
      <c r="AM180" s="11" t="s">
        <v>674</v>
      </c>
      <c r="AN180" s="14" t="s">
        <v>675</v>
      </c>
      <c r="AP180" s="281"/>
      <c r="AQ180" s="281"/>
      <c r="AR180" s="281"/>
      <c r="AS180" s="281"/>
      <c r="AT180" s="281"/>
      <c r="AU180" s="281"/>
      <c r="AV180" s="281"/>
    </row>
    <row r="181" spans="2:48" x14ac:dyDescent="0.25">
      <c r="B181" s="21">
        <f t="shared" si="43"/>
        <v>274</v>
      </c>
      <c r="C181" s="11" t="s">
        <v>671</v>
      </c>
      <c r="D181" s="11" t="s">
        <v>676</v>
      </c>
      <c r="E181" s="282">
        <v>45351</v>
      </c>
      <c r="F181" s="282">
        <v>35942</v>
      </c>
      <c r="G181" s="11" t="s">
        <v>673</v>
      </c>
      <c r="H181" s="11" t="s">
        <v>674</v>
      </c>
      <c r="I181" s="11">
        <v>7</v>
      </c>
      <c r="J181" s="11">
        <v>1055.0160000000001</v>
      </c>
      <c r="K181" s="11">
        <v>1055.0160000000001</v>
      </c>
      <c r="L181" s="11">
        <v>0</v>
      </c>
      <c r="M181" s="11">
        <v>0</v>
      </c>
      <c r="N181" s="11">
        <v>192000</v>
      </c>
      <c r="O181" s="11">
        <v>192000</v>
      </c>
      <c r="P181" s="11">
        <v>0</v>
      </c>
      <c r="Q181" s="11">
        <v>0</v>
      </c>
      <c r="R181" s="11">
        <v>308000</v>
      </c>
      <c r="S181" s="11">
        <v>308000</v>
      </c>
      <c r="T181" s="11">
        <v>0</v>
      </c>
      <c r="U181" s="11">
        <v>100000</v>
      </c>
      <c r="V181" s="11">
        <v>100000</v>
      </c>
      <c r="W181" s="11">
        <v>0</v>
      </c>
      <c r="X181" s="11">
        <v>0</v>
      </c>
      <c r="Y181" s="282">
        <v>1</v>
      </c>
      <c r="Z181" s="282">
        <v>1</v>
      </c>
      <c r="AA181" s="282">
        <v>1</v>
      </c>
      <c r="AB181" s="282">
        <v>1</v>
      </c>
      <c r="AC181" s="282">
        <v>1</v>
      </c>
      <c r="AD181" s="11" t="s">
        <v>674</v>
      </c>
      <c r="AE181" s="282">
        <v>1</v>
      </c>
      <c r="AF181" s="282">
        <v>1</v>
      </c>
      <c r="AG181" s="282">
        <v>1</v>
      </c>
      <c r="AH181" s="282">
        <v>1</v>
      </c>
      <c r="AI181" s="282">
        <v>1</v>
      </c>
      <c r="AJ181" s="282">
        <v>1</v>
      </c>
      <c r="AK181" s="282">
        <v>1</v>
      </c>
      <c r="AL181" s="11" t="s">
        <v>675</v>
      </c>
      <c r="AM181" s="11" t="s">
        <v>674</v>
      </c>
      <c r="AN181" s="14" t="s">
        <v>675</v>
      </c>
      <c r="AP181" s="281"/>
      <c r="AQ181" s="281"/>
      <c r="AR181" s="281"/>
      <c r="AS181" s="281"/>
      <c r="AT181" s="281"/>
      <c r="AU181" s="281"/>
      <c r="AV181" s="281"/>
    </row>
    <row r="182" spans="2:48" x14ac:dyDescent="0.25">
      <c r="B182" s="21">
        <f t="shared" si="43"/>
        <v>275</v>
      </c>
      <c r="C182" s="11" t="s">
        <v>671</v>
      </c>
      <c r="D182" s="11" t="s">
        <v>676</v>
      </c>
      <c r="E182" s="282">
        <v>45351</v>
      </c>
      <c r="F182" s="282">
        <v>31278</v>
      </c>
      <c r="G182" s="11" t="s">
        <v>673</v>
      </c>
      <c r="H182" s="11" t="s">
        <v>674</v>
      </c>
      <c r="I182" s="11">
        <v>6</v>
      </c>
      <c r="J182" s="11">
        <v>2255.64</v>
      </c>
      <c r="K182" s="11">
        <v>2255.64</v>
      </c>
      <c r="L182" s="11">
        <v>0</v>
      </c>
      <c r="M182" s="11">
        <v>0</v>
      </c>
      <c r="N182" s="11">
        <v>249600</v>
      </c>
      <c r="O182" s="11">
        <v>249600</v>
      </c>
      <c r="P182" s="11">
        <v>0</v>
      </c>
      <c r="Q182" s="11">
        <v>0</v>
      </c>
      <c r="R182" s="11">
        <v>500000</v>
      </c>
      <c r="S182" s="11">
        <v>500000</v>
      </c>
      <c r="T182" s="11">
        <v>0</v>
      </c>
      <c r="U182" s="11">
        <v>224800</v>
      </c>
      <c r="V182" s="11">
        <v>224800</v>
      </c>
      <c r="W182" s="11">
        <v>0</v>
      </c>
      <c r="X182" s="11">
        <v>0</v>
      </c>
      <c r="Y182" s="282">
        <v>1</v>
      </c>
      <c r="Z182" s="282">
        <v>1</v>
      </c>
      <c r="AA182" s="282">
        <v>1</v>
      </c>
      <c r="AB182" s="282">
        <v>1</v>
      </c>
      <c r="AC182" s="282">
        <v>1</v>
      </c>
      <c r="AD182" s="11" t="s">
        <v>674</v>
      </c>
      <c r="AE182" s="282">
        <v>1</v>
      </c>
      <c r="AF182" s="282">
        <v>1</v>
      </c>
      <c r="AG182" s="282">
        <v>1</v>
      </c>
      <c r="AH182" s="282">
        <v>1</v>
      </c>
      <c r="AI182" s="282">
        <v>1</v>
      </c>
      <c r="AJ182" s="282">
        <v>1</v>
      </c>
      <c r="AK182" s="282">
        <v>1</v>
      </c>
      <c r="AL182" s="11" t="s">
        <v>675</v>
      </c>
      <c r="AM182" s="11" t="s">
        <v>674</v>
      </c>
      <c r="AN182" s="14" t="s">
        <v>675</v>
      </c>
      <c r="AP182" s="281"/>
      <c r="AQ182" s="281"/>
      <c r="AR182" s="281"/>
      <c r="AS182" s="281"/>
      <c r="AT182" s="281"/>
      <c r="AU182" s="281"/>
      <c r="AV182" s="281"/>
    </row>
    <row r="183" spans="2:48" x14ac:dyDescent="0.25">
      <c r="B183" s="21">
        <f t="shared" si="43"/>
        <v>276</v>
      </c>
      <c r="C183" s="11" t="s">
        <v>671</v>
      </c>
      <c r="D183" s="11" t="s">
        <v>676</v>
      </c>
      <c r="E183" s="282">
        <v>45351</v>
      </c>
      <c r="F183" s="282">
        <v>35359</v>
      </c>
      <c r="G183" s="11" t="s">
        <v>677</v>
      </c>
      <c r="H183" s="11" t="s">
        <v>674</v>
      </c>
      <c r="I183" s="11">
        <v>9</v>
      </c>
      <c r="J183" s="11">
        <v>1959.096</v>
      </c>
      <c r="K183" s="11">
        <v>1959.096</v>
      </c>
      <c r="L183" s="11">
        <v>0</v>
      </c>
      <c r="M183" s="11">
        <v>0</v>
      </c>
      <c r="N183" s="11">
        <v>150000</v>
      </c>
      <c r="O183" s="11">
        <v>150000</v>
      </c>
      <c r="P183" s="11">
        <v>350000</v>
      </c>
      <c r="Q183" s="11">
        <v>350000</v>
      </c>
      <c r="R183" s="11">
        <v>0</v>
      </c>
      <c r="S183" s="11">
        <v>0</v>
      </c>
      <c r="T183" s="11">
        <v>0</v>
      </c>
      <c r="U183" s="11">
        <v>100000</v>
      </c>
      <c r="V183" s="11">
        <v>100000</v>
      </c>
      <c r="W183" s="11">
        <v>0</v>
      </c>
      <c r="X183" s="11">
        <v>0</v>
      </c>
      <c r="Y183" s="282">
        <v>1</v>
      </c>
      <c r="Z183" s="282">
        <v>1</v>
      </c>
      <c r="AA183" s="282">
        <v>1</v>
      </c>
      <c r="AB183" s="282">
        <v>1</v>
      </c>
      <c r="AC183" s="282">
        <v>1</v>
      </c>
      <c r="AD183" s="11" t="s">
        <v>674</v>
      </c>
      <c r="AE183" s="282">
        <v>1</v>
      </c>
      <c r="AF183" s="282">
        <v>1</v>
      </c>
      <c r="AG183" s="282">
        <v>1</v>
      </c>
      <c r="AH183" s="282">
        <v>1</v>
      </c>
      <c r="AI183" s="282">
        <v>1</v>
      </c>
      <c r="AJ183" s="282">
        <v>1</v>
      </c>
      <c r="AK183" s="282">
        <v>1</v>
      </c>
      <c r="AL183" s="11" t="s">
        <v>675</v>
      </c>
      <c r="AM183" s="11" t="s">
        <v>674</v>
      </c>
      <c r="AN183" s="14" t="s">
        <v>675</v>
      </c>
      <c r="AP183" s="281"/>
      <c r="AQ183" s="281"/>
      <c r="AR183" s="281"/>
      <c r="AS183" s="281"/>
      <c r="AT183" s="281"/>
      <c r="AU183" s="281"/>
      <c r="AV183" s="281"/>
    </row>
    <row r="184" spans="2:48" x14ac:dyDescent="0.25">
      <c r="B184" s="21">
        <f t="shared" si="43"/>
        <v>277</v>
      </c>
      <c r="C184" s="11" t="s">
        <v>671</v>
      </c>
      <c r="D184" s="11" t="s">
        <v>676</v>
      </c>
      <c r="E184" s="282">
        <v>45351</v>
      </c>
      <c r="F184" s="282">
        <v>29394</v>
      </c>
      <c r="G184" s="11" t="s">
        <v>673</v>
      </c>
      <c r="H184" s="11" t="s">
        <v>674</v>
      </c>
      <c r="I184" s="11">
        <v>10</v>
      </c>
      <c r="J184" s="11">
        <v>1781.76</v>
      </c>
      <c r="K184" s="11">
        <v>1781.76</v>
      </c>
      <c r="L184" s="11">
        <v>0</v>
      </c>
      <c r="M184" s="11">
        <v>0</v>
      </c>
      <c r="N184" s="11">
        <v>240000</v>
      </c>
      <c r="O184" s="11">
        <v>240000</v>
      </c>
      <c r="P184" s="11">
        <v>260000</v>
      </c>
      <c r="Q184" s="11">
        <v>260000</v>
      </c>
      <c r="R184" s="11">
        <v>0</v>
      </c>
      <c r="S184" s="11">
        <v>0</v>
      </c>
      <c r="T184" s="11">
        <v>0</v>
      </c>
      <c r="U184" s="11">
        <v>100000</v>
      </c>
      <c r="V184" s="11">
        <v>100000</v>
      </c>
      <c r="W184" s="11">
        <v>0</v>
      </c>
      <c r="X184" s="11">
        <v>0</v>
      </c>
      <c r="Y184" s="282">
        <v>1</v>
      </c>
      <c r="Z184" s="282">
        <v>1</v>
      </c>
      <c r="AA184" s="282">
        <v>1</v>
      </c>
      <c r="AB184" s="282">
        <v>1</v>
      </c>
      <c r="AC184" s="282">
        <v>1</v>
      </c>
      <c r="AD184" s="11" t="s">
        <v>674</v>
      </c>
      <c r="AE184" s="282">
        <v>1</v>
      </c>
      <c r="AF184" s="282">
        <v>1</v>
      </c>
      <c r="AG184" s="282">
        <v>1</v>
      </c>
      <c r="AH184" s="282">
        <v>1</v>
      </c>
      <c r="AI184" s="282">
        <v>1</v>
      </c>
      <c r="AJ184" s="282">
        <v>1</v>
      </c>
      <c r="AK184" s="282">
        <v>1</v>
      </c>
      <c r="AL184" s="11" t="s">
        <v>675</v>
      </c>
      <c r="AM184" s="11" t="s">
        <v>674</v>
      </c>
      <c r="AN184" s="14" t="s">
        <v>675</v>
      </c>
      <c r="AP184" s="281"/>
      <c r="AQ184" s="281"/>
      <c r="AR184" s="281"/>
      <c r="AS184" s="281"/>
      <c r="AT184" s="281"/>
      <c r="AU184" s="281"/>
      <c r="AV184" s="281"/>
    </row>
    <row r="185" spans="2:48" x14ac:dyDescent="0.25">
      <c r="B185" s="21">
        <f t="shared" si="43"/>
        <v>278</v>
      </c>
      <c r="C185" s="11" t="s">
        <v>671</v>
      </c>
      <c r="D185" s="11" t="s">
        <v>676</v>
      </c>
      <c r="E185" s="282">
        <v>45351</v>
      </c>
      <c r="F185" s="282">
        <v>34477</v>
      </c>
      <c r="G185" s="11" t="s">
        <v>677</v>
      </c>
      <c r="H185" s="11" t="s">
        <v>678</v>
      </c>
      <c r="I185" s="11">
        <v>9</v>
      </c>
      <c r="J185" s="11">
        <v>3595.4279999999999</v>
      </c>
      <c r="K185" s="11">
        <v>3595.4279999999999</v>
      </c>
      <c r="L185" s="11">
        <v>0</v>
      </c>
      <c r="M185" s="11">
        <v>0</v>
      </c>
      <c r="N185" s="11">
        <v>0</v>
      </c>
      <c r="O185" s="11">
        <v>0</v>
      </c>
      <c r="P185" s="11">
        <v>750000</v>
      </c>
      <c r="Q185" s="11">
        <v>750000</v>
      </c>
      <c r="R185" s="11">
        <v>0</v>
      </c>
      <c r="S185" s="11">
        <v>0</v>
      </c>
      <c r="T185" s="11">
        <v>0</v>
      </c>
      <c r="U185" s="11">
        <v>225000</v>
      </c>
      <c r="V185" s="11">
        <v>225000</v>
      </c>
      <c r="W185" s="11">
        <v>0</v>
      </c>
      <c r="X185" s="11">
        <v>0</v>
      </c>
      <c r="Y185" s="282">
        <v>1</v>
      </c>
      <c r="Z185" s="282">
        <v>1</v>
      </c>
      <c r="AA185" s="282">
        <v>1</v>
      </c>
      <c r="AB185" s="282">
        <v>1</v>
      </c>
      <c r="AC185" s="282">
        <v>1</v>
      </c>
      <c r="AD185" s="11" t="s">
        <v>674</v>
      </c>
      <c r="AE185" s="282">
        <v>1</v>
      </c>
      <c r="AF185" s="282">
        <v>1</v>
      </c>
      <c r="AG185" s="282">
        <v>1</v>
      </c>
      <c r="AH185" s="282">
        <v>1</v>
      </c>
      <c r="AI185" s="282">
        <v>1</v>
      </c>
      <c r="AJ185" s="282">
        <v>1</v>
      </c>
      <c r="AK185" s="282">
        <v>1</v>
      </c>
      <c r="AL185" s="11" t="s">
        <v>675</v>
      </c>
      <c r="AM185" s="11" t="s">
        <v>674</v>
      </c>
      <c r="AN185" s="14" t="s">
        <v>675</v>
      </c>
      <c r="AP185" s="281"/>
      <c r="AQ185" s="281"/>
      <c r="AR185" s="281"/>
      <c r="AS185" s="281"/>
      <c r="AT185" s="281"/>
      <c r="AU185" s="281"/>
      <c r="AV185" s="281"/>
    </row>
    <row r="186" spans="2:48" x14ac:dyDescent="0.25">
      <c r="B186" s="21">
        <f t="shared" si="43"/>
        <v>279</v>
      </c>
      <c r="C186" s="11" t="s">
        <v>671</v>
      </c>
      <c r="D186" s="11" t="s">
        <v>676</v>
      </c>
      <c r="E186" s="282">
        <v>45351</v>
      </c>
      <c r="F186" s="282">
        <v>31356</v>
      </c>
      <c r="G186" s="11" t="s">
        <v>677</v>
      </c>
      <c r="H186" s="11" t="s">
        <v>674</v>
      </c>
      <c r="I186" s="11">
        <v>4</v>
      </c>
      <c r="J186" s="11">
        <v>6112.68</v>
      </c>
      <c r="K186" s="11">
        <v>6112.68</v>
      </c>
      <c r="L186" s="11">
        <v>0</v>
      </c>
      <c r="M186" s="11">
        <v>0</v>
      </c>
      <c r="N186" s="11">
        <v>360000</v>
      </c>
      <c r="O186" s="11">
        <v>360000</v>
      </c>
      <c r="P186" s="11">
        <v>200000</v>
      </c>
      <c r="Q186" s="11">
        <v>200000</v>
      </c>
      <c r="R186" s="11">
        <v>500000</v>
      </c>
      <c r="S186" s="11">
        <v>500000</v>
      </c>
      <c r="T186" s="11">
        <v>0</v>
      </c>
      <c r="U186" s="11">
        <v>380000</v>
      </c>
      <c r="V186" s="11">
        <v>380000</v>
      </c>
      <c r="W186" s="11">
        <v>0</v>
      </c>
      <c r="X186" s="11">
        <v>0</v>
      </c>
      <c r="Y186" s="282">
        <v>1</v>
      </c>
      <c r="Z186" s="282">
        <v>1</v>
      </c>
      <c r="AA186" s="282">
        <v>1</v>
      </c>
      <c r="AB186" s="282">
        <v>1</v>
      </c>
      <c r="AC186" s="282">
        <v>1</v>
      </c>
      <c r="AD186" s="11" t="s">
        <v>674</v>
      </c>
      <c r="AE186" s="282">
        <v>1</v>
      </c>
      <c r="AF186" s="282">
        <v>1</v>
      </c>
      <c r="AG186" s="282">
        <v>1</v>
      </c>
      <c r="AH186" s="282">
        <v>1</v>
      </c>
      <c r="AI186" s="282">
        <v>1</v>
      </c>
      <c r="AJ186" s="282">
        <v>1</v>
      </c>
      <c r="AK186" s="282">
        <v>1</v>
      </c>
      <c r="AL186" s="11" t="s">
        <v>675</v>
      </c>
      <c r="AM186" s="11" t="s">
        <v>674</v>
      </c>
      <c r="AN186" s="14" t="s">
        <v>675</v>
      </c>
      <c r="AP186" s="281"/>
      <c r="AQ186" s="281"/>
      <c r="AR186" s="281"/>
      <c r="AS186" s="281"/>
      <c r="AT186" s="281"/>
      <c r="AU186" s="281"/>
      <c r="AV186" s="281"/>
    </row>
    <row r="187" spans="2:48" x14ac:dyDescent="0.25">
      <c r="B187" s="21">
        <f t="shared" si="43"/>
        <v>280</v>
      </c>
      <c r="C187" s="11" t="s">
        <v>671</v>
      </c>
      <c r="D187" s="11" t="s">
        <v>676</v>
      </c>
      <c r="E187" s="282">
        <v>45351</v>
      </c>
      <c r="F187" s="282">
        <v>36884</v>
      </c>
      <c r="G187" s="11" t="s">
        <v>673</v>
      </c>
      <c r="H187" s="11" t="s">
        <v>674</v>
      </c>
      <c r="I187" s="11">
        <v>3</v>
      </c>
      <c r="J187" s="11">
        <v>520.02480000000003</v>
      </c>
      <c r="K187" s="11">
        <v>520.02480000000003</v>
      </c>
      <c r="L187" s="11">
        <v>0</v>
      </c>
      <c r="M187" s="11">
        <v>0</v>
      </c>
      <c r="N187" s="11">
        <v>0</v>
      </c>
      <c r="O187" s="11">
        <v>0</v>
      </c>
      <c r="P187" s="11">
        <v>100000</v>
      </c>
      <c r="Q187" s="11">
        <v>100000</v>
      </c>
      <c r="R187" s="11">
        <v>0</v>
      </c>
      <c r="S187" s="11">
        <v>0</v>
      </c>
      <c r="T187" s="11">
        <v>0</v>
      </c>
      <c r="U187" s="11">
        <v>20000</v>
      </c>
      <c r="V187" s="11">
        <v>20000</v>
      </c>
      <c r="W187" s="11">
        <v>0</v>
      </c>
      <c r="X187" s="11">
        <v>0</v>
      </c>
      <c r="Y187" s="282">
        <v>1</v>
      </c>
      <c r="Z187" s="282">
        <v>1</v>
      </c>
      <c r="AA187" s="282">
        <v>1</v>
      </c>
      <c r="AB187" s="282">
        <v>1</v>
      </c>
      <c r="AC187" s="282">
        <v>1</v>
      </c>
      <c r="AD187" s="11" t="s">
        <v>674</v>
      </c>
      <c r="AE187" s="282">
        <v>1</v>
      </c>
      <c r="AF187" s="282">
        <v>1</v>
      </c>
      <c r="AG187" s="282">
        <v>1</v>
      </c>
      <c r="AH187" s="282">
        <v>1</v>
      </c>
      <c r="AI187" s="282">
        <v>1</v>
      </c>
      <c r="AJ187" s="282">
        <v>1</v>
      </c>
      <c r="AK187" s="282">
        <v>1</v>
      </c>
      <c r="AL187" s="11" t="s">
        <v>675</v>
      </c>
      <c r="AM187" s="11" t="s">
        <v>674</v>
      </c>
      <c r="AN187" s="14" t="s">
        <v>675</v>
      </c>
      <c r="AP187" s="281"/>
      <c r="AQ187" s="281"/>
      <c r="AR187" s="281"/>
      <c r="AS187" s="281"/>
      <c r="AT187" s="281"/>
      <c r="AU187" s="281"/>
      <c r="AV187" s="281"/>
    </row>
    <row r="188" spans="2:48" x14ac:dyDescent="0.25">
      <c r="B188" s="21">
        <f t="shared" si="43"/>
        <v>281</v>
      </c>
      <c r="C188" s="11" t="s">
        <v>671</v>
      </c>
      <c r="D188" s="11" t="s">
        <v>676</v>
      </c>
      <c r="E188" s="282">
        <v>45351</v>
      </c>
      <c r="F188" s="282">
        <v>33250</v>
      </c>
      <c r="G188" s="11" t="s">
        <v>673</v>
      </c>
      <c r="H188" s="11" t="s">
        <v>674</v>
      </c>
      <c r="I188" s="11">
        <v>9</v>
      </c>
      <c r="J188" s="11">
        <v>1545.9929999999999</v>
      </c>
      <c r="K188" s="11">
        <v>1545.9929999999999</v>
      </c>
      <c r="L188" s="11">
        <v>0</v>
      </c>
      <c r="M188" s="11">
        <v>0</v>
      </c>
      <c r="N188" s="11">
        <v>750000</v>
      </c>
      <c r="O188" s="11">
        <v>750000</v>
      </c>
      <c r="P188" s="11">
        <v>0</v>
      </c>
      <c r="Q188" s="11">
        <v>0</v>
      </c>
      <c r="R188" s="11">
        <v>0</v>
      </c>
      <c r="S188" s="11">
        <v>0</v>
      </c>
      <c r="T188" s="11">
        <v>0</v>
      </c>
      <c r="U188" s="11">
        <v>225000</v>
      </c>
      <c r="V188" s="11">
        <v>225000</v>
      </c>
      <c r="W188" s="11">
        <v>0</v>
      </c>
      <c r="X188" s="11">
        <v>0</v>
      </c>
      <c r="Y188" s="282">
        <v>1</v>
      </c>
      <c r="Z188" s="282">
        <v>1</v>
      </c>
      <c r="AA188" s="282">
        <v>1</v>
      </c>
      <c r="AB188" s="282">
        <v>1</v>
      </c>
      <c r="AC188" s="282">
        <v>1</v>
      </c>
      <c r="AD188" s="11" t="s">
        <v>674</v>
      </c>
      <c r="AE188" s="282">
        <v>1</v>
      </c>
      <c r="AF188" s="282">
        <v>1</v>
      </c>
      <c r="AG188" s="282">
        <v>1</v>
      </c>
      <c r="AH188" s="282">
        <v>1</v>
      </c>
      <c r="AI188" s="282">
        <v>1</v>
      </c>
      <c r="AJ188" s="282">
        <v>1</v>
      </c>
      <c r="AK188" s="282">
        <v>1</v>
      </c>
      <c r="AL188" s="11" t="s">
        <v>675</v>
      </c>
      <c r="AM188" s="11" t="s">
        <v>674</v>
      </c>
      <c r="AN188" s="14" t="s">
        <v>675</v>
      </c>
      <c r="AP188" s="281"/>
      <c r="AQ188" s="281"/>
      <c r="AR188" s="281"/>
      <c r="AS188" s="281"/>
      <c r="AT188" s="281"/>
      <c r="AU188" s="281"/>
      <c r="AV188" s="281"/>
    </row>
    <row r="189" spans="2:48" x14ac:dyDescent="0.25">
      <c r="B189" s="21">
        <f t="shared" si="43"/>
        <v>282</v>
      </c>
      <c r="C189" s="11" t="s">
        <v>671</v>
      </c>
      <c r="D189" s="11" t="s">
        <v>676</v>
      </c>
      <c r="E189" s="282">
        <v>45351</v>
      </c>
      <c r="F189" s="282">
        <v>34211</v>
      </c>
      <c r="G189" s="11" t="s">
        <v>677</v>
      </c>
      <c r="H189" s="11" t="s">
        <v>674</v>
      </c>
      <c r="I189" s="11">
        <v>3</v>
      </c>
      <c r="J189" s="11">
        <v>1253.8800000000001</v>
      </c>
      <c r="K189" s="11">
        <v>1253.8800000000001</v>
      </c>
      <c r="L189" s="11">
        <v>0</v>
      </c>
      <c r="M189" s="11">
        <v>0</v>
      </c>
      <c r="N189" s="11">
        <v>0</v>
      </c>
      <c r="O189" s="11">
        <v>0</v>
      </c>
      <c r="P189" s="11">
        <v>187000</v>
      </c>
      <c r="Q189" s="11">
        <v>187000</v>
      </c>
      <c r="R189" s="11">
        <v>0</v>
      </c>
      <c r="S189" s="11">
        <v>0</v>
      </c>
      <c r="T189" s="11">
        <v>0</v>
      </c>
      <c r="U189" s="11">
        <v>37400</v>
      </c>
      <c r="V189" s="11">
        <v>37400</v>
      </c>
      <c r="W189" s="11">
        <v>0</v>
      </c>
      <c r="X189" s="11">
        <v>0</v>
      </c>
      <c r="Y189" s="282">
        <v>1</v>
      </c>
      <c r="Z189" s="282">
        <v>1</v>
      </c>
      <c r="AA189" s="282">
        <v>1</v>
      </c>
      <c r="AB189" s="282">
        <v>1</v>
      </c>
      <c r="AC189" s="282">
        <v>1</v>
      </c>
      <c r="AD189" s="11" t="s">
        <v>674</v>
      </c>
      <c r="AE189" s="282">
        <v>1</v>
      </c>
      <c r="AF189" s="282">
        <v>1</v>
      </c>
      <c r="AG189" s="282">
        <v>1</v>
      </c>
      <c r="AH189" s="282">
        <v>1</v>
      </c>
      <c r="AI189" s="282">
        <v>1</v>
      </c>
      <c r="AJ189" s="282">
        <v>1</v>
      </c>
      <c r="AK189" s="282">
        <v>1</v>
      </c>
      <c r="AL189" s="11" t="s">
        <v>675</v>
      </c>
      <c r="AM189" s="11" t="s">
        <v>674</v>
      </c>
      <c r="AN189" s="14" t="s">
        <v>675</v>
      </c>
      <c r="AP189" s="281"/>
      <c r="AQ189" s="281"/>
      <c r="AR189" s="281"/>
      <c r="AS189" s="281"/>
      <c r="AT189" s="281"/>
      <c r="AU189" s="281"/>
      <c r="AV189" s="281"/>
    </row>
    <row r="190" spans="2:48" x14ac:dyDescent="0.25">
      <c r="B190" s="21">
        <f t="shared" si="43"/>
        <v>283</v>
      </c>
      <c r="C190" s="11" t="s">
        <v>671</v>
      </c>
      <c r="D190" s="11" t="s">
        <v>676</v>
      </c>
      <c r="E190" s="282">
        <v>45351</v>
      </c>
      <c r="F190" s="282">
        <v>32914</v>
      </c>
      <c r="G190" s="11" t="s">
        <v>673</v>
      </c>
      <c r="H190" s="11" t="s">
        <v>674</v>
      </c>
      <c r="I190" s="11">
        <v>6</v>
      </c>
      <c r="J190" s="11">
        <v>1295.4000000000001</v>
      </c>
      <c r="K190" s="11">
        <v>1295.4000000000001</v>
      </c>
      <c r="L190" s="11">
        <v>0</v>
      </c>
      <c r="M190" s="11">
        <v>0</v>
      </c>
      <c r="N190" s="11">
        <v>120000</v>
      </c>
      <c r="O190" s="11">
        <v>120000</v>
      </c>
      <c r="P190" s="11">
        <v>0</v>
      </c>
      <c r="Q190" s="11">
        <v>0</v>
      </c>
      <c r="R190" s="11">
        <v>350000</v>
      </c>
      <c r="S190" s="11">
        <v>350000</v>
      </c>
      <c r="T190" s="11">
        <v>0</v>
      </c>
      <c r="U190" s="11">
        <v>94000</v>
      </c>
      <c r="V190" s="11">
        <v>94000</v>
      </c>
      <c r="W190" s="11">
        <v>0</v>
      </c>
      <c r="X190" s="11">
        <v>0</v>
      </c>
      <c r="Y190" s="282">
        <v>1</v>
      </c>
      <c r="Z190" s="282">
        <v>1</v>
      </c>
      <c r="AA190" s="282">
        <v>1</v>
      </c>
      <c r="AB190" s="282">
        <v>1</v>
      </c>
      <c r="AC190" s="282">
        <v>1</v>
      </c>
      <c r="AD190" s="11" t="s">
        <v>674</v>
      </c>
      <c r="AE190" s="282">
        <v>1</v>
      </c>
      <c r="AF190" s="282">
        <v>1</v>
      </c>
      <c r="AG190" s="282">
        <v>1</v>
      </c>
      <c r="AH190" s="282">
        <v>1</v>
      </c>
      <c r="AI190" s="282">
        <v>1</v>
      </c>
      <c r="AJ190" s="282">
        <v>1</v>
      </c>
      <c r="AK190" s="282">
        <v>1</v>
      </c>
      <c r="AL190" s="11" t="s">
        <v>675</v>
      </c>
      <c r="AM190" s="11" t="s">
        <v>674</v>
      </c>
      <c r="AN190" s="14" t="s">
        <v>675</v>
      </c>
      <c r="AP190" s="281"/>
      <c r="AQ190" s="281"/>
      <c r="AR190" s="281"/>
      <c r="AS190" s="281"/>
      <c r="AT190" s="281"/>
      <c r="AU190" s="281"/>
      <c r="AV190" s="281"/>
    </row>
    <row r="191" spans="2:48" x14ac:dyDescent="0.25">
      <c r="B191" s="21">
        <f t="shared" si="43"/>
        <v>284</v>
      </c>
      <c r="C191" s="11" t="s">
        <v>671</v>
      </c>
      <c r="D191" s="11" t="s">
        <v>676</v>
      </c>
      <c r="E191" s="282">
        <v>45351</v>
      </c>
      <c r="F191" s="282">
        <v>35687</v>
      </c>
      <c r="G191" s="11" t="s">
        <v>673</v>
      </c>
      <c r="H191" s="11" t="s">
        <v>674</v>
      </c>
      <c r="I191" s="11">
        <v>6</v>
      </c>
      <c r="J191" s="11">
        <v>1095.33</v>
      </c>
      <c r="K191" s="11">
        <v>1095.33</v>
      </c>
      <c r="L191" s="11">
        <v>0</v>
      </c>
      <c r="M191" s="11">
        <v>0</v>
      </c>
      <c r="N191" s="11">
        <v>150000</v>
      </c>
      <c r="O191" s="11">
        <v>150000</v>
      </c>
      <c r="P191" s="11">
        <v>150000</v>
      </c>
      <c r="Q191" s="11">
        <v>150000</v>
      </c>
      <c r="R191" s="11">
        <v>200000</v>
      </c>
      <c r="S191" s="11">
        <v>200000</v>
      </c>
      <c r="T191" s="11">
        <v>0</v>
      </c>
      <c r="U191" s="11">
        <v>100000</v>
      </c>
      <c r="V191" s="11">
        <v>100000</v>
      </c>
      <c r="W191" s="11">
        <v>0</v>
      </c>
      <c r="X191" s="11">
        <v>0</v>
      </c>
      <c r="Y191" s="282">
        <v>1</v>
      </c>
      <c r="Z191" s="282">
        <v>1</v>
      </c>
      <c r="AA191" s="282">
        <v>1</v>
      </c>
      <c r="AB191" s="282">
        <v>1</v>
      </c>
      <c r="AC191" s="282">
        <v>1</v>
      </c>
      <c r="AD191" s="11" t="s">
        <v>674</v>
      </c>
      <c r="AE191" s="282">
        <v>1</v>
      </c>
      <c r="AF191" s="282">
        <v>1</v>
      </c>
      <c r="AG191" s="282">
        <v>1</v>
      </c>
      <c r="AH191" s="282">
        <v>1</v>
      </c>
      <c r="AI191" s="282">
        <v>1</v>
      </c>
      <c r="AJ191" s="282">
        <v>1</v>
      </c>
      <c r="AK191" s="282">
        <v>1</v>
      </c>
      <c r="AL191" s="11" t="s">
        <v>675</v>
      </c>
      <c r="AM191" s="11" t="s">
        <v>674</v>
      </c>
      <c r="AN191" s="14" t="s">
        <v>675</v>
      </c>
      <c r="AP191" s="281"/>
      <c r="AQ191" s="281"/>
      <c r="AR191" s="281"/>
      <c r="AS191" s="281"/>
      <c r="AT191" s="281"/>
      <c r="AU191" s="281"/>
      <c r="AV191" s="281"/>
    </row>
    <row r="192" spans="2:48" x14ac:dyDescent="0.25">
      <c r="B192" s="21">
        <f t="shared" si="43"/>
        <v>285</v>
      </c>
      <c r="C192" s="11" t="s">
        <v>671</v>
      </c>
      <c r="D192" s="11" t="s">
        <v>676</v>
      </c>
      <c r="E192" s="282">
        <v>45351</v>
      </c>
      <c r="F192" s="282">
        <v>32727</v>
      </c>
      <c r="G192" s="11" t="s">
        <v>677</v>
      </c>
      <c r="H192" s="11" t="s">
        <v>674</v>
      </c>
      <c r="I192" s="11">
        <v>7</v>
      </c>
      <c r="J192" s="11">
        <v>4743.7506720000001</v>
      </c>
      <c r="K192" s="11">
        <v>4743.7506720000001</v>
      </c>
      <c r="L192" s="11">
        <v>0</v>
      </c>
      <c r="M192" s="11">
        <v>0</v>
      </c>
      <c r="N192" s="11">
        <v>888000</v>
      </c>
      <c r="O192" s="11">
        <v>888000</v>
      </c>
      <c r="P192" s="11">
        <v>150000</v>
      </c>
      <c r="Q192" s="11">
        <v>150000</v>
      </c>
      <c r="R192" s="11">
        <v>0</v>
      </c>
      <c r="S192" s="11">
        <v>0</v>
      </c>
      <c r="T192" s="11">
        <v>0</v>
      </c>
      <c r="U192" s="11">
        <v>369000</v>
      </c>
      <c r="V192" s="11">
        <v>369000</v>
      </c>
      <c r="W192" s="11">
        <v>0</v>
      </c>
      <c r="X192" s="11">
        <v>0</v>
      </c>
      <c r="Y192" s="282">
        <v>1</v>
      </c>
      <c r="Z192" s="282">
        <v>1</v>
      </c>
      <c r="AA192" s="282">
        <v>1</v>
      </c>
      <c r="AB192" s="282">
        <v>1</v>
      </c>
      <c r="AC192" s="282">
        <v>1</v>
      </c>
      <c r="AD192" s="11" t="s">
        <v>674</v>
      </c>
      <c r="AE192" s="282">
        <v>1</v>
      </c>
      <c r="AF192" s="282">
        <v>1</v>
      </c>
      <c r="AG192" s="282">
        <v>1</v>
      </c>
      <c r="AH192" s="282">
        <v>1</v>
      </c>
      <c r="AI192" s="282">
        <v>1</v>
      </c>
      <c r="AJ192" s="282">
        <v>1</v>
      </c>
      <c r="AK192" s="282">
        <v>1</v>
      </c>
      <c r="AL192" s="11" t="s">
        <v>675</v>
      </c>
      <c r="AM192" s="11" t="s">
        <v>674</v>
      </c>
      <c r="AN192" s="14" t="s">
        <v>675</v>
      </c>
      <c r="AP192" s="281"/>
      <c r="AQ192" s="281"/>
      <c r="AR192" s="281"/>
      <c r="AS192" s="281"/>
      <c r="AT192" s="281"/>
      <c r="AU192" s="281"/>
      <c r="AV192" s="281"/>
    </row>
    <row r="193" spans="2:48" x14ac:dyDescent="0.25">
      <c r="B193" s="21">
        <f t="shared" si="43"/>
        <v>286</v>
      </c>
      <c r="C193" s="11" t="s">
        <v>671</v>
      </c>
      <c r="D193" s="11" t="s">
        <v>676</v>
      </c>
      <c r="E193" s="282">
        <v>45351</v>
      </c>
      <c r="F193" s="282">
        <v>35330</v>
      </c>
      <c r="G193" s="11" t="s">
        <v>673</v>
      </c>
      <c r="H193" s="11" t="s">
        <v>674</v>
      </c>
      <c r="I193" s="11">
        <v>7</v>
      </c>
      <c r="J193" s="11">
        <v>1087.68</v>
      </c>
      <c r="K193" s="11">
        <v>1087.68</v>
      </c>
      <c r="L193" s="11">
        <v>0</v>
      </c>
      <c r="M193" s="11">
        <v>0</v>
      </c>
      <c r="N193" s="11">
        <v>0</v>
      </c>
      <c r="O193" s="11">
        <v>0</v>
      </c>
      <c r="P193" s="11">
        <v>500000</v>
      </c>
      <c r="Q193" s="11">
        <v>500000</v>
      </c>
      <c r="R193" s="11">
        <v>0</v>
      </c>
      <c r="S193" s="11">
        <v>0</v>
      </c>
      <c r="T193" s="11">
        <v>0</v>
      </c>
      <c r="U193" s="11">
        <v>100000</v>
      </c>
      <c r="V193" s="11">
        <v>100000</v>
      </c>
      <c r="W193" s="11">
        <v>0</v>
      </c>
      <c r="X193" s="11">
        <v>0</v>
      </c>
      <c r="Y193" s="282">
        <v>1</v>
      </c>
      <c r="Z193" s="282">
        <v>1</v>
      </c>
      <c r="AA193" s="282">
        <v>1</v>
      </c>
      <c r="AB193" s="282">
        <v>1</v>
      </c>
      <c r="AC193" s="282">
        <v>1</v>
      </c>
      <c r="AD193" s="11" t="s">
        <v>674</v>
      </c>
      <c r="AE193" s="282">
        <v>1</v>
      </c>
      <c r="AF193" s="282">
        <v>1</v>
      </c>
      <c r="AG193" s="282">
        <v>1</v>
      </c>
      <c r="AH193" s="282">
        <v>1</v>
      </c>
      <c r="AI193" s="282">
        <v>1</v>
      </c>
      <c r="AJ193" s="282">
        <v>1</v>
      </c>
      <c r="AK193" s="282">
        <v>1</v>
      </c>
      <c r="AL193" s="11" t="s">
        <v>675</v>
      </c>
      <c r="AM193" s="11" t="s">
        <v>674</v>
      </c>
      <c r="AN193" s="14" t="s">
        <v>675</v>
      </c>
      <c r="AP193" s="281"/>
      <c r="AQ193" s="281"/>
      <c r="AR193" s="281"/>
      <c r="AS193" s="281"/>
      <c r="AT193" s="281"/>
      <c r="AU193" s="281"/>
      <c r="AV193" s="281"/>
    </row>
    <row r="194" spans="2:48" x14ac:dyDescent="0.25">
      <c r="B194" s="21">
        <f t="shared" si="43"/>
        <v>287</v>
      </c>
      <c r="C194" s="11" t="s">
        <v>671</v>
      </c>
      <c r="D194" s="11" t="s">
        <v>672</v>
      </c>
      <c r="E194" s="282">
        <v>44985</v>
      </c>
      <c r="F194" s="282">
        <v>33453</v>
      </c>
      <c r="G194" s="11" t="s">
        <v>673</v>
      </c>
      <c r="H194" s="11" t="s">
        <v>674</v>
      </c>
      <c r="I194" s="11">
        <v>9</v>
      </c>
      <c r="J194" s="11">
        <v>2641.2</v>
      </c>
      <c r="K194" s="11">
        <v>2641.2</v>
      </c>
      <c r="L194" s="11">
        <v>0</v>
      </c>
      <c r="M194" s="11">
        <v>0</v>
      </c>
      <c r="N194" s="11">
        <v>600000</v>
      </c>
      <c r="O194" s="11">
        <v>600000</v>
      </c>
      <c r="P194" s="11">
        <v>600000</v>
      </c>
      <c r="Q194" s="11">
        <v>600000</v>
      </c>
      <c r="R194" s="11">
        <v>300000</v>
      </c>
      <c r="S194" s="11">
        <v>300000</v>
      </c>
      <c r="T194" s="11">
        <v>0</v>
      </c>
      <c r="U194" s="11">
        <v>600000</v>
      </c>
      <c r="V194" s="11">
        <v>600000</v>
      </c>
      <c r="W194" s="11">
        <v>0</v>
      </c>
      <c r="X194" s="11">
        <v>0</v>
      </c>
      <c r="Y194" s="282">
        <v>1</v>
      </c>
      <c r="Z194" s="282">
        <v>1</v>
      </c>
      <c r="AA194" s="282">
        <v>1</v>
      </c>
      <c r="AB194" s="282">
        <v>1</v>
      </c>
      <c r="AC194" s="282">
        <v>1</v>
      </c>
      <c r="AD194" s="11" t="s">
        <v>674</v>
      </c>
      <c r="AE194" s="282">
        <v>1</v>
      </c>
      <c r="AF194" s="282">
        <v>1</v>
      </c>
      <c r="AG194" s="282">
        <v>1</v>
      </c>
      <c r="AH194" s="282">
        <v>1</v>
      </c>
      <c r="AI194" s="282">
        <v>1</v>
      </c>
      <c r="AJ194" s="282">
        <v>1</v>
      </c>
      <c r="AK194" s="282">
        <v>1</v>
      </c>
      <c r="AL194" s="11" t="s">
        <v>675</v>
      </c>
      <c r="AM194" s="11" t="s">
        <v>674</v>
      </c>
      <c r="AN194" s="14" t="s">
        <v>675</v>
      </c>
      <c r="AP194" s="281"/>
      <c r="AQ194" s="281"/>
      <c r="AR194" s="281"/>
      <c r="AS194" s="281"/>
      <c r="AT194" s="281"/>
      <c r="AU194" s="281"/>
      <c r="AV194" s="281"/>
    </row>
    <row r="195" spans="2:48" x14ac:dyDescent="0.25">
      <c r="B195" s="21">
        <f t="shared" si="43"/>
        <v>288</v>
      </c>
      <c r="C195" s="11" t="s">
        <v>671</v>
      </c>
      <c r="D195" s="11" t="s">
        <v>676</v>
      </c>
      <c r="E195" s="282">
        <v>45016</v>
      </c>
      <c r="F195" s="282">
        <v>36206</v>
      </c>
      <c r="G195" s="11" t="s">
        <v>673</v>
      </c>
      <c r="H195" s="11" t="s">
        <v>674</v>
      </c>
      <c r="I195" s="11">
        <v>9</v>
      </c>
      <c r="J195" s="11">
        <v>601.18200000000002</v>
      </c>
      <c r="K195" s="11">
        <v>601.18200000000002</v>
      </c>
      <c r="L195" s="11">
        <v>0</v>
      </c>
      <c r="M195" s="11">
        <v>0</v>
      </c>
      <c r="N195" s="11">
        <v>240000</v>
      </c>
      <c r="O195" s="11">
        <v>240000</v>
      </c>
      <c r="P195" s="11">
        <v>160000</v>
      </c>
      <c r="Q195" s="11">
        <v>160000</v>
      </c>
      <c r="R195" s="11">
        <v>100000</v>
      </c>
      <c r="S195" s="11">
        <v>100000</v>
      </c>
      <c r="T195" s="11">
        <v>0</v>
      </c>
      <c r="U195" s="11">
        <v>100000</v>
      </c>
      <c r="V195" s="11">
        <v>100000</v>
      </c>
      <c r="W195" s="11">
        <v>0</v>
      </c>
      <c r="X195" s="11">
        <v>0</v>
      </c>
      <c r="Y195" s="282">
        <v>1</v>
      </c>
      <c r="Z195" s="282">
        <v>1</v>
      </c>
      <c r="AA195" s="282">
        <v>1</v>
      </c>
      <c r="AB195" s="282">
        <v>1</v>
      </c>
      <c r="AC195" s="282">
        <v>1</v>
      </c>
      <c r="AD195" s="11" t="s">
        <v>674</v>
      </c>
      <c r="AE195" s="282">
        <v>1</v>
      </c>
      <c r="AF195" s="282">
        <v>1</v>
      </c>
      <c r="AG195" s="282">
        <v>1</v>
      </c>
      <c r="AH195" s="282">
        <v>1</v>
      </c>
      <c r="AI195" s="282">
        <v>1</v>
      </c>
      <c r="AJ195" s="282">
        <v>1</v>
      </c>
      <c r="AK195" s="282">
        <v>1</v>
      </c>
      <c r="AL195" s="11" t="s">
        <v>675</v>
      </c>
      <c r="AM195" s="11" t="s">
        <v>674</v>
      </c>
      <c r="AN195" s="14" t="s">
        <v>675</v>
      </c>
      <c r="AP195" s="281"/>
      <c r="AQ195" s="281"/>
      <c r="AR195" s="281"/>
      <c r="AS195" s="281"/>
      <c r="AT195" s="281"/>
      <c r="AU195" s="281"/>
      <c r="AV195" s="281"/>
    </row>
    <row r="196" spans="2:48" x14ac:dyDescent="0.25">
      <c r="B196" s="21">
        <f t="shared" si="43"/>
        <v>289</v>
      </c>
      <c r="C196" s="11" t="s">
        <v>671</v>
      </c>
      <c r="D196" s="11" t="s">
        <v>676</v>
      </c>
      <c r="E196" s="282">
        <v>45046</v>
      </c>
      <c r="F196" s="282">
        <v>34611</v>
      </c>
      <c r="G196" s="11" t="s">
        <v>677</v>
      </c>
      <c r="H196" s="11" t="s">
        <v>674</v>
      </c>
      <c r="I196" s="11">
        <v>7</v>
      </c>
      <c r="J196" s="11">
        <v>2296.0500000000002</v>
      </c>
      <c r="K196" s="11">
        <v>2296.0500000000002</v>
      </c>
      <c r="L196" s="11">
        <v>0</v>
      </c>
      <c r="M196" s="11">
        <v>0</v>
      </c>
      <c r="N196" s="11">
        <v>240000</v>
      </c>
      <c r="O196" s="11">
        <v>240000</v>
      </c>
      <c r="P196" s="11">
        <v>160000</v>
      </c>
      <c r="Q196" s="11">
        <v>160000</v>
      </c>
      <c r="R196" s="11">
        <v>100000</v>
      </c>
      <c r="S196" s="11">
        <v>100000</v>
      </c>
      <c r="T196" s="11">
        <v>0</v>
      </c>
      <c r="U196" s="11">
        <v>100000</v>
      </c>
      <c r="V196" s="11">
        <v>100000</v>
      </c>
      <c r="W196" s="11">
        <v>0</v>
      </c>
      <c r="X196" s="11">
        <v>0</v>
      </c>
      <c r="Y196" s="282">
        <v>1</v>
      </c>
      <c r="Z196" s="282">
        <v>1</v>
      </c>
      <c r="AA196" s="282">
        <v>1</v>
      </c>
      <c r="AB196" s="282">
        <v>1</v>
      </c>
      <c r="AC196" s="282">
        <v>1</v>
      </c>
      <c r="AD196" s="11" t="s">
        <v>674</v>
      </c>
      <c r="AE196" s="282">
        <v>1</v>
      </c>
      <c r="AF196" s="282">
        <v>1</v>
      </c>
      <c r="AG196" s="282">
        <v>1</v>
      </c>
      <c r="AH196" s="282">
        <v>1</v>
      </c>
      <c r="AI196" s="282">
        <v>1</v>
      </c>
      <c r="AJ196" s="282">
        <v>1</v>
      </c>
      <c r="AK196" s="282">
        <v>1</v>
      </c>
      <c r="AL196" s="11" t="s">
        <v>675</v>
      </c>
      <c r="AM196" s="11" t="s">
        <v>674</v>
      </c>
      <c r="AN196" s="14" t="s">
        <v>675</v>
      </c>
      <c r="AP196" s="281"/>
      <c r="AQ196" s="281"/>
      <c r="AR196" s="281"/>
      <c r="AS196" s="281"/>
      <c r="AT196" s="281"/>
      <c r="AU196" s="281"/>
      <c r="AV196" s="281"/>
    </row>
    <row r="197" spans="2:48" x14ac:dyDescent="0.25">
      <c r="B197" s="21">
        <f t="shared" si="43"/>
        <v>290</v>
      </c>
      <c r="C197" s="11" t="s">
        <v>671</v>
      </c>
      <c r="D197" s="11" t="s">
        <v>676</v>
      </c>
      <c r="E197" s="282">
        <v>45107</v>
      </c>
      <c r="F197" s="282">
        <v>32857</v>
      </c>
      <c r="G197" s="11" t="s">
        <v>677</v>
      </c>
      <c r="H197" s="11" t="s">
        <v>678</v>
      </c>
      <c r="I197" s="11">
        <v>6</v>
      </c>
      <c r="J197" s="11">
        <v>3195.12</v>
      </c>
      <c r="K197" s="11">
        <v>3195.12</v>
      </c>
      <c r="L197" s="11">
        <v>0</v>
      </c>
      <c r="M197" s="11">
        <v>0</v>
      </c>
      <c r="N197" s="11">
        <v>120000</v>
      </c>
      <c r="O197" s="11">
        <v>120000</v>
      </c>
      <c r="P197" s="11">
        <v>0</v>
      </c>
      <c r="Q197" s="11">
        <v>0</v>
      </c>
      <c r="R197" s="11">
        <v>300000</v>
      </c>
      <c r="S197" s="11">
        <v>300000</v>
      </c>
      <c r="T197" s="11">
        <v>0</v>
      </c>
      <c r="U197" s="11">
        <v>84000</v>
      </c>
      <c r="V197" s="11">
        <v>84000</v>
      </c>
      <c r="W197" s="11">
        <v>0</v>
      </c>
      <c r="X197" s="11">
        <v>0</v>
      </c>
      <c r="Y197" s="282">
        <v>1</v>
      </c>
      <c r="Z197" s="282">
        <v>1</v>
      </c>
      <c r="AA197" s="282">
        <v>1</v>
      </c>
      <c r="AB197" s="282">
        <v>1</v>
      </c>
      <c r="AC197" s="282">
        <v>1</v>
      </c>
      <c r="AD197" s="11" t="s">
        <v>674</v>
      </c>
      <c r="AE197" s="282">
        <v>1</v>
      </c>
      <c r="AF197" s="282">
        <v>1</v>
      </c>
      <c r="AG197" s="282">
        <v>1</v>
      </c>
      <c r="AH197" s="282">
        <v>1</v>
      </c>
      <c r="AI197" s="282">
        <v>1</v>
      </c>
      <c r="AJ197" s="282">
        <v>1</v>
      </c>
      <c r="AK197" s="282">
        <v>1</v>
      </c>
      <c r="AL197" s="11" t="s">
        <v>675</v>
      </c>
      <c r="AM197" s="11" t="s">
        <v>674</v>
      </c>
      <c r="AN197" s="14" t="s">
        <v>675</v>
      </c>
      <c r="AP197" s="281"/>
      <c r="AQ197" s="281"/>
      <c r="AR197" s="281"/>
      <c r="AS197" s="281"/>
      <c r="AT197" s="281"/>
      <c r="AU197" s="281"/>
      <c r="AV197" s="281"/>
    </row>
    <row r="198" spans="2:48" x14ac:dyDescent="0.25">
      <c r="B198" s="21">
        <f t="shared" si="43"/>
        <v>291</v>
      </c>
      <c r="C198" s="11" t="s">
        <v>671</v>
      </c>
      <c r="D198" s="11" t="s">
        <v>676</v>
      </c>
      <c r="E198" s="282">
        <v>45291</v>
      </c>
      <c r="F198" s="282">
        <v>34041</v>
      </c>
      <c r="G198" s="11" t="s">
        <v>677</v>
      </c>
      <c r="H198" s="11" t="s">
        <v>674</v>
      </c>
      <c r="I198" s="11">
        <v>7</v>
      </c>
      <c r="J198" s="11">
        <v>3340.8270000000002</v>
      </c>
      <c r="K198" s="11">
        <v>3340.8270000000002</v>
      </c>
      <c r="L198" s="11">
        <v>0</v>
      </c>
      <c r="M198" s="11">
        <v>0</v>
      </c>
      <c r="N198" s="11">
        <v>0</v>
      </c>
      <c r="O198" s="11">
        <v>0</v>
      </c>
      <c r="P198" s="11">
        <v>750000</v>
      </c>
      <c r="Q198" s="11">
        <v>750000</v>
      </c>
      <c r="R198" s="11">
        <v>0</v>
      </c>
      <c r="S198" s="11">
        <v>0</v>
      </c>
      <c r="T198" s="11">
        <v>0</v>
      </c>
      <c r="U198" s="11">
        <v>225000</v>
      </c>
      <c r="V198" s="11">
        <v>225000</v>
      </c>
      <c r="W198" s="11">
        <v>0</v>
      </c>
      <c r="X198" s="11">
        <v>0</v>
      </c>
      <c r="Y198" s="282">
        <v>1</v>
      </c>
      <c r="Z198" s="282">
        <v>1</v>
      </c>
      <c r="AA198" s="282">
        <v>1</v>
      </c>
      <c r="AB198" s="282">
        <v>1</v>
      </c>
      <c r="AC198" s="282">
        <v>1</v>
      </c>
      <c r="AD198" s="11" t="s">
        <v>674</v>
      </c>
      <c r="AE198" s="282">
        <v>1</v>
      </c>
      <c r="AF198" s="282">
        <v>1</v>
      </c>
      <c r="AG198" s="282">
        <v>1</v>
      </c>
      <c r="AH198" s="282">
        <v>1</v>
      </c>
      <c r="AI198" s="282">
        <v>1</v>
      </c>
      <c r="AJ198" s="282">
        <v>1</v>
      </c>
      <c r="AK198" s="282">
        <v>1</v>
      </c>
      <c r="AL198" s="11" t="s">
        <v>675</v>
      </c>
      <c r="AM198" s="11" t="s">
        <v>674</v>
      </c>
      <c r="AN198" s="14" t="s">
        <v>675</v>
      </c>
      <c r="AP198" s="281"/>
      <c r="AQ198" s="281"/>
      <c r="AR198" s="281"/>
      <c r="AS198" s="281"/>
      <c r="AT198" s="281"/>
      <c r="AU198" s="281"/>
      <c r="AV198" s="281"/>
    </row>
    <row r="199" spans="2:48" x14ac:dyDescent="0.25">
      <c r="B199" s="21">
        <f t="shared" si="43"/>
        <v>292</v>
      </c>
      <c r="C199" s="11" t="s">
        <v>671</v>
      </c>
      <c r="D199" s="11" t="s">
        <v>676</v>
      </c>
      <c r="E199" s="282">
        <v>45169</v>
      </c>
      <c r="F199" s="282">
        <v>34930</v>
      </c>
      <c r="G199" s="11" t="s">
        <v>673</v>
      </c>
      <c r="H199" s="11" t="s">
        <v>674</v>
      </c>
      <c r="I199" s="11">
        <v>8</v>
      </c>
      <c r="J199" s="11">
        <v>1025.364</v>
      </c>
      <c r="K199" s="11">
        <v>1025.364</v>
      </c>
      <c r="L199" s="11">
        <v>0</v>
      </c>
      <c r="M199" s="11">
        <v>0</v>
      </c>
      <c r="N199" s="11">
        <v>0</v>
      </c>
      <c r="O199" s="11">
        <v>0</v>
      </c>
      <c r="P199" s="11">
        <v>500000</v>
      </c>
      <c r="Q199" s="11">
        <v>500000</v>
      </c>
      <c r="R199" s="11">
        <v>0</v>
      </c>
      <c r="S199" s="11">
        <v>0</v>
      </c>
      <c r="T199" s="11">
        <v>0</v>
      </c>
      <c r="U199" s="11">
        <v>100000</v>
      </c>
      <c r="V199" s="11">
        <v>100000</v>
      </c>
      <c r="W199" s="11">
        <v>0</v>
      </c>
      <c r="X199" s="11">
        <v>0</v>
      </c>
      <c r="Y199" s="282">
        <v>1</v>
      </c>
      <c r="Z199" s="282">
        <v>1</v>
      </c>
      <c r="AA199" s="282">
        <v>1</v>
      </c>
      <c r="AB199" s="282">
        <v>1</v>
      </c>
      <c r="AC199" s="282">
        <v>1</v>
      </c>
      <c r="AD199" s="11" t="s">
        <v>674</v>
      </c>
      <c r="AE199" s="282">
        <v>1</v>
      </c>
      <c r="AF199" s="282">
        <v>1</v>
      </c>
      <c r="AG199" s="282">
        <v>1</v>
      </c>
      <c r="AH199" s="282">
        <v>1</v>
      </c>
      <c r="AI199" s="282">
        <v>1</v>
      </c>
      <c r="AJ199" s="282">
        <v>1</v>
      </c>
      <c r="AK199" s="282">
        <v>1</v>
      </c>
      <c r="AL199" s="11" t="s">
        <v>675</v>
      </c>
      <c r="AM199" s="11" t="s">
        <v>674</v>
      </c>
      <c r="AN199" s="14" t="s">
        <v>675</v>
      </c>
      <c r="AP199" s="281"/>
      <c r="AQ199" s="281"/>
      <c r="AR199" s="281"/>
      <c r="AS199" s="281"/>
      <c r="AT199" s="281"/>
      <c r="AU199" s="281"/>
      <c r="AV199" s="281"/>
    </row>
    <row r="200" spans="2:48" x14ac:dyDescent="0.25">
      <c r="B200" s="21">
        <f t="shared" si="43"/>
        <v>293</v>
      </c>
      <c r="C200" s="11" t="s">
        <v>671</v>
      </c>
      <c r="D200" s="11" t="s">
        <v>676</v>
      </c>
      <c r="E200" s="282">
        <v>45260</v>
      </c>
      <c r="F200" s="282">
        <v>26736</v>
      </c>
      <c r="G200" s="11" t="s">
        <v>673</v>
      </c>
      <c r="H200" s="11" t="s">
        <v>674</v>
      </c>
      <c r="I200" s="11">
        <v>10</v>
      </c>
      <c r="J200" s="11">
        <v>4327.1459999999997</v>
      </c>
      <c r="K200" s="11">
        <v>4327.1459999999997</v>
      </c>
      <c r="L200" s="11">
        <v>0</v>
      </c>
      <c r="M200" s="11">
        <v>0</v>
      </c>
      <c r="N200" s="11">
        <v>0</v>
      </c>
      <c r="O200" s="11">
        <v>0</v>
      </c>
      <c r="P200" s="11">
        <v>750000</v>
      </c>
      <c r="Q200" s="11">
        <v>750000</v>
      </c>
      <c r="R200" s="11">
        <v>0</v>
      </c>
      <c r="S200" s="11">
        <v>0</v>
      </c>
      <c r="T200" s="11">
        <v>0</v>
      </c>
      <c r="U200" s="11">
        <v>225000</v>
      </c>
      <c r="V200" s="11">
        <v>225000</v>
      </c>
      <c r="W200" s="11">
        <v>0</v>
      </c>
      <c r="X200" s="11">
        <v>0</v>
      </c>
      <c r="Y200" s="282">
        <v>1</v>
      </c>
      <c r="Z200" s="282">
        <v>1</v>
      </c>
      <c r="AA200" s="282">
        <v>1</v>
      </c>
      <c r="AB200" s="282">
        <v>1</v>
      </c>
      <c r="AC200" s="282">
        <v>1</v>
      </c>
      <c r="AD200" s="11" t="s">
        <v>674</v>
      </c>
      <c r="AE200" s="282">
        <v>1</v>
      </c>
      <c r="AF200" s="282">
        <v>1</v>
      </c>
      <c r="AG200" s="282">
        <v>1</v>
      </c>
      <c r="AH200" s="282">
        <v>1</v>
      </c>
      <c r="AI200" s="282">
        <v>1</v>
      </c>
      <c r="AJ200" s="282">
        <v>1</v>
      </c>
      <c r="AK200" s="282">
        <v>1</v>
      </c>
      <c r="AL200" s="11" t="s">
        <v>675</v>
      </c>
      <c r="AM200" s="11" t="s">
        <v>674</v>
      </c>
      <c r="AN200" s="14" t="s">
        <v>675</v>
      </c>
      <c r="AP200" s="281"/>
      <c r="AQ200" s="281"/>
      <c r="AR200" s="281"/>
      <c r="AS200" s="281"/>
      <c r="AT200" s="281"/>
      <c r="AU200" s="281"/>
      <c r="AV200" s="281"/>
    </row>
    <row r="201" spans="2:48" x14ac:dyDescent="0.25">
      <c r="B201" s="21">
        <f t="shared" si="43"/>
        <v>294</v>
      </c>
      <c r="C201" s="11" t="s">
        <v>671</v>
      </c>
      <c r="D201" s="11" t="s">
        <v>676</v>
      </c>
      <c r="E201" s="282">
        <v>45291</v>
      </c>
      <c r="F201" s="282">
        <v>35349</v>
      </c>
      <c r="G201" s="11" t="s">
        <v>673</v>
      </c>
      <c r="H201" s="11" t="s">
        <v>674</v>
      </c>
      <c r="I201" s="11">
        <v>8</v>
      </c>
      <c r="J201" s="11">
        <v>1337.904</v>
      </c>
      <c r="K201" s="11">
        <v>1337.904</v>
      </c>
      <c r="L201" s="11">
        <v>0</v>
      </c>
      <c r="M201" s="11">
        <v>0</v>
      </c>
      <c r="N201" s="11">
        <v>480000</v>
      </c>
      <c r="O201" s="11">
        <v>480000</v>
      </c>
      <c r="P201" s="11">
        <v>100000</v>
      </c>
      <c r="Q201" s="11">
        <v>100000</v>
      </c>
      <c r="R201" s="11">
        <v>170000</v>
      </c>
      <c r="S201" s="11">
        <v>170000</v>
      </c>
      <c r="T201" s="11">
        <v>0</v>
      </c>
      <c r="U201" s="11">
        <v>225000</v>
      </c>
      <c r="V201" s="11">
        <v>225000</v>
      </c>
      <c r="W201" s="11">
        <v>0</v>
      </c>
      <c r="X201" s="11">
        <v>0</v>
      </c>
      <c r="Y201" s="282">
        <v>1</v>
      </c>
      <c r="Z201" s="282">
        <v>1</v>
      </c>
      <c r="AA201" s="282">
        <v>1</v>
      </c>
      <c r="AB201" s="282">
        <v>1</v>
      </c>
      <c r="AC201" s="282">
        <v>1</v>
      </c>
      <c r="AD201" s="11" t="s">
        <v>674</v>
      </c>
      <c r="AE201" s="282">
        <v>1</v>
      </c>
      <c r="AF201" s="282">
        <v>1</v>
      </c>
      <c r="AG201" s="282">
        <v>1</v>
      </c>
      <c r="AH201" s="282">
        <v>1</v>
      </c>
      <c r="AI201" s="282">
        <v>1</v>
      </c>
      <c r="AJ201" s="282">
        <v>1</v>
      </c>
      <c r="AK201" s="282">
        <v>1</v>
      </c>
      <c r="AL201" s="11" t="s">
        <v>675</v>
      </c>
      <c r="AM201" s="11" t="s">
        <v>674</v>
      </c>
      <c r="AN201" s="14" t="s">
        <v>675</v>
      </c>
      <c r="AP201" s="281"/>
      <c r="AQ201" s="281"/>
      <c r="AR201" s="281"/>
      <c r="AS201" s="281"/>
      <c r="AT201" s="281"/>
      <c r="AU201" s="281"/>
      <c r="AV201" s="281"/>
    </row>
    <row r="202" spans="2:48" x14ac:dyDescent="0.25">
      <c r="B202" s="21">
        <f t="shared" ref="B202:B233" si="44">B201+1</f>
        <v>295</v>
      </c>
      <c r="C202" s="11" t="s">
        <v>671</v>
      </c>
      <c r="D202" s="11" t="s">
        <v>676</v>
      </c>
      <c r="E202" s="282">
        <v>45322</v>
      </c>
      <c r="F202" s="282">
        <v>33949</v>
      </c>
      <c r="G202" s="11" t="s">
        <v>673</v>
      </c>
      <c r="H202" s="11" t="s">
        <v>674</v>
      </c>
      <c r="I202" s="11">
        <v>6</v>
      </c>
      <c r="J202" s="11">
        <v>1675.452699552</v>
      </c>
      <c r="K202" s="11">
        <v>1675.452699552</v>
      </c>
      <c r="L202" s="11">
        <v>0</v>
      </c>
      <c r="M202" s="11">
        <v>0</v>
      </c>
      <c r="N202" s="11">
        <v>349992</v>
      </c>
      <c r="O202" s="11">
        <v>349992</v>
      </c>
      <c r="P202" s="11">
        <v>200000</v>
      </c>
      <c r="Q202" s="11">
        <v>200000</v>
      </c>
      <c r="R202" s="11">
        <v>200000</v>
      </c>
      <c r="S202" s="11">
        <v>200000</v>
      </c>
      <c r="T202" s="11">
        <v>0</v>
      </c>
      <c r="U202" s="11">
        <v>224996</v>
      </c>
      <c r="V202" s="11">
        <v>224996</v>
      </c>
      <c r="W202" s="11">
        <v>0</v>
      </c>
      <c r="X202" s="11">
        <v>0</v>
      </c>
      <c r="Y202" s="282">
        <v>1</v>
      </c>
      <c r="Z202" s="282">
        <v>1</v>
      </c>
      <c r="AA202" s="282">
        <v>1</v>
      </c>
      <c r="AB202" s="282">
        <v>1</v>
      </c>
      <c r="AC202" s="282">
        <v>1</v>
      </c>
      <c r="AD202" s="11" t="s">
        <v>674</v>
      </c>
      <c r="AE202" s="282">
        <v>1</v>
      </c>
      <c r="AF202" s="282">
        <v>1</v>
      </c>
      <c r="AG202" s="282">
        <v>1</v>
      </c>
      <c r="AH202" s="282">
        <v>1</v>
      </c>
      <c r="AI202" s="282">
        <v>1</v>
      </c>
      <c r="AJ202" s="282">
        <v>1</v>
      </c>
      <c r="AK202" s="282">
        <v>1</v>
      </c>
      <c r="AL202" s="11" t="s">
        <v>675</v>
      </c>
      <c r="AM202" s="11" t="s">
        <v>674</v>
      </c>
      <c r="AN202" s="14" t="s">
        <v>675</v>
      </c>
      <c r="AP202" s="281"/>
      <c r="AQ202" s="281"/>
      <c r="AR202" s="281"/>
      <c r="AS202" s="281"/>
      <c r="AT202" s="281"/>
      <c r="AU202" s="281"/>
      <c r="AV202" s="281"/>
    </row>
    <row r="203" spans="2:48" x14ac:dyDescent="0.25">
      <c r="B203" s="21">
        <f t="shared" si="44"/>
        <v>296</v>
      </c>
      <c r="C203" s="11" t="s">
        <v>671</v>
      </c>
      <c r="D203" s="11" t="s">
        <v>676</v>
      </c>
      <c r="E203" s="282">
        <v>45077</v>
      </c>
      <c r="F203" s="282">
        <v>34134</v>
      </c>
      <c r="G203" s="11" t="s">
        <v>673</v>
      </c>
      <c r="H203" s="11" t="s">
        <v>674</v>
      </c>
      <c r="I203" s="11">
        <v>9</v>
      </c>
      <c r="J203" s="11">
        <v>1393.2</v>
      </c>
      <c r="K203" s="11">
        <v>1393.2</v>
      </c>
      <c r="L203" s="11">
        <v>0</v>
      </c>
      <c r="M203" s="11">
        <v>0</v>
      </c>
      <c r="N203" s="11">
        <v>120000</v>
      </c>
      <c r="O203" s="11">
        <v>120000</v>
      </c>
      <c r="P203" s="11">
        <v>0</v>
      </c>
      <c r="Q203" s="11">
        <v>0</v>
      </c>
      <c r="R203" s="11">
        <v>630000</v>
      </c>
      <c r="S203" s="11">
        <v>630000</v>
      </c>
      <c r="T203" s="11">
        <v>0</v>
      </c>
      <c r="U203" s="11">
        <v>225000</v>
      </c>
      <c r="V203" s="11">
        <v>225000</v>
      </c>
      <c r="W203" s="11">
        <v>0</v>
      </c>
      <c r="X203" s="11">
        <v>0</v>
      </c>
      <c r="Y203" s="282">
        <v>1</v>
      </c>
      <c r="Z203" s="282">
        <v>1</v>
      </c>
      <c r="AA203" s="282">
        <v>1</v>
      </c>
      <c r="AB203" s="282">
        <v>1</v>
      </c>
      <c r="AC203" s="282">
        <v>1</v>
      </c>
      <c r="AD203" s="11" t="s">
        <v>674</v>
      </c>
      <c r="AE203" s="282">
        <v>1</v>
      </c>
      <c r="AF203" s="282">
        <v>1</v>
      </c>
      <c r="AG203" s="282">
        <v>1</v>
      </c>
      <c r="AH203" s="282">
        <v>1</v>
      </c>
      <c r="AI203" s="282">
        <v>1</v>
      </c>
      <c r="AJ203" s="282">
        <v>1</v>
      </c>
      <c r="AK203" s="282">
        <v>1</v>
      </c>
      <c r="AL203" s="11" t="s">
        <v>675</v>
      </c>
      <c r="AM203" s="11" t="s">
        <v>674</v>
      </c>
      <c r="AN203" s="14" t="s">
        <v>675</v>
      </c>
      <c r="AP203" s="281"/>
      <c r="AQ203" s="281"/>
      <c r="AR203" s="281"/>
      <c r="AS203" s="281"/>
      <c r="AT203" s="281"/>
      <c r="AU203" s="281"/>
      <c r="AV203" s="281"/>
    </row>
    <row r="204" spans="2:48" x14ac:dyDescent="0.25">
      <c r="B204" s="21">
        <f t="shared" si="44"/>
        <v>297</v>
      </c>
      <c r="C204" s="11" t="s">
        <v>671</v>
      </c>
      <c r="D204" s="11" t="s">
        <v>676</v>
      </c>
      <c r="E204" s="282">
        <v>45351</v>
      </c>
      <c r="F204" s="282">
        <v>35597</v>
      </c>
      <c r="G204" s="11" t="s">
        <v>673</v>
      </c>
      <c r="H204" s="11" t="s">
        <v>674</v>
      </c>
      <c r="I204" s="11">
        <v>8</v>
      </c>
      <c r="J204" s="11">
        <v>2364.36</v>
      </c>
      <c r="K204" s="11">
        <v>2364.36</v>
      </c>
      <c r="L204" s="11">
        <v>0</v>
      </c>
      <c r="M204" s="11">
        <v>0</v>
      </c>
      <c r="N204" s="11">
        <v>1560000</v>
      </c>
      <c r="O204" s="11">
        <v>1560000</v>
      </c>
      <c r="P204" s="11">
        <v>0</v>
      </c>
      <c r="Q204" s="11">
        <v>0</v>
      </c>
      <c r="R204" s="11">
        <v>0</v>
      </c>
      <c r="S204" s="11">
        <v>0</v>
      </c>
      <c r="T204" s="11">
        <v>0</v>
      </c>
      <c r="U204" s="11">
        <v>648000</v>
      </c>
      <c r="V204" s="11">
        <v>648000</v>
      </c>
      <c r="W204" s="11">
        <v>0</v>
      </c>
      <c r="X204" s="11">
        <v>0</v>
      </c>
      <c r="Y204" s="282">
        <v>1</v>
      </c>
      <c r="Z204" s="282">
        <v>1</v>
      </c>
      <c r="AA204" s="282">
        <v>1</v>
      </c>
      <c r="AB204" s="282">
        <v>1</v>
      </c>
      <c r="AC204" s="282">
        <v>1</v>
      </c>
      <c r="AD204" s="11" t="s">
        <v>674</v>
      </c>
      <c r="AE204" s="282">
        <v>1</v>
      </c>
      <c r="AF204" s="282">
        <v>1</v>
      </c>
      <c r="AG204" s="282">
        <v>1</v>
      </c>
      <c r="AH204" s="282">
        <v>1</v>
      </c>
      <c r="AI204" s="282">
        <v>1</v>
      </c>
      <c r="AJ204" s="282">
        <v>1</v>
      </c>
      <c r="AK204" s="282">
        <v>1</v>
      </c>
      <c r="AL204" s="11" t="s">
        <v>675</v>
      </c>
      <c r="AM204" s="11" t="s">
        <v>674</v>
      </c>
      <c r="AN204" s="14" t="s">
        <v>675</v>
      </c>
      <c r="AP204" s="281"/>
      <c r="AQ204" s="281"/>
      <c r="AR204" s="281"/>
      <c r="AS204" s="281"/>
      <c r="AT204" s="281"/>
      <c r="AU204" s="281"/>
      <c r="AV204" s="281"/>
    </row>
    <row r="205" spans="2:48" x14ac:dyDescent="0.25">
      <c r="B205" s="21">
        <f t="shared" si="44"/>
        <v>298</v>
      </c>
      <c r="C205" s="11" t="s">
        <v>671</v>
      </c>
      <c r="D205" s="11" t="s">
        <v>676</v>
      </c>
      <c r="E205" s="282">
        <v>45351</v>
      </c>
      <c r="F205" s="282">
        <v>34052</v>
      </c>
      <c r="G205" s="11" t="s">
        <v>673</v>
      </c>
      <c r="H205" s="11" t="s">
        <v>674</v>
      </c>
      <c r="I205" s="11">
        <v>7</v>
      </c>
      <c r="J205" s="11">
        <v>1150.8628799999999</v>
      </c>
      <c r="K205" s="11">
        <v>1150.8628799999999</v>
      </c>
      <c r="L205" s="11">
        <v>0</v>
      </c>
      <c r="M205" s="11">
        <v>0</v>
      </c>
      <c r="N205" s="11">
        <v>120000</v>
      </c>
      <c r="O205" s="11">
        <v>120000</v>
      </c>
      <c r="P205" s="11">
        <v>200000</v>
      </c>
      <c r="Q205" s="11">
        <v>200000</v>
      </c>
      <c r="R205" s="11">
        <v>150000</v>
      </c>
      <c r="S205" s="11">
        <v>150000</v>
      </c>
      <c r="T205" s="11">
        <v>0</v>
      </c>
      <c r="U205" s="11">
        <v>94000</v>
      </c>
      <c r="V205" s="11">
        <v>94000</v>
      </c>
      <c r="W205" s="11">
        <v>0</v>
      </c>
      <c r="X205" s="11">
        <v>0</v>
      </c>
      <c r="Y205" s="282">
        <v>1</v>
      </c>
      <c r="Z205" s="282">
        <v>1</v>
      </c>
      <c r="AA205" s="282">
        <v>1</v>
      </c>
      <c r="AB205" s="282">
        <v>1</v>
      </c>
      <c r="AC205" s="282">
        <v>1</v>
      </c>
      <c r="AD205" s="11" t="s">
        <v>674</v>
      </c>
      <c r="AE205" s="282">
        <v>1</v>
      </c>
      <c r="AF205" s="282">
        <v>1</v>
      </c>
      <c r="AG205" s="282">
        <v>1</v>
      </c>
      <c r="AH205" s="282">
        <v>1</v>
      </c>
      <c r="AI205" s="282">
        <v>1</v>
      </c>
      <c r="AJ205" s="282">
        <v>1</v>
      </c>
      <c r="AK205" s="282">
        <v>1</v>
      </c>
      <c r="AL205" s="11" t="s">
        <v>675</v>
      </c>
      <c r="AM205" s="11" t="s">
        <v>674</v>
      </c>
      <c r="AN205" s="14" t="s">
        <v>675</v>
      </c>
      <c r="AP205" s="281"/>
      <c r="AQ205" s="281"/>
      <c r="AR205" s="281"/>
      <c r="AS205" s="281"/>
      <c r="AT205" s="281"/>
      <c r="AU205" s="281"/>
      <c r="AV205" s="281"/>
    </row>
    <row r="206" spans="2:48" x14ac:dyDescent="0.25">
      <c r="B206" s="21">
        <f t="shared" si="44"/>
        <v>299</v>
      </c>
      <c r="C206" s="11" t="s">
        <v>671</v>
      </c>
      <c r="D206" s="11" t="s">
        <v>676</v>
      </c>
      <c r="E206" s="282">
        <v>45351</v>
      </c>
      <c r="F206" s="282">
        <v>33603</v>
      </c>
      <c r="G206" s="11" t="s">
        <v>673</v>
      </c>
      <c r="H206" s="11" t="s">
        <v>674</v>
      </c>
      <c r="I206" s="11">
        <v>9</v>
      </c>
      <c r="J206" s="11">
        <v>1103.5740000000001</v>
      </c>
      <c r="K206" s="11">
        <v>1103.5740000000001</v>
      </c>
      <c r="L206" s="11">
        <v>0</v>
      </c>
      <c r="M206" s="11">
        <v>0</v>
      </c>
      <c r="N206" s="11">
        <v>0</v>
      </c>
      <c r="O206" s="11">
        <v>0</v>
      </c>
      <c r="P206" s="11">
        <v>500000</v>
      </c>
      <c r="Q206" s="11">
        <v>500000</v>
      </c>
      <c r="R206" s="11">
        <v>0</v>
      </c>
      <c r="S206" s="11">
        <v>0</v>
      </c>
      <c r="T206" s="11">
        <v>0</v>
      </c>
      <c r="U206" s="11">
        <v>100000</v>
      </c>
      <c r="V206" s="11">
        <v>100000</v>
      </c>
      <c r="W206" s="11">
        <v>0</v>
      </c>
      <c r="X206" s="11">
        <v>0</v>
      </c>
      <c r="Y206" s="282">
        <v>1</v>
      </c>
      <c r="Z206" s="282">
        <v>1</v>
      </c>
      <c r="AA206" s="282">
        <v>1</v>
      </c>
      <c r="AB206" s="282">
        <v>1</v>
      </c>
      <c r="AC206" s="282">
        <v>1</v>
      </c>
      <c r="AD206" s="11" t="s">
        <v>674</v>
      </c>
      <c r="AE206" s="282">
        <v>1</v>
      </c>
      <c r="AF206" s="282">
        <v>1</v>
      </c>
      <c r="AG206" s="282">
        <v>1</v>
      </c>
      <c r="AH206" s="282">
        <v>1</v>
      </c>
      <c r="AI206" s="282">
        <v>1</v>
      </c>
      <c r="AJ206" s="282">
        <v>1</v>
      </c>
      <c r="AK206" s="282">
        <v>1</v>
      </c>
      <c r="AL206" s="11" t="s">
        <v>675</v>
      </c>
      <c r="AM206" s="11" t="s">
        <v>674</v>
      </c>
      <c r="AN206" s="14" t="s">
        <v>675</v>
      </c>
      <c r="AP206" s="281"/>
      <c r="AQ206" s="281"/>
      <c r="AR206" s="281"/>
      <c r="AS206" s="281"/>
      <c r="AT206" s="281"/>
      <c r="AU206" s="281"/>
      <c r="AV206" s="281"/>
    </row>
    <row r="207" spans="2:48" x14ac:dyDescent="0.25">
      <c r="B207" s="21">
        <f t="shared" si="44"/>
        <v>300</v>
      </c>
      <c r="C207" s="11" t="s">
        <v>671</v>
      </c>
      <c r="D207" s="11" t="s">
        <v>676</v>
      </c>
      <c r="E207" s="282">
        <v>45351</v>
      </c>
      <c r="F207" s="282">
        <v>34338</v>
      </c>
      <c r="G207" s="11" t="s">
        <v>677</v>
      </c>
      <c r="H207" s="11" t="s">
        <v>674</v>
      </c>
      <c r="I207" s="11">
        <v>6</v>
      </c>
      <c r="J207" s="11">
        <v>2401.0619999999999</v>
      </c>
      <c r="K207" s="11">
        <v>2401.0619999999999</v>
      </c>
      <c r="L207" s="11">
        <v>0</v>
      </c>
      <c r="M207" s="11">
        <v>0</v>
      </c>
      <c r="N207" s="11">
        <v>240000</v>
      </c>
      <c r="O207" s="11">
        <v>240000</v>
      </c>
      <c r="P207" s="11">
        <v>100000</v>
      </c>
      <c r="Q207" s="11">
        <v>100000</v>
      </c>
      <c r="R207" s="11">
        <v>160000</v>
      </c>
      <c r="S207" s="11">
        <v>160000</v>
      </c>
      <c r="T207" s="11">
        <v>0</v>
      </c>
      <c r="U207" s="11">
        <v>100000</v>
      </c>
      <c r="V207" s="11">
        <v>100000</v>
      </c>
      <c r="W207" s="11">
        <v>0</v>
      </c>
      <c r="X207" s="11">
        <v>0</v>
      </c>
      <c r="Y207" s="282">
        <v>1</v>
      </c>
      <c r="Z207" s="282">
        <v>1</v>
      </c>
      <c r="AA207" s="282">
        <v>1</v>
      </c>
      <c r="AB207" s="282">
        <v>1</v>
      </c>
      <c r="AC207" s="282">
        <v>1</v>
      </c>
      <c r="AD207" s="11" t="s">
        <v>674</v>
      </c>
      <c r="AE207" s="282">
        <v>1</v>
      </c>
      <c r="AF207" s="282">
        <v>1</v>
      </c>
      <c r="AG207" s="282">
        <v>1</v>
      </c>
      <c r="AH207" s="282">
        <v>1</v>
      </c>
      <c r="AI207" s="282">
        <v>1</v>
      </c>
      <c r="AJ207" s="282">
        <v>1</v>
      </c>
      <c r="AK207" s="282">
        <v>1</v>
      </c>
      <c r="AL207" s="11" t="s">
        <v>675</v>
      </c>
      <c r="AM207" s="11" t="s">
        <v>674</v>
      </c>
      <c r="AN207" s="14" t="s">
        <v>675</v>
      </c>
      <c r="AP207" s="281"/>
      <c r="AQ207" s="281"/>
      <c r="AR207" s="281"/>
      <c r="AS207" s="281"/>
      <c r="AT207" s="281"/>
      <c r="AU207" s="281"/>
      <c r="AV207" s="281"/>
    </row>
    <row r="208" spans="2:48" x14ac:dyDescent="0.25">
      <c r="B208" s="21">
        <f t="shared" si="44"/>
        <v>301</v>
      </c>
      <c r="C208" s="11" t="s">
        <v>671</v>
      </c>
      <c r="D208" s="11" t="s">
        <v>676</v>
      </c>
      <c r="E208" s="282">
        <v>45351</v>
      </c>
      <c r="F208" s="282">
        <v>35403</v>
      </c>
      <c r="G208" s="11" t="s">
        <v>673</v>
      </c>
      <c r="H208" s="11" t="s">
        <v>674</v>
      </c>
      <c r="I208" s="11">
        <v>4</v>
      </c>
      <c r="J208" s="11">
        <v>1210.944</v>
      </c>
      <c r="K208" s="11">
        <v>1210.944</v>
      </c>
      <c r="L208" s="11">
        <v>0</v>
      </c>
      <c r="M208" s="11">
        <v>0</v>
      </c>
      <c r="N208" s="11">
        <v>240000</v>
      </c>
      <c r="O208" s="11">
        <v>240000</v>
      </c>
      <c r="P208" s="11">
        <v>0</v>
      </c>
      <c r="Q208" s="11">
        <v>0</v>
      </c>
      <c r="R208" s="11">
        <v>260000</v>
      </c>
      <c r="S208" s="11">
        <v>260000</v>
      </c>
      <c r="T208" s="11">
        <v>0</v>
      </c>
      <c r="U208" s="11">
        <v>100000</v>
      </c>
      <c r="V208" s="11">
        <v>100000</v>
      </c>
      <c r="W208" s="11">
        <v>0</v>
      </c>
      <c r="X208" s="11">
        <v>0</v>
      </c>
      <c r="Y208" s="282">
        <v>1</v>
      </c>
      <c r="Z208" s="282">
        <v>1</v>
      </c>
      <c r="AA208" s="282">
        <v>1</v>
      </c>
      <c r="AB208" s="282">
        <v>1</v>
      </c>
      <c r="AC208" s="282">
        <v>1</v>
      </c>
      <c r="AD208" s="11" t="s">
        <v>674</v>
      </c>
      <c r="AE208" s="282">
        <v>1</v>
      </c>
      <c r="AF208" s="282">
        <v>1</v>
      </c>
      <c r="AG208" s="282">
        <v>1</v>
      </c>
      <c r="AH208" s="282">
        <v>1</v>
      </c>
      <c r="AI208" s="282">
        <v>1</v>
      </c>
      <c r="AJ208" s="282">
        <v>1</v>
      </c>
      <c r="AK208" s="282">
        <v>1</v>
      </c>
      <c r="AL208" s="11" t="s">
        <v>675</v>
      </c>
      <c r="AM208" s="11" t="s">
        <v>674</v>
      </c>
      <c r="AN208" s="14" t="s">
        <v>675</v>
      </c>
      <c r="AP208" s="281"/>
      <c r="AQ208" s="281"/>
      <c r="AR208" s="281"/>
      <c r="AS208" s="281"/>
      <c r="AT208" s="281"/>
      <c r="AU208" s="281"/>
      <c r="AV208" s="281"/>
    </row>
    <row r="209" spans="2:48" x14ac:dyDescent="0.25">
      <c r="B209" s="21">
        <f t="shared" si="44"/>
        <v>302</v>
      </c>
      <c r="C209" s="11" t="s">
        <v>671</v>
      </c>
      <c r="D209" s="11" t="s">
        <v>676</v>
      </c>
      <c r="E209" s="282">
        <v>45351</v>
      </c>
      <c r="F209" s="282">
        <v>34581</v>
      </c>
      <c r="G209" s="11" t="s">
        <v>673</v>
      </c>
      <c r="H209" s="11" t="s">
        <v>674</v>
      </c>
      <c r="I209" s="11">
        <v>8</v>
      </c>
      <c r="J209" s="11">
        <v>1051.548</v>
      </c>
      <c r="K209" s="11">
        <v>1051.548</v>
      </c>
      <c r="L209" s="11">
        <v>0</v>
      </c>
      <c r="M209" s="11">
        <v>0</v>
      </c>
      <c r="N209" s="11">
        <v>0</v>
      </c>
      <c r="O209" s="11">
        <v>0</v>
      </c>
      <c r="P209" s="11">
        <v>500000</v>
      </c>
      <c r="Q209" s="11">
        <v>500000</v>
      </c>
      <c r="R209" s="11">
        <v>0</v>
      </c>
      <c r="S209" s="11">
        <v>0</v>
      </c>
      <c r="T209" s="11">
        <v>0</v>
      </c>
      <c r="U209" s="11">
        <v>100000</v>
      </c>
      <c r="V209" s="11">
        <v>100000</v>
      </c>
      <c r="W209" s="11">
        <v>0</v>
      </c>
      <c r="X209" s="11">
        <v>0</v>
      </c>
      <c r="Y209" s="282">
        <v>1</v>
      </c>
      <c r="Z209" s="282">
        <v>1</v>
      </c>
      <c r="AA209" s="282">
        <v>1</v>
      </c>
      <c r="AB209" s="282">
        <v>1</v>
      </c>
      <c r="AC209" s="282">
        <v>1</v>
      </c>
      <c r="AD209" s="11" t="s">
        <v>674</v>
      </c>
      <c r="AE209" s="282">
        <v>1</v>
      </c>
      <c r="AF209" s="282">
        <v>1</v>
      </c>
      <c r="AG209" s="282">
        <v>1</v>
      </c>
      <c r="AH209" s="282">
        <v>1</v>
      </c>
      <c r="AI209" s="282">
        <v>1</v>
      </c>
      <c r="AJ209" s="282">
        <v>1</v>
      </c>
      <c r="AK209" s="282">
        <v>1</v>
      </c>
      <c r="AL209" s="11" t="s">
        <v>675</v>
      </c>
      <c r="AM209" s="11" t="s">
        <v>674</v>
      </c>
      <c r="AN209" s="14" t="s">
        <v>675</v>
      </c>
      <c r="AP209" s="281"/>
      <c r="AQ209" s="281"/>
      <c r="AR209" s="281"/>
      <c r="AS209" s="281"/>
      <c r="AT209" s="281"/>
      <c r="AU209" s="281"/>
      <c r="AV209" s="281"/>
    </row>
    <row r="210" spans="2:48" x14ac:dyDescent="0.25">
      <c r="B210" s="21">
        <f t="shared" si="44"/>
        <v>303</v>
      </c>
      <c r="C210" s="11" t="s">
        <v>671</v>
      </c>
      <c r="D210" s="11" t="s">
        <v>676</v>
      </c>
      <c r="E210" s="282">
        <v>45351</v>
      </c>
      <c r="F210" s="282">
        <v>34303</v>
      </c>
      <c r="G210" s="11" t="s">
        <v>673</v>
      </c>
      <c r="H210" s="11" t="s">
        <v>674</v>
      </c>
      <c r="I210" s="11">
        <v>2</v>
      </c>
      <c r="J210" s="11">
        <v>2148.12</v>
      </c>
      <c r="K210" s="11">
        <v>2148.12</v>
      </c>
      <c r="L210" s="11">
        <v>0</v>
      </c>
      <c r="M210" s="11">
        <v>0</v>
      </c>
      <c r="N210" s="11">
        <v>480000</v>
      </c>
      <c r="O210" s="11">
        <v>480000</v>
      </c>
      <c r="P210" s="11">
        <v>270000</v>
      </c>
      <c r="Q210" s="11">
        <v>270000</v>
      </c>
      <c r="R210" s="11">
        <v>0</v>
      </c>
      <c r="S210" s="11">
        <v>0</v>
      </c>
      <c r="T210" s="11">
        <v>0</v>
      </c>
      <c r="U210" s="11">
        <v>225000</v>
      </c>
      <c r="V210" s="11">
        <v>225000</v>
      </c>
      <c r="W210" s="11">
        <v>0</v>
      </c>
      <c r="X210" s="11">
        <v>0</v>
      </c>
      <c r="Y210" s="282">
        <v>1</v>
      </c>
      <c r="Z210" s="282">
        <v>1</v>
      </c>
      <c r="AA210" s="282">
        <v>1</v>
      </c>
      <c r="AB210" s="282">
        <v>1</v>
      </c>
      <c r="AC210" s="282">
        <v>1</v>
      </c>
      <c r="AD210" s="11" t="s">
        <v>674</v>
      </c>
      <c r="AE210" s="282">
        <v>1</v>
      </c>
      <c r="AF210" s="282">
        <v>1</v>
      </c>
      <c r="AG210" s="282">
        <v>1</v>
      </c>
      <c r="AH210" s="282">
        <v>1</v>
      </c>
      <c r="AI210" s="282">
        <v>1</v>
      </c>
      <c r="AJ210" s="282">
        <v>1</v>
      </c>
      <c r="AK210" s="282">
        <v>1</v>
      </c>
      <c r="AL210" s="11" t="s">
        <v>675</v>
      </c>
      <c r="AM210" s="11" t="s">
        <v>674</v>
      </c>
      <c r="AN210" s="14" t="s">
        <v>675</v>
      </c>
      <c r="AP210" s="281"/>
      <c r="AQ210" s="281"/>
      <c r="AR210" s="281"/>
      <c r="AS210" s="281"/>
      <c r="AT210" s="281"/>
      <c r="AU210" s="281"/>
      <c r="AV210" s="281"/>
    </row>
    <row r="211" spans="2:48" x14ac:dyDescent="0.25">
      <c r="B211" s="21">
        <f t="shared" si="44"/>
        <v>304</v>
      </c>
      <c r="C211" s="11" t="s">
        <v>671</v>
      </c>
      <c r="D211" s="11" t="s">
        <v>676</v>
      </c>
      <c r="E211" s="282">
        <v>45351</v>
      </c>
      <c r="F211" s="282">
        <v>33529</v>
      </c>
      <c r="G211" s="11" t="s">
        <v>673</v>
      </c>
      <c r="H211" s="11" t="s">
        <v>674</v>
      </c>
      <c r="I211" s="11">
        <v>4</v>
      </c>
      <c r="J211" s="11">
        <v>1369.05</v>
      </c>
      <c r="K211" s="11">
        <v>1369.05</v>
      </c>
      <c r="L211" s="11">
        <v>0</v>
      </c>
      <c r="M211" s="11">
        <v>0</v>
      </c>
      <c r="N211" s="11">
        <v>0</v>
      </c>
      <c r="O211" s="11">
        <v>0</v>
      </c>
      <c r="P211" s="11">
        <v>500000</v>
      </c>
      <c r="Q211" s="11">
        <v>500000</v>
      </c>
      <c r="R211" s="11">
        <v>0</v>
      </c>
      <c r="S211" s="11">
        <v>0</v>
      </c>
      <c r="T211" s="11">
        <v>0</v>
      </c>
      <c r="U211" s="11">
        <v>100000</v>
      </c>
      <c r="V211" s="11">
        <v>100000</v>
      </c>
      <c r="W211" s="11">
        <v>0</v>
      </c>
      <c r="X211" s="11">
        <v>0</v>
      </c>
      <c r="Y211" s="282">
        <v>1</v>
      </c>
      <c r="Z211" s="282">
        <v>1</v>
      </c>
      <c r="AA211" s="282">
        <v>1</v>
      </c>
      <c r="AB211" s="282">
        <v>1</v>
      </c>
      <c r="AC211" s="282">
        <v>1</v>
      </c>
      <c r="AD211" s="11" t="s">
        <v>674</v>
      </c>
      <c r="AE211" s="282">
        <v>1</v>
      </c>
      <c r="AF211" s="282">
        <v>1</v>
      </c>
      <c r="AG211" s="282">
        <v>1</v>
      </c>
      <c r="AH211" s="282">
        <v>1</v>
      </c>
      <c r="AI211" s="282">
        <v>1</v>
      </c>
      <c r="AJ211" s="282">
        <v>1</v>
      </c>
      <c r="AK211" s="282">
        <v>1</v>
      </c>
      <c r="AL211" s="11" t="s">
        <v>675</v>
      </c>
      <c r="AM211" s="11" t="s">
        <v>674</v>
      </c>
      <c r="AN211" s="14" t="s">
        <v>675</v>
      </c>
      <c r="AP211" s="281"/>
      <c r="AQ211" s="281"/>
      <c r="AR211" s="281"/>
      <c r="AS211" s="281"/>
      <c r="AT211" s="281"/>
      <c r="AU211" s="281"/>
      <c r="AV211" s="281"/>
    </row>
    <row r="212" spans="2:48" x14ac:dyDescent="0.25">
      <c r="B212" s="21">
        <f t="shared" si="44"/>
        <v>305</v>
      </c>
      <c r="C212" s="11" t="s">
        <v>671</v>
      </c>
      <c r="D212" s="11" t="s">
        <v>676</v>
      </c>
      <c r="E212" s="282">
        <v>45351</v>
      </c>
      <c r="F212" s="282">
        <v>35275</v>
      </c>
      <c r="G212" s="11" t="s">
        <v>673</v>
      </c>
      <c r="H212" s="11" t="s">
        <v>674</v>
      </c>
      <c r="I212" s="11">
        <v>6</v>
      </c>
      <c r="J212" s="11">
        <v>1115.8800000000001</v>
      </c>
      <c r="K212" s="11">
        <v>1115.8800000000001</v>
      </c>
      <c r="L212" s="11">
        <v>0</v>
      </c>
      <c r="M212" s="11">
        <v>0</v>
      </c>
      <c r="N212" s="11">
        <v>0</v>
      </c>
      <c r="O212" s="11">
        <v>0</v>
      </c>
      <c r="P212" s="11">
        <v>500000</v>
      </c>
      <c r="Q212" s="11">
        <v>500000</v>
      </c>
      <c r="R212" s="11">
        <v>0</v>
      </c>
      <c r="S212" s="11">
        <v>0</v>
      </c>
      <c r="T212" s="11">
        <v>0</v>
      </c>
      <c r="U212" s="11">
        <v>100000</v>
      </c>
      <c r="V212" s="11">
        <v>100000</v>
      </c>
      <c r="W212" s="11">
        <v>0</v>
      </c>
      <c r="X212" s="11">
        <v>0</v>
      </c>
      <c r="Y212" s="282">
        <v>1</v>
      </c>
      <c r="Z212" s="282">
        <v>1</v>
      </c>
      <c r="AA212" s="282">
        <v>1</v>
      </c>
      <c r="AB212" s="282">
        <v>1</v>
      </c>
      <c r="AC212" s="282">
        <v>1</v>
      </c>
      <c r="AD212" s="11" t="s">
        <v>674</v>
      </c>
      <c r="AE212" s="282">
        <v>1</v>
      </c>
      <c r="AF212" s="282">
        <v>1</v>
      </c>
      <c r="AG212" s="282">
        <v>1</v>
      </c>
      <c r="AH212" s="282">
        <v>1</v>
      </c>
      <c r="AI212" s="282">
        <v>1</v>
      </c>
      <c r="AJ212" s="282">
        <v>1</v>
      </c>
      <c r="AK212" s="282">
        <v>1</v>
      </c>
      <c r="AL212" s="11" t="s">
        <v>675</v>
      </c>
      <c r="AM212" s="11" t="s">
        <v>674</v>
      </c>
      <c r="AN212" s="14" t="s">
        <v>675</v>
      </c>
      <c r="AP212" s="281"/>
      <c r="AQ212" s="281"/>
      <c r="AR212" s="281"/>
      <c r="AS212" s="281"/>
      <c r="AT212" s="281"/>
      <c r="AU212" s="281"/>
      <c r="AV212" s="281"/>
    </row>
    <row r="213" spans="2:48" x14ac:dyDescent="0.25">
      <c r="B213" s="21">
        <f t="shared" si="44"/>
        <v>306</v>
      </c>
      <c r="C213" s="11" t="s">
        <v>671</v>
      </c>
      <c r="D213" s="11" t="s">
        <v>676</v>
      </c>
      <c r="E213" s="282">
        <v>45351</v>
      </c>
      <c r="F213" s="282">
        <v>33168</v>
      </c>
      <c r="G213" s="11" t="s">
        <v>673</v>
      </c>
      <c r="H213" s="11" t="s">
        <v>674</v>
      </c>
      <c r="I213" s="11">
        <v>6</v>
      </c>
      <c r="J213" s="11">
        <v>1309.47</v>
      </c>
      <c r="K213" s="11">
        <v>1309.47</v>
      </c>
      <c r="L213" s="11">
        <v>0</v>
      </c>
      <c r="M213" s="11">
        <v>0</v>
      </c>
      <c r="N213" s="11">
        <v>0</v>
      </c>
      <c r="O213" s="11">
        <v>0</v>
      </c>
      <c r="P213" s="11">
        <v>500000</v>
      </c>
      <c r="Q213" s="11">
        <v>500000</v>
      </c>
      <c r="R213" s="11">
        <v>0</v>
      </c>
      <c r="S213" s="11">
        <v>0</v>
      </c>
      <c r="T213" s="11">
        <v>0</v>
      </c>
      <c r="U213" s="11">
        <v>100000</v>
      </c>
      <c r="V213" s="11">
        <v>100000</v>
      </c>
      <c r="W213" s="11">
        <v>0</v>
      </c>
      <c r="X213" s="11">
        <v>0</v>
      </c>
      <c r="Y213" s="282">
        <v>1</v>
      </c>
      <c r="Z213" s="282">
        <v>1</v>
      </c>
      <c r="AA213" s="282">
        <v>1</v>
      </c>
      <c r="AB213" s="282">
        <v>1</v>
      </c>
      <c r="AC213" s="282">
        <v>1</v>
      </c>
      <c r="AD213" s="11" t="s">
        <v>674</v>
      </c>
      <c r="AE213" s="282">
        <v>1</v>
      </c>
      <c r="AF213" s="282">
        <v>1</v>
      </c>
      <c r="AG213" s="282">
        <v>1</v>
      </c>
      <c r="AH213" s="282">
        <v>1</v>
      </c>
      <c r="AI213" s="282">
        <v>1</v>
      </c>
      <c r="AJ213" s="282">
        <v>1</v>
      </c>
      <c r="AK213" s="282">
        <v>1</v>
      </c>
      <c r="AL213" s="11" t="s">
        <v>675</v>
      </c>
      <c r="AM213" s="11" t="s">
        <v>674</v>
      </c>
      <c r="AN213" s="14" t="s">
        <v>675</v>
      </c>
      <c r="AP213" s="281"/>
      <c r="AQ213" s="281"/>
      <c r="AR213" s="281"/>
      <c r="AS213" s="281"/>
      <c r="AT213" s="281"/>
      <c r="AU213" s="281"/>
      <c r="AV213" s="281"/>
    </row>
    <row r="214" spans="2:48" x14ac:dyDescent="0.25">
      <c r="B214" s="21">
        <f t="shared" si="44"/>
        <v>307</v>
      </c>
      <c r="C214" s="11" t="s">
        <v>671</v>
      </c>
      <c r="D214" s="11" t="s">
        <v>676</v>
      </c>
      <c r="E214" s="282">
        <v>45351</v>
      </c>
      <c r="F214" s="282">
        <v>32629</v>
      </c>
      <c r="G214" s="11" t="s">
        <v>677</v>
      </c>
      <c r="H214" s="11" t="s">
        <v>674</v>
      </c>
      <c r="I214" s="11">
        <v>2</v>
      </c>
      <c r="J214" s="11">
        <v>4629.8695200000002</v>
      </c>
      <c r="K214" s="11">
        <v>4629.8695200000002</v>
      </c>
      <c r="L214" s="11">
        <v>0</v>
      </c>
      <c r="M214" s="11">
        <v>0</v>
      </c>
      <c r="N214" s="11">
        <v>240000</v>
      </c>
      <c r="O214" s="11">
        <v>240000</v>
      </c>
      <c r="P214" s="11">
        <v>500000</v>
      </c>
      <c r="Q214" s="11">
        <v>500000</v>
      </c>
      <c r="R214" s="11">
        <v>0</v>
      </c>
      <c r="S214" s="11">
        <v>0</v>
      </c>
      <c r="T214" s="11">
        <v>0</v>
      </c>
      <c r="U214" s="11">
        <v>220000</v>
      </c>
      <c r="V214" s="11">
        <v>220000</v>
      </c>
      <c r="W214" s="11">
        <v>0</v>
      </c>
      <c r="X214" s="11">
        <v>0</v>
      </c>
      <c r="Y214" s="282">
        <v>1</v>
      </c>
      <c r="Z214" s="282">
        <v>1</v>
      </c>
      <c r="AA214" s="282">
        <v>1</v>
      </c>
      <c r="AB214" s="282">
        <v>1</v>
      </c>
      <c r="AC214" s="282">
        <v>1</v>
      </c>
      <c r="AD214" s="11" t="s">
        <v>674</v>
      </c>
      <c r="AE214" s="282">
        <v>1</v>
      </c>
      <c r="AF214" s="282">
        <v>1</v>
      </c>
      <c r="AG214" s="282">
        <v>1</v>
      </c>
      <c r="AH214" s="282">
        <v>1</v>
      </c>
      <c r="AI214" s="282">
        <v>1</v>
      </c>
      <c r="AJ214" s="282">
        <v>1</v>
      </c>
      <c r="AK214" s="282">
        <v>1</v>
      </c>
      <c r="AL214" s="11" t="s">
        <v>675</v>
      </c>
      <c r="AM214" s="11" t="s">
        <v>674</v>
      </c>
      <c r="AN214" s="14" t="s">
        <v>675</v>
      </c>
      <c r="AP214" s="281"/>
      <c r="AQ214" s="281"/>
      <c r="AR214" s="281"/>
      <c r="AS214" s="281"/>
      <c r="AT214" s="281"/>
      <c r="AU214" s="281"/>
      <c r="AV214" s="281"/>
    </row>
    <row r="215" spans="2:48" x14ac:dyDescent="0.25">
      <c r="B215" s="21">
        <f t="shared" si="44"/>
        <v>308</v>
      </c>
      <c r="C215" s="11" t="s">
        <v>671</v>
      </c>
      <c r="D215" s="11" t="s">
        <v>676</v>
      </c>
      <c r="E215" s="282">
        <v>45351</v>
      </c>
      <c r="F215" s="282">
        <v>35173</v>
      </c>
      <c r="G215" s="11" t="s">
        <v>673</v>
      </c>
      <c r="H215" s="11" t="s">
        <v>674</v>
      </c>
      <c r="I215" s="11">
        <v>8</v>
      </c>
      <c r="J215" s="11">
        <v>1025.3529509760001</v>
      </c>
      <c r="K215" s="11">
        <v>1025.3529509760001</v>
      </c>
      <c r="L215" s="11">
        <v>0</v>
      </c>
      <c r="M215" s="11">
        <v>0</v>
      </c>
      <c r="N215" s="11">
        <v>499992</v>
      </c>
      <c r="O215" s="11">
        <v>499992</v>
      </c>
      <c r="P215" s="11">
        <v>0</v>
      </c>
      <c r="Q215" s="11">
        <v>0</v>
      </c>
      <c r="R215" s="11">
        <v>0</v>
      </c>
      <c r="S215" s="11">
        <v>0</v>
      </c>
      <c r="T215" s="11">
        <v>0</v>
      </c>
      <c r="U215" s="11">
        <v>99998.399999999994</v>
      </c>
      <c r="V215" s="11">
        <v>99998.399999999994</v>
      </c>
      <c r="W215" s="11">
        <v>0</v>
      </c>
      <c r="X215" s="11">
        <v>0</v>
      </c>
      <c r="Y215" s="282">
        <v>1</v>
      </c>
      <c r="Z215" s="282">
        <v>1</v>
      </c>
      <c r="AA215" s="282">
        <v>1</v>
      </c>
      <c r="AB215" s="282">
        <v>1</v>
      </c>
      <c r="AC215" s="282">
        <v>1</v>
      </c>
      <c r="AD215" s="11" t="s">
        <v>674</v>
      </c>
      <c r="AE215" s="282">
        <v>1</v>
      </c>
      <c r="AF215" s="282">
        <v>1</v>
      </c>
      <c r="AG215" s="282">
        <v>1</v>
      </c>
      <c r="AH215" s="282">
        <v>1</v>
      </c>
      <c r="AI215" s="282">
        <v>1</v>
      </c>
      <c r="AJ215" s="282">
        <v>1</v>
      </c>
      <c r="AK215" s="282">
        <v>1</v>
      </c>
      <c r="AL215" s="11" t="s">
        <v>675</v>
      </c>
      <c r="AM215" s="11" t="s">
        <v>674</v>
      </c>
      <c r="AN215" s="14" t="s">
        <v>675</v>
      </c>
      <c r="AP215" s="281"/>
      <c r="AQ215" s="281"/>
      <c r="AR215" s="281"/>
      <c r="AS215" s="281"/>
      <c r="AT215" s="281"/>
      <c r="AU215" s="281"/>
      <c r="AV215" s="281"/>
    </row>
    <row r="216" spans="2:48" x14ac:dyDescent="0.25">
      <c r="B216" s="21">
        <f t="shared" si="44"/>
        <v>309</v>
      </c>
      <c r="C216" s="11" t="s">
        <v>671</v>
      </c>
      <c r="D216" s="11" t="s">
        <v>676</v>
      </c>
      <c r="E216" s="282">
        <v>45351</v>
      </c>
      <c r="F216" s="282">
        <v>36828</v>
      </c>
      <c r="G216" s="11" t="s">
        <v>673</v>
      </c>
      <c r="H216" s="11" t="s">
        <v>674</v>
      </c>
      <c r="I216" s="11">
        <v>10</v>
      </c>
      <c r="J216" s="11">
        <v>882.78382079999994</v>
      </c>
      <c r="K216" s="11">
        <v>882.78382079999994</v>
      </c>
      <c r="L216" s="11">
        <v>0</v>
      </c>
      <c r="M216" s="11">
        <v>0</v>
      </c>
      <c r="N216" s="11">
        <v>499200</v>
      </c>
      <c r="O216" s="11">
        <v>499200</v>
      </c>
      <c r="P216" s="11">
        <v>0</v>
      </c>
      <c r="Q216" s="11">
        <v>0</v>
      </c>
      <c r="R216" s="11">
        <v>0</v>
      </c>
      <c r="S216" s="11">
        <v>0</v>
      </c>
      <c r="T216" s="11">
        <v>0</v>
      </c>
      <c r="U216" s="11">
        <v>99840</v>
      </c>
      <c r="V216" s="11">
        <v>99840</v>
      </c>
      <c r="W216" s="11">
        <v>0</v>
      </c>
      <c r="X216" s="11">
        <v>0</v>
      </c>
      <c r="Y216" s="282">
        <v>1</v>
      </c>
      <c r="Z216" s="282">
        <v>1</v>
      </c>
      <c r="AA216" s="282">
        <v>1</v>
      </c>
      <c r="AB216" s="282">
        <v>1</v>
      </c>
      <c r="AC216" s="282">
        <v>1</v>
      </c>
      <c r="AD216" s="11" t="s">
        <v>674</v>
      </c>
      <c r="AE216" s="282">
        <v>1</v>
      </c>
      <c r="AF216" s="282">
        <v>1</v>
      </c>
      <c r="AG216" s="282">
        <v>1</v>
      </c>
      <c r="AH216" s="282">
        <v>1</v>
      </c>
      <c r="AI216" s="282">
        <v>1</v>
      </c>
      <c r="AJ216" s="282">
        <v>1</v>
      </c>
      <c r="AK216" s="282">
        <v>1</v>
      </c>
      <c r="AL216" s="11" t="s">
        <v>675</v>
      </c>
      <c r="AM216" s="11" t="s">
        <v>674</v>
      </c>
      <c r="AN216" s="14" t="s">
        <v>675</v>
      </c>
      <c r="AP216" s="281"/>
      <c r="AQ216" s="281"/>
      <c r="AR216" s="281"/>
      <c r="AS216" s="281"/>
      <c r="AT216" s="281"/>
      <c r="AU216" s="281"/>
      <c r="AV216" s="281"/>
    </row>
    <row r="217" spans="2:48" x14ac:dyDescent="0.25">
      <c r="B217" s="21">
        <f t="shared" si="44"/>
        <v>310</v>
      </c>
      <c r="C217" s="11" t="s">
        <v>671</v>
      </c>
      <c r="D217" s="11" t="s">
        <v>676</v>
      </c>
      <c r="E217" s="282">
        <v>45351</v>
      </c>
      <c r="F217" s="282">
        <v>34528</v>
      </c>
      <c r="G217" s="11" t="s">
        <v>673</v>
      </c>
      <c r="H217" s="11" t="s">
        <v>674</v>
      </c>
      <c r="I217" s="11">
        <v>9</v>
      </c>
      <c r="J217" s="11">
        <v>4406.16</v>
      </c>
      <c r="K217" s="11">
        <v>4406.16</v>
      </c>
      <c r="L217" s="11">
        <v>0</v>
      </c>
      <c r="M217" s="11">
        <v>0</v>
      </c>
      <c r="N217" s="11">
        <v>0</v>
      </c>
      <c r="O217" s="11">
        <v>0</v>
      </c>
      <c r="P217" s="11">
        <v>3000000</v>
      </c>
      <c r="Q217" s="11">
        <v>3000000</v>
      </c>
      <c r="R217" s="11">
        <v>0</v>
      </c>
      <c r="S217" s="11">
        <v>0</v>
      </c>
      <c r="T217" s="11">
        <v>0</v>
      </c>
      <c r="U217" s="11">
        <v>1800000</v>
      </c>
      <c r="V217" s="11">
        <v>1800000</v>
      </c>
      <c r="W217" s="11">
        <v>0</v>
      </c>
      <c r="X217" s="11">
        <v>0</v>
      </c>
      <c r="Y217" s="282">
        <v>1</v>
      </c>
      <c r="Z217" s="282">
        <v>1</v>
      </c>
      <c r="AA217" s="282">
        <v>1</v>
      </c>
      <c r="AB217" s="282">
        <v>1</v>
      </c>
      <c r="AC217" s="282">
        <v>1</v>
      </c>
      <c r="AD217" s="11" t="s">
        <v>674</v>
      </c>
      <c r="AE217" s="282">
        <v>1</v>
      </c>
      <c r="AF217" s="282">
        <v>1</v>
      </c>
      <c r="AG217" s="282">
        <v>1</v>
      </c>
      <c r="AH217" s="282">
        <v>1</v>
      </c>
      <c r="AI217" s="282">
        <v>1</v>
      </c>
      <c r="AJ217" s="282">
        <v>1</v>
      </c>
      <c r="AK217" s="282">
        <v>1</v>
      </c>
      <c r="AL217" s="11" t="s">
        <v>675</v>
      </c>
      <c r="AM217" s="11" t="s">
        <v>674</v>
      </c>
      <c r="AN217" s="14" t="s">
        <v>675</v>
      </c>
      <c r="AP217" s="281"/>
      <c r="AQ217" s="281"/>
      <c r="AR217" s="281"/>
      <c r="AS217" s="281"/>
      <c r="AT217" s="281"/>
      <c r="AU217" s="281"/>
      <c r="AV217" s="281"/>
    </row>
    <row r="218" spans="2:48" x14ac:dyDescent="0.25">
      <c r="B218" s="21">
        <f t="shared" si="44"/>
        <v>311</v>
      </c>
      <c r="C218" s="11" t="s">
        <v>671</v>
      </c>
      <c r="D218" s="11" t="s">
        <v>676</v>
      </c>
      <c r="E218" s="282">
        <v>45351</v>
      </c>
      <c r="F218" s="282">
        <v>33183</v>
      </c>
      <c r="G218" s="11" t="s">
        <v>673</v>
      </c>
      <c r="H218" s="11" t="s">
        <v>674</v>
      </c>
      <c r="I218" s="11">
        <v>8</v>
      </c>
      <c r="J218" s="11">
        <v>2872.44</v>
      </c>
      <c r="K218" s="11">
        <v>2872.44</v>
      </c>
      <c r="L218" s="11">
        <v>0</v>
      </c>
      <c r="M218" s="11">
        <v>0</v>
      </c>
      <c r="N218" s="11">
        <v>180000</v>
      </c>
      <c r="O218" s="11">
        <v>180000</v>
      </c>
      <c r="P218" s="11">
        <v>320000</v>
      </c>
      <c r="Q218" s="11">
        <v>320000</v>
      </c>
      <c r="R218" s="11">
        <v>1000000</v>
      </c>
      <c r="S218" s="11">
        <v>1000000</v>
      </c>
      <c r="T218" s="11">
        <v>0</v>
      </c>
      <c r="U218" s="11">
        <v>600000</v>
      </c>
      <c r="V218" s="11">
        <v>600000</v>
      </c>
      <c r="W218" s="11">
        <v>0</v>
      </c>
      <c r="X218" s="11">
        <v>0</v>
      </c>
      <c r="Y218" s="282">
        <v>1</v>
      </c>
      <c r="Z218" s="282">
        <v>1</v>
      </c>
      <c r="AA218" s="282">
        <v>1</v>
      </c>
      <c r="AB218" s="282">
        <v>1</v>
      </c>
      <c r="AC218" s="282">
        <v>1</v>
      </c>
      <c r="AD218" s="11" t="s">
        <v>674</v>
      </c>
      <c r="AE218" s="282">
        <v>1</v>
      </c>
      <c r="AF218" s="282">
        <v>1</v>
      </c>
      <c r="AG218" s="282">
        <v>1</v>
      </c>
      <c r="AH218" s="282">
        <v>1</v>
      </c>
      <c r="AI218" s="282">
        <v>1</v>
      </c>
      <c r="AJ218" s="282">
        <v>1</v>
      </c>
      <c r="AK218" s="282">
        <v>1</v>
      </c>
      <c r="AL218" s="11" t="s">
        <v>675</v>
      </c>
      <c r="AM218" s="11" t="s">
        <v>674</v>
      </c>
      <c r="AN218" s="14" t="s">
        <v>675</v>
      </c>
      <c r="AP218" s="281"/>
      <c r="AQ218" s="281"/>
      <c r="AR218" s="281"/>
      <c r="AS218" s="281"/>
      <c r="AT218" s="281"/>
      <c r="AU218" s="281"/>
      <c r="AV218" s="281"/>
    </row>
    <row r="219" spans="2:48" x14ac:dyDescent="0.25">
      <c r="B219" s="21">
        <f t="shared" si="44"/>
        <v>312</v>
      </c>
      <c r="C219" s="11" t="s">
        <v>671</v>
      </c>
      <c r="D219" s="11" t="s">
        <v>676</v>
      </c>
      <c r="E219" s="282">
        <v>45351</v>
      </c>
      <c r="F219" s="282">
        <v>34690</v>
      </c>
      <c r="G219" s="11" t="s">
        <v>673</v>
      </c>
      <c r="H219" s="11" t="s">
        <v>674</v>
      </c>
      <c r="I219" s="11">
        <v>10</v>
      </c>
      <c r="J219" s="11">
        <v>976.19399999999996</v>
      </c>
      <c r="K219" s="11">
        <v>976.19399999999996</v>
      </c>
      <c r="L219" s="11">
        <v>0</v>
      </c>
      <c r="M219" s="11">
        <v>0</v>
      </c>
      <c r="N219" s="11">
        <v>0</v>
      </c>
      <c r="O219" s="11">
        <v>0</v>
      </c>
      <c r="P219" s="11">
        <v>500000</v>
      </c>
      <c r="Q219" s="11">
        <v>500000</v>
      </c>
      <c r="R219" s="11">
        <v>0</v>
      </c>
      <c r="S219" s="11">
        <v>0</v>
      </c>
      <c r="T219" s="11">
        <v>0</v>
      </c>
      <c r="U219" s="11">
        <v>100000</v>
      </c>
      <c r="V219" s="11">
        <v>100000</v>
      </c>
      <c r="W219" s="11">
        <v>0</v>
      </c>
      <c r="X219" s="11">
        <v>0</v>
      </c>
      <c r="Y219" s="282">
        <v>1</v>
      </c>
      <c r="Z219" s="282">
        <v>1</v>
      </c>
      <c r="AA219" s="282">
        <v>1</v>
      </c>
      <c r="AB219" s="282">
        <v>1</v>
      </c>
      <c r="AC219" s="282">
        <v>1</v>
      </c>
      <c r="AD219" s="11" t="s">
        <v>674</v>
      </c>
      <c r="AE219" s="282">
        <v>1</v>
      </c>
      <c r="AF219" s="282">
        <v>1</v>
      </c>
      <c r="AG219" s="282">
        <v>1</v>
      </c>
      <c r="AH219" s="282">
        <v>1</v>
      </c>
      <c r="AI219" s="282">
        <v>1</v>
      </c>
      <c r="AJ219" s="282">
        <v>1</v>
      </c>
      <c r="AK219" s="282">
        <v>1</v>
      </c>
      <c r="AL219" s="11" t="s">
        <v>675</v>
      </c>
      <c r="AM219" s="11" t="s">
        <v>674</v>
      </c>
      <c r="AN219" s="14" t="s">
        <v>675</v>
      </c>
      <c r="AP219" s="281"/>
      <c r="AQ219" s="281"/>
      <c r="AR219" s="281"/>
      <c r="AS219" s="281"/>
      <c r="AT219" s="281"/>
      <c r="AU219" s="281"/>
      <c r="AV219" s="281"/>
    </row>
    <row r="220" spans="2:48" x14ac:dyDescent="0.25">
      <c r="B220" s="21">
        <f t="shared" si="44"/>
        <v>313</v>
      </c>
      <c r="C220" s="11" t="s">
        <v>671</v>
      </c>
      <c r="D220" s="11" t="s">
        <v>676</v>
      </c>
      <c r="E220" s="282">
        <v>45351</v>
      </c>
      <c r="F220" s="282">
        <v>34915</v>
      </c>
      <c r="G220" s="11" t="s">
        <v>677</v>
      </c>
      <c r="H220" s="11" t="s">
        <v>674</v>
      </c>
      <c r="I220" s="11">
        <v>7</v>
      </c>
      <c r="J220" s="11">
        <v>2283.924</v>
      </c>
      <c r="K220" s="11">
        <v>2283.924</v>
      </c>
      <c r="L220" s="11">
        <v>0</v>
      </c>
      <c r="M220" s="11">
        <v>0</v>
      </c>
      <c r="N220" s="11">
        <v>0</v>
      </c>
      <c r="O220" s="11">
        <v>0</v>
      </c>
      <c r="P220" s="11">
        <v>500000</v>
      </c>
      <c r="Q220" s="11">
        <v>500000</v>
      </c>
      <c r="R220" s="11">
        <v>0</v>
      </c>
      <c r="S220" s="11">
        <v>0</v>
      </c>
      <c r="T220" s="11">
        <v>0</v>
      </c>
      <c r="U220" s="11">
        <v>100000</v>
      </c>
      <c r="V220" s="11">
        <v>100000</v>
      </c>
      <c r="W220" s="11">
        <v>0</v>
      </c>
      <c r="X220" s="11">
        <v>0</v>
      </c>
      <c r="Y220" s="282">
        <v>1</v>
      </c>
      <c r="Z220" s="282">
        <v>1</v>
      </c>
      <c r="AA220" s="282">
        <v>1</v>
      </c>
      <c r="AB220" s="282">
        <v>1</v>
      </c>
      <c r="AC220" s="282">
        <v>1</v>
      </c>
      <c r="AD220" s="11" t="s">
        <v>674</v>
      </c>
      <c r="AE220" s="282">
        <v>1</v>
      </c>
      <c r="AF220" s="282">
        <v>1</v>
      </c>
      <c r="AG220" s="282">
        <v>1</v>
      </c>
      <c r="AH220" s="282">
        <v>1</v>
      </c>
      <c r="AI220" s="282">
        <v>1</v>
      </c>
      <c r="AJ220" s="282">
        <v>1</v>
      </c>
      <c r="AK220" s="282">
        <v>1</v>
      </c>
      <c r="AL220" s="11" t="s">
        <v>675</v>
      </c>
      <c r="AM220" s="11" t="s">
        <v>674</v>
      </c>
      <c r="AN220" s="14" t="s">
        <v>675</v>
      </c>
      <c r="AP220" s="281"/>
      <c r="AQ220" s="281"/>
      <c r="AR220" s="281"/>
      <c r="AS220" s="281"/>
      <c r="AT220" s="281"/>
      <c r="AU220" s="281"/>
      <c r="AV220" s="281"/>
    </row>
    <row r="221" spans="2:48" x14ac:dyDescent="0.25">
      <c r="B221" s="21">
        <f t="shared" si="44"/>
        <v>314</v>
      </c>
      <c r="C221" s="11" t="s">
        <v>671</v>
      </c>
      <c r="D221" s="11" t="s">
        <v>676</v>
      </c>
      <c r="E221" s="282">
        <v>45351</v>
      </c>
      <c r="F221" s="282">
        <v>33327</v>
      </c>
      <c r="G221" s="11" t="s">
        <v>673</v>
      </c>
      <c r="H221" s="11" t="s">
        <v>674</v>
      </c>
      <c r="I221" s="11">
        <v>6</v>
      </c>
      <c r="J221" s="11">
        <v>1307.9105280000001</v>
      </c>
      <c r="K221" s="11">
        <v>1307.9105280000001</v>
      </c>
      <c r="L221" s="11">
        <v>0</v>
      </c>
      <c r="M221" s="11">
        <v>0</v>
      </c>
      <c r="N221" s="11">
        <v>499200</v>
      </c>
      <c r="O221" s="11">
        <v>499200</v>
      </c>
      <c r="P221" s="11">
        <v>0</v>
      </c>
      <c r="Q221" s="11">
        <v>0</v>
      </c>
      <c r="R221" s="11">
        <v>0</v>
      </c>
      <c r="S221" s="11">
        <v>0</v>
      </c>
      <c r="T221" s="11">
        <v>0</v>
      </c>
      <c r="U221" s="11">
        <v>99840</v>
      </c>
      <c r="V221" s="11">
        <v>99840</v>
      </c>
      <c r="W221" s="11">
        <v>0</v>
      </c>
      <c r="X221" s="11">
        <v>0</v>
      </c>
      <c r="Y221" s="282">
        <v>1</v>
      </c>
      <c r="Z221" s="282">
        <v>1</v>
      </c>
      <c r="AA221" s="282">
        <v>1</v>
      </c>
      <c r="AB221" s="282">
        <v>1</v>
      </c>
      <c r="AC221" s="282">
        <v>1</v>
      </c>
      <c r="AD221" s="11" t="s">
        <v>674</v>
      </c>
      <c r="AE221" s="282">
        <v>1</v>
      </c>
      <c r="AF221" s="282">
        <v>1</v>
      </c>
      <c r="AG221" s="282">
        <v>1</v>
      </c>
      <c r="AH221" s="282">
        <v>1</v>
      </c>
      <c r="AI221" s="282">
        <v>1</v>
      </c>
      <c r="AJ221" s="282">
        <v>1</v>
      </c>
      <c r="AK221" s="282">
        <v>1</v>
      </c>
      <c r="AL221" s="11" t="s">
        <v>675</v>
      </c>
      <c r="AM221" s="11" t="s">
        <v>674</v>
      </c>
      <c r="AN221" s="14" t="s">
        <v>675</v>
      </c>
      <c r="AP221" s="281"/>
      <c r="AQ221" s="281"/>
      <c r="AR221" s="281"/>
      <c r="AS221" s="281"/>
      <c r="AT221" s="281"/>
      <c r="AU221" s="281"/>
      <c r="AV221" s="281"/>
    </row>
    <row r="222" spans="2:48" x14ac:dyDescent="0.25">
      <c r="B222" s="21">
        <f t="shared" si="44"/>
        <v>315</v>
      </c>
      <c r="C222" s="11" t="s">
        <v>671</v>
      </c>
      <c r="D222" s="11" t="s">
        <v>676</v>
      </c>
      <c r="E222" s="282">
        <v>45351</v>
      </c>
      <c r="F222" s="282">
        <v>34867</v>
      </c>
      <c r="G222" s="11" t="s">
        <v>673</v>
      </c>
      <c r="H222" s="11" t="s">
        <v>674</v>
      </c>
      <c r="I222" s="11">
        <v>7</v>
      </c>
      <c r="J222" s="11">
        <v>1111.5840000000001</v>
      </c>
      <c r="K222" s="11">
        <v>1111.5840000000001</v>
      </c>
      <c r="L222" s="11">
        <v>0</v>
      </c>
      <c r="M222" s="11">
        <v>0</v>
      </c>
      <c r="N222" s="11">
        <v>0</v>
      </c>
      <c r="O222" s="11">
        <v>0</v>
      </c>
      <c r="P222" s="11">
        <v>500000</v>
      </c>
      <c r="Q222" s="11">
        <v>500000</v>
      </c>
      <c r="R222" s="11">
        <v>0</v>
      </c>
      <c r="S222" s="11">
        <v>0</v>
      </c>
      <c r="T222" s="11">
        <v>0</v>
      </c>
      <c r="U222" s="11">
        <v>100000</v>
      </c>
      <c r="V222" s="11">
        <v>100000</v>
      </c>
      <c r="W222" s="11">
        <v>0</v>
      </c>
      <c r="X222" s="11">
        <v>0</v>
      </c>
      <c r="Y222" s="282">
        <v>1</v>
      </c>
      <c r="Z222" s="282">
        <v>1</v>
      </c>
      <c r="AA222" s="282">
        <v>1</v>
      </c>
      <c r="AB222" s="282">
        <v>1</v>
      </c>
      <c r="AC222" s="282">
        <v>1</v>
      </c>
      <c r="AD222" s="11" t="s">
        <v>674</v>
      </c>
      <c r="AE222" s="282">
        <v>1</v>
      </c>
      <c r="AF222" s="282">
        <v>1</v>
      </c>
      <c r="AG222" s="282">
        <v>1</v>
      </c>
      <c r="AH222" s="282">
        <v>1</v>
      </c>
      <c r="AI222" s="282">
        <v>1</v>
      </c>
      <c r="AJ222" s="282">
        <v>1</v>
      </c>
      <c r="AK222" s="282">
        <v>1</v>
      </c>
      <c r="AL222" s="11" t="s">
        <v>675</v>
      </c>
      <c r="AM222" s="11" t="s">
        <v>674</v>
      </c>
      <c r="AN222" s="14" t="s">
        <v>675</v>
      </c>
      <c r="AP222" s="281"/>
      <c r="AQ222" s="281"/>
      <c r="AR222" s="281"/>
      <c r="AS222" s="281"/>
      <c r="AT222" s="281"/>
      <c r="AU222" s="281"/>
      <c r="AV222" s="281"/>
    </row>
    <row r="223" spans="2:48" x14ac:dyDescent="0.25">
      <c r="B223" s="21">
        <f t="shared" si="44"/>
        <v>316</v>
      </c>
      <c r="C223" s="11" t="s">
        <v>671</v>
      </c>
      <c r="D223" s="11" t="s">
        <v>676</v>
      </c>
      <c r="E223" s="282">
        <v>45351</v>
      </c>
      <c r="F223" s="282">
        <v>36748</v>
      </c>
      <c r="G223" s="11" t="s">
        <v>673</v>
      </c>
      <c r="H223" s="11" t="s">
        <v>674</v>
      </c>
      <c r="I223" s="11">
        <v>4</v>
      </c>
      <c r="J223" s="11">
        <v>721.61123999999995</v>
      </c>
      <c r="K223" s="11">
        <v>721.61123999999995</v>
      </c>
      <c r="L223" s="11">
        <v>0</v>
      </c>
      <c r="M223" s="11">
        <v>0</v>
      </c>
      <c r="N223" s="11">
        <v>120000</v>
      </c>
      <c r="O223" s="11">
        <v>120000</v>
      </c>
      <c r="P223" s="11">
        <v>110000</v>
      </c>
      <c r="Q223" s="11">
        <v>110000</v>
      </c>
      <c r="R223" s="11">
        <v>0</v>
      </c>
      <c r="S223" s="11">
        <v>0</v>
      </c>
      <c r="T223" s="11">
        <v>0</v>
      </c>
      <c r="U223" s="11">
        <v>46000</v>
      </c>
      <c r="V223" s="11">
        <v>46000</v>
      </c>
      <c r="W223" s="11">
        <v>0</v>
      </c>
      <c r="X223" s="11">
        <v>0</v>
      </c>
      <c r="Y223" s="282">
        <v>1</v>
      </c>
      <c r="Z223" s="282">
        <v>1</v>
      </c>
      <c r="AA223" s="282">
        <v>1</v>
      </c>
      <c r="AB223" s="282">
        <v>1</v>
      </c>
      <c r="AC223" s="282">
        <v>1</v>
      </c>
      <c r="AD223" s="11" t="s">
        <v>674</v>
      </c>
      <c r="AE223" s="282">
        <v>1</v>
      </c>
      <c r="AF223" s="282">
        <v>1</v>
      </c>
      <c r="AG223" s="282">
        <v>1</v>
      </c>
      <c r="AH223" s="282">
        <v>1</v>
      </c>
      <c r="AI223" s="282">
        <v>1</v>
      </c>
      <c r="AJ223" s="282">
        <v>1</v>
      </c>
      <c r="AK223" s="282">
        <v>1</v>
      </c>
      <c r="AL223" s="11" t="s">
        <v>675</v>
      </c>
      <c r="AM223" s="11" t="s">
        <v>674</v>
      </c>
      <c r="AN223" s="14" t="s">
        <v>675</v>
      </c>
      <c r="AP223" s="281"/>
      <c r="AQ223" s="281"/>
      <c r="AR223" s="281"/>
      <c r="AS223" s="281"/>
      <c r="AT223" s="281"/>
      <c r="AU223" s="281"/>
      <c r="AV223" s="281"/>
    </row>
    <row r="224" spans="2:48" x14ac:dyDescent="0.25">
      <c r="B224" s="21">
        <f t="shared" si="44"/>
        <v>317</v>
      </c>
      <c r="C224" s="11" t="s">
        <v>671</v>
      </c>
      <c r="D224" s="11" t="s">
        <v>676</v>
      </c>
      <c r="E224" s="282">
        <v>45351</v>
      </c>
      <c r="F224" s="282">
        <v>33788</v>
      </c>
      <c r="G224" s="11" t="s">
        <v>673</v>
      </c>
      <c r="H224" s="11" t="s">
        <v>674</v>
      </c>
      <c r="I224" s="11">
        <v>10</v>
      </c>
      <c r="J224" s="11">
        <v>1032.3599999999999</v>
      </c>
      <c r="K224" s="11">
        <v>1032.3599999999999</v>
      </c>
      <c r="L224" s="11">
        <v>0</v>
      </c>
      <c r="M224" s="11">
        <v>0</v>
      </c>
      <c r="N224" s="11">
        <v>0</v>
      </c>
      <c r="O224" s="11">
        <v>0</v>
      </c>
      <c r="P224" s="11">
        <v>0</v>
      </c>
      <c r="Q224" s="11">
        <v>0</v>
      </c>
      <c r="R224" s="11">
        <v>500000</v>
      </c>
      <c r="S224" s="11">
        <v>500000</v>
      </c>
      <c r="T224" s="11">
        <v>0</v>
      </c>
      <c r="U224" s="11">
        <v>100000</v>
      </c>
      <c r="V224" s="11">
        <v>100000</v>
      </c>
      <c r="W224" s="11">
        <v>0</v>
      </c>
      <c r="X224" s="11">
        <v>0</v>
      </c>
      <c r="Y224" s="282">
        <v>1</v>
      </c>
      <c r="Z224" s="282">
        <v>1</v>
      </c>
      <c r="AA224" s="282">
        <v>1</v>
      </c>
      <c r="AB224" s="282">
        <v>1</v>
      </c>
      <c r="AC224" s="282">
        <v>1</v>
      </c>
      <c r="AD224" s="11" t="s">
        <v>674</v>
      </c>
      <c r="AE224" s="282">
        <v>1</v>
      </c>
      <c r="AF224" s="282">
        <v>1</v>
      </c>
      <c r="AG224" s="282">
        <v>1</v>
      </c>
      <c r="AH224" s="282">
        <v>1</v>
      </c>
      <c r="AI224" s="282">
        <v>1</v>
      </c>
      <c r="AJ224" s="282">
        <v>1</v>
      </c>
      <c r="AK224" s="282">
        <v>1</v>
      </c>
      <c r="AL224" s="11" t="s">
        <v>675</v>
      </c>
      <c r="AM224" s="11" t="s">
        <v>674</v>
      </c>
      <c r="AN224" s="14" t="s">
        <v>675</v>
      </c>
      <c r="AP224" s="281"/>
      <c r="AQ224" s="281"/>
      <c r="AR224" s="281"/>
      <c r="AS224" s="281"/>
      <c r="AT224" s="281"/>
      <c r="AU224" s="281"/>
      <c r="AV224" s="281"/>
    </row>
    <row r="225" spans="2:48" x14ac:dyDescent="0.25">
      <c r="B225" s="21">
        <f t="shared" si="44"/>
        <v>318</v>
      </c>
      <c r="C225" s="11" t="s">
        <v>671</v>
      </c>
      <c r="D225" s="11" t="s">
        <v>676</v>
      </c>
      <c r="E225" s="282">
        <v>45351</v>
      </c>
      <c r="F225" s="282">
        <v>29080</v>
      </c>
      <c r="G225" s="11" t="s">
        <v>677</v>
      </c>
      <c r="H225" s="11" t="s">
        <v>674</v>
      </c>
      <c r="I225" s="11">
        <v>10</v>
      </c>
      <c r="J225" s="11">
        <v>1691.94</v>
      </c>
      <c r="K225" s="11">
        <v>1691.94</v>
      </c>
      <c r="L225" s="11">
        <v>0</v>
      </c>
      <c r="M225" s="11">
        <v>0</v>
      </c>
      <c r="N225" s="11">
        <v>0</v>
      </c>
      <c r="O225" s="11">
        <v>0</v>
      </c>
      <c r="P225" s="11">
        <v>250000</v>
      </c>
      <c r="Q225" s="11">
        <v>250000</v>
      </c>
      <c r="R225" s="11">
        <v>0</v>
      </c>
      <c r="S225" s="11">
        <v>0</v>
      </c>
      <c r="T225" s="11">
        <v>0</v>
      </c>
      <c r="U225" s="11">
        <v>50000</v>
      </c>
      <c r="V225" s="11">
        <v>50000</v>
      </c>
      <c r="W225" s="11">
        <v>0</v>
      </c>
      <c r="X225" s="11">
        <v>0</v>
      </c>
      <c r="Y225" s="282">
        <v>1</v>
      </c>
      <c r="Z225" s="282">
        <v>1</v>
      </c>
      <c r="AA225" s="282">
        <v>1</v>
      </c>
      <c r="AB225" s="282">
        <v>1</v>
      </c>
      <c r="AC225" s="282">
        <v>1</v>
      </c>
      <c r="AD225" s="11" t="s">
        <v>674</v>
      </c>
      <c r="AE225" s="282">
        <v>1</v>
      </c>
      <c r="AF225" s="282">
        <v>1</v>
      </c>
      <c r="AG225" s="282">
        <v>1</v>
      </c>
      <c r="AH225" s="282">
        <v>1</v>
      </c>
      <c r="AI225" s="282">
        <v>1</v>
      </c>
      <c r="AJ225" s="282">
        <v>1</v>
      </c>
      <c r="AK225" s="282">
        <v>1</v>
      </c>
      <c r="AL225" s="11" t="s">
        <v>675</v>
      </c>
      <c r="AM225" s="11" t="s">
        <v>674</v>
      </c>
      <c r="AN225" s="14" t="s">
        <v>675</v>
      </c>
      <c r="AP225" s="281"/>
      <c r="AQ225" s="281"/>
      <c r="AR225" s="281"/>
      <c r="AS225" s="281"/>
      <c r="AT225" s="281"/>
      <c r="AU225" s="281"/>
      <c r="AV225" s="281"/>
    </row>
    <row r="226" spans="2:48" x14ac:dyDescent="0.25">
      <c r="B226" s="21">
        <f t="shared" si="44"/>
        <v>319</v>
      </c>
      <c r="C226" s="11" t="s">
        <v>671</v>
      </c>
      <c r="D226" s="11" t="s">
        <v>676</v>
      </c>
      <c r="E226" s="282">
        <v>45351</v>
      </c>
      <c r="F226" s="282">
        <v>31878</v>
      </c>
      <c r="G226" s="11" t="s">
        <v>673</v>
      </c>
      <c r="H226" s="11" t="s">
        <v>674</v>
      </c>
      <c r="I226" s="11">
        <v>4</v>
      </c>
      <c r="J226" s="11">
        <v>3016.8581760000002</v>
      </c>
      <c r="K226" s="11">
        <v>3016.8581760000002</v>
      </c>
      <c r="L226" s="11">
        <v>0</v>
      </c>
      <c r="M226" s="11">
        <v>0</v>
      </c>
      <c r="N226" s="11">
        <v>1008000</v>
      </c>
      <c r="O226" s="11">
        <v>1008000</v>
      </c>
      <c r="P226" s="11">
        <v>0</v>
      </c>
      <c r="Q226" s="11">
        <v>0</v>
      </c>
      <c r="R226" s="11">
        <v>0</v>
      </c>
      <c r="S226" s="11">
        <v>0</v>
      </c>
      <c r="T226" s="11">
        <v>0</v>
      </c>
      <c r="U226" s="11">
        <v>354000</v>
      </c>
      <c r="V226" s="11">
        <v>354000</v>
      </c>
      <c r="W226" s="11">
        <v>0</v>
      </c>
      <c r="X226" s="11">
        <v>0</v>
      </c>
      <c r="Y226" s="282">
        <v>1</v>
      </c>
      <c r="Z226" s="282">
        <v>1</v>
      </c>
      <c r="AA226" s="282">
        <v>1</v>
      </c>
      <c r="AB226" s="282">
        <v>1</v>
      </c>
      <c r="AC226" s="282">
        <v>1</v>
      </c>
      <c r="AD226" s="11" t="s">
        <v>674</v>
      </c>
      <c r="AE226" s="282">
        <v>1</v>
      </c>
      <c r="AF226" s="282">
        <v>1</v>
      </c>
      <c r="AG226" s="282">
        <v>1</v>
      </c>
      <c r="AH226" s="282">
        <v>1</v>
      </c>
      <c r="AI226" s="282">
        <v>1</v>
      </c>
      <c r="AJ226" s="282">
        <v>1</v>
      </c>
      <c r="AK226" s="282">
        <v>1</v>
      </c>
      <c r="AL226" s="11" t="s">
        <v>675</v>
      </c>
      <c r="AM226" s="11" t="s">
        <v>674</v>
      </c>
      <c r="AN226" s="14" t="s">
        <v>675</v>
      </c>
      <c r="AP226" s="281"/>
      <c r="AQ226" s="281"/>
      <c r="AR226" s="281"/>
      <c r="AS226" s="281"/>
      <c r="AT226" s="281"/>
      <c r="AU226" s="281"/>
      <c r="AV226" s="281"/>
    </row>
    <row r="227" spans="2:48" x14ac:dyDescent="0.25">
      <c r="B227" s="21">
        <f t="shared" si="44"/>
        <v>320</v>
      </c>
      <c r="C227" s="11" t="s">
        <v>671</v>
      </c>
      <c r="D227" s="11" t="s">
        <v>676</v>
      </c>
      <c r="E227" s="282">
        <v>45351</v>
      </c>
      <c r="F227" s="282">
        <v>36381</v>
      </c>
      <c r="G227" s="11" t="s">
        <v>673</v>
      </c>
      <c r="H227" s="11" t="s">
        <v>674</v>
      </c>
      <c r="I227" s="11">
        <v>8</v>
      </c>
      <c r="J227" s="11">
        <v>968.25599999999997</v>
      </c>
      <c r="K227" s="11">
        <v>968.25599999999997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1">
        <v>0</v>
      </c>
      <c r="R227" s="11">
        <v>500000</v>
      </c>
      <c r="S227" s="11">
        <v>500000</v>
      </c>
      <c r="T227" s="11">
        <v>0</v>
      </c>
      <c r="U227" s="11">
        <v>100000</v>
      </c>
      <c r="V227" s="11">
        <v>100000</v>
      </c>
      <c r="W227" s="11">
        <v>0</v>
      </c>
      <c r="X227" s="11">
        <v>0</v>
      </c>
      <c r="Y227" s="282">
        <v>1</v>
      </c>
      <c r="Z227" s="282">
        <v>1</v>
      </c>
      <c r="AA227" s="282">
        <v>1</v>
      </c>
      <c r="AB227" s="282">
        <v>1</v>
      </c>
      <c r="AC227" s="282">
        <v>1</v>
      </c>
      <c r="AD227" s="11" t="s">
        <v>674</v>
      </c>
      <c r="AE227" s="282">
        <v>1</v>
      </c>
      <c r="AF227" s="282">
        <v>1</v>
      </c>
      <c r="AG227" s="282">
        <v>1</v>
      </c>
      <c r="AH227" s="282">
        <v>1</v>
      </c>
      <c r="AI227" s="282">
        <v>1</v>
      </c>
      <c r="AJ227" s="282">
        <v>1</v>
      </c>
      <c r="AK227" s="282">
        <v>1</v>
      </c>
      <c r="AL227" s="11" t="s">
        <v>675</v>
      </c>
      <c r="AM227" s="11" t="s">
        <v>674</v>
      </c>
      <c r="AN227" s="14" t="s">
        <v>675</v>
      </c>
      <c r="AP227" s="281"/>
      <c r="AQ227" s="281"/>
      <c r="AR227" s="281"/>
      <c r="AS227" s="281"/>
      <c r="AT227" s="281"/>
      <c r="AU227" s="281"/>
      <c r="AV227" s="281"/>
    </row>
    <row r="228" spans="2:48" x14ac:dyDescent="0.25">
      <c r="B228" s="21">
        <f t="shared" si="44"/>
        <v>321</v>
      </c>
      <c r="C228" s="11" t="s">
        <v>671</v>
      </c>
      <c r="D228" s="11" t="s">
        <v>676</v>
      </c>
      <c r="E228" s="282">
        <v>45351</v>
      </c>
      <c r="F228" s="282">
        <v>33187</v>
      </c>
      <c r="G228" s="11" t="s">
        <v>673</v>
      </c>
      <c r="H228" s="11" t="s">
        <v>674</v>
      </c>
      <c r="I228" s="11">
        <v>9</v>
      </c>
      <c r="J228" s="11">
        <v>1013.06808</v>
      </c>
      <c r="K228" s="11">
        <v>1013.06808</v>
      </c>
      <c r="L228" s="11">
        <v>0</v>
      </c>
      <c r="M228" s="11">
        <v>0</v>
      </c>
      <c r="N228" s="11">
        <v>120000</v>
      </c>
      <c r="O228" s="11">
        <v>120000</v>
      </c>
      <c r="P228" s="11">
        <v>100000</v>
      </c>
      <c r="Q228" s="11">
        <v>100000</v>
      </c>
      <c r="R228" s="11">
        <v>200000</v>
      </c>
      <c r="S228" s="11">
        <v>200000</v>
      </c>
      <c r="T228" s="11">
        <v>0</v>
      </c>
      <c r="U228" s="11">
        <v>84000</v>
      </c>
      <c r="V228" s="11">
        <v>84000</v>
      </c>
      <c r="W228" s="11">
        <v>0</v>
      </c>
      <c r="X228" s="11">
        <v>0</v>
      </c>
      <c r="Y228" s="282">
        <v>1</v>
      </c>
      <c r="Z228" s="282">
        <v>1</v>
      </c>
      <c r="AA228" s="282">
        <v>1</v>
      </c>
      <c r="AB228" s="282">
        <v>1</v>
      </c>
      <c r="AC228" s="282">
        <v>1</v>
      </c>
      <c r="AD228" s="11" t="s">
        <v>674</v>
      </c>
      <c r="AE228" s="282">
        <v>1</v>
      </c>
      <c r="AF228" s="282">
        <v>1</v>
      </c>
      <c r="AG228" s="282">
        <v>1</v>
      </c>
      <c r="AH228" s="282">
        <v>1</v>
      </c>
      <c r="AI228" s="282">
        <v>1</v>
      </c>
      <c r="AJ228" s="282">
        <v>1</v>
      </c>
      <c r="AK228" s="282">
        <v>1</v>
      </c>
      <c r="AL228" s="11" t="s">
        <v>675</v>
      </c>
      <c r="AM228" s="11" t="s">
        <v>674</v>
      </c>
      <c r="AN228" s="14" t="s">
        <v>675</v>
      </c>
      <c r="AP228" s="281"/>
      <c r="AQ228" s="281"/>
      <c r="AR228" s="281"/>
      <c r="AS228" s="281"/>
      <c r="AT228" s="281"/>
      <c r="AU228" s="281"/>
      <c r="AV228" s="281"/>
    </row>
    <row r="229" spans="2:48" x14ac:dyDescent="0.25">
      <c r="B229" s="21">
        <f t="shared" si="44"/>
        <v>322</v>
      </c>
      <c r="C229" s="11" t="s">
        <v>671</v>
      </c>
      <c r="D229" s="11" t="s">
        <v>676</v>
      </c>
      <c r="E229" s="282">
        <v>45351</v>
      </c>
      <c r="F229" s="282">
        <v>30944</v>
      </c>
      <c r="G229" s="11" t="s">
        <v>673</v>
      </c>
      <c r="H229" s="11" t="s">
        <v>674</v>
      </c>
      <c r="I229" s="11">
        <v>7</v>
      </c>
      <c r="J229" s="11">
        <v>2342.04</v>
      </c>
      <c r="K229" s="11">
        <v>2342.04</v>
      </c>
      <c r="L229" s="11">
        <v>0</v>
      </c>
      <c r="M229" s="11">
        <v>0</v>
      </c>
      <c r="N229" s="11">
        <v>0</v>
      </c>
      <c r="O229" s="11">
        <v>0</v>
      </c>
      <c r="P229" s="11">
        <v>750000</v>
      </c>
      <c r="Q229" s="11">
        <v>750000</v>
      </c>
      <c r="R229" s="11">
        <v>0</v>
      </c>
      <c r="S229" s="11">
        <v>0</v>
      </c>
      <c r="T229" s="11">
        <v>0</v>
      </c>
      <c r="U229" s="11">
        <v>225000</v>
      </c>
      <c r="V229" s="11">
        <v>225000</v>
      </c>
      <c r="W229" s="11">
        <v>0</v>
      </c>
      <c r="X229" s="11">
        <v>0</v>
      </c>
      <c r="Y229" s="282">
        <v>1</v>
      </c>
      <c r="Z229" s="282">
        <v>1</v>
      </c>
      <c r="AA229" s="282">
        <v>1</v>
      </c>
      <c r="AB229" s="282">
        <v>1</v>
      </c>
      <c r="AC229" s="282">
        <v>1</v>
      </c>
      <c r="AD229" s="11" t="s">
        <v>674</v>
      </c>
      <c r="AE229" s="282">
        <v>1</v>
      </c>
      <c r="AF229" s="282">
        <v>1</v>
      </c>
      <c r="AG229" s="282">
        <v>1</v>
      </c>
      <c r="AH229" s="282">
        <v>1</v>
      </c>
      <c r="AI229" s="282">
        <v>1</v>
      </c>
      <c r="AJ229" s="282">
        <v>1</v>
      </c>
      <c r="AK229" s="282">
        <v>1</v>
      </c>
      <c r="AL229" s="11" t="s">
        <v>675</v>
      </c>
      <c r="AM229" s="11" t="s">
        <v>674</v>
      </c>
      <c r="AN229" s="14" t="s">
        <v>675</v>
      </c>
      <c r="AP229" s="281"/>
      <c r="AQ229" s="281"/>
      <c r="AR229" s="281"/>
      <c r="AS229" s="281"/>
      <c r="AT229" s="281"/>
      <c r="AU229" s="281"/>
      <c r="AV229" s="281"/>
    </row>
    <row r="230" spans="2:48" x14ac:dyDescent="0.25">
      <c r="B230" s="21">
        <f t="shared" si="44"/>
        <v>323</v>
      </c>
      <c r="C230" s="11" t="s">
        <v>671</v>
      </c>
      <c r="D230" s="11" t="s">
        <v>676</v>
      </c>
      <c r="E230" s="282">
        <v>45351</v>
      </c>
      <c r="F230" s="282">
        <v>30172</v>
      </c>
      <c r="G230" s="11" t="s">
        <v>677</v>
      </c>
      <c r="H230" s="11" t="s">
        <v>674</v>
      </c>
      <c r="I230" s="11">
        <v>8</v>
      </c>
      <c r="J230" s="11">
        <v>15209.892</v>
      </c>
      <c r="K230" s="11">
        <v>15209.892</v>
      </c>
      <c r="L230" s="11">
        <v>0</v>
      </c>
      <c r="M230" s="11">
        <v>0</v>
      </c>
      <c r="N230" s="11">
        <v>0</v>
      </c>
      <c r="O230" s="11">
        <v>0</v>
      </c>
      <c r="P230" s="11">
        <v>3000000</v>
      </c>
      <c r="Q230" s="11">
        <v>3000000</v>
      </c>
      <c r="R230" s="11">
        <v>0</v>
      </c>
      <c r="S230" s="11">
        <v>0</v>
      </c>
      <c r="T230" s="11">
        <v>0</v>
      </c>
      <c r="U230" s="11">
        <v>1800000</v>
      </c>
      <c r="V230" s="11">
        <v>1800000</v>
      </c>
      <c r="W230" s="11">
        <v>0</v>
      </c>
      <c r="X230" s="11">
        <v>0</v>
      </c>
      <c r="Y230" s="282">
        <v>1</v>
      </c>
      <c r="Z230" s="282">
        <v>1</v>
      </c>
      <c r="AA230" s="282">
        <v>1</v>
      </c>
      <c r="AB230" s="282">
        <v>1</v>
      </c>
      <c r="AC230" s="282">
        <v>1</v>
      </c>
      <c r="AD230" s="11" t="s">
        <v>674</v>
      </c>
      <c r="AE230" s="282">
        <v>1</v>
      </c>
      <c r="AF230" s="282">
        <v>1</v>
      </c>
      <c r="AG230" s="282">
        <v>1</v>
      </c>
      <c r="AH230" s="282">
        <v>1</v>
      </c>
      <c r="AI230" s="282">
        <v>1</v>
      </c>
      <c r="AJ230" s="282">
        <v>1</v>
      </c>
      <c r="AK230" s="282">
        <v>1</v>
      </c>
      <c r="AL230" s="11" t="s">
        <v>675</v>
      </c>
      <c r="AM230" s="11" t="s">
        <v>674</v>
      </c>
      <c r="AN230" s="14" t="s">
        <v>675</v>
      </c>
      <c r="AP230" s="281"/>
      <c r="AQ230" s="281"/>
      <c r="AR230" s="281"/>
      <c r="AS230" s="281"/>
      <c r="AT230" s="281"/>
      <c r="AU230" s="281"/>
      <c r="AV230" s="281"/>
    </row>
    <row r="231" spans="2:48" x14ac:dyDescent="0.25">
      <c r="B231" s="21">
        <f t="shared" si="44"/>
        <v>324</v>
      </c>
      <c r="C231" s="11" t="s">
        <v>671</v>
      </c>
      <c r="D231" s="11" t="s">
        <v>676</v>
      </c>
      <c r="E231" s="282">
        <v>45351</v>
      </c>
      <c r="F231" s="282">
        <v>32904</v>
      </c>
      <c r="G231" s="11" t="s">
        <v>673</v>
      </c>
      <c r="H231" s="11" t="s">
        <v>674</v>
      </c>
      <c r="I231" s="11">
        <v>4</v>
      </c>
      <c r="J231" s="11">
        <v>2160.4404479999998</v>
      </c>
      <c r="K231" s="11">
        <v>2160.4404479999998</v>
      </c>
      <c r="L231" s="11">
        <v>0</v>
      </c>
      <c r="M231" s="11">
        <v>0</v>
      </c>
      <c r="N231" s="11">
        <v>108000</v>
      </c>
      <c r="O231" s="11">
        <v>108000</v>
      </c>
      <c r="P231" s="11">
        <v>350000</v>
      </c>
      <c r="Q231" s="11">
        <v>350000</v>
      </c>
      <c r="R231" s="11">
        <v>350000</v>
      </c>
      <c r="S231" s="11">
        <v>350000</v>
      </c>
      <c r="T231" s="11">
        <v>0</v>
      </c>
      <c r="U231" s="11">
        <v>254000</v>
      </c>
      <c r="V231" s="11">
        <v>254000</v>
      </c>
      <c r="W231" s="11">
        <v>0</v>
      </c>
      <c r="X231" s="11">
        <v>0</v>
      </c>
      <c r="Y231" s="282">
        <v>1</v>
      </c>
      <c r="Z231" s="282">
        <v>1</v>
      </c>
      <c r="AA231" s="282">
        <v>1</v>
      </c>
      <c r="AB231" s="282">
        <v>1</v>
      </c>
      <c r="AC231" s="282">
        <v>1</v>
      </c>
      <c r="AD231" s="11" t="s">
        <v>674</v>
      </c>
      <c r="AE231" s="282">
        <v>1</v>
      </c>
      <c r="AF231" s="282">
        <v>1</v>
      </c>
      <c r="AG231" s="282">
        <v>1</v>
      </c>
      <c r="AH231" s="282">
        <v>1</v>
      </c>
      <c r="AI231" s="282">
        <v>1</v>
      </c>
      <c r="AJ231" s="282">
        <v>1</v>
      </c>
      <c r="AK231" s="282">
        <v>1</v>
      </c>
      <c r="AL231" s="11" t="s">
        <v>675</v>
      </c>
      <c r="AM231" s="11" t="s">
        <v>674</v>
      </c>
      <c r="AN231" s="14" t="s">
        <v>675</v>
      </c>
      <c r="AP231" s="281"/>
      <c r="AQ231" s="281"/>
      <c r="AR231" s="281"/>
      <c r="AS231" s="281"/>
      <c r="AT231" s="281"/>
      <c r="AU231" s="281"/>
      <c r="AV231" s="281"/>
    </row>
    <row r="232" spans="2:48" x14ac:dyDescent="0.25">
      <c r="B232" s="21">
        <f t="shared" si="44"/>
        <v>325</v>
      </c>
      <c r="C232" s="11" t="s">
        <v>671</v>
      </c>
      <c r="D232" s="11" t="s">
        <v>676</v>
      </c>
      <c r="E232" s="282">
        <v>45351</v>
      </c>
      <c r="F232" s="282">
        <v>32245</v>
      </c>
      <c r="G232" s="11" t="s">
        <v>677</v>
      </c>
      <c r="H232" s="11" t="s">
        <v>678</v>
      </c>
      <c r="I232" s="11">
        <v>6</v>
      </c>
      <c r="J232" s="11">
        <v>6533.7695999999996</v>
      </c>
      <c r="K232" s="11">
        <v>6533.7695999999996</v>
      </c>
      <c r="L232" s="11">
        <v>0</v>
      </c>
      <c r="M232" s="11">
        <v>0</v>
      </c>
      <c r="N232" s="11">
        <v>0</v>
      </c>
      <c r="O232" s="11">
        <v>0</v>
      </c>
      <c r="P232" s="11">
        <v>700000</v>
      </c>
      <c r="Q232" s="11">
        <v>700000</v>
      </c>
      <c r="R232" s="11">
        <v>100000</v>
      </c>
      <c r="S232" s="11">
        <v>100000</v>
      </c>
      <c r="T232" s="11">
        <v>0</v>
      </c>
      <c r="U232" s="11">
        <v>250000</v>
      </c>
      <c r="V232" s="11">
        <v>250000</v>
      </c>
      <c r="W232" s="11">
        <v>0</v>
      </c>
      <c r="X232" s="11">
        <v>0</v>
      </c>
      <c r="Y232" s="282">
        <v>1</v>
      </c>
      <c r="Z232" s="282">
        <v>1</v>
      </c>
      <c r="AA232" s="282">
        <v>1</v>
      </c>
      <c r="AB232" s="282">
        <v>1</v>
      </c>
      <c r="AC232" s="282">
        <v>1</v>
      </c>
      <c r="AD232" s="11" t="s">
        <v>674</v>
      </c>
      <c r="AE232" s="282">
        <v>1</v>
      </c>
      <c r="AF232" s="282">
        <v>1</v>
      </c>
      <c r="AG232" s="282">
        <v>1</v>
      </c>
      <c r="AH232" s="282">
        <v>1</v>
      </c>
      <c r="AI232" s="282">
        <v>1</v>
      </c>
      <c r="AJ232" s="282">
        <v>1</v>
      </c>
      <c r="AK232" s="282">
        <v>1</v>
      </c>
      <c r="AL232" s="11" t="s">
        <v>675</v>
      </c>
      <c r="AM232" s="11" t="s">
        <v>674</v>
      </c>
      <c r="AN232" s="14" t="s">
        <v>675</v>
      </c>
      <c r="AP232" s="281"/>
      <c r="AQ232" s="281"/>
      <c r="AR232" s="281"/>
      <c r="AS232" s="281"/>
      <c r="AT232" s="281"/>
      <c r="AU232" s="281"/>
      <c r="AV232" s="281"/>
    </row>
    <row r="233" spans="2:48" ht="15.75" thickBot="1" x14ac:dyDescent="0.3">
      <c r="B233" s="22">
        <f t="shared" si="44"/>
        <v>326</v>
      </c>
      <c r="C233" s="11" t="s">
        <v>671</v>
      </c>
      <c r="D233" s="13" t="s">
        <v>676</v>
      </c>
      <c r="E233" s="284">
        <v>45351</v>
      </c>
      <c r="F233" s="284">
        <v>35098</v>
      </c>
      <c r="G233" s="13" t="s">
        <v>673</v>
      </c>
      <c r="H233" s="13" t="s">
        <v>674</v>
      </c>
      <c r="I233" s="13">
        <v>7</v>
      </c>
      <c r="J233" s="13">
        <v>1111.5840000000001</v>
      </c>
      <c r="K233" s="13">
        <v>1111.5840000000001</v>
      </c>
      <c r="L233" s="13">
        <v>0</v>
      </c>
      <c r="M233" s="13">
        <v>0</v>
      </c>
      <c r="N233" s="13">
        <v>0</v>
      </c>
      <c r="O233" s="13">
        <v>0</v>
      </c>
      <c r="P233" s="13">
        <v>500000</v>
      </c>
      <c r="Q233" s="13">
        <v>500000</v>
      </c>
      <c r="R233" s="13">
        <v>0</v>
      </c>
      <c r="S233" s="13">
        <v>0</v>
      </c>
      <c r="T233" s="13">
        <v>0</v>
      </c>
      <c r="U233" s="13">
        <v>100000</v>
      </c>
      <c r="V233" s="13">
        <v>100000</v>
      </c>
      <c r="W233" s="13">
        <v>0</v>
      </c>
      <c r="X233" s="13">
        <v>0</v>
      </c>
      <c r="Y233" s="284">
        <v>1</v>
      </c>
      <c r="Z233" s="284">
        <v>1</v>
      </c>
      <c r="AA233" s="284">
        <v>1</v>
      </c>
      <c r="AB233" s="284">
        <v>1</v>
      </c>
      <c r="AC233" s="284">
        <v>1</v>
      </c>
      <c r="AD233" s="13" t="s">
        <v>674</v>
      </c>
      <c r="AE233" s="284">
        <v>1</v>
      </c>
      <c r="AF233" s="284">
        <v>1</v>
      </c>
      <c r="AG233" s="284">
        <v>1</v>
      </c>
      <c r="AH233" s="284">
        <v>1</v>
      </c>
      <c r="AI233" s="284">
        <v>1</v>
      </c>
      <c r="AJ233" s="284">
        <v>1</v>
      </c>
      <c r="AK233" s="284">
        <v>1</v>
      </c>
      <c r="AL233" s="13" t="s">
        <v>675</v>
      </c>
      <c r="AM233" s="13" t="s">
        <v>674</v>
      </c>
      <c r="AN233" s="15" t="s">
        <v>675</v>
      </c>
      <c r="AP233" s="281"/>
      <c r="AQ233" s="281"/>
      <c r="AR233" s="281"/>
      <c r="AS233" s="281"/>
      <c r="AT233" s="281"/>
      <c r="AU233" s="281"/>
      <c r="AV233" s="281"/>
    </row>
  </sheetData>
  <autoFilter ref="B7:AN7" xr:uid="{F0F8D8C9-1C53-47EC-9884-AF53019234B7}"/>
  <conditionalFormatting sqref="B4:AN4">
    <cfRule type="cellIs" dxfId="0" priority="1" operator="equal">
      <formula>"Missing"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1C36C-9F69-45B8-9F03-919B776680BF}">
  <sheetPr codeName="Sheet11">
    <tabColor rgb="FF92D050"/>
  </sheetPr>
  <dimension ref="A1:BK29"/>
  <sheetViews>
    <sheetView tabSelected="1" workbookViewId="0">
      <selection activeCell="D4" sqref="D4"/>
    </sheetView>
  </sheetViews>
  <sheetFormatPr defaultRowHeight="15" x14ac:dyDescent="0.25"/>
  <cols>
    <col min="1" max="1" width="12.42578125" bestFit="1" customWidth="1"/>
    <col min="2" max="2" width="13.140625" bestFit="1" customWidth="1"/>
    <col min="3" max="3" width="8.42578125" bestFit="1" customWidth="1"/>
    <col min="4" max="4" width="9.42578125" bestFit="1" customWidth="1"/>
    <col min="5" max="5" width="13.140625" customWidth="1"/>
    <col min="6" max="6" width="9.42578125" bestFit="1" customWidth="1"/>
    <col min="7" max="7" width="16.42578125" bestFit="1" customWidth="1"/>
    <col min="8" max="8" width="12.85546875" bestFit="1" customWidth="1"/>
    <col min="9" max="9" width="9.140625" bestFit="1" customWidth="1"/>
    <col min="10" max="10" width="9.85546875" bestFit="1" customWidth="1"/>
    <col min="11" max="11" width="8.5703125" bestFit="1" customWidth="1"/>
    <col min="12" max="12" width="7.42578125" bestFit="1" customWidth="1"/>
    <col min="13" max="13" width="13.140625" bestFit="1" customWidth="1"/>
    <col min="14" max="14" width="15" bestFit="1" customWidth="1"/>
    <col min="15" max="15" width="15.42578125" bestFit="1" customWidth="1"/>
    <col min="16" max="16" width="15.140625" bestFit="1" customWidth="1"/>
    <col min="17" max="17" width="10.85546875" bestFit="1" customWidth="1"/>
    <col min="18" max="18" width="7" bestFit="1" customWidth="1"/>
    <col min="19" max="19" width="7.140625" bestFit="1" customWidth="1"/>
    <col min="20" max="20" width="10.5703125" bestFit="1" customWidth="1"/>
    <col min="21" max="21" width="15.42578125" bestFit="1" customWidth="1"/>
    <col min="22" max="22" width="14" bestFit="1" customWidth="1"/>
    <col min="23" max="23" width="14.28515625" bestFit="1" customWidth="1"/>
    <col min="24" max="24" width="8.42578125" bestFit="1" customWidth="1"/>
    <col min="25" max="25" width="8.5703125" bestFit="1" customWidth="1"/>
    <col min="26" max="26" width="7.5703125" bestFit="1" customWidth="1"/>
    <col min="27" max="27" width="7.85546875" bestFit="1" customWidth="1"/>
    <col min="28" max="28" width="8" bestFit="1" customWidth="1"/>
    <col min="29" max="29" width="8.28515625" bestFit="1" customWidth="1"/>
    <col min="30" max="30" width="13.7109375" bestFit="1" customWidth="1"/>
    <col min="31" max="31" width="15.5703125" bestFit="1" customWidth="1"/>
    <col min="32" max="32" width="16" bestFit="1" customWidth="1"/>
    <col min="34" max="34" width="9" bestFit="1" customWidth="1"/>
    <col min="35" max="35" width="12.85546875" bestFit="1" customWidth="1"/>
    <col min="36" max="36" width="13.140625" bestFit="1" customWidth="1"/>
    <col min="37" max="37" width="12.7109375" bestFit="1" customWidth="1"/>
    <col min="38" max="38" width="13.140625" bestFit="1" customWidth="1"/>
    <col min="39" max="39" width="13.5703125" bestFit="1" customWidth="1"/>
    <col min="40" max="40" width="13.85546875" bestFit="1" customWidth="1"/>
    <col min="41" max="41" width="10.5703125" bestFit="1" customWidth="1"/>
    <col min="42" max="42" width="10.85546875" bestFit="1" customWidth="1"/>
    <col min="43" max="43" width="13.42578125" bestFit="1" customWidth="1"/>
    <col min="44" max="44" width="13.7109375" bestFit="1" customWidth="1"/>
    <col min="45" max="45" width="15.7109375" bestFit="1" customWidth="1"/>
    <col min="46" max="46" width="12.5703125" bestFit="1" customWidth="1"/>
    <col min="47" max="47" width="13" bestFit="1" customWidth="1"/>
    <col min="48" max="48" width="13.42578125" bestFit="1" customWidth="1"/>
    <col min="49" max="49" width="13.5703125" bestFit="1" customWidth="1"/>
    <col min="50" max="50" width="13.85546875" bestFit="1" customWidth="1"/>
    <col min="51" max="51" width="14.140625" bestFit="1" customWidth="1"/>
    <col min="52" max="52" width="14.5703125" bestFit="1" customWidth="1"/>
    <col min="53" max="53" width="14.85546875" bestFit="1" customWidth="1"/>
    <col min="54" max="55" width="7" bestFit="1" customWidth="1"/>
    <col min="56" max="56" width="8.85546875" bestFit="1" customWidth="1"/>
    <col min="57" max="57" width="11.5703125" bestFit="1" customWidth="1"/>
    <col min="58" max="58" width="7.85546875" bestFit="1" customWidth="1"/>
    <col min="59" max="59" width="15.5703125" bestFit="1" customWidth="1"/>
    <col min="60" max="60" width="16" bestFit="1" customWidth="1"/>
    <col min="61" max="61" width="16.5703125" bestFit="1" customWidth="1"/>
  </cols>
  <sheetData>
    <row r="1" spans="1:63" ht="18.75" x14ac:dyDescent="0.3">
      <c r="A1" s="73" t="s">
        <v>679</v>
      </c>
    </row>
    <row r="2" spans="1:63" x14ac:dyDescent="0.25">
      <c r="A2" t="s">
        <v>20</v>
      </c>
      <c r="B2" t="s">
        <v>680</v>
      </c>
      <c r="C2" t="s">
        <v>127</v>
      </c>
      <c r="D2" t="s">
        <v>830</v>
      </c>
      <c r="E2" t="s">
        <v>831</v>
      </c>
      <c r="F2" t="s">
        <v>685</v>
      </c>
      <c r="G2" t="s">
        <v>686</v>
      </c>
      <c r="H2" t="s">
        <v>190</v>
      </c>
      <c r="I2" t="s">
        <v>199</v>
      </c>
      <c r="J2" t="s">
        <v>690</v>
      </c>
      <c r="K2" t="s">
        <v>181</v>
      </c>
      <c r="L2" t="s">
        <v>207</v>
      </c>
      <c r="M2" t="s">
        <v>224</v>
      </c>
      <c r="N2" t="s">
        <v>231</v>
      </c>
      <c r="O2" t="s">
        <v>692</v>
      </c>
      <c r="P2" t="s">
        <v>693</v>
      </c>
      <c r="Q2" t="s">
        <v>694</v>
      </c>
      <c r="R2" t="s">
        <v>695</v>
      </c>
      <c r="S2" t="s">
        <v>696</v>
      </c>
      <c r="T2" t="s">
        <v>239</v>
      </c>
      <c r="U2" t="s">
        <v>247</v>
      </c>
      <c r="V2" t="s">
        <v>255</v>
      </c>
      <c r="W2" t="s">
        <v>697</v>
      </c>
      <c r="X2" t="s">
        <v>698</v>
      </c>
      <c r="Y2" t="s">
        <v>699</v>
      </c>
      <c r="Z2" t="s">
        <v>261</v>
      </c>
      <c r="AA2" t="s">
        <v>266</v>
      </c>
      <c r="AB2" t="s">
        <v>271</v>
      </c>
      <c r="AC2" t="s">
        <v>276</v>
      </c>
      <c r="AD2" t="s">
        <v>281</v>
      </c>
      <c r="AE2" t="s">
        <v>286</v>
      </c>
      <c r="AF2" t="s">
        <v>700</v>
      </c>
      <c r="AG2" t="s">
        <v>701</v>
      </c>
      <c r="AH2" t="s">
        <v>702</v>
      </c>
      <c r="AI2" t="s">
        <v>703</v>
      </c>
      <c r="AJ2" t="s">
        <v>704</v>
      </c>
      <c r="AK2" t="s">
        <v>291</v>
      </c>
      <c r="AL2" t="s">
        <v>296</v>
      </c>
      <c r="AM2" t="s">
        <v>301</v>
      </c>
      <c r="AN2" t="s">
        <v>307</v>
      </c>
      <c r="AO2" t="s">
        <v>705</v>
      </c>
      <c r="AP2" t="s">
        <v>706</v>
      </c>
      <c r="AQ2" t="s">
        <v>707</v>
      </c>
      <c r="AR2" t="s">
        <v>708</v>
      </c>
      <c r="AS2" t="s">
        <v>709</v>
      </c>
      <c r="AT2" t="s">
        <v>710</v>
      </c>
      <c r="AU2" t="s">
        <v>711</v>
      </c>
      <c r="AV2" t="s">
        <v>712</v>
      </c>
      <c r="AW2" t="s">
        <v>713</v>
      </c>
      <c r="AX2" t="s">
        <v>714</v>
      </c>
      <c r="AY2" t="s">
        <v>715</v>
      </c>
      <c r="AZ2" t="s">
        <v>716</v>
      </c>
      <c r="BA2" t="s">
        <v>717</v>
      </c>
      <c r="BB2" t="s">
        <v>312</v>
      </c>
      <c r="BC2" t="s">
        <v>317</v>
      </c>
      <c r="BD2" t="s">
        <v>322</v>
      </c>
      <c r="BE2" t="s">
        <v>328</v>
      </c>
      <c r="BF2" t="s">
        <v>333</v>
      </c>
      <c r="BG2" t="s">
        <v>718</v>
      </c>
      <c r="BH2" t="s">
        <v>338</v>
      </c>
      <c r="BI2" t="s">
        <v>719</v>
      </c>
      <c r="BJ2" t="s">
        <v>343</v>
      </c>
      <c r="BK2" t="s">
        <v>348</v>
      </c>
    </row>
    <row r="3" spans="1:63" x14ac:dyDescent="0.25">
      <c r="A3">
        <v>1</v>
      </c>
      <c r="B3" t="s">
        <v>681</v>
      </c>
      <c r="C3">
        <v>202502</v>
      </c>
      <c r="D3">
        <v>202402</v>
      </c>
      <c r="E3" s="281">
        <v>45900</v>
      </c>
      <c r="F3">
        <v>1</v>
      </c>
      <c r="G3" t="s">
        <v>687</v>
      </c>
      <c r="H3" t="s">
        <v>688</v>
      </c>
      <c r="I3">
        <v>0</v>
      </c>
      <c r="J3">
        <v>0</v>
      </c>
      <c r="K3">
        <v>0</v>
      </c>
      <c r="L3">
        <v>0</v>
      </c>
      <c r="M3">
        <v>0</v>
      </c>
      <c r="N3" t="s">
        <v>691</v>
      </c>
      <c r="O3" t="s">
        <v>691</v>
      </c>
      <c r="P3" t="s">
        <v>691</v>
      </c>
      <c r="Q3" t="s">
        <v>691</v>
      </c>
      <c r="R3" t="s">
        <v>691</v>
      </c>
      <c r="S3" t="s">
        <v>691</v>
      </c>
      <c r="T3" t="s">
        <v>691</v>
      </c>
      <c r="U3" t="s">
        <v>691</v>
      </c>
      <c r="V3" t="s">
        <v>691</v>
      </c>
      <c r="W3" t="s">
        <v>691</v>
      </c>
      <c r="X3" t="s">
        <v>691</v>
      </c>
      <c r="Y3" t="s">
        <v>691</v>
      </c>
      <c r="Z3" t="s">
        <v>691</v>
      </c>
      <c r="AA3" t="s">
        <v>691</v>
      </c>
      <c r="AB3" t="s">
        <v>691</v>
      </c>
      <c r="AC3" t="s">
        <v>691</v>
      </c>
      <c r="AD3" t="s">
        <v>691</v>
      </c>
      <c r="AE3" t="s">
        <v>691</v>
      </c>
      <c r="AF3" t="s">
        <v>691</v>
      </c>
      <c r="AG3" t="s">
        <v>691</v>
      </c>
      <c r="AH3" t="s">
        <v>691</v>
      </c>
      <c r="AI3" t="s">
        <v>691</v>
      </c>
      <c r="AJ3" t="s">
        <v>691</v>
      </c>
      <c r="AK3" t="s">
        <v>691</v>
      </c>
      <c r="AL3" t="s">
        <v>691</v>
      </c>
      <c r="AM3" t="s">
        <v>691</v>
      </c>
      <c r="AN3" t="s">
        <v>691</v>
      </c>
      <c r="AO3" t="s">
        <v>691</v>
      </c>
      <c r="AP3" t="s">
        <v>691</v>
      </c>
      <c r="AQ3" t="s">
        <v>691</v>
      </c>
      <c r="AR3" t="s">
        <v>691</v>
      </c>
      <c r="AS3" t="s">
        <v>691</v>
      </c>
      <c r="AT3" t="s">
        <v>691</v>
      </c>
      <c r="AU3" t="s">
        <v>691</v>
      </c>
      <c r="AV3" t="s">
        <v>691</v>
      </c>
      <c r="AW3" t="s">
        <v>691</v>
      </c>
      <c r="AX3" t="s">
        <v>691</v>
      </c>
      <c r="AY3" t="s">
        <v>691</v>
      </c>
      <c r="AZ3" t="s">
        <v>691</v>
      </c>
      <c r="BA3" t="s">
        <v>691</v>
      </c>
      <c r="BB3" t="s">
        <v>691</v>
      </c>
      <c r="BC3" t="s">
        <v>691</v>
      </c>
      <c r="BD3" t="s">
        <v>691</v>
      </c>
      <c r="BE3" t="s">
        <v>691</v>
      </c>
      <c r="BF3" t="s">
        <v>691</v>
      </c>
      <c r="BG3" t="s">
        <v>691</v>
      </c>
      <c r="BH3" t="s">
        <v>691</v>
      </c>
      <c r="BI3" t="s">
        <v>691</v>
      </c>
      <c r="BJ3" t="s">
        <v>691</v>
      </c>
      <c r="BK3" t="s">
        <v>691</v>
      </c>
    </row>
    <row r="4" spans="1:63" x14ac:dyDescent="0.25">
      <c r="A4">
        <v>2</v>
      </c>
      <c r="B4" t="s">
        <v>682</v>
      </c>
      <c r="C4">
        <v>202502</v>
      </c>
      <c r="D4">
        <v>202402</v>
      </c>
      <c r="E4" s="281">
        <v>45716</v>
      </c>
      <c r="F4">
        <v>1</v>
      </c>
      <c r="G4" t="s">
        <v>687</v>
      </c>
      <c r="H4" t="s">
        <v>688</v>
      </c>
      <c r="I4">
        <v>0</v>
      </c>
      <c r="J4">
        <v>0</v>
      </c>
      <c r="K4">
        <v>1</v>
      </c>
      <c r="L4">
        <v>12</v>
      </c>
      <c r="M4">
        <v>0</v>
      </c>
      <c r="N4" t="s">
        <v>691</v>
      </c>
      <c r="O4" t="s">
        <v>691</v>
      </c>
      <c r="P4" t="s">
        <v>691</v>
      </c>
      <c r="Q4" t="s">
        <v>691</v>
      </c>
      <c r="R4" t="s">
        <v>691</v>
      </c>
      <c r="S4" t="s">
        <v>691</v>
      </c>
      <c r="T4" t="s">
        <v>691</v>
      </c>
      <c r="U4" t="s">
        <v>691</v>
      </c>
      <c r="V4" t="s">
        <v>691</v>
      </c>
      <c r="W4" t="s">
        <v>691</v>
      </c>
      <c r="X4" t="s">
        <v>691</v>
      </c>
      <c r="Y4" t="s">
        <v>691</v>
      </c>
      <c r="Z4" t="s">
        <v>691</v>
      </c>
      <c r="AA4" t="s">
        <v>691</v>
      </c>
      <c r="AB4" t="s">
        <v>691</v>
      </c>
      <c r="AC4" t="s">
        <v>691</v>
      </c>
      <c r="AD4" t="s">
        <v>691</v>
      </c>
      <c r="AE4" t="s">
        <v>691</v>
      </c>
      <c r="AF4" t="s">
        <v>691</v>
      </c>
      <c r="AG4" t="s">
        <v>691</v>
      </c>
      <c r="AH4" t="s">
        <v>691</v>
      </c>
      <c r="AI4" t="s">
        <v>691</v>
      </c>
      <c r="AJ4" t="s">
        <v>691</v>
      </c>
      <c r="AK4" t="s">
        <v>691</v>
      </c>
      <c r="AL4" t="s">
        <v>691</v>
      </c>
      <c r="AM4" t="s">
        <v>691</v>
      </c>
      <c r="AN4" t="s">
        <v>691</v>
      </c>
      <c r="AO4" t="s">
        <v>691</v>
      </c>
      <c r="AP4" t="s">
        <v>691</v>
      </c>
      <c r="AQ4" t="s">
        <v>691</v>
      </c>
      <c r="AR4" t="s">
        <v>691</v>
      </c>
      <c r="AS4" t="s">
        <v>691</v>
      </c>
      <c r="AT4" t="s">
        <v>691</v>
      </c>
      <c r="AU4" t="s">
        <v>691</v>
      </c>
      <c r="AV4" t="s">
        <v>691</v>
      </c>
      <c r="AW4" t="s">
        <v>691</v>
      </c>
      <c r="AX4" t="s">
        <v>691</v>
      </c>
      <c r="AY4" t="s">
        <v>691</v>
      </c>
      <c r="AZ4" t="s">
        <v>691</v>
      </c>
      <c r="BA4" t="s">
        <v>691</v>
      </c>
      <c r="BB4" t="s">
        <v>691</v>
      </c>
      <c r="BC4" t="s">
        <v>691</v>
      </c>
      <c r="BD4" t="s">
        <v>691</v>
      </c>
      <c r="BE4" t="s">
        <v>691</v>
      </c>
      <c r="BF4" t="s">
        <v>691</v>
      </c>
      <c r="BG4" t="s">
        <v>691</v>
      </c>
      <c r="BH4" t="s">
        <v>691</v>
      </c>
      <c r="BI4" t="s">
        <v>691</v>
      </c>
      <c r="BJ4" t="s">
        <v>691</v>
      </c>
      <c r="BK4" t="s">
        <v>691</v>
      </c>
    </row>
    <row r="5" spans="1:63" x14ac:dyDescent="0.25">
      <c r="A5">
        <v>3</v>
      </c>
      <c r="B5" t="s">
        <v>682</v>
      </c>
      <c r="C5">
        <v>202502</v>
      </c>
      <c r="D5">
        <v>202402</v>
      </c>
      <c r="E5" s="281">
        <v>45716</v>
      </c>
      <c r="F5">
        <v>1</v>
      </c>
      <c r="G5" t="s">
        <v>687</v>
      </c>
      <c r="H5" t="s">
        <v>688</v>
      </c>
      <c r="I5">
        <v>0</v>
      </c>
      <c r="J5">
        <v>0</v>
      </c>
      <c r="K5">
        <v>1</v>
      </c>
      <c r="L5">
        <v>12</v>
      </c>
      <c r="M5">
        <v>1</v>
      </c>
      <c r="N5" t="s">
        <v>691</v>
      </c>
      <c r="O5" t="s">
        <v>691</v>
      </c>
      <c r="P5" t="s">
        <v>691</v>
      </c>
      <c r="Q5" t="s">
        <v>691</v>
      </c>
      <c r="R5" t="s">
        <v>691</v>
      </c>
      <c r="S5" t="s">
        <v>691</v>
      </c>
      <c r="T5" t="s">
        <v>691</v>
      </c>
      <c r="U5" t="s">
        <v>691</v>
      </c>
      <c r="V5" t="s">
        <v>691</v>
      </c>
      <c r="W5" t="s">
        <v>691</v>
      </c>
      <c r="X5" t="s">
        <v>691</v>
      </c>
      <c r="Y5" t="s">
        <v>691</v>
      </c>
      <c r="Z5" t="s">
        <v>691</v>
      </c>
      <c r="AA5" t="s">
        <v>691</v>
      </c>
      <c r="AB5" t="s">
        <v>691</v>
      </c>
      <c r="AC5" t="s">
        <v>691</v>
      </c>
      <c r="AD5" t="s">
        <v>691</v>
      </c>
      <c r="AE5" t="s">
        <v>691</v>
      </c>
      <c r="AF5" t="s">
        <v>691</v>
      </c>
      <c r="AG5" t="s">
        <v>691</v>
      </c>
      <c r="AH5" t="s">
        <v>691</v>
      </c>
      <c r="AI5" t="s">
        <v>691</v>
      </c>
      <c r="AJ5" t="s">
        <v>691</v>
      </c>
      <c r="AK5" t="s">
        <v>691</v>
      </c>
      <c r="AL5" t="s">
        <v>691</v>
      </c>
      <c r="AM5" t="s">
        <v>691</v>
      </c>
      <c r="AN5" t="s">
        <v>691</v>
      </c>
      <c r="AO5" t="s">
        <v>691</v>
      </c>
      <c r="AP5" t="s">
        <v>691</v>
      </c>
      <c r="AQ5" t="s">
        <v>691</v>
      </c>
      <c r="AR5" t="s">
        <v>691</v>
      </c>
      <c r="AS5" t="s">
        <v>691</v>
      </c>
      <c r="AT5" t="s">
        <v>691</v>
      </c>
      <c r="AU5" t="s">
        <v>691</v>
      </c>
      <c r="AV5" t="s">
        <v>691</v>
      </c>
      <c r="AW5" t="s">
        <v>691</v>
      </c>
      <c r="AX5" t="s">
        <v>691</v>
      </c>
      <c r="AY5" t="s">
        <v>691</v>
      </c>
      <c r="AZ5" t="s">
        <v>691</v>
      </c>
      <c r="BA5" t="s">
        <v>691</v>
      </c>
      <c r="BB5" t="s">
        <v>691</v>
      </c>
      <c r="BC5" t="s">
        <v>691</v>
      </c>
      <c r="BD5" t="s">
        <v>691</v>
      </c>
      <c r="BE5" t="s">
        <v>691</v>
      </c>
      <c r="BF5" t="s">
        <v>691</v>
      </c>
      <c r="BG5" t="s">
        <v>691</v>
      </c>
      <c r="BH5" t="s">
        <v>691</v>
      </c>
      <c r="BI5" t="s">
        <v>691</v>
      </c>
      <c r="BJ5" t="s">
        <v>691</v>
      </c>
      <c r="BK5" t="s">
        <v>691</v>
      </c>
    </row>
    <row r="6" spans="1:63" x14ac:dyDescent="0.25">
      <c r="A6">
        <v>4</v>
      </c>
      <c r="B6" t="s">
        <v>683</v>
      </c>
      <c r="C6">
        <v>202502</v>
      </c>
      <c r="D6">
        <v>202402</v>
      </c>
      <c r="E6" s="281">
        <v>45716</v>
      </c>
      <c r="F6">
        <v>1</v>
      </c>
      <c r="G6" t="s">
        <v>687</v>
      </c>
      <c r="H6" t="s">
        <v>689</v>
      </c>
      <c r="I6">
        <v>0</v>
      </c>
      <c r="J6">
        <v>0</v>
      </c>
      <c r="K6">
        <v>1</v>
      </c>
      <c r="L6">
        <v>0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  <c r="U6">
        <v>0</v>
      </c>
      <c r="V6">
        <v>0</v>
      </c>
      <c r="W6">
        <v>0</v>
      </c>
      <c r="X6">
        <v>1</v>
      </c>
      <c r="Y6">
        <v>0</v>
      </c>
      <c r="Z6">
        <v>1</v>
      </c>
      <c r="AA6">
        <v>0</v>
      </c>
      <c r="AB6">
        <v>1</v>
      </c>
      <c r="AC6">
        <v>0</v>
      </c>
      <c r="AD6">
        <v>1</v>
      </c>
      <c r="AE6">
        <v>0</v>
      </c>
      <c r="AF6">
        <v>0</v>
      </c>
      <c r="AG6">
        <v>0</v>
      </c>
      <c r="AH6">
        <v>0</v>
      </c>
      <c r="AI6">
        <v>1</v>
      </c>
      <c r="AJ6">
        <v>0</v>
      </c>
      <c r="AK6">
        <v>1</v>
      </c>
      <c r="AL6">
        <v>0</v>
      </c>
      <c r="AM6">
        <v>1</v>
      </c>
      <c r="AN6">
        <v>0</v>
      </c>
      <c r="AO6">
        <v>1</v>
      </c>
      <c r="AP6">
        <v>0</v>
      </c>
      <c r="AQ6">
        <v>1</v>
      </c>
      <c r="AR6">
        <v>0</v>
      </c>
      <c r="AS6">
        <v>1</v>
      </c>
      <c r="AT6">
        <v>0</v>
      </c>
      <c r="AU6">
        <v>0</v>
      </c>
      <c r="AV6">
        <v>1</v>
      </c>
      <c r="AW6">
        <v>0</v>
      </c>
      <c r="AX6">
        <v>1</v>
      </c>
      <c r="AY6">
        <v>0</v>
      </c>
      <c r="AZ6">
        <v>1</v>
      </c>
      <c r="BA6">
        <v>0</v>
      </c>
      <c r="BB6">
        <v>1</v>
      </c>
      <c r="BC6">
        <v>0</v>
      </c>
      <c r="BD6">
        <v>1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</row>
    <row r="7" spans="1:63" x14ac:dyDescent="0.25">
      <c r="A7">
        <v>5</v>
      </c>
      <c r="B7" t="s">
        <v>683</v>
      </c>
      <c r="C7">
        <v>202502</v>
      </c>
      <c r="D7">
        <v>202402</v>
      </c>
      <c r="E7" s="281">
        <v>45716</v>
      </c>
      <c r="F7">
        <v>1</v>
      </c>
      <c r="G7" t="s">
        <v>687</v>
      </c>
      <c r="H7" t="s">
        <v>689</v>
      </c>
      <c r="I7">
        <v>0</v>
      </c>
      <c r="J7">
        <v>0</v>
      </c>
      <c r="K7">
        <v>1</v>
      </c>
      <c r="L7">
        <v>0</v>
      </c>
      <c r="M7">
        <v>1</v>
      </c>
      <c r="N7">
        <v>1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1</v>
      </c>
      <c r="Y7">
        <v>0</v>
      </c>
      <c r="Z7">
        <v>1</v>
      </c>
      <c r="AA7">
        <v>0</v>
      </c>
      <c r="AB7">
        <v>1</v>
      </c>
      <c r="AC7">
        <v>0</v>
      </c>
      <c r="AD7">
        <v>1</v>
      </c>
      <c r="AE7">
        <v>0</v>
      </c>
      <c r="AF7">
        <v>0</v>
      </c>
      <c r="AG7">
        <v>0</v>
      </c>
      <c r="AH7">
        <v>0</v>
      </c>
      <c r="AI7">
        <v>1</v>
      </c>
      <c r="AJ7">
        <v>0</v>
      </c>
      <c r="AK7">
        <v>1</v>
      </c>
      <c r="AL7">
        <v>0</v>
      </c>
      <c r="AM7">
        <v>1</v>
      </c>
      <c r="AN7">
        <v>0</v>
      </c>
      <c r="AO7">
        <v>1</v>
      </c>
      <c r="AP7">
        <v>0</v>
      </c>
      <c r="AQ7">
        <v>1</v>
      </c>
      <c r="AR7">
        <v>0</v>
      </c>
      <c r="AS7">
        <v>1</v>
      </c>
      <c r="AT7">
        <v>0</v>
      </c>
      <c r="AU7">
        <v>0</v>
      </c>
      <c r="AV7">
        <v>1</v>
      </c>
      <c r="AW7">
        <v>0</v>
      </c>
      <c r="AX7">
        <v>1</v>
      </c>
      <c r="AY7">
        <v>0</v>
      </c>
      <c r="AZ7">
        <v>1</v>
      </c>
      <c r="BA7">
        <v>0</v>
      </c>
      <c r="BB7">
        <v>1</v>
      </c>
      <c r="BC7">
        <v>0</v>
      </c>
      <c r="BD7">
        <v>1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</row>
    <row r="8" spans="1:63" x14ac:dyDescent="0.25">
      <c r="A8">
        <v>6</v>
      </c>
      <c r="B8" t="s">
        <v>683</v>
      </c>
      <c r="C8">
        <v>202502</v>
      </c>
      <c r="D8">
        <v>202402</v>
      </c>
      <c r="E8" s="281">
        <v>45716</v>
      </c>
      <c r="F8">
        <v>1</v>
      </c>
      <c r="G8" t="s">
        <v>687</v>
      </c>
      <c r="H8" t="s">
        <v>689</v>
      </c>
      <c r="I8">
        <v>0</v>
      </c>
      <c r="J8">
        <v>0</v>
      </c>
      <c r="K8">
        <v>1</v>
      </c>
      <c r="L8">
        <v>0</v>
      </c>
      <c r="M8">
        <v>1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1</v>
      </c>
      <c r="V8">
        <v>0</v>
      </c>
      <c r="W8">
        <v>0</v>
      </c>
      <c r="X8">
        <v>1</v>
      </c>
      <c r="Y8">
        <v>0</v>
      </c>
      <c r="Z8">
        <v>1</v>
      </c>
      <c r="AA8">
        <v>0</v>
      </c>
      <c r="AB8">
        <v>1</v>
      </c>
      <c r="AC8">
        <v>0</v>
      </c>
      <c r="AD8">
        <v>1</v>
      </c>
      <c r="AE8">
        <v>0</v>
      </c>
      <c r="AF8">
        <v>0</v>
      </c>
      <c r="AG8">
        <v>0</v>
      </c>
      <c r="AH8">
        <v>0</v>
      </c>
      <c r="AI8">
        <v>1</v>
      </c>
      <c r="AJ8">
        <v>0</v>
      </c>
      <c r="AK8">
        <v>1</v>
      </c>
      <c r="AL8">
        <v>0</v>
      </c>
      <c r="AM8">
        <v>1</v>
      </c>
      <c r="AN8">
        <v>0</v>
      </c>
      <c r="AO8">
        <v>1</v>
      </c>
      <c r="AP8">
        <v>0</v>
      </c>
      <c r="AQ8">
        <v>1</v>
      </c>
      <c r="AR8">
        <v>0</v>
      </c>
      <c r="AS8">
        <v>1</v>
      </c>
      <c r="AT8">
        <v>0</v>
      </c>
      <c r="AU8">
        <v>0</v>
      </c>
      <c r="AV8">
        <v>1</v>
      </c>
      <c r="AW8">
        <v>0</v>
      </c>
      <c r="AX8">
        <v>1</v>
      </c>
      <c r="AY8">
        <v>0</v>
      </c>
      <c r="AZ8">
        <v>1</v>
      </c>
      <c r="BA8">
        <v>0</v>
      </c>
      <c r="BB8">
        <v>1</v>
      </c>
      <c r="BC8">
        <v>0</v>
      </c>
      <c r="BD8">
        <v>1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</row>
    <row r="9" spans="1:63" x14ac:dyDescent="0.25">
      <c r="A9">
        <v>7</v>
      </c>
      <c r="B9" t="s">
        <v>683</v>
      </c>
      <c r="C9">
        <v>202502</v>
      </c>
      <c r="D9">
        <v>202402</v>
      </c>
      <c r="E9" s="281">
        <v>45716</v>
      </c>
      <c r="F9">
        <v>1</v>
      </c>
      <c r="G9" t="s">
        <v>687</v>
      </c>
      <c r="H9" t="s">
        <v>689</v>
      </c>
      <c r="I9">
        <v>0</v>
      </c>
      <c r="J9">
        <v>0</v>
      </c>
      <c r="K9">
        <v>1</v>
      </c>
      <c r="L9">
        <v>0</v>
      </c>
      <c r="M9">
        <v>1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  <c r="U9">
        <v>0</v>
      </c>
      <c r="V9">
        <v>1</v>
      </c>
      <c r="W9">
        <v>0</v>
      </c>
      <c r="X9">
        <v>1</v>
      </c>
      <c r="Y9">
        <v>0</v>
      </c>
      <c r="Z9">
        <v>1</v>
      </c>
      <c r="AA9">
        <v>0</v>
      </c>
      <c r="AB9">
        <v>1</v>
      </c>
      <c r="AC9">
        <v>0</v>
      </c>
      <c r="AD9">
        <v>1</v>
      </c>
      <c r="AE9">
        <v>0</v>
      </c>
      <c r="AF9">
        <v>0</v>
      </c>
      <c r="AG9">
        <v>0</v>
      </c>
      <c r="AH9">
        <v>0</v>
      </c>
      <c r="AI9">
        <v>1</v>
      </c>
      <c r="AJ9">
        <v>0</v>
      </c>
      <c r="AK9">
        <v>1</v>
      </c>
      <c r="AL9">
        <v>0</v>
      </c>
      <c r="AM9">
        <v>1</v>
      </c>
      <c r="AN9">
        <v>0</v>
      </c>
      <c r="AO9">
        <v>1</v>
      </c>
      <c r="AP9">
        <v>0</v>
      </c>
      <c r="AQ9">
        <v>1</v>
      </c>
      <c r="AR9">
        <v>0</v>
      </c>
      <c r="AS9">
        <v>1</v>
      </c>
      <c r="AT9">
        <v>0</v>
      </c>
      <c r="AU9">
        <v>0</v>
      </c>
      <c r="AV9">
        <v>1</v>
      </c>
      <c r="AW9">
        <v>0</v>
      </c>
      <c r="AX9">
        <v>1</v>
      </c>
      <c r="AY9">
        <v>0</v>
      </c>
      <c r="AZ9">
        <v>1</v>
      </c>
      <c r="BA9">
        <v>0</v>
      </c>
      <c r="BB9">
        <v>1</v>
      </c>
      <c r="BC9">
        <v>0</v>
      </c>
      <c r="BD9">
        <v>1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</row>
    <row r="10" spans="1:63" x14ac:dyDescent="0.25">
      <c r="A10">
        <v>8</v>
      </c>
      <c r="B10" t="s">
        <v>683</v>
      </c>
      <c r="C10">
        <v>202502</v>
      </c>
      <c r="D10">
        <v>202402</v>
      </c>
      <c r="E10" s="281">
        <v>45716</v>
      </c>
      <c r="F10">
        <v>1</v>
      </c>
      <c r="G10" t="s">
        <v>687</v>
      </c>
      <c r="H10" t="s">
        <v>689</v>
      </c>
      <c r="I10">
        <v>0</v>
      </c>
      <c r="J10">
        <v>0</v>
      </c>
      <c r="K10">
        <v>1</v>
      </c>
      <c r="L10">
        <v>0</v>
      </c>
      <c r="M10">
        <v>1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  <c r="U10">
        <v>1</v>
      </c>
      <c r="V10">
        <v>1</v>
      </c>
      <c r="W10">
        <v>0</v>
      </c>
      <c r="X10">
        <v>1</v>
      </c>
      <c r="Y10">
        <v>0</v>
      </c>
      <c r="Z10">
        <v>1</v>
      </c>
      <c r="AA10">
        <v>0</v>
      </c>
      <c r="AB10">
        <v>1</v>
      </c>
      <c r="AC10">
        <v>0</v>
      </c>
      <c r="AD10">
        <v>1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0</v>
      </c>
      <c r="AK10">
        <v>1</v>
      </c>
      <c r="AL10">
        <v>0</v>
      </c>
      <c r="AM10">
        <v>1</v>
      </c>
      <c r="AN10">
        <v>0</v>
      </c>
      <c r="AO10">
        <v>1</v>
      </c>
      <c r="AP10">
        <v>0</v>
      </c>
      <c r="AQ10">
        <v>1</v>
      </c>
      <c r="AR10">
        <v>0</v>
      </c>
      <c r="AS10">
        <v>1</v>
      </c>
      <c r="AT10">
        <v>0</v>
      </c>
      <c r="AU10">
        <v>0</v>
      </c>
      <c r="AV10">
        <v>1</v>
      </c>
      <c r="AW10">
        <v>0</v>
      </c>
      <c r="AX10">
        <v>1</v>
      </c>
      <c r="AY10">
        <v>0</v>
      </c>
      <c r="AZ10">
        <v>1</v>
      </c>
      <c r="BA10">
        <v>0</v>
      </c>
      <c r="BB10">
        <v>1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</row>
    <row r="11" spans="1:63" x14ac:dyDescent="0.25">
      <c r="A11">
        <v>9</v>
      </c>
      <c r="B11" t="s">
        <v>683</v>
      </c>
      <c r="C11">
        <v>202502</v>
      </c>
      <c r="D11">
        <v>202402</v>
      </c>
      <c r="E11" s="281">
        <v>45716</v>
      </c>
      <c r="F11">
        <v>1</v>
      </c>
      <c r="G11" t="s">
        <v>687</v>
      </c>
      <c r="H11" t="s">
        <v>689</v>
      </c>
      <c r="I11">
        <v>0</v>
      </c>
      <c r="J11">
        <v>0</v>
      </c>
      <c r="K11">
        <v>1</v>
      </c>
      <c r="L11">
        <v>0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  <c r="U11">
        <v>1</v>
      </c>
      <c r="V11">
        <v>1</v>
      </c>
      <c r="W11">
        <v>0</v>
      </c>
      <c r="X11">
        <v>1</v>
      </c>
      <c r="Y11">
        <v>0</v>
      </c>
      <c r="Z11">
        <v>0</v>
      </c>
      <c r="AA11">
        <v>0</v>
      </c>
      <c r="AB11">
        <v>1</v>
      </c>
      <c r="AC11">
        <v>0</v>
      </c>
      <c r="AD11">
        <v>1</v>
      </c>
      <c r="AE11">
        <v>0</v>
      </c>
      <c r="AF11">
        <v>0</v>
      </c>
      <c r="AG11">
        <v>0</v>
      </c>
      <c r="AH11">
        <v>0</v>
      </c>
      <c r="AI11">
        <v>1</v>
      </c>
      <c r="AJ11">
        <v>0</v>
      </c>
      <c r="AK11">
        <v>1</v>
      </c>
      <c r="AL11">
        <v>0</v>
      </c>
      <c r="AM11">
        <v>1</v>
      </c>
      <c r="AN11">
        <v>0</v>
      </c>
      <c r="AO11">
        <v>1</v>
      </c>
      <c r="AP11">
        <v>0</v>
      </c>
      <c r="AQ11">
        <v>1</v>
      </c>
      <c r="AR11">
        <v>0</v>
      </c>
      <c r="AS11">
        <v>1</v>
      </c>
      <c r="AT11">
        <v>0</v>
      </c>
      <c r="AU11">
        <v>0</v>
      </c>
      <c r="AV11">
        <v>1</v>
      </c>
      <c r="AW11">
        <v>0</v>
      </c>
      <c r="AX11">
        <v>1</v>
      </c>
      <c r="AY11">
        <v>0</v>
      </c>
      <c r="AZ11">
        <v>1</v>
      </c>
      <c r="BA11">
        <v>0</v>
      </c>
      <c r="BB11">
        <v>1</v>
      </c>
      <c r="BC11">
        <v>0</v>
      </c>
      <c r="BD11">
        <v>1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</row>
    <row r="12" spans="1:63" x14ac:dyDescent="0.25">
      <c r="A12">
        <v>10</v>
      </c>
      <c r="B12" t="s">
        <v>683</v>
      </c>
      <c r="C12">
        <v>202502</v>
      </c>
      <c r="D12">
        <v>202402</v>
      </c>
      <c r="E12" s="281">
        <v>45716</v>
      </c>
      <c r="F12">
        <v>1</v>
      </c>
      <c r="G12" t="s">
        <v>687</v>
      </c>
      <c r="H12" t="s">
        <v>689</v>
      </c>
      <c r="I12">
        <v>0</v>
      </c>
      <c r="J12">
        <v>0</v>
      </c>
      <c r="K12">
        <v>1</v>
      </c>
      <c r="L12">
        <v>0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  <c r="U12">
        <v>1</v>
      </c>
      <c r="V12">
        <v>1</v>
      </c>
      <c r="W12">
        <v>0</v>
      </c>
      <c r="X12">
        <v>1</v>
      </c>
      <c r="Y12">
        <v>0</v>
      </c>
      <c r="Z12">
        <v>0</v>
      </c>
      <c r="AA12">
        <v>1</v>
      </c>
      <c r="AB12">
        <v>1</v>
      </c>
      <c r="AC12">
        <v>0</v>
      </c>
      <c r="AD12">
        <v>1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0</v>
      </c>
      <c r="AK12">
        <v>1</v>
      </c>
      <c r="AL12">
        <v>0</v>
      </c>
      <c r="AM12">
        <v>1</v>
      </c>
      <c r="AN12">
        <v>0</v>
      </c>
      <c r="AO12">
        <v>1</v>
      </c>
      <c r="AP12">
        <v>0</v>
      </c>
      <c r="AQ12">
        <v>1</v>
      </c>
      <c r="AR12">
        <v>0</v>
      </c>
      <c r="AS12">
        <v>1</v>
      </c>
      <c r="AT12">
        <v>0</v>
      </c>
      <c r="AU12">
        <v>0</v>
      </c>
      <c r="AV12">
        <v>1</v>
      </c>
      <c r="AW12">
        <v>0</v>
      </c>
      <c r="AX12">
        <v>1</v>
      </c>
      <c r="AY12">
        <v>0</v>
      </c>
      <c r="AZ12">
        <v>1</v>
      </c>
      <c r="BA12">
        <v>0</v>
      </c>
      <c r="BB12">
        <v>1</v>
      </c>
      <c r="BC12">
        <v>0</v>
      </c>
      <c r="BD12">
        <v>1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</row>
    <row r="13" spans="1:63" x14ac:dyDescent="0.25">
      <c r="A13">
        <v>11</v>
      </c>
      <c r="B13" t="s">
        <v>683</v>
      </c>
      <c r="C13">
        <v>202502</v>
      </c>
      <c r="D13">
        <v>202402</v>
      </c>
      <c r="E13" s="281">
        <v>45716</v>
      </c>
      <c r="F13">
        <v>1</v>
      </c>
      <c r="G13" t="s">
        <v>687</v>
      </c>
      <c r="H13" t="s">
        <v>689</v>
      </c>
      <c r="I13">
        <v>0</v>
      </c>
      <c r="J13">
        <v>0</v>
      </c>
      <c r="K13">
        <v>1</v>
      </c>
      <c r="L13">
        <v>0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0</v>
      </c>
      <c r="X13">
        <v>1</v>
      </c>
      <c r="Y13">
        <v>0</v>
      </c>
      <c r="Z13">
        <v>0</v>
      </c>
      <c r="AA13">
        <v>1</v>
      </c>
      <c r="AB13">
        <v>0</v>
      </c>
      <c r="AC13">
        <v>0</v>
      </c>
      <c r="AD13">
        <v>1</v>
      </c>
      <c r="AE13">
        <v>0</v>
      </c>
      <c r="AF13">
        <v>0</v>
      </c>
      <c r="AG13">
        <v>0</v>
      </c>
      <c r="AH13">
        <v>0</v>
      </c>
      <c r="AI13">
        <v>1</v>
      </c>
      <c r="AJ13">
        <v>0</v>
      </c>
      <c r="AK13">
        <v>1</v>
      </c>
      <c r="AL13">
        <v>0</v>
      </c>
      <c r="AM13">
        <v>1</v>
      </c>
      <c r="AN13">
        <v>0</v>
      </c>
      <c r="AO13">
        <v>1</v>
      </c>
      <c r="AP13">
        <v>0</v>
      </c>
      <c r="AQ13">
        <v>1</v>
      </c>
      <c r="AR13">
        <v>0</v>
      </c>
      <c r="AS13">
        <v>1</v>
      </c>
      <c r="AT13">
        <v>0</v>
      </c>
      <c r="AU13">
        <v>0</v>
      </c>
      <c r="AV13">
        <v>1</v>
      </c>
      <c r="AW13">
        <v>0</v>
      </c>
      <c r="AX13">
        <v>1</v>
      </c>
      <c r="AY13">
        <v>0</v>
      </c>
      <c r="AZ13">
        <v>1</v>
      </c>
      <c r="BA13">
        <v>0</v>
      </c>
      <c r="BB13">
        <v>1</v>
      </c>
      <c r="BC13">
        <v>0</v>
      </c>
      <c r="BD13">
        <v>1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</row>
    <row r="14" spans="1:63" x14ac:dyDescent="0.25">
      <c r="A14">
        <v>12</v>
      </c>
      <c r="B14" t="s">
        <v>683</v>
      </c>
      <c r="C14">
        <v>202502</v>
      </c>
      <c r="D14">
        <v>202402</v>
      </c>
      <c r="E14" s="281">
        <v>45716</v>
      </c>
      <c r="F14">
        <v>1</v>
      </c>
      <c r="G14" t="s">
        <v>687</v>
      </c>
      <c r="H14" t="s">
        <v>689</v>
      </c>
      <c r="I14">
        <v>0</v>
      </c>
      <c r="J14">
        <v>0</v>
      </c>
      <c r="K14">
        <v>1</v>
      </c>
      <c r="L14">
        <v>0</v>
      </c>
      <c r="M14">
        <v>1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  <c r="U14">
        <v>1</v>
      </c>
      <c r="V14">
        <v>1</v>
      </c>
      <c r="W14">
        <v>0</v>
      </c>
      <c r="X14">
        <v>1</v>
      </c>
      <c r="Y14">
        <v>0</v>
      </c>
      <c r="Z14">
        <v>0</v>
      </c>
      <c r="AA14">
        <v>1</v>
      </c>
      <c r="AB14">
        <v>0</v>
      </c>
      <c r="AC14">
        <v>1</v>
      </c>
      <c r="AD14">
        <v>1</v>
      </c>
      <c r="AE14">
        <v>0</v>
      </c>
      <c r="AF14">
        <v>0</v>
      </c>
      <c r="AG14">
        <v>0</v>
      </c>
      <c r="AH14">
        <v>0</v>
      </c>
      <c r="AI14">
        <v>1</v>
      </c>
      <c r="AJ14">
        <v>0</v>
      </c>
      <c r="AK14">
        <v>1</v>
      </c>
      <c r="AL14">
        <v>0</v>
      </c>
      <c r="AM14">
        <v>1</v>
      </c>
      <c r="AN14">
        <v>0</v>
      </c>
      <c r="AO14">
        <v>1</v>
      </c>
      <c r="AP14">
        <v>0</v>
      </c>
      <c r="AQ14">
        <v>1</v>
      </c>
      <c r="AR14">
        <v>0</v>
      </c>
      <c r="AS14">
        <v>1</v>
      </c>
      <c r="AT14">
        <v>0</v>
      </c>
      <c r="AU14">
        <v>0</v>
      </c>
      <c r="AV14">
        <v>1</v>
      </c>
      <c r="AW14">
        <v>0</v>
      </c>
      <c r="AX14">
        <v>1</v>
      </c>
      <c r="AY14">
        <v>0</v>
      </c>
      <c r="AZ14">
        <v>1</v>
      </c>
      <c r="BA14">
        <v>0</v>
      </c>
      <c r="BB14">
        <v>1</v>
      </c>
      <c r="BC14">
        <v>0</v>
      </c>
      <c r="BD14">
        <v>1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</row>
    <row r="15" spans="1:63" x14ac:dyDescent="0.25">
      <c r="A15">
        <v>13</v>
      </c>
      <c r="B15" t="s">
        <v>683</v>
      </c>
      <c r="C15">
        <v>202502</v>
      </c>
      <c r="D15">
        <v>202402</v>
      </c>
      <c r="E15" s="281">
        <v>45716</v>
      </c>
      <c r="F15">
        <v>1</v>
      </c>
      <c r="G15" t="s">
        <v>687</v>
      </c>
      <c r="H15" t="s">
        <v>689</v>
      </c>
      <c r="I15">
        <v>0</v>
      </c>
      <c r="J15">
        <v>0</v>
      </c>
      <c r="K15">
        <v>1</v>
      </c>
      <c r="L15">
        <v>0</v>
      </c>
      <c r="M15">
        <v>1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  <c r="U15">
        <v>1</v>
      </c>
      <c r="V15">
        <v>1</v>
      </c>
      <c r="W15">
        <v>0</v>
      </c>
      <c r="X15">
        <v>1</v>
      </c>
      <c r="Y15">
        <v>0</v>
      </c>
      <c r="Z15">
        <v>0</v>
      </c>
      <c r="AA15">
        <v>1</v>
      </c>
      <c r="AB15">
        <v>0</v>
      </c>
      <c r="AC15">
        <v>1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1</v>
      </c>
      <c r="AJ15">
        <v>0</v>
      </c>
      <c r="AK15">
        <v>1</v>
      </c>
      <c r="AL15">
        <v>0</v>
      </c>
      <c r="AM15">
        <v>1</v>
      </c>
      <c r="AN15">
        <v>0</v>
      </c>
      <c r="AO15">
        <v>1</v>
      </c>
      <c r="AP15">
        <v>0</v>
      </c>
      <c r="AQ15">
        <v>1</v>
      </c>
      <c r="AR15">
        <v>0</v>
      </c>
      <c r="AS15">
        <v>1</v>
      </c>
      <c r="AT15">
        <v>0</v>
      </c>
      <c r="AU15">
        <v>0</v>
      </c>
      <c r="AV15">
        <v>1</v>
      </c>
      <c r="AW15">
        <v>0</v>
      </c>
      <c r="AX15">
        <v>1</v>
      </c>
      <c r="AY15">
        <v>0</v>
      </c>
      <c r="AZ15">
        <v>1</v>
      </c>
      <c r="BA15">
        <v>0</v>
      </c>
      <c r="BB15">
        <v>1</v>
      </c>
      <c r="BC15">
        <v>0</v>
      </c>
      <c r="BD15">
        <v>1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</row>
    <row r="16" spans="1:63" x14ac:dyDescent="0.25">
      <c r="A16">
        <v>14</v>
      </c>
      <c r="B16" t="s">
        <v>683</v>
      </c>
      <c r="C16">
        <v>202502</v>
      </c>
      <c r="D16">
        <v>202402</v>
      </c>
      <c r="E16" s="281">
        <v>45716</v>
      </c>
      <c r="F16">
        <v>1</v>
      </c>
      <c r="G16" t="s">
        <v>687</v>
      </c>
      <c r="H16" t="s">
        <v>689</v>
      </c>
      <c r="I16">
        <v>0</v>
      </c>
      <c r="J16">
        <v>0</v>
      </c>
      <c r="K16">
        <v>1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0</v>
      </c>
      <c r="X16">
        <v>1</v>
      </c>
      <c r="Y16">
        <v>0</v>
      </c>
      <c r="Z16">
        <v>0</v>
      </c>
      <c r="AA16">
        <v>1</v>
      </c>
      <c r="AB16">
        <v>0</v>
      </c>
      <c r="AC16">
        <v>1</v>
      </c>
      <c r="AD16">
        <v>0</v>
      </c>
      <c r="AE16">
        <v>1</v>
      </c>
      <c r="AF16">
        <v>0</v>
      </c>
      <c r="AG16">
        <v>0</v>
      </c>
      <c r="AH16">
        <v>0</v>
      </c>
      <c r="AI16">
        <v>1</v>
      </c>
      <c r="AJ16">
        <v>0</v>
      </c>
      <c r="AK16">
        <v>1</v>
      </c>
      <c r="AL16">
        <v>0</v>
      </c>
      <c r="AM16">
        <v>1</v>
      </c>
      <c r="AN16">
        <v>0</v>
      </c>
      <c r="AO16">
        <v>1</v>
      </c>
      <c r="AP16">
        <v>0</v>
      </c>
      <c r="AQ16">
        <v>1</v>
      </c>
      <c r="AR16">
        <v>0</v>
      </c>
      <c r="AS16">
        <v>1</v>
      </c>
      <c r="AT16">
        <v>0</v>
      </c>
      <c r="AU16">
        <v>0</v>
      </c>
      <c r="AV16">
        <v>1</v>
      </c>
      <c r="AW16">
        <v>0</v>
      </c>
      <c r="AX16">
        <v>1</v>
      </c>
      <c r="AY16">
        <v>0</v>
      </c>
      <c r="AZ16">
        <v>1</v>
      </c>
      <c r="BA16">
        <v>0</v>
      </c>
      <c r="BB16">
        <v>1</v>
      </c>
      <c r="BC16">
        <v>0</v>
      </c>
      <c r="BD16">
        <v>1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</row>
    <row r="17" spans="1:63" x14ac:dyDescent="0.25">
      <c r="A17">
        <v>15</v>
      </c>
      <c r="B17" t="s">
        <v>683</v>
      </c>
      <c r="C17">
        <v>202502</v>
      </c>
      <c r="D17">
        <v>202402</v>
      </c>
      <c r="E17" s="281">
        <v>45716</v>
      </c>
      <c r="F17">
        <v>1</v>
      </c>
      <c r="G17" t="s">
        <v>687</v>
      </c>
      <c r="H17" t="s">
        <v>689</v>
      </c>
      <c r="I17">
        <v>0</v>
      </c>
      <c r="J17">
        <v>0</v>
      </c>
      <c r="K17">
        <v>1</v>
      </c>
      <c r="L17">
        <v>0</v>
      </c>
      <c r="M17">
        <v>1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U17">
        <v>1</v>
      </c>
      <c r="V17">
        <v>1</v>
      </c>
      <c r="W17">
        <v>0</v>
      </c>
      <c r="X17">
        <v>1</v>
      </c>
      <c r="Y17">
        <v>0</v>
      </c>
      <c r="Z17">
        <v>0</v>
      </c>
      <c r="AA17">
        <v>1</v>
      </c>
      <c r="AB17">
        <v>0</v>
      </c>
      <c r="AC17">
        <v>1</v>
      </c>
      <c r="AD17">
        <v>0</v>
      </c>
      <c r="AE17">
        <v>1</v>
      </c>
      <c r="AF17">
        <v>0</v>
      </c>
      <c r="AG17">
        <v>0</v>
      </c>
      <c r="AH17">
        <v>0</v>
      </c>
      <c r="AI17">
        <v>1</v>
      </c>
      <c r="AJ17">
        <v>0</v>
      </c>
      <c r="AK17">
        <v>0</v>
      </c>
      <c r="AL17">
        <v>0</v>
      </c>
      <c r="AM17">
        <v>1</v>
      </c>
      <c r="AN17">
        <v>0</v>
      </c>
      <c r="AO17">
        <v>1</v>
      </c>
      <c r="AP17">
        <v>0</v>
      </c>
      <c r="AQ17">
        <v>1</v>
      </c>
      <c r="AR17">
        <v>0</v>
      </c>
      <c r="AS17">
        <v>1</v>
      </c>
      <c r="AT17">
        <v>0</v>
      </c>
      <c r="AU17">
        <v>0</v>
      </c>
      <c r="AV17">
        <v>1</v>
      </c>
      <c r="AW17">
        <v>0</v>
      </c>
      <c r="AX17">
        <v>1</v>
      </c>
      <c r="AY17">
        <v>0</v>
      </c>
      <c r="AZ17">
        <v>1</v>
      </c>
      <c r="BA17">
        <v>0</v>
      </c>
      <c r="BB17">
        <v>1</v>
      </c>
      <c r="BC17">
        <v>0</v>
      </c>
      <c r="BD17">
        <v>1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</row>
    <row r="18" spans="1:63" x14ac:dyDescent="0.25">
      <c r="A18">
        <v>16</v>
      </c>
      <c r="B18" t="s">
        <v>683</v>
      </c>
      <c r="C18">
        <v>202502</v>
      </c>
      <c r="D18">
        <v>202402</v>
      </c>
      <c r="E18" s="281">
        <v>45716</v>
      </c>
      <c r="F18">
        <v>1</v>
      </c>
      <c r="G18" t="s">
        <v>687</v>
      </c>
      <c r="H18" t="s">
        <v>689</v>
      </c>
      <c r="I18">
        <v>0</v>
      </c>
      <c r="J18">
        <v>0</v>
      </c>
      <c r="K18">
        <v>1</v>
      </c>
      <c r="L18">
        <v>0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1</v>
      </c>
      <c r="V18">
        <v>1</v>
      </c>
      <c r="W18">
        <v>0</v>
      </c>
      <c r="X18">
        <v>1</v>
      </c>
      <c r="Y18">
        <v>0</v>
      </c>
      <c r="Z18">
        <v>0</v>
      </c>
      <c r="AA18">
        <v>1</v>
      </c>
      <c r="AB18">
        <v>0</v>
      </c>
      <c r="AC18">
        <v>1</v>
      </c>
      <c r="AD18">
        <v>0</v>
      </c>
      <c r="AE18">
        <v>1</v>
      </c>
      <c r="AF18">
        <v>0</v>
      </c>
      <c r="AG18">
        <v>0</v>
      </c>
      <c r="AH18">
        <v>0</v>
      </c>
      <c r="AI18">
        <v>1</v>
      </c>
      <c r="AJ18">
        <v>0</v>
      </c>
      <c r="AK18">
        <v>0</v>
      </c>
      <c r="AL18">
        <v>1</v>
      </c>
      <c r="AM18">
        <v>1</v>
      </c>
      <c r="AN18">
        <v>0</v>
      </c>
      <c r="AO18">
        <v>1</v>
      </c>
      <c r="AP18">
        <v>0</v>
      </c>
      <c r="AQ18">
        <v>1</v>
      </c>
      <c r="AR18">
        <v>0</v>
      </c>
      <c r="AS18">
        <v>1</v>
      </c>
      <c r="AT18">
        <v>0</v>
      </c>
      <c r="AU18">
        <v>0</v>
      </c>
      <c r="AV18">
        <v>1</v>
      </c>
      <c r="AW18">
        <v>0</v>
      </c>
      <c r="AX18">
        <v>1</v>
      </c>
      <c r="AY18">
        <v>0</v>
      </c>
      <c r="AZ18">
        <v>1</v>
      </c>
      <c r="BA18">
        <v>0</v>
      </c>
      <c r="BB18">
        <v>1</v>
      </c>
      <c r="BC18">
        <v>0</v>
      </c>
      <c r="BD18">
        <v>1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</row>
    <row r="19" spans="1:63" x14ac:dyDescent="0.25">
      <c r="A19">
        <v>17</v>
      </c>
      <c r="B19" t="s">
        <v>683</v>
      </c>
      <c r="C19">
        <v>202502</v>
      </c>
      <c r="D19">
        <v>202402</v>
      </c>
      <c r="E19" s="281">
        <v>45716</v>
      </c>
      <c r="F19">
        <v>1</v>
      </c>
      <c r="G19" t="s">
        <v>687</v>
      </c>
      <c r="H19" t="s">
        <v>689</v>
      </c>
      <c r="I19">
        <v>0</v>
      </c>
      <c r="J19">
        <v>0</v>
      </c>
      <c r="K19">
        <v>1</v>
      </c>
      <c r="L19">
        <v>0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1</v>
      </c>
      <c r="U19">
        <v>1</v>
      </c>
      <c r="V19">
        <v>1</v>
      </c>
      <c r="W19">
        <v>0</v>
      </c>
      <c r="X19">
        <v>1</v>
      </c>
      <c r="Y19">
        <v>0</v>
      </c>
      <c r="Z19">
        <v>0</v>
      </c>
      <c r="AA19">
        <v>1</v>
      </c>
      <c r="AB19">
        <v>0</v>
      </c>
      <c r="AC19">
        <v>1</v>
      </c>
      <c r="AD19">
        <v>0</v>
      </c>
      <c r="AE19">
        <v>1</v>
      </c>
      <c r="AF19">
        <v>0</v>
      </c>
      <c r="AG19">
        <v>0</v>
      </c>
      <c r="AH19">
        <v>0</v>
      </c>
      <c r="AI19">
        <v>1</v>
      </c>
      <c r="AJ19">
        <v>0</v>
      </c>
      <c r="AK19">
        <v>0</v>
      </c>
      <c r="AL19">
        <v>1</v>
      </c>
      <c r="AM19">
        <v>0</v>
      </c>
      <c r="AN19">
        <v>0</v>
      </c>
      <c r="AO19">
        <v>1</v>
      </c>
      <c r="AP19">
        <v>0</v>
      </c>
      <c r="AQ19">
        <v>1</v>
      </c>
      <c r="AR19">
        <v>0</v>
      </c>
      <c r="AS19">
        <v>1</v>
      </c>
      <c r="AT19">
        <v>0</v>
      </c>
      <c r="AU19">
        <v>0</v>
      </c>
      <c r="AV19">
        <v>1</v>
      </c>
      <c r="AW19">
        <v>0</v>
      </c>
      <c r="AX19">
        <v>1</v>
      </c>
      <c r="AY19">
        <v>0</v>
      </c>
      <c r="AZ19">
        <v>1</v>
      </c>
      <c r="BA19">
        <v>0</v>
      </c>
      <c r="BB19">
        <v>1</v>
      </c>
      <c r="BC19">
        <v>0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</row>
    <row r="20" spans="1:63" x14ac:dyDescent="0.25">
      <c r="A20">
        <v>18</v>
      </c>
      <c r="B20" t="s">
        <v>683</v>
      </c>
      <c r="C20">
        <v>202502</v>
      </c>
      <c r="D20">
        <v>202402</v>
      </c>
      <c r="E20" s="281">
        <v>45716</v>
      </c>
      <c r="F20">
        <v>1</v>
      </c>
      <c r="G20" t="s">
        <v>687</v>
      </c>
      <c r="H20" t="s">
        <v>689</v>
      </c>
      <c r="I20">
        <v>0</v>
      </c>
      <c r="J20">
        <v>0</v>
      </c>
      <c r="K20">
        <v>1</v>
      </c>
      <c r="L20">
        <v>0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1</v>
      </c>
      <c r="U20">
        <v>1</v>
      </c>
      <c r="V20">
        <v>1</v>
      </c>
      <c r="W20">
        <v>0</v>
      </c>
      <c r="X20">
        <v>1</v>
      </c>
      <c r="Y20">
        <v>0</v>
      </c>
      <c r="Z20">
        <v>0</v>
      </c>
      <c r="AA20">
        <v>1</v>
      </c>
      <c r="AB20">
        <v>0</v>
      </c>
      <c r="AC20">
        <v>1</v>
      </c>
      <c r="AD20">
        <v>0</v>
      </c>
      <c r="AE20">
        <v>1</v>
      </c>
      <c r="AF20">
        <v>0</v>
      </c>
      <c r="AG20">
        <v>0</v>
      </c>
      <c r="AH20">
        <v>0</v>
      </c>
      <c r="AI20">
        <v>1</v>
      </c>
      <c r="AJ20">
        <v>0</v>
      </c>
      <c r="AK20">
        <v>0</v>
      </c>
      <c r="AL20">
        <v>1</v>
      </c>
      <c r="AM20">
        <v>0</v>
      </c>
      <c r="AN20">
        <v>1</v>
      </c>
      <c r="AO20">
        <v>1</v>
      </c>
      <c r="AP20">
        <v>0</v>
      </c>
      <c r="AQ20">
        <v>1</v>
      </c>
      <c r="AR20">
        <v>0</v>
      </c>
      <c r="AS20">
        <v>1</v>
      </c>
      <c r="AT20">
        <v>0</v>
      </c>
      <c r="AU20">
        <v>0</v>
      </c>
      <c r="AV20">
        <v>1</v>
      </c>
      <c r="AW20">
        <v>0</v>
      </c>
      <c r="AX20">
        <v>1</v>
      </c>
      <c r="AY20">
        <v>0</v>
      </c>
      <c r="AZ20">
        <v>1</v>
      </c>
      <c r="BA20">
        <v>0</v>
      </c>
      <c r="BB20">
        <v>1</v>
      </c>
      <c r="BC20">
        <v>0</v>
      </c>
      <c r="BD20">
        <v>1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</row>
    <row r="21" spans="1:63" x14ac:dyDescent="0.25">
      <c r="A21">
        <v>19</v>
      </c>
      <c r="B21" t="s">
        <v>683</v>
      </c>
      <c r="C21">
        <v>202502</v>
      </c>
      <c r="D21">
        <v>202402</v>
      </c>
      <c r="E21" s="281">
        <v>45716</v>
      </c>
      <c r="F21">
        <v>1</v>
      </c>
      <c r="G21" t="s">
        <v>687</v>
      </c>
      <c r="H21" t="s">
        <v>689</v>
      </c>
      <c r="I21">
        <v>0</v>
      </c>
      <c r="J21">
        <v>0</v>
      </c>
      <c r="K21">
        <v>1</v>
      </c>
      <c r="L21">
        <v>0</v>
      </c>
      <c r="M21">
        <v>1</v>
      </c>
      <c r="N21">
        <v>1</v>
      </c>
      <c r="O21">
        <v>0</v>
      </c>
      <c r="P21">
        <v>0</v>
      </c>
      <c r="Q21">
        <v>0</v>
      </c>
      <c r="R21">
        <v>0</v>
      </c>
      <c r="S21">
        <v>0</v>
      </c>
      <c r="T21">
        <v>1</v>
      </c>
      <c r="U21">
        <v>1</v>
      </c>
      <c r="V21">
        <v>1</v>
      </c>
      <c r="W21">
        <v>0</v>
      </c>
      <c r="X21">
        <v>1</v>
      </c>
      <c r="Y21">
        <v>0</v>
      </c>
      <c r="Z21">
        <v>0</v>
      </c>
      <c r="AA21">
        <v>1</v>
      </c>
      <c r="AB21">
        <v>0</v>
      </c>
      <c r="AC21">
        <v>1</v>
      </c>
      <c r="AD21">
        <v>0</v>
      </c>
      <c r="AE21">
        <v>1</v>
      </c>
      <c r="AF21">
        <v>0</v>
      </c>
      <c r="AG21">
        <v>0</v>
      </c>
      <c r="AH21">
        <v>0</v>
      </c>
      <c r="AI21">
        <v>1</v>
      </c>
      <c r="AJ21">
        <v>0</v>
      </c>
      <c r="AK21">
        <v>0</v>
      </c>
      <c r="AL21">
        <v>1</v>
      </c>
      <c r="AM21">
        <v>0</v>
      </c>
      <c r="AN21">
        <v>1</v>
      </c>
      <c r="AO21">
        <v>1</v>
      </c>
      <c r="AP21">
        <v>0</v>
      </c>
      <c r="AQ21">
        <v>1</v>
      </c>
      <c r="AR21">
        <v>0</v>
      </c>
      <c r="AS21">
        <v>1</v>
      </c>
      <c r="AT21">
        <v>0</v>
      </c>
      <c r="AU21">
        <v>0</v>
      </c>
      <c r="AV21">
        <v>1</v>
      </c>
      <c r="AW21">
        <v>0</v>
      </c>
      <c r="AX21">
        <v>1</v>
      </c>
      <c r="AY21">
        <v>0</v>
      </c>
      <c r="AZ21">
        <v>1</v>
      </c>
      <c r="BA21">
        <v>0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</row>
    <row r="22" spans="1:63" x14ac:dyDescent="0.25">
      <c r="A22">
        <v>20</v>
      </c>
      <c r="B22" t="s">
        <v>683</v>
      </c>
      <c r="C22">
        <v>202502</v>
      </c>
      <c r="D22">
        <v>202402</v>
      </c>
      <c r="E22" s="281">
        <v>45716</v>
      </c>
      <c r="F22">
        <v>1</v>
      </c>
      <c r="G22" t="s">
        <v>687</v>
      </c>
      <c r="H22" t="s">
        <v>689</v>
      </c>
      <c r="I22">
        <v>0</v>
      </c>
      <c r="J22">
        <v>0</v>
      </c>
      <c r="K22">
        <v>1</v>
      </c>
      <c r="L22">
        <v>0</v>
      </c>
      <c r="M22">
        <v>1</v>
      </c>
      <c r="N22">
        <v>1</v>
      </c>
      <c r="O22">
        <v>0</v>
      </c>
      <c r="P22">
        <v>0</v>
      </c>
      <c r="Q22">
        <v>0</v>
      </c>
      <c r="R22">
        <v>0</v>
      </c>
      <c r="S22">
        <v>0</v>
      </c>
      <c r="T22">
        <v>1</v>
      </c>
      <c r="U22">
        <v>1</v>
      </c>
      <c r="V22">
        <v>1</v>
      </c>
      <c r="W22">
        <v>0</v>
      </c>
      <c r="X22">
        <v>1</v>
      </c>
      <c r="Y22">
        <v>0</v>
      </c>
      <c r="Z22">
        <v>0</v>
      </c>
      <c r="AA22">
        <v>1</v>
      </c>
      <c r="AB22">
        <v>0</v>
      </c>
      <c r="AC22">
        <v>1</v>
      </c>
      <c r="AD22">
        <v>0</v>
      </c>
      <c r="AE22">
        <v>1</v>
      </c>
      <c r="AF22">
        <v>0</v>
      </c>
      <c r="AG22">
        <v>0</v>
      </c>
      <c r="AH22">
        <v>0</v>
      </c>
      <c r="AI22">
        <v>1</v>
      </c>
      <c r="AJ22">
        <v>0</v>
      </c>
      <c r="AK22">
        <v>0</v>
      </c>
      <c r="AL22">
        <v>1</v>
      </c>
      <c r="AM22">
        <v>0</v>
      </c>
      <c r="AN22">
        <v>1</v>
      </c>
      <c r="AO22">
        <v>1</v>
      </c>
      <c r="AP22">
        <v>0</v>
      </c>
      <c r="AQ22">
        <v>1</v>
      </c>
      <c r="AR22">
        <v>0</v>
      </c>
      <c r="AS22">
        <v>1</v>
      </c>
      <c r="AT22">
        <v>0</v>
      </c>
      <c r="AU22">
        <v>0</v>
      </c>
      <c r="AV22">
        <v>1</v>
      </c>
      <c r="AW22">
        <v>0</v>
      </c>
      <c r="AX22">
        <v>1</v>
      </c>
      <c r="AY22">
        <v>0</v>
      </c>
      <c r="AZ22">
        <v>1</v>
      </c>
      <c r="BA22">
        <v>0</v>
      </c>
      <c r="BB22">
        <v>0</v>
      </c>
      <c r="BC22">
        <v>1</v>
      </c>
      <c r="BD22">
        <v>1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</row>
    <row r="23" spans="1:63" x14ac:dyDescent="0.25">
      <c r="A23">
        <v>21</v>
      </c>
      <c r="B23" t="s">
        <v>683</v>
      </c>
      <c r="C23">
        <v>202502</v>
      </c>
      <c r="D23">
        <v>202402</v>
      </c>
      <c r="E23" s="281">
        <v>45716</v>
      </c>
      <c r="F23">
        <v>1</v>
      </c>
      <c r="G23" t="s">
        <v>687</v>
      </c>
      <c r="H23" t="s">
        <v>689</v>
      </c>
      <c r="I23">
        <v>0</v>
      </c>
      <c r="J23">
        <v>0</v>
      </c>
      <c r="K23">
        <v>1</v>
      </c>
      <c r="L23">
        <v>0</v>
      </c>
      <c r="M23">
        <v>1</v>
      </c>
      <c r="N23">
        <v>1</v>
      </c>
      <c r="O23">
        <v>0</v>
      </c>
      <c r="P23">
        <v>0</v>
      </c>
      <c r="Q23">
        <v>0</v>
      </c>
      <c r="R23">
        <v>0</v>
      </c>
      <c r="S23">
        <v>0</v>
      </c>
      <c r="T23">
        <v>1</v>
      </c>
      <c r="U23">
        <v>1</v>
      </c>
      <c r="V23">
        <v>1</v>
      </c>
      <c r="W23">
        <v>0</v>
      </c>
      <c r="X23">
        <v>1</v>
      </c>
      <c r="Y23">
        <v>0</v>
      </c>
      <c r="Z23">
        <v>0</v>
      </c>
      <c r="AA23">
        <v>1</v>
      </c>
      <c r="AB23">
        <v>0</v>
      </c>
      <c r="AC23">
        <v>1</v>
      </c>
      <c r="AD23">
        <v>0</v>
      </c>
      <c r="AE23">
        <v>1</v>
      </c>
      <c r="AF23">
        <v>0</v>
      </c>
      <c r="AG23">
        <v>0</v>
      </c>
      <c r="AH23">
        <v>0</v>
      </c>
      <c r="AI23">
        <v>1</v>
      </c>
      <c r="AJ23">
        <v>0</v>
      </c>
      <c r="AK23">
        <v>0</v>
      </c>
      <c r="AL23">
        <v>1</v>
      </c>
      <c r="AM23">
        <v>0</v>
      </c>
      <c r="AN23">
        <v>1</v>
      </c>
      <c r="AO23">
        <v>1</v>
      </c>
      <c r="AP23">
        <v>0</v>
      </c>
      <c r="AQ23">
        <v>1</v>
      </c>
      <c r="AR23">
        <v>0</v>
      </c>
      <c r="AS23">
        <v>1</v>
      </c>
      <c r="AT23">
        <v>0</v>
      </c>
      <c r="AU23">
        <v>0</v>
      </c>
      <c r="AV23">
        <v>1</v>
      </c>
      <c r="AW23">
        <v>0</v>
      </c>
      <c r="AX23">
        <v>1</v>
      </c>
      <c r="AY23">
        <v>0</v>
      </c>
      <c r="AZ23">
        <v>1</v>
      </c>
      <c r="BA23">
        <v>0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</row>
    <row r="24" spans="1:63" x14ac:dyDescent="0.25">
      <c r="A24">
        <v>22</v>
      </c>
      <c r="B24" t="s">
        <v>683</v>
      </c>
      <c r="C24">
        <v>202502</v>
      </c>
      <c r="D24">
        <v>202402</v>
      </c>
      <c r="E24" s="281">
        <v>45716</v>
      </c>
      <c r="F24">
        <v>1</v>
      </c>
      <c r="G24" t="s">
        <v>687</v>
      </c>
      <c r="H24" t="s">
        <v>689</v>
      </c>
      <c r="I24">
        <v>0</v>
      </c>
      <c r="J24">
        <v>0</v>
      </c>
      <c r="K24">
        <v>1</v>
      </c>
      <c r="L24">
        <v>0</v>
      </c>
      <c r="M24">
        <v>1</v>
      </c>
      <c r="N24">
        <v>1</v>
      </c>
      <c r="O24">
        <v>0</v>
      </c>
      <c r="P24">
        <v>0</v>
      </c>
      <c r="Q24">
        <v>0</v>
      </c>
      <c r="R24">
        <v>0</v>
      </c>
      <c r="S24">
        <v>0</v>
      </c>
      <c r="T24">
        <v>1</v>
      </c>
      <c r="U24">
        <v>1</v>
      </c>
      <c r="V24">
        <v>1</v>
      </c>
      <c r="W24">
        <v>0</v>
      </c>
      <c r="X24">
        <v>1</v>
      </c>
      <c r="Y24">
        <v>0</v>
      </c>
      <c r="Z24">
        <v>0</v>
      </c>
      <c r="AA24">
        <v>1</v>
      </c>
      <c r="AB24">
        <v>0</v>
      </c>
      <c r="AC24">
        <v>1</v>
      </c>
      <c r="AD24">
        <v>0</v>
      </c>
      <c r="AE24">
        <v>1</v>
      </c>
      <c r="AF24">
        <v>0</v>
      </c>
      <c r="AG24">
        <v>0</v>
      </c>
      <c r="AH24">
        <v>0</v>
      </c>
      <c r="AI24">
        <v>1</v>
      </c>
      <c r="AJ24">
        <v>0</v>
      </c>
      <c r="AK24">
        <v>0</v>
      </c>
      <c r="AL24">
        <v>1</v>
      </c>
      <c r="AM24">
        <v>0</v>
      </c>
      <c r="AN24">
        <v>1</v>
      </c>
      <c r="AO24">
        <v>1</v>
      </c>
      <c r="AP24">
        <v>0</v>
      </c>
      <c r="AQ24">
        <v>1</v>
      </c>
      <c r="AR24">
        <v>0</v>
      </c>
      <c r="AS24">
        <v>1</v>
      </c>
      <c r="AT24">
        <v>0</v>
      </c>
      <c r="AU24">
        <v>0</v>
      </c>
      <c r="AV24">
        <v>1</v>
      </c>
      <c r="AW24">
        <v>0</v>
      </c>
      <c r="AX24">
        <v>1</v>
      </c>
      <c r="AY24">
        <v>0</v>
      </c>
      <c r="AZ24">
        <v>1</v>
      </c>
      <c r="BA24">
        <v>0</v>
      </c>
      <c r="BB24">
        <v>0</v>
      </c>
      <c r="BC24">
        <v>1</v>
      </c>
      <c r="BD24">
        <v>0</v>
      </c>
      <c r="BE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</row>
    <row r="25" spans="1:63" x14ac:dyDescent="0.25">
      <c r="A25">
        <v>23</v>
      </c>
      <c r="B25" t="s">
        <v>683</v>
      </c>
      <c r="C25">
        <v>202502</v>
      </c>
      <c r="D25">
        <v>202402</v>
      </c>
      <c r="E25" s="281">
        <v>45716</v>
      </c>
      <c r="F25">
        <v>1</v>
      </c>
      <c r="G25" t="s">
        <v>687</v>
      </c>
      <c r="H25" t="s">
        <v>689</v>
      </c>
      <c r="I25">
        <v>0</v>
      </c>
      <c r="J25">
        <v>0</v>
      </c>
      <c r="K25">
        <v>1</v>
      </c>
      <c r="L25">
        <v>0</v>
      </c>
      <c r="M25">
        <v>1</v>
      </c>
      <c r="N25">
        <v>1</v>
      </c>
      <c r="O25">
        <v>0</v>
      </c>
      <c r="P25">
        <v>0</v>
      </c>
      <c r="Q25">
        <v>0</v>
      </c>
      <c r="R25">
        <v>0</v>
      </c>
      <c r="S25">
        <v>0</v>
      </c>
      <c r="T25">
        <v>1</v>
      </c>
      <c r="U25">
        <v>1</v>
      </c>
      <c r="V25">
        <v>1</v>
      </c>
      <c r="W25">
        <v>0</v>
      </c>
      <c r="X25">
        <v>1</v>
      </c>
      <c r="Y25">
        <v>0</v>
      </c>
      <c r="Z25">
        <v>0</v>
      </c>
      <c r="AA25">
        <v>1</v>
      </c>
      <c r="AB25">
        <v>0</v>
      </c>
      <c r="AC25">
        <v>1</v>
      </c>
      <c r="AD25">
        <v>0</v>
      </c>
      <c r="AE25">
        <v>1</v>
      </c>
      <c r="AF25">
        <v>0</v>
      </c>
      <c r="AG25">
        <v>0</v>
      </c>
      <c r="AH25">
        <v>0</v>
      </c>
      <c r="AI25">
        <v>1</v>
      </c>
      <c r="AJ25">
        <v>0</v>
      </c>
      <c r="AK25">
        <v>0</v>
      </c>
      <c r="AL25">
        <v>1</v>
      </c>
      <c r="AM25">
        <v>0</v>
      </c>
      <c r="AN25">
        <v>1</v>
      </c>
      <c r="AO25">
        <v>1</v>
      </c>
      <c r="AP25">
        <v>0</v>
      </c>
      <c r="AQ25">
        <v>1</v>
      </c>
      <c r="AR25">
        <v>0</v>
      </c>
      <c r="AS25">
        <v>1</v>
      </c>
      <c r="AT25">
        <v>0</v>
      </c>
      <c r="AU25">
        <v>0</v>
      </c>
      <c r="AV25">
        <v>1</v>
      </c>
      <c r="AW25">
        <v>0</v>
      </c>
      <c r="AX25">
        <v>1</v>
      </c>
      <c r="AY25">
        <v>0</v>
      </c>
      <c r="AZ25">
        <v>1</v>
      </c>
      <c r="BA25">
        <v>0</v>
      </c>
      <c r="BB25">
        <v>0</v>
      </c>
      <c r="BC25">
        <v>1</v>
      </c>
      <c r="BD25">
        <v>0</v>
      </c>
      <c r="BE25">
        <v>1</v>
      </c>
      <c r="BF25">
        <v>1</v>
      </c>
      <c r="BG25">
        <v>0</v>
      </c>
      <c r="BH25">
        <v>0</v>
      </c>
      <c r="BI25">
        <v>0</v>
      </c>
      <c r="BJ25">
        <v>0</v>
      </c>
      <c r="BK25">
        <v>0</v>
      </c>
    </row>
    <row r="26" spans="1:63" x14ac:dyDescent="0.25">
      <c r="A26">
        <v>24</v>
      </c>
      <c r="B26" t="s">
        <v>683</v>
      </c>
      <c r="C26">
        <v>202502</v>
      </c>
      <c r="D26">
        <v>202402</v>
      </c>
      <c r="E26" s="281">
        <v>45716</v>
      </c>
      <c r="F26">
        <v>1</v>
      </c>
      <c r="G26" t="s">
        <v>687</v>
      </c>
      <c r="H26" t="s">
        <v>689</v>
      </c>
      <c r="I26">
        <v>0</v>
      </c>
      <c r="J26">
        <v>0</v>
      </c>
      <c r="K26">
        <v>1</v>
      </c>
      <c r="L26">
        <v>0</v>
      </c>
      <c r="M26">
        <v>1</v>
      </c>
      <c r="N26">
        <v>1</v>
      </c>
      <c r="O26">
        <v>0</v>
      </c>
      <c r="P26">
        <v>0</v>
      </c>
      <c r="Q26">
        <v>0</v>
      </c>
      <c r="R26">
        <v>0</v>
      </c>
      <c r="S26">
        <v>0</v>
      </c>
      <c r="T26">
        <v>1</v>
      </c>
      <c r="U26">
        <v>1</v>
      </c>
      <c r="V26">
        <v>1</v>
      </c>
      <c r="W26">
        <v>0</v>
      </c>
      <c r="X26">
        <v>1</v>
      </c>
      <c r="Y26">
        <v>0</v>
      </c>
      <c r="Z26">
        <v>0</v>
      </c>
      <c r="AA26">
        <v>1</v>
      </c>
      <c r="AB26">
        <v>0</v>
      </c>
      <c r="AC26">
        <v>1</v>
      </c>
      <c r="AD26">
        <v>0</v>
      </c>
      <c r="AE26">
        <v>1</v>
      </c>
      <c r="AF26">
        <v>0</v>
      </c>
      <c r="AG26">
        <v>0</v>
      </c>
      <c r="AH26">
        <v>0</v>
      </c>
      <c r="AI26">
        <v>1</v>
      </c>
      <c r="AJ26">
        <v>0</v>
      </c>
      <c r="AK26">
        <v>0</v>
      </c>
      <c r="AL26">
        <v>1</v>
      </c>
      <c r="AM26">
        <v>0</v>
      </c>
      <c r="AN26">
        <v>1</v>
      </c>
      <c r="AO26">
        <v>1</v>
      </c>
      <c r="AP26">
        <v>0</v>
      </c>
      <c r="AQ26">
        <v>1</v>
      </c>
      <c r="AR26">
        <v>0</v>
      </c>
      <c r="AS26">
        <v>1</v>
      </c>
      <c r="AT26">
        <v>0</v>
      </c>
      <c r="AU26">
        <v>0</v>
      </c>
      <c r="AV26">
        <v>1</v>
      </c>
      <c r="AW26">
        <v>0</v>
      </c>
      <c r="AX26">
        <v>1</v>
      </c>
      <c r="AY26">
        <v>0</v>
      </c>
      <c r="AZ26">
        <v>1</v>
      </c>
      <c r="BA26">
        <v>0</v>
      </c>
      <c r="BB26">
        <v>0</v>
      </c>
      <c r="BC26">
        <v>1</v>
      </c>
      <c r="BD26">
        <v>0</v>
      </c>
      <c r="BE26">
        <v>1</v>
      </c>
      <c r="BF26">
        <v>1</v>
      </c>
      <c r="BG26">
        <v>0</v>
      </c>
      <c r="BH26">
        <v>1</v>
      </c>
      <c r="BI26">
        <v>0</v>
      </c>
      <c r="BJ26">
        <v>0</v>
      </c>
      <c r="BK26">
        <v>0</v>
      </c>
    </row>
    <row r="27" spans="1:63" x14ac:dyDescent="0.25">
      <c r="A27">
        <v>25</v>
      </c>
      <c r="B27" t="s">
        <v>683</v>
      </c>
      <c r="C27">
        <v>202502</v>
      </c>
      <c r="D27">
        <v>202402</v>
      </c>
      <c r="E27" s="281">
        <v>45716</v>
      </c>
      <c r="F27">
        <v>1</v>
      </c>
      <c r="G27" t="s">
        <v>687</v>
      </c>
      <c r="H27" t="s">
        <v>689</v>
      </c>
      <c r="I27">
        <v>0</v>
      </c>
      <c r="J27">
        <v>0</v>
      </c>
      <c r="K27">
        <v>1</v>
      </c>
      <c r="L27">
        <v>0</v>
      </c>
      <c r="M27">
        <v>1</v>
      </c>
      <c r="N27">
        <v>1</v>
      </c>
      <c r="O27">
        <v>0</v>
      </c>
      <c r="P27">
        <v>0</v>
      </c>
      <c r="Q27">
        <v>0</v>
      </c>
      <c r="R27">
        <v>0</v>
      </c>
      <c r="S27">
        <v>0</v>
      </c>
      <c r="T27">
        <v>1</v>
      </c>
      <c r="U27">
        <v>1</v>
      </c>
      <c r="V27">
        <v>1</v>
      </c>
      <c r="W27">
        <v>0</v>
      </c>
      <c r="X27">
        <v>1</v>
      </c>
      <c r="Y27">
        <v>0</v>
      </c>
      <c r="Z27">
        <v>0</v>
      </c>
      <c r="AA27">
        <v>1</v>
      </c>
      <c r="AB27">
        <v>0</v>
      </c>
      <c r="AC27">
        <v>1</v>
      </c>
      <c r="AD27">
        <v>0</v>
      </c>
      <c r="AE27">
        <v>1</v>
      </c>
      <c r="AF27">
        <v>0</v>
      </c>
      <c r="AG27">
        <v>0</v>
      </c>
      <c r="AH27">
        <v>0</v>
      </c>
      <c r="AI27">
        <v>1</v>
      </c>
      <c r="AJ27">
        <v>0</v>
      </c>
      <c r="AK27">
        <v>0</v>
      </c>
      <c r="AL27">
        <v>1</v>
      </c>
      <c r="AM27">
        <v>0</v>
      </c>
      <c r="AN27">
        <v>1</v>
      </c>
      <c r="AO27">
        <v>1</v>
      </c>
      <c r="AP27">
        <v>0</v>
      </c>
      <c r="AQ27">
        <v>1</v>
      </c>
      <c r="AR27">
        <v>0</v>
      </c>
      <c r="AS27">
        <v>1</v>
      </c>
      <c r="AT27">
        <v>0</v>
      </c>
      <c r="AU27">
        <v>0</v>
      </c>
      <c r="AV27">
        <v>1</v>
      </c>
      <c r="AW27">
        <v>0</v>
      </c>
      <c r="AX27">
        <v>1</v>
      </c>
      <c r="AY27">
        <v>0</v>
      </c>
      <c r="AZ27">
        <v>1</v>
      </c>
      <c r="BA27">
        <v>0</v>
      </c>
      <c r="BB27">
        <v>0</v>
      </c>
      <c r="BC27">
        <v>1</v>
      </c>
      <c r="BD27">
        <v>0</v>
      </c>
      <c r="BE27">
        <v>1</v>
      </c>
      <c r="BF27">
        <v>1</v>
      </c>
      <c r="BG27">
        <v>0</v>
      </c>
      <c r="BH27">
        <v>1</v>
      </c>
      <c r="BI27">
        <v>0</v>
      </c>
      <c r="BJ27">
        <v>1</v>
      </c>
      <c r="BK27">
        <v>0</v>
      </c>
    </row>
    <row r="28" spans="1:63" x14ac:dyDescent="0.25">
      <c r="A28">
        <v>26</v>
      </c>
      <c r="B28" t="s">
        <v>683</v>
      </c>
      <c r="C28">
        <v>202502</v>
      </c>
      <c r="D28">
        <v>202402</v>
      </c>
      <c r="E28" s="281">
        <v>45716</v>
      </c>
      <c r="F28">
        <v>1</v>
      </c>
      <c r="G28" t="s">
        <v>687</v>
      </c>
      <c r="H28" t="s">
        <v>689</v>
      </c>
      <c r="I28">
        <v>0</v>
      </c>
      <c r="J28">
        <v>0</v>
      </c>
      <c r="K28">
        <v>1</v>
      </c>
      <c r="L28">
        <v>0</v>
      </c>
      <c r="M28">
        <v>1</v>
      </c>
      <c r="N28">
        <v>1</v>
      </c>
      <c r="O28">
        <v>0</v>
      </c>
      <c r="P28">
        <v>0</v>
      </c>
      <c r="Q28">
        <v>0</v>
      </c>
      <c r="R28">
        <v>0</v>
      </c>
      <c r="S28">
        <v>0</v>
      </c>
      <c r="T28">
        <v>1</v>
      </c>
      <c r="U28">
        <v>1</v>
      </c>
      <c r="V28">
        <v>1</v>
      </c>
      <c r="W28">
        <v>0</v>
      </c>
      <c r="X28">
        <v>1</v>
      </c>
      <c r="Y28">
        <v>0</v>
      </c>
      <c r="Z28">
        <v>0</v>
      </c>
      <c r="AA28">
        <v>1</v>
      </c>
      <c r="AB28">
        <v>0</v>
      </c>
      <c r="AC28">
        <v>1</v>
      </c>
      <c r="AD28">
        <v>0</v>
      </c>
      <c r="AE28">
        <v>1</v>
      </c>
      <c r="AF28">
        <v>0</v>
      </c>
      <c r="AG28">
        <v>0</v>
      </c>
      <c r="AH28">
        <v>0</v>
      </c>
      <c r="AI28">
        <v>1</v>
      </c>
      <c r="AJ28">
        <v>0</v>
      </c>
      <c r="AK28">
        <v>0</v>
      </c>
      <c r="AL28">
        <v>1</v>
      </c>
      <c r="AM28">
        <v>0</v>
      </c>
      <c r="AN28">
        <v>1</v>
      </c>
      <c r="AO28">
        <v>1</v>
      </c>
      <c r="AP28">
        <v>0</v>
      </c>
      <c r="AQ28">
        <v>1</v>
      </c>
      <c r="AR28">
        <v>0</v>
      </c>
      <c r="AS28">
        <v>1</v>
      </c>
      <c r="AT28">
        <v>0</v>
      </c>
      <c r="AU28">
        <v>0</v>
      </c>
      <c r="AV28">
        <v>1</v>
      </c>
      <c r="AW28">
        <v>0</v>
      </c>
      <c r="AX28">
        <v>1</v>
      </c>
      <c r="AY28">
        <v>0</v>
      </c>
      <c r="AZ28">
        <v>1</v>
      </c>
      <c r="BA28">
        <v>0</v>
      </c>
      <c r="BB28">
        <v>0</v>
      </c>
      <c r="BC28">
        <v>1</v>
      </c>
      <c r="BD28">
        <v>0</v>
      </c>
      <c r="BE28">
        <v>1</v>
      </c>
      <c r="BF28">
        <v>1</v>
      </c>
      <c r="BG28">
        <v>0</v>
      </c>
      <c r="BH28">
        <v>1</v>
      </c>
      <c r="BI28">
        <v>0</v>
      </c>
      <c r="BJ28">
        <v>1</v>
      </c>
      <c r="BK28">
        <v>1</v>
      </c>
    </row>
    <row r="29" spans="1:63" x14ac:dyDescent="0.25">
      <c r="A29">
        <v>27</v>
      </c>
      <c r="B29" t="s">
        <v>684</v>
      </c>
      <c r="C29">
        <v>202502</v>
      </c>
      <c r="D29">
        <v>202402</v>
      </c>
      <c r="E29" s="281">
        <v>45716</v>
      </c>
      <c r="F29">
        <v>1</v>
      </c>
      <c r="G29" t="s">
        <v>687</v>
      </c>
      <c r="H29" t="s">
        <v>688</v>
      </c>
      <c r="I29">
        <v>15</v>
      </c>
      <c r="J29">
        <v>0</v>
      </c>
      <c r="K29">
        <v>0</v>
      </c>
      <c r="L29">
        <v>36</v>
      </c>
      <c r="M29">
        <v>0</v>
      </c>
      <c r="N29" t="s">
        <v>691</v>
      </c>
      <c r="O29" t="s">
        <v>691</v>
      </c>
      <c r="P29" t="s">
        <v>691</v>
      </c>
      <c r="Q29" t="s">
        <v>691</v>
      </c>
      <c r="R29" t="s">
        <v>691</v>
      </c>
      <c r="S29" t="s">
        <v>691</v>
      </c>
      <c r="T29" t="s">
        <v>691</v>
      </c>
      <c r="U29" t="s">
        <v>691</v>
      </c>
      <c r="V29" t="s">
        <v>691</v>
      </c>
      <c r="W29" t="s">
        <v>691</v>
      </c>
      <c r="X29" t="s">
        <v>691</v>
      </c>
      <c r="Y29" t="s">
        <v>691</v>
      </c>
      <c r="Z29" t="s">
        <v>691</v>
      </c>
      <c r="AA29" t="s">
        <v>691</v>
      </c>
      <c r="AB29" t="s">
        <v>691</v>
      </c>
      <c r="AC29" t="s">
        <v>691</v>
      </c>
      <c r="AD29" t="s">
        <v>691</v>
      </c>
      <c r="AE29" t="s">
        <v>691</v>
      </c>
      <c r="AF29" t="s">
        <v>691</v>
      </c>
      <c r="AG29" t="s">
        <v>691</v>
      </c>
      <c r="AH29" t="s">
        <v>691</v>
      </c>
      <c r="AI29" t="s">
        <v>691</v>
      </c>
      <c r="AJ29" t="s">
        <v>691</v>
      </c>
      <c r="AK29" t="s">
        <v>691</v>
      </c>
      <c r="AL29" t="s">
        <v>691</v>
      </c>
      <c r="AM29" t="s">
        <v>691</v>
      </c>
      <c r="AN29" t="s">
        <v>691</v>
      </c>
      <c r="AO29" t="s">
        <v>691</v>
      </c>
      <c r="AP29" t="s">
        <v>691</v>
      </c>
      <c r="AQ29" t="s">
        <v>691</v>
      </c>
      <c r="AR29" t="s">
        <v>691</v>
      </c>
      <c r="AS29" t="s">
        <v>691</v>
      </c>
      <c r="AT29" t="s">
        <v>691</v>
      </c>
      <c r="AU29" t="s">
        <v>691</v>
      </c>
      <c r="AV29" t="s">
        <v>691</v>
      </c>
      <c r="AW29" t="s">
        <v>691</v>
      </c>
      <c r="AX29" t="s">
        <v>691</v>
      </c>
      <c r="AY29" t="s">
        <v>691</v>
      </c>
      <c r="AZ29" t="s">
        <v>691</v>
      </c>
      <c r="BA29" t="s">
        <v>691</v>
      </c>
      <c r="BB29" t="s">
        <v>691</v>
      </c>
      <c r="BC29" t="s">
        <v>691</v>
      </c>
      <c r="BD29" t="s">
        <v>691</v>
      </c>
      <c r="BE29" t="s">
        <v>691</v>
      </c>
      <c r="BF29" t="s">
        <v>691</v>
      </c>
      <c r="BG29" t="s">
        <v>691</v>
      </c>
      <c r="BH29" t="s">
        <v>691</v>
      </c>
      <c r="BI29" t="s">
        <v>691</v>
      </c>
      <c r="BJ29" t="s">
        <v>691</v>
      </c>
      <c r="BK29" t="s">
        <v>691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14E2-0EE2-41B1-8792-21FE14D96897}">
  <sheetPr codeName="Sheet8">
    <tabColor rgb="FF92D050"/>
  </sheetPr>
  <dimension ref="B1:AD63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4" sqref="A4"/>
    </sheetView>
  </sheetViews>
  <sheetFormatPr defaultColWidth="18.5703125" defaultRowHeight="15" outlineLevelRow="1" x14ac:dyDescent="0.25"/>
  <sheetData>
    <row r="1" spans="2:30" ht="15.75" thickBot="1" x14ac:dyDescent="0.3"/>
    <row r="2" spans="2:30" ht="18.75" x14ac:dyDescent="0.3">
      <c r="B2" s="73" t="s">
        <v>679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7"/>
    </row>
    <row r="3" spans="2:30" x14ac:dyDescent="0.25">
      <c r="B3" s="38" t="s">
        <v>20</v>
      </c>
      <c r="C3" s="251">
        <v>1</v>
      </c>
      <c r="D3" s="251">
        <v>2</v>
      </c>
      <c r="E3" s="251">
        <v>3</v>
      </c>
      <c r="F3" s="251">
        <v>4</v>
      </c>
      <c r="G3" s="251">
        <v>5</v>
      </c>
      <c r="H3" s="251">
        <v>6</v>
      </c>
      <c r="I3" s="251">
        <v>7</v>
      </c>
      <c r="J3" s="251">
        <v>8</v>
      </c>
      <c r="K3" s="251">
        <v>9</v>
      </c>
      <c r="L3" s="251">
        <v>10</v>
      </c>
      <c r="M3" s="251">
        <v>11</v>
      </c>
      <c r="N3" s="251">
        <v>12</v>
      </c>
      <c r="O3" s="251">
        <v>13</v>
      </c>
      <c r="P3" s="251">
        <v>14</v>
      </c>
      <c r="Q3" s="251">
        <v>15</v>
      </c>
      <c r="R3" s="251">
        <v>16</v>
      </c>
      <c r="S3" s="251">
        <v>17</v>
      </c>
      <c r="T3" s="251">
        <v>18</v>
      </c>
      <c r="U3" s="251">
        <v>19</v>
      </c>
      <c r="V3" s="251">
        <v>20</v>
      </c>
      <c r="W3" s="251">
        <v>21</v>
      </c>
      <c r="X3" s="251">
        <v>22</v>
      </c>
      <c r="Y3" s="251">
        <v>23</v>
      </c>
      <c r="Z3" s="251">
        <v>24</v>
      </c>
      <c r="AA3" s="251">
        <v>25</v>
      </c>
      <c r="AB3" s="251">
        <v>26</v>
      </c>
      <c r="AC3" s="251">
        <v>27</v>
      </c>
      <c r="AD3" s="7"/>
    </row>
    <row r="4" spans="2:30" x14ac:dyDescent="0.25">
      <c r="B4" s="21" t="s">
        <v>680</v>
      </c>
      <c r="C4" s="251" t="s">
        <v>681</v>
      </c>
      <c r="D4" s="251" t="s">
        <v>682</v>
      </c>
      <c r="E4" s="251" t="s">
        <v>682</v>
      </c>
      <c r="F4" s="251" t="s">
        <v>683</v>
      </c>
      <c r="G4" s="251" t="s">
        <v>683</v>
      </c>
      <c r="H4" s="251" t="s">
        <v>683</v>
      </c>
      <c r="I4" s="251" t="s">
        <v>683</v>
      </c>
      <c r="J4" s="251" t="s">
        <v>683</v>
      </c>
      <c r="K4" s="251" t="s">
        <v>683</v>
      </c>
      <c r="L4" s="251" t="s">
        <v>683</v>
      </c>
      <c r="M4" s="251" t="s">
        <v>683</v>
      </c>
      <c r="N4" s="251" t="s">
        <v>683</v>
      </c>
      <c r="O4" s="251" t="s">
        <v>683</v>
      </c>
      <c r="P4" s="251" t="s">
        <v>683</v>
      </c>
      <c r="Q4" s="251" t="s">
        <v>683</v>
      </c>
      <c r="R4" s="251" t="s">
        <v>683</v>
      </c>
      <c r="S4" s="251" t="s">
        <v>683</v>
      </c>
      <c r="T4" s="251" t="s">
        <v>683</v>
      </c>
      <c r="U4" s="251" t="s">
        <v>683</v>
      </c>
      <c r="V4" s="251" t="s">
        <v>683</v>
      </c>
      <c r="W4" s="251" t="s">
        <v>683</v>
      </c>
      <c r="X4" s="251" t="s">
        <v>683</v>
      </c>
      <c r="Y4" s="251" t="s">
        <v>683</v>
      </c>
      <c r="Z4" s="251" t="s">
        <v>683</v>
      </c>
      <c r="AA4" s="251" t="s">
        <v>683</v>
      </c>
      <c r="AB4" s="251" t="s">
        <v>683</v>
      </c>
      <c r="AC4" s="251" t="s">
        <v>684</v>
      </c>
      <c r="AD4" s="7"/>
    </row>
    <row r="5" spans="2:30" x14ac:dyDescent="0.25">
      <c r="B5" s="38" t="s">
        <v>127</v>
      </c>
      <c r="C5" s="251">
        <v>202502</v>
      </c>
      <c r="D5" s="251">
        <v>202502</v>
      </c>
      <c r="E5" s="251">
        <v>202502</v>
      </c>
      <c r="F5" s="251">
        <v>202502</v>
      </c>
      <c r="G5" s="251">
        <v>202502</v>
      </c>
      <c r="H5" s="251">
        <v>202502</v>
      </c>
      <c r="I5" s="251">
        <v>202502</v>
      </c>
      <c r="J5" s="251">
        <v>202502</v>
      </c>
      <c r="K5" s="251">
        <v>202502</v>
      </c>
      <c r="L5" s="251">
        <v>202502</v>
      </c>
      <c r="M5" s="251">
        <v>202502</v>
      </c>
      <c r="N5" s="251">
        <v>202502</v>
      </c>
      <c r="O5" s="251">
        <v>202502</v>
      </c>
      <c r="P5" s="251">
        <v>202502</v>
      </c>
      <c r="Q5" s="251">
        <v>202502</v>
      </c>
      <c r="R5" s="251">
        <v>202502</v>
      </c>
      <c r="S5" s="251">
        <v>202502</v>
      </c>
      <c r="T5" s="251">
        <v>202502</v>
      </c>
      <c r="U5" s="251">
        <v>202502</v>
      </c>
      <c r="V5" s="251">
        <v>202502</v>
      </c>
      <c r="W5" s="251">
        <v>202502</v>
      </c>
      <c r="X5" s="251">
        <v>202502</v>
      </c>
      <c r="Y5" s="251">
        <v>202502</v>
      </c>
      <c r="Z5" s="251">
        <v>202502</v>
      </c>
      <c r="AA5" s="251">
        <v>202502</v>
      </c>
      <c r="AB5" s="251">
        <v>202502</v>
      </c>
      <c r="AC5" s="251">
        <v>202502</v>
      </c>
      <c r="AD5" s="7"/>
    </row>
    <row r="6" spans="2:30" outlineLevel="1" x14ac:dyDescent="0.25">
      <c r="B6" s="114" t="s">
        <v>685</v>
      </c>
      <c r="C6" s="251">
        <v>1</v>
      </c>
      <c r="D6" s="251">
        <v>1</v>
      </c>
      <c r="E6" s="251">
        <v>1</v>
      </c>
      <c r="F6" s="251">
        <v>1</v>
      </c>
      <c r="G6" s="251">
        <v>1</v>
      </c>
      <c r="H6" s="251">
        <v>1</v>
      </c>
      <c r="I6" s="251">
        <v>1</v>
      </c>
      <c r="J6" s="251">
        <v>1</v>
      </c>
      <c r="K6" s="251">
        <v>1</v>
      </c>
      <c r="L6" s="251">
        <v>1</v>
      </c>
      <c r="M6" s="251">
        <v>1</v>
      </c>
      <c r="N6" s="251">
        <v>1</v>
      </c>
      <c r="O6" s="251">
        <v>1</v>
      </c>
      <c r="P6" s="251">
        <v>1</v>
      </c>
      <c r="Q6" s="251">
        <v>1</v>
      </c>
      <c r="R6" s="251">
        <v>1</v>
      </c>
      <c r="S6" s="251">
        <v>1</v>
      </c>
      <c r="T6" s="251">
        <v>1</v>
      </c>
      <c r="U6" s="251">
        <v>1</v>
      </c>
      <c r="V6" s="251">
        <v>1</v>
      </c>
      <c r="W6" s="251">
        <v>1</v>
      </c>
      <c r="X6" s="251">
        <v>1</v>
      </c>
      <c r="Y6" s="251">
        <v>1</v>
      </c>
      <c r="Z6" s="251">
        <v>1</v>
      </c>
      <c r="AA6" s="251">
        <v>1</v>
      </c>
      <c r="AB6" s="251">
        <v>1</v>
      </c>
      <c r="AC6" s="251">
        <v>1</v>
      </c>
      <c r="AD6" s="7"/>
    </row>
    <row r="7" spans="2:30" outlineLevel="1" x14ac:dyDescent="0.25">
      <c r="B7" s="114" t="s">
        <v>686</v>
      </c>
      <c r="C7" s="251" t="s">
        <v>687</v>
      </c>
      <c r="D7" s="251" t="s">
        <v>687</v>
      </c>
      <c r="E7" s="251" t="s">
        <v>687</v>
      </c>
      <c r="F7" s="251" t="s">
        <v>687</v>
      </c>
      <c r="G7" s="251" t="s">
        <v>687</v>
      </c>
      <c r="H7" s="251" t="s">
        <v>687</v>
      </c>
      <c r="I7" s="251" t="s">
        <v>687</v>
      </c>
      <c r="J7" s="251" t="s">
        <v>687</v>
      </c>
      <c r="K7" s="251" t="s">
        <v>687</v>
      </c>
      <c r="L7" s="251" t="s">
        <v>687</v>
      </c>
      <c r="M7" s="251" t="s">
        <v>687</v>
      </c>
      <c r="N7" s="251" t="s">
        <v>687</v>
      </c>
      <c r="O7" s="251" t="s">
        <v>687</v>
      </c>
      <c r="P7" s="251" t="s">
        <v>687</v>
      </c>
      <c r="Q7" s="251" t="s">
        <v>687</v>
      </c>
      <c r="R7" s="251" t="s">
        <v>687</v>
      </c>
      <c r="S7" s="251" t="s">
        <v>687</v>
      </c>
      <c r="T7" s="251" t="s">
        <v>687</v>
      </c>
      <c r="U7" s="251" t="s">
        <v>687</v>
      </c>
      <c r="V7" s="251" t="s">
        <v>687</v>
      </c>
      <c r="W7" s="251" t="s">
        <v>687</v>
      </c>
      <c r="X7" s="251" t="s">
        <v>687</v>
      </c>
      <c r="Y7" s="251" t="s">
        <v>687</v>
      </c>
      <c r="Z7" s="251" t="s">
        <v>687</v>
      </c>
      <c r="AA7" s="251" t="s">
        <v>687</v>
      </c>
      <c r="AB7" s="251" t="s">
        <v>687</v>
      </c>
      <c r="AC7" s="251" t="s">
        <v>687</v>
      </c>
      <c r="AD7" s="7"/>
    </row>
    <row r="8" spans="2:30" x14ac:dyDescent="0.25">
      <c r="B8" s="38" t="s">
        <v>190</v>
      </c>
      <c r="C8" s="251" t="s">
        <v>688</v>
      </c>
      <c r="D8" s="251" t="s">
        <v>688</v>
      </c>
      <c r="E8" s="251" t="s">
        <v>688</v>
      </c>
      <c r="F8" s="252" t="s">
        <v>689</v>
      </c>
      <c r="G8" s="252" t="s">
        <v>689</v>
      </c>
      <c r="H8" s="252" t="s">
        <v>689</v>
      </c>
      <c r="I8" s="252" t="s">
        <v>689</v>
      </c>
      <c r="J8" s="252" t="s">
        <v>689</v>
      </c>
      <c r="K8" s="252" t="s">
        <v>689</v>
      </c>
      <c r="L8" s="252" t="s">
        <v>689</v>
      </c>
      <c r="M8" s="252" t="s">
        <v>689</v>
      </c>
      <c r="N8" s="252" t="s">
        <v>689</v>
      </c>
      <c r="O8" s="252" t="s">
        <v>689</v>
      </c>
      <c r="P8" s="252" t="s">
        <v>689</v>
      </c>
      <c r="Q8" s="252" t="s">
        <v>689</v>
      </c>
      <c r="R8" s="252" t="s">
        <v>689</v>
      </c>
      <c r="S8" s="252" t="s">
        <v>689</v>
      </c>
      <c r="T8" s="252" t="s">
        <v>689</v>
      </c>
      <c r="U8" s="252" t="s">
        <v>689</v>
      </c>
      <c r="V8" s="252" t="s">
        <v>689</v>
      </c>
      <c r="W8" s="252" t="s">
        <v>689</v>
      </c>
      <c r="X8" s="252" t="s">
        <v>689</v>
      </c>
      <c r="Y8" s="252" t="s">
        <v>689</v>
      </c>
      <c r="Z8" s="252" t="s">
        <v>689</v>
      </c>
      <c r="AA8" s="252" t="s">
        <v>689</v>
      </c>
      <c r="AB8" s="252" t="s">
        <v>689</v>
      </c>
      <c r="AC8" s="251" t="s">
        <v>688</v>
      </c>
      <c r="AD8" s="7"/>
    </row>
    <row r="9" spans="2:30" x14ac:dyDescent="0.25">
      <c r="B9" s="38" t="s">
        <v>199</v>
      </c>
      <c r="C9" s="251">
        <v>0</v>
      </c>
      <c r="D9" s="251">
        <v>0</v>
      </c>
      <c r="E9" s="251">
        <v>0</v>
      </c>
      <c r="F9" s="251">
        <v>0</v>
      </c>
      <c r="G9" s="251">
        <v>0</v>
      </c>
      <c r="H9" s="251">
        <v>0</v>
      </c>
      <c r="I9" s="251">
        <v>0</v>
      </c>
      <c r="J9" s="251">
        <v>0</v>
      </c>
      <c r="K9" s="251">
        <v>0</v>
      </c>
      <c r="L9" s="251">
        <v>0</v>
      </c>
      <c r="M9" s="251">
        <v>0</v>
      </c>
      <c r="N9" s="251">
        <v>0</v>
      </c>
      <c r="O9" s="251">
        <v>0</v>
      </c>
      <c r="P9" s="251">
        <v>0</v>
      </c>
      <c r="Q9" s="251">
        <v>0</v>
      </c>
      <c r="R9" s="251">
        <v>0</v>
      </c>
      <c r="S9" s="251">
        <v>0</v>
      </c>
      <c r="T9" s="251">
        <v>0</v>
      </c>
      <c r="U9" s="251">
        <v>0</v>
      </c>
      <c r="V9" s="251">
        <v>0</v>
      </c>
      <c r="W9" s="251">
        <v>0</v>
      </c>
      <c r="X9" s="251">
        <v>0</v>
      </c>
      <c r="Y9" s="251">
        <v>0</v>
      </c>
      <c r="Z9" s="251">
        <v>0</v>
      </c>
      <c r="AA9" s="251">
        <v>0</v>
      </c>
      <c r="AB9" s="251">
        <v>0</v>
      </c>
      <c r="AC9" s="252">
        <v>15</v>
      </c>
      <c r="AD9" s="7"/>
    </row>
    <row r="10" spans="2:30" outlineLevel="1" x14ac:dyDescent="0.25">
      <c r="B10" s="114" t="s">
        <v>690</v>
      </c>
      <c r="C10" s="251">
        <v>0</v>
      </c>
      <c r="D10" s="251">
        <v>0</v>
      </c>
      <c r="E10" s="251">
        <v>0</v>
      </c>
      <c r="F10" s="251">
        <v>0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0</v>
      </c>
      <c r="M10" s="251">
        <v>0</v>
      </c>
      <c r="N10" s="251">
        <v>0</v>
      </c>
      <c r="O10" s="251">
        <v>0</v>
      </c>
      <c r="P10" s="251">
        <v>0</v>
      </c>
      <c r="Q10" s="251">
        <v>0</v>
      </c>
      <c r="R10" s="251">
        <v>0</v>
      </c>
      <c r="S10" s="251">
        <v>0</v>
      </c>
      <c r="T10" s="251">
        <v>0</v>
      </c>
      <c r="U10" s="251">
        <v>0</v>
      </c>
      <c r="V10" s="251">
        <v>0</v>
      </c>
      <c r="W10" s="251">
        <v>0</v>
      </c>
      <c r="X10" s="251">
        <v>0</v>
      </c>
      <c r="Y10" s="251">
        <v>0</v>
      </c>
      <c r="Z10" s="251">
        <v>0</v>
      </c>
      <c r="AA10" s="251">
        <v>0</v>
      </c>
      <c r="AB10" s="251">
        <v>0</v>
      </c>
      <c r="AC10" s="251">
        <v>0</v>
      </c>
      <c r="AD10" s="7"/>
    </row>
    <row r="11" spans="2:30" x14ac:dyDescent="0.25">
      <c r="B11" s="38" t="s">
        <v>181</v>
      </c>
      <c r="C11" s="251">
        <v>0</v>
      </c>
      <c r="D11" s="252">
        <v>1</v>
      </c>
      <c r="E11" s="252">
        <v>1</v>
      </c>
      <c r="F11" s="252">
        <v>1</v>
      </c>
      <c r="G11" s="252">
        <v>1</v>
      </c>
      <c r="H11" s="252">
        <v>1</v>
      </c>
      <c r="I11" s="252">
        <v>1</v>
      </c>
      <c r="J11" s="252">
        <v>1</v>
      </c>
      <c r="K11" s="252">
        <v>1</v>
      </c>
      <c r="L11" s="252">
        <v>1</v>
      </c>
      <c r="M11" s="252">
        <v>1</v>
      </c>
      <c r="N11" s="252">
        <v>1</v>
      </c>
      <c r="O11" s="252">
        <v>1</v>
      </c>
      <c r="P11" s="252">
        <v>1</v>
      </c>
      <c r="Q11" s="252">
        <v>1</v>
      </c>
      <c r="R11" s="252">
        <v>1</v>
      </c>
      <c r="S11" s="252">
        <v>1</v>
      </c>
      <c r="T11" s="252">
        <v>1</v>
      </c>
      <c r="U11" s="252">
        <v>1</v>
      </c>
      <c r="V11" s="252">
        <v>1</v>
      </c>
      <c r="W11" s="252">
        <v>1</v>
      </c>
      <c r="X11" s="252">
        <v>1</v>
      </c>
      <c r="Y11" s="252">
        <v>1</v>
      </c>
      <c r="Z11" s="252">
        <v>1</v>
      </c>
      <c r="AA11" s="252">
        <v>1</v>
      </c>
      <c r="AB11" s="252">
        <v>1</v>
      </c>
      <c r="AC11" s="251">
        <v>0</v>
      </c>
      <c r="AD11" s="7"/>
    </row>
    <row r="12" spans="2:30" x14ac:dyDescent="0.25">
      <c r="B12" s="38" t="s">
        <v>207</v>
      </c>
      <c r="C12" s="251">
        <v>0</v>
      </c>
      <c r="D12" s="252">
        <v>12</v>
      </c>
      <c r="E12" s="252">
        <v>12</v>
      </c>
      <c r="F12" s="251">
        <v>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0</v>
      </c>
      <c r="M12" s="251">
        <v>0</v>
      </c>
      <c r="N12" s="251">
        <v>0</v>
      </c>
      <c r="O12" s="251">
        <v>0</v>
      </c>
      <c r="P12" s="251">
        <v>0</v>
      </c>
      <c r="Q12" s="251">
        <v>0</v>
      </c>
      <c r="R12" s="251">
        <v>0</v>
      </c>
      <c r="S12" s="251">
        <v>0</v>
      </c>
      <c r="T12" s="251">
        <v>0</v>
      </c>
      <c r="U12" s="251">
        <v>0</v>
      </c>
      <c r="V12" s="251">
        <v>0</v>
      </c>
      <c r="W12" s="251">
        <v>0</v>
      </c>
      <c r="X12" s="251">
        <v>0</v>
      </c>
      <c r="Y12" s="251">
        <v>0</v>
      </c>
      <c r="Z12" s="251">
        <v>0</v>
      </c>
      <c r="AA12" s="251">
        <v>0</v>
      </c>
      <c r="AB12" s="251">
        <v>0</v>
      </c>
      <c r="AC12" s="252">
        <v>36</v>
      </c>
      <c r="AD12" s="7"/>
    </row>
    <row r="13" spans="2:30" x14ac:dyDescent="0.25">
      <c r="B13" s="38" t="s">
        <v>224</v>
      </c>
      <c r="C13" s="251">
        <v>0</v>
      </c>
      <c r="D13" s="251">
        <v>0</v>
      </c>
      <c r="E13" s="252">
        <v>1</v>
      </c>
      <c r="F13" s="252">
        <v>1</v>
      </c>
      <c r="G13" s="252">
        <v>1</v>
      </c>
      <c r="H13" s="252">
        <v>1</v>
      </c>
      <c r="I13" s="252">
        <v>1</v>
      </c>
      <c r="J13" s="252">
        <v>1</v>
      </c>
      <c r="K13" s="252">
        <v>1</v>
      </c>
      <c r="L13" s="252">
        <v>1</v>
      </c>
      <c r="M13" s="252">
        <v>1</v>
      </c>
      <c r="N13" s="252">
        <v>1</v>
      </c>
      <c r="O13" s="252">
        <v>1</v>
      </c>
      <c r="P13" s="252">
        <v>1</v>
      </c>
      <c r="Q13" s="252">
        <v>1</v>
      </c>
      <c r="R13" s="252">
        <v>1</v>
      </c>
      <c r="S13" s="252">
        <v>1</v>
      </c>
      <c r="T13" s="252">
        <v>1</v>
      </c>
      <c r="U13" s="252">
        <v>1</v>
      </c>
      <c r="V13" s="252">
        <v>1</v>
      </c>
      <c r="W13" s="252">
        <v>1</v>
      </c>
      <c r="X13" s="252">
        <v>1</v>
      </c>
      <c r="Y13" s="252">
        <v>1</v>
      </c>
      <c r="Z13" s="252">
        <v>1</v>
      </c>
      <c r="AA13" s="252">
        <v>1</v>
      </c>
      <c r="AB13" s="252">
        <v>1</v>
      </c>
      <c r="AC13" s="251">
        <v>0</v>
      </c>
      <c r="AD13" s="7"/>
    </row>
    <row r="14" spans="2:30" x14ac:dyDescent="0.25">
      <c r="B14" s="38" t="s">
        <v>231</v>
      </c>
      <c r="C14" s="251" t="s">
        <v>691</v>
      </c>
      <c r="D14" s="251" t="s">
        <v>691</v>
      </c>
      <c r="E14" s="251" t="s">
        <v>691</v>
      </c>
      <c r="F14" s="251">
        <v>0</v>
      </c>
      <c r="G14" s="252">
        <v>1</v>
      </c>
      <c r="H14" s="252">
        <v>1</v>
      </c>
      <c r="I14" s="252">
        <v>1</v>
      </c>
      <c r="J14" s="252">
        <v>1</v>
      </c>
      <c r="K14" s="252">
        <v>1</v>
      </c>
      <c r="L14" s="252">
        <v>1</v>
      </c>
      <c r="M14" s="252">
        <v>1</v>
      </c>
      <c r="N14" s="252">
        <v>1</v>
      </c>
      <c r="O14" s="252">
        <v>1</v>
      </c>
      <c r="P14" s="252">
        <v>1</v>
      </c>
      <c r="Q14" s="252">
        <v>1</v>
      </c>
      <c r="R14" s="252">
        <v>1</v>
      </c>
      <c r="S14" s="252">
        <v>1</v>
      </c>
      <c r="T14" s="252">
        <v>1</v>
      </c>
      <c r="U14" s="252">
        <v>1</v>
      </c>
      <c r="V14" s="252">
        <v>1</v>
      </c>
      <c r="W14" s="252">
        <v>1</v>
      </c>
      <c r="X14" s="252">
        <v>1</v>
      </c>
      <c r="Y14" s="252">
        <v>1</v>
      </c>
      <c r="Z14" s="252">
        <v>1</v>
      </c>
      <c r="AA14" s="252">
        <v>1</v>
      </c>
      <c r="AB14" s="252">
        <v>1</v>
      </c>
      <c r="AC14" s="251" t="s">
        <v>691</v>
      </c>
      <c r="AD14" s="7"/>
    </row>
    <row r="15" spans="2:30" outlineLevel="1" x14ac:dyDescent="0.25">
      <c r="B15" s="114" t="s">
        <v>692</v>
      </c>
      <c r="C15" s="251" t="s">
        <v>691</v>
      </c>
      <c r="D15" s="251" t="s">
        <v>691</v>
      </c>
      <c r="E15" s="251" t="s">
        <v>691</v>
      </c>
      <c r="F15" s="251">
        <v>0</v>
      </c>
      <c r="G15" s="251">
        <v>0</v>
      </c>
      <c r="H15" s="251">
        <v>0</v>
      </c>
      <c r="I15" s="251">
        <v>0</v>
      </c>
      <c r="J15" s="251">
        <v>0</v>
      </c>
      <c r="K15" s="251">
        <v>0</v>
      </c>
      <c r="L15" s="251">
        <v>0</v>
      </c>
      <c r="M15" s="251">
        <v>0</v>
      </c>
      <c r="N15" s="251">
        <v>0</v>
      </c>
      <c r="O15" s="251">
        <v>0</v>
      </c>
      <c r="P15" s="251">
        <v>0</v>
      </c>
      <c r="Q15" s="251">
        <v>0</v>
      </c>
      <c r="R15" s="251">
        <v>0</v>
      </c>
      <c r="S15" s="251">
        <v>0</v>
      </c>
      <c r="T15" s="251">
        <v>0</v>
      </c>
      <c r="U15" s="251">
        <v>0</v>
      </c>
      <c r="V15" s="251">
        <v>0</v>
      </c>
      <c r="W15" s="251">
        <v>0</v>
      </c>
      <c r="X15" s="251">
        <v>0</v>
      </c>
      <c r="Y15" s="251">
        <v>0</v>
      </c>
      <c r="Z15" s="251">
        <v>0</v>
      </c>
      <c r="AA15" s="251">
        <v>0</v>
      </c>
      <c r="AB15" s="251">
        <v>0</v>
      </c>
      <c r="AC15" s="251" t="s">
        <v>691</v>
      </c>
      <c r="AD15" s="7"/>
    </row>
    <row r="16" spans="2:30" outlineLevel="1" x14ac:dyDescent="0.25">
      <c r="B16" s="114" t="s">
        <v>693</v>
      </c>
      <c r="C16" s="251" t="s">
        <v>691</v>
      </c>
      <c r="D16" s="251" t="s">
        <v>691</v>
      </c>
      <c r="E16" s="251" t="s">
        <v>691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  <c r="M16" s="251">
        <v>0</v>
      </c>
      <c r="N16" s="251">
        <v>0</v>
      </c>
      <c r="O16" s="251">
        <v>0</v>
      </c>
      <c r="P16" s="251">
        <v>0</v>
      </c>
      <c r="Q16" s="251">
        <v>0</v>
      </c>
      <c r="R16" s="251">
        <v>0</v>
      </c>
      <c r="S16" s="251">
        <v>0</v>
      </c>
      <c r="T16" s="251">
        <v>0</v>
      </c>
      <c r="U16" s="251">
        <v>0</v>
      </c>
      <c r="V16" s="251">
        <v>0</v>
      </c>
      <c r="W16" s="251">
        <v>0</v>
      </c>
      <c r="X16" s="251">
        <v>0</v>
      </c>
      <c r="Y16" s="251">
        <v>0</v>
      </c>
      <c r="Z16" s="251">
        <v>0</v>
      </c>
      <c r="AA16" s="251">
        <v>0</v>
      </c>
      <c r="AB16" s="251">
        <v>0</v>
      </c>
      <c r="AC16" s="251" t="s">
        <v>691</v>
      </c>
      <c r="AD16" s="7"/>
    </row>
    <row r="17" spans="2:30" outlineLevel="1" x14ac:dyDescent="0.25">
      <c r="B17" s="114" t="s">
        <v>694</v>
      </c>
      <c r="C17" s="251" t="s">
        <v>691</v>
      </c>
      <c r="D17" s="251" t="s">
        <v>691</v>
      </c>
      <c r="E17" s="251" t="s">
        <v>691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  <c r="M17" s="251">
        <v>0</v>
      </c>
      <c r="N17" s="251">
        <v>0</v>
      </c>
      <c r="O17" s="251">
        <v>0</v>
      </c>
      <c r="P17" s="251">
        <v>0</v>
      </c>
      <c r="Q17" s="251">
        <v>0</v>
      </c>
      <c r="R17" s="251">
        <v>0</v>
      </c>
      <c r="S17" s="251">
        <v>0</v>
      </c>
      <c r="T17" s="251">
        <v>0</v>
      </c>
      <c r="U17" s="251">
        <v>0</v>
      </c>
      <c r="V17" s="251">
        <v>0</v>
      </c>
      <c r="W17" s="251">
        <v>0</v>
      </c>
      <c r="X17" s="251">
        <v>0</v>
      </c>
      <c r="Y17" s="251">
        <v>0</v>
      </c>
      <c r="Z17" s="251">
        <v>0</v>
      </c>
      <c r="AA17" s="251">
        <v>0</v>
      </c>
      <c r="AB17" s="251">
        <v>0</v>
      </c>
      <c r="AC17" s="251" t="s">
        <v>691</v>
      </c>
      <c r="AD17" s="7"/>
    </row>
    <row r="18" spans="2:30" outlineLevel="1" x14ac:dyDescent="0.25">
      <c r="B18" s="114" t="s">
        <v>695</v>
      </c>
      <c r="C18" s="251" t="s">
        <v>691</v>
      </c>
      <c r="D18" s="251" t="s">
        <v>691</v>
      </c>
      <c r="E18" s="251" t="s">
        <v>691</v>
      </c>
      <c r="F18" s="251">
        <v>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0</v>
      </c>
      <c r="M18" s="251">
        <v>0</v>
      </c>
      <c r="N18" s="251">
        <v>0</v>
      </c>
      <c r="O18" s="251">
        <v>0</v>
      </c>
      <c r="P18" s="251">
        <v>0</v>
      </c>
      <c r="Q18" s="251">
        <v>0</v>
      </c>
      <c r="R18" s="251">
        <v>0</v>
      </c>
      <c r="S18" s="251">
        <v>0</v>
      </c>
      <c r="T18" s="251">
        <v>0</v>
      </c>
      <c r="U18" s="251">
        <v>0</v>
      </c>
      <c r="V18" s="251">
        <v>0</v>
      </c>
      <c r="W18" s="251">
        <v>0</v>
      </c>
      <c r="X18" s="251">
        <v>0</v>
      </c>
      <c r="Y18" s="251">
        <v>0</v>
      </c>
      <c r="Z18" s="251">
        <v>0</v>
      </c>
      <c r="AA18" s="251">
        <v>0</v>
      </c>
      <c r="AB18" s="251">
        <v>0</v>
      </c>
      <c r="AC18" s="251" t="s">
        <v>691</v>
      </c>
      <c r="AD18" s="7"/>
    </row>
    <row r="19" spans="2:30" outlineLevel="1" x14ac:dyDescent="0.25">
      <c r="B19" s="114" t="s">
        <v>696</v>
      </c>
      <c r="C19" s="251" t="s">
        <v>691</v>
      </c>
      <c r="D19" s="251" t="s">
        <v>691</v>
      </c>
      <c r="E19" s="251" t="s">
        <v>691</v>
      </c>
      <c r="F19" s="251">
        <v>0</v>
      </c>
      <c r="G19" s="251">
        <v>0</v>
      </c>
      <c r="H19" s="251">
        <v>0</v>
      </c>
      <c r="I19" s="251">
        <v>0</v>
      </c>
      <c r="J19" s="251">
        <v>0</v>
      </c>
      <c r="K19" s="251">
        <v>0</v>
      </c>
      <c r="L19" s="251">
        <v>0</v>
      </c>
      <c r="M19" s="251">
        <v>0</v>
      </c>
      <c r="N19" s="251">
        <v>0</v>
      </c>
      <c r="O19" s="251">
        <v>0</v>
      </c>
      <c r="P19" s="251">
        <v>0</v>
      </c>
      <c r="Q19" s="251">
        <v>0</v>
      </c>
      <c r="R19" s="251">
        <v>0</v>
      </c>
      <c r="S19" s="251">
        <v>0</v>
      </c>
      <c r="T19" s="251">
        <v>0</v>
      </c>
      <c r="U19" s="251">
        <v>0</v>
      </c>
      <c r="V19" s="251">
        <v>0</v>
      </c>
      <c r="W19" s="251">
        <v>0</v>
      </c>
      <c r="X19" s="251">
        <v>0</v>
      </c>
      <c r="Y19" s="251">
        <v>0</v>
      </c>
      <c r="Z19" s="251">
        <v>0</v>
      </c>
      <c r="AA19" s="251">
        <v>0</v>
      </c>
      <c r="AB19" s="251">
        <v>0</v>
      </c>
      <c r="AC19" s="251" t="s">
        <v>691</v>
      </c>
      <c r="AD19" s="7"/>
    </row>
    <row r="20" spans="2:30" outlineLevel="1" x14ac:dyDescent="0.25">
      <c r="B20" s="114" t="s">
        <v>239</v>
      </c>
      <c r="C20" s="251" t="s">
        <v>691</v>
      </c>
      <c r="D20" s="251" t="s">
        <v>691</v>
      </c>
      <c r="E20" s="251" t="s">
        <v>691</v>
      </c>
      <c r="F20" s="251">
        <v>1</v>
      </c>
      <c r="G20" s="251">
        <v>1</v>
      </c>
      <c r="H20" s="251">
        <v>1</v>
      </c>
      <c r="I20" s="251">
        <v>1</v>
      </c>
      <c r="J20" s="251">
        <v>1</v>
      </c>
      <c r="K20" s="251">
        <v>1</v>
      </c>
      <c r="L20" s="251">
        <v>1</v>
      </c>
      <c r="M20" s="251">
        <v>1</v>
      </c>
      <c r="N20" s="251">
        <v>1</v>
      </c>
      <c r="O20" s="251">
        <v>1</v>
      </c>
      <c r="P20" s="251">
        <v>1</v>
      </c>
      <c r="Q20" s="251">
        <v>1</v>
      </c>
      <c r="R20" s="251">
        <v>1</v>
      </c>
      <c r="S20" s="251">
        <v>1</v>
      </c>
      <c r="T20" s="251">
        <v>1</v>
      </c>
      <c r="U20" s="251">
        <v>1</v>
      </c>
      <c r="V20" s="251">
        <v>1</v>
      </c>
      <c r="W20" s="251">
        <v>1</v>
      </c>
      <c r="X20" s="251">
        <v>1</v>
      </c>
      <c r="Y20" s="251">
        <v>1</v>
      </c>
      <c r="Z20" s="251">
        <v>1</v>
      </c>
      <c r="AA20" s="251">
        <v>1</v>
      </c>
      <c r="AB20" s="251">
        <v>1</v>
      </c>
      <c r="AC20" s="251" t="s">
        <v>691</v>
      </c>
      <c r="AD20" s="7"/>
    </row>
    <row r="21" spans="2:30" x14ac:dyDescent="0.25">
      <c r="B21" s="38" t="s">
        <v>247</v>
      </c>
      <c r="C21" s="251" t="s">
        <v>691</v>
      </c>
      <c r="D21" s="251" t="s">
        <v>691</v>
      </c>
      <c r="E21" s="251" t="s">
        <v>691</v>
      </c>
      <c r="F21" s="251">
        <v>0</v>
      </c>
      <c r="G21" s="251">
        <v>0</v>
      </c>
      <c r="H21" s="252">
        <v>1</v>
      </c>
      <c r="I21" s="251">
        <v>0</v>
      </c>
      <c r="J21" s="252">
        <v>1</v>
      </c>
      <c r="K21" s="252">
        <v>1</v>
      </c>
      <c r="L21" s="252">
        <v>1</v>
      </c>
      <c r="M21" s="252">
        <v>1</v>
      </c>
      <c r="N21" s="252">
        <v>1</v>
      </c>
      <c r="O21" s="252">
        <v>1</v>
      </c>
      <c r="P21" s="252">
        <v>1</v>
      </c>
      <c r="Q21" s="252">
        <v>1</v>
      </c>
      <c r="R21" s="252">
        <v>1</v>
      </c>
      <c r="S21" s="252">
        <v>1</v>
      </c>
      <c r="T21" s="252">
        <v>1</v>
      </c>
      <c r="U21" s="252">
        <v>1</v>
      </c>
      <c r="V21" s="252">
        <v>1</v>
      </c>
      <c r="W21" s="252">
        <v>1</v>
      </c>
      <c r="X21" s="252">
        <v>1</v>
      </c>
      <c r="Y21" s="252">
        <v>1</v>
      </c>
      <c r="Z21" s="252">
        <v>1</v>
      </c>
      <c r="AA21" s="252">
        <v>1</v>
      </c>
      <c r="AB21" s="252">
        <v>1</v>
      </c>
      <c r="AC21" s="251" t="s">
        <v>691</v>
      </c>
      <c r="AD21" s="7"/>
    </row>
    <row r="22" spans="2:30" x14ac:dyDescent="0.25">
      <c r="B22" s="38" t="s">
        <v>255</v>
      </c>
      <c r="C22" s="251" t="s">
        <v>691</v>
      </c>
      <c r="D22" s="251" t="s">
        <v>691</v>
      </c>
      <c r="E22" s="251" t="s">
        <v>691</v>
      </c>
      <c r="F22" s="251">
        <v>0</v>
      </c>
      <c r="G22" s="251">
        <v>0</v>
      </c>
      <c r="H22" s="251">
        <v>0</v>
      </c>
      <c r="I22" s="252">
        <v>1</v>
      </c>
      <c r="J22" s="252">
        <v>1</v>
      </c>
      <c r="K22" s="252">
        <v>1</v>
      </c>
      <c r="L22" s="252">
        <v>1</v>
      </c>
      <c r="M22" s="252">
        <v>1</v>
      </c>
      <c r="N22" s="252">
        <v>1</v>
      </c>
      <c r="O22" s="252">
        <v>1</v>
      </c>
      <c r="P22" s="252">
        <v>1</v>
      </c>
      <c r="Q22" s="252">
        <v>1</v>
      </c>
      <c r="R22" s="252">
        <v>1</v>
      </c>
      <c r="S22" s="252">
        <v>1</v>
      </c>
      <c r="T22" s="252">
        <v>1</v>
      </c>
      <c r="U22" s="252">
        <v>1</v>
      </c>
      <c r="V22" s="252">
        <v>1</v>
      </c>
      <c r="W22" s="252">
        <v>1</v>
      </c>
      <c r="X22" s="252">
        <v>1</v>
      </c>
      <c r="Y22" s="252">
        <v>1</v>
      </c>
      <c r="Z22" s="252">
        <v>1</v>
      </c>
      <c r="AA22" s="252">
        <v>1</v>
      </c>
      <c r="AB22" s="252">
        <v>1</v>
      </c>
      <c r="AC22" s="251" t="s">
        <v>691</v>
      </c>
      <c r="AD22" s="7"/>
    </row>
    <row r="23" spans="2:30" outlineLevel="1" x14ac:dyDescent="0.25">
      <c r="B23" s="114" t="s">
        <v>697</v>
      </c>
      <c r="C23" s="251" t="s">
        <v>691</v>
      </c>
      <c r="D23" s="251" t="s">
        <v>691</v>
      </c>
      <c r="E23" s="251" t="s">
        <v>691</v>
      </c>
      <c r="F23" s="251">
        <v>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0</v>
      </c>
      <c r="M23" s="251">
        <v>0</v>
      </c>
      <c r="N23" s="251">
        <v>0</v>
      </c>
      <c r="O23" s="251">
        <v>0</v>
      </c>
      <c r="P23" s="251">
        <v>0</v>
      </c>
      <c r="Q23" s="251">
        <v>0</v>
      </c>
      <c r="R23" s="251">
        <v>0</v>
      </c>
      <c r="S23" s="251">
        <v>0</v>
      </c>
      <c r="T23" s="251">
        <v>0</v>
      </c>
      <c r="U23" s="251">
        <v>0</v>
      </c>
      <c r="V23" s="251">
        <v>0</v>
      </c>
      <c r="W23" s="251">
        <v>0</v>
      </c>
      <c r="X23" s="251">
        <v>0</v>
      </c>
      <c r="Y23" s="251">
        <v>0</v>
      </c>
      <c r="Z23" s="251">
        <v>0</v>
      </c>
      <c r="AA23" s="251">
        <v>0</v>
      </c>
      <c r="AB23" s="251">
        <v>0</v>
      </c>
      <c r="AC23" s="251" t="s">
        <v>691</v>
      </c>
      <c r="AD23" s="7"/>
    </row>
    <row r="24" spans="2:30" outlineLevel="1" x14ac:dyDescent="0.25">
      <c r="B24" s="114" t="s">
        <v>698</v>
      </c>
      <c r="C24" s="251" t="s">
        <v>691</v>
      </c>
      <c r="D24" s="251" t="s">
        <v>691</v>
      </c>
      <c r="E24" s="251" t="s">
        <v>691</v>
      </c>
      <c r="F24" s="251">
        <v>1</v>
      </c>
      <c r="G24" s="251">
        <v>1</v>
      </c>
      <c r="H24" s="251">
        <v>1</v>
      </c>
      <c r="I24" s="251">
        <v>1</v>
      </c>
      <c r="J24" s="251">
        <v>1</v>
      </c>
      <c r="K24" s="251">
        <v>1</v>
      </c>
      <c r="L24" s="251">
        <v>1</v>
      </c>
      <c r="M24" s="251">
        <v>1</v>
      </c>
      <c r="N24" s="251">
        <v>1</v>
      </c>
      <c r="O24" s="251">
        <v>1</v>
      </c>
      <c r="P24" s="251">
        <v>1</v>
      </c>
      <c r="Q24" s="251">
        <v>1</v>
      </c>
      <c r="R24" s="251">
        <v>1</v>
      </c>
      <c r="S24" s="251">
        <v>1</v>
      </c>
      <c r="T24" s="251">
        <v>1</v>
      </c>
      <c r="U24" s="251">
        <v>1</v>
      </c>
      <c r="V24" s="251">
        <v>1</v>
      </c>
      <c r="W24" s="251">
        <v>1</v>
      </c>
      <c r="X24" s="251">
        <v>1</v>
      </c>
      <c r="Y24" s="251">
        <v>1</v>
      </c>
      <c r="Z24" s="251">
        <v>1</v>
      </c>
      <c r="AA24" s="251">
        <v>1</v>
      </c>
      <c r="AB24" s="251">
        <v>1</v>
      </c>
      <c r="AC24" s="251" t="s">
        <v>691</v>
      </c>
      <c r="AD24" s="7"/>
    </row>
    <row r="25" spans="2:30" outlineLevel="1" x14ac:dyDescent="0.25">
      <c r="B25" s="114" t="s">
        <v>699</v>
      </c>
      <c r="C25" s="251" t="s">
        <v>691</v>
      </c>
      <c r="D25" s="251" t="s">
        <v>691</v>
      </c>
      <c r="E25" s="251" t="s">
        <v>691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  <c r="M25" s="251">
        <v>0</v>
      </c>
      <c r="N25" s="251">
        <v>0</v>
      </c>
      <c r="O25" s="251">
        <v>0</v>
      </c>
      <c r="P25" s="251">
        <v>0</v>
      </c>
      <c r="Q25" s="251">
        <v>0</v>
      </c>
      <c r="R25" s="251">
        <v>0</v>
      </c>
      <c r="S25" s="251">
        <v>0</v>
      </c>
      <c r="T25" s="251">
        <v>0</v>
      </c>
      <c r="U25" s="251">
        <v>0</v>
      </c>
      <c r="V25" s="251">
        <v>0</v>
      </c>
      <c r="W25" s="251">
        <v>0</v>
      </c>
      <c r="X25" s="251">
        <v>0</v>
      </c>
      <c r="Y25" s="251">
        <v>0</v>
      </c>
      <c r="Z25" s="251">
        <v>0</v>
      </c>
      <c r="AA25" s="251">
        <v>0</v>
      </c>
      <c r="AB25" s="251">
        <v>0</v>
      </c>
      <c r="AC25" s="251" t="s">
        <v>691</v>
      </c>
      <c r="AD25" s="7"/>
    </row>
    <row r="26" spans="2:30" x14ac:dyDescent="0.25">
      <c r="B26" s="38" t="s">
        <v>261</v>
      </c>
      <c r="C26" s="251" t="s">
        <v>691</v>
      </c>
      <c r="D26" s="251" t="s">
        <v>691</v>
      </c>
      <c r="E26" s="251" t="s">
        <v>691</v>
      </c>
      <c r="F26" s="251">
        <v>1</v>
      </c>
      <c r="G26" s="251">
        <v>1</v>
      </c>
      <c r="H26" s="251">
        <v>1</v>
      </c>
      <c r="I26" s="251">
        <v>1</v>
      </c>
      <c r="J26" s="251">
        <v>1</v>
      </c>
      <c r="K26" s="252">
        <v>0</v>
      </c>
      <c r="L26" s="252">
        <v>0</v>
      </c>
      <c r="M26" s="252">
        <v>0</v>
      </c>
      <c r="N26" s="252">
        <v>0</v>
      </c>
      <c r="O26" s="252">
        <v>0</v>
      </c>
      <c r="P26" s="252">
        <v>0</v>
      </c>
      <c r="Q26" s="252">
        <v>0</v>
      </c>
      <c r="R26" s="252">
        <v>0</v>
      </c>
      <c r="S26" s="252">
        <v>0</v>
      </c>
      <c r="T26" s="252">
        <v>0</v>
      </c>
      <c r="U26" s="252">
        <v>0</v>
      </c>
      <c r="V26" s="252">
        <v>0</v>
      </c>
      <c r="W26" s="252">
        <v>0</v>
      </c>
      <c r="X26" s="252">
        <v>0</v>
      </c>
      <c r="Y26" s="252">
        <v>0</v>
      </c>
      <c r="Z26" s="252">
        <v>0</v>
      </c>
      <c r="AA26" s="252">
        <v>0</v>
      </c>
      <c r="AB26" s="252">
        <v>0</v>
      </c>
      <c r="AC26" s="251" t="s">
        <v>691</v>
      </c>
      <c r="AD26" s="7"/>
    </row>
    <row r="27" spans="2:30" x14ac:dyDescent="0.25">
      <c r="B27" s="38" t="s">
        <v>266</v>
      </c>
      <c r="C27" s="251" t="s">
        <v>691</v>
      </c>
      <c r="D27" s="251" t="s">
        <v>691</v>
      </c>
      <c r="E27" s="251" t="s">
        <v>691</v>
      </c>
      <c r="F27" s="251">
        <v>0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2">
        <v>1</v>
      </c>
      <c r="M27" s="252">
        <v>1</v>
      </c>
      <c r="N27" s="252">
        <v>1</v>
      </c>
      <c r="O27" s="252">
        <v>1</v>
      </c>
      <c r="P27" s="252">
        <v>1</v>
      </c>
      <c r="Q27" s="252">
        <v>1</v>
      </c>
      <c r="R27" s="252">
        <v>1</v>
      </c>
      <c r="S27" s="252">
        <v>1</v>
      </c>
      <c r="T27" s="252">
        <v>1</v>
      </c>
      <c r="U27" s="252">
        <v>1</v>
      </c>
      <c r="V27" s="252">
        <v>1</v>
      </c>
      <c r="W27" s="252">
        <v>1</v>
      </c>
      <c r="X27" s="252">
        <v>1</v>
      </c>
      <c r="Y27" s="252">
        <v>1</v>
      </c>
      <c r="Z27" s="252">
        <v>1</v>
      </c>
      <c r="AA27" s="252">
        <v>1</v>
      </c>
      <c r="AB27" s="252">
        <v>1</v>
      </c>
      <c r="AC27" s="251" t="s">
        <v>691</v>
      </c>
      <c r="AD27" s="7"/>
    </row>
    <row r="28" spans="2:30" x14ac:dyDescent="0.25">
      <c r="B28" s="38" t="s">
        <v>271</v>
      </c>
      <c r="C28" s="251" t="s">
        <v>691</v>
      </c>
      <c r="D28" s="251" t="s">
        <v>691</v>
      </c>
      <c r="E28" s="251" t="s">
        <v>691</v>
      </c>
      <c r="F28" s="251">
        <v>1</v>
      </c>
      <c r="G28" s="251">
        <v>1</v>
      </c>
      <c r="H28" s="251">
        <v>1</v>
      </c>
      <c r="I28" s="251">
        <v>1</v>
      </c>
      <c r="J28" s="251">
        <v>1</v>
      </c>
      <c r="K28" s="251">
        <v>1</v>
      </c>
      <c r="L28" s="251">
        <v>1</v>
      </c>
      <c r="M28" s="252">
        <v>0</v>
      </c>
      <c r="N28" s="252">
        <v>0</v>
      </c>
      <c r="O28" s="252">
        <v>0</v>
      </c>
      <c r="P28" s="252">
        <v>0</v>
      </c>
      <c r="Q28" s="252">
        <v>0</v>
      </c>
      <c r="R28" s="252">
        <v>0</v>
      </c>
      <c r="S28" s="252">
        <v>0</v>
      </c>
      <c r="T28" s="252">
        <v>0</v>
      </c>
      <c r="U28" s="252">
        <v>0</v>
      </c>
      <c r="V28" s="252">
        <v>0</v>
      </c>
      <c r="W28" s="252">
        <v>0</v>
      </c>
      <c r="X28" s="252">
        <v>0</v>
      </c>
      <c r="Y28" s="252">
        <v>0</v>
      </c>
      <c r="Z28" s="252">
        <v>0</v>
      </c>
      <c r="AA28" s="252">
        <v>0</v>
      </c>
      <c r="AB28" s="252">
        <v>0</v>
      </c>
      <c r="AC28" s="251" t="s">
        <v>691</v>
      </c>
      <c r="AD28" s="7"/>
    </row>
    <row r="29" spans="2:30" x14ac:dyDescent="0.25">
      <c r="B29" s="38" t="s">
        <v>276</v>
      </c>
      <c r="C29" s="251" t="s">
        <v>691</v>
      </c>
      <c r="D29" s="251" t="s">
        <v>691</v>
      </c>
      <c r="E29" s="251" t="s">
        <v>691</v>
      </c>
      <c r="F29" s="251">
        <v>0</v>
      </c>
      <c r="G29" s="251">
        <v>0</v>
      </c>
      <c r="H29" s="251">
        <v>0</v>
      </c>
      <c r="I29" s="251">
        <v>0</v>
      </c>
      <c r="J29" s="251">
        <v>0</v>
      </c>
      <c r="K29" s="251">
        <v>0</v>
      </c>
      <c r="L29" s="251">
        <v>0</v>
      </c>
      <c r="M29" s="251">
        <v>0</v>
      </c>
      <c r="N29" s="252">
        <v>1</v>
      </c>
      <c r="O29" s="252">
        <v>1</v>
      </c>
      <c r="P29" s="252">
        <v>1</v>
      </c>
      <c r="Q29" s="252">
        <v>1</v>
      </c>
      <c r="R29" s="252">
        <v>1</v>
      </c>
      <c r="S29" s="252">
        <v>1</v>
      </c>
      <c r="T29" s="252">
        <v>1</v>
      </c>
      <c r="U29" s="252">
        <v>1</v>
      </c>
      <c r="V29" s="252">
        <v>1</v>
      </c>
      <c r="W29" s="252">
        <v>1</v>
      </c>
      <c r="X29" s="252">
        <v>1</v>
      </c>
      <c r="Y29" s="252">
        <v>1</v>
      </c>
      <c r="Z29" s="252">
        <v>1</v>
      </c>
      <c r="AA29" s="252">
        <v>1</v>
      </c>
      <c r="AB29" s="252">
        <v>1</v>
      </c>
      <c r="AC29" s="251" t="s">
        <v>691</v>
      </c>
      <c r="AD29" s="7"/>
    </row>
    <row r="30" spans="2:30" x14ac:dyDescent="0.25">
      <c r="B30" s="38" t="s">
        <v>281</v>
      </c>
      <c r="C30" s="251" t="s">
        <v>691</v>
      </c>
      <c r="D30" s="251" t="s">
        <v>691</v>
      </c>
      <c r="E30" s="251" t="s">
        <v>691</v>
      </c>
      <c r="F30" s="251">
        <v>1</v>
      </c>
      <c r="G30" s="251">
        <v>1</v>
      </c>
      <c r="H30" s="251">
        <v>1</v>
      </c>
      <c r="I30" s="251">
        <v>1</v>
      </c>
      <c r="J30" s="251">
        <v>1</v>
      </c>
      <c r="K30" s="251">
        <v>1</v>
      </c>
      <c r="L30" s="251">
        <v>1</v>
      </c>
      <c r="M30" s="251">
        <v>1</v>
      </c>
      <c r="N30" s="251">
        <v>1</v>
      </c>
      <c r="O30" s="252">
        <v>0</v>
      </c>
      <c r="P30" s="252">
        <v>0</v>
      </c>
      <c r="Q30" s="252">
        <v>0</v>
      </c>
      <c r="R30" s="252">
        <v>0</v>
      </c>
      <c r="S30" s="252">
        <v>0</v>
      </c>
      <c r="T30" s="252">
        <v>0</v>
      </c>
      <c r="U30" s="252">
        <v>0</v>
      </c>
      <c r="V30" s="252">
        <v>0</v>
      </c>
      <c r="W30" s="252">
        <v>0</v>
      </c>
      <c r="X30" s="252">
        <v>0</v>
      </c>
      <c r="Y30" s="252">
        <v>0</v>
      </c>
      <c r="Z30" s="252">
        <v>0</v>
      </c>
      <c r="AA30" s="252">
        <v>0</v>
      </c>
      <c r="AB30" s="252">
        <v>0</v>
      </c>
      <c r="AC30" s="251" t="s">
        <v>691</v>
      </c>
      <c r="AD30" s="7"/>
    </row>
    <row r="31" spans="2:30" x14ac:dyDescent="0.25">
      <c r="B31" s="38" t="s">
        <v>286</v>
      </c>
      <c r="C31" s="251" t="s">
        <v>691</v>
      </c>
      <c r="D31" s="251" t="s">
        <v>691</v>
      </c>
      <c r="E31" s="251" t="s">
        <v>691</v>
      </c>
      <c r="F31" s="251">
        <v>0</v>
      </c>
      <c r="G31" s="251">
        <v>0</v>
      </c>
      <c r="H31" s="251">
        <v>0</v>
      </c>
      <c r="I31" s="251">
        <v>0</v>
      </c>
      <c r="J31" s="251">
        <v>0</v>
      </c>
      <c r="K31" s="251">
        <v>0</v>
      </c>
      <c r="L31" s="251">
        <v>0</v>
      </c>
      <c r="M31" s="251">
        <v>0</v>
      </c>
      <c r="N31" s="251">
        <v>0</v>
      </c>
      <c r="O31" s="251">
        <v>0</v>
      </c>
      <c r="P31" s="252">
        <v>1</v>
      </c>
      <c r="Q31" s="252">
        <v>1</v>
      </c>
      <c r="R31" s="252">
        <v>1</v>
      </c>
      <c r="S31" s="252">
        <v>1</v>
      </c>
      <c r="T31" s="252">
        <v>1</v>
      </c>
      <c r="U31" s="252">
        <v>1</v>
      </c>
      <c r="V31" s="252">
        <v>1</v>
      </c>
      <c r="W31" s="252">
        <v>1</v>
      </c>
      <c r="X31" s="252">
        <v>1</v>
      </c>
      <c r="Y31" s="252">
        <v>1</v>
      </c>
      <c r="Z31" s="252">
        <v>1</v>
      </c>
      <c r="AA31" s="252">
        <v>1</v>
      </c>
      <c r="AB31" s="252">
        <v>1</v>
      </c>
      <c r="AC31" s="251" t="s">
        <v>691</v>
      </c>
      <c r="AD31" s="7"/>
    </row>
    <row r="32" spans="2:30" outlineLevel="1" x14ac:dyDescent="0.25">
      <c r="B32" s="114" t="s">
        <v>700</v>
      </c>
      <c r="C32" s="251" t="s">
        <v>691</v>
      </c>
      <c r="D32" s="251" t="s">
        <v>691</v>
      </c>
      <c r="E32" s="251" t="s">
        <v>691</v>
      </c>
      <c r="F32" s="251">
        <v>0</v>
      </c>
      <c r="G32" s="251">
        <v>0</v>
      </c>
      <c r="H32" s="251">
        <v>0</v>
      </c>
      <c r="I32" s="251">
        <v>0</v>
      </c>
      <c r="J32" s="251">
        <v>0</v>
      </c>
      <c r="K32" s="251">
        <v>0</v>
      </c>
      <c r="L32" s="251">
        <v>0</v>
      </c>
      <c r="M32" s="251">
        <v>0</v>
      </c>
      <c r="N32" s="251">
        <v>0</v>
      </c>
      <c r="O32" s="251">
        <v>0</v>
      </c>
      <c r="P32" s="251">
        <v>0</v>
      </c>
      <c r="Q32" s="251">
        <v>0</v>
      </c>
      <c r="R32" s="251">
        <v>0</v>
      </c>
      <c r="S32" s="251">
        <v>0</v>
      </c>
      <c r="T32" s="251">
        <v>0</v>
      </c>
      <c r="U32" s="251">
        <v>0</v>
      </c>
      <c r="V32" s="251">
        <v>0</v>
      </c>
      <c r="W32" s="251">
        <v>0</v>
      </c>
      <c r="X32" s="251">
        <v>0</v>
      </c>
      <c r="Y32" s="251">
        <v>0</v>
      </c>
      <c r="Z32" s="251">
        <v>0</v>
      </c>
      <c r="AA32" s="251">
        <v>0</v>
      </c>
      <c r="AB32" s="251">
        <v>0</v>
      </c>
      <c r="AC32" s="251" t="s">
        <v>691</v>
      </c>
      <c r="AD32" s="7"/>
    </row>
    <row r="33" spans="2:30" outlineLevel="1" x14ac:dyDescent="0.25">
      <c r="B33" s="114" t="s">
        <v>701</v>
      </c>
      <c r="C33" s="251" t="s">
        <v>691</v>
      </c>
      <c r="D33" s="251" t="s">
        <v>691</v>
      </c>
      <c r="E33" s="251" t="s">
        <v>691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  <c r="M33" s="251">
        <v>0</v>
      </c>
      <c r="N33" s="251">
        <v>0</v>
      </c>
      <c r="O33" s="251">
        <v>0</v>
      </c>
      <c r="P33" s="251">
        <v>0</v>
      </c>
      <c r="Q33" s="251">
        <v>0</v>
      </c>
      <c r="R33" s="251">
        <v>0</v>
      </c>
      <c r="S33" s="251">
        <v>0</v>
      </c>
      <c r="T33" s="251">
        <v>0</v>
      </c>
      <c r="U33" s="251">
        <v>0</v>
      </c>
      <c r="V33" s="251">
        <v>0</v>
      </c>
      <c r="W33" s="251">
        <v>0</v>
      </c>
      <c r="X33" s="251">
        <v>0</v>
      </c>
      <c r="Y33" s="251">
        <v>0</v>
      </c>
      <c r="Z33" s="251">
        <v>0</v>
      </c>
      <c r="AA33" s="251">
        <v>0</v>
      </c>
      <c r="AB33" s="251">
        <v>0</v>
      </c>
      <c r="AC33" s="251" t="s">
        <v>691</v>
      </c>
      <c r="AD33" s="7"/>
    </row>
    <row r="34" spans="2:30" outlineLevel="1" x14ac:dyDescent="0.25">
      <c r="B34" s="114" t="s">
        <v>702</v>
      </c>
      <c r="C34" s="251" t="s">
        <v>691</v>
      </c>
      <c r="D34" s="251" t="s">
        <v>691</v>
      </c>
      <c r="E34" s="251" t="s">
        <v>691</v>
      </c>
      <c r="F34" s="251">
        <v>0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0</v>
      </c>
      <c r="M34" s="251">
        <v>0</v>
      </c>
      <c r="N34" s="251">
        <v>0</v>
      </c>
      <c r="O34" s="251">
        <v>0</v>
      </c>
      <c r="P34" s="251">
        <v>0</v>
      </c>
      <c r="Q34" s="251">
        <v>0</v>
      </c>
      <c r="R34" s="251">
        <v>0</v>
      </c>
      <c r="S34" s="251">
        <v>0</v>
      </c>
      <c r="T34" s="251">
        <v>0</v>
      </c>
      <c r="U34" s="251">
        <v>0</v>
      </c>
      <c r="V34" s="251">
        <v>0</v>
      </c>
      <c r="W34" s="251">
        <v>0</v>
      </c>
      <c r="X34" s="251">
        <v>0</v>
      </c>
      <c r="Y34" s="251">
        <v>0</v>
      </c>
      <c r="Z34" s="251">
        <v>0</v>
      </c>
      <c r="AA34" s="251">
        <v>0</v>
      </c>
      <c r="AB34" s="251">
        <v>0</v>
      </c>
      <c r="AC34" s="251" t="s">
        <v>691</v>
      </c>
      <c r="AD34" s="7"/>
    </row>
    <row r="35" spans="2:30" outlineLevel="1" x14ac:dyDescent="0.25">
      <c r="B35" s="114" t="s">
        <v>703</v>
      </c>
      <c r="C35" s="251" t="s">
        <v>691</v>
      </c>
      <c r="D35" s="251" t="s">
        <v>691</v>
      </c>
      <c r="E35" s="251" t="s">
        <v>691</v>
      </c>
      <c r="F35" s="251">
        <v>1</v>
      </c>
      <c r="G35" s="251">
        <v>1</v>
      </c>
      <c r="H35" s="251">
        <v>1</v>
      </c>
      <c r="I35" s="251">
        <v>1</v>
      </c>
      <c r="J35" s="251">
        <v>1</v>
      </c>
      <c r="K35" s="251">
        <v>1</v>
      </c>
      <c r="L35" s="251">
        <v>1</v>
      </c>
      <c r="M35" s="251">
        <v>1</v>
      </c>
      <c r="N35" s="251">
        <v>1</v>
      </c>
      <c r="O35" s="251">
        <v>1</v>
      </c>
      <c r="P35" s="251">
        <v>1</v>
      </c>
      <c r="Q35" s="251">
        <v>1</v>
      </c>
      <c r="R35" s="251">
        <v>1</v>
      </c>
      <c r="S35" s="251">
        <v>1</v>
      </c>
      <c r="T35" s="251">
        <v>1</v>
      </c>
      <c r="U35" s="251">
        <v>1</v>
      </c>
      <c r="V35" s="251">
        <v>1</v>
      </c>
      <c r="W35" s="251">
        <v>1</v>
      </c>
      <c r="X35" s="251">
        <v>1</v>
      </c>
      <c r="Y35" s="251">
        <v>1</v>
      </c>
      <c r="Z35" s="251">
        <v>1</v>
      </c>
      <c r="AA35" s="251">
        <v>1</v>
      </c>
      <c r="AB35" s="251">
        <v>1</v>
      </c>
      <c r="AC35" s="251" t="s">
        <v>691</v>
      </c>
      <c r="AD35" s="7"/>
    </row>
    <row r="36" spans="2:30" outlineLevel="1" x14ac:dyDescent="0.25">
      <c r="B36" s="114" t="s">
        <v>704</v>
      </c>
      <c r="C36" s="251" t="s">
        <v>691</v>
      </c>
      <c r="D36" s="251" t="s">
        <v>691</v>
      </c>
      <c r="E36" s="251" t="s">
        <v>691</v>
      </c>
      <c r="F36" s="251">
        <v>0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0</v>
      </c>
      <c r="M36" s="251">
        <v>0</v>
      </c>
      <c r="N36" s="251">
        <v>0</v>
      </c>
      <c r="O36" s="251">
        <v>0</v>
      </c>
      <c r="P36" s="251">
        <v>0</v>
      </c>
      <c r="Q36" s="251">
        <v>0</v>
      </c>
      <c r="R36" s="251">
        <v>0</v>
      </c>
      <c r="S36" s="251">
        <v>0</v>
      </c>
      <c r="T36" s="251">
        <v>0</v>
      </c>
      <c r="U36" s="251">
        <v>0</v>
      </c>
      <c r="V36" s="251">
        <v>0</v>
      </c>
      <c r="W36" s="251">
        <v>0</v>
      </c>
      <c r="X36" s="251">
        <v>0</v>
      </c>
      <c r="Y36" s="251">
        <v>0</v>
      </c>
      <c r="Z36" s="251">
        <v>0</v>
      </c>
      <c r="AA36" s="251">
        <v>0</v>
      </c>
      <c r="AB36" s="251">
        <v>0</v>
      </c>
      <c r="AC36" s="251" t="s">
        <v>691</v>
      </c>
      <c r="AD36" s="7"/>
    </row>
    <row r="37" spans="2:30" x14ac:dyDescent="0.25">
      <c r="B37" s="38" t="s">
        <v>291</v>
      </c>
      <c r="C37" s="251" t="s">
        <v>691</v>
      </c>
      <c r="D37" s="251" t="s">
        <v>691</v>
      </c>
      <c r="E37" s="251" t="s">
        <v>691</v>
      </c>
      <c r="F37" s="251">
        <v>1</v>
      </c>
      <c r="G37" s="251">
        <v>1</v>
      </c>
      <c r="H37" s="251">
        <v>1</v>
      </c>
      <c r="I37" s="251">
        <v>1</v>
      </c>
      <c r="J37" s="251">
        <v>1</v>
      </c>
      <c r="K37" s="251">
        <v>1</v>
      </c>
      <c r="L37" s="251">
        <v>1</v>
      </c>
      <c r="M37" s="251">
        <v>1</v>
      </c>
      <c r="N37" s="251">
        <v>1</v>
      </c>
      <c r="O37" s="251">
        <v>1</v>
      </c>
      <c r="P37" s="251">
        <v>1</v>
      </c>
      <c r="Q37" s="252">
        <v>0</v>
      </c>
      <c r="R37" s="252">
        <v>0</v>
      </c>
      <c r="S37" s="252">
        <v>0</v>
      </c>
      <c r="T37" s="252">
        <v>0</v>
      </c>
      <c r="U37" s="252">
        <v>0</v>
      </c>
      <c r="V37" s="252">
        <v>0</v>
      </c>
      <c r="W37" s="252">
        <v>0</v>
      </c>
      <c r="X37" s="252">
        <v>0</v>
      </c>
      <c r="Y37" s="252">
        <v>0</v>
      </c>
      <c r="Z37" s="252">
        <v>0</v>
      </c>
      <c r="AA37" s="252">
        <v>0</v>
      </c>
      <c r="AB37" s="252">
        <v>0</v>
      </c>
      <c r="AC37" s="251" t="s">
        <v>691</v>
      </c>
      <c r="AD37" s="7"/>
    </row>
    <row r="38" spans="2:30" x14ac:dyDescent="0.25">
      <c r="B38" s="38" t="s">
        <v>296</v>
      </c>
      <c r="C38" s="251" t="s">
        <v>691</v>
      </c>
      <c r="D38" s="251" t="s">
        <v>691</v>
      </c>
      <c r="E38" s="251" t="s">
        <v>691</v>
      </c>
      <c r="F38" s="251">
        <v>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0</v>
      </c>
      <c r="M38" s="251">
        <v>0</v>
      </c>
      <c r="N38" s="251">
        <v>0</v>
      </c>
      <c r="O38" s="251">
        <v>0</v>
      </c>
      <c r="P38" s="251">
        <v>0</v>
      </c>
      <c r="Q38" s="251">
        <v>0</v>
      </c>
      <c r="R38" s="252">
        <v>1</v>
      </c>
      <c r="S38" s="252">
        <v>1</v>
      </c>
      <c r="T38" s="252">
        <v>1</v>
      </c>
      <c r="U38" s="252">
        <v>1</v>
      </c>
      <c r="V38" s="252">
        <v>1</v>
      </c>
      <c r="W38" s="252">
        <v>1</v>
      </c>
      <c r="X38" s="252">
        <v>1</v>
      </c>
      <c r="Y38" s="252">
        <v>1</v>
      </c>
      <c r="Z38" s="252">
        <v>1</v>
      </c>
      <c r="AA38" s="252">
        <v>1</v>
      </c>
      <c r="AB38" s="252">
        <v>1</v>
      </c>
      <c r="AC38" s="251" t="s">
        <v>691</v>
      </c>
      <c r="AD38" s="7"/>
    </row>
    <row r="39" spans="2:30" x14ac:dyDescent="0.25">
      <c r="B39" s="38" t="s">
        <v>301</v>
      </c>
      <c r="C39" s="251" t="s">
        <v>691</v>
      </c>
      <c r="D39" s="251" t="s">
        <v>691</v>
      </c>
      <c r="E39" s="251" t="s">
        <v>691</v>
      </c>
      <c r="F39" s="251">
        <v>1</v>
      </c>
      <c r="G39" s="251">
        <v>1</v>
      </c>
      <c r="H39" s="251">
        <v>1</v>
      </c>
      <c r="I39" s="251">
        <v>1</v>
      </c>
      <c r="J39" s="251">
        <v>1</v>
      </c>
      <c r="K39" s="251">
        <v>1</v>
      </c>
      <c r="L39" s="251">
        <v>1</v>
      </c>
      <c r="M39" s="251">
        <v>1</v>
      </c>
      <c r="N39" s="251">
        <v>1</v>
      </c>
      <c r="O39" s="251">
        <v>1</v>
      </c>
      <c r="P39" s="251">
        <v>1</v>
      </c>
      <c r="Q39" s="251">
        <v>1</v>
      </c>
      <c r="R39" s="251">
        <v>1</v>
      </c>
      <c r="S39" s="252">
        <v>0</v>
      </c>
      <c r="T39" s="252">
        <v>0</v>
      </c>
      <c r="U39" s="252">
        <v>0</v>
      </c>
      <c r="V39" s="252">
        <v>0</v>
      </c>
      <c r="W39" s="252">
        <v>0</v>
      </c>
      <c r="X39" s="252">
        <v>0</v>
      </c>
      <c r="Y39" s="252">
        <v>0</v>
      </c>
      <c r="Z39" s="252">
        <v>0</v>
      </c>
      <c r="AA39" s="252">
        <v>0</v>
      </c>
      <c r="AB39" s="252">
        <v>0</v>
      </c>
      <c r="AC39" s="251" t="s">
        <v>691</v>
      </c>
      <c r="AD39" s="7"/>
    </row>
    <row r="40" spans="2:30" x14ac:dyDescent="0.25">
      <c r="B40" s="38" t="s">
        <v>307</v>
      </c>
      <c r="C40" s="251" t="s">
        <v>691</v>
      </c>
      <c r="D40" s="251" t="s">
        <v>691</v>
      </c>
      <c r="E40" s="251" t="s">
        <v>691</v>
      </c>
      <c r="F40" s="251">
        <v>0</v>
      </c>
      <c r="G40" s="251">
        <v>0</v>
      </c>
      <c r="H40" s="251">
        <v>0</v>
      </c>
      <c r="I40" s="251">
        <v>0</v>
      </c>
      <c r="J40" s="251">
        <v>0</v>
      </c>
      <c r="K40" s="251">
        <v>0</v>
      </c>
      <c r="L40" s="251">
        <v>0</v>
      </c>
      <c r="M40" s="251">
        <v>0</v>
      </c>
      <c r="N40" s="251">
        <v>0</v>
      </c>
      <c r="O40" s="251">
        <v>0</v>
      </c>
      <c r="P40" s="251">
        <v>0</v>
      </c>
      <c r="Q40" s="251">
        <v>0</v>
      </c>
      <c r="R40" s="251">
        <v>0</v>
      </c>
      <c r="S40" s="251">
        <v>0</v>
      </c>
      <c r="T40" s="252">
        <v>1</v>
      </c>
      <c r="U40" s="252">
        <v>1</v>
      </c>
      <c r="V40" s="252">
        <v>1</v>
      </c>
      <c r="W40" s="252">
        <v>1</v>
      </c>
      <c r="X40" s="252">
        <v>1</v>
      </c>
      <c r="Y40" s="252">
        <v>1</v>
      </c>
      <c r="Z40" s="252">
        <v>1</v>
      </c>
      <c r="AA40" s="252">
        <v>1</v>
      </c>
      <c r="AB40" s="252">
        <v>1</v>
      </c>
      <c r="AC40" s="251" t="s">
        <v>691</v>
      </c>
      <c r="AD40" s="7"/>
    </row>
    <row r="41" spans="2:30" outlineLevel="1" x14ac:dyDescent="0.25">
      <c r="B41" s="114" t="s">
        <v>705</v>
      </c>
      <c r="C41" s="251" t="s">
        <v>691</v>
      </c>
      <c r="D41" s="251" t="s">
        <v>691</v>
      </c>
      <c r="E41" s="251" t="s">
        <v>691</v>
      </c>
      <c r="F41" s="251">
        <v>1</v>
      </c>
      <c r="G41" s="251">
        <v>1</v>
      </c>
      <c r="H41" s="251">
        <v>1</v>
      </c>
      <c r="I41" s="251">
        <v>1</v>
      </c>
      <c r="J41" s="251">
        <v>1</v>
      </c>
      <c r="K41" s="251">
        <v>1</v>
      </c>
      <c r="L41" s="251">
        <v>1</v>
      </c>
      <c r="M41" s="251">
        <v>1</v>
      </c>
      <c r="N41" s="251">
        <v>1</v>
      </c>
      <c r="O41" s="251">
        <v>1</v>
      </c>
      <c r="P41" s="251">
        <v>1</v>
      </c>
      <c r="Q41" s="251">
        <v>1</v>
      </c>
      <c r="R41" s="251">
        <v>1</v>
      </c>
      <c r="S41" s="251">
        <v>1</v>
      </c>
      <c r="T41" s="251">
        <v>1</v>
      </c>
      <c r="U41" s="251">
        <v>1</v>
      </c>
      <c r="V41" s="251">
        <v>1</v>
      </c>
      <c r="W41" s="251">
        <v>1</v>
      </c>
      <c r="X41" s="251">
        <v>1</v>
      </c>
      <c r="Y41" s="251">
        <v>1</v>
      </c>
      <c r="Z41" s="251">
        <v>1</v>
      </c>
      <c r="AA41" s="251">
        <v>1</v>
      </c>
      <c r="AB41" s="251">
        <v>1</v>
      </c>
      <c r="AC41" s="251" t="s">
        <v>691</v>
      </c>
      <c r="AD41" s="7"/>
    </row>
    <row r="42" spans="2:30" outlineLevel="1" x14ac:dyDescent="0.25">
      <c r="B42" s="114" t="s">
        <v>706</v>
      </c>
      <c r="C42" s="251" t="s">
        <v>691</v>
      </c>
      <c r="D42" s="251" t="s">
        <v>691</v>
      </c>
      <c r="E42" s="251" t="s">
        <v>691</v>
      </c>
      <c r="F42" s="251">
        <v>0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0</v>
      </c>
      <c r="M42" s="251">
        <v>0</v>
      </c>
      <c r="N42" s="251">
        <v>0</v>
      </c>
      <c r="O42" s="251">
        <v>0</v>
      </c>
      <c r="P42" s="251">
        <v>0</v>
      </c>
      <c r="Q42" s="251">
        <v>0</v>
      </c>
      <c r="R42" s="251">
        <v>0</v>
      </c>
      <c r="S42" s="251">
        <v>0</v>
      </c>
      <c r="T42" s="251">
        <v>0</v>
      </c>
      <c r="U42" s="251">
        <v>0</v>
      </c>
      <c r="V42" s="251">
        <v>0</v>
      </c>
      <c r="W42" s="251">
        <v>0</v>
      </c>
      <c r="X42" s="251">
        <v>0</v>
      </c>
      <c r="Y42" s="251">
        <v>0</v>
      </c>
      <c r="Z42" s="251">
        <v>0</v>
      </c>
      <c r="AA42" s="251">
        <v>0</v>
      </c>
      <c r="AB42" s="251">
        <v>0</v>
      </c>
      <c r="AC42" s="251" t="s">
        <v>691</v>
      </c>
      <c r="AD42" s="7"/>
    </row>
    <row r="43" spans="2:30" outlineLevel="1" x14ac:dyDescent="0.25">
      <c r="B43" s="114" t="s">
        <v>707</v>
      </c>
      <c r="C43" s="251" t="s">
        <v>691</v>
      </c>
      <c r="D43" s="251" t="s">
        <v>691</v>
      </c>
      <c r="E43" s="251" t="s">
        <v>691</v>
      </c>
      <c r="F43" s="251">
        <v>1</v>
      </c>
      <c r="G43" s="251">
        <v>1</v>
      </c>
      <c r="H43" s="251">
        <v>1</v>
      </c>
      <c r="I43" s="251">
        <v>1</v>
      </c>
      <c r="J43" s="251">
        <v>1</v>
      </c>
      <c r="K43" s="251">
        <v>1</v>
      </c>
      <c r="L43" s="251">
        <v>1</v>
      </c>
      <c r="M43" s="251">
        <v>1</v>
      </c>
      <c r="N43" s="251">
        <v>1</v>
      </c>
      <c r="O43" s="251">
        <v>1</v>
      </c>
      <c r="P43" s="251">
        <v>1</v>
      </c>
      <c r="Q43" s="251">
        <v>1</v>
      </c>
      <c r="R43" s="251">
        <v>1</v>
      </c>
      <c r="S43" s="251">
        <v>1</v>
      </c>
      <c r="T43" s="251">
        <v>1</v>
      </c>
      <c r="U43" s="251">
        <v>1</v>
      </c>
      <c r="V43" s="251">
        <v>1</v>
      </c>
      <c r="W43" s="251">
        <v>1</v>
      </c>
      <c r="X43" s="251">
        <v>1</v>
      </c>
      <c r="Y43" s="251">
        <v>1</v>
      </c>
      <c r="Z43" s="251">
        <v>1</v>
      </c>
      <c r="AA43" s="251">
        <v>1</v>
      </c>
      <c r="AB43" s="251">
        <v>1</v>
      </c>
      <c r="AC43" s="251" t="s">
        <v>691</v>
      </c>
      <c r="AD43" s="7"/>
    </row>
    <row r="44" spans="2:30" outlineLevel="1" x14ac:dyDescent="0.25">
      <c r="B44" s="114" t="s">
        <v>708</v>
      </c>
      <c r="C44" s="251" t="s">
        <v>691</v>
      </c>
      <c r="D44" s="251" t="s">
        <v>691</v>
      </c>
      <c r="E44" s="251" t="s">
        <v>691</v>
      </c>
      <c r="F44" s="251">
        <v>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0</v>
      </c>
      <c r="M44" s="251">
        <v>0</v>
      </c>
      <c r="N44" s="251">
        <v>0</v>
      </c>
      <c r="O44" s="251">
        <v>0</v>
      </c>
      <c r="P44" s="251">
        <v>0</v>
      </c>
      <c r="Q44" s="251">
        <v>0</v>
      </c>
      <c r="R44" s="251">
        <v>0</v>
      </c>
      <c r="S44" s="251">
        <v>0</v>
      </c>
      <c r="T44" s="251">
        <v>0</v>
      </c>
      <c r="U44" s="251">
        <v>0</v>
      </c>
      <c r="V44" s="251">
        <v>0</v>
      </c>
      <c r="W44" s="251">
        <v>0</v>
      </c>
      <c r="X44" s="251">
        <v>0</v>
      </c>
      <c r="Y44" s="251">
        <v>0</v>
      </c>
      <c r="Z44" s="251">
        <v>0</v>
      </c>
      <c r="AA44" s="251">
        <v>0</v>
      </c>
      <c r="AB44" s="251">
        <v>0</v>
      </c>
      <c r="AC44" s="251" t="s">
        <v>691</v>
      </c>
      <c r="AD44" s="7"/>
    </row>
    <row r="45" spans="2:30" outlineLevel="1" x14ac:dyDescent="0.25">
      <c r="B45" s="114" t="s">
        <v>709</v>
      </c>
      <c r="C45" s="251" t="s">
        <v>691</v>
      </c>
      <c r="D45" s="251" t="s">
        <v>691</v>
      </c>
      <c r="E45" s="251" t="s">
        <v>691</v>
      </c>
      <c r="F45" s="251">
        <v>1</v>
      </c>
      <c r="G45" s="251">
        <v>1</v>
      </c>
      <c r="H45" s="251">
        <v>1</v>
      </c>
      <c r="I45" s="251">
        <v>1</v>
      </c>
      <c r="J45" s="251">
        <v>1</v>
      </c>
      <c r="K45" s="251">
        <v>1</v>
      </c>
      <c r="L45" s="251">
        <v>1</v>
      </c>
      <c r="M45" s="251">
        <v>1</v>
      </c>
      <c r="N45" s="251">
        <v>1</v>
      </c>
      <c r="O45" s="251">
        <v>1</v>
      </c>
      <c r="P45" s="251">
        <v>1</v>
      </c>
      <c r="Q45" s="251">
        <v>1</v>
      </c>
      <c r="R45" s="251">
        <v>1</v>
      </c>
      <c r="S45" s="251">
        <v>1</v>
      </c>
      <c r="T45" s="251">
        <v>1</v>
      </c>
      <c r="U45" s="251">
        <v>1</v>
      </c>
      <c r="V45" s="251">
        <v>1</v>
      </c>
      <c r="W45" s="251">
        <v>1</v>
      </c>
      <c r="X45" s="251">
        <v>1</v>
      </c>
      <c r="Y45" s="251">
        <v>1</v>
      </c>
      <c r="Z45" s="251">
        <v>1</v>
      </c>
      <c r="AA45" s="251">
        <v>1</v>
      </c>
      <c r="AB45" s="251">
        <v>1</v>
      </c>
      <c r="AC45" s="251" t="s">
        <v>691</v>
      </c>
      <c r="AD45" s="7"/>
    </row>
    <row r="46" spans="2:30" outlineLevel="1" x14ac:dyDescent="0.25">
      <c r="B46" s="114" t="s">
        <v>710</v>
      </c>
      <c r="C46" s="251" t="s">
        <v>691</v>
      </c>
      <c r="D46" s="251" t="s">
        <v>691</v>
      </c>
      <c r="E46" s="251" t="s">
        <v>691</v>
      </c>
      <c r="F46" s="251">
        <v>0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0</v>
      </c>
      <c r="M46" s="251">
        <v>0</v>
      </c>
      <c r="N46" s="251">
        <v>0</v>
      </c>
      <c r="O46" s="251">
        <v>0</v>
      </c>
      <c r="P46" s="251">
        <v>0</v>
      </c>
      <c r="Q46" s="251">
        <v>0</v>
      </c>
      <c r="R46" s="251">
        <v>0</v>
      </c>
      <c r="S46" s="251">
        <v>0</v>
      </c>
      <c r="T46" s="251">
        <v>0</v>
      </c>
      <c r="U46" s="251">
        <v>0</v>
      </c>
      <c r="V46" s="251">
        <v>0</v>
      </c>
      <c r="W46" s="251">
        <v>0</v>
      </c>
      <c r="X46" s="251">
        <v>0</v>
      </c>
      <c r="Y46" s="251">
        <v>0</v>
      </c>
      <c r="Z46" s="251">
        <v>0</v>
      </c>
      <c r="AA46" s="251">
        <v>0</v>
      </c>
      <c r="AB46" s="251">
        <v>0</v>
      </c>
      <c r="AC46" s="251" t="s">
        <v>691</v>
      </c>
      <c r="AD46" s="7"/>
    </row>
    <row r="47" spans="2:30" outlineLevel="1" x14ac:dyDescent="0.25">
      <c r="B47" s="114" t="s">
        <v>711</v>
      </c>
      <c r="C47" s="251" t="s">
        <v>691</v>
      </c>
      <c r="D47" s="251" t="s">
        <v>691</v>
      </c>
      <c r="E47" s="251" t="s">
        <v>691</v>
      </c>
      <c r="F47" s="251">
        <v>0</v>
      </c>
      <c r="G47" s="251">
        <v>0</v>
      </c>
      <c r="H47" s="251">
        <v>0</v>
      </c>
      <c r="I47" s="251">
        <v>0</v>
      </c>
      <c r="J47" s="251">
        <v>0</v>
      </c>
      <c r="K47" s="251">
        <v>0</v>
      </c>
      <c r="L47" s="251">
        <v>0</v>
      </c>
      <c r="M47" s="251">
        <v>0</v>
      </c>
      <c r="N47" s="251">
        <v>0</v>
      </c>
      <c r="O47" s="251">
        <v>0</v>
      </c>
      <c r="P47" s="251">
        <v>0</v>
      </c>
      <c r="Q47" s="251">
        <v>0</v>
      </c>
      <c r="R47" s="251">
        <v>0</v>
      </c>
      <c r="S47" s="251">
        <v>0</v>
      </c>
      <c r="T47" s="251">
        <v>0</v>
      </c>
      <c r="U47" s="251">
        <v>0</v>
      </c>
      <c r="V47" s="251">
        <v>0</v>
      </c>
      <c r="W47" s="251">
        <v>0</v>
      </c>
      <c r="X47" s="251">
        <v>0</v>
      </c>
      <c r="Y47" s="251">
        <v>0</v>
      </c>
      <c r="Z47" s="251">
        <v>0</v>
      </c>
      <c r="AA47" s="251">
        <v>0</v>
      </c>
      <c r="AB47" s="251">
        <v>0</v>
      </c>
      <c r="AC47" s="251" t="s">
        <v>691</v>
      </c>
      <c r="AD47" s="7"/>
    </row>
    <row r="48" spans="2:30" outlineLevel="1" x14ac:dyDescent="0.25">
      <c r="B48" s="114" t="s">
        <v>712</v>
      </c>
      <c r="C48" s="251" t="s">
        <v>691</v>
      </c>
      <c r="D48" s="251" t="s">
        <v>691</v>
      </c>
      <c r="E48" s="251" t="s">
        <v>691</v>
      </c>
      <c r="F48" s="251">
        <v>1</v>
      </c>
      <c r="G48" s="251">
        <v>1</v>
      </c>
      <c r="H48" s="251">
        <v>1</v>
      </c>
      <c r="I48" s="251">
        <v>1</v>
      </c>
      <c r="J48" s="251">
        <v>1</v>
      </c>
      <c r="K48" s="251">
        <v>1</v>
      </c>
      <c r="L48" s="251">
        <v>1</v>
      </c>
      <c r="M48" s="251">
        <v>1</v>
      </c>
      <c r="N48" s="251">
        <v>1</v>
      </c>
      <c r="O48" s="251">
        <v>1</v>
      </c>
      <c r="P48" s="251">
        <v>1</v>
      </c>
      <c r="Q48" s="251">
        <v>1</v>
      </c>
      <c r="R48" s="251">
        <v>1</v>
      </c>
      <c r="S48" s="251">
        <v>1</v>
      </c>
      <c r="T48" s="251">
        <v>1</v>
      </c>
      <c r="U48" s="251">
        <v>1</v>
      </c>
      <c r="V48" s="251">
        <v>1</v>
      </c>
      <c r="W48" s="251">
        <v>1</v>
      </c>
      <c r="X48" s="251">
        <v>1</v>
      </c>
      <c r="Y48" s="251">
        <v>1</v>
      </c>
      <c r="Z48" s="251">
        <v>1</v>
      </c>
      <c r="AA48" s="251">
        <v>1</v>
      </c>
      <c r="AB48" s="251">
        <v>1</v>
      </c>
      <c r="AC48" s="251" t="s">
        <v>691</v>
      </c>
      <c r="AD48" s="7"/>
    </row>
    <row r="49" spans="2:30" outlineLevel="1" x14ac:dyDescent="0.25">
      <c r="B49" s="114" t="s">
        <v>713</v>
      </c>
      <c r="C49" s="251" t="s">
        <v>691</v>
      </c>
      <c r="D49" s="251" t="s">
        <v>691</v>
      </c>
      <c r="E49" s="251" t="s">
        <v>691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  <c r="M49" s="251">
        <v>0</v>
      </c>
      <c r="N49" s="251">
        <v>0</v>
      </c>
      <c r="O49" s="251">
        <v>0</v>
      </c>
      <c r="P49" s="251">
        <v>0</v>
      </c>
      <c r="Q49" s="251">
        <v>0</v>
      </c>
      <c r="R49" s="251">
        <v>0</v>
      </c>
      <c r="S49" s="251">
        <v>0</v>
      </c>
      <c r="T49" s="251">
        <v>0</v>
      </c>
      <c r="U49" s="251">
        <v>0</v>
      </c>
      <c r="V49" s="251">
        <v>0</v>
      </c>
      <c r="W49" s="251">
        <v>0</v>
      </c>
      <c r="X49" s="251">
        <v>0</v>
      </c>
      <c r="Y49" s="251">
        <v>0</v>
      </c>
      <c r="Z49" s="251">
        <v>0</v>
      </c>
      <c r="AA49" s="251">
        <v>0</v>
      </c>
      <c r="AB49" s="251">
        <v>0</v>
      </c>
      <c r="AC49" s="251" t="s">
        <v>691</v>
      </c>
      <c r="AD49" s="7"/>
    </row>
    <row r="50" spans="2:30" outlineLevel="1" x14ac:dyDescent="0.25">
      <c r="B50" s="114" t="s">
        <v>714</v>
      </c>
      <c r="C50" s="251" t="s">
        <v>691</v>
      </c>
      <c r="D50" s="251" t="s">
        <v>691</v>
      </c>
      <c r="E50" s="251" t="s">
        <v>691</v>
      </c>
      <c r="F50" s="251">
        <v>1</v>
      </c>
      <c r="G50" s="251">
        <v>1</v>
      </c>
      <c r="H50" s="251">
        <v>1</v>
      </c>
      <c r="I50" s="251">
        <v>1</v>
      </c>
      <c r="J50" s="251">
        <v>1</v>
      </c>
      <c r="K50" s="251">
        <v>1</v>
      </c>
      <c r="L50" s="251">
        <v>1</v>
      </c>
      <c r="M50" s="251">
        <v>1</v>
      </c>
      <c r="N50" s="251">
        <v>1</v>
      </c>
      <c r="O50" s="251">
        <v>1</v>
      </c>
      <c r="P50" s="251">
        <v>1</v>
      </c>
      <c r="Q50" s="251">
        <v>1</v>
      </c>
      <c r="R50" s="251">
        <v>1</v>
      </c>
      <c r="S50" s="251">
        <v>1</v>
      </c>
      <c r="T50" s="251">
        <v>1</v>
      </c>
      <c r="U50" s="251">
        <v>1</v>
      </c>
      <c r="V50" s="251">
        <v>1</v>
      </c>
      <c r="W50" s="251">
        <v>1</v>
      </c>
      <c r="X50" s="251">
        <v>1</v>
      </c>
      <c r="Y50" s="251">
        <v>1</v>
      </c>
      <c r="Z50" s="251">
        <v>1</v>
      </c>
      <c r="AA50" s="251">
        <v>1</v>
      </c>
      <c r="AB50" s="251">
        <v>1</v>
      </c>
      <c r="AC50" s="251" t="s">
        <v>691</v>
      </c>
      <c r="AD50" s="7"/>
    </row>
    <row r="51" spans="2:30" outlineLevel="1" x14ac:dyDescent="0.25">
      <c r="B51" s="114" t="s">
        <v>715</v>
      </c>
      <c r="C51" s="251" t="s">
        <v>691</v>
      </c>
      <c r="D51" s="251" t="s">
        <v>691</v>
      </c>
      <c r="E51" s="251" t="s">
        <v>691</v>
      </c>
      <c r="F51" s="251">
        <v>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0</v>
      </c>
      <c r="M51" s="251">
        <v>0</v>
      </c>
      <c r="N51" s="251">
        <v>0</v>
      </c>
      <c r="O51" s="251">
        <v>0</v>
      </c>
      <c r="P51" s="251">
        <v>0</v>
      </c>
      <c r="Q51" s="251">
        <v>0</v>
      </c>
      <c r="R51" s="251">
        <v>0</v>
      </c>
      <c r="S51" s="251">
        <v>0</v>
      </c>
      <c r="T51" s="251">
        <v>0</v>
      </c>
      <c r="U51" s="251">
        <v>0</v>
      </c>
      <c r="V51" s="251">
        <v>0</v>
      </c>
      <c r="W51" s="251">
        <v>0</v>
      </c>
      <c r="X51" s="251">
        <v>0</v>
      </c>
      <c r="Y51" s="251">
        <v>0</v>
      </c>
      <c r="Z51" s="251">
        <v>0</v>
      </c>
      <c r="AA51" s="251">
        <v>0</v>
      </c>
      <c r="AB51" s="251">
        <v>0</v>
      </c>
      <c r="AC51" s="251" t="s">
        <v>691</v>
      </c>
      <c r="AD51" s="7"/>
    </row>
    <row r="52" spans="2:30" outlineLevel="1" x14ac:dyDescent="0.25">
      <c r="B52" s="114" t="s">
        <v>716</v>
      </c>
      <c r="C52" s="251" t="s">
        <v>691</v>
      </c>
      <c r="D52" s="251" t="s">
        <v>691</v>
      </c>
      <c r="E52" s="251" t="s">
        <v>691</v>
      </c>
      <c r="F52" s="251">
        <v>1</v>
      </c>
      <c r="G52" s="251">
        <v>1</v>
      </c>
      <c r="H52" s="251">
        <v>1</v>
      </c>
      <c r="I52" s="251">
        <v>1</v>
      </c>
      <c r="J52" s="251">
        <v>1</v>
      </c>
      <c r="K52" s="251">
        <v>1</v>
      </c>
      <c r="L52" s="251">
        <v>1</v>
      </c>
      <c r="M52" s="251">
        <v>1</v>
      </c>
      <c r="N52" s="251">
        <v>1</v>
      </c>
      <c r="O52" s="251">
        <v>1</v>
      </c>
      <c r="P52" s="251">
        <v>1</v>
      </c>
      <c r="Q52" s="251">
        <v>1</v>
      </c>
      <c r="R52" s="251">
        <v>1</v>
      </c>
      <c r="S52" s="251">
        <v>1</v>
      </c>
      <c r="T52" s="251">
        <v>1</v>
      </c>
      <c r="U52" s="251">
        <v>1</v>
      </c>
      <c r="V52" s="251">
        <v>1</v>
      </c>
      <c r="W52" s="251">
        <v>1</v>
      </c>
      <c r="X52" s="251">
        <v>1</v>
      </c>
      <c r="Y52" s="251">
        <v>1</v>
      </c>
      <c r="Z52" s="251">
        <v>1</v>
      </c>
      <c r="AA52" s="251">
        <v>1</v>
      </c>
      <c r="AB52" s="251">
        <v>1</v>
      </c>
      <c r="AC52" s="251" t="s">
        <v>691</v>
      </c>
      <c r="AD52" s="7"/>
    </row>
    <row r="53" spans="2:30" outlineLevel="1" x14ac:dyDescent="0.25">
      <c r="B53" s="114" t="s">
        <v>717</v>
      </c>
      <c r="C53" s="251" t="s">
        <v>691</v>
      </c>
      <c r="D53" s="251" t="s">
        <v>691</v>
      </c>
      <c r="E53" s="251" t="s">
        <v>691</v>
      </c>
      <c r="F53" s="251">
        <v>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0</v>
      </c>
      <c r="M53" s="251">
        <v>0</v>
      </c>
      <c r="N53" s="251">
        <v>0</v>
      </c>
      <c r="O53" s="251">
        <v>0</v>
      </c>
      <c r="P53" s="251">
        <v>0</v>
      </c>
      <c r="Q53" s="251">
        <v>0</v>
      </c>
      <c r="R53" s="251">
        <v>0</v>
      </c>
      <c r="S53" s="251">
        <v>0</v>
      </c>
      <c r="T53" s="251">
        <v>0</v>
      </c>
      <c r="U53" s="251">
        <v>0</v>
      </c>
      <c r="V53" s="251">
        <v>0</v>
      </c>
      <c r="W53" s="251">
        <v>0</v>
      </c>
      <c r="X53" s="251">
        <v>0</v>
      </c>
      <c r="Y53" s="251">
        <v>0</v>
      </c>
      <c r="Z53" s="251">
        <v>0</v>
      </c>
      <c r="AA53" s="251">
        <v>0</v>
      </c>
      <c r="AB53" s="251">
        <v>0</v>
      </c>
      <c r="AC53" s="251" t="s">
        <v>691</v>
      </c>
      <c r="AD53" s="7"/>
    </row>
    <row r="54" spans="2:30" x14ac:dyDescent="0.25">
      <c r="B54" s="38" t="s">
        <v>312</v>
      </c>
      <c r="C54" s="251" t="s">
        <v>691</v>
      </c>
      <c r="D54" s="251" t="s">
        <v>691</v>
      </c>
      <c r="E54" s="251" t="s">
        <v>691</v>
      </c>
      <c r="F54" s="251">
        <v>1</v>
      </c>
      <c r="G54" s="251">
        <v>1</v>
      </c>
      <c r="H54" s="251">
        <v>1</v>
      </c>
      <c r="I54" s="251">
        <v>1</v>
      </c>
      <c r="J54" s="251">
        <v>1</v>
      </c>
      <c r="K54" s="251">
        <v>1</v>
      </c>
      <c r="L54" s="251">
        <v>1</v>
      </c>
      <c r="M54" s="251">
        <v>1</v>
      </c>
      <c r="N54" s="251">
        <v>1</v>
      </c>
      <c r="O54" s="251">
        <v>1</v>
      </c>
      <c r="P54" s="251">
        <v>1</v>
      </c>
      <c r="Q54" s="251">
        <v>1</v>
      </c>
      <c r="R54" s="251">
        <v>1</v>
      </c>
      <c r="S54" s="251">
        <v>1</v>
      </c>
      <c r="T54" s="251">
        <v>1</v>
      </c>
      <c r="U54" s="252">
        <v>0</v>
      </c>
      <c r="V54" s="252">
        <v>0</v>
      </c>
      <c r="W54" s="252">
        <v>0</v>
      </c>
      <c r="X54" s="252">
        <v>0</v>
      </c>
      <c r="Y54" s="252">
        <v>0</v>
      </c>
      <c r="Z54" s="252">
        <v>0</v>
      </c>
      <c r="AA54" s="252">
        <v>0</v>
      </c>
      <c r="AB54" s="252">
        <v>0</v>
      </c>
      <c r="AC54" s="251" t="s">
        <v>691</v>
      </c>
      <c r="AD54" s="7"/>
    </row>
    <row r="55" spans="2:30" x14ac:dyDescent="0.25">
      <c r="B55" s="38" t="s">
        <v>317</v>
      </c>
      <c r="C55" s="251" t="s">
        <v>691</v>
      </c>
      <c r="D55" s="251" t="s">
        <v>691</v>
      </c>
      <c r="E55" s="251" t="s">
        <v>691</v>
      </c>
      <c r="F55" s="251">
        <v>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0</v>
      </c>
      <c r="M55" s="251">
        <v>0</v>
      </c>
      <c r="N55" s="251">
        <v>0</v>
      </c>
      <c r="O55" s="251">
        <v>0</v>
      </c>
      <c r="P55" s="251">
        <v>0</v>
      </c>
      <c r="Q55" s="251">
        <v>0</v>
      </c>
      <c r="R55" s="251">
        <v>0</v>
      </c>
      <c r="S55" s="251">
        <v>0</v>
      </c>
      <c r="T55" s="251">
        <v>0</v>
      </c>
      <c r="U55" s="251">
        <v>0</v>
      </c>
      <c r="V55" s="252">
        <v>1</v>
      </c>
      <c r="W55" s="252">
        <v>1</v>
      </c>
      <c r="X55" s="252">
        <v>1</v>
      </c>
      <c r="Y55" s="252">
        <v>1</v>
      </c>
      <c r="Z55" s="252">
        <v>1</v>
      </c>
      <c r="AA55" s="252">
        <v>1</v>
      </c>
      <c r="AB55" s="252">
        <v>1</v>
      </c>
      <c r="AC55" s="251" t="s">
        <v>691</v>
      </c>
      <c r="AD55" s="7"/>
    </row>
    <row r="56" spans="2:30" x14ac:dyDescent="0.25">
      <c r="B56" s="38" t="s">
        <v>322</v>
      </c>
      <c r="C56" s="251" t="s">
        <v>691</v>
      </c>
      <c r="D56" s="251" t="s">
        <v>691</v>
      </c>
      <c r="E56" s="251" t="s">
        <v>691</v>
      </c>
      <c r="F56" s="251">
        <v>1</v>
      </c>
      <c r="G56" s="251">
        <v>1</v>
      </c>
      <c r="H56" s="251">
        <v>1</v>
      </c>
      <c r="I56" s="251">
        <v>1</v>
      </c>
      <c r="J56" s="251">
        <v>1</v>
      </c>
      <c r="K56" s="251">
        <v>1</v>
      </c>
      <c r="L56" s="251">
        <v>1</v>
      </c>
      <c r="M56" s="251">
        <v>1</v>
      </c>
      <c r="N56" s="251">
        <v>1</v>
      </c>
      <c r="O56" s="251">
        <v>1</v>
      </c>
      <c r="P56" s="251">
        <v>1</v>
      </c>
      <c r="Q56" s="251">
        <v>1</v>
      </c>
      <c r="R56" s="251">
        <v>1</v>
      </c>
      <c r="S56" s="251">
        <v>1</v>
      </c>
      <c r="T56" s="251">
        <v>1</v>
      </c>
      <c r="U56" s="251">
        <v>1</v>
      </c>
      <c r="V56" s="251">
        <v>1</v>
      </c>
      <c r="W56" s="252">
        <v>0</v>
      </c>
      <c r="X56" s="252">
        <v>0</v>
      </c>
      <c r="Y56" s="252">
        <v>0</v>
      </c>
      <c r="Z56" s="252">
        <v>0</v>
      </c>
      <c r="AA56" s="252">
        <v>0</v>
      </c>
      <c r="AB56" s="252">
        <v>0</v>
      </c>
      <c r="AC56" s="251" t="s">
        <v>691</v>
      </c>
      <c r="AD56" s="7"/>
    </row>
    <row r="57" spans="2:30" x14ac:dyDescent="0.25">
      <c r="B57" s="38" t="s">
        <v>328</v>
      </c>
      <c r="C57" s="251" t="s">
        <v>691</v>
      </c>
      <c r="D57" s="251" t="s">
        <v>691</v>
      </c>
      <c r="E57" s="251" t="s">
        <v>691</v>
      </c>
      <c r="F57" s="251">
        <v>0</v>
      </c>
      <c r="G57" s="251">
        <v>0</v>
      </c>
      <c r="H57" s="251">
        <v>0</v>
      </c>
      <c r="I57" s="251">
        <v>0</v>
      </c>
      <c r="J57" s="251">
        <v>0</v>
      </c>
      <c r="K57" s="251">
        <v>0</v>
      </c>
      <c r="L57" s="251">
        <v>0</v>
      </c>
      <c r="M57" s="251">
        <v>0</v>
      </c>
      <c r="N57" s="251">
        <v>0</v>
      </c>
      <c r="O57" s="251">
        <v>0</v>
      </c>
      <c r="P57" s="251">
        <v>0</v>
      </c>
      <c r="Q57" s="251">
        <v>0</v>
      </c>
      <c r="R57" s="251">
        <v>0</v>
      </c>
      <c r="S57" s="251">
        <v>0</v>
      </c>
      <c r="T57" s="251">
        <v>0</v>
      </c>
      <c r="U57" s="251">
        <v>0</v>
      </c>
      <c r="V57" s="251">
        <v>0</v>
      </c>
      <c r="W57" s="251">
        <v>0</v>
      </c>
      <c r="X57" s="252">
        <v>1</v>
      </c>
      <c r="Y57" s="252">
        <v>1</v>
      </c>
      <c r="Z57" s="252">
        <v>1</v>
      </c>
      <c r="AA57" s="252">
        <v>1</v>
      </c>
      <c r="AB57" s="252">
        <v>1</v>
      </c>
      <c r="AC57" s="251" t="s">
        <v>691</v>
      </c>
      <c r="AD57" s="7"/>
    </row>
    <row r="58" spans="2:30" x14ac:dyDescent="0.25">
      <c r="B58" s="38" t="s">
        <v>333</v>
      </c>
      <c r="C58" s="251" t="s">
        <v>691</v>
      </c>
      <c r="D58" s="251" t="s">
        <v>691</v>
      </c>
      <c r="E58" s="251" t="s">
        <v>691</v>
      </c>
      <c r="F58" s="251">
        <v>0</v>
      </c>
      <c r="G58" s="251">
        <v>0</v>
      </c>
      <c r="H58" s="251">
        <v>0</v>
      </c>
      <c r="I58" s="251">
        <v>0</v>
      </c>
      <c r="J58" s="251">
        <v>0</v>
      </c>
      <c r="K58" s="251">
        <v>0</v>
      </c>
      <c r="L58" s="251">
        <v>0</v>
      </c>
      <c r="M58" s="251">
        <v>0</v>
      </c>
      <c r="N58" s="251">
        <v>0</v>
      </c>
      <c r="O58" s="251">
        <v>0</v>
      </c>
      <c r="P58" s="251">
        <v>0</v>
      </c>
      <c r="Q58" s="251">
        <v>0</v>
      </c>
      <c r="R58" s="251">
        <v>0</v>
      </c>
      <c r="S58" s="251">
        <v>0</v>
      </c>
      <c r="T58" s="251">
        <v>0</v>
      </c>
      <c r="U58" s="251">
        <v>0</v>
      </c>
      <c r="V58" s="251">
        <v>0</v>
      </c>
      <c r="W58" s="251">
        <v>0</v>
      </c>
      <c r="X58" s="251">
        <v>0</v>
      </c>
      <c r="Y58" s="252">
        <v>1</v>
      </c>
      <c r="Z58" s="252">
        <v>1</v>
      </c>
      <c r="AA58" s="252">
        <v>1</v>
      </c>
      <c r="AB58" s="252">
        <v>1</v>
      </c>
      <c r="AC58" s="251" t="s">
        <v>691</v>
      </c>
      <c r="AD58" s="7"/>
    </row>
    <row r="59" spans="2:30" outlineLevel="1" x14ac:dyDescent="0.25">
      <c r="B59" s="114" t="s">
        <v>718</v>
      </c>
      <c r="C59" s="251" t="s">
        <v>691</v>
      </c>
      <c r="D59" s="251" t="s">
        <v>691</v>
      </c>
      <c r="E59" s="251" t="s">
        <v>691</v>
      </c>
      <c r="F59" s="251">
        <v>0</v>
      </c>
      <c r="G59" s="251">
        <v>0</v>
      </c>
      <c r="H59" s="251">
        <v>0</v>
      </c>
      <c r="I59" s="251">
        <v>0</v>
      </c>
      <c r="J59" s="251">
        <v>0</v>
      </c>
      <c r="K59" s="251">
        <v>0</v>
      </c>
      <c r="L59" s="251">
        <v>0</v>
      </c>
      <c r="M59" s="251">
        <v>0</v>
      </c>
      <c r="N59" s="251">
        <v>0</v>
      </c>
      <c r="O59" s="251">
        <v>0</v>
      </c>
      <c r="P59" s="251">
        <v>0</v>
      </c>
      <c r="Q59" s="251">
        <v>0</v>
      </c>
      <c r="R59" s="251">
        <v>0</v>
      </c>
      <c r="S59" s="251">
        <v>0</v>
      </c>
      <c r="T59" s="251">
        <v>0</v>
      </c>
      <c r="U59" s="251">
        <v>0</v>
      </c>
      <c r="V59" s="251">
        <v>0</v>
      </c>
      <c r="W59" s="251">
        <v>0</v>
      </c>
      <c r="X59" s="251">
        <v>0</v>
      </c>
      <c r="Y59" s="251">
        <v>0</v>
      </c>
      <c r="Z59" s="251">
        <v>0</v>
      </c>
      <c r="AA59" s="251">
        <v>0</v>
      </c>
      <c r="AB59" s="251">
        <v>0</v>
      </c>
      <c r="AC59" s="251" t="s">
        <v>691</v>
      </c>
      <c r="AD59" s="7"/>
    </row>
    <row r="60" spans="2:30" x14ac:dyDescent="0.25">
      <c r="B60" s="38" t="s">
        <v>338</v>
      </c>
      <c r="C60" s="251" t="s">
        <v>691</v>
      </c>
      <c r="D60" s="251" t="s">
        <v>691</v>
      </c>
      <c r="E60" s="251" t="s">
        <v>691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  <c r="M60" s="251">
        <v>0</v>
      </c>
      <c r="N60" s="251">
        <v>0</v>
      </c>
      <c r="O60" s="251">
        <v>0</v>
      </c>
      <c r="P60" s="251">
        <v>0</v>
      </c>
      <c r="Q60" s="251">
        <v>0</v>
      </c>
      <c r="R60" s="251">
        <v>0</v>
      </c>
      <c r="S60" s="251">
        <v>0</v>
      </c>
      <c r="T60" s="251">
        <v>0</v>
      </c>
      <c r="U60" s="251">
        <v>0</v>
      </c>
      <c r="V60" s="251">
        <v>0</v>
      </c>
      <c r="W60" s="251">
        <v>0</v>
      </c>
      <c r="X60" s="251">
        <v>0</v>
      </c>
      <c r="Y60" s="251">
        <v>0</v>
      </c>
      <c r="Z60" s="252">
        <v>1</v>
      </c>
      <c r="AA60" s="252">
        <v>1</v>
      </c>
      <c r="AB60" s="252">
        <v>1</v>
      </c>
      <c r="AC60" s="251" t="s">
        <v>691</v>
      </c>
      <c r="AD60" s="7"/>
    </row>
    <row r="61" spans="2:30" outlineLevel="1" x14ac:dyDescent="0.25">
      <c r="B61" s="114" t="s">
        <v>719</v>
      </c>
      <c r="C61" s="251" t="s">
        <v>691</v>
      </c>
      <c r="D61" s="251" t="s">
        <v>691</v>
      </c>
      <c r="E61" s="251" t="s">
        <v>691</v>
      </c>
      <c r="F61" s="251">
        <v>0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0</v>
      </c>
      <c r="M61" s="251">
        <v>0</v>
      </c>
      <c r="N61" s="251">
        <v>0</v>
      </c>
      <c r="O61" s="251">
        <v>0</v>
      </c>
      <c r="P61" s="251">
        <v>0</v>
      </c>
      <c r="Q61" s="251">
        <v>0</v>
      </c>
      <c r="R61" s="251">
        <v>0</v>
      </c>
      <c r="S61" s="251">
        <v>0</v>
      </c>
      <c r="T61" s="251">
        <v>0</v>
      </c>
      <c r="U61" s="251">
        <v>0</v>
      </c>
      <c r="V61" s="251">
        <v>0</v>
      </c>
      <c r="W61" s="251">
        <v>0</v>
      </c>
      <c r="X61" s="251">
        <v>0</v>
      </c>
      <c r="Y61" s="251">
        <v>0</v>
      </c>
      <c r="Z61" s="251">
        <v>0</v>
      </c>
      <c r="AA61" s="251">
        <v>0</v>
      </c>
      <c r="AB61" s="251">
        <v>0</v>
      </c>
      <c r="AC61" s="251" t="s">
        <v>691</v>
      </c>
      <c r="AD61" s="7"/>
    </row>
    <row r="62" spans="2:30" x14ac:dyDescent="0.25">
      <c r="B62" s="38" t="s">
        <v>343</v>
      </c>
      <c r="C62" s="251" t="s">
        <v>691</v>
      </c>
      <c r="D62" s="251" t="s">
        <v>691</v>
      </c>
      <c r="E62" s="251" t="s">
        <v>691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  <c r="M62" s="251">
        <v>0</v>
      </c>
      <c r="N62" s="251">
        <v>0</v>
      </c>
      <c r="O62" s="251">
        <v>0</v>
      </c>
      <c r="P62" s="251">
        <v>0</v>
      </c>
      <c r="Q62" s="251">
        <v>0</v>
      </c>
      <c r="R62" s="251">
        <v>0</v>
      </c>
      <c r="S62" s="251">
        <v>0</v>
      </c>
      <c r="T62" s="251">
        <v>0</v>
      </c>
      <c r="U62" s="251">
        <v>0</v>
      </c>
      <c r="V62" s="251">
        <v>0</v>
      </c>
      <c r="W62" s="251">
        <v>0</v>
      </c>
      <c r="X62" s="251">
        <v>0</v>
      </c>
      <c r="Y62" s="251">
        <v>0</v>
      </c>
      <c r="Z62" s="251">
        <v>0</v>
      </c>
      <c r="AA62" s="252">
        <v>1</v>
      </c>
      <c r="AB62" s="252">
        <v>1</v>
      </c>
      <c r="AC62" s="251" t="s">
        <v>691</v>
      </c>
      <c r="AD62" s="7"/>
    </row>
    <row r="63" spans="2:30" ht="15.75" thickBot="1" x14ac:dyDescent="0.3">
      <c r="B63" s="152" t="s">
        <v>348</v>
      </c>
      <c r="C63" s="253" t="s">
        <v>691</v>
      </c>
      <c r="D63" s="253" t="s">
        <v>691</v>
      </c>
      <c r="E63" s="253" t="s">
        <v>691</v>
      </c>
      <c r="F63" s="253">
        <v>0</v>
      </c>
      <c r="G63" s="253">
        <v>0</v>
      </c>
      <c r="H63" s="253">
        <v>0</v>
      </c>
      <c r="I63" s="253">
        <v>0</v>
      </c>
      <c r="J63" s="253">
        <v>0</v>
      </c>
      <c r="K63" s="253">
        <v>0</v>
      </c>
      <c r="L63" s="253">
        <v>0</v>
      </c>
      <c r="M63" s="253">
        <v>0</v>
      </c>
      <c r="N63" s="253">
        <v>0</v>
      </c>
      <c r="O63" s="253">
        <v>0</v>
      </c>
      <c r="P63" s="253">
        <v>0</v>
      </c>
      <c r="Q63" s="253">
        <v>0</v>
      </c>
      <c r="R63" s="253">
        <v>0</v>
      </c>
      <c r="S63" s="253">
        <v>0</v>
      </c>
      <c r="T63" s="253">
        <v>0</v>
      </c>
      <c r="U63" s="253">
        <v>0</v>
      </c>
      <c r="V63" s="253">
        <v>0</v>
      </c>
      <c r="W63" s="253">
        <v>0</v>
      </c>
      <c r="X63" s="253">
        <v>0</v>
      </c>
      <c r="Y63" s="253">
        <v>0</v>
      </c>
      <c r="Z63" s="253">
        <v>0</v>
      </c>
      <c r="AA63" s="253">
        <v>0</v>
      </c>
      <c r="AB63" s="254">
        <v>1</v>
      </c>
      <c r="AC63" s="253" t="s">
        <v>691</v>
      </c>
      <c r="AD63" s="7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734B0-422D-43FC-81E0-5318B7C3E895}">
  <sheetPr codeName="Sheet6">
    <tabColor rgb="FF92D050"/>
  </sheetPr>
  <dimension ref="B1:AK1206"/>
  <sheetViews>
    <sheetView workbookViewId="0">
      <pane ySplit="5" topLeftCell="A6" activePane="bottomLeft" state="frozen"/>
      <selection pane="bottomLeft" activeCell="S24" sqref="S24"/>
    </sheetView>
  </sheetViews>
  <sheetFormatPr defaultRowHeight="15" x14ac:dyDescent="0.25"/>
  <cols>
    <col min="1" max="1" width="4" customWidth="1"/>
    <col min="2" max="2" width="5.28515625" bestFit="1" customWidth="1"/>
    <col min="3" max="3" width="4.140625" bestFit="1" customWidth="1"/>
    <col min="4" max="4" width="4.7109375" bestFit="1" customWidth="1"/>
    <col min="5" max="5" width="4.42578125" bestFit="1" customWidth="1"/>
    <col min="6" max="6" width="10.42578125" bestFit="1" customWidth="1"/>
    <col min="7" max="8" width="12" bestFit="1" customWidth="1"/>
    <col min="9" max="9" width="8.5703125" bestFit="1" customWidth="1"/>
    <col min="10" max="10" width="4.7109375" customWidth="1"/>
    <col min="11" max="12" width="4.140625" bestFit="1" customWidth="1"/>
    <col min="13" max="13" width="4.7109375" customWidth="1"/>
    <col min="14" max="14" width="7.42578125" bestFit="1" customWidth="1"/>
    <col min="15" max="16" width="8.5703125" customWidth="1"/>
    <col min="17" max="17" width="4.7109375" customWidth="1"/>
    <col min="18" max="19" width="10.28515625" customWidth="1"/>
    <col min="20" max="20" width="4.7109375" customWidth="1"/>
    <col min="21" max="21" width="14.7109375" bestFit="1" customWidth="1"/>
    <col min="22" max="22" width="10.140625" bestFit="1" customWidth="1"/>
    <col min="23" max="23" width="9.28515625" bestFit="1" customWidth="1"/>
    <col min="24" max="24" width="9.140625" bestFit="1" customWidth="1"/>
    <col min="25" max="25" width="4.7109375" customWidth="1"/>
    <col min="26" max="27" width="11.5703125" customWidth="1"/>
    <col min="28" max="28" width="4.7109375" customWidth="1"/>
    <col min="29" max="29" width="4.42578125" bestFit="1" customWidth="1"/>
    <col min="30" max="30" width="9.85546875" bestFit="1" customWidth="1"/>
    <col min="31" max="31" width="8.5703125" customWidth="1"/>
    <col min="32" max="32" width="11.5703125" customWidth="1"/>
    <col min="33" max="33" width="8.42578125" bestFit="1" customWidth="1"/>
    <col min="34" max="34" width="9.42578125" bestFit="1" customWidth="1"/>
    <col min="35" max="35" width="19.42578125" bestFit="1" customWidth="1"/>
  </cols>
  <sheetData>
    <row r="1" spans="2:37" ht="15.75" thickBot="1" x14ac:dyDescent="0.3">
      <c r="AH1" s="23"/>
    </row>
    <row r="2" spans="2:37" ht="18.75" x14ac:dyDescent="0.3">
      <c r="B2" s="296" t="s">
        <v>720</v>
      </c>
      <c r="C2" s="297"/>
      <c r="D2" s="297"/>
      <c r="E2" s="297"/>
      <c r="F2" s="297"/>
      <c r="G2" s="297"/>
      <c r="H2" s="297"/>
      <c r="I2" s="298"/>
      <c r="K2" s="296" t="s">
        <v>721</v>
      </c>
      <c r="L2" s="297"/>
      <c r="M2" s="297"/>
      <c r="N2" s="297"/>
      <c r="O2" s="297"/>
      <c r="P2" s="298"/>
      <c r="R2" s="296" t="s">
        <v>722</v>
      </c>
      <c r="S2" s="298"/>
      <c r="U2" s="296" t="s">
        <v>723</v>
      </c>
      <c r="V2" s="300"/>
      <c r="W2" s="297"/>
      <c r="X2" s="298"/>
      <c r="Z2" s="296" t="s">
        <v>724</v>
      </c>
      <c r="AA2" s="298"/>
      <c r="AC2" s="296" t="s">
        <v>725</v>
      </c>
      <c r="AD2" s="297"/>
      <c r="AE2" s="297"/>
      <c r="AF2" s="297"/>
      <c r="AG2" s="297"/>
      <c r="AH2" s="297"/>
      <c r="AI2" s="298"/>
    </row>
    <row r="3" spans="2:37" ht="31.5" customHeight="1" x14ac:dyDescent="0.25">
      <c r="B3" s="293" t="s">
        <v>726</v>
      </c>
      <c r="C3" s="294"/>
      <c r="D3" s="294"/>
      <c r="E3" s="294"/>
      <c r="F3" s="294"/>
      <c r="G3" s="294"/>
      <c r="H3" s="294"/>
      <c r="I3" s="295"/>
      <c r="K3" s="293" t="s">
        <v>727</v>
      </c>
      <c r="L3" s="294"/>
      <c r="M3" s="294"/>
      <c r="N3" s="294"/>
      <c r="O3" s="294"/>
      <c r="P3" s="295"/>
      <c r="R3" s="293" t="s">
        <v>728</v>
      </c>
      <c r="S3" s="295"/>
      <c r="U3" s="293" t="s">
        <v>729</v>
      </c>
      <c r="V3" s="299"/>
      <c r="W3" s="294"/>
      <c r="X3" s="295"/>
      <c r="Z3" s="293" t="s">
        <v>730</v>
      </c>
      <c r="AA3" s="295"/>
      <c r="AC3" s="293" t="s">
        <v>731</v>
      </c>
      <c r="AD3" s="294"/>
      <c r="AE3" s="294"/>
      <c r="AF3" s="294"/>
      <c r="AG3" s="294"/>
      <c r="AH3" s="294"/>
      <c r="AI3" s="295"/>
    </row>
    <row r="4" spans="2:37" ht="19.5" thickBot="1" x14ac:dyDescent="0.35">
      <c r="B4" s="96"/>
      <c r="C4" s="196"/>
      <c r="D4" s="196"/>
      <c r="E4" s="196"/>
      <c r="F4" s="196"/>
      <c r="G4" s="210" t="s">
        <v>732</v>
      </c>
      <c r="H4" s="210"/>
      <c r="I4" s="211"/>
      <c r="K4" s="198"/>
      <c r="L4" s="213"/>
      <c r="M4" s="213"/>
      <c r="N4" s="213"/>
      <c r="O4" s="210" t="s">
        <v>732</v>
      </c>
      <c r="P4" s="211"/>
      <c r="R4" s="198"/>
      <c r="S4" s="214"/>
      <c r="U4" s="191"/>
      <c r="V4" s="192"/>
      <c r="W4" s="210" t="s">
        <v>733</v>
      </c>
      <c r="X4" s="232"/>
      <c r="Z4" s="198"/>
      <c r="AA4" s="214"/>
      <c r="AC4" s="198"/>
      <c r="AD4" s="213"/>
      <c r="AE4" s="213"/>
      <c r="AF4" s="213"/>
      <c r="AG4" s="213"/>
      <c r="AH4" s="213"/>
      <c r="AI4" s="214"/>
    </row>
    <row r="5" spans="2:37" ht="45" x14ac:dyDescent="0.25">
      <c r="B5" s="217" t="s">
        <v>734</v>
      </c>
      <c r="C5" s="215" t="s">
        <v>112</v>
      </c>
      <c r="D5" s="215" t="s">
        <v>350</v>
      </c>
      <c r="E5" s="215" t="s">
        <v>735</v>
      </c>
      <c r="F5" s="215" t="s">
        <v>73</v>
      </c>
      <c r="G5" s="215">
        <v>1</v>
      </c>
      <c r="H5" s="215">
        <v>2</v>
      </c>
      <c r="I5" s="218" t="s">
        <v>736</v>
      </c>
      <c r="K5" s="217" t="s">
        <v>737</v>
      </c>
      <c r="L5" s="215" t="s">
        <v>112</v>
      </c>
      <c r="M5" s="215" t="s">
        <v>350</v>
      </c>
      <c r="N5" s="215" t="s">
        <v>73</v>
      </c>
      <c r="O5" s="215">
        <v>1</v>
      </c>
      <c r="P5" s="218">
        <v>2</v>
      </c>
      <c r="Q5" s="18"/>
      <c r="R5" s="217" t="s">
        <v>353</v>
      </c>
      <c r="S5" s="218" t="s">
        <v>738</v>
      </c>
      <c r="T5" s="18"/>
      <c r="U5" s="235" t="s">
        <v>403</v>
      </c>
      <c r="V5" s="235" t="s">
        <v>827</v>
      </c>
      <c r="W5" s="215" t="s">
        <v>739</v>
      </c>
      <c r="X5" s="215" t="s">
        <v>740</v>
      </c>
      <c r="Y5" s="18"/>
      <c r="Z5" s="217" t="s">
        <v>828</v>
      </c>
      <c r="AA5" s="218" t="s">
        <v>738</v>
      </c>
      <c r="AC5" s="217" t="s">
        <v>735</v>
      </c>
      <c r="AD5" s="219" t="s">
        <v>829</v>
      </c>
      <c r="AE5" s="216" t="s">
        <v>741</v>
      </c>
      <c r="AF5" s="208" t="s">
        <v>735</v>
      </c>
      <c r="AG5" s="208" t="s">
        <v>832</v>
      </c>
      <c r="AH5" s="208" t="s">
        <v>833</v>
      </c>
      <c r="AI5" s="209" t="s">
        <v>834</v>
      </c>
    </row>
    <row r="6" spans="2:37" x14ac:dyDescent="0.25">
      <c r="B6" s="103" t="s">
        <v>742</v>
      </c>
      <c r="C6" s="98" t="s">
        <v>677</v>
      </c>
      <c r="D6" s="98" t="s">
        <v>674</v>
      </c>
      <c r="E6" s="98">
        <v>18</v>
      </c>
      <c r="F6" s="98" t="str">
        <f t="shared" ref="F6:F69" si="0">B6&amp;C6&amp;D6&amp;E6</f>
        <v>NatMN18</v>
      </c>
      <c r="G6" s="11">
        <v>0</v>
      </c>
      <c r="H6" s="11">
        <v>1.415826E-3</v>
      </c>
      <c r="I6" s="14">
        <v>99999</v>
      </c>
      <c r="K6" s="103" t="s">
        <v>742</v>
      </c>
      <c r="L6" s="98" t="s">
        <v>677</v>
      </c>
      <c r="M6" s="98" t="s">
        <v>674</v>
      </c>
      <c r="N6" s="98" t="str">
        <f t="shared" ref="N6:N13" si="1">K6&amp;L6&amp;M6</f>
        <v>NatMN</v>
      </c>
      <c r="O6" s="11">
        <v>6</v>
      </c>
      <c r="P6" s="14">
        <v>9999</v>
      </c>
      <c r="R6" s="103">
        <v>1</v>
      </c>
      <c r="S6" s="25">
        <v>147</v>
      </c>
      <c r="U6" s="205" t="s">
        <v>743</v>
      </c>
      <c r="V6" s="233">
        <v>1</v>
      </c>
      <c r="W6" s="19">
        <v>1</v>
      </c>
      <c r="X6" s="27">
        <v>1</v>
      </c>
      <c r="Z6" s="103">
        <v>1</v>
      </c>
      <c r="AA6" s="25">
        <v>100</v>
      </c>
      <c r="AC6" s="227">
        <v>0</v>
      </c>
      <c r="AD6" s="14">
        <v>0</v>
      </c>
      <c r="AE6" s="7">
        <v>0</v>
      </c>
      <c r="AF6" s="23">
        <f>_xlfn.IFNA(VLOOKUP(AE6,MODEL!$D$8:$H$1196,5,FALSE),AF7-1/12)</f>
        <v>32.583333333333279</v>
      </c>
      <c r="AG6" s="97">
        <f t="shared" ref="AG6:AG69" si="2">ROUNDDOWN(AF6,0)</f>
        <v>32</v>
      </c>
      <c r="AH6" s="23" cm="1">
        <f t="array" ref="AH6">_xlfn.IFNA(INDEX(MODEL!$AT$8:$AT$1196,MATCH(AE6,MODEL!$D$8:$D$1196),0),AH7)</f>
        <v>1</v>
      </c>
      <c r="AI6" s="271">
        <f t="shared" ref="AI6:AI69" ca="1" si="3">IF(OR(IFERROR(AH6,0)=0,AE6&lt;=WOPBrthWP),0,IF(AG6&gt;60,AI5*AH6/AH5,AI5*AH5/AH6)
+VLOOKUP(MIN(MAX(AC$6:AC$126),AG6),Tbl_Births,2,FALSE)/12
-IF(AE6&lt;=WOPBrthWP+WOPBrthPer,0,VLOOKUP(MIN(MAX(AC$6:AC$126),OFFSET(AG6,-WOPBrthPer,0)),Tbl_Births,2,FALSE)/12*OFFSET(AH6,-WOPBrthPer,0)/AH6))</f>
        <v>0</v>
      </c>
      <c r="AJ6" s="269">
        <f t="shared" ref="AJ6" ca="1" si="4">IF(OR(IFERROR(AI6,0)=0,AF6&lt;=WOPBrthWP),0,AJ5*AI5/AI6
+VLOOKUP(AH6,Tbl_Births,2,FALSE)/12
-IF(AF6&lt;=WOPBrthWP+WOPBrthPer,0,VLOOKUP(OFFSET(AH6,-WOPBrthPer,0),Tbl_Births,2,FALSE)/12*OFFSET(AI6,-WOPBrthPer,0)/AI6))</f>
        <v>0</v>
      </c>
    </row>
    <row r="7" spans="2:37" x14ac:dyDescent="0.25">
      <c r="B7" s="103" t="s">
        <v>742</v>
      </c>
      <c r="C7" s="98" t="s">
        <v>677</v>
      </c>
      <c r="D7" s="98" t="s">
        <v>674</v>
      </c>
      <c r="E7" s="98">
        <v>19</v>
      </c>
      <c r="F7" s="98" t="str">
        <f t="shared" si="0"/>
        <v>NatMN19</v>
      </c>
      <c r="G7" s="11">
        <v>0</v>
      </c>
      <c r="H7" s="11">
        <v>1.536576E-3</v>
      </c>
      <c r="I7" s="14">
        <v>99999</v>
      </c>
      <c r="K7" s="103" t="s">
        <v>742</v>
      </c>
      <c r="L7" s="98" t="s">
        <v>677</v>
      </c>
      <c r="M7" s="98" t="s">
        <v>678</v>
      </c>
      <c r="N7" s="98" t="str">
        <f t="shared" si="1"/>
        <v>NatMS</v>
      </c>
      <c r="O7" s="11">
        <v>6</v>
      </c>
      <c r="P7" s="14">
        <v>9999</v>
      </c>
      <c r="R7" s="103">
        <v>2</v>
      </c>
      <c r="S7" s="25">
        <v>127</v>
      </c>
      <c r="U7" s="205" t="s">
        <v>744</v>
      </c>
      <c r="V7" s="233">
        <v>2</v>
      </c>
      <c r="W7" s="19">
        <v>1</v>
      </c>
      <c r="X7" s="27">
        <v>1</v>
      </c>
      <c r="Z7" s="103">
        <v>2</v>
      </c>
      <c r="AA7" s="25">
        <v>100</v>
      </c>
      <c r="AC7" s="227">
        <v>1</v>
      </c>
      <c r="AD7" s="14">
        <v>0</v>
      </c>
      <c r="AE7" s="7">
        <v>1</v>
      </c>
      <c r="AF7" s="23">
        <f>_xlfn.IFNA(VLOOKUP(AE7,MODEL!$D$8:$H$1196,5,FALSE),AF8-1/12)</f>
        <v>32.666666666666615</v>
      </c>
      <c r="AG7" s="97">
        <f t="shared" si="2"/>
        <v>32</v>
      </c>
      <c r="AH7" s="23" cm="1">
        <f t="array" ref="AH7">_xlfn.IFNA(INDEX(MODEL!$AT$8:$AT$1196,MATCH(AE7,MODEL!$D$8:$D$1196),0),AH8)</f>
        <v>1</v>
      </c>
      <c r="AI7" s="271">
        <f t="shared" ca="1" si="3"/>
        <v>0</v>
      </c>
      <c r="AJ7" s="268">
        <f ca="1">IF(OR(IFERROR(AI7,0)=0,AF7&lt;=WOPBrthWP),0,AJ6*AI7/AI6
+VLOOKUP(AH7,Tbl_Births,2,FALSE)/12
-IF(AF7&lt;=WOPBrthWP+WOPBrthPer,0,VLOOKUP(OFFSET(AH7,-WOPBrthPer,0),Tbl_Births,2,FALSE)/12*OFFSET(AI7,-WOPBrthPer,0)/AI7))</f>
        <v>0</v>
      </c>
    </row>
    <row r="8" spans="2:37" x14ac:dyDescent="0.25">
      <c r="B8" s="103" t="s">
        <v>742</v>
      </c>
      <c r="C8" s="98" t="s">
        <v>677</v>
      </c>
      <c r="D8" s="98" t="s">
        <v>674</v>
      </c>
      <c r="E8" s="98">
        <v>20</v>
      </c>
      <c r="F8" s="98" t="str">
        <f t="shared" si="0"/>
        <v>NatMN20</v>
      </c>
      <c r="G8" s="11">
        <v>0</v>
      </c>
      <c r="H8" s="11">
        <v>1.676947E-3</v>
      </c>
      <c r="I8" s="14">
        <v>99999</v>
      </c>
      <c r="K8" s="103" t="s">
        <v>742</v>
      </c>
      <c r="L8" s="98" t="s">
        <v>673</v>
      </c>
      <c r="M8" s="98" t="s">
        <v>674</v>
      </c>
      <c r="N8" s="98" t="str">
        <f t="shared" si="1"/>
        <v>NatFN</v>
      </c>
      <c r="O8" s="11">
        <v>6</v>
      </c>
      <c r="P8" s="14">
        <v>9999</v>
      </c>
      <c r="R8" s="103">
        <v>3</v>
      </c>
      <c r="S8" s="25">
        <v>119</v>
      </c>
      <c r="U8" s="205" t="s">
        <v>745</v>
      </c>
      <c r="V8" s="233">
        <v>3</v>
      </c>
      <c r="W8" s="19">
        <v>1</v>
      </c>
      <c r="X8" s="27">
        <v>1</v>
      </c>
      <c r="Z8" s="103">
        <v>3</v>
      </c>
      <c r="AA8" s="25">
        <v>100</v>
      </c>
      <c r="AC8" s="227">
        <v>2</v>
      </c>
      <c r="AD8" s="14">
        <v>0</v>
      </c>
      <c r="AE8" s="7">
        <v>2</v>
      </c>
      <c r="AF8" s="23">
        <f>_xlfn.IFNA(VLOOKUP(AE8,MODEL!$D$8:$H$1196,5,FALSE),AF9-1/12)</f>
        <v>32.74999999999995</v>
      </c>
      <c r="AG8" s="97">
        <f t="shared" si="2"/>
        <v>32</v>
      </c>
      <c r="AH8" s="23" cm="1">
        <f t="array" ref="AH8">_xlfn.IFNA(INDEX(MODEL!$AT$8:$AT$1196,MATCH(AE8,MODEL!$D$8:$D$1196),0),AH9)</f>
        <v>1</v>
      </c>
      <c r="AI8" s="271">
        <f t="shared" ca="1" si="3"/>
        <v>0</v>
      </c>
      <c r="AJ8" s="270">
        <f ca="1">IF(OR(IFERROR(AI7,0)=0,AF8&lt;=WOPBrthWP),0,AJ7*AI8/AI7
+VLOOKUP(MIN(MAX(AD$6:AD$126),AH8),Tbl_Births,2,FALSE)/12
-IF(AF8&lt;=WOPBrthWP+WOPBrthPer,0,VLOOKUP(MIN(MAX(AD$6:AD$126),OFFSET(AH8,-WOPBrthPer,0)),Tbl_Births,2,FALSE)/12*AI8/OFFSET(AI8,-WOPBrthPer,0)))</f>
        <v>0</v>
      </c>
    </row>
    <row r="9" spans="2:37" x14ac:dyDescent="0.25">
      <c r="B9" s="103" t="s">
        <v>742</v>
      </c>
      <c r="C9" s="98" t="s">
        <v>677</v>
      </c>
      <c r="D9" s="98" t="s">
        <v>674</v>
      </c>
      <c r="E9" s="98">
        <v>21</v>
      </c>
      <c r="F9" s="98" t="str">
        <f t="shared" si="0"/>
        <v>NatMN21</v>
      </c>
      <c r="G9" s="11">
        <v>0</v>
      </c>
      <c r="H9" s="11">
        <v>1.709267E-3</v>
      </c>
      <c r="I9" s="14">
        <v>99999</v>
      </c>
      <c r="K9" s="103" t="s">
        <v>742</v>
      </c>
      <c r="L9" s="98" t="s">
        <v>673</v>
      </c>
      <c r="M9" s="98" t="s">
        <v>678</v>
      </c>
      <c r="N9" s="98" t="str">
        <f t="shared" si="1"/>
        <v>NatFS</v>
      </c>
      <c r="O9" s="11">
        <v>6</v>
      </c>
      <c r="P9" s="14">
        <v>9999</v>
      </c>
      <c r="R9" s="103">
        <v>4</v>
      </c>
      <c r="S9" s="25">
        <v>114</v>
      </c>
      <c r="U9" s="205" t="s">
        <v>746</v>
      </c>
      <c r="V9" s="233">
        <v>4</v>
      </c>
      <c r="W9" s="19">
        <v>1</v>
      </c>
      <c r="X9" s="27">
        <v>1</v>
      </c>
      <c r="Z9" s="103">
        <v>4</v>
      </c>
      <c r="AA9" s="25">
        <v>100</v>
      </c>
      <c r="AC9" s="227">
        <v>3</v>
      </c>
      <c r="AD9" s="14">
        <v>0</v>
      </c>
      <c r="AE9" s="7">
        <v>3</v>
      </c>
      <c r="AF9" s="23">
        <f>_xlfn.IFNA(VLOOKUP(AE9,MODEL!$D$8:$H$1196,5,FALSE),AF10-1/12)</f>
        <v>32.833333333333286</v>
      </c>
      <c r="AG9" s="97">
        <f t="shared" si="2"/>
        <v>32</v>
      </c>
      <c r="AH9" s="23" cm="1">
        <f t="array" ref="AH9">_xlfn.IFNA(INDEX(MODEL!$AT$8:$AT$1196,MATCH(AE9,MODEL!$D$8:$D$1196),0),AH10)</f>
        <v>1</v>
      </c>
      <c r="AI9" s="271">
        <f t="shared" ca="1" si="3"/>
        <v>0</v>
      </c>
      <c r="AJ9" s="271">
        <f ca="1">IF(OR(IFERROR(AI9,0)=0,AF9&lt;=WOPBrthWP),0,IF(AH9&gt;60,AJ8*AI9/AI8,AJ8*AI8/AI9)
+VLOOKUP(MIN(MAX(AD$6:AD$126),AH9),Tbl_Births,2,FALSE)/12
-IF(AF9&lt;=WOPBrthWP+WOPBrthPer,0,VLOOKUP(MIN(MAX(AD$6:AD$126),OFFSET(AH9,-WOPBrthPer,0)),Tbl_Births,2,FALSE)/12*OFFSET(AI9,-WOPBrthPer,0)/AI9))</f>
        <v>0</v>
      </c>
    </row>
    <row r="10" spans="2:37" x14ac:dyDescent="0.25">
      <c r="B10" s="103" t="s">
        <v>742</v>
      </c>
      <c r="C10" s="98" t="s">
        <v>677</v>
      </c>
      <c r="D10" s="98" t="s">
        <v>674</v>
      </c>
      <c r="E10" s="98">
        <v>22</v>
      </c>
      <c r="F10" s="98" t="str">
        <f t="shared" si="0"/>
        <v>NatMN22</v>
      </c>
      <c r="G10" s="11">
        <v>0</v>
      </c>
      <c r="H10" s="11">
        <v>1.684992E-3</v>
      </c>
      <c r="I10" s="14">
        <v>99999</v>
      </c>
      <c r="K10" s="103" t="s">
        <v>747</v>
      </c>
      <c r="L10" s="98" t="s">
        <v>677</v>
      </c>
      <c r="M10" s="98" t="s">
        <v>674</v>
      </c>
      <c r="N10" s="98" t="str">
        <f t="shared" si="1"/>
        <v>AccMN</v>
      </c>
      <c r="O10" s="11">
        <v>9999</v>
      </c>
      <c r="P10" s="14">
        <v>9999</v>
      </c>
      <c r="R10" s="103">
        <v>5</v>
      </c>
      <c r="S10" s="25">
        <v>109</v>
      </c>
      <c r="U10" s="205" t="s">
        <v>748</v>
      </c>
      <c r="V10" s="233">
        <v>5</v>
      </c>
      <c r="W10" s="19">
        <v>1</v>
      </c>
      <c r="X10" s="27">
        <v>1</v>
      </c>
      <c r="Z10" s="103">
        <v>5</v>
      </c>
      <c r="AA10" s="25">
        <v>100</v>
      </c>
      <c r="AC10" s="227">
        <v>4</v>
      </c>
      <c r="AD10" s="14">
        <v>0</v>
      </c>
      <c r="AE10" s="7">
        <v>4</v>
      </c>
      <c r="AF10" s="23">
        <f>_xlfn.IFNA(VLOOKUP(AE10,MODEL!$D$8:$H$1196,5,FALSE),AF11-1/12)</f>
        <v>32.916666666666622</v>
      </c>
      <c r="AG10" s="97">
        <f t="shared" si="2"/>
        <v>32</v>
      </c>
      <c r="AH10" s="23" cm="1">
        <f t="array" ref="AH10">_xlfn.IFNA(INDEX(MODEL!$AT$8:$AT$1196,MATCH(AE10,MODEL!$D$8:$D$1196),0),AH11)</f>
        <v>1</v>
      </c>
      <c r="AI10" s="271">
        <f t="shared" ca="1" si="3"/>
        <v>0</v>
      </c>
    </row>
    <row r="11" spans="2:37" x14ac:dyDescent="0.25">
      <c r="B11" s="103" t="s">
        <v>742</v>
      </c>
      <c r="C11" s="98" t="s">
        <v>677</v>
      </c>
      <c r="D11" s="98" t="s">
        <v>674</v>
      </c>
      <c r="E11" s="98">
        <v>23</v>
      </c>
      <c r="F11" s="98" t="str">
        <f t="shared" si="0"/>
        <v>NatMN23</v>
      </c>
      <c r="G11" s="11">
        <v>0</v>
      </c>
      <c r="H11" s="11">
        <v>1.647209E-3</v>
      </c>
      <c r="I11" s="14">
        <v>99999</v>
      </c>
      <c r="K11" s="103" t="s">
        <v>747</v>
      </c>
      <c r="L11" s="98" t="s">
        <v>677</v>
      </c>
      <c r="M11" s="98" t="s">
        <v>678</v>
      </c>
      <c r="N11" s="98" t="str">
        <f t="shared" si="1"/>
        <v>AccMS</v>
      </c>
      <c r="O11" s="11">
        <v>9999</v>
      </c>
      <c r="P11" s="14">
        <v>9999</v>
      </c>
      <c r="R11" s="103">
        <v>6</v>
      </c>
      <c r="S11" s="25">
        <v>106</v>
      </c>
      <c r="U11" s="205" t="s">
        <v>749</v>
      </c>
      <c r="V11" s="233">
        <v>6</v>
      </c>
      <c r="W11" s="19">
        <v>1</v>
      </c>
      <c r="X11" s="27">
        <v>1</v>
      </c>
      <c r="Z11" s="103">
        <v>6</v>
      </c>
      <c r="AA11" s="25">
        <v>100</v>
      </c>
      <c r="AC11" s="227">
        <v>5</v>
      </c>
      <c r="AD11" s="14">
        <v>0</v>
      </c>
      <c r="AE11" s="7">
        <v>5</v>
      </c>
      <c r="AF11" s="23">
        <f>_xlfn.IFNA(VLOOKUP(AE11,MODEL!$D$8:$H$1196,5,FALSE),AF12-1/12)</f>
        <v>32.999999999999957</v>
      </c>
      <c r="AG11" s="97">
        <f t="shared" si="2"/>
        <v>33</v>
      </c>
      <c r="AH11" s="23" cm="1">
        <f t="array" ref="AH11">_xlfn.IFNA(INDEX(MODEL!$AT$8:$AT$1196,MATCH(AE11,MODEL!$D$8:$D$1196),0),AH12)</f>
        <v>1</v>
      </c>
      <c r="AI11" s="271">
        <f t="shared" ca="1" si="3"/>
        <v>0</v>
      </c>
    </row>
    <row r="12" spans="2:37" x14ac:dyDescent="0.25">
      <c r="B12" s="103" t="s">
        <v>742</v>
      </c>
      <c r="C12" s="98" t="s">
        <v>677</v>
      </c>
      <c r="D12" s="98" t="s">
        <v>674</v>
      </c>
      <c r="E12" s="98">
        <v>24</v>
      </c>
      <c r="F12" s="98" t="str">
        <f t="shared" si="0"/>
        <v>NatMN24</v>
      </c>
      <c r="G12" s="11">
        <v>0</v>
      </c>
      <c r="H12" s="11">
        <v>1.5239870000000001E-3</v>
      </c>
      <c r="I12" s="14">
        <v>99999</v>
      </c>
      <c r="K12" s="103" t="s">
        <v>747</v>
      </c>
      <c r="L12" s="98" t="s">
        <v>673</v>
      </c>
      <c r="M12" s="98" t="s">
        <v>674</v>
      </c>
      <c r="N12" s="98" t="str">
        <f t="shared" si="1"/>
        <v>AccFN</v>
      </c>
      <c r="O12" s="11">
        <v>9999</v>
      </c>
      <c r="P12" s="14">
        <v>9999</v>
      </c>
      <c r="R12" s="103">
        <v>7</v>
      </c>
      <c r="S12" s="25">
        <v>102</v>
      </c>
      <c r="U12" s="205" t="s">
        <v>750</v>
      </c>
      <c r="V12" s="233">
        <v>7</v>
      </c>
      <c r="W12" s="19">
        <v>1</v>
      </c>
      <c r="X12" s="27">
        <v>1</v>
      </c>
      <c r="Z12" s="103">
        <v>7</v>
      </c>
      <c r="AA12" s="25">
        <v>100</v>
      </c>
      <c r="AC12" s="227">
        <v>6</v>
      </c>
      <c r="AD12" s="14">
        <v>0</v>
      </c>
      <c r="AE12" s="7">
        <v>6</v>
      </c>
      <c r="AF12" s="23">
        <f>_xlfn.IFNA(VLOOKUP(AE12,MODEL!$D$8:$H$1196,5,FALSE),AF13-1/12)</f>
        <v>33.083333333333293</v>
      </c>
      <c r="AG12" s="97">
        <f t="shared" si="2"/>
        <v>33</v>
      </c>
      <c r="AH12" s="23" cm="1">
        <f t="array" ref="AH12">_xlfn.IFNA(INDEX(MODEL!$AT$8:$AT$1196,MATCH(AE12,MODEL!$D$8:$D$1196),0),AH13)</f>
        <v>1</v>
      </c>
      <c r="AI12" s="271">
        <f t="shared" ca="1" si="3"/>
        <v>0</v>
      </c>
    </row>
    <row r="13" spans="2:37" ht="15.75" thickBot="1" x14ac:dyDescent="0.3">
      <c r="B13" s="103" t="s">
        <v>742</v>
      </c>
      <c r="C13" s="98" t="s">
        <v>677</v>
      </c>
      <c r="D13" s="98" t="s">
        <v>674</v>
      </c>
      <c r="E13" s="98">
        <v>25</v>
      </c>
      <c r="F13" s="98" t="str">
        <f t="shared" si="0"/>
        <v>NatMN25</v>
      </c>
      <c r="G13" s="11">
        <v>0</v>
      </c>
      <c r="H13" s="11">
        <v>1.4321340000000001E-3</v>
      </c>
      <c r="I13" s="14">
        <v>99999</v>
      </c>
      <c r="K13" s="104" t="s">
        <v>747</v>
      </c>
      <c r="L13" s="99" t="s">
        <v>673</v>
      </c>
      <c r="M13" s="99" t="s">
        <v>678</v>
      </c>
      <c r="N13" s="99" t="str">
        <f t="shared" si="1"/>
        <v>AccFS</v>
      </c>
      <c r="O13" s="13">
        <v>9999</v>
      </c>
      <c r="P13" s="15">
        <v>9999</v>
      </c>
      <c r="R13" s="103">
        <v>8</v>
      </c>
      <c r="S13" s="25">
        <v>93</v>
      </c>
      <c r="U13" s="205" t="s">
        <v>751</v>
      </c>
      <c r="V13" s="233">
        <v>8</v>
      </c>
      <c r="W13" s="19">
        <v>1</v>
      </c>
      <c r="X13" s="27">
        <v>1</v>
      </c>
      <c r="Z13" s="103">
        <v>8</v>
      </c>
      <c r="AA13" s="25">
        <v>100</v>
      </c>
      <c r="AC13" s="227">
        <v>7</v>
      </c>
      <c r="AD13" s="14">
        <v>0</v>
      </c>
      <c r="AE13" s="7">
        <v>7</v>
      </c>
      <c r="AF13" s="23">
        <f>_xlfn.IFNA(VLOOKUP(AE13,MODEL!$D$8:$H$1196,5,FALSE),AF14-1/12)</f>
        <v>33.166666666666629</v>
      </c>
      <c r="AG13" s="97">
        <f t="shared" si="2"/>
        <v>33</v>
      </c>
      <c r="AH13" s="23" cm="1">
        <f t="array" ref="AH13">_xlfn.IFNA(INDEX(MODEL!$AT$8:$AT$1196,MATCH(AE13,MODEL!$D$8:$D$1196),0),AH14)</f>
        <v>1</v>
      </c>
      <c r="AI13" s="271">
        <f t="shared" ca="1" si="3"/>
        <v>6.949083333333334E-3</v>
      </c>
      <c r="AK13" s="267"/>
    </row>
    <row r="14" spans="2:37" x14ac:dyDescent="0.25">
      <c r="B14" s="103" t="s">
        <v>742</v>
      </c>
      <c r="C14" s="98" t="s">
        <v>677</v>
      </c>
      <c r="D14" s="98" t="s">
        <v>674</v>
      </c>
      <c r="E14" s="98">
        <v>26</v>
      </c>
      <c r="F14" s="98" t="str">
        <f t="shared" si="0"/>
        <v>NatMN26</v>
      </c>
      <c r="G14" s="11">
        <v>0</v>
      </c>
      <c r="H14" s="11">
        <v>1.4063560000000001E-3</v>
      </c>
      <c r="I14" s="14">
        <v>99999</v>
      </c>
      <c r="R14" s="103">
        <v>9</v>
      </c>
      <c r="S14" s="25">
        <v>87</v>
      </c>
      <c r="U14" s="205" t="s">
        <v>752</v>
      </c>
      <c r="V14" s="233">
        <v>9</v>
      </c>
      <c r="W14" s="19">
        <v>1</v>
      </c>
      <c r="X14" s="27">
        <v>1</v>
      </c>
      <c r="Z14" s="103">
        <v>9</v>
      </c>
      <c r="AA14" s="25">
        <v>100</v>
      </c>
      <c r="AC14" s="227">
        <v>8</v>
      </c>
      <c r="AD14" s="14">
        <v>0</v>
      </c>
      <c r="AE14" s="7">
        <v>8</v>
      </c>
      <c r="AF14" s="23">
        <f>_xlfn.IFNA(VLOOKUP(AE14,MODEL!$D$8:$H$1196,5,FALSE),AF15-1/12)</f>
        <v>33.249999999999964</v>
      </c>
      <c r="AG14" s="97">
        <f t="shared" si="2"/>
        <v>33</v>
      </c>
      <c r="AH14" s="23" cm="1">
        <f t="array" ref="AH14">_xlfn.IFNA(INDEX(MODEL!$AT$8:$AT$1196,MATCH(AE14,MODEL!$D$8:$D$1196),0),AH15)</f>
        <v>1</v>
      </c>
      <c r="AI14" s="271">
        <f t="shared" ca="1" si="3"/>
        <v>1.3898166666666668E-2</v>
      </c>
    </row>
    <row r="15" spans="2:37" ht="15.75" thickBot="1" x14ac:dyDescent="0.3">
      <c r="B15" s="103" t="s">
        <v>742</v>
      </c>
      <c r="C15" s="98" t="s">
        <v>677</v>
      </c>
      <c r="D15" s="98" t="s">
        <v>674</v>
      </c>
      <c r="E15" s="98">
        <v>27</v>
      </c>
      <c r="F15" s="98" t="str">
        <f t="shared" si="0"/>
        <v>NatMN27</v>
      </c>
      <c r="G15" s="11">
        <v>0</v>
      </c>
      <c r="H15" s="11">
        <v>1.3667550000000001E-3</v>
      </c>
      <c r="I15" s="14">
        <v>99999</v>
      </c>
      <c r="R15" s="104">
        <v>10</v>
      </c>
      <c r="S15" s="26">
        <v>79</v>
      </c>
      <c r="U15" s="205" t="s">
        <v>753</v>
      </c>
      <c r="V15" s="233">
        <v>10</v>
      </c>
      <c r="W15" s="19">
        <v>1</v>
      </c>
      <c r="X15" s="27">
        <v>1</v>
      </c>
      <c r="Z15" s="103">
        <v>10</v>
      </c>
      <c r="AA15" s="25">
        <v>100</v>
      </c>
      <c r="AC15" s="227">
        <v>9</v>
      </c>
      <c r="AD15" s="14">
        <v>0</v>
      </c>
      <c r="AE15" s="7">
        <v>9</v>
      </c>
      <c r="AF15" s="23">
        <f>_xlfn.IFNA(VLOOKUP(AE15,MODEL!$D$8:$H$1196,5,FALSE),AF16-1/12)</f>
        <v>33.3333333333333</v>
      </c>
      <c r="AG15" s="97">
        <f t="shared" si="2"/>
        <v>33</v>
      </c>
      <c r="AH15" s="23" cm="1">
        <f t="array" ref="AH15">_xlfn.IFNA(INDEX(MODEL!$AT$8:$AT$1196,MATCH(AE15,MODEL!$D$8:$D$1196),0),AH16)</f>
        <v>1</v>
      </c>
      <c r="AI15" s="271">
        <f t="shared" ca="1" si="3"/>
        <v>2.0847250000000001E-2</v>
      </c>
    </row>
    <row r="16" spans="2:37" ht="15.75" thickBot="1" x14ac:dyDescent="0.3">
      <c r="B16" s="103" t="s">
        <v>742</v>
      </c>
      <c r="C16" s="98" t="s">
        <v>677</v>
      </c>
      <c r="D16" s="98" t="s">
        <v>674</v>
      </c>
      <c r="E16" s="98">
        <v>28</v>
      </c>
      <c r="F16" s="98" t="str">
        <f t="shared" si="0"/>
        <v>NatMN28</v>
      </c>
      <c r="G16" s="11">
        <v>0</v>
      </c>
      <c r="H16" s="11">
        <v>1.355703E-3</v>
      </c>
      <c r="I16" s="14">
        <v>99999</v>
      </c>
      <c r="R16" s="104">
        <v>0</v>
      </c>
      <c r="S16" s="26">
        <v>100</v>
      </c>
      <c r="U16" s="205" t="s">
        <v>754</v>
      </c>
      <c r="V16" s="233">
        <v>11</v>
      </c>
      <c r="W16" s="19">
        <v>1</v>
      </c>
      <c r="X16" s="27">
        <v>1</v>
      </c>
      <c r="Z16" s="103">
        <v>11</v>
      </c>
      <c r="AA16" s="25">
        <v>100</v>
      </c>
      <c r="AC16" s="227">
        <v>10</v>
      </c>
      <c r="AD16" s="14">
        <v>0</v>
      </c>
      <c r="AE16" s="7">
        <v>10</v>
      </c>
      <c r="AF16" s="23">
        <f>_xlfn.IFNA(VLOOKUP(AE16,MODEL!$D$8:$H$1196,5,FALSE),AF17-1/12)</f>
        <v>33.416666666666636</v>
      </c>
      <c r="AG16" s="97">
        <f t="shared" si="2"/>
        <v>33</v>
      </c>
      <c r="AH16" s="23" cm="1">
        <f t="array" ref="AH16">_xlfn.IFNA(INDEX(MODEL!$AT$8:$AT$1196,MATCH(AE16,MODEL!$D$8:$D$1196),0),AH17)</f>
        <v>1</v>
      </c>
      <c r="AI16" s="271">
        <f t="shared" ca="1" si="3"/>
        <v>2.7796333333333336E-2</v>
      </c>
    </row>
    <row r="17" spans="2:35" ht="15.75" thickBot="1" x14ac:dyDescent="0.3">
      <c r="B17" s="103" t="s">
        <v>742</v>
      </c>
      <c r="C17" s="98" t="s">
        <v>677</v>
      </c>
      <c r="D17" s="98" t="s">
        <v>674</v>
      </c>
      <c r="E17" s="98">
        <v>29</v>
      </c>
      <c r="F17" s="98" t="str">
        <f t="shared" si="0"/>
        <v>NatMN29</v>
      </c>
      <c r="G17" s="11">
        <v>0</v>
      </c>
      <c r="H17" s="11">
        <v>1.3543260000000001E-3</v>
      </c>
      <c r="I17" s="14">
        <v>99999</v>
      </c>
      <c r="U17" s="237" t="s">
        <v>755</v>
      </c>
      <c r="V17" s="234">
        <v>12</v>
      </c>
      <c r="W17" s="28">
        <v>1</v>
      </c>
      <c r="X17" s="29">
        <v>1</v>
      </c>
      <c r="Z17" s="103">
        <v>12</v>
      </c>
      <c r="AA17" s="25">
        <v>100</v>
      </c>
      <c r="AC17" s="227">
        <v>11</v>
      </c>
      <c r="AD17" s="14">
        <v>0</v>
      </c>
      <c r="AE17" s="7">
        <v>11</v>
      </c>
      <c r="AF17" s="23">
        <f>_xlfn.IFNA(VLOOKUP(AE17,MODEL!$D$8:$H$1196,5,FALSE),AF18-1/12)</f>
        <v>33.499999999999972</v>
      </c>
      <c r="AG17" s="97">
        <f t="shared" si="2"/>
        <v>33</v>
      </c>
      <c r="AH17" s="23" cm="1">
        <f t="array" ref="AH17">_xlfn.IFNA(INDEX(MODEL!$AT$8:$AT$1196,MATCH(AE17,MODEL!$D$8:$D$1196),0),AH18)</f>
        <v>1</v>
      </c>
      <c r="AI17" s="271">
        <f t="shared" ca="1" si="3"/>
        <v>3.4745416666666668E-2</v>
      </c>
    </row>
    <row r="18" spans="2:35" x14ac:dyDescent="0.25">
      <c r="B18" s="103" t="s">
        <v>742</v>
      </c>
      <c r="C18" s="98" t="s">
        <v>677</v>
      </c>
      <c r="D18" s="98" t="s">
        <v>674</v>
      </c>
      <c r="E18" s="98">
        <v>30</v>
      </c>
      <c r="F18" s="98" t="str">
        <f t="shared" si="0"/>
        <v>NatMN30</v>
      </c>
      <c r="G18" s="11">
        <v>0</v>
      </c>
      <c r="H18" s="11">
        <v>1.3527649999999999E-3</v>
      </c>
      <c r="I18" s="14">
        <v>99999</v>
      </c>
      <c r="Z18" s="103">
        <v>13</v>
      </c>
      <c r="AA18" s="25">
        <v>100</v>
      </c>
      <c r="AC18" s="227">
        <v>12</v>
      </c>
      <c r="AD18" s="14">
        <v>0</v>
      </c>
      <c r="AE18" s="7">
        <v>12</v>
      </c>
      <c r="AF18" s="23">
        <f>_xlfn.IFNA(VLOOKUP(AE18,MODEL!$D$8:$H$1196,5,FALSE),AF19-1/12)</f>
        <v>33.583333333333307</v>
      </c>
      <c r="AG18" s="97">
        <f t="shared" si="2"/>
        <v>33</v>
      </c>
      <c r="AH18" s="23" cm="1">
        <f t="array" ref="AH18">_xlfn.IFNA(INDEX(MODEL!$AT$8:$AT$1196,MATCH(AE18,MODEL!$D$8:$D$1196),0),AH19)</f>
        <v>1</v>
      </c>
      <c r="AI18" s="271">
        <f t="shared" ca="1" si="3"/>
        <v>4.1694500000000002E-2</v>
      </c>
    </row>
    <row r="19" spans="2:35" x14ac:dyDescent="0.25">
      <c r="B19" s="103" t="s">
        <v>742</v>
      </c>
      <c r="C19" s="98" t="s">
        <v>677</v>
      </c>
      <c r="D19" s="98" t="s">
        <v>674</v>
      </c>
      <c r="E19" s="98">
        <v>31</v>
      </c>
      <c r="F19" s="98" t="str">
        <f t="shared" si="0"/>
        <v>NatMN31</v>
      </c>
      <c r="G19" s="11">
        <v>0</v>
      </c>
      <c r="H19" s="11">
        <v>1.379431E-3</v>
      </c>
      <c r="I19" s="14">
        <v>99999</v>
      </c>
      <c r="Z19" s="103">
        <v>14</v>
      </c>
      <c r="AA19" s="25">
        <v>100</v>
      </c>
      <c r="AC19" s="227">
        <v>13</v>
      </c>
      <c r="AD19" s="14">
        <v>0</v>
      </c>
      <c r="AE19" s="7">
        <v>13</v>
      </c>
      <c r="AF19" s="23">
        <f>_xlfn.IFNA(VLOOKUP(AE19,MODEL!$D$8:$H$1196,5,FALSE),AF20-1/12)</f>
        <v>33.666666666666643</v>
      </c>
      <c r="AG19" s="97">
        <f t="shared" si="2"/>
        <v>33</v>
      </c>
      <c r="AH19" s="23" cm="1">
        <f t="array" ref="AH19">_xlfn.IFNA(INDEX(MODEL!$AT$8:$AT$1196,MATCH(AE19,MODEL!$D$8:$D$1196),0),AH20)</f>
        <v>1</v>
      </c>
      <c r="AI19" s="271">
        <f t="shared" ca="1" si="3"/>
        <v>4.1694500000000002E-2</v>
      </c>
    </row>
    <row r="20" spans="2:35" x14ac:dyDescent="0.25">
      <c r="B20" s="103" t="s">
        <v>742</v>
      </c>
      <c r="C20" s="98" t="s">
        <v>677</v>
      </c>
      <c r="D20" s="98" t="s">
        <v>674</v>
      </c>
      <c r="E20" s="98">
        <v>32</v>
      </c>
      <c r="F20" s="98" t="str">
        <f t="shared" si="0"/>
        <v>NatMN32</v>
      </c>
      <c r="G20" s="11">
        <v>0</v>
      </c>
      <c r="H20" s="11">
        <v>1.387608E-3</v>
      </c>
      <c r="I20" s="14">
        <v>99999</v>
      </c>
      <c r="Z20" s="103">
        <v>15</v>
      </c>
      <c r="AA20" s="25">
        <v>100</v>
      </c>
      <c r="AC20" s="227">
        <v>14</v>
      </c>
      <c r="AD20" s="14">
        <v>0</v>
      </c>
      <c r="AE20" s="7">
        <v>14</v>
      </c>
      <c r="AF20" s="23">
        <f>_xlfn.IFNA(VLOOKUP(AE20,MODEL!$D$8:$H$1196,5,FALSE),AF21-1/12)</f>
        <v>33.749999999999979</v>
      </c>
      <c r="AG20" s="97">
        <f t="shared" si="2"/>
        <v>33</v>
      </c>
      <c r="AH20" s="23" cm="1">
        <f t="array" ref="AH20">_xlfn.IFNA(INDEX(MODEL!$AT$8:$AT$1196,MATCH(AE20,MODEL!$D$8:$D$1196),0),AH21)</f>
        <v>1</v>
      </c>
      <c r="AI20" s="271">
        <f t="shared" ca="1" si="3"/>
        <v>4.1694500000000002E-2</v>
      </c>
    </row>
    <row r="21" spans="2:35" x14ac:dyDescent="0.25">
      <c r="B21" s="103" t="s">
        <v>742</v>
      </c>
      <c r="C21" s="98" t="s">
        <v>677</v>
      </c>
      <c r="D21" s="98" t="s">
        <v>674</v>
      </c>
      <c r="E21" s="98">
        <v>33</v>
      </c>
      <c r="F21" s="98" t="str">
        <f t="shared" si="0"/>
        <v>NatMN33</v>
      </c>
      <c r="G21" s="11">
        <v>0</v>
      </c>
      <c r="H21" s="11">
        <v>1.4230549999999999E-3</v>
      </c>
      <c r="I21" s="14">
        <v>99999</v>
      </c>
      <c r="Z21" s="103">
        <v>16</v>
      </c>
      <c r="AA21" s="25">
        <v>100</v>
      </c>
      <c r="AC21" s="227">
        <v>15</v>
      </c>
      <c r="AD21" s="14">
        <v>2.4705000000000001E-2</v>
      </c>
      <c r="AE21" s="7">
        <v>15</v>
      </c>
      <c r="AF21" s="23">
        <f>_xlfn.IFNA(VLOOKUP(AE21,MODEL!$D$8:$H$1196,5,FALSE),AF22-1/12)</f>
        <v>33.833333333333314</v>
      </c>
      <c r="AG21" s="97">
        <f t="shared" si="2"/>
        <v>33</v>
      </c>
      <c r="AH21" s="23" cm="1">
        <f t="array" ref="AH21">_xlfn.IFNA(INDEX(MODEL!$AT$8:$AT$1196,MATCH(AE21,MODEL!$D$8:$D$1196),0),AH22)</f>
        <v>1</v>
      </c>
      <c r="AI21" s="271">
        <f ca="1">IF(OR(IFERROR(AH21,0)=0,AE21&lt;=WOPBrthWP),0,IF(AG21&gt;60,AI20*AH21/AH20,AI20*AH20/AH21)
+VLOOKUP(MIN(MAX(AC$6:AC$126),AG21),Tbl_Births,2,FALSE)/12
-IF(AE21&lt;=WOPBrthWP+WOPBrthPer,0,VLOOKUP(MIN(MAX(AC$6:AC$126),OFFSET(AG21,-WOPBrthPer,0)),Tbl_Births,2,FALSE)/12*OFFSET(AH21,-WOPBrthPer,0)/AH21))</f>
        <v>4.1694500000000002E-2</v>
      </c>
    </row>
    <row r="22" spans="2:35" x14ac:dyDescent="0.25">
      <c r="B22" s="103" t="s">
        <v>742</v>
      </c>
      <c r="C22" s="98" t="s">
        <v>677</v>
      </c>
      <c r="D22" s="98" t="s">
        <v>674</v>
      </c>
      <c r="E22" s="98">
        <v>34</v>
      </c>
      <c r="F22" s="98" t="str">
        <f t="shared" si="0"/>
        <v>NatMN34</v>
      </c>
      <c r="G22" s="11">
        <v>0</v>
      </c>
      <c r="H22" s="11">
        <v>1.431091E-3</v>
      </c>
      <c r="I22" s="14">
        <v>99999</v>
      </c>
      <c r="Z22" s="103">
        <v>17</v>
      </c>
      <c r="AA22" s="25">
        <v>100</v>
      </c>
      <c r="AC22" s="227">
        <v>16</v>
      </c>
      <c r="AD22" s="14">
        <v>4.7287999999999997E-2</v>
      </c>
      <c r="AE22" s="7">
        <v>16</v>
      </c>
      <c r="AF22" s="23">
        <f>_xlfn.IFNA(VLOOKUP(AE22,MODEL!$D$8:$H$1196,5,FALSE),AF23-1/12)</f>
        <v>33.91666666666665</v>
      </c>
      <c r="AG22" s="97">
        <f t="shared" si="2"/>
        <v>33</v>
      </c>
      <c r="AH22" s="23" cm="1">
        <f t="array" ref="AH22">_xlfn.IFNA(INDEX(MODEL!$AT$8:$AT$1196,MATCH(AE22,MODEL!$D$8:$D$1196),0),AH23)</f>
        <v>1</v>
      </c>
      <c r="AI22" s="271">
        <f t="shared" ca="1" si="3"/>
        <v>4.1694500000000002E-2</v>
      </c>
    </row>
    <row r="23" spans="2:35" x14ac:dyDescent="0.25">
      <c r="B23" s="103" t="s">
        <v>742</v>
      </c>
      <c r="C23" s="98" t="s">
        <v>677</v>
      </c>
      <c r="D23" s="98" t="s">
        <v>674</v>
      </c>
      <c r="E23" s="98">
        <v>35</v>
      </c>
      <c r="F23" s="98" t="str">
        <f t="shared" si="0"/>
        <v>NatMN35</v>
      </c>
      <c r="G23" s="11">
        <v>0</v>
      </c>
      <c r="H23" s="11">
        <v>1.450462E-3</v>
      </c>
      <c r="I23" s="14">
        <v>99999</v>
      </c>
      <c r="Z23" s="103">
        <v>18</v>
      </c>
      <c r="AA23" s="25">
        <v>100</v>
      </c>
      <c r="AC23" s="227">
        <v>17</v>
      </c>
      <c r="AD23" s="14">
        <v>7.1337999999999999E-2</v>
      </c>
      <c r="AE23" s="7">
        <v>17</v>
      </c>
      <c r="AF23" s="23">
        <f>_xlfn.IFNA(VLOOKUP(AE23,MODEL!$D$8:$H$1196,5,FALSE),AF24-1/12)</f>
        <v>33.999999999999986</v>
      </c>
      <c r="AG23" s="97">
        <f t="shared" si="2"/>
        <v>34</v>
      </c>
      <c r="AH23" s="23" cm="1">
        <f t="array" ref="AH23">_xlfn.IFNA(INDEX(MODEL!$AT$8:$AT$1196,MATCH(AE23,MODEL!$D$8:$D$1196),0),AH24)</f>
        <v>1</v>
      </c>
      <c r="AI23" s="271">
        <f t="shared" ca="1" si="3"/>
        <v>4.1266500000000005E-2</v>
      </c>
    </row>
    <row r="24" spans="2:35" x14ac:dyDescent="0.25">
      <c r="B24" s="103" t="s">
        <v>742</v>
      </c>
      <c r="C24" s="98" t="s">
        <v>677</v>
      </c>
      <c r="D24" s="98" t="s">
        <v>674</v>
      </c>
      <c r="E24" s="98">
        <v>36</v>
      </c>
      <c r="F24" s="98" t="str">
        <f t="shared" si="0"/>
        <v>NatMN36</v>
      </c>
      <c r="G24" s="11">
        <v>0</v>
      </c>
      <c r="H24" s="11">
        <v>1.483509E-3</v>
      </c>
      <c r="I24" s="14">
        <v>99999</v>
      </c>
      <c r="Z24" s="103">
        <v>19</v>
      </c>
      <c r="AA24" s="25">
        <v>100</v>
      </c>
      <c r="AC24" s="227">
        <v>18</v>
      </c>
      <c r="AD24" s="14">
        <v>9.4114000000000003E-2</v>
      </c>
      <c r="AE24" s="7">
        <v>18</v>
      </c>
      <c r="AF24" s="23">
        <f>_xlfn.IFNA(VLOOKUP(AE24,MODEL!$D$8:$H$1196,5,FALSE),AF25-1/12)</f>
        <v>34.083333333333321</v>
      </c>
      <c r="AG24" s="97">
        <f t="shared" si="2"/>
        <v>34</v>
      </c>
      <c r="AH24" s="23" cm="1">
        <f t="array" ref="AH24">_xlfn.IFNA(INDEX(MODEL!$AT$8:$AT$1196,MATCH(AE24,MODEL!$D$8:$D$1196),0),AH25)</f>
        <v>1</v>
      </c>
      <c r="AI24" s="271">
        <f t="shared" ca="1" si="3"/>
        <v>4.0838500000000007E-2</v>
      </c>
    </row>
    <row r="25" spans="2:35" x14ac:dyDescent="0.25">
      <c r="B25" s="103" t="s">
        <v>742</v>
      </c>
      <c r="C25" s="98" t="s">
        <v>677</v>
      </c>
      <c r="D25" s="98" t="s">
        <v>674</v>
      </c>
      <c r="E25" s="98">
        <v>37</v>
      </c>
      <c r="F25" s="98" t="str">
        <f t="shared" si="0"/>
        <v>NatMN37</v>
      </c>
      <c r="G25" s="11">
        <v>0</v>
      </c>
      <c r="H25" s="11">
        <v>1.523321E-3</v>
      </c>
      <c r="I25" s="14">
        <v>99999</v>
      </c>
      <c r="Z25" s="103">
        <v>20</v>
      </c>
      <c r="AA25" s="25">
        <v>100</v>
      </c>
      <c r="AC25" s="227">
        <v>19</v>
      </c>
      <c r="AD25" s="14">
        <v>0.109261</v>
      </c>
      <c r="AE25" s="7">
        <v>19</v>
      </c>
      <c r="AF25" s="23">
        <f>_xlfn.IFNA(VLOOKUP(AE25,MODEL!$D$8:$H$1196,5,FALSE),AF26-1/12)</f>
        <v>34.166666666666657</v>
      </c>
      <c r="AG25" s="97">
        <f t="shared" si="2"/>
        <v>34</v>
      </c>
      <c r="AH25" s="23" cm="1">
        <f t="array" ref="AH25">_xlfn.IFNA(INDEX(MODEL!$AT$8:$AT$1196,MATCH(AE25,MODEL!$D$8:$D$1196),0),AH26)</f>
        <v>1</v>
      </c>
      <c r="AI25" s="271">
        <f t="shared" ca="1" si="3"/>
        <v>4.0410500000000009E-2</v>
      </c>
    </row>
    <row r="26" spans="2:35" x14ac:dyDescent="0.25">
      <c r="B26" s="103" t="s">
        <v>742</v>
      </c>
      <c r="C26" s="98" t="s">
        <v>677</v>
      </c>
      <c r="D26" s="98" t="s">
        <v>674</v>
      </c>
      <c r="E26" s="98">
        <v>38</v>
      </c>
      <c r="F26" s="98" t="str">
        <f t="shared" si="0"/>
        <v>NatMN38</v>
      </c>
      <c r="G26" s="11">
        <v>0</v>
      </c>
      <c r="H26" s="11">
        <v>1.633313E-3</v>
      </c>
      <c r="I26" s="14">
        <v>99999</v>
      </c>
      <c r="Z26" s="103">
        <v>21</v>
      </c>
      <c r="AA26" s="25">
        <v>100</v>
      </c>
      <c r="AC26" s="227">
        <v>20</v>
      </c>
      <c r="AD26" s="14">
        <v>0.11673699999999999</v>
      </c>
      <c r="AE26" s="7">
        <v>20</v>
      </c>
      <c r="AF26" s="23">
        <f>_xlfn.IFNA(VLOOKUP(AE26,MODEL!$D$8:$H$1196,5,FALSE),AF27-1/12)</f>
        <v>34.249999999999993</v>
      </c>
      <c r="AG26" s="97">
        <f t="shared" si="2"/>
        <v>34</v>
      </c>
      <c r="AH26" s="23" cm="1">
        <f t="array" ref="AH26">_xlfn.IFNA(INDEX(MODEL!$AT$8:$AT$1196,MATCH(AE26,MODEL!$D$8:$D$1196),0),AH27)</f>
        <v>1</v>
      </c>
      <c r="AI26" s="271">
        <f t="shared" ca="1" si="3"/>
        <v>3.9982500000000011E-2</v>
      </c>
    </row>
    <row r="27" spans="2:35" x14ac:dyDescent="0.25">
      <c r="B27" s="103" t="s">
        <v>742</v>
      </c>
      <c r="C27" s="98" t="s">
        <v>677</v>
      </c>
      <c r="D27" s="98" t="s">
        <v>674</v>
      </c>
      <c r="E27" s="98">
        <v>39</v>
      </c>
      <c r="F27" s="98" t="str">
        <f t="shared" si="0"/>
        <v>NatMN39</v>
      </c>
      <c r="G27" s="11">
        <v>0</v>
      </c>
      <c r="H27" s="11">
        <v>1.709555E-3</v>
      </c>
      <c r="I27" s="14">
        <v>99999</v>
      </c>
      <c r="Z27" s="103">
        <v>22</v>
      </c>
      <c r="AA27" s="25">
        <v>100</v>
      </c>
      <c r="AC27" s="227">
        <v>21</v>
      </c>
      <c r="AD27" s="14">
        <v>0.123553</v>
      </c>
      <c r="AE27" s="7">
        <v>21</v>
      </c>
      <c r="AF27" s="23">
        <f>_xlfn.IFNA(VLOOKUP(AE27,MODEL!$D$8:$H$1196,5,FALSE),AF28-1/12)</f>
        <v>34.333333333333329</v>
      </c>
      <c r="AG27" s="97">
        <f t="shared" si="2"/>
        <v>34</v>
      </c>
      <c r="AH27" s="23" cm="1">
        <f t="array" ref="AH27">_xlfn.IFNA(INDEX(MODEL!$AT$8:$AT$1196,MATCH(AE27,MODEL!$D$8:$D$1196),0),AH28)</f>
        <v>1</v>
      </c>
      <c r="AI27" s="271">
        <f t="shared" ca="1" si="3"/>
        <v>3.9554500000000013E-2</v>
      </c>
    </row>
    <row r="28" spans="2:35" x14ac:dyDescent="0.25">
      <c r="B28" s="103" t="s">
        <v>742</v>
      </c>
      <c r="C28" s="98" t="s">
        <v>677</v>
      </c>
      <c r="D28" s="98" t="s">
        <v>674</v>
      </c>
      <c r="E28" s="98">
        <v>40</v>
      </c>
      <c r="F28" s="98" t="str">
        <f t="shared" si="0"/>
        <v>NatMN40</v>
      </c>
      <c r="G28" s="11">
        <v>0</v>
      </c>
      <c r="H28" s="11">
        <v>1.8254759999999999E-3</v>
      </c>
      <c r="I28" s="14">
        <v>99999</v>
      </c>
      <c r="Z28" s="103">
        <v>23</v>
      </c>
      <c r="AA28" s="25">
        <v>100</v>
      </c>
      <c r="AC28" s="227">
        <v>22</v>
      </c>
      <c r="AD28" s="14">
        <v>0.13041800000000001</v>
      </c>
      <c r="AE28" s="7">
        <v>22</v>
      </c>
      <c r="AF28" s="23">
        <f>_xlfn.IFNA(VLOOKUP(AE28,MODEL!$D$8:$H$1196,5,FALSE),AF29-1/12)</f>
        <v>34.416666666666664</v>
      </c>
      <c r="AG28" s="97">
        <f t="shared" si="2"/>
        <v>34</v>
      </c>
      <c r="AH28" s="23" cm="1">
        <f t="array" ref="AH28">_xlfn.IFNA(INDEX(MODEL!$AT$8:$AT$1196,MATCH(AE28,MODEL!$D$8:$D$1196),0),AH29)</f>
        <v>1</v>
      </c>
      <c r="AI28" s="271">
        <f t="shared" ca="1" si="3"/>
        <v>3.9126500000000015E-2</v>
      </c>
    </row>
    <row r="29" spans="2:35" ht="15.75" thickBot="1" x14ac:dyDescent="0.3">
      <c r="B29" s="103" t="s">
        <v>742</v>
      </c>
      <c r="C29" s="98" t="s">
        <v>677</v>
      </c>
      <c r="D29" s="98" t="s">
        <v>674</v>
      </c>
      <c r="E29" s="98">
        <v>41</v>
      </c>
      <c r="F29" s="98" t="str">
        <f t="shared" si="0"/>
        <v>NatMN41</v>
      </c>
      <c r="G29" s="11">
        <v>0</v>
      </c>
      <c r="H29" s="11">
        <v>1.9380199999999999E-3</v>
      </c>
      <c r="I29" s="14">
        <v>99999</v>
      </c>
      <c r="Z29" s="104">
        <v>24</v>
      </c>
      <c r="AA29" s="26">
        <v>100</v>
      </c>
      <c r="AC29" s="227">
        <v>23</v>
      </c>
      <c r="AD29" s="14">
        <v>0.136767</v>
      </c>
      <c r="AE29" s="7">
        <v>23</v>
      </c>
      <c r="AF29" s="23">
        <f>_xlfn.IFNA(VLOOKUP(AE29,MODEL!$D$8:$H$1196,5,FALSE),AF30-1/12)</f>
        <v>34.5</v>
      </c>
      <c r="AG29" s="97">
        <f t="shared" si="2"/>
        <v>34</v>
      </c>
      <c r="AH29" s="23" cm="1">
        <f t="array" ref="AH29">_xlfn.IFNA(INDEX(MODEL!$AT$8:$AT$1196,MATCH(AE29,MODEL!$D$8:$D$1196),0),AH30)</f>
        <v>1</v>
      </c>
      <c r="AI29" s="271">
        <f t="shared" ca="1" si="3"/>
        <v>3.9126500000000022E-2</v>
      </c>
    </row>
    <row r="30" spans="2:35" x14ac:dyDescent="0.25">
      <c r="B30" s="103" t="s">
        <v>742</v>
      </c>
      <c r="C30" s="98" t="s">
        <v>677</v>
      </c>
      <c r="D30" s="98" t="s">
        <v>674</v>
      </c>
      <c r="E30" s="98">
        <v>42</v>
      </c>
      <c r="F30" s="98" t="str">
        <f t="shared" si="0"/>
        <v>NatMN42</v>
      </c>
      <c r="G30" s="11">
        <v>0</v>
      </c>
      <c r="H30" s="11">
        <v>2.0119550000000002E-3</v>
      </c>
      <c r="I30" s="14">
        <v>99999</v>
      </c>
      <c r="AC30" s="227">
        <v>24</v>
      </c>
      <c r="AD30" s="14">
        <v>0.14193600000000001</v>
      </c>
      <c r="AE30" s="7">
        <v>24</v>
      </c>
      <c r="AF30" s="23">
        <f>_xlfn.IFNA(VLOOKUP(AE30,MODEL!$D$8:$H$1196,5,FALSE),AF31-1/12)</f>
        <v>34.583333333333336</v>
      </c>
      <c r="AG30" s="97">
        <f t="shared" si="2"/>
        <v>34</v>
      </c>
      <c r="AH30" s="23" cm="1">
        <f t="array" ref="AH30">_xlfn.IFNA(INDEX(MODEL!$AT$8:$AT$1196,MATCH(AE30,MODEL!$D$8:$D$1196),0),AH31)</f>
        <v>1</v>
      </c>
      <c r="AI30" s="271">
        <f t="shared" ca="1" si="3"/>
        <v>3.9126500000000022E-2</v>
      </c>
    </row>
    <row r="31" spans="2:35" x14ac:dyDescent="0.25">
      <c r="B31" s="103" t="s">
        <v>742</v>
      </c>
      <c r="C31" s="98" t="s">
        <v>677</v>
      </c>
      <c r="D31" s="98" t="s">
        <v>674</v>
      </c>
      <c r="E31" s="98">
        <v>43</v>
      </c>
      <c r="F31" s="98" t="str">
        <f t="shared" si="0"/>
        <v>NatMN43</v>
      </c>
      <c r="G31" s="11">
        <v>0</v>
      </c>
      <c r="H31" s="11">
        <v>2.1549999999999998E-3</v>
      </c>
      <c r="I31" s="14">
        <v>99999</v>
      </c>
      <c r="AC31" s="227">
        <v>25</v>
      </c>
      <c r="AD31" s="14">
        <v>0.14364499999999999</v>
      </c>
      <c r="AE31" s="7">
        <v>25</v>
      </c>
      <c r="AF31" s="23">
        <f>_xlfn.IFNA(VLOOKUP(AE31,MODEL!$D$8:$H$1196,5,FALSE),AF32-1/12)</f>
        <v>34.666666666666671</v>
      </c>
      <c r="AG31" s="97">
        <f t="shared" si="2"/>
        <v>34</v>
      </c>
      <c r="AH31" s="23" cm="1">
        <f t="array" ref="AH31">_xlfn.IFNA(INDEX(MODEL!$AT$8:$AT$1196,MATCH(AE31,MODEL!$D$8:$D$1196),0),AH32)</f>
        <v>0.98656440042122229</v>
      </c>
      <c r="AI31" s="271">
        <f t="shared" ca="1" si="3"/>
        <v>3.9570539256074441E-2</v>
      </c>
    </row>
    <row r="32" spans="2:35" x14ac:dyDescent="0.25">
      <c r="B32" s="103" t="s">
        <v>742</v>
      </c>
      <c r="C32" s="98" t="s">
        <v>677</v>
      </c>
      <c r="D32" s="98" t="s">
        <v>674</v>
      </c>
      <c r="E32" s="98">
        <v>44</v>
      </c>
      <c r="F32" s="98" t="str">
        <f t="shared" si="0"/>
        <v>NatMN44</v>
      </c>
      <c r="G32" s="11">
        <v>0</v>
      </c>
      <c r="H32" s="11">
        <v>2.3018470000000001E-3</v>
      </c>
      <c r="I32" s="14">
        <v>99999</v>
      </c>
      <c r="AC32" s="227">
        <v>26</v>
      </c>
      <c r="AD32" s="14">
        <v>0.141565</v>
      </c>
      <c r="AE32" s="7">
        <v>26</v>
      </c>
      <c r="AF32" s="23">
        <f>_xlfn.IFNA(VLOOKUP(AE32,MODEL!$D$8:$H$1196,5,FALSE),AF33-1/12)</f>
        <v>34.75</v>
      </c>
      <c r="AG32" s="97">
        <f t="shared" si="2"/>
        <v>34</v>
      </c>
      <c r="AH32" s="23" cm="1">
        <f t="array" ref="AH32">_xlfn.IFNA(INDEX(MODEL!$AT$8:$AT$1196,MATCH(AE32,MODEL!$D$8:$D$1196),0),AH33)</f>
        <v>0.97411989689559364</v>
      </c>
      <c r="AI32" s="271">
        <f t="shared" ca="1" si="3"/>
        <v>3.9902807806686792E-2</v>
      </c>
    </row>
    <row r="33" spans="2:35" x14ac:dyDescent="0.25">
      <c r="B33" s="103" t="s">
        <v>742</v>
      </c>
      <c r="C33" s="98" t="s">
        <v>677</v>
      </c>
      <c r="D33" s="98" t="s">
        <v>674</v>
      </c>
      <c r="E33" s="98">
        <v>45</v>
      </c>
      <c r="F33" s="98" t="str">
        <f t="shared" si="0"/>
        <v>NatMN45</v>
      </c>
      <c r="G33" s="11">
        <v>0</v>
      </c>
      <c r="H33" s="11">
        <v>2.4766829999999999E-3</v>
      </c>
      <c r="I33" s="14">
        <v>99999</v>
      </c>
      <c r="AC33" s="227">
        <v>27</v>
      </c>
      <c r="AD33" s="14">
        <v>0.136521</v>
      </c>
      <c r="AE33" s="7">
        <v>27</v>
      </c>
      <c r="AF33" s="23">
        <f>_xlfn.IFNA(VLOOKUP(AE33,MODEL!$D$8:$H$1196,5,FALSE),AF34-1/12)</f>
        <v>34.833333333333336</v>
      </c>
      <c r="AG33" s="97">
        <f t="shared" si="2"/>
        <v>34</v>
      </c>
      <c r="AH33" s="23" cm="1">
        <f t="array" ref="AH33">_xlfn.IFNA(INDEX(MODEL!$AT$8:$AT$1196,MATCH(AE33,MODEL!$D$8:$D$1196),0),AH34)</f>
        <v>0.96213659237471016</v>
      </c>
      <c r="AI33" s="271">
        <f t="shared" ca="1" si="3"/>
        <v>4.0143165633849932E-2</v>
      </c>
    </row>
    <row r="34" spans="2:35" x14ac:dyDescent="0.25">
      <c r="B34" s="103" t="s">
        <v>742</v>
      </c>
      <c r="C34" s="98" t="s">
        <v>677</v>
      </c>
      <c r="D34" s="98" t="s">
        <v>674</v>
      </c>
      <c r="E34" s="98">
        <v>46</v>
      </c>
      <c r="F34" s="98" t="str">
        <f t="shared" si="0"/>
        <v>NatMN46</v>
      </c>
      <c r="G34" s="11">
        <v>0</v>
      </c>
      <c r="H34" s="11">
        <v>2.6744999999999998E-3</v>
      </c>
      <c r="I34" s="14">
        <v>99999</v>
      </c>
      <c r="AC34" s="227">
        <v>28</v>
      </c>
      <c r="AD34" s="14">
        <v>0.12887299999999999</v>
      </c>
      <c r="AE34" s="7">
        <v>28</v>
      </c>
      <c r="AF34" s="23">
        <f>_xlfn.IFNA(VLOOKUP(AE34,MODEL!$D$8:$H$1196,5,FALSE),AF35-1/12)</f>
        <v>34.916666666666671</v>
      </c>
      <c r="AG34" s="97">
        <f t="shared" si="2"/>
        <v>34</v>
      </c>
      <c r="AH34" s="23" cm="1">
        <f t="array" ref="AH34">_xlfn.IFNA(INDEX(MODEL!$AT$8:$AT$1196,MATCH(AE34,MODEL!$D$8:$D$1196),0),AH35)</f>
        <v>0.95073327407079511</v>
      </c>
      <c r="AI34" s="271">
        <f t="shared" ca="1" si="3"/>
        <v>4.0286731525385741E-2</v>
      </c>
    </row>
    <row r="35" spans="2:35" x14ac:dyDescent="0.25">
      <c r="B35" s="103" t="s">
        <v>742</v>
      </c>
      <c r="C35" s="98" t="s">
        <v>677</v>
      </c>
      <c r="D35" s="98" t="s">
        <v>674</v>
      </c>
      <c r="E35" s="98">
        <v>47</v>
      </c>
      <c r="F35" s="98" t="str">
        <f t="shared" si="0"/>
        <v>NatMN47</v>
      </c>
      <c r="G35" s="11">
        <v>0</v>
      </c>
      <c r="H35" s="11">
        <v>2.8809360000000002E-3</v>
      </c>
      <c r="I35" s="14">
        <v>99999</v>
      </c>
      <c r="AC35" s="227">
        <v>29</v>
      </c>
      <c r="AD35" s="14">
        <v>0.119367</v>
      </c>
      <c r="AE35" s="7">
        <v>29</v>
      </c>
      <c r="AF35" s="23">
        <f>_xlfn.IFNA(VLOOKUP(AE35,MODEL!$D$8:$H$1196,5,FALSE),AF36-1/12)</f>
        <v>35</v>
      </c>
      <c r="AG35" s="97">
        <f t="shared" si="2"/>
        <v>35</v>
      </c>
      <c r="AH35" s="23" cm="1">
        <f t="array" ref="AH35">_xlfn.IFNA(INDEX(MODEL!$AT$8:$AT$1196,MATCH(AE35,MODEL!$D$8:$D$1196),0),AH36)</f>
        <v>0.93979216827796364</v>
      </c>
      <c r="AI35" s="271">
        <f t="shared" ca="1" si="3"/>
        <v>3.9862811405895759E-2</v>
      </c>
    </row>
    <row r="36" spans="2:35" x14ac:dyDescent="0.25">
      <c r="B36" s="103" t="s">
        <v>742</v>
      </c>
      <c r="C36" s="98" t="s">
        <v>677</v>
      </c>
      <c r="D36" s="98" t="s">
        <v>674</v>
      </c>
      <c r="E36" s="98">
        <v>48</v>
      </c>
      <c r="F36" s="98" t="str">
        <f t="shared" si="0"/>
        <v>NatMN48</v>
      </c>
      <c r="G36" s="11">
        <v>0</v>
      </c>
      <c r="H36" s="11">
        <v>3.110972E-3</v>
      </c>
      <c r="I36" s="14">
        <v>99999</v>
      </c>
      <c r="AC36" s="227">
        <v>30</v>
      </c>
      <c r="AD36" s="14">
        <v>0.10863200000000001</v>
      </c>
      <c r="AE36" s="7">
        <v>30</v>
      </c>
      <c r="AF36" s="23">
        <f>_xlfn.IFNA(VLOOKUP(AE36,MODEL!$D$8:$H$1196,5,FALSE),AF37-1/12)</f>
        <v>35.083333333333336</v>
      </c>
      <c r="AG36" s="97">
        <f t="shared" si="2"/>
        <v>35</v>
      </c>
      <c r="AH36" s="23" cm="1">
        <f t="array" ref="AH36">_xlfn.IFNA(INDEX(MODEL!$AT$8:$AT$1196,MATCH(AE36,MODEL!$D$8:$D$1196),0),AH37)</f>
        <v>0.92971073348536892</v>
      </c>
      <c r="AI36" s="271">
        <f t="shared" ca="1" si="3"/>
        <v>3.9326886238215571E-2</v>
      </c>
    </row>
    <row r="37" spans="2:35" x14ac:dyDescent="0.25">
      <c r="B37" s="103" t="s">
        <v>742</v>
      </c>
      <c r="C37" s="98" t="s">
        <v>677</v>
      </c>
      <c r="D37" s="98" t="s">
        <v>674</v>
      </c>
      <c r="E37" s="98">
        <v>49</v>
      </c>
      <c r="F37" s="98" t="str">
        <f t="shared" si="0"/>
        <v>NatMN49</v>
      </c>
      <c r="G37" s="11">
        <v>0</v>
      </c>
      <c r="H37" s="11">
        <v>3.3496820000000001E-3</v>
      </c>
      <c r="I37" s="14">
        <v>99999</v>
      </c>
      <c r="AC37" s="227">
        <v>31</v>
      </c>
      <c r="AD37" s="14">
        <v>9.8678000000000002E-2</v>
      </c>
      <c r="AE37" s="7">
        <v>31</v>
      </c>
      <c r="AF37" s="23">
        <f>_xlfn.IFNA(VLOOKUP(AE37,MODEL!$D$8:$H$1196,5,FALSE),AF38-1/12)</f>
        <v>35.166666666666671</v>
      </c>
      <c r="AG37" s="97">
        <f t="shared" si="2"/>
        <v>35</v>
      </c>
      <c r="AH37" s="23" cm="1">
        <f t="array" ref="AH37">_xlfn.IFNA(INDEX(MODEL!$AT$8:$AT$1196,MATCH(AE37,MODEL!$D$8:$D$1196),0),AH38)</f>
        <v>0.91968690171725886</v>
      </c>
      <c r="AI37" s="271">
        <f t="shared" ca="1" si="3"/>
        <v>3.8806152269807721E-2</v>
      </c>
    </row>
    <row r="38" spans="2:35" x14ac:dyDescent="0.25">
      <c r="B38" s="103" t="s">
        <v>742</v>
      </c>
      <c r="C38" s="98" t="s">
        <v>677</v>
      </c>
      <c r="D38" s="98" t="s">
        <v>674</v>
      </c>
      <c r="E38" s="98">
        <v>50</v>
      </c>
      <c r="F38" s="98" t="str">
        <f t="shared" si="0"/>
        <v>NatMN50</v>
      </c>
      <c r="G38" s="11">
        <v>0</v>
      </c>
      <c r="H38" s="11">
        <v>3.7717269999999999E-3</v>
      </c>
      <c r="I38" s="14">
        <v>99999</v>
      </c>
      <c r="AC38" s="227">
        <v>32</v>
      </c>
      <c r="AD38" s="14">
        <v>9.0079000000000006E-2</v>
      </c>
      <c r="AE38" s="7">
        <v>32</v>
      </c>
      <c r="AF38" s="23">
        <f>_xlfn.IFNA(VLOOKUP(AE38,MODEL!$D$8:$H$1196,5,FALSE),AF39-1/12)</f>
        <v>35.25</v>
      </c>
      <c r="AG38" s="97">
        <f t="shared" si="2"/>
        <v>35</v>
      </c>
      <c r="AH38" s="23" cm="1">
        <f t="array" ref="AH38">_xlfn.IFNA(INDEX(MODEL!$AT$8:$AT$1196,MATCH(AE38,MODEL!$D$8:$D$1196),0),AH39)</f>
        <v>0.91047464433239556</v>
      </c>
      <c r="AI38" s="271">
        <f t="shared" ca="1" si="3"/>
        <v>3.8267783697115219E-2</v>
      </c>
    </row>
    <row r="39" spans="2:35" x14ac:dyDescent="0.25">
      <c r="B39" s="103" t="s">
        <v>742</v>
      </c>
      <c r="C39" s="98" t="s">
        <v>677</v>
      </c>
      <c r="D39" s="98" t="s">
        <v>674</v>
      </c>
      <c r="E39" s="98">
        <v>51</v>
      </c>
      <c r="F39" s="98" t="str">
        <f t="shared" si="0"/>
        <v>NatMN51</v>
      </c>
      <c r="G39" s="11">
        <v>0</v>
      </c>
      <c r="H39" s="11">
        <v>4.2176940000000001E-3</v>
      </c>
      <c r="I39" s="14">
        <v>99999</v>
      </c>
      <c r="AC39" s="227">
        <v>33</v>
      </c>
      <c r="AD39" s="14">
        <v>8.3389000000000005E-2</v>
      </c>
      <c r="AE39" s="7">
        <v>33</v>
      </c>
      <c r="AF39" s="23">
        <f>_xlfn.IFNA(VLOOKUP(AE39,MODEL!$D$8:$H$1196,5,FALSE),AF40-1/12)</f>
        <v>35.333333333333336</v>
      </c>
      <c r="AG39" s="97">
        <f t="shared" si="2"/>
        <v>35</v>
      </c>
      <c r="AH39" s="23" cm="1">
        <f t="array" ref="AH39">_xlfn.IFNA(INDEX(MODEL!$AT$8:$AT$1196,MATCH(AE39,MODEL!$D$8:$D$1196),0),AH40)</f>
        <v>0.9014595144051315</v>
      </c>
      <c r="AI39" s="271">
        <f t="shared" ca="1" si="3"/>
        <v>3.7736384621788133E-2</v>
      </c>
    </row>
    <row r="40" spans="2:35" x14ac:dyDescent="0.25">
      <c r="B40" s="103" t="s">
        <v>742</v>
      </c>
      <c r="C40" s="98" t="s">
        <v>677</v>
      </c>
      <c r="D40" s="98" t="s">
        <v>674</v>
      </c>
      <c r="E40" s="98">
        <v>52</v>
      </c>
      <c r="F40" s="98" t="str">
        <f t="shared" si="0"/>
        <v>NatMN52</v>
      </c>
      <c r="G40" s="11">
        <v>0</v>
      </c>
      <c r="H40" s="11">
        <v>4.7261500000000001E-3</v>
      </c>
      <c r="I40" s="14">
        <v>99999</v>
      </c>
      <c r="AC40" s="227">
        <v>34</v>
      </c>
      <c r="AD40" s="14">
        <v>7.8253000000000003E-2</v>
      </c>
      <c r="AE40" s="7">
        <v>34</v>
      </c>
      <c r="AF40" s="23">
        <f>_xlfn.IFNA(VLOOKUP(AE40,MODEL!$D$8:$H$1196,5,FALSE),AF41-1/12)</f>
        <v>35.416666666666671</v>
      </c>
      <c r="AG40" s="97">
        <f t="shared" si="2"/>
        <v>35</v>
      </c>
      <c r="AH40" s="23" cm="1">
        <f t="array" ref="AH40">_xlfn.IFNA(INDEX(MODEL!$AT$8:$AT$1196,MATCH(AE40,MODEL!$D$8:$D$1196),0),AH41)</f>
        <v>0.89249755033390288</v>
      </c>
      <c r="AI40" s="271">
        <f t="shared" ca="1" si="3"/>
        <v>3.7214643166998879E-2</v>
      </c>
    </row>
    <row r="41" spans="2:35" x14ac:dyDescent="0.25">
      <c r="B41" s="103" t="s">
        <v>742</v>
      </c>
      <c r="C41" s="98" t="s">
        <v>677</v>
      </c>
      <c r="D41" s="98" t="s">
        <v>674</v>
      </c>
      <c r="E41" s="98">
        <v>53</v>
      </c>
      <c r="F41" s="98" t="str">
        <f t="shared" si="0"/>
        <v>NatMN53</v>
      </c>
      <c r="G41" s="11">
        <v>0</v>
      </c>
      <c r="H41" s="11">
        <v>5.2420130000000002E-3</v>
      </c>
      <c r="I41" s="14">
        <v>99999</v>
      </c>
      <c r="AC41" s="227">
        <v>35</v>
      </c>
      <c r="AD41" s="14">
        <v>7.2551000000000004E-2</v>
      </c>
      <c r="AE41" s="7">
        <v>35</v>
      </c>
      <c r="AF41" s="23">
        <f>_xlfn.IFNA(VLOOKUP(AE41,MODEL!$D$8:$H$1196,5,FALSE),AF42-1/12)</f>
        <v>35.5</v>
      </c>
      <c r="AG41" s="97">
        <f t="shared" si="2"/>
        <v>35</v>
      </c>
      <c r="AH41" s="23" cm="1">
        <f t="array" ref="AH41">_xlfn.IFNA(INDEX(MODEL!$AT$8:$AT$1196,MATCH(AE41,MODEL!$D$8:$D$1196),0),AH42)</f>
        <v>0.8836112853490582</v>
      </c>
      <c r="AI41" s="271">
        <f t="shared" ca="1" si="3"/>
        <v>3.7204496447396956E-2</v>
      </c>
    </row>
    <row r="42" spans="2:35" x14ac:dyDescent="0.25">
      <c r="B42" s="103" t="s">
        <v>742</v>
      </c>
      <c r="C42" s="98" t="s">
        <v>677</v>
      </c>
      <c r="D42" s="98" t="s">
        <v>674</v>
      </c>
      <c r="E42" s="98">
        <v>54</v>
      </c>
      <c r="F42" s="98" t="str">
        <f t="shared" si="0"/>
        <v>NatMN54</v>
      </c>
      <c r="G42" s="11">
        <v>0</v>
      </c>
      <c r="H42" s="11">
        <v>5.7926080000000003E-3</v>
      </c>
      <c r="I42" s="14">
        <v>99999</v>
      </c>
      <c r="AC42" s="227">
        <v>36</v>
      </c>
      <c r="AD42" s="14">
        <v>6.5921999999999994E-2</v>
      </c>
      <c r="AE42" s="7">
        <v>36</v>
      </c>
      <c r="AF42" s="23">
        <f>_xlfn.IFNA(VLOOKUP(AE42,MODEL!$D$8:$H$1196,5,FALSE),AF43-1/12)</f>
        <v>35.583333333333336</v>
      </c>
      <c r="AG42" s="97">
        <f t="shared" si="2"/>
        <v>35</v>
      </c>
      <c r="AH42" s="23" cm="1">
        <f t="array" ref="AH42">_xlfn.IFNA(INDEX(MODEL!$AT$8:$AT$1196,MATCH(AE42,MODEL!$D$8:$D$1196),0),AH43)</f>
        <v>0.87521983074386323</v>
      </c>
      <c r="AI42" s="271">
        <f t="shared" ca="1" si="3"/>
        <v>3.7184789839510277E-2</v>
      </c>
    </row>
    <row r="43" spans="2:35" x14ac:dyDescent="0.25">
      <c r="B43" s="103" t="s">
        <v>742</v>
      </c>
      <c r="C43" s="98" t="s">
        <v>677</v>
      </c>
      <c r="D43" s="98" t="s">
        <v>674</v>
      </c>
      <c r="E43" s="98">
        <v>55</v>
      </c>
      <c r="F43" s="98" t="str">
        <f t="shared" si="0"/>
        <v>NatMN55</v>
      </c>
      <c r="G43" s="11">
        <v>0</v>
      </c>
      <c r="H43" s="11">
        <v>6.3978250000000002E-3</v>
      </c>
      <c r="I43" s="14">
        <v>99999</v>
      </c>
      <c r="AC43" s="227">
        <v>37</v>
      </c>
      <c r="AD43" s="14">
        <v>5.8894000000000002E-2</v>
      </c>
      <c r="AE43" s="7">
        <v>37</v>
      </c>
      <c r="AF43" s="23">
        <f>_xlfn.IFNA(VLOOKUP(AE43,MODEL!$D$8:$H$1196,5,FALSE),AF44-1/12)</f>
        <v>35.666666666666671</v>
      </c>
      <c r="AG43" s="97">
        <f t="shared" si="2"/>
        <v>35</v>
      </c>
      <c r="AH43" s="23" cm="1">
        <f t="array" ref="AH43">_xlfn.IFNA(INDEX(MODEL!$AT$8:$AT$1196,MATCH(AE43,MODEL!$D$8:$D$1196),0),AH44)</f>
        <v>0.86690806786687347</v>
      </c>
      <c r="AI43" s="271">
        <f t="shared" ca="1" si="3"/>
        <v>3.7173225435142419E-2</v>
      </c>
    </row>
    <row r="44" spans="2:35" x14ac:dyDescent="0.25">
      <c r="B44" s="103" t="s">
        <v>742</v>
      </c>
      <c r="C44" s="98" t="s">
        <v>677</v>
      </c>
      <c r="D44" s="98" t="s">
        <v>674</v>
      </c>
      <c r="E44" s="98">
        <v>56</v>
      </c>
      <c r="F44" s="98" t="str">
        <f t="shared" si="0"/>
        <v>NatMN56</v>
      </c>
      <c r="G44" s="11">
        <v>0</v>
      </c>
      <c r="H44" s="11">
        <v>7.1687130000000002E-3</v>
      </c>
      <c r="I44" s="14">
        <v>99999</v>
      </c>
      <c r="AC44" s="227">
        <v>38</v>
      </c>
      <c r="AD44" s="14">
        <v>5.1450999999999997E-2</v>
      </c>
      <c r="AE44" s="7">
        <v>38</v>
      </c>
      <c r="AF44" s="23">
        <f>_xlfn.IFNA(VLOOKUP(AE44,MODEL!$D$8:$H$1196,5,FALSE),AF45-1/12)</f>
        <v>35.75</v>
      </c>
      <c r="AG44" s="97">
        <f t="shared" si="2"/>
        <v>35</v>
      </c>
      <c r="AH44" s="23" cm="1">
        <f t="array" ref="AH44">_xlfn.IFNA(INDEX(MODEL!$AT$8:$AT$1196,MATCH(AE44,MODEL!$D$8:$D$1196),0),AH45)</f>
        <v>0.85867523990394357</v>
      </c>
      <c r="AI44" s="271">
        <f t="shared" ca="1" si="3"/>
        <v>3.716491715700522E-2</v>
      </c>
    </row>
    <row r="45" spans="2:35" x14ac:dyDescent="0.25">
      <c r="B45" s="103" t="s">
        <v>742</v>
      </c>
      <c r="C45" s="98" t="s">
        <v>677</v>
      </c>
      <c r="D45" s="98" t="s">
        <v>674</v>
      </c>
      <c r="E45" s="98">
        <v>57</v>
      </c>
      <c r="F45" s="98" t="str">
        <f t="shared" si="0"/>
        <v>NatMN57</v>
      </c>
      <c r="G45" s="11">
        <v>0</v>
      </c>
      <c r="H45" s="11">
        <v>7.9631790000000008E-3</v>
      </c>
      <c r="I45" s="14">
        <v>99999</v>
      </c>
      <c r="AC45" s="227">
        <v>39</v>
      </c>
      <c r="AD45" s="14">
        <v>4.2999000000000002E-2</v>
      </c>
      <c r="AE45" s="7">
        <v>39</v>
      </c>
      <c r="AF45" s="23">
        <f>_xlfn.IFNA(VLOOKUP(AE45,MODEL!$D$8:$H$1196,5,FALSE),AF46-1/12)</f>
        <v>35.833333333333336</v>
      </c>
      <c r="AG45" s="97">
        <f t="shared" si="2"/>
        <v>35</v>
      </c>
      <c r="AH45" s="23" cm="1">
        <f t="array" ref="AH45">_xlfn.IFNA(INDEX(MODEL!$AT$8:$AT$1196,MATCH(AE45,MODEL!$D$8:$D$1196),0),AH46)</f>
        <v>0.85052059722821949</v>
      </c>
      <c r="AI45" s="271">
        <f t="shared" ca="1" si="3"/>
        <v>3.7159149126378362E-2</v>
      </c>
    </row>
    <row r="46" spans="2:35" x14ac:dyDescent="0.25">
      <c r="B46" s="103" t="s">
        <v>742</v>
      </c>
      <c r="C46" s="98" t="s">
        <v>677</v>
      </c>
      <c r="D46" s="98" t="s">
        <v>674</v>
      </c>
      <c r="E46" s="98">
        <v>58</v>
      </c>
      <c r="F46" s="98" t="str">
        <f t="shared" si="0"/>
        <v>NatMN58</v>
      </c>
      <c r="G46" s="11">
        <v>0</v>
      </c>
      <c r="H46" s="11">
        <v>8.8572489999999993E-3</v>
      </c>
      <c r="I46" s="14">
        <v>99999</v>
      </c>
      <c r="AC46" s="227">
        <v>40</v>
      </c>
      <c r="AD46" s="14">
        <v>3.3776E-2</v>
      </c>
      <c r="AE46" s="7">
        <v>40</v>
      </c>
      <c r="AF46" s="23">
        <f>_xlfn.IFNA(VLOOKUP(AE46,MODEL!$D$8:$H$1196,5,FALSE),AF47-1/12)</f>
        <v>35.916666666666671</v>
      </c>
      <c r="AG46" s="97">
        <f t="shared" si="2"/>
        <v>35</v>
      </c>
      <c r="AH46" s="23" cm="1">
        <f t="array" ref="AH46">_xlfn.IFNA(INDEX(MODEL!$AT$8:$AT$1196,MATCH(AE46,MODEL!$D$8:$D$1196),0),AH47)</f>
        <v>0.84244339733188223</v>
      </c>
      <c r="AI46" s="271">
        <f t="shared" ca="1" si="3"/>
        <v>3.7156203691222599E-2</v>
      </c>
    </row>
    <row r="47" spans="2:35" x14ac:dyDescent="0.25">
      <c r="B47" s="103" t="s">
        <v>742</v>
      </c>
      <c r="C47" s="98" t="s">
        <v>677</v>
      </c>
      <c r="D47" s="98" t="s">
        <v>674</v>
      </c>
      <c r="E47" s="98">
        <v>59</v>
      </c>
      <c r="F47" s="98" t="str">
        <f t="shared" si="0"/>
        <v>NatMN59</v>
      </c>
      <c r="G47" s="11">
        <v>0</v>
      </c>
      <c r="H47" s="11">
        <v>9.8742050000000005E-3</v>
      </c>
      <c r="I47" s="14">
        <v>99999</v>
      </c>
      <c r="AC47" s="227">
        <v>41</v>
      </c>
      <c r="AD47" s="14">
        <v>2.5423999999999999E-2</v>
      </c>
      <c r="AE47" s="7">
        <v>41</v>
      </c>
      <c r="AF47" s="23">
        <f>_xlfn.IFNA(VLOOKUP(AE47,MODEL!$D$8:$H$1196,5,FALSE),AF48-1/12)</f>
        <v>36</v>
      </c>
      <c r="AG47" s="97">
        <f t="shared" si="2"/>
        <v>36</v>
      </c>
      <c r="AH47" s="23" cm="1">
        <f t="array" ref="AH47">_xlfn.IFNA(INDEX(MODEL!$AT$8:$AT$1196,MATCH(AE47,MODEL!$D$8:$D$1196),0),AH48)</f>
        <v>0.83442709093381684</v>
      </c>
      <c r="AI47" s="271">
        <f t="shared" ca="1" si="3"/>
        <v>3.6604376617860646E-2</v>
      </c>
    </row>
    <row r="48" spans="2:35" x14ac:dyDescent="0.25">
      <c r="B48" s="103" t="s">
        <v>742</v>
      </c>
      <c r="C48" s="98" t="s">
        <v>677</v>
      </c>
      <c r="D48" s="98" t="s">
        <v>674</v>
      </c>
      <c r="E48" s="98">
        <v>60</v>
      </c>
      <c r="F48" s="98" t="str">
        <f t="shared" si="0"/>
        <v>NatMN60</v>
      </c>
      <c r="G48" s="11">
        <v>0</v>
      </c>
      <c r="H48" s="11">
        <v>1.0708703E-2</v>
      </c>
      <c r="I48" s="14">
        <v>99999</v>
      </c>
      <c r="AC48" s="227">
        <v>42</v>
      </c>
      <c r="AD48" s="14">
        <v>1.8342000000000001E-2</v>
      </c>
      <c r="AE48" s="7">
        <v>42</v>
      </c>
      <c r="AF48" s="23">
        <f>_xlfn.IFNA(VLOOKUP(AE48,MODEL!$D$8:$H$1196,5,FALSE),AF49-1/12)</f>
        <v>36.083333333333336</v>
      </c>
      <c r="AG48" s="97">
        <f t="shared" si="2"/>
        <v>36</v>
      </c>
      <c r="AH48" s="23" cm="1">
        <f t="array" ref="AH48">_xlfn.IFNA(INDEX(MODEL!$AT$8:$AT$1196,MATCH(AE48,MODEL!$D$8:$D$1196),0),AH49)</f>
        <v>0.82648706404422778</v>
      </c>
      <c r="AI48" s="271">
        <f t="shared" ca="1" si="3"/>
        <v>3.6047126830443005E-2</v>
      </c>
    </row>
    <row r="49" spans="2:35" x14ac:dyDescent="0.25">
      <c r="B49" s="103" t="s">
        <v>742</v>
      </c>
      <c r="C49" s="98" t="s">
        <v>677</v>
      </c>
      <c r="D49" s="98" t="s">
        <v>674</v>
      </c>
      <c r="E49" s="98">
        <v>61</v>
      </c>
      <c r="F49" s="98" t="str">
        <f t="shared" si="0"/>
        <v>NatMN61</v>
      </c>
      <c r="G49" s="11">
        <v>0</v>
      </c>
      <c r="H49" s="11">
        <v>1.1816956999999999E-2</v>
      </c>
      <c r="I49" s="14">
        <v>99999</v>
      </c>
      <c r="AC49" s="227">
        <v>43</v>
      </c>
      <c r="AD49" s="14">
        <v>1.2628E-2</v>
      </c>
      <c r="AE49" s="7">
        <v>43</v>
      </c>
      <c r="AF49" s="23">
        <f>_xlfn.IFNA(VLOOKUP(AE49,MODEL!$D$8:$H$1196,5,FALSE),AF50-1/12)</f>
        <v>36.166666666666671</v>
      </c>
      <c r="AG49" s="97">
        <f t="shared" si="2"/>
        <v>36</v>
      </c>
      <c r="AH49" s="23" cm="1">
        <f t="array" ref="AH49">_xlfn.IFNA(INDEX(MODEL!$AT$8:$AT$1196,MATCH(AE49,MODEL!$D$8:$D$1196),0),AH50)</f>
        <v>0.81862259082217004</v>
      </c>
      <c r="AI49" s="271">
        <f t="shared" ca="1" si="3"/>
        <v>3.5484402230881514E-2</v>
      </c>
    </row>
    <row r="50" spans="2:35" x14ac:dyDescent="0.25">
      <c r="B50" s="103" t="s">
        <v>742</v>
      </c>
      <c r="C50" s="98" t="s">
        <v>677</v>
      </c>
      <c r="D50" s="98" t="s">
        <v>674</v>
      </c>
      <c r="E50" s="98">
        <v>62</v>
      </c>
      <c r="F50" s="98" t="str">
        <f t="shared" si="0"/>
        <v>NatMN62</v>
      </c>
      <c r="G50" s="11">
        <v>0</v>
      </c>
      <c r="H50" s="11">
        <v>1.2827229000000001E-2</v>
      </c>
      <c r="I50" s="14">
        <v>99999</v>
      </c>
      <c r="AC50" s="227">
        <v>44</v>
      </c>
      <c r="AD50" s="14">
        <v>8.3350000000000004E-3</v>
      </c>
      <c r="AE50" s="7">
        <v>44</v>
      </c>
      <c r="AF50" s="23">
        <f>_xlfn.IFNA(VLOOKUP(AE50,MODEL!$D$8:$H$1196,5,FALSE),AF51-1/12)</f>
        <v>36.25</v>
      </c>
      <c r="AG50" s="97">
        <f t="shared" si="2"/>
        <v>36</v>
      </c>
      <c r="AH50" s="23" cm="1">
        <f t="array" ref="AH50">_xlfn.IFNA(INDEX(MODEL!$AT$8:$AT$1196,MATCH(AE50,MODEL!$D$8:$D$1196),0),AH51)</f>
        <v>0.81083295233346897</v>
      </c>
      <c r="AI50" s="271">
        <f t="shared" ca="1" si="3"/>
        <v>3.4916150220583808E-2</v>
      </c>
    </row>
    <row r="51" spans="2:35" x14ac:dyDescent="0.25">
      <c r="B51" s="103" t="s">
        <v>742</v>
      </c>
      <c r="C51" s="98" t="s">
        <v>677</v>
      </c>
      <c r="D51" s="98" t="s">
        <v>674</v>
      </c>
      <c r="E51" s="98">
        <v>63</v>
      </c>
      <c r="F51" s="98" t="str">
        <f t="shared" si="0"/>
        <v>NatMN63</v>
      </c>
      <c r="G51" s="11">
        <v>0</v>
      </c>
      <c r="H51" s="11">
        <v>1.4196502E-2</v>
      </c>
      <c r="I51" s="14">
        <v>99999</v>
      </c>
      <c r="AC51" s="227">
        <v>45</v>
      </c>
      <c r="AD51" s="14">
        <v>5.4980000000000003E-3</v>
      </c>
      <c r="AE51" s="7">
        <v>45</v>
      </c>
      <c r="AF51" s="23">
        <f>_xlfn.IFNA(VLOOKUP(AE51,MODEL!$D$8:$H$1196,5,FALSE),AF52-1/12)</f>
        <v>36.333333333333336</v>
      </c>
      <c r="AG51" s="97">
        <f t="shared" si="2"/>
        <v>36</v>
      </c>
      <c r="AH51" s="23" cm="1">
        <f t="array" ref="AH51">_xlfn.IFNA(INDEX(MODEL!$AT$8:$AT$1196,MATCH(AE51,MODEL!$D$8:$D$1196),0),AH52)</f>
        <v>0.80311743648499889</v>
      </c>
      <c r="AI51" s="271">
        <f t="shared" ca="1" si="3"/>
        <v>3.4342317695645011E-2</v>
      </c>
    </row>
    <row r="52" spans="2:35" x14ac:dyDescent="0.25">
      <c r="B52" s="103" t="s">
        <v>742</v>
      </c>
      <c r="C52" s="98" t="s">
        <v>677</v>
      </c>
      <c r="D52" s="98" t="s">
        <v>674</v>
      </c>
      <c r="E52" s="98">
        <v>64</v>
      </c>
      <c r="F52" s="98" t="str">
        <f t="shared" si="0"/>
        <v>NatMN64</v>
      </c>
      <c r="G52" s="11">
        <v>0</v>
      </c>
      <c r="H52" s="11">
        <v>1.5415519000000001E-2</v>
      </c>
      <c r="I52" s="14">
        <v>99999</v>
      </c>
      <c r="AC52" s="227">
        <v>46</v>
      </c>
      <c r="AD52" s="14">
        <v>3.901E-3</v>
      </c>
      <c r="AE52" s="7">
        <v>46</v>
      </c>
      <c r="AF52" s="23">
        <f>_xlfn.IFNA(VLOOKUP(AE52,MODEL!$D$8:$H$1196,5,FALSE),AF53-1/12)</f>
        <v>36.416666666666671</v>
      </c>
      <c r="AG52" s="97">
        <f t="shared" si="2"/>
        <v>36</v>
      </c>
      <c r="AH52" s="23" cm="1">
        <f t="array" ref="AH52">_xlfn.IFNA(INDEX(MODEL!$AT$8:$AT$1196,MATCH(AE52,MODEL!$D$8:$D$1196),0),AH53)</f>
        <v>0.79547533795958736</v>
      </c>
      <c r="AI52" s="271">
        <f t="shared" ca="1" si="3"/>
        <v>3.3762851041993155E-2</v>
      </c>
    </row>
    <row r="53" spans="2:35" x14ac:dyDescent="0.25">
      <c r="B53" s="103" t="s">
        <v>742</v>
      </c>
      <c r="C53" s="98" t="s">
        <v>677</v>
      </c>
      <c r="D53" s="98" t="s">
        <v>674</v>
      </c>
      <c r="E53" s="98">
        <v>65</v>
      </c>
      <c r="F53" s="98" t="str">
        <f t="shared" si="0"/>
        <v>NatMN65</v>
      </c>
      <c r="G53" s="11">
        <v>0</v>
      </c>
      <c r="H53" s="11">
        <v>1.6926477999999998E-2</v>
      </c>
      <c r="I53" s="14">
        <v>99999</v>
      </c>
      <c r="AC53" s="227">
        <v>47</v>
      </c>
      <c r="AD53" s="14">
        <v>2.7750000000000001E-3</v>
      </c>
      <c r="AE53" s="7">
        <v>47</v>
      </c>
      <c r="AF53" s="23">
        <f>_xlfn.IFNA(VLOOKUP(AE53,MODEL!$D$8:$H$1196,5,FALSE),AF54-1/12)</f>
        <v>36.5</v>
      </c>
      <c r="AG53" s="97">
        <f t="shared" si="2"/>
        <v>36</v>
      </c>
      <c r="AH53" s="23" cm="1">
        <f t="array" ref="AH53">_xlfn.IFNA(INDEX(MODEL!$AT$8:$AT$1196,MATCH(AE53,MODEL!$D$8:$D$1196),0),AH54)</f>
        <v>0.78790595815153774</v>
      </c>
      <c r="AI53" s="271">
        <f t="shared" ca="1" si="3"/>
        <v>3.3762851041993155E-2</v>
      </c>
    </row>
    <row r="54" spans="2:35" x14ac:dyDescent="0.25">
      <c r="B54" s="103" t="s">
        <v>742</v>
      </c>
      <c r="C54" s="98" t="s">
        <v>677</v>
      </c>
      <c r="D54" s="98" t="s">
        <v>674</v>
      </c>
      <c r="E54" s="98">
        <v>66</v>
      </c>
      <c r="F54" s="98" t="str">
        <f t="shared" si="0"/>
        <v>NatMN66</v>
      </c>
      <c r="G54" s="11">
        <v>0</v>
      </c>
      <c r="H54" s="11">
        <v>1.8614647000000002E-2</v>
      </c>
      <c r="I54" s="14">
        <v>99999</v>
      </c>
      <c r="AC54" s="227">
        <v>48</v>
      </c>
      <c r="AD54" s="14">
        <v>1.8990000000000001E-3</v>
      </c>
      <c r="AE54" s="7">
        <v>48</v>
      </c>
      <c r="AF54" s="23">
        <f>_xlfn.IFNA(VLOOKUP(AE54,MODEL!$D$8:$H$1196,5,FALSE),AF55-1/12)</f>
        <v>36.583333333333336</v>
      </c>
      <c r="AG54" s="97">
        <f t="shared" si="2"/>
        <v>36</v>
      </c>
      <c r="AH54" s="23" cm="1">
        <f t="array" ref="AH54">_xlfn.IFNA(INDEX(MODEL!$AT$8:$AT$1196,MATCH(AE54,MODEL!$D$8:$D$1196),0),AH55)</f>
        <v>0.78040860510276577</v>
      </c>
      <c r="AI54" s="271">
        <f t="shared" ca="1" si="3"/>
        <v>3.3762851041993155E-2</v>
      </c>
    </row>
    <row r="55" spans="2:35" x14ac:dyDescent="0.25">
      <c r="B55" s="103" t="s">
        <v>742</v>
      </c>
      <c r="C55" s="98" t="s">
        <v>677</v>
      </c>
      <c r="D55" s="98" t="s">
        <v>674</v>
      </c>
      <c r="E55" s="98">
        <v>67</v>
      </c>
      <c r="F55" s="98" t="str">
        <f t="shared" si="0"/>
        <v>NatMN67</v>
      </c>
      <c r="G55" s="11">
        <v>0</v>
      </c>
      <c r="H55" s="11">
        <v>2.0425787000000001E-2</v>
      </c>
      <c r="I55" s="14">
        <v>99999</v>
      </c>
      <c r="AC55" s="227">
        <v>49</v>
      </c>
      <c r="AD55" s="14">
        <v>1.0790000000000001E-3</v>
      </c>
      <c r="AE55" s="7">
        <v>49</v>
      </c>
      <c r="AF55" s="23">
        <f>_xlfn.IFNA(VLOOKUP(AE55,MODEL!$D$8:$H$1196,5,FALSE),AF56-1/12)</f>
        <v>36.666666666666671</v>
      </c>
      <c r="AG55" s="97">
        <f t="shared" si="2"/>
        <v>36</v>
      </c>
      <c r="AH55" s="23" cm="1">
        <f t="array" ref="AH55">_xlfn.IFNA(INDEX(MODEL!$AT$8:$AT$1196,MATCH(AE55,MODEL!$D$8:$D$1196),0),AH56)</f>
        <v>0.77298259343954423</v>
      </c>
      <c r="AI55" s="271">
        <f t="shared" ca="1" si="3"/>
        <v>3.3762851041993155E-2</v>
      </c>
    </row>
    <row r="56" spans="2:35" x14ac:dyDescent="0.25">
      <c r="B56" s="103" t="s">
        <v>742</v>
      </c>
      <c r="C56" s="98" t="s">
        <v>677</v>
      </c>
      <c r="D56" s="98" t="s">
        <v>674</v>
      </c>
      <c r="E56" s="98">
        <v>68</v>
      </c>
      <c r="F56" s="98" t="str">
        <f t="shared" si="0"/>
        <v>NatMN68</v>
      </c>
      <c r="G56" s="11">
        <v>0</v>
      </c>
      <c r="H56" s="11">
        <v>2.2363055E-2</v>
      </c>
      <c r="I56" s="14">
        <v>99999</v>
      </c>
      <c r="AC56" s="227">
        <v>50</v>
      </c>
      <c r="AD56" s="14">
        <v>0</v>
      </c>
      <c r="AE56" s="7">
        <v>50</v>
      </c>
      <c r="AF56" s="23">
        <f>_xlfn.IFNA(VLOOKUP(AE56,MODEL!$D$8:$H$1196,5,FALSE),AF57-1/12)</f>
        <v>36.75</v>
      </c>
      <c r="AG56" s="97">
        <f t="shared" si="2"/>
        <v>36</v>
      </c>
      <c r="AH56" s="23" cm="1">
        <f t="array" ref="AH56">_xlfn.IFNA(INDEX(MODEL!$AT$8:$AT$1196,MATCH(AE56,MODEL!$D$8:$D$1196),0),AH57)</f>
        <v>0.76562724430984896</v>
      </c>
      <c r="AI56" s="271">
        <f t="shared" ca="1" si="3"/>
        <v>3.3762851041993149E-2</v>
      </c>
    </row>
    <row r="57" spans="2:35" x14ac:dyDescent="0.25">
      <c r="B57" s="103" t="s">
        <v>742</v>
      </c>
      <c r="C57" s="98" t="s">
        <v>677</v>
      </c>
      <c r="D57" s="98" t="s">
        <v>674</v>
      </c>
      <c r="E57" s="98">
        <v>69</v>
      </c>
      <c r="F57" s="98" t="str">
        <f t="shared" si="0"/>
        <v>NatMN69</v>
      </c>
      <c r="G57" s="11">
        <v>0</v>
      </c>
      <c r="H57" s="11">
        <v>2.4442393999999999E-2</v>
      </c>
      <c r="I57" s="14">
        <v>99999</v>
      </c>
      <c r="AC57" s="227">
        <v>51</v>
      </c>
      <c r="AD57" s="14">
        <v>0</v>
      </c>
      <c r="AE57" s="7">
        <v>51</v>
      </c>
      <c r="AF57" s="23">
        <f>_xlfn.IFNA(VLOOKUP(AE57,MODEL!$D$8:$H$1196,5,FALSE),AF58-1/12)</f>
        <v>36.833333333333336</v>
      </c>
      <c r="AG57" s="97">
        <f t="shared" si="2"/>
        <v>36</v>
      </c>
      <c r="AH57" s="23" cm="1">
        <f t="array" ref="AH57">_xlfn.IFNA(INDEX(MODEL!$AT$8:$AT$1196,MATCH(AE57,MODEL!$D$8:$D$1196),0),AH58)</f>
        <v>0.75834188532130165</v>
      </c>
      <c r="AI57" s="271">
        <f t="shared" ca="1" si="3"/>
        <v>3.3762851041993149E-2</v>
      </c>
    </row>
    <row r="58" spans="2:35" x14ac:dyDescent="0.25">
      <c r="B58" s="103" t="s">
        <v>742</v>
      </c>
      <c r="C58" s="98" t="s">
        <v>677</v>
      </c>
      <c r="D58" s="98" t="s">
        <v>674</v>
      </c>
      <c r="E58" s="98">
        <v>70</v>
      </c>
      <c r="F58" s="98" t="str">
        <f t="shared" si="0"/>
        <v>NatMN70</v>
      </c>
      <c r="G58" s="11">
        <v>0</v>
      </c>
      <c r="H58" s="11">
        <v>2.7339526999999999E-2</v>
      </c>
      <c r="I58" s="14">
        <v>99999</v>
      </c>
      <c r="AC58" s="227">
        <v>52</v>
      </c>
      <c r="AD58" s="14">
        <v>0</v>
      </c>
      <c r="AE58" s="7">
        <v>52</v>
      </c>
      <c r="AF58" s="23">
        <f>_xlfn.IFNA(VLOOKUP(AE58,MODEL!$D$8:$H$1196,5,FALSE),AF59-1/12)</f>
        <v>36.916666666666671</v>
      </c>
      <c r="AG58" s="97">
        <f t="shared" si="2"/>
        <v>36</v>
      </c>
      <c r="AH58" s="23" cm="1">
        <f t="array" ref="AH58">_xlfn.IFNA(INDEX(MODEL!$AT$8:$AT$1196,MATCH(AE58,MODEL!$D$8:$D$1196),0),AH59)</f>
        <v>0.75112585047970248</v>
      </c>
      <c r="AI58" s="271">
        <f t="shared" ca="1" si="3"/>
        <v>3.3762851041993149E-2</v>
      </c>
    </row>
    <row r="59" spans="2:35" x14ac:dyDescent="0.25">
      <c r="B59" s="103" t="s">
        <v>742</v>
      </c>
      <c r="C59" s="98" t="s">
        <v>677</v>
      </c>
      <c r="D59" s="98" t="s">
        <v>674</v>
      </c>
      <c r="E59" s="98">
        <v>71</v>
      </c>
      <c r="F59" s="98" t="str">
        <f t="shared" si="0"/>
        <v>NatMN71</v>
      </c>
      <c r="G59" s="11">
        <v>0</v>
      </c>
      <c r="H59" s="11">
        <v>3.0467991999999999E-2</v>
      </c>
      <c r="I59" s="14">
        <v>99999</v>
      </c>
      <c r="AC59" s="227">
        <v>53</v>
      </c>
      <c r="AD59" s="14">
        <v>0</v>
      </c>
      <c r="AE59" s="7">
        <v>53</v>
      </c>
      <c r="AF59" s="23">
        <f>_xlfn.IFNA(VLOOKUP(AE59,MODEL!$D$8:$H$1196,5,FALSE),AF60-1/12)</f>
        <v>37</v>
      </c>
      <c r="AG59" s="97">
        <f t="shared" si="2"/>
        <v>37</v>
      </c>
      <c r="AH59" s="23" cm="1">
        <f t="array" ref="AH59">_xlfn.IFNA(INDEX(MODEL!$AT$8:$AT$1196,MATCH(AE59,MODEL!$D$8:$D$1196),0),AH60)</f>
        <v>0.74396329835722042</v>
      </c>
      <c r="AI59" s="271">
        <f t="shared" ca="1" si="3"/>
        <v>3.317776125702581E-2</v>
      </c>
    </row>
    <row r="60" spans="2:35" x14ac:dyDescent="0.25">
      <c r="B60" s="103" t="s">
        <v>742</v>
      </c>
      <c r="C60" s="98" t="s">
        <v>677</v>
      </c>
      <c r="D60" s="98" t="s">
        <v>674</v>
      </c>
      <c r="E60" s="98">
        <v>72</v>
      </c>
      <c r="F60" s="98" t="str">
        <f t="shared" si="0"/>
        <v>NatMN72</v>
      </c>
      <c r="G60" s="11">
        <v>0</v>
      </c>
      <c r="H60" s="11">
        <v>3.3924171000000003E-2</v>
      </c>
      <c r="I60" s="14">
        <v>99999</v>
      </c>
      <c r="AC60" s="227">
        <v>54</v>
      </c>
      <c r="AD60" s="14">
        <v>0</v>
      </c>
      <c r="AE60" s="7">
        <v>54</v>
      </c>
      <c r="AF60" s="23">
        <f>_xlfn.IFNA(VLOOKUP(AE60,MODEL!$D$8:$H$1196,5,FALSE),AF61-1/12)</f>
        <v>37.083333333333336</v>
      </c>
      <c r="AG60" s="97">
        <f t="shared" si="2"/>
        <v>37</v>
      </c>
      <c r="AH60" s="23" cm="1">
        <f t="array" ref="AH60">_xlfn.IFNA(INDEX(MODEL!$AT$8:$AT$1196,MATCH(AE60,MODEL!$D$8:$D$1196),0),AH61)</f>
        <v>0.73686904657731678</v>
      </c>
      <c r="AI60" s="271">
        <f t="shared" ca="1" si="3"/>
        <v>3.2586919759191535E-2</v>
      </c>
    </row>
    <row r="61" spans="2:35" x14ac:dyDescent="0.25">
      <c r="B61" s="103" t="s">
        <v>742</v>
      </c>
      <c r="C61" s="98" t="s">
        <v>677</v>
      </c>
      <c r="D61" s="98" t="s">
        <v>674</v>
      </c>
      <c r="E61" s="98">
        <v>73</v>
      </c>
      <c r="F61" s="98" t="str">
        <f t="shared" si="0"/>
        <v>NatMN73</v>
      </c>
      <c r="G61" s="11">
        <v>0</v>
      </c>
      <c r="H61" s="11">
        <v>3.7739022999999997E-2</v>
      </c>
      <c r="I61" s="14">
        <v>99999</v>
      </c>
      <c r="AC61" s="227">
        <v>55</v>
      </c>
      <c r="AD61" s="14">
        <v>0</v>
      </c>
      <c r="AE61" s="7">
        <v>55</v>
      </c>
      <c r="AF61" s="23">
        <f>_xlfn.IFNA(VLOOKUP(AE61,MODEL!$D$8:$H$1196,5,FALSE),AF62-1/12)</f>
        <v>37.166666666666671</v>
      </c>
      <c r="AG61" s="97">
        <f t="shared" si="2"/>
        <v>37</v>
      </c>
      <c r="AH61" s="23" cm="1">
        <f t="array" ref="AH61">_xlfn.IFNA(INDEX(MODEL!$AT$8:$AT$1196,MATCH(AE61,MODEL!$D$8:$D$1196),0),AH62)</f>
        <v>0.72984244384465491</v>
      </c>
      <c r="AI61" s="271">
        <f t="shared" ca="1" si="3"/>
        <v>3.1990271171100385E-2</v>
      </c>
    </row>
    <row r="62" spans="2:35" x14ac:dyDescent="0.25">
      <c r="B62" s="103" t="s">
        <v>742</v>
      </c>
      <c r="C62" s="98" t="s">
        <v>677</v>
      </c>
      <c r="D62" s="98" t="s">
        <v>674</v>
      </c>
      <c r="E62" s="98">
        <v>74</v>
      </c>
      <c r="F62" s="98" t="str">
        <f t="shared" si="0"/>
        <v>NatMN74</v>
      </c>
      <c r="G62" s="11">
        <v>0</v>
      </c>
      <c r="H62" s="11">
        <v>4.1934696E-2</v>
      </c>
      <c r="I62" s="14">
        <v>99999</v>
      </c>
      <c r="AC62" s="227">
        <v>56</v>
      </c>
      <c r="AD62" s="14">
        <v>0</v>
      </c>
      <c r="AE62" s="7">
        <v>56</v>
      </c>
      <c r="AF62" s="23">
        <f>_xlfn.IFNA(VLOOKUP(AE62,MODEL!$D$8:$H$1196,5,FALSE),AF63-1/12)</f>
        <v>37.25</v>
      </c>
      <c r="AG62" s="97">
        <f t="shared" si="2"/>
        <v>37</v>
      </c>
      <c r="AH62" s="23" cm="1">
        <f t="array" ref="AH62">_xlfn.IFNA(INDEX(MODEL!$AT$8:$AT$1196,MATCH(AE62,MODEL!$D$8:$D$1196),0),AH63)</f>
        <v>0.72288284507449074</v>
      </c>
      <c r="AI62" s="271">
        <f t="shared" ca="1" si="3"/>
        <v>3.1387759582213196E-2</v>
      </c>
    </row>
    <row r="63" spans="2:35" x14ac:dyDescent="0.25">
      <c r="B63" s="103" t="s">
        <v>742</v>
      </c>
      <c r="C63" s="98" t="s">
        <v>677</v>
      </c>
      <c r="D63" s="98" t="s">
        <v>674</v>
      </c>
      <c r="E63" s="98">
        <v>75</v>
      </c>
      <c r="F63" s="98" t="str">
        <f t="shared" si="0"/>
        <v>NatMN75</v>
      </c>
      <c r="G63" s="11">
        <v>0</v>
      </c>
      <c r="H63" s="11">
        <v>4.6544851999999998E-2</v>
      </c>
      <c r="I63" s="14">
        <v>99999</v>
      </c>
      <c r="AC63" s="227">
        <v>57</v>
      </c>
      <c r="AD63" s="14">
        <v>0</v>
      </c>
      <c r="AE63" s="7">
        <v>57</v>
      </c>
      <c r="AF63" s="23">
        <f>_xlfn.IFNA(VLOOKUP(AE63,MODEL!$D$8:$H$1196,5,FALSE),AF64-1/12)</f>
        <v>37.333333333333336</v>
      </c>
      <c r="AG63" s="97">
        <f t="shared" si="2"/>
        <v>37</v>
      </c>
      <c r="AH63" s="23" cm="1">
        <f t="array" ref="AH63">_xlfn.IFNA(INDEX(MODEL!$AT$8:$AT$1196,MATCH(AE63,MODEL!$D$8:$D$1196),0),AH64)</f>
        <v>0.71598961133345052</v>
      </c>
      <c r="AI63" s="271">
        <f t="shared" ca="1" si="3"/>
        <v>3.0779328543708604E-2</v>
      </c>
    </row>
    <row r="64" spans="2:35" x14ac:dyDescent="0.25">
      <c r="B64" s="103" t="s">
        <v>742</v>
      </c>
      <c r="C64" s="98" t="s">
        <v>677</v>
      </c>
      <c r="D64" s="98" t="s">
        <v>674</v>
      </c>
      <c r="E64" s="98">
        <v>76</v>
      </c>
      <c r="F64" s="98" t="str">
        <f t="shared" si="0"/>
        <v>NatMN76</v>
      </c>
      <c r="G64" s="11">
        <v>0</v>
      </c>
      <c r="H64" s="11">
        <v>5.1703754999999997E-2</v>
      </c>
      <c r="I64" s="14">
        <v>99999</v>
      </c>
      <c r="AC64" s="227">
        <v>58</v>
      </c>
      <c r="AD64" s="14">
        <v>0</v>
      </c>
      <c r="AE64" s="7">
        <v>58</v>
      </c>
      <c r="AF64" s="23">
        <f>_xlfn.IFNA(VLOOKUP(AE64,MODEL!$D$8:$H$1196,5,FALSE),AF65-1/12)</f>
        <v>37.416666666666671</v>
      </c>
      <c r="AG64" s="97">
        <f t="shared" si="2"/>
        <v>37</v>
      </c>
      <c r="AH64" s="23" cm="1">
        <f t="array" ref="AH64">_xlfn.IFNA(INDEX(MODEL!$AT$8:$AT$1196,MATCH(AE64,MODEL!$D$8:$D$1196),0),AH65)</f>
        <v>0.70916210978087268</v>
      </c>
      <c r="AI64" s="271">
        <f t="shared" ca="1" si="3"/>
        <v>3.0164921063300709E-2</v>
      </c>
    </row>
    <row r="65" spans="2:35" x14ac:dyDescent="0.25">
      <c r="B65" s="103" t="s">
        <v>742</v>
      </c>
      <c r="C65" s="98" t="s">
        <v>677</v>
      </c>
      <c r="D65" s="98" t="s">
        <v>674</v>
      </c>
      <c r="E65" s="98">
        <v>77</v>
      </c>
      <c r="F65" s="98" t="str">
        <f t="shared" si="0"/>
        <v>NatMN77</v>
      </c>
      <c r="G65" s="11">
        <v>0</v>
      </c>
      <c r="H65" s="11">
        <v>5.7502915000000002E-2</v>
      </c>
      <c r="I65" s="14">
        <v>99999</v>
      </c>
      <c r="AC65" s="227">
        <v>59</v>
      </c>
      <c r="AD65" s="14">
        <v>0</v>
      </c>
      <c r="AE65" s="7">
        <v>59</v>
      </c>
      <c r="AF65" s="23">
        <f>_xlfn.IFNA(VLOOKUP(AE65,MODEL!$D$8:$H$1196,5,FALSE),AF66-1/12)</f>
        <v>37.5</v>
      </c>
      <c r="AG65" s="97">
        <f t="shared" si="2"/>
        <v>37</v>
      </c>
      <c r="AH65" s="23" cm="1">
        <f t="array" ref="AH65">_xlfn.IFNA(INDEX(MODEL!$AT$8:$AT$1196,MATCH(AE65,MODEL!$D$8:$D$1196),0),AH66)</f>
        <v>0.70239971361070896</v>
      </c>
      <c r="AI65" s="271">
        <f t="shared" ca="1" si="3"/>
        <v>3.0164921063300709E-2</v>
      </c>
    </row>
    <row r="66" spans="2:35" x14ac:dyDescent="0.25">
      <c r="B66" s="103" t="s">
        <v>742</v>
      </c>
      <c r="C66" s="98" t="s">
        <v>677</v>
      </c>
      <c r="D66" s="98" t="s">
        <v>674</v>
      </c>
      <c r="E66" s="98">
        <v>78</v>
      </c>
      <c r="F66" s="98" t="str">
        <f t="shared" si="0"/>
        <v>NatMN78</v>
      </c>
      <c r="G66" s="11">
        <v>0</v>
      </c>
      <c r="H66" s="11">
        <v>6.3601730999999995E-2</v>
      </c>
      <c r="I66" s="14">
        <v>99999</v>
      </c>
      <c r="AC66" s="227">
        <v>60</v>
      </c>
      <c r="AD66" s="14">
        <v>0</v>
      </c>
      <c r="AE66" s="7">
        <v>60</v>
      </c>
      <c r="AF66" s="23">
        <f>_xlfn.IFNA(VLOOKUP(AE66,MODEL!$D$8:$H$1196,5,FALSE),AF67-1/12)</f>
        <v>37.583333333333336</v>
      </c>
      <c r="AG66" s="97">
        <f t="shared" si="2"/>
        <v>37</v>
      </c>
      <c r="AH66" s="23" cm="1">
        <f t="array" ref="AH66">_xlfn.IFNA(INDEX(MODEL!$AT$8:$AT$1196,MATCH(AE66,MODEL!$D$8:$D$1196),0),AH67)</f>
        <v>0.69570180199398035</v>
      </c>
      <c r="AI66" s="271">
        <f t="shared" ca="1" si="3"/>
        <v>3.0164921063300709E-2</v>
      </c>
    </row>
    <row r="67" spans="2:35" x14ac:dyDescent="0.25">
      <c r="B67" s="103" t="s">
        <v>742</v>
      </c>
      <c r="C67" s="98" t="s">
        <v>677</v>
      </c>
      <c r="D67" s="98" t="s">
        <v>674</v>
      </c>
      <c r="E67" s="98">
        <v>79</v>
      </c>
      <c r="F67" s="98" t="str">
        <f t="shared" si="0"/>
        <v>NatMN79</v>
      </c>
      <c r="G67" s="11">
        <v>0</v>
      </c>
      <c r="H67" s="11">
        <v>7.0219719999999999E-2</v>
      </c>
      <c r="I67" s="14">
        <v>99999</v>
      </c>
      <c r="AC67" s="227">
        <v>61</v>
      </c>
      <c r="AD67" s="14">
        <v>0</v>
      </c>
      <c r="AE67" s="7">
        <v>61</v>
      </c>
      <c r="AF67" s="23">
        <f>_xlfn.IFNA(VLOOKUP(AE67,MODEL!$D$8:$H$1196,5,FALSE),AF68-1/12)</f>
        <v>37.666666666666671</v>
      </c>
      <c r="AG67" s="97">
        <f t="shared" si="2"/>
        <v>37</v>
      </c>
      <c r="AH67" s="23" cm="1">
        <f t="array" ref="AH67">_xlfn.IFNA(INDEX(MODEL!$AT$8:$AT$1196,MATCH(AE67,MODEL!$D$8:$D$1196),0),AH68)</f>
        <v>0.68906776002178061</v>
      </c>
      <c r="AI67" s="271">
        <f t="shared" ca="1" si="3"/>
        <v>3.0164921063300709E-2</v>
      </c>
    </row>
    <row r="68" spans="2:35" x14ac:dyDescent="0.25">
      <c r="B68" s="103" t="s">
        <v>742</v>
      </c>
      <c r="C68" s="98" t="s">
        <v>677</v>
      </c>
      <c r="D68" s="98" t="s">
        <v>674</v>
      </c>
      <c r="E68" s="98">
        <v>80</v>
      </c>
      <c r="F68" s="98" t="str">
        <f t="shared" si="0"/>
        <v>NatMN80</v>
      </c>
      <c r="G68" s="11">
        <v>0</v>
      </c>
      <c r="H68" s="11">
        <v>7.6373436000000003E-2</v>
      </c>
      <c r="I68" s="14">
        <v>99999</v>
      </c>
      <c r="AC68" s="227">
        <v>62</v>
      </c>
      <c r="AD68" s="14">
        <v>0</v>
      </c>
      <c r="AE68" s="7">
        <v>62</v>
      </c>
      <c r="AF68" s="23">
        <f>_xlfn.IFNA(VLOOKUP(AE68,MODEL!$D$8:$H$1196,5,FALSE),AF69-1/12)</f>
        <v>37.75</v>
      </c>
      <c r="AG68" s="97">
        <f t="shared" si="2"/>
        <v>37</v>
      </c>
      <c r="AH68" s="23" cm="1">
        <f t="array" ref="AH68">_xlfn.IFNA(INDEX(MODEL!$AT$8:$AT$1196,MATCH(AE68,MODEL!$D$8:$D$1196),0),AH69)</f>
        <v>0.6824969786488243</v>
      </c>
      <c r="AI68" s="271">
        <f t="shared" ca="1" si="3"/>
        <v>3.0164921063300709E-2</v>
      </c>
    </row>
    <row r="69" spans="2:35" x14ac:dyDescent="0.25">
      <c r="B69" s="103" t="s">
        <v>742</v>
      </c>
      <c r="C69" s="98" t="s">
        <v>677</v>
      </c>
      <c r="D69" s="98" t="s">
        <v>674</v>
      </c>
      <c r="E69" s="98">
        <v>81</v>
      </c>
      <c r="F69" s="98" t="str">
        <f t="shared" si="0"/>
        <v>NatMN81</v>
      </c>
      <c r="G69" s="11">
        <v>0</v>
      </c>
      <c r="H69" s="11">
        <v>8.2839978999999994E-2</v>
      </c>
      <c r="I69" s="14">
        <v>99999</v>
      </c>
      <c r="AC69" s="227">
        <v>63</v>
      </c>
      <c r="AD69" s="14">
        <v>0</v>
      </c>
      <c r="AE69" s="7">
        <v>63</v>
      </c>
      <c r="AF69" s="23">
        <f>_xlfn.IFNA(VLOOKUP(AE69,MODEL!$D$8:$H$1196,5,FALSE),AF70-1/12)</f>
        <v>37.833333333333336</v>
      </c>
      <c r="AG69" s="97">
        <f t="shared" si="2"/>
        <v>37</v>
      </c>
      <c r="AH69" s="23" cm="1">
        <f t="array" ref="AH69">_xlfn.IFNA(INDEX(MODEL!$AT$8:$AT$1196,MATCH(AE69,MODEL!$D$8:$D$1196),0),AH70)</f>
        <v>0.67598885463753278</v>
      </c>
      <c r="AI69" s="271">
        <f t="shared" ca="1" si="3"/>
        <v>3.0164921063300709E-2</v>
      </c>
    </row>
    <row r="70" spans="2:35" x14ac:dyDescent="0.25">
      <c r="B70" s="103" t="s">
        <v>742</v>
      </c>
      <c r="C70" s="98" t="s">
        <v>677</v>
      </c>
      <c r="D70" s="98" t="s">
        <v>674</v>
      </c>
      <c r="E70" s="98">
        <v>82</v>
      </c>
      <c r="F70" s="98" t="str">
        <f t="shared" ref="F70:F133" si="5">B70&amp;C70&amp;D70&amp;E70</f>
        <v>NatMN82</v>
      </c>
      <c r="G70" s="11">
        <v>0</v>
      </c>
      <c r="H70" s="11">
        <v>9.1565590000000002E-2</v>
      </c>
      <c r="I70" s="14">
        <v>99999</v>
      </c>
      <c r="AC70" s="227">
        <v>64</v>
      </c>
      <c r="AD70" s="14">
        <v>0</v>
      </c>
      <c r="AE70" s="7">
        <v>64</v>
      </c>
      <c r="AF70" s="23">
        <f>_xlfn.IFNA(VLOOKUP(AE70,MODEL!$D$8:$H$1196,5,FALSE),AF71-1/12)</f>
        <v>37.916666666666671</v>
      </c>
      <c r="AG70" s="97">
        <f t="shared" ref="AG70:AG133" si="6">ROUNDDOWN(AF70,0)</f>
        <v>37</v>
      </c>
      <c r="AH70" s="23" cm="1">
        <f t="array" ref="AH70">_xlfn.IFNA(INDEX(MODEL!$AT$8:$AT$1196,MATCH(AE70,MODEL!$D$8:$D$1196),0),AH71)</f>
        <v>0.66954279050265297</v>
      </c>
      <c r="AI70" s="271">
        <f t="shared" ref="AI70:AI133" ca="1" si="7">IF(OR(IFERROR(AH70,0)=0,AE70&lt;=WOPBrthWP),0,IF(AG70&gt;60,AI69*AH70/AH69,AI69*AH69/AH70)
+VLOOKUP(MIN(MAX(AC$6:AC$126),AG70),Tbl_Births,2,FALSE)/12
-IF(AE70&lt;=WOPBrthWP+WOPBrthPer,0,VLOOKUP(MIN(MAX(AC$6:AC$126),OFFSET(AG70,-WOPBrthPer,0)),Tbl_Births,2,FALSE)/12*OFFSET(AH70,-WOPBrthPer,0)/AH70))</f>
        <v>3.0164921063300709E-2</v>
      </c>
    </row>
    <row r="71" spans="2:35" x14ac:dyDescent="0.25">
      <c r="B71" s="103" t="s">
        <v>742</v>
      </c>
      <c r="C71" s="98" t="s">
        <v>677</v>
      </c>
      <c r="D71" s="98" t="s">
        <v>674</v>
      </c>
      <c r="E71" s="98">
        <v>83</v>
      </c>
      <c r="F71" s="98" t="str">
        <f t="shared" si="5"/>
        <v>NatMN83</v>
      </c>
      <c r="G71" s="11">
        <v>0</v>
      </c>
      <c r="H71" s="11">
        <v>0.103913204</v>
      </c>
      <c r="I71" s="14">
        <v>99999</v>
      </c>
      <c r="AC71" s="227">
        <v>65</v>
      </c>
      <c r="AD71" s="14">
        <v>0</v>
      </c>
      <c r="AE71" s="7">
        <v>65</v>
      </c>
      <c r="AF71" s="23">
        <f>_xlfn.IFNA(VLOOKUP(AE71,MODEL!$D$8:$H$1196,5,FALSE),AF72-1/12)</f>
        <v>38</v>
      </c>
      <c r="AG71" s="97">
        <f t="shared" si="6"/>
        <v>38</v>
      </c>
      <c r="AH71" s="23" cm="1">
        <f t="array" ref="AH71">_xlfn.IFNA(INDEX(MODEL!$AT$8:$AT$1196,MATCH(AE71,MODEL!$D$8:$D$1196),0),AH72)</f>
        <v>0.66313510429247247</v>
      </c>
      <c r="AI71" s="271">
        <f t="shared" ca="1" si="7"/>
        <v>2.9545550507462791E-2</v>
      </c>
    </row>
    <row r="72" spans="2:35" x14ac:dyDescent="0.25">
      <c r="B72" s="103" t="s">
        <v>742</v>
      </c>
      <c r="C72" s="98" t="s">
        <v>677</v>
      </c>
      <c r="D72" s="98" t="s">
        <v>674</v>
      </c>
      <c r="E72" s="98">
        <v>84</v>
      </c>
      <c r="F72" s="98" t="str">
        <f t="shared" si="5"/>
        <v>NatMN84</v>
      </c>
      <c r="G72" s="11">
        <v>0</v>
      </c>
      <c r="H72" s="11">
        <v>0.117766549</v>
      </c>
      <c r="I72" s="14">
        <v>99999</v>
      </c>
      <c r="AC72" s="227">
        <v>66</v>
      </c>
      <c r="AD72" s="14">
        <v>0</v>
      </c>
      <c r="AE72" s="7">
        <v>66</v>
      </c>
      <c r="AF72" s="23">
        <f>_xlfn.IFNA(VLOOKUP(AE72,MODEL!$D$8:$H$1196,5,FALSE),AF73-1/12)</f>
        <v>38.083333333333336</v>
      </c>
      <c r="AG72" s="97">
        <f t="shared" si="6"/>
        <v>38</v>
      </c>
      <c r="AH72" s="23" cm="1">
        <f t="array" ref="AH72">_xlfn.IFNA(INDEX(MODEL!$AT$8:$AT$1196,MATCH(AE72,MODEL!$D$8:$D$1196),0),AH73)</f>
        <v>0.65678874118687991</v>
      </c>
      <c r="AI72" s="271">
        <f t="shared" ca="1" si="7"/>
        <v>2.8920014142093831E-2</v>
      </c>
    </row>
    <row r="73" spans="2:35" x14ac:dyDescent="0.25">
      <c r="B73" s="103" t="s">
        <v>742</v>
      </c>
      <c r="C73" s="98" t="s">
        <v>677</v>
      </c>
      <c r="D73" s="98" t="s">
        <v>674</v>
      </c>
      <c r="E73" s="98">
        <v>85</v>
      </c>
      <c r="F73" s="98" t="str">
        <f t="shared" si="5"/>
        <v>NatMN85</v>
      </c>
      <c r="G73" s="11">
        <v>0</v>
      </c>
      <c r="H73" s="11">
        <v>0.13712461100000001</v>
      </c>
      <c r="I73" s="14">
        <v>99999</v>
      </c>
      <c r="AC73" s="227">
        <v>67</v>
      </c>
      <c r="AD73" s="14">
        <v>0</v>
      </c>
      <c r="AE73" s="7">
        <v>67</v>
      </c>
      <c r="AF73" s="23">
        <f>_xlfn.IFNA(VLOOKUP(AE73,MODEL!$D$8:$H$1196,5,FALSE),AF74-1/12)</f>
        <v>38.166666666666671</v>
      </c>
      <c r="AG73" s="97">
        <f t="shared" si="6"/>
        <v>38</v>
      </c>
      <c r="AH73" s="23" cm="1">
        <f t="array" ref="AH73">_xlfn.IFNA(INDEX(MODEL!$AT$8:$AT$1196,MATCH(AE73,MODEL!$D$8:$D$1196),0),AH74)</f>
        <v>0.65050311430895402</v>
      </c>
      <c r="AI73" s="271">
        <f t="shared" ca="1" si="7"/>
        <v>2.8288252382424526E-2</v>
      </c>
    </row>
    <row r="74" spans="2:35" x14ac:dyDescent="0.25">
      <c r="B74" s="103" t="s">
        <v>742</v>
      </c>
      <c r="C74" s="98" t="s">
        <v>677</v>
      </c>
      <c r="D74" s="98" t="s">
        <v>674</v>
      </c>
      <c r="E74" s="98">
        <v>86</v>
      </c>
      <c r="F74" s="98" t="str">
        <f t="shared" si="5"/>
        <v>NatMN86</v>
      </c>
      <c r="G74" s="11">
        <v>0</v>
      </c>
      <c r="H74" s="11">
        <v>0.15876257699999999</v>
      </c>
      <c r="I74" s="14">
        <v>99999</v>
      </c>
      <c r="AC74" s="227">
        <v>68</v>
      </c>
      <c r="AD74" s="14">
        <v>0</v>
      </c>
      <c r="AE74" s="7">
        <v>68</v>
      </c>
      <c r="AF74" s="23">
        <f>_xlfn.IFNA(VLOOKUP(AE74,MODEL!$D$8:$H$1196,5,FALSE),AF75-1/12)</f>
        <v>38.25</v>
      </c>
      <c r="AG74" s="97">
        <f t="shared" si="6"/>
        <v>38</v>
      </c>
      <c r="AH74" s="23" cm="1">
        <f t="array" ref="AH74">_xlfn.IFNA(INDEX(MODEL!$AT$8:$AT$1196,MATCH(AE74,MODEL!$D$8:$D$1196),0),AH75)</f>
        <v>0.64427764239832708</v>
      </c>
      <c r="AI74" s="271">
        <f t="shared" ca="1" si="7"/>
        <v>2.7650205067934655E-2</v>
      </c>
    </row>
    <row r="75" spans="2:35" x14ac:dyDescent="0.25">
      <c r="B75" s="103" t="s">
        <v>742</v>
      </c>
      <c r="C75" s="98" t="s">
        <v>677</v>
      </c>
      <c r="D75" s="98" t="s">
        <v>674</v>
      </c>
      <c r="E75" s="98">
        <v>87</v>
      </c>
      <c r="F75" s="98" t="str">
        <f t="shared" si="5"/>
        <v>NatMN87</v>
      </c>
      <c r="G75" s="11">
        <v>0</v>
      </c>
      <c r="H75" s="11">
        <v>0.18370534299999999</v>
      </c>
      <c r="I75" s="14">
        <v>99999</v>
      </c>
      <c r="AC75" s="227">
        <v>69</v>
      </c>
      <c r="AD75" s="14">
        <v>0</v>
      </c>
      <c r="AE75" s="7">
        <v>69</v>
      </c>
      <c r="AF75" s="23">
        <f>_xlfn.IFNA(VLOOKUP(AE75,MODEL!$D$8:$H$1196,5,FALSE),AF76-1/12)</f>
        <v>38.333333333333336</v>
      </c>
      <c r="AG75" s="97">
        <f t="shared" si="6"/>
        <v>38</v>
      </c>
      <c r="AH75" s="23" cm="1">
        <f t="array" ref="AH75">_xlfn.IFNA(INDEX(MODEL!$AT$8:$AT$1196,MATCH(AE75,MODEL!$D$8:$D$1196),0),AH76)</f>
        <v>0.63811174975743379</v>
      </c>
      <c r="AI75" s="271">
        <f t="shared" ca="1" si="7"/>
        <v>2.7005811456789743E-2</v>
      </c>
    </row>
    <row r="76" spans="2:35" x14ac:dyDescent="0.25">
      <c r="B76" s="103" t="s">
        <v>742</v>
      </c>
      <c r="C76" s="98" t="s">
        <v>677</v>
      </c>
      <c r="D76" s="98" t="s">
        <v>674</v>
      </c>
      <c r="E76" s="98">
        <v>88</v>
      </c>
      <c r="F76" s="98" t="str">
        <f t="shared" si="5"/>
        <v>NatMN88</v>
      </c>
      <c r="G76" s="11">
        <v>0</v>
      </c>
      <c r="H76" s="11">
        <v>0.21246278399999999</v>
      </c>
      <c r="I76" s="14">
        <v>99999</v>
      </c>
      <c r="AC76" s="227">
        <v>70</v>
      </c>
      <c r="AD76" s="14">
        <v>0</v>
      </c>
      <c r="AE76" s="7">
        <v>70</v>
      </c>
      <c r="AF76" s="23">
        <f>_xlfn.IFNA(VLOOKUP(AE76,MODEL!$D$8:$H$1196,5,FALSE),AF77-1/12)</f>
        <v>38.416666666666671</v>
      </c>
      <c r="AG76" s="97">
        <f t="shared" si="6"/>
        <v>38</v>
      </c>
      <c r="AH76" s="23" cm="1">
        <f t="array" ref="AH76">_xlfn.IFNA(INDEX(MODEL!$AT$8:$AT$1196,MATCH(AE76,MODEL!$D$8:$D$1196),0),AH77)</f>
        <v>0.63200486619827345</v>
      </c>
      <c r="AI76" s="271">
        <f t="shared" ca="1" si="7"/>
        <v>2.6355010220224E-2</v>
      </c>
    </row>
    <row r="77" spans="2:35" x14ac:dyDescent="0.25">
      <c r="B77" s="103" t="s">
        <v>742</v>
      </c>
      <c r="C77" s="98" t="s">
        <v>677</v>
      </c>
      <c r="D77" s="98" t="s">
        <v>674</v>
      </c>
      <c r="E77" s="98">
        <v>89</v>
      </c>
      <c r="F77" s="98" t="str">
        <f t="shared" si="5"/>
        <v>NatMN89</v>
      </c>
      <c r="G77" s="11">
        <v>0</v>
      </c>
      <c r="H77" s="11">
        <v>0.24472312399999999</v>
      </c>
      <c r="I77" s="14">
        <v>99999</v>
      </c>
      <c r="AC77" s="227">
        <v>71</v>
      </c>
      <c r="AD77" s="14">
        <v>0</v>
      </c>
      <c r="AE77" s="7">
        <v>71</v>
      </c>
      <c r="AF77" s="23">
        <f>_xlfn.IFNA(VLOOKUP(AE77,MODEL!$D$8:$H$1196,5,FALSE),AF78-1/12)</f>
        <v>38.5</v>
      </c>
      <c r="AG77" s="97">
        <f t="shared" si="6"/>
        <v>38</v>
      </c>
      <c r="AH77" s="23" cm="1">
        <f t="array" ref="AH77">_xlfn.IFNA(INDEX(MODEL!$AT$8:$AT$1196,MATCH(AE77,MODEL!$D$8:$D$1196),0),AH78)</f>
        <v>0.62595642698968246</v>
      </c>
      <c r="AI77" s="271">
        <f t="shared" ca="1" si="7"/>
        <v>2.6355010220224E-2</v>
      </c>
    </row>
    <row r="78" spans="2:35" x14ac:dyDescent="0.25">
      <c r="B78" s="103" t="s">
        <v>742</v>
      </c>
      <c r="C78" s="98" t="s">
        <v>677</v>
      </c>
      <c r="D78" s="98" t="s">
        <v>674</v>
      </c>
      <c r="E78" s="98">
        <v>90</v>
      </c>
      <c r="F78" s="98" t="str">
        <f t="shared" si="5"/>
        <v>NatMN90</v>
      </c>
      <c r="G78" s="11">
        <v>0</v>
      </c>
      <c r="H78" s="11">
        <v>0.28177923300000002</v>
      </c>
      <c r="I78" s="14">
        <v>99999</v>
      </c>
      <c r="AC78" s="227">
        <v>72</v>
      </c>
      <c r="AD78" s="14">
        <v>0</v>
      </c>
      <c r="AE78" s="7">
        <v>72</v>
      </c>
      <c r="AF78" s="23">
        <f>_xlfn.IFNA(VLOOKUP(AE78,MODEL!$D$8:$H$1196,5,FALSE),AF79-1/12)</f>
        <v>38.583333333333336</v>
      </c>
      <c r="AG78" s="97">
        <f t="shared" si="6"/>
        <v>38</v>
      </c>
      <c r="AH78" s="23" cm="1">
        <f t="array" ref="AH78">_xlfn.IFNA(INDEX(MODEL!$AT$8:$AT$1196,MATCH(AE78,MODEL!$D$8:$D$1196),0),AH79)</f>
        <v>0.6199658728051104</v>
      </c>
      <c r="AI78" s="271">
        <f t="shared" ca="1" si="7"/>
        <v>2.6355010220224004E-2</v>
      </c>
    </row>
    <row r="79" spans="2:35" x14ac:dyDescent="0.25">
      <c r="B79" s="103" t="s">
        <v>742</v>
      </c>
      <c r="C79" s="98" t="s">
        <v>677</v>
      </c>
      <c r="D79" s="98" t="s">
        <v>674</v>
      </c>
      <c r="E79" s="98">
        <v>91</v>
      </c>
      <c r="F79" s="98" t="str">
        <f t="shared" si="5"/>
        <v>NatMN91</v>
      </c>
      <c r="G79" s="11">
        <v>0</v>
      </c>
      <c r="H79" s="11">
        <v>0.32451714999999998</v>
      </c>
      <c r="I79" s="14">
        <v>99999</v>
      </c>
      <c r="AC79" s="227">
        <v>73</v>
      </c>
      <c r="AD79" s="14">
        <v>0</v>
      </c>
      <c r="AE79" s="7">
        <v>73</v>
      </c>
      <c r="AF79" s="23">
        <f>_xlfn.IFNA(VLOOKUP(AE79,MODEL!$D$8:$H$1196,5,FALSE),AF80-1/12)</f>
        <v>38.666666666666671</v>
      </c>
      <c r="AG79" s="97">
        <f t="shared" si="6"/>
        <v>38</v>
      </c>
      <c r="AH79" s="23" cm="1">
        <f t="array" ref="AH79">_xlfn.IFNA(INDEX(MODEL!$AT$8:$AT$1196,MATCH(AE79,MODEL!$D$8:$D$1196),0),AH80)</f>
        <v>0.61403264967089743</v>
      </c>
      <c r="AI79" s="271">
        <f t="shared" ca="1" si="7"/>
        <v>2.6355010220223997E-2</v>
      </c>
    </row>
    <row r="80" spans="2:35" x14ac:dyDescent="0.25">
      <c r="B80" s="103" t="s">
        <v>742</v>
      </c>
      <c r="C80" s="98" t="s">
        <v>677</v>
      </c>
      <c r="D80" s="98" t="s">
        <v>674</v>
      </c>
      <c r="E80" s="98">
        <v>92</v>
      </c>
      <c r="F80" s="98" t="str">
        <f t="shared" si="5"/>
        <v>NatMN92</v>
      </c>
      <c r="G80" s="11">
        <v>0</v>
      </c>
      <c r="H80" s="11">
        <v>0.373846383</v>
      </c>
      <c r="I80" s="14">
        <v>99999</v>
      </c>
      <c r="AC80" s="227">
        <v>74</v>
      </c>
      <c r="AD80" s="14">
        <v>0</v>
      </c>
      <c r="AE80" s="7">
        <v>74</v>
      </c>
      <c r="AF80" s="23">
        <f>_xlfn.IFNA(VLOOKUP(AE80,MODEL!$D$8:$H$1196,5,FALSE),AF81-1/12)</f>
        <v>38.75</v>
      </c>
      <c r="AG80" s="97">
        <f t="shared" si="6"/>
        <v>38</v>
      </c>
      <c r="AH80" s="23" cm="1">
        <f t="array" ref="AH80">_xlfn.IFNA(INDEX(MODEL!$AT$8:$AT$1196,MATCH(AE80,MODEL!$D$8:$D$1196),0),AH81)</f>
        <v>0.60815620891504518</v>
      </c>
      <c r="AI80" s="271">
        <f t="shared" ca="1" si="7"/>
        <v>2.6355010220223997E-2</v>
      </c>
    </row>
    <row r="81" spans="2:35" x14ac:dyDescent="0.25">
      <c r="B81" s="103" t="s">
        <v>742</v>
      </c>
      <c r="C81" s="98" t="s">
        <v>677</v>
      </c>
      <c r="D81" s="98" t="s">
        <v>674</v>
      </c>
      <c r="E81" s="98">
        <v>93</v>
      </c>
      <c r="F81" s="98" t="str">
        <f t="shared" si="5"/>
        <v>NatMN93</v>
      </c>
      <c r="G81" s="11">
        <v>0</v>
      </c>
      <c r="H81" s="11">
        <v>0.41671802600000002</v>
      </c>
      <c r="I81" s="14">
        <v>99999</v>
      </c>
      <c r="AC81" s="227">
        <v>75</v>
      </c>
      <c r="AD81" s="14">
        <v>0</v>
      </c>
      <c r="AE81" s="7">
        <v>75</v>
      </c>
      <c r="AF81" s="23">
        <f>_xlfn.IFNA(VLOOKUP(AE81,MODEL!$D$8:$H$1196,5,FALSE),AF82-1/12)</f>
        <v>38.833333333333336</v>
      </c>
      <c r="AG81" s="97">
        <f t="shared" si="6"/>
        <v>38</v>
      </c>
      <c r="AH81" s="23" cm="1">
        <f t="array" ref="AH81">_xlfn.IFNA(INDEX(MODEL!$AT$8:$AT$1196,MATCH(AE81,MODEL!$D$8:$D$1196),0),AH82)</f>
        <v>0.60233600711647883</v>
      </c>
      <c r="AI81" s="271">
        <f t="shared" ca="1" si="7"/>
        <v>2.6355010220224E-2</v>
      </c>
    </row>
    <row r="82" spans="2:35" x14ac:dyDescent="0.25">
      <c r="B82" s="103" t="s">
        <v>742</v>
      </c>
      <c r="C82" s="98" t="s">
        <v>677</v>
      </c>
      <c r="D82" s="98" t="s">
        <v>674</v>
      </c>
      <c r="E82" s="98">
        <v>94</v>
      </c>
      <c r="F82" s="98" t="str">
        <f t="shared" si="5"/>
        <v>NatMN94</v>
      </c>
      <c r="G82" s="11">
        <v>0</v>
      </c>
      <c r="H82" s="11">
        <v>0.46317522799999999</v>
      </c>
      <c r="I82" s="14">
        <v>99999</v>
      </c>
      <c r="AC82" s="227">
        <v>76</v>
      </c>
      <c r="AD82" s="14">
        <v>0</v>
      </c>
      <c r="AE82" s="7">
        <v>76</v>
      </c>
      <c r="AF82" s="23">
        <f>_xlfn.IFNA(VLOOKUP(AE82,MODEL!$D$8:$H$1196,5,FALSE),AF83-1/12)</f>
        <v>38.916666666666671</v>
      </c>
      <c r="AG82" s="97">
        <f t="shared" si="6"/>
        <v>38</v>
      </c>
      <c r="AH82" s="23" cm="1">
        <f t="array" ref="AH82">_xlfn.IFNA(INDEX(MODEL!$AT$8:$AT$1196,MATCH(AE82,MODEL!$D$8:$D$1196),0),AH83)</f>
        <v>0.5965715060547947</v>
      </c>
      <c r="AI82" s="271">
        <f t="shared" ca="1" si="7"/>
        <v>2.6355010220224E-2</v>
      </c>
    </row>
    <row r="83" spans="2:35" x14ac:dyDescent="0.25">
      <c r="B83" s="103" t="s">
        <v>742</v>
      </c>
      <c r="C83" s="98" t="s">
        <v>677</v>
      </c>
      <c r="D83" s="98" t="s">
        <v>674</v>
      </c>
      <c r="E83" s="98">
        <v>95</v>
      </c>
      <c r="F83" s="98" t="str">
        <f t="shared" si="5"/>
        <v>NatMN95</v>
      </c>
      <c r="G83" s="11">
        <v>0</v>
      </c>
      <c r="H83" s="11">
        <v>0.51364259599999995</v>
      </c>
      <c r="I83" s="14">
        <v>99999</v>
      </c>
      <c r="AC83" s="227">
        <v>77</v>
      </c>
      <c r="AD83" s="14">
        <v>0</v>
      </c>
      <c r="AE83" s="7">
        <v>77</v>
      </c>
      <c r="AF83" s="23">
        <f>_xlfn.IFNA(VLOOKUP(AE83,MODEL!$D$8:$H$1196,5,FALSE),AF84-1/12)</f>
        <v>39</v>
      </c>
      <c r="AG83" s="97">
        <f t="shared" si="6"/>
        <v>39</v>
      </c>
      <c r="AH83" s="23" cm="1">
        <f t="array" ref="AH83">_xlfn.IFNA(INDEX(MODEL!$AT$8:$AT$1196,MATCH(AE83,MODEL!$D$8:$D$1196),0),AH84)</f>
        <v>0.59084539409816872</v>
      </c>
      <c r="AI83" s="271">
        <f t="shared" ca="1" si="7"/>
        <v>2.5651303547775142E-2</v>
      </c>
    </row>
    <row r="84" spans="2:35" x14ac:dyDescent="0.25">
      <c r="B84" s="103" t="s">
        <v>742</v>
      </c>
      <c r="C84" s="98" t="s">
        <v>677</v>
      </c>
      <c r="D84" s="98" t="s">
        <v>674</v>
      </c>
      <c r="E84" s="98">
        <v>96</v>
      </c>
      <c r="F84" s="98" t="str">
        <f t="shared" si="5"/>
        <v>NatMN96</v>
      </c>
      <c r="G84" s="11">
        <v>0</v>
      </c>
      <c r="H84" s="11">
        <v>0.56829155399999998</v>
      </c>
      <c r="I84" s="14">
        <v>99999</v>
      </c>
      <c r="AC84" s="227">
        <v>78</v>
      </c>
      <c r="AD84" s="14">
        <v>0</v>
      </c>
      <c r="AE84" s="7">
        <v>78</v>
      </c>
      <c r="AF84" s="23">
        <f>_xlfn.IFNA(VLOOKUP(AE84,MODEL!$D$8:$H$1196,5,FALSE),AF85-1/12)</f>
        <v>39.083333333333336</v>
      </c>
      <c r="AG84" s="97">
        <f t="shared" si="6"/>
        <v>39</v>
      </c>
      <c r="AH84" s="23" cm="1">
        <f t="array" ref="AH84">_xlfn.IFNA(INDEX(MODEL!$AT$8:$AT$1196,MATCH(AE84,MODEL!$D$8:$D$1196),0),AH85)</f>
        <v>0.58517424346270364</v>
      </c>
      <c r="AI84" s="271">
        <f t="shared" ca="1" si="7"/>
        <v>2.4940647988653725E-2</v>
      </c>
    </row>
    <row r="85" spans="2:35" x14ac:dyDescent="0.25">
      <c r="B85" s="103" t="s">
        <v>742</v>
      </c>
      <c r="C85" s="98" t="s">
        <v>677</v>
      </c>
      <c r="D85" s="98" t="s">
        <v>674</v>
      </c>
      <c r="E85" s="98">
        <v>97</v>
      </c>
      <c r="F85" s="98" t="str">
        <f t="shared" si="5"/>
        <v>NatMN97</v>
      </c>
      <c r="G85" s="11">
        <v>0</v>
      </c>
      <c r="H85" s="11">
        <v>0.62727612700000002</v>
      </c>
      <c r="I85" s="14">
        <v>99999</v>
      </c>
      <c r="AC85" s="227">
        <v>79</v>
      </c>
      <c r="AD85" s="14">
        <v>0</v>
      </c>
      <c r="AE85" s="7">
        <v>79</v>
      </c>
      <c r="AF85" s="23">
        <f>_xlfn.IFNA(VLOOKUP(AE85,MODEL!$D$8:$H$1196,5,FALSE),AF86-1/12)</f>
        <v>39.166666666666671</v>
      </c>
      <c r="AG85" s="97">
        <f t="shared" si="6"/>
        <v>39</v>
      </c>
      <c r="AH85" s="23" cm="1">
        <f t="array" ref="AH85">_xlfn.IFNA(INDEX(MODEL!$AT$8:$AT$1196,MATCH(AE85,MODEL!$D$8:$D$1196),0),AH86)</f>
        <v>0.57955752660949589</v>
      </c>
      <c r="AI85" s="271">
        <f t="shared" ca="1" si="7"/>
        <v>2.4222976194839839E-2</v>
      </c>
    </row>
    <row r="86" spans="2:35" x14ac:dyDescent="0.25">
      <c r="B86" s="103" t="s">
        <v>742</v>
      </c>
      <c r="C86" s="98" t="s">
        <v>677</v>
      </c>
      <c r="D86" s="98" t="s">
        <v>674</v>
      </c>
      <c r="E86" s="98">
        <v>98</v>
      </c>
      <c r="F86" s="98" t="str">
        <f t="shared" si="5"/>
        <v>NatMN98</v>
      </c>
      <c r="G86" s="11">
        <v>0</v>
      </c>
      <c r="H86" s="11">
        <v>0.68439861099999999</v>
      </c>
      <c r="I86" s="14">
        <v>99999</v>
      </c>
      <c r="AC86" s="227">
        <v>80</v>
      </c>
      <c r="AD86" s="14">
        <v>0</v>
      </c>
      <c r="AE86" s="7">
        <v>80</v>
      </c>
      <c r="AF86" s="23">
        <f>_xlfn.IFNA(VLOOKUP(AE86,MODEL!$D$8:$H$1196,5,FALSE),AF87-1/12)</f>
        <v>39.25</v>
      </c>
      <c r="AG86" s="97">
        <f t="shared" si="6"/>
        <v>39</v>
      </c>
      <c r="AH86" s="23" cm="1">
        <f t="array" ref="AH86">_xlfn.IFNA(INDEX(MODEL!$AT$8:$AT$1196,MATCH(AE86,MODEL!$D$8:$D$1196),0),AH87)</f>
        <v>0.57399472106315363</v>
      </c>
      <c r="AI86" s="271">
        <f t="shared" ca="1" si="7"/>
        <v>2.3498220165617673E-2</v>
      </c>
    </row>
    <row r="87" spans="2:35" x14ac:dyDescent="0.25">
      <c r="B87" s="103" t="s">
        <v>742</v>
      </c>
      <c r="C87" s="98" t="s">
        <v>677</v>
      </c>
      <c r="D87" s="98" t="s">
        <v>674</v>
      </c>
      <c r="E87" s="98">
        <v>99</v>
      </c>
      <c r="F87" s="98" t="str">
        <f t="shared" si="5"/>
        <v>NatMN99</v>
      </c>
      <c r="G87" s="11">
        <v>0</v>
      </c>
      <c r="H87" s="11">
        <v>0.73129007999999995</v>
      </c>
      <c r="I87" s="14">
        <v>99999</v>
      </c>
      <c r="AC87" s="227">
        <v>81</v>
      </c>
      <c r="AD87" s="14">
        <v>0</v>
      </c>
      <c r="AE87" s="7">
        <v>81</v>
      </c>
      <c r="AF87" s="23">
        <f>_xlfn.IFNA(VLOOKUP(AE87,MODEL!$D$8:$H$1196,5,FALSE),AF88-1/12)</f>
        <v>39.333333333333336</v>
      </c>
      <c r="AG87" s="97">
        <f t="shared" si="6"/>
        <v>39</v>
      </c>
      <c r="AH87" s="23" cm="1">
        <f t="array" ref="AH87">_xlfn.IFNA(INDEX(MODEL!$AT$8:$AT$1196,MATCH(AE87,MODEL!$D$8:$D$1196),0),AH88)</f>
        <v>0.56848530936319541</v>
      </c>
      <c r="AI87" s="271">
        <f t="shared" ca="1" si="7"/>
        <v>2.276631124124999E-2</v>
      </c>
    </row>
    <row r="88" spans="2:35" x14ac:dyDescent="0.25">
      <c r="B88" s="103" t="s">
        <v>742</v>
      </c>
      <c r="C88" s="98" t="s">
        <v>677</v>
      </c>
      <c r="D88" s="98" t="s">
        <v>674</v>
      </c>
      <c r="E88" s="98">
        <v>100</v>
      </c>
      <c r="F88" s="98" t="str">
        <f t="shared" si="5"/>
        <v>NatMN100</v>
      </c>
      <c r="G88" s="11">
        <v>0</v>
      </c>
      <c r="H88" s="11">
        <v>0.78137540400000005</v>
      </c>
      <c r="I88" s="14">
        <v>99999</v>
      </c>
      <c r="AC88" s="227">
        <v>82</v>
      </c>
      <c r="AD88" s="14">
        <v>0</v>
      </c>
      <c r="AE88" s="7">
        <v>82</v>
      </c>
      <c r="AF88" s="23">
        <f>_xlfn.IFNA(VLOOKUP(AE88,MODEL!$D$8:$H$1196,5,FALSE),AF89-1/12)</f>
        <v>39.416666666666671</v>
      </c>
      <c r="AG88" s="97">
        <f t="shared" si="6"/>
        <v>39</v>
      </c>
      <c r="AH88" s="23" cm="1">
        <f t="array" ref="AH88">_xlfn.IFNA(INDEX(MODEL!$AT$8:$AT$1196,MATCH(AE88,MODEL!$D$8:$D$1196),0),AH89)</f>
        <v>0.56302877901591475</v>
      </c>
      <c r="AI88" s="271">
        <f t="shared" ca="1" si="7"/>
        <v>2.2027180096591315E-2</v>
      </c>
    </row>
    <row r="89" spans="2:35" x14ac:dyDescent="0.25">
      <c r="B89" s="103" t="s">
        <v>742</v>
      </c>
      <c r="C89" s="98" t="s">
        <v>677</v>
      </c>
      <c r="D89" s="98" t="s">
        <v>678</v>
      </c>
      <c r="E89" s="98">
        <v>18</v>
      </c>
      <c r="F89" s="98" t="str">
        <f t="shared" si="5"/>
        <v>NatMS18</v>
      </c>
      <c r="G89" s="11">
        <v>0</v>
      </c>
      <c r="H89" s="11">
        <v>1.4774289999999999E-3</v>
      </c>
      <c r="I89" s="14">
        <v>99999</v>
      </c>
      <c r="AC89" s="227">
        <v>83</v>
      </c>
      <c r="AD89" s="14">
        <v>0</v>
      </c>
      <c r="AE89" s="7">
        <v>83</v>
      </c>
      <c r="AF89" s="23">
        <f>_xlfn.IFNA(VLOOKUP(AE89,MODEL!$D$8:$H$1196,5,FALSE),AF90-1/12)</f>
        <v>39.5</v>
      </c>
      <c r="AG89" s="97">
        <f t="shared" si="6"/>
        <v>39</v>
      </c>
      <c r="AH89" s="23" cm="1">
        <f t="array" ref="AH89">_xlfn.IFNA(INDEX(MODEL!$AT$8:$AT$1196,MATCH(AE89,MODEL!$D$8:$D$1196),0),AH90)</f>
        <v>0.55762462244670796</v>
      </c>
      <c r="AI89" s="271">
        <f t="shared" ca="1" si="7"/>
        <v>2.2027180096591312E-2</v>
      </c>
    </row>
    <row r="90" spans="2:35" x14ac:dyDescent="0.25">
      <c r="B90" s="103" t="s">
        <v>742</v>
      </c>
      <c r="C90" s="98" t="s">
        <v>677</v>
      </c>
      <c r="D90" s="98" t="s">
        <v>678</v>
      </c>
      <c r="E90" s="98">
        <v>19</v>
      </c>
      <c r="F90" s="98" t="str">
        <f t="shared" si="5"/>
        <v>NatMS19</v>
      </c>
      <c r="G90" s="11">
        <v>0</v>
      </c>
      <c r="H90" s="11">
        <v>1.606402E-3</v>
      </c>
      <c r="I90" s="14">
        <v>99999</v>
      </c>
      <c r="AC90" s="227">
        <v>84</v>
      </c>
      <c r="AD90" s="14">
        <v>0</v>
      </c>
      <c r="AE90" s="7">
        <v>84</v>
      </c>
      <c r="AF90" s="23">
        <f>_xlfn.IFNA(VLOOKUP(AE90,MODEL!$D$8:$H$1196,5,FALSE),AF91-1/12)</f>
        <v>39.583333333333336</v>
      </c>
      <c r="AG90" s="97">
        <f t="shared" si="6"/>
        <v>39</v>
      </c>
      <c r="AH90" s="23" cm="1">
        <f t="array" ref="AH90">_xlfn.IFNA(INDEX(MODEL!$AT$8:$AT$1196,MATCH(AE90,MODEL!$D$8:$D$1196),0),AH91)</f>
        <v>0.55227233695285827</v>
      </c>
      <c r="AI90" s="271">
        <f t="shared" ca="1" si="7"/>
        <v>2.2027180096591305E-2</v>
      </c>
    </row>
    <row r="91" spans="2:35" x14ac:dyDescent="0.25">
      <c r="B91" s="103" t="s">
        <v>742</v>
      </c>
      <c r="C91" s="98" t="s">
        <v>677</v>
      </c>
      <c r="D91" s="98" t="s">
        <v>678</v>
      </c>
      <c r="E91" s="98">
        <v>20</v>
      </c>
      <c r="F91" s="98" t="str">
        <f t="shared" si="5"/>
        <v>NatMS20</v>
      </c>
      <c r="G91" s="11">
        <v>0</v>
      </c>
      <c r="H91" s="11">
        <v>1.7534580000000001E-3</v>
      </c>
      <c r="I91" s="14">
        <v>99999</v>
      </c>
      <c r="AC91" s="227">
        <v>85</v>
      </c>
      <c r="AD91" s="14">
        <v>0</v>
      </c>
      <c r="AE91" s="7">
        <v>85</v>
      </c>
      <c r="AF91" s="23">
        <f>_xlfn.IFNA(VLOOKUP(AE91,MODEL!$D$8:$H$1196,5,FALSE),AF92-1/12)</f>
        <v>39.666666666666671</v>
      </c>
      <c r="AG91" s="97">
        <f t="shared" si="6"/>
        <v>39</v>
      </c>
      <c r="AH91" s="23" cm="1">
        <f t="array" ref="AH91">_xlfn.IFNA(INDEX(MODEL!$AT$8:$AT$1196,MATCH(AE91,MODEL!$D$8:$D$1196),0),AH92)</f>
        <v>0.54697142465677351</v>
      </c>
      <c r="AI91" s="271">
        <f t="shared" ca="1" si="7"/>
        <v>2.2027180096591312E-2</v>
      </c>
    </row>
    <row r="92" spans="2:35" x14ac:dyDescent="0.25">
      <c r="B92" s="103" t="s">
        <v>742</v>
      </c>
      <c r="C92" s="98" t="s">
        <v>677</v>
      </c>
      <c r="D92" s="98" t="s">
        <v>678</v>
      </c>
      <c r="E92" s="98">
        <v>21</v>
      </c>
      <c r="F92" s="98" t="str">
        <f t="shared" si="5"/>
        <v>NatMS21</v>
      </c>
      <c r="G92" s="11">
        <v>0</v>
      </c>
      <c r="H92" s="11">
        <v>1.787093E-3</v>
      </c>
      <c r="I92" s="14">
        <v>99999</v>
      </c>
      <c r="AC92" s="227">
        <v>86</v>
      </c>
      <c r="AD92" s="14">
        <v>0</v>
      </c>
      <c r="AE92" s="7">
        <v>86</v>
      </c>
      <c r="AF92" s="23">
        <f>_xlfn.IFNA(VLOOKUP(AE92,MODEL!$D$8:$H$1196,5,FALSE),AF93-1/12)</f>
        <v>39.75</v>
      </c>
      <c r="AG92" s="97">
        <f t="shared" si="6"/>
        <v>39</v>
      </c>
      <c r="AH92" s="23" cm="1">
        <f t="array" ref="AH92">_xlfn.IFNA(INDEX(MODEL!$AT$8:$AT$1196,MATCH(AE92,MODEL!$D$8:$D$1196),0),AH93)</f>
        <v>0.54172139245967366</v>
      </c>
      <c r="AI92" s="271">
        <f t="shared" ca="1" si="7"/>
        <v>2.2027180096591315E-2</v>
      </c>
    </row>
    <row r="93" spans="2:35" x14ac:dyDescent="0.25">
      <c r="B93" s="103" t="s">
        <v>742</v>
      </c>
      <c r="C93" s="98" t="s">
        <v>677</v>
      </c>
      <c r="D93" s="98" t="s">
        <v>678</v>
      </c>
      <c r="E93" s="98">
        <v>22</v>
      </c>
      <c r="F93" s="98" t="str">
        <f t="shared" si="5"/>
        <v>NatMS22</v>
      </c>
      <c r="G93" s="11">
        <v>0</v>
      </c>
      <c r="H93" s="11">
        <v>1.7612750000000001E-3</v>
      </c>
      <c r="I93" s="14">
        <v>99999</v>
      </c>
      <c r="AC93" s="227">
        <v>87</v>
      </c>
      <c r="AD93" s="14">
        <v>0</v>
      </c>
      <c r="AE93" s="7">
        <v>87</v>
      </c>
      <c r="AF93" s="23">
        <f>_xlfn.IFNA(VLOOKUP(AE93,MODEL!$D$8:$H$1196,5,FALSE),AF94-1/12)</f>
        <v>39.833333333333336</v>
      </c>
      <c r="AG93" s="97">
        <f t="shared" si="6"/>
        <v>39</v>
      </c>
      <c r="AH93" s="23" cm="1">
        <f t="array" ref="AH93">_xlfn.IFNA(INDEX(MODEL!$AT$8:$AT$1196,MATCH(AE93,MODEL!$D$8:$D$1196),0),AH94)</f>
        <v>0.53652175199572139</v>
      </c>
      <c r="AI93" s="271">
        <f t="shared" ca="1" si="7"/>
        <v>2.2027180096591312E-2</v>
      </c>
    </row>
    <row r="94" spans="2:35" x14ac:dyDescent="0.25">
      <c r="B94" s="103" t="s">
        <v>742</v>
      </c>
      <c r="C94" s="98" t="s">
        <v>677</v>
      </c>
      <c r="D94" s="98" t="s">
        <v>678</v>
      </c>
      <c r="E94" s="98">
        <v>23</v>
      </c>
      <c r="F94" s="98" t="str">
        <f t="shared" si="5"/>
        <v>NatMS23</v>
      </c>
      <c r="G94" s="11">
        <v>0</v>
      </c>
      <c r="H94" s="11">
        <v>1.7197650000000001E-3</v>
      </c>
      <c r="I94" s="14">
        <v>99999</v>
      </c>
      <c r="AC94" s="227">
        <v>88</v>
      </c>
      <c r="AD94" s="14">
        <v>0</v>
      </c>
      <c r="AE94" s="7">
        <v>88</v>
      </c>
      <c r="AF94" s="23">
        <f>_xlfn.IFNA(VLOOKUP(AE94,MODEL!$D$8:$H$1196,5,FALSE),AF95-1/12)</f>
        <v>39.916666666666671</v>
      </c>
      <c r="AG94" s="97">
        <f t="shared" si="6"/>
        <v>39</v>
      </c>
      <c r="AH94" s="23" cm="1">
        <f t="array" ref="AH94">_xlfn.IFNA(INDEX(MODEL!$AT$8:$AT$1196,MATCH(AE94,MODEL!$D$8:$D$1196),0),AH95)</f>
        <v>0.5313720195865933</v>
      </c>
      <c r="AI94" s="271">
        <f t="shared" ca="1" si="7"/>
        <v>2.2027180096591315E-2</v>
      </c>
    </row>
    <row r="95" spans="2:35" x14ac:dyDescent="0.25">
      <c r="B95" s="103" t="s">
        <v>742</v>
      </c>
      <c r="C95" s="98" t="s">
        <v>677</v>
      </c>
      <c r="D95" s="98" t="s">
        <v>678</v>
      </c>
      <c r="E95" s="98">
        <v>24</v>
      </c>
      <c r="F95" s="98" t="str">
        <f t="shared" si="5"/>
        <v>NatMS24</v>
      </c>
      <c r="G95" s="11">
        <v>0</v>
      </c>
      <c r="H95" s="11">
        <v>1.5908739999999999E-3</v>
      </c>
      <c r="I95" s="14">
        <v>99999</v>
      </c>
      <c r="AC95" s="227">
        <v>89</v>
      </c>
      <c r="AD95" s="14">
        <v>0</v>
      </c>
      <c r="AE95" s="7">
        <v>89</v>
      </c>
      <c r="AF95" s="23">
        <f>_xlfn.IFNA(VLOOKUP(AE95,MODEL!$D$8:$H$1196,5,FALSE),AF96-1/12)</f>
        <v>40</v>
      </c>
      <c r="AG95" s="97">
        <f t="shared" si="6"/>
        <v>40</v>
      </c>
      <c r="AH95" s="23" cm="1">
        <f t="array" ref="AH95">_xlfn.IFNA(INDEX(MODEL!$AT$8:$AT$1196,MATCH(AE95,MODEL!$D$8:$D$1196),0),AH96)</f>
        <v>0.5262514521879581</v>
      </c>
      <c r="AI95" s="271">
        <f t="shared" ca="1" si="7"/>
        <v>2.125930697119233E-2</v>
      </c>
    </row>
    <row r="96" spans="2:35" x14ac:dyDescent="0.25">
      <c r="B96" s="103" t="s">
        <v>742</v>
      </c>
      <c r="C96" s="98" t="s">
        <v>677</v>
      </c>
      <c r="D96" s="98" t="s">
        <v>678</v>
      </c>
      <c r="E96" s="98">
        <v>25</v>
      </c>
      <c r="F96" s="98" t="str">
        <f t="shared" si="5"/>
        <v>NatMS25</v>
      </c>
      <c r="G96" s="11">
        <v>0</v>
      </c>
      <c r="H96" s="11">
        <v>1.4941380000000001E-3</v>
      </c>
      <c r="I96" s="14">
        <v>99999</v>
      </c>
      <c r="AC96" s="227">
        <v>90</v>
      </c>
      <c r="AD96" s="14">
        <v>0</v>
      </c>
      <c r="AE96" s="7">
        <v>90</v>
      </c>
      <c r="AF96" s="23">
        <f>_xlfn.IFNA(VLOOKUP(AE96,MODEL!$D$8:$H$1196,5,FALSE),AF97-1/12)</f>
        <v>40.083333333333336</v>
      </c>
      <c r="AG96" s="97">
        <f t="shared" si="6"/>
        <v>40</v>
      </c>
      <c r="AH96" s="23" cm="1">
        <f t="array" ref="AH96">_xlfn.IFNA(INDEX(MODEL!$AT$8:$AT$1196,MATCH(AE96,MODEL!$D$8:$D$1196),0),AH97)</f>
        <v>0.52118022914604001</v>
      </c>
      <c r="AI96" s="271">
        <f t="shared" ca="1" si="7"/>
        <v>2.0483816031372927E-2</v>
      </c>
    </row>
    <row r="97" spans="2:35" x14ac:dyDescent="0.25">
      <c r="B97" s="103" t="s">
        <v>742</v>
      </c>
      <c r="C97" s="98" t="s">
        <v>677</v>
      </c>
      <c r="D97" s="98" t="s">
        <v>678</v>
      </c>
      <c r="E97" s="98">
        <v>26</v>
      </c>
      <c r="F97" s="98" t="str">
        <f t="shared" si="5"/>
        <v>NatMS26</v>
      </c>
      <c r="G97" s="11">
        <v>0</v>
      </c>
      <c r="H97" s="11">
        <v>1.466857E-3</v>
      </c>
      <c r="I97" s="14">
        <v>99999</v>
      </c>
      <c r="AC97" s="227">
        <v>91</v>
      </c>
      <c r="AD97" s="14">
        <v>0</v>
      </c>
      <c r="AE97" s="7">
        <v>91</v>
      </c>
      <c r="AF97" s="23">
        <f>_xlfn.IFNA(VLOOKUP(AE97,MODEL!$D$8:$H$1196,5,FALSE),AF98-1/12)</f>
        <v>40.166666666666671</v>
      </c>
      <c r="AG97" s="97">
        <f t="shared" si="6"/>
        <v>40</v>
      </c>
      <c r="AH97" s="23" cm="1">
        <f t="array" ref="AH97">_xlfn.IFNA(INDEX(MODEL!$AT$8:$AT$1196,MATCH(AE97,MODEL!$D$8:$D$1196),0),AH98)</f>
        <v>0.5161578749538589</v>
      </c>
      <c r="AI97" s="271">
        <f t="shared" ca="1" si="7"/>
        <v>1.9700633148131322E-2</v>
      </c>
    </row>
    <row r="98" spans="2:35" x14ac:dyDescent="0.25">
      <c r="B98" s="103" t="s">
        <v>742</v>
      </c>
      <c r="C98" s="98" t="s">
        <v>677</v>
      </c>
      <c r="D98" s="98" t="s">
        <v>678</v>
      </c>
      <c r="E98" s="98">
        <v>27</v>
      </c>
      <c r="F98" s="98" t="str">
        <f t="shared" si="5"/>
        <v>NatMS27</v>
      </c>
      <c r="G98" s="11">
        <v>0</v>
      </c>
      <c r="H98" s="11">
        <v>1.4251509999999999E-3</v>
      </c>
      <c r="I98" s="14">
        <v>99999</v>
      </c>
      <c r="AC98" s="227">
        <v>92</v>
      </c>
      <c r="AD98" s="14">
        <v>0</v>
      </c>
      <c r="AE98" s="7">
        <v>92</v>
      </c>
      <c r="AF98" s="23">
        <f>_xlfn.IFNA(VLOOKUP(AE98,MODEL!$D$8:$H$1196,5,FALSE),AF99-1/12)</f>
        <v>40.25</v>
      </c>
      <c r="AG98" s="97">
        <f t="shared" si="6"/>
        <v>40</v>
      </c>
      <c r="AH98" s="23" cm="1">
        <f t="array" ref="AH98">_xlfn.IFNA(INDEX(MODEL!$AT$8:$AT$1196,MATCH(AE98,MODEL!$D$8:$D$1196),0),AH99)</f>
        <v>0.51118391868665858</v>
      </c>
      <c r="AI98" s="271">
        <f t="shared" ca="1" si="7"/>
        <v>1.8909683471170495E-2</v>
      </c>
    </row>
    <row r="99" spans="2:35" x14ac:dyDescent="0.25">
      <c r="B99" s="103" t="s">
        <v>742</v>
      </c>
      <c r="C99" s="98" t="s">
        <v>677</v>
      </c>
      <c r="D99" s="98" t="s">
        <v>678</v>
      </c>
      <c r="E99" s="98">
        <v>28</v>
      </c>
      <c r="F99" s="98" t="str">
        <f t="shared" si="5"/>
        <v>NatMS28</v>
      </c>
      <c r="G99" s="11">
        <v>0</v>
      </c>
      <c r="H99" s="11">
        <v>1.405236E-3</v>
      </c>
      <c r="I99" s="14">
        <v>99999</v>
      </c>
      <c r="AC99" s="227">
        <v>93</v>
      </c>
      <c r="AD99" s="14">
        <v>0</v>
      </c>
      <c r="AE99" s="7">
        <v>93</v>
      </c>
      <c r="AF99" s="23">
        <f>_xlfn.IFNA(VLOOKUP(AE99,MODEL!$D$8:$H$1196,5,FALSE),AF100-1/12)</f>
        <v>40.333333333333336</v>
      </c>
      <c r="AG99" s="97">
        <f t="shared" si="6"/>
        <v>40</v>
      </c>
      <c r="AH99" s="23" cm="1">
        <f t="array" ref="AH99">_xlfn.IFNA(INDEX(MODEL!$AT$8:$AT$1196,MATCH(AE99,MODEL!$D$8:$D$1196),0),AH100)</f>
        <v>0.50625789395775023</v>
      </c>
      <c r="AI99" s="271">
        <f t="shared" ca="1" si="7"/>
        <v>1.8110891421879795E-2</v>
      </c>
    </row>
    <row r="100" spans="2:35" x14ac:dyDescent="0.25">
      <c r="B100" s="103" t="s">
        <v>742</v>
      </c>
      <c r="C100" s="98" t="s">
        <v>677</v>
      </c>
      <c r="D100" s="98" t="s">
        <v>678</v>
      </c>
      <c r="E100" s="98">
        <v>29</v>
      </c>
      <c r="F100" s="98" t="str">
        <f t="shared" si="5"/>
        <v>NatMS29</v>
      </c>
      <c r="G100" s="11">
        <v>0</v>
      </c>
      <c r="H100" s="11">
        <v>1.3723730000000001E-3</v>
      </c>
      <c r="I100" s="14">
        <v>99999</v>
      </c>
      <c r="AC100" s="227">
        <v>94</v>
      </c>
      <c r="AD100" s="14">
        <v>0</v>
      </c>
      <c r="AE100" s="7">
        <v>94</v>
      </c>
      <c r="AF100" s="23">
        <f>_xlfn.IFNA(VLOOKUP(AE100,MODEL!$D$8:$H$1196,5,FALSE),AF101-1/12)</f>
        <v>40.416666666666671</v>
      </c>
      <c r="AG100" s="97">
        <f t="shared" si="6"/>
        <v>40</v>
      </c>
      <c r="AH100" s="23" cm="1">
        <f t="array" ref="AH100">_xlfn.IFNA(INDEX(MODEL!$AT$8:$AT$1196,MATCH(AE100,MODEL!$D$8:$D$1196),0),AH101)</f>
        <v>0.50137933887478103</v>
      </c>
      <c r="AI100" s="271">
        <f t="shared" ca="1" si="7"/>
        <v>1.7304180686248258E-2</v>
      </c>
    </row>
    <row r="101" spans="2:35" x14ac:dyDescent="0.25">
      <c r="B101" s="103" t="s">
        <v>742</v>
      </c>
      <c r="C101" s="98" t="s">
        <v>677</v>
      </c>
      <c r="D101" s="98" t="s">
        <v>678</v>
      </c>
      <c r="E101" s="98">
        <v>30</v>
      </c>
      <c r="F101" s="98" t="str">
        <f t="shared" si="5"/>
        <v>NatMS30</v>
      </c>
      <c r="G101" s="11">
        <v>0</v>
      </c>
      <c r="H101" s="11">
        <v>1.458764E-3</v>
      </c>
      <c r="I101" s="14">
        <v>99999</v>
      </c>
      <c r="AC101" s="227">
        <v>95</v>
      </c>
      <c r="AD101" s="14">
        <v>0</v>
      </c>
      <c r="AE101" s="7">
        <v>95</v>
      </c>
      <c r="AF101" s="23">
        <f>_xlfn.IFNA(VLOOKUP(AE101,MODEL!$D$8:$H$1196,5,FALSE),AF102-1/12)</f>
        <v>40.5</v>
      </c>
      <c r="AG101" s="97">
        <f t="shared" si="6"/>
        <v>40</v>
      </c>
      <c r="AH101" s="23" cm="1">
        <f t="array" ref="AH101">_xlfn.IFNA(INDEX(MODEL!$AT$8:$AT$1196,MATCH(AE101,MODEL!$D$8:$D$1196),0),AH102)</f>
        <v>0.49654779599642462</v>
      </c>
      <c r="AI101" s="271">
        <f t="shared" ca="1" si="7"/>
        <v>1.7304180686248258E-2</v>
      </c>
    </row>
    <row r="102" spans="2:35" x14ac:dyDescent="0.25">
      <c r="B102" s="103" t="s">
        <v>742</v>
      </c>
      <c r="C102" s="98" t="s">
        <v>677</v>
      </c>
      <c r="D102" s="98" t="s">
        <v>678</v>
      </c>
      <c r="E102" s="98">
        <v>31</v>
      </c>
      <c r="F102" s="98" t="str">
        <f t="shared" si="5"/>
        <v>NatMS31</v>
      </c>
      <c r="G102" s="11">
        <v>0</v>
      </c>
      <c r="H102" s="11">
        <v>1.5586930000000001E-3</v>
      </c>
      <c r="I102" s="14">
        <v>99999</v>
      </c>
      <c r="AC102" s="227">
        <v>96</v>
      </c>
      <c r="AD102" s="14">
        <v>0</v>
      </c>
      <c r="AE102" s="7">
        <v>96</v>
      </c>
      <c r="AF102" s="23">
        <f>_xlfn.IFNA(VLOOKUP(AE102,MODEL!$D$8:$H$1196,5,FALSE),AF103-1/12)</f>
        <v>40.583333333333336</v>
      </c>
      <c r="AG102" s="97">
        <f t="shared" si="6"/>
        <v>40</v>
      </c>
      <c r="AH102" s="23" cm="1">
        <f t="array" ref="AH102">_xlfn.IFNA(INDEX(MODEL!$AT$8:$AT$1196,MATCH(AE102,MODEL!$D$8:$D$1196),0),AH103)</f>
        <v>0.4917628122894887</v>
      </c>
      <c r="AI102" s="271">
        <f t="shared" ca="1" si="7"/>
        <v>1.7304180686248262E-2</v>
      </c>
    </row>
    <row r="103" spans="2:35" x14ac:dyDescent="0.25">
      <c r="B103" s="103" t="s">
        <v>742</v>
      </c>
      <c r="C103" s="98" t="s">
        <v>677</v>
      </c>
      <c r="D103" s="98" t="s">
        <v>678</v>
      </c>
      <c r="E103" s="98">
        <v>32</v>
      </c>
      <c r="F103" s="98" t="str">
        <f t="shared" si="5"/>
        <v>NatMS32</v>
      </c>
      <c r="G103" s="11">
        <v>0</v>
      </c>
      <c r="H103" s="11">
        <v>1.632699E-3</v>
      </c>
      <c r="I103" s="14">
        <v>99999</v>
      </c>
      <c r="AC103" s="227">
        <v>97</v>
      </c>
      <c r="AD103" s="14">
        <v>0</v>
      </c>
      <c r="AE103" s="7">
        <v>97</v>
      </c>
      <c r="AF103" s="23">
        <f>_xlfn.IFNA(VLOOKUP(AE103,MODEL!$D$8:$H$1196,5,FALSE),AF104-1/12)</f>
        <v>40.666666666666671</v>
      </c>
      <c r="AG103" s="97">
        <f t="shared" si="6"/>
        <v>40</v>
      </c>
      <c r="AH103" s="23" cm="1">
        <f t="array" ref="AH103">_xlfn.IFNA(INDEX(MODEL!$AT$8:$AT$1196,MATCH(AE103,MODEL!$D$8:$D$1196),0),AH104)</f>
        <v>0.48702393908643632</v>
      </c>
      <c r="AI103" s="271">
        <f t="shared" ca="1" si="7"/>
        <v>1.7304180686248265E-2</v>
      </c>
    </row>
    <row r="104" spans="2:35" x14ac:dyDescent="0.25">
      <c r="B104" s="103" t="s">
        <v>742</v>
      </c>
      <c r="C104" s="98" t="s">
        <v>677</v>
      </c>
      <c r="D104" s="98" t="s">
        <v>678</v>
      </c>
      <c r="E104" s="98">
        <v>33</v>
      </c>
      <c r="F104" s="98" t="str">
        <f t="shared" si="5"/>
        <v>NatMS33</v>
      </c>
      <c r="G104" s="11">
        <v>0</v>
      </c>
      <c r="H104" s="11">
        <v>1.7434359999999999E-3</v>
      </c>
      <c r="I104" s="14">
        <v>99999</v>
      </c>
      <c r="AC104" s="227">
        <v>98</v>
      </c>
      <c r="AD104" s="14">
        <v>0</v>
      </c>
      <c r="AE104" s="7">
        <v>98</v>
      </c>
      <c r="AF104" s="23">
        <f>_xlfn.IFNA(VLOOKUP(AE104,MODEL!$D$8:$H$1196,5,FALSE),AF105-1/12)</f>
        <v>40.75</v>
      </c>
      <c r="AG104" s="97">
        <f t="shared" si="6"/>
        <v>40</v>
      </c>
      <c r="AH104" s="23" cm="1">
        <f t="array" ref="AH104">_xlfn.IFNA(INDEX(MODEL!$AT$8:$AT$1196,MATCH(AE104,MODEL!$D$8:$D$1196),0),AH105)</f>
        <v>0.48233073204331589</v>
      </c>
      <c r="AI104" s="271">
        <f t="shared" ca="1" si="7"/>
        <v>1.7304180686248269E-2</v>
      </c>
    </row>
    <row r="105" spans="2:35" x14ac:dyDescent="0.25">
      <c r="B105" s="103" t="s">
        <v>742</v>
      </c>
      <c r="C105" s="98" t="s">
        <v>677</v>
      </c>
      <c r="D105" s="98" t="s">
        <v>678</v>
      </c>
      <c r="E105" s="98">
        <v>34</v>
      </c>
      <c r="F105" s="98" t="str">
        <f t="shared" si="5"/>
        <v>NatMS34</v>
      </c>
      <c r="G105" s="11">
        <v>0</v>
      </c>
      <c r="H105" s="11">
        <v>1.82292E-3</v>
      </c>
      <c r="I105" s="14">
        <v>99999</v>
      </c>
      <c r="AC105" s="227">
        <v>99</v>
      </c>
      <c r="AD105" s="14">
        <v>0</v>
      </c>
      <c r="AE105" s="7">
        <v>99</v>
      </c>
      <c r="AF105" s="23">
        <f>_xlfn.IFNA(VLOOKUP(AE105,MODEL!$D$8:$H$1196,5,FALSE),AF106-1/12)</f>
        <v>40.833333333333336</v>
      </c>
      <c r="AG105" s="97">
        <f t="shared" si="6"/>
        <v>40</v>
      </c>
      <c r="AH105" s="23" cm="1">
        <f t="array" ref="AH105">_xlfn.IFNA(INDEX(MODEL!$AT$8:$AT$1196,MATCH(AE105,MODEL!$D$8:$D$1196),0),AH106)</f>
        <v>0.47768275109809727</v>
      </c>
      <c r="AI105" s="271">
        <f t="shared" ca="1" si="7"/>
        <v>1.7304180686248265E-2</v>
      </c>
    </row>
    <row r="106" spans="2:35" x14ac:dyDescent="0.25">
      <c r="B106" s="103" t="s">
        <v>742</v>
      </c>
      <c r="C106" s="98" t="s">
        <v>677</v>
      </c>
      <c r="D106" s="98" t="s">
        <v>678</v>
      </c>
      <c r="E106" s="98">
        <v>35</v>
      </c>
      <c r="F106" s="98" t="str">
        <f t="shared" si="5"/>
        <v>NatMS35</v>
      </c>
      <c r="G106" s="11">
        <v>0</v>
      </c>
      <c r="H106" s="11">
        <v>1.810933E-3</v>
      </c>
      <c r="I106" s="14">
        <v>99999</v>
      </c>
      <c r="AC106" s="227">
        <v>100</v>
      </c>
      <c r="AD106" s="14">
        <v>0</v>
      </c>
      <c r="AE106" s="7">
        <v>100</v>
      </c>
      <c r="AF106" s="23">
        <f>_xlfn.IFNA(VLOOKUP(AE106,MODEL!$D$8:$H$1196,5,FALSE),AF107-1/12)</f>
        <v>40.916666666666671</v>
      </c>
      <c r="AG106" s="97">
        <f t="shared" si="6"/>
        <v>40</v>
      </c>
      <c r="AH106" s="23" cm="1">
        <f t="array" ref="AH106">_xlfn.IFNA(INDEX(MODEL!$AT$8:$AT$1196,MATCH(AE106,MODEL!$D$8:$D$1196),0),AH107)</f>
        <v>0.47307956042940852</v>
      </c>
      <c r="AI106" s="271">
        <f t="shared" ca="1" si="7"/>
        <v>1.7304180686248269E-2</v>
      </c>
    </row>
    <row r="107" spans="2:35" x14ac:dyDescent="0.25">
      <c r="B107" s="103" t="s">
        <v>742</v>
      </c>
      <c r="C107" s="98" t="s">
        <v>677</v>
      </c>
      <c r="D107" s="98" t="s">
        <v>678</v>
      </c>
      <c r="E107" s="98">
        <v>36</v>
      </c>
      <c r="F107" s="98" t="str">
        <f t="shared" si="5"/>
        <v>NatMS36</v>
      </c>
      <c r="G107" s="11">
        <v>0</v>
      </c>
      <c r="H107" s="11">
        <v>1.9821230000000001E-3</v>
      </c>
      <c r="I107" s="14">
        <v>99999</v>
      </c>
      <c r="AC107" s="227">
        <v>101</v>
      </c>
      <c r="AD107" s="14">
        <v>0</v>
      </c>
      <c r="AE107" s="7">
        <v>101</v>
      </c>
      <c r="AF107" s="23">
        <f>_xlfn.IFNA(VLOOKUP(AE107,MODEL!$D$8:$H$1196,5,FALSE),AF108-1/12)</f>
        <v>41</v>
      </c>
      <c r="AG107" s="97">
        <f t="shared" si="6"/>
        <v>41</v>
      </c>
      <c r="AH107" s="23" cm="1">
        <f t="array" ref="AH107">_xlfn.IFNA(INDEX(MODEL!$AT$8:$AT$1196,MATCH(AE107,MODEL!$D$8:$D$1196),0),AH108)</f>
        <v>0.46850151807962931</v>
      </c>
      <c r="AI107" s="271">
        <f t="shared" ca="1" si="7"/>
        <v>1.6608774811182045E-2</v>
      </c>
    </row>
    <row r="108" spans="2:35" x14ac:dyDescent="0.25">
      <c r="B108" s="103" t="s">
        <v>742</v>
      </c>
      <c r="C108" s="98" t="s">
        <v>677</v>
      </c>
      <c r="D108" s="98" t="s">
        <v>678</v>
      </c>
      <c r="E108" s="98">
        <v>37</v>
      </c>
      <c r="F108" s="98" t="str">
        <f t="shared" si="5"/>
        <v>NatMS37</v>
      </c>
      <c r="G108" s="11">
        <v>0</v>
      </c>
      <c r="H108" s="11">
        <v>2.158377E-3</v>
      </c>
      <c r="I108" s="14">
        <v>99999</v>
      </c>
      <c r="AC108" s="227">
        <v>102</v>
      </c>
      <c r="AD108" s="14">
        <v>0</v>
      </c>
      <c r="AE108" s="7">
        <v>102</v>
      </c>
      <c r="AF108" s="23">
        <f>_xlfn.IFNA(VLOOKUP(AE108,MODEL!$D$8:$H$1196,5,FALSE),AF109-1/12)</f>
        <v>41.083333333333336</v>
      </c>
      <c r="AG108" s="97">
        <f t="shared" si="6"/>
        <v>41</v>
      </c>
      <c r="AH108" s="23" cm="1">
        <f t="array" ref="AH108">_xlfn.IFNA(INDEX(MODEL!$AT$8:$AT$1196,MATCH(AE108,MODEL!$D$8:$D$1196),0),AH109)</f>
        <v>0.46396777794349331</v>
      </c>
      <c r="AI108" s="271">
        <f t="shared" ca="1" si="7"/>
        <v>1.5906451338220124E-2</v>
      </c>
    </row>
    <row r="109" spans="2:35" x14ac:dyDescent="0.25">
      <c r="B109" s="103" t="s">
        <v>742</v>
      </c>
      <c r="C109" s="98" t="s">
        <v>677</v>
      </c>
      <c r="D109" s="98" t="s">
        <v>678</v>
      </c>
      <c r="E109" s="98">
        <v>38</v>
      </c>
      <c r="F109" s="98" t="str">
        <f t="shared" si="5"/>
        <v>NatMS38</v>
      </c>
      <c r="G109" s="11">
        <v>0</v>
      </c>
      <c r="H109" s="11">
        <v>2.4527030000000001E-3</v>
      </c>
      <c r="I109" s="14">
        <v>99999</v>
      </c>
      <c r="AC109" s="227">
        <v>103</v>
      </c>
      <c r="AD109" s="14">
        <v>0</v>
      </c>
      <c r="AE109" s="7">
        <v>103</v>
      </c>
      <c r="AF109" s="23">
        <f>_xlfn.IFNA(VLOOKUP(AE109,MODEL!$D$8:$H$1196,5,FALSE),AF110-1/12)</f>
        <v>41.166666666666671</v>
      </c>
      <c r="AG109" s="97">
        <f t="shared" si="6"/>
        <v>41</v>
      </c>
      <c r="AH109" s="23" cm="1">
        <f t="array" ref="AH109">_xlfn.IFNA(INDEX(MODEL!$AT$8:$AT$1196,MATCH(AE109,MODEL!$D$8:$D$1196),0),AH110)</f>
        <v>0.45947791130366161</v>
      </c>
      <c r="AI109" s="271">
        <f t="shared" ca="1" si="7"/>
        <v>1.5197142665861276E-2</v>
      </c>
    </row>
    <row r="110" spans="2:35" x14ac:dyDescent="0.25">
      <c r="B110" s="103" t="s">
        <v>742</v>
      </c>
      <c r="C110" s="98" t="s">
        <v>677</v>
      </c>
      <c r="D110" s="98" t="s">
        <v>678</v>
      </c>
      <c r="E110" s="98">
        <v>39</v>
      </c>
      <c r="F110" s="98" t="str">
        <f t="shared" si="5"/>
        <v>NatMS39</v>
      </c>
      <c r="G110" s="11">
        <v>0</v>
      </c>
      <c r="H110" s="11">
        <v>2.715645E-3</v>
      </c>
      <c r="I110" s="14">
        <v>99999</v>
      </c>
      <c r="AC110" s="227">
        <v>104</v>
      </c>
      <c r="AD110" s="14">
        <v>0</v>
      </c>
      <c r="AE110" s="7">
        <v>104</v>
      </c>
      <c r="AF110" s="23">
        <f>_xlfn.IFNA(VLOOKUP(AE110,MODEL!$D$8:$H$1196,5,FALSE),AF111-1/12)</f>
        <v>41.25</v>
      </c>
      <c r="AG110" s="97">
        <f t="shared" si="6"/>
        <v>41</v>
      </c>
      <c r="AH110" s="23" cm="1">
        <f t="array" ref="AH110">_xlfn.IFNA(INDEX(MODEL!$AT$8:$AT$1196,MATCH(AE110,MODEL!$D$8:$D$1196),0),AH111)</f>
        <v>0.45503149359153955</v>
      </c>
      <c r="AI110" s="271">
        <f t="shared" ca="1" si="7"/>
        <v>1.4480780532024479E-2</v>
      </c>
    </row>
    <row r="111" spans="2:35" x14ac:dyDescent="0.25">
      <c r="B111" s="103" t="s">
        <v>742</v>
      </c>
      <c r="C111" s="98" t="s">
        <v>677</v>
      </c>
      <c r="D111" s="98" t="s">
        <v>678</v>
      </c>
      <c r="E111" s="98">
        <v>40</v>
      </c>
      <c r="F111" s="98" t="str">
        <f t="shared" si="5"/>
        <v>NatMS40</v>
      </c>
      <c r="G111" s="11">
        <v>0</v>
      </c>
      <c r="H111" s="11">
        <v>2.9916959999999999E-3</v>
      </c>
      <c r="I111" s="14">
        <v>99999</v>
      </c>
      <c r="AC111" s="227">
        <v>105</v>
      </c>
      <c r="AD111" s="14">
        <v>0</v>
      </c>
      <c r="AE111" s="7">
        <v>105</v>
      </c>
      <c r="AF111" s="23">
        <f>_xlfn.IFNA(VLOOKUP(AE111,MODEL!$D$8:$H$1196,5,FALSE),AF112-1/12)</f>
        <v>41.333333333333336</v>
      </c>
      <c r="AG111" s="97">
        <f t="shared" si="6"/>
        <v>41</v>
      </c>
      <c r="AH111" s="23" cm="1">
        <f t="array" ref="AH111">_xlfn.IFNA(INDEX(MODEL!$AT$8:$AT$1196,MATCH(AE111,MODEL!$D$8:$D$1196),0),AH112)</f>
        <v>0.45062810434712897</v>
      </c>
      <c r="AI111" s="271">
        <f t="shared" ca="1" si="7"/>
        <v>1.3757296007593962E-2</v>
      </c>
    </row>
    <row r="112" spans="2:35" x14ac:dyDescent="0.25">
      <c r="B112" s="103" t="s">
        <v>742</v>
      </c>
      <c r="C112" s="98" t="s">
        <v>677</v>
      </c>
      <c r="D112" s="98" t="s">
        <v>678</v>
      </c>
      <c r="E112" s="98">
        <v>41</v>
      </c>
      <c r="F112" s="98" t="str">
        <f t="shared" si="5"/>
        <v>NatMS41</v>
      </c>
      <c r="G112" s="11">
        <v>0</v>
      </c>
      <c r="H112" s="11">
        <v>3.280963E-3</v>
      </c>
      <c r="I112" s="14">
        <v>99999</v>
      </c>
      <c r="AC112" s="227">
        <v>106</v>
      </c>
      <c r="AD112" s="14">
        <v>0</v>
      </c>
      <c r="AE112" s="7">
        <v>106</v>
      </c>
      <c r="AF112" s="23">
        <f>_xlfn.IFNA(VLOOKUP(AE112,MODEL!$D$8:$H$1196,5,FALSE),AF113-1/12)</f>
        <v>41.416666666666671</v>
      </c>
      <c r="AG112" s="97">
        <f t="shared" si="6"/>
        <v>41</v>
      </c>
      <c r="AH112" s="23" cm="1">
        <f t="array" ref="AH112">_xlfn.IFNA(INDEX(MODEL!$AT$8:$AT$1196,MATCH(AE112,MODEL!$D$8:$D$1196),0),AH113)</f>
        <v>0.44626732717926887</v>
      </c>
      <c r="AI112" s="271">
        <f t="shared" ca="1" si="7"/>
        <v>1.3026619489901161E-2</v>
      </c>
    </row>
    <row r="113" spans="2:35" x14ac:dyDescent="0.25">
      <c r="B113" s="103" t="s">
        <v>742</v>
      </c>
      <c r="C113" s="98" t="s">
        <v>677</v>
      </c>
      <c r="D113" s="98" t="s">
        <v>678</v>
      </c>
      <c r="E113" s="98">
        <v>42</v>
      </c>
      <c r="F113" s="98" t="str">
        <f t="shared" si="5"/>
        <v>NatMS42</v>
      </c>
      <c r="G113" s="11">
        <v>0</v>
      </c>
      <c r="H113" s="11">
        <v>3.5181190000000001E-3</v>
      </c>
      <c r="I113" s="14">
        <v>99999</v>
      </c>
      <c r="AC113" s="227">
        <v>107</v>
      </c>
      <c r="AD113" s="14">
        <v>0</v>
      </c>
      <c r="AE113" s="7">
        <v>107</v>
      </c>
      <c r="AF113" s="23">
        <f>_xlfn.IFNA(VLOOKUP(AE113,MODEL!$D$8:$H$1196,5,FALSE),AF114-1/12)</f>
        <v>41.5</v>
      </c>
      <c r="AG113" s="97">
        <f t="shared" si="6"/>
        <v>41</v>
      </c>
      <c r="AH113" s="23" cm="1">
        <f t="array" ref="AH113">_xlfn.IFNA(INDEX(MODEL!$AT$8:$AT$1196,MATCH(AE113,MODEL!$D$8:$D$1196),0),AH114)</f>
        <v>0.44194874972626069</v>
      </c>
      <c r="AI113" s="271">
        <f t="shared" ca="1" si="7"/>
        <v>1.3026619489901161E-2</v>
      </c>
    </row>
    <row r="114" spans="2:35" x14ac:dyDescent="0.25">
      <c r="B114" s="103" t="s">
        <v>742</v>
      </c>
      <c r="C114" s="98" t="s">
        <v>677</v>
      </c>
      <c r="D114" s="98" t="s">
        <v>678</v>
      </c>
      <c r="E114" s="98">
        <v>43</v>
      </c>
      <c r="F114" s="98" t="str">
        <f t="shared" si="5"/>
        <v>NatMS43</v>
      </c>
      <c r="G114" s="11">
        <v>0</v>
      </c>
      <c r="H114" s="11">
        <v>3.894617E-3</v>
      </c>
      <c r="I114" s="14">
        <v>99999</v>
      </c>
      <c r="AC114" s="227">
        <v>108</v>
      </c>
      <c r="AD114" s="14">
        <v>0</v>
      </c>
      <c r="AE114" s="7">
        <v>108</v>
      </c>
      <c r="AF114" s="23">
        <f>_xlfn.IFNA(VLOOKUP(AE114,MODEL!$D$8:$H$1196,5,FALSE),AF115-1/12)</f>
        <v>41.583333333333336</v>
      </c>
      <c r="AG114" s="97">
        <f t="shared" si="6"/>
        <v>41</v>
      </c>
      <c r="AH114" s="23" cm="1">
        <f t="array" ref="AH114">_xlfn.IFNA(INDEX(MODEL!$AT$8:$AT$1196,MATCH(AE114,MODEL!$D$8:$D$1196),0),AH115)</f>
        <v>0.43767196361687499</v>
      </c>
      <c r="AI114" s="271">
        <f t="shared" ca="1" si="7"/>
        <v>1.3026619489901161E-2</v>
      </c>
    </row>
    <row r="115" spans="2:35" x14ac:dyDescent="0.25">
      <c r="B115" s="103" t="s">
        <v>742</v>
      </c>
      <c r="C115" s="98" t="s">
        <v>677</v>
      </c>
      <c r="D115" s="98" t="s">
        <v>678</v>
      </c>
      <c r="E115" s="98">
        <v>44</v>
      </c>
      <c r="F115" s="98" t="str">
        <f t="shared" si="5"/>
        <v>NatMS44</v>
      </c>
      <c r="G115" s="11">
        <v>0</v>
      </c>
      <c r="H115" s="11">
        <v>4.296823E-3</v>
      </c>
      <c r="I115" s="14">
        <v>99999</v>
      </c>
      <c r="AC115" s="227">
        <v>109</v>
      </c>
      <c r="AD115" s="14">
        <v>0</v>
      </c>
      <c r="AE115" s="7">
        <v>109</v>
      </c>
      <c r="AF115" s="23">
        <f>_xlfn.IFNA(VLOOKUP(AE115,MODEL!$D$8:$H$1196,5,FALSE),AF116-1/12)</f>
        <v>41.666666666666671</v>
      </c>
      <c r="AG115" s="97">
        <f t="shared" si="6"/>
        <v>41</v>
      </c>
      <c r="AH115" s="23" cm="1">
        <f t="array" ref="AH115">_xlfn.IFNA(INDEX(MODEL!$AT$8:$AT$1196,MATCH(AE115,MODEL!$D$8:$D$1196),0),AH116)</f>
        <v>0.43343656443173506</v>
      </c>
      <c r="AI115" s="271">
        <f t="shared" ca="1" si="7"/>
        <v>1.3026619489901159E-2</v>
      </c>
    </row>
    <row r="116" spans="2:35" x14ac:dyDescent="0.25">
      <c r="B116" s="103" t="s">
        <v>742</v>
      </c>
      <c r="C116" s="98" t="s">
        <v>677</v>
      </c>
      <c r="D116" s="98" t="s">
        <v>678</v>
      </c>
      <c r="E116" s="98">
        <v>45</v>
      </c>
      <c r="F116" s="98" t="str">
        <f t="shared" si="5"/>
        <v>NatMS45</v>
      </c>
      <c r="G116" s="11">
        <v>0</v>
      </c>
      <c r="H116" s="11">
        <v>4.7775869999999998E-3</v>
      </c>
      <c r="I116" s="14">
        <v>99999</v>
      </c>
      <c r="AC116" s="227">
        <v>110</v>
      </c>
      <c r="AD116" s="14">
        <v>0</v>
      </c>
      <c r="AE116" s="7">
        <v>110</v>
      </c>
      <c r="AF116" s="23">
        <f>_xlfn.IFNA(VLOOKUP(AE116,MODEL!$D$8:$H$1196,5,FALSE),AF117-1/12)</f>
        <v>41.75</v>
      </c>
      <c r="AG116" s="97">
        <f t="shared" si="6"/>
        <v>41</v>
      </c>
      <c r="AH116" s="23" cm="1">
        <f t="array" ref="AH116">_xlfn.IFNA(INDEX(MODEL!$AT$8:$AT$1196,MATCH(AE116,MODEL!$D$8:$D$1196),0),AH117)</f>
        <v>0.42924215166507446</v>
      </c>
      <c r="AI116" s="271">
        <f t="shared" ca="1" si="7"/>
        <v>1.3026619489901159E-2</v>
      </c>
    </row>
    <row r="117" spans="2:35" x14ac:dyDescent="0.25">
      <c r="B117" s="103" t="s">
        <v>742</v>
      </c>
      <c r="C117" s="98" t="s">
        <v>677</v>
      </c>
      <c r="D117" s="98" t="s">
        <v>678</v>
      </c>
      <c r="E117" s="98">
        <v>46</v>
      </c>
      <c r="F117" s="98" t="str">
        <f t="shared" si="5"/>
        <v>NatMS46</v>
      </c>
      <c r="G117" s="11">
        <v>0</v>
      </c>
      <c r="H117" s="11">
        <v>5.3333900000000004E-3</v>
      </c>
      <c r="I117" s="14">
        <v>99999</v>
      </c>
      <c r="AC117" s="227">
        <v>111</v>
      </c>
      <c r="AD117" s="14">
        <v>0</v>
      </c>
      <c r="AE117" s="7">
        <v>111</v>
      </c>
      <c r="AF117" s="23">
        <f>_xlfn.IFNA(VLOOKUP(AE117,MODEL!$D$8:$H$1196,5,FALSE),AF118-1/12)</f>
        <v>41.833333333333336</v>
      </c>
      <c r="AG117" s="97">
        <f t="shared" si="6"/>
        <v>41</v>
      </c>
      <c r="AH117" s="23" cm="1">
        <f t="array" ref="AH117">_xlfn.IFNA(INDEX(MODEL!$AT$8:$AT$1196,MATCH(AE117,MODEL!$D$8:$D$1196),0),AH118)</f>
        <v>0.42508832868686469</v>
      </c>
      <c r="AI117" s="271">
        <f t="shared" ca="1" si="7"/>
        <v>1.3026619489901159E-2</v>
      </c>
    </row>
    <row r="118" spans="2:35" x14ac:dyDescent="0.25">
      <c r="B118" s="103" t="s">
        <v>742</v>
      </c>
      <c r="C118" s="98" t="s">
        <v>677</v>
      </c>
      <c r="D118" s="98" t="s">
        <v>678</v>
      </c>
      <c r="E118" s="98">
        <v>47</v>
      </c>
      <c r="F118" s="98" t="str">
        <f t="shared" si="5"/>
        <v>NatMS47</v>
      </c>
      <c r="G118" s="11">
        <v>0</v>
      </c>
      <c r="H118" s="11">
        <v>5.9416779999999997E-3</v>
      </c>
      <c r="I118" s="14">
        <v>99999</v>
      </c>
      <c r="AC118" s="227">
        <v>112</v>
      </c>
      <c r="AD118" s="14">
        <v>0</v>
      </c>
      <c r="AE118" s="7">
        <v>112</v>
      </c>
      <c r="AF118" s="23">
        <f>_xlfn.IFNA(VLOOKUP(AE118,MODEL!$D$8:$H$1196,5,FALSE),AF119-1/12)</f>
        <v>41.916666666666671</v>
      </c>
      <c r="AG118" s="97">
        <f t="shared" si="6"/>
        <v>41</v>
      </c>
      <c r="AH118" s="23" cm="1">
        <f t="array" ref="AH118">_xlfn.IFNA(INDEX(MODEL!$AT$8:$AT$1196,MATCH(AE118,MODEL!$D$8:$D$1196),0),AH119)</f>
        <v>0.42097470270530907</v>
      </c>
      <c r="AI118" s="271">
        <f t="shared" ca="1" si="7"/>
        <v>1.3026619489901159E-2</v>
      </c>
    </row>
    <row r="119" spans="2:35" x14ac:dyDescent="0.25">
      <c r="B119" s="103" t="s">
        <v>742</v>
      </c>
      <c r="C119" s="98" t="s">
        <v>677</v>
      </c>
      <c r="D119" s="98" t="s">
        <v>678</v>
      </c>
      <c r="E119" s="98">
        <v>48</v>
      </c>
      <c r="F119" s="98" t="str">
        <f t="shared" si="5"/>
        <v>NatMS48</v>
      </c>
      <c r="G119" s="11">
        <v>0</v>
      </c>
      <c r="H119" s="11">
        <v>6.641437E-3</v>
      </c>
      <c r="I119" s="14">
        <v>99999</v>
      </c>
      <c r="AC119" s="227">
        <v>113</v>
      </c>
      <c r="AD119" s="14">
        <v>0</v>
      </c>
      <c r="AE119" s="7">
        <v>113</v>
      </c>
      <c r="AF119" s="23">
        <f>_xlfn.IFNA(VLOOKUP(AE119,MODEL!$D$8:$H$1196,5,FALSE),AF120-1/12)</f>
        <v>42</v>
      </c>
      <c r="AG119" s="97">
        <f t="shared" si="6"/>
        <v>42</v>
      </c>
      <c r="AH119" s="23" cm="1">
        <f t="array" ref="AH119">_xlfn.IFNA(INDEX(MODEL!$AT$8:$AT$1196,MATCH(AE119,MODEL!$D$8:$D$1196),0),AH120)</f>
        <v>0.41689038442500659</v>
      </c>
      <c r="AI119" s="271">
        <f t="shared" ca="1" si="7"/>
        <v>1.2436727564107642E-2</v>
      </c>
    </row>
    <row r="120" spans="2:35" x14ac:dyDescent="0.25">
      <c r="B120" s="103" t="s">
        <v>742</v>
      </c>
      <c r="C120" s="98" t="s">
        <v>677</v>
      </c>
      <c r="D120" s="98" t="s">
        <v>678</v>
      </c>
      <c r="E120" s="98">
        <v>49</v>
      </c>
      <c r="F120" s="98" t="str">
        <f t="shared" si="5"/>
        <v>NatMS49</v>
      </c>
      <c r="G120" s="11">
        <v>0</v>
      </c>
      <c r="H120" s="11">
        <v>7.410107E-3</v>
      </c>
      <c r="I120" s="14">
        <v>99999</v>
      </c>
      <c r="AC120" s="227">
        <v>114</v>
      </c>
      <c r="AD120" s="14">
        <v>0</v>
      </c>
      <c r="AE120" s="7">
        <v>114</v>
      </c>
      <c r="AF120" s="23">
        <f>_xlfn.IFNA(VLOOKUP(AE120,MODEL!$D$8:$H$1196,5,FALSE),AF121-1/12)</f>
        <v>42.083333333333336</v>
      </c>
      <c r="AG120" s="97">
        <f t="shared" si="6"/>
        <v>42</v>
      </c>
      <c r="AH120" s="23" cm="1">
        <f t="array" ref="AH120">_xlfn.IFNA(INDEX(MODEL!$AT$8:$AT$1196,MATCH(AE120,MODEL!$D$8:$D$1196),0),AH121)</f>
        <v>0.41284569241133634</v>
      </c>
      <c r="AI120" s="271">
        <f t="shared" ca="1" si="7"/>
        <v>1.1840999835164527E-2</v>
      </c>
    </row>
    <row r="121" spans="2:35" x14ac:dyDescent="0.25">
      <c r="B121" s="103" t="s">
        <v>742</v>
      </c>
      <c r="C121" s="98" t="s">
        <v>677</v>
      </c>
      <c r="D121" s="98" t="s">
        <v>678</v>
      </c>
      <c r="E121" s="98">
        <v>50</v>
      </c>
      <c r="F121" s="98" t="str">
        <f t="shared" si="5"/>
        <v>NatMS50</v>
      </c>
      <c r="G121" s="11">
        <v>0</v>
      </c>
      <c r="H121" s="11">
        <v>8.2749550000000005E-3</v>
      </c>
      <c r="I121" s="14">
        <v>99999</v>
      </c>
      <c r="AC121" s="227">
        <v>115</v>
      </c>
      <c r="AD121" s="14">
        <v>0</v>
      </c>
      <c r="AE121" s="7">
        <v>115</v>
      </c>
      <c r="AF121" s="23">
        <f>_xlfn.IFNA(VLOOKUP(AE121,MODEL!$D$8:$H$1196,5,FALSE),AF122-1/12)</f>
        <v>42.166666666666671</v>
      </c>
      <c r="AG121" s="97">
        <f t="shared" si="6"/>
        <v>42</v>
      </c>
      <c r="AH121" s="23" cm="1">
        <f t="array" ref="AH121">_xlfn.IFNA(INDEX(MODEL!$AT$8:$AT$1196,MATCH(AE121,MODEL!$D$8:$D$1196),0),AH122)</f>
        <v>0.40884024220821541</v>
      </c>
      <c r="AI121" s="271">
        <f t="shared" ca="1" si="7"/>
        <v>1.1239379127678993E-2</v>
      </c>
    </row>
    <row r="122" spans="2:35" x14ac:dyDescent="0.25">
      <c r="B122" s="103" t="s">
        <v>742</v>
      </c>
      <c r="C122" s="98" t="s">
        <v>677</v>
      </c>
      <c r="D122" s="98" t="s">
        <v>678</v>
      </c>
      <c r="E122" s="98">
        <v>51</v>
      </c>
      <c r="F122" s="98" t="str">
        <f t="shared" si="5"/>
        <v>NatMS51</v>
      </c>
      <c r="G122" s="11">
        <v>0</v>
      </c>
      <c r="H122" s="11">
        <v>9.2044520000000001E-3</v>
      </c>
      <c r="I122" s="14">
        <v>99999</v>
      </c>
      <c r="AC122" s="227">
        <v>116</v>
      </c>
      <c r="AD122" s="14">
        <v>0</v>
      </c>
      <c r="AE122" s="7">
        <v>116</v>
      </c>
      <c r="AF122" s="23">
        <f>_xlfn.IFNA(VLOOKUP(AE122,MODEL!$D$8:$H$1196,5,FALSE),AF123-1/12)</f>
        <v>42.25</v>
      </c>
      <c r="AG122" s="97">
        <f t="shared" si="6"/>
        <v>42</v>
      </c>
      <c r="AH122" s="23" cm="1">
        <f t="array" ref="AH122">_xlfn.IFNA(INDEX(MODEL!$AT$8:$AT$1196,MATCH(AE122,MODEL!$D$8:$D$1196),0),AH123)</f>
        <v>0.40487365308957368</v>
      </c>
      <c r="AI122" s="271">
        <f t="shared" ca="1" si="7"/>
        <v>1.0631807706104928E-2</v>
      </c>
    </row>
    <row r="123" spans="2:35" x14ac:dyDescent="0.25">
      <c r="B123" s="103" t="s">
        <v>742</v>
      </c>
      <c r="C123" s="98" t="s">
        <v>677</v>
      </c>
      <c r="D123" s="98" t="s">
        <v>678</v>
      </c>
      <c r="E123" s="98">
        <v>52</v>
      </c>
      <c r="F123" s="98" t="str">
        <f t="shared" si="5"/>
        <v>NatMS52</v>
      </c>
      <c r="G123" s="11">
        <v>0</v>
      </c>
      <c r="H123" s="11">
        <v>1.0285954999999999E-2</v>
      </c>
      <c r="I123" s="14">
        <v>99999</v>
      </c>
      <c r="AC123" s="227">
        <v>117</v>
      </c>
      <c r="AD123" s="14">
        <v>0</v>
      </c>
      <c r="AE123" s="7">
        <v>117</v>
      </c>
      <c r="AF123" s="23">
        <f>_xlfn.IFNA(VLOOKUP(AE123,MODEL!$D$8:$H$1196,5,FALSE),AF124-1/12)</f>
        <v>42.333333333333336</v>
      </c>
      <c r="AG123" s="97">
        <f t="shared" si="6"/>
        <v>42</v>
      </c>
      <c r="AH123" s="23" cm="1">
        <f t="array" ref="AH123">_xlfn.IFNA(INDEX(MODEL!$AT$8:$AT$1196,MATCH(AE123,MODEL!$D$8:$D$1196),0),AH124)</f>
        <v>0.40094554802316512</v>
      </c>
      <c r="AI123" s="271">
        <f t="shared" ca="1" si="7"/>
        <v>1.001822726925506E-2</v>
      </c>
    </row>
    <row r="124" spans="2:35" x14ac:dyDescent="0.25">
      <c r="B124" s="103" t="s">
        <v>742</v>
      </c>
      <c r="C124" s="98" t="s">
        <v>677</v>
      </c>
      <c r="D124" s="98" t="s">
        <v>678</v>
      </c>
      <c r="E124" s="98">
        <v>53</v>
      </c>
      <c r="F124" s="98" t="str">
        <f t="shared" si="5"/>
        <v>NatMS53</v>
      </c>
      <c r="G124" s="11">
        <v>0</v>
      </c>
      <c r="H124" s="11">
        <v>1.1401855000000001E-2</v>
      </c>
      <c r="I124" s="14">
        <v>99999</v>
      </c>
      <c r="AC124" s="227">
        <v>118</v>
      </c>
      <c r="AD124" s="14">
        <v>0</v>
      </c>
      <c r="AE124" s="7">
        <v>118</v>
      </c>
      <c r="AF124" s="23">
        <f>_xlfn.IFNA(VLOOKUP(AE124,MODEL!$D$8:$H$1196,5,FALSE),AF125-1/12)</f>
        <v>42.416666666666671</v>
      </c>
      <c r="AG124" s="97">
        <f t="shared" si="6"/>
        <v>42</v>
      </c>
      <c r="AH124" s="23" cm="1">
        <f t="array" ref="AH124">_xlfn.IFNA(INDEX(MODEL!$AT$8:$AT$1196,MATCH(AE124,MODEL!$D$8:$D$1196),0),AH125)</f>
        <v>0.39705555363472977</v>
      </c>
      <c r="AI124" s="271">
        <f t="shared" ca="1" si="7"/>
        <v>9.3985789447593154E-3</v>
      </c>
    </row>
    <row r="125" spans="2:35" x14ac:dyDescent="0.25">
      <c r="B125" s="103" t="s">
        <v>742</v>
      </c>
      <c r="C125" s="98" t="s">
        <v>677</v>
      </c>
      <c r="D125" s="98" t="s">
        <v>678</v>
      </c>
      <c r="E125" s="98">
        <v>54</v>
      </c>
      <c r="F125" s="98" t="str">
        <f t="shared" si="5"/>
        <v>NatMS54</v>
      </c>
      <c r="G125" s="11">
        <v>0</v>
      </c>
      <c r="H125" s="11">
        <v>1.2611931999999999E-2</v>
      </c>
      <c r="I125" s="14">
        <v>99999</v>
      </c>
      <c r="AC125" s="227">
        <v>119</v>
      </c>
      <c r="AD125" s="14">
        <v>0</v>
      </c>
      <c r="AE125" s="7">
        <v>119</v>
      </c>
      <c r="AF125" s="23">
        <f>_xlfn.IFNA(VLOOKUP(AE125,MODEL!$D$8:$H$1196,5,FALSE),AF126-1/12)</f>
        <v>42.5</v>
      </c>
      <c r="AG125" s="97">
        <f t="shared" si="6"/>
        <v>42</v>
      </c>
      <c r="AH125" s="23" cm="1">
        <f t="array" ref="AH125">_xlfn.IFNA(INDEX(MODEL!$AT$8:$AT$1196,MATCH(AE125,MODEL!$D$8:$D$1196),0),AH126)</f>
        <v>0.3932033001725041</v>
      </c>
      <c r="AI125" s="271">
        <f t="shared" ca="1" si="7"/>
        <v>9.3985789447593171E-3</v>
      </c>
    </row>
    <row r="126" spans="2:35" ht="15.75" thickBot="1" x14ac:dyDescent="0.3">
      <c r="B126" s="103" t="s">
        <v>742</v>
      </c>
      <c r="C126" s="98" t="s">
        <v>677</v>
      </c>
      <c r="D126" s="98" t="s">
        <v>678</v>
      </c>
      <c r="E126" s="98">
        <v>55</v>
      </c>
      <c r="F126" s="98" t="str">
        <f t="shared" si="5"/>
        <v>NatMS55</v>
      </c>
      <c r="G126" s="11">
        <v>0</v>
      </c>
      <c r="H126" s="11">
        <v>1.3881576E-2</v>
      </c>
      <c r="I126" s="14">
        <v>99999</v>
      </c>
      <c r="AC126" s="228">
        <v>120</v>
      </c>
      <c r="AD126" s="15">
        <v>0</v>
      </c>
      <c r="AE126" s="7">
        <v>120</v>
      </c>
      <c r="AF126" s="23">
        <f>_xlfn.IFNA(VLOOKUP(AE126,MODEL!$D$8:$H$1196,5,FALSE),AF127-1/12)</f>
        <v>42.583333333333336</v>
      </c>
      <c r="AG126" s="97">
        <f t="shared" si="6"/>
        <v>42</v>
      </c>
      <c r="AH126" s="23" cm="1">
        <f t="array" ref="AH126">_xlfn.IFNA(INDEX(MODEL!$AT$8:$AT$1196,MATCH(AE126,MODEL!$D$8:$D$1196),0),AH127)</f>
        <v>0.38938842147207531</v>
      </c>
      <c r="AI126" s="271">
        <f t="shared" ca="1" si="7"/>
        <v>9.3985789447593188E-3</v>
      </c>
    </row>
    <row r="127" spans="2:35" x14ac:dyDescent="0.25">
      <c r="B127" s="103" t="s">
        <v>742</v>
      </c>
      <c r="C127" s="98" t="s">
        <v>677</v>
      </c>
      <c r="D127" s="98" t="s">
        <v>678</v>
      </c>
      <c r="E127" s="98">
        <v>56</v>
      </c>
      <c r="F127" s="98" t="str">
        <f t="shared" si="5"/>
        <v>NatMS56</v>
      </c>
      <c r="G127" s="11">
        <v>0</v>
      </c>
      <c r="H127" s="11">
        <v>1.551168E-2</v>
      </c>
      <c r="I127" s="14">
        <v>99999</v>
      </c>
      <c r="AE127" s="7">
        <v>121</v>
      </c>
      <c r="AF127" s="23">
        <f>_xlfn.IFNA(VLOOKUP(AE127,MODEL!$D$8:$H$1196,5,FALSE),AF128-1/12)</f>
        <v>42.666666666666671</v>
      </c>
      <c r="AG127" s="97">
        <f t="shared" si="6"/>
        <v>42</v>
      </c>
      <c r="AH127" s="23" cm="1">
        <f t="array" ref="AH127">_xlfn.IFNA(INDEX(MODEL!$AT$8:$AT$1196,MATCH(AE127,MODEL!$D$8:$D$1196),0),AH128)</f>
        <v>0.38561055492157659</v>
      </c>
      <c r="AI127" s="271">
        <f t="shared" ca="1" si="7"/>
        <v>9.3985789447593206E-3</v>
      </c>
    </row>
    <row r="128" spans="2:35" x14ac:dyDescent="0.25">
      <c r="B128" s="103" t="s">
        <v>742</v>
      </c>
      <c r="C128" s="98" t="s">
        <v>677</v>
      </c>
      <c r="D128" s="98" t="s">
        <v>678</v>
      </c>
      <c r="E128" s="98">
        <v>57</v>
      </c>
      <c r="F128" s="98" t="str">
        <f t="shared" si="5"/>
        <v>NatMS57</v>
      </c>
      <c r="G128" s="11">
        <v>0</v>
      </c>
      <c r="H128" s="11">
        <v>1.7150959E-2</v>
      </c>
      <c r="I128" s="14">
        <v>99999</v>
      </c>
      <c r="AE128" s="7">
        <v>122</v>
      </c>
      <c r="AF128" s="23">
        <f>_xlfn.IFNA(VLOOKUP(AE128,MODEL!$D$8:$H$1196,5,FALSE),AF129-1/12)</f>
        <v>42.75</v>
      </c>
      <c r="AG128" s="97">
        <f t="shared" si="6"/>
        <v>42</v>
      </c>
      <c r="AH128" s="23" cm="1">
        <f t="array" ref="AH128">_xlfn.IFNA(INDEX(MODEL!$AT$8:$AT$1196,MATCH(AE128,MODEL!$D$8:$D$1196),0),AH129)</f>
        <v>0.38186934142722023</v>
      </c>
      <c r="AI128" s="271">
        <f t="shared" ca="1" si="7"/>
        <v>9.3985789447593206E-3</v>
      </c>
    </row>
    <row r="129" spans="2:35" x14ac:dyDescent="0.25">
      <c r="B129" s="103" t="s">
        <v>742</v>
      </c>
      <c r="C129" s="98" t="s">
        <v>677</v>
      </c>
      <c r="D129" s="98" t="s">
        <v>678</v>
      </c>
      <c r="E129" s="98">
        <v>58</v>
      </c>
      <c r="F129" s="98" t="str">
        <f t="shared" si="5"/>
        <v>NatMS58</v>
      </c>
      <c r="G129" s="11">
        <v>0</v>
      </c>
      <c r="H129" s="11">
        <v>1.8927757999999999E-2</v>
      </c>
      <c r="I129" s="14">
        <v>99999</v>
      </c>
      <c r="AE129" s="7">
        <v>123</v>
      </c>
      <c r="AF129" s="23">
        <f>_xlfn.IFNA(VLOOKUP(AE129,MODEL!$D$8:$H$1196,5,FALSE),AF130-1/12)</f>
        <v>42.833333333333336</v>
      </c>
      <c r="AG129" s="97">
        <f t="shared" si="6"/>
        <v>42</v>
      </c>
      <c r="AH129" s="23" cm="1">
        <f t="array" ref="AH129">_xlfn.IFNA(INDEX(MODEL!$AT$8:$AT$1196,MATCH(AE129,MODEL!$D$8:$D$1196),0),AH130)</f>
        <v>0.37816442537916478</v>
      </c>
      <c r="AI129" s="271">
        <f t="shared" ca="1" si="7"/>
        <v>9.3985789447593223E-3</v>
      </c>
    </row>
    <row r="130" spans="2:35" x14ac:dyDescent="0.25">
      <c r="B130" s="103" t="s">
        <v>742</v>
      </c>
      <c r="C130" s="98" t="s">
        <v>677</v>
      </c>
      <c r="D130" s="98" t="s">
        <v>678</v>
      </c>
      <c r="E130" s="98">
        <v>59</v>
      </c>
      <c r="F130" s="98" t="str">
        <f t="shared" si="5"/>
        <v>NatMS59</v>
      </c>
      <c r="G130" s="11">
        <v>0</v>
      </c>
      <c r="H130" s="11">
        <v>2.0923807999999999E-2</v>
      </c>
      <c r="I130" s="14">
        <v>99999</v>
      </c>
      <c r="AE130" s="7">
        <v>124</v>
      </c>
      <c r="AF130" s="23">
        <f>_xlfn.IFNA(VLOOKUP(AE130,MODEL!$D$8:$H$1196,5,FALSE),AF131-1/12)</f>
        <v>42.916666666666671</v>
      </c>
      <c r="AG130" s="97">
        <f t="shared" si="6"/>
        <v>42</v>
      </c>
      <c r="AH130" s="23" cm="1">
        <f t="array" ref="AH130">_xlfn.IFNA(INDEX(MODEL!$AT$8:$AT$1196,MATCH(AE130,MODEL!$D$8:$D$1196),0),AH131)</f>
        <v>0.374495454617714</v>
      </c>
      <c r="AI130" s="271">
        <f t="shared" ca="1" si="7"/>
        <v>9.398578944759324E-3</v>
      </c>
    </row>
    <row r="131" spans="2:35" x14ac:dyDescent="0.25">
      <c r="B131" s="103" t="s">
        <v>742</v>
      </c>
      <c r="C131" s="98" t="s">
        <v>677</v>
      </c>
      <c r="D131" s="98" t="s">
        <v>678</v>
      </c>
      <c r="E131" s="98">
        <v>60</v>
      </c>
      <c r="F131" s="98" t="str">
        <f t="shared" si="5"/>
        <v>NatMS60</v>
      </c>
      <c r="G131" s="11">
        <v>0</v>
      </c>
      <c r="H131" s="11">
        <v>2.2768368000000001E-2</v>
      </c>
      <c r="I131" s="14">
        <v>99999</v>
      </c>
      <c r="AE131" s="7">
        <v>125</v>
      </c>
      <c r="AF131" s="23">
        <f>_xlfn.IFNA(VLOOKUP(AE131,MODEL!$D$8:$H$1196,5,FALSE),AF132-1/12)</f>
        <v>43</v>
      </c>
      <c r="AG131" s="97">
        <f t="shared" si="6"/>
        <v>43</v>
      </c>
      <c r="AH131" s="23" cm="1">
        <f t="array" ref="AH131">_xlfn.IFNA(INDEX(MODEL!$AT$8:$AT$1196,MATCH(AE131,MODEL!$D$8:$D$1196),0),AH132)</f>
        <v>0.37084736327012163</v>
      </c>
      <c r="AI131" s="271">
        <f t="shared" ca="1" si="7"/>
        <v>8.922724603281456E-3</v>
      </c>
    </row>
    <row r="132" spans="2:35" x14ac:dyDescent="0.25">
      <c r="B132" s="103" t="s">
        <v>742</v>
      </c>
      <c r="C132" s="98" t="s">
        <v>677</v>
      </c>
      <c r="D132" s="98" t="s">
        <v>678</v>
      </c>
      <c r="E132" s="98">
        <v>61</v>
      </c>
      <c r="F132" s="98" t="str">
        <f t="shared" si="5"/>
        <v>NatMS61</v>
      </c>
      <c r="G132" s="11">
        <v>0</v>
      </c>
      <c r="H132" s="11">
        <v>2.5172737000000001E-2</v>
      </c>
      <c r="I132" s="14">
        <v>99999</v>
      </c>
      <c r="AE132" s="7">
        <v>126</v>
      </c>
      <c r="AF132" s="23">
        <f>_xlfn.IFNA(VLOOKUP(AE132,MODEL!$D$8:$H$1196,5,FALSE),AF133-1/12)</f>
        <v>43.083333333333336</v>
      </c>
      <c r="AG132" s="97">
        <f t="shared" si="6"/>
        <v>43</v>
      </c>
      <c r="AH132" s="23" cm="1">
        <f t="array" ref="AH132">_xlfn.IFNA(INDEX(MODEL!$AT$8:$AT$1196,MATCH(AE132,MODEL!$D$8:$D$1196),0),AH133)</f>
        <v>0.36723480925767249</v>
      </c>
      <c r="AI132" s="271">
        <f t="shared" ca="1" si="7"/>
        <v>8.4421248827181768E-3</v>
      </c>
    </row>
    <row r="133" spans="2:35" x14ac:dyDescent="0.25">
      <c r="B133" s="103" t="s">
        <v>742</v>
      </c>
      <c r="C133" s="98" t="s">
        <v>677</v>
      </c>
      <c r="D133" s="98" t="s">
        <v>678</v>
      </c>
      <c r="E133" s="98">
        <v>62</v>
      </c>
      <c r="F133" s="98" t="str">
        <f t="shared" si="5"/>
        <v>NatMS62</v>
      </c>
      <c r="G133" s="11">
        <v>0</v>
      </c>
      <c r="H133" s="11">
        <v>2.7365654999999999E-2</v>
      </c>
      <c r="I133" s="14">
        <v>99999</v>
      </c>
      <c r="AE133" s="7">
        <v>127</v>
      </c>
      <c r="AF133" s="23">
        <f>_xlfn.IFNA(VLOOKUP(AE133,MODEL!$D$8:$H$1196,5,FALSE),AF134-1/12)</f>
        <v>43.166666666666671</v>
      </c>
      <c r="AG133" s="97">
        <f t="shared" si="6"/>
        <v>43</v>
      </c>
      <c r="AH133" s="23" cm="1">
        <f t="array" ref="AH133">_xlfn.IFNA(INDEX(MODEL!$AT$8:$AT$1196,MATCH(AE133,MODEL!$D$8:$D$1196),0),AH134)</f>
        <v>0.36365744639874209</v>
      </c>
      <c r="AI133" s="271">
        <f t="shared" ca="1" si="7"/>
        <v>7.9567330993806241E-3</v>
      </c>
    </row>
    <row r="134" spans="2:35" x14ac:dyDescent="0.25">
      <c r="B134" s="103" t="s">
        <v>742</v>
      </c>
      <c r="C134" s="98" t="s">
        <v>677</v>
      </c>
      <c r="D134" s="98" t="s">
        <v>678</v>
      </c>
      <c r="E134" s="98">
        <v>63</v>
      </c>
      <c r="F134" s="98" t="str">
        <f t="shared" ref="F134:F197" si="8">B134&amp;C134&amp;D134&amp;E134</f>
        <v>NatMS63</v>
      </c>
      <c r="G134" s="11">
        <v>0</v>
      </c>
      <c r="H134" s="11">
        <v>3.0319382999999998E-2</v>
      </c>
      <c r="I134" s="14">
        <v>99999</v>
      </c>
      <c r="AE134" s="7">
        <v>128</v>
      </c>
      <c r="AF134" s="23">
        <f>_xlfn.IFNA(VLOOKUP(AE134,MODEL!$D$8:$H$1196,5,FALSE),AF135-1/12)</f>
        <v>43.25</v>
      </c>
      <c r="AG134" s="97">
        <f t="shared" ref="AG134:AG197" si="9">ROUNDDOWN(AF134,0)</f>
        <v>43</v>
      </c>
      <c r="AH134" s="23" cm="1">
        <f t="array" ref="AH134">_xlfn.IFNA(INDEX(MODEL!$AT$8:$AT$1196,MATCH(AE134,MODEL!$D$8:$D$1196),0),AH135)</f>
        <v>0.36011493188398236</v>
      </c>
      <c r="AI134" s="271">
        <f t="shared" ref="AI134:AI197" ca="1" si="10">IF(OR(IFERROR(AH134,0)=0,AE134&lt;=WOPBrthWP),0,IF(AG134&gt;60,AI133*AH134/AH133,AI133*AH133/AH134)
+VLOOKUP(MIN(MAX(AC$6:AC$126),AG134),Tbl_Births,2,FALSE)/12
-IF(AE134&lt;=WOPBrthWP+WOPBrthPer,0,VLOOKUP(MIN(MAX(AC$6:AC$126),OFFSET(AG134,-WOPBrthPer,0)),Tbl_Births,2,FALSE)/12*OFFSET(AH134,-WOPBrthPer,0)/AH134))</f>
        <v>7.4665021103441035E-3</v>
      </c>
    </row>
    <row r="135" spans="2:35" x14ac:dyDescent="0.25">
      <c r="B135" s="103" t="s">
        <v>742</v>
      </c>
      <c r="C135" s="98" t="s">
        <v>677</v>
      </c>
      <c r="D135" s="98" t="s">
        <v>678</v>
      </c>
      <c r="E135" s="98">
        <v>64</v>
      </c>
      <c r="F135" s="98" t="str">
        <f t="shared" si="8"/>
        <v>NatMS64</v>
      </c>
      <c r="G135" s="11">
        <v>0</v>
      </c>
      <c r="H135" s="11">
        <v>3.2976565999999999E-2</v>
      </c>
      <c r="I135" s="14">
        <v>99999</v>
      </c>
      <c r="AE135" s="7">
        <v>129</v>
      </c>
      <c r="AF135" s="23">
        <f>_xlfn.IFNA(VLOOKUP(AE135,MODEL!$D$8:$H$1196,5,FALSE),AF136-1/12)</f>
        <v>43.333333333333336</v>
      </c>
      <c r="AG135" s="97">
        <f t="shared" si="9"/>
        <v>43</v>
      </c>
      <c r="AH135" s="23" cm="1">
        <f t="array" ref="AH135">_xlfn.IFNA(INDEX(MODEL!$AT$8:$AT$1196,MATCH(AE135,MODEL!$D$8:$D$1196),0),AH136)</f>
        <v>0.35660692624347107</v>
      </c>
      <c r="AI135" s="271">
        <f t="shared" ca="1" si="10"/>
        <v>6.971384308930499E-3</v>
      </c>
    </row>
    <row r="136" spans="2:35" x14ac:dyDescent="0.25">
      <c r="B136" s="103" t="s">
        <v>742</v>
      </c>
      <c r="C136" s="98" t="s">
        <v>677</v>
      </c>
      <c r="D136" s="98" t="s">
        <v>678</v>
      </c>
      <c r="E136" s="98">
        <v>65</v>
      </c>
      <c r="F136" s="98" t="str">
        <f t="shared" si="8"/>
        <v>NatMS65</v>
      </c>
      <c r="G136" s="11">
        <v>0</v>
      </c>
      <c r="H136" s="11">
        <v>3.6214945999999998E-2</v>
      </c>
      <c r="I136" s="14">
        <v>99999</v>
      </c>
      <c r="AE136" s="7">
        <v>130</v>
      </c>
      <c r="AF136" s="23">
        <f>_xlfn.IFNA(VLOOKUP(AE136,MODEL!$D$8:$H$1196,5,FALSE),AF137-1/12)</f>
        <v>43.416666666666671</v>
      </c>
      <c r="AG136" s="97">
        <f t="shared" si="9"/>
        <v>43</v>
      </c>
      <c r="AH136" s="23" cm="1">
        <f t="array" ref="AH136">_xlfn.IFNA(INDEX(MODEL!$AT$8:$AT$1196,MATCH(AE136,MODEL!$D$8:$D$1196),0),AH137)</f>
        <v>0.35313309331418141</v>
      </c>
      <c r="AI136" s="271">
        <f t="shared" ca="1" si="10"/>
        <v>6.4713316201462472E-3</v>
      </c>
    </row>
    <row r="137" spans="2:35" x14ac:dyDescent="0.25">
      <c r="B137" s="103" t="s">
        <v>742</v>
      </c>
      <c r="C137" s="98" t="s">
        <v>677</v>
      </c>
      <c r="D137" s="98" t="s">
        <v>678</v>
      </c>
      <c r="E137" s="98">
        <v>66</v>
      </c>
      <c r="F137" s="98" t="str">
        <f t="shared" si="8"/>
        <v>NatMS66</v>
      </c>
      <c r="G137" s="11">
        <v>0</v>
      </c>
      <c r="H137" s="11">
        <v>3.9864166999999999E-2</v>
      </c>
      <c r="I137" s="14">
        <v>99999</v>
      </c>
      <c r="AE137" s="7">
        <v>131</v>
      </c>
      <c r="AF137" s="23">
        <f>_xlfn.IFNA(VLOOKUP(AE137,MODEL!$D$8:$H$1196,5,FALSE),AF138-1/12)</f>
        <v>43.5</v>
      </c>
      <c r="AG137" s="97">
        <f t="shared" si="9"/>
        <v>43</v>
      </c>
      <c r="AH137" s="23" cm="1">
        <f t="array" ref="AH137">_xlfn.IFNA(INDEX(MODEL!$AT$8:$AT$1196,MATCH(AE137,MODEL!$D$8:$D$1196),0),AH138)</f>
        <v>0.34969310020776828</v>
      </c>
      <c r="AI137" s="271">
        <f t="shared" ca="1" si="10"/>
        <v>6.4713316201462472E-3</v>
      </c>
    </row>
    <row r="138" spans="2:35" x14ac:dyDescent="0.25">
      <c r="B138" s="103" t="s">
        <v>742</v>
      </c>
      <c r="C138" s="98" t="s">
        <v>677</v>
      </c>
      <c r="D138" s="98" t="s">
        <v>678</v>
      </c>
      <c r="E138" s="98">
        <v>67</v>
      </c>
      <c r="F138" s="98" t="str">
        <f t="shared" si="8"/>
        <v>NatMS67</v>
      </c>
      <c r="G138" s="11">
        <v>0</v>
      </c>
      <c r="H138" s="11">
        <v>4.3804808000000001E-2</v>
      </c>
      <c r="I138" s="14">
        <v>99999</v>
      </c>
      <c r="AE138" s="7">
        <v>132</v>
      </c>
      <c r="AF138" s="23">
        <f>_xlfn.IFNA(VLOOKUP(AE138,MODEL!$D$8:$H$1196,5,FALSE),AF139-1/12)</f>
        <v>43.583333333333336</v>
      </c>
      <c r="AG138" s="97">
        <f t="shared" si="9"/>
        <v>43</v>
      </c>
      <c r="AH138" s="23" cm="1">
        <f t="array" ref="AH138">_xlfn.IFNA(INDEX(MODEL!$AT$8:$AT$1196,MATCH(AE138,MODEL!$D$8:$D$1196),0),AH139)</f>
        <v>0.34628661727866844</v>
      </c>
      <c r="AI138" s="271">
        <f t="shared" ca="1" si="10"/>
        <v>6.4713316201462472E-3</v>
      </c>
    </row>
    <row r="139" spans="2:35" x14ac:dyDescent="0.25">
      <c r="B139" s="103" t="s">
        <v>742</v>
      </c>
      <c r="C139" s="98" t="s">
        <v>677</v>
      </c>
      <c r="D139" s="98" t="s">
        <v>678</v>
      </c>
      <c r="E139" s="98">
        <v>68</v>
      </c>
      <c r="F139" s="98" t="str">
        <f t="shared" si="8"/>
        <v>NatMS68</v>
      </c>
      <c r="G139" s="11">
        <v>0</v>
      </c>
      <c r="H139" s="11">
        <v>4.8046780999999997E-2</v>
      </c>
      <c r="I139" s="14">
        <v>99999</v>
      </c>
      <c r="AE139" s="7">
        <v>133</v>
      </c>
      <c r="AF139" s="23">
        <f>_xlfn.IFNA(VLOOKUP(AE139,MODEL!$D$8:$H$1196,5,FALSE),AF140-1/12)</f>
        <v>43.666666666666671</v>
      </c>
      <c r="AG139" s="97">
        <f t="shared" si="9"/>
        <v>43</v>
      </c>
      <c r="AH139" s="23" cm="1">
        <f t="array" ref="AH139">_xlfn.IFNA(INDEX(MODEL!$AT$8:$AT$1196,MATCH(AE139,MODEL!$D$8:$D$1196),0),AH140)</f>
        <v>0.34291331809251163</v>
      </c>
      <c r="AI139" s="271">
        <f t="shared" ca="1" si="10"/>
        <v>6.4713316201462489E-3</v>
      </c>
    </row>
    <row r="140" spans="2:35" x14ac:dyDescent="0.25">
      <c r="B140" s="103" t="s">
        <v>742</v>
      </c>
      <c r="C140" s="98" t="s">
        <v>677</v>
      </c>
      <c r="D140" s="98" t="s">
        <v>678</v>
      </c>
      <c r="E140" s="98">
        <v>69</v>
      </c>
      <c r="F140" s="98" t="str">
        <f t="shared" si="8"/>
        <v>NatMS69</v>
      </c>
      <c r="G140" s="11">
        <v>0</v>
      </c>
      <c r="H140" s="11">
        <v>5.2621569999999999E-2</v>
      </c>
      <c r="I140" s="14">
        <v>99999</v>
      </c>
      <c r="AE140" s="7">
        <v>134</v>
      </c>
      <c r="AF140" s="23">
        <f>_xlfn.IFNA(VLOOKUP(AE140,MODEL!$D$8:$H$1196,5,FALSE),AF141-1/12)</f>
        <v>43.75</v>
      </c>
      <c r="AG140" s="97">
        <f t="shared" si="9"/>
        <v>43</v>
      </c>
      <c r="AH140" s="23" cm="1">
        <f t="array" ref="AH140">_xlfn.IFNA(INDEX(MODEL!$AT$8:$AT$1196,MATCH(AE140,MODEL!$D$8:$D$1196),0),AH141)</f>
        <v>0.3395728793948391</v>
      </c>
      <c r="AI140" s="271">
        <f t="shared" ca="1" si="10"/>
        <v>6.4713316201462498E-3</v>
      </c>
    </row>
    <row r="141" spans="2:35" x14ac:dyDescent="0.25">
      <c r="B141" s="103" t="s">
        <v>742</v>
      </c>
      <c r="C141" s="98" t="s">
        <v>677</v>
      </c>
      <c r="D141" s="98" t="s">
        <v>678</v>
      </c>
      <c r="E141" s="98">
        <v>70</v>
      </c>
      <c r="F141" s="98" t="str">
        <f t="shared" si="8"/>
        <v>NatMS70</v>
      </c>
      <c r="G141" s="11">
        <v>0</v>
      </c>
      <c r="H141" s="11">
        <v>5.6818430000000003E-2</v>
      </c>
      <c r="I141" s="14">
        <v>99999</v>
      </c>
      <c r="AE141" s="7">
        <v>135</v>
      </c>
      <c r="AF141" s="23">
        <f>_xlfn.IFNA(VLOOKUP(AE141,MODEL!$D$8:$H$1196,5,FALSE),AF142-1/12)</f>
        <v>43.833333333333336</v>
      </c>
      <c r="AG141" s="97">
        <f t="shared" si="9"/>
        <v>43</v>
      </c>
      <c r="AH141" s="23" cm="1">
        <f t="array" ref="AH141">_xlfn.IFNA(INDEX(MODEL!$AT$8:$AT$1196,MATCH(AE141,MODEL!$D$8:$D$1196),0),AH142)</f>
        <v>0.33626498108012681</v>
      </c>
      <c r="AI141" s="271">
        <f t="shared" ca="1" si="10"/>
        <v>6.4713316201462506E-3</v>
      </c>
    </row>
    <row r="142" spans="2:35" x14ac:dyDescent="0.25">
      <c r="B142" s="103" t="s">
        <v>742</v>
      </c>
      <c r="C142" s="98" t="s">
        <v>677</v>
      </c>
      <c r="D142" s="98" t="s">
        <v>678</v>
      </c>
      <c r="E142" s="98">
        <v>71</v>
      </c>
      <c r="F142" s="98" t="str">
        <f t="shared" si="8"/>
        <v>NatMS71</v>
      </c>
      <c r="G142" s="11">
        <v>0</v>
      </c>
      <c r="H142" s="11">
        <v>6.1139744000000003E-2</v>
      </c>
      <c r="I142" s="14">
        <v>99999</v>
      </c>
      <c r="AE142" s="7">
        <v>136</v>
      </c>
      <c r="AF142" s="23">
        <f>_xlfn.IFNA(VLOOKUP(AE142,MODEL!$D$8:$H$1196,5,FALSE),AF143-1/12)</f>
        <v>43.916666666666671</v>
      </c>
      <c r="AG142" s="97">
        <f t="shared" si="9"/>
        <v>43</v>
      </c>
      <c r="AH142" s="23" cm="1">
        <f t="array" ref="AH142">_xlfn.IFNA(INDEX(MODEL!$AT$8:$AT$1196,MATCH(AE142,MODEL!$D$8:$D$1196),0),AH143)</f>
        <v>0.33298930616111083</v>
      </c>
      <c r="AI142" s="271">
        <f t="shared" ca="1" si="10"/>
        <v>6.4713316201462524E-3</v>
      </c>
    </row>
    <row r="143" spans="2:35" x14ac:dyDescent="0.25">
      <c r="B143" s="103" t="s">
        <v>742</v>
      </c>
      <c r="C143" s="98" t="s">
        <v>677</v>
      </c>
      <c r="D143" s="98" t="s">
        <v>678</v>
      </c>
      <c r="E143" s="98">
        <v>72</v>
      </c>
      <c r="F143" s="98" t="str">
        <f t="shared" si="8"/>
        <v>NatMS72</v>
      </c>
      <c r="G143" s="11">
        <v>0</v>
      </c>
      <c r="H143" s="11">
        <v>6.5725637000000003E-2</v>
      </c>
      <c r="I143" s="14">
        <v>99999</v>
      </c>
      <c r="AE143" s="7">
        <v>137</v>
      </c>
      <c r="AF143" s="23">
        <f>_xlfn.IFNA(VLOOKUP(AE143,MODEL!$D$8:$H$1196,5,FALSE),AF144-1/12)</f>
        <v>44</v>
      </c>
      <c r="AG143" s="97">
        <f t="shared" si="9"/>
        <v>44</v>
      </c>
      <c r="AH143" s="23" cm="1">
        <f t="array" ref="AH143">_xlfn.IFNA(INDEX(MODEL!$AT$8:$AT$1196,MATCH(AE143,MODEL!$D$8:$D$1196),0),AH144)</f>
        <v>0.32973120920358601</v>
      </c>
      <c r="AI143" s="271">
        <f t="shared" ca="1" si="10"/>
        <v>6.113817153090958E-3</v>
      </c>
    </row>
    <row r="144" spans="2:35" x14ac:dyDescent="0.25">
      <c r="B144" s="103" t="s">
        <v>742</v>
      </c>
      <c r="C144" s="98" t="s">
        <v>677</v>
      </c>
      <c r="D144" s="98" t="s">
        <v>678</v>
      </c>
      <c r="E144" s="98">
        <v>73</v>
      </c>
      <c r="F144" s="98" t="str">
        <f t="shared" si="8"/>
        <v>NatMS73</v>
      </c>
      <c r="G144" s="11">
        <v>0</v>
      </c>
      <c r="H144" s="11">
        <v>7.0586706999999999E-2</v>
      </c>
      <c r="I144" s="14">
        <v>99999</v>
      </c>
      <c r="AE144" s="7">
        <v>138</v>
      </c>
      <c r="AF144" s="23">
        <f>_xlfn.IFNA(VLOOKUP(AE144,MODEL!$D$8:$H$1196,5,FALSE),AF145-1/12)</f>
        <v>44.083333333333336</v>
      </c>
      <c r="AG144" s="97">
        <f t="shared" si="9"/>
        <v>44</v>
      </c>
      <c r="AH144" s="23" cm="1">
        <f t="array" ref="AH144">_xlfn.IFNA(INDEX(MODEL!$AT$8:$AT$1196,MATCH(AE144,MODEL!$D$8:$D$1196),0),AH145)</f>
        <v>0.32650499073461386</v>
      </c>
      <c r="AI144" s="271">
        <f t="shared" ca="1" si="10"/>
        <v>5.752721552822547E-3</v>
      </c>
    </row>
    <row r="145" spans="2:35" x14ac:dyDescent="0.25">
      <c r="B145" s="103" t="s">
        <v>742</v>
      </c>
      <c r="C145" s="98" t="s">
        <v>677</v>
      </c>
      <c r="D145" s="98" t="s">
        <v>678</v>
      </c>
      <c r="E145" s="98">
        <v>74</v>
      </c>
      <c r="F145" s="98" t="str">
        <f t="shared" si="8"/>
        <v>NatMS74</v>
      </c>
      <c r="G145" s="11">
        <v>0</v>
      </c>
      <c r="H145" s="11">
        <v>7.5715164000000001E-2</v>
      </c>
      <c r="I145" s="14">
        <v>99999</v>
      </c>
      <c r="AE145" s="7">
        <v>139</v>
      </c>
      <c r="AF145" s="23">
        <f>_xlfn.IFNA(VLOOKUP(AE145,MODEL!$D$8:$H$1196,5,FALSE),AF146-1/12)</f>
        <v>44.166666666666671</v>
      </c>
      <c r="AG145" s="97">
        <f t="shared" si="9"/>
        <v>44</v>
      </c>
      <c r="AH145" s="23" cm="1">
        <f t="array" ref="AH145">_xlfn.IFNA(INDEX(MODEL!$AT$8:$AT$1196,MATCH(AE145,MODEL!$D$8:$D$1196),0),AH146)</f>
        <v>0.32331033884265664</v>
      </c>
      <c r="AI145" s="271">
        <f t="shared" ca="1" si="10"/>
        <v>5.388009431806888E-3</v>
      </c>
    </row>
    <row r="146" spans="2:35" x14ac:dyDescent="0.25">
      <c r="B146" s="103" t="s">
        <v>742</v>
      </c>
      <c r="C146" s="98" t="s">
        <v>677</v>
      </c>
      <c r="D146" s="98" t="s">
        <v>678</v>
      </c>
      <c r="E146" s="98">
        <v>75</v>
      </c>
      <c r="F146" s="98" t="str">
        <f t="shared" si="8"/>
        <v>NatMS75</v>
      </c>
      <c r="G146" s="11">
        <v>0</v>
      </c>
      <c r="H146" s="11">
        <v>8.1069874E-2</v>
      </c>
      <c r="I146" s="14">
        <v>99999</v>
      </c>
      <c r="AE146" s="7">
        <v>140</v>
      </c>
      <c r="AF146" s="23">
        <f>_xlfn.IFNA(VLOOKUP(AE146,MODEL!$D$8:$H$1196,5,FALSE),AF147-1/12)</f>
        <v>44.25</v>
      </c>
      <c r="AG146" s="97">
        <f t="shared" si="9"/>
        <v>44</v>
      </c>
      <c r="AH146" s="23" cm="1">
        <f t="array" ref="AH146">_xlfn.IFNA(INDEX(MODEL!$AT$8:$AT$1196,MATCH(AE146,MODEL!$D$8:$D$1196),0),AH147)</f>
        <v>0.32014694466804033</v>
      </c>
      <c r="AI146" s="271">
        <f t="shared" ca="1" si="10"/>
        <v>5.0196450528430794E-3</v>
      </c>
    </row>
    <row r="147" spans="2:35" x14ac:dyDescent="0.25">
      <c r="B147" s="103" t="s">
        <v>742</v>
      </c>
      <c r="C147" s="98" t="s">
        <v>677</v>
      </c>
      <c r="D147" s="98" t="s">
        <v>678</v>
      </c>
      <c r="E147" s="98">
        <v>76</v>
      </c>
      <c r="F147" s="98" t="str">
        <f t="shared" si="8"/>
        <v>NatMS76</v>
      </c>
      <c r="G147" s="11">
        <v>0</v>
      </c>
      <c r="H147" s="11">
        <v>8.7853682000000002E-2</v>
      </c>
      <c r="I147" s="14">
        <v>99999</v>
      </c>
      <c r="AE147" s="7">
        <v>141</v>
      </c>
      <c r="AF147" s="23">
        <f>_xlfn.IFNA(VLOOKUP(AE147,MODEL!$D$8:$H$1196,5,FALSE),AF148-1/12)</f>
        <v>44.333333333333336</v>
      </c>
      <c r="AG147" s="97">
        <f t="shared" si="9"/>
        <v>44</v>
      </c>
      <c r="AH147" s="23" cm="1">
        <f t="array" ref="AH147">_xlfn.IFNA(INDEX(MODEL!$AT$8:$AT$1196,MATCH(AE147,MODEL!$D$8:$D$1196),0),AH148)</f>
        <v>0.3170145023730942</v>
      </c>
      <c r="AI147" s="271">
        <f t="shared" ca="1" si="10"/>
        <v>4.6475923256083657E-3</v>
      </c>
    </row>
    <row r="148" spans="2:35" x14ac:dyDescent="0.25">
      <c r="B148" s="103" t="s">
        <v>742</v>
      </c>
      <c r="C148" s="98" t="s">
        <v>677</v>
      </c>
      <c r="D148" s="98" t="s">
        <v>678</v>
      </c>
      <c r="E148" s="98">
        <v>77</v>
      </c>
      <c r="F148" s="98" t="str">
        <f t="shared" si="8"/>
        <v>NatMS77</v>
      </c>
      <c r="G148" s="11">
        <v>0</v>
      </c>
      <c r="H148" s="11">
        <v>9.6495717999999994E-2</v>
      </c>
      <c r="I148" s="14">
        <v>99999</v>
      </c>
      <c r="AE148" s="7">
        <v>142</v>
      </c>
      <c r="AF148" s="23">
        <f>_xlfn.IFNA(VLOOKUP(AE148,MODEL!$D$8:$H$1196,5,FALSE),AF149-1/12)</f>
        <v>44.416666666666671</v>
      </c>
      <c r="AG148" s="97">
        <f t="shared" si="9"/>
        <v>44</v>
      </c>
      <c r="AH148" s="23" cm="1">
        <f t="array" ref="AH148">_xlfn.IFNA(INDEX(MODEL!$AT$8:$AT$1196,MATCH(AE148,MODEL!$D$8:$D$1196),0),AH149)</f>
        <v>0.31391270911258234</v>
      </c>
      <c r="AI148" s="271">
        <f t="shared" ca="1" si="10"/>
        <v>4.2718148031689138E-3</v>
      </c>
    </row>
    <row r="149" spans="2:35" x14ac:dyDescent="0.25">
      <c r="B149" s="103" t="s">
        <v>742</v>
      </c>
      <c r="C149" s="98" t="s">
        <v>677</v>
      </c>
      <c r="D149" s="98" t="s">
        <v>678</v>
      </c>
      <c r="E149" s="98">
        <v>78</v>
      </c>
      <c r="F149" s="98" t="str">
        <f t="shared" si="8"/>
        <v>NatMS78</v>
      </c>
      <c r="G149" s="11">
        <v>0</v>
      </c>
      <c r="H149" s="11">
        <v>0.105354959</v>
      </c>
      <c r="I149" s="14">
        <v>99999</v>
      </c>
      <c r="AE149" s="7">
        <v>143</v>
      </c>
      <c r="AF149" s="23">
        <f>_xlfn.IFNA(VLOOKUP(AE149,MODEL!$D$8:$H$1196,5,FALSE),AF150-1/12)</f>
        <v>44.5</v>
      </c>
      <c r="AG149" s="97">
        <f t="shared" si="9"/>
        <v>44</v>
      </c>
      <c r="AH149" s="23" cm="1">
        <f t="array" ref="AH149">_xlfn.IFNA(INDEX(MODEL!$AT$8:$AT$1196,MATCH(AE149,MODEL!$D$8:$D$1196),0),AH150)</f>
        <v>0.31084126500442461</v>
      </c>
      <c r="AI149" s="271">
        <f t="shared" ca="1" si="10"/>
        <v>4.2718148031689138E-3</v>
      </c>
    </row>
    <row r="150" spans="2:35" x14ac:dyDescent="0.25">
      <c r="B150" s="103" t="s">
        <v>742</v>
      </c>
      <c r="C150" s="98" t="s">
        <v>677</v>
      </c>
      <c r="D150" s="98" t="s">
        <v>678</v>
      </c>
      <c r="E150" s="98">
        <v>79</v>
      </c>
      <c r="F150" s="98" t="str">
        <f t="shared" si="8"/>
        <v>NatMS79</v>
      </c>
      <c r="G150" s="11">
        <v>0</v>
      </c>
      <c r="H150" s="11">
        <v>0.11446002800000001</v>
      </c>
      <c r="I150" s="14">
        <v>99999</v>
      </c>
      <c r="AE150" s="7">
        <v>144</v>
      </c>
      <c r="AF150" s="23">
        <f>_xlfn.IFNA(VLOOKUP(AE150,MODEL!$D$8:$H$1196,5,FALSE),AF151-1/12)</f>
        <v>44.583333333333336</v>
      </c>
      <c r="AG150" s="97">
        <f t="shared" si="9"/>
        <v>44</v>
      </c>
      <c r="AH150" s="23" cm="1">
        <f t="array" ref="AH150">_xlfn.IFNA(INDEX(MODEL!$AT$8:$AT$1196,MATCH(AE150,MODEL!$D$8:$D$1196),0),AH151)</f>
        <v>0.3077998731007035</v>
      </c>
      <c r="AI150" s="271">
        <f t="shared" ca="1" si="10"/>
        <v>4.2718148031689147E-3</v>
      </c>
    </row>
    <row r="151" spans="2:35" x14ac:dyDescent="0.25">
      <c r="B151" s="103" t="s">
        <v>742</v>
      </c>
      <c r="C151" s="98" t="s">
        <v>677</v>
      </c>
      <c r="D151" s="98" t="s">
        <v>678</v>
      </c>
      <c r="E151" s="98">
        <v>80</v>
      </c>
      <c r="F151" s="98" t="str">
        <f t="shared" si="8"/>
        <v>NatMS80</v>
      </c>
      <c r="G151" s="11">
        <v>0</v>
      </c>
      <c r="H151" s="11">
        <v>0.12663844699999999</v>
      </c>
      <c r="I151" s="14">
        <v>99999</v>
      </c>
      <c r="AE151" s="7">
        <v>145</v>
      </c>
      <c r="AF151" s="23">
        <f>_xlfn.IFNA(VLOOKUP(AE151,MODEL!$D$8:$H$1196,5,FALSE),AF152-1/12)</f>
        <v>44.666666666666671</v>
      </c>
      <c r="AG151" s="97">
        <f t="shared" si="9"/>
        <v>44</v>
      </c>
      <c r="AH151" s="23" cm="1">
        <f t="array" ref="AH151">_xlfn.IFNA(INDEX(MODEL!$AT$8:$AT$1196,MATCH(AE151,MODEL!$D$8:$D$1196),0),AH152)</f>
        <v>0.30478823935895583</v>
      </c>
      <c r="AI151" s="271">
        <f t="shared" ca="1" si="10"/>
        <v>4.2718148031689156E-3</v>
      </c>
    </row>
    <row r="152" spans="2:35" x14ac:dyDescent="0.25">
      <c r="B152" s="103" t="s">
        <v>742</v>
      </c>
      <c r="C152" s="98" t="s">
        <v>677</v>
      </c>
      <c r="D152" s="98" t="s">
        <v>678</v>
      </c>
      <c r="E152" s="98">
        <v>81</v>
      </c>
      <c r="F152" s="98" t="str">
        <f t="shared" si="8"/>
        <v>NatMS81</v>
      </c>
      <c r="G152" s="11">
        <v>0</v>
      </c>
      <c r="H152" s="11">
        <v>0.13975071</v>
      </c>
      <c r="I152" s="14">
        <v>99999</v>
      </c>
      <c r="AE152" s="7">
        <v>146</v>
      </c>
      <c r="AF152" s="23">
        <f>_xlfn.IFNA(VLOOKUP(AE152,MODEL!$D$8:$H$1196,5,FALSE),AF153-1/12)</f>
        <v>44.75</v>
      </c>
      <c r="AG152" s="97">
        <f t="shared" si="9"/>
        <v>44</v>
      </c>
      <c r="AH152" s="23" cm="1">
        <f t="array" ref="AH152">_xlfn.IFNA(INDEX(MODEL!$AT$8:$AT$1196,MATCH(AE152,MODEL!$D$8:$D$1196),0),AH153)</f>
        <v>0.30180607261374415</v>
      </c>
      <c r="AI152" s="271">
        <f t="shared" ca="1" si="10"/>
        <v>4.2718148031689164E-3</v>
      </c>
    </row>
    <row r="153" spans="2:35" x14ac:dyDescent="0.25">
      <c r="B153" s="103" t="s">
        <v>742</v>
      </c>
      <c r="C153" s="98" t="s">
        <v>677</v>
      </c>
      <c r="D153" s="98" t="s">
        <v>678</v>
      </c>
      <c r="E153" s="98">
        <v>82</v>
      </c>
      <c r="F153" s="98" t="str">
        <f t="shared" si="8"/>
        <v>NatMS82</v>
      </c>
      <c r="G153" s="11">
        <v>0</v>
      </c>
      <c r="H153" s="11">
        <v>0.15610538299999999</v>
      </c>
      <c r="I153" s="14">
        <v>99999</v>
      </c>
      <c r="AE153" s="7">
        <v>147</v>
      </c>
      <c r="AF153" s="23">
        <f>_xlfn.IFNA(VLOOKUP(AE153,MODEL!$D$8:$H$1196,5,FALSE),AF154-1/12)</f>
        <v>44.833333333333336</v>
      </c>
      <c r="AG153" s="97">
        <f t="shared" si="9"/>
        <v>44</v>
      </c>
      <c r="AH153" s="23" cm="1">
        <f t="array" ref="AH153">_xlfn.IFNA(INDEX(MODEL!$AT$8:$AT$1196,MATCH(AE153,MODEL!$D$8:$D$1196),0),AH154)</f>
        <v>0.29885308454850695</v>
      </c>
      <c r="AI153" s="271">
        <f t="shared" ca="1" si="10"/>
        <v>4.2718148031689182E-3</v>
      </c>
    </row>
    <row r="154" spans="2:35" x14ac:dyDescent="0.25">
      <c r="B154" s="103" t="s">
        <v>742</v>
      </c>
      <c r="C154" s="98" t="s">
        <v>677</v>
      </c>
      <c r="D154" s="98" t="s">
        <v>678</v>
      </c>
      <c r="E154" s="98">
        <v>83</v>
      </c>
      <c r="F154" s="98" t="str">
        <f t="shared" si="8"/>
        <v>NatMS83</v>
      </c>
      <c r="G154" s="11">
        <v>0</v>
      </c>
      <c r="H154" s="11">
        <v>0.208339569</v>
      </c>
      <c r="I154" s="14">
        <v>99999</v>
      </c>
      <c r="AE154" s="7">
        <v>148</v>
      </c>
      <c r="AF154" s="23">
        <f>_xlfn.IFNA(VLOOKUP(AE154,MODEL!$D$8:$H$1196,5,FALSE),AF155-1/12)</f>
        <v>44.916666666666671</v>
      </c>
      <c r="AG154" s="97">
        <f t="shared" si="9"/>
        <v>44</v>
      </c>
      <c r="AH154" s="23" cm="1">
        <f t="array" ref="AH154">_xlfn.IFNA(INDEX(MODEL!$AT$8:$AT$1196,MATCH(AE154,MODEL!$D$8:$D$1196),0),AH155)</f>
        <v>0.29592898966768422</v>
      </c>
      <c r="AI154" s="271">
        <f t="shared" ca="1" si="10"/>
        <v>4.271814803168919E-3</v>
      </c>
    </row>
    <row r="155" spans="2:35" x14ac:dyDescent="0.25">
      <c r="B155" s="103" t="s">
        <v>742</v>
      </c>
      <c r="C155" s="98" t="s">
        <v>677</v>
      </c>
      <c r="D155" s="98" t="s">
        <v>678</v>
      </c>
      <c r="E155" s="98">
        <v>84</v>
      </c>
      <c r="F155" s="98" t="str">
        <f t="shared" si="8"/>
        <v>NatMS84</v>
      </c>
      <c r="G155" s="11">
        <v>0</v>
      </c>
      <c r="H155" s="11">
        <v>0.24030736899999999</v>
      </c>
      <c r="I155" s="14">
        <v>99999</v>
      </c>
      <c r="AE155" s="7">
        <v>149</v>
      </c>
      <c r="AF155" s="23">
        <f>_xlfn.IFNA(VLOOKUP(AE155,MODEL!$D$8:$H$1196,5,FALSE),AF156-1/12)</f>
        <v>45</v>
      </c>
      <c r="AG155" s="97">
        <f t="shared" si="9"/>
        <v>45</v>
      </c>
      <c r="AH155" s="23" cm="1">
        <f t="array" ref="AH155">_xlfn.IFNA(INDEX(MODEL!$AT$8:$AT$1196,MATCH(AE155,MODEL!$D$8:$D$1196),0),AH156)</f>
        <v>0.29301955453050332</v>
      </c>
      <c r="AI155" s="271">
        <f t="shared" ca="1" si="10"/>
        <v>4.035568449440142E-3</v>
      </c>
    </row>
    <row r="156" spans="2:35" x14ac:dyDescent="0.25">
      <c r="B156" s="103" t="s">
        <v>742</v>
      </c>
      <c r="C156" s="98" t="s">
        <v>677</v>
      </c>
      <c r="D156" s="98" t="s">
        <v>678</v>
      </c>
      <c r="E156" s="98">
        <v>85</v>
      </c>
      <c r="F156" s="98" t="str">
        <f t="shared" si="8"/>
        <v>NatMS85</v>
      </c>
      <c r="G156" s="11">
        <v>0</v>
      </c>
      <c r="H156" s="11">
        <v>0.27735368500000002</v>
      </c>
      <c r="I156" s="14">
        <v>99999</v>
      </c>
      <c r="AE156" s="7">
        <v>150</v>
      </c>
      <c r="AF156" s="23">
        <f>_xlfn.IFNA(VLOOKUP(AE156,MODEL!$D$8:$H$1196,5,FALSE),AF157-1/12)</f>
        <v>45.083333333333336</v>
      </c>
      <c r="AG156" s="97">
        <f t="shared" si="9"/>
        <v>45</v>
      </c>
      <c r="AH156" s="23" cm="1">
        <f t="array" ref="AH156">_xlfn.IFNA(INDEX(MODEL!$AT$8:$AT$1196,MATCH(AE156,MODEL!$D$8:$D$1196),0),AH157)</f>
        <v>0.29013872359606357</v>
      </c>
      <c r="AI156" s="271">
        <f t="shared" ca="1" si="10"/>
        <v>3.7969412896056353E-3</v>
      </c>
    </row>
    <row r="157" spans="2:35" x14ac:dyDescent="0.25">
      <c r="B157" s="103" t="s">
        <v>742</v>
      </c>
      <c r="C157" s="98" t="s">
        <v>677</v>
      </c>
      <c r="D157" s="98" t="s">
        <v>678</v>
      </c>
      <c r="E157" s="98">
        <v>86</v>
      </c>
      <c r="F157" s="98" t="str">
        <f t="shared" si="8"/>
        <v>NatMS86</v>
      </c>
      <c r="G157" s="11">
        <v>0</v>
      </c>
      <c r="H157" s="11">
        <v>0.31101575300000001</v>
      </c>
      <c r="I157" s="14">
        <v>99999</v>
      </c>
      <c r="AE157" s="7">
        <v>151</v>
      </c>
      <c r="AF157" s="23">
        <f>_xlfn.IFNA(VLOOKUP(AE157,MODEL!$D$8:$H$1196,5,FALSE),AF158-1/12)</f>
        <v>45.166666666666671</v>
      </c>
      <c r="AG157" s="97">
        <f t="shared" si="9"/>
        <v>45</v>
      </c>
      <c r="AH157" s="23" cm="1">
        <f t="array" ref="AH157">_xlfn.IFNA(INDEX(MODEL!$AT$8:$AT$1196,MATCH(AE157,MODEL!$D$8:$D$1196),0),AH158)</f>
        <v>0.28728621564124934</v>
      </c>
      <c r="AI157" s="271">
        <f t="shared" ca="1" si="10"/>
        <v>3.5559096826140333E-3</v>
      </c>
    </row>
    <row r="158" spans="2:35" x14ac:dyDescent="0.25">
      <c r="B158" s="103" t="s">
        <v>742</v>
      </c>
      <c r="C158" s="98" t="s">
        <v>677</v>
      </c>
      <c r="D158" s="98" t="s">
        <v>678</v>
      </c>
      <c r="E158" s="98">
        <v>87</v>
      </c>
      <c r="F158" s="98" t="str">
        <f t="shared" si="8"/>
        <v>NatMS87</v>
      </c>
      <c r="G158" s="11">
        <v>0</v>
      </c>
      <c r="H158" s="11">
        <v>0.34793481300000001</v>
      </c>
      <c r="I158" s="14">
        <v>99999</v>
      </c>
      <c r="AE158" s="7">
        <v>152</v>
      </c>
      <c r="AF158" s="23">
        <f>_xlfn.IFNA(VLOOKUP(AE158,MODEL!$D$8:$H$1196,5,FALSE),AF159-1/12)</f>
        <v>45.25</v>
      </c>
      <c r="AG158" s="97">
        <f t="shared" si="9"/>
        <v>45</v>
      </c>
      <c r="AH158" s="23" cm="1">
        <f t="array" ref="AH158">_xlfn.IFNA(INDEX(MODEL!$AT$8:$AT$1196,MATCH(AE158,MODEL!$D$8:$D$1196),0),AH159)</f>
        <v>0.28446175220779862</v>
      </c>
      <c r="AI158" s="271">
        <f t="shared" ca="1" si="10"/>
        <v>3.312449752678347E-3</v>
      </c>
    </row>
    <row r="159" spans="2:35" x14ac:dyDescent="0.25">
      <c r="B159" s="103" t="s">
        <v>742</v>
      </c>
      <c r="C159" s="98" t="s">
        <v>677</v>
      </c>
      <c r="D159" s="98" t="s">
        <v>678</v>
      </c>
      <c r="E159" s="98">
        <v>88</v>
      </c>
      <c r="F159" s="98" t="str">
        <f t="shared" si="8"/>
        <v>NatMS88</v>
      </c>
      <c r="G159" s="11">
        <v>0</v>
      </c>
      <c r="H159" s="11">
        <v>0.38831905700000002</v>
      </c>
      <c r="I159" s="14">
        <v>99999</v>
      </c>
      <c r="AE159" s="7">
        <v>153</v>
      </c>
      <c r="AF159" s="23">
        <f>_xlfn.IFNA(VLOOKUP(AE159,MODEL!$D$8:$H$1196,5,FALSE),AF160-1/12)</f>
        <v>45.333333333333336</v>
      </c>
      <c r="AG159" s="97">
        <f t="shared" si="9"/>
        <v>45</v>
      </c>
      <c r="AH159" s="23" cm="1">
        <f t="array" ref="AH159">_xlfn.IFNA(INDEX(MODEL!$AT$8:$AT$1196,MATCH(AE159,MODEL!$D$8:$D$1196),0),AH160)</f>
        <v>0.28166505757512067</v>
      </c>
      <c r="AI159" s="271">
        <f t="shared" ca="1" si="10"/>
        <v>3.0665373869452331E-3</v>
      </c>
    </row>
    <row r="160" spans="2:35" x14ac:dyDescent="0.25">
      <c r="B160" s="103" t="s">
        <v>742</v>
      </c>
      <c r="C160" s="98" t="s">
        <v>677</v>
      </c>
      <c r="D160" s="98" t="s">
        <v>678</v>
      </c>
      <c r="E160" s="98">
        <v>89</v>
      </c>
      <c r="F160" s="98" t="str">
        <f t="shared" si="8"/>
        <v>NatMS89</v>
      </c>
      <c r="G160" s="11">
        <v>0</v>
      </c>
      <c r="H160" s="11">
        <v>0.422440598</v>
      </c>
      <c r="I160" s="14">
        <v>99999</v>
      </c>
      <c r="AE160" s="7">
        <v>154</v>
      </c>
      <c r="AF160" s="23">
        <f>_xlfn.IFNA(VLOOKUP(AE160,MODEL!$D$8:$H$1196,5,FALSE),AF161-1/12)</f>
        <v>45.416666666666671</v>
      </c>
      <c r="AG160" s="97">
        <f t="shared" si="9"/>
        <v>45</v>
      </c>
      <c r="AH160" s="23" cm="1">
        <f t="array" ref="AH160">_xlfn.IFNA(INDEX(MODEL!$AT$8:$AT$1196,MATCH(AE160,MODEL!$D$8:$D$1196),0),AH161)</f>
        <v>0.27889585873338035</v>
      </c>
      <c r="AI160" s="271">
        <f t="shared" ca="1" si="10"/>
        <v>2.8181482331411296E-3</v>
      </c>
    </row>
    <row r="161" spans="2:35" x14ac:dyDescent="0.25">
      <c r="B161" s="103" t="s">
        <v>742</v>
      </c>
      <c r="C161" s="98" t="s">
        <v>677</v>
      </c>
      <c r="D161" s="98" t="s">
        <v>678</v>
      </c>
      <c r="E161" s="98">
        <v>90</v>
      </c>
      <c r="F161" s="98" t="str">
        <f t="shared" si="8"/>
        <v>NatMS90</v>
      </c>
      <c r="G161" s="11">
        <v>0</v>
      </c>
      <c r="H161" s="11">
        <v>0.45717173100000003</v>
      </c>
      <c r="I161" s="14">
        <v>99999</v>
      </c>
      <c r="AE161" s="7">
        <v>155</v>
      </c>
      <c r="AF161" s="23">
        <f>_xlfn.IFNA(VLOOKUP(AE161,MODEL!$D$8:$H$1196,5,FALSE),AF162-1/12)</f>
        <v>45.5</v>
      </c>
      <c r="AG161" s="97">
        <f t="shared" si="9"/>
        <v>45</v>
      </c>
      <c r="AH161" s="23" cm="1">
        <f t="array" ref="AH161">_xlfn.IFNA(INDEX(MODEL!$AT$8:$AT$1196,MATCH(AE161,MODEL!$D$8:$D$1196),0),AH162)</f>
        <v>0.27615388535684721</v>
      </c>
      <c r="AI161" s="271">
        <f t="shared" ca="1" si="10"/>
        <v>2.8181482331411296E-3</v>
      </c>
    </row>
    <row r="162" spans="2:35" x14ac:dyDescent="0.25">
      <c r="B162" s="103" t="s">
        <v>742</v>
      </c>
      <c r="C162" s="98" t="s">
        <v>677</v>
      </c>
      <c r="D162" s="98" t="s">
        <v>678</v>
      </c>
      <c r="E162" s="98">
        <v>91</v>
      </c>
      <c r="F162" s="98" t="str">
        <f t="shared" si="8"/>
        <v>NatMS91</v>
      </c>
      <c r="G162" s="11">
        <v>0</v>
      </c>
      <c r="H162" s="11">
        <v>0.49367885700000003</v>
      </c>
      <c r="I162" s="14">
        <v>99999</v>
      </c>
      <c r="AE162" s="7">
        <v>156</v>
      </c>
      <c r="AF162" s="23">
        <f>_xlfn.IFNA(VLOOKUP(AE162,MODEL!$D$8:$H$1196,5,FALSE),AF163-1/12)</f>
        <v>45.583333333333336</v>
      </c>
      <c r="AG162" s="97">
        <f t="shared" si="9"/>
        <v>45</v>
      </c>
      <c r="AH162" s="23" cm="1">
        <f t="array" ref="AH162">_xlfn.IFNA(INDEX(MODEL!$AT$8:$AT$1196,MATCH(AE162,MODEL!$D$8:$D$1196),0),AH163)</f>
        <v>0.2734388697775067</v>
      </c>
      <c r="AI162" s="271">
        <f t="shared" ca="1" si="10"/>
        <v>2.8181482331411309E-3</v>
      </c>
    </row>
    <row r="163" spans="2:35" x14ac:dyDescent="0.25">
      <c r="B163" s="103" t="s">
        <v>742</v>
      </c>
      <c r="C163" s="98" t="s">
        <v>677</v>
      </c>
      <c r="D163" s="98" t="s">
        <v>678</v>
      </c>
      <c r="E163" s="98">
        <v>92</v>
      </c>
      <c r="F163" s="98" t="str">
        <f t="shared" si="8"/>
        <v>NatMS92</v>
      </c>
      <c r="G163" s="11">
        <v>0</v>
      </c>
      <c r="H163" s="11">
        <v>0.53194449300000002</v>
      </c>
      <c r="I163" s="14">
        <v>99999</v>
      </c>
      <c r="AE163" s="7">
        <v>157</v>
      </c>
      <c r="AF163" s="23">
        <f>_xlfn.IFNA(VLOOKUP(AE163,MODEL!$D$8:$H$1196,5,FALSE),AF164-1/12)</f>
        <v>45.666666666666671</v>
      </c>
      <c r="AG163" s="97">
        <f t="shared" si="9"/>
        <v>45</v>
      </c>
      <c r="AH163" s="23" cm="1">
        <f t="array" ref="AH163">_xlfn.IFNA(INDEX(MODEL!$AT$8:$AT$1196,MATCH(AE163,MODEL!$D$8:$D$1196),0),AH164)</f>
        <v>0.27075054695893086</v>
      </c>
      <c r="AI163" s="271">
        <f t="shared" ca="1" si="10"/>
        <v>2.8181482331411318E-3</v>
      </c>
    </row>
    <row r="164" spans="2:35" x14ac:dyDescent="0.25">
      <c r="B164" s="103" t="s">
        <v>742</v>
      </c>
      <c r="C164" s="98" t="s">
        <v>677</v>
      </c>
      <c r="D164" s="98" t="s">
        <v>678</v>
      </c>
      <c r="E164" s="98">
        <v>93</v>
      </c>
      <c r="F164" s="98" t="str">
        <f t="shared" si="8"/>
        <v>NatMS93</v>
      </c>
      <c r="G164" s="11">
        <v>0</v>
      </c>
      <c r="H164" s="11">
        <v>0.57193360900000001</v>
      </c>
      <c r="I164" s="14">
        <v>99999</v>
      </c>
      <c r="AE164" s="7">
        <v>158</v>
      </c>
      <c r="AF164" s="23">
        <f>_xlfn.IFNA(VLOOKUP(AE164,MODEL!$D$8:$H$1196,5,FALSE),AF165-1/12)</f>
        <v>45.75</v>
      </c>
      <c r="AG164" s="97">
        <f t="shared" si="9"/>
        <v>45</v>
      </c>
      <c r="AH164" s="23" cm="1">
        <f t="array" ref="AH164">_xlfn.IFNA(INDEX(MODEL!$AT$8:$AT$1196,MATCH(AE164,MODEL!$D$8:$D$1196),0),AH165)</f>
        <v>0.26808865447040564</v>
      </c>
      <c r="AI164" s="271">
        <f t="shared" ca="1" si="10"/>
        <v>2.8181482331411318E-3</v>
      </c>
    </row>
    <row r="165" spans="2:35" x14ac:dyDescent="0.25">
      <c r="B165" s="103" t="s">
        <v>742</v>
      </c>
      <c r="C165" s="98" t="s">
        <v>677</v>
      </c>
      <c r="D165" s="98" t="s">
        <v>678</v>
      </c>
      <c r="E165" s="98">
        <v>94</v>
      </c>
      <c r="F165" s="98" t="str">
        <f t="shared" si="8"/>
        <v>NatMS94</v>
      </c>
      <c r="G165" s="11">
        <v>0</v>
      </c>
      <c r="H165" s="11">
        <v>0.61360199500000001</v>
      </c>
      <c r="I165" s="14">
        <v>99999</v>
      </c>
      <c r="AE165" s="7">
        <v>159</v>
      </c>
      <c r="AF165" s="23">
        <f>_xlfn.IFNA(VLOOKUP(AE165,MODEL!$D$8:$H$1196,5,FALSE),AF166-1/12)</f>
        <v>45.833333333333336</v>
      </c>
      <c r="AG165" s="97">
        <f t="shared" si="9"/>
        <v>45</v>
      </c>
      <c r="AH165" s="23" cm="1">
        <f t="array" ref="AH165">_xlfn.IFNA(INDEX(MODEL!$AT$8:$AT$1196,MATCH(AE165,MODEL!$D$8:$D$1196),0),AH166)</f>
        <v>0.26545293246131269</v>
      </c>
      <c r="AI165" s="271">
        <f t="shared" ca="1" si="10"/>
        <v>2.8181482331411322E-3</v>
      </c>
    </row>
    <row r="166" spans="2:35" x14ac:dyDescent="0.25">
      <c r="B166" s="103" t="s">
        <v>742</v>
      </c>
      <c r="C166" s="98" t="s">
        <v>677</v>
      </c>
      <c r="D166" s="98" t="s">
        <v>678</v>
      </c>
      <c r="E166" s="98">
        <v>95</v>
      </c>
      <c r="F166" s="98" t="str">
        <f t="shared" si="8"/>
        <v>NatMS95</v>
      </c>
      <c r="G166" s="11">
        <v>0</v>
      </c>
      <c r="H166" s="11">
        <v>0.65688893699999995</v>
      </c>
      <c r="I166" s="14">
        <v>99999</v>
      </c>
      <c r="AE166" s="7">
        <v>160</v>
      </c>
      <c r="AF166" s="23">
        <f>_xlfn.IFNA(VLOOKUP(AE166,MODEL!$D$8:$H$1196,5,FALSE),AF167-1/12)</f>
        <v>45.916666666666671</v>
      </c>
      <c r="AG166" s="97">
        <f t="shared" si="9"/>
        <v>45</v>
      </c>
      <c r="AH166" s="23" cm="1">
        <f t="array" ref="AH166">_xlfn.IFNA(INDEX(MODEL!$AT$8:$AT$1196,MATCH(AE166,MODEL!$D$8:$D$1196),0),AH167)</f>
        <v>0.26284312363576323</v>
      </c>
      <c r="AI166" s="271">
        <f t="shared" ca="1" si="10"/>
        <v>2.8181482331411322E-3</v>
      </c>
    </row>
    <row r="167" spans="2:35" x14ac:dyDescent="0.25">
      <c r="B167" s="103" t="s">
        <v>742</v>
      </c>
      <c r="C167" s="98" t="s">
        <v>677</v>
      </c>
      <c r="D167" s="98" t="s">
        <v>678</v>
      </c>
      <c r="E167" s="98">
        <v>96</v>
      </c>
      <c r="F167" s="98" t="str">
        <f t="shared" si="8"/>
        <v>NatMS96</v>
      </c>
      <c r="G167" s="11">
        <v>0</v>
      </c>
      <c r="H167" s="11">
        <v>0.699965697</v>
      </c>
      <c r="I167" s="14">
        <v>99999</v>
      </c>
      <c r="AE167" s="7">
        <v>161</v>
      </c>
      <c r="AF167" s="23">
        <f>_xlfn.IFNA(VLOOKUP(AE167,MODEL!$D$8:$H$1196,5,FALSE),AF168-1/12)</f>
        <v>46</v>
      </c>
      <c r="AG167" s="97">
        <f t="shared" si="9"/>
        <v>46</v>
      </c>
      <c r="AH167" s="23" cm="1">
        <f t="array" ref="AH167">_xlfn.IFNA(INDEX(MODEL!$AT$8:$AT$1196,MATCH(AE167,MODEL!$D$8:$D$1196),0),AH168)</f>
        <v>0.26024447011467616</v>
      </c>
      <c r="AI167" s="271">
        <f t="shared" ca="1" si="10"/>
        <v>2.6851964187555835E-3</v>
      </c>
    </row>
    <row r="168" spans="2:35" x14ac:dyDescent="0.25">
      <c r="B168" s="103" t="s">
        <v>742</v>
      </c>
      <c r="C168" s="98" t="s">
        <v>677</v>
      </c>
      <c r="D168" s="98" t="s">
        <v>678</v>
      </c>
      <c r="E168" s="98">
        <v>97</v>
      </c>
      <c r="F168" s="98" t="str">
        <f t="shared" si="8"/>
        <v>NatMS97</v>
      </c>
      <c r="G168" s="11">
        <v>0</v>
      </c>
      <c r="H168" s="11">
        <v>0.74047861500000001</v>
      </c>
      <c r="I168" s="14">
        <v>99999</v>
      </c>
      <c r="AE168" s="7">
        <v>162</v>
      </c>
      <c r="AF168" s="23">
        <f>_xlfn.IFNA(VLOOKUP(AE168,MODEL!$D$8:$H$1196,5,FALSE),AF169-1/12)</f>
        <v>46.083333333333336</v>
      </c>
      <c r="AG168" s="97">
        <f t="shared" si="9"/>
        <v>46</v>
      </c>
      <c r="AH168" s="23" cm="1">
        <f t="array" ref="AH168">_xlfn.IFNA(INDEX(MODEL!$AT$8:$AT$1196,MATCH(AE168,MODEL!$D$8:$D$1196),0),AH169)</f>
        <v>0.25767150872518924</v>
      </c>
      <c r="AI168" s="271">
        <f t="shared" ca="1" si="10"/>
        <v>2.5508899290539629E-3</v>
      </c>
    </row>
    <row r="169" spans="2:35" x14ac:dyDescent="0.25">
      <c r="B169" s="103" t="s">
        <v>742</v>
      </c>
      <c r="C169" s="98" t="s">
        <v>677</v>
      </c>
      <c r="D169" s="98" t="s">
        <v>678</v>
      </c>
      <c r="E169" s="98">
        <v>98</v>
      </c>
      <c r="F169" s="98" t="str">
        <f t="shared" si="8"/>
        <v>NatMS98</v>
      </c>
      <c r="G169" s="11">
        <v>0</v>
      </c>
      <c r="H169" s="11">
        <v>0.78005988000000004</v>
      </c>
      <c r="I169" s="14">
        <v>99999</v>
      </c>
      <c r="AE169" s="7">
        <v>163</v>
      </c>
      <c r="AF169" s="23">
        <f>_xlfn.IFNA(VLOOKUP(AE169,MODEL!$D$8:$H$1196,5,FALSE),AF170-1/12)</f>
        <v>46.166666666666671</v>
      </c>
      <c r="AG169" s="97">
        <f t="shared" si="9"/>
        <v>46</v>
      </c>
      <c r="AH169" s="23" cm="1">
        <f t="array" ref="AH169">_xlfn.IFNA(INDEX(MODEL!$AT$8:$AT$1196,MATCH(AE169,MODEL!$D$8:$D$1196),0),AH170)</f>
        <v>0.25512398545666942</v>
      </c>
      <c r="AI169" s="271">
        <f t="shared" ca="1" si="10"/>
        <v>2.4152152355077844E-3</v>
      </c>
    </row>
    <row r="170" spans="2:35" x14ac:dyDescent="0.25">
      <c r="B170" s="103" t="s">
        <v>742</v>
      </c>
      <c r="C170" s="98" t="s">
        <v>677</v>
      </c>
      <c r="D170" s="98" t="s">
        <v>678</v>
      </c>
      <c r="E170" s="98">
        <v>99</v>
      </c>
      <c r="F170" s="98" t="str">
        <f t="shared" si="8"/>
        <v>NatMS99</v>
      </c>
      <c r="G170" s="11">
        <v>0</v>
      </c>
      <c r="H170" s="11">
        <v>0.80778050199999996</v>
      </c>
      <c r="I170" s="14">
        <v>99999</v>
      </c>
      <c r="AE170" s="7">
        <v>164</v>
      </c>
      <c r="AF170" s="23">
        <f>_xlfn.IFNA(VLOOKUP(AE170,MODEL!$D$8:$H$1196,5,FALSE),AF171-1/12)</f>
        <v>46.25</v>
      </c>
      <c r="AG170" s="97">
        <f t="shared" si="9"/>
        <v>46</v>
      </c>
      <c r="AH170" s="23" cm="1">
        <f t="array" ref="AH170">_xlfn.IFNA(INDEX(MODEL!$AT$8:$AT$1196,MATCH(AE170,MODEL!$D$8:$D$1196),0),AH171)</f>
        <v>0.25260164880981278</v>
      </c>
      <c r="AI170" s="271">
        <f t="shared" ca="1" si="10"/>
        <v>2.2781586745002744E-3</v>
      </c>
    </row>
    <row r="171" spans="2:35" x14ac:dyDescent="0.25">
      <c r="B171" s="103" t="s">
        <v>742</v>
      </c>
      <c r="C171" s="98" t="s">
        <v>677</v>
      </c>
      <c r="D171" s="98" t="s">
        <v>678</v>
      </c>
      <c r="E171" s="98">
        <v>100</v>
      </c>
      <c r="F171" s="98" t="str">
        <f t="shared" si="8"/>
        <v>NatMS100</v>
      </c>
      <c r="G171" s="11">
        <v>0</v>
      </c>
      <c r="H171" s="11">
        <v>0.83648056000000004</v>
      </c>
      <c r="I171" s="14">
        <v>99999</v>
      </c>
      <c r="AE171" s="7">
        <v>165</v>
      </c>
      <c r="AF171" s="23">
        <f>_xlfn.IFNA(VLOOKUP(AE171,MODEL!$D$8:$H$1196,5,FALSE),AF172-1/12)</f>
        <v>46.333333333333336</v>
      </c>
      <c r="AG171" s="97">
        <f t="shared" si="9"/>
        <v>46</v>
      </c>
      <c r="AH171" s="23" cm="1">
        <f t="array" ref="AH171">_xlfn.IFNA(INDEX(MODEL!$AT$8:$AT$1196,MATCH(AE171,MODEL!$D$8:$D$1196),0),AH172)</f>
        <v>0.250104249771816</v>
      </c>
      <c r="AI171" s="271">
        <f t="shared" ca="1" si="10"/>
        <v>2.1397064459774541E-3</v>
      </c>
    </row>
    <row r="172" spans="2:35" x14ac:dyDescent="0.25">
      <c r="B172" s="103" t="s">
        <v>742</v>
      </c>
      <c r="C172" s="98" t="s">
        <v>673</v>
      </c>
      <c r="D172" s="98" t="s">
        <v>674</v>
      </c>
      <c r="E172" s="98">
        <v>18</v>
      </c>
      <c r="F172" s="98" t="str">
        <f t="shared" si="8"/>
        <v>NatFN18</v>
      </c>
      <c r="G172" s="11">
        <v>0</v>
      </c>
      <c r="H172" s="11">
        <v>6.6429200000000003E-4</v>
      </c>
      <c r="I172" s="14">
        <v>99999</v>
      </c>
      <c r="AE172" s="7">
        <v>166</v>
      </c>
      <c r="AF172" s="23">
        <f>_xlfn.IFNA(VLOOKUP(AE172,MODEL!$D$8:$H$1196,5,FALSE),AF173-1/12)</f>
        <v>46.416666666666671</v>
      </c>
      <c r="AG172" s="97">
        <f t="shared" si="9"/>
        <v>46</v>
      </c>
      <c r="AH172" s="23" cm="1">
        <f t="array" ref="AH172">_xlfn.IFNA(INDEX(MODEL!$AT$8:$AT$1196,MATCH(AE172,MODEL!$D$8:$D$1196),0),AH173)</f>
        <v>0.24763154179179281</v>
      </c>
      <c r="AI172" s="271">
        <f t="shared" ca="1" si="10"/>
        <v>1.9998446120857594E-3</v>
      </c>
    </row>
    <row r="173" spans="2:35" x14ac:dyDescent="0.25">
      <c r="B173" s="103" t="s">
        <v>742</v>
      </c>
      <c r="C173" s="98" t="s">
        <v>673</v>
      </c>
      <c r="D173" s="98" t="s">
        <v>674</v>
      </c>
      <c r="E173" s="98">
        <v>19</v>
      </c>
      <c r="F173" s="98" t="str">
        <f t="shared" si="8"/>
        <v>NatFN19</v>
      </c>
      <c r="G173" s="11">
        <v>0</v>
      </c>
      <c r="H173" s="11">
        <v>6.9103899999999995E-4</v>
      </c>
      <c r="I173" s="14">
        <v>99999</v>
      </c>
      <c r="AE173" s="7">
        <v>167</v>
      </c>
      <c r="AF173" s="23">
        <f>_xlfn.IFNA(VLOOKUP(AE173,MODEL!$D$8:$H$1196,5,FALSE),AF174-1/12)</f>
        <v>46.5</v>
      </c>
      <c r="AG173" s="97">
        <f t="shared" si="9"/>
        <v>46</v>
      </c>
      <c r="AH173" s="23" cm="1">
        <f t="array" ref="AH173">_xlfn.IFNA(INDEX(MODEL!$AT$8:$AT$1196,MATCH(AE173,MODEL!$D$8:$D$1196),0),AH174)</f>
        <v>0.24518328075643386</v>
      </c>
      <c r="AI173" s="271">
        <f t="shared" ca="1" si="10"/>
        <v>1.9998446120857599E-3</v>
      </c>
    </row>
    <row r="174" spans="2:35" x14ac:dyDescent="0.25">
      <c r="B174" s="103" t="s">
        <v>742</v>
      </c>
      <c r="C174" s="98" t="s">
        <v>673</v>
      </c>
      <c r="D174" s="98" t="s">
        <v>674</v>
      </c>
      <c r="E174" s="98">
        <v>20</v>
      </c>
      <c r="F174" s="98" t="str">
        <f t="shared" si="8"/>
        <v>NatFN20</v>
      </c>
      <c r="G174" s="11">
        <v>0</v>
      </c>
      <c r="H174" s="11">
        <v>7.5317500000000003E-4</v>
      </c>
      <c r="I174" s="14">
        <v>99999</v>
      </c>
      <c r="AE174" s="7">
        <v>168</v>
      </c>
      <c r="AF174" s="23">
        <f>_xlfn.IFNA(VLOOKUP(AE174,MODEL!$D$8:$H$1196,5,FALSE),AF175-1/12)</f>
        <v>46.583333333333336</v>
      </c>
      <c r="AG174" s="97">
        <f t="shared" si="9"/>
        <v>46</v>
      </c>
      <c r="AH174" s="23" cm="1">
        <f t="array" ref="AH174">_xlfn.IFNA(INDEX(MODEL!$AT$8:$AT$1196,MATCH(AE174,MODEL!$D$8:$D$1196),0),AH175)</f>
        <v>0.24275922496590716</v>
      </c>
      <c r="AI174" s="271">
        <f t="shared" ca="1" si="10"/>
        <v>1.9998446120857607E-3</v>
      </c>
    </row>
    <row r="175" spans="2:35" x14ac:dyDescent="0.25">
      <c r="B175" s="103" t="s">
        <v>742</v>
      </c>
      <c r="C175" s="98" t="s">
        <v>673</v>
      </c>
      <c r="D175" s="98" t="s">
        <v>674</v>
      </c>
      <c r="E175" s="98">
        <v>21</v>
      </c>
      <c r="F175" s="98" t="str">
        <f t="shared" si="8"/>
        <v>NatFN21</v>
      </c>
      <c r="G175" s="11">
        <v>0</v>
      </c>
      <c r="H175" s="11">
        <v>7.6929699999999995E-4</v>
      </c>
      <c r="I175" s="14">
        <v>99999</v>
      </c>
      <c r="AE175" s="7">
        <v>169</v>
      </c>
      <c r="AF175" s="23">
        <f>_xlfn.IFNA(VLOOKUP(AE175,MODEL!$D$8:$H$1196,5,FALSE),AF176-1/12)</f>
        <v>46.666666666666671</v>
      </c>
      <c r="AG175" s="97">
        <f t="shared" si="9"/>
        <v>46</v>
      </c>
      <c r="AH175" s="23" cm="1">
        <f t="array" ref="AH175">_xlfn.IFNA(INDEX(MODEL!$AT$8:$AT$1196,MATCH(AE175,MODEL!$D$8:$D$1196),0),AH176)</f>
        <v>0.24035913510999662</v>
      </c>
      <c r="AI175" s="271">
        <f t="shared" ca="1" si="10"/>
        <v>1.9998446120857616E-3</v>
      </c>
    </row>
    <row r="176" spans="2:35" x14ac:dyDescent="0.25">
      <c r="B176" s="103" t="s">
        <v>742</v>
      </c>
      <c r="C176" s="98" t="s">
        <v>673</v>
      </c>
      <c r="D176" s="98" t="s">
        <v>674</v>
      </c>
      <c r="E176" s="98">
        <v>22</v>
      </c>
      <c r="F176" s="98" t="str">
        <f t="shared" si="8"/>
        <v>NatFN22</v>
      </c>
      <c r="G176" s="11">
        <v>0</v>
      </c>
      <c r="H176" s="11">
        <v>7.62263E-4</v>
      </c>
      <c r="I176" s="14">
        <v>99999</v>
      </c>
      <c r="AE176" s="7">
        <v>170</v>
      </c>
      <c r="AF176" s="23">
        <f>_xlfn.IFNA(VLOOKUP(AE176,MODEL!$D$8:$H$1196,5,FALSE),AF177-1/12)</f>
        <v>46.75</v>
      </c>
      <c r="AG176" s="97">
        <f t="shared" si="9"/>
        <v>46</v>
      </c>
      <c r="AH176" s="23" cm="1">
        <f t="array" ref="AH176">_xlfn.IFNA(INDEX(MODEL!$AT$8:$AT$1196,MATCH(AE176,MODEL!$D$8:$D$1196),0),AH177)</f>
        <v>0.2379827742444767</v>
      </c>
      <c r="AI176" s="271">
        <f t="shared" ca="1" si="10"/>
        <v>1.9998446120857625E-3</v>
      </c>
    </row>
    <row r="177" spans="2:35" x14ac:dyDescent="0.25">
      <c r="B177" s="103" t="s">
        <v>742</v>
      </c>
      <c r="C177" s="98" t="s">
        <v>673</v>
      </c>
      <c r="D177" s="98" t="s">
        <v>674</v>
      </c>
      <c r="E177" s="98">
        <v>23</v>
      </c>
      <c r="F177" s="98" t="str">
        <f t="shared" si="8"/>
        <v>NatFN23</v>
      </c>
      <c r="G177" s="11">
        <v>0</v>
      </c>
      <c r="H177" s="11">
        <v>7.4325300000000003E-4</v>
      </c>
      <c r="I177" s="14">
        <v>99999</v>
      </c>
      <c r="AE177" s="7">
        <v>171</v>
      </c>
      <c r="AF177" s="23">
        <f>_xlfn.IFNA(VLOOKUP(AE177,MODEL!$D$8:$H$1196,5,FALSE),AF178-1/12)</f>
        <v>46.833333333333336</v>
      </c>
      <c r="AG177" s="97">
        <f t="shared" si="9"/>
        <v>46</v>
      </c>
      <c r="AH177" s="23" cm="1">
        <f t="array" ref="AH177">_xlfn.IFNA(INDEX(MODEL!$AT$8:$AT$1196,MATCH(AE177,MODEL!$D$8:$D$1196),0),AH178)</f>
        <v>0.23562990776772041</v>
      </c>
      <c r="AI177" s="271">
        <f t="shared" ca="1" si="10"/>
        <v>1.9998446120857638E-3</v>
      </c>
    </row>
    <row r="178" spans="2:35" x14ac:dyDescent="0.25">
      <c r="B178" s="103" t="s">
        <v>742</v>
      </c>
      <c r="C178" s="98" t="s">
        <v>673</v>
      </c>
      <c r="D178" s="98" t="s">
        <v>674</v>
      </c>
      <c r="E178" s="98">
        <v>24</v>
      </c>
      <c r="F178" s="98" t="str">
        <f t="shared" si="8"/>
        <v>NatFN24</v>
      </c>
      <c r="G178" s="11">
        <v>0</v>
      </c>
      <c r="H178" s="11">
        <v>7.0820500000000005E-4</v>
      </c>
      <c r="I178" s="14">
        <v>99999</v>
      </c>
      <c r="AE178" s="7">
        <v>172</v>
      </c>
      <c r="AF178" s="23">
        <f>_xlfn.IFNA(VLOOKUP(AE178,MODEL!$D$8:$H$1196,5,FALSE),AF179-1/12)</f>
        <v>46.916666666666671</v>
      </c>
      <c r="AG178" s="97">
        <f t="shared" si="9"/>
        <v>46</v>
      </c>
      <c r="AH178" s="23" cm="1">
        <f t="array" ref="AH178">_xlfn.IFNA(INDEX(MODEL!$AT$8:$AT$1196,MATCH(AE178,MODEL!$D$8:$D$1196),0),AH179)</f>
        <v>0.23330030339753896</v>
      </c>
      <c r="AI178" s="271">
        <f t="shared" ca="1" si="10"/>
        <v>1.9998446120857646E-3</v>
      </c>
    </row>
    <row r="179" spans="2:35" x14ac:dyDescent="0.25">
      <c r="B179" s="103" t="s">
        <v>742</v>
      </c>
      <c r="C179" s="98" t="s">
        <v>673</v>
      </c>
      <c r="D179" s="98" t="s">
        <v>674</v>
      </c>
      <c r="E179" s="98">
        <v>25</v>
      </c>
      <c r="F179" s="98" t="str">
        <f t="shared" si="8"/>
        <v>NatFN25</v>
      </c>
      <c r="G179" s="11">
        <v>0</v>
      </c>
      <c r="H179" s="11">
        <v>6.9188500000000005E-4</v>
      </c>
      <c r="I179" s="14">
        <v>99999</v>
      </c>
      <c r="AE179" s="7">
        <v>173</v>
      </c>
      <c r="AF179" s="23">
        <f>_xlfn.IFNA(VLOOKUP(AE179,MODEL!$D$8:$H$1196,5,FALSE),AF180-1/12)</f>
        <v>47</v>
      </c>
      <c r="AG179" s="97">
        <f t="shared" si="9"/>
        <v>47</v>
      </c>
      <c r="AH179" s="23" cm="1">
        <f t="array" ref="AH179">_xlfn.IFNA(INDEX(MODEL!$AT$8:$AT$1196,MATCH(AE179,MODEL!$D$8:$D$1196),0),AH180)</f>
        <v>0.2309785484307996</v>
      </c>
      <c r="AI179" s="271">
        <f t="shared" ca="1" si="10"/>
        <v>1.9061213644182432E-3</v>
      </c>
    </row>
    <row r="180" spans="2:35" x14ac:dyDescent="0.25">
      <c r="B180" s="103" t="s">
        <v>742</v>
      </c>
      <c r="C180" s="98" t="s">
        <v>673</v>
      </c>
      <c r="D180" s="98" t="s">
        <v>674</v>
      </c>
      <c r="E180" s="98">
        <v>26</v>
      </c>
      <c r="F180" s="98" t="str">
        <f t="shared" si="8"/>
        <v>NatFN26</v>
      </c>
      <c r="G180" s="11">
        <v>0</v>
      </c>
      <c r="H180" s="11">
        <v>6.7632300000000005E-4</v>
      </c>
      <c r="I180" s="14">
        <v>99999</v>
      </c>
      <c r="AE180" s="7">
        <v>174</v>
      </c>
      <c r="AF180" s="23">
        <f>_xlfn.IFNA(VLOOKUP(AE180,MODEL!$D$8:$H$1196,5,FALSE),AF181-1/12)</f>
        <v>47.083333333333336</v>
      </c>
      <c r="AG180" s="97">
        <f t="shared" si="9"/>
        <v>47</v>
      </c>
      <c r="AH180" s="23" cm="1">
        <f t="array" ref="AH180">_xlfn.IFNA(INDEX(MODEL!$AT$8:$AT$1196,MATCH(AE180,MODEL!$D$8:$D$1196),0),AH181)</f>
        <v>0.22867989907535638</v>
      </c>
      <c r="AI180" s="271">
        <f t="shared" ca="1" si="10"/>
        <v>1.8114333449202743E-3</v>
      </c>
    </row>
    <row r="181" spans="2:35" x14ac:dyDescent="0.25">
      <c r="B181" s="103" t="s">
        <v>742</v>
      </c>
      <c r="C181" s="98" t="s">
        <v>673</v>
      </c>
      <c r="D181" s="98" t="s">
        <v>674</v>
      </c>
      <c r="E181" s="98">
        <v>27</v>
      </c>
      <c r="F181" s="98" t="str">
        <f t="shared" si="8"/>
        <v>NatFN27</v>
      </c>
      <c r="G181" s="11">
        <v>0</v>
      </c>
      <c r="H181" s="11">
        <v>6.5417100000000005E-4</v>
      </c>
      <c r="I181" s="14">
        <v>99999</v>
      </c>
      <c r="AE181" s="7">
        <v>175</v>
      </c>
      <c r="AF181" s="23">
        <f>_xlfn.IFNA(VLOOKUP(AE181,MODEL!$D$8:$H$1196,5,FALSE),AF182-1/12)</f>
        <v>47.166666666666671</v>
      </c>
      <c r="AG181" s="97">
        <f t="shared" si="9"/>
        <v>47</v>
      </c>
      <c r="AH181" s="23" cm="1">
        <f t="array" ref="AH181">_xlfn.IFNA(INDEX(MODEL!$AT$8:$AT$1196,MATCH(AE181,MODEL!$D$8:$D$1196),0),AH182)</f>
        <v>0.22640412538908322</v>
      </c>
      <c r="AI181" s="271">
        <f t="shared" ca="1" si="10"/>
        <v>1.7157708543873776E-3</v>
      </c>
    </row>
    <row r="182" spans="2:35" x14ac:dyDescent="0.25">
      <c r="B182" s="103" t="s">
        <v>742</v>
      </c>
      <c r="C182" s="98" t="s">
        <v>673</v>
      </c>
      <c r="D182" s="98" t="s">
        <v>674</v>
      </c>
      <c r="E182" s="98">
        <v>28</v>
      </c>
      <c r="F182" s="98" t="str">
        <f t="shared" si="8"/>
        <v>NatFN28</v>
      </c>
      <c r="G182" s="11">
        <v>0</v>
      </c>
      <c r="H182" s="11">
        <v>6.7083300000000002E-4</v>
      </c>
      <c r="I182" s="14">
        <v>99999</v>
      </c>
      <c r="AE182" s="7">
        <v>176</v>
      </c>
      <c r="AF182" s="23">
        <f>_xlfn.IFNA(VLOOKUP(AE182,MODEL!$D$8:$H$1196,5,FALSE),AF183-1/12)</f>
        <v>47.25</v>
      </c>
      <c r="AG182" s="97">
        <f t="shared" si="9"/>
        <v>47</v>
      </c>
      <c r="AH182" s="23" cm="1">
        <f t="array" ref="AH182">_xlfn.IFNA(INDEX(MODEL!$AT$8:$AT$1196,MATCH(AE182,MODEL!$D$8:$D$1196),0),AH183)</f>
        <v>0.22415099971818911</v>
      </c>
      <c r="AI182" s="271">
        <f t="shared" ca="1" si="10"/>
        <v>1.6191240961203105E-3</v>
      </c>
    </row>
    <row r="183" spans="2:35" x14ac:dyDescent="0.25">
      <c r="B183" s="103" t="s">
        <v>742</v>
      </c>
      <c r="C183" s="98" t="s">
        <v>673</v>
      </c>
      <c r="D183" s="98" t="s">
        <v>674</v>
      </c>
      <c r="E183" s="98">
        <v>29</v>
      </c>
      <c r="F183" s="98" t="str">
        <f t="shared" si="8"/>
        <v>NatFN29</v>
      </c>
      <c r="G183" s="11">
        <v>0</v>
      </c>
      <c r="H183" s="11">
        <v>6.7804699999999998E-4</v>
      </c>
      <c r="I183" s="14">
        <v>99999</v>
      </c>
      <c r="AE183" s="7">
        <v>177</v>
      </c>
      <c r="AF183" s="23">
        <f>_xlfn.IFNA(VLOOKUP(AE183,MODEL!$D$8:$H$1196,5,FALSE),AF184-1/12)</f>
        <v>47.333333333333336</v>
      </c>
      <c r="AG183" s="97">
        <f t="shared" si="9"/>
        <v>47</v>
      </c>
      <c r="AH183" s="23" cm="1">
        <f t="array" ref="AH183">_xlfn.IFNA(INDEX(MODEL!$AT$8:$AT$1196,MATCH(AE183,MODEL!$D$8:$D$1196),0),AH184)</f>
        <v>0.22192029667444504</v>
      </c>
      <c r="AI183" s="271">
        <f t="shared" ca="1" si="10"/>
        <v>1.5214831749450672E-3</v>
      </c>
    </row>
    <row r="184" spans="2:35" x14ac:dyDescent="0.25">
      <c r="B184" s="103" t="s">
        <v>742</v>
      </c>
      <c r="C184" s="98" t="s">
        <v>673</v>
      </c>
      <c r="D184" s="98" t="s">
        <v>674</v>
      </c>
      <c r="E184" s="98">
        <v>30</v>
      </c>
      <c r="F184" s="98" t="str">
        <f t="shared" si="8"/>
        <v>NatFN30</v>
      </c>
      <c r="G184" s="11">
        <v>0</v>
      </c>
      <c r="H184" s="11">
        <v>7.1267200000000002E-4</v>
      </c>
      <c r="I184" s="14">
        <v>99999</v>
      </c>
      <c r="AE184" s="7">
        <v>178</v>
      </c>
      <c r="AF184" s="23">
        <f>_xlfn.IFNA(VLOOKUP(AE184,MODEL!$D$8:$H$1196,5,FALSE),AF185-1/12)</f>
        <v>47.416666666666671</v>
      </c>
      <c r="AG184" s="97">
        <f t="shared" si="9"/>
        <v>47</v>
      </c>
      <c r="AH184" s="23" cm="1">
        <f t="array" ref="AH184">_xlfn.IFNA(INDEX(MODEL!$AT$8:$AT$1196,MATCH(AE184,MODEL!$D$8:$D$1196),0),AH185)</f>
        <v>0.21971179311263786</v>
      </c>
      <c r="AI184" s="271">
        <f t="shared" ca="1" si="10"/>
        <v>1.4228380962230283E-3</v>
      </c>
    </row>
    <row r="185" spans="2:35" x14ac:dyDescent="0.25">
      <c r="B185" s="103" t="s">
        <v>742</v>
      </c>
      <c r="C185" s="98" t="s">
        <v>673</v>
      </c>
      <c r="D185" s="98" t="s">
        <v>674</v>
      </c>
      <c r="E185" s="98">
        <v>31</v>
      </c>
      <c r="F185" s="98" t="str">
        <f t="shared" si="8"/>
        <v>NatFN31</v>
      </c>
      <c r="G185" s="11">
        <v>0</v>
      </c>
      <c r="H185" s="11">
        <v>7.4927700000000002E-4</v>
      </c>
      <c r="I185" s="14">
        <v>99999</v>
      </c>
      <c r="AE185" s="7">
        <v>179</v>
      </c>
      <c r="AF185" s="23">
        <f>_xlfn.IFNA(VLOOKUP(AE185,MODEL!$D$8:$H$1196,5,FALSE),AF186-1/12)</f>
        <v>47.5</v>
      </c>
      <c r="AG185" s="97">
        <f t="shared" si="9"/>
        <v>47</v>
      </c>
      <c r="AH185" s="23" cm="1">
        <f t="array" ref="AH185">_xlfn.IFNA(INDEX(MODEL!$AT$8:$AT$1196,MATCH(AE185,MODEL!$D$8:$D$1196),0),AH186)</f>
        <v>0.2175252681082479</v>
      </c>
      <c r="AI185" s="271">
        <f t="shared" ca="1" si="10"/>
        <v>1.4228380962230289E-3</v>
      </c>
    </row>
    <row r="186" spans="2:35" x14ac:dyDescent="0.25">
      <c r="B186" s="103" t="s">
        <v>742</v>
      </c>
      <c r="C186" s="98" t="s">
        <v>673</v>
      </c>
      <c r="D186" s="98" t="s">
        <v>674</v>
      </c>
      <c r="E186" s="98">
        <v>32</v>
      </c>
      <c r="F186" s="98" t="str">
        <f t="shared" si="8"/>
        <v>NatFN32</v>
      </c>
      <c r="G186" s="11">
        <v>0</v>
      </c>
      <c r="H186" s="11">
        <v>7.6221199999999996E-4</v>
      </c>
      <c r="I186" s="14">
        <v>99999</v>
      </c>
      <c r="AE186" s="7">
        <v>180</v>
      </c>
      <c r="AF186" s="23">
        <f>_xlfn.IFNA(VLOOKUP(AE186,MODEL!$D$8:$H$1196,5,FALSE),AF187-1/12)</f>
        <v>47.583333333333336</v>
      </c>
      <c r="AG186" s="97">
        <f t="shared" si="9"/>
        <v>47</v>
      </c>
      <c r="AH186" s="23" cm="1">
        <f t="array" ref="AH186">_xlfn.IFNA(INDEX(MODEL!$AT$8:$AT$1196,MATCH(AE186,MODEL!$D$8:$D$1196),0),AH187)</f>
        <v>0.21536050293534945</v>
      </c>
      <c r="AI186" s="271">
        <f t="shared" ca="1" si="10"/>
        <v>1.4228380962230298E-3</v>
      </c>
    </row>
    <row r="187" spans="2:35" x14ac:dyDescent="0.25">
      <c r="B187" s="103" t="s">
        <v>742</v>
      </c>
      <c r="C187" s="98" t="s">
        <v>673</v>
      </c>
      <c r="D187" s="98" t="s">
        <v>674</v>
      </c>
      <c r="E187" s="98">
        <v>33</v>
      </c>
      <c r="F187" s="98" t="str">
        <f t="shared" si="8"/>
        <v>NatFN33</v>
      </c>
      <c r="G187" s="11">
        <v>0</v>
      </c>
      <c r="H187" s="11">
        <v>7.8953499999999995E-4</v>
      </c>
      <c r="I187" s="14">
        <v>99999</v>
      </c>
      <c r="AE187" s="7">
        <v>181</v>
      </c>
      <c r="AF187" s="23">
        <f>_xlfn.IFNA(VLOOKUP(AE187,MODEL!$D$8:$H$1196,5,FALSE),AF188-1/12)</f>
        <v>47.666666666666671</v>
      </c>
      <c r="AG187" s="97">
        <f t="shared" si="9"/>
        <v>47</v>
      </c>
      <c r="AH187" s="23" cm="1">
        <f t="array" ref="AH187">_xlfn.IFNA(INDEX(MODEL!$AT$8:$AT$1196,MATCH(AE187,MODEL!$D$8:$D$1196),0),AH188)</f>
        <v>0.21321728104473053</v>
      </c>
      <c r="AI187" s="271">
        <f t="shared" ca="1" si="10"/>
        <v>1.4228380962230307E-3</v>
      </c>
    </row>
    <row r="188" spans="2:35" x14ac:dyDescent="0.25">
      <c r="B188" s="103" t="s">
        <v>742</v>
      </c>
      <c r="C188" s="98" t="s">
        <v>673</v>
      </c>
      <c r="D188" s="98" t="s">
        <v>674</v>
      </c>
      <c r="E188" s="98">
        <v>34</v>
      </c>
      <c r="F188" s="98" t="str">
        <f t="shared" si="8"/>
        <v>NatFN34</v>
      </c>
      <c r="G188" s="11">
        <v>0</v>
      </c>
      <c r="H188" s="11">
        <v>8.2217599999999998E-4</v>
      </c>
      <c r="I188" s="14">
        <v>99999</v>
      </c>
      <c r="AE188" s="7">
        <v>182</v>
      </c>
      <c r="AF188" s="23">
        <f>_xlfn.IFNA(VLOOKUP(AE188,MODEL!$D$8:$H$1196,5,FALSE),AF189-1/12)</f>
        <v>47.75</v>
      </c>
      <c r="AG188" s="97">
        <f t="shared" si="9"/>
        <v>47</v>
      </c>
      <c r="AH188" s="23" cm="1">
        <f t="array" ref="AH188">_xlfn.IFNA(INDEX(MODEL!$AT$8:$AT$1196,MATCH(AE188,MODEL!$D$8:$D$1196),0),AH189)</f>
        <v>0.21109538804223096</v>
      </c>
      <c r="AI188" s="271">
        <f t="shared" ca="1" si="10"/>
        <v>1.4228380962230315E-3</v>
      </c>
    </row>
    <row r="189" spans="2:35" x14ac:dyDescent="0.25">
      <c r="B189" s="103" t="s">
        <v>742</v>
      </c>
      <c r="C189" s="98" t="s">
        <v>673</v>
      </c>
      <c r="D189" s="98" t="s">
        <v>674</v>
      </c>
      <c r="E189" s="98">
        <v>35</v>
      </c>
      <c r="F189" s="98" t="str">
        <f t="shared" si="8"/>
        <v>NatFN35</v>
      </c>
      <c r="G189" s="11">
        <v>0</v>
      </c>
      <c r="H189" s="11">
        <v>8.3489600000000001E-4</v>
      </c>
      <c r="I189" s="14">
        <v>99999</v>
      </c>
      <c r="AE189" s="7">
        <v>183</v>
      </c>
      <c r="AF189" s="23">
        <f>_xlfn.IFNA(VLOOKUP(AE189,MODEL!$D$8:$H$1196,5,FALSE),AF190-1/12)</f>
        <v>47.833333333333336</v>
      </c>
      <c r="AG189" s="97">
        <f t="shared" si="9"/>
        <v>47</v>
      </c>
      <c r="AH189" s="23" cm="1">
        <f t="array" ref="AH189">_xlfn.IFNA(INDEX(MODEL!$AT$8:$AT$1196,MATCH(AE189,MODEL!$D$8:$D$1196),0),AH190)</f>
        <v>0.20899461166729552</v>
      </c>
      <c r="AI189" s="271">
        <f t="shared" ca="1" si="10"/>
        <v>1.4228380962230324E-3</v>
      </c>
    </row>
    <row r="190" spans="2:35" x14ac:dyDescent="0.25">
      <c r="B190" s="103" t="s">
        <v>742</v>
      </c>
      <c r="C190" s="98" t="s">
        <v>673</v>
      </c>
      <c r="D190" s="98" t="s">
        <v>674</v>
      </c>
      <c r="E190" s="98">
        <v>36</v>
      </c>
      <c r="F190" s="98" t="str">
        <f t="shared" si="8"/>
        <v>NatFN36</v>
      </c>
      <c r="G190" s="11">
        <v>0</v>
      </c>
      <c r="H190" s="11">
        <v>8.8303299999999997E-4</v>
      </c>
      <c r="I190" s="14">
        <v>99999</v>
      </c>
      <c r="AE190" s="7">
        <v>184</v>
      </c>
      <c r="AF190" s="23">
        <f>_xlfn.IFNA(VLOOKUP(AE190,MODEL!$D$8:$H$1196,5,FALSE),AF191-1/12)</f>
        <v>47.916666666666671</v>
      </c>
      <c r="AG190" s="97">
        <f t="shared" si="9"/>
        <v>47</v>
      </c>
      <c r="AH190" s="23" cm="1">
        <f t="array" ref="AH190">_xlfn.IFNA(INDEX(MODEL!$AT$8:$AT$1196,MATCH(AE190,MODEL!$D$8:$D$1196),0),AH191)</f>
        <v>0.20691474177174088</v>
      </c>
      <c r="AI190" s="271">
        <f t="shared" ca="1" si="10"/>
        <v>1.4228380962230333E-3</v>
      </c>
    </row>
    <row r="191" spans="2:35" x14ac:dyDescent="0.25">
      <c r="B191" s="103" t="s">
        <v>742</v>
      </c>
      <c r="C191" s="98" t="s">
        <v>673</v>
      </c>
      <c r="D191" s="98" t="s">
        <v>674</v>
      </c>
      <c r="E191" s="98">
        <v>37</v>
      </c>
      <c r="F191" s="98" t="str">
        <f t="shared" si="8"/>
        <v>NatFN37</v>
      </c>
      <c r="G191" s="11">
        <v>0</v>
      </c>
      <c r="H191" s="11">
        <v>9.34383E-4</v>
      </c>
      <c r="I191" s="14">
        <v>99999</v>
      </c>
      <c r="AE191" s="7">
        <v>185</v>
      </c>
      <c r="AF191" s="23">
        <f>_xlfn.IFNA(VLOOKUP(AE191,MODEL!$D$8:$H$1196,5,FALSE),AF192-1/12)</f>
        <v>48</v>
      </c>
      <c r="AG191" s="97">
        <f t="shared" si="9"/>
        <v>48</v>
      </c>
      <c r="AH191" s="23" cm="1">
        <f t="array" ref="AH191">_xlfn.IFNA(INDEX(MODEL!$AT$8:$AT$1196,MATCH(AE191,MODEL!$D$8:$D$1196),0),AH192)</f>
        <v>0.20484141821353213</v>
      </c>
      <c r="AI191" s="271">
        <f t="shared" ca="1" si="10"/>
        <v>1.3499204206689883E-3</v>
      </c>
    </row>
    <row r="192" spans="2:35" x14ac:dyDescent="0.25">
      <c r="B192" s="103" t="s">
        <v>742</v>
      </c>
      <c r="C192" s="98" t="s">
        <v>673</v>
      </c>
      <c r="D192" s="98" t="s">
        <v>674</v>
      </c>
      <c r="E192" s="98">
        <v>38</v>
      </c>
      <c r="F192" s="98" t="str">
        <f t="shared" si="8"/>
        <v>NatFN38</v>
      </c>
      <c r="G192" s="11">
        <v>0</v>
      </c>
      <c r="H192" s="11">
        <v>1.025696E-3</v>
      </c>
      <c r="I192" s="14">
        <v>99999</v>
      </c>
      <c r="AE192" s="7">
        <v>186</v>
      </c>
      <c r="AF192" s="23">
        <f>_xlfn.IFNA(VLOOKUP(AE192,MODEL!$D$8:$H$1196,5,FALSE),AF193-1/12)</f>
        <v>48.083333333333336</v>
      </c>
      <c r="AG192" s="97">
        <f t="shared" si="9"/>
        <v>48</v>
      </c>
      <c r="AH192" s="23" cm="1">
        <f t="array" ref="AH192">_xlfn.IFNA(INDEX(MODEL!$AT$8:$AT$1196,MATCH(AE192,MODEL!$D$8:$D$1196),0),AH193)</f>
        <v>0.20278886973659704</v>
      </c>
      <c r="AI192" s="271">
        <f t="shared" ca="1" si="10"/>
        <v>1.2762477354572163E-3</v>
      </c>
    </row>
    <row r="193" spans="2:35" x14ac:dyDescent="0.25">
      <c r="B193" s="103" t="s">
        <v>742</v>
      </c>
      <c r="C193" s="98" t="s">
        <v>673</v>
      </c>
      <c r="D193" s="98" t="s">
        <v>674</v>
      </c>
      <c r="E193" s="98">
        <v>39</v>
      </c>
      <c r="F193" s="98" t="str">
        <f t="shared" si="8"/>
        <v>NatFN39</v>
      </c>
      <c r="G193" s="11">
        <v>0</v>
      </c>
      <c r="H193" s="11">
        <v>1.0982399999999999E-3</v>
      </c>
      <c r="I193" s="14">
        <v>99999</v>
      </c>
      <c r="AE193" s="7">
        <v>187</v>
      </c>
      <c r="AF193" s="23">
        <f>_xlfn.IFNA(VLOOKUP(AE193,MODEL!$D$8:$H$1196,5,FALSE),AF194-1/12)</f>
        <v>48.166666666666671</v>
      </c>
      <c r="AG193" s="97">
        <f t="shared" si="9"/>
        <v>48</v>
      </c>
      <c r="AH193" s="23" cm="1">
        <f t="array" ref="AH193">_xlfn.IFNA(INDEX(MODEL!$AT$8:$AT$1196,MATCH(AE193,MODEL!$D$8:$D$1196),0),AH194)</f>
        <v>0.20075688817082138</v>
      </c>
      <c r="AI193" s="271">
        <f t="shared" ca="1" si="10"/>
        <v>1.2018123975073955E-3</v>
      </c>
    </row>
    <row r="194" spans="2:35" x14ac:dyDescent="0.25">
      <c r="B194" s="103" t="s">
        <v>742</v>
      </c>
      <c r="C194" s="98" t="s">
        <v>673</v>
      </c>
      <c r="D194" s="98" t="s">
        <v>674</v>
      </c>
      <c r="E194" s="98">
        <v>40</v>
      </c>
      <c r="F194" s="98" t="str">
        <f t="shared" si="8"/>
        <v>NatFN40</v>
      </c>
      <c r="G194" s="11">
        <v>0</v>
      </c>
      <c r="H194" s="11">
        <v>1.1991040000000001E-3</v>
      </c>
      <c r="I194" s="14">
        <v>99999</v>
      </c>
      <c r="AE194" s="7">
        <v>188</v>
      </c>
      <c r="AF194" s="23">
        <f>_xlfn.IFNA(VLOOKUP(AE194,MODEL!$D$8:$H$1196,5,FALSE),AF195-1/12)</f>
        <v>48.25</v>
      </c>
      <c r="AG194" s="97">
        <f t="shared" si="9"/>
        <v>48</v>
      </c>
      <c r="AH194" s="23" cm="1">
        <f t="array" ref="AH194">_xlfn.IFNA(INDEX(MODEL!$AT$8:$AT$1196,MATCH(AE194,MODEL!$D$8:$D$1196),0),AH195)</f>
        <v>0.19874526743199356</v>
      </c>
      <c r="AI194" s="271">
        <f t="shared" ca="1" si="10"/>
        <v>1.1266066863788971E-3</v>
      </c>
    </row>
    <row r="195" spans="2:35" x14ac:dyDescent="0.25">
      <c r="B195" s="103" t="s">
        <v>742</v>
      </c>
      <c r="C195" s="98" t="s">
        <v>673</v>
      </c>
      <c r="D195" s="98" t="s">
        <v>674</v>
      </c>
      <c r="E195" s="98">
        <v>41</v>
      </c>
      <c r="F195" s="98" t="str">
        <f t="shared" si="8"/>
        <v>NatFN41</v>
      </c>
      <c r="G195" s="11">
        <v>0</v>
      </c>
      <c r="H195" s="11">
        <v>1.307122E-3</v>
      </c>
      <c r="I195" s="14">
        <v>99999</v>
      </c>
      <c r="AE195" s="7">
        <v>189</v>
      </c>
      <c r="AF195" s="23">
        <f>_xlfn.IFNA(VLOOKUP(AE195,MODEL!$D$8:$H$1196,5,FALSE),AF196-1/12)</f>
        <v>48.333333333333336</v>
      </c>
      <c r="AG195" s="97">
        <f t="shared" si="9"/>
        <v>48</v>
      </c>
      <c r="AH195" s="23" cm="1">
        <f t="array" ref="AH195">_xlfn.IFNA(INDEX(MODEL!$AT$8:$AT$1196,MATCH(AE195,MODEL!$D$8:$D$1196),0),AH196)</f>
        <v>0.19675380350090338</v>
      </c>
      <c r="AI195" s="271">
        <f t="shared" ca="1" si="10"/>
        <v>1.0506228034877748E-3</v>
      </c>
    </row>
    <row r="196" spans="2:35" x14ac:dyDescent="0.25">
      <c r="B196" s="103" t="s">
        <v>742</v>
      </c>
      <c r="C196" s="98" t="s">
        <v>673</v>
      </c>
      <c r="D196" s="98" t="s">
        <v>674</v>
      </c>
      <c r="E196" s="98">
        <v>42</v>
      </c>
      <c r="F196" s="98" t="str">
        <f t="shared" si="8"/>
        <v>NatFN42</v>
      </c>
      <c r="G196" s="11">
        <v>0</v>
      </c>
      <c r="H196" s="11">
        <v>1.370874E-3</v>
      </c>
      <c r="I196" s="14">
        <v>99999</v>
      </c>
      <c r="AE196" s="7">
        <v>190</v>
      </c>
      <c r="AF196" s="23">
        <f>_xlfn.IFNA(VLOOKUP(AE196,MODEL!$D$8:$H$1196,5,FALSE),AF197-1/12)</f>
        <v>48.416666666666671</v>
      </c>
      <c r="AG196" s="97">
        <f t="shared" si="9"/>
        <v>48</v>
      </c>
      <c r="AH196" s="23" cm="1">
        <f t="array" ref="AH196">_xlfn.IFNA(INDEX(MODEL!$AT$8:$AT$1196,MATCH(AE196,MODEL!$D$8:$D$1196),0),AH197)</f>
        <v>0.19478229440265069</v>
      </c>
      <c r="AI196" s="271">
        <f t="shared" ca="1" si="10"/>
        <v>9.7385287131582774E-4</v>
      </c>
    </row>
    <row r="197" spans="2:35" x14ac:dyDescent="0.25">
      <c r="B197" s="103" t="s">
        <v>742</v>
      </c>
      <c r="C197" s="98" t="s">
        <v>673</v>
      </c>
      <c r="D197" s="98" t="s">
        <v>674</v>
      </c>
      <c r="E197" s="98">
        <v>43</v>
      </c>
      <c r="F197" s="98" t="str">
        <f t="shared" si="8"/>
        <v>NatFN43</v>
      </c>
      <c r="G197" s="11">
        <v>0</v>
      </c>
      <c r="H197" s="11">
        <v>1.4761799999999999E-3</v>
      </c>
      <c r="I197" s="14">
        <v>99999</v>
      </c>
      <c r="AE197" s="7">
        <v>191</v>
      </c>
      <c r="AF197" s="23">
        <f>_xlfn.IFNA(VLOOKUP(AE197,MODEL!$D$8:$H$1196,5,FALSE),AF198-1/12)</f>
        <v>48.5</v>
      </c>
      <c r="AG197" s="97">
        <f t="shared" si="9"/>
        <v>48</v>
      </c>
      <c r="AH197" s="23" cm="1">
        <f t="array" ref="AH197">_xlfn.IFNA(INDEX(MODEL!$AT$8:$AT$1196,MATCH(AE197,MODEL!$D$8:$D$1196),0),AH198)</f>
        <v>0.19283054018616053</v>
      </c>
      <c r="AI197" s="271">
        <f t="shared" ca="1" si="10"/>
        <v>9.738528713158285E-4</v>
      </c>
    </row>
    <row r="198" spans="2:35" x14ac:dyDescent="0.25">
      <c r="B198" s="103" t="s">
        <v>742</v>
      </c>
      <c r="C198" s="98" t="s">
        <v>673</v>
      </c>
      <c r="D198" s="98" t="s">
        <v>674</v>
      </c>
      <c r="E198" s="98">
        <v>44</v>
      </c>
      <c r="F198" s="98" t="str">
        <f t="shared" ref="F198:F261" si="11">B198&amp;C198&amp;D198&amp;E198</f>
        <v>NatFN44</v>
      </c>
      <c r="G198" s="11">
        <v>0</v>
      </c>
      <c r="H198" s="11">
        <v>1.592785E-3</v>
      </c>
      <c r="I198" s="14">
        <v>99999</v>
      </c>
      <c r="AE198" s="7">
        <v>192</v>
      </c>
      <c r="AF198" s="23">
        <f>_xlfn.IFNA(VLOOKUP(AE198,MODEL!$D$8:$H$1196,5,FALSE),AF199-1/12)</f>
        <v>48.583333333333336</v>
      </c>
      <c r="AG198" s="97">
        <f t="shared" ref="AG198:AG261" si="12">ROUNDDOWN(AF198,0)</f>
        <v>48</v>
      </c>
      <c r="AH198" s="23" cm="1">
        <f t="array" ref="AH198">_xlfn.IFNA(INDEX(MODEL!$AT$8:$AT$1196,MATCH(AE198,MODEL!$D$8:$D$1196),0),AH199)</f>
        <v>0.19089834290390439</v>
      </c>
      <c r="AI198" s="271">
        <f t="shared" ref="AI198:AI261" ca="1" si="13">IF(OR(IFERROR(AH198,0)=0,AE198&lt;=WOPBrthWP),0,IF(AG198&gt;60,AI197*AH198/AH197,AI197*AH197/AH198)
+VLOOKUP(MIN(MAX(AC$6:AC$126),AG198),Tbl_Births,2,FALSE)/12
-IF(AE198&lt;=WOPBrthWP+WOPBrthPer,0,VLOOKUP(MIN(MAX(AC$6:AC$126),OFFSET(AG198,-WOPBrthPer,0)),Tbl_Births,2,FALSE)/12*OFFSET(AH198,-WOPBrthPer,0)/AH198))</f>
        <v>9.7385287131582937E-4</v>
      </c>
    </row>
    <row r="199" spans="2:35" x14ac:dyDescent="0.25">
      <c r="B199" s="103" t="s">
        <v>742</v>
      </c>
      <c r="C199" s="98" t="s">
        <v>673</v>
      </c>
      <c r="D199" s="98" t="s">
        <v>674</v>
      </c>
      <c r="E199" s="98">
        <v>45</v>
      </c>
      <c r="F199" s="98" t="str">
        <f t="shared" si="11"/>
        <v>NatFN45</v>
      </c>
      <c r="G199" s="11">
        <v>0</v>
      </c>
      <c r="H199" s="11">
        <v>1.7216759999999999E-3</v>
      </c>
      <c r="I199" s="14">
        <v>99999</v>
      </c>
      <c r="AE199" s="7">
        <v>193</v>
      </c>
      <c r="AF199" s="23">
        <f>_xlfn.IFNA(VLOOKUP(AE199,MODEL!$D$8:$H$1196,5,FALSE),AF200-1/12)</f>
        <v>48.666666666666671</v>
      </c>
      <c r="AG199" s="97">
        <f t="shared" si="12"/>
        <v>48</v>
      </c>
      <c r="AH199" s="23" cm="1">
        <f t="array" ref="AH199">_xlfn.IFNA(INDEX(MODEL!$AT$8:$AT$1196,MATCH(AE199,MODEL!$D$8:$D$1196),0),AH200)</f>
        <v>0.18898550659182423</v>
      </c>
      <c r="AI199" s="271">
        <f t="shared" ca="1" si="13"/>
        <v>9.7385287131583013E-4</v>
      </c>
    </row>
    <row r="200" spans="2:35" x14ac:dyDescent="0.25">
      <c r="B200" s="103" t="s">
        <v>742</v>
      </c>
      <c r="C200" s="98" t="s">
        <v>673</v>
      </c>
      <c r="D200" s="98" t="s">
        <v>674</v>
      </c>
      <c r="E200" s="98">
        <v>46</v>
      </c>
      <c r="F200" s="98" t="str">
        <f t="shared" si="11"/>
        <v>NatFN46</v>
      </c>
      <c r="G200" s="11">
        <v>0</v>
      </c>
      <c r="H200" s="11">
        <v>1.8739819999999999E-3</v>
      </c>
      <c r="I200" s="14">
        <v>99999</v>
      </c>
      <c r="AE200" s="7">
        <v>194</v>
      </c>
      <c r="AF200" s="23">
        <f>_xlfn.IFNA(VLOOKUP(AE200,MODEL!$D$8:$H$1196,5,FALSE),AF201-1/12)</f>
        <v>48.75</v>
      </c>
      <c r="AG200" s="97">
        <f t="shared" si="12"/>
        <v>48</v>
      </c>
      <c r="AH200" s="23" cm="1">
        <f t="array" ref="AH200">_xlfn.IFNA(INDEX(MODEL!$AT$8:$AT$1196,MATCH(AE200,MODEL!$D$8:$D$1196),0),AH201)</f>
        <v>0.18709183724945766</v>
      </c>
      <c r="AI200" s="271">
        <f t="shared" ca="1" si="13"/>
        <v>9.7385287131583089E-4</v>
      </c>
    </row>
    <row r="201" spans="2:35" x14ac:dyDescent="0.25">
      <c r="B201" s="103" t="s">
        <v>742</v>
      </c>
      <c r="C201" s="98" t="s">
        <v>673</v>
      </c>
      <c r="D201" s="98" t="s">
        <v>674</v>
      </c>
      <c r="E201" s="98">
        <v>47</v>
      </c>
      <c r="F201" s="98" t="str">
        <f t="shared" si="11"/>
        <v>NatFN47</v>
      </c>
      <c r="G201" s="11">
        <v>0</v>
      </c>
      <c r="H201" s="11">
        <v>2.0549359999999998E-3</v>
      </c>
      <c r="I201" s="14">
        <v>99999</v>
      </c>
      <c r="AE201" s="7">
        <v>195</v>
      </c>
      <c r="AF201" s="23">
        <f>_xlfn.IFNA(VLOOKUP(AE201,MODEL!$D$8:$H$1196,5,FALSE),AF202-1/12)</f>
        <v>48.833333333333336</v>
      </c>
      <c r="AG201" s="97">
        <f t="shared" si="12"/>
        <v>48</v>
      </c>
      <c r="AH201" s="23" cm="1">
        <f t="array" ref="AH201">_xlfn.IFNA(INDEX(MODEL!$AT$8:$AT$1196,MATCH(AE201,MODEL!$D$8:$D$1196),0),AH202)</f>
        <v>0.18521714282026236</v>
      </c>
      <c r="AI201" s="271">
        <f t="shared" ca="1" si="13"/>
        <v>9.7385287131583197E-4</v>
      </c>
    </row>
    <row r="202" spans="2:35" x14ac:dyDescent="0.25">
      <c r="B202" s="103" t="s">
        <v>742</v>
      </c>
      <c r="C202" s="98" t="s">
        <v>673</v>
      </c>
      <c r="D202" s="98" t="s">
        <v>674</v>
      </c>
      <c r="E202" s="98">
        <v>48</v>
      </c>
      <c r="F202" s="98" t="str">
        <f t="shared" si="11"/>
        <v>NatFN48</v>
      </c>
      <c r="G202" s="11">
        <v>0</v>
      </c>
      <c r="H202" s="11">
        <v>2.245726E-3</v>
      </c>
      <c r="I202" s="14">
        <v>99999</v>
      </c>
      <c r="AE202" s="7">
        <v>196</v>
      </c>
      <c r="AF202" s="23">
        <f>_xlfn.IFNA(VLOOKUP(AE202,MODEL!$D$8:$H$1196,5,FALSE),AF203-1/12)</f>
        <v>48.916666666666671</v>
      </c>
      <c r="AG202" s="97">
        <f t="shared" si="12"/>
        <v>48</v>
      </c>
      <c r="AH202" s="23" cm="1">
        <f t="array" ref="AH202">_xlfn.IFNA(INDEX(MODEL!$AT$8:$AT$1196,MATCH(AE202,MODEL!$D$8:$D$1196),0),AH203)</f>
        <v>0.18336123317213784</v>
      </c>
      <c r="AI202" s="271">
        <f t="shared" ca="1" si="13"/>
        <v>9.7385287131583273E-4</v>
      </c>
    </row>
    <row r="203" spans="2:35" x14ac:dyDescent="0.25">
      <c r="B203" s="103" t="s">
        <v>742</v>
      </c>
      <c r="C203" s="98" t="s">
        <v>673</v>
      </c>
      <c r="D203" s="98" t="s">
        <v>674</v>
      </c>
      <c r="E203" s="98">
        <v>49</v>
      </c>
      <c r="F203" s="98" t="str">
        <f t="shared" si="11"/>
        <v>NatFN49</v>
      </c>
      <c r="G203" s="11">
        <v>0</v>
      </c>
      <c r="H203" s="11">
        <v>2.453284E-3</v>
      </c>
      <c r="I203" s="14">
        <v>99999</v>
      </c>
      <c r="AE203" s="7">
        <v>197</v>
      </c>
      <c r="AF203" s="23">
        <f>_xlfn.IFNA(VLOOKUP(AE203,MODEL!$D$8:$H$1196,5,FALSE),AF204-1/12)</f>
        <v>49</v>
      </c>
      <c r="AG203" s="97">
        <f t="shared" si="12"/>
        <v>49</v>
      </c>
      <c r="AH203" s="23" cm="1">
        <f t="array" ref="AH203">_xlfn.IFNA(INDEX(MODEL!$AT$8:$AT$1196,MATCH(AE203,MODEL!$D$8:$D$1196),0),AH204)</f>
        <v>0.18151031401520495</v>
      </c>
      <c r="AI203" s="271">
        <f t="shared" ca="1" si="13"/>
        <v>9.0558067579749957E-4</v>
      </c>
    </row>
    <row r="204" spans="2:35" x14ac:dyDescent="0.25">
      <c r="B204" s="103" t="s">
        <v>742</v>
      </c>
      <c r="C204" s="98" t="s">
        <v>673</v>
      </c>
      <c r="D204" s="98" t="s">
        <v>674</v>
      </c>
      <c r="E204" s="98">
        <v>50</v>
      </c>
      <c r="F204" s="98" t="str">
        <f t="shared" si="11"/>
        <v>NatFN50</v>
      </c>
      <c r="G204" s="11">
        <v>0</v>
      </c>
      <c r="H204" s="11">
        <v>2.6390239999999998E-3</v>
      </c>
      <c r="I204" s="14">
        <v>99999</v>
      </c>
      <c r="AE204" s="7">
        <v>198</v>
      </c>
      <c r="AF204" s="23">
        <f>_xlfn.IFNA(VLOOKUP(AE204,MODEL!$D$8:$H$1196,5,FALSE),AF205-1/12)</f>
        <v>49.083333333333336</v>
      </c>
      <c r="AG204" s="97">
        <f t="shared" si="12"/>
        <v>49</v>
      </c>
      <c r="AH204" s="23" cm="1">
        <f t="array" ref="AH204">_xlfn.IFNA(INDEX(MODEL!$AT$8:$AT$1196,MATCH(AE204,MODEL!$D$8:$D$1196),0),AH205)</f>
        <v>0.1796780787516242</v>
      </c>
      <c r="AI204" s="271">
        <f t="shared" ca="1" si="13"/>
        <v>8.3659968441543041E-4</v>
      </c>
    </row>
    <row r="205" spans="2:35" x14ac:dyDescent="0.25">
      <c r="B205" s="103" t="s">
        <v>742</v>
      </c>
      <c r="C205" s="98" t="s">
        <v>673</v>
      </c>
      <c r="D205" s="98" t="s">
        <v>674</v>
      </c>
      <c r="E205" s="98">
        <v>51</v>
      </c>
      <c r="F205" s="98" t="str">
        <f t="shared" si="11"/>
        <v>NatFN51</v>
      </c>
      <c r="G205" s="11">
        <v>0</v>
      </c>
      <c r="H205" s="11">
        <v>2.8206479999999998E-3</v>
      </c>
      <c r="I205" s="14">
        <v>99999</v>
      </c>
      <c r="AE205" s="7">
        <v>199</v>
      </c>
      <c r="AF205" s="23">
        <f>_xlfn.IFNA(VLOOKUP(AE205,MODEL!$D$8:$H$1196,5,FALSE),AF206-1/12)</f>
        <v>49.166666666666671</v>
      </c>
      <c r="AG205" s="97">
        <f t="shared" si="12"/>
        <v>49</v>
      </c>
      <c r="AH205" s="23" cm="1">
        <f t="array" ref="AH205">_xlfn.IFNA(INDEX(MODEL!$AT$8:$AT$1196,MATCH(AE205,MODEL!$D$8:$D$1196),0),AH206)</f>
        <v>0.17786433877895474</v>
      </c>
      <c r="AI205" s="271">
        <f t="shared" ca="1" si="13"/>
        <v>7.6690266840514891E-4</v>
      </c>
    </row>
    <row r="206" spans="2:35" x14ac:dyDescent="0.25">
      <c r="B206" s="103" t="s">
        <v>742</v>
      </c>
      <c r="C206" s="98" t="s">
        <v>673</v>
      </c>
      <c r="D206" s="98" t="s">
        <v>674</v>
      </c>
      <c r="E206" s="98">
        <v>52</v>
      </c>
      <c r="F206" s="98" t="str">
        <f t="shared" si="11"/>
        <v>NatFN52</v>
      </c>
      <c r="G206" s="11">
        <v>0</v>
      </c>
      <c r="H206" s="11">
        <v>3.033624E-3</v>
      </c>
      <c r="I206" s="14">
        <v>99999</v>
      </c>
      <c r="AE206" s="7">
        <v>200</v>
      </c>
      <c r="AF206" s="23">
        <f>_xlfn.IFNA(VLOOKUP(AE206,MODEL!$D$8:$H$1196,5,FALSE),AF207-1/12)</f>
        <v>49.25</v>
      </c>
      <c r="AG206" s="97">
        <f t="shared" si="12"/>
        <v>49</v>
      </c>
      <c r="AH206" s="23" cm="1">
        <f t="array" ref="AH206">_xlfn.IFNA(INDEX(MODEL!$AT$8:$AT$1196,MATCH(AE206,MODEL!$D$8:$D$1196),0),AH207)</f>
        <v>0.17606890739858166</v>
      </c>
      <c r="AI206" s="271">
        <f t="shared" ca="1" si="13"/>
        <v>6.9648232528806754E-4</v>
      </c>
    </row>
    <row r="207" spans="2:35" x14ac:dyDescent="0.25">
      <c r="B207" s="103" t="s">
        <v>742</v>
      </c>
      <c r="C207" s="98" t="s">
        <v>673</v>
      </c>
      <c r="D207" s="98" t="s">
        <v>674</v>
      </c>
      <c r="E207" s="98">
        <v>53</v>
      </c>
      <c r="F207" s="98" t="str">
        <f t="shared" si="11"/>
        <v>NatFN53</v>
      </c>
      <c r="G207" s="11">
        <v>0</v>
      </c>
      <c r="H207" s="11">
        <v>3.2365900000000001E-3</v>
      </c>
      <c r="I207" s="14">
        <v>99999</v>
      </c>
      <c r="AE207" s="7">
        <v>201</v>
      </c>
      <c r="AF207" s="23">
        <f>_xlfn.IFNA(VLOOKUP(AE207,MODEL!$D$8:$H$1196,5,FALSE),AF208-1/12)</f>
        <v>49.333333333333336</v>
      </c>
      <c r="AG207" s="97">
        <f t="shared" si="12"/>
        <v>49</v>
      </c>
      <c r="AH207" s="23" cm="1">
        <f t="array" ref="AH207">_xlfn.IFNA(INDEX(MODEL!$AT$8:$AT$1196,MATCH(AE207,MODEL!$D$8:$D$1196),0),AH208)</f>
        <v>0.17429159979649803</v>
      </c>
      <c r="AI207" s="271">
        <f t="shared" ca="1" si="13"/>
        <v>6.2533127811980043E-4</v>
      </c>
    </row>
    <row r="208" spans="2:35" x14ac:dyDescent="0.25">
      <c r="B208" s="103" t="s">
        <v>742</v>
      </c>
      <c r="C208" s="98" t="s">
        <v>673</v>
      </c>
      <c r="D208" s="98" t="s">
        <v>674</v>
      </c>
      <c r="E208" s="98">
        <v>54</v>
      </c>
      <c r="F208" s="98" t="str">
        <f t="shared" si="11"/>
        <v>NatFN54</v>
      </c>
      <c r="G208" s="11">
        <v>0</v>
      </c>
      <c r="H208" s="11">
        <v>3.4525549999999999E-3</v>
      </c>
      <c r="I208" s="14">
        <v>99999</v>
      </c>
      <c r="AE208" s="7">
        <v>202</v>
      </c>
      <c r="AF208" s="23">
        <f>_xlfn.IFNA(VLOOKUP(AE208,MODEL!$D$8:$H$1196,5,FALSE),AF209-1/12)</f>
        <v>49.416666666666671</v>
      </c>
      <c r="AG208" s="97">
        <f t="shared" si="12"/>
        <v>49</v>
      </c>
      <c r="AH208" s="23" cm="1">
        <f t="array" ref="AH208">_xlfn.IFNA(INDEX(MODEL!$AT$8:$AT$1196,MATCH(AE208,MODEL!$D$8:$D$1196),0),AH209)</f>
        <v>0.17253223302428092</v>
      </c>
      <c r="AI208" s="271">
        <f t="shared" ca="1" si="13"/>
        <v>5.5344207473081205E-4</v>
      </c>
    </row>
    <row r="209" spans="2:35" x14ac:dyDescent="0.25">
      <c r="B209" s="103" t="s">
        <v>742</v>
      </c>
      <c r="C209" s="98" t="s">
        <v>673</v>
      </c>
      <c r="D209" s="98" t="s">
        <v>674</v>
      </c>
      <c r="E209" s="98">
        <v>55</v>
      </c>
      <c r="F209" s="98" t="str">
        <f t="shared" si="11"/>
        <v>NatFN55</v>
      </c>
      <c r="G209" s="11">
        <v>0</v>
      </c>
      <c r="H209" s="11">
        <v>3.7330739999999999E-3</v>
      </c>
      <c r="I209" s="14">
        <v>99999</v>
      </c>
      <c r="AE209" s="7">
        <v>203</v>
      </c>
      <c r="AF209" s="23">
        <f>_xlfn.IFNA(VLOOKUP(AE209,MODEL!$D$8:$H$1196,5,FALSE),AF210-1/12)</f>
        <v>49.5</v>
      </c>
      <c r="AG209" s="97">
        <f t="shared" si="12"/>
        <v>49</v>
      </c>
      <c r="AH209" s="23" cm="1">
        <f t="array" ref="AH209">_xlfn.IFNA(INDEX(MODEL!$AT$8:$AT$1196,MATCH(AE209,MODEL!$D$8:$D$1196),0),AH210)</f>
        <v>0.17079062598025951</v>
      </c>
      <c r="AI209" s="271">
        <f t="shared" ca="1" si="13"/>
        <v>5.5344207473081303E-4</v>
      </c>
    </row>
    <row r="210" spans="2:35" x14ac:dyDescent="0.25">
      <c r="B210" s="103" t="s">
        <v>742</v>
      </c>
      <c r="C210" s="98" t="s">
        <v>673</v>
      </c>
      <c r="D210" s="98" t="s">
        <v>674</v>
      </c>
      <c r="E210" s="98">
        <v>56</v>
      </c>
      <c r="F210" s="98" t="str">
        <f t="shared" si="11"/>
        <v>NatFN56</v>
      </c>
      <c r="G210" s="11">
        <v>0</v>
      </c>
      <c r="H210" s="11">
        <v>4.0303780000000003E-3</v>
      </c>
      <c r="I210" s="14">
        <v>99999</v>
      </c>
      <c r="AE210" s="7">
        <v>204</v>
      </c>
      <c r="AF210" s="23">
        <f>_xlfn.IFNA(VLOOKUP(AE210,MODEL!$D$8:$H$1196,5,FALSE),AF211-1/12)</f>
        <v>49.583333333333336</v>
      </c>
      <c r="AG210" s="97">
        <f t="shared" si="12"/>
        <v>49</v>
      </c>
      <c r="AH210" s="23" cm="1">
        <f t="array" ref="AH210">_xlfn.IFNA(INDEX(MODEL!$AT$8:$AT$1196,MATCH(AE210,MODEL!$D$8:$D$1196),0),AH211)</f>
        <v>0.16906659939087323</v>
      </c>
      <c r="AI210" s="271">
        <f t="shared" ca="1" si="13"/>
        <v>5.5344207473081411E-4</v>
      </c>
    </row>
    <row r="211" spans="2:35" x14ac:dyDescent="0.25">
      <c r="B211" s="103" t="s">
        <v>742</v>
      </c>
      <c r="C211" s="98" t="s">
        <v>673</v>
      </c>
      <c r="D211" s="98" t="s">
        <v>674</v>
      </c>
      <c r="E211" s="98">
        <v>57</v>
      </c>
      <c r="F211" s="98" t="str">
        <f t="shared" si="11"/>
        <v>NatFN57</v>
      </c>
      <c r="G211" s="11">
        <v>0</v>
      </c>
      <c r="H211" s="11">
        <v>4.3124110000000004E-3</v>
      </c>
      <c r="I211" s="14">
        <v>99999</v>
      </c>
      <c r="AE211" s="7">
        <v>205</v>
      </c>
      <c r="AF211" s="23">
        <f>_xlfn.IFNA(VLOOKUP(AE211,MODEL!$D$8:$H$1196,5,FALSE),AF212-1/12)</f>
        <v>49.666666666666671</v>
      </c>
      <c r="AG211" s="97">
        <f t="shared" si="12"/>
        <v>49</v>
      </c>
      <c r="AH211" s="23" cm="1">
        <f t="array" ref="AH211">_xlfn.IFNA(INDEX(MODEL!$AT$8:$AT$1196,MATCH(AE211,MODEL!$D$8:$D$1196),0),AH212)</f>
        <v>0.1673599757922182</v>
      </c>
      <c r="AI211" s="271">
        <f t="shared" ca="1" si="13"/>
        <v>5.5344207473081498E-4</v>
      </c>
    </row>
    <row r="212" spans="2:35" x14ac:dyDescent="0.25">
      <c r="B212" s="103" t="s">
        <v>742</v>
      </c>
      <c r="C212" s="98" t="s">
        <v>673</v>
      </c>
      <c r="D212" s="98" t="s">
        <v>674</v>
      </c>
      <c r="E212" s="98">
        <v>58</v>
      </c>
      <c r="F212" s="98" t="str">
        <f t="shared" si="11"/>
        <v>NatFN58</v>
      </c>
      <c r="G212" s="11">
        <v>0</v>
      </c>
      <c r="H212" s="11">
        <v>4.6101659999999997E-3</v>
      </c>
      <c r="I212" s="14">
        <v>99999</v>
      </c>
      <c r="AE212" s="7">
        <v>206</v>
      </c>
      <c r="AF212" s="23">
        <f>_xlfn.IFNA(VLOOKUP(AE212,MODEL!$D$8:$H$1196,5,FALSE),AF213-1/12)</f>
        <v>49.75</v>
      </c>
      <c r="AG212" s="97">
        <f t="shared" si="12"/>
        <v>49</v>
      </c>
      <c r="AH212" s="23" cm="1">
        <f t="array" ref="AH212">_xlfn.IFNA(INDEX(MODEL!$AT$8:$AT$1196,MATCH(AE212,MODEL!$D$8:$D$1196),0),AH213)</f>
        <v>0.16567057951177963</v>
      </c>
      <c r="AI212" s="271">
        <f t="shared" ca="1" si="13"/>
        <v>5.5344207473081585E-4</v>
      </c>
    </row>
    <row r="213" spans="2:35" x14ac:dyDescent="0.25">
      <c r="B213" s="103" t="s">
        <v>742</v>
      </c>
      <c r="C213" s="98" t="s">
        <v>673</v>
      </c>
      <c r="D213" s="98" t="s">
        <v>674</v>
      </c>
      <c r="E213" s="98">
        <v>59</v>
      </c>
      <c r="F213" s="98" t="str">
        <f t="shared" si="11"/>
        <v>NatFN59</v>
      </c>
      <c r="G213" s="11">
        <v>0</v>
      </c>
      <c r="H213" s="11">
        <v>4.9278780000000001E-3</v>
      </c>
      <c r="I213" s="14">
        <v>99999</v>
      </c>
      <c r="AE213" s="7">
        <v>207</v>
      </c>
      <c r="AF213" s="23">
        <f>_xlfn.IFNA(VLOOKUP(AE213,MODEL!$D$8:$H$1196,5,FALSE),AF214-1/12)</f>
        <v>49.833333333333336</v>
      </c>
      <c r="AG213" s="97">
        <f t="shared" si="12"/>
        <v>49</v>
      </c>
      <c r="AH213" s="23" cm="1">
        <f t="array" ref="AH213">_xlfn.IFNA(INDEX(MODEL!$AT$8:$AT$1196,MATCH(AE213,MODEL!$D$8:$D$1196),0),AH214)</f>
        <v>0.1639982366503491</v>
      </c>
      <c r="AI213" s="271">
        <f t="shared" ca="1" si="13"/>
        <v>5.5344207473081671E-4</v>
      </c>
    </row>
    <row r="214" spans="2:35" x14ac:dyDescent="0.25">
      <c r="B214" s="103" t="s">
        <v>742</v>
      </c>
      <c r="C214" s="98" t="s">
        <v>673</v>
      </c>
      <c r="D214" s="98" t="s">
        <v>674</v>
      </c>
      <c r="E214" s="98">
        <v>60</v>
      </c>
      <c r="F214" s="98" t="str">
        <f t="shared" si="11"/>
        <v>NatFN60</v>
      </c>
      <c r="G214" s="11">
        <v>0</v>
      </c>
      <c r="H214" s="11">
        <v>5.6088259999999999E-3</v>
      </c>
      <c r="I214" s="14">
        <v>99999</v>
      </c>
      <c r="AE214" s="7">
        <v>208</v>
      </c>
      <c r="AF214" s="23">
        <f>_xlfn.IFNA(VLOOKUP(AE214,MODEL!$D$8:$H$1196,5,FALSE),AF215-1/12)</f>
        <v>49.916666666666671</v>
      </c>
      <c r="AG214" s="97">
        <f t="shared" si="12"/>
        <v>49</v>
      </c>
      <c r="AH214" s="23" cm="1">
        <f t="array" ref="AH214">_xlfn.IFNA(INDEX(MODEL!$AT$8:$AT$1196,MATCH(AE214,MODEL!$D$8:$D$1196),0),AH215)</f>
        <v>0.16234277506412395</v>
      </c>
      <c r="AI214" s="271">
        <f t="shared" ca="1" si="13"/>
        <v>5.5344207473081769E-4</v>
      </c>
    </row>
    <row r="215" spans="2:35" x14ac:dyDescent="0.25">
      <c r="B215" s="103" t="s">
        <v>742</v>
      </c>
      <c r="C215" s="98" t="s">
        <v>673</v>
      </c>
      <c r="D215" s="98" t="s">
        <v>674</v>
      </c>
      <c r="E215" s="98">
        <v>61</v>
      </c>
      <c r="F215" s="98" t="str">
        <f t="shared" si="11"/>
        <v>NatFN61</v>
      </c>
      <c r="G215" s="11">
        <v>0</v>
      </c>
      <c r="H215" s="11">
        <v>6.464198E-3</v>
      </c>
      <c r="I215" s="14">
        <v>99999</v>
      </c>
      <c r="AE215" s="7">
        <v>209</v>
      </c>
      <c r="AF215" s="23">
        <f>_xlfn.IFNA(VLOOKUP(AE215,MODEL!$D$8:$H$1196,5,FALSE),AF216-1/12)</f>
        <v>50</v>
      </c>
      <c r="AG215" s="97">
        <f t="shared" si="12"/>
        <v>50</v>
      </c>
      <c r="AH215" s="23" cm="1">
        <f t="array" ref="AH215">_xlfn.IFNA(INDEX(MODEL!$AT$8:$AT$1196,MATCH(AE215,MODEL!$D$8:$D$1196),0),AH216)</f>
        <v>0.16069322422920834</v>
      </c>
      <c r="AI215" s="271">
        <f t="shared" ca="1" si="13"/>
        <v>4.6355656139388836E-4</v>
      </c>
    </row>
    <row r="216" spans="2:35" x14ac:dyDescent="0.25">
      <c r="B216" s="103" t="s">
        <v>742</v>
      </c>
      <c r="C216" s="98" t="s">
        <v>673</v>
      </c>
      <c r="D216" s="98" t="s">
        <v>674</v>
      </c>
      <c r="E216" s="98">
        <v>62</v>
      </c>
      <c r="F216" s="98" t="str">
        <f t="shared" si="11"/>
        <v>NatFN62</v>
      </c>
      <c r="G216" s="11">
        <v>0</v>
      </c>
      <c r="H216" s="11">
        <v>7.4003289999999998E-3</v>
      </c>
      <c r="I216" s="14">
        <v>99999</v>
      </c>
      <c r="AE216" s="7">
        <v>210</v>
      </c>
      <c r="AF216" s="23">
        <f>_xlfn.IFNA(VLOOKUP(AE216,MODEL!$D$8:$H$1196,5,FALSE),AF217-1/12)</f>
        <v>50.083333333333336</v>
      </c>
      <c r="AG216" s="97">
        <f t="shared" si="12"/>
        <v>50</v>
      </c>
      <c r="AH216" s="23" cm="1">
        <f t="array" ref="AH216">_xlfn.IFNA(INDEX(MODEL!$AT$8:$AT$1196,MATCH(AE216,MODEL!$D$8:$D$1196),0),AH217)</f>
        <v>0.15906043433703196</v>
      </c>
      <c r="AI216" s="271">
        <f t="shared" ca="1" si="13"/>
        <v>3.7274193075235111E-4</v>
      </c>
    </row>
    <row r="217" spans="2:35" x14ac:dyDescent="0.25">
      <c r="B217" s="103" t="s">
        <v>742</v>
      </c>
      <c r="C217" s="98" t="s">
        <v>673</v>
      </c>
      <c r="D217" s="98" t="s">
        <v>674</v>
      </c>
      <c r="E217" s="98">
        <v>63</v>
      </c>
      <c r="F217" s="98" t="str">
        <f t="shared" si="11"/>
        <v>NatFN63</v>
      </c>
      <c r="G217" s="11">
        <v>0</v>
      </c>
      <c r="H217" s="11">
        <v>8.5542770000000008E-3</v>
      </c>
      <c r="I217" s="14">
        <v>99999</v>
      </c>
      <c r="AE217" s="7">
        <v>211</v>
      </c>
      <c r="AF217" s="23">
        <f>_xlfn.IFNA(VLOOKUP(AE217,MODEL!$D$8:$H$1196,5,FALSE),AF218-1/12)</f>
        <v>50.166666666666671</v>
      </c>
      <c r="AG217" s="97">
        <f t="shared" si="12"/>
        <v>50</v>
      </c>
      <c r="AH217" s="23" cm="1">
        <f t="array" ref="AH217">_xlfn.IFNA(INDEX(MODEL!$AT$8:$AT$1196,MATCH(AE217,MODEL!$D$8:$D$1196),0),AH218)</f>
        <v>0.15744423508111155</v>
      </c>
      <c r="AI217" s="271">
        <f t="shared" ca="1" si="13"/>
        <v>2.809886447836667E-4</v>
      </c>
    </row>
    <row r="218" spans="2:35" x14ac:dyDescent="0.25">
      <c r="B218" s="103" t="s">
        <v>742</v>
      </c>
      <c r="C218" s="98" t="s">
        <v>673</v>
      </c>
      <c r="D218" s="98" t="s">
        <v>674</v>
      </c>
      <c r="E218" s="98">
        <v>64</v>
      </c>
      <c r="F218" s="98" t="str">
        <f t="shared" si="11"/>
        <v>NatFN64</v>
      </c>
      <c r="G218" s="11">
        <v>0</v>
      </c>
      <c r="H218" s="11">
        <v>9.7006350000000009E-3</v>
      </c>
      <c r="I218" s="14">
        <v>99999</v>
      </c>
      <c r="AE218" s="7">
        <v>212</v>
      </c>
      <c r="AF218" s="23">
        <f>_xlfn.IFNA(VLOOKUP(AE218,MODEL!$D$8:$H$1196,5,FALSE),AF219-1/12)</f>
        <v>50.25</v>
      </c>
      <c r="AG218" s="97">
        <f t="shared" si="12"/>
        <v>50</v>
      </c>
      <c r="AH218" s="23" cm="1">
        <f t="array" ref="AH218">_xlfn.IFNA(INDEX(MODEL!$AT$8:$AT$1196,MATCH(AE218,MODEL!$D$8:$D$1196),0),AH219)</f>
        <v>0.15584445788543341</v>
      </c>
      <c r="AI218" s="271">
        <f t="shared" ca="1" si="13"/>
        <v>1.8828706755539415E-4</v>
      </c>
    </row>
    <row r="219" spans="2:35" x14ac:dyDescent="0.25">
      <c r="B219" s="103" t="s">
        <v>742</v>
      </c>
      <c r="C219" s="98" t="s">
        <v>673</v>
      </c>
      <c r="D219" s="98" t="s">
        <v>674</v>
      </c>
      <c r="E219" s="98">
        <v>65</v>
      </c>
      <c r="F219" s="98" t="str">
        <f t="shared" si="11"/>
        <v>NatFN65</v>
      </c>
      <c r="G219" s="11">
        <v>0</v>
      </c>
      <c r="H219" s="11">
        <v>1.1162663999999999E-2</v>
      </c>
      <c r="I219" s="14">
        <v>99999</v>
      </c>
      <c r="AE219" s="7">
        <v>213</v>
      </c>
      <c r="AF219" s="23">
        <f>_xlfn.IFNA(VLOOKUP(AE219,MODEL!$D$8:$H$1196,5,FALSE),AF220-1/12)</f>
        <v>50.333333333333336</v>
      </c>
      <c r="AG219" s="97">
        <f t="shared" si="12"/>
        <v>50</v>
      </c>
      <c r="AH219" s="23" cm="1">
        <f t="array" ref="AH219">_xlfn.IFNA(INDEX(MODEL!$AT$8:$AT$1196,MATCH(AE219,MODEL!$D$8:$D$1196),0),AH220)</f>
        <v>0.15426093588686993</v>
      </c>
      <c r="AI219" s="271">
        <f t="shared" ca="1" si="13"/>
        <v>9.4627464220125272E-5</v>
      </c>
    </row>
    <row r="220" spans="2:35" x14ac:dyDescent="0.25">
      <c r="B220" s="103" t="s">
        <v>742</v>
      </c>
      <c r="C220" s="98" t="s">
        <v>673</v>
      </c>
      <c r="D220" s="98" t="s">
        <v>674</v>
      </c>
      <c r="E220" s="98">
        <v>66</v>
      </c>
      <c r="F220" s="98" t="str">
        <f t="shared" si="11"/>
        <v>NatFN66</v>
      </c>
      <c r="G220" s="11">
        <v>0</v>
      </c>
      <c r="H220" s="11">
        <v>1.2837352E-2</v>
      </c>
      <c r="I220" s="14">
        <v>99999</v>
      </c>
      <c r="AE220" s="7">
        <v>214</v>
      </c>
      <c r="AF220" s="23">
        <f>_xlfn.IFNA(VLOOKUP(AE220,MODEL!$D$8:$H$1196,5,FALSE),AF221-1/12)</f>
        <v>50.416666666666671</v>
      </c>
      <c r="AG220" s="97">
        <f t="shared" si="12"/>
        <v>50</v>
      </c>
      <c r="AH220" s="23" cm="1">
        <f t="array" ref="AH220">_xlfn.IFNA(INDEX(MODEL!$AT$8:$AT$1196,MATCH(AE220,MODEL!$D$8:$D$1196),0),AH221)</f>
        <v>0.15269350391777528</v>
      </c>
      <c r="AI220" s="271">
        <f t="shared" ca="1" si="13"/>
        <v>1.0047843633509412E-16</v>
      </c>
    </row>
    <row r="221" spans="2:35" x14ac:dyDescent="0.25">
      <c r="B221" s="103" t="s">
        <v>742</v>
      </c>
      <c r="C221" s="98" t="s">
        <v>673</v>
      </c>
      <c r="D221" s="98" t="s">
        <v>674</v>
      </c>
      <c r="E221" s="98">
        <v>67</v>
      </c>
      <c r="F221" s="98" t="str">
        <f t="shared" si="11"/>
        <v>NatFN67</v>
      </c>
      <c r="G221" s="11">
        <v>0</v>
      </c>
      <c r="H221" s="11">
        <v>1.4641757E-2</v>
      </c>
      <c r="I221" s="14">
        <v>99999</v>
      </c>
      <c r="AE221" s="7">
        <v>215</v>
      </c>
      <c r="AF221" s="23">
        <f>_xlfn.IFNA(VLOOKUP(AE221,MODEL!$D$8:$H$1196,5,FALSE),AF222-1/12)</f>
        <v>50.5</v>
      </c>
      <c r="AG221" s="97">
        <f t="shared" si="12"/>
        <v>50</v>
      </c>
      <c r="AH221" s="23" cm="1">
        <f t="array" ref="AH221">_xlfn.IFNA(INDEX(MODEL!$AT$8:$AT$1196,MATCH(AE221,MODEL!$D$8:$D$1196),0),AH222)</f>
        <v>0.15114199848875778</v>
      </c>
      <c r="AI221" s="271">
        <f t="shared" ca="1" si="13"/>
        <v>1.0150986929900776E-16</v>
      </c>
    </row>
    <row r="222" spans="2:35" x14ac:dyDescent="0.25">
      <c r="B222" s="103" t="s">
        <v>742</v>
      </c>
      <c r="C222" s="98" t="s">
        <v>673</v>
      </c>
      <c r="D222" s="98" t="s">
        <v>674</v>
      </c>
      <c r="E222" s="98">
        <v>68</v>
      </c>
      <c r="F222" s="98" t="str">
        <f t="shared" si="11"/>
        <v>NatFN68</v>
      </c>
      <c r="G222" s="11">
        <v>0</v>
      </c>
      <c r="H222" s="11">
        <v>1.6671142999999999E-2</v>
      </c>
      <c r="I222" s="14">
        <v>99999</v>
      </c>
      <c r="AE222" s="7">
        <v>216</v>
      </c>
      <c r="AF222" s="23">
        <f>_xlfn.IFNA(VLOOKUP(AE222,MODEL!$D$8:$H$1196,5,FALSE),AF223-1/12)</f>
        <v>50.583333333333336</v>
      </c>
      <c r="AG222" s="97">
        <f t="shared" si="12"/>
        <v>50</v>
      </c>
      <c r="AH222" s="23" cm="1">
        <f t="array" ref="AH222">_xlfn.IFNA(INDEX(MODEL!$AT$8:$AT$1196,MATCH(AE222,MODEL!$D$8:$D$1196),0),AH223)</f>
        <v>0.14960625777162723</v>
      </c>
      <c r="AI222" s="271">
        <f t="shared" ca="1" si="13"/>
        <v>1.0255189014623098E-16</v>
      </c>
    </row>
    <row r="223" spans="2:35" x14ac:dyDescent="0.25">
      <c r="B223" s="103" t="s">
        <v>742</v>
      </c>
      <c r="C223" s="98" t="s">
        <v>673</v>
      </c>
      <c r="D223" s="98" t="s">
        <v>674</v>
      </c>
      <c r="E223" s="98">
        <v>69</v>
      </c>
      <c r="F223" s="98" t="str">
        <f t="shared" si="11"/>
        <v>NatFN69</v>
      </c>
      <c r="G223" s="11">
        <v>0</v>
      </c>
      <c r="H223" s="11">
        <v>1.9094015999999998E-2</v>
      </c>
      <c r="I223" s="14">
        <v>99999</v>
      </c>
      <c r="AE223" s="7">
        <v>217</v>
      </c>
      <c r="AF223" s="23">
        <f>_xlfn.IFNA(VLOOKUP(AE223,MODEL!$D$8:$H$1196,5,FALSE),AF224-1/12)</f>
        <v>50.666666666666671</v>
      </c>
      <c r="AG223" s="97">
        <f t="shared" si="12"/>
        <v>50</v>
      </c>
      <c r="AH223" s="23" cm="1">
        <f t="array" ref="AH223">_xlfn.IFNA(INDEX(MODEL!$AT$8:$AT$1196,MATCH(AE223,MODEL!$D$8:$D$1196),0),AH224)</f>
        <v>0.14808612158251558</v>
      </c>
      <c r="AI223" s="271">
        <f t="shared" ca="1" si="13"/>
        <v>1.0360460756368472E-16</v>
      </c>
    </row>
    <row r="224" spans="2:35" x14ac:dyDescent="0.25">
      <c r="B224" s="103" t="s">
        <v>742</v>
      </c>
      <c r="C224" s="98" t="s">
        <v>673</v>
      </c>
      <c r="D224" s="98" t="s">
        <v>674</v>
      </c>
      <c r="E224" s="98">
        <v>70</v>
      </c>
      <c r="F224" s="98" t="str">
        <f t="shared" si="11"/>
        <v>NatFN70</v>
      </c>
      <c r="G224" s="11">
        <v>0</v>
      </c>
      <c r="H224" s="11">
        <v>2.0793381E-2</v>
      </c>
      <c r="I224" s="14">
        <v>99999</v>
      </c>
      <c r="AE224" s="7">
        <v>218</v>
      </c>
      <c r="AF224" s="23">
        <f>_xlfn.IFNA(VLOOKUP(AE224,MODEL!$D$8:$H$1196,5,FALSE),AF225-1/12)</f>
        <v>50.75</v>
      </c>
      <c r="AG224" s="97">
        <f t="shared" si="12"/>
        <v>50</v>
      </c>
      <c r="AH224" s="23" cm="1">
        <f t="array" ref="AH224">_xlfn.IFNA(INDEX(MODEL!$AT$8:$AT$1196,MATCH(AE224,MODEL!$D$8:$D$1196),0),AH225)</f>
        <v>0.14658143136516921</v>
      </c>
      <c r="AI224" s="271">
        <f t="shared" ca="1" si="13"/>
        <v>1.0466813135398473E-16</v>
      </c>
    </row>
    <row r="225" spans="2:35" x14ac:dyDescent="0.25">
      <c r="B225" s="103" t="s">
        <v>742</v>
      </c>
      <c r="C225" s="98" t="s">
        <v>673</v>
      </c>
      <c r="D225" s="98" t="s">
        <v>674</v>
      </c>
      <c r="E225" s="98">
        <v>71</v>
      </c>
      <c r="F225" s="98" t="str">
        <f t="shared" si="11"/>
        <v>NatFN71</v>
      </c>
      <c r="G225" s="11">
        <v>0</v>
      </c>
      <c r="H225" s="11">
        <v>2.2571573000000001E-2</v>
      </c>
      <c r="I225" s="14">
        <v>99999</v>
      </c>
      <c r="AE225" s="7">
        <v>219</v>
      </c>
      <c r="AF225" s="23">
        <f>_xlfn.IFNA(VLOOKUP(AE225,MODEL!$D$8:$H$1196,5,FALSE),AF226-1/12)</f>
        <v>50.833333333333336</v>
      </c>
      <c r="AG225" s="97">
        <f t="shared" si="12"/>
        <v>50</v>
      </c>
      <c r="AH225" s="23" cm="1">
        <f t="array" ref="AH225">_xlfn.IFNA(INDEX(MODEL!$AT$8:$AT$1196,MATCH(AE225,MODEL!$D$8:$D$1196),0),AH226)</f>
        <v>0.14509203017441077</v>
      </c>
      <c r="AI225" s="271">
        <f t="shared" ca="1" si="13"/>
        <v>1.0574257244689446E-16</v>
      </c>
    </row>
    <row r="226" spans="2:35" x14ac:dyDescent="0.25">
      <c r="B226" s="103" t="s">
        <v>742</v>
      </c>
      <c r="C226" s="98" t="s">
        <v>673</v>
      </c>
      <c r="D226" s="98" t="s">
        <v>674</v>
      </c>
      <c r="E226" s="98">
        <v>72</v>
      </c>
      <c r="F226" s="98" t="str">
        <f t="shared" si="11"/>
        <v>NatFN72</v>
      </c>
      <c r="G226" s="11">
        <v>0</v>
      </c>
      <c r="H226" s="11">
        <v>2.4544314000000001E-2</v>
      </c>
      <c r="I226" s="14">
        <v>99999</v>
      </c>
      <c r="AE226" s="7">
        <v>220</v>
      </c>
      <c r="AF226" s="23">
        <f>_xlfn.IFNA(VLOOKUP(AE226,MODEL!$D$8:$H$1196,5,FALSE),AF227-1/12)</f>
        <v>50.916666666666671</v>
      </c>
      <c r="AG226" s="97">
        <f t="shared" si="12"/>
        <v>50</v>
      </c>
      <c r="AH226" s="23" cm="1">
        <f t="array" ref="AH226">_xlfn.IFNA(INDEX(MODEL!$AT$8:$AT$1196,MATCH(AE226,MODEL!$D$8:$D$1196),0),AH227)</f>
        <v>0.14361776265976925</v>
      </c>
      <c r="AI226" s="271">
        <f t="shared" ca="1" si="13"/>
        <v>1.0682804291089547E-16</v>
      </c>
    </row>
    <row r="227" spans="2:35" x14ac:dyDescent="0.25">
      <c r="B227" s="103" t="s">
        <v>742</v>
      </c>
      <c r="C227" s="98" t="s">
        <v>673</v>
      </c>
      <c r="D227" s="98" t="s">
        <v>674</v>
      </c>
      <c r="E227" s="98">
        <v>73</v>
      </c>
      <c r="F227" s="98" t="str">
        <f t="shared" si="11"/>
        <v>NatFN73</v>
      </c>
      <c r="G227" s="11">
        <v>0</v>
      </c>
      <c r="H227" s="11">
        <v>2.6904871E-2</v>
      </c>
      <c r="I227" s="14">
        <v>99999</v>
      </c>
      <c r="AE227" s="7">
        <v>221</v>
      </c>
      <c r="AF227" s="23">
        <f>_xlfn.IFNA(VLOOKUP(AE227,MODEL!$D$8:$H$1196,5,FALSE),AF228-1/12)</f>
        <v>51</v>
      </c>
      <c r="AG227" s="97">
        <f t="shared" si="12"/>
        <v>51</v>
      </c>
      <c r="AH227" s="23" cm="1">
        <f t="array" ref="AH227">_xlfn.IFNA(INDEX(MODEL!$AT$8:$AT$1196,MATCH(AE227,MODEL!$D$8:$D$1196),0),AH228)</f>
        <v>0.1421491049753153</v>
      </c>
      <c r="AI227" s="271">
        <f t="shared" ca="1" si="13"/>
        <v>1.079317700582701E-16</v>
      </c>
    </row>
    <row r="228" spans="2:35" x14ac:dyDescent="0.25">
      <c r="B228" s="103" t="s">
        <v>742</v>
      </c>
      <c r="C228" s="98" t="s">
        <v>673</v>
      </c>
      <c r="D228" s="98" t="s">
        <v>674</v>
      </c>
      <c r="E228" s="98">
        <v>74</v>
      </c>
      <c r="F228" s="98" t="str">
        <f t="shared" si="11"/>
        <v>NatFN74</v>
      </c>
      <c r="G228" s="11">
        <v>0</v>
      </c>
      <c r="H228" s="11">
        <v>2.9227469999999998E-2</v>
      </c>
      <c r="I228" s="14">
        <v>99999</v>
      </c>
      <c r="AE228" s="7">
        <v>222</v>
      </c>
      <c r="AF228" s="23">
        <f>_xlfn.IFNA(VLOOKUP(AE228,MODEL!$D$8:$H$1196,5,FALSE),AF229-1/12)</f>
        <v>51.083333333333336</v>
      </c>
      <c r="AG228" s="97">
        <f t="shared" si="12"/>
        <v>51</v>
      </c>
      <c r="AH228" s="23" cm="1">
        <f t="array" ref="AH228">_xlfn.IFNA(INDEX(MODEL!$AT$8:$AT$1196,MATCH(AE228,MODEL!$D$8:$D$1196),0),AH229)</f>
        <v>0.1406954660138533</v>
      </c>
      <c r="AI228" s="271">
        <f t="shared" ca="1" si="13"/>
        <v>1.0904690070591166E-16</v>
      </c>
    </row>
    <row r="229" spans="2:35" x14ac:dyDescent="0.25">
      <c r="B229" s="103" t="s">
        <v>742</v>
      </c>
      <c r="C229" s="98" t="s">
        <v>673</v>
      </c>
      <c r="D229" s="98" t="s">
        <v>674</v>
      </c>
      <c r="E229" s="98">
        <v>75</v>
      </c>
      <c r="F229" s="98" t="str">
        <f t="shared" si="11"/>
        <v>NatFN75</v>
      </c>
      <c r="G229" s="11">
        <v>0</v>
      </c>
      <c r="H229" s="11">
        <v>3.1711233999999998E-2</v>
      </c>
      <c r="I229" s="14">
        <v>99999</v>
      </c>
      <c r="AE229" s="7">
        <v>223</v>
      </c>
      <c r="AF229" s="23">
        <f>_xlfn.IFNA(VLOOKUP(AE229,MODEL!$D$8:$H$1196,5,FALSE),AF230-1/12)</f>
        <v>51.166666666666671</v>
      </c>
      <c r="AG229" s="97">
        <f t="shared" si="12"/>
        <v>51</v>
      </c>
      <c r="AH229" s="23" cm="1">
        <f t="array" ref="AH229">_xlfn.IFNA(INDEX(MODEL!$AT$8:$AT$1196,MATCH(AE229,MODEL!$D$8:$D$1196),0),AH230)</f>
        <v>0.13925669219157485</v>
      </c>
      <c r="AI229" s="271">
        <f t="shared" ca="1" si="13"/>
        <v>1.1017355267262953E-16</v>
      </c>
    </row>
    <row r="230" spans="2:35" x14ac:dyDescent="0.25">
      <c r="B230" s="103" t="s">
        <v>742</v>
      </c>
      <c r="C230" s="98" t="s">
        <v>673</v>
      </c>
      <c r="D230" s="98" t="s">
        <v>674</v>
      </c>
      <c r="E230" s="98">
        <v>76</v>
      </c>
      <c r="F230" s="98" t="str">
        <f t="shared" si="11"/>
        <v>NatFN76</v>
      </c>
      <c r="G230" s="11">
        <v>0</v>
      </c>
      <c r="H230" s="11">
        <v>3.5036130999999998E-2</v>
      </c>
      <c r="I230" s="14">
        <v>99999</v>
      </c>
      <c r="AE230" s="7">
        <v>224</v>
      </c>
      <c r="AF230" s="23">
        <f>_xlfn.IFNA(VLOOKUP(AE230,MODEL!$D$8:$H$1196,5,FALSE),AF231-1/12)</f>
        <v>51.25</v>
      </c>
      <c r="AG230" s="97">
        <f t="shared" si="12"/>
        <v>51</v>
      </c>
      <c r="AH230" s="23" cm="1">
        <f t="array" ref="AH230">_xlfn.IFNA(INDEX(MODEL!$AT$8:$AT$1196,MATCH(AE230,MODEL!$D$8:$D$1196),0),AH231)</f>
        <v>0.13783263149524372</v>
      </c>
      <c r="AI230" s="271">
        <f t="shared" ca="1" si="13"/>
        <v>1.1131184499451467E-16</v>
      </c>
    </row>
    <row r="231" spans="2:35" x14ac:dyDescent="0.25">
      <c r="B231" s="103" t="s">
        <v>742</v>
      </c>
      <c r="C231" s="98" t="s">
        <v>673</v>
      </c>
      <c r="D231" s="98" t="s">
        <v>674</v>
      </c>
      <c r="E231" s="98">
        <v>77</v>
      </c>
      <c r="F231" s="98" t="str">
        <f t="shared" si="11"/>
        <v>NatFN77</v>
      </c>
      <c r="G231" s="11">
        <v>0</v>
      </c>
      <c r="H231" s="11">
        <v>3.8907618999999997E-2</v>
      </c>
      <c r="I231" s="14">
        <v>99999</v>
      </c>
      <c r="AE231" s="7">
        <v>225</v>
      </c>
      <c r="AF231" s="23">
        <f>_xlfn.IFNA(VLOOKUP(AE231,MODEL!$D$8:$H$1196,5,FALSE),AF232-1/12)</f>
        <v>51.333333333333336</v>
      </c>
      <c r="AG231" s="97">
        <f t="shared" si="12"/>
        <v>51</v>
      </c>
      <c r="AH231" s="23" cm="1">
        <f t="array" ref="AH231">_xlfn.IFNA(INDEX(MODEL!$AT$8:$AT$1196,MATCH(AE231,MODEL!$D$8:$D$1196),0),AH232)</f>
        <v>0.13642313346613463</v>
      </c>
      <c r="AI231" s="271">
        <f t="shared" ca="1" si="13"/>
        <v>1.1246189793751654E-16</v>
      </c>
    </row>
    <row r="232" spans="2:35" x14ac:dyDescent="0.25">
      <c r="B232" s="103" t="s">
        <v>742</v>
      </c>
      <c r="C232" s="98" t="s">
        <v>673</v>
      </c>
      <c r="D232" s="98" t="s">
        <v>674</v>
      </c>
      <c r="E232" s="98">
        <v>78</v>
      </c>
      <c r="F232" s="98" t="str">
        <f t="shared" si="11"/>
        <v>NatFN78</v>
      </c>
      <c r="G232" s="11">
        <v>0</v>
      </c>
      <c r="H232" s="11">
        <v>4.3190224999999999E-2</v>
      </c>
      <c r="I232" s="14">
        <v>99999</v>
      </c>
      <c r="AE232" s="7">
        <v>226</v>
      </c>
      <c r="AF232" s="23">
        <f>_xlfn.IFNA(VLOOKUP(AE232,MODEL!$D$8:$H$1196,5,FALSE),AF233-1/12)</f>
        <v>51.416666666666671</v>
      </c>
      <c r="AG232" s="97">
        <f t="shared" si="12"/>
        <v>51</v>
      </c>
      <c r="AH232" s="23" cm="1">
        <f t="array" ref="AH232">_xlfn.IFNA(INDEX(MODEL!$AT$8:$AT$1196,MATCH(AE232,MODEL!$D$8:$D$1196),0),AH233)</f>
        <v>0.13502804918413691</v>
      </c>
      <c r="AI232" s="271">
        <f t="shared" ca="1" si="13"/>
        <v>1.1362383301014953E-16</v>
      </c>
    </row>
    <row r="233" spans="2:35" x14ac:dyDescent="0.25">
      <c r="B233" s="103" t="s">
        <v>742</v>
      </c>
      <c r="C233" s="98" t="s">
        <v>673</v>
      </c>
      <c r="D233" s="98" t="s">
        <v>674</v>
      </c>
      <c r="E233" s="98">
        <v>79</v>
      </c>
      <c r="F233" s="98" t="str">
        <f t="shared" si="11"/>
        <v>NatFN79</v>
      </c>
      <c r="G233" s="11">
        <v>0</v>
      </c>
      <c r="H233" s="11">
        <v>4.7929319999999997E-2</v>
      </c>
      <c r="I233" s="14">
        <v>99999</v>
      </c>
      <c r="AE233" s="7">
        <v>227</v>
      </c>
      <c r="AF233" s="23">
        <f>_xlfn.IFNA(VLOOKUP(AE233,MODEL!$D$8:$H$1196,5,FALSE),AF234-1/12)</f>
        <v>51.5</v>
      </c>
      <c r="AG233" s="97">
        <f t="shared" si="12"/>
        <v>51</v>
      </c>
      <c r="AH233" s="23" cm="1">
        <f t="array" ref="AH233">_xlfn.IFNA(INDEX(MODEL!$AT$8:$AT$1196,MATCH(AE233,MODEL!$D$8:$D$1196),0),AH234)</f>
        <v>0.13364723125202008</v>
      </c>
      <c r="AI233" s="271">
        <f t="shared" ca="1" si="13"/>
        <v>1.1479777297633114E-16</v>
      </c>
    </row>
    <row r="234" spans="2:35" x14ac:dyDescent="0.25">
      <c r="B234" s="103" t="s">
        <v>742</v>
      </c>
      <c r="C234" s="98" t="s">
        <v>673</v>
      </c>
      <c r="D234" s="98" t="s">
        <v>674</v>
      </c>
      <c r="E234" s="98">
        <v>80</v>
      </c>
      <c r="F234" s="98" t="str">
        <f t="shared" si="11"/>
        <v>NatFN80</v>
      </c>
      <c r="G234" s="11">
        <v>0</v>
      </c>
      <c r="H234" s="11">
        <v>5.4148428999999998E-2</v>
      </c>
      <c r="I234" s="14">
        <v>99999</v>
      </c>
      <c r="AE234" s="7">
        <v>228</v>
      </c>
      <c r="AF234" s="23">
        <f>_xlfn.IFNA(VLOOKUP(AE234,MODEL!$D$8:$H$1196,5,FALSE),AF235-1/12)</f>
        <v>51.583333333333336</v>
      </c>
      <c r="AG234" s="97">
        <f t="shared" si="12"/>
        <v>51</v>
      </c>
      <c r="AH234" s="23" cm="1">
        <f t="array" ref="AH234">_xlfn.IFNA(INDEX(MODEL!$AT$8:$AT$1196,MATCH(AE234,MODEL!$D$8:$D$1196),0),AH235)</f>
        <v>0.13228053377986085</v>
      </c>
      <c r="AI234" s="271">
        <f t="shared" ca="1" si="13"/>
        <v>1.159838418683524E-16</v>
      </c>
    </row>
    <row r="235" spans="2:35" x14ac:dyDescent="0.25">
      <c r="B235" s="103" t="s">
        <v>742</v>
      </c>
      <c r="C235" s="98" t="s">
        <v>673</v>
      </c>
      <c r="D235" s="98" t="s">
        <v>674</v>
      </c>
      <c r="E235" s="98">
        <v>81</v>
      </c>
      <c r="F235" s="98" t="str">
        <f t="shared" si="11"/>
        <v>NatFN81</v>
      </c>
      <c r="G235" s="11">
        <v>0</v>
      </c>
      <c r="H235" s="11">
        <v>6.1227574999999999E-2</v>
      </c>
      <c r="I235" s="14">
        <v>99999</v>
      </c>
      <c r="AE235" s="7">
        <v>229</v>
      </c>
      <c r="AF235" s="23">
        <f>_xlfn.IFNA(VLOOKUP(AE235,MODEL!$D$8:$H$1196,5,FALSE),AF236-1/12)</f>
        <v>51.666666666666671</v>
      </c>
      <c r="AG235" s="97">
        <f t="shared" si="12"/>
        <v>51</v>
      </c>
      <c r="AH235" s="23" cm="1">
        <f t="array" ref="AH235">_xlfn.IFNA(INDEX(MODEL!$AT$8:$AT$1196,MATCH(AE235,MODEL!$D$8:$D$1196),0),AH236)</f>
        <v>0.13092781236962905</v>
      </c>
      <c r="AI235" s="271">
        <f t="shared" ca="1" si="13"/>
        <v>1.1718216499998256E-16</v>
      </c>
    </row>
    <row r="236" spans="2:35" x14ac:dyDescent="0.25">
      <c r="B236" s="103" t="s">
        <v>742</v>
      </c>
      <c r="C236" s="98" t="s">
        <v>673</v>
      </c>
      <c r="D236" s="98" t="s">
        <v>674</v>
      </c>
      <c r="E236" s="98">
        <v>82</v>
      </c>
      <c r="F236" s="98" t="str">
        <f t="shared" si="11"/>
        <v>NatFN82</v>
      </c>
      <c r="G236" s="11">
        <v>0</v>
      </c>
      <c r="H236" s="11">
        <v>6.9225702E-2</v>
      </c>
      <c r="I236" s="14">
        <v>99999</v>
      </c>
      <c r="AE236" s="7">
        <v>230</v>
      </c>
      <c r="AF236" s="23">
        <f>_xlfn.IFNA(VLOOKUP(AE236,MODEL!$D$8:$H$1196,5,FALSE),AF237-1/12)</f>
        <v>51.75</v>
      </c>
      <c r="AG236" s="97">
        <f t="shared" si="12"/>
        <v>51</v>
      </c>
      <c r="AH236" s="23" cm="1">
        <f t="array" ref="AH236">_xlfn.IFNA(INDEX(MODEL!$AT$8:$AT$1196,MATCH(AE236,MODEL!$D$8:$D$1196),0),AH237)</f>
        <v>0.12958892409993134</v>
      </c>
      <c r="AI236" s="271">
        <f t="shared" ca="1" si="13"/>
        <v>1.1839286897970904E-16</v>
      </c>
    </row>
    <row r="237" spans="2:35" x14ac:dyDescent="0.25">
      <c r="B237" s="103" t="s">
        <v>742</v>
      </c>
      <c r="C237" s="98" t="s">
        <v>673</v>
      </c>
      <c r="D237" s="98" t="s">
        <v>674</v>
      </c>
      <c r="E237" s="98">
        <v>83</v>
      </c>
      <c r="F237" s="98" t="str">
        <f t="shared" si="11"/>
        <v>NatFN83</v>
      </c>
      <c r="G237" s="11">
        <v>0</v>
      </c>
      <c r="H237" s="11">
        <v>8.8515329000000004E-2</v>
      </c>
      <c r="I237" s="14">
        <v>99999</v>
      </c>
      <c r="AE237" s="7">
        <v>231</v>
      </c>
      <c r="AF237" s="23">
        <f>_xlfn.IFNA(VLOOKUP(AE237,MODEL!$D$8:$H$1196,5,FALSE),AF238-1/12)</f>
        <v>51.833333333333336</v>
      </c>
      <c r="AG237" s="97">
        <f t="shared" si="12"/>
        <v>51</v>
      </c>
      <c r="AH237" s="23" cm="1">
        <f t="array" ref="AH237">_xlfn.IFNA(INDEX(MODEL!$AT$8:$AT$1196,MATCH(AE237,MODEL!$D$8:$D$1196),0),AH238)</f>
        <v>0.12826372751091084</v>
      </c>
      <c r="AI237" s="271">
        <f t="shared" ca="1" si="13"/>
        <v>1.1961608172411423E-16</v>
      </c>
    </row>
    <row r="238" spans="2:35" x14ac:dyDescent="0.25">
      <c r="B238" s="103" t="s">
        <v>742</v>
      </c>
      <c r="C238" s="98" t="s">
        <v>673</v>
      </c>
      <c r="D238" s="98" t="s">
        <v>674</v>
      </c>
      <c r="E238" s="98">
        <v>84</v>
      </c>
      <c r="F238" s="98" t="str">
        <f t="shared" si="11"/>
        <v>NatFN84</v>
      </c>
      <c r="G238" s="11">
        <v>0</v>
      </c>
      <c r="H238" s="11">
        <v>0.10300743900000001</v>
      </c>
      <c r="I238" s="14">
        <v>99999</v>
      </c>
      <c r="AE238" s="7">
        <v>232</v>
      </c>
      <c r="AF238" s="23">
        <f>_xlfn.IFNA(VLOOKUP(AE238,MODEL!$D$8:$H$1196,5,FALSE),AF239-1/12)</f>
        <v>51.916666666666671</v>
      </c>
      <c r="AG238" s="97">
        <f t="shared" si="12"/>
        <v>51</v>
      </c>
      <c r="AH238" s="23" cm="1">
        <f t="array" ref="AH238">_xlfn.IFNA(INDEX(MODEL!$AT$8:$AT$1196,MATCH(AE238,MODEL!$D$8:$D$1196),0),AH239)</f>
        <v>0.12695208258930132</v>
      </c>
      <c r="AI238" s="271">
        <f t="shared" ca="1" si="13"/>
        <v>1.2085193247139046E-16</v>
      </c>
    </row>
    <row r="239" spans="2:35" x14ac:dyDescent="0.25">
      <c r="B239" s="103" t="s">
        <v>742</v>
      </c>
      <c r="C239" s="98" t="s">
        <v>673</v>
      </c>
      <c r="D239" s="98" t="s">
        <v>674</v>
      </c>
      <c r="E239" s="98">
        <v>85</v>
      </c>
      <c r="F239" s="98" t="str">
        <f t="shared" si="11"/>
        <v>NatFN85</v>
      </c>
      <c r="G239" s="11">
        <v>0</v>
      </c>
      <c r="H239" s="11">
        <v>0.121590686</v>
      </c>
      <c r="I239" s="14">
        <v>99999</v>
      </c>
      <c r="AE239" s="7">
        <v>233</v>
      </c>
      <c r="AF239" s="23">
        <f>_xlfn.IFNA(VLOOKUP(AE239,MODEL!$D$8:$H$1196,5,FALSE),AF240-1/12)</f>
        <v>52</v>
      </c>
      <c r="AG239" s="97">
        <f t="shared" si="12"/>
        <v>52</v>
      </c>
      <c r="AH239" s="23" cm="1">
        <f t="array" ref="AH239">_xlfn.IFNA(INDEX(MODEL!$AT$8:$AT$1196,MATCH(AE239,MODEL!$D$8:$D$1196),0),AH240)</f>
        <v>0.12564411297631298</v>
      </c>
      <c r="AI239" s="271">
        <f t="shared" ca="1" si="13"/>
        <v>1.2211001493621155E-16</v>
      </c>
    </row>
    <row r="240" spans="2:35" x14ac:dyDescent="0.25">
      <c r="B240" s="103" t="s">
        <v>742</v>
      </c>
      <c r="C240" s="98" t="s">
        <v>673</v>
      </c>
      <c r="D240" s="98" t="s">
        <v>674</v>
      </c>
      <c r="E240" s="98">
        <v>86</v>
      </c>
      <c r="F240" s="98" t="str">
        <f t="shared" si="11"/>
        <v>NatFN86</v>
      </c>
      <c r="G240" s="11">
        <v>0</v>
      </c>
      <c r="H240" s="11">
        <v>0.14349772199999999</v>
      </c>
      <c r="I240" s="14">
        <v>99999</v>
      </c>
      <c r="AE240" s="7">
        <v>234</v>
      </c>
      <c r="AF240" s="23">
        <f>_xlfn.IFNA(VLOOKUP(AE240,MODEL!$D$8:$H$1196,5,FALSE),AF241-1/12)</f>
        <v>52.083333333333336</v>
      </c>
      <c r="AG240" s="97">
        <f t="shared" si="12"/>
        <v>52</v>
      </c>
      <c r="AH240" s="23" cm="1">
        <f t="array" ref="AH240">_xlfn.IFNA(INDEX(MODEL!$AT$8:$AT$1196,MATCH(AE240,MODEL!$D$8:$D$1196),0),AH241)</f>
        <v>0.12434961919194917</v>
      </c>
      <c r="AI240" s="271">
        <f t="shared" ca="1" si="13"/>
        <v>1.2338119418364853E-16</v>
      </c>
    </row>
    <row r="241" spans="2:35" x14ac:dyDescent="0.25">
      <c r="B241" s="103" t="s">
        <v>742</v>
      </c>
      <c r="C241" s="98" t="s">
        <v>673</v>
      </c>
      <c r="D241" s="98" t="s">
        <v>674</v>
      </c>
      <c r="E241" s="98">
        <v>87</v>
      </c>
      <c r="F241" s="98" t="str">
        <f t="shared" si="11"/>
        <v>NatFN87</v>
      </c>
      <c r="G241" s="11">
        <v>0</v>
      </c>
      <c r="H241" s="11">
        <v>0.16932177200000001</v>
      </c>
      <c r="I241" s="14">
        <v>99999</v>
      </c>
      <c r="AE241" s="7">
        <v>235</v>
      </c>
      <c r="AF241" s="23">
        <f>_xlfn.IFNA(VLOOKUP(AE241,MODEL!$D$8:$H$1196,5,FALSE),AF242-1/12)</f>
        <v>52.166666666666671</v>
      </c>
      <c r="AG241" s="97">
        <f t="shared" si="12"/>
        <v>52</v>
      </c>
      <c r="AH241" s="23" cm="1">
        <f t="array" ref="AH241">_xlfn.IFNA(INDEX(MODEL!$AT$8:$AT$1196,MATCH(AE241,MODEL!$D$8:$D$1196),0),AH242)</f>
        <v>0.12306846239662578</v>
      </c>
      <c r="AI241" s="271">
        <f t="shared" ca="1" si="13"/>
        <v>1.2466560655270914E-16</v>
      </c>
    </row>
    <row r="242" spans="2:35" x14ac:dyDescent="0.25">
      <c r="B242" s="103" t="s">
        <v>742</v>
      </c>
      <c r="C242" s="98" t="s">
        <v>673</v>
      </c>
      <c r="D242" s="98" t="s">
        <v>674</v>
      </c>
      <c r="E242" s="98">
        <v>88</v>
      </c>
      <c r="F242" s="98" t="str">
        <f t="shared" si="11"/>
        <v>NatFN88</v>
      </c>
      <c r="G242" s="11">
        <v>0</v>
      </c>
      <c r="H242" s="11">
        <v>0.19968544999999999</v>
      </c>
      <c r="I242" s="14">
        <v>99999</v>
      </c>
      <c r="AE242" s="7">
        <v>236</v>
      </c>
      <c r="AF242" s="23">
        <f>_xlfn.IFNA(VLOOKUP(AE242,MODEL!$D$8:$H$1196,5,FALSE),AF243-1/12)</f>
        <v>52.25</v>
      </c>
      <c r="AG242" s="97">
        <f t="shared" si="12"/>
        <v>52</v>
      </c>
      <c r="AH242" s="23" cm="1">
        <f t="array" ref="AH242">_xlfn.IFNA(INDEX(MODEL!$AT$8:$AT$1196,MATCH(AE242,MODEL!$D$8:$D$1196),0),AH243)</f>
        <v>0.12180050518120354</v>
      </c>
      <c r="AI242" s="271">
        <f t="shared" ca="1" si="13"/>
        <v>1.259633898017058E-16</v>
      </c>
    </row>
    <row r="243" spans="2:35" x14ac:dyDescent="0.25">
      <c r="B243" s="103" t="s">
        <v>742</v>
      </c>
      <c r="C243" s="98" t="s">
        <v>673</v>
      </c>
      <c r="D243" s="98" t="s">
        <v>674</v>
      </c>
      <c r="E243" s="98">
        <v>89</v>
      </c>
      <c r="F243" s="98" t="str">
        <f t="shared" si="11"/>
        <v>NatFN89</v>
      </c>
      <c r="G243" s="11">
        <v>0</v>
      </c>
      <c r="H243" s="11">
        <v>0.23354918799999999</v>
      </c>
      <c r="I243" s="14">
        <v>99999</v>
      </c>
      <c r="AE243" s="7">
        <v>237</v>
      </c>
      <c r="AF243" s="23">
        <f>_xlfn.IFNA(VLOOKUP(AE243,MODEL!$D$8:$H$1196,5,FALSE),AF244-1/12)</f>
        <v>52.333333333333336</v>
      </c>
      <c r="AG243" s="97">
        <f t="shared" si="12"/>
        <v>52</v>
      </c>
      <c r="AH243" s="23" cm="1">
        <f t="array" ref="AH243">_xlfn.IFNA(INDEX(MODEL!$AT$8:$AT$1196,MATCH(AE243,MODEL!$D$8:$D$1196),0),AH244)</f>
        <v>0.12054561155225044</v>
      </c>
      <c r="AI243" s="271">
        <f t="shared" ca="1" si="13"/>
        <v>1.2727468312303075E-16</v>
      </c>
    </row>
    <row r="244" spans="2:35" x14ac:dyDescent="0.25">
      <c r="B244" s="103" t="s">
        <v>742</v>
      </c>
      <c r="C244" s="98" t="s">
        <v>673</v>
      </c>
      <c r="D244" s="98" t="s">
        <v>674</v>
      </c>
      <c r="E244" s="98">
        <v>90</v>
      </c>
      <c r="F244" s="98" t="str">
        <f t="shared" si="11"/>
        <v>NatFN90</v>
      </c>
      <c r="G244" s="11">
        <v>0</v>
      </c>
      <c r="H244" s="11">
        <v>0.27150233699999998</v>
      </c>
      <c r="I244" s="14">
        <v>99999</v>
      </c>
      <c r="AE244" s="7">
        <v>238</v>
      </c>
      <c r="AF244" s="23">
        <f>_xlfn.IFNA(VLOOKUP(AE244,MODEL!$D$8:$H$1196,5,FALSE),AF245-1/12)</f>
        <v>52.416666666666671</v>
      </c>
      <c r="AG244" s="97">
        <f t="shared" si="12"/>
        <v>52</v>
      </c>
      <c r="AH244" s="23" cm="1">
        <f t="array" ref="AH244">_xlfn.IFNA(INDEX(MODEL!$AT$8:$AT$1196,MATCH(AE244,MODEL!$D$8:$D$1196),0),AH245)</f>
        <v>0.11930364691745581</v>
      </c>
      <c r="AI244" s="271">
        <f t="shared" ca="1" si="13"/>
        <v>1.2859962715808496E-16</v>
      </c>
    </row>
    <row r="245" spans="2:35" x14ac:dyDescent="0.25">
      <c r="B245" s="103" t="s">
        <v>742</v>
      </c>
      <c r="C245" s="98" t="s">
        <v>673</v>
      </c>
      <c r="D245" s="98" t="s">
        <v>674</v>
      </c>
      <c r="E245" s="98">
        <v>91</v>
      </c>
      <c r="F245" s="98" t="str">
        <f t="shared" si="11"/>
        <v>NatFN91</v>
      </c>
      <c r="G245" s="11">
        <v>0</v>
      </c>
      <c r="H245" s="11">
        <v>0.30761066300000001</v>
      </c>
      <c r="I245" s="14">
        <v>99999</v>
      </c>
      <c r="AE245" s="7">
        <v>239</v>
      </c>
      <c r="AF245" s="23">
        <f>_xlfn.IFNA(VLOOKUP(AE245,MODEL!$D$8:$H$1196,5,FALSE),AF246-1/12)</f>
        <v>52.5</v>
      </c>
      <c r="AG245" s="97">
        <f t="shared" si="12"/>
        <v>52</v>
      </c>
      <c r="AH245" s="23" cm="1">
        <f t="array" ref="AH245">_xlfn.IFNA(INDEX(MODEL!$AT$8:$AT$1196,MATCH(AE245,MODEL!$D$8:$D$1196),0),AH246)</f>
        <v>0.11807447807119481</v>
      </c>
      <c r="AI245" s="271">
        <f t="shared" ca="1" si="13"/>
        <v>1.2993836401236254E-16</v>
      </c>
    </row>
    <row r="246" spans="2:35" x14ac:dyDescent="0.25">
      <c r="B246" s="103" t="s">
        <v>742</v>
      </c>
      <c r="C246" s="98" t="s">
        <v>673</v>
      </c>
      <c r="D246" s="98" t="s">
        <v>674</v>
      </c>
      <c r="E246" s="98">
        <v>92</v>
      </c>
      <c r="F246" s="98" t="str">
        <f t="shared" si="11"/>
        <v>NatFN92</v>
      </c>
      <c r="G246" s="11">
        <v>0</v>
      </c>
      <c r="H246" s="11">
        <v>0.34845295599999998</v>
      </c>
      <c r="I246" s="14">
        <v>99999</v>
      </c>
      <c r="AE246" s="7">
        <v>240</v>
      </c>
      <c r="AF246" s="23">
        <f>_xlfn.IFNA(VLOOKUP(AE246,MODEL!$D$8:$H$1196,5,FALSE),AF247-1/12)</f>
        <v>52.583333333333336</v>
      </c>
      <c r="AG246" s="97">
        <f t="shared" si="12"/>
        <v>52</v>
      </c>
      <c r="AH246" s="23" cm="1">
        <f t="array" ref="AH246">_xlfn.IFNA(INDEX(MODEL!$AT$8:$AT$1196,MATCH(AE246,MODEL!$D$8:$D$1196),0),AH247)</f>
        <v>0.1168579731802416</v>
      </c>
      <c r="AI246" s="271">
        <f t="shared" ca="1" si="13"/>
        <v>1.3129103727069203E-16</v>
      </c>
    </row>
    <row r="247" spans="2:35" x14ac:dyDescent="0.25">
      <c r="B247" s="103" t="s">
        <v>742</v>
      </c>
      <c r="C247" s="98" t="s">
        <v>673</v>
      </c>
      <c r="D247" s="98" t="s">
        <v>674</v>
      </c>
      <c r="E247" s="98">
        <v>93</v>
      </c>
      <c r="F247" s="98" t="str">
        <f t="shared" si="11"/>
        <v>NatFN93</v>
      </c>
      <c r="G247" s="11">
        <v>0</v>
      </c>
      <c r="H247" s="11">
        <v>0.39481369199999999</v>
      </c>
      <c r="I247" s="14">
        <v>99999</v>
      </c>
      <c r="AE247" s="7">
        <v>241</v>
      </c>
      <c r="AF247" s="23">
        <f>_xlfn.IFNA(VLOOKUP(AE247,MODEL!$D$8:$H$1196,5,FALSE),AF248-1/12)</f>
        <v>52.666666666666671</v>
      </c>
      <c r="AG247" s="97">
        <f t="shared" si="12"/>
        <v>52</v>
      </c>
      <c r="AH247" s="23" cm="1">
        <f t="array" ref="AH247">_xlfn.IFNA(INDEX(MODEL!$AT$8:$AT$1196,MATCH(AE247,MODEL!$D$8:$D$1196),0),AH248)</f>
        <v>0.11565400176962969</v>
      </c>
      <c r="AI247" s="271">
        <f t="shared" ca="1" si="13"/>
        <v>1.326577920126365E-16</v>
      </c>
    </row>
    <row r="248" spans="2:35" x14ac:dyDescent="0.25">
      <c r="B248" s="103" t="s">
        <v>742</v>
      </c>
      <c r="C248" s="98" t="s">
        <v>673</v>
      </c>
      <c r="D248" s="98" t="s">
        <v>674</v>
      </c>
      <c r="E248" s="98">
        <v>94</v>
      </c>
      <c r="F248" s="98" t="str">
        <f t="shared" si="11"/>
        <v>NatFN94</v>
      </c>
      <c r="G248" s="11">
        <v>0</v>
      </c>
      <c r="H248" s="11">
        <v>0.441107637</v>
      </c>
      <c r="I248" s="14">
        <v>99999</v>
      </c>
      <c r="AE248" s="7">
        <v>242</v>
      </c>
      <c r="AF248" s="23">
        <f>_xlfn.IFNA(VLOOKUP(AE248,MODEL!$D$8:$H$1196,5,FALSE),AF249-1/12)</f>
        <v>52.75</v>
      </c>
      <c r="AG248" s="97">
        <f t="shared" si="12"/>
        <v>52</v>
      </c>
      <c r="AH248" s="23" cm="1">
        <f t="array" ref="AH248">_xlfn.IFNA(INDEX(MODEL!$AT$8:$AT$1196,MATCH(AE248,MODEL!$D$8:$D$1196),0),AH249)</f>
        <v>0.11446243470865794</v>
      </c>
      <c r="AI248" s="271">
        <f t="shared" ca="1" si="13"/>
        <v>1.3403877482805396E-16</v>
      </c>
    </row>
    <row r="249" spans="2:35" x14ac:dyDescent="0.25">
      <c r="B249" s="103" t="s">
        <v>742</v>
      </c>
      <c r="C249" s="98" t="s">
        <v>673</v>
      </c>
      <c r="D249" s="98" t="s">
        <v>674</v>
      </c>
      <c r="E249" s="98">
        <v>95</v>
      </c>
      <c r="F249" s="98" t="str">
        <f t="shared" si="11"/>
        <v>NatFN95</v>
      </c>
      <c r="G249" s="11">
        <v>0</v>
      </c>
      <c r="H249" s="11">
        <v>0.49204353899999997</v>
      </c>
      <c r="I249" s="14">
        <v>99999</v>
      </c>
      <c r="AE249" s="7">
        <v>243</v>
      </c>
      <c r="AF249" s="23">
        <f>_xlfn.IFNA(VLOOKUP(AE249,MODEL!$D$8:$H$1196,5,FALSE),AF250-1/12)</f>
        <v>52.833333333333336</v>
      </c>
      <c r="AG249" s="97">
        <f t="shared" si="12"/>
        <v>52</v>
      </c>
      <c r="AH249" s="23" cm="1">
        <f t="array" ref="AH249">_xlfn.IFNA(INDEX(MODEL!$AT$8:$AT$1196,MATCH(AE249,MODEL!$D$8:$D$1196),0),AH250)</f>
        <v>0.1132831441970409</v>
      </c>
      <c r="AI249" s="271">
        <f t="shared" ca="1" si="13"/>
        <v>1.3543413383281953E-16</v>
      </c>
    </row>
    <row r="250" spans="2:35" x14ac:dyDescent="0.25">
      <c r="B250" s="103" t="s">
        <v>742</v>
      </c>
      <c r="C250" s="98" t="s">
        <v>673</v>
      </c>
      <c r="D250" s="98" t="s">
        <v>674</v>
      </c>
      <c r="E250" s="98">
        <v>96</v>
      </c>
      <c r="F250" s="98" t="str">
        <f t="shared" si="11"/>
        <v>NatFN96</v>
      </c>
      <c r="G250" s="11">
        <v>0</v>
      </c>
      <c r="H250" s="11">
        <v>0.54813071499999999</v>
      </c>
      <c r="I250" s="14">
        <v>99999</v>
      </c>
      <c r="AE250" s="7">
        <v>244</v>
      </c>
      <c r="AF250" s="23">
        <f>_xlfn.IFNA(VLOOKUP(AE250,MODEL!$D$8:$H$1196,5,FALSE),AF251-1/12)</f>
        <v>52.916666666666671</v>
      </c>
      <c r="AG250" s="97">
        <f t="shared" si="12"/>
        <v>52</v>
      </c>
      <c r="AH250" s="23" cm="1">
        <f t="array" ref="AH250">_xlfn.IFNA(INDEX(MODEL!$AT$8:$AT$1196,MATCH(AE250,MODEL!$D$8:$D$1196),0),AH251)</f>
        <v>0.11211600375120159</v>
      </c>
      <c r="AI250" s="271">
        <f t="shared" ca="1" si="13"/>
        <v>1.3684401868471162E-16</v>
      </c>
    </row>
    <row r="251" spans="2:35" x14ac:dyDescent="0.25">
      <c r="B251" s="103" t="s">
        <v>742</v>
      </c>
      <c r="C251" s="98" t="s">
        <v>673</v>
      </c>
      <c r="D251" s="98" t="s">
        <v>674</v>
      </c>
      <c r="E251" s="98">
        <v>97</v>
      </c>
      <c r="F251" s="98" t="str">
        <f t="shared" si="11"/>
        <v>NatFN97</v>
      </c>
      <c r="G251" s="11">
        <v>0</v>
      </c>
      <c r="H251" s="11">
        <v>0.60971309799999995</v>
      </c>
      <c r="I251" s="14">
        <v>99999</v>
      </c>
      <c r="AE251" s="7">
        <v>245</v>
      </c>
      <c r="AF251" s="23">
        <f>_xlfn.IFNA(VLOOKUP(AE251,MODEL!$D$8:$H$1196,5,FALSE),AF252-1/12)</f>
        <v>53</v>
      </c>
      <c r="AG251" s="97">
        <f t="shared" si="12"/>
        <v>53</v>
      </c>
      <c r="AH251" s="23" cm="1">
        <f t="array" ref="AH251">_xlfn.IFNA(INDEX(MODEL!$AT$8:$AT$1196,MATCH(AE251,MODEL!$D$8:$D$1196),0),AH252)</f>
        <v>0.11095260901506358</v>
      </c>
      <c r="AI251" s="271">
        <f t="shared" ca="1" si="13"/>
        <v>1.3827889806630552E-16</v>
      </c>
    </row>
    <row r="252" spans="2:35" x14ac:dyDescent="0.25">
      <c r="B252" s="103" t="s">
        <v>742</v>
      </c>
      <c r="C252" s="98" t="s">
        <v>673</v>
      </c>
      <c r="D252" s="98" t="s">
        <v>674</v>
      </c>
      <c r="E252" s="98">
        <v>98</v>
      </c>
      <c r="F252" s="98" t="str">
        <f t="shared" si="11"/>
        <v>NatFN98</v>
      </c>
      <c r="G252" s="11">
        <v>0</v>
      </c>
      <c r="H252" s="11">
        <v>0.67029942399999998</v>
      </c>
      <c r="I252" s="14">
        <v>99999</v>
      </c>
      <c r="AE252" s="7">
        <v>246</v>
      </c>
      <c r="AF252" s="23">
        <f>_xlfn.IFNA(VLOOKUP(AE252,MODEL!$D$8:$H$1196,5,FALSE),AF253-1/12)</f>
        <v>53.083333333333336</v>
      </c>
      <c r="AG252" s="97">
        <f t="shared" si="12"/>
        <v>53</v>
      </c>
      <c r="AH252" s="23" cm="1">
        <f t="array" ref="AH252">_xlfn.IFNA(INDEX(MODEL!$AT$8:$AT$1196,MATCH(AE252,MODEL!$D$8:$D$1196),0),AH253)</f>
        <v>0.10980128648331022</v>
      </c>
      <c r="AI252" s="271">
        <f t="shared" ca="1" si="13"/>
        <v>1.397288228905831E-16</v>
      </c>
    </row>
    <row r="253" spans="2:35" x14ac:dyDescent="0.25">
      <c r="B253" s="103" t="s">
        <v>742</v>
      </c>
      <c r="C253" s="98" t="s">
        <v>673</v>
      </c>
      <c r="D253" s="98" t="s">
        <v>674</v>
      </c>
      <c r="E253" s="98">
        <v>99</v>
      </c>
      <c r="F253" s="98" t="str">
        <f t="shared" si="11"/>
        <v>NatFN99</v>
      </c>
      <c r="G253" s="11">
        <v>0</v>
      </c>
      <c r="H253" s="11">
        <v>0.73218847099999995</v>
      </c>
      <c r="I253" s="14">
        <v>99999</v>
      </c>
      <c r="AE253" s="7">
        <v>247</v>
      </c>
      <c r="AF253" s="23">
        <f>_xlfn.IFNA(VLOOKUP(AE253,MODEL!$D$8:$H$1196,5,FALSE),AF254-1/12)</f>
        <v>53.166666666666671</v>
      </c>
      <c r="AG253" s="97">
        <f t="shared" si="12"/>
        <v>53</v>
      </c>
      <c r="AH253" s="23" cm="1">
        <f t="array" ref="AH253">_xlfn.IFNA(INDEX(MODEL!$AT$8:$AT$1196,MATCH(AE253,MODEL!$D$8:$D$1196),0),AH254)</f>
        <v>0.10866191088623364</v>
      </c>
      <c r="AI253" s="271">
        <f t="shared" ca="1" si="13"/>
        <v>1.4119395091669013E-16</v>
      </c>
    </row>
    <row r="254" spans="2:35" x14ac:dyDescent="0.25">
      <c r="B254" s="103" t="s">
        <v>742</v>
      </c>
      <c r="C254" s="98" t="s">
        <v>673</v>
      </c>
      <c r="D254" s="98" t="s">
        <v>674</v>
      </c>
      <c r="E254" s="98">
        <v>100</v>
      </c>
      <c r="F254" s="98" t="str">
        <f t="shared" si="11"/>
        <v>NatFN100</v>
      </c>
      <c r="G254" s="11">
        <v>0</v>
      </c>
      <c r="H254" s="11">
        <v>0.79977784900000004</v>
      </c>
      <c r="I254" s="14">
        <v>99999</v>
      </c>
      <c r="AE254" s="7">
        <v>248</v>
      </c>
      <c r="AF254" s="23">
        <f>_xlfn.IFNA(VLOOKUP(AE254,MODEL!$D$8:$H$1196,5,FALSE),AF255-1/12)</f>
        <v>53.25</v>
      </c>
      <c r="AG254" s="97">
        <f t="shared" si="12"/>
        <v>53</v>
      </c>
      <c r="AH254" s="23" cm="1">
        <f t="array" ref="AH254">_xlfn.IFNA(INDEX(MODEL!$AT$8:$AT$1196,MATCH(AE254,MODEL!$D$8:$D$1196),0),AH255)</f>
        <v>0.10753435825401286</v>
      </c>
      <c r="AI254" s="271">
        <f t="shared" ca="1" si="13"/>
        <v>1.4267444155795756E-16</v>
      </c>
    </row>
    <row r="255" spans="2:35" x14ac:dyDescent="0.25">
      <c r="B255" s="103" t="s">
        <v>742</v>
      </c>
      <c r="C255" s="98" t="s">
        <v>673</v>
      </c>
      <c r="D255" s="98" t="s">
        <v>678</v>
      </c>
      <c r="E255" s="98">
        <v>18</v>
      </c>
      <c r="F255" s="98" t="str">
        <f t="shared" si="11"/>
        <v>NatFS18</v>
      </c>
      <c r="G255" s="11">
        <v>0</v>
      </c>
      <c r="H255" s="11">
        <v>9.6414000000000005E-4</v>
      </c>
      <c r="I255" s="14">
        <v>99999</v>
      </c>
      <c r="AE255" s="7">
        <v>249</v>
      </c>
      <c r="AF255" s="23">
        <f>_xlfn.IFNA(VLOOKUP(AE255,MODEL!$D$8:$H$1196,5,FALSE),AF256-1/12)</f>
        <v>53.333333333333336</v>
      </c>
      <c r="AG255" s="97">
        <f t="shared" si="12"/>
        <v>53</v>
      </c>
      <c r="AH255" s="23" cm="1">
        <f t="array" ref="AH255">_xlfn.IFNA(INDEX(MODEL!$AT$8:$AT$1196,MATCH(AE255,MODEL!$D$8:$D$1196),0),AH256)</f>
        <v>0.10641850590322519</v>
      </c>
      <c r="AI255" s="271">
        <f t="shared" ca="1" si="13"/>
        <v>1.4417045589924648E-16</v>
      </c>
    </row>
    <row r="256" spans="2:35" x14ac:dyDescent="0.25">
      <c r="B256" s="103" t="s">
        <v>742</v>
      </c>
      <c r="C256" s="98" t="s">
        <v>673</v>
      </c>
      <c r="D256" s="98" t="s">
        <v>678</v>
      </c>
      <c r="E256" s="98">
        <v>19</v>
      </c>
      <c r="F256" s="98" t="str">
        <f t="shared" si="11"/>
        <v>NatFS19</v>
      </c>
      <c r="G256" s="11">
        <v>0</v>
      </c>
      <c r="H256" s="11">
        <v>1.0070579999999999E-3</v>
      </c>
      <c r="I256" s="14">
        <v>99999</v>
      </c>
      <c r="AE256" s="7">
        <v>250</v>
      </c>
      <c r="AF256" s="23">
        <f>_xlfn.IFNA(VLOOKUP(AE256,MODEL!$D$8:$H$1196,5,FALSE),AF257-1/12)</f>
        <v>53.416666666666671</v>
      </c>
      <c r="AG256" s="97">
        <f t="shared" si="12"/>
        <v>53</v>
      </c>
      <c r="AH256" s="23" cm="1">
        <f t="array" ref="AH256">_xlfn.IFNA(INDEX(MODEL!$AT$8:$AT$1196,MATCH(AE256,MODEL!$D$8:$D$1196),0),AH257)</f>
        <v>0.10531423242349766</v>
      </c>
      <c r="AI256" s="271">
        <f t="shared" ca="1" si="13"/>
        <v>1.4568215671447498E-16</v>
      </c>
    </row>
    <row r="257" spans="2:35" x14ac:dyDescent="0.25">
      <c r="B257" s="103" t="s">
        <v>742</v>
      </c>
      <c r="C257" s="98" t="s">
        <v>673</v>
      </c>
      <c r="D257" s="98" t="s">
        <v>678</v>
      </c>
      <c r="E257" s="98">
        <v>20</v>
      </c>
      <c r="F257" s="98" t="str">
        <f t="shared" si="11"/>
        <v>NatFS20</v>
      </c>
      <c r="G257" s="11">
        <v>0</v>
      </c>
      <c r="H257" s="11">
        <v>1.096774E-3</v>
      </c>
      <c r="I257" s="14">
        <v>99999</v>
      </c>
      <c r="AE257" s="7">
        <v>251</v>
      </c>
      <c r="AF257" s="23">
        <f>_xlfn.IFNA(VLOOKUP(AE257,MODEL!$D$8:$H$1196,5,FALSE),AF258-1/12)</f>
        <v>53.5</v>
      </c>
      <c r="AG257" s="97">
        <f t="shared" si="12"/>
        <v>53</v>
      </c>
      <c r="AH257" s="23" cm="1">
        <f t="array" ref="AH257">_xlfn.IFNA(INDEX(MODEL!$AT$8:$AT$1196,MATCH(AE257,MODEL!$D$8:$D$1196),0),AH258)</f>
        <v>0.10422141766429699</v>
      </c>
      <c r="AI257" s="271">
        <f t="shared" ca="1" si="13"/>
        <v>1.4720970848432874E-16</v>
      </c>
    </row>
    <row r="258" spans="2:35" x14ac:dyDescent="0.25">
      <c r="B258" s="103" t="s">
        <v>742</v>
      </c>
      <c r="C258" s="98" t="s">
        <v>673</v>
      </c>
      <c r="D258" s="98" t="s">
        <v>678</v>
      </c>
      <c r="E258" s="98">
        <v>21</v>
      </c>
      <c r="F258" s="98" t="str">
        <f t="shared" si="11"/>
        <v>NatFS21</v>
      </c>
      <c r="G258" s="11">
        <v>0</v>
      </c>
      <c r="H258" s="11">
        <v>1.118633E-3</v>
      </c>
      <c r="I258" s="14">
        <v>99999</v>
      </c>
      <c r="AE258" s="7">
        <v>252</v>
      </c>
      <c r="AF258" s="23">
        <f>_xlfn.IFNA(VLOOKUP(AE258,MODEL!$D$8:$H$1196,5,FALSE),AF259-1/12)</f>
        <v>53.583333333333336</v>
      </c>
      <c r="AG258" s="97">
        <f t="shared" si="12"/>
        <v>53</v>
      </c>
      <c r="AH258" s="23" cm="1">
        <f t="array" ref="AH258">_xlfn.IFNA(INDEX(MODEL!$AT$8:$AT$1196,MATCH(AE258,MODEL!$D$8:$D$1196),0),AH259)</f>
        <v>0.10313994272185653</v>
      </c>
      <c r="AI258" s="271">
        <f t="shared" ca="1" si="13"/>
        <v>1.4875327741415739E-16</v>
      </c>
    </row>
    <row r="259" spans="2:35" x14ac:dyDescent="0.25">
      <c r="B259" s="103" t="s">
        <v>742</v>
      </c>
      <c r="C259" s="98" t="s">
        <v>673</v>
      </c>
      <c r="D259" s="98" t="s">
        <v>678</v>
      </c>
      <c r="E259" s="98">
        <v>22</v>
      </c>
      <c r="F259" s="98" t="str">
        <f t="shared" si="11"/>
        <v>NatFS22</v>
      </c>
      <c r="G259" s="11">
        <v>0</v>
      </c>
      <c r="H259" s="11">
        <v>1.107502E-3</v>
      </c>
      <c r="I259" s="14">
        <v>99999</v>
      </c>
      <c r="AE259" s="7">
        <v>253</v>
      </c>
      <c r="AF259" s="23">
        <f>_xlfn.IFNA(VLOOKUP(AE259,MODEL!$D$8:$H$1196,5,FALSE),AF260-1/12)</f>
        <v>53.666666666666671</v>
      </c>
      <c r="AG259" s="97">
        <f t="shared" si="12"/>
        <v>53</v>
      </c>
      <c r="AH259" s="23" cm="1">
        <f t="array" ref="AH259">_xlfn.IFNA(INDEX(MODEL!$AT$8:$AT$1196,MATCH(AE259,MODEL!$D$8:$D$1196),0),AH260)</f>
        <v>0.10206968992623906</v>
      </c>
      <c r="AI259" s="271">
        <f t="shared" ca="1" si="13"/>
        <v>1.5031303145205848E-16</v>
      </c>
    </row>
    <row r="260" spans="2:35" x14ac:dyDescent="0.25">
      <c r="B260" s="103" t="s">
        <v>742</v>
      </c>
      <c r="C260" s="98" t="s">
        <v>673</v>
      </c>
      <c r="D260" s="98" t="s">
        <v>678</v>
      </c>
      <c r="E260" s="98">
        <v>23</v>
      </c>
      <c r="F260" s="98" t="str">
        <f t="shared" si="11"/>
        <v>NatFS23</v>
      </c>
      <c r="G260" s="11">
        <v>0</v>
      </c>
      <c r="H260" s="11">
        <v>1.0786089999999999E-3</v>
      </c>
      <c r="I260" s="14">
        <v>99999</v>
      </c>
      <c r="AE260" s="7">
        <v>254</v>
      </c>
      <c r="AF260" s="23">
        <f>_xlfn.IFNA(VLOOKUP(AE260,MODEL!$D$8:$H$1196,5,FALSE),AF261-1/12)</f>
        <v>53.75</v>
      </c>
      <c r="AG260" s="97">
        <f t="shared" si="12"/>
        <v>53</v>
      </c>
      <c r="AH260" s="23" cm="1">
        <f t="array" ref="AH260">_xlfn.IFNA(INDEX(MODEL!$AT$8:$AT$1196,MATCH(AE260,MODEL!$D$8:$D$1196),0),AH261)</f>
        <v>0.10101054282853356</v>
      </c>
      <c r="AI260" s="271">
        <f t="shared" ca="1" si="13"/>
        <v>1.518891403071511E-16</v>
      </c>
    </row>
    <row r="261" spans="2:35" x14ac:dyDescent="0.25">
      <c r="B261" s="103" t="s">
        <v>742</v>
      </c>
      <c r="C261" s="98" t="s">
        <v>673</v>
      </c>
      <c r="D261" s="98" t="s">
        <v>678</v>
      </c>
      <c r="E261" s="98">
        <v>24</v>
      </c>
      <c r="F261" s="98" t="str">
        <f t="shared" si="11"/>
        <v>NatFS24</v>
      </c>
      <c r="G261" s="11">
        <v>0</v>
      </c>
      <c r="H261" s="11">
        <v>1.026971E-3</v>
      </c>
      <c r="I261" s="14">
        <v>99999</v>
      </c>
      <c r="AE261" s="7">
        <v>255</v>
      </c>
      <c r="AF261" s="23">
        <f>_xlfn.IFNA(VLOOKUP(AE261,MODEL!$D$8:$H$1196,5,FALSE),AF262-1/12)</f>
        <v>53.833333333333336</v>
      </c>
      <c r="AG261" s="97">
        <f t="shared" si="12"/>
        <v>53</v>
      </c>
      <c r="AH261" s="23" cm="1">
        <f t="array" ref="AH261">_xlfn.IFNA(INDEX(MODEL!$AT$8:$AT$1196,MATCH(AE261,MODEL!$D$8:$D$1196),0),AH262)</f>
        <v>9.9962386188185065E-2</v>
      </c>
      <c r="AI261" s="271">
        <f t="shared" ca="1" si="13"/>
        <v>1.5348177546804107E-16</v>
      </c>
    </row>
    <row r="262" spans="2:35" x14ac:dyDescent="0.25">
      <c r="B262" s="103" t="s">
        <v>742</v>
      </c>
      <c r="C262" s="98" t="s">
        <v>673</v>
      </c>
      <c r="D262" s="98" t="s">
        <v>678</v>
      </c>
      <c r="E262" s="98">
        <v>25</v>
      </c>
      <c r="F262" s="98" t="str">
        <f t="shared" ref="F262:F325" si="14">B262&amp;C262&amp;D262&amp;E262</f>
        <v>NatFS25</v>
      </c>
      <c r="G262" s="11">
        <v>0</v>
      </c>
      <c r="H262" s="11">
        <v>1.001762E-3</v>
      </c>
      <c r="I262" s="14">
        <v>99999</v>
      </c>
      <c r="AE262" s="7">
        <v>256</v>
      </c>
      <c r="AF262" s="23">
        <f>_xlfn.IFNA(VLOOKUP(AE262,MODEL!$D$8:$H$1196,5,FALSE),AF263-1/12)</f>
        <v>53.916666666666671</v>
      </c>
      <c r="AG262" s="97">
        <f t="shared" ref="AG262:AG325" si="15">ROUNDDOWN(AF262,0)</f>
        <v>53</v>
      </c>
      <c r="AH262" s="23" cm="1">
        <f t="array" ref="AH262">_xlfn.IFNA(INDEX(MODEL!$AT$8:$AT$1196,MATCH(AE262,MODEL!$D$8:$D$1196),0),AH263)</f>
        <v>9.8925105960455922E-2</v>
      </c>
      <c r="AI262" s="271">
        <f t="shared" ref="AI262:AI325" ca="1" si="16">IF(OR(IFERROR(AH262,0)=0,AE262&lt;=WOPBrthWP),0,IF(AG262&gt;60,AI261*AH262/AH261,AI261*AH261/AH262)
+VLOOKUP(MIN(MAX(AC$6:AC$126),AG262),Tbl_Births,2,FALSE)/12
-IF(AE262&lt;=WOPBrthWP+WOPBrthPer,0,VLOOKUP(MIN(MAX(AC$6:AC$126),OFFSET(AG262,-WOPBrthPer,0)),Tbl_Births,2,FALSE)/12*OFFSET(AH262,-WOPBrthPer,0)/AH262))</f>
        <v>1.5509111022147972E-16</v>
      </c>
    </row>
    <row r="263" spans="2:35" x14ac:dyDescent="0.25">
      <c r="B263" s="103" t="s">
        <v>742</v>
      </c>
      <c r="C263" s="98" t="s">
        <v>673</v>
      </c>
      <c r="D263" s="98" t="s">
        <v>678</v>
      </c>
      <c r="E263" s="98">
        <v>26</v>
      </c>
      <c r="F263" s="98" t="str">
        <f t="shared" si="14"/>
        <v>NatFS26</v>
      </c>
      <c r="G263" s="11">
        <v>0</v>
      </c>
      <c r="H263" s="11">
        <v>9.8046099999999996E-4</v>
      </c>
      <c r="I263" s="14">
        <v>99999</v>
      </c>
      <c r="AE263" s="7">
        <v>257</v>
      </c>
      <c r="AF263" s="23">
        <f>_xlfn.IFNA(VLOOKUP(AE263,MODEL!$D$8:$H$1196,5,FALSE),AF264-1/12)</f>
        <v>54</v>
      </c>
      <c r="AG263" s="97">
        <f t="shared" si="15"/>
        <v>54</v>
      </c>
      <c r="AH263" s="23" cm="1">
        <f t="array" ref="AH263">_xlfn.IFNA(INDEX(MODEL!$AT$8:$AT$1196,MATCH(AE263,MODEL!$D$8:$D$1196),0),AH264)</f>
        <v>9.7890741088568697E-2</v>
      </c>
      <c r="AI263" s="271">
        <f t="shared" ca="1" si="16"/>
        <v>1.5672988417059044E-16</v>
      </c>
    </row>
    <row r="264" spans="2:35" x14ac:dyDescent="0.25">
      <c r="B264" s="103" t="s">
        <v>742</v>
      </c>
      <c r="C264" s="98" t="s">
        <v>673</v>
      </c>
      <c r="D264" s="98" t="s">
        <v>678</v>
      </c>
      <c r="E264" s="98">
        <v>27</v>
      </c>
      <c r="F264" s="98" t="str">
        <f t="shared" si="14"/>
        <v>NatFS27</v>
      </c>
      <c r="G264" s="11">
        <v>0</v>
      </c>
      <c r="H264" s="11">
        <v>9.4744100000000004E-4</v>
      </c>
      <c r="I264" s="14">
        <v>99999</v>
      </c>
      <c r="AE264" s="7">
        <v>258</v>
      </c>
      <c r="AF264" s="23">
        <f>_xlfn.IFNA(VLOOKUP(AE264,MODEL!$D$8:$H$1196,5,FALSE),AF265-1/12)</f>
        <v>54.083333333333336</v>
      </c>
      <c r="AG264" s="97">
        <f t="shared" si="15"/>
        <v>54</v>
      </c>
      <c r="AH264" s="23" cm="1">
        <f t="array" ref="AH264">_xlfn.IFNA(INDEX(MODEL!$AT$8:$AT$1196,MATCH(AE264,MODEL!$D$8:$D$1196),0),AH265)</f>
        <v>9.6867191577229284E-2</v>
      </c>
      <c r="AI264" s="271">
        <f t="shared" ca="1" si="16"/>
        <v>1.5838597426407882E-16</v>
      </c>
    </row>
    <row r="265" spans="2:35" x14ac:dyDescent="0.25">
      <c r="B265" s="103" t="s">
        <v>742</v>
      </c>
      <c r="C265" s="98" t="s">
        <v>673</v>
      </c>
      <c r="D265" s="98" t="s">
        <v>678</v>
      </c>
      <c r="E265" s="98">
        <v>28</v>
      </c>
      <c r="F265" s="98" t="str">
        <f t="shared" si="14"/>
        <v>NatFS28</v>
      </c>
      <c r="G265" s="11">
        <v>0</v>
      </c>
      <c r="H265" s="11">
        <v>9.7392900000000001E-4</v>
      </c>
      <c r="I265" s="14">
        <v>99999</v>
      </c>
      <c r="AE265" s="7">
        <v>259</v>
      </c>
      <c r="AF265" s="23">
        <f>_xlfn.IFNA(VLOOKUP(AE265,MODEL!$D$8:$H$1196,5,FALSE),AF266-1/12)</f>
        <v>54.166666666666671</v>
      </c>
      <c r="AG265" s="97">
        <f t="shared" si="15"/>
        <v>54</v>
      </c>
      <c r="AH265" s="23" cm="1">
        <f t="array" ref="AH265">_xlfn.IFNA(INDEX(MODEL!$AT$8:$AT$1196,MATCH(AE265,MODEL!$D$8:$D$1196),0),AH266)</f>
        <v>9.585434434059445E-2</v>
      </c>
      <c r="AI265" s="271">
        <f t="shared" ca="1" si="16"/>
        <v>1.6005956347340117E-16</v>
      </c>
    </row>
    <row r="266" spans="2:35" x14ac:dyDescent="0.25">
      <c r="B266" s="103" t="s">
        <v>742</v>
      </c>
      <c r="C266" s="98" t="s">
        <v>673</v>
      </c>
      <c r="D266" s="98" t="s">
        <v>678</v>
      </c>
      <c r="E266" s="98">
        <v>29</v>
      </c>
      <c r="F266" s="98" t="str">
        <f t="shared" si="14"/>
        <v>NatFS29</v>
      </c>
      <c r="G266" s="11">
        <v>0</v>
      </c>
      <c r="H266" s="11">
        <v>9.8674200000000009E-4</v>
      </c>
      <c r="I266" s="14">
        <v>99999</v>
      </c>
      <c r="AE266" s="7">
        <v>260</v>
      </c>
      <c r="AF266" s="23">
        <f>_xlfn.IFNA(VLOOKUP(AE266,MODEL!$D$8:$H$1196,5,FALSE),AF267-1/12)</f>
        <v>54.25</v>
      </c>
      <c r="AG266" s="97">
        <f t="shared" si="15"/>
        <v>54</v>
      </c>
      <c r="AH266" s="23" cm="1">
        <f t="array" ref="AH266">_xlfn.IFNA(INDEX(MODEL!$AT$8:$AT$1196,MATCH(AE266,MODEL!$D$8:$D$1196),0),AH267)</f>
        <v>9.4852087475251007E-2</v>
      </c>
      <c r="AI266" s="271">
        <f t="shared" ca="1" si="16"/>
        <v>1.6175083670338621E-16</v>
      </c>
    </row>
    <row r="267" spans="2:35" x14ac:dyDescent="0.25">
      <c r="B267" s="103" t="s">
        <v>742</v>
      </c>
      <c r="C267" s="98" t="s">
        <v>673</v>
      </c>
      <c r="D267" s="98" t="s">
        <v>678</v>
      </c>
      <c r="E267" s="98">
        <v>30</v>
      </c>
      <c r="F267" s="98" t="str">
        <f t="shared" si="14"/>
        <v>NatFS30</v>
      </c>
      <c r="G267" s="11">
        <v>0</v>
      </c>
      <c r="H267" s="11">
        <v>1.034044E-3</v>
      </c>
      <c r="I267" s="14">
        <v>99999</v>
      </c>
      <c r="AE267" s="7">
        <v>261</v>
      </c>
      <c r="AF267" s="23">
        <f>_xlfn.IFNA(VLOOKUP(AE267,MODEL!$D$8:$H$1196,5,FALSE),AF268-1/12)</f>
        <v>54.333333333333336</v>
      </c>
      <c r="AG267" s="97">
        <f t="shared" si="15"/>
        <v>54</v>
      </c>
      <c r="AH267" s="23" cm="1">
        <f t="array" ref="AH267">_xlfn.IFNA(INDEX(MODEL!$AT$8:$AT$1196,MATCH(AE267,MODEL!$D$8:$D$1196),0),AH268)</f>
        <v>9.3860310247852394E-2</v>
      </c>
      <c r="AI267" s="271">
        <f t="shared" ca="1" si="16"/>
        <v>1.6345998081266387E-16</v>
      </c>
    </row>
    <row r="268" spans="2:35" x14ac:dyDescent="0.25">
      <c r="B268" s="103" t="s">
        <v>742</v>
      </c>
      <c r="C268" s="98" t="s">
        <v>673</v>
      </c>
      <c r="D268" s="98" t="s">
        <v>678</v>
      </c>
      <c r="E268" s="98">
        <v>31</v>
      </c>
      <c r="F268" s="98" t="str">
        <f t="shared" si="14"/>
        <v>NatFS31</v>
      </c>
      <c r="G268" s="11">
        <v>0</v>
      </c>
      <c r="H268" s="11">
        <v>1.0850059999999999E-3</v>
      </c>
      <c r="I268" s="14">
        <v>99999</v>
      </c>
      <c r="AE268" s="7">
        <v>262</v>
      </c>
      <c r="AF268" s="23">
        <f>_xlfn.IFNA(VLOOKUP(AE268,MODEL!$D$8:$H$1196,5,FALSE),AF269-1/12)</f>
        <v>54.416666666666671</v>
      </c>
      <c r="AG268" s="97">
        <f t="shared" si="15"/>
        <v>54</v>
      </c>
      <c r="AH268" s="23" cm="1">
        <f t="array" ref="AH268">_xlfn.IFNA(INDEX(MODEL!$AT$8:$AT$1196,MATCH(AE268,MODEL!$D$8:$D$1196),0),AH269)</f>
        <v>9.2878903082884337E-2</v>
      </c>
      <c r="AI268" s="271">
        <f t="shared" ca="1" si="16"/>
        <v>1.6518718463431033E-16</v>
      </c>
    </row>
    <row r="269" spans="2:35" x14ac:dyDescent="0.25">
      <c r="B269" s="103" t="s">
        <v>742</v>
      </c>
      <c r="C269" s="98" t="s">
        <v>673</v>
      </c>
      <c r="D269" s="98" t="s">
        <v>678</v>
      </c>
      <c r="E269" s="98">
        <v>32</v>
      </c>
      <c r="F269" s="98" t="str">
        <f t="shared" si="14"/>
        <v>NatFS32</v>
      </c>
      <c r="G269" s="11">
        <v>0</v>
      </c>
      <c r="H269" s="11">
        <v>1.101309E-3</v>
      </c>
      <c r="I269" s="14">
        <v>99999</v>
      </c>
      <c r="AE269" s="7">
        <v>263</v>
      </c>
      <c r="AF269" s="23">
        <f>_xlfn.IFNA(VLOOKUP(AE269,MODEL!$D$8:$H$1196,5,FALSE),AF270-1/12)</f>
        <v>54.5</v>
      </c>
      <c r="AG269" s="97">
        <f t="shared" si="15"/>
        <v>54</v>
      </c>
      <c r="AH269" s="23" cm="1">
        <f t="array" ref="AH269">_xlfn.IFNA(INDEX(MODEL!$AT$8:$AT$1196,MATCH(AE269,MODEL!$D$8:$D$1196),0),AH270)</f>
        <v>9.1907757550558508E-2</v>
      </c>
      <c r="AI269" s="271">
        <f t="shared" ca="1" si="16"/>
        <v>1.6693263899671107E-16</v>
      </c>
    </row>
    <row r="270" spans="2:35" x14ac:dyDescent="0.25">
      <c r="B270" s="103" t="s">
        <v>742</v>
      </c>
      <c r="C270" s="98" t="s">
        <v>673</v>
      </c>
      <c r="D270" s="98" t="s">
        <v>678</v>
      </c>
      <c r="E270" s="98">
        <v>33</v>
      </c>
      <c r="F270" s="98" t="str">
        <f t="shared" si="14"/>
        <v>NatFS33</v>
      </c>
      <c r="G270" s="11">
        <v>0</v>
      </c>
      <c r="H270" s="11">
        <v>1.137809E-3</v>
      </c>
      <c r="I270" s="14">
        <v>99999</v>
      </c>
      <c r="AE270" s="7">
        <v>264</v>
      </c>
      <c r="AF270" s="23">
        <f>_xlfn.IFNA(VLOOKUP(AE270,MODEL!$D$8:$H$1196,5,FALSE),AF271-1/12)</f>
        <v>54.583333333333336</v>
      </c>
      <c r="AG270" s="97">
        <f t="shared" si="15"/>
        <v>54</v>
      </c>
      <c r="AH270" s="23" cm="1">
        <f t="array" ref="AH270">_xlfn.IFNA(INDEX(MODEL!$AT$8:$AT$1196,MATCH(AE270,MODEL!$D$8:$D$1196),0),AH271)</f>
        <v>9.0946766354832842E-2</v>
      </c>
      <c r="AI270" s="271">
        <f t="shared" ca="1" si="16"/>
        <v>1.686965367446442E-16</v>
      </c>
    </row>
    <row r="271" spans="2:35" x14ac:dyDescent="0.25">
      <c r="B271" s="103" t="s">
        <v>742</v>
      </c>
      <c r="C271" s="98" t="s">
        <v>673</v>
      </c>
      <c r="D271" s="98" t="s">
        <v>678</v>
      </c>
      <c r="E271" s="98">
        <v>34</v>
      </c>
      <c r="F271" s="98" t="str">
        <f t="shared" si="14"/>
        <v>NatFS34</v>
      </c>
      <c r="G271" s="11">
        <v>0</v>
      </c>
      <c r="H271" s="11">
        <v>1.182329E-3</v>
      </c>
      <c r="I271" s="14">
        <v>99999</v>
      </c>
      <c r="AE271" s="7">
        <v>265</v>
      </c>
      <c r="AF271" s="23">
        <f>_xlfn.IFNA(VLOOKUP(AE271,MODEL!$D$8:$H$1196,5,FALSE),AF272-1/12)</f>
        <v>54.666666666666671</v>
      </c>
      <c r="AG271" s="97">
        <f t="shared" si="15"/>
        <v>54</v>
      </c>
      <c r="AH271" s="23" cm="1">
        <f t="array" ref="AH271">_xlfn.IFNA(INDEX(MODEL!$AT$8:$AT$1196,MATCH(AE271,MODEL!$D$8:$D$1196),0),AH272)</f>
        <v>8.999582332155695E-2</v>
      </c>
      <c r="AI271" s="271">
        <f t="shared" ca="1" si="16"/>
        <v>1.7047907276058689E-16</v>
      </c>
    </row>
    <row r="272" spans="2:35" x14ac:dyDescent="0.25">
      <c r="B272" s="103" t="s">
        <v>742</v>
      </c>
      <c r="C272" s="98" t="s">
        <v>673</v>
      </c>
      <c r="D272" s="98" t="s">
        <v>678</v>
      </c>
      <c r="E272" s="98">
        <v>35</v>
      </c>
      <c r="F272" s="98" t="str">
        <f t="shared" si="14"/>
        <v>NatFS35</v>
      </c>
      <c r="G272" s="11">
        <v>0</v>
      </c>
      <c r="H272" s="11">
        <v>1.1967049999999999E-3</v>
      </c>
      <c r="I272" s="14">
        <v>99999</v>
      </c>
      <c r="AE272" s="7">
        <v>266</v>
      </c>
      <c r="AF272" s="23">
        <f>_xlfn.IFNA(VLOOKUP(AE272,MODEL!$D$8:$H$1196,5,FALSE),AF273-1/12)</f>
        <v>54.75</v>
      </c>
      <c r="AG272" s="97">
        <f t="shared" si="15"/>
        <v>54</v>
      </c>
      <c r="AH272" s="23" cm="1">
        <f t="array" ref="AH272">_xlfn.IFNA(INDEX(MODEL!$AT$8:$AT$1196,MATCH(AE272,MODEL!$D$8:$D$1196),0),AH273)</f>
        <v>8.905482338674163E-2</v>
      </c>
      <c r="AI272" s="271">
        <f t="shared" ca="1" si="16"/>
        <v>1.7228044398624664E-16</v>
      </c>
    </row>
    <row r="273" spans="2:35" x14ac:dyDescent="0.25">
      <c r="B273" s="103" t="s">
        <v>742</v>
      </c>
      <c r="C273" s="98" t="s">
        <v>673</v>
      </c>
      <c r="D273" s="98" t="s">
        <v>678</v>
      </c>
      <c r="E273" s="98">
        <v>36</v>
      </c>
      <c r="F273" s="98" t="str">
        <f t="shared" si="14"/>
        <v>NatFS36</v>
      </c>
      <c r="G273" s="11">
        <v>0</v>
      </c>
      <c r="H273" s="11">
        <v>1.2523409999999999E-3</v>
      </c>
      <c r="I273" s="14">
        <v>99999</v>
      </c>
      <c r="AE273" s="7">
        <v>267</v>
      </c>
      <c r="AF273" s="23">
        <f>_xlfn.IFNA(VLOOKUP(AE273,MODEL!$D$8:$H$1196,5,FALSE),AF274-1/12)</f>
        <v>54.833333333333336</v>
      </c>
      <c r="AG273" s="97">
        <f t="shared" si="15"/>
        <v>54</v>
      </c>
      <c r="AH273" s="23" cm="1">
        <f t="array" ref="AH273">_xlfn.IFNA(INDEX(MODEL!$AT$8:$AT$1196,MATCH(AE273,MODEL!$D$8:$D$1196),0),AH274)</f>
        <v>8.8123662584950926E-2</v>
      </c>
      <c r="AI273" s="271">
        <f t="shared" ca="1" si="16"/>
        <v>1.7410084944432037E-16</v>
      </c>
    </row>
    <row r="274" spans="2:35" x14ac:dyDescent="0.25">
      <c r="B274" s="103" t="s">
        <v>742</v>
      </c>
      <c r="C274" s="98" t="s">
        <v>673</v>
      </c>
      <c r="D274" s="98" t="s">
        <v>678</v>
      </c>
      <c r="E274" s="98">
        <v>37</v>
      </c>
      <c r="F274" s="98" t="str">
        <f t="shared" si="14"/>
        <v>NatFS37</v>
      </c>
      <c r="G274" s="11">
        <v>0</v>
      </c>
      <c r="H274" s="11">
        <v>1.3109199999999999E-3</v>
      </c>
      <c r="I274" s="14">
        <v>99999</v>
      </c>
      <c r="AE274" s="7">
        <v>268</v>
      </c>
      <c r="AF274" s="23">
        <f>_xlfn.IFNA(VLOOKUP(AE274,MODEL!$D$8:$H$1196,5,FALSE),AF275-1/12)</f>
        <v>54.916666666666671</v>
      </c>
      <c r="AG274" s="97">
        <f t="shared" si="15"/>
        <v>54</v>
      </c>
      <c r="AH274" s="23" cm="1">
        <f t="array" ref="AH274">_xlfn.IFNA(INDEX(MODEL!$AT$8:$AT$1196,MATCH(AE274,MODEL!$D$8:$D$1196),0),AH275)</f>
        <v>8.720223803781571E-2</v>
      </c>
      <c r="AI274" s="271">
        <f t="shared" ca="1" si="16"/>
        <v>1.7594049026048295E-16</v>
      </c>
    </row>
    <row r="275" spans="2:35" x14ac:dyDescent="0.25">
      <c r="B275" s="103" t="s">
        <v>742</v>
      </c>
      <c r="C275" s="98" t="s">
        <v>673</v>
      </c>
      <c r="D275" s="98" t="s">
        <v>678</v>
      </c>
      <c r="E275" s="98">
        <v>38</v>
      </c>
      <c r="F275" s="98" t="str">
        <f t="shared" si="14"/>
        <v>NatFS38</v>
      </c>
      <c r="G275" s="11">
        <v>0</v>
      </c>
      <c r="H275" s="11">
        <v>1.423309E-3</v>
      </c>
      <c r="I275" s="14">
        <v>99999</v>
      </c>
      <c r="AE275" s="7">
        <v>269</v>
      </c>
      <c r="AF275" s="23">
        <f>_xlfn.IFNA(VLOOKUP(AE275,MODEL!$D$8:$H$1196,5,FALSE),AF276-1/12)</f>
        <v>55</v>
      </c>
      <c r="AG275" s="97">
        <f t="shared" si="15"/>
        <v>55</v>
      </c>
      <c r="AH275" s="23" cm="1">
        <f t="array" ref="AH275">_xlfn.IFNA(INDEX(MODEL!$AT$8:$AT$1196,MATCH(AE275,MODEL!$D$8:$D$1196),0),AH276)</f>
        <v>8.6281448284783402E-2</v>
      </c>
      <c r="AI275" s="271">
        <f t="shared" ca="1" si="16"/>
        <v>1.7781811521690018E-16</v>
      </c>
    </row>
    <row r="276" spans="2:35" x14ac:dyDescent="0.25">
      <c r="B276" s="103" t="s">
        <v>742</v>
      </c>
      <c r="C276" s="98" t="s">
        <v>673</v>
      </c>
      <c r="D276" s="98" t="s">
        <v>678</v>
      </c>
      <c r="E276" s="98">
        <v>39</v>
      </c>
      <c r="F276" s="98" t="str">
        <f t="shared" si="14"/>
        <v>NatFS39</v>
      </c>
      <c r="G276" s="11">
        <v>0</v>
      </c>
      <c r="H276" s="11">
        <v>1.504944E-3</v>
      </c>
      <c r="I276" s="14">
        <v>99999</v>
      </c>
      <c r="AE276" s="7">
        <v>270</v>
      </c>
      <c r="AF276" s="23">
        <f>_xlfn.IFNA(VLOOKUP(AE276,MODEL!$D$8:$H$1196,5,FALSE),AF277-1/12)</f>
        <v>55.083333333333336</v>
      </c>
      <c r="AG276" s="97">
        <f t="shared" si="15"/>
        <v>55</v>
      </c>
      <c r="AH276" s="23" cm="1">
        <f t="array" ref="AH276">_xlfn.IFNA(INDEX(MODEL!$AT$8:$AT$1196,MATCH(AE276,MODEL!$D$8:$D$1196),0),AH277)</f>
        <v>8.537038137589327E-2</v>
      </c>
      <c r="AI276" s="271">
        <f t="shared" ca="1" si="16"/>
        <v>1.7971577805926248E-16</v>
      </c>
    </row>
    <row r="277" spans="2:35" x14ac:dyDescent="0.25">
      <c r="B277" s="103" t="s">
        <v>742</v>
      </c>
      <c r="C277" s="98" t="s">
        <v>673</v>
      </c>
      <c r="D277" s="98" t="s">
        <v>678</v>
      </c>
      <c r="E277" s="98">
        <v>40</v>
      </c>
      <c r="F277" s="98" t="str">
        <f t="shared" si="14"/>
        <v>NatFS40</v>
      </c>
      <c r="G277" s="11">
        <v>0</v>
      </c>
      <c r="H277" s="11">
        <v>1.6740730000000001E-3</v>
      </c>
      <c r="I277" s="14">
        <v>99999</v>
      </c>
      <c r="AE277" s="7">
        <v>271</v>
      </c>
      <c r="AF277" s="23">
        <f>_xlfn.IFNA(VLOOKUP(AE277,MODEL!$D$8:$H$1196,5,FALSE),AF278-1/12)</f>
        <v>55.166666666666671</v>
      </c>
      <c r="AG277" s="97">
        <f t="shared" si="15"/>
        <v>55</v>
      </c>
      <c r="AH277" s="23" cm="1">
        <f t="array" ref="AH277">_xlfn.IFNA(INDEX(MODEL!$AT$8:$AT$1196,MATCH(AE277,MODEL!$D$8:$D$1196),0),AH278)</f>
        <v>8.4468934645256677E-2</v>
      </c>
      <c r="AI277" s="271">
        <f t="shared" ca="1" si="16"/>
        <v>1.8163369263052705E-16</v>
      </c>
    </row>
    <row r="278" spans="2:35" x14ac:dyDescent="0.25">
      <c r="B278" s="103" t="s">
        <v>742</v>
      </c>
      <c r="C278" s="98" t="s">
        <v>673</v>
      </c>
      <c r="D278" s="98" t="s">
        <v>678</v>
      </c>
      <c r="E278" s="98">
        <v>41</v>
      </c>
      <c r="F278" s="98" t="str">
        <f t="shared" si="14"/>
        <v>NatFS41</v>
      </c>
      <c r="G278" s="11">
        <v>0</v>
      </c>
      <c r="H278" s="11">
        <v>1.8561789999999999E-3</v>
      </c>
      <c r="I278" s="14">
        <v>99999</v>
      </c>
      <c r="AE278" s="7">
        <v>272</v>
      </c>
      <c r="AF278" s="23">
        <f>_xlfn.IFNA(VLOOKUP(AE278,MODEL!$D$8:$H$1196,5,FALSE),AF279-1/12)</f>
        <v>55.25</v>
      </c>
      <c r="AG278" s="97">
        <f t="shared" si="15"/>
        <v>55</v>
      </c>
      <c r="AH278" s="23" cm="1">
        <f t="array" ref="AH278">_xlfn.IFNA(INDEX(MODEL!$AT$8:$AT$1196,MATCH(AE278,MODEL!$D$8:$D$1196),0),AH279)</f>
        <v>8.3577006511059274E-2</v>
      </c>
      <c r="AI278" s="271">
        <f t="shared" ca="1" si="16"/>
        <v>1.8357207505576854E-16</v>
      </c>
    </row>
    <row r="279" spans="2:35" x14ac:dyDescent="0.25">
      <c r="B279" s="103" t="s">
        <v>742</v>
      </c>
      <c r="C279" s="98" t="s">
        <v>673</v>
      </c>
      <c r="D279" s="98" t="s">
        <v>678</v>
      </c>
      <c r="E279" s="98">
        <v>42</v>
      </c>
      <c r="F279" s="98" t="str">
        <f t="shared" si="14"/>
        <v>NatFS42</v>
      </c>
      <c r="G279" s="11">
        <v>0</v>
      </c>
      <c r="H279" s="11">
        <v>1.9764729999999999E-3</v>
      </c>
      <c r="I279" s="14">
        <v>99999</v>
      </c>
      <c r="AE279" s="7">
        <v>273</v>
      </c>
      <c r="AF279" s="23">
        <f>_xlfn.IFNA(VLOOKUP(AE279,MODEL!$D$8:$H$1196,5,FALSE),AF280-1/12)</f>
        <v>55.333333333333336</v>
      </c>
      <c r="AG279" s="97">
        <f t="shared" si="15"/>
        <v>55</v>
      </c>
      <c r="AH279" s="23" cm="1">
        <f t="array" ref="AH279">_xlfn.IFNA(INDEX(MODEL!$AT$8:$AT$1196,MATCH(AE279,MODEL!$D$8:$D$1196),0),AH280)</f>
        <v>8.2694496464113865E-2</v>
      </c>
      <c r="AI279" s="271">
        <f t="shared" ca="1" si="16"/>
        <v>1.8553114376653378E-16</v>
      </c>
    </row>
    <row r="280" spans="2:35" x14ac:dyDescent="0.25">
      <c r="B280" s="103" t="s">
        <v>742</v>
      </c>
      <c r="C280" s="98" t="s">
        <v>673</v>
      </c>
      <c r="D280" s="98" t="s">
        <v>678</v>
      </c>
      <c r="E280" s="98">
        <v>43</v>
      </c>
      <c r="F280" s="98" t="str">
        <f t="shared" si="14"/>
        <v>NatFS43</v>
      </c>
      <c r="G280" s="11">
        <v>0</v>
      </c>
      <c r="H280" s="11">
        <v>2.1589119999999998E-3</v>
      </c>
      <c r="I280" s="14">
        <v>99999</v>
      </c>
      <c r="AE280" s="7">
        <v>274</v>
      </c>
      <c r="AF280" s="23">
        <f>_xlfn.IFNA(VLOOKUP(AE280,MODEL!$D$8:$H$1196,5,FALSE),AF281-1/12)</f>
        <v>55.416666666666671</v>
      </c>
      <c r="AG280" s="97">
        <f t="shared" si="15"/>
        <v>55</v>
      </c>
      <c r="AH280" s="23" cm="1">
        <f t="array" ref="AH280">_xlfn.IFNA(INDEX(MODEL!$AT$8:$AT$1196,MATCH(AE280,MODEL!$D$8:$D$1196),0),AH281)</f>
        <v>8.1821305056534385E-2</v>
      </c>
      <c r="AI280" s="271">
        <f t="shared" ca="1" si="16"/>
        <v>1.8751111952545615E-16</v>
      </c>
    </row>
    <row r="281" spans="2:35" x14ac:dyDescent="0.25">
      <c r="B281" s="103" t="s">
        <v>742</v>
      </c>
      <c r="C281" s="98" t="s">
        <v>673</v>
      </c>
      <c r="D281" s="98" t="s">
        <v>678</v>
      </c>
      <c r="E281" s="98">
        <v>44</v>
      </c>
      <c r="F281" s="98" t="str">
        <f t="shared" si="14"/>
        <v>NatFS44</v>
      </c>
      <c r="G281" s="11">
        <v>0</v>
      </c>
      <c r="H281" s="11">
        <v>2.3612500000000001E-3</v>
      </c>
      <c r="I281" s="14">
        <v>99999</v>
      </c>
      <c r="AE281" s="7">
        <v>275</v>
      </c>
      <c r="AF281" s="23">
        <f>_xlfn.IFNA(VLOOKUP(AE281,MODEL!$D$8:$H$1196,5,FALSE),AF282-1/12)</f>
        <v>55.5</v>
      </c>
      <c r="AG281" s="97">
        <f t="shared" si="15"/>
        <v>55</v>
      </c>
      <c r="AH281" s="23" cm="1">
        <f t="array" ref="AH281">_xlfn.IFNA(INDEX(MODEL!$AT$8:$AT$1196,MATCH(AE281,MODEL!$D$8:$D$1196),0),AH282)</f>
        <v>8.0957333890529268E-2</v>
      </c>
      <c r="AI281" s="271">
        <f t="shared" ca="1" si="16"/>
        <v>1.8951222545113295E-16</v>
      </c>
    </row>
    <row r="282" spans="2:35" x14ac:dyDescent="0.25">
      <c r="B282" s="103" t="s">
        <v>742</v>
      </c>
      <c r="C282" s="98" t="s">
        <v>673</v>
      </c>
      <c r="D282" s="98" t="s">
        <v>678</v>
      </c>
      <c r="E282" s="98">
        <v>45</v>
      </c>
      <c r="F282" s="98" t="str">
        <f t="shared" si="14"/>
        <v>NatFS45</v>
      </c>
      <c r="G282" s="11">
        <v>0</v>
      </c>
      <c r="H282" s="11">
        <v>2.589465E-3</v>
      </c>
      <c r="I282" s="14">
        <v>99999</v>
      </c>
      <c r="AE282" s="7">
        <v>276</v>
      </c>
      <c r="AF282" s="23">
        <f>_xlfn.IFNA(VLOOKUP(AE282,MODEL!$D$8:$H$1196,5,FALSE),AF283-1/12)</f>
        <v>55.583333333333336</v>
      </c>
      <c r="AG282" s="97">
        <f t="shared" si="15"/>
        <v>55</v>
      </c>
      <c r="AH282" s="23" cm="1">
        <f t="array" ref="AH282">_xlfn.IFNA(INDEX(MODEL!$AT$8:$AT$1196,MATCH(AE282,MODEL!$D$8:$D$1196),0),AH283)</f>
        <v>8.0102485607313326E-2</v>
      </c>
      <c r="AI282" s="271">
        <f t="shared" ca="1" si="16"/>
        <v>1.915346870432679E-16</v>
      </c>
    </row>
    <row r="283" spans="2:35" x14ac:dyDescent="0.25">
      <c r="B283" s="103" t="s">
        <v>742</v>
      </c>
      <c r="C283" s="98" t="s">
        <v>673</v>
      </c>
      <c r="D283" s="98" t="s">
        <v>678</v>
      </c>
      <c r="E283" s="98">
        <v>46</v>
      </c>
      <c r="F283" s="98" t="str">
        <f t="shared" si="14"/>
        <v>NatFS46</v>
      </c>
      <c r="G283" s="11">
        <v>0</v>
      </c>
      <c r="H283" s="11">
        <v>2.8583889999999998E-3</v>
      </c>
      <c r="I283" s="14">
        <v>99999</v>
      </c>
      <c r="AE283" s="7">
        <v>277</v>
      </c>
      <c r="AF283" s="23">
        <f>_xlfn.IFNA(VLOOKUP(AE283,MODEL!$D$8:$H$1196,5,FALSE),AF284-1/12)</f>
        <v>55.666666666666671</v>
      </c>
      <c r="AG283" s="97">
        <f t="shared" si="15"/>
        <v>55</v>
      </c>
      <c r="AH283" s="23" cm="1">
        <f t="array" ref="AH283">_xlfn.IFNA(INDEX(MODEL!$AT$8:$AT$1196,MATCH(AE283,MODEL!$D$8:$D$1196),0),AH284)</f>
        <v>7.9256663876136585E-2</v>
      </c>
      <c r="AI283" s="271">
        <f t="shared" ca="1" si="16"/>
        <v>1.9357873220808223E-16</v>
      </c>
    </row>
    <row r="284" spans="2:35" x14ac:dyDescent="0.25">
      <c r="B284" s="103" t="s">
        <v>742</v>
      </c>
      <c r="C284" s="98" t="s">
        <v>673</v>
      </c>
      <c r="D284" s="98" t="s">
        <v>678</v>
      </c>
      <c r="E284" s="98">
        <v>47</v>
      </c>
      <c r="F284" s="98" t="str">
        <f t="shared" si="14"/>
        <v>NatFS47</v>
      </c>
      <c r="G284" s="11">
        <v>0</v>
      </c>
      <c r="H284" s="11">
        <v>3.1841870000000002E-3</v>
      </c>
      <c r="I284" s="14">
        <v>99999</v>
      </c>
      <c r="AE284" s="7">
        <v>278</v>
      </c>
      <c r="AF284" s="23">
        <f>_xlfn.IFNA(VLOOKUP(AE284,MODEL!$D$8:$H$1196,5,FALSE),AF285-1/12)</f>
        <v>55.75</v>
      </c>
      <c r="AG284" s="97">
        <f t="shared" si="15"/>
        <v>55</v>
      </c>
      <c r="AH284" s="23" cm="1">
        <f t="array" ref="AH284">_xlfn.IFNA(INDEX(MODEL!$AT$8:$AT$1196,MATCH(AE284,MODEL!$D$8:$D$1196),0),AH285)</f>
        <v>7.8419773383428995E-2</v>
      </c>
      <c r="AI284" s="271">
        <f t="shared" ca="1" si="16"/>
        <v>1.9564459128399697E-16</v>
      </c>
    </row>
    <row r="285" spans="2:35" x14ac:dyDescent="0.25">
      <c r="B285" s="103" t="s">
        <v>742</v>
      </c>
      <c r="C285" s="98" t="s">
        <v>673</v>
      </c>
      <c r="D285" s="98" t="s">
        <v>678</v>
      </c>
      <c r="E285" s="98">
        <v>48</v>
      </c>
      <c r="F285" s="98" t="str">
        <f t="shared" si="14"/>
        <v>NatFS48</v>
      </c>
      <c r="G285" s="11">
        <v>0</v>
      </c>
      <c r="H285" s="11">
        <v>3.5312059999999998E-3</v>
      </c>
      <c r="I285" s="14">
        <v>99999</v>
      </c>
      <c r="AE285" s="7">
        <v>279</v>
      </c>
      <c r="AF285" s="23">
        <f>_xlfn.IFNA(VLOOKUP(AE285,MODEL!$D$8:$H$1196,5,FALSE),AF286-1/12)</f>
        <v>55.833333333333336</v>
      </c>
      <c r="AG285" s="97">
        <f t="shared" si="15"/>
        <v>55</v>
      </c>
      <c r="AH285" s="23" cm="1">
        <f t="array" ref="AH285">_xlfn.IFNA(INDEX(MODEL!$AT$8:$AT$1196,MATCH(AE285,MODEL!$D$8:$D$1196),0),AH286)</f>
        <v>7.7591719822059799E-2</v>
      </c>
      <c r="AI285" s="271">
        <f t="shared" ca="1" si="16"/>
        <v>1.9773249706758903E-16</v>
      </c>
    </row>
    <row r="286" spans="2:35" x14ac:dyDescent="0.25">
      <c r="B286" s="103" t="s">
        <v>742</v>
      </c>
      <c r="C286" s="98" t="s">
        <v>673</v>
      </c>
      <c r="D286" s="98" t="s">
        <v>678</v>
      </c>
      <c r="E286" s="98">
        <v>49</v>
      </c>
      <c r="F286" s="98" t="str">
        <f t="shared" si="14"/>
        <v>NatFS49</v>
      </c>
      <c r="G286" s="11">
        <v>0</v>
      </c>
      <c r="H286" s="11">
        <v>3.9159379999999999E-3</v>
      </c>
      <c r="I286" s="14">
        <v>99999</v>
      </c>
      <c r="AE286" s="7">
        <v>280</v>
      </c>
      <c r="AF286" s="23">
        <f>_xlfn.IFNA(VLOOKUP(AE286,MODEL!$D$8:$H$1196,5,FALSE),AF287-1/12)</f>
        <v>55.916666666666671</v>
      </c>
      <c r="AG286" s="97">
        <f t="shared" si="15"/>
        <v>55</v>
      </c>
      <c r="AH286" s="23" cm="1">
        <f t="array" ref="AH286">_xlfn.IFNA(INDEX(MODEL!$AT$8:$AT$1196,MATCH(AE286,MODEL!$D$8:$D$1196),0),AH287)</f>
        <v>7.6772409880710324E-2</v>
      </c>
      <c r="AI286" s="271">
        <f t="shared" ca="1" si="16"/>
        <v>1.998426848398246E-16</v>
      </c>
    </row>
    <row r="287" spans="2:35" x14ac:dyDescent="0.25">
      <c r="B287" s="103" t="s">
        <v>742</v>
      </c>
      <c r="C287" s="98" t="s">
        <v>673</v>
      </c>
      <c r="D287" s="98" t="s">
        <v>678</v>
      </c>
      <c r="E287" s="98">
        <v>50</v>
      </c>
      <c r="F287" s="98" t="str">
        <f t="shared" si="14"/>
        <v>NatFS50</v>
      </c>
      <c r="G287" s="11">
        <v>0</v>
      </c>
      <c r="H287" s="11">
        <v>4.4142010000000004E-3</v>
      </c>
      <c r="I287" s="14">
        <v>99999</v>
      </c>
      <c r="AE287" s="7">
        <v>281</v>
      </c>
      <c r="AF287" s="23">
        <f>_xlfn.IFNA(VLOOKUP(AE287,MODEL!$D$8:$H$1196,5,FALSE),AF288-1/12)</f>
        <v>56</v>
      </c>
      <c r="AG287" s="97">
        <f t="shared" si="15"/>
        <v>56</v>
      </c>
      <c r="AH287" s="23" cm="1">
        <f t="array" ref="AH287">_xlfn.IFNA(INDEX(MODEL!$AT$8:$AT$1196,MATCH(AE287,MODEL!$D$8:$D$1196),0),AH288)</f>
        <v>7.5953289948871433E-2</v>
      </c>
      <c r="AI287" s="271">
        <f t="shared" ca="1" si="16"/>
        <v>2.0199789268526079E-16</v>
      </c>
    </row>
    <row r="288" spans="2:35" x14ac:dyDescent="0.25">
      <c r="B288" s="103" t="s">
        <v>742</v>
      </c>
      <c r="C288" s="98" t="s">
        <v>673</v>
      </c>
      <c r="D288" s="98" t="s">
        <v>678</v>
      </c>
      <c r="E288" s="98">
        <v>51</v>
      </c>
      <c r="F288" s="98" t="str">
        <f t="shared" si="14"/>
        <v>NatFS51</v>
      </c>
      <c r="G288" s="11">
        <v>0</v>
      </c>
      <c r="H288" s="11">
        <v>4.9411259999999997E-3</v>
      </c>
      <c r="I288" s="14">
        <v>99999</v>
      </c>
      <c r="AE288" s="7">
        <v>282</v>
      </c>
      <c r="AF288" s="23">
        <f>_xlfn.IFNA(VLOOKUP(AE288,MODEL!$D$8:$H$1196,5,FALSE),AF289-1/12)</f>
        <v>56.083333333333336</v>
      </c>
      <c r="AG288" s="97">
        <f t="shared" si="15"/>
        <v>56</v>
      </c>
      <c r="AH288" s="23" cm="1">
        <f t="array" ref="AH288">_xlfn.IFNA(INDEX(MODEL!$AT$8:$AT$1196,MATCH(AE288,MODEL!$D$8:$D$1196),0),AH289)</f>
        <v>7.5142909581985329E-2</v>
      </c>
      <c r="AI288" s="271">
        <f t="shared" ca="1" si="16"/>
        <v>2.0417634341727431E-16</v>
      </c>
    </row>
    <row r="289" spans="2:35" x14ac:dyDescent="0.25">
      <c r="B289" s="103" t="s">
        <v>742</v>
      </c>
      <c r="C289" s="98" t="s">
        <v>673</v>
      </c>
      <c r="D289" s="98" t="s">
        <v>678</v>
      </c>
      <c r="E289" s="98">
        <v>52</v>
      </c>
      <c r="F289" s="98" t="str">
        <f t="shared" si="14"/>
        <v>NatFS52</v>
      </c>
      <c r="G289" s="11">
        <v>0</v>
      </c>
      <c r="H289" s="11">
        <v>5.5716810000000002E-3</v>
      </c>
      <c r="I289" s="14">
        <v>99999</v>
      </c>
      <c r="AE289" s="7">
        <v>283</v>
      </c>
      <c r="AF289" s="23">
        <f>_xlfn.IFNA(VLOOKUP(AE289,MODEL!$D$8:$H$1196,5,FALSE),AF290-1/12)</f>
        <v>56.166666666666671</v>
      </c>
      <c r="AG289" s="97">
        <f t="shared" si="15"/>
        <v>56</v>
      </c>
      <c r="AH289" s="23" cm="1">
        <f t="array" ref="AH289">_xlfn.IFNA(INDEX(MODEL!$AT$8:$AT$1196,MATCH(AE289,MODEL!$D$8:$D$1196),0),AH290)</f>
        <v>7.434117553363892E-2</v>
      </c>
      <c r="AI289" s="271">
        <f t="shared" ca="1" si="16"/>
        <v>2.0637828769928835E-16</v>
      </c>
    </row>
    <row r="290" spans="2:35" x14ac:dyDescent="0.25">
      <c r="B290" s="103" t="s">
        <v>742</v>
      </c>
      <c r="C290" s="98" t="s">
        <v>673</v>
      </c>
      <c r="D290" s="98" t="s">
        <v>678</v>
      </c>
      <c r="E290" s="98">
        <v>53</v>
      </c>
      <c r="F290" s="98" t="str">
        <f t="shared" si="14"/>
        <v>NatFS53</v>
      </c>
      <c r="G290" s="11">
        <v>0</v>
      </c>
      <c r="H290" s="11">
        <v>6.2288150000000004E-3</v>
      </c>
      <c r="I290" s="14">
        <v>99999</v>
      </c>
      <c r="AE290" s="7">
        <v>284</v>
      </c>
      <c r="AF290" s="23">
        <f>_xlfn.IFNA(VLOOKUP(AE290,MODEL!$D$8:$H$1196,5,FALSE),AF291-1/12)</f>
        <v>56.25</v>
      </c>
      <c r="AG290" s="97">
        <f t="shared" si="15"/>
        <v>56</v>
      </c>
      <c r="AH290" s="23" cm="1">
        <f t="array" ref="AH290">_xlfn.IFNA(INDEX(MODEL!$AT$8:$AT$1196,MATCH(AE290,MODEL!$D$8:$D$1196),0),AH291)</f>
        <v>7.3547995552307649E-2</v>
      </c>
      <c r="AI290" s="271">
        <f t="shared" ca="1" si="16"/>
        <v>2.0860397889801151E-16</v>
      </c>
    </row>
    <row r="291" spans="2:35" x14ac:dyDescent="0.25">
      <c r="B291" s="103" t="s">
        <v>742</v>
      </c>
      <c r="C291" s="98" t="s">
        <v>673</v>
      </c>
      <c r="D291" s="98" t="s">
        <v>678</v>
      </c>
      <c r="E291" s="98">
        <v>54</v>
      </c>
      <c r="F291" s="98" t="str">
        <f t="shared" si="14"/>
        <v>NatFS54</v>
      </c>
      <c r="G291" s="11">
        <v>0</v>
      </c>
      <c r="H291" s="11">
        <v>6.9678279999999997E-3</v>
      </c>
      <c r="I291" s="14">
        <v>99999</v>
      </c>
      <c r="AE291" s="7">
        <v>285</v>
      </c>
      <c r="AF291" s="23">
        <f>_xlfn.IFNA(VLOOKUP(AE291,MODEL!$D$8:$H$1196,5,FALSE),AF292-1/12)</f>
        <v>56.333333333333336</v>
      </c>
      <c r="AG291" s="97">
        <f t="shared" si="15"/>
        <v>56</v>
      </c>
      <c r="AH291" s="23" cm="1">
        <f t="array" ref="AH291">_xlfn.IFNA(INDEX(MODEL!$AT$8:$AT$1196,MATCH(AE291,MODEL!$D$8:$D$1196),0),AH292)</f>
        <v>7.2763278370740703E-2</v>
      </c>
      <c r="AI291" s="271">
        <f t="shared" ca="1" si="16"/>
        <v>2.1085367311259109E-16</v>
      </c>
    </row>
    <row r="292" spans="2:35" x14ac:dyDescent="0.25">
      <c r="B292" s="103" t="s">
        <v>742</v>
      </c>
      <c r="C292" s="98" t="s">
        <v>673</v>
      </c>
      <c r="D292" s="98" t="s">
        <v>678</v>
      </c>
      <c r="E292" s="98">
        <v>55</v>
      </c>
      <c r="F292" s="98" t="str">
        <f t="shared" si="14"/>
        <v>NatFS55</v>
      </c>
      <c r="G292" s="11">
        <v>0</v>
      </c>
      <c r="H292" s="11">
        <v>7.8826750000000004E-3</v>
      </c>
      <c r="I292" s="14">
        <v>99999</v>
      </c>
      <c r="AE292" s="7">
        <v>286</v>
      </c>
      <c r="AF292" s="23">
        <f>_xlfn.IFNA(VLOOKUP(AE292,MODEL!$D$8:$H$1196,5,FALSE),AF293-1/12)</f>
        <v>56.416666666666671</v>
      </c>
      <c r="AG292" s="97">
        <f t="shared" si="15"/>
        <v>56</v>
      </c>
      <c r="AH292" s="23" cm="1">
        <f t="array" ref="AH292">_xlfn.IFNA(INDEX(MODEL!$AT$8:$AT$1196,MATCH(AE292,MODEL!$D$8:$D$1196),0),AH293)</f>
        <v>7.1986933695459235E-2</v>
      </c>
      <c r="AI292" s="271">
        <f t="shared" ca="1" si="16"/>
        <v>2.1312762920408141E-16</v>
      </c>
    </row>
    <row r="293" spans="2:35" x14ac:dyDescent="0.25">
      <c r="B293" s="103" t="s">
        <v>742</v>
      </c>
      <c r="C293" s="98" t="s">
        <v>673</v>
      </c>
      <c r="D293" s="98" t="s">
        <v>678</v>
      </c>
      <c r="E293" s="98">
        <v>56</v>
      </c>
      <c r="F293" s="98" t="str">
        <f t="shared" si="14"/>
        <v>NatFS56</v>
      </c>
      <c r="G293" s="11">
        <v>0</v>
      </c>
      <c r="H293" s="11">
        <v>8.9014869999999996E-3</v>
      </c>
      <c r="I293" s="14">
        <v>99999</v>
      </c>
      <c r="AE293" s="7">
        <v>287</v>
      </c>
      <c r="AF293" s="23">
        <f>_xlfn.IFNA(VLOOKUP(AE293,MODEL!$D$8:$H$1196,5,FALSE),AF294-1/12)</f>
        <v>56.5</v>
      </c>
      <c r="AG293" s="97">
        <f t="shared" si="15"/>
        <v>56</v>
      </c>
      <c r="AH293" s="23" cm="1">
        <f t="array" ref="AH293">_xlfn.IFNA(INDEX(MODEL!$AT$8:$AT$1196,MATCH(AE293,MODEL!$D$8:$D$1196),0),AH294)</f>
        <v>7.1218872196366828E-2</v>
      </c>
      <c r="AI293" s="271">
        <f t="shared" ca="1" si="16"/>
        <v>2.1542610882522947E-16</v>
      </c>
    </row>
    <row r="294" spans="2:35" x14ac:dyDescent="0.25">
      <c r="B294" s="103" t="s">
        <v>742</v>
      </c>
      <c r="C294" s="98" t="s">
        <v>673</v>
      </c>
      <c r="D294" s="98" t="s">
        <v>678</v>
      </c>
      <c r="E294" s="98">
        <v>57</v>
      </c>
      <c r="F294" s="98" t="str">
        <f t="shared" si="14"/>
        <v>NatFS57</v>
      </c>
      <c r="G294" s="11">
        <v>0</v>
      </c>
      <c r="H294" s="11">
        <v>9.9934199999999994E-3</v>
      </c>
      <c r="I294" s="14">
        <v>99999</v>
      </c>
      <c r="AE294" s="7">
        <v>288</v>
      </c>
      <c r="AF294" s="23">
        <f>_xlfn.IFNA(VLOOKUP(AE294,MODEL!$D$8:$H$1196,5,FALSE),AF295-1/12)</f>
        <v>56.583333333333336</v>
      </c>
      <c r="AG294" s="97">
        <f t="shared" si="15"/>
        <v>56</v>
      </c>
      <c r="AH294" s="23" cm="1">
        <f t="array" ref="AH294">_xlfn.IFNA(INDEX(MODEL!$AT$8:$AT$1196,MATCH(AE294,MODEL!$D$8:$D$1196),0),AH295)</f>
        <v>7.0459005496470661E-2</v>
      </c>
      <c r="AI294" s="271">
        <f t="shared" ca="1" si="16"/>
        <v>2.1774937645058219E-16</v>
      </c>
    </row>
    <row r="295" spans="2:35" x14ac:dyDescent="0.25">
      <c r="B295" s="103" t="s">
        <v>742</v>
      </c>
      <c r="C295" s="98" t="s">
        <v>673</v>
      </c>
      <c r="D295" s="98" t="s">
        <v>678</v>
      </c>
      <c r="E295" s="98">
        <v>58</v>
      </c>
      <c r="F295" s="98" t="str">
        <f t="shared" si="14"/>
        <v>NatFS58</v>
      </c>
      <c r="G295" s="11">
        <v>0</v>
      </c>
      <c r="H295" s="11">
        <v>1.1193372E-2</v>
      </c>
      <c r="I295" s="14">
        <v>99999</v>
      </c>
      <c r="AE295" s="7">
        <v>289</v>
      </c>
      <c r="AF295" s="23">
        <f>_xlfn.IFNA(VLOOKUP(AE295,MODEL!$D$8:$H$1196,5,FALSE),AF296-1/12)</f>
        <v>56.666666666666671</v>
      </c>
      <c r="AG295" s="97">
        <f t="shared" si="15"/>
        <v>56</v>
      </c>
      <c r="AH295" s="23" cm="1">
        <f t="array" ref="AH295">_xlfn.IFNA(INDEX(MODEL!$AT$8:$AT$1196,MATCH(AE295,MODEL!$D$8:$D$1196),0),AH296)</f>
        <v>6.9707246161712463E-2</v>
      </c>
      <c r="AI295" s="271">
        <f t="shared" ca="1" si="16"/>
        <v>2.2009769940691801E-16</v>
      </c>
    </row>
    <row r="296" spans="2:35" x14ac:dyDescent="0.25">
      <c r="B296" s="103" t="s">
        <v>742</v>
      </c>
      <c r="C296" s="98" t="s">
        <v>673</v>
      </c>
      <c r="D296" s="98" t="s">
        <v>678</v>
      </c>
      <c r="E296" s="98">
        <v>59</v>
      </c>
      <c r="F296" s="98" t="str">
        <f t="shared" si="14"/>
        <v>NatFS59</v>
      </c>
      <c r="G296" s="11">
        <v>0</v>
      </c>
      <c r="H296" s="11">
        <v>1.2490106000000001E-2</v>
      </c>
      <c r="I296" s="14">
        <v>99999</v>
      </c>
      <c r="AE296" s="7">
        <v>290</v>
      </c>
      <c r="AF296" s="23">
        <f>_xlfn.IFNA(VLOOKUP(AE296,MODEL!$D$8:$H$1196,5,FALSE),AF297-1/12)</f>
        <v>56.75</v>
      </c>
      <c r="AG296" s="97">
        <f t="shared" si="15"/>
        <v>56</v>
      </c>
      <c r="AH296" s="23" cm="1">
        <f t="array" ref="AH296">_xlfn.IFNA(INDEX(MODEL!$AT$8:$AT$1196,MATCH(AE296,MODEL!$D$8:$D$1196),0),AH297)</f>
        <v>6.8963507690907908E-2</v>
      </c>
      <c r="AI296" s="271">
        <f t="shared" ca="1" si="16"/>
        <v>2.2247134790400693E-16</v>
      </c>
    </row>
    <row r="297" spans="2:35" x14ac:dyDescent="0.25">
      <c r="B297" s="103" t="s">
        <v>742</v>
      </c>
      <c r="C297" s="98" t="s">
        <v>673</v>
      </c>
      <c r="D297" s="98" t="s">
        <v>678</v>
      </c>
      <c r="E297" s="98">
        <v>60</v>
      </c>
      <c r="F297" s="98" t="str">
        <f t="shared" si="14"/>
        <v>NatFS60</v>
      </c>
      <c r="G297" s="11">
        <v>0</v>
      </c>
      <c r="H297" s="11">
        <v>1.3550501E-2</v>
      </c>
      <c r="I297" s="14">
        <v>99999</v>
      </c>
      <c r="AE297" s="7">
        <v>291</v>
      </c>
      <c r="AF297" s="23">
        <f>_xlfn.IFNA(VLOOKUP(AE297,MODEL!$D$8:$H$1196,5,FALSE),AF298-1/12)</f>
        <v>56.833333333333336</v>
      </c>
      <c r="AG297" s="97">
        <f t="shared" si="15"/>
        <v>56</v>
      </c>
      <c r="AH297" s="23" cm="1">
        <f t="array" ref="AH297">_xlfn.IFNA(INDEX(MODEL!$AT$8:$AT$1196,MATCH(AE297,MODEL!$D$8:$D$1196),0),AH298)</f>
        <v>6.8227704505793338E-2</v>
      </c>
      <c r="AI297" s="271">
        <f t="shared" ca="1" si="16"/>
        <v>2.2487059506570204E-16</v>
      </c>
    </row>
    <row r="298" spans="2:35" x14ac:dyDescent="0.25">
      <c r="B298" s="103" t="s">
        <v>742</v>
      </c>
      <c r="C298" s="98" t="s">
        <v>673</v>
      </c>
      <c r="D298" s="98" t="s">
        <v>678</v>
      </c>
      <c r="E298" s="98">
        <v>61</v>
      </c>
      <c r="F298" s="98" t="str">
        <f t="shared" si="14"/>
        <v>NatFS61</v>
      </c>
      <c r="G298" s="11">
        <v>0</v>
      </c>
      <c r="H298" s="11">
        <v>1.4908619E-2</v>
      </c>
      <c r="I298" s="14">
        <v>99999</v>
      </c>
      <c r="AE298" s="7">
        <v>292</v>
      </c>
      <c r="AF298" s="23">
        <f>_xlfn.IFNA(VLOOKUP(AE298,MODEL!$D$8:$H$1196,5,FALSE),AF299-1/12)</f>
        <v>56.916666666666671</v>
      </c>
      <c r="AG298" s="97">
        <f t="shared" si="15"/>
        <v>56</v>
      </c>
      <c r="AH298" s="23" cm="1">
        <f t="array" ref="AH298">_xlfn.IFNA(INDEX(MODEL!$AT$8:$AT$1196,MATCH(AE298,MODEL!$D$8:$D$1196),0),AH299)</f>
        <v>6.7499751941178687E-2</v>
      </c>
      <c r="AI298" s="271">
        <f t="shared" ca="1" si="16"/>
        <v>2.2729571696136695E-16</v>
      </c>
    </row>
    <row r="299" spans="2:35" x14ac:dyDescent="0.25">
      <c r="B299" s="103" t="s">
        <v>742</v>
      </c>
      <c r="C299" s="98" t="s">
        <v>673</v>
      </c>
      <c r="D299" s="98" t="s">
        <v>678</v>
      </c>
      <c r="E299" s="98">
        <v>62</v>
      </c>
      <c r="F299" s="98" t="str">
        <f t="shared" si="14"/>
        <v>NatFS62</v>
      </c>
      <c r="G299" s="11">
        <v>0</v>
      </c>
      <c r="H299" s="11">
        <v>1.6333324999999999E-2</v>
      </c>
      <c r="I299" s="14">
        <v>99999</v>
      </c>
      <c r="AE299" s="7">
        <v>293</v>
      </c>
      <c r="AF299" s="23">
        <f>_xlfn.IFNA(VLOOKUP(AE299,MODEL!$D$8:$H$1196,5,FALSE),AF300-1/12)</f>
        <v>57</v>
      </c>
      <c r="AG299" s="97">
        <f t="shared" si="15"/>
        <v>57</v>
      </c>
      <c r="AH299" s="23" cm="1">
        <f t="array" ref="AH299">_xlfn.IFNA(INDEX(MODEL!$AT$8:$AT$1196,MATCH(AE299,MODEL!$D$8:$D$1196),0),AH300)</f>
        <v>6.6772431766978946E-2</v>
      </c>
      <c r="AI299" s="271">
        <f t="shared" ca="1" si="16"/>
        <v>2.297715405322699E-16</v>
      </c>
    </row>
    <row r="300" spans="2:35" x14ac:dyDescent="0.25">
      <c r="B300" s="103" t="s">
        <v>742</v>
      </c>
      <c r="C300" s="98" t="s">
        <v>673</v>
      </c>
      <c r="D300" s="98" t="s">
        <v>678</v>
      </c>
      <c r="E300" s="98">
        <v>63</v>
      </c>
      <c r="F300" s="98" t="str">
        <f t="shared" si="14"/>
        <v>NatFS63</v>
      </c>
      <c r="G300" s="11">
        <v>0</v>
      </c>
      <c r="H300" s="11">
        <v>1.8102210000000001E-2</v>
      </c>
      <c r="I300" s="14">
        <v>99999</v>
      </c>
      <c r="AE300" s="7">
        <v>294</v>
      </c>
      <c r="AF300" s="23">
        <f>_xlfn.IFNA(VLOOKUP(AE300,MODEL!$D$8:$H$1196,5,FALSE),AF301-1/12)</f>
        <v>57.083333333333336</v>
      </c>
      <c r="AG300" s="97">
        <f t="shared" si="15"/>
        <v>57</v>
      </c>
      <c r="AH300" s="23" cm="1">
        <f t="array" ref="AH300">_xlfn.IFNA(INDEX(MODEL!$AT$8:$AT$1196,MATCH(AE300,MODEL!$D$8:$D$1196),0),AH301)</f>
        <v>6.6052948579147078E-2</v>
      </c>
      <c r="AI300" s="271">
        <f t="shared" ca="1" si="16"/>
        <v>2.3227433206559726E-16</v>
      </c>
    </row>
    <row r="301" spans="2:35" x14ac:dyDescent="0.25">
      <c r="B301" s="103" t="s">
        <v>742</v>
      </c>
      <c r="C301" s="98" t="s">
        <v>673</v>
      </c>
      <c r="D301" s="98" t="s">
        <v>678</v>
      </c>
      <c r="E301" s="98">
        <v>64</v>
      </c>
      <c r="F301" s="98" t="str">
        <f t="shared" si="14"/>
        <v>NatFS64</v>
      </c>
      <c r="G301" s="11">
        <v>0</v>
      </c>
      <c r="H301" s="11">
        <v>1.9720188E-2</v>
      </c>
      <c r="I301" s="14">
        <v>99999</v>
      </c>
      <c r="AE301" s="7">
        <v>295</v>
      </c>
      <c r="AF301" s="23">
        <f>_xlfn.IFNA(VLOOKUP(AE301,MODEL!$D$8:$H$1196,5,FALSE),AF302-1/12)</f>
        <v>57.166666666666671</v>
      </c>
      <c r="AG301" s="97">
        <f t="shared" si="15"/>
        <v>57</v>
      </c>
      <c r="AH301" s="23" cm="1">
        <f t="array" ref="AH301">_xlfn.IFNA(INDEX(MODEL!$AT$8:$AT$1196,MATCH(AE301,MODEL!$D$8:$D$1196),0),AH302)</f>
        <v>6.5341217932953638E-2</v>
      </c>
      <c r="AI301" s="271">
        <f t="shared" ca="1" si="16"/>
        <v>2.3480438531046986E-16</v>
      </c>
    </row>
    <row r="302" spans="2:35" x14ac:dyDescent="0.25">
      <c r="B302" s="103" t="s">
        <v>742</v>
      </c>
      <c r="C302" s="98" t="s">
        <v>673</v>
      </c>
      <c r="D302" s="98" t="s">
        <v>678</v>
      </c>
      <c r="E302" s="98">
        <v>65</v>
      </c>
      <c r="F302" s="98" t="str">
        <f t="shared" si="14"/>
        <v>NatFS65</v>
      </c>
      <c r="G302" s="11">
        <v>0</v>
      </c>
      <c r="H302" s="11">
        <v>2.1798745000000001E-2</v>
      </c>
      <c r="I302" s="14">
        <v>99999</v>
      </c>
      <c r="AE302" s="7">
        <v>296</v>
      </c>
      <c r="AF302" s="23">
        <f>_xlfn.IFNA(VLOOKUP(AE302,MODEL!$D$8:$H$1196,5,FALSE),AF303-1/12)</f>
        <v>57.25</v>
      </c>
      <c r="AG302" s="97">
        <f t="shared" si="15"/>
        <v>57</v>
      </c>
      <c r="AH302" s="23" cm="1">
        <f t="array" ref="AH302">_xlfn.IFNA(INDEX(MODEL!$AT$8:$AT$1196,MATCH(AE302,MODEL!$D$8:$D$1196),0),AH303)</f>
        <v>6.4637156293574083E-2</v>
      </c>
      <c r="AI302" s="271">
        <f t="shared" ca="1" si="16"/>
        <v>2.3736199721567728E-16</v>
      </c>
    </row>
    <row r="303" spans="2:35" x14ac:dyDescent="0.25">
      <c r="B303" s="103" t="s">
        <v>742</v>
      </c>
      <c r="C303" s="98" t="s">
        <v>673</v>
      </c>
      <c r="D303" s="98" t="s">
        <v>678</v>
      </c>
      <c r="E303" s="98">
        <v>66</v>
      </c>
      <c r="F303" s="98" t="str">
        <f t="shared" si="14"/>
        <v>NatFS66</v>
      </c>
      <c r="G303" s="11">
        <v>0</v>
      </c>
      <c r="H303" s="11">
        <v>2.4162039E-2</v>
      </c>
      <c r="I303" s="14">
        <v>99999</v>
      </c>
      <c r="AE303" s="7">
        <v>297</v>
      </c>
      <c r="AF303" s="23">
        <f>_xlfn.IFNA(VLOOKUP(AE303,MODEL!$D$8:$H$1196,5,FALSE),AF304-1/12)</f>
        <v>57.333333333333336</v>
      </c>
      <c r="AG303" s="97">
        <f t="shared" si="15"/>
        <v>57</v>
      </c>
      <c r="AH303" s="23" cm="1">
        <f t="array" ref="AH303">_xlfn.IFNA(INDEX(MODEL!$AT$8:$AT$1196,MATCH(AE303,MODEL!$D$8:$D$1196),0),AH304)</f>
        <v>6.3940681026284418E-2</v>
      </c>
      <c r="AI303" s="271">
        <f t="shared" ca="1" si="16"/>
        <v>2.3994746796453026E-16</v>
      </c>
    </row>
    <row r="304" spans="2:35" x14ac:dyDescent="0.25">
      <c r="B304" s="103" t="s">
        <v>742</v>
      </c>
      <c r="C304" s="98" t="s">
        <v>673</v>
      </c>
      <c r="D304" s="98" t="s">
        <v>678</v>
      </c>
      <c r="E304" s="98">
        <v>67</v>
      </c>
      <c r="F304" s="98" t="str">
        <f t="shared" si="14"/>
        <v>NatFS67</v>
      </c>
      <c r="G304" s="11">
        <v>0</v>
      </c>
      <c r="H304" s="11">
        <v>2.6541680000000002E-2</v>
      </c>
      <c r="I304" s="14">
        <v>99999</v>
      </c>
      <c r="AE304" s="7">
        <v>298</v>
      </c>
      <c r="AF304" s="23">
        <f>_xlfn.IFNA(VLOOKUP(AE304,MODEL!$D$8:$H$1196,5,FALSE),AF305-1/12)</f>
        <v>57.416666666666671</v>
      </c>
      <c r="AG304" s="97">
        <f t="shared" si="15"/>
        <v>57</v>
      </c>
      <c r="AH304" s="23" cm="1">
        <f t="array" ref="AH304">_xlfn.IFNA(INDEX(MODEL!$AT$8:$AT$1196,MATCH(AE304,MODEL!$D$8:$D$1196),0),AH305)</f>
        <v>6.3251710386762458E-2</v>
      </c>
      <c r="AI304" s="271">
        <f t="shared" ca="1" si="16"/>
        <v>2.4256110101009289E-16</v>
      </c>
    </row>
    <row r="305" spans="2:35" x14ac:dyDescent="0.25">
      <c r="B305" s="103" t="s">
        <v>742</v>
      </c>
      <c r="C305" s="98" t="s">
        <v>673</v>
      </c>
      <c r="D305" s="98" t="s">
        <v>678</v>
      </c>
      <c r="E305" s="98">
        <v>68</v>
      </c>
      <c r="F305" s="98" t="str">
        <f t="shared" si="14"/>
        <v>NatFS68</v>
      </c>
      <c r="G305" s="11">
        <v>0</v>
      </c>
      <c r="H305" s="11">
        <v>2.9145770000000001E-2</v>
      </c>
      <c r="I305" s="14">
        <v>99999</v>
      </c>
      <c r="AE305" s="7">
        <v>299</v>
      </c>
      <c r="AF305" s="23">
        <f>_xlfn.IFNA(VLOOKUP(AE305,MODEL!$D$8:$H$1196,5,FALSE),AF306-1/12)</f>
        <v>57.5</v>
      </c>
      <c r="AG305" s="97">
        <f t="shared" si="15"/>
        <v>57</v>
      </c>
      <c r="AH305" s="23" cm="1">
        <f t="array" ref="AH305">_xlfn.IFNA(INDEX(MODEL!$AT$8:$AT$1196,MATCH(AE305,MODEL!$D$8:$D$1196),0),AH306)</f>
        <v>6.2570163511493623E-2</v>
      </c>
      <c r="AI305" s="271">
        <f t="shared" ca="1" si="16"/>
        <v>2.4520320311079827E-16</v>
      </c>
    </row>
    <row r="306" spans="2:35" x14ac:dyDescent="0.25">
      <c r="B306" s="103" t="s">
        <v>742</v>
      </c>
      <c r="C306" s="98" t="s">
        <v>673</v>
      </c>
      <c r="D306" s="98" t="s">
        <v>678</v>
      </c>
      <c r="E306" s="98">
        <v>69</v>
      </c>
      <c r="F306" s="98" t="str">
        <f t="shared" si="14"/>
        <v>NatFS69</v>
      </c>
      <c r="G306" s="11">
        <v>0</v>
      </c>
      <c r="H306" s="11">
        <v>3.2234606999999998E-2</v>
      </c>
      <c r="I306" s="14">
        <v>99999</v>
      </c>
      <c r="AE306" s="7">
        <v>300</v>
      </c>
      <c r="AF306" s="23">
        <f>_xlfn.IFNA(VLOOKUP(AE306,MODEL!$D$8:$H$1196,5,FALSE),AF307-1/12)</f>
        <v>57.583333333333336</v>
      </c>
      <c r="AG306" s="97">
        <f t="shared" si="15"/>
        <v>57</v>
      </c>
      <c r="AH306" s="23" cm="1">
        <f t="array" ref="AH306">_xlfn.IFNA(INDEX(MODEL!$AT$8:$AT$1196,MATCH(AE306,MODEL!$D$8:$D$1196),0),AH307)</f>
        <v>6.189596040828009E-2</v>
      </c>
      <c r="AI306" s="271">
        <f t="shared" ca="1" si="16"/>
        <v>2.4787408436645262E-16</v>
      </c>
    </row>
    <row r="307" spans="2:35" x14ac:dyDescent="0.25">
      <c r="B307" s="103" t="s">
        <v>742</v>
      </c>
      <c r="C307" s="98" t="s">
        <v>673</v>
      </c>
      <c r="D307" s="98" t="s">
        <v>678</v>
      </c>
      <c r="E307" s="98">
        <v>70</v>
      </c>
      <c r="F307" s="98" t="str">
        <f t="shared" si="14"/>
        <v>NatFS70</v>
      </c>
      <c r="G307" s="11">
        <v>0</v>
      </c>
      <c r="H307" s="11">
        <v>3.4816936E-2</v>
      </c>
      <c r="I307" s="14">
        <v>99999</v>
      </c>
      <c r="AE307" s="7">
        <v>301</v>
      </c>
      <c r="AF307" s="23">
        <f>_xlfn.IFNA(VLOOKUP(AE307,MODEL!$D$8:$H$1196,5,FALSE),AF308-1/12)</f>
        <v>57.666666666666671</v>
      </c>
      <c r="AG307" s="97">
        <f t="shared" si="15"/>
        <v>57</v>
      </c>
      <c r="AH307" s="23" cm="1">
        <f t="array" ref="AH307">_xlfn.IFNA(INDEX(MODEL!$AT$8:$AT$1196,MATCH(AE307,MODEL!$D$8:$D$1196),0),AH308)</f>
        <v>6.1229021946852251E-2</v>
      </c>
      <c r="AI307" s="271">
        <f t="shared" ca="1" si="16"/>
        <v>2.5057405825463091E-16</v>
      </c>
    </row>
    <row r="308" spans="2:35" x14ac:dyDescent="0.25">
      <c r="B308" s="103" t="s">
        <v>742</v>
      </c>
      <c r="C308" s="98" t="s">
        <v>673</v>
      </c>
      <c r="D308" s="98" t="s">
        <v>678</v>
      </c>
      <c r="E308" s="98">
        <v>71</v>
      </c>
      <c r="F308" s="98" t="str">
        <f t="shared" si="14"/>
        <v>NatFS71</v>
      </c>
      <c r="G308" s="11">
        <v>0</v>
      </c>
      <c r="H308" s="11">
        <v>3.7438715999999997E-2</v>
      </c>
      <c r="I308" s="14">
        <v>99999</v>
      </c>
      <c r="AE308" s="7">
        <v>302</v>
      </c>
      <c r="AF308" s="23">
        <f>_xlfn.IFNA(VLOOKUP(AE308,MODEL!$D$8:$H$1196,5,FALSE),AF309-1/12)</f>
        <v>57.75</v>
      </c>
      <c r="AG308" s="97">
        <f t="shared" si="15"/>
        <v>57</v>
      </c>
      <c r="AH308" s="23" cm="1">
        <f t="array" ref="AH308">_xlfn.IFNA(INDEX(MODEL!$AT$8:$AT$1196,MATCH(AE308,MODEL!$D$8:$D$1196),0),AH309)</f>
        <v>6.0569269849581261E-2</v>
      </c>
      <c r="AI308" s="271">
        <f t="shared" ca="1" si="16"/>
        <v>2.5330344166746955E-16</v>
      </c>
    </row>
    <row r="309" spans="2:35" x14ac:dyDescent="0.25">
      <c r="B309" s="103" t="s">
        <v>742</v>
      </c>
      <c r="C309" s="98" t="s">
        <v>673</v>
      </c>
      <c r="D309" s="98" t="s">
        <v>678</v>
      </c>
      <c r="E309" s="98">
        <v>72</v>
      </c>
      <c r="F309" s="98" t="str">
        <f t="shared" si="14"/>
        <v>NatFS72</v>
      </c>
      <c r="G309" s="11">
        <v>0</v>
      </c>
      <c r="H309" s="11">
        <v>4.0321805000000002E-2</v>
      </c>
      <c r="I309" s="14">
        <v>99999</v>
      </c>
      <c r="AE309" s="7">
        <v>303</v>
      </c>
      <c r="AF309" s="23">
        <f>_xlfn.IFNA(VLOOKUP(AE309,MODEL!$D$8:$H$1196,5,FALSE),AF310-1/12)</f>
        <v>57.833333333333336</v>
      </c>
      <c r="AG309" s="97">
        <f t="shared" si="15"/>
        <v>57</v>
      </c>
      <c r="AH309" s="23" cm="1">
        <f t="array" ref="AH309">_xlfn.IFNA(INDEX(MODEL!$AT$8:$AT$1196,MATCH(AE309,MODEL!$D$8:$D$1196),0),AH310)</f>
        <v>5.9916626682291724E-2</v>
      </c>
      <c r="AI309" s="271">
        <f t="shared" ca="1" si="16"/>
        <v>2.5606255494885957E-16</v>
      </c>
    </row>
    <row r="310" spans="2:35" x14ac:dyDescent="0.25">
      <c r="B310" s="103" t="s">
        <v>742</v>
      </c>
      <c r="C310" s="98" t="s">
        <v>673</v>
      </c>
      <c r="D310" s="98" t="s">
        <v>678</v>
      </c>
      <c r="E310" s="98">
        <v>73</v>
      </c>
      <c r="F310" s="98" t="str">
        <f t="shared" si="14"/>
        <v>NatFS73</v>
      </c>
      <c r="G310" s="11">
        <v>0</v>
      </c>
      <c r="H310" s="11">
        <v>4.3784169999999997E-2</v>
      </c>
      <c r="I310" s="14">
        <v>99999</v>
      </c>
      <c r="AE310" s="7">
        <v>304</v>
      </c>
      <c r="AF310" s="23">
        <f>_xlfn.IFNA(VLOOKUP(AE310,MODEL!$D$8:$H$1196,5,FALSE),AF311-1/12)</f>
        <v>57.916666666666671</v>
      </c>
      <c r="AG310" s="97">
        <f t="shared" si="15"/>
        <v>57</v>
      </c>
      <c r="AH310" s="23" cm="1">
        <f t="array" ref="AH310">_xlfn.IFNA(INDEX(MODEL!$AT$8:$AT$1196,MATCH(AE310,MODEL!$D$8:$D$1196),0),AH311)</f>
        <v>5.9271015845173365E-2</v>
      </c>
      <c r="AI310" s="271">
        <f t="shared" ca="1" si="16"/>
        <v>2.5885172193204469E-16</v>
      </c>
    </row>
    <row r="311" spans="2:35" x14ac:dyDescent="0.25">
      <c r="B311" s="103" t="s">
        <v>742</v>
      </c>
      <c r="C311" s="98" t="s">
        <v>673</v>
      </c>
      <c r="D311" s="98" t="s">
        <v>678</v>
      </c>
      <c r="E311" s="98">
        <v>74</v>
      </c>
      <c r="F311" s="98" t="str">
        <f t="shared" si="14"/>
        <v>NatFS74</v>
      </c>
      <c r="G311" s="11">
        <v>0</v>
      </c>
      <c r="H311" s="11">
        <v>4.7093149000000001E-2</v>
      </c>
      <c r="I311" s="14">
        <v>99999</v>
      </c>
      <c r="AE311" s="7">
        <v>305</v>
      </c>
      <c r="AF311" s="23">
        <f>_xlfn.IFNA(VLOOKUP(AE311,MODEL!$D$8:$H$1196,5,FALSE),AF312-1/12)</f>
        <v>58</v>
      </c>
      <c r="AG311" s="97">
        <f t="shared" si="15"/>
        <v>58</v>
      </c>
      <c r="AH311" s="23" cm="1">
        <f t="array" ref="AH311">_xlfn.IFNA(INDEX(MODEL!$AT$8:$AT$1196,MATCH(AE311,MODEL!$D$8:$D$1196),0),AH312)</f>
        <v>5.8625732696672754E-2</v>
      </c>
      <c r="AI311" s="271">
        <f t="shared" ca="1" si="16"/>
        <v>2.6170085739594302E-16</v>
      </c>
    </row>
    <row r="312" spans="2:35" x14ac:dyDescent="0.25">
      <c r="B312" s="103" t="s">
        <v>742</v>
      </c>
      <c r="C312" s="98" t="s">
        <v>673</v>
      </c>
      <c r="D312" s="98" t="s">
        <v>678</v>
      </c>
      <c r="E312" s="98">
        <v>75</v>
      </c>
      <c r="F312" s="98" t="str">
        <f t="shared" si="14"/>
        <v>NatFS75</v>
      </c>
      <c r="G312" s="11">
        <v>0</v>
      </c>
      <c r="H312" s="11">
        <v>5.0557479000000002E-2</v>
      </c>
      <c r="I312" s="14">
        <v>99999</v>
      </c>
      <c r="AE312" s="7">
        <v>306</v>
      </c>
      <c r="AF312" s="23">
        <f>_xlfn.IFNA(VLOOKUP(AE312,MODEL!$D$8:$H$1196,5,FALSE),AF313-1/12)</f>
        <v>58.083333333333336</v>
      </c>
      <c r="AG312" s="97">
        <f t="shared" si="15"/>
        <v>58</v>
      </c>
      <c r="AH312" s="23" cm="1">
        <f t="array" ref="AH312">_xlfn.IFNA(INDEX(MODEL!$AT$8:$AT$1196,MATCH(AE312,MODEL!$D$8:$D$1196),0),AH313)</f>
        <v>5.7987474741444126E-2</v>
      </c>
      <c r="AI312" s="271">
        <f t="shared" ca="1" si="16"/>
        <v>2.6458135279374888E-16</v>
      </c>
    </row>
    <row r="313" spans="2:35" x14ac:dyDescent="0.25">
      <c r="B313" s="103" t="s">
        <v>742</v>
      </c>
      <c r="C313" s="98" t="s">
        <v>673</v>
      </c>
      <c r="D313" s="98" t="s">
        <v>678</v>
      </c>
      <c r="E313" s="98">
        <v>76</v>
      </c>
      <c r="F313" s="98" t="str">
        <f t="shared" si="14"/>
        <v>NatFS76</v>
      </c>
      <c r="G313" s="11">
        <v>0</v>
      </c>
      <c r="H313" s="11">
        <v>5.6946159000000003E-2</v>
      </c>
      <c r="I313" s="14">
        <v>99999</v>
      </c>
      <c r="AE313" s="7">
        <v>307</v>
      </c>
      <c r="AF313" s="23">
        <f>_xlfn.IFNA(VLOOKUP(AE313,MODEL!$D$8:$H$1196,5,FALSE),AF314-1/12)</f>
        <v>58.166666666666671</v>
      </c>
      <c r="AG313" s="97">
        <f t="shared" si="15"/>
        <v>58</v>
      </c>
      <c r="AH313" s="23" cm="1">
        <f t="array" ref="AH313">_xlfn.IFNA(INDEX(MODEL!$AT$8:$AT$1196,MATCH(AE313,MODEL!$D$8:$D$1196),0),AH314)</f>
        <v>5.7356165496255856E-2</v>
      </c>
      <c r="AI313" s="271">
        <f t="shared" ca="1" si="16"/>
        <v>2.674935532987498E-16</v>
      </c>
    </row>
    <row r="314" spans="2:35" x14ac:dyDescent="0.25">
      <c r="B314" s="103" t="s">
        <v>742</v>
      </c>
      <c r="C314" s="98" t="s">
        <v>673</v>
      </c>
      <c r="D314" s="98" t="s">
        <v>678</v>
      </c>
      <c r="E314" s="98">
        <v>77</v>
      </c>
      <c r="F314" s="98" t="str">
        <f t="shared" si="14"/>
        <v>NatFS77</v>
      </c>
      <c r="G314" s="11">
        <v>0</v>
      </c>
      <c r="H314" s="11">
        <v>6.4472038999999995E-2</v>
      </c>
      <c r="I314" s="14">
        <v>99999</v>
      </c>
      <c r="AE314" s="7">
        <v>308</v>
      </c>
      <c r="AF314" s="23">
        <f>_xlfn.IFNA(VLOOKUP(AE314,MODEL!$D$8:$H$1196,5,FALSE),AF315-1/12)</f>
        <v>58.25</v>
      </c>
      <c r="AG314" s="97">
        <f t="shared" si="15"/>
        <v>58</v>
      </c>
      <c r="AH314" s="23" cm="1">
        <f t="array" ref="AH314">_xlfn.IFNA(INDEX(MODEL!$AT$8:$AT$1196,MATCH(AE314,MODEL!$D$8:$D$1196),0),AH315)</f>
        <v>5.6731729310548741E-2</v>
      </c>
      <c r="AI314" s="271">
        <f t="shared" ca="1" si="16"/>
        <v>2.7043780788349513E-16</v>
      </c>
    </row>
    <row r="315" spans="2:35" x14ac:dyDescent="0.25">
      <c r="B315" s="103" t="s">
        <v>742</v>
      </c>
      <c r="C315" s="98" t="s">
        <v>673</v>
      </c>
      <c r="D315" s="98" t="s">
        <v>678</v>
      </c>
      <c r="E315" s="98">
        <v>78</v>
      </c>
      <c r="F315" s="98" t="str">
        <f t="shared" si="14"/>
        <v>NatFS78</v>
      </c>
      <c r="G315" s="11">
        <v>0</v>
      </c>
      <c r="H315" s="11">
        <v>7.2805908000000003E-2</v>
      </c>
      <c r="I315" s="14">
        <v>99999</v>
      </c>
      <c r="AE315" s="7">
        <v>309</v>
      </c>
      <c r="AF315" s="23">
        <f>_xlfn.IFNA(VLOOKUP(AE315,MODEL!$D$8:$H$1196,5,FALSE),AF316-1/12)</f>
        <v>58.333333333333336</v>
      </c>
      <c r="AG315" s="97">
        <f t="shared" si="15"/>
        <v>58</v>
      </c>
      <c r="AH315" s="23" cm="1">
        <f t="array" ref="AH315">_xlfn.IFNA(INDEX(MODEL!$AT$8:$AT$1196,MATCH(AE315,MODEL!$D$8:$D$1196),0),AH316)</f>
        <v>5.6114091357370714E-2</v>
      </c>
      <c r="AI315" s="271">
        <f t="shared" ca="1" si="16"/>
        <v>2.7341446936161374E-16</v>
      </c>
    </row>
    <row r="316" spans="2:35" x14ac:dyDescent="0.25">
      <c r="B316" s="103" t="s">
        <v>742</v>
      </c>
      <c r="C316" s="98" t="s">
        <v>673</v>
      </c>
      <c r="D316" s="98" t="s">
        <v>678</v>
      </c>
      <c r="E316" s="98">
        <v>79</v>
      </c>
      <c r="F316" s="98" t="str">
        <f t="shared" si="14"/>
        <v>NatFS79</v>
      </c>
      <c r="G316" s="11">
        <v>0</v>
      </c>
      <c r="H316" s="11">
        <v>8.2064860000000003E-2</v>
      </c>
      <c r="I316" s="14">
        <v>99999</v>
      </c>
      <c r="AE316" s="7">
        <v>310</v>
      </c>
      <c r="AF316" s="23">
        <f>_xlfn.IFNA(VLOOKUP(AE316,MODEL!$D$8:$H$1196,5,FALSE),AF317-1/12)</f>
        <v>58.416666666666671</v>
      </c>
      <c r="AG316" s="97">
        <f t="shared" si="15"/>
        <v>58</v>
      </c>
      <c r="AH316" s="23" cm="1">
        <f t="array" ref="AH316">_xlfn.IFNA(INDEX(MODEL!$AT$8:$AT$1196,MATCH(AE316,MODEL!$D$8:$D$1196),0),AH317)</f>
        <v>5.5503177624410233E-2</v>
      </c>
      <c r="AI316" s="271">
        <f t="shared" ca="1" si="16"/>
        <v>2.7642389443009217E-16</v>
      </c>
    </row>
    <row r="317" spans="2:35" x14ac:dyDescent="0.25">
      <c r="B317" s="103" t="s">
        <v>742</v>
      </c>
      <c r="C317" s="98" t="s">
        <v>673</v>
      </c>
      <c r="D317" s="98" t="s">
        <v>678</v>
      </c>
      <c r="E317" s="98">
        <v>80</v>
      </c>
      <c r="F317" s="98" t="str">
        <f t="shared" si="14"/>
        <v>NatFS80</v>
      </c>
      <c r="G317" s="11">
        <v>0</v>
      </c>
      <c r="H317" s="11">
        <v>9.3303215999999994E-2</v>
      </c>
      <c r="I317" s="14">
        <v>99999</v>
      </c>
      <c r="AE317" s="7">
        <v>311</v>
      </c>
      <c r="AF317" s="23">
        <f>_xlfn.IFNA(VLOOKUP(AE317,MODEL!$D$8:$H$1196,5,FALSE),AF318-1/12)</f>
        <v>58.5</v>
      </c>
      <c r="AG317" s="97">
        <f t="shared" si="15"/>
        <v>58</v>
      </c>
      <c r="AH317" s="23" cm="1">
        <f t="array" ref="AH317">_xlfn.IFNA(INDEX(MODEL!$AT$8:$AT$1196,MATCH(AE317,MODEL!$D$8:$D$1196),0),AH318)</f>
        <v>5.4898914905127272E-2</v>
      </c>
      <c r="AI317" s="271">
        <f t="shared" ca="1" si="16"/>
        <v>2.7946644371201825E-16</v>
      </c>
    </row>
    <row r="318" spans="2:35" x14ac:dyDescent="0.25">
      <c r="B318" s="103" t="s">
        <v>742</v>
      </c>
      <c r="C318" s="98" t="s">
        <v>673</v>
      </c>
      <c r="D318" s="98" t="s">
        <v>678</v>
      </c>
      <c r="E318" s="98">
        <v>81</v>
      </c>
      <c r="F318" s="98" t="str">
        <f t="shared" si="14"/>
        <v>NatFS81</v>
      </c>
      <c r="G318" s="11">
        <v>0</v>
      </c>
      <c r="H318" s="11">
        <v>0.106264261</v>
      </c>
      <c r="I318" s="14">
        <v>99999</v>
      </c>
      <c r="AE318" s="7">
        <v>312</v>
      </c>
      <c r="AF318" s="23">
        <f>_xlfn.IFNA(VLOOKUP(AE318,MODEL!$D$8:$H$1196,5,FALSE),AF319-1/12)</f>
        <v>58.583333333333336</v>
      </c>
      <c r="AG318" s="97">
        <f t="shared" si="15"/>
        <v>58</v>
      </c>
      <c r="AH318" s="23" cm="1">
        <f t="array" ref="AH318">_xlfn.IFNA(INDEX(MODEL!$AT$8:$AT$1196,MATCH(AE318,MODEL!$D$8:$D$1196),0),AH319)</f>
        <v>5.4301230789980927E-2</v>
      </c>
      <c r="AI318" s="271">
        <f t="shared" ca="1" si="16"/>
        <v>2.8254248179979454E-16</v>
      </c>
    </row>
    <row r="319" spans="2:35" x14ac:dyDescent="0.25">
      <c r="B319" s="103" t="s">
        <v>742</v>
      </c>
      <c r="C319" s="98" t="s">
        <v>673</v>
      </c>
      <c r="D319" s="98" t="s">
        <v>678</v>
      </c>
      <c r="E319" s="98">
        <v>82</v>
      </c>
      <c r="F319" s="98" t="str">
        <f t="shared" si="14"/>
        <v>NatFS82</v>
      </c>
      <c r="G319" s="11">
        <v>0</v>
      </c>
      <c r="H319" s="11">
        <v>0.121310217</v>
      </c>
      <c r="I319" s="14">
        <v>99999</v>
      </c>
      <c r="AE319" s="7">
        <v>313</v>
      </c>
      <c r="AF319" s="23">
        <f>_xlfn.IFNA(VLOOKUP(AE319,MODEL!$D$8:$H$1196,5,FALSE),AF320-1/12)</f>
        <v>58.666666666666671</v>
      </c>
      <c r="AG319" s="97">
        <f t="shared" si="15"/>
        <v>58</v>
      </c>
      <c r="AH319" s="23" cm="1">
        <f t="array" ref="AH319">_xlfn.IFNA(INDEX(MODEL!$AT$8:$AT$1196,MATCH(AE319,MODEL!$D$8:$D$1196),0),AH320)</f>
        <v>5.3710053657752471E-2</v>
      </c>
      <c r="AI319" s="271">
        <f t="shared" ca="1" si="16"/>
        <v>2.8565237729882842E-16</v>
      </c>
    </row>
    <row r="320" spans="2:35" x14ac:dyDescent="0.25">
      <c r="B320" s="103" t="s">
        <v>742</v>
      </c>
      <c r="C320" s="98" t="s">
        <v>673</v>
      </c>
      <c r="D320" s="98" t="s">
        <v>678</v>
      </c>
      <c r="E320" s="98">
        <v>83</v>
      </c>
      <c r="F320" s="98" t="str">
        <f t="shared" si="14"/>
        <v>NatFS83</v>
      </c>
      <c r="G320" s="11">
        <v>0</v>
      </c>
      <c r="H320" s="11">
        <v>0.16296944899999999</v>
      </c>
      <c r="I320" s="14">
        <v>99999</v>
      </c>
      <c r="AE320" s="7">
        <v>314</v>
      </c>
      <c r="AF320" s="23">
        <f>_xlfn.IFNA(VLOOKUP(AE320,MODEL!$D$8:$H$1196,5,FALSE),AF321-1/12)</f>
        <v>58.75</v>
      </c>
      <c r="AG320" s="97">
        <f t="shared" si="15"/>
        <v>58</v>
      </c>
      <c r="AH320" s="23" cm="1">
        <f t="array" ref="AH320">_xlfn.IFNA(INDEX(MODEL!$AT$8:$AT$1196,MATCH(AE320,MODEL!$D$8:$D$1196),0),AH321)</f>
        <v>5.3125312666962902E-2</v>
      </c>
      <c r="AI320" s="271">
        <f t="shared" ca="1" si="16"/>
        <v>2.887965028717022E-16</v>
      </c>
    </row>
    <row r="321" spans="2:35" x14ac:dyDescent="0.25">
      <c r="B321" s="103" t="s">
        <v>742</v>
      </c>
      <c r="C321" s="98" t="s">
        <v>673</v>
      </c>
      <c r="D321" s="98" t="s">
        <v>678</v>
      </c>
      <c r="E321" s="98">
        <v>84</v>
      </c>
      <c r="F321" s="98" t="str">
        <f t="shared" si="14"/>
        <v>NatFS84</v>
      </c>
      <c r="G321" s="11">
        <v>0</v>
      </c>
      <c r="H321" s="11">
        <v>0.190923857</v>
      </c>
      <c r="I321" s="14">
        <v>99999</v>
      </c>
      <c r="AE321" s="7">
        <v>315</v>
      </c>
      <c r="AF321" s="23">
        <f>_xlfn.IFNA(VLOOKUP(AE321,MODEL!$D$8:$H$1196,5,FALSE),AF322-1/12)</f>
        <v>58.833333333333336</v>
      </c>
      <c r="AG321" s="97">
        <f t="shared" si="15"/>
        <v>58</v>
      </c>
      <c r="AH321" s="23" cm="1">
        <f t="array" ref="AH321">_xlfn.IFNA(INDEX(MODEL!$AT$8:$AT$1196,MATCH(AE321,MODEL!$D$8:$D$1196),0),AH322)</f>
        <v>5.2546937747383914E-2</v>
      </c>
      <c r="AI321" s="271">
        <f t="shared" ca="1" si="16"/>
        <v>2.9197523528282979E-16</v>
      </c>
    </row>
    <row r="322" spans="2:35" x14ac:dyDescent="0.25">
      <c r="B322" s="103" t="s">
        <v>742</v>
      </c>
      <c r="C322" s="98" t="s">
        <v>673</v>
      </c>
      <c r="D322" s="98" t="s">
        <v>678</v>
      </c>
      <c r="E322" s="98">
        <v>85</v>
      </c>
      <c r="F322" s="98" t="str">
        <f t="shared" si="14"/>
        <v>NatFS85</v>
      </c>
      <c r="G322" s="11">
        <v>0</v>
      </c>
      <c r="H322" s="11">
        <v>0.22363607899999999</v>
      </c>
      <c r="I322" s="14">
        <v>99999</v>
      </c>
      <c r="AE322" s="7">
        <v>316</v>
      </c>
      <c r="AF322" s="23">
        <f>_xlfn.IFNA(VLOOKUP(AE322,MODEL!$D$8:$H$1196,5,FALSE),AF323-1/12)</f>
        <v>58.916666666666671</v>
      </c>
      <c r="AG322" s="97">
        <f t="shared" si="15"/>
        <v>58</v>
      </c>
      <c r="AH322" s="23" cm="1">
        <f t="array" ref="AH322">_xlfn.IFNA(INDEX(MODEL!$AT$8:$AT$1196,MATCH(AE322,MODEL!$D$8:$D$1196),0),AH323)</f>
        <v>5.1974859591641311E-2</v>
      </c>
      <c r="AI322" s="271">
        <f t="shared" ca="1" si="16"/>
        <v>2.9518895544360495E-16</v>
      </c>
    </row>
    <row r="323" spans="2:35" x14ac:dyDescent="0.25">
      <c r="B323" s="103" t="s">
        <v>742</v>
      </c>
      <c r="C323" s="98" t="s">
        <v>673</v>
      </c>
      <c r="D323" s="98" t="s">
        <v>678</v>
      </c>
      <c r="E323" s="98">
        <v>86</v>
      </c>
      <c r="F323" s="98" t="str">
        <f t="shared" si="14"/>
        <v>NatFS86</v>
      </c>
      <c r="G323" s="11">
        <v>0</v>
      </c>
      <c r="H323" s="11">
        <v>0.26191494300000001</v>
      </c>
      <c r="I323" s="14">
        <v>99999</v>
      </c>
      <c r="AE323" s="7">
        <v>317</v>
      </c>
      <c r="AF323" s="23">
        <f>_xlfn.IFNA(VLOOKUP(AE323,MODEL!$D$8:$H$1196,5,FALSE),AF324-1/12)</f>
        <v>59</v>
      </c>
      <c r="AG323" s="97">
        <f t="shared" si="15"/>
        <v>59</v>
      </c>
      <c r="AH323" s="23" cm="1">
        <f t="array" ref="AH323">_xlfn.IFNA(INDEX(MODEL!$AT$8:$AT$1196,MATCH(AE323,MODEL!$D$8:$D$1196),0),AH324)</f>
        <v>5.1402820254045821E-2</v>
      </c>
      <c r="AI323" s="271">
        <f t="shared" ca="1" si="16"/>
        <v>2.9847398326314707E-16</v>
      </c>
    </row>
    <row r="324" spans="2:35" x14ac:dyDescent="0.25">
      <c r="B324" s="103" t="s">
        <v>742</v>
      </c>
      <c r="C324" s="98" t="s">
        <v>673</v>
      </c>
      <c r="D324" s="98" t="s">
        <v>678</v>
      </c>
      <c r="E324" s="98">
        <v>87</v>
      </c>
      <c r="F324" s="98" t="str">
        <f t="shared" si="14"/>
        <v>NatFS87</v>
      </c>
      <c r="G324" s="11">
        <v>0</v>
      </c>
      <c r="H324" s="11">
        <v>0.30670678099999998</v>
      </c>
      <c r="I324" s="14">
        <v>99999</v>
      </c>
      <c r="AE324" s="7">
        <v>318</v>
      </c>
      <c r="AF324" s="23">
        <f>_xlfn.IFNA(VLOOKUP(AE324,MODEL!$D$8:$H$1196,5,FALSE),AF325-1/12)</f>
        <v>59.083333333333336</v>
      </c>
      <c r="AG324" s="97">
        <f t="shared" si="15"/>
        <v>59</v>
      </c>
      <c r="AH324" s="23" cm="1">
        <f t="array" ref="AH324">_xlfn.IFNA(INDEX(MODEL!$AT$8:$AT$1196,MATCH(AE324,MODEL!$D$8:$D$1196),0),AH325)</f>
        <v>5.0837076825786649E-2</v>
      </c>
      <c r="AI324" s="271">
        <f t="shared" ca="1" si="16"/>
        <v>3.0179556870985024E-16</v>
      </c>
    </row>
    <row r="325" spans="2:35" x14ac:dyDescent="0.25">
      <c r="B325" s="103" t="s">
        <v>742</v>
      </c>
      <c r="C325" s="98" t="s">
        <v>673</v>
      </c>
      <c r="D325" s="98" t="s">
        <v>678</v>
      </c>
      <c r="E325" s="98">
        <v>88</v>
      </c>
      <c r="F325" s="98" t="str">
        <f t="shared" si="14"/>
        <v>NatFS88</v>
      </c>
      <c r="G325" s="11">
        <v>0</v>
      </c>
      <c r="H325" s="11">
        <v>0.35827687699999999</v>
      </c>
      <c r="I325" s="14">
        <v>99999</v>
      </c>
      <c r="AE325" s="7">
        <v>319</v>
      </c>
      <c r="AF325" s="23">
        <f>_xlfn.IFNA(VLOOKUP(AE325,MODEL!$D$8:$H$1196,5,FALSE),AF326-1/12)</f>
        <v>59.166666666666671</v>
      </c>
      <c r="AG325" s="97">
        <f t="shared" si="15"/>
        <v>59</v>
      </c>
      <c r="AH325" s="23" cm="1">
        <f t="array" ref="AH325">_xlfn.IFNA(INDEX(MODEL!$AT$8:$AT$1196,MATCH(AE325,MODEL!$D$8:$D$1196),0),AH326)</f>
        <v>5.0277560013597108E-2</v>
      </c>
      <c r="AI325" s="271">
        <f t="shared" ca="1" si="16"/>
        <v>3.0515411861743921E-16</v>
      </c>
    </row>
    <row r="326" spans="2:35" x14ac:dyDescent="0.25">
      <c r="B326" s="103" t="s">
        <v>742</v>
      </c>
      <c r="C326" s="98" t="s">
        <v>673</v>
      </c>
      <c r="D326" s="98" t="s">
        <v>678</v>
      </c>
      <c r="E326" s="98">
        <v>89</v>
      </c>
      <c r="F326" s="98" t="str">
        <f t="shared" ref="F326:F389" si="17">B326&amp;C326&amp;D326&amp;E326</f>
        <v>NatFS89</v>
      </c>
      <c r="G326" s="11">
        <v>0</v>
      </c>
      <c r="H326" s="11">
        <v>0.39742123000000001</v>
      </c>
      <c r="I326" s="14">
        <v>99999</v>
      </c>
      <c r="AE326" s="7">
        <v>320</v>
      </c>
      <c r="AF326" s="23">
        <f>_xlfn.IFNA(VLOOKUP(AE326,MODEL!$D$8:$H$1196,5,FALSE),AF327-1/12)</f>
        <v>59.25</v>
      </c>
      <c r="AG326" s="97">
        <f t="shared" ref="AG326:AG389" si="18">ROUNDDOWN(AF326,0)</f>
        <v>59</v>
      </c>
      <c r="AH326" s="23" cm="1">
        <f t="array" ref="AH326">_xlfn.IFNA(INDEX(MODEL!$AT$8:$AT$1196,MATCH(AE326,MODEL!$D$8:$D$1196),0),AH327)</f>
        <v>4.9724201286857603E-2</v>
      </c>
      <c r="AI326" s="271">
        <f t="shared" ref="AI326:AI389" ca="1" si="19">IF(OR(IFERROR(AH326,0)=0,AE326&lt;=WOPBrthWP),0,IF(AG326&gt;60,AI325*AH326/AH325,AI325*AH325/AH326)
+VLOOKUP(MIN(MAX(AC$6:AC$126),AG326),Tbl_Births,2,FALSE)/12
-IF(AE326&lt;=WOPBrthWP+WOPBrthPer,0,VLOOKUP(MIN(MAX(AC$6:AC$126),OFFSET(AG326,-WOPBrthPer,0)),Tbl_Births,2,FALSE)/12*OFFSET(AH326,-WOPBrthPer,0)/AH326))</f>
        <v>3.0855004434711184E-16</v>
      </c>
    </row>
    <row r="327" spans="2:35" x14ac:dyDescent="0.25">
      <c r="B327" s="103" t="s">
        <v>742</v>
      </c>
      <c r="C327" s="98" t="s">
        <v>673</v>
      </c>
      <c r="D327" s="98" t="s">
        <v>678</v>
      </c>
      <c r="E327" s="98">
        <v>90</v>
      </c>
      <c r="F327" s="98" t="str">
        <f t="shared" si="17"/>
        <v>NatFS90</v>
      </c>
      <c r="G327" s="11">
        <v>0</v>
      </c>
      <c r="H327" s="11">
        <v>0.44097948599999998</v>
      </c>
      <c r="I327" s="14">
        <v>99999</v>
      </c>
      <c r="AE327" s="7">
        <v>321</v>
      </c>
      <c r="AF327" s="23">
        <f>_xlfn.IFNA(VLOOKUP(AE327,MODEL!$D$8:$H$1196,5,FALSE),AF328-1/12)</f>
        <v>59.333333333333336</v>
      </c>
      <c r="AG327" s="97">
        <f t="shared" si="18"/>
        <v>59</v>
      </c>
      <c r="AH327" s="23" cm="1">
        <f t="array" ref="AH327">_xlfn.IFNA(INDEX(MODEL!$AT$8:$AT$1196,MATCH(AE327,MODEL!$D$8:$D$1196),0),AH328)</f>
        <v>4.9176932869201828E-2</v>
      </c>
      <c r="AI327" s="271">
        <f t="shared" ca="1" si="19"/>
        <v>3.1198376183792379E-16</v>
      </c>
    </row>
    <row r="328" spans="2:35" x14ac:dyDescent="0.25">
      <c r="B328" s="103" t="s">
        <v>742</v>
      </c>
      <c r="C328" s="98" t="s">
        <v>673</v>
      </c>
      <c r="D328" s="98" t="s">
        <v>678</v>
      </c>
      <c r="E328" s="98">
        <v>91</v>
      </c>
      <c r="F328" s="98" t="str">
        <f t="shared" si="17"/>
        <v>NatFS91</v>
      </c>
      <c r="G328" s="11">
        <v>0</v>
      </c>
      <c r="H328" s="11">
        <v>0.48050069200000001</v>
      </c>
      <c r="I328" s="14">
        <v>99999</v>
      </c>
      <c r="AE328" s="7">
        <v>322</v>
      </c>
      <c r="AF328" s="23">
        <f>_xlfn.IFNA(VLOOKUP(AE328,MODEL!$D$8:$H$1196,5,FALSE),AF329-1/12)</f>
        <v>59.416666666666671</v>
      </c>
      <c r="AG328" s="97">
        <f t="shared" si="18"/>
        <v>59</v>
      </c>
      <c r="AH328" s="23" cm="1">
        <f t="array" ref="AH328">_xlfn.IFNA(INDEX(MODEL!$AT$8:$AT$1196,MATCH(AE328,MODEL!$D$8:$D$1196),0),AH329)</f>
        <v>4.8635687730215441E-2</v>
      </c>
      <c r="AI328" s="271">
        <f t="shared" ca="1" si="19"/>
        <v>3.15455691657733E-16</v>
      </c>
    </row>
    <row r="329" spans="2:35" x14ac:dyDescent="0.25">
      <c r="B329" s="103" t="s">
        <v>742</v>
      </c>
      <c r="C329" s="98" t="s">
        <v>673</v>
      </c>
      <c r="D329" s="98" t="s">
        <v>678</v>
      </c>
      <c r="E329" s="98">
        <v>92</v>
      </c>
      <c r="F329" s="98" t="str">
        <f t="shared" si="17"/>
        <v>NatFS92</v>
      </c>
      <c r="G329" s="11">
        <v>0</v>
      </c>
      <c r="H329" s="11">
        <v>0.52115560000000005</v>
      </c>
      <c r="I329" s="14">
        <v>99999</v>
      </c>
      <c r="AE329" s="7">
        <v>323</v>
      </c>
      <c r="AF329" s="23">
        <f>_xlfn.IFNA(VLOOKUP(AE329,MODEL!$D$8:$H$1196,5,FALSE),AF330-1/12)</f>
        <v>59.5</v>
      </c>
      <c r="AG329" s="97">
        <f t="shared" si="18"/>
        <v>59</v>
      </c>
      <c r="AH329" s="23" cm="1">
        <f t="array" ref="AH329">_xlfn.IFNA(INDEX(MODEL!$AT$8:$AT$1196,MATCH(AE329,MODEL!$D$8:$D$1196),0),AH330)</f>
        <v>4.810039957722604E-2</v>
      </c>
      <c r="AI329" s="271">
        <f t="shared" ca="1" si="19"/>
        <v>3.1896625905471179E-16</v>
      </c>
    </row>
    <row r="330" spans="2:35" x14ac:dyDescent="0.25">
      <c r="B330" s="103" t="s">
        <v>742</v>
      </c>
      <c r="C330" s="98" t="s">
        <v>673</v>
      </c>
      <c r="D330" s="98" t="s">
        <v>678</v>
      </c>
      <c r="E330" s="98">
        <v>93</v>
      </c>
      <c r="F330" s="98" t="str">
        <f t="shared" si="17"/>
        <v>NatFS93</v>
      </c>
      <c r="G330" s="11">
        <v>0</v>
      </c>
      <c r="H330" s="11">
        <v>0.56422807600000002</v>
      </c>
      <c r="I330" s="14">
        <v>99999</v>
      </c>
      <c r="AE330" s="7">
        <v>324</v>
      </c>
      <c r="AF330" s="23">
        <f>_xlfn.IFNA(VLOOKUP(AE330,MODEL!$D$8:$H$1196,5,FALSE),AF331-1/12)</f>
        <v>59.583333333333336</v>
      </c>
      <c r="AG330" s="97">
        <f t="shared" si="18"/>
        <v>59</v>
      </c>
      <c r="AH330" s="23" cm="1">
        <f t="array" ref="AH330">_xlfn.IFNA(INDEX(MODEL!$AT$8:$AT$1196,MATCH(AE330,MODEL!$D$8:$D$1196),0),AH331)</f>
        <v>4.7571002847183512E-2</v>
      </c>
      <c r="AI330" s="271">
        <f t="shared" ca="1" si="19"/>
        <v>3.2251589400943211E-16</v>
      </c>
    </row>
    <row r="331" spans="2:35" x14ac:dyDescent="0.25">
      <c r="B331" s="103" t="s">
        <v>742</v>
      </c>
      <c r="C331" s="98" t="s">
        <v>673</v>
      </c>
      <c r="D331" s="98" t="s">
        <v>678</v>
      </c>
      <c r="E331" s="98">
        <v>94</v>
      </c>
      <c r="F331" s="98" t="str">
        <f t="shared" si="17"/>
        <v>NatFS94</v>
      </c>
      <c r="G331" s="11">
        <v>0</v>
      </c>
      <c r="H331" s="11">
        <v>0.60974567800000001</v>
      </c>
      <c r="I331" s="14">
        <v>99999</v>
      </c>
      <c r="AE331" s="7">
        <v>325</v>
      </c>
      <c r="AF331" s="23">
        <f>_xlfn.IFNA(VLOOKUP(AE331,MODEL!$D$8:$H$1196,5,FALSE),AF332-1/12)</f>
        <v>59.666666666666671</v>
      </c>
      <c r="AG331" s="97">
        <f t="shared" si="18"/>
        <v>59</v>
      </c>
      <c r="AH331" s="23" cm="1">
        <f t="array" ref="AH331">_xlfn.IFNA(INDEX(MODEL!$AT$8:$AT$1196,MATCH(AE331,MODEL!$D$8:$D$1196),0),AH332)</f>
        <v>4.7047432698629765E-2</v>
      </c>
      <c r="AI331" s="271">
        <f t="shared" ca="1" si="19"/>
        <v>3.2610503128753015E-16</v>
      </c>
    </row>
    <row r="332" spans="2:35" x14ac:dyDescent="0.25">
      <c r="B332" s="103" t="s">
        <v>742</v>
      </c>
      <c r="C332" s="98" t="s">
        <v>673</v>
      </c>
      <c r="D332" s="98" t="s">
        <v>678</v>
      </c>
      <c r="E332" s="98">
        <v>95</v>
      </c>
      <c r="F332" s="98" t="str">
        <f t="shared" si="17"/>
        <v>NatFS95</v>
      </c>
      <c r="G332" s="11">
        <v>0</v>
      </c>
      <c r="H332" s="11">
        <v>0.65278645499999999</v>
      </c>
      <c r="I332" s="14">
        <v>99999</v>
      </c>
      <c r="AE332" s="7">
        <v>326</v>
      </c>
      <c r="AF332" s="23">
        <f>_xlfn.IFNA(VLOOKUP(AE332,MODEL!$D$8:$H$1196,5,FALSE),AF333-1/12)</f>
        <v>59.75</v>
      </c>
      <c r="AG332" s="97">
        <f t="shared" si="18"/>
        <v>59</v>
      </c>
      <c r="AH332" s="23" cm="1">
        <f t="array" ref="AH332">_xlfn.IFNA(INDEX(MODEL!$AT$8:$AT$1196,MATCH(AE332,MODEL!$D$8:$D$1196),0),AH333)</f>
        <v>4.6529625003756833E-2</v>
      </c>
      <c r="AI332" s="271">
        <f t="shared" ca="1" si="19"/>
        <v>3.2973411049295739E-16</v>
      </c>
    </row>
    <row r="333" spans="2:35" x14ac:dyDescent="0.25">
      <c r="B333" s="103" t="s">
        <v>742</v>
      </c>
      <c r="C333" s="98" t="s">
        <v>673</v>
      </c>
      <c r="D333" s="98" t="s">
        <v>678</v>
      </c>
      <c r="E333" s="98">
        <v>96</v>
      </c>
      <c r="F333" s="98" t="str">
        <f t="shared" si="17"/>
        <v>NatFS96</v>
      </c>
      <c r="G333" s="11">
        <v>0</v>
      </c>
      <c r="H333" s="11">
        <v>0.69620337600000004</v>
      </c>
      <c r="I333" s="14">
        <v>99999</v>
      </c>
      <c r="AE333" s="7">
        <v>327</v>
      </c>
      <c r="AF333" s="23">
        <f>_xlfn.IFNA(VLOOKUP(AE333,MODEL!$D$8:$H$1196,5,FALSE),AF334-1/12)</f>
        <v>59.833333333333336</v>
      </c>
      <c r="AG333" s="97">
        <f t="shared" si="18"/>
        <v>59</v>
      </c>
      <c r="AH333" s="23" cm="1">
        <f t="array" ref="AH333">_xlfn.IFNA(INDEX(MODEL!$AT$8:$AT$1196,MATCH(AE333,MODEL!$D$8:$D$1196),0),AH334)</f>
        <v>4.6017516340552365E-2</v>
      </c>
      <c r="AI333" s="271">
        <f t="shared" ca="1" si="19"/>
        <v>3.3340357612182396E-16</v>
      </c>
    </row>
    <row r="334" spans="2:35" x14ac:dyDescent="0.25">
      <c r="B334" s="103" t="s">
        <v>742</v>
      </c>
      <c r="C334" s="98" t="s">
        <v>673</v>
      </c>
      <c r="D334" s="98" t="s">
        <v>678</v>
      </c>
      <c r="E334" s="98">
        <v>97</v>
      </c>
      <c r="F334" s="98" t="str">
        <f t="shared" si="17"/>
        <v>NatFS97</v>
      </c>
      <c r="G334" s="11">
        <v>0</v>
      </c>
      <c r="H334" s="11">
        <v>0.74001034399999999</v>
      </c>
      <c r="I334" s="14">
        <v>99999</v>
      </c>
      <c r="AE334" s="7">
        <v>328</v>
      </c>
      <c r="AF334" s="23">
        <f>_xlfn.IFNA(VLOOKUP(AE334,MODEL!$D$8:$H$1196,5,FALSE),AF335-1/12)</f>
        <v>59.916666666666671</v>
      </c>
      <c r="AG334" s="97">
        <f t="shared" si="18"/>
        <v>59</v>
      </c>
      <c r="AH334" s="23" cm="1">
        <f t="array" ref="AH334">_xlfn.IFNA(INDEX(MODEL!$AT$8:$AT$1196,MATCH(AE334,MODEL!$D$8:$D$1196),0),AH335)</f>
        <v>4.5511043985031613E-2</v>
      </c>
      <c r="AI334" s="271">
        <f t="shared" ca="1" si="19"/>
        <v>3.3711387761684131E-16</v>
      </c>
    </row>
    <row r="335" spans="2:35" x14ac:dyDescent="0.25">
      <c r="B335" s="103" t="s">
        <v>742</v>
      </c>
      <c r="C335" s="98" t="s">
        <v>673</v>
      </c>
      <c r="D335" s="98" t="s">
        <v>678</v>
      </c>
      <c r="E335" s="98">
        <v>98</v>
      </c>
      <c r="F335" s="98" t="str">
        <f t="shared" si="17"/>
        <v>NatFS98</v>
      </c>
      <c r="G335" s="11">
        <v>0</v>
      </c>
      <c r="H335" s="11">
        <v>0.76559082700000003</v>
      </c>
      <c r="I335" s="14">
        <v>99999</v>
      </c>
      <c r="AE335" s="7">
        <v>329</v>
      </c>
      <c r="AF335" s="23">
        <f>_xlfn.IFNA(VLOOKUP(AE335,MODEL!$D$8:$H$1196,5,FALSE),AF336-1/12)</f>
        <v>60</v>
      </c>
      <c r="AG335" s="97">
        <f t="shared" si="18"/>
        <v>60</v>
      </c>
      <c r="AH335" s="23" cm="1">
        <f t="array" ref="AH335">_xlfn.IFNA(INDEX(MODEL!$AT$8:$AT$1196,MATCH(AE335,MODEL!$D$8:$D$1196),0),AH336)</f>
        <v>4.4998849780521571E-2</v>
      </c>
      <c r="AI335" s="271">
        <f t="shared" ca="1" si="19"/>
        <v>3.409510373490884E-16</v>
      </c>
    </row>
    <row r="336" spans="2:35" x14ac:dyDescent="0.25">
      <c r="B336" s="103" t="s">
        <v>742</v>
      </c>
      <c r="C336" s="98" t="s">
        <v>673</v>
      </c>
      <c r="D336" s="98" t="s">
        <v>678</v>
      </c>
      <c r="E336" s="98">
        <v>99</v>
      </c>
      <c r="F336" s="98" t="str">
        <f t="shared" si="17"/>
        <v>NatFS99</v>
      </c>
      <c r="G336" s="11">
        <v>0</v>
      </c>
      <c r="H336" s="11">
        <v>0.79553443099999999</v>
      </c>
      <c r="I336" s="14">
        <v>99999</v>
      </c>
      <c r="AE336" s="7">
        <v>330</v>
      </c>
      <c r="AF336" s="23">
        <f>_xlfn.IFNA(VLOOKUP(AE336,MODEL!$D$8:$H$1196,5,FALSE),AF337-1/12)</f>
        <v>60.083333333333336</v>
      </c>
      <c r="AG336" s="97">
        <f t="shared" si="18"/>
        <v>60</v>
      </c>
      <c r="AH336" s="23" cm="1">
        <f t="array" ref="AH336">_xlfn.IFNA(INDEX(MODEL!$AT$8:$AT$1196,MATCH(AE336,MODEL!$D$8:$D$1196),0),AH337)</f>
        <v>4.449241995494381E-2</v>
      </c>
      <c r="AI336" s="271">
        <f t="shared" ca="1" si="19"/>
        <v>3.4483187310830562E-16</v>
      </c>
    </row>
    <row r="337" spans="2:35" x14ac:dyDescent="0.25">
      <c r="B337" s="103" t="s">
        <v>742</v>
      </c>
      <c r="C337" s="98" t="s">
        <v>673</v>
      </c>
      <c r="D337" s="98" t="s">
        <v>678</v>
      </c>
      <c r="E337" s="98">
        <v>100</v>
      </c>
      <c r="F337" s="98" t="str">
        <f t="shared" si="17"/>
        <v>NatFS100</v>
      </c>
      <c r="G337" s="11">
        <v>0</v>
      </c>
      <c r="H337" s="11">
        <v>0.82664699699999999</v>
      </c>
      <c r="I337" s="14">
        <v>99999</v>
      </c>
      <c r="AE337" s="7">
        <v>331</v>
      </c>
      <c r="AF337" s="23">
        <f>_xlfn.IFNA(VLOOKUP(AE337,MODEL!$D$8:$H$1196,5,FALSE),AF338-1/12)</f>
        <v>60.166666666666671</v>
      </c>
      <c r="AG337" s="97">
        <f t="shared" si="18"/>
        <v>60</v>
      </c>
      <c r="AH337" s="23" cm="1">
        <f t="array" ref="AH337">_xlfn.IFNA(INDEX(MODEL!$AT$8:$AT$1196,MATCH(AE337,MODEL!$D$8:$D$1196),0),AH338)</f>
        <v>4.3991689634341968E-2</v>
      </c>
      <c r="AI337" s="271">
        <f t="shared" ca="1" si="19"/>
        <v>3.4875688203181977E-16</v>
      </c>
    </row>
    <row r="338" spans="2:35" x14ac:dyDescent="0.25">
      <c r="B338" s="103" t="s">
        <v>747</v>
      </c>
      <c r="C338" s="98" t="s">
        <v>677</v>
      </c>
      <c r="D338" s="98" t="s">
        <v>674</v>
      </c>
      <c r="E338" s="98">
        <v>18</v>
      </c>
      <c r="F338" s="98" t="str">
        <f t="shared" si="17"/>
        <v>AccMN18</v>
      </c>
      <c r="G338" s="11">
        <v>1.5499660000000001E-3</v>
      </c>
      <c r="H338" s="11">
        <v>99999</v>
      </c>
      <c r="I338" s="14">
        <v>99999</v>
      </c>
      <c r="AE338" s="7">
        <v>332</v>
      </c>
      <c r="AF338" s="23">
        <f>_xlfn.IFNA(VLOOKUP(AE338,MODEL!$D$8:$H$1196,5,FALSE),AF339-1/12)</f>
        <v>60.25</v>
      </c>
      <c r="AG338" s="97">
        <f t="shared" si="18"/>
        <v>60</v>
      </c>
      <c r="AH338" s="23" cm="1">
        <f t="array" ref="AH338">_xlfn.IFNA(INDEX(MODEL!$AT$8:$AT$1196,MATCH(AE338,MODEL!$D$8:$D$1196),0),AH339)</f>
        <v>4.349659467486959E-2</v>
      </c>
      <c r="AI338" s="271">
        <f t="shared" ca="1" si="19"/>
        <v>3.5272656691556573E-16</v>
      </c>
    </row>
    <row r="339" spans="2:35" x14ac:dyDescent="0.25">
      <c r="B339" s="103" t="s">
        <v>747</v>
      </c>
      <c r="C339" s="98" t="s">
        <v>677</v>
      </c>
      <c r="D339" s="98" t="s">
        <v>674</v>
      </c>
      <c r="E339" s="98">
        <v>19</v>
      </c>
      <c r="F339" s="98" t="str">
        <f t="shared" si="17"/>
        <v>AccMN19</v>
      </c>
      <c r="G339" s="11">
        <v>1.6209169999999999E-3</v>
      </c>
      <c r="H339" s="11">
        <v>99999</v>
      </c>
      <c r="I339" s="14">
        <v>99999</v>
      </c>
      <c r="AE339" s="7">
        <v>333</v>
      </c>
      <c r="AF339" s="23">
        <f>_xlfn.IFNA(VLOOKUP(AE339,MODEL!$D$8:$H$1196,5,FALSE),AF340-1/12)</f>
        <v>60.333333333333336</v>
      </c>
      <c r="AG339" s="97">
        <f t="shared" si="18"/>
        <v>60</v>
      </c>
      <c r="AH339" s="23" cm="1">
        <f t="array" ref="AH339">_xlfn.IFNA(INDEX(MODEL!$AT$8:$AT$1196,MATCH(AE339,MODEL!$D$8:$D$1196),0),AH340)</f>
        <v>4.3007071654573285E-2</v>
      </c>
      <c r="AI339" s="271">
        <f t="shared" ca="1" si="19"/>
        <v>3.5674143627849513E-16</v>
      </c>
    </row>
    <row r="340" spans="2:35" x14ac:dyDescent="0.25">
      <c r="B340" s="103" t="s">
        <v>747</v>
      </c>
      <c r="C340" s="98" t="s">
        <v>677</v>
      </c>
      <c r="D340" s="98" t="s">
        <v>674</v>
      </c>
      <c r="E340" s="98">
        <v>20</v>
      </c>
      <c r="F340" s="98" t="str">
        <f t="shared" si="17"/>
        <v>AccMN20</v>
      </c>
      <c r="G340" s="11">
        <v>1.6735179999999999E-3</v>
      </c>
      <c r="H340" s="11">
        <v>99999</v>
      </c>
      <c r="I340" s="14">
        <v>99999</v>
      </c>
      <c r="AE340" s="7">
        <v>334</v>
      </c>
      <c r="AF340" s="23">
        <f>_xlfn.IFNA(VLOOKUP(AE340,MODEL!$D$8:$H$1196,5,FALSE),AF341-1/12)</f>
        <v>60.416666666666671</v>
      </c>
      <c r="AG340" s="97">
        <f t="shared" si="18"/>
        <v>60</v>
      </c>
      <c r="AH340" s="23" cm="1">
        <f t="array" ref="AH340">_xlfn.IFNA(INDEX(MODEL!$AT$8:$AT$1196,MATCH(AE340,MODEL!$D$8:$D$1196),0),AH341)</f>
        <v>4.2523057865268304E-2</v>
      </c>
      <c r="AI340" s="271">
        <f t="shared" ca="1" si="19"/>
        <v>3.6080200442771765E-16</v>
      </c>
    </row>
    <row r="341" spans="2:35" x14ac:dyDescent="0.25">
      <c r="B341" s="103" t="s">
        <v>747</v>
      </c>
      <c r="C341" s="98" t="s">
        <v>677</v>
      </c>
      <c r="D341" s="98" t="s">
        <v>674</v>
      </c>
      <c r="E341" s="98">
        <v>21</v>
      </c>
      <c r="F341" s="98" t="str">
        <f t="shared" si="17"/>
        <v>AccMN21</v>
      </c>
      <c r="G341" s="11">
        <v>1.7107940000000001E-3</v>
      </c>
      <c r="H341" s="11">
        <v>99999</v>
      </c>
      <c r="I341" s="14">
        <v>99999</v>
      </c>
      <c r="AE341" s="7">
        <v>335</v>
      </c>
      <c r="AF341" s="23">
        <f>_xlfn.IFNA(VLOOKUP(AE341,MODEL!$D$8:$H$1196,5,FALSE),AF342-1/12)</f>
        <v>60.5</v>
      </c>
      <c r="AG341" s="97">
        <f t="shared" si="18"/>
        <v>60</v>
      </c>
      <c r="AH341" s="23" cm="1">
        <f t="array" ref="AH341">_xlfn.IFNA(INDEX(MODEL!$AT$8:$AT$1196,MATCH(AE341,MODEL!$D$8:$D$1196),0),AH342)</f>
        <v>4.2044491304505625E-2</v>
      </c>
      <c r="AI341" s="271">
        <f t="shared" ca="1" si="19"/>
        <v>3.6490879152438423E-16</v>
      </c>
    </row>
    <row r="342" spans="2:35" x14ac:dyDescent="0.25">
      <c r="B342" s="103" t="s">
        <v>747</v>
      </c>
      <c r="C342" s="98" t="s">
        <v>677</v>
      </c>
      <c r="D342" s="98" t="s">
        <v>674</v>
      </c>
      <c r="E342" s="98">
        <v>22</v>
      </c>
      <c r="F342" s="98" t="str">
        <f t="shared" si="17"/>
        <v>AccMN22</v>
      </c>
      <c r="G342" s="11">
        <v>1.7083319999999999E-3</v>
      </c>
      <c r="H342" s="11">
        <v>99999</v>
      </c>
      <c r="I342" s="14">
        <v>99999</v>
      </c>
      <c r="AE342" s="7">
        <v>336</v>
      </c>
      <c r="AF342" s="23">
        <f>_xlfn.IFNA(VLOOKUP(AE342,MODEL!$D$8:$H$1196,5,FALSE),AF343-1/12)</f>
        <v>60.583333333333336</v>
      </c>
      <c r="AG342" s="97">
        <f t="shared" si="18"/>
        <v>60</v>
      </c>
      <c r="AH342" s="23" cm="1">
        <f t="array" ref="AH342">_xlfn.IFNA(INDEX(MODEL!$AT$8:$AT$1196,MATCH(AE342,MODEL!$D$8:$D$1196),0),AH343)</f>
        <v>4.1571310667629362E-2</v>
      </c>
      <c r="AI342" s="271">
        <f t="shared" ca="1" si="19"/>
        <v>3.6906232365032003E-16</v>
      </c>
    </row>
    <row r="343" spans="2:35" x14ac:dyDescent="0.25">
      <c r="B343" s="103" t="s">
        <v>747</v>
      </c>
      <c r="C343" s="98" t="s">
        <v>677</v>
      </c>
      <c r="D343" s="98" t="s">
        <v>674</v>
      </c>
      <c r="E343" s="98">
        <v>23</v>
      </c>
      <c r="F343" s="98" t="str">
        <f t="shared" si="17"/>
        <v>AccMN23</v>
      </c>
      <c r="G343" s="11">
        <v>1.6639910000000001E-3</v>
      </c>
      <c r="H343" s="11">
        <v>99999</v>
      </c>
      <c r="I343" s="14">
        <v>99999</v>
      </c>
      <c r="AE343" s="7">
        <v>337</v>
      </c>
      <c r="AF343" s="23">
        <f>_xlfn.IFNA(VLOOKUP(AE343,MODEL!$D$8:$H$1196,5,FALSE),AF344-1/12)</f>
        <v>60.666666666666671</v>
      </c>
      <c r="AG343" s="97">
        <f t="shared" si="18"/>
        <v>60</v>
      </c>
      <c r="AH343" s="23" cm="1">
        <f t="array" ref="AH343">_xlfn.IFNA(INDEX(MODEL!$AT$8:$AT$1196,MATCH(AE343,MODEL!$D$8:$D$1196),0),AH344)</f>
        <v>4.1103455339923642E-2</v>
      </c>
      <c r="AI343" s="271">
        <f t="shared" ca="1" si="19"/>
        <v>3.732631328754156E-16</v>
      </c>
    </row>
    <row r="344" spans="2:35" x14ac:dyDescent="0.25">
      <c r="B344" s="103" t="s">
        <v>747</v>
      </c>
      <c r="C344" s="98" t="s">
        <v>677</v>
      </c>
      <c r="D344" s="98" t="s">
        <v>674</v>
      </c>
      <c r="E344" s="98">
        <v>24</v>
      </c>
      <c r="F344" s="98" t="str">
        <f t="shared" si="17"/>
        <v>AccMN24</v>
      </c>
      <c r="G344" s="11">
        <v>1.611548E-3</v>
      </c>
      <c r="H344" s="11">
        <v>99999</v>
      </c>
      <c r="I344" s="14">
        <v>99999</v>
      </c>
      <c r="AE344" s="7">
        <v>338</v>
      </c>
      <c r="AF344" s="23">
        <f>_xlfn.IFNA(VLOOKUP(AE344,MODEL!$D$8:$H$1196,5,FALSE),AF345-1/12)</f>
        <v>60.75</v>
      </c>
      <c r="AG344" s="97">
        <f t="shared" si="18"/>
        <v>60</v>
      </c>
      <c r="AH344" s="23" cm="1">
        <f t="array" ref="AH344">_xlfn.IFNA(INDEX(MODEL!$AT$8:$AT$1196,MATCH(AE344,MODEL!$D$8:$D$1196),0),AH345)</f>
        <v>4.0640865388847799E-2</v>
      </c>
      <c r="AI344" s="271">
        <f t="shared" ca="1" si="19"/>
        <v>3.7751175732578561E-16</v>
      </c>
    </row>
    <row r="345" spans="2:35" x14ac:dyDescent="0.25">
      <c r="B345" s="103" t="s">
        <v>747</v>
      </c>
      <c r="C345" s="98" t="s">
        <v>677</v>
      </c>
      <c r="D345" s="98" t="s">
        <v>674</v>
      </c>
      <c r="E345" s="98">
        <v>25</v>
      </c>
      <c r="F345" s="98" t="str">
        <f t="shared" si="17"/>
        <v>AccMN25</v>
      </c>
      <c r="G345" s="11">
        <v>1.552138E-3</v>
      </c>
      <c r="H345" s="11">
        <v>99999</v>
      </c>
      <c r="I345" s="14">
        <v>99999</v>
      </c>
      <c r="AE345" s="7">
        <v>339</v>
      </c>
      <c r="AF345" s="23">
        <f>_xlfn.IFNA(VLOOKUP(AE345,MODEL!$D$8:$H$1196,5,FALSE),AF346-1/12)</f>
        <v>60.833333333333336</v>
      </c>
      <c r="AG345" s="97">
        <f t="shared" si="18"/>
        <v>60</v>
      </c>
      <c r="AH345" s="23" cm="1">
        <f t="array" ref="AH345">_xlfn.IFNA(INDEX(MODEL!$AT$8:$AT$1196,MATCH(AE345,MODEL!$D$8:$D$1196),0),AH346)</f>
        <v>4.0183481556358987E-2</v>
      </c>
      <c r="AI345" s="271">
        <f t="shared" ca="1" si="19"/>
        <v>3.8180874125270295E-16</v>
      </c>
    </row>
    <row r="346" spans="2:35" x14ac:dyDescent="0.25">
      <c r="B346" s="103" t="s">
        <v>747</v>
      </c>
      <c r="C346" s="98" t="s">
        <v>677</v>
      </c>
      <c r="D346" s="98" t="s">
        <v>674</v>
      </c>
      <c r="E346" s="98">
        <v>26</v>
      </c>
      <c r="F346" s="98" t="str">
        <f t="shared" si="17"/>
        <v>AccMN26</v>
      </c>
      <c r="G346" s="11">
        <v>1.4950409999999999E-3</v>
      </c>
      <c r="H346" s="11">
        <v>99999</v>
      </c>
      <c r="I346" s="14">
        <v>99999</v>
      </c>
      <c r="AE346" s="7">
        <v>340</v>
      </c>
      <c r="AF346" s="23">
        <f>_xlfn.IFNA(VLOOKUP(AE346,MODEL!$D$8:$H$1196,5,FALSE),AF347-1/12)</f>
        <v>60.916666666666671</v>
      </c>
      <c r="AG346" s="97">
        <f t="shared" si="18"/>
        <v>60</v>
      </c>
      <c r="AH346" s="23" cm="1">
        <f t="array" ref="AH346">_xlfn.IFNA(INDEX(MODEL!$AT$8:$AT$1196,MATCH(AE346,MODEL!$D$8:$D$1196),0),AH347)</f>
        <v>3.9731245251321184E-2</v>
      </c>
      <c r="AI346" s="271">
        <f t="shared" ca="1" si="19"/>
        <v>3.861546351023178E-16</v>
      </c>
    </row>
    <row r="347" spans="2:35" x14ac:dyDescent="0.25">
      <c r="B347" s="103" t="s">
        <v>747</v>
      </c>
      <c r="C347" s="98" t="s">
        <v>677</v>
      </c>
      <c r="D347" s="98" t="s">
        <v>674</v>
      </c>
      <c r="E347" s="98">
        <v>27</v>
      </c>
      <c r="F347" s="98" t="str">
        <f t="shared" si="17"/>
        <v>AccMN27</v>
      </c>
      <c r="G347" s="11">
        <v>1.4602009999999999E-3</v>
      </c>
      <c r="H347" s="11">
        <v>99999</v>
      </c>
      <c r="I347" s="14">
        <v>99999</v>
      </c>
      <c r="AE347" s="7">
        <v>341</v>
      </c>
      <c r="AF347" s="23">
        <f>_xlfn.IFNA(VLOOKUP(AE347,MODEL!$D$8:$H$1196,5,FALSE),AF348-1/12)</f>
        <v>61</v>
      </c>
      <c r="AG347" s="97">
        <f t="shared" si="18"/>
        <v>61</v>
      </c>
      <c r="AH347" s="23" cm="1">
        <f t="array" ref="AH347">_xlfn.IFNA(INDEX(MODEL!$AT$8:$AT$1196,MATCH(AE347,MODEL!$D$8:$D$1196),0),AH348)</f>
        <v>3.9271759919477553E-2</v>
      </c>
      <c r="AI347" s="271">
        <f t="shared" ca="1" si="19"/>
        <v>3.8168882011135562E-16</v>
      </c>
    </row>
    <row r="348" spans="2:35" x14ac:dyDescent="0.25">
      <c r="B348" s="103" t="s">
        <v>747</v>
      </c>
      <c r="C348" s="98" t="s">
        <v>677</v>
      </c>
      <c r="D348" s="98" t="s">
        <v>674</v>
      </c>
      <c r="E348" s="98">
        <v>28</v>
      </c>
      <c r="F348" s="98" t="str">
        <f t="shared" si="17"/>
        <v>AccMN28</v>
      </c>
      <c r="G348" s="11">
        <v>1.433988E-3</v>
      </c>
      <c r="H348" s="11">
        <v>99999</v>
      </c>
      <c r="I348" s="14">
        <v>99999</v>
      </c>
      <c r="AE348" s="7">
        <v>342</v>
      </c>
      <c r="AF348" s="23">
        <f>_xlfn.IFNA(VLOOKUP(AE348,MODEL!$D$8:$H$1196,5,FALSE),AF349-1/12)</f>
        <v>61.083333333333336</v>
      </c>
      <c r="AG348" s="97">
        <f t="shared" si="18"/>
        <v>61</v>
      </c>
      <c r="AH348" s="23" cm="1">
        <f t="array" ref="AH348">_xlfn.IFNA(INDEX(MODEL!$AT$8:$AT$1196,MATCH(AE348,MODEL!$D$8:$D$1196),0),AH349)</f>
        <v>3.8817588460099882E-2</v>
      </c>
      <c r="AI348" s="271">
        <f t="shared" ca="1" si="19"/>
        <v>3.7727465153796965E-16</v>
      </c>
    </row>
    <row r="349" spans="2:35" x14ac:dyDescent="0.25">
      <c r="B349" s="103" t="s">
        <v>747</v>
      </c>
      <c r="C349" s="98" t="s">
        <v>677</v>
      </c>
      <c r="D349" s="98" t="s">
        <v>674</v>
      </c>
      <c r="E349" s="98">
        <v>29</v>
      </c>
      <c r="F349" s="98" t="str">
        <f t="shared" si="17"/>
        <v>AccMN29</v>
      </c>
      <c r="G349" s="11">
        <v>1.4145869999999999E-3</v>
      </c>
      <c r="H349" s="11">
        <v>99999</v>
      </c>
      <c r="I349" s="14">
        <v>99999</v>
      </c>
      <c r="AE349" s="7">
        <v>343</v>
      </c>
      <c r="AF349" s="23">
        <f>_xlfn.IFNA(VLOOKUP(AE349,MODEL!$D$8:$H$1196,5,FALSE),AF350-1/12)</f>
        <v>61.166666666666671</v>
      </c>
      <c r="AG349" s="97">
        <f t="shared" si="18"/>
        <v>61</v>
      </c>
      <c r="AH349" s="23" cm="1">
        <f t="array" ref="AH349">_xlfn.IFNA(INDEX(MODEL!$AT$8:$AT$1196,MATCH(AE349,MODEL!$D$8:$D$1196),0),AH350)</f>
        <v>3.8368669419125062E-2</v>
      </c>
      <c r="AI349" s="271">
        <f t="shared" ca="1" si="19"/>
        <v>3.729115320998154E-16</v>
      </c>
    </row>
    <row r="350" spans="2:35" x14ac:dyDescent="0.25">
      <c r="B350" s="103" t="s">
        <v>747</v>
      </c>
      <c r="C350" s="98" t="s">
        <v>677</v>
      </c>
      <c r="D350" s="98" t="s">
        <v>674</v>
      </c>
      <c r="E350" s="98">
        <v>30</v>
      </c>
      <c r="F350" s="98" t="str">
        <f t="shared" si="17"/>
        <v>AccMN30</v>
      </c>
      <c r="G350" s="11">
        <v>1.404864E-3</v>
      </c>
      <c r="H350" s="11">
        <v>99999</v>
      </c>
      <c r="I350" s="14">
        <v>99999</v>
      </c>
      <c r="AE350" s="7">
        <v>344</v>
      </c>
      <c r="AF350" s="23">
        <f>_xlfn.IFNA(VLOOKUP(AE350,MODEL!$D$8:$H$1196,5,FALSE),AF351-1/12)</f>
        <v>61.25</v>
      </c>
      <c r="AG350" s="97">
        <f t="shared" si="18"/>
        <v>61</v>
      </c>
      <c r="AH350" s="23" cm="1">
        <f t="array" ref="AH350">_xlfn.IFNA(INDEX(MODEL!$AT$8:$AT$1196,MATCH(AE350,MODEL!$D$8:$D$1196),0),AH351)</f>
        <v>3.7924942053196131E-2</v>
      </c>
      <c r="AI350" s="271">
        <f t="shared" ca="1" si="19"/>
        <v>3.6859887142202046E-16</v>
      </c>
    </row>
    <row r="351" spans="2:35" x14ac:dyDescent="0.25">
      <c r="B351" s="103" t="s">
        <v>747</v>
      </c>
      <c r="C351" s="98" t="s">
        <v>677</v>
      </c>
      <c r="D351" s="98" t="s">
        <v>674</v>
      </c>
      <c r="E351" s="98">
        <v>31</v>
      </c>
      <c r="F351" s="98" t="str">
        <f t="shared" si="17"/>
        <v>AccMN31</v>
      </c>
      <c r="G351" s="11">
        <v>1.393491E-3</v>
      </c>
      <c r="H351" s="11">
        <v>99999</v>
      </c>
      <c r="I351" s="14">
        <v>99999</v>
      </c>
      <c r="AE351" s="7">
        <v>345</v>
      </c>
      <c r="AF351" s="23">
        <f>_xlfn.IFNA(VLOOKUP(AE351,MODEL!$D$8:$H$1196,5,FALSE),AF352-1/12)</f>
        <v>61.333333333333336</v>
      </c>
      <c r="AG351" s="97">
        <f t="shared" si="18"/>
        <v>61</v>
      </c>
      <c r="AH351" s="23" cm="1">
        <f t="array" ref="AH351">_xlfn.IFNA(INDEX(MODEL!$AT$8:$AT$1196,MATCH(AE351,MODEL!$D$8:$D$1196),0),AH352)</f>
        <v>3.7486346321443084E-2</v>
      </c>
      <c r="AI351" s="271">
        <f t="shared" ca="1" si="19"/>
        <v>3.6433608595730108E-16</v>
      </c>
    </row>
    <row r="352" spans="2:35" x14ac:dyDescent="0.25">
      <c r="B352" s="103" t="s">
        <v>747</v>
      </c>
      <c r="C352" s="98" t="s">
        <v>677</v>
      </c>
      <c r="D352" s="98" t="s">
        <v>674</v>
      </c>
      <c r="E352" s="98">
        <v>32</v>
      </c>
      <c r="F352" s="98" t="str">
        <f t="shared" si="17"/>
        <v>AccMN32</v>
      </c>
      <c r="G352" s="11">
        <v>1.388928E-3</v>
      </c>
      <c r="H352" s="11">
        <v>99999</v>
      </c>
      <c r="I352" s="14">
        <v>99999</v>
      </c>
      <c r="AE352" s="7">
        <v>346</v>
      </c>
      <c r="AF352" s="23">
        <f>_xlfn.IFNA(VLOOKUP(AE352,MODEL!$D$8:$H$1196,5,FALSE),AF353-1/12)</f>
        <v>61.416666666666671</v>
      </c>
      <c r="AG352" s="97">
        <f t="shared" si="18"/>
        <v>61</v>
      </c>
      <c r="AH352" s="23" cm="1">
        <f t="array" ref="AH352">_xlfn.IFNA(INDEX(MODEL!$AT$8:$AT$1196,MATCH(AE352,MODEL!$D$8:$D$1196),0),AH353)</f>
        <v>3.705282287735872E-2</v>
      </c>
      <c r="AI352" s="271">
        <f t="shared" ca="1" si="19"/>
        <v>3.6012259890700205E-16</v>
      </c>
    </row>
    <row r="353" spans="2:35" x14ac:dyDescent="0.25">
      <c r="B353" s="103" t="s">
        <v>747</v>
      </c>
      <c r="C353" s="98" t="s">
        <v>677</v>
      </c>
      <c r="D353" s="98" t="s">
        <v>674</v>
      </c>
      <c r="E353" s="98">
        <v>33</v>
      </c>
      <c r="F353" s="98" t="str">
        <f t="shared" si="17"/>
        <v>AccMN33</v>
      </c>
      <c r="G353" s="11">
        <v>1.382355E-3</v>
      </c>
      <c r="H353" s="11">
        <v>99999</v>
      </c>
      <c r="I353" s="14">
        <v>99999</v>
      </c>
      <c r="AE353" s="7">
        <v>347</v>
      </c>
      <c r="AF353" s="23">
        <f>_xlfn.IFNA(VLOOKUP(AE353,MODEL!$D$8:$H$1196,5,FALSE),AF354-1/12)</f>
        <v>61.5</v>
      </c>
      <c r="AG353" s="97">
        <f t="shared" si="18"/>
        <v>61</v>
      </c>
      <c r="AH353" s="23" cm="1">
        <f t="array" ref="AH353">_xlfn.IFNA(INDEX(MODEL!$AT$8:$AT$1196,MATCH(AE353,MODEL!$D$8:$D$1196),0),AH354)</f>
        <v>3.6624313060768451E-2</v>
      </c>
      <c r="AI353" s="271">
        <f t="shared" ca="1" si="19"/>
        <v>3.5595784014304983E-16</v>
      </c>
    </row>
    <row r="354" spans="2:35" x14ac:dyDescent="0.25">
      <c r="B354" s="103" t="s">
        <v>747</v>
      </c>
      <c r="C354" s="98" t="s">
        <v>677</v>
      </c>
      <c r="D354" s="98" t="s">
        <v>674</v>
      </c>
      <c r="E354" s="98">
        <v>34</v>
      </c>
      <c r="F354" s="98" t="str">
        <f t="shared" si="17"/>
        <v>AccMN34</v>
      </c>
      <c r="G354" s="11">
        <v>1.383504E-3</v>
      </c>
      <c r="H354" s="11">
        <v>99999</v>
      </c>
      <c r="I354" s="14">
        <v>99999</v>
      </c>
      <c r="AE354" s="7">
        <v>348</v>
      </c>
      <c r="AF354" s="23">
        <f>_xlfn.IFNA(VLOOKUP(AE354,MODEL!$D$8:$H$1196,5,FALSE),AF355-1/12)</f>
        <v>61.583333333333336</v>
      </c>
      <c r="AG354" s="97">
        <f t="shared" si="18"/>
        <v>61</v>
      </c>
      <c r="AH354" s="23" cm="1">
        <f t="array" ref="AH354">_xlfn.IFNA(INDEX(MODEL!$AT$8:$AT$1196,MATCH(AE354,MODEL!$D$8:$D$1196),0),AH355)</f>
        <v>3.6200758889893013E-2</v>
      </c>
      <c r="AI354" s="271">
        <f t="shared" ca="1" si="19"/>
        <v>3.5184124613080877E-16</v>
      </c>
    </row>
    <row r="355" spans="2:35" x14ac:dyDescent="0.25">
      <c r="B355" s="103" t="s">
        <v>747</v>
      </c>
      <c r="C355" s="98" t="s">
        <v>677</v>
      </c>
      <c r="D355" s="98" t="s">
        <v>674</v>
      </c>
      <c r="E355" s="98">
        <v>35</v>
      </c>
      <c r="F355" s="98" t="str">
        <f t="shared" si="17"/>
        <v>AccMN35</v>
      </c>
      <c r="G355" s="11">
        <v>1.397777E-3</v>
      </c>
      <c r="H355" s="11">
        <v>99999</v>
      </c>
      <c r="I355" s="14">
        <v>99999</v>
      </c>
      <c r="AE355" s="7">
        <v>349</v>
      </c>
      <c r="AF355" s="23">
        <f>_xlfn.IFNA(VLOOKUP(AE355,MODEL!$D$8:$H$1196,5,FALSE),AF356-1/12)</f>
        <v>61.666666666666671</v>
      </c>
      <c r="AG355" s="97">
        <f t="shared" si="18"/>
        <v>61</v>
      </c>
      <c r="AH355" s="23" cm="1">
        <f t="array" ref="AH355">_xlfn.IFNA(INDEX(MODEL!$AT$8:$AT$1196,MATCH(AE355,MODEL!$D$8:$D$1196),0),AH356)</f>
        <v>3.5782103053502871E-2</v>
      </c>
      <c r="AI355" s="271">
        <f t="shared" ca="1" si="19"/>
        <v>3.477722598528286E-16</v>
      </c>
    </row>
    <row r="356" spans="2:35" x14ac:dyDescent="0.25">
      <c r="B356" s="103" t="s">
        <v>747</v>
      </c>
      <c r="C356" s="98" t="s">
        <v>677</v>
      </c>
      <c r="D356" s="98" t="s">
        <v>674</v>
      </c>
      <c r="E356" s="98">
        <v>36</v>
      </c>
      <c r="F356" s="98" t="str">
        <f t="shared" si="17"/>
        <v>AccMN36</v>
      </c>
      <c r="G356" s="11">
        <v>1.4008009999999999E-3</v>
      </c>
      <c r="H356" s="11">
        <v>99999</v>
      </c>
      <c r="I356" s="14">
        <v>99999</v>
      </c>
      <c r="AE356" s="7">
        <v>350</v>
      </c>
      <c r="AF356" s="23">
        <f>_xlfn.IFNA(VLOOKUP(AE356,MODEL!$D$8:$H$1196,5,FALSE),AF357-1/12)</f>
        <v>61.75</v>
      </c>
      <c r="AG356" s="97">
        <f t="shared" si="18"/>
        <v>61</v>
      </c>
      <c r="AH356" s="23" cm="1">
        <f t="array" ref="AH356">_xlfn.IFNA(INDEX(MODEL!$AT$8:$AT$1196,MATCH(AE356,MODEL!$D$8:$D$1196),0),AH357)</f>
        <v>3.5368288903163479E-2</v>
      </c>
      <c r="AI356" s="271">
        <f t="shared" ca="1" si="19"/>
        <v>3.4375033073347459E-16</v>
      </c>
    </row>
    <row r="357" spans="2:35" x14ac:dyDescent="0.25">
      <c r="B357" s="103" t="s">
        <v>747</v>
      </c>
      <c r="C357" s="98" t="s">
        <v>677</v>
      </c>
      <c r="D357" s="98" t="s">
        <v>674</v>
      </c>
      <c r="E357" s="98">
        <v>37</v>
      </c>
      <c r="F357" s="98" t="str">
        <f t="shared" si="17"/>
        <v>AccMN37</v>
      </c>
      <c r="G357" s="11">
        <v>1.403994E-3</v>
      </c>
      <c r="H357" s="11">
        <v>99999</v>
      </c>
      <c r="I357" s="14">
        <v>99999</v>
      </c>
      <c r="AE357" s="7">
        <v>351</v>
      </c>
      <c r="AF357" s="23">
        <f>_xlfn.IFNA(VLOOKUP(AE357,MODEL!$D$8:$H$1196,5,FALSE),AF358-1/12)</f>
        <v>61.833333333333336</v>
      </c>
      <c r="AG357" s="97">
        <f t="shared" si="18"/>
        <v>61</v>
      </c>
      <c r="AH357" s="23" cm="1">
        <f t="array" ref="AH357">_xlfn.IFNA(INDEX(MODEL!$AT$8:$AT$1196,MATCH(AE357,MODEL!$D$8:$D$1196),0),AH358)</f>
        <v>3.4959260445570114E-2</v>
      </c>
      <c r="AI357" s="271">
        <f t="shared" ca="1" si="19"/>
        <v>3.3977491456442873E-16</v>
      </c>
    </row>
    <row r="358" spans="2:35" x14ac:dyDescent="0.25">
      <c r="B358" s="103" t="s">
        <v>747</v>
      </c>
      <c r="C358" s="98" t="s">
        <v>677</v>
      </c>
      <c r="D358" s="98" t="s">
        <v>674</v>
      </c>
      <c r="E358" s="98">
        <v>38</v>
      </c>
      <c r="F358" s="98" t="str">
        <f t="shared" si="17"/>
        <v>AccMN38</v>
      </c>
      <c r="G358" s="11">
        <v>1.405643E-3</v>
      </c>
      <c r="H358" s="11">
        <v>99999</v>
      </c>
      <c r="I358" s="14">
        <v>99999</v>
      </c>
      <c r="AE358" s="7">
        <v>352</v>
      </c>
      <c r="AF358" s="23">
        <f>_xlfn.IFNA(VLOOKUP(AE358,MODEL!$D$8:$H$1196,5,FALSE),AF359-1/12)</f>
        <v>61.916666666666671</v>
      </c>
      <c r="AG358" s="97">
        <f t="shared" si="18"/>
        <v>61</v>
      </c>
      <c r="AH358" s="23" cm="1">
        <f t="array" ref="AH358">_xlfn.IFNA(INDEX(MODEL!$AT$8:$AT$1196,MATCH(AE358,MODEL!$D$8:$D$1196),0),AH359)</f>
        <v>3.4554962334971462E-2</v>
      </c>
      <c r="AI358" s="271">
        <f t="shared" ca="1" si="19"/>
        <v>3.3584547343105304E-16</v>
      </c>
    </row>
    <row r="359" spans="2:35" x14ac:dyDescent="0.25">
      <c r="B359" s="103" t="s">
        <v>747</v>
      </c>
      <c r="C359" s="98" t="s">
        <v>677</v>
      </c>
      <c r="D359" s="98" t="s">
        <v>674</v>
      </c>
      <c r="E359" s="98">
        <v>39</v>
      </c>
      <c r="F359" s="98" t="str">
        <f t="shared" si="17"/>
        <v>AccMN39</v>
      </c>
      <c r="G359" s="11">
        <v>1.404366E-3</v>
      </c>
      <c r="H359" s="11">
        <v>99999</v>
      </c>
      <c r="I359" s="14">
        <v>99999</v>
      </c>
      <c r="AE359" s="7">
        <v>353</v>
      </c>
      <c r="AF359" s="23">
        <f>_xlfn.IFNA(VLOOKUP(AE359,MODEL!$D$8:$H$1196,5,FALSE),AF360-1/12)</f>
        <v>62</v>
      </c>
      <c r="AG359" s="97">
        <f t="shared" si="18"/>
        <v>62</v>
      </c>
      <c r="AH359" s="23" cm="1">
        <f t="array" ref="AH359">_xlfn.IFNA(INDEX(MODEL!$AT$8:$AT$1196,MATCH(AE359,MODEL!$D$8:$D$1196),0),AH360)</f>
        <v>3.4143592884785426E-2</v>
      </c>
      <c r="AI359" s="271">
        <f t="shared" ca="1" si="19"/>
        <v>3.3184730476243957E-16</v>
      </c>
    </row>
    <row r="360" spans="2:35" x14ac:dyDescent="0.25">
      <c r="B360" s="103" t="s">
        <v>747</v>
      </c>
      <c r="C360" s="98" t="s">
        <v>677</v>
      </c>
      <c r="D360" s="98" t="s">
        <v>674</v>
      </c>
      <c r="E360" s="98">
        <v>40</v>
      </c>
      <c r="F360" s="98" t="str">
        <f t="shared" si="17"/>
        <v>AccMN40</v>
      </c>
      <c r="G360" s="11">
        <v>1.3994000000000001E-3</v>
      </c>
      <c r="H360" s="11">
        <v>99999</v>
      </c>
      <c r="I360" s="14">
        <v>99999</v>
      </c>
      <c r="AE360" s="7">
        <v>354</v>
      </c>
      <c r="AF360" s="23">
        <f>_xlfn.IFNA(VLOOKUP(AE360,MODEL!$D$8:$H$1196,5,FALSE),AF361-1/12)</f>
        <v>62.083333333333336</v>
      </c>
      <c r="AG360" s="97">
        <f t="shared" si="18"/>
        <v>62</v>
      </c>
      <c r="AH360" s="23" cm="1">
        <f t="array" ref="AH360">_xlfn.IFNA(INDEX(MODEL!$AT$8:$AT$1196,MATCH(AE360,MODEL!$D$8:$D$1196),0),AH361)</f>
        <v>3.3737120700089239E-2</v>
      </c>
      <c r="AI360" s="271">
        <f t="shared" ca="1" si="19"/>
        <v>3.2789673343834098E-16</v>
      </c>
    </row>
    <row r="361" spans="2:35" x14ac:dyDescent="0.25">
      <c r="B361" s="103" t="s">
        <v>747</v>
      </c>
      <c r="C361" s="98" t="s">
        <v>677</v>
      </c>
      <c r="D361" s="98" t="s">
        <v>674</v>
      </c>
      <c r="E361" s="98">
        <v>41</v>
      </c>
      <c r="F361" s="98" t="str">
        <f t="shared" si="17"/>
        <v>AccMN41</v>
      </c>
      <c r="G361" s="11">
        <v>1.390496E-3</v>
      </c>
      <c r="H361" s="11">
        <v>99999</v>
      </c>
      <c r="I361" s="14">
        <v>99999</v>
      </c>
      <c r="AE361" s="7">
        <v>355</v>
      </c>
      <c r="AF361" s="23">
        <f>_xlfn.IFNA(VLOOKUP(AE361,MODEL!$D$8:$H$1196,5,FALSE),AF362-1/12)</f>
        <v>62.166666666666671</v>
      </c>
      <c r="AG361" s="97">
        <f t="shared" si="18"/>
        <v>62</v>
      </c>
      <c r="AH361" s="23" cm="1">
        <f t="array" ref="AH361">_xlfn.IFNA(INDEX(MODEL!$AT$8:$AT$1196,MATCH(AE361,MODEL!$D$8:$D$1196),0),AH362)</f>
        <v>3.3335487479982669E-2</v>
      </c>
      <c r="AI361" s="271">
        <f t="shared" ca="1" si="19"/>
        <v>3.2399319282253143E-16</v>
      </c>
    </row>
    <row r="362" spans="2:35" x14ac:dyDescent="0.25">
      <c r="B362" s="103" t="s">
        <v>747</v>
      </c>
      <c r="C362" s="98" t="s">
        <v>677</v>
      </c>
      <c r="D362" s="98" t="s">
        <v>674</v>
      </c>
      <c r="E362" s="98">
        <v>42</v>
      </c>
      <c r="F362" s="98" t="str">
        <f t="shared" si="17"/>
        <v>AccMN42</v>
      </c>
      <c r="G362" s="11">
        <v>1.3784089999999999E-3</v>
      </c>
      <c r="H362" s="11">
        <v>99999</v>
      </c>
      <c r="I362" s="14">
        <v>99999</v>
      </c>
      <c r="AE362" s="7">
        <v>356</v>
      </c>
      <c r="AF362" s="23">
        <f>_xlfn.IFNA(VLOOKUP(AE362,MODEL!$D$8:$H$1196,5,FALSE),AF363-1/12)</f>
        <v>62.25</v>
      </c>
      <c r="AG362" s="97">
        <f t="shared" si="18"/>
        <v>62</v>
      </c>
      <c r="AH362" s="23" cm="1">
        <f t="array" ref="AH362">_xlfn.IFNA(INDEX(MODEL!$AT$8:$AT$1196,MATCH(AE362,MODEL!$D$8:$D$1196),0),AH363)</f>
        <v>3.2938635617625243E-2</v>
      </c>
      <c r="AI362" s="271">
        <f t="shared" ca="1" si="19"/>
        <v>3.2013612302446837E-16</v>
      </c>
    </row>
    <row r="363" spans="2:35" x14ac:dyDescent="0.25">
      <c r="B363" s="103" t="s">
        <v>747</v>
      </c>
      <c r="C363" s="98" t="s">
        <v>677</v>
      </c>
      <c r="D363" s="98" t="s">
        <v>674</v>
      </c>
      <c r="E363" s="98">
        <v>43</v>
      </c>
      <c r="F363" s="98" t="str">
        <f t="shared" si="17"/>
        <v>AccMN43</v>
      </c>
      <c r="G363" s="11">
        <v>1.3646789999999999E-3</v>
      </c>
      <c r="H363" s="11">
        <v>99999</v>
      </c>
      <c r="I363" s="14">
        <v>99999</v>
      </c>
      <c r="AE363" s="7">
        <v>357</v>
      </c>
      <c r="AF363" s="23">
        <f>_xlfn.IFNA(VLOOKUP(AE363,MODEL!$D$8:$H$1196,5,FALSE),AF364-1/12)</f>
        <v>62.333333333333336</v>
      </c>
      <c r="AG363" s="97">
        <f t="shared" si="18"/>
        <v>62</v>
      </c>
      <c r="AH363" s="23" cm="1">
        <f t="array" ref="AH363">_xlfn.IFNA(INDEX(MODEL!$AT$8:$AT$1196,MATCH(AE363,MODEL!$D$8:$D$1196),0),AH364)</f>
        <v>3.2546508191973626E-2</v>
      </c>
      <c r="AI363" s="271">
        <f t="shared" ca="1" si="19"/>
        <v>3.1632497081898654E-16</v>
      </c>
    </row>
    <row r="364" spans="2:35" x14ac:dyDescent="0.25">
      <c r="B364" s="103" t="s">
        <v>747</v>
      </c>
      <c r="C364" s="98" t="s">
        <v>677</v>
      </c>
      <c r="D364" s="98" t="s">
        <v>674</v>
      </c>
      <c r="E364" s="98">
        <v>44</v>
      </c>
      <c r="F364" s="98" t="str">
        <f t="shared" si="17"/>
        <v>AccMN44</v>
      </c>
      <c r="G364" s="11">
        <v>1.351283E-3</v>
      </c>
      <c r="H364" s="11">
        <v>99999</v>
      </c>
      <c r="I364" s="14">
        <v>99999</v>
      </c>
      <c r="AE364" s="7">
        <v>358</v>
      </c>
      <c r="AF364" s="23">
        <f>_xlfn.IFNA(VLOOKUP(AE364,MODEL!$D$8:$H$1196,5,FALSE),AF365-1/12)</f>
        <v>62.416666666666671</v>
      </c>
      <c r="AG364" s="97">
        <f t="shared" si="18"/>
        <v>62</v>
      </c>
      <c r="AH364" s="23" cm="1">
        <f t="array" ref="AH364">_xlfn.IFNA(INDEX(MODEL!$AT$8:$AT$1196,MATCH(AE364,MODEL!$D$8:$D$1196),0),AH365)</f>
        <v>3.215904895961736E-2</v>
      </c>
      <c r="AI364" s="271">
        <f t="shared" ca="1" si="19"/>
        <v>3.1255918956694829E-16</v>
      </c>
    </row>
    <row r="365" spans="2:35" x14ac:dyDescent="0.25">
      <c r="B365" s="103" t="s">
        <v>747</v>
      </c>
      <c r="C365" s="98" t="s">
        <v>677</v>
      </c>
      <c r="D365" s="98" t="s">
        <v>674</v>
      </c>
      <c r="E365" s="98">
        <v>45</v>
      </c>
      <c r="F365" s="98" t="str">
        <f t="shared" si="17"/>
        <v>AccMN45</v>
      </c>
      <c r="G365" s="11">
        <v>1.3403289999999999E-3</v>
      </c>
      <c r="H365" s="11">
        <v>99999</v>
      </c>
      <c r="I365" s="14">
        <v>99999</v>
      </c>
      <c r="AE365" s="7">
        <v>359</v>
      </c>
      <c r="AF365" s="23">
        <f>_xlfn.IFNA(VLOOKUP(AE365,MODEL!$D$8:$H$1196,5,FALSE),AF366-1/12)</f>
        <v>62.5</v>
      </c>
      <c r="AG365" s="97">
        <f t="shared" si="18"/>
        <v>62</v>
      </c>
      <c r="AH365" s="23" cm="1">
        <f t="array" ref="AH365">_xlfn.IFNA(INDEX(MODEL!$AT$8:$AT$1196,MATCH(AE365,MODEL!$D$8:$D$1196),0),AH366)</f>
        <v>3.1776202346711781E-2</v>
      </c>
      <c r="AI365" s="271">
        <f t="shared" ca="1" si="19"/>
        <v>3.0883823913683819E-16</v>
      </c>
    </row>
    <row r="366" spans="2:35" x14ac:dyDescent="0.25">
      <c r="B366" s="103" t="s">
        <v>747</v>
      </c>
      <c r="C366" s="98" t="s">
        <v>677</v>
      </c>
      <c r="D366" s="98" t="s">
        <v>674</v>
      </c>
      <c r="E366" s="98">
        <v>46</v>
      </c>
      <c r="F366" s="98" t="str">
        <f t="shared" si="17"/>
        <v>AccMN46</v>
      </c>
      <c r="G366" s="11">
        <v>1.333973E-3</v>
      </c>
      <c r="H366" s="11">
        <v>99999</v>
      </c>
      <c r="I366" s="14">
        <v>99999</v>
      </c>
      <c r="AE366" s="7">
        <v>360</v>
      </c>
      <c r="AF366" s="23">
        <f>_xlfn.IFNA(VLOOKUP(AE366,MODEL!$D$8:$H$1196,5,FALSE),AF367-1/12)</f>
        <v>62.583333333333336</v>
      </c>
      <c r="AG366" s="97">
        <f t="shared" si="18"/>
        <v>62</v>
      </c>
      <c r="AH366" s="23" cm="1">
        <f t="array" ref="AH366">_xlfn.IFNA(INDEX(MODEL!$AT$8:$AT$1196,MATCH(AE366,MODEL!$D$8:$D$1196),0),AH367)</f>
        <v>3.1397913441006974E-2</v>
      </c>
      <c r="AI366" s="271">
        <f t="shared" ca="1" si="19"/>
        <v>3.0516158582729113E-16</v>
      </c>
    </row>
    <row r="367" spans="2:35" x14ac:dyDescent="0.25">
      <c r="B367" s="103" t="s">
        <v>747</v>
      </c>
      <c r="C367" s="98" t="s">
        <v>677</v>
      </c>
      <c r="D367" s="98" t="s">
        <v>674</v>
      </c>
      <c r="E367" s="98">
        <v>47</v>
      </c>
      <c r="F367" s="98" t="str">
        <f t="shared" si="17"/>
        <v>AccMN47</v>
      </c>
      <c r="G367" s="11">
        <v>1.334446E-3</v>
      </c>
      <c r="H367" s="11">
        <v>99999</v>
      </c>
      <c r="I367" s="14">
        <v>99999</v>
      </c>
      <c r="AE367" s="7">
        <v>361</v>
      </c>
      <c r="AF367" s="23">
        <f>_xlfn.IFNA(VLOOKUP(AE367,MODEL!$D$8:$H$1196,5,FALSE),AF368-1/12)</f>
        <v>62.666666666666671</v>
      </c>
      <c r="AG367" s="97">
        <f t="shared" si="18"/>
        <v>62</v>
      </c>
      <c r="AH367" s="23" cm="1">
        <f t="array" ref="AH367">_xlfn.IFNA(INDEX(MODEL!$AT$8:$AT$1196,MATCH(AE367,MODEL!$D$8:$D$1196),0),AH368)</f>
        <v>3.1024127983971646E-2</v>
      </c>
      <c r="AI367" s="271">
        <f t="shared" ca="1" si="19"/>
        <v>3.0152870229054291E-16</v>
      </c>
    </row>
    <row r="368" spans="2:35" x14ac:dyDescent="0.25">
      <c r="B368" s="103" t="s">
        <v>747</v>
      </c>
      <c r="C368" s="98" t="s">
        <v>677</v>
      </c>
      <c r="D368" s="98" t="s">
        <v>674</v>
      </c>
      <c r="E368" s="98">
        <v>48</v>
      </c>
      <c r="F368" s="98" t="str">
        <f t="shared" si="17"/>
        <v>AccMN48</v>
      </c>
      <c r="G368" s="11">
        <v>1.3438230000000001E-3</v>
      </c>
      <c r="H368" s="11">
        <v>99999</v>
      </c>
      <c r="I368" s="14">
        <v>99999</v>
      </c>
      <c r="AE368" s="7">
        <v>362</v>
      </c>
      <c r="AF368" s="23">
        <f>_xlfn.IFNA(VLOOKUP(AE368,MODEL!$D$8:$H$1196,5,FALSE),AF369-1/12)</f>
        <v>62.75</v>
      </c>
      <c r="AG368" s="97">
        <f t="shared" si="18"/>
        <v>62</v>
      </c>
      <c r="AH368" s="23" cm="1">
        <f t="array" ref="AH368">_xlfn.IFNA(INDEX(MODEL!$AT$8:$AT$1196,MATCH(AE368,MODEL!$D$8:$D$1196),0),AH369)</f>
        <v>3.0654792363010726E-2</v>
      </c>
      <c r="AI368" s="271">
        <f t="shared" ca="1" si="19"/>
        <v>2.9793906745679176E-16</v>
      </c>
    </row>
    <row r="369" spans="2:35" x14ac:dyDescent="0.25">
      <c r="B369" s="103" t="s">
        <v>747</v>
      </c>
      <c r="C369" s="98" t="s">
        <v>677</v>
      </c>
      <c r="D369" s="98" t="s">
        <v>674</v>
      </c>
      <c r="E369" s="98">
        <v>49</v>
      </c>
      <c r="F369" s="98" t="str">
        <f t="shared" si="17"/>
        <v>AccMN49</v>
      </c>
      <c r="G369" s="11">
        <v>1.363544E-3</v>
      </c>
      <c r="H369" s="11">
        <v>99999</v>
      </c>
      <c r="I369" s="14">
        <v>99999</v>
      </c>
      <c r="AE369" s="7">
        <v>363</v>
      </c>
      <c r="AF369" s="23">
        <f>_xlfn.IFNA(VLOOKUP(AE369,MODEL!$D$8:$H$1196,5,FALSE),AF370-1/12)</f>
        <v>62.833333333333336</v>
      </c>
      <c r="AG369" s="97">
        <f t="shared" si="18"/>
        <v>62</v>
      </c>
      <c r="AH369" s="23" cm="1">
        <f t="array" ref="AH369">_xlfn.IFNA(INDEX(MODEL!$AT$8:$AT$1196,MATCH(AE369,MODEL!$D$8:$D$1196),0),AH370)</f>
        <v>3.0289853603775656E-2</v>
      </c>
      <c r="AI369" s="271">
        <f t="shared" ca="1" si="19"/>
        <v>2.943921664594608E-16</v>
      </c>
    </row>
    <row r="370" spans="2:35" x14ac:dyDescent="0.25">
      <c r="B370" s="103" t="s">
        <v>747</v>
      </c>
      <c r="C370" s="98" t="s">
        <v>677</v>
      </c>
      <c r="D370" s="98" t="s">
        <v>674</v>
      </c>
      <c r="E370" s="98">
        <v>50</v>
      </c>
      <c r="F370" s="98" t="str">
        <f t="shared" si="17"/>
        <v>AccMN50</v>
      </c>
      <c r="G370" s="11">
        <v>1.3941019999999999E-3</v>
      </c>
      <c r="H370" s="11">
        <v>99999</v>
      </c>
      <c r="I370" s="14">
        <v>99999</v>
      </c>
      <c r="AE370" s="7">
        <v>364</v>
      </c>
      <c r="AF370" s="23">
        <f>_xlfn.IFNA(VLOOKUP(AE370,MODEL!$D$8:$H$1196,5,FALSE),AF371-1/12)</f>
        <v>62.916666666666671</v>
      </c>
      <c r="AG370" s="97">
        <f t="shared" si="18"/>
        <v>62</v>
      </c>
      <c r="AH370" s="23" cm="1">
        <f t="array" ref="AH370">_xlfn.IFNA(INDEX(MODEL!$AT$8:$AT$1196,MATCH(AE370,MODEL!$D$8:$D$1196),0),AH371)</f>
        <v>2.9929259362566185E-2</v>
      </c>
      <c r="AI370" s="271">
        <f t="shared" ca="1" si="19"/>
        <v>2.9088749056134986E-16</v>
      </c>
    </row>
    <row r="371" spans="2:35" x14ac:dyDescent="0.25">
      <c r="B371" s="103" t="s">
        <v>747</v>
      </c>
      <c r="C371" s="98" t="s">
        <v>677</v>
      </c>
      <c r="D371" s="98" t="s">
        <v>674</v>
      </c>
      <c r="E371" s="98">
        <v>51</v>
      </c>
      <c r="F371" s="98" t="str">
        <f t="shared" si="17"/>
        <v>AccMN51</v>
      </c>
      <c r="G371" s="11">
        <v>1.4351430000000001E-3</v>
      </c>
      <c r="H371" s="11">
        <v>99999</v>
      </c>
      <c r="I371" s="14">
        <v>99999</v>
      </c>
      <c r="AE371" s="7">
        <v>365</v>
      </c>
      <c r="AF371" s="23">
        <f>_xlfn.IFNA(VLOOKUP(AE371,MODEL!$D$8:$H$1196,5,FALSE),AF372-1/12)</f>
        <v>63</v>
      </c>
      <c r="AG371" s="97">
        <f t="shared" si="18"/>
        <v>63</v>
      </c>
      <c r="AH371" s="23" cm="1">
        <f t="array" ref="AH371">_xlfn.IFNA(INDEX(MODEL!$AT$8:$AT$1196,MATCH(AE371,MODEL!$D$8:$D$1196),0),AH372)</f>
        <v>2.9560401997651586E-2</v>
      </c>
      <c r="AI371" s="271">
        <f t="shared" ca="1" si="19"/>
        <v>2.8730250397831133E-16</v>
      </c>
    </row>
    <row r="372" spans="2:35" x14ac:dyDescent="0.25">
      <c r="B372" s="103" t="s">
        <v>747</v>
      </c>
      <c r="C372" s="98" t="s">
        <v>677</v>
      </c>
      <c r="D372" s="98" t="s">
        <v>674</v>
      </c>
      <c r="E372" s="98">
        <v>52</v>
      </c>
      <c r="F372" s="98" t="str">
        <f t="shared" si="17"/>
        <v>AccMN52</v>
      </c>
      <c r="G372" s="11">
        <v>1.4853589999999999E-3</v>
      </c>
      <c r="H372" s="11">
        <v>99999</v>
      </c>
      <c r="I372" s="14">
        <v>99999</v>
      </c>
      <c r="AE372" s="7">
        <v>366</v>
      </c>
      <c r="AF372" s="23">
        <f>_xlfn.IFNA(VLOOKUP(AE372,MODEL!$D$8:$H$1196,5,FALSE),AF373-1/12)</f>
        <v>63.083333333333336</v>
      </c>
      <c r="AG372" s="97">
        <f t="shared" si="18"/>
        <v>63</v>
      </c>
      <c r="AH372" s="23" cm="1">
        <f t="array" ref="AH372">_xlfn.IFNA(INDEX(MODEL!$AT$8:$AT$1196,MATCH(AE372,MODEL!$D$8:$D$1196),0),AH373)</f>
        <v>2.919609054394727E-2</v>
      </c>
      <c r="AI372" s="271">
        <f t="shared" ca="1" si="19"/>
        <v>2.837616998686262E-16</v>
      </c>
    </row>
    <row r="373" spans="2:35" x14ac:dyDescent="0.25">
      <c r="B373" s="103" t="s">
        <v>747</v>
      </c>
      <c r="C373" s="98" t="s">
        <v>677</v>
      </c>
      <c r="D373" s="98" t="s">
        <v>674</v>
      </c>
      <c r="E373" s="98">
        <v>53</v>
      </c>
      <c r="F373" s="98" t="str">
        <f t="shared" si="17"/>
        <v>AccMN53</v>
      </c>
      <c r="G373" s="11">
        <v>1.5428309999999999E-3</v>
      </c>
      <c r="H373" s="11">
        <v>99999</v>
      </c>
      <c r="I373" s="14">
        <v>99999</v>
      </c>
      <c r="AE373" s="7">
        <v>367</v>
      </c>
      <c r="AF373" s="23">
        <f>_xlfn.IFNA(VLOOKUP(AE373,MODEL!$D$8:$H$1196,5,FALSE),AF374-1/12)</f>
        <v>63.166666666666671</v>
      </c>
      <c r="AG373" s="97">
        <f t="shared" si="18"/>
        <v>63</v>
      </c>
      <c r="AH373" s="23" cm="1">
        <f t="array" ref="AH373">_xlfn.IFNA(INDEX(MODEL!$AT$8:$AT$1196,MATCH(AE373,MODEL!$D$8:$D$1196),0),AH374)</f>
        <v>2.883626897625028E-2</v>
      </c>
      <c r="AI373" s="271">
        <f t="shared" ca="1" si="19"/>
        <v>2.8026453371395218E-16</v>
      </c>
    </row>
    <row r="374" spans="2:35" x14ac:dyDescent="0.25">
      <c r="B374" s="103" t="s">
        <v>747</v>
      </c>
      <c r="C374" s="98" t="s">
        <v>677</v>
      </c>
      <c r="D374" s="98" t="s">
        <v>674</v>
      </c>
      <c r="E374" s="98">
        <v>54</v>
      </c>
      <c r="F374" s="98" t="str">
        <f t="shared" si="17"/>
        <v>AccMN54</v>
      </c>
      <c r="G374" s="11">
        <v>1.6055520000000001E-3</v>
      </c>
      <c r="H374" s="11">
        <v>99999</v>
      </c>
      <c r="I374" s="14">
        <v>99999</v>
      </c>
      <c r="AE374" s="7">
        <v>368</v>
      </c>
      <c r="AF374" s="23">
        <f>_xlfn.IFNA(VLOOKUP(AE374,MODEL!$D$8:$H$1196,5,FALSE),AF375-1/12)</f>
        <v>63.25</v>
      </c>
      <c r="AG374" s="97">
        <f t="shared" si="18"/>
        <v>63</v>
      </c>
      <c r="AH374" s="23" cm="1">
        <f t="array" ref="AH374">_xlfn.IFNA(INDEX(MODEL!$AT$8:$AT$1196,MATCH(AE374,MODEL!$D$8:$D$1196),0),AH375)</f>
        <v>2.8480881959829431E-2</v>
      </c>
      <c r="AI374" s="271">
        <f t="shared" ca="1" si="19"/>
        <v>2.7681046770675775E-16</v>
      </c>
    </row>
    <row r="375" spans="2:35" x14ac:dyDescent="0.25">
      <c r="B375" s="103" t="s">
        <v>747</v>
      </c>
      <c r="C375" s="98" t="s">
        <v>677</v>
      </c>
      <c r="D375" s="98" t="s">
        <v>674</v>
      </c>
      <c r="E375" s="98">
        <v>55</v>
      </c>
      <c r="F375" s="98" t="str">
        <f t="shared" si="17"/>
        <v>AccMN55</v>
      </c>
      <c r="G375" s="11">
        <v>1.6715440000000001E-3</v>
      </c>
      <c r="H375" s="11">
        <v>99999</v>
      </c>
      <c r="I375" s="14">
        <v>99999</v>
      </c>
      <c r="AE375" s="7">
        <v>369</v>
      </c>
      <c r="AF375" s="23">
        <f>_xlfn.IFNA(VLOOKUP(AE375,MODEL!$D$8:$H$1196,5,FALSE),AF376-1/12)</f>
        <v>63.333333333333336</v>
      </c>
      <c r="AG375" s="97">
        <f t="shared" si="18"/>
        <v>63</v>
      </c>
      <c r="AH375" s="23" cm="1">
        <f t="array" ref="AH375">_xlfn.IFNA(INDEX(MODEL!$AT$8:$AT$1196,MATCH(AE375,MODEL!$D$8:$D$1196),0),AH376)</f>
        <v>2.812987484191572E-2</v>
      </c>
      <c r="AI375" s="271">
        <f t="shared" ca="1" si="19"/>
        <v>2.7339897066761634E-16</v>
      </c>
    </row>
    <row r="376" spans="2:35" x14ac:dyDescent="0.25">
      <c r="B376" s="103" t="s">
        <v>747</v>
      </c>
      <c r="C376" s="98" t="s">
        <v>677</v>
      </c>
      <c r="D376" s="98" t="s">
        <v>674</v>
      </c>
      <c r="E376" s="98">
        <v>56</v>
      </c>
      <c r="F376" s="98" t="str">
        <f t="shared" si="17"/>
        <v>AccMN56</v>
      </c>
      <c r="G376" s="11">
        <v>1.7389840000000001E-3</v>
      </c>
      <c r="H376" s="11">
        <v>99999</v>
      </c>
      <c r="I376" s="14">
        <v>99999</v>
      </c>
      <c r="AE376" s="7">
        <v>370</v>
      </c>
      <c r="AF376" s="23">
        <f>_xlfn.IFNA(VLOOKUP(AE376,MODEL!$D$8:$H$1196,5,FALSE),AF377-1/12)</f>
        <v>63.416666666666671</v>
      </c>
      <c r="AG376" s="97">
        <f t="shared" si="18"/>
        <v>63</v>
      </c>
      <c r="AH376" s="23" cm="1">
        <f t="array" ref="AH376">_xlfn.IFNA(INDEX(MODEL!$AT$8:$AT$1196,MATCH(AE376,MODEL!$D$8:$D$1196),0),AH377)</f>
        <v>2.7783193643297621E-2</v>
      </c>
      <c r="AI376" s="271">
        <f t="shared" ca="1" si="19"/>
        <v>2.7002951796351929E-16</v>
      </c>
    </row>
    <row r="377" spans="2:35" x14ac:dyDescent="0.25">
      <c r="B377" s="103" t="s">
        <v>747</v>
      </c>
      <c r="C377" s="98" t="s">
        <v>677</v>
      </c>
      <c r="D377" s="98" t="s">
        <v>674</v>
      </c>
      <c r="E377" s="98">
        <v>57</v>
      </c>
      <c r="F377" s="98" t="str">
        <f t="shared" si="17"/>
        <v>AccMN57</v>
      </c>
      <c r="G377" s="11">
        <v>1.806364E-3</v>
      </c>
      <c r="H377" s="11">
        <v>99999</v>
      </c>
      <c r="I377" s="14">
        <v>99999</v>
      </c>
      <c r="AE377" s="7">
        <v>371</v>
      </c>
      <c r="AF377" s="23">
        <f>_xlfn.IFNA(VLOOKUP(AE377,MODEL!$D$8:$H$1196,5,FALSE),AF378-1/12)</f>
        <v>63.5</v>
      </c>
      <c r="AG377" s="97">
        <f t="shared" si="18"/>
        <v>63</v>
      </c>
      <c r="AH377" s="23" cm="1">
        <f t="array" ref="AH377">_xlfn.IFNA(INDEX(MODEL!$AT$8:$AT$1196,MATCH(AE377,MODEL!$D$8:$D$1196),0),AH378)</f>
        <v>2.7440785050019956E-2</v>
      </c>
      <c r="AI377" s="271">
        <f t="shared" ca="1" si="19"/>
        <v>2.6670159142719614E-16</v>
      </c>
    </row>
    <row r="378" spans="2:35" x14ac:dyDescent="0.25">
      <c r="B378" s="103" t="s">
        <v>747</v>
      </c>
      <c r="C378" s="98" t="s">
        <v>677</v>
      </c>
      <c r="D378" s="98" t="s">
        <v>674</v>
      </c>
      <c r="E378" s="98">
        <v>58</v>
      </c>
      <c r="F378" s="98" t="str">
        <f t="shared" si="17"/>
        <v>AccMN58</v>
      </c>
      <c r="G378" s="11">
        <v>1.872355E-3</v>
      </c>
      <c r="H378" s="11">
        <v>99999</v>
      </c>
      <c r="I378" s="14">
        <v>99999</v>
      </c>
      <c r="AE378" s="7">
        <v>372</v>
      </c>
      <c r="AF378" s="23">
        <f>_xlfn.IFNA(VLOOKUP(AE378,MODEL!$D$8:$H$1196,5,FALSE),AF379-1/12)</f>
        <v>63.583333333333336</v>
      </c>
      <c r="AG378" s="97">
        <f t="shared" si="18"/>
        <v>63</v>
      </c>
      <c r="AH378" s="23" cm="1">
        <f t="array" ref="AH378">_xlfn.IFNA(INDEX(MODEL!$AT$8:$AT$1196,MATCH(AE378,MODEL!$D$8:$D$1196),0),AH379)</f>
        <v>2.7102596405185066E-2</v>
      </c>
      <c r="AI378" s="271">
        <f t="shared" ca="1" si="19"/>
        <v>2.6341467927742853E-16</v>
      </c>
    </row>
    <row r="379" spans="2:35" x14ac:dyDescent="0.25">
      <c r="B379" s="103" t="s">
        <v>747</v>
      </c>
      <c r="C379" s="98" t="s">
        <v>677</v>
      </c>
      <c r="D379" s="98" t="s">
        <v>674</v>
      </c>
      <c r="E379" s="98">
        <v>59</v>
      </c>
      <c r="F379" s="98" t="str">
        <f t="shared" si="17"/>
        <v>AccMN59</v>
      </c>
      <c r="G379" s="11">
        <v>1.9357479999999999E-3</v>
      </c>
      <c r="H379" s="11">
        <v>99999</v>
      </c>
      <c r="I379" s="14">
        <v>99999</v>
      </c>
      <c r="AE379" s="7">
        <v>373</v>
      </c>
      <c r="AF379" s="23">
        <f>_xlfn.IFNA(VLOOKUP(AE379,MODEL!$D$8:$H$1196,5,FALSE),AF380-1/12)</f>
        <v>63.666666666666671</v>
      </c>
      <c r="AG379" s="97">
        <f t="shared" si="18"/>
        <v>63</v>
      </c>
      <c r="AH379" s="23" cm="1">
        <f t="array" ref="AH379">_xlfn.IFNA(INDEX(MODEL!$AT$8:$AT$1196,MATCH(AE379,MODEL!$D$8:$D$1196),0),AH380)</f>
        <v>2.676857570085504E-2</v>
      </c>
      <c r="AI379" s="271">
        <f t="shared" ca="1" si="19"/>
        <v>2.6016827604034672E-16</v>
      </c>
    </row>
    <row r="380" spans="2:35" x14ac:dyDescent="0.25">
      <c r="B380" s="103" t="s">
        <v>747</v>
      </c>
      <c r="C380" s="98" t="s">
        <v>677</v>
      </c>
      <c r="D380" s="98" t="s">
        <v>674</v>
      </c>
      <c r="E380" s="98">
        <v>60</v>
      </c>
      <c r="F380" s="98" t="str">
        <f t="shared" si="17"/>
        <v>AccMN60</v>
      </c>
      <c r="G380" s="11">
        <v>1.995569E-3</v>
      </c>
      <c r="H380" s="11">
        <v>99999</v>
      </c>
      <c r="I380" s="14">
        <v>99999</v>
      </c>
      <c r="AE380" s="7">
        <v>374</v>
      </c>
      <c r="AF380" s="23">
        <f>_xlfn.IFNA(VLOOKUP(AE380,MODEL!$D$8:$H$1196,5,FALSE),AF381-1/12)</f>
        <v>63.75</v>
      </c>
      <c r="AG380" s="97">
        <f t="shared" si="18"/>
        <v>63</v>
      </c>
      <c r="AH380" s="23" cm="1">
        <f t="array" ref="AH380">_xlfn.IFNA(INDEX(MODEL!$AT$8:$AT$1196,MATCH(AE380,MODEL!$D$8:$D$1196),0),AH381)</f>
        <v>2.6438671570053737E-2</v>
      </c>
      <c r="AI380" s="271">
        <f t="shared" ca="1" si="19"/>
        <v>2.5696188247169591E-16</v>
      </c>
    </row>
    <row r="381" spans="2:35" x14ac:dyDescent="0.25">
      <c r="B381" s="103" t="s">
        <v>747</v>
      </c>
      <c r="C381" s="98" t="s">
        <v>677</v>
      </c>
      <c r="D381" s="98" t="s">
        <v>674</v>
      </c>
      <c r="E381" s="98">
        <v>61</v>
      </c>
      <c r="F381" s="98" t="str">
        <f t="shared" si="17"/>
        <v>AccMN61</v>
      </c>
      <c r="G381" s="11">
        <v>2.051626E-3</v>
      </c>
      <c r="H381" s="11">
        <v>99999</v>
      </c>
      <c r="I381" s="14">
        <v>99999</v>
      </c>
      <c r="AE381" s="7">
        <v>375</v>
      </c>
      <c r="AF381" s="23">
        <f>_xlfn.IFNA(VLOOKUP(AE381,MODEL!$D$8:$H$1196,5,FALSE),AF382-1/12)</f>
        <v>63.833333333333336</v>
      </c>
      <c r="AG381" s="97">
        <f t="shared" si="18"/>
        <v>63</v>
      </c>
      <c r="AH381" s="23" cm="1">
        <f t="array" ref="AH381">_xlfn.IFNA(INDEX(MODEL!$AT$8:$AT$1196,MATCH(AE381,MODEL!$D$8:$D$1196),0),AH382)</f>
        <v>2.6112833278867362E-2</v>
      </c>
      <c r="AI381" s="271">
        <f t="shared" ca="1" si="19"/>
        <v>2.5379500548006038E-16</v>
      </c>
    </row>
    <row r="382" spans="2:35" x14ac:dyDescent="0.25">
      <c r="B382" s="103" t="s">
        <v>747</v>
      </c>
      <c r="C382" s="98" t="s">
        <v>677</v>
      </c>
      <c r="D382" s="98" t="s">
        <v>674</v>
      </c>
      <c r="E382" s="98">
        <v>62</v>
      </c>
      <c r="F382" s="98" t="str">
        <f t="shared" si="17"/>
        <v>AccMN62</v>
      </c>
      <c r="G382" s="11">
        <v>2.1047539999999999E-3</v>
      </c>
      <c r="H382" s="11">
        <v>99999</v>
      </c>
      <c r="I382" s="14">
        <v>99999</v>
      </c>
      <c r="AE382" s="7">
        <v>376</v>
      </c>
      <c r="AF382" s="23">
        <f>_xlfn.IFNA(VLOOKUP(AE382,MODEL!$D$8:$H$1196,5,FALSE),AF383-1/12)</f>
        <v>63.916666666666671</v>
      </c>
      <c r="AG382" s="97">
        <f t="shared" si="18"/>
        <v>63</v>
      </c>
      <c r="AH382" s="23" cm="1">
        <f t="array" ref="AH382">_xlfn.IFNA(INDEX(MODEL!$AT$8:$AT$1196,MATCH(AE382,MODEL!$D$8:$D$1196),0),AH383)</f>
        <v>2.5791010718642426E-2</v>
      </c>
      <c r="AI382" s="271">
        <f t="shared" ca="1" si="19"/>
        <v>2.5066715805103419E-16</v>
      </c>
    </row>
    <row r="383" spans="2:35" x14ac:dyDescent="0.25">
      <c r="B383" s="103" t="s">
        <v>747</v>
      </c>
      <c r="C383" s="98" t="s">
        <v>677</v>
      </c>
      <c r="D383" s="98" t="s">
        <v>674</v>
      </c>
      <c r="E383" s="98">
        <v>63</v>
      </c>
      <c r="F383" s="98" t="str">
        <f t="shared" si="17"/>
        <v>AccMN63</v>
      </c>
      <c r="G383" s="11">
        <v>2.1568490000000002E-3</v>
      </c>
      <c r="H383" s="11">
        <v>99999</v>
      </c>
      <c r="I383" s="14">
        <v>99999</v>
      </c>
      <c r="AE383" s="7">
        <v>377</v>
      </c>
      <c r="AF383" s="23">
        <f>_xlfn.IFNA(VLOOKUP(AE383,MODEL!$D$8:$H$1196,5,FALSE),AF384-1/12)</f>
        <v>64</v>
      </c>
      <c r="AG383" s="97">
        <f t="shared" si="18"/>
        <v>64</v>
      </c>
      <c r="AH383" s="23" cm="1">
        <f t="array" ref="AH383">_xlfn.IFNA(INDEX(MODEL!$AT$8:$AT$1196,MATCH(AE383,MODEL!$D$8:$D$1196),0),AH384)</f>
        <v>2.5462341872650219E-2</v>
      </c>
      <c r="AI383" s="271">
        <f t="shared" ca="1" si="19"/>
        <v>2.4747277042258702E-16</v>
      </c>
    </row>
    <row r="384" spans="2:35" x14ac:dyDescent="0.25">
      <c r="B384" s="103" t="s">
        <v>747</v>
      </c>
      <c r="C384" s="98" t="s">
        <v>677</v>
      </c>
      <c r="D384" s="98" t="s">
        <v>674</v>
      </c>
      <c r="E384" s="98">
        <v>64</v>
      </c>
      <c r="F384" s="98" t="str">
        <f t="shared" si="17"/>
        <v>AccMN64</v>
      </c>
      <c r="G384" s="11">
        <v>2.2109650000000001E-3</v>
      </c>
      <c r="H384" s="11">
        <v>99999</v>
      </c>
      <c r="I384" s="14">
        <v>99999</v>
      </c>
      <c r="AE384" s="7">
        <v>378</v>
      </c>
      <c r="AF384" s="23">
        <f>_xlfn.IFNA(VLOOKUP(AE384,MODEL!$D$8:$H$1196,5,FALSE),AF385-1/12)</f>
        <v>64.083333333333343</v>
      </c>
      <c r="AG384" s="97">
        <f t="shared" si="18"/>
        <v>64</v>
      </c>
      <c r="AH384" s="23" cm="1">
        <f t="array" ref="AH384">_xlfn.IFNA(INDEX(MODEL!$AT$8:$AT$1196,MATCH(AE384,MODEL!$D$8:$D$1196),0),AH385)</f>
        <v>2.5137861432126266E-2</v>
      </c>
      <c r="AI384" s="271">
        <f t="shared" ca="1" si="19"/>
        <v>2.443190906092366E-16</v>
      </c>
    </row>
    <row r="385" spans="2:35" x14ac:dyDescent="0.25">
      <c r="B385" s="103" t="s">
        <v>747</v>
      </c>
      <c r="C385" s="98" t="s">
        <v>677</v>
      </c>
      <c r="D385" s="98" t="s">
        <v>674</v>
      </c>
      <c r="E385" s="98">
        <v>65</v>
      </c>
      <c r="F385" s="98" t="str">
        <f t="shared" si="17"/>
        <v>AccMN65</v>
      </c>
      <c r="G385" s="11">
        <v>2.2702130000000001E-3</v>
      </c>
      <c r="H385" s="11">
        <v>99999</v>
      </c>
      <c r="I385" s="14">
        <v>99999</v>
      </c>
      <c r="AE385" s="7">
        <v>379</v>
      </c>
      <c r="AF385" s="23">
        <f>_xlfn.IFNA(VLOOKUP(AE385,MODEL!$D$8:$H$1196,5,FALSE),AF386-1/12)</f>
        <v>64.166666666666671</v>
      </c>
      <c r="AG385" s="97">
        <f t="shared" si="18"/>
        <v>64</v>
      </c>
      <c r="AH385" s="23" cm="1">
        <f t="array" ref="AH385">_xlfn.IFNA(INDEX(MODEL!$AT$8:$AT$1196,MATCH(AE385,MODEL!$D$8:$D$1196),0),AH386)</f>
        <v>2.4817516021946706E-2</v>
      </c>
      <c r="AI385" s="271">
        <f t="shared" ca="1" si="19"/>
        <v>2.412055998492037E-16</v>
      </c>
    </row>
    <row r="386" spans="2:35" x14ac:dyDescent="0.25">
      <c r="B386" s="103" t="s">
        <v>747</v>
      </c>
      <c r="C386" s="98" t="s">
        <v>677</v>
      </c>
      <c r="D386" s="98" t="s">
        <v>674</v>
      </c>
      <c r="E386" s="98">
        <v>66</v>
      </c>
      <c r="F386" s="98" t="str">
        <f t="shared" si="17"/>
        <v>AccMN66</v>
      </c>
      <c r="G386" s="11">
        <v>2.3368899999999999E-3</v>
      </c>
      <c r="H386" s="11">
        <v>99999</v>
      </c>
      <c r="I386" s="14">
        <v>99999</v>
      </c>
      <c r="AE386" s="7">
        <v>380</v>
      </c>
      <c r="AF386" s="23">
        <f>_xlfn.IFNA(VLOOKUP(AE386,MODEL!$D$8:$H$1196,5,FALSE),AF387-1/12)</f>
        <v>64.25</v>
      </c>
      <c r="AG386" s="97">
        <f t="shared" si="18"/>
        <v>64</v>
      </c>
      <c r="AH386" s="23" cm="1">
        <f t="array" ref="AH386">_xlfn.IFNA(INDEX(MODEL!$AT$8:$AT$1196,MATCH(AE386,MODEL!$D$8:$D$1196),0),AH387)</f>
        <v>2.4501252947175835E-2</v>
      </c>
      <c r="AI386" s="271">
        <f t="shared" ca="1" si="19"/>
        <v>2.3813178599157179E-16</v>
      </c>
    </row>
    <row r="387" spans="2:35" x14ac:dyDescent="0.25">
      <c r="B387" s="103" t="s">
        <v>747</v>
      </c>
      <c r="C387" s="98" t="s">
        <v>677</v>
      </c>
      <c r="D387" s="98" t="s">
        <v>674</v>
      </c>
      <c r="E387" s="98">
        <v>67</v>
      </c>
      <c r="F387" s="98" t="str">
        <f t="shared" si="17"/>
        <v>AccMN67</v>
      </c>
      <c r="G387" s="11">
        <v>2.4118059999999998E-3</v>
      </c>
      <c r="H387" s="11">
        <v>99999</v>
      </c>
      <c r="I387" s="14">
        <v>99999</v>
      </c>
      <c r="AE387" s="7">
        <v>381</v>
      </c>
      <c r="AF387" s="23">
        <f>_xlfn.IFNA(VLOOKUP(AE387,MODEL!$D$8:$H$1196,5,FALSE),AF388-1/12)</f>
        <v>64.333333333333343</v>
      </c>
      <c r="AG387" s="97">
        <f t="shared" si="18"/>
        <v>64</v>
      </c>
      <c r="AH387" s="23" cm="1">
        <f t="array" ref="AH387">_xlfn.IFNA(INDEX(MODEL!$AT$8:$AT$1196,MATCH(AE387,MODEL!$D$8:$D$1196),0),AH388)</f>
        <v>2.4189020184398117E-2</v>
      </c>
      <c r="AI387" s="271">
        <f t="shared" ca="1" si="19"/>
        <v>2.3509714341204152E-16</v>
      </c>
    </row>
    <row r="388" spans="2:35" x14ac:dyDescent="0.25">
      <c r="B388" s="103" t="s">
        <v>747</v>
      </c>
      <c r="C388" s="98" t="s">
        <v>677</v>
      </c>
      <c r="D388" s="98" t="s">
        <v>674</v>
      </c>
      <c r="E388" s="98">
        <v>68</v>
      </c>
      <c r="F388" s="98" t="str">
        <f t="shared" si="17"/>
        <v>AccMN68</v>
      </c>
      <c r="G388" s="11">
        <v>2.4942039999999999E-3</v>
      </c>
      <c r="H388" s="11">
        <v>99999</v>
      </c>
      <c r="I388" s="14">
        <v>99999</v>
      </c>
      <c r="AE388" s="7">
        <v>382</v>
      </c>
      <c r="AF388" s="23">
        <f>_xlfn.IFNA(VLOOKUP(AE388,MODEL!$D$8:$H$1196,5,FALSE),AF389-1/12)</f>
        <v>64.416666666666671</v>
      </c>
      <c r="AG388" s="97">
        <f t="shared" si="18"/>
        <v>64</v>
      </c>
      <c r="AH388" s="23" cm="1">
        <f t="array" ref="AH388">_xlfn.IFNA(INDEX(MODEL!$AT$8:$AT$1196,MATCH(AE388,MODEL!$D$8:$D$1196),0),AH389)</f>
        <v>2.3880766373160632E-2</v>
      </c>
      <c r="AI388" s="271">
        <f t="shared" ca="1" si="19"/>
        <v>2.3210117292975841E-16</v>
      </c>
    </row>
    <row r="389" spans="2:35" x14ac:dyDescent="0.25">
      <c r="B389" s="103" t="s">
        <v>747</v>
      </c>
      <c r="C389" s="98" t="s">
        <v>677</v>
      </c>
      <c r="D389" s="98" t="s">
        <v>674</v>
      </c>
      <c r="E389" s="98">
        <v>69</v>
      </c>
      <c r="F389" s="98" t="str">
        <f t="shared" si="17"/>
        <v>AccMN69</v>
      </c>
      <c r="G389" s="11">
        <v>2.5823970000000002E-3</v>
      </c>
      <c r="H389" s="11">
        <v>99999</v>
      </c>
      <c r="I389" s="14">
        <v>99999</v>
      </c>
      <c r="AE389" s="7">
        <v>383</v>
      </c>
      <c r="AF389" s="23">
        <f>_xlfn.IFNA(VLOOKUP(AE389,MODEL!$D$8:$H$1196,5,FALSE),AF390-1/12)</f>
        <v>64.5</v>
      </c>
      <c r="AG389" s="97">
        <f t="shared" si="18"/>
        <v>64</v>
      </c>
      <c r="AH389" s="23" cm="1">
        <f t="array" ref="AH389">_xlfn.IFNA(INDEX(MODEL!$AT$8:$AT$1196,MATCH(AE389,MODEL!$D$8:$D$1196),0),AH390)</f>
        <v>2.3576440807524583E-2</v>
      </c>
      <c r="AI389" s="271">
        <f t="shared" ca="1" si="19"/>
        <v>2.2914338172520039E-16</v>
      </c>
    </row>
    <row r="390" spans="2:35" x14ac:dyDescent="0.25">
      <c r="B390" s="103" t="s">
        <v>747</v>
      </c>
      <c r="C390" s="98" t="s">
        <v>677</v>
      </c>
      <c r="D390" s="98" t="s">
        <v>674</v>
      </c>
      <c r="E390" s="98">
        <v>70</v>
      </c>
      <c r="F390" s="98" t="str">
        <f t="shared" ref="F390:F453" si="20">B390&amp;C390&amp;D390&amp;E390</f>
        <v>AccMN70</v>
      </c>
      <c r="G390" s="11">
        <v>2.674493E-3</v>
      </c>
      <c r="H390" s="11">
        <v>99999</v>
      </c>
      <c r="I390" s="14">
        <v>99999</v>
      </c>
      <c r="AE390" s="7">
        <v>384</v>
      </c>
      <c r="AF390" s="23">
        <f>_xlfn.IFNA(VLOOKUP(AE390,MODEL!$D$8:$H$1196,5,FALSE),AF391-1/12)</f>
        <v>64.583333333333343</v>
      </c>
      <c r="AG390" s="97">
        <f t="shared" ref="AG390:AG453" si="21">ROUNDDOWN(AF390,0)</f>
        <v>64</v>
      </c>
      <c r="AH390" s="23" cm="1">
        <f t="array" ref="AH390">_xlfn.IFNA(INDEX(MODEL!$AT$8:$AT$1196,MATCH(AE390,MODEL!$D$8:$D$1196),0),AH391)</f>
        <v>2.3275993427724469E-2</v>
      </c>
      <c r="AI390" s="271">
        <f t="shared" ref="AI390:AI453" ca="1" si="22">IF(OR(IFERROR(AH390,0)=0,AE390&lt;=WOPBrthWP),0,IF(AG390&gt;60,AI389*AH390/AH389,AI389*AH389/AH390)
+VLOOKUP(MIN(MAX(AC$6:AC$126),AG390),Tbl_Births,2,FALSE)/12
-IF(AE390&lt;=WOPBrthWP+WOPBrthPer,0,VLOOKUP(MIN(MAX(AC$6:AC$126),OFFSET(AG390,-WOPBrthPer,0)),Tbl_Births,2,FALSE)/12*OFFSET(AH390,-WOPBrthPer,0)/AH390))</f>
        <v>2.2622328325911208E-16</v>
      </c>
    </row>
    <row r="391" spans="2:35" x14ac:dyDescent="0.25">
      <c r="B391" s="103" t="s">
        <v>747</v>
      </c>
      <c r="C391" s="98" t="s">
        <v>677</v>
      </c>
      <c r="D391" s="98" t="s">
        <v>674</v>
      </c>
      <c r="E391" s="98">
        <v>71</v>
      </c>
      <c r="F391" s="98" t="str">
        <f t="shared" si="20"/>
        <v>AccMN71</v>
      </c>
      <c r="G391" s="11">
        <v>2.768894E-3</v>
      </c>
      <c r="H391" s="11">
        <v>99999</v>
      </c>
      <c r="I391" s="14">
        <v>99999</v>
      </c>
      <c r="AE391" s="7">
        <v>385</v>
      </c>
      <c r="AF391" s="23">
        <f>_xlfn.IFNA(VLOOKUP(AE391,MODEL!$D$8:$H$1196,5,FALSE),AF392-1/12)</f>
        <v>64.666666666666671</v>
      </c>
      <c r="AG391" s="97">
        <f t="shared" si="21"/>
        <v>64</v>
      </c>
      <c r="AH391" s="23" cm="1">
        <f t="array" ref="AH391">_xlfn.IFNA(INDEX(MODEL!$AT$8:$AT$1196,MATCH(AE391,MODEL!$D$8:$D$1196),0),AH392)</f>
        <v>2.2979374811933555E-2</v>
      </c>
      <c r="AI391" s="271">
        <f t="shared" ca="1" si="22"/>
        <v>2.2334039719247197E-16</v>
      </c>
    </row>
    <row r="392" spans="2:35" x14ac:dyDescent="0.25">
      <c r="B392" s="103" t="s">
        <v>747</v>
      </c>
      <c r="C392" s="98" t="s">
        <v>677</v>
      </c>
      <c r="D392" s="98" t="s">
        <v>674</v>
      </c>
      <c r="E392" s="98">
        <v>72</v>
      </c>
      <c r="F392" s="98" t="str">
        <f t="shared" si="20"/>
        <v>AccMN72</v>
      </c>
      <c r="G392" s="11">
        <v>2.8644959999999998E-3</v>
      </c>
      <c r="H392" s="11">
        <v>99999</v>
      </c>
      <c r="I392" s="14">
        <v>99999</v>
      </c>
      <c r="AE392" s="7">
        <v>386</v>
      </c>
      <c r="AF392" s="23">
        <f>_xlfn.IFNA(VLOOKUP(AE392,MODEL!$D$8:$H$1196,5,FALSE),AF393-1/12)</f>
        <v>64.75</v>
      </c>
      <c r="AG392" s="97">
        <f t="shared" si="21"/>
        <v>64</v>
      </c>
      <c r="AH392" s="23" cm="1">
        <f t="array" ref="AH392">_xlfn.IFNA(INDEX(MODEL!$AT$8:$AT$1196,MATCH(AE392,MODEL!$D$8:$D$1196),0),AH393)</f>
        <v>2.2686536168134246E-2</v>
      </c>
      <c r="AI392" s="271">
        <f t="shared" ca="1" si="22"/>
        <v>2.2049424930747914E-16</v>
      </c>
    </row>
    <row r="393" spans="2:35" x14ac:dyDescent="0.25">
      <c r="B393" s="103" t="s">
        <v>747</v>
      </c>
      <c r="C393" s="98" t="s">
        <v>677</v>
      </c>
      <c r="D393" s="98" t="s">
        <v>674</v>
      </c>
      <c r="E393" s="98">
        <v>73</v>
      </c>
      <c r="F393" s="98" t="str">
        <f t="shared" si="20"/>
        <v>AccMN73</v>
      </c>
      <c r="G393" s="11">
        <v>2.96065E-3</v>
      </c>
      <c r="H393" s="11">
        <v>99999</v>
      </c>
      <c r="I393" s="14">
        <v>99999</v>
      </c>
      <c r="AE393" s="7">
        <v>387</v>
      </c>
      <c r="AF393" s="23">
        <f>_xlfn.IFNA(VLOOKUP(AE393,MODEL!$D$8:$H$1196,5,FALSE),AF394-1/12)</f>
        <v>64.833333333333343</v>
      </c>
      <c r="AG393" s="97">
        <f t="shared" si="21"/>
        <v>64</v>
      </c>
      <c r="AH393" s="23" cm="1">
        <f t="array" ref="AH393">_xlfn.IFNA(INDEX(MODEL!$AT$8:$AT$1196,MATCH(AE393,MODEL!$D$8:$D$1196),0),AH394)</f>
        <v>2.2397429326092129E-2</v>
      </c>
      <c r="AI393" s="271">
        <f t="shared" ca="1" si="22"/>
        <v>2.1768437142954765E-16</v>
      </c>
    </row>
    <row r="394" spans="2:35" x14ac:dyDescent="0.25">
      <c r="B394" s="103" t="s">
        <v>747</v>
      </c>
      <c r="C394" s="98" t="s">
        <v>677</v>
      </c>
      <c r="D394" s="98" t="s">
        <v>674</v>
      </c>
      <c r="E394" s="98">
        <v>74</v>
      </c>
      <c r="F394" s="98" t="str">
        <f t="shared" si="20"/>
        <v>AccMN74</v>
      </c>
      <c r="G394" s="11">
        <v>3.057031E-3</v>
      </c>
      <c r="H394" s="11">
        <v>99999</v>
      </c>
      <c r="I394" s="14">
        <v>99999</v>
      </c>
      <c r="AE394" s="7">
        <v>388</v>
      </c>
      <c r="AF394" s="23">
        <f>_xlfn.IFNA(VLOOKUP(AE394,MODEL!$D$8:$H$1196,5,FALSE),AF395-1/12)</f>
        <v>64.916666666666671</v>
      </c>
      <c r="AG394" s="97">
        <f t="shared" si="21"/>
        <v>64</v>
      </c>
      <c r="AH394" s="23" cm="1">
        <f t="array" ref="AH394">_xlfn.IFNA(INDEX(MODEL!$AT$8:$AT$1196,MATCH(AE394,MODEL!$D$8:$D$1196),0),AH395)</f>
        <v>2.2112006729432209E-2</v>
      </c>
      <c r="AI394" s="271">
        <f t="shared" ca="1" si="22"/>
        <v>2.1491030135029429E-16</v>
      </c>
    </row>
    <row r="395" spans="2:35" x14ac:dyDescent="0.25">
      <c r="B395" s="103" t="s">
        <v>747</v>
      </c>
      <c r="C395" s="98" t="s">
        <v>677</v>
      </c>
      <c r="D395" s="98" t="s">
        <v>674</v>
      </c>
      <c r="E395" s="98">
        <v>75</v>
      </c>
      <c r="F395" s="98" t="str">
        <f t="shared" si="20"/>
        <v>AccMN75</v>
      </c>
      <c r="G395" s="11">
        <v>3.1534929999999998E-3</v>
      </c>
      <c r="H395" s="11">
        <v>99999</v>
      </c>
      <c r="I395" s="14">
        <v>99999</v>
      </c>
      <c r="AE395" s="7">
        <v>389</v>
      </c>
      <c r="AF395" s="23">
        <f>_xlfn.IFNA(VLOOKUP(AE395,MODEL!$D$8:$H$1196,5,FALSE),AF396-1/12)</f>
        <v>65</v>
      </c>
      <c r="AG395" s="97">
        <f t="shared" si="21"/>
        <v>65</v>
      </c>
      <c r="AH395" s="23" cm="1">
        <f t="array" ref="AH395">_xlfn.IFNA(INDEX(MODEL!$AT$8:$AT$1196,MATCH(AE395,MODEL!$D$8:$D$1196),0),AH396)</f>
        <v>2.1818336845092198E-2</v>
      </c>
      <c r="AI395" s="271">
        <f t="shared" ca="1" si="22"/>
        <v>2.1205607449909621E-16</v>
      </c>
    </row>
    <row r="396" spans="2:35" x14ac:dyDescent="0.25">
      <c r="B396" s="103" t="s">
        <v>747</v>
      </c>
      <c r="C396" s="98" t="s">
        <v>677</v>
      </c>
      <c r="D396" s="98" t="s">
        <v>674</v>
      </c>
      <c r="E396" s="98">
        <v>76</v>
      </c>
      <c r="F396" s="98" t="str">
        <f t="shared" si="20"/>
        <v>AccMN76</v>
      </c>
      <c r="G396" s="11">
        <v>3.2499819999999998E-3</v>
      </c>
      <c r="H396" s="11">
        <v>99999</v>
      </c>
      <c r="I396" s="14">
        <v>99999</v>
      </c>
      <c r="AE396" s="7">
        <v>390</v>
      </c>
      <c r="AF396" s="23">
        <f>_xlfn.IFNA(VLOOKUP(AE396,MODEL!$D$8:$H$1196,5,FALSE),AF397-1/12)</f>
        <v>65.083333333333343</v>
      </c>
      <c r="AG396" s="97">
        <f t="shared" si="21"/>
        <v>65</v>
      </c>
      <c r="AH396" s="23" cm="1">
        <f t="array" ref="AH396">_xlfn.IFNA(INDEX(MODEL!$AT$8:$AT$1196,MATCH(AE396,MODEL!$D$8:$D$1196),0),AH397)</f>
        <v>2.152856719477543E-2</v>
      </c>
      <c r="AI396" s="271">
        <f t="shared" ca="1" si="22"/>
        <v>2.0923975467639754E-16</v>
      </c>
    </row>
    <row r="397" spans="2:35" x14ac:dyDescent="0.25">
      <c r="B397" s="103" t="s">
        <v>747</v>
      </c>
      <c r="C397" s="98" t="s">
        <v>677</v>
      </c>
      <c r="D397" s="98" t="s">
        <v>674</v>
      </c>
      <c r="E397" s="98">
        <v>77</v>
      </c>
      <c r="F397" s="98" t="str">
        <f t="shared" si="20"/>
        <v>AccMN77</v>
      </c>
      <c r="G397" s="11">
        <v>3.346478E-3</v>
      </c>
      <c r="H397" s="11">
        <v>99999</v>
      </c>
      <c r="I397" s="14">
        <v>99999</v>
      </c>
      <c r="AE397" s="7">
        <v>391</v>
      </c>
      <c r="AF397" s="23">
        <f>_xlfn.IFNA(VLOOKUP(AE397,MODEL!$D$8:$H$1196,5,FALSE),AF398-1/12)</f>
        <v>65.166666666666671</v>
      </c>
      <c r="AG397" s="97">
        <f t="shared" si="21"/>
        <v>65</v>
      </c>
      <c r="AH397" s="23" cm="1">
        <f t="array" ref="AH397">_xlfn.IFNA(INDEX(MODEL!$AT$8:$AT$1196,MATCH(AE397,MODEL!$D$8:$D$1196),0),AH398)</f>
        <v>2.1242645979416871E-2</v>
      </c>
      <c r="AI397" s="271">
        <f t="shared" ca="1" si="22"/>
        <v>2.0646083843839911E-16</v>
      </c>
    </row>
    <row r="398" spans="2:35" x14ac:dyDescent="0.25">
      <c r="B398" s="103" t="s">
        <v>747</v>
      </c>
      <c r="C398" s="98" t="s">
        <v>677</v>
      </c>
      <c r="D398" s="98" t="s">
        <v>674</v>
      </c>
      <c r="E398" s="98">
        <v>78</v>
      </c>
      <c r="F398" s="98" t="str">
        <f t="shared" si="20"/>
        <v>AccMN78</v>
      </c>
      <c r="G398" s="11">
        <v>3.4429769999999998E-3</v>
      </c>
      <c r="H398" s="11">
        <v>99999</v>
      </c>
      <c r="I398" s="14">
        <v>99999</v>
      </c>
      <c r="AE398" s="7">
        <v>392</v>
      </c>
      <c r="AF398" s="23">
        <f>_xlfn.IFNA(VLOOKUP(AE398,MODEL!$D$8:$H$1196,5,FALSE),AF399-1/12)</f>
        <v>65.25</v>
      </c>
      <c r="AG398" s="97">
        <f t="shared" si="21"/>
        <v>65</v>
      </c>
      <c r="AH398" s="23" cm="1">
        <f t="array" ref="AH398">_xlfn.IFNA(INDEX(MODEL!$AT$8:$AT$1196,MATCH(AE398,MODEL!$D$8:$D$1196),0),AH399)</f>
        <v>2.0960522087895641E-2</v>
      </c>
      <c r="AI398" s="271">
        <f t="shared" ca="1" si="22"/>
        <v>2.0371882902754624E-16</v>
      </c>
    </row>
    <row r="399" spans="2:35" x14ac:dyDescent="0.25">
      <c r="B399" s="103" t="s">
        <v>747</v>
      </c>
      <c r="C399" s="98" t="s">
        <v>677</v>
      </c>
      <c r="D399" s="98" t="s">
        <v>674</v>
      </c>
      <c r="E399" s="98">
        <v>79</v>
      </c>
      <c r="F399" s="98" t="str">
        <f t="shared" si="20"/>
        <v>AccMN79</v>
      </c>
      <c r="G399" s="11">
        <v>3.5394749999999998E-3</v>
      </c>
      <c r="H399" s="11">
        <v>99999</v>
      </c>
      <c r="I399" s="14">
        <v>99999</v>
      </c>
      <c r="AE399" s="7">
        <v>393</v>
      </c>
      <c r="AF399" s="23">
        <f>_xlfn.IFNA(VLOOKUP(AE399,MODEL!$D$8:$H$1196,5,FALSE),AF400-1/12)</f>
        <v>65.333333333333343</v>
      </c>
      <c r="AG399" s="97">
        <f t="shared" si="21"/>
        <v>65</v>
      </c>
      <c r="AH399" s="23" cm="1">
        <f t="array" ref="AH399">_xlfn.IFNA(INDEX(MODEL!$AT$8:$AT$1196,MATCH(AE399,MODEL!$D$8:$D$1196),0),AH400)</f>
        <v>2.0682145087898382E-2</v>
      </c>
      <c r="AI399" s="271">
        <f t="shared" ca="1" si="22"/>
        <v>2.0101323628372846E-16</v>
      </c>
    </row>
    <row r="400" spans="2:35" x14ac:dyDescent="0.25">
      <c r="B400" s="103" t="s">
        <v>747</v>
      </c>
      <c r="C400" s="98" t="s">
        <v>677</v>
      </c>
      <c r="D400" s="98" t="s">
        <v>674</v>
      </c>
      <c r="E400" s="98">
        <v>80</v>
      </c>
      <c r="F400" s="98" t="str">
        <f t="shared" si="20"/>
        <v>AccMN80</v>
      </c>
      <c r="G400" s="11">
        <v>3.6359740000000002E-3</v>
      </c>
      <c r="H400" s="11">
        <v>99999</v>
      </c>
      <c r="I400" s="14">
        <v>99999</v>
      </c>
      <c r="AE400" s="7">
        <v>394</v>
      </c>
      <c r="AF400" s="23">
        <f>_xlfn.IFNA(VLOOKUP(AE400,MODEL!$D$8:$H$1196,5,FALSE),AF401-1/12)</f>
        <v>65.416666666666671</v>
      </c>
      <c r="AG400" s="97">
        <f t="shared" si="21"/>
        <v>65</v>
      </c>
      <c r="AH400" s="23" cm="1">
        <f t="array" ref="AH400">_xlfn.IFNA(INDEX(MODEL!$AT$8:$AT$1196,MATCH(AE400,MODEL!$D$8:$D$1196),0),AH401)</f>
        <v>2.0407465216904043E-2</v>
      </c>
      <c r="AI400" s="271">
        <f t="shared" ca="1" si="22"/>
        <v>1.9834357655665901E-16</v>
      </c>
    </row>
    <row r="401" spans="2:35" x14ac:dyDescent="0.25">
      <c r="B401" s="103" t="s">
        <v>747</v>
      </c>
      <c r="C401" s="98" t="s">
        <v>677</v>
      </c>
      <c r="D401" s="98" t="s">
        <v>674</v>
      </c>
      <c r="E401" s="98">
        <v>81</v>
      </c>
      <c r="F401" s="98" t="str">
        <f t="shared" si="20"/>
        <v>AccMN81</v>
      </c>
      <c r="G401" s="11">
        <v>3.732473E-3</v>
      </c>
      <c r="H401" s="11">
        <v>99999</v>
      </c>
      <c r="I401" s="14">
        <v>99999</v>
      </c>
      <c r="AE401" s="7">
        <v>395</v>
      </c>
      <c r="AF401" s="23">
        <f>_xlfn.IFNA(VLOOKUP(AE401,MODEL!$D$8:$H$1196,5,FALSE),AF402-1/12)</f>
        <v>65.5</v>
      </c>
      <c r="AG401" s="97">
        <f t="shared" si="21"/>
        <v>65</v>
      </c>
      <c r="AH401" s="23" cm="1">
        <f t="array" ref="AH401">_xlfn.IFNA(INDEX(MODEL!$AT$8:$AT$1196,MATCH(AE401,MODEL!$D$8:$D$1196),0),AH402)</f>
        <v>2.0136433373288333E-2</v>
      </c>
      <c r="AI401" s="271">
        <f t="shared" ca="1" si="22"/>
        <v>1.9570937261941763E-16</v>
      </c>
    </row>
    <row r="402" spans="2:35" x14ac:dyDescent="0.25">
      <c r="B402" s="103" t="s">
        <v>747</v>
      </c>
      <c r="C402" s="98" t="s">
        <v>677</v>
      </c>
      <c r="D402" s="98" t="s">
        <v>674</v>
      </c>
      <c r="E402" s="98">
        <v>82</v>
      </c>
      <c r="F402" s="98" t="str">
        <f t="shared" si="20"/>
        <v>AccMN82</v>
      </c>
      <c r="G402" s="11">
        <v>3.8289719999999999E-3</v>
      </c>
      <c r="H402" s="11">
        <v>99999</v>
      </c>
      <c r="I402" s="14">
        <v>99999</v>
      </c>
      <c r="AE402" s="7">
        <v>396</v>
      </c>
      <c r="AF402" s="23">
        <f>_xlfn.IFNA(VLOOKUP(AE402,MODEL!$D$8:$H$1196,5,FALSE),AF403-1/12)</f>
        <v>65.583333333333343</v>
      </c>
      <c r="AG402" s="97">
        <f t="shared" si="21"/>
        <v>65</v>
      </c>
      <c r="AH402" s="23" cm="1">
        <f t="array" ref="AH402">_xlfn.IFNA(INDEX(MODEL!$AT$8:$AT$1196,MATCH(AE402,MODEL!$D$8:$D$1196),0),AH403)</f>
        <v>1.9869001107546358E-2</v>
      </c>
      <c r="AI402" s="271">
        <f t="shared" ca="1" si="22"/>
        <v>1.9311015358314181E-16</v>
      </c>
    </row>
    <row r="403" spans="2:35" x14ac:dyDescent="0.25">
      <c r="B403" s="103" t="s">
        <v>747</v>
      </c>
      <c r="C403" s="98" t="s">
        <v>677</v>
      </c>
      <c r="D403" s="98" t="s">
        <v>674</v>
      </c>
      <c r="E403" s="98">
        <v>83</v>
      </c>
      <c r="F403" s="98" t="str">
        <f t="shared" si="20"/>
        <v>AccMN83</v>
      </c>
      <c r="G403" s="11">
        <v>3.9254709999999998E-3</v>
      </c>
      <c r="H403" s="11">
        <v>99999</v>
      </c>
      <c r="I403" s="14">
        <v>99999</v>
      </c>
      <c r="AE403" s="7">
        <v>397</v>
      </c>
      <c r="AF403" s="23">
        <f>_xlfn.IFNA(VLOOKUP(AE403,MODEL!$D$8:$H$1196,5,FALSE),AF404-1/12)</f>
        <v>65.666666666666671</v>
      </c>
      <c r="AG403" s="97">
        <f t="shared" si="21"/>
        <v>65</v>
      </c>
      <c r="AH403" s="23" cm="1">
        <f t="array" ref="AH403">_xlfn.IFNA(INDEX(MODEL!$AT$8:$AT$1196,MATCH(AE403,MODEL!$D$8:$D$1196),0),AH404)</f>
        <v>1.9605120613631795E-2</v>
      </c>
      <c r="AI403" s="271">
        <f t="shared" ca="1" si="22"/>
        <v>1.9054545481285073E-16</v>
      </c>
    </row>
    <row r="404" spans="2:35" x14ac:dyDescent="0.25">
      <c r="B404" s="103" t="s">
        <v>747</v>
      </c>
      <c r="C404" s="98" t="s">
        <v>677</v>
      </c>
      <c r="D404" s="98" t="s">
        <v>674</v>
      </c>
      <c r="E404" s="98">
        <v>84</v>
      </c>
      <c r="F404" s="98" t="str">
        <f t="shared" si="20"/>
        <v>AccMN84</v>
      </c>
      <c r="G404" s="11">
        <v>4.0219699999999997E-3</v>
      </c>
      <c r="H404" s="11">
        <v>99999</v>
      </c>
      <c r="I404" s="14">
        <v>99999</v>
      </c>
      <c r="AE404" s="7">
        <v>398</v>
      </c>
      <c r="AF404" s="23">
        <f>_xlfn.IFNA(VLOOKUP(AE404,MODEL!$D$8:$H$1196,5,FALSE),AF405-1/12)</f>
        <v>65.75</v>
      </c>
      <c r="AG404" s="97">
        <f t="shared" si="21"/>
        <v>65</v>
      </c>
      <c r="AH404" s="23" cm="1">
        <f t="array" ref="AH404">_xlfn.IFNA(INDEX(MODEL!$AT$8:$AT$1196,MATCH(AE404,MODEL!$D$8:$D$1196),0),AH405)</f>
        <v>1.9344744720411134E-2</v>
      </c>
      <c r="AI404" s="271">
        <f t="shared" ca="1" si="22"/>
        <v>1.880148178443877E-16</v>
      </c>
    </row>
    <row r="405" spans="2:35" x14ac:dyDescent="0.25">
      <c r="B405" s="103" t="s">
        <v>747</v>
      </c>
      <c r="C405" s="98" t="s">
        <v>677</v>
      </c>
      <c r="D405" s="98" t="s">
        <v>674</v>
      </c>
      <c r="E405" s="98">
        <v>85</v>
      </c>
      <c r="F405" s="98" t="str">
        <f t="shared" si="20"/>
        <v>AccMN85</v>
      </c>
      <c r="G405" s="11">
        <v>4.1184680000000001E-3</v>
      </c>
      <c r="H405" s="11">
        <v>99999</v>
      </c>
      <c r="I405" s="14">
        <v>99999</v>
      </c>
      <c r="AE405" s="7">
        <v>399</v>
      </c>
      <c r="AF405" s="23">
        <f>_xlfn.IFNA(VLOOKUP(AE405,MODEL!$D$8:$H$1196,5,FALSE),AF406-1/12)</f>
        <v>65.833333333333343</v>
      </c>
      <c r="AG405" s="97">
        <f t="shared" si="21"/>
        <v>65</v>
      </c>
      <c r="AH405" s="23" cm="1">
        <f t="array" ref="AH405">_xlfn.IFNA(INDEX(MODEL!$AT$8:$AT$1196,MATCH(AE405,MODEL!$D$8:$D$1196),0),AH406)</f>
        <v>1.9087826883231369E-2</v>
      </c>
      <c r="AI405" s="271">
        <f t="shared" ca="1" si="22"/>
        <v>1.8551779030246516E-16</v>
      </c>
    </row>
    <row r="406" spans="2:35" x14ac:dyDescent="0.25">
      <c r="B406" s="103" t="s">
        <v>747</v>
      </c>
      <c r="C406" s="98" t="s">
        <v>677</v>
      </c>
      <c r="D406" s="98" t="s">
        <v>674</v>
      </c>
      <c r="E406" s="98">
        <v>86</v>
      </c>
      <c r="F406" s="98" t="str">
        <f t="shared" si="20"/>
        <v>AccMN86</v>
      </c>
      <c r="G406" s="11">
        <v>4.2149639999999999E-3</v>
      </c>
      <c r="H406" s="11">
        <v>99999</v>
      </c>
      <c r="I406" s="14">
        <v>99999</v>
      </c>
      <c r="AE406" s="7">
        <v>400</v>
      </c>
      <c r="AF406" s="23">
        <f>_xlfn.IFNA(VLOOKUP(AE406,MODEL!$D$8:$H$1196,5,FALSE),AF407-1/12)</f>
        <v>65.916666666666671</v>
      </c>
      <c r="AG406" s="97">
        <f t="shared" si="21"/>
        <v>65</v>
      </c>
      <c r="AH406" s="23" cm="1">
        <f t="array" ref="AH406">_xlfn.IFNA(INDEX(MODEL!$AT$8:$AT$1196,MATCH(AE406,MODEL!$D$8:$D$1196),0),AH407)</f>
        <v>1.8834321175599716E-2</v>
      </c>
      <c r="AI406" s="271">
        <f t="shared" ca="1" si="22"/>
        <v>1.8305392581979832E-16</v>
      </c>
    </row>
    <row r="407" spans="2:35" x14ac:dyDescent="0.25">
      <c r="B407" s="103" t="s">
        <v>747</v>
      </c>
      <c r="C407" s="98" t="s">
        <v>677</v>
      </c>
      <c r="D407" s="98" t="s">
        <v>674</v>
      </c>
      <c r="E407" s="98">
        <v>87</v>
      </c>
      <c r="F407" s="98" t="str">
        <f t="shared" si="20"/>
        <v>AccMN87</v>
      </c>
      <c r="G407" s="11">
        <v>4.3114490000000002E-3</v>
      </c>
      <c r="H407" s="11">
        <v>99999</v>
      </c>
      <c r="I407" s="14">
        <v>99999</v>
      </c>
      <c r="AE407" s="7">
        <v>401</v>
      </c>
      <c r="AF407" s="23">
        <f>_xlfn.IFNA(VLOOKUP(AE407,MODEL!$D$8:$H$1196,5,FALSE),AF408-1/12)</f>
        <v>66</v>
      </c>
      <c r="AG407" s="97">
        <f t="shared" si="21"/>
        <v>66</v>
      </c>
      <c r="AH407" s="23" cm="1">
        <f t="array" ref="AH407">_xlfn.IFNA(INDEX(MODEL!$AT$8:$AT$1196,MATCH(AE407,MODEL!$D$8:$D$1196),0),AH408)</f>
        <v>1.8572493807959608E-2</v>
      </c>
      <c r="AI407" s="271">
        <f t="shared" ca="1" si="22"/>
        <v>1.8050918172805597E-16</v>
      </c>
    </row>
    <row r="408" spans="2:35" x14ac:dyDescent="0.25">
      <c r="B408" s="103" t="s">
        <v>747</v>
      </c>
      <c r="C408" s="98" t="s">
        <v>677</v>
      </c>
      <c r="D408" s="98" t="s">
        <v>674</v>
      </c>
      <c r="E408" s="98">
        <v>88</v>
      </c>
      <c r="F408" s="98" t="str">
        <f t="shared" si="20"/>
        <v>AccMN88</v>
      </c>
      <c r="G408" s="11">
        <v>4.407897E-3</v>
      </c>
      <c r="H408" s="11">
        <v>99999</v>
      </c>
      <c r="I408" s="14">
        <v>99999</v>
      </c>
      <c r="AE408" s="7">
        <v>402</v>
      </c>
      <c r="AF408" s="23">
        <f>_xlfn.IFNA(VLOOKUP(AE408,MODEL!$D$8:$H$1196,5,FALSE),AF409-1/12)</f>
        <v>66.083333333333343</v>
      </c>
      <c r="AG408" s="97">
        <f t="shared" si="21"/>
        <v>66</v>
      </c>
      <c r="AH408" s="23" cm="1">
        <f t="array" ref="AH408">_xlfn.IFNA(INDEX(MODEL!$AT$8:$AT$1196,MATCH(AE408,MODEL!$D$8:$D$1196),0),AH409)</f>
        <v>1.8314306261994318E-2</v>
      </c>
      <c r="AI408" s="271">
        <f t="shared" ca="1" si="22"/>
        <v>1.7799981367353031E-16</v>
      </c>
    </row>
    <row r="409" spans="2:35" x14ac:dyDescent="0.25">
      <c r="B409" s="103" t="s">
        <v>747</v>
      </c>
      <c r="C409" s="98" t="s">
        <v>677</v>
      </c>
      <c r="D409" s="98" t="s">
        <v>674</v>
      </c>
      <c r="E409" s="98">
        <v>89</v>
      </c>
      <c r="F409" s="98" t="str">
        <f t="shared" si="20"/>
        <v>AccMN89</v>
      </c>
      <c r="G409" s="11">
        <v>4.5042290000000002E-3</v>
      </c>
      <c r="H409" s="11">
        <v>99999</v>
      </c>
      <c r="I409" s="14">
        <v>99999</v>
      </c>
      <c r="AE409" s="7">
        <v>403</v>
      </c>
      <c r="AF409" s="23">
        <f>_xlfn.IFNA(VLOOKUP(AE409,MODEL!$D$8:$H$1196,5,FALSE),AF410-1/12)</f>
        <v>66.166666666666671</v>
      </c>
      <c r="AG409" s="97">
        <f t="shared" si="21"/>
        <v>66</v>
      </c>
      <c r="AH409" s="23" cm="1">
        <f t="array" ref="AH409">_xlfn.IFNA(INDEX(MODEL!$AT$8:$AT$1196,MATCH(AE409,MODEL!$D$8:$D$1196),0),AH410)</f>
        <v>1.8059707938326303E-2</v>
      </c>
      <c r="AI409" s="271">
        <f t="shared" ca="1" si="22"/>
        <v>1.7552532987238604E-16</v>
      </c>
    </row>
    <row r="410" spans="2:35" x14ac:dyDescent="0.25">
      <c r="B410" s="103" t="s">
        <v>747</v>
      </c>
      <c r="C410" s="98" t="s">
        <v>677</v>
      </c>
      <c r="D410" s="98" t="s">
        <v>674</v>
      </c>
      <c r="E410" s="98">
        <v>90</v>
      </c>
      <c r="F410" s="98" t="str">
        <f t="shared" si="20"/>
        <v>AccMN90</v>
      </c>
      <c r="G410" s="11">
        <v>4.6002409999999997E-3</v>
      </c>
      <c r="H410" s="11">
        <v>99999</v>
      </c>
      <c r="I410" s="14">
        <v>99999</v>
      </c>
      <c r="AE410" s="7">
        <v>404</v>
      </c>
      <c r="AF410" s="23">
        <f>_xlfn.IFNA(VLOOKUP(AE410,MODEL!$D$8:$H$1196,5,FALSE),AF411-1/12)</f>
        <v>66.25</v>
      </c>
      <c r="AG410" s="97">
        <f t="shared" si="21"/>
        <v>66</v>
      </c>
      <c r="AH410" s="23" cm="1">
        <f t="array" ref="AH410">_xlfn.IFNA(INDEX(MODEL!$AT$8:$AT$1196,MATCH(AE410,MODEL!$D$8:$D$1196),0),AH411)</f>
        <v>1.7808648940990785E-2</v>
      </c>
      <c r="AI410" s="271">
        <f t="shared" ca="1" si="22"/>
        <v>1.7308524537737448E-16</v>
      </c>
    </row>
    <row r="411" spans="2:35" x14ac:dyDescent="0.25">
      <c r="B411" s="103" t="s">
        <v>747</v>
      </c>
      <c r="C411" s="98" t="s">
        <v>677</v>
      </c>
      <c r="D411" s="98" t="s">
        <v>674</v>
      </c>
      <c r="E411" s="98">
        <v>91</v>
      </c>
      <c r="F411" s="98" t="str">
        <f t="shared" si="20"/>
        <v>AccMN91</v>
      </c>
      <c r="G411" s="11">
        <v>4.6954789999999998E-3</v>
      </c>
      <c r="H411" s="11">
        <v>99999</v>
      </c>
      <c r="I411" s="14">
        <v>99999</v>
      </c>
      <c r="AE411" s="7">
        <v>405</v>
      </c>
      <c r="AF411" s="23">
        <f>_xlfn.IFNA(VLOOKUP(AE411,MODEL!$D$8:$H$1196,5,FALSE),AF412-1/12)</f>
        <v>66.333333333333343</v>
      </c>
      <c r="AG411" s="97">
        <f t="shared" si="21"/>
        <v>66</v>
      </c>
      <c r="AH411" s="23" cm="1">
        <f t="array" ref="AH411">_xlfn.IFNA(INDEX(MODEL!$AT$8:$AT$1196,MATCH(AE411,MODEL!$D$8:$D$1196),0),AH412)</f>
        <v>1.7561080067657182E-2</v>
      </c>
      <c r="AI411" s="271">
        <f t="shared" ca="1" si="22"/>
        <v>1.7067908198279396E-16</v>
      </c>
    </row>
    <row r="412" spans="2:35" x14ac:dyDescent="0.25">
      <c r="B412" s="103" t="s">
        <v>747</v>
      </c>
      <c r="C412" s="98" t="s">
        <v>677</v>
      </c>
      <c r="D412" s="98" t="s">
        <v>674</v>
      </c>
      <c r="E412" s="98">
        <v>92</v>
      </c>
      <c r="F412" s="98" t="str">
        <f t="shared" si="20"/>
        <v>AccMN92</v>
      </c>
      <c r="G412" s="11">
        <v>4.7890770000000001E-3</v>
      </c>
      <c r="H412" s="11">
        <v>99999</v>
      </c>
      <c r="I412" s="14">
        <v>99999</v>
      </c>
      <c r="AE412" s="7">
        <v>406</v>
      </c>
      <c r="AF412" s="23">
        <f>_xlfn.IFNA(VLOOKUP(AE412,MODEL!$D$8:$H$1196,5,FALSE),AF413-1/12)</f>
        <v>66.416666666666671</v>
      </c>
      <c r="AG412" s="97">
        <f t="shared" si="21"/>
        <v>66</v>
      </c>
      <c r="AH412" s="23" cm="1">
        <f t="array" ref="AH412">_xlfn.IFNA(INDEX(MODEL!$AT$8:$AT$1196,MATCH(AE412,MODEL!$D$8:$D$1196),0),AH413)</f>
        <v>1.7316952799986466E-2</v>
      </c>
      <c r="AI412" s="271">
        <f t="shared" ca="1" si="22"/>
        <v>1.6830636813077151E-16</v>
      </c>
    </row>
    <row r="413" spans="2:35" x14ac:dyDescent="0.25">
      <c r="B413" s="103" t="s">
        <v>747</v>
      </c>
      <c r="C413" s="98" t="s">
        <v>677</v>
      </c>
      <c r="D413" s="98" t="s">
        <v>674</v>
      </c>
      <c r="E413" s="98">
        <v>93</v>
      </c>
      <c r="F413" s="98" t="str">
        <f t="shared" si="20"/>
        <v>AccMN93</v>
      </c>
      <c r="G413" s="11">
        <v>4.8796580000000003E-3</v>
      </c>
      <c r="H413" s="11">
        <v>99999</v>
      </c>
      <c r="I413" s="14">
        <v>99999</v>
      </c>
      <c r="AE413" s="7">
        <v>407</v>
      </c>
      <c r="AF413" s="23">
        <f>_xlfn.IFNA(VLOOKUP(AE413,MODEL!$D$8:$H$1196,5,FALSE),AF414-1/12)</f>
        <v>66.5</v>
      </c>
      <c r="AG413" s="97">
        <f t="shared" si="21"/>
        <v>66</v>
      </c>
      <c r="AH413" s="23" cm="1">
        <f t="array" ref="AH413">_xlfn.IFNA(INDEX(MODEL!$AT$8:$AT$1196,MATCH(AE413,MODEL!$D$8:$D$1196),0),AH414)</f>
        <v>1.7076219294122584E-2</v>
      </c>
      <c r="AI413" s="271">
        <f t="shared" ca="1" si="22"/>
        <v>1.6596663881884722E-16</v>
      </c>
    </row>
    <row r="414" spans="2:35" x14ac:dyDescent="0.25">
      <c r="B414" s="103" t="s">
        <v>747</v>
      </c>
      <c r="C414" s="98" t="s">
        <v>677</v>
      </c>
      <c r="D414" s="98" t="s">
        <v>674</v>
      </c>
      <c r="E414" s="98">
        <v>94</v>
      </c>
      <c r="F414" s="98" t="str">
        <f t="shared" si="20"/>
        <v>AccMN94</v>
      </c>
      <c r="G414" s="11">
        <v>4.9653939999999997E-3</v>
      </c>
      <c r="H414" s="11">
        <v>99999</v>
      </c>
      <c r="I414" s="14">
        <v>99999</v>
      </c>
      <c r="AE414" s="7">
        <v>408</v>
      </c>
      <c r="AF414" s="23">
        <f>_xlfn.IFNA(VLOOKUP(AE414,MODEL!$D$8:$H$1196,5,FALSE),AF415-1/12)</f>
        <v>66.583333333333343</v>
      </c>
      <c r="AG414" s="97">
        <f t="shared" si="21"/>
        <v>66</v>
      </c>
      <c r="AH414" s="23" cm="1">
        <f t="array" ref="AH414">_xlfn.IFNA(INDEX(MODEL!$AT$8:$AT$1196,MATCH(AE414,MODEL!$D$8:$D$1196),0),AH415)</f>
        <v>1.6838832371316063E-2</v>
      </c>
      <c r="AI414" s="271">
        <f t="shared" ca="1" si="22"/>
        <v>1.6365943550884359E-16</v>
      </c>
    </row>
    <row r="415" spans="2:35" x14ac:dyDescent="0.25">
      <c r="B415" s="103" t="s">
        <v>747</v>
      </c>
      <c r="C415" s="98" t="s">
        <v>677</v>
      </c>
      <c r="D415" s="98" t="s">
        <v>674</v>
      </c>
      <c r="E415" s="98">
        <v>95</v>
      </c>
      <c r="F415" s="98" t="str">
        <f t="shared" si="20"/>
        <v>AccMN95</v>
      </c>
      <c r="G415" s="11">
        <v>5.0443349999999996E-3</v>
      </c>
      <c r="H415" s="11">
        <v>99999</v>
      </c>
      <c r="I415" s="14">
        <v>99999</v>
      </c>
      <c r="AE415" s="7">
        <v>409</v>
      </c>
      <c r="AF415" s="23">
        <f>_xlfn.IFNA(VLOOKUP(AE415,MODEL!$D$8:$H$1196,5,FALSE),AF416-1/12)</f>
        <v>66.666666666666671</v>
      </c>
      <c r="AG415" s="97">
        <f t="shared" si="21"/>
        <v>66</v>
      </c>
      <c r="AH415" s="23" cm="1">
        <f t="array" ref="AH415">_xlfn.IFNA(INDEX(MODEL!$AT$8:$AT$1196,MATCH(AE415,MODEL!$D$8:$D$1196),0),AH416)</f>
        <v>1.6604745508677955E-2</v>
      </c>
      <c r="AI415" s="271">
        <f t="shared" ca="1" si="22"/>
        <v>1.6138430603700155E-16</v>
      </c>
    </row>
    <row r="416" spans="2:35" x14ac:dyDescent="0.25">
      <c r="B416" s="103" t="s">
        <v>747</v>
      </c>
      <c r="C416" s="98" t="s">
        <v>677</v>
      </c>
      <c r="D416" s="98" t="s">
        <v>674</v>
      </c>
      <c r="E416" s="98">
        <v>96</v>
      </c>
      <c r="F416" s="98" t="str">
        <f t="shared" si="20"/>
        <v>AccMN96</v>
      </c>
      <c r="G416" s="11">
        <v>5.1148749999999996E-3</v>
      </c>
      <c r="H416" s="11">
        <v>99999</v>
      </c>
      <c r="I416" s="14">
        <v>99999</v>
      </c>
      <c r="AE416" s="7">
        <v>410</v>
      </c>
      <c r="AF416" s="23">
        <f>_xlfn.IFNA(VLOOKUP(AE416,MODEL!$D$8:$H$1196,5,FALSE),AF417-1/12)</f>
        <v>66.75</v>
      </c>
      <c r="AG416" s="97">
        <f t="shared" si="21"/>
        <v>66</v>
      </c>
      <c r="AH416" s="23" cm="1">
        <f t="array" ref="AH416">_xlfn.IFNA(INDEX(MODEL!$AT$8:$AT$1196,MATCH(AE416,MODEL!$D$8:$D$1196),0),AH417)</f>
        <v>1.6373912830062308E-2</v>
      </c>
      <c r="AI416" s="271">
        <f t="shared" ca="1" si="22"/>
        <v>1.5914080452536568E-16</v>
      </c>
    </row>
    <row r="417" spans="2:35" x14ac:dyDescent="0.25">
      <c r="B417" s="103" t="s">
        <v>747</v>
      </c>
      <c r="C417" s="98" t="s">
        <v>677</v>
      </c>
      <c r="D417" s="98" t="s">
        <v>674</v>
      </c>
      <c r="E417" s="98">
        <v>97</v>
      </c>
      <c r="F417" s="98" t="str">
        <f t="shared" si="20"/>
        <v>AccMN97</v>
      </c>
      <c r="G417" s="11">
        <v>5.1761159999999997E-3</v>
      </c>
      <c r="H417" s="11">
        <v>99999</v>
      </c>
      <c r="I417" s="14">
        <v>99999</v>
      </c>
      <c r="AE417" s="7">
        <v>411</v>
      </c>
      <c r="AF417" s="23">
        <f>_xlfn.IFNA(VLOOKUP(AE417,MODEL!$D$8:$H$1196,5,FALSE),AF418-1/12)</f>
        <v>66.833333333333343</v>
      </c>
      <c r="AG417" s="97">
        <f t="shared" si="21"/>
        <v>66</v>
      </c>
      <c r="AH417" s="23" cm="1">
        <f t="array" ref="AH417">_xlfn.IFNA(INDEX(MODEL!$AT$8:$AT$1196,MATCH(AE417,MODEL!$D$8:$D$1196),0),AH418)</f>
        <v>1.6146289097075432E-2</v>
      </c>
      <c r="AI417" s="271">
        <f t="shared" ca="1" si="22"/>
        <v>1.5692849129440165E-16</v>
      </c>
    </row>
    <row r="418" spans="2:35" x14ac:dyDescent="0.25">
      <c r="B418" s="103" t="s">
        <v>747</v>
      </c>
      <c r="C418" s="98" t="s">
        <v>677</v>
      </c>
      <c r="D418" s="98" t="s">
        <v>674</v>
      </c>
      <c r="E418" s="98">
        <v>98</v>
      </c>
      <c r="F418" s="98" t="str">
        <f t="shared" si="20"/>
        <v>AccMN98</v>
      </c>
      <c r="G418" s="11">
        <v>5.2278630000000001E-3</v>
      </c>
      <c r="H418" s="11">
        <v>99999</v>
      </c>
      <c r="I418" s="14">
        <v>99999</v>
      </c>
      <c r="AE418" s="7">
        <v>412</v>
      </c>
      <c r="AF418" s="23">
        <f>_xlfn.IFNA(VLOOKUP(AE418,MODEL!$D$8:$H$1196,5,FALSE),AF419-1/12)</f>
        <v>66.916666666666671</v>
      </c>
      <c r="AG418" s="97">
        <f t="shared" si="21"/>
        <v>66</v>
      </c>
      <c r="AH418" s="23" cm="1">
        <f t="array" ref="AH418">_xlfn.IFNA(INDEX(MODEL!$AT$8:$AT$1196,MATCH(AE418,MODEL!$D$8:$D$1196),0),AH419)</f>
        <v>1.5921829700210079E-2</v>
      </c>
      <c r="AI418" s="271">
        <f t="shared" ca="1" si="22"/>
        <v>1.5474693277682802E-16</v>
      </c>
    </row>
    <row r="419" spans="2:35" x14ac:dyDescent="0.25">
      <c r="B419" s="103" t="s">
        <v>747</v>
      </c>
      <c r="C419" s="98" t="s">
        <v>677</v>
      </c>
      <c r="D419" s="98" t="s">
        <v>674</v>
      </c>
      <c r="E419" s="98">
        <v>99</v>
      </c>
      <c r="F419" s="98" t="str">
        <f t="shared" si="20"/>
        <v>AccMN99</v>
      </c>
      <c r="G419" s="11">
        <v>5.2704500000000003E-3</v>
      </c>
      <c r="H419" s="11">
        <v>99999</v>
      </c>
      <c r="I419" s="14">
        <v>99999</v>
      </c>
      <c r="AE419" s="7">
        <v>413</v>
      </c>
      <c r="AF419" s="23">
        <f>_xlfn.IFNA(VLOOKUP(AE419,MODEL!$D$8:$H$1196,5,FALSE),AF420-1/12)</f>
        <v>67</v>
      </c>
      <c r="AG419" s="97">
        <f t="shared" si="21"/>
        <v>67</v>
      </c>
      <c r="AH419" s="23" cm="1">
        <f t="array" ref="AH419">_xlfn.IFNA(INDEX(MODEL!$AT$8:$AT$1196,MATCH(AE419,MODEL!$D$8:$D$1196),0),AH420)</f>
        <v>1.5689744479233401E-2</v>
      </c>
      <c r="AI419" s="271">
        <f t="shared" ca="1" si="22"/>
        <v>1.5249125759594731E-16</v>
      </c>
    </row>
    <row r="420" spans="2:35" x14ac:dyDescent="0.25">
      <c r="B420" s="103" t="s">
        <v>747</v>
      </c>
      <c r="C420" s="98" t="s">
        <v>677</v>
      </c>
      <c r="D420" s="98" t="s">
        <v>674</v>
      </c>
      <c r="E420" s="98">
        <v>100</v>
      </c>
      <c r="F420" s="98" t="str">
        <f t="shared" si="20"/>
        <v>AccMN100</v>
      </c>
      <c r="G420" s="11">
        <v>5.3133850000000003E-3</v>
      </c>
      <c r="H420" s="11">
        <v>99999</v>
      </c>
      <c r="I420" s="14">
        <v>99999</v>
      </c>
      <c r="AE420" s="7">
        <v>414</v>
      </c>
      <c r="AF420" s="23">
        <f>_xlfn.IFNA(VLOOKUP(AE420,MODEL!$D$8:$H$1196,5,FALSE),AF421-1/12)</f>
        <v>67.083333333333343</v>
      </c>
      <c r="AG420" s="97">
        <f t="shared" si="21"/>
        <v>67</v>
      </c>
      <c r="AH420" s="23" cm="1">
        <f t="array" ref="AH420">_xlfn.IFNA(INDEX(MODEL!$AT$8:$AT$1196,MATCH(AE420,MODEL!$D$8:$D$1196),0),AH421)</f>
        <v>1.5461042258251696E-2</v>
      </c>
      <c r="AI420" s="271">
        <f t="shared" ca="1" si="22"/>
        <v>1.5026846235931063E-16</v>
      </c>
    </row>
    <row r="421" spans="2:35" x14ac:dyDescent="0.25">
      <c r="B421" s="103" t="s">
        <v>747</v>
      </c>
      <c r="C421" s="98" t="s">
        <v>677</v>
      </c>
      <c r="D421" s="98" t="s">
        <v>678</v>
      </c>
      <c r="E421" s="98">
        <v>18</v>
      </c>
      <c r="F421" s="98" t="str">
        <f t="shared" si="20"/>
        <v>AccMS18</v>
      </c>
      <c r="G421" s="11">
        <v>1.6240009999999999E-3</v>
      </c>
      <c r="H421" s="11">
        <v>99999</v>
      </c>
      <c r="I421" s="14">
        <v>99999</v>
      </c>
      <c r="AE421" s="7">
        <v>415</v>
      </c>
      <c r="AF421" s="23">
        <f>_xlfn.IFNA(VLOOKUP(AE421,MODEL!$D$8:$H$1196,5,FALSE),AF422-1/12)</f>
        <v>67.166666666666671</v>
      </c>
      <c r="AG421" s="97">
        <f t="shared" si="21"/>
        <v>67</v>
      </c>
      <c r="AH421" s="23" cm="1">
        <f t="array" ref="AH421">_xlfn.IFNA(INDEX(MODEL!$AT$8:$AT$1196,MATCH(AE421,MODEL!$D$8:$D$1196),0),AH422)</f>
        <v>1.5235673724823104E-2</v>
      </c>
      <c r="AI421" s="271">
        <f t="shared" ca="1" si="22"/>
        <v>1.480780677910264E-16</v>
      </c>
    </row>
    <row r="422" spans="2:35" x14ac:dyDescent="0.25">
      <c r="B422" s="103" t="s">
        <v>747</v>
      </c>
      <c r="C422" s="98" t="s">
        <v>677</v>
      </c>
      <c r="D422" s="98" t="s">
        <v>678</v>
      </c>
      <c r="E422" s="98">
        <v>19</v>
      </c>
      <c r="F422" s="98" t="str">
        <f t="shared" si="20"/>
        <v>AccMS19</v>
      </c>
      <c r="G422" s="11">
        <v>1.6984249999999999E-3</v>
      </c>
      <c r="H422" s="11">
        <v>99999</v>
      </c>
      <c r="I422" s="14">
        <v>99999</v>
      </c>
      <c r="AE422" s="7">
        <v>416</v>
      </c>
      <c r="AF422" s="23">
        <f>_xlfn.IFNA(VLOOKUP(AE422,MODEL!$D$8:$H$1196,5,FALSE),AF423-1/12)</f>
        <v>67.25</v>
      </c>
      <c r="AG422" s="97">
        <f t="shared" si="21"/>
        <v>67</v>
      </c>
      <c r="AH422" s="23" cm="1">
        <f t="array" ref="AH422">_xlfn.IFNA(INDEX(MODEL!$AT$8:$AT$1196,MATCH(AE422,MODEL!$D$8:$D$1196),0),AH423)</f>
        <v>1.5013590285310652E-2</v>
      </c>
      <c r="AI422" s="271">
        <f t="shared" ca="1" si="22"/>
        <v>1.4591960160138824E-16</v>
      </c>
    </row>
    <row r="423" spans="2:35" x14ac:dyDescent="0.25">
      <c r="B423" s="103" t="s">
        <v>747</v>
      </c>
      <c r="C423" s="98" t="s">
        <v>677</v>
      </c>
      <c r="D423" s="98" t="s">
        <v>678</v>
      </c>
      <c r="E423" s="98">
        <v>20</v>
      </c>
      <c r="F423" s="98" t="str">
        <f t="shared" si="20"/>
        <v>AccMS20</v>
      </c>
      <c r="G423" s="11">
        <v>1.7539039999999999E-3</v>
      </c>
      <c r="H423" s="11">
        <v>99999</v>
      </c>
      <c r="I423" s="14">
        <v>99999</v>
      </c>
      <c r="AE423" s="7">
        <v>417</v>
      </c>
      <c r="AF423" s="23">
        <f>_xlfn.IFNA(VLOOKUP(AE423,MODEL!$D$8:$H$1196,5,FALSE),AF424-1/12)</f>
        <v>67.333333333333343</v>
      </c>
      <c r="AG423" s="97">
        <f t="shared" si="21"/>
        <v>67</v>
      </c>
      <c r="AH423" s="23" cm="1">
        <f t="array" ref="AH423">_xlfn.IFNA(INDEX(MODEL!$AT$8:$AT$1196,MATCH(AE423,MODEL!$D$8:$D$1196),0),AH424)</f>
        <v>1.4794744054404561E-2</v>
      </c>
      <c r="AI423" s="271">
        <f t="shared" ca="1" si="22"/>
        <v>1.4379259838504054E-16</v>
      </c>
    </row>
    <row r="424" spans="2:35" x14ac:dyDescent="0.25">
      <c r="B424" s="103" t="s">
        <v>747</v>
      </c>
      <c r="C424" s="98" t="s">
        <v>677</v>
      </c>
      <c r="D424" s="98" t="s">
        <v>678</v>
      </c>
      <c r="E424" s="98">
        <v>21</v>
      </c>
      <c r="F424" s="98" t="str">
        <f t="shared" si="20"/>
        <v>AccMS21</v>
      </c>
      <c r="G424" s="11">
        <v>1.7928919999999999E-3</v>
      </c>
      <c r="H424" s="11">
        <v>99999</v>
      </c>
      <c r="I424" s="14">
        <v>99999</v>
      </c>
      <c r="AE424" s="7">
        <v>418</v>
      </c>
      <c r="AF424" s="23">
        <f>_xlfn.IFNA(VLOOKUP(AE424,MODEL!$D$8:$H$1196,5,FALSE),AF425-1/12)</f>
        <v>67.416666666666671</v>
      </c>
      <c r="AG424" s="97">
        <f t="shared" si="21"/>
        <v>67</v>
      </c>
      <c r="AH424" s="23" cm="1">
        <f t="array" ref="AH424">_xlfn.IFNA(INDEX(MODEL!$AT$8:$AT$1196,MATCH(AE424,MODEL!$D$8:$D$1196),0),AH425)</f>
        <v>1.4579087844797283E-2</v>
      </c>
      <c r="AI424" s="271">
        <f t="shared" ca="1" si="22"/>
        <v>1.4169659952062844E-16</v>
      </c>
    </row>
    <row r="425" spans="2:35" x14ac:dyDescent="0.25">
      <c r="B425" s="103" t="s">
        <v>747</v>
      </c>
      <c r="C425" s="98" t="s">
        <v>677</v>
      </c>
      <c r="D425" s="98" t="s">
        <v>678</v>
      </c>
      <c r="E425" s="98">
        <v>22</v>
      </c>
      <c r="F425" s="98" t="str">
        <f t="shared" si="20"/>
        <v>AccMS22</v>
      </c>
      <c r="G425" s="11">
        <v>1.789753E-3</v>
      </c>
      <c r="H425" s="11">
        <v>99999</v>
      </c>
      <c r="I425" s="14">
        <v>99999</v>
      </c>
      <c r="AE425" s="7">
        <v>419</v>
      </c>
      <c r="AF425" s="23">
        <f>_xlfn.IFNA(VLOOKUP(AE425,MODEL!$D$8:$H$1196,5,FALSE),AF426-1/12)</f>
        <v>67.5</v>
      </c>
      <c r="AG425" s="97">
        <f t="shared" si="21"/>
        <v>67</v>
      </c>
      <c r="AH425" s="23" cm="1">
        <f t="array" ref="AH425">_xlfn.IFNA(INDEX(MODEL!$AT$8:$AT$1196,MATCH(AE425,MODEL!$D$8:$D$1196),0),AH426)</f>
        <v>1.4366575157009048E-2</v>
      </c>
      <c r="AI425" s="271">
        <f t="shared" ca="1" si="22"/>
        <v>1.396311530719106E-16</v>
      </c>
    </row>
    <row r="426" spans="2:35" x14ac:dyDescent="0.25">
      <c r="B426" s="103" t="s">
        <v>747</v>
      </c>
      <c r="C426" s="98" t="s">
        <v>677</v>
      </c>
      <c r="D426" s="98" t="s">
        <v>678</v>
      </c>
      <c r="E426" s="98">
        <v>23</v>
      </c>
      <c r="F426" s="98" t="str">
        <f t="shared" si="20"/>
        <v>AccMS23</v>
      </c>
      <c r="G426" s="11">
        <v>1.742803E-3</v>
      </c>
      <c r="H426" s="11">
        <v>99999</v>
      </c>
      <c r="I426" s="14">
        <v>99999</v>
      </c>
      <c r="AE426" s="7">
        <v>420</v>
      </c>
      <c r="AF426" s="23">
        <f>_xlfn.IFNA(VLOOKUP(AE426,MODEL!$D$8:$H$1196,5,FALSE),AF427-1/12)</f>
        <v>67.583333333333343</v>
      </c>
      <c r="AG426" s="97">
        <f t="shared" si="21"/>
        <v>67</v>
      </c>
      <c r="AH426" s="23" cm="1">
        <f t="array" ref="AH426">_xlfn.IFNA(INDEX(MODEL!$AT$8:$AT$1196,MATCH(AE426,MODEL!$D$8:$D$1196),0),AH427)</f>
        <v>1.4157160169361709E-2</v>
      </c>
      <c r="AI426" s="271">
        <f t="shared" ca="1" si="22"/>
        <v>1.375958136903133E-16</v>
      </c>
    </row>
    <row r="427" spans="2:35" x14ac:dyDescent="0.25">
      <c r="B427" s="103" t="s">
        <v>747</v>
      </c>
      <c r="C427" s="98" t="s">
        <v>677</v>
      </c>
      <c r="D427" s="98" t="s">
        <v>678</v>
      </c>
      <c r="E427" s="98">
        <v>24</v>
      </c>
      <c r="F427" s="98" t="str">
        <f t="shared" si="20"/>
        <v>AccMS24</v>
      </c>
      <c r="G427" s="11">
        <v>1.686999E-3</v>
      </c>
      <c r="H427" s="11">
        <v>99999</v>
      </c>
      <c r="I427" s="14">
        <v>99999</v>
      </c>
      <c r="AE427" s="7">
        <v>421</v>
      </c>
      <c r="AF427" s="23">
        <f>_xlfn.IFNA(VLOOKUP(AE427,MODEL!$D$8:$H$1196,5,FALSE),AF428-1/12)</f>
        <v>67.666666666666671</v>
      </c>
      <c r="AG427" s="97">
        <f t="shared" si="21"/>
        <v>67</v>
      </c>
      <c r="AH427" s="23" cm="1">
        <f t="array" ref="AH427">_xlfn.IFNA(INDEX(MODEL!$AT$8:$AT$1196,MATCH(AE427,MODEL!$D$8:$D$1196),0),AH428)</f>
        <v>1.3950797728098742E-2</v>
      </c>
      <c r="AI427" s="271">
        <f t="shared" ca="1" si="22"/>
        <v>1.3559014251890508E-16</v>
      </c>
    </row>
    <row r="428" spans="2:35" x14ac:dyDescent="0.25">
      <c r="B428" s="103" t="s">
        <v>747</v>
      </c>
      <c r="C428" s="98" t="s">
        <v>677</v>
      </c>
      <c r="D428" s="98" t="s">
        <v>678</v>
      </c>
      <c r="E428" s="98">
        <v>25</v>
      </c>
      <c r="F428" s="98" t="str">
        <f t="shared" si="20"/>
        <v>AccMS25</v>
      </c>
      <c r="G428" s="11">
        <v>1.624183E-3</v>
      </c>
      <c r="H428" s="11">
        <v>99999</v>
      </c>
      <c r="I428" s="14">
        <v>99999</v>
      </c>
      <c r="AE428" s="7">
        <v>422</v>
      </c>
      <c r="AF428" s="23">
        <f>_xlfn.IFNA(VLOOKUP(AE428,MODEL!$D$8:$H$1196,5,FALSE),AF429-1/12)</f>
        <v>67.75</v>
      </c>
      <c r="AG428" s="97">
        <f t="shared" si="21"/>
        <v>67</v>
      </c>
      <c r="AH428" s="23" cm="1">
        <f t="array" ref="AH428">_xlfn.IFNA(INDEX(MODEL!$AT$8:$AT$1196,MATCH(AE428,MODEL!$D$8:$D$1196),0),AH429)</f>
        <v>1.3747443337649256E-2</v>
      </c>
      <c r="AI428" s="271">
        <f t="shared" ca="1" si="22"/>
        <v>1.3361370709777103E-16</v>
      </c>
    </row>
    <row r="429" spans="2:35" x14ac:dyDescent="0.25">
      <c r="B429" s="103" t="s">
        <v>747</v>
      </c>
      <c r="C429" s="98" t="s">
        <v>677</v>
      </c>
      <c r="D429" s="98" t="s">
        <v>678</v>
      </c>
      <c r="E429" s="98">
        <v>26</v>
      </c>
      <c r="F429" s="98" t="str">
        <f t="shared" si="20"/>
        <v>AccMS26</v>
      </c>
      <c r="G429" s="11">
        <v>1.5639250000000001E-3</v>
      </c>
      <c r="H429" s="11">
        <v>99999</v>
      </c>
      <c r="I429" s="14">
        <v>99999</v>
      </c>
      <c r="AE429" s="7">
        <v>423</v>
      </c>
      <c r="AF429" s="23">
        <f>_xlfn.IFNA(VLOOKUP(AE429,MODEL!$D$8:$H$1196,5,FALSE),AF430-1/12)</f>
        <v>67.833333333333343</v>
      </c>
      <c r="AG429" s="97">
        <f t="shared" si="21"/>
        <v>67</v>
      </c>
      <c r="AH429" s="23" cm="1">
        <f t="array" ref="AH429">_xlfn.IFNA(INDEX(MODEL!$AT$8:$AT$1196,MATCH(AE429,MODEL!$D$8:$D$1196),0),AH430)</f>
        <v>1.3547053151033921E-2</v>
      </c>
      <c r="AI429" s="271">
        <f t="shared" ca="1" si="22"/>
        <v>1.3166608127076636E-16</v>
      </c>
    </row>
    <row r="430" spans="2:35" x14ac:dyDescent="0.25">
      <c r="B430" s="103" t="s">
        <v>747</v>
      </c>
      <c r="C430" s="98" t="s">
        <v>677</v>
      </c>
      <c r="D430" s="98" t="s">
        <v>678</v>
      </c>
      <c r="E430" s="98">
        <v>27</v>
      </c>
      <c r="F430" s="98" t="str">
        <f t="shared" si="20"/>
        <v>AccMS27</v>
      </c>
      <c r="G430" s="11">
        <v>1.527151E-3</v>
      </c>
      <c r="H430" s="11">
        <v>99999</v>
      </c>
      <c r="I430" s="14">
        <v>99999</v>
      </c>
      <c r="AE430" s="7">
        <v>424</v>
      </c>
      <c r="AF430" s="23">
        <f>_xlfn.IFNA(VLOOKUP(AE430,MODEL!$D$8:$H$1196,5,FALSE),AF431-1/12)</f>
        <v>67.916666666666671</v>
      </c>
      <c r="AG430" s="97">
        <f t="shared" si="21"/>
        <v>67</v>
      </c>
      <c r="AH430" s="23" cm="1">
        <f t="array" ref="AH430">_xlfn.IFNA(INDEX(MODEL!$AT$8:$AT$1196,MATCH(AE430,MODEL!$D$8:$D$1196),0),AH431)</f>
        <v>1.3349583960410744E-2</v>
      </c>
      <c r="AI430" s="271">
        <f t="shared" ca="1" si="22"/>
        <v>1.2974684509362922E-16</v>
      </c>
    </row>
    <row r="431" spans="2:35" x14ac:dyDescent="0.25">
      <c r="B431" s="103" t="s">
        <v>747</v>
      </c>
      <c r="C431" s="98" t="s">
        <v>677</v>
      </c>
      <c r="D431" s="98" t="s">
        <v>678</v>
      </c>
      <c r="E431" s="98">
        <v>28</v>
      </c>
      <c r="F431" s="98" t="str">
        <f t="shared" si="20"/>
        <v>AccMS28</v>
      </c>
      <c r="G431" s="11">
        <v>1.5080829999999999E-3</v>
      </c>
      <c r="H431" s="11">
        <v>99999</v>
      </c>
      <c r="I431" s="14">
        <v>99999</v>
      </c>
      <c r="AE431" s="7">
        <v>425</v>
      </c>
      <c r="AF431" s="23">
        <f>_xlfn.IFNA(VLOOKUP(AE431,MODEL!$D$8:$H$1196,5,FALSE),AF432-1/12)</f>
        <v>68</v>
      </c>
      <c r="AG431" s="97">
        <f t="shared" si="21"/>
        <v>68</v>
      </c>
      <c r="AH431" s="23" cm="1">
        <f t="array" ref="AH431">_xlfn.IFNA(INDEX(MODEL!$AT$8:$AT$1196,MATCH(AE431,MODEL!$D$8:$D$1196),0),AH432)</f>
        <v>1.3144771057805739E-2</v>
      </c>
      <c r="AI431" s="271">
        <f t="shared" ca="1" si="22"/>
        <v>1.2775623414827878E-16</v>
      </c>
    </row>
    <row r="432" spans="2:35" x14ac:dyDescent="0.25">
      <c r="B432" s="103" t="s">
        <v>747</v>
      </c>
      <c r="C432" s="98" t="s">
        <v>677</v>
      </c>
      <c r="D432" s="98" t="s">
        <v>678</v>
      </c>
      <c r="E432" s="98">
        <v>29</v>
      </c>
      <c r="F432" s="98" t="str">
        <f t="shared" si="20"/>
        <v>AccMS29</v>
      </c>
      <c r="G432" s="11">
        <v>1.519023E-3</v>
      </c>
      <c r="H432" s="11">
        <v>99999</v>
      </c>
      <c r="I432" s="14">
        <v>99999</v>
      </c>
      <c r="AE432" s="7">
        <v>426</v>
      </c>
      <c r="AF432" s="23">
        <f>_xlfn.IFNA(VLOOKUP(AE432,MODEL!$D$8:$H$1196,5,FALSE),AF433-1/12)</f>
        <v>68.083333333333343</v>
      </c>
      <c r="AG432" s="97">
        <f t="shared" si="21"/>
        <v>68</v>
      </c>
      <c r="AH432" s="23" cm="1">
        <f t="array" ref="AH432">_xlfn.IFNA(INDEX(MODEL!$AT$8:$AT$1196,MATCH(AE432,MODEL!$D$8:$D$1196),0),AH433)</f>
        <v>1.2943100449761965E-2</v>
      </c>
      <c r="AI432" s="271">
        <f t="shared" ca="1" si="22"/>
        <v>1.2579616369069811E-16</v>
      </c>
    </row>
    <row r="433" spans="2:35" x14ac:dyDescent="0.25">
      <c r="B433" s="103" t="s">
        <v>747</v>
      </c>
      <c r="C433" s="98" t="s">
        <v>677</v>
      </c>
      <c r="D433" s="98" t="s">
        <v>678</v>
      </c>
      <c r="E433" s="98">
        <v>30</v>
      </c>
      <c r="F433" s="98" t="str">
        <f t="shared" si="20"/>
        <v>AccMS30</v>
      </c>
      <c r="G433" s="11">
        <v>1.541941E-3</v>
      </c>
      <c r="H433" s="11">
        <v>99999</v>
      </c>
      <c r="I433" s="14">
        <v>99999</v>
      </c>
      <c r="AE433" s="7">
        <v>427</v>
      </c>
      <c r="AF433" s="23">
        <f>_xlfn.IFNA(VLOOKUP(AE433,MODEL!$D$8:$H$1196,5,FALSE),AF434-1/12)</f>
        <v>68.166666666666671</v>
      </c>
      <c r="AG433" s="97">
        <f t="shared" si="21"/>
        <v>68</v>
      </c>
      <c r="AH433" s="23" cm="1">
        <f t="array" ref="AH433">_xlfn.IFNA(INDEX(MODEL!$AT$8:$AT$1196,MATCH(AE433,MODEL!$D$8:$D$1196),0),AH434)</f>
        <v>1.2744523926352292E-2</v>
      </c>
      <c r="AI433" s="271">
        <f t="shared" ca="1" si="22"/>
        <v>1.2386616516052119E-16</v>
      </c>
    </row>
    <row r="434" spans="2:35" x14ac:dyDescent="0.25">
      <c r="B434" s="103" t="s">
        <v>747</v>
      </c>
      <c r="C434" s="98" t="s">
        <v>677</v>
      </c>
      <c r="D434" s="98" t="s">
        <v>678</v>
      </c>
      <c r="E434" s="98">
        <v>31</v>
      </c>
      <c r="F434" s="98" t="str">
        <f t="shared" si="20"/>
        <v>AccMS31</v>
      </c>
      <c r="G434" s="11">
        <v>1.585677E-3</v>
      </c>
      <c r="H434" s="11">
        <v>99999</v>
      </c>
      <c r="I434" s="14">
        <v>99999</v>
      </c>
      <c r="AE434" s="7">
        <v>428</v>
      </c>
      <c r="AF434" s="23">
        <f>_xlfn.IFNA(VLOOKUP(AE434,MODEL!$D$8:$H$1196,5,FALSE),AF435-1/12)</f>
        <v>68.25</v>
      </c>
      <c r="AG434" s="97">
        <f t="shared" si="21"/>
        <v>68</v>
      </c>
      <c r="AH434" s="23" cm="1">
        <f t="array" ref="AH434">_xlfn.IFNA(INDEX(MODEL!$AT$8:$AT$1196,MATCH(AE434,MODEL!$D$8:$D$1196),0),AH435)</f>
        <v>1.2548994017299244E-2</v>
      </c>
      <c r="AI434" s="271">
        <f t="shared" ca="1" si="22"/>
        <v>1.2196577718616092E-16</v>
      </c>
    </row>
    <row r="435" spans="2:35" x14ac:dyDescent="0.25">
      <c r="B435" s="103" t="s">
        <v>747</v>
      </c>
      <c r="C435" s="98" t="s">
        <v>677</v>
      </c>
      <c r="D435" s="98" t="s">
        <v>678</v>
      </c>
      <c r="E435" s="98">
        <v>32</v>
      </c>
      <c r="F435" s="98" t="str">
        <f t="shared" si="20"/>
        <v>AccMS32</v>
      </c>
      <c r="G435" s="11">
        <v>1.6475579999999999E-3</v>
      </c>
      <c r="H435" s="11">
        <v>99999</v>
      </c>
      <c r="I435" s="14">
        <v>99999</v>
      </c>
      <c r="AE435" s="7">
        <v>429</v>
      </c>
      <c r="AF435" s="23">
        <f>_xlfn.IFNA(VLOOKUP(AE435,MODEL!$D$8:$H$1196,5,FALSE),AF436-1/12)</f>
        <v>68.333333333333343</v>
      </c>
      <c r="AG435" s="97">
        <f t="shared" si="21"/>
        <v>68</v>
      </c>
      <c r="AH435" s="23" cm="1">
        <f t="array" ref="AH435">_xlfn.IFNA(INDEX(MODEL!$AT$8:$AT$1196,MATCH(AE435,MODEL!$D$8:$D$1196),0),AH436)</f>
        <v>1.2356463980627088E-2</v>
      </c>
      <c r="AI435" s="271">
        <f t="shared" ca="1" si="22"/>
        <v>1.2009454547451706E-16</v>
      </c>
    </row>
    <row r="436" spans="2:35" x14ac:dyDescent="0.25">
      <c r="B436" s="103" t="s">
        <v>747</v>
      </c>
      <c r="C436" s="98" t="s">
        <v>677</v>
      </c>
      <c r="D436" s="98" t="s">
        <v>678</v>
      </c>
      <c r="E436" s="98">
        <v>33</v>
      </c>
      <c r="F436" s="98" t="str">
        <f t="shared" si="20"/>
        <v>AccMS33</v>
      </c>
      <c r="G436" s="11">
        <v>1.7098599999999999E-3</v>
      </c>
      <c r="H436" s="11">
        <v>99999</v>
      </c>
      <c r="I436" s="14">
        <v>99999</v>
      </c>
      <c r="AE436" s="7">
        <v>430</v>
      </c>
      <c r="AF436" s="23">
        <f>_xlfn.IFNA(VLOOKUP(AE436,MODEL!$D$8:$H$1196,5,FALSE),AF437-1/12)</f>
        <v>68.416666666666671</v>
      </c>
      <c r="AG436" s="97">
        <f t="shared" si="21"/>
        <v>68</v>
      </c>
      <c r="AH436" s="23" cm="1">
        <f t="array" ref="AH436">_xlfn.IFNA(INDEX(MODEL!$AT$8:$AT$1196,MATCH(AE436,MODEL!$D$8:$D$1196),0),AH437)</f>
        <v>1.216688779148804E-2</v>
      </c>
      <c r="AI436" s="271">
        <f t="shared" ca="1" si="22"/>
        <v>1.1825202270237608E-16</v>
      </c>
    </row>
    <row r="437" spans="2:35" x14ac:dyDescent="0.25">
      <c r="B437" s="103" t="s">
        <v>747</v>
      </c>
      <c r="C437" s="98" t="s">
        <v>677</v>
      </c>
      <c r="D437" s="98" t="s">
        <v>678</v>
      </c>
      <c r="E437" s="98">
        <v>34</v>
      </c>
      <c r="F437" s="98" t="str">
        <f t="shared" si="20"/>
        <v>AccMS34</v>
      </c>
      <c r="G437" s="11">
        <v>1.786595E-3</v>
      </c>
      <c r="H437" s="11">
        <v>99999</v>
      </c>
      <c r="I437" s="14">
        <v>99999</v>
      </c>
      <c r="AE437" s="7">
        <v>431</v>
      </c>
      <c r="AF437" s="23">
        <f>_xlfn.IFNA(VLOOKUP(AE437,MODEL!$D$8:$H$1196,5,FALSE),AF438-1/12)</f>
        <v>68.5</v>
      </c>
      <c r="AG437" s="97">
        <f t="shared" si="21"/>
        <v>68</v>
      </c>
      <c r="AH437" s="23" cm="1">
        <f t="array" ref="AH437">_xlfn.IFNA(INDEX(MODEL!$AT$8:$AT$1196,MATCH(AE437,MODEL!$D$8:$D$1196),0),AH438)</f>
        <v>1.198022013115989E-2</v>
      </c>
      <c r="AI437" s="271">
        <f t="shared" ca="1" si="22"/>
        <v>1.164377684094774E-16</v>
      </c>
    </row>
    <row r="438" spans="2:35" x14ac:dyDescent="0.25">
      <c r="B438" s="103" t="s">
        <v>747</v>
      </c>
      <c r="C438" s="98" t="s">
        <v>677</v>
      </c>
      <c r="D438" s="98" t="s">
        <v>678</v>
      </c>
      <c r="E438" s="98">
        <v>35</v>
      </c>
      <c r="F438" s="98" t="str">
        <f t="shared" si="20"/>
        <v>AccMS35</v>
      </c>
      <c r="G438" s="11">
        <v>2.0063289999999998E-3</v>
      </c>
      <c r="H438" s="11">
        <v>99999</v>
      </c>
      <c r="I438" s="14">
        <v>99999</v>
      </c>
      <c r="AE438" s="7">
        <v>432</v>
      </c>
      <c r="AF438" s="23">
        <f>_xlfn.IFNA(VLOOKUP(AE438,MODEL!$D$8:$H$1196,5,FALSE),AF439-1/12)</f>
        <v>68.583333333333343</v>
      </c>
      <c r="AG438" s="97">
        <f t="shared" si="21"/>
        <v>68</v>
      </c>
      <c r="AH438" s="23" cm="1">
        <f t="array" ref="AH438">_xlfn.IFNA(INDEX(MODEL!$AT$8:$AT$1196,MATCH(AE438,MODEL!$D$8:$D$1196),0),AH439)</f>
        <v>1.1796416376212437E-2</v>
      </c>
      <c r="AI438" s="271">
        <f t="shared" ca="1" si="22"/>
        <v>1.1465134889321999E-16</v>
      </c>
    </row>
    <row r="439" spans="2:35" x14ac:dyDescent="0.25">
      <c r="B439" s="103" t="s">
        <v>747</v>
      </c>
      <c r="C439" s="98" t="s">
        <v>677</v>
      </c>
      <c r="D439" s="98" t="s">
        <v>678</v>
      </c>
      <c r="E439" s="98">
        <v>36</v>
      </c>
      <c r="F439" s="98" t="str">
        <f t="shared" si="20"/>
        <v>AccMS36</v>
      </c>
      <c r="G439" s="11">
        <v>2.0580049999999999E-3</v>
      </c>
      <c r="H439" s="11">
        <v>99999</v>
      </c>
      <c r="I439" s="14">
        <v>99999</v>
      </c>
      <c r="AE439" s="7">
        <v>433</v>
      </c>
      <c r="AF439" s="23">
        <f>_xlfn.IFNA(VLOOKUP(AE439,MODEL!$D$8:$H$1196,5,FALSE),AF440-1/12)</f>
        <v>68.666666666666671</v>
      </c>
      <c r="AG439" s="97">
        <f t="shared" si="21"/>
        <v>68</v>
      </c>
      <c r="AH439" s="23" cm="1">
        <f t="array" ref="AH439">_xlfn.IFNA(INDEX(MODEL!$AT$8:$AT$1196,MATCH(AE439,MODEL!$D$8:$D$1196),0),AH440)</f>
        <v>1.1615432587840133E-2</v>
      </c>
      <c r="AI439" s="271">
        <f t="shared" ca="1" si="22"/>
        <v>1.1289233710498468E-16</v>
      </c>
    </row>
    <row r="440" spans="2:35" x14ac:dyDescent="0.25">
      <c r="B440" s="103" t="s">
        <v>747</v>
      </c>
      <c r="C440" s="98" t="s">
        <v>677</v>
      </c>
      <c r="D440" s="98" t="s">
        <v>678</v>
      </c>
      <c r="E440" s="98">
        <v>37</v>
      </c>
      <c r="F440" s="98" t="str">
        <f t="shared" si="20"/>
        <v>AccMS37</v>
      </c>
      <c r="G440" s="11">
        <v>2.127047E-3</v>
      </c>
      <c r="H440" s="11">
        <v>99999</v>
      </c>
      <c r="I440" s="14">
        <v>99999</v>
      </c>
      <c r="AE440" s="7">
        <v>434</v>
      </c>
      <c r="AF440" s="23">
        <f>_xlfn.IFNA(VLOOKUP(AE440,MODEL!$D$8:$H$1196,5,FALSE),AF441-1/12)</f>
        <v>68.75</v>
      </c>
      <c r="AG440" s="97">
        <f t="shared" si="21"/>
        <v>68</v>
      </c>
      <c r="AH440" s="23" cm="1">
        <f t="array" ref="AH440">_xlfn.IFNA(INDEX(MODEL!$AT$8:$AT$1196,MATCH(AE440,MODEL!$D$8:$D$1196),0),AH441)</f>
        <v>1.1437225501358384E-2</v>
      </c>
      <c r="AI440" s="271">
        <f t="shared" ca="1" si="22"/>
        <v>1.1116031254804686E-16</v>
      </c>
    </row>
    <row r="441" spans="2:35" x14ac:dyDescent="0.25">
      <c r="B441" s="103" t="s">
        <v>747</v>
      </c>
      <c r="C441" s="98" t="s">
        <v>677</v>
      </c>
      <c r="D441" s="98" t="s">
        <v>678</v>
      </c>
      <c r="E441" s="98">
        <v>38</v>
      </c>
      <c r="F441" s="98" t="str">
        <f t="shared" si="20"/>
        <v>AccMS38</v>
      </c>
      <c r="G441" s="11">
        <v>2.20133E-3</v>
      </c>
      <c r="H441" s="11">
        <v>99999</v>
      </c>
      <c r="I441" s="14">
        <v>99999</v>
      </c>
      <c r="AE441" s="7">
        <v>435</v>
      </c>
      <c r="AF441" s="23">
        <f>_xlfn.IFNA(VLOOKUP(AE441,MODEL!$D$8:$H$1196,5,FALSE),AF442-1/12)</f>
        <v>68.833333333333343</v>
      </c>
      <c r="AG441" s="97">
        <f t="shared" si="21"/>
        <v>68</v>
      </c>
      <c r="AH441" s="23" cm="1">
        <f t="array" ref="AH441">_xlfn.IFNA(INDEX(MODEL!$AT$8:$AT$1196,MATCH(AE441,MODEL!$D$8:$D$1196),0),AH442)</f>
        <v>1.1261752515861005E-2</v>
      </c>
      <c r="AI441" s="271">
        <f t="shared" ca="1" si="22"/>
        <v>1.0945486117705563E-16</v>
      </c>
    </row>
    <row r="442" spans="2:35" x14ac:dyDescent="0.25">
      <c r="B442" s="103" t="s">
        <v>747</v>
      </c>
      <c r="C442" s="98" t="s">
        <v>677</v>
      </c>
      <c r="D442" s="98" t="s">
        <v>678</v>
      </c>
      <c r="E442" s="98">
        <v>39</v>
      </c>
      <c r="F442" s="98" t="str">
        <f t="shared" si="20"/>
        <v>AccMS39</v>
      </c>
      <c r="G442" s="11">
        <v>2.2724020000000002E-3</v>
      </c>
      <c r="H442" s="11">
        <v>99999</v>
      </c>
      <c r="I442" s="14">
        <v>99999</v>
      </c>
      <c r="AE442" s="7">
        <v>436</v>
      </c>
      <c r="AF442" s="23">
        <f>_xlfn.IFNA(VLOOKUP(AE442,MODEL!$D$8:$H$1196,5,FALSE),AF443-1/12)</f>
        <v>68.916666666666671</v>
      </c>
      <c r="AG442" s="97">
        <f t="shared" si="21"/>
        <v>68</v>
      </c>
      <c r="AH442" s="23" cm="1">
        <f t="array" ref="AH442">_xlfn.IFNA(INDEX(MODEL!$AT$8:$AT$1196,MATCH(AE442,MODEL!$D$8:$D$1196),0),AH443)</f>
        <v>1.108897168403636E-2</v>
      </c>
      <c r="AI442" s="271">
        <f t="shared" ca="1" si="22"/>
        <v>1.0777557529905507E-16</v>
      </c>
    </row>
    <row r="443" spans="2:35" x14ac:dyDescent="0.25">
      <c r="B443" s="103" t="s">
        <v>747</v>
      </c>
      <c r="C443" s="98" t="s">
        <v>677</v>
      </c>
      <c r="D443" s="98" t="s">
        <v>678</v>
      </c>
      <c r="E443" s="98">
        <v>40</v>
      </c>
      <c r="F443" s="98" t="str">
        <f t="shared" si="20"/>
        <v>AccMS40</v>
      </c>
      <c r="G443" s="11">
        <v>2.3365320000000001E-3</v>
      </c>
      <c r="H443" s="11">
        <v>99999</v>
      </c>
      <c r="I443" s="14">
        <v>99999</v>
      </c>
      <c r="AE443" s="7">
        <v>437</v>
      </c>
      <c r="AF443" s="23">
        <f>_xlfn.IFNA(VLOOKUP(AE443,MODEL!$D$8:$H$1196,5,FALSE),AF444-1/12)</f>
        <v>69</v>
      </c>
      <c r="AG443" s="97">
        <f t="shared" si="21"/>
        <v>69</v>
      </c>
      <c r="AH443" s="23" cm="1">
        <f t="array" ref="AH443">_xlfn.IFNA(INDEX(MODEL!$AT$8:$AT$1196,MATCH(AE443,MODEL!$D$8:$D$1196),0),AH444)</f>
        <v>1.0908621140790166E-2</v>
      </c>
      <c r="AI443" s="271">
        <f t="shared" ca="1" si="22"/>
        <v>1.0602271812638885E-16</v>
      </c>
    </row>
    <row r="444" spans="2:35" x14ac:dyDescent="0.25">
      <c r="B444" s="103" t="s">
        <v>747</v>
      </c>
      <c r="C444" s="98" t="s">
        <v>677</v>
      </c>
      <c r="D444" s="98" t="s">
        <v>678</v>
      </c>
      <c r="E444" s="98">
        <v>41</v>
      </c>
      <c r="F444" s="98" t="str">
        <f t="shared" si="20"/>
        <v>AccMS41</v>
      </c>
      <c r="G444" s="11">
        <v>2.3911929999999998E-3</v>
      </c>
      <c r="H444" s="11">
        <v>99999</v>
      </c>
      <c r="I444" s="14">
        <v>99999</v>
      </c>
      <c r="AE444" s="7">
        <v>438</v>
      </c>
      <c r="AF444" s="23">
        <f>_xlfn.IFNA(VLOOKUP(AE444,MODEL!$D$8:$H$1196,5,FALSE),AF445-1/12)</f>
        <v>69.083333333333343</v>
      </c>
      <c r="AG444" s="97">
        <f t="shared" si="21"/>
        <v>69</v>
      </c>
      <c r="AH444" s="23" cm="1">
        <f t="array" ref="AH444">_xlfn.IFNA(INDEX(MODEL!$AT$8:$AT$1196,MATCH(AE444,MODEL!$D$8:$D$1196),0),AH445)</f>
        <v>1.0731203810773835E-2</v>
      </c>
      <c r="AI444" s="271">
        <f t="shared" ca="1" si="22"/>
        <v>1.0429836934497216E-16</v>
      </c>
    </row>
    <row r="445" spans="2:35" x14ac:dyDescent="0.25">
      <c r="B445" s="103" t="s">
        <v>747</v>
      </c>
      <c r="C445" s="98" t="s">
        <v>677</v>
      </c>
      <c r="D445" s="98" t="s">
        <v>678</v>
      </c>
      <c r="E445" s="98">
        <v>42</v>
      </c>
      <c r="F445" s="98" t="str">
        <f t="shared" si="20"/>
        <v>AccMS42</v>
      </c>
      <c r="G445" s="11">
        <v>2.4386870000000001E-3</v>
      </c>
      <c r="H445" s="11">
        <v>99999</v>
      </c>
      <c r="I445" s="14">
        <v>99999</v>
      </c>
      <c r="AE445" s="7">
        <v>439</v>
      </c>
      <c r="AF445" s="23">
        <f>_xlfn.IFNA(VLOOKUP(AE445,MODEL!$D$8:$H$1196,5,FALSE),AF446-1/12)</f>
        <v>69.166666666666671</v>
      </c>
      <c r="AG445" s="97">
        <f t="shared" si="21"/>
        <v>69</v>
      </c>
      <c r="AH445" s="23" cm="1">
        <f t="array" ref="AH445">_xlfn.IFNA(INDEX(MODEL!$AT$8:$AT$1196,MATCH(AE445,MODEL!$D$8:$D$1196),0),AH446)</f>
        <v>1.0556671988337598E-2</v>
      </c>
      <c r="AI445" s="271">
        <f t="shared" ca="1" si="22"/>
        <v>1.0260206529559513E-16</v>
      </c>
    </row>
    <row r="446" spans="2:35" x14ac:dyDescent="0.25">
      <c r="B446" s="103" t="s">
        <v>747</v>
      </c>
      <c r="C446" s="98" t="s">
        <v>677</v>
      </c>
      <c r="D446" s="98" t="s">
        <v>678</v>
      </c>
      <c r="E446" s="98">
        <v>43</v>
      </c>
      <c r="F446" s="98" t="str">
        <f t="shared" si="20"/>
        <v>AccMS43</v>
      </c>
      <c r="G446" s="11">
        <v>2.4835259999999998E-3</v>
      </c>
      <c r="H446" s="11">
        <v>99999</v>
      </c>
      <c r="I446" s="14">
        <v>99999</v>
      </c>
      <c r="AE446" s="7">
        <v>440</v>
      </c>
      <c r="AF446" s="23">
        <f>_xlfn.IFNA(VLOOKUP(AE446,MODEL!$D$8:$H$1196,5,FALSE),AF447-1/12)</f>
        <v>69.25</v>
      </c>
      <c r="AG446" s="97">
        <f t="shared" si="21"/>
        <v>69</v>
      </c>
      <c r="AH446" s="23" cm="1">
        <f t="array" ref="AH446">_xlfn.IFNA(INDEX(MODEL!$AT$8:$AT$1196,MATCH(AE446,MODEL!$D$8:$D$1196),0),AH447)</f>
        <v>1.0384978743714258E-2</v>
      </c>
      <c r="AI446" s="271">
        <f t="shared" ca="1" si="22"/>
        <v>1.0093334985998078E-16</v>
      </c>
    </row>
    <row r="447" spans="2:35" x14ac:dyDescent="0.25">
      <c r="B447" s="103" t="s">
        <v>747</v>
      </c>
      <c r="C447" s="98" t="s">
        <v>677</v>
      </c>
      <c r="D447" s="98" t="s">
        <v>678</v>
      </c>
      <c r="E447" s="98">
        <v>44</v>
      </c>
      <c r="F447" s="98" t="str">
        <f t="shared" si="20"/>
        <v>AccMS44</v>
      </c>
      <c r="G447" s="11">
        <v>2.5296899999999998E-3</v>
      </c>
      <c r="H447" s="11">
        <v>99999</v>
      </c>
      <c r="I447" s="14">
        <v>99999</v>
      </c>
      <c r="AE447" s="7">
        <v>441</v>
      </c>
      <c r="AF447" s="23">
        <f>_xlfn.IFNA(VLOOKUP(AE447,MODEL!$D$8:$H$1196,5,FALSE),AF448-1/12)</f>
        <v>69.333333333333343</v>
      </c>
      <c r="AG447" s="97">
        <f t="shared" si="21"/>
        <v>69</v>
      </c>
      <c r="AH447" s="23" cm="1">
        <f t="array" ref="AH447">_xlfn.IFNA(INDEX(MODEL!$AT$8:$AT$1196,MATCH(AE447,MODEL!$D$8:$D$1196),0),AH448)</f>
        <v>1.0216077910400263E-2</v>
      </c>
      <c r="AI447" s="271">
        <f t="shared" ca="1" si="22"/>
        <v>9.9291774338139459E-17</v>
      </c>
    </row>
    <row r="448" spans="2:35" x14ac:dyDescent="0.25">
      <c r="B448" s="103" t="s">
        <v>747</v>
      </c>
      <c r="C448" s="98" t="s">
        <v>677</v>
      </c>
      <c r="D448" s="98" t="s">
        <v>678</v>
      </c>
      <c r="E448" s="98">
        <v>45</v>
      </c>
      <c r="F448" s="98" t="str">
        <f t="shared" si="20"/>
        <v>AccMS45</v>
      </c>
      <c r="G448" s="11">
        <v>2.5789960000000001E-3</v>
      </c>
      <c r="H448" s="11">
        <v>99999</v>
      </c>
      <c r="I448" s="14">
        <v>99999</v>
      </c>
      <c r="AE448" s="7">
        <v>442</v>
      </c>
      <c r="AF448" s="23">
        <f>_xlfn.IFNA(VLOOKUP(AE448,MODEL!$D$8:$H$1196,5,FALSE),AF449-1/12)</f>
        <v>69.416666666666671</v>
      </c>
      <c r="AG448" s="97">
        <f t="shared" si="21"/>
        <v>69</v>
      </c>
      <c r="AH448" s="23" cm="1">
        <f t="array" ref="AH448">_xlfn.IFNA(INDEX(MODEL!$AT$8:$AT$1196,MATCH(AE448,MODEL!$D$8:$D$1196),0),AH449)</f>
        <v>1.0049924072742028E-2</v>
      </c>
      <c r="AI448" s="271">
        <f t="shared" ca="1" si="22"/>
        <v>9.7676897327718247E-17</v>
      </c>
    </row>
    <row r="449" spans="2:35" x14ac:dyDescent="0.25">
      <c r="B449" s="103" t="s">
        <v>747</v>
      </c>
      <c r="C449" s="98" t="s">
        <v>677</v>
      </c>
      <c r="D449" s="98" t="s">
        <v>678</v>
      </c>
      <c r="E449" s="98">
        <v>46</v>
      </c>
      <c r="F449" s="98" t="str">
        <f t="shared" si="20"/>
        <v>AccMS46</v>
      </c>
      <c r="G449" s="11">
        <v>2.6322160000000002E-3</v>
      </c>
      <c r="H449" s="11">
        <v>99999</v>
      </c>
      <c r="I449" s="14">
        <v>99999</v>
      </c>
      <c r="AE449" s="7">
        <v>443</v>
      </c>
      <c r="AF449" s="23">
        <f>_xlfn.IFNA(VLOOKUP(AE449,MODEL!$D$8:$H$1196,5,FALSE),AF450-1/12)</f>
        <v>69.5</v>
      </c>
      <c r="AG449" s="97">
        <f t="shared" si="21"/>
        <v>69</v>
      </c>
      <c r="AH449" s="23" cm="1">
        <f t="array" ref="AH449">_xlfn.IFNA(INDEX(MODEL!$AT$8:$AT$1196,MATCH(AE449,MODEL!$D$8:$D$1196),0),AH450)</f>
        <v>9.8864725537241467E-3</v>
      </c>
      <c r="AI449" s="271">
        <f t="shared" ca="1" si="22"/>
        <v>9.6088284605312551E-17</v>
      </c>
    </row>
    <row r="450" spans="2:35" x14ac:dyDescent="0.25">
      <c r="B450" s="103" t="s">
        <v>747</v>
      </c>
      <c r="C450" s="98" t="s">
        <v>677</v>
      </c>
      <c r="D450" s="98" t="s">
        <v>678</v>
      </c>
      <c r="E450" s="98">
        <v>47</v>
      </c>
      <c r="F450" s="98" t="str">
        <f t="shared" si="20"/>
        <v>AccMS47</v>
      </c>
      <c r="G450" s="11">
        <v>2.6914270000000001E-3</v>
      </c>
      <c r="H450" s="11">
        <v>99999</v>
      </c>
      <c r="I450" s="14">
        <v>99999</v>
      </c>
      <c r="AE450" s="7">
        <v>444</v>
      </c>
      <c r="AF450" s="23">
        <f>_xlfn.IFNA(VLOOKUP(AE450,MODEL!$D$8:$H$1196,5,FALSE),AF451-1/12)</f>
        <v>69.583333333333343</v>
      </c>
      <c r="AG450" s="97">
        <f t="shared" si="21"/>
        <v>69</v>
      </c>
      <c r="AH450" s="23" cm="1">
        <f t="array" ref="AH450">_xlfn.IFNA(INDEX(MODEL!$AT$8:$AT$1196,MATCH(AE450,MODEL!$D$8:$D$1196),0),AH451)</f>
        <v>9.7256794029562041E-3</v>
      </c>
      <c r="AI450" s="271">
        <f t="shared" ca="1" si="22"/>
        <v>9.4525509009707936E-17</v>
      </c>
    </row>
    <row r="451" spans="2:35" x14ac:dyDescent="0.25">
      <c r="B451" s="103" t="s">
        <v>747</v>
      </c>
      <c r="C451" s="98" t="s">
        <v>677</v>
      </c>
      <c r="D451" s="98" t="s">
        <v>678</v>
      </c>
      <c r="E451" s="98">
        <v>48</v>
      </c>
      <c r="F451" s="98" t="str">
        <f t="shared" si="20"/>
        <v>AccMS48</v>
      </c>
      <c r="G451" s="11">
        <v>2.7600210000000001E-3</v>
      </c>
      <c r="H451" s="11">
        <v>99999</v>
      </c>
      <c r="I451" s="14">
        <v>99999</v>
      </c>
      <c r="AE451" s="7">
        <v>445</v>
      </c>
      <c r="AF451" s="23">
        <f>_xlfn.IFNA(VLOOKUP(AE451,MODEL!$D$8:$H$1196,5,FALSE),AF452-1/12)</f>
        <v>69.666666666666671</v>
      </c>
      <c r="AG451" s="97">
        <f t="shared" si="21"/>
        <v>69</v>
      </c>
      <c r="AH451" s="23" cm="1">
        <f t="array" ref="AH451">_xlfn.IFNA(INDEX(MODEL!$AT$8:$AT$1196,MATCH(AE451,MODEL!$D$8:$D$1196),0),AH452)</f>
        <v>9.5675013848549786E-3</v>
      </c>
      <c r="AI451" s="271">
        <f t="shared" ca="1" si="22"/>
        <v>9.2988150327020904E-17</v>
      </c>
    </row>
    <row r="452" spans="2:35" x14ac:dyDescent="0.25">
      <c r="B452" s="103" t="s">
        <v>747</v>
      </c>
      <c r="C452" s="98" t="s">
        <v>677</v>
      </c>
      <c r="D452" s="98" t="s">
        <v>678</v>
      </c>
      <c r="E452" s="98">
        <v>49</v>
      </c>
      <c r="F452" s="98" t="str">
        <f t="shared" si="20"/>
        <v>AccMS49</v>
      </c>
      <c r="G452" s="11">
        <v>2.8399990000000002E-3</v>
      </c>
      <c r="H452" s="11">
        <v>99999</v>
      </c>
      <c r="I452" s="14">
        <v>99999</v>
      </c>
      <c r="AE452" s="7">
        <v>446</v>
      </c>
      <c r="AF452" s="23">
        <f>_xlfn.IFNA(VLOOKUP(AE452,MODEL!$D$8:$H$1196,5,FALSE),AF453-1/12)</f>
        <v>69.75</v>
      </c>
      <c r="AG452" s="97">
        <f t="shared" si="21"/>
        <v>69</v>
      </c>
      <c r="AH452" s="23" cm="1">
        <f t="array" ref="AH452">_xlfn.IFNA(INDEX(MODEL!$AT$8:$AT$1196,MATCH(AE452,MODEL!$D$8:$D$1196),0),AH453)</f>
        <v>9.411895967018866E-3</v>
      </c>
      <c r="AI452" s="271">
        <f t="shared" ca="1" si="22"/>
        <v>9.147579517770803E-17</v>
      </c>
    </row>
    <row r="453" spans="2:35" x14ac:dyDescent="0.25">
      <c r="B453" s="103" t="s">
        <v>747</v>
      </c>
      <c r="C453" s="98" t="s">
        <v>677</v>
      </c>
      <c r="D453" s="98" t="s">
        <v>678</v>
      </c>
      <c r="E453" s="98">
        <v>50</v>
      </c>
      <c r="F453" s="98" t="str">
        <f t="shared" si="20"/>
        <v>AccMS50</v>
      </c>
      <c r="G453" s="11">
        <v>2.930495E-3</v>
      </c>
      <c r="H453" s="11">
        <v>99999</v>
      </c>
      <c r="I453" s="14">
        <v>99999</v>
      </c>
      <c r="AE453" s="7">
        <v>447</v>
      </c>
      <c r="AF453" s="23">
        <f>_xlfn.IFNA(VLOOKUP(AE453,MODEL!$D$8:$H$1196,5,FALSE),AF454-1/12)</f>
        <v>69.833333333333343</v>
      </c>
      <c r="AG453" s="97">
        <f t="shared" si="21"/>
        <v>69</v>
      </c>
      <c r="AH453" s="23" cm="1">
        <f t="array" ref="AH453">_xlfn.IFNA(INDEX(MODEL!$AT$8:$AT$1196,MATCH(AE453,MODEL!$D$8:$D$1196),0),AH454)</f>
        <v>9.2588213087913453E-3</v>
      </c>
      <c r="AI453" s="271">
        <f t="shared" ca="1" si="22"/>
        <v>8.9988036905412392E-17</v>
      </c>
    </row>
    <row r="454" spans="2:35" x14ac:dyDescent="0.25">
      <c r="B454" s="103" t="s">
        <v>747</v>
      </c>
      <c r="C454" s="98" t="s">
        <v>677</v>
      </c>
      <c r="D454" s="98" t="s">
        <v>678</v>
      </c>
      <c r="E454" s="98">
        <v>51</v>
      </c>
      <c r="F454" s="98" t="str">
        <f t="shared" ref="F454:F517" si="23">B454&amp;C454&amp;D454&amp;E454</f>
        <v>AccMS51</v>
      </c>
      <c r="G454" s="11">
        <v>3.0295819999999998E-3</v>
      </c>
      <c r="H454" s="11">
        <v>99999</v>
      </c>
      <c r="I454" s="14">
        <v>99999</v>
      </c>
      <c r="AE454" s="7">
        <v>448</v>
      </c>
      <c r="AF454" s="23">
        <f>_xlfn.IFNA(VLOOKUP(AE454,MODEL!$D$8:$H$1196,5,FALSE),AF455-1/12)</f>
        <v>69.916666666666671</v>
      </c>
      <c r="AG454" s="97">
        <f t="shared" ref="AG454:AG517" si="24">ROUNDDOWN(AF454,0)</f>
        <v>69</v>
      </c>
      <c r="AH454" s="23" cm="1">
        <f t="array" ref="AH454">_xlfn.IFNA(INDEX(MODEL!$AT$8:$AT$1196,MATCH(AE454,MODEL!$D$8:$D$1196),0),AH455)</f>
        <v>9.1082362500104815E-3</v>
      </c>
      <c r="AI454" s="271">
        <f t="shared" ref="AI454:AI517" ca="1" si="25">IF(OR(IFERROR(AH454,0)=0,AE454&lt;=WOPBrthWP),0,IF(AG454&gt;60,AI453*AH454/AH453,AI453*AH453/AH454)
+VLOOKUP(MIN(MAX(AC$6:AC$126),AG454),Tbl_Births,2,FALSE)/12
-IF(AE454&lt;=WOPBrthWP+WOPBrthPer,0,VLOOKUP(MIN(MAX(AC$6:AC$126),OFFSET(AG454,-WOPBrthPer,0)),Tbl_Births,2,FALSE)/12*OFFSET(AH454,-WOPBrthPer,0)/AH454))</f>
        <v>8.8524475467617999E-17</v>
      </c>
    </row>
    <row r="455" spans="2:35" x14ac:dyDescent="0.25">
      <c r="B455" s="103" t="s">
        <v>747</v>
      </c>
      <c r="C455" s="98" t="s">
        <v>677</v>
      </c>
      <c r="D455" s="98" t="s">
        <v>678</v>
      </c>
      <c r="E455" s="98">
        <v>52</v>
      </c>
      <c r="F455" s="98" t="str">
        <f t="shared" si="23"/>
        <v>AccMS52</v>
      </c>
      <c r="G455" s="11">
        <v>3.1321890000000001E-3</v>
      </c>
      <c r="H455" s="11">
        <v>99999</v>
      </c>
      <c r="I455" s="14">
        <v>99999</v>
      </c>
      <c r="AE455" s="7">
        <v>449</v>
      </c>
      <c r="AF455" s="23">
        <f>_xlfn.IFNA(VLOOKUP(AE455,MODEL!$D$8:$H$1196,5,FALSE),AF456-1/12)</f>
        <v>70</v>
      </c>
      <c r="AG455" s="97">
        <f t="shared" si="24"/>
        <v>70</v>
      </c>
      <c r="AH455" s="23" cm="1">
        <f t="array" ref="AH455">_xlfn.IFNA(INDEX(MODEL!$AT$8:$AT$1196,MATCH(AE455,MODEL!$D$8:$D$1196),0),AH456)</f>
        <v>8.9541132911708718E-3</v>
      </c>
      <c r="AI455" s="271">
        <f t="shared" ca="1" si="25"/>
        <v>8.7026528585884665E-17</v>
      </c>
    </row>
    <row r="456" spans="2:35" x14ac:dyDescent="0.25">
      <c r="B456" s="103" t="s">
        <v>747</v>
      </c>
      <c r="C456" s="98" t="s">
        <v>677</v>
      </c>
      <c r="D456" s="98" t="s">
        <v>678</v>
      </c>
      <c r="E456" s="98">
        <v>53</v>
      </c>
      <c r="F456" s="98" t="str">
        <f t="shared" si="23"/>
        <v>AccMS53</v>
      </c>
      <c r="G456" s="11">
        <v>3.2317679999999999E-3</v>
      </c>
      <c r="H456" s="11">
        <v>99999</v>
      </c>
      <c r="I456" s="14">
        <v>99999</v>
      </c>
      <c r="AE456" s="7">
        <v>450</v>
      </c>
      <c r="AF456" s="23">
        <f>_xlfn.IFNA(VLOOKUP(AE456,MODEL!$D$8:$H$1196,5,FALSE),AF457-1/12)</f>
        <v>70.083333333333343</v>
      </c>
      <c r="AG456" s="97">
        <f t="shared" si="24"/>
        <v>70</v>
      </c>
      <c r="AH456" s="23" cm="1">
        <f t="array" ref="AH456">_xlfn.IFNA(INDEX(MODEL!$AT$8:$AT$1196,MATCH(AE456,MODEL!$D$8:$D$1196),0),AH457)</f>
        <v>8.8025982891068062E-3</v>
      </c>
      <c r="AI456" s="271">
        <f t="shared" ca="1" si="25"/>
        <v>8.5553928873379288E-17</v>
      </c>
    </row>
    <row r="457" spans="2:35" x14ac:dyDescent="0.25">
      <c r="B457" s="103" t="s">
        <v>747</v>
      </c>
      <c r="C457" s="98" t="s">
        <v>677</v>
      </c>
      <c r="D457" s="98" t="s">
        <v>678</v>
      </c>
      <c r="E457" s="98">
        <v>54</v>
      </c>
      <c r="F457" s="98" t="str">
        <f t="shared" si="23"/>
        <v>AccMS54</v>
      </c>
      <c r="G457" s="11">
        <v>3.3238450000000002E-3</v>
      </c>
      <c r="H457" s="11">
        <v>99999</v>
      </c>
      <c r="I457" s="14">
        <v>99999</v>
      </c>
      <c r="AE457" s="7">
        <v>451</v>
      </c>
      <c r="AF457" s="23">
        <f>_xlfn.IFNA(VLOOKUP(AE457,MODEL!$D$8:$H$1196,5,FALSE),AF458-1/12)</f>
        <v>70.166666666666671</v>
      </c>
      <c r="AG457" s="97">
        <f t="shared" si="24"/>
        <v>70</v>
      </c>
      <c r="AH457" s="23" cm="1">
        <f t="array" ref="AH457">_xlfn.IFNA(INDEX(MODEL!$AT$8:$AT$1196,MATCH(AE457,MODEL!$D$8:$D$1196),0),AH458)</f>
        <v>8.6536471138677941E-3</v>
      </c>
      <c r="AI457" s="271">
        <f t="shared" ca="1" si="25"/>
        <v>8.4106247423712933E-17</v>
      </c>
    </row>
    <row r="458" spans="2:35" x14ac:dyDescent="0.25">
      <c r="B458" s="103" t="s">
        <v>747</v>
      </c>
      <c r="C458" s="98" t="s">
        <v>677</v>
      </c>
      <c r="D458" s="98" t="s">
        <v>678</v>
      </c>
      <c r="E458" s="98">
        <v>55</v>
      </c>
      <c r="F458" s="98" t="str">
        <f t="shared" si="23"/>
        <v>AccMS55</v>
      </c>
      <c r="G458" s="11">
        <v>3.4056379999999999E-3</v>
      </c>
      <c r="H458" s="11">
        <v>99999</v>
      </c>
      <c r="I458" s="14">
        <v>99999</v>
      </c>
      <c r="AE458" s="7">
        <v>452</v>
      </c>
      <c r="AF458" s="23">
        <f>_xlfn.IFNA(VLOOKUP(AE458,MODEL!$D$8:$H$1196,5,FALSE),AF459-1/12)</f>
        <v>70.25</v>
      </c>
      <c r="AG458" s="97">
        <f t="shared" si="24"/>
        <v>70</v>
      </c>
      <c r="AH458" s="23" cm="1">
        <f t="array" ref="AH458">_xlfn.IFNA(INDEX(MODEL!$AT$8:$AT$1196,MATCH(AE458,MODEL!$D$8:$D$1196),0),AH459)</f>
        <v>8.5072163822383171E-3</v>
      </c>
      <c r="AI458" s="271">
        <f t="shared" ca="1" si="25"/>
        <v>8.2683062588139082E-17</v>
      </c>
    </row>
    <row r="459" spans="2:35" x14ac:dyDescent="0.25">
      <c r="B459" s="103" t="s">
        <v>747</v>
      </c>
      <c r="C459" s="98" t="s">
        <v>677</v>
      </c>
      <c r="D459" s="98" t="s">
        <v>678</v>
      </c>
      <c r="E459" s="98">
        <v>56</v>
      </c>
      <c r="F459" s="98" t="str">
        <f t="shared" si="23"/>
        <v>AccMS56</v>
      </c>
      <c r="G459" s="11">
        <v>3.4767719999999999E-3</v>
      </c>
      <c r="H459" s="11">
        <v>99999</v>
      </c>
      <c r="I459" s="14">
        <v>99999</v>
      </c>
      <c r="AE459" s="7">
        <v>453</v>
      </c>
      <c r="AF459" s="23">
        <f>_xlfn.IFNA(VLOOKUP(AE459,MODEL!$D$8:$H$1196,5,FALSE),AF460-1/12)</f>
        <v>70.333333333333343</v>
      </c>
      <c r="AG459" s="97">
        <f t="shared" si="24"/>
        <v>70</v>
      </c>
      <c r="AH459" s="23" cm="1">
        <f t="array" ref="AH459">_xlfn.IFNA(INDEX(MODEL!$AT$8:$AT$1196,MATCH(AE459,MODEL!$D$8:$D$1196),0),AH460)</f>
        <v>8.3632634451021228E-3</v>
      </c>
      <c r="AI459" s="271">
        <f t="shared" ca="1" si="25"/>
        <v>8.1283959852745074E-17</v>
      </c>
    </row>
    <row r="460" spans="2:35" x14ac:dyDescent="0.25">
      <c r="B460" s="103" t="s">
        <v>747</v>
      </c>
      <c r="C460" s="98" t="s">
        <v>677</v>
      </c>
      <c r="D460" s="98" t="s">
        <v>678</v>
      </c>
      <c r="E460" s="98">
        <v>57</v>
      </c>
      <c r="F460" s="98" t="str">
        <f t="shared" si="23"/>
        <v>AccMS57</v>
      </c>
      <c r="G460" s="11">
        <v>3.541088E-3</v>
      </c>
      <c r="H460" s="11">
        <v>99999</v>
      </c>
      <c r="I460" s="14">
        <v>99999</v>
      </c>
      <c r="AE460" s="7">
        <v>454</v>
      </c>
      <c r="AF460" s="23">
        <f>_xlfn.IFNA(VLOOKUP(AE460,MODEL!$D$8:$H$1196,5,FALSE),AF461-1/12)</f>
        <v>70.416666666666671</v>
      </c>
      <c r="AG460" s="97">
        <f t="shared" si="24"/>
        <v>70</v>
      </c>
      <c r="AH460" s="23" cm="1">
        <f t="array" ref="AH460">_xlfn.IFNA(INDEX(MODEL!$AT$8:$AT$1196,MATCH(AE460,MODEL!$D$8:$D$1196),0),AH461)</f>
        <v>8.2217463750203258E-3</v>
      </c>
      <c r="AI460" s="271">
        <f t="shared" ca="1" si="25"/>
        <v>7.9908531717721591E-17</v>
      </c>
    </row>
    <row r="461" spans="2:35" x14ac:dyDescent="0.25">
      <c r="B461" s="103" t="s">
        <v>747</v>
      </c>
      <c r="C461" s="98" t="s">
        <v>677</v>
      </c>
      <c r="D461" s="98" t="s">
        <v>678</v>
      </c>
      <c r="E461" s="98">
        <v>58</v>
      </c>
      <c r="F461" s="98" t="str">
        <f t="shared" si="23"/>
        <v>AccMS58</v>
      </c>
      <c r="G461" s="11">
        <v>3.6049210000000001E-3</v>
      </c>
      <c r="H461" s="11">
        <v>99999</v>
      </c>
      <c r="I461" s="14">
        <v>99999</v>
      </c>
      <c r="AE461" s="7">
        <v>455</v>
      </c>
      <c r="AF461" s="23">
        <f>_xlfn.IFNA(VLOOKUP(AE461,MODEL!$D$8:$H$1196,5,FALSE),AF462-1/12)</f>
        <v>70.5</v>
      </c>
      <c r="AG461" s="97">
        <f t="shared" si="24"/>
        <v>70</v>
      </c>
      <c r="AH461" s="23" cm="1">
        <f t="array" ref="AH461">_xlfn.IFNA(INDEX(MODEL!$AT$8:$AT$1196,MATCH(AE461,MODEL!$D$8:$D$1196),0),AH462)</f>
        <v>8.0826239540197145E-3</v>
      </c>
      <c r="AI461" s="271">
        <f t="shared" ca="1" si="25"/>
        <v>7.8556377578675181E-17</v>
      </c>
    </row>
    <row r="462" spans="2:35" x14ac:dyDescent="0.25">
      <c r="B462" s="103" t="s">
        <v>747</v>
      </c>
      <c r="C462" s="98" t="s">
        <v>677</v>
      </c>
      <c r="D462" s="98" t="s">
        <v>678</v>
      </c>
      <c r="E462" s="98">
        <v>59</v>
      </c>
      <c r="F462" s="98" t="str">
        <f t="shared" si="23"/>
        <v>AccMS59</v>
      </c>
      <c r="G462" s="11">
        <v>3.675074E-3</v>
      </c>
      <c r="H462" s="11">
        <v>99999</v>
      </c>
      <c r="I462" s="14">
        <v>99999</v>
      </c>
      <c r="AE462" s="7">
        <v>456</v>
      </c>
      <c r="AF462" s="23">
        <f>_xlfn.IFNA(VLOOKUP(AE462,MODEL!$D$8:$H$1196,5,FALSE),AF463-1/12)</f>
        <v>70.583333333333343</v>
      </c>
      <c r="AG462" s="97">
        <f t="shared" si="24"/>
        <v>70</v>
      </c>
      <c r="AH462" s="23" cm="1">
        <f t="array" ref="AH462">_xlfn.IFNA(INDEX(MODEL!$AT$8:$AT$1196,MATCH(AE462,MODEL!$D$8:$D$1196),0),AH463)</f>
        <v>7.9458556615876856E-3</v>
      </c>
      <c r="AI462" s="271">
        <f t="shared" ca="1" si="25"/>
        <v>7.7227103609949003E-17</v>
      </c>
    </row>
    <row r="463" spans="2:35" x14ac:dyDescent="0.25">
      <c r="B463" s="103" t="s">
        <v>747</v>
      </c>
      <c r="C463" s="98" t="s">
        <v>677</v>
      </c>
      <c r="D463" s="98" t="s">
        <v>678</v>
      </c>
      <c r="E463" s="98">
        <v>60</v>
      </c>
      <c r="F463" s="98" t="str">
        <f t="shared" si="23"/>
        <v>AccMS60</v>
      </c>
      <c r="G463" s="11">
        <v>3.7562120000000001E-3</v>
      </c>
      <c r="H463" s="11">
        <v>99999</v>
      </c>
      <c r="I463" s="14">
        <v>99999</v>
      </c>
      <c r="AE463" s="7">
        <v>457</v>
      </c>
      <c r="AF463" s="23">
        <f>_xlfn.IFNA(VLOOKUP(AE463,MODEL!$D$8:$H$1196,5,FALSE),AF464-1/12)</f>
        <v>70.666666666666671</v>
      </c>
      <c r="AG463" s="97">
        <f t="shared" si="24"/>
        <v>70</v>
      </c>
      <c r="AH463" s="23" cm="1">
        <f t="array" ref="AH463">_xlfn.IFNA(INDEX(MODEL!$AT$8:$AT$1196,MATCH(AE463,MODEL!$D$8:$D$1196),0),AH464)</f>
        <v>7.8114016628703193E-3</v>
      </c>
      <c r="AI463" s="271">
        <f t="shared" ca="1" si="25"/>
        <v>7.5920322649917925E-17</v>
      </c>
    </row>
    <row r="464" spans="2:35" x14ac:dyDescent="0.25">
      <c r="B464" s="103" t="s">
        <v>747</v>
      </c>
      <c r="C464" s="98" t="s">
        <v>677</v>
      </c>
      <c r="D464" s="98" t="s">
        <v>678</v>
      </c>
      <c r="E464" s="98">
        <v>61</v>
      </c>
      <c r="F464" s="98" t="str">
        <f t="shared" si="23"/>
        <v>AccMS61</v>
      </c>
      <c r="G464" s="11">
        <v>3.8511729999999998E-3</v>
      </c>
      <c r="H464" s="11">
        <v>99999</v>
      </c>
      <c r="I464" s="14">
        <v>99999</v>
      </c>
      <c r="AE464" s="7">
        <v>458</v>
      </c>
      <c r="AF464" s="23">
        <f>_xlfn.IFNA(VLOOKUP(AE464,MODEL!$D$8:$H$1196,5,FALSE),AF465-1/12)</f>
        <v>70.75</v>
      </c>
      <c r="AG464" s="97">
        <f t="shared" si="24"/>
        <v>70</v>
      </c>
      <c r="AH464" s="23" cm="1">
        <f t="array" ref="AH464">_xlfn.IFNA(INDEX(MODEL!$AT$8:$AT$1196,MATCH(AE464,MODEL!$D$8:$D$1196),0),AH465)</f>
        <v>7.6792227970701663E-3</v>
      </c>
      <c r="AI464" s="271">
        <f t="shared" ca="1" si="25"/>
        <v>7.4635654088224677E-17</v>
      </c>
    </row>
    <row r="465" spans="2:35" x14ac:dyDescent="0.25">
      <c r="B465" s="103" t="s">
        <v>747</v>
      </c>
      <c r="C465" s="98" t="s">
        <v>677</v>
      </c>
      <c r="D465" s="98" t="s">
        <v>678</v>
      </c>
      <c r="E465" s="98">
        <v>62</v>
      </c>
      <c r="F465" s="98" t="str">
        <f t="shared" si="23"/>
        <v>AccMS62</v>
      </c>
      <c r="G465" s="11">
        <v>3.9580819999999999E-3</v>
      </c>
      <c r="H465" s="11">
        <v>99999</v>
      </c>
      <c r="I465" s="14">
        <v>99999</v>
      </c>
      <c r="AE465" s="7">
        <v>459</v>
      </c>
      <c r="AF465" s="23">
        <f>_xlfn.IFNA(VLOOKUP(AE465,MODEL!$D$8:$H$1196,5,FALSE),AF466-1/12)</f>
        <v>70.833333333333343</v>
      </c>
      <c r="AG465" s="97">
        <f t="shared" si="24"/>
        <v>70</v>
      </c>
      <c r="AH465" s="23" cm="1">
        <f t="array" ref="AH465">_xlfn.IFNA(INDEX(MODEL!$AT$8:$AT$1196,MATCH(AE465,MODEL!$D$8:$D$1196),0),AH466)</f>
        <v>7.5492805660403468E-3</v>
      </c>
      <c r="AI465" s="271">
        <f t="shared" ca="1" si="25"/>
        <v>7.3372723754924033E-17</v>
      </c>
    </row>
    <row r="466" spans="2:35" x14ac:dyDescent="0.25">
      <c r="B466" s="103" t="s">
        <v>747</v>
      </c>
      <c r="C466" s="98" t="s">
        <v>677</v>
      </c>
      <c r="D466" s="98" t="s">
        <v>678</v>
      </c>
      <c r="E466" s="98">
        <v>63</v>
      </c>
      <c r="F466" s="98" t="str">
        <f t="shared" si="23"/>
        <v>AccMS63</v>
      </c>
      <c r="G466" s="11">
        <v>4.0693329999999996E-3</v>
      </c>
      <c r="H466" s="11">
        <v>99999</v>
      </c>
      <c r="I466" s="14">
        <v>99999</v>
      </c>
      <c r="AE466" s="7">
        <v>460</v>
      </c>
      <c r="AF466" s="23">
        <f>_xlfn.IFNA(VLOOKUP(AE466,MODEL!$D$8:$H$1196,5,FALSE),AF467-1/12)</f>
        <v>70.916666666666671</v>
      </c>
      <c r="AG466" s="97">
        <f t="shared" si="24"/>
        <v>70</v>
      </c>
      <c r="AH466" s="23" cm="1">
        <f t="array" ref="AH466">_xlfn.IFNA(INDEX(MODEL!$AT$8:$AT$1196,MATCH(AE466,MODEL!$D$8:$D$1196),0),AH467)</f>
        <v>7.4215371230716637E-3</v>
      </c>
      <c r="AI466" s="271">
        <f t="shared" ca="1" si="25"/>
        <v>7.2131163811502789E-17</v>
      </c>
    </row>
    <row r="467" spans="2:35" x14ac:dyDescent="0.25">
      <c r="B467" s="103" t="s">
        <v>747</v>
      </c>
      <c r="C467" s="98" t="s">
        <v>677</v>
      </c>
      <c r="D467" s="98" t="s">
        <v>678</v>
      </c>
      <c r="E467" s="98">
        <v>64</v>
      </c>
      <c r="F467" s="98" t="str">
        <f t="shared" si="23"/>
        <v>AccMS64</v>
      </c>
      <c r="G467" s="11">
        <v>4.1779870000000002E-3</v>
      </c>
      <c r="H467" s="11">
        <v>99999</v>
      </c>
      <c r="I467" s="14">
        <v>99999</v>
      </c>
      <c r="AE467" s="7">
        <v>461</v>
      </c>
      <c r="AF467" s="23">
        <f>_xlfn.IFNA(VLOOKUP(AE467,MODEL!$D$8:$H$1196,5,FALSE),AF468-1/12)</f>
        <v>71</v>
      </c>
      <c r="AG467" s="97">
        <f t="shared" si="24"/>
        <v>71</v>
      </c>
      <c r="AH467" s="23" cm="1">
        <f t="array" ref="AH467">_xlfn.IFNA(INDEX(MODEL!$AT$8:$AT$1196,MATCH(AE467,MODEL!$D$8:$D$1196),0),AH468)</f>
        <v>7.2908144151189319E-3</v>
      </c>
      <c r="AI467" s="271">
        <f t="shared" ca="1" si="25"/>
        <v>7.0860647892110722E-17</v>
      </c>
    </row>
    <row r="468" spans="2:35" x14ac:dyDescent="0.25">
      <c r="B468" s="103" t="s">
        <v>747</v>
      </c>
      <c r="C468" s="98" t="s">
        <v>677</v>
      </c>
      <c r="D468" s="98" t="s">
        <v>678</v>
      </c>
      <c r="E468" s="98">
        <v>65</v>
      </c>
      <c r="F468" s="98" t="str">
        <f t="shared" si="23"/>
        <v>AccMS65</v>
      </c>
      <c r="G468" s="11">
        <v>4.2771720000000001E-3</v>
      </c>
      <c r="H468" s="11">
        <v>99999</v>
      </c>
      <c r="I468" s="14">
        <v>99999</v>
      </c>
      <c r="AE468" s="7">
        <v>462</v>
      </c>
      <c r="AF468" s="23">
        <f>_xlfn.IFNA(VLOOKUP(AE468,MODEL!$D$8:$H$1196,5,FALSE),AF469-1/12)</f>
        <v>71.083333333333343</v>
      </c>
      <c r="AG468" s="97">
        <f t="shared" si="24"/>
        <v>71</v>
      </c>
      <c r="AH468" s="23" cm="1">
        <f t="array" ref="AH468">_xlfn.IFNA(INDEX(MODEL!$AT$8:$AT$1196,MATCH(AE468,MODEL!$D$8:$D$1196),0),AH469)</f>
        <v>7.16239425259461E-3</v>
      </c>
      <c r="AI468" s="271">
        <f t="shared" ca="1" si="25"/>
        <v>6.9612510797849608E-17</v>
      </c>
    </row>
    <row r="469" spans="2:35" x14ac:dyDescent="0.25">
      <c r="B469" s="103" t="s">
        <v>747</v>
      </c>
      <c r="C469" s="98" t="s">
        <v>677</v>
      </c>
      <c r="D469" s="98" t="s">
        <v>678</v>
      </c>
      <c r="E469" s="98">
        <v>66</v>
      </c>
      <c r="F469" s="98" t="str">
        <f t="shared" si="23"/>
        <v>AccMS66</v>
      </c>
      <c r="G469" s="11">
        <v>4.3629180000000004E-3</v>
      </c>
      <c r="H469" s="11">
        <v>99999</v>
      </c>
      <c r="I469" s="14">
        <v>99999</v>
      </c>
      <c r="AE469" s="7">
        <v>463</v>
      </c>
      <c r="AF469" s="23">
        <f>_xlfn.IFNA(VLOOKUP(AE469,MODEL!$D$8:$H$1196,5,FALSE),AF470-1/12)</f>
        <v>71.166666666666671</v>
      </c>
      <c r="AG469" s="97">
        <f t="shared" si="24"/>
        <v>71</v>
      </c>
      <c r="AH469" s="23" cm="1">
        <f t="array" ref="AH469">_xlfn.IFNA(INDEX(MODEL!$AT$8:$AT$1196,MATCH(AE469,MODEL!$D$8:$D$1196),0),AH470)</f>
        <v>7.0362360785401305E-3</v>
      </c>
      <c r="AI469" s="271">
        <f t="shared" ca="1" si="25"/>
        <v>6.8386358348838151E-17</v>
      </c>
    </row>
    <row r="470" spans="2:35" x14ac:dyDescent="0.25">
      <c r="B470" s="103" t="s">
        <v>747</v>
      </c>
      <c r="C470" s="98" t="s">
        <v>677</v>
      </c>
      <c r="D470" s="98" t="s">
        <v>678</v>
      </c>
      <c r="E470" s="98">
        <v>67</v>
      </c>
      <c r="F470" s="98" t="str">
        <f t="shared" si="23"/>
        <v>AccMS67</v>
      </c>
      <c r="G470" s="11">
        <v>4.4343819999999997E-3</v>
      </c>
      <c r="H470" s="11">
        <v>99999</v>
      </c>
      <c r="I470" s="14">
        <v>99999</v>
      </c>
      <c r="AE470" s="7">
        <v>464</v>
      </c>
      <c r="AF470" s="23">
        <f>_xlfn.IFNA(VLOOKUP(AE470,MODEL!$D$8:$H$1196,5,FALSE),AF471-1/12)</f>
        <v>71.25</v>
      </c>
      <c r="AG470" s="97">
        <f t="shared" si="24"/>
        <v>71</v>
      </c>
      <c r="AH470" s="23" cm="1">
        <f t="array" ref="AH470">_xlfn.IFNA(INDEX(MODEL!$AT$8:$AT$1196,MATCH(AE470,MODEL!$D$8:$D$1196),0),AH471)</f>
        <v>6.9123000503658501E-3</v>
      </c>
      <c r="AI470" s="271">
        <f t="shared" ca="1" si="25"/>
        <v>6.7181803308266437E-17</v>
      </c>
    </row>
    <row r="471" spans="2:35" x14ac:dyDescent="0.25">
      <c r="B471" s="103" t="s">
        <v>747</v>
      </c>
      <c r="C471" s="98" t="s">
        <v>677</v>
      </c>
      <c r="D471" s="98" t="s">
        <v>678</v>
      </c>
      <c r="E471" s="98">
        <v>68</v>
      </c>
      <c r="F471" s="98" t="str">
        <f t="shared" si="23"/>
        <v>AccMS68</v>
      </c>
      <c r="G471" s="11">
        <v>4.4923860000000001E-3</v>
      </c>
      <c r="H471" s="11">
        <v>99999</v>
      </c>
      <c r="I471" s="14">
        <v>99999</v>
      </c>
      <c r="AE471" s="7">
        <v>465</v>
      </c>
      <c r="AF471" s="23">
        <f>_xlfn.IFNA(VLOOKUP(AE471,MODEL!$D$8:$H$1196,5,FALSE),AF472-1/12)</f>
        <v>71.333333333333343</v>
      </c>
      <c r="AG471" s="97">
        <f t="shared" si="24"/>
        <v>71</v>
      </c>
      <c r="AH471" s="23" cm="1">
        <f t="array" ref="AH471">_xlfn.IFNA(INDEX(MODEL!$AT$8:$AT$1196,MATCH(AE471,MODEL!$D$8:$D$1196),0),AH472)</f>
        <v>6.7905470272681704E-3</v>
      </c>
      <c r="AI471" s="271">
        <f t="shared" ca="1" si="25"/>
        <v>6.5998465260100807E-17</v>
      </c>
    </row>
    <row r="472" spans="2:35" x14ac:dyDescent="0.25">
      <c r="B472" s="103" t="s">
        <v>747</v>
      </c>
      <c r="C472" s="98" t="s">
        <v>677</v>
      </c>
      <c r="D472" s="98" t="s">
        <v>678</v>
      </c>
      <c r="E472" s="98">
        <v>69</v>
      </c>
      <c r="F472" s="98" t="str">
        <f t="shared" si="23"/>
        <v>AccMS69</v>
      </c>
      <c r="G472" s="11">
        <v>4.5394529999999997E-3</v>
      </c>
      <c r="H472" s="11">
        <v>99999</v>
      </c>
      <c r="I472" s="14">
        <v>99999</v>
      </c>
      <c r="AE472" s="7">
        <v>466</v>
      </c>
      <c r="AF472" s="23">
        <f>_xlfn.IFNA(VLOOKUP(AE472,MODEL!$D$8:$H$1196,5,FALSE),AF473-1/12)</f>
        <v>71.416666666666671</v>
      </c>
      <c r="AG472" s="97">
        <f t="shared" si="24"/>
        <v>71</v>
      </c>
      <c r="AH472" s="23" cm="1">
        <f t="array" ref="AH472">_xlfn.IFNA(INDEX(MODEL!$AT$8:$AT$1196,MATCH(AE472,MODEL!$D$8:$D$1196),0),AH473)</f>
        <v>6.6709385578683066E-3</v>
      </c>
      <c r="AI472" s="271">
        <f t="shared" ca="1" si="25"/>
        <v>6.4835970488942949E-17</v>
      </c>
    </row>
    <row r="473" spans="2:35" x14ac:dyDescent="0.25">
      <c r="B473" s="103" t="s">
        <v>747</v>
      </c>
      <c r="C473" s="98" t="s">
        <v>677</v>
      </c>
      <c r="D473" s="98" t="s">
        <v>678</v>
      </c>
      <c r="E473" s="98">
        <v>70</v>
      </c>
      <c r="F473" s="98" t="str">
        <f t="shared" si="23"/>
        <v>AccMS70</v>
      </c>
      <c r="G473" s="11">
        <v>4.5788829999999997E-3</v>
      </c>
      <c r="H473" s="11">
        <v>99999</v>
      </c>
      <c r="I473" s="14">
        <v>99999</v>
      </c>
      <c r="AE473" s="7">
        <v>467</v>
      </c>
      <c r="AF473" s="23">
        <f>_xlfn.IFNA(VLOOKUP(AE473,MODEL!$D$8:$H$1196,5,FALSE),AF474-1/12)</f>
        <v>71.5</v>
      </c>
      <c r="AG473" s="97">
        <f t="shared" si="24"/>
        <v>71</v>
      </c>
      <c r="AH473" s="23" cm="1">
        <f t="array" ref="AH473">_xlfn.IFNA(INDEX(MODEL!$AT$8:$AT$1196,MATCH(AE473,MODEL!$D$8:$D$1196),0),AH474)</f>
        <v>6.5534368680687802E-3</v>
      </c>
      <c r="AI473" s="271">
        <f t="shared" ca="1" si="25"/>
        <v>6.3693951862005177E-17</v>
      </c>
    </row>
    <row r="474" spans="2:35" x14ac:dyDescent="0.25">
      <c r="B474" s="103" t="s">
        <v>747</v>
      </c>
      <c r="C474" s="98" t="s">
        <v>677</v>
      </c>
      <c r="D474" s="98" t="s">
        <v>678</v>
      </c>
      <c r="E474" s="98">
        <v>71</v>
      </c>
      <c r="F474" s="98" t="str">
        <f t="shared" si="23"/>
        <v>AccMS71</v>
      </c>
      <c r="G474" s="11">
        <v>4.6136830000000004E-3</v>
      </c>
      <c r="H474" s="11">
        <v>99999</v>
      </c>
      <c r="I474" s="14">
        <v>99999</v>
      </c>
      <c r="AE474" s="7">
        <v>468</v>
      </c>
      <c r="AF474" s="23">
        <f>_xlfn.IFNA(VLOOKUP(AE474,MODEL!$D$8:$H$1196,5,FALSE),AF475-1/12)</f>
        <v>71.583333333333343</v>
      </c>
      <c r="AG474" s="97">
        <f t="shared" si="24"/>
        <v>71</v>
      </c>
      <c r="AH474" s="23" cm="1">
        <f t="array" ref="AH474">_xlfn.IFNA(INDEX(MODEL!$AT$8:$AT$1196,MATCH(AE474,MODEL!$D$8:$D$1196),0),AH475)</f>
        <v>6.4380048491238084E-3</v>
      </c>
      <c r="AI474" s="271">
        <f t="shared" ca="1" si="25"/>
        <v>6.2572048713164473E-17</v>
      </c>
    </row>
    <row r="475" spans="2:35" x14ac:dyDescent="0.25">
      <c r="B475" s="103" t="s">
        <v>747</v>
      </c>
      <c r="C475" s="98" t="s">
        <v>677</v>
      </c>
      <c r="D475" s="98" t="s">
        <v>678</v>
      </c>
      <c r="E475" s="98">
        <v>72</v>
      </c>
      <c r="F475" s="98" t="str">
        <f t="shared" si="23"/>
        <v>AccMS72</v>
      </c>
      <c r="G475" s="11">
        <v>4.6460219999999997E-3</v>
      </c>
      <c r="H475" s="11">
        <v>99999</v>
      </c>
      <c r="I475" s="14">
        <v>99999</v>
      </c>
      <c r="AE475" s="7">
        <v>469</v>
      </c>
      <c r="AF475" s="23">
        <f>_xlfn.IFNA(VLOOKUP(AE475,MODEL!$D$8:$H$1196,5,FALSE),AF476-1/12)</f>
        <v>71.666666666666671</v>
      </c>
      <c r="AG475" s="97">
        <f t="shared" si="24"/>
        <v>71</v>
      </c>
      <c r="AH475" s="23" cm="1">
        <f t="array" ref="AH475">_xlfn.IFNA(INDEX(MODEL!$AT$8:$AT$1196,MATCH(AE475,MODEL!$D$8:$D$1196),0),AH476)</f>
        <v>6.3246060459198217E-3</v>
      </c>
      <c r="AI475" s="271">
        <f t="shared" ca="1" si="25"/>
        <v>6.1469906729058928E-17</v>
      </c>
    </row>
    <row r="476" spans="2:35" x14ac:dyDescent="0.25">
      <c r="B476" s="103" t="s">
        <v>747</v>
      </c>
      <c r="C476" s="98" t="s">
        <v>677</v>
      </c>
      <c r="D476" s="98" t="s">
        <v>678</v>
      </c>
      <c r="E476" s="98">
        <v>73</v>
      </c>
      <c r="F476" s="98" t="str">
        <f t="shared" si="23"/>
        <v>AccMS73</v>
      </c>
      <c r="G476" s="11">
        <v>4.6772089999999999E-3</v>
      </c>
      <c r="H476" s="11">
        <v>99999</v>
      </c>
      <c r="I476" s="14">
        <v>99999</v>
      </c>
      <c r="AE476" s="7">
        <v>470</v>
      </c>
      <c r="AF476" s="23">
        <f>_xlfn.IFNA(VLOOKUP(AE476,MODEL!$D$8:$H$1196,5,FALSE),AF477-1/12)</f>
        <v>71.75</v>
      </c>
      <c r="AG476" s="97">
        <f t="shared" si="24"/>
        <v>71</v>
      </c>
      <c r="AH476" s="23" cm="1">
        <f t="array" ref="AH476">_xlfn.IFNA(INDEX(MODEL!$AT$8:$AT$1196,MATCH(AE476,MODEL!$D$8:$D$1196),0),AH477)</f>
        <v>6.21320464546241E-3</v>
      </c>
      <c r="AI476" s="271">
        <f t="shared" ca="1" si="25"/>
        <v>6.0387177837190418E-17</v>
      </c>
    </row>
    <row r="477" spans="2:35" x14ac:dyDescent="0.25">
      <c r="B477" s="103" t="s">
        <v>747</v>
      </c>
      <c r="C477" s="98" t="s">
        <v>677</v>
      </c>
      <c r="D477" s="98" t="s">
        <v>678</v>
      </c>
      <c r="E477" s="98">
        <v>74</v>
      </c>
      <c r="F477" s="98" t="str">
        <f t="shared" si="23"/>
        <v>AccMS74</v>
      </c>
      <c r="G477" s="11">
        <v>4.70792E-3</v>
      </c>
      <c r="H477" s="11">
        <v>99999</v>
      </c>
      <c r="I477" s="14">
        <v>99999</v>
      </c>
      <c r="AE477" s="7">
        <v>471</v>
      </c>
      <c r="AF477" s="23">
        <f>_xlfn.IFNA(VLOOKUP(AE477,MODEL!$D$8:$H$1196,5,FALSE),AF478-1/12)</f>
        <v>71.833333333333343</v>
      </c>
      <c r="AG477" s="97">
        <f t="shared" si="24"/>
        <v>71</v>
      </c>
      <c r="AH477" s="23" cm="1">
        <f t="array" ref="AH477">_xlfn.IFNA(INDEX(MODEL!$AT$8:$AT$1196,MATCH(AE477,MODEL!$D$8:$D$1196),0),AH478)</f>
        <v>6.1037654655660524E-3</v>
      </c>
      <c r="AI477" s="271">
        <f t="shared" ca="1" si="25"/>
        <v>5.9323520095998187E-17</v>
      </c>
    </row>
    <row r="478" spans="2:35" x14ac:dyDescent="0.25">
      <c r="B478" s="103" t="s">
        <v>747</v>
      </c>
      <c r="C478" s="98" t="s">
        <v>677</v>
      </c>
      <c r="D478" s="98" t="s">
        <v>678</v>
      </c>
      <c r="E478" s="98">
        <v>75</v>
      </c>
      <c r="F478" s="98" t="str">
        <f t="shared" si="23"/>
        <v>AccMS75</v>
      </c>
      <c r="G478" s="11">
        <v>4.7384560000000003E-3</v>
      </c>
      <c r="H478" s="11">
        <v>99999</v>
      </c>
      <c r="I478" s="14">
        <v>99999</v>
      </c>
      <c r="AE478" s="7">
        <v>472</v>
      </c>
      <c r="AF478" s="23">
        <f>_xlfn.IFNA(VLOOKUP(AE478,MODEL!$D$8:$H$1196,5,FALSE),AF479-1/12)</f>
        <v>71.916666666666671</v>
      </c>
      <c r="AG478" s="97">
        <f t="shared" si="24"/>
        <v>71</v>
      </c>
      <c r="AH478" s="23" cm="1">
        <f t="array" ref="AH478">_xlfn.IFNA(INDEX(MODEL!$AT$8:$AT$1196,MATCH(AE478,MODEL!$D$8:$D$1196),0),AH479)</f>
        <v>5.9962539437430741E-3</v>
      </c>
      <c r="AI478" s="271">
        <f t="shared" ca="1" si="25"/>
        <v>5.827859758686876E-17</v>
      </c>
    </row>
    <row r="479" spans="2:35" x14ac:dyDescent="0.25">
      <c r="B479" s="103" t="s">
        <v>747</v>
      </c>
      <c r="C479" s="98" t="s">
        <v>677</v>
      </c>
      <c r="D479" s="98" t="s">
        <v>678</v>
      </c>
      <c r="E479" s="98">
        <v>76</v>
      </c>
      <c r="F479" s="98" t="str">
        <f t="shared" si="23"/>
        <v>AccMS76</v>
      </c>
      <c r="G479" s="11">
        <v>4.7689339999999998E-3</v>
      </c>
      <c r="H479" s="11">
        <v>99999</v>
      </c>
      <c r="I479" s="14">
        <v>99999</v>
      </c>
      <c r="AE479" s="7">
        <v>473</v>
      </c>
      <c r="AF479" s="23">
        <f>_xlfn.IFNA(VLOOKUP(AE479,MODEL!$D$8:$H$1196,5,FALSE),AF480-1/12)</f>
        <v>72</v>
      </c>
      <c r="AG479" s="97">
        <f t="shared" si="24"/>
        <v>72</v>
      </c>
      <c r="AH479" s="23" cm="1">
        <f t="array" ref="AH479">_xlfn.IFNA(INDEX(MODEL!$AT$8:$AT$1196,MATCH(AE479,MODEL!$D$8:$D$1196),0),AH480)</f>
        <v>5.886000608823448E-3</v>
      </c>
      <c r="AI479" s="271">
        <f t="shared" ca="1" si="25"/>
        <v>5.7207026936480296E-17</v>
      </c>
    </row>
    <row r="480" spans="2:35" x14ac:dyDescent="0.25">
      <c r="B480" s="103" t="s">
        <v>747</v>
      </c>
      <c r="C480" s="98" t="s">
        <v>677</v>
      </c>
      <c r="D480" s="98" t="s">
        <v>678</v>
      </c>
      <c r="E480" s="98">
        <v>77</v>
      </c>
      <c r="F480" s="98" t="str">
        <f t="shared" si="23"/>
        <v>AccMS77</v>
      </c>
      <c r="G480" s="11">
        <v>4.7993970000000004E-3</v>
      </c>
      <c r="H480" s="11">
        <v>99999</v>
      </c>
      <c r="I480" s="14">
        <v>99999</v>
      </c>
      <c r="AE480" s="7">
        <v>474</v>
      </c>
      <c r="AF480" s="23">
        <f>_xlfn.IFNA(VLOOKUP(AE480,MODEL!$D$8:$H$1196,5,FALSE),AF481-1/12)</f>
        <v>72.083333333333343</v>
      </c>
      <c r="AG480" s="97">
        <f t="shared" si="24"/>
        <v>72</v>
      </c>
      <c r="AH480" s="23" cm="1">
        <f t="array" ref="AH480">_xlfn.IFNA(INDEX(MODEL!$AT$8:$AT$1196,MATCH(AE480,MODEL!$D$8:$D$1196),0),AH481)</f>
        <v>5.7777745059014911E-3</v>
      </c>
      <c r="AI480" s="271">
        <f t="shared" ca="1" si="25"/>
        <v>5.6155159293822299E-17</v>
      </c>
    </row>
    <row r="481" spans="2:35" x14ac:dyDescent="0.25">
      <c r="B481" s="103" t="s">
        <v>747</v>
      </c>
      <c r="C481" s="98" t="s">
        <v>677</v>
      </c>
      <c r="D481" s="98" t="s">
        <v>678</v>
      </c>
      <c r="E481" s="98">
        <v>78</v>
      </c>
      <c r="F481" s="98" t="str">
        <f t="shared" si="23"/>
        <v>AccMS78</v>
      </c>
      <c r="G481" s="11">
        <v>4.8298550000000001E-3</v>
      </c>
      <c r="H481" s="11">
        <v>99999</v>
      </c>
      <c r="I481" s="14">
        <v>99999</v>
      </c>
      <c r="AE481" s="7">
        <v>475</v>
      </c>
      <c r="AF481" s="23">
        <f>_xlfn.IFNA(VLOOKUP(AE481,MODEL!$D$8:$H$1196,5,FALSE),AF482-1/12)</f>
        <v>72.166666666666671</v>
      </c>
      <c r="AG481" s="97">
        <f t="shared" si="24"/>
        <v>72</v>
      </c>
      <c r="AH481" s="23" cm="1">
        <f t="array" ref="AH481">_xlfn.IFNA(INDEX(MODEL!$AT$8:$AT$1196,MATCH(AE481,MODEL!$D$8:$D$1196),0),AH482)</f>
        <v>5.6715383601902269E-3</v>
      </c>
      <c r="AI481" s="271">
        <f t="shared" ca="1" si="25"/>
        <v>5.5122632378989554E-17</v>
      </c>
    </row>
    <row r="482" spans="2:35" x14ac:dyDescent="0.25">
      <c r="B482" s="103" t="s">
        <v>747</v>
      </c>
      <c r="C482" s="98" t="s">
        <v>677</v>
      </c>
      <c r="D482" s="98" t="s">
        <v>678</v>
      </c>
      <c r="E482" s="98">
        <v>79</v>
      </c>
      <c r="F482" s="98" t="str">
        <f t="shared" si="23"/>
        <v>AccMS79</v>
      </c>
      <c r="G482" s="11">
        <v>4.8603129999999998E-3</v>
      </c>
      <c r="H482" s="11">
        <v>99999</v>
      </c>
      <c r="I482" s="14">
        <v>99999</v>
      </c>
      <c r="AE482" s="7">
        <v>476</v>
      </c>
      <c r="AF482" s="23">
        <f>_xlfn.IFNA(VLOOKUP(AE482,MODEL!$D$8:$H$1196,5,FALSE),AF483-1/12)</f>
        <v>72.25</v>
      </c>
      <c r="AG482" s="97">
        <f t="shared" si="24"/>
        <v>72</v>
      </c>
      <c r="AH482" s="23" cm="1">
        <f t="array" ref="AH482">_xlfn.IFNA(INDEX(MODEL!$AT$8:$AT$1196,MATCH(AE482,MODEL!$D$8:$D$1196),0),AH483)</f>
        <v>5.5672555822755179E-3</v>
      </c>
      <c r="AI482" s="271">
        <f t="shared" ca="1" si="25"/>
        <v>5.4109090573330409E-17</v>
      </c>
    </row>
    <row r="483" spans="2:35" x14ac:dyDescent="0.25">
      <c r="B483" s="103" t="s">
        <v>747</v>
      </c>
      <c r="C483" s="98" t="s">
        <v>677</v>
      </c>
      <c r="D483" s="98" t="s">
        <v>678</v>
      </c>
      <c r="E483" s="98">
        <v>80</v>
      </c>
      <c r="F483" s="98" t="str">
        <f t="shared" si="23"/>
        <v>AccMS80</v>
      </c>
      <c r="G483" s="11">
        <v>4.89077E-3</v>
      </c>
      <c r="H483" s="11">
        <v>99999</v>
      </c>
      <c r="I483" s="14">
        <v>99999</v>
      </c>
      <c r="AE483" s="7">
        <v>477</v>
      </c>
      <c r="AF483" s="23">
        <f>_xlfn.IFNA(VLOOKUP(AE483,MODEL!$D$8:$H$1196,5,FALSE),AF484-1/12)</f>
        <v>72.333333333333343</v>
      </c>
      <c r="AG483" s="97">
        <f t="shared" si="24"/>
        <v>72</v>
      </c>
      <c r="AH483" s="23" cm="1">
        <f t="array" ref="AH483">_xlfn.IFNA(INDEX(MODEL!$AT$8:$AT$1196,MATCH(AE483,MODEL!$D$8:$D$1196),0),AH484)</f>
        <v>5.4648902555140865E-3</v>
      </c>
      <c r="AI483" s="271">
        <f t="shared" ca="1" si="25"/>
        <v>5.3114184796966012E-17</v>
      </c>
    </row>
    <row r="484" spans="2:35" x14ac:dyDescent="0.25">
      <c r="B484" s="103" t="s">
        <v>747</v>
      </c>
      <c r="C484" s="98" t="s">
        <v>677</v>
      </c>
      <c r="D484" s="98" t="s">
        <v>678</v>
      </c>
      <c r="E484" s="98">
        <v>81</v>
      </c>
      <c r="F484" s="98" t="str">
        <f t="shared" si="23"/>
        <v>AccMS81</v>
      </c>
      <c r="G484" s="11">
        <v>4.9212270000000002E-3</v>
      </c>
      <c r="H484" s="11">
        <v>99999</v>
      </c>
      <c r="I484" s="14">
        <v>99999</v>
      </c>
      <c r="AE484" s="7">
        <v>478</v>
      </c>
      <c r="AF484" s="23">
        <f>_xlfn.IFNA(VLOOKUP(AE484,MODEL!$D$8:$H$1196,5,FALSE),AF485-1/12)</f>
        <v>72.416666666666671</v>
      </c>
      <c r="AG484" s="97">
        <f t="shared" si="24"/>
        <v>72</v>
      </c>
      <c r="AH484" s="23" cm="1">
        <f t="array" ref="AH484">_xlfn.IFNA(INDEX(MODEL!$AT$8:$AT$1196,MATCH(AE484,MODEL!$D$8:$D$1196),0),AH485)</f>
        <v>5.3644071236632557E-3</v>
      </c>
      <c r="AI484" s="271">
        <f t="shared" ca="1" si="25"/>
        <v>5.2137572388561695E-17</v>
      </c>
    </row>
    <row r="485" spans="2:35" x14ac:dyDescent="0.25">
      <c r="B485" s="103" t="s">
        <v>747</v>
      </c>
      <c r="C485" s="98" t="s">
        <v>677</v>
      </c>
      <c r="D485" s="98" t="s">
        <v>678</v>
      </c>
      <c r="E485" s="98">
        <v>82</v>
      </c>
      <c r="F485" s="98" t="str">
        <f t="shared" si="23"/>
        <v>AccMS82</v>
      </c>
      <c r="G485" s="11">
        <v>4.9516839999999996E-3</v>
      </c>
      <c r="H485" s="11">
        <v>99999</v>
      </c>
      <c r="I485" s="14">
        <v>99999</v>
      </c>
      <c r="AE485" s="7">
        <v>479</v>
      </c>
      <c r="AF485" s="23">
        <f>_xlfn.IFNA(VLOOKUP(AE485,MODEL!$D$8:$H$1196,5,FALSE),AF486-1/12)</f>
        <v>72.5</v>
      </c>
      <c r="AG485" s="97">
        <f t="shared" si="24"/>
        <v>72</v>
      </c>
      <c r="AH485" s="23" cm="1">
        <f t="array" ref="AH485">_xlfn.IFNA(INDEX(MODEL!$AT$8:$AT$1196,MATCH(AE485,MODEL!$D$8:$D$1196),0),AH486)</f>
        <v>5.2657715787381397E-3</v>
      </c>
      <c r="AI485" s="271">
        <f t="shared" ca="1" si="25"/>
        <v>5.1178916987308948E-17</v>
      </c>
    </row>
    <row r="486" spans="2:35" x14ac:dyDescent="0.25">
      <c r="B486" s="103" t="s">
        <v>747</v>
      </c>
      <c r="C486" s="98" t="s">
        <v>677</v>
      </c>
      <c r="D486" s="98" t="s">
        <v>678</v>
      </c>
      <c r="E486" s="98">
        <v>83</v>
      </c>
      <c r="F486" s="98" t="str">
        <f t="shared" si="23"/>
        <v>AccMS83</v>
      </c>
      <c r="G486" s="11">
        <v>4.9821409999999998E-3</v>
      </c>
      <c r="H486" s="11">
        <v>99999</v>
      </c>
      <c r="I486" s="14">
        <v>99999</v>
      </c>
      <c r="AE486" s="7">
        <v>480</v>
      </c>
      <c r="AF486" s="23">
        <f>_xlfn.IFNA(VLOOKUP(AE486,MODEL!$D$8:$H$1196,5,FALSE),AF487-1/12)</f>
        <v>72.583333333333343</v>
      </c>
      <c r="AG486" s="97">
        <f t="shared" si="24"/>
        <v>72</v>
      </c>
      <c r="AH486" s="23" cm="1">
        <f t="array" ref="AH486">_xlfn.IFNA(INDEX(MODEL!$AT$8:$AT$1196,MATCH(AE486,MODEL!$D$8:$D$1196),0),AH487)</f>
        <v>5.1689496490921029E-3</v>
      </c>
      <c r="AI486" s="271">
        <f t="shared" ca="1" si="25"/>
        <v>5.0237888417077453E-17</v>
      </c>
    </row>
    <row r="487" spans="2:35" x14ac:dyDescent="0.25">
      <c r="B487" s="103" t="s">
        <v>747</v>
      </c>
      <c r="C487" s="98" t="s">
        <v>677</v>
      </c>
      <c r="D487" s="98" t="s">
        <v>678</v>
      </c>
      <c r="E487" s="98">
        <v>84</v>
      </c>
      <c r="F487" s="98" t="str">
        <f t="shared" si="23"/>
        <v>AccMS84</v>
      </c>
      <c r="G487" s="11">
        <v>5.0125980000000001E-3</v>
      </c>
      <c r="H487" s="11">
        <v>99999</v>
      </c>
      <c r="I487" s="14">
        <v>99999</v>
      </c>
      <c r="AE487" s="7">
        <v>481</v>
      </c>
      <c r="AF487" s="23">
        <f>_xlfn.IFNA(VLOOKUP(AE487,MODEL!$D$8:$H$1196,5,FALSE),AF488-1/12)</f>
        <v>72.666666666666671</v>
      </c>
      <c r="AG487" s="97">
        <f t="shared" si="24"/>
        <v>72</v>
      </c>
      <c r="AH487" s="23" cm="1">
        <f t="array" ref="AH487">_xlfn.IFNA(INDEX(MODEL!$AT$8:$AT$1196,MATCH(AE487,MODEL!$D$8:$D$1196),0),AH488)</f>
        <v>5.0739079877163869E-3</v>
      </c>
      <c r="AI487" s="271">
        <f t="shared" ca="1" si="25"/>
        <v>4.9314162572697147E-17</v>
      </c>
    </row>
    <row r="488" spans="2:35" x14ac:dyDescent="0.25">
      <c r="B488" s="103" t="s">
        <v>747</v>
      </c>
      <c r="C488" s="98" t="s">
        <v>677</v>
      </c>
      <c r="D488" s="98" t="s">
        <v>678</v>
      </c>
      <c r="E488" s="98">
        <v>85</v>
      </c>
      <c r="F488" s="98" t="str">
        <f t="shared" si="23"/>
        <v>AccMS85</v>
      </c>
      <c r="G488" s="11">
        <v>5.0430550000000003E-3</v>
      </c>
      <c r="H488" s="11">
        <v>99999</v>
      </c>
      <c r="I488" s="14">
        <v>99999</v>
      </c>
      <c r="AE488" s="7">
        <v>482</v>
      </c>
      <c r="AF488" s="23">
        <f>_xlfn.IFNA(VLOOKUP(AE488,MODEL!$D$8:$H$1196,5,FALSE),AF489-1/12)</f>
        <v>72.75</v>
      </c>
      <c r="AG488" s="97">
        <f t="shared" si="24"/>
        <v>72</v>
      </c>
      <c r="AH488" s="23" cm="1">
        <f t="array" ref="AH488">_xlfn.IFNA(INDEX(MODEL!$AT$8:$AT$1196,MATCH(AE488,MODEL!$D$8:$D$1196),0),AH489)</f>
        <v>4.9806138607548702E-3</v>
      </c>
      <c r="AI488" s="271">
        <f t="shared" ca="1" si="25"/>
        <v>4.8407421308331268E-17</v>
      </c>
    </row>
    <row r="489" spans="2:35" x14ac:dyDescent="0.25">
      <c r="B489" s="103" t="s">
        <v>747</v>
      </c>
      <c r="C489" s="98" t="s">
        <v>677</v>
      </c>
      <c r="D489" s="98" t="s">
        <v>678</v>
      </c>
      <c r="E489" s="98">
        <v>86</v>
      </c>
      <c r="F489" s="98" t="str">
        <f t="shared" si="23"/>
        <v>AccMS86</v>
      </c>
      <c r="G489" s="11">
        <v>5.0735119999999996E-3</v>
      </c>
      <c r="H489" s="11">
        <v>99999</v>
      </c>
      <c r="I489" s="14">
        <v>99999</v>
      </c>
      <c r="AE489" s="7">
        <v>483</v>
      </c>
      <c r="AF489" s="23">
        <f>_xlfn.IFNA(VLOOKUP(AE489,MODEL!$D$8:$H$1196,5,FALSE),AF490-1/12)</f>
        <v>72.833333333333343</v>
      </c>
      <c r="AG489" s="97">
        <f t="shared" si="24"/>
        <v>72</v>
      </c>
      <c r="AH489" s="23" cm="1">
        <f t="array" ref="AH489">_xlfn.IFNA(INDEX(MODEL!$AT$8:$AT$1196,MATCH(AE489,MODEL!$D$8:$D$1196),0),AH490)</f>
        <v>4.8890351362300124E-3</v>
      </c>
      <c r="AI489" s="271">
        <f t="shared" ca="1" si="25"/>
        <v>4.7517352327901916E-17</v>
      </c>
    </row>
    <row r="490" spans="2:35" x14ac:dyDescent="0.25">
      <c r="B490" s="103" t="s">
        <v>747</v>
      </c>
      <c r="C490" s="98" t="s">
        <v>677</v>
      </c>
      <c r="D490" s="98" t="s">
        <v>678</v>
      </c>
      <c r="E490" s="98">
        <v>87</v>
      </c>
      <c r="F490" s="98" t="str">
        <f t="shared" si="23"/>
        <v>AccMS87</v>
      </c>
      <c r="G490" s="11">
        <v>5.1039670000000001E-3</v>
      </c>
      <c r="H490" s="11">
        <v>99999</v>
      </c>
      <c r="I490" s="14">
        <v>99999</v>
      </c>
      <c r="AE490" s="7">
        <v>484</v>
      </c>
      <c r="AF490" s="23">
        <f>_xlfn.IFNA(VLOOKUP(AE490,MODEL!$D$8:$H$1196,5,FALSE),AF491-1/12)</f>
        <v>72.916666666666671</v>
      </c>
      <c r="AG490" s="97">
        <f t="shared" si="24"/>
        <v>72</v>
      </c>
      <c r="AH490" s="23" cm="1">
        <f t="array" ref="AH490">_xlfn.IFNA(INDEX(MODEL!$AT$8:$AT$1196,MATCH(AE490,MODEL!$D$8:$D$1196),0),AH491)</f>
        <v>4.7991402729760883E-3</v>
      </c>
      <c r="AI490" s="271">
        <f t="shared" ca="1" si="25"/>
        <v>4.6643649077530285E-17</v>
      </c>
    </row>
    <row r="491" spans="2:35" x14ac:dyDescent="0.25">
      <c r="B491" s="103" t="s">
        <v>747</v>
      </c>
      <c r="C491" s="98" t="s">
        <v>677</v>
      </c>
      <c r="D491" s="98" t="s">
        <v>678</v>
      </c>
      <c r="E491" s="98">
        <v>88</v>
      </c>
      <c r="F491" s="98" t="str">
        <f t="shared" si="23"/>
        <v>AccMS88</v>
      </c>
      <c r="G491" s="11">
        <v>5.1344190000000003E-3</v>
      </c>
      <c r="H491" s="11">
        <v>99999</v>
      </c>
      <c r="I491" s="14">
        <v>99999</v>
      </c>
      <c r="AE491" s="7">
        <v>485</v>
      </c>
      <c r="AF491" s="23">
        <f>_xlfn.IFNA(VLOOKUP(AE491,MODEL!$D$8:$H$1196,5,FALSE),AF492-1/12)</f>
        <v>73</v>
      </c>
      <c r="AG491" s="97">
        <f t="shared" si="24"/>
        <v>73</v>
      </c>
      <c r="AH491" s="23" cm="1">
        <f t="array" ref="AH491">_xlfn.IFNA(INDEX(MODEL!$AT$8:$AT$1196,MATCH(AE491,MODEL!$D$8:$D$1196),0),AH492)</f>
        <v>4.7064330937176182E-3</v>
      </c>
      <c r="AI491" s="271">
        <f t="shared" ca="1" si="25"/>
        <v>4.5742612456315166E-17</v>
      </c>
    </row>
    <row r="492" spans="2:35" x14ac:dyDescent="0.25">
      <c r="B492" s="103" t="s">
        <v>747</v>
      </c>
      <c r="C492" s="98" t="s">
        <v>677</v>
      </c>
      <c r="D492" s="98" t="s">
        <v>678</v>
      </c>
      <c r="E492" s="98">
        <v>89</v>
      </c>
      <c r="F492" s="98" t="str">
        <f t="shared" si="23"/>
        <v>AccMS89</v>
      </c>
      <c r="G492" s="11">
        <v>5.1648589999999999E-3</v>
      </c>
      <c r="H492" s="11">
        <v>99999</v>
      </c>
      <c r="I492" s="14">
        <v>99999</v>
      </c>
      <c r="AE492" s="7">
        <v>486</v>
      </c>
      <c r="AF492" s="23">
        <f>_xlfn.IFNA(VLOOKUP(AE492,MODEL!$D$8:$H$1196,5,FALSE),AF493-1/12)</f>
        <v>73.083333333333343</v>
      </c>
      <c r="AG492" s="97">
        <f t="shared" si="24"/>
        <v>73</v>
      </c>
      <c r="AH492" s="23" cm="1">
        <f t="array" ref="AH492">_xlfn.IFNA(INDEX(MODEL!$AT$8:$AT$1196,MATCH(AE492,MODEL!$D$8:$D$1196),0),AH493)</f>
        <v>4.615516781280536E-3</v>
      </c>
      <c r="AI492" s="271">
        <f t="shared" ca="1" si="25"/>
        <v>4.4858981570046325E-17</v>
      </c>
    </row>
    <row r="493" spans="2:35" x14ac:dyDescent="0.25">
      <c r="B493" s="103" t="s">
        <v>747</v>
      </c>
      <c r="C493" s="98" t="s">
        <v>677</v>
      </c>
      <c r="D493" s="98" t="s">
        <v>678</v>
      </c>
      <c r="E493" s="98">
        <v>90</v>
      </c>
      <c r="F493" s="98" t="str">
        <f t="shared" si="23"/>
        <v>AccMS90</v>
      </c>
      <c r="G493" s="11">
        <v>5.1952659999999996E-3</v>
      </c>
      <c r="H493" s="11">
        <v>99999</v>
      </c>
      <c r="I493" s="14">
        <v>99999</v>
      </c>
      <c r="AE493" s="7">
        <v>487</v>
      </c>
      <c r="AF493" s="23">
        <f>_xlfn.IFNA(VLOOKUP(AE493,MODEL!$D$8:$H$1196,5,FALSE),AF494-1/12)</f>
        <v>73.166666666666671</v>
      </c>
      <c r="AG493" s="97">
        <f t="shared" si="24"/>
        <v>73</v>
      </c>
      <c r="AH493" s="23" cm="1">
        <f t="array" ref="AH493">_xlfn.IFNA(INDEX(MODEL!$AT$8:$AT$1196,MATCH(AE493,MODEL!$D$8:$D$1196),0),AH494)</f>
        <v>4.5263567406744901E-3</v>
      </c>
      <c r="AI493" s="271">
        <f t="shared" ca="1" si="25"/>
        <v>4.3992420184211319E-17</v>
      </c>
    </row>
    <row r="494" spans="2:35" x14ac:dyDescent="0.25">
      <c r="B494" s="103" t="s">
        <v>747</v>
      </c>
      <c r="C494" s="98" t="s">
        <v>677</v>
      </c>
      <c r="D494" s="98" t="s">
        <v>678</v>
      </c>
      <c r="E494" s="98">
        <v>91</v>
      </c>
      <c r="F494" s="98" t="str">
        <f t="shared" si="23"/>
        <v>AccMS91</v>
      </c>
      <c r="G494" s="11">
        <v>5.2255940000000001E-3</v>
      </c>
      <c r="H494" s="11">
        <v>99999</v>
      </c>
      <c r="I494" s="14">
        <v>99999</v>
      </c>
      <c r="AE494" s="7">
        <v>488</v>
      </c>
      <c r="AF494" s="23">
        <f>_xlfn.IFNA(VLOOKUP(AE494,MODEL!$D$8:$H$1196,5,FALSE),AF495-1/12)</f>
        <v>73.25</v>
      </c>
      <c r="AG494" s="97">
        <f t="shared" si="24"/>
        <v>73</v>
      </c>
      <c r="AH494" s="23" cm="1">
        <f t="array" ref="AH494">_xlfn.IFNA(INDEX(MODEL!$AT$8:$AT$1196,MATCH(AE494,MODEL!$D$8:$D$1196),0),AH495)</f>
        <v>4.4389190451963228E-3</v>
      </c>
      <c r="AI494" s="271">
        <f t="shared" ca="1" si="25"/>
        <v>4.314259855949301E-17</v>
      </c>
    </row>
    <row r="495" spans="2:35" x14ac:dyDescent="0.25">
      <c r="B495" s="103" t="s">
        <v>747</v>
      </c>
      <c r="C495" s="98" t="s">
        <v>677</v>
      </c>
      <c r="D495" s="98" t="s">
        <v>678</v>
      </c>
      <c r="E495" s="98">
        <v>92</v>
      </c>
      <c r="F495" s="98" t="str">
        <f t="shared" si="23"/>
        <v>AccMS92</v>
      </c>
      <c r="G495" s="11">
        <v>5.255755E-3</v>
      </c>
      <c r="H495" s="11">
        <v>99999</v>
      </c>
      <c r="I495" s="14">
        <v>99999</v>
      </c>
      <c r="AE495" s="7">
        <v>489</v>
      </c>
      <c r="AF495" s="23">
        <f>_xlfn.IFNA(VLOOKUP(AE495,MODEL!$D$8:$H$1196,5,FALSE),AF496-1/12)</f>
        <v>73.333333333333343</v>
      </c>
      <c r="AG495" s="97">
        <f t="shared" si="24"/>
        <v>73</v>
      </c>
      <c r="AH495" s="23" cm="1">
        <f t="array" ref="AH495">_xlfn.IFNA(INDEX(MODEL!$AT$8:$AT$1196,MATCH(AE495,MODEL!$D$8:$D$1196),0),AH496)</f>
        <v>4.3531704235204539E-3</v>
      </c>
      <c r="AI495" s="271">
        <f t="shared" ca="1" si="25"/>
        <v>4.2309193326298846E-17</v>
      </c>
    </row>
    <row r="496" spans="2:35" x14ac:dyDescent="0.25">
      <c r="B496" s="103" t="s">
        <v>747</v>
      </c>
      <c r="C496" s="98" t="s">
        <v>677</v>
      </c>
      <c r="D496" s="98" t="s">
        <v>678</v>
      </c>
      <c r="E496" s="98">
        <v>93</v>
      </c>
      <c r="F496" s="98" t="str">
        <f t="shared" si="23"/>
        <v>AccMS93</v>
      </c>
      <c r="G496" s="11">
        <v>5.2856070000000003E-3</v>
      </c>
      <c r="H496" s="11">
        <v>99999</v>
      </c>
      <c r="I496" s="14">
        <v>99999</v>
      </c>
      <c r="AE496" s="7">
        <v>490</v>
      </c>
      <c r="AF496" s="23">
        <f>_xlfn.IFNA(VLOOKUP(AE496,MODEL!$D$8:$H$1196,5,FALSE),AF497-1/12)</f>
        <v>73.416666666666671</v>
      </c>
      <c r="AG496" s="97">
        <f t="shared" si="24"/>
        <v>73</v>
      </c>
      <c r="AH496" s="23" cm="1">
        <f t="array" ref="AH496">_xlfn.IFNA(INDEX(MODEL!$AT$8:$AT$1196,MATCH(AE496,MODEL!$D$8:$D$1196),0),AH497)</f>
        <v>4.269078247038662E-3</v>
      </c>
      <c r="AI496" s="271">
        <f t="shared" ca="1" si="25"/>
        <v>4.1491887361714054E-17</v>
      </c>
    </row>
    <row r="497" spans="2:35" x14ac:dyDescent="0.25">
      <c r="B497" s="103" t="s">
        <v>747</v>
      </c>
      <c r="C497" s="98" t="s">
        <v>677</v>
      </c>
      <c r="D497" s="98" t="s">
        <v>678</v>
      </c>
      <c r="E497" s="98">
        <v>94</v>
      </c>
      <c r="F497" s="98" t="str">
        <f t="shared" si="23"/>
        <v>AccMS94</v>
      </c>
      <c r="G497" s="11">
        <v>5.3149640000000001E-3</v>
      </c>
      <c r="H497" s="11">
        <v>99999</v>
      </c>
      <c r="I497" s="14">
        <v>99999</v>
      </c>
      <c r="AE497" s="7">
        <v>491</v>
      </c>
      <c r="AF497" s="23">
        <f>_xlfn.IFNA(VLOOKUP(AE497,MODEL!$D$8:$H$1196,5,FALSE),AF498-1/12)</f>
        <v>73.5</v>
      </c>
      <c r="AG497" s="97">
        <f t="shared" si="24"/>
        <v>73</v>
      </c>
      <c r="AH497" s="23" cm="1">
        <f t="array" ref="AH497">_xlfn.IFNA(INDEX(MODEL!$AT$8:$AT$1196,MATCH(AE497,MODEL!$D$8:$D$1196),0),AH498)</f>
        <v>4.1866105174444158E-3</v>
      </c>
      <c r="AI497" s="271">
        <f t="shared" ca="1" si="25"/>
        <v>4.0690369668831677E-17</v>
      </c>
    </row>
    <row r="498" spans="2:35" x14ac:dyDescent="0.25">
      <c r="B498" s="103" t="s">
        <v>747</v>
      </c>
      <c r="C498" s="98" t="s">
        <v>677</v>
      </c>
      <c r="D498" s="98" t="s">
        <v>678</v>
      </c>
      <c r="E498" s="98">
        <v>95</v>
      </c>
      <c r="F498" s="98" t="str">
        <f t="shared" si="23"/>
        <v>AccMS95</v>
      </c>
      <c r="G498" s="11">
        <v>5.3436259999999998E-3</v>
      </c>
      <c r="H498" s="11">
        <v>99999</v>
      </c>
      <c r="I498" s="14">
        <v>99999</v>
      </c>
      <c r="AE498" s="7">
        <v>492</v>
      </c>
      <c r="AF498" s="23">
        <f>_xlfn.IFNA(VLOOKUP(AE498,MODEL!$D$8:$H$1196,5,FALSE),AF499-1/12)</f>
        <v>73.583333333333343</v>
      </c>
      <c r="AG498" s="97">
        <f t="shared" si="24"/>
        <v>73</v>
      </c>
      <c r="AH498" s="23" cm="1">
        <f t="array" ref="AH498">_xlfn.IFNA(INDEX(MODEL!$AT$8:$AT$1196,MATCH(AE498,MODEL!$D$8:$D$1196),0),AH499)</f>
        <v>4.1057358545570511E-3</v>
      </c>
      <c r="AI498" s="271">
        <f t="shared" ca="1" si="25"/>
        <v>3.9904335258413725E-17</v>
      </c>
    </row>
    <row r="499" spans="2:35" x14ac:dyDescent="0.25">
      <c r="B499" s="103" t="s">
        <v>747</v>
      </c>
      <c r="C499" s="98" t="s">
        <v>677</v>
      </c>
      <c r="D499" s="98" t="s">
        <v>678</v>
      </c>
      <c r="E499" s="98">
        <v>96</v>
      </c>
      <c r="F499" s="98" t="str">
        <f t="shared" si="23"/>
        <v>AccMS96</v>
      </c>
      <c r="G499" s="11">
        <v>5.3714180000000002E-3</v>
      </c>
      <c r="H499" s="11">
        <v>99999</v>
      </c>
      <c r="I499" s="14">
        <v>99999</v>
      </c>
      <c r="AE499" s="7">
        <v>493</v>
      </c>
      <c r="AF499" s="23">
        <f>_xlfn.IFNA(VLOOKUP(AE499,MODEL!$D$8:$H$1196,5,FALSE),AF500-1/12)</f>
        <v>73.666666666666671</v>
      </c>
      <c r="AG499" s="97">
        <f t="shared" si="24"/>
        <v>73</v>
      </c>
      <c r="AH499" s="23" cm="1">
        <f t="array" ref="AH499">_xlfn.IFNA(INDEX(MODEL!$AT$8:$AT$1196,MATCH(AE499,MODEL!$D$8:$D$1196),0),AH500)</f>
        <v>4.026423484381151E-3</v>
      </c>
      <c r="AI499" s="271">
        <f t="shared" ca="1" si="25"/>
        <v>3.9133485032838272E-17</v>
      </c>
    </row>
    <row r="500" spans="2:35" x14ac:dyDescent="0.25">
      <c r="B500" s="103" t="s">
        <v>747</v>
      </c>
      <c r="C500" s="98" t="s">
        <v>677</v>
      </c>
      <c r="D500" s="98" t="s">
        <v>678</v>
      </c>
      <c r="E500" s="98">
        <v>97</v>
      </c>
      <c r="F500" s="98" t="str">
        <f t="shared" si="23"/>
        <v>AccMS97</v>
      </c>
      <c r="G500" s="11">
        <v>5.3979960000000004E-3</v>
      </c>
      <c r="H500" s="11">
        <v>99999</v>
      </c>
      <c r="I500" s="14">
        <v>99999</v>
      </c>
      <c r="AE500" s="7">
        <v>494</v>
      </c>
      <c r="AF500" s="23">
        <f>_xlfn.IFNA(VLOOKUP(AE500,MODEL!$D$8:$H$1196,5,FALSE),AF501-1/12)</f>
        <v>73.75</v>
      </c>
      <c r="AG500" s="97">
        <f t="shared" si="24"/>
        <v>73</v>
      </c>
      <c r="AH500" s="23" cm="1">
        <f t="array" ref="AH500">_xlfn.IFNA(INDEX(MODEL!$AT$8:$AT$1196,MATCH(AE500,MODEL!$D$8:$D$1196),0),AH501)</f>
        <v>3.9486432273965902E-3</v>
      </c>
      <c r="AI500" s="271">
        <f t="shared" ca="1" si="25"/>
        <v>3.8377525672288436E-17</v>
      </c>
    </row>
    <row r="501" spans="2:35" x14ac:dyDescent="0.25">
      <c r="B501" s="103" t="s">
        <v>747</v>
      </c>
      <c r="C501" s="98" t="s">
        <v>677</v>
      </c>
      <c r="D501" s="98" t="s">
        <v>678</v>
      </c>
      <c r="E501" s="98">
        <v>98</v>
      </c>
      <c r="F501" s="98" t="str">
        <f t="shared" si="23"/>
        <v>AccMS98</v>
      </c>
      <c r="G501" s="11">
        <v>5.4215000000000001E-3</v>
      </c>
      <c r="H501" s="11">
        <v>99999</v>
      </c>
      <c r="I501" s="14">
        <v>99999</v>
      </c>
      <c r="AE501" s="7">
        <v>495</v>
      </c>
      <c r="AF501" s="23">
        <f>_xlfn.IFNA(VLOOKUP(AE501,MODEL!$D$8:$H$1196,5,FALSE),AF502-1/12)</f>
        <v>73.833333333333343</v>
      </c>
      <c r="AG501" s="97">
        <f t="shared" si="24"/>
        <v>73</v>
      </c>
      <c r="AH501" s="23" cm="1">
        <f t="array" ref="AH501">_xlfn.IFNA(INDEX(MODEL!$AT$8:$AT$1196,MATCH(AE501,MODEL!$D$8:$D$1196),0),AH502)</f>
        <v>3.8723654870747824E-3</v>
      </c>
      <c r="AI501" s="271">
        <f t="shared" ca="1" si="25"/>
        <v>3.7636169523139868E-17</v>
      </c>
    </row>
    <row r="502" spans="2:35" x14ac:dyDescent="0.25">
      <c r="B502" s="103" t="s">
        <v>747</v>
      </c>
      <c r="C502" s="98" t="s">
        <v>677</v>
      </c>
      <c r="D502" s="98" t="s">
        <v>678</v>
      </c>
      <c r="E502" s="98">
        <v>99</v>
      </c>
      <c r="F502" s="98" t="str">
        <f t="shared" si="23"/>
        <v>AccMS99</v>
      </c>
      <c r="G502" s="11">
        <v>5.4384009999999998E-3</v>
      </c>
      <c r="H502" s="11">
        <v>99999</v>
      </c>
      <c r="I502" s="14">
        <v>99999</v>
      </c>
      <c r="AE502" s="7">
        <v>496</v>
      </c>
      <c r="AF502" s="23">
        <f>_xlfn.IFNA(VLOOKUP(AE502,MODEL!$D$8:$H$1196,5,FALSE),AF503-1/12)</f>
        <v>73.916666666666671</v>
      </c>
      <c r="AG502" s="97">
        <f t="shared" si="24"/>
        <v>73</v>
      </c>
      <c r="AH502" s="23" cm="1">
        <f t="array" ref="AH502">_xlfn.IFNA(INDEX(MODEL!$AT$8:$AT$1196,MATCH(AE502,MODEL!$D$8:$D$1196),0),AH503)</f>
        <v>3.7975612386167705E-3</v>
      </c>
      <c r="AI502" s="271">
        <f t="shared" ca="1" si="25"/>
        <v>3.6909134488504346E-17</v>
      </c>
    </row>
    <row r="503" spans="2:35" x14ac:dyDescent="0.25">
      <c r="B503" s="103" t="s">
        <v>747</v>
      </c>
      <c r="C503" s="98" t="s">
        <v>677</v>
      </c>
      <c r="D503" s="98" t="s">
        <v>678</v>
      </c>
      <c r="E503" s="98">
        <v>100</v>
      </c>
      <c r="F503" s="98" t="str">
        <f t="shared" si="23"/>
        <v>AccMS100</v>
      </c>
      <c r="G503" s="11">
        <v>5.4553539999999999E-3</v>
      </c>
      <c r="H503" s="11">
        <v>99999</v>
      </c>
      <c r="I503" s="14">
        <v>99999</v>
      </c>
      <c r="AE503" s="7">
        <v>497</v>
      </c>
      <c r="AF503" s="23">
        <f>_xlfn.IFNA(VLOOKUP(AE503,MODEL!$D$8:$H$1196,5,FALSE),AF504-1/12)</f>
        <v>74</v>
      </c>
      <c r="AG503" s="97">
        <f t="shared" si="24"/>
        <v>74</v>
      </c>
      <c r="AH503" s="23" cm="1">
        <f t="array" ref="AH503">_xlfn.IFNA(INDEX(MODEL!$AT$8:$AT$1196,MATCH(AE503,MODEL!$D$8:$D$1196),0),AH504)</f>
        <v>3.7206894900690913E-3</v>
      </c>
      <c r="AI503" s="271">
        <f t="shared" ca="1" si="25"/>
        <v>3.6162005073799708E-17</v>
      </c>
    </row>
    <row r="504" spans="2:35" x14ac:dyDescent="0.25">
      <c r="B504" s="103" t="s">
        <v>747</v>
      </c>
      <c r="C504" s="98" t="s">
        <v>673</v>
      </c>
      <c r="D504" s="98" t="s">
        <v>674</v>
      </c>
      <c r="E504" s="98">
        <v>18</v>
      </c>
      <c r="F504" s="98" t="str">
        <f t="shared" si="23"/>
        <v>AccFN18</v>
      </c>
      <c r="G504" s="11">
        <v>2.7933400000000001E-4</v>
      </c>
      <c r="H504" s="11">
        <v>99999</v>
      </c>
      <c r="I504" s="14">
        <v>99999</v>
      </c>
      <c r="AE504" s="7">
        <v>498</v>
      </c>
      <c r="AF504" s="23">
        <f>_xlfn.IFNA(VLOOKUP(AE504,MODEL!$D$8:$H$1196,5,FALSE),AF505-1/12)</f>
        <v>74.083333333333343</v>
      </c>
      <c r="AG504" s="97">
        <f t="shared" si="24"/>
        <v>74</v>
      </c>
      <c r="AH504" s="23" cm="1">
        <f t="array" ref="AH504">_xlfn.IFNA(INDEX(MODEL!$AT$8:$AT$1196,MATCH(AE504,MODEL!$D$8:$D$1196),0),AH505)</f>
        <v>3.6453738101016073E-3</v>
      </c>
      <c r="AI504" s="271">
        <f t="shared" ca="1" si="25"/>
        <v>3.5429999350562036E-17</v>
      </c>
    </row>
    <row r="505" spans="2:35" x14ac:dyDescent="0.25">
      <c r="B505" s="103" t="s">
        <v>747</v>
      </c>
      <c r="C505" s="98" t="s">
        <v>673</v>
      </c>
      <c r="D505" s="98" t="s">
        <v>674</v>
      </c>
      <c r="E505" s="98">
        <v>19</v>
      </c>
      <c r="F505" s="98" t="str">
        <f t="shared" si="23"/>
        <v>AccFN19</v>
      </c>
      <c r="G505" s="11">
        <v>2.9232299999999999E-4</v>
      </c>
      <c r="H505" s="11">
        <v>99999</v>
      </c>
      <c r="I505" s="14">
        <v>99999</v>
      </c>
      <c r="AE505" s="7">
        <v>499</v>
      </c>
      <c r="AF505" s="23">
        <f>_xlfn.IFNA(VLOOKUP(AE505,MODEL!$D$8:$H$1196,5,FALSE),AF506-1/12)</f>
        <v>74.166666666666671</v>
      </c>
      <c r="AG505" s="97">
        <f t="shared" si="24"/>
        <v>74</v>
      </c>
      <c r="AH505" s="23" cm="1">
        <f t="array" ref="AH505">_xlfn.IFNA(INDEX(MODEL!$AT$8:$AT$1196,MATCH(AE505,MODEL!$D$8:$D$1196),0),AH506)</f>
        <v>3.5715827001537677E-3</v>
      </c>
      <c r="AI505" s="271">
        <f t="shared" ca="1" si="25"/>
        <v>3.4712811178999369E-17</v>
      </c>
    </row>
    <row r="506" spans="2:35" x14ac:dyDescent="0.25">
      <c r="B506" s="103" t="s">
        <v>747</v>
      </c>
      <c r="C506" s="98" t="s">
        <v>673</v>
      </c>
      <c r="D506" s="98" t="s">
        <v>674</v>
      </c>
      <c r="E506" s="98">
        <v>20</v>
      </c>
      <c r="F506" s="98" t="str">
        <f t="shared" si="23"/>
        <v>AccFN20</v>
      </c>
      <c r="G506" s="11">
        <v>2.9936999999999997E-4</v>
      </c>
      <c r="H506" s="11">
        <v>99999</v>
      </c>
      <c r="I506" s="14">
        <v>99999</v>
      </c>
      <c r="AE506" s="7">
        <v>500</v>
      </c>
      <c r="AF506" s="23">
        <f>_xlfn.IFNA(VLOOKUP(AE506,MODEL!$D$8:$H$1196,5,FALSE),AF507-1/12)</f>
        <v>74.25</v>
      </c>
      <c r="AG506" s="97">
        <f t="shared" si="24"/>
        <v>74</v>
      </c>
      <c r="AH506" s="23" cm="1">
        <f t="array" ref="AH506">_xlfn.IFNA(INDEX(MODEL!$AT$8:$AT$1196,MATCH(AE506,MODEL!$D$8:$D$1196),0),AH507)</f>
        <v>3.4992852992714414E-3</v>
      </c>
      <c r="AI506" s="271">
        <f t="shared" ca="1" si="25"/>
        <v>3.4010140616323457E-17</v>
      </c>
    </row>
    <row r="507" spans="2:35" x14ac:dyDescent="0.25">
      <c r="B507" s="103" t="s">
        <v>747</v>
      </c>
      <c r="C507" s="98" t="s">
        <v>673</v>
      </c>
      <c r="D507" s="98" t="s">
        <v>674</v>
      </c>
      <c r="E507" s="98">
        <v>21</v>
      </c>
      <c r="F507" s="98" t="str">
        <f t="shared" si="23"/>
        <v>AccFN21</v>
      </c>
      <c r="G507" s="11">
        <v>3.0598399999999998E-4</v>
      </c>
      <c r="H507" s="11">
        <v>99999</v>
      </c>
      <c r="I507" s="14">
        <v>99999</v>
      </c>
      <c r="AE507" s="7">
        <v>501</v>
      </c>
      <c r="AF507" s="23">
        <f>_xlfn.IFNA(VLOOKUP(AE507,MODEL!$D$8:$H$1196,5,FALSE),AF508-1/12)</f>
        <v>74.333333333333343</v>
      </c>
      <c r="AG507" s="97">
        <f t="shared" si="24"/>
        <v>74</v>
      </c>
      <c r="AH507" s="23" cm="1">
        <f t="array" ref="AH507">_xlfn.IFNA(INDEX(MODEL!$AT$8:$AT$1196,MATCH(AE507,MODEL!$D$8:$D$1196),0),AH508)</f>
        <v>3.4284513712002345E-3</v>
      </c>
      <c r="AI507" s="271">
        <f t="shared" ca="1" si="25"/>
        <v>3.3321693791307544E-17</v>
      </c>
    </row>
    <row r="508" spans="2:35" x14ac:dyDescent="0.25">
      <c r="B508" s="103" t="s">
        <v>747</v>
      </c>
      <c r="C508" s="98" t="s">
        <v>673</v>
      </c>
      <c r="D508" s="98" t="s">
        <v>674</v>
      </c>
      <c r="E508" s="98">
        <v>22</v>
      </c>
      <c r="F508" s="98" t="str">
        <f t="shared" si="23"/>
        <v>AccFN22</v>
      </c>
      <c r="G508" s="11">
        <v>3.0647699999999999E-4</v>
      </c>
      <c r="H508" s="11">
        <v>99999</v>
      </c>
      <c r="I508" s="14">
        <v>99999</v>
      </c>
      <c r="AE508" s="7">
        <v>502</v>
      </c>
      <c r="AF508" s="23">
        <f>_xlfn.IFNA(VLOOKUP(AE508,MODEL!$D$8:$H$1196,5,FALSE),AF509-1/12)</f>
        <v>74.416666666666671</v>
      </c>
      <c r="AG508" s="97">
        <f t="shared" si="24"/>
        <v>74</v>
      </c>
      <c r="AH508" s="23" cm="1">
        <f t="array" ref="AH508">_xlfn.IFNA(INDEX(MODEL!$AT$8:$AT$1196,MATCH(AE508,MODEL!$D$8:$D$1196),0),AH509)</f>
        <v>3.3590512917400688E-3</v>
      </c>
      <c r="AI508" s="271">
        <f t="shared" ca="1" si="25"/>
        <v>3.2647182781383406E-17</v>
      </c>
    </row>
    <row r="509" spans="2:35" x14ac:dyDescent="0.25">
      <c r="B509" s="103" t="s">
        <v>747</v>
      </c>
      <c r="C509" s="98" t="s">
        <v>673</v>
      </c>
      <c r="D509" s="98" t="s">
        <v>674</v>
      </c>
      <c r="E509" s="98">
        <v>23</v>
      </c>
      <c r="F509" s="98" t="str">
        <f t="shared" si="23"/>
        <v>AccFN23</v>
      </c>
      <c r="G509" s="11">
        <v>3.0118300000000001E-4</v>
      </c>
      <c r="H509" s="11">
        <v>99999</v>
      </c>
      <c r="I509" s="14">
        <v>99999</v>
      </c>
      <c r="AE509" s="7">
        <v>503</v>
      </c>
      <c r="AF509" s="23">
        <f>_xlfn.IFNA(VLOOKUP(AE509,MODEL!$D$8:$H$1196,5,FALSE),AF510-1/12)</f>
        <v>74.5</v>
      </c>
      <c r="AG509" s="97">
        <f t="shared" si="24"/>
        <v>74</v>
      </c>
      <c r="AH509" s="23" cm="1">
        <f t="array" ref="AH509">_xlfn.IFNA(INDEX(MODEL!$AT$8:$AT$1196,MATCH(AE509,MODEL!$D$8:$D$1196),0),AH510)</f>
        <v>3.2910560363557336E-3</v>
      </c>
      <c r="AI509" s="271">
        <f t="shared" ca="1" si="25"/>
        <v>3.1986325492226235E-17</v>
      </c>
    </row>
    <row r="510" spans="2:35" x14ac:dyDescent="0.25">
      <c r="B510" s="103" t="s">
        <v>747</v>
      </c>
      <c r="C510" s="98" t="s">
        <v>673</v>
      </c>
      <c r="D510" s="98" t="s">
        <v>674</v>
      </c>
      <c r="E510" s="98">
        <v>24</v>
      </c>
      <c r="F510" s="98" t="str">
        <f t="shared" si="23"/>
        <v>AccFN24</v>
      </c>
      <c r="G510" s="11">
        <v>2.9484200000000002E-4</v>
      </c>
      <c r="H510" s="11">
        <v>99999</v>
      </c>
      <c r="I510" s="14">
        <v>99999</v>
      </c>
      <c r="AE510" s="7">
        <v>504</v>
      </c>
      <c r="AF510" s="23">
        <f>_xlfn.IFNA(VLOOKUP(AE510,MODEL!$D$8:$H$1196,5,FALSE),AF511-1/12)</f>
        <v>74.583333333333343</v>
      </c>
      <c r="AG510" s="97">
        <f t="shared" si="24"/>
        <v>74</v>
      </c>
      <c r="AH510" s="23" cm="1">
        <f t="array" ref="AH510">_xlfn.IFNA(INDEX(MODEL!$AT$8:$AT$1196,MATCH(AE510,MODEL!$D$8:$D$1196),0),AH511)</f>
        <v>3.2244371680382323E-3</v>
      </c>
      <c r="AI510" s="271">
        <f t="shared" ca="1" si="25"/>
        <v>3.1338845539777008E-17</v>
      </c>
    </row>
    <row r="511" spans="2:35" x14ac:dyDescent="0.25">
      <c r="B511" s="103" t="s">
        <v>747</v>
      </c>
      <c r="C511" s="98" t="s">
        <v>673</v>
      </c>
      <c r="D511" s="98" t="s">
        <v>674</v>
      </c>
      <c r="E511" s="98">
        <v>25</v>
      </c>
      <c r="F511" s="98" t="str">
        <f t="shared" si="23"/>
        <v>AccFN25</v>
      </c>
      <c r="G511" s="11">
        <v>2.8675499999999997E-4</v>
      </c>
      <c r="H511" s="11">
        <v>99999</v>
      </c>
      <c r="I511" s="14">
        <v>99999</v>
      </c>
      <c r="AE511" s="7">
        <v>505</v>
      </c>
      <c r="AF511" s="23">
        <f>_xlfn.IFNA(VLOOKUP(AE511,MODEL!$D$8:$H$1196,5,FALSE),AF512-1/12)</f>
        <v>74.666666666666671</v>
      </c>
      <c r="AG511" s="97">
        <f t="shared" si="24"/>
        <v>74</v>
      </c>
      <c r="AH511" s="23" cm="1">
        <f t="array" ref="AH511">_xlfn.IFNA(INDEX(MODEL!$AT$8:$AT$1196,MATCH(AE511,MODEL!$D$8:$D$1196),0),AH512)</f>
        <v>3.1591668254118397E-3</v>
      </c>
      <c r="AI511" s="271">
        <f t="shared" ca="1" si="25"/>
        <v>3.0704472134652994E-17</v>
      </c>
    </row>
    <row r="512" spans="2:35" x14ac:dyDescent="0.25">
      <c r="B512" s="103" t="s">
        <v>747</v>
      </c>
      <c r="C512" s="98" t="s">
        <v>673</v>
      </c>
      <c r="D512" s="98" t="s">
        <v>674</v>
      </c>
      <c r="E512" s="98">
        <v>26</v>
      </c>
      <c r="F512" s="98" t="str">
        <f t="shared" si="23"/>
        <v>AccFN26</v>
      </c>
      <c r="G512" s="11">
        <v>2.8115699999999998E-4</v>
      </c>
      <c r="H512" s="11">
        <v>99999</v>
      </c>
      <c r="I512" s="14">
        <v>99999</v>
      </c>
      <c r="AE512" s="7">
        <v>506</v>
      </c>
      <c r="AF512" s="23">
        <f>_xlfn.IFNA(VLOOKUP(AE512,MODEL!$D$8:$H$1196,5,FALSE),AF513-1/12)</f>
        <v>74.75</v>
      </c>
      <c r="AG512" s="97">
        <f t="shared" si="24"/>
        <v>74</v>
      </c>
      <c r="AH512" s="23" cm="1">
        <f t="array" ref="AH512">_xlfn.IFNA(INDEX(MODEL!$AT$8:$AT$1196,MATCH(AE512,MODEL!$D$8:$D$1196),0),AH513)</f>
        <v>3.095217711081906E-3</v>
      </c>
      <c r="AI512" s="271">
        <f t="shared" ca="1" si="25"/>
        <v>3.0082939968898118E-17</v>
      </c>
    </row>
    <row r="513" spans="2:35" x14ac:dyDescent="0.25">
      <c r="B513" s="103" t="s">
        <v>747</v>
      </c>
      <c r="C513" s="98" t="s">
        <v>673</v>
      </c>
      <c r="D513" s="98" t="s">
        <v>674</v>
      </c>
      <c r="E513" s="98">
        <v>27</v>
      </c>
      <c r="F513" s="98" t="str">
        <f t="shared" si="23"/>
        <v>AccFN27</v>
      </c>
      <c r="G513" s="11">
        <v>2.8077700000000001E-4</v>
      </c>
      <c r="H513" s="11">
        <v>99999</v>
      </c>
      <c r="I513" s="14">
        <v>99999</v>
      </c>
      <c r="AE513" s="7">
        <v>507</v>
      </c>
      <c r="AF513" s="23">
        <f>_xlfn.IFNA(VLOOKUP(AE513,MODEL!$D$8:$H$1196,5,FALSE),AF514-1/12)</f>
        <v>74.833333333333343</v>
      </c>
      <c r="AG513" s="97">
        <f t="shared" si="24"/>
        <v>74</v>
      </c>
      <c r="AH513" s="23" cm="1">
        <f t="array" ref="AH513">_xlfn.IFNA(INDEX(MODEL!$AT$8:$AT$1196,MATCH(AE513,MODEL!$D$8:$D$1196),0),AH514)</f>
        <v>3.0325630802185265E-3</v>
      </c>
      <c r="AI513" s="271">
        <f t="shared" ca="1" si="25"/>
        <v>2.9473989105025708E-17</v>
      </c>
    </row>
    <row r="514" spans="2:35" x14ac:dyDescent="0.25">
      <c r="B514" s="103" t="s">
        <v>747</v>
      </c>
      <c r="C514" s="98" t="s">
        <v>673</v>
      </c>
      <c r="D514" s="98" t="s">
        <v>674</v>
      </c>
      <c r="E514" s="98">
        <v>28</v>
      </c>
      <c r="F514" s="98" t="str">
        <f t="shared" si="23"/>
        <v>AccFN28</v>
      </c>
      <c r="G514" s="11">
        <v>2.8081100000000001E-4</v>
      </c>
      <c r="H514" s="11">
        <v>99999</v>
      </c>
      <c r="I514" s="14">
        <v>99999</v>
      </c>
      <c r="AE514" s="7">
        <v>508</v>
      </c>
      <c r="AF514" s="23">
        <f>_xlfn.IFNA(VLOOKUP(AE514,MODEL!$D$8:$H$1196,5,FALSE),AF515-1/12)</f>
        <v>74.916666666666671</v>
      </c>
      <c r="AG514" s="97">
        <f t="shared" si="24"/>
        <v>74</v>
      </c>
      <c r="AH514" s="23" cm="1">
        <f t="array" ref="AH514">_xlfn.IFNA(INDEX(MODEL!$AT$8:$AT$1196,MATCH(AE514,MODEL!$D$8:$D$1196),0),AH515)</f>
        <v>2.9711767293713063E-3</v>
      </c>
      <c r="AI514" s="271">
        <f t="shared" ca="1" si="25"/>
        <v>2.8877364867307334E-17</v>
      </c>
    </row>
    <row r="515" spans="2:35" x14ac:dyDescent="0.25">
      <c r="B515" s="103" t="s">
        <v>747</v>
      </c>
      <c r="C515" s="98" t="s">
        <v>673</v>
      </c>
      <c r="D515" s="98" t="s">
        <v>674</v>
      </c>
      <c r="E515" s="98">
        <v>29</v>
      </c>
      <c r="F515" s="98" t="str">
        <f t="shared" si="23"/>
        <v>AccFN29</v>
      </c>
      <c r="G515" s="11">
        <v>2.8623599999999999E-4</v>
      </c>
      <c r="H515" s="11">
        <v>99999</v>
      </c>
      <c r="I515" s="14">
        <v>99999</v>
      </c>
      <c r="AE515" s="7">
        <v>509</v>
      </c>
      <c r="AF515" s="23">
        <f>_xlfn.IFNA(VLOOKUP(AE515,MODEL!$D$8:$H$1196,5,FALSE),AF516-1/12)</f>
        <v>75</v>
      </c>
      <c r="AG515" s="97">
        <f t="shared" si="24"/>
        <v>75</v>
      </c>
      <c r="AH515" s="23" cm="1">
        <f t="array" ref="AH515">_xlfn.IFNA(INDEX(MODEL!$AT$8:$AT$1196,MATCH(AE515,MODEL!$D$8:$D$1196),0),AH516)</f>
        <v>2.9080669830098844E-3</v>
      </c>
      <c r="AI515" s="271">
        <f t="shared" ca="1" si="25"/>
        <v>2.8263990659591445E-17</v>
      </c>
    </row>
    <row r="516" spans="2:35" x14ac:dyDescent="0.25">
      <c r="B516" s="103" t="s">
        <v>747</v>
      </c>
      <c r="C516" s="98" t="s">
        <v>673</v>
      </c>
      <c r="D516" s="98" t="s">
        <v>674</v>
      </c>
      <c r="E516" s="98">
        <v>30</v>
      </c>
      <c r="F516" s="98" t="str">
        <f t="shared" si="23"/>
        <v>AccFN30</v>
      </c>
      <c r="G516" s="11">
        <v>2.9214200000000001E-4</v>
      </c>
      <c r="H516" s="11">
        <v>99999</v>
      </c>
      <c r="I516" s="14">
        <v>99999</v>
      </c>
      <c r="AE516" s="7">
        <v>510</v>
      </c>
      <c r="AF516" s="23">
        <f>_xlfn.IFNA(VLOOKUP(AE516,MODEL!$D$8:$H$1196,5,FALSE),AF517-1/12)</f>
        <v>75.083333333333343</v>
      </c>
      <c r="AG516" s="97">
        <f t="shared" si="24"/>
        <v>75</v>
      </c>
      <c r="AH516" s="23" cm="1">
        <f t="array" ref="AH516">_xlfn.IFNA(INDEX(MODEL!$AT$8:$AT$1196,MATCH(AE516,MODEL!$D$8:$D$1196),0),AH517)</f>
        <v>2.8462977291363141E-3</v>
      </c>
      <c r="AI516" s="271">
        <f t="shared" ca="1" si="25"/>
        <v>2.7663644923151238E-17</v>
      </c>
    </row>
    <row r="517" spans="2:35" x14ac:dyDescent="0.25">
      <c r="B517" s="103" t="s">
        <v>747</v>
      </c>
      <c r="C517" s="98" t="s">
        <v>673</v>
      </c>
      <c r="D517" s="98" t="s">
        <v>674</v>
      </c>
      <c r="E517" s="98">
        <v>31</v>
      </c>
      <c r="F517" s="98" t="str">
        <f t="shared" si="23"/>
        <v>AccFN31</v>
      </c>
      <c r="G517" s="11">
        <v>2.9747399999999999E-4</v>
      </c>
      <c r="H517" s="11">
        <v>99999</v>
      </c>
      <c r="I517" s="14">
        <v>99999</v>
      </c>
      <c r="AE517" s="7">
        <v>511</v>
      </c>
      <c r="AF517" s="23">
        <f>_xlfn.IFNA(VLOOKUP(AE517,MODEL!$D$8:$H$1196,5,FALSE),AF518-1/12)</f>
        <v>75.166666666666671</v>
      </c>
      <c r="AG517" s="97">
        <f t="shared" si="24"/>
        <v>75</v>
      </c>
      <c r="AH517" s="23" cm="1">
        <f t="array" ref="AH517">_xlfn.IFNA(INDEX(MODEL!$AT$8:$AT$1196,MATCH(AE517,MODEL!$D$8:$D$1196),0),AH518)</f>
        <v>2.7858404948091944E-3</v>
      </c>
      <c r="AI517" s="271">
        <f t="shared" ca="1" si="25"/>
        <v>2.7076050924694624E-17</v>
      </c>
    </row>
    <row r="518" spans="2:35" x14ac:dyDescent="0.25">
      <c r="B518" s="103" t="s">
        <v>747</v>
      </c>
      <c r="C518" s="98" t="s">
        <v>673</v>
      </c>
      <c r="D518" s="98" t="s">
        <v>674</v>
      </c>
      <c r="E518" s="98">
        <v>32</v>
      </c>
      <c r="F518" s="98" t="str">
        <f t="shared" ref="F518:F581" si="26">B518&amp;C518&amp;D518&amp;E518</f>
        <v>AccFN32</v>
      </c>
      <c r="G518" s="11">
        <v>3.04739E-4</v>
      </c>
      <c r="H518" s="11">
        <v>99999</v>
      </c>
      <c r="I518" s="14">
        <v>99999</v>
      </c>
      <c r="AE518" s="7">
        <v>512</v>
      </c>
      <c r="AF518" s="23">
        <f>_xlfn.IFNA(VLOOKUP(AE518,MODEL!$D$8:$H$1196,5,FALSE),AF519-1/12)</f>
        <v>75.25</v>
      </c>
      <c r="AG518" s="97">
        <f t="shared" ref="AG518:AG581" si="27">ROUNDDOWN(AF518,0)</f>
        <v>75</v>
      </c>
      <c r="AH518" s="23" cm="1">
        <f t="array" ref="AH518">_xlfn.IFNA(INDEX(MODEL!$AT$8:$AT$1196,MATCH(AE518,MODEL!$D$8:$D$1196),0),AH519)</f>
        <v>2.7266674118711122E-3</v>
      </c>
      <c r="AI518" s="271">
        <f t="shared" ref="AI518:AI581" ca="1" si="28">IF(OR(IFERROR(AH518,0)=0,AE518&lt;=WOPBrthWP),0,IF(AG518&gt;60,AI517*AH518/AH517,AI517*AH517/AH518)
+VLOOKUP(MIN(MAX(AC$6:AC$126),AG518),Tbl_Births,2,FALSE)/12
-IF(AE518&lt;=WOPBrthWP+WOPBrthPer,0,VLOOKUP(MIN(MAX(AC$6:AC$126),OFFSET(AG518,-WOPBrthPer,0)),Tbl_Births,2,FALSE)/12*OFFSET(AH518,-WOPBrthPer,0)/AH518))</f>
        <v>2.6500937808926512E-17</v>
      </c>
    </row>
    <row r="519" spans="2:35" x14ac:dyDescent="0.25">
      <c r="B519" s="103" t="s">
        <v>747</v>
      </c>
      <c r="C519" s="98" t="s">
        <v>673</v>
      </c>
      <c r="D519" s="98" t="s">
        <v>674</v>
      </c>
      <c r="E519" s="98">
        <v>33</v>
      </c>
      <c r="F519" s="98" t="str">
        <f t="shared" si="26"/>
        <v>AccFN33</v>
      </c>
      <c r="G519" s="11">
        <v>3.1080300000000001E-4</v>
      </c>
      <c r="H519" s="11">
        <v>99999</v>
      </c>
      <c r="I519" s="14">
        <v>99999</v>
      </c>
      <c r="AE519" s="7">
        <v>513</v>
      </c>
      <c r="AF519" s="23">
        <f>_xlfn.IFNA(VLOOKUP(AE519,MODEL!$D$8:$H$1196,5,FALSE),AF520-1/12)</f>
        <v>75.333333333333343</v>
      </c>
      <c r="AG519" s="97">
        <f t="shared" si="27"/>
        <v>75</v>
      </c>
      <c r="AH519" s="23" cm="1">
        <f t="array" ref="AH519">_xlfn.IFNA(INDEX(MODEL!$AT$8:$AT$1196,MATCH(AE519,MODEL!$D$8:$D$1196),0),AH520)</f>
        <v>2.6687512041026315E-3</v>
      </c>
      <c r="AI519" s="271">
        <f t="shared" ca="1" si="28"/>
        <v>2.5938040473696276E-17</v>
      </c>
    </row>
    <row r="520" spans="2:35" x14ac:dyDescent="0.25">
      <c r="B520" s="103" t="s">
        <v>747</v>
      </c>
      <c r="C520" s="98" t="s">
        <v>673</v>
      </c>
      <c r="D520" s="98" t="s">
        <v>674</v>
      </c>
      <c r="E520" s="98">
        <v>34</v>
      </c>
      <c r="F520" s="98" t="str">
        <f t="shared" si="26"/>
        <v>AccFN34</v>
      </c>
      <c r="G520" s="11">
        <v>3.18184E-4</v>
      </c>
      <c r="H520" s="11">
        <v>99999</v>
      </c>
      <c r="I520" s="14">
        <v>99999</v>
      </c>
      <c r="AE520" s="7">
        <v>514</v>
      </c>
      <c r="AF520" s="23">
        <f>_xlfn.IFNA(VLOOKUP(AE520,MODEL!$D$8:$H$1196,5,FALSE),AF521-1/12)</f>
        <v>75.416666666666671</v>
      </c>
      <c r="AG520" s="97">
        <f t="shared" si="27"/>
        <v>75</v>
      </c>
      <c r="AH520" s="23" cm="1">
        <f t="array" ref="AH520">_xlfn.IFNA(INDEX(MODEL!$AT$8:$AT$1196,MATCH(AE520,MODEL!$D$8:$D$1196),0),AH521)</f>
        <v>2.6120651746491439E-3</v>
      </c>
      <c r="AI520" s="271">
        <f t="shared" ca="1" si="28"/>
        <v>2.5387099447797199E-17</v>
      </c>
    </row>
    <row r="521" spans="2:35" x14ac:dyDescent="0.25">
      <c r="B521" s="103" t="s">
        <v>747</v>
      </c>
      <c r="C521" s="98" t="s">
        <v>673</v>
      </c>
      <c r="D521" s="98" t="s">
        <v>674</v>
      </c>
      <c r="E521" s="98">
        <v>35</v>
      </c>
      <c r="F521" s="98" t="str">
        <f t="shared" si="26"/>
        <v>AccFN35</v>
      </c>
      <c r="G521" s="11">
        <v>3.5435000000000002E-4</v>
      </c>
      <c r="H521" s="11">
        <v>99999</v>
      </c>
      <c r="I521" s="14">
        <v>99999</v>
      </c>
      <c r="AE521" s="7">
        <v>515</v>
      </c>
      <c r="AF521" s="23">
        <f>_xlfn.IFNA(VLOOKUP(AE521,MODEL!$D$8:$H$1196,5,FALSE),AF522-1/12)</f>
        <v>75.5</v>
      </c>
      <c r="AG521" s="97">
        <f t="shared" si="27"/>
        <v>75</v>
      </c>
      <c r="AH521" s="23" cm="1">
        <f t="array" ref="AH521">_xlfn.IFNA(INDEX(MODEL!$AT$8:$AT$1196,MATCH(AE521,MODEL!$D$8:$D$1196),0),AH522)</f>
        <v>2.5565831937147776E-3</v>
      </c>
      <c r="AI521" s="271">
        <f t="shared" ca="1" si="28"/>
        <v>2.4847860771361514E-17</v>
      </c>
    </row>
    <row r="522" spans="2:35" x14ac:dyDescent="0.25">
      <c r="B522" s="103" t="s">
        <v>747</v>
      </c>
      <c r="C522" s="98" t="s">
        <v>673</v>
      </c>
      <c r="D522" s="98" t="s">
        <v>674</v>
      </c>
      <c r="E522" s="98">
        <v>36</v>
      </c>
      <c r="F522" s="98" t="str">
        <f t="shared" si="26"/>
        <v>AccFN36</v>
      </c>
      <c r="G522" s="11">
        <v>3.59871E-4</v>
      </c>
      <c r="H522" s="11">
        <v>99999</v>
      </c>
      <c r="I522" s="14">
        <v>99999</v>
      </c>
      <c r="AE522" s="7">
        <v>516</v>
      </c>
      <c r="AF522" s="23">
        <f>_xlfn.IFNA(VLOOKUP(AE522,MODEL!$D$8:$H$1196,5,FALSE),AF523-1/12)</f>
        <v>75.583333333333343</v>
      </c>
      <c r="AG522" s="97">
        <f t="shared" si="27"/>
        <v>75</v>
      </c>
      <c r="AH522" s="23" cm="1">
        <f t="array" ref="AH522">_xlfn.IFNA(INDEX(MODEL!$AT$8:$AT$1196,MATCH(AE522,MODEL!$D$8:$D$1196),0),AH523)</f>
        <v>2.502279686517696E-3</v>
      </c>
      <c r="AI522" s="271">
        <f t="shared" ca="1" si="28"/>
        <v>2.4320075878795941E-17</v>
      </c>
    </row>
    <row r="523" spans="2:35" x14ac:dyDescent="0.25">
      <c r="B523" s="103" t="s">
        <v>747</v>
      </c>
      <c r="C523" s="98" t="s">
        <v>673</v>
      </c>
      <c r="D523" s="98" t="s">
        <v>674</v>
      </c>
      <c r="E523" s="98">
        <v>37</v>
      </c>
      <c r="F523" s="98" t="str">
        <f t="shared" si="26"/>
        <v>AccFN37</v>
      </c>
      <c r="G523" s="11">
        <v>3.6628799999999999E-4</v>
      </c>
      <c r="H523" s="11">
        <v>99999</v>
      </c>
      <c r="I523" s="14">
        <v>99999</v>
      </c>
      <c r="AE523" s="7">
        <v>517</v>
      </c>
      <c r="AF523" s="23">
        <f>_xlfn.IFNA(VLOOKUP(AE523,MODEL!$D$8:$H$1196,5,FALSE),AF524-1/12)</f>
        <v>75.666666666666671</v>
      </c>
      <c r="AG523" s="97">
        <f t="shared" si="27"/>
        <v>75</v>
      </c>
      <c r="AH523" s="23" cm="1">
        <f t="array" ref="AH523">_xlfn.IFNA(INDEX(MODEL!$AT$8:$AT$1196,MATCH(AE523,MODEL!$D$8:$D$1196),0),AH524)</f>
        <v>2.4491296215012376E-3</v>
      </c>
      <c r="AI523" s="271">
        <f t="shared" ca="1" si="28"/>
        <v>2.3803501484203753E-17</v>
      </c>
    </row>
    <row r="524" spans="2:35" x14ac:dyDescent="0.25">
      <c r="B524" s="103" t="s">
        <v>747</v>
      </c>
      <c r="C524" s="98" t="s">
        <v>673</v>
      </c>
      <c r="D524" s="98" t="s">
        <v>674</v>
      </c>
      <c r="E524" s="98">
        <v>38</v>
      </c>
      <c r="F524" s="98" t="str">
        <f t="shared" si="26"/>
        <v>AccFN38</v>
      </c>
      <c r="G524" s="11">
        <v>3.7350600000000001E-4</v>
      </c>
      <c r="H524" s="11">
        <v>99999</v>
      </c>
      <c r="I524" s="14">
        <v>99999</v>
      </c>
      <c r="AE524" s="7">
        <v>518</v>
      </c>
      <c r="AF524" s="23">
        <f>_xlfn.IFNA(VLOOKUP(AE524,MODEL!$D$8:$H$1196,5,FALSE),AF525-1/12)</f>
        <v>75.75</v>
      </c>
      <c r="AG524" s="97">
        <f t="shared" si="27"/>
        <v>75</v>
      </c>
      <c r="AH524" s="23" cm="1">
        <f t="array" ref="AH524">_xlfn.IFNA(INDEX(MODEL!$AT$8:$AT$1196,MATCH(AE524,MODEL!$D$8:$D$1196),0),AH525)</f>
        <v>2.3971084987954553E-3</v>
      </c>
      <c r="AI524" s="271">
        <f t="shared" ca="1" si="28"/>
        <v>2.3297899469240572E-17</v>
      </c>
    </row>
    <row r="525" spans="2:35" x14ac:dyDescent="0.25">
      <c r="B525" s="103" t="s">
        <v>747</v>
      </c>
      <c r="C525" s="98" t="s">
        <v>673</v>
      </c>
      <c r="D525" s="98" t="s">
        <v>674</v>
      </c>
      <c r="E525" s="98">
        <v>39</v>
      </c>
      <c r="F525" s="98" t="str">
        <f t="shared" si="26"/>
        <v>AccFN39</v>
      </c>
      <c r="G525" s="11">
        <v>3.8129899999999998E-4</v>
      </c>
      <c r="H525" s="11">
        <v>99999</v>
      </c>
      <c r="I525" s="14">
        <v>99999</v>
      </c>
      <c r="AE525" s="7">
        <v>519</v>
      </c>
      <c r="AF525" s="23">
        <f>_xlfn.IFNA(VLOOKUP(AE525,MODEL!$D$8:$H$1196,5,FALSE),AF526-1/12)</f>
        <v>75.833333333333343</v>
      </c>
      <c r="AG525" s="97">
        <f t="shared" si="27"/>
        <v>75</v>
      </c>
      <c r="AH525" s="23" cm="1">
        <f t="array" ref="AH525">_xlfn.IFNA(INDEX(MODEL!$AT$8:$AT$1196,MATCH(AE525,MODEL!$D$8:$D$1196),0),AH526)</f>
        <v>2.3461923389237389E-3</v>
      </c>
      <c r="AI525" s="271">
        <f t="shared" ca="1" si="28"/>
        <v>2.2803036773352127E-17</v>
      </c>
    </row>
    <row r="526" spans="2:35" x14ac:dyDescent="0.25">
      <c r="B526" s="103" t="s">
        <v>747</v>
      </c>
      <c r="C526" s="98" t="s">
        <v>673</v>
      </c>
      <c r="D526" s="98" t="s">
        <v>674</v>
      </c>
      <c r="E526" s="98">
        <v>40</v>
      </c>
      <c r="F526" s="98" t="str">
        <f t="shared" si="26"/>
        <v>AccFN40</v>
      </c>
      <c r="G526" s="11">
        <v>3.8932499999999999E-4</v>
      </c>
      <c r="H526" s="11">
        <v>99999</v>
      </c>
      <c r="I526" s="14">
        <v>99999</v>
      </c>
      <c r="AE526" s="7">
        <v>520</v>
      </c>
      <c r="AF526" s="23">
        <f>_xlfn.IFNA(VLOOKUP(AE526,MODEL!$D$8:$H$1196,5,FALSE),AF527-1/12)</f>
        <v>75.916666666666671</v>
      </c>
      <c r="AG526" s="97">
        <f t="shared" si="27"/>
        <v>75</v>
      </c>
      <c r="AH526" s="23" cm="1">
        <f t="array" ref="AH526">_xlfn.IFNA(INDEX(MODEL!$AT$8:$AT$1196,MATCH(AE526,MODEL!$D$8:$D$1196),0),AH527)</f>
        <v>2.2963576717493221E-3</v>
      </c>
      <c r="AI526" s="271">
        <f t="shared" ca="1" si="28"/>
        <v>2.231868528634349E-17</v>
      </c>
    </row>
    <row r="527" spans="2:35" x14ac:dyDescent="0.25">
      <c r="B527" s="103" t="s">
        <v>747</v>
      </c>
      <c r="C527" s="98" t="s">
        <v>673</v>
      </c>
      <c r="D527" s="98" t="s">
        <v>674</v>
      </c>
      <c r="E527" s="98">
        <v>41</v>
      </c>
      <c r="F527" s="98" t="str">
        <f t="shared" si="26"/>
        <v>AccFN41</v>
      </c>
      <c r="G527" s="11">
        <v>3.9720899999999998E-4</v>
      </c>
      <c r="H527" s="11">
        <v>99999</v>
      </c>
      <c r="I527" s="14">
        <v>99999</v>
      </c>
      <c r="AE527" s="7">
        <v>521</v>
      </c>
      <c r="AF527" s="23">
        <f>_xlfn.IFNA(VLOOKUP(AE527,MODEL!$D$8:$H$1196,5,FALSE),AF528-1/12)</f>
        <v>76</v>
      </c>
      <c r="AG527" s="97">
        <f t="shared" si="27"/>
        <v>76</v>
      </c>
      <c r="AH527" s="23" cm="1">
        <f t="array" ref="AH527">_xlfn.IFNA(INDEX(MODEL!$AT$8:$AT$1196,MATCH(AE527,MODEL!$D$8:$D$1196),0),AH528)</f>
        <v>2.2444867028143969E-3</v>
      </c>
      <c r="AI527" s="271">
        <f t="shared" ca="1" si="28"/>
        <v>2.1814542641058452E-17</v>
      </c>
    </row>
    <row r="528" spans="2:35" x14ac:dyDescent="0.25">
      <c r="B528" s="103" t="s">
        <v>747</v>
      </c>
      <c r="C528" s="98" t="s">
        <v>673</v>
      </c>
      <c r="D528" s="98" t="s">
        <v>674</v>
      </c>
      <c r="E528" s="98">
        <v>42</v>
      </c>
      <c r="F528" s="98" t="str">
        <f t="shared" si="26"/>
        <v>AccFN42</v>
      </c>
      <c r="G528" s="11">
        <v>4.0463700000000001E-4</v>
      </c>
      <c r="H528" s="11">
        <v>99999</v>
      </c>
      <c r="I528" s="14">
        <v>99999</v>
      </c>
      <c r="AE528" s="7">
        <v>522</v>
      </c>
      <c r="AF528" s="23">
        <f>_xlfn.IFNA(VLOOKUP(AE528,MODEL!$D$8:$H$1196,5,FALSE),AF529-1/12)</f>
        <v>76.083333333333343</v>
      </c>
      <c r="AG528" s="97">
        <f t="shared" si="27"/>
        <v>76</v>
      </c>
      <c r="AH528" s="23" cm="1">
        <f t="array" ref="AH528">_xlfn.IFNA(INDEX(MODEL!$AT$8:$AT$1196,MATCH(AE528,MODEL!$D$8:$D$1196),0),AH529)</f>
        <v>2.1937874143416877E-3</v>
      </c>
      <c r="AI528" s="271">
        <f t="shared" ca="1" si="28"/>
        <v>2.1321787754663969E-17</v>
      </c>
    </row>
    <row r="529" spans="2:35" x14ac:dyDescent="0.25">
      <c r="B529" s="103" t="s">
        <v>747</v>
      </c>
      <c r="C529" s="98" t="s">
        <v>673</v>
      </c>
      <c r="D529" s="98" t="s">
        <v>674</v>
      </c>
      <c r="E529" s="98">
        <v>43</v>
      </c>
      <c r="F529" s="98" t="str">
        <f t="shared" si="26"/>
        <v>AccFN43</v>
      </c>
      <c r="G529" s="11">
        <v>4.11426E-4</v>
      </c>
      <c r="H529" s="11">
        <v>99999</v>
      </c>
      <c r="I529" s="14">
        <v>99999</v>
      </c>
      <c r="AE529" s="7">
        <v>523</v>
      </c>
      <c r="AF529" s="23">
        <f>_xlfn.IFNA(VLOOKUP(AE529,MODEL!$D$8:$H$1196,5,FALSE),AF530-1/12)</f>
        <v>76.166666666666671</v>
      </c>
      <c r="AG529" s="97">
        <f t="shared" si="27"/>
        <v>76</v>
      </c>
      <c r="AH529" s="23" cm="1">
        <f t="array" ref="AH529">_xlfn.IFNA(INDEX(MODEL!$AT$8:$AT$1196,MATCH(AE529,MODEL!$D$8:$D$1196),0),AH530)</f>
        <v>2.1442333399833749E-3</v>
      </c>
      <c r="AI529" s="271">
        <f t="shared" ca="1" si="28"/>
        <v>2.0840163396287455E-17</v>
      </c>
    </row>
    <row r="530" spans="2:35" x14ac:dyDescent="0.25">
      <c r="B530" s="103" t="s">
        <v>747</v>
      </c>
      <c r="C530" s="98" t="s">
        <v>673</v>
      </c>
      <c r="D530" s="98" t="s">
        <v>674</v>
      </c>
      <c r="E530" s="98">
        <v>44</v>
      </c>
      <c r="F530" s="98" t="str">
        <f t="shared" si="26"/>
        <v>AccFN44</v>
      </c>
      <c r="G530" s="11">
        <v>4.1753E-4</v>
      </c>
      <c r="H530" s="11">
        <v>99999</v>
      </c>
      <c r="I530" s="14">
        <v>99999</v>
      </c>
      <c r="AE530" s="7">
        <v>524</v>
      </c>
      <c r="AF530" s="23">
        <f>_xlfn.IFNA(VLOOKUP(AE530,MODEL!$D$8:$H$1196,5,FALSE),AF531-1/12)</f>
        <v>76.25</v>
      </c>
      <c r="AG530" s="97">
        <f t="shared" si="27"/>
        <v>76</v>
      </c>
      <c r="AH530" s="23" cm="1">
        <f t="array" ref="AH530">_xlfn.IFNA(INDEX(MODEL!$AT$8:$AT$1196,MATCH(AE530,MODEL!$D$8:$D$1196),0),AH531)</f>
        <v>2.0957986112232069E-3</v>
      </c>
      <c r="AI530" s="271">
        <f t="shared" ca="1" si="28"/>
        <v>2.0369418145481595E-17</v>
      </c>
    </row>
    <row r="531" spans="2:35" x14ac:dyDescent="0.25">
      <c r="B531" s="103" t="s">
        <v>747</v>
      </c>
      <c r="C531" s="98" t="s">
        <v>673</v>
      </c>
      <c r="D531" s="98" t="s">
        <v>674</v>
      </c>
      <c r="E531" s="98">
        <v>45</v>
      </c>
      <c r="F531" s="98" t="str">
        <f t="shared" si="26"/>
        <v>AccFN45</v>
      </c>
      <c r="G531" s="11">
        <v>4.2297999999999999E-4</v>
      </c>
      <c r="H531" s="11">
        <v>99999</v>
      </c>
      <c r="I531" s="14">
        <v>99999</v>
      </c>
      <c r="AE531" s="7">
        <v>525</v>
      </c>
      <c r="AF531" s="23">
        <f>_xlfn.IFNA(VLOOKUP(AE531,MODEL!$D$8:$H$1196,5,FALSE),AF532-1/12)</f>
        <v>76.333333333333343</v>
      </c>
      <c r="AG531" s="97">
        <f t="shared" si="27"/>
        <v>76</v>
      </c>
      <c r="AH531" s="23" cm="1">
        <f t="array" ref="AH531">_xlfn.IFNA(INDEX(MODEL!$AT$8:$AT$1196,MATCH(AE531,MODEL!$D$8:$D$1196),0),AH532)</f>
        <v>2.0484579438724607E-3</v>
      </c>
      <c r="AI531" s="271">
        <f t="shared" ca="1" si="28"/>
        <v>1.9909306260976298E-17</v>
      </c>
    </row>
    <row r="532" spans="2:35" x14ac:dyDescent="0.25">
      <c r="B532" s="103" t="s">
        <v>747</v>
      </c>
      <c r="C532" s="98" t="s">
        <v>673</v>
      </c>
      <c r="D532" s="98" t="s">
        <v>674</v>
      </c>
      <c r="E532" s="98">
        <v>46</v>
      </c>
      <c r="F532" s="98" t="str">
        <f t="shared" si="26"/>
        <v>AccFN46</v>
      </c>
      <c r="G532" s="11">
        <v>4.2782399999999999E-4</v>
      </c>
      <c r="H532" s="11">
        <v>99999</v>
      </c>
      <c r="I532" s="14">
        <v>99999</v>
      </c>
      <c r="AE532" s="7">
        <v>526</v>
      </c>
      <c r="AF532" s="23">
        <f>_xlfn.IFNA(VLOOKUP(AE532,MODEL!$D$8:$H$1196,5,FALSE),AF533-1/12)</f>
        <v>76.416666666666671</v>
      </c>
      <c r="AG532" s="97">
        <f t="shared" si="27"/>
        <v>76</v>
      </c>
      <c r="AH532" s="23" cm="1">
        <f t="array" ref="AH532">_xlfn.IFNA(INDEX(MODEL!$AT$8:$AT$1196,MATCH(AE532,MODEL!$D$8:$D$1196),0),AH533)</f>
        <v>2.0021866248709371E-3</v>
      </c>
      <c r="AI532" s="271">
        <f t="shared" ca="1" si="28"/>
        <v>1.9459587552395371E-17</v>
      </c>
    </row>
    <row r="533" spans="2:35" x14ac:dyDescent="0.25">
      <c r="B533" s="103" t="s">
        <v>747</v>
      </c>
      <c r="C533" s="98" t="s">
        <v>673</v>
      </c>
      <c r="D533" s="98" t="s">
        <v>674</v>
      </c>
      <c r="E533" s="98">
        <v>47</v>
      </c>
      <c r="F533" s="98" t="str">
        <f t="shared" si="26"/>
        <v>AccFN47</v>
      </c>
      <c r="G533" s="11">
        <v>4.3209200000000002E-4</v>
      </c>
      <c r="H533" s="11">
        <v>99999</v>
      </c>
      <c r="I533" s="14">
        <v>99999</v>
      </c>
      <c r="AE533" s="7">
        <v>527</v>
      </c>
      <c r="AF533" s="23">
        <f>_xlfn.IFNA(VLOOKUP(AE533,MODEL!$D$8:$H$1196,5,FALSE),AF534-1/12)</f>
        <v>76.5</v>
      </c>
      <c r="AG533" s="97">
        <f t="shared" si="27"/>
        <v>76</v>
      </c>
      <c r="AH533" s="23" cm="1">
        <f t="array" ref="AH533">_xlfn.IFNA(INDEX(MODEL!$AT$8:$AT$1196,MATCH(AE533,MODEL!$D$8:$D$1196),0),AH534)</f>
        <v>1.9569604993861E-3</v>
      </c>
      <c r="AI533" s="271">
        <f t="shared" ca="1" si="28"/>
        <v>1.9020027254870888E-17</v>
      </c>
    </row>
    <row r="534" spans="2:35" x14ac:dyDescent="0.25">
      <c r="B534" s="103" t="s">
        <v>747</v>
      </c>
      <c r="C534" s="98" t="s">
        <v>673</v>
      </c>
      <c r="D534" s="98" t="s">
        <v>674</v>
      </c>
      <c r="E534" s="98">
        <v>48</v>
      </c>
      <c r="F534" s="98" t="str">
        <f t="shared" si="26"/>
        <v>AccFN48</v>
      </c>
      <c r="G534" s="11">
        <v>4.3582499999999998E-4</v>
      </c>
      <c r="H534" s="11">
        <v>99999</v>
      </c>
      <c r="I534" s="14">
        <v>99999</v>
      </c>
      <c r="AE534" s="7">
        <v>528</v>
      </c>
      <c r="AF534" s="23">
        <f>_xlfn.IFNA(VLOOKUP(AE534,MODEL!$D$8:$H$1196,5,FALSE),AF535-1/12)</f>
        <v>76.583333333333343</v>
      </c>
      <c r="AG534" s="97">
        <f t="shared" si="27"/>
        <v>76</v>
      </c>
      <c r="AH534" s="23" cm="1">
        <f t="array" ref="AH534">_xlfn.IFNA(INDEX(MODEL!$AT$8:$AT$1196,MATCH(AE534,MODEL!$D$8:$D$1196),0),AH535)</f>
        <v>1.9127559582036264E-3</v>
      </c>
      <c r="AI534" s="271">
        <f t="shared" ca="1" si="28"/>
        <v>1.8590395906489835E-17</v>
      </c>
    </row>
    <row r="535" spans="2:35" x14ac:dyDescent="0.25">
      <c r="B535" s="103" t="s">
        <v>747</v>
      </c>
      <c r="C535" s="98" t="s">
        <v>673</v>
      </c>
      <c r="D535" s="98" t="s">
        <v>674</v>
      </c>
      <c r="E535" s="98">
        <v>49</v>
      </c>
      <c r="F535" s="98" t="str">
        <f t="shared" si="26"/>
        <v>AccFN49</v>
      </c>
      <c r="G535" s="11">
        <v>4.3914300000000002E-4</v>
      </c>
      <c r="H535" s="11">
        <v>99999</v>
      </c>
      <c r="I535" s="14">
        <v>99999</v>
      </c>
      <c r="AE535" s="7">
        <v>529</v>
      </c>
      <c r="AF535" s="23">
        <f>_xlfn.IFNA(VLOOKUP(AE535,MODEL!$D$8:$H$1196,5,FALSE),AF536-1/12)</f>
        <v>76.666666666666671</v>
      </c>
      <c r="AG535" s="97">
        <f t="shared" si="27"/>
        <v>76</v>
      </c>
      <c r="AH535" s="23" cm="1">
        <f t="array" ref="AH535">_xlfn.IFNA(INDEX(MODEL!$AT$8:$AT$1196,MATCH(AE535,MODEL!$D$8:$D$1196),0),AH536)</f>
        <v>1.8695499254027814E-3</v>
      </c>
      <c r="AI535" s="271">
        <f t="shared" ca="1" si="28"/>
        <v>1.8170469228509001E-17</v>
      </c>
    </row>
    <row r="536" spans="2:35" x14ac:dyDescent="0.25">
      <c r="B536" s="103" t="s">
        <v>747</v>
      </c>
      <c r="C536" s="98" t="s">
        <v>673</v>
      </c>
      <c r="D536" s="98" t="s">
        <v>674</v>
      </c>
      <c r="E536" s="98">
        <v>50</v>
      </c>
      <c r="F536" s="98" t="str">
        <f t="shared" si="26"/>
        <v>AccFN50</v>
      </c>
      <c r="G536" s="11">
        <v>4.4232199999999998E-4</v>
      </c>
      <c r="H536" s="11">
        <v>99999</v>
      </c>
      <c r="I536" s="14">
        <v>99999</v>
      </c>
      <c r="AE536" s="7">
        <v>530</v>
      </c>
      <c r="AF536" s="23">
        <f>_xlfn.IFNA(VLOOKUP(AE536,MODEL!$D$8:$H$1196,5,FALSE),AF537-1/12)</f>
        <v>76.75</v>
      </c>
      <c r="AG536" s="97">
        <f t="shared" si="27"/>
        <v>76</v>
      </c>
      <c r="AH536" s="23" cm="1">
        <f t="array" ref="AH536">_xlfn.IFNA(INDEX(MODEL!$AT$8:$AT$1196,MATCH(AE536,MODEL!$D$8:$D$1196),0),AH537)</f>
        <v>1.8273198463101871E-3</v>
      </c>
      <c r="AI536" s="271">
        <f t="shared" ca="1" si="28"/>
        <v>1.7760028008275653E-17</v>
      </c>
    </row>
    <row r="537" spans="2:35" x14ac:dyDescent="0.25">
      <c r="B537" s="103" t="s">
        <v>747</v>
      </c>
      <c r="C537" s="98" t="s">
        <v>673</v>
      </c>
      <c r="D537" s="98" t="s">
        <v>674</v>
      </c>
      <c r="E537" s="98">
        <v>51</v>
      </c>
      <c r="F537" s="98" t="str">
        <f t="shared" si="26"/>
        <v>AccFN51</v>
      </c>
      <c r="G537" s="11">
        <v>4.4584600000000001E-4</v>
      </c>
      <c r="H537" s="11">
        <v>99999</v>
      </c>
      <c r="I537" s="14">
        <v>99999</v>
      </c>
      <c r="AE537" s="7">
        <v>531</v>
      </c>
      <c r="AF537" s="23">
        <f>_xlfn.IFNA(VLOOKUP(AE537,MODEL!$D$8:$H$1196,5,FALSE),AF538-1/12)</f>
        <v>76.833333333333343</v>
      </c>
      <c r="AG537" s="97">
        <f t="shared" si="27"/>
        <v>76</v>
      </c>
      <c r="AH537" s="23" cm="1">
        <f t="array" ref="AH537">_xlfn.IFNA(INDEX(MODEL!$AT$8:$AT$1196,MATCH(AE537,MODEL!$D$8:$D$1196),0),AH538)</f>
        <v>1.7860436757256967E-3</v>
      </c>
      <c r="AI537" s="271">
        <f t="shared" ca="1" si="28"/>
        <v>1.7358857984792817E-17</v>
      </c>
    </row>
    <row r="538" spans="2:35" x14ac:dyDescent="0.25">
      <c r="B538" s="103" t="s">
        <v>747</v>
      </c>
      <c r="C538" s="98" t="s">
        <v>673</v>
      </c>
      <c r="D538" s="98" t="s">
        <v>674</v>
      </c>
      <c r="E538" s="98">
        <v>52</v>
      </c>
      <c r="F538" s="98" t="str">
        <f t="shared" si="26"/>
        <v>AccFN52</v>
      </c>
      <c r="G538" s="11">
        <v>4.50383E-4</v>
      </c>
      <c r="H538" s="11">
        <v>99999</v>
      </c>
      <c r="I538" s="14">
        <v>99999</v>
      </c>
      <c r="AE538" s="7">
        <v>532</v>
      </c>
      <c r="AF538" s="23">
        <f>_xlfn.IFNA(VLOOKUP(AE538,MODEL!$D$8:$H$1196,5,FALSE),AF539-1/12)</f>
        <v>76.916666666666671</v>
      </c>
      <c r="AG538" s="97">
        <f t="shared" si="27"/>
        <v>76</v>
      </c>
      <c r="AH538" s="23" cm="1">
        <f t="array" ref="AH538">_xlfn.IFNA(INDEX(MODEL!$AT$8:$AT$1196,MATCH(AE538,MODEL!$D$8:$D$1196),0),AH539)</f>
        <v>1.745699866414226E-3</v>
      </c>
      <c r="AI538" s="271">
        <f t="shared" ca="1" si="28"/>
        <v>1.6966749736869468E-17</v>
      </c>
    </row>
    <row r="539" spans="2:35" x14ac:dyDescent="0.25">
      <c r="B539" s="103" t="s">
        <v>747</v>
      </c>
      <c r="C539" s="98" t="s">
        <v>673</v>
      </c>
      <c r="D539" s="98" t="s">
        <v>674</v>
      </c>
      <c r="E539" s="98">
        <v>53</v>
      </c>
      <c r="F539" s="98" t="str">
        <f t="shared" si="26"/>
        <v>AccFN53</v>
      </c>
      <c r="G539" s="11">
        <v>4.5667499999999997E-4</v>
      </c>
      <c r="H539" s="11">
        <v>99999</v>
      </c>
      <c r="I539" s="14">
        <v>99999</v>
      </c>
      <c r="AE539" s="7">
        <v>533</v>
      </c>
      <c r="AF539" s="23">
        <f>_xlfn.IFNA(VLOOKUP(AE539,MODEL!$D$8:$H$1196,5,FALSE),AF540-1/12)</f>
        <v>77</v>
      </c>
      <c r="AG539" s="97">
        <f t="shared" si="27"/>
        <v>77</v>
      </c>
      <c r="AH539" s="23" cm="1">
        <f t="array" ref="AH539">_xlfn.IFNA(INDEX(MODEL!$AT$8:$AT$1196,MATCH(AE539,MODEL!$D$8:$D$1196),0),AH540)</f>
        <v>1.7034884977514581E-3</v>
      </c>
      <c r="AI539" s="271">
        <f t="shared" ca="1" si="28"/>
        <v>1.6556490366441139E-17</v>
      </c>
    </row>
    <row r="540" spans="2:35" x14ac:dyDescent="0.25">
      <c r="B540" s="103" t="s">
        <v>747</v>
      </c>
      <c r="C540" s="98" t="s">
        <v>673</v>
      </c>
      <c r="D540" s="98" t="s">
        <v>674</v>
      </c>
      <c r="E540" s="98">
        <v>54</v>
      </c>
      <c r="F540" s="98" t="str">
        <f t="shared" si="26"/>
        <v>AccFN54</v>
      </c>
      <c r="G540" s="11">
        <v>4.6536899999999998E-4</v>
      </c>
      <c r="H540" s="11">
        <v>99999</v>
      </c>
      <c r="I540" s="14">
        <v>99999</v>
      </c>
      <c r="AE540" s="7">
        <v>534</v>
      </c>
      <c r="AF540" s="23">
        <f>_xlfn.IFNA(VLOOKUP(AE540,MODEL!$D$8:$H$1196,5,FALSE),AF541-1/12)</f>
        <v>77.083333333333343</v>
      </c>
      <c r="AG540" s="97">
        <f t="shared" si="27"/>
        <v>77</v>
      </c>
      <c r="AH540" s="23" cm="1">
        <f t="array" ref="AH540">_xlfn.IFNA(INDEX(MODEL!$AT$8:$AT$1196,MATCH(AE540,MODEL!$D$8:$D$1196),0),AH541)</f>
        <v>1.6622978083467139E-3</v>
      </c>
      <c r="AI540" s="271">
        <f t="shared" ca="1" si="28"/>
        <v>1.6156151148878534E-17</v>
      </c>
    </row>
    <row r="541" spans="2:35" x14ac:dyDescent="0.25">
      <c r="B541" s="103" t="s">
        <v>747</v>
      </c>
      <c r="C541" s="98" t="s">
        <v>673</v>
      </c>
      <c r="D541" s="98" t="s">
        <v>674</v>
      </c>
      <c r="E541" s="98">
        <v>55</v>
      </c>
      <c r="F541" s="98" t="str">
        <f t="shared" si="26"/>
        <v>AccFN55</v>
      </c>
      <c r="G541" s="11">
        <v>4.7683300000000002E-4</v>
      </c>
      <c r="H541" s="11">
        <v>99999</v>
      </c>
      <c r="I541" s="14">
        <v>99999</v>
      </c>
      <c r="AE541" s="7">
        <v>535</v>
      </c>
      <c r="AF541" s="23">
        <f>_xlfn.IFNA(VLOOKUP(AE541,MODEL!$D$8:$H$1196,5,FALSE),AF542-1/12)</f>
        <v>77.166666666666671</v>
      </c>
      <c r="AG541" s="97">
        <f t="shared" si="27"/>
        <v>77</v>
      </c>
      <c r="AH541" s="23" cm="1">
        <f t="array" ref="AH541">_xlfn.IFNA(INDEX(MODEL!$AT$8:$AT$1196,MATCH(AE541,MODEL!$D$8:$D$1196),0),AH542)</f>
        <v>1.6221031179732971E-3</v>
      </c>
      <c r="AI541" s="271">
        <f t="shared" ca="1" si="28"/>
        <v>1.5765492212919782E-17</v>
      </c>
    </row>
    <row r="542" spans="2:35" x14ac:dyDescent="0.25">
      <c r="B542" s="103" t="s">
        <v>747</v>
      </c>
      <c r="C542" s="98" t="s">
        <v>673</v>
      </c>
      <c r="D542" s="98" t="s">
        <v>674</v>
      </c>
      <c r="E542" s="98">
        <v>56</v>
      </c>
      <c r="F542" s="98" t="str">
        <f t="shared" si="26"/>
        <v>AccFN56</v>
      </c>
      <c r="G542" s="11">
        <v>4.91027E-4</v>
      </c>
      <c r="H542" s="11">
        <v>99999</v>
      </c>
      <c r="I542" s="14">
        <v>99999</v>
      </c>
      <c r="AE542" s="7">
        <v>536</v>
      </c>
      <c r="AF542" s="23">
        <f>_xlfn.IFNA(VLOOKUP(AE542,MODEL!$D$8:$H$1196,5,FALSE),AF543-1/12)</f>
        <v>77.25</v>
      </c>
      <c r="AG542" s="97">
        <f t="shared" si="27"/>
        <v>77</v>
      </c>
      <c r="AH542" s="23" cm="1">
        <f t="array" ref="AH542">_xlfn.IFNA(INDEX(MODEL!$AT$8:$AT$1196,MATCH(AE542,MODEL!$D$8:$D$1196),0),AH543)</f>
        <v>1.5828803431772835E-3</v>
      </c>
      <c r="AI542" s="271">
        <f t="shared" ca="1" si="28"/>
        <v>1.5384279487437654E-17</v>
      </c>
    </row>
    <row r="543" spans="2:35" x14ac:dyDescent="0.25">
      <c r="B543" s="103" t="s">
        <v>747</v>
      </c>
      <c r="C543" s="98" t="s">
        <v>673</v>
      </c>
      <c r="D543" s="98" t="s">
        <v>674</v>
      </c>
      <c r="E543" s="98">
        <v>57</v>
      </c>
      <c r="F543" s="98" t="str">
        <f t="shared" si="26"/>
        <v>AccFN57</v>
      </c>
      <c r="G543" s="11">
        <v>5.0744400000000002E-4</v>
      </c>
      <c r="H543" s="11">
        <v>99999</v>
      </c>
      <c r="I543" s="14">
        <v>99999</v>
      </c>
      <c r="AE543" s="7">
        <v>537</v>
      </c>
      <c r="AF543" s="23">
        <f>_xlfn.IFNA(VLOOKUP(AE543,MODEL!$D$8:$H$1196,5,FALSE),AF544-1/12)</f>
        <v>77.333333333333343</v>
      </c>
      <c r="AG543" s="97">
        <f t="shared" si="27"/>
        <v>77</v>
      </c>
      <c r="AH543" s="23" cm="1">
        <f t="array" ref="AH543">_xlfn.IFNA(INDEX(MODEL!$AT$8:$AT$1196,MATCH(AE543,MODEL!$D$8:$D$1196),0),AH544)</f>
        <v>1.5446059828474357E-3</v>
      </c>
      <c r="AI543" s="271">
        <f t="shared" ca="1" si="28"/>
        <v>1.5012284561191149E-17</v>
      </c>
    </row>
    <row r="544" spans="2:35" x14ac:dyDescent="0.25">
      <c r="B544" s="103" t="s">
        <v>747</v>
      </c>
      <c r="C544" s="98" t="s">
        <v>673</v>
      </c>
      <c r="D544" s="98" t="s">
        <v>674</v>
      </c>
      <c r="E544" s="98">
        <v>58</v>
      </c>
      <c r="F544" s="98" t="str">
        <f t="shared" si="26"/>
        <v>AccFN58</v>
      </c>
      <c r="G544" s="11">
        <v>5.2515299999999999E-4</v>
      </c>
      <c r="H544" s="11">
        <v>99999</v>
      </c>
      <c r="I544" s="14">
        <v>99999</v>
      </c>
      <c r="AE544" s="7">
        <v>538</v>
      </c>
      <c r="AF544" s="23">
        <f>_xlfn.IFNA(VLOOKUP(AE544,MODEL!$D$8:$H$1196,5,FALSE),AF545-1/12)</f>
        <v>77.416666666666671</v>
      </c>
      <c r="AG544" s="97">
        <f t="shared" si="27"/>
        <v>77</v>
      </c>
      <c r="AH544" s="23" cm="1">
        <f t="array" ref="AH544">_xlfn.IFNA(INDEX(MODEL!$AT$8:$AT$1196,MATCH(AE544,MODEL!$D$8:$D$1196),0),AH545)</f>
        <v>1.5072571041340433E-3</v>
      </c>
      <c r="AI544" s="271">
        <f t="shared" ca="1" si="28"/>
        <v>1.464928454596834E-17</v>
      </c>
    </row>
    <row r="545" spans="2:35" x14ac:dyDescent="0.25">
      <c r="B545" s="103" t="s">
        <v>747</v>
      </c>
      <c r="C545" s="98" t="s">
        <v>673</v>
      </c>
      <c r="D545" s="98" t="s">
        <v>674</v>
      </c>
      <c r="E545" s="98">
        <v>59</v>
      </c>
      <c r="F545" s="98" t="str">
        <f t="shared" si="26"/>
        <v>AccFN59</v>
      </c>
      <c r="G545" s="11">
        <v>5.4293899999999999E-4</v>
      </c>
      <c r="H545" s="11">
        <v>99999</v>
      </c>
      <c r="I545" s="14">
        <v>99999</v>
      </c>
      <c r="AE545" s="7">
        <v>539</v>
      </c>
      <c r="AF545" s="23">
        <f>_xlfn.IFNA(VLOOKUP(AE545,MODEL!$D$8:$H$1196,5,FALSE),AF546-1/12)</f>
        <v>77.5</v>
      </c>
      <c r="AG545" s="97">
        <f t="shared" si="27"/>
        <v>77</v>
      </c>
      <c r="AH545" s="23" cm="1">
        <f t="array" ref="AH545">_xlfn.IFNA(INDEX(MODEL!$AT$8:$AT$1196,MATCH(AE545,MODEL!$D$8:$D$1196),0),AH546)</f>
        <v>1.4708113287082453E-3</v>
      </c>
      <c r="AI545" s="271">
        <f t="shared" ca="1" si="28"/>
        <v>1.4295061943038419E-17</v>
      </c>
    </row>
    <row r="546" spans="2:35" x14ac:dyDescent="0.25">
      <c r="B546" s="103" t="s">
        <v>747</v>
      </c>
      <c r="C546" s="98" t="s">
        <v>673</v>
      </c>
      <c r="D546" s="98" t="s">
        <v>674</v>
      </c>
      <c r="E546" s="98">
        <v>60</v>
      </c>
      <c r="F546" s="98" t="str">
        <f t="shared" si="26"/>
        <v>AccFN60</v>
      </c>
      <c r="G546" s="11">
        <v>5.5959800000000002E-4</v>
      </c>
      <c r="H546" s="11">
        <v>99999</v>
      </c>
      <c r="I546" s="14">
        <v>99999</v>
      </c>
      <c r="AE546" s="7">
        <v>540</v>
      </c>
      <c r="AF546" s="23">
        <f>_xlfn.IFNA(VLOOKUP(AE546,MODEL!$D$8:$H$1196,5,FALSE),AF547-1/12)</f>
        <v>77.583333333333343</v>
      </c>
      <c r="AG546" s="97">
        <f t="shared" si="27"/>
        <v>77</v>
      </c>
      <c r="AH546" s="23" cm="1">
        <f t="array" ref="AH546">_xlfn.IFNA(INDEX(MODEL!$AT$8:$AT$1196,MATCH(AE546,MODEL!$D$8:$D$1196),0),AH547)</f>
        <v>1.4352468193536071E-3</v>
      </c>
      <c r="AI546" s="271">
        <f t="shared" ca="1" si="28"/>
        <v>1.3949404512832991E-17</v>
      </c>
    </row>
    <row r="547" spans="2:35" x14ac:dyDescent="0.25">
      <c r="B547" s="103" t="s">
        <v>747</v>
      </c>
      <c r="C547" s="98" t="s">
        <v>673</v>
      </c>
      <c r="D547" s="98" t="s">
        <v>674</v>
      </c>
      <c r="E547" s="98">
        <v>61</v>
      </c>
      <c r="F547" s="98" t="str">
        <f t="shared" si="26"/>
        <v>AccFN61</v>
      </c>
      <c r="G547" s="11">
        <v>5.7436499999999997E-4</v>
      </c>
      <c r="H547" s="11">
        <v>99999</v>
      </c>
      <c r="I547" s="14">
        <v>99999</v>
      </c>
      <c r="AE547" s="7">
        <v>541</v>
      </c>
      <c r="AF547" s="23">
        <f>_xlfn.IFNA(VLOOKUP(AE547,MODEL!$D$8:$H$1196,5,FALSE),AF548-1/12)</f>
        <v>77.666666666666671</v>
      </c>
      <c r="AG547" s="97">
        <f t="shared" si="27"/>
        <v>77</v>
      </c>
      <c r="AH547" s="23" cm="1">
        <f t="array" ref="AH547">_xlfn.IFNA(INDEX(MODEL!$AT$8:$AT$1196,MATCH(AE547,MODEL!$D$8:$D$1196),0),AH548)</f>
        <v>1.4005422668819138E-3</v>
      </c>
      <c r="AI547" s="271">
        <f t="shared" ca="1" si="28"/>
        <v>1.3612105147778471E-17</v>
      </c>
    </row>
    <row r="548" spans="2:35" x14ac:dyDescent="0.25">
      <c r="B548" s="103" t="s">
        <v>747</v>
      </c>
      <c r="C548" s="98" t="s">
        <v>673</v>
      </c>
      <c r="D548" s="98" t="s">
        <v>674</v>
      </c>
      <c r="E548" s="98">
        <v>62</v>
      </c>
      <c r="F548" s="98" t="str">
        <f t="shared" si="26"/>
        <v>AccFN62</v>
      </c>
      <c r="G548" s="11">
        <v>5.8736499999999996E-4</v>
      </c>
      <c r="H548" s="11">
        <v>99999</v>
      </c>
      <c r="I548" s="14">
        <v>99999</v>
      </c>
      <c r="AE548" s="7">
        <v>542</v>
      </c>
      <c r="AF548" s="23">
        <f>_xlfn.IFNA(VLOOKUP(AE548,MODEL!$D$8:$H$1196,5,FALSE),AF549-1/12)</f>
        <v>77.75</v>
      </c>
      <c r="AG548" s="97">
        <f t="shared" si="27"/>
        <v>77</v>
      </c>
      <c r="AH548" s="23" cm="1">
        <f t="array" ref="AH548">_xlfn.IFNA(INDEX(MODEL!$AT$8:$AT$1196,MATCH(AE548,MODEL!$D$8:$D$1196),0),AH549)</f>
        <v>1.3666768773653441E-3</v>
      </c>
      <c r="AI548" s="271">
        <f t="shared" ca="1" si="28"/>
        <v>1.3282961748203449E-17</v>
      </c>
    </row>
    <row r="549" spans="2:35" x14ac:dyDescent="0.25">
      <c r="B549" s="103" t="s">
        <v>747</v>
      </c>
      <c r="C549" s="98" t="s">
        <v>673</v>
      </c>
      <c r="D549" s="98" t="s">
        <v>674</v>
      </c>
      <c r="E549" s="98">
        <v>63</v>
      </c>
      <c r="F549" s="98" t="str">
        <f t="shared" si="26"/>
        <v>AccFN63</v>
      </c>
      <c r="G549" s="11">
        <v>5.9982899999999997E-4</v>
      </c>
      <c r="H549" s="11">
        <v>99999</v>
      </c>
      <c r="I549" s="14">
        <v>99999</v>
      </c>
      <c r="AE549" s="7">
        <v>543</v>
      </c>
      <c r="AF549" s="23">
        <f>_xlfn.IFNA(VLOOKUP(AE549,MODEL!$D$8:$H$1196,5,FALSE),AF550-1/12)</f>
        <v>77.833333333333343</v>
      </c>
      <c r="AG549" s="97">
        <f t="shared" si="27"/>
        <v>77</v>
      </c>
      <c r="AH549" s="23" cm="1">
        <f t="array" ref="AH549">_xlfn.IFNA(INDEX(MODEL!$AT$8:$AT$1196,MATCH(AE549,MODEL!$D$8:$D$1196),0),AH550)</f>
        <v>1.3336303596773714E-3</v>
      </c>
      <c r="AI549" s="271">
        <f t="shared" ca="1" si="28"/>
        <v>1.2961777101246606E-17</v>
      </c>
    </row>
    <row r="550" spans="2:35" x14ac:dyDescent="0.25">
      <c r="B550" s="103" t="s">
        <v>747</v>
      </c>
      <c r="C550" s="98" t="s">
        <v>673</v>
      </c>
      <c r="D550" s="98" t="s">
        <v>674</v>
      </c>
      <c r="E550" s="98">
        <v>64</v>
      </c>
      <c r="F550" s="98" t="str">
        <f t="shared" si="26"/>
        <v>AccFN64</v>
      </c>
      <c r="G550" s="11">
        <v>6.1388100000000004E-4</v>
      </c>
      <c r="H550" s="11">
        <v>99999</v>
      </c>
      <c r="I550" s="14">
        <v>99999</v>
      </c>
      <c r="AE550" s="7">
        <v>544</v>
      </c>
      <c r="AF550" s="23">
        <f>_xlfn.IFNA(VLOOKUP(AE550,MODEL!$D$8:$H$1196,5,FALSE),AF551-1/12)</f>
        <v>77.916666666666671</v>
      </c>
      <c r="AG550" s="97">
        <f t="shared" si="27"/>
        <v>77</v>
      </c>
      <c r="AH550" s="23" cm="1">
        <f t="array" ref="AH550">_xlfn.IFNA(INDEX(MODEL!$AT$8:$AT$1196,MATCH(AE550,MODEL!$D$8:$D$1196),0),AH551)</f>
        <v>1.301382913334929E-3</v>
      </c>
      <c r="AI550" s="271">
        <f t="shared" ca="1" si="28"/>
        <v>1.2648358762692685E-17</v>
      </c>
    </row>
    <row r="551" spans="2:35" x14ac:dyDescent="0.25">
      <c r="B551" s="103" t="s">
        <v>747</v>
      </c>
      <c r="C551" s="98" t="s">
        <v>673</v>
      </c>
      <c r="D551" s="98" t="s">
        <v>674</v>
      </c>
      <c r="E551" s="98">
        <v>65</v>
      </c>
      <c r="F551" s="98" t="str">
        <f t="shared" si="26"/>
        <v>AccFN65</v>
      </c>
      <c r="G551" s="11">
        <v>6.31878E-4</v>
      </c>
      <c r="H551" s="11">
        <v>99999</v>
      </c>
      <c r="I551" s="14">
        <v>99999</v>
      </c>
      <c r="AE551" s="7">
        <v>545</v>
      </c>
      <c r="AF551" s="23">
        <f>_xlfn.IFNA(VLOOKUP(AE551,MODEL!$D$8:$H$1196,5,FALSE),AF552-1/12)</f>
        <v>78</v>
      </c>
      <c r="AG551" s="97">
        <f t="shared" si="27"/>
        <v>78</v>
      </c>
      <c r="AH551" s="23" cm="1">
        <f t="array" ref="AH551">_xlfn.IFNA(INDEX(MODEL!$AT$8:$AT$1196,MATCH(AE551,MODEL!$D$8:$D$1196),0),AH552)</f>
        <v>1.2675831471679435E-3</v>
      </c>
      <c r="AI551" s="271">
        <f t="shared" ca="1" si="28"/>
        <v>1.2319853167456606E-17</v>
      </c>
    </row>
    <row r="552" spans="2:35" x14ac:dyDescent="0.25">
      <c r="B552" s="103" t="s">
        <v>747</v>
      </c>
      <c r="C552" s="98" t="s">
        <v>673</v>
      </c>
      <c r="D552" s="98" t="s">
        <v>674</v>
      </c>
      <c r="E552" s="98">
        <v>66</v>
      </c>
      <c r="F552" s="98" t="str">
        <f t="shared" si="26"/>
        <v>AccFN66</v>
      </c>
      <c r="G552" s="11">
        <v>6.5561099999999995E-4</v>
      </c>
      <c r="H552" s="11">
        <v>99999</v>
      </c>
      <c r="I552" s="14">
        <v>99999</v>
      </c>
      <c r="AE552" s="7">
        <v>546</v>
      </c>
      <c r="AF552" s="23">
        <f>_xlfn.IFNA(VLOOKUP(AE552,MODEL!$D$8:$H$1196,5,FALSE),AF553-1/12)</f>
        <v>78.083333333333343</v>
      </c>
      <c r="AG552" s="97">
        <f t="shared" si="27"/>
        <v>78</v>
      </c>
      <c r="AH552" s="23" cm="1">
        <f t="array" ref="AH552">_xlfn.IFNA(INDEX(MODEL!$AT$8:$AT$1196,MATCH(AE552,MODEL!$D$8:$D$1196),0),AH553)</f>
        <v>1.2346612349986069E-3</v>
      </c>
      <c r="AI552" s="271">
        <f t="shared" ca="1" si="28"/>
        <v>1.1999879582430398E-17</v>
      </c>
    </row>
    <row r="553" spans="2:35" x14ac:dyDescent="0.25">
      <c r="B553" s="103" t="s">
        <v>747</v>
      </c>
      <c r="C553" s="98" t="s">
        <v>673</v>
      </c>
      <c r="D553" s="98" t="s">
        <v>674</v>
      </c>
      <c r="E553" s="98">
        <v>67</v>
      </c>
      <c r="F553" s="98" t="str">
        <f t="shared" si="26"/>
        <v>AccFN67</v>
      </c>
      <c r="G553" s="11">
        <v>6.8575299999999999E-4</v>
      </c>
      <c r="H553" s="11">
        <v>99999</v>
      </c>
      <c r="I553" s="14">
        <v>99999</v>
      </c>
      <c r="AE553" s="7">
        <v>547</v>
      </c>
      <c r="AF553" s="23">
        <f>_xlfn.IFNA(VLOOKUP(AE553,MODEL!$D$8:$H$1196,5,FALSE),AF554-1/12)</f>
        <v>78.166666666666671</v>
      </c>
      <c r="AG553" s="97">
        <f t="shared" si="27"/>
        <v>78</v>
      </c>
      <c r="AH553" s="23" cm="1">
        <f t="array" ref="AH553">_xlfn.IFNA(INDEX(MODEL!$AT$8:$AT$1196,MATCH(AE553,MODEL!$D$8:$D$1196),0),AH554)</f>
        <v>1.2025943770348321E-3</v>
      </c>
      <c r="AI553" s="271">
        <f t="shared" ca="1" si="28"/>
        <v>1.1688216412611489E-17</v>
      </c>
    </row>
    <row r="554" spans="2:35" x14ac:dyDescent="0.25">
      <c r="B554" s="103" t="s">
        <v>747</v>
      </c>
      <c r="C554" s="98" t="s">
        <v>673</v>
      </c>
      <c r="D554" s="98" t="s">
        <v>674</v>
      </c>
      <c r="E554" s="98">
        <v>68</v>
      </c>
      <c r="F554" s="98" t="str">
        <f t="shared" si="26"/>
        <v>AccFN68</v>
      </c>
      <c r="G554" s="11">
        <v>7.2182400000000003E-4</v>
      </c>
      <c r="H554" s="11">
        <v>99999</v>
      </c>
      <c r="I554" s="14">
        <v>99999</v>
      </c>
      <c r="AE554" s="7">
        <v>548</v>
      </c>
      <c r="AF554" s="23">
        <f>_xlfn.IFNA(VLOOKUP(AE554,MODEL!$D$8:$H$1196,5,FALSE),AF555-1/12)</f>
        <v>78.25</v>
      </c>
      <c r="AG554" s="97">
        <f t="shared" si="27"/>
        <v>78</v>
      </c>
      <c r="AH554" s="23" cm="1">
        <f t="array" ref="AH554">_xlfn.IFNA(INDEX(MODEL!$AT$8:$AT$1196,MATCH(AE554,MODEL!$D$8:$D$1196),0),AH555)</f>
        <v>1.1713603656450975E-3</v>
      </c>
      <c r="AI554" s="271">
        <f t="shared" ca="1" si="28"/>
        <v>1.1384647818305134E-17</v>
      </c>
    </row>
    <row r="555" spans="2:35" x14ac:dyDescent="0.25">
      <c r="B555" s="103" t="s">
        <v>747</v>
      </c>
      <c r="C555" s="98" t="s">
        <v>673</v>
      </c>
      <c r="D555" s="98" t="s">
        <v>674</v>
      </c>
      <c r="E555" s="98">
        <v>69</v>
      </c>
      <c r="F555" s="98" t="str">
        <f t="shared" si="26"/>
        <v>AccFN69</v>
      </c>
      <c r="G555" s="11">
        <v>7.6257099999999997E-4</v>
      </c>
      <c r="H555" s="11">
        <v>99999</v>
      </c>
      <c r="I555" s="14">
        <v>99999</v>
      </c>
      <c r="AE555" s="7">
        <v>549</v>
      </c>
      <c r="AF555" s="23">
        <f>_xlfn.IFNA(VLOOKUP(AE555,MODEL!$D$8:$H$1196,5,FALSE),AF556-1/12)</f>
        <v>78.333333333333343</v>
      </c>
      <c r="AG555" s="97">
        <f t="shared" si="27"/>
        <v>78</v>
      </c>
      <c r="AH555" s="23" cm="1">
        <f t="array" ref="AH555">_xlfn.IFNA(INDEX(MODEL!$AT$8:$AT$1196,MATCH(AE555,MODEL!$D$8:$D$1196),0),AH556)</f>
        <v>1.1409375699787385E-3</v>
      </c>
      <c r="AI555" s="271">
        <f t="shared" ca="1" si="28"/>
        <v>1.1088963565646466E-17</v>
      </c>
    </row>
    <row r="556" spans="2:35" x14ac:dyDescent="0.25">
      <c r="B556" s="103" t="s">
        <v>747</v>
      </c>
      <c r="C556" s="98" t="s">
        <v>673</v>
      </c>
      <c r="D556" s="98" t="s">
        <v>674</v>
      </c>
      <c r="E556" s="98">
        <v>70</v>
      </c>
      <c r="F556" s="98" t="str">
        <f t="shared" si="26"/>
        <v>AccFN70</v>
      </c>
      <c r="G556" s="11">
        <v>8.0651300000000002E-4</v>
      </c>
      <c r="H556" s="11">
        <v>99999</v>
      </c>
      <c r="I556" s="14">
        <v>99999</v>
      </c>
      <c r="AE556" s="7">
        <v>550</v>
      </c>
      <c r="AF556" s="23">
        <f>_xlfn.IFNA(VLOOKUP(AE556,MODEL!$D$8:$H$1196,5,FALSE),AF557-1/12)</f>
        <v>78.416666666666671</v>
      </c>
      <c r="AG556" s="97">
        <f t="shared" si="27"/>
        <v>78</v>
      </c>
      <c r="AH556" s="23" cm="1">
        <f t="array" ref="AH556">_xlfn.IFNA(INDEX(MODEL!$AT$8:$AT$1196,MATCH(AE556,MODEL!$D$8:$D$1196),0),AH557)</f>
        <v>1.1113049209856857E-3</v>
      </c>
      <c r="AI556" s="271">
        <f t="shared" ca="1" si="28"/>
        <v>1.0800958881004802E-17</v>
      </c>
    </row>
    <row r="557" spans="2:35" x14ac:dyDescent="0.25">
      <c r="B557" s="103" t="s">
        <v>747</v>
      </c>
      <c r="C557" s="98" t="s">
        <v>673</v>
      </c>
      <c r="D557" s="98" t="s">
        <v>674</v>
      </c>
      <c r="E557" s="98">
        <v>71</v>
      </c>
      <c r="F557" s="98" t="str">
        <f t="shared" si="26"/>
        <v>AccFN71</v>
      </c>
      <c r="G557" s="11">
        <v>8.52365E-4</v>
      </c>
      <c r="H557" s="11">
        <v>99999</v>
      </c>
      <c r="I557" s="14">
        <v>99999</v>
      </c>
      <c r="AE557" s="7">
        <v>551</v>
      </c>
      <c r="AF557" s="23">
        <f>_xlfn.IFNA(VLOOKUP(AE557,MODEL!$D$8:$H$1196,5,FALSE),AF558-1/12)</f>
        <v>78.5</v>
      </c>
      <c r="AG557" s="97">
        <f t="shared" si="27"/>
        <v>78</v>
      </c>
      <c r="AH557" s="23" cm="1">
        <f t="array" ref="AH557">_xlfn.IFNA(INDEX(MODEL!$AT$8:$AT$1196,MATCH(AE557,MODEL!$D$8:$D$1196),0),AH558)</f>
        <v>1.0824418968252713E-3</v>
      </c>
      <c r="AI557" s="271">
        <f t="shared" ca="1" si="28"/>
        <v>1.05204343091694E-17</v>
      </c>
    </row>
    <row r="558" spans="2:35" x14ac:dyDescent="0.25">
      <c r="B558" s="103" t="s">
        <v>747</v>
      </c>
      <c r="C558" s="98" t="s">
        <v>673</v>
      </c>
      <c r="D558" s="98" t="s">
        <v>674</v>
      </c>
      <c r="E558" s="98">
        <v>72</v>
      </c>
      <c r="F558" s="98" t="str">
        <f t="shared" si="26"/>
        <v>AccFN72</v>
      </c>
      <c r="G558" s="11">
        <v>8.9922099999999996E-4</v>
      </c>
      <c r="H558" s="11">
        <v>99999</v>
      </c>
      <c r="I558" s="14">
        <v>99999</v>
      </c>
      <c r="AE558" s="7">
        <v>552</v>
      </c>
      <c r="AF558" s="23">
        <f>_xlfn.IFNA(VLOOKUP(AE558,MODEL!$D$8:$H$1196,5,FALSE),AF559-1/12)</f>
        <v>78.583333333333343</v>
      </c>
      <c r="AG558" s="97">
        <f t="shared" si="27"/>
        <v>78</v>
      </c>
      <c r="AH558" s="23" cm="1">
        <f t="array" ref="AH558">_xlfn.IFNA(INDEX(MODEL!$AT$8:$AT$1196,MATCH(AE558,MODEL!$D$8:$D$1196),0),AH559)</f>
        <v>1.0543285086540017E-3</v>
      </c>
      <c r="AI558" s="271">
        <f t="shared" ca="1" si="28"/>
        <v>1.0247195575218432E-17</v>
      </c>
    </row>
    <row r="559" spans="2:35" x14ac:dyDescent="0.25">
      <c r="B559" s="103" t="s">
        <v>747</v>
      </c>
      <c r="C559" s="98" t="s">
        <v>673</v>
      </c>
      <c r="D559" s="98" t="s">
        <v>674</v>
      </c>
      <c r="E559" s="98">
        <v>73</v>
      </c>
      <c r="F559" s="98" t="str">
        <f t="shared" si="26"/>
        <v>AccFN73</v>
      </c>
      <c r="G559" s="11">
        <v>9.4654299999999999E-4</v>
      </c>
      <c r="H559" s="11">
        <v>99999</v>
      </c>
      <c r="I559" s="14">
        <v>99999</v>
      </c>
      <c r="AE559" s="7">
        <v>553</v>
      </c>
      <c r="AF559" s="23">
        <f>_xlfn.IFNA(VLOOKUP(AE559,MODEL!$D$8:$H$1196,5,FALSE),AF560-1/12)</f>
        <v>78.666666666666671</v>
      </c>
      <c r="AG559" s="97">
        <f t="shared" si="27"/>
        <v>78</v>
      </c>
      <c r="AH559" s="23" cm="1">
        <f t="array" ref="AH559">_xlfn.IFNA(INDEX(MODEL!$AT$8:$AT$1196,MATCH(AE559,MODEL!$D$8:$D$1196),0),AH560)</f>
        <v>1.0269452867824537E-3</v>
      </c>
      <c r="AI559" s="271">
        <f t="shared" ca="1" si="28"/>
        <v>9.9810534499755324E-18</v>
      </c>
    </row>
    <row r="560" spans="2:35" x14ac:dyDescent="0.25">
      <c r="B560" s="103" t="s">
        <v>747</v>
      </c>
      <c r="C560" s="98" t="s">
        <v>673</v>
      </c>
      <c r="D560" s="98" t="s">
        <v>674</v>
      </c>
      <c r="E560" s="98">
        <v>74</v>
      </c>
      <c r="F560" s="98" t="str">
        <f t="shared" si="26"/>
        <v>AccFN74</v>
      </c>
      <c r="G560" s="11">
        <v>9.9405700000000001E-4</v>
      </c>
      <c r="H560" s="11">
        <v>99999</v>
      </c>
      <c r="I560" s="14">
        <v>99999</v>
      </c>
      <c r="AE560" s="7">
        <v>554</v>
      </c>
      <c r="AF560" s="23">
        <f>_xlfn.IFNA(VLOOKUP(AE560,MODEL!$D$8:$H$1196,5,FALSE),AF561-1/12)</f>
        <v>78.75</v>
      </c>
      <c r="AG560" s="97">
        <f t="shared" si="27"/>
        <v>78</v>
      </c>
      <c r="AH560" s="23" cm="1">
        <f t="array" ref="AH560">_xlfn.IFNA(INDEX(MODEL!$AT$8:$AT$1196,MATCH(AE560,MODEL!$D$8:$D$1196),0),AH561)</f>
        <v>1.0002732671917051E-3</v>
      </c>
      <c r="AI560" s="271">
        <f t="shared" ca="1" si="28"/>
        <v>9.7218236189607363E-18</v>
      </c>
    </row>
    <row r="561" spans="2:35" x14ac:dyDescent="0.25">
      <c r="B561" s="103" t="s">
        <v>747</v>
      </c>
      <c r="C561" s="98" t="s">
        <v>673</v>
      </c>
      <c r="D561" s="98" t="s">
        <v>674</v>
      </c>
      <c r="E561" s="98">
        <v>75</v>
      </c>
      <c r="F561" s="98" t="str">
        <f t="shared" si="26"/>
        <v>AccFN75</v>
      </c>
      <c r="G561" s="11">
        <v>1.0416410000000001E-3</v>
      </c>
      <c r="H561" s="11">
        <v>99999</v>
      </c>
      <c r="I561" s="14">
        <v>99999</v>
      </c>
      <c r="AE561" s="7">
        <v>555</v>
      </c>
      <c r="AF561" s="23">
        <f>_xlfn.IFNA(VLOOKUP(AE561,MODEL!$D$8:$H$1196,5,FALSE),AF562-1/12)</f>
        <v>78.833333333333343</v>
      </c>
      <c r="AG561" s="97">
        <f t="shared" si="27"/>
        <v>78</v>
      </c>
      <c r="AH561" s="23" cm="1">
        <f t="array" ref="AH561">_xlfn.IFNA(INDEX(MODEL!$AT$8:$AT$1196,MATCH(AE561,MODEL!$D$8:$D$1196),0),AH562)</f>
        <v>9.7429397839996325E-4</v>
      </c>
      <c r="AI561" s="271">
        <f t="shared" ca="1" si="28"/>
        <v>9.4693265547450312E-18</v>
      </c>
    </row>
    <row r="562" spans="2:35" x14ac:dyDescent="0.25">
      <c r="B562" s="103" t="s">
        <v>747</v>
      </c>
      <c r="C562" s="98" t="s">
        <v>673</v>
      </c>
      <c r="D562" s="98" t="s">
        <v>674</v>
      </c>
      <c r="E562" s="98">
        <v>76</v>
      </c>
      <c r="F562" s="98" t="str">
        <f t="shared" si="26"/>
        <v>AccFN76</v>
      </c>
      <c r="G562" s="11">
        <v>1.0892479999999999E-3</v>
      </c>
      <c r="H562" s="11">
        <v>99999</v>
      </c>
      <c r="I562" s="14">
        <v>99999</v>
      </c>
      <c r="AE562" s="7">
        <v>556</v>
      </c>
      <c r="AF562" s="23">
        <f>_xlfn.IFNA(VLOOKUP(AE562,MODEL!$D$8:$H$1196,5,FALSE),AF563-1/12)</f>
        <v>78.916666666666671</v>
      </c>
      <c r="AG562" s="97">
        <f t="shared" si="27"/>
        <v>78</v>
      </c>
      <c r="AH562" s="23" cm="1">
        <f t="array" ref="AH562">_xlfn.IFNA(INDEX(MODEL!$AT$8:$AT$1196,MATCH(AE562,MODEL!$D$8:$D$1196),0),AH563)</f>
        <v>9.4898942867029752E-4</v>
      </c>
      <c r="AI562" s="271">
        <f t="shared" ca="1" si="28"/>
        <v>9.2233873926201647E-18</v>
      </c>
    </row>
    <row r="563" spans="2:35" x14ac:dyDescent="0.25">
      <c r="B563" s="103" t="s">
        <v>747</v>
      </c>
      <c r="C563" s="98" t="s">
        <v>673</v>
      </c>
      <c r="D563" s="98" t="s">
        <v>674</v>
      </c>
      <c r="E563" s="98">
        <v>77</v>
      </c>
      <c r="F563" s="98" t="str">
        <f t="shared" si="26"/>
        <v>AccFN77</v>
      </c>
      <c r="G563" s="11">
        <v>1.1368610000000001E-3</v>
      </c>
      <c r="H563" s="11">
        <v>99999</v>
      </c>
      <c r="I563" s="14">
        <v>99999</v>
      </c>
      <c r="AE563" s="7">
        <v>557</v>
      </c>
      <c r="AF563" s="23">
        <f>_xlfn.IFNA(VLOOKUP(AE563,MODEL!$D$8:$H$1196,5,FALSE),AF564-1/12)</f>
        <v>79</v>
      </c>
      <c r="AG563" s="97">
        <f t="shared" si="27"/>
        <v>79</v>
      </c>
      <c r="AH563" s="23" cm="1">
        <f t="array" ref="AH563">_xlfn.IFNA(INDEX(MODEL!$AT$8:$AT$1196,MATCH(AE563,MODEL!$D$8:$D$1196),0),AH564)</f>
        <v>9.2242208540090488E-4</v>
      </c>
      <c r="AI563" s="271">
        <f t="shared" ca="1" si="28"/>
        <v>8.9651749283257272E-18</v>
      </c>
    </row>
    <row r="564" spans="2:35" x14ac:dyDescent="0.25">
      <c r="B564" s="103" t="s">
        <v>747</v>
      </c>
      <c r="C564" s="98" t="s">
        <v>673</v>
      </c>
      <c r="D564" s="98" t="s">
        <v>674</v>
      </c>
      <c r="E564" s="98">
        <v>78</v>
      </c>
      <c r="F564" s="98" t="str">
        <f t="shared" si="26"/>
        <v>AccFN78</v>
      </c>
      <c r="G564" s="11">
        <v>1.1844760000000001E-3</v>
      </c>
      <c r="H564" s="11">
        <v>99999</v>
      </c>
      <c r="I564" s="14">
        <v>99999</v>
      </c>
      <c r="AE564" s="7">
        <v>558</v>
      </c>
      <c r="AF564" s="23">
        <f>_xlfn.IFNA(VLOOKUP(AE564,MODEL!$D$8:$H$1196,5,FALSE),AF565-1/12)</f>
        <v>79.083333333333343</v>
      </c>
      <c r="AG564" s="97">
        <f t="shared" si="27"/>
        <v>79</v>
      </c>
      <c r="AH564" s="23" cm="1">
        <f t="array" ref="AH564">_xlfn.IFNA(INDEX(MODEL!$AT$8:$AT$1196,MATCH(AE564,MODEL!$D$8:$D$1196),0),AH565)</f>
        <v>8.9659850566255878E-4</v>
      </c>
      <c r="AI564" s="271">
        <f t="shared" ca="1" si="28"/>
        <v>8.7141912265107169E-18</v>
      </c>
    </row>
    <row r="565" spans="2:35" x14ac:dyDescent="0.25">
      <c r="B565" s="103" t="s">
        <v>747</v>
      </c>
      <c r="C565" s="98" t="s">
        <v>673</v>
      </c>
      <c r="D565" s="98" t="s">
        <v>674</v>
      </c>
      <c r="E565" s="98">
        <v>79</v>
      </c>
      <c r="F565" s="98" t="str">
        <f t="shared" si="26"/>
        <v>AccFN79</v>
      </c>
      <c r="G565" s="11">
        <v>1.232091E-3</v>
      </c>
      <c r="H565" s="11">
        <v>99999</v>
      </c>
      <c r="I565" s="14">
        <v>99999</v>
      </c>
      <c r="AE565" s="7">
        <v>559</v>
      </c>
      <c r="AF565" s="23">
        <f>_xlfn.IFNA(VLOOKUP(AE565,MODEL!$D$8:$H$1196,5,FALSE),AF566-1/12)</f>
        <v>79.166666666666671</v>
      </c>
      <c r="AG565" s="97">
        <f t="shared" si="27"/>
        <v>79</v>
      </c>
      <c r="AH565" s="23" cm="1">
        <f t="array" ref="AH565">_xlfn.IFNA(INDEX(MODEL!$AT$8:$AT$1196,MATCH(AE565,MODEL!$D$8:$D$1196),0),AH566)</f>
        <v>8.7149786749408302E-4</v>
      </c>
      <c r="AI565" s="271">
        <f t="shared" ca="1" si="28"/>
        <v>8.4702339150428423E-18</v>
      </c>
    </row>
    <row r="566" spans="2:35" x14ac:dyDescent="0.25">
      <c r="B566" s="103" t="s">
        <v>747</v>
      </c>
      <c r="C566" s="98" t="s">
        <v>673</v>
      </c>
      <c r="D566" s="98" t="s">
        <v>674</v>
      </c>
      <c r="E566" s="98">
        <v>80</v>
      </c>
      <c r="F566" s="98" t="str">
        <f t="shared" si="26"/>
        <v>AccFN80</v>
      </c>
      <c r="G566" s="11">
        <v>1.2797069999999999E-3</v>
      </c>
      <c r="H566" s="11">
        <v>99999</v>
      </c>
      <c r="I566" s="14">
        <v>99999</v>
      </c>
      <c r="AE566" s="7">
        <v>560</v>
      </c>
      <c r="AF566" s="23">
        <f>_xlfn.IFNA(VLOOKUP(AE566,MODEL!$D$8:$H$1196,5,FALSE),AF567-1/12)</f>
        <v>79.25</v>
      </c>
      <c r="AG566" s="97">
        <f t="shared" si="27"/>
        <v>79</v>
      </c>
      <c r="AH566" s="23" cm="1">
        <f t="array" ref="AH566">_xlfn.IFNA(INDEX(MODEL!$AT$8:$AT$1196,MATCH(AE566,MODEL!$D$8:$D$1196),0),AH567)</f>
        <v>8.4709993185353436E-4</v>
      </c>
      <c r="AI566" s="271">
        <f t="shared" ca="1" si="28"/>
        <v>8.2331062872795882E-18</v>
      </c>
    </row>
    <row r="567" spans="2:35" x14ac:dyDescent="0.25">
      <c r="B567" s="103" t="s">
        <v>747</v>
      </c>
      <c r="C567" s="98" t="s">
        <v>673</v>
      </c>
      <c r="D567" s="98" t="s">
        <v>674</v>
      </c>
      <c r="E567" s="98">
        <v>81</v>
      </c>
      <c r="F567" s="98" t="str">
        <f t="shared" si="26"/>
        <v>AccFN81</v>
      </c>
      <c r="G567" s="11">
        <v>1.3273219999999999E-3</v>
      </c>
      <c r="H567" s="11">
        <v>99999</v>
      </c>
      <c r="I567" s="14">
        <v>99999</v>
      </c>
      <c r="AE567" s="7">
        <v>561</v>
      </c>
      <c r="AF567" s="23">
        <f>_xlfn.IFNA(VLOOKUP(AE567,MODEL!$D$8:$H$1196,5,FALSE),AF568-1/12)</f>
        <v>79.333333333333343</v>
      </c>
      <c r="AG567" s="97">
        <f t="shared" si="27"/>
        <v>79</v>
      </c>
      <c r="AH567" s="23" cm="1">
        <f t="array" ref="AH567">_xlfn.IFNA(INDEX(MODEL!$AT$8:$AT$1196,MATCH(AE567,MODEL!$D$8:$D$1196),0),AH568)</f>
        <v>8.2338502629914303E-4</v>
      </c>
      <c r="AI567" s="271">
        <f t="shared" ca="1" si="28"/>
        <v>8.0026171434605327E-18</v>
      </c>
    </row>
    <row r="568" spans="2:35" x14ac:dyDescent="0.25">
      <c r="B568" s="103" t="s">
        <v>747</v>
      </c>
      <c r="C568" s="98" t="s">
        <v>673</v>
      </c>
      <c r="D568" s="98" t="s">
        <v>674</v>
      </c>
      <c r="E568" s="98">
        <v>82</v>
      </c>
      <c r="F568" s="98" t="str">
        <f t="shared" si="26"/>
        <v>AccFN82</v>
      </c>
      <c r="G568" s="11">
        <v>1.374938E-3</v>
      </c>
      <c r="H568" s="11">
        <v>99999</v>
      </c>
      <c r="I568" s="14">
        <v>99999</v>
      </c>
      <c r="AE568" s="7">
        <v>562</v>
      </c>
      <c r="AF568" s="23">
        <f>_xlfn.IFNA(VLOOKUP(AE568,MODEL!$D$8:$H$1196,5,FALSE),AF569-1/12)</f>
        <v>79.416666666666671</v>
      </c>
      <c r="AG568" s="97">
        <f t="shared" si="27"/>
        <v>79</v>
      </c>
      <c r="AH568" s="23" cm="1">
        <f t="array" ref="AH568">_xlfn.IFNA(INDEX(MODEL!$AT$8:$AT$1196,MATCH(AE568,MODEL!$D$8:$D$1196),0),AH569)</f>
        <v>8.0033402912711119E-4</v>
      </c>
      <c r="AI568" s="271">
        <f t="shared" ca="1" si="28"/>
        <v>7.7785806365399611E-18</v>
      </c>
    </row>
    <row r="569" spans="2:35" x14ac:dyDescent="0.25">
      <c r="B569" s="103" t="s">
        <v>747</v>
      </c>
      <c r="C569" s="98" t="s">
        <v>673</v>
      </c>
      <c r="D569" s="98" t="s">
        <v>674</v>
      </c>
      <c r="E569" s="98">
        <v>83</v>
      </c>
      <c r="F569" s="98" t="str">
        <f t="shared" si="26"/>
        <v>AccFN83</v>
      </c>
      <c r="G569" s="11">
        <v>1.422553E-3</v>
      </c>
      <c r="H569" s="11">
        <v>99999</v>
      </c>
      <c r="I569" s="14">
        <v>99999</v>
      </c>
      <c r="AE569" s="7">
        <v>563</v>
      </c>
      <c r="AF569" s="23">
        <f>_xlfn.IFNA(VLOOKUP(AE569,MODEL!$D$8:$H$1196,5,FALSE),AF570-1/12)</f>
        <v>79.5</v>
      </c>
      <c r="AG569" s="97">
        <f t="shared" si="27"/>
        <v>79</v>
      </c>
      <c r="AH569" s="23" cm="1">
        <f t="array" ref="AH569">_xlfn.IFNA(INDEX(MODEL!$AT$8:$AT$1196,MATCH(AE569,MODEL!$D$8:$D$1196),0),AH570)</f>
        <v>7.7792835395348045E-4</v>
      </c>
      <c r="AI569" s="271">
        <f t="shared" ca="1" si="28"/>
        <v>7.560816122335445E-18</v>
      </c>
    </row>
    <row r="570" spans="2:35" x14ac:dyDescent="0.25">
      <c r="B570" s="103" t="s">
        <v>747</v>
      </c>
      <c r="C570" s="98" t="s">
        <v>673</v>
      </c>
      <c r="D570" s="98" t="s">
        <v>674</v>
      </c>
      <c r="E570" s="98">
        <v>84</v>
      </c>
      <c r="F570" s="98" t="str">
        <f t="shared" si="26"/>
        <v>AccFN84</v>
      </c>
      <c r="G570" s="11">
        <v>1.4701689999999999E-3</v>
      </c>
      <c r="H570" s="11">
        <v>99999</v>
      </c>
      <c r="I570" s="14">
        <v>99999</v>
      </c>
      <c r="AE570" s="7">
        <v>564</v>
      </c>
      <c r="AF570" s="23">
        <f>_xlfn.IFNA(VLOOKUP(AE570,MODEL!$D$8:$H$1196,5,FALSE),AF571-1/12)</f>
        <v>79.583333333333343</v>
      </c>
      <c r="AG570" s="97">
        <f t="shared" si="27"/>
        <v>79</v>
      </c>
      <c r="AH570" s="23" cm="1">
        <f t="array" ref="AH570">_xlfn.IFNA(INDEX(MODEL!$AT$8:$AT$1196,MATCH(AE570,MODEL!$D$8:$D$1196),0),AH571)</f>
        <v>7.5614993472763667E-4</v>
      </c>
      <c r="AI570" s="271">
        <f t="shared" ca="1" si="28"/>
        <v>7.3491480138715814E-18</v>
      </c>
    </row>
    <row r="571" spans="2:35" x14ac:dyDescent="0.25">
      <c r="B571" s="103" t="s">
        <v>747</v>
      </c>
      <c r="C571" s="98" t="s">
        <v>673</v>
      </c>
      <c r="D571" s="98" t="s">
        <v>674</v>
      </c>
      <c r="E571" s="98">
        <v>85</v>
      </c>
      <c r="F571" s="98" t="str">
        <f t="shared" si="26"/>
        <v>AccFN85</v>
      </c>
      <c r="G571" s="11">
        <v>1.5177840000000001E-3</v>
      </c>
      <c r="H571" s="11">
        <v>99999</v>
      </c>
      <c r="I571" s="14">
        <v>99999</v>
      </c>
      <c r="AE571" s="7">
        <v>565</v>
      </c>
      <c r="AF571" s="23">
        <f>_xlfn.IFNA(VLOOKUP(AE571,MODEL!$D$8:$H$1196,5,FALSE),AF572-1/12)</f>
        <v>79.666666666666671</v>
      </c>
      <c r="AG571" s="97">
        <f t="shared" si="27"/>
        <v>79</v>
      </c>
      <c r="AH571" s="23" cm="1">
        <f t="array" ref="AH571">_xlfn.IFNA(INDEX(MODEL!$AT$8:$AT$1196,MATCH(AE571,MODEL!$D$8:$D$1196),0),AH572)</f>
        <v>7.3498121116536677E-4</v>
      </c>
      <c r="AI571" s="271">
        <f t="shared" ca="1" si="28"/>
        <v>7.1434056398014317E-18</v>
      </c>
    </row>
    <row r="572" spans="2:35" x14ac:dyDescent="0.25">
      <c r="B572" s="103" t="s">
        <v>747</v>
      </c>
      <c r="C572" s="98" t="s">
        <v>673</v>
      </c>
      <c r="D572" s="98" t="s">
        <v>674</v>
      </c>
      <c r="E572" s="98">
        <v>86</v>
      </c>
      <c r="F572" s="98" t="str">
        <f t="shared" si="26"/>
        <v>AccFN86</v>
      </c>
      <c r="G572" s="11">
        <v>1.565398E-3</v>
      </c>
      <c r="H572" s="11">
        <v>99999</v>
      </c>
      <c r="I572" s="14">
        <v>99999</v>
      </c>
      <c r="AE572" s="7">
        <v>566</v>
      </c>
      <c r="AF572" s="23">
        <f>_xlfn.IFNA(VLOOKUP(AE572,MODEL!$D$8:$H$1196,5,FALSE),AF573-1/12)</f>
        <v>79.75</v>
      </c>
      <c r="AG572" s="97">
        <f t="shared" si="27"/>
        <v>79</v>
      </c>
      <c r="AH572" s="23" cm="1">
        <f t="array" ref="AH572">_xlfn.IFNA(INDEX(MODEL!$AT$8:$AT$1196,MATCH(AE572,MODEL!$D$8:$D$1196),0),AH573)</f>
        <v>7.1440511458972387E-4</v>
      </c>
      <c r="AI572" s="271">
        <f t="shared" ca="1" si="28"/>
        <v>6.9434231067915157E-18</v>
      </c>
    </row>
    <row r="573" spans="2:35" x14ac:dyDescent="0.25">
      <c r="B573" s="103" t="s">
        <v>747</v>
      </c>
      <c r="C573" s="98" t="s">
        <v>673</v>
      </c>
      <c r="D573" s="98" t="s">
        <v>674</v>
      </c>
      <c r="E573" s="98">
        <v>87</v>
      </c>
      <c r="F573" s="98" t="str">
        <f t="shared" si="26"/>
        <v>AccFN87</v>
      </c>
      <c r="G573" s="11">
        <v>1.6130059999999999E-3</v>
      </c>
      <c r="H573" s="11">
        <v>99999</v>
      </c>
      <c r="I573" s="14">
        <v>99999</v>
      </c>
      <c r="AE573" s="7">
        <v>567</v>
      </c>
      <c r="AF573" s="23">
        <f>_xlfn.IFNA(VLOOKUP(AE573,MODEL!$D$8:$H$1196,5,FALSE),AF574-1/12)</f>
        <v>79.833333333333343</v>
      </c>
      <c r="AG573" s="97">
        <f t="shared" si="27"/>
        <v>79</v>
      </c>
      <c r="AH573" s="23" cm="1">
        <f t="array" ref="AH573">_xlfn.IFNA(INDEX(MODEL!$AT$8:$AT$1196,MATCH(AE573,MODEL!$D$8:$D$1196),0),AH574)</f>
        <v>6.9440505416828264E-4</v>
      </c>
      <c r="AI573" s="271">
        <f t="shared" ca="1" si="28"/>
        <v>6.7490391657593849E-18</v>
      </c>
    </row>
    <row r="574" spans="2:35" x14ac:dyDescent="0.25">
      <c r="B574" s="103" t="s">
        <v>747</v>
      </c>
      <c r="C574" s="98" t="s">
        <v>673</v>
      </c>
      <c r="D574" s="98" t="s">
        <v>674</v>
      </c>
      <c r="E574" s="98">
        <v>88</v>
      </c>
      <c r="F574" s="98" t="str">
        <f t="shared" si="26"/>
        <v>AccFN88</v>
      </c>
      <c r="G574" s="11">
        <v>1.6605960000000001E-3</v>
      </c>
      <c r="H574" s="11">
        <v>99999</v>
      </c>
      <c r="I574" s="14">
        <v>99999</v>
      </c>
      <c r="AE574" s="7">
        <v>568</v>
      </c>
      <c r="AF574" s="23">
        <f>_xlfn.IFNA(VLOOKUP(AE574,MODEL!$D$8:$H$1196,5,FALSE),AF575-1/12)</f>
        <v>79.916666666666671</v>
      </c>
      <c r="AG574" s="97">
        <f t="shared" si="27"/>
        <v>79</v>
      </c>
      <c r="AH574" s="23" cm="1">
        <f t="array" ref="AH574">_xlfn.IFNA(INDEX(MODEL!$AT$8:$AT$1196,MATCH(AE574,MODEL!$D$8:$D$1196),0),AH575)</f>
        <v>6.7496490353568855E-4</v>
      </c>
      <c r="AI574" s="271">
        <f t="shared" ca="1" si="28"/>
        <v>6.5600970818559401E-18</v>
      </c>
    </row>
    <row r="575" spans="2:35" x14ac:dyDescent="0.25">
      <c r="B575" s="103" t="s">
        <v>747</v>
      </c>
      <c r="C575" s="98" t="s">
        <v>673</v>
      </c>
      <c r="D575" s="98" t="s">
        <v>674</v>
      </c>
      <c r="E575" s="98">
        <v>89</v>
      </c>
      <c r="F575" s="98" t="str">
        <f t="shared" si="26"/>
        <v>AccFN89</v>
      </c>
      <c r="G575" s="11">
        <v>1.7081279999999999E-3</v>
      </c>
      <c r="H575" s="11">
        <v>99999</v>
      </c>
      <c r="I575" s="14">
        <v>99999</v>
      </c>
      <c r="AE575" s="7">
        <v>569</v>
      </c>
      <c r="AF575" s="23">
        <f>_xlfn.IFNA(VLOOKUP(AE575,MODEL!$D$8:$H$1196,5,FALSE),AF576-1/12)</f>
        <v>80</v>
      </c>
      <c r="AG575" s="97">
        <f t="shared" si="27"/>
        <v>80</v>
      </c>
      <c r="AH575" s="23" cm="1">
        <f t="array" ref="AH575">_xlfn.IFNA(INDEX(MODEL!$AT$8:$AT$1196,MATCH(AE575,MODEL!$D$8:$D$1196),0),AH576)</f>
        <v>6.5423291623866028E-4</v>
      </c>
      <c r="AI575" s="271">
        <f t="shared" ca="1" si="28"/>
        <v>6.358599420783673E-18</v>
      </c>
    </row>
    <row r="576" spans="2:35" x14ac:dyDescent="0.25">
      <c r="B576" s="103" t="s">
        <v>747</v>
      </c>
      <c r="C576" s="98" t="s">
        <v>673</v>
      </c>
      <c r="D576" s="98" t="s">
        <v>674</v>
      </c>
      <c r="E576" s="98">
        <v>90</v>
      </c>
      <c r="F576" s="98" t="str">
        <f t="shared" si="26"/>
        <v>AccFN90</v>
      </c>
      <c r="G576" s="11">
        <v>1.7554980000000001E-3</v>
      </c>
      <c r="H576" s="11">
        <v>99999</v>
      </c>
      <c r="I576" s="14">
        <v>99999</v>
      </c>
      <c r="AE576" s="7">
        <v>570</v>
      </c>
      <c r="AF576" s="23">
        <f>_xlfn.IFNA(VLOOKUP(AE576,MODEL!$D$8:$H$1196,5,FALSE),AF577-1/12)</f>
        <v>80.083333333333343</v>
      </c>
      <c r="AG576" s="97">
        <f t="shared" si="27"/>
        <v>80</v>
      </c>
      <c r="AH576" s="23" cm="1">
        <f t="array" ref="AH576">_xlfn.IFNA(INDEX(MODEL!$AT$8:$AT$1196,MATCH(AE576,MODEL!$D$8:$D$1196),0),AH577)</f>
        <v>6.3413772545509899E-4</v>
      </c>
      <c r="AI576" s="271">
        <f t="shared" ca="1" si="28"/>
        <v>6.1632908918097536E-18</v>
      </c>
    </row>
    <row r="577" spans="2:35" x14ac:dyDescent="0.25">
      <c r="B577" s="103" t="s">
        <v>747</v>
      </c>
      <c r="C577" s="98" t="s">
        <v>673</v>
      </c>
      <c r="D577" s="98" t="s">
        <v>674</v>
      </c>
      <c r="E577" s="98">
        <v>91</v>
      </c>
      <c r="F577" s="98" t="str">
        <f t="shared" si="26"/>
        <v>AccFN91</v>
      </c>
      <c r="G577" s="11">
        <v>1.8024779999999999E-3</v>
      </c>
      <c r="H577" s="11">
        <v>99999</v>
      </c>
      <c r="I577" s="14">
        <v>99999</v>
      </c>
      <c r="AE577" s="7">
        <v>571</v>
      </c>
      <c r="AF577" s="23">
        <f>_xlfn.IFNA(VLOOKUP(AE577,MODEL!$D$8:$H$1196,5,FALSE),AF578-1/12)</f>
        <v>80.166666666666671</v>
      </c>
      <c r="AG577" s="97">
        <f t="shared" si="27"/>
        <v>80</v>
      </c>
      <c r="AH577" s="23" cm="1">
        <f t="array" ref="AH577">_xlfn.IFNA(INDEX(MODEL!$AT$8:$AT$1196,MATCH(AE577,MODEL!$D$8:$D$1196),0),AH578)</f>
        <v>6.1465977156470615E-4</v>
      </c>
      <c r="AI577" s="271">
        <f t="shared" ca="1" si="28"/>
        <v>5.9739813917045615E-18</v>
      </c>
    </row>
    <row r="578" spans="2:35" x14ac:dyDescent="0.25">
      <c r="B578" s="103" t="s">
        <v>747</v>
      </c>
      <c r="C578" s="98" t="s">
        <v>673</v>
      </c>
      <c r="D578" s="98" t="s">
        <v>674</v>
      </c>
      <c r="E578" s="98">
        <v>92</v>
      </c>
      <c r="F578" s="98" t="str">
        <f t="shared" si="26"/>
        <v>AccFN92</v>
      </c>
      <c r="G578" s="11">
        <v>1.848634E-3</v>
      </c>
      <c r="H578" s="11">
        <v>99999</v>
      </c>
      <c r="I578" s="14">
        <v>99999</v>
      </c>
      <c r="AE578" s="7">
        <v>572</v>
      </c>
      <c r="AF578" s="23">
        <f>_xlfn.IFNA(VLOOKUP(AE578,MODEL!$D$8:$H$1196,5,FALSE),AF579-1/12)</f>
        <v>80.25</v>
      </c>
      <c r="AG578" s="97">
        <f t="shared" si="27"/>
        <v>80</v>
      </c>
      <c r="AH578" s="23" cm="1">
        <f t="array" ref="AH578">_xlfn.IFNA(INDEX(MODEL!$AT$8:$AT$1196,MATCH(AE578,MODEL!$D$8:$D$1196),0),AH579)</f>
        <v>5.9578009573367974E-4</v>
      </c>
      <c r="AI578" s="271">
        <f t="shared" ca="1" si="28"/>
        <v>5.7904866563831809E-18</v>
      </c>
    </row>
    <row r="579" spans="2:35" x14ac:dyDescent="0.25">
      <c r="B579" s="103" t="s">
        <v>747</v>
      </c>
      <c r="C579" s="98" t="s">
        <v>673</v>
      </c>
      <c r="D579" s="98" t="s">
        <v>674</v>
      </c>
      <c r="E579" s="98">
        <v>93</v>
      </c>
      <c r="F579" s="98" t="str">
        <f t="shared" si="26"/>
        <v>AccFN93</v>
      </c>
      <c r="G579" s="11">
        <v>1.893271E-3</v>
      </c>
      <c r="H579" s="11">
        <v>99999</v>
      </c>
      <c r="I579" s="14">
        <v>99999</v>
      </c>
      <c r="AE579" s="7">
        <v>573</v>
      </c>
      <c r="AF579" s="23">
        <f>_xlfn.IFNA(VLOOKUP(AE579,MODEL!$D$8:$H$1196,5,FALSE),AF580-1/12)</f>
        <v>80.333333333333343</v>
      </c>
      <c r="AG579" s="97">
        <f t="shared" si="27"/>
        <v>80</v>
      </c>
      <c r="AH579" s="23" cm="1">
        <f t="array" ref="AH579">_xlfn.IFNA(INDEX(MODEL!$AT$8:$AT$1196,MATCH(AE579,MODEL!$D$8:$D$1196),0),AH580)</f>
        <v>5.7748032146116466E-4</v>
      </c>
      <c r="AI579" s="271">
        <f t="shared" ca="1" si="28"/>
        <v>5.6126280815522585E-18</v>
      </c>
    </row>
    <row r="580" spans="2:35" x14ac:dyDescent="0.25">
      <c r="B580" s="103" t="s">
        <v>747</v>
      </c>
      <c r="C580" s="98" t="s">
        <v>673</v>
      </c>
      <c r="D580" s="98" t="s">
        <v>674</v>
      </c>
      <c r="E580" s="98">
        <v>94</v>
      </c>
      <c r="F580" s="98" t="str">
        <f t="shared" si="26"/>
        <v>AccFN94</v>
      </c>
      <c r="G580" s="11">
        <v>1.9354699999999999E-3</v>
      </c>
      <c r="H580" s="11">
        <v>99999</v>
      </c>
      <c r="I580" s="14">
        <v>99999</v>
      </c>
      <c r="AE580" s="7">
        <v>574</v>
      </c>
      <c r="AF580" s="23">
        <f>_xlfn.IFNA(VLOOKUP(AE580,MODEL!$D$8:$H$1196,5,FALSE),AF581-1/12)</f>
        <v>80.416666666666671</v>
      </c>
      <c r="AG580" s="97">
        <f t="shared" si="27"/>
        <v>80</v>
      </c>
      <c r="AH580" s="23" cm="1">
        <f t="array" ref="AH580">_xlfn.IFNA(INDEX(MODEL!$AT$8:$AT$1196,MATCH(AE580,MODEL!$D$8:$D$1196),0),AH581)</f>
        <v>5.5974263669251708E-4</v>
      </c>
      <c r="AI580" s="271">
        <f t="shared" ca="1" si="28"/>
        <v>5.4402325488658201E-18</v>
      </c>
    </row>
    <row r="581" spans="2:35" x14ac:dyDescent="0.25">
      <c r="B581" s="103" t="s">
        <v>747</v>
      </c>
      <c r="C581" s="98" t="s">
        <v>673</v>
      </c>
      <c r="D581" s="98" t="s">
        <v>674</v>
      </c>
      <c r="E581" s="98">
        <v>95</v>
      </c>
      <c r="F581" s="98" t="str">
        <f t="shared" si="26"/>
        <v>AccFN95</v>
      </c>
      <c r="G581" s="11">
        <v>1.9742480000000001E-3</v>
      </c>
      <c r="H581" s="11">
        <v>99999</v>
      </c>
      <c r="I581" s="14">
        <v>99999</v>
      </c>
      <c r="AE581" s="7">
        <v>575</v>
      </c>
      <c r="AF581" s="23">
        <f>_xlfn.IFNA(VLOOKUP(AE581,MODEL!$D$8:$H$1196,5,FALSE),AF582-1/12)</f>
        <v>80.5</v>
      </c>
      <c r="AG581" s="97">
        <f t="shared" si="27"/>
        <v>80</v>
      </c>
      <c r="AH581" s="23" cm="1">
        <f t="array" ref="AH581">_xlfn.IFNA(INDEX(MODEL!$AT$8:$AT$1196,MATCH(AE581,MODEL!$D$8:$D$1196),0),AH582)</f>
        <v>5.4254977648197011E-4</v>
      </c>
      <c r="AI581" s="271">
        <f t="shared" ca="1" si="28"/>
        <v>5.27313225742081E-18</v>
      </c>
    </row>
    <row r="582" spans="2:35" x14ac:dyDescent="0.25">
      <c r="B582" s="103" t="s">
        <v>747</v>
      </c>
      <c r="C582" s="98" t="s">
        <v>673</v>
      </c>
      <c r="D582" s="98" t="s">
        <v>674</v>
      </c>
      <c r="E582" s="98">
        <v>96</v>
      </c>
      <c r="F582" s="98" t="str">
        <f t="shared" ref="F582:F645" si="29">B582&amp;C582&amp;D582&amp;E582</f>
        <v>AccFN96</v>
      </c>
      <c r="G582" s="11">
        <v>2.0087999999999998E-3</v>
      </c>
      <c r="H582" s="11">
        <v>99999</v>
      </c>
      <c r="I582" s="14">
        <v>99999</v>
      </c>
      <c r="AE582" s="7">
        <v>576</v>
      </c>
      <c r="AF582" s="23">
        <f>_xlfn.IFNA(VLOOKUP(AE582,MODEL!$D$8:$H$1196,5,FALSE),AF583-1/12)</f>
        <v>80.583333333333343</v>
      </c>
      <c r="AG582" s="97">
        <f t="shared" ref="AG582:AG645" si="30">ROUNDDOWN(AF582,0)</f>
        <v>80</v>
      </c>
      <c r="AH582" s="23" cm="1">
        <f t="array" ref="AH582">_xlfn.IFNA(INDEX(MODEL!$AT$8:$AT$1196,MATCH(AE582,MODEL!$D$8:$D$1196),0),AH583)</f>
        <v>5.2588500618782838E-4</v>
      </c>
      <c r="AI582" s="271">
        <f t="shared" ref="AI582:AI645" ca="1" si="31">IF(OR(IFERROR(AH582,0)=0,AE582&lt;=WOPBrthWP),0,IF(AG582&gt;60,AI581*AH582/AH581,AI581*AH581/AH582)
+VLOOKUP(MIN(MAX(AC$6:AC$126),AG582),Tbl_Births,2,FALSE)/12
-IF(AE582&lt;=WOPBrthWP+WOPBrthPer,0,VLOOKUP(MIN(MAX(AC$6:AC$126),OFFSET(AG582,-WOPBrthPer,0)),Tbl_Births,2,FALSE)/12*OFFSET(AH582,-WOPBrthPer,0)/AH582))</f>
        <v>5.1111645604283714E-18</v>
      </c>
    </row>
    <row r="583" spans="2:35" x14ac:dyDescent="0.25">
      <c r="B583" s="103" t="s">
        <v>747</v>
      </c>
      <c r="C583" s="98" t="s">
        <v>673</v>
      </c>
      <c r="D583" s="98" t="s">
        <v>674</v>
      </c>
      <c r="E583" s="98">
        <v>97</v>
      </c>
      <c r="F583" s="98" t="str">
        <f t="shared" si="29"/>
        <v>AccFN97</v>
      </c>
      <c r="G583" s="11">
        <v>2.0386829999999999E-3</v>
      </c>
      <c r="H583" s="11">
        <v>99999</v>
      </c>
      <c r="I583" s="14">
        <v>99999</v>
      </c>
      <c r="AE583" s="7">
        <v>577</v>
      </c>
      <c r="AF583" s="23">
        <f>_xlfn.IFNA(VLOOKUP(AE583,MODEL!$D$8:$H$1196,5,FALSE),AF584-1/12)</f>
        <v>80.666666666666671</v>
      </c>
      <c r="AG583" s="97">
        <f t="shared" si="30"/>
        <v>80</v>
      </c>
      <c r="AH583" s="23" cm="1">
        <f t="array" ref="AH583">_xlfn.IFNA(INDEX(MODEL!$AT$8:$AT$1196,MATCH(AE583,MODEL!$D$8:$D$1196),0),AH584)</f>
        <v>5.0973210518383239E-4</v>
      </c>
      <c r="AI583" s="271">
        <f t="shared" ca="1" si="31"/>
        <v>4.9541718069018634E-18</v>
      </c>
    </row>
    <row r="584" spans="2:35" x14ac:dyDescent="0.25">
      <c r="B584" s="103" t="s">
        <v>747</v>
      </c>
      <c r="C584" s="98" t="s">
        <v>673</v>
      </c>
      <c r="D584" s="98" t="s">
        <v>674</v>
      </c>
      <c r="E584" s="98">
        <v>98</v>
      </c>
      <c r="F584" s="98" t="str">
        <f t="shared" si="29"/>
        <v>AccFN98</v>
      </c>
      <c r="G584" s="11">
        <v>2.063886E-3</v>
      </c>
      <c r="H584" s="11">
        <v>99999</v>
      </c>
      <c r="I584" s="14">
        <v>99999</v>
      </c>
      <c r="AE584" s="7">
        <v>578</v>
      </c>
      <c r="AF584" s="23">
        <f>_xlfn.IFNA(VLOOKUP(AE584,MODEL!$D$8:$H$1196,5,FALSE),AF585-1/12)</f>
        <v>80.75</v>
      </c>
      <c r="AG584" s="97">
        <f t="shared" si="30"/>
        <v>80</v>
      </c>
      <c r="AH584" s="23" cm="1">
        <f t="array" ref="AH584">_xlfn.IFNA(INDEX(MODEL!$AT$8:$AT$1196,MATCH(AE584,MODEL!$D$8:$D$1196),0),AH585)</f>
        <v>4.9407535107083881E-4</v>
      </c>
      <c r="AI584" s="271">
        <f t="shared" ca="1" si="31"/>
        <v>4.8020011882075324E-18</v>
      </c>
    </row>
    <row r="585" spans="2:35" x14ac:dyDescent="0.25">
      <c r="B585" s="103" t="s">
        <v>747</v>
      </c>
      <c r="C585" s="98" t="s">
        <v>673</v>
      </c>
      <c r="D585" s="98" t="s">
        <v>674</v>
      </c>
      <c r="E585" s="98">
        <v>99</v>
      </c>
      <c r="F585" s="98" t="str">
        <f t="shared" si="29"/>
        <v>AccFN99</v>
      </c>
      <c r="G585" s="11">
        <v>2.0847399999999999E-3</v>
      </c>
      <c r="H585" s="11">
        <v>99999</v>
      </c>
      <c r="I585" s="14">
        <v>99999</v>
      </c>
      <c r="AE585" s="7">
        <v>579</v>
      </c>
      <c r="AF585" s="23">
        <f>_xlfn.IFNA(VLOOKUP(AE585,MODEL!$D$8:$H$1196,5,FALSE),AF586-1/12)</f>
        <v>80.833333333333343</v>
      </c>
      <c r="AG585" s="97">
        <f t="shared" si="30"/>
        <v>80</v>
      </c>
      <c r="AH585" s="23" cm="1">
        <f t="array" ref="AH585">_xlfn.IFNA(INDEX(MODEL!$AT$8:$AT$1196,MATCH(AE585,MODEL!$D$8:$D$1196),0),AH586)</f>
        <v>4.7889950437344998E-4</v>
      </c>
      <c r="AI585" s="271">
        <f t="shared" ca="1" si="31"/>
        <v>4.6545045893284922E-18</v>
      </c>
    </row>
    <row r="586" spans="2:35" x14ac:dyDescent="0.25">
      <c r="B586" s="103" t="s">
        <v>747</v>
      </c>
      <c r="C586" s="98" t="s">
        <v>673</v>
      </c>
      <c r="D586" s="98" t="s">
        <v>674</v>
      </c>
      <c r="E586" s="98">
        <v>100</v>
      </c>
      <c r="F586" s="98" t="str">
        <f t="shared" si="29"/>
        <v>AccFN100</v>
      </c>
      <c r="G586" s="11">
        <v>2.1058050000000001E-3</v>
      </c>
      <c r="H586" s="11">
        <v>99999</v>
      </c>
      <c r="I586" s="14">
        <v>99999</v>
      </c>
      <c r="AE586" s="7">
        <v>580</v>
      </c>
      <c r="AF586" s="23">
        <f>_xlfn.IFNA(VLOOKUP(AE586,MODEL!$D$8:$H$1196,5,FALSE),AF587-1/12)</f>
        <v>80.916666666666671</v>
      </c>
      <c r="AG586" s="97">
        <f t="shared" si="30"/>
        <v>80</v>
      </c>
      <c r="AH586" s="23" cm="1">
        <f t="array" ref="AH586">_xlfn.IFNA(INDEX(MODEL!$AT$8:$AT$1196,MATCH(AE586,MODEL!$D$8:$D$1196),0),AH587)</f>
        <v>4.6418979370669601E-4</v>
      </c>
      <c r="AI586" s="271">
        <f t="shared" ca="1" si="31"/>
        <v>4.5115384446972174E-18</v>
      </c>
    </row>
    <row r="587" spans="2:35" x14ac:dyDescent="0.25">
      <c r="B587" s="103" t="s">
        <v>747</v>
      </c>
      <c r="C587" s="98" t="s">
        <v>673</v>
      </c>
      <c r="D587" s="98" t="s">
        <v>678</v>
      </c>
      <c r="E587" s="98">
        <v>18</v>
      </c>
      <c r="F587" s="98" t="str">
        <f t="shared" si="29"/>
        <v>AccFS18</v>
      </c>
      <c r="G587" s="11">
        <v>4.1050199999999998E-4</v>
      </c>
      <c r="H587" s="11">
        <v>99999</v>
      </c>
      <c r="I587" s="14">
        <v>99999</v>
      </c>
      <c r="AE587" s="7">
        <v>581</v>
      </c>
      <c r="AF587" s="23">
        <f>_xlfn.IFNA(VLOOKUP(AE587,MODEL!$D$8:$H$1196,5,FALSE),AF588-1/12)</f>
        <v>81</v>
      </c>
      <c r="AG587" s="97">
        <f t="shared" si="30"/>
        <v>81</v>
      </c>
      <c r="AH587" s="23" cm="1">
        <f t="array" ref="AH587">_xlfn.IFNA(INDEX(MODEL!$AT$8:$AT$1196,MATCH(AE587,MODEL!$D$8:$D$1196),0),AH588)</f>
        <v>4.484476316568021E-4</v>
      </c>
      <c r="AI587" s="271">
        <f t="shared" ca="1" si="31"/>
        <v>4.358537731942155E-18</v>
      </c>
    </row>
    <row r="588" spans="2:35" x14ac:dyDescent="0.25">
      <c r="B588" s="103" t="s">
        <v>747</v>
      </c>
      <c r="C588" s="98" t="s">
        <v>673</v>
      </c>
      <c r="D588" s="98" t="s">
        <v>678</v>
      </c>
      <c r="E588" s="98">
        <v>19</v>
      </c>
      <c r="F588" s="98" t="str">
        <f t="shared" si="29"/>
        <v>AccFS19</v>
      </c>
      <c r="G588" s="11">
        <v>4.2950900000000001E-4</v>
      </c>
      <c r="H588" s="11">
        <v>99999</v>
      </c>
      <c r="I588" s="14">
        <v>99999</v>
      </c>
      <c r="AE588" s="7">
        <v>582</v>
      </c>
      <c r="AF588" s="23">
        <f>_xlfn.IFNA(VLOOKUP(AE588,MODEL!$D$8:$H$1196,5,FALSE),AF589-1/12)</f>
        <v>81.083333333333343</v>
      </c>
      <c r="AG588" s="97">
        <f t="shared" si="30"/>
        <v>81</v>
      </c>
      <c r="AH588" s="23" cm="1">
        <f t="array" ref="AH588">_xlfn.IFNA(INDEX(MODEL!$AT$8:$AT$1196,MATCH(AE588,MODEL!$D$8:$D$1196),0),AH589)</f>
        <v>4.3323933672196528E-4</v>
      </c>
      <c r="AI588" s="271">
        <f t="shared" ca="1" si="31"/>
        <v>4.2107257632021354E-18</v>
      </c>
    </row>
    <row r="589" spans="2:35" x14ac:dyDescent="0.25">
      <c r="B589" s="103" t="s">
        <v>747</v>
      </c>
      <c r="C589" s="98" t="s">
        <v>673</v>
      </c>
      <c r="D589" s="98" t="s">
        <v>678</v>
      </c>
      <c r="E589" s="98">
        <v>20</v>
      </c>
      <c r="F589" s="98" t="str">
        <f t="shared" si="29"/>
        <v>AccFS20</v>
      </c>
      <c r="G589" s="11">
        <v>4.40061E-4</v>
      </c>
      <c r="H589" s="11">
        <v>99999</v>
      </c>
      <c r="I589" s="14">
        <v>99999</v>
      </c>
      <c r="AE589" s="7">
        <v>583</v>
      </c>
      <c r="AF589" s="23">
        <f>_xlfn.IFNA(VLOOKUP(AE589,MODEL!$D$8:$H$1196,5,FALSE),AF590-1/12)</f>
        <v>81.166666666666671</v>
      </c>
      <c r="AG589" s="97">
        <f t="shared" si="30"/>
        <v>81</v>
      </c>
      <c r="AH589" s="23" cm="1">
        <f t="array" ref="AH589">_xlfn.IFNA(INDEX(MODEL!$AT$8:$AT$1196,MATCH(AE589,MODEL!$D$8:$D$1196),0),AH590)</f>
        <v>4.1854680375909043E-4</v>
      </c>
      <c r="AI589" s="271">
        <f t="shared" ca="1" si="31"/>
        <v>4.0679265715553786E-18</v>
      </c>
    </row>
    <row r="590" spans="2:35" x14ac:dyDescent="0.25">
      <c r="B590" s="103" t="s">
        <v>747</v>
      </c>
      <c r="C590" s="98" t="s">
        <v>673</v>
      </c>
      <c r="D590" s="98" t="s">
        <v>678</v>
      </c>
      <c r="E590" s="98">
        <v>21</v>
      </c>
      <c r="F590" s="98" t="str">
        <f t="shared" si="29"/>
        <v>AccFS21</v>
      </c>
      <c r="G590" s="11">
        <v>4.49701E-4</v>
      </c>
      <c r="H590" s="11">
        <v>99999</v>
      </c>
      <c r="I590" s="14">
        <v>99999</v>
      </c>
      <c r="AE590" s="7">
        <v>584</v>
      </c>
      <c r="AF590" s="23">
        <f>_xlfn.IFNA(VLOOKUP(AE590,MODEL!$D$8:$H$1196,5,FALSE),AF591-1/12)</f>
        <v>81.25</v>
      </c>
      <c r="AG590" s="97">
        <f t="shared" si="30"/>
        <v>81</v>
      </c>
      <c r="AH590" s="23" cm="1">
        <f t="array" ref="AH590">_xlfn.IFNA(INDEX(MODEL!$AT$8:$AT$1196,MATCH(AE590,MODEL!$D$8:$D$1196),0),AH591)</f>
        <v>4.0435254162845006E-4</v>
      </c>
      <c r="AI590" s="271">
        <f t="shared" ca="1" si="31"/>
        <v>3.9299701576817963E-18</v>
      </c>
    </row>
    <row r="591" spans="2:35" x14ac:dyDescent="0.25">
      <c r="B591" s="103" t="s">
        <v>747</v>
      </c>
      <c r="C591" s="98" t="s">
        <v>673</v>
      </c>
      <c r="D591" s="98" t="s">
        <v>678</v>
      </c>
      <c r="E591" s="98">
        <v>22</v>
      </c>
      <c r="F591" s="98" t="str">
        <f t="shared" si="29"/>
        <v>AccFS22</v>
      </c>
      <c r="G591" s="11">
        <v>4.5000299999999998E-4</v>
      </c>
      <c r="H591" s="11">
        <v>99999</v>
      </c>
      <c r="I591" s="14">
        <v>99999</v>
      </c>
      <c r="AE591" s="7">
        <v>585</v>
      </c>
      <c r="AF591" s="23">
        <f>_xlfn.IFNA(VLOOKUP(AE591,MODEL!$D$8:$H$1196,5,FALSE),AF592-1/12)</f>
        <v>81.333333333333343</v>
      </c>
      <c r="AG591" s="97">
        <f t="shared" si="30"/>
        <v>81</v>
      </c>
      <c r="AH591" s="23" cm="1">
        <f t="array" ref="AH591">_xlfn.IFNA(INDEX(MODEL!$AT$8:$AT$1196,MATCH(AE591,MODEL!$D$8:$D$1196),0),AH592)</f>
        <v>3.9063965237086433E-4</v>
      </c>
      <c r="AI591" s="271">
        <f t="shared" ca="1" si="31"/>
        <v>3.7966922874825121E-18</v>
      </c>
    </row>
    <row r="592" spans="2:35" x14ac:dyDescent="0.25">
      <c r="B592" s="103" t="s">
        <v>747</v>
      </c>
      <c r="C592" s="98" t="s">
        <v>673</v>
      </c>
      <c r="D592" s="98" t="s">
        <v>678</v>
      </c>
      <c r="E592" s="98">
        <v>23</v>
      </c>
      <c r="F592" s="98" t="str">
        <f t="shared" si="29"/>
        <v>AccFS23</v>
      </c>
      <c r="G592" s="11">
        <v>4.4179000000000001E-4</v>
      </c>
      <c r="H592" s="11">
        <v>99999</v>
      </c>
      <c r="I592" s="14">
        <v>99999</v>
      </c>
      <c r="AE592" s="7">
        <v>586</v>
      </c>
      <c r="AF592" s="23">
        <f>_xlfn.IFNA(VLOOKUP(AE592,MODEL!$D$8:$H$1196,5,FALSE),AF593-1/12)</f>
        <v>81.416666666666671</v>
      </c>
      <c r="AG592" s="97">
        <f t="shared" si="30"/>
        <v>81</v>
      </c>
      <c r="AH592" s="23" cm="1">
        <f t="array" ref="AH592">_xlfn.IFNA(INDEX(MODEL!$AT$8:$AT$1196,MATCH(AE592,MODEL!$D$8:$D$1196),0),AH593)</f>
        <v>3.7739181109104939E-4</v>
      </c>
      <c r="AI592" s="271">
        <f t="shared" ca="1" si="31"/>
        <v>3.6679342965627524E-18</v>
      </c>
    </row>
    <row r="593" spans="2:35" x14ac:dyDescent="0.25">
      <c r="B593" s="103" t="s">
        <v>747</v>
      </c>
      <c r="C593" s="98" t="s">
        <v>673</v>
      </c>
      <c r="D593" s="98" t="s">
        <v>678</v>
      </c>
      <c r="E593" s="98">
        <v>24</v>
      </c>
      <c r="F593" s="98" t="str">
        <f t="shared" si="29"/>
        <v>AccFS24</v>
      </c>
      <c r="G593" s="11">
        <v>4.3205899999999999E-4</v>
      </c>
      <c r="H593" s="11">
        <v>99999</v>
      </c>
      <c r="I593" s="14">
        <v>99999</v>
      </c>
      <c r="AE593" s="7">
        <v>587</v>
      </c>
      <c r="AF593" s="23">
        <f>_xlfn.IFNA(VLOOKUP(AE593,MODEL!$D$8:$H$1196,5,FALSE),AF594-1/12)</f>
        <v>81.5</v>
      </c>
      <c r="AG593" s="97">
        <f t="shared" si="30"/>
        <v>81</v>
      </c>
      <c r="AH593" s="23" cm="1">
        <f t="array" ref="AH593">_xlfn.IFNA(INDEX(MODEL!$AT$8:$AT$1196,MATCH(AE593,MODEL!$D$8:$D$1196),0),AH594)</f>
        <v>3.6459324652318617E-4</v>
      </c>
      <c r="AI593" s="271">
        <f t="shared" ca="1" si="31"/>
        <v>3.543542901345349E-18</v>
      </c>
    </row>
    <row r="594" spans="2:35" x14ac:dyDescent="0.25">
      <c r="B594" s="103" t="s">
        <v>747</v>
      </c>
      <c r="C594" s="98" t="s">
        <v>673</v>
      </c>
      <c r="D594" s="98" t="s">
        <v>678</v>
      </c>
      <c r="E594" s="98">
        <v>25</v>
      </c>
      <c r="F594" s="98" t="str">
        <f t="shared" si="29"/>
        <v>AccFS25</v>
      </c>
      <c r="G594" s="11">
        <v>4.1999499999999999E-4</v>
      </c>
      <c r="H594" s="11">
        <v>99999</v>
      </c>
      <c r="I594" s="14">
        <v>99999</v>
      </c>
      <c r="AE594" s="7">
        <v>588</v>
      </c>
      <c r="AF594" s="23">
        <f>_xlfn.IFNA(VLOOKUP(AE594,MODEL!$D$8:$H$1196,5,FALSE),AF595-1/12)</f>
        <v>81.583333333333343</v>
      </c>
      <c r="AG594" s="97">
        <f t="shared" si="30"/>
        <v>81</v>
      </c>
      <c r="AH594" s="23" cm="1">
        <f t="array" ref="AH594">_xlfn.IFNA(INDEX(MODEL!$AT$8:$AT$1196,MATCH(AE594,MODEL!$D$8:$D$1196),0),AH595)</f>
        <v>3.5222872225557274E-4</v>
      </c>
      <c r="AI594" s="271">
        <f t="shared" ca="1" si="31"/>
        <v>3.4233700165899873E-18</v>
      </c>
    </row>
    <row r="595" spans="2:35" x14ac:dyDescent="0.25">
      <c r="B595" s="103" t="s">
        <v>747</v>
      </c>
      <c r="C595" s="98" t="s">
        <v>673</v>
      </c>
      <c r="D595" s="98" t="s">
        <v>678</v>
      </c>
      <c r="E595" s="98">
        <v>26</v>
      </c>
      <c r="F595" s="98" t="str">
        <f t="shared" si="29"/>
        <v>AccFS26</v>
      </c>
      <c r="G595" s="11">
        <v>4.1152400000000003E-4</v>
      </c>
      <c r="H595" s="11">
        <v>99999</v>
      </c>
      <c r="I595" s="14">
        <v>99999</v>
      </c>
      <c r="AE595" s="7">
        <v>589</v>
      </c>
      <c r="AF595" s="23">
        <f>_xlfn.IFNA(VLOOKUP(AE595,MODEL!$D$8:$H$1196,5,FALSE),AF596-1/12)</f>
        <v>81.666666666666671</v>
      </c>
      <c r="AG595" s="97">
        <f t="shared" si="30"/>
        <v>81</v>
      </c>
      <c r="AH595" s="23" cm="1">
        <f t="array" ref="AH595">_xlfn.IFNA(INDEX(MODEL!$AT$8:$AT$1196,MATCH(AE595,MODEL!$D$8:$D$1196),0),AH596)</f>
        <v>3.4028351859200862E-4</v>
      </c>
      <c r="AI595" s="271">
        <f t="shared" ca="1" si="31"/>
        <v>3.3072725791009604E-18</v>
      </c>
    </row>
    <row r="596" spans="2:35" x14ac:dyDescent="0.25">
      <c r="B596" s="103" t="s">
        <v>747</v>
      </c>
      <c r="C596" s="98" t="s">
        <v>673</v>
      </c>
      <c r="D596" s="98" t="s">
        <v>678</v>
      </c>
      <c r="E596" s="98">
        <v>27</v>
      </c>
      <c r="F596" s="98" t="str">
        <f t="shared" si="29"/>
        <v>AccFS27</v>
      </c>
      <c r="G596" s="11">
        <v>4.1124E-4</v>
      </c>
      <c r="H596" s="11">
        <v>99999</v>
      </c>
      <c r="I596" s="14">
        <v>99999</v>
      </c>
      <c r="AE596" s="7">
        <v>590</v>
      </c>
      <c r="AF596" s="23">
        <f>_xlfn.IFNA(VLOOKUP(AE596,MODEL!$D$8:$H$1196,5,FALSE),AF597-1/12)</f>
        <v>81.75</v>
      </c>
      <c r="AG596" s="97">
        <f t="shared" si="30"/>
        <v>81</v>
      </c>
      <c r="AH596" s="23" cm="1">
        <f t="array" ref="AH596">_xlfn.IFNA(INDEX(MODEL!$AT$8:$AT$1196,MATCH(AE596,MODEL!$D$8:$D$1196),0),AH597)</f>
        <v>3.2874341502831797E-4</v>
      </c>
      <c r="AI596" s="271">
        <f t="shared" ca="1" si="31"/>
        <v>3.1951123774135557E-18</v>
      </c>
    </row>
    <row r="597" spans="2:35" x14ac:dyDescent="0.25">
      <c r="B597" s="103" t="s">
        <v>747</v>
      </c>
      <c r="C597" s="98" t="s">
        <v>673</v>
      </c>
      <c r="D597" s="98" t="s">
        <v>678</v>
      </c>
      <c r="E597" s="98">
        <v>28</v>
      </c>
      <c r="F597" s="98" t="str">
        <f t="shared" si="29"/>
        <v>AccFS28</v>
      </c>
      <c r="G597" s="11">
        <v>4.1125500000000002E-4</v>
      </c>
      <c r="H597" s="11">
        <v>99999</v>
      </c>
      <c r="I597" s="14">
        <v>99999</v>
      </c>
      <c r="AE597" s="7">
        <v>591</v>
      </c>
      <c r="AF597" s="23">
        <f>_xlfn.IFNA(VLOOKUP(AE597,MODEL!$D$8:$H$1196,5,FALSE),AF598-1/12)</f>
        <v>81.833333333333343</v>
      </c>
      <c r="AG597" s="97">
        <f t="shared" si="30"/>
        <v>81</v>
      </c>
      <c r="AH597" s="23" cm="1">
        <f t="array" ref="AH597">_xlfn.IFNA(INDEX(MODEL!$AT$8:$AT$1196,MATCH(AE597,MODEL!$D$8:$D$1196),0),AH598)</f>
        <v>3.1759467332314966E-4</v>
      </c>
      <c r="AI597" s="271">
        <f t="shared" ca="1" si="31"/>
        <v>3.086755887256326E-18</v>
      </c>
    </row>
    <row r="598" spans="2:35" x14ac:dyDescent="0.25">
      <c r="B598" s="103" t="s">
        <v>747</v>
      </c>
      <c r="C598" s="98" t="s">
        <v>673</v>
      </c>
      <c r="D598" s="98" t="s">
        <v>678</v>
      </c>
      <c r="E598" s="98">
        <v>29</v>
      </c>
      <c r="F598" s="98" t="str">
        <f t="shared" si="29"/>
        <v>AccFS29</v>
      </c>
      <c r="G598" s="11">
        <v>4.1880900000000002E-4</v>
      </c>
      <c r="H598" s="11">
        <v>99999</v>
      </c>
      <c r="I598" s="14">
        <v>99999</v>
      </c>
      <c r="AE598" s="7">
        <v>592</v>
      </c>
      <c r="AF598" s="23">
        <f>_xlfn.IFNA(VLOOKUP(AE598,MODEL!$D$8:$H$1196,5,FALSE),AF599-1/12)</f>
        <v>81.916666666666671</v>
      </c>
      <c r="AG598" s="97">
        <f t="shared" si="30"/>
        <v>81</v>
      </c>
      <c r="AH598" s="23" cm="1">
        <f t="array" ref="AH598">_xlfn.IFNA(INDEX(MODEL!$AT$8:$AT$1196,MATCH(AE598,MODEL!$D$8:$D$1196),0),AH599)</f>
        <v>3.0682402114290115E-4</v>
      </c>
      <c r="AI598" s="271">
        <f t="shared" ca="1" si="31"/>
        <v>2.9820741125933602E-18</v>
      </c>
    </row>
    <row r="599" spans="2:35" x14ac:dyDescent="0.25">
      <c r="B599" s="103" t="s">
        <v>747</v>
      </c>
      <c r="C599" s="98" t="s">
        <v>673</v>
      </c>
      <c r="D599" s="98" t="s">
        <v>678</v>
      </c>
      <c r="E599" s="98">
        <v>30</v>
      </c>
      <c r="F599" s="98" t="str">
        <f t="shared" si="29"/>
        <v>AccFS30</v>
      </c>
      <c r="G599" s="11">
        <v>4.2711099999999998E-4</v>
      </c>
      <c r="H599" s="11">
        <v>99999</v>
      </c>
      <c r="I599" s="14">
        <v>99999</v>
      </c>
      <c r="AE599" s="7">
        <v>593</v>
      </c>
      <c r="AF599" s="23">
        <f>_xlfn.IFNA(VLOOKUP(AE599,MODEL!$D$8:$H$1196,5,FALSE),AF600-1/12)</f>
        <v>82</v>
      </c>
      <c r="AG599" s="97">
        <f t="shared" si="30"/>
        <v>82</v>
      </c>
      <c r="AH599" s="23" cm="1">
        <f t="array" ref="AH599">_xlfn.IFNA(INDEX(MODEL!$AT$8:$AT$1196,MATCH(AE599,MODEL!$D$8:$D$1196),0),AH600)</f>
        <v>2.9526702120231534E-4</v>
      </c>
      <c r="AI599" s="271">
        <f t="shared" ca="1" si="31"/>
        <v>2.8697496921855701E-18</v>
      </c>
    </row>
    <row r="600" spans="2:35" x14ac:dyDescent="0.25">
      <c r="B600" s="103" t="s">
        <v>747</v>
      </c>
      <c r="C600" s="98" t="s">
        <v>673</v>
      </c>
      <c r="D600" s="98" t="s">
        <v>678</v>
      </c>
      <c r="E600" s="98">
        <v>31</v>
      </c>
      <c r="F600" s="98" t="str">
        <f t="shared" si="29"/>
        <v>AccFS31</v>
      </c>
      <c r="G600" s="11">
        <v>4.3387299999999998E-4</v>
      </c>
      <c r="H600" s="11">
        <v>99999</v>
      </c>
      <c r="I600" s="14">
        <v>99999</v>
      </c>
      <c r="AE600" s="7">
        <v>594</v>
      </c>
      <c r="AF600" s="23">
        <f>_xlfn.IFNA(VLOOKUP(AE600,MODEL!$D$8:$H$1196,5,FALSE),AF601-1/12)</f>
        <v>82.083333333333343</v>
      </c>
      <c r="AG600" s="97">
        <f t="shared" si="30"/>
        <v>82</v>
      </c>
      <c r="AH600" s="23" cm="1">
        <f t="array" ref="AH600">_xlfn.IFNA(INDEX(MODEL!$AT$8:$AT$1196,MATCH(AE600,MODEL!$D$8:$D$1196),0),AH601)</f>
        <v>2.8414533348770568E-4</v>
      </c>
      <c r="AI600" s="271">
        <f t="shared" ca="1" si="31"/>
        <v>2.7616561442992449E-18</v>
      </c>
    </row>
    <row r="601" spans="2:35" x14ac:dyDescent="0.25">
      <c r="B601" s="103" t="s">
        <v>747</v>
      </c>
      <c r="C601" s="98" t="s">
        <v>673</v>
      </c>
      <c r="D601" s="98" t="s">
        <v>678</v>
      </c>
      <c r="E601" s="98">
        <v>32</v>
      </c>
      <c r="F601" s="98" t="str">
        <f t="shared" si="29"/>
        <v>AccFS32</v>
      </c>
      <c r="G601" s="11">
        <v>4.4312000000000003E-4</v>
      </c>
      <c r="H601" s="11">
        <v>99999</v>
      </c>
      <c r="I601" s="14">
        <v>99999</v>
      </c>
      <c r="AE601" s="7">
        <v>595</v>
      </c>
      <c r="AF601" s="23">
        <f>_xlfn.IFNA(VLOOKUP(AE601,MODEL!$D$8:$H$1196,5,FALSE),AF602-1/12)</f>
        <v>82.166666666666671</v>
      </c>
      <c r="AG601" s="97">
        <f t="shared" si="30"/>
        <v>82</v>
      </c>
      <c r="AH601" s="23" cm="1">
        <f t="array" ref="AH601">_xlfn.IFNA(INDEX(MODEL!$AT$8:$AT$1196,MATCH(AE601,MODEL!$D$8:$D$1196),0),AH602)</f>
        <v>2.7344256129274204E-4</v>
      </c>
      <c r="AI601" s="271">
        <f t="shared" ca="1" si="31"/>
        <v>2.6576341065960096E-18</v>
      </c>
    </row>
    <row r="602" spans="2:35" x14ac:dyDescent="0.25">
      <c r="B602" s="103" t="s">
        <v>747</v>
      </c>
      <c r="C602" s="98" t="s">
        <v>673</v>
      </c>
      <c r="D602" s="98" t="s">
        <v>678</v>
      </c>
      <c r="E602" s="98">
        <v>33</v>
      </c>
      <c r="F602" s="98" t="str">
        <f t="shared" si="29"/>
        <v>AccFS33</v>
      </c>
      <c r="G602" s="11">
        <v>4.5020200000000002E-4</v>
      </c>
      <c r="H602" s="11">
        <v>99999</v>
      </c>
      <c r="I602" s="14">
        <v>99999</v>
      </c>
      <c r="AE602" s="7">
        <v>596</v>
      </c>
      <c r="AF602" s="23">
        <f>_xlfn.IFNA(VLOOKUP(AE602,MODEL!$D$8:$H$1196,5,FALSE),AF603-1/12)</f>
        <v>82.25</v>
      </c>
      <c r="AG602" s="97">
        <f t="shared" si="30"/>
        <v>82</v>
      </c>
      <c r="AH602" s="23" cm="1">
        <f t="array" ref="AH602">_xlfn.IFNA(INDEX(MODEL!$AT$8:$AT$1196,MATCH(AE602,MODEL!$D$8:$D$1196),0),AH603)</f>
        <v>2.6314292551832513E-4</v>
      </c>
      <c r="AI602" s="271">
        <f t="shared" ca="1" si="31"/>
        <v>2.5575302193657326E-18</v>
      </c>
    </row>
    <row r="603" spans="2:35" x14ac:dyDescent="0.25">
      <c r="B603" s="103" t="s">
        <v>747</v>
      </c>
      <c r="C603" s="98" t="s">
        <v>673</v>
      </c>
      <c r="D603" s="98" t="s">
        <v>678</v>
      </c>
      <c r="E603" s="98">
        <v>34</v>
      </c>
      <c r="F603" s="98" t="str">
        <f t="shared" si="29"/>
        <v>AccFS34</v>
      </c>
      <c r="G603" s="11">
        <v>4.5831099999999998E-4</v>
      </c>
      <c r="H603" s="11">
        <v>99999</v>
      </c>
      <c r="I603" s="14">
        <v>99999</v>
      </c>
      <c r="AE603" s="7">
        <v>597</v>
      </c>
      <c r="AF603" s="23">
        <f>_xlfn.IFNA(VLOOKUP(AE603,MODEL!$D$8:$H$1196,5,FALSE),AF604-1/12)</f>
        <v>82.333333333333343</v>
      </c>
      <c r="AG603" s="97">
        <f t="shared" si="30"/>
        <v>82</v>
      </c>
      <c r="AH603" s="23" cm="1">
        <f t="array" ref="AH603">_xlfn.IFNA(INDEX(MODEL!$AT$8:$AT$1196,MATCH(AE603,MODEL!$D$8:$D$1196),0),AH604)</f>
        <v>2.5323124140945777E-4</v>
      </c>
      <c r="AI603" s="271">
        <f t="shared" ca="1" si="31"/>
        <v>2.4611968994282749E-18</v>
      </c>
    </row>
    <row r="604" spans="2:35" x14ac:dyDescent="0.25">
      <c r="B604" s="103" t="s">
        <v>747</v>
      </c>
      <c r="C604" s="98" t="s">
        <v>673</v>
      </c>
      <c r="D604" s="98" t="s">
        <v>678</v>
      </c>
      <c r="E604" s="98">
        <v>35</v>
      </c>
      <c r="F604" s="98" t="str">
        <f t="shared" si="29"/>
        <v>AccFS35</v>
      </c>
      <c r="G604" s="11">
        <v>5.0231400000000002E-4</v>
      </c>
      <c r="H604" s="11">
        <v>99999</v>
      </c>
      <c r="I604" s="14">
        <v>99999</v>
      </c>
      <c r="AE604" s="7">
        <v>598</v>
      </c>
      <c r="AF604" s="23">
        <f>_xlfn.IFNA(VLOOKUP(AE604,MODEL!$D$8:$H$1196,5,FALSE),AF605-1/12)</f>
        <v>82.416666666666671</v>
      </c>
      <c r="AG604" s="97">
        <f t="shared" si="30"/>
        <v>82</v>
      </c>
      <c r="AH604" s="23" cm="1">
        <f t="array" ref="AH604">_xlfn.IFNA(INDEX(MODEL!$AT$8:$AT$1196,MATCH(AE604,MODEL!$D$8:$D$1196),0),AH605)</f>
        <v>2.4369289616835765E-4</v>
      </c>
      <c r="AI604" s="271">
        <f t="shared" ca="1" si="31"/>
        <v>2.3684921225515806E-18</v>
      </c>
    </row>
    <row r="605" spans="2:35" x14ac:dyDescent="0.25">
      <c r="B605" s="103" t="s">
        <v>747</v>
      </c>
      <c r="C605" s="98" t="s">
        <v>673</v>
      </c>
      <c r="D605" s="98" t="s">
        <v>678</v>
      </c>
      <c r="E605" s="98">
        <v>36</v>
      </c>
      <c r="F605" s="98" t="str">
        <f t="shared" si="29"/>
        <v>AccFS36</v>
      </c>
      <c r="G605" s="11">
        <v>5.1011399999999999E-4</v>
      </c>
      <c r="H605" s="11">
        <v>99999</v>
      </c>
      <c r="I605" s="14">
        <v>99999</v>
      </c>
      <c r="AE605" s="7">
        <v>599</v>
      </c>
      <c r="AF605" s="23">
        <f>_xlfn.IFNA(VLOOKUP(AE605,MODEL!$D$8:$H$1196,5,FALSE),AF606-1/12)</f>
        <v>82.5</v>
      </c>
      <c r="AG605" s="97">
        <f t="shared" si="30"/>
        <v>82</v>
      </c>
      <c r="AH605" s="23" cm="1">
        <f t="array" ref="AH605">_xlfn.IFNA(INDEX(MODEL!$AT$8:$AT$1196,MATCH(AE605,MODEL!$D$8:$D$1196),0),AH606)</f>
        <v>2.3451382741080686E-4</v>
      </c>
      <c r="AI605" s="271">
        <f t="shared" ca="1" si="31"/>
        <v>2.2792792140653246E-18</v>
      </c>
    </row>
    <row r="606" spans="2:35" x14ac:dyDescent="0.25">
      <c r="B606" s="103" t="s">
        <v>747</v>
      </c>
      <c r="C606" s="98" t="s">
        <v>673</v>
      </c>
      <c r="D606" s="98" t="s">
        <v>678</v>
      </c>
      <c r="E606" s="98">
        <v>37</v>
      </c>
      <c r="F606" s="98" t="str">
        <f t="shared" si="29"/>
        <v>AccFS37</v>
      </c>
      <c r="G606" s="11">
        <v>5.1960400000000001E-4</v>
      </c>
      <c r="H606" s="11">
        <v>99999</v>
      </c>
      <c r="I606" s="14">
        <v>99999</v>
      </c>
      <c r="AE606" s="7">
        <v>600</v>
      </c>
      <c r="AF606" s="23">
        <f>_xlfn.IFNA(VLOOKUP(AE606,MODEL!$D$8:$H$1196,5,FALSE),AF607-1/12)</f>
        <v>82.583333333333343</v>
      </c>
      <c r="AG606" s="97">
        <f t="shared" si="30"/>
        <v>82</v>
      </c>
      <c r="AH606" s="23" cm="1">
        <f t="array" ref="AH606">_xlfn.IFNA(INDEX(MODEL!$AT$8:$AT$1196,MATCH(AE606,MODEL!$D$8:$D$1196),0),AH607)</f>
        <v>2.2568050243397601E-4</v>
      </c>
      <c r="AI606" s="271">
        <f t="shared" ca="1" si="31"/>
        <v>2.1934266473614188E-18</v>
      </c>
    </row>
    <row r="607" spans="2:35" x14ac:dyDescent="0.25">
      <c r="B607" s="103" t="s">
        <v>747</v>
      </c>
      <c r="C607" s="98" t="s">
        <v>673</v>
      </c>
      <c r="D607" s="98" t="s">
        <v>678</v>
      </c>
      <c r="E607" s="98">
        <v>38</v>
      </c>
      <c r="F607" s="98" t="str">
        <f t="shared" si="29"/>
        <v>AccFS38</v>
      </c>
      <c r="G607" s="11">
        <v>5.3088099999999997E-4</v>
      </c>
      <c r="H607" s="11">
        <v>99999</v>
      </c>
      <c r="I607" s="14">
        <v>99999</v>
      </c>
      <c r="AE607" s="7">
        <v>601</v>
      </c>
      <c r="AF607" s="23">
        <f>_xlfn.IFNA(VLOOKUP(AE607,MODEL!$D$8:$H$1196,5,FALSE),AF608-1/12)</f>
        <v>82.666666666666671</v>
      </c>
      <c r="AG607" s="97">
        <f t="shared" si="30"/>
        <v>82</v>
      </c>
      <c r="AH607" s="23" cm="1">
        <f t="array" ref="AH607">_xlfn.IFNA(INDEX(MODEL!$AT$8:$AT$1196,MATCH(AE607,MODEL!$D$8:$D$1196),0),AH608)</f>
        <v>2.1717989826515799E-4</v>
      </c>
      <c r="AI607" s="271">
        <f t="shared" ca="1" si="31"/>
        <v>2.1108078499843087E-18</v>
      </c>
    </row>
    <row r="608" spans="2:35" x14ac:dyDescent="0.25">
      <c r="B608" s="103" t="s">
        <v>747</v>
      </c>
      <c r="C608" s="98" t="s">
        <v>673</v>
      </c>
      <c r="D608" s="98" t="s">
        <v>678</v>
      </c>
      <c r="E608" s="98">
        <v>39</v>
      </c>
      <c r="F608" s="98" t="str">
        <f t="shared" si="29"/>
        <v>AccFS39</v>
      </c>
      <c r="G608" s="11">
        <v>5.4387900000000004E-4</v>
      </c>
      <c r="H608" s="11">
        <v>99999</v>
      </c>
      <c r="I608" s="14">
        <v>99999</v>
      </c>
      <c r="AE608" s="7">
        <v>602</v>
      </c>
      <c r="AF608" s="23">
        <f>_xlfn.IFNA(VLOOKUP(AE608,MODEL!$D$8:$H$1196,5,FALSE),AF609-1/12)</f>
        <v>82.75</v>
      </c>
      <c r="AG608" s="97">
        <f t="shared" si="30"/>
        <v>82</v>
      </c>
      <c r="AH608" s="23" cm="1">
        <f t="array" ref="AH608">_xlfn.IFNA(INDEX(MODEL!$AT$8:$AT$1196,MATCH(AE608,MODEL!$D$8:$D$1196),0),AH609)</f>
        <v>2.089994824619967E-4</v>
      </c>
      <c r="AI608" s="271">
        <f t="shared" ca="1" si="31"/>
        <v>2.0313010170251799E-18</v>
      </c>
    </row>
    <row r="609" spans="2:35" x14ac:dyDescent="0.25">
      <c r="B609" s="103" t="s">
        <v>747</v>
      </c>
      <c r="C609" s="98" t="s">
        <v>673</v>
      </c>
      <c r="D609" s="98" t="s">
        <v>678</v>
      </c>
      <c r="E609" s="98">
        <v>40</v>
      </c>
      <c r="F609" s="98" t="str">
        <f t="shared" si="29"/>
        <v>AccFS40</v>
      </c>
      <c r="G609" s="11">
        <v>5.58364E-4</v>
      </c>
      <c r="H609" s="11">
        <v>99999</v>
      </c>
      <c r="I609" s="14">
        <v>99999</v>
      </c>
      <c r="AE609" s="7">
        <v>603</v>
      </c>
      <c r="AF609" s="23">
        <f>_xlfn.IFNA(VLOOKUP(AE609,MODEL!$D$8:$H$1196,5,FALSE),AF610-1/12)</f>
        <v>82.833333333333343</v>
      </c>
      <c r="AG609" s="97">
        <f t="shared" si="30"/>
        <v>82</v>
      </c>
      <c r="AH609" s="23" cm="1">
        <f t="array" ref="AH609">_xlfn.IFNA(INDEX(MODEL!$AT$8:$AT$1196,MATCH(AE609,MODEL!$D$8:$D$1196),0),AH610)</f>
        <v>2.0112719463590497E-4</v>
      </c>
      <c r="AI609" s="271">
        <f t="shared" ca="1" si="31"/>
        <v>1.954788931544955E-18</v>
      </c>
    </row>
    <row r="610" spans="2:35" x14ac:dyDescent="0.25">
      <c r="B610" s="103" t="s">
        <v>747</v>
      </c>
      <c r="C610" s="98" t="s">
        <v>673</v>
      </c>
      <c r="D610" s="98" t="s">
        <v>678</v>
      </c>
      <c r="E610" s="98">
        <v>41</v>
      </c>
      <c r="F610" s="98" t="str">
        <f t="shared" si="29"/>
        <v>AccFS41</v>
      </c>
      <c r="G610" s="11">
        <v>5.7398799999999999E-4</v>
      </c>
      <c r="H610" s="11">
        <v>99999</v>
      </c>
      <c r="I610" s="14">
        <v>99999</v>
      </c>
      <c r="AE610" s="7">
        <v>604</v>
      </c>
      <c r="AF610" s="23">
        <f>_xlfn.IFNA(VLOOKUP(AE610,MODEL!$D$8:$H$1196,5,FALSE),AF611-1/12)</f>
        <v>82.916666666666671</v>
      </c>
      <c r="AG610" s="97">
        <f t="shared" si="30"/>
        <v>82</v>
      </c>
      <c r="AH610" s="23" cm="1">
        <f t="array" ref="AH610">_xlfn.IFNA(INDEX(MODEL!$AT$8:$AT$1196,MATCH(AE610,MODEL!$D$8:$D$1196),0),AH611)</f>
        <v>1.9355142867143126E-4</v>
      </c>
      <c r="AI610" s="271">
        <f t="shared" ca="1" si="31"/>
        <v>1.8811587917613389E-18</v>
      </c>
    </row>
    <row r="611" spans="2:35" x14ac:dyDescent="0.25">
      <c r="B611" s="103" t="s">
        <v>747</v>
      </c>
      <c r="C611" s="98" t="s">
        <v>673</v>
      </c>
      <c r="D611" s="98" t="s">
        <v>678</v>
      </c>
      <c r="E611" s="98">
        <v>42</v>
      </c>
      <c r="F611" s="98" t="str">
        <f t="shared" si="29"/>
        <v>AccFS42</v>
      </c>
      <c r="G611" s="11">
        <v>5.9041599999999997E-4</v>
      </c>
      <c r="H611" s="11">
        <v>99999</v>
      </c>
      <c r="I611" s="14">
        <v>99999</v>
      </c>
      <c r="AE611" s="7">
        <v>605</v>
      </c>
      <c r="AF611" s="23">
        <f>_xlfn.IFNA(VLOOKUP(AE611,MODEL!$D$8:$H$1196,5,FALSE),AF612-1/12)</f>
        <v>83</v>
      </c>
      <c r="AG611" s="97">
        <f t="shared" si="30"/>
        <v>83</v>
      </c>
      <c r="AH611" s="23" cm="1">
        <f t="array" ref="AH611">_xlfn.IFNA(INDEX(MODEL!$AT$8:$AT$1196,MATCH(AE611,MODEL!$D$8:$D$1196),0),AH612)</f>
        <v>1.8437599200230546E-4</v>
      </c>
      <c r="AI611" s="271">
        <f t="shared" ca="1" si="31"/>
        <v>1.7919811841515478E-18</v>
      </c>
    </row>
    <row r="612" spans="2:35" x14ac:dyDescent="0.25">
      <c r="B612" s="103" t="s">
        <v>747</v>
      </c>
      <c r="C612" s="98" t="s">
        <v>673</v>
      </c>
      <c r="D612" s="98" t="s">
        <v>678</v>
      </c>
      <c r="E612" s="98">
        <v>43</v>
      </c>
      <c r="F612" s="98" t="str">
        <f t="shared" si="29"/>
        <v>AccFS43</v>
      </c>
      <c r="G612" s="11">
        <v>6.0745199999999997E-4</v>
      </c>
      <c r="H612" s="11">
        <v>99999</v>
      </c>
      <c r="I612" s="14">
        <v>99999</v>
      </c>
      <c r="AE612" s="7">
        <v>606</v>
      </c>
      <c r="AF612" s="23">
        <f>_xlfn.IFNA(VLOOKUP(AE612,MODEL!$D$8:$H$1196,5,FALSE),AF613-1/12)</f>
        <v>83.083333333333343</v>
      </c>
      <c r="AG612" s="97">
        <f t="shared" si="30"/>
        <v>83</v>
      </c>
      <c r="AH612" s="23" cm="1">
        <f t="array" ref="AH612">_xlfn.IFNA(INDEX(MODEL!$AT$8:$AT$1196,MATCH(AE612,MODEL!$D$8:$D$1196),0),AH613)</f>
        <v>1.7563552312777062E-4</v>
      </c>
      <c r="AI612" s="271">
        <f t="shared" ca="1" si="31"/>
        <v>1.7070311014768315E-18</v>
      </c>
    </row>
    <row r="613" spans="2:35" x14ac:dyDescent="0.25">
      <c r="B613" s="103" t="s">
        <v>747</v>
      </c>
      <c r="C613" s="98" t="s">
        <v>673</v>
      </c>
      <c r="D613" s="98" t="s">
        <v>678</v>
      </c>
      <c r="E613" s="98">
        <v>44</v>
      </c>
      <c r="F613" s="98" t="str">
        <f t="shared" si="29"/>
        <v>AccFS44</v>
      </c>
      <c r="G613" s="11">
        <v>6.2510500000000004E-4</v>
      </c>
      <c r="H613" s="11">
        <v>99999</v>
      </c>
      <c r="I613" s="14">
        <v>99999</v>
      </c>
      <c r="AE613" s="7">
        <v>607</v>
      </c>
      <c r="AF613" s="23">
        <f>_xlfn.IFNA(VLOOKUP(AE613,MODEL!$D$8:$H$1196,5,FALSE),AF614-1/12)</f>
        <v>83.166666666666671</v>
      </c>
      <c r="AG613" s="97">
        <f t="shared" si="30"/>
        <v>83</v>
      </c>
      <c r="AH613" s="23" cm="1">
        <f t="array" ref="AH613">_xlfn.IFNA(INDEX(MODEL!$AT$8:$AT$1196,MATCH(AE613,MODEL!$D$8:$D$1196),0),AH614)</f>
        <v>1.6730940210469444E-4</v>
      </c>
      <c r="AI613" s="271">
        <f t="shared" ca="1" si="31"/>
        <v>1.6261081350521435E-18</v>
      </c>
    </row>
    <row r="614" spans="2:35" x14ac:dyDescent="0.25">
      <c r="B614" s="103" t="s">
        <v>747</v>
      </c>
      <c r="C614" s="98" t="s">
        <v>673</v>
      </c>
      <c r="D614" s="98" t="s">
        <v>678</v>
      </c>
      <c r="E614" s="98">
        <v>45</v>
      </c>
      <c r="F614" s="98" t="str">
        <f t="shared" si="29"/>
        <v>AccFS45</v>
      </c>
      <c r="G614" s="11">
        <v>6.4357200000000002E-4</v>
      </c>
      <c r="H614" s="11">
        <v>99999</v>
      </c>
      <c r="I614" s="14">
        <v>99999</v>
      </c>
      <c r="AE614" s="7">
        <v>608</v>
      </c>
      <c r="AF614" s="23">
        <f>_xlfn.IFNA(VLOOKUP(AE614,MODEL!$D$8:$H$1196,5,FALSE),AF615-1/12)</f>
        <v>83.25</v>
      </c>
      <c r="AG614" s="97">
        <f t="shared" si="30"/>
        <v>83</v>
      </c>
      <c r="AH614" s="23" cm="1">
        <f t="array" ref="AH614">_xlfn.IFNA(INDEX(MODEL!$AT$8:$AT$1196,MATCH(AE614,MODEL!$D$8:$D$1196),0),AH615)</f>
        <v>1.593779864923254E-4</v>
      </c>
      <c r="AI614" s="271">
        <f t="shared" ca="1" si="31"/>
        <v>1.5490213767019922E-18</v>
      </c>
    </row>
    <row r="615" spans="2:35" x14ac:dyDescent="0.25">
      <c r="B615" s="103" t="s">
        <v>747</v>
      </c>
      <c r="C615" s="98" t="s">
        <v>673</v>
      </c>
      <c r="D615" s="98" t="s">
        <v>678</v>
      </c>
      <c r="E615" s="98">
        <v>46</v>
      </c>
      <c r="F615" s="98" t="str">
        <f t="shared" si="29"/>
        <v>AccFS46</v>
      </c>
      <c r="G615" s="11">
        <v>6.6315500000000002E-4</v>
      </c>
      <c r="H615" s="11">
        <v>99999</v>
      </c>
      <c r="I615" s="14">
        <v>99999</v>
      </c>
      <c r="AE615" s="7">
        <v>609</v>
      </c>
      <c r="AF615" s="23">
        <f>_xlfn.IFNA(VLOOKUP(AE615,MODEL!$D$8:$H$1196,5,FALSE),AF616-1/12)</f>
        <v>83.333333333333343</v>
      </c>
      <c r="AG615" s="97">
        <f t="shared" si="30"/>
        <v>83</v>
      </c>
      <c r="AH615" s="23" cm="1">
        <f t="array" ref="AH615">_xlfn.IFNA(INDEX(MODEL!$AT$8:$AT$1196,MATCH(AE615,MODEL!$D$8:$D$1196),0),AH616)</f>
        <v>1.5182256501312984E-4</v>
      </c>
      <c r="AI615" s="271">
        <f t="shared" ca="1" si="31"/>
        <v>1.4755889683823473E-18</v>
      </c>
    </row>
    <row r="616" spans="2:35" x14ac:dyDescent="0.25">
      <c r="B616" s="103" t="s">
        <v>747</v>
      </c>
      <c r="C616" s="98" t="s">
        <v>673</v>
      </c>
      <c r="D616" s="98" t="s">
        <v>678</v>
      </c>
      <c r="E616" s="98">
        <v>47</v>
      </c>
      <c r="F616" s="98" t="str">
        <f t="shared" si="29"/>
        <v>AccFS47</v>
      </c>
      <c r="G616" s="11">
        <v>6.8415800000000003E-4</v>
      </c>
      <c r="H616" s="11">
        <v>99999</v>
      </c>
      <c r="I616" s="14">
        <v>99999</v>
      </c>
      <c r="AE616" s="7">
        <v>610</v>
      </c>
      <c r="AF616" s="23">
        <f>_xlfn.IFNA(VLOOKUP(AE616,MODEL!$D$8:$H$1196,5,FALSE),AF617-1/12)</f>
        <v>83.416666666666671</v>
      </c>
      <c r="AG616" s="97">
        <f t="shared" si="30"/>
        <v>83</v>
      </c>
      <c r="AH616" s="23" cm="1">
        <f t="array" ref="AH616">_xlfn.IFNA(INDEX(MODEL!$AT$8:$AT$1196,MATCH(AE616,MODEL!$D$8:$D$1196),0),AH617)</f>
        <v>1.4462531341036849E-4</v>
      </c>
      <c r="AI616" s="271">
        <f t="shared" ca="1" si="31"/>
        <v>1.4056376731530224E-18</v>
      </c>
    </row>
    <row r="617" spans="2:35" x14ac:dyDescent="0.25">
      <c r="B617" s="103" t="s">
        <v>747</v>
      </c>
      <c r="C617" s="98" t="s">
        <v>673</v>
      </c>
      <c r="D617" s="98" t="s">
        <v>678</v>
      </c>
      <c r="E617" s="98">
        <v>48</v>
      </c>
      <c r="F617" s="98" t="str">
        <f t="shared" si="29"/>
        <v>AccFS48</v>
      </c>
      <c r="G617" s="11">
        <v>7.0678600000000005E-4</v>
      </c>
      <c r="H617" s="11">
        <v>99999</v>
      </c>
      <c r="I617" s="14">
        <v>99999</v>
      </c>
      <c r="AE617" s="7">
        <v>611</v>
      </c>
      <c r="AF617" s="23">
        <f>_xlfn.IFNA(VLOOKUP(AE617,MODEL!$D$8:$H$1196,5,FALSE),AF618-1/12)</f>
        <v>83.5</v>
      </c>
      <c r="AG617" s="97">
        <f t="shared" si="30"/>
        <v>83</v>
      </c>
      <c r="AH617" s="23" cm="1">
        <f t="array" ref="AH617">_xlfn.IFNA(INDEX(MODEL!$AT$8:$AT$1196,MATCH(AE617,MODEL!$D$8:$D$1196),0),AH618)</f>
        <v>1.3776925239827442E-4</v>
      </c>
      <c r="AI617" s="271">
        <f t="shared" ca="1" si="31"/>
        <v>1.3390024664884042E-18</v>
      </c>
    </row>
    <row r="618" spans="2:35" x14ac:dyDescent="0.25">
      <c r="B618" s="103" t="s">
        <v>747</v>
      </c>
      <c r="C618" s="98" t="s">
        <v>673</v>
      </c>
      <c r="D618" s="98" t="s">
        <v>678</v>
      </c>
      <c r="E618" s="98">
        <v>49</v>
      </c>
      <c r="F618" s="98" t="str">
        <f t="shared" si="29"/>
        <v>AccFS49</v>
      </c>
      <c r="G618" s="11">
        <v>7.3107300000000005E-4</v>
      </c>
      <c r="H618" s="11">
        <v>99999</v>
      </c>
      <c r="I618" s="14">
        <v>99999</v>
      </c>
      <c r="AE618" s="7">
        <v>612</v>
      </c>
      <c r="AF618" s="23">
        <f>_xlfn.IFNA(VLOOKUP(AE618,MODEL!$D$8:$H$1196,5,FALSE),AF619-1/12)</f>
        <v>83.583333333333343</v>
      </c>
      <c r="AG618" s="97">
        <f t="shared" si="30"/>
        <v>83</v>
      </c>
      <c r="AH618" s="23" cm="1">
        <f t="array" ref="AH618">_xlfn.IFNA(INDEX(MODEL!$AT$8:$AT$1196,MATCH(AE618,MODEL!$D$8:$D$1196),0),AH619)</f>
        <v>1.3123820760563138E-4</v>
      </c>
      <c r="AI618" s="271">
        <f t="shared" ca="1" si="31"/>
        <v>1.2755261469623733E-18</v>
      </c>
    </row>
    <row r="619" spans="2:35" x14ac:dyDescent="0.25">
      <c r="B619" s="103" t="s">
        <v>747</v>
      </c>
      <c r="C619" s="98" t="s">
        <v>673</v>
      </c>
      <c r="D619" s="98" t="s">
        <v>678</v>
      </c>
      <c r="E619" s="98">
        <v>50</v>
      </c>
      <c r="F619" s="98" t="str">
        <f t="shared" si="29"/>
        <v>AccFS50</v>
      </c>
      <c r="G619" s="11">
        <v>7.5684099999999996E-4</v>
      </c>
      <c r="H619" s="11">
        <v>99999</v>
      </c>
      <c r="I619" s="14">
        <v>99999</v>
      </c>
      <c r="AE619" s="7">
        <v>613</v>
      </c>
      <c r="AF619" s="23">
        <f>_xlfn.IFNA(VLOOKUP(AE619,MODEL!$D$8:$H$1196,5,FALSE),AF620-1/12)</f>
        <v>83.666666666666671</v>
      </c>
      <c r="AG619" s="97">
        <f t="shared" si="30"/>
        <v>83</v>
      </c>
      <c r="AH619" s="23" cm="1">
        <f t="array" ref="AH619">_xlfn.IFNA(INDEX(MODEL!$AT$8:$AT$1196,MATCH(AE619,MODEL!$D$8:$D$1196),0),AH620)</f>
        <v>1.2501677141825391E-4</v>
      </c>
      <c r="AI619" s="271">
        <f t="shared" ca="1" si="31"/>
        <v>1.2150589653889689E-18</v>
      </c>
    </row>
    <row r="620" spans="2:35" x14ac:dyDescent="0.25">
      <c r="B620" s="103" t="s">
        <v>747</v>
      </c>
      <c r="C620" s="98" t="s">
        <v>673</v>
      </c>
      <c r="D620" s="98" t="s">
        <v>678</v>
      </c>
      <c r="E620" s="98">
        <v>51</v>
      </c>
      <c r="F620" s="98" t="str">
        <f t="shared" si="29"/>
        <v>AccFS51</v>
      </c>
      <c r="G620" s="11">
        <v>7.8370200000000005E-4</v>
      </c>
      <c r="H620" s="11">
        <v>99999</v>
      </c>
      <c r="I620" s="14">
        <v>99999</v>
      </c>
      <c r="AE620" s="7">
        <v>614</v>
      </c>
      <c r="AF620" s="23">
        <f>_xlfn.IFNA(VLOOKUP(AE620,MODEL!$D$8:$H$1196,5,FALSE),AF621-1/12)</f>
        <v>83.75</v>
      </c>
      <c r="AG620" s="97">
        <f t="shared" si="30"/>
        <v>83</v>
      </c>
      <c r="AH620" s="23" cm="1">
        <f t="array" ref="AH620">_xlfn.IFNA(INDEX(MODEL!$AT$8:$AT$1196,MATCH(AE620,MODEL!$D$8:$D$1196),0),AH621)</f>
        <v>1.190902666303506E-4</v>
      </c>
      <c r="AI620" s="271">
        <f t="shared" ca="1" si="31"/>
        <v>1.1574582715438938E-18</v>
      </c>
    </row>
    <row r="621" spans="2:35" x14ac:dyDescent="0.25">
      <c r="B621" s="103" t="s">
        <v>747</v>
      </c>
      <c r="C621" s="98" t="s">
        <v>673</v>
      </c>
      <c r="D621" s="98" t="s">
        <v>678</v>
      </c>
      <c r="E621" s="98">
        <v>52</v>
      </c>
      <c r="F621" s="98" t="str">
        <f t="shared" si="29"/>
        <v>AccFS52</v>
      </c>
      <c r="G621" s="11">
        <v>8.1111499999999995E-4</v>
      </c>
      <c r="H621" s="11">
        <v>99999</v>
      </c>
      <c r="I621" s="14">
        <v>99999</v>
      </c>
      <c r="AE621" s="7">
        <v>615</v>
      </c>
      <c r="AF621" s="23">
        <f>_xlfn.IFNA(VLOOKUP(AE621,MODEL!$D$8:$H$1196,5,FALSE),AF622-1/12)</f>
        <v>83.833333333333343</v>
      </c>
      <c r="AG621" s="97">
        <f t="shared" si="30"/>
        <v>83</v>
      </c>
      <c r="AH621" s="23" cm="1">
        <f t="array" ref="AH621">_xlfn.IFNA(INDEX(MODEL!$AT$8:$AT$1196,MATCH(AE621,MODEL!$D$8:$D$1196),0),AH622)</f>
        <v>1.134447118190191E-4</v>
      </c>
      <c r="AI621" s="271">
        <f t="shared" ca="1" si="31"/>
        <v>1.1025881776334252E-18</v>
      </c>
    </row>
    <row r="622" spans="2:35" x14ac:dyDescent="0.25">
      <c r="B622" s="103" t="s">
        <v>747</v>
      </c>
      <c r="C622" s="98" t="s">
        <v>673</v>
      </c>
      <c r="D622" s="98" t="s">
        <v>678</v>
      </c>
      <c r="E622" s="98">
        <v>53</v>
      </c>
      <c r="F622" s="98" t="str">
        <f t="shared" si="29"/>
        <v>AccFS53</v>
      </c>
      <c r="G622" s="11">
        <v>8.38469E-4</v>
      </c>
      <c r="H622" s="11">
        <v>99999</v>
      </c>
      <c r="I622" s="14">
        <v>99999</v>
      </c>
      <c r="AE622" s="7">
        <v>616</v>
      </c>
      <c r="AF622" s="23">
        <f>_xlfn.IFNA(VLOOKUP(AE622,MODEL!$D$8:$H$1196,5,FALSE),AF623-1/12)</f>
        <v>83.916666666666671</v>
      </c>
      <c r="AG622" s="97">
        <f t="shared" si="30"/>
        <v>83</v>
      </c>
      <c r="AH622" s="23" cm="1">
        <f t="array" ref="AH622">_xlfn.IFNA(INDEX(MODEL!$AT$8:$AT$1196,MATCH(AE622,MODEL!$D$8:$D$1196),0),AH623)</f>
        <v>1.080667883601866E-4</v>
      </c>
      <c r="AI622" s="271">
        <f t="shared" ca="1" si="31"/>
        <v>1.0503192377168088E-18</v>
      </c>
    </row>
    <row r="623" spans="2:35" x14ac:dyDescent="0.25">
      <c r="B623" s="103" t="s">
        <v>747</v>
      </c>
      <c r="C623" s="98" t="s">
        <v>673</v>
      </c>
      <c r="D623" s="98" t="s">
        <v>678</v>
      </c>
      <c r="E623" s="98">
        <v>54</v>
      </c>
      <c r="F623" s="98" t="str">
        <f t="shared" si="29"/>
        <v>AccFS54</v>
      </c>
      <c r="G623" s="11">
        <v>8.6518800000000002E-4</v>
      </c>
      <c r="H623" s="11">
        <v>99999</v>
      </c>
      <c r="I623" s="14">
        <v>99999</v>
      </c>
      <c r="AE623" s="7">
        <v>617</v>
      </c>
      <c r="AF623" s="23">
        <f>_xlfn.IFNA(VLOOKUP(AE623,MODEL!$D$8:$H$1196,5,FALSE),AF624-1/12)</f>
        <v>84</v>
      </c>
      <c r="AG623" s="97">
        <f t="shared" si="30"/>
        <v>84</v>
      </c>
      <c r="AH623" s="23" cm="1">
        <f t="array" ref="AH623">_xlfn.IFNA(INDEX(MODEL!$AT$8:$AT$1196,MATCH(AE623,MODEL!$D$8:$D$1196),0),AH624)</f>
        <v>1.0206796509565405E-4</v>
      </c>
      <c r="AI623" s="271">
        <f t="shared" ca="1" si="31"/>
        <v>9.9201566847033953E-19</v>
      </c>
    </row>
    <row r="624" spans="2:35" x14ac:dyDescent="0.25">
      <c r="B624" s="103" t="s">
        <v>747</v>
      </c>
      <c r="C624" s="98" t="s">
        <v>673</v>
      </c>
      <c r="D624" s="98" t="s">
        <v>678</v>
      </c>
      <c r="E624" s="98">
        <v>55</v>
      </c>
      <c r="F624" s="98" t="str">
        <f t="shared" si="29"/>
        <v>AccFS55</v>
      </c>
      <c r="G624" s="11">
        <v>8.9082199999999999E-4</v>
      </c>
      <c r="H624" s="11">
        <v>99999</v>
      </c>
      <c r="I624" s="14">
        <v>99999</v>
      </c>
      <c r="AE624" s="7">
        <v>618</v>
      </c>
      <c r="AF624" s="23">
        <f>_xlfn.IFNA(VLOOKUP(AE624,MODEL!$D$8:$H$1196,5,FALSE),AF625-1/12)</f>
        <v>84.083333333333343</v>
      </c>
      <c r="AG624" s="97">
        <f t="shared" si="30"/>
        <v>84</v>
      </c>
      <c r="AH624" s="23" cm="1">
        <f t="array" ref="AH624">_xlfn.IFNA(INDEX(MODEL!$AT$8:$AT$1196,MATCH(AE624,MODEL!$D$8:$D$1196),0),AH625)</f>
        <v>9.6402138500173572E-5</v>
      </c>
      <c r="AI624" s="271">
        <f t="shared" ca="1" si="31"/>
        <v>9.3694854969036576E-19</v>
      </c>
    </row>
    <row r="625" spans="2:35" x14ac:dyDescent="0.25">
      <c r="B625" s="103" t="s">
        <v>747</v>
      </c>
      <c r="C625" s="98" t="s">
        <v>673</v>
      </c>
      <c r="D625" s="98" t="s">
        <v>678</v>
      </c>
      <c r="E625" s="98">
        <v>56</v>
      </c>
      <c r="F625" s="98" t="str">
        <f t="shared" si="29"/>
        <v>AccFS56</v>
      </c>
      <c r="G625" s="11">
        <v>9.1509200000000005E-4</v>
      </c>
      <c r="H625" s="11">
        <v>99999</v>
      </c>
      <c r="I625" s="14">
        <v>99999</v>
      </c>
      <c r="AE625" s="7">
        <v>619</v>
      </c>
      <c r="AF625" s="23">
        <f>_xlfn.IFNA(VLOOKUP(AE625,MODEL!$D$8:$H$1196,5,FALSE),AF626-1/12)</f>
        <v>84.166666666666671</v>
      </c>
      <c r="AG625" s="97">
        <f t="shared" si="30"/>
        <v>84</v>
      </c>
      <c r="AH625" s="23" cm="1">
        <f t="array" ref="AH625">_xlfn.IFNA(INDEX(MODEL!$AT$8:$AT$1196,MATCH(AE625,MODEL!$D$8:$D$1196),0),AH626)</f>
        <v>9.1050823818200619E-5</v>
      </c>
      <c r="AI625" s="271">
        <f t="shared" ca="1" si="31"/>
        <v>8.8493822493805449E-19</v>
      </c>
    </row>
    <row r="626" spans="2:35" x14ac:dyDescent="0.25">
      <c r="B626" s="103" t="s">
        <v>747</v>
      </c>
      <c r="C626" s="98" t="s">
        <v>673</v>
      </c>
      <c r="D626" s="98" t="s">
        <v>678</v>
      </c>
      <c r="E626" s="98">
        <v>57</v>
      </c>
      <c r="F626" s="98" t="str">
        <f t="shared" si="29"/>
        <v>AccFS57</v>
      </c>
      <c r="G626" s="11">
        <v>9.3788699999999999E-4</v>
      </c>
      <c r="H626" s="11">
        <v>99999</v>
      </c>
      <c r="I626" s="14">
        <v>99999</v>
      </c>
      <c r="AE626" s="7">
        <v>620</v>
      </c>
      <c r="AF626" s="23">
        <f>_xlfn.IFNA(VLOOKUP(AE626,MODEL!$D$8:$H$1196,5,FALSE),AF627-1/12)</f>
        <v>84.25</v>
      </c>
      <c r="AG626" s="97">
        <f t="shared" si="30"/>
        <v>84</v>
      </c>
      <c r="AH626" s="23" cm="1">
        <f t="array" ref="AH626">_xlfn.IFNA(INDEX(MODEL!$AT$8:$AT$1196,MATCH(AE626,MODEL!$D$8:$D$1196),0),AH627)</f>
        <v>8.5996562389101808E-5</v>
      </c>
      <c r="AI626" s="271">
        <f t="shared" ca="1" si="31"/>
        <v>8.3581501056307912E-19</v>
      </c>
    </row>
    <row r="627" spans="2:35" x14ac:dyDescent="0.25">
      <c r="B627" s="103" t="s">
        <v>747</v>
      </c>
      <c r="C627" s="98" t="s">
        <v>673</v>
      </c>
      <c r="D627" s="98" t="s">
        <v>678</v>
      </c>
      <c r="E627" s="98">
        <v>58</v>
      </c>
      <c r="F627" s="98" t="str">
        <f t="shared" si="29"/>
        <v>AccFS58</v>
      </c>
      <c r="G627" s="11">
        <v>9.59227E-4</v>
      </c>
      <c r="H627" s="11">
        <v>99999</v>
      </c>
      <c r="I627" s="14">
        <v>99999</v>
      </c>
      <c r="AE627" s="7">
        <v>621</v>
      </c>
      <c r="AF627" s="23">
        <f>_xlfn.IFNA(VLOOKUP(AE627,MODEL!$D$8:$H$1196,5,FALSE),AF628-1/12)</f>
        <v>84.333333333333343</v>
      </c>
      <c r="AG627" s="97">
        <f t="shared" si="30"/>
        <v>84</v>
      </c>
      <c r="AH627" s="23" cm="1">
        <f t="array" ref="AH627">_xlfn.IFNA(INDEX(MODEL!$AT$8:$AT$1196,MATCH(AE627,MODEL!$D$8:$D$1196),0),AH628)</f>
        <v>8.1222864688286009E-5</v>
      </c>
      <c r="AI627" s="271">
        <f t="shared" ca="1" si="31"/>
        <v>7.8941864211082182E-19</v>
      </c>
    </row>
    <row r="628" spans="2:35" x14ac:dyDescent="0.25">
      <c r="B628" s="103" t="s">
        <v>747</v>
      </c>
      <c r="C628" s="98" t="s">
        <v>673</v>
      </c>
      <c r="D628" s="98" t="s">
        <v>678</v>
      </c>
      <c r="E628" s="98">
        <v>59</v>
      </c>
      <c r="F628" s="98" t="str">
        <f t="shared" si="29"/>
        <v>AccFS59</v>
      </c>
      <c r="G628" s="11">
        <v>9.7922999999999999E-4</v>
      </c>
      <c r="H628" s="11">
        <v>99999</v>
      </c>
      <c r="I628" s="14">
        <v>99999</v>
      </c>
      <c r="AE628" s="7">
        <v>622</v>
      </c>
      <c r="AF628" s="23">
        <f>_xlfn.IFNA(VLOOKUP(AE628,MODEL!$D$8:$H$1196,5,FALSE),AF629-1/12)</f>
        <v>84.416666666666671</v>
      </c>
      <c r="AG628" s="97">
        <f t="shared" si="30"/>
        <v>84</v>
      </c>
      <c r="AH628" s="23" cm="1">
        <f t="array" ref="AH628">_xlfn.IFNA(INDEX(MODEL!$AT$8:$AT$1196,MATCH(AE628,MODEL!$D$8:$D$1196),0),AH629)</f>
        <v>7.6714156530141318E-5</v>
      </c>
      <c r="AI628" s="271">
        <f t="shared" ca="1" si="31"/>
        <v>7.4559775145969605E-19</v>
      </c>
    </row>
    <row r="629" spans="2:35" x14ac:dyDescent="0.25">
      <c r="B629" s="103" t="s">
        <v>747</v>
      </c>
      <c r="C629" s="98" t="s">
        <v>673</v>
      </c>
      <c r="D629" s="98" t="s">
        <v>678</v>
      </c>
      <c r="E629" s="98">
        <v>60</v>
      </c>
      <c r="F629" s="98" t="str">
        <f t="shared" si="29"/>
        <v>AccFS60</v>
      </c>
      <c r="G629" s="11">
        <v>9.9810900000000006E-4</v>
      </c>
      <c r="H629" s="11">
        <v>99999</v>
      </c>
      <c r="I629" s="14">
        <v>99999</v>
      </c>
      <c r="AE629" s="7">
        <v>623</v>
      </c>
      <c r="AF629" s="23">
        <f>_xlfn.IFNA(VLOOKUP(AE629,MODEL!$D$8:$H$1196,5,FALSE),AF630-1/12)</f>
        <v>84.5</v>
      </c>
      <c r="AG629" s="97">
        <f t="shared" si="30"/>
        <v>84</v>
      </c>
      <c r="AH629" s="23" cm="1">
        <f t="array" ref="AH629">_xlfn.IFNA(INDEX(MODEL!$AT$8:$AT$1196,MATCH(AE629,MODEL!$D$8:$D$1196),0),AH630)</f>
        <v>7.2455728257264602E-5</v>
      </c>
      <c r="AI629" s="271">
        <f t="shared" ca="1" si="31"/>
        <v>7.0420937298274855E-19</v>
      </c>
    </row>
    <row r="630" spans="2:35" x14ac:dyDescent="0.25">
      <c r="B630" s="103" t="s">
        <v>747</v>
      </c>
      <c r="C630" s="98" t="s">
        <v>673</v>
      </c>
      <c r="D630" s="98" t="s">
        <v>678</v>
      </c>
      <c r="E630" s="98">
        <v>61</v>
      </c>
      <c r="F630" s="98" t="str">
        <f t="shared" si="29"/>
        <v>AccFS61</v>
      </c>
      <c r="G630" s="11">
        <v>1.0162190000000001E-3</v>
      </c>
      <c r="H630" s="11">
        <v>99999</v>
      </c>
      <c r="I630" s="14">
        <v>99999</v>
      </c>
      <c r="AE630" s="7">
        <v>624</v>
      </c>
      <c r="AF630" s="23">
        <f>_xlfn.IFNA(VLOOKUP(AE630,MODEL!$D$8:$H$1196,5,FALSE),AF631-1/12)</f>
        <v>84.583333333333343</v>
      </c>
      <c r="AG630" s="97">
        <f t="shared" si="30"/>
        <v>84</v>
      </c>
      <c r="AH630" s="23" cm="1">
        <f t="array" ref="AH630">_xlfn.IFNA(INDEX(MODEL!$AT$8:$AT$1196,MATCH(AE630,MODEL!$D$8:$D$1196),0),AH631)</f>
        <v>6.8433686750213961E-5</v>
      </c>
      <c r="AI630" s="271">
        <f t="shared" ca="1" si="31"/>
        <v>6.6511847712239612E-19</v>
      </c>
    </row>
    <row r="631" spans="2:35" x14ac:dyDescent="0.25">
      <c r="B631" s="103" t="s">
        <v>747</v>
      </c>
      <c r="C631" s="98" t="s">
        <v>673</v>
      </c>
      <c r="D631" s="98" t="s">
        <v>678</v>
      </c>
      <c r="E631" s="98">
        <v>62</v>
      </c>
      <c r="F631" s="98" t="str">
        <f t="shared" si="29"/>
        <v>AccFS62</v>
      </c>
      <c r="G631" s="11">
        <v>1.034112E-3</v>
      </c>
      <c r="H631" s="11">
        <v>99999</v>
      </c>
      <c r="I631" s="14">
        <v>99999</v>
      </c>
      <c r="AE631" s="7">
        <v>625</v>
      </c>
      <c r="AF631" s="23">
        <f>_xlfn.IFNA(VLOOKUP(AE631,MODEL!$D$8:$H$1196,5,FALSE),AF632-1/12)</f>
        <v>84.666666666666671</v>
      </c>
      <c r="AG631" s="97">
        <f t="shared" si="30"/>
        <v>84</v>
      </c>
      <c r="AH631" s="23" cm="1">
        <f t="array" ref="AH631">_xlfn.IFNA(INDEX(MODEL!$AT$8:$AT$1196,MATCH(AE631,MODEL!$D$8:$D$1196),0),AH632)</f>
        <v>6.4634910101215681E-5</v>
      </c>
      <c r="AI631" s="271">
        <f t="shared" ca="1" si="31"/>
        <v>6.2819752985658252E-19</v>
      </c>
    </row>
    <row r="632" spans="2:35" x14ac:dyDescent="0.25">
      <c r="B632" s="103" t="s">
        <v>747</v>
      </c>
      <c r="C632" s="98" t="s">
        <v>673</v>
      </c>
      <c r="D632" s="98" t="s">
        <v>678</v>
      </c>
      <c r="E632" s="98">
        <v>63</v>
      </c>
      <c r="F632" s="98" t="str">
        <f t="shared" si="29"/>
        <v>AccFS63</v>
      </c>
      <c r="G632" s="11">
        <v>1.052531E-3</v>
      </c>
      <c r="H632" s="11">
        <v>99999</v>
      </c>
      <c r="I632" s="14">
        <v>99999</v>
      </c>
      <c r="AE632" s="7">
        <v>626</v>
      </c>
      <c r="AF632" s="23">
        <f>_xlfn.IFNA(VLOOKUP(AE632,MODEL!$D$8:$H$1196,5,FALSE),AF633-1/12)</f>
        <v>84.75</v>
      </c>
      <c r="AG632" s="97">
        <f t="shared" si="30"/>
        <v>84</v>
      </c>
      <c r="AH632" s="23" cm="1">
        <f t="array" ref="AH632">_xlfn.IFNA(INDEX(MODEL!$AT$8:$AT$1196,MATCH(AE632,MODEL!$D$8:$D$1196),0),AH633)</f>
        <v>6.1047004803948702E-5</v>
      </c>
      <c r="AI632" s="271">
        <f t="shared" ca="1" si="31"/>
        <v>5.9332607661911485E-19</v>
      </c>
    </row>
    <row r="633" spans="2:35" x14ac:dyDescent="0.25">
      <c r="B633" s="103" t="s">
        <v>747</v>
      </c>
      <c r="C633" s="98" t="s">
        <v>673</v>
      </c>
      <c r="D633" s="98" t="s">
        <v>678</v>
      </c>
      <c r="E633" s="98">
        <v>64</v>
      </c>
      <c r="F633" s="98" t="str">
        <f t="shared" si="29"/>
        <v>AccFS64</v>
      </c>
      <c r="G633" s="11">
        <v>1.072302E-3</v>
      </c>
      <c r="H633" s="11">
        <v>99999</v>
      </c>
      <c r="I633" s="14">
        <v>99999</v>
      </c>
      <c r="AE633" s="7">
        <v>627</v>
      </c>
      <c r="AF633" s="23">
        <f>_xlfn.IFNA(VLOOKUP(AE633,MODEL!$D$8:$H$1196,5,FALSE),AF634-1/12)</f>
        <v>84.833333333333343</v>
      </c>
      <c r="AG633" s="97">
        <f t="shared" si="30"/>
        <v>84</v>
      </c>
      <c r="AH633" s="23" cm="1">
        <f t="array" ref="AH633">_xlfn.IFNA(INDEX(MODEL!$AT$8:$AT$1196,MATCH(AE633,MODEL!$D$8:$D$1196),0),AH634)</f>
        <v>5.7658265319738445E-5</v>
      </c>
      <c r="AI633" s="271">
        <f t="shared" ca="1" si="31"/>
        <v>5.6039034931672146E-19</v>
      </c>
    </row>
    <row r="634" spans="2:35" x14ac:dyDescent="0.25">
      <c r="B634" s="103" t="s">
        <v>747</v>
      </c>
      <c r="C634" s="98" t="s">
        <v>673</v>
      </c>
      <c r="D634" s="98" t="s">
        <v>678</v>
      </c>
      <c r="E634" s="98">
        <v>65</v>
      </c>
      <c r="F634" s="98" t="str">
        <f t="shared" si="29"/>
        <v>AccFS65</v>
      </c>
      <c r="G634" s="11">
        <v>1.0941379999999999E-3</v>
      </c>
      <c r="H634" s="11">
        <v>99999</v>
      </c>
      <c r="I634" s="14">
        <v>99999</v>
      </c>
      <c r="AE634" s="7">
        <v>628</v>
      </c>
      <c r="AF634" s="23">
        <f>_xlfn.IFNA(VLOOKUP(AE634,MODEL!$D$8:$H$1196,5,FALSE),AF635-1/12)</f>
        <v>84.916666666666671</v>
      </c>
      <c r="AG634" s="97">
        <f t="shared" si="30"/>
        <v>84</v>
      </c>
      <c r="AH634" s="23" cm="1">
        <f t="array" ref="AH634">_xlfn.IFNA(INDEX(MODEL!$AT$8:$AT$1196,MATCH(AE634,MODEL!$D$8:$D$1196),0),AH635)</f>
        <v>5.4457635888244523E-5</v>
      </c>
      <c r="AI634" s="271">
        <f t="shared" ca="1" si="31"/>
        <v>5.2928289516072135E-19</v>
      </c>
    </row>
    <row r="635" spans="2:35" x14ac:dyDescent="0.25">
      <c r="B635" s="103" t="s">
        <v>747</v>
      </c>
      <c r="C635" s="98" t="s">
        <v>673</v>
      </c>
      <c r="D635" s="98" t="s">
        <v>678</v>
      </c>
      <c r="E635" s="98">
        <v>66</v>
      </c>
      <c r="F635" s="98" t="str">
        <f t="shared" si="29"/>
        <v>AccFS66</v>
      </c>
      <c r="G635" s="11">
        <v>1.118445E-3</v>
      </c>
      <c r="H635" s="11">
        <v>99999</v>
      </c>
      <c r="I635" s="14">
        <v>99999</v>
      </c>
      <c r="AE635" s="7">
        <v>629</v>
      </c>
      <c r="AF635" s="23">
        <f>_xlfn.IFNA(VLOOKUP(AE635,MODEL!$D$8:$H$1196,5,FALSE),AF636-1/12)</f>
        <v>85</v>
      </c>
      <c r="AG635" s="97">
        <f t="shared" si="30"/>
        <v>85</v>
      </c>
      <c r="AH635" s="23" cm="1">
        <f t="array" ref="AH635">_xlfn.IFNA(INDEX(MODEL!$AT$8:$AT$1196,MATCH(AE635,MODEL!$D$8:$D$1196),0),AH636)</f>
        <v>5.0801198084146542E-5</v>
      </c>
      <c r="AI635" s="271">
        <f t="shared" ca="1" si="31"/>
        <v>4.9374536299719515E-19</v>
      </c>
    </row>
    <row r="636" spans="2:35" x14ac:dyDescent="0.25">
      <c r="B636" s="103" t="s">
        <v>747</v>
      </c>
      <c r="C636" s="98" t="s">
        <v>673</v>
      </c>
      <c r="D636" s="98" t="s">
        <v>678</v>
      </c>
      <c r="E636" s="98">
        <v>67</v>
      </c>
      <c r="F636" s="98" t="str">
        <f t="shared" si="29"/>
        <v>AccFS67</v>
      </c>
      <c r="G636" s="11">
        <v>1.145227E-3</v>
      </c>
      <c r="H636" s="11">
        <v>99999</v>
      </c>
      <c r="I636" s="14">
        <v>99999</v>
      </c>
      <c r="AE636" s="7">
        <v>630</v>
      </c>
      <c r="AF636" s="23">
        <f>_xlfn.IFNA(VLOOKUP(AE636,MODEL!$D$8:$H$1196,5,FALSE),AF637-1/12)</f>
        <v>85.083333333333343</v>
      </c>
      <c r="AG636" s="97">
        <f t="shared" si="30"/>
        <v>85</v>
      </c>
      <c r="AH636" s="23" cm="1">
        <f t="array" ref="AH636">_xlfn.IFNA(INDEX(MODEL!$AT$8:$AT$1196,MATCH(AE636,MODEL!$D$8:$D$1196),0),AH637)</f>
        <v>4.7390263728686566E-5</v>
      </c>
      <c r="AI636" s="271">
        <f t="shared" ca="1" si="31"/>
        <v>4.6059392001928333E-19</v>
      </c>
    </row>
    <row r="637" spans="2:35" x14ac:dyDescent="0.25">
      <c r="B637" s="103" t="s">
        <v>747</v>
      </c>
      <c r="C637" s="98" t="s">
        <v>673</v>
      </c>
      <c r="D637" s="98" t="s">
        <v>678</v>
      </c>
      <c r="E637" s="98">
        <v>68</v>
      </c>
      <c r="F637" s="98" t="str">
        <f t="shared" si="29"/>
        <v>AccFS68</v>
      </c>
      <c r="G637" s="11">
        <v>1.174139E-3</v>
      </c>
      <c r="H637" s="11">
        <v>99999</v>
      </c>
      <c r="I637" s="14">
        <v>99999</v>
      </c>
      <c r="AE637" s="7">
        <v>631</v>
      </c>
      <c r="AF637" s="23">
        <f>_xlfn.IFNA(VLOOKUP(AE637,MODEL!$D$8:$H$1196,5,FALSE),AF638-1/12)</f>
        <v>85.166666666666671</v>
      </c>
      <c r="AG637" s="97">
        <f t="shared" si="30"/>
        <v>85</v>
      </c>
      <c r="AH637" s="23" cm="1">
        <f t="array" ref="AH637">_xlfn.IFNA(INDEX(MODEL!$AT$8:$AT$1196,MATCH(AE637,MODEL!$D$8:$D$1196),0),AH638)</f>
        <v>4.4208349034494931E-5</v>
      </c>
      <c r="AI637" s="271">
        <f t="shared" ca="1" si="31"/>
        <v>4.2966835753338527E-19</v>
      </c>
    </row>
    <row r="638" spans="2:35" x14ac:dyDescent="0.25">
      <c r="B638" s="103" t="s">
        <v>747</v>
      </c>
      <c r="C638" s="98" t="s">
        <v>673</v>
      </c>
      <c r="D638" s="98" t="s">
        <v>678</v>
      </c>
      <c r="E638" s="98">
        <v>69</v>
      </c>
      <c r="F638" s="98" t="str">
        <f t="shared" si="29"/>
        <v>AccFS69</v>
      </c>
      <c r="G638" s="11">
        <v>1.2046520000000001E-3</v>
      </c>
      <c r="H638" s="11">
        <v>99999</v>
      </c>
      <c r="I638" s="14">
        <v>99999</v>
      </c>
      <c r="AE638" s="7">
        <v>632</v>
      </c>
      <c r="AF638" s="23">
        <f>_xlfn.IFNA(VLOOKUP(AE638,MODEL!$D$8:$H$1196,5,FALSE),AF639-1/12)</f>
        <v>85.25</v>
      </c>
      <c r="AG638" s="97">
        <f t="shared" si="30"/>
        <v>85</v>
      </c>
      <c r="AH638" s="23" cm="1">
        <f t="array" ref="AH638">_xlfn.IFNA(INDEX(MODEL!$AT$8:$AT$1196,MATCH(AE638,MODEL!$D$8:$D$1196),0),AH639)</f>
        <v>4.1240076981734387E-5</v>
      </c>
      <c r="AI638" s="271">
        <f t="shared" ca="1" si="31"/>
        <v>4.0081922370514111E-19</v>
      </c>
    </row>
    <row r="639" spans="2:35" x14ac:dyDescent="0.25">
      <c r="B639" s="103" t="s">
        <v>747</v>
      </c>
      <c r="C639" s="98" t="s">
        <v>673</v>
      </c>
      <c r="D639" s="98" t="s">
        <v>678</v>
      </c>
      <c r="E639" s="98">
        <v>70</v>
      </c>
      <c r="F639" s="98" t="str">
        <f t="shared" si="29"/>
        <v>AccFS70</v>
      </c>
      <c r="G639" s="11">
        <v>1.236219E-3</v>
      </c>
      <c r="H639" s="11">
        <v>99999</v>
      </c>
      <c r="I639" s="14">
        <v>99999</v>
      </c>
      <c r="AE639" s="7">
        <v>633</v>
      </c>
      <c r="AF639" s="23">
        <f>_xlfn.IFNA(VLOOKUP(AE639,MODEL!$D$8:$H$1196,5,FALSE),AF640-1/12)</f>
        <v>85.333333333333343</v>
      </c>
      <c r="AG639" s="97">
        <f t="shared" si="30"/>
        <v>85</v>
      </c>
      <c r="AH639" s="23" cm="1">
        <f t="array" ref="AH639">_xlfn.IFNA(INDEX(MODEL!$AT$8:$AT$1196,MATCH(AE639,MODEL!$D$8:$D$1196),0),AH640)</f>
        <v>3.8471103006636157E-5</v>
      </c>
      <c r="AI639" s="271">
        <f t="shared" ca="1" si="31"/>
        <v>3.7390710131385224E-19</v>
      </c>
    </row>
    <row r="640" spans="2:35" x14ac:dyDescent="0.25">
      <c r="B640" s="103" t="s">
        <v>747</v>
      </c>
      <c r="C640" s="98" t="s">
        <v>673</v>
      </c>
      <c r="D640" s="98" t="s">
        <v>678</v>
      </c>
      <c r="E640" s="98">
        <v>71</v>
      </c>
      <c r="F640" s="98" t="str">
        <f t="shared" si="29"/>
        <v>AccFS71</v>
      </c>
      <c r="G640" s="11">
        <v>1.268398E-3</v>
      </c>
      <c r="H640" s="11">
        <v>99999</v>
      </c>
      <c r="I640" s="14">
        <v>99999</v>
      </c>
      <c r="AE640" s="7">
        <v>634</v>
      </c>
      <c r="AF640" s="23">
        <f>_xlfn.IFNA(VLOOKUP(AE640,MODEL!$D$8:$H$1196,5,FALSE),AF641-1/12)</f>
        <v>85.416666666666671</v>
      </c>
      <c r="AG640" s="97">
        <f t="shared" si="30"/>
        <v>85</v>
      </c>
      <c r="AH640" s="23" cm="1">
        <f t="array" ref="AH640">_xlfn.IFNA(INDEX(MODEL!$AT$8:$AT$1196,MATCH(AE640,MODEL!$D$8:$D$1196),0),AH641)</f>
        <v>3.5888045679515264E-5</v>
      </c>
      <c r="AI640" s="271">
        <f t="shared" ca="1" si="31"/>
        <v>3.4880193400048778E-19</v>
      </c>
    </row>
    <row r="641" spans="2:35" x14ac:dyDescent="0.25">
      <c r="B641" s="103" t="s">
        <v>747</v>
      </c>
      <c r="C641" s="98" t="s">
        <v>673</v>
      </c>
      <c r="D641" s="98" t="s">
        <v>678</v>
      </c>
      <c r="E641" s="98">
        <v>72</v>
      </c>
      <c r="F641" s="98" t="str">
        <f t="shared" si="29"/>
        <v>AccFS72</v>
      </c>
      <c r="G641" s="11">
        <v>1.300893E-3</v>
      </c>
      <c r="H641" s="11">
        <v>99999</v>
      </c>
      <c r="I641" s="14">
        <v>99999</v>
      </c>
      <c r="AE641" s="7">
        <v>635</v>
      </c>
      <c r="AF641" s="23">
        <f>_xlfn.IFNA(VLOOKUP(AE641,MODEL!$D$8:$H$1196,5,FALSE),AF642-1/12)</f>
        <v>85.5</v>
      </c>
      <c r="AG641" s="97">
        <f t="shared" si="30"/>
        <v>85</v>
      </c>
      <c r="AH641" s="23" cm="1">
        <f t="array" ref="AH641">_xlfn.IFNA(INDEX(MODEL!$AT$8:$AT$1196,MATCH(AE641,MODEL!$D$8:$D$1196),0),AH642)</f>
        <v>3.3478422037257572E-5</v>
      </c>
      <c r="AI641" s="271">
        <f t="shared" ca="1" si="31"/>
        <v>3.2538239775328207E-19</v>
      </c>
    </row>
    <row r="642" spans="2:35" x14ac:dyDescent="0.25">
      <c r="B642" s="103" t="s">
        <v>747</v>
      </c>
      <c r="C642" s="98" t="s">
        <v>673</v>
      </c>
      <c r="D642" s="98" t="s">
        <v>678</v>
      </c>
      <c r="E642" s="98">
        <v>73</v>
      </c>
      <c r="F642" s="98" t="str">
        <f t="shared" si="29"/>
        <v>AccFS73</v>
      </c>
      <c r="G642" s="11">
        <v>1.3335319999999999E-3</v>
      </c>
      <c r="H642" s="11">
        <v>99999</v>
      </c>
      <c r="I642" s="14">
        <v>99999</v>
      </c>
      <c r="AE642" s="7">
        <v>636</v>
      </c>
      <c r="AF642" s="23">
        <f>_xlfn.IFNA(VLOOKUP(AE642,MODEL!$D$8:$H$1196,5,FALSE),AF643-1/12)</f>
        <v>85.583333333333343</v>
      </c>
      <c r="AG642" s="97">
        <f t="shared" si="30"/>
        <v>85</v>
      </c>
      <c r="AH642" s="23" cm="1">
        <f t="array" ref="AH642">_xlfn.IFNA(INDEX(MODEL!$AT$8:$AT$1196,MATCH(AE642,MODEL!$D$8:$D$1196),0),AH643)</f>
        <v>3.1230587257764326E-5</v>
      </c>
      <c r="AI642" s="271">
        <f t="shared" ca="1" si="31"/>
        <v>3.0353531459354523E-19</v>
      </c>
    </row>
    <row r="643" spans="2:35" x14ac:dyDescent="0.25">
      <c r="B643" s="103" t="s">
        <v>747</v>
      </c>
      <c r="C643" s="98" t="s">
        <v>673</v>
      </c>
      <c r="D643" s="98" t="s">
        <v>678</v>
      </c>
      <c r="E643" s="98">
        <v>74</v>
      </c>
      <c r="F643" s="98" t="str">
        <f t="shared" si="29"/>
        <v>AccFS74</v>
      </c>
      <c r="G643" s="11">
        <v>1.3662290000000001E-3</v>
      </c>
      <c r="H643" s="11">
        <v>99999</v>
      </c>
      <c r="I643" s="14">
        <v>99999</v>
      </c>
      <c r="AE643" s="7">
        <v>637</v>
      </c>
      <c r="AF643" s="23">
        <f>_xlfn.IFNA(VLOOKUP(AE643,MODEL!$D$8:$H$1196,5,FALSE),AF644-1/12)</f>
        <v>85.666666666666671</v>
      </c>
      <c r="AG643" s="97">
        <f t="shared" si="30"/>
        <v>85</v>
      </c>
      <c r="AH643" s="23" cm="1">
        <f t="array" ref="AH643">_xlfn.IFNA(INDEX(MODEL!$AT$8:$AT$1196,MATCH(AE643,MODEL!$D$8:$D$1196),0),AH644)</f>
        <v>2.913367838482296E-5</v>
      </c>
      <c r="AI643" s="271">
        <f t="shared" ca="1" si="31"/>
        <v>2.8315510562824581E-19</v>
      </c>
    </row>
    <row r="644" spans="2:35" x14ac:dyDescent="0.25">
      <c r="B644" s="103" t="s">
        <v>747</v>
      </c>
      <c r="C644" s="98" t="s">
        <v>673</v>
      </c>
      <c r="D644" s="98" t="s">
        <v>678</v>
      </c>
      <c r="E644" s="98">
        <v>75</v>
      </c>
      <c r="F644" s="98" t="str">
        <f t="shared" si="29"/>
        <v>AccFS75</v>
      </c>
      <c r="G644" s="11">
        <v>1.398947E-3</v>
      </c>
      <c r="H644" s="11">
        <v>99999</v>
      </c>
      <c r="I644" s="14">
        <v>99999</v>
      </c>
      <c r="AE644" s="7">
        <v>638</v>
      </c>
      <c r="AF644" s="23">
        <f>_xlfn.IFNA(VLOOKUP(AE644,MODEL!$D$8:$H$1196,5,FALSE),AF645-1/12)</f>
        <v>85.75</v>
      </c>
      <c r="AG644" s="97">
        <f t="shared" si="30"/>
        <v>85</v>
      </c>
      <c r="AH644" s="23" cm="1">
        <f t="array" ref="AH644">_xlfn.IFNA(INDEX(MODEL!$AT$8:$AT$1196,MATCH(AE644,MODEL!$D$8:$D$1196),0),AH645)</f>
        <v>2.7177561831447313E-5</v>
      </c>
      <c r="AI644" s="271">
        <f t="shared" ca="1" si="31"/>
        <v>2.6414328082617125E-19</v>
      </c>
    </row>
    <row r="645" spans="2:35" x14ac:dyDescent="0.25">
      <c r="B645" s="103" t="s">
        <v>747</v>
      </c>
      <c r="C645" s="98" t="s">
        <v>673</v>
      </c>
      <c r="D645" s="98" t="s">
        <v>678</v>
      </c>
      <c r="E645" s="98">
        <v>76</v>
      </c>
      <c r="F645" s="98" t="str">
        <f t="shared" si="29"/>
        <v>AccFS76</v>
      </c>
      <c r="G645" s="11">
        <v>1.4316719999999999E-3</v>
      </c>
      <c r="H645" s="11">
        <v>99999</v>
      </c>
      <c r="I645" s="14">
        <v>99999</v>
      </c>
      <c r="AE645" s="7">
        <v>639</v>
      </c>
      <c r="AF645" s="23">
        <f>_xlfn.IFNA(VLOOKUP(AE645,MODEL!$D$8:$H$1196,5,FALSE),AF646-1/12)</f>
        <v>85.833333333333343</v>
      </c>
      <c r="AG645" s="97">
        <f t="shared" si="30"/>
        <v>85</v>
      </c>
      <c r="AH645" s="23" cm="1">
        <f t="array" ref="AH645">_xlfn.IFNA(INDEX(MODEL!$AT$8:$AT$1196,MATCH(AE645,MODEL!$D$8:$D$1196),0),AH646)</f>
        <v>2.5352784407990243E-5</v>
      </c>
      <c r="AI645" s="271">
        <f t="shared" ca="1" si="31"/>
        <v>2.4640796305194213E-19</v>
      </c>
    </row>
    <row r="646" spans="2:35" x14ac:dyDescent="0.25">
      <c r="B646" s="103" t="s">
        <v>747</v>
      </c>
      <c r="C646" s="98" t="s">
        <v>673</v>
      </c>
      <c r="D646" s="98" t="s">
        <v>678</v>
      </c>
      <c r="E646" s="98">
        <v>77</v>
      </c>
      <c r="F646" s="98" t="str">
        <f t="shared" ref="F646:F669" si="32">B646&amp;C646&amp;D646&amp;E646</f>
        <v>AccFS77</v>
      </c>
      <c r="G646" s="11">
        <v>1.464398E-3</v>
      </c>
      <c r="H646" s="11">
        <v>99999</v>
      </c>
      <c r="I646" s="14">
        <v>99999</v>
      </c>
      <c r="AE646" s="7">
        <v>640</v>
      </c>
      <c r="AF646" s="23">
        <f>_xlfn.IFNA(VLOOKUP(AE646,MODEL!$D$8:$H$1196,5,FALSE),AF647-1/12)</f>
        <v>85.916666666666671</v>
      </c>
      <c r="AG646" s="97">
        <f t="shared" ref="AG646:AG709" si="33">ROUNDDOWN(AF646,0)</f>
        <v>85</v>
      </c>
      <c r="AH646" s="23" cm="1">
        <f t="array" ref="AH646">_xlfn.IFNA(INDEX(MODEL!$AT$8:$AT$1196,MATCH(AE646,MODEL!$D$8:$D$1196),0),AH647)</f>
        <v>2.3650527638365538E-5</v>
      </c>
      <c r="AI646" s="271">
        <f t="shared" ref="AI646:AI709" ca="1" si="34">IF(OR(IFERROR(AH646,0)=0,AE646&lt;=WOPBrthWP),0,IF(AG646&gt;60,AI645*AH646/AH645,AI645*AH645/AH646)
+VLOOKUP(MIN(MAX(AC$6:AC$126),AG646),Tbl_Births,2,FALSE)/12
-IF(AE646&lt;=WOPBrthWP+WOPBrthPer,0,VLOOKUP(MIN(MAX(AC$6:AC$126),OFFSET(AG646,-WOPBrthPer,0)),Tbl_Births,2,FALSE)/12*OFFSET(AH646,-WOPBrthPer,0)/AH646))</f>
        <v>2.2986344405771256E-19</v>
      </c>
    </row>
    <row r="647" spans="2:35" x14ac:dyDescent="0.25">
      <c r="B647" s="103" t="s">
        <v>747</v>
      </c>
      <c r="C647" s="98" t="s">
        <v>673</v>
      </c>
      <c r="D647" s="98" t="s">
        <v>678</v>
      </c>
      <c r="E647" s="98">
        <v>78</v>
      </c>
      <c r="F647" s="98" t="str">
        <f t="shared" si="32"/>
        <v>AccFS78</v>
      </c>
      <c r="G647" s="11">
        <v>1.4971260000000001E-3</v>
      </c>
      <c r="H647" s="11">
        <v>99999</v>
      </c>
      <c r="I647" s="14">
        <v>99999</v>
      </c>
      <c r="AE647" s="7">
        <v>641</v>
      </c>
      <c r="AF647" s="23">
        <f>_xlfn.IFNA(VLOOKUP(AE647,MODEL!$D$8:$H$1196,5,FALSE),AF648-1/12)</f>
        <v>86</v>
      </c>
      <c r="AG647" s="97">
        <f t="shared" si="33"/>
        <v>86</v>
      </c>
      <c r="AH647" s="23" cm="1">
        <f t="array" ref="AH647">_xlfn.IFNA(INDEX(MODEL!$AT$8:$AT$1196,MATCH(AE647,MODEL!$D$8:$D$1196),0),AH648)</f>
        <v>2.1681666668246586E-5</v>
      </c>
      <c r="AI647" s="271">
        <f t="shared" ca="1" si="34"/>
        <v>2.1072775413220747E-19</v>
      </c>
    </row>
    <row r="648" spans="2:35" x14ac:dyDescent="0.25">
      <c r="B648" s="103" t="s">
        <v>747</v>
      </c>
      <c r="C648" s="98" t="s">
        <v>673</v>
      </c>
      <c r="D648" s="98" t="s">
        <v>678</v>
      </c>
      <c r="E648" s="98">
        <v>79</v>
      </c>
      <c r="F648" s="98" t="str">
        <f t="shared" si="32"/>
        <v>AccFS79</v>
      </c>
      <c r="G648" s="11">
        <v>1.5298530000000001E-3</v>
      </c>
      <c r="H648" s="11">
        <v>99999</v>
      </c>
      <c r="I648" s="14">
        <v>99999</v>
      </c>
      <c r="AE648" s="7">
        <v>642</v>
      </c>
      <c r="AF648" s="23">
        <f>_xlfn.IFNA(VLOOKUP(AE648,MODEL!$D$8:$H$1196,5,FALSE),AF649-1/12)</f>
        <v>86.083333333333343</v>
      </c>
      <c r="AG648" s="97">
        <f t="shared" si="33"/>
        <v>86</v>
      </c>
      <c r="AH648" s="23" cm="1">
        <f t="array" ref="AH648">_xlfn.IFNA(INDEX(MODEL!$AT$8:$AT$1196,MATCH(AE648,MODEL!$D$8:$D$1196),0),AH649)</f>
        <v>1.9876709589784135E-5</v>
      </c>
      <c r="AI648" s="271">
        <f t="shared" ca="1" si="34"/>
        <v>1.9318507361464085E-19</v>
      </c>
    </row>
    <row r="649" spans="2:35" x14ac:dyDescent="0.25">
      <c r="B649" s="103" t="s">
        <v>747</v>
      </c>
      <c r="C649" s="98" t="s">
        <v>673</v>
      </c>
      <c r="D649" s="98" t="s">
        <v>678</v>
      </c>
      <c r="E649" s="98">
        <v>80</v>
      </c>
      <c r="F649" s="98" t="str">
        <f t="shared" si="32"/>
        <v>AccFS80</v>
      </c>
      <c r="G649" s="11">
        <v>1.56258E-3</v>
      </c>
      <c r="H649" s="11">
        <v>99999</v>
      </c>
      <c r="I649" s="14">
        <v>99999</v>
      </c>
      <c r="AE649" s="7">
        <v>643</v>
      </c>
      <c r="AF649" s="23">
        <f>_xlfn.IFNA(VLOOKUP(AE649,MODEL!$D$8:$H$1196,5,FALSE),AF650-1/12)</f>
        <v>86.166666666666671</v>
      </c>
      <c r="AG649" s="97">
        <f t="shared" si="33"/>
        <v>86</v>
      </c>
      <c r="AH649" s="23" cm="1">
        <f t="array" ref="AH649">_xlfn.IFNA(INDEX(MODEL!$AT$8:$AT$1196,MATCH(AE649,MODEL!$D$8:$D$1196),0),AH650)</f>
        <v>1.8222011719017327E-5</v>
      </c>
      <c r="AI649" s="271">
        <f t="shared" ca="1" si="34"/>
        <v>1.7710278753352962E-19</v>
      </c>
    </row>
    <row r="650" spans="2:35" x14ac:dyDescent="0.25">
      <c r="B650" s="103" t="s">
        <v>747</v>
      </c>
      <c r="C650" s="98" t="s">
        <v>673</v>
      </c>
      <c r="D650" s="98" t="s">
        <v>678</v>
      </c>
      <c r="E650" s="98">
        <v>81</v>
      </c>
      <c r="F650" s="98" t="str">
        <f t="shared" si="32"/>
        <v>AccFS81</v>
      </c>
      <c r="G650" s="11">
        <v>1.5953079999999999E-3</v>
      </c>
      <c r="H650" s="11">
        <v>99999</v>
      </c>
      <c r="I650" s="14">
        <v>99999</v>
      </c>
      <c r="AE650" s="7">
        <v>644</v>
      </c>
      <c r="AF650" s="23">
        <f>_xlfn.IFNA(VLOOKUP(AE650,MODEL!$D$8:$H$1196,5,FALSE),AF651-1/12)</f>
        <v>86.25</v>
      </c>
      <c r="AG650" s="97">
        <f t="shared" si="33"/>
        <v>86</v>
      </c>
      <c r="AH650" s="23" cm="1">
        <f t="array" ref="AH650">_xlfn.IFNA(INDEX(MODEL!$AT$8:$AT$1196,MATCH(AE650,MODEL!$D$8:$D$1196),0),AH651)</f>
        <v>1.6705064265700265E-5</v>
      </c>
      <c r="AI650" s="271">
        <f t="shared" ca="1" si="34"/>
        <v>1.6235932085888364E-19</v>
      </c>
    </row>
    <row r="651" spans="2:35" x14ac:dyDescent="0.25">
      <c r="B651" s="103" t="s">
        <v>747</v>
      </c>
      <c r="C651" s="98" t="s">
        <v>673</v>
      </c>
      <c r="D651" s="98" t="s">
        <v>678</v>
      </c>
      <c r="E651" s="98">
        <v>82</v>
      </c>
      <c r="F651" s="98" t="str">
        <f t="shared" si="32"/>
        <v>AccFS82</v>
      </c>
      <c r="G651" s="11">
        <v>1.6280349999999999E-3</v>
      </c>
      <c r="H651" s="11">
        <v>99999</v>
      </c>
      <c r="I651" s="14">
        <v>99999</v>
      </c>
      <c r="AE651" s="7">
        <v>645</v>
      </c>
      <c r="AF651" s="23">
        <f>_xlfn.IFNA(VLOOKUP(AE651,MODEL!$D$8:$H$1196,5,FALSE),AF652-1/12)</f>
        <v>86.333333333333343</v>
      </c>
      <c r="AG651" s="97">
        <f t="shared" si="33"/>
        <v>86</v>
      </c>
      <c r="AH651" s="23" cm="1">
        <f t="array" ref="AH651">_xlfn.IFNA(INDEX(MODEL!$AT$8:$AT$1196,MATCH(AE651,MODEL!$D$8:$D$1196),0),AH652)</f>
        <v>1.5314399772333421E-5</v>
      </c>
      <c r="AI651" s="271">
        <f t="shared" ca="1" si="34"/>
        <v>1.4884321944829506E-19</v>
      </c>
    </row>
    <row r="652" spans="2:35" x14ac:dyDescent="0.25">
      <c r="B652" s="103" t="s">
        <v>747</v>
      </c>
      <c r="C652" s="98" t="s">
        <v>673</v>
      </c>
      <c r="D652" s="98" t="s">
        <v>678</v>
      </c>
      <c r="E652" s="98">
        <v>83</v>
      </c>
      <c r="F652" s="98" t="str">
        <f t="shared" si="32"/>
        <v>AccFS83</v>
      </c>
      <c r="G652" s="11">
        <v>1.6607620000000001E-3</v>
      </c>
      <c r="H652" s="11">
        <v>99999</v>
      </c>
      <c r="I652" s="14">
        <v>99999</v>
      </c>
      <c r="AE652" s="7">
        <v>646</v>
      </c>
      <c r="AF652" s="23">
        <f>_xlfn.IFNA(VLOOKUP(AE652,MODEL!$D$8:$H$1196,5,FALSE),AF653-1/12)</f>
        <v>86.416666666666671</v>
      </c>
      <c r="AG652" s="97">
        <f t="shared" si="33"/>
        <v>86</v>
      </c>
      <c r="AH652" s="23" cm="1">
        <f t="array" ref="AH652">_xlfn.IFNA(INDEX(MODEL!$AT$8:$AT$1196,MATCH(AE652,MODEL!$D$8:$D$1196),0),AH653)</f>
        <v>1.4039505425213916E-5</v>
      </c>
      <c r="AI652" s="271">
        <f t="shared" ca="1" si="34"/>
        <v>1.3645230750249922E-19</v>
      </c>
    </row>
    <row r="653" spans="2:35" x14ac:dyDescent="0.25">
      <c r="B653" s="103" t="s">
        <v>747</v>
      </c>
      <c r="C653" s="98" t="s">
        <v>673</v>
      </c>
      <c r="D653" s="98" t="s">
        <v>678</v>
      </c>
      <c r="E653" s="98">
        <v>84</v>
      </c>
      <c r="F653" s="98" t="str">
        <f t="shared" si="32"/>
        <v>AccFS84</v>
      </c>
      <c r="G653" s="11">
        <v>1.69349E-3</v>
      </c>
      <c r="H653" s="11">
        <v>99999</v>
      </c>
      <c r="I653" s="14">
        <v>99999</v>
      </c>
      <c r="AE653" s="7">
        <v>647</v>
      </c>
      <c r="AF653" s="23">
        <f>_xlfn.IFNA(VLOOKUP(AE653,MODEL!$D$8:$H$1196,5,FALSE),AF654-1/12)</f>
        <v>86.5</v>
      </c>
      <c r="AG653" s="97">
        <f t="shared" si="33"/>
        <v>86</v>
      </c>
      <c r="AH653" s="23" cm="1">
        <f t="array" ref="AH653">_xlfn.IFNA(INDEX(MODEL!$AT$8:$AT$1196,MATCH(AE653,MODEL!$D$8:$D$1196),0),AH654)</f>
        <v>1.2870743582174237E-5</v>
      </c>
      <c r="AI653" s="271">
        <f t="shared" ca="1" si="34"/>
        <v>1.2509291516114059E-19</v>
      </c>
    </row>
    <row r="654" spans="2:35" x14ac:dyDescent="0.25">
      <c r="B654" s="103" t="s">
        <v>747</v>
      </c>
      <c r="C654" s="98" t="s">
        <v>673</v>
      </c>
      <c r="D654" s="98" t="s">
        <v>678</v>
      </c>
      <c r="E654" s="98">
        <v>85</v>
      </c>
      <c r="F654" s="98" t="str">
        <f t="shared" si="32"/>
        <v>AccFS85</v>
      </c>
      <c r="G654" s="11">
        <v>1.7262169999999999E-3</v>
      </c>
      <c r="H654" s="11">
        <v>99999</v>
      </c>
      <c r="I654" s="14">
        <v>99999</v>
      </c>
      <c r="AE654" s="7">
        <v>648</v>
      </c>
      <c r="AF654" s="23">
        <f>_xlfn.IFNA(VLOOKUP(AE654,MODEL!$D$8:$H$1196,5,FALSE),AF655-1/12)</f>
        <v>86.583333333333343</v>
      </c>
      <c r="AG654" s="97">
        <f t="shared" si="33"/>
        <v>86</v>
      </c>
      <c r="AH654" s="23" cm="1">
        <f t="array" ref="AH654">_xlfn.IFNA(INDEX(MODEL!$AT$8:$AT$1196,MATCH(AE654,MODEL!$D$8:$D$1196),0),AH655)</f>
        <v>1.1799278916233991E-5</v>
      </c>
      <c r="AI654" s="271">
        <f t="shared" ca="1" si="34"/>
        <v>1.1467917039970691E-19</v>
      </c>
    </row>
    <row r="655" spans="2:35" x14ac:dyDescent="0.25">
      <c r="B655" s="103" t="s">
        <v>747</v>
      </c>
      <c r="C655" s="98" t="s">
        <v>673</v>
      </c>
      <c r="D655" s="98" t="s">
        <v>678</v>
      </c>
      <c r="E655" s="98">
        <v>86</v>
      </c>
      <c r="F655" s="98" t="str">
        <f t="shared" si="32"/>
        <v>AccFS86</v>
      </c>
      <c r="G655" s="11">
        <v>1.758943E-3</v>
      </c>
      <c r="H655" s="11">
        <v>99999</v>
      </c>
      <c r="I655" s="14">
        <v>99999</v>
      </c>
      <c r="AE655" s="7">
        <v>649</v>
      </c>
      <c r="AF655" s="23">
        <f>_xlfn.IFNA(VLOOKUP(AE655,MODEL!$D$8:$H$1196,5,FALSE),AF656-1/12)</f>
        <v>86.666666666666671</v>
      </c>
      <c r="AG655" s="97">
        <f t="shared" si="33"/>
        <v>86</v>
      </c>
      <c r="AH655" s="23" cm="1">
        <f t="array" ref="AH655">_xlfn.IFNA(INDEX(MODEL!$AT$8:$AT$1196,MATCH(AE655,MODEL!$D$8:$D$1196),0),AH656)</f>
        <v>1.0817011624402607E-5</v>
      </c>
      <c r="AI655" s="271">
        <f t="shared" ca="1" si="34"/>
        <v>1.0513234987468255E-19</v>
      </c>
    </row>
    <row r="656" spans="2:35" x14ac:dyDescent="0.25">
      <c r="B656" s="103" t="s">
        <v>747</v>
      </c>
      <c r="C656" s="98" t="s">
        <v>673</v>
      </c>
      <c r="D656" s="98" t="s">
        <v>678</v>
      </c>
      <c r="E656" s="98">
        <v>87</v>
      </c>
      <c r="F656" s="98" t="str">
        <f t="shared" si="32"/>
        <v>AccFS87</v>
      </c>
      <c r="G656" s="11">
        <v>1.7916659999999999E-3</v>
      </c>
      <c r="H656" s="11">
        <v>99999</v>
      </c>
      <c r="I656" s="14">
        <v>99999</v>
      </c>
      <c r="AE656" s="7">
        <v>650</v>
      </c>
      <c r="AF656" s="23">
        <f>_xlfn.IFNA(VLOOKUP(AE656,MODEL!$D$8:$H$1196,5,FALSE),AF657-1/12)</f>
        <v>86.75</v>
      </c>
      <c r="AG656" s="97">
        <f t="shared" si="33"/>
        <v>86</v>
      </c>
      <c r="AH656" s="23" cm="1">
        <f t="array" ref="AH656">_xlfn.IFNA(INDEX(MODEL!$AT$8:$AT$1196,MATCH(AE656,MODEL!$D$8:$D$1196),0),AH657)</f>
        <v>9.9165161967208451E-6</v>
      </c>
      <c r="AI656" s="271">
        <f t="shared" ca="1" si="34"/>
        <v>9.6380283809595065E-20</v>
      </c>
    </row>
    <row r="657" spans="2:35" x14ac:dyDescent="0.25">
      <c r="B657" s="103" t="s">
        <v>747</v>
      </c>
      <c r="C657" s="98" t="s">
        <v>673</v>
      </c>
      <c r="D657" s="98" t="s">
        <v>678</v>
      </c>
      <c r="E657" s="98">
        <v>88</v>
      </c>
      <c r="F657" s="98" t="str">
        <f t="shared" si="32"/>
        <v>AccFS88</v>
      </c>
      <c r="G657" s="11">
        <v>1.8243759999999999E-3</v>
      </c>
      <c r="H657" s="11">
        <v>99999</v>
      </c>
      <c r="I657" s="14">
        <v>99999</v>
      </c>
      <c r="AE657" s="7">
        <v>651</v>
      </c>
      <c r="AF657" s="23">
        <f>_xlfn.IFNA(VLOOKUP(AE657,MODEL!$D$8:$H$1196,5,FALSE),AF658-1/12)</f>
        <v>86.833333333333343</v>
      </c>
      <c r="AG657" s="97">
        <f t="shared" si="33"/>
        <v>86</v>
      </c>
      <c r="AH657" s="23" cm="1">
        <f t="array" ref="AH657">_xlfn.IFNA(INDEX(MODEL!$AT$8:$AT$1196,MATCH(AE657,MODEL!$D$8:$D$1196),0),AH658)</f>
        <v>9.0909852826619051E-6</v>
      </c>
      <c r="AI657" s="271">
        <f t="shared" ca="1" si="34"/>
        <v>8.8356810423154647E-20</v>
      </c>
    </row>
    <row r="658" spans="2:35" x14ac:dyDescent="0.25">
      <c r="B658" s="103" t="s">
        <v>747</v>
      </c>
      <c r="C658" s="98" t="s">
        <v>673</v>
      </c>
      <c r="D658" s="98" t="s">
        <v>678</v>
      </c>
      <c r="E658" s="98">
        <v>89</v>
      </c>
      <c r="F658" s="98" t="str">
        <f t="shared" si="32"/>
        <v>AccFS89</v>
      </c>
      <c r="G658" s="11">
        <v>1.8570450000000001E-3</v>
      </c>
      <c r="H658" s="11">
        <v>99999</v>
      </c>
      <c r="I658" s="14">
        <v>99999</v>
      </c>
      <c r="AE658" s="7">
        <v>652</v>
      </c>
      <c r="AF658" s="23">
        <f>_xlfn.IFNA(VLOOKUP(AE658,MODEL!$D$8:$H$1196,5,FALSE),AF659-1/12)</f>
        <v>86.916666666666671</v>
      </c>
      <c r="AG658" s="97">
        <f t="shared" si="33"/>
        <v>86</v>
      </c>
      <c r="AH658" s="23" cm="1">
        <f t="array" ref="AH658">_xlfn.IFNA(INDEX(MODEL!$AT$8:$AT$1196,MATCH(AE658,MODEL!$D$8:$D$1196),0),AH659)</f>
        <v>8.3341782305467748E-6</v>
      </c>
      <c r="AI658" s="271">
        <f t="shared" ca="1" si="34"/>
        <v>8.1001275775202454E-20</v>
      </c>
    </row>
    <row r="659" spans="2:35" x14ac:dyDescent="0.25">
      <c r="B659" s="103" t="s">
        <v>747</v>
      </c>
      <c r="C659" s="98" t="s">
        <v>673</v>
      </c>
      <c r="D659" s="98" t="s">
        <v>678</v>
      </c>
      <c r="E659" s="98">
        <v>90</v>
      </c>
      <c r="F659" s="98" t="str">
        <f t="shared" si="32"/>
        <v>AccFS90</v>
      </c>
      <c r="G659" s="11">
        <v>1.889604E-3</v>
      </c>
      <c r="H659" s="11">
        <v>99999</v>
      </c>
      <c r="I659" s="14">
        <v>99999</v>
      </c>
      <c r="AE659" s="7">
        <v>653</v>
      </c>
      <c r="AF659" s="23">
        <f>_xlfn.IFNA(VLOOKUP(AE659,MODEL!$D$8:$H$1196,5,FALSE),AF660-1/12)</f>
        <v>87</v>
      </c>
      <c r="AG659" s="97">
        <f t="shared" si="33"/>
        <v>87</v>
      </c>
      <c r="AH659" s="23" cm="1">
        <f t="array" ref="AH659">_xlfn.IFNA(INDEX(MODEL!$AT$8:$AT$1196,MATCH(AE659,MODEL!$D$8:$D$1196),0),AH660)</f>
        <v>7.4399158311965905E-6</v>
      </c>
      <c r="AI659" s="271">
        <f t="shared" ca="1" si="34"/>
        <v>7.2309789557681739E-20</v>
      </c>
    </row>
    <row r="660" spans="2:35" x14ac:dyDescent="0.25">
      <c r="B660" s="103" t="s">
        <v>747</v>
      </c>
      <c r="C660" s="98" t="s">
        <v>673</v>
      </c>
      <c r="D660" s="98" t="s">
        <v>678</v>
      </c>
      <c r="E660" s="98">
        <v>91</v>
      </c>
      <c r="F660" s="98" t="str">
        <f t="shared" si="32"/>
        <v>AccFS91</v>
      </c>
      <c r="G660" s="11">
        <v>1.9218950000000001E-3</v>
      </c>
      <c r="H660" s="11">
        <v>99999</v>
      </c>
      <c r="I660" s="14">
        <v>99999</v>
      </c>
      <c r="AE660" s="7">
        <v>654</v>
      </c>
      <c r="AF660" s="23">
        <f>_xlfn.IFNA(VLOOKUP(AE660,MODEL!$D$8:$H$1196,5,FALSE),AF661-1/12)</f>
        <v>87.083333333333343</v>
      </c>
      <c r="AG660" s="97">
        <f t="shared" si="33"/>
        <v>87</v>
      </c>
      <c r="AH660" s="23" cm="1">
        <f t="array" ref="AH660">_xlfn.IFNA(INDEX(MODEL!$AT$8:$AT$1196,MATCH(AE660,MODEL!$D$8:$D$1196),0),AH661)</f>
        <v>6.6416083318700747E-6</v>
      </c>
      <c r="AI660" s="271">
        <f t="shared" ca="1" si="34"/>
        <v>6.4550905104101117E-20</v>
      </c>
    </row>
    <row r="661" spans="2:35" x14ac:dyDescent="0.25">
      <c r="B661" s="103" t="s">
        <v>747</v>
      </c>
      <c r="C661" s="98" t="s">
        <v>673</v>
      </c>
      <c r="D661" s="98" t="s">
        <v>678</v>
      </c>
      <c r="E661" s="98">
        <v>92</v>
      </c>
      <c r="F661" s="98" t="str">
        <f t="shared" si="32"/>
        <v>AccFS92</v>
      </c>
      <c r="G661" s="11">
        <v>1.9536190000000002E-3</v>
      </c>
      <c r="H661" s="11">
        <v>99999</v>
      </c>
      <c r="I661" s="14">
        <v>99999</v>
      </c>
      <c r="AE661" s="7">
        <v>655</v>
      </c>
      <c r="AF661" s="23">
        <f>_xlfn.IFNA(VLOOKUP(AE661,MODEL!$D$8:$H$1196,5,FALSE),AF662-1/12)</f>
        <v>87.166666666666671</v>
      </c>
      <c r="AG661" s="97">
        <f t="shared" si="33"/>
        <v>87</v>
      </c>
      <c r="AH661" s="23" cm="1">
        <f t="array" ref="AH661">_xlfn.IFNA(INDEX(MODEL!$AT$8:$AT$1196,MATCH(AE661,MODEL!$D$8:$D$1196),0),AH662)</f>
        <v>5.9289597133616307E-6</v>
      </c>
      <c r="AI661" s="271">
        <f t="shared" ca="1" si="34"/>
        <v>5.7624553677269156E-20</v>
      </c>
    </row>
    <row r="662" spans="2:35" x14ac:dyDescent="0.25">
      <c r="B662" s="103" t="s">
        <v>747</v>
      </c>
      <c r="C662" s="98" t="s">
        <v>673</v>
      </c>
      <c r="D662" s="98" t="s">
        <v>678</v>
      </c>
      <c r="E662" s="98">
        <v>93</v>
      </c>
      <c r="F662" s="98" t="str">
        <f t="shared" si="32"/>
        <v>AccFS93</v>
      </c>
      <c r="G662" s="11">
        <v>1.9842990000000001E-3</v>
      </c>
      <c r="H662" s="11">
        <v>99999</v>
      </c>
      <c r="I662" s="14">
        <v>99999</v>
      </c>
      <c r="AE662" s="7">
        <v>656</v>
      </c>
      <c r="AF662" s="23">
        <f>_xlfn.IFNA(VLOOKUP(AE662,MODEL!$D$8:$H$1196,5,FALSE),AF663-1/12)</f>
        <v>87.25</v>
      </c>
      <c r="AG662" s="97">
        <f t="shared" si="33"/>
        <v>87</v>
      </c>
      <c r="AH662" s="23" cm="1">
        <f t="array" ref="AH662">_xlfn.IFNA(INDEX(MODEL!$AT$8:$AT$1196,MATCH(AE662,MODEL!$D$8:$D$1196),0),AH663)</f>
        <v>5.2927787255963258E-6</v>
      </c>
      <c r="AI662" s="271">
        <f t="shared" ca="1" si="34"/>
        <v>5.1441403976433278E-20</v>
      </c>
    </row>
    <row r="663" spans="2:35" x14ac:dyDescent="0.25">
      <c r="B663" s="103" t="s">
        <v>747</v>
      </c>
      <c r="C663" s="98" t="s">
        <v>673</v>
      </c>
      <c r="D663" s="98" t="s">
        <v>678</v>
      </c>
      <c r="E663" s="98">
        <v>94</v>
      </c>
      <c r="F663" s="98" t="str">
        <f t="shared" si="32"/>
        <v>AccFS94</v>
      </c>
      <c r="G663" s="11">
        <v>2.013304E-3</v>
      </c>
      <c r="H663" s="11">
        <v>99999</v>
      </c>
      <c r="I663" s="14">
        <v>99999</v>
      </c>
      <c r="AE663" s="7">
        <v>657</v>
      </c>
      <c r="AF663" s="23">
        <f>_xlfn.IFNA(VLOOKUP(AE663,MODEL!$D$8:$H$1196,5,FALSE),AF664-1/12)</f>
        <v>87.333333333333343</v>
      </c>
      <c r="AG663" s="97">
        <f t="shared" si="33"/>
        <v>87</v>
      </c>
      <c r="AH663" s="23" cm="1">
        <f t="array" ref="AH663">_xlfn.IFNA(INDEX(MODEL!$AT$8:$AT$1196,MATCH(AE663,MODEL!$D$8:$D$1196),0),AH664)</f>
        <v>4.7248603452294044E-6</v>
      </c>
      <c r="AI663" s="271">
        <f t="shared" ca="1" si="34"/>
        <v>4.5921710003811186E-20</v>
      </c>
    </row>
    <row r="664" spans="2:35" x14ac:dyDescent="0.25">
      <c r="B664" s="103" t="s">
        <v>747</v>
      </c>
      <c r="C664" s="98" t="s">
        <v>673</v>
      </c>
      <c r="D664" s="98" t="s">
        <v>678</v>
      </c>
      <c r="E664" s="98">
        <v>95</v>
      </c>
      <c r="F664" s="98" t="str">
        <f t="shared" si="32"/>
        <v>AccFS95</v>
      </c>
      <c r="G664" s="11">
        <v>2.0399569999999998E-3</v>
      </c>
      <c r="H664" s="11">
        <v>99999</v>
      </c>
      <c r="I664" s="14">
        <v>99999</v>
      </c>
      <c r="AE664" s="7">
        <v>658</v>
      </c>
      <c r="AF664" s="23">
        <f>_xlfn.IFNA(VLOOKUP(AE664,MODEL!$D$8:$H$1196,5,FALSE),AF665-1/12)</f>
        <v>87.416666666666671</v>
      </c>
      <c r="AG664" s="97">
        <f t="shared" si="33"/>
        <v>87</v>
      </c>
      <c r="AH664" s="23" cm="1">
        <f t="array" ref="AH664">_xlfn.IFNA(INDEX(MODEL!$AT$8:$AT$1196,MATCH(AE664,MODEL!$D$8:$D$1196),0),AH665)</f>
        <v>4.2178799529175662E-6</v>
      </c>
      <c r="AI664" s="271">
        <f t="shared" ca="1" si="34"/>
        <v>4.0994282555745041E-20</v>
      </c>
    </row>
    <row r="665" spans="2:35" x14ac:dyDescent="0.25">
      <c r="B665" s="103" t="s">
        <v>747</v>
      </c>
      <c r="C665" s="98" t="s">
        <v>673</v>
      </c>
      <c r="D665" s="98" t="s">
        <v>678</v>
      </c>
      <c r="E665" s="98">
        <v>96</v>
      </c>
      <c r="F665" s="98" t="str">
        <f t="shared" si="32"/>
        <v>AccFS96</v>
      </c>
      <c r="G665" s="11">
        <v>2.0637049999999999E-3</v>
      </c>
      <c r="H665" s="11">
        <v>99999</v>
      </c>
      <c r="I665" s="14">
        <v>99999</v>
      </c>
      <c r="AE665" s="7">
        <v>659</v>
      </c>
      <c r="AF665" s="23">
        <f>_xlfn.IFNA(VLOOKUP(AE665,MODEL!$D$8:$H$1196,5,FALSE),AF666-1/12)</f>
        <v>87.5</v>
      </c>
      <c r="AG665" s="97">
        <f t="shared" si="33"/>
        <v>87</v>
      </c>
      <c r="AH665" s="23" cm="1">
        <f t="array" ref="AH665">_xlfn.IFNA(INDEX(MODEL!$AT$8:$AT$1196,MATCH(AE665,MODEL!$D$8:$D$1196),0),AH666)</f>
        <v>3.7652988654334744E-6</v>
      </c>
      <c r="AI665" s="271">
        <f t="shared" ca="1" si="34"/>
        <v>3.6595571073481138E-20</v>
      </c>
    </row>
    <row r="666" spans="2:35" x14ac:dyDescent="0.25">
      <c r="B666" s="103" t="s">
        <v>747</v>
      </c>
      <c r="C666" s="98" t="s">
        <v>673</v>
      </c>
      <c r="D666" s="98" t="s">
        <v>678</v>
      </c>
      <c r="E666" s="98">
        <v>97</v>
      </c>
      <c r="F666" s="98" t="str">
        <f t="shared" si="32"/>
        <v>AccFS97</v>
      </c>
      <c r="G666" s="11">
        <v>2.0842450000000002E-3</v>
      </c>
      <c r="H666" s="11">
        <v>99999</v>
      </c>
      <c r="I666" s="14">
        <v>99999</v>
      </c>
      <c r="AE666" s="7">
        <v>660</v>
      </c>
      <c r="AF666" s="23">
        <f>_xlfn.IFNA(VLOOKUP(AE666,MODEL!$D$8:$H$1196,5,FALSE),AF667-1/12)</f>
        <v>87.583333333333343</v>
      </c>
      <c r="AG666" s="97">
        <f t="shared" si="33"/>
        <v>87</v>
      </c>
      <c r="AH666" s="23" cm="1">
        <f t="array" ref="AH666">_xlfn.IFNA(INDEX(MODEL!$AT$8:$AT$1196,MATCH(AE666,MODEL!$D$8:$D$1196),0),AH667)</f>
        <v>3.361280004241906E-6</v>
      </c>
      <c r="AI666" s="271">
        <f t="shared" ca="1" si="34"/>
        <v>3.266884401192003E-20</v>
      </c>
    </row>
    <row r="667" spans="2:35" x14ac:dyDescent="0.25">
      <c r="B667" s="103" t="s">
        <v>747</v>
      </c>
      <c r="C667" s="98" t="s">
        <v>673</v>
      </c>
      <c r="D667" s="98" t="s">
        <v>678</v>
      </c>
      <c r="E667" s="98">
        <v>98</v>
      </c>
      <c r="F667" s="98" t="str">
        <f t="shared" si="32"/>
        <v>AccFS98</v>
      </c>
      <c r="G667" s="11">
        <v>2.1015669999999999E-3</v>
      </c>
      <c r="H667" s="11">
        <v>99999</v>
      </c>
      <c r="I667" s="14">
        <v>99999</v>
      </c>
      <c r="AE667" s="7">
        <v>661</v>
      </c>
      <c r="AF667" s="23">
        <f>_xlfn.IFNA(VLOOKUP(AE667,MODEL!$D$8:$H$1196,5,FALSE),AF668-1/12)</f>
        <v>87.666666666666671</v>
      </c>
      <c r="AG667" s="97">
        <f t="shared" si="33"/>
        <v>87</v>
      </c>
      <c r="AH667" s="23" cm="1">
        <f t="array" ref="AH667">_xlfn.IFNA(INDEX(MODEL!$AT$8:$AT$1196,MATCH(AE667,MODEL!$D$8:$D$1196),0),AH668)</f>
        <v>3.0006126128890387E-6</v>
      </c>
      <c r="AI667" s="271">
        <f t="shared" ca="1" si="34"/>
        <v>2.9163457155298914E-20</v>
      </c>
    </row>
    <row r="668" spans="2:35" x14ac:dyDescent="0.25">
      <c r="B668" s="103" t="s">
        <v>747</v>
      </c>
      <c r="C668" s="98" t="s">
        <v>673</v>
      </c>
      <c r="D668" s="98" t="s">
        <v>678</v>
      </c>
      <c r="E668" s="98">
        <v>99</v>
      </c>
      <c r="F668" s="98" t="str">
        <f t="shared" si="32"/>
        <v>AccFS99</v>
      </c>
      <c r="G668" s="11">
        <v>2.1159009999999999E-3</v>
      </c>
      <c r="H668" s="11">
        <v>99999</v>
      </c>
      <c r="I668" s="14">
        <v>99999</v>
      </c>
      <c r="AE668" s="7">
        <v>662</v>
      </c>
      <c r="AF668" s="23">
        <f>_xlfn.IFNA(VLOOKUP(AE668,MODEL!$D$8:$H$1196,5,FALSE),AF669-1/12)</f>
        <v>87.75</v>
      </c>
      <c r="AG668" s="97">
        <f t="shared" si="33"/>
        <v>87</v>
      </c>
      <c r="AH668" s="23" cm="1">
        <f t="array" ref="AH668">_xlfn.IFNA(INDEX(MODEL!$AT$8:$AT$1196,MATCH(AE668,MODEL!$D$8:$D$1196),0),AH669)</f>
        <v>2.6786450522617048E-6</v>
      </c>
      <c r="AI668" s="271">
        <f t="shared" ca="1" si="34"/>
        <v>2.6034200443046807E-20</v>
      </c>
    </row>
    <row r="669" spans="2:35" ht="15.75" thickBot="1" x14ac:dyDescent="0.3">
      <c r="B669" s="104" t="s">
        <v>747</v>
      </c>
      <c r="C669" s="99" t="s">
        <v>673</v>
      </c>
      <c r="D669" s="99" t="s">
        <v>678</v>
      </c>
      <c r="E669" s="99">
        <v>100</v>
      </c>
      <c r="F669" s="99" t="str">
        <f t="shared" si="32"/>
        <v>AccFS100</v>
      </c>
      <c r="G669" s="13">
        <v>2.130332E-3</v>
      </c>
      <c r="H669" s="13">
        <v>99999</v>
      </c>
      <c r="I669" s="15">
        <v>99999</v>
      </c>
      <c r="AE669" s="7">
        <v>663</v>
      </c>
      <c r="AF669" s="23">
        <f>_xlfn.IFNA(VLOOKUP(AE669,MODEL!$D$8:$H$1196,5,FALSE),AF670-1/12)</f>
        <v>87.833333333333343</v>
      </c>
      <c r="AG669" s="97">
        <f t="shared" si="33"/>
        <v>87</v>
      </c>
      <c r="AH669" s="23" cm="1">
        <f t="array" ref="AH669">_xlfn.IFNA(INDEX(MODEL!$AT$8:$AT$1196,MATCH(AE669,MODEL!$D$8:$D$1196),0),AH670)</f>
        <v>2.39122480695626E-6</v>
      </c>
      <c r="AI669" s="271">
        <f t="shared" ca="1" si="34"/>
        <v>2.3240714881623282E-20</v>
      </c>
    </row>
    <row r="670" spans="2:35" x14ac:dyDescent="0.25">
      <c r="AE670" s="7">
        <v>664</v>
      </c>
      <c r="AF670" s="23">
        <f>_xlfn.IFNA(VLOOKUP(AE670,MODEL!$D$8:$H$1196,5,FALSE),AF671-1/12)</f>
        <v>87.916666666666671</v>
      </c>
      <c r="AG670" s="97">
        <f t="shared" si="33"/>
        <v>87</v>
      </c>
      <c r="AH670" s="23" cm="1">
        <f t="array" ref="AH670">_xlfn.IFNA(INDEX(MODEL!$AT$8:$AT$1196,MATCH(AE670,MODEL!$D$8:$D$1196),0),AH671)</f>
        <v>2.1346449290006028E-6</v>
      </c>
      <c r="AI670" s="271">
        <f t="shared" ca="1" si="34"/>
        <v>2.0746972022071973E-20</v>
      </c>
    </row>
    <row r="671" spans="2:35" x14ac:dyDescent="0.25">
      <c r="AE671" s="7">
        <v>665</v>
      </c>
      <c r="AF671" s="23">
        <f>_xlfn.IFNA(VLOOKUP(AE671,MODEL!$D$8:$H$1196,5,FALSE),AF672-1/12)</f>
        <v>88</v>
      </c>
      <c r="AG671" s="97">
        <f t="shared" si="33"/>
        <v>88</v>
      </c>
      <c r="AH671" s="23" cm="1">
        <f t="array" ref="AH671">_xlfn.IFNA(INDEX(MODEL!$AT$8:$AT$1196,MATCH(AE671,MODEL!$D$8:$D$1196),0),AH672)</f>
        <v>1.8157674732304752E-6</v>
      </c>
      <c r="AI671" s="271">
        <f t="shared" ca="1" si="34"/>
        <v>1.7647748557104579E-20</v>
      </c>
    </row>
    <row r="672" spans="2:35" x14ac:dyDescent="0.25">
      <c r="AE672" s="7">
        <v>666</v>
      </c>
      <c r="AF672" s="23">
        <f>_xlfn.IFNA(VLOOKUP(AE672,MODEL!$D$8:$H$1196,5,FALSE),AF673-1/12)</f>
        <v>88.083333333333343</v>
      </c>
      <c r="AG672" s="97">
        <f t="shared" si="33"/>
        <v>88</v>
      </c>
      <c r="AH672" s="23" cm="1">
        <f t="array" ref="AH672">_xlfn.IFNA(INDEX(MODEL!$AT$8:$AT$1196,MATCH(AE672,MODEL!$D$8:$D$1196),0),AH673)</f>
        <v>1.5445245586512499E-6</v>
      </c>
      <c r="AI672" s="271">
        <f t="shared" ca="1" si="34"/>
        <v>1.5011493185774455E-20</v>
      </c>
    </row>
    <row r="673" spans="31:35" x14ac:dyDescent="0.25">
      <c r="AE673" s="7">
        <v>667</v>
      </c>
      <c r="AF673" s="23">
        <f>_xlfn.IFNA(VLOOKUP(AE673,MODEL!$D$8:$H$1196,5,FALSE),AF674-1/12)</f>
        <v>88.166666666666671</v>
      </c>
      <c r="AG673" s="97">
        <f t="shared" si="33"/>
        <v>88</v>
      </c>
      <c r="AH673" s="23" cm="1">
        <f t="array" ref="AH673">_xlfn.IFNA(INDEX(MODEL!$AT$8:$AT$1196,MATCH(AE673,MODEL!$D$8:$D$1196),0),AH674)</f>
        <v>1.3138004438600493E-6</v>
      </c>
      <c r="AI673" s="271">
        <f t="shared" ca="1" si="34"/>
        <v>1.2769046824153342E-20</v>
      </c>
    </row>
    <row r="674" spans="31:35" x14ac:dyDescent="0.25">
      <c r="AE674" s="7">
        <v>668</v>
      </c>
      <c r="AF674" s="23">
        <f>_xlfn.IFNA(VLOOKUP(AE674,MODEL!$D$8:$H$1196,5,FALSE),AF675-1/12)</f>
        <v>88.25</v>
      </c>
      <c r="AG674" s="97">
        <f t="shared" si="33"/>
        <v>88</v>
      </c>
      <c r="AH674" s="23" cm="1">
        <f t="array" ref="AH674">_xlfn.IFNA(INDEX(MODEL!$AT$8:$AT$1196,MATCH(AE674,MODEL!$D$8:$D$1196),0),AH675)</f>
        <v>1.1175423508928521E-6</v>
      </c>
      <c r="AI674" s="271">
        <f t="shared" ca="1" si="34"/>
        <v>1.0861581508222812E-20</v>
      </c>
    </row>
    <row r="675" spans="31:35" x14ac:dyDescent="0.25">
      <c r="AE675" s="7">
        <v>669</v>
      </c>
      <c r="AF675" s="23">
        <f>_xlfn.IFNA(VLOOKUP(AE675,MODEL!$D$8:$H$1196,5,FALSE),AF676-1/12)</f>
        <v>88.333333333333343</v>
      </c>
      <c r="AG675" s="97">
        <f t="shared" si="33"/>
        <v>88</v>
      </c>
      <c r="AH675" s="23" cm="1">
        <f t="array" ref="AH675">_xlfn.IFNA(INDEX(MODEL!$AT$8:$AT$1196,MATCH(AE675,MODEL!$D$8:$D$1196),0),AH676)</f>
        <v>9.5060167765642787E-7</v>
      </c>
      <c r="AI675" s="271">
        <f t="shared" ca="1" si="34"/>
        <v>9.239057110873273E-21</v>
      </c>
    </row>
    <row r="676" spans="31:35" x14ac:dyDescent="0.25">
      <c r="AE676" s="7">
        <v>670</v>
      </c>
      <c r="AF676" s="23">
        <f>_xlfn.IFNA(VLOOKUP(AE676,MODEL!$D$8:$H$1196,5,FALSE),AF677-1/12)</f>
        <v>88.416666666666671</v>
      </c>
      <c r="AG676" s="97">
        <f t="shared" si="33"/>
        <v>88</v>
      </c>
      <c r="AH676" s="23" cm="1">
        <f t="array" ref="AH676">_xlfn.IFNA(INDEX(MODEL!$AT$8:$AT$1196,MATCH(AE676,MODEL!$D$8:$D$1196),0),AH677)</f>
        <v>8.0859893035933341E-7</v>
      </c>
      <c r="AI676" s="271">
        <f t="shared" ca="1" si="34"/>
        <v>7.858908597551438E-21</v>
      </c>
    </row>
    <row r="677" spans="31:35" x14ac:dyDescent="0.25">
      <c r="AE677" s="7">
        <v>671</v>
      </c>
      <c r="AF677" s="23">
        <f>_xlfn.IFNA(VLOOKUP(AE677,MODEL!$D$8:$H$1196,5,FALSE),AF678-1/12)</f>
        <v>88.5</v>
      </c>
      <c r="AG677" s="97">
        <f t="shared" si="33"/>
        <v>88</v>
      </c>
      <c r="AH677" s="23" cm="1">
        <f t="array" ref="AH677">_xlfn.IFNA(INDEX(MODEL!$AT$8:$AT$1196,MATCH(AE677,MODEL!$D$8:$D$1196),0),AH678)</f>
        <v>6.8780883260188199E-7</v>
      </c>
      <c r="AI677" s="271">
        <f t="shared" ca="1" si="34"/>
        <v>6.6849293822397585E-21</v>
      </c>
    </row>
    <row r="678" spans="31:35" x14ac:dyDescent="0.25">
      <c r="AE678" s="7">
        <v>672</v>
      </c>
      <c r="AF678" s="23">
        <f>_xlfn.IFNA(VLOOKUP(AE678,MODEL!$D$8:$H$1196,5,FALSE),AF679-1/12)</f>
        <v>88.583333333333343</v>
      </c>
      <c r="AG678" s="97">
        <f t="shared" si="33"/>
        <v>88</v>
      </c>
      <c r="AH678" s="23" cm="1">
        <f t="array" ref="AH678">_xlfn.IFNA(INDEX(MODEL!$AT$8:$AT$1196,MATCH(AE678,MODEL!$D$8:$D$1196),0),AH679)</f>
        <v>5.8506259709610443E-7</v>
      </c>
      <c r="AI678" s="271">
        <f t="shared" ca="1" si="34"/>
        <v>5.6863214899147381E-21</v>
      </c>
    </row>
    <row r="679" spans="31:35" x14ac:dyDescent="0.25">
      <c r="AE679" s="7">
        <v>673</v>
      </c>
      <c r="AF679" s="23">
        <f>_xlfn.IFNA(VLOOKUP(AE679,MODEL!$D$8:$H$1196,5,FALSE),AF680-1/12)</f>
        <v>88.666666666666671</v>
      </c>
      <c r="AG679" s="97">
        <f t="shared" si="33"/>
        <v>88</v>
      </c>
      <c r="AH679" s="23" cm="1">
        <f t="array" ref="AH679">_xlfn.IFNA(INDEX(MODEL!$AT$8:$AT$1196,MATCH(AE679,MODEL!$D$8:$D$1196),0),AH680)</f>
        <v>4.976647962282973E-7</v>
      </c>
      <c r="AI679" s="271">
        <f t="shared" ca="1" si="34"/>
        <v>4.8368876076044209E-21</v>
      </c>
    </row>
    <row r="680" spans="31:35" x14ac:dyDescent="0.25">
      <c r="AE680" s="7">
        <v>674</v>
      </c>
      <c r="AF680" s="23">
        <f>_xlfn.IFNA(VLOOKUP(AE680,MODEL!$D$8:$H$1196,5,FALSE),AF681-1/12)</f>
        <v>88.75</v>
      </c>
      <c r="AG680" s="97">
        <f t="shared" si="33"/>
        <v>88</v>
      </c>
      <c r="AH680" s="23" cm="1">
        <f t="array" ref="AH680">_xlfn.IFNA(INDEX(MODEL!$AT$8:$AT$1196,MATCH(AE680,MODEL!$D$8:$D$1196),0),AH681)</f>
        <v>4.2332265066035232E-7</v>
      </c>
      <c r="AI680" s="271">
        <f t="shared" ca="1" si="34"/>
        <v>4.1143438284471704E-21</v>
      </c>
    </row>
    <row r="681" spans="31:35" x14ac:dyDescent="0.25">
      <c r="AE681" s="7">
        <v>675</v>
      </c>
      <c r="AF681" s="23">
        <f>_xlfn.IFNA(VLOOKUP(AE681,MODEL!$D$8:$H$1196,5,FALSE),AF682-1/12)</f>
        <v>88.833333333333343</v>
      </c>
      <c r="AG681" s="97">
        <f t="shared" si="33"/>
        <v>88</v>
      </c>
      <c r="AH681" s="23" cm="1">
        <f t="array" ref="AH681">_xlfn.IFNA(INDEX(MODEL!$AT$8:$AT$1196,MATCH(AE681,MODEL!$D$8:$D$1196),0),AH682)</f>
        <v>3.6008588093882376E-7</v>
      </c>
      <c r="AI681" s="271">
        <f t="shared" ca="1" si="34"/>
        <v>3.4997350593939487E-21</v>
      </c>
    </row>
    <row r="682" spans="31:35" x14ac:dyDescent="0.25">
      <c r="AE682" s="7">
        <v>676</v>
      </c>
      <c r="AF682" s="23">
        <f>_xlfn.IFNA(VLOOKUP(AE682,MODEL!$D$8:$H$1196,5,FALSE),AF683-1/12)</f>
        <v>88.916666666666671</v>
      </c>
      <c r="AG682" s="97">
        <f t="shared" si="33"/>
        <v>88</v>
      </c>
      <c r="AH682" s="23" cm="1">
        <f t="array" ref="AH682">_xlfn.IFNA(INDEX(MODEL!$AT$8:$AT$1196,MATCH(AE682,MODEL!$D$8:$D$1196),0),AH683)</f>
        <v>3.0629554418887301E-7</v>
      </c>
      <c r="AI682" s="271">
        <f t="shared" ca="1" si="34"/>
        <v>2.9769377564572301E-21</v>
      </c>
    </row>
    <row r="683" spans="31:35" x14ac:dyDescent="0.25">
      <c r="AE683" s="7">
        <v>677</v>
      </c>
      <c r="AF683" s="23">
        <f>_xlfn.IFNA(VLOOKUP(AE683,MODEL!$D$8:$H$1196,5,FALSE),AF684-1/12)</f>
        <v>89</v>
      </c>
      <c r="AG683" s="97">
        <f t="shared" si="33"/>
        <v>89</v>
      </c>
      <c r="AH683" s="23" cm="1">
        <f t="array" ref="AH683">_xlfn.IFNA(INDEX(MODEL!$AT$8:$AT$1196,MATCH(AE683,MODEL!$D$8:$D$1196),0),AH684)</f>
        <v>2.2038106617349508E-7</v>
      </c>
      <c r="AI683" s="271">
        <f t="shared" ca="1" si="34"/>
        <v>2.1419205376870449E-21</v>
      </c>
    </row>
    <row r="684" spans="31:35" x14ac:dyDescent="0.25">
      <c r="AE684" s="7">
        <v>678</v>
      </c>
      <c r="AF684" s="23">
        <f>_xlfn.IFNA(VLOOKUP(AE684,MODEL!$D$8:$H$1196,5,FALSE),AF685-1/12)</f>
        <v>89.083333333333343</v>
      </c>
      <c r="AG684" s="97">
        <f t="shared" si="33"/>
        <v>89</v>
      </c>
      <c r="AH684" s="23" cm="1">
        <f t="array" ref="AH684">_xlfn.IFNA(INDEX(MODEL!$AT$8:$AT$1196,MATCH(AE684,MODEL!$D$8:$D$1196),0),AH685)</f>
        <v>1.5856520034068052E-7</v>
      </c>
      <c r="AI684" s="271">
        <f t="shared" ca="1" si="34"/>
        <v>1.5411217717986142E-21</v>
      </c>
    </row>
    <row r="685" spans="31:35" x14ac:dyDescent="0.25">
      <c r="AE685" s="7">
        <v>679</v>
      </c>
      <c r="AF685" s="23">
        <f>_xlfn.IFNA(VLOOKUP(AE685,MODEL!$D$8:$H$1196,5,FALSE),AF686-1/12)</f>
        <v>89.166666666666671</v>
      </c>
      <c r="AG685" s="97">
        <f t="shared" si="33"/>
        <v>89</v>
      </c>
      <c r="AH685" s="23" cm="1">
        <f t="array" ref="AH685">_xlfn.IFNA(INDEX(MODEL!$AT$8:$AT$1196,MATCH(AE685,MODEL!$D$8:$D$1196),0),AH686)</f>
        <v>1.1408839786302864E-7</v>
      </c>
      <c r="AI685" s="271">
        <f t="shared" ca="1" si="34"/>
        <v>1.1088442702344164E-21</v>
      </c>
    </row>
    <row r="686" spans="31:35" x14ac:dyDescent="0.25">
      <c r="AE686" s="7">
        <v>680</v>
      </c>
      <c r="AF686" s="23">
        <f>_xlfn.IFNA(VLOOKUP(AE686,MODEL!$D$8:$H$1196,5,FALSE),AF687-1/12)</f>
        <v>89.25</v>
      </c>
      <c r="AG686" s="97">
        <f t="shared" si="33"/>
        <v>89</v>
      </c>
      <c r="AH686" s="23" cm="1">
        <f t="array" ref="AH686">_xlfn.IFNA(INDEX(MODEL!$AT$8:$AT$1196,MATCH(AE686,MODEL!$D$8:$D$1196),0),AH687)</f>
        <v>8.2087131974652898E-8</v>
      </c>
      <c r="AI686" s="271">
        <f t="shared" ca="1" si="34"/>
        <v>7.9781860079539827E-22</v>
      </c>
    </row>
    <row r="687" spans="31:35" x14ac:dyDescent="0.25">
      <c r="AE687" s="7">
        <v>681</v>
      </c>
      <c r="AF687" s="23">
        <f>_xlfn.IFNA(VLOOKUP(AE687,MODEL!$D$8:$H$1196,5,FALSE),AF688-1/12)</f>
        <v>89.333333333333343</v>
      </c>
      <c r="AG687" s="97">
        <f t="shared" si="33"/>
        <v>89</v>
      </c>
      <c r="AH687" s="23" cm="1">
        <f t="array" ref="AH687">_xlfn.IFNA(INDEX(MODEL!$AT$8:$AT$1196,MATCH(AE687,MODEL!$D$8:$D$1196),0),AH688)</f>
        <v>5.9062072586152847E-8</v>
      </c>
      <c r="AI687" s="271">
        <f t="shared" ca="1" si="34"/>
        <v>5.7403418754246178E-22</v>
      </c>
    </row>
    <row r="688" spans="31:35" x14ac:dyDescent="0.25">
      <c r="AE688" s="7">
        <v>682</v>
      </c>
      <c r="AF688" s="23">
        <f>_xlfn.IFNA(VLOOKUP(AE688,MODEL!$D$8:$H$1196,5,FALSE),AF689-1/12)</f>
        <v>89.416666666666671</v>
      </c>
      <c r="AG688" s="97">
        <f t="shared" si="33"/>
        <v>89</v>
      </c>
      <c r="AH688" s="23" cm="1">
        <f t="array" ref="AH688">_xlfn.IFNA(INDEX(MODEL!$AT$8:$AT$1196,MATCH(AE688,MODEL!$D$8:$D$1196),0),AH689)</f>
        <v>4.2495435450822236E-8</v>
      </c>
      <c r="AI688" s="271">
        <f t="shared" ca="1" si="34"/>
        <v>4.1302026317638953E-22</v>
      </c>
    </row>
    <row r="689" spans="31:35" x14ac:dyDescent="0.25">
      <c r="AE689" s="7">
        <v>683</v>
      </c>
      <c r="AF689" s="23">
        <f>_xlfn.IFNA(VLOOKUP(AE689,MODEL!$D$8:$H$1196,5,FALSE),AF690-1/12)</f>
        <v>89.5</v>
      </c>
      <c r="AG689" s="97">
        <f t="shared" si="33"/>
        <v>89</v>
      </c>
      <c r="AH689" s="23" cm="1">
        <f t="array" ref="AH689">_xlfn.IFNA(INDEX(MODEL!$AT$8:$AT$1196,MATCH(AE689,MODEL!$D$8:$D$1196),0),AH690)</f>
        <v>3.0575663113088663E-8</v>
      </c>
      <c r="AI689" s="271">
        <f t="shared" ca="1" si="34"/>
        <v>2.9716999700767065E-22</v>
      </c>
    </row>
    <row r="690" spans="31:35" x14ac:dyDescent="0.25">
      <c r="AE690" s="7">
        <v>684</v>
      </c>
      <c r="AF690" s="23">
        <f>_xlfn.IFNA(VLOOKUP(AE690,MODEL!$D$8:$H$1196,5,FALSE),AF691-1/12)</f>
        <v>89.583333333333343</v>
      </c>
      <c r="AG690" s="97">
        <f t="shared" si="33"/>
        <v>89</v>
      </c>
      <c r="AH690" s="23" cm="1">
        <f t="array" ref="AH690">_xlfn.IFNA(INDEX(MODEL!$AT$8:$AT$1196,MATCH(AE690,MODEL!$D$8:$D$1196),0),AH691)</f>
        <v>2.1999331572610158E-8</v>
      </c>
      <c r="AI690" s="271">
        <f t="shared" ca="1" si="34"/>
        <v>2.1381519260672254E-22</v>
      </c>
    </row>
    <row r="691" spans="31:35" x14ac:dyDescent="0.25">
      <c r="AE691" s="7">
        <v>685</v>
      </c>
      <c r="AF691" s="23">
        <f>_xlfn.IFNA(VLOOKUP(AE691,MODEL!$D$8:$H$1196,5,FALSE),AF692-1/12)</f>
        <v>89.666666666666671</v>
      </c>
      <c r="AG691" s="97">
        <f t="shared" si="33"/>
        <v>89</v>
      </c>
      <c r="AH691" s="23" cm="1">
        <f t="array" ref="AH691">_xlfn.IFNA(INDEX(MODEL!$AT$8:$AT$1196,MATCH(AE691,MODEL!$D$8:$D$1196),0),AH692)</f>
        <v>1.5828621209345636E-8</v>
      </c>
      <c r="AI691" s="271">
        <f t="shared" ca="1" si="34"/>
        <v>1.5384102382404981E-22</v>
      </c>
    </row>
    <row r="692" spans="31:35" x14ac:dyDescent="0.25">
      <c r="AE692" s="7">
        <v>686</v>
      </c>
      <c r="AF692" s="23">
        <f>_xlfn.IFNA(VLOOKUP(AE692,MODEL!$D$8:$H$1196,5,FALSE),AF693-1/12)</f>
        <v>89.75</v>
      </c>
      <c r="AG692" s="97">
        <f t="shared" si="33"/>
        <v>89</v>
      </c>
      <c r="AH692" s="23" cm="1">
        <f t="array" ref="AH692">_xlfn.IFNA(INDEX(MODEL!$AT$8:$AT$1196,MATCH(AE692,MODEL!$D$8:$D$1196),0),AH693)</f>
        <v>1.13887664523809E-8</v>
      </c>
      <c r="AI692" s="271">
        <f t="shared" ca="1" si="34"/>
        <v>1.1068933092497071E-22</v>
      </c>
    </row>
    <row r="693" spans="31:35" x14ac:dyDescent="0.25">
      <c r="AE693" s="7">
        <v>687</v>
      </c>
      <c r="AF693" s="23">
        <f>_xlfn.IFNA(VLOOKUP(AE693,MODEL!$D$8:$H$1196,5,FALSE),AF694-1/12)</f>
        <v>89.833333333333343</v>
      </c>
      <c r="AG693" s="97">
        <f t="shared" si="33"/>
        <v>89</v>
      </c>
      <c r="AH693" s="23" cm="1">
        <f t="array" ref="AH693">_xlfn.IFNA(INDEX(MODEL!$AT$8:$AT$1196,MATCH(AE693,MODEL!$D$8:$D$1196),0),AH694)</f>
        <v>8.1942703405079897E-9</v>
      </c>
      <c r="AI693" s="271">
        <f t="shared" ca="1" si="34"/>
        <v>7.9641487530859224E-23</v>
      </c>
    </row>
    <row r="694" spans="31:35" x14ac:dyDescent="0.25">
      <c r="AE694" s="7">
        <v>688</v>
      </c>
      <c r="AF694" s="23">
        <f>_xlfn.IFNA(VLOOKUP(AE694,MODEL!$D$8:$H$1196,5,FALSE),AF695-1/12)</f>
        <v>89.916666666666671</v>
      </c>
      <c r="AG694" s="97">
        <f t="shared" si="33"/>
        <v>89</v>
      </c>
      <c r="AH694" s="23" cm="1">
        <f t="array" ref="AH694">_xlfn.IFNA(INDEX(MODEL!$AT$8:$AT$1196,MATCH(AE694,MODEL!$D$8:$D$1196),0),AH695)</f>
        <v>5.8958155559763512E-9</v>
      </c>
      <c r="AI694" s="271">
        <f t="shared" ca="1" si="34"/>
        <v>5.7302420053721025E-23</v>
      </c>
    </row>
    <row r="695" spans="31:35" x14ac:dyDescent="0.25">
      <c r="AE695" s="7">
        <v>689</v>
      </c>
      <c r="AF695" s="23">
        <f>_xlfn.IFNA(VLOOKUP(AE695,MODEL!$D$8:$H$1196,5,FALSE),AF696-1/12)</f>
        <v>90</v>
      </c>
      <c r="AG695" s="97">
        <f t="shared" si="33"/>
        <v>90</v>
      </c>
      <c r="AH695" s="23" cm="1">
        <f t="array" ref="AH695">_xlfn.IFNA(INDEX(MODEL!$AT$8:$AT$1196,MATCH(AE695,MODEL!$D$8:$D$1196),0),AH696)</f>
        <v>0</v>
      </c>
      <c r="AI695" s="271">
        <f t="shared" ca="1" si="34"/>
        <v>0</v>
      </c>
    </row>
    <row r="696" spans="31:35" x14ac:dyDescent="0.25">
      <c r="AE696" s="7">
        <v>690</v>
      </c>
      <c r="AF696" s="23">
        <f>_xlfn.IFNA(VLOOKUP(AE696,MODEL!$D$8:$H$1196,5,FALSE),AF697-1/12)</f>
        <v>90.083333333333343</v>
      </c>
      <c r="AG696" s="97">
        <f t="shared" si="33"/>
        <v>90</v>
      </c>
      <c r="AH696" s="23" cm="1">
        <f t="array" ref="AH696">_xlfn.IFNA(INDEX(MODEL!$AT$8:$AT$1196,MATCH(AE696,MODEL!$D$8:$D$1196),0),AH697)</f>
        <v>0</v>
      </c>
      <c r="AI696" s="271">
        <f t="shared" ca="1" si="34"/>
        <v>0</v>
      </c>
    </row>
    <row r="697" spans="31:35" x14ac:dyDescent="0.25">
      <c r="AE697" s="7">
        <v>691</v>
      </c>
      <c r="AF697" s="23">
        <f>_xlfn.IFNA(VLOOKUP(AE697,MODEL!$D$8:$H$1196,5,FALSE),AF698-1/12)</f>
        <v>90.166666666666671</v>
      </c>
      <c r="AG697" s="97">
        <f t="shared" si="33"/>
        <v>90</v>
      </c>
      <c r="AH697" s="23" cm="1">
        <f t="array" ref="AH697">_xlfn.IFNA(INDEX(MODEL!$AT$8:$AT$1196,MATCH(AE697,MODEL!$D$8:$D$1196),0),AH698)</f>
        <v>0</v>
      </c>
      <c r="AI697" s="271">
        <f t="shared" ca="1" si="34"/>
        <v>0</v>
      </c>
    </row>
    <row r="698" spans="31:35" x14ac:dyDescent="0.25">
      <c r="AE698" s="7">
        <v>692</v>
      </c>
      <c r="AF698" s="23">
        <f>_xlfn.IFNA(VLOOKUP(AE698,MODEL!$D$8:$H$1196,5,FALSE),AF699-1/12)</f>
        <v>90.25</v>
      </c>
      <c r="AG698" s="97">
        <f t="shared" si="33"/>
        <v>90</v>
      </c>
      <c r="AH698" s="23" cm="1">
        <f t="array" ref="AH698">_xlfn.IFNA(INDEX(MODEL!$AT$8:$AT$1196,MATCH(AE698,MODEL!$D$8:$D$1196),0),AH699)</f>
        <v>0</v>
      </c>
      <c r="AI698" s="271">
        <f t="shared" ca="1" si="34"/>
        <v>0</v>
      </c>
    </row>
    <row r="699" spans="31:35" x14ac:dyDescent="0.25">
      <c r="AE699" s="7">
        <v>693</v>
      </c>
      <c r="AF699" s="23">
        <f>_xlfn.IFNA(VLOOKUP(AE699,MODEL!$D$8:$H$1196,5,FALSE),AF700-1/12)</f>
        <v>90.333333333333343</v>
      </c>
      <c r="AG699" s="97">
        <f t="shared" si="33"/>
        <v>90</v>
      </c>
      <c r="AH699" s="23" cm="1">
        <f t="array" ref="AH699">_xlfn.IFNA(INDEX(MODEL!$AT$8:$AT$1196,MATCH(AE699,MODEL!$D$8:$D$1196),0),AH700)</f>
        <v>0</v>
      </c>
      <c r="AI699" s="271">
        <f t="shared" ca="1" si="34"/>
        <v>0</v>
      </c>
    </row>
    <row r="700" spans="31:35" x14ac:dyDescent="0.25">
      <c r="AE700" s="7">
        <v>694</v>
      </c>
      <c r="AF700" s="23">
        <f>_xlfn.IFNA(VLOOKUP(AE700,MODEL!$D$8:$H$1196,5,FALSE),AF701-1/12)</f>
        <v>90.416666666666671</v>
      </c>
      <c r="AG700" s="97">
        <f t="shared" si="33"/>
        <v>90</v>
      </c>
      <c r="AH700" s="23" cm="1">
        <f t="array" ref="AH700">_xlfn.IFNA(INDEX(MODEL!$AT$8:$AT$1196,MATCH(AE700,MODEL!$D$8:$D$1196),0),AH701)</f>
        <v>0</v>
      </c>
      <c r="AI700" s="271">
        <f t="shared" ca="1" si="34"/>
        <v>0</v>
      </c>
    </row>
    <row r="701" spans="31:35" x14ac:dyDescent="0.25">
      <c r="AE701" s="7">
        <v>695</v>
      </c>
      <c r="AF701" s="23">
        <f>_xlfn.IFNA(VLOOKUP(AE701,MODEL!$D$8:$H$1196,5,FALSE),AF702-1/12)</f>
        <v>90.5</v>
      </c>
      <c r="AG701" s="97">
        <f t="shared" si="33"/>
        <v>90</v>
      </c>
      <c r="AH701" s="23" cm="1">
        <f t="array" ref="AH701">_xlfn.IFNA(INDEX(MODEL!$AT$8:$AT$1196,MATCH(AE701,MODEL!$D$8:$D$1196),0),AH702)</f>
        <v>0</v>
      </c>
      <c r="AI701" s="271">
        <f t="shared" ca="1" si="34"/>
        <v>0</v>
      </c>
    </row>
    <row r="702" spans="31:35" x14ac:dyDescent="0.25">
      <c r="AE702" s="7">
        <v>696</v>
      </c>
      <c r="AF702" s="23">
        <f>_xlfn.IFNA(VLOOKUP(AE702,MODEL!$D$8:$H$1196,5,FALSE),AF703-1/12)</f>
        <v>90.583333333333343</v>
      </c>
      <c r="AG702" s="97">
        <f t="shared" si="33"/>
        <v>90</v>
      </c>
      <c r="AH702" s="23" cm="1">
        <f t="array" ref="AH702">_xlfn.IFNA(INDEX(MODEL!$AT$8:$AT$1196,MATCH(AE702,MODEL!$D$8:$D$1196),0),AH703)</f>
        <v>0</v>
      </c>
      <c r="AI702" s="271">
        <f t="shared" ca="1" si="34"/>
        <v>0</v>
      </c>
    </row>
    <row r="703" spans="31:35" x14ac:dyDescent="0.25">
      <c r="AE703" s="7">
        <v>697</v>
      </c>
      <c r="AF703" s="23">
        <f>_xlfn.IFNA(VLOOKUP(AE703,MODEL!$D$8:$H$1196,5,FALSE),AF704-1/12)</f>
        <v>90.666666666666671</v>
      </c>
      <c r="AG703" s="97">
        <f t="shared" si="33"/>
        <v>90</v>
      </c>
      <c r="AH703" s="23" cm="1">
        <f t="array" ref="AH703">_xlfn.IFNA(INDEX(MODEL!$AT$8:$AT$1196,MATCH(AE703,MODEL!$D$8:$D$1196),0),AH704)</f>
        <v>0</v>
      </c>
      <c r="AI703" s="271">
        <f t="shared" ca="1" si="34"/>
        <v>0</v>
      </c>
    </row>
    <row r="704" spans="31:35" x14ac:dyDescent="0.25">
      <c r="AE704" s="7">
        <v>698</v>
      </c>
      <c r="AF704" s="23">
        <f>_xlfn.IFNA(VLOOKUP(AE704,MODEL!$D$8:$H$1196,5,FALSE),AF705-1/12)</f>
        <v>90.75</v>
      </c>
      <c r="AG704" s="97">
        <f t="shared" si="33"/>
        <v>90</v>
      </c>
      <c r="AH704" s="23" cm="1">
        <f t="array" ref="AH704">_xlfn.IFNA(INDEX(MODEL!$AT$8:$AT$1196,MATCH(AE704,MODEL!$D$8:$D$1196),0),AH705)</f>
        <v>0</v>
      </c>
      <c r="AI704" s="271">
        <f t="shared" ca="1" si="34"/>
        <v>0</v>
      </c>
    </row>
    <row r="705" spans="31:35" x14ac:dyDescent="0.25">
      <c r="AE705" s="7">
        <v>699</v>
      </c>
      <c r="AF705" s="23">
        <f>_xlfn.IFNA(VLOOKUP(AE705,MODEL!$D$8:$H$1196,5,FALSE),AF706-1/12)</f>
        <v>90.833333333333343</v>
      </c>
      <c r="AG705" s="97">
        <f t="shared" si="33"/>
        <v>90</v>
      </c>
      <c r="AH705" s="23" cm="1">
        <f t="array" ref="AH705">_xlfn.IFNA(INDEX(MODEL!$AT$8:$AT$1196,MATCH(AE705,MODEL!$D$8:$D$1196),0),AH706)</f>
        <v>0</v>
      </c>
      <c r="AI705" s="271">
        <f t="shared" ca="1" si="34"/>
        <v>0</v>
      </c>
    </row>
    <row r="706" spans="31:35" x14ac:dyDescent="0.25">
      <c r="AE706" s="7">
        <v>700</v>
      </c>
      <c r="AF706" s="23">
        <f>_xlfn.IFNA(VLOOKUP(AE706,MODEL!$D$8:$H$1196,5,FALSE),AF707-1/12)</f>
        <v>90.916666666666671</v>
      </c>
      <c r="AG706" s="97">
        <f t="shared" si="33"/>
        <v>90</v>
      </c>
      <c r="AH706" s="23" cm="1">
        <f t="array" ref="AH706">_xlfn.IFNA(INDEX(MODEL!$AT$8:$AT$1196,MATCH(AE706,MODEL!$D$8:$D$1196),0),AH707)</f>
        <v>0</v>
      </c>
      <c r="AI706" s="271">
        <f t="shared" ca="1" si="34"/>
        <v>0</v>
      </c>
    </row>
    <row r="707" spans="31:35" x14ac:dyDescent="0.25">
      <c r="AE707" s="7">
        <v>701</v>
      </c>
      <c r="AF707" s="23">
        <f>_xlfn.IFNA(VLOOKUP(AE707,MODEL!$D$8:$H$1196,5,FALSE),AF708-1/12)</f>
        <v>91</v>
      </c>
      <c r="AG707" s="97">
        <f t="shared" si="33"/>
        <v>91</v>
      </c>
      <c r="AH707" s="23" cm="1">
        <f t="array" ref="AH707">_xlfn.IFNA(INDEX(MODEL!$AT$8:$AT$1196,MATCH(AE707,MODEL!$D$8:$D$1196),0),AH708)</f>
        <v>0</v>
      </c>
      <c r="AI707" s="271">
        <f t="shared" ca="1" si="34"/>
        <v>0</v>
      </c>
    </row>
    <row r="708" spans="31:35" x14ac:dyDescent="0.25">
      <c r="AE708" s="7">
        <v>702</v>
      </c>
      <c r="AF708" s="23">
        <f>_xlfn.IFNA(VLOOKUP(AE708,MODEL!$D$8:$H$1196,5,FALSE),AF709-1/12)</f>
        <v>91.083333333333343</v>
      </c>
      <c r="AG708" s="97">
        <f t="shared" si="33"/>
        <v>91</v>
      </c>
      <c r="AH708" s="23" cm="1">
        <f t="array" ref="AH708">_xlfn.IFNA(INDEX(MODEL!$AT$8:$AT$1196,MATCH(AE708,MODEL!$D$8:$D$1196),0),AH709)</f>
        <v>0</v>
      </c>
      <c r="AI708" s="271">
        <f t="shared" ca="1" si="34"/>
        <v>0</v>
      </c>
    </row>
    <row r="709" spans="31:35" x14ac:dyDescent="0.25">
      <c r="AE709" s="7">
        <v>703</v>
      </c>
      <c r="AF709" s="23">
        <f>_xlfn.IFNA(VLOOKUP(AE709,MODEL!$D$8:$H$1196,5,FALSE),AF710-1/12)</f>
        <v>91.166666666666671</v>
      </c>
      <c r="AG709" s="97">
        <f t="shared" si="33"/>
        <v>91</v>
      </c>
      <c r="AH709" s="23" cm="1">
        <f t="array" ref="AH709">_xlfn.IFNA(INDEX(MODEL!$AT$8:$AT$1196,MATCH(AE709,MODEL!$D$8:$D$1196),0),AH710)</f>
        <v>0</v>
      </c>
      <c r="AI709" s="271">
        <f t="shared" ca="1" si="34"/>
        <v>0</v>
      </c>
    </row>
    <row r="710" spans="31:35" x14ac:dyDescent="0.25">
      <c r="AE710" s="7">
        <v>704</v>
      </c>
      <c r="AF710" s="23">
        <f>_xlfn.IFNA(VLOOKUP(AE710,MODEL!$D$8:$H$1196,5,FALSE),AF711-1/12)</f>
        <v>91.25</v>
      </c>
      <c r="AG710" s="97">
        <f t="shared" ref="AG710:AG773" si="35">ROUNDDOWN(AF710,0)</f>
        <v>91</v>
      </c>
      <c r="AH710" s="23" cm="1">
        <f t="array" ref="AH710">_xlfn.IFNA(INDEX(MODEL!$AT$8:$AT$1196,MATCH(AE710,MODEL!$D$8:$D$1196),0),AH711)</f>
        <v>0</v>
      </c>
      <c r="AI710" s="271">
        <f t="shared" ref="AI710:AI773" ca="1" si="36">IF(OR(IFERROR(AH710,0)=0,AE710&lt;=WOPBrthWP),0,IF(AG710&gt;60,AI709*AH710/AH709,AI709*AH709/AH710)
+VLOOKUP(MIN(MAX(AC$6:AC$126),AG710),Tbl_Births,2,FALSE)/12
-IF(AE710&lt;=WOPBrthWP+WOPBrthPer,0,VLOOKUP(MIN(MAX(AC$6:AC$126),OFFSET(AG710,-WOPBrthPer,0)),Tbl_Births,2,FALSE)/12*OFFSET(AH710,-WOPBrthPer,0)/AH710))</f>
        <v>0</v>
      </c>
    </row>
    <row r="711" spans="31:35" x14ac:dyDescent="0.25">
      <c r="AE711" s="7">
        <v>705</v>
      </c>
      <c r="AF711" s="23">
        <f>_xlfn.IFNA(VLOOKUP(AE711,MODEL!$D$8:$H$1196,5,FALSE),AF712-1/12)</f>
        <v>91.333333333333343</v>
      </c>
      <c r="AG711" s="97">
        <f t="shared" si="35"/>
        <v>91</v>
      </c>
      <c r="AH711" s="23" cm="1">
        <f t="array" ref="AH711">_xlfn.IFNA(INDEX(MODEL!$AT$8:$AT$1196,MATCH(AE711,MODEL!$D$8:$D$1196),0),AH712)</f>
        <v>0</v>
      </c>
      <c r="AI711" s="271">
        <f t="shared" ca="1" si="36"/>
        <v>0</v>
      </c>
    </row>
    <row r="712" spans="31:35" x14ac:dyDescent="0.25">
      <c r="AE712" s="7">
        <v>706</v>
      </c>
      <c r="AF712" s="23">
        <f>_xlfn.IFNA(VLOOKUP(AE712,MODEL!$D$8:$H$1196,5,FALSE),AF713-1/12)</f>
        <v>91.416666666666671</v>
      </c>
      <c r="AG712" s="97">
        <f t="shared" si="35"/>
        <v>91</v>
      </c>
      <c r="AH712" s="23" cm="1">
        <f t="array" ref="AH712">_xlfn.IFNA(INDEX(MODEL!$AT$8:$AT$1196,MATCH(AE712,MODEL!$D$8:$D$1196),0),AH713)</f>
        <v>0</v>
      </c>
      <c r="AI712" s="271">
        <f t="shared" ca="1" si="36"/>
        <v>0</v>
      </c>
    </row>
    <row r="713" spans="31:35" x14ac:dyDescent="0.25">
      <c r="AE713" s="7">
        <v>707</v>
      </c>
      <c r="AF713" s="23">
        <f>_xlfn.IFNA(VLOOKUP(AE713,MODEL!$D$8:$H$1196,5,FALSE),AF714-1/12)</f>
        <v>91.5</v>
      </c>
      <c r="AG713" s="97">
        <f t="shared" si="35"/>
        <v>91</v>
      </c>
      <c r="AH713" s="23" cm="1">
        <f t="array" ref="AH713">_xlfn.IFNA(INDEX(MODEL!$AT$8:$AT$1196,MATCH(AE713,MODEL!$D$8:$D$1196),0),AH714)</f>
        <v>0</v>
      </c>
      <c r="AI713" s="271">
        <f t="shared" ca="1" si="36"/>
        <v>0</v>
      </c>
    </row>
    <row r="714" spans="31:35" x14ac:dyDescent="0.25">
      <c r="AE714" s="7">
        <v>708</v>
      </c>
      <c r="AF714" s="23">
        <f>_xlfn.IFNA(VLOOKUP(AE714,MODEL!$D$8:$H$1196,5,FALSE),AF715-1/12)</f>
        <v>91.583333333333343</v>
      </c>
      <c r="AG714" s="97">
        <f t="shared" si="35"/>
        <v>91</v>
      </c>
      <c r="AH714" s="23" cm="1">
        <f t="array" ref="AH714">_xlfn.IFNA(INDEX(MODEL!$AT$8:$AT$1196,MATCH(AE714,MODEL!$D$8:$D$1196),0),AH715)</f>
        <v>0</v>
      </c>
      <c r="AI714" s="271">
        <f t="shared" ca="1" si="36"/>
        <v>0</v>
      </c>
    </row>
    <row r="715" spans="31:35" x14ac:dyDescent="0.25">
      <c r="AE715" s="7">
        <v>709</v>
      </c>
      <c r="AF715" s="23">
        <f>_xlfn.IFNA(VLOOKUP(AE715,MODEL!$D$8:$H$1196,5,FALSE),AF716-1/12)</f>
        <v>91.666666666666671</v>
      </c>
      <c r="AG715" s="97">
        <f t="shared" si="35"/>
        <v>91</v>
      </c>
      <c r="AH715" s="23" cm="1">
        <f t="array" ref="AH715">_xlfn.IFNA(INDEX(MODEL!$AT$8:$AT$1196,MATCH(AE715,MODEL!$D$8:$D$1196),0),AH716)</f>
        <v>0</v>
      </c>
      <c r="AI715" s="271">
        <f t="shared" ca="1" si="36"/>
        <v>0</v>
      </c>
    </row>
    <row r="716" spans="31:35" x14ac:dyDescent="0.25">
      <c r="AE716" s="7">
        <v>710</v>
      </c>
      <c r="AF716" s="23">
        <f>_xlfn.IFNA(VLOOKUP(AE716,MODEL!$D$8:$H$1196,5,FALSE),AF717-1/12)</f>
        <v>91.75</v>
      </c>
      <c r="AG716" s="97">
        <f t="shared" si="35"/>
        <v>91</v>
      </c>
      <c r="AH716" s="23" cm="1">
        <f t="array" ref="AH716">_xlfn.IFNA(INDEX(MODEL!$AT$8:$AT$1196,MATCH(AE716,MODEL!$D$8:$D$1196),0),AH717)</f>
        <v>0</v>
      </c>
      <c r="AI716" s="271">
        <f t="shared" ca="1" si="36"/>
        <v>0</v>
      </c>
    </row>
    <row r="717" spans="31:35" x14ac:dyDescent="0.25">
      <c r="AE717" s="7">
        <v>711</v>
      </c>
      <c r="AF717" s="23">
        <f>_xlfn.IFNA(VLOOKUP(AE717,MODEL!$D$8:$H$1196,5,FALSE),AF718-1/12)</f>
        <v>91.833333333333343</v>
      </c>
      <c r="AG717" s="97">
        <f t="shared" si="35"/>
        <v>91</v>
      </c>
      <c r="AH717" s="23" cm="1">
        <f t="array" ref="AH717">_xlfn.IFNA(INDEX(MODEL!$AT$8:$AT$1196,MATCH(AE717,MODEL!$D$8:$D$1196),0),AH718)</f>
        <v>0</v>
      </c>
      <c r="AI717" s="271">
        <f t="shared" ca="1" si="36"/>
        <v>0</v>
      </c>
    </row>
    <row r="718" spans="31:35" x14ac:dyDescent="0.25">
      <c r="AE718" s="7">
        <v>712</v>
      </c>
      <c r="AF718" s="23">
        <f>_xlfn.IFNA(VLOOKUP(AE718,MODEL!$D$8:$H$1196,5,FALSE),AF719-1/12)</f>
        <v>91.916666666666671</v>
      </c>
      <c r="AG718" s="97">
        <f t="shared" si="35"/>
        <v>91</v>
      </c>
      <c r="AH718" s="23" cm="1">
        <f t="array" ref="AH718">_xlfn.IFNA(INDEX(MODEL!$AT$8:$AT$1196,MATCH(AE718,MODEL!$D$8:$D$1196),0),AH719)</f>
        <v>0</v>
      </c>
      <c r="AI718" s="271">
        <f t="shared" ca="1" si="36"/>
        <v>0</v>
      </c>
    </row>
    <row r="719" spans="31:35" x14ac:dyDescent="0.25">
      <c r="AE719" s="7">
        <v>713</v>
      </c>
      <c r="AF719" s="23">
        <f>_xlfn.IFNA(VLOOKUP(AE719,MODEL!$D$8:$H$1196,5,FALSE),AF720-1/12)</f>
        <v>92</v>
      </c>
      <c r="AG719" s="97">
        <f t="shared" si="35"/>
        <v>92</v>
      </c>
      <c r="AH719" s="23" cm="1">
        <f t="array" ref="AH719">_xlfn.IFNA(INDEX(MODEL!$AT$8:$AT$1196,MATCH(AE719,MODEL!$D$8:$D$1196),0),AH720)</f>
        <v>0</v>
      </c>
      <c r="AI719" s="271">
        <f t="shared" ca="1" si="36"/>
        <v>0</v>
      </c>
    </row>
    <row r="720" spans="31:35" x14ac:dyDescent="0.25">
      <c r="AE720" s="7">
        <v>714</v>
      </c>
      <c r="AF720" s="23">
        <f>_xlfn.IFNA(VLOOKUP(AE720,MODEL!$D$8:$H$1196,5,FALSE),AF721-1/12)</f>
        <v>92.083333333333343</v>
      </c>
      <c r="AG720" s="97">
        <f t="shared" si="35"/>
        <v>92</v>
      </c>
      <c r="AH720" s="23" cm="1">
        <f t="array" ref="AH720">_xlfn.IFNA(INDEX(MODEL!$AT$8:$AT$1196,MATCH(AE720,MODEL!$D$8:$D$1196),0),AH721)</f>
        <v>0</v>
      </c>
      <c r="AI720" s="271">
        <f t="shared" ca="1" si="36"/>
        <v>0</v>
      </c>
    </row>
    <row r="721" spans="31:35" x14ac:dyDescent="0.25">
      <c r="AE721" s="7">
        <v>715</v>
      </c>
      <c r="AF721" s="23">
        <f>_xlfn.IFNA(VLOOKUP(AE721,MODEL!$D$8:$H$1196,5,FALSE),AF722-1/12)</f>
        <v>92.166666666666671</v>
      </c>
      <c r="AG721" s="97">
        <f t="shared" si="35"/>
        <v>92</v>
      </c>
      <c r="AH721" s="23" cm="1">
        <f t="array" ref="AH721">_xlfn.IFNA(INDEX(MODEL!$AT$8:$AT$1196,MATCH(AE721,MODEL!$D$8:$D$1196),0),AH722)</f>
        <v>0</v>
      </c>
      <c r="AI721" s="271">
        <f t="shared" ca="1" si="36"/>
        <v>0</v>
      </c>
    </row>
    <row r="722" spans="31:35" x14ac:dyDescent="0.25">
      <c r="AE722" s="7">
        <v>716</v>
      </c>
      <c r="AF722" s="23">
        <f>_xlfn.IFNA(VLOOKUP(AE722,MODEL!$D$8:$H$1196,5,FALSE),AF723-1/12)</f>
        <v>92.25</v>
      </c>
      <c r="AG722" s="97">
        <f t="shared" si="35"/>
        <v>92</v>
      </c>
      <c r="AH722" s="23" cm="1">
        <f t="array" ref="AH722">_xlfn.IFNA(INDEX(MODEL!$AT$8:$AT$1196,MATCH(AE722,MODEL!$D$8:$D$1196),0),AH723)</f>
        <v>0</v>
      </c>
      <c r="AI722" s="271">
        <f t="shared" ca="1" si="36"/>
        <v>0</v>
      </c>
    </row>
    <row r="723" spans="31:35" x14ac:dyDescent="0.25">
      <c r="AE723" s="7">
        <v>717</v>
      </c>
      <c r="AF723" s="23">
        <f>_xlfn.IFNA(VLOOKUP(AE723,MODEL!$D$8:$H$1196,5,FALSE),AF724-1/12)</f>
        <v>92.333333333333343</v>
      </c>
      <c r="AG723" s="97">
        <f t="shared" si="35"/>
        <v>92</v>
      </c>
      <c r="AH723" s="23" cm="1">
        <f t="array" ref="AH723">_xlfn.IFNA(INDEX(MODEL!$AT$8:$AT$1196,MATCH(AE723,MODEL!$D$8:$D$1196),0),AH724)</f>
        <v>0</v>
      </c>
      <c r="AI723" s="271">
        <f t="shared" ca="1" si="36"/>
        <v>0</v>
      </c>
    </row>
    <row r="724" spans="31:35" x14ac:dyDescent="0.25">
      <c r="AE724" s="7">
        <v>718</v>
      </c>
      <c r="AF724" s="23">
        <f>_xlfn.IFNA(VLOOKUP(AE724,MODEL!$D$8:$H$1196,5,FALSE),AF725-1/12)</f>
        <v>92.416666666666671</v>
      </c>
      <c r="AG724" s="97">
        <f t="shared" si="35"/>
        <v>92</v>
      </c>
      <c r="AH724" s="23" cm="1">
        <f t="array" ref="AH724">_xlfn.IFNA(INDEX(MODEL!$AT$8:$AT$1196,MATCH(AE724,MODEL!$D$8:$D$1196),0),AH725)</f>
        <v>0</v>
      </c>
      <c r="AI724" s="271">
        <f t="shared" ca="1" si="36"/>
        <v>0</v>
      </c>
    </row>
    <row r="725" spans="31:35" x14ac:dyDescent="0.25">
      <c r="AE725" s="7">
        <v>719</v>
      </c>
      <c r="AF725" s="23">
        <f>_xlfn.IFNA(VLOOKUP(AE725,MODEL!$D$8:$H$1196,5,FALSE),AF726-1/12)</f>
        <v>92.5</v>
      </c>
      <c r="AG725" s="97">
        <f t="shared" si="35"/>
        <v>92</v>
      </c>
      <c r="AH725" s="23" cm="1">
        <f t="array" ref="AH725">_xlfn.IFNA(INDEX(MODEL!$AT$8:$AT$1196,MATCH(AE725,MODEL!$D$8:$D$1196),0),AH726)</f>
        <v>0</v>
      </c>
      <c r="AI725" s="271">
        <f t="shared" ca="1" si="36"/>
        <v>0</v>
      </c>
    </row>
    <row r="726" spans="31:35" x14ac:dyDescent="0.25">
      <c r="AE726" s="7">
        <v>720</v>
      </c>
      <c r="AF726" s="23">
        <f>_xlfn.IFNA(VLOOKUP(AE726,MODEL!$D$8:$H$1196,5,FALSE),AF727-1/12)</f>
        <v>92.583333333333343</v>
      </c>
      <c r="AG726" s="97">
        <f t="shared" si="35"/>
        <v>92</v>
      </c>
      <c r="AH726" s="23" cm="1">
        <f t="array" ref="AH726">_xlfn.IFNA(INDEX(MODEL!$AT$8:$AT$1196,MATCH(AE726,MODEL!$D$8:$D$1196),0),AH727)</f>
        <v>0</v>
      </c>
      <c r="AI726" s="271">
        <f t="shared" ca="1" si="36"/>
        <v>0</v>
      </c>
    </row>
    <row r="727" spans="31:35" x14ac:dyDescent="0.25">
      <c r="AE727" s="7">
        <v>721</v>
      </c>
      <c r="AF727" s="23">
        <f>_xlfn.IFNA(VLOOKUP(AE727,MODEL!$D$8:$H$1196,5,FALSE),AF728-1/12)</f>
        <v>92.666666666666671</v>
      </c>
      <c r="AG727" s="97">
        <f t="shared" si="35"/>
        <v>92</v>
      </c>
      <c r="AH727" s="23" cm="1">
        <f t="array" ref="AH727">_xlfn.IFNA(INDEX(MODEL!$AT$8:$AT$1196,MATCH(AE727,MODEL!$D$8:$D$1196),0),AH728)</f>
        <v>0</v>
      </c>
      <c r="AI727" s="271">
        <f t="shared" ca="1" si="36"/>
        <v>0</v>
      </c>
    </row>
    <row r="728" spans="31:35" x14ac:dyDescent="0.25">
      <c r="AE728" s="7">
        <v>722</v>
      </c>
      <c r="AF728" s="23">
        <f>_xlfn.IFNA(VLOOKUP(AE728,MODEL!$D$8:$H$1196,5,FALSE),AF729-1/12)</f>
        <v>92.75</v>
      </c>
      <c r="AG728" s="97">
        <f t="shared" si="35"/>
        <v>92</v>
      </c>
      <c r="AH728" s="23" cm="1">
        <f t="array" ref="AH728">_xlfn.IFNA(INDEX(MODEL!$AT$8:$AT$1196,MATCH(AE728,MODEL!$D$8:$D$1196),0),AH729)</f>
        <v>0</v>
      </c>
      <c r="AI728" s="271">
        <f t="shared" ca="1" si="36"/>
        <v>0</v>
      </c>
    </row>
    <row r="729" spans="31:35" x14ac:dyDescent="0.25">
      <c r="AE729" s="7">
        <v>723</v>
      </c>
      <c r="AF729" s="23">
        <f>_xlfn.IFNA(VLOOKUP(AE729,MODEL!$D$8:$H$1196,5,FALSE),AF730-1/12)</f>
        <v>92.833333333333343</v>
      </c>
      <c r="AG729" s="97">
        <f t="shared" si="35"/>
        <v>92</v>
      </c>
      <c r="AH729" s="23" cm="1">
        <f t="array" ref="AH729">_xlfn.IFNA(INDEX(MODEL!$AT$8:$AT$1196,MATCH(AE729,MODEL!$D$8:$D$1196),0),AH730)</f>
        <v>0</v>
      </c>
      <c r="AI729" s="271">
        <f t="shared" ca="1" si="36"/>
        <v>0</v>
      </c>
    </row>
    <row r="730" spans="31:35" x14ac:dyDescent="0.25">
      <c r="AE730" s="7">
        <v>724</v>
      </c>
      <c r="AF730" s="23">
        <f>_xlfn.IFNA(VLOOKUP(AE730,MODEL!$D$8:$H$1196,5,FALSE),AF731-1/12)</f>
        <v>92.916666666666671</v>
      </c>
      <c r="AG730" s="97">
        <f t="shared" si="35"/>
        <v>92</v>
      </c>
      <c r="AH730" s="23" cm="1">
        <f t="array" ref="AH730">_xlfn.IFNA(INDEX(MODEL!$AT$8:$AT$1196,MATCH(AE730,MODEL!$D$8:$D$1196),0),AH731)</f>
        <v>0</v>
      </c>
      <c r="AI730" s="271">
        <f t="shared" ca="1" si="36"/>
        <v>0</v>
      </c>
    </row>
    <row r="731" spans="31:35" x14ac:dyDescent="0.25">
      <c r="AE731" s="7">
        <v>725</v>
      </c>
      <c r="AF731" s="23">
        <f>_xlfn.IFNA(VLOOKUP(AE731,MODEL!$D$8:$H$1196,5,FALSE),AF732-1/12)</f>
        <v>93</v>
      </c>
      <c r="AG731" s="97">
        <f t="shared" si="35"/>
        <v>93</v>
      </c>
      <c r="AH731" s="23" cm="1">
        <f t="array" ref="AH731">_xlfn.IFNA(INDEX(MODEL!$AT$8:$AT$1196,MATCH(AE731,MODEL!$D$8:$D$1196),0),AH732)</f>
        <v>0</v>
      </c>
      <c r="AI731" s="271">
        <f t="shared" ca="1" si="36"/>
        <v>0</v>
      </c>
    </row>
    <row r="732" spans="31:35" x14ac:dyDescent="0.25">
      <c r="AE732" s="7">
        <v>726</v>
      </c>
      <c r="AF732" s="23">
        <f>_xlfn.IFNA(VLOOKUP(AE732,MODEL!$D$8:$H$1196,5,FALSE),AF733-1/12)</f>
        <v>93.083333333333343</v>
      </c>
      <c r="AG732" s="97">
        <f t="shared" si="35"/>
        <v>93</v>
      </c>
      <c r="AH732" s="23" cm="1">
        <f t="array" ref="AH732">_xlfn.IFNA(INDEX(MODEL!$AT$8:$AT$1196,MATCH(AE732,MODEL!$D$8:$D$1196),0),AH733)</f>
        <v>0</v>
      </c>
      <c r="AI732" s="271">
        <f t="shared" ca="1" si="36"/>
        <v>0</v>
      </c>
    </row>
    <row r="733" spans="31:35" x14ac:dyDescent="0.25">
      <c r="AE733" s="7">
        <v>727</v>
      </c>
      <c r="AF733" s="23">
        <f>_xlfn.IFNA(VLOOKUP(AE733,MODEL!$D$8:$H$1196,5,FALSE),AF734-1/12)</f>
        <v>93.166666666666671</v>
      </c>
      <c r="AG733" s="97">
        <f t="shared" si="35"/>
        <v>93</v>
      </c>
      <c r="AH733" s="23" cm="1">
        <f t="array" ref="AH733">_xlfn.IFNA(INDEX(MODEL!$AT$8:$AT$1196,MATCH(AE733,MODEL!$D$8:$D$1196),0),AH734)</f>
        <v>0</v>
      </c>
      <c r="AI733" s="271">
        <f t="shared" ca="1" si="36"/>
        <v>0</v>
      </c>
    </row>
    <row r="734" spans="31:35" x14ac:dyDescent="0.25">
      <c r="AE734" s="7">
        <v>728</v>
      </c>
      <c r="AF734" s="23">
        <f>_xlfn.IFNA(VLOOKUP(AE734,MODEL!$D$8:$H$1196,5,FALSE),AF735-1/12)</f>
        <v>93.25</v>
      </c>
      <c r="AG734" s="97">
        <f t="shared" si="35"/>
        <v>93</v>
      </c>
      <c r="AH734" s="23" cm="1">
        <f t="array" ref="AH734">_xlfn.IFNA(INDEX(MODEL!$AT$8:$AT$1196,MATCH(AE734,MODEL!$D$8:$D$1196),0),AH735)</f>
        <v>0</v>
      </c>
      <c r="AI734" s="271">
        <f t="shared" ca="1" si="36"/>
        <v>0</v>
      </c>
    </row>
    <row r="735" spans="31:35" x14ac:dyDescent="0.25">
      <c r="AE735" s="7">
        <v>729</v>
      </c>
      <c r="AF735" s="23">
        <f>_xlfn.IFNA(VLOOKUP(AE735,MODEL!$D$8:$H$1196,5,FALSE),AF736-1/12)</f>
        <v>93.333333333333343</v>
      </c>
      <c r="AG735" s="97">
        <f t="shared" si="35"/>
        <v>93</v>
      </c>
      <c r="AH735" s="23" cm="1">
        <f t="array" ref="AH735">_xlfn.IFNA(INDEX(MODEL!$AT$8:$AT$1196,MATCH(AE735,MODEL!$D$8:$D$1196),0),AH736)</f>
        <v>0</v>
      </c>
      <c r="AI735" s="271">
        <f t="shared" ca="1" si="36"/>
        <v>0</v>
      </c>
    </row>
    <row r="736" spans="31:35" x14ac:dyDescent="0.25">
      <c r="AE736" s="7">
        <v>730</v>
      </c>
      <c r="AF736" s="23">
        <f>_xlfn.IFNA(VLOOKUP(AE736,MODEL!$D$8:$H$1196,5,FALSE),AF737-1/12)</f>
        <v>93.416666666666671</v>
      </c>
      <c r="AG736" s="97">
        <f t="shared" si="35"/>
        <v>93</v>
      </c>
      <c r="AH736" s="23" cm="1">
        <f t="array" ref="AH736">_xlfn.IFNA(INDEX(MODEL!$AT$8:$AT$1196,MATCH(AE736,MODEL!$D$8:$D$1196),0),AH737)</f>
        <v>0</v>
      </c>
      <c r="AI736" s="271">
        <f t="shared" ca="1" si="36"/>
        <v>0</v>
      </c>
    </row>
    <row r="737" spans="31:35" x14ac:dyDescent="0.25">
      <c r="AE737" s="7">
        <v>731</v>
      </c>
      <c r="AF737" s="23">
        <f>_xlfn.IFNA(VLOOKUP(AE737,MODEL!$D$8:$H$1196,5,FALSE),AF738-1/12)</f>
        <v>93.5</v>
      </c>
      <c r="AG737" s="97">
        <f t="shared" si="35"/>
        <v>93</v>
      </c>
      <c r="AH737" s="23" cm="1">
        <f t="array" ref="AH737">_xlfn.IFNA(INDEX(MODEL!$AT$8:$AT$1196,MATCH(AE737,MODEL!$D$8:$D$1196),0),AH738)</f>
        <v>0</v>
      </c>
      <c r="AI737" s="271">
        <f t="shared" ca="1" si="36"/>
        <v>0</v>
      </c>
    </row>
    <row r="738" spans="31:35" x14ac:dyDescent="0.25">
      <c r="AE738" s="7">
        <v>732</v>
      </c>
      <c r="AF738" s="23">
        <f>_xlfn.IFNA(VLOOKUP(AE738,MODEL!$D$8:$H$1196,5,FALSE),AF739-1/12)</f>
        <v>93.583333333333343</v>
      </c>
      <c r="AG738" s="97">
        <f t="shared" si="35"/>
        <v>93</v>
      </c>
      <c r="AH738" s="23" cm="1">
        <f t="array" ref="AH738">_xlfn.IFNA(INDEX(MODEL!$AT$8:$AT$1196,MATCH(AE738,MODEL!$D$8:$D$1196),0),AH739)</f>
        <v>0</v>
      </c>
      <c r="AI738" s="271">
        <f t="shared" ca="1" si="36"/>
        <v>0</v>
      </c>
    </row>
    <row r="739" spans="31:35" x14ac:dyDescent="0.25">
      <c r="AE739" s="7">
        <v>733</v>
      </c>
      <c r="AF739" s="23">
        <f>_xlfn.IFNA(VLOOKUP(AE739,MODEL!$D$8:$H$1196,5,FALSE),AF740-1/12)</f>
        <v>93.666666666666671</v>
      </c>
      <c r="AG739" s="97">
        <f t="shared" si="35"/>
        <v>93</v>
      </c>
      <c r="AH739" s="23" cm="1">
        <f t="array" ref="AH739">_xlfn.IFNA(INDEX(MODEL!$AT$8:$AT$1196,MATCH(AE739,MODEL!$D$8:$D$1196),0),AH740)</f>
        <v>0</v>
      </c>
      <c r="AI739" s="271">
        <f t="shared" ca="1" si="36"/>
        <v>0</v>
      </c>
    </row>
    <row r="740" spans="31:35" x14ac:dyDescent="0.25">
      <c r="AE740" s="7">
        <v>734</v>
      </c>
      <c r="AF740" s="23">
        <f>_xlfn.IFNA(VLOOKUP(AE740,MODEL!$D$8:$H$1196,5,FALSE),AF741-1/12)</f>
        <v>93.75</v>
      </c>
      <c r="AG740" s="97">
        <f t="shared" si="35"/>
        <v>93</v>
      </c>
      <c r="AH740" s="23" cm="1">
        <f t="array" ref="AH740">_xlfn.IFNA(INDEX(MODEL!$AT$8:$AT$1196,MATCH(AE740,MODEL!$D$8:$D$1196),0),AH741)</f>
        <v>0</v>
      </c>
      <c r="AI740" s="271">
        <f t="shared" ca="1" si="36"/>
        <v>0</v>
      </c>
    </row>
    <row r="741" spans="31:35" x14ac:dyDescent="0.25">
      <c r="AE741" s="7">
        <v>735</v>
      </c>
      <c r="AF741" s="23">
        <f>_xlfn.IFNA(VLOOKUP(AE741,MODEL!$D$8:$H$1196,5,FALSE),AF742-1/12)</f>
        <v>93.833333333333343</v>
      </c>
      <c r="AG741" s="97">
        <f t="shared" si="35"/>
        <v>93</v>
      </c>
      <c r="AH741" s="23" cm="1">
        <f t="array" ref="AH741">_xlfn.IFNA(INDEX(MODEL!$AT$8:$AT$1196,MATCH(AE741,MODEL!$D$8:$D$1196),0),AH742)</f>
        <v>0</v>
      </c>
      <c r="AI741" s="271">
        <f t="shared" ca="1" si="36"/>
        <v>0</v>
      </c>
    </row>
    <row r="742" spans="31:35" x14ac:dyDescent="0.25">
      <c r="AE742" s="7">
        <v>736</v>
      </c>
      <c r="AF742" s="23">
        <f>_xlfn.IFNA(VLOOKUP(AE742,MODEL!$D$8:$H$1196,5,FALSE),AF743-1/12)</f>
        <v>93.916666666666671</v>
      </c>
      <c r="AG742" s="97">
        <f t="shared" si="35"/>
        <v>93</v>
      </c>
      <c r="AH742" s="23" cm="1">
        <f t="array" ref="AH742">_xlfn.IFNA(INDEX(MODEL!$AT$8:$AT$1196,MATCH(AE742,MODEL!$D$8:$D$1196),0),AH743)</f>
        <v>0</v>
      </c>
      <c r="AI742" s="271">
        <f t="shared" ca="1" si="36"/>
        <v>0</v>
      </c>
    </row>
    <row r="743" spans="31:35" x14ac:dyDescent="0.25">
      <c r="AE743" s="7">
        <v>737</v>
      </c>
      <c r="AF743" s="23">
        <f>_xlfn.IFNA(VLOOKUP(AE743,MODEL!$D$8:$H$1196,5,FALSE),AF744-1/12)</f>
        <v>94</v>
      </c>
      <c r="AG743" s="97">
        <f t="shared" si="35"/>
        <v>94</v>
      </c>
      <c r="AH743" s="23" cm="1">
        <f t="array" ref="AH743">_xlfn.IFNA(INDEX(MODEL!$AT$8:$AT$1196,MATCH(AE743,MODEL!$D$8:$D$1196),0),AH744)</f>
        <v>0</v>
      </c>
      <c r="AI743" s="271">
        <f t="shared" ca="1" si="36"/>
        <v>0</v>
      </c>
    </row>
    <row r="744" spans="31:35" x14ac:dyDescent="0.25">
      <c r="AE744" s="7">
        <v>738</v>
      </c>
      <c r="AF744" s="23">
        <f>_xlfn.IFNA(VLOOKUP(AE744,MODEL!$D$8:$H$1196,5,FALSE),AF745-1/12)</f>
        <v>94.083333333333343</v>
      </c>
      <c r="AG744" s="97">
        <f t="shared" si="35"/>
        <v>94</v>
      </c>
      <c r="AH744" s="23" cm="1">
        <f t="array" ref="AH744">_xlfn.IFNA(INDEX(MODEL!$AT$8:$AT$1196,MATCH(AE744,MODEL!$D$8:$D$1196),0),AH745)</f>
        <v>0</v>
      </c>
      <c r="AI744" s="271">
        <f t="shared" ca="1" si="36"/>
        <v>0</v>
      </c>
    </row>
    <row r="745" spans="31:35" x14ac:dyDescent="0.25">
      <c r="AE745" s="7">
        <v>739</v>
      </c>
      <c r="AF745" s="23">
        <f>_xlfn.IFNA(VLOOKUP(AE745,MODEL!$D$8:$H$1196,5,FALSE),AF746-1/12)</f>
        <v>94.166666666666671</v>
      </c>
      <c r="AG745" s="97">
        <f t="shared" si="35"/>
        <v>94</v>
      </c>
      <c r="AH745" s="23" cm="1">
        <f t="array" ref="AH745">_xlfn.IFNA(INDEX(MODEL!$AT$8:$AT$1196,MATCH(AE745,MODEL!$D$8:$D$1196),0),AH746)</f>
        <v>0</v>
      </c>
      <c r="AI745" s="271">
        <f t="shared" ca="1" si="36"/>
        <v>0</v>
      </c>
    </row>
    <row r="746" spans="31:35" x14ac:dyDescent="0.25">
      <c r="AE746" s="7">
        <v>740</v>
      </c>
      <c r="AF746" s="23">
        <f>_xlfn.IFNA(VLOOKUP(AE746,MODEL!$D$8:$H$1196,5,FALSE),AF747-1/12)</f>
        <v>94.25</v>
      </c>
      <c r="AG746" s="97">
        <f t="shared" si="35"/>
        <v>94</v>
      </c>
      <c r="AH746" s="23" cm="1">
        <f t="array" ref="AH746">_xlfn.IFNA(INDEX(MODEL!$AT$8:$AT$1196,MATCH(AE746,MODEL!$D$8:$D$1196),0),AH747)</f>
        <v>0</v>
      </c>
      <c r="AI746" s="271">
        <f t="shared" ca="1" si="36"/>
        <v>0</v>
      </c>
    </row>
    <row r="747" spans="31:35" x14ac:dyDescent="0.25">
      <c r="AE747" s="7">
        <v>741</v>
      </c>
      <c r="AF747" s="23">
        <f>_xlfn.IFNA(VLOOKUP(AE747,MODEL!$D$8:$H$1196,5,FALSE),AF748-1/12)</f>
        <v>94.333333333333343</v>
      </c>
      <c r="AG747" s="97">
        <f t="shared" si="35"/>
        <v>94</v>
      </c>
      <c r="AH747" s="23" cm="1">
        <f t="array" ref="AH747">_xlfn.IFNA(INDEX(MODEL!$AT$8:$AT$1196,MATCH(AE747,MODEL!$D$8:$D$1196),0),AH748)</f>
        <v>0</v>
      </c>
      <c r="AI747" s="271">
        <f t="shared" ca="1" si="36"/>
        <v>0</v>
      </c>
    </row>
    <row r="748" spans="31:35" x14ac:dyDescent="0.25">
      <c r="AE748" s="7">
        <v>742</v>
      </c>
      <c r="AF748" s="23">
        <f>_xlfn.IFNA(VLOOKUP(AE748,MODEL!$D$8:$H$1196,5,FALSE),AF749-1/12)</f>
        <v>94.416666666666671</v>
      </c>
      <c r="AG748" s="97">
        <f t="shared" si="35"/>
        <v>94</v>
      </c>
      <c r="AH748" s="23" cm="1">
        <f t="array" ref="AH748">_xlfn.IFNA(INDEX(MODEL!$AT$8:$AT$1196,MATCH(AE748,MODEL!$D$8:$D$1196),0),AH749)</f>
        <v>0</v>
      </c>
      <c r="AI748" s="271">
        <f t="shared" ca="1" si="36"/>
        <v>0</v>
      </c>
    </row>
    <row r="749" spans="31:35" x14ac:dyDescent="0.25">
      <c r="AE749" s="7">
        <v>743</v>
      </c>
      <c r="AF749" s="23">
        <f>_xlfn.IFNA(VLOOKUP(AE749,MODEL!$D$8:$H$1196,5,FALSE),AF750-1/12)</f>
        <v>94.5</v>
      </c>
      <c r="AG749" s="97">
        <f t="shared" si="35"/>
        <v>94</v>
      </c>
      <c r="AH749" s="23" cm="1">
        <f t="array" ref="AH749">_xlfn.IFNA(INDEX(MODEL!$AT$8:$AT$1196,MATCH(AE749,MODEL!$D$8:$D$1196),0),AH750)</f>
        <v>0</v>
      </c>
      <c r="AI749" s="271">
        <f t="shared" ca="1" si="36"/>
        <v>0</v>
      </c>
    </row>
    <row r="750" spans="31:35" x14ac:dyDescent="0.25">
      <c r="AE750" s="7">
        <v>744</v>
      </c>
      <c r="AF750" s="23">
        <f>_xlfn.IFNA(VLOOKUP(AE750,MODEL!$D$8:$H$1196,5,FALSE),AF751-1/12)</f>
        <v>94.583333333333343</v>
      </c>
      <c r="AG750" s="97">
        <f t="shared" si="35"/>
        <v>94</v>
      </c>
      <c r="AH750" s="23" cm="1">
        <f t="array" ref="AH750">_xlfn.IFNA(INDEX(MODEL!$AT$8:$AT$1196,MATCH(AE750,MODEL!$D$8:$D$1196),0),AH751)</f>
        <v>0</v>
      </c>
      <c r="AI750" s="271">
        <f t="shared" ca="1" si="36"/>
        <v>0</v>
      </c>
    </row>
    <row r="751" spans="31:35" x14ac:dyDescent="0.25">
      <c r="AE751" s="7">
        <v>745</v>
      </c>
      <c r="AF751" s="23">
        <f>_xlfn.IFNA(VLOOKUP(AE751,MODEL!$D$8:$H$1196,5,FALSE),AF752-1/12)</f>
        <v>94.666666666666671</v>
      </c>
      <c r="AG751" s="97">
        <f t="shared" si="35"/>
        <v>94</v>
      </c>
      <c r="AH751" s="23" cm="1">
        <f t="array" ref="AH751">_xlfn.IFNA(INDEX(MODEL!$AT$8:$AT$1196,MATCH(AE751,MODEL!$D$8:$D$1196),0),AH752)</f>
        <v>0</v>
      </c>
      <c r="AI751" s="271">
        <f t="shared" ca="1" si="36"/>
        <v>0</v>
      </c>
    </row>
    <row r="752" spans="31:35" x14ac:dyDescent="0.25">
      <c r="AE752" s="7">
        <v>746</v>
      </c>
      <c r="AF752" s="23">
        <f>_xlfn.IFNA(VLOOKUP(AE752,MODEL!$D$8:$H$1196,5,FALSE),AF753-1/12)</f>
        <v>94.75</v>
      </c>
      <c r="AG752" s="97">
        <f t="shared" si="35"/>
        <v>94</v>
      </c>
      <c r="AH752" s="23" cm="1">
        <f t="array" ref="AH752">_xlfn.IFNA(INDEX(MODEL!$AT$8:$AT$1196,MATCH(AE752,MODEL!$D$8:$D$1196),0),AH753)</f>
        <v>0</v>
      </c>
      <c r="AI752" s="271">
        <f t="shared" ca="1" si="36"/>
        <v>0</v>
      </c>
    </row>
    <row r="753" spans="31:35" x14ac:dyDescent="0.25">
      <c r="AE753" s="7">
        <v>747</v>
      </c>
      <c r="AF753" s="23">
        <f>_xlfn.IFNA(VLOOKUP(AE753,MODEL!$D$8:$H$1196,5,FALSE),AF754-1/12)</f>
        <v>94.833333333333343</v>
      </c>
      <c r="AG753" s="97">
        <f t="shared" si="35"/>
        <v>94</v>
      </c>
      <c r="AH753" s="23" cm="1">
        <f t="array" ref="AH753">_xlfn.IFNA(INDEX(MODEL!$AT$8:$AT$1196,MATCH(AE753,MODEL!$D$8:$D$1196),0),AH754)</f>
        <v>0</v>
      </c>
      <c r="AI753" s="271">
        <f t="shared" ca="1" si="36"/>
        <v>0</v>
      </c>
    </row>
    <row r="754" spans="31:35" x14ac:dyDescent="0.25">
      <c r="AE754" s="7">
        <v>748</v>
      </c>
      <c r="AF754" s="23">
        <f>_xlfn.IFNA(VLOOKUP(AE754,MODEL!$D$8:$H$1196,5,FALSE),AF755-1/12)</f>
        <v>94.916666666666671</v>
      </c>
      <c r="AG754" s="97">
        <f t="shared" si="35"/>
        <v>94</v>
      </c>
      <c r="AH754" s="23" cm="1">
        <f t="array" ref="AH754">_xlfn.IFNA(INDEX(MODEL!$AT$8:$AT$1196,MATCH(AE754,MODEL!$D$8:$D$1196),0),AH755)</f>
        <v>0</v>
      </c>
      <c r="AI754" s="271">
        <f t="shared" ca="1" si="36"/>
        <v>0</v>
      </c>
    </row>
    <row r="755" spans="31:35" x14ac:dyDescent="0.25">
      <c r="AE755" s="7">
        <v>749</v>
      </c>
      <c r="AF755" s="23">
        <f>_xlfn.IFNA(VLOOKUP(AE755,MODEL!$D$8:$H$1196,5,FALSE),AF756-1/12)</f>
        <v>95</v>
      </c>
      <c r="AG755" s="97">
        <f t="shared" si="35"/>
        <v>95</v>
      </c>
      <c r="AH755" s="23" cm="1">
        <f t="array" ref="AH755">_xlfn.IFNA(INDEX(MODEL!$AT$8:$AT$1196,MATCH(AE755,MODEL!$D$8:$D$1196),0),AH756)</f>
        <v>0</v>
      </c>
      <c r="AI755" s="271">
        <f t="shared" ca="1" si="36"/>
        <v>0</v>
      </c>
    </row>
    <row r="756" spans="31:35" x14ac:dyDescent="0.25">
      <c r="AE756" s="7">
        <v>750</v>
      </c>
      <c r="AF756" s="23">
        <f>_xlfn.IFNA(VLOOKUP(AE756,MODEL!$D$8:$H$1196,5,FALSE),AF757-1/12)</f>
        <v>95.083333333333343</v>
      </c>
      <c r="AG756" s="97">
        <f t="shared" si="35"/>
        <v>95</v>
      </c>
      <c r="AH756" s="23" cm="1">
        <f t="array" ref="AH756">_xlfn.IFNA(INDEX(MODEL!$AT$8:$AT$1196,MATCH(AE756,MODEL!$D$8:$D$1196),0),AH757)</f>
        <v>0</v>
      </c>
      <c r="AI756" s="271">
        <f t="shared" ca="1" si="36"/>
        <v>0</v>
      </c>
    </row>
    <row r="757" spans="31:35" x14ac:dyDescent="0.25">
      <c r="AE757" s="7">
        <v>751</v>
      </c>
      <c r="AF757" s="23">
        <f>_xlfn.IFNA(VLOOKUP(AE757,MODEL!$D$8:$H$1196,5,FALSE),AF758-1/12)</f>
        <v>95.166666666666671</v>
      </c>
      <c r="AG757" s="97">
        <f t="shared" si="35"/>
        <v>95</v>
      </c>
      <c r="AH757" s="23" cm="1">
        <f t="array" ref="AH757">_xlfn.IFNA(INDEX(MODEL!$AT$8:$AT$1196,MATCH(AE757,MODEL!$D$8:$D$1196),0),AH758)</f>
        <v>0</v>
      </c>
      <c r="AI757" s="271">
        <f t="shared" ca="1" si="36"/>
        <v>0</v>
      </c>
    </row>
    <row r="758" spans="31:35" x14ac:dyDescent="0.25">
      <c r="AE758" s="7">
        <v>752</v>
      </c>
      <c r="AF758" s="23">
        <f>_xlfn.IFNA(VLOOKUP(AE758,MODEL!$D$8:$H$1196,5,FALSE),AF759-1/12)</f>
        <v>95.25</v>
      </c>
      <c r="AG758" s="97">
        <f t="shared" si="35"/>
        <v>95</v>
      </c>
      <c r="AH758" s="23" cm="1">
        <f t="array" ref="AH758">_xlfn.IFNA(INDEX(MODEL!$AT$8:$AT$1196,MATCH(AE758,MODEL!$D$8:$D$1196),0),AH759)</f>
        <v>0</v>
      </c>
      <c r="AI758" s="271">
        <f t="shared" ca="1" si="36"/>
        <v>0</v>
      </c>
    </row>
    <row r="759" spans="31:35" x14ac:dyDescent="0.25">
      <c r="AE759" s="7">
        <v>753</v>
      </c>
      <c r="AF759" s="23">
        <f>_xlfn.IFNA(VLOOKUP(AE759,MODEL!$D$8:$H$1196,5,FALSE),AF760-1/12)</f>
        <v>95.333333333333343</v>
      </c>
      <c r="AG759" s="97">
        <f t="shared" si="35"/>
        <v>95</v>
      </c>
      <c r="AH759" s="23" cm="1">
        <f t="array" ref="AH759">_xlfn.IFNA(INDEX(MODEL!$AT$8:$AT$1196,MATCH(AE759,MODEL!$D$8:$D$1196),0),AH760)</f>
        <v>0</v>
      </c>
      <c r="AI759" s="271">
        <f t="shared" ca="1" si="36"/>
        <v>0</v>
      </c>
    </row>
    <row r="760" spans="31:35" x14ac:dyDescent="0.25">
      <c r="AE760" s="7">
        <v>754</v>
      </c>
      <c r="AF760" s="23">
        <f>_xlfn.IFNA(VLOOKUP(AE760,MODEL!$D$8:$H$1196,5,FALSE),AF761-1/12)</f>
        <v>95.416666666666671</v>
      </c>
      <c r="AG760" s="97">
        <f t="shared" si="35"/>
        <v>95</v>
      </c>
      <c r="AH760" s="23" cm="1">
        <f t="array" ref="AH760">_xlfn.IFNA(INDEX(MODEL!$AT$8:$AT$1196,MATCH(AE760,MODEL!$D$8:$D$1196),0),AH761)</f>
        <v>0</v>
      </c>
      <c r="AI760" s="271">
        <f t="shared" ca="1" si="36"/>
        <v>0</v>
      </c>
    </row>
    <row r="761" spans="31:35" x14ac:dyDescent="0.25">
      <c r="AE761" s="7">
        <v>755</v>
      </c>
      <c r="AF761" s="23">
        <f>_xlfn.IFNA(VLOOKUP(AE761,MODEL!$D$8:$H$1196,5,FALSE),AF762-1/12)</f>
        <v>95.5</v>
      </c>
      <c r="AG761" s="97">
        <f t="shared" si="35"/>
        <v>95</v>
      </c>
      <c r="AH761" s="23" cm="1">
        <f t="array" ref="AH761">_xlfn.IFNA(INDEX(MODEL!$AT$8:$AT$1196,MATCH(AE761,MODEL!$D$8:$D$1196),0),AH762)</f>
        <v>0</v>
      </c>
      <c r="AI761" s="271">
        <f t="shared" ca="1" si="36"/>
        <v>0</v>
      </c>
    </row>
    <row r="762" spans="31:35" x14ac:dyDescent="0.25">
      <c r="AE762" s="7">
        <v>756</v>
      </c>
      <c r="AF762" s="23">
        <f>_xlfn.IFNA(VLOOKUP(AE762,MODEL!$D$8:$H$1196,5,FALSE),AF763-1/12)</f>
        <v>95.583333333333343</v>
      </c>
      <c r="AG762" s="97">
        <f t="shared" si="35"/>
        <v>95</v>
      </c>
      <c r="AH762" s="23" cm="1">
        <f t="array" ref="AH762">_xlfn.IFNA(INDEX(MODEL!$AT$8:$AT$1196,MATCH(AE762,MODEL!$D$8:$D$1196),0),AH763)</f>
        <v>0</v>
      </c>
      <c r="AI762" s="271">
        <f t="shared" ca="1" si="36"/>
        <v>0</v>
      </c>
    </row>
    <row r="763" spans="31:35" x14ac:dyDescent="0.25">
      <c r="AE763" s="7">
        <v>757</v>
      </c>
      <c r="AF763" s="23">
        <f>_xlfn.IFNA(VLOOKUP(AE763,MODEL!$D$8:$H$1196,5,FALSE),AF764-1/12)</f>
        <v>95.666666666666671</v>
      </c>
      <c r="AG763" s="97">
        <f t="shared" si="35"/>
        <v>95</v>
      </c>
      <c r="AH763" s="23" cm="1">
        <f t="array" ref="AH763">_xlfn.IFNA(INDEX(MODEL!$AT$8:$AT$1196,MATCH(AE763,MODEL!$D$8:$D$1196),0),AH764)</f>
        <v>0</v>
      </c>
      <c r="AI763" s="271">
        <f t="shared" ca="1" si="36"/>
        <v>0</v>
      </c>
    </row>
    <row r="764" spans="31:35" x14ac:dyDescent="0.25">
      <c r="AE764" s="7">
        <v>758</v>
      </c>
      <c r="AF764" s="23">
        <f>_xlfn.IFNA(VLOOKUP(AE764,MODEL!$D$8:$H$1196,5,FALSE),AF765-1/12)</f>
        <v>95.75</v>
      </c>
      <c r="AG764" s="97">
        <f t="shared" si="35"/>
        <v>95</v>
      </c>
      <c r="AH764" s="23" cm="1">
        <f t="array" ref="AH764">_xlfn.IFNA(INDEX(MODEL!$AT$8:$AT$1196,MATCH(AE764,MODEL!$D$8:$D$1196),0),AH765)</f>
        <v>0</v>
      </c>
      <c r="AI764" s="271">
        <f t="shared" ca="1" si="36"/>
        <v>0</v>
      </c>
    </row>
    <row r="765" spans="31:35" x14ac:dyDescent="0.25">
      <c r="AE765" s="7">
        <v>759</v>
      </c>
      <c r="AF765" s="23">
        <f>_xlfn.IFNA(VLOOKUP(AE765,MODEL!$D$8:$H$1196,5,FALSE),AF766-1/12)</f>
        <v>95.833333333333343</v>
      </c>
      <c r="AG765" s="97">
        <f t="shared" si="35"/>
        <v>95</v>
      </c>
      <c r="AH765" s="23" cm="1">
        <f t="array" ref="AH765">_xlfn.IFNA(INDEX(MODEL!$AT$8:$AT$1196,MATCH(AE765,MODEL!$D$8:$D$1196),0),AH766)</f>
        <v>0</v>
      </c>
      <c r="AI765" s="271">
        <f t="shared" ca="1" si="36"/>
        <v>0</v>
      </c>
    </row>
    <row r="766" spans="31:35" x14ac:dyDescent="0.25">
      <c r="AE766" s="7">
        <v>760</v>
      </c>
      <c r="AF766" s="23">
        <f>_xlfn.IFNA(VLOOKUP(AE766,MODEL!$D$8:$H$1196,5,FALSE),AF767-1/12)</f>
        <v>95.916666666666671</v>
      </c>
      <c r="AG766" s="97">
        <f t="shared" si="35"/>
        <v>95</v>
      </c>
      <c r="AH766" s="23" cm="1">
        <f t="array" ref="AH766">_xlfn.IFNA(INDEX(MODEL!$AT$8:$AT$1196,MATCH(AE766,MODEL!$D$8:$D$1196),0),AH767)</f>
        <v>0</v>
      </c>
      <c r="AI766" s="271">
        <f t="shared" ca="1" si="36"/>
        <v>0</v>
      </c>
    </row>
    <row r="767" spans="31:35" x14ac:dyDescent="0.25">
      <c r="AE767" s="7">
        <v>761</v>
      </c>
      <c r="AF767" s="23">
        <f>_xlfn.IFNA(VLOOKUP(AE767,MODEL!$D$8:$H$1196,5,FALSE),AF768-1/12)</f>
        <v>96</v>
      </c>
      <c r="AG767" s="97">
        <f t="shared" si="35"/>
        <v>96</v>
      </c>
      <c r="AH767" s="23" cm="1">
        <f t="array" ref="AH767">_xlfn.IFNA(INDEX(MODEL!$AT$8:$AT$1196,MATCH(AE767,MODEL!$D$8:$D$1196),0),AH768)</f>
        <v>0</v>
      </c>
      <c r="AI767" s="271">
        <f t="shared" ca="1" si="36"/>
        <v>0</v>
      </c>
    </row>
    <row r="768" spans="31:35" x14ac:dyDescent="0.25">
      <c r="AE768" s="7">
        <v>762</v>
      </c>
      <c r="AF768" s="23">
        <f>_xlfn.IFNA(VLOOKUP(AE768,MODEL!$D$8:$H$1196,5,FALSE),AF769-1/12)</f>
        <v>96.083333333333343</v>
      </c>
      <c r="AG768" s="97">
        <f t="shared" si="35"/>
        <v>96</v>
      </c>
      <c r="AH768" s="23" cm="1">
        <f t="array" ref="AH768">_xlfn.IFNA(INDEX(MODEL!$AT$8:$AT$1196,MATCH(AE768,MODEL!$D$8:$D$1196),0),AH769)</f>
        <v>0</v>
      </c>
      <c r="AI768" s="271">
        <f t="shared" ca="1" si="36"/>
        <v>0</v>
      </c>
    </row>
    <row r="769" spans="31:35" x14ac:dyDescent="0.25">
      <c r="AE769" s="7">
        <v>763</v>
      </c>
      <c r="AF769" s="23">
        <f>_xlfn.IFNA(VLOOKUP(AE769,MODEL!$D$8:$H$1196,5,FALSE),AF770-1/12)</f>
        <v>96.166666666666671</v>
      </c>
      <c r="AG769" s="97">
        <f t="shared" si="35"/>
        <v>96</v>
      </c>
      <c r="AH769" s="23" cm="1">
        <f t="array" ref="AH769">_xlfn.IFNA(INDEX(MODEL!$AT$8:$AT$1196,MATCH(AE769,MODEL!$D$8:$D$1196),0),AH770)</f>
        <v>0</v>
      </c>
      <c r="AI769" s="271">
        <f t="shared" ca="1" si="36"/>
        <v>0</v>
      </c>
    </row>
    <row r="770" spans="31:35" x14ac:dyDescent="0.25">
      <c r="AE770" s="7">
        <v>764</v>
      </c>
      <c r="AF770" s="23">
        <f>_xlfn.IFNA(VLOOKUP(AE770,MODEL!$D$8:$H$1196,5,FALSE),AF771-1/12)</f>
        <v>96.25</v>
      </c>
      <c r="AG770" s="97">
        <f t="shared" si="35"/>
        <v>96</v>
      </c>
      <c r="AH770" s="23" cm="1">
        <f t="array" ref="AH770">_xlfn.IFNA(INDEX(MODEL!$AT$8:$AT$1196,MATCH(AE770,MODEL!$D$8:$D$1196),0),AH771)</f>
        <v>0</v>
      </c>
      <c r="AI770" s="271">
        <f t="shared" ca="1" si="36"/>
        <v>0</v>
      </c>
    </row>
    <row r="771" spans="31:35" x14ac:dyDescent="0.25">
      <c r="AE771" s="7">
        <v>765</v>
      </c>
      <c r="AF771" s="23">
        <f>_xlfn.IFNA(VLOOKUP(AE771,MODEL!$D$8:$H$1196,5,FALSE),AF772-1/12)</f>
        <v>96.333333333333343</v>
      </c>
      <c r="AG771" s="97">
        <f t="shared" si="35"/>
        <v>96</v>
      </c>
      <c r="AH771" s="23" cm="1">
        <f t="array" ref="AH771">_xlfn.IFNA(INDEX(MODEL!$AT$8:$AT$1196,MATCH(AE771,MODEL!$D$8:$D$1196),0),AH772)</f>
        <v>0</v>
      </c>
      <c r="AI771" s="271">
        <f t="shared" ca="1" si="36"/>
        <v>0</v>
      </c>
    </row>
    <row r="772" spans="31:35" x14ac:dyDescent="0.25">
      <c r="AE772" s="7">
        <v>766</v>
      </c>
      <c r="AF772" s="23">
        <f>_xlfn.IFNA(VLOOKUP(AE772,MODEL!$D$8:$H$1196,5,FALSE),AF773-1/12)</f>
        <v>96.416666666666671</v>
      </c>
      <c r="AG772" s="97">
        <f t="shared" si="35"/>
        <v>96</v>
      </c>
      <c r="AH772" s="23" cm="1">
        <f t="array" ref="AH772">_xlfn.IFNA(INDEX(MODEL!$AT$8:$AT$1196,MATCH(AE772,MODEL!$D$8:$D$1196),0),AH773)</f>
        <v>0</v>
      </c>
      <c r="AI772" s="271">
        <f t="shared" ca="1" si="36"/>
        <v>0</v>
      </c>
    </row>
    <row r="773" spans="31:35" x14ac:dyDescent="0.25">
      <c r="AE773" s="7">
        <v>767</v>
      </c>
      <c r="AF773" s="23">
        <f>_xlfn.IFNA(VLOOKUP(AE773,MODEL!$D$8:$H$1196,5,FALSE),AF774-1/12)</f>
        <v>96.5</v>
      </c>
      <c r="AG773" s="97">
        <f t="shared" si="35"/>
        <v>96</v>
      </c>
      <c r="AH773" s="23" cm="1">
        <f t="array" ref="AH773">_xlfn.IFNA(INDEX(MODEL!$AT$8:$AT$1196,MATCH(AE773,MODEL!$D$8:$D$1196),0),AH774)</f>
        <v>0</v>
      </c>
      <c r="AI773" s="271">
        <f t="shared" ca="1" si="36"/>
        <v>0</v>
      </c>
    </row>
    <row r="774" spans="31:35" x14ac:dyDescent="0.25">
      <c r="AE774" s="7">
        <v>768</v>
      </c>
      <c r="AF774" s="23">
        <f>_xlfn.IFNA(VLOOKUP(AE774,MODEL!$D$8:$H$1196,5,FALSE),AF775-1/12)</f>
        <v>96.583333333333343</v>
      </c>
      <c r="AG774" s="97">
        <f t="shared" ref="AG774:AG788" si="37">ROUNDDOWN(AF774,0)</f>
        <v>96</v>
      </c>
      <c r="AH774" s="23" cm="1">
        <f t="array" ref="AH774">_xlfn.IFNA(INDEX(MODEL!$AT$8:$AT$1196,MATCH(AE774,MODEL!$D$8:$D$1196),0),AH775)</f>
        <v>0</v>
      </c>
      <c r="AI774" s="271">
        <f t="shared" ref="AI774:AI837" ca="1" si="38">IF(OR(IFERROR(AH774,0)=0,AE774&lt;=WOPBrthWP),0,IF(AG774&gt;60,AI773*AH774/AH773,AI773*AH773/AH774)
+VLOOKUP(MIN(MAX(AC$6:AC$126),AG774),Tbl_Births,2,FALSE)/12
-IF(AE774&lt;=WOPBrthWP+WOPBrthPer,0,VLOOKUP(MIN(MAX(AC$6:AC$126),OFFSET(AG774,-WOPBrthPer,0)),Tbl_Births,2,FALSE)/12*OFFSET(AH774,-WOPBrthPer,0)/AH774))</f>
        <v>0</v>
      </c>
    </row>
    <row r="775" spans="31:35" x14ac:dyDescent="0.25">
      <c r="AE775" s="7">
        <v>769</v>
      </c>
      <c r="AF775" s="23">
        <f>_xlfn.IFNA(VLOOKUP(AE775,MODEL!$D$8:$H$1196,5,FALSE),AF776-1/12)</f>
        <v>96.666666666666657</v>
      </c>
      <c r="AG775" s="97">
        <f t="shared" si="37"/>
        <v>96</v>
      </c>
      <c r="AH775" s="23" cm="1">
        <f t="array" ref="AH775">_xlfn.IFNA(INDEX(MODEL!$AT$8:$AT$1196,MATCH(AE775,MODEL!$D$8:$D$1196),0),AH776)</f>
        <v>0</v>
      </c>
      <c r="AI775" s="271">
        <f t="shared" ca="1" si="38"/>
        <v>0</v>
      </c>
    </row>
    <row r="776" spans="31:35" x14ac:dyDescent="0.25">
      <c r="AE776" s="7">
        <v>770</v>
      </c>
      <c r="AF776" s="23">
        <f>_xlfn.IFNA(VLOOKUP(AE776,MODEL!$D$8:$H$1196,5,FALSE),AF777-1/12)</f>
        <v>96.75</v>
      </c>
      <c r="AG776" s="97">
        <f t="shared" si="37"/>
        <v>96</v>
      </c>
      <c r="AH776" s="23" cm="1">
        <f t="array" ref="AH776">_xlfn.IFNA(INDEX(MODEL!$AT$8:$AT$1196,MATCH(AE776,MODEL!$D$8:$D$1196),0),AH777)</f>
        <v>0</v>
      </c>
      <c r="AI776" s="271">
        <f t="shared" ca="1" si="38"/>
        <v>0</v>
      </c>
    </row>
    <row r="777" spans="31:35" x14ac:dyDescent="0.25">
      <c r="AE777" s="7">
        <v>771</v>
      </c>
      <c r="AF777" s="23">
        <f>_xlfn.IFNA(VLOOKUP(AE777,MODEL!$D$8:$H$1196,5,FALSE),AF778-1/12)</f>
        <v>96.833333333333343</v>
      </c>
      <c r="AG777" s="97">
        <f t="shared" si="37"/>
        <v>96</v>
      </c>
      <c r="AH777" s="23" cm="1">
        <f t="array" ref="AH777">_xlfn.IFNA(INDEX(MODEL!$AT$8:$AT$1196,MATCH(AE777,MODEL!$D$8:$D$1196),0),AH778)</f>
        <v>0</v>
      </c>
      <c r="AI777" s="271">
        <f t="shared" ca="1" si="38"/>
        <v>0</v>
      </c>
    </row>
    <row r="778" spans="31:35" x14ac:dyDescent="0.25">
      <c r="AE778" s="7">
        <v>772</v>
      </c>
      <c r="AF778" s="23">
        <f>_xlfn.IFNA(VLOOKUP(AE778,MODEL!$D$8:$H$1196,5,FALSE),AF779-1/12)</f>
        <v>96.916666666666657</v>
      </c>
      <c r="AG778" s="97">
        <f t="shared" si="37"/>
        <v>96</v>
      </c>
      <c r="AH778" s="23" cm="1">
        <f t="array" ref="AH778">_xlfn.IFNA(INDEX(MODEL!$AT$8:$AT$1196,MATCH(AE778,MODEL!$D$8:$D$1196),0),AH779)</f>
        <v>0</v>
      </c>
      <c r="AI778" s="271">
        <f t="shared" ca="1" si="38"/>
        <v>0</v>
      </c>
    </row>
    <row r="779" spans="31:35" x14ac:dyDescent="0.25">
      <c r="AE779" s="7">
        <v>773</v>
      </c>
      <c r="AF779" s="23">
        <f>_xlfn.IFNA(VLOOKUP(AE779,MODEL!$D$8:$H$1196,5,FALSE),AF780-1/12)</f>
        <v>97</v>
      </c>
      <c r="AG779" s="97">
        <f t="shared" si="37"/>
        <v>97</v>
      </c>
      <c r="AH779" s="23" cm="1">
        <f t="array" ref="AH779">_xlfn.IFNA(INDEX(MODEL!$AT$8:$AT$1196,MATCH(AE779,MODEL!$D$8:$D$1196),0),AH780)</f>
        <v>0</v>
      </c>
      <c r="AI779" s="271">
        <f t="shared" ca="1" si="38"/>
        <v>0</v>
      </c>
    </row>
    <row r="780" spans="31:35" x14ac:dyDescent="0.25">
      <c r="AE780" s="7">
        <v>774</v>
      </c>
      <c r="AF780" s="23">
        <f>_xlfn.IFNA(VLOOKUP(AE780,MODEL!$D$8:$H$1196,5,FALSE),AF781-1/12)</f>
        <v>97.083333333333343</v>
      </c>
      <c r="AG780" s="97">
        <f t="shared" si="37"/>
        <v>97</v>
      </c>
      <c r="AH780" s="23" cm="1">
        <f t="array" ref="AH780">_xlfn.IFNA(INDEX(MODEL!$AT$8:$AT$1196,MATCH(AE780,MODEL!$D$8:$D$1196),0),AH781)</f>
        <v>0</v>
      </c>
      <c r="AI780" s="271">
        <f t="shared" ca="1" si="38"/>
        <v>0</v>
      </c>
    </row>
    <row r="781" spans="31:35" x14ac:dyDescent="0.25">
      <c r="AE781" s="7">
        <v>775</v>
      </c>
      <c r="AF781" s="23">
        <f>_xlfn.IFNA(VLOOKUP(AE781,MODEL!$D$8:$H$1196,5,FALSE),AF782-1/12)</f>
        <v>97.166666666666657</v>
      </c>
      <c r="AG781" s="97">
        <f t="shared" si="37"/>
        <v>97</v>
      </c>
      <c r="AH781" s="23" cm="1">
        <f t="array" ref="AH781">_xlfn.IFNA(INDEX(MODEL!$AT$8:$AT$1196,MATCH(AE781,MODEL!$D$8:$D$1196),0),AH782)</f>
        <v>0</v>
      </c>
      <c r="AI781" s="271">
        <f t="shared" ca="1" si="38"/>
        <v>0</v>
      </c>
    </row>
    <row r="782" spans="31:35" x14ac:dyDescent="0.25">
      <c r="AE782" s="7">
        <v>776</v>
      </c>
      <c r="AF782" s="23">
        <f>_xlfn.IFNA(VLOOKUP(AE782,MODEL!$D$8:$H$1196,5,FALSE),AF783-1/12)</f>
        <v>97.25</v>
      </c>
      <c r="AG782" s="97">
        <f t="shared" si="37"/>
        <v>97</v>
      </c>
      <c r="AH782" s="23" cm="1">
        <f t="array" ref="AH782">_xlfn.IFNA(INDEX(MODEL!$AT$8:$AT$1196,MATCH(AE782,MODEL!$D$8:$D$1196),0),AH783)</f>
        <v>0</v>
      </c>
      <c r="AI782" s="271">
        <f t="shared" ca="1" si="38"/>
        <v>0</v>
      </c>
    </row>
    <row r="783" spans="31:35" x14ac:dyDescent="0.25">
      <c r="AE783" s="7">
        <v>777</v>
      </c>
      <c r="AF783" s="23">
        <f>_xlfn.IFNA(VLOOKUP(AE783,MODEL!$D$8:$H$1196,5,FALSE),AF784-1/12)</f>
        <v>97.333333333333343</v>
      </c>
      <c r="AG783" s="97">
        <f t="shared" si="37"/>
        <v>97</v>
      </c>
      <c r="AH783" s="23" cm="1">
        <f t="array" ref="AH783">_xlfn.IFNA(INDEX(MODEL!$AT$8:$AT$1196,MATCH(AE783,MODEL!$D$8:$D$1196),0),AH784)</f>
        <v>0</v>
      </c>
      <c r="AI783" s="271">
        <f t="shared" ca="1" si="38"/>
        <v>0</v>
      </c>
    </row>
    <row r="784" spans="31:35" x14ac:dyDescent="0.25">
      <c r="AE784" s="7">
        <v>778</v>
      </c>
      <c r="AF784" s="23">
        <f>_xlfn.IFNA(VLOOKUP(AE784,MODEL!$D$8:$H$1196,5,FALSE),AF785-1/12)</f>
        <v>97.416666666666657</v>
      </c>
      <c r="AG784" s="97">
        <f t="shared" si="37"/>
        <v>97</v>
      </c>
      <c r="AH784" s="23" cm="1">
        <f t="array" ref="AH784">_xlfn.IFNA(INDEX(MODEL!$AT$8:$AT$1196,MATCH(AE784,MODEL!$D$8:$D$1196),0),AH785)</f>
        <v>0</v>
      </c>
      <c r="AI784" s="271">
        <f t="shared" ca="1" si="38"/>
        <v>0</v>
      </c>
    </row>
    <row r="785" spans="31:35" x14ac:dyDescent="0.25">
      <c r="AE785" s="7">
        <v>779</v>
      </c>
      <c r="AF785" s="23">
        <f>_xlfn.IFNA(VLOOKUP(AE785,MODEL!$D$8:$H$1196,5,FALSE),AF786-1/12)</f>
        <v>97.5</v>
      </c>
      <c r="AG785" s="97">
        <f t="shared" si="37"/>
        <v>97</v>
      </c>
      <c r="AH785" s="23" cm="1">
        <f t="array" ref="AH785">_xlfn.IFNA(INDEX(MODEL!$AT$8:$AT$1196,MATCH(AE785,MODEL!$D$8:$D$1196),0),AH786)</f>
        <v>0</v>
      </c>
      <c r="AI785" s="271">
        <f t="shared" ca="1" si="38"/>
        <v>0</v>
      </c>
    </row>
    <row r="786" spans="31:35" x14ac:dyDescent="0.25">
      <c r="AE786" s="7">
        <v>780</v>
      </c>
      <c r="AF786" s="23">
        <f>_xlfn.IFNA(VLOOKUP(AE786,MODEL!$D$8:$H$1196,5,FALSE),AF787-1/12)</f>
        <v>97.583333333333343</v>
      </c>
      <c r="AG786" s="97">
        <f t="shared" si="37"/>
        <v>97</v>
      </c>
      <c r="AH786" s="23" cm="1">
        <f t="array" ref="AH786">_xlfn.IFNA(INDEX(MODEL!$AT$8:$AT$1196,MATCH(AE786,MODEL!$D$8:$D$1196),0),AH787)</f>
        <v>0</v>
      </c>
      <c r="AI786" s="271">
        <f t="shared" ca="1" si="38"/>
        <v>0</v>
      </c>
    </row>
    <row r="787" spans="31:35" x14ac:dyDescent="0.25">
      <c r="AE787" s="7">
        <v>781</v>
      </c>
      <c r="AF787" s="23">
        <f>_xlfn.IFNA(VLOOKUP(AE787,MODEL!$D$8:$H$1196,5,FALSE),AF788-1/12)</f>
        <v>97.666666666666657</v>
      </c>
      <c r="AG787" s="97">
        <f t="shared" si="37"/>
        <v>97</v>
      </c>
      <c r="AH787" s="23" cm="1">
        <f t="array" ref="AH787">_xlfn.IFNA(INDEX(MODEL!$AT$8:$AT$1196,MATCH(AE787,MODEL!$D$8:$D$1196),0),AH788)</f>
        <v>0</v>
      </c>
      <c r="AI787" s="271">
        <f t="shared" ca="1" si="38"/>
        <v>0</v>
      </c>
    </row>
    <row r="788" spans="31:35" x14ac:dyDescent="0.25">
      <c r="AE788" s="7">
        <v>782</v>
      </c>
      <c r="AF788" s="23">
        <f>_xlfn.IFNA(VLOOKUP(AE788,MODEL!$D$8:$H$1196,5,FALSE),AF789-1/12)</f>
        <v>97.75</v>
      </c>
      <c r="AG788" s="97">
        <f t="shared" si="37"/>
        <v>97</v>
      </c>
      <c r="AH788" s="23" cm="1">
        <f t="array" ref="AH788">_xlfn.IFNA(INDEX(MODEL!$AT$8:$AT$1196,MATCH(AE788,MODEL!$D$8:$D$1196),0),AH789)</f>
        <v>0</v>
      </c>
      <c r="AI788" s="271">
        <f t="shared" ca="1" si="38"/>
        <v>0</v>
      </c>
    </row>
    <row r="789" spans="31:35" x14ac:dyDescent="0.25">
      <c r="AE789" s="7">
        <v>783</v>
      </c>
      <c r="AF789" s="23">
        <f>_xlfn.IFNA(VLOOKUP(AE789,MODEL!$D$8:$H$1196,5,FALSE),AF790-1/12)</f>
        <v>97.833333333333343</v>
      </c>
      <c r="AG789" s="97">
        <f t="shared" ref="AG789:AG852" si="39">ROUNDDOWN(AF789,0)</f>
        <v>97</v>
      </c>
      <c r="AH789" s="23" cm="1">
        <f t="array" ref="AH789">_xlfn.IFNA(INDEX(MODEL!$AT$8:$AT$1196,MATCH(AE789,MODEL!$D$8:$D$1196),0),AH790)</f>
        <v>0</v>
      </c>
      <c r="AI789" s="271">
        <f t="shared" ca="1" si="38"/>
        <v>0</v>
      </c>
    </row>
    <row r="790" spans="31:35" x14ac:dyDescent="0.25">
      <c r="AE790" s="7">
        <v>784</v>
      </c>
      <c r="AF790" s="23">
        <f>_xlfn.IFNA(VLOOKUP(AE790,MODEL!$D$8:$H$1196,5,FALSE),AF791-1/12)</f>
        <v>97.916666666666657</v>
      </c>
      <c r="AG790" s="97">
        <f t="shared" si="39"/>
        <v>97</v>
      </c>
      <c r="AH790" s="23" cm="1">
        <f t="array" ref="AH790">_xlfn.IFNA(INDEX(MODEL!$AT$8:$AT$1196,MATCH(AE790,MODEL!$D$8:$D$1196),0),AH791)</f>
        <v>0</v>
      </c>
      <c r="AI790" s="271">
        <f t="shared" ca="1" si="38"/>
        <v>0</v>
      </c>
    </row>
    <row r="791" spans="31:35" x14ac:dyDescent="0.25">
      <c r="AE791" s="7">
        <v>785</v>
      </c>
      <c r="AF791" s="23">
        <f>_xlfn.IFNA(VLOOKUP(AE791,MODEL!$D$8:$H$1196,5,FALSE),AF792-1/12)</f>
        <v>98</v>
      </c>
      <c r="AG791" s="97">
        <f t="shared" si="39"/>
        <v>98</v>
      </c>
      <c r="AH791" s="23" cm="1">
        <f t="array" ref="AH791">_xlfn.IFNA(INDEX(MODEL!$AT$8:$AT$1196,MATCH(AE791,MODEL!$D$8:$D$1196),0),AH792)</f>
        <v>0</v>
      </c>
      <c r="AI791" s="271">
        <f t="shared" ca="1" si="38"/>
        <v>0</v>
      </c>
    </row>
    <row r="792" spans="31:35" x14ac:dyDescent="0.25">
      <c r="AE792" s="7">
        <v>786</v>
      </c>
      <c r="AF792" s="23">
        <f>_xlfn.IFNA(VLOOKUP(AE792,MODEL!$D$8:$H$1196,5,FALSE),AF793-1/12)</f>
        <v>98.083333333333343</v>
      </c>
      <c r="AG792" s="97">
        <f t="shared" si="39"/>
        <v>98</v>
      </c>
      <c r="AH792" s="23" cm="1">
        <f t="array" ref="AH792">_xlfn.IFNA(INDEX(MODEL!$AT$8:$AT$1196,MATCH(AE792,MODEL!$D$8:$D$1196),0),AH793)</f>
        <v>0</v>
      </c>
      <c r="AI792" s="271">
        <f t="shared" ca="1" si="38"/>
        <v>0</v>
      </c>
    </row>
    <row r="793" spans="31:35" x14ac:dyDescent="0.25">
      <c r="AE793" s="7">
        <v>787</v>
      </c>
      <c r="AF793" s="23">
        <f>_xlfn.IFNA(VLOOKUP(AE793,MODEL!$D$8:$H$1196,5,FALSE),AF794-1/12)</f>
        <v>98.166666666666657</v>
      </c>
      <c r="AG793" s="97">
        <f t="shared" si="39"/>
        <v>98</v>
      </c>
      <c r="AH793" s="23" cm="1">
        <f t="array" ref="AH793">_xlfn.IFNA(INDEX(MODEL!$AT$8:$AT$1196,MATCH(AE793,MODEL!$D$8:$D$1196),0),AH794)</f>
        <v>0</v>
      </c>
      <c r="AI793" s="271">
        <f t="shared" ca="1" si="38"/>
        <v>0</v>
      </c>
    </row>
    <row r="794" spans="31:35" x14ac:dyDescent="0.25">
      <c r="AE794" s="7">
        <v>788</v>
      </c>
      <c r="AF794" s="23">
        <f>_xlfn.IFNA(VLOOKUP(AE794,MODEL!$D$8:$H$1196,5,FALSE),AF795-1/12)</f>
        <v>98.25</v>
      </c>
      <c r="AG794" s="97">
        <f t="shared" si="39"/>
        <v>98</v>
      </c>
      <c r="AH794" s="23" cm="1">
        <f t="array" ref="AH794">_xlfn.IFNA(INDEX(MODEL!$AT$8:$AT$1196,MATCH(AE794,MODEL!$D$8:$D$1196),0),AH795)</f>
        <v>0</v>
      </c>
      <c r="AI794" s="271">
        <f t="shared" ca="1" si="38"/>
        <v>0</v>
      </c>
    </row>
    <row r="795" spans="31:35" x14ac:dyDescent="0.25">
      <c r="AE795" s="7">
        <v>789</v>
      </c>
      <c r="AF795" s="23">
        <f>_xlfn.IFNA(VLOOKUP(AE795,MODEL!$D$8:$H$1196,5,FALSE),AF796-1/12)</f>
        <v>98.333333333333343</v>
      </c>
      <c r="AG795" s="97">
        <f t="shared" si="39"/>
        <v>98</v>
      </c>
      <c r="AH795" s="23" cm="1">
        <f t="array" ref="AH795">_xlfn.IFNA(INDEX(MODEL!$AT$8:$AT$1196,MATCH(AE795,MODEL!$D$8:$D$1196),0),AH796)</f>
        <v>0</v>
      </c>
      <c r="AI795" s="271">
        <f t="shared" ca="1" si="38"/>
        <v>0</v>
      </c>
    </row>
    <row r="796" spans="31:35" x14ac:dyDescent="0.25">
      <c r="AE796" s="7">
        <v>790</v>
      </c>
      <c r="AF796" s="23">
        <f>_xlfn.IFNA(VLOOKUP(AE796,MODEL!$D$8:$H$1196,5,FALSE),AF797-1/12)</f>
        <v>98.416666666666657</v>
      </c>
      <c r="AG796" s="97">
        <f t="shared" si="39"/>
        <v>98</v>
      </c>
      <c r="AH796" s="23" cm="1">
        <f t="array" ref="AH796">_xlfn.IFNA(INDEX(MODEL!$AT$8:$AT$1196,MATCH(AE796,MODEL!$D$8:$D$1196),0),AH797)</f>
        <v>0</v>
      </c>
      <c r="AI796" s="271">
        <f t="shared" ca="1" si="38"/>
        <v>0</v>
      </c>
    </row>
    <row r="797" spans="31:35" x14ac:dyDescent="0.25">
      <c r="AE797" s="7">
        <v>791</v>
      </c>
      <c r="AF797" s="23">
        <f>_xlfn.IFNA(VLOOKUP(AE797,MODEL!$D$8:$H$1196,5,FALSE),AF798-1/12)</f>
        <v>98.5</v>
      </c>
      <c r="AG797" s="97">
        <f t="shared" si="39"/>
        <v>98</v>
      </c>
      <c r="AH797" s="23" cm="1">
        <f t="array" ref="AH797">_xlfn.IFNA(INDEX(MODEL!$AT$8:$AT$1196,MATCH(AE797,MODEL!$D$8:$D$1196),0),AH798)</f>
        <v>0</v>
      </c>
      <c r="AI797" s="271">
        <f t="shared" ca="1" si="38"/>
        <v>0</v>
      </c>
    </row>
    <row r="798" spans="31:35" x14ac:dyDescent="0.25">
      <c r="AE798" s="7">
        <v>792</v>
      </c>
      <c r="AF798" s="23">
        <f>_xlfn.IFNA(VLOOKUP(AE798,MODEL!$D$8:$H$1196,5,FALSE),AF799-1/12)</f>
        <v>98.583333333333343</v>
      </c>
      <c r="AG798" s="97">
        <f t="shared" si="39"/>
        <v>98</v>
      </c>
      <c r="AH798" s="23" cm="1">
        <f t="array" ref="AH798">_xlfn.IFNA(INDEX(MODEL!$AT$8:$AT$1196,MATCH(AE798,MODEL!$D$8:$D$1196),0),AH799)</f>
        <v>0</v>
      </c>
      <c r="AI798" s="271">
        <f t="shared" ca="1" si="38"/>
        <v>0</v>
      </c>
    </row>
    <row r="799" spans="31:35" x14ac:dyDescent="0.25">
      <c r="AE799" s="7">
        <v>793</v>
      </c>
      <c r="AF799" s="23">
        <f>_xlfn.IFNA(VLOOKUP(AE799,MODEL!$D$8:$H$1196,5,FALSE),AF800-1/12)</f>
        <v>98.666666666666657</v>
      </c>
      <c r="AG799" s="97">
        <f t="shared" si="39"/>
        <v>98</v>
      </c>
      <c r="AH799" s="23" cm="1">
        <f t="array" ref="AH799">_xlfn.IFNA(INDEX(MODEL!$AT$8:$AT$1196,MATCH(AE799,MODEL!$D$8:$D$1196),0),AH800)</f>
        <v>0</v>
      </c>
      <c r="AI799" s="271">
        <f t="shared" ca="1" si="38"/>
        <v>0</v>
      </c>
    </row>
    <row r="800" spans="31:35" x14ac:dyDescent="0.25">
      <c r="AE800" s="7">
        <v>794</v>
      </c>
      <c r="AF800" s="23">
        <f>_xlfn.IFNA(VLOOKUP(AE800,MODEL!$D$8:$H$1196,5,FALSE),AF801-1/12)</f>
        <v>98.75</v>
      </c>
      <c r="AG800" s="97">
        <f t="shared" si="39"/>
        <v>98</v>
      </c>
      <c r="AH800" s="23" cm="1">
        <f t="array" ref="AH800">_xlfn.IFNA(INDEX(MODEL!$AT$8:$AT$1196,MATCH(AE800,MODEL!$D$8:$D$1196),0),AH801)</f>
        <v>0</v>
      </c>
      <c r="AI800" s="271">
        <f t="shared" ca="1" si="38"/>
        <v>0</v>
      </c>
    </row>
    <row r="801" spans="31:35" x14ac:dyDescent="0.25">
      <c r="AE801" s="7">
        <v>795</v>
      </c>
      <c r="AF801" s="23">
        <f>_xlfn.IFNA(VLOOKUP(AE801,MODEL!$D$8:$H$1196,5,FALSE),AF802-1/12)</f>
        <v>98.833333333333343</v>
      </c>
      <c r="AG801" s="97">
        <f t="shared" si="39"/>
        <v>98</v>
      </c>
      <c r="AH801" s="23" cm="1">
        <f t="array" ref="AH801">_xlfn.IFNA(INDEX(MODEL!$AT$8:$AT$1196,MATCH(AE801,MODEL!$D$8:$D$1196),0),AH802)</f>
        <v>0</v>
      </c>
      <c r="AI801" s="271">
        <f t="shared" ca="1" si="38"/>
        <v>0</v>
      </c>
    </row>
    <row r="802" spans="31:35" x14ac:dyDescent="0.25">
      <c r="AE802" s="7">
        <v>796</v>
      </c>
      <c r="AF802" s="23">
        <f>_xlfn.IFNA(VLOOKUP(AE802,MODEL!$D$8:$H$1196,5,FALSE),AF803-1/12)</f>
        <v>98.916666666666657</v>
      </c>
      <c r="AG802" s="97">
        <f t="shared" si="39"/>
        <v>98</v>
      </c>
      <c r="AH802" s="23" cm="1">
        <f t="array" ref="AH802">_xlfn.IFNA(INDEX(MODEL!$AT$8:$AT$1196,MATCH(AE802,MODEL!$D$8:$D$1196),0),AH803)</f>
        <v>0</v>
      </c>
      <c r="AI802" s="271">
        <f t="shared" ca="1" si="38"/>
        <v>0</v>
      </c>
    </row>
    <row r="803" spans="31:35" x14ac:dyDescent="0.25">
      <c r="AE803" s="7">
        <v>797</v>
      </c>
      <c r="AF803" s="23">
        <f>_xlfn.IFNA(VLOOKUP(AE803,MODEL!$D$8:$H$1196,5,FALSE),AF804-1/12)</f>
        <v>99</v>
      </c>
      <c r="AG803" s="97">
        <f t="shared" si="39"/>
        <v>99</v>
      </c>
      <c r="AH803" s="23" cm="1">
        <f t="array" ref="AH803">_xlfn.IFNA(INDEX(MODEL!$AT$8:$AT$1196,MATCH(AE803,MODEL!$D$8:$D$1196),0),AH804)</f>
        <v>0</v>
      </c>
      <c r="AI803" s="271">
        <f t="shared" ca="1" si="38"/>
        <v>0</v>
      </c>
    </row>
    <row r="804" spans="31:35" x14ac:dyDescent="0.25">
      <c r="AE804" s="7">
        <v>798</v>
      </c>
      <c r="AF804" s="23">
        <f>_xlfn.IFNA(VLOOKUP(AE804,MODEL!$D$8:$H$1196,5,FALSE),AF805-1/12)</f>
        <v>99.083333333333343</v>
      </c>
      <c r="AG804" s="97">
        <f t="shared" si="39"/>
        <v>99</v>
      </c>
      <c r="AH804" s="23" cm="1">
        <f t="array" ref="AH804">_xlfn.IFNA(INDEX(MODEL!$AT$8:$AT$1196,MATCH(AE804,MODEL!$D$8:$D$1196),0),AH805)</f>
        <v>0</v>
      </c>
      <c r="AI804" s="271">
        <f t="shared" ca="1" si="38"/>
        <v>0</v>
      </c>
    </row>
    <row r="805" spans="31:35" x14ac:dyDescent="0.25">
      <c r="AE805" s="7">
        <v>799</v>
      </c>
      <c r="AF805" s="23">
        <f>_xlfn.IFNA(VLOOKUP(AE805,MODEL!$D$8:$H$1196,5,FALSE),AF806-1/12)</f>
        <v>99.166666666666657</v>
      </c>
      <c r="AG805" s="97">
        <f t="shared" si="39"/>
        <v>99</v>
      </c>
      <c r="AH805" s="23" cm="1">
        <f t="array" ref="AH805">_xlfn.IFNA(INDEX(MODEL!$AT$8:$AT$1196,MATCH(AE805,MODEL!$D$8:$D$1196),0),AH806)</f>
        <v>0</v>
      </c>
      <c r="AI805" s="271">
        <f t="shared" ca="1" si="38"/>
        <v>0</v>
      </c>
    </row>
    <row r="806" spans="31:35" x14ac:dyDescent="0.25">
      <c r="AE806" s="7">
        <v>800</v>
      </c>
      <c r="AF806" s="23">
        <f>_xlfn.IFNA(VLOOKUP(AE806,MODEL!$D$8:$H$1196,5,FALSE),AF807-1/12)</f>
        <v>99.25</v>
      </c>
      <c r="AG806" s="97">
        <f t="shared" si="39"/>
        <v>99</v>
      </c>
      <c r="AH806" s="23" cm="1">
        <f t="array" ref="AH806">_xlfn.IFNA(INDEX(MODEL!$AT$8:$AT$1196,MATCH(AE806,MODEL!$D$8:$D$1196),0),AH807)</f>
        <v>0</v>
      </c>
      <c r="AI806" s="271">
        <f t="shared" ca="1" si="38"/>
        <v>0</v>
      </c>
    </row>
    <row r="807" spans="31:35" x14ac:dyDescent="0.25">
      <c r="AE807" s="7">
        <v>801</v>
      </c>
      <c r="AF807" s="23">
        <f>_xlfn.IFNA(VLOOKUP(AE807,MODEL!$D$8:$H$1196,5,FALSE),AF808-1/12)</f>
        <v>99.333333333333343</v>
      </c>
      <c r="AG807" s="97">
        <f t="shared" si="39"/>
        <v>99</v>
      </c>
      <c r="AH807" s="23" cm="1">
        <f t="array" ref="AH807">_xlfn.IFNA(INDEX(MODEL!$AT$8:$AT$1196,MATCH(AE807,MODEL!$D$8:$D$1196),0),AH808)</f>
        <v>0</v>
      </c>
      <c r="AI807" s="271">
        <f t="shared" ca="1" si="38"/>
        <v>0</v>
      </c>
    </row>
    <row r="808" spans="31:35" x14ac:dyDescent="0.25">
      <c r="AE808" s="7">
        <v>802</v>
      </c>
      <c r="AF808" s="23">
        <f>_xlfn.IFNA(VLOOKUP(AE808,MODEL!$D$8:$H$1196,5,FALSE),AF809-1/12)</f>
        <v>99.416666666666657</v>
      </c>
      <c r="AG808" s="97">
        <f t="shared" si="39"/>
        <v>99</v>
      </c>
      <c r="AH808" s="23" cm="1">
        <f t="array" ref="AH808">_xlfn.IFNA(INDEX(MODEL!$AT$8:$AT$1196,MATCH(AE808,MODEL!$D$8:$D$1196),0),AH809)</f>
        <v>0</v>
      </c>
      <c r="AI808" s="271">
        <f t="shared" ca="1" si="38"/>
        <v>0</v>
      </c>
    </row>
    <row r="809" spans="31:35" x14ac:dyDescent="0.25">
      <c r="AE809" s="7">
        <v>803</v>
      </c>
      <c r="AF809" s="23">
        <f>_xlfn.IFNA(VLOOKUP(AE809,MODEL!$D$8:$H$1196,5,FALSE),AF810-1/12)</f>
        <v>99.5</v>
      </c>
      <c r="AG809" s="97">
        <f t="shared" si="39"/>
        <v>99</v>
      </c>
      <c r="AH809" s="23" cm="1">
        <f t="array" ref="AH809">_xlfn.IFNA(INDEX(MODEL!$AT$8:$AT$1196,MATCH(AE809,MODEL!$D$8:$D$1196),0),AH810)</f>
        <v>0</v>
      </c>
      <c r="AI809" s="271">
        <f t="shared" ca="1" si="38"/>
        <v>0</v>
      </c>
    </row>
    <row r="810" spans="31:35" x14ac:dyDescent="0.25">
      <c r="AE810" s="7">
        <v>804</v>
      </c>
      <c r="AF810" s="23">
        <f>_xlfn.IFNA(VLOOKUP(AE810,MODEL!$D$8:$H$1196,5,FALSE),AF811-1/12)</f>
        <v>99.583333333333343</v>
      </c>
      <c r="AG810" s="97">
        <f t="shared" si="39"/>
        <v>99</v>
      </c>
      <c r="AH810" s="23" cm="1">
        <f t="array" ref="AH810">_xlfn.IFNA(INDEX(MODEL!$AT$8:$AT$1196,MATCH(AE810,MODEL!$D$8:$D$1196),0),AH811)</f>
        <v>0</v>
      </c>
      <c r="AI810" s="271">
        <f t="shared" ca="1" si="38"/>
        <v>0</v>
      </c>
    </row>
    <row r="811" spans="31:35" x14ac:dyDescent="0.25">
      <c r="AE811" s="7">
        <v>805</v>
      </c>
      <c r="AF811" s="23">
        <f>_xlfn.IFNA(VLOOKUP(AE811,MODEL!$D$8:$H$1196,5,FALSE),AF812-1/12)</f>
        <v>99.666666666666657</v>
      </c>
      <c r="AG811" s="97">
        <f t="shared" si="39"/>
        <v>99</v>
      </c>
      <c r="AH811" s="23" cm="1">
        <f t="array" ref="AH811">_xlfn.IFNA(INDEX(MODEL!$AT$8:$AT$1196,MATCH(AE811,MODEL!$D$8:$D$1196),0),AH812)</f>
        <v>0</v>
      </c>
      <c r="AI811" s="271">
        <f t="shared" ca="1" si="38"/>
        <v>0</v>
      </c>
    </row>
    <row r="812" spans="31:35" x14ac:dyDescent="0.25">
      <c r="AE812" s="7">
        <v>806</v>
      </c>
      <c r="AF812" s="23">
        <f>_xlfn.IFNA(VLOOKUP(AE812,MODEL!$D$8:$H$1196,5,FALSE),AF813-1/12)</f>
        <v>99.75</v>
      </c>
      <c r="AG812" s="97">
        <f t="shared" si="39"/>
        <v>99</v>
      </c>
      <c r="AH812" s="23" cm="1">
        <f t="array" ref="AH812">_xlfn.IFNA(INDEX(MODEL!$AT$8:$AT$1196,MATCH(AE812,MODEL!$D$8:$D$1196),0),AH813)</f>
        <v>0</v>
      </c>
      <c r="AI812" s="271">
        <f t="shared" ca="1" si="38"/>
        <v>0</v>
      </c>
    </row>
    <row r="813" spans="31:35" x14ac:dyDescent="0.25">
      <c r="AE813" s="7">
        <v>807</v>
      </c>
      <c r="AF813" s="23">
        <f>_xlfn.IFNA(VLOOKUP(AE813,MODEL!$D$8:$H$1196,5,FALSE),AF814-1/12)</f>
        <v>99.833333333333343</v>
      </c>
      <c r="AG813" s="97">
        <f t="shared" si="39"/>
        <v>99</v>
      </c>
      <c r="AH813" s="23" cm="1">
        <f t="array" ref="AH813">_xlfn.IFNA(INDEX(MODEL!$AT$8:$AT$1196,MATCH(AE813,MODEL!$D$8:$D$1196),0),AH814)</f>
        <v>0</v>
      </c>
      <c r="AI813" s="271">
        <f t="shared" ca="1" si="38"/>
        <v>0</v>
      </c>
    </row>
    <row r="814" spans="31:35" x14ac:dyDescent="0.25">
      <c r="AE814" s="7">
        <v>808</v>
      </c>
      <c r="AF814" s="23">
        <f>_xlfn.IFNA(VLOOKUP(AE814,MODEL!$D$8:$H$1196,5,FALSE),AF815-1/12)</f>
        <v>99.916666666666657</v>
      </c>
      <c r="AG814" s="97">
        <f t="shared" si="39"/>
        <v>99</v>
      </c>
      <c r="AH814" s="23" cm="1">
        <f t="array" ref="AH814">_xlfn.IFNA(INDEX(MODEL!$AT$8:$AT$1196,MATCH(AE814,MODEL!$D$8:$D$1196),0),AH815)</f>
        <v>0</v>
      </c>
      <c r="AI814" s="271">
        <f t="shared" ca="1" si="38"/>
        <v>0</v>
      </c>
    </row>
    <row r="815" spans="31:35" x14ac:dyDescent="0.25">
      <c r="AE815" s="7">
        <v>809</v>
      </c>
      <c r="AF815" s="23">
        <f>_xlfn.IFNA(VLOOKUP(AE815,MODEL!$D$8:$H$1196,5,FALSE),AF816-1/12)</f>
        <v>100</v>
      </c>
      <c r="AG815" s="97">
        <f t="shared" si="39"/>
        <v>100</v>
      </c>
      <c r="AH815" s="23" cm="1">
        <f t="array" ref="AH815">_xlfn.IFNA(INDEX(MODEL!$AT$8:$AT$1196,MATCH(AE815,MODEL!$D$8:$D$1196),0),AH816)</f>
        <v>0</v>
      </c>
      <c r="AI815" s="271">
        <f t="shared" ca="1" si="38"/>
        <v>0</v>
      </c>
    </row>
    <row r="816" spans="31:35" x14ac:dyDescent="0.25">
      <c r="AE816" s="7">
        <v>810</v>
      </c>
      <c r="AF816" s="23">
        <f>_xlfn.IFNA(VLOOKUP(AE816,MODEL!$D$8:$H$1196,5,FALSE),AF817-1/12)</f>
        <v>100.08333333333334</v>
      </c>
      <c r="AG816" s="97">
        <f t="shared" si="39"/>
        <v>100</v>
      </c>
      <c r="AH816" s="23" cm="1">
        <f t="array" ref="AH816">_xlfn.IFNA(INDEX(MODEL!$AT$8:$AT$1196,MATCH(AE816,MODEL!$D$8:$D$1196),0),AH817)</f>
        <v>0</v>
      </c>
      <c r="AI816" s="271">
        <f t="shared" ca="1" si="38"/>
        <v>0</v>
      </c>
    </row>
    <row r="817" spans="31:35" x14ac:dyDescent="0.25">
      <c r="AE817" s="7">
        <v>811</v>
      </c>
      <c r="AF817" s="23">
        <f>_xlfn.IFNA(VLOOKUP(AE817,MODEL!$D$8:$H$1196,5,FALSE),AF818-1/12)</f>
        <v>100.16666666666666</v>
      </c>
      <c r="AG817" s="97">
        <f t="shared" si="39"/>
        <v>100</v>
      </c>
      <c r="AH817" s="23" cm="1">
        <f t="array" ref="AH817">_xlfn.IFNA(INDEX(MODEL!$AT$8:$AT$1196,MATCH(AE817,MODEL!$D$8:$D$1196),0),AH818)</f>
        <v>0</v>
      </c>
      <c r="AI817" s="271">
        <f t="shared" ca="1" si="38"/>
        <v>0</v>
      </c>
    </row>
    <row r="818" spans="31:35" x14ac:dyDescent="0.25">
      <c r="AE818" s="7">
        <v>812</v>
      </c>
      <c r="AF818" s="23">
        <f>_xlfn.IFNA(VLOOKUP(AE818,MODEL!$D$8:$H$1196,5,FALSE),AF819-1/12)</f>
        <v>100.25</v>
      </c>
      <c r="AG818" s="97">
        <f t="shared" si="39"/>
        <v>100</v>
      </c>
      <c r="AH818" s="23" cm="1">
        <f t="array" ref="AH818">_xlfn.IFNA(INDEX(MODEL!$AT$8:$AT$1196,MATCH(AE818,MODEL!$D$8:$D$1196),0),AH819)</f>
        <v>0</v>
      </c>
      <c r="AI818" s="271">
        <f t="shared" ca="1" si="38"/>
        <v>0</v>
      </c>
    </row>
    <row r="819" spans="31:35" x14ac:dyDescent="0.25">
      <c r="AE819" s="7">
        <v>813</v>
      </c>
      <c r="AF819" s="23">
        <f>_xlfn.IFNA(VLOOKUP(AE819,MODEL!$D$8:$H$1196,5,FALSE),AF820-1/12)</f>
        <v>100.33333333333334</v>
      </c>
      <c r="AG819" s="97">
        <f t="shared" si="39"/>
        <v>100</v>
      </c>
      <c r="AH819" s="23" cm="1">
        <f t="array" ref="AH819">_xlfn.IFNA(INDEX(MODEL!$AT$8:$AT$1196,MATCH(AE819,MODEL!$D$8:$D$1196),0),AH820)</f>
        <v>0</v>
      </c>
      <c r="AI819" s="271">
        <f t="shared" ca="1" si="38"/>
        <v>0</v>
      </c>
    </row>
    <row r="820" spans="31:35" x14ac:dyDescent="0.25">
      <c r="AE820" s="7">
        <v>814</v>
      </c>
      <c r="AF820" s="23">
        <f>_xlfn.IFNA(VLOOKUP(AE820,MODEL!$D$8:$H$1196,5,FALSE),AF821-1/12)</f>
        <v>100.41666666666666</v>
      </c>
      <c r="AG820" s="97">
        <f t="shared" si="39"/>
        <v>100</v>
      </c>
      <c r="AH820" s="23" cm="1">
        <f t="array" ref="AH820">_xlfn.IFNA(INDEX(MODEL!$AT$8:$AT$1196,MATCH(AE820,MODEL!$D$8:$D$1196),0),AH821)</f>
        <v>0</v>
      </c>
      <c r="AI820" s="271">
        <f t="shared" ca="1" si="38"/>
        <v>0</v>
      </c>
    </row>
    <row r="821" spans="31:35" x14ac:dyDescent="0.25">
      <c r="AE821" s="7">
        <v>815</v>
      </c>
      <c r="AF821" s="23">
        <f>_xlfn.IFNA(VLOOKUP(AE821,MODEL!$D$8:$H$1196,5,FALSE),AF822-1/12)</f>
        <v>100.5</v>
      </c>
      <c r="AG821" s="97">
        <f t="shared" si="39"/>
        <v>100</v>
      </c>
      <c r="AH821" s="23" cm="1">
        <f t="array" ref="AH821">_xlfn.IFNA(INDEX(MODEL!$AT$8:$AT$1196,MATCH(AE821,MODEL!$D$8:$D$1196),0),AH822)</f>
        <v>0</v>
      </c>
      <c r="AI821" s="271">
        <f t="shared" ca="1" si="38"/>
        <v>0</v>
      </c>
    </row>
    <row r="822" spans="31:35" x14ac:dyDescent="0.25">
      <c r="AE822" s="7">
        <v>816</v>
      </c>
      <c r="AF822" s="23">
        <f>_xlfn.IFNA(VLOOKUP(AE822,MODEL!$D$8:$H$1196,5,FALSE),AF823-1/12)</f>
        <v>100.58333333333334</v>
      </c>
      <c r="AG822" s="97">
        <f t="shared" si="39"/>
        <v>100</v>
      </c>
      <c r="AH822" s="23" cm="1">
        <f t="array" ref="AH822">_xlfn.IFNA(INDEX(MODEL!$AT$8:$AT$1196,MATCH(AE822,MODEL!$D$8:$D$1196),0),AH823)</f>
        <v>0</v>
      </c>
      <c r="AI822" s="271">
        <f t="shared" ca="1" si="38"/>
        <v>0</v>
      </c>
    </row>
    <row r="823" spans="31:35" x14ac:dyDescent="0.25">
      <c r="AE823" s="7">
        <v>817</v>
      </c>
      <c r="AF823" s="23">
        <f>_xlfn.IFNA(VLOOKUP(AE823,MODEL!$D$8:$H$1196,5,FALSE),AF824-1/12)</f>
        <v>100.66666666666666</v>
      </c>
      <c r="AG823" s="97">
        <f t="shared" si="39"/>
        <v>100</v>
      </c>
      <c r="AH823" s="23" cm="1">
        <f t="array" ref="AH823">_xlfn.IFNA(INDEX(MODEL!$AT$8:$AT$1196,MATCH(AE823,MODEL!$D$8:$D$1196),0),AH824)</f>
        <v>0</v>
      </c>
      <c r="AI823" s="271">
        <f t="shared" ca="1" si="38"/>
        <v>0</v>
      </c>
    </row>
    <row r="824" spans="31:35" x14ac:dyDescent="0.25">
      <c r="AE824" s="7">
        <v>818</v>
      </c>
      <c r="AF824" s="23">
        <f>_xlfn.IFNA(VLOOKUP(AE824,MODEL!$D$8:$H$1196,5,FALSE),AF825-1/12)</f>
        <v>100.75</v>
      </c>
      <c r="AG824" s="97">
        <f t="shared" si="39"/>
        <v>100</v>
      </c>
      <c r="AH824" s="23" cm="1">
        <f t="array" ref="AH824">_xlfn.IFNA(INDEX(MODEL!$AT$8:$AT$1196,MATCH(AE824,MODEL!$D$8:$D$1196),0),AH825)</f>
        <v>0</v>
      </c>
      <c r="AI824" s="271">
        <f t="shared" ca="1" si="38"/>
        <v>0</v>
      </c>
    </row>
    <row r="825" spans="31:35" x14ac:dyDescent="0.25">
      <c r="AE825" s="7">
        <v>819</v>
      </c>
      <c r="AF825" s="23">
        <f>_xlfn.IFNA(VLOOKUP(AE825,MODEL!$D$8:$H$1196,5,FALSE),AF826-1/12)</f>
        <v>100.83333333333334</v>
      </c>
      <c r="AG825" s="97">
        <f t="shared" si="39"/>
        <v>100</v>
      </c>
      <c r="AH825" s="23" cm="1">
        <f t="array" ref="AH825">_xlfn.IFNA(INDEX(MODEL!$AT$8:$AT$1196,MATCH(AE825,MODEL!$D$8:$D$1196),0),AH826)</f>
        <v>0</v>
      </c>
      <c r="AI825" s="271">
        <f t="shared" ca="1" si="38"/>
        <v>0</v>
      </c>
    </row>
    <row r="826" spans="31:35" x14ac:dyDescent="0.25">
      <c r="AE826" s="7">
        <v>820</v>
      </c>
      <c r="AF826" s="23">
        <f>_xlfn.IFNA(VLOOKUP(AE826,MODEL!$D$8:$H$1196,5,FALSE),AF827-1/12)</f>
        <v>100.91666666666666</v>
      </c>
      <c r="AG826" s="97">
        <f t="shared" si="39"/>
        <v>100</v>
      </c>
      <c r="AH826" s="23" cm="1">
        <f t="array" ref="AH826">_xlfn.IFNA(INDEX(MODEL!$AT$8:$AT$1196,MATCH(AE826,MODEL!$D$8:$D$1196),0),AH827)</f>
        <v>0</v>
      </c>
      <c r="AI826" s="271">
        <f t="shared" ca="1" si="38"/>
        <v>0</v>
      </c>
    </row>
    <row r="827" spans="31:35" x14ac:dyDescent="0.25">
      <c r="AE827" s="7">
        <v>821</v>
      </c>
      <c r="AF827" s="23">
        <f>_xlfn.IFNA(VLOOKUP(AE827,MODEL!$D$8:$H$1196,5,FALSE),AF828-1/12)</f>
        <v>101</v>
      </c>
      <c r="AG827" s="97">
        <f t="shared" si="39"/>
        <v>101</v>
      </c>
      <c r="AH827" s="23" cm="1">
        <f t="array" ref="AH827">_xlfn.IFNA(INDEX(MODEL!$AT$8:$AT$1196,MATCH(AE827,MODEL!$D$8:$D$1196),0),AH828)</f>
        <v>0</v>
      </c>
      <c r="AI827" s="271">
        <f t="shared" ca="1" si="38"/>
        <v>0</v>
      </c>
    </row>
    <row r="828" spans="31:35" x14ac:dyDescent="0.25">
      <c r="AE828" s="7">
        <v>822</v>
      </c>
      <c r="AF828" s="23">
        <f>_xlfn.IFNA(VLOOKUP(AE828,MODEL!$D$8:$H$1196,5,FALSE),AF829-1/12)</f>
        <v>101.08333333333334</v>
      </c>
      <c r="AG828" s="97">
        <f t="shared" si="39"/>
        <v>101</v>
      </c>
      <c r="AH828" s="23" cm="1">
        <f t="array" ref="AH828">_xlfn.IFNA(INDEX(MODEL!$AT$8:$AT$1196,MATCH(AE828,MODEL!$D$8:$D$1196),0),AH829)</f>
        <v>0</v>
      </c>
      <c r="AI828" s="271">
        <f t="shared" ca="1" si="38"/>
        <v>0</v>
      </c>
    </row>
    <row r="829" spans="31:35" x14ac:dyDescent="0.25">
      <c r="AE829" s="7">
        <v>823</v>
      </c>
      <c r="AF829" s="23">
        <f>_xlfn.IFNA(VLOOKUP(AE829,MODEL!$D$8:$H$1196,5,FALSE),AF830-1/12)</f>
        <v>101.16666666666666</v>
      </c>
      <c r="AG829" s="97">
        <f t="shared" si="39"/>
        <v>101</v>
      </c>
      <c r="AH829" s="23" cm="1">
        <f t="array" ref="AH829">_xlfn.IFNA(INDEX(MODEL!$AT$8:$AT$1196,MATCH(AE829,MODEL!$D$8:$D$1196),0),AH830)</f>
        <v>0</v>
      </c>
      <c r="AI829" s="271">
        <f t="shared" ca="1" si="38"/>
        <v>0</v>
      </c>
    </row>
    <row r="830" spans="31:35" x14ac:dyDescent="0.25">
      <c r="AE830" s="7">
        <v>824</v>
      </c>
      <c r="AF830" s="23">
        <f>_xlfn.IFNA(VLOOKUP(AE830,MODEL!$D$8:$H$1196,5,FALSE),AF831-1/12)</f>
        <v>101.25</v>
      </c>
      <c r="AG830" s="97">
        <f t="shared" si="39"/>
        <v>101</v>
      </c>
      <c r="AH830" s="23" cm="1">
        <f t="array" ref="AH830">_xlfn.IFNA(INDEX(MODEL!$AT$8:$AT$1196,MATCH(AE830,MODEL!$D$8:$D$1196),0),AH831)</f>
        <v>0</v>
      </c>
      <c r="AI830" s="271">
        <f t="shared" ca="1" si="38"/>
        <v>0</v>
      </c>
    </row>
    <row r="831" spans="31:35" x14ac:dyDescent="0.25">
      <c r="AE831" s="7">
        <v>825</v>
      </c>
      <c r="AF831" s="23">
        <f>_xlfn.IFNA(VLOOKUP(AE831,MODEL!$D$8:$H$1196,5,FALSE),AF832-1/12)</f>
        <v>101.33333333333334</v>
      </c>
      <c r="AG831" s="97">
        <f t="shared" si="39"/>
        <v>101</v>
      </c>
      <c r="AH831" s="23" cm="1">
        <f t="array" ref="AH831">_xlfn.IFNA(INDEX(MODEL!$AT$8:$AT$1196,MATCH(AE831,MODEL!$D$8:$D$1196),0),AH832)</f>
        <v>0</v>
      </c>
      <c r="AI831" s="271">
        <f t="shared" ca="1" si="38"/>
        <v>0</v>
      </c>
    </row>
    <row r="832" spans="31:35" x14ac:dyDescent="0.25">
      <c r="AE832" s="7">
        <v>826</v>
      </c>
      <c r="AF832" s="23">
        <f>_xlfn.IFNA(VLOOKUP(AE832,MODEL!$D$8:$H$1196,5,FALSE),AF833-1/12)</f>
        <v>101.41666666666666</v>
      </c>
      <c r="AG832" s="97">
        <f t="shared" si="39"/>
        <v>101</v>
      </c>
      <c r="AH832" s="23" cm="1">
        <f t="array" ref="AH832">_xlfn.IFNA(INDEX(MODEL!$AT$8:$AT$1196,MATCH(AE832,MODEL!$D$8:$D$1196),0),AH833)</f>
        <v>0</v>
      </c>
      <c r="AI832" s="271">
        <f t="shared" ca="1" si="38"/>
        <v>0</v>
      </c>
    </row>
    <row r="833" spans="31:35" x14ac:dyDescent="0.25">
      <c r="AE833" s="7">
        <v>827</v>
      </c>
      <c r="AF833" s="23">
        <f>_xlfn.IFNA(VLOOKUP(AE833,MODEL!$D$8:$H$1196,5,FALSE),AF834-1/12)</f>
        <v>101.5</v>
      </c>
      <c r="AG833" s="97">
        <f t="shared" si="39"/>
        <v>101</v>
      </c>
      <c r="AH833" s="23" cm="1">
        <f t="array" ref="AH833">_xlfn.IFNA(INDEX(MODEL!$AT$8:$AT$1196,MATCH(AE833,MODEL!$D$8:$D$1196),0),AH834)</f>
        <v>0</v>
      </c>
      <c r="AI833" s="271">
        <f t="shared" ca="1" si="38"/>
        <v>0</v>
      </c>
    </row>
    <row r="834" spans="31:35" x14ac:dyDescent="0.25">
      <c r="AE834" s="7">
        <v>828</v>
      </c>
      <c r="AF834" s="23">
        <f>_xlfn.IFNA(VLOOKUP(AE834,MODEL!$D$8:$H$1196,5,FALSE),AF835-1/12)</f>
        <v>101.58333333333334</v>
      </c>
      <c r="AG834" s="97">
        <f t="shared" si="39"/>
        <v>101</v>
      </c>
      <c r="AH834" s="23" cm="1">
        <f t="array" ref="AH834">_xlfn.IFNA(INDEX(MODEL!$AT$8:$AT$1196,MATCH(AE834,MODEL!$D$8:$D$1196),0),AH835)</f>
        <v>0</v>
      </c>
      <c r="AI834" s="271">
        <f t="shared" ca="1" si="38"/>
        <v>0</v>
      </c>
    </row>
    <row r="835" spans="31:35" x14ac:dyDescent="0.25">
      <c r="AE835" s="7">
        <v>829</v>
      </c>
      <c r="AF835" s="23">
        <f>_xlfn.IFNA(VLOOKUP(AE835,MODEL!$D$8:$H$1196,5,FALSE),AF836-1/12)</f>
        <v>101.66666666666666</v>
      </c>
      <c r="AG835" s="97">
        <f t="shared" si="39"/>
        <v>101</v>
      </c>
      <c r="AH835" s="23" cm="1">
        <f t="array" ref="AH835">_xlfn.IFNA(INDEX(MODEL!$AT$8:$AT$1196,MATCH(AE835,MODEL!$D$8:$D$1196),0),AH836)</f>
        <v>0</v>
      </c>
      <c r="AI835" s="271">
        <f t="shared" ca="1" si="38"/>
        <v>0</v>
      </c>
    </row>
    <row r="836" spans="31:35" x14ac:dyDescent="0.25">
      <c r="AE836" s="7">
        <v>830</v>
      </c>
      <c r="AF836" s="23">
        <f>_xlfn.IFNA(VLOOKUP(AE836,MODEL!$D$8:$H$1196,5,FALSE),AF837-1/12)</f>
        <v>101.75</v>
      </c>
      <c r="AG836" s="97">
        <f t="shared" si="39"/>
        <v>101</v>
      </c>
      <c r="AH836" s="23" cm="1">
        <f t="array" ref="AH836">_xlfn.IFNA(INDEX(MODEL!$AT$8:$AT$1196,MATCH(AE836,MODEL!$D$8:$D$1196),0),AH837)</f>
        <v>0</v>
      </c>
      <c r="AI836" s="271">
        <f t="shared" ca="1" si="38"/>
        <v>0</v>
      </c>
    </row>
    <row r="837" spans="31:35" x14ac:dyDescent="0.25">
      <c r="AE837" s="7">
        <v>831</v>
      </c>
      <c r="AF837" s="23">
        <f>_xlfn.IFNA(VLOOKUP(AE837,MODEL!$D$8:$H$1196,5,FALSE),AF838-1/12)</f>
        <v>101.83333333333334</v>
      </c>
      <c r="AG837" s="97">
        <f t="shared" si="39"/>
        <v>101</v>
      </c>
      <c r="AH837" s="23" cm="1">
        <f t="array" ref="AH837">_xlfn.IFNA(INDEX(MODEL!$AT$8:$AT$1196,MATCH(AE837,MODEL!$D$8:$D$1196),0),AH838)</f>
        <v>0</v>
      </c>
      <c r="AI837" s="271">
        <f t="shared" ca="1" si="38"/>
        <v>0</v>
      </c>
    </row>
    <row r="838" spans="31:35" x14ac:dyDescent="0.25">
      <c r="AE838" s="7">
        <v>832</v>
      </c>
      <c r="AF838" s="23">
        <f>_xlfn.IFNA(VLOOKUP(AE838,MODEL!$D$8:$H$1196,5,FALSE),AF839-1/12)</f>
        <v>101.91666666666666</v>
      </c>
      <c r="AG838" s="97">
        <f t="shared" si="39"/>
        <v>101</v>
      </c>
      <c r="AH838" s="23" cm="1">
        <f t="array" ref="AH838">_xlfn.IFNA(INDEX(MODEL!$AT$8:$AT$1196,MATCH(AE838,MODEL!$D$8:$D$1196),0),AH839)</f>
        <v>0</v>
      </c>
      <c r="AI838" s="271">
        <f t="shared" ref="AI838:AI901" ca="1" si="40">IF(OR(IFERROR(AH838,0)=0,AE838&lt;=WOPBrthWP),0,IF(AG838&gt;60,AI837*AH838/AH837,AI837*AH837/AH838)
+VLOOKUP(MIN(MAX(AC$6:AC$126),AG838),Tbl_Births,2,FALSE)/12
-IF(AE838&lt;=WOPBrthWP+WOPBrthPer,0,VLOOKUP(MIN(MAX(AC$6:AC$126),OFFSET(AG838,-WOPBrthPer,0)),Tbl_Births,2,FALSE)/12*OFFSET(AH838,-WOPBrthPer,0)/AH838))</f>
        <v>0</v>
      </c>
    </row>
    <row r="839" spans="31:35" x14ac:dyDescent="0.25">
      <c r="AE839" s="7">
        <v>833</v>
      </c>
      <c r="AF839" s="23">
        <f>_xlfn.IFNA(VLOOKUP(AE839,MODEL!$D$8:$H$1196,5,FALSE),AF840-1/12)</f>
        <v>102</v>
      </c>
      <c r="AG839" s="97">
        <f t="shared" si="39"/>
        <v>102</v>
      </c>
      <c r="AH839" s="23" cm="1">
        <f t="array" ref="AH839">_xlfn.IFNA(INDEX(MODEL!$AT$8:$AT$1196,MATCH(AE839,MODEL!$D$8:$D$1196),0),AH840)</f>
        <v>0</v>
      </c>
      <c r="AI839" s="271">
        <f t="shared" ca="1" si="40"/>
        <v>0</v>
      </c>
    </row>
    <row r="840" spans="31:35" x14ac:dyDescent="0.25">
      <c r="AE840" s="7">
        <v>834</v>
      </c>
      <c r="AF840" s="23">
        <f>_xlfn.IFNA(VLOOKUP(AE840,MODEL!$D$8:$H$1196,5,FALSE),AF841-1/12)</f>
        <v>102.08333333333334</v>
      </c>
      <c r="AG840" s="97">
        <f t="shared" si="39"/>
        <v>102</v>
      </c>
      <c r="AH840" s="23" cm="1">
        <f t="array" ref="AH840">_xlfn.IFNA(INDEX(MODEL!$AT$8:$AT$1196,MATCH(AE840,MODEL!$D$8:$D$1196),0),AH841)</f>
        <v>0</v>
      </c>
      <c r="AI840" s="271">
        <f t="shared" ca="1" si="40"/>
        <v>0</v>
      </c>
    </row>
    <row r="841" spans="31:35" x14ac:dyDescent="0.25">
      <c r="AE841" s="7">
        <v>835</v>
      </c>
      <c r="AF841" s="23">
        <f>_xlfn.IFNA(VLOOKUP(AE841,MODEL!$D$8:$H$1196,5,FALSE),AF842-1/12)</f>
        <v>102.16666666666666</v>
      </c>
      <c r="AG841" s="97">
        <f t="shared" si="39"/>
        <v>102</v>
      </c>
      <c r="AH841" s="23" cm="1">
        <f t="array" ref="AH841">_xlfn.IFNA(INDEX(MODEL!$AT$8:$AT$1196,MATCH(AE841,MODEL!$D$8:$D$1196),0),AH842)</f>
        <v>0</v>
      </c>
      <c r="AI841" s="271">
        <f t="shared" ca="1" si="40"/>
        <v>0</v>
      </c>
    </row>
    <row r="842" spans="31:35" x14ac:dyDescent="0.25">
      <c r="AE842" s="7">
        <v>836</v>
      </c>
      <c r="AF842" s="23">
        <f>_xlfn.IFNA(VLOOKUP(AE842,MODEL!$D$8:$H$1196,5,FALSE),AF843-1/12)</f>
        <v>102.25</v>
      </c>
      <c r="AG842" s="97">
        <f t="shared" si="39"/>
        <v>102</v>
      </c>
      <c r="AH842" s="23" cm="1">
        <f t="array" ref="AH842">_xlfn.IFNA(INDEX(MODEL!$AT$8:$AT$1196,MATCH(AE842,MODEL!$D$8:$D$1196),0),AH843)</f>
        <v>0</v>
      </c>
      <c r="AI842" s="271">
        <f t="shared" ca="1" si="40"/>
        <v>0</v>
      </c>
    </row>
    <row r="843" spans="31:35" x14ac:dyDescent="0.25">
      <c r="AE843" s="7">
        <v>837</v>
      </c>
      <c r="AF843" s="23">
        <f>_xlfn.IFNA(VLOOKUP(AE843,MODEL!$D$8:$H$1196,5,FALSE),AF844-1/12)</f>
        <v>102.33333333333334</v>
      </c>
      <c r="AG843" s="97">
        <f t="shared" si="39"/>
        <v>102</v>
      </c>
      <c r="AH843" s="23" cm="1">
        <f t="array" ref="AH843">_xlfn.IFNA(INDEX(MODEL!$AT$8:$AT$1196,MATCH(AE843,MODEL!$D$8:$D$1196),0),AH844)</f>
        <v>0</v>
      </c>
      <c r="AI843" s="271">
        <f t="shared" ca="1" si="40"/>
        <v>0</v>
      </c>
    </row>
    <row r="844" spans="31:35" x14ac:dyDescent="0.25">
      <c r="AE844" s="7">
        <v>838</v>
      </c>
      <c r="AF844" s="23">
        <f>_xlfn.IFNA(VLOOKUP(AE844,MODEL!$D$8:$H$1196,5,FALSE),AF845-1/12)</f>
        <v>102.41666666666666</v>
      </c>
      <c r="AG844" s="97">
        <f t="shared" si="39"/>
        <v>102</v>
      </c>
      <c r="AH844" s="23" cm="1">
        <f t="array" ref="AH844">_xlfn.IFNA(INDEX(MODEL!$AT$8:$AT$1196,MATCH(AE844,MODEL!$D$8:$D$1196),0),AH845)</f>
        <v>0</v>
      </c>
      <c r="AI844" s="271">
        <f t="shared" ca="1" si="40"/>
        <v>0</v>
      </c>
    </row>
    <row r="845" spans="31:35" x14ac:dyDescent="0.25">
      <c r="AE845" s="7">
        <v>839</v>
      </c>
      <c r="AF845" s="23">
        <f>_xlfn.IFNA(VLOOKUP(AE845,MODEL!$D$8:$H$1196,5,FALSE),AF846-1/12)</f>
        <v>102.5</v>
      </c>
      <c r="AG845" s="97">
        <f t="shared" si="39"/>
        <v>102</v>
      </c>
      <c r="AH845" s="23" cm="1">
        <f t="array" ref="AH845">_xlfn.IFNA(INDEX(MODEL!$AT$8:$AT$1196,MATCH(AE845,MODEL!$D$8:$D$1196),0),AH846)</f>
        <v>0</v>
      </c>
      <c r="AI845" s="271">
        <f t="shared" ca="1" si="40"/>
        <v>0</v>
      </c>
    </row>
    <row r="846" spans="31:35" x14ac:dyDescent="0.25">
      <c r="AE846" s="7">
        <v>840</v>
      </c>
      <c r="AF846" s="23">
        <f>_xlfn.IFNA(VLOOKUP(AE846,MODEL!$D$8:$H$1196,5,FALSE),AF847-1/12)</f>
        <v>102.58333333333334</v>
      </c>
      <c r="AG846" s="97">
        <f t="shared" si="39"/>
        <v>102</v>
      </c>
      <c r="AH846" s="23" cm="1">
        <f t="array" ref="AH846">_xlfn.IFNA(INDEX(MODEL!$AT$8:$AT$1196,MATCH(AE846,MODEL!$D$8:$D$1196),0),AH847)</f>
        <v>0</v>
      </c>
      <c r="AI846" s="271">
        <f t="shared" ca="1" si="40"/>
        <v>0</v>
      </c>
    </row>
    <row r="847" spans="31:35" x14ac:dyDescent="0.25">
      <c r="AE847" s="7">
        <v>841</v>
      </c>
      <c r="AF847" s="23">
        <f>_xlfn.IFNA(VLOOKUP(AE847,MODEL!$D$8:$H$1196,5,FALSE),AF848-1/12)</f>
        <v>102.66666666666666</v>
      </c>
      <c r="AG847" s="97">
        <f t="shared" si="39"/>
        <v>102</v>
      </c>
      <c r="AH847" s="23" cm="1">
        <f t="array" ref="AH847">_xlfn.IFNA(INDEX(MODEL!$AT$8:$AT$1196,MATCH(AE847,MODEL!$D$8:$D$1196),0),AH848)</f>
        <v>0</v>
      </c>
      <c r="AI847" s="271">
        <f t="shared" ca="1" si="40"/>
        <v>0</v>
      </c>
    </row>
    <row r="848" spans="31:35" x14ac:dyDescent="0.25">
      <c r="AE848" s="7">
        <v>842</v>
      </c>
      <c r="AF848" s="23">
        <f>_xlfn.IFNA(VLOOKUP(AE848,MODEL!$D$8:$H$1196,5,FALSE),AF849-1/12)</f>
        <v>102.75</v>
      </c>
      <c r="AG848" s="97">
        <f t="shared" si="39"/>
        <v>102</v>
      </c>
      <c r="AH848" s="23" cm="1">
        <f t="array" ref="AH848">_xlfn.IFNA(INDEX(MODEL!$AT$8:$AT$1196,MATCH(AE848,MODEL!$D$8:$D$1196),0),AH849)</f>
        <v>0</v>
      </c>
      <c r="AI848" s="271">
        <f t="shared" ca="1" si="40"/>
        <v>0</v>
      </c>
    </row>
    <row r="849" spans="31:35" x14ac:dyDescent="0.25">
      <c r="AE849" s="7">
        <v>843</v>
      </c>
      <c r="AF849" s="23">
        <f>_xlfn.IFNA(VLOOKUP(AE849,MODEL!$D$8:$H$1196,5,FALSE),AF850-1/12)</f>
        <v>102.83333333333334</v>
      </c>
      <c r="AG849" s="97">
        <f t="shared" si="39"/>
        <v>102</v>
      </c>
      <c r="AH849" s="23" cm="1">
        <f t="array" ref="AH849">_xlfn.IFNA(INDEX(MODEL!$AT$8:$AT$1196,MATCH(AE849,MODEL!$D$8:$D$1196),0),AH850)</f>
        <v>0</v>
      </c>
      <c r="AI849" s="271">
        <f t="shared" ca="1" si="40"/>
        <v>0</v>
      </c>
    </row>
    <row r="850" spans="31:35" x14ac:dyDescent="0.25">
      <c r="AE850" s="7">
        <v>844</v>
      </c>
      <c r="AF850" s="23">
        <f>_xlfn.IFNA(VLOOKUP(AE850,MODEL!$D$8:$H$1196,5,FALSE),AF851-1/12)</f>
        <v>102.91666666666666</v>
      </c>
      <c r="AG850" s="97">
        <f t="shared" si="39"/>
        <v>102</v>
      </c>
      <c r="AH850" s="23" cm="1">
        <f t="array" ref="AH850">_xlfn.IFNA(INDEX(MODEL!$AT$8:$AT$1196,MATCH(AE850,MODEL!$D$8:$D$1196),0),AH851)</f>
        <v>0</v>
      </c>
      <c r="AI850" s="271">
        <f t="shared" ca="1" si="40"/>
        <v>0</v>
      </c>
    </row>
    <row r="851" spans="31:35" x14ac:dyDescent="0.25">
      <c r="AE851" s="7">
        <v>845</v>
      </c>
      <c r="AF851" s="23">
        <f>_xlfn.IFNA(VLOOKUP(AE851,MODEL!$D$8:$H$1196,5,FALSE),AF852-1/12)</f>
        <v>103</v>
      </c>
      <c r="AG851" s="97">
        <f t="shared" si="39"/>
        <v>103</v>
      </c>
      <c r="AH851" s="23" cm="1">
        <f t="array" ref="AH851">_xlfn.IFNA(INDEX(MODEL!$AT$8:$AT$1196,MATCH(AE851,MODEL!$D$8:$D$1196),0),AH852)</f>
        <v>0</v>
      </c>
      <c r="AI851" s="271">
        <f t="shared" ca="1" si="40"/>
        <v>0</v>
      </c>
    </row>
    <row r="852" spans="31:35" x14ac:dyDescent="0.25">
      <c r="AE852" s="7">
        <v>846</v>
      </c>
      <c r="AF852" s="23">
        <f>_xlfn.IFNA(VLOOKUP(AE852,MODEL!$D$8:$H$1196,5,FALSE),AF853-1/12)</f>
        <v>103.08333333333334</v>
      </c>
      <c r="AG852" s="97">
        <f t="shared" si="39"/>
        <v>103</v>
      </c>
      <c r="AH852" s="23" cm="1">
        <f t="array" ref="AH852">_xlfn.IFNA(INDEX(MODEL!$AT$8:$AT$1196,MATCH(AE852,MODEL!$D$8:$D$1196),0),AH853)</f>
        <v>0</v>
      </c>
      <c r="AI852" s="271">
        <f t="shared" ca="1" si="40"/>
        <v>0</v>
      </c>
    </row>
    <row r="853" spans="31:35" x14ac:dyDescent="0.25">
      <c r="AE853" s="7">
        <v>847</v>
      </c>
      <c r="AF853" s="23">
        <f>_xlfn.IFNA(VLOOKUP(AE853,MODEL!$D$8:$H$1196,5,FALSE),AF854-1/12)</f>
        <v>103.16666666666666</v>
      </c>
      <c r="AG853" s="97">
        <f t="shared" ref="AG853:AG916" si="41">ROUNDDOWN(AF853,0)</f>
        <v>103</v>
      </c>
      <c r="AH853" s="23" cm="1">
        <f t="array" ref="AH853">_xlfn.IFNA(INDEX(MODEL!$AT$8:$AT$1196,MATCH(AE853,MODEL!$D$8:$D$1196),0),AH854)</f>
        <v>0</v>
      </c>
      <c r="AI853" s="271">
        <f t="shared" ca="1" si="40"/>
        <v>0</v>
      </c>
    </row>
    <row r="854" spans="31:35" x14ac:dyDescent="0.25">
      <c r="AE854" s="7">
        <v>848</v>
      </c>
      <c r="AF854" s="23">
        <f>_xlfn.IFNA(VLOOKUP(AE854,MODEL!$D$8:$H$1196,5,FALSE),AF855-1/12)</f>
        <v>103.25</v>
      </c>
      <c r="AG854" s="97">
        <f t="shared" si="41"/>
        <v>103</v>
      </c>
      <c r="AH854" s="23" cm="1">
        <f t="array" ref="AH854">_xlfn.IFNA(INDEX(MODEL!$AT$8:$AT$1196,MATCH(AE854,MODEL!$D$8:$D$1196),0),AH855)</f>
        <v>0</v>
      </c>
      <c r="AI854" s="271">
        <f t="shared" ca="1" si="40"/>
        <v>0</v>
      </c>
    </row>
    <row r="855" spans="31:35" x14ac:dyDescent="0.25">
      <c r="AE855" s="7">
        <v>849</v>
      </c>
      <c r="AF855" s="23">
        <f>_xlfn.IFNA(VLOOKUP(AE855,MODEL!$D$8:$H$1196,5,FALSE),AF856-1/12)</f>
        <v>103.33333333333334</v>
      </c>
      <c r="AG855" s="97">
        <f t="shared" si="41"/>
        <v>103</v>
      </c>
      <c r="AH855" s="23" cm="1">
        <f t="array" ref="AH855">_xlfn.IFNA(INDEX(MODEL!$AT$8:$AT$1196,MATCH(AE855,MODEL!$D$8:$D$1196),0),AH856)</f>
        <v>0</v>
      </c>
      <c r="AI855" s="271">
        <f t="shared" ca="1" si="40"/>
        <v>0</v>
      </c>
    </row>
    <row r="856" spans="31:35" x14ac:dyDescent="0.25">
      <c r="AE856" s="7">
        <v>850</v>
      </c>
      <c r="AF856" s="23">
        <f>_xlfn.IFNA(VLOOKUP(AE856,MODEL!$D$8:$H$1196,5,FALSE),AF857-1/12)</f>
        <v>103.41666666666666</v>
      </c>
      <c r="AG856" s="97">
        <f t="shared" si="41"/>
        <v>103</v>
      </c>
      <c r="AH856" s="23" cm="1">
        <f t="array" ref="AH856">_xlfn.IFNA(INDEX(MODEL!$AT$8:$AT$1196,MATCH(AE856,MODEL!$D$8:$D$1196),0),AH857)</f>
        <v>0</v>
      </c>
      <c r="AI856" s="271">
        <f t="shared" ca="1" si="40"/>
        <v>0</v>
      </c>
    </row>
    <row r="857" spans="31:35" x14ac:dyDescent="0.25">
      <c r="AE857" s="7">
        <v>851</v>
      </c>
      <c r="AF857" s="23">
        <f>_xlfn.IFNA(VLOOKUP(AE857,MODEL!$D$8:$H$1196,5,FALSE),AF858-1/12)</f>
        <v>103.5</v>
      </c>
      <c r="AG857" s="97">
        <f t="shared" si="41"/>
        <v>103</v>
      </c>
      <c r="AH857" s="23" cm="1">
        <f t="array" ref="AH857">_xlfn.IFNA(INDEX(MODEL!$AT$8:$AT$1196,MATCH(AE857,MODEL!$D$8:$D$1196),0),AH858)</f>
        <v>0</v>
      </c>
      <c r="AI857" s="271">
        <f t="shared" ca="1" si="40"/>
        <v>0</v>
      </c>
    </row>
    <row r="858" spans="31:35" x14ac:dyDescent="0.25">
      <c r="AE858" s="7">
        <v>852</v>
      </c>
      <c r="AF858" s="23">
        <f>_xlfn.IFNA(VLOOKUP(AE858,MODEL!$D$8:$H$1196,5,FALSE),AF859-1/12)</f>
        <v>103.58333333333334</v>
      </c>
      <c r="AG858" s="97">
        <f t="shared" si="41"/>
        <v>103</v>
      </c>
      <c r="AH858" s="23" cm="1">
        <f t="array" ref="AH858">_xlfn.IFNA(INDEX(MODEL!$AT$8:$AT$1196,MATCH(AE858,MODEL!$D$8:$D$1196),0),AH859)</f>
        <v>0</v>
      </c>
      <c r="AI858" s="271">
        <f t="shared" ca="1" si="40"/>
        <v>0</v>
      </c>
    </row>
    <row r="859" spans="31:35" x14ac:dyDescent="0.25">
      <c r="AE859" s="7">
        <v>853</v>
      </c>
      <c r="AF859" s="23">
        <f>_xlfn.IFNA(VLOOKUP(AE859,MODEL!$D$8:$H$1196,5,FALSE),AF860-1/12)</f>
        <v>103.66666666666666</v>
      </c>
      <c r="AG859" s="97">
        <f t="shared" si="41"/>
        <v>103</v>
      </c>
      <c r="AH859" s="23" cm="1">
        <f t="array" ref="AH859">_xlfn.IFNA(INDEX(MODEL!$AT$8:$AT$1196,MATCH(AE859,MODEL!$D$8:$D$1196),0),AH860)</f>
        <v>0</v>
      </c>
      <c r="AI859" s="271">
        <f t="shared" ca="1" si="40"/>
        <v>0</v>
      </c>
    </row>
    <row r="860" spans="31:35" x14ac:dyDescent="0.25">
      <c r="AE860" s="7">
        <v>854</v>
      </c>
      <c r="AF860" s="23">
        <f>_xlfn.IFNA(VLOOKUP(AE860,MODEL!$D$8:$H$1196,5,FALSE),AF861-1/12)</f>
        <v>103.75</v>
      </c>
      <c r="AG860" s="97">
        <f t="shared" si="41"/>
        <v>103</v>
      </c>
      <c r="AH860" s="23" cm="1">
        <f t="array" ref="AH860">_xlfn.IFNA(INDEX(MODEL!$AT$8:$AT$1196,MATCH(AE860,MODEL!$D$8:$D$1196),0),AH861)</f>
        <v>0</v>
      </c>
      <c r="AI860" s="271">
        <f t="shared" ca="1" si="40"/>
        <v>0</v>
      </c>
    </row>
    <row r="861" spans="31:35" x14ac:dyDescent="0.25">
      <c r="AE861" s="7">
        <v>855</v>
      </c>
      <c r="AF861" s="23">
        <f>_xlfn.IFNA(VLOOKUP(AE861,MODEL!$D$8:$H$1196,5,FALSE),AF862-1/12)</f>
        <v>103.83333333333334</v>
      </c>
      <c r="AG861" s="97">
        <f t="shared" si="41"/>
        <v>103</v>
      </c>
      <c r="AH861" s="23" cm="1">
        <f t="array" ref="AH861">_xlfn.IFNA(INDEX(MODEL!$AT$8:$AT$1196,MATCH(AE861,MODEL!$D$8:$D$1196),0),AH862)</f>
        <v>0</v>
      </c>
      <c r="AI861" s="271">
        <f t="shared" ca="1" si="40"/>
        <v>0</v>
      </c>
    </row>
    <row r="862" spans="31:35" x14ac:dyDescent="0.25">
      <c r="AE862" s="7">
        <v>856</v>
      </c>
      <c r="AF862" s="23">
        <f>_xlfn.IFNA(VLOOKUP(AE862,MODEL!$D$8:$H$1196,5,FALSE),AF863-1/12)</f>
        <v>103.91666666666666</v>
      </c>
      <c r="AG862" s="97">
        <f t="shared" si="41"/>
        <v>103</v>
      </c>
      <c r="AH862" s="23" cm="1">
        <f t="array" ref="AH862">_xlfn.IFNA(INDEX(MODEL!$AT$8:$AT$1196,MATCH(AE862,MODEL!$D$8:$D$1196),0),AH863)</f>
        <v>0</v>
      </c>
      <c r="AI862" s="271">
        <f t="shared" ca="1" si="40"/>
        <v>0</v>
      </c>
    </row>
    <row r="863" spans="31:35" x14ac:dyDescent="0.25">
      <c r="AE863" s="7">
        <v>857</v>
      </c>
      <c r="AF863" s="23">
        <f>_xlfn.IFNA(VLOOKUP(AE863,MODEL!$D$8:$H$1196,5,FALSE),AF864-1/12)</f>
        <v>104</v>
      </c>
      <c r="AG863" s="97">
        <f t="shared" si="41"/>
        <v>104</v>
      </c>
      <c r="AH863" s="23" cm="1">
        <f t="array" ref="AH863">_xlfn.IFNA(INDEX(MODEL!$AT$8:$AT$1196,MATCH(AE863,MODEL!$D$8:$D$1196),0),AH864)</f>
        <v>0</v>
      </c>
      <c r="AI863" s="271">
        <f t="shared" ca="1" si="40"/>
        <v>0</v>
      </c>
    </row>
    <row r="864" spans="31:35" x14ac:dyDescent="0.25">
      <c r="AE864" s="7">
        <v>858</v>
      </c>
      <c r="AF864" s="23">
        <f>_xlfn.IFNA(VLOOKUP(AE864,MODEL!$D$8:$H$1196,5,FALSE),AF865-1/12)</f>
        <v>104.08333333333334</v>
      </c>
      <c r="AG864" s="97">
        <f t="shared" si="41"/>
        <v>104</v>
      </c>
      <c r="AH864" s="23" cm="1">
        <f t="array" ref="AH864">_xlfn.IFNA(INDEX(MODEL!$AT$8:$AT$1196,MATCH(AE864,MODEL!$D$8:$D$1196),0),AH865)</f>
        <v>0</v>
      </c>
      <c r="AI864" s="271">
        <f t="shared" ca="1" si="40"/>
        <v>0</v>
      </c>
    </row>
    <row r="865" spans="31:35" x14ac:dyDescent="0.25">
      <c r="AE865" s="7">
        <v>859</v>
      </c>
      <c r="AF865" s="23">
        <f>_xlfn.IFNA(VLOOKUP(AE865,MODEL!$D$8:$H$1196,5,FALSE),AF866-1/12)</f>
        <v>104.16666666666666</v>
      </c>
      <c r="AG865" s="97">
        <f t="shared" si="41"/>
        <v>104</v>
      </c>
      <c r="AH865" s="23" cm="1">
        <f t="array" ref="AH865">_xlfn.IFNA(INDEX(MODEL!$AT$8:$AT$1196,MATCH(AE865,MODEL!$D$8:$D$1196),0),AH866)</f>
        <v>0</v>
      </c>
      <c r="AI865" s="271">
        <f t="shared" ca="1" si="40"/>
        <v>0</v>
      </c>
    </row>
    <row r="866" spans="31:35" x14ac:dyDescent="0.25">
      <c r="AE866" s="7">
        <v>860</v>
      </c>
      <c r="AF866" s="23">
        <f>_xlfn.IFNA(VLOOKUP(AE866,MODEL!$D$8:$H$1196,5,FALSE),AF867-1/12)</f>
        <v>104.25</v>
      </c>
      <c r="AG866" s="97">
        <f t="shared" si="41"/>
        <v>104</v>
      </c>
      <c r="AH866" s="23" cm="1">
        <f t="array" ref="AH866">_xlfn.IFNA(INDEX(MODEL!$AT$8:$AT$1196,MATCH(AE866,MODEL!$D$8:$D$1196),0),AH867)</f>
        <v>0</v>
      </c>
      <c r="AI866" s="271">
        <f t="shared" ca="1" si="40"/>
        <v>0</v>
      </c>
    </row>
    <row r="867" spans="31:35" x14ac:dyDescent="0.25">
      <c r="AE867" s="7">
        <v>861</v>
      </c>
      <c r="AF867" s="23">
        <f>_xlfn.IFNA(VLOOKUP(AE867,MODEL!$D$8:$H$1196,5,FALSE),AF868-1/12)</f>
        <v>104.33333333333334</v>
      </c>
      <c r="AG867" s="97">
        <f t="shared" si="41"/>
        <v>104</v>
      </c>
      <c r="AH867" s="23" cm="1">
        <f t="array" ref="AH867">_xlfn.IFNA(INDEX(MODEL!$AT$8:$AT$1196,MATCH(AE867,MODEL!$D$8:$D$1196),0),AH868)</f>
        <v>0</v>
      </c>
      <c r="AI867" s="271">
        <f t="shared" ca="1" si="40"/>
        <v>0</v>
      </c>
    </row>
    <row r="868" spans="31:35" x14ac:dyDescent="0.25">
      <c r="AE868" s="7">
        <v>862</v>
      </c>
      <c r="AF868" s="23">
        <f>_xlfn.IFNA(VLOOKUP(AE868,MODEL!$D$8:$H$1196,5,FALSE),AF869-1/12)</f>
        <v>104.41666666666666</v>
      </c>
      <c r="AG868" s="97">
        <f t="shared" si="41"/>
        <v>104</v>
      </c>
      <c r="AH868" s="23" cm="1">
        <f t="array" ref="AH868">_xlfn.IFNA(INDEX(MODEL!$AT$8:$AT$1196,MATCH(AE868,MODEL!$D$8:$D$1196),0),AH869)</f>
        <v>0</v>
      </c>
      <c r="AI868" s="271">
        <f t="shared" ca="1" si="40"/>
        <v>0</v>
      </c>
    </row>
    <row r="869" spans="31:35" x14ac:dyDescent="0.25">
      <c r="AE869" s="7">
        <v>863</v>
      </c>
      <c r="AF869" s="23">
        <f>_xlfn.IFNA(VLOOKUP(AE869,MODEL!$D$8:$H$1196,5,FALSE),AF870-1/12)</f>
        <v>104.5</v>
      </c>
      <c r="AG869" s="97">
        <f t="shared" si="41"/>
        <v>104</v>
      </c>
      <c r="AH869" s="23" cm="1">
        <f t="array" ref="AH869">_xlfn.IFNA(INDEX(MODEL!$AT$8:$AT$1196,MATCH(AE869,MODEL!$D$8:$D$1196),0),AH870)</f>
        <v>0</v>
      </c>
      <c r="AI869" s="271">
        <f t="shared" ca="1" si="40"/>
        <v>0</v>
      </c>
    </row>
    <row r="870" spans="31:35" x14ac:dyDescent="0.25">
      <c r="AE870" s="7">
        <v>864</v>
      </c>
      <c r="AF870" s="23">
        <f>_xlfn.IFNA(VLOOKUP(AE870,MODEL!$D$8:$H$1196,5,FALSE),AF871-1/12)</f>
        <v>104.58333333333334</v>
      </c>
      <c r="AG870" s="97">
        <f t="shared" si="41"/>
        <v>104</v>
      </c>
      <c r="AH870" s="23" cm="1">
        <f t="array" ref="AH870">_xlfn.IFNA(INDEX(MODEL!$AT$8:$AT$1196,MATCH(AE870,MODEL!$D$8:$D$1196),0),AH871)</f>
        <v>0</v>
      </c>
      <c r="AI870" s="271">
        <f t="shared" ca="1" si="40"/>
        <v>0</v>
      </c>
    </row>
    <row r="871" spans="31:35" x14ac:dyDescent="0.25">
      <c r="AE871" s="7">
        <v>865</v>
      </c>
      <c r="AF871" s="23">
        <f>_xlfn.IFNA(VLOOKUP(AE871,MODEL!$D$8:$H$1196,5,FALSE),AF872-1/12)</f>
        <v>104.66666666666666</v>
      </c>
      <c r="AG871" s="97">
        <f t="shared" si="41"/>
        <v>104</v>
      </c>
      <c r="AH871" s="23" cm="1">
        <f t="array" ref="AH871">_xlfn.IFNA(INDEX(MODEL!$AT$8:$AT$1196,MATCH(AE871,MODEL!$D$8:$D$1196),0),AH872)</f>
        <v>0</v>
      </c>
      <c r="AI871" s="271">
        <f t="shared" ca="1" si="40"/>
        <v>0</v>
      </c>
    </row>
    <row r="872" spans="31:35" x14ac:dyDescent="0.25">
      <c r="AE872" s="7">
        <v>866</v>
      </c>
      <c r="AF872" s="23">
        <f>_xlfn.IFNA(VLOOKUP(AE872,MODEL!$D$8:$H$1196,5,FALSE),AF873-1/12)</f>
        <v>104.75</v>
      </c>
      <c r="AG872" s="97">
        <f t="shared" si="41"/>
        <v>104</v>
      </c>
      <c r="AH872" s="23" cm="1">
        <f t="array" ref="AH872">_xlfn.IFNA(INDEX(MODEL!$AT$8:$AT$1196,MATCH(AE872,MODEL!$D$8:$D$1196),0),AH873)</f>
        <v>0</v>
      </c>
      <c r="AI872" s="271">
        <f t="shared" ca="1" si="40"/>
        <v>0</v>
      </c>
    </row>
    <row r="873" spans="31:35" x14ac:dyDescent="0.25">
      <c r="AE873" s="7">
        <v>867</v>
      </c>
      <c r="AF873" s="23">
        <f>_xlfn.IFNA(VLOOKUP(AE873,MODEL!$D$8:$H$1196,5,FALSE),AF874-1/12)</f>
        <v>104.83333333333334</v>
      </c>
      <c r="AG873" s="97">
        <f t="shared" si="41"/>
        <v>104</v>
      </c>
      <c r="AH873" s="23" cm="1">
        <f t="array" ref="AH873">_xlfn.IFNA(INDEX(MODEL!$AT$8:$AT$1196,MATCH(AE873,MODEL!$D$8:$D$1196),0),AH874)</f>
        <v>0</v>
      </c>
      <c r="AI873" s="271">
        <f t="shared" ca="1" si="40"/>
        <v>0</v>
      </c>
    </row>
    <row r="874" spans="31:35" x14ac:dyDescent="0.25">
      <c r="AE874" s="7">
        <v>868</v>
      </c>
      <c r="AF874" s="23">
        <f>_xlfn.IFNA(VLOOKUP(AE874,MODEL!$D$8:$H$1196,5,FALSE),AF875-1/12)</f>
        <v>104.91666666666666</v>
      </c>
      <c r="AG874" s="97">
        <f t="shared" si="41"/>
        <v>104</v>
      </c>
      <c r="AH874" s="23" cm="1">
        <f t="array" ref="AH874">_xlfn.IFNA(INDEX(MODEL!$AT$8:$AT$1196,MATCH(AE874,MODEL!$D$8:$D$1196),0),AH875)</f>
        <v>0</v>
      </c>
      <c r="AI874" s="271">
        <f t="shared" ca="1" si="40"/>
        <v>0</v>
      </c>
    </row>
    <row r="875" spans="31:35" x14ac:dyDescent="0.25">
      <c r="AE875" s="7">
        <v>869</v>
      </c>
      <c r="AF875" s="23">
        <f>_xlfn.IFNA(VLOOKUP(AE875,MODEL!$D$8:$H$1196,5,FALSE),AF876-1/12)</f>
        <v>105</v>
      </c>
      <c r="AG875" s="97">
        <f t="shared" si="41"/>
        <v>105</v>
      </c>
      <c r="AH875" s="23" cm="1">
        <f t="array" ref="AH875">_xlfn.IFNA(INDEX(MODEL!$AT$8:$AT$1196,MATCH(AE875,MODEL!$D$8:$D$1196),0),AH876)</f>
        <v>0</v>
      </c>
      <c r="AI875" s="271">
        <f t="shared" ca="1" si="40"/>
        <v>0</v>
      </c>
    </row>
    <row r="876" spans="31:35" x14ac:dyDescent="0.25">
      <c r="AE876" s="7">
        <v>870</v>
      </c>
      <c r="AF876" s="23">
        <f>_xlfn.IFNA(VLOOKUP(AE876,MODEL!$D$8:$H$1196,5,FALSE),AF877-1/12)</f>
        <v>105.08333333333334</v>
      </c>
      <c r="AG876" s="97">
        <f t="shared" si="41"/>
        <v>105</v>
      </c>
      <c r="AH876" s="23" cm="1">
        <f t="array" ref="AH876">_xlfn.IFNA(INDEX(MODEL!$AT$8:$AT$1196,MATCH(AE876,MODEL!$D$8:$D$1196),0),AH877)</f>
        <v>0</v>
      </c>
      <c r="AI876" s="271">
        <f t="shared" ca="1" si="40"/>
        <v>0</v>
      </c>
    </row>
    <row r="877" spans="31:35" x14ac:dyDescent="0.25">
      <c r="AE877" s="7">
        <v>871</v>
      </c>
      <c r="AF877" s="23">
        <f>_xlfn.IFNA(VLOOKUP(AE877,MODEL!$D$8:$H$1196,5,FALSE),AF878-1/12)</f>
        <v>105.16666666666666</v>
      </c>
      <c r="AG877" s="97">
        <f t="shared" si="41"/>
        <v>105</v>
      </c>
      <c r="AH877" s="23" cm="1">
        <f t="array" ref="AH877">_xlfn.IFNA(INDEX(MODEL!$AT$8:$AT$1196,MATCH(AE877,MODEL!$D$8:$D$1196),0),AH878)</f>
        <v>0</v>
      </c>
      <c r="AI877" s="271">
        <f t="shared" ca="1" si="40"/>
        <v>0</v>
      </c>
    </row>
    <row r="878" spans="31:35" x14ac:dyDescent="0.25">
      <c r="AE878" s="7">
        <v>872</v>
      </c>
      <c r="AF878" s="23">
        <f>_xlfn.IFNA(VLOOKUP(AE878,MODEL!$D$8:$H$1196,5,FALSE),AF879-1/12)</f>
        <v>105.25</v>
      </c>
      <c r="AG878" s="97">
        <f t="shared" si="41"/>
        <v>105</v>
      </c>
      <c r="AH878" s="23" cm="1">
        <f t="array" ref="AH878">_xlfn.IFNA(INDEX(MODEL!$AT$8:$AT$1196,MATCH(AE878,MODEL!$D$8:$D$1196),0),AH879)</f>
        <v>0</v>
      </c>
      <c r="AI878" s="271">
        <f t="shared" ca="1" si="40"/>
        <v>0</v>
      </c>
    </row>
    <row r="879" spans="31:35" x14ac:dyDescent="0.25">
      <c r="AE879" s="7">
        <v>873</v>
      </c>
      <c r="AF879" s="23">
        <f>_xlfn.IFNA(VLOOKUP(AE879,MODEL!$D$8:$H$1196,5,FALSE),AF880-1/12)</f>
        <v>105.33333333333334</v>
      </c>
      <c r="AG879" s="97">
        <f t="shared" si="41"/>
        <v>105</v>
      </c>
      <c r="AH879" s="23" cm="1">
        <f t="array" ref="AH879">_xlfn.IFNA(INDEX(MODEL!$AT$8:$AT$1196,MATCH(AE879,MODEL!$D$8:$D$1196),0),AH880)</f>
        <v>0</v>
      </c>
      <c r="AI879" s="271">
        <f t="shared" ca="1" si="40"/>
        <v>0</v>
      </c>
    </row>
    <row r="880" spans="31:35" x14ac:dyDescent="0.25">
      <c r="AE880" s="7">
        <v>874</v>
      </c>
      <c r="AF880" s="23">
        <f>_xlfn.IFNA(VLOOKUP(AE880,MODEL!$D$8:$H$1196,5,FALSE),AF881-1/12)</f>
        <v>105.41666666666666</v>
      </c>
      <c r="AG880" s="97">
        <f t="shared" si="41"/>
        <v>105</v>
      </c>
      <c r="AH880" s="23" cm="1">
        <f t="array" ref="AH880">_xlfn.IFNA(INDEX(MODEL!$AT$8:$AT$1196,MATCH(AE880,MODEL!$D$8:$D$1196),0),AH881)</f>
        <v>0</v>
      </c>
      <c r="AI880" s="271">
        <f t="shared" ca="1" si="40"/>
        <v>0</v>
      </c>
    </row>
    <row r="881" spans="31:35" x14ac:dyDescent="0.25">
      <c r="AE881" s="7">
        <v>875</v>
      </c>
      <c r="AF881" s="23">
        <f>_xlfn.IFNA(VLOOKUP(AE881,MODEL!$D$8:$H$1196,5,FALSE),AF882-1/12)</f>
        <v>105.5</v>
      </c>
      <c r="AG881" s="97">
        <f t="shared" si="41"/>
        <v>105</v>
      </c>
      <c r="AH881" s="23" cm="1">
        <f t="array" ref="AH881">_xlfn.IFNA(INDEX(MODEL!$AT$8:$AT$1196,MATCH(AE881,MODEL!$D$8:$D$1196),0),AH882)</f>
        <v>0</v>
      </c>
      <c r="AI881" s="271">
        <f t="shared" ca="1" si="40"/>
        <v>0</v>
      </c>
    </row>
    <row r="882" spans="31:35" x14ac:dyDescent="0.25">
      <c r="AE882" s="7">
        <v>876</v>
      </c>
      <c r="AF882" s="23">
        <f>_xlfn.IFNA(VLOOKUP(AE882,MODEL!$D$8:$H$1196,5,FALSE),AF883-1/12)</f>
        <v>105.58333333333334</v>
      </c>
      <c r="AG882" s="97">
        <f t="shared" si="41"/>
        <v>105</v>
      </c>
      <c r="AH882" s="23" cm="1">
        <f t="array" ref="AH882">_xlfn.IFNA(INDEX(MODEL!$AT$8:$AT$1196,MATCH(AE882,MODEL!$D$8:$D$1196),0),AH883)</f>
        <v>0</v>
      </c>
      <c r="AI882" s="271">
        <f t="shared" ca="1" si="40"/>
        <v>0</v>
      </c>
    </row>
    <row r="883" spans="31:35" x14ac:dyDescent="0.25">
      <c r="AE883" s="7">
        <v>877</v>
      </c>
      <c r="AF883" s="23">
        <f>_xlfn.IFNA(VLOOKUP(AE883,MODEL!$D$8:$H$1196,5,FALSE),AF884-1/12)</f>
        <v>105.66666666666666</v>
      </c>
      <c r="AG883" s="97">
        <f t="shared" si="41"/>
        <v>105</v>
      </c>
      <c r="AH883" s="23" cm="1">
        <f t="array" ref="AH883">_xlfn.IFNA(INDEX(MODEL!$AT$8:$AT$1196,MATCH(AE883,MODEL!$D$8:$D$1196),0),AH884)</f>
        <v>0</v>
      </c>
      <c r="AI883" s="271">
        <f t="shared" ca="1" si="40"/>
        <v>0</v>
      </c>
    </row>
    <row r="884" spans="31:35" x14ac:dyDescent="0.25">
      <c r="AE884" s="7">
        <v>878</v>
      </c>
      <c r="AF884" s="23">
        <f>_xlfn.IFNA(VLOOKUP(AE884,MODEL!$D$8:$H$1196,5,FALSE),AF885-1/12)</f>
        <v>105.75</v>
      </c>
      <c r="AG884" s="97">
        <f t="shared" si="41"/>
        <v>105</v>
      </c>
      <c r="AH884" s="23" cm="1">
        <f t="array" ref="AH884">_xlfn.IFNA(INDEX(MODEL!$AT$8:$AT$1196,MATCH(AE884,MODEL!$D$8:$D$1196),0),AH885)</f>
        <v>0</v>
      </c>
      <c r="AI884" s="271">
        <f t="shared" ca="1" si="40"/>
        <v>0</v>
      </c>
    </row>
    <row r="885" spans="31:35" x14ac:dyDescent="0.25">
      <c r="AE885" s="7">
        <v>879</v>
      </c>
      <c r="AF885" s="23">
        <f>_xlfn.IFNA(VLOOKUP(AE885,MODEL!$D$8:$H$1196,5,FALSE),AF886-1/12)</f>
        <v>105.83333333333334</v>
      </c>
      <c r="AG885" s="97">
        <f t="shared" si="41"/>
        <v>105</v>
      </c>
      <c r="AH885" s="23" cm="1">
        <f t="array" ref="AH885">_xlfn.IFNA(INDEX(MODEL!$AT$8:$AT$1196,MATCH(AE885,MODEL!$D$8:$D$1196),0),AH886)</f>
        <v>0</v>
      </c>
      <c r="AI885" s="271">
        <f t="shared" ca="1" si="40"/>
        <v>0</v>
      </c>
    </row>
    <row r="886" spans="31:35" x14ac:dyDescent="0.25">
      <c r="AE886" s="7">
        <v>880</v>
      </c>
      <c r="AF886" s="23">
        <f>_xlfn.IFNA(VLOOKUP(AE886,MODEL!$D$8:$H$1196,5,FALSE),AF887-1/12)</f>
        <v>105.91666666666666</v>
      </c>
      <c r="AG886" s="97">
        <f t="shared" si="41"/>
        <v>105</v>
      </c>
      <c r="AH886" s="23" cm="1">
        <f t="array" ref="AH886">_xlfn.IFNA(INDEX(MODEL!$AT$8:$AT$1196,MATCH(AE886,MODEL!$D$8:$D$1196),0),AH887)</f>
        <v>0</v>
      </c>
      <c r="AI886" s="271">
        <f t="shared" ca="1" si="40"/>
        <v>0</v>
      </c>
    </row>
    <row r="887" spans="31:35" x14ac:dyDescent="0.25">
      <c r="AE887" s="7">
        <v>881</v>
      </c>
      <c r="AF887" s="23">
        <f>_xlfn.IFNA(VLOOKUP(AE887,MODEL!$D$8:$H$1196,5,FALSE),AF888-1/12)</f>
        <v>106</v>
      </c>
      <c r="AG887" s="97">
        <f t="shared" si="41"/>
        <v>106</v>
      </c>
      <c r="AH887" s="23" cm="1">
        <f t="array" ref="AH887">_xlfn.IFNA(INDEX(MODEL!$AT$8:$AT$1196,MATCH(AE887,MODEL!$D$8:$D$1196),0),AH888)</f>
        <v>0</v>
      </c>
      <c r="AI887" s="271">
        <f t="shared" ca="1" si="40"/>
        <v>0</v>
      </c>
    </row>
    <row r="888" spans="31:35" x14ac:dyDescent="0.25">
      <c r="AE888" s="7">
        <v>882</v>
      </c>
      <c r="AF888" s="23">
        <f>_xlfn.IFNA(VLOOKUP(AE888,MODEL!$D$8:$H$1196,5,FALSE),AF889-1/12)</f>
        <v>106.08333333333334</v>
      </c>
      <c r="AG888" s="97">
        <f t="shared" si="41"/>
        <v>106</v>
      </c>
      <c r="AH888" s="23" cm="1">
        <f t="array" ref="AH888">_xlfn.IFNA(INDEX(MODEL!$AT$8:$AT$1196,MATCH(AE888,MODEL!$D$8:$D$1196),0),AH889)</f>
        <v>0</v>
      </c>
      <c r="AI888" s="271">
        <f t="shared" ca="1" si="40"/>
        <v>0</v>
      </c>
    </row>
    <row r="889" spans="31:35" x14ac:dyDescent="0.25">
      <c r="AE889" s="7">
        <v>883</v>
      </c>
      <c r="AF889" s="23">
        <f>_xlfn.IFNA(VLOOKUP(AE889,MODEL!$D$8:$H$1196,5,FALSE),AF890-1/12)</f>
        <v>106.16666666666666</v>
      </c>
      <c r="AG889" s="97">
        <f t="shared" si="41"/>
        <v>106</v>
      </c>
      <c r="AH889" s="23" cm="1">
        <f t="array" ref="AH889">_xlfn.IFNA(INDEX(MODEL!$AT$8:$AT$1196,MATCH(AE889,MODEL!$D$8:$D$1196),0),AH890)</f>
        <v>0</v>
      </c>
      <c r="AI889" s="271">
        <f t="shared" ca="1" si="40"/>
        <v>0</v>
      </c>
    </row>
    <row r="890" spans="31:35" x14ac:dyDescent="0.25">
      <c r="AE890" s="7">
        <v>884</v>
      </c>
      <c r="AF890" s="23">
        <f>_xlfn.IFNA(VLOOKUP(AE890,MODEL!$D$8:$H$1196,5,FALSE),AF891-1/12)</f>
        <v>106.25</v>
      </c>
      <c r="AG890" s="97">
        <f t="shared" si="41"/>
        <v>106</v>
      </c>
      <c r="AH890" s="23" cm="1">
        <f t="array" ref="AH890">_xlfn.IFNA(INDEX(MODEL!$AT$8:$AT$1196,MATCH(AE890,MODEL!$D$8:$D$1196),0),AH891)</f>
        <v>0</v>
      </c>
      <c r="AI890" s="271">
        <f t="shared" ca="1" si="40"/>
        <v>0</v>
      </c>
    </row>
    <row r="891" spans="31:35" x14ac:dyDescent="0.25">
      <c r="AE891" s="7">
        <v>885</v>
      </c>
      <c r="AF891" s="23">
        <f>_xlfn.IFNA(VLOOKUP(AE891,MODEL!$D$8:$H$1196,5,FALSE),AF892-1/12)</f>
        <v>106.33333333333334</v>
      </c>
      <c r="AG891" s="97">
        <f t="shared" si="41"/>
        <v>106</v>
      </c>
      <c r="AH891" s="23" cm="1">
        <f t="array" ref="AH891">_xlfn.IFNA(INDEX(MODEL!$AT$8:$AT$1196,MATCH(AE891,MODEL!$D$8:$D$1196),0),AH892)</f>
        <v>0</v>
      </c>
      <c r="AI891" s="271">
        <f t="shared" ca="1" si="40"/>
        <v>0</v>
      </c>
    </row>
    <row r="892" spans="31:35" x14ac:dyDescent="0.25">
      <c r="AE892" s="7">
        <v>886</v>
      </c>
      <c r="AF892" s="23">
        <f>_xlfn.IFNA(VLOOKUP(AE892,MODEL!$D$8:$H$1196,5,FALSE),AF893-1/12)</f>
        <v>106.41666666666666</v>
      </c>
      <c r="AG892" s="97">
        <f t="shared" si="41"/>
        <v>106</v>
      </c>
      <c r="AH892" s="23" cm="1">
        <f t="array" ref="AH892">_xlfn.IFNA(INDEX(MODEL!$AT$8:$AT$1196,MATCH(AE892,MODEL!$D$8:$D$1196),0),AH893)</f>
        <v>0</v>
      </c>
      <c r="AI892" s="271">
        <f t="shared" ca="1" si="40"/>
        <v>0</v>
      </c>
    </row>
    <row r="893" spans="31:35" x14ac:dyDescent="0.25">
      <c r="AE893" s="7">
        <v>887</v>
      </c>
      <c r="AF893" s="23">
        <f>_xlfn.IFNA(VLOOKUP(AE893,MODEL!$D$8:$H$1196,5,FALSE),AF894-1/12)</f>
        <v>106.5</v>
      </c>
      <c r="AG893" s="97">
        <f t="shared" si="41"/>
        <v>106</v>
      </c>
      <c r="AH893" s="23" cm="1">
        <f t="array" ref="AH893">_xlfn.IFNA(INDEX(MODEL!$AT$8:$AT$1196,MATCH(AE893,MODEL!$D$8:$D$1196),0),AH894)</f>
        <v>0</v>
      </c>
      <c r="AI893" s="271">
        <f t="shared" ca="1" si="40"/>
        <v>0</v>
      </c>
    </row>
    <row r="894" spans="31:35" x14ac:dyDescent="0.25">
      <c r="AE894" s="7">
        <v>888</v>
      </c>
      <c r="AF894" s="23">
        <f>_xlfn.IFNA(VLOOKUP(AE894,MODEL!$D$8:$H$1196,5,FALSE),AF895-1/12)</f>
        <v>106.58333333333334</v>
      </c>
      <c r="AG894" s="97">
        <f t="shared" si="41"/>
        <v>106</v>
      </c>
      <c r="AH894" s="23" cm="1">
        <f t="array" ref="AH894">_xlfn.IFNA(INDEX(MODEL!$AT$8:$AT$1196,MATCH(AE894,MODEL!$D$8:$D$1196),0),AH895)</f>
        <v>0</v>
      </c>
      <c r="AI894" s="271">
        <f t="shared" ca="1" si="40"/>
        <v>0</v>
      </c>
    </row>
    <row r="895" spans="31:35" x14ac:dyDescent="0.25">
      <c r="AE895" s="7">
        <v>889</v>
      </c>
      <c r="AF895" s="23">
        <f>_xlfn.IFNA(VLOOKUP(AE895,MODEL!$D$8:$H$1196,5,FALSE),AF896-1/12)</f>
        <v>106.66666666666666</v>
      </c>
      <c r="AG895" s="97">
        <f t="shared" si="41"/>
        <v>106</v>
      </c>
      <c r="AH895" s="23" cm="1">
        <f t="array" ref="AH895">_xlfn.IFNA(INDEX(MODEL!$AT$8:$AT$1196,MATCH(AE895,MODEL!$D$8:$D$1196),0),AH896)</f>
        <v>0</v>
      </c>
      <c r="AI895" s="271">
        <f t="shared" ca="1" si="40"/>
        <v>0</v>
      </c>
    </row>
    <row r="896" spans="31:35" x14ac:dyDescent="0.25">
      <c r="AE896" s="7">
        <v>890</v>
      </c>
      <c r="AF896" s="23">
        <f>_xlfn.IFNA(VLOOKUP(AE896,MODEL!$D$8:$H$1196,5,FALSE),AF897-1/12)</f>
        <v>106.75</v>
      </c>
      <c r="AG896" s="97">
        <f t="shared" si="41"/>
        <v>106</v>
      </c>
      <c r="AH896" s="23" cm="1">
        <f t="array" ref="AH896">_xlfn.IFNA(INDEX(MODEL!$AT$8:$AT$1196,MATCH(AE896,MODEL!$D$8:$D$1196),0),AH897)</f>
        <v>0</v>
      </c>
      <c r="AI896" s="271">
        <f t="shared" ca="1" si="40"/>
        <v>0</v>
      </c>
    </row>
    <row r="897" spans="31:35" x14ac:dyDescent="0.25">
      <c r="AE897" s="7">
        <v>891</v>
      </c>
      <c r="AF897" s="23">
        <f>_xlfn.IFNA(VLOOKUP(AE897,MODEL!$D$8:$H$1196,5,FALSE),AF898-1/12)</f>
        <v>106.83333333333334</v>
      </c>
      <c r="AG897" s="97">
        <f t="shared" si="41"/>
        <v>106</v>
      </c>
      <c r="AH897" s="23" cm="1">
        <f t="array" ref="AH897">_xlfn.IFNA(INDEX(MODEL!$AT$8:$AT$1196,MATCH(AE897,MODEL!$D$8:$D$1196),0),AH898)</f>
        <v>0</v>
      </c>
      <c r="AI897" s="271">
        <f t="shared" ca="1" si="40"/>
        <v>0</v>
      </c>
    </row>
    <row r="898" spans="31:35" x14ac:dyDescent="0.25">
      <c r="AE898" s="7">
        <v>892</v>
      </c>
      <c r="AF898" s="23">
        <f>_xlfn.IFNA(VLOOKUP(AE898,MODEL!$D$8:$H$1196,5,FALSE),AF899-1/12)</f>
        <v>106.91666666666666</v>
      </c>
      <c r="AG898" s="97">
        <f t="shared" si="41"/>
        <v>106</v>
      </c>
      <c r="AH898" s="23" cm="1">
        <f t="array" ref="AH898">_xlfn.IFNA(INDEX(MODEL!$AT$8:$AT$1196,MATCH(AE898,MODEL!$D$8:$D$1196),0),AH899)</f>
        <v>0</v>
      </c>
      <c r="AI898" s="271">
        <f t="shared" ca="1" si="40"/>
        <v>0</v>
      </c>
    </row>
    <row r="899" spans="31:35" x14ac:dyDescent="0.25">
      <c r="AE899" s="7">
        <v>893</v>
      </c>
      <c r="AF899" s="23">
        <f>_xlfn.IFNA(VLOOKUP(AE899,MODEL!$D$8:$H$1196,5,FALSE),AF900-1/12)</f>
        <v>107</v>
      </c>
      <c r="AG899" s="97">
        <f t="shared" si="41"/>
        <v>107</v>
      </c>
      <c r="AH899" s="23" cm="1">
        <f t="array" ref="AH899">_xlfn.IFNA(INDEX(MODEL!$AT$8:$AT$1196,MATCH(AE899,MODEL!$D$8:$D$1196),0),AH900)</f>
        <v>0</v>
      </c>
      <c r="AI899" s="271">
        <f t="shared" ca="1" si="40"/>
        <v>0</v>
      </c>
    </row>
    <row r="900" spans="31:35" x14ac:dyDescent="0.25">
      <c r="AE900" s="7">
        <v>894</v>
      </c>
      <c r="AF900" s="23">
        <f>_xlfn.IFNA(VLOOKUP(AE900,MODEL!$D$8:$H$1196,5,FALSE),AF901-1/12)</f>
        <v>107.08333333333334</v>
      </c>
      <c r="AG900" s="97">
        <f t="shared" si="41"/>
        <v>107</v>
      </c>
      <c r="AH900" s="23" cm="1">
        <f t="array" ref="AH900">_xlfn.IFNA(INDEX(MODEL!$AT$8:$AT$1196,MATCH(AE900,MODEL!$D$8:$D$1196),0),AH901)</f>
        <v>0</v>
      </c>
      <c r="AI900" s="271">
        <f t="shared" ca="1" si="40"/>
        <v>0</v>
      </c>
    </row>
    <row r="901" spans="31:35" x14ac:dyDescent="0.25">
      <c r="AE901" s="7">
        <v>895</v>
      </c>
      <c r="AF901" s="23">
        <f>_xlfn.IFNA(VLOOKUP(AE901,MODEL!$D$8:$H$1196,5,FALSE),AF902-1/12)</f>
        <v>107.16666666666666</v>
      </c>
      <c r="AG901" s="97">
        <f t="shared" si="41"/>
        <v>107</v>
      </c>
      <c r="AH901" s="23" cm="1">
        <f t="array" ref="AH901">_xlfn.IFNA(INDEX(MODEL!$AT$8:$AT$1196,MATCH(AE901,MODEL!$D$8:$D$1196),0),AH902)</f>
        <v>0</v>
      </c>
      <c r="AI901" s="271">
        <f t="shared" ca="1" si="40"/>
        <v>0</v>
      </c>
    </row>
    <row r="902" spans="31:35" x14ac:dyDescent="0.25">
      <c r="AE902" s="7">
        <v>896</v>
      </c>
      <c r="AF902" s="23">
        <f>_xlfn.IFNA(VLOOKUP(AE902,MODEL!$D$8:$H$1196,5,FALSE),AF903-1/12)</f>
        <v>107.25</v>
      </c>
      <c r="AG902" s="97">
        <f t="shared" si="41"/>
        <v>107</v>
      </c>
      <c r="AH902" s="23" cm="1">
        <f t="array" ref="AH902">_xlfn.IFNA(INDEX(MODEL!$AT$8:$AT$1196,MATCH(AE902,MODEL!$D$8:$D$1196),0),AH903)</f>
        <v>0</v>
      </c>
      <c r="AI902" s="271">
        <f t="shared" ref="AI902:AI965" ca="1" si="42">IF(OR(IFERROR(AH902,0)=0,AE902&lt;=WOPBrthWP),0,IF(AG902&gt;60,AI901*AH902/AH901,AI901*AH901/AH902)
+VLOOKUP(MIN(MAX(AC$6:AC$126),AG902),Tbl_Births,2,FALSE)/12
-IF(AE902&lt;=WOPBrthWP+WOPBrthPer,0,VLOOKUP(MIN(MAX(AC$6:AC$126),OFFSET(AG902,-WOPBrthPer,0)),Tbl_Births,2,FALSE)/12*OFFSET(AH902,-WOPBrthPer,0)/AH902))</f>
        <v>0</v>
      </c>
    </row>
    <row r="903" spans="31:35" x14ac:dyDescent="0.25">
      <c r="AE903" s="7">
        <v>897</v>
      </c>
      <c r="AF903" s="23">
        <f>_xlfn.IFNA(VLOOKUP(AE903,MODEL!$D$8:$H$1196,5,FALSE),AF904-1/12)</f>
        <v>107.33333333333334</v>
      </c>
      <c r="AG903" s="97">
        <f t="shared" si="41"/>
        <v>107</v>
      </c>
      <c r="AH903" s="23" cm="1">
        <f t="array" ref="AH903">_xlfn.IFNA(INDEX(MODEL!$AT$8:$AT$1196,MATCH(AE903,MODEL!$D$8:$D$1196),0),AH904)</f>
        <v>0</v>
      </c>
      <c r="AI903" s="271">
        <f t="shared" ca="1" si="42"/>
        <v>0</v>
      </c>
    </row>
    <row r="904" spans="31:35" x14ac:dyDescent="0.25">
      <c r="AE904" s="7">
        <v>898</v>
      </c>
      <c r="AF904" s="23">
        <f>_xlfn.IFNA(VLOOKUP(AE904,MODEL!$D$8:$H$1196,5,FALSE),AF905-1/12)</f>
        <v>107.41666666666666</v>
      </c>
      <c r="AG904" s="97">
        <f t="shared" si="41"/>
        <v>107</v>
      </c>
      <c r="AH904" s="23" cm="1">
        <f t="array" ref="AH904">_xlfn.IFNA(INDEX(MODEL!$AT$8:$AT$1196,MATCH(AE904,MODEL!$D$8:$D$1196),0),AH905)</f>
        <v>0</v>
      </c>
      <c r="AI904" s="271">
        <f t="shared" ca="1" si="42"/>
        <v>0</v>
      </c>
    </row>
    <row r="905" spans="31:35" x14ac:dyDescent="0.25">
      <c r="AE905" s="7">
        <v>899</v>
      </c>
      <c r="AF905" s="23">
        <f>_xlfn.IFNA(VLOOKUP(AE905,MODEL!$D$8:$H$1196,5,FALSE),AF906-1/12)</f>
        <v>107.5</v>
      </c>
      <c r="AG905" s="97">
        <f t="shared" si="41"/>
        <v>107</v>
      </c>
      <c r="AH905" s="23" cm="1">
        <f t="array" ref="AH905">_xlfn.IFNA(INDEX(MODEL!$AT$8:$AT$1196,MATCH(AE905,MODEL!$D$8:$D$1196),0),AH906)</f>
        <v>0</v>
      </c>
      <c r="AI905" s="271">
        <f t="shared" ca="1" si="42"/>
        <v>0</v>
      </c>
    </row>
    <row r="906" spans="31:35" x14ac:dyDescent="0.25">
      <c r="AE906" s="7">
        <v>900</v>
      </c>
      <c r="AF906" s="23">
        <f>_xlfn.IFNA(VLOOKUP(AE906,MODEL!$D$8:$H$1196,5,FALSE),AF907-1/12)</f>
        <v>107.58333333333334</v>
      </c>
      <c r="AG906" s="97">
        <f t="shared" si="41"/>
        <v>107</v>
      </c>
      <c r="AH906" s="23" cm="1">
        <f t="array" ref="AH906">_xlfn.IFNA(INDEX(MODEL!$AT$8:$AT$1196,MATCH(AE906,MODEL!$D$8:$D$1196),0),AH907)</f>
        <v>0</v>
      </c>
      <c r="AI906" s="271">
        <f t="shared" ca="1" si="42"/>
        <v>0</v>
      </c>
    </row>
    <row r="907" spans="31:35" x14ac:dyDescent="0.25">
      <c r="AE907" s="7">
        <v>901</v>
      </c>
      <c r="AF907" s="23">
        <f>_xlfn.IFNA(VLOOKUP(AE907,MODEL!$D$8:$H$1196,5,FALSE),AF908-1/12)</f>
        <v>107.66666666666666</v>
      </c>
      <c r="AG907" s="97">
        <f t="shared" si="41"/>
        <v>107</v>
      </c>
      <c r="AH907" s="23" cm="1">
        <f t="array" ref="AH907">_xlfn.IFNA(INDEX(MODEL!$AT$8:$AT$1196,MATCH(AE907,MODEL!$D$8:$D$1196),0),AH908)</f>
        <v>0</v>
      </c>
      <c r="AI907" s="271">
        <f t="shared" ca="1" si="42"/>
        <v>0</v>
      </c>
    </row>
    <row r="908" spans="31:35" x14ac:dyDescent="0.25">
      <c r="AE908" s="7">
        <v>902</v>
      </c>
      <c r="AF908" s="23">
        <f>_xlfn.IFNA(VLOOKUP(AE908,MODEL!$D$8:$H$1196,5,FALSE),AF909-1/12)</f>
        <v>107.75</v>
      </c>
      <c r="AG908" s="97">
        <f t="shared" si="41"/>
        <v>107</v>
      </c>
      <c r="AH908" s="23" cm="1">
        <f t="array" ref="AH908">_xlfn.IFNA(INDEX(MODEL!$AT$8:$AT$1196,MATCH(AE908,MODEL!$D$8:$D$1196),0),AH909)</f>
        <v>0</v>
      </c>
      <c r="AI908" s="271">
        <f t="shared" ca="1" si="42"/>
        <v>0</v>
      </c>
    </row>
    <row r="909" spans="31:35" x14ac:dyDescent="0.25">
      <c r="AE909" s="7">
        <v>903</v>
      </c>
      <c r="AF909" s="23">
        <f>_xlfn.IFNA(VLOOKUP(AE909,MODEL!$D$8:$H$1196,5,FALSE),AF910-1/12)</f>
        <v>107.83333333333334</v>
      </c>
      <c r="AG909" s="97">
        <f t="shared" si="41"/>
        <v>107</v>
      </c>
      <c r="AH909" s="23" cm="1">
        <f t="array" ref="AH909">_xlfn.IFNA(INDEX(MODEL!$AT$8:$AT$1196,MATCH(AE909,MODEL!$D$8:$D$1196),0),AH910)</f>
        <v>0</v>
      </c>
      <c r="AI909" s="271">
        <f t="shared" ca="1" si="42"/>
        <v>0</v>
      </c>
    </row>
    <row r="910" spans="31:35" x14ac:dyDescent="0.25">
      <c r="AE910" s="7">
        <v>904</v>
      </c>
      <c r="AF910" s="23">
        <f>_xlfn.IFNA(VLOOKUP(AE910,MODEL!$D$8:$H$1196,5,FALSE),AF911-1/12)</f>
        <v>107.91666666666666</v>
      </c>
      <c r="AG910" s="97">
        <f t="shared" si="41"/>
        <v>107</v>
      </c>
      <c r="AH910" s="23" cm="1">
        <f t="array" ref="AH910">_xlfn.IFNA(INDEX(MODEL!$AT$8:$AT$1196,MATCH(AE910,MODEL!$D$8:$D$1196),0),AH911)</f>
        <v>0</v>
      </c>
      <c r="AI910" s="271">
        <f t="shared" ca="1" si="42"/>
        <v>0</v>
      </c>
    </row>
    <row r="911" spans="31:35" x14ac:dyDescent="0.25">
      <c r="AE911" s="7">
        <v>905</v>
      </c>
      <c r="AF911" s="23">
        <f>_xlfn.IFNA(VLOOKUP(AE911,MODEL!$D$8:$H$1196,5,FALSE),AF912-1/12)</f>
        <v>108</v>
      </c>
      <c r="AG911" s="97">
        <f t="shared" si="41"/>
        <v>108</v>
      </c>
      <c r="AH911" s="23" cm="1">
        <f t="array" ref="AH911">_xlfn.IFNA(INDEX(MODEL!$AT$8:$AT$1196,MATCH(AE911,MODEL!$D$8:$D$1196),0),AH912)</f>
        <v>0</v>
      </c>
      <c r="AI911" s="271">
        <f t="shared" ca="1" si="42"/>
        <v>0</v>
      </c>
    </row>
    <row r="912" spans="31:35" x14ac:dyDescent="0.25">
      <c r="AE912" s="7">
        <v>906</v>
      </c>
      <c r="AF912" s="23">
        <f>_xlfn.IFNA(VLOOKUP(AE912,MODEL!$D$8:$H$1196,5,FALSE),AF913-1/12)</f>
        <v>108.08333333333334</v>
      </c>
      <c r="AG912" s="97">
        <f t="shared" si="41"/>
        <v>108</v>
      </c>
      <c r="AH912" s="23" cm="1">
        <f t="array" ref="AH912">_xlfn.IFNA(INDEX(MODEL!$AT$8:$AT$1196,MATCH(AE912,MODEL!$D$8:$D$1196),0),AH913)</f>
        <v>0</v>
      </c>
      <c r="AI912" s="271">
        <f t="shared" ca="1" si="42"/>
        <v>0</v>
      </c>
    </row>
    <row r="913" spans="31:35" x14ac:dyDescent="0.25">
      <c r="AE913" s="7">
        <v>907</v>
      </c>
      <c r="AF913" s="23">
        <f>_xlfn.IFNA(VLOOKUP(AE913,MODEL!$D$8:$H$1196,5,FALSE),AF914-1/12)</f>
        <v>108.16666666666666</v>
      </c>
      <c r="AG913" s="97">
        <f t="shared" si="41"/>
        <v>108</v>
      </c>
      <c r="AH913" s="23" cm="1">
        <f t="array" ref="AH913">_xlfn.IFNA(INDEX(MODEL!$AT$8:$AT$1196,MATCH(AE913,MODEL!$D$8:$D$1196),0),AH914)</f>
        <v>0</v>
      </c>
      <c r="AI913" s="271">
        <f t="shared" ca="1" si="42"/>
        <v>0</v>
      </c>
    </row>
    <row r="914" spans="31:35" x14ac:dyDescent="0.25">
      <c r="AE914" s="7">
        <v>908</v>
      </c>
      <c r="AF914" s="23">
        <f>_xlfn.IFNA(VLOOKUP(AE914,MODEL!$D$8:$H$1196,5,FALSE),AF915-1/12)</f>
        <v>108.25</v>
      </c>
      <c r="AG914" s="97">
        <f t="shared" si="41"/>
        <v>108</v>
      </c>
      <c r="AH914" s="23" cm="1">
        <f t="array" ref="AH914">_xlfn.IFNA(INDEX(MODEL!$AT$8:$AT$1196,MATCH(AE914,MODEL!$D$8:$D$1196),0),AH915)</f>
        <v>0</v>
      </c>
      <c r="AI914" s="271">
        <f t="shared" ca="1" si="42"/>
        <v>0</v>
      </c>
    </row>
    <row r="915" spans="31:35" x14ac:dyDescent="0.25">
      <c r="AE915" s="7">
        <v>909</v>
      </c>
      <c r="AF915" s="23">
        <f>_xlfn.IFNA(VLOOKUP(AE915,MODEL!$D$8:$H$1196,5,FALSE),AF916-1/12)</f>
        <v>108.33333333333334</v>
      </c>
      <c r="AG915" s="97">
        <f t="shared" si="41"/>
        <v>108</v>
      </c>
      <c r="AH915" s="23" cm="1">
        <f t="array" ref="AH915">_xlfn.IFNA(INDEX(MODEL!$AT$8:$AT$1196,MATCH(AE915,MODEL!$D$8:$D$1196),0),AH916)</f>
        <v>0</v>
      </c>
      <c r="AI915" s="271">
        <f t="shared" ca="1" si="42"/>
        <v>0</v>
      </c>
    </row>
    <row r="916" spans="31:35" x14ac:dyDescent="0.25">
      <c r="AE916" s="7">
        <v>910</v>
      </c>
      <c r="AF916" s="23">
        <f>_xlfn.IFNA(VLOOKUP(AE916,MODEL!$D$8:$H$1196,5,FALSE),AF917-1/12)</f>
        <v>108.41666666666666</v>
      </c>
      <c r="AG916" s="97">
        <f t="shared" si="41"/>
        <v>108</v>
      </c>
      <c r="AH916" s="23" cm="1">
        <f t="array" ref="AH916">_xlfn.IFNA(INDEX(MODEL!$AT$8:$AT$1196,MATCH(AE916,MODEL!$D$8:$D$1196),0),AH917)</f>
        <v>0</v>
      </c>
      <c r="AI916" s="271">
        <f t="shared" ca="1" si="42"/>
        <v>0</v>
      </c>
    </row>
    <row r="917" spans="31:35" x14ac:dyDescent="0.25">
      <c r="AE917" s="7">
        <v>911</v>
      </c>
      <c r="AF917" s="23">
        <f>_xlfn.IFNA(VLOOKUP(AE917,MODEL!$D$8:$H$1196,5,FALSE),AF918-1/12)</f>
        <v>108.5</v>
      </c>
      <c r="AG917" s="97">
        <f t="shared" ref="AG917:AG980" si="43">ROUNDDOWN(AF917,0)</f>
        <v>108</v>
      </c>
      <c r="AH917" s="23" cm="1">
        <f t="array" ref="AH917">_xlfn.IFNA(INDEX(MODEL!$AT$8:$AT$1196,MATCH(AE917,MODEL!$D$8:$D$1196),0),AH918)</f>
        <v>0</v>
      </c>
      <c r="AI917" s="271">
        <f t="shared" ca="1" si="42"/>
        <v>0</v>
      </c>
    </row>
    <row r="918" spans="31:35" x14ac:dyDescent="0.25">
      <c r="AE918" s="7">
        <v>912</v>
      </c>
      <c r="AF918" s="23">
        <f>_xlfn.IFNA(VLOOKUP(AE918,MODEL!$D$8:$H$1196,5,FALSE),AF919-1/12)</f>
        <v>108.58333333333334</v>
      </c>
      <c r="AG918" s="97">
        <f t="shared" si="43"/>
        <v>108</v>
      </c>
      <c r="AH918" s="23" cm="1">
        <f t="array" ref="AH918">_xlfn.IFNA(INDEX(MODEL!$AT$8:$AT$1196,MATCH(AE918,MODEL!$D$8:$D$1196),0),AH919)</f>
        <v>0</v>
      </c>
      <c r="AI918" s="271">
        <f t="shared" ca="1" si="42"/>
        <v>0</v>
      </c>
    </row>
    <row r="919" spans="31:35" x14ac:dyDescent="0.25">
      <c r="AE919" s="7">
        <v>913</v>
      </c>
      <c r="AF919" s="23">
        <f>_xlfn.IFNA(VLOOKUP(AE919,MODEL!$D$8:$H$1196,5,FALSE),AF920-1/12)</f>
        <v>108.66666666666666</v>
      </c>
      <c r="AG919" s="97">
        <f t="shared" si="43"/>
        <v>108</v>
      </c>
      <c r="AH919" s="23" cm="1">
        <f t="array" ref="AH919">_xlfn.IFNA(INDEX(MODEL!$AT$8:$AT$1196,MATCH(AE919,MODEL!$D$8:$D$1196),0),AH920)</f>
        <v>0</v>
      </c>
      <c r="AI919" s="271">
        <f t="shared" ca="1" si="42"/>
        <v>0</v>
      </c>
    </row>
    <row r="920" spans="31:35" x14ac:dyDescent="0.25">
      <c r="AE920" s="7">
        <v>914</v>
      </c>
      <c r="AF920" s="23">
        <f>_xlfn.IFNA(VLOOKUP(AE920,MODEL!$D$8:$H$1196,5,FALSE),AF921-1/12)</f>
        <v>108.75</v>
      </c>
      <c r="AG920" s="97">
        <f t="shared" si="43"/>
        <v>108</v>
      </c>
      <c r="AH920" s="23" cm="1">
        <f t="array" ref="AH920">_xlfn.IFNA(INDEX(MODEL!$AT$8:$AT$1196,MATCH(AE920,MODEL!$D$8:$D$1196),0),AH921)</f>
        <v>0</v>
      </c>
      <c r="AI920" s="271">
        <f t="shared" ca="1" si="42"/>
        <v>0</v>
      </c>
    </row>
    <row r="921" spans="31:35" x14ac:dyDescent="0.25">
      <c r="AE921" s="7">
        <v>915</v>
      </c>
      <c r="AF921" s="23">
        <f>_xlfn.IFNA(VLOOKUP(AE921,MODEL!$D$8:$H$1196,5,FALSE),AF922-1/12)</f>
        <v>108.83333333333334</v>
      </c>
      <c r="AG921" s="97">
        <f t="shared" si="43"/>
        <v>108</v>
      </c>
      <c r="AH921" s="23" cm="1">
        <f t="array" ref="AH921">_xlfn.IFNA(INDEX(MODEL!$AT$8:$AT$1196,MATCH(AE921,MODEL!$D$8:$D$1196),0),AH922)</f>
        <v>0</v>
      </c>
      <c r="AI921" s="271">
        <f t="shared" ca="1" si="42"/>
        <v>0</v>
      </c>
    </row>
    <row r="922" spans="31:35" x14ac:dyDescent="0.25">
      <c r="AE922" s="7">
        <v>916</v>
      </c>
      <c r="AF922" s="23">
        <f>_xlfn.IFNA(VLOOKUP(AE922,MODEL!$D$8:$H$1196,5,FALSE),AF923-1/12)</f>
        <v>108.91666666666666</v>
      </c>
      <c r="AG922" s="97">
        <f t="shared" si="43"/>
        <v>108</v>
      </c>
      <c r="AH922" s="23" cm="1">
        <f t="array" ref="AH922">_xlfn.IFNA(INDEX(MODEL!$AT$8:$AT$1196,MATCH(AE922,MODEL!$D$8:$D$1196),0),AH923)</f>
        <v>0</v>
      </c>
      <c r="AI922" s="271">
        <f t="shared" ca="1" si="42"/>
        <v>0</v>
      </c>
    </row>
    <row r="923" spans="31:35" x14ac:dyDescent="0.25">
      <c r="AE923" s="7">
        <v>917</v>
      </c>
      <c r="AF923" s="23">
        <f>_xlfn.IFNA(VLOOKUP(AE923,MODEL!$D$8:$H$1196,5,FALSE),AF924-1/12)</f>
        <v>109</v>
      </c>
      <c r="AG923" s="97">
        <f t="shared" si="43"/>
        <v>109</v>
      </c>
      <c r="AH923" s="23" cm="1">
        <f t="array" ref="AH923">_xlfn.IFNA(INDEX(MODEL!$AT$8:$AT$1196,MATCH(AE923,MODEL!$D$8:$D$1196),0),AH924)</f>
        <v>0</v>
      </c>
      <c r="AI923" s="271">
        <f t="shared" ca="1" si="42"/>
        <v>0</v>
      </c>
    </row>
    <row r="924" spans="31:35" x14ac:dyDescent="0.25">
      <c r="AE924" s="7">
        <v>918</v>
      </c>
      <c r="AF924" s="23">
        <f>_xlfn.IFNA(VLOOKUP(AE924,MODEL!$D$8:$H$1196,5,FALSE),AF925-1/12)</f>
        <v>109.08333333333334</v>
      </c>
      <c r="AG924" s="97">
        <f t="shared" si="43"/>
        <v>109</v>
      </c>
      <c r="AH924" s="23" cm="1">
        <f t="array" ref="AH924">_xlfn.IFNA(INDEX(MODEL!$AT$8:$AT$1196,MATCH(AE924,MODEL!$D$8:$D$1196),0),AH925)</f>
        <v>0</v>
      </c>
      <c r="AI924" s="271">
        <f t="shared" ca="1" si="42"/>
        <v>0</v>
      </c>
    </row>
    <row r="925" spans="31:35" x14ac:dyDescent="0.25">
      <c r="AE925" s="7">
        <v>919</v>
      </c>
      <c r="AF925" s="23">
        <f>_xlfn.IFNA(VLOOKUP(AE925,MODEL!$D$8:$H$1196,5,FALSE),AF926-1/12)</f>
        <v>109.16666666666666</v>
      </c>
      <c r="AG925" s="97">
        <f t="shared" si="43"/>
        <v>109</v>
      </c>
      <c r="AH925" s="23" cm="1">
        <f t="array" ref="AH925">_xlfn.IFNA(INDEX(MODEL!$AT$8:$AT$1196,MATCH(AE925,MODEL!$D$8:$D$1196),0),AH926)</f>
        <v>0</v>
      </c>
      <c r="AI925" s="271">
        <f t="shared" ca="1" si="42"/>
        <v>0</v>
      </c>
    </row>
    <row r="926" spans="31:35" x14ac:dyDescent="0.25">
      <c r="AE926" s="7">
        <v>920</v>
      </c>
      <c r="AF926" s="23">
        <f>_xlfn.IFNA(VLOOKUP(AE926,MODEL!$D$8:$H$1196,5,FALSE),AF927-1/12)</f>
        <v>109.25</v>
      </c>
      <c r="AG926" s="97">
        <f t="shared" si="43"/>
        <v>109</v>
      </c>
      <c r="AH926" s="23" cm="1">
        <f t="array" ref="AH926">_xlfn.IFNA(INDEX(MODEL!$AT$8:$AT$1196,MATCH(AE926,MODEL!$D$8:$D$1196),0),AH927)</f>
        <v>0</v>
      </c>
      <c r="AI926" s="271">
        <f t="shared" ca="1" si="42"/>
        <v>0</v>
      </c>
    </row>
    <row r="927" spans="31:35" x14ac:dyDescent="0.25">
      <c r="AE927" s="7">
        <v>921</v>
      </c>
      <c r="AF927" s="23">
        <f>_xlfn.IFNA(VLOOKUP(AE927,MODEL!$D$8:$H$1196,5,FALSE),AF928-1/12)</f>
        <v>109.33333333333334</v>
      </c>
      <c r="AG927" s="97">
        <f t="shared" si="43"/>
        <v>109</v>
      </c>
      <c r="AH927" s="23" cm="1">
        <f t="array" ref="AH927">_xlfn.IFNA(INDEX(MODEL!$AT$8:$AT$1196,MATCH(AE927,MODEL!$D$8:$D$1196),0),AH928)</f>
        <v>0</v>
      </c>
      <c r="AI927" s="271">
        <f t="shared" ca="1" si="42"/>
        <v>0</v>
      </c>
    </row>
    <row r="928" spans="31:35" x14ac:dyDescent="0.25">
      <c r="AE928" s="7">
        <v>922</v>
      </c>
      <c r="AF928" s="23">
        <f>_xlfn.IFNA(VLOOKUP(AE928,MODEL!$D$8:$H$1196,5,FALSE),AF929-1/12)</f>
        <v>109.41666666666666</v>
      </c>
      <c r="AG928" s="97">
        <f t="shared" si="43"/>
        <v>109</v>
      </c>
      <c r="AH928" s="23" cm="1">
        <f t="array" ref="AH928">_xlfn.IFNA(INDEX(MODEL!$AT$8:$AT$1196,MATCH(AE928,MODEL!$D$8:$D$1196),0),AH929)</f>
        <v>0</v>
      </c>
      <c r="AI928" s="271">
        <f t="shared" ca="1" si="42"/>
        <v>0</v>
      </c>
    </row>
    <row r="929" spans="31:35" x14ac:dyDescent="0.25">
      <c r="AE929" s="7">
        <v>923</v>
      </c>
      <c r="AF929" s="23">
        <f>_xlfn.IFNA(VLOOKUP(AE929,MODEL!$D$8:$H$1196,5,FALSE),AF930-1/12)</f>
        <v>109.5</v>
      </c>
      <c r="AG929" s="97">
        <f t="shared" si="43"/>
        <v>109</v>
      </c>
      <c r="AH929" s="23" cm="1">
        <f t="array" ref="AH929">_xlfn.IFNA(INDEX(MODEL!$AT$8:$AT$1196,MATCH(AE929,MODEL!$D$8:$D$1196),0),AH930)</f>
        <v>0</v>
      </c>
      <c r="AI929" s="271">
        <f t="shared" ca="1" si="42"/>
        <v>0</v>
      </c>
    </row>
    <row r="930" spans="31:35" x14ac:dyDescent="0.25">
      <c r="AE930" s="7">
        <v>924</v>
      </c>
      <c r="AF930" s="23">
        <f>_xlfn.IFNA(VLOOKUP(AE930,MODEL!$D$8:$H$1196,5,FALSE),AF931-1/12)</f>
        <v>109.58333333333334</v>
      </c>
      <c r="AG930" s="97">
        <f t="shared" si="43"/>
        <v>109</v>
      </c>
      <c r="AH930" s="23" cm="1">
        <f t="array" ref="AH930">_xlfn.IFNA(INDEX(MODEL!$AT$8:$AT$1196,MATCH(AE930,MODEL!$D$8:$D$1196),0),AH931)</f>
        <v>0</v>
      </c>
      <c r="AI930" s="271">
        <f t="shared" ca="1" si="42"/>
        <v>0</v>
      </c>
    </row>
    <row r="931" spans="31:35" x14ac:dyDescent="0.25">
      <c r="AE931" s="7">
        <v>925</v>
      </c>
      <c r="AF931" s="23">
        <f>_xlfn.IFNA(VLOOKUP(AE931,MODEL!$D$8:$H$1196,5,FALSE),AF932-1/12)</f>
        <v>109.66666666666666</v>
      </c>
      <c r="AG931" s="97">
        <f t="shared" si="43"/>
        <v>109</v>
      </c>
      <c r="AH931" s="23" cm="1">
        <f t="array" ref="AH931">_xlfn.IFNA(INDEX(MODEL!$AT$8:$AT$1196,MATCH(AE931,MODEL!$D$8:$D$1196),0),AH932)</f>
        <v>0</v>
      </c>
      <c r="AI931" s="271">
        <f t="shared" ca="1" si="42"/>
        <v>0</v>
      </c>
    </row>
    <row r="932" spans="31:35" x14ac:dyDescent="0.25">
      <c r="AE932" s="7">
        <v>926</v>
      </c>
      <c r="AF932" s="23">
        <f>_xlfn.IFNA(VLOOKUP(AE932,MODEL!$D$8:$H$1196,5,FALSE),AF933-1/12)</f>
        <v>109.75</v>
      </c>
      <c r="AG932" s="97">
        <f t="shared" si="43"/>
        <v>109</v>
      </c>
      <c r="AH932" s="23" cm="1">
        <f t="array" ref="AH932">_xlfn.IFNA(INDEX(MODEL!$AT$8:$AT$1196,MATCH(AE932,MODEL!$D$8:$D$1196),0),AH933)</f>
        <v>0</v>
      </c>
      <c r="AI932" s="271">
        <f t="shared" ca="1" si="42"/>
        <v>0</v>
      </c>
    </row>
    <row r="933" spans="31:35" x14ac:dyDescent="0.25">
      <c r="AE933" s="7">
        <v>927</v>
      </c>
      <c r="AF933" s="23">
        <f>_xlfn.IFNA(VLOOKUP(AE933,MODEL!$D$8:$H$1196,5,FALSE),AF934-1/12)</f>
        <v>109.83333333333334</v>
      </c>
      <c r="AG933" s="97">
        <f t="shared" si="43"/>
        <v>109</v>
      </c>
      <c r="AH933" s="23" cm="1">
        <f t="array" ref="AH933">_xlfn.IFNA(INDEX(MODEL!$AT$8:$AT$1196,MATCH(AE933,MODEL!$D$8:$D$1196),0),AH934)</f>
        <v>0</v>
      </c>
      <c r="AI933" s="271">
        <f t="shared" ca="1" si="42"/>
        <v>0</v>
      </c>
    </row>
    <row r="934" spans="31:35" x14ac:dyDescent="0.25">
      <c r="AE934" s="7">
        <v>928</v>
      </c>
      <c r="AF934" s="23">
        <f>_xlfn.IFNA(VLOOKUP(AE934,MODEL!$D$8:$H$1196,5,FALSE),AF935-1/12)</f>
        <v>109.91666666666666</v>
      </c>
      <c r="AG934" s="97">
        <f t="shared" si="43"/>
        <v>109</v>
      </c>
      <c r="AH934" s="23" cm="1">
        <f t="array" ref="AH934">_xlfn.IFNA(INDEX(MODEL!$AT$8:$AT$1196,MATCH(AE934,MODEL!$D$8:$D$1196),0),AH935)</f>
        <v>0</v>
      </c>
      <c r="AI934" s="271">
        <f t="shared" ca="1" si="42"/>
        <v>0</v>
      </c>
    </row>
    <row r="935" spans="31:35" x14ac:dyDescent="0.25">
      <c r="AE935" s="7">
        <v>929</v>
      </c>
      <c r="AF935" s="23">
        <f>_xlfn.IFNA(VLOOKUP(AE935,MODEL!$D$8:$H$1196,5,FALSE),AF936-1/12)</f>
        <v>110</v>
      </c>
      <c r="AG935" s="97">
        <f t="shared" si="43"/>
        <v>110</v>
      </c>
      <c r="AH935" s="23" cm="1">
        <f t="array" ref="AH935">_xlfn.IFNA(INDEX(MODEL!$AT$8:$AT$1196,MATCH(AE935,MODEL!$D$8:$D$1196),0),AH936)</f>
        <v>0</v>
      </c>
      <c r="AI935" s="271">
        <f t="shared" ca="1" si="42"/>
        <v>0</v>
      </c>
    </row>
    <row r="936" spans="31:35" x14ac:dyDescent="0.25">
      <c r="AE936" s="7">
        <v>930</v>
      </c>
      <c r="AF936" s="23">
        <f>_xlfn.IFNA(VLOOKUP(AE936,MODEL!$D$8:$H$1196,5,FALSE),AF937-1/12)</f>
        <v>110.08333333333334</v>
      </c>
      <c r="AG936" s="97">
        <f t="shared" si="43"/>
        <v>110</v>
      </c>
      <c r="AH936" s="23" cm="1">
        <f t="array" ref="AH936">_xlfn.IFNA(INDEX(MODEL!$AT$8:$AT$1196,MATCH(AE936,MODEL!$D$8:$D$1196),0),AH937)</f>
        <v>0</v>
      </c>
      <c r="AI936" s="271">
        <f t="shared" ca="1" si="42"/>
        <v>0</v>
      </c>
    </row>
    <row r="937" spans="31:35" x14ac:dyDescent="0.25">
      <c r="AE937" s="7">
        <v>931</v>
      </c>
      <c r="AF937" s="23">
        <f>_xlfn.IFNA(VLOOKUP(AE937,MODEL!$D$8:$H$1196,5,FALSE),AF938-1/12)</f>
        <v>110.16666666666666</v>
      </c>
      <c r="AG937" s="97">
        <f t="shared" si="43"/>
        <v>110</v>
      </c>
      <c r="AH937" s="23" cm="1">
        <f t="array" ref="AH937">_xlfn.IFNA(INDEX(MODEL!$AT$8:$AT$1196,MATCH(AE937,MODEL!$D$8:$D$1196),0),AH938)</f>
        <v>0</v>
      </c>
      <c r="AI937" s="271">
        <f t="shared" ca="1" si="42"/>
        <v>0</v>
      </c>
    </row>
    <row r="938" spans="31:35" x14ac:dyDescent="0.25">
      <c r="AE938" s="7">
        <v>932</v>
      </c>
      <c r="AF938" s="23">
        <f>_xlfn.IFNA(VLOOKUP(AE938,MODEL!$D$8:$H$1196,5,FALSE),AF939-1/12)</f>
        <v>110.25</v>
      </c>
      <c r="AG938" s="97">
        <f t="shared" si="43"/>
        <v>110</v>
      </c>
      <c r="AH938" s="23" cm="1">
        <f t="array" ref="AH938">_xlfn.IFNA(INDEX(MODEL!$AT$8:$AT$1196,MATCH(AE938,MODEL!$D$8:$D$1196),0),AH939)</f>
        <v>0</v>
      </c>
      <c r="AI938" s="271">
        <f t="shared" ca="1" si="42"/>
        <v>0</v>
      </c>
    </row>
    <row r="939" spans="31:35" x14ac:dyDescent="0.25">
      <c r="AE939" s="7">
        <v>933</v>
      </c>
      <c r="AF939" s="23">
        <f>_xlfn.IFNA(VLOOKUP(AE939,MODEL!$D$8:$H$1196,5,FALSE),AF940-1/12)</f>
        <v>110.33333333333334</v>
      </c>
      <c r="AG939" s="97">
        <f t="shared" si="43"/>
        <v>110</v>
      </c>
      <c r="AH939" s="23" cm="1">
        <f t="array" ref="AH939">_xlfn.IFNA(INDEX(MODEL!$AT$8:$AT$1196,MATCH(AE939,MODEL!$D$8:$D$1196),0),AH940)</f>
        <v>0</v>
      </c>
      <c r="AI939" s="271">
        <f t="shared" ca="1" si="42"/>
        <v>0</v>
      </c>
    </row>
    <row r="940" spans="31:35" x14ac:dyDescent="0.25">
      <c r="AE940" s="7">
        <v>934</v>
      </c>
      <c r="AF940" s="23">
        <f>_xlfn.IFNA(VLOOKUP(AE940,MODEL!$D$8:$H$1196,5,FALSE),AF941-1/12)</f>
        <v>110.41666666666666</v>
      </c>
      <c r="AG940" s="97">
        <f t="shared" si="43"/>
        <v>110</v>
      </c>
      <c r="AH940" s="23" cm="1">
        <f t="array" ref="AH940">_xlfn.IFNA(INDEX(MODEL!$AT$8:$AT$1196,MATCH(AE940,MODEL!$D$8:$D$1196),0),AH941)</f>
        <v>0</v>
      </c>
      <c r="AI940" s="271">
        <f t="shared" ca="1" si="42"/>
        <v>0</v>
      </c>
    </row>
    <row r="941" spans="31:35" x14ac:dyDescent="0.25">
      <c r="AE941" s="7">
        <v>935</v>
      </c>
      <c r="AF941" s="23">
        <f>_xlfn.IFNA(VLOOKUP(AE941,MODEL!$D$8:$H$1196,5,FALSE),AF942-1/12)</f>
        <v>110.5</v>
      </c>
      <c r="AG941" s="97">
        <f t="shared" si="43"/>
        <v>110</v>
      </c>
      <c r="AH941" s="23" cm="1">
        <f t="array" ref="AH941">_xlfn.IFNA(INDEX(MODEL!$AT$8:$AT$1196,MATCH(AE941,MODEL!$D$8:$D$1196),0),AH942)</f>
        <v>0</v>
      </c>
      <c r="AI941" s="271">
        <f t="shared" ca="1" si="42"/>
        <v>0</v>
      </c>
    </row>
    <row r="942" spans="31:35" x14ac:dyDescent="0.25">
      <c r="AE942" s="7">
        <v>936</v>
      </c>
      <c r="AF942" s="23">
        <f>_xlfn.IFNA(VLOOKUP(AE942,MODEL!$D$8:$H$1196,5,FALSE),AF943-1/12)</f>
        <v>110.58333333333334</v>
      </c>
      <c r="AG942" s="97">
        <f t="shared" si="43"/>
        <v>110</v>
      </c>
      <c r="AH942" s="23" cm="1">
        <f t="array" ref="AH942">_xlfn.IFNA(INDEX(MODEL!$AT$8:$AT$1196,MATCH(AE942,MODEL!$D$8:$D$1196),0),AH943)</f>
        <v>0</v>
      </c>
      <c r="AI942" s="271">
        <f t="shared" ca="1" si="42"/>
        <v>0</v>
      </c>
    </row>
    <row r="943" spans="31:35" x14ac:dyDescent="0.25">
      <c r="AE943" s="7">
        <v>937</v>
      </c>
      <c r="AF943" s="23">
        <f>_xlfn.IFNA(VLOOKUP(AE943,MODEL!$D$8:$H$1196,5,FALSE),AF944-1/12)</f>
        <v>110.66666666666666</v>
      </c>
      <c r="AG943" s="97">
        <f t="shared" si="43"/>
        <v>110</v>
      </c>
      <c r="AH943" s="23" cm="1">
        <f t="array" ref="AH943">_xlfn.IFNA(INDEX(MODEL!$AT$8:$AT$1196,MATCH(AE943,MODEL!$D$8:$D$1196),0),AH944)</f>
        <v>0</v>
      </c>
      <c r="AI943" s="271">
        <f t="shared" ca="1" si="42"/>
        <v>0</v>
      </c>
    </row>
    <row r="944" spans="31:35" x14ac:dyDescent="0.25">
      <c r="AE944" s="7">
        <v>938</v>
      </c>
      <c r="AF944" s="23">
        <f>_xlfn.IFNA(VLOOKUP(AE944,MODEL!$D$8:$H$1196,5,FALSE),AF945-1/12)</f>
        <v>110.75</v>
      </c>
      <c r="AG944" s="97">
        <f t="shared" si="43"/>
        <v>110</v>
      </c>
      <c r="AH944" s="23" cm="1">
        <f t="array" ref="AH944">_xlfn.IFNA(INDEX(MODEL!$AT$8:$AT$1196,MATCH(AE944,MODEL!$D$8:$D$1196),0),AH945)</f>
        <v>0</v>
      </c>
      <c r="AI944" s="271">
        <f t="shared" ca="1" si="42"/>
        <v>0</v>
      </c>
    </row>
    <row r="945" spans="31:37" x14ac:dyDescent="0.25">
      <c r="AE945" s="7">
        <v>939</v>
      </c>
      <c r="AF945" s="23">
        <f>_xlfn.IFNA(VLOOKUP(AE945,MODEL!$D$8:$H$1196,5,FALSE),AF946-1/12)</f>
        <v>110.83333333333334</v>
      </c>
      <c r="AG945" s="97">
        <f t="shared" si="43"/>
        <v>110</v>
      </c>
      <c r="AH945" s="23" cm="1">
        <f t="array" ref="AH945">_xlfn.IFNA(INDEX(MODEL!$AT$8:$AT$1196,MATCH(AE945,MODEL!$D$8:$D$1196),0),AH946)</f>
        <v>0</v>
      </c>
      <c r="AI945" s="271">
        <f t="shared" ca="1" si="42"/>
        <v>0</v>
      </c>
    </row>
    <row r="946" spans="31:37" x14ac:dyDescent="0.25">
      <c r="AE946" s="7">
        <v>940</v>
      </c>
      <c r="AF946" s="23">
        <f>_xlfn.IFNA(VLOOKUP(AE946,MODEL!$D$8:$H$1196,5,FALSE),AF947-1/12)</f>
        <v>110.91666666666666</v>
      </c>
      <c r="AG946" s="97">
        <f t="shared" si="43"/>
        <v>110</v>
      </c>
      <c r="AH946" s="23" cm="1">
        <f t="array" ref="AH946">_xlfn.IFNA(INDEX(MODEL!$AT$8:$AT$1196,MATCH(AE946,MODEL!$D$8:$D$1196),0),AH947)</f>
        <v>0</v>
      </c>
      <c r="AI946" s="271">
        <f t="shared" ca="1" si="42"/>
        <v>0</v>
      </c>
    </row>
    <row r="947" spans="31:37" x14ac:dyDescent="0.25">
      <c r="AE947" s="7">
        <v>941</v>
      </c>
      <c r="AF947" s="23">
        <f>_xlfn.IFNA(VLOOKUP(AE947,MODEL!$D$8:$H$1196,5,FALSE),AF948-1/12)</f>
        <v>111</v>
      </c>
      <c r="AG947" s="97">
        <f t="shared" si="43"/>
        <v>111</v>
      </c>
      <c r="AH947" s="23" cm="1">
        <f t="array" ref="AH947">_xlfn.IFNA(INDEX(MODEL!$AT$8:$AT$1196,MATCH(AE947,MODEL!$D$8:$D$1196),0),AH948)</f>
        <v>0</v>
      </c>
      <c r="AI947" s="271">
        <f t="shared" ca="1" si="42"/>
        <v>0</v>
      </c>
    </row>
    <row r="948" spans="31:37" x14ac:dyDescent="0.25">
      <c r="AE948" s="7">
        <v>942</v>
      </c>
      <c r="AF948" s="23">
        <f>_xlfn.IFNA(VLOOKUP(AE948,MODEL!$D$8:$H$1196,5,FALSE),AF949-1/12)</f>
        <v>111.08333333333334</v>
      </c>
      <c r="AG948" s="97">
        <f t="shared" si="43"/>
        <v>111</v>
      </c>
      <c r="AH948" s="23" cm="1">
        <f t="array" ref="AH948">_xlfn.IFNA(INDEX(MODEL!$AT$8:$AT$1196,MATCH(AE948,MODEL!$D$8:$D$1196),0),AH949)</f>
        <v>0</v>
      </c>
      <c r="AI948" s="271">
        <f t="shared" ca="1" si="42"/>
        <v>0</v>
      </c>
    </row>
    <row r="949" spans="31:37" x14ac:dyDescent="0.25">
      <c r="AE949" s="7">
        <v>943</v>
      </c>
      <c r="AF949" s="23">
        <f>_xlfn.IFNA(VLOOKUP(AE949,MODEL!$D$8:$H$1196,5,FALSE),AF950-1/12)</f>
        <v>111.16666666666666</v>
      </c>
      <c r="AG949" s="97">
        <f t="shared" si="43"/>
        <v>111</v>
      </c>
      <c r="AH949" s="23" cm="1">
        <f t="array" ref="AH949">_xlfn.IFNA(INDEX(MODEL!$AT$8:$AT$1196,MATCH(AE949,MODEL!$D$8:$D$1196),0),AH950)</f>
        <v>0</v>
      </c>
      <c r="AI949" s="271">
        <f t="shared" ca="1" si="42"/>
        <v>0</v>
      </c>
    </row>
    <row r="950" spans="31:37" x14ac:dyDescent="0.25">
      <c r="AE950" s="7">
        <v>944</v>
      </c>
      <c r="AF950" s="23">
        <f>_xlfn.IFNA(VLOOKUP(AE950,MODEL!$D$8:$H$1196,5,FALSE),AF951-1/12)</f>
        <v>111.25</v>
      </c>
      <c r="AG950" s="97">
        <f t="shared" si="43"/>
        <v>111</v>
      </c>
      <c r="AH950" s="23" cm="1">
        <f t="array" ref="AH950">_xlfn.IFNA(INDEX(MODEL!$AT$8:$AT$1196,MATCH(AE950,MODEL!$D$8:$D$1196),0),AH951)</f>
        <v>0</v>
      </c>
      <c r="AI950" s="271">
        <f t="shared" ca="1" si="42"/>
        <v>0</v>
      </c>
    </row>
    <row r="951" spans="31:37" x14ac:dyDescent="0.25">
      <c r="AE951" s="7">
        <v>945</v>
      </c>
      <c r="AF951" s="23">
        <f>_xlfn.IFNA(VLOOKUP(AE951,MODEL!$D$8:$H$1196,5,FALSE),AF952-1/12)</f>
        <v>111.33333333333334</v>
      </c>
      <c r="AG951" s="97">
        <f t="shared" si="43"/>
        <v>111</v>
      </c>
      <c r="AH951" s="23" cm="1">
        <f t="array" ref="AH951">_xlfn.IFNA(INDEX(MODEL!$AT$8:$AT$1196,MATCH(AE951,MODEL!$D$8:$D$1196),0),AH952)</f>
        <v>0</v>
      </c>
      <c r="AI951" s="271">
        <f t="shared" ca="1" si="42"/>
        <v>0</v>
      </c>
    </row>
    <row r="952" spans="31:37" x14ac:dyDescent="0.25">
      <c r="AE952" s="7">
        <v>946</v>
      </c>
      <c r="AF952" s="23">
        <f>_xlfn.IFNA(VLOOKUP(AE952,MODEL!$D$8:$H$1196,5,FALSE),AF953-1/12)</f>
        <v>111.41666666666666</v>
      </c>
      <c r="AG952" s="97">
        <f t="shared" si="43"/>
        <v>111</v>
      </c>
      <c r="AH952" s="23" cm="1">
        <f t="array" ref="AH952">_xlfn.IFNA(INDEX(MODEL!$AT$8:$AT$1196,MATCH(AE952,MODEL!$D$8:$D$1196),0),AH953)</f>
        <v>0</v>
      </c>
      <c r="AI952" s="271">
        <f t="shared" ca="1" si="42"/>
        <v>0</v>
      </c>
    </row>
    <row r="953" spans="31:37" x14ac:dyDescent="0.25">
      <c r="AE953" s="7">
        <v>947</v>
      </c>
      <c r="AF953" s="23">
        <f>_xlfn.IFNA(VLOOKUP(AE953,MODEL!$D$8:$H$1196,5,FALSE),AF954-1/12)</f>
        <v>111.5</v>
      </c>
      <c r="AG953" s="97">
        <f t="shared" si="43"/>
        <v>111</v>
      </c>
      <c r="AH953" s="23" cm="1">
        <f t="array" ref="AH953">_xlfn.IFNA(INDEX(MODEL!$AT$8:$AT$1196,MATCH(AE953,MODEL!$D$8:$D$1196),0),AH954)</f>
        <v>0</v>
      </c>
      <c r="AI953" s="271">
        <f t="shared" ca="1" si="42"/>
        <v>0</v>
      </c>
    </row>
    <row r="954" spans="31:37" x14ac:dyDescent="0.25">
      <c r="AE954" s="7">
        <v>948</v>
      </c>
      <c r="AF954" s="23">
        <f>_xlfn.IFNA(VLOOKUP(AE954,MODEL!$D$8:$H$1196,5,FALSE),AF955-1/12)</f>
        <v>111.58333333333334</v>
      </c>
      <c r="AG954" s="97">
        <f t="shared" si="43"/>
        <v>111</v>
      </c>
      <c r="AH954" s="23" cm="1">
        <f t="array" ref="AH954">_xlfn.IFNA(INDEX(MODEL!$AT$8:$AT$1196,MATCH(AE954,MODEL!$D$8:$D$1196),0),AH955)</f>
        <v>0</v>
      </c>
      <c r="AI954" s="271">
        <f t="shared" ca="1" si="42"/>
        <v>0</v>
      </c>
    </row>
    <row r="955" spans="31:37" x14ac:dyDescent="0.25">
      <c r="AE955" s="7">
        <v>949</v>
      </c>
      <c r="AF955" s="23">
        <f>_xlfn.IFNA(VLOOKUP(AE955,MODEL!$D$8:$H$1196,5,FALSE),AF956-1/12)</f>
        <v>111.66666666666666</v>
      </c>
      <c r="AG955" s="97">
        <f t="shared" si="43"/>
        <v>111</v>
      </c>
      <c r="AH955" s="23" cm="1">
        <f t="array" ref="AH955">_xlfn.IFNA(INDEX(MODEL!$AT$8:$AT$1196,MATCH(AE955,MODEL!$D$8:$D$1196),0),AH956)</f>
        <v>0</v>
      </c>
      <c r="AI955" s="271">
        <f t="shared" ca="1" si="42"/>
        <v>0</v>
      </c>
    </row>
    <row r="956" spans="31:37" x14ac:dyDescent="0.25">
      <c r="AE956" s="7">
        <v>950</v>
      </c>
      <c r="AF956" s="23">
        <f>_xlfn.IFNA(VLOOKUP(AE956,MODEL!$D$8:$H$1196,5,FALSE),AF957-1/12)</f>
        <v>111.75</v>
      </c>
      <c r="AG956" s="97">
        <f t="shared" si="43"/>
        <v>111</v>
      </c>
      <c r="AH956" s="23" cm="1">
        <f t="array" ref="AH956">_xlfn.IFNA(INDEX(MODEL!$AT$8:$AT$1196,MATCH(AE956,MODEL!$D$8:$D$1196),0),AH957)</f>
        <v>0</v>
      </c>
      <c r="AI956" s="271">
        <f t="shared" ca="1" si="42"/>
        <v>0</v>
      </c>
    </row>
    <row r="957" spans="31:37" x14ac:dyDescent="0.25">
      <c r="AE957" s="7">
        <v>951</v>
      </c>
      <c r="AF957" s="23">
        <f>_xlfn.IFNA(VLOOKUP(AE957,MODEL!$D$8:$H$1196,5,FALSE),AF958-1/12)</f>
        <v>111.83333333333334</v>
      </c>
      <c r="AG957" s="97">
        <f t="shared" si="43"/>
        <v>111</v>
      </c>
      <c r="AH957" s="23" cm="1">
        <f t="array" ref="AH957">_xlfn.IFNA(INDEX(MODEL!$AT$8:$AT$1196,MATCH(AE957,MODEL!$D$8:$D$1196),0),AH958)</f>
        <v>0</v>
      </c>
      <c r="AI957" s="271">
        <f t="shared" ca="1" si="42"/>
        <v>0</v>
      </c>
      <c r="AK957" s="267"/>
    </row>
    <row r="958" spans="31:37" x14ac:dyDescent="0.25">
      <c r="AE958" s="7">
        <v>952</v>
      </c>
      <c r="AF958" s="23">
        <f>_xlfn.IFNA(VLOOKUP(AE958,MODEL!$D$8:$H$1196,5,FALSE),AF959-1/12)</f>
        <v>111.91666666666666</v>
      </c>
      <c r="AG958" s="97">
        <f t="shared" si="43"/>
        <v>111</v>
      </c>
      <c r="AH958" s="23" cm="1">
        <f t="array" ref="AH958">_xlfn.IFNA(INDEX(MODEL!$AT$8:$AT$1196,MATCH(AE958,MODEL!$D$8:$D$1196),0),AH959)</f>
        <v>0</v>
      </c>
      <c r="AI958" s="271">
        <f t="shared" ca="1" si="42"/>
        <v>0</v>
      </c>
    </row>
    <row r="959" spans="31:37" x14ac:dyDescent="0.25">
      <c r="AE959" s="7">
        <v>953</v>
      </c>
      <c r="AF959" s="23">
        <f>_xlfn.IFNA(VLOOKUP(AE959,MODEL!$D$8:$H$1196,5,FALSE),AF960-1/12)</f>
        <v>112</v>
      </c>
      <c r="AG959" s="97">
        <f t="shared" si="43"/>
        <v>112</v>
      </c>
      <c r="AH959" s="23" cm="1">
        <f t="array" ref="AH959">_xlfn.IFNA(INDEX(MODEL!$AT$8:$AT$1196,MATCH(AE959,MODEL!$D$8:$D$1196),0),AH960)</f>
        <v>0</v>
      </c>
      <c r="AI959" s="271">
        <f t="shared" ca="1" si="42"/>
        <v>0</v>
      </c>
    </row>
    <row r="960" spans="31:37" x14ac:dyDescent="0.25">
      <c r="AE960" s="7">
        <v>954</v>
      </c>
      <c r="AF960" s="23">
        <f>_xlfn.IFNA(VLOOKUP(AE960,MODEL!$D$8:$H$1196,5,FALSE),AF961-1/12)</f>
        <v>112.08333333333334</v>
      </c>
      <c r="AG960" s="97">
        <f t="shared" si="43"/>
        <v>112</v>
      </c>
      <c r="AH960" s="23" cm="1">
        <f t="array" ref="AH960">_xlfn.IFNA(INDEX(MODEL!$AT$8:$AT$1196,MATCH(AE960,MODEL!$D$8:$D$1196),0),AH961)</f>
        <v>0</v>
      </c>
      <c r="AI960" s="271">
        <f t="shared" ca="1" si="42"/>
        <v>0</v>
      </c>
    </row>
    <row r="961" spans="31:35" x14ac:dyDescent="0.25">
      <c r="AE961" s="7">
        <v>955</v>
      </c>
      <c r="AF961" s="23">
        <f>_xlfn.IFNA(VLOOKUP(AE961,MODEL!$D$8:$H$1196,5,FALSE),AF962-1/12)</f>
        <v>112.16666666666666</v>
      </c>
      <c r="AG961" s="97">
        <f t="shared" si="43"/>
        <v>112</v>
      </c>
      <c r="AH961" s="23" cm="1">
        <f t="array" ref="AH961">_xlfn.IFNA(INDEX(MODEL!$AT$8:$AT$1196,MATCH(AE961,MODEL!$D$8:$D$1196),0),AH962)</f>
        <v>0</v>
      </c>
      <c r="AI961" s="271">
        <f t="shared" ca="1" si="42"/>
        <v>0</v>
      </c>
    </row>
    <row r="962" spans="31:35" x14ac:dyDescent="0.25">
      <c r="AE962" s="7">
        <v>956</v>
      </c>
      <c r="AF962" s="23">
        <f>_xlfn.IFNA(VLOOKUP(AE962,MODEL!$D$8:$H$1196,5,FALSE),AF963-1/12)</f>
        <v>112.25</v>
      </c>
      <c r="AG962" s="97">
        <f t="shared" si="43"/>
        <v>112</v>
      </c>
      <c r="AH962" s="23" cm="1">
        <f t="array" ref="AH962">_xlfn.IFNA(INDEX(MODEL!$AT$8:$AT$1196,MATCH(AE962,MODEL!$D$8:$D$1196),0),AH963)</f>
        <v>0</v>
      </c>
      <c r="AI962" s="271">
        <f t="shared" ca="1" si="42"/>
        <v>0</v>
      </c>
    </row>
    <row r="963" spans="31:35" x14ac:dyDescent="0.25">
      <c r="AE963" s="7">
        <v>957</v>
      </c>
      <c r="AF963" s="23">
        <f>_xlfn.IFNA(VLOOKUP(AE963,MODEL!$D$8:$H$1196,5,FALSE),AF964-1/12)</f>
        <v>112.33333333333334</v>
      </c>
      <c r="AG963" s="97">
        <f t="shared" si="43"/>
        <v>112</v>
      </c>
      <c r="AH963" s="23" cm="1">
        <f t="array" ref="AH963">_xlfn.IFNA(INDEX(MODEL!$AT$8:$AT$1196,MATCH(AE963,MODEL!$D$8:$D$1196),0),AH964)</f>
        <v>0</v>
      </c>
      <c r="AI963" s="271">
        <f t="shared" ca="1" si="42"/>
        <v>0</v>
      </c>
    </row>
    <row r="964" spans="31:35" x14ac:dyDescent="0.25">
      <c r="AE964" s="7">
        <v>958</v>
      </c>
      <c r="AF964" s="23">
        <f>_xlfn.IFNA(VLOOKUP(AE964,MODEL!$D$8:$H$1196,5,FALSE),AF965-1/12)</f>
        <v>112.41666666666666</v>
      </c>
      <c r="AG964" s="97">
        <f t="shared" si="43"/>
        <v>112</v>
      </c>
      <c r="AH964" s="23" cm="1">
        <f t="array" ref="AH964">_xlfn.IFNA(INDEX(MODEL!$AT$8:$AT$1196,MATCH(AE964,MODEL!$D$8:$D$1196),0),AH965)</f>
        <v>0</v>
      </c>
      <c r="AI964" s="271">
        <f t="shared" ca="1" si="42"/>
        <v>0</v>
      </c>
    </row>
    <row r="965" spans="31:35" x14ac:dyDescent="0.25">
      <c r="AE965" s="7">
        <v>959</v>
      </c>
      <c r="AF965" s="23">
        <f>_xlfn.IFNA(VLOOKUP(AE965,MODEL!$D$8:$H$1196,5,FALSE),AF966-1/12)</f>
        <v>112.5</v>
      </c>
      <c r="AG965" s="97">
        <f t="shared" si="43"/>
        <v>112</v>
      </c>
      <c r="AH965" s="23" cm="1">
        <f t="array" ref="AH965">_xlfn.IFNA(INDEX(MODEL!$AT$8:$AT$1196,MATCH(AE965,MODEL!$D$8:$D$1196),0),AH966)</f>
        <v>0</v>
      </c>
      <c r="AI965" s="271">
        <f t="shared" ca="1" si="42"/>
        <v>0</v>
      </c>
    </row>
    <row r="966" spans="31:35" x14ac:dyDescent="0.25">
      <c r="AE966" s="7">
        <v>960</v>
      </c>
      <c r="AF966" s="23">
        <f>_xlfn.IFNA(VLOOKUP(AE966,MODEL!$D$8:$H$1196,5,FALSE),AF967-1/12)</f>
        <v>112.58333333333334</v>
      </c>
      <c r="AG966" s="97">
        <f t="shared" si="43"/>
        <v>112</v>
      </c>
      <c r="AH966" s="23" cm="1">
        <f t="array" ref="AH966">_xlfn.IFNA(INDEX(MODEL!$AT$8:$AT$1196,MATCH(AE966,MODEL!$D$8:$D$1196),0),AH967)</f>
        <v>0</v>
      </c>
      <c r="AI966" s="271">
        <f t="shared" ref="AI966:AI1029" ca="1" si="44">IF(OR(IFERROR(AH966,0)=0,AE966&lt;=WOPBrthWP),0,IF(AG966&gt;60,AI965*AH966/AH965,AI965*AH965/AH966)
+VLOOKUP(MIN(MAX(AC$6:AC$126),AG966),Tbl_Births,2,FALSE)/12
-IF(AE966&lt;=WOPBrthWP+WOPBrthPer,0,VLOOKUP(MIN(MAX(AC$6:AC$126),OFFSET(AG966,-WOPBrthPer,0)),Tbl_Births,2,FALSE)/12*OFFSET(AH966,-WOPBrthPer,0)/AH966))</f>
        <v>0</v>
      </c>
    </row>
    <row r="967" spans="31:35" x14ac:dyDescent="0.25">
      <c r="AE967" s="7">
        <v>961</v>
      </c>
      <c r="AF967" s="23">
        <f>_xlfn.IFNA(VLOOKUP(AE967,MODEL!$D$8:$H$1196,5,FALSE),AF968-1/12)</f>
        <v>112.66666666666666</v>
      </c>
      <c r="AG967" s="97">
        <f t="shared" si="43"/>
        <v>112</v>
      </c>
      <c r="AH967" s="23" cm="1">
        <f t="array" ref="AH967">_xlfn.IFNA(INDEX(MODEL!$AT$8:$AT$1196,MATCH(AE967,MODEL!$D$8:$D$1196),0),AH968)</f>
        <v>0</v>
      </c>
      <c r="AI967" s="271">
        <f t="shared" ca="1" si="44"/>
        <v>0</v>
      </c>
    </row>
    <row r="968" spans="31:35" x14ac:dyDescent="0.25">
      <c r="AE968" s="7">
        <v>962</v>
      </c>
      <c r="AF968" s="23">
        <f>_xlfn.IFNA(VLOOKUP(AE968,MODEL!$D$8:$H$1196,5,FALSE),AF969-1/12)</f>
        <v>112.75</v>
      </c>
      <c r="AG968" s="97">
        <f t="shared" si="43"/>
        <v>112</v>
      </c>
      <c r="AH968" s="23" cm="1">
        <f t="array" ref="AH968">_xlfn.IFNA(INDEX(MODEL!$AT$8:$AT$1196,MATCH(AE968,MODEL!$D$8:$D$1196),0),AH969)</f>
        <v>0</v>
      </c>
      <c r="AI968" s="271">
        <f t="shared" ca="1" si="44"/>
        <v>0</v>
      </c>
    </row>
    <row r="969" spans="31:35" x14ac:dyDescent="0.25">
      <c r="AE969" s="7">
        <v>963</v>
      </c>
      <c r="AF969" s="23">
        <f>_xlfn.IFNA(VLOOKUP(AE969,MODEL!$D$8:$H$1196,5,FALSE),AF970-1/12)</f>
        <v>112.83333333333334</v>
      </c>
      <c r="AG969" s="97">
        <f t="shared" si="43"/>
        <v>112</v>
      </c>
      <c r="AH969" s="23" cm="1">
        <f t="array" ref="AH969">_xlfn.IFNA(INDEX(MODEL!$AT$8:$AT$1196,MATCH(AE969,MODEL!$D$8:$D$1196),0),AH970)</f>
        <v>0</v>
      </c>
      <c r="AI969" s="271">
        <f t="shared" ca="1" si="44"/>
        <v>0</v>
      </c>
    </row>
    <row r="970" spans="31:35" x14ac:dyDescent="0.25">
      <c r="AE970" s="7">
        <v>964</v>
      </c>
      <c r="AF970" s="23">
        <f>_xlfn.IFNA(VLOOKUP(AE970,MODEL!$D$8:$H$1196,5,FALSE),AF971-1/12)</f>
        <v>112.91666666666666</v>
      </c>
      <c r="AG970" s="97">
        <f t="shared" si="43"/>
        <v>112</v>
      </c>
      <c r="AH970" s="23" cm="1">
        <f t="array" ref="AH970">_xlfn.IFNA(INDEX(MODEL!$AT$8:$AT$1196,MATCH(AE970,MODEL!$D$8:$D$1196),0),AH971)</f>
        <v>0</v>
      </c>
      <c r="AI970" s="271">
        <f t="shared" ca="1" si="44"/>
        <v>0</v>
      </c>
    </row>
    <row r="971" spans="31:35" x14ac:dyDescent="0.25">
      <c r="AE971" s="7">
        <v>965</v>
      </c>
      <c r="AF971" s="23">
        <f>_xlfn.IFNA(VLOOKUP(AE971,MODEL!$D$8:$H$1196,5,FALSE),AF972-1/12)</f>
        <v>113</v>
      </c>
      <c r="AG971" s="97">
        <f t="shared" si="43"/>
        <v>113</v>
      </c>
      <c r="AH971" s="23" cm="1">
        <f t="array" ref="AH971">_xlfn.IFNA(INDEX(MODEL!$AT$8:$AT$1196,MATCH(AE971,MODEL!$D$8:$D$1196),0),AH972)</f>
        <v>0</v>
      </c>
      <c r="AI971" s="271">
        <f t="shared" ca="1" si="44"/>
        <v>0</v>
      </c>
    </row>
    <row r="972" spans="31:35" x14ac:dyDescent="0.25">
      <c r="AE972" s="7">
        <v>966</v>
      </c>
      <c r="AF972" s="23">
        <f>_xlfn.IFNA(VLOOKUP(AE972,MODEL!$D$8:$H$1196,5,FALSE),AF973-1/12)</f>
        <v>113.08333333333334</v>
      </c>
      <c r="AG972" s="97">
        <f t="shared" si="43"/>
        <v>113</v>
      </c>
      <c r="AH972" s="23" cm="1">
        <f t="array" ref="AH972">_xlfn.IFNA(INDEX(MODEL!$AT$8:$AT$1196,MATCH(AE972,MODEL!$D$8:$D$1196),0),AH973)</f>
        <v>0</v>
      </c>
      <c r="AI972" s="271">
        <f t="shared" ca="1" si="44"/>
        <v>0</v>
      </c>
    </row>
    <row r="973" spans="31:35" x14ac:dyDescent="0.25">
      <c r="AE973" s="7">
        <v>967</v>
      </c>
      <c r="AF973" s="23">
        <f>_xlfn.IFNA(VLOOKUP(AE973,MODEL!$D$8:$H$1196,5,FALSE),AF974-1/12)</f>
        <v>113.16666666666666</v>
      </c>
      <c r="AG973" s="97">
        <f t="shared" si="43"/>
        <v>113</v>
      </c>
      <c r="AH973" s="23" cm="1">
        <f t="array" ref="AH973">_xlfn.IFNA(INDEX(MODEL!$AT$8:$AT$1196,MATCH(AE973,MODEL!$D$8:$D$1196),0),AH974)</f>
        <v>0</v>
      </c>
      <c r="AI973" s="271">
        <f t="shared" ca="1" si="44"/>
        <v>0</v>
      </c>
    </row>
    <row r="974" spans="31:35" x14ac:dyDescent="0.25">
      <c r="AE974" s="7">
        <v>968</v>
      </c>
      <c r="AF974" s="23">
        <f>_xlfn.IFNA(VLOOKUP(AE974,MODEL!$D$8:$H$1196,5,FALSE),AF975-1/12)</f>
        <v>113.25</v>
      </c>
      <c r="AG974" s="97">
        <f t="shared" si="43"/>
        <v>113</v>
      </c>
      <c r="AH974" s="23" cm="1">
        <f t="array" ref="AH974">_xlfn.IFNA(INDEX(MODEL!$AT$8:$AT$1196,MATCH(AE974,MODEL!$D$8:$D$1196),0),AH975)</f>
        <v>0</v>
      </c>
      <c r="AI974" s="271">
        <f t="shared" ca="1" si="44"/>
        <v>0</v>
      </c>
    </row>
    <row r="975" spans="31:35" x14ac:dyDescent="0.25">
      <c r="AE975" s="7">
        <v>969</v>
      </c>
      <c r="AF975" s="23">
        <f>_xlfn.IFNA(VLOOKUP(AE975,MODEL!$D$8:$H$1196,5,FALSE),AF976-1/12)</f>
        <v>113.33333333333334</v>
      </c>
      <c r="AG975" s="97">
        <f t="shared" si="43"/>
        <v>113</v>
      </c>
      <c r="AH975" s="23" cm="1">
        <f t="array" ref="AH975">_xlfn.IFNA(INDEX(MODEL!$AT$8:$AT$1196,MATCH(AE975,MODEL!$D$8:$D$1196),0),AH976)</f>
        <v>0</v>
      </c>
      <c r="AI975" s="271">
        <f t="shared" ca="1" si="44"/>
        <v>0</v>
      </c>
    </row>
    <row r="976" spans="31:35" x14ac:dyDescent="0.25">
      <c r="AE976" s="7">
        <v>970</v>
      </c>
      <c r="AF976" s="23">
        <f>_xlfn.IFNA(VLOOKUP(AE976,MODEL!$D$8:$H$1196,5,FALSE),AF977-1/12)</f>
        <v>113.41666666666666</v>
      </c>
      <c r="AG976" s="97">
        <f t="shared" si="43"/>
        <v>113</v>
      </c>
      <c r="AH976" s="23" cm="1">
        <f t="array" ref="AH976">_xlfn.IFNA(INDEX(MODEL!$AT$8:$AT$1196,MATCH(AE976,MODEL!$D$8:$D$1196),0),AH977)</f>
        <v>0</v>
      </c>
      <c r="AI976" s="271">
        <f t="shared" ca="1" si="44"/>
        <v>0</v>
      </c>
    </row>
    <row r="977" spans="31:35" x14ac:dyDescent="0.25">
      <c r="AE977" s="7">
        <v>971</v>
      </c>
      <c r="AF977" s="23">
        <f>_xlfn.IFNA(VLOOKUP(AE977,MODEL!$D$8:$H$1196,5,FALSE),AF978-1/12)</f>
        <v>113.5</v>
      </c>
      <c r="AG977" s="97">
        <f t="shared" si="43"/>
        <v>113</v>
      </c>
      <c r="AH977" s="23" cm="1">
        <f t="array" ref="AH977">_xlfn.IFNA(INDEX(MODEL!$AT$8:$AT$1196,MATCH(AE977,MODEL!$D$8:$D$1196),0),AH978)</f>
        <v>0</v>
      </c>
      <c r="AI977" s="271">
        <f t="shared" ca="1" si="44"/>
        <v>0</v>
      </c>
    </row>
    <row r="978" spans="31:35" x14ac:dyDescent="0.25">
      <c r="AE978" s="7">
        <v>972</v>
      </c>
      <c r="AF978" s="23">
        <f>_xlfn.IFNA(VLOOKUP(AE978,MODEL!$D$8:$H$1196,5,FALSE),AF979-1/12)</f>
        <v>113.58333333333334</v>
      </c>
      <c r="AG978" s="97">
        <f t="shared" si="43"/>
        <v>113</v>
      </c>
      <c r="AH978" s="23" cm="1">
        <f t="array" ref="AH978">_xlfn.IFNA(INDEX(MODEL!$AT$8:$AT$1196,MATCH(AE978,MODEL!$D$8:$D$1196),0),AH979)</f>
        <v>0</v>
      </c>
      <c r="AI978" s="271">
        <f t="shared" ca="1" si="44"/>
        <v>0</v>
      </c>
    </row>
    <row r="979" spans="31:35" x14ac:dyDescent="0.25">
      <c r="AE979" s="7">
        <v>973</v>
      </c>
      <c r="AF979" s="23">
        <f>_xlfn.IFNA(VLOOKUP(AE979,MODEL!$D$8:$H$1196,5,FALSE),AF980-1/12)</f>
        <v>113.66666666666666</v>
      </c>
      <c r="AG979" s="97">
        <f t="shared" si="43"/>
        <v>113</v>
      </c>
      <c r="AH979" s="23" cm="1">
        <f t="array" ref="AH979">_xlfn.IFNA(INDEX(MODEL!$AT$8:$AT$1196,MATCH(AE979,MODEL!$D$8:$D$1196),0),AH980)</f>
        <v>0</v>
      </c>
      <c r="AI979" s="271">
        <f t="shared" ca="1" si="44"/>
        <v>0</v>
      </c>
    </row>
    <row r="980" spans="31:35" x14ac:dyDescent="0.25">
      <c r="AE980" s="7">
        <v>974</v>
      </c>
      <c r="AF980" s="23">
        <f>_xlfn.IFNA(VLOOKUP(AE980,MODEL!$D$8:$H$1196,5,FALSE),AF981-1/12)</f>
        <v>113.75</v>
      </c>
      <c r="AG980" s="97">
        <f t="shared" si="43"/>
        <v>113</v>
      </c>
      <c r="AH980" s="23" cm="1">
        <f t="array" ref="AH980">_xlfn.IFNA(INDEX(MODEL!$AT$8:$AT$1196,MATCH(AE980,MODEL!$D$8:$D$1196),0),AH981)</f>
        <v>0</v>
      </c>
      <c r="AI980" s="271">
        <f t="shared" ca="1" si="44"/>
        <v>0</v>
      </c>
    </row>
    <row r="981" spans="31:35" x14ac:dyDescent="0.25">
      <c r="AE981" s="7">
        <v>975</v>
      </c>
      <c r="AF981" s="23">
        <f>_xlfn.IFNA(VLOOKUP(AE981,MODEL!$D$8:$H$1196,5,FALSE),AF982-1/12)</f>
        <v>113.83333333333334</v>
      </c>
      <c r="AG981" s="97">
        <f t="shared" ref="AG981:AG1044" si="45">ROUNDDOWN(AF981,0)</f>
        <v>113</v>
      </c>
      <c r="AH981" s="23" cm="1">
        <f t="array" ref="AH981">_xlfn.IFNA(INDEX(MODEL!$AT$8:$AT$1196,MATCH(AE981,MODEL!$D$8:$D$1196),0),AH982)</f>
        <v>0</v>
      </c>
      <c r="AI981" s="271">
        <f t="shared" ca="1" si="44"/>
        <v>0</v>
      </c>
    </row>
    <row r="982" spans="31:35" x14ac:dyDescent="0.25">
      <c r="AE982" s="7">
        <v>976</v>
      </c>
      <c r="AF982" s="23">
        <f>_xlfn.IFNA(VLOOKUP(AE982,MODEL!$D$8:$H$1196,5,FALSE),AF983-1/12)</f>
        <v>113.91666666666666</v>
      </c>
      <c r="AG982" s="97">
        <f t="shared" si="45"/>
        <v>113</v>
      </c>
      <c r="AH982" s="23" cm="1">
        <f t="array" ref="AH982">_xlfn.IFNA(INDEX(MODEL!$AT$8:$AT$1196,MATCH(AE982,MODEL!$D$8:$D$1196),0),AH983)</f>
        <v>0</v>
      </c>
      <c r="AI982" s="271">
        <f t="shared" ca="1" si="44"/>
        <v>0</v>
      </c>
    </row>
    <row r="983" spans="31:35" x14ac:dyDescent="0.25">
      <c r="AE983" s="7">
        <v>977</v>
      </c>
      <c r="AF983" s="23">
        <f>_xlfn.IFNA(VLOOKUP(AE983,MODEL!$D$8:$H$1196,5,FALSE),AF984-1/12)</f>
        <v>114</v>
      </c>
      <c r="AG983" s="97">
        <f t="shared" si="45"/>
        <v>114</v>
      </c>
      <c r="AH983" s="23" cm="1">
        <f t="array" ref="AH983">_xlfn.IFNA(INDEX(MODEL!$AT$8:$AT$1196,MATCH(AE983,MODEL!$D$8:$D$1196),0),AH984)</f>
        <v>0</v>
      </c>
      <c r="AI983" s="271">
        <f t="shared" ca="1" si="44"/>
        <v>0</v>
      </c>
    </row>
    <row r="984" spans="31:35" x14ac:dyDescent="0.25">
      <c r="AE984" s="7">
        <v>978</v>
      </c>
      <c r="AF984" s="23">
        <f>_xlfn.IFNA(VLOOKUP(AE984,MODEL!$D$8:$H$1196,5,FALSE),AF985-1/12)</f>
        <v>114.08333333333334</v>
      </c>
      <c r="AG984" s="97">
        <f t="shared" si="45"/>
        <v>114</v>
      </c>
      <c r="AH984" s="23" cm="1">
        <f t="array" ref="AH984">_xlfn.IFNA(INDEX(MODEL!$AT$8:$AT$1196,MATCH(AE984,MODEL!$D$8:$D$1196),0),AH985)</f>
        <v>0</v>
      </c>
      <c r="AI984" s="271">
        <f t="shared" ca="1" si="44"/>
        <v>0</v>
      </c>
    </row>
    <row r="985" spans="31:35" x14ac:dyDescent="0.25">
      <c r="AE985" s="7">
        <v>979</v>
      </c>
      <c r="AF985" s="23">
        <f>_xlfn.IFNA(VLOOKUP(AE985,MODEL!$D$8:$H$1196,5,FALSE),AF986-1/12)</f>
        <v>114.16666666666666</v>
      </c>
      <c r="AG985" s="97">
        <f t="shared" si="45"/>
        <v>114</v>
      </c>
      <c r="AH985" s="23" cm="1">
        <f t="array" ref="AH985">_xlfn.IFNA(INDEX(MODEL!$AT$8:$AT$1196,MATCH(AE985,MODEL!$D$8:$D$1196),0),AH986)</f>
        <v>0</v>
      </c>
      <c r="AI985" s="271">
        <f t="shared" ca="1" si="44"/>
        <v>0</v>
      </c>
    </row>
    <row r="986" spans="31:35" x14ac:dyDescent="0.25">
      <c r="AE986" s="7">
        <v>980</v>
      </c>
      <c r="AF986" s="23">
        <f>_xlfn.IFNA(VLOOKUP(AE986,MODEL!$D$8:$H$1196,5,FALSE),AF987-1/12)</f>
        <v>114.25</v>
      </c>
      <c r="AG986" s="97">
        <f t="shared" si="45"/>
        <v>114</v>
      </c>
      <c r="AH986" s="23" cm="1">
        <f t="array" ref="AH986">_xlfn.IFNA(INDEX(MODEL!$AT$8:$AT$1196,MATCH(AE986,MODEL!$D$8:$D$1196),0),AH987)</f>
        <v>0</v>
      </c>
      <c r="AI986" s="271">
        <f t="shared" ca="1" si="44"/>
        <v>0</v>
      </c>
    </row>
    <row r="987" spans="31:35" x14ac:dyDescent="0.25">
      <c r="AE987" s="7">
        <v>981</v>
      </c>
      <c r="AF987" s="23">
        <f>_xlfn.IFNA(VLOOKUP(AE987,MODEL!$D$8:$H$1196,5,FALSE),AF988-1/12)</f>
        <v>114.33333333333334</v>
      </c>
      <c r="AG987" s="97">
        <f t="shared" si="45"/>
        <v>114</v>
      </c>
      <c r="AH987" s="23" cm="1">
        <f t="array" ref="AH987">_xlfn.IFNA(INDEX(MODEL!$AT$8:$AT$1196,MATCH(AE987,MODEL!$D$8:$D$1196),0),AH988)</f>
        <v>0</v>
      </c>
      <c r="AI987" s="271">
        <f t="shared" ca="1" si="44"/>
        <v>0</v>
      </c>
    </row>
    <row r="988" spans="31:35" x14ac:dyDescent="0.25">
      <c r="AE988" s="7">
        <v>982</v>
      </c>
      <c r="AF988" s="23">
        <f>_xlfn.IFNA(VLOOKUP(AE988,MODEL!$D$8:$H$1196,5,FALSE),AF989-1/12)</f>
        <v>114.41666666666666</v>
      </c>
      <c r="AG988" s="97">
        <f t="shared" si="45"/>
        <v>114</v>
      </c>
      <c r="AH988" s="23" cm="1">
        <f t="array" ref="AH988">_xlfn.IFNA(INDEX(MODEL!$AT$8:$AT$1196,MATCH(AE988,MODEL!$D$8:$D$1196),0),AH989)</f>
        <v>0</v>
      </c>
      <c r="AI988" s="271">
        <f t="shared" ca="1" si="44"/>
        <v>0</v>
      </c>
    </row>
    <row r="989" spans="31:35" x14ac:dyDescent="0.25">
      <c r="AE989" s="7">
        <v>983</v>
      </c>
      <c r="AF989" s="23">
        <f>_xlfn.IFNA(VLOOKUP(AE989,MODEL!$D$8:$H$1196,5,FALSE),AF990-1/12)</f>
        <v>114.5</v>
      </c>
      <c r="AG989" s="97">
        <f t="shared" si="45"/>
        <v>114</v>
      </c>
      <c r="AH989" s="23" cm="1">
        <f t="array" ref="AH989">_xlfn.IFNA(INDEX(MODEL!$AT$8:$AT$1196,MATCH(AE989,MODEL!$D$8:$D$1196),0),AH990)</f>
        <v>0</v>
      </c>
      <c r="AI989" s="271">
        <f t="shared" ca="1" si="44"/>
        <v>0</v>
      </c>
    </row>
    <row r="990" spans="31:35" x14ac:dyDescent="0.25">
      <c r="AE990" s="7">
        <v>984</v>
      </c>
      <c r="AF990" s="23">
        <f>_xlfn.IFNA(VLOOKUP(AE990,MODEL!$D$8:$H$1196,5,FALSE),AF991-1/12)</f>
        <v>114.58333333333334</v>
      </c>
      <c r="AG990" s="97">
        <f t="shared" si="45"/>
        <v>114</v>
      </c>
      <c r="AH990" s="23" cm="1">
        <f t="array" ref="AH990">_xlfn.IFNA(INDEX(MODEL!$AT$8:$AT$1196,MATCH(AE990,MODEL!$D$8:$D$1196),0),AH991)</f>
        <v>0</v>
      </c>
      <c r="AI990" s="271">
        <f t="shared" ca="1" si="44"/>
        <v>0</v>
      </c>
    </row>
    <row r="991" spans="31:35" x14ac:dyDescent="0.25">
      <c r="AE991" s="7">
        <v>985</v>
      </c>
      <c r="AF991" s="23">
        <f>_xlfn.IFNA(VLOOKUP(AE991,MODEL!$D$8:$H$1196,5,FALSE),AF992-1/12)</f>
        <v>114.66666666666666</v>
      </c>
      <c r="AG991" s="97">
        <f t="shared" si="45"/>
        <v>114</v>
      </c>
      <c r="AH991" s="23" cm="1">
        <f t="array" ref="AH991">_xlfn.IFNA(INDEX(MODEL!$AT$8:$AT$1196,MATCH(AE991,MODEL!$D$8:$D$1196),0),AH992)</f>
        <v>0</v>
      </c>
      <c r="AI991" s="271">
        <f t="shared" ca="1" si="44"/>
        <v>0</v>
      </c>
    </row>
    <row r="992" spans="31:35" x14ac:dyDescent="0.25">
      <c r="AE992" s="7">
        <v>986</v>
      </c>
      <c r="AF992" s="23">
        <f>_xlfn.IFNA(VLOOKUP(AE992,MODEL!$D$8:$H$1196,5,FALSE),AF993-1/12)</f>
        <v>114.75</v>
      </c>
      <c r="AG992" s="97">
        <f t="shared" si="45"/>
        <v>114</v>
      </c>
      <c r="AH992" s="23" cm="1">
        <f t="array" ref="AH992">_xlfn.IFNA(INDEX(MODEL!$AT$8:$AT$1196,MATCH(AE992,MODEL!$D$8:$D$1196),0),AH993)</f>
        <v>0</v>
      </c>
      <c r="AI992" s="271">
        <f t="shared" ca="1" si="44"/>
        <v>0</v>
      </c>
    </row>
    <row r="993" spans="31:35" x14ac:dyDescent="0.25">
      <c r="AE993" s="7">
        <v>987</v>
      </c>
      <c r="AF993" s="23">
        <f>_xlfn.IFNA(VLOOKUP(AE993,MODEL!$D$8:$H$1196,5,FALSE),AF994-1/12)</f>
        <v>114.83333333333334</v>
      </c>
      <c r="AG993" s="97">
        <f t="shared" si="45"/>
        <v>114</v>
      </c>
      <c r="AH993" s="23" cm="1">
        <f t="array" ref="AH993">_xlfn.IFNA(INDEX(MODEL!$AT$8:$AT$1196,MATCH(AE993,MODEL!$D$8:$D$1196),0),AH994)</f>
        <v>0</v>
      </c>
      <c r="AI993" s="271">
        <f t="shared" ca="1" si="44"/>
        <v>0</v>
      </c>
    </row>
    <row r="994" spans="31:35" x14ac:dyDescent="0.25">
      <c r="AE994" s="7">
        <v>988</v>
      </c>
      <c r="AF994" s="23">
        <f>_xlfn.IFNA(VLOOKUP(AE994,MODEL!$D$8:$H$1196,5,FALSE),AF995-1/12)</f>
        <v>114.91666666666666</v>
      </c>
      <c r="AG994" s="97">
        <f t="shared" si="45"/>
        <v>114</v>
      </c>
      <c r="AH994" s="23" cm="1">
        <f t="array" ref="AH994">_xlfn.IFNA(INDEX(MODEL!$AT$8:$AT$1196,MATCH(AE994,MODEL!$D$8:$D$1196),0),AH995)</f>
        <v>0</v>
      </c>
      <c r="AI994" s="271">
        <f t="shared" ca="1" si="44"/>
        <v>0</v>
      </c>
    </row>
    <row r="995" spans="31:35" x14ac:dyDescent="0.25">
      <c r="AE995" s="7">
        <v>989</v>
      </c>
      <c r="AF995" s="23">
        <f>_xlfn.IFNA(VLOOKUP(AE995,MODEL!$D$8:$H$1196,5,FALSE),AF996-1/12)</f>
        <v>115</v>
      </c>
      <c r="AG995" s="97">
        <f t="shared" si="45"/>
        <v>115</v>
      </c>
      <c r="AH995" s="23" cm="1">
        <f t="array" ref="AH995">_xlfn.IFNA(INDEX(MODEL!$AT$8:$AT$1196,MATCH(AE995,MODEL!$D$8:$D$1196),0),AH996)</f>
        <v>0</v>
      </c>
      <c r="AI995" s="271">
        <f t="shared" ca="1" si="44"/>
        <v>0</v>
      </c>
    </row>
    <row r="996" spans="31:35" x14ac:dyDescent="0.25">
      <c r="AE996" s="7">
        <v>990</v>
      </c>
      <c r="AF996" s="23">
        <f>_xlfn.IFNA(VLOOKUP(AE996,MODEL!$D$8:$H$1196,5,FALSE),AF997-1/12)</f>
        <v>115.08333333333334</v>
      </c>
      <c r="AG996" s="97">
        <f t="shared" si="45"/>
        <v>115</v>
      </c>
      <c r="AH996" s="23" cm="1">
        <f t="array" ref="AH996">_xlfn.IFNA(INDEX(MODEL!$AT$8:$AT$1196,MATCH(AE996,MODEL!$D$8:$D$1196),0),AH997)</f>
        <v>0</v>
      </c>
      <c r="AI996" s="271">
        <f t="shared" ca="1" si="44"/>
        <v>0</v>
      </c>
    </row>
    <row r="997" spans="31:35" x14ac:dyDescent="0.25">
      <c r="AE997" s="7">
        <v>991</v>
      </c>
      <c r="AF997" s="23">
        <f>_xlfn.IFNA(VLOOKUP(AE997,MODEL!$D$8:$H$1196,5,FALSE),AF998-1/12)</f>
        <v>115.16666666666666</v>
      </c>
      <c r="AG997" s="97">
        <f t="shared" si="45"/>
        <v>115</v>
      </c>
      <c r="AH997" s="23" cm="1">
        <f t="array" ref="AH997">_xlfn.IFNA(INDEX(MODEL!$AT$8:$AT$1196,MATCH(AE997,MODEL!$D$8:$D$1196),0),AH998)</f>
        <v>0</v>
      </c>
      <c r="AI997" s="271">
        <f t="shared" ca="1" si="44"/>
        <v>0</v>
      </c>
    </row>
    <row r="998" spans="31:35" x14ac:dyDescent="0.25">
      <c r="AE998" s="7">
        <v>992</v>
      </c>
      <c r="AF998" s="23">
        <f>_xlfn.IFNA(VLOOKUP(AE998,MODEL!$D$8:$H$1196,5,FALSE),AF999-1/12)</f>
        <v>115.25</v>
      </c>
      <c r="AG998" s="97">
        <f t="shared" si="45"/>
        <v>115</v>
      </c>
      <c r="AH998" s="23" cm="1">
        <f t="array" ref="AH998">_xlfn.IFNA(INDEX(MODEL!$AT$8:$AT$1196,MATCH(AE998,MODEL!$D$8:$D$1196),0),AH999)</f>
        <v>0</v>
      </c>
      <c r="AI998" s="271">
        <f t="shared" ca="1" si="44"/>
        <v>0</v>
      </c>
    </row>
    <row r="999" spans="31:35" x14ac:dyDescent="0.25">
      <c r="AE999" s="7">
        <v>993</v>
      </c>
      <c r="AF999" s="23">
        <f>_xlfn.IFNA(VLOOKUP(AE999,MODEL!$D$8:$H$1196,5,FALSE),AF1000-1/12)</f>
        <v>115.33333333333334</v>
      </c>
      <c r="AG999" s="97">
        <f t="shared" si="45"/>
        <v>115</v>
      </c>
      <c r="AH999" s="23" cm="1">
        <f t="array" ref="AH999">_xlfn.IFNA(INDEX(MODEL!$AT$8:$AT$1196,MATCH(AE999,MODEL!$D$8:$D$1196),0),AH1000)</f>
        <v>0</v>
      </c>
      <c r="AI999" s="271">
        <f t="shared" ca="1" si="44"/>
        <v>0</v>
      </c>
    </row>
    <row r="1000" spans="31:35" x14ac:dyDescent="0.25">
      <c r="AE1000" s="7">
        <v>994</v>
      </c>
      <c r="AF1000" s="23">
        <f>_xlfn.IFNA(VLOOKUP(AE1000,MODEL!$D$8:$H$1196,5,FALSE),AF1001-1/12)</f>
        <v>115.41666666666666</v>
      </c>
      <c r="AG1000" s="97">
        <f t="shared" si="45"/>
        <v>115</v>
      </c>
      <c r="AH1000" s="23" cm="1">
        <f t="array" ref="AH1000">_xlfn.IFNA(INDEX(MODEL!$AT$8:$AT$1196,MATCH(AE1000,MODEL!$D$8:$D$1196),0),AH1001)</f>
        <v>0</v>
      </c>
      <c r="AI1000" s="271">
        <f t="shared" ca="1" si="44"/>
        <v>0</v>
      </c>
    </row>
    <row r="1001" spans="31:35" x14ac:dyDescent="0.25">
      <c r="AE1001" s="7">
        <v>995</v>
      </c>
      <c r="AF1001" s="23">
        <f>_xlfn.IFNA(VLOOKUP(AE1001,MODEL!$D$8:$H$1196,5,FALSE),AF1002-1/12)</f>
        <v>115.5</v>
      </c>
      <c r="AG1001" s="97">
        <f t="shared" si="45"/>
        <v>115</v>
      </c>
      <c r="AH1001" s="23" cm="1">
        <f t="array" ref="AH1001">_xlfn.IFNA(INDEX(MODEL!$AT$8:$AT$1196,MATCH(AE1001,MODEL!$D$8:$D$1196),0),AH1002)</f>
        <v>0</v>
      </c>
      <c r="AI1001" s="271">
        <f t="shared" ca="1" si="44"/>
        <v>0</v>
      </c>
    </row>
    <row r="1002" spans="31:35" x14ac:dyDescent="0.25">
      <c r="AE1002" s="7">
        <v>996</v>
      </c>
      <c r="AF1002" s="23">
        <f>_xlfn.IFNA(VLOOKUP(AE1002,MODEL!$D$8:$H$1196,5,FALSE),AF1003-1/12)</f>
        <v>115.58333333333334</v>
      </c>
      <c r="AG1002" s="97">
        <f t="shared" si="45"/>
        <v>115</v>
      </c>
      <c r="AH1002" s="23" cm="1">
        <f t="array" ref="AH1002">_xlfn.IFNA(INDEX(MODEL!$AT$8:$AT$1196,MATCH(AE1002,MODEL!$D$8:$D$1196),0),AH1003)</f>
        <v>0</v>
      </c>
      <c r="AI1002" s="271">
        <f t="shared" ca="1" si="44"/>
        <v>0</v>
      </c>
    </row>
    <row r="1003" spans="31:35" x14ac:dyDescent="0.25">
      <c r="AE1003" s="7">
        <v>997</v>
      </c>
      <c r="AF1003" s="23">
        <f>_xlfn.IFNA(VLOOKUP(AE1003,MODEL!$D$8:$H$1196,5,FALSE),AF1004-1/12)</f>
        <v>115.66666666666666</v>
      </c>
      <c r="AG1003" s="97">
        <f t="shared" si="45"/>
        <v>115</v>
      </c>
      <c r="AH1003" s="23" cm="1">
        <f t="array" ref="AH1003">_xlfn.IFNA(INDEX(MODEL!$AT$8:$AT$1196,MATCH(AE1003,MODEL!$D$8:$D$1196),0),AH1004)</f>
        <v>0</v>
      </c>
      <c r="AI1003" s="271">
        <f t="shared" ca="1" si="44"/>
        <v>0</v>
      </c>
    </row>
    <row r="1004" spans="31:35" x14ac:dyDescent="0.25">
      <c r="AE1004" s="7">
        <v>998</v>
      </c>
      <c r="AF1004" s="23">
        <f>_xlfn.IFNA(VLOOKUP(AE1004,MODEL!$D$8:$H$1196,5,FALSE),AF1005-1/12)</f>
        <v>115.75</v>
      </c>
      <c r="AG1004" s="97">
        <f t="shared" si="45"/>
        <v>115</v>
      </c>
      <c r="AH1004" s="23" cm="1">
        <f t="array" ref="AH1004">_xlfn.IFNA(INDEX(MODEL!$AT$8:$AT$1196,MATCH(AE1004,MODEL!$D$8:$D$1196),0),AH1005)</f>
        <v>0</v>
      </c>
      <c r="AI1004" s="271">
        <f t="shared" ca="1" si="44"/>
        <v>0</v>
      </c>
    </row>
    <row r="1005" spans="31:35" x14ac:dyDescent="0.25">
      <c r="AE1005" s="7">
        <v>999</v>
      </c>
      <c r="AF1005" s="23">
        <f>_xlfn.IFNA(VLOOKUP(AE1005,MODEL!$D$8:$H$1196,5,FALSE),AF1006-1/12)</f>
        <v>115.83333333333334</v>
      </c>
      <c r="AG1005" s="97">
        <f t="shared" si="45"/>
        <v>115</v>
      </c>
      <c r="AH1005" s="23" cm="1">
        <f t="array" ref="AH1005">_xlfn.IFNA(INDEX(MODEL!$AT$8:$AT$1196,MATCH(AE1005,MODEL!$D$8:$D$1196),0),AH1006)</f>
        <v>0</v>
      </c>
      <c r="AI1005" s="271">
        <f t="shared" ca="1" si="44"/>
        <v>0</v>
      </c>
    </row>
    <row r="1006" spans="31:35" x14ac:dyDescent="0.25">
      <c r="AE1006" s="7">
        <v>1000</v>
      </c>
      <c r="AF1006" s="23">
        <f>_xlfn.IFNA(VLOOKUP(AE1006,MODEL!$D$8:$H$1196,5,FALSE),AF1007-1/12)</f>
        <v>115.91666666666666</v>
      </c>
      <c r="AG1006" s="97">
        <f t="shared" si="45"/>
        <v>115</v>
      </c>
      <c r="AH1006" s="23" cm="1">
        <f t="array" ref="AH1006">_xlfn.IFNA(INDEX(MODEL!$AT$8:$AT$1196,MATCH(AE1006,MODEL!$D$8:$D$1196),0),AH1007)</f>
        <v>0</v>
      </c>
      <c r="AI1006" s="271">
        <f t="shared" ca="1" si="44"/>
        <v>0</v>
      </c>
    </row>
    <row r="1007" spans="31:35" x14ac:dyDescent="0.25">
      <c r="AE1007" s="7">
        <v>1001</v>
      </c>
      <c r="AF1007" s="23">
        <f>_xlfn.IFNA(VLOOKUP(AE1007,MODEL!$D$8:$H$1196,5,FALSE),AF1008-1/12)</f>
        <v>116</v>
      </c>
      <c r="AG1007" s="97">
        <f t="shared" si="45"/>
        <v>116</v>
      </c>
      <c r="AH1007" s="23" cm="1">
        <f t="array" ref="AH1007">_xlfn.IFNA(INDEX(MODEL!$AT$8:$AT$1196,MATCH(AE1007,MODEL!$D$8:$D$1196),0),AH1008)</f>
        <v>0</v>
      </c>
      <c r="AI1007" s="271">
        <f t="shared" ca="1" si="44"/>
        <v>0</v>
      </c>
    </row>
    <row r="1008" spans="31:35" x14ac:dyDescent="0.25">
      <c r="AE1008" s="7">
        <v>1002</v>
      </c>
      <c r="AF1008" s="23">
        <f>_xlfn.IFNA(VLOOKUP(AE1008,MODEL!$D$8:$H$1196,5,FALSE),AF1009-1/12)</f>
        <v>116.08333333333334</v>
      </c>
      <c r="AG1008" s="97">
        <f t="shared" si="45"/>
        <v>116</v>
      </c>
      <c r="AH1008" s="23" cm="1">
        <f t="array" ref="AH1008">_xlfn.IFNA(INDEX(MODEL!$AT$8:$AT$1196,MATCH(AE1008,MODEL!$D$8:$D$1196),0),AH1009)</f>
        <v>0</v>
      </c>
      <c r="AI1008" s="271">
        <f t="shared" ca="1" si="44"/>
        <v>0</v>
      </c>
    </row>
    <row r="1009" spans="31:35" x14ac:dyDescent="0.25">
      <c r="AE1009" s="7">
        <v>1003</v>
      </c>
      <c r="AF1009" s="23">
        <f>_xlfn.IFNA(VLOOKUP(AE1009,MODEL!$D$8:$H$1196,5,FALSE),AF1010-1/12)</f>
        <v>116.16666666666666</v>
      </c>
      <c r="AG1009" s="97">
        <f t="shared" si="45"/>
        <v>116</v>
      </c>
      <c r="AH1009" s="23" cm="1">
        <f t="array" ref="AH1009">_xlfn.IFNA(INDEX(MODEL!$AT$8:$AT$1196,MATCH(AE1009,MODEL!$D$8:$D$1196),0),AH1010)</f>
        <v>0</v>
      </c>
      <c r="AI1009" s="271">
        <f t="shared" ca="1" si="44"/>
        <v>0</v>
      </c>
    </row>
    <row r="1010" spans="31:35" x14ac:dyDescent="0.25">
      <c r="AE1010" s="7">
        <v>1004</v>
      </c>
      <c r="AF1010" s="23">
        <f>_xlfn.IFNA(VLOOKUP(AE1010,MODEL!$D$8:$H$1196,5,FALSE),AF1011-1/12)</f>
        <v>116.25</v>
      </c>
      <c r="AG1010" s="97">
        <f t="shared" si="45"/>
        <v>116</v>
      </c>
      <c r="AH1010" s="23" cm="1">
        <f t="array" ref="AH1010">_xlfn.IFNA(INDEX(MODEL!$AT$8:$AT$1196,MATCH(AE1010,MODEL!$D$8:$D$1196),0),AH1011)</f>
        <v>0</v>
      </c>
      <c r="AI1010" s="271">
        <f t="shared" ca="1" si="44"/>
        <v>0</v>
      </c>
    </row>
    <row r="1011" spans="31:35" x14ac:dyDescent="0.25">
      <c r="AE1011" s="7">
        <v>1005</v>
      </c>
      <c r="AF1011" s="23">
        <f>_xlfn.IFNA(VLOOKUP(AE1011,MODEL!$D$8:$H$1196,5,FALSE),AF1012-1/12)</f>
        <v>116.33333333333334</v>
      </c>
      <c r="AG1011" s="97">
        <f t="shared" si="45"/>
        <v>116</v>
      </c>
      <c r="AH1011" s="23" cm="1">
        <f t="array" ref="AH1011">_xlfn.IFNA(INDEX(MODEL!$AT$8:$AT$1196,MATCH(AE1011,MODEL!$D$8:$D$1196),0),AH1012)</f>
        <v>0</v>
      </c>
      <c r="AI1011" s="271">
        <f t="shared" ca="1" si="44"/>
        <v>0</v>
      </c>
    </row>
    <row r="1012" spans="31:35" x14ac:dyDescent="0.25">
      <c r="AE1012" s="7">
        <v>1006</v>
      </c>
      <c r="AF1012" s="23">
        <f>_xlfn.IFNA(VLOOKUP(AE1012,MODEL!$D$8:$H$1196,5,FALSE),AF1013-1/12)</f>
        <v>116.41666666666666</v>
      </c>
      <c r="AG1012" s="97">
        <f t="shared" si="45"/>
        <v>116</v>
      </c>
      <c r="AH1012" s="23" cm="1">
        <f t="array" ref="AH1012">_xlfn.IFNA(INDEX(MODEL!$AT$8:$AT$1196,MATCH(AE1012,MODEL!$D$8:$D$1196),0),AH1013)</f>
        <v>0</v>
      </c>
      <c r="AI1012" s="271">
        <f t="shared" ca="1" si="44"/>
        <v>0</v>
      </c>
    </row>
    <row r="1013" spans="31:35" x14ac:dyDescent="0.25">
      <c r="AE1013" s="7">
        <v>1007</v>
      </c>
      <c r="AF1013" s="23">
        <f>_xlfn.IFNA(VLOOKUP(AE1013,MODEL!$D$8:$H$1196,5,FALSE),AF1014-1/12)</f>
        <v>116.5</v>
      </c>
      <c r="AG1013" s="97">
        <f t="shared" si="45"/>
        <v>116</v>
      </c>
      <c r="AH1013" s="23" cm="1">
        <f t="array" ref="AH1013">_xlfn.IFNA(INDEX(MODEL!$AT$8:$AT$1196,MATCH(AE1013,MODEL!$D$8:$D$1196),0),AH1014)</f>
        <v>0</v>
      </c>
      <c r="AI1013" s="271">
        <f t="shared" ca="1" si="44"/>
        <v>0</v>
      </c>
    </row>
    <row r="1014" spans="31:35" x14ac:dyDescent="0.25">
      <c r="AE1014" s="7">
        <v>1008</v>
      </c>
      <c r="AF1014" s="23">
        <f>_xlfn.IFNA(VLOOKUP(AE1014,MODEL!$D$8:$H$1196,5,FALSE),AF1015-1/12)</f>
        <v>116.58333333333334</v>
      </c>
      <c r="AG1014" s="97">
        <f t="shared" si="45"/>
        <v>116</v>
      </c>
      <c r="AH1014" s="23" cm="1">
        <f t="array" ref="AH1014">_xlfn.IFNA(INDEX(MODEL!$AT$8:$AT$1196,MATCH(AE1014,MODEL!$D$8:$D$1196),0),AH1015)</f>
        <v>0</v>
      </c>
      <c r="AI1014" s="271">
        <f t="shared" ca="1" si="44"/>
        <v>0</v>
      </c>
    </row>
    <row r="1015" spans="31:35" x14ac:dyDescent="0.25">
      <c r="AE1015" s="7">
        <v>1009</v>
      </c>
      <c r="AF1015" s="23">
        <f>_xlfn.IFNA(VLOOKUP(AE1015,MODEL!$D$8:$H$1196,5,FALSE),AF1016-1/12)</f>
        <v>116.66666666666666</v>
      </c>
      <c r="AG1015" s="97">
        <f t="shared" si="45"/>
        <v>116</v>
      </c>
      <c r="AH1015" s="23" cm="1">
        <f t="array" ref="AH1015">_xlfn.IFNA(INDEX(MODEL!$AT$8:$AT$1196,MATCH(AE1015,MODEL!$D$8:$D$1196),0),AH1016)</f>
        <v>0</v>
      </c>
      <c r="AI1015" s="271">
        <f t="shared" ca="1" si="44"/>
        <v>0</v>
      </c>
    </row>
    <row r="1016" spans="31:35" x14ac:dyDescent="0.25">
      <c r="AE1016" s="7">
        <v>1010</v>
      </c>
      <c r="AF1016" s="23">
        <f>_xlfn.IFNA(VLOOKUP(AE1016,MODEL!$D$8:$H$1196,5,FALSE),AF1017-1/12)</f>
        <v>116.75</v>
      </c>
      <c r="AG1016" s="97">
        <f t="shared" si="45"/>
        <v>116</v>
      </c>
      <c r="AH1016" s="23" cm="1">
        <f t="array" ref="AH1016">_xlfn.IFNA(INDEX(MODEL!$AT$8:$AT$1196,MATCH(AE1016,MODEL!$D$8:$D$1196),0),AH1017)</f>
        <v>0</v>
      </c>
      <c r="AI1016" s="271">
        <f t="shared" ca="1" si="44"/>
        <v>0</v>
      </c>
    </row>
    <row r="1017" spans="31:35" x14ac:dyDescent="0.25">
      <c r="AE1017" s="7">
        <v>1011</v>
      </c>
      <c r="AF1017" s="23">
        <f>_xlfn.IFNA(VLOOKUP(AE1017,MODEL!$D$8:$H$1196,5,FALSE),AF1018-1/12)</f>
        <v>116.83333333333334</v>
      </c>
      <c r="AG1017" s="97">
        <f t="shared" si="45"/>
        <v>116</v>
      </c>
      <c r="AH1017" s="23" cm="1">
        <f t="array" ref="AH1017">_xlfn.IFNA(INDEX(MODEL!$AT$8:$AT$1196,MATCH(AE1017,MODEL!$D$8:$D$1196),0),AH1018)</f>
        <v>0</v>
      </c>
      <c r="AI1017" s="271">
        <f t="shared" ca="1" si="44"/>
        <v>0</v>
      </c>
    </row>
    <row r="1018" spans="31:35" x14ac:dyDescent="0.25">
      <c r="AE1018" s="7">
        <v>1012</v>
      </c>
      <c r="AF1018" s="23">
        <f>_xlfn.IFNA(VLOOKUP(AE1018,MODEL!$D$8:$H$1196,5,FALSE),AF1019-1/12)</f>
        <v>116.91666666666666</v>
      </c>
      <c r="AG1018" s="97">
        <f t="shared" si="45"/>
        <v>116</v>
      </c>
      <c r="AH1018" s="23" cm="1">
        <f t="array" ref="AH1018">_xlfn.IFNA(INDEX(MODEL!$AT$8:$AT$1196,MATCH(AE1018,MODEL!$D$8:$D$1196),0),AH1019)</f>
        <v>0</v>
      </c>
      <c r="AI1018" s="271">
        <f t="shared" ca="1" si="44"/>
        <v>0</v>
      </c>
    </row>
    <row r="1019" spans="31:35" x14ac:dyDescent="0.25">
      <c r="AE1019" s="7">
        <v>1013</v>
      </c>
      <c r="AF1019" s="23">
        <f>_xlfn.IFNA(VLOOKUP(AE1019,MODEL!$D$8:$H$1196,5,FALSE),AF1020-1/12)</f>
        <v>117</v>
      </c>
      <c r="AG1019" s="97">
        <f t="shared" si="45"/>
        <v>117</v>
      </c>
      <c r="AH1019" s="23" cm="1">
        <f t="array" ref="AH1019">_xlfn.IFNA(INDEX(MODEL!$AT$8:$AT$1196,MATCH(AE1019,MODEL!$D$8:$D$1196),0),AH1020)</f>
        <v>0</v>
      </c>
      <c r="AI1019" s="271">
        <f t="shared" ca="1" si="44"/>
        <v>0</v>
      </c>
    </row>
    <row r="1020" spans="31:35" x14ac:dyDescent="0.25">
      <c r="AE1020" s="7">
        <v>1014</v>
      </c>
      <c r="AF1020" s="23">
        <f>_xlfn.IFNA(VLOOKUP(AE1020,MODEL!$D$8:$H$1196,5,FALSE),AF1021-1/12)</f>
        <v>117.08333333333334</v>
      </c>
      <c r="AG1020" s="97">
        <f t="shared" si="45"/>
        <v>117</v>
      </c>
      <c r="AH1020" s="23" cm="1">
        <f t="array" ref="AH1020">_xlfn.IFNA(INDEX(MODEL!$AT$8:$AT$1196,MATCH(AE1020,MODEL!$D$8:$D$1196),0),AH1021)</f>
        <v>0</v>
      </c>
      <c r="AI1020" s="271">
        <f t="shared" ca="1" si="44"/>
        <v>0</v>
      </c>
    </row>
    <row r="1021" spans="31:35" x14ac:dyDescent="0.25">
      <c r="AE1021" s="7">
        <v>1015</v>
      </c>
      <c r="AF1021" s="23">
        <f>_xlfn.IFNA(VLOOKUP(AE1021,MODEL!$D$8:$H$1196,5,FALSE),AF1022-1/12)</f>
        <v>117.16666666666666</v>
      </c>
      <c r="AG1021" s="97">
        <f t="shared" si="45"/>
        <v>117</v>
      </c>
      <c r="AH1021" s="23" cm="1">
        <f t="array" ref="AH1021">_xlfn.IFNA(INDEX(MODEL!$AT$8:$AT$1196,MATCH(AE1021,MODEL!$D$8:$D$1196),0),AH1022)</f>
        <v>0</v>
      </c>
      <c r="AI1021" s="271">
        <f t="shared" ca="1" si="44"/>
        <v>0</v>
      </c>
    </row>
    <row r="1022" spans="31:35" x14ac:dyDescent="0.25">
      <c r="AE1022" s="7">
        <v>1016</v>
      </c>
      <c r="AF1022" s="23">
        <f>_xlfn.IFNA(VLOOKUP(AE1022,MODEL!$D$8:$H$1196,5,FALSE),AF1023-1/12)</f>
        <v>117.25</v>
      </c>
      <c r="AG1022" s="97">
        <f t="shared" si="45"/>
        <v>117</v>
      </c>
      <c r="AH1022" s="23" cm="1">
        <f t="array" ref="AH1022">_xlfn.IFNA(INDEX(MODEL!$AT$8:$AT$1196,MATCH(AE1022,MODEL!$D$8:$D$1196),0),AH1023)</f>
        <v>0</v>
      </c>
      <c r="AI1022" s="271">
        <f t="shared" ca="1" si="44"/>
        <v>0</v>
      </c>
    </row>
    <row r="1023" spans="31:35" x14ac:dyDescent="0.25">
      <c r="AE1023" s="7">
        <v>1017</v>
      </c>
      <c r="AF1023" s="23">
        <f>_xlfn.IFNA(VLOOKUP(AE1023,MODEL!$D$8:$H$1196,5,FALSE),AF1024-1/12)</f>
        <v>117.33333333333334</v>
      </c>
      <c r="AG1023" s="97">
        <f t="shared" si="45"/>
        <v>117</v>
      </c>
      <c r="AH1023" s="23" cm="1">
        <f t="array" ref="AH1023">_xlfn.IFNA(INDEX(MODEL!$AT$8:$AT$1196,MATCH(AE1023,MODEL!$D$8:$D$1196),0),AH1024)</f>
        <v>0</v>
      </c>
      <c r="AI1023" s="271">
        <f t="shared" ca="1" si="44"/>
        <v>0</v>
      </c>
    </row>
    <row r="1024" spans="31:35" x14ac:dyDescent="0.25">
      <c r="AE1024" s="7">
        <v>1018</v>
      </c>
      <c r="AF1024" s="23">
        <f>_xlfn.IFNA(VLOOKUP(AE1024,MODEL!$D$8:$H$1196,5,FALSE),AF1025-1/12)</f>
        <v>117.41666666666666</v>
      </c>
      <c r="AG1024" s="97">
        <f t="shared" si="45"/>
        <v>117</v>
      </c>
      <c r="AH1024" s="23" cm="1">
        <f t="array" ref="AH1024">_xlfn.IFNA(INDEX(MODEL!$AT$8:$AT$1196,MATCH(AE1024,MODEL!$D$8:$D$1196),0),AH1025)</f>
        <v>0</v>
      </c>
      <c r="AI1024" s="271">
        <f t="shared" ca="1" si="44"/>
        <v>0</v>
      </c>
    </row>
    <row r="1025" spans="31:35" x14ac:dyDescent="0.25">
      <c r="AE1025" s="7">
        <v>1019</v>
      </c>
      <c r="AF1025" s="23">
        <f>_xlfn.IFNA(VLOOKUP(AE1025,MODEL!$D$8:$H$1196,5,FALSE),AF1026-1/12)</f>
        <v>117.5</v>
      </c>
      <c r="AG1025" s="97">
        <f t="shared" si="45"/>
        <v>117</v>
      </c>
      <c r="AH1025" s="23" cm="1">
        <f t="array" ref="AH1025">_xlfn.IFNA(INDEX(MODEL!$AT$8:$AT$1196,MATCH(AE1025,MODEL!$D$8:$D$1196),0),AH1026)</f>
        <v>0</v>
      </c>
      <c r="AI1025" s="271">
        <f t="shared" ca="1" si="44"/>
        <v>0</v>
      </c>
    </row>
    <row r="1026" spans="31:35" x14ac:dyDescent="0.25">
      <c r="AE1026" s="7">
        <v>1020</v>
      </c>
      <c r="AF1026" s="23">
        <f>_xlfn.IFNA(VLOOKUP(AE1026,MODEL!$D$8:$H$1196,5,FALSE),AF1027-1/12)</f>
        <v>117.58333333333334</v>
      </c>
      <c r="AG1026" s="97">
        <f t="shared" si="45"/>
        <v>117</v>
      </c>
      <c r="AH1026" s="23" cm="1">
        <f t="array" ref="AH1026">_xlfn.IFNA(INDEX(MODEL!$AT$8:$AT$1196,MATCH(AE1026,MODEL!$D$8:$D$1196),0),AH1027)</f>
        <v>0</v>
      </c>
      <c r="AI1026" s="271">
        <f t="shared" ca="1" si="44"/>
        <v>0</v>
      </c>
    </row>
    <row r="1027" spans="31:35" x14ac:dyDescent="0.25">
      <c r="AE1027" s="7">
        <v>1021</v>
      </c>
      <c r="AF1027" s="23">
        <f>_xlfn.IFNA(VLOOKUP(AE1027,MODEL!$D$8:$H$1196,5,FALSE),AF1028-1/12)</f>
        <v>117.66666666666666</v>
      </c>
      <c r="AG1027" s="97">
        <f t="shared" si="45"/>
        <v>117</v>
      </c>
      <c r="AH1027" s="23" cm="1">
        <f t="array" ref="AH1027">_xlfn.IFNA(INDEX(MODEL!$AT$8:$AT$1196,MATCH(AE1027,MODEL!$D$8:$D$1196),0),AH1028)</f>
        <v>0</v>
      </c>
      <c r="AI1027" s="271">
        <f t="shared" ca="1" si="44"/>
        <v>0</v>
      </c>
    </row>
    <row r="1028" spans="31:35" x14ac:dyDescent="0.25">
      <c r="AE1028" s="7">
        <v>1022</v>
      </c>
      <c r="AF1028" s="23">
        <f>_xlfn.IFNA(VLOOKUP(AE1028,MODEL!$D$8:$H$1196,5,FALSE),AF1029-1/12)</f>
        <v>117.75</v>
      </c>
      <c r="AG1028" s="97">
        <f t="shared" si="45"/>
        <v>117</v>
      </c>
      <c r="AH1028" s="23" cm="1">
        <f t="array" ref="AH1028">_xlfn.IFNA(INDEX(MODEL!$AT$8:$AT$1196,MATCH(AE1028,MODEL!$D$8:$D$1196),0),AH1029)</f>
        <v>0</v>
      </c>
      <c r="AI1028" s="271">
        <f t="shared" ca="1" si="44"/>
        <v>0</v>
      </c>
    </row>
    <row r="1029" spans="31:35" x14ac:dyDescent="0.25">
      <c r="AE1029" s="7">
        <v>1023</v>
      </c>
      <c r="AF1029" s="23">
        <f>_xlfn.IFNA(VLOOKUP(AE1029,MODEL!$D$8:$H$1196,5,FALSE),AF1030-1/12)</f>
        <v>117.83333333333334</v>
      </c>
      <c r="AG1029" s="97">
        <f t="shared" si="45"/>
        <v>117</v>
      </c>
      <c r="AH1029" s="23" cm="1">
        <f t="array" ref="AH1029">_xlfn.IFNA(INDEX(MODEL!$AT$8:$AT$1196,MATCH(AE1029,MODEL!$D$8:$D$1196),0),AH1030)</f>
        <v>0</v>
      </c>
      <c r="AI1029" s="271">
        <f t="shared" ca="1" si="44"/>
        <v>0</v>
      </c>
    </row>
    <row r="1030" spans="31:35" x14ac:dyDescent="0.25">
      <c r="AE1030" s="7">
        <v>1024</v>
      </c>
      <c r="AF1030" s="23">
        <f>_xlfn.IFNA(VLOOKUP(AE1030,MODEL!$D$8:$H$1196,5,FALSE),AF1031-1/12)</f>
        <v>117.91666666666666</v>
      </c>
      <c r="AG1030" s="97">
        <f t="shared" si="45"/>
        <v>117</v>
      </c>
      <c r="AH1030" s="23" cm="1">
        <f t="array" ref="AH1030">_xlfn.IFNA(INDEX(MODEL!$AT$8:$AT$1196,MATCH(AE1030,MODEL!$D$8:$D$1196),0),AH1031)</f>
        <v>0</v>
      </c>
      <c r="AI1030" s="271">
        <f t="shared" ref="AI1030:AI1093" ca="1" si="46">IF(OR(IFERROR(AH1030,0)=0,AE1030&lt;=WOPBrthWP),0,IF(AG1030&gt;60,AI1029*AH1030/AH1029,AI1029*AH1029/AH1030)
+VLOOKUP(MIN(MAX(AC$6:AC$126),AG1030),Tbl_Births,2,FALSE)/12
-IF(AE1030&lt;=WOPBrthWP+WOPBrthPer,0,VLOOKUP(MIN(MAX(AC$6:AC$126),OFFSET(AG1030,-WOPBrthPer,0)),Tbl_Births,2,FALSE)/12*OFFSET(AH1030,-WOPBrthPer,0)/AH1030))</f>
        <v>0</v>
      </c>
    </row>
    <row r="1031" spans="31:35" x14ac:dyDescent="0.25">
      <c r="AE1031" s="7">
        <v>1025</v>
      </c>
      <c r="AF1031" s="23">
        <f>_xlfn.IFNA(VLOOKUP(AE1031,MODEL!$D$8:$H$1196,5,FALSE),AF1032-1/12)</f>
        <v>118</v>
      </c>
      <c r="AG1031" s="97">
        <f t="shared" si="45"/>
        <v>118</v>
      </c>
      <c r="AH1031" s="23" cm="1">
        <f t="array" ref="AH1031">_xlfn.IFNA(INDEX(MODEL!$AT$8:$AT$1196,MATCH(AE1031,MODEL!$D$8:$D$1196),0),AH1032)</f>
        <v>0</v>
      </c>
      <c r="AI1031" s="271">
        <f t="shared" ca="1" si="46"/>
        <v>0</v>
      </c>
    </row>
    <row r="1032" spans="31:35" x14ac:dyDescent="0.25">
      <c r="AE1032" s="7">
        <v>1026</v>
      </c>
      <c r="AF1032" s="23">
        <f>_xlfn.IFNA(VLOOKUP(AE1032,MODEL!$D$8:$H$1196,5,FALSE),AF1033-1/12)</f>
        <v>118.08333333333334</v>
      </c>
      <c r="AG1032" s="97">
        <f t="shared" si="45"/>
        <v>118</v>
      </c>
      <c r="AH1032" s="23" cm="1">
        <f t="array" ref="AH1032">_xlfn.IFNA(INDEX(MODEL!$AT$8:$AT$1196,MATCH(AE1032,MODEL!$D$8:$D$1196),0),AH1033)</f>
        <v>0</v>
      </c>
      <c r="AI1032" s="271">
        <f t="shared" ca="1" si="46"/>
        <v>0</v>
      </c>
    </row>
    <row r="1033" spans="31:35" x14ac:dyDescent="0.25">
      <c r="AE1033" s="7">
        <v>1027</v>
      </c>
      <c r="AF1033" s="23">
        <f>_xlfn.IFNA(VLOOKUP(AE1033,MODEL!$D$8:$H$1196,5,FALSE),AF1034-1/12)</f>
        <v>118.16666666666666</v>
      </c>
      <c r="AG1033" s="97">
        <f t="shared" si="45"/>
        <v>118</v>
      </c>
      <c r="AH1033" s="23" cm="1">
        <f t="array" ref="AH1033">_xlfn.IFNA(INDEX(MODEL!$AT$8:$AT$1196,MATCH(AE1033,MODEL!$D$8:$D$1196),0),AH1034)</f>
        <v>0</v>
      </c>
      <c r="AI1033" s="271">
        <f t="shared" ca="1" si="46"/>
        <v>0</v>
      </c>
    </row>
    <row r="1034" spans="31:35" x14ac:dyDescent="0.25">
      <c r="AE1034" s="7">
        <v>1028</v>
      </c>
      <c r="AF1034" s="23">
        <f>_xlfn.IFNA(VLOOKUP(AE1034,MODEL!$D$8:$H$1196,5,FALSE),AF1035-1/12)</f>
        <v>118.25</v>
      </c>
      <c r="AG1034" s="97">
        <f t="shared" si="45"/>
        <v>118</v>
      </c>
      <c r="AH1034" s="23" cm="1">
        <f t="array" ref="AH1034">_xlfn.IFNA(INDEX(MODEL!$AT$8:$AT$1196,MATCH(AE1034,MODEL!$D$8:$D$1196),0),AH1035)</f>
        <v>0</v>
      </c>
      <c r="AI1034" s="271">
        <f t="shared" ca="1" si="46"/>
        <v>0</v>
      </c>
    </row>
    <row r="1035" spans="31:35" x14ac:dyDescent="0.25">
      <c r="AE1035" s="7">
        <v>1029</v>
      </c>
      <c r="AF1035" s="23">
        <f>_xlfn.IFNA(VLOOKUP(AE1035,MODEL!$D$8:$H$1196,5,FALSE),AF1036-1/12)</f>
        <v>118.33333333333334</v>
      </c>
      <c r="AG1035" s="97">
        <f t="shared" si="45"/>
        <v>118</v>
      </c>
      <c r="AH1035" s="23" cm="1">
        <f t="array" ref="AH1035">_xlfn.IFNA(INDEX(MODEL!$AT$8:$AT$1196,MATCH(AE1035,MODEL!$D$8:$D$1196),0),AH1036)</f>
        <v>0</v>
      </c>
      <c r="AI1035" s="271">
        <f t="shared" ca="1" si="46"/>
        <v>0</v>
      </c>
    </row>
    <row r="1036" spans="31:35" x14ac:dyDescent="0.25">
      <c r="AE1036" s="7">
        <v>1030</v>
      </c>
      <c r="AF1036" s="23">
        <f>_xlfn.IFNA(VLOOKUP(AE1036,MODEL!$D$8:$H$1196,5,FALSE),AF1037-1/12)</f>
        <v>118.41666666666666</v>
      </c>
      <c r="AG1036" s="97">
        <f t="shared" si="45"/>
        <v>118</v>
      </c>
      <c r="AH1036" s="23" cm="1">
        <f t="array" ref="AH1036">_xlfn.IFNA(INDEX(MODEL!$AT$8:$AT$1196,MATCH(AE1036,MODEL!$D$8:$D$1196),0),AH1037)</f>
        <v>0</v>
      </c>
      <c r="AI1036" s="271">
        <f t="shared" ca="1" si="46"/>
        <v>0</v>
      </c>
    </row>
    <row r="1037" spans="31:35" x14ac:dyDescent="0.25">
      <c r="AE1037" s="7">
        <v>1031</v>
      </c>
      <c r="AF1037" s="23">
        <f>_xlfn.IFNA(VLOOKUP(AE1037,MODEL!$D$8:$H$1196,5,FALSE),AF1038-1/12)</f>
        <v>118.5</v>
      </c>
      <c r="AG1037" s="97">
        <f t="shared" si="45"/>
        <v>118</v>
      </c>
      <c r="AH1037" s="23" cm="1">
        <f t="array" ref="AH1037">_xlfn.IFNA(INDEX(MODEL!$AT$8:$AT$1196,MATCH(AE1037,MODEL!$D$8:$D$1196),0),AH1038)</f>
        <v>0</v>
      </c>
      <c r="AI1037" s="271">
        <f t="shared" ca="1" si="46"/>
        <v>0</v>
      </c>
    </row>
    <row r="1038" spans="31:35" x14ac:dyDescent="0.25">
      <c r="AE1038" s="7">
        <v>1032</v>
      </c>
      <c r="AF1038" s="23">
        <f>_xlfn.IFNA(VLOOKUP(AE1038,MODEL!$D$8:$H$1196,5,FALSE),AF1039-1/12)</f>
        <v>118.58333333333334</v>
      </c>
      <c r="AG1038" s="97">
        <f t="shared" si="45"/>
        <v>118</v>
      </c>
      <c r="AH1038" s="23" cm="1">
        <f t="array" ref="AH1038">_xlfn.IFNA(INDEX(MODEL!$AT$8:$AT$1196,MATCH(AE1038,MODEL!$D$8:$D$1196),0),AH1039)</f>
        <v>0</v>
      </c>
      <c r="AI1038" s="271">
        <f t="shared" ca="1" si="46"/>
        <v>0</v>
      </c>
    </row>
    <row r="1039" spans="31:35" x14ac:dyDescent="0.25">
      <c r="AE1039" s="7">
        <v>1033</v>
      </c>
      <c r="AF1039" s="23">
        <f>_xlfn.IFNA(VLOOKUP(AE1039,MODEL!$D$8:$H$1196,5,FALSE),AF1040-1/12)</f>
        <v>118.66666666666666</v>
      </c>
      <c r="AG1039" s="97">
        <f t="shared" si="45"/>
        <v>118</v>
      </c>
      <c r="AH1039" s="23" cm="1">
        <f t="array" ref="AH1039">_xlfn.IFNA(INDEX(MODEL!$AT$8:$AT$1196,MATCH(AE1039,MODEL!$D$8:$D$1196),0),AH1040)</f>
        <v>0</v>
      </c>
      <c r="AI1039" s="271">
        <f t="shared" ca="1" si="46"/>
        <v>0</v>
      </c>
    </row>
    <row r="1040" spans="31:35" x14ac:dyDescent="0.25">
      <c r="AE1040" s="7">
        <v>1034</v>
      </c>
      <c r="AF1040" s="23">
        <f>_xlfn.IFNA(VLOOKUP(AE1040,MODEL!$D$8:$H$1196,5,FALSE),AF1041-1/12)</f>
        <v>118.75</v>
      </c>
      <c r="AG1040" s="97">
        <f t="shared" si="45"/>
        <v>118</v>
      </c>
      <c r="AH1040" s="23" cm="1">
        <f t="array" ref="AH1040">_xlfn.IFNA(INDEX(MODEL!$AT$8:$AT$1196,MATCH(AE1040,MODEL!$D$8:$D$1196),0),AH1041)</f>
        <v>0</v>
      </c>
      <c r="AI1040" s="271">
        <f t="shared" ca="1" si="46"/>
        <v>0</v>
      </c>
    </row>
    <row r="1041" spans="31:35" x14ac:dyDescent="0.25">
      <c r="AE1041" s="7">
        <v>1035</v>
      </c>
      <c r="AF1041" s="23">
        <f>_xlfn.IFNA(VLOOKUP(AE1041,MODEL!$D$8:$H$1196,5,FALSE),AF1042-1/12)</f>
        <v>118.83333333333334</v>
      </c>
      <c r="AG1041" s="97">
        <f t="shared" si="45"/>
        <v>118</v>
      </c>
      <c r="AH1041" s="23" cm="1">
        <f t="array" ref="AH1041">_xlfn.IFNA(INDEX(MODEL!$AT$8:$AT$1196,MATCH(AE1041,MODEL!$D$8:$D$1196),0),AH1042)</f>
        <v>0</v>
      </c>
      <c r="AI1041" s="271">
        <f t="shared" ca="1" si="46"/>
        <v>0</v>
      </c>
    </row>
    <row r="1042" spans="31:35" x14ac:dyDescent="0.25">
      <c r="AE1042" s="7">
        <v>1036</v>
      </c>
      <c r="AF1042" s="23">
        <f>_xlfn.IFNA(VLOOKUP(AE1042,MODEL!$D$8:$H$1196,5,FALSE),AF1043-1/12)</f>
        <v>118.91666666666666</v>
      </c>
      <c r="AG1042" s="97">
        <f t="shared" si="45"/>
        <v>118</v>
      </c>
      <c r="AH1042" s="23" cm="1">
        <f t="array" ref="AH1042">_xlfn.IFNA(INDEX(MODEL!$AT$8:$AT$1196,MATCH(AE1042,MODEL!$D$8:$D$1196),0),AH1043)</f>
        <v>0</v>
      </c>
      <c r="AI1042" s="271">
        <f t="shared" ca="1" si="46"/>
        <v>0</v>
      </c>
    </row>
    <row r="1043" spans="31:35" x14ac:dyDescent="0.25">
      <c r="AE1043" s="7">
        <v>1037</v>
      </c>
      <c r="AF1043" s="23">
        <f>_xlfn.IFNA(VLOOKUP(AE1043,MODEL!$D$8:$H$1196,5,FALSE),AF1044-1/12)</f>
        <v>119</v>
      </c>
      <c r="AG1043" s="97">
        <f t="shared" si="45"/>
        <v>119</v>
      </c>
      <c r="AH1043" s="23" cm="1">
        <f t="array" ref="AH1043">_xlfn.IFNA(INDEX(MODEL!$AT$8:$AT$1196,MATCH(AE1043,MODEL!$D$8:$D$1196),0),AH1044)</f>
        <v>0</v>
      </c>
      <c r="AI1043" s="271">
        <f t="shared" ca="1" si="46"/>
        <v>0</v>
      </c>
    </row>
    <row r="1044" spans="31:35" x14ac:dyDescent="0.25">
      <c r="AE1044" s="7">
        <v>1038</v>
      </c>
      <c r="AF1044" s="23">
        <f>_xlfn.IFNA(VLOOKUP(AE1044,MODEL!$D$8:$H$1196,5,FALSE),AF1045-1/12)</f>
        <v>119.08333333333334</v>
      </c>
      <c r="AG1044" s="97">
        <f t="shared" si="45"/>
        <v>119</v>
      </c>
      <c r="AH1044" s="23" cm="1">
        <f t="array" ref="AH1044">_xlfn.IFNA(INDEX(MODEL!$AT$8:$AT$1196,MATCH(AE1044,MODEL!$D$8:$D$1196),0),AH1045)</f>
        <v>0</v>
      </c>
      <c r="AI1044" s="271">
        <f t="shared" ca="1" si="46"/>
        <v>0</v>
      </c>
    </row>
    <row r="1045" spans="31:35" x14ac:dyDescent="0.25">
      <c r="AE1045" s="7">
        <v>1039</v>
      </c>
      <c r="AF1045" s="23">
        <f>_xlfn.IFNA(VLOOKUP(AE1045,MODEL!$D$8:$H$1196,5,FALSE),AF1046-1/12)</f>
        <v>119.16666666666666</v>
      </c>
      <c r="AG1045" s="97">
        <f t="shared" ref="AG1045:AG1108" si="47">ROUNDDOWN(AF1045,0)</f>
        <v>119</v>
      </c>
      <c r="AH1045" s="23" cm="1">
        <f t="array" ref="AH1045">_xlfn.IFNA(INDEX(MODEL!$AT$8:$AT$1196,MATCH(AE1045,MODEL!$D$8:$D$1196),0),AH1046)</f>
        <v>0</v>
      </c>
      <c r="AI1045" s="271">
        <f t="shared" ca="1" si="46"/>
        <v>0</v>
      </c>
    </row>
    <row r="1046" spans="31:35" x14ac:dyDescent="0.25">
      <c r="AE1046" s="7">
        <v>1040</v>
      </c>
      <c r="AF1046" s="23">
        <f>_xlfn.IFNA(VLOOKUP(AE1046,MODEL!$D$8:$H$1196,5,FALSE),AF1047-1/12)</f>
        <v>119.25</v>
      </c>
      <c r="AG1046" s="97">
        <f t="shared" si="47"/>
        <v>119</v>
      </c>
      <c r="AH1046" s="23" cm="1">
        <f t="array" ref="AH1046">_xlfn.IFNA(INDEX(MODEL!$AT$8:$AT$1196,MATCH(AE1046,MODEL!$D$8:$D$1196),0),AH1047)</f>
        <v>0</v>
      </c>
      <c r="AI1046" s="271">
        <f t="shared" ca="1" si="46"/>
        <v>0</v>
      </c>
    </row>
    <row r="1047" spans="31:35" x14ac:dyDescent="0.25">
      <c r="AE1047" s="7">
        <v>1041</v>
      </c>
      <c r="AF1047" s="23">
        <f>_xlfn.IFNA(VLOOKUP(AE1047,MODEL!$D$8:$H$1196,5,FALSE),AF1048-1/12)</f>
        <v>119.33333333333334</v>
      </c>
      <c r="AG1047" s="97">
        <f t="shared" si="47"/>
        <v>119</v>
      </c>
      <c r="AH1047" s="23" cm="1">
        <f t="array" ref="AH1047">_xlfn.IFNA(INDEX(MODEL!$AT$8:$AT$1196,MATCH(AE1047,MODEL!$D$8:$D$1196),0),AH1048)</f>
        <v>0</v>
      </c>
      <c r="AI1047" s="271">
        <f t="shared" ca="1" si="46"/>
        <v>0</v>
      </c>
    </row>
    <row r="1048" spans="31:35" x14ac:dyDescent="0.25">
      <c r="AE1048" s="7">
        <v>1042</v>
      </c>
      <c r="AF1048" s="23">
        <f>_xlfn.IFNA(VLOOKUP(AE1048,MODEL!$D$8:$H$1196,5,FALSE),AF1049-1/12)</f>
        <v>119.41666666666666</v>
      </c>
      <c r="AG1048" s="97">
        <f t="shared" si="47"/>
        <v>119</v>
      </c>
      <c r="AH1048" s="23" cm="1">
        <f t="array" ref="AH1048">_xlfn.IFNA(INDEX(MODEL!$AT$8:$AT$1196,MATCH(AE1048,MODEL!$D$8:$D$1196),0),AH1049)</f>
        <v>0</v>
      </c>
      <c r="AI1048" s="271">
        <f t="shared" ca="1" si="46"/>
        <v>0</v>
      </c>
    </row>
    <row r="1049" spans="31:35" x14ac:dyDescent="0.25">
      <c r="AE1049" s="7">
        <v>1043</v>
      </c>
      <c r="AF1049" s="23">
        <f>_xlfn.IFNA(VLOOKUP(AE1049,MODEL!$D$8:$H$1196,5,FALSE),AF1050-1/12)</f>
        <v>119.5</v>
      </c>
      <c r="AG1049" s="97">
        <f t="shared" si="47"/>
        <v>119</v>
      </c>
      <c r="AH1049" s="23" cm="1">
        <f t="array" ref="AH1049">_xlfn.IFNA(INDEX(MODEL!$AT$8:$AT$1196,MATCH(AE1049,MODEL!$D$8:$D$1196),0),AH1050)</f>
        <v>0</v>
      </c>
      <c r="AI1049" s="271">
        <f t="shared" ca="1" si="46"/>
        <v>0</v>
      </c>
    </row>
    <row r="1050" spans="31:35" x14ac:dyDescent="0.25">
      <c r="AE1050" s="7">
        <v>1044</v>
      </c>
      <c r="AF1050" s="23">
        <f>_xlfn.IFNA(VLOOKUP(AE1050,MODEL!$D$8:$H$1196,5,FALSE),AF1051-1/12)</f>
        <v>119.58333333333334</v>
      </c>
      <c r="AG1050" s="97">
        <f t="shared" si="47"/>
        <v>119</v>
      </c>
      <c r="AH1050" s="23" cm="1">
        <f t="array" ref="AH1050">_xlfn.IFNA(INDEX(MODEL!$AT$8:$AT$1196,MATCH(AE1050,MODEL!$D$8:$D$1196),0),AH1051)</f>
        <v>0</v>
      </c>
      <c r="AI1050" s="271">
        <f t="shared" ca="1" si="46"/>
        <v>0</v>
      </c>
    </row>
    <row r="1051" spans="31:35" x14ac:dyDescent="0.25">
      <c r="AE1051" s="7">
        <v>1045</v>
      </c>
      <c r="AF1051" s="23">
        <f>_xlfn.IFNA(VLOOKUP(AE1051,MODEL!$D$8:$H$1196,5,FALSE),AF1052-1/12)</f>
        <v>119.66666666666666</v>
      </c>
      <c r="AG1051" s="97">
        <f t="shared" si="47"/>
        <v>119</v>
      </c>
      <c r="AH1051" s="23" cm="1">
        <f t="array" ref="AH1051">_xlfn.IFNA(INDEX(MODEL!$AT$8:$AT$1196,MATCH(AE1051,MODEL!$D$8:$D$1196),0),AH1052)</f>
        <v>0</v>
      </c>
      <c r="AI1051" s="271">
        <f t="shared" ca="1" si="46"/>
        <v>0</v>
      </c>
    </row>
    <row r="1052" spans="31:35" x14ac:dyDescent="0.25">
      <c r="AE1052" s="7">
        <v>1046</v>
      </c>
      <c r="AF1052" s="23">
        <f>_xlfn.IFNA(VLOOKUP(AE1052,MODEL!$D$8:$H$1196,5,FALSE),AF1053-1/12)</f>
        <v>119.75</v>
      </c>
      <c r="AG1052" s="97">
        <f t="shared" si="47"/>
        <v>119</v>
      </c>
      <c r="AH1052" s="23" cm="1">
        <f t="array" ref="AH1052">_xlfn.IFNA(INDEX(MODEL!$AT$8:$AT$1196,MATCH(AE1052,MODEL!$D$8:$D$1196),0),AH1053)</f>
        <v>0</v>
      </c>
      <c r="AI1052" s="271">
        <f t="shared" ca="1" si="46"/>
        <v>0</v>
      </c>
    </row>
    <row r="1053" spans="31:35" x14ac:dyDescent="0.25">
      <c r="AE1053" s="7">
        <v>1047</v>
      </c>
      <c r="AF1053" s="23">
        <f>_xlfn.IFNA(VLOOKUP(AE1053,MODEL!$D$8:$H$1196,5,FALSE),AF1054-1/12)</f>
        <v>119.83333333333334</v>
      </c>
      <c r="AG1053" s="97">
        <f t="shared" si="47"/>
        <v>119</v>
      </c>
      <c r="AH1053" s="23" cm="1">
        <f t="array" ref="AH1053">_xlfn.IFNA(INDEX(MODEL!$AT$8:$AT$1196,MATCH(AE1053,MODEL!$D$8:$D$1196),0),AH1054)</f>
        <v>0</v>
      </c>
      <c r="AI1053" s="271">
        <f t="shared" ca="1" si="46"/>
        <v>0</v>
      </c>
    </row>
    <row r="1054" spans="31:35" x14ac:dyDescent="0.25">
      <c r="AE1054" s="7">
        <v>1048</v>
      </c>
      <c r="AF1054" s="23">
        <f>_xlfn.IFNA(VLOOKUP(AE1054,MODEL!$D$8:$H$1196,5,FALSE),AF1055-1/12)</f>
        <v>119.91666666666666</v>
      </c>
      <c r="AG1054" s="97">
        <f t="shared" si="47"/>
        <v>119</v>
      </c>
      <c r="AH1054" s="23" cm="1">
        <f t="array" ref="AH1054">_xlfn.IFNA(INDEX(MODEL!$AT$8:$AT$1196,MATCH(AE1054,MODEL!$D$8:$D$1196),0),AH1055)</f>
        <v>0</v>
      </c>
      <c r="AI1054" s="271">
        <f t="shared" ca="1" si="46"/>
        <v>0</v>
      </c>
    </row>
    <row r="1055" spans="31:35" x14ac:dyDescent="0.25">
      <c r="AE1055" s="7">
        <v>1049</v>
      </c>
      <c r="AF1055" s="23">
        <f>_xlfn.IFNA(VLOOKUP(AE1055,MODEL!$D$8:$H$1196,5,FALSE),AF1056-1/12)</f>
        <v>120</v>
      </c>
      <c r="AG1055" s="97">
        <f t="shared" si="47"/>
        <v>120</v>
      </c>
      <c r="AH1055" s="23" cm="1">
        <f t="array" ref="AH1055">_xlfn.IFNA(INDEX(MODEL!$AT$8:$AT$1196,MATCH(AE1055,MODEL!$D$8:$D$1196),0),AH1056)</f>
        <v>0</v>
      </c>
      <c r="AI1055" s="271">
        <f t="shared" ca="1" si="46"/>
        <v>0</v>
      </c>
    </row>
    <row r="1056" spans="31:35" x14ac:dyDescent="0.25">
      <c r="AE1056" s="7">
        <v>1050</v>
      </c>
      <c r="AF1056" s="23">
        <f>_xlfn.IFNA(VLOOKUP(AE1056,MODEL!$D$8:$H$1196,5,FALSE),AF1057-1/12)</f>
        <v>120.08333333333334</v>
      </c>
      <c r="AG1056" s="97">
        <f t="shared" si="47"/>
        <v>120</v>
      </c>
      <c r="AH1056" s="23" cm="1">
        <f t="array" ref="AH1056">_xlfn.IFNA(INDEX(MODEL!$AT$8:$AT$1196,MATCH(AE1056,MODEL!$D$8:$D$1196),0),AH1057)</f>
        <v>0</v>
      </c>
      <c r="AI1056" s="271">
        <f t="shared" ca="1" si="46"/>
        <v>0</v>
      </c>
    </row>
    <row r="1057" spans="31:35" x14ac:dyDescent="0.25">
      <c r="AE1057" s="7">
        <v>1051</v>
      </c>
      <c r="AF1057" s="23">
        <f>_xlfn.IFNA(VLOOKUP(AE1057,MODEL!$D$8:$H$1196,5,FALSE),AF1058-1/12)</f>
        <v>120.16666666666666</v>
      </c>
      <c r="AG1057" s="97">
        <f t="shared" si="47"/>
        <v>120</v>
      </c>
      <c r="AH1057" s="23" cm="1">
        <f t="array" ref="AH1057">_xlfn.IFNA(INDEX(MODEL!$AT$8:$AT$1196,MATCH(AE1057,MODEL!$D$8:$D$1196),0),AH1058)</f>
        <v>0</v>
      </c>
      <c r="AI1057" s="271">
        <f t="shared" ca="1" si="46"/>
        <v>0</v>
      </c>
    </row>
    <row r="1058" spans="31:35" x14ac:dyDescent="0.25">
      <c r="AE1058" s="7">
        <v>1052</v>
      </c>
      <c r="AF1058" s="23">
        <f>_xlfn.IFNA(VLOOKUP(AE1058,MODEL!$D$8:$H$1196,5,FALSE),AF1059-1/12)</f>
        <v>120.25</v>
      </c>
      <c r="AG1058" s="97">
        <f t="shared" si="47"/>
        <v>120</v>
      </c>
      <c r="AH1058" s="23" cm="1">
        <f t="array" ref="AH1058">_xlfn.IFNA(INDEX(MODEL!$AT$8:$AT$1196,MATCH(AE1058,MODEL!$D$8:$D$1196),0),AH1059)</f>
        <v>0</v>
      </c>
      <c r="AI1058" s="271">
        <f t="shared" ca="1" si="46"/>
        <v>0</v>
      </c>
    </row>
    <row r="1059" spans="31:35" x14ac:dyDescent="0.25">
      <c r="AE1059" s="7">
        <v>1053</v>
      </c>
      <c r="AF1059" s="23">
        <f>_xlfn.IFNA(VLOOKUP(AE1059,MODEL!$D$8:$H$1196,5,FALSE),AF1060-1/12)</f>
        <v>120.33333333333334</v>
      </c>
      <c r="AG1059" s="97">
        <f t="shared" si="47"/>
        <v>120</v>
      </c>
      <c r="AH1059" s="23" cm="1">
        <f t="array" ref="AH1059">_xlfn.IFNA(INDEX(MODEL!$AT$8:$AT$1196,MATCH(AE1059,MODEL!$D$8:$D$1196),0),AH1060)</f>
        <v>0</v>
      </c>
      <c r="AI1059" s="271">
        <f t="shared" ca="1" si="46"/>
        <v>0</v>
      </c>
    </row>
    <row r="1060" spans="31:35" x14ac:dyDescent="0.25">
      <c r="AE1060" s="7">
        <v>1054</v>
      </c>
      <c r="AF1060" s="23">
        <f>_xlfn.IFNA(VLOOKUP(AE1060,MODEL!$D$8:$H$1196,5,FALSE),AF1061-1/12)</f>
        <v>120.41666666666666</v>
      </c>
      <c r="AG1060" s="97">
        <f t="shared" si="47"/>
        <v>120</v>
      </c>
      <c r="AH1060" s="23" cm="1">
        <f t="array" ref="AH1060">_xlfn.IFNA(INDEX(MODEL!$AT$8:$AT$1196,MATCH(AE1060,MODEL!$D$8:$D$1196),0),AH1061)</f>
        <v>0</v>
      </c>
      <c r="AI1060" s="271">
        <f t="shared" ca="1" si="46"/>
        <v>0</v>
      </c>
    </row>
    <row r="1061" spans="31:35" x14ac:dyDescent="0.25">
      <c r="AE1061" s="7">
        <v>1055</v>
      </c>
      <c r="AF1061" s="23">
        <f>_xlfn.IFNA(VLOOKUP(AE1061,MODEL!$D$8:$H$1196,5,FALSE),AF1062-1/12)</f>
        <v>120.5</v>
      </c>
      <c r="AG1061" s="97">
        <f t="shared" si="47"/>
        <v>120</v>
      </c>
      <c r="AH1061" s="23" cm="1">
        <f t="array" ref="AH1061">_xlfn.IFNA(INDEX(MODEL!$AT$8:$AT$1196,MATCH(AE1061,MODEL!$D$8:$D$1196),0),AH1062)</f>
        <v>0</v>
      </c>
      <c r="AI1061" s="271">
        <f t="shared" ca="1" si="46"/>
        <v>0</v>
      </c>
    </row>
    <row r="1062" spans="31:35" x14ac:dyDescent="0.25">
      <c r="AE1062" s="7">
        <v>1056</v>
      </c>
      <c r="AF1062" s="23">
        <f>_xlfn.IFNA(VLOOKUP(AE1062,MODEL!$D$8:$H$1196,5,FALSE),AF1063-1/12)</f>
        <v>120.58333333333334</v>
      </c>
      <c r="AG1062" s="97">
        <f t="shared" si="47"/>
        <v>120</v>
      </c>
      <c r="AH1062" s="23" cm="1">
        <f t="array" ref="AH1062">_xlfn.IFNA(INDEX(MODEL!$AT$8:$AT$1196,MATCH(AE1062,MODEL!$D$8:$D$1196),0),AH1063)</f>
        <v>0</v>
      </c>
      <c r="AI1062" s="271">
        <f t="shared" ca="1" si="46"/>
        <v>0</v>
      </c>
    </row>
    <row r="1063" spans="31:35" x14ac:dyDescent="0.25">
      <c r="AE1063" s="7">
        <v>1057</v>
      </c>
      <c r="AF1063" s="23">
        <f>_xlfn.IFNA(VLOOKUP(AE1063,MODEL!$D$8:$H$1196,5,FALSE),AF1064-1/12)</f>
        <v>120.66666666666666</v>
      </c>
      <c r="AG1063" s="97">
        <f t="shared" si="47"/>
        <v>120</v>
      </c>
      <c r="AH1063" s="23" cm="1">
        <f t="array" ref="AH1063">_xlfn.IFNA(INDEX(MODEL!$AT$8:$AT$1196,MATCH(AE1063,MODEL!$D$8:$D$1196),0),AH1064)</f>
        <v>0</v>
      </c>
      <c r="AI1063" s="271">
        <f t="shared" ca="1" si="46"/>
        <v>0</v>
      </c>
    </row>
    <row r="1064" spans="31:35" x14ac:dyDescent="0.25">
      <c r="AE1064" s="7">
        <v>1058</v>
      </c>
      <c r="AF1064" s="23">
        <f>_xlfn.IFNA(VLOOKUP(AE1064,MODEL!$D$8:$H$1196,5,FALSE),AF1065-1/12)</f>
        <v>120.75</v>
      </c>
      <c r="AG1064" s="97">
        <f t="shared" si="47"/>
        <v>120</v>
      </c>
      <c r="AH1064" s="23" cm="1">
        <f t="array" ref="AH1064">_xlfn.IFNA(INDEX(MODEL!$AT$8:$AT$1196,MATCH(AE1064,MODEL!$D$8:$D$1196),0),AH1065)</f>
        <v>0</v>
      </c>
      <c r="AI1064" s="271">
        <f t="shared" ca="1" si="46"/>
        <v>0</v>
      </c>
    </row>
    <row r="1065" spans="31:35" x14ac:dyDescent="0.25">
      <c r="AE1065" s="7">
        <v>1059</v>
      </c>
      <c r="AF1065" s="23">
        <f>_xlfn.IFNA(VLOOKUP(AE1065,MODEL!$D$8:$H$1196,5,FALSE),AF1066-1/12)</f>
        <v>120.83333333333334</v>
      </c>
      <c r="AG1065" s="97">
        <f t="shared" si="47"/>
        <v>120</v>
      </c>
      <c r="AH1065" s="23" cm="1">
        <f t="array" ref="AH1065">_xlfn.IFNA(INDEX(MODEL!$AT$8:$AT$1196,MATCH(AE1065,MODEL!$D$8:$D$1196),0),AH1066)</f>
        <v>0</v>
      </c>
      <c r="AI1065" s="271">
        <f t="shared" ca="1" si="46"/>
        <v>0</v>
      </c>
    </row>
    <row r="1066" spans="31:35" x14ac:dyDescent="0.25">
      <c r="AE1066" s="7">
        <v>1060</v>
      </c>
      <c r="AF1066" s="23">
        <f>_xlfn.IFNA(VLOOKUP(AE1066,MODEL!$D$8:$H$1196,5,FALSE),AF1067-1/12)</f>
        <v>120.91666666666666</v>
      </c>
      <c r="AG1066" s="97">
        <f t="shared" si="47"/>
        <v>120</v>
      </c>
      <c r="AH1066" s="23" cm="1">
        <f t="array" ref="AH1066">_xlfn.IFNA(INDEX(MODEL!$AT$8:$AT$1196,MATCH(AE1066,MODEL!$D$8:$D$1196),0),AH1067)</f>
        <v>0</v>
      </c>
      <c r="AI1066" s="271">
        <f t="shared" ca="1" si="46"/>
        <v>0</v>
      </c>
    </row>
    <row r="1067" spans="31:35" x14ac:dyDescent="0.25">
      <c r="AE1067" s="7">
        <v>1061</v>
      </c>
      <c r="AF1067" s="23">
        <f>_xlfn.IFNA(VLOOKUP(AE1067,MODEL!$D$8:$H$1196,5,FALSE),AF1068-1/12)</f>
        <v>121</v>
      </c>
      <c r="AG1067" s="97">
        <f t="shared" si="47"/>
        <v>121</v>
      </c>
      <c r="AH1067" s="23" cm="1">
        <f t="array" ref="AH1067">_xlfn.IFNA(INDEX(MODEL!$AT$8:$AT$1196,MATCH(AE1067,MODEL!$D$8:$D$1196),0),AH1068)</f>
        <v>0</v>
      </c>
      <c r="AI1067" s="271">
        <f t="shared" ca="1" si="46"/>
        <v>0</v>
      </c>
    </row>
    <row r="1068" spans="31:35" x14ac:dyDescent="0.25">
      <c r="AE1068" s="7">
        <v>1062</v>
      </c>
      <c r="AF1068" s="23">
        <f>_xlfn.IFNA(VLOOKUP(AE1068,MODEL!$D$8:$H$1196,5,FALSE),AF1069-1/12)</f>
        <v>121.08333333333334</v>
      </c>
      <c r="AG1068" s="97">
        <f t="shared" si="47"/>
        <v>121</v>
      </c>
      <c r="AH1068" s="23" cm="1">
        <f t="array" ref="AH1068">_xlfn.IFNA(INDEX(MODEL!$AT$8:$AT$1196,MATCH(AE1068,MODEL!$D$8:$D$1196),0),AH1069)</f>
        <v>0</v>
      </c>
      <c r="AI1068" s="271">
        <f t="shared" ca="1" si="46"/>
        <v>0</v>
      </c>
    </row>
    <row r="1069" spans="31:35" x14ac:dyDescent="0.25">
      <c r="AE1069" s="7">
        <v>1063</v>
      </c>
      <c r="AF1069" s="23">
        <f>_xlfn.IFNA(VLOOKUP(AE1069,MODEL!$D$8:$H$1196,5,FALSE),AF1070-1/12)</f>
        <v>121.16666666666666</v>
      </c>
      <c r="AG1069" s="97">
        <f t="shared" si="47"/>
        <v>121</v>
      </c>
      <c r="AH1069" s="23" cm="1">
        <f t="array" ref="AH1069">_xlfn.IFNA(INDEX(MODEL!$AT$8:$AT$1196,MATCH(AE1069,MODEL!$D$8:$D$1196),0),AH1070)</f>
        <v>0</v>
      </c>
      <c r="AI1069" s="271">
        <f t="shared" ca="1" si="46"/>
        <v>0</v>
      </c>
    </row>
    <row r="1070" spans="31:35" x14ac:dyDescent="0.25">
      <c r="AE1070" s="7">
        <v>1064</v>
      </c>
      <c r="AF1070" s="23">
        <f>_xlfn.IFNA(VLOOKUP(AE1070,MODEL!$D$8:$H$1196,5,FALSE),AF1071-1/12)</f>
        <v>121.25</v>
      </c>
      <c r="AG1070" s="97">
        <f t="shared" si="47"/>
        <v>121</v>
      </c>
      <c r="AH1070" s="23" cm="1">
        <f t="array" ref="AH1070">_xlfn.IFNA(INDEX(MODEL!$AT$8:$AT$1196,MATCH(AE1070,MODEL!$D$8:$D$1196),0),AH1071)</f>
        <v>0</v>
      </c>
      <c r="AI1070" s="271">
        <f t="shared" ca="1" si="46"/>
        <v>0</v>
      </c>
    </row>
    <row r="1071" spans="31:35" x14ac:dyDescent="0.25">
      <c r="AE1071" s="7">
        <v>1065</v>
      </c>
      <c r="AF1071" s="23">
        <f>_xlfn.IFNA(VLOOKUP(AE1071,MODEL!$D$8:$H$1196,5,FALSE),AF1072-1/12)</f>
        <v>121.33333333333334</v>
      </c>
      <c r="AG1071" s="97">
        <f t="shared" si="47"/>
        <v>121</v>
      </c>
      <c r="AH1071" s="23" cm="1">
        <f t="array" ref="AH1071">_xlfn.IFNA(INDEX(MODEL!$AT$8:$AT$1196,MATCH(AE1071,MODEL!$D$8:$D$1196),0),AH1072)</f>
        <v>0</v>
      </c>
      <c r="AI1071" s="271">
        <f t="shared" ca="1" si="46"/>
        <v>0</v>
      </c>
    </row>
    <row r="1072" spans="31:35" x14ac:dyDescent="0.25">
      <c r="AE1072" s="7">
        <v>1066</v>
      </c>
      <c r="AF1072" s="23">
        <f>_xlfn.IFNA(VLOOKUP(AE1072,MODEL!$D$8:$H$1196,5,FALSE),AF1073-1/12)</f>
        <v>121.41666666666666</v>
      </c>
      <c r="AG1072" s="97">
        <f t="shared" si="47"/>
        <v>121</v>
      </c>
      <c r="AH1072" s="23" cm="1">
        <f t="array" ref="AH1072">_xlfn.IFNA(INDEX(MODEL!$AT$8:$AT$1196,MATCH(AE1072,MODEL!$D$8:$D$1196),0),AH1073)</f>
        <v>0</v>
      </c>
      <c r="AI1072" s="271">
        <f t="shared" ca="1" si="46"/>
        <v>0</v>
      </c>
    </row>
    <row r="1073" spans="31:35" x14ac:dyDescent="0.25">
      <c r="AE1073" s="7">
        <v>1067</v>
      </c>
      <c r="AF1073" s="23">
        <f>_xlfn.IFNA(VLOOKUP(AE1073,MODEL!$D$8:$H$1196,5,FALSE),AF1074-1/12)</f>
        <v>121.5</v>
      </c>
      <c r="AG1073" s="97">
        <f t="shared" si="47"/>
        <v>121</v>
      </c>
      <c r="AH1073" s="23" cm="1">
        <f t="array" ref="AH1073">_xlfn.IFNA(INDEX(MODEL!$AT$8:$AT$1196,MATCH(AE1073,MODEL!$D$8:$D$1196),0),AH1074)</f>
        <v>0</v>
      </c>
      <c r="AI1073" s="271">
        <f t="shared" ca="1" si="46"/>
        <v>0</v>
      </c>
    </row>
    <row r="1074" spans="31:35" x14ac:dyDescent="0.25">
      <c r="AE1074" s="7">
        <v>1068</v>
      </c>
      <c r="AF1074" s="23">
        <f>_xlfn.IFNA(VLOOKUP(AE1074,MODEL!$D$8:$H$1196,5,FALSE),AF1075-1/12)</f>
        <v>121.58333333333334</v>
      </c>
      <c r="AG1074" s="97">
        <f t="shared" si="47"/>
        <v>121</v>
      </c>
      <c r="AH1074" s="23" cm="1">
        <f t="array" ref="AH1074">_xlfn.IFNA(INDEX(MODEL!$AT$8:$AT$1196,MATCH(AE1074,MODEL!$D$8:$D$1196),0),AH1075)</f>
        <v>0</v>
      </c>
      <c r="AI1074" s="271">
        <f t="shared" ca="1" si="46"/>
        <v>0</v>
      </c>
    </row>
    <row r="1075" spans="31:35" x14ac:dyDescent="0.25">
      <c r="AE1075" s="7">
        <v>1069</v>
      </c>
      <c r="AF1075" s="23">
        <f>_xlfn.IFNA(VLOOKUP(AE1075,MODEL!$D$8:$H$1196,5,FALSE),AF1076-1/12)</f>
        <v>121.66666666666666</v>
      </c>
      <c r="AG1075" s="97">
        <f t="shared" si="47"/>
        <v>121</v>
      </c>
      <c r="AH1075" s="23" cm="1">
        <f t="array" ref="AH1075">_xlfn.IFNA(INDEX(MODEL!$AT$8:$AT$1196,MATCH(AE1075,MODEL!$D$8:$D$1196),0),AH1076)</f>
        <v>0</v>
      </c>
      <c r="AI1075" s="271">
        <f t="shared" ca="1" si="46"/>
        <v>0</v>
      </c>
    </row>
    <row r="1076" spans="31:35" x14ac:dyDescent="0.25">
      <c r="AE1076" s="7">
        <v>1070</v>
      </c>
      <c r="AF1076" s="23">
        <f>_xlfn.IFNA(VLOOKUP(AE1076,MODEL!$D$8:$H$1196,5,FALSE),AF1077-1/12)</f>
        <v>121.75</v>
      </c>
      <c r="AG1076" s="97">
        <f t="shared" si="47"/>
        <v>121</v>
      </c>
      <c r="AH1076" s="23" cm="1">
        <f t="array" ref="AH1076">_xlfn.IFNA(INDEX(MODEL!$AT$8:$AT$1196,MATCH(AE1076,MODEL!$D$8:$D$1196),0),AH1077)</f>
        <v>0</v>
      </c>
      <c r="AI1076" s="271">
        <f t="shared" ca="1" si="46"/>
        <v>0</v>
      </c>
    </row>
    <row r="1077" spans="31:35" x14ac:dyDescent="0.25">
      <c r="AE1077" s="7">
        <v>1071</v>
      </c>
      <c r="AF1077" s="23">
        <f>_xlfn.IFNA(VLOOKUP(AE1077,MODEL!$D$8:$H$1196,5,FALSE),AF1078-1/12)</f>
        <v>121.83333333333334</v>
      </c>
      <c r="AG1077" s="97">
        <f t="shared" si="47"/>
        <v>121</v>
      </c>
      <c r="AH1077" s="23" cm="1">
        <f t="array" ref="AH1077">_xlfn.IFNA(INDEX(MODEL!$AT$8:$AT$1196,MATCH(AE1077,MODEL!$D$8:$D$1196),0),AH1078)</f>
        <v>0</v>
      </c>
      <c r="AI1077" s="271">
        <f t="shared" ca="1" si="46"/>
        <v>0</v>
      </c>
    </row>
    <row r="1078" spans="31:35" x14ac:dyDescent="0.25">
      <c r="AE1078" s="7">
        <v>1072</v>
      </c>
      <c r="AF1078" s="23">
        <f>_xlfn.IFNA(VLOOKUP(AE1078,MODEL!$D$8:$H$1196,5,FALSE),AF1079-1/12)</f>
        <v>121.91666666666666</v>
      </c>
      <c r="AG1078" s="97">
        <f t="shared" si="47"/>
        <v>121</v>
      </c>
      <c r="AH1078" s="23" cm="1">
        <f t="array" ref="AH1078">_xlfn.IFNA(INDEX(MODEL!$AT$8:$AT$1196,MATCH(AE1078,MODEL!$D$8:$D$1196),0),AH1079)</f>
        <v>0</v>
      </c>
      <c r="AI1078" s="271">
        <f t="shared" ca="1" si="46"/>
        <v>0</v>
      </c>
    </row>
    <row r="1079" spans="31:35" x14ac:dyDescent="0.25">
      <c r="AE1079" s="7">
        <v>1073</v>
      </c>
      <c r="AF1079" s="23">
        <f>_xlfn.IFNA(VLOOKUP(AE1079,MODEL!$D$8:$H$1196,5,FALSE),AF1080-1/12)</f>
        <v>122</v>
      </c>
      <c r="AG1079" s="97">
        <f t="shared" si="47"/>
        <v>122</v>
      </c>
      <c r="AH1079" s="23" cm="1">
        <f t="array" ref="AH1079">_xlfn.IFNA(INDEX(MODEL!$AT$8:$AT$1196,MATCH(AE1079,MODEL!$D$8:$D$1196),0),AH1080)</f>
        <v>0</v>
      </c>
      <c r="AI1079" s="271">
        <f t="shared" ca="1" si="46"/>
        <v>0</v>
      </c>
    </row>
    <row r="1080" spans="31:35" x14ac:dyDescent="0.25">
      <c r="AE1080" s="7">
        <v>1074</v>
      </c>
      <c r="AF1080" s="23">
        <f>_xlfn.IFNA(VLOOKUP(AE1080,MODEL!$D$8:$H$1196,5,FALSE),AF1081-1/12)</f>
        <v>122.08333333333334</v>
      </c>
      <c r="AG1080" s="97">
        <f t="shared" si="47"/>
        <v>122</v>
      </c>
      <c r="AH1080" s="23" cm="1">
        <f t="array" ref="AH1080">_xlfn.IFNA(INDEX(MODEL!$AT$8:$AT$1196,MATCH(AE1080,MODEL!$D$8:$D$1196),0),AH1081)</f>
        <v>0</v>
      </c>
      <c r="AI1080" s="271">
        <f t="shared" ca="1" si="46"/>
        <v>0</v>
      </c>
    </row>
    <row r="1081" spans="31:35" x14ac:dyDescent="0.25">
      <c r="AE1081" s="7">
        <v>1075</v>
      </c>
      <c r="AF1081" s="23">
        <f>_xlfn.IFNA(VLOOKUP(AE1081,MODEL!$D$8:$H$1196,5,FALSE),AF1082-1/12)</f>
        <v>122.16666666666666</v>
      </c>
      <c r="AG1081" s="97">
        <f t="shared" si="47"/>
        <v>122</v>
      </c>
      <c r="AH1081" s="23" cm="1">
        <f t="array" ref="AH1081">_xlfn.IFNA(INDEX(MODEL!$AT$8:$AT$1196,MATCH(AE1081,MODEL!$D$8:$D$1196),0),AH1082)</f>
        <v>0</v>
      </c>
      <c r="AI1081" s="271">
        <f t="shared" ca="1" si="46"/>
        <v>0</v>
      </c>
    </row>
    <row r="1082" spans="31:35" x14ac:dyDescent="0.25">
      <c r="AE1082" s="7">
        <v>1076</v>
      </c>
      <c r="AF1082" s="23">
        <f>_xlfn.IFNA(VLOOKUP(AE1082,MODEL!$D$8:$H$1196,5,FALSE),AF1083-1/12)</f>
        <v>122.25</v>
      </c>
      <c r="AG1082" s="97">
        <f t="shared" si="47"/>
        <v>122</v>
      </c>
      <c r="AH1082" s="23" cm="1">
        <f t="array" ref="AH1082">_xlfn.IFNA(INDEX(MODEL!$AT$8:$AT$1196,MATCH(AE1082,MODEL!$D$8:$D$1196),0),AH1083)</f>
        <v>0</v>
      </c>
      <c r="AI1082" s="271">
        <f t="shared" ca="1" si="46"/>
        <v>0</v>
      </c>
    </row>
    <row r="1083" spans="31:35" x14ac:dyDescent="0.25">
      <c r="AE1083" s="7">
        <v>1077</v>
      </c>
      <c r="AF1083" s="23">
        <f>_xlfn.IFNA(VLOOKUP(AE1083,MODEL!$D$8:$H$1196,5,FALSE),AF1084-1/12)</f>
        <v>122.33333333333334</v>
      </c>
      <c r="AG1083" s="97">
        <f t="shared" si="47"/>
        <v>122</v>
      </c>
      <c r="AH1083" s="23" cm="1">
        <f t="array" ref="AH1083">_xlfn.IFNA(INDEX(MODEL!$AT$8:$AT$1196,MATCH(AE1083,MODEL!$D$8:$D$1196),0),AH1084)</f>
        <v>0</v>
      </c>
      <c r="AI1083" s="271">
        <f t="shared" ca="1" si="46"/>
        <v>0</v>
      </c>
    </row>
    <row r="1084" spans="31:35" x14ac:dyDescent="0.25">
      <c r="AE1084" s="7">
        <v>1078</v>
      </c>
      <c r="AF1084" s="23">
        <f>_xlfn.IFNA(VLOOKUP(AE1084,MODEL!$D$8:$H$1196,5,FALSE),AF1085-1/12)</f>
        <v>122.41666666666666</v>
      </c>
      <c r="AG1084" s="97">
        <f t="shared" si="47"/>
        <v>122</v>
      </c>
      <c r="AH1084" s="23" cm="1">
        <f t="array" ref="AH1084">_xlfn.IFNA(INDEX(MODEL!$AT$8:$AT$1196,MATCH(AE1084,MODEL!$D$8:$D$1196),0),AH1085)</f>
        <v>0</v>
      </c>
      <c r="AI1084" s="271">
        <f t="shared" ca="1" si="46"/>
        <v>0</v>
      </c>
    </row>
    <row r="1085" spans="31:35" x14ac:dyDescent="0.25">
      <c r="AE1085" s="7">
        <v>1079</v>
      </c>
      <c r="AF1085" s="23">
        <f>_xlfn.IFNA(VLOOKUP(AE1085,MODEL!$D$8:$H$1196,5,FALSE),AF1086-1/12)</f>
        <v>122.5</v>
      </c>
      <c r="AG1085" s="97">
        <f t="shared" si="47"/>
        <v>122</v>
      </c>
      <c r="AH1085" s="23" cm="1">
        <f t="array" ref="AH1085">_xlfn.IFNA(INDEX(MODEL!$AT$8:$AT$1196,MATCH(AE1085,MODEL!$D$8:$D$1196),0),AH1086)</f>
        <v>0</v>
      </c>
      <c r="AI1085" s="271">
        <f t="shared" ca="1" si="46"/>
        <v>0</v>
      </c>
    </row>
    <row r="1086" spans="31:35" x14ac:dyDescent="0.25">
      <c r="AE1086" s="7">
        <v>1080</v>
      </c>
      <c r="AF1086" s="23">
        <f>_xlfn.IFNA(VLOOKUP(AE1086,MODEL!$D$8:$H$1196,5,FALSE),AF1087-1/12)</f>
        <v>122.58333333333334</v>
      </c>
      <c r="AG1086" s="97">
        <f t="shared" si="47"/>
        <v>122</v>
      </c>
      <c r="AH1086" s="23" cm="1">
        <f t="array" ref="AH1086">_xlfn.IFNA(INDEX(MODEL!$AT$8:$AT$1196,MATCH(AE1086,MODEL!$D$8:$D$1196),0),AH1087)</f>
        <v>0</v>
      </c>
      <c r="AI1086" s="271">
        <f t="shared" ca="1" si="46"/>
        <v>0</v>
      </c>
    </row>
    <row r="1087" spans="31:35" x14ac:dyDescent="0.25">
      <c r="AE1087" s="7">
        <v>1081</v>
      </c>
      <c r="AF1087" s="23">
        <f>_xlfn.IFNA(VLOOKUP(AE1087,MODEL!$D$8:$H$1196,5,FALSE),AF1088-1/12)</f>
        <v>122.66666666666666</v>
      </c>
      <c r="AG1087" s="97">
        <f t="shared" si="47"/>
        <v>122</v>
      </c>
      <c r="AH1087" s="23" cm="1">
        <f t="array" ref="AH1087">_xlfn.IFNA(INDEX(MODEL!$AT$8:$AT$1196,MATCH(AE1087,MODEL!$D$8:$D$1196),0),AH1088)</f>
        <v>0</v>
      </c>
      <c r="AI1087" s="271">
        <f t="shared" ca="1" si="46"/>
        <v>0</v>
      </c>
    </row>
    <row r="1088" spans="31:35" x14ac:dyDescent="0.25">
      <c r="AE1088" s="7">
        <v>1082</v>
      </c>
      <c r="AF1088" s="23">
        <f>_xlfn.IFNA(VLOOKUP(AE1088,MODEL!$D$8:$H$1196,5,FALSE),AF1089-1/12)</f>
        <v>122.75</v>
      </c>
      <c r="AG1088" s="97">
        <f t="shared" si="47"/>
        <v>122</v>
      </c>
      <c r="AH1088" s="23" cm="1">
        <f t="array" ref="AH1088">_xlfn.IFNA(INDEX(MODEL!$AT$8:$AT$1196,MATCH(AE1088,MODEL!$D$8:$D$1196),0),AH1089)</f>
        <v>0</v>
      </c>
      <c r="AI1088" s="271">
        <f t="shared" ca="1" si="46"/>
        <v>0</v>
      </c>
    </row>
    <row r="1089" spans="31:35" x14ac:dyDescent="0.25">
      <c r="AE1089" s="7">
        <v>1083</v>
      </c>
      <c r="AF1089" s="23">
        <f>_xlfn.IFNA(VLOOKUP(AE1089,MODEL!$D$8:$H$1196,5,FALSE),AF1090-1/12)</f>
        <v>122.83333333333334</v>
      </c>
      <c r="AG1089" s="97">
        <f t="shared" si="47"/>
        <v>122</v>
      </c>
      <c r="AH1089" s="23" cm="1">
        <f t="array" ref="AH1089">_xlfn.IFNA(INDEX(MODEL!$AT$8:$AT$1196,MATCH(AE1089,MODEL!$D$8:$D$1196),0),AH1090)</f>
        <v>0</v>
      </c>
      <c r="AI1089" s="271">
        <f t="shared" ca="1" si="46"/>
        <v>0</v>
      </c>
    </row>
    <row r="1090" spans="31:35" x14ac:dyDescent="0.25">
      <c r="AE1090" s="7">
        <v>1084</v>
      </c>
      <c r="AF1090" s="23">
        <f>_xlfn.IFNA(VLOOKUP(AE1090,MODEL!$D$8:$H$1196,5,FALSE),AF1091-1/12)</f>
        <v>122.91666666666666</v>
      </c>
      <c r="AG1090" s="97">
        <f t="shared" si="47"/>
        <v>122</v>
      </c>
      <c r="AH1090" s="23" cm="1">
        <f t="array" ref="AH1090">_xlfn.IFNA(INDEX(MODEL!$AT$8:$AT$1196,MATCH(AE1090,MODEL!$D$8:$D$1196),0),AH1091)</f>
        <v>0</v>
      </c>
      <c r="AI1090" s="271">
        <f t="shared" ca="1" si="46"/>
        <v>0</v>
      </c>
    </row>
    <row r="1091" spans="31:35" x14ac:dyDescent="0.25">
      <c r="AE1091" s="7">
        <v>1085</v>
      </c>
      <c r="AF1091" s="23">
        <f>_xlfn.IFNA(VLOOKUP(AE1091,MODEL!$D$8:$H$1196,5,FALSE),AF1092-1/12)</f>
        <v>123</v>
      </c>
      <c r="AG1091" s="97">
        <f t="shared" si="47"/>
        <v>123</v>
      </c>
      <c r="AH1091" s="23" cm="1">
        <f t="array" ref="AH1091">_xlfn.IFNA(INDEX(MODEL!$AT$8:$AT$1196,MATCH(AE1091,MODEL!$D$8:$D$1196),0),AH1092)</f>
        <v>0</v>
      </c>
      <c r="AI1091" s="271">
        <f t="shared" ca="1" si="46"/>
        <v>0</v>
      </c>
    </row>
    <row r="1092" spans="31:35" x14ac:dyDescent="0.25">
      <c r="AE1092" s="7">
        <v>1086</v>
      </c>
      <c r="AF1092" s="23">
        <f>_xlfn.IFNA(VLOOKUP(AE1092,MODEL!$D$8:$H$1196,5,FALSE),AF1093-1/12)</f>
        <v>123.08333333333334</v>
      </c>
      <c r="AG1092" s="97">
        <f t="shared" si="47"/>
        <v>123</v>
      </c>
      <c r="AH1092" s="23" cm="1">
        <f t="array" ref="AH1092">_xlfn.IFNA(INDEX(MODEL!$AT$8:$AT$1196,MATCH(AE1092,MODEL!$D$8:$D$1196),0),AH1093)</f>
        <v>0</v>
      </c>
      <c r="AI1092" s="271">
        <f t="shared" ca="1" si="46"/>
        <v>0</v>
      </c>
    </row>
    <row r="1093" spans="31:35" x14ac:dyDescent="0.25">
      <c r="AE1093" s="7">
        <v>1087</v>
      </c>
      <c r="AF1093" s="23">
        <f>_xlfn.IFNA(VLOOKUP(AE1093,MODEL!$D$8:$H$1196,5,FALSE),AF1094-1/12)</f>
        <v>123.16666666666666</v>
      </c>
      <c r="AG1093" s="97">
        <f t="shared" si="47"/>
        <v>123</v>
      </c>
      <c r="AH1093" s="23" cm="1">
        <f t="array" ref="AH1093">_xlfn.IFNA(INDEX(MODEL!$AT$8:$AT$1196,MATCH(AE1093,MODEL!$D$8:$D$1196),0),AH1094)</f>
        <v>0</v>
      </c>
      <c r="AI1093" s="271">
        <f t="shared" ca="1" si="46"/>
        <v>0</v>
      </c>
    </row>
    <row r="1094" spans="31:35" x14ac:dyDescent="0.25">
      <c r="AE1094" s="7">
        <v>1088</v>
      </c>
      <c r="AF1094" s="23">
        <f>_xlfn.IFNA(VLOOKUP(AE1094,MODEL!$D$8:$H$1196,5,FALSE),AF1095-1/12)</f>
        <v>123.25</v>
      </c>
      <c r="AG1094" s="97">
        <f t="shared" si="47"/>
        <v>123</v>
      </c>
      <c r="AH1094" s="23" cm="1">
        <f t="array" ref="AH1094">_xlfn.IFNA(INDEX(MODEL!$AT$8:$AT$1196,MATCH(AE1094,MODEL!$D$8:$D$1196),0),AH1095)</f>
        <v>0</v>
      </c>
      <c r="AI1094" s="271">
        <f t="shared" ref="AI1094:AI1157" ca="1" si="48">IF(OR(IFERROR(AH1094,0)=0,AE1094&lt;=WOPBrthWP),0,IF(AG1094&gt;60,AI1093*AH1094/AH1093,AI1093*AH1093/AH1094)
+VLOOKUP(MIN(MAX(AC$6:AC$126),AG1094),Tbl_Births,2,FALSE)/12
-IF(AE1094&lt;=WOPBrthWP+WOPBrthPer,0,VLOOKUP(MIN(MAX(AC$6:AC$126),OFFSET(AG1094,-WOPBrthPer,0)),Tbl_Births,2,FALSE)/12*OFFSET(AH1094,-WOPBrthPer,0)/AH1094))</f>
        <v>0</v>
      </c>
    </row>
    <row r="1095" spans="31:35" x14ac:dyDescent="0.25">
      <c r="AE1095" s="7">
        <v>1089</v>
      </c>
      <c r="AF1095" s="23">
        <f>_xlfn.IFNA(VLOOKUP(AE1095,MODEL!$D$8:$H$1196,5,FALSE),AF1096-1/12)</f>
        <v>123.33333333333334</v>
      </c>
      <c r="AG1095" s="97">
        <f t="shared" si="47"/>
        <v>123</v>
      </c>
      <c r="AH1095" s="23" cm="1">
        <f t="array" ref="AH1095">_xlfn.IFNA(INDEX(MODEL!$AT$8:$AT$1196,MATCH(AE1095,MODEL!$D$8:$D$1196),0),AH1096)</f>
        <v>0</v>
      </c>
      <c r="AI1095" s="271">
        <f t="shared" ca="1" si="48"/>
        <v>0</v>
      </c>
    </row>
    <row r="1096" spans="31:35" x14ac:dyDescent="0.25">
      <c r="AE1096" s="7">
        <v>1090</v>
      </c>
      <c r="AF1096" s="23">
        <f>_xlfn.IFNA(VLOOKUP(AE1096,MODEL!$D$8:$H$1196,5,FALSE),AF1097-1/12)</f>
        <v>123.41666666666666</v>
      </c>
      <c r="AG1096" s="97">
        <f t="shared" si="47"/>
        <v>123</v>
      </c>
      <c r="AH1096" s="23" cm="1">
        <f t="array" ref="AH1096">_xlfn.IFNA(INDEX(MODEL!$AT$8:$AT$1196,MATCH(AE1096,MODEL!$D$8:$D$1196),0),AH1097)</f>
        <v>0</v>
      </c>
      <c r="AI1096" s="271">
        <f t="shared" ca="1" si="48"/>
        <v>0</v>
      </c>
    </row>
    <row r="1097" spans="31:35" x14ac:dyDescent="0.25">
      <c r="AE1097" s="7">
        <v>1091</v>
      </c>
      <c r="AF1097" s="23">
        <f>_xlfn.IFNA(VLOOKUP(AE1097,MODEL!$D$8:$H$1196,5,FALSE),AF1098-1/12)</f>
        <v>123.5</v>
      </c>
      <c r="AG1097" s="97">
        <f t="shared" si="47"/>
        <v>123</v>
      </c>
      <c r="AH1097" s="23" cm="1">
        <f t="array" ref="AH1097">_xlfn.IFNA(INDEX(MODEL!$AT$8:$AT$1196,MATCH(AE1097,MODEL!$D$8:$D$1196),0),AH1098)</f>
        <v>0</v>
      </c>
      <c r="AI1097" s="271">
        <f t="shared" ca="1" si="48"/>
        <v>0</v>
      </c>
    </row>
    <row r="1098" spans="31:35" x14ac:dyDescent="0.25">
      <c r="AE1098" s="7">
        <v>1092</v>
      </c>
      <c r="AF1098" s="23">
        <f>_xlfn.IFNA(VLOOKUP(AE1098,MODEL!$D$8:$H$1196,5,FALSE),AF1099-1/12)</f>
        <v>123.58333333333334</v>
      </c>
      <c r="AG1098" s="97">
        <f t="shared" si="47"/>
        <v>123</v>
      </c>
      <c r="AH1098" s="23" cm="1">
        <f t="array" ref="AH1098">_xlfn.IFNA(INDEX(MODEL!$AT$8:$AT$1196,MATCH(AE1098,MODEL!$D$8:$D$1196),0),AH1099)</f>
        <v>0</v>
      </c>
      <c r="AI1098" s="271">
        <f t="shared" ca="1" si="48"/>
        <v>0</v>
      </c>
    </row>
    <row r="1099" spans="31:35" x14ac:dyDescent="0.25">
      <c r="AE1099" s="7">
        <v>1093</v>
      </c>
      <c r="AF1099" s="23">
        <f>_xlfn.IFNA(VLOOKUP(AE1099,MODEL!$D$8:$H$1196,5,FALSE),AF1100-1/12)</f>
        <v>123.66666666666666</v>
      </c>
      <c r="AG1099" s="97">
        <f t="shared" si="47"/>
        <v>123</v>
      </c>
      <c r="AH1099" s="23" cm="1">
        <f t="array" ref="AH1099">_xlfn.IFNA(INDEX(MODEL!$AT$8:$AT$1196,MATCH(AE1099,MODEL!$D$8:$D$1196),0),AH1100)</f>
        <v>0</v>
      </c>
      <c r="AI1099" s="271">
        <f t="shared" ca="1" si="48"/>
        <v>0</v>
      </c>
    </row>
    <row r="1100" spans="31:35" x14ac:dyDescent="0.25">
      <c r="AE1100" s="7">
        <v>1094</v>
      </c>
      <c r="AF1100" s="23">
        <f>_xlfn.IFNA(VLOOKUP(AE1100,MODEL!$D$8:$H$1196,5,FALSE),AF1101-1/12)</f>
        <v>123.75</v>
      </c>
      <c r="AG1100" s="97">
        <f t="shared" si="47"/>
        <v>123</v>
      </c>
      <c r="AH1100" s="23" cm="1">
        <f t="array" ref="AH1100">_xlfn.IFNA(INDEX(MODEL!$AT$8:$AT$1196,MATCH(AE1100,MODEL!$D$8:$D$1196),0),AH1101)</f>
        <v>0</v>
      </c>
      <c r="AI1100" s="271">
        <f t="shared" ca="1" si="48"/>
        <v>0</v>
      </c>
    </row>
    <row r="1101" spans="31:35" x14ac:dyDescent="0.25">
      <c r="AE1101" s="7">
        <v>1095</v>
      </c>
      <c r="AF1101" s="23">
        <f>_xlfn.IFNA(VLOOKUP(AE1101,MODEL!$D$8:$H$1196,5,FALSE),AF1102-1/12)</f>
        <v>123.83333333333334</v>
      </c>
      <c r="AG1101" s="97">
        <f t="shared" si="47"/>
        <v>123</v>
      </c>
      <c r="AH1101" s="23" cm="1">
        <f t="array" ref="AH1101">_xlfn.IFNA(INDEX(MODEL!$AT$8:$AT$1196,MATCH(AE1101,MODEL!$D$8:$D$1196),0),AH1102)</f>
        <v>0</v>
      </c>
      <c r="AI1101" s="271">
        <f t="shared" ca="1" si="48"/>
        <v>0</v>
      </c>
    </row>
    <row r="1102" spans="31:35" x14ac:dyDescent="0.25">
      <c r="AE1102" s="7">
        <v>1096</v>
      </c>
      <c r="AF1102" s="23">
        <f>_xlfn.IFNA(VLOOKUP(AE1102,MODEL!$D$8:$H$1196,5,FALSE),AF1103-1/12)</f>
        <v>123.91666666666666</v>
      </c>
      <c r="AG1102" s="97">
        <f t="shared" si="47"/>
        <v>123</v>
      </c>
      <c r="AH1102" s="23" cm="1">
        <f t="array" ref="AH1102">_xlfn.IFNA(INDEX(MODEL!$AT$8:$AT$1196,MATCH(AE1102,MODEL!$D$8:$D$1196),0),AH1103)</f>
        <v>0</v>
      </c>
      <c r="AI1102" s="271">
        <f t="shared" ca="1" si="48"/>
        <v>0</v>
      </c>
    </row>
    <row r="1103" spans="31:35" x14ac:dyDescent="0.25">
      <c r="AE1103" s="7">
        <v>1097</v>
      </c>
      <c r="AF1103" s="23">
        <f>_xlfn.IFNA(VLOOKUP(AE1103,MODEL!$D$8:$H$1196,5,FALSE),AF1104-1/12)</f>
        <v>124</v>
      </c>
      <c r="AG1103" s="97">
        <f t="shared" si="47"/>
        <v>124</v>
      </c>
      <c r="AH1103" s="23" cm="1">
        <f t="array" ref="AH1103">_xlfn.IFNA(INDEX(MODEL!$AT$8:$AT$1196,MATCH(AE1103,MODEL!$D$8:$D$1196),0),AH1104)</f>
        <v>0</v>
      </c>
      <c r="AI1103" s="271">
        <f t="shared" ca="1" si="48"/>
        <v>0</v>
      </c>
    </row>
    <row r="1104" spans="31:35" x14ac:dyDescent="0.25">
      <c r="AE1104" s="7">
        <v>1098</v>
      </c>
      <c r="AF1104" s="23">
        <f>_xlfn.IFNA(VLOOKUP(AE1104,MODEL!$D$8:$H$1196,5,FALSE),AF1105-1/12)</f>
        <v>124.08333333333334</v>
      </c>
      <c r="AG1104" s="97">
        <f t="shared" si="47"/>
        <v>124</v>
      </c>
      <c r="AH1104" s="23" cm="1">
        <f t="array" ref="AH1104">_xlfn.IFNA(INDEX(MODEL!$AT$8:$AT$1196,MATCH(AE1104,MODEL!$D$8:$D$1196),0),AH1105)</f>
        <v>0</v>
      </c>
      <c r="AI1104" s="271">
        <f t="shared" ca="1" si="48"/>
        <v>0</v>
      </c>
    </row>
    <row r="1105" spans="31:35" x14ac:dyDescent="0.25">
      <c r="AE1105" s="7">
        <v>1099</v>
      </c>
      <c r="AF1105" s="23">
        <f>_xlfn.IFNA(VLOOKUP(AE1105,MODEL!$D$8:$H$1196,5,FALSE),AF1106-1/12)</f>
        <v>124.16666666666666</v>
      </c>
      <c r="AG1105" s="97">
        <f t="shared" si="47"/>
        <v>124</v>
      </c>
      <c r="AH1105" s="23" cm="1">
        <f t="array" ref="AH1105">_xlfn.IFNA(INDEX(MODEL!$AT$8:$AT$1196,MATCH(AE1105,MODEL!$D$8:$D$1196),0),AH1106)</f>
        <v>0</v>
      </c>
      <c r="AI1105" s="271">
        <f t="shared" ca="1" si="48"/>
        <v>0</v>
      </c>
    </row>
    <row r="1106" spans="31:35" x14ac:dyDescent="0.25">
      <c r="AE1106" s="7">
        <v>1100</v>
      </c>
      <c r="AF1106" s="23">
        <f>_xlfn.IFNA(VLOOKUP(AE1106,MODEL!$D$8:$H$1196,5,FALSE),AF1107-1/12)</f>
        <v>124.25</v>
      </c>
      <c r="AG1106" s="97">
        <f t="shared" si="47"/>
        <v>124</v>
      </c>
      <c r="AH1106" s="23" cm="1">
        <f t="array" ref="AH1106">_xlfn.IFNA(INDEX(MODEL!$AT$8:$AT$1196,MATCH(AE1106,MODEL!$D$8:$D$1196),0),AH1107)</f>
        <v>0</v>
      </c>
      <c r="AI1106" s="271">
        <f t="shared" ca="1" si="48"/>
        <v>0</v>
      </c>
    </row>
    <row r="1107" spans="31:35" x14ac:dyDescent="0.25">
      <c r="AE1107" s="7">
        <v>1101</v>
      </c>
      <c r="AF1107" s="23">
        <f>_xlfn.IFNA(VLOOKUP(AE1107,MODEL!$D$8:$H$1196,5,FALSE),AF1108-1/12)</f>
        <v>124.33333333333334</v>
      </c>
      <c r="AG1107" s="97">
        <f t="shared" si="47"/>
        <v>124</v>
      </c>
      <c r="AH1107" s="23" cm="1">
        <f t="array" ref="AH1107">_xlfn.IFNA(INDEX(MODEL!$AT$8:$AT$1196,MATCH(AE1107,MODEL!$D$8:$D$1196),0),AH1108)</f>
        <v>0</v>
      </c>
      <c r="AI1107" s="271">
        <f t="shared" ca="1" si="48"/>
        <v>0</v>
      </c>
    </row>
    <row r="1108" spans="31:35" x14ac:dyDescent="0.25">
      <c r="AE1108" s="7">
        <v>1102</v>
      </c>
      <c r="AF1108" s="23">
        <f>_xlfn.IFNA(VLOOKUP(AE1108,MODEL!$D$8:$H$1196,5,FALSE),AF1109-1/12)</f>
        <v>124.41666666666666</v>
      </c>
      <c r="AG1108" s="97">
        <f t="shared" si="47"/>
        <v>124</v>
      </c>
      <c r="AH1108" s="23" cm="1">
        <f t="array" ref="AH1108">_xlfn.IFNA(INDEX(MODEL!$AT$8:$AT$1196,MATCH(AE1108,MODEL!$D$8:$D$1196),0),AH1109)</f>
        <v>0</v>
      </c>
      <c r="AI1108" s="271">
        <f t="shared" ca="1" si="48"/>
        <v>0</v>
      </c>
    </row>
    <row r="1109" spans="31:35" x14ac:dyDescent="0.25">
      <c r="AE1109" s="7">
        <v>1103</v>
      </c>
      <c r="AF1109" s="23">
        <f>_xlfn.IFNA(VLOOKUP(AE1109,MODEL!$D$8:$H$1196,5,FALSE),AF1110-1/12)</f>
        <v>124.5</v>
      </c>
      <c r="AG1109" s="97">
        <f t="shared" ref="AG1109:AG1172" si="49">ROUNDDOWN(AF1109,0)</f>
        <v>124</v>
      </c>
      <c r="AH1109" s="23" cm="1">
        <f t="array" ref="AH1109">_xlfn.IFNA(INDEX(MODEL!$AT$8:$AT$1196,MATCH(AE1109,MODEL!$D$8:$D$1196),0),AH1110)</f>
        <v>0</v>
      </c>
      <c r="AI1109" s="271">
        <f t="shared" ca="1" si="48"/>
        <v>0</v>
      </c>
    </row>
    <row r="1110" spans="31:35" x14ac:dyDescent="0.25">
      <c r="AE1110" s="7">
        <v>1104</v>
      </c>
      <c r="AF1110" s="23">
        <f>_xlfn.IFNA(VLOOKUP(AE1110,MODEL!$D$8:$H$1196,5,FALSE),AF1111-1/12)</f>
        <v>124.58333333333334</v>
      </c>
      <c r="AG1110" s="97">
        <f t="shared" si="49"/>
        <v>124</v>
      </c>
      <c r="AH1110" s="23" cm="1">
        <f t="array" ref="AH1110">_xlfn.IFNA(INDEX(MODEL!$AT$8:$AT$1196,MATCH(AE1110,MODEL!$D$8:$D$1196),0),AH1111)</f>
        <v>0</v>
      </c>
      <c r="AI1110" s="271">
        <f t="shared" ca="1" si="48"/>
        <v>0</v>
      </c>
    </row>
    <row r="1111" spans="31:35" x14ac:dyDescent="0.25">
      <c r="AE1111" s="7">
        <v>1105</v>
      </c>
      <c r="AF1111" s="23">
        <f>_xlfn.IFNA(VLOOKUP(AE1111,MODEL!$D$8:$H$1196,5,FALSE),AF1112-1/12)</f>
        <v>124.66666666666666</v>
      </c>
      <c r="AG1111" s="97">
        <f t="shared" si="49"/>
        <v>124</v>
      </c>
      <c r="AH1111" s="23" cm="1">
        <f t="array" ref="AH1111">_xlfn.IFNA(INDEX(MODEL!$AT$8:$AT$1196,MATCH(AE1111,MODEL!$D$8:$D$1196),0),AH1112)</f>
        <v>0</v>
      </c>
      <c r="AI1111" s="271">
        <f t="shared" ca="1" si="48"/>
        <v>0</v>
      </c>
    </row>
    <row r="1112" spans="31:35" x14ac:dyDescent="0.25">
      <c r="AE1112" s="7">
        <v>1106</v>
      </c>
      <c r="AF1112" s="23">
        <f>_xlfn.IFNA(VLOOKUP(AE1112,MODEL!$D$8:$H$1196,5,FALSE),AF1113-1/12)</f>
        <v>124.75</v>
      </c>
      <c r="AG1112" s="97">
        <f t="shared" si="49"/>
        <v>124</v>
      </c>
      <c r="AH1112" s="23" cm="1">
        <f t="array" ref="AH1112">_xlfn.IFNA(INDEX(MODEL!$AT$8:$AT$1196,MATCH(AE1112,MODEL!$D$8:$D$1196),0),AH1113)</f>
        <v>0</v>
      </c>
      <c r="AI1112" s="271">
        <f t="shared" ca="1" si="48"/>
        <v>0</v>
      </c>
    </row>
    <row r="1113" spans="31:35" x14ac:dyDescent="0.25">
      <c r="AE1113" s="7">
        <v>1107</v>
      </c>
      <c r="AF1113" s="23">
        <f>_xlfn.IFNA(VLOOKUP(AE1113,MODEL!$D$8:$H$1196,5,FALSE),AF1114-1/12)</f>
        <v>124.83333333333334</v>
      </c>
      <c r="AG1113" s="97">
        <f t="shared" si="49"/>
        <v>124</v>
      </c>
      <c r="AH1113" s="23" cm="1">
        <f t="array" ref="AH1113">_xlfn.IFNA(INDEX(MODEL!$AT$8:$AT$1196,MATCH(AE1113,MODEL!$D$8:$D$1196),0),AH1114)</f>
        <v>0</v>
      </c>
      <c r="AI1113" s="271">
        <f t="shared" ca="1" si="48"/>
        <v>0</v>
      </c>
    </row>
    <row r="1114" spans="31:35" x14ac:dyDescent="0.25">
      <c r="AE1114" s="7">
        <v>1108</v>
      </c>
      <c r="AF1114" s="23">
        <f>_xlfn.IFNA(VLOOKUP(AE1114,MODEL!$D$8:$H$1196,5,FALSE),AF1115-1/12)</f>
        <v>124.91666666666666</v>
      </c>
      <c r="AG1114" s="97">
        <f t="shared" si="49"/>
        <v>124</v>
      </c>
      <c r="AH1114" s="23" cm="1">
        <f t="array" ref="AH1114">_xlfn.IFNA(INDEX(MODEL!$AT$8:$AT$1196,MATCH(AE1114,MODEL!$D$8:$D$1196),0),AH1115)</f>
        <v>0</v>
      </c>
      <c r="AI1114" s="271">
        <f t="shared" ca="1" si="48"/>
        <v>0</v>
      </c>
    </row>
    <row r="1115" spans="31:35" x14ac:dyDescent="0.25">
      <c r="AE1115" s="7">
        <v>1109</v>
      </c>
      <c r="AF1115" s="23">
        <f>_xlfn.IFNA(VLOOKUP(AE1115,MODEL!$D$8:$H$1196,5,FALSE),AF1116-1/12)</f>
        <v>125</v>
      </c>
      <c r="AG1115" s="97">
        <f t="shared" si="49"/>
        <v>125</v>
      </c>
      <c r="AH1115" s="23" cm="1">
        <f t="array" ref="AH1115">_xlfn.IFNA(INDEX(MODEL!$AT$8:$AT$1196,MATCH(AE1115,MODEL!$D$8:$D$1196),0),AH1116)</f>
        <v>0</v>
      </c>
      <c r="AI1115" s="271">
        <f t="shared" ca="1" si="48"/>
        <v>0</v>
      </c>
    </row>
    <row r="1116" spans="31:35" x14ac:dyDescent="0.25">
      <c r="AE1116" s="7">
        <v>1110</v>
      </c>
      <c r="AF1116" s="23">
        <f>_xlfn.IFNA(VLOOKUP(AE1116,MODEL!$D$8:$H$1196,5,FALSE),AF1117-1/12)</f>
        <v>125.08333333333334</v>
      </c>
      <c r="AG1116" s="97">
        <f t="shared" si="49"/>
        <v>125</v>
      </c>
      <c r="AH1116" s="23" cm="1">
        <f t="array" ref="AH1116">_xlfn.IFNA(INDEX(MODEL!$AT$8:$AT$1196,MATCH(AE1116,MODEL!$D$8:$D$1196),0),AH1117)</f>
        <v>0</v>
      </c>
      <c r="AI1116" s="271">
        <f t="shared" ca="1" si="48"/>
        <v>0</v>
      </c>
    </row>
    <row r="1117" spans="31:35" x14ac:dyDescent="0.25">
      <c r="AE1117" s="7">
        <v>1111</v>
      </c>
      <c r="AF1117" s="23">
        <f>_xlfn.IFNA(VLOOKUP(AE1117,MODEL!$D$8:$H$1196,5,FALSE),AF1118-1/12)</f>
        <v>125.16666666666666</v>
      </c>
      <c r="AG1117" s="97">
        <f t="shared" si="49"/>
        <v>125</v>
      </c>
      <c r="AH1117" s="23" cm="1">
        <f t="array" ref="AH1117">_xlfn.IFNA(INDEX(MODEL!$AT$8:$AT$1196,MATCH(AE1117,MODEL!$D$8:$D$1196),0),AH1118)</f>
        <v>0</v>
      </c>
      <c r="AI1117" s="271">
        <f t="shared" ca="1" si="48"/>
        <v>0</v>
      </c>
    </row>
    <row r="1118" spans="31:35" x14ac:dyDescent="0.25">
      <c r="AE1118" s="7">
        <v>1112</v>
      </c>
      <c r="AF1118" s="23">
        <f>_xlfn.IFNA(VLOOKUP(AE1118,MODEL!$D$8:$H$1196,5,FALSE),AF1119-1/12)</f>
        <v>125.25</v>
      </c>
      <c r="AG1118" s="97">
        <f t="shared" si="49"/>
        <v>125</v>
      </c>
      <c r="AH1118" s="23" cm="1">
        <f t="array" ref="AH1118">_xlfn.IFNA(INDEX(MODEL!$AT$8:$AT$1196,MATCH(AE1118,MODEL!$D$8:$D$1196),0),AH1119)</f>
        <v>0</v>
      </c>
      <c r="AI1118" s="271">
        <f t="shared" ca="1" si="48"/>
        <v>0</v>
      </c>
    </row>
    <row r="1119" spans="31:35" x14ac:dyDescent="0.25">
      <c r="AE1119" s="7">
        <v>1113</v>
      </c>
      <c r="AF1119" s="23">
        <f>_xlfn.IFNA(VLOOKUP(AE1119,MODEL!$D$8:$H$1196,5,FALSE),AF1120-1/12)</f>
        <v>125.33333333333334</v>
      </c>
      <c r="AG1119" s="97">
        <f t="shared" si="49"/>
        <v>125</v>
      </c>
      <c r="AH1119" s="23" cm="1">
        <f t="array" ref="AH1119">_xlfn.IFNA(INDEX(MODEL!$AT$8:$AT$1196,MATCH(AE1119,MODEL!$D$8:$D$1196),0),AH1120)</f>
        <v>0</v>
      </c>
      <c r="AI1119" s="271">
        <f t="shared" ca="1" si="48"/>
        <v>0</v>
      </c>
    </row>
    <row r="1120" spans="31:35" x14ac:dyDescent="0.25">
      <c r="AE1120" s="7">
        <v>1114</v>
      </c>
      <c r="AF1120" s="23">
        <f>_xlfn.IFNA(VLOOKUP(AE1120,MODEL!$D$8:$H$1196,5,FALSE),AF1121-1/12)</f>
        <v>125.41666666666666</v>
      </c>
      <c r="AG1120" s="97">
        <f t="shared" si="49"/>
        <v>125</v>
      </c>
      <c r="AH1120" s="23" cm="1">
        <f t="array" ref="AH1120">_xlfn.IFNA(INDEX(MODEL!$AT$8:$AT$1196,MATCH(AE1120,MODEL!$D$8:$D$1196),0),AH1121)</f>
        <v>0</v>
      </c>
      <c r="AI1120" s="271">
        <f t="shared" ca="1" si="48"/>
        <v>0</v>
      </c>
    </row>
    <row r="1121" spans="31:35" x14ac:dyDescent="0.25">
      <c r="AE1121" s="7">
        <v>1115</v>
      </c>
      <c r="AF1121" s="23">
        <f>_xlfn.IFNA(VLOOKUP(AE1121,MODEL!$D$8:$H$1196,5,FALSE),AF1122-1/12)</f>
        <v>125.5</v>
      </c>
      <c r="AG1121" s="97">
        <f t="shared" si="49"/>
        <v>125</v>
      </c>
      <c r="AH1121" s="23" cm="1">
        <f t="array" ref="AH1121">_xlfn.IFNA(INDEX(MODEL!$AT$8:$AT$1196,MATCH(AE1121,MODEL!$D$8:$D$1196),0),AH1122)</f>
        <v>0</v>
      </c>
      <c r="AI1121" s="271">
        <f t="shared" ca="1" si="48"/>
        <v>0</v>
      </c>
    </row>
    <row r="1122" spans="31:35" x14ac:dyDescent="0.25">
      <c r="AE1122" s="7">
        <v>1116</v>
      </c>
      <c r="AF1122" s="23">
        <f>_xlfn.IFNA(VLOOKUP(AE1122,MODEL!$D$8:$H$1196,5,FALSE),AF1123-1/12)</f>
        <v>125.58333333333334</v>
      </c>
      <c r="AG1122" s="97">
        <f t="shared" si="49"/>
        <v>125</v>
      </c>
      <c r="AH1122" s="23" cm="1">
        <f t="array" ref="AH1122">_xlfn.IFNA(INDEX(MODEL!$AT$8:$AT$1196,MATCH(AE1122,MODEL!$D$8:$D$1196),0),AH1123)</f>
        <v>0</v>
      </c>
      <c r="AI1122" s="271">
        <f t="shared" ca="1" si="48"/>
        <v>0</v>
      </c>
    </row>
    <row r="1123" spans="31:35" x14ac:dyDescent="0.25">
      <c r="AE1123" s="7">
        <v>1117</v>
      </c>
      <c r="AF1123" s="23">
        <f>_xlfn.IFNA(VLOOKUP(AE1123,MODEL!$D$8:$H$1196,5,FALSE),AF1124-1/12)</f>
        <v>125.66666666666666</v>
      </c>
      <c r="AG1123" s="97">
        <f t="shared" si="49"/>
        <v>125</v>
      </c>
      <c r="AH1123" s="23" cm="1">
        <f t="array" ref="AH1123">_xlfn.IFNA(INDEX(MODEL!$AT$8:$AT$1196,MATCH(AE1123,MODEL!$D$8:$D$1196),0),AH1124)</f>
        <v>0</v>
      </c>
      <c r="AI1123" s="271">
        <f t="shared" ca="1" si="48"/>
        <v>0</v>
      </c>
    </row>
    <row r="1124" spans="31:35" x14ac:dyDescent="0.25">
      <c r="AE1124" s="7">
        <v>1118</v>
      </c>
      <c r="AF1124" s="23">
        <f>_xlfn.IFNA(VLOOKUP(AE1124,MODEL!$D$8:$H$1196,5,FALSE),AF1125-1/12)</f>
        <v>125.75</v>
      </c>
      <c r="AG1124" s="97">
        <f t="shared" si="49"/>
        <v>125</v>
      </c>
      <c r="AH1124" s="23" cm="1">
        <f t="array" ref="AH1124">_xlfn.IFNA(INDEX(MODEL!$AT$8:$AT$1196,MATCH(AE1124,MODEL!$D$8:$D$1196),0),AH1125)</f>
        <v>0</v>
      </c>
      <c r="AI1124" s="271">
        <f t="shared" ca="1" si="48"/>
        <v>0</v>
      </c>
    </row>
    <row r="1125" spans="31:35" x14ac:dyDescent="0.25">
      <c r="AE1125" s="7">
        <v>1119</v>
      </c>
      <c r="AF1125" s="23">
        <f>_xlfn.IFNA(VLOOKUP(AE1125,MODEL!$D$8:$H$1196,5,FALSE),AF1126-1/12)</f>
        <v>125.83333333333334</v>
      </c>
      <c r="AG1125" s="97">
        <f t="shared" si="49"/>
        <v>125</v>
      </c>
      <c r="AH1125" s="23" cm="1">
        <f t="array" ref="AH1125">_xlfn.IFNA(INDEX(MODEL!$AT$8:$AT$1196,MATCH(AE1125,MODEL!$D$8:$D$1196),0),AH1126)</f>
        <v>0</v>
      </c>
      <c r="AI1125" s="271">
        <f t="shared" ca="1" si="48"/>
        <v>0</v>
      </c>
    </row>
    <row r="1126" spans="31:35" x14ac:dyDescent="0.25">
      <c r="AE1126" s="7">
        <v>1120</v>
      </c>
      <c r="AF1126" s="23">
        <f>_xlfn.IFNA(VLOOKUP(AE1126,MODEL!$D$8:$H$1196,5,FALSE),AF1127-1/12)</f>
        <v>125.91666666666666</v>
      </c>
      <c r="AG1126" s="97">
        <f t="shared" si="49"/>
        <v>125</v>
      </c>
      <c r="AH1126" s="23" cm="1">
        <f t="array" ref="AH1126">_xlfn.IFNA(INDEX(MODEL!$AT$8:$AT$1196,MATCH(AE1126,MODEL!$D$8:$D$1196),0),AH1127)</f>
        <v>0</v>
      </c>
      <c r="AI1126" s="271">
        <f t="shared" ca="1" si="48"/>
        <v>0</v>
      </c>
    </row>
    <row r="1127" spans="31:35" x14ac:dyDescent="0.25">
      <c r="AE1127" s="7">
        <v>1121</v>
      </c>
      <c r="AF1127" s="23">
        <f>_xlfn.IFNA(VLOOKUP(AE1127,MODEL!$D$8:$H$1196,5,FALSE),AF1128-1/12)</f>
        <v>126</v>
      </c>
      <c r="AG1127" s="97">
        <f t="shared" si="49"/>
        <v>126</v>
      </c>
      <c r="AH1127" s="23" cm="1">
        <f t="array" ref="AH1127">_xlfn.IFNA(INDEX(MODEL!$AT$8:$AT$1196,MATCH(AE1127,MODEL!$D$8:$D$1196),0),AH1128)</f>
        <v>0</v>
      </c>
      <c r="AI1127" s="271">
        <f t="shared" ca="1" si="48"/>
        <v>0</v>
      </c>
    </row>
    <row r="1128" spans="31:35" x14ac:dyDescent="0.25">
      <c r="AE1128" s="7">
        <v>1122</v>
      </c>
      <c r="AF1128" s="23">
        <f>_xlfn.IFNA(VLOOKUP(AE1128,MODEL!$D$8:$H$1196,5,FALSE),AF1129-1/12)</f>
        <v>126.08333333333334</v>
      </c>
      <c r="AG1128" s="97">
        <f t="shared" si="49"/>
        <v>126</v>
      </c>
      <c r="AH1128" s="23" cm="1">
        <f t="array" ref="AH1128">_xlfn.IFNA(INDEX(MODEL!$AT$8:$AT$1196,MATCH(AE1128,MODEL!$D$8:$D$1196),0),AH1129)</f>
        <v>0</v>
      </c>
      <c r="AI1128" s="271">
        <f t="shared" ca="1" si="48"/>
        <v>0</v>
      </c>
    </row>
    <row r="1129" spans="31:35" x14ac:dyDescent="0.25">
      <c r="AE1129" s="7">
        <v>1123</v>
      </c>
      <c r="AF1129" s="23">
        <f>_xlfn.IFNA(VLOOKUP(AE1129,MODEL!$D$8:$H$1196,5,FALSE),AF1130-1/12)</f>
        <v>126.16666666666666</v>
      </c>
      <c r="AG1129" s="97">
        <f t="shared" si="49"/>
        <v>126</v>
      </c>
      <c r="AH1129" s="23" cm="1">
        <f t="array" ref="AH1129">_xlfn.IFNA(INDEX(MODEL!$AT$8:$AT$1196,MATCH(AE1129,MODEL!$D$8:$D$1196),0),AH1130)</f>
        <v>0</v>
      </c>
      <c r="AI1129" s="271">
        <f t="shared" ca="1" si="48"/>
        <v>0</v>
      </c>
    </row>
    <row r="1130" spans="31:35" x14ac:dyDescent="0.25">
      <c r="AE1130" s="7">
        <v>1124</v>
      </c>
      <c r="AF1130" s="23">
        <f>_xlfn.IFNA(VLOOKUP(AE1130,MODEL!$D$8:$H$1196,5,FALSE),AF1131-1/12)</f>
        <v>126.25</v>
      </c>
      <c r="AG1130" s="97">
        <f t="shared" si="49"/>
        <v>126</v>
      </c>
      <c r="AH1130" s="23" cm="1">
        <f t="array" ref="AH1130">_xlfn.IFNA(INDEX(MODEL!$AT$8:$AT$1196,MATCH(AE1130,MODEL!$D$8:$D$1196),0),AH1131)</f>
        <v>0</v>
      </c>
      <c r="AI1130" s="271">
        <f t="shared" ca="1" si="48"/>
        <v>0</v>
      </c>
    </row>
    <row r="1131" spans="31:35" x14ac:dyDescent="0.25">
      <c r="AE1131" s="7">
        <v>1125</v>
      </c>
      <c r="AF1131" s="23">
        <f>_xlfn.IFNA(VLOOKUP(AE1131,MODEL!$D$8:$H$1196,5,FALSE),AF1132-1/12)</f>
        <v>126.33333333333334</v>
      </c>
      <c r="AG1131" s="97">
        <f t="shared" si="49"/>
        <v>126</v>
      </c>
      <c r="AH1131" s="23" cm="1">
        <f t="array" ref="AH1131">_xlfn.IFNA(INDEX(MODEL!$AT$8:$AT$1196,MATCH(AE1131,MODEL!$D$8:$D$1196),0),AH1132)</f>
        <v>0</v>
      </c>
      <c r="AI1131" s="271">
        <f t="shared" ca="1" si="48"/>
        <v>0</v>
      </c>
    </row>
    <row r="1132" spans="31:35" x14ac:dyDescent="0.25">
      <c r="AE1132" s="7">
        <v>1126</v>
      </c>
      <c r="AF1132" s="23">
        <f>_xlfn.IFNA(VLOOKUP(AE1132,MODEL!$D$8:$H$1196,5,FALSE),AF1133-1/12)</f>
        <v>126.41666666666666</v>
      </c>
      <c r="AG1132" s="97">
        <f t="shared" si="49"/>
        <v>126</v>
      </c>
      <c r="AH1132" s="23" cm="1">
        <f t="array" ref="AH1132">_xlfn.IFNA(INDEX(MODEL!$AT$8:$AT$1196,MATCH(AE1132,MODEL!$D$8:$D$1196),0),AH1133)</f>
        <v>0</v>
      </c>
      <c r="AI1132" s="271">
        <f t="shared" ca="1" si="48"/>
        <v>0</v>
      </c>
    </row>
    <row r="1133" spans="31:35" x14ac:dyDescent="0.25">
      <c r="AE1133" s="7">
        <v>1127</v>
      </c>
      <c r="AF1133" s="23">
        <f>_xlfn.IFNA(VLOOKUP(AE1133,MODEL!$D$8:$H$1196,5,FALSE),AF1134-1/12)</f>
        <v>126.5</v>
      </c>
      <c r="AG1133" s="97">
        <f t="shared" si="49"/>
        <v>126</v>
      </c>
      <c r="AH1133" s="23" cm="1">
        <f t="array" ref="AH1133">_xlfn.IFNA(INDEX(MODEL!$AT$8:$AT$1196,MATCH(AE1133,MODEL!$D$8:$D$1196),0),AH1134)</f>
        <v>0</v>
      </c>
      <c r="AI1133" s="271">
        <f t="shared" ca="1" si="48"/>
        <v>0</v>
      </c>
    </row>
    <row r="1134" spans="31:35" x14ac:dyDescent="0.25">
      <c r="AE1134" s="7">
        <v>1128</v>
      </c>
      <c r="AF1134" s="23">
        <f>_xlfn.IFNA(VLOOKUP(AE1134,MODEL!$D$8:$H$1196,5,FALSE),AF1135-1/12)</f>
        <v>126.58333333333334</v>
      </c>
      <c r="AG1134" s="97">
        <f t="shared" si="49"/>
        <v>126</v>
      </c>
      <c r="AH1134" s="23" cm="1">
        <f t="array" ref="AH1134">_xlfn.IFNA(INDEX(MODEL!$AT$8:$AT$1196,MATCH(AE1134,MODEL!$D$8:$D$1196),0),AH1135)</f>
        <v>0</v>
      </c>
      <c r="AI1134" s="271">
        <f t="shared" ca="1" si="48"/>
        <v>0</v>
      </c>
    </row>
    <row r="1135" spans="31:35" x14ac:dyDescent="0.25">
      <c r="AE1135" s="7">
        <v>1129</v>
      </c>
      <c r="AF1135" s="23">
        <f>_xlfn.IFNA(VLOOKUP(AE1135,MODEL!$D$8:$H$1196,5,FALSE),AF1136-1/12)</f>
        <v>126.66666666666666</v>
      </c>
      <c r="AG1135" s="97">
        <f t="shared" si="49"/>
        <v>126</v>
      </c>
      <c r="AH1135" s="23" cm="1">
        <f t="array" ref="AH1135">_xlfn.IFNA(INDEX(MODEL!$AT$8:$AT$1196,MATCH(AE1135,MODEL!$D$8:$D$1196),0),AH1136)</f>
        <v>0</v>
      </c>
      <c r="AI1135" s="271">
        <f t="shared" ca="1" si="48"/>
        <v>0</v>
      </c>
    </row>
    <row r="1136" spans="31:35" x14ac:dyDescent="0.25">
      <c r="AE1136" s="7">
        <v>1130</v>
      </c>
      <c r="AF1136" s="23">
        <f>_xlfn.IFNA(VLOOKUP(AE1136,MODEL!$D$8:$H$1196,5,FALSE),AF1137-1/12)</f>
        <v>126.75</v>
      </c>
      <c r="AG1136" s="97">
        <f t="shared" si="49"/>
        <v>126</v>
      </c>
      <c r="AH1136" s="23" cm="1">
        <f t="array" ref="AH1136">_xlfn.IFNA(INDEX(MODEL!$AT$8:$AT$1196,MATCH(AE1136,MODEL!$D$8:$D$1196),0),AH1137)</f>
        <v>0</v>
      </c>
      <c r="AI1136" s="271">
        <f t="shared" ca="1" si="48"/>
        <v>0</v>
      </c>
    </row>
    <row r="1137" spans="31:35" x14ac:dyDescent="0.25">
      <c r="AE1137" s="7">
        <v>1131</v>
      </c>
      <c r="AF1137" s="23">
        <f>_xlfn.IFNA(VLOOKUP(AE1137,MODEL!$D$8:$H$1196,5,FALSE),AF1138-1/12)</f>
        <v>126.83333333333334</v>
      </c>
      <c r="AG1137" s="97">
        <f t="shared" si="49"/>
        <v>126</v>
      </c>
      <c r="AH1137" s="23" cm="1">
        <f t="array" ref="AH1137">_xlfn.IFNA(INDEX(MODEL!$AT$8:$AT$1196,MATCH(AE1137,MODEL!$D$8:$D$1196),0),AH1138)</f>
        <v>0</v>
      </c>
      <c r="AI1137" s="271">
        <f t="shared" ca="1" si="48"/>
        <v>0</v>
      </c>
    </row>
    <row r="1138" spans="31:35" x14ac:dyDescent="0.25">
      <c r="AE1138" s="7">
        <v>1132</v>
      </c>
      <c r="AF1138" s="23">
        <f>_xlfn.IFNA(VLOOKUP(AE1138,MODEL!$D$8:$H$1196,5,FALSE),AF1139-1/12)</f>
        <v>126.91666666666666</v>
      </c>
      <c r="AG1138" s="97">
        <f t="shared" si="49"/>
        <v>126</v>
      </c>
      <c r="AH1138" s="23" cm="1">
        <f t="array" ref="AH1138">_xlfn.IFNA(INDEX(MODEL!$AT$8:$AT$1196,MATCH(AE1138,MODEL!$D$8:$D$1196),0),AH1139)</f>
        <v>0</v>
      </c>
      <c r="AI1138" s="271">
        <f t="shared" ca="1" si="48"/>
        <v>0</v>
      </c>
    </row>
    <row r="1139" spans="31:35" x14ac:dyDescent="0.25">
      <c r="AE1139" s="7">
        <v>1133</v>
      </c>
      <c r="AF1139" s="23">
        <f>_xlfn.IFNA(VLOOKUP(AE1139,MODEL!$D$8:$H$1196,5,FALSE),AF1140-1/12)</f>
        <v>127</v>
      </c>
      <c r="AG1139" s="97">
        <f t="shared" si="49"/>
        <v>127</v>
      </c>
      <c r="AH1139" s="23" cm="1">
        <f t="array" ref="AH1139">_xlfn.IFNA(INDEX(MODEL!$AT$8:$AT$1196,MATCH(AE1139,MODEL!$D$8:$D$1196),0),AH1140)</f>
        <v>0</v>
      </c>
      <c r="AI1139" s="271">
        <f t="shared" ca="1" si="48"/>
        <v>0</v>
      </c>
    </row>
    <row r="1140" spans="31:35" x14ac:dyDescent="0.25">
      <c r="AE1140" s="7">
        <v>1134</v>
      </c>
      <c r="AF1140" s="23">
        <f>_xlfn.IFNA(VLOOKUP(AE1140,MODEL!$D$8:$H$1196,5,FALSE),AF1141-1/12)</f>
        <v>127.08333333333334</v>
      </c>
      <c r="AG1140" s="97">
        <f t="shared" si="49"/>
        <v>127</v>
      </c>
      <c r="AH1140" s="23" cm="1">
        <f t="array" ref="AH1140">_xlfn.IFNA(INDEX(MODEL!$AT$8:$AT$1196,MATCH(AE1140,MODEL!$D$8:$D$1196),0),AH1141)</f>
        <v>0</v>
      </c>
      <c r="AI1140" s="271">
        <f t="shared" ca="1" si="48"/>
        <v>0</v>
      </c>
    </row>
    <row r="1141" spans="31:35" x14ac:dyDescent="0.25">
      <c r="AE1141" s="7">
        <v>1135</v>
      </c>
      <c r="AF1141" s="23">
        <f>_xlfn.IFNA(VLOOKUP(AE1141,MODEL!$D$8:$H$1196,5,FALSE),AF1142-1/12)</f>
        <v>127.16666666666666</v>
      </c>
      <c r="AG1141" s="97">
        <f t="shared" si="49"/>
        <v>127</v>
      </c>
      <c r="AH1141" s="23" cm="1">
        <f t="array" ref="AH1141">_xlfn.IFNA(INDEX(MODEL!$AT$8:$AT$1196,MATCH(AE1141,MODEL!$D$8:$D$1196),0),AH1142)</f>
        <v>0</v>
      </c>
      <c r="AI1141" s="271">
        <f t="shared" ca="1" si="48"/>
        <v>0</v>
      </c>
    </row>
    <row r="1142" spans="31:35" x14ac:dyDescent="0.25">
      <c r="AE1142" s="7">
        <v>1136</v>
      </c>
      <c r="AF1142" s="23">
        <f>_xlfn.IFNA(VLOOKUP(AE1142,MODEL!$D$8:$H$1196,5,FALSE),AF1143-1/12)</f>
        <v>127.25</v>
      </c>
      <c r="AG1142" s="97">
        <f t="shared" si="49"/>
        <v>127</v>
      </c>
      <c r="AH1142" s="23" cm="1">
        <f t="array" ref="AH1142">_xlfn.IFNA(INDEX(MODEL!$AT$8:$AT$1196,MATCH(AE1142,MODEL!$D$8:$D$1196),0),AH1143)</f>
        <v>0</v>
      </c>
      <c r="AI1142" s="271">
        <f t="shared" ca="1" si="48"/>
        <v>0</v>
      </c>
    </row>
    <row r="1143" spans="31:35" x14ac:dyDescent="0.25">
      <c r="AE1143" s="7">
        <v>1137</v>
      </c>
      <c r="AF1143" s="23">
        <f>_xlfn.IFNA(VLOOKUP(AE1143,MODEL!$D$8:$H$1196,5,FALSE),AF1144-1/12)</f>
        <v>127.33333333333334</v>
      </c>
      <c r="AG1143" s="97">
        <f t="shared" si="49"/>
        <v>127</v>
      </c>
      <c r="AH1143" s="23" cm="1">
        <f t="array" ref="AH1143">_xlfn.IFNA(INDEX(MODEL!$AT$8:$AT$1196,MATCH(AE1143,MODEL!$D$8:$D$1196),0),AH1144)</f>
        <v>0</v>
      </c>
      <c r="AI1143" s="271">
        <f t="shared" ca="1" si="48"/>
        <v>0</v>
      </c>
    </row>
    <row r="1144" spans="31:35" x14ac:dyDescent="0.25">
      <c r="AE1144" s="7">
        <v>1138</v>
      </c>
      <c r="AF1144" s="23">
        <f>_xlfn.IFNA(VLOOKUP(AE1144,MODEL!$D$8:$H$1196,5,FALSE),AF1145-1/12)</f>
        <v>127.41666666666666</v>
      </c>
      <c r="AG1144" s="97">
        <f t="shared" si="49"/>
        <v>127</v>
      </c>
      <c r="AH1144" s="23" cm="1">
        <f t="array" ref="AH1144">_xlfn.IFNA(INDEX(MODEL!$AT$8:$AT$1196,MATCH(AE1144,MODEL!$D$8:$D$1196),0),AH1145)</f>
        <v>0</v>
      </c>
      <c r="AI1144" s="271">
        <f t="shared" ca="1" si="48"/>
        <v>0</v>
      </c>
    </row>
    <row r="1145" spans="31:35" x14ac:dyDescent="0.25">
      <c r="AE1145" s="7">
        <v>1139</v>
      </c>
      <c r="AF1145" s="23">
        <f>_xlfn.IFNA(VLOOKUP(AE1145,MODEL!$D$8:$H$1196,5,FALSE),AF1146-1/12)</f>
        <v>127.5</v>
      </c>
      <c r="AG1145" s="97">
        <f t="shared" si="49"/>
        <v>127</v>
      </c>
      <c r="AH1145" s="23" cm="1">
        <f t="array" ref="AH1145">_xlfn.IFNA(INDEX(MODEL!$AT$8:$AT$1196,MATCH(AE1145,MODEL!$D$8:$D$1196),0),AH1146)</f>
        <v>0</v>
      </c>
      <c r="AI1145" s="271">
        <f t="shared" ca="1" si="48"/>
        <v>0</v>
      </c>
    </row>
    <row r="1146" spans="31:35" x14ac:dyDescent="0.25">
      <c r="AE1146" s="7">
        <v>1140</v>
      </c>
      <c r="AF1146" s="23">
        <f>_xlfn.IFNA(VLOOKUP(AE1146,MODEL!$D$8:$H$1196,5,FALSE),AF1147-1/12)</f>
        <v>127.58333333333334</v>
      </c>
      <c r="AG1146" s="97">
        <f t="shared" si="49"/>
        <v>127</v>
      </c>
      <c r="AH1146" s="23" cm="1">
        <f t="array" ref="AH1146">_xlfn.IFNA(INDEX(MODEL!$AT$8:$AT$1196,MATCH(AE1146,MODEL!$D$8:$D$1196),0),AH1147)</f>
        <v>0</v>
      </c>
      <c r="AI1146" s="271">
        <f t="shared" ca="1" si="48"/>
        <v>0</v>
      </c>
    </row>
    <row r="1147" spans="31:35" x14ac:dyDescent="0.25">
      <c r="AE1147" s="7">
        <v>1141</v>
      </c>
      <c r="AF1147" s="23">
        <f>_xlfn.IFNA(VLOOKUP(AE1147,MODEL!$D$8:$H$1196,5,FALSE),AF1148-1/12)</f>
        <v>127.66666666666666</v>
      </c>
      <c r="AG1147" s="97">
        <f t="shared" si="49"/>
        <v>127</v>
      </c>
      <c r="AH1147" s="23" cm="1">
        <f t="array" ref="AH1147">_xlfn.IFNA(INDEX(MODEL!$AT$8:$AT$1196,MATCH(AE1147,MODEL!$D$8:$D$1196),0),AH1148)</f>
        <v>0</v>
      </c>
      <c r="AI1147" s="271">
        <f t="shared" ca="1" si="48"/>
        <v>0</v>
      </c>
    </row>
    <row r="1148" spans="31:35" x14ac:dyDescent="0.25">
      <c r="AE1148" s="7">
        <v>1142</v>
      </c>
      <c r="AF1148" s="23">
        <f>_xlfn.IFNA(VLOOKUP(AE1148,MODEL!$D$8:$H$1196,5,FALSE),AF1149-1/12)</f>
        <v>127.75</v>
      </c>
      <c r="AG1148" s="97">
        <f t="shared" si="49"/>
        <v>127</v>
      </c>
      <c r="AH1148" s="23" cm="1">
        <f t="array" ref="AH1148">_xlfn.IFNA(INDEX(MODEL!$AT$8:$AT$1196,MATCH(AE1148,MODEL!$D$8:$D$1196),0),AH1149)</f>
        <v>0</v>
      </c>
      <c r="AI1148" s="271">
        <f t="shared" ca="1" si="48"/>
        <v>0</v>
      </c>
    </row>
    <row r="1149" spans="31:35" x14ac:dyDescent="0.25">
      <c r="AE1149" s="7">
        <v>1143</v>
      </c>
      <c r="AF1149" s="23">
        <f>_xlfn.IFNA(VLOOKUP(AE1149,MODEL!$D$8:$H$1196,5,FALSE),AF1150-1/12)</f>
        <v>127.83333333333334</v>
      </c>
      <c r="AG1149" s="97">
        <f t="shared" si="49"/>
        <v>127</v>
      </c>
      <c r="AH1149" s="23" cm="1">
        <f t="array" ref="AH1149">_xlfn.IFNA(INDEX(MODEL!$AT$8:$AT$1196,MATCH(AE1149,MODEL!$D$8:$D$1196),0),AH1150)</f>
        <v>0</v>
      </c>
      <c r="AI1149" s="271">
        <f t="shared" ca="1" si="48"/>
        <v>0</v>
      </c>
    </row>
    <row r="1150" spans="31:35" x14ac:dyDescent="0.25">
      <c r="AE1150" s="7">
        <v>1144</v>
      </c>
      <c r="AF1150" s="23">
        <f>_xlfn.IFNA(VLOOKUP(AE1150,MODEL!$D$8:$H$1196,5,FALSE),AF1151-1/12)</f>
        <v>127.91666666666666</v>
      </c>
      <c r="AG1150" s="97">
        <f t="shared" si="49"/>
        <v>127</v>
      </c>
      <c r="AH1150" s="23" cm="1">
        <f t="array" ref="AH1150">_xlfn.IFNA(INDEX(MODEL!$AT$8:$AT$1196,MATCH(AE1150,MODEL!$D$8:$D$1196),0),AH1151)</f>
        <v>0</v>
      </c>
      <c r="AI1150" s="271">
        <f t="shared" ca="1" si="48"/>
        <v>0</v>
      </c>
    </row>
    <row r="1151" spans="31:35" x14ac:dyDescent="0.25">
      <c r="AE1151" s="7">
        <v>1145</v>
      </c>
      <c r="AF1151" s="23">
        <f>_xlfn.IFNA(VLOOKUP(AE1151,MODEL!$D$8:$H$1196,5,FALSE),AF1152-1/12)</f>
        <v>128</v>
      </c>
      <c r="AG1151" s="97">
        <f t="shared" si="49"/>
        <v>128</v>
      </c>
      <c r="AH1151" s="23" cm="1">
        <f t="array" ref="AH1151">_xlfn.IFNA(INDEX(MODEL!$AT$8:$AT$1196,MATCH(AE1151,MODEL!$D$8:$D$1196),0),AH1152)</f>
        <v>0</v>
      </c>
      <c r="AI1151" s="271">
        <f t="shared" ca="1" si="48"/>
        <v>0</v>
      </c>
    </row>
    <row r="1152" spans="31:35" x14ac:dyDescent="0.25">
      <c r="AE1152" s="7">
        <v>1146</v>
      </c>
      <c r="AF1152" s="23">
        <f>_xlfn.IFNA(VLOOKUP(AE1152,MODEL!$D$8:$H$1196,5,FALSE),AF1153-1/12)</f>
        <v>128.08333333333334</v>
      </c>
      <c r="AG1152" s="97">
        <f t="shared" si="49"/>
        <v>128</v>
      </c>
      <c r="AH1152" s="23" cm="1">
        <f t="array" ref="AH1152">_xlfn.IFNA(INDEX(MODEL!$AT$8:$AT$1196,MATCH(AE1152,MODEL!$D$8:$D$1196),0),AH1153)</f>
        <v>0</v>
      </c>
      <c r="AI1152" s="271">
        <f t="shared" ca="1" si="48"/>
        <v>0</v>
      </c>
    </row>
    <row r="1153" spans="31:35" x14ac:dyDescent="0.25">
      <c r="AE1153" s="7">
        <v>1147</v>
      </c>
      <c r="AF1153" s="23">
        <f>_xlfn.IFNA(VLOOKUP(AE1153,MODEL!$D$8:$H$1196,5,FALSE),AF1154-1/12)</f>
        <v>128.16666666666666</v>
      </c>
      <c r="AG1153" s="97">
        <f t="shared" si="49"/>
        <v>128</v>
      </c>
      <c r="AH1153" s="23" cm="1">
        <f t="array" ref="AH1153">_xlfn.IFNA(INDEX(MODEL!$AT$8:$AT$1196,MATCH(AE1153,MODEL!$D$8:$D$1196),0),AH1154)</f>
        <v>0</v>
      </c>
      <c r="AI1153" s="271">
        <f t="shared" ca="1" si="48"/>
        <v>0</v>
      </c>
    </row>
    <row r="1154" spans="31:35" x14ac:dyDescent="0.25">
      <c r="AE1154" s="7">
        <v>1148</v>
      </c>
      <c r="AF1154" s="23">
        <f>_xlfn.IFNA(VLOOKUP(AE1154,MODEL!$D$8:$H$1196,5,FALSE),AF1155-1/12)</f>
        <v>128.25</v>
      </c>
      <c r="AG1154" s="97">
        <f t="shared" si="49"/>
        <v>128</v>
      </c>
      <c r="AH1154" s="23" cm="1">
        <f t="array" ref="AH1154">_xlfn.IFNA(INDEX(MODEL!$AT$8:$AT$1196,MATCH(AE1154,MODEL!$D$8:$D$1196),0),AH1155)</f>
        <v>0</v>
      </c>
      <c r="AI1154" s="271">
        <f t="shared" ca="1" si="48"/>
        <v>0</v>
      </c>
    </row>
    <row r="1155" spans="31:35" x14ac:dyDescent="0.25">
      <c r="AE1155" s="7">
        <v>1149</v>
      </c>
      <c r="AF1155" s="23">
        <f>_xlfn.IFNA(VLOOKUP(AE1155,MODEL!$D$8:$H$1196,5,FALSE),AF1156-1/12)</f>
        <v>128.33333333333334</v>
      </c>
      <c r="AG1155" s="97">
        <f t="shared" si="49"/>
        <v>128</v>
      </c>
      <c r="AH1155" s="23" cm="1">
        <f t="array" ref="AH1155">_xlfn.IFNA(INDEX(MODEL!$AT$8:$AT$1196,MATCH(AE1155,MODEL!$D$8:$D$1196),0),AH1156)</f>
        <v>0</v>
      </c>
      <c r="AI1155" s="271">
        <f t="shared" ca="1" si="48"/>
        <v>0</v>
      </c>
    </row>
    <row r="1156" spans="31:35" x14ac:dyDescent="0.25">
      <c r="AE1156" s="7">
        <v>1150</v>
      </c>
      <c r="AF1156" s="23">
        <f>_xlfn.IFNA(VLOOKUP(AE1156,MODEL!$D$8:$H$1196,5,FALSE),AF1157-1/12)</f>
        <v>128.41666666666666</v>
      </c>
      <c r="AG1156" s="97">
        <f t="shared" si="49"/>
        <v>128</v>
      </c>
      <c r="AH1156" s="23" cm="1">
        <f t="array" ref="AH1156">_xlfn.IFNA(INDEX(MODEL!$AT$8:$AT$1196,MATCH(AE1156,MODEL!$D$8:$D$1196),0),AH1157)</f>
        <v>0</v>
      </c>
      <c r="AI1156" s="271">
        <f t="shared" ca="1" si="48"/>
        <v>0</v>
      </c>
    </row>
    <row r="1157" spans="31:35" x14ac:dyDescent="0.25">
      <c r="AE1157" s="7">
        <v>1151</v>
      </c>
      <c r="AF1157" s="23">
        <f>_xlfn.IFNA(VLOOKUP(AE1157,MODEL!$D$8:$H$1196,5,FALSE),AF1158-1/12)</f>
        <v>128.5</v>
      </c>
      <c r="AG1157" s="97">
        <f t="shared" si="49"/>
        <v>128</v>
      </c>
      <c r="AH1157" s="23" cm="1">
        <f t="array" ref="AH1157">_xlfn.IFNA(INDEX(MODEL!$AT$8:$AT$1196,MATCH(AE1157,MODEL!$D$8:$D$1196),0),AH1158)</f>
        <v>0</v>
      </c>
      <c r="AI1157" s="271">
        <f t="shared" ca="1" si="48"/>
        <v>0</v>
      </c>
    </row>
    <row r="1158" spans="31:35" x14ac:dyDescent="0.25">
      <c r="AE1158" s="7">
        <v>1152</v>
      </c>
      <c r="AF1158" s="23">
        <f>_xlfn.IFNA(VLOOKUP(AE1158,MODEL!$D$8:$H$1196,5,FALSE),AF1159-1/12)</f>
        <v>128.58333333333334</v>
      </c>
      <c r="AG1158" s="97">
        <f t="shared" si="49"/>
        <v>128</v>
      </c>
      <c r="AH1158" s="23" cm="1">
        <f t="array" ref="AH1158">_xlfn.IFNA(INDEX(MODEL!$AT$8:$AT$1196,MATCH(AE1158,MODEL!$D$8:$D$1196),0),AH1159)</f>
        <v>0</v>
      </c>
      <c r="AI1158" s="271">
        <f t="shared" ref="AI1158:AI1206" ca="1" si="50">IF(OR(IFERROR(AH1158,0)=0,AE1158&lt;=WOPBrthWP),0,IF(AG1158&gt;60,AI1157*AH1158/AH1157,AI1157*AH1157/AH1158)
+VLOOKUP(MIN(MAX(AC$6:AC$126),AG1158),Tbl_Births,2,FALSE)/12
-IF(AE1158&lt;=WOPBrthWP+WOPBrthPer,0,VLOOKUP(MIN(MAX(AC$6:AC$126),OFFSET(AG1158,-WOPBrthPer,0)),Tbl_Births,2,FALSE)/12*OFFSET(AH1158,-WOPBrthPer,0)/AH1158))</f>
        <v>0</v>
      </c>
    </row>
    <row r="1159" spans="31:35" x14ac:dyDescent="0.25">
      <c r="AE1159" s="7">
        <v>1153</v>
      </c>
      <c r="AF1159" s="23">
        <f>_xlfn.IFNA(VLOOKUP(AE1159,MODEL!$D$8:$H$1196,5,FALSE),AF1160-1/12)</f>
        <v>128.66666666666666</v>
      </c>
      <c r="AG1159" s="97">
        <f t="shared" si="49"/>
        <v>128</v>
      </c>
      <c r="AH1159" s="23" cm="1">
        <f t="array" ref="AH1159">_xlfn.IFNA(INDEX(MODEL!$AT$8:$AT$1196,MATCH(AE1159,MODEL!$D$8:$D$1196),0),AH1160)</f>
        <v>0</v>
      </c>
      <c r="AI1159" s="271">
        <f t="shared" ca="1" si="50"/>
        <v>0</v>
      </c>
    </row>
    <row r="1160" spans="31:35" x14ac:dyDescent="0.25">
      <c r="AE1160" s="7">
        <v>1154</v>
      </c>
      <c r="AF1160" s="23">
        <f>_xlfn.IFNA(VLOOKUP(AE1160,MODEL!$D$8:$H$1196,5,FALSE),AF1161-1/12)</f>
        <v>128.75</v>
      </c>
      <c r="AG1160" s="97">
        <f t="shared" si="49"/>
        <v>128</v>
      </c>
      <c r="AH1160" s="23" cm="1">
        <f t="array" ref="AH1160">_xlfn.IFNA(INDEX(MODEL!$AT$8:$AT$1196,MATCH(AE1160,MODEL!$D$8:$D$1196),0),AH1161)</f>
        <v>0</v>
      </c>
      <c r="AI1160" s="271">
        <f t="shared" ca="1" si="50"/>
        <v>0</v>
      </c>
    </row>
    <row r="1161" spans="31:35" x14ac:dyDescent="0.25">
      <c r="AE1161" s="7">
        <v>1155</v>
      </c>
      <c r="AF1161" s="23">
        <f>_xlfn.IFNA(VLOOKUP(AE1161,MODEL!$D$8:$H$1196,5,FALSE),AF1162-1/12)</f>
        <v>128.83333333333334</v>
      </c>
      <c r="AG1161" s="97">
        <f t="shared" si="49"/>
        <v>128</v>
      </c>
      <c r="AH1161" s="23" cm="1">
        <f t="array" ref="AH1161">_xlfn.IFNA(INDEX(MODEL!$AT$8:$AT$1196,MATCH(AE1161,MODEL!$D$8:$D$1196),0),AH1162)</f>
        <v>0</v>
      </c>
      <c r="AI1161" s="271">
        <f t="shared" ca="1" si="50"/>
        <v>0</v>
      </c>
    </row>
    <row r="1162" spans="31:35" x14ac:dyDescent="0.25">
      <c r="AE1162" s="7">
        <v>1156</v>
      </c>
      <c r="AF1162" s="23">
        <f>_xlfn.IFNA(VLOOKUP(AE1162,MODEL!$D$8:$H$1196,5,FALSE),AF1163-1/12)</f>
        <v>128.91666666666666</v>
      </c>
      <c r="AG1162" s="97">
        <f t="shared" si="49"/>
        <v>128</v>
      </c>
      <c r="AH1162" s="23" cm="1">
        <f t="array" ref="AH1162">_xlfn.IFNA(INDEX(MODEL!$AT$8:$AT$1196,MATCH(AE1162,MODEL!$D$8:$D$1196),0),AH1163)</f>
        <v>0</v>
      </c>
      <c r="AI1162" s="271">
        <f t="shared" ca="1" si="50"/>
        <v>0</v>
      </c>
    </row>
    <row r="1163" spans="31:35" x14ac:dyDescent="0.25">
      <c r="AE1163" s="7">
        <v>1157</v>
      </c>
      <c r="AF1163" s="23">
        <f>_xlfn.IFNA(VLOOKUP(AE1163,MODEL!$D$8:$H$1196,5,FALSE),AF1164-1/12)</f>
        <v>129</v>
      </c>
      <c r="AG1163" s="97">
        <f t="shared" si="49"/>
        <v>129</v>
      </c>
      <c r="AH1163" s="23" cm="1">
        <f t="array" ref="AH1163">_xlfn.IFNA(INDEX(MODEL!$AT$8:$AT$1196,MATCH(AE1163,MODEL!$D$8:$D$1196),0),AH1164)</f>
        <v>0</v>
      </c>
      <c r="AI1163" s="271">
        <f t="shared" ca="1" si="50"/>
        <v>0</v>
      </c>
    </row>
    <row r="1164" spans="31:35" x14ac:dyDescent="0.25">
      <c r="AE1164" s="7">
        <v>1158</v>
      </c>
      <c r="AF1164" s="23">
        <f>_xlfn.IFNA(VLOOKUP(AE1164,MODEL!$D$8:$H$1196,5,FALSE),AF1165-1/12)</f>
        <v>129.08333333333334</v>
      </c>
      <c r="AG1164" s="97">
        <f t="shared" si="49"/>
        <v>129</v>
      </c>
      <c r="AH1164" s="23" cm="1">
        <f t="array" ref="AH1164">_xlfn.IFNA(INDEX(MODEL!$AT$8:$AT$1196,MATCH(AE1164,MODEL!$D$8:$D$1196),0),AH1165)</f>
        <v>0</v>
      </c>
      <c r="AI1164" s="271">
        <f t="shared" ca="1" si="50"/>
        <v>0</v>
      </c>
    </row>
    <row r="1165" spans="31:35" x14ac:dyDescent="0.25">
      <c r="AE1165" s="7">
        <v>1159</v>
      </c>
      <c r="AF1165" s="23">
        <f>_xlfn.IFNA(VLOOKUP(AE1165,MODEL!$D$8:$H$1196,5,FALSE),AF1166-1/12)</f>
        <v>129.16666666666666</v>
      </c>
      <c r="AG1165" s="97">
        <f t="shared" si="49"/>
        <v>129</v>
      </c>
      <c r="AH1165" s="23" cm="1">
        <f t="array" ref="AH1165">_xlfn.IFNA(INDEX(MODEL!$AT$8:$AT$1196,MATCH(AE1165,MODEL!$D$8:$D$1196),0),AH1166)</f>
        <v>0</v>
      </c>
      <c r="AI1165" s="271">
        <f t="shared" ca="1" si="50"/>
        <v>0</v>
      </c>
    </row>
    <row r="1166" spans="31:35" x14ac:dyDescent="0.25">
      <c r="AE1166" s="7">
        <v>1160</v>
      </c>
      <c r="AF1166" s="23">
        <f>_xlfn.IFNA(VLOOKUP(AE1166,MODEL!$D$8:$H$1196,5,FALSE),AF1167-1/12)</f>
        <v>129.25</v>
      </c>
      <c r="AG1166" s="97">
        <f t="shared" si="49"/>
        <v>129</v>
      </c>
      <c r="AH1166" s="23" cm="1">
        <f t="array" ref="AH1166">_xlfn.IFNA(INDEX(MODEL!$AT$8:$AT$1196,MATCH(AE1166,MODEL!$D$8:$D$1196),0),AH1167)</f>
        <v>0</v>
      </c>
      <c r="AI1166" s="271">
        <f t="shared" ca="1" si="50"/>
        <v>0</v>
      </c>
    </row>
    <row r="1167" spans="31:35" x14ac:dyDescent="0.25">
      <c r="AE1167" s="7">
        <v>1161</v>
      </c>
      <c r="AF1167" s="23">
        <f>_xlfn.IFNA(VLOOKUP(AE1167,MODEL!$D$8:$H$1196,5,FALSE),AF1168-1/12)</f>
        <v>129.33333333333334</v>
      </c>
      <c r="AG1167" s="97">
        <f t="shared" si="49"/>
        <v>129</v>
      </c>
      <c r="AH1167" s="23" cm="1">
        <f t="array" ref="AH1167">_xlfn.IFNA(INDEX(MODEL!$AT$8:$AT$1196,MATCH(AE1167,MODEL!$D$8:$D$1196),0),AH1168)</f>
        <v>0</v>
      </c>
      <c r="AI1167" s="271">
        <f t="shared" ca="1" si="50"/>
        <v>0</v>
      </c>
    </row>
    <row r="1168" spans="31:35" x14ac:dyDescent="0.25">
      <c r="AE1168" s="7">
        <v>1162</v>
      </c>
      <c r="AF1168" s="23">
        <f>_xlfn.IFNA(VLOOKUP(AE1168,MODEL!$D$8:$H$1196,5,FALSE),AF1169-1/12)</f>
        <v>129.41666666666666</v>
      </c>
      <c r="AG1168" s="97">
        <f t="shared" si="49"/>
        <v>129</v>
      </c>
      <c r="AH1168" s="23" cm="1">
        <f t="array" ref="AH1168">_xlfn.IFNA(INDEX(MODEL!$AT$8:$AT$1196,MATCH(AE1168,MODEL!$D$8:$D$1196),0),AH1169)</f>
        <v>0</v>
      </c>
      <c r="AI1168" s="271">
        <f t="shared" ca="1" si="50"/>
        <v>0</v>
      </c>
    </row>
    <row r="1169" spans="31:35" x14ac:dyDescent="0.25">
      <c r="AE1169" s="7">
        <v>1163</v>
      </c>
      <c r="AF1169" s="23">
        <f>_xlfn.IFNA(VLOOKUP(AE1169,MODEL!$D$8:$H$1196,5,FALSE),AF1170-1/12)</f>
        <v>129.5</v>
      </c>
      <c r="AG1169" s="97">
        <f t="shared" si="49"/>
        <v>129</v>
      </c>
      <c r="AH1169" s="23" cm="1">
        <f t="array" ref="AH1169">_xlfn.IFNA(INDEX(MODEL!$AT$8:$AT$1196,MATCH(AE1169,MODEL!$D$8:$D$1196),0),AH1170)</f>
        <v>0</v>
      </c>
      <c r="AI1169" s="271">
        <f t="shared" ca="1" si="50"/>
        <v>0</v>
      </c>
    </row>
    <row r="1170" spans="31:35" x14ac:dyDescent="0.25">
      <c r="AE1170" s="7">
        <v>1164</v>
      </c>
      <c r="AF1170" s="23">
        <f>_xlfn.IFNA(VLOOKUP(AE1170,MODEL!$D$8:$H$1196,5,FALSE),AF1171-1/12)</f>
        <v>129.58333333333334</v>
      </c>
      <c r="AG1170" s="97">
        <f t="shared" si="49"/>
        <v>129</v>
      </c>
      <c r="AH1170" s="23" cm="1">
        <f t="array" ref="AH1170">_xlfn.IFNA(INDEX(MODEL!$AT$8:$AT$1196,MATCH(AE1170,MODEL!$D$8:$D$1196),0),AH1171)</f>
        <v>0</v>
      </c>
      <c r="AI1170" s="271">
        <f t="shared" ca="1" si="50"/>
        <v>0</v>
      </c>
    </row>
    <row r="1171" spans="31:35" x14ac:dyDescent="0.25">
      <c r="AE1171" s="7">
        <v>1165</v>
      </c>
      <c r="AF1171" s="23">
        <f>_xlfn.IFNA(VLOOKUP(AE1171,MODEL!$D$8:$H$1196,5,FALSE),AF1172-1/12)</f>
        <v>129.66666666666666</v>
      </c>
      <c r="AG1171" s="97">
        <f t="shared" si="49"/>
        <v>129</v>
      </c>
      <c r="AH1171" s="23" cm="1">
        <f t="array" ref="AH1171">_xlfn.IFNA(INDEX(MODEL!$AT$8:$AT$1196,MATCH(AE1171,MODEL!$D$8:$D$1196),0),AH1172)</f>
        <v>0</v>
      </c>
      <c r="AI1171" s="271">
        <f t="shared" ca="1" si="50"/>
        <v>0</v>
      </c>
    </row>
    <row r="1172" spans="31:35" x14ac:dyDescent="0.25">
      <c r="AE1172" s="7">
        <v>1166</v>
      </c>
      <c r="AF1172" s="23">
        <f>_xlfn.IFNA(VLOOKUP(AE1172,MODEL!$D$8:$H$1196,5,FALSE),AF1173-1/12)</f>
        <v>129.75</v>
      </c>
      <c r="AG1172" s="97">
        <f t="shared" si="49"/>
        <v>129</v>
      </c>
      <c r="AH1172" s="23" cm="1">
        <f t="array" ref="AH1172">_xlfn.IFNA(INDEX(MODEL!$AT$8:$AT$1196,MATCH(AE1172,MODEL!$D$8:$D$1196),0),AH1173)</f>
        <v>0</v>
      </c>
      <c r="AI1172" s="271">
        <f t="shared" ca="1" si="50"/>
        <v>0</v>
      </c>
    </row>
    <row r="1173" spans="31:35" x14ac:dyDescent="0.25">
      <c r="AE1173" s="7">
        <v>1167</v>
      </c>
      <c r="AF1173" s="23">
        <f>_xlfn.IFNA(VLOOKUP(AE1173,MODEL!$D$8:$H$1196,5,FALSE),AF1174-1/12)</f>
        <v>129.83333333333334</v>
      </c>
      <c r="AG1173" s="97">
        <f t="shared" ref="AG1173:AG1206" si="51">ROUNDDOWN(AF1173,0)</f>
        <v>129</v>
      </c>
      <c r="AH1173" s="23" cm="1">
        <f t="array" ref="AH1173">_xlfn.IFNA(INDEX(MODEL!$AT$8:$AT$1196,MATCH(AE1173,MODEL!$D$8:$D$1196),0),AH1174)</f>
        <v>0</v>
      </c>
      <c r="AI1173" s="271">
        <f t="shared" ca="1" si="50"/>
        <v>0</v>
      </c>
    </row>
    <row r="1174" spans="31:35" x14ac:dyDescent="0.25">
      <c r="AE1174" s="7">
        <v>1168</v>
      </c>
      <c r="AF1174" s="23">
        <f>_xlfn.IFNA(VLOOKUP(AE1174,MODEL!$D$8:$H$1196,5,FALSE),AF1175-1/12)</f>
        <v>129.91666666666666</v>
      </c>
      <c r="AG1174" s="97">
        <f t="shared" si="51"/>
        <v>129</v>
      </c>
      <c r="AH1174" s="23" cm="1">
        <f t="array" ref="AH1174">_xlfn.IFNA(INDEX(MODEL!$AT$8:$AT$1196,MATCH(AE1174,MODEL!$D$8:$D$1196),0),AH1175)</f>
        <v>0</v>
      </c>
      <c r="AI1174" s="271">
        <f t="shared" ca="1" si="50"/>
        <v>0</v>
      </c>
    </row>
    <row r="1175" spans="31:35" x14ac:dyDescent="0.25">
      <c r="AE1175" s="7">
        <v>1169</v>
      </c>
      <c r="AF1175" s="23">
        <f>_xlfn.IFNA(VLOOKUP(AE1175,MODEL!$D$8:$H$1196,5,FALSE),AF1176-1/12)</f>
        <v>130</v>
      </c>
      <c r="AG1175" s="97">
        <f t="shared" si="51"/>
        <v>130</v>
      </c>
      <c r="AH1175" s="23" cm="1">
        <f t="array" ref="AH1175">_xlfn.IFNA(INDEX(MODEL!$AT$8:$AT$1196,MATCH(AE1175,MODEL!$D$8:$D$1196),0),AH1176)</f>
        <v>0</v>
      </c>
      <c r="AI1175" s="271">
        <f t="shared" ca="1" si="50"/>
        <v>0</v>
      </c>
    </row>
    <row r="1176" spans="31:35" x14ac:dyDescent="0.25">
      <c r="AE1176" s="7">
        <v>1170</v>
      </c>
      <c r="AF1176" s="23">
        <f>_xlfn.IFNA(VLOOKUP(AE1176,MODEL!$D$8:$H$1196,5,FALSE),AF1177-1/12)</f>
        <v>130.08333333333334</v>
      </c>
      <c r="AG1176" s="97">
        <f t="shared" si="51"/>
        <v>130</v>
      </c>
      <c r="AH1176" s="23" cm="1">
        <f t="array" ref="AH1176">_xlfn.IFNA(INDEX(MODEL!$AT$8:$AT$1196,MATCH(AE1176,MODEL!$D$8:$D$1196),0),AH1177)</f>
        <v>0</v>
      </c>
      <c r="AI1176" s="271">
        <f t="shared" ca="1" si="50"/>
        <v>0</v>
      </c>
    </row>
    <row r="1177" spans="31:35" x14ac:dyDescent="0.25">
      <c r="AE1177" s="7">
        <v>1171</v>
      </c>
      <c r="AF1177" s="23">
        <f>_xlfn.IFNA(VLOOKUP(AE1177,MODEL!$D$8:$H$1196,5,FALSE),AF1178-1/12)</f>
        <v>130.16666666666666</v>
      </c>
      <c r="AG1177" s="97">
        <f t="shared" si="51"/>
        <v>130</v>
      </c>
      <c r="AH1177" s="23" cm="1">
        <f t="array" ref="AH1177">_xlfn.IFNA(INDEX(MODEL!$AT$8:$AT$1196,MATCH(AE1177,MODEL!$D$8:$D$1196),0),AH1178)</f>
        <v>0</v>
      </c>
      <c r="AI1177" s="271">
        <f t="shared" ca="1" si="50"/>
        <v>0</v>
      </c>
    </row>
    <row r="1178" spans="31:35" x14ac:dyDescent="0.25">
      <c r="AE1178" s="7">
        <v>1172</v>
      </c>
      <c r="AF1178" s="23">
        <f>_xlfn.IFNA(VLOOKUP(AE1178,MODEL!$D$8:$H$1196,5,FALSE),AF1179-1/12)</f>
        <v>130.25</v>
      </c>
      <c r="AG1178" s="97">
        <f t="shared" si="51"/>
        <v>130</v>
      </c>
      <c r="AH1178" s="23" cm="1">
        <f t="array" ref="AH1178">_xlfn.IFNA(INDEX(MODEL!$AT$8:$AT$1196,MATCH(AE1178,MODEL!$D$8:$D$1196),0),AH1179)</f>
        <v>0</v>
      </c>
      <c r="AI1178" s="271">
        <f t="shared" ca="1" si="50"/>
        <v>0</v>
      </c>
    </row>
    <row r="1179" spans="31:35" x14ac:dyDescent="0.25">
      <c r="AE1179" s="7">
        <v>1173</v>
      </c>
      <c r="AF1179" s="23">
        <f>_xlfn.IFNA(VLOOKUP(AE1179,MODEL!$D$8:$H$1196,5,FALSE),AF1180-1/12)</f>
        <v>130.33333333333334</v>
      </c>
      <c r="AG1179" s="97">
        <f t="shared" si="51"/>
        <v>130</v>
      </c>
      <c r="AH1179" s="23" cm="1">
        <f t="array" ref="AH1179">_xlfn.IFNA(INDEX(MODEL!$AT$8:$AT$1196,MATCH(AE1179,MODEL!$D$8:$D$1196),0),AH1180)</f>
        <v>0</v>
      </c>
      <c r="AI1179" s="271">
        <f t="shared" ca="1" si="50"/>
        <v>0</v>
      </c>
    </row>
    <row r="1180" spans="31:35" x14ac:dyDescent="0.25">
      <c r="AE1180" s="7">
        <v>1174</v>
      </c>
      <c r="AF1180" s="23">
        <f>_xlfn.IFNA(VLOOKUP(AE1180,MODEL!$D$8:$H$1196,5,FALSE),AF1181-1/12)</f>
        <v>130.41666666666666</v>
      </c>
      <c r="AG1180" s="97">
        <f t="shared" si="51"/>
        <v>130</v>
      </c>
      <c r="AH1180" s="23" cm="1">
        <f t="array" ref="AH1180">_xlfn.IFNA(INDEX(MODEL!$AT$8:$AT$1196,MATCH(AE1180,MODEL!$D$8:$D$1196),0),AH1181)</f>
        <v>0</v>
      </c>
      <c r="AI1180" s="271">
        <f t="shared" ca="1" si="50"/>
        <v>0</v>
      </c>
    </row>
    <row r="1181" spans="31:35" x14ac:dyDescent="0.25">
      <c r="AE1181" s="7">
        <v>1175</v>
      </c>
      <c r="AF1181" s="23">
        <f>_xlfn.IFNA(VLOOKUP(AE1181,MODEL!$D$8:$H$1196,5,FALSE),AF1182-1/12)</f>
        <v>130.5</v>
      </c>
      <c r="AG1181" s="97">
        <f t="shared" si="51"/>
        <v>130</v>
      </c>
      <c r="AH1181" s="23" cm="1">
        <f t="array" ref="AH1181">_xlfn.IFNA(INDEX(MODEL!$AT$8:$AT$1196,MATCH(AE1181,MODEL!$D$8:$D$1196),0),AH1182)</f>
        <v>0</v>
      </c>
      <c r="AI1181" s="271">
        <f t="shared" ca="1" si="50"/>
        <v>0</v>
      </c>
    </row>
    <row r="1182" spans="31:35" x14ac:dyDescent="0.25">
      <c r="AE1182" s="7">
        <v>1176</v>
      </c>
      <c r="AF1182" s="23">
        <f>_xlfn.IFNA(VLOOKUP(AE1182,MODEL!$D$8:$H$1196,5,FALSE),AF1183-1/12)</f>
        <v>130.58333333333334</v>
      </c>
      <c r="AG1182" s="97">
        <f t="shared" si="51"/>
        <v>130</v>
      </c>
      <c r="AH1182" s="23" cm="1">
        <f t="array" ref="AH1182">_xlfn.IFNA(INDEX(MODEL!$AT$8:$AT$1196,MATCH(AE1182,MODEL!$D$8:$D$1196),0),AH1183)</f>
        <v>0</v>
      </c>
      <c r="AI1182" s="271">
        <f t="shared" ca="1" si="50"/>
        <v>0</v>
      </c>
    </row>
    <row r="1183" spans="31:35" x14ac:dyDescent="0.25">
      <c r="AE1183" s="7">
        <v>1177</v>
      </c>
      <c r="AF1183" s="23">
        <f>_xlfn.IFNA(VLOOKUP(AE1183,MODEL!$D$8:$H$1196,5,FALSE),AF1184-1/12)</f>
        <v>130.66666666666666</v>
      </c>
      <c r="AG1183" s="97">
        <f t="shared" si="51"/>
        <v>130</v>
      </c>
      <c r="AH1183" s="23" cm="1">
        <f t="array" ref="AH1183">_xlfn.IFNA(INDEX(MODEL!$AT$8:$AT$1196,MATCH(AE1183,MODEL!$D$8:$D$1196),0),AH1184)</f>
        <v>0</v>
      </c>
      <c r="AI1183" s="271">
        <f t="shared" ca="1" si="50"/>
        <v>0</v>
      </c>
    </row>
    <row r="1184" spans="31:35" x14ac:dyDescent="0.25">
      <c r="AE1184" s="7">
        <v>1178</v>
      </c>
      <c r="AF1184" s="23">
        <f>_xlfn.IFNA(VLOOKUP(AE1184,MODEL!$D$8:$H$1196,5,FALSE),AF1185-1/12)</f>
        <v>130.75</v>
      </c>
      <c r="AG1184" s="97">
        <f t="shared" si="51"/>
        <v>130</v>
      </c>
      <c r="AH1184" s="23" cm="1">
        <f t="array" ref="AH1184">_xlfn.IFNA(INDEX(MODEL!$AT$8:$AT$1196,MATCH(AE1184,MODEL!$D$8:$D$1196),0),AH1185)</f>
        <v>0</v>
      </c>
      <c r="AI1184" s="271">
        <f t="shared" ca="1" si="50"/>
        <v>0</v>
      </c>
    </row>
    <row r="1185" spans="31:35" x14ac:dyDescent="0.25">
      <c r="AE1185" s="7">
        <v>1179</v>
      </c>
      <c r="AF1185" s="23">
        <f>_xlfn.IFNA(VLOOKUP(AE1185,MODEL!$D$8:$H$1196,5,FALSE),AF1186-1/12)</f>
        <v>130.83333333333334</v>
      </c>
      <c r="AG1185" s="97">
        <f t="shared" si="51"/>
        <v>130</v>
      </c>
      <c r="AH1185" s="23" cm="1">
        <f t="array" ref="AH1185">_xlfn.IFNA(INDEX(MODEL!$AT$8:$AT$1196,MATCH(AE1185,MODEL!$D$8:$D$1196),0),AH1186)</f>
        <v>0</v>
      </c>
      <c r="AI1185" s="271">
        <f t="shared" ca="1" si="50"/>
        <v>0</v>
      </c>
    </row>
    <row r="1186" spans="31:35" x14ac:dyDescent="0.25">
      <c r="AE1186" s="7">
        <v>1180</v>
      </c>
      <c r="AF1186" s="23">
        <f>_xlfn.IFNA(VLOOKUP(AE1186,MODEL!$D$8:$H$1196,5,FALSE),AF1187-1/12)</f>
        <v>130.91666666666666</v>
      </c>
      <c r="AG1186" s="97">
        <f t="shared" si="51"/>
        <v>130</v>
      </c>
      <c r="AH1186" s="23" cm="1">
        <f t="array" ref="AH1186">_xlfn.IFNA(INDEX(MODEL!$AT$8:$AT$1196,MATCH(AE1186,MODEL!$D$8:$D$1196),0),AH1187)</f>
        <v>0</v>
      </c>
      <c r="AI1186" s="271">
        <f t="shared" ca="1" si="50"/>
        <v>0</v>
      </c>
    </row>
    <row r="1187" spans="31:35" x14ac:dyDescent="0.25">
      <c r="AE1187" s="7">
        <v>1181</v>
      </c>
      <c r="AF1187" s="23">
        <f>_xlfn.IFNA(VLOOKUP(AE1187,MODEL!$D$8:$H$1196,5,FALSE),AF1188-1/12)</f>
        <v>131</v>
      </c>
      <c r="AG1187" s="97">
        <f t="shared" si="51"/>
        <v>131</v>
      </c>
      <c r="AH1187" s="23" cm="1">
        <f t="array" ref="AH1187">_xlfn.IFNA(INDEX(MODEL!$AT$8:$AT$1196,MATCH(AE1187,MODEL!$D$8:$D$1196),0),AH1188)</f>
        <v>0</v>
      </c>
      <c r="AI1187" s="271">
        <f t="shared" ca="1" si="50"/>
        <v>0</v>
      </c>
    </row>
    <row r="1188" spans="31:35" x14ac:dyDescent="0.25">
      <c r="AE1188" s="7">
        <v>1182</v>
      </c>
      <c r="AF1188" s="23">
        <f>_xlfn.IFNA(VLOOKUP(AE1188,MODEL!$D$8:$H$1196,5,FALSE),AF1189-1/12)</f>
        <v>131.08333333333334</v>
      </c>
      <c r="AG1188" s="97">
        <f t="shared" si="51"/>
        <v>131</v>
      </c>
      <c r="AH1188" s="23" cm="1">
        <f t="array" ref="AH1188">_xlfn.IFNA(INDEX(MODEL!$AT$8:$AT$1196,MATCH(AE1188,MODEL!$D$8:$D$1196),0),AH1189)</f>
        <v>0</v>
      </c>
      <c r="AI1188" s="271">
        <f t="shared" ca="1" si="50"/>
        <v>0</v>
      </c>
    </row>
    <row r="1189" spans="31:35" x14ac:dyDescent="0.25">
      <c r="AE1189" s="7">
        <v>1183</v>
      </c>
      <c r="AF1189" s="23">
        <f>_xlfn.IFNA(VLOOKUP(AE1189,MODEL!$D$8:$H$1196,5,FALSE),AF1190-1/12)</f>
        <v>131.16666666666666</v>
      </c>
      <c r="AG1189" s="97">
        <f t="shared" si="51"/>
        <v>131</v>
      </c>
      <c r="AH1189" s="23" cm="1">
        <f t="array" ref="AH1189">_xlfn.IFNA(INDEX(MODEL!$AT$8:$AT$1196,MATCH(AE1189,MODEL!$D$8:$D$1196),0),AH1190)</f>
        <v>0</v>
      </c>
      <c r="AI1189" s="271">
        <f t="shared" ca="1" si="50"/>
        <v>0</v>
      </c>
    </row>
    <row r="1190" spans="31:35" x14ac:dyDescent="0.25">
      <c r="AE1190" s="7">
        <v>1184</v>
      </c>
      <c r="AF1190" s="23">
        <f>_xlfn.IFNA(VLOOKUP(AE1190,MODEL!$D$8:$H$1196,5,FALSE),AF1191-1/12)</f>
        <v>131.25</v>
      </c>
      <c r="AG1190" s="97">
        <f t="shared" si="51"/>
        <v>131</v>
      </c>
      <c r="AH1190" s="23" cm="1">
        <f t="array" ref="AH1190">_xlfn.IFNA(INDEX(MODEL!$AT$8:$AT$1196,MATCH(AE1190,MODEL!$D$8:$D$1196),0),AH1191)</f>
        <v>0</v>
      </c>
      <c r="AI1190" s="271">
        <f t="shared" ca="1" si="50"/>
        <v>0</v>
      </c>
    </row>
    <row r="1191" spans="31:35" x14ac:dyDescent="0.25">
      <c r="AE1191" s="7">
        <v>1185</v>
      </c>
      <c r="AF1191" s="23">
        <f>_xlfn.IFNA(VLOOKUP(AE1191,MODEL!$D$8:$H$1196,5,FALSE),AF1192-1/12)</f>
        <v>131.33333333333334</v>
      </c>
      <c r="AG1191" s="97">
        <f t="shared" si="51"/>
        <v>131</v>
      </c>
      <c r="AH1191" s="23" cm="1">
        <f t="array" ref="AH1191">_xlfn.IFNA(INDEX(MODEL!$AT$8:$AT$1196,MATCH(AE1191,MODEL!$D$8:$D$1196),0),AH1192)</f>
        <v>0</v>
      </c>
      <c r="AI1191" s="271">
        <f t="shared" ca="1" si="50"/>
        <v>0</v>
      </c>
    </row>
    <row r="1192" spans="31:35" x14ac:dyDescent="0.25">
      <c r="AE1192" s="7">
        <v>1186</v>
      </c>
      <c r="AF1192" s="23">
        <f>_xlfn.IFNA(VLOOKUP(AE1192,MODEL!$D$8:$H$1196,5,FALSE),AF1193-1/12)</f>
        <v>131.41666666666666</v>
      </c>
      <c r="AG1192" s="97">
        <f t="shared" si="51"/>
        <v>131</v>
      </c>
      <c r="AH1192" s="23" cm="1">
        <f t="array" ref="AH1192">_xlfn.IFNA(INDEX(MODEL!$AT$8:$AT$1196,MATCH(AE1192,MODEL!$D$8:$D$1196),0),AH1193)</f>
        <v>0</v>
      </c>
      <c r="AI1192" s="271">
        <f t="shared" ca="1" si="50"/>
        <v>0</v>
      </c>
    </row>
    <row r="1193" spans="31:35" x14ac:dyDescent="0.25">
      <c r="AE1193" s="7">
        <v>1187</v>
      </c>
      <c r="AF1193" s="23">
        <f>_xlfn.IFNA(VLOOKUP(AE1193,MODEL!$D$8:$H$1196,5,FALSE),AF1194-1/12)</f>
        <v>131.5</v>
      </c>
      <c r="AG1193" s="97">
        <f t="shared" si="51"/>
        <v>131</v>
      </c>
      <c r="AH1193" s="23" cm="1">
        <f t="array" ref="AH1193">_xlfn.IFNA(INDEX(MODEL!$AT$8:$AT$1196,MATCH(AE1193,MODEL!$D$8:$D$1196),0),AH1194)</f>
        <v>0</v>
      </c>
      <c r="AI1193" s="271">
        <f t="shared" ca="1" si="50"/>
        <v>0</v>
      </c>
    </row>
    <row r="1194" spans="31:35" x14ac:dyDescent="0.25">
      <c r="AE1194" s="7">
        <v>1188</v>
      </c>
      <c r="AF1194" s="23">
        <f>_xlfn.IFNA(VLOOKUP(AE1194,MODEL!$D$8:$H$1196,5,FALSE),AF1195-1/12)</f>
        <v>131.58333333333334</v>
      </c>
      <c r="AG1194" s="97">
        <f t="shared" si="51"/>
        <v>131</v>
      </c>
      <c r="AH1194" s="23" cm="1">
        <f t="array" ref="AH1194">_xlfn.IFNA(INDEX(MODEL!$AT$8:$AT$1196,MATCH(AE1194,MODEL!$D$8:$D$1196),0),AH1195)</f>
        <v>0</v>
      </c>
      <c r="AI1194" s="271">
        <f t="shared" ca="1" si="50"/>
        <v>0</v>
      </c>
    </row>
    <row r="1195" spans="31:35" x14ac:dyDescent="0.25">
      <c r="AE1195" s="7">
        <v>1189</v>
      </c>
      <c r="AF1195" s="23">
        <f>_xlfn.IFNA(VLOOKUP(AE1195,MODEL!$D$8:$H$1196,5,FALSE),AF1196-1/12)</f>
        <v>131.66666666666666</v>
      </c>
      <c r="AG1195" s="97">
        <f t="shared" si="51"/>
        <v>131</v>
      </c>
      <c r="AH1195" s="23" cm="1">
        <f t="array" ref="AH1195">_xlfn.IFNA(INDEX(MODEL!$AT$8:$AT$1196,MATCH(AE1195,MODEL!$D$8:$D$1196),0),AH1196)</f>
        <v>0</v>
      </c>
      <c r="AI1195" s="271">
        <f t="shared" ca="1" si="50"/>
        <v>0</v>
      </c>
    </row>
    <row r="1196" spans="31:35" x14ac:dyDescent="0.25">
      <c r="AE1196" s="7">
        <v>1190</v>
      </c>
      <c r="AF1196" s="23">
        <f>_xlfn.IFNA(VLOOKUP(AE1196,MODEL!$D$8:$H$1196,5,FALSE),AF1197-1/12)</f>
        <v>131.75</v>
      </c>
      <c r="AG1196" s="97">
        <f t="shared" si="51"/>
        <v>131</v>
      </c>
      <c r="AH1196" s="23" cm="1">
        <f t="array" ref="AH1196">_xlfn.IFNA(INDEX(MODEL!$AT$8:$AT$1196,MATCH(AE1196,MODEL!$D$8:$D$1196),0),AH1197)</f>
        <v>0</v>
      </c>
      <c r="AI1196" s="271">
        <f t="shared" ca="1" si="50"/>
        <v>0</v>
      </c>
    </row>
    <row r="1197" spans="31:35" x14ac:dyDescent="0.25">
      <c r="AE1197" s="7">
        <v>1191</v>
      </c>
      <c r="AF1197" s="23">
        <f>_xlfn.IFNA(VLOOKUP(AE1197,MODEL!$D$8:$H$1196,5,FALSE),AF1198-1/12)</f>
        <v>131.83333333333334</v>
      </c>
      <c r="AG1197" s="97">
        <f t="shared" si="51"/>
        <v>131</v>
      </c>
      <c r="AH1197" s="23" cm="1">
        <f t="array" ref="AH1197">_xlfn.IFNA(INDEX(MODEL!$AT$8:$AT$1196,MATCH(AE1197,MODEL!$D$8:$D$1196),0),AH1198)</f>
        <v>0</v>
      </c>
      <c r="AI1197" s="271">
        <f t="shared" ca="1" si="50"/>
        <v>0</v>
      </c>
    </row>
    <row r="1198" spans="31:35" x14ac:dyDescent="0.25">
      <c r="AE1198" s="7">
        <v>1192</v>
      </c>
      <c r="AF1198" s="23">
        <f>_xlfn.IFNA(VLOOKUP(AE1198,MODEL!$D$8:$H$1196,5,FALSE),AF1199-1/12)</f>
        <v>131.91666666666666</v>
      </c>
      <c r="AG1198" s="97">
        <f t="shared" si="51"/>
        <v>131</v>
      </c>
      <c r="AH1198" s="23" cm="1">
        <f t="array" ref="AH1198">_xlfn.IFNA(INDEX(MODEL!$AT$8:$AT$1196,MATCH(AE1198,MODEL!$D$8:$D$1196),0),AH1199)</f>
        <v>0</v>
      </c>
      <c r="AI1198" s="271">
        <f t="shared" ca="1" si="50"/>
        <v>0</v>
      </c>
    </row>
    <row r="1199" spans="31:35" x14ac:dyDescent="0.25">
      <c r="AE1199" s="7">
        <v>1193</v>
      </c>
      <c r="AF1199" s="23">
        <f>_xlfn.IFNA(VLOOKUP(AE1199,MODEL!$D$8:$H$1196,5,FALSE),AF1200-1/12)</f>
        <v>132</v>
      </c>
      <c r="AG1199" s="97">
        <f t="shared" si="51"/>
        <v>132</v>
      </c>
      <c r="AH1199" s="23" cm="1">
        <f t="array" ref="AH1199">_xlfn.IFNA(INDEX(MODEL!$AT$8:$AT$1196,MATCH(AE1199,MODEL!$D$8:$D$1196),0),AH1200)</f>
        <v>0</v>
      </c>
      <c r="AI1199" s="271">
        <f t="shared" ca="1" si="50"/>
        <v>0</v>
      </c>
    </row>
    <row r="1200" spans="31:35" x14ac:dyDescent="0.25">
      <c r="AE1200" s="7">
        <v>1194</v>
      </c>
      <c r="AF1200" s="23">
        <f>_xlfn.IFNA(VLOOKUP(AE1200,MODEL!$D$8:$H$1196,5,FALSE),AF1201-1/12)</f>
        <v>132.08333333333334</v>
      </c>
      <c r="AG1200" s="97">
        <f t="shared" si="51"/>
        <v>132</v>
      </c>
      <c r="AH1200" s="23" cm="1">
        <f t="array" ref="AH1200">_xlfn.IFNA(INDEX(MODEL!$AT$8:$AT$1196,MATCH(AE1200,MODEL!$D$8:$D$1196),0),AH1201)</f>
        <v>0</v>
      </c>
      <c r="AI1200" s="271">
        <f t="shared" ca="1" si="50"/>
        <v>0</v>
      </c>
    </row>
    <row r="1201" spans="31:35" x14ac:dyDescent="0.25">
      <c r="AE1201" s="7">
        <v>1195</v>
      </c>
      <c r="AF1201" s="23">
        <f>_xlfn.IFNA(VLOOKUP(AE1201,MODEL!$D$8:$H$1196,5,FALSE),AF1202-1/12)</f>
        <v>132.16666666666666</v>
      </c>
      <c r="AG1201" s="97">
        <f t="shared" si="51"/>
        <v>132</v>
      </c>
      <c r="AH1201" s="23" cm="1">
        <f t="array" ref="AH1201">_xlfn.IFNA(INDEX(MODEL!$AT$8:$AT$1196,MATCH(AE1201,MODEL!$D$8:$D$1196),0),AH1202)</f>
        <v>0</v>
      </c>
      <c r="AI1201" s="271">
        <f t="shared" ca="1" si="50"/>
        <v>0</v>
      </c>
    </row>
    <row r="1202" spans="31:35" x14ac:dyDescent="0.25">
      <c r="AE1202" s="7">
        <v>1196</v>
      </c>
      <c r="AF1202" s="23">
        <f>_xlfn.IFNA(VLOOKUP(AE1202,MODEL!$D$8:$H$1196,5,FALSE),AF1203-1/12)</f>
        <v>132.25</v>
      </c>
      <c r="AG1202" s="97">
        <f t="shared" si="51"/>
        <v>132</v>
      </c>
      <c r="AH1202" s="23" cm="1">
        <f t="array" ref="AH1202">_xlfn.IFNA(INDEX(MODEL!$AT$8:$AT$1196,MATCH(AE1202,MODEL!$D$8:$D$1196),0),AH1203)</f>
        <v>0</v>
      </c>
      <c r="AI1202" s="271">
        <f t="shared" ca="1" si="50"/>
        <v>0</v>
      </c>
    </row>
    <row r="1203" spans="31:35" x14ac:dyDescent="0.25">
      <c r="AE1203" s="7">
        <v>1197</v>
      </c>
      <c r="AF1203" s="23">
        <f>_xlfn.IFNA(VLOOKUP(AE1203,MODEL!$D$8:$H$1196,5,FALSE),AF1204-1/12)</f>
        <v>132.33333333333334</v>
      </c>
      <c r="AG1203" s="97">
        <f t="shared" si="51"/>
        <v>132</v>
      </c>
      <c r="AH1203" s="23" cm="1">
        <f t="array" ref="AH1203">_xlfn.IFNA(INDEX(MODEL!$AT$8:$AT$1196,MATCH(AE1203,MODEL!$D$8:$D$1196),0),AH1204)</f>
        <v>0</v>
      </c>
      <c r="AI1203" s="271">
        <f t="shared" ca="1" si="50"/>
        <v>0</v>
      </c>
    </row>
    <row r="1204" spans="31:35" x14ac:dyDescent="0.25">
      <c r="AE1204" s="7">
        <v>1198</v>
      </c>
      <c r="AF1204" s="23">
        <f>_xlfn.IFNA(VLOOKUP(AE1204,MODEL!$D$8:$H$1196,5,FALSE),AF1205-1/12)</f>
        <v>132.41666666666666</v>
      </c>
      <c r="AG1204" s="97">
        <f t="shared" si="51"/>
        <v>132</v>
      </c>
      <c r="AH1204" s="23" cm="1">
        <f t="array" ref="AH1204">_xlfn.IFNA(INDEX(MODEL!$AT$8:$AT$1196,MATCH(AE1204,MODEL!$D$8:$D$1196),0),AH1205)</f>
        <v>0</v>
      </c>
      <c r="AI1204" s="271">
        <f t="shared" ca="1" si="50"/>
        <v>0</v>
      </c>
    </row>
    <row r="1205" spans="31:35" x14ac:dyDescent="0.25">
      <c r="AE1205" s="7">
        <v>1199</v>
      </c>
      <c r="AF1205" s="23">
        <f>_xlfn.IFNA(VLOOKUP(AE1205,MODEL!$D$8:$H$1196,5,FALSE),AF1206-1/12)</f>
        <v>132.5</v>
      </c>
      <c r="AG1205" s="97">
        <f t="shared" si="51"/>
        <v>132</v>
      </c>
      <c r="AH1205" s="23" cm="1">
        <f t="array" ref="AH1205">_xlfn.IFNA(INDEX(MODEL!$AT$8:$AT$1196,MATCH(AE1205,MODEL!$D$8:$D$1196),0),AH1206)</f>
        <v>0</v>
      </c>
      <c r="AI1205" s="271">
        <f t="shared" ca="1" si="50"/>
        <v>0</v>
      </c>
    </row>
    <row r="1206" spans="31:35" ht="15.75" thickBot="1" x14ac:dyDescent="0.3">
      <c r="AE1206" s="9">
        <v>1200</v>
      </c>
      <c r="AF1206" s="206">
        <f>_xlfn.IFNA(VLOOKUP(AE1206,MODEL!$D$8:$H$1196,5,FALSE),AF1207-1/12)</f>
        <v>132.58333333333334</v>
      </c>
      <c r="AG1206" s="207">
        <f t="shared" si="51"/>
        <v>132</v>
      </c>
      <c r="AH1206" s="206" cm="1">
        <f t="array" ref="AH1206">_xlfn.IFNA(INDEX(MODEL!$AT$8:$AT$1196,MATCH(AE1206,MODEL!$D$8:$D$1196),0),AH1207)</f>
        <v>0</v>
      </c>
      <c r="AI1206" s="276">
        <f t="shared" ca="1" si="50"/>
        <v>0</v>
      </c>
    </row>
  </sheetData>
  <autoFilter ref="B5:I5" xr:uid="{364734B0-422D-43FC-81E0-5318B7C3E895}"/>
  <mergeCells count="12">
    <mergeCell ref="AC3:AI3"/>
    <mergeCell ref="B2:I2"/>
    <mergeCell ref="K2:P2"/>
    <mergeCell ref="R2:S2"/>
    <mergeCell ref="Z2:AA2"/>
    <mergeCell ref="AC2:AI2"/>
    <mergeCell ref="R3:S3"/>
    <mergeCell ref="U3:X3"/>
    <mergeCell ref="U2:X2"/>
    <mergeCell ref="B3:I3"/>
    <mergeCell ref="K3:P3"/>
    <mergeCell ref="Z3:AA3"/>
  </mergeCells>
  <phoneticPr fontId="6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32ED0-07B3-4900-BFFE-766D14DE96B6}">
  <sheetPr codeName="Sheet7">
    <tabColor rgb="FF92D050"/>
  </sheetPr>
  <dimension ref="B1:AS66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3.140625" customWidth="1"/>
    <col min="2" max="2" width="5.140625" customWidth="1"/>
    <col min="3" max="13" width="12" bestFit="1" customWidth="1"/>
    <col min="14" max="14" width="4.85546875" customWidth="1"/>
    <col min="15" max="15" width="5.42578125" customWidth="1"/>
    <col min="16" max="26" width="12" bestFit="1" customWidth="1"/>
    <col min="27" max="27" width="4.28515625" customWidth="1"/>
    <col min="28" max="28" width="10.28515625" bestFit="1" customWidth="1"/>
    <col min="29" max="38" width="2" bestFit="1" customWidth="1"/>
    <col min="39" max="39" width="3.140625" bestFit="1" customWidth="1"/>
    <col min="40" max="40" width="4.42578125" customWidth="1"/>
    <col min="41" max="41" width="12.85546875" customWidth="1"/>
    <col min="42" max="42" width="10.42578125" customWidth="1"/>
    <col min="43" max="43" width="4" bestFit="1" customWidth="1"/>
    <col min="44" max="44" width="7.5703125" bestFit="1" customWidth="1"/>
    <col min="45" max="45" width="4.42578125" bestFit="1" customWidth="1"/>
  </cols>
  <sheetData>
    <row r="1" spans="2:45" ht="15.75" thickBot="1" x14ac:dyDescent="0.3"/>
    <row r="2" spans="2:45" ht="18.75" x14ac:dyDescent="0.3">
      <c r="B2" s="73" t="s">
        <v>756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5"/>
      <c r="O2" s="73" t="s">
        <v>757</v>
      </c>
      <c r="P2" s="39"/>
      <c r="Q2" s="34"/>
      <c r="R2" s="34"/>
      <c r="S2" s="34"/>
      <c r="T2" s="34"/>
      <c r="U2" s="34"/>
      <c r="V2" s="34"/>
      <c r="W2" s="34"/>
      <c r="X2" s="34"/>
      <c r="Y2" s="34"/>
      <c r="Z2" s="35"/>
      <c r="AB2" s="73" t="s">
        <v>758</v>
      </c>
      <c r="AC2" s="39"/>
      <c r="AD2" s="34"/>
      <c r="AE2" s="34"/>
      <c r="AF2" s="34"/>
      <c r="AG2" s="34"/>
      <c r="AH2" s="34"/>
      <c r="AI2" s="34"/>
      <c r="AJ2" s="34"/>
      <c r="AK2" s="34"/>
      <c r="AL2" s="34"/>
      <c r="AM2" s="35"/>
      <c r="AO2" s="296" t="s">
        <v>759</v>
      </c>
      <c r="AP2" s="300"/>
      <c r="AQ2" s="297"/>
      <c r="AR2" s="297"/>
      <c r="AS2" s="298"/>
    </row>
    <row r="3" spans="2:45" x14ac:dyDescent="0.25">
      <c r="B3" s="293" t="s">
        <v>760</v>
      </c>
      <c r="C3" s="294"/>
      <c r="D3" s="294"/>
      <c r="E3" s="294"/>
      <c r="F3" s="294"/>
      <c r="G3" s="294"/>
      <c r="H3" s="294"/>
      <c r="I3" s="294"/>
      <c r="J3" s="294"/>
      <c r="K3" s="294"/>
      <c r="L3" s="294"/>
      <c r="M3" s="295"/>
      <c r="O3" s="293" t="s">
        <v>761</v>
      </c>
      <c r="P3" s="294"/>
      <c r="Q3" s="294"/>
      <c r="R3" s="294"/>
      <c r="S3" s="294"/>
      <c r="T3" s="294"/>
      <c r="U3" s="294"/>
      <c r="V3" s="294"/>
      <c r="W3" s="294"/>
      <c r="X3" s="294"/>
      <c r="Y3" s="294"/>
      <c r="Z3" s="295"/>
      <c r="AB3" s="293" t="s">
        <v>762</v>
      </c>
      <c r="AC3" s="294"/>
      <c r="AD3" s="294"/>
      <c r="AE3" s="294"/>
      <c r="AF3" s="294"/>
      <c r="AG3" s="294"/>
      <c r="AH3" s="294"/>
      <c r="AI3" s="294"/>
      <c r="AJ3" s="294"/>
      <c r="AK3" s="294"/>
      <c r="AL3" s="294"/>
      <c r="AM3" s="295"/>
      <c r="AO3" s="293" t="s">
        <v>729</v>
      </c>
      <c r="AP3" s="299"/>
      <c r="AQ3" s="294"/>
      <c r="AR3" s="294"/>
      <c r="AS3" s="295"/>
    </row>
    <row r="4" spans="2:45" ht="18.75" x14ac:dyDescent="0.3">
      <c r="B4" s="198"/>
      <c r="C4" s="222" t="s">
        <v>353</v>
      </c>
      <c r="D4" s="222"/>
      <c r="E4" s="222"/>
      <c r="F4" s="222"/>
      <c r="G4" s="222"/>
      <c r="H4" s="222"/>
      <c r="I4" s="222"/>
      <c r="J4" s="222"/>
      <c r="K4" s="222"/>
      <c r="L4" s="222"/>
      <c r="M4" s="224"/>
      <c r="O4" s="198"/>
      <c r="P4" s="222" t="s">
        <v>353</v>
      </c>
      <c r="Q4" s="222"/>
      <c r="R4" s="222"/>
      <c r="S4" s="222"/>
      <c r="T4" s="222"/>
      <c r="U4" s="222"/>
      <c r="V4" s="222"/>
      <c r="W4" s="222"/>
      <c r="X4" s="222"/>
      <c r="Y4" s="222"/>
      <c r="Z4" s="224"/>
      <c r="AB4" s="198"/>
      <c r="AC4" s="222" t="s">
        <v>353</v>
      </c>
      <c r="AD4" s="222"/>
      <c r="AE4" s="222"/>
      <c r="AF4" s="222"/>
      <c r="AG4" s="222"/>
      <c r="AH4" s="222"/>
      <c r="AI4" s="222"/>
      <c r="AJ4" s="222"/>
      <c r="AK4" s="222"/>
      <c r="AL4" s="222"/>
      <c r="AM4" s="224"/>
      <c r="AO4" s="191"/>
      <c r="AP4" s="192"/>
      <c r="AQ4" s="210" t="s">
        <v>733</v>
      </c>
      <c r="AR4" s="231"/>
      <c r="AS4" s="232"/>
    </row>
    <row r="5" spans="2:45" x14ac:dyDescent="0.25">
      <c r="B5" s="225" t="s">
        <v>741</v>
      </c>
      <c r="C5" s="223">
        <v>0</v>
      </c>
      <c r="D5" s="223">
        <v>1</v>
      </c>
      <c r="E5" s="223">
        <v>2</v>
      </c>
      <c r="F5" s="223">
        <v>3</v>
      </c>
      <c r="G5" s="223">
        <v>4</v>
      </c>
      <c r="H5" s="223">
        <v>5</v>
      </c>
      <c r="I5" s="223">
        <v>6</v>
      </c>
      <c r="J5" s="223">
        <v>7</v>
      </c>
      <c r="K5" s="223">
        <v>8</v>
      </c>
      <c r="L5" s="223">
        <v>9</v>
      </c>
      <c r="M5" s="226">
        <v>10</v>
      </c>
      <c r="O5" s="225" t="s">
        <v>741</v>
      </c>
      <c r="P5" s="223">
        <v>0</v>
      </c>
      <c r="Q5" s="223">
        <v>1</v>
      </c>
      <c r="R5" s="223">
        <v>2</v>
      </c>
      <c r="S5" s="223">
        <v>3</v>
      </c>
      <c r="T5" s="223">
        <v>4</v>
      </c>
      <c r="U5" s="223">
        <v>5</v>
      </c>
      <c r="V5" s="223">
        <v>6</v>
      </c>
      <c r="W5" s="223">
        <v>7</v>
      </c>
      <c r="X5" s="223">
        <v>8</v>
      </c>
      <c r="Y5" s="223">
        <v>9</v>
      </c>
      <c r="Z5" s="226">
        <v>10</v>
      </c>
      <c r="AB5" s="225" t="s">
        <v>741</v>
      </c>
      <c r="AC5" s="223">
        <v>0</v>
      </c>
      <c r="AD5" s="223">
        <v>1</v>
      </c>
      <c r="AE5" s="223">
        <v>2</v>
      </c>
      <c r="AF5" s="223">
        <v>3</v>
      </c>
      <c r="AG5" s="223">
        <v>4</v>
      </c>
      <c r="AH5" s="223">
        <v>5</v>
      </c>
      <c r="AI5" s="223">
        <v>6</v>
      </c>
      <c r="AJ5" s="223">
        <v>7</v>
      </c>
      <c r="AK5" s="223">
        <v>8</v>
      </c>
      <c r="AL5" s="223">
        <v>9</v>
      </c>
      <c r="AM5" s="226">
        <v>10</v>
      </c>
      <c r="AO5" s="235" t="s">
        <v>403</v>
      </c>
      <c r="AP5" s="236"/>
      <c r="AQ5" s="215" t="s">
        <v>763</v>
      </c>
      <c r="AR5" s="215" t="s">
        <v>44</v>
      </c>
      <c r="AS5" s="218" t="s">
        <v>764</v>
      </c>
    </row>
    <row r="6" spans="2:45" x14ac:dyDescent="0.25">
      <c r="B6" s="82">
        <v>0</v>
      </c>
      <c r="C6" s="11">
        <v>0</v>
      </c>
      <c r="D6" s="11">
        <v>0</v>
      </c>
      <c r="E6" s="11">
        <v>0</v>
      </c>
      <c r="F6" s="11">
        <v>0</v>
      </c>
      <c r="G6" s="11">
        <v>0</v>
      </c>
      <c r="H6" s="11">
        <v>0</v>
      </c>
      <c r="I6" s="11">
        <v>0</v>
      </c>
      <c r="J6" s="11">
        <v>0</v>
      </c>
      <c r="K6" s="11">
        <v>0</v>
      </c>
      <c r="L6" s="11">
        <v>0</v>
      </c>
      <c r="M6" s="14">
        <v>0</v>
      </c>
      <c r="O6" s="82">
        <v>0</v>
      </c>
      <c r="P6" s="11">
        <v>0</v>
      </c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0</v>
      </c>
      <c r="W6" s="11">
        <v>0</v>
      </c>
      <c r="X6" s="11">
        <v>0</v>
      </c>
      <c r="Y6" s="11">
        <v>0</v>
      </c>
      <c r="Z6" s="14">
        <v>0</v>
      </c>
      <c r="AB6" s="82">
        <v>0</v>
      </c>
      <c r="AC6" s="11">
        <v>0</v>
      </c>
      <c r="AD6" s="11">
        <v>0</v>
      </c>
      <c r="AE6" s="11">
        <v>0</v>
      </c>
      <c r="AF6" s="11">
        <v>0</v>
      </c>
      <c r="AG6" s="11">
        <v>0</v>
      </c>
      <c r="AH6" s="11">
        <v>0</v>
      </c>
      <c r="AI6" s="11">
        <v>0</v>
      </c>
      <c r="AJ6" s="11">
        <v>0</v>
      </c>
      <c r="AK6" s="11">
        <v>0</v>
      </c>
      <c r="AL6" s="11">
        <v>0</v>
      </c>
      <c r="AM6" s="14">
        <v>0</v>
      </c>
      <c r="AO6" s="205" t="s">
        <v>743</v>
      </c>
      <c r="AP6" s="233">
        <v>1</v>
      </c>
      <c r="AQ6" s="19">
        <v>1</v>
      </c>
      <c r="AR6" s="19">
        <v>0</v>
      </c>
      <c r="AS6" s="27">
        <v>1</v>
      </c>
    </row>
    <row r="7" spans="2:45" x14ac:dyDescent="0.25">
      <c r="B7" s="82">
        <v>1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4">
        <v>0</v>
      </c>
      <c r="O7" s="82">
        <v>1</v>
      </c>
      <c r="P7" s="11">
        <v>2.5041732360000002</v>
      </c>
      <c r="Q7" s="11">
        <v>2.4606744699999998</v>
      </c>
      <c r="R7" s="11">
        <v>2.3767627089999999</v>
      </c>
      <c r="S7" s="11">
        <v>2.298187998</v>
      </c>
      <c r="T7" s="11">
        <v>2.4314257769999998</v>
      </c>
      <c r="U7" s="11">
        <v>2.439245713</v>
      </c>
      <c r="V7" s="11">
        <v>2.5041732360000002</v>
      </c>
      <c r="W7" s="11">
        <v>2.4883579810000001</v>
      </c>
      <c r="X7" s="11">
        <v>2.527103732</v>
      </c>
      <c r="Y7" s="11">
        <v>2.531090844</v>
      </c>
      <c r="Z7" s="14">
        <v>2.6083172870000002</v>
      </c>
      <c r="AB7" s="82">
        <v>1</v>
      </c>
      <c r="AC7" s="125">
        <v>1</v>
      </c>
      <c r="AD7" s="125">
        <v>1</v>
      </c>
      <c r="AE7" s="125">
        <v>1</v>
      </c>
      <c r="AF7" s="125">
        <v>1</v>
      </c>
      <c r="AG7" s="125">
        <v>1</v>
      </c>
      <c r="AH7" s="125">
        <v>1</v>
      </c>
      <c r="AI7" s="125">
        <v>1</v>
      </c>
      <c r="AJ7" s="125">
        <v>1</v>
      </c>
      <c r="AK7" s="125">
        <v>1</v>
      </c>
      <c r="AL7" s="125">
        <v>1</v>
      </c>
      <c r="AM7" s="126">
        <v>1</v>
      </c>
      <c r="AO7" s="205" t="s">
        <v>744</v>
      </c>
      <c r="AP7" s="233">
        <v>2</v>
      </c>
      <c r="AQ7" s="19">
        <v>1</v>
      </c>
      <c r="AR7" s="19">
        <v>0</v>
      </c>
      <c r="AS7" s="27">
        <v>1</v>
      </c>
    </row>
    <row r="8" spans="2:45" x14ac:dyDescent="0.25">
      <c r="B8" s="82">
        <v>2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11">
        <v>0</v>
      </c>
      <c r="J8" s="11">
        <v>0</v>
      </c>
      <c r="K8" s="11">
        <v>0</v>
      </c>
      <c r="L8" s="11">
        <v>0</v>
      </c>
      <c r="M8" s="14">
        <v>0</v>
      </c>
      <c r="O8" s="82">
        <v>2</v>
      </c>
      <c r="P8" s="11">
        <v>1.981965832</v>
      </c>
      <c r="Q8" s="11">
        <v>2.17998425</v>
      </c>
      <c r="R8" s="11">
        <v>2.0163606139999999</v>
      </c>
      <c r="S8" s="11">
        <v>1.9373380309999999</v>
      </c>
      <c r="T8" s="11">
        <v>1.9684477949999999</v>
      </c>
      <c r="U8" s="11">
        <v>1.923723348</v>
      </c>
      <c r="V8" s="11">
        <v>1.981965832</v>
      </c>
      <c r="W8" s="11">
        <v>1.8490412469999999</v>
      </c>
      <c r="X8" s="11">
        <v>1.7887179289999999</v>
      </c>
      <c r="Y8" s="11">
        <v>1.6883072770000001</v>
      </c>
      <c r="Z8" s="14">
        <v>1.5566189450000001</v>
      </c>
      <c r="AB8" s="82">
        <v>2</v>
      </c>
      <c r="AC8" s="11">
        <v>0</v>
      </c>
      <c r="AD8" s="11">
        <v>0</v>
      </c>
      <c r="AE8" s="11">
        <v>0</v>
      </c>
      <c r="AF8" s="11">
        <v>0</v>
      </c>
      <c r="AG8" s="11">
        <v>0</v>
      </c>
      <c r="AH8" s="11">
        <v>0</v>
      </c>
      <c r="AI8" s="11">
        <v>0</v>
      </c>
      <c r="AJ8" s="11">
        <v>0</v>
      </c>
      <c r="AK8" s="11">
        <v>0</v>
      </c>
      <c r="AL8" s="11">
        <v>0</v>
      </c>
      <c r="AM8" s="14">
        <v>0</v>
      </c>
      <c r="AO8" s="205" t="s">
        <v>745</v>
      </c>
      <c r="AP8" s="233">
        <v>3</v>
      </c>
      <c r="AQ8" s="19">
        <v>1</v>
      </c>
      <c r="AR8" s="19">
        <v>0</v>
      </c>
      <c r="AS8" s="27">
        <v>1</v>
      </c>
    </row>
    <row r="9" spans="2:45" x14ac:dyDescent="0.25">
      <c r="B9" s="82">
        <v>3</v>
      </c>
      <c r="C9" s="11">
        <v>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11">
        <v>0</v>
      </c>
      <c r="J9" s="11">
        <v>0</v>
      </c>
      <c r="K9" s="11">
        <v>0</v>
      </c>
      <c r="L9" s="11">
        <v>0</v>
      </c>
      <c r="M9" s="14">
        <v>0</v>
      </c>
      <c r="O9" s="82">
        <v>3</v>
      </c>
      <c r="P9" s="11">
        <v>3.2971611090000001</v>
      </c>
      <c r="Q9" s="11">
        <v>4.0744969190000004</v>
      </c>
      <c r="R9" s="11">
        <v>4.7457085540000001</v>
      </c>
      <c r="S9" s="11">
        <v>4.260495014</v>
      </c>
      <c r="T9" s="11">
        <v>3.8738977490000002</v>
      </c>
      <c r="U9" s="11">
        <v>3.4642075160000001</v>
      </c>
      <c r="V9" s="11">
        <v>3.2971611090000001</v>
      </c>
      <c r="W9" s="11">
        <v>2.8830734329999999</v>
      </c>
      <c r="X9" s="11">
        <v>2.592383329</v>
      </c>
      <c r="Y9" s="11">
        <v>2.265897329</v>
      </c>
      <c r="Z9" s="14">
        <v>2.0147676429999999</v>
      </c>
      <c r="AB9" s="82">
        <v>3</v>
      </c>
      <c r="AC9" s="11">
        <v>0</v>
      </c>
      <c r="AD9" s="11">
        <v>0</v>
      </c>
      <c r="AE9" s="11">
        <v>0</v>
      </c>
      <c r="AF9" s="11">
        <v>0</v>
      </c>
      <c r="AG9" s="11">
        <v>0</v>
      </c>
      <c r="AH9" s="11">
        <v>0</v>
      </c>
      <c r="AI9" s="11">
        <v>0</v>
      </c>
      <c r="AJ9" s="11">
        <v>0</v>
      </c>
      <c r="AK9" s="11">
        <v>0</v>
      </c>
      <c r="AL9" s="11">
        <v>0</v>
      </c>
      <c r="AM9" s="14">
        <v>0</v>
      </c>
      <c r="AO9" s="205" t="s">
        <v>746</v>
      </c>
      <c r="AP9" s="233">
        <v>4</v>
      </c>
      <c r="AQ9" s="19">
        <v>1</v>
      </c>
      <c r="AR9" s="19">
        <v>0</v>
      </c>
      <c r="AS9" s="27">
        <v>1</v>
      </c>
    </row>
    <row r="10" spans="2:45" x14ac:dyDescent="0.25">
      <c r="B10" s="82">
        <v>4</v>
      </c>
      <c r="C10" s="11">
        <v>13.17232351</v>
      </c>
      <c r="D10" s="11">
        <v>29.222511449999999</v>
      </c>
      <c r="E10" s="11">
        <v>23.352132059999999</v>
      </c>
      <c r="F10" s="11">
        <v>20.064441500000001</v>
      </c>
      <c r="G10" s="11">
        <v>16.70781405</v>
      </c>
      <c r="H10" s="11">
        <v>14.61460729</v>
      </c>
      <c r="I10" s="11">
        <v>13.17232351</v>
      </c>
      <c r="J10" s="11">
        <v>11.19260916</v>
      </c>
      <c r="K10" s="11">
        <v>9.1786844999999992</v>
      </c>
      <c r="L10" s="11">
        <v>6.9111092010000004</v>
      </c>
      <c r="M10" s="14">
        <v>3.977999718</v>
      </c>
      <c r="O10" s="82">
        <v>4</v>
      </c>
      <c r="P10" s="11">
        <v>3.2147320810000002</v>
      </c>
      <c r="Q10" s="11">
        <v>3.972634496</v>
      </c>
      <c r="R10" s="11">
        <v>4.6270658410000003</v>
      </c>
      <c r="S10" s="11">
        <v>4.1539826389999996</v>
      </c>
      <c r="T10" s="11">
        <v>3.777050306</v>
      </c>
      <c r="U10" s="11">
        <v>3.377602328</v>
      </c>
      <c r="V10" s="11">
        <v>3.2147320810000002</v>
      </c>
      <c r="W10" s="11">
        <v>2.810996598</v>
      </c>
      <c r="X10" s="11">
        <v>2.5275737450000002</v>
      </c>
      <c r="Y10" s="11">
        <v>2.2092498950000001</v>
      </c>
      <c r="Z10" s="14">
        <v>1.964398452</v>
      </c>
      <c r="AB10" s="82">
        <v>4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4">
        <v>0</v>
      </c>
      <c r="AO10" s="205" t="s">
        <v>748</v>
      </c>
      <c r="AP10" s="233">
        <v>5</v>
      </c>
      <c r="AQ10" s="19">
        <v>1</v>
      </c>
      <c r="AR10" s="19">
        <v>0</v>
      </c>
      <c r="AS10" s="27">
        <v>1</v>
      </c>
    </row>
    <row r="11" spans="2:45" x14ac:dyDescent="0.25">
      <c r="B11" s="82">
        <v>5</v>
      </c>
      <c r="C11" s="11">
        <v>8.8656265530000002</v>
      </c>
      <c r="D11" s="11">
        <v>19.602543579999999</v>
      </c>
      <c r="E11" s="11">
        <v>14.48513065</v>
      </c>
      <c r="F11" s="11">
        <v>12.270767449999999</v>
      </c>
      <c r="G11" s="11">
        <v>10.836475869999999</v>
      </c>
      <c r="H11" s="11">
        <v>9.6880892959999994</v>
      </c>
      <c r="I11" s="11">
        <v>8.8656265530000002</v>
      </c>
      <c r="J11" s="11">
        <v>7.533733937</v>
      </c>
      <c r="K11" s="11">
        <v>6.2921203080000003</v>
      </c>
      <c r="L11" s="11">
        <v>4.6479294070000003</v>
      </c>
      <c r="M11" s="14">
        <v>2.4441125119999998</v>
      </c>
      <c r="O11" s="82">
        <v>5</v>
      </c>
      <c r="P11" s="11">
        <v>3.1323030529999998</v>
      </c>
      <c r="Q11" s="11">
        <v>3.8707720729999999</v>
      </c>
      <c r="R11" s="11">
        <v>4.5084231270000004</v>
      </c>
      <c r="S11" s="11">
        <v>4.0474702640000002</v>
      </c>
      <c r="T11" s="11">
        <v>3.6802028619999998</v>
      </c>
      <c r="U11" s="11">
        <v>3.29099714</v>
      </c>
      <c r="V11" s="11">
        <v>3.1323030529999998</v>
      </c>
      <c r="W11" s="11">
        <v>2.7389197620000001</v>
      </c>
      <c r="X11" s="11">
        <v>2.462764162</v>
      </c>
      <c r="Y11" s="11">
        <v>2.1526024619999999</v>
      </c>
      <c r="Z11" s="14">
        <v>1.914029261</v>
      </c>
      <c r="AB11" s="82">
        <v>5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4">
        <v>0</v>
      </c>
      <c r="AO11" s="205" t="s">
        <v>749</v>
      </c>
      <c r="AP11" s="233">
        <v>6</v>
      </c>
      <c r="AQ11" s="19">
        <v>1</v>
      </c>
      <c r="AR11" s="19">
        <v>0</v>
      </c>
      <c r="AS11" s="27">
        <v>1</v>
      </c>
    </row>
    <row r="12" spans="2:45" x14ac:dyDescent="0.25">
      <c r="B12" s="82">
        <v>6</v>
      </c>
      <c r="C12" s="11">
        <v>5.7292775069999999</v>
      </c>
      <c r="D12" s="11">
        <v>12.08626909</v>
      </c>
      <c r="E12" s="11">
        <v>9.4045891499999996</v>
      </c>
      <c r="F12" s="11">
        <v>7.922620803</v>
      </c>
      <c r="G12" s="11">
        <v>7.2159829179999999</v>
      </c>
      <c r="H12" s="11">
        <v>6.3570903110000003</v>
      </c>
      <c r="I12" s="11">
        <v>5.7292775069999999</v>
      </c>
      <c r="J12" s="11">
        <v>4.9474150129999996</v>
      </c>
      <c r="K12" s="11">
        <v>4.0218858839999996</v>
      </c>
      <c r="L12" s="11">
        <v>3.0795341939999998</v>
      </c>
      <c r="M12" s="14">
        <v>1.6705553500000001</v>
      </c>
      <c r="O12" s="82">
        <v>6</v>
      </c>
      <c r="P12" s="11">
        <v>3.0498740249999998</v>
      </c>
      <c r="Q12" s="11">
        <v>3.7689096499999999</v>
      </c>
      <c r="R12" s="11">
        <v>4.3897804130000004</v>
      </c>
      <c r="S12" s="11">
        <v>3.9409578879999998</v>
      </c>
      <c r="T12" s="11">
        <v>3.583355418</v>
      </c>
      <c r="U12" s="11">
        <v>3.2043919519999999</v>
      </c>
      <c r="V12" s="11">
        <v>3.0498740249999998</v>
      </c>
      <c r="W12" s="11">
        <v>2.6668429260000002</v>
      </c>
      <c r="X12" s="11">
        <v>2.3979545789999999</v>
      </c>
      <c r="Y12" s="11">
        <v>2.0959550290000002</v>
      </c>
      <c r="Z12" s="14">
        <v>1.6705553500000001</v>
      </c>
      <c r="AB12" s="82">
        <v>6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4">
        <v>0</v>
      </c>
      <c r="AO12" s="205" t="s">
        <v>750</v>
      </c>
      <c r="AP12" s="233">
        <v>7</v>
      </c>
      <c r="AQ12" s="19">
        <v>1</v>
      </c>
      <c r="AR12" s="19">
        <v>0</v>
      </c>
      <c r="AS12" s="27">
        <v>1</v>
      </c>
    </row>
    <row r="13" spans="2:45" x14ac:dyDescent="0.25">
      <c r="B13" s="82">
        <v>7</v>
      </c>
      <c r="C13" s="11">
        <v>4.2513834800000003</v>
      </c>
      <c r="D13" s="11">
        <v>8.6093141699999993</v>
      </c>
      <c r="E13" s="11">
        <v>6.4107536969999996</v>
      </c>
      <c r="F13" s="11">
        <v>5.3944616859999996</v>
      </c>
      <c r="G13" s="11">
        <v>5.1361559440000004</v>
      </c>
      <c r="H13" s="11">
        <v>4.740469117</v>
      </c>
      <c r="I13" s="11">
        <v>4.2513834800000003</v>
      </c>
      <c r="J13" s="11">
        <v>3.7333237640000001</v>
      </c>
      <c r="K13" s="11">
        <v>3.079196982</v>
      </c>
      <c r="L13" s="11">
        <v>2.16673004</v>
      </c>
      <c r="M13" s="14">
        <v>1.4049357200000001</v>
      </c>
      <c r="O13" s="82">
        <v>7</v>
      </c>
      <c r="P13" s="11">
        <v>2.9674449979999999</v>
      </c>
      <c r="Q13" s="11">
        <v>3.6670472269999999</v>
      </c>
      <c r="R13" s="11">
        <v>4.2711376989999996</v>
      </c>
      <c r="S13" s="11">
        <v>3.8344455129999999</v>
      </c>
      <c r="T13" s="11">
        <v>3.4865079739999998</v>
      </c>
      <c r="U13" s="11">
        <v>3.117786765</v>
      </c>
      <c r="V13" s="11">
        <v>2.9674449979999999</v>
      </c>
      <c r="W13" s="11">
        <v>2.5947660899999998</v>
      </c>
      <c r="X13" s="11">
        <v>2.3331449960000001</v>
      </c>
      <c r="Y13" s="11">
        <v>2.039307596</v>
      </c>
      <c r="Z13" s="14">
        <v>1.4049357200000001</v>
      </c>
      <c r="AB13" s="82">
        <v>7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4">
        <v>0</v>
      </c>
      <c r="AO13" s="205" t="s">
        <v>751</v>
      </c>
      <c r="AP13" s="233">
        <v>8</v>
      </c>
      <c r="AQ13" s="19">
        <v>1</v>
      </c>
      <c r="AR13" s="19">
        <v>0</v>
      </c>
      <c r="AS13" s="27">
        <v>1</v>
      </c>
    </row>
    <row r="14" spans="2:45" x14ac:dyDescent="0.25">
      <c r="B14" s="82">
        <v>8</v>
      </c>
      <c r="C14" s="11">
        <v>3.2663222240000001</v>
      </c>
      <c r="D14" s="11">
        <v>6.3559331779999999</v>
      </c>
      <c r="E14" s="11">
        <v>4.85893862</v>
      </c>
      <c r="F14" s="11">
        <v>4.11604203</v>
      </c>
      <c r="G14" s="11">
        <v>3.8885011139999999</v>
      </c>
      <c r="H14" s="11">
        <v>3.5571234409999999</v>
      </c>
      <c r="I14" s="11">
        <v>3.2663222240000001</v>
      </c>
      <c r="J14" s="11">
        <v>2.9358008610000002</v>
      </c>
      <c r="K14" s="11">
        <v>2.3326505399999999</v>
      </c>
      <c r="L14" s="11">
        <v>1.804841242</v>
      </c>
      <c r="M14" s="14">
        <v>1.2157429040000001</v>
      </c>
      <c r="O14" s="82">
        <v>8</v>
      </c>
      <c r="P14" s="11">
        <v>2.88501597</v>
      </c>
      <c r="Q14" s="11">
        <v>3.5651848039999998</v>
      </c>
      <c r="R14" s="11">
        <v>4.1524949849999997</v>
      </c>
      <c r="S14" s="11">
        <v>3.727933138</v>
      </c>
      <c r="T14" s="11">
        <v>3.3896605310000001</v>
      </c>
      <c r="U14" s="11">
        <v>3.0311815769999999</v>
      </c>
      <c r="V14" s="11">
        <v>2.88501597</v>
      </c>
      <c r="W14" s="11">
        <v>2.5226892539999999</v>
      </c>
      <c r="X14" s="11">
        <v>2.2683354119999999</v>
      </c>
      <c r="Y14" s="11">
        <v>1.804841242</v>
      </c>
      <c r="Z14" s="14">
        <v>1.2157429040000001</v>
      </c>
      <c r="AB14" s="82">
        <v>8</v>
      </c>
      <c r="AC14" s="11">
        <v>0</v>
      </c>
      <c r="AD14" s="11">
        <v>0</v>
      </c>
      <c r="AE14" s="11">
        <v>0</v>
      </c>
      <c r="AF14" s="11">
        <v>0</v>
      </c>
      <c r="AG14" s="11">
        <v>0</v>
      </c>
      <c r="AH14" s="11">
        <v>0</v>
      </c>
      <c r="AI14" s="11">
        <v>0</v>
      </c>
      <c r="AJ14" s="11">
        <v>0</v>
      </c>
      <c r="AK14" s="11">
        <v>0</v>
      </c>
      <c r="AL14" s="11">
        <v>0</v>
      </c>
      <c r="AM14" s="14">
        <v>0</v>
      </c>
      <c r="AO14" s="205" t="s">
        <v>752</v>
      </c>
      <c r="AP14" s="233">
        <v>9</v>
      </c>
      <c r="AQ14" s="19">
        <v>1</v>
      </c>
      <c r="AR14" s="19">
        <v>0</v>
      </c>
      <c r="AS14" s="27">
        <v>1</v>
      </c>
    </row>
    <row r="15" spans="2:45" x14ac:dyDescent="0.25">
      <c r="B15" s="82">
        <v>9</v>
      </c>
      <c r="C15" s="11">
        <v>2.6340089510000002</v>
      </c>
      <c r="D15" s="11">
        <v>4.5960625610000001</v>
      </c>
      <c r="E15" s="11">
        <v>3.7447734069999998</v>
      </c>
      <c r="F15" s="11">
        <v>3.2453394480000002</v>
      </c>
      <c r="G15" s="11">
        <v>3.0703357869999999</v>
      </c>
      <c r="H15" s="11">
        <v>2.8006079640000001</v>
      </c>
      <c r="I15" s="11">
        <v>2.6340089510000002</v>
      </c>
      <c r="J15" s="11">
        <v>2.3148045100000001</v>
      </c>
      <c r="K15" s="11">
        <v>1.9294090820000001</v>
      </c>
      <c r="L15" s="11">
        <v>1.587852415</v>
      </c>
      <c r="M15" s="14">
        <v>1.079282563</v>
      </c>
      <c r="O15" s="82">
        <v>9</v>
      </c>
      <c r="P15" s="11">
        <v>2.6340089510000002</v>
      </c>
      <c r="Q15" s="11">
        <v>3.4633223809999998</v>
      </c>
      <c r="R15" s="11">
        <v>3.7447734069999998</v>
      </c>
      <c r="S15" s="11">
        <v>3.2453394480000002</v>
      </c>
      <c r="T15" s="11">
        <v>3.0703357869999999</v>
      </c>
      <c r="U15" s="11">
        <v>2.8006079640000001</v>
      </c>
      <c r="V15" s="11">
        <v>2.6340089510000002</v>
      </c>
      <c r="W15" s="11">
        <v>2.3148045100000001</v>
      </c>
      <c r="X15" s="11">
        <v>1.9294090820000001</v>
      </c>
      <c r="Y15" s="11">
        <v>1.587852415</v>
      </c>
      <c r="Z15" s="14">
        <v>1.079282563</v>
      </c>
      <c r="AB15" s="82">
        <v>9</v>
      </c>
      <c r="AC15" s="11">
        <v>0</v>
      </c>
      <c r="AD15" s="11">
        <v>0</v>
      </c>
      <c r="AE15" s="11">
        <v>0</v>
      </c>
      <c r="AF15" s="11">
        <v>0</v>
      </c>
      <c r="AG15" s="11">
        <v>0</v>
      </c>
      <c r="AH15" s="11">
        <v>0</v>
      </c>
      <c r="AI15" s="11">
        <v>0</v>
      </c>
      <c r="AJ15" s="11">
        <v>0</v>
      </c>
      <c r="AK15" s="11">
        <v>0</v>
      </c>
      <c r="AL15" s="11">
        <v>0</v>
      </c>
      <c r="AM15" s="14">
        <v>0</v>
      </c>
      <c r="AO15" s="205" t="s">
        <v>753</v>
      </c>
      <c r="AP15" s="233">
        <v>10</v>
      </c>
      <c r="AQ15" s="19">
        <v>1</v>
      </c>
      <c r="AR15" s="19">
        <v>0</v>
      </c>
      <c r="AS15" s="27">
        <v>1</v>
      </c>
    </row>
    <row r="16" spans="2:45" x14ac:dyDescent="0.25">
      <c r="B16" s="82">
        <v>10</v>
      </c>
      <c r="C16" s="11">
        <v>2.3330901370000001</v>
      </c>
      <c r="D16" s="11">
        <v>3.4944229080000002</v>
      </c>
      <c r="E16" s="11">
        <v>3.2635597829999998</v>
      </c>
      <c r="F16" s="11">
        <v>2.848818294</v>
      </c>
      <c r="G16" s="11">
        <v>2.6728846470000001</v>
      </c>
      <c r="H16" s="11">
        <v>2.445827258</v>
      </c>
      <c r="I16" s="11">
        <v>2.3330901370000001</v>
      </c>
      <c r="J16" s="11">
        <v>2.0455720560000001</v>
      </c>
      <c r="K16" s="11">
        <v>1.7737291040000001</v>
      </c>
      <c r="L16" s="11">
        <v>1.416373251</v>
      </c>
      <c r="M16" s="14">
        <v>0.96677077099999997</v>
      </c>
      <c r="O16" s="82">
        <v>10</v>
      </c>
      <c r="P16" s="11">
        <v>2.3330901370000001</v>
      </c>
      <c r="Q16" s="11">
        <v>3.3614599580000002</v>
      </c>
      <c r="R16" s="11">
        <v>3.2635597829999998</v>
      </c>
      <c r="S16" s="11">
        <v>2.848818294</v>
      </c>
      <c r="T16" s="11">
        <v>2.6728846470000001</v>
      </c>
      <c r="U16" s="11">
        <v>2.445827258</v>
      </c>
      <c r="V16" s="11">
        <v>2.3330901370000001</v>
      </c>
      <c r="W16" s="11">
        <v>2.0455720560000001</v>
      </c>
      <c r="X16" s="11">
        <v>1.7737291040000001</v>
      </c>
      <c r="Y16" s="11">
        <v>1.416373251</v>
      </c>
      <c r="Z16" s="14">
        <v>0.96677077099999997</v>
      </c>
      <c r="AB16" s="82">
        <v>10</v>
      </c>
      <c r="AC16" s="11">
        <v>0</v>
      </c>
      <c r="AD16" s="11">
        <v>0</v>
      </c>
      <c r="AE16" s="11">
        <v>0</v>
      </c>
      <c r="AF16" s="11">
        <v>0</v>
      </c>
      <c r="AG16" s="11">
        <v>0</v>
      </c>
      <c r="AH16" s="11">
        <v>0</v>
      </c>
      <c r="AI16" s="11">
        <v>0</v>
      </c>
      <c r="AJ16" s="11">
        <v>0</v>
      </c>
      <c r="AK16" s="11">
        <v>0</v>
      </c>
      <c r="AL16" s="11">
        <v>0</v>
      </c>
      <c r="AM16" s="14">
        <v>0</v>
      </c>
      <c r="AO16" s="205" t="s">
        <v>754</v>
      </c>
      <c r="AP16" s="233">
        <v>11</v>
      </c>
      <c r="AQ16" s="19">
        <v>1</v>
      </c>
      <c r="AR16" s="19">
        <v>0</v>
      </c>
      <c r="AS16" s="27">
        <v>1</v>
      </c>
    </row>
    <row r="17" spans="2:45" ht="15.75" thickBot="1" x14ac:dyDescent="0.3">
      <c r="B17" s="82">
        <v>11</v>
      </c>
      <c r="C17" s="11">
        <v>2.094893055</v>
      </c>
      <c r="D17" s="11">
        <v>3.086917739</v>
      </c>
      <c r="E17" s="11">
        <v>2.8291342190000002</v>
      </c>
      <c r="F17" s="11">
        <v>2.5216197579999999</v>
      </c>
      <c r="G17" s="11">
        <v>2.3847859890000001</v>
      </c>
      <c r="H17" s="11">
        <v>2.1968672150000002</v>
      </c>
      <c r="I17" s="11">
        <v>2.094893055</v>
      </c>
      <c r="J17" s="11">
        <v>1.8021260459999999</v>
      </c>
      <c r="K17" s="11">
        <v>1.551302432</v>
      </c>
      <c r="L17" s="11">
        <v>1.244617098</v>
      </c>
      <c r="M17" s="14">
        <v>0.87166280600000001</v>
      </c>
      <c r="O17" s="82">
        <v>11</v>
      </c>
      <c r="P17" s="11">
        <v>2.094893055</v>
      </c>
      <c r="Q17" s="11">
        <v>3.086917739</v>
      </c>
      <c r="R17" s="11">
        <v>2.8291342190000002</v>
      </c>
      <c r="S17" s="11">
        <v>2.5216197579999999</v>
      </c>
      <c r="T17" s="11">
        <v>2.3847859890000001</v>
      </c>
      <c r="U17" s="11">
        <v>2.1968672150000002</v>
      </c>
      <c r="V17" s="11">
        <v>2.094893055</v>
      </c>
      <c r="W17" s="11">
        <v>1.8021260459999999</v>
      </c>
      <c r="X17" s="11">
        <v>1.551302432</v>
      </c>
      <c r="Y17" s="11">
        <v>1.244617098</v>
      </c>
      <c r="Z17" s="14">
        <v>0.87166280600000001</v>
      </c>
      <c r="AB17" s="82">
        <v>11</v>
      </c>
      <c r="AC17" s="11">
        <v>0</v>
      </c>
      <c r="AD17" s="11">
        <v>0</v>
      </c>
      <c r="AE17" s="11">
        <v>0</v>
      </c>
      <c r="AF17" s="11">
        <v>0</v>
      </c>
      <c r="AG17" s="11">
        <v>0</v>
      </c>
      <c r="AH17" s="11">
        <v>0</v>
      </c>
      <c r="AI17" s="11">
        <v>0</v>
      </c>
      <c r="AJ17" s="11">
        <v>0</v>
      </c>
      <c r="AK17" s="11">
        <v>0</v>
      </c>
      <c r="AL17" s="11">
        <v>0</v>
      </c>
      <c r="AM17" s="14">
        <v>0</v>
      </c>
      <c r="AO17" s="237" t="s">
        <v>755</v>
      </c>
      <c r="AP17" s="234">
        <v>12</v>
      </c>
      <c r="AQ17" s="28">
        <v>1</v>
      </c>
      <c r="AR17" s="28">
        <v>0</v>
      </c>
      <c r="AS17" s="29">
        <v>1</v>
      </c>
    </row>
    <row r="18" spans="2:45" x14ac:dyDescent="0.25">
      <c r="B18" s="82">
        <v>12</v>
      </c>
      <c r="C18" s="11">
        <v>1.908735093</v>
      </c>
      <c r="D18" s="11">
        <v>2.7822283730000001</v>
      </c>
      <c r="E18" s="11">
        <v>2.5598319950000001</v>
      </c>
      <c r="F18" s="11">
        <v>2.2729489850000002</v>
      </c>
      <c r="G18" s="11">
        <v>2.1812430649999999</v>
      </c>
      <c r="H18" s="11">
        <v>2.005038034</v>
      </c>
      <c r="I18" s="11">
        <v>1.908735093</v>
      </c>
      <c r="J18" s="11">
        <v>1.6535004010000001</v>
      </c>
      <c r="K18" s="11">
        <v>1.4285662649999999</v>
      </c>
      <c r="L18" s="11">
        <v>1.155573661</v>
      </c>
      <c r="M18" s="14">
        <v>0.80865180400000003</v>
      </c>
      <c r="O18" s="82">
        <v>12</v>
      </c>
      <c r="P18" s="11">
        <v>1.8405078109999999</v>
      </c>
      <c r="Q18" s="11">
        <v>2.6808302620000002</v>
      </c>
      <c r="R18" s="11">
        <v>2.5458303139999998</v>
      </c>
      <c r="S18" s="11">
        <v>2.2297990049999998</v>
      </c>
      <c r="T18" s="11">
        <v>2.172699078</v>
      </c>
      <c r="U18" s="11">
        <v>1.9355223720000001</v>
      </c>
      <c r="V18" s="11">
        <v>1.8405078109999999</v>
      </c>
      <c r="W18" s="11">
        <v>1.6345282029999999</v>
      </c>
      <c r="X18" s="11">
        <v>1.4303107820000001</v>
      </c>
      <c r="Y18" s="11">
        <v>1.1702175850000001</v>
      </c>
      <c r="Z18" s="14">
        <v>0.79143440799999998</v>
      </c>
      <c r="AB18" s="82">
        <v>12</v>
      </c>
      <c r="AC18" s="11">
        <v>0</v>
      </c>
      <c r="AD18" s="11">
        <v>0</v>
      </c>
      <c r="AE18" s="11">
        <v>0</v>
      </c>
      <c r="AF18" s="11">
        <v>0</v>
      </c>
      <c r="AG18" s="11">
        <v>0</v>
      </c>
      <c r="AH18" s="11">
        <v>0</v>
      </c>
      <c r="AI18" s="11">
        <v>0</v>
      </c>
      <c r="AJ18" s="11">
        <v>0</v>
      </c>
      <c r="AK18" s="11">
        <v>0</v>
      </c>
      <c r="AL18" s="11">
        <v>0</v>
      </c>
      <c r="AM18" s="14">
        <v>0</v>
      </c>
    </row>
    <row r="19" spans="2:45" x14ac:dyDescent="0.25">
      <c r="B19" s="82">
        <v>13</v>
      </c>
      <c r="C19" s="11">
        <v>1.737185266</v>
      </c>
      <c r="D19" s="11">
        <v>2.5028182189999999</v>
      </c>
      <c r="E19" s="11">
        <v>2.3212148140000002</v>
      </c>
      <c r="F19" s="11">
        <v>2.0462659560000001</v>
      </c>
      <c r="G19" s="11">
        <v>1.995767971</v>
      </c>
      <c r="H19" s="11">
        <v>1.8281318849999999</v>
      </c>
      <c r="I19" s="11">
        <v>1.737185266</v>
      </c>
      <c r="J19" s="11">
        <v>1.521872329</v>
      </c>
      <c r="K19" s="11">
        <v>1.321935248</v>
      </c>
      <c r="L19" s="11">
        <v>1.078842758</v>
      </c>
      <c r="M19" s="14">
        <v>0.75189260499999999</v>
      </c>
      <c r="O19" s="82">
        <v>13</v>
      </c>
      <c r="P19" s="11">
        <v>1.6933717619999999</v>
      </c>
      <c r="Q19" s="11">
        <v>2.487963922</v>
      </c>
      <c r="R19" s="11">
        <v>2.3024537889999999</v>
      </c>
      <c r="S19" s="11">
        <v>2.0191566660000002</v>
      </c>
      <c r="T19" s="11">
        <v>1.9857824040000001</v>
      </c>
      <c r="U19" s="11">
        <v>1.8171179209999999</v>
      </c>
      <c r="V19" s="11">
        <v>1.6933717619999999</v>
      </c>
      <c r="W19" s="11">
        <v>1.501559949</v>
      </c>
      <c r="X19" s="11">
        <v>1.284622682</v>
      </c>
      <c r="Y19" s="11">
        <v>1.0741919980000001</v>
      </c>
      <c r="Z19" s="14">
        <v>0.72337588100000005</v>
      </c>
      <c r="AB19" s="82">
        <v>13</v>
      </c>
      <c r="AC19" s="11">
        <v>0</v>
      </c>
      <c r="AD19" s="11">
        <v>0</v>
      </c>
      <c r="AE19" s="11">
        <v>0</v>
      </c>
      <c r="AF19" s="11">
        <v>0</v>
      </c>
      <c r="AG19" s="11">
        <v>0</v>
      </c>
      <c r="AH19" s="11">
        <v>0</v>
      </c>
      <c r="AI19" s="11">
        <v>0</v>
      </c>
      <c r="AJ19" s="11">
        <v>0</v>
      </c>
      <c r="AK19" s="11">
        <v>0</v>
      </c>
      <c r="AL19" s="11">
        <v>0</v>
      </c>
      <c r="AM19" s="14">
        <v>0</v>
      </c>
    </row>
    <row r="20" spans="2:45" x14ac:dyDescent="0.25">
      <c r="B20" s="82">
        <v>14</v>
      </c>
      <c r="C20" s="11">
        <v>1.595625158</v>
      </c>
      <c r="D20" s="11">
        <v>2.2703195890000001</v>
      </c>
      <c r="E20" s="11">
        <v>2.1237908619999999</v>
      </c>
      <c r="F20" s="11">
        <v>1.86464447</v>
      </c>
      <c r="G20" s="11">
        <v>1.8394977880000001</v>
      </c>
      <c r="H20" s="11">
        <v>1.6803111740000001</v>
      </c>
      <c r="I20" s="11">
        <v>1.595625158</v>
      </c>
      <c r="J20" s="11">
        <v>1.411753153</v>
      </c>
      <c r="K20" s="11">
        <v>1.2318368479999999</v>
      </c>
      <c r="L20" s="11">
        <v>1.012212788</v>
      </c>
      <c r="M20" s="14">
        <v>0.70412983500000004</v>
      </c>
      <c r="O20" s="82">
        <v>14</v>
      </c>
      <c r="P20" s="11">
        <v>1.582688348</v>
      </c>
      <c r="Q20" s="11">
        <v>2.2070229010000002</v>
      </c>
      <c r="R20" s="11">
        <v>2.0574467749999998</v>
      </c>
      <c r="S20" s="11">
        <v>1.7813990710000001</v>
      </c>
      <c r="T20" s="11">
        <v>1.813969731</v>
      </c>
      <c r="U20" s="11">
        <v>1.61863136</v>
      </c>
      <c r="V20" s="11">
        <v>1.582688348</v>
      </c>
      <c r="W20" s="11">
        <v>1.4061914209999999</v>
      </c>
      <c r="X20" s="11">
        <v>1.2111345280000001</v>
      </c>
      <c r="Y20" s="11">
        <v>0.99557548100000004</v>
      </c>
      <c r="Z20" s="14">
        <v>0.69057780000000002</v>
      </c>
      <c r="AB20" s="82">
        <v>14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1">
        <v>0</v>
      </c>
      <c r="AL20" s="11">
        <v>0</v>
      </c>
      <c r="AM20" s="14">
        <v>0</v>
      </c>
    </row>
    <row r="21" spans="2:45" x14ac:dyDescent="0.25">
      <c r="B21" s="82">
        <v>15</v>
      </c>
      <c r="C21" s="11">
        <v>1.4868914769999999</v>
      </c>
      <c r="D21" s="11">
        <v>2.087820341</v>
      </c>
      <c r="E21" s="11">
        <v>1.968108188</v>
      </c>
      <c r="F21" s="11">
        <v>1.732770133</v>
      </c>
      <c r="G21" s="11">
        <v>1.7139035760000001</v>
      </c>
      <c r="H21" s="11">
        <v>1.563835549</v>
      </c>
      <c r="I21" s="11">
        <v>1.4868914769999999</v>
      </c>
      <c r="J21" s="11">
        <v>1.3232923729999999</v>
      </c>
      <c r="K21" s="11">
        <v>1.1574288619999999</v>
      </c>
      <c r="L21" s="11">
        <v>0.95428462199999997</v>
      </c>
      <c r="M21" s="14">
        <v>0.66563962899999995</v>
      </c>
      <c r="O21" s="82">
        <v>15</v>
      </c>
      <c r="P21" s="11">
        <v>1.4270252640000001</v>
      </c>
      <c r="Q21" s="11">
        <v>2.0258588780000002</v>
      </c>
      <c r="R21" s="11">
        <v>1.892415186</v>
      </c>
      <c r="S21" s="11">
        <v>1.6925893970000001</v>
      </c>
      <c r="T21" s="11">
        <v>1.6130141520000001</v>
      </c>
      <c r="U21" s="11">
        <v>1.5700672710000001</v>
      </c>
      <c r="V21" s="11">
        <v>1.4270252640000001</v>
      </c>
      <c r="W21" s="11">
        <v>1.300901101</v>
      </c>
      <c r="X21" s="11">
        <v>1.1003227</v>
      </c>
      <c r="Y21" s="11">
        <v>0.93580197200000004</v>
      </c>
      <c r="Z21" s="14">
        <v>0.67341100200000004</v>
      </c>
      <c r="AB21" s="82">
        <v>15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1">
        <v>0</v>
      </c>
      <c r="AL21" s="11">
        <v>0</v>
      </c>
      <c r="AM21" s="14">
        <v>0</v>
      </c>
    </row>
    <row r="22" spans="2:45" x14ac:dyDescent="0.25">
      <c r="B22" s="82">
        <v>16</v>
      </c>
      <c r="C22" s="11">
        <v>1.39818661</v>
      </c>
      <c r="D22" s="11">
        <v>1.9336722479999999</v>
      </c>
      <c r="E22" s="11">
        <v>1.8378057800000001</v>
      </c>
      <c r="F22" s="11">
        <v>1.6328405500000001</v>
      </c>
      <c r="G22" s="11">
        <v>1.6067015549999999</v>
      </c>
      <c r="H22" s="11">
        <v>1.465551899</v>
      </c>
      <c r="I22" s="11">
        <v>1.39818661</v>
      </c>
      <c r="J22" s="11">
        <v>1.248617525</v>
      </c>
      <c r="K22" s="11">
        <v>1.0930134460000001</v>
      </c>
      <c r="L22" s="11">
        <v>0.90151771800000002</v>
      </c>
      <c r="M22" s="14">
        <v>0.63284515600000002</v>
      </c>
      <c r="O22" s="82">
        <v>16</v>
      </c>
      <c r="P22" s="11">
        <v>1.3842379950000001</v>
      </c>
      <c r="Q22" s="11">
        <v>1.8753890609999999</v>
      </c>
      <c r="R22" s="11">
        <v>1.791951681</v>
      </c>
      <c r="S22" s="11">
        <v>1.549070467</v>
      </c>
      <c r="T22" s="11">
        <v>1.5839372810000001</v>
      </c>
      <c r="U22" s="11">
        <v>1.416218924</v>
      </c>
      <c r="V22" s="11">
        <v>1.3842379950000001</v>
      </c>
      <c r="W22" s="11">
        <v>1.211803543</v>
      </c>
      <c r="X22" s="11">
        <v>1.110372742</v>
      </c>
      <c r="Y22" s="11">
        <v>0.87606346899999998</v>
      </c>
      <c r="Z22" s="14">
        <v>0.611708696</v>
      </c>
      <c r="AB22" s="82">
        <v>16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1">
        <v>0</v>
      </c>
      <c r="AL22" s="11">
        <v>0</v>
      </c>
      <c r="AM22" s="14">
        <v>0</v>
      </c>
    </row>
    <row r="23" spans="2:45" x14ac:dyDescent="0.25">
      <c r="B23" s="82">
        <v>17</v>
      </c>
      <c r="C23" s="11">
        <v>1.319270613</v>
      </c>
      <c r="D23" s="11">
        <v>1.79449273</v>
      </c>
      <c r="E23" s="11">
        <v>1.7207373370000001</v>
      </c>
      <c r="F23" s="11">
        <v>1.5478387769999999</v>
      </c>
      <c r="G23" s="11">
        <v>1.5089151300000001</v>
      </c>
      <c r="H23" s="11">
        <v>1.3766187510000001</v>
      </c>
      <c r="I23" s="11">
        <v>1.319270613</v>
      </c>
      <c r="J23" s="11">
        <v>1.180919727</v>
      </c>
      <c r="K23" s="11">
        <v>1.033900968</v>
      </c>
      <c r="L23" s="11">
        <v>0.851888376</v>
      </c>
      <c r="M23" s="14">
        <v>0.602957309</v>
      </c>
      <c r="O23" s="82">
        <v>17</v>
      </c>
      <c r="P23" s="11">
        <v>1.2972674580000001</v>
      </c>
      <c r="Q23" s="11">
        <v>1.7646271120000001</v>
      </c>
      <c r="R23" s="11">
        <v>1.6575615210000001</v>
      </c>
      <c r="S23" s="11">
        <v>1.4851989240000001</v>
      </c>
      <c r="T23" s="11">
        <v>1.4701910330000001</v>
      </c>
      <c r="U23" s="11">
        <v>1.354067296</v>
      </c>
      <c r="V23" s="11">
        <v>1.2972674580000001</v>
      </c>
      <c r="W23" s="11">
        <v>1.135257025</v>
      </c>
      <c r="X23" s="11">
        <v>1.020381969</v>
      </c>
      <c r="Y23" s="11">
        <v>0.84210067600000005</v>
      </c>
      <c r="Z23" s="14">
        <v>0.61251468200000003</v>
      </c>
      <c r="AB23" s="82">
        <v>17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1">
        <v>0</v>
      </c>
      <c r="AL23" s="11">
        <v>0</v>
      </c>
      <c r="AM23" s="14">
        <v>0</v>
      </c>
    </row>
    <row r="24" spans="2:45" x14ac:dyDescent="0.25">
      <c r="B24" s="82">
        <v>18</v>
      </c>
      <c r="C24" s="11">
        <v>1.246228197</v>
      </c>
      <c r="D24" s="11">
        <v>1.665758852</v>
      </c>
      <c r="E24" s="11">
        <v>1.612388121</v>
      </c>
      <c r="F24" s="11">
        <v>1.4708380029999999</v>
      </c>
      <c r="G24" s="11">
        <v>1.417236258</v>
      </c>
      <c r="H24" s="11">
        <v>1.293909652</v>
      </c>
      <c r="I24" s="11">
        <v>1.246228197</v>
      </c>
      <c r="J24" s="11">
        <v>1.1175098429999999</v>
      </c>
      <c r="K24" s="11">
        <v>0.97826809699999995</v>
      </c>
      <c r="L24" s="11">
        <v>0.804735902</v>
      </c>
      <c r="M24" s="14">
        <v>0.57491828</v>
      </c>
      <c r="O24" s="82">
        <v>18</v>
      </c>
      <c r="P24" s="11">
        <v>1.2196234399999999</v>
      </c>
      <c r="Q24" s="11">
        <v>1.6507127720000001</v>
      </c>
      <c r="R24" s="11">
        <v>1.621070735</v>
      </c>
      <c r="S24" s="11">
        <v>1.3941460459999999</v>
      </c>
      <c r="T24" s="11">
        <v>1.431294541</v>
      </c>
      <c r="U24" s="11">
        <v>1.2747755169999999</v>
      </c>
      <c r="V24" s="11">
        <v>1.2196234399999999</v>
      </c>
      <c r="W24" s="11">
        <v>1.1162728120000001</v>
      </c>
      <c r="X24" s="11">
        <v>0.98129628099999999</v>
      </c>
      <c r="Y24" s="11">
        <v>0.81813945200000004</v>
      </c>
      <c r="Z24" s="14">
        <v>0.55325131800000005</v>
      </c>
      <c r="AB24" s="82">
        <v>18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1">
        <v>0</v>
      </c>
      <c r="AL24" s="11">
        <v>0</v>
      </c>
      <c r="AM24" s="14">
        <v>0</v>
      </c>
    </row>
    <row r="25" spans="2:45" x14ac:dyDescent="0.25">
      <c r="B25" s="82">
        <v>19</v>
      </c>
      <c r="C25" s="11">
        <v>1.1774618530000001</v>
      </c>
      <c r="D25" s="11">
        <v>1.5468991809999999</v>
      </c>
      <c r="E25" s="11">
        <v>1.511593457</v>
      </c>
      <c r="F25" s="11">
        <v>1.3981800129999999</v>
      </c>
      <c r="G25" s="11">
        <v>1.330713684</v>
      </c>
      <c r="H25" s="11">
        <v>1.216682796</v>
      </c>
      <c r="I25" s="11">
        <v>1.1774618530000001</v>
      </c>
      <c r="J25" s="11">
        <v>1.057378978</v>
      </c>
      <c r="K25" s="11">
        <v>0.92562993100000002</v>
      </c>
      <c r="L25" s="11">
        <v>0.76030781800000002</v>
      </c>
      <c r="M25" s="14">
        <v>0.54838762799999996</v>
      </c>
      <c r="O25" s="82">
        <v>19</v>
      </c>
      <c r="P25" s="11">
        <v>1.151031336</v>
      </c>
      <c r="Q25" s="11">
        <v>1.5243370430000001</v>
      </c>
      <c r="R25" s="11">
        <v>1.48729198</v>
      </c>
      <c r="S25" s="11">
        <v>1.30297167</v>
      </c>
      <c r="T25" s="11">
        <v>1.3277628340000001</v>
      </c>
      <c r="U25" s="11">
        <v>1.214867666</v>
      </c>
      <c r="V25" s="11">
        <v>1.151031336</v>
      </c>
      <c r="W25" s="11">
        <v>1.0357902919999999</v>
      </c>
      <c r="X25" s="11">
        <v>0.91205990100000001</v>
      </c>
      <c r="Y25" s="11">
        <v>0.75578577499999999</v>
      </c>
      <c r="Z25" s="14">
        <v>0.54885602</v>
      </c>
      <c r="AB25" s="82">
        <v>19</v>
      </c>
      <c r="AC25" s="11">
        <v>0</v>
      </c>
      <c r="AD25" s="11">
        <v>0</v>
      </c>
      <c r="AE25" s="11">
        <v>0</v>
      </c>
      <c r="AF25" s="11">
        <v>0</v>
      </c>
      <c r="AG25" s="11">
        <v>0</v>
      </c>
      <c r="AH25" s="11">
        <v>0</v>
      </c>
      <c r="AI25" s="11">
        <v>0</v>
      </c>
      <c r="AJ25" s="11">
        <v>0</v>
      </c>
      <c r="AK25" s="11">
        <v>0</v>
      </c>
      <c r="AL25" s="11">
        <v>0</v>
      </c>
      <c r="AM25" s="14">
        <v>0</v>
      </c>
    </row>
    <row r="26" spans="2:45" x14ac:dyDescent="0.25">
      <c r="B26" s="82">
        <v>20</v>
      </c>
      <c r="C26" s="11">
        <v>1.1108129019999999</v>
      </c>
      <c r="D26" s="11">
        <v>1.435836675</v>
      </c>
      <c r="E26" s="11">
        <v>1.4160857120000001</v>
      </c>
      <c r="F26" s="11">
        <v>1.325773656</v>
      </c>
      <c r="G26" s="11">
        <v>1.247653855</v>
      </c>
      <c r="H26" s="11">
        <v>1.1433890179999999</v>
      </c>
      <c r="I26" s="11">
        <v>1.1108129019999999</v>
      </c>
      <c r="J26" s="11">
        <v>0.99907337100000004</v>
      </c>
      <c r="K26" s="11">
        <v>0.875065906</v>
      </c>
      <c r="L26" s="11">
        <v>0.71840896700000001</v>
      </c>
      <c r="M26" s="14">
        <v>0.522811951</v>
      </c>
      <c r="O26" s="82">
        <v>20</v>
      </c>
      <c r="P26" s="11">
        <v>1.1102859650000001</v>
      </c>
      <c r="Q26" s="11">
        <v>1.3475437219999999</v>
      </c>
      <c r="R26" s="11">
        <v>1.332537788</v>
      </c>
      <c r="S26" s="11">
        <v>1.23524386</v>
      </c>
      <c r="T26" s="11">
        <v>1.206316374</v>
      </c>
      <c r="U26" s="11">
        <v>1.138003807</v>
      </c>
      <c r="V26" s="11">
        <v>1.1102859650000001</v>
      </c>
      <c r="W26" s="11">
        <v>0.97377771800000001</v>
      </c>
      <c r="X26" s="11">
        <v>0.87288012100000001</v>
      </c>
      <c r="Y26" s="11">
        <v>0.71674777300000003</v>
      </c>
      <c r="Z26" s="14">
        <v>0.52217389599999997</v>
      </c>
      <c r="AB26" s="82">
        <v>20</v>
      </c>
      <c r="AC26" s="11">
        <v>0</v>
      </c>
      <c r="AD26" s="11">
        <v>0</v>
      </c>
      <c r="AE26" s="11">
        <v>0</v>
      </c>
      <c r="AF26" s="11">
        <v>0</v>
      </c>
      <c r="AG26" s="11">
        <v>0</v>
      </c>
      <c r="AH26" s="11">
        <v>0</v>
      </c>
      <c r="AI26" s="11">
        <v>0</v>
      </c>
      <c r="AJ26" s="11">
        <v>0</v>
      </c>
      <c r="AK26" s="11">
        <v>0</v>
      </c>
      <c r="AL26" s="11">
        <v>0</v>
      </c>
      <c r="AM26" s="14">
        <v>0</v>
      </c>
    </row>
    <row r="27" spans="2:45" x14ac:dyDescent="0.25">
      <c r="B27" s="82">
        <v>21</v>
      </c>
      <c r="C27" s="11">
        <v>1.045465302</v>
      </c>
      <c r="D27" s="11">
        <v>1.3341227069999999</v>
      </c>
      <c r="E27" s="11">
        <v>1.3265198389999999</v>
      </c>
      <c r="F27" s="11">
        <v>1.2510450070000001</v>
      </c>
      <c r="G27" s="11">
        <v>1.16784803</v>
      </c>
      <c r="H27" s="11">
        <v>1.074446754</v>
      </c>
      <c r="I27" s="11">
        <v>1.045465302</v>
      </c>
      <c r="J27" s="11">
        <v>0.94214032199999997</v>
      </c>
      <c r="K27" s="11">
        <v>0.82660048799999997</v>
      </c>
      <c r="L27" s="11">
        <v>0.679782675</v>
      </c>
      <c r="M27" s="14">
        <v>0.49812990299999999</v>
      </c>
      <c r="O27" s="82">
        <v>21</v>
      </c>
      <c r="P27" s="11">
        <v>1.0321396190000001</v>
      </c>
      <c r="Q27" s="11">
        <v>1.3293113139999999</v>
      </c>
      <c r="R27" s="11">
        <v>1.2429091299999999</v>
      </c>
      <c r="S27" s="11">
        <v>1.1658949919999999</v>
      </c>
      <c r="T27" s="11">
        <v>1.14535835</v>
      </c>
      <c r="U27" s="11">
        <v>1.0425973740000001</v>
      </c>
      <c r="V27" s="11">
        <v>1.0321396190000001</v>
      </c>
      <c r="W27" s="11">
        <v>0.91443282199999998</v>
      </c>
      <c r="X27" s="11">
        <v>0.80066295399999998</v>
      </c>
      <c r="Y27" s="11">
        <v>0.66910342099999998</v>
      </c>
      <c r="Z27" s="14">
        <v>0.506669865</v>
      </c>
      <c r="AB27" s="82">
        <v>21</v>
      </c>
      <c r="AC27" s="11">
        <v>0</v>
      </c>
      <c r="AD27" s="11">
        <v>0</v>
      </c>
      <c r="AE27" s="11">
        <v>0</v>
      </c>
      <c r="AF27" s="11">
        <v>0</v>
      </c>
      <c r="AG27" s="11">
        <v>0</v>
      </c>
      <c r="AH27" s="11">
        <v>0</v>
      </c>
      <c r="AI27" s="11">
        <v>0</v>
      </c>
      <c r="AJ27" s="11">
        <v>0</v>
      </c>
      <c r="AK27" s="11">
        <v>0</v>
      </c>
      <c r="AL27" s="11">
        <v>0</v>
      </c>
      <c r="AM27" s="14">
        <v>0</v>
      </c>
    </row>
    <row r="28" spans="2:45" x14ac:dyDescent="0.25">
      <c r="B28" s="82">
        <v>22</v>
      </c>
      <c r="C28" s="11">
        <v>0.98256495499999996</v>
      </c>
      <c r="D28" s="11">
        <v>1.2459206469999999</v>
      </c>
      <c r="E28" s="11">
        <v>1.2459206469999999</v>
      </c>
      <c r="F28" s="11">
        <v>1.1766952530000001</v>
      </c>
      <c r="G28" s="11">
        <v>1.091739561</v>
      </c>
      <c r="H28" s="11">
        <v>1.011488063</v>
      </c>
      <c r="I28" s="11">
        <v>0.98256495499999996</v>
      </c>
      <c r="J28" s="11">
        <v>0.88725463999999998</v>
      </c>
      <c r="K28" s="11">
        <v>0.78073271799999999</v>
      </c>
      <c r="L28" s="11">
        <v>0.64479863100000001</v>
      </c>
      <c r="M28" s="14">
        <v>0.47469483600000001</v>
      </c>
      <c r="O28" s="82">
        <v>22</v>
      </c>
      <c r="P28" s="11">
        <v>1.016640837</v>
      </c>
      <c r="Q28" s="11">
        <v>1.2929856209999999</v>
      </c>
      <c r="R28" s="11">
        <v>1.3326002340000001</v>
      </c>
      <c r="S28" s="11">
        <v>1.0629101750000001</v>
      </c>
      <c r="T28" s="11">
        <v>1.105905913</v>
      </c>
      <c r="U28" s="11">
        <v>1.0157081210000001</v>
      </c>
      <c r="V28" s="11">
        <v>1.016640837</v>
      </c>
      <c r="W28" s="11">
        <v>0.92844410499999996</v>
      </c>
      <c r="X28" s="11">
        <v>0.80167995599999997</v>
      </c>
      <c r="Y28" s="11">
        <v>0.65803378899999998</v>
      </c>
      <c r="Z28" s="14">
        <v>0.48721884799999998</v>
      </c>
      <c r="AB28" s="82">
        <v>22</v>
      </c>
      <c r="AC28" s="11">
        <v>0</v>
      </c>
      <c r="AD28" s="11">
        <v>0</v>
      </c>
      <c r="AE28" s="11">
        <v>0</v>
      </c>
      <c r="AF28" s="11">
        <v>0</v>
      </c>
      <c r="AG28" s="11">
        <v>0</v>
      </c>
      <c r="AH28" s="11">
        <v>0</v>
      </c>
      <c r="AI28" s="11">
        <v>0</v>
      </c>
      <c r="AJ28" s="11">
        <v>0</v>
      </c>
      <c r="AK28" s="11">
        <v>0</v>
      </c>
      <c r="AL28" s="11">
        <v>0</v>
      </c>
      <c r="AM28" s="14">
        <v>0</v>
      </c>
    </row>
    <row r="29" spans="2:45" x14ac:dyDescent="0.25">
      <c r="B29" s="82">
        <v>23</v>
      </c>
      <c r="C29" s="11">
        <v>0.92284482199999995</v>
      </c>
      <c r="D29" s="11">
        <v>1.1730163170000001</v>
      </c>
      <c r="E29" s="11">
        <v>1.1730163170000001</v>
      </c>
      <c r="F29" s="11">
        <v>1.1045004890000001</v>
      </c>
      <c r="G29" s="11">
        <v>1.019873024</v>
      </c>
      <c r="H29" s="11">
        <v>0.95390938999999997</v>
      </c>
      <c r="I29" s="11">
        <v>0.92284482199999995</v>
      </c>
      <c r="J29" s="11">
        <v>0.83490004900000003</v>
      </c>
      <c r="K29" s="11">
        <v>0.73752032099999998</v>
      </c>
      <c r="L29" s="11">
        <v>0.61282627199999995</v>
      </c>
      <c r="M29" s="14">
        <v>0.45256208399999998</v>
      </c>
      <c r="O29" s="82">
        <v>23</v>
      </c>
      <c r="P29" s="11">
        <v>0.93784538299999998</v>
      </c>
      <c r="Q29" s="11">
        <v>1.1549468519999999</v>
      </c>
      <c r="R29" s="11">
        <v>1.204575204</v>
      </c>
      <c r="S29" s="11">
        <v>0.94953819299999997</v>
      </c>
      <c r="T29" s="11">
        <v>1.0270119529999999</v>
      </c>
      <c r="U29" s="11">
        <v>0.96287374199999998</v>
      </c>
      <c r="V29" s="11">
        <v>0.93784538299999998</v>
      </c>
      <c r="W29" s="11">
        <v>0.85365324499999995</v>
      </c>
      <c r="X29" s="11">
        <v>0.734393568</v>
      </c>
      <c r="Y29" s="11">
        <v>0.57346369900000005</v>
      </c>
      <c r="Z29" s="14">
        <v>0.44375737799999998</v>
      </c>
      <c r="AB29" s="82">
        <v>23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4">
        <v>0</v>
      </c>
    </row>
    <row r="30" spans="2:45" x14ac:dyDescent="0.25">
      <c r="B30" s="82">
        <v>24</v>
      </c>
      <c r="C30" s="11">
        <v>0.86716473900000002</v>
      </c>
      <c r="D30" s="11">
        <v>1.106604149</v>
      </c>
      <c r="E30" s="11">
        <v>1.106604149</v>
      </c>
      <c r="F30" s="11">
        <v>1.035726277</v>
      </c>
      <c r="G30" s="11">
        <v>0.95331285399999999</v>
      </c>
      <c r="H30" s="11">
        <v>0.90133528799999996</v>
      </c>
      <c r="I30" s="11">
        <v>0.86716473900000002</v>
      </c>
      <c r="J30" s="11">
        <v>0.78573764499999998</v>
      </c>
      <c r="K30" s="11">
        <v>0.69725640099999997</v>
      </c>
      <c r="L30" s="11">
        <v>0.58353472299999998</v>
      </c>
      <c r="M30" s="14">
        <v>0.43186652399999997</v>
      </c>
      <c r="O30" s="82">
        <v>24</v>
      </c>
      <c r="P30" s="11">
        <v>0.85279300099999999</v>
      </c>
      <c r="Q30" s="11">
        <v>1.052722613</v>
      </c>
      <c r="R30" s="11">
        <v>1.155911221</v>
      </c>
      <c r="S30" s="11">
        <v>0.86699870899999998</v>
      </c>
      <c r="T30" s="11">
        <v>0.92210323400000005</v>
      </c>
      <c r="U30" s="11">
        <v>0.84356951700000005</v>
      </c>
      <c r="V30" s="11">
        <v>0.85279300099999999</v>
      </c>
      <c r="W30" s="11">
        <v>0.75544233999999999</v>
      </c>
      <c r="X30" s="11">
        <v>0.68981666699999999</v>
      </c>
      <c r="Y30" s="11">
        <v>0.583292335</v>
      </c>
      <c r="Z30" s="14">
        <v>0.43144173699999999</v>
      </c>
      <c r="AB30" s="82">
        <v>24</v>
      </c>
      <c r="AC30" s="11">
        <v>0</v>
      </c>
      <c r="AD30" s="11">
        <v>0</v>
      </c>
      <c r="AE30" s="11">
        <v>0</v>
      </c>
      <c r="AF30" s="11">
        <v>0</v>
      </c>
      <c r="AG30" s="11">
        <v>0</v>
      </c>
      <c r="AH30" s="11">
        <v>0</v>
      </c>
      <c r="AI30" s="11">
        <v>0</v>
      </c>
      <c r="AJ30" s="11">
        <v>0</v>
      </c>
      <c r="AK30" s="11">
        <v>0</v>
      </c>
      <c r="AL30" s="11">
        <v>0</v>
      </c>
      <c r="AM30" s="14">
        <v>0</v>
      </c>
    </row>
    <row r="31" spans="2:45" x14ac:dyDescent="0.25">
      <c r="B31" s="82">
        <v>25</v>
      </c>
      <c r="C31" s="11">
        <v>0.81624587699999995</v>
      </c>
      <c r="D31" s="11">
        <v>1.044847458</v>
      </c>
      <c r="E31" s="11">
        <v>1.044847458</v>
      </c>
      <c r="F31" s="11">
        <v>0.97160629600000004</v>
      </c>
      <c r="G31" s="11">
        <v>0.89293103100000004</v>
      </c>
      <c r="H31" s="11">
        <v>0.85298936299999994</v>
      </c>
      <c r="I31" s="11">
        <v>0.81624587699999995</v>
      </c>
      <c r="J31" s="11">
        <v>0.74031605300000003</v>
      </c>
      <c r="K31" s="11">
        <v>0.66007965700000004</v>
      </c>
      <c r="L31" s="11">
        <v>0.55635768900000004</v>
      </c>
      <c r="M31" s="14">
        <v>0.41266649500000002</v>
      </c>
      <c r="O31" s="82">
        <v>25</v>
      </c>
      <c r="P31" s="11">
        <v>0.81322851699999998</v>
      </c>
      <c r="Q31" s="11">
        <v>1.058587333</v>
      </c>
      <c r="R31" s="11">
        <v>1.068239505</v>
      </c>
      <c r="S31" s="11">
        <v>0.91821191199999996</v>
      </c>
      <c r="T31" s="11">
        <v>0.90170520499999995</v>
      </c>
      <c r="U31" s="11">
        <v>0.85325210200000001</v>
      </c>
      <c r="V31" s="11">
        <v>0.81322851699999998</v>
      </c>
      <c r="W31" s="11">
        <v>0.75392709000000002</v>
      </c>
      <c r="X31" s="11">
        <v>0.64365814899999996</v>
      </c>
      <c r="Y31" s="11">
        <v>0.55031091099999996</v>
      </c>
      <c r="Z31" s="14">
        <v>0.40717592200000002</v>
      </c>
      <c r="AB31" s="82">
        <v>25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4">
        <v>0</v>
      </c>
    </row>
    <row r="32" spans="2:45" x14ac:dyDescent="0.25">
      <c r="B32" s="82">
        <v>26</v>
      </c>
      <c r="C32" s="11">
        <v>0.77043034700000002</v>
      </c>
      <c r="D32" s="11">
        <v>0.98588780300000001</v>
      </c>
      <c r="E32" s="11">
        <v>0.98588780300000001</v>
      </c>
      <c r="F32" s="11">
        <v>0.91293111999999998</v>
      </c>
      <c r="G32" s="11">
        <v>0.83911641999999997</v>
      </c>
      <c r="H32" s="11">
        <v>0.807953068</v>
      </c>
      <c r="I32" s="11">
        <v>0.77043034700000002</v>
      </c>
      <c r="J32" s="11">
        <v>0.69888854499999997</v>
      </c>
      <c r="K32" s="11">
        <v>0.62592815300000004</v>
      </c>
      <c r="L32" s="11">
        <v>0.53068222099999995</v>
      </c>
      <c r="M32" s="14">
        <v>0.394924359</v>
      </c>
      <c r="O32" s="82">
        <v>26</v>
      </c>
      <c r="P32" s="11">
        <v>0.75067024100000002</v>
      </c>
      <c r="Q32" s="11">
        <v>0.96336237199999997</v>
      </c>
      <c r="R32" s="11">
        <v>0.97691978400000001</v>
      </c>
      <c r="S32" s="11">
        <v>0.84130053699999996</v>
      </c>
      <c r="T32" s="11">
        <v>0.86208943900000001</v>
      </c>
      <c r="U32" s="11">
        <v>0.83459655399999999</v>
      </c>
      <c r="V32" s="11">
        <v>0.75067024100000002</v>
      </c>
      <c r="W32" s="11">
        <v>0.70267839099999996</v>
      </c>
      <c r="X32" s="11">
        <v>0.59564768599999995</v>
      </c>
      <c r="Y32" s="11">
        <v>0.52782470000000004</v>
      </c>
      <c r="Z32" s="14">
        <v>0.38264677200000002</v>
      </c>
      <c r="AB32" s="82">
        <v>26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4">
        <v>0</v>
      </c>
    </row>
    <row r="33" spans="2:39" x14ac:dyDescent="0.25">
      <c r="B33" s="82">
        <v>27</v>
      </c>
      <c r="C33" s="11">
        <v>0.73141107299999997</v>
      </c>
      <c r="D33" s="11">
        <v>0.92948263399999997</v>
      </c>
      <c r="E33" s="11">
        <v>0.92948263399999997</v>
      </c>
      <c r="F33" s="11">
        <v>0.86175039600000003</v>
      </c>
      <c r="G33" s="11">
        <v>0.79401815899999995</v>
      </c>
      <c r="H33" s="11">
        <v>0.76667191300000004</v>
      </c>
      <c r="I33" s="11">
        <v>0.73141107299999997</v>
      </c>
      <c r="J33" s="11">
        <v>0.662771793</v>
      </c>
      <c r="K33" s="11">
        <v>0.59565400300000004</v>
      </c>
      <c r="L33" s="11">
        <v>0.50659820200000005</v>
      </c>
      <c r="M33" s="14">
        <v>0.379046298</v>
      </c>
      <c r="O33" s="82">
        <v>27</v>
      </c>
      <c r="P33" s="11">
        <v>0.69501875400000002</v>
      </c>
      <c r="Q33" s="11">
        <v>0.88138771699999996</v>
      </c>
      <c r="R33" s="11">
        <v>0.941572089</v>
      </c>
      <c r="S33" s="11">
        <v>0.81114424799999996</v>
      </c>
      <c r="T33" s="11">
        <v>0.78151066400000002</v>
      </c>
      <c r="U33" s="11">
        <v>0.749116475</v>
      </c>
      <c r="V33" s="11">
        <v>0.69501875400000002</v>
      </c>
      <c r="W33" s="11">
        <v>0.65161092700000001</v>
      </c>
      <c r="X33" s="11">
        <v>0.59469115400000006</v>
      </c>
      <c r="Y33" s="11">
        <v>0.49526689600000001</v>
      </c>
      <c r="Z33" s="14">
        <v>0.37986900400000001</v>
      </c>
      <c r="AB33" s="82">
        <v>27</v>
      </c>
      <c r="AC33" s="11">
        <v>0</v>
      </c>
      <c r="AD33" s="11">
        <v>0</v>
      </c>
      <c r="AE33" s="11">
        <v>0</v>
      </c>
      <c r="AF33" s="11">
        <v>0</v>
      </c>
      <c r="AG33" s="11">
        <v>0</v>
      </c>
      <c r="AH33" s="11">
        <v>0</v>
      </c>
      <c r="AI33" s="11">
        <v>0</v>
      </c>
      <c r="AJ33" s="11">
        <v>0</v>
      </c>
      <c r="AK33" s="11">
        <v>0</v>
      </c>
      <c r="AL33" s="11">
        <v>0</v>
      </c>
      <c r="AM33" s="14">
        <v>0</v>
      </c>
    </row>
    <row r="34" spans="2:39" x14ac:dyDescent="0.25">
      <c r="B34" s="82">
        <v>28</v>
      </c>
      <c r="C34" s="11">
        <v>0.70039739000000001</v>
      </c>
      <c r="D34" s="11">
        <v>0.87853018199999999</v>
      </c>
      <c r="E34" s="11">
        <v>0.87853018199999999</v>
      </c>
      <c r="F34" s="11">
        <v>0.81888940099999996</v>
      </c>
      <c r="G34" s="11">
        <v>0.75924861899999996</v>
      </c>
      <c r="H34" s="11">
        <v>0.73117620800000005</v>
      </c>
      <c r="I34" s="11">
        <v>0.70039739000000001</v>
      </c>
      <c r="J34" s="11">
        <v>0.63292809100000003</v>
      </c>
      <c r="K34" s="11">
        <v>0.570263352</v>
      </c>
      <c r="L34" s="11">
        <v>0.48524115299999998</v>
      </c>
      <c r="M34" s="14">
        <v>0.36552570000000001</v>
      </c>
      <c r="O34" s="82">
        <v>28</v>
      </c>
      <c r="P34" s="11">
        <v>0.74150654199999999</v>
      </c>
      <c r="Q34" s="11">
        <v>0.86953926400000003</v>
      </c>
      <c r="R34" s="11">
        <v>0.78109172800000004</v>
      </c>
      <c r="S34" s="11">
        <v>0.69786492700000002</v>
      </c>
      <c r="T34" s="11">
        <v>0.73599207600000005</v>
      </c>
      <c r="U34" s="11">
        <v>0.76338178099999998</v>
      </c>
      <c r="V34" s="11">
        <v>0.74150654199999999</v>
      </c>
      <c r="W34" s="11">
        <v>0.62173017399999997</v>
      </c>
      <c r="X34" s="11">
        <v>0.57512233400000001</v>
      </c>
      <c r="Y34" s="11">
        <v>0.47017604200000002</v>
      </c>
      <c r="Z34" s="14">
        <v>0.374387847</v>
      </c>
      <c r="AB34" s="82">
        <v>28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4">
        <v>0</v>
      </c>
    </row>
    <row r="35" spans="2:39" x14ac:dyDescent="0.25">
      <c r="B35" s="82">
        <v>29</v>
      </c>
      <c r="C35" s="11">
        <v>0.67456582399999998</v>
      </c>
      <c r="D35" s="11">
        <v>0.83420545300000004</v>
      </c>
      <c r="E35" s="11">
        <v>0.83149273700000004</v>
      </c>
      <c r="F35" s="11">
        <v>0.78133370199999996</v>
      </c>
      <c r="G35" s="11">
        <v>0.731174667</v>
      </c>
      <c r="H35" s="11">
        <v>0.69964031699999996</v>
      </c>
      <c r="I35" s="11">
        <v>0.67456582399999998</v>
      </c>
      <c r="J35" s="11">
        <v>0.60714774000000005</v>
      </c>
      <c r="K35" s="11">
        <v>0.54808372000000005</v>
      </c>
      <c r="L35" s="11">
        <v>0.46578373000000001</v>
      </c>
      <c r="M35" s="14">
        <v>0.35355661500000002</v>
      </c>
      <c r="O35" s="82">
        <v>29</v>
      </c>
      <c r="P35" s="11">
        <v>0.64448269300000005</v>
      </c>
      <c r="Q35" s="11">
        <v>0.84482228000000004</v>
      </c>
      <c r="R35" s="11">
        <v>0.81825182900000004</v>
      </c>
      <c r="S35" s="11">
        <v>0.70000777800000002</v>
      </c>
      <c r="T35" s="11">
        <v>0.68593826599999996</v>
      </c>
      <c r="U35" s="11">
        <v>0.67497516099999999</v>
      </c>
      <c r="V35" s="11">
        <v>0.64448269300000005</v>
      </c>
      <c r="W35" s="11">
        <v>0.59346945299999998</v>
      </c>
      <c r="X35" s="11">
        <v>0.561193261</v>
      </c>
      <c r="Y35" s="11">
        <v>0.48272512000000001</v>
      </c>
      <c r="Z35" s="14">
        <v>0.34416623099999999</v>
      </c>
      <c r="AB35" s="82">
        <v>29</v>
      </c>
      <c r="AC35" s="11">
        <v>0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1">
        <v>0</v>
      </c>
      <c r="AJ35" s="11">
        <v>0</v>
      </c>
      <c r="AK35" s="11">
        <v>0</v>
      </c>
      <c r="AL35" s="11">
        <v>0</v>
      </c>
      <c r="AM35" s="14">
        <v>0</v>
      </c>
    </row>
    <row r="36" spans="2:39" x14ac:dyDescent="0.25">
      <c r="B36" s="82">
        <v>30</v>
      </c>
      <c r="C36" s="11">
        <v>0.65201091899999997</v>
      </c>
      <c r="D36" s="11">
        <v>0.79853255499999998</v>
      </c>
      <c r="E36" s="11">
        <v>0.78693075700000004</v>
      </c>
      <c r="F36" s="11">
        <v>0.74713255099999998</v>
      </c>
      <c r="G36" s="11">
        <v>0.707334346</v>
      </c>
      <c r="H36" s="11">
        <v>0.67060822200000003</v>
      </c>
      <c r="I36" s="11">
        <v>0.65201091899999997</v>
      </c>
      <c r="J36" s="11">
        <v>0.58393665100000003</v>
      </c>
      <c r="K36" s="11">
        <v>0.52793441900000004</v>
      </c>
      <c r="L36" s="11">
        <v>0.44752744300000002</v>
      </c>
      <c r="M36" s="14">
        <v>0.34256855400000003</v>
      </c>
      <c r="O36" s="82">
        <v>30</v>
      </c>
      <c r="P36" s="11">
        <v>0.68672435600000004</v>
      </c>
      <c r="Q36" s="11">
        <v>0.80086506899999998</v>
      </c>
      <c r="R36" s="11">
        <v>0.81611570200000005</v>
      </c>
      <c r="S36" s="11">
        <v>0.66713358099999998</v>
      </c>
      <c r="T36" s="11">
        <v>0.68323675399999995</v>
      </c>
      <c r="U36" s="11">
        <v>0.649380823</v>
      </c>
      <c r="V36" s="11">
        <v>0.68672435600000004</v>
      </c>
      <c r="W36" s="11">
        <v>0.57625620499999997</v>
      </c>
      <c r="X36" s="11">
        <v>0.50326572700000005</v>
      </c>
      <c r="Y36" s="11">
        <v>0.46037346200000001</v>
      </c>
      <c r="Z36" s="14">
        <v>0.34836229699999999</v>
      </c>
      <c r="AB36" s="82">
        <v>30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4">
        <v>0</v>
      </c>
    </row>
    <row r="37" spans="2:39" x14ac:dyDescent="0.25">
      <c r="B37" s="82">
        <v>31</v>
      </c>
      <c r="C37" s="11">
        <v>0.63156502999999997</v>
      </c>
      <c r="D37" s="11">
        <v>0.76530982999999997</v>
      </c>
      <c r="E37" s="11">
        <v>0.74396210600000001</v>
      </c>
      <c r="F37" s="11">
        <v>0.71509054999999999</v>
      </c>
      <c r="G37" s="11">
        <v>0.686218993</v>
      </c>
      <c r="H37" s="11">
        <v>0.64318769200000003</v>
      </c>
      <c r="I37" s="11">
        <v>0.63156502999999997</v>
      </c>
      <c r="J37" s="11">
        <v>0.56237926400000005</v>
      </c>
      <c r="K37" s="11">
        <v>0.50909193799999997</v>
      </c>
      <c r="L37" s="11">
        <v>0.43004426600000001</v>
      </c>
      <c r="M37" s="14">
        <v>0.33221192900000002</v>
      </c>
      <c r="O37" s="82">
        <v>31</v>
      </c>
      <c r="P37" s="11">
        <v>0.60449808000000005</v>
      </c>
      <c r="Q37" s="11">
        <v>0.74055553600000001</v>
      </c>
      <c r="R37" s="11">
        <v>0.68260321300000004</v>
      </c>
      <c r="S37" s="11">
        <v>0.64117127399999996</v>
      </c>
      <c r="T37" s="11">
        <v>0.65895045900000004</v>
      </c>
      <c r="U37" s="11">
        <v>0.64868344499999997</v>
      </c>
      <c r="V37" s="11">
        <v>0.60449808000000005</v>
      </c>
      <c r="W37" s="11">
        <v>0.53560119399999995</v>
      </c>
      <c r="X37" s="11">
        <v>0.52754469199999998</v>
      </c>
      <c r="Y37" s="11">
        <v>0.41761363600000001</v>
      </c>
      <c r="Z37" s="14">
        <v>0.33802958999999999</v>
      </c>
      <c r="AB37" s="82">
        <v>31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4">
        <v>0</v>
      </c>
    </row>
    <row r="38" spans="2:39" x14ac:dyDescent="0.25">
      <c r="B38" s="82">
        <v>32</v>
      </c>
      <c r="C38" s="11">
        <v>0.61162427100000005</v>
      </c>
      <c r="D38" s="11">
        <v>0.73267394399999997</v>
      </c>
      <c r="E38" s="11">
        <v>0.70137507200000004</v>
      </c>
      <c r="F38" s="11">
        <v>0.68356568399999995</v>
      </c>
      <c r="G38" s="11">
        <v>0.66575629599999997</v>
      </c>
      <c r="H38" s="11">
        <v>0.61615314600000004</v>
      </c>
      <c r="I38" s="11">
        <v>0.61162427100000005</v>
      </c>
      <c r="J38" s="11">
        <v>0.54121795399999995</v>
      </c>
      <c r="K38" s="11">
        <v>0.49056245199999998</v>
      </c>
      <c r="L38" s="11">
        <v>0.41274625500000001</v>
      </c>
      <c r="M38" s="14">
        <v>0.32200653800000001</v>
      </c>
      <c r="O38" s="82">
        <v>32</v>
      </c>
      <c r="P38" s="11">
        <v>0.61974631999999996</v>
      </c>
      <c r="Q38" s="11">
        <v>0.67075887300000003</v>
      </c>
      <c r="R38" s="11">
        <v>0.69530596300000003</v>
      </c>
      <c r="S38" s="11">
        <v>0.63434767000000003</v>
      </c>
      <c r="T38" s="11">
        <v>0.65869019900000003</v>
      </c>
      <c r="U38" s="11">
        <v>0.62942257300000004</v>
      </c>
      <c r="V38" s="11">
        <v>0.61974631999999996</v>
      </c>
      <c r="W38" s="11">
        <v>0.55381858399999995</v>
      </c>
      <c r="X38" s="11">
        <v>0.46958067100000001</v>
      </c>
      <c r="Y38" s="11">
        <v>0.38964206499999998</v>
      </c>
      <c r="Z38" s="14">
        <v>0.31767263000000001</v>
      </c>
      <c r="AB38" s="82">
        <v>32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4">
        <v>0</v>
      </c>
    </row>
    <row r="39" spans="2:39" x14ac:dyDescent="0.25">
      <c r="B39" s="82">
        <v>33</v>
      </c>
      <c r="C39" s="11">
        <v>0.61162427100000005</v>
      </c>
      <c r="D39" s="11">
        <v>0.73267394399999997</v>
      </c>
      <c r="E39" s="11">
        <v>0.70137507200000004</v>
      </c>
      <c r="F39" s="11">
        <v>0.68356568399999995</v>
      </c>
      <c r="G39" s="11">
        <v>0.66575629599999997</v>
      </c>
      <c r="H39" s="11">
        <v>0.61615314600000004</v>
      </c>
      <c r="I39" s="11">
        <v>0.61162427100000005</v>
      </c>
      <c r="J39" s="11">
        <v>0.54121795399999995</v>
      </c>
      <c r="K39" s="11">
        <v>0.49056245199999998</v>
      </c>
      <c r="L39" s="11">
        <v>0.41274625500000001</v>
      </c>
      <c r="M39" s="14">
        <v>0.32200653800000001</v>
      </c>
      <c r="O39" s="82">
        <v>33</v>
      </c>
      <c r="P39" s="11">
        <v>0.58581399499999998</v>
      </c>
      <c r="Q39" s="11">
        <v>0.68162884000000001</v>
      </c>
      <c r="R39" s="11">
        <v>0.658851462</v>
      </c>
      <c r="S39" s="11">
        <v>0.62240381300000003</v>
      </c>
      <c r="T39" s="11">
        <v>0.68517380699999997</v>
      </c>
      <c r="U39" s="11">
        <v>0.60756437799999996</v>
      </c>
      <c r="V39" s="11">
        <v>0.58581399499999998</v>
      </c>
      <c r="W39" s="11">
        <v>0.52419354799999995</v>
      </c>
      <c r="X39" s="11">
        <v>0.45806461799999998</v>
      </c>
      <c r="Y39" s="11">
        <v>0.406319712</v>
      </c>
      <c r="Z39" s="14">
        <v>0.30231776999999999</v>
      </c>
      <c r="AB39" s="82">
        <v>33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4">
        <v>0</v>
      </c>
    </row>
    <row r="40" spans="2:39" x14ac:dyDescent="0.25">
      <c r="B40" s="82">
        <v>34</v>
      </c>
      <c r="C40" s="11">
        <v>0.61162427100000005</v>
      </c>
      <c r="D40" s="11">
        <v>0.73267394399999997</v>
      </c>
      <c r="E40" s="11">
        <v>0.70137507200000004</v>
      </c>
      <c r="F40" s="11">
        <v>0.68356568399999995</v>
      </c>
      <c r="G40" s="11">
        <v>0.66575629599999997</v>
      </c>
      <c r="H40" s="11">
        <v>0.61615314600000004</v>
      </c>
      <c r="I40" s="11">
        <v>0.61162427100000005</v>
      </c>
      <c r="J40" s="11">
        <v>0.54121795399999995</v>
      </c>
      <c r="K40" s="11">
        <v>0.49056245199999998</v>
      </c>
      <c r="L40" s="11">
        <v>0.41274625500000001</v>
      </c>
      <c r="M40" s="14">
        <v>0.32200653800000001</v>
      </c>
      <c r="O40" s="82">
        <v>34</v>
      </c>
      <c r="P40" s="11">
        <v>0.59177674199999997</v>
      </c>
      <c r="Q40" s="11">
        <v>0.711724511</v>
      </c>
      <c r="R40" s="11">
        <v>0.57054939400000004</v>
      </c>
      <c r="S40" s="11">
        <v>0.62654067400000002</v>
      </c>
      <c r="T40" s="11">
        <v>0.68480771200000001</v>
      </c>
      <c r="U40" s="11">
        <v>0.57456330300000003</v>
      </c>
      <c r="V40" s="11">
        <v>0.59177674199999997</v>
      </c>
      <c r="W40" s="11">
        <v>0.49074327600000001</v>
      </c>
      <c r="X40" s="11">
        <v>0.46206902399999999</v>
      </c>
      <c r="Y40" s="11">
        <v>0.36874645700000003</v>
      </c>
      <c r="Z40" s="14">
        <v>0.31039337299999997</v>
      </c>
      <c r="AB40" s="82">
        <v>34</v>
      </c>
      <c r="AC40" s="11">
        <v>0</v>
      </c>
      <c r="AD40" s="11">
        <v>0</v>
      </c>
      <c r="AE40" s="11">
        <v>0</v>
      </c>
      <c r="AF40" s="11">
        <v>0</v>
      </c>
      <c r="AG40" s="11">
        <v>0</v>
      </c>
      <c r="AH40" s="11">
        <v>0</v>
      </c>
      <c r="AI40" s="11">
        <v>0</v>
      </c>
      <c r="AJ40" s="11">
        <v>0</v>
      </c>
      <c r="AK40" s="11">
        <v>0</v>
      </c>
      <c r="AL40" s="11">
        <v>0</v>
      </c>
      <c r="AM40" s="14">
        <v>0</v>
      </c>
    </row>
    <row r="41" spans="2:39" x14ac:dyDescent="0.25">
      <c r="B41" s="82">
        <v>35</v>
      </c>
      <c r="C41" s="11">
        <v>0.61162427100000005</v>
      </c>
      <c r="D41" s="11">
        <v>0.73267394399999997</v>
      </c>
      <c r="E41" s="11">
        <v>0.70137507200000004</v>
      </c>
      <c r="F41" s="11">
        <v>0.68356568399999995</v>
      </c>
      <c r="G41" s="11">
        <v>0.66575629599999997</v>
      </c>
      <c r="H41" s="11">
        <v>0.61615314600000004</v>
      </c>
      <c r="I41" s="11">
        <v>0.61162427100000005</v>
      </c>
      <c r="J41" s="11">
        <v>0.54121795399999995</v>
      </c>
      <c r="K41" s="11">
        <v>0.49056245199999998</v>
      </c>
      <c r="L41" s="11">
        <v>0.41274625500000001</v>
      </c>
      <c r="M41" s="14">
        <v>0.32200653800000001</v>
      </c>
      <c r="O41" s="82">
        <v>35</v>
      </c>
      <c r="P41" s="11">
        <v>0.51540647500000003</v>
      </c>
      <c r="Q41" s="11">
        <v>0.68568212799999995</v>
      </c>
      <c r="R41" s="11">
        <v>0.65256288799999995</v>
      </c>
      <c r="S41" s="11">
        <v>0.52711687900000004</v>
      </c>
      <c r="T41" s="11">
        <v>0.55459348100000005</v>
      </c>
      <c r="U41" s="11">
        <v>0.50164849899999997</v>
      </c>
      <c r="V41" s="11">
        <v>0.51540647500000003</v>
      </c>
      <c r="W41" s="11">
        <v>0.49853974600000001</v>
      </c>
      <c r="X41" s="11">
        <v>0.46357012800000003</v>
      </c>
      <c r="Y41" s="11">
        <v>0.37970434800000002</v>
      </c>
      <c r="Z41" s="14">
        <v>0.28286376600000002</v>
      </c>
      <c r="AB41" s="82">
        <v>35</v>
      </c>
      <c r="AC41" s="11">
        <v>0</v>
      </c>
      <c r="AD41" s="11">
        <v>0</v>
      </c>
      <c r="AE41" s="11">
        <v>0</v>
      </c>
      <c r="AF41" s="11">
        <v>0</v>
      </c>
      <c r="AG41" s="11">
        <v>0</v>
      </c>
      <c r="AH41" s="11">
        <v>0</v>
      </c>
      <c r="AI41" s="11">
        <v>0</v>
      </c>
      <c r="AJ41" s="11">
        <v>0</v>
      </c>
      <c r="AK41" s="11">
        <v>0</v>
      </c>
      <c r="AL41" s="11">
        <v>0</v>
      </c>
      <c r="AM41" s="14">
        <v>0</v>
      </c>
    </row>
    <row r="42" spans="2:39" x14ac:dyDescent="0.25">
      <c r="B42" s="82">
        <v>36</v>
      </c>
      <c r="C42" s="11">
        <v>0.61162427100000005</v>
      </c>
      <c r="D42" s="11">
        <v>0.73267394399999997</v>
      </c>
      <c r="E42" s="11">
        <v>0.70137507200000004</v>
      </c>
      <c r="F42" s="11">
        <v>0.68356568399999995</v>
      </c>
      <c r="G42" s="11">
        <v>0.66575629599999997</v>
      </c>
      <c r="H42" s="11">
        <v>0.61615314600000004</v>
      </c>
      <c r="I42" s="11">
        <v>0.61162427100000005</v>
      </c>
      <c r="J42" s="11">
        <v>0.54121795399999995</v>
      </c>
      <c r="K42" s="11">
        <v>0.49056245199999998</v>
      </c>
      <c r="L42" s="11">
        <v>0.41274625500000001</v>
      </c>
      <c r="M42" s="14">
        <v>0.32200653800000001</v>
      </c>
      <c r="O42" s="82">
        <v>36</v>
      </c>
      <c r="P42" s="11">
        <v>0.53523639599999995</v>
      </c>
      <c r="Q42" s="11">
        <v>0.55726013799999996</v>
      </c>
      <c r="R42" s="11">
        <v>0.60222117900000005</v>
      </c>
      <c r="S42" s="11">
        <v>0.55478502100000004</v>
      </c>
      <c r="T42" s="11">
        <v>0.54301507299999996</v>
      </c>
      <c r="U42" s="11">
        <v>0.49696396999999998</v>
      </c>
      <c r="V42" s="11">
        <v>0.53523639599999995</v>
      </c>
      <c r="W42" s="11">
        <v>0.46180681899999998</v>
      </c>
      <c r="X42" s="11">
        <v>0.41758461800000002</v>
      </c>
      <c r="Y42" s="11">
        <v>0.38423856499999998</v>
      </c>
      <c r="Z42" s="14">
        <v>0.25703530499999999</v>
      </c>
      <c r="AB42" s="82">
        <v>36</v>
      </c>
      <c r="AC42" s="11">
        <v>0</v>
      </c>
      <c r="AD42" s="11">
        <v>0</v>
      </c>
      <c r="AE42" s="11">
        <v>0</v>
      </c>
      <c r="AF42" s="11">
        <v>0</v>
      </c>
      <c r="AG42" s="11">
        <v>0</v>
      </c>
      <c r="AH42" s="11">
        <v>0</v>
      </c>
      <c r="AI42" s="11">
        <v>0</v>
      </c>
      <c r="AJ42" s="11">
        <v>0</v>
      </c>
      <c r="AK42" s="11">
        <v>0</v>
      </c>
      <c r="AL42" s="11">
        <v>0</v>
      </c>
      <c r="AM42" s="14">
        <v>0</v>
      </c>
    </row>
    <row r="43" spans="2:39" x14ac:dyDescent="0.25">
      <c r="B43" s="82">
        <v>37</v>
      </c>
      <c r="C43" s="11">
        <v>0.61162427100000005</v>
      </c>
      <c r="D43" s="11">
        <v>0.73267394399999997</v>
      </c>
      <c r="E43" s="11">
        <v>0.70137507200000004</v>
      </c>
      <c r="F43" s="11">
        <v>0.68356568399999995</v>
      </c>
      <c r="G43" s="11">
        <v>0.66575629599999997</v>
      </c>
      <c r="H43" s="11">
        <v>0.61615314600000004</v>
      </c>
      <c r="I43" s="11">
        <v>0.61162427100000005</v>
      </c>
      <c r="J43" s="11">
        <v>0.54121795399999995</v>
      </c>
      <c r="K43" s="11">
        <v>0.49056245199999998</v>
      </c>
      <c r="L43" s="11">
        <v>0.41274625500000001</v>
      </c>
      <c r="M43" s="14">
        <v>0.32200653800000001</v>
      </c>
      <c r="O43" s="82">
        <v>37</v>
      </c>
      <c r="P43" s="11">
        <v>0.53523639599999995</v>
      </c>
      <c r="Q43" s="11">
        <v>0.55726013799999996</v>
      </c>
      <c r="R43" s="11">
        <v>0.60222117900000005</v>
      </c>
      <c r="S43" s="11">
        <v>0.55478502100000004</v>
      </c>
      <c r="T43" s="11">
        <v>0.54301507299999996</v>
      </c>
      <c r="U43" s="11">
        <v>0.49696396999999998</v>
      </c>
      <c r="V43" s="11">
        <v>0.53523639599999995</v>
      </c>
      <c r="W43" s="11">
        <v>0.46180681899999998</v>
      </c>
      <c r="X43" s="11">
        <v>0.41758461800000002</v>
      </c>
      <c r="Y43" s="11">
        <v>0.38423856499999998</v>
      </c>
      <c r="Z43" s="14">
        <v>0.25703530499999999</v>
      </c>
      <c r="AB43" s="82">
        <v>37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4">
        <v>0</v>
      </c>
    </row>
    <row r="44" spans="2:39" x14ac:dyDescent="0.25">
      <c r="B44" s="82">
        <v>38</v>
      </c>
      <c r="C44" s="11">
        <v>0.61162427100000005</v>
      </c>
      <c r="D44" s="11">
        <v>0.73267394399999997</v>
      </c>
      <c r="E44" s="11">
        <v>0.70137507200000004</v>
      </c>
      <c r="F44" s="11">
        <v>0.68356568399999995</v>
      </c>
      <c r="G44" s="11">
        <v>0.66575629599999997</v>
      </c>
      <c r="H44" s="11">
        <v>0.61615314600000004</v>
      </c>
      <c r="I44" s="11">
        <v>0.61162427100000005</v>
      </c>
      <c r="J44" s="11">
        <v>0.54121795399999995</v>
      </c>
      <c r="K44" s="11">
        <v>0.49056245199999998</v>
      </c>
      <c r="L44" s="11">
        <v>0.41274625500000001</v>
      </c>
      <c r="M44" s="14">
        <v>0.32200653800000001</v>
      </c>
      <c r="O44" s="82">
        <v>38</v>
      </c>
      <c r="P44" s="11">
        <v>0.53523639599999995</v>
      </c>
      <c r="Q44" s="11">
        <v>0.55726013799999996</v>
      </c>
      <c r="R44" s="11">
        <v>0.60222117900000005</v>
      </c>
      <c r="S44" s="11">
        <v>0.55478502100000004</v>
      </c>
      <c r="T44" s="11">
        <v>0.54301507299999996</v>
      </c>
      <c r="U44" s="11">
        <v>0.49696396999999998</v>
      </c>
      <c r="V44" s="11">
        <v>0.53523639599999995</v>
      </c>
      <c r="W44" s="11">
        <v>0.46180681899999998</v>
      </c>
      <c r="X44" s="11">
        <v>0.41758461800000002</v>
      </c>
      <c r="Y44" s="11">
        <v>0.38423856499999998</v>
      </c>
      <c r="Z44" s="14">
        <v>0.25703530499999999</v>
      </c>
      <c r="AB44" s="82">
        <v>38</v>
      </c>
      <c r="AC44" s="11">
        <v>0</v>
      </c>
      <c r="AD44" s="11">
        <v>0</v>
      </c>
      <c r="AE44" s="11">
        <v>0</v>
      </c>
      <c r="AF44" s="11">
        <v>0</v>
      </c>
      <c r="AG44" s="11">
        <v>0</v>
      </c>
      <c r="AH44" s="11">
        <v>0</v>
      </c>
      <c r="AI44" s="11">
        <v>0</v>
      </c>
      <c r="AJ44" s="11">
        <v>0</v>
      </c>
      <c r="AK44" s="11">
        <v>0</v>
      </c>
      <c r="AL44" s="11">
        <v>0</v>
      </c>
      <c r="AM44" s="14">
        <v>0</v>
      </c>
    </row>
    <row r="45" spans="2:39" x14ac:dyDescent="0.25">
      <c r="B45" s="82">
        <v>39</v>
      </c>
      <c r="C45" s="11">
        <v>0.61162427100000005</v>
      </c>
      <c r="D45" s="11">
        <v>0.73267394399999997</v>
      </c>
      <c r="E45" s="11">
        <v>0.70137507200000004</v>
      </c>
      <c r="F45" s="11">
        <v>0.68356568399999995</v>
      </c>
      <c r="G45" s="11">
        <v>0.66575629599999997</v>
      </c>
      <c r="H45" s="11">
        <v>0.61615314600000004</v>
      </c>
      <c r="I45" s="11">
        <v>0.61162427100000005</v>
      </c>
      <c r="J45" s="11">
        <v>0.54121795399999995</v>
      </c>
      <c r="K45" s="11">
        <v>0.49056245199999998</v>
      </c>
      <c r="L45" s="11">
        <v>0.41274625500000001</v>
      </c>
      <c r="M45" s="14">
        <v>0.32200653800000001</v>
      </c>
      <c r="O45" s="82">
        <v>39</v>
      </c>
      <c r="P45" s="11">
        <v>0.53523639599999995</v>
      </c>
      <c r="Q45" s="11">
        <v>0.55726013799999996</v>
      </c>
      <c r="R45" s="11">
        <v>0.60222117900000005</v>
      </c>
      <c r="S45" s="11">
        <v>0.55478502100000004</v>
      </c>
      <c r="T45" s="11">
        <v>0.54301507299999996</v>
      </c>
      <c r="U45" s="11">
        <v>0.49696396999999998</v>
      </c>
      <c r="V45" s="11">
        <v>0.53523639599999995</v>
      </c>
      <c r="W45" s="11">
        <v>0.46180681899999998</v>
      </c>
      <c r="X45" s="11">
        <v>0.41758461800000002</v>
      </c>
      <c r="Y45" s="11">
        <v>0.38423856499999998</v>
      </c>
      <c r="Z45" s="14">
        <v>0.25703530499999999</v>
      </c>
      <c r="AB45" s="82">
        <v>39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4">
        <v>0</v>
      </c>
    </row>
    <row r="46" spans="2:39" x14ac:dyDescent="0.25">
      <c r="B46" s="82">
        <v>40</v>
      </c>
      <c r="C46" s="11">
        <v>0.61162427100000005</v>
      </c>
      <c r="D46" s="11">
        <v>0.73267394399999997</v>
      </c>
      <c r="E46" s="11">
        <v>0.70137507200000004</v>
      </c>
      <c r="F46" s="11">
        <v>0.68356568399999995</v>
      </c>
      <c r="G46" s="11">
        <v>0.66575629599999997</v>
      </c>
      <c r="H46" s="11">
        <v>0.61615314600000004</v>
      </c>
      <c r="I46" s="11">
        <v>0.61162427100000005</v>
      </c>
      <c r="J46" s="11">
        <v>0.54121795399999995</v>
      </c>
      <c r="K46" s="11">
        <v>0.49056245199999998</v>
      </c>
      <c r="L46" s="11">
        <v>0.41274625500000001</v>
      </c>
      <c r="M46" s="14">
        <v>0.32200653800000001</v>
      </c>
      <c r="O46" s="82">
        <v>40</v>
      </c>
      <c r="P46" s="11">
        <v>0.53523639599999995</v>
      </c>
      <c r="Q46" s="11">
        <v>0.55726013799999996</v>
      </c>
      <c r="R46" s="11">
        <v>0.60222117900000005</v>
      </c>
      <c r="S46" s="11">
        <v>0.55478502100000004</v>
      </c>
      <c r="T46" s="11">
        <v>0.54301507299999996</v>
      </c>
      <c r="U46" s="11">
        <v>0.49696396999999998</v>
      </c>
      <c r="V46" s="11">
        <v>0.53523639599999995</v>
      </c>
      <c r="W46" s="11">
        <v>0.46180681899999998</v>
      </c>
      <c r="X46" s="11">
        <v>0.41758461800000002</v>
      </c>
      <c r="Y46" s="11">
        <v>0.38423856499999998</v>
      </c>
      <c r="Z46" s="14">
        <v>0.25703530499999999</v>
      </c>
      <c r="AB46" s="82">
        <v>40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0</v>
      </c>
      <c r="AK46" s="11">
        <v>0</v>
      </c>
      <c r="AL46" s="11">
        <v>0</v>
      </c>
      <c r="AM46" s="14">
        <v>0</v>
      </c>
    </row>
    <row r="47" spans="2:39" x14ac:dyDescent="0.25">
      <c r="B47" s="82">
        <v>41</v>
      </c>
      <c r="C47" s="11">
        <v>0.61162427100000005</v>
      </c>
      <c r="D47" s="11">
        <v>0.73267394399999997</v>
      </c>
      <c r="E47" s="11">
        <v>0.70137507200000004</v>
      </c>
      <c r="F47" s="11">
        <v>0.68356568399999995</v>
      </c>
      <c r="G47" s="11">
        <v>0.66575629599999997</v>
      </c>
      <c r="H47" s="11">
        <v>0.61615314600000004</v>
      </c>
      <c r="I47" s="11">
        <v>0.61162427100000005</v>
      </c>
      <c r="J47" s="11">
        <v>0.54121795399999995</v>
      </c>
      <c r="K47" s="11">
        <v>0.49056245199999998</v>
      </c>
      <c r="L47" s="11">
        <v>0.41274625500000001</v>
      </c>
      <c r="M47" s="14">
        <v>0.32200653800000001</v>
      </c>
      <c r="O47" s="82">
        <v>41</v>
      </c>
      <c r="P47" s="11">
        <v>0.53523639599999995</v>
      </c>
      <c r="Q47" s="11">
        <v>0.55726013799999996</v>
      </c>
      <c r="R47" s="11">
        <v>0.60222117900000005</v>
      </c>
      <c r="S47" s="11">
        <v>0.55478502100000004</v>
      </c>
      <c r="T47" s="11">
        <v>0.54301507299999996</v>
      </c>
      <c r="U47" s="11">
        <v>0.49696396999999998</v>
      </c>
      <c r="V47" s="11">
        <v>0.53523639599999995</v>
      </c>
      <c r="W47" s="11">
        <v>0.46180681899999998</v>
      </c>
      <c r="X47" s="11">
        <v>0.41758461800000002</v>
      </c>
      <c r="Y47" s="11">
        <v>0.38423856499999998</v>
      </c>
      <c r="Z47" s="14">
        <v>0.25703530499999999</v>
      </c>
      <c r="AB47" s="82">
        <v>41</v>
      </c>
      <c r="AC47" s="11">
        <v>0</v>
      </c>
      <c r="AD47" s="11">
        <v>0</v>
      </c>
      <c r="AE47" s="11">
        <v>0</v>
      </c>
      <c r="AF47" s="11">
        <v>0</v>
      </c>
      <c r="AG47" s="11">
        <v>0</v>
      </c>
      <c r="AH47" s="11">
        <v>0</v>
      </c>
      <c r="AI47" s="11">
        <v>0</v>
      </c>
      <c r="AJ47" s="11">
        <v>0</v>
      </c>
      <c r="AK47" s="11">
        <v>0</v>
      </c>
      <c r="AL47" s="11">
        <v>0</v>
      </c>
      <c r="AM47" s="14">
        <v>0</v>
      </c>
    </row>
    <row r="48" spans="2:39" x14ac:dyDescent="0.25">
      <c r="B48" s="82">
        <v>42</v>
      </c>
      <c r="C48" s="11">
        <v>0.61162427100000005</v>
      </c>
      <c r="D48" s="11">
        <v>0.73267394399999997</v>
      </c>
      <c r="E48" s="11">
        <v>0.70137507200000004</v>
      </c>
      <c r="F48" s="11">
        <v>0.68356568399999995</v>
      </c>
      <c r="G48" s="11">
        <v>0.66575629599999997</v>
      </c>
      <c r="H48" s="11">
        <v>0.61615314600000004</v>
      </c>
      <c r="I48" s="11">
        <v>0.61162427100000005</v>
      </c>
      <c r="J48" s="11">
        <v>0.54121795399999995</v>
      </c>
      <c r="K48" s="11">
        <v>0.49056245199999998</v>
      </c>
      <c r="L48" s="11">
        <v>0.41274625500000001</v>
      </c>
      <c r="M48" s="14">
        <v>0.32200653800000001</v>
      </c>
      <c r="O48" s="82">
        <v>42</v>
      </c>
      <c r="P48" s="11">
        <v>0.53523639599999995</v>
      </c>
      <c r="Q48" s="11">
        <v>0.55726013799999996</v>
      </c>
      <c r="R48" s="11">
        <v>0.60222117900000005</v>
      </c>
      <c r="S48" s="11">
        <v>0.55478502100000004</v>
      </c>
      <c r="T48" s="11">
        <v>0.54301507299999996</v>
      </c>
      <c r="U48" s="11">
        <v>0.49696396999999998</v>
      </c>
      <c r="V48" s="11">
        <v>0.53523639599999995</v>
      </c>
      <c r="W48" s="11">
        <v>0.46180681899999998</v>
      </c>
      <c r="X48" s="11">
        <v>0.41758461800000002</v>
      </c>
      <c r="Y48" s="11">
        <v>0.38423856499999998</v>
      </c>
      <c r="Z48" s="14">
        <v>0.25703530499999999</v>
      </c>
      <c r="AB48" s="82">
        <v>42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4">
        <v>0</v>
      </c>
    </row>
    <row r="49" spans="2:39" x14ac:dyDescent="0.25">
      <c r="B49" s="82">
        <v>43</v>
      </c>
      <c r="C49" s="11">
        <v>0.61162427100000005</v>
      </c>
      <c r="D49" s="11">
        <v>0.73267394399999997</v>
      </c>
      <c r="E49" s="11">
        <v>0.70137507200000004</v>
      </c>
      <c r="F49" s="11">
        <v>0.68356568399999995</v>
      </c>
      <c r="G49" s="11">
        <v>0.66575629599999997</v>
      </c>
      <c r="H49" s="11">
        <v>0.61615314600000004</v>
      </c>
      <c r="I49" s="11">
        <v>0.61162427100000005</v>
      </c>
      <c r="J49" s="11">
        <v>0.54121795399999995</v>
      </c>
      <c r="K49" s="11">
        <v>0.49056245199999998</v>
      </c>
      <c r="L49" s="11">
        <v>0.41274625500000001</v>
      </c>
      <c r="M49" s="14">
        <v>0.32200653800000001</v>
      </c>
      <c r="O49" s="82">
        <v>43</v>
      </c>
      <c r="P49" s="11">
        <v>0.53523639599999995</v>
      </c>
      <c r="Q49" s="11">
        <v>0.55726013799999996</v>
      </c>
      <c r="R49" s="11">
        <v>0.60222117900000005</v>
      </c>
      <c r="S49" s="11">
        <v>0.55478502100000004</v>
      </c>
      <c r="T49" s="11">
        <v>0.54301507299999996</v>
      </c>
      <c r="U49" s="11">
        <v>0.49696396999999998</v>
      </c>
      <c r="V49" s="11">
        <v>0.53523639599999995</v>
      </c>
      <c r="W49" s="11">
        <v>0.46180681899999998</v>
      </c>
      <c r="X49" s="11">
        <v>0.41758461800000002</v>
      </c>
      <c r="Y49" s="11">
        <v>0.38423856499999998</v>
      </c>
      <c r="Z49" s="14">
        <v>0.25703530499999999</v>
      </c>
      <c r="AB49" s="82">
        <v>43</v>
      </c>
      <c r="AC49" s="11">
        <v>0</v>
      </c>
      <c r="AD49" s="11">
        <v>0</v>
      </c>
      <c r="AE49" s="11">
        <v>0</v>
      </c>
      <c r="AF49" s="11">
        <v>0</v>
      </c>
      <c r="AG49" s="11">
        <v>0</v>
      </c>
      <c r="AH49" s="11">
        <v>0</v>
      </c>
      <c r="AI49" s="11">
        <v>0</v>
      </c>
      <c r="AJ49" s="11">
        <v>0</v>
      </c>
      <c r="AK49" s="11">
        <v>0</v>
      </c>
      <c r="AL49" s="11">
        <v>0</v>
      </c>
      <c r="AM49" s="14">
        <v>0</v>
      </c>
    </row>
    <row r="50" spans="2:39" x14ac:dyDescent="0.25">
      <c r="B50" s="82">
        <v>44</v>
      </c>
      <c r="C50" s="11">
        <v>0.61162427100000005</v>
      </c>
      <c r="D50" s="11">
        <v>0.73267394399999997</v>
      </c>
      <c r="E50" s="11">
        <v>0.70137507200000004</v>
      </c>
      <c r="F50" s="11">
        <v>0.68356568399999995</v>
      </c>
      <c r="G50" s="11">
        <v>0.66575629599999997</v>
      </c>
      <c r="H50" s="11">
        <v>0.61615314600000004</v>
      </c>
      <c r="I50" s="11">
        <v>0.61162427100000005</v>
      </c>
      <c r="J50" s="11">
        <v>0.54121795399999995</v>
      </c>
      <c r="K50" s="11">
        <v>0.49056245199999998</v>
      </c>
      <c r="L50" s="11">
        <v>0.41274625500000001</v>
      </c>
      <c r="M50" s="14">
        <v>0.32200653800000001</v>
      </c>
      <c r="O50" s="82">
        <v>44</v>
      </c>
      <c r="P50" s="11">
        <v>0.53523639599999995</v>
      </c>
      <c r="Q50" s="11">
        <v>0.55726013799999996</v>
      </c>
      <c r="R50" s="11">
        <v>0.60222117900000005</v>
      </c>
      <c r="S50" s="11">
        <v>0.55478502100000004</v>
      </c>
      <c r="T50" s="11">
        <v>0.54301507299999996</v>
      </c>
      <c r="U50" s="11">
        <v>0.49696396999999998</v>
      </c>
      <c r="V50" s="11">
        <v>0.53523639599999995</v>
      </c>
      <c r="W50" s="11">
        <v>0.46180681899999998</v>
      </c>
      <c r="X50" s="11">
        <v>0.41758461800000002</v>
      </c>
      <c r="Y50" s="11">
        <v>0.38423856499999998</v>
      </c>
      <c r="Z50" s="14">
        <v>0.25703530499999999</v>
      </c>
      <c r="AB50" s="82">
        <v>44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4">
        <v>0</v>
      </c>
    </row>
    <row r="51" spans="2:39" x14ac:dyDescent="0.25">
      <c r="B51" s="82">
        <v>45</v>
      </c>
      <c r="C51" s="11">
        <v>0.61162427100000005</v>
      </c>
      <c r="D51" s="11">
        <v>0.73267394399999997</v>
      </c>
      <c r="E51" s="11">
        <v>0.70137507200000004</v>
      </c>
      <c r="F51" s="11">
        <v>0.68356568399999995</v>
      </c>
      <c r="G51" s="11">
        <v>0.66575629599999997</v>
      </c>
      <c r="H51" s="11">
        <v>0.61615314600000004</v>
      </c>
      <c r="I51" s="11">
        <v>0.61162427100000005</v>
      </c>
      <c r="J51" s="11">
        <v>0.54121795399999995</v>
      </c>
      <c r="K51" s="11">
        <v>0.49056245199999998</v>
      </c>
      <c r="L51" s="11">
        <v>0.41274625500000001</v>
      </c>
      <c r="M51" s="14">
        <v>0.32200653800000001</v>
      </c>
      <c r="O51" s="82">
        <v>45</v>
      </c>
      <c r="P51" s="11">
        <v>0.53523639599999995</v>
      </c>
      <c r="Q51" s="11">
        <v>0.55726013799999996</v>
      </c>
      <c r="R51" s="11">
        <v>0.60222117900000005</v>
      </c>
      <c r="S51" s="11">
        <v>0.55478502100000004</v>
      </c>
      <c r="T51" s="11">
        <v>0.54301507299999996</v>
      </c>
      <c r="U51" s="11">
        <v>0.49696396999999998</v>
      </c>
      <c r="V51" s="11">
        <v>0.53523639599999995</v>
      </c>
      <c r="W51" s="11">
        <v>0.46180681899999998</v>
      </c>
      <c r="X51" s="11">
        <v>0.41758461800000002</v>
      </c>
      <c r="Y51" s="11">
        <v>0.38423856499999998</v>
      </c>
      <c r="Z51" s="14">
        <v>0.25703530499999999</v>
      </c>
      <c r="AB51" s="82">
        <v>45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4">
        <v>0</v>
      </c>
    </row>
    <row r="52" spans="2:39" x14ac:dyDescent="0.25">
      <c r="B52" s="82">
        <v>46</v>
      </c>
      <c r="C52" s="11">
        <v>0.61162427100000005</v>
      </c>
      <c r="D52" s="11">
        <v>0.73267394399999997</v>
      </c>
      <c r="E52" s="11">
        <v>0.70137507200000004</v>
      </c>
      <c r="F52" s="11">
        <v>0.68356568399999995</v>
      </c>
      <c r="G52" s="11">
        <v>0.66575629599999997</v>
      </c>
      <c r="H52" s="11">
        <v>0.61615314600000004</v>
      </c>
      <c r="I52" s="11">
        <v>0.61162427100000005</v>
      </c>
      <c r="J52" s="11">
        <v>0.54121795399999995</v>
      </c>
      <c r="K52" s="11">
        <v>0.49056245199999998</v>
      </c>
      <c r="L52" s="11">
        <v>0.41274625500000001</v>
      </c>
      <c r="M52" s="14">
        <v>0.32200653800000001</v>
      </c>
      <c r="O52" s="82">
        <v>46</v>
      </c>
      <c r="P52" s="11">
        <v>0.53523639599999995</v>
      </c>
      <c r="Q52" s="11">
        <v>0.55726013799999996</v>
      </c>
      <c r="R52" s="11">
        <v>0.60222117900000005</v>
      </c>
      <c r="S52" s="11">
        <v>0.55478502100000004</v>
      </c>
      <c r="T52" s="11">
        <v>0.54301507299999996</v>
      </c>
      <c r="U52" s="11">
        <v>0.49696396999999998</v>
      </c>
      <c r="V52" s="11">
        <v>0.53523639599999995</v>
      </c>
      <c r="W52" s="11">
        <v>0.46180681899999998</v>
      </c>
      <c r="X52" s="11">
        <v>0.41758461800000002</v>
      </c>
      <c r="Y52" s="11">
        <v>0.38423856499999998</v>
      </c>
      <c r="Z52" s="14">
        <v>0.25703530499999999</v>
      </c>
      <c r="AB52" s="82">
        <v>46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4">
        <v>0</v>
      </c>
    </row>
    <row r="53" spans="2:39" ht="15.75" thickBot="1" x14ac:dyDescent="0.3">
      <c r="B53" s="82">
        <v>47</v>
      </c>
      <c r="C53" s="11">
        <v>0.61162427100000005</v>
      </c>
      <c r="D53" s="11">
        <v>0.73267394399999997</v>
      </c>
      <c r="E53" s="11">
        <v>0.70137507200000004</v>
      </c>
      <c r="F53" s="11">
        <v>0.68356568399999995</v>
      </c>
      <c r="G53" s="11">
        <v>0.66575629599999997</v>
      </c>
      <c r="H53" s="11">
        <v>0.61615314600000004</v>
      </c>
      <c r="I53" s="11">
        <v>0.61162427100000005</v>
      </c>
      <c r="J53" s="11">
        <v>0.54121795399999995</v>
      </c>
      <c r="K53" s="11">
        <v>0.49056245199999998</v>
      </c>
      <c r="L53" s="11">
        <v>0.41274625500000001</v>
      </c>
      <c r="M53" s="14">
        <v>0.32200653800000001</v>
      </c>
      <c r="O53" s="82">
        <v>47</v>
      </c>
      <c r="P53" s="11">
        <v>0.53523639599999995</v>
      </c>
      <c r="Q53" s="11">
        <v>0.55726013799999996</v>
      </c>
      <c r="R53" s="11">
        <v>0.60222117900000005</v>
      </c>
      <c r="S53" s="11">
        <v>0.55478502100000004</v>
      </c>
      <c r="T53" s="11">
        <v>0.54301507299999996</v>
      </c>
      <c r="U53" s="11">
        <v>0.49696396999999998</v>
      </c>
      <c r="V53" s="11">
        <v>0.53523639599999995</v>
      </c>
      <c r="W53" s="11">
        <v>0.46180681899999998</v>
      </c>
      <c r="X53" s="11">
        <v>0.41758461800000002</v>
      </c>
      <c r="Y53" s="11">
        <v>0.38423856499999998</v>
      </c>
      <c r="Z53" s="14">
        <v>0.25703530499999999</v>
      </c>
      <c r="AB53" s="85">
        <v>47</v>
      </c>
      <c r="AC53" s="13">
        <v>0</v>
      </c>
      <c r="AD53" s="13">
        <v>0</v>
      </c>
      <c r="AE53" s="13">
        <v>0</v>
      </c>
      <c r="AF53" s="13">
        <v>0</v>
      </c>
      <c r="AG53" s="13">
        <v>0</v>
      </c>
      <c r="AH53" s="13">
        <v>0</v>
      </c>
      <c r="AI53" s="13">
        <v>0</v>
      </c>
      <c r="AJ53" s="13">
        <v>0</v>
      </c>
      <c r="AK53" s="13">
        <v>0</v>
      </c>
      <c r="AL53" s="13">
        <v>0</v>
      </c>
      <c r="AM53" s="15">
        <v>0</v>
      </c>
    </row>
    <row r="54" spans="2:39" x14ac:dyDescent="0.25">
      <c r="B54" s="82">
        <v>48</v>
      </c>
      <c r="C54" s="11">
        <v>0.61162427100000005</v>
      </c>
      <c r="D54" s="11">
        <v>0.73267394399999997</v>
      </c>
      <c r="E54" s="11">
        <v>0.70137507200000004</v>
      </c>
      <c r="F54" s="11">
        <v>0.68356568399999995</v>
      </c>
      <c r="G54" s="11">
        <v>0.66575629599999997</v>
      </c>
      <c r="H54" s="11">
        <v>0.61615314600000004</v>
      </c>
      <c r="I54" s="11">
        <v>0.61162427100000005</v>
      </c>
      <c r="J54" s="11">
        <v>0.54121795399999995</v>
      </c>
      <c r="K54" s="11">
        <v>0.49056245199999998</v>
      </c>
      <c r="L54" s="11">
        <v>0.41274625500000001</v>
      </c>
      <c r="M54" s="14">
        <v>0.32200653800000001</v>
      </c>
      <c r="O54" s="82">
        <v>48</v>
      </c>
      <c r="P54" s="11">
        <v>0.53523639599999995</v>
      </c>
      <c r="Q54" s="11">
        <v>0.55726013799999996</v>
      </c>
      <c r="R54" s="11">
        <v>0.60222117900000005</v>
      </c>
      <c r="S54" s="11">
        <v>0.55478502100000004</v>
      </c>
      <c r="T54" s="11">
        <v>0.54301507299999996</v>
      </c>
      <c r="U54" s="11">
        <v>0.49696396999999998</v>
      </c>
      <c r="V54" s="11">
        <v>0.53523639599999995</v>
      </c>
      <c r="W54" s="11">
        <v>0.46180681899999998</v>
      </c>
      <c r="X54" s="11">
        <v>0.41758461800000002</v>
      </c>
      <c r="Y54" s="11">
        <v>0.38423856499999998</v>
      </c>
      <c r="Z54" s="14">
        <v>0.25703530499999999</v>
      </c>
    </row>
    <row r="55" spans="2:39" x14ac:dyDescent="0.25">
      <c r="B55" s="82">
        <v>49</v>
      </c>
      <c r="C55" s="11">
        <v>0.61162427100000005</v>
      </c>
      <c r="D55" s="11">
        <v>0.73267394399999997</v>
      </c>
      <c r="E55" s="11">
        <v>0.70137507200000004</v>
      </c>
      <c r="F55" s="11">
        <v>0.68356568399999995</v>
      </c>
      <c r="G55" s="11">
        <v>0.66575629599999997</v>
      </c>
      <c r="H55" s="11">
        <v>0.61615314600000004</v>
      </c>
      <c r="I55" s="11">
        <v>0.61162427100000005</v>
      </c>
      <c r="J55" s="11">
        <v>0.54121795399999995</v>
      </c>
      <c r="K55" s="11">
        <v>0.49056245199999998</v>
      </c>
      <c r="L55" s="11">
        <v>0.41274625500000001</v>
      </c>
      <c r="M55" s="14">
        <v>0.32200653800000001</v>
      </c>
      <c r="O55" s="82">
        <v>49</v>
      </c>
      <c r="P55" s="11">
        <v>0.53523639599999995</v>
      </c>
      <c r="Q55" s="11">
        <v>0.55726013799999996</v>
      </c>
      <c r="R55" s="11">
        <v>0.60222117900000005</v>
      </c>
      <c r="S55" s="11">
        <v>0.55478502100000004</v>
      </c>
      <c r="T55" s="11">
        <v>0.54301507299999996</v>
      </c>
      <c r="U55" s="11">
        <v>0.49696396999999998</v>
      </c>
      <c r="V55" s="11">
        <v>0.53523639599999995</v>
      </c>
      <c r="W55" s="11">
        <v>0.46180681899999998</v>
      </c>
      <c r="X55" s="11">
        <v>0.41758461800000002</v>
      </c>
      <c r="Y55" s="11">
        <v>0.38423856499999998</v>
      </c>
      <c r="Z55" s="14">
        <v>0.25703530499999999</v>
      </c>
    </row>
    <row r="56" spans="2:39" x14ac:dyDescent="0.25">
      <c r="B56" s="82">
        <v>50</v>
      </c>
      <c r="C56" s="11">
        <v>0.61162427100000005</v>
      </c>
      <c r="D56" s="11">
        <v>0.73267394399999997</v>
      </c>
      <c r="E56" s="11">
        <v>0.70137507200000004</v>
      </c>
      <c r="F56" s="11">
        <v>0.68356568399999995</v>
      </c>
      <c r="G56" s="11">
        <v>0.66575629599999997</v>
      </c>
      <c r="H56" s="11">
        <v>0.61615314600000004</v>
      </c>
      <c r="I56" s="11">
        <v>0.61162427100000005</v>
      </c>
      <c r="J56" s="11">
        <v>0.54121795399999995</v>
      </c>
      <c r="K56" s="11">
        <v>0.49056245199999998</v>
      </c>
      <c r="L56" s="11">
        <v>0.41274625500000001</v>
      </c>
      <c r="M56" s="14">
        <v>0.32200653800000001</v>
      </c>
      <c r="O56" s="82">
        <v>50</v>
      </c>
      <c r="P56" s="11">
        <v>0.53523639599999995</v>
      </c>
      <c r="Q56" s="11">
        <v>0.55726013799999996</v>
      </c>
      <c r="R56" s="11">
        <v>0.60222117900000005</v>
      </c>
      <c r="S56" s="11">
        <v>0.55478502100000004</v>
      </c>
      <c r="T56" s="11">
        <v>0.54301507299999996</v>
      </c>
      <c r="U56" s="11">
        <v>0.49696396999999998</v>
      </c>
      <c r="V56" s="11">
        <v>0.53523639599999995</v>
      </c>
      <c r="W56" s="11">
        <v>0.46180681899999998</v>
      </c>
      <c r="X56" s="11">
        <v>0.41758461800000002</v>
      </c>
      <c r="Y56" s="11">
        <v>0.38423856499999998</v>
      </c>
      <c r="Z56" s="14">
        <v>0.25703530499999999</v>
      </c>
    </row>
    <row r="57" spans="2:39" x14ac:dyDescent="0.25">
      <c r="B57" s="82">
        <v>51</v>
      </c>
      <c r="C57" s="11">
        <v>0.61162427100000005</v>
      </c>
      <c r="D57" s="11">
        <v>0.73267394399999997</v>
      </c>
      <c r="E57" s="11">
        <v>0.70137507200000004</v>
      </c>
      <c r="F57" s="11">
        <v>0.68356568399999995</v>
      </c>
      <c r="G57" s="11">
        <v>0.66575629599999997</v>
      </c>
      <c r="H57" s="11">
        <v>0.61615314600000004</v>
      </c>
      <c r="I57" s="11">
        <v>0.61162427100000005</v>
      </c>
      <c r="J57" s="11">
        <v>0.54121795399999995</v>
      </c>
      <c r="K57" s="11">
        <v>0.49056245199999998</v>
      </c>
      <c r="L57" s="11">
        <v>0.41274625500000001</v>
      </c>
      <c r="M57" s="14">
        <v>0.32200653800000001</v>
      </c>
      <c r="O57" s="82">
        <v>51</v>
      </c>
      <c r="P57" s="11">
        <v>0.53523639599999995</v>
      </c>
      <c r="Q57" s="11">
        <v>0.55726013799999996</v>
      </c>
      <c r="R57" s="11">
        <v>0.60222117900000005</v>
      </c>
      <c r="S57" s="11">
        <v>0.55478502100000004</v>
      </c>
      <c r="T57" s="11">
        <v>0.54301507299999996</v>
      </c>
      <c r="U57" s="11">
        <v>0.49696396999999998</v>
      </c>
      <c r="V57" s="11">
        <v>0.53523639599999995</v>
      </c>
      <c r="W57" s="11">
        <v>0.46180681899999998</v>
      </c>
      <c r="X57" s="11">
        <v>0.41758461800000002</v>
      </c>
      <c r="Y57" s="11">
        <v>0.38423856499999998</v>
      </c>
      <c r="Z57" s="14">
        <v>0.25703530499999999</v>
      </c>
    </row>
    <row r="58" spans="2:39" x14ac:dyDescent="0.25">
      <c r="B58" s="82">
        <v>52</v>
      </c>
      <c r="C58" s="11">
        <v>0.61162427100000005</v>
      </c>
      <c r="D58" s="11">
        <v>0.73267394399999997</v>
      </c>
      <c r="E58" s="11">
        <v>0.70137507200000004</v>
      </c>
      <c r="F58" s="11">
        <v>0.68356568399999995</v>
      </c>
      <c r="G58" s="11">
        <v>0.66575629599999997</v>
      </c>
      <c r="H58" s="11">
        <v>0.61615314600000004</v>
      </c>
      <c r="I58" s="11">
        <v>0.61162427100000005</v>
      </c>
      <c r="J58" s="11">
        <v>0.54121795399999995</v>
      </c>
      <c r="K58" s="11">
        <v>0.49056245199999998</v>
      </c>
      <c r="L58" s="11">
        <v>0.41274625500000001</v>
      </c>
      <c r="M58" s="14">
        <v>0.32200653800000001</v>
      </c>
      <c r="O58" s="82">
        <v>52</v>
      </c>
      <c r="P58" s="11">
        <v>0.53523639599999995</v>
      </c>
      <c r="Q58" s="11">
        <v>0.55726013799999996</v>
      </c>
      <c r="R58" s="11">
        <v>0.60222117900000005</v>
      </c>
      <c r="S58" s="11">
        <v>0.55478502100000004</v>
      </c>
      <c r="T58" s="11">
        <v>0.54301507299999996</v>
      </c>
      <c r="U58" s="11">
        <v>0.49696396999999998</v>
      </c>
      <c r="V58" s="11">
        <v>0.53523639599999995</v>
      </c>
      <c r="W58" s="11">
        <v>0.46180681899999998</v>
      </c>
      <c r="X58" s="11">
        <v>0.41758461800000002</v>
      </c>
      <c r="Y58" s="11">
        <v>0.38423856499999998</v>
      </c>
      <c r="Z58" s="14">
        <v>0.25703530499999999</v>
      </c>
    </row>
    <row r="59" spans="2:39" x14ac:dyDescent="0.25">
      <c r="B59" s="82">
        <v>53</v>
      </c>
      <c r="C59" s="11">
        <v>0.61162427100000005</v>
      </c>
      <c r="D59" s="11">
        <v>0.73267394399999997</v>
      </c>
      <c r="E59" s="11">
        <v>0.70137507200000004</v>
      </c>
      <c r="F59" s="11">
        <v>0.68356568399999995</v>
      </c>
      <c r="G59" s="11">
        <v>0.66575629599999997</v>
      </c>
      <c r="H59" s="11">
        <v>0.61615314600000004</v>
      </c>
      <c r="I59" s="11">
        <v>0.61162427100000005</v>
      </c>
      <c r="J59" s="11">
        <v>0.54121795399999995</v>
      </c>
      <c r="K59" s="11">
        <v>0.49056245199999998</v>
      </c>
      <c r="L59" s="11">
        <v>0.41274625500000001</v>
      </c>
      <c r="M59" s="14">
        <v>0.32200653800000001</v>
      </c>
      <c r="O59" s="82">
        <v>53</v>
      </c>
      <c r="P59" s="11">
        <v>0.53523639599999995</v>
      </c>
      <c r="Q59" s="11">
        <v>0.55726013799999996</v>
      </c>
      <c r="R59" s="11">
        <v>0.60222117900000005</v>
      </c>
      <c r="S59" s="11">
        <v>0.55478502100000004</v>
      </c>
      <c r="T59" s="11">
        <v>0.54301507299999996</v>
      </c>
      <c r="U59" s="11">
        <v>0.49696396999999998</v>
      </c>
      <c r="V59" s="11">
        <v>0.53523639599999995</v>
      </c>
      <c r="W59" s="11">
        <v>0.46180681899999998</v>
      </c>
      <c r="X59" s="11">
        <v>0.41758461800000002</v>
      </c>
      <c r="Y59" s="11">
        <v>0.38423856499999998</v>
      </c>
      <c r="Z59" s="14">
        <v>0.25703530499999999</v>
      </c>
    </row>
    <row r="60" spans="2:39" x14ac:dyDescent="0.25">
      <c r="B60" s="82">
        <v>54</v>
      </c>
      <c r="C60" s="11">
        <v>0.61162427100000005</v>
      </c>
      <c r="D60" s="11">
        <v>0.73267394399999997</v>
      </c>
      <c r="E60" s="11">
        <v>0.70137507200000004</v>
      </c>
      <c r="F60" s="11">
        <v>0.68356568399999995</v>
      </c>
      <c r="G60" s="11">
        <v>0.66575629599999997</v>
      </c>
      <c r="H60" s="11">
        <v>0.61615314600000004</v>
      </c>
      <c r="I60" s="11">
        <v>0.61162427100000005</v>
      </c>
      <c r="J60" s="11">
        <v>0.54121795399999995</v>
      </c>
      <c r="K60" s="11">
        <v>0.49056245199999998</v>
      </c>
      <c r="L60" s="11">
        <v>0.41274625500000001</v>
      </c>
      <c r="M60" s="14">
        <v>0.32200653800000001</v>
      </c>
      <c r="O60" s="82">
        <v>54</v>
      </c>
      <c r="P60" s="11">
        <v>0.53523639599999995</v>
      </c>
      <c r="Q60" s="11">
        <v>0.55726013799999996</v>
      </c>
      <c r="R60" s="11">
        <v>0.60222117900000005</v>
      </c>
      <c r="S60" s="11">
        <v>0.55478502100000004</v>
      </c>
      <c r="T60" s="11">
        <v>0.54301507299999996</v>
      </c>
      <c r="U60" s="11">
        <v>0.49696396999999998</v>
      </c>
      <c r="V60" s="11">
        <v>0.53523639599999995</v>
      </c>
      <c r="W60" s="11">
        <v>0.46180681899999998</v>
      </c>
      <c r="X60" s="11">
        <v>0.41758461800000002</v>
      </c>
      <c r="Y60" s="11">
        <v>0.38423856499999998</v>
      </c>
      <c r="Z60" s="14">
        <v>0.25703530499999999</v>
      </c>
    </row>
    <row r="61" spans="2:39" x14ac:dyDescent="0.25">
      <c r="B61" s="82">
        <v>55</v>
      </c>
      <c r="C61" s="11">
        <v>0.61162427100000005</v>
      </c>
      <c r="D61" s="11">
        <v>0.73267394399999997</v>
      </c>
      <c r="E61" s="11">
        <v>0.70137507200000004</v>
      </c>
      <c r="F61" s="11">
        <v>0.68356568399999995</v>
      </c>
      <c r="G61" s="11">
        <v>0.66575629599999997</v>
      </c>
      <c r="H61" s="11">
        <v>0.61615314600000004</v>
      </c>
      <c r="I61" s="11">
        <v>0.61162427100000005</v>
      </c>
      <c r="J61" s="11">
        <v>0.54121795399999995</v>
      </c>
      <c r="K61" s="11">
        <v>0.49056245199999998</v>
      </c>
      <c r="L61" s="11">
        <v>0.41274625500000001</v>
      </c>
      <c r="M61" s="14">
        <v>0.32200653800000001</v>
      </c>
      <c r="O61" s="82">
        <v>55</v>
      </c>
      <c r="P61" s="11">
        <v>0.53523639599999995</v>
      </c>
      <c r="Q61" s="11">
        <v>0.55726013799999996</v>
      </c>
      <c r="R61" s="11">
        <v>0.60222117900000005</v>
      </c>
      <c r="S61" s="11">
        <v>0.55478502100000004</v>
      </c>
      <c r="T61" s="11">
        <v>0.54301507299999996</v>
      </c>
      <c r="U61" s="11">
        <v>0.49696396999999998</v>
      </c>
      <c r="V61" s="11">
        <v>0.53523639599999995</v>
      </c>
      <c r="W61" s="11">
        <v>0.46180681899999998</v>
      </c>
      <c r="X61" s="11">
        <v>0.41758461800000002</v>
      </c>
      <c r="Y61" s="11">
        <v>0.38423856499999998</v>
      </c>
      <c r="Z61" s="14">
        <v>0.25703530499999999</v>
      </c>
    </row>
    <row r="62" spans="2:39" x14ac:dyDescent="0.25">
      <c r="B62" s="82">
        <v>56</v>
      </c>
      <c r="C62" s="11">
        <v>0.61162427100000005</v>
      </c>
      <c r="D62" s="11">
        <v>0.73267394399999997</v>
      </c>
      <c r="E62" s="11">
        <v>0.70137507200000004</v>
      </c>
      <c r="F62" s="11">
        <v>0.68356568399999995</v>
      </c>
      <c r="G62" s="11">
        <v>0.66575629599999997</v>
      </c>
      <c r="H62" s="11">
        <v>0.61615314600000004</v>
      </c>
      <c r="I62" s="11">
        <v>0.61162427100000005</v>
      </c>
      <c r="J62" s="11">
        <v>0.54121795399999995</v>
      </c>
      <c r="K62" s="11">
        <v>0.49056245199999998</v>
      </c>
      <c r="L62" s="11">
        <v>0.41274625500000001</v>
      </c>
      <c r="M62" s="14">
        <v>0.32200653800000001</v>
      </c>
      <c r="O62" s="82">
        <v>56</v>
      </c>
      <c r="P62" s="11">
        <v>0.53523639599999995</v>
      </c>
      <c r="Q62" s="11">
        <v>0.55726013799999996</v>
      </c>
      <c r="R62" s="11">
        <v>0.60222117900000005</v>
      </c>
      <c r="S62" s="11">
        <v>0.55478502100000004</v>
      </c>
      <c r="T62" s="11">
        <v>0.54301507299999996</v>
      </c>
      <c r="U62" s="11">
        <v>0.49696396999999998</v>
      </c>
      <c r="V62" s="11">
        <v>0.53523639599999995</v>
      </c>
      <c r="W62" s="11">
        <v>0.46180681899999998</v>
      </c>
      <c r="X62" s="11">
        <v>0.41758461800000002</v>
      </c>
      <c r="Y62" s="11">
        <v>0.38423856499999998</v>
      </c>
      <c r="Z62" s="14">
        <v>0.25703530499999999</v>
      </c>
    </row>
    <row r="63" spans="2:39" x14ac:dyDescent="0.25">
      <c r="B63" s="82">
        <v>57</v>
      </c>
      <c r="C63" s="11">
        <v>0.61162427100000005</v>
      </c>
      <c r="D63" s="11">
        <v>0.73267394399999997</v>
      </c>
      <c r="E63" s="11">
        <v>0.70137507200000004</v>
      </c>
      <c r="F63" s="11">
        <v>0.68356568399999995</v>
      </c>
      <c r="G63" s="11">
        <v>0.66575629599999997</v>
      </c>
      <c r="H63" s="11">
        <v>0.61615314600000004</v>
      </c>
      <c r="I63" s="11">
        <v>0.61162427100000005</v>
      </c>
      <c r="J63" s="11">
        <v>0.54121795399999995</v>
      </c>
      <c r="K63" s="11">
        <v>0.49056245199999998</v>
      </c>
      <c r="L63" s="11">
        <v>0.41274625500000001</v>
      </c>
      <c r="M63" s="14">
        <v>0.32200653800000001</v>
      </c>
      <c r="O63" s="82">
        <v>57</v>
      </c>
      <c r="P63" s="11">
        <v>0.53523639599999995</v>
      </c>
      <c r="Q63" s="11">
        <v>0.55726013799999996</v>
      </c>
      <c r="R63" s="11">
        <v>0.60222117900000005</v>
      </c>
      <c r="S63" s="11">
        <v>0.55478502100000004</v>
      </c>
      <c r="T63" s="11">
        <v>0.54301507299999996</v>
      </c>
      <c r="U63" s="11">
        <v>0.49696396999999998</v>
      </c>
      <c r="V63" s="11">
        <v>0.53523639599999995</v>
      </c>
      <c r="W63" s="11">
        <v>0.46180681899999998</v>
      </c>
      <c r="X63" s="11">
        <v>0.41758461800000002</v>
      </c>
      <c r="Y63" s="11">
        <v>0.38423856499999998</v>
      </c>
      <c r="Z63" s="14">
        <v>0.25703530499999999</v>
      </c>
    </row>
    <row r="64" spans="2:39" x14ac:dyDescent="0.25">
      <c r="B64" s="82">
        <v>58</v>
      </c>
      <c r="C64" s="11">
        <v>0.61162427100000005</v>
      </c>
      <c r="D64" s="11">
        <v>0.73267394399999997</v>
      </c>
      <c r="E64" s="11">
        <v>0.70137507200000004</v>
      </c>
      <c r="F64" s="11">
        <v>0.68356568399999995</v>
      </c>
      <c r="G64" s="11">
        <v>0.66575629599999997</v>
      </c>
      <c r="H64" s="11">
        <v>0.61615314600000004</v>
      </c>
      <c r="I64" s="11">
        <v>0.61162427100000005</v>
      </c>
      <c r="J64" s="11">
        <v>0.54121795399999995</v>
      </c>
      <c r="K64" s="11">
        <v>0.49056245199999998</v>
      </c>
      <c r="L64" s="11">
        <v>0.41274625500000001</v>
      </c>
      <c r="M64" s="14">
        <v>0.32200653800000001</v>
      </c>
      <c r="O64" s="82">
        <v>58</v>
      </c>
      <c r="P64" s="11">
        <v>0.53523639599999995</v>
      </c>
      <c r="Q64" s="11">
        <v>0.55726013799999996</v>
      </c>
      <c r="R64" s="11">
        <v>0.60222117900000005</v>
      </c>
      <c r="S64" s="11">
        <v>0.55478502100000004</v>
      </c>
      <c r="T64" s="11">
        <v>0.54301507299999996</v>
      </c>
      <c r="U64" s="11">
        <v>0.49696396999999998</v>
      </c>
      <c r="V64" s="11">
        <v>0.53523639599999995</v>
      </c>
      <c r="W64" s="11">
        <v>0.46180681899999998</v>
      </c>
      <c r="X64" s="11">
        <v>0.41758461800000002</v>
      </c>
      <c r="Y64" s="11">
        <v>0.38423856499999998</v>
      </c>
      <c r="Z64" s="14">
        <v>0.25703530499999999</v>
      </c>
    </row>
    <row r="65" spans="2:26" x14ac:dyDescent="0.25">
      <c r="B65" s="82">
        <v>59</v>
      </c>
      <c r="C65" s="11">
        <v>0.61162427100000005</v>
      </c>
      <c r="D65" s="11">
        <v>0.73267394399999997</v>
      </c>
      <c r="E65" s="11">
        <v>0.70137507200000004</v>
      </c>
      <c r="F65" s="11">
        <v>0.68356568399999995</v>
      </c>
      <c r="G65" s="11">
        <v>0.66575629599999997</v>
      </c>
      <c r="H65" s="11">
        <v>0.61615314600000004</v>
      </c>
      <c r="I65" s="11">
        <v>0.61162427100000005</v>
      </c>
      <c r="J65" s="11">
        <v>0.54121795399999995</v>
      </c>
      <c r="K65" s="11">
        <v>0.49056245199999998</v>
      </c>
      <c r="L65" s="11">
        <v>0.41274625500000001</v>
      </c>
      <c r="M65" s="14">
        <v>0.32200653800000001</v>
      </c>
      <c r="O65" s="82">
        <v>59</v>
      </c>
      <c r="P65" s="11">
        <v>0.53523639599999995</v>
      </c>
      <c r="Q65" s="11">
        <v>0.55726013799999996</v>
      </c>
      <c r="R65" s="11">
        <v>0.60222117900000005</v>
      </c>
      <c r="S65" s="11">
        <v>0.55478502100000004</v>
      </c>
      <c r="T65" s="11">
        <v>0.54301507299999996</v>
      </c>
      <c r="U65" s="11">
        <v>0.49696396999999998</v>
      </c>
      <c r="V65" s="11">
        <v>0.53523639599999995</v>
      </c>
      <c r="W65" s="11">
        <v>0.46180681899999998</v>
      </c>
      <c r="X65" s="11">
        <v>0.41758461800000002</v>
      </c>
      <c r="Y65" s="11">
        <v>0.38423856499999998</v>
      </c>
      <c r="Z65" s="14">
        <v>0.25703530499999999</v>
      </c>
    </row>
    <row r="66" spans="2:26" ht="15.75" thickBot="1" x14ac:dyDescent="0.3">
      <c r="B66" s="85">
        <v>60</v>
      </c>
      <c r="C66" s="13">
        <v>0.61162427100000005</v>
      </c>
      <c r="D66" s="13">
        <v>0.73267394399999997</v>
      </c>
      <c r="E66" s="13">
        <v>0.70137507200000004</v>
      </c>
      <c r="F66" s="13">
        <v>0.68356568399999995</v>
      </c>
      <c r="G66" s="13">
        <v>0.66575629599999997</v>
      </c>
      <c r="H66" s="13">
        <v>0.61615314600000004</v>
      </c>
      <c r="I66" s="13">
        <v>0.61162427100000005</v>
      </c>
      <c r="J66" s="13">
        <v>0.54121795399999995</v>
      </c>
      <c r="K66" s="13">
        <v>0.49056245199999998</v>
      </c>
      <c r="L66" s="13">
        <v>0.41274625500000001</v>
      </c>
      <c r="M66" s="15">
        <v>0.32200653800000001</v>
      </c>
      <c r="O66" s="85">
        <v>60</v>
      </c>
      <c r="P66" s="13">
        <v>0.53523639599999995</v>
      </c>
      <c r="Q66" s="13">
        <v>0.55726013799999996</v>
      </c>
      <c r="R66" s="13">
        <v>0.60222117900000005</v>
      </c>
      <c r="S66" s="13">
        <v>0.55478502100000004</v>
      </c>
      <c r="T66" s="13">
        <v>0.54301507299999996</v>
      </c>
      <c r="U66" s="13">
        <v>0.49696396999999998</v>
      </c>
      <c r="V66" s="13">
        <v>0.53523639599999995</v>
      </c>
      <c r="W66" s="13">
        <v>0.46180681899999998</v>
      </c>
      <c r="X66" s="13">
        <v>0.41758461800000002</v>
      </c>
      <c r="Y66" s="13">
        <v>0.38423856499999998</v>
      </c>
      <c r="Z66" s="15">
        <v>0.25703530499999999</v>
      </c>
    </row>
  </sheetData>
  <mergeCells count="5">
    <mergeCell ref="B3:M3"/>
    <mergeCell ref="O3:Z3"/>
    <mergeCell ref="AB3:AM3"/>
    <mergeCell ref="AO2:AS2"/>
    <mergeCell ref="AO3:AS3"/>
  </mergeCells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AF60F-24D7-4C5A-9F06-F91828C0422E}">
  <sheetPr codeName="Sheet9">
    <tabColor rgb="FF92D050"/>
  </sheetPr>
  <dimension ref="B1:AG1444"/>
  <sheetViews>
    <sheetView workbookViewId="0">
      <pane ySplit="4" topLeftCell="A5" activePane="bottomLeft" state="frozen"/>
      <selection pane="bottomLeft" activeCell="A5" sqref="A5"/>
    </sheetView>
  </sheetViews>
  <sheetFormatPr defaultRowHeight="15" x14ac:dyDescent="0.25"/>
  <cols>
    <col min="1" max="1" width="3.5703125" customWidth="1"/>
    <col min="2" max="2" width="13.5703125" bestFit="1" customWidth="1"/>
    <col min="3" max="3" width="6" bestFit="1" customWidth="1"/>
    <col min="5" max="5" width="7.5703125" bestFit="1" customWidth="1"/>
    <col min="6" max="6" width="4.140625" customWidth="1"/>
    <col min="7" max="7" width="8.5703125" customWidth="1"/>
    <col min="8" max="14" width="12" bestFit="1" customWidth="1"/>
    <col min="15" max="15" width="13.42578125" customWidth="1"/>
    <col min="16" max="16" width="4.28515625" customWidth="1"/>
    <col min="17" max="17" width="8.28515625" customWidth="1"/>
    <col min="18" max="18" width="7.5703125" bestFit="1" customWidth="1"/>
    <col min="19" max="20" width="12" bestFit="1" customWidth="1"/>
    <col min="21" max="21" width="7.5703125" bestFit="1" customWidth="1"/>
    <col min="22" max="22" width="4.5703125" customWidth="1"/>
    <col min="23" max="23" width="7.85546875" bestFit="1" customWidth="1"/>
    <col min="24" max="24" width="7.5703125" bestFit="1" customWidth="1"/>
    <col min="25" max="25" width="9" customWidth="1"/>
    <col min="26" max="26" width="8.5703125" bestFit="1" customWidth="1"/>
  </cols>
  <sheetData>
    <row r="1" spans="2:26" ht="15.75" thickBot="1" x14ac:dyDescent="0.3"/>
    <row r="2" spans="2:26" ht="18.75" x14ac:dyDescent="0.3">
      <c r="B2" s="105" t="s">
        <v>765</v>
      </c>
      <c r="C2" s="195"/>
      <c r="D2" s="195"/>
      <c r="E2" s="35"/>
      <c r="G2" s="73" t="s">
        <v>766</v>
      </c>
      <c r="H2" s="34"/>
      <c r="I2" s="34"/>
      <c r="J2" s="34"/>
      <c r="K2" s="34"/>
      <c r="L2" s="34"/>
      <c r="M2" s="34"/>
      <c r="N2" s="34"/>
      <c r="O2" s="35"/>
      <c r="Q2" s="73" t="s">
        <v>767</v>
      </c>
      <c r="R2" s="34"/>
      <c r="S2" s="34"/>
      <c r="T2" s="34"/>
      <c r="U2" s="35"/>
      <c r="W2" s="73" t="s">
        <v>768</v>
      </c>
      <c r="X2" s="39"/>
      <c r="Y2" s="39"/>
      <c r="Z2" s="35"/>
    </row>
    <row r="3" spans="2:26" x14ac:dyDescent="0.25">
      <c r="B3" s="301" t="s">
        <v>769</v>
      </c>
      <c r="C3" s="302"/>
      <c r="D3" s="302"/>
      <c r="E3" s="295"/>
      <c r="F3" s="18"/>
      <c r="G3" s="293" t="s">
        <v>770</v>
      </c>
      <c r="H3" s="294"/>
      <c r="I3" s="294"/>
      <c r="J3" s="294"/>
      <c r="K3" s="294"/>
      <c r="L3" s="294"/>
      <c r="M3" s="294"/>
      <c r="N3" s="294"/>
      <c r="O3" s="295"/>
      <c r="P3" s="18"/>
      <c r="Q3" s="293" t="s">
        <v>771</v>
      </c>
      <c r="R3" s="294"/>
      <c r="S3" s="294"/>
      <c r="T3" s="294"/>
      <c r="U3" s="295"/>
      <c r="V3" s="18"/>
      <c r="W3" s="293" t="s">
        <v>772</v>
      </c>
      <c r="X3" s="294"/>
      <c r="Y3" s="294"/>
      <c r="Z3" s="295"/>
    </row>
    <row r="4" spans="2:26" x14ac:dyDescent="0.25">
      <c r="B4" s="96" t="s">
        <v>734</v>
      </c>
      <c r="C4" s="197" t="s">
        <v>671</v>
      </c>
      <c r="D4" s="197" t="s">
        <v>773</v>
      </c>
      <c r="E4" s="194" t="s">
        <v>774</v>
      </c>
      <c r="G4" s="82" t="s">
        <v>775</v>
      </c>
      <c r="H4" s="83">
        <v>201602</v>
      </c>
      <c r="I4" s="83">
        <v>201702</v>
      </c>
      <c r="J4" s="83">
        <v>202002</v>
      </c>
      <c r="K4" s="83">
        <v>202202</v>
      </c>
      <c r="L4" s="83">
        <v>202302</v>
      </c>
      <c r="M4" s="83">
        <v>202402</v>
      </c>
      <c r="N4" s="83">
        <v>202502</v>
      </c>
      <c r="O4" s="84">
        <v>202504</v>
      </c>
      <c r="Q4" s="82" t="s">
        <v>775</v>
      </c>
      <c r="R4" s="83">
        <v>202202</v>
      </c>
      <c r="S4" s="83">
        <v>202402</v>
      </c>
      <c r="T4" s="83">
        <v>202502</v>
      </c>
      <c r="U4" s="84">
        <v>202504</v>
      </c>
      <c r="W4" s="82" t="s">
        <v>775</v>
      </c>
      <c r="X4" s="83">
        <v>202302</v>
      </c>
      <c r="Y4" s="83">
        <v>202402</v>
      </c>
      <c r="Z4" s="84">
        <v>202502</v>
      </c>
    </row>
    <row r="5" spans="2:26" x14ac:dyDescent="0.25">
      <c r="B5" s="82" t="s">
        <v>108</v>
      </c>
      <c r="C5" s="11">
        <v>60.79</v>
      </c>
      <c r="D5" s="199">
        <v>0</v>
      </c>
      <c r="E5" s="200">
        <v>0</v>
      </c>
      <c r="G5" s="82">
        <v>1</v>
      </c>
      <c r="H5" s="11">
        <v>7.0606211869999997</v>
      </c>
      <c r="I5" s="11">
        <v>7.2029159170000003</v>
      </c>
      <c r="J5" s="11">
        <v>7.543582142</v>
      </c>
      <c r="K5" s="11">
        <v>4.6362289990000001</v>
      </c>
      <c r="L5" s="11">
        <v>8.5224997039999995</v>
      </c>
      <c r="M5" s="199">
        <v>8.9117141830000008</v>
      </c>
      <c r="N5" s="199">
        <v>7.8457376200000004</v>
      </c>
      <c r="O5" s="200">
        <v>0</v>
      </c>
      <c r="Q5" s="82">
        <v>1</v>
      </c>
      <c r="R5" s="199">
        <v>0</v>
      </c>
      <c r="S5" s="199">
        <v>3.0936140490000001</v>
      </c>
      <c r="T5" s="199">
        <v>3.712030801</v>
      </c>
      <c r="U5" s="200">
        <v>0</v>
      </c>
      <c r="W5" s="82">
        <v>1</v>
      </c>
      <c r="X5" s="11">
        <v>0</v>
      </c>
      <c r="Y5" s="203">
        <v>5.0000000000000001E-4</v>
      </c>
      <c r="Z5" s="262">
        <v>1E-3</v>
      </c>
    </row>
    <row r="6" spans="2:26" x14ac:dyDescent="0.25">
      <c r="B6" s="82" t="s">
        <v>116</v>
      </c>
      <c r="C6" s="11">
        <v>6.69</v>
      </c>
      <c r="D6" s="199">
        <v>0</v>
      </c>
      <c r="E6" s="200">
        <v>0</v>
      </c>
      <c r="G6" s="82">
        <v>2</v>
      </c>
      <c r="H6" s="11">
        <v>7.8594976780000003</v>
      </c>
      <c r="I6" s="11">
        <v>7.426336751</v>
      </c>
      <c r="J6" s="11">
        <v>6.7389808259999997</v>
      </c>
      <c r="K6" s="11">
        <v>5.5407568530000004</v>
      </c>
      <c r="L6" s="11">
        <v>8.0523368289999997</v>
      </c>
      <c r="M6" s="199">
        <v>9.0660554910000002</v>
      </c>
      <c r="N6" s="199">
        <v>8.0934975990000009</v>
      </c>
      <c r="O6" s="200">
        <v>0</v>
      </c>
      <c r="Q6" s="82">
        <v>2</v>
      </c>
      <c r="R6" s="199">
        <v>0</v>
      </c>
      <c r="S6" s="199">
        <v>3.0862860699999999</v>
      </c>
      <c r="T6" s="199">
        <v>3.7015045130000002</v>
      </c>
      <c r="U6" s="200">
        <v>0</v>
      </c>
      <c r="W6" s="82">
        <v>2</v>
      </c>
      <c r="X6" s="11">
        <v>0</v>
      </c>
      <c r="Y6" s="203">
        <v>1E-3</v>
      </c>
      <c r="Z6" s="262">
        <v>2E-3</v>
      </c>
    </row>
    <row r="7" spans="2:26" x14ac:dyDescent="0.25">
      <c r="B7" s="82" t="s">
        <v>140</v>
      </c>
      <c r="C7" s="11">
        <v>1.0349999999999999</v>
      </c>
      <c r="D7" s="199">
        <v>0</v>
      </c>
      <c r="E7" s="200">
        <v>0</v>
      </c>
      <c r="G7" s="82">
        <v>3</v>
      </c>
      <c r="H7" s="11">
        <v>8.6731364269999993</v>
      </c>
      <c r="I7" s="11">
        <v>7.6574450260000004</v>
      </c>
      <c r="J7" s="11">
        <v>5.974713575</v>
      </c>
      <c r="K7" s="11">
        <v>6.4622555430000004</v>
      </c>
      <c r="L7" s="11">
        <v>7.566739439</v>
      </c>
      <c r="M7" s="199">
        <v>9.2280493030000006</v>
      </c>
      <c r="N7" s="199">
        <v>8.3373331329999996</v>
      </c>
      <c r="O7" s="200">
        <v>0</v>
      </c>
      <c r="Q7" s="82">
        <v>3</v>
      </c>
      <c r="R7" s="199">
        <v>0</v>
      </c>
      <c r="S7" s="199">
        <v>3.0785978460000001</v>
      </c>
      <c r="T7" s="199">
        <v>3.6911510459999999</v>
      </c>
      <c r="U7" s="200">
        <v>0</v>
      </c>
      <c r="W7" s="82">
        <v>3</v>
      </c>
      <c r="X7" s="11">
        <v>0</v>
      </c>
      <c r="Y7" s="203">
        <v>1.5E-3</v>
      </c>
      <c r="Z7" s="262">
        <v>3.0000000000000001E-3</v>
      </c>
    </row>
    <row r="8" spans="2:26" x14ac:dyDescent="0.25">
      <c r="B8" s="82" t="s">
        <v>133</v>
      </c>
      <c r="C8" s="11">
        <v>1.427</v>
      </c>
      <c r="D8" s="199">
        <v>0</v>
      </c>
      <c r="E8" s="200">
        <v>0</v>
      </c>
      <c r="G8" s="82">
        <v>4</v>
      </c>
      <c r="H8" s="11">
        <v>8.0915968090000003</v>
      </c>
      <c r="I8" s="11">
        <v>7.7580679750000003</v>
      </c>
      <c r="J8" s="11">
        <v>6.4376811949999997</v>
      </c>
      <c r="K8" s="11">
        <v>5.9618958219999998</v>
      </c>
      <c r="L8" s="11">
        <v>8.7573424519999996</v>
      </c>
      <c r="M8" s="199">
        <v>9.1252515869999993</v>
      </c>
      <c r="N8" s="199">
        <v>7.9310617450000001</v>
      </c>
      <c r="O8" s="200">
        <v>0</v>
      </c>
      <c r="Q8" s="82">
        <v>4</v>
      </c>
      <c r="R8" s="199">
        <v>0</v>
      </c>
      <c r="S8" s="199">
        <v>3.744540765</v>
      </c>
      <c r="T8" s="199">
        <v>3.760600927</v>
      </c>
      <c r="U8" s="200">
        <v>0</v>
      </c>
      <c r="W8" s="82">
        <v>4</v>
      </c>
      <c r="X8" s="11">
        <v>0</v>
      </c>
      <c r="Y8" s="203">
        <v>2E-3</v>
      </c>
      <c r="Z8" s="262">
        <v>4.0000000000000001E-3</v>
      </c>
    </row>
    <row r="9" spans="2:26" x14ac:dyDescent="0.25">
      <c r="B9" s="82" t="s">
        <v>167</v>
      </c>
      <c r="C9" s="11">
        <v>0</v>
      </c>
      <c r="D9" s="199">
        <v>0</v>
      </c>
      <c r="E9" s="200">
        <v>0</v>
      </c>
      <c r="G9" s="82">
        <v>5</v>
      </c>
      <c r="H9" s="11">
        <v>8.074121323</v>
      </c>
      <c r="I9" s="11">
        <v>7.9078872950000001</v>
      </c>
      <c r="J9" s="11">
        <v>6.5558203940000004</v>
      </c>
      <c r="K9" s="11">
        <v>6.0327154070000004</v>
      </c>
      <c r="L9" s="11">
        <v>9.2711355619999996</v>
      </c>
      <c r="M9" s="199">
        <v>9.0979741730000008</v>
      </c>
      <c r="N9" s="199">
        <v>7.6933677090000003</v>
      </c>
      <c r="O9" s="200">
        <v>0</v>
      </c>
      <c r="Q9" s="82">
        <v>5</v>
      </c>
      <c r="R9" s="199">
        <v>0</v>
      </c>
      <c r="S9" s="199">
        <v>4.2232479869999997</v>
      </c>
      <c r="T9" s="199">
        <v>3.8098458370000001</v>
      </c>
      <c r="U9" s="200">
        <v>0</v>
      </c>
      <c r="W9" s="82">
        <v>5</v>
      </c>
      <c r="X9" s="11">
        <v>0</v>
      </c>
      <c r="Y9" s="203">
        <v>2.5000000000000001E-3</v>
      </c>
      <c r="Z9" s="262">
        <v>5.0000000000000001E-3</v>
      </c>
    </row>
    <row r="10" spans="2:26" x14ac:dyDescent="0.25">
      <c r="B10" s="82" t="s">
        <v>161</v>
      </c>
      <c r="C10" s="11">
        <v>0</v>
      </c>
      <c r="D10" s="199">
        <v>0</v>
      </c>
      <c r="E10" s="200">
        <v>0</v>
      </c>
      <c r="G10" s="82">
        <v>6</v>
      </c>
      <c r="H10" s="11">
        <v>8.1351962740000001</v>
      </c>
      <c r="I10" s="11">
        <v>8.0677894109999997</v>
      </c>
      <c r="J10" s="11">
        <v>6.5025329809999999</v>
      </c>
      <c r="K10" s="11">
        <v>6.1882690419999999</v>
      </c>
      <c r="L10" s="11">
        <v>9.7004109169999992</v>
      </c>
      <c r="M10" s="199">
        <v>9.1030510339999999</v>
      </c>
      <c r="N10" s="199">
        <v>7.5539253420000003</v>
      </c>
      <c r="O10" s="200">
        <v>0</v>
      </c>
      <c r="Q10" s="82">
        <v>6</v>
      </c>
      <c r="R10" s="199">
        <v>0</v>
      </c>
      <c r="S10" s="199">
        <v>4.628839771</v>
      </c>
      <c r="T10" s="199">
        <v>3.8463980499999999</v>
      </c>
      <c r="U10" s="200">
        <v>0</v>
      </c>
      <c r="W10" s="82">
        <v>6</v>
      </c>
      <c r="X10" s="11">
        <v>0</v>
      </c>
      <c r="Y10" s="203">
        <v>3.0000000000000001E-3</v>
      </c>
      <c r="Z10" s="262">
        <v>6.0000000000000001E-3</v>
      </c>
    </row>
    <row r="11" spans="2:26" x14ac:dyDescent="0.25">
      <c r="B11" s="82" t="s">
        <v>124</v>
      </c>
      <c r="C11" s="11">
        <v>0</v>
      </c>
      <c r="D11" s="199">
        <v>0</v>
      </c>
      <c r="E11" s="200">
        <v>0</v>
      </c>
      <c r="G11" s="82">
        <v>7</v>
      </c>
      <c r="H11" s="11">
        <v>8.9531433870000008</v>
      </c>
      <c r="I11" s="11">
        <v>6.6522071340000002</v>
      </c>
      <c r="J11" s="11">
        <v>6.4264986239999997</v>
      </c>
      <c r="K11" s="11">
        <v>5.3390965570000004</v>
      </c>
      <c r="L11" s="11">
        <v>8.2391042779999992</v>
      </c>
      <c r="M11" s="199">
        <v>8.3595952400000009</v>
      </c>
      <c r="N11" s="199">
        <v>7.2242166379999997</v>
      </c>
      <c r="O11" s="200">
        <v>0</v>
      </c>
      <c r="Q11" s="82">
        <v>7</v>
      </c>
      <c r="R11" s="199">
        <v>0</v>
      </c>
      <c r="S11" s="199">
        <v>5.0219144800000004</v>
      </c>
      <c r="T11" s="199">
        <v>3.8835626240000001</v>
      </c>
      <c r="U11" s="200">
        <v>0</v>
      </c>
      <c r="W11" s="82">
        <v>7</v>
      </c>
      <c r="X11" s="11">
        <v>0</v>
      </c>
      <c r="Y11" s="203">
        <v>3.5000000000000001E-3</v>
      </c>
      <c r="Z11" s="262">
        <v>7.0000000000000001E-3</v>
      </c>
    </row>
    <row r="12" spans="2:26" ht="15.75" thickBot="1" x14ac:dyDescent="0.3">
      <c r="B12" s="85" t="s">
        <v>147</v>
      </c>
      <c r="C12" s="13">
        <v>0</v>
      </c>
      <c r="D12" s="201">
        <v>0</v>
      </c>
      <c r="E12" s="202">
        <v>0</v>
      </c>
      <c r="G12" s="82">
        <v>8</v>
      </c>
      <c r="H12" s="11">
        <v>9.290960364</v>
      </c>
      <c r="I12" s="11">
        <v>8.8057051600000005</v>
      </c>
      <c r="J12" s="11">
        <v>6.3653662940000002</v>
      </c>
      <c r="K12" s="11">
        <v>5.1231605199999999</v>
      </c>
      <c r="L12" s="11">
        <v>7.7820600979999996</v>
      </c>
      <c r="M12" s="199">
        <v>7.983867483</v>
      </c>
      <c r="N12" s="199">
        <v>6.973032366</v>
      </c>
      <c r="O12" s="200">
        <v>0</v>
      </c>
      <c r="Q12" s="82">
        <v>8</v>
      </c>
      <c r="R12" s="199">
        <v>0</v>
      </c>
      <c r="S12" s="199">
        <v>5.4218087209999997</v>
      </c>
      <c r="T12" s="199">
        <v>3.9219493079999999</v>
      </c>
      <c r="U12" s="200">
        <v>0</v>
      </c>
      <c r="W12" s="82">
        <v>8</v>
      </c>
      <c r="X12" s="11">
        <v>0</v>
      </c>
      <c r="Y12" s="203">
        <v>4.0000000000000001E-3</v>
      </c>
      <c r="Z12" s="262">
        <v>8.0000000000000002E-3</v>
      </c>
    </row>
    <row r="13" spans="2:26" x14ac:dyDescent="0.25">
      <c r="G13" s="82">
        <v>9</v>
      </c>
      <c r="H13" s="11">
        <v>9.5823413889999998</v>
      </c>
      <c r="I13" s="11">
        <v>9.1278932200000007</v>
      </c>
      <c r="J13" s="11">
        <v>6.3055177159999998</v>
      </c>
      <c r="K13" s="11">
        <v>4.9688335219999997</v>
      </c>
      <c r="L13" s="11">
        <v>7.5788807690000004</v>
      </c>
      <c r="M13" s="199">
        <v>7.738960241</v>
      </c>
      <c r="N13" s="199">
        <v>6.7723824629999996</v>
      </c>
      <c r="O13" s="200">
        <v>0</v>
      </c>
      <c r="Q13" s="82">
        <v>9</v>
      </c>
      <c r="R13" s="199">
        <v>0</v>
      </c>
      <c r="S13" s="199">
        <v>5.8091653900000004</v>
      </c>
      <c r="T13" s="199">
        <v>3.9579020040000001</v>
      </c>
      <c r="U13" s="200">
        <v>0</v>
      </c>
      <c r="W13" s="82">
        <v>9</v>
      </c>
      <c r="X13" s="11">
        <v>0</v>
      </c>
      <c r="Y13" s="203">
        <v>4.4999999999999997E-3</v>
      </c>
      <c r="Z13" s="262">
        <v>8.9999999999999993E-3</v>
      </c>
    </row>
    <row r="14" spans="2:26" x14ac:dyDescent="0.25">
      <c r="G14" s="82">
        <v>10</v>
      </c>
      <c r="H14" s="11">
        <v>8.6969337170000003</v>
      </c>
      <c r="I14" s="11">
        <v>8.1185327600000008</v>
      </c>
      <c r="J14" s="11">
        <v>6.1985072280000004</v>
      </c>
      <c r="K14" s="11">
        <v>4.9391986699999997</v>
      </c>
      <c r="L14" s="11">
        <v>8.1933709770000007</v>
      </c>
      <c r="M14" s="199">
        <v>8.2802027789999997</v>
      </c>
      <c r="N14" s="199">
        <v>7.3009603309999997</v>
      </c>
      <c r="O14" s="200">
        <v>0</v>
      </c>
      <c r="Q14" s="82">
        <v>10</v>
      </c>
      <c r="R14" s="199">
        <v>0</v>
      </c>
      <c r="S14" s="199">
        <v>6.2033208049999997</v>
      </c>
      <c r="T14" s="199">
        <v>3.995076482</v>
      </c>
      <c r="U14" s="200">
        <v>0</v>
      </c>
      <c r="W14" s="82">
        <v>10</v>
      </c>
      <c r="X14" s="11">
        <v>0</v>
      </c>
      <c r="Y14" s="203">
        <v>5.0000000000000001E-3</v>
      </c>
      <c r="Z14" s="262">
        <v>0.01</v>
      </c>
    </row>
    <row r="15" spans="2:26" x14ac:dyDescent="0.25">
      <c r="G15" s="82">
        <v>11</v>
      </c>
      <c r="H15" s="11">
        <v>8.6629593600000003</v>
      </c>
      <c r="I15" s="11">
        <v>7.9405305339999996</v>
      </c>
      <c r="J15" s="11">
        <v>6.1252188380000003</v>
      </c>
      <c r="K15" s="11">
        <v>4.8168970819999997</v>
      </c>
      <c r="L15" s="11">
        <v>8.2988422600000007</v>
      </c>
      <c r="M15" s="199">
        <v>8.3475792089999992</v>
      </c>
      <c r="N15" s="199">
        <v>7.4185361680000002</v>
      </c>
      <c r="O15" s="200">
        <v>0</v>
      </c>
      <c r="Q15" s="82">
        <v>11</v>
      </c>
      <c r="R15" s="199">
        <v>0</v>
      </c>
      <c r="S15" s="199">
        <v>6.6107891969999999</v>
      </c>
      <c r="T15" s="199">
        <v>4.0334735019999997</v>
      </c>
      <c r="U15" s="200">
        <v>0</v>
      </c>
      <c r="W15" s="82">
        <v>11</v>
      </c>
      <c r="X15" s="11">
        <v>0</v>
      </c>
      <c r="Y15" s="203">
        <v>5.4999999999999997E-3</v>
      </c>
      <c r="Z15" s="262">
        <v>1.0999999999999999E-2</v>
      </c>
    </row>
    <row r="16" spans="2:26" x14ac:dyDescent="0.25">
      <c r="G16" s="82">
        <v>12</v>
      </c>
      <c r="H16" s="11">
        <v>8.7027805600000008</v>
      </c>
      <c r="I16" s="11">
        <v>7.9516651170000001</v>
      </c>
      <c r="J16" s="11">
        <v>6.0598295320000002</v>
      </c>
      <c r="K16" s="11">
        <v>4.690971255</v>
      </c>
      <c r="L16" s="11">
        <v>8.2869552669999997</v>
      </c>
      <c r="M16" s="199">
        <v>8.2875602369999992</v>
      </c>
      <c r="N16" s="199">
        <v>7.3919828570000004</v>
      </c>
      <c r="O16" s="200">
        <v>0</v>
      </c>
      <c r="Q16" s="82">
        <v>12</v>
      </c>
      <c r="R16" s="199">
        <v>0</v>
      </c>
      <c r="S16" s="199">
        <v>4.6020153779999999</v>
      </c>
      <c r="T16" s="199">
        <v>4.0688262399999999</v>
      </c>
      <c r="U16" s="200">
        <v>0</v>
      </c>
      <c r="W16" s="82">
        <v>12</v>
      </c>
      <c r="X16" s="11">
        <v>0</v>
      </c>
      <c r="Y16" s="203">
        <v>6.0000000000000001E-3</v>
      </c>
      <c r="Z16" s="262">
        <v>1.2E-2</v>
      </c>
    </row>
    <row r="17" spans="7:33" ht="15.75" thickBot="1" x14ac:dyDescent="0.3">
      <c r="G17" s="82">
        <v>13</v>
      </c>
      <c r="H17" s="11">
        <v>8.4793860829999996</v>
      </c>
      <c r="I17" s="11">
        <v>7.6176669869999998</v>
      </c>
      <c r="J17" s="11">
        <v>4.0797089489999996</v>
      </c>
      <c r="K17" s="11">
        <v>10.22219658</v>
      </c>
      <c r="L17" s="11">
        <v>8.4790230169999994</v>
      </c>
      <c r="M17" s="199">
        <v>8.8701729660000002</v>
      </c>
      <c r="N17" s="199">
        <v>8.6346135250000007</v>
      </c>
      <c r="O17" s="200">
        <v>0</v>
      </c>
      <c r="Q17" s="82">
        <v>13</v>
      </c>
      <c r="R17" s="199">
        <v>0</v>
      </c>
      <c r="S17" s="199">
        <v>4.5975440699999996</v>
      </c>
      <c r="T17" s="199">
        <v>4.1054010310000004</v>
      </c>
      <c r="U17" s="200">
        <v>0</v>
      </c>
      <c r="W17" s="85">
        <v>13</v>
      </c>
      <c r="X17" s="13">
        <v>0</v>
      </c>
      <c r="Y17" s="204">
        <v>6.4999999999999997E-3</v>
      </c>
      <c r="Z17" s="263">
        <v>1.2999999999999999E-2</v>
      </c>
    </row>
    <row r="18" spans="7:33" x14ac:dyDescent="0.25">
      <c r="G18" s="82">
        <v>14</v>
      </c>
      <c r="H18" s="11">
        <v>8.4600644999999997</v>
      </c>
      <c r="I18" s="11">
        <v>7.5479504589999999</v>
      </c>
      <c r="J18" s="11">
        <v>6.5418141089999997</v>
      </c>
      <c r="K18" s="11">
        <v>6.5518162609999999</v>
      </c>
      <c r="L18" s="11">
        <v>8.5354641919999992</v>
      </c>
      <c r="M18" s="199">
        <v>9.0098790120000007</v>
      </c>
      <c r="N18" s="199">
        <v>9.0600243460000005</v>
      </c>
      <c r="O18" s="200">
        <v>0</v>
      </c>
      <c r="Q18" s="82">
        <v>14</v>
      </c>
      <c r="R18" s="199">
        <v>0</v>
      </c>
      <c r="S18" s="199">
        <v>4.5929212440000002</v>
      </c>
      <c r="T18" s="199">
        <v>4.1431985149999999</v>
      </c>
      <c r="U18" s="200">
        <v>0</v>
      </c>
    </row>
    <row r="19" spans="7:33" x14ac:dyDescent="0.25">
      <c r="G19" s="82">
        <v>15</v>
      </c>
      <c r="H19" s="11">
        <v>8.4573228450000002</v>
      </c>
      <c r="I19" s="11">
        <v>7.5003184440000004</v>
      </c>
      <c r="J19" s="11">
        <v>6.5839969119999999</v>
      </c>
      <c r="K19" s="11">
        <v>6.6646131779999997</v>
      </c>
      <c r="L19" s="11">
        <v>8.5616722460000005</v>
      </c>
      <c r="M19" s="199">
        <v>9.0606999140000006</v>
      </c>
      <c r="N19" s="199">
        <v>9.2576968399999995</v>
      </c>
      <c r="O19" s="200">
        <v>0</v>
      </c>
      <c r="Q19" s="82">
        <v>15</v>
      </c>
      <c r="R19" s="199">
        <v>0</v>
      </c>
      <c r="S19" s="199">
        <v>4.5883742520000004</v>
      </c>
      <c r="T19" s="199">
        <v>4.1791702390000003</v>
      </c>
      <c r="U19" s="200">
        <v>0</v>
      </c>
    </row>
    <row r="20" spans="7:33" x14ac:dyDescent="0.25">
      <c r="G20" s="82">
        <v>16</v>
      </c>
      <c r="H20" s="11">
        <v>8.4544913190000006</v>
      </c>
      <c r="I20" s="11">
        <v>7.4549595799999997</v>
      </c>
      <c r="J20" s="11">
        <v>6.6261839460000003</v>
      </c>
      <c r="K20" s="11">
        <v>6.781141452</v>
      </c>
      <c r="L20" s="11">
        <v>8.5858342059999995</v>
      </c>
      <c r="M20" s="199">
        <v>9.1123738299999992</v>
      </c>
      <c r="N20" s="199">
        <v>9.462159711</v>
      </c>
      <c r="O20" s="200">
        <v>0</v>
      </c>
      <c r="Q20" s="82">
        <v>16</v>
      </c>
      <c r="R20" s="199">
        <v>0</v>
      </c>
      <c r="S20" s="199">
        <v>4.5837515260000004</v>
      </c>
      <c r="T20" s="199">
        <v>4.2163644910000002</v>
      </c>
      <c r="U20" s="200">
        <v>0</v>
      </c>
    </row>
    <row r="21" spans="7:33" x14ac:dyDescent="0.25">
      <c r="G21" s="82">
        <v>17</v>
      </c>
      <c r="H21" s="11">
        <v>8.4517496990000005</v>
      </c>
      <c r="I21" s="11">
        <v>7.4088494560000004</v>
      </c>
      <c r="J21" s="11">
        <v>6.6676834129999998</v>
      </c>
      <c r="K21" s="11">
        <v>6.8939994870000003</v>
      </c>
      <c r="L21" s="11">
        <v>8.6108165319999994</v>
      </c>
      <c r="M21" s="199">
        <v>9.1649011569999992</v>
      </c>
      <c r="N21" s="199">
        <v>9.6734283429999994</v>
      </c>
      <c r="O21" s="200">
        <v>0</v>
      </c>
      <c r="Q21" s="82">
        <v>17</v>
      </c>
      <c r="R21" s="199">
        <v>0</v>
      </c>
      <c r="S21" s="199">
        <v>4.5790530709999997</v>
      </c>
      <c r="T21" s="199">
        <v>4.2547818140000002</v>
      </c>
      <c r="U21" s="200">
        <v>0</v>
      </c>
      <c r="W21" t="s">
        <v>765</v>
      </c>
      <c r="X21" t="s">
        <v>769</v>
      </c>
      <c r="Y21" t="s">
        <v>734</v>
      </c>
      <c r="Z21" t="s">
        <v>108</v>
      </c>
      <c r="AA21" t="s">
        <v>116</v>
      </c>
      <c r="AB21" t="s">
        <v>140</v>
      </c>
      <c r="AC21" t="s">
        <v>133</v>
      </c>
      <c r="AD21" t="s">
        <v>167</v>
      </c>
      <c r="AE21" t="s">
        <v>161</v>
      </c>
      <c r="AF21" t="s">
        <v>124</v>
      </c>
      <c r="AG21" t="s">
        <v>147</v>
      </c>
    </row>
    <row r="22" spans="7:33" x14ac:dyDescent="0.25">
      <c r="G22" s="82">
        <v>18</v>
      </c>
      <c r="H22" s="11">
        <v>8.4489631529999993</v>
      </c>
      <c r="I22" s="11">
        <v>7.3612329040000004</v>
      </c>
      <c r="J22" s="11">
        <v>6.7105703539999997</v>
      </c>
      <c r="K22" s="11">
        <v>7.0087381689999999</v>
      </c>
      <c r="L22" s="11">
        <v>8.6366195529999992</v>
      </c>
      <c r="M22" s="199">
        <v>9.215740147</v>
      </c>
      <c r="N22" s="199">
        <v>9.8814405409999999</v>
      </c>
      <c r="O22" s="200">
        <v>0</v>
      </c>
      <c r="Q22" s="82">
        <v>18</v>
      </c>
      <c r="R22" s="199">
        <v>0</v>
      </c>
      <c r="S22" s="199">
        <v>4.574506231</v>
      </c>
      <c r="T22" s="199">
        <v>4.2925927560000003</v>
      </c>
      <c r="U22" s="200">
        <v>0</v>
      </c>
      <c r="Y22" t="s">
        <v>671</v>
      </c>
      <c r="Z22">
        <v>60.79</v>
      </c>
      <c r="AA22">
        <v>6.69</v>
      </c>
      <c r="AB22">
        <v>1.0349999999999999</v>
      </c>
      <c r="AC22">
        <v>1.427</v>
      </c>
      <c r="AD22">
        <v>0</v>
      </c>
      <c r="AE22">
        <v>0</v>
      </c>
      <c r="AF22">
        <v>0</v>
      </c>
      <c r="AG22">
        <v>0</v>
      </c>
    </row>
    <row r="23" spans="7:33" x14ac:dyDescent="0.25">
      <c r="G23" s="82">
        <v>19</v>
      </c>
      <c r="H23" s="11">
        <v>8.7326477689999997</v>
      </c>
      <c r="I23" s="11">
        <v>7.3166445080000004</v>
      </c>
      <c r="J23" s="11">
        <v>6.7534617289999996</v>
      </c>
      <c r="K23" s="11">
        <v>7.1198051050000002</v>
      </c>
      <c r="L23" s="11">
        <v>8.6616048400000007</v>
      </c>
      <c r="M23" s="199">
        <v>9.2674322419999999</v>
      </c>
      <c r="N23" s="199">
        <v>10.086193026</v>
      </c>
      <c r="O23" s="200">
        <v>0</v>
      </c>
      <c r="Q23" s="82">
        <v>19</v>
      </c>
      <c r="R23" s="199">
        <v>0</v>
      </c>
      <c r="S23" s="199">
        <v>4.5698836580000002</v>
      </c>
      <c r="T23" s="199">
        <v>4.3297972060000003</v>
      </c>
      <c r="U23" s="200">
        <v>0</v>
      </c>
      <c r="Y23" t="s">
        <v>773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</row>
    <row r="24" spans="7:33" x14ac:dyDescent="0.25">
      <c r="G24" s="82">
        <v>20</v>
      </c>
      <c r="H24" s="11">
        <v>9.0848591259999996</v>
      </c>
      <c r="I24" s="11">
        <v>7.270549205</v>
      </c>
      <c r="J24" s="11">
        <v>6.7942816669999999</v>
      </c>
      <c r="K24" s="11">
        <v>7.2327511639999997</v>
      </c>
      <c r="L24" s="11">
        <v>8.6870012029999994</v>
      </c>
      <c r="M24" s="199">
        <v>9.3208257579999998</v>
      </c>
      <c r="N24" s="199">
        <v>10.287679441</v>
      </c>
      <c r="O24" s="200">
        <v>0</v>
      </c>
      <c r="Q24" s="82">
        <v>20</v>
      </c>
      <c r="R24" s="199">
        <v>0</v>
      </c>
      <c r="S24" s="199">
        <v>4.5651095809999997</v>
      </c>
      <c r="T24" s="199">
        <v>4.3663949449999997</v>
      </c>
      <c r="U24" s="200">
        <v>0</v>
      </c>
      <c r="Y24" t="s">
        <v>774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</row>
    <row r="25" spans="7:33" x14ac:dyDescent="0.25">
      <c r="G25" s="82">
        <v>21</v>
      </c>
      <c r="H25" s="11">
        <v>9.1458069579999997</v>
      </c>
      <c r="I25" s="11">
        <v>7.2229481360000003</v>
      </c>
      <c r="J25" s="11">
        <v>6.8364892819999996</v>
      </c>
      <c r="K25" s="11">
        <v>7.3475802110000004</v>
      </c>
      <c r="L25" s="11">
        <v>8.7115797619999995</v>
      </c>
      <c r="M25" s="199">
        <v>9.3708351919999995</v>
      </c>
      <c r="N25" s="199">
        <v>10.492615827</v>
      </c>
      <c r="O25" s="200">
        <v>0</v>
      </c>
      <c r="Q25" s="82">
        <v>21</v>
      </c>
      <c r="R25" s="199">
        <v>0</v>
      </c>
      <c r="S25" s="199">
        <v>4.5606386700000003</v>
      </c>
      <c r="T25" s="199">
        <v>4.4036058980000004</v>
      </c>
      <c r="U25" s="200">
        <v>0</v>
      </c>
    </row>
    <row r="26" spans="7:33" x14ac:dyDescent="0.25">
      <c r="G26" s="82">
        <v>22</v>
      </c>
      <c r="H26" s="11">
        <v>9.2038134940000003</v>
      </c>
      <c r="I26" s="11">
        <v>7.4915883589999996</v>
      </c>
      <c r="J26" s="11">
        <v>6.8800852519999998</v>
      </c>
      <c r="K26" s="11">
        <v>7.4568809900000002</v>
      </c>
      <c r="L26" s="11">
        <v>8.7365693239999995</v>
      </c>
      <c r="M26" s="199">
        <v>9.4225454410000005</v>
      </c>
      <c r="N26" s="199">
        <v>10.145261447999999</v>
      </c>
      <c r="O26" s="200">
        <v>0</v>
      </c>
      <c r="Q26" s="82">
        <v>22</v>
      </c>
      <c r="R26" s="199">
        <v>0</v>
      </c>
      <c r="S26" s="199">
        <v>4.5560162489999998</v>
      </c>
      <c r="T26" s="199">
        <v>4.4414302790000004</v>
      </c>
      <c r="U26" s="200">
        <v>0</v>
      </c>
    </row>
    <row r="27" spans="7:33" x14ac:dyDescent="0.25">
      <c r="G27" s="82">
        <v>23</v>
      </c>
      <c r="H27" s="11">
        <v>9.264777423</v>
      </c>
      <c r="I27" s="11">
        <v>8.1683323039999998</v>
      </c>
      <c r="J27" s="11">
        <v>6.9229935100000004</v>
      </c>
      <c r="K27" s="11">
        <v>7.5717678079999997</v>
      </c>
      <c r="L27" s="11">
        <v>8.7623797690000007</v>
      </c>
      <c r="M27" s="199">
        <v>9.4759579039999995</v>
      </c>
      <c r="N27" s="199">
        <v>9.0882481080000002</v>
      </c>
      <c r="O27" s="200">
        <v>0</v>
      </c>
      <c r="Q27" s="82">
        <v>23</v>
      </c>
      <c r="R27" s="199">
        <v>0</v>
      </c>
      <c r="S27" s="199">
        <v>4.5512423310000001</v>
      </c>
      <c r="T27" s="199">
        <v>4.4780378199999999</v>
      </c>
      <c r="U27" s="200">
        <v>0</v>
      </c>
    </row>
    <row r="28" spans="7:33" x14ac:dyDescent="0.25">
      <c r="G28" s="82">
        <v>24</v>
      </c>
      <c r="H28" s="11">
        <v>9.3247669210000002</v>
      </c>
      <c r="I28" s="11">
        <v>8.2098061019999999</v>
      </c>
      <c r="J28" s="11">
        <v>6.9638296420000003</v>
      </c>
      <c r="K28" s="11">
        <v>7.6866869319999998</v>
      </c>
      <c r="L28" s="11">
        <v>8.7865528640000008</v>
      </c>
      <c r="M28" s="199">
        <v>9.5251369649999997</v>
      </c>
      <c r="N28" s="199">
        <v>9.1342416830000008</v>
      </c>
      <c r="O28" s="200">
        <v>0</v>
      </c>
      <c r="Q28" s="82">
        <v>24</v>
      </c>
      <c r="R28" s="199">
        <v>0</v>
      </c>
      <c r="S28" s="199">
        <v>4.5468473439999997</v>
      </c>
      <c r="T28" s="199">
        <v>4.5128179179999997</v>
      </c>
      <c r="U28" s="200">
        <v>0</v>
      </c>
    </row>
    <row r="29" spans="7:33" x14ac:dyDescent="0.25">
      <c r="G29" s="82">
        <v>25</v>
      </c>
      <c r="H29" s="11">
        <v>9.3808296920000007</v>
      </c>
      <c r="I29" s="11">
        <v>8.2498776350000007</v>
      </c>
      <c r="J29" s="11">
        <v>7.0046694550000002</v>
      </c>
      <c r="K29" s="11">
        <v>7.7923644200000002</v>
      </c>
      <c r="L29" s="11">
        <v>8.8107272289999994</v>
      </c>
      <c r="M29" s="199">
        <v>9.5760173369999997</v>
      </c>
      <c r="N29" s="199">
        <v>9.1834679450000003</v>
      </c>
      <c r="O29" s="200">
        <v>0</v>
      </c>
      <c r="Q29" s="82">
        <v>25</v>
      </c>
      <c r="R29" s="199">
        <v>0</v>
      </c>
      <c r="S29" s="199">
        <v>4.5423008510000003</v>
      </c>
      <c r="T29" s="199">
        <v>4.5500417530000004</v>
      </c>
      <c r="U29" s="200">
        <v>0</v>
      </c>
    </row>
    <row r="30" spans="7:33" x14ac:dyDescent="0.25">
      <c r="G30" s="82">
        <v>26</v>
      </c>
      <c r="H30" s="11">
        <v>9.4408344629999998</v>
      </c>
      <c r="I30" s="11">
        <v>8.2927652250000001</v>
      </c>
      <c r="J30" s="11">
        <v>7.0462056129999997</v>
      </c>
      <c r="K30" s="11">
        <v>7.9054847339999998</v>
      </c>
      <c r="L30" s="11">
        <v>8.8357225190000008</v>
      </c>
      <c r="M30" s="199">
        <v>9.6286001970000008</v>
      </c>
      <c r="N30" s="199">
        <v>9.2343143520000002</v>
      </c>
      <c r="O30" s="200">
        <v>0</v>
      </c>
      <c r="Q30" s="82">
        <v>26</v>
      </c>
      <c r="R30" s="199">
        <v>0</v>
      </c>
      <c r="S30" s="199">
        <v>4.537602863</v>
      </c>
      <c r="T30" s="199">
        <v>4.58848973</v>
      </c>
      <c r="U30" s="200">
        <v>0</v>
      </c>
    </row>
    <row r="31" spans="7:33" x14ac:dyDescent="0.25">
      <c r="G31" s="82">
        <v>27</v>
      </c>
      <c r="H31" s="11">
        <v>9.5028154580000006</v>
      </c>
      <c r="I31" s="11">
        <v>8.3370635439999994</v>
      </c>
      <c r="J31" s="11">
        <v>7.0884379800000001</v>
      </c>
      <c r="K31" s="11">
        <v>8.024201583</v>
      </c>
      <c r="L31" s="11">
        <v>8.8603094349999996</v>
      </c>
      <c r="M31" s="199">
        <v>9.6786444980000006</v>
      </c>
      <c r="N31" s="199">
        <v>9.2835520109999994</v>
      </c>
      <c r="O31" s="200">
        <v>0</v>
      </c>
      <c r="Q31" s="82">
        <v>27</v>
      </c>
      <c r="R31" s="199">
        <v>0</v>
      </c>
      <c r="S31" s="199">
        <v>4.533132245</v>
      </c>
      <c r="T31" s="199">
        <v>4.6257203789999997</v>
      </c>
      <c r="U31" s="200">
        <v>0</v>
      </c>
    </row>
    <row r="32" spans="7:33" x14ac:dyDescent="0.25">
      <c r="G32" s="82">
        <v>28</v>
      </c>
      <c r="H32" s="11">
        <v>9.561853138</v>
      </c>
      <c r="I32" s="11">
        <v>8.3785534239999997</v>
      </c>
      <c r="J32" s="11">
        <v>7.1313671000000003</v>
      </c>
      <c r="K32" s="11">
        <v>8.1336724119999992</v>
      </c>
      <c r="L32" s="11">
        <v>8.8853075389999994</v>
      </c>
      <c r="M32" s="199">
        <v>9.7303909789999992</v>
      </c>
      <c r="N32" s="199">
        <v>9.3327952750000005</v>
      </c>
      <c r="O32" s="200">
        <v>0</v>
      </c>
      <c r="Q32" s="82">
        <v>28</v>
      </c>
      <c r="R32" s="199">
        <v>0</v>
      </c>
      <c r="S32" s="199">
        <v>4.5285101299999999</v>
      </c>
      <c r="T32" s="199">
        <v>4.6629543800000004</v>
      </c>
      <c r="U32" s="200">
        <v>0</v>
      </c>
    </row>
    <row r="33" spans="7:21" x14ac:dyDescent="0.25">
      <c r="G33" s="82">
        <v>29</v>
      </c>
      <c r="H33" s="11">
        <v>9.6218825349999992</v>
      </c>
      <c r="I33" s="11">
        <v>8.4214536140000007</v>
      </c>
      <c r="J33" s="11">
        <v>7.1722229430000004</v>
      </c>
      <c r="K33" s="11">
        <v>8.2468808790000008</v>
      </c>
      <c r="L33" s="11">
        <v>8.9107169269999993</v>
      </c>
      <c r="M33" s="199">
        <v>9.7838406370000008</v>
      </c>
      <c r="N33" s="199">
        <v>9.3812366029999996</v>
      </c>
      <c r="O33" s="200">
        <v>0</v>
      </c>
      <c r="Q33" s="82">
        <v>29</v>
      </c>
      <c r="R33" s="199">
        <v>0</v>
      </c>
      <c r="S33" s="199">
        <v>4.5237365250000003</v>
      </c>
      <c r="T33" s="199">
        <v>4.6995811749999996</v>
      </c>
      <c r="U33" s="200">
        <v>0</v>
      </c>
    </row>
    <row r="34" spans="7:21" x14ac:dyDescent="0.25">
      <c r="G34" s="82">
        <v>30</v>
      </c>
      <c r="H34" s="11">
        <v>9.6838889479999999</v>
      </c>
      <c r="I34" s="11">
        <v>8.4657650859999993</v>
      </c>
      <c r="J34" s="11">
        <v>7.2151602009999998</v>
      </c>
      <c r="K34" s="11">
        <v>8.3638337259999993</v>
      </c>
      <c r="L34" s="11">
        <v>8.9353080859999992</v>
      </c>
      <c r="M34" s="199">
        <v>9.8364481470000005</v>
      </c>
      <c r="N34" s="199">
        <v>9.4312981489999999</v>
      </c>
      <c r="O34" s="200">
        <v>0</v>
      </c>
      <c r="Q34" s="82">
        <v>30</v>
      </c>
      <c r="R34" s="199">
        <v>0</v>
      </c>
      <c r="S34" s="199">
        <v>4.5190387449999996</v>
      </c>
      <c r="T34" s="199">
        <v>4.7374321559999997</v>
      </c>
      <c r="U34" s="200">
        <v>0</v>
      </c>
    </row>
    <row r="35" spans="7:21" x14ac:dyDescent="0.25">
      <c r="G35" s="82">
        <v>31</v>
      </c>
      <c r="H35" s="11">
        <v>9.7419664590000004</v>
      </c>
      <c r="I35" s="11">
        <v>8.5086739920000003</v>
      </c>
      <c r="J35" s="11">
        <v>7.2587946199999998</v>
      </c>
      <c r="K35" s="11">
        <v>8.4771024169999993</v>
      </c>
      <c r="L35" s="11">
        <v>8.9603104580000004</v>
      </c>
      <c r="M35" s="199">
        <v>9.8882133030000006</v>
      </c>
      <c r="N35" s="199">
        <v>9.4813655679999993</v>
      </c>
      <c r="O35" s="200">
        <v>0</v>
      </c>
      <c r="Q35" s="82">
        <v>31</v>
      </c>
      <c r="R35" s="199">
        <v>0</v>
      </c>
      <c r="S35" s="199">
        <v>4.514416787</v>
      </c>
      <c r="T35" s="199">
        <v>4.77528665</v>
      </c>
      <c r="U35" s="200">
        <v>0</v>
      </c>
    </row>
    <row r="36" spans="7:21" x14ac:dyDescent="0.25">
      <c r="G36" s="82">
        <v>32</v>
      </c>
      <c r="H36" s="11">
        <v>9.8020201720000006</v>
      </c>
      <c r="I36" s="11">
        <v>8.5522906800000005</v>
      </c>
      <c r="J36" s="11">
        <v>7.3010478870000002</v>
      </c>
      <c r="K36" s="11">
        <v>8.5922580390000007</v>
      </c>
      <c r="L36" s="11">
        <v>8.9861341279999998</v>
      </c>
      <c r="M36" s="199">
        <v>9.9391357070000002</v>
      </c>
      <c r="N36" s="199">
        <v>9.5290156049999997</v>
      </c>
      <c r="O36" s="200">
        <v>0</v>
      </c>
      <c r="Q36" s="82">
        <v>32</v>
      </c>
      <c r="R36" s="199">
        <v>0</v>
      </c>
      <c r="S36" s="199">
        <v>4.5098706489999998</v>
      </c>
      <c r="T36" s="199">
        <v>4.8113126069999996</v>
      </c>
      <c r="U36" s="200">
        <v>0</v>
      </c>
    </row>
    <row r="37" spans="7:21" x14ac:dyDescent="0.25">
      <c r="G37" s="82">
        <v>33</v>
      </c>
      <c r="H37" s="11">
        <v>9.8640519639999997</v>
      </c>
      <c r="I37" s="11">
        <v>8.5945045919999998</v>
      </c>
      <c r="J37" s="11">
        <v>7.3433053560000001</v>
      </c>
      <c r="K37" s="11">
        <v>8.7037280339999992</v>
      </c>
      <c r="L37" s="11">
        <v>9.0103196049999994</v>
      </c>
      <c r="M37" s="199">
        <v>9.9909127669999993</v>
      </c>
      <c r="N37" s="199">
        <v>9.5782861260000001</v>
      </c>
      <c r="O37" s="200">
        <v>0</v>
      </c>
      <c r="Q37" s="82">
        <v>33</v>
      </c>
      <c r="R37" s="199">
        <v>0</v>
      </c>
      <c r="S37" s="199">
        <v>4.5052487909999996</v>
      </c>
      <c r="T37" s="199">
        <v>4.8485629110000001</v>
      </c>
      <c r="U37" s="200">
        <v>0</v>
      </c>
    </row>
    <row r="38" spans="7:21" x14ac:dyDescent="0.25">
      <c r="G38" s="82">
        <v>34</v>
      </c>
      <c r="H38" s="11">
        <v>9.8145611230000007</v>
      </c>
      <c r="I38" s="11">
        <v>8.6374260750000005</v>
      </c>
      <c r="J38" s="11">
        <v>7.3848740770000001</v>
      </c>
      <c r="K38" s="11">
        <v>8.8170834429999996</v>
      </c>
      <c r="L38" s="11">
        <v>9.0353262399999998</v>
      </c>
      <c r="M38" s="199">
        <v>10.170406055999999</v>
      </c>
      <c r="N38" s="199">
        <v>9.6291780340000006</v>
      </c>
      <c r="O38" s="200">
        <v>0</v>
      </c>
      <c r="Q38" s="82">
        <v>34</v>
      </c>
      <c r="R38" s="199">
        <v>0</v>
      </c>
      <c r="S38" s="199">
        <v>4.5005512190000001</v>
      </c>
      <c r="T38" s="199">
        <v>4.887038102</v>
      </c>
      <c r="U38" s="200">
        <v>0</v>
      </c>
    </row>
    <row r="39" spans="7:21" x14ac:dyDescent="0.25">
      <c r="G39" s="82">
        <v>35</v>
      </c>
      <c r="H39" s="11">
        <v>9.6324070119999998</v>
      </c>
      <c r="I39" s="11">
        <v>8.5156221460000001</v>
      </c>
      <c r="J39" s="11">
        <v>7.4278325519999999</v>
      </c>
      <c r="K39" s="11">
        <v>8.9341868790000003</v>
      </c>
      <c r="L39" s="11">
        <v>9.0611543609999998</v>
      </c>
      <c r="M39" s="199">
        <v>10.503120446</v>
      </c>
      <c r="N39" s="199">
        <v>9.6792678110000008</v>
      </c>
      <c r="O39" s="200">
        <v>0</v>
      </c>
      <c r="Q39" s="82">
        <v>35</v>
      </c>
      <c r="R39" s="199">
        <v>0</v>
      </c>
      <c r="S39" s="199">
        <v>4.4960052319999999</v>
      </c>
      <c r="T39" s="199">
        <v>4.9249059720000004</v>
      </c>
      <c r="U39" s="200">
        <v>0</v>
      </c>
    </row>
    <row r="40" spans="7:21" x14ac:dyDescent="0.25">
      <c r="G40" s="82">
        <v>36</v>
      </c>
      <c r="H40" s="11">
        <v>9.6711928989999993</v>
      </c>
      <c r="I40" s="11">
        <v>8.3883240360000002</v>
      </c>
      <c r="J40" s="11">
        <v>7.4694095330000003</v>
      </c>
      <c r="K40" s="11">
        <v>9.0438836719999998</v>
      </c>
      <c r="L40" s="11">
        <v>9.0849339659999995</v>
      </c>
      <c r="M40" s="199">
        <v>10.573193056999999</v>
      </c>
      <c r="N40" s="199">
        <v>9.7277472819999993</v>
      </c>
      <c r="O40" s="200">
        <v>0</v>
      </c>
      <c r="Q40" s="82">
        <v>36</v>
      </c>
      <c r="R40" s="199">
        <v>0</v>
      </c>
      <c r="S40" s="199">
        <v>4.4916865899999996</v>
      </c>
      <c r="T40" s="199">
        <v>4.9615555850000002</v>
      </c>
      <c r="U40" s="200">
        <v>0</v>
      </c>
    </row>
    <row r="41" spans="7:21" x14ac:dyDescent="0.25">
      <c r="G41" s="82">
        <v>37</v>
      </c>
      <c r="H41" s="11">
        <v>9.7086671330000005</v>
      </c>
      <c r="I41" s="11">
        <v>8.4124610050000008</v>
      </c>
      <c r="J41" s="11">
        <v>8.2931537899999999</v>
      </c>
      <c r="K41" s="11">
        <v>9.1536061310000001</v>
      </c>
      <c r="L41" s="11">
        <v>9.1095348470000008</v>
      </c>
      <c r="M41" s="199">
        <v>10.648194566000001</v>
      </c>
      <c r="N41" s="199">
        <v>9.7762318859999997</v>
      </c>
      <c r="O41" s="200">
        <v>0</v>
      </c>
      <c r="Q41" s="82">
        <v>37</v>
      </c>
      <c r="R41" s="199">
        <v>0</v>
      </c>
      <c r="S41" s="199">
        <v>4.4870649330000001</v>
      </c>
      <c r="T41" s="199">
        <v>4.9982082710000002</v>
      </c>
      <c r="U41" s="200">
        <v>0</v>
      </c>
    </row>
    <row r="42" spans="7:21" x14ac:dyDescent="0.25">
      <c r="G42" s="82">
        <v>38</v>
      </c>
      <c r="H42" s="11">
        <v>9.7487745990000008</v>
      </c>
      <c r="I42" s="11">
        <v>8.4374040140000002</v>
      </c>
      <c r="J42" s="11">
        <v>8.3750388089999994</v>
      </c>
      <c r="K42" s="11">
        <v>9.2670774110000007</v>
      </c>
      <c r="L42" s="11">
        <v>9.1349572800000001</v>
      </c>
      <c r="M42" s="199">
        <v>10.725669183000001</v>
      </c>
      <c r="N42" s="199">
        <v>9.8239138110000006</v>
      </c>
      <c r="O42" s="200">
        <v>0</v>
      </c>
      <c r="Q42" s="82">
        <v>38</v>
      </c>
      <c r="R42" s="199">
        <v>0</v>
      </c>
      <c r="S42" s="199">
        <v>4.4822918029999999</v>
      </c>
      <c r="T42" s="199">
        <v>4.8365506500000004</v>
      </c>
      <c r="U42" s="200">
        <v>0</v>
      </c>
    </row>
    <row r="43" spans="7:21" x14ac:dyDescent="0.25">
      <c r="G43" s="82">
        <v>39</v>
      </c>
      <c r="H43" s="11">
        <v>9.7902010080000004</v>
      </c>
      <c r="I43" s="11">
        <v>8.4611414190000005</v>
      </c>
      <c r="J43" s="11">
        <v>8.4597145260000008</v>
      </c>
      <c r="K43" s="11">
        <v>9.3787164450000002</v>
      </c>
      <c r="L43" s="11">
        <v>9.1591509529999993</v>
      </c>
      <c r="M43" s="199">
        <v>10.800696621</v>
      </c>
      <c r="N43" s="199">
        <v>9.8732171060000002</v>
      </c>
      <c r="O43" s="200">
        <v>0</v>
      </c>
      <c r="Q43" s="82">
        <v>39</v>
      </c>
      <c r="R43" s="199">
        <v>0</v>
      </c>
      <c r="S43" s="199">
        <v>4.4776702510000002</v>
      </c>
      <c r="T43" s="199">
        <v>4.8633778459999997</v>
      </c>
      <c r="U43" s="200">
        <v>0</v>
      </c>
    </row>
    <row r="44" spans="7:21" x14ac:dyDescent="0.25">
      <c r="G44" s="82">
        <v>40</v>
      </c>
      <c r="H44" s="11">
        <v>9.8290007470000003</v>
      </c>
      <c r="I44" s="11">
        <v>8.4856847949999992</v>
      </c>
      <c r="J44" s="11">
        <v>8.5471847109999999</v>
      </c>
      <c r="K44" s="11">
        <v>9.4922445060000005</v>
      </c>
      <c r="L44" s="11">
        <v>9.1841661059999993</v>
      </c>
      <c r="M44" s="199">
        <v>10.875736805000001</v>
      </c>
      <c r="N44" s="199">
        <v>9.924143033</v>
      </c>
      <c r="O44" s="200">
        <v>0</v>
      </c>
      <c r="Q44" s="82">
        <v>40</v>
      </c>
      <c r="R44" s="199">
        <v>0</v>
      </c>
      <c r="S44" s="199">
        <v>4.4730487510000003</v>
      </c>
      <c r="T44" s="199">
        <v>4.8910865299999999</v>
      </c>
      <c r="U44" s="200">
        <v>0</v>
      </c>
    </row>
    <row r="45" spans="7:21" x14ac:dyDescent="0.25">
      <c r="G45" s="82">
        <v>41</v>
      </c>
      <c r="H45" s="11">
        <v>9.8691190669999997</v>
      </c>
      <c r="I45" s="11">
        <v>8.5110343709999992</v>
      </c>
      <c r="J45" s="11">
        <v>8.6318940529999999</v>
      </c>
      <c r="K45" s="11">
        <v>9.607663466</v>
      </c>
      <c r="L45" s="11">
        <v>9.210002974</v>
      </c>
      <c r="M45" s="199">
        <v>10.949558939999999</v>
      </c>
      <c r="N45" s="199">
        <v>9.9734576540000006</v>
      </c>
      <c r="O45" s="200">
        <v>0</v>
      </c>
      <c r="Q45" s="82">
        <v>41</v>
      </c>
      <c r="R45" s="199">
        <v>0</v>
      </c>
      <c r="S45" s="199">
        <v>4.468503063</v>
      </c>
      <c r="T45" s="199">
        <v>4.9179172529999997</v>
      </c>
      <c r="U45" s="200">
        <v>0</v>
      </c>
    </row>
    <row r="46" spans="7:21" x14ac:dyDescent="0.25">
      <c r="G46" s="82">
        <v>42</v>
      </c>
      <c r="H46" s="11">
        <v>9.9105568070000007</v>
      </c>
      <c r="I46" s="11">
        <v>8.5359829989999998</v>
      </c>
      <c r="J46" s="11">
        <v>8.7180088659999999</v>
      </c>
      <c r="K46" s="11">
        <v>9.7193880329999995</v>
      </c>
      <c r="L46" s="11">
        <v>9.2354312059999994</v>
      </c>
      <c r="M46" s="199">
        <v>11.025854324000001</v>
      </c>
      <c r="N46" s="199">
        <v>10.023586371</v>
      </c>
      <c r="O46" s="200">
        <v>0</v>
      </c>
      <c r="Q46" s="82">
        <v>42</v>
      </c>
      <c r="R46" s="199">
        <v>0</v>
      </c>
      <c r="S46" s="199">
        <v>4.4638059029999999</v>
      </c>
      <c r="T46" s="199">
        <v>4.9451895859999997</v>
      </c>
      <c r="U46" s="200">
        <v>0</v>
      </c>
    </row>
    <row r="47" spans="7:21" x14ac:dyDescent="0.25">
      <c r="G47" s="82">
        <v>43</v>
      </c>
      <c r="H47" s="11">
        <v>9.9506826359999998</v>
      </c>
      <c r="I47" s="11">
        <v>8.5605306349999992</v>
      </c>
      <c r="J47" s="11">
        <v>8.8013620239999995</v>
      </c>
      <c r="K47" s="11">
        <v>9.8330019909999997</v>
      </c>
      <c r="L47" s="11">
        <v>9.2604507550000008</v>
      </c>
      <c r="M47" s="199">
        <v>11.102163058</v>
      </c>
      <c r="N47" s="199">
        <v>10.072103509</v>
      </c>
      <c r="O47" s="200">
        <v>0</v>
      </c>
      <c r="Q47" s="82">
        <v>43</v>
      </c>
      <c r="R47" s="199">
        <v>0</v>
      </c>
      <c r="S47" s="199">
        <v>4.4591087969999998</v>
      </c>
      <c r="T47" s="199">
        <v>4.9715838730000002</v>
      </c>
      <c r="U47" s="200">
        <v>0</v>
      </c>
    </row>
    <row r="48" spans="7:21" x14ac:dyDescent="0.25">
      <c r="G48" s="82">
        <v>44</v>
      </c>
      <c r="H48" s="11">
        <v>9.9914700189999994</v>
      </c>
      <c r="I48" s="11">
        <v>8.5846771860000004</v>
      </c>
      <c r="J48" s="11">
        <v>8.8861198160000008</v>
      </c>
      <c r="K48" s="11">
        <v>9.9503721600000006</v>
      </c>
      <c r="L48" s="11">
        <v>9.2850615259999998</v>
      </c>
      <c r="M48" s="199">
        <v>11.174791325999999</v>
      </c>
      <c r="N48" s="199">
        <v>10.121434467</v>
      </c>
      <c r="O48" s="200">
        <v>0</v>
      </c>
      <c r="Q48" s="82">
        <v>44</v>
      </c>
      <c r="R48" s="199">
        <v>0</v>
      </c>
      <c r="S48" s="199">
        <v>4.4546390200000001</v>
      </c>
      <c r="T48" s="199">
        <v>4.9984196860000001</v>
      </c>
      <c r="U48" s="200">
        <v>0</v>
      </c>
    </row>
    <row r="49" spans="7:21" x14ac:dyDescent="0.25">
      <c r="G49" s="82">
        <v>45</v>
      </c>
      <c r="H49" s="11">
        <v>10.03094531</v>
      </c>
      <c r="I49" s="11">
        <v>8.6092275370000007</v>
      </c>
      <c r="J49" s="11">
        <v>8.9722843860000001</v>
      </c>
      <c r="K49" s="11">
        <v>10.06031849</v>
      </c>
      <c r="L49" s="11">
        <v>9.3100838790000005</v>
      </c>
      <c r="M49" s="199">
        <v>11.249893438999999</v>
      </c>
      <c r="N49" s="199">
        <v>10.171579967</v>
      </c>
      <c r="O49" s="200">
        <v>0</v>
      </c>
      <c r="Q49" s="82">
        <v>45</v>
      </c>
      <c r="R49" s="199">
        <v>0</v>
      </c>
      <c r="S49" s="199">
        <v>4.4500177729999999</v>
      </c>
      <c r="T49" s="199">
        <v>5.0256972490000003</v>
      </c>
      <c r="U49" s="200">
        <v>0</v>
      </c>
    </row>
    <row r="50" spans="7:21" x14ac:dyDescent="0.25">
      <c r="G50" s="82">
        <v>46</v>
      </c>
      <c r="H50" s="11">
        <v>10.07108197</v>
      </c>
      <c r="I50" s="11">
        <v>8.6341817800000005</v>
      </c>
      <c r="J50" s="11">
        <v>9.0542951140000003</v>
      </c>
      <c r="K50" s="11">
        <v>10.174018070000001</v>
      </c>
      <c r="L50" s="11">
        <v>9.9189449980000006</v>
      </c>
      <c r="M50" s="199">
        <v>11.327471453999999</v>
      </c>
      <c r="N50" s="199">
        <v>10.219304273000001</v>
      </c>
      <c r="O50" s="200">
        <v>0</v>
      </c>
      <c r="Q50" s="82">
        <v>46</v>
      </c>
      <c r="R50" s="199">
        <v>0</v>
      </c>
      <c r="S50" s="199">
        <v>4.445245066</v>
      </c>
      <c r="T50" s="199">
        <v>5.0516565519999999</v>
      </c>
      <c r="U50" s="200">
        <v>0</v>
      </c>
    </row>
    <row r="51" spans="7:21" x14ac:dyDescent="0.25">
      <c r="G51" s="82">
        <v>47</v>
      </c>
      <c r="H51" s="11">
        <v>9.8830269519999998</v>
      </c>
      <c r="I51" s="11">
        <v>8.6583324269999995</v>
      </c>
      <c r="J51" s="11">
        <v>9.1404915070000001</v>
      </c>
      <c r="K51" s="11">
        <v>10.29147757</v>
      </c>
      <c r="L51" s="11">
        <v>11.2296508</v>
      </c>
      <c r="M51" s="199">
        <v>11.403830958</v>
      </c>
      <c r="N51" s="199">
        <v>10.269460519000001</v>
      </c>
      <c r="O51" s="200">
        <v>0</v>
      </c>
      <c r="Q51" s="82">
        <v>47</v>
      </c>
      <c r="R51" s="199">
        <v>0</v>
      </c>
      <c r="S51" s="199">
        <v>4.4405481680000003</v>
      </c>
      <c r="T51" s="199">
        <v>5.0789374650000001</v>
      </c>
      <c r="U51" s="200">
        <v>0</v>
      </c>
    </row>
    <row r="52" spans="7:21" x14ac:dyDescent="0.25">
      <c r="G52" s="82">
        <v>48</v>
      </c>
      <c r="H52" s="11">
        <v>9.6934305910000003</v>
      </c>
      <c r="I52" s="11">
        <v>8.681276768</v>
      </c>
      <c r="J52" s="11">
        <v>9.2267057169999998</v>
      </c>
      <c r="K52" s="11">
        <v>10.39964165</v>
      </c>
      <c r="L52" s="11">
        <v>11.327006069999999</v>
      </c>
      <c r="M52" s="199">
        <v>11.477739721000001</v>
      </c>
      <c r="N52" s="199">
        <v>10.318813711000001</v>
      </c>
      <c r="O52" s="200">
        <v>0</v>
      </c>
      <c r="Q52" s="82">
        <v>48</v>
      </c>
      <c r="R52" s="199">
        <v>0</v>
      </c>
      <c r="S52" s="199">
        <v>4.436002835</v>
      </c>
      <c r="T52" s="199">
        <v>5.1057802089999997</v>
      </c>
      <c r="U52" s="200">
        <v>0</v>
      </c>
    </row>
    <row r="53" spans="7:21" x14ac:dyDescent="0.25">
      <c r="G53" s="82">
        <v>49</v>
      </c>
      <c r="H53" s="11">
        <v>9.7143013749999998</v>
      </c>
      <c r="I53" s="11">
        <v>8.7058325029999999</v>
      </c>
      <c r="J53" s="11">
        <v>9.3059815189999995</v>
      </c>
      <c r="K53" s="11">
        <v>10.51156128</v>
      </c>
      <c r="L53" s="11">
        <v>11.431215140000001</v>
      </c>
      <c r="M53" s="199">
        <v>11.551660128</v>
      </c>
      <c r="N53" s="199">
        <v>10.364935308</v>
      </c>
      <c r="O53" s="200">
        <v>0</v>
      </c>
      <c r="Q53" s="82">
        <v>49</v>
      </c>
      <c r="R53" s="199">
        <v>0</v>
      </c>
      <c r="S53" s="199">
        <v>4.4314575490000001</v>
      </c>
      <c r="T53" s="199">
        <v>5.1308642339999997</v>
      </c>
      <c r="U53" s="200">
        <v>0</v>
      </c>
    </row>
    <row r="54" spans="7:21" x14ac:dyDescent="0.25">
      <c r="G54" s="82">
        <v>50</v>
      </c>
      <c r="H54" s="11">
        <v>9.7358689419999997</v>
      </c>
      <c r="I54" s="11">
        <v>9.0812208460000008</v>
      </c>
      <c r="J54" s="11">
        <v>9.3908353420000008</v>
      </c>
      <c r="K54" s="11">
        <v>10.62724206</v>
      </c>
      <c r="L54" s="11">
        <v>11.538867550000001</v>
      </c>
      <c r="M54" s="199">
        <v>11.624360778</v>
      </c>
      <c r="N54" s="199">
        <v>10.414298699</v>
      </c>
      <c r="O54" s="200">
        <v>0</v>
      </c>
      <c r="Q54" s="82">
        <v>50</v>
      </c>
      <c r="R54" s="199">
        <v>0</v>
      </c>
      <c r="S54" s="199">
        <v>4.4306951669999997</v>
      </c>
      <c r="T54" s="199">
        <v>5.0249971059999998</v>
      </c>
      <c r="U54" s="200">
        <v>0</v>
      </c>
    </row>
    <row r="55" spans="7:21" x14ac:dyDescent="0.25">
      <c r="G55" s="82">
        <v>51</v>
      </c>
      <c r="H55" s="11">
        <v>9.7563938869999998</v>
      </c>
      <c r="I55" s="11">
        <v>9.1198096829999997</v>
      </c>
      <c r="J55" s="11">
        <v>9.479880649</v>
      </c>
      <c r="K55" s="11">
        <v>10.73735252</v>
      </c>
      <c r="L55" s="11">
        <v>11.6431258</v>
      </c>
      <c r="M55" s="199">
        <v>11.699537261</v>
      </c>
      <c r="N55" s="199">
        <v>10.465286475999999</v>
      </c>
      <c r="O55" s="200">
        <v>0</v>
      </c>
      <c r="Q55" s="82">
        <v>51</v>
      </c>
      <c r="R55" s="199">
        <v>0</v>
      </c>
      <c r="S55" s="199">
        <v>4.4262229939999997</v>
      </c>
      <c r="T55" s="199">
        <v>5.0221697990000003</v>
      </c>
      <c r="U55" s="200">
        <v>0</v>
      </c>
    </row>
    <row r="56" spans="7:21" x14ac:dyDescent="0.25">
      <c r="G56" s="82">
        <v>52</v>
      </c>
      <c r="H56" s="11">
        <v>9.7776155639999995</v>
      </c>
      <c r="I56" s="11">
        <v>9.1584019570000006</v>
      </c>
      <c r="J56" s="11">
        <v>9.5619851479999998</v>
      </c>
      <c r="K56" s="11">
        <v>10.851222590000001</v>
      </c>
      <c r="L56" s="11">
        <v>11.74740821</v>
      </c>
      <c r="M56" s="199">
        <v>11.777192461</v>
      </c>
      <c r="N56" s="199">
        <v>10.513851717</v>
      </c>
      <c r="O56" s="200">
        <v>0</v>
      </c>
      <c r="Q56" s="82">
        <v>52</v>
      </c>
      <c r="R56" s="199">
        <v>0</v>
      </c>
      <c r="S56" s="199">
        <v>4.4216042460000002</v>
      </c>
      <c r="T56" s="199">
        <v>5.0423778229999998</v>
      </c>
      <c r="U56" s="200">
        <v>0</v>
      </c>
    </row>
    <row r="57" spans="7:21" x14ac:dyDescent="0.25">
      <c r="G57" s="82">
        <v>53</v>
      </c>
      <c r="H57" s="11">
        <v>9.7995341390000004</v>
      </c>
      <c r="I57" s="11">
        <v>9.1963648409999994</v>
      </c>
      <c r="J57" s="11">
        <v>9.6468876130000005</v>
      </c>
      <c r="K57" s="11">
        <v>10.96885698</v>
      </c>
      <c r="L57" s="11">
        <v>11.850004029999999</v>
      </c>
      <c r="M57" s="199">
        <v>11.852394628000001</v>
      </c>
      <c r="N57" s="199">
        <v>10.563231559</v>
      </c>
      <c r="O57" s="200">
        <v>0</v>
      </c>
      <c r="Q57" s="82">
        <v>53</v>
      </c>
      <c r="R57" s="199">
        <v>0</v>
      </c>
      <c r="S57" s="199">
        <v>4.4171321729999997</v>
      </c>
      <c r="T57" s="199">
        <v>5.0629235970000002</v>
      </c>
      <c r="U57" s="200">
        <v>0</v>
      </c>
    </row>
    <row r="58" spans="7:21" x14ac:dyDescent="0.25">
      <c r="G58" s="82">
        <v>54</v>
      </c>
      <c r="H58" s="11">
        <v>9.8211058550000008</v>
      </c>
      <c r="I58" s="11">
        <v>9.2355965320000006</v>
      </c>
      <c r="J58" s="11">
        <v>9.7345917869999994</v>
      </c>
      <c r="K58" s="11">
        <v>11.08465352</v>
      </c>
      <c r="L58" s="11">
        <v>11.956043409999999</v>
      </c>
      <c r="M58" s="199">
        <v>11.928842446000001</v>
      </c>
      <c r="N58" s="199">
        <v>10.614236319</v>
      </c>
      <c r="O58" s="200">
        <v>0</v>
      </c>
      <c r="Q58" s="82">
        <v>54</v>
      </c>
      <c r="R58" s="199">
        <v>0</v>
      </c>
      <c r="S58" s="199">
        <v>4.412586836</v>
      </c>
      <c r="T58" s="199">
        <v>5.0841440870000003</v>
      </c>
      <c r="U58" s="200">
        <v>0</v>
      </c>
    </row>
    <row r="59" spans="7:21" x14ac:dyDescent="0.25">
      <c r="G59" s="82">
        <v>55</v>
      </c>
      <c r="H59" s="11">
        <v>9.8423306769999996</v>
      </c>
      <c r="I59" s="11">
        <v>9.2748318259999998</v>
      </c>
      <c r="J59" s="11">
        <v>9.8195275100000003</v>
      </c>
      <c r="K59" s="11">
        <v>11.198611250000001</v>
      </c>
      <c r="L59" s="11">
        <v>12.062108090000001</v>
      </c>
      <c r="M59" s="199">
        <v>12.002836616</v>
      </c>
      <c r="N59" s="199">
        <v>10.662008038</v>
      </c>
      <c r="O59" s="200">
        <v>0</v>
      </c>
      <c r="Q59" s="82">
        <v>55</v>
      </c>
      <c r="R59" s="199">
        <v>0</v>
      </c>
      <c r="S59" s="199">
        <v>4.4081881709999999</v>
      </c>
      <c r="T59" s="199">
        <v>5.104018226</v>
      </c>
      <c r="U59" s="200">
        <v>0</v>
      </c>
    </row>
    <row r="60" spans="7:21" x14ac:dyDescent="0.25">
      <c r="G60" s="82">
        <v>56</v>
      </c>
      <c r="H60" s="11">
        <v>9.8632085370000002</v>
      </c>
      <c r="I60" s="11">
        <v>9.3121718500000004</v>
      </c>
      <c r="J60" s="11">
        <v>9.905872231</v>
      </c>
      <c r="K60" s="11">
        <v>11.310728259999999</v>
      </c>
      <c r="L60" s="11">
        <v>12.16306312</v>
      </c>
      <c r="M60" s="199">
        <v>12.078075799000001</v>
      </c>
      <c r="N60" s="199">
        <v>10.711404129</v>
      </c>
      <c r="O60" s="200">
        <v>0</v>
      </c>
      <c r="Q60" s="82">
        <v>56</v>
      </c>
      <c r="R60" s="199">
        <v>0</v>
      </c>
      <c r="S60" s="199">
        <v>4.4037162399999996</v>
      </c>
      <c r="T60" s="199">
        <v>5.1245669820000002</v>
      </c>
      <c r="U60" s="200">
        <v>0</v>
      </c>
    </row>
    <row r="61" spans="7:21" x14ac:dyDescent="0.25">
      <c r="G61" s="82">
        <v>57</v>
      </c>
      <c r="H61" s="11">
        <v>9.8844353649999999</v>
      </c>
      <c r="I61" s="11">
        <v>9.3507808449999992</v>
      </c>
      <c r="J61" s="11">
        <v>9.9894477039999998</v>
      </c>
      <c r="K61" s="11">
        <v>11.424741750000001</v>
      </c>
      <c r="L61" s="11">
        <v>12.26746282</v>
      </c>
      <c r="M61" s="199">
        <v>12.154561638000001</v>
      </c>
      <c r="N61" s="199">
        <v>10.762425851</v>
      </c>
      <c r="O61" s="200">
        <v>0</v>
      </c>
      <c r="Q61" s="82">
        <v>57</v>
      </c>
      <c r="R61" s="199">
        <v>0</v>
      </c>
      <c r="S61" s="199">
        <v>4.3991710499999996</v>
      </c>
      <c r="T61" s="199">
        <v>5.1457905840000002</v>
      </c>
      <c r="U61" s="200">
        <v>0</v>
      </c>
    </row>
    <row r="62" spans="7:21" x14ac:dyDescent="0.25">
      <c r="G62" s="82">
        <v>58</v>
      </c>
      <c r="H62" s="11">
        <v>9.9060112270000005</v>
      </c>
      <c r="I62" s="11">
        <v>9.3906593669999996</v>
      </c>
      <c r="J62" s="11">
        <v>10.07443134</v>
      </c>
      <c r="K62" s="11">
        <v>11.437760859999999</v>
      </c>
      <c r="L62" s="11">
        <v>12.375311079999999</v>
      </c>
      <c r="M62" s="199">
        <v>12.227358326999999</v>
      </c>
      <c r="N62" s="199">
        <v>10.811833182000001</v>
      </c>
      <c r="O62" s="200">
        <v>0</v>
      </c>
      <c r="Q62" s="82">
        <v>58</v>
      </c>
      <c r="R62" s="199">
        <v>0</v>
      </c>
      <c r="S62" s="199">
        <v>4.3948458349999999</v>
      </c>
      <c r="T62" s="199">
        <v>5.1663414019999996</v>
      </c>
      <c r="U62" s="200">
        <v>0</v>
      </c>
    </row>
    <row r="63" spans="7:21" x14ac:dyDescent="0.25">
      <c r="G63" s="82">
        <v>59</v>
      </c>
      <c r="H63" s="11">
        <v>9.9268921120000009</v>
      </c>
      <c r="I63" s="11">
        <v>9.4299083800000005</v>
      </c>
      <c r="J63" s="11">
        <v>10.16221872</v>
      </c>
      <c r="K63" s="11">
        <v>11.32704996</v>
      </c>
      <c r="L63" s="11">
        <v>12.481471839999999</v>
      </c>
      <c r="M63" s="199">
        <v>12.303868488000001</v>
      </c>
      <c r="N63" s="199">
        <v>10.862056086999999</v>
      </c>
      <c r="O63" s="200">
        <v>0</v>
      </c>
      <c r="Q63" s="82">
        <v>59</v>
      </c>
      <c r="R63" s="199">
        <v>0</v>
      </c>
      <c r="S63" s="199">
        <v>4.3903007389999997</v>
      </c>
      <c r="T63" s="199">
        <v>5.1872301509999996</v>
      </c>
      <c r="U63" s="200">
        <v>0</v>
      </c>
    </row>
    <row r="64" spans="7:21" x14ac:dyDescent="0.25">
      <c r="G64" s="82">
        <v>60</v>
      </c>
      <c r="H64" s="11">
        <v>9.9467298589999995</v>
      </c>
      <c r="I64" s="11">
        <v>9.4672615629999992</v>
      </c>
      <c r="J64" s="11">
        <v>10.24444806</v>
      </c>
      <c r="K64" s="11">
        <v>11.423381210000001</v>
      </c>
      <c r="L64" s="11">
        <v>12.58423166</v>
      </c>
      <c r="M64" s="199">
        <v>12.379158018</v>
      </c>
      <c r="N64" s="199">
        <v>11.714209445</v>
      </c>
      <c r="O64" s="200">
        <v>0</v>
      </c>
      <c r="Q64" s="82">
        <v>60</v>
      </c>
      <c r="R64" s="199">
        <v>0</v>
      </c>
      <c r="S64" s="199">
        <v>4.3858290029999996</v>
      </c>
      <c r="T64" s="199">
        <v>5.2071091349999996</v>
      </c>
      <c r="U64" s="200">
        <v>0</v>
      </c>
    </row>
    <row r="65" spans="7:21" x14ac:dyDescent="0.25">
      <c r="G65" s="82">
        <v>61</v>
      </c>
      <c r="H65" s="11">
        <v>9.9679606629999995</v>
      </c>
      <c r="I65" s="11">
        <v>9.5046177360000001</v>
      </c>
      <c r="J65" s="11">
        <v>10.326691589999999</v>
      </c>
      <c r="K65" s="11">
        <v>11.52649379</v>
      </c>
      <c r="L65" s="11">
        <v>12.68701347</v>
      </c>
      <c r="M65" s="199">
        <v>12.449521113999999</v>
      </c>
      <c r="N65" s="199">
        <v>11.785503252</v>
      </c>
      <c r="O65" s="200">
        <v>0</v>
      </c>
      <c r="Q65" s="82">
        <v>61</v>
      </c>
      <c r="R65" s="199">
        <v>0</v>
      </c>
      <c r="S65" s="199">
        <v>4.3816505369999996</v>
      </c>
      <c r="T65" s="199">
        <v>5.2263151109999999</v>
      </c>
      <c r="U65" s="200">
        <v>0</v>
      </c>
    </row>
    <row r="66" spans="7:21" x14ac:dyDescent="0.25">
      <c r="G66" s="82">
        <v>62</v>
      </c>
      <c r="H66" s="11">
        <v>9.9523180129999993</v>
      </c>
      <c r="I66" s="11">
        <v>9.5426104360000004</v>
      </c>
      <c r="J66" s="11">
        <v>10.41173931</v>
      </c>
      <c r="K66" s="11">
        <v>11.633013050000001</v>
      </c>
      <c r="L66" s="11">
        <v>12.78810543</v>
      </c>
      <c r="M66" s="199">
        <v>12.524833707999999</v>
      </c>
      <c r="N66" s="199">
        <v>11.86181225</v>
      </c>
      <c r="O66" s="200">
        <v>0</v>
      </c>
      <c r="Q66" s="82">
        <v>62</v>
      </c>
      <c r="R66" s="199">
        <v>0</v>
      </c>
      <c r="S66" s="199">
        <v>5.0974979920000001</v>
      </c>
      <c r="T66" s="199">
        <v>5.246869824</v>
      </c>
      <c r="U66" s="200">
        <v>0</v>
      </c>
    </row>
    <row r="67" spans="7:21" x14ac:dyDescent="0.25">
      <c r="G67" s="82">
        <v>63</v>
      </c>
      <c r="H67" s="11">
        <v>9.9723363040000006</v>
      </c>
      <c r="I67" s="11">
        <v>9.5812395469999991</v>
      </c>
      <c r="J67" s="11">
        <v>10.49540827</v>
      </c>
      <c r="K67" s="11">
        <v>11.736173470000001</v>
      </c>
      <c r="L67" s="11">
        <v>12.89264577</v>
      </c>
      <c r="M67" s="199">
        <v>12.602628951</v>
      </c>
      <c r="N67" s="199">
        <v>11.940636998</v>
      </c>
      <c r="O67" s="200">
        <v>0</v>
      </c>
      <c r="Q67" s="82">
        <v>63</v>
      </c>
      <c r="R67" s="199">
        <v>0</v>
      </c>
      <c r="S67" s="199">
        <v>5.253071416</v>
      </c>
      <c r="T67" s="199">
        <v>5.2680995429999999</v>
      </c>
      <c r="U67" s="200">
        <v>0</v>
      </c>
    </row>
    <row r="68" spans="7:21" x14ac:dyDescent="0.25">
      <c r="G68" s="82">
        <v>64</v>
      </c>
      <c r="H68" s="11">
        <v>9.9923555159999999</v>
      </c>
      <c r="I68" s="11">
        <v>9.6205055149999996</v>
      </c>
      <c r="J68" s="11">
        <v>10.580487420000001</v>
      </c>
      <c r="K68" s="11">
        <v>11.839357400000001</v>
      </c>
      <c r="L68" s="11">
        <v>13.00063997</v>
      </c>
      <c r="M68" s="199">
        <v>12.676731991</v>
      </c>
      <c r="N68" s="199">
        <v>12.014469521000001</v>
      </c>
      <c r="O68" s="200">
        <v>0</v>
      </c>
      <c r="Q68" s="82">
        <v>64</v>
      </c>
      <c r="R68" s="199">
        <v>0</v>
      </c>
      <c r="S68" s="199">
        <v>5.275837535</v>
      </c>
      <c r="T68" s="199">
        <v>5.2879823239999997</v>
      </c>
      <c r="U68" s="200">
        <v>0</v>
      </c>
    </row>
    <row r="69" spans="7:21" x14ac:dyDescent="0.25">
      <c r="G69" s="82">
        <v>65</v>
      </c>
      <c r="H69" s="11">
        <v>10.01204742</v>
      </c>
      <c r="I69" s="11">
        <v>9.6578747190000005</v>
      </c>
      <c r="J69" s="11">
        <v>10.6669778</v>
      </c>
      <c r="K69" s="11">
        <v>11.940872130000001</v>
      </c>
      <c r="L69" s="11">
        <v>13.105228840000001</v>
      </c>
      <c r="M69" s="199">
        <v>12.752081785</v>
      </c>
      <c r="N69" s="199">
        <v>12.090816496</v>
      </c>
      <c r="O69" s="200">
        <v>0</v>
      </c>
      <c r="Q69" s="82">
        <v>65</v>
      </c>
      <c r="R69" s="199">
        <v>0</v>
      </c>
      <c r="S69" s="199">
        <v>5.2989842899999999</v>
      </c>
      <c r="T69" s="199">
        <v>5.3085400119999999</v>
      </c>
      <c r="U69" s="200">
        <v>0</v>
      </c>
    </row>
    <row r="70" spans="7:21" x14ac:dyDescent="0.25">
      <c r="G70" s="82">
        <v>66</v>
      </c>
      <c r="H70" s="11">
        <v>10.032396629999999</v>
      </c>
      <c r="I70" s="11">
        <v>9.6971472999999992</v>
      </c>
      <c r="J70" s="11">
        <v>10.750694129999999</v>
      </c>
      <c r="K70" s="11">
        <v>12.04579373</v>
      </c>
      <c r="L70" s="11">
        <v>13.2115565</v>
      </c>
      <c r="M70" s="199">
        <v>12.829915421000001</v>
      </c>
      <c r="N70" s="199">
        <v>12.169680882</v>
      </c>
      <c r="O70" s="200">
        <v>0</v>
      </c>
      <c r="Q70" s="82">
        <v>66</v>
      </c>
      <c r="R70" s="199">
        <v>0</v>
      </c>
      <c r="S70" s="199">
        <v>5.3228913240000004</v>
      </c>
      <c r="T70" s="199">
        <v>5.3297728370000002</v>
      </c>
      <c r="U70" s="200">
        <v>0</v>
      </c>
    </row>
    <row r="71" spans="7:21" x14ac:dyDescent="0.25">
      <c r="G71" s="82">
        <v>67</v>
      </c>
      <c r="H71" s="11">
        <v>10.0527468</v>
      </c>
      <c r="I71" s="11">
        <v>9.7370570720000007</v>
      </c>
      <c r="J71" s="11">
        <v>10.835820849999999</v>
      </c>
      <c r="K71" s="11">
        <v>12.150739939999999</v>
      </c>
      <c r="L71" s="11">
        <v>13.31447768</v>
      </c>
      <c r="M71" s="199">
        <v>12.902819343000001</v>
      </c>
      <c r="N71" s="199">
        <v>12.24605412</v>
      </c>
      <c r="O71" s="200">
        <v>0</v>
      </c>
      <c r="Q71" s="82">
        <v>67</v>
      </c>
      <c r="R71" s="199">
        <v>0</v>
      </c>
      <c r="S71" s="199">
        <v>5.3452816920000004</v>
      </c>
      <c r="T71" s="199">
        <v>5.3503325850000003</v>
      </c>
      <c r="U71" s="200">
        <v>0</v>
      </c>
    </row>
    <row r="72" spans="7:21" x14ac:dyDescent="0.25">
      <c r="G72" s="82">
        <v>68</v>
      </c>
      <c r="H72" s="11">
        <v>10.07211315</v>
      </c>
      <c r="I72" s="11">
        <v>9.7757031720000001</v>
      </c>
      <c r="J72" s="11">
        <v>10.923755890000001</v>
      </c>
      <c r="K72" s="11">
        <v>12.25063001</v>
      </c>
      <c r="L72" s="11">
        <v>13.419136419999999</v>
      </c>
      <c r="M72" s="199">
        <v>12.978205851</v>
      </c>
      <c r="N72" s="199">
        <v>12.323692496</v>
      </c>
      <c r="O72" s="200">
        <v>0</v>
      </c>
      <c r="Q72" s="82">
        <v>68</v>
      </c>
      <c r="R72" s="199">
        <v>0</v>
      </c>
      <c r="S72" s="199">
        <v>5.3684322140000003</v>
      </c>
      <c r="T72" s="199">
        <v>5.3712304079999997</v>
      </c>
      <c r="U72" s="200">
        <v>0</v>
      </c>
    </row>
    <row r="73" spans="7:21" x14ac:dyDescent="0.25">
      <c r="G73" s="82">
        <v>69</v>
      </c>
      <c r="H73" s="11">
        <v>10.09213684</v>
      </c>
      <c r="I73" s="11">
        <v>9.8143526899999998</v>
      </c>
      <c r="J73" s="11">
        <v>11.006123410000001</v>
      </c>
      <c r="K73" s="11">
        <v>12.35392802</v>
      </c>
      <c r="L73" s="11">
        <v>13.52553586</v>
      </c>
      <c r="M73" s="199">
        <v>13.056077806999999</v>
      </c>
      <c r="N73" s="199">
        <v>12.398839097</v>
      </c>
      <c r="O73" s="200">
        <v>0</v>
      </c>
      <c r="Q73" s="82">
        <v>69</v>
      </c>
      <c r="R73" s="199">
        <v>0</v>
      </c>
      <c r="S73" s="199">
        <v>5.3923431810000002</v>
      </c>
      <c r="T73" s="199">
        <v>5.3914551030000002</v>
      </c>
      <c r="U73" s="200">
        <v>0</v>
      </c>
    </row>
    <row r="74" spans="7:21" x14ac:dyDescent="0.25">
      <c r="G74" s="82">
        <v>70</v>
      </c>
      <c r="H74" s="11">
        <v>10.11281803</v>
      </c>
      <c r="I74" s="11">
        <v>9.8523718579999997</v>
      </c>
      <c r="J74" s="11">
        <v>11.091297600000001</v>
      </c>
      <c r="K74" s="11">
        <v>12.460637800000001</v>
      </c>
      <c r="L74" s="11">
        <v>13.626809140000001</v>
      </c>
      <c r="M74" s="199">
        <v>13.131489705</v>
      </c>
      <c r="N74" s="199">
        <v>12.475250178</v>
      </c>
      <c r="O74" s="200">
        <v>0</v>
      </c>
      <c r="Q74" s="82">
        <v>70</v>
      </c>
      <c r="R74" s="199">
        <v>0</v>
      </c>
      <c r="S74" s="199">
        <v>5.4154963110000001</v>
      </c>
      <c r="T74" s="199">
        <v>5.4120178240000003</v>
      </c>
      <c r="U74" s="200">
        <v>0</v>
      </c>
    </row>
    <row r="75" spans="7:21" x14ac:dyDescent="0.25">
      <c r="G75" s="82">
        <v>71</v>
      </c>
      <c r="H75" s="11">
        <v>10.133171880000001</v>
      </c>
      <c r="I75" s="11">
        <v>9.8916616889999993</v>
      </c>
      <c r="J75" s="11">
        <v>11.17928217</v>
      </c>
      <c r="K75" s="11">
        <v>12.56567748</v>
      </c>
      <c r="L75" s="11">
        <v>13.733254430000001</v>
      </c>
      <c r="M75" s="199">
        <v>13.208150546000001</v>
      </c>
      <c r="N75" s="199">
        <v>12.554180282000001</v>
      </c>
      <c r="O75" s="200">
        <v>0</v>
      </c>
      <c r="Q75" s="82">
        <v>71</v>
      </c>
      <c r="R75" s="199">
        <v>0</v>
      </c>
      <c r="S75" s="199">
        <v>5.439030303</v>
      </c>
      <c r="T75" s="199">
        <v>5.4332558110000004</v>
      </c>
      <c r="U75" s="200">
        <v>0</v>
      </c>
    </row>
    <row r="76" spans="7:21" x14ac:dyDescent="0.25">
      <c r="G76" s="82">
        <v>72</v>
      </c>
      <c r="H76" s="11">
        <v>10.152541749999999</v>
      </c>
      <c r="I76" s="11">
        <v>9.9296875730000007</v>
      </c>
      <c r="J76" s="11">
        <v>11.260298690000001</v>
      </c>
      <c r="K76" s="11">
        <v>12.66735173</v>
      </c>
      <c r="L76" s="11">
        <v>13.83800815</v>
      </c>
      <c r="M76" s="199">
        <v>13.995522018999999</v>
      </c>
      <c r="N76" s="199">
        <v>12.628111403</v>
      </c>
      <c r="O76" s="200">
        <v>0</v>
      </c>
      <c r="Q76" s="82">
        <v>72</v>
      </c>
      <c r="R76" s="199">
        <v>0</v>
      </c>
      <c r="S76" s="199">
        <v>5.4614267940000003</v>
      </c>
      <c r="T76" s="199">
        <v>5.3388292159999997</v>
      </c>
      <c r="U76" s="200">
        <v>0</v>
      </c>
    </row>
    <row r="77" spans="7:21" x14ac:dyDescent="0.25">
      <c r="G77" s="82">
        <v>73</v>
      </c>
      <c r="H77" s="11">
        <v>10.171912430000001</v>
      </c>
      <c r="I77" s="11">
        <v>9.6991233250000004</v>
      </c>
      <c r="J77" s="11">
        <v>11.34412317</v>
      </c>
      <c r="K77" s="11">
        <v>12.76904738</v>
      </c>
      <c r="L77" s="11">
        <v>13.93591271</v>
      </c>
      <c r="M77" s="199">
        <v>14.084607719999999</v>
      </c>
      <c r="N77" s="199">
        <v>12.335478030000001</v>
      </c>
      <c r="O77" s="200">
        <v>0</v>
      </c>
      <c r="Q77" s="82">
        <v>73</v>
      </c>
      <c r="R77" s="199">
        <v>0</v>
      </c>
      <c r="S77" s="199">
        <v>5.4830651640000001</v>
      </c>
      <c r="T77" s="199">
        <v>5.3556420630000003</v>
      </c>
      <c r="U77" s="200">
        <v>0</v>
      </c>
    </row>
    <row r="78" spans="7:21" x14ac:dyDescent="0.25">
      <c r="G78" s="82">
        <v>74</v>
      </c>
      <c r="H78" s="11">
        <v>10.19161233</v>
      </c>
      <c r="I78" s="11">
        <v>9.7294060309999999</v>
      </c>
      <c r="J78" s="11">
        <v>11.430758730000001</v>
      </c>
      <c r="K78" s="11">
        <v>12.86907066</v>
      </c>
      <c r="L78" s="11">
        <v>14.04070988</v>
      </c>
      <c r="M78" s="199">
        <v>14.179963393</v>
      </c>
      <c r="N78" s="199">
        <v>12.401875785</v>
      </c>
      <c r="O78" s="200">
        <v>0</v>
      </c>
      <c r="Q78" s="82">
        <v>74</v>
      </c>
      <c r="R78" s="199">
        <v>0</v>
      </c>
      <c r="S78" s="199">
        <v>5.5062232140000003</v>
      </c>
      <c r="T78" s="199">
        <v>5.3730255619999996</v>
      </c>
      <c r="U78" s="200">
        <v>0</v>
      </c>
    </row>
    <row r="79" spans="7:21" x14ac:dyDescent="0.25">
      <c r="G79" s="82">
        <v>75</v>
      </c>
      <c r="H79" s="11">
        <v>10.211641419999999</v>
      </c>
      <c r="I79" s="11">
        <v>9.7607172959999993</v>
      </c>
      <c r="J79" s="11">
        <v>11.513217300000001</v>
      </c>
      <c r="K79" s="11">
        <v>12.972505480000001</v>
      </c>
      <c r="L79" s="11">
        <v>14.14896824</v>
      </c>
      <c r="M79" s="199">
        <v>14.27846641</v>
      </c>
      <c r="N79" s="199">
        <v>12.46719433</v>
      </c>
      <c r="O79" s="200">
        <v>0</v>
      </c>
      <c r="Q79" s="82">
        <v>75</v>
      </c>
      <c r="R79" s="199">
        <v>0</v>
      </c>
      <c r="S79" s="199">
        <v>5.5301419110000003</v>
      </c>
      <c r="T79" s="199">
        <v>5.3901247760000004</v>
      </c>
      <c r="U79" s="200">
        <v>0</v>
      </c>
    </row>
    <row r="80" spans="7:21" x14ac:dyDescent="0.25">
      <c r="G80" s="82">
        <v>76</v>
      </c>
      <c r="H80" s="11">
        <v>10.23199982</v>
      </c>
      <c r="I80" s="11">
        <v>9.7930576299999998</v>
      </c>
      <c r="J80" s="11">
        <v>11.59848611</v>
      </c>
      <c r="K80" s="11">
        <v>13.079357229999999</v>
      </c>
      <c r="L80" s="11">
        <v>14.252094680000001</v>
      </c>
      <c r="M80" s="199">
        <v>14.370734226</v>
      </c>
      <c r="N80" s="199">
        <v>12.533610941999999</v>
      </c>
      <c r="O80" s="200">
        <v>0</v>
      </c>
      <c r="Q80" s="82">
        <v>76</v>
      </c>
      <c r="R80" s="199">
        <v>0</v>
      </c>
      <c r="S80" s="199">
        <v>5.5525431999999997</v>
      </c>
      <c r="T80" s="199">
        <v>5.4075096760000001</v>
      </c>
      <c r="U80" s="200">
        <v>0</v>
      </c>
    </row>
    <row r="81" spans="7:21" x14ac:dyDescent="0.25">
      <c r="G81" s="82">
        <v>77</v>
      </c>
      <c r="H81" s="11">
        <v>10.251374</v>
      </c>
      <c r="I81" s="11">
        <v>9.8243734590000003</v>
      </c>
      <c r="J81" s="11">
        <v>11.686567780000001</v>
      </c>
      <c r="K81" s="11">
        <v>13.182839270000001</v>
      </c>
      <c r="L81" s="11">
        <v>14.3569619</v>
      </c>
      <c r="M81" s="199">
        <v>14.466147385999999</v>
      </c>
      <c r="N81" s="199">
        <v>12.601126251</v>
      </c>
      <c r="O81" s="200">
        <v>0</v>
      </c>
      <c r="Q81" s="82">
        <v>77</v>
      </c>
      <c r="R81" s="199">
        <v>0</v>
      </c>
      <c r="S81" s="199">
        <v>5.5757050100000001</v>
      </c>
      <c r="T81" s="199">
        <v>5.4251803120000002</v>
      </c>
      <c r="U81" s="200">
        <v>0</v>
      </c>
    </row>
    <row r="82" spans="7:21" x14ac:dyDescent="0.25">
      <c r="G82" s="82">
        <v>78</v>
      </c>
      <c r="H82" s="11">
        <v>10.271734179999999</v>
      </c>
      <c r="I82" s="11">
        <v>9.8562049439999999</v>
      </c>
      <c r="J82" s="11">
        <v>11.773267629999999</v>
      </c>
      <c r="K82" s="11">
        <v>13.28804132</v>
      </c>
      <c r="L82" s="11">
        <v>14.46529256</v>
      </c>
      <c r="M82" s="199">
        <v>14.564710402999999</v>
      </c>
      <c r="N82" s="199">
        <v>12.666473222</v>
      </c>
      <c r="O82" s="200">
        <v>0</v>
      </c>
      <c r="Q82" s="82">
        <v>78</v>
      </c>
      <c r="R82" s="199">
        <v>0</v>
      </c>
      <c r="S82" s="199">
        <v>5.5996276319999998</v>
      </c>
      <c r="T82" s="199">
        <v>5.4422816389999999</v>
      </c>
      <c r="U82" s="200">
        <v>0</v>
      </c>
    </row>
    <row r="83" spans="7:21" x14ac:dyDescent="0.25">
      <c r="G83" s="82">
        <v>79</v>
      </c>
      <c r="H83" s="11">
        <v>10.292423749999999</v>
      </c>
      <c r="I83" s="11">
        <v>9.8870118130000009</v>
      </c>
      <c r="J83" s="11">
        <v>11.858585160000001</v>
      </c>
      <c r="K83" s="11">
        <v>13.38987255</v>
      </c>
      <c r="L83" s="11">
        <v>14.566767860000001</v>
      </c>
      <c r="M83" s="199">
        <v>14.660163314</v>
      </c>
      <c r="N83" s="199">
        <v>12.732918394</v>
      </c>
      <c r="O83" s="200">
        <v>0</v>
      </c>
      <c r="Q83" s="82">
        <v>79</v>
      </c>
      <c r="R83" s="199">
        <v>0</v>
      </c>
      <c r="S83" s="199">
        <v>5.6227920439999997</v>
      </c>
      <c r="T83" s="199">
        <v>5.4596686649999997</v>
      </c>
      <c r="U83" s="200">
        <v>0</v>
      </c>
    </row>
    <row r="84" spans="7:21" x14ac:dyDescent="0.25">
      <c r="G84" s="82">
        <v>80</v>
      </c>
      <c r="H84" s="11">
        <v>10.31245741</v>
      </c>
      <c r="I84" s="11">
        <v>9.9183342280000009</v>
      </c>
      <c r="J84" s="11">
        <v>11.94251929</v>
      </c>
      <c r="K84" s="11">
        <v>13.49342257</v>
      </c>
      <c r="L84" s="11">
        <v>14.671704160000001</v>
      </c>
      <c r="M84" s="199">
        <v>14.757200874</v>
      </c>
      <c r="N84" s="199">
        <v>12.801552468000001</v>
      </c>
      <c r="O84" s="200">
        <v>0</v>
      </c>
      <c r="Q84" s="82">
        <v>80</v>
      </c>
      <c r="R84" s="199">
        <v>0</v>
      </c>
      <c r="S84" s="199">
        <v>5.6463375019999997</v>
      </c>
      <c r="T84" s="199">
        <v>5.4776265290000001</v>
      </c>
      <c r="U84" s="200">
        <v>0</v>
      </c>
    </row>
    <row r="85" spans="7:21" x14ac:dyDescent="0.25">
      <c r="G85" s="82">
        <v>81</v>
      </c>
      <c r="H85" s="11">
        <v>10.33249198</v>
      </c>
      <c r="I85" s="11">
        <v>9.9501724780000007</v>
      </c>
      <c r="J85" s="11">
        <v>12.02786781</v>
      </c>
      <c r="K85" s="11">
        <v>13.59869443</v>
      </c>
      <c r="L85" s="11">
        <v>14.78010692</v>
      </c>
      <c r="M85" s="199">
        <v>14.851127388</v>
      </c>
      <c r="N85" s="199">
        <v>12.865838222000001</v>
      </c>
      <c r="O85" s="200">
        <v>0</v>
      </c>
      <c r="Q85" s="82">
        <v>81</v>
      </c>
      <c r="R85" s="199">
        <v>0</v>
      </c>
      <c r="S85" s="199">
        <v>5.6691246880000001</v>
      </c>
      <c r="T85" s="199">
        <v>5.4944449110000004</v>
      </c>
      <c r="U85" s="200">
        <v>0</v>
      </c>
    </row>
    <row r="86" spans="7:21" x14ac:dyDescent="0.25">
      <c r="G86" s="82">
        <v>82</v>
      </c>
      <c r="H86" s="11">
        <v>10.35219899</v>
      </c>
      <c r="I86" s="11">
        <v>9.9804722659999996</v>
      </c>
      <c r="J86" s="11">
        <v>11.78500232</v>
      </c>
      <c r="K86" s="11">
        <v>13.6988941</v>
      </c>
      <c r="L86" s="11">
        <v>14.88509099</v>
      </c>
      <c r="M86" s="199">
        <v>14.946637537000001</v>
      </c>
      <c r="N86" s="199">
        <v>12.932311902</v>
      </c>
      <c r="O86" s="200">
        <v>0</v>
      </c>
      <c r="Q86" s="82">
        <v>82</v>
      </c>
      <c r="R86" s="199">
        <v>0</v>
      </c>
      <c r="S86" s="199">
        <v>5.6922928559999999</v>
      </c>
      <c r="T86" s="199">
        <v>5.5118340610000001</v>
      </c>
      <c r="U86" s="200">
        <v>0</v>
      </c>
    </row>
    <row r="87" spans="7:21" x14ac:dyDescent="0.25">
      <c r="G87" s="82">
        <v>83</v>
      </c>
      <c r="H87" s="11">
        <v>10.3725638</v>
      </c>
      <c r="I87" s="11">
        <v>10.012314849999999</v>
      </c>
      <c r="J87" s="11">
        <v>11.16374109</v>
      </c>
      <c r="K87" s="11">
        <v>13.80421056</v>
      </c>
      <c r="L87" s="11">
        <v>14.99181995</v>
      </c>
      <c r="M87" s="199">
        <v>15.045299954000001</v>
      </c>
      <c r="N87" s="199">
        <v>13.000975734000001</v>
      </c>
      <c r="O87" s="200">
        <v>0</v>
      </c>
      <c r="Q87" s="82">
        <v>83</v>
      </c>
      <c r="R87" s="199">
        <v>0</v>
      </c>
      <c r="S87" s="199">
        <v>5.7162220000000001</v>
      </c>
      <c r="T87" s="199">
        <v>5.5297941420000001</v>
      </c>
      <c r="U87" s="200">
        <v>0</v>
      </c>
    </row>
    <row r="88" spans="7:21" x14ac:dyDescent="0.25">
      <c r="G88" s="82">
        <v>84</v>
      </c>
      <c r="H88" s="11">
        <v>10.392272609999999</v>
      </c>
      <c r="I88" s="11">
        <v>10.044159860000001</v>
      </c>
      <c r="J88" s="11">
        <v>11.22028517</v>
      </c>
      <c r="K88" s="11">
        <v>13.907852999999999</v>
      </c>
      <c r="L88" s="11">
        <v>13.70667473</v>
      </c>
      <c r="M88" s="199">
        <v>15.137716920000001</v>
      </c>
      <c r="N88" s="199">
        <v>13.064198974</v>
      </c>
      <c r="O88" s="200">
        <v>0</v>
      </c>
      <c r="Q88" s="82">
        <v>84</v>
      </c>
      <c r="R88" s="199">
        <v>0</v>
      </c>
      <c r="S88" s="199">
        <v>5.7386330699999997</v>
      </c>
      <c r="T88" s="199">
        <v>5.5463294860000003</v>
      </c>
      <c r="U88" s="200">
        <v>0</v>
      </c>
    </row>
    <row r="89" spans="7:21" x14ac:dyDescent="0.25">
      <c r="G89" s="82">
        <v>85</v>
      </c>
      <c r="H89" s="11">
        <v>9.9543079460000001</v>
      </c>
      <c r="I89" s="11">
        <v>10.073438680000001</v>
      </c>
      <c r="J89" s="11">
        <v>11.280804639999999</v>
      </c>
      <c r="K89" s="11">
        <v>14.00471859</v>
      </c>
      <c r="L89" s="11">
        <v>13.77393165</v>
      </c>
      <c r="M89" s="199">
        <v>14.853629510999999</v>
      </c>
      <c r="N89" s="199">
        <v>13.130701115000001</v>
      </c>
      <c r="O89" s="200">
        <v>0</v>
      </c>
      <c r="Q89" s="82">
        <v>85</v>
      </c>
      <c r="R89" s="199">
        <v>0</v>
      </c>
      <c r="S89" s="199">
        <v>5.7610452570000001</v>
      </c>
      <c r="T89" s="199">
        <v>5.5637207589999997</v>
      </c>
      <c r="U89" s="200">
        <v>0</v>
      </c>
    </row>
    <row r="90" spans="7:21" x14ac:dyDescent="0.25">
      <c r="G90" s="82">
        <v>86</v>
      </c>
      <c r="H90" s="11">
        <v>9.963259055</v>
      </c>
      <c r="I90" s="11">
        <v>10.10477418</v>
      </c>
      <c r="J90" s="11">
        <v>11.34331734</v>
      </c>
      <c r="K90" s="11">
        <v>14.108403279999999</v>
      </c>
      <c r="L90" s="11">
        <v>13.84591889</v>
      </c>
      <c r="M90" s="199">
        <v>14.94033973</v>
      </c>
      <c r="N90" s="199">
        <v>12.898821064</v>
      </c>
      <c r="O90" s="200">
        <v>0</v>
      </c>
      <c r="Q90" s="82">
        <v>86</v>
      </c>
      <c r="R90" s="199">
        <v>0</v>
      </c>
      <c r="S90" s="199">
        <v>5.7842184569999997</v>
      </c>
      <c r="T90" s="199">
        <v>5.581683033</v>
      </c>
      <c r="U90" s="200">
        <v>0</v>
      </c>
    </row>
    <row r="91" spans="7:21" x14ac:dyDescent="0.25">
      <c r="G91" s="82">
        <v>87</v>
      </c>
      <c r="H91" s="11">
        <v>9.9725137700000008</v>
      </c>
      <c r="I91" s="11">
        <v>10.137653269999999</v>
      </c>
      <c r="J91" s="11">
        <v>11.40385341</v>
      </c>
      <c r="K91" s="11">
        <v>14.215512009999999</v>
      </c>
      <c r="L91" s="11">
        <v>13.92027837</v>
      </c>
      <c r="M91" s="199">
        <v>15.025643766</v>
      </c>
      <c r="N91" s="199">
        <v>12.958339623000001</v>
      </c>
      <c r="O91" s="200">
        <v>0</v>
      </c>
      <c r="Q91" s="82">
        <v>87</v>
      </c>
      <c r="R91" s="199">
        <v>0</v>
      </c>
      <c r="S91" s="199">
        <v>5.8070129850000001</v>
      </c>
      <c r="T91" s="199">
        <v>5.5990757750000002</v>
      </c>
      <c r="U91" s="200">
        <v>0</v>
      </c>
    </row>
    <row r="92" spans="7:21" x14ac:dyDescent="0.25">
      <c r="G92" s="82">
        <v>88</v>
      </c>
      <c r="H92" s="11">
        <v>9.9820721349999992</v>
      </c>
      <c r="I92" s="11">
        <v>10.167965840000001</v>
      </c>
      <c r="J92" s="11">
        <v>11.46439764</v>
      </c>
      <c r="K92" s="11">
        <v>14.31754293</v>
      </c>
      <c r="L92" s="11">
        <v>13.9899275</v>
      </c>
      <c r="M92" s="199">
        <v>15.112385076000001</v>
      </c>
      <c r="N92" s="199">
        <v>13.017865971999999</v>
      </c>
      <c r="O92" s="200">
        <v>0</v>
      </c>
      <c r="Q92" s="82">
        <v>88</v>
      </c>
      <c r="R92" s="199">
        <v>0</v>
      </c>
      <c r="S92" s="199">
        <v>5.8301886569999999</v>
      </c>
      <c r="T92" s="199">
        <v>5.6164692399999998</v>
      </c>
      <c r="U92" s="200">
        <v>0</v>
      </c>
    </row>
    <row r="93" spans="7:21" x14ac:dyDescent="0.25">
      <c r="G93" s="82">
        <v>89</v>
      </c>
      <c r="H93" s="11">
        <v>9.9913272509999995</v>
      </c>
      <c r="I93" s="11">
        <v>10.19930798</v>
      </c>
      <c r="J93" s="11">
        <v>11.52395711</v>
      </c>
      <c r="K93" s="11">
        <v>14.42129577</v>
      </c>
      <c r="L93" s="11">
        <v>14.06194773</v>
      </c>
      <c r="M93" s="199">
        <v>15.200564694000001</v>
      </c>
      <c r="N93" s="199">
        <v>13.076423884</v>
      </c>
      <c r="O93" s="200">
        <v>0</v>
      </c>
      <c r="Q93" s="82">
        <v>89</v>
      </c>
      <c r="R93" s="199">
        <v>0</v>
      </c>
      <c r="S93" s="199">
        <v>5.853745558</v>
      </c>
      <c r="T93" s="199">
        <v>5.6335782539999997</v>
      </c>
      <c r="U93" s="200">
        <v>0</v>
      </c>
    </row>
    <row r="94" spans="7:21" x14ac:dyDescent="0.25">
      <c r="G94" s="82">
        <v>90</v>
      </c>
      <c r="H94" s="11">
        <v>10.00073429</v>
      </c>
      <c r="I94" s="11">
        <v>10.231680190000001</v>
      </c>
      <c r="J94" s="11">
        <v>11.5855099</v>
      </c>
      <c r="K94" s="11">
        <v>14.52847483</v>
      </c>
      <c r="L94" s="11">
        <v>14.136341659999999</v>
      </c>
      <c r="M94" s="199">
        <v>15.285915597000001</v>
      </c>
      <c r="N94" s="199">
        <v>13.136941371000001</v>
      </c>
      <c r="O94" s="200">
        <v>0</v>
      </c>
      <c r="Q94" s="82">
        <v>90</v>
      </c>
      <c r="R94" s="199">
        <v>0</v>
      </c>
      <c r="S94" s="199">
        <v>5.8765438139999997</v>
      </c>
      <c r="T94" s="199">
        <v>5.6512582790000003</v>
      </c>
      <c r="U94" s="200">
        <v>0</v>
      </c>
    </row>
    <row r="95" spans="7:21" x14ac:dyDescent="0.25">
      <c r="G95" s="82">
        <v>91</v>
      </c>
      <c r="H95" s="11">
        <v>10.009838070000001</v>
      </c>
      <c r="I95" s="11">
        <v>10.26302688</v>
      </c>
      <c r="J95" s="11">
        <v>11.64707125</v>
      </c>
      <c r="K95" s="11">
        <v>14.62887104</v>
      </c>
      <c r="L95" s="11">
        <v>14.208384710000001</v>
      </c>
      <c r="M95" s="199">
        <v>15.372703976</v>
      </c>
      <c r="N95" s="199">
        <v>13.197467021</v>
      </c>
      <c r="O95" s="200">
        <v>0</v>
      </c>
      <c r="Q95" s="82">
        <v>91</v>
      </c>
      <c r="R95" s="199">
        <v>0</v>
      </c>
      <c r="S95" s="199">
        <v>5.8997232349999997</v>
      </c>
      <c r="T95" s="199">
        <v>5.6689390619999998</v>
      </c>
      <c r="U95" s="200">
        <v>0</v>
      </c>
    </row>
    <row r="96" spans="7:21" x14ac:dyDescent="0.25">
      <c r="G96" s="82">
        <v>92</v>
      </c>
      <c r="H96" s="11">
        <v>10.01909377</v>
      </c>
      <c r="I96" s="11">
        <v>10.29488971</v>
      </c>
      <c r="J96" s="11">
        <v>11.70566144</v>
      </c>
      <c r="K96" s="11">
        <v>14.732691089999999</v>
      </c>
      <c r="L96" s="11">
        <v>14.281620200000001</v>
      </c>
      <c r="M96" s="199">
        <v>15.462354974</v>
      </c>
      <c r="N96" s="199">
        <v>13.255071280999999</v>
      </c>
      <c r="O96" s="200">
        <v>0</v>
      </c>
      <c r="Q96" s="82">
        <v>92</v>
      </c>
      <c r="R96" s="199">
        <v>0</v>
      </c>
      <c r="S96" s="199">
        <v>5.9236639990000004</v>
      </c>
      <c r="T96" s="199">
        <v>5.685765</v>
      </c>
      <c r="U96" s="200">
        <v>0</v>
      </c>
    </row>
    <row r="97" spans="7:21" x14ac:dyDescent="0.25">
      <c r="G97" s="82">
        <v>93</v>
      </c>
      <c r="H97" s="11">
        <v>10.0285014</v>
      </c>
      <c r="I97" s="11">
        <v>10.32572691</v>
      </c>
      <c r="J97" s="11">
        <v>11.76624535</v>
      </c>
      <c r="K97" s="11">
        <v>14.8399403</v>
      </c>
      <c r="L97" s="11">
        <v>14.352504290000001</v>
      </c>
      <c r="M97" s="199">
        <v>15.546329333999999</v>
      </c>
      <c r="N97" s="199">
        <v>13.314635482</v>
      </c>
      <c r="O97" s="200">
        <v>0</v>
      </c>
      <c r="Q97" s="82">
        <v>93</v>
      </c>
      <c r="R97" s="199">
        <v>0</v>
      </c>
      <c r="S97" s="199">
        <v>5.9460859480000003</v>
      </c>
      <c r="T97" s="199">
        <v>5.7031619830000002</v>
      </c>
      <c r="U97" s="200">
        <v>0</v>
      </c>
    </row>
    <row r="98" spans="7:21" x14ac:dyDescent="0.25">
      <c r="G98" s="82">
        <v>94</v>
      </c>
      <c r="H98" s="11">
        <v>10.037454009999999</v>
      </c>
      <c r="I98" s="11">
        <v>10.357080160000001</v>
      </c>
      <c r="J98" s="11">
        <v>11.82882429</v>
      </c>
      <c r="K98" s="11">
        <v>14.943806820000001</v>
      </c>
      <c r="L98" s="11">
        <v>14.42458023</v>
      </c>
      <c r="M98" s="199">
        <v>15.633164673</v>
      </c>
      <c r="N98" s="199">
        <v>13.37616089</v>
      </c>
      <c r="O98" s="200">
        <v>0</v>
      </c>
      <c r="Q98" s="82">
        <v>94</v>
      </c>
      <c r="R98" s="199">
        <v>0</v>
      </c>
      <c r="S98" s="199">
        <v>5.9692691150000003</v>
      </c>
      <c r="T98" s="199">
        <v>5.7211301299999997</v>
      </c>
      <c r="U98" s="200">
        <v>0</v>
      </c>
    </row>
    <row r="99" spans="7:21" x14ac:dyDescent="0.25">
      <c r="G99" s="82">
        <v>95</v>
      </c>
      <c r="H99" s="11">
        <v>10.046862020000001</v>
      </c>
      <c r="I99" s="11">
        <v>10.38946376</v>
      </c>
      <c r="J99" s="11">
        <v>11.89041817</v>
      </c>
      <c r="K99" s="11">
        <v>15.049399279999999</v>
      </c>
      <c r="L99" s="11">
        <v>14.49903127</v>
      </c>
      <c r="M99" s="199">
        <v>15.72286469</v>
      </c>
      <c r="N99" s="199">
        <v>13.436717585</v>
      </c>
      <c r="O99" s="200">
        <v>0</v>
      </c>
      <c r="Q99" s="82">
        <v>95</v>
      </c>
      <c r="R99" s="199">
        <v>0</v>
      </c>
      <c r="S99" s="199">
        <v>5.9932137900000004</v>
      </c>
      <c r="T99" s="199">
        <v>5.738813801</v>
      </c>
      <c r="U99" s="200">
        <v>0</v>
      </c>
    </row>
    <row r="100" spans="7:21" x14ac:dyDescent="0.25">
      <c r="G100" s="82">
        <v>96</v>
      </c>
      <c r="H100" s="11">
        <v>10.056270250000001</v>
      </c>
      <c r="I100" s="11">
        <v>10.41979341</v>
      </c>
      <c r="J100" s="11">
        <v>11.950033149999999</v>
      </c>
      <c r="K100" s="11">
        <v>12.39485182</v>
      </c>
      <c r="L100" s="11">
        <v>14.56876608</v>
      </c>
      <c r="M100" s="199">
        <v>15.805460341</v>
      </c>
      <c r="N100" s="199">
        <v>13.494351621</v>
      </c>
      <c r="O100" s="200">
        <v>0</v>
      </c>
      <c r="Q100" s="82">
        <v>96</v>
      </c>
      <c r="R100" s="199">
        <v>0</v>
      </c>
      <c r="S100" s="199">
        <v>6.0152592660000002</v>
      </c>
      <c r="T100" s="199">
        <v>5.7556425090000003</v>
      </c>
      <c r="U100" s="200">
        <v>0</v>
      </c>
    </row>
    <row r="101" spans="7:21" x14ac:dyDescent="0.25">
      <c r="G101" s="82">
        <v>97</v>
      </c>
      <c r="H101" s="11">
        <v>10.06491993</v>
      </c>
      <c r="I101" s="11">
        <v>10.45012502</v>
      </c>
      <c r="J101" s="11">
        <v>12.009655589999999</v>
      </c>
      <c r="K101" s="11">
        <v>12.438239019999999</v>
      </c>
      <c r="L101" s="11">
        <v>13.846006279999999</v>
      </c>
      <c r="M101" s="199">
        <v>15.892342542</v>
      </c>
      <c r="N101" s="199">
        <v>13.551992413000001</v>
      </c>
      <c r="O101" s="200">
        <v>0</v>
      </c>
      <c r="Q101" s="82">
        <v>97</v>
      </c>
      <c r="R101" s="199">
        <v>0</v>
      </c>
      <c r="S101" s="199">
        <v>6.038446177</v>
      </c>
      <c r="T101" s="199">
        <v>5.6338473699999998</v>
      </c>
      <c r="U101" s="200">
        <v>0</v>
      </c>
    </row>
    <row r="102" spans="7:21" x14ac:dyDescent="0.25">
      <c r="G102" s="82">
        <v>98</v>
      </c>
      <c r="H102" s="11">
        <v>10.074176769999999</v>
      </c>
      <c r="I102" s="11">
        <v>10.48148705</v>
      </c>
      <c r="J102" s="11">
        <v>12.068292189999999</v>
      </c>
      <c r="K102" s="11">
        <v>12.48467539</v>
      </c>
      <c r="L102" s="11">
        <v>13.901757119999999</v>
      </c>
      <c r="M102" s="199">
        <v>14.975884821999999</v>
      </c>
      <c r="N102" s="199">
        <v>13.610617795</v>
      </c>
      <c r="O102" s="200">
        <v>0</v>
      </c>
      <c r="Q102" s="82">
        <v>98</v>
      </c>
      <c r="R102" s="199">
        <v>0</v>
      </c>
      <c r="S102" s="199">
        <v>6.0623947170000001</v>
      </c>
      <c r="T102" s="199">
        <v>5.6481459049999998</v>
      </c>
      <c r="U102" s="200">
        <v>0</v>
      </c>
    </row>
    <row r="103" spans="7:21" x14ac:dyDescent="0.25">
      <c r="G103" s="82">
        <v>99</v>
      </c>
      <c r="H103" s="11">
        <v>10.08388909</v>
      </c>
      <c r="I103" s="11">
        <v>10.512337069999999</v>
      </c>
      <c r="J103" s="11">
        <v>12.12892377</v>
      </c>
      <c r="K103" s="11">
        <v>12.532639359999999</v>
      </c>
      <c r="L103" s="11">
        <v>13.95660045</v>
      </c>
      <c r="M103" s="199">
        <v>15.042227967000001</v>
      </c>
      <c r="N103" s="199">
        <v>13.670227495000001</v>
      </c>
      <c r="O103" s="200">
        <v>0</v>
      </c>
      <c r="Q103" s="82">
        <v>99</v>
      </c>
      <c r="R103" s="199">
        <v>0</v>
      </c>
      <c r="S103" s="199">
        <v>6.0855842180000002</v>
      </c>
      <c r="T103" s="199">
        <v>5.6626832220000001</v>
      </c>
      <c r="U103" s="200">
        <v>0</v>
      </c>
    </row>
    <row r="104" spans="7:21" x14ac:dyDescent="0.25">
      <c r="G104" s="82">
        <v>100</v>
      </c>
      <c r="H104" s="11">
        <v>10.09284283</v>
      </c>
      <c r="I104" s="11">
        <v>10.54370342</v>
      </c>
      <c r="J104" s="11">
        <v>12.1915522</v>
      </c>
      <c r="K104" s="11">
        <v>12.577562609999999</v>
      </c>
      <c r="L104" s="11">
        <v>14.012364379999999</v>
      </c>
      <c r="M104" s="199">
        <v>15.108580559</v>
      </c>
      <c r="N104" s="199">
        <v>13.730822530999999</v>
      </c>
      <c r="O104" s="200">
        <v>0</v>
      </c>
      <c r="Q104" s="82">
        <v>100</v>
      </c>
      <c r="R104" s="199">
        <v>0</v>
      </c>
      <c r="S104" s="199">
        <v>6.108774994</v>
      </c>
      <c r="T104" s="199">
        <v>5.6774593849999997</v>
      </c>
      <c r="U104" s="200">
        <v>0</v>
      </c>
    </row>
    <row r="105" spans="7:21" x14ac:dyDescent="0.25">
      <c r="G105" s="82">
        <v>101</v>
      </c>
      <c r="H105" s="11">
        <v>10.10210026</v>
      </c>
      <c r="I105" s="11">
        <v>10.575586230000001</v>
      </c>
      <c r="J105" s="11">
        <v>12.25220026</v>
      </c>
      <c r="K105" s="11">
        <v>12.624012990000001</v>
      </c>
      <c r="L105" s="11">
        <v>14.06904935</v>
      </c>
      <c r="M105" s="199">
        <v>15.173854383</v>
      </c>
      <c r="N105" s="199">
        <v>13.788492784000001</v>
      </c>
      <c r="O105" s="200">
        <v>0</v>
      </c>
      <c r="Q105" s="82">
        <v>101</v>
      </c>
      <c r="R105" s="199">
        <v>0</v>
      </c>
      <c r="S105" s="199">
        <v>6.1315868059999996</v>
      </c>
      <c r="T105" s="199">
        <v>5.6915210439999999</v>
      </c>
      <c r="U105" s="200">
        <v>0</v>
      </c>
    </row>
    <row r="106" spans="7:21" x14ac:dyDescent="0.25">
      <c r="G106" s="82">
        <v>102</v>
      </c>
      <c r="H106" s="11">
        <v>10.111661420000001</v>
      </c>
      <c r="I106" s="11">
        <v>10.60644276</v>
      </c>
      <c r="J106" s="11">
        <v>12.31385079</v>
      </c>
      <c r="K106" s="11">
        <v>12.671991569999999</v>
      </c>
      <c r="L106" s="11">
        <v>14.12391242</v>
      </c>
      <c r="M106" s="199">
        <v>15.241313269999999</v>
      </c>
      <c r="N106" s="199">
        <v>13.849102757000001</v>
      </c>
      <c r="O106" s="200">
        <v>0</v>
      </c>
      <c r="Q106" s="82">
        <v>102</v>
      </c>
      <c r="R106" s="199">
        <v>0</v>
      </c>
      <c r="S106" s="199">
        <v>6.155160263</v>
      </c>
      <c r="T106" s="199">
        <v>5.7062981830000004</v>
      </c>
      <c r="U106" s="200">
        <v>0</v>
      </c>
    </row>
    <row r="107" spans="7:21" x14ac:dyDescent="0.25">
      <c r="G107" s="82">
        <v>103</v>
      </c>
      <c r="H107" s="11">
        <v>10.12091925</v>
      </c>
      <c r="I107" s="11">
        <v>10.63781565</v>
      </c>
      <c r="J107" s="11">
        <v>12.37352055</v>
      </c>
      <c r="K107" s="11">
        <v>12.718451630000001</v>
      </c>
      <c r="L107" s="11">
        <v>14.179696180000001</v>
      </c>
      <c r="M107" s="199">
        <v>15.308782057</v>
      </c>
      <c r="N107" s="199">
        <v>13.910698818</v>
      </c>
      <c r="O107" s="200">
        <v>0</v>
      </c>
      <c r="Q107" s="82">
        <v>103</v>
      </c>
      <c r="R107" s="199">
        <v>0</v>
      </c>
      <c r="S107" s="199">
        <v>6.178735058</v>
      </c>
      <c r="T107" s="199">
        <v>5.7213142179999998</v>
      </c>
      <c r="U107" s="200">
        <v>0</v>
      </c>
    </row>
    <row r="108" spans="7:21" x14ac:dyDescent="0.25">
      <c r="G108" s="82">
        <v>104</v>
      </c>
      <c r="H108" s="11">
        <v>10.13032905</v>
      </c>
      <c r="I108" s="11">
        <v>10.670219530000001</v>
      </c>
      <c r="J108" s="11">
        <v>12.434192360000001</v>
      </c>
      <c r="K108" s="11">
        <v>12.76567818</v>
      </c>
      <c r="L108" s="11">
        <v>14.237316119999999</v>
      </c>
      <c r="M108" s="199">
        <v>15.372995038999999</v>
      </c>
      <c r="N108" s="199">
        <v>13.970346909</v>
      </c>
      <c r="O108" s="200">
        <v>0</v>
      </c>
      <c r="Q108" s="82">
        <v>104</v>
      </c>
      <c r="R108" s="199">
        <v>0</v>
      </c>
      <c r="S108" s="199">
        <v>6.2011703269999998</v>
      </c>
      <c r="T108" s="199">
        <v>5.7358540409999996</v>
      </c>
      <c r="U108" s="200">
        <v>0</v>
      </c>
    </row>
    <row r="109" spans="7:21" x14ac:dyDescent="0.25">
      <c r="G109" s="82">
        <v>105</v>
      </c>
      <c r="H109" s="11">
        <v>10.139435499999999</v>
      </c>
      <c r="I109" s="11">
        <v>10.700568179999999</v>
      </c>
      <c r="J109" s="11">
        <v>12.495867280000001</v>
      </c>
      <c r="K109" s="11">
        <v>12.81138597</v>
      </c>
      <c r="L109" s="11">
        <v>14.29128418</v>
      </c>
      <c r="M109" s="199">
        <v>15.439393526</v>
      </c>
      <c r="N109" s="199">
        <v>14.030002719000001</v>
      </c>
      <c r="O109" s="200">
        <v>0</v>
      </c>
      <c r="Q109" s="82">
        <v>105</v>
      </c>
      <c r="R109" s="199">
        <v>0</v>
      </c>
      <c r="S109" s="199">
        <v>6.2243673050000003</v>
      </c>
      <c r="T109" s="199">
        <v>5.7503943690000003</v>
      </c>
      <c r="U109" s="200">
        <v>0</v>
      </c>
    </row>
    <row r="110" spans="7:21" x14ac:dyDescent="0.25">
      <c r="G110" s="82">
        <v>106</v>
      </c>
      <c r="H110" s="11">
        <v>10.14869391</v>
      </c>
      <c r="I110" s="11">
        <v>10.7319476</v>
      </c>
      <c r="J110" s="11">
        <v>12.55456549</v>
      </c>
      <c r="K110" s="11">
        <v>12.857860000000001</v>
      </c>
      <c r="L110" s="11">
        <v>14.347087739999999</v>
      </c>
      <c r="M110" s="199">
        <v>15.507979055</v>
      </c>
      <c r="N110" s="199">
        <v>14.088687901</v>
      </c>
      <c r="O110" s="200">
        <v>0</v>
      </c>
      <c r="Q110" s="82">
        <v>106</v>
      </c>
      <c r="R110" s="199">
        <v>0</v>
      </c>
      <c r="S110" s="199">
        <v>6.2483261959999998</v>
      </c>
      <c r="T110" s="199">
        <v>5.2239470929999996</v>
      </c>
      <c r="U110" s="200">
        <v>0</v>
      </c>
    </row>
    <row r="111" spans="7:21" x14ac:dyDescent="0.25">
      <c r="G111" s="82">
        <v>107</v>
      </c>
      <c r="H111" s="11">
        <v>10.158256079999999</v>
      </c>
      <c r="I111" s="11">
        <v>10.76435831</v>
      </c>
      <c r="J111" s="11">
        <v>12.61625602</v>
      </c>
      <c r="K111" s="11">
        <v>12.90586285</v>
      </c>
      <c r="L111" s="11">
        <v>14.404728349999999</v>
      </c>
      <c r="M111" s="199">
        <v>15.575485477999999</v>
      </c>
      <c r="N111" s="199">
        <v>14.149336831999999</v>
      </c>
      <c r="O111" s="200">
        <v>0</v>
      </c>
      <c r="Q111" s="82">
        <v>107</v>
      </c>
      <c r="R111" s="199">
        <v>0</v>
      </c>
      <c r="S111" s="199">
        <v>6.271906081</v>
      </c>
      <c r="T111" s="199">
        <v>5.0626766730000003</v>
      </c>
      <c r="U111" s="200">
        <v>0</v>
      </c>
    </row>
    <row r="112" spans="7:21" x14ac:dyDescent="0.25">
      <c r="G112" s="82">
        <v>108</v>
      </c>
      <c r="H112" s="11">
        <v>10.16721132</v>
      </c>
      <c r="I112" s="11">
        <v>10.79419878</v>
      </c>
      <c r="J112" s="11">
        <v>12.67696016</v>
      </c>
      <c r="K112" s="11">
        <v>12.950822499999999</v>
      </c>
      <c r="L112" s="11">
        <v>14.45780051</v>
      </c>
      <c r="M112" s="199">
        <v>15.639734559000001</v>
      </c>
      <c r="N112" s="199">
        <v>14.208037179</v>
      </c>
      <c r="O112" s="200">
        <v>0</v>
      </c>
      <c r="Q112" s="82">
        <v>108</v>
      </c>
      <c r="R112" s="199">
        <v>0</v>
      </c>
      <c r="S112" s="199">
        <v>6.2943462339999998</v>
      </c>
      <c r="T112" s="199">
        <v>5.0638751600000003</v>
      </c>
      <c r="U112" s="200">
        <v>0</v>
      </c>
    </row>
    <row r="113" spans="7:21" x14ac:dyDescent="0.25">
      <c r="G113" s="82">
        <v>109</v>
      </c>
      <c r="H113" s="11">
        <v>10.17616673</v>
      </c>
      <c r="I113" s="11">
        <v>10.825070220000001</v>
      </c>
      <c r="J113" s="11">
        <v>12.733690490000001</v>
      </c>
      <c r="K113" s="11">
        <v>12.900097560000001</v>
      </c>
      <c r="L113" s="11">
        <v>14.513623839999999</v>
      </c>
      <c r="M113" s="199">
        <v>15.703991824999999</v>
      </c>
      <c r="N113" s="199">
        <v>14.265765896</v>
      </c>
      <c r="O113" s="200">
        <v>0</v>
      </c>
      <c r="Q113" s="82">
        <v>109</v>
      </c>
      <c r="R113" s="199">
        <v>0</v>
      </c>
      <c r="S113" s="199">
        <v>5.9849797819999999</v>
      </c>
      <c r="T113" s="199">
        <v>5.0650536749999997</v>
      </c>
      <c r="U113" s="200">
        <v>0</v>
      </c>
    </row>
    <row r="114" spans="7:21" x14ac:dyDescent="0.25">
      <c r="G114" s="82">
        <v>110</v>
      </c>
      <c r="H114" s="11">
        <v>10.18542592</v>
      </c>
      <c r="I114" s="11">
        <v>10.856973030000001</v>
      </c>
      <c r="J114" s="11">
        <v>12.79440943</v>
      </c>
      <c r="K114" s="11">
        <v>12.94483119</v>
      </c>
      <c r="L114" s="11">
        <v>14.1563917</v>
      </c>
      <c r="M114" s="199">
        <v>15.769347444999999</v>
      </c>
      <c r="N114" s="199">
        <v>14.323502069</v>
      </c>
      <c r="O114" s="200">
        <v>0</v>
      </c>
      <c r="Q114" s="82">
        <v>110</v>
      </c>
      <c r="R114" s="199">
        <v>0</v>
      </c>
      <c r="S114" s="199">
        <v>6.0018022670000004</v>
      </c>
      <c r="T114" s="199">
        <v>5.0662321940000004</v>
      </c>
      <c r="U114" s="200">
        <v>0</v>
      </c>
    </row>
    <row r="115" spans="7:21" x14ac:dyDescent="0.25">
      <c r="G115" s="82">
        <v>111</v>
      </c>
      <c r="H115" s="11">
        <v>10.1945335</v>
      </c>
      <c r="I115" s="11">
        <v>10.887334239999999</v>
      </c>
      <c r="J115" s="11">
        <v>12.857127759999999</v>
      </c>
      <c r="K115" s="11">
        <v>12.988835659999999</v>
      </c>
      <c r="L115" s="11">
        <v>14.20467244</v>
      </c>
      <c r="M115" s="199">
        <v>15.835801084</v>
      </c>
      <c r="N115" s="199">
        <v>14.383202325999999</v>
      </c>
      <c r="O115" s="200">
        <v>0</v>
      </c>
      <c r="Q115" s="82">
        <v>111</v>
      </c>
      <c r="R115" s="199">
        <v>0</v>
      </c>
      <c r="S115" s="199">
        <v>6.0189057760000004</v>
      </c>
      <c r="T115" s="199">
        <v>5.067450666</v>
      </c>
      <c r="U115" s="200">
        <v>0</v>
      </c>
    </row>
    <row r="116" spans="7:21" x14ac:dyDescent="0.25">
      <c r="G116" s="82">
        <v>112</v>
      </c>
      <c r="H116" s="11">
        <v>10.203793060000001</v>
      </c>
      <c r="I116" s="11">
        <v>10.91872672</v>
      </c>
      <c r="J116" s="11">
        <v>12.916867420000001</v>
      </c>
      <c r="K116" s="11">
        <v>13.033577810000001</v>
      </c>
      <c r="L116" s="11">
        <v>14.252958250000001</v>
      </c>
      <c r="M116" s="199">
        <v>15.903353979</v>
      </c>
      <c r="N116" s="199">
        <v>14.444868439</v>
      </c>
      <c r="O116" s="200">
        <v>0</v>
      </c>
      <c r="Q116" s="82">
        <v>112</v>
      </c>
      <c r="R116" s="199">
        <v>0</v>
      </c>
      <c r="S116" s="199">
        <v>6.0362904000000004</v>
      </c>
      <c r="T116" s="199">
        <v>5.0687090919999997</v>
      </c>
      <c r="U116" s="200">
        <v>0</v>
      </c>
    </row>
    <row r="117" spans="7:21" x14ac:dyDescent="0.25">
      <c r="G117" s="82">
        <v>113</v>
      </c>
      <c r="H117" s="11">
        <v>10.213204620000001</v>
      </c>
      <c r="I117" s="11">
        <v>10.95115084</v>
      </c>
      <c r="J117" s="11">
        <v>12.977610260000001</v>
      </c>
      <c r="K117" s="11">
        <v>13.0790579</v>
      </c>
      <c r="L117" s="11">
        <v>14.300457310000001</v>
      </c>
      <c r="M117" s="199">
        <v>15.967646952000001</v>
      </c>
      <c r="N117" s="199">
        <v>14.504584321999999</v>
      </c>
      <c r="O117" s="200">
        <v>0</v>
      </c>
      <c r="Q117" s="82">
        <v>113</v>
      </c>
      <c r="R117" s="199">
        <v>0</v>
      </c>
      <c r="S117" s="199">
        <v>6.0528344829999998</v>
      </c>
      <c r="T117" s="199">
        <v>5.0699275720000001</v>
      </c>
      <c r="U117" s="200">
        <v>0</v>
      </c>
    </row>
    <row r="118" spans="7:21" x14ac:dyDescent="0.25">
      <c r="G118" s="82">
        <v>114</v>
      </c>
      <c r="H118" s="11">
        <v>10.22231277</v>
      </c>
      <c r="I118" s="11">
        <v>10.983062540000001</v>
      </c>
      <c r="J118" s="11">
        <v>13.040353250000001</v>
      </c>
      <c r="K118" s="11">
        <v>13.12307523</v>
      </c>
      <c r="L118" s="11">
        <v>14.34954464</v>
      </c>
      <c r="M118" s="199">
        <v>16.035217946</v>
      </c>
      <c r="N118" s="199">
        <v>14.565286959</v>
      </c>
      <c r="O118" s="200">
        <v>0</v>
      </c>
      <c r="Q118" s="82">
        <v>114</v>
      </c>
      <c r="R118" s="199">
        <v>0</v>
      </c>
      <c r="S118" s="199">
        <v>6.070220451</v>
      </c>
      <c r="T118" s="199">
        <v>5.0711660299999997</v>
      </c>
      <c r="U118" s="200">
        <v>0</v>
      </c>
    </row>
    <row r="119" spans="7:21" x14ac:dyDescent="0.25">
      <c r="G119" s="82">
        <v>115</v>
      </c>
      <c r="H119" s="11">
        <v>10.231572910000001</v>
      </c>
      <c r="I119" s="11">
        <v>11.01446176</v>
      </c>
      <c r="J119" s="11">
        <v>13.099120340000001</v>
      </c>
      <c r="K119" s="11">
        <v>13.16783028</v>
      </c>
      <c r="L119" s="11">
        <v>14.398637280000001</v>
      </c>
      <c r="M119" s="199">
        <v>16.103889107000001</v>
      </c>
      <c r="N119" s="199">
        <v>14.624038999</v>
      </c>
      <c r="O119" s="200">
        <v>0</v>
      </c>
      <c r="Q119" s="82">
        <v>115</v>
      </c>
      <c r="R119" s="199">
        <v>0</v>
      </c>
      <c r="S119" s="199">
        <v>6.0878876010000003</v>
      </c>
      <c r="T119" s="199">
        <v>5.0723645409999998</v>
      </c>
      <c r="U119" s="200">
        <v>0</v>
      </c>
    </row>
    <row r="120" spans="7:21" x14ac:dyDescent="0.25">
      <c r="G120" s="82">
        <v>116</v>
      </c>
      <c r="H120" s="11">
        <v>10.241136880000001</v>
      </c>
      <c r="I120" s="11">
        <v>11.045348349999999</v>
      </c>
      <c r="J120" s="11">
        <v>13.15988677</v>
      </c>
      <c r="K120" s="11">
        <v>13.2140574</v>
      </c>
      <c r="L120" s="11">
        <v>14.4453592</v>
      </c>
      <c r="M120" s="199">
        <v>16.170389268000001</v>
      </c>
      <c r="N120" s="199">
        <v>14.683777401</v>
      </c>
      <c r="O120" s="200">
        <v>0</v>
      </c>
      <c r="Q120" s="82">
        <v>116</v>
      </c>
      <c r="R120" s="199">
        <v>0</v>
      </c>
      <c r="S120" s="199">
        <v>6.1049945609999998</v>
      </c>
      <c r="T120" s="199">
        <v>5.0735830310000001</v>
      </c>
      <c r="U120" s="200">
        <v>0</v>
      </c>
    </row>
    <row r="121" spans="7:21" x14ac:dyDescent="0.25">
      <c r="G121" s="82">
        <v>117</v>
      </c>
      <c r="H121" s="11">
        <v>10.250093789999999</v>
      </c>
      <c r="I121" s="11">
        <v>11.07675186</v>
      </c>
      <c r="J121" s="11">
        <v>13.2226544</v>
      </c>
      <c r="K121" s="11">
        <v>13.25735371</v>
      </c>
      <c r="L121" s="11">
        <v>14.49366964</v>
      </c>
      <c r="M121" s="199">
        <v>16.236898782000001</v>
      </c>
      <c r="N121" s="199">
        <v>14.744503176</v>
      </c>
      <c r="O121" s="200">
        <v>0</v>
      </c>
      <c r="Q121" s="82">
        <v>117</v>
      </c>
      <c r="R121" s="199">
        <v>0</v>
      </c>
      <c r="S121" s="199">
        <v>6.122102216</v>
      </c>
      <c r="T121" s="199">
        <v>5.0748214989999996</v>
      </c>
      <c r="U121" s="200">
        <v>0</v>
      </c>
    </row>
    <row r="122" spans="7:21" x14ac:dyDescent="0.25">
      <c r="G122" s="82">
        <v>118</v>
      </c>
      <c r="H122" s="11">
        <v>10.25935451</v>
      </c>
      <c r="I122" s="11">
        <v>10.96951672</v>
      </c>
      <c r="J122" s="11">
        <v>13.283437149999999</v>
      </c>
      <c r="K122" s="11">
        <v>13.302121659999999</v>
      </c>
      <c r="L122" s="11">
        <v>14.543569420000001</v>
      </c>
      <c r="M122" s="199">
        <v>16.302326865000001</v>
      </c>
      <c r="N122" s="199">
        <v>14.802297775</v>
      </c>
      <c r="O122" s="200">
        <v>0</v>
      </c>
      <c r="Q122" s="82">
        <v>118</v>
      </c>
      <c r="R122" s="199">
        <v>0</v>
      </c>
      <c r="S122" s="199">
        <v>5.36165994</v>
      </c>
      <c r="T122" s="199">
        <v>5.0760000459999999</v>
      </c>
      <c r="U122" s="200">
        <v>0</v>
      </c>
    </row>
    <row r="123" spans="7:21" x14ac:dyDescent="0.25">
      <c r="G123" s="82">
        <v>119</v>
      </c>
      <c r="H123" s="11">
        <v>10.26891908</v>
      </c>
      <c r="I123" s="11">
        <v>10.70403149</v>
      </c>
      <c r="J123" s="11">
        <v>13.3452245</v>
      </c>
      <c r="K123" s="11">
        <v>13.34836224</v>
      </c>
      <c r="L123" s="11">
        <v>14.59268226</v>
      </c>
      <c r="M123" s="199">
        <v>16.369945059999999</v>
      </c>
      <c r="N123" s="199">
        <v>14.86303835</v>
      </c>
      <c r="O123" s="200">
        <v>0</v>
      </c>
      <c r="Q123" s="82">
        <v>119</v>
      </c>
      <c r="R123" s="199">
        <v>0</v>
      </c>
      <c r="S123" s="199">
        <v>5.1280951650000004</v>
      </c>
      <c r="T123" s="199">
        <v>5.077238522</v>
      </c>
      <c r="U123" s="200">
        <v>0</v>
      </c>
    </row>
    <row r="124" spans="7:21" x14ac:dyDescent="0.25">
      <c r="G124" s="82">
        <v>120</v>
      </c>
      <c r="H124" s="11">
        <v>10.277724729999999</v>
      </c>
      <c r="I124" s="11">
        <v>10.726546320000001</v>
      </c>
      <c r="J124" s="11">
        <v>13.40402991</v>
      </c>
      <c r="K124" s="11">
        <v>13.39093697</v>
      </c>
      <c r="L124" s="11">
        <v>14.63942357</v>
      </c>
      <c r="M124" s="199">
        <v>16.435391515999999</v>
      </c>
      <c r="N124" s="199">
        <v>14.922807408000001</v>
      </c>
      <c r="O124" s="200">
        <v>0</v>
      </c>
      <c r="Q124" s="82">
        <v>120</v>
      </c>
      <c r="R124" s="199">
        <v>0</v>
      </c>
      <c r="S124" s="199">
        <v>5.1280072130000001</v>
      </c>
      <c r="T124" s="199">
        <v>5.0784570259999997</v>
      </c>
      <c r="U124" s="200">
        <v>0</v>
      </c>
    </row>
    <row r="125" spans="7:21" x14ac:dyDescent="0.25">
      <c r="G125" s="82">
        <v>121</v>
      </c>
      <c r="H125" s="11">
        <v>10.286834199999999</v>
      </c>
      <c r="I125" s="11">
        <v>10.750642340000001</v>
      </c>
      <c r="J125" s="11">
        <v>13.460848650000001</v>
      </c>
      <c r="K125" s="11">
        <v>13.43571779</v>
      </c>
      <c r="L125" s="11">
        <v>14.686169270000001</v>
      </c>
      <c r="M125" s="199">
        <v>16.499755320999999</v>
      </c>
      <c r="N125" s="199">
        <v>12.790858215</v>
      </c>
      <c r="O125" s="200">
        <v>0</v>
      </c>
      <c r="Q125" s="82">
        <v>121</v>
      </c>
      <c r="R125" s="199">
        <v>0</v>
      </c>
      <c r="S125" s="199">
        <v>5.1279207280000003</v>
      </c>
      <c r="T125" s="199">
        <v>5.0796156059999999</v>
      </c>
      <c r="U125" s="200">
        <v>0</v>
      </c>
    </row>
    <row r="126" spans="7:21" x14ac:dyDescent="0.25">
      <c r="G126" s="82">
        <v>122</v>
      </c>
      <c r="H126" s="11">
        <v>10.29624753</v>
      </c>
      <c r="I126" s="11">
        <v>10.77552983</v>
      </c>
      <c r="J126" s="11">
        <v>13.521662170000001</v>
      </c>
      <c r="K126" s="11">
        <v>13.53514283</v>
      </c>
      <c r="L126" s="11">
        <v>14.73371223</v>
      </c>
      <c r="M126" s="199">
        <v>16.564128159999999</v>
      </c>
      <c r="N126" s="199">
        <v>12.814382922</v>
      </c>
      <c r="O126" s="200">
        <v>0</v>
      </c>
      <c r="Q126" s="82">
        <v>122</v>
      </c>
      <c r="R126" s="199">
        <v>0</v>
      </c>
      <c r="S126" s="199">
        <v>5.1278342419999996</v>
      </c>
      <c r="T126" s="199">
        <v>5.0808341170000002</v>
      </c>
      <c r="U126" s="200">
        <v>0</v>
      </c>
    </row>
    <row r="127" spans="7:21" x14ac:dyDescent="0.25">
      <c r="G127" s="82">
        <v>123</v>
      </c>
      <c r="H127" s="11">
        <v>10.30520555</v>
      </c>
      <c r="I127" s="11">
        <v>10.799628520000001</v>
      </c>
      <c r="J127" s="11">
        <v>13.584478109999999</v>
      </c>
      <c r="K127" s="11">
        <v>13.58080577</v>
      </c>
      <c r="L127" s="11">
        <v>14.782052289999999</v>
      </c>
      <c r="M127" s="199">
        <v>16.630691511999999</v>
      </c>
      <c r="N127" s="199">
        <v>12.838294531000001</v>
      </c>
      <c r="O127" s="200">
        <v>0</v>
      </c>
      <c r="Q127" s="82">
        <v>123</v>
      </c>
      <c r="R127" s="199">
        <v>0</v>
      </c>
      <c r="S127" s="199">
        <v>5.1277448239999996</v>
      </c>
      <c r="T127" s="199">
        <v>5.0820726069999997</v>
      </c>
      <c r="U127" s="200">
        <v>0</v>
      </c>
    </row>
    <row r="128" spans="7:21" x14ac:dyDescent="0.25">
      <c r="G128" s="82">
        <v>124</v>
      </c>
      <c r="H128" s="11">
        <v>10.314467430000001</v>
      </c>
      <c r="I128" s="11">
        <v>10.82372852</v>
      </c>
      <c r="J128" s="11">
        <v>13.643313490000001</v>
      </c>
      <c r="K128" s="11">
        <v>13.626473259999999</v>
      </c>
      <c r="L128" s="11">
        <v>14.831190100000001</v>
      </c>
      <c r="M128" s="199">
        <v>16.699447534000001</v>
      </c>
      <c r="N128" s="199">
        <v>12.861436008</v>
      </c>
      <c r="O128" s="200">
        <v>0</v>
      </c>
      <c r="Q128" s="82">
        <v>124</v>
      </c>
      <c r="R128" s="199">
        <v>0</v>
      </c>
      <c r="S128" s="199">
        <v>5.1276524749999997</v>
      </c>
      <c r="T128" s="199">
        <v>5.0832711499999998</v>
      </c>
      <c r="U128" s="200">
        <v>0</v>
      </c>
    </row>
    <row r="129" spans="7:21" x14ac:dyDescent="0.25">
      <c r="G129" s="82">
        <v>125</v>
      </c>
      <c r="H129" s="11">
        <v>10.324033180000001</v>
      </c>
      <c r="I129" s="11">
        <v>10.84743469</v>
      </c>
      <c r="J129" s="11">
        <v>13.704150479999999</v>
      </c>
      <c r="K129" s="11">
        <v>13.67139643</v>
      </c>
      <c r="L129" s="11">
        <v>14.877954989999999</v>
      </c>
      <c r="M129" s="199">
        <v>16.766029813999999</v>
      </c>
      <c r="N129" s="199">
        <v>12.884964326</v>
      </c>
      <c r="O129" s="200">
        <v>0</v>
      </c>
      <c r="Q129" s="82">
        <v>125</v>
      </c>
      <c r="R129" s="199">
        <v>0</v>
      </c>
      <c r="S129" s="199">
        <v>5.1275630579999998</v>
      </c>
      <c r="T129" s="199">
        <v>5.084489671</v>
      </c>
      <c r="U129" s="200">
        <v>0</v>
      </c>
    </row>
    <row r="130" spans="7:21" x14ac:dyDescent="0.25">
      <c r="G130" s="82">
        <v>126</v>
      </c>
      <c r="H130" s="11">
        <v>10.333447290000001</v>
      </c>
      <c r="I130" s="11">
        <v>10.87193235</v>
      </c>
      <c r="J130" s="11">
        <v>13.76699093</v>
      </c>
      <c r="K130" s="11">
        <v>13.71782151</v>
      </c>
      <c r="L130" s="11">
        <v>14.927102530000001</v>
      </c>
      <c r="M130" s="199">
        <v>16.833713059000001</v>
      </c>
      <c r="N130" s="199">
        <v>12.909265377000001</v>
      </c>
      <c r="O130" s="200">
        <v>0</v>
      </c>
      <c r="Q130" s="82">
        <v>126</v>
      </c>
      <c r="R130" s="199">
        <v>0</v>
      </c>
      <c r="S130" s="199">
        <v>5.1274721750000003</v>
      </c>
      <c r="T130" s="199">
        <v>5.0857481480000004</v>
      </c>
      <c r="U130" s="200">
        <v>0</v>
      </c>
    </row>
    <row r="131" spans="7:21" x14ac:dyDescent="0.25">
      <c r="G131" s="82">
        <v>127</v>
      </c>
      <c r="H131" s="11">
        <v>10.34270976</v>
      </c>
      <c r="I131" s="11">
        <v>10.896431400000001</v>
      </c>
      <c r="J131" s="11">
        <v>13.827844170000001</v>
      </c>
      <c r="K131" s="11">
        <v>13.764251359999999</v>
      </c>
      <c r="L131" s="11">
        <v>14.97704832</v>
      </c>
      <c r="M131" s="199">
        <v>16.899222121000001</v>
      </c>
      <c r="N131" s="199">
        <v>12.932024693000001</v>
      </c>
      <c r="O131" s="200">
        <v>0</v>
      </c>
      <c r="Q131" s="82">
        <v>127</v>
      </c>
      <c r="R131" s="199">
        <v>0</v>
      </c>
      <c r="S131" s="199">
        <v>5.127384223</v>
      </c>
      <c r="T131" s="199">
        <v>5.0869267249999996</v>
      </c>
      <c r="U131" s="200">
        <v>0</v>
      </c>
    </row>
    <row r="132" spans="7:21" x14ac:dyDescent="0.25">
      <c r="G132" s="82">
        <v>128</v>
      </c>
      <c r="H132" s="11">
        <v>10.351820569999999</v>
      </c>
      <c r="I132" s="11">
        <v>10.919746229999999</v>
      </c>
      <c r="J132" s="11">
        <v>13.889703109999999</v>
      </c>
      <c r="K132" s="11">
        <v>13.808438860000001</v>
      </c>
      <c r="L132" s="11">
        <v>15.02541338</v>
      </c>
      <c r="M132" s="199">
        <v>16.965831669</v>
      </c>
      <c r="N132" s="199">
        <v>12.955556620999999</v>
      </c>
      <c r="O132" s="200">
        <v>0</v>
      </c>
      <c r="Q132" s="82">
        <v>128</v>
      </c>
      <c r="R132" s="199">
        <v>0</v>
      </c>
      <c r="S132" s="199">
        <v>5.1272948060000001</v>
      </c>
      <c r="T132" s="199">
        <v>5.0881452569999999</v>
      </c>
      <c r="U132" s="200">
        <v>0</v>
      </c>
    </row>
    <row r="133" spans="7:21" x14ac:dyDescent="0.25">
      <c r="G133" s="82">
        <v>129</v>
      </c>
      <c r="H133" s="11">
        <v>10.36108342</v>
      </c>
      <c r="I133" s="11">
        <v>10.94385263</v>
      </c>
      <c r="J133" s="11">
        <v>13.949574459999999</v>
      </c>
      <c r="K133" s="11">
        <v>13.854128469999999</v>
      </c>
      <c r="L133" s="11">
        <v>15.073783479999999</v>
      </c>
      <c r="M133" s="199">
        <v>17.033542933</v>
      </c>
      <c r="N133" s="199">
        <v>12.979861439</v>
      </c>
      <c r="O133" s="200">
        <v>0</v>
      </c>
      <c r="Q133" s="82">
        <v>129</v>
      </c>
      <c r="R133" s="199">
        <v>0</v>
      </c>
      <c r="S133" s="199">
        <v>5.1272039229999997</v>
      </c>
      <c r="T133" s="199">
        <v>5.0894037450000003</v>
      </c>
      <c r="U133" s="200">
        <v>0</v>
      </c>
    </row>
    <row r="134" spans="7:21" x14ac:dyDescent="0.25">
      <c r="G134" s="82">
        <v>130</v>
      </c>
      <c r="H134" s="11">
        <v>10.71699177</v>
      </c>
      <c r="I134" s="11">
        <v>10.9687508</v>
      </c>
      <c r="J134" s="11">
        <v>14.01045111</v>
      </c>
      <c r="K134" s="11">
        <v>13.901320950000001</v>
      </c>
      <c r="L134" s="11">
        <v>15.1213654</v>
      </c>
      <c r="M134" s="199">
        <v>17.097986524</v>
      </c>
      <c r="N134" s="199">
        <v>13.003395865</v>
      </c>
      <c r="O134" s="200">
        <v>0</v>
      </c>
      <c r="Q134" s="82">
        <v>130</v>
      </c>
      <c r="R134" s="199">
        <v>0</v>
      </c>
      <c r="S134" s="199">
        <v>5.1271174369999999</v>
      </c>
      <c r="T134" s="199">
        <v>5.0906222840000002</v>
      </c>
      <c r="U134" s="200">
        <v>0</v>
      </c>
    </row>
    <row r="135" spans="7:21" x14ac:dyDescent="0.25">
      <c r="G135" s="82">
        <v>131</v>
      </c>
      <c r="H135" s="11">
        <v>11.467934120000001</v>
      </c>
      <c r="I135" s="11">
        <v>10.99325509</v>
      </c>
      <c r="J135" s="11">
        <v>14.073332219999999</v>
      </c>
      <c r="K135" s="11">
        <v>13.94776895</v>
      </c>
      <c r="L135" s="11">
        <v>15.170538329999999</v>
      </c>
      <c r="M135" s="199">
        <v>17.165715702</v>
      </c>
      <c r="N135" s="199">
        <v>13.027317350000001</v>
      </c>
      <c r="O135" s="200">
        <v>0</v>
      </c>
      <c r="Q135" s="82">
        <v>131</v>
      </c>
      <c r="R135" s="199">
        <v>0</v>
      </c>
      <c r="S135" s="199">
        <v>5.1270265540000004</v>
      </c>
      <c r="T135" s="199">
        <v>5.0918608030000003</v>
      </c>
      <c r="U135" s="200">
        <v>0</v>
      </c>
    </row>
    <row r="136" spans="7:21" x14ac:dyDescent="0.25">
      <c r="G136" s="82">
        <v>132</v>
      </c>
      <c r="H136" s="11">
        <v>11.49211103</v>
      </c>
      <c r="I136" s="11">
        <v>11.016970219999999</v>
      </c>
      <c r="J136" s="11">
        <v>14.13222858</v>
      </c>
      <c r="K136" s="11">
        <v>13.991973850000001</v>
      </c>
      <c r="L136" s="11">
        <v>15.21813014</v>
      </c>
      <c r="M136" s="199">
        <v>17.232362371000001</v>
      </c>
      <c r="N136" s="199">
        <v>13.050468383</v>
      </c>
      <c r="O136" s="200">
        <v>0</v>
      </c>
      <c r="Q136" s="82">
        <v>132</v>
      </c>
      <c r="R136" s="199">
        <v>0</v>
      </c>
      <c r="S136" s="199">
        <v>5.1269371369999996</v>
      </c>
      <c r="T136" s="199">
        <v>5.093059373</v>
      </c>
      <c r="U136" s="200">
        <v>0</v>
      </c>
    </row>
    <row r="137" spans="7:21" x14ac:dyDescent="0.25">
      <c r="G137" s="82">
        <v>133</v>
      </c>
      <c r="H137" s="11">
        <v>11.517985919999999</v>
      </c>
      <c r="I137" s="11">
        <v>11.040686539999999</v>
      </c>
      <c r="J137" s="11">
        <v>12.31793775</v>
      </c>
      <c r="K137" s="11">
        <v>14.03618271</v>
      </c>
      <c r="L137" s="11">
        <v>15.26493312</v>
      </c>
      <c r="M137" s="199">
        <v>12.390260416</v>
      </c>
      <c r="N137" s="199">
        <v>13.073620545000001</v>
      </c>
      <c r="O137" s="200">
        <v>0</v>
      </c>
      <c r="Q137" s="82">
        <v>133</v>
      </c>
      <c r="R137" s="199">
        <v>0</v>
      </c>
      <c r="S137" s="199">
        <v>5.1268521170000003</v>
      </c>
      <c r="T137" s="199">
        <v>5.094257947</v>
      </c>
      <c r="U137" s="200">
        <v>0</v>
      </c>
    </row>
    <row r="138" spans="7:21" x14ac:dyDescent="0.25">
      <c r="G138" s="82">
        <v>134</v>
      </c>
      <c r="H138" s="11">
        <v>11.544710820000001</v>
      </c>
      <c r="I138" s="11">
        <v>11.06400887</v>
      </c>
      <c r="J138" s="11">
        <v>12.35063062</v>
      </c>
      <c r="K138" s="11">
        <v>14.08114533</v>
      </c>
      <c r="L138" s="11">
        <v>15.311740970000001</v>
      </c>
      <c r="M138" s="199">
        <v>12.382992019</v>
      </c>
      <c r="N138" s="199">
        <v>19.114057083999999</v>
      </c>
      <c r="O138" s="200">
        <v>0</v>
      </c>
      <c r="Q138" s="82">
        <v>134</v>
      </c>
      <c r="R138" s="199">
        <v>0</v>
      </c>
      <c r="S138" s="199">
        <v>5.1267626999999996</v>
      </c>
      <c r="T138" s="199">
        <v>5.0954765000000002</v>
      </c>
      <c r="U138" s="200">
        <v>0</v>
      </c>
    </row>
    <row r="139" spans="7:21" x14ac:dyDescent="0.25">
      <c r="G139" s="82">
        <v>135</v>
      </c>
      <c r="H139" s="11">
        <v>11.57058876</v>
      </c>
      <c r="I139" s="11">
        <v>11.088122970000001</v>
      </c>
      <c r="J139" s="11">
        <v>12.38278979</v>
      </c>
      <c r="K139" s="11">
        <v>14.12686156</v>
      </c>
      <c r="L139" s="11">
        <v>15.360140039999999</v>
      </c>
      <c r="M139" s="199">
        <v>12.375604591</v>
      </c>
      <c r="N139" s="199">
        <v>19.225660810000001</v>
      </c>
      <c r="O139" s="200">
        <v>0</v>
      </c>
      <c r="Q139" s="82">
        <v>135</v>
      </c>
      <c r="R139" s="199">
        <v>0</v>
      </c>
      <c r="S139" s="199">
        <v>5.1266718170000001</v>
      </c>
      <c r="T139" s="199">
        <v>5.0966750799999998</v>
      </c>
      <c r="U139" s="200">
        <v>0</v>
      </c>
    </row>
    <row r="140" spans="7:21" x14ac:dyDescent="0.25">
      <c r="G140" s="82">
        <v>136</v>
      </c>
      <c r="H140" s="11">
        <v>11.596468209999999</v>
      </c>
      <c r="I140" s="11">
        <v>11.113029129999999</v>
      </c>
      <c r="J140" s="11">
        <v>12.415487239999999</v>
      </c>
      <c r="K140" s="11">
        <v>14.17333198</v>
      </c>
      <c r="L140" s="11">
        <v>15.41013148</v>
      </c>
      <c r="M140" s="199">
        <v>12.368455585</v>
      </c>
      <c r="N140" s="199">
        <v>19.339149353</v>
      </c>
      <c r="O140" s="200">
        <v>0</v>
      </c>
      <c r="Q140" s="82">
        <v>136</v>
      </c>
      <c r="R140" s="199">
        <v>0</v>
      </c>
      <c r="S140" s="199">
        <v>5.1265838659999998</v>
      </c>
      <c r="T140" s="199">
        <v>5.0978936409999998</v>
      </c>
      <c r="U140" s="200">
        <v>0</v>
      </c>
    </row>
    <row r="141" spans="7:21" x14ac:dyDescent="0.25">
      <c r="G141" s="82">
        <v>137</v>
      </c>
      <c r="H141" s="11">
        <v>11.621924829999999</v>
      </c>
      <c r="I141" s="11">
        <v>11.137145889999999</v>
      </c>
      <c r="J141" s="11">
        <v>12.448723129999999</v>
      </c>
      <c r="K141" s="11">
        <v>14.217558070000001</v>
      </c>
      <c r="L141" s="11">
        <v>15.45854074</v>
      </c>
      <c r="M141" s="199">
        <v>12.361187541</v>
      </c>
      <c r="N141" s="199">
        <v>19.454524377999999</v>
      </c>
      <c r="O141" s="200">
        <v>0</v>
      </c>
      <c r="Q141" s="82">
        <v>137</v>
      </c>
      <c r="R141" s="199">
        <v>0</v>
      </c>
      <c r="S141" s="199">
        <v>5.126494449</v>
      </c>
      <c r="T141" s="199">
        <v>5.0991321809999999</v>
      </c>
      <c r="U141" s="200">
        <v>0</v>
      </c>
    </row>
    <row r="142" spans="7:21" x14ac:dyDescent="0.25">
      <c r="G142" s="82">
        <v>138</v>
      </c>
      <c r="H142" s="11">
        <v>11.64823148</v>
      </c>
      <c r="I142" s="11">
        <v>11.16165934</v>
      </c>
      <c r="J142" s="11">
        <v>12.48088922</v>
      </c>
      <c r="K142" s="11">
        <v>14.26403724</v>
      </c>
      <c r="L142" s="11">
        <v>15.507748680000001</v>
      </c>
      <c r="M142" s="199">
        <v>12.353681328</v>
      </c>
      <c r="N142" s="199">
        <v>19.566202797999999</v>
      </c>
      <c r="O142" s="200">
        <v>0</v>
      </c>
      <c r="Q142" s="82">
        <v>138</v>
      </c>
      <c r="R142" s="199">
        <v>0</v>
      </c>
      <c r="S142" s="199">
        <v>5.1264021</v>
      </c>
      <c r="T142" s="199">
        <v>5.1003307720000004</v>
      </c>
      <c r="U142" s="200">
        <v>0</v>
      </c>
    </row>
    <row r="143" spans="7:21" x14ac:dyDescent="0.25">
      <c r="G143" s="82">
        <v>139</v>
      </c>
      <c r="H143" s="11">
        <v>11.6745397</v>
      </c>
      <c r="I143" s="11">
        <v>11.18538332</v>
      </c>
      <c r="J143" s="11">
        <v>12.51359362</v>
      </c>
      <c r="K143" s="11">
        <v>14.311271059999999</v>
      </c>
      <c r="L143" s="11">
        <v>15.555374199999999</v>
      </c>
      <c r="M143" s="199">
        <v>12.346651817</v>
      </c>
      <c r="N143" s="199">
        <v>19.679766299000001</v>
      </c>
      <c r="O143" s="200">
        <v>0</v>
      </c>
      <c r="Q143" s="82">
        <v>139</v>
      </c>
      <c r="R143" s="199">
        <v>0</v>
      </c>
      <c r="S143" s="199">
        <v>5.1263156150000002</v>
      </c>
      <c r="T143" s="199">
        <v>5.1015493430000003</v>
      </c>
      <c r="U143" s="200">
        <v>0</v>
      </c>
    </row>
    <row r="144" spans="7:21" x14ac:dyDescent="0.25">
      <c r="G144" s="82">
        <v>140</v>
      </c>
      <c r="H144" s="11">
        <v>11.699576349999999</v>
      </c>
      <c r="I144" s="11">
        <v>11.20950392</v>
      </c>
      <c r="J144" s="11">
        <v>12.54737283</v>
      </c>
      <c r="K144" s="11">
        <v>14.35700975</v>
      </c>
      <c r="L144" s="11">
        <v>15.603798149999999</v>
      </c>
      <c r="M144" s="199">
        <v>12.339384125</v>
      </c>
      <c r="N144" s="199">
        <v>19.797080461</v>
      </c>
      <c r="O144" s="200">
        <v>0</v>
      </c>
      <c r="Q144" s="82">
        <v>140</v>
      </c>
      <c r="R144" s="199">
        <v>0</v>
      </c>
      <c r="S144" s="199">
        <v>5.1262261980000003</v>
      </c>
      <c r="T144" s="199">
        <v>5.1028078710000004</v>
      </c>
      <c r="U144" s="200">
        <v>0</v>
      </c>
    </row>
    <row r="145" spans="7:21" x14ac:dyDescent="0.25">
      <c r="G145" s="82">
        <v>141</v>
      </c>
      <c r="H145" s="11">
        <v>11.72546311</v>
      </c>
      <c r="I145" s="11">
        <v>11.23402132</v>
      </c>
      <c r="J145" s="11">
        <v>12.57900961</v>
      </c>
      <c r="K145" s="11">
        <v>14.402752960000001</v>
      </c>
      <c r="L145" s="11">
        <v>15.65302118</v>
      </c>
      <c r="M145" s="199">
        <v>12.33187828</v>
      </c>
      <c r="N145" s="199">
        <v>19.906970779000002</v>
      </c>
      <c r="O145" s="200">
        <v>0</v>
      </c>
      <c r="Q145" s="82">
        <v>141</v>
      </c>
      <c r="R145" s="199">
        <v>0</v>
      </c>
      <c r="S145" s="199">
        <v>5.1261338490000004</v>
      </c>
      <c r="T145" s="199">
        <v>5.103986495</v>
      </c>
      <c r="U145" s="200">
        <v>0</v>
      </c>
    </row>
    <row r="146" spans="7:21" x14ac:dyDescent="0.25">
      <c r="G146" s="82">
        <v>142</v>
      </c>
      <c r="H146" s="11">
        <v>11.752200200000001</v>
      </c>
      <c r="I146" s="11">
        <v>11.25735362</v>
      </c>
      <c r="J146" s="11">
        <v>12.61172095</v>
      </c>
      <c r="K146" s="11">
        <v>14.44775059</v>
      </c>
      <c r="L146" s="11">
        <v>15.69986714</v>
      </c>
      <c r="M146" s="199">
        <v>12.324610831999999</v>
      </c>
      <c r="N146" s="199">
        <v>20.020609010000001</v>
      </c>
      <c r="O146" s="200">
        <v>0</v>
      </c>
      <c r="Q146" s="82">
        <v>142</v>
      </c>
      <c r="R146" s="199">
        <v>0</v>
      </c>
      <c r="S146" s="199">
        <v>5.1260444319999996</v>
      </c>
      <c r="T146" s="199">
        <v>5.1052050769999999</v>
      </c>
      <c r="U146" s="200">
        <v>0</v>
      </c>
    </row>
    <row r="147" spans="7:21" x14ac:dyDescent="0.25">
      <c r="G147" s="82">
        <v>143</v>
      </c>
      <c r="H147" s="11">
        <v>11.77851442</v>
      </c>
      <c r="I147" s="11">
        <v>11.28187355</v>
      </c>
      <c r="J147" s="11">
        <v>12.64550741</v>
      </c>
      <c r="K147" s="11">
        <v>14.49425256</v>
      </c>
      <c r="L147" s="11">
        <v>15.74909983</v>
      </c>
      <c r="M147" s="199">
        <v>12.317224368</v>
      </c>
      <c r="N147" s="199">
        <v>20.138001203000002</v>
      </c>
      <c r="O147" s="200">
        <v>0</v>
      </c>
      <c r="Q147" s="82">
        <v>143</v>
      </c>
      <c r="R147" s="199">
        <v>0</v>
      </c>
      <c r="S147" s="199">
        <v>5.1259535490000001</v>
      </c>
      <c r="T147" s="199">
        <v>5.1064636160000001</v>
      </c>
      <c r="U147" s="200">
        <v>0</v>
      </c>
    </row>
    <row r="148" spans="7:21" x14ac:dyDescent="0.25">
      <c r="G148" s="82">
        <v>144</v>
      </c>
      <c r="H148" s="11">
        <v>11.80398127</v>
      </c>
      <c r="I148" s="11">
        <v>11.30599939</v>
      </c>
      <c r="J148" s="11">
        <v>12.67661457</v>
      </c>
      <c r="K148" s="11">
        <v>14.53925907</v>
      </c>
      <c r="L148" s="11">
        <v>15.797543790000001</v>
      </c>
      <c r="M148" s="199">
        <v>12.310076295</v>
      </c>
      <c r="N148" s="199">
        <v>15.372181942999999</v>
      </c>
      <c r="O148" s="200">
        <v>0</v>
      </c>
      <c r="Q148" s="82">
        <v>144</v>
      </c>
      <c r="R148" s="199">
        <v>0</v>
      </c>
      <c r="S148" s="199">
        <v>5.1258655979999999</v>
      </c>
      <c r="T148" s="199">
        <v>5.1076222739999997</v>
      </c>
      <c r="U148" s="200">
        <v>0</v>
      </c>
    </row>
    <row r="149" spans="7:21" x14ac:dyDescent="0.25">
      <c r="G149" s="82">
        <v>145</v>
      </c>
      <c r="H149" s="11">
        <v>11.829449500000001</v>
      </c>
      <c r="I149" s="11">
        <v>11.32854431</v>
      </c>
      <c r="J149" s="11">
        <v>12.70933286</v>
      </c>
      <c r="K149" s="11">
        <v>14.583519389999999</v>
      </c>
      <c r="L149" s="11">
        <v>9.6871145670000001</v>
      </c>
      <c r="M149" s="199">
        <v>12.302928332</v>
      </c>
      <c r="N149" s="199">
        <v>14.841576453</v>
      </c>
      <c r="O149" s="200">
        <v>0</v>
      </c>
      <c r="Q149" s="82">
        <v>145</v>
      </c>
      <c r="R149" s="199">
        <v>0</v>
      </c>
      <c r="S149" s="199">
        <v>5.1257776469999996</v>
      </c>
      <c r="T149" s="199">
        <v>5.1088208890000004</v>
      </c>
      <c r="U149" s="200">
        <v>0</v>
      </c>
    </row>
    <row r="150" spans="7:21" x14ac:dyDescent="0.25">
      <c r="G150" s="82">
        <v>146</v>
      </c>
      <c r="H150" s="11">
        <v>11.854494710000001</v>
      </c>
      <c r="I150" s="11">
        <v>11.352672549999999</v>
      </c>
      <c r="J150" s="11">
        <v>12.74312647</v>
      </c>
      <c r="K150" s="11">
        <v>14.62778408</v>
      </c>
      <c r="L150" s="11">
        <v>9.6504770460000007</v>
      </c>
      <c r="M150" s="199">
        <v>26.132490184000002</v>
      </c>
      <c r="N150" s="199">
        <v>14.88018168</v>
      </c>
      <c r="O150" s="200">
        <v>0</v>
      </c>
      <c r="Q150" s="82">
        <v>146</v>
      </c>
      <c r="R150" s="199">
        <v>0</v>
      </c>
      <c r="S150" s="199">
        <v>5.1256882299999997</v>
      </c>
      <c r="T150" s="199">
        <v>5.1100594609999996</v>
      </c>
      <c r="U150" s="200">
        <v>0</v>
      </c>
    </row>
    <row r="151" spans="7:21" x14ac:dyDescent="0.25">
      <c r="G151" s="82">
        <v>147</v>
      </c>
      <c r="H151" s="11">
        <v>11.88039025</v>
      </c>
      <c r="I151" s="11">
        <v>11.377593279999999</v>
      </c>
      <c r="J151" s="11">
        <v>12.775849559999999</v>
      </c>
      <c r="K151" s="11">
        <v>14.673553330000001</v>
      </c>
      <c r="L151" s="11">
        <v>9.6132421449999992</v>
      </c>
      <c r="M151" s="199">
        <v>26.31183948</v>
      </c>
      <c r="N151" s="199">
        <v>14.916921825999999</v>
      </c>
      <c r="O151" s="200">
        <v>0</v>
      </c>
      <c r="Q151" s="82">
        <v>147</v>
      </c>
      <c r="R151" s="199">
        <v>0</v>
      </c>
      <c r="S151" s="199">
        <v>5.1256002790000004</v>
      </c>
      <c r="T151" s="199">
        <v>5.1112381060000001</v>
      </c>
      <c r="U151" s="200">
        <v>0</v>
      </c>
    </row>
    <row r="152" spans="7:21" x14ac:dyDescent="0.25">
      <c r="G152" s="82">
        <v>148</v>
      </c>
      <c r="H152" s="11">
        <v>11.90713648</v>
      </c>
      <c r="I152" s="11">
        <v>11.40132859</v>
      </c>
      <c r="J152" s="11">
        <v>12.80857501</v>
      </c>
      <c r="K152" s="11">
        <v>14.720828170000001</v>
      </c>
      <c r="L152" s="11">
        <v>9.5772115020000008</v>
      </c>
      <c r="M152" s="199">
        <v>26.494235153999998</v>
      </c>
      <c r="N152" s="199">
        <v>14.954910308000001</v>
      </c>
      <c r="O152" s="200">
        <v>0</v>
      </c>
      <c r="Q152" s="82">
        <v>148</v>
      </c>
      <c r="R152" s="199">
        <v>0</v>
      </c>
      <c r="S152" s="199">
        <v>5.1255108619999996</v>
      </c>
      <c r="T152" s="199">
        <v>5.1124567089999999</v>
      </c>
      <c r="U152" s="200">
        <v>0</v>
      </c>
    </row>
    <row r="153" spans="7:21" x14ac:dyDescent="0.25">
      <c r="G153" s="82">
        <v>149</v>
      </c>
      <c r="H153" s="11">
        <v>11.933035070000001</v>
      </c>
      <c r="I153" s="11">
        <v>11.425460709999999</v>
      </c>
      <c r="J153" s="11">
        <v>12.840766220000001</v>
      </c>
      <c r="K153" s="11">
        <v>14.766606579999999</v>
      </c>
      <c r="L153" s="11">
        <v>9.5405833330000007</v>
      </c>
      <c r="M153" s="199">
        <v>26.679681095999999</v>
      </c>
      <c r="N153" s="199">
        <v>14.994147634999999</v>
      </c>
      <c r="O153" s="200">
        <v>0</v>
      </c>
      <c r="Q153" s="82">
        <v>149</v>
      </c>
      <c r="R153" s="199">
        <v>0</v>
      </c>
      <c r="S153" s="199">
        <v>5.1254199790000001</v>
      </c>
      <c r="T153" s="199">
        <v>5.1137152690000001</v>
      </c>
      <c r="U153" s="200">
        <v>0</v>
      </c>
    </row>
    <row r="154" spans="7:21" x14ac:dyDescent="0.25">
      <c r="G154" s="82">
        <v>150</v>
      </c>
      <c r="H154" s="11">
        <v>11.959359750000001</v>
      </c>
      <c r="I154" s="11">
        <v>11.450385450000001</v>
      </c>
      <c r="J154" s="11">
        <v>12.874032789999999</v>
      </c>
      <c r="K154" s="11">
        <v>14.813140020000001</v>
      </c>
      <c r="L154" s="11">
        <v>9.5027576360000001</v>
      </c>
      <c r="M154" s="199">
        <v>26.859203133000001</v>
      </c>
      <c r="N154" s="199">
        <v>15.032765307</v>
      </c>
      <c r="O154" s="200">
        <v>0</v>
      </c>
      <c r="Q154" s="82">
        <v>150</v>
      </c>
      <c r="R154" s="199">
        <v>0</v>
      </c>
      <c r="S154" s="199">
        <v>5.1253320279999999</v>
      </c>
      <c r="T154" s="199">
        <v>5.1149538559999996</v>
      </c>
      <c r="U154" s="200">
        <v>0</v>
      </c>
    </row>
    <row r="155" spans="7:21" x14ac:dyDescent="0.25">
      <c r="G155" s="82">
        <v>151</v>
      </c>
      <c r="H155" s="11">
        <v>11.984836720000001</v>
      </c>
      <c r="I155" s="11">
        <v>11.473728919999999</v>
      </c>
      <c r="J155" s="11">
        <v>12.907301840000001</v>
      </c>
      <c r="K155" s="11">
        <v>14.858176820000001</v>
      </c>
      <c r="L155" s="11">
        <v>9.4673366520000002</v>
      </c>
      <c r="M155" s="199">
        <v>27.041771911000001</v>
      </c>
      <c r="N155" s="199">
        <v>15.070763223</v>
      </c>
      <c r="O155" s="200">
        <v>0</v>
      </c>
      <c r="Q155" s="82">
        <v>151</v>
      </c>
      <c r="R155" s="199">
        <v>0</v>
      </c>
      <c r="S155" s="199">
        <v>5.125242611</v>
      </c>
      <c r="T155" s="199">
        <v>5.1161724690000003</v>
      </c>
      <c r="U155" s="200">
        <v>0</v>
      </c>
    </row>
    <row r="156" spans="7:21" x14ac:dyDescent="0.25">
      <c r="G156" s="82">
        <v>152</v>
      </c>
      <c r="H156" s="11">
        <v>12.0107397</v>
      </c>
      <c r="I156" s="11">
        <v>11.49786488</v>
      </c>
      <c r="J156" s="11">
        <v>12.938963299999999</v>
      </c>
      <c r="K156" s="11">
        <v>14.90396842</v>
      </c>
      <c r="L156" s="11">
        <v>9.4307178450000002</v>
      </c>
      <c r="M156" s="199">
        <v>27.230389625000001</v>
      </c>
      <c r="N156" s="199">
        <v>15.108141180000001</v>
      </c>
      <c r="O156" s="200">
        <v>0</v>
      </c>
      <c r="Q156" s="82">
        <v>152</v>
      </c>
      <c r="R156" s="199">
        <v>0</v>
      </c>
      <c r="S156" s="199">
        <v>5.1251502630000001</v>
      </c>
      <c r="T156" s="199">
        <v>5.1173711089999996</v>
      </c>
      <c r="U156" s="200">
        <v>0</v>
      </c>
    </row>
    <row r="157" spans="7:21" x14ac:dyDescent="0.25">
      <c r="G157" s="82">
        <v>153</v>
      </c>
      <c r="H157" s="11">
        <v>12.03706889</v>
      </c>
      <c r="I157" s="11">
        <v>11.522793610000001</v>
      </c>
      <c r="J157" s="11">
        <v>12.971700240000001</v>
      </c>
      <c r="K157" s="11">
        <v>14.950515429999999</v>
      </c>
      <c r="L157" s="11">
        <v>9.3929019220000001</v>
      </c>
      <c r="M157" s="199">
        <v>27.407088588000001</v>
      </c>
      <c r="N157" s="199">
        <v>15.146145109000001</v>
      </c>
      <c r="O157" s="200">
        <v>0</v>
      </c>
      <c r="Q157" s="82">
        <v>153</v>
      </c>
      <c r="R157" s="199">
        <v>0</v>
      </c>
      <c r="S157" s="199">
        <v>5.1250637770000003</v>
      </c>
      <c r="T157" s="199">
        <v>5.118589729</v>
      </c>
      <c r="U157" s="200">
        <v>0</v>
      </c>
    </row>
    <row r="158" spans="7:21" x14ac:dyDescent="0.25">
      <c r="G158" s="82">
        <v>154</v>
      </c>
      <c r="H158" s="11">
        <v>12.062125480000001</v>
      </c>
      <c r="I158" s="11">
        <v>11.54693222</v>
      </c>
      <c r="J158" s="11">
        <v>13.005513029999999</v>
      </c>
      <c r="K158" s="11">
        <v>14.99481437</v>
      </c>
      <c r="L158" s="11">
        <v>9.356289597</v>
      </c>
      <c r="M158" s="199">
        <v>27.589829634000001</v>
      </c>
      <c r="N158" s="199">
        <v>15.184775211</v>
      </c>
      <c r="O158" s="200">
        <v>0</v>
      </c>
      <c r="Q158" s="82">
        <v>154</v>
      </c>
      <c r="R158" s="199">
        <v>0</v>
      </c>
      <c r="S158" s="199">
        <v>5.1249743609999996</v>
      </c>
      <c r="T158" s="199">
        <v>5.1198283299999998</v>
      </c>
      <c r="U158" s="200">
        <v>0</v>
      </c>
    </row>
    <row r="159" spans="7:21" x14ac:dyDescent="0.25">
      <c r="G159" s="82">
        <v>155</v>
      </c>
      <c r="H159" s="11">
        <v>12.08845756</v>
      </c>
      <c r="I159" s="11">
        <v>11.57146788</v>
      </c>
      <c r="J159" s="11">
        <v>13.038791509999999</v>
      </c>
      <c r="K159" s="11">
        <v>15.04137006</v>
      </c>
      <c r="L159" s="11">
        <v>9.3190803140000007</v>
      </c>
      <c r="M159" s="199">
        <v>27.778627271000001</v>
      </c>
      <c r="N159" s="199">
        <v>15.222162236000001</v>
      </c>
      <c r="O159" s="200">
        <v>0</v>
      </c>
      <c r="Q159" s="82">
        <v>155</v>
      </c>
      <c r="R159" s="199">
        <v>0</v>
      </c>
      <c r="S159" s="199">
        <v>5.1248820119999996</v>
      </c>
      <c r="T159" s="199">
        <v>5.1210269799999999</v>
      </c>
      <c r="U159" s="200">
        <v>0</v>
      </c>
    </row>
    <row r="160" spans="7:21" x14ac:dyDescent="0.25">
      <c r="G160" s="82">
        <v>156</v>
      </c>
      <c r="H160" s="11">
        <v>12.11436653</v>
      </c>
      <c r="I160" s="11">
        <v>11.594817580000001</v>
      </c>
      <c r="J160" s="11">
        <v>13.070462020000001</v>
      </c>
      <c r="K160" s="11">
        <v>15.087179649999999</v>
      </c>
      <c r="L160" s="11">
        <v>9.2830744700000007</v>
      </c>
      <c r="M160" s="199">
        <v>18.179079914999999</v>
      </c>
      <c r="N160" s="199">
        <v>15.257682622000001</v>
      </c>
      <c r="O160" s="200">
        <v>0</v>
      </c>
      <c r="Q160" s="82">
        <v>156</v>
      </c>
      <c r="R160" s="199">
        <v>0</v>
      </c>
      <c r="S160" s="199">
        <v>5.1247969930000004</v>
      </c>
      <c r="T160" s="199">
        <v>4.7857487250000004</v>
      </c>
      <c r="U160" s="200">
        <v>0</v>
      </c>
    </row>
    <row r="161" spans="7:21" x14ac:dyDescent="0.25">
      <c r="G161" s="82">
        <v>157</v>
      </c>
      <c r="H161" s="11">
        <v>12.1385778</v>
      </c>
      <c r="I161" s="11">
        <v>11.617376869999999</v>
      </c>
      <c r="J161" s="11">
        <v>13.10213458</v>
      </c>
      <c r="K161" s="11">
        <v>7.4427852740000002</v>
      </c>
      <c r="L161" s="11">
        <v>9.2470715699999992</v>
      </c>
      <c r="M161" s="199">
        <v>17.10627865</v>
      </c>
      <c r="N161" s="199">
        <v>15.295698464000001</v>
      </c>
      <c r="O161" s="200">
        <v>0</v>
      </c>
      <c r="Q161" s="82">
        <v>157</v>
      </c>
      <c r="R161" s="199">
        <v>0</v>
      </c>
      <c r="S161" s="199">
        <v>5.1247090420000001</v>
      </c>
      <c r="T161" s="199">
        <v>4.7420657869999996</v>
      </c>
      <c r="U161" s="200">
        <v>0</v>
      </c>
    </row>
    <row r="162" spans="7:21" x14ac:dyDescent="0.25">
      <c r="G162" s="82">
        <v>158</v>
      </c>
      <c r="H162" s="11">
        <v>12.1644895</v>
      </c>
      <c r="I162" s="11">
        <v>11.64152049</v>
      </c>
      <c r="J162" s="11">
        <v>13.134346280000001</v>
      </c>
      <c r="K162" s="11">
        <v>7.3904739089999998</v>
      </c>
      <c r="L162" s="11">
        <v>23.739289960000001</v>
      </c>
      <c r="M162" s="199">
        <v>17.150276562999998</v>
      </c>
      <c r="N162" s="199">
        <v>15.334964144000001</v>
      </c>
      <c r="O162" s="200">
        <v>0</v>
      </c>
      <c r="Q162" s="82">
        <v>158</v>
      </c>
      <c r="R162" s="199">
        <v>0</v>
      </c>
      <c r="S162" s="199">
        <v>5.1246181589999997</v>
      </c>
      <c r="T162" s="199">
        <v>4.7383238009999999</v>
      </c>
      <c r="U162" s="200">
        <v>0</v>
      </c>
    </row>
    <row r="163" spans="7:21" x14ac:dyDescent="0.25">
      <c r="G163" s="82">
        <v>159</v>
      </c>
      <c r="H163" s="11">
        <v>12.191252370000001</v>
      </c>
      <c r="I163" s="11">
        <v>11.66645709</v>
      </c>
      <c r="J163" s="11">
        <v>13.16709704</v>
      </c>
      <c r="K163" s="11">
        <v>7.3373118030000004</v>
      </c>
      <c r="L163" s="11">
        <v>23.88431928</v>
      </c>
      <c r="M163" s="199">
        <v>17.192149234999999</v>
      </c>
      <c r="N163" s="199">
        <v>15.372986292</v>
      </c>
      <c r="O163" s="200">
        <v>0</v>
      </c>
      <c r="Q163" s="82">
        <v>159</v>
      </c>
      <c r="R163" s="199">
        <v>0</v>
      </c>
      <c r="S163" s="199">
        <v>5.124531674</v>
      </c>
      <c r="T163" s="199">
        <v>4.7347006379999996</v>
      </c>
      <c r="U163" s="200">
        <v>0</v>
      </c>
    </row>
    <row r="164" spans="7:21" x14ac:dyDescent="0.25">
      <c r="G164" s="82">
        <v>160</v>
      </c>
      <c r="H164" s="11">
        <v>12.21674228</v>
      </c>
      <c r="I164" s="11">
        <v>11.68981168</v>
      </c>
      <c r="J164" s="11">
        <v>13.200387170000001</v>
      </c>
      <c r="K164" s="11">
        <v>7.2858712060000004</v>
      </c>
      <c r="L164" s="11">
        <v>24.031804480000002</v>
      </c>
      <c r="M164" s="199">
        <v>17.235445002999999</v>
      </c>
      <c r="N164" s="199">
        <v>15.411011541000001</v>
      </c>
      <c r="O164" s="200">
        <v>0</v>
      </c>
      <c r="Q164" s="82">
        <v>160</v>
      </c>
      <c r="R164" s="199">
        <v>0</v>
      </c>
      <c r="S164" s="199">
        <v>5.1244422580000002</v>
      </c>
      <c r="T164" s="199">
        <v>4.7310775080000003</v>
      </c>
      <c r="U164" s="200">
        <v>0</v>
      </c>
    </row>
    <row r="165" spans="7:21" x14ac:dyDescent="0.25">
      <c r="G165" s="82">
        <v>161</v>
      </c>
      <c r="H165" s="11">
        <v>12.242658410000001</v>
      </c>
      <c r="I165" s="11">
        <v>11.713959129999999</v>
      </c>
      <c r="J165" s="11">
        <v>13.23206869</v>
      </c>
      <c r="K165" s="11">
        <v>7.2335795669999996</v>
      </c>
      <c r="L165" s="11">
        <v>24.181748200000001</v>
      </c>
      <c r="M165" s="199">
        <v>17.280164511999999</v>
      </c>
      <c r="N165" s="199">
        <v>15.448416374000001</v>
      </c>
      <c r="O165" s="200">
        <v>0</v>
      </c>
      <c r="Q165" s="82">
        <v>161</v>
      </c>
      <c r="R165" s="199">
        <v>0</v>
      </c>
      <c r="S165" s="199">
        <v>5.1243499090000002</v>
      </c>
      <c r="T165" s="199">
        <v>4.7275138029999999</v>
      </c>
      <c r="U165" s="200">
        <v>0</v>
      </c>
    </row>
    <row r="166" spans="7:21" x14ac:dyDescent="0.25">
      <c r="G166" s="82">
        <v>162</v>
      </c>
      <c r="H166" s="11">
        <v>12.269425849999999</v>
      </c>
      <c r="I166" s="11">
        <v>11.738899719999999</v>
      </c>
      <c r="J166" s="11">
        <v>13.26536336</v>
      </c>
      <c r="K166" s="11">
        <v>7.1795806070000001</v>
      </c>
      <c r="L166" s="11">
        <v>24.326894450000001</v>
      </c>
      <c r="M166" s="199">
        <v>17.324178190000001</v>
      </c>
      <c r="N166" s="199">
        <v>15.48707108</v>
      </c>
      <c r="O166" s="200">
        <v>0</v>
      </c>
      <c r="Q166" s="82">
        <v>162</v>
      </c>
      <c r="R166" s="199">
        <v>0</v>
      </c>
      <c r="S166" s="199">
        <v>5.1242590269999999</v>
      </c>
      <c r="T166" s="199">
        <v>4.7238313400000003</v>
      </c>
      <c r="U166" s="200">
        <v>0</v>
      </c>
    </row>
    <row r="167" spans="7:21" x14ac:dyDescent="0.25">
      <c r="G167" s="82">
        <v>163</v>
      </c>
      <c r="H167" s="11">
        <v>12.294495209999999</v>
      </c>
      <c r="I167" s="11">
        <v>11.763049820000001</v>
      </c>
      <c r="J167" s="11">
        <v>13.299197639999999</v>
      </c>
      <c r="K167" s="11">
        <v>7.1290166529999999</v>
      </c>
      <c r="L167" s="11">
        <v>24.474496890000001</v>
      </c>
      <c r="M167" s="199">
        <v>17.367485908999999</v>
      </c>
      <c r="N167" s="199">
        <v>15.525729038</v>
      </c>
      <c r="O167" s="200">
        <v>0</v>
      </c>
      <c r="Q167" s="82">
        <v>163</v>
      </c>
      <c r="R167" s="199">
        <v>0</v>
      </c>
      <c r="S167" s="199">
        <v>5.12416961</v>
      </c>
      <c r="T167" s="199">
        <v>4.7201489099999998</v>
      </c>
      <c r="U167" s="200">
        <v>0</v>
      </c>
    </row>
    <row r="168" spans="7:21" x14ac:dyDescent="0.25">
      <c r="G168" s="82">
        <v>164</v>
      </c>
      <c r="H168" s="11">
        <v>12.32041572</v>
      </c>
      <c r="I168" s="11">
        <v>11.787597140000001</v>
      </c>
      <c r="J168" s="11">
        <v>13.33196008</v>
      </c>
      <c r="K168" s="11">
        <v>7.0767447680000002</v>
      </c>
      <c r="L168" s="11">
        <v>24.62698146</v>
      </c>
      <c r="M168" s="199">
        <v>17.410087411999999</v>
      </c>
      <c r="N168" s="199">
        <v>15.562519346</v>
      </c>
      <c r="O168" s="200">
        <v>0</v>
      </c>
      <c r="Q168" s="82">
        <v>164</v>
      </c>
      <c r="R168" s="199">
        <v>0</v>
      </c>
      <c r="S168" s="199">
        <v>5.1240816589999998</v>
      </c>
      <c r="T168" s="199">
        <v>4.7166446930000001</v>
      </c>
      <c r="U168" s="200">
        <v>0</v>
      </c>
    </row>
    <row r="169" spans="7:21" x14ac:dyDescent="0.25">
      <c r="G169" s="82">
        <v>165</v>
      </c>
      <c r="H169" s="11">
        <v>12.34718773</v>
      </c>
      <c r="I169" s="11">
        <v>11.811353889999999</v>
      </c>
      <c r="J169" s="11">
        <v>13.36472487</v>
      </c>
      <c r="K169" s="11">
        <v>7.0227664320000001</v>
      </c>
      <c r="L169" s="11">
        <v>24.769823070000001</v>
      </c>
      <c r="M169" s="199">
        <v>17.453402745999998</v>
      </c>
      <c r="N169" s="199">
        <v>15.600559675</v>
      </c>
      <c r="O169" s="200">
        <v>0</v>
      </c>
      <c r="Q169" s="82">
        <v>165</v>
      </c>
      <c r="R169" s="199">
        <v>0</v>
      </c>
      <c r="S169" s="199">
        <v>5.123992243</v>
      </c>
      <c r="T169" s="199">
        <v>4.7130217180000002</v>
      </c>
      <c r="U169" s="200">
        <v>0</v>
      </c>
    </row>
    <row r="170" spans="7:21" x14ac:dyDescent="0.25">
      <c r="G170" s="82">
        <v>166</v>
      </c>
      <c r="H170" s="11">
        <v>12.37311128</v>
      </c>
      <c r="I170" s="11">
        <v>11.835507809999999</v>
      </c>
      <c r="J170" s="11">
        <v>13.396954770000001</v>
      </c>
      <c r="K170" s="11">
        <v>6.9705082239999996</v>
      </c>
      <c r="L170" s="11">
        <v>24.91754229</v>
      </c>
      <c r="M170" s="199">
        <v>17.497432166999999</v>
      </c>
      <c r="N170" s="199">
        <v>15.639850529</v>
      </c>
      <c r="O170" s="200">
        <v>0</v>
      </c>
      <c r="Q170" s="82">
        <v>166</v>
      </c>
      <c r="R170" s="199">
        <v>0</v>
      </c>
      <c r="S170" s="199">
        <v>5.1239013599999996</v>
      </c>
      <c r="T170" s="199">
        <v>4.7092799909999998</v>
      </c>
      <c r="U170" s="200">
        <v>0</v>
      </c>
    </row>
    <row r="171" spans="7:21" x14ac:dyDescent="0.25">
      <c r="G171" s="82">
        <v>167</v>
      </c>
      <c r="H171" s="11">
        <v>12.39946131</v>
      </c>
      <c r="I171" s="11">
        <v>11.86045504</v>
      </c>
      <c r="J171" s="11">
        <v>13.430261310000001</v>
      </c>
      <c r="K171" s="11">
        <v>6.9174001729999999</v>
      </c>
      <c r="L171" s="11">
        <v>25.070148830000001</v>
      </c>
      <c r="M171" s="199">
        <v>17.540045155000001</v>
      </c>
      <c r="N171" s="199">
        <v>15.678520860000001</v>
      </c>
      <c r="O171" s="200">
        <v>0</v>
      </c>
      <c r="Q171" s="82">
        <v>167</v>
      </c>
      <c r="R171" s="199">
        <v>0</v>
      </c>
      <c r="S171" s="199">
        <v>5.1238134100000003</v>
      </c>
      <c r="T171" s="199">
        <v>4.7055976890000002</v>
      </c>
      <c r="U171" s="200">
        <v>0</v>
      </c>
    </row>
    <row r="172" spans="7:21" x14ac:dyDescent="0.25">
      <c r="G172" s="82">
        <v>168</v>
      </c>
      <c r="H172" s="11">
        <v>12.42453779</v>
      </c>
      <c r="I172" s="11">
        <v>11.88381959</v>
      </c>
      <c r="J172" s="11">
        <v>13.46249583</v>
      </c>
      <c r="K172" s="11">
        <v>6.8660119120000003</v>
      </c>
      <c r="L172" s="11">
        <v>14.94976018</v>
      </c>
      <c r="M172" s="199">
        <v>17.580530928000002</v>
      </c>
      <c r="N172" s="199">
        <v>15.715323038999999</v>
      </c>
      <c r="O172" s="200">
        <v>0</v>
      </c>
      <c r="Q172" s="82">
        <v>168</v>
      </c>
      <c r="R172" s="199">
        <v>0</v>
      </c>
      <c r="S172" s="199">
        <v>5.1258656719999998</v>
      </c>
      <c r="T172" s="199">
        <v>4.7020935939999999</v>
      </c>
      <c r="U172" s="200">
        <v>0</v>
      </c>
    </row>
    <row r="173" spans="7:21" x14ac:dyDescent="0.25">
      <c r="G173" s="82">
        <v>169</v>
      </c>
      <c r="H173" s="11">
        <v>12.44876547</v>
      </c>
      <c r="I173" s="11">
        <v>10.894517199999999</v>
      </c>
      <c r="J173" s="11">
        <v>13.494195149999999</v>
      </c>
      <c r="K173" s="11">
        <v>6.814629869</v>
      </c>
      <c r="L173" s="11">
        <v>13.793865050000001</v>
      </c>
      <c r="M173" s="199">
        <v>17.623861347999998</v>
      </c>
      <c r="N173" s="199">
        <v>15.752127912000001</v>
      </c>
      <c r="O173" s="200">
        <v>0</v>
      </c>
      <c r="Q173" s="82">
        <v>169</v>
      </c>
      <c r="R173" s="199">
        <v>0</v>
      </c>
      <c r="S173" s="199">
        <v>5.1260597020000001</v>
      </c>
      <c r="T173" s="199">
        <v>4.6985895260000001</v>
      </c>
      <c r="U173" s="200">
        <v>0</v>
      </c>
    </row>
    <row r="174" spans="7:21" x14ac:dyDescent="0.25">
      <c r="G174" s="82">
        <v>170</v>
      </c>
      <c r="H174" s="11">
        <v>12.47469474</v>
      </c>
      <c r="I174" s="11">
        <v>10.90666775</v>
      </c>
      <c r="J174" s="11">
        <v>13.52589674</v>
      </c>
      <c r="K174" s="11">
        <v>24.015782560000002</v>
      </c>
      <c r="L174" s="11">
        <v>13.805708940000001</v>
      </c>
      <c r="M174" s="199">
        <v>17.668616768</v>
      </c>
      <c r="N174" s="199">
        <v>15.78955964</v>
      </c>
      <c r="O174" s="200">
        <v>0</v>
      </c>
      <c r="Q174" s="82">
        <v>170</v>
      </c>
      <c r="R174" s="199">
        <v>0</v>
      </c>
      <c r="S174" s="199">
        <v>5.12599684</v>
      </c>
      <c r="T174" s="199">
        <v>4.6950260999999998</v>
      </c>
      <c r="U174" s="200">
        <v>0</v>
      </c>
    </row>
    <row r="175" spans="7:21" x14ac:dyDescent="0.25">
      <c r="G175" s="82">
        <v>171</v>
      </c>
      <c r="H175" s="11">
        <v>12.501475729999999</v>
      </c>
      <c r="I175" s="11">
        <v>10.918619420000001</v>
      </c>
      <c r="J175" s="11">
        <v>13.55867508</v>
      </c>
      <c r="K175" s="11">
        <v>24.164174020000001</v>
      </c>
      <c r="L175" s="11">
        <v>13.81698003</v>
      </c>
      <c r="M175" s="199">
        <v>17.711955174</v>
      </c>
      <c r="N175" s="199">
        <v>15.827618113</v>
      </c>
      <c r="O175" s="200">
        <v>0</v>
      </c>
      <c r="Q175" s="82">
        <v>171</v>
      </c>
      <c r="R175" s="199">
        <v>0</v>
      </c>
      <c r="S175" s="199">
        <v>5.1259359729999998</v>
      </c>
      <c r="T175" s="199">
        <v>4.6914033120000003</v>
      </c>
      <c r="U175" s="200">
        <v>0</v>
      </c>
    </row>
    <row r="176" spans="7:21" x14ac:dyDescent="0.25">
      <c r="G176" s="82">
        <v>172</v>
      </c>
      <c r="H176" s="11">
        <v>12.526557779999999</v>
      </c>
      <c r="I176" s="11">
        <v>10.93077061</v>
      </c>
      <c r="J176" s="11">
        <v>13.592530699999999</v>
      </c>
      <c r="K176" s="11">
        <v>24.315078629999999</v>
      </c>
      <c r="L176" s="11">
        <v>13.828633460000001</v>
      </c>
      <c r="M176" s="199">
        <v>17.755297508000002</v>
      </c>
      <c r="N176" s="199">
        <v>15.866303739999999</v>
      </c>
      <c r="O176" s="200">
        <v>0</v>
      </c>
      <c r="Q176" s="82">
        <v>172</v>
      </c>
      <c r="R176" s="199">
        <v>0</v>
      </c>
      <c r="S176" s="199">
        <v>5.1258751069999997</v>
      </c>
      <c r="T176" s="199">
        <v>4.6877211680000004</v>
      </c>
      <c r="U176" s="200">
        <v>0</v>
      </c>
    </row>
    <row r="177" spans="7:21" x14ac:dyDescent="0.25">
      <c r="G177" s="82">
        <v>173</v>
      </c>
      <c r="H177" s="11">
        <v>12.55249141</v>
      </c>
      <c r="I177" s="11">
        <v>10.943121339999999</v>
      </c>
      <c r="J177" s="11">
        <v>13.625313800000001</v>
      </c>
      <c r="K177" s="11">
        <v>24.468499130000001</v>
      </c>
      <c r="L177" s="11">
        <v>13.8406693</v>
      </c>
      <c r="M177" s="199">
        <v>17.797933045000001</v>
      </c>
      <c r="N177" s="199">
        <v>15.90312037</v>
      </c>
      <c r="O177" s="200">
        <v>0</v>
      </c>
      <c r="Q177" s="82">
        <v>173</v>
      </c>
      <c r="R177" s="199">
        <v>0</v>
      </c>
      <c r="S177" s="199">
        <v>5.1258152380000004</v>
      </c>
      <c r="T177" s="199">
        <v>4.6842172230000001</v>
      </c>
      <c r="U177" s="200">
        <v>0</v>
      </c>
    </row>
    <row r="178" spans="7:21" x14ac:dyDescent="0.25">
      <c r="G178" s="82">
        <v>174</v>
      </c>
      <c r="H178" s="11">
        <v>12.57927697</v>
      </c>
      <c r="I178" s="11">
        <v>10.955073990000001</v>
      </c>
      <c r="J178" s="11">
        <v>13.658636720000001</v>
      </c>
      <c r="K178" s="11">
        <v>24.617011260000002</v>
      </c>
      <c r="L178" s="11">
        <v>13.8525144</v>
      </c>
      <c r="M178" s="199">
        <v>17.841993622</v>
      </c>
      <c r="N178" s="199">
        <v>15.941811960000001</v>
      </c>
      <c r="O178" s="200">
        <v>0</v>
      </c>
      <c r="Q178" s="82">
        <v>174</v>
      </c>
      <c r="R178" s="199">
        <v>0</v>
      </c>
      <c r="S178" s="199">
        <v>5.1257533740000003</v>
      </c>
      <c r="T178" s="199">
        <v>4.680535141</v>
      </c>
      <c r="U178" s="200">
        <v>0</v>
      </c>
    </row>
    <row r="179" spans="7:21" x14ac:dyDescent="0.25">
      <c r="G179" s="82">
        <v>175</v>
      </c>
      <c r="H179" s="11">
        <v>12.605213620000001</v>
      </c>
      <c r="I179" s="11">
        <v>10.967226159999999</v>
      </c>
      <c r="J179" s="11">
        <v>13.690887</v>
      </c>
      <c r="K179" s="11">
        <v>24.76803683</v>
      </c>
      <c r="L179" s="11">
        <v>13.86416874</v>
      </c>
      <c r="M179" s="199">
        <v>17.886058317</v>
      </c>
      <c r="N179" s="199">
        <v>15.981131005</v>
      </c>
      <c r="O179" s="200">
        <v>0</v>
      </c>
      <c r="Q179" s="82">
        <v>175</v>
      </c>
      <c r="R179" s="199">
        <v>0</v>
      </c>
      <c r="S179" s="199">
        <v>5.1256915090000001</v>
      </c>
      <c r="T179" s="199">
        <v>4.6767937049999997</v>
      </c>
      <c r="U179" s="200">
        <v>0</v>
      </c>
    </row>
    <row r="180" spans="7:21" x14ac:dyDescent="0.25">
      <c r="G180" s="82">
        <v>176</v>
      </c>
      <c r="H180" s="11">
        <v>12.63157698</v>
      </c>
      <c r="I180" s="11">
        <v>10.97977712</v>
      </c>
      <c r="J180" s="11">
        <v>13.72367698</v>
      </c>
      <c r="K180" s="11">
        <v>24.92405815</v>
      </c>
      <c r="L180" s="11">
        <v>13.875632319999999</v>
      </c>
      <c r="M180" s="199">
        <v>17.927994515000002</v>
      </c>
      <c r="N180" s="199">
        <v>16.019204806000001</v>
      </c>
      <c r="O180" s="200">
        <v>0</v>
      </c>
      <c r="Q180" s="82">
        <v>176</v>
      </c>
      <c r="R180" s="199">
        <v>0</v>
      </c>
      <c r="S180" s="199">
        <v>5.1256326379999999</v>
      </c>
      <c r="T180" s="199">
        <v>4.6731710770000001</v>
      </c>
      <c r="U180" s="200">
        <v>0</v>
      </c>
    </row>
    <row r="181" spans="7:21" x14ac:dyDescent="0.25">
      <c r="G181" s="82">
        <v>177</v>
      </c>
      <c r="H181" s="11">
        <v>12.657091380000001</v>
      </c>
      <c r="I181" s="11">
        <v>10.991531520000001</v>
      </c>
      <c r="J181" s="11">
        <v>13.75700696</v>
      </c>
      <c r="K181" s="11">
        <v>25.070213200000001</v>
      </c>
      <c r="L181" s="11">
        <v>13.88728725</v>
      </c>
      <c r="M181" s="199">
        <v>17.971355938999999</v>
      </c>
      <c r="N181" s="199">
        <v>16.057281691</v>
      </c>
      <c r="O181" s="200">
        <v>0</v>
      </c>
      <c r="Q181" s="82">
        <v>177</v>
      </c>
      <c r="R181" s="199">
        <v>0</v>
      </c>
      <c r="S181" s="199">
        <v>5.1255717719999998</v>
      </c>
      <c r="T181" s="199">
        <v>4.6695484799999996</v>
      </c>
      <c r="U181" s="200">
        <v>0</v>
      </c>
    </row>
    <row r="182" spans="7:21" x14ac:dyDescent="0.25">
      <c r="G182" s="82">
        <v>178</v>
      </c>
      <c r="H182" s="11">
        <v>12.6830324</v>
      </c>
      <c r="I182" s="11">
        <v>11.003684679999999</v>
      </c>
      <c r="J182" s="11">
        <v>13.78872638</v>
      </c>
      <c r="K182" s="11">
        <v>25.221359240000002</v>
      </c>
      <c r="L182" s="11">
        <v>13.89913355</v>
      </c>
      <c r="M182" s="199">
        <v>18.016143229000001</v>
      </c>
      <c r="N182" s="199">
        <v>16.094737296000002</v>
      </c>
      <c r="O182" s="200">
        <v>0</v>
      </c>
      <c r="Q182" s="82">
        <v>178</v>
      </c>
      <c r="R182" s="199">
        <v>0</v>
      </c>
      <c r="S182" s="199">
        <v>5.1255089099999998</v>
      </c>
      <c r="T182" s="199">
        <v>4.6659853010000001</v>
      </c>
      <c r="U182" s="200">
        <v>0</v>
      </c>
    </row>
    <row r="183" spans="7:21" x14ac:dyDescent="0.25">
      <c r="G183" s="82">
        <v>179</v>
      </c>
      <c r="H183" s="11">
        <v>12.70982553</v>
      </c>
      <c r="I183" s="11">
        <v>11.01623667</v>
      </c>
      <c r="J183" s="11">
        <v>13.82206088</v>
      </c>
      <c r="K183" s="11">
        <v>25.377506400000001</v>
      </c>
      <c r="L183" s="11">
        <v>13.910598</v>
      </c>
      <c r="M183" s="199">
        <v>18.060223586999999</v>
      </c>
      <c r="N183" s="199">
        <v>16.133444448999999</v>
      </c>
      <c r="O183" s="200">
        <v>0</v>
      </c>
      <c r="Q183" s="82">
        <v>179</v>
      </c>
      <c r="R183" s="199">
        <v>0</v>
      </c>
      <c r="S183" s="199">
        <v>5.1254470459999997</v>
      </c>
      <c r="T183" s="199">
        <v>4.66230338</v>
      </c>
      <c r="U183" s="200">
        <v>0</v>
      </c>
    </row>
    <row r="184" spans="7:21" x14ac:dyDescent="0.25">
      <c r="G184" s="82">
        <v>180</v>
      </c>
      <c r="H184" s="11">
        <v>12.734918950000001</v>
      </c>
      <c r="I184" s="11">
        <v>11.02779277</v>
      </c>
      <c r="J184" s="11">
        <v>13.854860220000001</v>
      </c>
      <c r="K184" s="11">
        <v>14.4919276</v>
      </c>
      <c r="L184" s="11">
        <v>13.9214895</v>
      </c>
      <c r="M184" s="199">
        <v>18.102174813000001</v>
      </c>
      <c r="N184" s="199">
        <v>13.474152854</v>
      </c>
      <c r="O184" s="200">
        <v>0</v>
      </c>
      <c r="Q184" s="82">
        <v>180</v>
      </c>
      <c r="R184" s="199">
        <v>0</v>
      </c>
      <c r="S184" s="199">
        <v>5.1253881750000003</v>
      </c>
      <c r="T184" s="199">
        <v>4.6586808780000002</v>
      </c>
      <c r="U184" s="200">
        <v>0</v>
      </c>
    </row>
    <row r="185" spans="7:21" x14ac:dyDescent="0.25">
      <c r="G185" s="82">
        <v>181</v>
      </c>
      <c r="H185" s="11">
        <v>10.89097215</v>
      </c>
      <c r="I185" s="11">
        <v>11.039946909999999</v>
      </c>
      <c r="J185" s="11">
        <v>13.886048479999999</v>
      </c>
      <c r="K185" s="11">
        <v>13.25577739</v>
      </c>
      <c r="L185" s="11">
        <v>13.93314558</v>
      </c>
      <c r="M185" s="199">
        <v>18.144129448000001</v>
      </c>
      <c r="N185" s="199">
        <v>13.481949266000001</v>
      </c>
      <c r="O185" s="200">
        <v>0</v>
      </c>
      <c r="Q185" s="82">
        <v>181</v>
      </c>
      <c r="R185" s="199">
        <v>0</v>
      </c>
      <c r="S185" s="199">
        <v>5.1253293040000001</v>
      </c>
      <c r="T185" s="199">
        <v>4.6551771759999996</v>
      </c>
      <c r="U185" s="200">
        <v>0</v>
      </c>
    </row>
    <row r="186" spans="7:21" x14ac:dyDescent="0.25">
      <c r="G186" s="82">
        <v>182</v>
      </c>
      <c r="H186" s="11">
        <v>10.89622396</v>
      </c>
      <c r="I186" s="11">
        <v>11.05249991</v>
      </c>
      <c r="J186" s="11">
        <v>13.9188522</v>
      </c>
      <c r="K186" s="11">
        <v>13.270772669999999</v>
      </c>
      <c r="L186" s="11">
        <v>13.94518416</v>
      </c>
      <c r="M186" s="199">
        <v>18.186799031</v>
      </c>
      <c r="N186" s="199">
        <v>13.490010101999999</v>
      </c>
      <c r="O186" s="200">
        <v>0</v>
      </c>
      <c r="Q186" s="82">
        <v>182</v>
      </c>
      <c r="R186" s="199">
        <v>0</v>
      </c>
      <c r="S186" s="199">
        <v>5.1252694349999999</v>
      </c>
      <c r="T186" s="199">
        <v>4.6515547350000004</v>
      </c>
      <c r="U186" s="200">
        <v>0</v>
      </c>
    </row>
    <row r="187" spans="7:21" x14ac:dyDescent="0.25">
      <c r="G187" s="82">
        <v>183</v>
      </c>
      <c r="H187" s="11">
        <v>10.901389740000001</v>
      </c>
      <c r="I187" s="11">
        <v>11.064654730000001</v>
      </c>
      <c r="J187" s="11">
        <v>13.95219605</v>
      </c>
      <c r="K187" s="11">
        <v>13.28504281</v>
      </c>
      <c r="L187" s="11">
        <v>13.956840850000001</v>
      </c>
      <c r="M187" s="199">
        <v>18.230183422</v>
      </c>
      <c r="N187" s="199">
        <v>13.498203231</v>
      </c>
      <c r="O187" s="200">
        <v>0</v>
      </c>
      <c r="Q187" s="82">
        <v>183</v>
      </c>
      <c r="R187" s="199">
        <v>0</v>
      </c>
      <c r="S187" s="199">
        <v>5.1252085689999998</v>
      </c>
      <c r="T187" s="199">
        <v>4.6478729420000002</v>
      </c>
      <c r="U187" s="200">
        <v>0</v>
      </c>
    </row>
    <row r="188" spans="7:21" x14ac:dyDescent="0.25">
      <c r="G188" s="82">
        <v>184</v>
      </c>
      <c r="H188" s="11">
        <v>10.906641670000001</v>
      </c>
      <c r="I188" s="11">
        <v>11.07680989</v>
      </c>
      <c r="J188" s="11">
        <v>13.98446659</v>
      </c>
      <c r="K188" s="11">
        <v>13.299797140000001</v>
      </c>
      <c r="L188" s="11">
        <v>13.968497839999999</v>
      </c>
      <c r="M188" s="199">
        <v>18.274283140000001</v>
      </c>
      <c r="N188" s="199">
        <v>13.506132207</v>
      </c>
      <c r="O188" s="200">
        <v>0</v>
      </c>
      <c r="Q188" s="82">
        <v>184</v>
      </c>
      <c r="R188" s="199">
        <v>0</v>
      </c>
      <c r="S188" s="199">
        <v>5.1251467049999997</v>
      </c>
      <c r="T188" s="199">
        <v>4.6443099480000001</v>
      </c>
      <c r="U188" s="200">
        <v>0</v>
      </c>
    </row>
    <row r="189" spans="7:21" x14ac:dyDescent="0.25">
      <c r="G189" s="82">
        <v>185</v>
      </c>
      <c r="H189" s="11">
        <v>10.91197977</v>
      </c>
      <c r="I189" s="11">
        <v>11.08876609</v>
      </c>
      <c r="J189" s="11">
        <v>14.017277160000001</v>
      </c>
      <c r="K189" s="11">
        <v>13.315035740000001</v>
      </c>
      <c r="L189" s="11">
        <v>13.979964020000001</v>
      </c>
      <c r="M189" s="199">
        <v>18.316252653999999</v>
      </c>
      <c r="N189" s="199">
        <v>13.514193468</v>
      </c>
      <c r="O189" s="200">
        <v>0</v>
      </c>
      <c r="Q189" s="82">
        <v>185</v>
      </c>
      <c r="R189" s="199">
        <v>0</v>
      </c>
      <c r="S189" s="199">
        <v>5.1250878340000003</v>
      </c>
      <c r="T189" s="199">
        <v>4.6406876009999998</v>
      </c>
      <c r="U189" s="200">
        <v>0</v>
      </c>
    </row>
    <row r="190" spans="7:21" x14ac:dyDescent="0.25">
      <c r="G190" s="82">
        <v>186</v>
      </c>
      <c r="H190" s="11">
        <v>10.91714573</v>
      </c>
      <c r="I190" s="11">
        <v>11.101121170000001</v>
      </c>
      <c r="J190" s="11">
        <v>14.05116597</v>
      </c>
      <c r="K190" s="11">
        <v>13.330032940000001</v>
      </c>
      <c r="L190" s="11">
        <v>13.991812700000001</v>
      </c>
      <c r="M190" s="199">
        <v>18.360359916</v>
      </c>
      <c r="N190" s="199">
        <v>13.522519187</v>
      </c>
      <c r="O190" s="200">
        <v>0</v>
      </c>
      <c r="Q190" s="82">
        <v>186</v>
      </c>
      <c r="R190" s="199">
        <v>0</v>
      </c>
      <c r="S190" s="199">
        <v>5.1250259700000003</v>
      </c>
      <c r="T190" s="199">
        <v>4.6369465219999997</v>
      </c>
      <c r="U190" s="200">
        <v>0</v>
      </c>
    </row>
    <row r="191" spans="7:21" x14ac:dyDescent="0.25">
      <c r="G191" s="82">
        <v>187</v>
      </c>
      <c r="H191" s="11">
        <v>10.92239784</v>
      </c>
      <c r="I191" s="11">
        <v>11.1134766</v>
      </c>
      <c r="J191" s="11">
        <v>14.082905370000001</v>
      </c>
      <c r="K191" s="11">
        <v>13.34478874</v>
      </c>
      <c r="L191" s="11">
        <v>14.0036617</v>
      </c>
      <c r="M191" s="199">
        <v>18.405182885999999</v>
      </c>
      <c r="N191" s="199">
        <v>13.530316428000001</v>
      </c>
      <c r="O191" s="200">
        <v>0</v>
      </c>
      <c r="Q191" s="82">
        <v>187</v>
      </c>
      <c r="R191" s="199">
        <v>0</v>
      </c>
      <c r="S191" s="199">
        <v>5.1249631080000002</v>
      </c>
      <c r="T191" s="199">
        <v>4.633443003</v>
      </c>
      <c r="U191" s="200">
        <v>0</v>
      </c>
    </row>
    <row r="192" spans="7:21" x14ac:dyDescent="0.25">
      <c r="G192" s="82">
        <v>188</v>
      </c>
      <c r="H192" s="11">
        <v>10.92782223</v>
      </c>
      <c r="I192" s="11">
        <v>11.125234499999999</v>
      </c>
      <c r="J192" s="11">
        <v>14.11572279</v>
      </c>
      <c r="K192" s="11">
        <v>13.359303089999999</v>
      </c>
      <c r="L192" s="11">
        <v>14.01493763</v>
      </c>
      <c r="M192" s="199">
        <v>18.448586674000001</v>
      </c>
      <c r="N192" s="199">
        <v>13.538378113</v>
      </c>
      <c r="O192" s="200">
        <v>0</v>
      </c>
      <c r="Q192" s="82">
        <v>188</v>
      </c>
      <c r="R192" s="199">
        <v>0</v>
      </c>
      <c r="S192" s="199">
        <v>5.1249022420000001</v>
      </c>
      <c r="T192" s="199">
        <v>4.6298207500000004</v>
      </c>
      <c r="U192" s="200">
        <v>0</v>
      </c>
    </row>
    <row r="193" spans="7:21" x14ac:dyDescent="0.25">
      <c r="G193" s="82">
        <v>189</v>
      </c>
      <c r="H193" s="11">
        <v>10.93290227</v>
      </c>
      <c r="I193" s="11">
        <v>11.137391279999999</v>
      </c>
      <c r="J193" s="11">
        <v>14.14961875</v>
      </c>
      <c r="K193" s="11">
        <v>13.374059819999999</v>
      </c>
      <c r="L193" s="11">
        <v>14.02659609</v>
      </c>
      <c r="M193" s="199">
        <v>18.491994365</v>
      </c>
      <c r="N193" s="199">
        <v>13.546704275</v>
      </c>
      <c r="O193" s="200">
        <v>0</v>
      </c>
      <c r="Q193" s="82">
        <v>189</v>
      </c>
      <c r="R193" s="199">
        <v>0</v>
      </c>
      <c r="S193" s="199">
        <v>5.1248413749999999</v>
      </c>
      <c r="T193" s="199">
        <v>4.6260797690000004</v>
      </c>
      <c r="U193" s="200">
        <v>0</v>
      </c>
    </row>
    <row r="194" spans="7:21" x14ac:dyDescent="0.25">
      <c r="G194" s="82">
        <v>190</v>
      </c>
      <c r="H194" s="11">
        <v>10.93815457</v>
      </c>
      <c r="I194" s="11">
        <v>11.149946999999999</v>
      </c>
      <c r="J194" s="11">
        <v>14.18244091</v>
      </c>
      <c r="K194" s="11">
        <v>13.389058950000001</v>
      </c>
      <c r="L194" s="11">
        <v>14.038637100000001</v>
      </c>
      <c r="M194" s="199">
        <v>18.534694163000001</v>
      </c>
      <c r="N194" s="199">
        <v>13.554766253</v>
      </c>
      <c r="O194" s="200">
        <v>0</v>
      </c>
      <c r="Q194" s="82">
        <v>190</v>
      </c>
      <c r="R194" s="199">
        <v>0</v>
      </c>
      <c r="S194" s="199">
        <v>5.1247815069999998</v>
      </c>
      <c r="T194" s="199">
        <v>4.6224575809999999</v>
      </c>
      <c r="U194" s="200">
        <v>0</v>
      </c>
    </row>
    <row r="195" spans="7:21" x14ac:dyDescent="0.25">
      <c r="G195" s="82">
        <v>191</v>
      </c>
      <c r="H195" s="11">
        <v>10.94357915</v>
      </c>
      <c r="I195" s="11">
        <v>11.162303769999999</v>
      </c>
      <c r="J195" s="11">
        <v>14.215803510000001</v>
      </c>
      <c r="K195" s="11">
        <v>13.403574709999999</v>
      </c>
      <c r="L195" s="11">
        <v>14.0504873</v>
      </c>
      <c r="M195" s="199">
        <v>18.578821117</v>
      </c>
      <c r="N195" s="199">
        <v>13.562960543000001</v>
      </c>
      <c r="O195" s="200">
        <v>0</v>
      </c>
      <c r="Q195" s="82">
        <v>191</v>
      </c>
      <c r="R195" s="199">
        <v>0</v>
      </c>
      <c r="S195" s="199">
        <v>5.1247196429999997</v>
      </c>
      <c r="T195" s="199">
        <v>4.6187760449999997</v>
      </c>
      <c r="U195" s="200">
        <v>0</v>
      </c>
    </row>
    <row r="196" spans="7:21" x14ac:dyDescent="0.25">
      <c r="G196" s="82">
        <v>192</v>
      </c>
      <c r="H196" s="11">
        <v>10.948573270000001</v>
      </c>
      <c r="I196" s="11">
        <v>11.17406295</v>
      </c>
      <c r="J196" s="11">
        <v>14.24809218</v>
      </c>
      <c r="K196" s="11">
        <v>13.41736511</v>
      </c>
      <c r="L196" s="11">
        <v>14.06176439</v>
      </c>
      <c r="M196" s="199">
        <v>15.296301258</v>
      </c>
      <c r="N196" s="199">
        <v>13.570758474</v>
      </c>
      <c r="O196" s="200">
        <v>0</v>
      </c>
      <c r="Q196" s="82">
        <v>192</v>
      </c>
      <c r="R196" s="199">
        <v>0</v>
      </c>
      <c r="S196" s="199">
        <v>5.1246587760000004</v>
      </c>
      <c r="T196" s="199">
        <v>4.6152726790000003</v>
      </c>
      <c r="U196" s="200">
        <v>0</v>
      </c>
    </row>
    <row r="197" spans="7:21" x14ac:dyDescent="0.25">
      <c r="G197" s="82">
        <v>193</v>
      </c>
      <c r="H197" s="11">
        <v>10.95382575</v>
      </c>
      <c r="I197" s="11">
        <v>11.185822419999999</v>
      </c>
      <c r="J197" s="11">
        <v>14.280383</v>
      </c>
      <c r="K197" s="11">
        <v>13.432123689999999</v>
      </c>
      <c r="L197" s="11">
        <v>14.073041740000001</v>
      </c>
      <c r="M197" s="199">
        <v>15.304727779</v>
      </c>
      <c r="N197" s="199">
        <v>13.578292190000001</v>
      </c>
      <c r="O197" s="200">
        <v>0</v>
      </c>
      <c r="Q197" s="82">
        <v>193</v>
      </c>
      <c r="R197" s="199">
        <v>0</v>
      </c>
      <c r="S197" s="199">
        <v>5.1245999050000002</v>
      </c>
      <c r="T197" s="199">
        <v>4.6118880969999996</v>
      </c>
      <c r="U197" s="200">
        <v>0</v>
      </c>
    </row>
    <row r="198" spans="7:21" x14ac:dyDescent="0.25">
      <c r="G198" s="82">
        <v>194</v>
      </c>
      <c r="H198" s="11">
        <v>10.959250519999999</v>
      </c>
      <c r="I198" s="11">
        <v>11.19778153</v>
      </c>
      <c r="J198" s="11">
        <v>13.08856057</v>
      </c>
      <c r="K198" s="11">
        <v>13.44736668</v>
      </c>
      <c r="L198" s="11">
        <v>14.084510529999999</v>
      </c>
      <c r="M198" s="199">
        <v>15.313440105</v>
      </c>
      <c r="N198" s="199">
        <v>13.586354722999999</v>
      </c>
      <c r="O198" s="200">
        <v>0</v>
      </c>
      <c r="Q198" s="82">
        <v>194</v>
      </c>
      <c r="R198" s="199">
        <v>0</v>
      </c>
      <c r="S198" s="199">
        <v>5.1245390390000001</v>
      </c>
      <c r="T198" s="199">
        <v>4.6082660320000004</v>
      </c>
      <c r="U198" s="200">
        <v>0</v>
      </c>
    </row>
    <row r="199" spans="7:21" x14ac:dyDescent="0.25">
      <c r="G199" s="82">
        <v>195</v>
      </c>
      <c r="H199" s="11">
        <v>10.96450314</v>
      </c>
      <c r="I199" s="11">
        <v>11.20994028</v>
      </c>
      <c r="J199" s="11">
        <v>13.108416330000001</v>
      </c>
      <c r="K199" s="11">
        <v>13.46212624</v>
      </c>
      <c r="L199" s="11">
        <v>14.09617074</v>
      </c>
      <c r="M199" s="199">
        <v>15.322295426</v>
      </c>
      <c r="N199" s="199">
        <v>13.594681756</v>
      </c>
      <c r="O199" s="200">
        <v>0</v>
      </c>
      <c r="Q199" s="82">
        <v>195</v>
      </c>
      <c r="R199" s="199">
        <v>0</v>
      </c>
      <c r="S199" s="199">
        <v>5.124477175</v>
      </c>
      <c r="T199" s="199">
        <v>4.6045252440000004</v>
      </c>
      <c r="U199" s="200">
        <v>0</v>
      </c>
    </row>
    <row r="200" spans="7:21" x14ac:dyDescent="0.25">
      <c r="G200" s="82">
        <v>196</v>
      </c>
      <c r="H200" s="11">
        <v>10.96975582</v>
      </c>
      <c r="I200" s="11">
        <v>11.2222987</v>
      </c>
      <c r="J200" s="11">
        <v>13.128603890000001</v>
      </c>
      <c r="K200" s="11">
        <v>13.47688628</v>
      </c>
      <c r="L200" s="11">
        <v>14.108022419999999</v>
      </c>
      <c r="M200" s="199">
        <v>15.330865254000001</v>
      </c>
      <c r="N200" s="199">
        <v>13.602480226999999</v>
      </c>
      <c r="O200" s="200">
        <v>0</v>
      </c>
      <c r="Q200" s="82">
        <v>196</v>
      </c>
      <c r="R200" s="199">
        <v>0</v>
      </c>
      <c r="S200" s="199">
        <v>5.1244173069999999</v>
      </c>
      <c r="T200" s="199">
        <v>4.6010219970000001</v>
      </c>
      <c r="U200" s="200">
        <v>0</v>
      </c>
    </row>
    <row r="201" spans="7:21" x14ac:dyDescent="0.25">
      <c r="G201" s="82">
        <v>197</v>
      </c>
      <c r="H201" s="11">
        <v>10.974922449999999</v>
      </c>
      <c r="I201" s="11">
        <v>11.234059439999999</v>
      </c>
      <c r="J201" s="11">
        <v>13.149123319999999</v>
      </c>
      <c r="K201" s="11">
        <v>13.491404810000001</v>
      </c>
      <c r="L201" s="11">
        <v>14.11930091</v>
      </c>
      <c r="M201" s="199">
        <v>15.339578068</v>
      </c>
      <c r="N201" s="199">
        <v>13.610543184000001</v>
      </c>
      <c r="O201" s="200">
        <v>0</v>
      </c>
      <c r="Q201" s="82">
        <v>197</v>
      </c>
      <c r="R201" s="199">
        <v>0</v>
      </c>
      <c r="S201" s="199">
        <v>5.1243564399999997</v>
      </c>
      <c r="T201" s="199">
        <v>4.5974000249999998</v>
      </c>
      <c r="U201" s="200">
        <v>0</v>
      </c>
    </row>
    <row r="202" spans="7:21" x14ac:dyDescent="0.25">
      <c r="G202" s="82">
        <v>198</v>
      </c>
      <c r="H202" s="11">
        <v>10.98026136</v>
      </c>
      <c r="I202" s="11">
        <v>11.24641851</v>
      </c>
      <c r="J202" s="11">
        <v>13.1689817</v>
      </c>
      <c r="K202" s="11">
        <v>13.50640776</v>
      </c>
      <c r="L202" s="11">
        <v>14.131153169999999</v>
      </c>
      <c r="M202" s="199">
        <v>15.348576724999999</v>
      </c>
      <c r="N202" s="199">
        <v>13.618870660000001</v>
      </c>
      <c r="O202" s="200">
        <v>0</v>
      </c>
      <c r="Q202" s="82">
        <v>198</v>
      </c>
      <c r="R202" s="199">
        <v>0</v>
      </c>
      <c r="S202" s="199">
        <v>5.1242935779999996</v>
      </c>
      <c r="T202" s="199">
        <v>4.593659336</v>
      </c>
      <c r="U202" s="200">
        <v>0</v>
      </c>
    </row>
    <row r="203" spans="7:21" x14ac:dyDescent="0.25">
      <c r="G203" s="82">
        <v>199</v>
      </c>
      <c r="H203" s="11">
        <v>10.98560033</v>
      </c>
      <c r="I203" s="11">
        <v>11.25897728</v>
      </c>
      <c r="J203" s="11">
        <v>13.189171910000001</v>
      </c>
      <c r="K203" s="11">
        <v>13.521411219999999</v>
      </c>
      <c r="L203" s="11">
        <v>14.143196919999999</v>
      </c>
      <c r="M203" s="199">
        <v>15.357004199</v>
      </c>
      <c r="N203" s="199">
        <v>13.62693391</v>
      </c>
      <c r="O203" s="200">
        <v>0</v>
      </c>
      <c r="Q203" s="82">
        <v>199</v>
      </c>
      <c r="R203" s="199">
        <v>0</v>
      </c>
      <c r="S203" s="199">
        <v>5.1242347080000004</v>
      </c>
      <c r="T203" s="199">
        <v>4.5900374289999997</v>
      </c>
      <c r="U203" s="200">
        <v>0</v>
      </c>
    </row>
    <row r="204" spans="7:21" x14ac:dyDescent="0.25">
      <c r="G204" s="82">
        <v>200</v>
      </c>
      <c r="H204" s="11">
        <v>10.990681029999999</v>
      </c>
      <c r="I204" s="11">
        <v>11.27113769</v>
      </c>
      <c r="J204" s="11">
        <v>13.21002504</v>
      </c>
      <c r="K204" s="11">
        <v>13.53568916</v>
      </c>
      <c r="L204" s="11">
        <v>14.15485863</v>
      </c>
      <c r="M204" s="199">
        <v>15.365717500000001</v>
      </c>
      <c r="N204" s="199">
        <v>13.635129492000001</v>
      </c>
      <c r="O204" s="200">
        <v>0</v>
      </c>
      <c r="Q204" s="82">
        <v>200</v>
      </c>
      <c r="R204" s="199">
        <v>0</v>
      </c>
      <c r="S204" s="199">
        <v>5.1241738420000003</v>
      </c>
      <c r="T204" s="199">
        <v>4.586356179</v>
      </c>
      <c r="U204" s="200">
        <v>0</v>
      </c>
    </row>
    <row r="205" spans="7:21" x14ac:dyDescent="0.25">
      <c r="G205" s="82">
        <v>201</v>
      </c>
      <c r="H205" s="11">
        <v>10.99593402</v>
      </c>
      <c r="I205" s="11">
        <v>11.28329843</v>
      </c>
      <c r="J205" s="11">
        <v>13.229555039999999</v>
      </c>
      <c r="K205" s="11">
        <v>13.550451539999999</v>
      </c>
      <c r="L205" s="11">
        <v>14.166520630000001</v>
      </c>
      <c r="M205" s="199">
        <v>15.374716665999999</v>
      </c>
      <c r="N205" s="199">
        <v>13.643060842000001</v>
      </c>
      <c r="O205" s="200">
        <v>0</v>
      </c>
      <c r="Q205" s="82">
        <v>201</v>
      </c>
      <c r="R205" s="199">
        <v>0</v>
      </c>
      <c r="S205" s="199">
        <v>5.1241109800000002</v>
      </c>
      <c r="T205" s="199">
        <v>4.5827937109999999</v>
      </c>
      <c r="U205" s="200">
        <v>0</v>
      </c>
    </row>
    <row r="206" spans="7:21" x14ac:dyDescent="0.25">
      <c r="G206" s="82">
        <v>202</v>
      </c>
      <c r="H206" s="11">
        <v>11.001359300000001</v>
      </c>
      <c r="I206" s="11">
        <v>11.295260130000001</v>
      </c>
      <c r="J206" s="11">
        <v>13.249747879999999</v>
      </c>
      <c r="K206" s="11">
        <v>13.565698449999999</v>
      </c>
      <c r="L206" s="11">
        <v>14.17799174</v>
      </c>
      <c r="M206" s="199">
        <v>15.383430304000001</v>
      </c>
      <c r="N206" s="199">
        <v>13.651124515999999</v>
      </c>
      <c r="O206" s="200">
        <v>0</v>
      </c>
      <c r="Q206" s="82">
        <v>202</v>
      </c>
      <c r="R206" s="199">
        <v>0</v>
      </c>
      <c r="S206" s="199">
        <v>5.124050113</v>
      </c>
      <c r="T206" s="199">
        <v>4.5791718980000002</v>
      </c>
      <c r="U206" s="200">
        <v>0</v>
      </c>
    </row>
    <row r="207" spans="7:21" x14ac:dyDescent="0.25">
      <c r="G207" s="82">
        <v>203</v>
      </c>
      <c r="H207" s="11">
        <v>11.00669853</v>
      </c>
      <c r="I207" s="11">
        <v>11.30762088</v>
      </c>
      <c r="J207" s="11">
        <v>13.270603769999999</v>
      </c>
      <c r="K207" s="11">
        <v>13.58070384</v>
      </c>
      <c r="L207" s="11">
        <v>14.18984551</v>
      </c>
      <c r="M207" s="199">
        <v>15.392286958</v>
      </c>
      <c r="N207" s="199">
        <v>13.659452727</v>
      </c>
      <c r="O207" s="200">
        <v>0</v>
      </c>
      <c r="Q207" s="82">
        <v>203</v>
      </c>
      <c r="R207" s="199">
        <v>0</v>
      </c>
      <c r="S207" s="199">
        <v>5.1239882489999999</v>
      </c>
      <c r="T207" s="199">
        <v>4.5754313709999996</v>
      </c>
      <c r="U207" s="200">
        <v>0</v>
      </c>
    </row>
    <row r="208" spans="7:21" x14ac:dyDescent="0.25">
      <c r="G208" s="82">
        <v>204</v>
      </c>
      <c r="H208" s="11">
        <v>11.01177947</v>
      </c>
      <c r="I208" s="11">
        <v>11.31958324</v>
      </c>
      <c r="J208" s="11">
        <v>13.28980526</v>
      </c>
      <c r="K208" s="11">
        <v>13.594983620000001</v>
      </c>
      <c r="L208" s="11">
        <v>13.3329077</v>
      </c>
      <c r="M208" s="199">
        <v>15.400715225000001</v>
      </c>
      <c r="N208" s="199">
        <v>13.667252303</v>
      </c>
      <c r="O208" s="200">
        <v>0</v>
      </c>
      <c r="Q208" s="82">
        <v>204</v>
      </c>
      <c r="R208" s="199">
        <v>0</v>
      </c>
      <c r="S208" s="199">
        <v>5.1239293789999998</v>
      </c>
      <c r="T208" s="199">
        <v>4.5719283690000001</v>
      </c>
      <c r="U208" s="200">
        <v>0</v>
      </c>
    </row>
    <row r="209" spans="7:21" x14ac:dyDescent="0.25">
      <c r="G209" s="82">
        <v>205</v>
      </c>
      <c r="H209" s="11">
        <v>11.01686046</v>
      </c>
      <c r="I209" s="11">
        <v>11.33134652</v>
      </c>
      <c r="J209" s="11">
        <v>13.309669660000001</v>
      </c>
      <c r="K209" s="11">
        <v>13.609263820000001</v>
      </c>
      <c r="L209" s="11">
        <v>13.335936009999999</v>
      </c>
      <c r="M209" s="199">
        <v>15.408857927</v>
      </c>
      <c r="N209" s="199">
        <v>13.675052003999999</v>
      </c>
      <c r="O209" s="200">
        <v>0</v>
      </c>
      <c r="Q209" s="82">
        <v>205</v>
      </c>
      <c r="R209" s="199">
        <v>0</v>
      </c>
      <c r="S209" s="199">
        <v>5.1238725040000004</v>
      </c>
      <c r="T209" s="199">
        <v>4.5684253940000001</v>
      </c>
      <c r="U209" s="200">
        <v>0</v>
      </c>
    </row>
    <row r="210" spans="7:21" x14ac:dyDescent="0.25">
      <c r="G210" s="82">
        <v>206</v>
      </c>
      <c r="H210" s="11">
        <v>11.022027639999999</v>
      </c>
      <c r="I210" s="11">
        <v>11.34311012</v>
      </c>
      <c r="J210" s="11">
        <v>13.33019715</v>
      </c>
      <c r="K210" s="11">
        <v>13.62378653</v>
      </c>
      <c r="L210" s="11">
        <v>13.339067</v>
      </c>
      <c r="M210" s="199">
        <v>15.417572202000001</v>
      </c>
      <c r="N210" s="199">
        <v>13.683116246000001</v>
      </c>
      <c r="O210" s="200">
        <v>0</v>
      </c>
      <c r="Q210" s="82">
        <v>206</v>
      </c>
      <c r="R210" s="199">
        <v>0</v>
      </c>
      <c r="S210" s="199">
        <v>5.1238116380000003</v>
      </c>
      <c r="T210" s="199">
        <v>4.5648037070000003</v>
      </c>
      <c r="U210" s="200">
        <v>0</v>
      </c>
    </row>
    <row r="211" spans="7:21" x14ac:dyDescent="0.25">
      <c r="G211" s="82">
        <v>207</v>
      </c>
      <c r="H211" s="11">
        <v>11.02728099</v>
      </c>
      <c r="I211" s="11">
        <v>11.355272790000001</v>
      </c>
      <c r="J211" s="11">
        <v>13.34973222</v>
      </c>
      <c r="K211" s="11">
        <v>13.63855174</v>
      </c>
      <c r="L211" s="11">
        <v>13.34224934</v>
      </c>
      <c r="M211" s="199">
        <v>15.426572369000001</v>
      </c>
      <c r="N211" s="199">
        <v>13.691048425</v>
      </c>
      <c r="O211" s="200">
        <v>0</v>
      </c>
      <c r="Q211" s="82">
        <v>207</v>
      </c>
      <c r="R211" s="199">
        <v>0</v>
      </c>
      <c r="S211" s="199">
        <v>5.1237487760000002</v>
      </c>
      <c r="T211" s="199">
        <v>4.5612414230000002</v>
      </c>
      <c r="U211" s="200">
        <v>0</v>
      </c>
    </row>
    <row r="212" spans="7:21" x14ac:dyDescent="0.25">
      <c r="G212" s="82">
        <v>208</v>
      </c>
      <c r="H212" s="11">
        <v>11.032620530000001</v>
      </c>
      <c r="I212" s="11">
        <v>11.3678346</v>
      </c>
      <c r="J212" s="11">
        <v>13.369930330000001</v>
      </c>
      <c r="K212" s="11">
        <v>13.653559509999999</v>
      </c>
      <c r="L212" s="11">
        <v>13.34532905</v>
      </c>
      <c r="M212" s="199">
        <v>15.435001256</v>
      </c>
      <c r="N212" s="199">
        <v>13.699112947</v>
      </c>
      <c r="O212" s="200">
        <v>0</v>
      </c>
      <c r="Q212" s="82">
        <v>208</v>
      </c>
      <c r="R212" s="199">
        <v>0</v>
      </c>
      <c r="S212" s="199">
        <v>5.123689905</v>
      </c>
      <c r="T212" s="199">
        <v>4.5576197970000001</v>
      </c>
      <c r="U212" s="200">
        <v>0</v>
      </c>
    </row>
    <row r="213" spans="7:21" x14ac:dyDescent="0.25">
      <c r="G213" s="82">
        <v>209</v>
      </c>
      <c r="H213" s="11">
        <v>11.037701759999999</v>
      </c>
      <c r="I213" s="11">
        <v>11.379997940000001</v>
      </c>
      <c r="J213" s="11">
        <v>13.39079164</v>
      </c>
      <c r="K213" s="11">
        <v>13.66784154</v>
      </c>
      <c r="L213" s="11">
        <v>13.34846011</v>
      </c>
      <c r="M213" s="199">
        <v>15.443716018</v>
      </c>
      <c r="N213" s="199">
        <v>13.707309820000001</v>
      </c>
      <c r="O213" s="200">
        <v>0</v>
      </c>
      <c r="Q213" s="82">
        <v>209</v>
      </c>
      <c r="R213" s="199">
        <v>0</v>
      </c>
      <c r="S213" s="199">
        <v>5.1236290389999999</v>
      </c>
      <c r="T213" s="199">
        <v>4.5539388340000002</v>
      </c>
      <c r="U213" s="200">
        <v>0</v>
      </c>
    </row>
    <row r="214" spans="7:21" x14ac:dyDescent="0.25">
      <c r="G214" s="82">
        <v>210</v>
      </c>
      <c r="H214" s="11">
        <v>11.043041430000001</v>
      </c>
      <c r="I214" s="11">
        <v>11.392361019999999</v>
      </c>
      <c r="J214" s="11">
        <v>13.411322719999999</v>
      </c>
      <c r="K214" s="11">
        <v>13.68285024</v>
      </c>
      <c r="L214" s="11">
        <v>13.351693839999999</v>
      </c>
      <c r="M214" s="199">
        <v>15.452716692999999</v>
      </c>
      <c r="N214" s="199">
        <v>13.715242419999999</v>
      </c>
      <c r="O214" s="200">
        <v>0</v>
      </c>
      <c r="Q214" s="82">
        <v>210</v>
      </c>
      <c r="R214" s="199">
        <v>0</v>
      </c>
      <c r="S214" s="199">
        <v>5.1235661769999998</v>
      </c>
      <c r="T214" s="199">
        <v>4.5503766429999999</v>
      </c>
      <c r="U214" s="200">
        <v>0</v>
      </c>
    </row>
    <row r="215" spans="7:21" x14ac:dyDescent="0.25">
      <c r="G215" s="82">
        <v>211</v>
      </c>
      <c r="H215" s="11">
        <v>11.048467280000001</v>
      </c>
      <c r="I215" s="11">
        <v>11.404325630000001</v>
      </c>
      <c r="J215" s="11">
        <v>13.43152355</v>
      </c>
      <c r="K215" s="11">
        <v>13.69810154</v>
      </c>
      <c r="L215" s="11">
        <v>13.354722280000001</v>
      </c>
      <c r="M215" s="199">
        <v>15.461431792000001</v>
      </c>
      <c r="N215" s="199">
        <v>13.723307365</v>
      </c>
      <c r="O215" s="200">
        <v>0</v>
      </c>
      <c r="Q215" s="82">
        <v>211</v>
      </c>
      <c r="R215" s="199">
        <v>0</v>
      </c>
      <c r="S215" s="199">
        <v>5.1235053109999997</v>
      </c>
      <c r="T215" s="199">
        <v>4.5467551110000004</v>
      </c>
      <c r="U215" s="200">
        <v>0</v>
      </c>
    </row>
    <row r="216" spans="7:21" x14ac:dyDescent="0.25">
      <c r="G216" s="82">
        <v>212</v>
      </c>
      <c r="H216" s="11">
        <v>11.053720950000001</v>
      </c>
      <c r="I216" s="11">
        <v>11.416489950000001</v>
      </c>
      <c r="J216" s="11">
        <v>13.45139408</v>
      </c>
      <c r="K216" s="11">
        <v>13.71286914</v>
      </c>
      <c r="L216" s="11">
        <v>13.3578534</v>
      </c>
      <c r="M216" s="199">
        <v>15.47028993</v>
      </c>
      <c r="N216" s="199">
        <v>13.731636888000001</v>
      </c>
      <c r="O216" s="200">
        <v>0</v>
      </c>
      <c r="Q216" s="82">
        <v>212</v>
      </c>
      <c r="R216" s="199">
        <v>0</v>
      </c>
      <c r="S216" s="199">
        <v>5.1234434469999997</v>
      </c>
      <c r="T216" s="199">
        <v>4.5430148749999999</v>
      </c>
      <c r="U216" s="200">
        <v>0</v>
      </c>
    </row>
    <row r="217" spans="7:21" x14ac:dyDescent="0.25">
      <c r="G217" s="82">
        <v>213</v>
      </c>
      <c r="H217" s="11">
        <v>11.05897467</v>
      </c>
      <c r="I217" s="11">
        <v>11.428854039999999</v>
      </c>
      <c r="J217" s="11">
        <v>13.47159665</v>
      </c>
      <c r="K217" s="11">
        <v>13.727637209999999</v>
      </c>
      <c r="L217" s="11">
        <v>13.3610872</v>
      </c>
      <c r="M217" s="199">
        <v>15.478862486000001</v>
      </c>
      <c r="N217" s="199">
        <v>13.739437692999999</v>
      </c>
      <c r="O217" s="200">
        <v>0</v>
      </c>
      <c r="Q217" s="82">
        <v>213</v>
      </c>
      <c r="R217" s="199">
        <v>0</v>
      </c>
      <c r="S217" s="199">
        <v>5.1233835790000004</v>
      </c>
      <c r="T217" s="199">
        <v>4.5395121459999999</v>
      </c>
      <c r="U217" s="200">
        <v>0</v>
      </c>
    </row>
    <row r="218" spans="7:21" x14ac:dyDescent="0.25">
      <c r="G218" s="82">
        <v>214</v>
      </c>
      <c r="H218" s="11">
        <v>11.06414234</v>
      </c>
      <c r="I218" s="11">
        <v>11.44062018</v>
      </c>
      <c r="J218" s="11">
        <v>13.49213131</v>
      </c>
      <c r="K218" s="11">
        <v>13.74216365</v>
      </c>
      <c r="L218" s="11">
        <v>13.36421837</v>
      </c>
      <c r="M218" s="199">
        <v>15.487578072</v>
      </c>
      <c r="N218" s="199">
        <v>13.747503061</v>
      </c>
      <c r="O218" s="200">
        <v>0</v>
      </c>
      <c r="Q218" s="82">
        <v>214</v>
      </c>
      <c r="R218" s="199">
        <v>0</v>
      </c>
      <c r="S218" s="199">
        <v>5.1233227130000003</v>
      </c>
      <c r="T218" s="199">
        <v>4.5358907080000002</v>
      </c>
      <c r="U218" s="200">
        <v>0</v>
      </c>
    </row>
    <row r="219" spans="7:21" x14ac:dyDescent="0.25">
      <c r="G219" s="82">
        <v>215</v>
      </c>
      <c r="H219" s="11">
        <v>11.069482320000001</v>
      </c>
      <c r="I219" s="11">
        <v>11.45298492</v>
      </c>
      <c r="J219" s="11">
        <v>13.51200446</v>
      </c>
      <c r="K219" s="11">
        <v>13.757174770000001</v>
      </c>
      <c r="L219" s="11">
        <v>13.36740088</v>
      </c>
      <c r="M219" s="199">
        <v>15.496579591</v>
      </c>
      <c r="N219" s="199">
        <v>13.755833025999999</v>
      </c>
      <c r="O219" s="200">
        <v>0</v>
      </c>
      <c r="Q219" s="82">
        <v>215</v>
      </c>
      <c r="R219" s="199">
        <v>0</v>
      </c>
      <c r="S219" s="199">
        <v>5.1232598510000003</v>
      </c>
      <c r="T219" s="199">
        <v>4.5321505709999999</v>
      </c>
      <c r="U219" s="200">
        <v>0</v>
      </c>
    </row>
    <row r="220" spans="7:21" x14ac:dyDescent="0.25">
      <c r="G220" s="82">
        <v>216</v>
      </c>
      <c r="H220" s="11">
        <v>11.074650099999999</v>
      </c>
      <c r="I220" s="11">
        <v>11.46515058</v>
      </c>
      <c r="J220" s="11">
        <v>13.53088473</v>
      </c>
      <c r="K220" s="11">
        <v>12.45189068</v>
      </c>
      <c r="L220" s="11">
        <v>13.37042943</v>
      </c>
      <c r="M220" s="199">
        <v>15.505009746000001</v>
      </c>
      <c r="N220" s="199">
        <v>13.763502016</v>
      </c>
      <c r="O220" s="200">
        <v>0</v>
      </c>
      <c r="Q220" s="82">
        <v>216</v>
      </c>
      <c r="R220" s="199">
        <v>0</v>
      </c>
      <c r="S220" s="199">
        <v>5.12320098</v>
      </c>
      <c r="T220" s="199">
        <v>5.456798944</v>
      </c>
      <c r="U220" s="200">
        <v>0</v>
      </c>
    </row>
    <row r="221" spans="7:21" x14ac:dyDescent="0.25">
      <c r="G221" s="82">
        <v>217</v>
      </c>
      <c r="H221" s="11">
        <v>11.07973181</v>
      </c>
      <c r="I221" s="11">
        <v>11.47671821</v>
      </c>
      <c r="J221" s="11">
        <v>13.55109073</v>
      </c>
      <c r="K221" s="11">
        <v>12.45433107</v>
      </c>
      <c r="L221" s="11">
        <v>13.373355330000001</v>
      </c>
      <c r="M221" s="199">
        <v>15.513440045999999</v>
      </c>
      <c r="N221" s="199">
        <v>13.771435582000001</v>
      </c>
      <c r="O221" s="200">
        <v>0</v>
      </c>
      <c r="Q221" s="82">
        <v>217</v>
      </c>
      <c r="R221" s="199">
        <v>0</v>
      </c>
      <c r="S221" s="199">
        <v>5.1231421099999999</v>
      </c>
      <c r="T221" s="199">
        <v>5.5741773339999998</v>
      </c>
      <c r="U221" s="200">
        <v>0</v>
      </c>
    </row>
    <row r="222" spans="7:21" x14ac:dyDescent="0.25">
      <c r="G222" s="82">
        <v>218</v>
      </c>
      <c r="H222" s="11">
        <v>11.08481358</v>
      </c>
      <c r="I222" s="11">
        <v>11.48888449</v>
      </c>
      <c r="J222" s="11">
        <v>13.571960219999999</v>
      </c>
      <c r="K222" s="11">
        <v>12.45685419</v>
      </c>
      <c r="L222" s="11">
        <v>13.37648658</v>
      </c>
      <c r="M222" s="199">
        <v>15.522156283999999</v>
      </c>
      <c r="N222" s="199">
        <v>13.779633751</v>
      </c>
      <c r="O222" s="200">
        <v>0</v>
      </c>
      <c r="Q222" s="82">
        <v>218</v>
      </c>
      <c r="R222" s="199">
        <v>0</v>
      </c>
      <c r="S222" s="199">
        <v>5.1230812439999998</v>
      </c>
      <c r="T222" s="199">
        <v>5.5803066660000002</v>
      </c>
      <c r="U222" s="200">
        <v>0</v>
      </c>
    </row>
    <row r="223" spans="7:21" x14ac:dyDescent="0.25">
      <c r="G223" s="82">
        <v>219</v>
      </c>
      <c r="H223" s="11">
        <v>11.09006767</v>
      </c>
      <c r="I223" s="11">
        <v>11.501250560000001</v>
      </c>
      <c r="J223" s="11">
        <v>13.59216805</v>
      </c>
      <c r="K223" s="11">
        <v>12.459418700000001</v>
      </c>
      <c r="L223" s="11">
        <v>13.37972051</v>
      </c>
      <c r="M223" s="199">
        <v>15.530729792000001</v>
      </c>
      <c r="N223" s="199">
        <v>13.787435369000001</v>
      </c>
      <c r="O223" s="200">
        <v>0</v>
      </c>
      <c r="Q223" s="82">
        <v>219</v>
      </c>
      <c r="R223" s="199">
        <v>0</v>
      </c>
      <c r="S223" s="199">
        <v>5.1230213759999996</v>
      </c>
      <c r="T223" s="199">
        <v>5.5861394989999997</v>
      </c>
      <c r="U223" s="200">
        <v>0</v>
      </c>
    </row>
    <row r="224" spans="7:21" x14ac:dyDescent="0.25">
      <c r="G224" s="82">
        <v>220</v>
      </c>
      <c r="H224" s="11">
        <v>11.0954941</v>
      </c>
      <c r="I224" s="11">
        <v>11.513218050000001</v>
      </c>
      <c r="J224" s="11">
        <v>13.61237678</v>
      </c>
      <c r="K224" s="11">
        <v>12.46190049</v>
      </c>
      <c r="L224" s="11">
        <v>13.38274914</v>
      </c>
      <c r="M224" s="199">
        <v>15.539446351</v>
      </c>
      <c r="N224" s="199">
        <v>13.795501584</v>
      </c>
      <c r="O224" s="200">
        <v>0</v>
      </c>
      <c r="Q224" s="82">
        <v>220</v>
      </c>
      <c r="R224" s="199">
        <v>0</v>
      </c>
      <c r="S224" s="199">
        <v>5.1229605100000004</v>
      </c>
      <c r="T224" s="199">
        <v>5.592170136</v>
      </c>
      <c r="U224" s="200">
        <v>0</v>
      </c>
    </row>
    <row r="225" spans="7:21" x14ac:dyDescent="0.25">
      <c r="G225" s="82">
        <v>221</v>
      </c>
      <c r="H225" s="11">
        <v>11.100748319999999</v>
      </c>
      <c r="I225" s="11">
        <v>11.525385310000001</v>
      </c>
      <c r="J225" s="11">
        <v>13.63225506</v>
      </c>
      <c r="K225" s="11">
        <v>12.46442366</v>
      </c>
      <c r="L225" s="11">
        <v>13.38588045</v>
      </c>
      <c r="M225" s="199">
        <v>15.548305973</v>
      </c>
      <c r="N225" s="199">
        <v>13.803832419000001</v>
      </c>
      <c r="O225" s="200">
        <v>0</v>
      </c>
      <c r="Q225" s="82">
        <v>221</v>
      </c>
      <c r="R225" s="199">
        <v>0</v>
      </c>
      <c r="S225" s="199">
        <v>5.1228986460000003</v>
      </c>
      <c r="T225" s="199">
        <v>5.5983985919999997</v>
      </c>
      <c r="U225" s="200">
        <v>0</v>
      </c>
    </row>
    <row r="226" spans="7:21" x14ac:dyDescent="0.25">
      <c r="G226" s="82">
        <v>222</v>
      </c>
      <c r="H226" s="11">
        <v>11.106088740000001</v>
      </c>
      <c r="I226" s="11">
        <v>11.53795186</v>
      </c>
      <c r="J226" s="11">
        <v>13.652796840000001</v>
      </c>
      <c r="K226" s="11">
        <v>12.467029569999999</v>
      </c>
      <c r="L226" s="11">
        <v>13.389114449999999</v>
      </c>
      <c r="M226" s="199">
        <v>15.556879963</v>
      </c>
      <c r="N226" s="199">
        <v>13.812031165</v>
      </c>
      <c r="O226" s="200">
        <v>0</v>
      </c>
      <c r="Q226" s="82">
        <v>222</v>
      </c>
      <c r="R226" s="199">
        <v>0</v>
      </c>
      <c r="S226" s="199">
        <v>5.1228387770000001</v>
      </c>
      <c r="T226" s="199">
        <v>5.6045282719999996</v>
      </c>
      <c r="U226" s="200">
        <v>0</v>
      </c>
    </row>
    <row r="227" spans="7:21" x14ac:dyDescent="0.25">
      <c r="G227" s="82">
        <v>223</v>
      </c>
      <c r="H227" s="11">
        <v>11.111256940000001</v>
      </c>
      <c r="I227" s="11">
        <v>11.54972085</v>
      </c>
      <c r="J227" s="11">
        <v>13.673339560000001</v>
      </c>
      <c r="K227" s="11">
        <v>12.469470039999999</v>
      </c>
      <c r="L227" s="11">
        <v>13.39224581</v>
      </c>
      <c r="M227" s="199">
        <v>15.565597008999999</v>
      </c>
      <c r="N227" s="199">
        <v>13.820097817000001</v>
      </c>
      <c r="O227" s="200">
        <v>0</v>
      </c>
      <c r="Q227" s="82">
        <v>223</v>
      </c>
      <c r="R227" s="199">
        <v>0</v>
      </c>
      <c r="S227" s="199">
        <v>5.122777911</v>
      </c>
      <c r="T227" s="199">
        <v>5.6105591739999996</v>
      </c>
      <c r="U227" s="200">
        <v>0</v>
      </c>
    </row>
    <row r="228" spans="7:21" x14ac:dyDescent="0.25">
      <c r="G228" s="82">
        <v>224</v>
      </c>
      <c r="H228" s="11">
        <v>11.11651135</v>
      </c>
      <c r="I228" s="11">
        <v>11.56188908</v>
      </c>
      <c r="J228" s="11">
        <v>13.692889109999999</v>
      </c>
      <c r="K228" s="11">
        <v>12.47199326</v>
      </c>
      <c r="L228" s="11">
        <v>13.395428519999999</v>
      </c>
      <c r="M228" s="199">
        <v>15.574600036</v>
      </c>
      <c r="N228" s="199">
        <v>13.828032366</v>
      </c>
      <c r="O228" s="200">
        <v>0</v>
      </c>
      <c r="Q228" s="82">
        <v>224</v>
      </c>
      <c r="R228" s="199">
        <v>0</v>
      </c>
      <c r="S228" s="199">
        <v>5.12271505</v>
      </c>
      <c r="T228" s="199">
        <v>5.6164912899999999</v>
      </c>
      <c r="U228" s="200">
        <v>0</v>
      </c>
    </row>
    <row r="229" spans="7:21" x14ac:dyDescent="0.25">
      <c r="G229" s="82">
        <v>225</v>
      </c>
      <c r="H229" s="11">
        <v>11.12185195</v>
      </c>
      <c r="I229" s="11">
        <v>11.57445665</v>
      </c>
      <c r="J229" s="11">
        <v>13.713102190000001</v>
      </c>
      <c r="K229" s="11">
        <v>12.474599209999999</v>
      </c>
      <c r="L229" s="11">
        <v>13.39850859</v>
      </c>
      <c r="M229" s="199">
        <v>15.583031602</v>
      </c>
      <c r="N229" s="199">
        <v>13.836099297000001</v>
      </c>
      <c r="O229" s="200">
        <v>0</v>
      </c>
      <c r="Q229" s="82">
        <v>225</v>
      </c>
      <c r="R229" s="199">
        <v>0</v>
      </c>
      <c r="S229" s="199">
        <v>5.1226561789999998</v>
      </c>
      <c r="T229" s="199">
        <v>5.6225223599999996</v>
      </c>
      <c r="U229" s="200">
        <v>0</v>
      </c>
    </row>
    <row r="230" spans="7:21" x14ac:dyDescent="0.25">
      <c r="G230" s="82">
        <v>226</v>
      </c>
      <c r="H230" s="11">
        <v>11.126934200000001</v>
      </c>
      <c r="I230" s="11">
        <v>11.58662556</v>
      </c>
      <c r="J230" s="11">
        <v>13.733978949999999</v>
      </c>
      <c r="K230" s="11">
        <v>12.47712245</v>
      </c>
      <c r="L230" s="11">
        <v>13.401640009999999</v>
      </c>
      <c r="M230" s="199">
        <v>15.591749134000001</v>
      </c>
      <c r="N230" s="199">
        <v>13.844298619</v>
      </c>
      <c r="O230" s="200">
        <v>0</v>
      </c>
      <c r="Q230" s="82">
        <v>226</v>
      </c>
      <c r="R230" s="199">
        <v>0</v>
      </c>
      <c r="S230" s="199">
        <v>5.1225953129999997</v>
      </c>
      <c r="T230" s="199">
        <v>5.6286523879999999</v>
      </c>
      <c r="U230" s="200">
        <v>0</v>
      </c>
    </row>
    <row r="231" spans="7:21" x14ac:dyDescent="0.25">
      <c r="G231" s="82">
        <v>227</v>
      </c>
      <c r="H231" s="11">
        <v>11.132274929999999</v>
      </c>
      <c r="I231" s="11">
        <v>11.59899431</v>
      </c>
      <c r="J231" s="11">
        <v>13.75452525</v>
      </c>
      <c r="K231" s="11">
        <v>12.479687070000001</v>
      </c>
      <c r="L231" s="11">
        <v>13.404874120000001</v>
      </c>
      <c r="M231" s="199">
        <v>15.600752669</v>
      </c>
      <c r="N231" s="199">
        <v>13.852233589000001</v>
      </c>
      <c r="O231" s="200">
        <v>0</v>
      </c>
      <c r="Q231" s="82">
        <v>227</v>
      </c>
      <c r="R231" s="199">
        <v>0</v>
      </c>
      <c r="S231" s="199">
        <v>5.1225324519999997</v>
      </c>
      <c r="T231" s="199">
        <v>5.6345847579999999</v>
      </c>
      <c r="U231" s="200">
        <v>0</v>
      </c>
    </row>
    <row r="232" spans="7:21" x14ac:dyDescent="0.25">
      <c r="G232" s="82">
        <v>228</v>
      </c>
      <c r="H232" s="11">
        <v>11.13752959</v>
      </c>
      <c r="I232" s="11">
        <v>11.610964389999999</v>
      </c>
      <c r="J232" s="11">
        <v>13.774078230000001</v>
      </c>
      <c r="K232" s="11">
        <v>12.482127609999999</v>
      </c>
      <c r="L232" s="11">
        <v>13.407902910000001</v>
      </c>
      <c r="M232" s="199">
        <v>15.609041789999999</v>
      </c>
      <c r="N232" s="199">
        <v>11.648562460999999</v>
      </c>
      <c r="O232" s="200">
        <v>0</v>
      </c>
      <c r="Q232" s="82">
        <v>228</v>
      </c>
      <c r="R232" s="199">
        <v>0</v>
      </c>
      <c r="S232" s="199">
        <v>5.1224745790000004</v>
      </c>
      <c r="T232" s="199">
        <v>5.6405172090000004</v>
      </c>
      <c r="U232" s="200">
        <v>0</v>
      </c>
    </row>
    <row r="233" spans="7:21" x14ac:dyDescent="0.25">
      <c r="G233" s="82">
        <v>229</v>
      </c>
      <c r="H233" s="11">
        <v>11.14252587</v>
      </c>
      <c r="I233" s="11">
        <v>11.62293478</v>
      </c>
      <c r="J233" s="11">
        <v>13.793632000000001</v>
      </c>
      <c r="K233" s="11">
        <v>12.484485429999999</v>
      </c>
      <c r="L233" s="11">
        <v>13.41093173</v>
      </c>
      <c r="M233" s="199">
        <v>15.617616889000001</v>
      </c>
      <c r="N233" s="199">
        <v>11.401564746</v>
      </c>
      <c r="O233" s="200">
        <v>0</v>
      </c>
      <c r="Q233" s="82">
        <v>229</v>
      </c>
      <c r="R233" s="199">
        <v>0</v>
      </c>
      <c r="S233" s="199">
        <v>5.1224147110000002</v>
      </c>
      <c r="T233" s="199">
        <v>5.6466474959999999</v>
      </c>
      <c r="U233" s="200">
        <v>0</v>
      </c>
    </row>
    <row r="234" spans="7:21" x14ac:dyDescent="0.25">
      <c r="G234" s="82">
        <v>230</v>
      </c>
      <c r="H234" s="11">
        <v>11.147780640000001</v>
      </c>
      <c r="I234" s="11">
        <v>11.468096170000001</v>
      </c>
      <c r="J234" s="11">
        <v>13.81351806</v>
      </c>
      <c r="K234" s="11">
        <v>12.487008729999999</v>
      </c>
      <c r="L234" s="11">
        <v>13.41406323</v>
      </c>
      <c r="M234" s="199">
        <v>15.626478000000001</v>
      </c>
      <c r="N234" s="199">
        <v>11.388354072</v>
      </c>
      <c r="O234" s="200">
        <v>0</v>
      </c>
      <c r="Q234" s="82">
        <v>230</v>
      </c>
      <c r="R234" s="199">
        <v>0</v>
      </c>
      <c r="S234" s="199">
        <v>5.1223528470000002</v>
      </c>
      <c r="T234" s="199">
        <v>5.6525801170000003</v>
      </c>
      <c r="U234" s="200">
        <v>0</v>
      </c>
    </row>
    <row r="235" spans="7:21" x14ac:dyDescent="0.25">
      <c r="G235" s="82">
        <v>231</v>
      </c>
      <c r="H235" s="11">
        <v>11.15312162</v>
      </c>
      <c r="I235" s="11">
        <v>11.478635929999999</v>
      </c>
      <c r="J235" s="11">
        <v>13.833736399999999</v>
      </c>
      <c r="K235" s="11">
        <v>12.489614769999999</v>
      </c>
      <c r="L235" s="11">
        <v>13.417143429999999</v>
      </c>
      <c r="M235" s="199">
        <v>15.634910501</v>
      </c>
      <c r="N235" s="199">
        <v>11.37492361</v>
      </c>
      <c r="O235" s="200">
        <v>0</v>
      </c>
      <c r="Q235" s="82">
        <v>231</v>
      </c>
      <c r="R235" s="199">
        <v>0</v>
      </c>
      <c r="S235" s="199">
        <v>5.122293977</v>
      </c>
      <c r="T235" s="199">
        <v>5.6586116970000004</v>
      </c>
      <c r="U235" s="200">
        <v>0</v>
      </c>
    </row>
    <row r="236" spans="7:21" x14ac:dyDescent="0.25">
      <c r="G236" s="82">
        <v>232</v>
      </c>
      <c r="H236" s="11">
        <v>11.15829037</v>
      </c>
      <c r="I236" s="11">
        <v>11.489351600000001</v>
      </c>
      <c r="J236" s="11">
        <v>13.85428712</v>
      </c>
      <c r="K236" s="11">
        <v>12.49205536</v>
      </c>
      <c r="L236" s="11">
        <v>13.42027498</v>
      </c>
      <c r="M236" s="199">
        <v>15.643629004999999</v>
      </c>
      <c r="N236" s="199">
        <v>11.361273414999999</v>
      </c>
      <c r="O236" s="200">
        <v>0</v>
      </c>
      <c r="Q236" s="82">
        <v>232</v>
      </c>
      <c r="R236" s="199">
        <v>0</v>
      </c>
      <c r="S236" s="199">
        <v>5.1222331109999999</v>
      </c>
      <c r="T236" s="199">
        <v>5.6647422460000003</v>
      </c>
      <c r="U236" s="200">
        <v>0</v>
      </c>
    </row>
    <row r="237" spans="7:21" x14ac:dyDescent="0.25">
      <c r="G237" s="82">
        <v>233</v>
      </c>
      <c r="H237" s="11">
        <v>11.16354533</v>
      </c>
      <c r="I237" s="11">
        <v>11.5002432</v>
      </c>
      <c r="J237" s="11">
        <v>13.87384428</v>
      </c>
      <c r="K237" s="11">
        <v>12.4945787</v>
      </c>
      <c r="L237" s="11">
        <v>13.423457880000001</v>
      </c>
      <c r="M237" s="199">
        <v>15.652633539</v>
      </c>
      <c r="N237" s="199">
        <v>11.348284102999999</v>
      </c>
      <c r="O237" s="200">
        <v>0</v>
      </c>
      <c r="Q237" s="82">
        <v>233</v>
      </c>
      <c r="R237" s="199">
        <v>0</v>
      </c>
      <c r="S237" s="199">
        <v>5.1221702489999998</v>
      </c>
      <c r="T237" s="199">
        <v>5.6705762379999998</v>
      </c>
      <c r="U237" s="200">
        <v>0</v>
      </c>
    </row>
    <row r="238" spans="7:21" x14ac:dyDescent="0.25">
      <c r="G238" s="82">
        <v>234</v>
      </c>
      <c r="H238" s="11">
        <v>11.168972650000001</v>
      </c>
      <c r="I238" s="11">
        <v>11.510783719999999</v>
      </c>
      <c r="J238" s="11">
        <v>13.89439673</v>
      </c>
      <c r="K238" s="11">
        <v>12.49718479</v>
      </c>
      <c r="L238" s="11">
        <v>13.42653814</v>
      </c>
      <c r="M238" s="199">
        <v>15.661495310999999</v>
      </c>
      <c r="N238" s="199">
        <v>11.334634714</v>
      </c>
      <c r="O238" s="200">
        <v>0</v>
      </c>
      <c r="Q238" s="82">
        <v>234</v>
      </c>
      <c r="R238" s="199">
        <v>0</v>
      </c>
      <c r="S238" s="199">
        <v>5.1221083849999998</v>
      </c>
      <c r="T238" s="199">
        <v>5.6767069550000002</v>
      </c>
      <c r="U238" s="200">
        <v>0</v>
      </c>
    </row>
    <row r="239" spans="7:21" x14ac:dyDescent="0.25">
      <c r="G239" s="82">
        <v>235</v>
      </c>
      <c r="H239" s="11">
        <v>11.174055429999999</v>
      </c>
      <c r="I239" s="11">
        <v>11.52150015</v>
      </c>
      <c r="J239" s="11">
        <v>13.915281650000001</v>
      </c>
      <c r="K239" s="11">
        <v>12.49970815</v>
      </c>
      <c r="L239" s="11">
        <v>13.42966975</v>
      </c>
      <c r="M239" s="199">
        <v>15.670214316999999</v>
      </c>
      <c r="N239" s="199">
        <v>11.320765633000001</v>
      </c>
      <c r="O239" s="200">
        <v>0</v>
      </c>
      <c r="Q239" s="82">
        <v>235</v>
      </c>
      <c r="R239" s="199">
        <v>0</v>
      </c>
      <c r="S239" s="199">
        <v>5.1220475189999997</v>
      </c>
      <c r="T239" s="199">
        <v>5.6829366510000003</v>
      </c>
      <c r="U239" s="200">
        <v>0</v>
      </c>
    </row>
    <row r="240" spans="7:21" x14ac:dyDescent="0.25">
      <c r="G240" s="82">
        <v>236</v>
      </c>
      <c r="H240" s="11">
        <v>11.17931057</v>
      </c>
      <c r="I240" s="11">
        <v>11.53256822</v>
      </c>
      <c r="J240" s="11">
        <v>13.935504419999999</v>
      </c>
      <c r="K240" s="11">
        <v>12.502272899999999</v>
      </c>
      <c r="L240" s="11">
        <v>13.432904069999999</v>
      </c>
      <c r="M240" s="199">
        <v>15.678790546</v>
      </c>
      <c r="N240" s="199">
        <v>11.307337243999999</v>
      </c>
      <c r="O240" s="200">
        <v>0</v>
      </c>
      <c r="Q240" s="82">
        <v>236</v>
      </c>
      <c r="R240" s="199">
        <v>0</v>
      </c>
      <c r="S240" s="199">
        <v>5.1219876510000004</v>
      </c>
      <c r="T240" s="199">
        <v>5.6889686619999997</v>
      </c>
      <c r="U240" s="200">
        <v>0</v>
      </c>
    </row>
    <row r="241" spans="7:21" x14ac:dyDescent="0.25">
      <c r="G241" s="82">
        <v>237</v>
      </c>
      <c r="H241" s="11">
        <v>11.184738080000001</v>
      </c>
      <c r="I241" s="11">
        <v>11.5429338</v>
      </c>
      <c r="J241" s="11">
        <v>13.955728089999999</v>
      </c>
      <c r="K241" s="11">
        <v>12.504754930000001</v>
      </c>
      <c r="L241" s="11">
        <v>13.435933049999999</v>
      </c>
      <c r="M241" s="199">
        <v>15.687509873</v>
      </c>
      <c r="N241" s="199">
        <v>11.293909273000001</v>
      </c>
      <c r="O241" s="200">
        <v>0</v>
      </c>
      <c r="Q241" s="82">
        <v>237</v>
      </c>
      <c r="R241" s="199">
        <v>0</v>
      </c>
      <c r="S241" s="199">
        <v>5.1219267850000003</v>
      </c>
      <c r="T241" s="199">
        <v>5.6950007610000002</v>
      </c>
      <c r="U241" s="200">
        <v>0</v>
      </c>
    </row>
    <row r="242" spans="7:21" x14ac:dyDescent="0.25">
      <c r="G242" s="82">
        <v>238</v>
      </c>
      <c r="H242" s="11">
        <v>11.18999335</v>
      </c>
      <c r="I242" s="11">
        <v>11.553651</v>
      </c>
      <c r="J242" s="11">
        <v>13.975621070000001</v>
      </c>
      <c r="K242" s="11">
        <v>12.507278339999999</v>
      </c>
      <c r="L242" s="11">
        <v>13.439064719999999</v>
      </c>
      <c r="M242" s="199">
        <v>15.696372307000001</v>
      </c>
      <c r="N242" s="199">
        <v>11.280701829</v>
      </c>
      <c r="O242" s="200">
        <v>0</v>
      </c>
      <c r="Q242" s="82">
        <v>238</v>
      </c>
      <c r="R242" s="199">
        <v>0</v>
      </c>
      <c r="S242" s="199">
        <v>5.1218649220000003</v>
      </c>
      <c r="T242" s="199">
        <v>5.7009340550000003</v>
      </c>
      <c r="U242" s="200">
        <v>0</v>
      </c>
    </row>
    <row r="243" spans="7:21" x14ac:dyDescent="0.25">
      <c r="G243" s="82">
        <v>239</v>
      </c>
      <c r="H243" s="11">
        <v>11.19533483</v>
      </c>
      <c r="I243" s="11">
        <v>11.56471986</v>
      </c>
      <c r="J243" s="11">
        <v>13.99617802</v>
      </c>
      <c r="K243" s="11">
        <v>12.5098845</v>
      </c>
      <c r="L243" s="11">
        <v>13.4422991</v>
      </c>
      <c r="M243" s="199">
        <v>15.704949019000001</v>
      </c>
      <c r="N243" s="199">
        <v>11.267054548000001</v>
      </c>
      <c r="O243" s="200">
        <v>0</v>
      </c>
      <c r="Q243" s="82">
        <v>239</v>
      </c>
      <c r="R243" s="199">
        <v>0</v>
      </c>
      <c r="S243" s="199">
        <v>5.1218050540000002</v>
      </c>
      <c r="T243" s="199">
        <v>5.7070652109999997</v>
      </c>
      <c r="U243" s="200">
        <v>0</v>
      </c>
    </row>
    <row r="244" spans="7:21" x14ac:dyDescent="0.25">
      <c r="G244" s="82">
        <v>240</v>
      </c>
      <c r="H244" s="11">
        <v>11.200504069999999</v>
      </c>
      <c r="I244" s="11">
        <v>11.574910470000001</v>
      </c>
      <c r="J244" s="11">
        <v>14.016404339999999</v>
      </c>
      <c r="K244" s="11">
        <v>12.512325199999999</v>
      </c>
      <c r="L244" s="11">
        <v>13.445276809999999</v>
      </c>
      <c r="M244" s="199">
        <v>12.508958971</v>
      </c>
      <c r="N244" s="199">
        <v>11.253847926000001</v>
      </c>
      <c r="O244" s="200">
        <v>0</v>
      </c>
      <c r="Q244" s="82">
        <v>240</v>
      </c>
      <c r="R244" s="199">
        <v>0</v>
      </c>
      <c r="S244" s="199">
        <v>5.121745185</v>
      </c>
      <c r="T244" s="199">
        <v>5.7129986759999998</v>
      </c>
      <c r="U244" s="200">
        <v>0</v>
      </c>
    </row>
    <row r="245" spans="7:21" x14ac:dyDescent="0.25">
      <c r="G245" s="82">
        <v>241</v>
      </c>
      <c r="H245" s="11">
        <v>11.20567337</v>
      </c>
      <c r="I245" s="11">
        <v>11.585452719999999</v>
      </c>
      <c r="J245" s="11">
        <v>14.0359683</v>
      </c>
      <c r="K245" s="11">
        <v>12.51476592</v>
      </c>
      <c r="L245" s="11">
        <v>13.448357209999999</v>
      </c>
      <c r="M245" s="199">
        <v>12.151159909</v>
      </c>
      <c r="N245" s="199">
        <v>11.240861778999999</v>
      </c>
      <c r="O245" s="200">
        <v>0</v>
      </c>
      <c r="Q245" s="82">
        <v>241</v>
      </c>
      <c r="R245" s="199">
        <v>0</v>
      </c>
      <c r="S245" s="199">
        <v>5.121683322</v>
      </c>
      <c r="T245" s="199">
        <v>5.7188333260000004</v>
      </c>
      <c r="U245" s="200">
        <v>0</v>
      </c>
    </row>
    <row r="246" spans="7:21" x14ac:dyDescent="0.25">
      <c r="G246" s="82">
        <v>242</v>
      </c>
      <c r="H246" s="11">
        <v>12.220786</v>
      </c>
      <c r="I246" s="11">
        <v>11.596346649999999</v>
      </c>
      <c r="J246" s="11">
        <v>14.056196310000001</v>
      </c>
      <c r="K246" s="11">
        <v>12.517289379999999</v>
      </c>
      <c r="L246" s="11">
        <v>13.451540319999999</v>
      </c>
      <c r="M246" s="199">
        <v>12.130642936999999</v>
      </c>
      <c r="N246" s="199">
        <v>11.227876036</v>
      </c>
      <c r="O246" s="200">
        <v>0</v>
      </c>
      <c r="Q246" s="82">
        <v>242</v>
      </c>
      <c r="R246" s="199">
        <v>0</v>
      </c>
      <c r="S246" s="199">
        <v>5.1216234539999999</v>
      </c>
      <c r="T246" s="199">
        <v>5.7246680599999999</v>
      </c>
      <c r="U246" s="200">
        <v>0</v>
      </c>
    </row>
    <row r="247" spans="7:21" x14ac:dyDescent="0.25">
      <c r="G247" s="82">
        <v>243</v>
      </c>
      <c r="H247" s="11">
        <v>12.234181120000001</v>
      </c>
      <c r="I247" s="11">
        <v>11.606713689999999</v>
      </c>
      <c r="J247" s="11">
        <v>14.076756830000001</v>
      </c>
      <c r="K247" s="11">
        <v>12.51977149</v>
      </c>
      <c r="L247" s="11">
        <v>13.45456942</v>
      </c>
      <c r="M247" s="199">
        <v>12.109784959000001</v>
      </c>
      <c r="N247" s="199">
        <v>11.214450476</v>
      </c>
      <c r="O247" s="200">
        <v>0</v>
      </c>
      <c r="Q247" s="82">
        <v>243</v>
      </c>
      <c r="R247" s="199">
        <v>0</v>
      </c>
      <c r="S247" s="199">
        <v>5.1215625879999997</v>
      </c>
      <c r="T247" s="199">
        <v>5.7307006600000001</v>
      </c>
      <c r="U247" s="200">
        <v>0</v>
      </c>
    </row>
    <row r="248" spans="7:21" x14ac:dyDescent="0.25">
      <c r="G248" s="82">
        <v>244</v>
      </c>
      <c r="H248" s="11">
        <v>12.2477999</v>
      </c>
      <c r="I248" s="11">
        <v>11.6174324</v>
      </c>
      <c r="J248" s="11">
        <v>14.096654989999999</v>
      </c>
      <c r="K248" s="11">
        <v>12.522294990000001</v>
      </c>
      <c r="L248" s="11">
        <v>13.45770123</v>
      </c>
      <c r="M248" s="199">
        <v>12.088586104000001</v>
      </c>
      <c r="N248" s="199">
        <v>11.200585192</v>
      </c>
      <c r="O248" s="200">
        <v>0</v>
      </c>
      <c r="Q248" s="82">
        <v>244</v>
      </c>
      <c r="R248" s="199">
        <v>0</v>
      </c>
      <c r="S248" s="199">
        <v>5.1215007239999997</v>
      </c>
      <c r="T248" s="199">
        <v>5.7369311459999999</v>
      </c>
      <c r="U248" s="200">
        <v>0</v>
      </c>
    </row>
    <row r="249" spans="7:21" x14ac:dyDescent="0.25">
      <c r="G249" s="82">
        <v>245</v>
      </c>
      <c r="H249" s="11">
        <v>12.26164236</v>
      </c>
      <c r="I249" s="11">
        <v>11.62850282</v>
      </c>
      <c r="J249" s="11">
        <v>14.11688562</v>
      </c>
      <c r="K249" s="11">
        <v>12.524859859999999</v>
      </c>
      <c r="L249" s="11">
        <v>13.46093574</v>
      </c>
      <c r="M249" s="199">
        <v>12.068413942999999</v>
      </c>
      <c r="N249" s="199">
        <v>11.187160480999999</v>
      </c>
      <c r="O249" s="200">
        <v>0</v>
      </c>
      <c r="Q249" s="82">
        <v>245</v>
      </c>
      <c r="R249" s="199">
        <v>0</v>
      </c>
      <c r="S249" s="199">
        <v>5.1214418540000004</v>
      </c>
      <c r="T249" s="199">
        <v>5.7429639229999996</v>
      </c>
      <c r="U249" s="200">
        <v>0</v>
      </c>
    </row>
    <row r="250" spans="7:21" x14ac:dyDescent="0.25">
      <c r="G250" s="82">
        <v>246</v>
      </c>
      <c r="H250" s="11">
        <v>12.275038690000001</v>
      </c>
      <c r="I250" s="11">
        <v>11.639397779999999</v>
      </c>
      <c r="J250" s="11">
        <v>14.1377805</v>
      </c>
      <c r="K250" s="11">
        <v>12.527342020000001</v>
      </c>
      <c r="L250" s="11">
        <v>13.46411893</v>
      </c>
      <c r="M250" s="199">
        <v>12.04721704</v>
      </c>
      <c r="N250" s="199">
        <v>11.173516117</v>
      </c>
      <c r="O250" s="200">
        <v>0</v>
      </c>
      <c r="Q250" s="82">
        <v>246</v>
      </c>
      <c r="R250" s="199">
        <v>0</v>
      </c>
      <c r="S250" s="199">
        <v>5.1213799900000003</v>
      </c>
      <c r="T250" s="199">
        <v>5.7490956850000003</v>
      </c>
      <c r="U250" s="200">
        <v>0</v>
      </c>
    </row>
    <row r="251" spans="7:21" x14ac:dyDescent="0.25">
      <c r="G251" s="82">
        <v>247</v>
      </c>
      <c r="H251" s="11">
        <v>12.288658679999999</v>
      </c>
      <c r="I251" s="11">
        <v>11.650117270000001</v>
      </c>
      <c r="J251" s="11">
        <v>14.15734958</v>
      </c>
      <c r="K251" s="11">
        <v>12.52986555</v>
      </c>
      <c r="L251" s="11">
        <v>13.4672508</v>
      </c>
      <c r="M251" s="199">
        <v>12.025679357</v>
      </c>
      <c r="N251" s="199">
        <v>11.160312305</v>
      </c>
      <c r="O251" s="200">
        <v>0</v>
      </c>
      <c r="Q251" s="82">
        <v>247</v>
      </c>
      <c r="R251" s="199">
        <v>0</v>
      </c>
      <c r="S251" s="199">
        <v>5.1213171290000004</v>
      </c>
      <c r="T251" s="199">
        <v>5.7550297349999999</v>
      </c>
      <c r="U251" s="200">
        <v>0</v>
      </c>
    </row>
    <row r="252" spans="7:21" x14ac:dyDescent="0.25">
      <c r="G252" s="82">
        <v>248</v>
      </c>
      <c r="H252" s="11">
        <v>12.30272566</v>
      </c>
      <c r="I252" s="11">
        <v>11.660661279999999</v>
      </c>
      <c r="J252" s="11">
        <v>14.17758282</v>
      </c>
      <c r="K252" s="11">
        <v>12.532471839999999</v>
      </c>
      <c r="L252" s="11">
        <v>13.470331359999999</v>
      </c>
      <c r="M252" s="199">
        <v>12.004826388</v>
      </c>
      <c r="N252" s="199">
        <v>11.146888820999999</v>
      </c>
      <c r="O252" s="200">
        <v>0</v>
      </c>
      <c r="Q252" s="82">
        <v>248</v>
      </c>
      <c r="R252" s="199">
        <v>0</v>
      </c>
      <c r="S252" s="199">
        <v>5.1212562630000003</v>
      </c>
      <c r="T252" s="199">
        <v>5.7610627660000002</v>
      </c>
      <c r="U252" s="200">
        <v>0</v>
      </c>
    </row>
    <row r="253" spans="7:21" x14ac:dyDescent="0.25">
      <c r="G253" s="82">
        <v>249</v>
      </c>
      <c r="H253" s="11">
        <v>12.315899910000001</v>
      </c>
      <c r="I253" s="11">
        <v>11.67138128</v>
      </c>
      <c r="J253" s="11">
        <v>14.19848043</v>
      </c>
      <c r="K253" s="11">
        <v>12.534912670000001</v>
      </c>
      <c r="L253" s="11">
        <v>13.47346327</v>
      </c>
      <c r="M253" s="199">
        <v>11.983974427</v>
      </c>
      <c r="N253" s="199">
        <v>11.133245718</v>
      </c>
      <c r="O253" s="200">
        <v>0</v>
      </c>
      <c r="Q253" s="82">
        <v>249</v>
      </c>
      <c r="R253" s="199">
        <v>0</v>
      </c>
      <c r="S253" s="199">
        <v>5.1211953970000001</v>
      </c>
      <c r="T253" s="199">
        <v>5.7671947909999997</v>
      </c>
      <c r="U253" s="200">
        <v>0</v>
      </c>
    </row>
    <row r="254" spans="7:21" x14ac:dyDescent="0.25">
      <c r="G254" s="82">
        <v>250</v>
      </c>
      <c r="H254" s="11">
        <v>12.32952111</v>
      </c>
      <c r="I254" s="11">
        <v>11.68227727</v>
      </c>
      <c r="J254" s="11">
        <v>14.218715489999999</v>
      </c>
      <c r="K254" s="11">
        <v>12.53743624</v>
      </c>
      <c r="L254" s="11">
        <v>13.47664655</v>
      </c>
      <c r="M254" s="199">
        <v>11.963465261</v>
      </c>
      <c r="N254" s="199">
        <v>11.120263156</v>
      </c>
      <c r="O254" s="200">
        <v>0</v>
      </c>
      <c r="Q254" s="82">
        <v>250</v>
      </c>
      <c r="R254" s="199">
        <v>0</v>
      </c>
      <c r="S254" s="199">
        <v>5.121135529</v>
      </c>
      <c r="T254" s="199">
        <v>5.7730301859999997</v>
      </c>
      <c r="U254" s="200">
        <v>0</v>
      </c>
    </row>
    <row r="255" spans="7:21" x14ac:dyDescent="0.25">
      <c r="G255" s="82">
        <v>251</v>
      </c>
      <c r="H255" s="11">
        <v>12.34358937</v>
      </c>
      <c r="I255" s="11">
        <v>11.692822039999999</v>
      </c>
      <c r="J255" s="11">
        <v>14.23928317</v>
      </c>
      <c r="K255" s="11">
        <v>12.54004258</v>
      </c>
      <c r="L255" s="11">
        <v>13.47972717</v>
      </c>
      <c r="M255" s="199">
        <v>11.94227345</v>
      </c>
      <c r="N255" s="199">
        <v>11.106620862</v>
      </c>
      <c r="O255" s="200">
        <v>0</v>
      </c>
      <c r="Q255" s="82">
        <v>251</v>
      </c>
      <c r="R255" s="199">
        <v>0</v>
      </c>
      <c r="S255" s="199">
        <v>5.1210736649999999</v>
      </c>
      <c r="T255" s="199">
        <v>5.7791623789999997</v>
      </c>
      <c r="U255" s="200">
        <v>0</v>
      </c>
    </row>
    <row r="256" spans="7:21" x14ac:dyDescent="0.25">
      <c r="G256" s="82">
        <v>252</v>
      </c>
      <c r="H256" s="11">
        <v>12.35654147</v>
      </c>
      <c r="I256" s="11">
        <v>11.702839790000001</v>
      </c>
      <c r="J256" s="11">
        <v>14.2588565</v>
      </c>
      <c r="K256" s="11">
        <v>12.54244207</v>
      </c>
      <c r="L256" s="11">
        <v>10.212237030000001</v>
      </c>
      <c r="M256" s="199">
        <v>11.921766270000001</v>
      </c>
      <c r="N256" s="199">
        <v>11.093199049000001</v>
      </c>
      <c r="O256" s="200">
        <v>0</v>
      </c>
      <c r="Q256" s="82">
        <v>252</v>
      </c>
      <c r="R256" s="199">
        <v>0</v>
      </c>
      <c r="S256" s="199">
        <v>5.1210137969999998</v>
      </c>
      <c r="T256" s="199">
        <v>5.7851957580000004</v>
      </c>
      <c r="U256" s="200">
        <v>0</v>
      </c>
    </row>
    <row r="257" spans="7:21" x14ac:dyDescent="0.25">
      <c r="G257" s="82">
        <v>253</v>
      </c>
      <c r="H257" s="11">
        <v>12.369940570000001</v>
      </c>
      <c r="I257" s="11">
        <v>11.71356078</v>
      </c>
      <c r="J257" s="11">
        <v>14.27776708</v>
      </c>
      <c r="K257" s="11">
        <v>12.54492432</v>
      </c>
      <c r="L257" s="11">
        <v>9.8428342729999994</v>
      </c>
      <c r="M257" s="199">
        <v>11.901601759</v>
      </c>
      <c r="N257" s="199">
        <v>11.080437685</v>
      </c>
      <c r="O257" s="200">
        <v>0</v>
      </c>
      <c r="Q257" s="82">
        <v>253</v>
      </c>
      <c r="R257" s="199">
        <v>0</v>
      </c>
      <c r="S257" s="199">
        <v>5.1209549269999997</v>
      </c>
      <c r="T257" s="199">
        <v>5.7909324870000001</v>
      </c>
      <c r="U257" s="200">
        <v>0</v>
      </c>
    </row>
    <row r="258" spans="7:21" x14ac:dyDescent="0.25">
      <c r="G258" s="82">
        <v>254</v>
      </c>
      <c r="H258" s="11">
        <v>12.38378674</v>
      </c>
      <c r="I258" s="11">
        <v>11.72463355</v>
      </c>
      <c r="J258" s="11">
        <v>14.298005549999999</v>
      </c>
      <c r="K258" s="11">
        <v>12.547489329999999</v>
      </c>
      <c r="L258" s="11">
        <v>9.8176431839999996</v>
      </c>
      <c r="M258" s="199">
        <v>11.881438223</v>
      </c>
      <c r="N258" s="199">
        <v>11.067016656</v>
      </c>
      <c r="O258" s="200">
        <v>0</v>
      </c>
      <c r="Q258" s="82">
        <v>254</v>
      </c>
      <c r="R258" s="199">
        <v>0</v>
      </c>
      <c r="S258" s="199">
        <v>5.1208960570000004</v>
      </c>
      <c r="T258" s="199">
        <v>5.0958780470000002</v>
      </c>
      <c r="U258" s="200">
        <v>0</v>
      </c>
    </row>
    <row r="259" spans="7:21" x14ac:dyDescent="0.25">
      <c r="G259" s="82">
        <v>255</v>
      </c>
      <c r="H259" s="11">
        <v>12.396963319999999</v>
      </c>
      <c r="I259" s="11">
        <v>11.73535506</v>
      </c>
      <c r="J259" s="11">
        <v>14.31890853</v>
      </c>
      <c r="K259" s="11">
        <v>12.549930229999999</v>
      </c>
      <c r="L259" s="11">
        <v>9.7920337069999999</v>
      </c>
      <c r="M259" s="199">
        <v>11.860592091999999</v>
      </c>
      <c r="N259" s="199">
        <v>11.053376033999999</v>
      </c>
      <c r="O259" s="200">
        <v>0</v>
      </c>
      <c r="Q259" s="82">
        <v>255</v>
      </c>
      <c r="R259" s="199">
        <v>0</v>
      </c>
      <c r="S259" s="199">
        <v>5.1208351910000003</v>
      </c>
      <c r="T259" s="199">
        <v>5.0212463139999999</v>
      </c>
      <c r="U259" s="200">
        <v>0</v>
      </c>
    </row>
    <row r="260" spans="7:21" x14ac:dyDescent="0.25">
      <c r="G260" s="82">
        <v>256</v>
      </c>
      <c r="H260" s="11">
        <v>12.410586950000001</v>
      </c>
      <c r="I260" s="11">
        <v>11.74607683</v>
      </c>
      <c r="J260" s="11">
        <v>14.338485199999999</v>
      </c>
      <c r="K260" s="11">
        <v>12.552453890000001</v>
      </c>
      <c r="L260" s="11">
        <v>9.7660060380000004</v>
      </c>
      <c r="M260" s="199">
        <v>11.839063589</v>
      </c>
      <c r="N260" s="199">
        <v>11.040175844</v>
      </c>
      <c r="O260" s="200">
        <v>0</v>
      </c>
      <c r="Q260" s="82">
        <v>256</v>
      </c>
      <c r="R260" s="199">
        <v>0</v>
      </c>
      <c r="S260" s="199">
        <v>5.1207723300000003</v>
      </c>
      <c r="T260" s="199">
        <v>5.0211590360000002</v>
      </c>
      <c r="U260" s="200">
        <v>0</v>
      </c>
    </row>
    <row r="261" spans="7:21" x14ac:dyDescent="0.25">
      <c r="G261" s="82">
        <v>257</v>
      </c>
      <c r="H261" s="11">
        <v>12.42465769</v>
      </c>
      <c r="I261" s="11">
        <v>11.756623080000001</v>
      </c>
      <c r="J261" s="11">
        <v>14.358726280000001</v>
      </c>
      <c r="K261" s="11">
        <v>12.55506031</v>
      </c>
      <c r="L261" s="11">
        <v>9.7412392350000001</v>
      </c>
      <c r="M261" s="199">
        <v>11.81821951</v>
      </c>
      <c r="N261" s="199">
        <v>11.026756043000001</v>
      </c>
      <c r="O261" s="200">
        <v>0</v>
      </c>
      <c r="Q261" s="82">
        <v>257</v>
      </c>
      <c r="R261" s="199">
        <v>0</v>
      </c>
      <c r="S261" s="199">
        <v>5.1207114640000002</v>
      </c>
      <c r="T261" s="199">
        <v>5.0210703040000002</v>
      </c>
      <c r="U261" s="200">
        <v>0</v>
      </c>
    </row>
    <row r="262" spans="7:21" x14ac:dyDescent="0.25">
      <c r="G262" s="82">
        <v>258</v>
      </c>
      <c r="H262" s="11">
        <v>12.438505510000001</v>
      </c>
      <c r="I262" s="11">
        <v>11.76752112</v>
      </c>
      <c r="J262" s="11">
        <v>14.379631979999999</v>
      </c>
      <c r="K262" s="11">
        <v>12.557625379999999</v>
      </c>
      <c r="L262" s="11">
        <v>9.7152145910000005</v>
      </c>
      <c r="M262" s="199">
        <v>11.797034751</v>
      </c>
      <c r="N262" s="199">
        <v>11.012896693</v>
      </c>
      <c r="O262" s="200">
        <v>0</v>
      </c>
      <c r="Q262" s="82">
        <v>258</v>
      </c>
      <c r="R262" s="199">
        <v>0</v>
      </c>
      <c r="S262" s="199">
        <v>5.1206496010000002</v>
      </c>
      <c r="T262" s="199">
        <v>5.0209786620000001</v>
      </c>
      <c r="U262" s="200">
        <v>0</v>
      </c>
    </row>
    <row r="263" spans="7:21" x14ac:dyDescent="0.25">
      <c r="G263" s="82">
        <v>259</v>
      </c>
      <c r="H263" s="11">
        <v>12.4521304</v>
      </c>
      <c r="I263" s="11">
        <v>11.77841944</v>
      </c>
      <c r="J263" s="11">
        <v>14.39987488</v>
      </c>
      <c r="K263" s="11">
        <v>12.56014908</v>
      </c>
      <c r="L263" s="11">
        <v>9.6887719089999997</v>
      </c>
      <c r="M263" s="199">
        <v>11.776534365</v>
      </c>
      <c r="N263" s="199">
        <v>10.999917708</v>
      </c>
      <c r="O263" s="200">
        <v>0</v>
      </c>
      <c r="Q263" s="82">
        <v>259</v>
      </c>
      <c r="R263" s="199">
        <v>0</v>
      </c>
      <c r="S263" s="199">
        <v>5.1205897330000001</v>
      </c>
      <c r="T263" s="199">
        <v>5.0208928390000001</v>
      </c>
      <c r="U263" s="200">
        <v>0</v>
      </c>
    </row>
    <row r="264" spans="7:21" x14ac:dyDescent="0.25">
      <c r="G264" s="82">
        <v>260</v>
      </c>
      <c r="H264" s="11">
        <v>12.46553231</v>
      </c>
      <c r="I264" s="11">
        <v>11.78879066</v>
      </c>
      <c r="J264" s="11">
        <v>14.420450519999999</v>
      </c>
      <c r="K264" s="11">
        <v>12.56263143</v>
      </c>
      <c r="L264" s="11">
        <v>9.6631701929999991</v>
      </c>
      <c r="M264" s="199">
        <v>11.755693252</v>
      </c>
      <c r="N264" s="199">
        <v>10.986499135000001</v>
      </c>
      <c r="O264" s="200">
        <v>0</v>
      </c>
      <c r="Q264" s="82">
        <v>260</v>
      </c>
      <c r="R264" s="199">
        <v>0</v>
      </c>
      <c r="S264" s="199">
        <v>5.120528867</v>
      </c>
      <c r="T264" s="199">
        <v>5.020804107</v>
      </c>
      <c r="U264" s="200">
        <v>0</v>
      </c>
    </row>
    <row r="265" spans="7:21" x14ac:dyDescent="0.25">
      <c r="G265" s="82">
        <v>261</v>
      </c>
      <c r="H265" s="11">
        <v>12.479157989999999</v>
      </c>
      <c r="I265" s="11">
        <v>11.79951368</v>
      </c>
      <c r="J265" s="11">
        <v>14.44036331</v>
      </c>
      <c r="K265" s="11">
        <v>12.56515516</v>
      </c>
      <c r="L265" s="11">
        <v>9.6375700389999999</v>
      </c>
      <c r="M265" s="199">
        <v>11.734511542</v>
      </c>
      <c r="N265" s="199">
        <v>10.972641068</v>
      </c>
      <c r="O265" s="200">
        <v>0</v>
      </c>
      <c r="Q265" s="82">
        <v>261</v>
      </c>
      <c r="R265" s="199">
        <v>0</v>
      </c>
      <c r="S265" s="199">
        <v>5.120467004</v>
      </c>
      <c r="T265" s="199">
        <v>5.0207124649999999</v>
      </c>
      <c r="U265" s="200">
        <v>0</v>
      </c>
    </row>
    <row r="266" spans="7:21" x14ac:dyDescent="0.25">
      <c r="G266" s="82">
        <v>262</v>
      </c>
      <c r="H266" s="11">
        <v>12.493007459999999</v>
      </c>
      <c r="I266" s="11">
        <v>11.810588559999999</v>
      </c>
      <c r="J266" s="11">
        <v>14.46060881</v>
      </c>
      <c r="K266" s="11">
        <v>12.56772028</v>
      </c>
      <c r="L266" s="11">
        <v>9.6123910479999992</v>
      </c>
      <c r="M266" s="199">
        <v>11.714355699</v>
      </c>
      <c r="N266" s="199">
        <v>10.959223346</v>
      </c>
      <c r="O266" s="200">
        <v>0</v>
      </c>
      <c r="Q266" s="82">
        <v>262</v>
      </c>
      <c r="R266" s="199">
        <v>0</v>
      </c>
      <c r="S266" s="199">
        <v>5.1204081329999998</v>
      </c>
      <c r="T266" s="199">
        <v>5.0206237329999999</v>
      </c>
      <c r="U266" s="200">
        <v>0</v>
      </c>
    </row>
    <row r="267" spans="7:21" x14ac:dyDescent="0.25">
      <c r="G267" s="82">
        <v>263</v>
      </c>
      <c r="H267" s="11">
        <v>12.506410580000001</v>
      </c>
      <c r="I267" s="11">
        <v>11.821487899999999</v>
      </c>
      <c r="J267" s="11">
        <v>14.481519049999999</v>
      </c>
      <c r="K267" s="11">
        <v>12.57020267</v>
      </c>
      <c r="L267" s="11">
        <v>9.5863742980000008</v>
      </c>
      <c r="M267" s="199">
        <v>11.693175947</v>
      </c>
      <c r="N267" s="199">
        <v>10.945586086</v>
      </c>
      <c r="O267" s="200">
        <v>0</v>
      </c>
      <c r="Q267" s="82">
        <v>263</v>
      </c>
      <c r="R267" s="199">
        <v>0</v>
      </c>
      <c r="S267" s="199">
        <v>5.1203462699999998</v>
      </c>
      <c r="T267" s="199">
        <v>5.0205335460000002</v>
      </c>
      <c r="U267" s="200">
        <v>0</v>
      </c>
    </row>
    <row r="268" spans="7:21" x14ac:dyDescent="0.25">
      <c r="G268" s="82">
        <v>264</v>
      </c>
      <c r="H268" s="11">
        <v>12.51914391</v>
      </c>
      <c r="I268" s="11">
        <v>11.831860109999999</v>
      </c>
      <c r="J268" s="11">
        <v>14.501102510000001</v>
      </c>
      <c r="K268" s="11">
        <v>9.9323895879999995</v>
      </c>
      <c r="L268" s="11">
        <v>9.5611983830000007</v>
      </c>
      <c r="M268" s="199">
        <v>11.672338877</v>
      </c>
      <c r="N268" s="199">
        <v>10.932609099</v>
      </c>
      <c r="O268" s="200">
        <v>0</v>
      </c>
      <c r="Q268" s="82">
        <v>264</v>
      </c>
      <c r="R268" s="199">
        <v>0</v>
      </c>
      <c r="S268" s="199">
        <v>5.1202854039999997</v>
      </c>
      <c r="T268" s="199">
        <v>5.0204477230000002</v>
      </c>
      <c r="U268" s="200">
        <v>0</v>
      </c>
    </row>
    <row r="269" spans="7:21" x14ac:dyDescent="0.25">
      <c r="G269" s="82">
        <v>265</v>
      </c>
      <c r="H269" s="11">
        <v>12.53277117</v>
      </c>
      <c r="I269" s="11">
        <v>11.84223255</v>
      </c>
      <c r="J269" s="11">
        <v>14.52068674</v>
      </c>
      <c r="K269" s="11">
        <v>9.634329267</v>
      </c>
      <c r="L269" s="11">
        <v>9.5364434379999992</v>
      </c>
      <c r="M269" s="199">
        <v>11.652527451999999</v>
      </c>
      <c r="N269" s="199">
        <v>10.920072362999999</v>
      </c>
      <c r="O269" s="200">
        <v>0</v>
      </c>
      <c r="Q269" s="82">
        <v>265</v>
      </c>
      <c r="R269" s="199">
        <v>0</v>
      </c>
      <c r="S269" s="199">
        <v>5.1202275320000004</v>
      </c>
      <c r="T269" s="199">
        <v>5.0203648090000002</v>
      </c>
      <c r="U269" s="200">
        <v>0</v>
      </c>
    </row>
    <row r="270" spans="7:21" x14ac:dyDescent="0.25">
      <c r="G270" s="82">
        <v>266</v>
      </c>
      <c r="H270" s="11">
        <v>12.54684569</v>
      </c>
      <c r="I270" s="11">
        <v>11.85278104</v>
      </c>
      <c r="J270" s="11">
        <v>14.54093574</v>
      </c>
      <c r="K270" s="11">
        <v>9.6150170330000009</v>
      </c>
      <c r="L270" s="11">
        <v>9.511690003</v>
      </c>
      <c r="M270" s="199">
        <v>11.631692277000001</v>
      </c>
      <c r="N270" s="199">
        <v>10.906656248999999</v>
      </c>
      <c r="O270" s="200">
        <v>0</v>
      </c>
      <c r="Q270" s="82">
        <v>266</v>
      </c>
      <c r="R270" s="199">
        <v>0</v>
      </c>
      <c r="S270" s="199">
        <v>5.1814853530000002</v>
      </c>
      <c r="T270" s="199">
        <v>5.0202760770000001</v>
      </c>
      <c r="U270" s="200">
        <v>0</v>
      </c>
    </row>
    <row r="271" spans="7:21" x14ac:dyDescent="0.25">
      <c r="G271" s="82">
        <v>267</v>
      </c>
      <c r="H271" s="11">
        <v>12.56047379</v>
      </c>
      <c r="I271" s="11">
        <v>11.86350558</v>
      </c>
      <c r="J271" s="11">
        <v>14.56085363</v>
      </c>
      <c r="K271" s="11">
        <v>9.5953837839999991</v>
      </c>
      <c r="L271" s="11">
        <v>9.4860988870000007</v>
      </c>
      <c r="M271" s="199">
        <v>11.61051657</v>
      </c>
      <c r="N271" s="199">
        <v>10.892800707999999</v>
      </c>
      <c r="O271" s="200">
        <v>0</v>
      </c>
      <c r="Q271" s="82">
        <v>267</v>
      </c>
      <c r="R271" s="199">
        <v>0</v>
      </c>
      <c r="S271" s="199">
        <v>5.1884902249999998</v>
      </c>
      <c r="T271" s="199">
        <v>5.020184435</v>
      </c>
      <c r="U271" s="200">
        <v>0</v>
      </c>
    </row>
    <row r="272" spans="7:21" x14ac:dyDescent="0.25">
      <c r="G272" s="82">
        <v>268</v>
      </c>
      <c r="H272" s="11">
        <v>12.574102310000001</v>
      </c>
      <c r="I272" s="11">
        <v>11.874406199999999</v>
      </c>
      <c r="J272" s="11">
        <v>14.58110434</v>
      </c>
      <c r="K272" s="11">
        <v>9.5754296379999992</v>
      </c>
      <c r="L272" s="11">
        <v>9.4596704359999997</v>
      </c>
      <c r="M272" s="199">
        <v>11.590024946</v>
      </c>
      <c r="N272" s="199">
        <v>10.879825288999999</v>
      </c>
      <c r="O272" s="200">
        <v>0</v>
      </c>
      <c r="Q272" s="82">
        <v>268</v>
      </c>
      <c r="R272" s="199">
        <v>0</v>
      </c>
      <c r="S272" s="199">
        <v>5.1889335000000001</v>
      </c>
      <c r="T272" s="199">
        <v>5.020098612</v>
      </c>
      <c r="U272" s="200">
        <v>0</v>
      </c>
    </row>
    <row r="273" spans="7:21" x14ac:dyDescent="0.25">
      <c r="G273" s="82">
        <v>269</v>
      </c>
      <c r="H273" s="11">
        <v>12.58750779</v>
      </c>
      <c r="I273" s="11">
        <v>11.88477962</v>
      </c>
      <c r="J273" s="11">
        <v>14.60168794</v>
      </c>
      <c r="K273" s="11">
        <v>9.5564418710000005</v>
      </c>
      <c r="L273" s="11">
        <v>9.4340825010000007</v>
      </c>
      <c r="M273" s="199">
        <v>11.569192743</v>
      </c>
      <c r="N273" s="199">
        <v>10.866410404</v>
      </c>
      <c r="O273" s="200">
        <v>0</v>
      </c>
      <c r="Q273" s="82">
        <v>269</v>
      </c>
      <c r="R273" s="199">
        <v>0</v>
      </c>
      <c r="S273" s="199">
        <v>5.1893841639999998</v>
      </c>
      <c r="T273" s="199">
        <v>5.0200098799999999</v>
      </c>
      <c r="U273" s="200">
        <v>0</v>
      </c>
    </row>
    <row r="274" spans="7:21" x14ac:dyDescent="0.25">
      <c r="G274" s="82">
        <v>270</v>
      </c>
      <c r="H274" s="11">
        <v>12.60136054</v>
      </c>
      <c r="I274" s="11">
        <v>11.89568074</v>
      </c>
      <c r="J274" s="11">
        <v>14.621608419999999</v>
      </c>
      <c r="K274" s="11">
        <v>9.5364894959999997</v>
      </c>
      <c r="L274" s="11">
        <v>9.4080766839999992</v>
      </c>
      <c r="M274" s="199">
        <v>11.547678596000001</v>
      </c>
      <c r="N274" s="199">
        <v>10.852556147</v>
      </c>
      <c r="O274" s="200">
        <v>0</v>
      </c>
      <c r="Q274" s="82">
        <v>270</v>
      </c>
      <c r="R274" s="199">
        <v>0</v>
      </c>
      <c r="S274" s="199">
        <v>5.1898496039999999</v>
      </c>
      <c r="T274" s="199">
        <v>5.0199182379999998</v>
      </c>
      <c r="U274" s="200">
        <v>0</v>
      </c>
    </row>
    <row r="275" spans="7:21" x14ac:dyDescent="0.25">
      <c r="G275" s="82">
        <v>271</v>
      </c>
      <c r="H275" s="11">
        <v>12.61521372</v>
      </c>
      <c r="I275" s="11">
        <v>11.906757969999999</v>
      </c>
      <c r="J275" s="11">
        <v>14.64186174</v>
      </c>
      <c r="K275" s="11">
        <v>9.5162163129999993</v>
      </c>
      <c r="L275" s="11">
        <v>9.3829113040000003</v>
      </c>
      <c r="M275" s="199">
        <v>11.527531405</v>
      </c>
      <c r="N275" s="199">
        <v>10.839142113999999</v>
      </c>
      <c r="O275" s="200">
        <v>0</v>
      </c>
      <c r="Q275" s="82">
        <v>271</v>
      </c>
      <c r="R275" s="199">
        <v>0</v>
      </c>
      <c r="S275" s="199">
        <v>5.1902854930000002</v>
      </c>
      <c r="T275" s="199">
        <v>5.0198295059999998</v>
      </c>
      <c r="U275" s="200">
        <v>0</v>
      </c>
    </row>
    <row r="276" spans="7:21" x14ac:dyDescent="0.25">
      <c r="G276" s="82">
        <v>272</v>
      </c>
      <c r="H276" s="11">
        <v>12.62839696</v>
      </c>
      <c r="I276" s="11">
        <v>11.91748379</v>
      </c>
      <c r="J276" s="11">
        <v>14.66278005</v>
      </c>
      <c r="K276" s="11">
        <v>9.4965876090000005</v>
      </c>
      <c r="L276" s="11">
        <v>9.3573279700000001</v>
      </c>
      <c r="M276" s="199">
        <v>11.506702174999999</v>
      </c>
      <c r="N276" s="199">
        <v>10.825508603999999</v>
      </c>
      <c r="O276" s="200">
        <v>0</v>
      </c>
      <c r="Q276" s="82">
        <v>272</v>
      </c>
      <c r="R276" s="199">
        <v>0</v>
      </c>
      <c r="S276" s="199">
        <v>5.190736158</v>
      </c>
      <c r="T276" s="199">
        <v>5.0197393190000001</v>
      </c>
      <c r="U276" s="200">
        <v>0</v>
      </c>
    </row>
    <row r="277" spans="7:21" x14ac:dyDescent="0.25">
      <c r="G277" s="82">
        <v>273</v>
      </c>
      <c r="H277" s="11">
        <v>12.64202749</v>
      </c>
      <c r="I277" s="11">
        <v>11.92820987</v>
      </c>
      <c r="J277" s="11">
        <v>14.68237107</v>
      </c>
      <c r="K277" s="11">
        <v>9.4769598209999995</v>
      </c>
      <c r="L277" s="11">
        <v>9.3313268790000006</v>
      </c>
      <c r="M277" s="199">
        <v>11.485191132000001</v>
      </c>
      <c r="N277" s="199">
        <v>10.812315297</v>
      </c>
      <c r="O277" s="200">
        <v>0</v>
      </c>
      <c r="Q277" s="82">
        <v>273</v>
      </c>
      <c r="R277" s="199">
        <v>0</v>
      </c>
      <c r="S277" s="199">
        <v>5.1912015990000002</v>
      </c>
      <c r="T277" s="199">
        <v>5.0196520419999997</v>
      </c>
      <c r="U277" s="200">
        <v>0</v>
      </c>
    </row>
    <row r="278" spans="7:21" x14ac:dyDescent="0.25">
      <c r="G278" s="82">
        <v>274</v>
      </c>
      <c r="H278" s="11">
        <v>12.656105350000001</v>
      </c>
      <c r="I278" s="11">
        <v>11.93876036</v>
      </c>
      <c r="J278" s="11">
        <v>14.702627</v>
      </c>
      <c r="K278" s="11">
        <v>9.4576546710000002</v>
      </c>
      <c r="L278" s="11">
        <v>9.3065853749999992</v>
      </c>
      <c r="M278" s="199">
        <v>11.464363961</v>
      </c>
      <c r="N278" s="199">
        <v>10.798902494</v>
      </c>
      <c r="O278" s="200">
        <v>0</v>
      </c>
      <c r="Q278" s="82">
        <v>274</v>
      </c>
      <c r="R278" s="199">
        <v>0</v>
      </c>
      <c r="S278" s="199">
        <v>5.1916522660000002</v>
      </c>
      <c r="T278" s="199">
        <v>5.0195633099999997</v>
      </c>
      <c r="U278" s="200">
        <v>0</v>
      </c>
    </row>
    <row r="279" spans="7:21" x14ac:dyDescent="0.25">
      <c r="G279" s="82">
        <v>275</v>
      </c>
      <c r="H279" s="11">
        <v>12.66996018</v>
      </c>
      <c r="I279" s="11">
        <v>11.949662780000001</v>
      </c>
      <c r="J279" s="11">
        <v>14.723548020000001</v>
      </c>
      <c r="K279" s="11">
        <v>9.4377069169999999</v>
      </c>
      <c r="L279" s="11">
        <v>9.2805873210000005</v>
      </c>
      <c r="M279" s="199">
        <v>11.443196390000001</v>
      </c>
      <c r="N279" s="199">
        <v>10.785050374000001</v>
      </c>
      <c r="O279" s="200">
        <v>0</v>
      </c>
      <c r="Q279" s="82">
        <v>275</v>
      </c>
      <c r="R279" s="199">
        <v>0</v>
      </c>
      <c r="S279" s="199">
        <v>5.1921103200000003</v>
      </c>
      <c r="T279" s="199">
        <v>5.0194716680000004</v>
      </c>
      <c r="U279" s="200">
        <v>0</v>
      </c>
    </row>
    <row r="280" spans="7:21" x14ac:dyDescent="0.25">
      <c r="G280" s="82">
        <v>276</v>
      </c>
      <c r="H280" s="11">
        <v>12.68314501</v>
      </c>
      <c r="I280" s="11">
        <v>11.96038963</v>
      </c>
      <c r="J280" s="11">
        <v>14.742809469999999</v>
      </c>
      <c r="K280" s="11">
        <v>9.4184035680000004</v>
      </c>
      <c r="L280" s="11">
        <v>9.2550102560000003</v>
      </c>
      <c r="M280" s="199">
        <v>11.423054037</v>
      </c>
      <c r="N280" s="199">
        <v>10.77207816</v>
      </c>
      <c r="O280" s="200">
        <v>0</v>
      </c>
      <c r="Q280" s="82">
        <v>276</v>
      </c>
      <c r="R280" s="199">
        <v>0</v>
      </c>
      <c r="S280" s="199">
        <v>5.1925462109999998</v>
      </c>
      <c r="T280" s="199">
        <v>5.0193858450000004</v>
      </c>
      <c r="U280" s="200">
        <v>0</v>
      </c>
    </row>
    <row r="281" spans="7:21" x14ac:dyDescent="0.25">
      <c r="G281" s="82">
        <v>277</v>
      </c>
      <c r="H281" s="11">
        <v>12.6963302</v>
      </c>
      <c r="I281" s="11">
        <v>11.970765</v>
      </c>
      <c r="J281" s="11">
        <v>14.76273589</v>
      </c>
      <c r="K281" s="11">
        <v>9.3994227430000006</v>
      </c>
      <c r="L281" s="11">
        <v>9.2306924309999996</v>
      </c>
      <c r="M281" s="199">
        <v>11.403595332</v>
      </c>
      <c r="N281" s="199">
        <v>12.464082396</v>
      </c>
      <c r="O281" s="200">
        <v>0</v>
      </c>
      <c r="Q281" s="82">
        <v>277</v>
      </c>
      <c r="R281" s="199">
        <v>0</v>
      </c>
      <c r="S281" s="199">
        <v>5.1929673269999999</v>
      </c>
      <c r="T281" s="199">
        <v>5.019298568</v>
      </c>
      <c r="U281" s="200">
        <v>0</v>
      </c>
    </row>
    <row r="282" spans="7:21" x14ac:dyDescent="0.25">
      <c r="G282" s="82">
        <v>278</v>
      </c>
      <c r="H282" s="11">
        <v>12.70973927</v>
      </c>
      <c r="I282" s="11">
        <v>11.981492340000001</v>
      </c>
      <c r="J282" s="11">
        <v>14.78332745</v>
      </c>
      <c r="K282" s="11">
        <v>9.3804428019999992</v>
      </c>
      <c r="L282" s="11">
        <v>9.2051183059999993</v>
      </c>
      <c r="M282" s="199">
        <v>11.382772053</v>
      </c>
      <c r="N282" s="199">
        <v>12.462988554000001</v>
      </c>
      <c r="O282" s="200">
        <v>0</v>
      </c>
      <c r="Q282" s="82">
        <v>278</v>
      </c>
      <c r="R282" s="199">
        <v>0</v>
      </c>
      <c r="S282" s="199">
        <v>5.1934179949999999</v>
      </c>
      <c r="T282" s="199">
        <v>5.0192083810000003</v>
      </c>
      <c r="U282" s="200">
        <v>0</v>
      </c>
    </row>
    <row r="283" spans="7:21" x14ac:dyDescent="0.25">
      <c r="G283" s="82">
        <v>279</v>
      </c>
      <c r="H283" s="11">
        <v>12.723372210000001</v>
      </c>
      <c r="I283" s="11">
        <v>11.99239579</v>
      </c>
      <c r="J283" s="11">
        <v>14.80292348</v>
      </c>
      <c r="K283" s="11">
        <v>9.3608203040000006</v>
      </c>
      <c r="L283" s="11">
        <v>9.1791265269999993</v>
      </c>
      <c r="M283" s="199">
        <v>11.361267123999999</v>
      </c>
      <c r="N283" s="199">
        <v>12.461947643</v>
      </c>
      <c r="O283" s="200">
        <v>0</v>
      </c>
      <c r="Q283" s="82">
        <v>279</v>
      </c>
      <c r="R283" s="199">
        <v>0</v>
      </c>
      <c r="S283" s="199">
        <v>5.1938834390000004</v>
      </c>
      <c r="T283" s="199">
        <v>5.0191225580000003</v>
      </c>
      <c r="U283" s="200">
        <v>0</v>
      </c>
    </row>
    <row r="284" spans="7:21" x14ac:dyDescent="0.25">
      <c r="G284" s="82">
        <v>280</v>
      </c>
      <c r="H284" s="11">
        <v>12.737229080000001</v>
      </c>
      <c r="I284" s="11">
        <v>12.00294778</v>
      </c>
      <c r="J284" s="11">
        <v>14.823184599999999</v>
      </c>
      <c r="K284" s="11">
        <v>9.3405554500000001</v>
      </c>
      <c r="L284" s="11">
        <v>9.1539747370000004</v>
      </c>
      <c r="M284" s="199">
        <v>11.341128567</v>
      </c>
      <c r="N284" s="199">
        <v>12.460871449000001</v>
      </c>
      <c r="O284" s="200">
        <v>0</v>
      </c>
      <c r="Q284" s="82">
        <v>280</v>
      </c>
      <c r="R284" s="199">
        <v>0</v>
      </c>
      <c r="S284" s="199">
        <v>5.1943193320000001</v>
      </c>
      <c r="T284" s="199">
        <v>5.0190338260000003</v>
      </c>
      <c r="U284" s="200">
        <v>0</v>
      </c>
    </row>
    <row r="285" spans="7:21" x14ac:dyDescent="0.25">
      <c r="G285" s="82">
        <v>281</v>
      </c>
      <c r="H285" s="11">
        <v>12.750415840000001</v>
      </c>
      <c r="I285" s="11">
        <v>12.01367587</v>
      </c>
      <c r="J285" s="11">
        <v>14.844110969999999</v>
      </c>
      <c r="K285" s="11">
        <v>9.3209348139999992</v>
      </c>
      <c r="L285" s="11">
        <v>9.1284052219999996</v>
      </c>
      <c r="M285" s="199">
        <v>11.320308267</v>
      </c>
      <c r="N285" s="199">
        <v>12.459759973000001</v>
      </c>
      <c r="O285" s="200">
        <v>0</v>
      </c>
      <c r="Q285" s="82">
        <v>281</v>
      </c>
      <c r="R285" s="199">
        <v>0</v>
      </c>
      <c r="S285" s="199">
        <v>5.1947700020000003</v>
      </c>
      <c r="T285" s="199">
        <v>5.0189421850000002</v>
      </c>
      <c r="U285" s="200">
        <v>0</v>
      </c>
    </row>
    <row r="286" spans="7:21" x14ac:dyDescent="0.25">
      <c r="G286" s="82">
        <v>282</v>
      </c>
      <c r="H286" s="11">
        <v>12.7642735</v>
      </c>
      <c r="I286" s="11">
        <v>12.024755969999999</v>
      </c>
      <c r="J286" s="11">
        <v>14.864706079999999</v>
      </c>
      <c r="K286" s="11">
        <v>9.3009934590000007</v>
      </c>
      <c r="L286" s="11">
        <v>9.1019990350000004</v>
      </c>
      <c r="M286" s="199">
        <v>11.298806447</v>
      </c>
      <c r="N286" s="199">
        <v>12.458666141</v>
      </c>
      <c r="O286" s="200">
        <v>0</v>
      </c>
      <c r="Q286" s="82">
        <v>282</v>
      </c>
      <c r="R286" s="199">
        <v>0</v>
      </c>
      <c r="S286" s="199">
        <v>5.195235448</v>
      </c>
      <c r="T286" s="199">
        <v>5.0188519989999998</v>
      </c>
      <c r="U286" s="200">
        <v>0</v>
      </c>
    </row>
    <row r="287" spans="7:21" x14ac:dyDescent="0.25">
      <c r="G287" s="82">
        <v>283</v>
      </c>
      <c r="H287" s="11">
        <v>12.778355120000001</v>
      </c>
      <c r="I287" s="11">
        <v>12.03513283</v>
      </c>
      <c r="J287" s="11">
        <v>14.884969890000001</v>
      </c>
      <c r="K287" s="11">
        <v>9.2816962749999998</v>
      </c>
      <c r="L287" s="11">
        <v>9.0772709500000008</v>
      </c>
      <c r="M287" s="199">
        <v>11.277988208</v>
      </c>
      <c r="N287" s="199">
        <v>12.457589955</v>
      </c>
      <c r="O287" s="200">
        <v>0</v>
      </c>
      <c r="Q287" s="82">
        <v>283</v>
      </c>
      <c r="R287" s="199">
        <v>0</v>
      </c>
      <c r="S287" s="199">
        <v>5.1956861180000002</v>
      </c>
      <c r="T287" s="199">
        <v>5.0187632669999998</v>
      </c>
      <c r="U287" s="200">
        <v>0</v>
      </c>
    </row>
    <row r="288" spans="7:21" x14ac:dyDescent="0.25">
      <c r="G288" s="82">
        <v>284</v>
      </c>
      <c r="H288" s="11">
        <v>12.79199011</v>
      </c>
      <c r="I288" s="11">
        <v>12.04586168</v>
      </c>
      <c r="J288" s="11">
        <v>14.904902359999999</v>
      </c>
      <c r="K288" s="11">
        <v>9.2620783299999996</v>
      </c>
      <c r="L288" s="11">
        <v>9.0517060489999999</v>
      </c>
      <c r="M288" s="199">
        <v>11.256829717</v>
      </c>
      <c r="N288" s="199">
        <v>12.456531414000001</v>
      </c>
      <c r="O288" s="200">
        <v>0</v>
      </c>
      <c r="Q288" s="82">
        <v>284</v>
      </c>
      <c r="R288" s="199">
        <v>0</v>
      </c>
      <c r="S288" s="199">
        <v>5.1961441769999999</v>
      </c>
      <c r="T288" s="199">
        <v>5.0186759890000001</v>
      </c>
      <c r="U288" s="200">
        <v>0</v>
      </c>
    </row>
    <row r="289" spans="7:21" x14ac:dyDescent="0.25">
      <c r="G289" s="82">
        <v>285</v>
      </c>
      <c r="H289" s="11">
        <v>12.80562551</v>
      </c>
      <c r="I289" s="11">
        <v>12.05694257</v>
      </c>
      <c r="J289" s="11">
        <v>14.92516788</v>
      </c>
      <c r="K289" s="11">
        <v>9.2421397420000009</v>
      </c>
      <c r="L289" s="11">
        <v>9.0253046779999995</v>
      </c>
      <c r="M289" s="199">
        <v>11.236354757000001</v>
      </c>
      <c r="N289" s="199">
        <v>12.455455233</v>
      </c>
      <c r="O289" s="200">
        <v>0</v>
      </c>
      <c r="Q289" s="82">
        <v>285</v>
      </c>
      <c r="R289" s="199">
        <v>0</v>
      </c>
      <c r="S289" s="199">
        <v>5.196587461</v>
      </c>
      <c r="T289" s="199">
        <v>5.0185872570000001</v>
      </c>
      <c r="U289" s="200">
        <v>0</v>
      </c>
    </row>
    <row r="290" spans="7:21" x14ac:dyDescent="0.25">
      <c r="G290" s="82">
        <v>286</v>
      </c>
      <c r="H290" s="11">
        <v>12.81903777</v>
      </c>
      <c r="I290" s="11">
        <v>12.06767194</v>
      </c>
      <c r="J290" s="11">
        <v>14.94576653</v>
      </c>
      <c r="K290" s="11">
        <v>9.2231667819999998</v>
      </c>
      <c r="L290" s="11">
        <v>8.9997429699999998</v>
      </c>
      <c r="M290" s="199">
        <v>11.215539499</v>
      </c>
      <c r="N290" s="199">
        <v>12.454361413000001</v>
      </c>
      <c r="O290" s="200">
        <v>0</v>
      </c>
      <c r="Q290" s="82">
        <v>286</v>
      </c>
      <c r="R290" s="199">
        <v>0</v>
      </c>
      <c r="S290" s="199">
        <v>5.1970381320000003</v>
      </c>
      <c r="T290" s="199">
        <v>5.0184970709999996</v>
      </c>
      <c r="U290" s="200">
        <v>0</v>
      </c>
    </row>
    <row r="291" spans="7:21" x14ac:dyDescent="0.25">
      <c r="G291" s="82">
        <v>287</v>
      </c>
      <c r="H291" s="11">
        <v>12.83289751</v>
      </c>
      <c r="I291" s="11">
        <v>12.078577470000001</v>
      </c>
      <c r="J291" s="11">
        <v>14.96570157</v>
      </c>
      <c r="K291" s="11">
        <v>9.2032299700000006</v>
      </c>
      <c r="L291" s="11">
        <v>8.9737638159999999</v>
      </c>
      <c r="M291" s="199">
        <v>11.194042855999999</v>
      </c>
      <c r="N291" s="199">
        <v>12.453302879000001</v>
      </c>
      <c r="O291" s="200">
        <v>0</v>
      </c>
      <c r="Q291" s="82">
        <v>287</v>
      </c>
      <c r="R291" s="199">
        <v>0</v>
      </c>
      <c r="S291" s="199">
        <v>5.1975035810000003</v>
      </c>
      <c r="T291" s="199">
        <v>5.018409793</v>
      </c>
      <c r="U291" s="200">
        <v>0</v>
      </c>
    </row>
    <row r="292" spans="7:21" x14ac:dyDescent="0.25">
      <c r="G292" s="82">
        <v>288</v>
      </c>
      <c r="H292" s="11">
        <v>12.84653413</v>
      </c>
      <c r="I292" s="11">
        <v>12.08895555</v>
      </c>
      <c r="J292" s="11">
        <v>14.985637430000001</v>
      </c>
      <c r="K292" s="11">
        <v>9.1836156930000001</v>
      </c>
      <c r="L292" s="11">
        <v>8.9490432369999997</v>
      </c>
      <c r="M292" s="199">
        <v>11.173912059999999</v>
      </c>
      <c r="N292" s="199">
        <v>12.452297274999999</v>
      </c>
      <c r="O292" s="200">
        <v>0</v>
      </c>
      <c r="Q292" s="82">
        <v>288</v>
      </c>
      <c r="R292" s="199">
        <v>0</v>
      </c>
      <c r="S292" s="199">
        <v>5.1979394780000003</v>
      </c>
      <c r="T292" s="199">
        <v>5.01832688</v>
      </c>
      <c r="U292" s="200">
        <v>0</v>
      </c>
    </row>
    <row r="293" spans="7:21" x14ac:dyDescent="0.25">
      <c r="G293" s="82">
        <v>289</v>
      </c>
      <c r="H293" s="11">
        <v>12.85972402</v>
      </c>
      <c r="I293" s="11">
        <v>12.09898205</v>
      </c>
      <c r="J293" s="11">
        <v>15.006238720000001</v>
      </c>
      <c r="K293" s="11">
        <v>9.1649668440000003</v>
      </c>
      <c r="L293" s="11">
        <v>8.9251619739999999</v>
      </c>
      <c r="M293" s="199">
        <v>13.419568867000001</v>
      </c>
      <c r="N293" s="199">
        <v>12.451221104</v>
      </c>
      <c r="O293" s="200">
        <v>0</v>
      </c>
      <c r="Q293" s="82">
        <v>289</v>
      </c>
      <c r="R293" s="199">
        <v>0</v>
      </c>
      <c r="S293" s="199">
        <v>5.1983827629999997</v>
      </c>
      <c r="T293" s="199">
        <v>5.018238148</v>
      </c>
      <c r="U293" s="200">
        <v>0</v>
      </c>
    </row>
    <row r="294" spans="7:21" x14ac:dyDescent="0.25">
      <c r="G294" s="82">
        <v>290</v>
      </c>
      <c r="H294" s="11">
        <v>12.873361429999999</v>
      </c>
      <c r="I294" s="11">
        <v>12.10971241</v>
      </c>
      <c r="J294" s="11">
        <v>15.02617631</v>
      </c>
      <c r="K294" s="11">
        <v>9.1453542859999999</v>
      </c>
      <c r="L294" s="11">
        <v>8.8996063060000008</v>
      </c>
      <c r="M294" s="199">
        <v>13.414384389</v>
      </c>
      <c r="N294" s="199">
        <v>12.450109651</v>
      </c>
      <c r="O294" s="200">
        <v>0</v>
      </c>
      <c r="Q294" s="82">
        <v>290</v>
      </c>
      <c r="R294" s="199">
        <v>0</v>
      </c>
      <c r="S294" s="199">
        <v>5.1988408250000004</v>
      </c>
      <c r="T294" s="199">
        <v>5.018146507</v>
      </c>
      <c r="U294" s="200">
        <v>0</v>
      </c>
    </row>
    <row r="295" spans="7:21" x14ac:dyDescent="0.25">
      <c r="G295" s="82">
        <v>291</v>
      </c>
      <c r="H295" s="11">
        <v>12.887222810000001</v>
      </c>
      <c r="I295" s="11">
        <v>12.12079486</v>
      </c>
      <c r="J295" s="11">
        <v>15.04644703</v>
      </c>
      <c r="K295" s="11">
        <v>9.1254211450000007</v>
      </c>
      <c r="L295" s="11">
        <v>8.8732144230000003</v>
      </c>
      <c r="M295" s="199">
        <v>13.409450828000001</v>
      </c>
      <c r="N295" s="199">
        <v>12.449033485999999</v>
      </c>
      <c r="O295" s="200">
        <v>0</v>
      </c>
      <c r="Q295" s="82">
        <v>291</v>
      </c>
      <c r="R295" s="199">
        <v>0</v>
      </c>
      <c r="S295" s="199">
        <v>5.1992767229999997</v>
      </c>
      <c r="T295" s="199">
        <v>5.0180577749999999</v>
      </c>
      <c r="U295" s="200">
        <v>0</v>
      </c>
    </row>
    <row r="296" spans="7:21" x14ac:dyDescent="0.25">
      <c r="G296" s="82">
        <v>292</v>
      </c>
      <c r="H296" s="11">
        <v>12.90063746</v>
      </c>
      <c r="I296" s="11">
        <v>12.131173909999999</v>
      </c>
      <c r="J296" s="11">
        <v>15.06705099</v>
      </c>
      <c r="K296" s="11">
        <v>9.1061319110000003</v>
      </c>
      <c r="L296" s="11">
        <v>8.8484997379999992</v>
      </c>
      <c r="M296" s="199">
        <v>13.404350082000001</v>
      </c>
      <c r="N296" s="199">
        <v>12.447957323000001</v>
      </c>
      <c r="O296" s="200">
        <v>0</v>
      </c>
      <c r="Q296" s="82">
        <v>292</v>
      </c>
      <c r="R296" s="199">
        <v>0</v>
      </c>
      <c r="S296" s="199">
        <v>5.1997273980000003</v>
      </c>
      <c r="T296" s="199">
        <v>5.0179690429999999</v>
      </c>
      <c r="U296" s="200">
        <v>0</v>
      </c>
    </row>
    <row r="297" spans="7:21" x14ac:dyDescent="0.25">
      <c r="G297" s="82">
        <v>293</v>
      </c>
      <c r="H297" s="11">
        <v>12.91427607</v>
      </c>
      <c r="I297" s="11">
        <v>12.141905019999999</v>
      </c>
      <c r="J297" s="11">
        <v>15.0866588</v>
      </c>
      <c r="K297" s="11">
        <v>9.0865220499999992</v>
      </c>
      <c r="L297" s="11">
        <v>8.8229486930000007</v>
      </c>
      <c r="M297" s="199">
        <v>13.399082161000001</v>
      </c>
      <c r="N297" s="199">
        <v>12.446898804</v>
      </c>
      <c r="O297" s="200">
        <v>0</v>
      </c>
      <c r="Q297" s="82">
        <v>293</v>
      </c>
      <c r="R297" s="199">
        <v>0</v>
      </c>
      <c r="S297" s="199">
        <v>5.2001928489999996</v>
      </c>
      <c r="T297" s="199">
        <v>5.0178817660000004</v>
      </c>
      <c r="U297" s="200">
        <v>0</v>
      </c>
    </row>
    <row r="298" spans="7:21" x14ac:dyDescent="0.25">
      <c r="G298" s="82">
        <v>294</v>
      </c>
      <c r="H298" s="11">
        <v>12.928362290000001</v>
      </c>
      <c r="I298" s="11">
        <v>12.152988260000001</v>
      </c>
      <c r="J298" s="11">
        <v>15.10726446</v>
      </c>
      <c r="K298" s="11">
        <v>9.066270222</v>
      </c>
      <c r="L298" s="11">
        <v>8.7965616369999999</v>
      </c>
      <c r="M298" s="199">
        <v>13.393897918</v>
      </c>
      <c r="N298" s="199">
        <v>12.445805005</v>
      </c>
      <c r="O298" s="200">
        <v>0</v>
      </c>
      <c r="Q298" s="82">
        <v>294</v>
      </c>
      <c r="R298" s="199">
        <v>0</v>
      </c>
      <c r="S298" s="199">
        <v>5.2006509129999996</v>
      </c>
      <c r="T298" s="199">
        <v>5.0177915799999999</v>
      </c>
      <c r="U298" s="200">
        <v>0</v>
      </c>
    </row>
    <row r="299" spans="7:21" x14ac:dyDescent="0.25">
      <c r="G299" s="82">
        <v>295</v>
      </c>
      <c r="H299" s="11">
        <v>12.94155454</v>
      </c>
      <c r="I299" s="11">
        <v>12.163719889999999</v>
      </c>
      <c r="J299" s="11">
        <v>15.128203450000001</v>
      </c>
      <c r="K299" s="11">
        <v>9.0473051120000001</v>
      </c>
      <c r="L299" s="11">
        <v>8.7710137909999997</v>
      </c>
      <c r="M299" s="199">
        <v>13.388797350000001</v>
      </c>
      <c r="N299" s="199">
        <v>12.444711206999999</v>
      </c>
      <c r="O299" s="200">
        <v>0</v>
      </c>
      <c r="Q299" s="82">
        <v>295</v>
      </c>
      <c r="R299" s="199">
        <v>0</v>
      </c>
      <c r="S299" s="199">
        <v>5.2011015890000003</v>
      </c>
      <c r="T299" s="199">
        <v>5.0177013940000004</v>
      </c>
      <c r="U299" s="200">
        <v>0</v>
      </c>
    </row>
    <row r="300" spans="7:21" x14ac:dyDescent="0.25">
      <c r="G300" s="82">
        <v>296</v>
      </c>
      <c r="H300" s="11">
        <v>12.955194349999999</v>
      </c>
      <c r="I300" s="11">
        <v>12.17462772</v>
      </c>
      <c r="J300" s="11">
        <v>15.14847855</v>
      </c>
      <c r="K300" s="11">
        <v>9.0276979490000002</v>
      </c>
      <c r="L300" s="11">
        <v>8.7450487300000006</v>
      </c>
      <c r="M300" s="199">
        <v>13.383780454</v>
      </c>
      <c r="N300" s="199">
        <v>12.443670339000001</v>
      </c>
      <c r="O300" s="200">
        <v>0</v>
      </c>
      <c r="Q300" s="82">
        <v>296</v>
      </c>
      <c r="R300" s="199">
        <v>0</v>
      </c>
      <c r="S300" s="199">
        <v>5.201544878</v>
      </c>
      <c r="T300" s="199">
        <v>5.0176155710000003</v>
      </c>
      <c r="U300" s="200">
        <v>0</v>
      </c>
    </row>
    <row r="301" spans="7:21" x14ac:dyDescent="0.25">
      <c r="G301" s="82">
        <v>297</v>
      </c>
      <c r="H301" s="11">
        <v>12.96928183</v>
      </c>
      <c r="I301" s="11">
        <v>12.185183930000001</v>
      </c>
      <c r="J301" s="11">
        <v>15.16875454</v>
      </c>
      <c r="K301" s="11">
        <v>9.0074489369999995</v>
      </c>
      <c r="L301" s="11">
        <v>8.7199228009999992</v>
      </c>
      <c r="M301" s="199">
        <v>13.378679998999999</v>
      </c>
      <c r="N301" s="199">
        <v>12.442594187999999</v>
      </c>
      <c r="O301" s="200">
        <v>0</v>
      </c>
      <c r="Q301" s="82">
        <v>297</v>
      </c>
      <c r="R301" s="199">
        <v>0</v>
      </c>
      <c r="S301" s="199">
        <v>5.2019955549999999</v>
      </c>
      <c r="T301" s="199">
        <v>5.0175268390000003</v>
      </c>
      <c r="U301" s="200">
        <v>0</v>
      </c>
    </row>
    <row r="302" spans="7:21" x14ac:dyDescent="0.25">
      <c r="G302" s="82">
        <v>298</v>
      </c>
      <c r="H302" s="11">
        <v>12.982922479999999</v>
      </c>
      <c r="I302" s="11">
        <v>12.195916329999999</v>
      </c>
      <c r="J302" s="11">
        <v>15.18869898</v>
      </c>
      <c r="K302" s="11">
        <v>8.9878436419999996</v>
      </c>
      <c r="L302" s="11">
        <v>8.694379584</v>
      </c>
      <c r="M302" s="199">
        <v>13.373495991</v>
      </c>
      <c r="N302" s="199">
        <v>12.441482756999999</v>
      </c>
      <c r="O302" s="200">
        <v>0</v>
      </c>
      <c r="Q302" s="82">
        <v>298</v>
      </c>
      <c r="R302" s="199">
        <v>0</v>
      </c>
      <c r="S302" s="199">
        <v>5.2024536210000001</v>
      </c>
      <c r="T302" s="199">
        <v>5.0174351980000003</v>
      </c>
      <c r="U302" s="200">
        <v>0</v>
      </c>
    </row>
    <row r="303" spans="7:21" x14ac:dyDescent="0.25">
      <c r="G303" s="82">
        <v>299</v>
      </c>
      <c r="H303" s="11">
        <v>12.996787169999999</v>
      </c>
      <c r="I303" s="11">
        <v>12.20700087</v>
      </c>
      <c r="J303" s="11">
        <v>15.2093091</v>
      </c>
      <c r="K303" s="11">
        <v>8.9679178820000001</v>
      </c>
      <c r="L303" s="11">
        <v>8.6680005639999997</v>
      </c>
      <c r="M303" s="199">
        <v>13.368479266</v>
      </c>
      <c r="N303" s="199">
        <v>12.440388971000001</v>
      </c>
      <c r="O303" s="200">
        <v>0</v>
      </c>
      <c r="Q303" s="82">
        <v>299</v>
      </c>
      <c r="R303" s="199">
        <v>0</v>
      </c>
      <c r="S303" s="199">
        <v>5.2028969109999998</v>
      </c>
      <c r="T303" s="199">
        <v>5.0173450119999998</v>
      </c>
      <c r="U303" s="200">
        <v>0</v>
      </c>
    </row>
    <row r="304" spans="7:21" x14ac:dyDescent="0.25">
      <c r="G304" s="82">
        <v>300</v>
      </c>
      <c r="H304" s="11">
        <v>13.009981379999999</v>
      </c>
      <c r="I304" s="11">
        <v>12.21738189</v>
      </c>
      <c r="J304" s="11">
        <v>15.22925528</v>
      </c>
      <c r="K304" s="11">
        <v>8.9489571619999992</v>
      </c>
      <c r="L304" s="11">
        <v>8.6432979260000007</v>
      </c>
      <c r="M304" s="199">
        <v>13.363713428000001</v>
      </c>
      <c r="N304" s="199">
        <v>12.439348111999999</v>
      </c>
      <c r="O304" s="200">
        <v>0</v>
      </c>
      <c r="Q304" s="82">
        <v>300</v>
      </c>
      <c r="R304" s="199">
        <v>0</v>
      </c>
      <c r="S304" s="199">
        <v>5.2033180369999998</v>
      </c>
      <c r="T304" s="199">
        <v>5.0172591899999999</v>
      </c>
      <c r="U304" s="200">
        <v>0</v>
      </c>
    </row>
    <row r="305" spans="7:21" x14ac:dyDescent="0.25">
      <c r="G305" s="82">
        <v>301</v>
      </c>
      <c r="H305" s="11">
        <v>13.02272868</v>
      </c>
      <c r="I305" s="11">
        <v>12.22776313</v>
      </c>
      <c r="J305" s="11">
        <v>15.248869790000001</v>
      </c>
      <c r="K305" s="11">
        <v>8.9306399540000001</v>
      </c>
      <c r="L305" s="11">
        <v>8.6416393300000003</v>
      </c>
      <c r="M305" s="199">
        <v>13.358613199000001</v>
      </c>
      <c r="N305" s="199">
        <v>12.438307255</v>
      </c>
      <c r="O305" s="200">
        <v>0</v>
      </c>
      <c r="Q305" s="82">
        <v>301</v>
      </c>
      <c r="R305" s="199">
        <v>0</v>
      </c>
      <c r="S305" s="199">
        <v>5.2037687159999999</v>
      </c>
      <c r="T305" s="199">
        <v>5.0171733669999998</v>
      </c>
      <c r="U305" s="200">
        <v>0</v>
      </c>
    </row>
    <row r="306" spans="7:21" x14ac:dyDescent="0.25">
      <c r="G306" s="82">
        <v>302</v>
      </c>
      <c r="H306" s="11">
        <v>13.03637091</v>
      </c>
      <c r="I306" s="11">
        <v>12.238496530000001</v>
      </c>
      <c r="J306" s="11">
        <v>15.26848515</v>
      </c>
      <c r="K306" s="11">
        <v>8.9110381899999993</v>
      </c>
      <c r="L306" s="11">
        <v>8.6399807590000002</v>
      </c>
      <c r="M306" s="199">
        <v>13.353345814000001</v>
      </c>
      <c r="N306" s="199">
        <v>12.437248759999999</v>
      </c>
      <c r="O306" s="200">
        <v>0</v>
      </c>
      <c r="Q306" s="82">
        <v>302</v>
      </c>
      <c r="R306" s="199">
        <v>0</v>
      </c>
      <c r="S306" s="199">
        <v>5.2042341719999996</v>
      </c>
      <c r="T306" s="199">
        <v>5.0170860900000003</v>
      </c>
      <c r="U306" s="200">
        <v>0</v>
      </c>
    </row>
    <row r="307" spans="7:21" x14ac:dyDescent="0.25">
      <c r="G307" s="82">
        <v>303</v>
      </c>
      <c r="H307" s="11">
        <v>13.05046087</v>
      </c>
      <c r="I307" s="11">
        <v>12.24905422</v>
      </c>
      <c r="J307" s="11">
        <v>15.288766239999999</v>
      </c>
      <c r="K307" s="11">
        <v>8.8907947249999992</v>
      </c>
      <c r="L307" s="11">
        <v>8.6383222130000004</v>
      </c>
      <c r="M307" s="199">
        <v>13.348245704</v>
      </c>
      <c r="N307" s="199">
        <v>12.436172624999999</v>
      </c>
      <c r="O307" s="200">
        <v>0</v>
      </c>
      <c r="Q307" s="82">
        <v>303</v>
      </c>
      <c r="R307" s="199">
        <v>0</v>
      </c>
      <c r="S307" s="199">
        <v>5.2046848519999998</v>
      </c>
      <c r="T307" s="199">
        <v>5.0169973590000003</v>
      </c>
      <c r="U307" s="200">
        <v>0</v>
      </c>
    </row>
    <row r="308" spans="7:21" x14ac:dyDescent="0.25">
      <c r="G308" s="82">
        <v>304</v>
      </c>
      <c r="H308" s="11">
        <v>13.06365662</v>
      </c>
      <c r="I308" s="11">
        <v>12.25978812</v>
      </c>
      <c r="J308" s="11">
        <v>15.30971325</v>
      </c>
      <c r="K308" s="11">
        <v>8.8718374489999992</v>
      </c>
      <c r="L308" s="11">
        <v>8.6366636929999991</v>
      </c>
      <c r="M308" s="199">
        <v>13.343145653000001</v>
      </c>
      <c r="N308" s="199">
        <v>12.435078851</v>
      </c>
      <c r="O308" s="200">
        <v>0</v>
      </c>
      <c r="Q308" s="82">
        <v>304</v>
      </c>
      <c r="R308" s="199">
        <v>0</v>
      </c>
      <c r="S308" s="199">
        <v>5.2051355319999999</v>
      </c>
      <c r="T308" s="199">
        <v>5.0169071719999998</v>
      </c>
      <c r="U308" s="200">
        <v>0</v>
      </c>
    </row>
    <row r="309" spans="7:21" x14ac:dyDescent="0.25">
      <c r="G309" s="82">
        <v>305</v>
      </c>
      <c r="H309" s="11">
        <v>13.07730005</v>
      </c>
      <c r="I309" s="11">
        <v>12.270698250000001</v>
      </c>
      <c r="J309" s="11">
        <v>15.32999613</v>
      </c>
      <c r="K309" s="11">
        <v>8.8522383869999999</v>
      </c>
      <c r="L309" s="11">
        <v>8.635005198</v>
      </c>
      <c r="M309" s="199">
        <v>13.338129265999999</v>
      </c>
      <c r="N309" s="199">
        <v>12.434038004</v>
      </c>
      <c r="O309" s="200">
        <v>0</v>
      </c>
      <c r="Q309" s="82">
        <v>305</v>
      </c>
      <c r="R309" s="199">
        <v>0</v>
      </c>
      <c r="S309" s="199">
        <v>5.2055788249999999</v>
      </c>
      <c r="T309" s="199">
        <v>5.0168213499999998</v>
      </c>
      <c r="U309" s="200">
        <v>0</v>
      </c>
    </row>
    <row r="310" spans="7:21" x14ac:dyDescent="0.25">
      <c r="G310" s="82">
        <v>306</v>
      </c>
      <c r="H310" s="11">
        <v>13.09139126</v>
      </c>
      <c r="I310" s="11">
        <v>12.281256689999999</v>
      </c>
      <c r="J310" s="11">
        <v>15.35061241</v>
      </c>
      <c r="K310" s="11">
        <v>8.8319977430000005</v>
      </c>
      <c r="L310" s="11">
        <v>8.6333467279999994</v>
      </c>
      <c r="M310" s="199">
        <v>13.332945723</v>
      </c>
      <c r="N310" s="199">
        <v>12.432944236000001</v>
      </c>
      <c r="O310" s="200">
        <v>0</v>
      </c>
      <c r="Q310" s="82">
        <v>306</v>
      </c>
      <c r="R310" s="199">
        <v>0</v>
      </c>
      <c r="S310" s="199">
        <v>5.2060368950000004</v>
      </c>
      <c r="T310" s="199">
        <v>5.0167311640000003</v>
      </c>
      <c r="U310" s="200">
        <v>0</v>
      </c>
    </row>
    <row r="311" spans="7:21" x14ac:dyDescent="0.25">
      <c r="G311" s="82">
        <v>307</v>
      </c>
      <c r="H311" s="11">
        <v>13.10503553</v>
      </c>
      <c r="I311" s="11">
        <v>12.291991339999999</v>
      </c>
      <c r="J311" s="11">
        <v>15.37056452</v>
      </c>
      <c r="K311" s="11">
        <v>8.8124005509999996</v>
      </c>
      <c r="L311" s="11">
        <v>8.6316882840000009</v>
      </c>
      <c r="M311" s="199">
        <v>13.327762241</v>
      </c>
      <c r="N311" s="199">
        <v>12.431832828999999</v>
      </c>
      <c r="O311" s="200">
        <v>0</v>
      </c>
      <c r="Q311" s="82">
        <v>307</v>
      </c>
      <c r="R311" s="199">
        <v>0</v>
      </c>
      <c r="S311" s="199">
        <v>5.2064949650000001</v>
      </c>
      <c r="T311" s="199">
        <v>5.0166395230000003</v>
      </c>
      <c r="U311" s="200">
        <v>0</v>
      </c>
    </row>
    <row r="312" spans="7:21" x14ac:dyDescent="0.25">
      <c r="G312" s="82">
        <v>308</v>
      </c>
      <c r="H312" s="11">
        <v>13.11890389</v>
      </c>
      <c r="I312" s="11">
        <v>12.303078230000001</v>
      </c>
      <c r="J312" s="11">
        <v>15.39084999</v>
      </c>
      <c r="K312" s="11">
        <v>8.7924830289999996</v>
      </c>
      <c r="L312" s="11">
        <v>8.6300298649999991</v>
      </c>
      <c r="M312" s="199">
        <v>13.322829628999999</v>
      </c>
      <c r="N312" s="199">
        <v>12.430756707</v>
      </c>
      <c r="O312" s="200">
        <v>0</v>
      </c>
      <c r="Q312" s="82">
        <v>308</v>
      </c>
      <c r="R312" s="199">
        <v>0</v>
      </c>
      <c r="S312" s="199">
        <v>5.206930871</v>
      </c>
      <c r="T312" s="199">
        <v>5.0165507920000003</v>
      </c>
      <c r="U312" s="200">
        <v>0</v>
      </c>
    </row>
    <row r="313" spans="7:21" x14ac:dyDescent="0.25">
      <c r="G313" s="82">
        <v>309</v>
      </c>
      <c r="H313" s="11">
        <v>13.132325290000001</v>
      </c>
      <c r="I313" s="11">
        <v>12.31346143</v>
      </c>
      <c r="J313" s="11">
        <v>15.41146893</v>
      </c>
      <c r="K313" s="11">
        <v>8.7732089139999996</v>
      </c>
      <c r="L313" s="11">
        <v>8.6283714709999995</v>
      </c>
      <c r="M313" s="199">
        <v>13.317729864</v>
      </c>
      <c r="N313" s="199">
        <v>12.429680588</v>
      </c>
      <c r="O313" s="200">
        <v>0</v>
      </c>
      <c r="Q313" s="82">
        <v>309</v>
      </c>
      <c r="R313" s="199">
        <v>0</v>
      </c>
      <c r="S313" s="199">
        <v>5.2073815540000004</v>
      </c>
      <c r="T313" s="199">
        <v>5.0164620600000003</v>
      </c>
      <c r="U313" s="200">
        <v>0</v>
      </c>
    </row>
    <row r="314" spans="7:21" x14ac:dyDescent="0.25">
      <c r="G314" s="82">
        <v>310</v>
      </c>
      <c r="H314" s="11">
        <v>13.14597077</v>
      </c>
      <c r="I314" s="11">
        <v>12.324196840000001</v>
      </c>
      <c r="J314" s="11">
        <v>15.431091</v>
      </c>
      <c r="K314" s="11">
        <v>8.7536144270000005</v>
      </c>
      <c r="L314" s="11">
        <v>8.6267131020000001</v>
      </c>
      <c r="M314" s="199">
        <v>13.312462955999999</v>
      </c>
      <c r="N314" s="199">
        <v>12.428622111999999</v>
      </c>
      <c r="O314" s="200">
        <v>0</v>
      </c>
      <c r="Q314" s="82">
        <v>310</v>
      </c>
      <c r="R314" s="199">
        <v>0</v>
      </c>
      <c r="S314" s="199">
        <v>5.2078470140000004</v>
      </c>
      <c r="T314" s="199">
        <v>5.0163747829999998</v>
      </c>
      <c r="U314" s="200">
        <v>0</v>
      </c>
    </row>
    <row r="315" spans="7:21" x14ac:dyDescent="0.25">
      <c r="G315" s="82">
        <v>311</v>
      </c>
      <c r="H315" s="11">
        <v>13.160064070000001</v>
      </c>
      <c r="I315" s="11">
        <v>12.335284509999999</v>
      </c>
      <c r="J315" s="11">
        <v>15.45171165</v>
      </c>
      <c r="K315" s="11">
        <v>8.7333784790000006</v>
      </c>
      <c r="L315" s="11">
        <v>8.6250547589999993</v>
      </c>
      <c r="M315" s="199">
        <v>13.307279708999999</v>
      </c>
      <c r="N315" s="199">
        <v>12.427528357</v>
      </c>
      <c r="O315" s="200">
        <v>0</v>
      </c>
      <c r="Q315" s="82">
        <v>311</v>
      </c>
      <c r="R315" s="199">
        <v>0</v>
      </c>
      <c r="S315" s="199">
        <v>5.2083050860000002</v>
      </c>
      <c r="T315" s="199">
        <v>5.0129412589999998</v>
      </c>
      <c r="U315" s="200">
        <v>0</v>
      </c>
    </row>
    <row r="316" spans="7:21" x14ac:dyDescent="0.25">
      <c r="G316" s="82">
        <v>312</v>
      </c>
      <c r="H316" s="11">
        <v>13.173262960000001</v>
      </c>
      <c r="I316" s="11">
        <v>12.34549245</v>
      </c>
      <c r="J316" s="11">
        <v>15.472000639999999</v>
      </c>
      <c r="K316" s="11">
        <v>8.7144282440000005</v>
      </c>
      <c r="L316" s="11">
        <v>8.6233964410000006</v>
      </c>
      <c r="M316" s="199">
        <v>13.302347321999999</v>
      </c>
      <c r="N316" s="199">
        <v>12.426469887</v>
      </c>
      <c r="O316" s="200">
        <v>0</v>
      </c>
      <c r="Q316" s="82">
        <v>312</v>
      </c>
      <c r="R316" s="199">
        <v>0</v>
      </c>
      <c r="S316" s="199">
        <v>5.2087409940000002</v>
      </c>
      <c r="T316" s="199">
        <v>5.0095078470000001</v>
      </c>
      <c r="U316" s="200">
        <v>0</v>
      </c>
    </row>
    <row r="317" spans="7:21" x14ac:dyDescent="0.25">
      <c r="G317" s="82">
        <v>313</v>
      </c>
      <c r="H317" s="11">
        <v>13.186462199999999</v>
      </c>
      <c r="I317" s="11">
        <v>12.356052610000001</v>
      </c>
      <c r="J317" s="11">
        <v>15.491292570000001</v>
      </c>
      <c r="K317" s="11">
        <v>8.7127073589999995</v>
      </c>
      <c r="L317" s="11">
        <v>8.6217381490000005</v>
      </c>
      <c r="M317" s="199">
        <v>13.297414986</v>
      </c>
      <c r="N317" s="199">
        <v>12.425429060000001</v>
      </c>
      <c r="O317" s="200">
        <v>0</v>
      </c>
      <c r="Q317" s="82">
        <v>313</v>
      </c>
      <c r="R317" s="199">
        <v>0</v>
      </c>
      <c r="S317" s="199">
        <v>5.2091769030000004</v>
      </c>
      <c r="T317" s="199">
        <v>5.006074548</v>
      </c>
      <c r="U317" s="200">
        <v>0</v>
      </c>
    </row>
    <row r="318" spans="7:21" x14ac:dyDescent="0.25">
      <c r="G318" s="82">
        <v>314</v>
      </c>
      <c r="H318" s="11">
        <v>13.20010929</v>
      </c>
      <c r="I318" s="11">
        <v>12.36696504</v>
      </c>
      <c r="J318" s="11">
        <v>15.51158321</v>
      </c>
      <c r="K318" s="11">
        <v>8.7109865020000008</v>
      </c>
      <c r="L318" s="11">
        <v>8.6200798820000006</v>
      </c>
      <c r="M318" s="199">
        <v>13.292399108</v>
      </c>
      <c r="N318" s="199">
        <v>12.424388236</v>
      </c>
      <c r="O318" s="200">
        <v>0</v>
      </c>
      <c r="Q318" s="82">
        <v>314</v>
      </c>
      <c r="R318" s="199">
        <v>0</v>
      </c>
      <c r="S318" s="199">
        <v>5.2096201999999998</v>
      </c>
      <c r="T318" s="199">
        <v>5.0026413600000001</v>
      </c>
      <c r="U318" s="200">
        <v>0</v>
      </c>
    </row>
    <row r="319" spans="7:21" x14ac:dyDescent="0.25">
      <c r="G319" s="82">
        <v>315</v>
      </c>
      <c r="H319" s="11">
        <v>13.213533050000001</v>
      </c>
      <c r="I319" s="11">
        <v>12.377349690000001</v>
      </c>
      <c r="J319" s="11">
        <v>15.532207379999999</v>
      </c>
      <c r="K319" s="11">
        <v>8.7092656730000009</v>
      </c>
      <c r="L319" s="11">
        <v>8.6184216399999993</v>
      </c>
      <c r="M319" s="199">
        <v>13.287299687999999</v>
      </c>
      <c r="N319" s="199">
        <v>12.423312132</v>
      </c>
      <c r="O319" s="200">
        <v>0</v>
      </c>
      <c r="Q319" s="82">
        <v>315</v>
      </c>
      <c r="R319" s="199">
        <v>0</v>
      </c>
      <c r="S319" s="199">
        <v>5.2100708850000004</v>
      </c>
      <c r="T319" s="199">
        <v>4.9992082849999999</v>
      </c>
      <c r="U319" s="200">
        <v>0</v>
      </c>
    </row>
    <row r="320" spans="7:21" x14ac:dyDescent="0.25">
      <c r="G320" s="82">
        <v>316</v>
      </c>
      <c r="H320" s="11">
        <v>13.227180929999999</v>
      </c>
      <c r="I320" s="11">
        <v>12.38808661</v>
      </c>
      <c r="J320" s="11">
        <v>15.552167109999999</v>
      </c>
      <c r="K320" s="11">
        <v>8.7075448699999995</v>
      </c>
      <c r="L320" s="11">
        <v>8.6167634230000001</v>
      </c>
      <c r="M320" s="199">
        <v>13.282116732</v>
      </c>
      <c r="N320" s="199">
        <v>12.422200749</v>
      </c>
      <c r="O320" s="200">
        <v>0</v>
      </c>
      <c r="Q320" s="82">
        <v>316</v>
      </c>
      <c r="R320" s="199">
        <v>0</v>
      </c>
      <c r="S320" s="199">
        <v>5.2105289600000004</v>
      </c>
      <c r="T320" s="199">
        <v>4.9957753220000001</v>
      </c>
      <c r="U320" s="200">
        <v>0</v>
      </c>
    </row>
    <row r="321" spans="7:21" x14ac:dyDescent="0.25">
      <c r="G321" s="82">
        <v>317</v>
      </c>
      <c r="H321" s="11">
        <v>13.241052959999999</v>
      </c>
      <c r="I321" s="11">
        <v>12.399175830000001</v>
      </c>
      <c r="J321" s="11">
        <v>15.572460339999999</v>
      </c>
      <c r="K321" s="11">
        <v>8.7058240950000005</v>
      </c>
      <c r="L321" s="11">
        <v>8.6151052319999994</v>
      </c>
      <c r="M321" s="199">
        <v>13.27718462</v>
      </c>
      <c r="N321" s="199">
        <v>12.421124649999999</v>
      </c>
      <c r="O321" s="200">
        <v>0</v>
      </c>
      <c r="Q321" s="82">
        <v>317</v>
      </c>
      <c r="R321" s="199">
        <v>0</v>
      </c>
      <c r="S321" s="199">
        <v>5.2109648699999997</v>
      </c>
      <c r="T321" s="199">
        <v>4.9923424719999998</v>
      </c>
      <c r="U321" s="200">
        <v>0</v>
      </c>
    </row>
    <row r="322" spans="7:21" x14ac:dyDescent="0.25">
      <c r="G322" s="82">
        <v>318</v>
      </c>
      <c r="H322" s="11">
        <v>13.254477919999999</v>
      </c>
      <c r="I322" s="11">
        <v>12.41008929</v>
      </c>
      <c r="J322" s="11">
        <v>15.59341985</v>
      </c>
      <c r="K322" s="11">
        <v>8.7041033470000002</v>
      </c>
      <c r="L322" s="11">
        <v>8.6134470660000009</v>
      </c>
      <c r="M322" s="199">
        <v>13.272001778</v>
      </c>
      <c r="N322" s="199">
        <v>12.420030913</v>
      </c>
      <c r="O322" s="200">
        <v>0</v>
      </c>
      <c r="Q322" s="82">
        <v>318</v>
      </c>
      <c r="R322" s="199">
        <v>0</v>
      </c>
      <c r="S322" s="199">
        <v>5.2114229459999999</v>
      </c>
      <c r="T322" s="199">
        <v>4.9889097329999998</v>
      </c>
      <c r="U322" s="200">
        <v>0</v>
      </c>
    </row>
    <row r="323" spans="7:21" x14ac:dyDescent="0.25">
      <c r="G323" s="82">
        <v>319</v>
      </c>
      <c r="H323" s="11">
        <v>13.268127</v>
      </c>
      <c r="I323" s="11">
        <v>12.42082699</v>
      </c>
      <c r="J323" s="11">
        <v>15.61304945</v>
      </c>
      <c r="K323" s="11">
        <v>8.7023826260000003</v>
      </c>
      <c r="L323" s="11">
        <v>8.6117889259999991</v>
      </c>
      <c r="M323" s="199">
        <v>13.266735406</v>
      </c>
      <c r="N323" s="199">
        <v>12.418972460000001</v>
      </c>
      <c r="O323" s="200">
        <v>0</v>
      </c>
      <c r="Q323" s="82">
        <v>319</v>
      </c>
      <c r="R323" s="199">
        <v>0</v>
      </c>
      <c r="S323" s="199">
        <v>5.2118884100000002</v>
      </c>
      <c r="T323" s="199">
        <v>4.9854771070000004</v>
      </c>
      <c r="U323" s="200">
        <v>0</v>
      </c>
    </row>
    <row r="324" spans="7:21" x14ac:dyDescent="0.25">
      <c r="G324" s="82">
        <v>320</v>
      </c>
      <c r="H324" s="11">
        <v>13.28222403</v>
      </c>
      <c r="I324" s="11">
        <v>12.4313889</v>
      </c>
      <c r="J324" s="11">
        <v>15.63334525</v>
      </c>
      <c r="K324" s="11">
        <v>8.7006619329999992</v>
      </c>
      <c r="L324" s="11">
        <v>8.6101308099999994</v>
      </c>
      <c r="M324" s="199">
        <v>13.261636276999999</v>
      </c>
      <c r="N324" s="199">
        <v>12.417896368999999</v>
      </c>
      <c r="O324" s="200">
        <v>0</v>
      </c>
      <c r="Q324" s="82">
        <v>320</v>
      </c>
      <c r="R324" s="199">
        <v>0</v>
      </c>
      <c r="S324" s="199">
        <v>5.2123390980000002</v>
      </c>
      <c r="T324" s="199">
        <v>4.9820445930000004</v>
      </c>
      <c r="U324" s="200">
        <v>0</v>
      </c>
    </row>
    <row r="325" spans="7:21" x14ac:dyDescent="0.25">
      <c r="G325" s="82">
        <v>321</v>
      </c>
      <c r="H325" s="11">
        <v>13.295426409999999</v>
      </c>
      <c r="I325" s="11">
        <v>12.44212709</v>
      </c>
      <c r="J325" s="11">
        <v>15.65430746</v>
      </c>
      <c r="K325" s="11">
        <v>8.6989412670000004</v>
      </c>
      <c r="L325" s="11">
        <v>8.60847272</v>
      </c>
      <c r="M325" s="199">
        <v>13.256537207999999</v>
      </c>
      <c r="N325" s="199">
        <v>12.41680264</v>
      </c>
      <c r="O325" s="200">
        <v>0</v>
      </c>
      <c r="Q325" s="82">
        <v>321</v>
      </c>
      <c r="R325" s="199">
        <v>0</v>
      </c>
      <c r="S325" s="199">
        <v>5.2127897870000002</v>
      </c>
      <c r="T325" s="199">
        <v>4.9786121909999999</v>
      </c>
      <c r="U325" s="200">
        <v>0</v>
      </c>
    </row>
    <row r="326" spans="7:21" x14ac:dyDescent="0.25">
      <c r="G326" s="82">
        <v>322</v>
      </c>
      <c r="H326" s="11">
        <v>13.3090767</v>
      </c>
      <c r="I326" s="11">
        <v>12.453041580000001</v>
      </c>
      <c r="J326" s="11">
        <v>15.67460505</v>
      </c>
      <c r="K326" s="11">
        <v>8.6972206270000001</v>
      </c>
      <c r="L326" s="11">
        <v>8.6068146559999992</v>
      </c>
      <c r="M326" s="199">
        <v>13.251521785</v>
      </c>
      <c r="N326" s="199">
        <v>12.415761836</v>
      </c>
      <c r="O326" s="200">
        <v>0</v>
      </c>
      <c r="Q326" s="82">
        <v>322</v>
      </c>
      <c r="R326" s="199">
        <v>0</v>
      </c>
      <c r="S326" s="199">
        <v>5.213233088</v>
      </c>
      <c r="T326" s="199">
        <v>4.9751799019999998</v>
      </c>
      <c r="U326" s="200">
        <v>0</v>
      </c>
    </row>
    <row r="327" spans="7:21" x14ac:dyDescent="0.25">
      <c r="G327" s="82">
        <v>323</v>
      </c>
      <c r="H327" s="11">
        <v>13.32317499</v>
      </c>
      <c r="I327" s="11">
        <v>12.46360424</v>
      </c>
      <c r="J327" s="11">
        <v>15.69523629</v>
      </c>
      <c r="K327" s="11">
        <v>8.6955000160000004</v>
      </c>
      <c r="L327" s="11">
        <v>8.6051566160000004</v>
      </c>
      <c r="M327" s="199">
        <v>13.246339239999999</v>
      </c>
      <c r="N327" s="199">
        <v>12.414668111999999</v>
      </c>
      <c r="O327" s="200">
        <v>0</v>
      </c>
      <c r="Q327" s="82">
        <v>323</v>
      </c>
      <c r="R327" s="199">
        <v>0</v>
      </c>
      <c r="S327" s="199">
        <v>5.2096270179999999</v>
      </c>
      <c r="T327" s="199">
        <v>4.9717477240000001</v>
      </c>
      <c r="U327" s="200">
        <v>0</v>
      </c>
    </row>
    <row r="328" spans="7:21" x14ac:dyDescent="0.25">
      <c r="G328" s="82">
        <v>324</v>
      </c>
      <c r="H328" s="11">
        <v>13.33615474</v>
      </c>
      <c r="I328" s="11">
        <v>12.47416713</v>
      </c>
      <c r="J328" s="11">
        <v>15.714870080000001</v>
      </c>
      <c r="K328" s="11">
        <v>8.6937794309999994</v>
      </c>
      <c r="L328" s="11">
        <v>8.6034986020000002</v>
      </c>
      <c r="M328" s="199">
        <v>13.241323933</v>
      </c>
      <c r="N328" s="199">
        <v>12.413574390999999</v>
      </c>
      <c r="O328" s="200">
        <v>0</v>
      </c>
      <c r="Q328" s="82">
        <v>324</v>
      </c>
      <c r="R328" s="199">
        <v>0</v>
      </c>
      <c r="S328" s="199">
        <v>5.2060210720000004</v>
      </c>
      <c r="T328" s="199">
        <v>4.9683156589999999</v>
      </c>
      <c r="U328" s="200">
        <v>0</v>
      </c>
    </row>
    <row r="329" spans="7:21" x14ac:dyDescent="0.25">
      <c r="G329" s="82">
        <v>325</v>
      </c>
      <c r="H329" s="11">
        <v>13.349582440000001</v>
      </c>
      <c r="I329" s="11">
        <v>12.48508238</v>
      </c>
      <c r="J329" s="11">
        <v>15.73383907</v>
      </c>
      <c r="K329" s="11">
        <v>8.6920588740000007</v>
      </c>
      <c r="L329" s="11">
        <v>8.6018406140000003</v>
      </c>
      <c r="M329" s="199">
        <v>13.236392265999999</v>
      </c>
      <c r="N329" s="199">
        <v>12.412551235</v>
      </c>
      <c r="O329" s="200">
        <v>0</v>
      </c>
      <c r="Q329" s="82">
        <v>325</v>
      </c>
      <c r="R329" s="199">
        <v>0</v>
      </c>
      <c r="S329" s="199">
        <v>5.2024152499999996</v>
      </c>
      <c r="T329" s="199">
        <v>4.9648837070000003</v>
      </c>
      <c r="U329" s="200">
        <v>0</v>
      </c>
    </row>
    <row r="330" spans="7:21" x14ac:dyDescent="0.25">
      <c r="G330" s="82">
        <v>326</v>
      </c>
      <c r="H330" s="11">
        <v>13.36345815</v>
      </c>
      <c r="I330" s="11">
        <v>12.495645789999999</v>
      </c>
      <c r="J330" s="11">
        <v>15.75414003</v>
      </c>
      <c r="K330" s="11">
        <v>8.6903383440000006</v>
      </c>
      <c r="L330" s="11">
        <v>8.6001826500000007</v>
      </c>
      <c r="M330" s="199">
        <v>13.231460654999999</v>
      </c>
      <c r="N330" s="199">
        <v>12.411475159</v>
      </c>
      <c r="O330" s="200">
        <v>0</v>
      </c>
      <c r="Q330" s="82">
        <v>326</v>
      </c>
      <c r="R330" s="199">
        <v>0</v>
      </c>
      <c r="S330" s="199">
        <v>5.1988095510000001</v>
      </c>
      <c r="T330" s="199">
        <v>4.961451866</v>
      </c>
      <c r="U330" s="200">
        <v>0</v>
      </c>
    </row>
    <row r="331" spans="7:21" x14ac:dyDescent="0.25">
      <c r="G331" s="82">
        <v>327</v>
      </c>
      <c r="H331" s="11">
        <v>13.376662850000001</v>
      </c>
      <c r="I331" s="11">
        <v>12.50638548</v>
      </c>
      <c r="J331" s="11">
        <v>15.77510754</v>
      </c>
      <c r="K331" s="11">
        <v>8.6886178409999992</v>
      </c>
      <c r="L331" s="11">
        <v>8.5985247119999997</v>
      </c>
      <c r="M331" s="199">
        <v>13.226361925000001</v>
      </c>
      <c r="N331" s="199">
        <v>12.410363804999999</v>
      </c>
      <c r="O331" s="200">
        <v>0</v>
      </c>
      <c r="Q331" s="82">
        <v>327</v>
      </c>
      <c r="R331" s="199">
        <v>0</v>
      </c>
      <c r="S331" s="199">
        <v>5.1952039760000002</v>
      </c>
      <c r="T331" s="199">
        <v>4.9580201370000001</v>
      </c>
      <c r="U331" s="200">
        <v>0</v>
      </c>
    </row>
    <row r="332" spans="7:21" x14ac:dyDescent="0.25">
      <c r="G332" s="82">
        <v>328</v>
      </c>
      <c r="H332" s="11">
        <v>13.39031554</v>
      </c>
      <c r="I332" s="11">
        <v>12.517301509999999</v>
      </c>
      <c r="J332" s="11">
        <v>15.79474463</v>
      </c>
      <c r="K332" s="11">
        <v>8.6868973650000001</v>
      </c>
      <c r="L332" s="11">
        <v>8.5968667990000007</v>
      </c>
      <c r="M332" s="199">
        <v>13.221096087999999</v>
      </c>
      <c r="N332" s="199">
        <v>12.409323016</v>
      </c>
      <c r="O332" s="200">
        <v>0</v>
      </c>
      <c r="Q332" s="82">
        <v>328</v>
      </c>
      <c r="R332" s="199">
        <v>0</v>
      </c>
      <c r="S332" s="199">
        <v>5.1915985239999998</v>
      </c>
      <c r="T332" s="199">
        <v>4.9545885209999998</v>
      </c>
      <c r="U332" s="200">
        <v>0</v>
      </c>
    </row>
    <row r="333" spans="7:21" x14ac:dyDescent="0.25">
      <c r="G333" s="82">
        <v>329</v>
      </c>
      <c r="H333" s="11">
        <v>13.404416299999999</v>
      </c>
      <c r="I333" s="11">
        <v>12.527689580000001</v>
      </c>
      <c r="J333" s="11">
        <v>15.815048170000001</v>
      </c>
      <c r="K333" s="11">
        <v>8.6851769169999997</v>
      </c>
      <c r="L333" s="11">
        <v>8.5952089120000004</v>
      </c>
      <c r="M333" s="199">
        <v>13.215997477</v>
      </c>
      <c r="N333" s="199">
        <v>12.408246948</v>
      </c>
      <c r="O333" s="200">
        <v>0</v>
      </c>
      <c r="Q333" s="82">
        <v>329</v>
      </c>
      <c r="R333" s="199">
        <v>0</v>
      </c>
      <c r="S333" s="199">
        <v>5.1879931959999999</v>
      </c>
      <c r="T333" s="199">
        <v>4.9511570169999999</v>
      </c>
      <c r="U333" s="200">
        <v>0</v>
      </c>
    </row>
    <row r="334" spans="7:21" x14ac:dyDescent="0.25">
      <c r="G334" s="82">
        <v>330</v>
      </c>
      <c r="H334" s="11">
        <v>13.39934442</v>
      </c>
      <c r="I334" s="11">
        <v>12.52325059</v>
      </c>
      <c r="J334" s="11">
        <v>15.8082125</v>
      </c>
      <c r="K334" s="11">
        <v>8.6834564959999998</v>
      </c>
      <c r="L334" s="11">
        <v>8.5935510500000003</v>
      </c>
      <c r="M334" s="199">
        <v>13.210815342</v>
      </c>
      <c r="N334" s="199">
        <v>12.407135602</v>
      </c>
      <c r="O334" s="200">
        <v>0</v>
      </c>
      <c r="Q334" s="82">
        <v>330</v>
      </c>
      <c r="R334" s="199">
        <v>0</v>
      </c>
      <c r="S334" s="199">
        <v>5.1843879910000004</v>
      </c>
      <c r="T334" s="199">
        <v>4.9477256250000003</v>
      </c>
      <c r="U334" s="200">
        <v>0</v>
      </c>
    </row>
    <row r="335" spans="7:21" x14ac:dyDescent="0.25">
      <c r="G335" s="82">
        <v>331</v>
      </c>
      <c r="H335" s="11">
        <v>13.39427278</v>
      </c>
      <c r="I335" s="11">
        <v>12.518811769999999</v>
      </c>
      <c r="J335" s="11">
        <v>15.801377240000001</v>
      </c>
      <c r="K335" s="11">
        <v>8.6817361020000003</v>
      </c>
      <c r="L335" s="11">
        <v>8.5918932130000005</v>
      </c>
      <c r="M335" s="199">
        <v>13.20580043</v>
      </c>
      <c r="N335" s="199">
        <v>12.406059538999999</v>
      </c>
      <c r="O335" s="200">
        <v>0</v>
      </c>
      <c r="Q335" s="82">
        <v>331</v>
      </c>
      <c r="R335" s="199">
        <v>0</v>
      </c>
      <c r="S335" s="199">
        <v>5.1807829099999996</v>
      </c>
      <c r="T335" s="199">
        <v>4.9442943460000004</v>
      </c>
      <c r="U335" s="200">
        <v>0</v>
      </c>
    </row>
    <row r="336" spans="7:21" x14ac:dyDescent="0.25">
      <c r="G336" s="82">
        <v>332</v>
      </c>
      <c r="H336" s="11">
        <v>13.389201359999999</v>
      </c>
      <c r="I336" s="11">
        <v>12.514373129999999</v>
      </c>
      <c r="J336" s="11">
        <v>15.794542379999999</v>
      </c>
      <c r="K336" s="11">
        <v>8.6800157349999996</v>
      </c>
      <c r="L336" s="11">
        <v>8.5902354009999993</v>
      </c>
      <c r="M336" s="199">
        <v>13.200701991000001</v>
      </c>
      <c r="N336" s="199">
        <v>12.404965839000001</v>
      </c>
      <c r="O336" s="200">
        <v>0</v>
      </c>
      <c r="Q336" s="82">
        <v>332</v>
      </c>
      <c r="R336" s="199">
        <v>0</v>
      </c>
      <c r="S336" s="199">
        <v>5.1771779530000002</v>
      </c>
      <c r="T336" s="199">
        <v>4.9408631779999999</v>
      </c>
      <c r="U336" s="200">
        <v>0</v>
      </c>
    </row>
    <row r="337" spans="7:21" x14ac:dyDescent="0.25">
      <c r="G337" s="82">
        <v>333</v>
      </c>
      <c r="H337" s="11">
        <v>13.38413016</v>
      </c>
      <c r="I337" s="11">
        <v>12.50993467</v>
      </c>
      <c r="J337" s="11">
        <v>15.787707920000001</v>
      </c>
      <c r="K337" s="11">
        <v>8.6782953959999993</v>
      </c>
      <c r="L337" s="11">
        <v>8.5885776150000002</v>
      </c>
      <c r="M337" s="199">
        <v>13.195520033999999</v>
      </c>
      <c r="N337" s="199">
        <v>12.403907422</v>
      </c>
      <c r="O337" s="200">
        <v>0</v>
      </c>
      <c r="Q337" s="82">
        <v>333</v>
      </c>
      <c r="R337" s="199">
        <v>0</v>
      </c>
      <c r="S337" s="199">
        <v>5.1735731190000003</v>
      </c>
      <c r="T337" s="199">
        <v>4.9374321229999998</v>
      </c>
      <c r="U337" s="200">
        <v>0</v>
      </c>
    </row>
    <row r="338" spans="7:21" x14ac:dyDescent="0.25">
      <c r="G338" s="82">
        <v>334</v>
      </c>
      <c r="H338" s="11">
        <v>13.3790592</v>
      </c>
      <c r="I338" s="11">
        <v>12.50549638</v>
      </c>
      <c r="J338" s="11">
        <v>15.780873870000001</v>
      </c>
      <c r="K338" s="11">
        <v>8.6765750829999995</v>
      </c>
      <c r="L338" s="11">
        <v>8.5869198539999996</v>
      </c>
      <c r="M338" s="199">
        <v>13.190588870999999</v>
      </c>
      <c r="N338" s="199">
        <v>12.402831366999999</v>
      </c>
      <c r="O338" s="200">
        <v>0</v>
      </c>
      <c r="Q338" s="82">
        <v>334</v>
      </c>
      <c r="R338" s="199">
        <v>0</v>
      </c>
      <c r="S338" s="199">
        <v>5.169968409</v>
      </c>
      <c r="T338" s="199">
        <v>4.9340011800000001</v>
      </c>
      <c r="U338" s="200">
        <v>0</v>
      </c>
    </row>
    <row r="339" spans="7:21" x14ac:dyDescent="0.25">
      <c r="G339" s="82">
        <v>335</v>
      </c>
      <c r="H339" s="11">
        <v>13.37398846</v>
      </c>
      <c r="I339" s="11">
        <v>12.501058260000001</v>
      </c>
      <c r="J339" s="11">
        <v>15.77404022</v>
      </c>
      <c r="K339" s="11">
        <v>8.6748547980000001</v>
      </c>
      <c r="L339" s="11">
        <v>8.5852621179999993</v>
      </c>
      <c r="M339" s="199">
        <v>13.185407027</v>
      </c>
      <c r="N339" s="199">
        <v>12.401720034</v>
      </c>
      <c r="O339" s="200">
        <v>0</v>
      </c>
      <c r="Q339" s="82">
        <v>335</v>
      </c>
      <c r="R339" s="199">
        <v>0</v>
      </c>
      <c r="S339" s="199">
        <v>5.1663638220000001</v>
      </c>
      <c r="T339" s="199">
        <v>4.9305703489999999</v>
      </c>
      <c r="U339" s="200">
        <v>0</v>
      </c>
    </row>
    <row r="340" spans="7:21" x14ac:dyDescent="0.25">
      <c r="G340" s="82">
        <v>336</v>
      </c>
      <c r="H340" s="11">
        <v>13.368917939999999</v>
      </c>
      <c r="I340" s="11">
        <v>12.49662032</v>
      </c>
      <c r="J340" s="11">
        <v>15.76720697</v>
      </c>
      <c r="K340" s="11">
        <v>8.6731345409999996</v>
      </c>
      <c r="L340" s="11">
        <v>8.5836044079999994</v>
      </c>
      <c r="M340" s="199">
        <v>13.180225245999999</v>
      </c>
      <c r="N340" s="199">
        <v>12.400679265000001</v>
      </c>
      <c r="O340" s="200">
        <v>0</v>
      </c>
      <c r="Q340" s="82">
        <v>336</v>
      </c>
      <c r="R340" s="199">
        <v>0</v>
      </c>
      <c r="S340" s="199">
        <v>5.1627593589999998</v>
      </c>
      <c r="T340" s="199">
        <v>4.9271396300000001</v>
      </c>
      <c r="U340" s="200">
        <v>0</v>
      </c>
    </row>
    <row r="341" spans="7:21" x14ac:dyDescent="0.25">
      <c r="G341" s="82">
        <v>337</v>
      </c>
      <c r="H341" s="11">
        <v>13.363847659999999</v>
      </c>
      <c r="I341" s="11">
        <v>12.49218256</v>
      </c>
      <c r="J341" s="11">
        <v>15.760374130000001</v>
      </c>
      <c r="K341" s="11">
        <v>8.6714143099999994</v>
      </c>
      <c r="L341" s="11">
        <v>8.5819467229999997</v>
      </c>
      <c r="M341" s="199">
        <v>13.175377826</v>
      </c>
      <c r="N341" s="199">
        <v>12.399638498</v>
      </c>
      <c r="O341" s="200">
        <v>0</v>
      </c>
      <c r="Q341" s="82">
        <v>337</v>
      </c>
      <c r="R341" s="199">
        <v>0</v>
      </c>
      <c r="S341" s="199">
        <v>5.159155019</v>
      </c>
      <c r="T341" s="199">
        <v>4.9237090229999998</v>
      </c>
      <c r="U341" s="200">
        <v>0</v>
      </c>
    </row>
    <row r="342" spans="7:21" x14ac:dyDescent="0.25">
      <c r="G342" s="82">
        <v>338</v>
      </c>
      <c r="H342" s="11">
        <v>13.3587776</v>
      </c>
      <c r="I342" s="11">
        <v>12.48774497</v>
      </c>
      <c r="J342" s="11">
        <v>15.75354169</v>
      </c>
      <c r="K342" s="11">
        <v>8.6696941069999998</v>
      </c>
      <c r="L342" s="11">
        <v>8.5802890630000004</v>
      </c>
      <c r="M342" s="199">
        <v>13.170279732999999</v>
      </c>
      <c r="N342" s="199">
        <v>12.393535604</v>
      </c>
      <c r="O342" s="200">
        <v>0</v>
      </c>
      <c r="Q342" s="82">
        <v>338</v>
      </c>
      <c r="R342" s="199">
        <v>0</v>
      </c>
      <c r="S342" s="199">
        <v>5.1555508029999997</v>
      </c>
      <c r="T342" s="199">
        <v>4.920278529</v>
      </c>
      <c r="U342" s="200">
        <v>0</v>
      </c>
    </row>
    <row r="343" spans="7:21" x14ac:dyDescent="0.25">
      <c r="G343" s="82">
        <v>339</v>
      </c>
      <c r="H343" s="11">
        <v>13.353707760000001</v>
      </c>
      <c r="I343" s="11">
        <v>12.483307549999999</v>
      </c>
      <c r="J343" s="11">
        <v>15.74670965</v>
      </c>
      <c r="K343" s="11">
        <v>8.6679739310000006</v>
      </c>
      <c r="L343" s="11">
        <v>8.5786314289999996</v>
      </c>
      <c r="M343" s="199">
        <v>13.165014552000001</v>
      </c>
      <c r="N343" s="199">
        <v>12.387433042</v>
      </c>
      <c r="O343" s="200">
        <v>0</v>
      </c>
      <c r="Q343" s="82">
        <v>339</v>
      </c>
      <c r="R343" s="199">
        <v>0</v>
      </c>
      <c r="S343" s="199">
        <v>5.1519467099999998</v>
      </c>
      <c r="T343" s="199">
        <v>4.9168481469999996</v>
      </c>
      <c r="U343" s="200">
        <v>0</v>
      </c>
    </row>
    <row r="344" spans="7:21" x14ac:dyDescent="0.25">
      <c r="G344" s="82">
        <v>340</v>
      </c>
      <c r="H344" s="11">
        <v>13.34863816</v>
      </c>
      <c r="I344" s="11">
        <v>12.47887031</v>
      </c>
      <c r="J344" s="11">
        <v>15.739878020000001</v>
      </c>
      <c r="K344" s="11">
        <v>8.6662537820000001</v>
      </c>
      <c r="L344" s="11">
        <v>8.5769738199999992</v>
      </c>
      <c r="M344" s="199">
        <v>13.160083725</v>
      </c>
      <c r="N344" s="199">
        <v>12.381330811</v>
      </c>
      <c r="O344" s="200">
        <v>0</v>
      </c>
      <c r="Q344" s="82">
        <v>340</v>
      </c>
      <c r="R344" s="199">
        <v>0</v>
      </c>
      <c r="S344" s="199">
        <v>5.1483427409999996</v>
      </c>
      <c r="T344" s="199">
        <v>4.9134178769999997</v>
      </c>
      <c r="U344" s="200">
        <v>0</v>
      </c>
    </row>
    <row r="345" spans="7:21" x14ac:dyDescent="0.25">
      <c r="G345" s="82">
        <v>341</v>
      </c>
      <c r="H345" s="11">
        <v>13.34356878</v>
      </c>
      <c r="I345" s="11">
        <v>12.47443324</v>
      </c>
      <c r="J345" s="11">
        <v>15.73304679</v>
      </c>
      <c r="K345" s="11">
        <v>8.66453366</v>
      </c>
      <c r="L345" s="11">
        <v>8.5753162360000008</v>
      </c>
      <c r="M345" s="199">
        <v>13.154985804000001</v>
      </c>
      <c r="N345" s="199">
        <v>12.375228911000001</v>
      </c>
      <c r="O345" s="200">
        <v>0</v>
      </c>
      <c r="Q345" s="82">
        <v>341</v>
      </c>
      <c r="R345" s="199">
        <v>0</v>
      </c>
      <c r="S345" s="199">
        <v>5.1447388949999997</v>
      </c>
      <c r="T345" s="199">
        <v>4.9099877190000001</v>
      </c>
      <c r="U345" s="200">
        <v>0</v>
      </c>
    </row>
    <row r="346" spans="7:21" x14ac:dyDescent="0.25">
      <c r="G346" s="82">
        <v>342</v>
      </c>
      <c r="H346" s="11">
        <v>13.338499629999999</v>
      </c>
      <c r="I346" s="11">
        <v>12.469996350000001</v>
      </c>
      <c r="J346" s="11">
        <v>15.726215959999999</v>
      </c>
      <c r="K346" s="11">
        <v>8.6628135660000005</v>
      </c>
      <c r="L346" s="11">
        <v>8.5736586779999993</v>
      </c>
      <c r="M346" s="199">
        <v>13.149720802999999</v>
      </c>
      <c r="N346" s="199">
        <v>12.369127343000001</v>
      </c>
      <c r="O346" s="200">
        <v>0</v>
      </c>
      <c r="Q346" s="82">
        <v>342</v>
      </c>
      <c r="R346" s="199">
        <v>0</v>
      </c>
      <c r="S346" s="199">
        <v>5.1411351730000003</v>
      </c>
      <c r="T346" s="199">
        <v>4.906557673</v>
      </c>
      <c r="U346" s="200">
        <v>0</v>
      </c>
    </row>
    <row r="347" spans="7:21" x14ac:dyDescent="0.25">
      <c r="G347" s="82">
        <v>343</v>
      </c>
      <c r="H347" s="11">
        <v>13.333430699999999</v>
      </c>
      <c r="I347" s="11">
        <v>12.46555964</v>
      </c>
      <c r="J347" s="11">
        <v>15.719385539999999</v>
      </c>
      <c r="K347" s="11">
        <v>8.6610934989999997</v>
      </c>
      <c r="L347" s="11">
        <v>8.5720011439999997</v>
      </c>
      <c r="M347" s="199">
        <v>13.144623001999999</v>
      </c>
      <c r="N347" s="199">
        <v>12.363026106</v>
      </c>
      <c r="O347" s="200">
        <v>0</v>
      </c>
      <c r="Q347" s="82">
        <v>343</v>
      </c>
      <c r="R347" s="199">
        <v>0</v>
      </c>
      <c r="S347" s="199">
        <v>5.1375315749999997</v>
      </c>
      <c r="T347" s="199">
        <v>4.9031277390000003</v>
      </c>
      <c r="U347" s="200">
        <v>0</v>
      </c>
    </row>
    <row r="348" spans="7:21" x14ac:dyDescent="0.25">
      <c r="G348" s="82">
        <v>344</v>
      </c>
      <c r="H348" s="11">
        <v>13.328362</v>
      </c>
      <c r="I348" s="11">
        <v>12.4611231</v>
      </c>
      <c r="J348" s="11">
        <v>15.71255552</v>
      </c>
      <c r="K348" s="11">
        <v>8.6593734589999993</v>
      </c>
      <c r="L348" s="11">
        <v>8.5703436370000006</v>
      </c>
      <c r="M348" s="199">
        <v>13.13944169</v>
      </c>
      <c r="N348" s="199">
        <v>12.356925199999999</v>
      </c>
      <c r="O348" s="200">
        <v>0</v>
      </c>
      <c r="Q348" s="82">
        <v>344</v>
      </c>
      <c r="R348" s="199">
        <v>0</v>
      </c>
      <c r="S348" s="199">
        <v>5.1339281000000003</v>
      </c>
      <c r="T348" s="199">
        <v>4.8996979180000002</v>
      </c>
      <c r="U348" s="200">
        <v>0</v>
      </c>
    </row>
    <row r="349" spans="7:21" x14ac:dyDescent="0.25">
      <c r="G349" s="82">
        <v>345</v>
      </c>
      <c r="H349" s="11">
        <v>13.323293530000001</v>
      </c>
      <c r="I349" s="11">
        <v>12.456686729999999</v>
      </c>
      <c r="J349" s="11">
        <v>15.705725899999999</v>
      </c>
      <c r="K349" s="11">
        <v>8.6576534459999994</v>
      </c>
      <c r="L349" s="11">
        <v>8.5686861539999999</v>
      </c>
      <c r="M349" s="199">
        <v>13.134427575</v>
      </c>
      <c r="N349" s="199">
        <v>12.350824626</v>
      </c>
      <c r="O349" s="200">
        <v>0</v>
      </c>
      <c r="Q349" s="82">
        <v>345</v>
      </c>
      <c r="R349" s="199">
        <v>0</v>
      </c>
      <c r="S349" s="199">
        <v>5.1303247479999996</v>
      </c>
      <c r="T349" s="199">
        <v>4.8962682080000004</v>
      </c>
      <c r="U349" s="200">
        <v>0</v>
      </c>
    </row>
    <row r="350" spans="7:21" x14ac:dyDescent="0.25">
      <c r="G350" s="82">
        <v>346</v>
      </c>
      <c r="H350" s="11">
        <v>13.31822528</v>
      </c>
      <c r="I350" s="11">
        <v>12.45225054</v>
      </c>
      <c r="J350" s="11">
        <v>15.69889669</v>
      </c>
      <c r="K350" s="11">
        <v>8.6559334610000001</v>
      </c>
      <c r="L350" s="11">
        <v>8.5670286969999996</v>
      </c>
      <c r="M350" s="199">
        <v>13.129329946</v>
      </c>
      <c r="N350" s="199">
        <v>12.344724382000001</v>
      </c>
      <c r="O350" s="200">
        <v>0</v>
      </c>
      <c r="Q350" s="82">
        <v>346</v>
      </c>
      <c r="R350" s="199">
        <v>0</v>
      </c>
      <c r="S350" s="199">
        <v>5.1267215200000003</v>
      </c>
      <c r="T350" s="199">
        <v>4.8928386110000002</v>
      </c>
      <c r="U350" s="200">
        <v>0</v>
      </c>
    </row>
    <row r="351" spans="7:21" x14ac:dyDescent="0.25">
      <c r="G351" s="82">
        <v>347</v>
      </c>
      <c r="H351" s="11">
        <v>13.313157260000001</v>
      </c>
      <c r="I351" s="11">
        <v>12.44781453</v>
      </c>
      <c r="J351" s="11">
        <v>15.692067870000001</v>
      </c>
      <c r="K351" s="11">
        <v>8.6542135019999993</v>
      </c>
      <c r="L351" s="11">
        <v>8.5653712649999996</v>
      </c>
      <c r="M351" s="199">
        <v>13.124065245000001</v>
      </c>
      <c r="N351" s="199">
        <v>12.338624469999999</v>
      </c>
      <c r="O351" s="200">
        <v>0</v>
      </c>
      <c r="Q351" s="82">
        <v>347</v>
      </c>
      <c r="R351" s="199">
        <v>0</v>
      </c>
      <c r="S351" s="199">
        <v>5.1231184150000004</v>
      </c>
      <c r="T351" s="199">
        <v>4.8894091260000003</v>
      </c>
      <c r="U351" s="200">
        <v>0</v>
      </c>
    </row>
    <row r="352" spans="7:21" x14ac:dyDescent="0.25">
      <c r="G352" s="82">
        <v>348</v>
      </c>
      <c r="H352" s="11">
        <v>13.308089470000001</v>
      </c>
      <c r="I352" s="11">
        <v>12.443378689999999</v>
      </c>
      <c r="J352" s="11">
        <v>15.685239470000001</v>
      </c>
      <c r="K352" s="11">
        <v>8.6524935710000008</v>
      </c>
      <c r="L352" s="11">
        <v>8.5637138579999998</v>
      </c>
      <c r="M352" s="199">
        <v>13.119134867</v>
      </c>
      <c r="N352" s="199">
        <v>12.332524889</v>
      </c>
      <c r="O352" s="200">
        <v>0</v>
      </c>
      <c r="Q352" s="82">
        <v>348</v>
      </c>
      <c r="R352" s="199">
        <v>0</v>
      </c>
      <c r="S352" s="199">
        <v>5.1195154340000002</v>
      </c>
      <c r="T352" s="199">
        <v>4.885979753</v>
      </c>
      <c r="U352" s="200">
        <v>0</v>
      </c>
    </row>
    <row r="353" spans="7:21" x14ac:dyDescent="0.25">
      <c r="G353" s="82">
        <v>349</v>
      </c>
      <c r="H353" s="11">
        <v>13.30302191</v>
      </c>
      <c r="I353" s="11">
        <v>12.43894302</v>
      </c>
      <c r="J353" s="11">
        <v>15.67841146</v>
      </c>
      <c r="K353" s="11">
        <v>8.6507736669999993</v>
      </c>
      <c r="L353" s="11">
        <v>8.5620564770000005</v>
      </c>
      <c r="M353" s="199">
        <v>13.114204540999999</v>
      </c>
      <c r="N353" s="199">
        <v>12.32642564</v>
      </c>
      <c r="O353" s="200">
        <v>0</v>
      </c>
      <c r="Q353" s="82">
        <v>349</v>
      </c>
      <c r="R353" s="199">
        <v>0</v>
      </c>
      <c r="S353" s="199">
        <v>5.1159125769999996</v>
      </c>
      <c r="T353" s="199">
        <v>4.882550492</v>
      </c>
      <c r="U353" s="200">
        <v>0</v>
      </c>
    </row>
    <row r="354" spans="7:21" x14ac:dyDescent="0.25">
      <c r="G354" s="82">
        <v>350</v>
      </c>
      <c r="H354" s="11">
        <v>13.29795457</v>
      </c>
      <c r="I354" s="11">
        <v>12.434507529999999</v>
      </c>
      <c r="J354" s="11">
        <v>15.67158386</v>
      </c>
      <c r="K354" s="11">
        <v>8.649053791</v>
      </c>
      <c r="L354" s="11">
        <v>8.5603991209999997</v>
      </c>
      <c r="M354" s="199">
        <v>13.107390130000001</v>
      </c>
      <c r="N354" s="199">
        <v>12.320326721000001</v>
      </c>
      <c r="O354" s="200">
        <v>0</v>
      </c>
      <c r="Q354" s="82">
        <v>350</v>
      </c>
      <c r="R354" s="199">
        <v>0</v>
      </c>
      <c r="S354" s="199">
        <v>5.1123098430000002</v>
      </c>
      <c r="T354" s="199">
        <v>4.8791213430000004</v>
      </c>
      <c r="U354" s="200">
        <v>0</v>
      </c>
    </row>
    <row r="355" spans="7:21" x14ac:dyDescent="0.25">
      <c r="G355" s="82">
        <v>351</v>
      </c>
      <c r="H355" s="11">
        <v>13.29288745</v>
      </c>
      <c r="I355" s="11">
        <v>12.43007222</v>
      </c>
      <c r="J355" s="11">
        <v>15.66475666</v>
      </c>
      <c r="K355" s="11">
        <v>8.6473339419999995</v>
      </c>
      <c r="L355" s="11">
        <v>8.5587417899999991</v>
      </c>
      <c r="M355" s="199">
        <v>13.10057613</v>
      </c>
      <c r="N355" s="199">
        <v>12.314228134</v>
      </c>
      <c r="O355" s="200">
        <v>0</v>
      </c>
      <c r="Q355" s="82">
        <v>351</v>
      </c>
      <c r="R355" s="199">
        <v>0</v>
      </c>
      <c r="S355" s="199">
        <v>5.1087072320000004</v>
      </c>
      <c r="T355" s="199">
        <v>4.8756923060000004</v>
      </c>
      <c r="U355" s="200">
        <v>0</v>
      </c>
    </row>
    <row r="356" spans="7:21" x14ac:dyDescent="0.25">
      <c r="G356" s="82">
        <v>352</v>
      </c>
      <c r="H356" s="11">
        <v>13.287820569999999</v>
      </c>
      <c r="I356" s="11">
        <v>12.42563708</v>
      </c>
      <c r="J356" s="11">
        <v>15.657929859999999</v>
      </c>
      <c r="K356" s="11">
        <v>8.6456141189999993</v>
      </c>
      <c r="L356" s="11">
        <v>8.5570844840000007</v>
      </c>
      <c r="M356" s="199">
        <v>13.093762541</v>
      </c>
      <c r="N356" s="199">
        <v>12.308129878000001</v>
      </c>
      <c r="O356" s="200">
        <v>0</v>
      </c>
      <c r="Q356" s="82">
        <v>352</v>
      </c>
      <c r="R356" s="199">
        <v>0</v>
      </c>
      <c r="S356" s="199">
        <v>5.1051047450000002</v>
      </c>
      <c r="T356" s="199">
        <v>4.8722633819999999</v>
      </c>
      <c r="U356" s="200">
        <v>0</v>
      </c>
    </row>
    <row r="357" spans="7:21" x14ac:dyDescent="0.25">
      <c r="G357" s="82">
        <v>353</v>
      </c>
      <c r="H357" s="11">
        <v>13.28275391</v>
      </c>
      <c r="I357" s="11">
        <v>12.421202109999999</v>
      </c>
      <c r="J357" s="11">
        <v>15.651103470000001</v>
      </c>
      <c r="K357" s="11">
        <v>8.6438943249999998</v>
      </c>
      <c r="L357" s="11">
        <v>8.5554272040000008</v>
      </c>
      <c r="M357" s="199">
        <v>13.086949362</v>
      </c>
      <c r="N357" s="199">
        <v>12.302031952</v>
      </c>
      <c r="O357" s="200">
        <v>0</v>
      </c>
      <c r="Q357" s="82">
        <v>353</v>
      </c>
      <c r="R357" s="199">
        <v>0</v>
      </c>
      <c r="S357" s="199">
        <v>5.1015023810000004</v>
      </c>
      <c r="T357" s="199">
        <v>4.8688345699999998</v>
      </c>
      <c r="U357" s="200">
        <v>0</v>
      </c>
    </row>
    <row r="358" spans="7:21" x14ac:dyDescent="0.25">
      <c r="G358" s="82">
        <v>354</v>
      </c>
      <c r="H358" s="11">
        <v>13.277687480000001</v>
      </c>
      <c r="I358" s="11">
        <v>12.41676732</v>
      </c>
      <c r="J358" s="11">
        <v>15.64427748</v>
      </c>
      <c r="K358" s="11">
        <v>8.6421745570000006</v>
      </c>
      <c r="L358" s="11">
        <v>8.5537699489999994</v>
      </c>
      <c r="M358" s="199">
        <v>13.080136593000001</v>
      </c>
      <c r="N358" s="199">
        <v>12.295934358</v>
      </c>
      <c r="O358" s="200">
        <v>0</v>
      </c>
      <c r="Q358" s="82">
        <v>354</v>
      </c>
      <c r="R358" s="199">
        <v>0</v>
      </c>
      <c r="S358" s="199">
        <v>5.0979001410000002</v>
      </c>
      <c r="T358" s="199">
        <v>4.8654058689999999</v>
      </c>
      <c r="U358" s="200">
        <v>0</v>
      </c>
    </row>
    <row r="359" spans="7:21" x14ac:dyDescent="0.25">
      <c r="G359" s="82">
        <v>355</v>
      </c>
      <c r="H359" s="11">
        <v>13.27262127</v>
      </c>
      <c r="I359" s="11">
        <v>12.412332709999999</v>
      </c>
      <c r="J359" s="11">
        <v>15.637451889999999</v>
      </c>
      <c r="K359" s="11">
        <v>8.6404548160000001</v>
      </c>
      <c r="L359" s="11">
        <v>8.5521127200000002</v>
      </c>
      <c r="M359" s="199">
        <v>13.073324234999999</v>
      </c>
      <c r="N359" s="199">
        <v>12.289837094999999</v>
      </c>
      <c r="O359" s="200">
        <v>0</v>
      </c>
      <c r="Q359" s="82">
        <v>355</v>
      </c>
      <c r="R359" s="199">
        <v>0</v>
      </c>
      <c r="S359" s="199">
        <v>5.0942980240000004</v>
      </c>
      <c r="T359" s="199">
        <v>4.8619772809999997</v>
      </c>
      <c r="U359" s="200">
        <v>0</v>
      </c>
    </row>
    <row r="360" spans="7:21" x14ac:dyDescent="0.25">
      <c r="G360" s="82">
        <v>356</v>
      </c>
      <c r="H360" s="11">
        <v>13.267555290000001</v>
      </c>
      <c r="I360" s="11">
        <v>12.40789827</v>
      </c>
      <c r="J360" s="11">
        <v>15.63062671</v>
      </c>
      <c r="K360" s="11">
        <v>8.6387351030000001</v>
      </c>
      <c r="L360" s="11">
        <v>8.5504555159999995</v>
      </c>
      <c r="M360" s="199">
        <v>13.066512288</v>
      </c>
      <c r="N360" s="199">
        <v>12.283740163999999</v>
      </c>
      <c r="O360" s="200">
        <v>0</v>
      </c>
      <c r="Q360" s="82">
        <v>356</v>
      </c>
      <c r="R360" s="199">
        <v>0</v>
      </c>
      <c r="S360" s="199">
        <v>5.0906960310000002</v>
      </c>
      <c r="T360" s="199">
        <v>4.8585488049999999</v>
      </c>
      <c r="U360" s="200">
        <v>0</v>
      </c>
    </row>
    <row r="361" spans="7:21" x14ac:dyDescent="0.25">
      <c r="G361" s="82">
        <v>357</v>
      </c>
      <c r="H361" s="11">
        <v>13.262489540000001</v>
      </c>
      <c r="I361" s="11">
        <v>12.403464</v>
      </c>
      <c r="J361" s="11">
        <v>15.62380192</v>
      </c>
      <c r="K361" s="11">
        <v>8.6370154170000006</v>
      </c>
      <c r="L361" s="11">
        <v>8.5487983369999991</v>
      </c>
      <c r="M361" s="199">
        <v>13.059700749999999</v>
      </c>
      <c r="N361" s="199">
        <v>12.277643563</v>
      </c>
      <c r="O361" s="200">
        <v>0</v>
      </c>
      <c r="Q361" s="82">
        <v>357</v>
      </c>
      <c r="R361" s="199">
        <v>0</v>
      </c>
      <c r="S361" s="199">
        <v>5.0870941609999996</v>
      </c>
      <c r="T361" s="199">
        <v>4.8551204410000004</v>
      </c>
      <c r="U361" s="200">
        <v>0</v>
      </c>
    </row>
    <row r="362" spans="7:21" x14ac:dyDescent="0.25">
      <c r="G362" s="82">
        <v>358</v>
      </c>
      <c r="H362" s="11">
        <v>13.257424009999999</v>
      </c>
      <c r="I362" s="11">
        <v>12.399029909999999</v>
      </c>
      <c r="J362" s="11">
        <v>15.61697755</v>
      </c>
      <c r="K362" s="11">
        <v>8.6352957579999998</v>
      </c>
      <c r="L362" s="11">
        <v>8.5471411830000008</v>
      </c>
      <c r="M362" s="199">
        <v>13.052889623</v>
      </c>
      <c r="N362" s="199">
        <v>12.271547292999999</v>
      </c>
      <c r="O362" s="200">
        <v>0</v>
      </c>
      <c r="Q362" s="82">
        <v>358</v>
      </c>
      <c r="R362" s="199">
        <v>0</v>
      </c>
      <c r="S362" s="199">
        <v>5.0834924150000003</v>
      </c>
      <c r="T362" s="199">
        <v>4.8516921890000004</v>
      </c>
      <c r="U362" s="200">
        <v>0</v>
      </c>
    </row>
    <row r="363" spans="7:21" x14ac:dyDescent="0.25">
      <c r="G363" s="82">
        <v>359</v>
      </c>
      <c r="H363" s="11">
        <v>13.252358709999999</v>
      </c>
      <c r="I363" s="11">
        <v>12.394596</v>
      </c>
      <c r="J363" s="11">
        <v>15.61015357</v>
      </c>
      <c r="K363" s="11">
        <v>8.6335761269999995</v>
      </c>
      <c r="L363" s="11">
        <v>8.5454840549999993</v>
      </c>
      <c r="M363" s="199">
        <v>13.046078907</v>
      </c>
      <c r="N363" s="199">
        <v>12.265451354</v>
      </c>
      <c r="O363" s="200">
        <v>0</v>
      </c>
      <c r="Q363" s="82">
        <v>359</v>
      </c>
      <c r="R363" s="199">
        <v>0</v>
      </c>
      <c r="S363" s="199">
        <v>5.0798907919999996</v>
      </c>
      <c r="T363" s="199">
        <v>4.848264049</v>
      </c>
      <c r="U363" s="200">
        <v>0</v>
      </c>
    </row>
    <row r="364" spans="7:21" x14ac:dyDescent="0.25">
      <c r="G364" s="82">
        <v>360</v>
      </c>
      <c r="H364" s="11">
        <v>13.247293640000001</v>
      </c>
      <c r="I364" s="11">
        <v>12.39016226</v>
      </c>
      <c r="J364" s="11">
        <v>15.60333</v>
      </c>
      <c r="K364" s="11">
        <v>8.6318565219999996</v>
      </c>
      <c r="L364" s="11">
        <v>8.5438269519999999</v>
      </c>
      <c r="M364" s="199">
        <v>13.0392686</v>
      </c>
      <c r="N364" s="199">
        <v>12.259355746000001</v>
      </c>
      <c r="O364" s="200">
        <v>0</v>
      </c>
      <c r="Q364" s="82">
        <v>360</v>
      </c>
      <c r="R364" s="199">
        <v>0</v>
      </c>
      <c r="S364" s="199">
        <v>5.0762892920000002</v>
      </c>
      <c r="T364" s="199">
        <v>4.8448360209999999</v>
      </c>
      <c r="U364" s="200">
        <v>0</v>
      </c>
    </row>
    <row r="365" spans="7:21" x14ac:dyDescent="0.25">
      <c r="G365" s="82">
        <v>361</v>
      </c>
      <c r="H365" s="11">
        <v>13.24222879</v>
      </c>
      <c r="I365" s="11">
        <v>12.385728690000001</v>
      </c>
      <c r="J365" s="11">
        <v>15.59650682</v>
      </c>
      <c r="K365" s="11">
        <v>8.6301369450000003</v>
      </c>
      <c r="L365" s="11">
        <v>8.5421698740000007</v>
      </c>
      <c r="M365" s="199">
        <v>13.032458704</v>
      </c>
      <c r="N365" s="199">
        <v>12.253260469000001</v>
      </c>
      <c r="O365" s="200">
        <v>0</v>
      </c>
      <c r="Q365" s="82">
        <v>361</v>
      </c>
      <c r="R365" s="199">
        <v>0</v>
      </c>
      <c r="S365" s="199">
        <v>5.0726879159999996</v>
      </c>
      <c r="T365" s="199">
        <v>4.8414081060000003</v>
      </c>
      <c r="U365" s="200">
        <v>0</v>
      </c>
    </row>
    <row r="366" spans="7:21" x14ac:dyDescent="0.25">
      <c r="G366" s="82">
        <v>362</v>
      </c>
      <c r="H366" s="11">
        <v>13.23716417</v>
      </c>
      <c r="I366" s="11">
        <v>12.3812953</v>
      </c>
      <c r="J366" s="11">
        <v>15.58968406</v>
      </c>
      <c r="K366" s="11">
        <v>8.6284173949999996</v>
      </c>
      <c r="L366" s="11">
        <v>8.5405128210000001</v>
      </c>
      <c r="M366" s="199">
        <v>13.025649218</v>
      </c>
      <c r="N366" s="199">
        <v>12.247165523</v>
      </c>
      <c r="O366" s="200">
        <v>0</v>
      </c>
      <c r="Q366" s="82">
        <v>362</v>
      </c>
      <c r="R366" s="199">
        <v>0</v>
      </c>
      <c r="S366" s="199">
        <v>5.0690866640000003</v>
      </c>
      <c r="T366" s="199">
        <v>4.8379803020000001</v>
      </c>
      <c r="U366" s="200">
        <v>0</v>
      </c>
    </row>
    <row r="367" spans="7:21" x14ac:dyDescent="0.25">
      <c r="G367" s="82">
        <v>363</v>
      </c>
      <c r="H367" s="11">
        <v>13.23209978</v>
      </c>
      <c r="I367" s="11">
        <v>12.37686208</v>
      </c>
      <c r="J367" s="11">
        <v>15.58286169</v>
      </c>
      <c r="K367" s="11">
        <v>8.6266978729999995</v>
      </c>
      <c r="L367" s="11">
        <v>8.5388557939999998</v>
      </c>
      <c r="M367" s="199">
        <v>13.018840143</v>
      </c>
      <c r="N367" s="199">
        <v>12.241070907999999</v>
      </c>
      <c r="O367" s="200">
        <v>0</v>
      </c>
      <c r="Q367" s="82">
        <v>363</v>
      </c>
      <c r="R367" s="199">
        <v>0</v>
      </c>
      <c r="S367" s="199">
        <v>5.0654855349999997</v>
      </c>
      <c r="T367" s="199">
        <v>4.8345526110000003</v>
      </c>
      <c r="U367" s="200">
        <v>0</v>
      </c>
    </row>
    <row r="368" spans="7:21" x14ac:dyDescent="0.25">
      <c r="G368" s="82">
        <v>364</v>
      </c>
      <c r="H368" s="11">
        <v>13.22703561</v>
      </c>
      <c r="I368" s="11">
        <v>12.37242904</v>
      </c>
      <c r="J368" s="11">
        <v>15.57603973</v>
      </c>
      <c r="K368" s="11">
        <v>8.6249783769999997</v>
      </c>
      <c r="L368" s="11">
        <v>8.5371987919999999</v>
      </c>
      <c r="M368" s="199">
        <v>13.012031478000001</v>
      </c>
      <c r="N368" s="199">
        <v>12.234976624</v>
      </c>
      <c r="O368" s="200">
        <v>0</v>
      </c>
      <c r="Q368" s="82">
        <v>364</v>
      </c>
      <c r="R368" s="199">
        <v>0</v>
      </c>
      <c r="S368" s="199">
        <v>5.0618845290000003</v>
      </c>
      <c r="T368" s="199">
        <v>4.831125031</v>
      </c>
      <c r="U368" s="200">
        <v>0</v>
      </c>
    </row>
    <row r="369" spans="7:21" x14ac:dyDescent="0.25">
      <c r="G369" s="82">
        <v>365</v>
      </c>
      <c r="H369" s="11">
        <v>13.22197167</v>
      </c>
      <c r="I369" s="11">
        <v>12.36799618</v>
      </c>
      <c r="J369" s="11">
        <v>15.569218169999999</v>
      </c>
      <c r="K369" s="11">
        <v>8.6232589090000005</v>
      </c>
      <c r="L369" s="11">
        <v>8.5355418160000003</v>
      </c>
      <c r="M369" s="199">
        <v>13.005223222</v>
      </c>
      <c r="N369" s="199">
        <v>12.228882670999999</v>
      </c>
      <c r="O369" s="200">
        <v>0</v>
      </c>
      <c r="Q369" s="82">
        <v>365</v>
      </c>
      <c r="R369" s="199">
        <v>0</v>
      </c>
      <c r="S369" s="199">
        <v>5.0582836459999996</v>
      </c>
      <c r="T369" s="199">
        <v>4.8276975640000002</v>
      </c>
      <c r="U369" s="200">
        <v>0</v>
      </c>
    </row>
    <row r="370" spans="7:21" x14ac:dyDescent="0.25">
      <c r="G370" s="82">
        <v>366</v>
      </c>
      <c r="H370" s="11">
        <v>13.21690795</v>
      </c>
      <c r="I370" s="11">
        <v>12.36356348</v>
      </c>
      <c r="J370" s="11">
        <v>15.56239701</v>
      </c>
      <c r="K370" s="11">
        <v>8.6215394679999999</v>
      </c>
      <c r="L370" s="11">
        <v>8.5338848649999992</v>
      </c>
      <c r="M370" s="199">
        <v>12.998415377000001</v>
      </c>
      <c r="N370" s="199">
        <v>12.222789048999999</v>
      </c>
      <c r="O370" s="200">
        <v>0</v>
      </c>
      <c r="Q370" s="82">
        <v>366</v>
      </c>
      <c r="R370" s="199">
        <v>0</v>
      </c>
      <c r="S370" s="199">
        <v>5.0546828870000002</v>
      </c>
      <c r="T370" s="199">
        <v>4.8242702079999997</v>
      </c>
      <c r="U370" s="200">
        <v>0</v>
      </c>
    </row>
    <row r="371" spans="7:21" x14ac:dyDescent="0.25">
      <c r="G371" s="82">
        <v>367</v>
      </c>
      <c r="H371" s="11">
        <v>13.211844470000001</v>
      </c>
      <c r="I371" s="11">
        <v>12.359130970000001</v>
      </c>
      <c r="J371" s="11">
        <v>15.55557626</v>
      </c>
      <c r="K371" s="11">
        <v>8.6198200539999998</v>
      </c>
      <c r="L371" s="11">
        <v>8.5322279390000002</v>
      </c>
      <c r="M371" s="199">
        <v>12.991607942</v>
      </c>
      <c r="N371" s="199">
        <v>12.216695758</v>
      </c>
      <c r="O371" s="200">
        <v>0</v>
      </c>
      <c r="Q371" s="82">
        <v>367</v>
      </c>
      <c r="R371" s="199">
        <v>0</v>
      </c>
      <c r="S371" s="199">
        <v>5.0510822519999996</v>
      </c>
      <c r="T371" s="199">
        <v>4.8208429649999998</v>
      </c>
      <c r="U371" s="200">
        <v>0</v>
      </c>
    </row>
    <row r="372" spans="7:21" x14ac:dyDescent="0.25">
      <c r="G372" s="82">
        <v>368</v>
      </c>
      <c r="H372" s="11">
        <v>13.2067812</v>
      </c>
      <c r="I372" s="11">
        <v>12.35469863</v>
      </c>
      <c r="J372" s="11">
        <v>15.5487559</v>
      </c>
      <c r="K372" s="11">
        <v>8.6181006680000003</v>
      </c>
      <c r="L372" s="11">
        <v>8.5305710379999997</v>
      </c>
      <c r="M372" s="199">
        <v>12.984800917999999</v>
      </c>
      <c r="N372" s="199">
        <v>12.210602797</v>
      </c>
      <c r="O372" s="200">
        <v>0</v>
      </c>
      <c r="Q372" s="82">
        <v>368</v>
      </c>
      <c r="R372" s="199">
        <v>0</v>
      </c>
      <c r="S372" s="199">
        <v>5.0474817400000003</v>
      </c>
      <c r="T372" s="199">
        <v>4.8174158340000002</v>
      </c>
      <c r="U372" s="200">
        <v>0</v>
      </c>
    </row>
    <row r="373" spans="7:21" x14ac:dyDescent="0.25">
      <c r="G373" s="82">
        <v>369</v>
      </c>
      <c r="H373" s="11">
        <v>13.201718169999999</v>
      </c>
      <c r="I373" s="11">
        <v>12.35026646</v>
      </c>
      <c r="J373" s="11">
        <v>15.541935949999999</v>
      </c>
      <c r="K373" s="11">
        <v>8.6163813079999994</v>
      </c>
      <c r="L373" s="11">
        <v>8.5289141629999996</v>
      </c>
      <c r="M373" s="199">
        <v>12.977994302999999</v>
      </c>
      <c r="N373" s="199">
        <v>12.204510167</v>
      </c>
      <c r="O373" s="200">
        <v>0</v>
      </c>
      <c r="Q373" s="82">
        <v>369</v>
      </c>
      <c r="R373" s="199">
        <v>0</v>
      </c>
      <c r="S373" s="199">
        <v>5.0438813509999996</v>
      </c>
      <c r="T373" s="199">
        <v>4.8139888150000001</v>
      </c>
      <c r="U373" s="200">
        <v>0</v>
      </c>
    </row>
    <row r="374" spans="7:21" x14ac:dyDescent="0.25">
      <c r="G374" s="82">
        <v>370</v>
      </c>
      <c r="H374" s="11">
        <v>13.196655359999999</v>
      </c>
      <c r="I374" s="11">
        <v>12.34583447</v>
      </c>
      <c r="J374" s="11">
        <v>15.535116410000001</v>
      </c>
      <c r="K374" s="11">
        <v>8.6146619760000007</v>
      </c>
      <c r="L374" s="11">
        <v>8.5272573129999998</v>
      </c>
      <c r="M374" s="199">
        <v>12.971188098000001</v>
      </c>
      <c r="N374" s="199">
        <v>12.198417868</v>
      </c>
      <c r="O374" s="200">
        <v>0</v>
      </c>
      <c r="Q374" s="82">
        <v>370</v>
      </c>
      <c r="R374" s="199">
        <v>0</v>
      </c>
      <c r="S374" s="199">
        <v>5.0402810860000002</v>
      </c>
      <c r="T374" s="199">
        <v>4.8105619080000004</v>
      </c>
      <c r="U374" s="200">
        <v>0</v>
      </c>
    </row>
    <row r="375" spans="7:21" x14ac:dyDescent="0.25">
      <c r="G375" s="82">
        <v>371</v>
      </c>
      <c r="H375" s="11">
        <v>13.191592780000001</v>
      </c>
      <c r="I375" s="11">
        <v>12.341402649999999</v>
      </c>
      <c r="J375" s="11">
        <v>15.52829726</v>
      </c>
      <c r="K375" s="11">
        <v>8.6129426710000008</v>
      </c>
      <c r="L375" s="11">
        <v>8.5256004880000003</v>
      </c>
      <c r="M375" s="199">
        <v>12.964382304000001</v>
      </c>
      <c r="N375" s="199">
        <v>12.1923259</v>
      </c>
      <c r="O375" s="200">
        <v>0</v>
      </c>
      <c r="Q375" s="82">
        <v>371</v>
      </c>
      <c r="R375" s="199">
        <v>0</v>
      </c>
      <c r="S375" s="199">
        <v>5.0366809440000004</v>
      </c>
      <c r="T375" s="199">
        <v>4.8071351120000001</v>
      </c>
      <c r="U375" s="200">
        <v>0</v>
      </c>
    </row>
    <row r="376" spans="7:21" x14ac:dyDescent="0.25">
      <c r="G376" s="82">
        <v>372</v>
      </c>
      <c r="H376" s="11">
        <v>13.18653042</v>
      </c>
      <c r="I376" s="11">
        <v>12.336971009999999</v>
      </c>
      <c r="J376" s="11">
        <v>15.521478520000001</v>
      </c>
      <c r="K376" s="11">
        <v>8.6112233929999995</v>
      </c>
      <c r="L376" s="11">
        <v>8.5239436879999992</v>
      </c>
      <c r="M376" s="199">
        <v>12.957576918999999</v>
      </c>
      <c r="N376" s="199">
        <v>12.186234262999999</v>
      </c>
      <c r="O376" s="200">
        <v>0</v>
      </c>
      <c r="Q376" s="82">
        <v>372</v>
      </c>
      <c r="R376" s="199">
        <v>0</v>
      </c>
      <c r="S376" s="199">
        <v>5.0330809250000001</v>
      </c>
      <c r="T376" s="199">
        <v>4.8037084290000003</v>
      </c>
      <c r="U376" s="200">
        <v>0</v>
      </c>
    </row>
    <row r="377" spans="7:21" x14ac:dyDescent="0.25">
      <c r="G377" s="82">
        <v>373</v>
      </c>
      <c r="H377" s="11">
        <v>13.18146829</v>
      </c>
      <c r="I377" s="11">
        <v>12.332539540000001</v>
      </c>
      <c r="J377" s="11">
        <v>15.51466018</v>
      </c>
      <c r="K377" s="11">
        <v>8.6095041430000006</v>
      </c>
      <c r="L377" s="11">
        <v>8.5222869140000004</v>
      </c>
      <c r="M377" s="199">
        <v>12.950771944</v>
      </c>
      <c r="N377" s="199">
        <v>12.180142955999999</v>
      </c>
      <c r="O377" s="200">
        <v>0</v>
      </c>
      <c r="Q377" s="82">
        <v>373</v>
      </c>
      <c r="R377" s="199">
        <v>0</v>
      </c>
      <c r="S377" s="199">
        <v>5.0294810300000004</v>
      </c>
      <c r="T377" s="199">
        <v>4.800281858</v>
      </c>
      <c r="U377" s="200">
        <v>0</v>
      </c>
    </row>
    <row r="378" spans="7:21" x14ac:dyDescent="0.25">
      <c r="G378" s="82">
        <v>374</v>
      </c>
      <c r="H378" s="11">
        <v>13.17640639</v>
      </c>
      <c r="I378" s="11">
        <v>12.32810825</v>
      </c>
      <c r="J378" s="11">
        <v>15.50784224</v>
      </c>
      <c r="K378" s="11">
        <v>8.6077849200000003</v>
      </c>
      <c r="L378" s="11">
        <v>8.520630165</v>
      </c>
      <c r="M378" s="199">
        <v>12.94396738</v>
      </c>
      <c r="N378" s="199">
        <v>12.17405198</v>
      </c>
      <c r="O378" s="200">
        <v>0</v>
      </c>
      <c r="Q378" s="82">
        <v>374</v>
      </c>
      <c r="R378" s="199">
        <v>0</v>
      </c>
      <c r="S378" s="199">
        <v>5.0258812590000002</v>
      </c>
      <c r="T378" s="199">
        <v>4.796855399</v>
      </c>
      <c r="U378" s="200">
        <v>0</v>
      </c>
    </row>
    <row r="379" spans="7:21" x14ac:dyDescent="0.25">
      <c r="G379" s="82">
        <v>375</v>
      </c>
      <c r="H379" s="11">
        <v>13.17134471</v>
      </c>
      <c r="I379" s="11">
        <v>12.32367713</v>
      </c>
      <c r="J379" s="11">
        <v>15.501024709999999</v>
      </c>
      <c r="K379" s="11">
        <v>8.6060657230000004</v>
      </c>
      <c r="L379" s="11">
        <v>8.5189734420000001</v>
      </c>
      <c r="M379" s="199">
        <v>12.937163225000001</v>
      </c>
      <c r="N379" s="199">
        <v>12.167961334999999</v>
      </c>
      <c r="O379" s="200">
        <v>0</v>
      </c>
      <c r="Q379" s="82">
        <v>375</v>
      </c>
      <c r="R379" s="199">
        <v>0</v>
      </c>
      <c r="S379" s="199">
        <v>5.0222816100000003</v>
      </c>
      <c r="T379" s="199">
        <v>4.7934290519999996</v>
      </c>
      <c r="U379" s="200">
        <v>0</v>
      </c>
    </row>
    <row r="380" spans="7:21" x14ac:dyDescent="0.25">
      <c r="G380" s="82">
        <v>376</v>
      </c>
      <c r="H380" s="11">
        <v>13.16628326</v>
      </c>
      <c r="I380" s="11">
        <v>12.319246189999999</v>
      </c>
      <c r="J380" s="11">
        <v>15.49420757</v>
      </c>
      <c r="K380" s="11">
        <v>8.6043465549999993</v>
      </c>
      <c r="L380" s="11">
        <v>8.5173167430000003</v>
      </c>
      <c r="M380" s="199">
        <v>12.93035948</v>
      </c>
      <c r="N380" s="199">
        <v>12.161871021</v>
      </c>
      <c r="O380" s="200">
        <v>0</v>
      </c>
      <c r="Q380" s="82">
        <v>376</v>
      </c>
      <c r="R380" s="199">
        <v>0</v>
      </c>
      <c r="S380" s="199">
        <v>5.018682085</v>
      </c>
      <c r="T380" s="199">
        <v>4.7900028179999996</v>
      </c>
      <c r="U380" s="200">
        <v>0</v>
      </c>
    </row>
    <row r="381" spans="7:21" x14ac:dyDescent="0.25">
      <c r="G381" s="82">
        <v>377</v>
      </c>
      <c r="H381" s="11">
        <v>13.16122204</v>
      </c>
      <c r="I381" s="11">
        <v>12.31481542</v>
      </c>
      <c r="J381" s="11">
        <v>15.48739084</v>
      </c>
      <c r="K381" s="11">
        <v>8.6026274130000004</v>
      </c>
      <c r="L381" s="11">
        <v>8.5156600699999991</v>
      </c>
      <c r="M381" s="199">
        <v>12.923556144999999</v>
      </c>
      <c r="N381" s="199">
        <v>12.155781037000001</v>
      </c>
      <c r="O381" s="200">
        <v>0</v>
      </c>
      <c r="Q381" s="82">
        <v>377</v>
      </c>
      <c r="R381" s="199">
        <v>0</v>
      </c>
      <c r="S381" s="199">
        <v>5.0150826840000002</v>
      </c>
      <c r="T381" s="199">
        <v>4.7865766949999999</v>
      </c>
      <c r="U381" s="200">
        <v>0</v>
      </c>
    </row>
    <row r="382" spans="7:21" x14ac:dyDescent="0.25">
      <c r="G382" s="82">
        <v>378</v>
      </c>
      <c r="H382" s="11">
        <v>13.156161040000001</v>
      </c>
      <c r="I382" s="11">
        <v>12.31038483</v>
      </c>
      <c r="J382" s="11">
        <v>15.480574519999999</v>
      </c>
      <c r="K382" s="11">
        <v>8.6009082980000002</v>
      </c>
      <c r="L382" s="11">
        <v>8.514003422</v>
      </c>
      <c r="M382" s="199">
        <v>12.91675322</v>
      </c>
      <c r="N382" s="199">
        <v>12.149691384</v>
      </c>
      <c r="O382" s="200">
        <v>0</v>
      </c>
      <c r="Q382" s="82">
        <v>378</v>
      </c>
      <c r="R382" s="199">
        <v>0</v>
      </c>
      <c r="S382" s="199">
        <v>5.0114834049999999</v>
      </c>
      <c r="T382" s="199">
        <v>4.7831506839999998</v>
      </c>
      <c r="U382" s="200">
        <v>0</v>
      </c>
    </row>
    <row r="383" spans="7:21" x14ac:dyDescent="0.25">
      <c r="G383" s="82">
        <v>379</v>
      </c>
      <c r="H383" s="11">
        <v>13.151100270000001</v>
      </c>
      <c r="I383" s="11">
        <v>12.30595441</v>
      </c>
      <c r="J383" s="11">
        <v>15.473758589999999</v>
      </c>
      <c r="K383" s="11">
        <v>8.5991892110000006</v>
      </c>
      <c r="L383" s="11">
        <v>8.5123467999999995</v>
      </c>
      <c r="M383" s="199">
        <v>12.909950704</v>
      </c>
      <c r="N383" s="199">
        <v>12.143602060999999</v>
      </c>
      <c r="O383" s="200">
        <v>0</v>
      </c>
      <c r="Q383" s="82">
        <v>379</v>
      </c>
      <c r="R383" s="199">
        <v>0</v>
      </c>
      <c r="S383" s="199">
        <v>5.00788425</v>
      </c>
      <c r="T383" s="199">
        <v>4.779724785</v>
      </c>
      <c r="U383" s="200">
        <v>0</v>
      </c>
    </row>
    <row r="384" spans="7:21" x14ac:dyDescent="0.25">
      <c r="G384" s="82">
        <v>380</v>
      </c>
      <c r="H384" s="11">
        <v>13.14603973</v>
      </c>
      <c r="I384" s="11">
        <v>12.30152416</v>
      </c>
      <c r="J384" s="11">
        <v>15.466943069999999</v>
      </c>
      <c r="K384" s="11">
        <v>8.5974701509999996</v>
      </c>
      <c r="L384" s="11">
        <v>8.5106902029999993</v>
      </c>
      <c r="M384" s="199">
        <v>12.903148599</v>
      </c>
      <c r="N384" s="199">
        <v>12.137513069000001</v>
      </c>
      <c r="O384" s="200">
        <v>0</v>
      </c>
      <c r="Q384" s="82">
        <v>380</v>
      </c>
      <c r="R384" s="199">
        <v>0</v>
      </c>
      <c r="S384" s="199">
        <v>5.0042852189999998</v>
      </c>
      <c r="T384" s="199">
        <v>4.7762989979999997</v>
      </c>
      <c r="U384" s="200">
        <v>0</v>
      </c>
    </row>
    <row r="385" spans="7:21" x14ac:dyDescent="0.25">
      <c r="G385" s="82">
        <v>381</v>
      </c>
      <c r="H385" s="11">
        <v>13.14097941</v>
      </c>
      <c r="I385" s="11">
        <v>12.29709409</v>
      </c>
      <c r="J385" s="11">
        <v>15.46012795</v>
      </c>
      <c r="K385" s="11">
        <v>8.5957511180000008</v>
      </c>
      <c r="L385" s="11">
        <v>8.5090336309999994</v>
      </c>
      <c r="M385" s="199">
        <v>12.896346903</v>
      </c>
      <c r="N385" s="199">
        <v>12.131424408000001</v>
      </c>
      <c r="O385" s="200">
        <v>0</v>
      </c>
      <c r="Q385" s="82">
        <v>381</v>
      </c>
      <c r="R385" s="199">
        <v>0</v>
      </c>
      <c r="S385" s="199">
        <v>5.0006863109999999</v>
      </c>
      <c r="T385" s="199">
        <v>4.7728733229999998</v>
      </c>
      <c r="U385" s="200">
        <v>0</v>
      </c>
    </row>
    <row r="386" spans="7:21" x14ac:dyDescent="0.25">
      <c r="G386" s="82">
        <v>382</v>
      </c>
      <c r="H386" s="11">
        <v>13.135919319999999</v>
      </c>
      <c r="I386" s="11">
        <v>12.292664200000001</v>
      </c>
      <c r="J386" s="11">
        <v>15.453313229999999</v>
      </c>
      <c r="K386" s="11">
        <v>8.5940321130000008</v>
      </c>
      <c r="L386" s="11">
        <v>8.5073770839999998</v>
      </c>
      <c r="M386" s="199">
        <v>12.889545617</v>
      </c>
      <c r="N386" s="199">
        <v>12.125336077</v>
      </c>
      <c r="O386" s="200">
        <v>0</v>
      </c>
      <c r="Q386" s="82">
        <v>382</v>
      </c>
      <c r="R386" s="199">
        <v>0</v>
      </c>
      <c r="S386" s="199">
        <v>4.9970875259999996</v>
      </c>
      <c r="T386" s="199">
        <v>4.7694477600000003</v>
      </c>
      <c r="U386" s="200">
        <v>0</v>
      </c>
    </row>
    <row r="387" spans="7:21" x14ac:dyDescent="0.25">
      <c r="G387" s="82">
        <v>383</v>
      </c>
      <c r="H387" s="11">
        <v>13.130859450000001</v>
      </c>
      <c r="I387" s="11">
        <v>12.28823448</v>
      </c>
      <c r="J387" s="11">
        <v>15.446498910000001</v>
      </c>
      <c r="K387" s="11">
        <v>8.5923131339999994</v>
      </c>
      <c r="L387" s="11">
        <v>8.5057205630000006</v>
      </c>
      <c r="M387" s="199">
        <v>12.882744741</v>
      </c>
      <c r="N387" s="199">
        <v>12.119248077</v>
      </c>
      <c r="O387" s="200">
        <v>0</v>
      </c>
      <c r="Q387" s="82">
        <v>383</v>
      </c>
      <c r="R387" s="199">
        <v>0</v>
      </c>
      <c r="S387" s="199">
        <v>4.9934888639999997</v>
      </c>
      <c r="T387" s="199">
        <v>4.7660223100000003</v>
      </c>
      <c r="U387" s="200">
        <v>0</v>
      </c>
    </row>
    <row r="388" spans="7:21" x14ac:dyDescent="0.25">
      <c r="G388" s="82">
        <v>384</v>
      </c>
      <c r="H388" s="11">
        <v>13.12579981</v>
      </c>
      <c r="I388" s="11">
        <v>12.283804930000001</v>
      </c>
      <c r="J388" s="11">
        <v>15.439685000000001</v>
      </c>
      <c r="K388" s="11">
        <v>8.5905941830000003</v>
      </c>
      <c r="L388" s="11">
        <v>8.5040640669999998</v>
      </c>
      <c r="M388" s="199">
        <v>12.875944275</v>
      </c>
      <c r="N388" s="199">
        <v>12.113160408000001</v>
      </c>
      <c r="O388" s="200">
        <v>0</v>
      </c>
      <c r="Q388" s="82">
        <v>384</v>
      </c>
      <c r="R388" s="199">
        <v>0</v>
      </c>
      <c r="S388" s="199">
        <v>4.9898903260000003</v>
      </c>
      <c r="T388" s="199">
        <v>4.7625969709999998</v>
      </c>
      <c r="U388" s="200">
        <v>0</v>
      </c>
    </row>
    <row r="389" spans="7:21" x14ac:dyDescent="0.25">
      <c r="G389" s="82">
        <v>385</v>
      </c>
      <c r="H389" s="11">
        <v>13.120740400000001</v>
      </c>
      <c r="I389" s="11">
        <v>12.27937556</v>
      </c>
      <c r="J389" s="11">
        <v>15.432871479999999</v>
      </c>
      <c r="K389" s="11">
        <v>8.5888752589999999</v>
      </c>
      <c r="L389" s="11">
        <v>8.5024075959999994</v>
      </c>
      <c r="M389" s="199">
        <v>12.869144218000001</v>
      </c>
      <c r="N389" s="199">
        <v>12.107073069</v>
      </c>
      <c r="O389" s="200">
        <v>0</v>
      </c>
      <c r="Q389" s="82">
        <v>385</v>
      </c>
      <c r="R389" s="199">
        <v>0</v>
      </c>
      <c r="S389" s="199">
        <v>4.9862919110000004</v>
      </c>
      <c r="T389" s="199">
        <v>4.7591717439999996</v>
      </c>
      <c r="U389" s="200">
        <v>0</v>
      </c>
    </row>
    <row r="390" spans="7:21" x14ac:dyDescent="0.25">
      <c r="G390" s="82">
        <v>386</v>
      </c>
      <c r="H390" s="11">
        <v>13.11568121</v>
      </c>
      <c r="I390" s="11">
        <v>12.27494637</v>
      </c>
      <c r="J390" s="11">
        <v>15.42605837</v>
      </c>
      <c r="K390" s="11">
        <v>8.587156362</v>
      </c>
      <c r="L390" s="11">
        <v>8.5007511509999993</v>
      </c>
      <c r="M390" s="199">
        <v>12.862344571</v>
      </c>
      <c r="N390" s="199">
        <v>12.10098606</v>
      </c>
      <c r="O390" s="200">
        <v>0</v>
      </c>
      <c r="Q390" s="82">
        <v>386</v>
      </c>
      <c r="R390" s="199">
        <v>0</v>
      </c>
      <c r="S390" s="199">
        <v>4.98269362</v>
      </c>
      <c r="T390" s="199">
        <v>4.7557466289999999</v>
      </c>
      <c r="U390" s="200">
        <v>0</v>
      </c>
    </row>
    <row r="391" spans="7:21" x14ac:dyDescent="0.25">
      <c r="G391" s="82">
        <v>387</v>
      </c>
      <c r="H391" s="11">
        <v>13.11062225</v>
      </c>
      <c r="I391" s="11">
        <v>12.27051735</v>
      </c>
      <c r="J391" s="11">
        <v>15.41924567</v>
      </c>
      <c r="K391" s="11">
        <v>8.5854374930000006</v>
      </c>
      <c r="L391" s="11">
        <v>8.4990947309999996</v>
      </c>
      <c r="M391" s="199">
        <v>12.855545333</v>
      </c>
      <c r="N391" s="199">
        <v>12.094899381999999</v>
      </c>
      <c r="O391" s="200">
        <v>0</v>
      </c>
      <c r="Q391" s="82">
        <v>387</v>
      </c>
      <c r="R391" s="199">
        <v>0</v>
      </c>
      <c r="S391" s="199">
        <v>4.9790954520000001</v>
      </c>
      <c r="T391" s="199">
        <v>4.7523216259999996</v>
      </c>
      <c r="U391" s="200">
        <v>0</v>
      </c>
    </row>
    <row r="392" spans="7:21" x14ac:dyDescent="0.25">
      <c r="G392" s="82">
        <v>388</v>
      </c>
      <c r="H392" s="11">
        <v>13.10556352</v>
      </c>
      <c r="I392" s="11">
        <v>12.2660885</v>
      </c>
      <c r="J392" s="11">
        <v>15.41243336</v>
      </c>
      <c r="K392" s="11">
        <v>8.5837186509999999</v>
      </c>
      <c r="L392" s="11">
        <v>8.4974383360000001</v>
      </c>
      <c r="M392" s="199">
        <v>12.848746504999999</v>
      </c>
      <c r="N392" s="199">
        <v>12.088813034999999</v>
      </c>
      <c r="O392" s="200">
        <v>0</v>
      </c>
      <c r="Q392" s="82">
        <v>388</v>
      </c>
      <c r="R392" s="199">
        <v>0</v>
      </c>
      <c r="S392" s="199">
        <v>4.9754974069999998</v>
      </c>
      <c r="T392" s="199">
        <v>4.7488967349999998</v>
      </c>
      <c r="U392" s="200">
        <v>0</v>
      </c>
    </row>
    <row r="393" spans="7:21" x14ac:dyDescent="0.25">
      <c r="G393" s="82">
        <v>389</v>
      </c>
      <c r="H393" s="11">
        <v>13.100505009999999</v>
      </c>
      <c r="I393" s="11">
        <v>12.261659829999999</v>
      </c>
      <c r="J393" s="11">
        <v>15.405621460000001</v>
      </c>
      <c r="K393" s="11">
        <v>8.5819998349999995</v>
      </c>
      <c r="L393" s="11">
        <v>8.4957819659999991</v>
      </c>
      <c r="M393" s="199">
        <v>12.841948087</v>
      </c>
      <c r="N393" s="199">
        <v>12.082727018</v>
      </c>
      <c r="O393" s="200">
        <v>0</v>
      </c>
      <c r="Q393" s="82">
        <v>389</v>
      </c>
      <c r="R393" s="199">
        <v>0</v>
      </c>
      <c r="S393" s="199">
        <v>4.9718994849999998</v>
      </c>
      <c r="T393" s="199">
        <v>4.7454719560000003</v>
      </c>
      <c r="U393" s="200">
        <v>0</v>
      </c>
    </row>
    <row r="394" spans="7:21" x14ac:dyDescent="0.25">
      <c r="G394" s="82">
        <v>390</v>
      </c>
      <c r="H394" s="11">
        <v>13.095446730000001</v>
      </c>
      <c r="I394" s="11">
        <v>12.25723133</v>
      </c>
      <c r="J394" s="11">
        <v>15.398809959999999</v>
      </c>
      <c r="K394" s="11">
        <v>8.5802810479999998</v>
      </c>
      <c r="L394" s="11">
        <v>8.4941256220000003</v>
      </c>
      <c r="M394" s="199">
        <v>12.835150078</v>
      </c>
      <c r="N394" s="199">
        <v>12.076641330999999</v>
      </c>
      <c r="O394" s="200">
        <v>0</v>
      </c>
      <c r="Q394" s="82">
        <v>390</v>
      </c>
      <c r="R394" s="199">
        <v>0</v>
      </c>
      <c r="S394" s="199">
        <v>4.9683016870000003</v>
      </c>
      <c r="T394" s="199">
        <v>4.7420472890000003</v>
      </c>
      <c r="U394" s="200">
        <v>0</v>
      </c>
    </row>
    <row r="395" spans="7:21" x14ac:dyDescent="0.25">
      <c r="G395" s="82">
        <v>391</v>
      </c>
      <c r="H395" s="11">
        <v>13.090388669999999</v>
      </c>
      <c r="I395" s="11">
        <v>12.252803009999999</v>
      </c>
      <c r="J395" s="11">
        <v>15.391998859999999</v>
      </c>
      <c r="K395" s="11">
        <v>8.5785622870000005</v>
      </c>
      <c r="L395" s="11">
        <v>8.492469303</v>
      </c>
      <c r="M395" s="199">
        <v>12.828352478999999</v>
      </c>
      <c r="N395" s="199">
        <v>12.070555975</v>
      </c>
      <c r="O395" s="200">
        <v>0</v>
      </c>
      <c r="Q395" s="82">
        <v>391</v>
      </c>
      <c r="R395" s="199">
        <v>0</v>
      </c>
      <c r="S395" s="199">
        <v>4.9647040120000003</v>
      </c>
      <c r="T395" s="199">
        <v>4.7386227339999998</v>
      </c>
      <c r="U395" s="200">
        <v>0</v>
      </c>
    </row>
    <row r="396" spans="7:21" x14ac:dyDescent="0.25">
      <c r="G396" s="82">
        <v>392</v>
      </c>
      <c r="H396" s="11">
        <v>13.085330839999999</v>
      </c>
      <c r="I396" s="11">
        <v>12.24837486</v>
      </c>
      <c r="J396" s="11">
        <v>15.38518816</v>
      </c>
      <c r="K396" s="11">
        <v>8.5768435529999998</v>
      </c>
      <c r="L396" s="11">
        <v>8.490813009</v>
      </c>
      <c r="M396" s="199">
        <v>12.821555289000001</v>
      </c>
      <c r="N396" s="199">
        <v>12.06447095</v>
      </c>
      <c r="O396" s="200">
        <v>0</v>
      </c>
      <c r="Q396" s="82">
        <v>392</v>
      </c>
      <c r="R396" s="199">
        <v>0</v>
      </c>
      <c r="S396" s="199">
        <v>4.961106461</v>
      </c>
      <c r="T396" s="199">
        <v>4.7351982909999997</v>
      </c>
      <c r="U396" s="200">
        <v>0</v>
      </c>
    </row>
    <row r="397" spans="7:21" x14ac:dyDescent="0.25">
      <c r="G397" s="82">
        <v>393</v>
      </c>
      <c r="H397" s="11">
        <v>13.08027324</v>
      </c>
      <c r="I397" s="11">
        <v>12.24394689</v>
      </c>
      <c r="J397" s="11">
        <v>15.378377860000001</v>
      </c>
      <c r="K397" s="11">
        <v>8.5751248469999997</v>
      </c>
      <c r="L397" s="11">
        <v>8.4891567410000004</v>
      </c>
      <c r="M397" s="199">
        <v>12.814758509000001</v>
      </c>
      <c r="N397" s="199">
        <v>12.058386254</v>
      </c>
      <c r="O397" s="200">
        <v>0</v>
      </c>
      <c r="Q397" s="82">
        <v>393</v>
      </c>
      <c r="R397" s="199">
        <v>0</v>
      </c>
      <c r="S397" s="199">
        <v>4.9575090319999999</v>
      </c>
      <c r="T397" s="199">
        <v>4.7317739599999999</v>
      </c>
      <c r="U397" s="200">
        <v>0</v>
      </c>
    </row>
    <row r="398" spans="7:21" x14ac:dyDescent="0.25">
      <c r="G398" s="82">
        <v>394</v>
      </c>
      <c r="H398" s="11">
        <v>13.07521586</v>
      </c>
      <c r="I398" s="11">
        <v>12.23951909</v>
      </c>
      <c r="J398" s="11">
        <v>15.371567969999999</v>
      </c>
      <c r="K398" s="11">
        <v>8.573406168</v>
      </c>
      <c r="L398" s="11">
        <v>8.4875004979999993</v>
      </c>
      <c r="M398" s="199">
        <v>12.807962138000001</v>
      </c>
      <c r="N398" s="199">
        <v>12.052301889000001</v>
      </c>
      <c r="O398" s="200">
        <v>0</v>
      </c>
      <c r="Q398" s="82">
        <v>394</v>
      </c>
      <c r="R398" s="199">
        <v>0</v>
      </c>
      <c r="S398" s="199">
        <v>4.9539117270000004</v>
      </c>
      <c r="T398" s="199">
        <v>4.7283497409999997</v>
      </c>
      <c r="U398" s="200">
        <v>0</v>
      </c>
    </row>
    <row r="399" spans="7:21" x14ac:dyDescent="0.25">
      <c r="G399" s="82">
        <v>395</v>
      </c>
      <c r="H399" s="11">
        <v>13.070158709999999</v>
      </c>
      <c r="I399" s="11">
        <v>12.23509147</v>
      </c>
      <c r="J399" s="11">
        <v>15.364758480000001</v>
      </c>
      <c r="K399" s="11">
        <v>8.5716875160000008</v>
      </c>
      <c r="L399" s="11">
        <v>8.4858442800000002</v>
      </c>
      <c r="M399" s="199">
        <v>12.801166177000001</v>
      </c>
      <c r="N399" s="199">
        <v>12.046217855</v>
      </c>
      <c r="O399" s="200">
        <v>0</v>
      </c>
      <c r="Q399" s="82">
        <v>395</v>
      </c>
      <c r="R399" s="199">
        <v>0</v>
      </c>
      <c r="S399" s="199">
        <v>4.9503145460000004</v>
      </c>
      <c r="T399" s="199">
        <v>4.7249256339999999</v>
      </c>
      <c r="U399" s="200">
        <v>0</v>
      </c>
    </row>
    <row r="400" spans="7:21" x14ac:dyDescent="0.25">
      <c r="G400" s="82">
        <v>396</v>
      </c>
      <c r="H400" s="11">
        <v>13.06510179</v>
      </c>
      <c r="I400" s="11">
        <v>12.230664020000001</v>
      </c>
      <c r="J400" s="11">
        <v>15.35794939</v>
      </c>
      <c r="K400" s="11">
        <v>8.5699688910000003</v>
      </c>
      <c r="L400" s="11">
        <v>8.4841880869999997</v>
      </c>
      <c r="M400" s="199">
        <v>12.794370625000001</v>
      </c>
      <c r="N400" s="199">
        <v>12.04013415</v>
      </c>
      <c r="O400" s="200">
        <v>0</v>
      </c>
      <c r="Q400" s="82">
        <v>396</v>
      </c>
      <c r="R400" s="199">
        <v>0</v>
      </c>
      <c r="S400" s="199">
        <v>4.9467174869999999</v>
      </c>
      <c r="T400" s="199">
        <v>4.7215016390000004</v>
      </c>
      <c r="U400" s="200">
        <v>0</v>
      </c>
    </row>
    <row r="401" spans="7:21" x14ac:dyDescent="0.25">
      <c r="G401" s="82">
        <v>397</v>
      </c>
      <c r="H401" s="11">
        <v>13.060045089999999</v>
      </c>
      <c r="I401" s="11">
        <v>12.22623675</v>
      </c>
      <c r="J401" s="11">
        <v>15.3511407</v>
      </c>
      <c r="K401" s="11">
        <v>8.5682502940000003</v>
      </c>
      <c r="L401" s="11">
        <v>8.4825319199999996</v>
      </c>
      <c r="M401" s="199">
        <v>12.787575482999999</v>
      </c>
      <c r="N401" s="199">
        <v>12.034050776999999</v>
      </c>
      <c r="O401" s="200">
        <v>0</v>
      </c>
      <c r="Q401" s="82">
        <v>397</v>
      </c>
      <c r="R401" s="199">
        <v>0</v>
      </c>
      <c r="S401" s="199">
        <v>4.9431205519999999</v>
      </c>
      <c r="T401" s="199">
        <v>4.7180777559999996</v>
      </c>
      <c r="U401" s="200">
        <v>0</v>
      </c>
    </row>
    <row r="402" spans="7:21" x14ac:dyDescent="0.25">
      <c r="G402" s="82">
        <v>398</v>
      </c>
      <c r="H402" s="11">
        <v>13.054988610000001</v>
      </c>
      <c r="I402" s="11">
        <v>12.221809650000001</v>
      </c>
      <c r="J402" s="11">
        <v>15.34433241</v>
      </c>
      <c r="K402" s="11">
        <v>8.5665317240000007</v>
      </c>
      <c r="L402" s="11">
        <v>8.4808757779999997</v>
      </c>
      <c r="M402" s="199">
        <v>12.780780749</v>
      </c>
      <c r="N402" s="199">
        <v>12.027967733000001</v>
      </c>
      <c r="O402" s="200">
        <v>0</v>
      </c>
      <c r="Q402" s="82">
        <v>398</v>
      </c>
      <c r="R402" s="199">
        <v>0</v>
      </c>
      <c r="S402" s="199">
        <v>4.9395237400000003</v>
      </c>
      <c r="T402" s="199">
        <v>4.7146539839999999</v>
      </c>
      <c r="U402" s="200">
        <v>0</v>
      </c>
    </row>
    <row r="403" spans="7:21" x14ac:dyDescent="0.25">
      <c r="G403" s="82">
        <v>399</v>
      </c>
      <c r="H403" s="11">
        <v>13.049932370000001</v>
      </c>
      <c r="I403" s="11">
        <v>12.21738272</v>
      </c>
      <c r="J403" s="11">
        <v>15.33752453</v>
      </c>
      <c r="K403" s="11">
        <v>8.5648131809999999</v>
      </c>
      <c r="L403" s="11">
        <v>8.4792196610000001</v>
      </c>
      <c r="M403" s="199">
        <v>12.773986426</v>
      </c>
      <c r="N403" s="199">
        <v>12.021885019999999</v>
      </c>
      <c r="O403" s="200">
        <v>0</v>
      </c>
      <c r="Q403" s="82">
        <v>399</v>
      </c>
      <c r="R403" s="199">
        <v>0</v>
      </c>
      <c r="S403" s="199">
        <v>4.9359270520000003</v>
      </c>
      <c r="T403" s="199">
        <v>4.7112303249999998</v>
      </c>
      <c r="U403" s="200">
        <v>0</v>
      </c>
    </row>
    <row r="404" spans="7:21" x14ac:dyDescent="0.25">
      <c r="G404" s="82">
        <v>400</v>
      </c>
      <c r="H404" s="11">
        <v>13.044876349999999</v>
      </c>
      <c r="I404" s="11">
        <v>12.212955969999999</v>
      </c>
      <c r="J404" s="11">
        <v>15.330717050000001</v>
      </c>
      <c r="K404" s="11">
        <v>8.5630946649999995</v>
      </c>
      <c r="L404" s="11">
        <v>8.4775635699999992</v>
      </c>
      <c r="M404" s="199">
        <v>12.767192510999999</v>
      </c>
      <c r="N404" s="199">
        <v>12.015802637</v>
      </c>
      <c r="O404" s="200">
        <v>0</v>
      </c>
      <c r="Q404" s="82">
        <v>400</v>
      </c>
      <c r="R404" s="199">
        <v>0</v>
      </c>
      <c r="S404" s="199">
        <v>4.9323304869999998</v>
      </c>
      <c r="T404" s="199">
        <v>4.7078067770000001</v>
      </c>
      <c r="U404" s="200">
        <v>0</v>
      </c>
    </row>
    <row r="405" spans="7:21" x14ac:dyDescent="0.25">
      <c r="G405" s="82">
        <v>401</v>
      </c>
      <c r="H405" s="11">
        <v>13.03982055</v>
      </c>
      <c r="I405" s="11">
        <v>12.2085294</v>
      </c>
      <c r="J405" s="11">
        <v>15.323909970000001</v>
      </c>
      <c r="K405" s="11">
        <v>8.5613761759999996</v>
      </c>
      <c r="L405" s="11">
        <v>8.4759075040000003</v>
      </c>
      <c r="M405" s="199">
        <v>12.760399006</v>
      </c>
      <c r="N405" s="199">
        <v>12.009720584</v>
      </c>
      <c r="O405" s="200">
        <v>0</v>
      </c>
      <c r="Q405" s="82">
        <v>401</v>
      </c>
      <c r="R405" s="199">
        <v>0</v>
      </c>
      <c r="S405" s="199">
        <v>4.9287340449999997</v>
      </c>
      <c r="T405" s="199">
        <v>4.7043833419999999</v>
      </c>
      <c r="U405" s="200">
        <v>0</v>
      </c>
    </row>
    <row r="406" spans="7:21" x14ac:dyDescent="0.25">
      <c r="G406" s="82">
        <v>402</v>
      </c>
      <c r="H406" s="11">
        <v>13.034764989999999</v>
      </c>
      <c r="I406" s="11">
        <v>12.204103</v>
      </c>
      <c r="J406" s="11">
        <v>15.31710329</v>
      </c>
      <c r="K406" s="11">
        <v>8.5596577140000001</v>
      </c>
      <c r="L406" s="11">
        <v>8.4742514629999999</v>
      </c>
      <c r="M406" s="199">
        <v>12.753605909999999</v>
      </c>
      <c r="N406" s="199">
        <v>12.003638861000001</v>
      </c>
      <c r="O406" s="200">
        <v>0</v>
      </c>
      <c r="Q406" s="82">
        <v>402</v>
      </c>
      <c r="R406" s="199">
        <v>0</v>
      </c>
      <c r="S406" s="199">
        <v>4.925137726</v>
      </c>
      <c r="T406" s="199">
        <v>4.700960018</v>
      </c>
      <c r="U406" s="200">
        <v>0</v>
      </c>
    </row>
    <row r="407" spans="7:21" x14ac:dyDescent="0.25">
      <c r="G407" s="82">
        <v>403</v>
      </c>
      <c r="H407" s="11">
        <v>13.02970964</v>
      </c>
      <c r="I407" s="11">
        <v>12.19967677</v>
      </c>
      <c r="J407" s="11">
        <v>15.310297009999999</v>
      </c>
      <c r="K407" s="11">
        <v>8.5579392799999994</v>
      </c>
      <c r="L407" s="11">
        <v>8.4725954469999998</v>
      </c>
      <c r="M407" s="199">
        <v>12.746813223</v>
      </c>
      <c r="N407" s="199">
        <v>11.997557469</v>
      </c>
      <c r="O407" s="200">
        <v>0</v>
      </c>
      <c r="Q407" s="82">
        <v>403</v>
      </c>
      <c r="R407" s="199">
        <v>0</v>
      </c>
      <c r="S407" s="199">
        <v>4.9215415299999998</v>
      </c>
      <c r="T407" s="199">
        <v>4.6975368069999996</v>
      </c>
      <c r="U407" s="200">
        <v>0</v>
      </c>
    </row>
    <row r="408" spans="7:21" x14ac:dyDescent="0.25">
      <c r="G408" s="82">
        <v>404</v>
      </c>
      <c r="H408" s="11">
        <v>13.024654529999999</v>
      </c>
      <c r="I408" s="11">
        <v>12.195250720000001</v>
      </c>
      <c r="J408" s="11">
        <v>15.303491129999999</v>
      </c>
      <c r="K408" s="11">
        <v>8.5562208729999991</v>
      </c>
      <c r="L408" s="11">
        <v>8.4709394570000001</v>
      </c>
      <c r="M408" s="199">
        <v>12.740020946</v>
      </c>
      <c r="N408" s="199">
        <v>11.991476407</v>
      </c>
      <c r="O408" s="200">
        <v>0</v>
      </c>
      <c r="Q408" s="82">
        <v>404</v>
      </c>
      <c r="R408" s="199">
        <v>0</v>
      </c>
      <c r="S408" s="199">
        <v>4.9179454580000002</v>
      </c>
      <c r="T408" s="199">
        <v>4.6941137069999996</v>
      </c>
      <c r="U408" s="200">
        <v>0</v>
      </c>
    </row>
    <row r="409" spans="7:21" x14ac:dyDescent="0.25">
      <c r="G409" s="82">
        <v>405</v>
      </c>
      <c r="H409" s="11">
        <v>13.019599639999999</v>
      </c>
      <c r="I409" s="11">
        <v>12.190824839999999</v>
      </c>
      <c r="J409" s="11">
        <v>15.29668566</v>
      </c>
      <c r="K409" s="11">
        <v>8.5545024929999993</v>
      </c>
      <c r="L409" s="11">
        <v>8.4692834920000006</v>
      </c>
      <c r="M409" s="199">
        <v>12.733229077000001</v>
      </c>
      <c r="N409" s="199">
        <v>11.985395674999999</v>
      </c>
      <c r="O409" s="200">
        <v>0</v>
      </c>
      <c r="Q409" s="82">
        <v>405</v>
      </c>
      <c r="R409" s="199">
        <v>0</v>
      </c>
      <c r="S409" s="199">
        <v>4.914349509</v>
      </c>
      <c r="T409" s="199">
        <v>4.690690719</v>
      </c>
      <c r="U409" s="200">
        <v>0</v>
      </c>
    </row>
    <row r="410" spans="7:21" x14ac:dyDescent="0.25">
      <c r="G410" s="82">
        <v>406</v>
      </c>
      <c r="H410" s="11">
        <v>13.01454498</v>
      </c>
      <c r="I410" s="11">
        <v>12.186399140000001</v>
      </c>
      <c r="J410" s="11">
        <v>15.289880589999999</v>
      </c>
      <c r="K410" s="11">
        <v>8.5527841410000001</v>
      </c>
      <c r="L410" s="11">
        <v>8.4676275519999997</v>
      </c>
      <c r="M410" s="199">
        <v>12.726437618</v>
      </c>
      <c r="N410" s="199">
        <v>11.979315272999999</v>
      </c>
      <c r="O410" s="200">
        <v>0</v>
      </c>
      <c r="Q410" s="82">
        <v>406</v>
      </c>
      <c r="R410" s="199">
        <v>0</v>
      </c>
      <c r="S410" s="199">
        <v>4.9107536830000003</v>
      </c>
      <c r="T410" s="199">
        <v>4.6872678429999999</v>
      </c>
      <c r="U410" s="200">
        <v>0</v>
      </c>
    </row>
    <row r="411" spans="7:21" x14ac:dyDescent="0.25">
      <c r="G411" s="82">
        <v>407</v>
      </c>
      <c r="H411" s="11">
        <v>13.00949054</v>
      </c>
      <c r="I411" s="11">
        <v>12.18197361</v>
      </c>
      <c r="J411" s="11">
        <v>15.28307592</v>
      </c>
      <c r="K411" s="11">
        <v>8.5510658149999994</v>
      </c>
      <c r="L411" s="11">
        <v>8.4659716379999992</v>
      </c>
      <c r="M411" s="199">
        <v>12.719646568</v>
      </c>
      <c r="N411" s="199">
        <v>11.973235201</v>
      </c>
      <c r="O411" s="200">
        <v>0</v>
      </c>
      <c r="Q411" s="82">
        <v>407</v>
      </c>
      <c r="R411" s="199">
        <v>0</v>
      </c>
      <c r="S411" s="199">
        <v>4.9071579810000001</v>
      </c>
      <c r="T411" s="199">
        <v>4.6838450790000001</v>
      </c>
      <c r="U411" s="200">
        <v>0</v>
      </c>
    </row>
    <row r="412" spans="7:21" x14ac:dyDescent="0.25">
      <c r="G412" s="82">
        <v>408</v>
      </c>
      <c r="H412" s="11">
        <v>13.004436330000001</v>
      </c>
      <c r="I412" s="11">
        <v>12.17754826</v>
      </c>
      <c r="J412" s="11">
        <v>15.27627165</v>
      </c>
      <c r="K412" s="11">
        <v>8.5493475169999993</v>
      </c>
      <c r="L412" s="11">
        <v>8.4643157490000007</v>
      </c>
      <c r="M412" s="199">
        <v>12.712855927</v>
      </c>
      <c r="N412" s="199">
        <v>11.967155460000001</v>
      </c>
      <c r="O412" s="200">
        <v>0</v>
      </c>
      <c r="Q412" s="82">
        <v>408</v>
      </c>
      <c r="R412" s="199">
        <v>0</v>
      </c>
      <c r="S412" s="199">
        <v>4.9035624020000004</v>
      </c>
      <c r="T412" s="199">
        <v>4.6804224269999999</v>
      </c>
      <c r="U412" s="200">
        <v>0</v>
      </c>
    </row>
    <row r="413" spans="7:21" x14ac:dyDescent="0.25">
      <c r="G413" s="82">
        <v>409</v>
      </c>
      <c r="H413" s="11">
        <v>12.99938234</v>
      </c>
      <c r="I413" s="11">
        <v>12.17312308</v>
      </c>
      <c r="J413" s="11">
        <v>15.269467779999999</v>
      </c>
      <c r="K413" s="11">
        <v>8.5476292459999996</v>
      </c>
      <c r="L413" s="11">
        <v>8.4626598850000008</v>
      </c>
      <c r="M413" s="199">
        <v>12.706065696</v>
      </c>
      <c r="N413" s="199">
        <v>11.961076048000001</v>
      </c>
      <c r="O413" s="200">
        <v>0</v>
      </c>
      <c r="Q413" s="82">
        <v>409</v>
      </c>
      <c r="R413" s="199">
        <v>0</v>
      </c>
      <c r="S413" s="199">
        <v>4.8999669460000002</v>
      </c>
      <c r="T413" s="199">
        <v>4.676999887</v>
      </c>
      <c r="U413" s="200">
        <v>0</v>
      </c>
    </row>
    <row r="414" spans="7:21" x14ac:dyDescent="0.25">
      <c r="G414" s="82">
        <v>410</v>
      </c>
      <c r="H414" s="11">
        <v>12.994328579999999</v>
      </c>
      <c r="I414" s="11">
        <v>12.16869808</v>
      </c>
      <c r="J414" s="11">
        <v>15.262664320000001</v>
      </c>
      <c r="K414" s="11">
        <v>8.5459110020000004</v>
      </c>
      <c r="L414" s="11">
        <v>8.4610040459999993</v>
      </c>
      <c r="M414" s="199">
        <v>12.699275872999999</v>
      </c>
      <c r="N414" s="199">
        <v>11.954996967</v>
      </c>
      <c r="O414" s="200">
        <v>0</v>
      </c>
      <c r="Q414" s="82">
        <v>410</v>
      </c>
      <c r="R414" s="199">
        <v>0</v>
      </c>
      <c r="S414" s="199">
        <v>4.8963716130000003</v>
      </c>
      <c r="T414" s="199">
        <v>4.6735774589999997</v>
      </c>
      <c r="U414" s="200">
        <v>0</v>
      </c>
    </row>
    <row r="415" spans="7:21" x14ac:dyDescent="0.25">
      <c r="G415" s="82">
        <v>411</v>
      </c>
      <c r="H415" s="11">
        <v>12.98927505</v>
      </c>
      <c r="I415" s="11">
        <v>12.164273250000001</v>
      </c>
      <c r="J415" s="11">
        <v>15.255861250000001</v>
      </c>
      <c r="K415" s="11">
        <v>8.5441927849999999</v>
      </c>
      <c r="L415" s="11">
        <v>8.4593482330000001</v>
      </c>
      <c r="M415" s="199">
        <v>12.692486458999999</v>
      </c>
      <c r="N415" s="199">
        <v>11.948918215999999</v>
      </c>
      <c r="O415" s="200">
        <v>0</v>
      </c>
      <c r="Q415" s="82">
        <v>411</v>
      </c>
      <c r="R415" s="199">
        <v>0</v>
      </c>
      <c r="S415" s="199">
        <v>4.8927764030000001</v>
      </c>
      <c r="T415" s="199">
        <v>4.6701551429999997</v>
      </c>
      <c r="U415" s="200">
        <v>0</v>
      </c>
    </row>
    <row r="416" spans="7:21" x14ac:dyDescent="0.25">
      <c r="G416" s="82">
        <v>412</v>
      </c>
      <c r="H416" s="11">
        <v>12.984221740000001</v>
      </c>
      <c r="I416" s="11">
        <v>12.159848589999999</v>
      </c>
      <c r="J416" s="11">
        <v>15.249058590000001</v>
      </c>
      <c r="K416" s="11">
        <v>8.5424745959999999</v>
      </c>
      <c r="L416" s="11">
        <v>8.4576924449999993</v>
      </c>
      <c r="M416" s="199">
        <v>12.685697455</v>
      </c>
      <c r="N416" s="199">
        <v>11.942839793999999</v>
      </c>
      <c r="O416" s="200">
        <v>0</v>
      </c>
      <c r="Q416" s="82">
        <v>412</v>
      </c>
      <c r="R416" s="199">
        <v>0</v>
      </c>
      <c r="S416" s="199">
        <v>4.8891813170000002</v>
      </c>
      <c r="T416" s="199">
        <v>4.666732938</v>
      </c>
      <c r="U416" s="200">
        <v>0</v>
      </c>
    </row>
    <row r="417" spans="7:21" x14ac:dyDescent="0.25">
      <c r="G417" s="82">
        <v>413</v>
      </c>
      <c r="H417" s="11">
        <v>12.979168659999999</v>
      </c>
      <c r="I417" s="11">
        <v>12.15542411</v>
      </c>
      <c r="J417" s="11">
        <v>15.24225633</v>
      </c>
      <c r="K417" s="11">
        <v>8.5407564340000004</v>
      </c>
      <c r="L417" s="11">
        <v>8.4560366820000006</v>
      </c>
      <c r="M417" s="199">
        <v>12.678908859</v>
      </c>
      <c r="N417" s="199">
        <v>11.936761703</v>
      </c>
      <c r="O417" s="200">
        <v>0</v>
      </c>
      <c r="Q417" s="82">
        <v>413</v>
      </c>
      <c r="R417" s="199">
        <v>0</v>
      </c>
      <c r="S417" s="199">
        <v>4.885586354</v>
      </c>
      <c r="T417" s="199">
        <v>4.6633108459999999</v>
      </c>
      <c r="U417" s="200">
        <v>0</v>
      </c>
    </row>
    <row r="418" spans="7:21" x14ac:dyDescent="0.25">
      <c r="G418" s="82">
        <v>414</v>
      </c>
      <c r="H418" s="11">
        <v>12.9741158</v>
      </c>
      <c r="I418" s="11">
        <v>12.15099981</v>
      </c>
      <c r="J418" s="11">
        <v>15.235454470000001</v>
      </c>
      <c r="K418" s="11">
        <v>8.5390382989999996</v>
      </c>
      <c r="L418" s="11">
        <v>8.4543809450000005</v>
      </c>
      <c r="M418" s="199">
        <v>12.672120672</v>
      </c>
      <c r="N418" s="199">
        <v>11.930683942</v>
      </c>
      <c r="O418" s="200">
        <v>0</v>
      </c>
      <c r="Q418" s="82">
        <v>414</v>
      </c>
      <c r="R418" s="199">
        <v>0</v>
      </c>
      <c r="S418" s="199">
        <v>4.8819915140000001</v>
      </c>
      <c r="T418" s="199">
        <v>4.6598888650000001</v>
      </c>
      <c r="U418" s="200">
        <v>0</v>
      </c>
    </row>
    <row r="419" spans="7:21" x14ac:dyDescent="0.25">
      <c r="G419" s="82">
        <v>415</v>
      </c>
      <c r="H419" s="11">
        <v>12.969063179999999</v>
      </c>
      <c r="I419" s="11">
        <v>12.14657568</v>
      </c>
      <c r="J419" s="11">
        <v>15.22865301</v>
      </c>
      <c r="K419" s="11">
        <v>8.5373201909999992</v>
      </c>
      <c r="L419" s="11">
        <v>8.4527252320000006</v>
      </c>
      <c r="M419" s="199">
        <v>12.665332895000001</v>
      </c>
      <c r="N419" s="199">
        <v>11.924606511</v>
      </c>
      <c r="O419" s="200">
        <v>0</v>
      </c>
      <c r="Q419" s="82">
        <v>415</v>
      </c>
      <c r="R419" s="199">
        <v>0</v>
      </c>
      <c r="S419" s="199">
        <v>4.8783967969999997</v>
      </c>
      <c r="T419" s="199">
        <v>4.6564669959999998</v>
      </c>
      <c r="U419" s="200">
        <v>0</v>
      </c>
    </row>
    <row r="420" spans="7:21" x14ac:dyDescent="0.25">
      <c r="G420" s="82">
        <v>416</v>
      </c>
      <c r="H420" s="11">
        <v>12.96401077</v>
      </c>
      <c r="I420" s="11">
        <v>12.142151719999999</v>
      </c>
      <c r="J420" s="11">
        <v>15.22185196</v>
      </c>
      <c r="K420" s="11">
        <v>8.5356021099999992</v>
      </c>
      <c r="L420" s="11">
        <v>8.4510695449999993</v>
      </c>
      <c r="M420" s="199">
        <v>12.658545525999999</v>
      </c>
      <c r="N420" s="199">
        <v>11.91852941</v>
      </c>
      <c r="O420" s="200">
        <v>0</v>
      </c>
      <c r="Q420" s="82">
        <v>416</v>
      </c>
      <c r="R420" s="199">
        <v>0</v>
      </c>
      <c r="S420" s="199">
        <v>4.8748022039999999</v>
      </c>
      <c r="T420" s="199">
        <v>4.6530452389999999</v>
      </c>
      <c r="U420" s="200">
        <v>0</v>
      </c>
    </row>
    <row r="421" spans="7:21" x14ac:dyDescent="0.25">
      <c r="G421" s="82">
        <v>417</v>
      </c>
      <c r="H421" s="11">
        <v>12.95895859</v>
      </c>
      <c r="I421" s="11">
        <v>12.13772794</v>
      </c>
      <c r="J421" s="11">
        <v>15.215051300000001</v>
      </c>
      <c r="K421" s="11">
        <v>8.5338840569999999</v>
      </c>
      <c r="L421" s="11">
        <v>8.4494138840000002</v>
      </c>
      <c r="M421" s="199">
        <v>12.651758566</v>
      </c>
      <c r="N421" s="199">
        <v>11.912452638</v>
      </c>
      <c r="O421" s="200">
        <v>0</v>
      </c>
      <c r="Q421" s="82">
        <v>417</v>
      </c>
      <c r="R421" s="199">
        <v>0</v>
      </c>
      <c r="S421" s="199">
        <v>4.8712077330000003</v>
      </c>
      <c r="T421" s="199">
        <v>4.6496235940000004</v>
      </c>
      <c r="U421" s="200">
        <v>0</v>
      </c>
    </row>
    <row r="422" spans="7:21" x14ac:dyDescent="0.25">
      <c r="G422" s="82">
        <v>418</v>
      </c>
      <c r="H422" s="11">
        <v>12.95390664</v>
      </c>
      <c r="I422" s="11">
        <v>12.13330433</v>
      </c>
      <c r="J422" s="11">
        <v>15.208251049999999</v>
      </c>
      <c r="K422" s="11">
        <v>8.5321660300000008</v>
      </c>
      <c r="L422" s="11">
        <v>8.4477582469999994</v>
      </c>
      <c r="M422" s="199">
        <v>12.644972015</v>
      </c>
      <c r="N422" s="199">
        <v>11.906376197</v>
      </c>
      <c r="O422" s="200">
        <v>0</v>
      </c>
      <c r="Q422" s="82">
        <v>418</v>
      </c>
      <c r="R422" s="199">
        <v>0</v>
      </c>
      <c r="S422" s="199">
        <v>4.8676133860000004</v>
      </c>
      <c r="T422" s="199">
        <v>4.6462020610000003</v>
      </c>
      <c r="U422" s="200">
        <v>0</v>
      </c>
    </row>
    <row r="423" spans="7:21" x14ac:dyDescent="0.25">
      <c r="G423" s="82">
        <v>419</v>
      </c>
      <c r="H423" s="11">
        <v>12.94885492</v>
      </c>
      <c r="I423" s="11">
        <v>12.1288809</v>
      </c>
      <c r="J423" s="11">
        <v>15.20145119</v>
      </c>
      <c r="K423" s="11">
        <v>8.5304480310000006</v>
      </c>
      <c r="L423" s="11">
        <v>8.4461026360000009</v>
      </c>
      <c r="M423" s="199">
        <v>12.638185872999999</v>
      </c>
      <c r="N423" s="199">
        <v>11.900300086</v>
      </c>
      <c r="O423" s="200">
        <v>0</v>
      </c>
      <c r="Q423" s="82">
        <v>419</v>
      </c>
      <c r="R423" s="199">
        <v>0</v>
      </c>
      <c r="S423" s="199">
        <v>4.864019162</v>
      </c>
      <c r="T423" s="199">
        <v>4.6427806399999998</v>
      </c>
      <c r="U423" s="200">
        <v>0</v>
      </c>
    </row>
    <row r="424" spans="7:21" x14ac:dyDescent="0.25">
      <c r="G424" s="82">
        <v>420</v>
      </c>
      <c r="H424" s="11">
        <v>12.94380342</v>
      </c>
      <c r="I424" s="11">
        <v>12.124457639999999</v>
      </c>
      <c r="J424" s="11">
        <v>15.194651739999999</v>
      </c>
      <c r="K424" s="11">
        <v>8.5287300590000008</v>
      </c>
      <c r="L424" s="11">
        <v>8.4444470500000008</v>
      </c>
      <c r="M424" s="199">
        <v>12.631400139</v>
      </c>
      <c r="N424" s="199">
        <v>11.894224304</v>
      </c>
      <c r="O424" s="200">
        <v>0</v>
      </c>
      <c r="Q424" s="82">
        <v>420</v>
      </c>
      <c r="R424" s="199">
        <v>0</v>
      </c>
      <c r="S424" s="199">
        <v>4.860425062</v>
      </c>
      <c r="T424" s="199">
        <v>4.6393593299999996</v>
      </c>
      <c r="U424" s="200">
        <v>0</v>
      </c>
    </row>
    <row r="425" spans="7:21" x14ac:dyDescent="0.25">
      <c r="G425" s="82">
        <v>421</v>
      </c>
      <c r="H425" s="11">
        <v>12.93875214</v>
      </c>
      <c r="I425" s="11">
        <v>12.12003455</v>
      </c>
      <c r="J425" s="11">
        <v>15.18785269</v>
      </c>
      <c r="K425" s="11">
        <v>8.5270121149999998</v>
      </c>
      <c r="L425" s="11">
        <v>8.4427914899999994</v>
      </c>
      <c r="M425" s="199">
        <v>12.624614814999999</v>
      </c>
      <c r="N425" s="199">
        <v>11.888148853000001</v>
      </c>
      <c r="O425" s="200">
        <v>0</v>
      </c>
      <c r="Q425" s="82">
        <v>421</v>
      </c>
      <c r="R425" s="199">
        <v>0</v>
      </c>
      <c r="S425" s="199">
        <v>4.8568310840000004</v>
      </c>
      <c r="T425" s="199">
        <v>4.6359381329999998</v>
      </c>
      <c r="U425" s="200">
        <v>0</v>
      </c>
    </row>
    <row r="426" spans="7:21" x14ac:dyDescent="0.25">
      <c r="G426" s="82">
        <v>422</v>
      </c>
      <c r="H426" s="11">
        <v>12.9337011</v>
      </c>
      <c r="I426" s="11">
        <v>12.115611639999999</v>
      </c>
      <c r="J426" s="11">
        <v>15.181054039999999</v>
      </c>
      <c r="K426" s="11">
        <v>8.5252941969999991</v>
      </c>
      <c r="L426" s="11">
        <v>8.4411359539999999</v>
      </c>
      <c r="M426" s="199">
        <v>12.617829899</v>
      </c>
      <c r="N426" s="199">
        <v>11.882073731</v>
      </c>
      <c r="O426" s="200">
        <v>0</v>
      </c>
      <c r="Q426" s="82">
        <v>422</v>
      </c>
      <c r="R426" s="199">
        <v>0</v>
      </c>
      <c r="S426" s="199">
        <v>4.8532372300000004</v>
      </c>
      <c r="T426" s="199">
        <v>4.6325170470000003</v>
      </c>
      <c r="U426" s="200">
        <v>0</v>
      </c>
    </row>
    <row r="427" spans="7:21" x14ac:dyDescent="0.25">
      <c r="G427" s="82">
        <v>423</v>
      </c>
      <c r="H427" s="11">
        <v>12.928650279999999</v>
      </c>
      <c r="I427" s="11">
        <v>12.111188909999999</v>
      </c>
      <c r="J427" s="11">
        <v>15.174255799999999</v>
      </c>
      <c r="K427" s="11">
        <v>8.5235763070000008</v>
      </c>
      <c r="L427" s="11">
        <v>8.4394804440000009</v>
      </c>
      <c r="M427" s="199">
        <v>12.611045391999999</v>
      </c>
      <c r="N427" s="199">
        <v>11.875998939</v>
      </c>
      <c r="O427" s="200">
        <v>0</v>
      </c>
      <c r="Q427" s="82">
        <v>423</v>
      </c>
      <c r="R427" s="199">
        <v>0</v>
      </c>
      <c r="S427" s="199">
        <v>4.8496434989999999</v>
      </c>
      <c r="T427" s="199">
        <v>4.6290960730000004</v>
      </c>
      <c r="U427" s="200">
        <v>0</v>
      </c>
    </row>
    <row r="428" spans="7:21" x14ac:dyDescent="0.25">
      <c r="G428" s="82">
        <v>424</v>
      </c>
      <c r="H428" s="11">
        <v>12.923599680000001</v>
      </c>
      <c r="I428" s="11">
        <v>12.106766349999999</v>
      </c>
      <c r="J428" s="11">
        <v>15.167457949999999</v>
      </c>
      <c r="K428" s="11">
        <v>8.5218584439999994</v>
      </c>
      <c r="L428" s="11">
        <v>8.4378249600000004</v>
      </c>
      <c r="M428" s="199">
        <v>12.604261293</v>
      </c>
      <c r="N428" s="199">
        <v>11.869924477</v>
      </c>
      <c r="O428" s="200">
        <v>0</v>
      </c>
      <c r="Q428" s="82">
        <v>424</v>
      </c>
      <c r="R428" s="199">
        <v>0</v>
      </c>
      <c r="S428" s="199">
        <v>4.8460498899999997</v>
      </c>
      <c r="T428" s="199">
        <v>4.6256752109999999</v>
      </c>
      <c r="U428" s="200">
        <v>0</v>
      </c>
    </row>
    <row r="429" spans="7:21" x14ac:dyDescent="0.25">
      <c r="G429" s="82">
        <v>425</v>
      </c>
      <c r="H429" s="11">
        <v>12.91854931</v>
      </c>
      <c r="I429" s="11">
        <v>12.102343960000001</v>
      </c>
      <c r="J429" s="11">
        <v>15.16066051</v>
      </c>
      <c r="K429" s="11">
        <v>8.5201406080000002</v>
      </c>
      <c r="L429" s="11">
        <v>8.4361695000000001</v>
      </c>
      <c r="M429" s="199">
        <v>12.597477604</v>
      </c>
      <c r="N429" s="199">
        <v>11.863850344999999</v>
      </c>
      <c r="O429" s="200">
        <v>0</v>
      </c>
      <c r="Q429" s="82">
        <v>425</v>
      </c>
      <c r="R429" s="199">
        <v>0</v>
      </c>
      <c r="S429" s="199">
        <v>4.8424564060000002</v>
      </c>
      <c r="T429" s="199">
        <v>4.6222544609999998</v>
      </c>
      <c r="U429" s="200">
        <v>0</v>
      </c>
    </row>
    <row r="430" spans="7:21" x14ac:dyDescent="0.25">
      <c r="G430" s="82">
        <v>426</v>
      </c>
      <c r="H430" s="11">
        <v>12.91349917</v>
      </c>
      <c r="I430" s="11">
        <v>12.097921749999999</v>
      </c>
      <c r="J430" s="11">
        <v>15.15386346</v>
      </c>
      <c r="K430" s="11">
        <v>8.5184227989999997</v>
      </c>
      <c r="L430" s="11">
        <v>8.4345140660000002</v>
      </c>
      <c r="M430" s="199">
        <v>12.590694322999999</v>
      </c>
      <c r="N430" s="199">
        <v>11.857776543</v>
      </c>
      <c r="O430" s="200">
        <v>0</v>
      </c>
      <c r="Q430" s="82">
        <v>426</v>
      </c>
      <c r="R430" s="199">
        <v>0</v>
      </c>
      <c r="S430" s="199">
        <v>4.838863044</v>
      </c>
      <c r="T430" s="199">
        <v>4.618833822</v>
      </c>
      <c r="U430" s="200">
        <v>0</v>
      </c>
    </row>
    <row r="431" spans="7:21" x14ac:dyDescent="0.25">
      <c r="G431" s="82">
        <v>427</v>
      </c>
      <c r="H431" s="11">
        <v>12.90844925</v>
      </c>
      <c r="I431" s="11">
        <v>12.09349971</v>
      </c>
      <c r="J431" s="11">
        <v>15.147066819999999</v>
      </c>
      <c r="K431" s="11">
        <v>8.5167050169999996</v>
      </c>
      <c r="L431" s="11">
        <v>8.4328586570000006</v>
      </c>
      <c r="M431" s="199">
        <v>12.583911451000001</v>
      </c>
      <c r="N431" s="199">
        <v>11.851703069999999</v>
      </c>
      <c r="O431" s="200">
        <v>0</v>
      </c>
      <c r="Q431" s="82">
        <v>427</v>
      </c>
      <c r="R431" s="199">
        <v>0</v>
      </c>
      <c r="S431" s="199">
        <v>4.8352698050000003</v>
      </c>
      <c r="T431" s="199">
        <v>4.6154132959999998</v>
      </c>
      <c r="U431" s="200">
        <v>0</v>
      </c>
    </row>
    <row r="432" spans="7:21" x14ac:dyDescent="0.25">
      <c r="G432" s="82">
        <v>428</v>
      </c>
      <c r="H432" s="11">
        <v>12.90339955</v>
      </c>
      <c r="I432" s="11">
        <v>12.089077850000001</v>
      </c>
      <c r="J432" s="11">
        <v>15.140270579999999</v>
      </c>
      <c r="K432" s="11">
        <v>8.5149872630000001</v>
      </c>
      <c r="L432" s="11">
        <v>8.4312032729999995</v>
      </c>
      <c r="M432" s="199">
        <v>12.577128987</v>
      </c>
      <c r="N432" s="199">
        <v>11.845629926999999</v>
      </c>
      <c r="O432" s="200">
        <v>0</v>
      </c>
      <c r="Q432" s="82">
        <v>428</v>
      </c>
      <c r="R432" s="199">
        <v>0</v>
      </c>
      <c r="S432" s="199">
        <v>4.8316766900000001</v>
      </c>
      <c r="T432" s="199">
        <v>4.6119928809999999</v>
      </c>
      <c r="U432" s="200">
        <v>0</v>
      </c>
    </row>
    <row r="433" spans="7:21" x14ac:dyDescent="0.25">
      <c r="G433" s="82">
        <v>429</v>
      </c>
      <c r="H433" s="11">
        <v>12.898350089999999</v>
      </c>
      <c r="I433" s="11">
        <v>12.08465616</v>
      </c>
      <c r="J433" s="11">
        <v>15.13347474</v>
      </c>
      <c r="K433" s="11">
        <v>8.5132695359999992</v>
      </c>
      <c r="L433" s="11">
        <v>8.4295479150000006</v>
      </c>
      <c r="M433" s="199">
        <v>12.570346932</v>
      </c>
      <c r="N433" s="199">
        <v>11.839557114</v>
      </c>
      <c r="O433" s="200">
        <v>0</v>
      </c>
      <c r="Q433" s="82">
        <v>429</v>
      </c>
      <c r="R433" s="199">
        <v>0</v>
      </c>
      <c r="S433" s="199">
        <v>4.8280836980000004</v>
      </c>
      <c r="T433" s="199">
        <v>4.6085725780000004</v>
      </c>
      <c r="U433" s="200">
        <v>0</v>
      </c>
    </row>
    <row r="434" spans="7:21" x14ac:dyDescent="0.25">
      <c r="G434" s="82">
        <v>430</v>
      </c>
      <c r="H434" s="11">
        <v>12.893300849999999</v>
      </c>
      <c r="I434" s="11">
        <v>12.08023465</v>
      </c>
      <c r="J434" s="11">
        <v>15.126679299999999</v>
      </c>
      <c r="K434" s="11">
        <v>8.5115518360000006</v>
      </c>
      <c r="L434" s="11">
        <v>8.4278925820000001</v>
      </c>
      <c r="M434" s="199">
        <v>12.563565284999999</v>
      </c>
      <c r="N434" s="199">
        <v>11.833484630999999</v>
      </c>
      <c r="O434" s="200">
        <v>0</v>
      </c>
      <c r="Q434" s="82">
        <v>430</v>
      </c>
      <c r="R434" s="199">
        <v>0</v>
      </c>
      <c r="S434" s="199">
        <v>4.8244908290000001</v>
      </c>
      <c r="T434" s="199">
        <v>4.6051523870000004</v>
      </c>
      <c r="U434" s="200">
        <v>0</v>
      </c>
    </row>
    <row r="435" spans="7:21" x14ac:dyDescent="0.25">
      <c r="G435" s="82">
        <v>431</v>
      </c>
      <c r="H435" s="11">
        <v>12.88825183</v>
      </c>
      <c r="I435" s="11">
        <v>12.075813309999999</v>
      </c>
      <c r="J435" s="11">
        <v>15.119884259999999</v>
      </c>
      <c r="K435" s="11">
        <v>8.5098341630000007</v>
      </c>
      <c r="L435" s="11">
        <v>8.426237274</v>
      </c>
      <c r="M435" s="199">
        <v>12.556784047000001</v>
      </c>
      <c r="N435" s="199">
        <v>11.827412476999999</v>
      </c>
      <c r="O435" s="200">
        <v>0</v>
      </c>
      <c r="Q435" s="82">
        <v>431</v>
      </c>
      <c r="R435" s="199">
        <v>0</v>
      </c>
      <c r="S435" s="199">
        <v>4.8208980830000003</v>
      </c>
      <c r="T435" s="199">
        <v>4.6017323079999999</v>
      </c>
      <c r="U435" s="200">
        <v>0</v>
      </c>
    </row>
    <row r="436" spans="7:21" x14ac:dyDescent="0.25">
      <c r="G436" s="82">
        <v>432</v>
      </c>
      <c r="H436" s="11">
        <v>12.88320304</v>
      </c>
      <c r="I436" s="11">
        <v>12.07139214</v>
      </c>
      <c r="J436" s="11">
        <v>15.113089629999999</v>
      </c>
      <c r="K436" s="11">
        <v>8.5081165179999996</v>
      </c>
      <c r="L436" s="11">
        <v>8.4245819910000002</v>
      </c>
      <c r="M436" s="199">
        <v>12.550003218000001</v>
      </c>
      <c r="N436" s="199">
        <v>11.821340654</v>
      </c>
      <c r="O436" s="200">
        <v>0</v>
      </c>
      <c r="Q436" s="82">
        <v>432</v>
      </c>
      <c r="R436" s="199">
        <v>0</v>
      </c>
      <c r="S436" s="199">
        <v>4.81730546</v>
      </c>
      <c r="T436" s="199">
        <v>4.5983123409999997</v>
      </c>
      <c r="U436" s="200">
        <v>0</v>
      </c>
    </row>
    <row r="437" spans="7:21" x14ac:dyDescent="0.25">
      <c r="G437" s="82">
        <v>433</v>
      </c>
      <c r="H437" s="11">
        <v>12.878154479999999</v>
      </c>
      <c r="I437" s="11">
        <v>12.066971150000001</v>
      </c>
      <c r="J437" s="11">
        <v>15.10629539</v>
      </c>
      <c r="K437" s="11">
        <v>8.5063988990000006</v>
      </c>
      <c r="L437" s="11">
        <v>8.4229267340000007</v>
      </c>
      <c r="M437" s="199">
        <v>12.543222797</v>
      </c>
      <c r="N437" s="199">
        <v>11.815269159</v>
      </c>
      <c r="O437" s="200">
        <v>0</v>
      </c>
      <c r="Q437" s="82">
        <v>433</v>
      </c>
      <c r="R437" s="199">
        <v>0</v>
      </c>
      <c r="S437" s="199">
        <v>4.8137129600000002</v>
      </c>
      <c r="T437" s="199">
        <v>4.5948924849999999</v>
      </c>
      <c r="U437" s="200">
        <v>0</v>
      </c>
    </row>
    <row r="438" spans="7:21" x14ac:dyDescent="0.25">
      <c r="G438" s="82">
        <v>434</v>
      </c>
      <c r="H438" s="11">
        <v>12.873106140000001</v>
      </c>
      <c r="I438" s="11">
        <v>12.062550330000001</v>
      </c>
      <c r="J438" s="11">
        <v>15.09950156</v>
      </c>
      <c r="K438" s="11">
        <v>8.5046813080000003</v>
      </c>
      <c r="L438" s="11">
        <v>8.4212715019999997</v>
      </c>
      <c r="M438" s="199">
        <v>12.536442784</v>
      </c>
      <c r="N438" s="199">
        <v>11.809197995</v>
      </c>
      <c r="O438" s="200">
        <v>0</v>
      </c>
      <c r="Q438" s="82">
        <v>434</v>
      </c>
      <c r="R438" s="199">
        <v>0</v>
      </c>
      <c r="S438" s="199">
        <v>4.8101205839999999</v>
      </c>
      <c r="T438" s="199">
        <v>4.5914727409999996</v>
      </c>
      <c r="U438" s="200">
        <v>0</v>
      </c>
    </row>
    <row r="439" spans="7:21" x14ac:dyDescent="0.25">
      <c r="G439" s="82">
        <v>435</v>
      </c>
      <c r="H439" s="11">
        <v>12.86805803</v>
      </c>
      <c r="I439" s="11">
        <v>12.058129689999999</v>
      </c>
      <c r="J439" s="11">
        <v>15.092708119999999</v>
      </c>
      <c r="K439" s="11">
        <v>8.5029637440000005</v>
      </c>
      <c r="L439" s="11">
        <v>8.4196162950000009</v>
      </c>
      <c r="M439" s="199">
        <v>12.52966318</v>
      </c>
      <c r="N439" s="199">
        <v>11.803127160000001</v>
      </c>
      <c r="O439" s="200">
        <v>0</v>
      </c>
      <c r="Q439" s="82">
        <v>435</v>
      </c>
      <c r="R439" s="199">
        <v>0</v>
      </c>
      <c r="S439" s="199">
        <v>4.8065283299999999</v>
      </c>
      <c r="T439" s="199">
        <v>4.5880531099999997</v>
      </c>
      <c r="U439" s="200">
        <v>0</v>
      </c>
    </row>
    <row r="440" spans="7:21" x14ac:dyDescent="0.25">
      <c r="G440" s="82">
        <v>436</v>
      </c>
      <c r="H440" s="11">
        <v>12.86301014</v>
      </c>
      <c r="I440" s="11">
        <v>12.05370922</v>
      </c>
      <c r="J440" s="11">
        <v>15.08591509</v>
      </c>
      <c r="K440" s="11">
        <v>8.5012462069999994</v>
      </c>
      <c r="L440" s="11">
        <v>8.4179611140000006</v>
      </c>
      <c r="M440" s="199">
        <v>12.522883985</v>
      </c>
      <c r="N440" s="199">
        <v>11.797056655</v>
      </c>
      <c r="O440" s="200">
        <v>0</v>
      </c>
      <c r="Q440" s="82">
        <v>436</v>
      </c>
      <c r="R440" s="199">
        <v>0</v>
      </c>
      <c r="S440" s="199">
        <v>4.8029362000000004</v>
      </c>
      <c r="T440" s="199">
        <v>4.5846335890000001</v>
      </c>
      <c r="U440" s="200">
        <v>0</v>
      </c>
    </row>
    <row r="441" spans="7:21" x14ac:dyDescent="0.25">
      <c r="G441" s="82">
        <v>437</v>
      </c>
      <c r="H441" s="11">
        <v>12.857962479999999</v>
      </c>
      <c r="I441" s="11">
        <v>12.049288929999999</v>
      </c>
      <c r="J441" s="11">
        <v>15.079122460000001</v>
      </c>
      <c r="K441" s="11">
        <v>8.4995286980000007</v>
      </c>
      <c r="L441" s="11">
        <v>8.4163059580000006</v>
      </c>
      <c r="M441" s="199">
        <v>12.516105198</v>
      </c>
      <c r="N441" s="199">
        <v>11.790986479000001</v>
      </c>
      <c r="O441" s="200">
        <v>0</v>
      </c>
      <c r="Q441" s="82">
        <v>437</v>
      </c>
      <c r="R441" s="199">
        <v>0</v>
      </c>
      <c r="S441" s="199">
        <v>4.7993441929999996</v>
      </c>
      <c r="T441" s="199">
        <v>4.581214181</v>
      </c>
      <c r="U441" s="200">
        <v>0</v>
      </c>
    </row>
    <row r="442" spans="7:21" x14ac:dyDescent="0.25">
      <c r="G442" s="82">
        <v>438</v>
      </c>
      <c r="H442" s="11">
        <v>12.85291505</v>
      </c>
      <c r="I442" s="11">
        <v>12.044868810000001</v>
      </c>
      <c r="J442" s="11">
        <v>15.07233023</v>
      </c>
      <c r="K442" s="11">
        <v>8.4978112150000005</v>
      </c>
      <c r="L442" s="11">
        <v>8.4146508269999991</v>
      </c>
      <c r="M442" s="199">
        <v>12.509326819</v>
      </c>
      <c r="N442" s="199">
        <v>11.784916633</v>
      </c>
      <c r="O442" s="200">
        <v>0</v>
      </c>
      <c r="Q442" s="82">
        <v>438</v>
      </c>
      <c r="R442" s="199">
        <v>0</v>
      </c>
      <c r="S442" s="199">
        <v>4.795752309</v>
      </c>
      <c r="T442" s="199">
        <v>4.5777948850000003</v>
      </c>
      <c r="U442" s="200">
        <v>0</v>
      </c>
    </row>
    <row r="443" spans="7:21" x14ac:dyDescent="0.25">
      <c r="G443" s="82">
        <v>439</v>
      </c>
      <c r="H443" s="11">
        <v>12.847867839999999</v>
      </c>
      <c r="I443" s="11">
        <v>12.040448870000001</v>
      </c>
      <c r="J443" s="11">
        <v>15.065538399999999</v>
      </c>
      <c r="K443" s="11">
        <v>8.4960937600000008</v>
      </c>
      <c r="L443" s="11">
        <v>8.4129957209999997</v>
      </c>
      <c r="M443" s="199">
        <v>12.502548848</v>
      </c>
      <c r="N443" s="199">
        <v>11.778847116</v>
      </c>
      <c r="O443" s="200">
        <v>0</v>
      </c>
      <c r="Q443" s="82">
        <v>439</v>
      </c>
      <c r="R443" s="199">
        <v>0</v>
      </c>
      <c r="S443" s="199">
        <v>4.792160548</v>
      </c>
      <c r="T443" s="199">
        <v>4.5743757</v>
      </c>
      <c r="U443" s="200">
        <v>0</v>
      </c>
    </row>
    <row r="444" spans="7:21" x14ac:dyDescent="0.25">
      <c r="G444" s="82">
        <v>440</v>
      </c>
      <c r="H444" s="11">
        <v>12.84282086</v>
      </c>
      <c r="I444" s="11">
        <v>12.0360291</v>
      </c>
      <c r="J444" s="11">
        <v>15.05874697</v>
      </c>
      <c r="K444" s="11">
        <v>8.4943763319999999</v>
      </c>
      <c r="L444" s="11">
        <v>8.4113406410000007</v>
      </c>
      <c r="M444" s="199">
        <v>12.495771286</v>
      </c>
      <c r="N444" s="199">
        <v>11.772777929</v>
      </c>
      <c r="O444" s="200">
        <v>0</v>
      </c>
      <c r="Q444" s="82">
        <v>440</v>
      </c>
      <c r="R444" s="199">
        <v>0</v>
      </c>
      <c r="S444" s="199">
        <v>4.7885689100000004</v>
      </c>
      <c r="T444" s="199">
        <v>4.5709566270000002</v>
      </c>
      <c r="U444" s="200">
        <v>0</v>
      </c>
    </row>
    <row r="445" spans="7:21" x14ac:dyDescent="0.25">
      <c r="G445" s="82">
        <v>441</v>
      </c>
      <c r="H445" s="11">
        <v>12.837774100000001</v>
      </c>
      <c r="I445" s="11">
        <v>12.0316095</v>
      </c>
      <c r="J445" s="11">
        <v>15.051955939999999</v>
      </c>
      <c r="K445" s="11">
        <v>8.4926589309999994</v>
      </c>
      <c r="L445" s="11">
        <v>8.4096855850000001</v>
      </c>
      <c r="M445" s="199">
        <v>12.488994132</v>
      </c>
      <c r="N445" s="199">
        <v>11.766709071999999</v>
      </c>
      <c r="O445" s="200">
        <v>0</v>
      </c>
      <c r="Q445" s="82">
        <v>441</v>
      </c>
      <c r="R445" s="199">
        <v>0</v>
      </c>
      <c r="S445" s="199">
        <v>4.7849773950000003</v>
      </c>
      <c r="T445" s="199">
        <v>4.5675376659999998</v>
      </c>
      <c r="U445" s="200">
        <v>0</v>
      </c>
    </row>
    <row r="446" spans="7:21" x14ac:dyDescent="0.25">
      <c r="G446" s="82">
        <v>442</v>
      </c>
      <c r="H446" s="11">
        <v>12.832727569999999</v>
      </c>
      <c r="I446" s="11">
        <v>12.02719008</v>
      </c>
      <c r="J446" s="11">
        <v>15.04516531</v>
      </c>
      <c r="K446" s="11">
        <v>8.4909415569999993</v>
      </c>
      <c r="L446" s="11">
        <v>8.4080305559999999</v>
      </c>
      <c r="M446" s="199">
        <v>12.482217387</v>
      </c>
      <c r="N446" s="199">
        <v>11.760640543999999</v>
      </c>
      <c r="O446" s="200">
        <v>0</v>
      </c>
      <c r="Q446" s="82">
        <v>442</v>
      </c>
      <c r="R446" s="199">
        <v>0</v>
      </c>
      <c r="S446" s="199">
        <v>4.7813860039999998</v>
      </c>
      <c r="T446" s="199">
        <v>4.5641188159999997</v>
      </c>
      <c r="U446" s="200">
        <v>0</v>
      </c>
    </row>
    <row r="447" spans="7:21" x14ac:dyDescent="0.25">
      <c r="G447" s="82">
        <v>443</v>
      </c>
      <c r="H447" s="11">
        <v>12.82768126</v>
      </c>
      <c r="I447" s="11">
        <v>12.022770830000001</v>
      </c>
      <c r="J447" s="11">
        <v>15.03837508</v>
      </c>
      <c r="K447" s="11">
        <v>8.4892242109999998</v>
      </c>
      <c r="L447" s="11">
        <v>8.406375551</v>
      </c>
      <c r="M447" s="199">
        <v>12.475441050000001</v>
      </c>
      <c r="N447" s="199">
        <v>11.754572345</v>
      </c>
      <c r="O447" s="200">
        <v>0</v>
      </c>
      <c r="Q447" s="82">
        <v>443</v>
      </c>
      <c r="R447" s="199">
        <v>0</v>
      </c>
      <c r="S447" s="199">
        <v>4.7777947349999996</v>
      </c>
      <c r="T447" s="199">
        <v>4.5607000790000001</v>
      </c>
      <c r="U447" s="200">
        <v>0</v>
      </c>
    </row>
    <row r="448" spans="7:21" x14ac:dyDescent="0.25">
      <c r="G448" s="82">
        <v>444</v>
      </c>
      <c r="H448" s="11">
        <v>12.822635180000001</v>
      </c>
      <c r="I448" s="11">
        <v>12.01835176</v>
      </c>
      <c r="J448" s="11">
        <v>15.03158526</v>
      </c>
      <c r="K448" s="11">
        <v>8.4875068910000007</v>
      </c>
      <c r="L448" s="11">
        <v>8.4047205720000004</v>
      </c>
      <c r="M448" s="199">
        <v>12.468665121000001</v>
      </c>
      <c r="N448" s="199">
        <v>11.748504476999999</v>
      </c>
      <c r="O448" s="200">
        <v>0</v>
      </c>
      <c r="Q448" s="82">
        <v>444</v>
      </c>
      <c r="R448" s="199">
        <v>0</v>
      </c>
      <c r="S448" s="199">
        <v>4.7742035899999999</v>
      </c>
      <c r="T448" s="199">
        <v>4.5572814529999999</v>
      </c>
      <c r="U448" s="200">
        <v>0</v>
      </c>
    </row>
    <row r="449" spans="7:21" x14ac:dyDescent="0.25">
      <c r="G449" s="82">
        <v>445</v>
      </c>
      <c r="H449" s="11">
        <v>12.817589330000001</v>
      </c>
      <c r="I449" s="11">
        <v>12.013932860000001</v>
      </c>
      <c r="J449" s="11">
        <v>15.02479583</v>
      </c>
      <c r="K449" s="11">
        <v>8.4857895990000003</v>
      </c>
      <c r="L449" s="11">
        <v>8.4030656169999993</v>
      </c>
      <c r="M449" s="199">
        <v>12.461889599999999</v>
      </c>
      <c r="N449" s="199">
        <v>11.742436937000001</v>
      </c>
      <c r="O449" s="200">
        <v>0</v>
      </c>
      <c r="Q449" s="82">
        <v>445</v>
      </c>
      <c r="R449" s="199">
        <v>0</v>
      </c>
      <c r="S449" s="199">
        <v>4.7706125669999997</v>
      </c>
      <c r="T449" s="199">
        <v>4.5538629390000001</v>
      </c>
      <c r="U449" s="200">
        <v>0</v>
      </c>
    </row>
    <row r="450" spans="7:21" x14ac:dyDescent="0.25">
      <c r="G450" s="82">
        <v>446</v>
      </c>
      <c r="H450" s="11">
        <v>12.812543700000001</v>
      </c>
      <c r="I450" s="11">
        <v>12.00951414</v>
      </c>
      <c r="J450" s="11">
        <v>15.018006809999999</v>
      </c>
      <c r="K450" s="11">
        <v>8.4840723340000004</v>
      </c>
      <c r="L450" s="11">
        <v>8.4014106890000004</v>
      </c>
      <c r="M450" s="199">
        <v>12.455114486999999</v>
      </c>
      <c r="N450" s="199">
        <v>11.736369727</v>
      </c>
      <c r="O450" s="200">
        <v>0</v>
      </c>
      <c r="Q450" s="82">
        <v>446</v>
      </c>
      <c r="R450" s="199">
        <v>0</v>
      </c>
      <c r="S450" s="199">
        <v>4.7670216679999999</v>
      </c>
      <c r="T450" s="199">
        <v>4.5504445369999997</v>
      </c>
      <c r="U450" s="200">
        <v>0</v>
      </c>
    </row>
    <row r="451" spans="7:21" x14ac:dyDescent="0.25">
      <c r="G451" s="82">
        <v>447</v>
      </c>
      <c r="H451" s="11">
        <v>12.807498300000001</v>
      </c>
      <c r="I451" s="11">
        <v>12.00509559</v>
      </c>
      <c r="J451" s="11">
        <v>15.011218189999999</v>
      </c>
      <c r="K451" s="11">
        <v>8.4823550959999992</v>
      </c>
      <c r="L451" s="11">
        <v>8.399755785</v>
      </c>
      <c r="M451" s="199">
        <v>12.448339783</v>
      </c>
      <c r="N451" s="199">
        <v>11.730302846000001</v>
      </c>
      <c r="O451" s="200">
        <v>0</v>
      </c>
      <c r="Q451" s="82">
        <v>447</v>
      </c>
      <c r="R451" s="199">
        <v>0</v>
      </c>
      <c r="S451" s="199">
        <v>4.7634308919999997</v>
      </c>
      <c r="T451" s="199">
        <v>4.5470262459999997</v>
      </c>
      <c r="U451" s="200">
        <v>0</v>
      </c>
    </row>
    <row r="452" spans="7:21" x14ac:dyDescent="0.25">
      <c r="G452" s="82">
        <v>448</v>
      </c>
      <c r="H452" s="11">
        <v>12.802453119999999</v>
      </c>
      <c r="I452" s="11">
        <v>12.000677209999999</v>
      </c>
      <c r="J452" s="11">
        <v>15.00442996</v>
      </c>
      <c r="K452" s="11">
        <v>8.4806378860000002</v>
      </c>
      <c r="L452" s="11">
        <v>8.3981009069999999</v>
      </c>
      <c r="M452" s="199">
        <v>12.441565486</v>
      </c>
      <c r="N452" s="199">
        <v>11.724236295000001</v>
      </c>
      <c r="O452" s="200">
        <v>0</v>
      </c>
      <c r="Q452" s="82">
        <v>448</v>
      </c>
      <c r="R452" s="199">
        <v>0</v>
      </c>
      <c r="S452" s="199">
        <v>4.7598402389999999</v>
      </c>
      <c r="T452" s="199">
        <v>4.5436080670000001</v>
      </c>
      <c r="U452" s="200">
        <v>0</v>
      </c>
    </row>
    <row r="453" spans="7:21" x14ac:dyDescent="0.25">
      <c r="G453" s="82">
        <v>449</v>
      </c>
      <c r="H453" s="11">
        <v>12.797408170000001</v>
      </c>
      <c r="I453" s="11">
        <v>11.996259009999999</v>
      </c>
      <c r="J453" s="11">
        <v>14.99764214</v>
      </c>
      <c r="K453" s="11">
        <v>8.4789207019999999</v>
      </c>
      <c r="L453" s="11">
        <v>8.3964460540000001</v>
      </c>
      <c r="M453" s="199">
        <v>12.434791598</v>
      </c>
      <c r="N453" s="199">
        <v>11.718170073</v>
      </c>
      <c r="O453" s="200">
        <v>0</v>
      </c>
      <c r="Q453" s="82">
        <v>449</v>
      </c>
      <c r="R453" s="199">
        <v>0</v>
      </c>
      <c r="S453" s="199">
        <v>4.7562497090000004</v>
      </c>
      <c r="T453" s="199">
        <v>4.5401899999999999</v>
      </c>
      <c r="U453" s="200">
        <v>0</v>
      </c>
    </row>
    <row r="454" spans="7:21" x14ac:dyDescent="0.25">
      <c r="G454" s="82">
        <v>450</v>
      </c>
      <c r="H454" s="11">
        <v>12.792363440000001</v>
      </c>
      <c r="I454" s="11">
        <v>11.991840979999999</v>
      </c>
      <c r="J454" s="11">
        <v>14.99085472</v>
      </c>
      <c r="K454" s="11">
        <v>8.4772035460000001</v>
      </c>
      <c r="L454" s="11">
        <v>8.3947912260000006</v>
      </c>
      <c r="M454" s="199">
        <v>12.428018118000001</v>
      </c>
      <c r="N454" s="199">
        <v>11.712104181000001</v>
      </c>
      <c r="O454" s="200">
        <v>0</v>
      </c>
      <c r="Q454" s="82">
        <v>450</v>
      </c>
      <c r="R454" s="199">
        <v>0</v>
      </c>
      <c r="S454" s="199">
        <v>4.7526593019999996</v>
      </c>
      <c r="T454" s="199">
        <v>4.5367720450000002</v>
      </c>
      <c r="U454" s="200">
        <v>0</v>
      </c>
    </row>
    <row r="455" spans="7:21" x14ac:dyDescent="0.25">
      <c r="G455" s="82">
        <v>451</v>
      </c>
      <c r="H455" s="11">
        <v>12.78731894</v>
      </c>
      <c r="I455" s="11">
        <v>11.98742313</v>
      </c>
      <c r="J455" s="11">
        <v>14.984067700000001</v>
      </c>
      <c r="K455" s="11">
        <v>8.4754864170000008</v>
      </c>
      <c r="L455" s="11">
        <v>8.3931364229999996</v>
      </c>
      <c r="M455" s="199">
        <v>12.421245045999999</v>
      </c>
      <c r="N455" s="199">
        <v>11.706038617999999</v>
      </c>
      <c r="O455" s="200">
        <v>0</v>
      </c>
      <c r="Q455" s="82">
        <v>451</v>
      </c>
      <c r="R455" s="199">
        <v>0</v>
      </c>
      <c r="S455" s="199">
        <v>4.7490690180000001</v>
      </c>
      <c r="T455" s="199">
        <v>4.5333542019999999</v>
      </c>
      <c r="U455" s="200">
        <v>0</v>
      </c>
    </row>
    <row r="456" spans="7:21" x14ac:dyDescent="0.25">
      <c r="G456" s="82">
        <v>452</v>
      </c>
      <c r="H456" s="11">
        <v>12.782274660000001</v>
      </c>
      <c r="I456" s="11">
        <v>11.98300545</v>
      </c>
      <c r="J456" s="11">
        <v>14.977281079999999</v>
      </c>
      <c r="K456" s="11">
        <v>8.4737693150000002</v>
      </c>
      <c r="L456" s="11">
        <v>8.3914816460000008</v>
      </c>
      <c r="M456" s="199">
        <v>12.414472382</v>
      </c>
      <c r="N456" s="199">
        <v>11.699973384</v>
      </c>
      <c r="O456" s="200">
        <v>0</v>
      </c>
      <c r="Q456" s="82">
        <v>452</v>
      </c>
      <c r="R456" s="199">
        <v>0</v>
      </c>
      <c r="S456" s="199">
        <v>4.7454788570000002</v>
      </c>
      <c r="T456" s="199">
        <v>4.52993647</v>
      </c>
      <c r="U456" s="200">
        <v>0</v>
      </c>
    </row>
    <row r="457" spans="7:21" x14ac:dyDescent="0.25">
      <c r="G457" s="82">
        <v>453</v>
      </c>
      <c r="H457" s="11">
        <v>12.777230619999999</v>
      </c>
      <c r="I457" s="11">
        <v>11.97858795</v>
      </c>
      <c r="J457" s="11">
        <v>14.970494860000001</v>
      </c>
      <c r="K457" s="11">
        <v>8.47205224</v>
      </c>
      <c r="L457" s="11">
        <v>8.3898268940000005</v>
      </c>
      <c r="M457" s="199">
        <v>12.407700126</v>
      </c>
      <c r="N457" s="199">
        <v>11.693908479999999</v>
      </c>
      <c r="O457" s="200">
        <v>0</v>
      </c>
      <c r="Q457" s="82">
        <v>453</v>
      </c>
      <c r="R457" s="199">
        <v>0</v>
      </c>
      <c r="S457" s="199">
        <v>4.7418888189999997</v>
      </c>
      <c r="T457" s="199">
        <v>4.5265188500000004</v>
      </c>
      <c r="U457" s="200">
        <v>0</v>
      </c>
    </row>
    <row r="458" spans="7:21" x14ac:dyDescent="0.25">
      <c r="G458" s="82">
        <v>454</v>
      </c>
      <c r="H458" s="11">
        <v>12.772186789999999</v>
      </c>
      <c r="I458" s="11">
        <v>11.974170620000001</v>
      </c>
      <c r="J458" s="11">
        <v>14.963709039999999</v>
      </c>
      <c r="K458" s="11">
        <v>8.4703351930000004</v>
      </c>
      <c r="L458" s="11">
        <v>8.3881721670000005</v>
      </c>
      <c r="M458" s="199">
        <v>12.400928278</v>
      </c>
      <c r="N458" s="199">
        <v>11.687843904999999</v>
      </c>
      <c r="O458" s="200">
        <v>0</v>
      </c>
      <c r="Q458" s="82">
        <v>454</v>
      </c>
      <c r="R458" s="199">
        <v>0</v>
      </c>
      <c r="S458" s="199">
        <v>4.7382989039999996</v>
      </c>
      <c r="T458" s="199">
        <v>4.5231013420000004</v>
      </c>
      <c r="U458" s="200">
        <v>0</v>
      </c>
    </row>
    <row r="459" spans="7:21" x14ac:dyDescent="0.25">
      <c r="G459" s="82">
        <v>455</v>
      </c>
      <c r="H459" s="11">
        <v>12.767143190000001</v>
      </c>
      <c r="I459" s="11">
        <v>11.96975346</v>
      </c>
      <c r="J459" s="11">
        <v>14.95692362</v>
      </c>
      <c r="K459" s="11">
        <v>8.4686181729999994</v>
      </c>
      <c r="L459" s="11">
        <v>8.3865174660000008</v>
      </c>
      <c r="M459" s="199">
        <v>12.394156837000001</v>
      </c>
      <c r="N459" s="199">
        <v>11.681779659</v>
      </c>
      <c r="O459" s="200">
        <v>0</v>
      </c>
      <c r="Q459" s="82">
        <v>455</v>
      </c>
      <c r="R459" s="199">
        <v>0</v>
      </c>
      <c r="S459" s="199">
        <v>4.734709112</v>
      </c>
      <c r="T459" s="199">
        <v>4.5196839449999997</v>
      </c>
      <c r="U459" s="200">
        <v>0</v>
      </c>
    </row>
    <row r="460" spans="7:21" x14ac:dyDescent="0.25">
      <c r="G460" s="82">
        <v>456</v>
      </c>
      <c r="H460" s="11">
        <v>12.76209982</v>
      </c>
      <c r="I460" s="11">
        <v>11.965336479999999</v>
      </c>
      <c r="J460" s="11">
        <v>14.950138600000001</v>
      </c>
      <c r="K460" s="11">
        <v>8.4669011790000006</v>
      </c>
      <c r="L460" s="11">
        <v>8.3848627899999997</v>
      </c>
      <c r="M460" s="199">
        <v>12.387385804999999</v>
      </c>
      <c r="N460" s="199">
        <v>11.675715742</v>
      </c>
      <c r="O460" s="200">
        <v>0</v>
      </c>
      <c r="Q460" s="82">
        <v>456</v>
      </c>
      <c r="R460" s="199">
        <v>0</v>
      </c>
      <c r="S460" s="199">
        <v>4.7311194429999999</v>
      </c>
      <c r="T460" s="199">
        <v>4.5162666600000003</v>
      </c>
      <c r="U460" s="200">
        <v>0</v>
      </c>
    </row>
    <row r="461" spans="7:21" x14ac:dyDescent="0.25">
      <c r="G461" s="82">
        <v>457</v>
      </c>
      <c r="H461" s="11">
        <v>12.757056670000001</v>
      </c>
      <c r="I461" s="11">
        <v>11.960919669999999</v>
      </c>
      <c r="J461" s="11">
        <v>14.943353979999999</v>
      </c>
      <c r="K461" s="11">
        <v>8.4651842130000006</v>
      </c>
      <c r="L461" s="11">
        <v>8.3832081390000006</v>
      </c>
      <c r="M461" s="199">
        <v>12.380615181</v>
      </c>
      <c r="N461" s="199">
        <v>11.669652155</v>
      </c>
      <c r="O461" s="200">
        <v>0</v>
      </c>
      <c r="Q461" s="82">
        <v>457</v>
      </c>
      <c r="R461" s="199">
        <v>0</v>
      </c>
      <c r="S461" s="199">
        <v>4.7275298980000002</v>
      </c>
      <c r="T461" s="199">
        <v>4.5128494870000004</v>
      </c>
      <c r="U461" s="200">
        <v>0</v>
      </c>
    </row>
    <row r="462" spans="7:21" x14ac:dyDescent="0.25">
      <c r="G462" s="82">
        <v>458</v>
      </c>
      <c r="H462" s="11">
        <v>12.75201375</v>
      </c>
      <c r="I462" s="11">
        <v>11.956503039999999</v>
      </c>
      <c r="J462" s="11">
        <v>14.936569759999999</v>
      </c>
      <c r="K462" s="11">
        <v>8.4634672749999993</v>
      </c>
      <c r="L462" s="11">
        <v>8.3815535130000001</v>
      </c>
      <c r="M462" s="199">
        <v>12.373844965</v>
      </c>
      <c r="N462" s="199">
        <v>11.663588897</v>
      </c>
      <c r="O462" s="200">
        <v>0</v>
      </c>
      <c r="Q462" s="82">
        <v>458</v>
      </c>
      <c r="R462" s="199">
        <v>0</v>
      </c>
      <c r="S462" s="199">
        <v>4.723940475</v>
      </c>
      <c r="T462" s="199">
        <v>4.509432426</v>
      </c>
      <c r="U462" s="200">
        <v>0</v>
      </c>
    </row>
    <row r="463" spans="7:21" x14ac:dyDescent="0.25">
      <c r="G463" s="82">
        <v>459</v>
      </c>
      <c r="H463" s="11">
        <v>12.74697106</v>
      </c>
      <c r="I463" s="11">
        <v>11.95208658</v>
      </c>
      <c r="J463" s="11">
        <v>14.929785949999999</v>
      </c>
      <c r="K463" s="11">
        <v>8.4617503630000002</v>
      </c>
      <c r="L463" s="11">
        <v>8.3798989129999999</v>
      </c>
      <c r="M463" s="199">
        <v>12.367075156</v>
      </c>
      <c r="N463" s="199">
        <v>11.657525968</v>
      </c>
      <c r="O463" s="200">
        <v>0</v>
      </c>
      <c r="Q463" s="82">
        <v>459</v>
      </c>
      <c r="R463" s="199">
        <v>0</v>
      </c>
      <c r="S463" s="199">
        <v>4.7203511750000002</v>
      </c>
      <c r="T463" s="199">
        <v>4.506015476</v>
      </c>
      <c r="U463" s="200">
        <v>0</v>
      </c>
    </row>
    <row r="464" spans="7:21" x14ac:dyDescent="0.25">
      <c r="G464" s="82">
        <v>460</v>
      </c>
      <c r="H464" s="11">
        <v>12.741928590000001</v>
      </c>
      <c r="I464" s="11">
        <v>11.9476703</v>
      </c>
      <c r="J464" s="11">
        <v>14.92300253</v>
      </c>
      <c r="K464" s="11">
        <v>8.4600334789999998</v>
      </c>
      <c r="L464" s="11">
        <v>8.378244338</v>
      </c>
      <c r="M464" s="199">
        <v>12.360305755000001</v>
      </c>
      <c r="N464" s="199">
        <v>11.651463368</v>
      </c>
      <c r="O464" s="200">
        <v>0</v>
      </c>
      <c r="Q464" s="82">
        <v>460</v>
      </c>
      <c r="R464" s="199">
        <v>0</v>
      </c>
      <c r="S464" s="199">
        <v>4.716761999</v>
      </c>
      <c r="T464" s="199">
        <v>4.5025986380000003</v>
      </c>
      <c r="U464" s="200">
        <v>0</v>
      </c>
    </row>
    <row r="465" spans="7:21" x14ac:dyDescent="0.25">
      <c r="G465" s="82">
        <v>461</v>
      </c>
      <c r="H465" s="11">
        <v>12.73688634</v>
      </c>
      <c r="I465" s="11">
        <v>11.94325418</v>
      </c>
      <c r="J465" s="11">
        <v>14.916219509999999</v>
      </c>
      <c r="K465" s="11">
        <v>8.4583166209999998</v>
      </c>
      <c r="L465" s="11">
        <v>8.3765897880000004</v>
      </c>
      <c r="M465" s="199">
        <v>12.353536761999999</v>
      </c>
      <c r="N465" s="199">
        <v>11.645401098000001</v>
      </c>
      <c r="O465" s="200">
        <v>0</v>
      </c>
      <c r="Q465" s="82">
        <v>461</v>
      </c>
      <c r="R465" s="199">
        <v>0</v>
      </c>
      <c r="S465" s="199">
        <v>4.7131729450000002</v>
      </c>
      <c r="T465" s="199">
        <v>4.4991819120000001</v>
      </c>
      <c r="U465" s="200">
        <v>0</v>
      </c>
    </row>
    <row r="466" spans="7:21" x14ac:dyDescent="0.25">
      <c r="G466" s="82">
        <v>462</v>
      </c>
      <c r="H466" s="11">
        <v>12.73184432</v>
      </c>
      <c r="I466" s="11">
        <v>11.93883825</v>
      </c>
      <c r="J466" s="11">
        <v>14.909436899999999</v>
      </c>
      <c r="K466" s="11">
        <v>8.4565997910000004</v>
      </c>
      <c r="L466" s="11">
        <v>8.3749352629999994</v>
      </c>
      <c r="M466" s="199">
        <v>12.346768177</v>
      </c>
      <c r="N466" s="199">
        <v>11.639339156</v>
      </c>
      <c r="O466" s="200">
        <v>0</v>
      </c>
      <c r="Q466" s="82">
        <v>462</v>
      </c>
      <c r="R466" s="199">
        <v>0</v>
      </c>
      <c r="S466" s="199">
        <v>4.7095840139999998</v>
      </c>
      <c r="T466" s="199">
        <v>4.4957652980000002</v>
      </c>
      <c r="U466" s="200">
        <v>0</v>
      </c>
    </row>
    <row r="467" spans="7:21" x14ac:dyDescent="0.25">
      <c r="G467" s="82">
        <v>463</v>
      </c>
      <c r="H467" s="11">
        <v>12.726802530000001</v>
      </c>
      <c r="I467" s="11">
        <v>11.934422489999999</v>
      </c>
      <c r="J467" s="11">
        <v>14.902654679999999</v>
      </c>
      <c r="K467" s="11">
        <v>8.4548829879999996</v>
      </c>
      <c r="L467" s="11">
        <v>8.3732807640000004</v>
      </c>
      <c r="M467" s="199">
        <v>12.34</v>
      </c>
      <c r="N467" s="199">
        <v>11.633277544</v>
      </c>
      <c r="O467" s="200">
        <v>0</v>
      </c>
      <c r="Q467" s="82">
        <v>463</v>
      </c>
      <c r="R467" s="199">
        <v>0</v>
      </c>
      <c r="S467" s="199">
        <v>4.705995207</v>
      </c>
      <c r="T467" s="199">
        <v>4.4923487949999998</v>
      </c>
      <c r="U467" s="200">
        <v>0</v>
      </c>
    </row>
    <row r="468" spans="7:21" x14ac:dyDescent="0.25">
      <c r="G468" s="82">
        <v>464</v>
      </c>
      <c r="H468" s="11">
        <v>12.721760959999999</v>
      </c>
      <c r="I468" s="11">
        <v>11.9300069</v>
      </c>
      <c r="J468" s="11">
        <v>14.89587287</v>
      </c>
      <c r="K468" s="11">
        <v>8.4531662119999993</v>
      </c>
      <c r="L468" s="11">
        <v>8.37162629</v>
      </c>
      <c r="M468" s="199">
        <v>12.33323223</v>
      </c>
      <c r="N468" s="199">
        <v>11.627216260999999</v>
      </c>
      <c r="O468" s="200">
        <v>0</v>
      </c>
      <c r="Q468" s="82">
        <v>464</v>
      </c>
      <c r="R468" s="199">
        <v>0</v>
      </c>
      <c r="S468" s="199">
        <v>4.7024065220000004</v>
      </c>
      <c r="T468" s="199">
        <v>4.4889324039999998</v>
      </c>
      <c r="U468" s="200">
        <v>0</v>
      </c>
    </row>
    <row r="469" spans="7:21" x14ac:dyDescent="0.25">
      <c r="G469" s="82">
        <v>465</v>
      </c>
      <c r="H469" s="11">
        <v>12.716719619999999</v>
      </c>
      <c r="I469" s="11">
        <v>11.92559149</v>
      </c>
      <c r="J469" s="11">
        <v>14.88909145</v>
      </c>
      <c r="K469" s="11">
        <v>8.4514494639999995</v>
      </c>
      <c r="L469" s="11">
        <v>8.3699718409999999</v>
      </c>
      <c r="M469" s="199">
        <v>12.326464869</v>
      </c>
      <c r="N469" s="199">
        <v>11.621155307</v>
      </c>
      <c r="O469" s="200">
        <v>0</v>
      </c>
      <c r="Q469" s="82">
        <v>465</v>
      </c>
      <c r="R469" s="199">
        <v>0</v>
      </c>
      <c r="S469" s="199">
        <v>4.6988179600000004</v>
      </c>
      <c r="T469" s="199">
        <v>4.4855161250000002</v>
      </c>
      <c r="U469" s="200">
        <v>0</v>
      </c>
    </row>
    <row r="470" spans="7:21" x14ac:dyDescent="0.25">
      <c r="G470" s="82">
        <v>466</v>
      </c>
      <c r="H470" s="11">
        <v>12.7116785</v>
      </c>
      <c r="I470" s="11">
        <v>11.92117625</v>
      </c>
      <c r="J470" s="11">
        <v>14.882310439999999</v>
      </c>
      <c r="K470" s="11">
        <v>8.4497327430000002</v>
      </c>
      <c r="L470" s="11">
        <v>8.3683174170000001</v>
      </c>
      <c r="M470" s="199">
        <v>12.319697914000001</v>
      </c>
      <c r="N470" s="199">
        <v>11.615094682000001</v>
      </c>
      <c r="O470" s="200">
        <v>0</v>
      </c>
      <c r="Q470" s="82">
        <v>466</v>
      </c>
      <c r="R470" s="199">
        <v>0</v>
      </c>
      <c r="S470" s="199">
        <v>4.695229522</v>
      </c>
      <c r="T470" s="199">
        <v>4.482099957</v>
      </c>
      <c r="U470" s="200">
        <v>0</v>
      </c>
    </row>
    <row r="471" spans="7:21" x14ac:dyDescent="0.25">
      <c r="G471" s="82">
        <v>467</v>
      </c>
      <c r="H471" s="11">
        <v>12.70663761</v>
      </c>
      <c r="I471" s="11">
        <v>11.91676118</v>
      </c>
      <c r="J471" s="11">
        <v>14.875529820000001</v>
      </c>
      <c r="K471" s="11">
        <v>8.4480160479999995</v>
      </c>
      <c r="L471" s="11">
        <v>8.3666630190000006</v>
      </c>
      <c r="M471" s="199">
        <v>12.312931367999999</v>
      </c>
      <c r="N471" s="199">
        <v>11.609034385999999</v>
      </c>
      <c r="O471" s="200">
        <v>0</v>
      </c>
      <c r="Q471" s="82">
        <v>467</v>
      </c>
      <c r="R471" s="199">
        <v>0</v>
      </c>
      <c r="S471" s="199">
        <v>4.6916412059999999</v>
      </c>
      <c r="T471" s="199">
        <v>4.4786839010000001</v>
      </c>
      <c r="U471" s="200">
        <v>0</v>
      </c>
    </row>
    <row r="472" spans="7:21" x14ac:dyDescent="0.25">
      <c r="G472" s="82">
        <v>468</v>
      </c>
      <c r="H472" s="11">
        <v>12.70159694</v>
      </c>
      <c r="I472" s="11">
        <v>11.91234629</v>
      </c>
      <c r="J472" s="11">
        <v>14.86874961</v>
      </c>
      <c r="K472" s="11">
        <v>8.4462993809999993</v>
      </c>
      <c r="L472" s="11">
        <v>8.3650086459999997</v>
      </c>
      <c r="M472" s="199">
        <v>12.306165228999999</v>
      </c>
      <c r="N472" s="199">
        <v>11.602974420000001</v>
      </c>
      <c r="O472" s="200">
        <v>0</v>
      </c>
      <c r="Q472" s="82">
        <v>468</v>
      </c>
      <c r="R472" s="199">
        <v>0</v>
      </c>
      <c r="S472" s="199">
        <v>4.6880530140000003</v>
      </c>
      <c r="T472" s="199">
        <v>4.4752679569999998</v>
      </c>
      <c r="U472" s="200">
        <v>0</v>
      </c>
    </row>
    <row r="473" spans="7:21" x14ac:dyDescent="0.25">
      <c r="G473" s="82">
        <v>469</v>
      </c>
      <c r="H473" s="11">
        <v>12.6965565</v>
      </c>
      <c r="I473" s="11">
        <v>11.907931570000001</v>
      </c>
      <c r="J473" s="11">
        <v>14.86196979</v>
      </c>
      <c r="K473" s="11">
        <v>8.4445827409999996</v>
      </c>
      <c r="L473" s="11">
        <v>8.3633542980000009</v>
      </c>
      <c r="M473" s="199">
        <v>12.299399498</v>
      </c>
      <c r="N473" s="199">
        <v>11.596914782000001</v>
      </c>
      <c r="O473" s="200">
        <v>0</v>
      </c>
      <c r="Q473" s="82">
        <v>469</v>
      </c>
      <c r="R473" s="199">
        <v>0</v>
      </c>
      <c r="S473" s="199">
        <v>4.6844649440000001</v>
      </c>
      <c r="T473" s="199">
        <v>4.4718521239999998</v>
      </c>
      <c r="U473" s="200">
        <v>0</v>
      </c>
    </row>
    <row r="474" spans="7:21" x14ac:dyDescent="0.25">
      <c r="G474" s="82">
        <v>470</v>
      </c>
      <c r="H474" s="11">
        <v>12.69151628</v>
      </c>
      <c r="I474" s="11">
        <v>11.90351703</v>
      </c>
      <c r="J474" s="11">
        <v>14.85519038</v>
      </c>
      <c r="K474" s="11">
        <v>8.4428661290000004</v>
      </c>
      <c r="L474" s="11">
        <v>8.3616999750000005</v>
      </c>
      <c r="M474" s="199">
        <v>12.292634174</v>
      </c>
      <c r="N474" s="199">
        <v>11.590855473</v>
      </c>
      <c r="O474" s="200">
        <v>0</v>
      </c>
      <c r="Q474" s="82">
        <v>470</v>
      </c>
      <c r="R474" s="199">
        <v>0</v>
      </c>
      <c r="S474" s="199">
        <v>4.6808769970000004</v>
      </c>
      <c r="T474" s="199">
        <v>4.4684364030000001</v>
      </c>
      <c r="U474" s="200">
        <v>0</v>
      </c>
    </row>
    <row r="475" spans="7:21" x14ac:dyDescent="0.25">
      <c r="G475" s="82">
        <v>471</v>
      </c>
      <c r="H475" s="11">
        <v>12.68647629</v>
      </c>
      <c r="I475" s="11">
        <v>11.89910266</v>
      </c>
      <c r="J475" s="11">
        <v>14.84841136</v>
      </c>
      <c r="K475" s="11">
        <v>8.4411495429999999</v>
      </c>
      <c r="L475" s="11">
        <v>8.3600456780000005</v>
      </c>
      <c r="M475" s="199">
        <v>12.285869258</v>
      </c>
      <c r="N475" s="199">
        <v>11.584796493000001</v>
      </c>
      <c r="O475" s="200">
        <v>0</v>
      </c>
      <c r="Q475" s="82">
        <v>471</v>
      </c>
      <c r="R475" s="199">
        <v>0</v>
      </c>
      <c r="S475" s="199">
        <v>4.6772891730000001</v>
      </c>
      <c r="T475" s="199">
        <v>4.465020794</v>
      </c>
      <c r="U475" s="200">
        <v>0</v>
      </c>
    </row>
    <row r="476" spans="7:21" x14ac:dyDescent="0.25">
      <c r="G476" s="82">
        <v>472</v>
      </c>
      <c r="H476" s="11">
        <v>12.681436529999999</v>
      </c>
      <c r="I476" s="11">
        <v>11.89468847</v>
      </c>
      <c r="J476" s="11">
        <v>14.84163275</v>
      </c>
      <c r="K476" s="11">
        <v>8.4394329849999998</v>
      </c>
      <c r="L476" s="11">
        <v>8.3583914060000009</v>
      </c>
      <c r="M476" s="199">
        <v>12.27910475</v>
      </c>
      <c r="N476" s="199">
        <v>11.578737843000001</v>
      </c>
      <c r="O476" s="200">
        <v>0</v>
      </c>
      <c r="Q476" s="82">
        <v>472</v>
      </c>
      <c r="R476" s="199">
        <v>0</v>
      </c>
      <c r="S476" s="199">
        <v>4.6737014730000004</v>
      </c>
      <c r="T476" s="199">
        <v>4.4616052960000001</v>
      </c>
      <c r="U476" s="200">
        <v>0</v>
      </c>
    </row>
    <row r="477" spans="7:21" x14ac:dyDescent="0.25">
      <c r="G477" s="82">
        <v>473</v>
      </c>
      <c r="H477" s="11">
        <v>12.676396990000001</v>
      </c>
      <c r="I477" s="11">
        <v>11.89027445</v>
      </c>
      <c r="J477" s="11">
        <v>14.83485454</v>
      </c>
      <c r="K477" s="11">
        <v>8.4377164540000003</v>
      </c>
      <c r="L477" s="11">
        <v>8.3567371589999997</v>
      </c>
      <c r="M477" s="199">
        <v>12.272340648</v>
      </c>
      <c r="N477" s="199">
        <v>11.572679521</v>
      </c>
      <c r="O477" s="200">
        <v>0</v>
      </c>
      <c r="Q477" s="82">
        <v>473</v>
      </c>
      <c r="R477" s="199">
        <v>0</v>
      </c>
      <c r="S477" s="199">
        <v>4.6701138950000001</v>
      </c>
      <c r="T477" s="199">
        <v>4.4581899099999998</v>
      </c>
      <c r="U477" s="200">
        <v>0</v>
      </c>
    </row>
    <row r="478" spans="7:21" x14ac:dyDescent="0.25">
      <c r="G478" s="82">
        <v>474</v>
      </c>
      <c r="H478" s="11">
        <v>12.671357670000001</v>
      </c>
      <c r="I478" s="11">
        <v>11.885860600000001</v>
      </c>
      <c r="J478" s="11">
        <v>14.82807672</v>
      </c>
      <c r="K478" s="11">
        <v>8.4359999499999994</v>
      </c>
      <c r="L478" s="11">
        <v>8.3550829380000007</v>
      </c>
      <c r="M478" s="199">
        <v>12.265576955</v>
      </c>
      <c r="N478" s="199">
        <v>11.566621528000001</v>
      </c>
      <c r="O478" s="200">
        <v>0</v>
      </c>
      <c r="Q478" s="82">
        <v>474</v>
      </c>
      <c r="R478" s="199">
        <v>0</v>
      </c>
      <c r="S478" s="199">
        <v>4.6665264400000002</v>
      </c>
      <c r="T478" s="199">
        <v>4.4547746359999998</v>
      </c>
      <c r="U478" s="200">
        <v>0</v>
      </c>
    </row>
    <row r="479" spans="7:21" x14ac:dyDescent="0.25">
      <c r="G479" s="82">
        <v>475</v>
      </c>
      <c r="H479" s="11">
        <v>12.66631858</v>
      </c>
      <c r="I479" s="11">
        <v>11.881446929999999</v>
      </c>
      <c r="J479" s="11">
        <v>14.821299310000001</v>
      </c>
      <c r="K479" s="11">
        <v>8.4342834730000007</v>
      </c>
      <c r="L479" s="11">
        <v>8.3534287410000001</v>
      </c>
      <c r="M479" s="199">
        <v>12.258813669</v>
      </c>
      <c r="N479" s="199">
        <v>11.560563864000001</v>
      </c>
      <c r="O479" s="200">
        <v>0</v>
      </c>
      <c r="Q479" s="82">
        <v>475</v>
      </c>
      <c r="R479" s="199">
        <v>0</v>
      </c>
      <c r="S479" s="199">
        <v>4.6629391079999998</v>
      </c>
      <c r="T479" s="199">
        <v>4.4513594740000002</v>
      </c>
      <c r="U479" s="200">
        <v>0</v>
      </c>
    </row>
    <row r="480" spans="7:21" x14ac:dyDescent="0.25">
      <c r="G480" s="82">
        <v>476</v>
      </c>
      <c r="H480" s="11">
        <v>12.66127972</v>
      </c>
      <c r="I480" s="11">
        <v>11.877033429999999</v>
      </c>
      <c r="J480" s="11">
        <v>14.8145223</v>
      </c>
      <c r="K480" s="11">
        <v>8.4325670230000007</v>
      </c>
      <c r="L480" s="11">
        <v>8.3517745699999999</v>
      </c>
      <c r="M480" s="199">
        <v>12.25205079</v>
      </c>
      <c r="N480" s="199">
        <v>11.554506528999999</v>
      </c>
      <c r="O480" s="200">
        <v>0</v>
      </c>
      <c r="Q480" s="82">
        <v>476</v>
      </c>
      <c r="R480" s="199">
        <v>0</v>
      </c>
      <c r="S480" s="199">
        <v>4.6593518989999998</v>
      </c>
      <c r="T480" s="199">
        <v>4.447944423</v>
      </c>
      <c r="U480" s="200">
        <v>0</v>
      </c>
    </row>
    <row r="481" spans="7:21" x14ac:dyDescent="0.25">
      <c r="G481" s="82">
        <v>477</v>
      </c>
      <c r="H481" s="11">
        <v>12.656241079999999</v>
      </c>
      <c r="I481" s="11">
        <v>11.87262011</v>
      </c>
      <c r="J481" s="11">
        <v>14.80774568</v>
      </c>
      <c r="K481" s="11">
        <v>8.4308506009999995</v>
      </c>
      <c r="L481" s="11">
        <v>8.350120424</v>
      </c>
      <c r="M481" s="199">
        <v>12.245288319</v>
      </c>
      <c r="N481" s="199">
        <v>11.548449523</v>
      </c>
      <c r="O481" s="200">
        <v>0</v>
      </c>
      <c r="Q481" s="82">
        <v>477</v>
      </c>
      <c r="R481" s="199">
        <v>0</v>
      </c>
      <c r="S481" s="199">
        <v>4.6557648130000002</v>
      </c>
      <c r="T481" s="199">
        <v>4.4445294830000002</v>
      </c>
      <c r="U481" s="200">
        <v>0</v>
      </c>
    </row>
    <row r="482" spans="7:21" x14ac:dyDescent="0.25">
      <c r="G482" s="82">
        <v>478</v>
      </c>
      <c r="H482" s="11">
        <v>12.65120267</v>
      </c>
      <c r="I482" s="11">
        <v>11.86820696</v>
      </c>
      <c r="J482" s="11">
        <v>14.80096947</v>
      </c>
      <c r="K482" s="11">
        <v>8.4291342050000004</v>
      </c>
      <c r="L482" s="11">
        <v>8.3484663040000004</v>
      </c>
      <c r="M482" s="199">
        <v>12.238526255</v>
      </c>
      <c r="N482" s="199">
        <v>11.542392846</v>
      </c>
      <c r="O482" s="200">
        <v>0</v>
      </c>
      <c r="Q482" s="82">
        <v>478</v>
      </c>
      <c r="R482" s="199">
        <v>0</v>
      </c>
      <c r="S482" s="199">
        <v>4.6521778500000002</v>
      </c>
      <c r="T482" s="199">
        <v>4.4411146559999999</v>
      </c>
      <c r="U482" s="200">
        <v>0</v>
      </c>
    </row>
    <row r="483" spans="7:21" x14ac:dyDescent="0.25">
      <c r="G483" s="82">
        <v>479</v>
      </c>
      <c r="H483" s="11">
        <v>12.646164479999999</v>
      </c>
      <c r="I483" s="11">
        <v>11.863793980000001</v>
      </c>
      <c r="J483" s="11">
        <v>14.79419365</v>
      </c>
      <c r="K483" s="11">
        <v>8.4274178370000001</v>
      </c>
      <c r="L483" s="11">
        <v>8.3468122089999994</v>
      </c>
      <c r="M483" s="199">
        <v>12.231764599</v>
      </c>
      <c r="N483" s="199">
        <v>11.536336498000001</v>
      </c>
      <c r="O483" s="200">
        <v>0</v>
      </c>
      <c r="Q483" s="82">
        <v>479</v>
      </c>
      <c r="R483" s="199">
        <v>0</v>
      </c>
      <c r="S483" s="199">
        <v>4.6485910099999996</v>
      </c>
      <c r="T483" s="199">
        <v>4.4376999399999999</v>
      </c>
      <c r="U483" s="200">
        <v>0</v>
      </c>
    </row>
    <row r="484" spans="7:21" x14ac:dyDescent="0.25">
      <c r="G484" s="82">
        <v>480</v>
      </c>
      <c r="H484" s="11">
        <v>12.64112652</v>
      </c>
      <c r="I484" s="11">
        <v>11.85938118</v>
      </c>
      <c r="J484" s="11">
        <v>14.787418239999999</v>
      </c>
      <c r="K484" s="11">
        <v>8.4257014960000003</v>
      </c>
      <c r="L484" s="11">
        <v>8.3451581390000005</v>
      </c>
      <c r="M484" s="199">
        <v>12.22500335</v>
      </c>
      <c r="N484" s="199">
        <v>11.530280478</v>
      </c>
      <c r="O484" s="200">
        <v>0</v>
      </c>
      <c r="Q484" s="82">
        <v>480</v>
      </c>
      <c r="R484" s="199">
        <v>0</v>
      </c>
      <c r="S484" s="199">
        <v>4.6450042930000004</v>
      </c>
      <c r="T484" s="199">
        <v>4.4342853360000003</v>
      </c>
      <c r="U484" s="200">
        <v>0</v>
      </c>
    </row>
    <row r="485" spans="7:21" x14ac:dyDescent="0.25">
      <c r="G485" s="82">
        <v>481</v>
      </c>
      <c r="H485" s="11">
        <v>12.63608878</v>
      </c>
      <c r="I485" s="11">
        <v>11.854968550000001</v>
      </c>
      <c r="J485" s="11">
        <v>14.780643230000001</v>
      </c>
      <c r="K485" s="11">
        <v>8.4239851819999991</v>
      </c>
      <c r="L485" s="11">
        <v>8.343504094</v>
      </c>
      <c r="M485" s="199">
        <v>12.218242507999999</v>
      </c>
      <c r="N485" s="199">
        <v>11.524224787</v>
      </c>
      <c r="O485" s="200">
        <v>0</v>
      </c>
      <c r="Q485" s="82">
        <v>481</v>
      </c>
      <c r="R485" s="199">
        <v>0</v>
      </c>
      <c r="S485" s="199">
        <v>4.6414176989999998</v>
      </c>
      <c r="T485" s="199">
        <v>4.4308708430000001</v>
      </c>
      <c r="U485" s="200">
        <v>0</v>
      </c>
    </row>
    <row r="486" spans="7:21" x14ac:dyDescent="0.25">
      <c r="G486" s="82">
        <v>482</v>
      </c>
      <c r="H486" s="11">
        <v>12.63105127</v>
      </c>
      <c r="I486" s="11">
        <v>11.8505561</v>
      </c>
      <c r="J486" s="11">
        <v>14.773868609999999</v>
      </c>
      <c r="K486" s="11">
        <v>8.4222688960000003</v>
      </c>
      <c r="L486" s="11">
        <v>8.3418500739999999</v>
      </c>
      <c r="M486" s="199">
        <v>12.211482073999999</v>
      </c>
      <c r="N486" s="199">
        <v>11.518169425</v>
      </c>
      <c r="O486" s="200">
        <v>0</v>
      </c>
      <c r="Q486" s="82">
        <v>482</v>
      </c>
      <c r="R486" s="199">
        <v>0</v>
      </c>
      <c r="S486" s="199">
        <v>4.6378312279999996</v>
      </c>
      <c r="T486" s="199">
        <v>4.4274564620000003</v>
      </c>
      <c r="U486" s="200">
        <v>0</v>
      </c>
    </row>
    <row r="487" spans="7:21" x14ac:dyDescent="0.25">
      <c r="G487" s="82">
        <v>483</v>
      </c>
      <c r="H487" s="11">
        <v>12.626013990000001</v>
      </c>
      <c r="I487" s="11">
        <v>11.84614382</v>
      </c>
      <c r="J487" s="11">
        <v>14.7670944</v>
      </c>
      <c r="K487" s="11">
        <v>8.420552636</v>
      </c>
      <c r="L487" s="11">
        <v>8.3401960800000001</v>
      </c>
      <c r="M487" s="199">
        <v>12.204722046000001</v>
      </c>
      <c r="N487" s="199">
        <v>11.512114392000001</v>
      </c>
      <c r="O487" s="200">
        <v>0</v>
      </c>
      <c r="Q487" s="82">
        <v>483</v>
      </c>
      <c r="R487" s="199">
        <v>0</v>
      </c>
      <c r="S487" s="199">
        <v>4.6342448789999997</v>
      </c>
      <c r="T487" s="199">
        <v>4.424042193</v>
      </c>
      <c r="U487" s="200">
        <v>0</v>
      </c>
    </row>
    <row r="488" spans="7:21" x14ac:dyDescent="0.25">
      <c r="G488" s="82">
        <v>484</v>
      </c>
      <c r="H488" s="11">
        <v>12.620976929999999</v>
      </c>
      <c r="I488" s="11">
        <v>11.841731709999999</v>
      </c>
      <c r="J488" s="11">
        <v>14.76032058</v>
      </c>
      <c r="K488" s="11">
        <v>8.4188364040000003</v>
      </c>
      <c r="L488" s="11">
        <v>8.3385421110000006</v>
      </c>
      <c r="M488" s="199">
        <v>12.197962426</v>
      </c>
      <c r="N488" s="199">
        <v>11.506059688000001</v>
      </c>
      <c r="O488" s="200">
        <v>0</v>
      </c>
      <c r="Q488" s="82">
        <v>484</v>
      </c>
      <c r="R488" s="199">
        <v>0</v>
      </c>
      <c r="S488" s="199">
        <v>4.6306586540000003</v>
      </c>
      <c r="T488" s="199">
        <v>4.420628035</v>
      </c>
      <c r="U488" s="200">
        <v>0</v>
      </c>
    </row>
    <row r="489" spans="7:21" x14ac:dyDescent="0.25">
      <c r="G489" s="82">
        <v>485</v>
      </c>
      <c r="H489" s="11">
        <v>12.61594009</v>
      </c>
      <c r="I489" s="11">
        <v>11.83731978</v>
      </c>
      <c r="J489" s="11">
        <v>14.753547169999999</v>
      </c>
      <c r="K489" s="11">
        <v>8.4171201989999993</v>
      </c>
      <c r="L489" s="11">
        <v>8.3368881669999997</v>
      </c>
      <c r="M489" s="199">
        <v>12.191203214</v>
      </c>
      <c r="N489" s="199">
        <v>11.500005312000001</v>
      </c>
      <c r="O489" s="200">
        <v>0</v>
      </c>
      <c r="Q489" s="82">
        <v>485</v>
      </c>
      <c r="R489" s="199">
        <v>0</v>
      </c>
      <c r="S489" s="199">
        <v>4.6270725510000004</v>
      </c>
      <c r="T489" s="199">
        <v>4.4172139890000004</v>
      </c>
      <c r="U489" s="200">
        <v>0</v>
      </c>
    </row>
    <row r="490" spans="7:21" x14ac:dyDescent="0.25">
      <c r="G490" s="82">
        <v>486</v>
      </c>
      <c r="H490" s="11">
        <v>12.610903479999999</v>
      </c>
      <c r="I490" s="11">
        <v>11.83290803</v>
      </c>
      <c r="J490" s="11">
        <v>14.746774159999999</v>
      </c>
      <c r="K490" s="11">
        <v>8.4154040210000005</v>
      </c>
      <c r="L490" s="11">
        <v>8.3352342490000009</v>
      </c>
      <c r="M490" s="199">
        <v>12.184444407999999</v>
      </c>
      <c r="N490" s="199">
        <v>11.493951265</v>
      </c>
      <c r="O490" s="200">
        <v>0</v>
      </c>
      <c r="Q490" s="82">
        <v>486</v>
      </c>
      <c r="R490" s="199">
        <v>0</v>
      </c>
      <c r="S490" s="199">
        <v>4.623486572</v>
      </c>
      <c r="T490" s="199">
        <v>4.4138000540000002</v>
      </c>
      <c r="U490" s="200">
        <v>0</v>
      </c>
    </row>
    <row r="491" spans="7:21" x14ac:dyDescent="0.25">
      <c r="G491" s="82">
        <v>487</v>
      </c>
      <c r="H491" s="11">
        <v>12.60586709</v>
      </c>
      <c r="I491" s="11">
        <v>11.82849644</v>
      </c>
      <c r="J491" s="11">
        <v>14.74000154</v>
      </c>
      <c r="K491" s="11">
        <v>8.4136878700000004</v>
      </c>
      <c r="L491" s="11">
        <v>8.3335803550000005</v>
      </c>
      <c r="M491" s="199">
        <v>12.17768601</v>
      </c>
      <c r="N491" s="199">
        <v>11.487897546999999</v>
      </c>
      <c r="O491" s="200">
        <v>0</v>
      </c>
      <c r="Q491" s="82">
        <v>487</v>
      </c>
      <c r="R491" s="199">
        <v>0</v>
      </c>
      <c r="S491" s="199">
        <v>4.619900715</v>
      </c>
      <c r="T491" s="199">
        <v>4.4103862310000004</v>
      </c>
      <c r="U491" s="200">
        <v>0</v>
      </c>
    </row>
    <row r="492" spans="7:21" x14ac:dyDescent="0.25">
      <c r="G492" s="82">
        <v>488</v>
      </c>
      <c r="H492" s="11">
        <v>12.600830930000001</v>
      </c>
      <c r="I492" s="11">
        <v>11.824085030000001</v>
      </c>
      <c r="J492" s="11">
        <v>14.73322932</v>
      </c>
      <c r="K492" s="11">
        <v>8.4119717460000007</v>
      </c>
      <c r="L492" s="11">
        <v>8.3319264870000005</v>
      </c>
      <c r="M492" s="199">
        <v>12.170928019</v>
      </c>
      <c r="N492" s="199">
        <v>11.481844157999999</v>
      </c>
      <c r="O492" s="200">
        <v>0</v>
      </c>
      <c r="Q492" s="82">
        <v>488</v>
      </c>
      <c r="R492" s="199">
        <v>0</v>
      </c>
      <c r="S492" s="199">
        <v>4.6163149810000004</v>
      </c>
      <c r="T492" s="199">
        <v>4.4069725200000001</v>
      </c>
      <c r="U492" s="200">
        <v>0</v>
      </c>
    </row>
    <row r="493" spans="7:21" x14ac:dyDescent="0.25">
      <c r="G493" s="82">
        <v>489</v>
      </c>
      <c r="H493" s="11">
        <v>12.595795000000001</v>
      </c>
      <c r="I493" s="11">
        <v>11.8196738</v>
      </c>
      <c r="J493" s="11">
        <v>14.726457509999999</v>
      </c>
      <c r="K493" s="11">
        <v>8.4102556499999999</v>
      </c>
      <c r="L493" s="11">
        <v>8.3302726450000009</v>
      </c>
      <c r="M493" s="199">
        <v>12.164170435000001</v>
      </c>
      <c r="N493" s="199">
        <v>11.475791097</v>
      </c>
      <c r="O493" s="200">
        <v>0</v>
      </c>
      <c r="Q493" s="82">
        <v>489</v>
      </c>
      <c r="R493" s="199">
        <v>0</v>
      </c>
      <c r="S493" s="199">
        <v>4.6127293700000003</v>
      </c>
      <c r="T493" s="199">
        <v>4.40355892</v>
      </c>
      <c r="U493" s="200">
        <v>0</v>
      </c>
    </row>
    <row r="494" spans="7:21" x14ac:dyDescent="0.25">
      <c r="G494" s="82">
        <v>490</v>
      </c>
      <c r="H494" s="11">
        <v>12.590759289999999</v>
      </c>
      <c r="I494" s="11">
        <v>11.81526274</v>
      </c>
      <c r="J494" s="11">
        <v>14.71968609</v>
      </c>
      <c r="K494" s="11">
        <v>8.4085395809999994</v>
      </c>
      <c r="L494" s="11">
        <v>8.3286188269999997</v>
      </c>
      <c r="M494" s="199">
        <v>12.157413258</v>
      </c>
      <c r="N494" s="199">
        <v>11.469738365</v>
      </c>
      <c r="O494" s="200">
        <v>0</v>
      </c>
      <c r="Q494" s="82">
        <v>490</v>
      </c>
      <c r="R494" s="199">
        <v>0</v>
      </c>
      <c r="S494" s="199">
        <v>4.6091438819999997</v>
      </c>
      <c r="T494" s="199">
        <v>4.4001454320000004</v>
      </c>
      <c r="U494" s="200">
        <v>0</v>
      </c>
    </row>
    <row r="495" spans="7:21" x14ac:dyDescent="0.25">
      <c r="G495" s="82">
        <v>491</v>
      </c>
      <c r="H495" s="11">
        <v>12.585723809999999</v>
      </c>
      <c r="I495" s="11">
        <v>11.810851850000001</v>
      </c>
      <c r="J495" s="11">
        <v>14.71291508</v>
      </c>
      <c r="K495" s="11">
        <v>8.4068235379999994</v>
      </c>
      <c r="L495" s="11">
        <v>8.3269650350000006</v>
      </c>
      <c r="M495" s="199">
        <v>12.150656487999999</v>
      </c>
      <c r="N495" s="199">
        <v>11.463685960999999</v>
      </c>
      <c r="O495" s="200">
        <v>0</v>
      </c>
      <c r="Q495" s="82">
        <v>491</v>
      </c>
      <c r="R495" s="199">
        <v>0</v>
      </c>
      <c r="S495" s="199">
        <v>4.6055585170000004</v>
      </c>
      <c r="T495" s="199">
        <v>4.3967320560000003</v>
      </c>
      <c r="U495" s="200">
        <v>0</v>
      </c>
    </row>
    <row r="496" spans="7:21" x14ac:dyDescent="0.25">
      <c r="G496" s="82">
        <v>492</v>
      </c>
      <c r="H496" s="11">
        <v>12.58068855</v>
      </c>
      <c r="I496" s="11">
        <v>11.80644114</v>
      </c>
      <c r="J496" s="11">
        <v>14.706144460000001</v>
      </c>
      <c r="K496" s="11">
        <v>8.4051075229999999</v>
      </c>
      <c r="L496" s="11">
        <v>8.3253112680000001</v>
      </c>
      <c r="M496" s="199">
        <v>12.143900125</v>
      </c>
      <c r="N496" s="199">
        <v>11.457633887</v>
      </c>
      <c r="O496" s="200">
        <v>0</v>
      </c>
      <c r="Q496" s="82">
        <v>492</v>
      </c>
      <c r="R496" s="199">
        <v>0</v>
      </c>
      <c r="S496" s="199">
        <v>4.6019732749999998</v>
      </c>
      <c r="T496" s="199">
        <v>4.3933187909999996</v>
      </c>
      <c r="U496" s="200">
        <v>0</v>
      </c>
    </row>
    <row r="497" spans="7:21" x14ac:dyDescent="0.25">
      <c r="G497" s="82">
        <v>493</v>
      </c>
      <c r="H497" s="11">
        <v>12.57565351</v>
      </c>
      <c r="I497" s="11">
        <v>11.8020306</v>
      </c>
      <c r="J497" s="11">
        <v>14.699374239999999</v>
      </c>
      <c r="K497" s="11">
        <v>8.4033915360000009</v>
      </c>
      <c r="L497" s="11">
        <v>8.3236575259999999</v>
      </c>
      <c r="M497" s="199">
        <v>12.137144169000001</v>
      </c>
      <c r="N497" s="199">
        <v>11.451582139999999</v>
      </c>
      <c r="O497" s="200">
        <v>0</v>
      </c>
      <c r="Q497" s="82">
        <v>493</v>
      </c>
      <c r="R497" s="199">
        <v>0</v>
      </c>
      <c r="S497" s="199">
        <v>4.5983881550000003</v>
      </c>
      <c r="T497" s="199">
        <v>4.3899056380000001</v>
      </c>
      <c r="U497" s="200">
        <v>0</v>
      </c>
    </row>
    <row r="498" spans="7:21" x14ac:dyDescent="0.25">
      <c r="G498" s="82">
        <v>494</v>
      </c>
      <c r="H498" s="11">
        <v>12.570618700000001</v>
      </c>
      <c r="I498" s="11">
        <v>11.79762023</v>
      </c>
      <c r="J498" s="11">
        <v>14.692604429999999</v>
      </c>
      <c r="K498" s="11">
        <v>8.4016755750000005</v>
      </c>
      <c r="L498" s="11">
        <v>8.3220038089999999</v>
      </c>
      <c r="M498" s="199">
        <v>12.13038862</v>
      </c>
      <c r="N498" s="199">
        <v>11.445530722999999</v>
      </c>
      <c r="O498" s="200">
        <v>0</v>
      </c>
      <c r="Q498" s="82">
        <v>494</v>
      </c>
      <c r="R498" s="199">
        <v>0</v>
      </c>
      <c r="S498" s="199">
        <v>4.5948031589999996</v>
      </c>
      <c r="T498" s="199">
        <v>4.3864925960000001</v>
      </c>
      <c r="U498" s="200">
        <v>0</v>
      </c>
    </row>
    <row r="499" spans="7:21" x14ac:dyDescent="0.25">
      <c r="G499" s="82">
        <v>495</v>
      </c>
      <c r="H499" s="11">
        <v>12.56558412</v>
      </c>
      <c r="I499" s="11">
        <v>11.79321004</v>
      </c>
      <c r="J499" s="11">
        <v>14.68583501</v>
      </c>
      <c r="K499" s="11">
        <v>8.3999596410000006</v>
      </c>
      <c r="L499" s="11">
        <v>8.3203501180000004</v>
      </c>
      <c r="M499" s="199">
        <v>12.123633478</v>
      </c>
      <c r="N499" s="199">
        <v>11.439479632999999</v>
      </c>
      <c r="O499" s="200">
        <v>0</v>
      </c>
      <c r="Q499" s="82">
        <v>495</v>
      </c>
      <c r="R499" s="199">
        <v>0</v>
      </c>
      <c r="S499" s="199">
        <v>4.5912182850000001</v>
      </c>
      <c r="T499" s="199">
        <v>4.3830796660000004</v>
      </c>
      <c r="U499" s="200">
        <v>0</v>
      </c>
    </row>
    <row r="500" spans="7:21" x14ac:dyDescent="0.25">
      <c r="G500" s="82">
        <v>496</v>
      </c>
      <c r="H500" s="11">
        <v>12.560549760000001</v>
      </c>
      <c r="I500" s="11">
        <v>11.78880002</v>
      </c>
      <c r="J500" s="11">
        <v>14.67906599</v>
      </c>
      <c r="K500" s="11">
        <v>8.3982437349999994</v>
      </c>
      <c r="L500" s="11">
        <v>8.3186964519999993</v>
      </c>
      <c r="M500" s="199">
        <v>12.116878742999999</v>
      </c>
      <c r="N500" s="199">
        <v>11.433428873</v>
      </c>
      <c r="O500" s="200">
        <v>0</v>
      </c>
      <c r="Q500" s="82">
        <v>496</v>
      </c>
      <c r="R500" s="199">
        <v>0</v>
      </c>
      <c r="S500" s="199">
        <v>4.5876335340000001</v>
      </c>
      <c r="T500" s="199">
        <v>4.3796668470000002</v>
      </c>
      <c r="U500" s="200">
        <v>0</v>
      </c>
    </row>
    <row r="501" spans="7:21" x14ac:dyDescent="0.25">
      <c r="G501" s="82">
        <v>497</v>
      </c>
      <c r="H501" s="11">
        <v>12.55551563</v>
      </c>
      <c r="I501" s="11">
        <v>11.784390180000001</v>
      </c>
      <c r="J501" s="11">
        <v>14.672297370000001</v>
      </c>
      <c r="K501" s="11">
        <v>8.3965278560000005</v>
      </c>
      <c r="L501" s="11">
        <v>8.3170428110000003</v>
      </c>
      <c r="M501" s="199">
        <v>12.110124416</v>
      </c>
      <c r="N501" s="199">
        <v>11.427378441</v>
      </c>
      <c r="O501" s="200">
        <v>0</v>
      </c>
      <c r="Q501" s="82">
        <v>497</v>
      </c>
      <c r="R501" s="199">
        <v>0</v>
      </c>
      <c r="S501" s="199">
        <v>4.5840489059999996</v>
      </c>
      <c r="T501" s="199">
        <v>4.3762541400000003</v>
      </c>
      <c r="U501" s="200">
        <v>0</v>
      </c>
    </row>
    <row r="502" spans="7:21" x14ac:dyDescent="0.25">
      <c r="G502" s="82">
        <v>498</v>
      </c>
      <c r="H502" s="11">
        <v>12.550481720000001</v>
      </c>
      <c r="I502" s="11">
        <v>11.77998051</v>
      </c>
      <c r="J502" s="11">
        <v>14.665529149999999</v>
      </c>
      <c r="K502" s="11">
        <v>8.3948120040000003</v>
      </c>
      <c r="L502" s="11">
        <v>8.3153891959999999</v>
      </c>
      <c r="M502" s="199">
        <v>12.103370494</v>
      </c>
      <c r="N502" s="199">
        <v>11.421328337</v>
      </c>
      <c r="O502" s="200">
        <v>0</v>
      </c>
      <c r="Q502" s="82">
        <v>498</v>
      </c>
      <c r="R502" s="199">
        <v>0</v>
      </c>
      <c r="S502" s="199">
        <v>4.5804644010000004</v>
      </c>
      <c r="T502" s="199">
        <v>4.372841545</v>
      </c>
      <c r="U502" s="200">
        <v>0</v>
      </c>
    </row>
    <row r="503" spans="7:21" x14ac:dyDescent="0.25">
      <c r="G503" s="82">
        <v>499</v>
      </c>
      <c r="H503" s="11">
        <v>12.54544804</v>
      </c>
      <c r="I503" s="11">
        <v>11.775571019999999</v>
      </c>
      <c r="J503" s="11">
        <v>14.658761330000001</v>
      </c>
      <c r="K503" s="11">
        <v>8.3930961790000005</v>
      </c>
      <c r="L503" s="11">
        <v>8.3137356049999998</v>
      </c>
      <c r="M503" s="199">
        <v>12.09661698</v>
      </c>
      <c r="N503" s="199">
        <v>11.415278561999999</v>
      </c>
      <c r="O503" s="200">
        <v>0</v>
      </c>
      <c r="Q503" s="82">
        <v>499</v>
      </c>
      <c r="R503" s="199">
        <v>0</v>
      </c>
      <c r="S503" s="199">
        <v>4.5768800189999999</v>
      </c>
      <c r="T503" s="199">
        <v>4.3694290609999999</v>
      </c>
      <c r="U503" s="200">
        <v>0</v>
      </c>
    </row>
    <row r="504" spans="7:21" x14ac:dyDescent="0.25">
      <c r="G504" s="82">
        <v>500</v>
      </c>
      <c r="H504" s="11">
        <v>12.54041458</v>
      </c>
      <c r="I504" s="11">
        <v>11.77116169</v>
      </c>
      <c r="J504" s="11">
        <v>14.65199391</v>
      </c>
      <c r="K504" s="11">
        <v>8.3913803809999994</v>
      </c>
      <c r="L504" s="11">
        <v>8.3120820399999999</v>
      </c>
      <c r="M504" s="199">
        <v>12.089863873000001</v>
      </c>
      <c r="N504" s="199">
        <v>11.409229116000001</v>
      </c>
      <c r="O504" s="200">
        <v>0</v>
      </c>
      <c r="Q504" s="82">
        <v>500</v>
      </c>
      <c r="R504" s="199">
        <v>0</v>
      </c>
      <c r="S504" s="199">
        <v>4.5732957599999997</v>
      </c>
      <c r="T504" s="199">
        <v>4.3660166890000003</v>
      </c>
      <c r="U504" s="200">
        <v>0</v>
      </c>
    </row>
    <row r="505" spans="7:21" x14ac:dyDescent="0.25">
      <c r="G505" s="82">
        <v>501</v>
      </c>
      <c r="H505" s="11">
        <v>12.53538135</v>
      </c>
      <c r="I505" s="11">
        <v>11.76675255</v>
      </c>
      <c r="J505" s="11">
        <v>14.64522689</v>
      </c>
      <c r="K505" s="11">
        <v>8.3896646110000006</v>
      </c>
      <c r="L505" s="11">
        <v>8.3104285000000004</v>
      </c>
      <c r="M505" s="199">
        <v>12.083111173000001</v>
      </c>
      <c r="N505" s="199">
        <v>11.403179998000001</v>
      </c>
      <c r="O505" s="200">
        <v>0</v>
      </c>
      <c r="Q505" s="82">
        <v>501</v>
      </c>
      <c r="R505" s="199">
        <v>0</v>
      </c>
      <c r="S505" s="199">
        <v>4.5697116229999999</v>
      </c>
      <c r="T505" s="199">
        <v>4.3626044290000001</v>
      </c>
      <c r="U505" s="200">
        <v>0</v>
      </c>
    </row>
    <row r="506" spans="7:21" x14ac:dyDescent="0.25">
      <c r="G506" s="82">
        <v>502</v>
      </c>
      <c r="H506" s="11">
        <v>12.53034834</v>
      </c>
      <c r="I506" s="11">
        <v>11.762343570000001</v>
      </c>
      <c r="J506" s="11">
        <v>14.638460269999999</v>
      </c>
      <c r="K506" s="11">
        <v>8.3879488670000004</v>
      </c>
      <c r="L506" s="11">
        <v>8.3087749859999995</v>
      </c>
      <c r="M506" s="199">
        <v>12.076358879000001</v>
      </c>
      <c r="N506" s="199">
        <v>11.397131207999999</v>
      </c>
      <c r="O506" s="200">
        <v>0</v>
      </c>
      <c r="Q506" s="82">
        <v>502</v>
      </c>
      <c r="R506" s="199">
        <v>0</v>
      </c>
      <c r="S506" s="199">
        <v>4.5661276099999997</v>
      </c>
      <c r="T506" s="199">
        <v>4.3591922800000003</v>
      </c>
      <c r="U506" s="200">
        <v>0</v>
      </c>
    </row>
    <row r="507" spans="7:21" x14ac:dyDescent="0.25">
      <c r="G507" s="82">
        <v>503</v>
      </c>
      <c r="H507" s="11">
        <v>12.525315559999999</v>
      </c>
      <c r="I507" s="11">
        <v>11.75793477</v>
      </c>
      <c r="J507" s="11">
        <v>14.63169405</v>
      </c>
      <c r="K507" s="11">
        <v>8.3862331510000008</v>
      </c>
      <c r="L507" s="11">
        <v>8.3071214960000006</v>
      </c>
      <c r="M507" s="199">
        <v>12.069606992000001</v>
      </c>
      <c r="N507" s="199">
        <v>11.391082747</v>
      </c>
      <c r="O507" s="200">
        <v>0</v>
      </c>
      <c r="Q507" s="82">
        <v>503</v>
      </c>
      <c r="R507" s="199">
        <v>0</v>
      </c>
      <c r="S507" s="199">
        <v>4.5625437189999998</v>
      </c>
      <c r="T507" s="199">
        <v>4.3557802419999998</v>
      </c>
      <c r="U507" s="200">
        <v>0</v>
      </c>
    </row>
    <row r="508" spans="7:21" x14ac:dyDescent="0.25">
      <c r="G508" s="82">
        <v>504</v>
      </c>
      <c r="H508" s="11">
        <v>12.520282999999999</v>
      </c>
      <c r="I508" s="11">
        <v>11.753526150000001</v>
      </c>
      <c r="J508" s="11">
        <v>14.62492823</v>
      </c>
      <c r="K508" s="11">
        <v>8.3845174619999998</v>
      </c>
      <c r="L508" s="11">
        <v>8.3054680320000003</v>
      </c>
      <c r="M508" s="199">
        <v>12.062855512000001</v>
      </c>
      <c r="N508" s="199">
        <v>11.385034614</v>
      </c>
      <c r="O508" s="200">
        <v>0</v>
      </c>
      <c r="Q508" s="82">
        <v>504</v>
      </c>
      <c r="R508" s="199">
        <v>0</v>
      </c>
      <c r="S508" s="199">
        <v>4.5589599510000003</v>
      </c>
      <c r="T508" s="199">
        <v>4.3523683159999997</v>
      </c>
      <c r="U508" s="200">
        <v>0</v>
      </c>
    </row>
    <row r="509" spans="7:21" x14ac:dyDescent="0.25">
      <c r="G509" s="82">
        <v>505</v>
      </c>
      <c r="H509" s="11">
        <v>12.51525067</v>
      </c>
      <c r="I509" s="11">
        <v>11.749117699999999</v>
      </c>
      <c r="J509" s="11">
        <v>14.6181628</v>
      </c>
      <c r="K509" s="11">
        <v>8.3828017999999993</v>
      </c>
      <c r="L509" s="11">
        <v>8.3038145930000002</v>
      </c>
      <c r="M509" s="199">
        <v>12.056104438</v>
      </c>
      <c r="N509" s="199">
        <v>11.378986810000001</v>
      </c>
      <c r="O509" s="200">
        <v>0</v>
      </c>
      <c r="Q509" s="82">
        <v>505</v>
      </c>
      <c r="R509" s="199">
        <v>0</v>
      </c>
      <c r="S509" s="199">
        <v>4.5553763060000003</v>
      </c>
      <c r="T509" s="199">
        <v>4.3489565020000001</v>
      </c>
      <c r="U509" s="200">
        <v>0</v>
      </c>
    </row>
    <row r="510" spans="7:21" x14ac:dyDescent="0.25">
      <c r="G510" s="82">
        <v>506</v>
      </c>
      <c r="H510" s="11">
        <v>12.51021856</v>
      </c>
      <c r="I510" s="11">
        <v>11.74470942</v>
      </c>
      <c r="J510" s="11">
        <v>14.611397780000001</v>
      </c>
      <c r="K510" s="11">
        <v>8.3810861659999993</v>
      </c>
      <c r="L510" s="11">
        <v>8.3021611800000006</v>
      </c>
      <c r="M510" s="199">
        <v>12.049353772</v>
      </c>
      <c r="N510" s="199">
        <v>11.372939334</v>
      </c>
      <c r="O510" s="200">
        <v>0</v>
      </c>
      <c r="Q510" s="82">
        <v>506</v>
      </c>
      <c r="R510" s="199">
        <v>0</v>
      </c>
      <c r="S510" s="199">
        <v>4.5517927829999998</v>
      </c>
      <c r="T510" s="199">
        <v>4.3455447989999998</v>
      </c>
      <c r="U510" s="200">
        <v>0</v>
      </c>
    </row>
    <row r="511" spans="7:21" x14ac:dyDescent="0.25">
      <c r="G511" s="82">
        <v>507</v>
      </c>
      <c r="H511" s="11">
        <v>12.50518668</v>
      </c>
      <c r="I511" s="11">
        <v>11.74030131</v>
      </c>
      <c r="J511" s="11">
        <v>14.60463315</v>
      </c>
      <c r="K511" s="11">
        <v>8.3793705579999997</v>
      </c>
      <c r="L511" s="11">
        <v>8.3005077909999994</v>
      </c>
      <c r="M511" s="199">
        <v>12.042603511999999</v>
      </c>
      <c r="N511" s="199">
        <v>11.366892185999999</v>
      </c>
      <c r="O511" s="200">
        <v>0</v>
      </c>
      <c r="Q511" s="82">
        <v>507</v>
      </c>
      <c r="R511" s="199">
        <v>0</v>
      </c>
      <c r="S511" s="199">
        <v>4.5482093839999997</v>
      </c>
      <c r="T511" s="199">
        <v>4.3421332079999999</v>
      </c>
      <c r="U511" s="200">
        <v>0</v>
      </c>
    </row>
    <row r="512" spans="7:21" x14ac:dyDescent="0.25">
      <c r="G512" s="82">
        <v>508</v>
      </c>
      <c r="H512" s="11">
        <v>12.500155019999999</v>
      </c>
      <c r="I512" s="11">
        <v>11.73589338</v>
      </c>
      <c r="J512" s="11">
        <v>14.597868930000001</v>
      </c>
      <c r="K512" s="11">
        <v>8.3776549780000007</v>
      </c>
      <c r="L512" s="11">
        <v>8.2988544280000003</v>
      </c>
      <c r="M512" s="199">
        <v>12.035853658000001</v>
      </c>
      <c r="N512" s="199">
        <v>11.360845367</v>
      </c>
      <c r="O512" s="200">
        <v>0</v>
      </c>
      <c r="Q512" s="82">
        <v>508</v>
      </c>
      <c r="R512" s="199">
        <v>0</v>
      </c>
      <c r="S512" s="199">
        <v>4.544626107</v>
      </c>
      <c r="T512" s="199">
        <v>4.3387217280000003</v>
      </c>
      <c r="U512" s="200">
        <v>0</v>
      </c>
    </row>
    <row r="513" spans="7:21" x14ac:dyDescent="0.25">
      <c r="G513" s="82">
        <v>509</v>
      </c>
      <c r="H513" s="11">
        <v>12.49512359</v>
      </c>
      <c r="I513" s="11">
        <v>11.73148563</v>
      </c>
      <c r="J513" s="11">
        <v>14.5911051</v>
      </c>
      <c r="K513" s="11">
        <v>8.3759394240000002</v>
      </c>
      <c r="L513" s="11">
        <v>8.2972010899999997</v>
      </c>
      <c r="M513" s="199">
        <v>12.029104212</v>
      </c>
      <c r="N513" s="199">
        <v>11.354798876</v>
      </c>
      <c r="O513" s="200">
        <v>0</v>
      </c>
      <c r="Q513" s="82">
        <v>509</v>
      </c>
      <c r="R513" s="199">
        <v>0</v>
      </c>
      <c r="S513" s="199">
        <v>4.5410429529999998</v>
      </c>
      <c r="T513" s="199">
        <v>4.3353103600000003</v>
      </c>
      <c r="U513" s="200">
        <v>0</v>
      </c>
    </row>
    <row r="514" spans="7:21" x14ac:dyDescent="0.25">
      <c r="G514" s="82">
        <v>510</v>
      </c>
      <c r="H514" s="11">
        <v>12.49009238</v>
      </c>
      <c r="I514" s="11">
        <v>11.727078049999999</v>
      </c>
      <c r="J514" s="11">
        <v>14.584341670000001</v>
      </c>
      <c r="K514" s="11">
        <v>8.3742238980000003</v>
      </c>
      <c r="L514" s="11">
        <v>8.2955477779999995</v>
      </c>
      <c r="M514" s="199">
        <v>12.022355171999999</v>
      </c>
      <c r="N514" s="199">
        <v>11.348752713</v>
      </c>
      <c r="O514" s="200">
        <v>0</v>
      </c>
      <c r="Q514" s="82">
        <v>510</v>
      </c>
      <c r="R514" s="199">
        <v>0</v>
      </c>
      <c r="S514" s="199">
        <v>4.537459922</v>
      </c>
      <c r="T514" s="199">
        <v>4.3318991029999996</v>
      </c>
      <c r="U514" s="200">
        <v>0</v>
      </c>
    </row>
    <row r="515" spans="7:21" x14ac:dyDescent="0.25">
      <c r="G515" s="82">
        <v>511</v>
      </c>
      <c r="H515" s="11">
        <v>12.485061399999999</v>
      </c>
      <c r="I515" s="11">
        <v>11.72267064</v>
      </c>
      <c r="J515" s="11">
        <v>14.57757865</v>
      </c>
      <c r="K515" s="11">
        <v>8.3725083990000009</v>
      </c>
      <c r="L515" s="11">
        <v>8.2938944899999996</v>
      </c>
      <c r="M515" s="199">
        <v>12.015606538</v>
      </c>
      <c r="N515" s="199">
        <v>11.342706879</v>
      </c>
      <c r="O515" s="200">
        <v>0</v>
      </c>
      <c r="Q515" s="82">
        <v>511</v>
      </c>
      <c r="R515" s="199">
        <v>0</v>
      </c>
      <c r="S515" s="199">
        <v>4.5338770139999998</v>
      </c>
      <c r="T515" s="199">
        <v>4.3284879580000002</v>
      </c>
      <c r="U515" s="200">
        <v>0</v>
      </c>
    </row>
    <row r="516" spans="7:21" x14ac:dyDescent="0.25">
      <c r="G516" s="82">
        <v>512</v>
      </c>
      <c r="H516" s="11">
        <v>12.48003065</v>
      </c>
      <c r="I516" s="11">
        <v>11.7182634</v>
      </c>
      <c r="J516" s="11">
        <v>14.570816020000001</v>
      </c>
      <c r="K516" s="11">
        <v>8.3707929270000001</v>
      </c>
      <c r="L516" s="11">
        <v>8.292241228</v>
      </c>
      <c r="M516" s="199">
        <v>12.008858310999999</v>
      </c>
      <c r="N516" s="199">
        <v>11.336661373</v>
      </c>
      <c r="O516" s="200">
        <v>0</v>
      </c>
      <c r="Q516" s="82">
        <v>512</v>
      </c>
      <c r="R516" s="199">
        <v>0</v>
      </c>
      <c r="S516" s="199">
        <v>4.5302942289999999</v>
      </c>
      <c r="T516" s="199">
        <v>4.3250769240000002</v>
      </c>
      <c r="U516" s="200">
        <v>0</v>
      </c>
    </row>
    <row r="517" spans="7:21" x14ac:dyDescent="0.25">
      <c r="G517" s="82">
        <v>513</v>
      </c>
      <c r="H517" s="11">
        <v>12.47500011</v>
      </c>
      <c r="I517" s="11">
        <v>11.71385634</v>
      </c>
      <c r="J517" s="11">
        <v>14.564053790000001</v>
      </c>
      <c r="K517" s="11">
        <v>8.3690774829999999</v>
      </c>
      <c r="L517" s="11">
        <v>8.2905879910000007</v>
      </c>
      <c r="M517" s="199">
        <v>12.002110491</v>
      </c>
      <c r="N517" s="199">
        <v>11.330616194999999</v>
      </c>
      <c r="O517" s="200">
        <v>0</v>
      </c>
      <c r="Q517" s="82">
        <v>513</v>
      </c>
      <c r="R517" s="199">
        <v>0</v>
      </c>
      <c r="S517" s="199">
        <v>4.5267115660000004</v>
      </c>
      <c r="T517" s="199">
        <v>4.3216660019999997</v>
      </c>
      <c r="U517" s="200">
        <v>0</v>
      </c>
    </row>
    <row r="518" spans="7:21" x14ac:dyDescent="0.25">
      <c r="G518" s="82">
        <v>514</v>
      </c>
      <c r="H518" s="11">
        <v>12.46996981</v>
      </c>
      <c r="I518" s="11">
        <v>11.70944946</v>
      </c>
      <c r="J518" s="11">
        <v>14.557291960000001</v>
      </c>
      <c r="K518" s="11">
        <v>8.367362065</v>
      </c>
      <c r="L518" s="11">
        <v>8.2889347799999999</v>
      </c>
      <c r="M518" s="199">
        <v>11.995363077</v>
      </c>
      <c r="N518" s="199">
        <v>11.324571345000001</v>
      </c>
      <c r="O518" s="200">
        <v>0</v>
      </c>
      <c r="Q518" s="82">
        <v>514</v>
      </c>
      <c r="R518" s="199">
        <v>0</v>
      </c>
      <c r="S518" s="199">
        <v>4.5231290260000003</v>
      </c>
      <c r="T518" s="199">
        <v>4.3182551919999996</v>
      </c>
      <c r="U518" s="200">
        <v>0</v>
      </c>
    </row>
    <row r="519" spans="7:21" x14ac:dyDescent="0.25">
      <c r="G519" s="82">
        <v>515</v>
      </c>
      <c r="H519" s="11">
        <v>12.464939729999999</v>
      </c>
      <c r="I519" s="11">
        <v>11.70504274</v>
      </c>
      <c r="J519" s="11">
        <v>14.55053053</v>
      </c>
      <c r="K519" s="11">
        <v>8.3656466750000007</v>
      </c>
      <c r="L519" s="11">
        <v>8.2872815929999994</v>
      </c>
      <c r="M519" s="199">
        <v>11.988616070000001</v>
      </c>
      <c r="N519" s="199">
        <v>11.318526823999999</v>
      </c>
      <c r="O519" s="200">
        <v>0</v>
      </c>
      <c r="Q519" s="82">
        <v>515</v>
      </c>
      <c r="R519" s="199">
        <v>0</v>
      </c>
      <c r="S519" s="199">
        <v>4.5195466089999998</v>
      </c>
      <c r="T519" s="199">
        <v>4.3148444929999998</v>
      </c>
      <c r="U519" s="200">
        <v>0</v>
      </c>
    </row>
    <row r="520" spans="7:21" x14ac:dyDescent="0.25">
      <c r="G520" s="82">
        <v>516</v>
      </c>
      <c r="H520" s="11">
        <v>12.459909870000001</v>
      </c>
      <c r="I520" s="11">
        <v>11.7006362</v>
      </c>
      <c r="J520" s="11">
        <v>14.543769490000001</v>
      </c>
      <c r="K520" s="11">
        <v>8.3639313120000001</v>
      </c>
      <c r="L520" s="11">
        <v>8.2856284319999993</v>
      </c>
      <c r="M520" s="199">
        <v>11.981869468999999</v>
      </c>
      <c r="N520" s="199">
        <v>11.31248263</v>
      </c>
      <c r="O520" s="200">
        <v>0</v>
      </c>
      <c r="Q520" s="82">
        <v>516</v>
      </c>
      <c r="R520" s="199">
        <v>0</v>
      </c>
      <c r="S520" s="199">
        <v>4.5159643149999997</v>
      </c>
      <c r="T520" s="199">
        <v>4.3114339050000003</v>
      </c>
      <c r="U520" s="200">
        <v>0</v>
      </c>
    </row>
    <row r="521" spans="7:21" x14ac:dyDescent="0.25">
      <c r="G521" s="82">
        <v>517</v>
      </c>
      <c r="H521" s="11">
        <v>12.45488024</v>
      </c>
      <c r="I521" s="11">
        <v>11.696229840000001</v>
      </c>
      <c r="J521" s="11">
        <v>14.53700886</v>
      </c>
      <c r="K521" s="11">
        <v>8.3622159759999999</v>
      </c>
      <c r="L521" s="11">
        <v>8.2839752959999995</v>
      </c>
      <c r="M521" s="199">
        <v>11.975123274</v>
      </c>
      <c r="N521" s="199">
        <v>11.306438764999999</v>
      </c>
      <c r="O521" s="200">
        <v>0</v>
      </c>
      <c r="Q521" s="82">
        <v>517</v>
      </c>
      <c r="R521" s="199">
        <v>0</v>
      </c>
      <c r="S521" s="199">
        <v>4.512382143</v>
      </c>
      <c r="T521" s="199">
        <v>4.3080234290000003</v>
      </c>
      <c r="U521" s="200">
        <v>0</v>
      </c>
    </row>
    <row r="522" spans="7:21" x14ac:dyDescent="0.25">
      <c r="G522" s="82">
        <v>518</v>
      </c>
      <c r="H522" s="11">
        <v>12.449850830000001</v>
      </c>
      <c r="I522" s="11">
        <v>11.69182365</v>
      </c>
      <c r="J522" s="11">
        <v>14.530248630000001</v>
      </c>
      <c r="K522" s="11">
        <v>8.3605006670000002</v>
      </c>
      <c r="L522" s="11">
        <v>8.2823221849999999</v>
      </c>
      <c r="M522" s="199">
        <v>11.968377486</v>
      </c>
      <c r="N522" s="199">
        <v>11.300395227999999</v>
      </c>
      <c r="O522" s="200">
        <v>0</v>
      </c>
      <c r="Q522" s="82">
        <v>518</v>
      </c>
      <c r="R522" s="199">
        <v>0</v>
      </c>
      <c r="S522" s="199">
        <v>4.5088000939999997</v>
      </c>
      <c r="T522" s="199">
        <v>4.3046130639999998</v>
      </c>
      <c r="U522" s="200">
        <v>0</v>
      </c>
    </row>
    <row r="523" spans="7:21" x14ac:dyDescent="0.25">
      <c r="G523" s="82">
        <v>519</v>
      </c>
      <c r="H523" s="11">
        <v>12.44482165</v>
      </c>
      <c r="I523" s="11">
        <v>11.687417630000001</v>
      </c>
      <c r="J523" s="11">
        <v>14.52348879</v>
      </c>
      <c r="K523" s="11">
        <v>8.3587853849999991</v>
      </c>
      <c r="L523" s="11">
        <v>8.2806691000000008</v>
      </c>
      <c r="M523" s="199">
        <v>11.961632104</v>
      </c>
      <c r="N523" s="199">
        <v>11.29435202</v>
      </c>
      <c r="O523" s="200">
        <v>0</v>
      </c>
      <c r="Q523" s="82">
        <v>519</v>
      </c>
      <c r="R523" s="199">
        <v>0</v>
      </c>
      <c r="S523" s="199">
        <v>4.5052181679999999</v>
      </c>
      <c r="T523" s="199">
        <v>4.3012028109999996</v>
      </c>
      <c r="U523" s="200">
        <v>0</v>
      </c>
    </row>
    <row r="524" spans="7:21" x14ac:dyDescent="0.25">
      <c r="G524" s="82">
        <v>520</v>
      </c>
      <c r="H524" s="11">
        <v>12.439792690000001</v>
      </c>
      <c r="I524" s="11">
        <v>11.683011779999999</v>
      </c>
      <c r="J524" s="11">
        <v>14.516729359999999</v>
      </c>
      <c r="K524" s="11">
        <v>8.3570701300000003</v>
      </c>
      <c r="L524" s="11">
        <v>8.279016039</v>
      </c>
      <c r="M524" s="199">
        <v>11.954887128999999</v>
      </c>
      <c r="N524" s="199">
        <v>11.288309139000001</v>
      </c>
      <c r="O524" s="200">
        <v>0</v>
      </c>
      <c r="Q524" s="82">
        <v>520</v>
      </c>
      <c r="R524" s="199">
        <v>0</v>
      </c>
      <c r="S524" s="199">
        <v>4.5016363650000004</v>
      </c>
      <c r="T524" s="199">
        <v>4.2977926699999998</v>
      </c>
      <c r="U524" s="200">
        <v>0</v>
      </c>
    </row>
    <row r="525" spans="7:21" x14ac:dyDescent="0.25">
      <c r="G525" s="82">
        <v>521</v>
      </c>
      <c r="H525" s="11">
        <v>12.43476396</v>
      </c>
      <c r="I525" s="11">
        <v>11.67860611</v>
      </c>
      <c r="J525" s="11">
        <v>14.509970320000001</v>
      </c>
      <c r="K525" s="11">
        <v>8.3553549030000003</v>
      </c>
      <c r="L525" s="11">
        <v>8.2773630039999997</v>
      </c>
      <c r="M525" s="199">
        <v>11.948142560000001</v>
      </c>
      <c r="N525" s="199">
        <v>11.282266586</v>
      </c>
      <c r="O525" s="200">
        <v>0</v>
      </c>
      <c r="Q525" s="82">
        <v>521</v>
      </c>
      <c r="R525" s="199">
        <v>0</v>
      </c>
      <c r="S525" s="199">
        <v>4.4980546849999996</v>
      </c>
      <c r="T525" s="199">
        <v>4.2943826400000003</v>
      </c>
      <c r="U525" s="200">
        <v>0</v>
      </c>
    </row>
    <row r="526" spans="7:21" x14ac:dyDescent="0.25">
      <c r="G526" s="82">
        <v>522</v>
      </c>
      <c r="H526" s="11">
        <v>12.429735450000001</v>
      </c>
      <c r="I526" s="11">
        <v>11.674200620000001</v>
      </c>
      <c r="J526" s="11">
        <v>14.50321168</v>
      </c>
      <c r="K526" s="11">
        <v>8.3536397030000007</v>
      </c>
      <c r="L526" s="11">
        <v>8.2757099949999997</v>
      </c>
      <c r="M526" s="199">
        <v>11.941398397</v>
      </c>
      <c r="N526" s="199">
        <v>11.276224362000001</v>
      </c>
      <c r="O526" s="200">
        <v>0</v>
      </c>
      <c r="Q526" s="82">
        <v>522</v>
      </c>
      <c r="R526" s="199">
        <v>0</v>
      </c>
      <c r="S526" s="199">
        <v>4.494473127</v>
      </c>
      <c r="T526" s="199">
        <v>4.2909727210000002</v>
      </c>
      <c r="U526" s="200">
        <v>0</v>
      </c>
    </row>
    <row r="527" spans="7:21" x14ac:dyDescent="0.25">
      <c r="G527" s="82">
        <v>523</v>
      </c>
      <c r="H527" s="11">
        <v>12.42470717</v>
      </c>
      <c r="I527" s="11">
        <v>11.669795300000001</v>
      </c>
      <c r="J527" s="11">
        <v>14.49645344</v>
      </c>
      <c r="K527" s="11">
        <v>8.3519245299999998</v>
      </c>
      <c r="L527" s="11">
        <v>8.2740570099999999</v>
      </c>
      <c r="M527" s="199">
        <v>11.934654641</v>
      </c>
      <c r="N527" s="199">
        <v>11.270182466</v>
      </c>
      <c r="O527" s="200">
        <v>0</v>
      </c>
      <c r="Q527" s="82">
        <v>523</v>
      </c>
      <c r="R527" s="199">
        <v>0</v>
      </c>
      <c r="S527" s="199">
        <v>4.4908916919999999</v>
      </c>
      <c r="T527" s="199">
        <v>4.2875629139999996</v>
      </c>
      <c r="U527" s="200">
        <v>0</v>
      </c>
    </row>
    <row r="528" spans="7:21" x14ac:dyDescent="0.25">
      <c r="G528" s="82">
        <v>524</v>
      </c>
      <c r="H528" s="11">
        <v>12.419679110000001</v>
      </c>
      <c r="I528" s="11">
        <v>11.66539015</v>
      </c>
      <c r="J528" s="11">
        <v>14.489695599999999</v>
      </c>
      <c r="K528" s="11">
        <v>8.3502093839999993</v>
      </c>
      <c r="L528" s="11">
        <v>8.2724040510000005</v>
      </c>
      <c r="M528" s="199">
        <v>11.927911290999999</v>
      </c>
      <c r="N528" s="199">
        <v>11.264140897000001</v>
      </c>
      <c r="O528" s="200">
        <v>0</v>
      </c>
      <c r="Q528" s="82">
        <v>524</v>
      </c>
      <c r="R528" s="199">
        <v>0</v>
      </c>
      <c r="S528" s="199">
        <v>4.4873103800000003</v>
      </c>
      <c r="T528" s="199">
        <v>4.2841532190000002</v>
      </c>
      <c r="U528" s="200">
        <v>0</v>
      </c>
    </row>
    <row r="529" spans="7:21" x14ac:dyDescent="0.25">
      <c r="G529" s="82">
        <v>525</v>
      </c>
      <c r="H529" s="11">
        <v>12.414651279999999</v>
      </c>
      <c r="I529" s="11">
        <v>11.66098517</v>
      </c>
      <c r="J529" s="11">
        <v>14.48293816</v>
      </c>
      <c r="K529" s="11">
        <v>8.3484942649999994</v>
      </c>
      <c r="L529" s="11">
        <v>8.2707511169999997</v>
      </c>
      <c r="M529" s="199">
        <v>11.921168347</v>
      </c>
      <c r="N529" s="199">
        <v>11.258099657000001</v>
      </c>
      <c r="O529" s="200">
        <v>0</v>
      </c>
      <c r="Q529" s="82">
        <v>525</v>
      </c>
      <c r="R529" s="199">
        <v>0</v>
      </c>
      <c r="S529" s="199">
        <v>4.4837291910000001</v>
      </c>
      <c r="T529" s="199">
        <v>4.2807436350000003</v>
      </c>
      <c r="U529" s="200">
        <v>0</v>
      </c>
    </row>
    <row r="530" spans="7:21" x14ac:dyDescent="0.25">
      <c r="G530" s="82">
        <v>526</v>
      </c>
      <c r="H530" s="11">
        <v>12.40962367</v>
      </c>
      <c r="I530" s="11">
        <v>11.65658037</v>
      </c>
      <c r="J530" s="11">
        <v>14.47618112</v>
      </c>
      <c r="K530" s="11">
        <v>8.3467791729999998</v>
      </c>
      <c r="L530" s="11">
        <v>8.2690982080000008</v>
      </c>
      <c r="M530" s="199">
        <v>11.914425809000001</v>
      </c>
      <c r="N530" s="199">
        <v>11.252058744999999</v>
      </c>
      <c r="O530" s="200">
        <v>0</v>
      </c>
      <c r="Q530" s="82">
        <v>526</v>
      </c>
      <c r="R530" s="199">
        <v>0</v>
      </c>
      <c r="S530" s="199">
        <v>4.4801481240000003</v>
      </c>
      <c r="T530" s="199">
        <v>4.2773341619999998</v>
      </c>
      <c r="U530" s="200">
        <v>0</v>
      </c>
    </row>
    <row r="531" spans="7:21" x14ac:dyDescent="0.25">
      <c r="G531" s="82">
        <v>527</v>
      </c>
      <c r="H531" s="11">
        <v>12.404596290000001</v>
      </c>
      <c r="I531" s="11">
        <v>11.652175740000001</v>
      </c>
      <c r="J531" s="11">
        <v>14.46942447</v>
      </c>
      <c r="K531" s="11">
        <v>8.3450641090000008</v>
      </c>
      <c r="L531" s="11">
        <v>8.2674453240000005</v>
      </c>
      <c r="M531" s="199">
        <v>11.907683678</v>
      </c>
      <c r="N531" s="199">
        <v>11.24601816</v>
      </c>
      <c r="O531" s="200">
        <v>0</v>
      </c>
      <c r="Q531" s="82">
        <v>527</v>
      </c>
      <c r="R531" s="199">
        <v>0</v>
      </c>
      <c r="S531" s="199">
        <v>4.47656718</v>
      </c>
      <c r="T531" s="199">
        <v>4.2739248009999997</v>
      </c>
      <c r="U531" s="200">
        <v>0</v>
      </c>
    </row>
    <row r="532" spans="7:21" x14ac:dyDescent="0.25">
      <c r="G532" s="82">
        <v>528</v>
      </c>
      <c r="H532" s="11">
        <v>12.39956913</v>
      </c>
      <c r="I532" s="11">
        <v>11.64777129</v>
      </c>
      <c r="J532" s="11">
        <v>14.46266823</v>
      </c>
      <c r="K532" s="11">
        <v>8.3433490710000004</v>
      </c>
      <c r="L532" s="11">
        <v>8.2657924660000006</v>
      </c>
      <c r="M532" s="199">
        <v>11.900941953</v>
      </c>
      <c r="N532" s="199">
        <v>11.239977904</v>
      </c>
      <c r="O532" s="200">
        <v>0</v>
      </c>
      <c r="Q532" s="82">
        <v>528</v>
      </c>
      <c r="R532" s="199">
        <v>0</v>
      </c>
      <c r="S532" s="199">
        <v>4.4729863590000001</v>
      </c>
      <c r="T532" s="199">
        <v>4.2705155509999999</v>
      </c>
      <c r="U532" s="200">
        <v>0</v>
      </c>
    </row>
    <row r="533" spans="7:21" x14ac:dyDescent="0.25">
      <c r="G533" s="82">
        <v>529</v>
      </c>
      <c r="H533" s="11">
        <v>12.394542189999999</v>
      </c>
      <c r="I533" s="11">
        <v>11.64336701</v>
      </c>
      <c r="J533" s="11">
        <v>14.455912379999999</v>
      </c>
      <c r="K533" s="11">
        <v>8.3416340610000006</v>
      </c>
      <c r="L533" s="11">
        <v>8.2641396329999992</v>
      </c>
      <c r="M533" s="199">
        <v>11.894200634000001</v>
      </c>
      <c r="N533" s="199">
        <v>11.233937976</v>
      </c>
      <c r="O533" s="200">
        <v>0</v>
      </c>
      <c r="Q533" s="82">
        <v>529</v>
      </c>
      <c r="R533" s="199">
        <v>0</v>
      </c>
      <c r="S533" s="199">
        <v>4.4694056599999996</v>
      </c>
      <c r="T533" s="199">
        <v>4.2671064129999996</v>
      </c>
      <c r="U533" s="200">
        <v>0</v>
      </c>
    </row>
    <row r="534" spans="7:21" x14ac:dyDescent="0.25">
      <c r="G534" s="82">
        <v>530</v>
      </c>
      <c r="H534" s="11">
        <v>12.389515490000001</v>
      </c>
      <c r="I534" s="11">
        <v>11.638962899999999</v>
      </c>
      <c r="J534" s="11">
        <v>14.449156929999999</v>
      </c>
      <c r="K534" s="11">
        <v>8.3399190779999994</v>
      </c>
      <c r="L534" s="11">
        <v>8.2624868249999999</v>
      </c>
      <c r="M534" s="199">
        <v>11.887459721000001</v>
      </c>
      <c r="N534" s="199">
        <v>11.227898375000001</v>
      </c>
      <c r="O534" s="200">
        <v>0</v>
      </c>
      <c r="Q534" s="82">
        <v>530</v>
      </c>
      <c r="R534" s="199">
        <v>0</v>
      </c>
      <c r="S534" s="199">
        <v>4.4658250839999996</v>
      </c>
      <c r="T534" s="199">
        <v>4.2636973859999996</v>
      </c>
      <c r="U534" s="200">
        <v>0</v>
      </c>
    </row>
    <row r="535" spans="7:21" x14ac:dyDescent="0.25">
      <c r="G535" s="82">
        <v>531</v>
      </c>
      <c r="H535" s="11">
        <v>12.384489</v>
      </c>
      <c r="I535" s="11">
        <v>11.63455897</v>
      </c>
      <c r="J535" s="11">
        <v>14.44240188</v>
      </c>
      <c r="K535" s="11">
        <v>8.3382041220000005</v>
      </c>
      <c r="L535" s="11">
        <v>8.2608340420000008</v>
      </c>
      <c r="M535" s="199">
        <v>11.880719214000001</v>
      </c>
      <c r="N535" s="199">
        <v>11.221859103</v>
      </c>
      <c r="O535" s="200">
        <v>0</v>
      </c>
      <c r="Q535" s="82">
        <v>531</v>
      </c>
      <c r="R535" s="199">
        <v>0</v>
      </c>
      <c r="S535" s="199">
        <v>4.4622446309999999</v>
      </c>
      <c r="T535" s="199">
        <v>4.260288471</v>
      </c>
      <c r="U535" s="200">
        <v>0</v>
      </c>
    </row>
    <row r="536" spans="7:21" x14ac:dyDescent="0.25">
      <c r="G536" s="82">
        <v>532</v>
      </c>
      <c r="H536" s="11">
        <v>12.379462739999999</v>
      </c>
      <c r="I536" s="11">
        <v>11.63015521</v>
      </c>
      <c r="J536" s="11">
        <v>14.435647230000001</v>
      </c>
      <c r="K536" s="11">
        <v>8.3364891930000002</v>
      </c>
      <c r="L536" s="11">
        <v>8.2591812850000004</v>
      </c>
      <c r="M536" s="199">
        <v>11.873979113000001</v>
      </c>
      <c r="N536" s="199">
        <v>11.215820158</v>
      </c>
      <c r="O536" s="200">
        <v>0</v>
      </c>
      <c r="Q536" s="82">
        <v>532</v>
      </c>
      <c r="R536" s="199">
        <v>0</v>
      </c>
      <c r="S536" s="199">
        <v>4.4586643009999998</v>
      </c>
      <c r="T536" s="199">
        <v>4.2568796669999998</v>
      </c>
      <c r="U536" s="200">
        <v>0</v>
      </c>
    </row>
    <row r="537" spans="7:21" x14ac:dyDescent="0.25">
      <c r="G537" s="82">
        <v>533</v>
      </c>
      <c r="H537" s="11">
        <v>12.374436709999999</v>
      </c>
      <c r="I537" s="11">
        <v>11.62575163</v>
      </c>
      <c r="J537" s="11">
        <v>14.428892980000001</v>
      </c>
      <c r="K537" s="11">
        <v>8.3347742920000005</v>
      </c>
      <c r="L537" s="11">
        <v>8.2575285520000001</v>
      </c>
      <c r="M537" s="199">
        <v>11.867239418</v>
      </c>
      <c r="N537" s="199">
        <v>11.209781542</v>
      </c>
      <c r="O537" s="200">
        <v>0</v>
      </c>
      <c r="Q537" s="82">
        <v>533</v>
      </c>
      <c r="R537" s="199">
        <v>0</v>
      </c>
      <c r="S537" s="199">
        <v>4.455084093</v>
      </c>
      <c r="T537" s="199">
        <v>4.2534709749999999</v>
      </c>
      <c r="U537" s="200">
        <v>0</v>
      </c>
    </row>
    <row r="538" spans="7:21" x14ac:dyDescent="0.25">
      <c r="G538" s="82">
        <v>534</v>
      </c>
      <c r="H538" s="11">
        <v>12.3694109</v>
      </c>
      <c r="I538" s="11">
        <v>11.62134822</v>
      </c>
      <c r="J538" s="11">
        <v>14.42213913</v>
      </c>
      <c r="K538" s="11">
        <v>8.3330594169999994</v>
      </c>
      <c r="L538" s="11">
        <v>8.2558758450000003</v>
      </c>
      <c r="M538" s="199">
        <v>11.860500129</v>
      </c>
      <c r="N538" s="199">
        <v>11.203743253000001</v>
      </c>
      <c r="O538" s="200">
        <v>0</v>
      </c>
      <c r="Q538" s="82">
        <v>534</v>
      </c>
      <c r="R538" s="199">
        <v>0</v>
      </c>
      <c r="S538" s="199">
        <v>4.4515040089999998</v>
      </c>
      <c r="T538" s="199">
        <v>4.2500623940000004</v>
      </c>
      <c r="U538" s="200">
        <v>0</v>
      </c>
    </row>
    <row r="539" spans="7:21" x14ac:dyDescent="0.25">
      <c r="G539" s="82">
        <v>535</v>
      </c>
      <c r="H539" s="11">
        <v>12.364385309999999</v>
      </c>
      <c r="I539" s="11">
        <v>11.61694498</v>
      </c>
      <c r="J539" s="11">
        <v>14.415385669999999</v>
      </c>
      <c r="K539" s="11">
        <v>8.3313445700000006</v>
      </c>
      <c r="L539" s="11">
        <v>8.2542231640000008</v>
      </c>
      <c r="M539" s="199">
        <v>11.853761245999999</v>
      </c>
      <c r="N539" s="199">
        <v>11.197705292</v>
      </c>
      <c r="O539" s="200">
        <v>0</v>
      </c>
      <c r="Q539" s="82">
        <v>535</v>
      </c>
      <c r="R539" s="199">
        <v>0</v>
      </c>
      <c r="S539" s="199">
        <v>4.4479240459999998</v>
      </c>
      <c r="T539" s="199">
        <v>4.2466539240000003</v>
      </c>
      <c r="U539" s="200">
        <v>0</v>
      </c>
    </row>
    <row r="540" spans="7:21" x14ac:dyDescent="0.25">
      <c r="G540" s="82">
        <v>536</v>
      </c>
      <c r="H540" s="11">
        <v>12.35935995</v>
      </c>
      <c r="I540" s="11">
        <v>11.612541909999999</v>
      </c>
      <c r="J540" s="11">
        <v>14.408632620000001</v>
      </c>
      <c r="K540" s="11">
        <v>8.3296297500000005</v>
      </c>
      <c r="L540" s="11">
        <v>8.2525705069999997</v>
      </c>
      <c r="M540" s="199">
        <v>11.847022770000001</v>
      </c>
      <c r="N540" s="199">
        <v>11.191667659</v>
      </c>
      <c r="O540" s="200">
        <v>0</v>
      </c>
      <c r="Q540" s="82">
        <v>536</v>
      </c>
      <c r="R540" s="199">
        <v>0</v>
      </c>
      <c r="S540" s="199">
        <v>4.4443442070000003</v>
      </c>
      <c r="T540" s="199">
        <v>4.2432455659999997</v>
      </c>
      <c r="U540" s="200">
        <v>0</v>
      </c>
    </row>
    <row r="541" spans="7:21" x14ac:dyDescent="0.25">
      <c r="G541" s="82">
        <v>537</v>
      </c>
      <c r="H541" s="11">
        <v>12.35433482</v>
      </c>
      <c r="I541" s="11">
        <v>11.608139019999999</v>
      </c>
      <c r="J541" s="11">
        <v>14.40187996</v>
      </c>
      <c r="K541" s="11">
        <v>8.3279149570000008</v>
      </c>
      <c r="L541" s="11">
        <v>8.2509178760000008</v>
      </c>
      <c r="M541" s="199">
        <v>11.840284699</v>
      </c>
      <c r="N541" s="199">
        <v>11.185630354000001</v>
      </c>
      <c r="O541" s="200">
        <v>0</v>
      </c>
      <c r="Q541" s="82">
        <v>537</v>
      </c>
      <c r="R541" s="199">
        <v>0</v>
      </c>
      <c r="S541" s="199">
        <v>4.4407644900000003</v>
      </c>
      <c r="T541" s="199">
        <v>4.2398373200000004</v>
      </c>
      <c r="U541" s="200">
        <v>0</v>
      </c>
    </row>
    <row r="542" spans="7:21" x14ac:dyDescent="0.25">
      <c r="G542" s="82">
        <v>538</v>
      </c>
      <c r="H542" s="11">
        <v>12.349309910000001</v>
      </c>
      <c r="I542" s="11">
        <v>11.60373631</v>
      </c>
      <c r="J542" s="11">
        <v>14.3951277</v>
      </c>
      <c r="K542" s="11">
        <v>8.3262001909999999</v>
      </c>
      <c r="L542" s="11">
        <v>8.2492652700000004</v>
      </c>
      <c r="M542" s="199">
        <v>11.833547034</v>
      </c>
      <c r="N542" s="199">
        <v>11.179593376</v>
      </c>
      <c r="O542" s="200">
        <v>0</v>
      </c>
      <c r="Q542" s="82">
        <v>538</v>
      </c>
      <c r="R542" s="199">
        <v>0</v>
      </c>
      <c r="S542" s="199">
        <v>4.4371848959999998</v>
      </c>
      <c r="T542" s="199">
        <v>4.2364291850000004</v>
      </c>
      <c r="U542" s="200">
        <v>0</v>
      </c>
    </row>
    <row r="543" spans="7:21" x14ac:dyDescent="0.25">
      <c r="G543" s="82">
        <v>539</v>
      </c>
      <c r="H543" s="11">
        <v>12.34428522</v>
      </c>
      <c r="I543" s="11">
        <v>11.59933376</v>
      </c>
      <c r="J543" s="11">
        <v>14.38837584</v>
      </c>
      <c r="K543" s="11">
        <v>8.3244854519999993</v>
      </c>
      <c r="L543" s="11">
        <v>8.2476126890000003</v>
      </c>
      <c r="M543" s="199">
        <v>11.826809774999999</v>
      </c>
      <c r="N543" s="199">
        <v>11.173556726999999</v>
      </c>
      <c r="O543" s="200">
        <v>0</v>
      </c>
      <c r="Q543" s="82">
        <v>539</v>
      </c>
      <c r="R543" s="199">
        <v>0</v>
      </c>
      <c r="S543" s="199">
        <v>4.4336054239999996</v>
      </c>
      <c r="T543" s="199">
        <v>4.2330211609999999</v>
      </c>
      <c r="U543" s="200">
        <v>0</v>
      </c>
    </row>
    <row r="544" spans="7:21" x14ac:dyDescent="0.25">
      <c r="G544" s="82">
        <v>540</v>
      </c>
      <c r="H544" s="11">
        <v>12.33926076</v>
      </c>
      <c r="I544" s="11">
        <v>11.5949314</v>
      </c>
      <c r="J544" s="11">
        <v>14.38162438</v>
      </c>
      <c r="K544" s="11">
        <v>8.3227707399999993</v>
      </c>
      <c r="L544" s="11">
        <v>8.2459601330000005</v>
      </c>
      <c r="M544" s="199">
        <v>11.820072922</v>
      </c>
      <c r="N544" s="199">
        <v>11.167520404999999</v>
      </c>
      <c r="O544" s="200">
        <v>0</v>
      </c>
      <c r="Q544" s="82">
        <v>540</v>
      </c>
      <c r="R544" s="199">
        <v>0</v>
      </c>
      <c r="S544" s="199">
        <v>4.4300260759999999</v>
      </c>
      <c r="T544" s="199">
        <v>4.2296132489999998</v>
      </c>
      <c r="U544" s="200">
        <v>0</v>
      </c>
    </row>
    <row r="545" spans="7:21" x14ac:dyDescent="0.25">
      <c r="G545" s="82">
        <v>541</v>
      </c>
      <c r="H545" s="11">
        <v>12.33423653</v>
      </c>
      <c r="I545" s="11">
        <v>11.590529200000001</v>
      </c>
      <c r="J545" s="11">
        <v>14.374873320000001</v>
      </c>
      <c r="K545" s="11">
        <v>8.3210560559999998</v>
      </c>
      <c r="L545" s="11">
        <v>8.2443076029999993</v>
      </c>
      <c r="M545" s="199">
        <v>11.813336474</v>
      </c>
      <c r="N545" s="199">
        <v>11.16148441</v>
      </c>
      <c r="O545" s="200">
        <v>0</v>
      </c>
      <c r="Q545" s="82">
        <v>541</v>
      </c>
      <c r="R545" s="199">
        <v>0</v>
      </c>
      <c r="S545" s="199">
        <v>4.4264468499999996</v>
      </c>
      <c r="T545" s="199">
        <v>4.226205448</v>
      </c>
      <c r="U545" s="200">
        <v>0</v>
      </c>
    </row>
    <row r="546" spans="7:21" x14ac:dyDescent="0.25">
      <c r="G546" s="82">
        <v>542</v>
      </c>
      <c r="H546" s="11">
        <v>12.32921252</v>
      </c>
      <c r="I546" s="11">
        <v>11.58612718</v>
      </c>
      <c r="J546" s="11">
        <v>14.36812265</v>
      </c>
      <c r="K546" s="11">
        <v>8.3193413980000006</v>
      </c>
      <c r="L546" s="11">
        <v>8.2426550980000002</v>
      </c>
      <c r="M546" s="199">
        <v>11.806600433</v>
      </c>
      <c r="N546" s="199">
        <v>11.155448743999999</v>
      </c>
      <c r="O546" s="200">
        <v>0</v>
      </c>
      <c r="Q546" s="82">
        <v>542</v>
      </c>
      <c r="R546" s="199">
        <v>0</v>
      </c>
      <c r="S546" s="199">
        <v>4.4228677459999997</v>
      </c>
      <c r="T546" s="199">
        <v>4.2227977579999996</v>
      </c>
      <c r="U546" s="200">
        <v>0</v>
      </c>
    </row>
    <row r="547" spans="7:21" x14ac:dyDescent="0.25">
      <c r="G547" s="82">
        <v>543</v>
      </c>
      <c r="H547" s="11">
        <v>12.324188729999999</v>
      </c>
      <c r="I547" s="11">
        <v>11.581725329999999</v>
      </c>
      <c r="J547" s="11">
        <v>14.36137239</v>
      </c>
      <c r="K547" s="11">
        <v>8.3176267680000002</v>
      </c>
      <c r="L547" s="11">
        <v>8.2410026179999996</v>
      </c>
      <c r="M547" s="199">
        <v>11.799864797</v>
      </c>
      <c r="N547" s="199">
        <v>11.149413405000001</v>
      </c>
      <c r="O547" s="200">
        <v>0</v>
      </c>
      <c r="Q547" s="82">
        <v>543</v>
      </c>
      <c r="R547" s="199">
        <v>0</v>
      </c>
      <c r="S547" s="199">
        <v>4.4192887650000001</v>
      </c>
      <c r="T547" s="199">
        <v>4.2193901800000004</v>
      </c>
      <c r="U547" s="200">
        <v>0</v>
      </c>
    </row>
    <row r="548" spans="7:21" x14ac:dyDescent="0.25">
      <c r="G548" s="82">
        <v>544</v>
      </c>
      <c r="H548" s="11">
        <v>12.31916517</v>
      </c>
      <c r="I548" s="11">
        <v>11.577323659999999</v>
      </c>
      <c r="J548" s="11">
        <v>14.354622519999999</v>
      </c>
      <c r="K548" s="11">
        <v>8.3159121650000003</v>
      </c>
      <c r="L548" s="11">
        <v>8.2393501629999992</v>
      </c>
      <c r="M548" s="199">
        <v>11.793129566999999</v>
      </c>
      <c r="N548" s="199">
        <v>11.143378394000001</v>
      </c>
      <c r="O548" s="200">
        <v>0</v>
      </c>
      <c r="Q548" s="82">
        <v>544</v>
      </c>
      <c r="R548" s="199">
        <v>0</v>
      </c>
      <c r="S548" s="199">
        <v>4.4157099070000001</v>
      </c>
      <c r="T548" s="199">
        <v>4.2159827139999999</v>
      </c>
      <c r="U548" s="200">
        <v>0</v>
      </c>
    </row>
    <row r="549" spans="7:21" x14ac:dyDescent="0.25">
      <c r="G549" s="82">
        <v>545</v>
      </c>
      <c r="H549" s="11">
        <v>12.314141830000001</v>
      </c>
      <c r="I549" s="11">
        <v>11.57292215</v>
      </c>
      <c r="J549" s="11">
        <v>14.34787305</v>
      </c>
      <c r="K549" s="11">
        <v>8.3141975890000008</v>
      </c>
      <c r="L549" s="11">
        <v>8.2376977339999993</v>
      </c>
      <c r="M549" s="199">
        <v>11.786394743000001</v>
      </c>
      <c r="N549" s="199">
        <v>11.137343711</v>
      </c>
      <c r="O549" s="200">
        <v>0</v>
      </c>
      <c r="Q549" s="82">
        <v>545</v>
      </c>
      <c r="R549" s="199">
        <v>0</v>
      </c>
      <c r="S549" s="199">
        <v>4.4121311719999996</v>
      </c>
      <c r="T549" s="199">
        <v>4.2125753579999996</v>
      </c>
      <c r="U549" s="200">
        <v>0</v>
      </c>
    </row>
    <row r="550" spans="7:21" x14ac:dyDescent="0.25">
      <c r="G550" s="82">
        <v>546</v>
      </c>
      <c r="H550" s="11">
        <v>12.309118720000001</v>
      </c>
      <c r="I550" s="11">
        <v>11.568520830000001</v>
      </c>
      <c r="J550" s="11">
        <v>14.341123980000001</v>
      </c>
      <c r="K550" s="11">
        <v>8.31248304</v>
      </c>
      <c r="L550" s="11">
        <v>8.2360453289999995</v>
      </c>
      <c r="M550" s="199">
        <v>11.779660325</v>
      </c>
      <c r="N550" s="199">
        <v>11.131309355000001</v>
      </c>
      <c r="O550" s="200">
        <v>0</v>
      </c>
      <c r="Q550" s="82">
        <v>546</v>
      </c>
      <c r="R550" s="199">
        <v>0</v>
      </c>
      <c r="S550" s="199">
        <v>4.4085525590000003</v>
      </c>
      <c r="T550" s="199">
        <v>4.2091681149999998</v>
      </c>
      <c r="U550" s="200">
        <v>0</v>
      </c>
    </row>
    <row r="551" spans="7:21" x14ac:dyDescent="0.25">
      <c r="G551" s="82">
        <v>547</v>
      </c>
      <c r="H551" s="11">
        <v>12.30409583</v>
      </c>
      <c r="I551" s="11">
        <v>11.56411967</v>
      </c>
      <c r="J551" s="11">
        <v>14.33437531</v>
      </c>
      <c r="K551" s="11">
        <v>8.3107685189999998</v>
      </c>
      <c r="L551" s="11">
        <v>8.2343929500000002</v>
      </c>
      <c r="M551" s="199">
        <v>11.772926311999999</v>
      </c>
      <c r="N551" s="199">
        <v>11.125275327000001</v>
      </c>
      <c r="O551" s="200">
        <v>0</v>
      </c>
      <c r="Q551" s="82">
        <v>547</v>
      </c>
      <c r="R551" s="199">
        <v>0</v>
      </c>
      <c r="S551" s="199">
        <v>4.4049740689999997</v>
      </c>
      <c r="T551" s="199">
        <v>4.2057609820000001</v>
      </c>
      <c r="U551" s="200">
        <v>0</v>
      </c>
    </row>
    <row r="552" spans="7:21" x14ac:dyDescent="0.25">
      <c r="G552" s="82">
        <v>548</v>
      </c>
      <c r="H552" s="11">
        <v>12.299073160000001</v>
      </c>
      <c r="I552" s="11">
        <v>11.55971869</v>
      </c>
      <c r="J552" s="11">
        <v>14.32762703</v>
      </c>
      <c r="K552" s="11">
        <v>8.3090540239999999</v>
      </c>
      <c r="L552" s="11">
        <v>8.2327405959999993</v>
      </c>
      <c r="M552" s="199">
        <v>11.766192705</v>
      </c>
      <c r="N552" s="199">
        <v>11.119241626999999</v>
      </c>
      <c r="O552" s="200">
        <v>0</v>
      </c>
      <c r="Q552" s="82">
        <v>548</v>
      </c>
      <c r="R552" s="199">
        <v>0</v>
      </c>
      <c r="S552" s="199">
        <v>4.4013957020000003</v>
      </c>
      <c r="T552" s="199">
        <v>4.202353961</v>
      </c>
      <c r="U552" s="200">
        <v>0</v>
      </c>
    </row>
    <row r="553" spans="7:21" x14ac:dyDescent="0.25">
      <c r="G553" s="82">
        <v>549</v>
      </c>
      <c r="H553" s="11">
        <v>12.29405073</v>
      </c>
      <c r="I553" s="11">
        <v>11.55531789</v>
      </c>
      <c r="J553" s="11">
        <v>14.32087916</v>
      </c>
      <c r="K553" s="11">
        <v>8.3073395570000006</v>
      </c>
      <c r="L553" s="11">
        <v>8.2310882680000006</v>
      </c>
      <c r="M553" s="199">
        <v>11.759459504000001</v>
      </c>
      <c r="N553" s="199">
        <v>11.113208254</v>
      </c>
      <c r="O553" s="200">
        <v>0</v>
      </c>
      <c r="Q553" s="82">
        <v>549</v>
      </c>
      <c r="R553" s="199">
        <v>0</v>
      </c>
      <c r="S553" s="199">
        <v>4.3978174570000004</v>
      </c>
      <c r="T553" s="199">
        <v>4.1989470510000002</v>
      </c>
      <c r="U553" s="200">
        <v>0</v>
      </c>
    </row>
    <row r="554" spans="7:21" x14ac:dyDescent="0.25">
      <c r="G554" s="82">
        <v>550</v>
      </c>
      <c r="H554" s="11">
        <v>12.28902851</v>
      </c>
      <c r="I554" s="11">
        <v>11.550917249999999</v>
      </c>
      <c r="J554" s="11">
        <v>14.314131679999999</v>
      </c>
      <c r="K554" s="11">
        <v>8.3056251169999999</v>
      </c>
      <c r="L554" s="11">
        <v>8.2294359650000004</v>
      </c>
      <c r="M554" s="199">
        <v>11.752726708000001</v>
      </c>
      <c r="N554" s="199">
        <v>11.107175208999999</v>
      </c>
      <c r="O554" s="200">
        <v>0</v>
      </c>
      <c r="Q554" s="82">
        <v>550</v>
      </c>
      <c r="R554" s="199">
        <v>0</v>
      </c>
      <c r="S554" s="199">
        <v>4.394239335</v>
      </c>
      <c r="T554" s="199">
        <v>4.1955402529999999</v>
      </c>
      <c r="U554" s="200">
        <v>0</v>
      </c>
    </row>
    <row r="555" spans="7:21" x14ac:dyDescent="0.25">
      <c r="G555" s="82">
        <v>551</v>
      </c>
      <c r="H555" s="11">
        <v>12.28400652</v>
      </c>
      <c r="I555" s="11">
        <v>11.54651679</v>
      </c>
      <c r="J555" s="11">
        <v>14.307384600000001</v>
      </c>
      <c r="K555" s="11">
        <v>8.3039107039999998</v>
      </c>
      <c r="L555" s="11">
        <v>8.2277836860000004</v>
      </c>
      <c r="M555" s="199">
        <v>11.745994317999999</v>
      </c>
      <c r="N555" s="199">
        <v>11.101142490999999</v>
      </c>
      <c r="O555" s="200">
        <v>0</v>
      </c>
      <c r="Q555" s="82">
        <v>551</v>
      </c>
      <c r="R555" s="199">
        <v>0</v>
      </c>
      <c r="S555" s="199">
        <v>4.3906613349999999</v>
      </c>
      <c r="T555" s="199">
        <v>4.1921335659999999</v>
      </c>
      <c r="U555" s="200">
        <v>0</v>
      </c>
    </row>
    <row r="556" spans="7:21" x14ac:dyDescent="0.25">
      <c r="G556" s="82">
        <v>552</v>
      </c>
      <c r="H556" s="11">
        <v>12.27898476</v>
      </c>
      <c r="I556" s="11">
        <v>11.54211651</v>
      </c>
      <c r="J556" s="11">
        <v>14.30063792</v>
      </c>
      <c r="K556" s="11">
        <v>8.302196318</v>
      </c>
      <c r="L556" s="11">
        <v>8.2261314339999991</v>
      </c>
      <c r="M556" s="199">
        <v>11.739262333999999</v>
      </c>
      <c r="N556" s="199">
        <v>11.095110101</v>
      </c>
      <c r="O556" s="200">
        <v>0</v>
      </c>
      <c r="Q556" s="82">
        <v>552</v>
      </c>
      <c r="R556" s="199">
        <v>0</v>
      </c>
      <c r="S556" s="199">
        <v>4.3870834580000002</v>
      </c>
      <c r="T556" s="199">
        <v>4.1887269910000002</v>
      </c>
      <c r="U556" s="200">
        <v>0</v>
      </c>
    </row>
    <row r="557" spans="7:21" x14ac:dyDescent="0.25">
      <c r="G557" s="82">
        <v>553</v>
      </c>
      <c r="H557" s="11">
        <v>12.273963220000001</v>
      </c>
      <c r="I557" s="11">
        <v>11.537716400000001</v>
      </c>
      <c r="J557" s="11">
        <v>14.29389164</v>
      </c>
      <c r="K557" s="11">
        <v>8.3004819590000007</v>
      </c>
      <c r="L557" s="11">
        <v>8.2244792059999998</v>
      </c>
      <c r="M557" s="199">
        <v>11.732530755000001</v>
      </c>
      <c r="N557" s="199">
        <v>11.089078039</v>
      </c>
      <c r="O557" s="200">
        <v>0</v>
      </c>
      <c r="Q557" s="82">
        <v>553</v>
      </c>
      <c r="R557" s="199">
        <v>0</v>
      </c>
      <c r="S557" s="199">
        <v>4.3835057040000001</v>
      </c>
      <c r="T557" s="199">
        <v>4.185320527</v>
      </c>
      <c r="U557" s="200">
        <v>0</v>
      </c>
    </row>
    <row r="558" spans="7:21" x14ac:dyDescent="0.25">
      <c r="G558" s="82">
        <v>554</v>
      </c>
      <c r="H558" s="11">
        <v>12.2689419</v>
      </c>
      <c r="I558" s="11">
        <v>11.53331646</v>
      </c>
      <c r="J558" s="11">
        <v>14.287145750000001</v>
      </c>
      <c r="K558" s="11">
        <v>8.2987676270000001</v>
      </c>
      <c r="L558" s="11">
        <v>8.2228270030000008</v>
      </c>
      <c r="M558" s="199">
        <v>11.725799581</v>
      </c>
      <c r="N558" s="199">
        <v>11.083046304</v>
      </c>
      <c r="O558" s="200">
        <v>0</v>
      </c>
      <c r="Q558" s="82">
        <v>554</v>
      </c>
      <c r="R558" s="199">
        <v>0</v>
      </c>
      <c r="S558" s="199">
        <v>4.3799280720000002</v>
      </c>
      <c r="T558" s="199">
        <v>4.1819141740000001</v>
      </c>
      <c r="U558" s="200">
        <v>0</v>
      </c>
    </row>
    <row r="559" spans="7:21" x14ac:dyDescent="0.25">
      <c r="G559" s="82">
        <v>555</v>
      </c>
      <c r="H559" s="11">
        <v>12.26392081</v>
      </c>
      <c r="I559" s="11">
        <v>11.528916690000001</v>
      </c>
      <c r="J559" s="11">
        <v>14.28040026</v>
      </c>
      <c r="K559" s="11">
        <v>8.2970533230000001</v>
      </c>
      <c r="L559" s="11">
        <v>8.2211748260000004</v>
      </c>
      <c r="M559" s="199">
        <v>11.719068813</v>
      </c>
      <c r="N559" s="199">
        <v>11.077014896</v>
      </c>
      <c r="O559" s="200">
        <v>0</v>
      </c>
      <c r="Q559" s="82">
        <v>555</v>
      </c>
      <c r="R559" s="199">
        <v>0</v>
      </c>
      <c r="S559" s="199">
        <v>4.3763505629999999</v>
      </c>
      <c r="T559" s="199">
        <v>4.1785079329999997</v>
      </c>
      <c r="U559" s="200">
        <v>0</v>
      </c>
    </row>
    <row r="560" spans="7:21" x14ac:dyDescent="0.25">
      <c r="G560" s="82">
        <v>556</v>
      </c>
      <c r="H560" s="11">
        <v>12.258899939999999</v>
      </c>
      <c r="I560" s="11">
        <v>11.524517100000001</v>
      </c>
      <c r="J560" s="11">
        <v>14.27365518</v>
      </c>
      <c r="K560" s="11">
        <v>8.2953390450000004</v>
      </c>
      <c r="L560" s="11">
        <v>8.2195226740000003</v>
      </c>
      <c r="M560" s="199">
        <v>11.712338451000001</v>
      </c>
      <c r="N560" s="199">
        <v>11.070983816</v>
      </c>
      <c r="O560" s="200">
        <v>0</v>
      </c>
      <c r="Q560" s="82">
        <v>556</v>
      </c>
      <c r="R560" s="199">
        <v>0</v>
      </c>
      <c r="S560" s="199">
        <v>4.372773177</v>
      </c>
      <c r="T560" s="199">
        <v>4.1751018029999996</v>
      </c>
      <c r="U560" s="200">
        <v>0</v>
      </c>
    </row>
    <row r="561" spans="7:21" x14ac:dyDescent="0.25">
      <c r="G561" s="82">
        <v>557</v>
      </c>
      <c r="H561" s="11">
        <v>12.253879299999999</v>
      </c>
      <c r="I561" s="11">
        <v>11.52011768</v>
      </c>
      <c r="J561" s="11">
        <v>14.26691048</v>
      </c>
      <c r="K561" s="11">
        <v>8.2936247949999995</v>
      </c>
      <c r="L561" s="11">
        <v>8.2178705470000004</v>
      </c>
      <c r="M561" s="199">
        <v>11.705608494</v>
      </c>
      <c r="N561" s="199">
        <v>11.064953063999999</v>
      </c>
      <c r="O561" s="200">
        <v>0</v>
      </c>
      <c r="Q561" s="82">
        <v>557</v>
      </c>
      <c r="R561" s="199">
        <v>0</v>
      </c>
      <c r="S561" s="199">
        <v>4.3691959130000004</v>
      </c>
      <c r="T561" s="199">
        <v>4.1716957839999997</v>
      </c>
      <c r="U561" s="200">
        <v>0</v>
      </c>
    </row>
    <row r="562" spans="7:21" x14ac:dyDescent="0.25">
      <c r="G562" s="82">
        <v>558</v>
      </c>
      <c r="H562" s="11">
        <v>12.24885888</v>
      </c>
      <c r="I562" s="11">
        <v>11.515718440000001</v>
      </c>
      <c r="J562" s="11">
        <v>14.26016619</v>
      </c>
      <c r="K562" s="11">
        <v>8.2919105720000008</v>
      </c>
      <c r="L562" s="11">
        <v>8.2162184459999992</v>
      </c>
      <c r="M562" s="199">
        <v>11.698878942</v>
      </c>
      <c r="N562" s="199">
        <v>11.058922638</v>
      </c>
      <c r="O562" s="200">
        <v>0</v>
      </c>
      <c r="Q562" s="82">
        <v>558</v>
      </c>
      <c r="R562" s="199">
        <v>0</v>
      </c>
      <c r="S562" s="199">
        <v>4.3656187720000004</v>
      </c>
      <c r="T562" s="199">
        <v>4.1682898770000003</v>
      </c>
      <c r="U562" s="200">
        <v>0</v>
      </c>
    </row>
    <row r="563" spans="7:21" x14ac:dyDescent="0.25">
      <c r="G563" s="82">
        <v>559</v>
      </c>
      <c r="H563" s="11">
        <v>12.24383869</v>
      </c>
      <c r="I563" s="11">
        <v>11.511319370000001</v>
      </c>
      <c r="J563" s="11">
        <v>14.2534223</v>
      </c>
      <c r="K563" s="11">
        <v>8.2901963760000008</v>
      </c>
      <c r="L563" s="11">
        <v>8.21456637</v>
      </c>
      <c r="M563" s="199">
        <v>11.692149796000001</v>
      </c>
      <c r="N563" s="199">
        <v>11.052892541</v>
      </c>
      <c r="O563" s="200">
        <v>0</v>
      </c>
      <c r="Q563" s="82">
        <v>559</v>
      </c>
      <c r="R563" s="199">
        <v>0</v>
      </c>
      <c r="S563" s="199">
        <v>4.3620417529999997</v>
      </c>
      <c r="T563" s="199">
        <v>4.1648840810000003</v>
      </c>
      <c r="U563" s="200">
        <v>0</v>
      </c>
    </row>
    <row r="564" spans="7:21" x14ac:dyDescent="0.25">
      <c r="G564" s="82">
        <v>560</v>
      </c>
      <c r="H564" s="11">
        <v>12.238818719999999</v>
      </c>
      <c r="I564" s="11">
        <v>11.506920470000001</v>
      </c>
      <c r="J564" s="11">
        <v>14.2466788</v>
      </c>
      <c r="K564" s="11">
        <v>8.2884822069999995</v>
      </c>
      <c r="L564" s="11">
        <v>8.2129143179999993</v>
      </c>
      <c r="M564" s="199">
        <v>11.685421055000001</v>
      </c>
      <c r="N564" s="199">
        <v>11.046862771000001</v>
      </c>
      <c r="O564" s="200">
        <v>0</v>
      </c>
      <c r="Q564" s="82">
        <v>560</v>
      </c>
      <c r="R564" s="199">
        <v>0</v>
      </c>
      <c r="S564" s="199">
        <v>4.3584648570000004</v>
      </c>
      <c r="T564" s="199">
        <v>4.1614783959999997</v>
      </c>
      <c r="U564" s="200">
        <v>0</v>
      </c>
    </row>
    <row r="565" spans="7:21" x14ac:dyDescent="0.25">
      <c r="G565" s="82">
        <v>561</v>
      </c>
      <c r="H565" s="11">
        <v>12.23379898</v>
      </c>
      <c r="I565" s="11">
        <v>11.50252175</v>
      </c>
      <c r="J565" s="11">
        <v>14.2399357</v>
      </c>
      <c r="K565" s="11">
        <v>8.2867680650000004</v>
      </c>
      <c r="L565" s="11">
        <v>8.2112622930000008</v>
      </c>
      <c r="M565" s="199">
        <v>11.678692720000001</v>
      </c>
      <c r="N565" s="199">
        <v>11.040833328</v>
      </c>
      <c r="O565" s="200">
        <v>0</v>
      </c>
      <c r="Q565" s="82">
        <v>561</v>
      </c>
      <c r="R565" s="199">
        <v>0</v>
      </c>
      <c r="S565" s="199">
        <v>4.3548880839999997</v>
      </c>
      <c r="T565" s="199">
        <v>4.1580728230000004</v>
      </c>
      <c r="U565" s="200">
        <v>0</v>
      </c>
    </row>
    <row r="566" spans="7:21" x14ac:dyDescent="0.25">
      <c r="G566" s="82">
        <v>562</v>
      </c>
      <c r="H566" s="11">
        <v>12.22877946</v>
      </c>
      <c r="I566" s="11">
        <v>11.4981232</v>
      </c>
      <c r="J566" s="11">
        <v>14.233193</v>
      </c>
      <c r="K566" s="11">
        <v>8.2850539510000001</v>
      </c>
      <c r="L566" s="11">
        <v>8.2096102920000007</v>
      </c>
      <c r="M566" s="199">
        <v>11.671964790000001</v>
      </c>
      <c r="N566" s="199">
        <v>11.034804211999999</v>
      </c>
      <c r="O566" s="200">
        <v>0</v>
      </c>
      <c r="Q566" s="82">
        <v>562</v>
      </c>
      <c r="R566" s="199">
        <v>0</v>
      </c>
      <c r="S566" s="199">
        <v>4.3513114330000002</v>
      </c>
      <c r="T566" s="199">
        <v>4.1546673609999996</v>
      </c>
      <c r="U566" s="200">
        <v>0</v>
      </c>
    </row>
    <row r="567" spans="7:21" x14ac:dyDescent="0.25">
      <c r="G567" s="82">
        <v>563</v>
      </c>
      <c r="H567" s="11">
        <v>12.223760159999999</v>
      </c>
      <c r="I567" s="11">
        <v>11.493724820000001</v>
      </c>
      <c r="J567" s="11">
        <v>14.226450699999999</v>
      </c>
      <c r="K567" s="11">
        <v>8.2833398630000001</v>
      </c>
      <c r="L567" s="11">
        <v>8.2079583159999991</v>
      </c>
      <c r="M567" s="199">
        <v>11.665237265</v>
      </c>
      <c r="N567" s="199">
        <v>11.028775424000001</v>
      </c>
      <c r="O567" s="200">
        <v>0</v>
      </c>
      <c r="Q567" s="82">
        <v>563</v>
      </c>
      <c r="R567" s="199">
        <v>0</v>
      </c>
      <c r="S567" s="199">
        <v>4.3477349050000003</v>
      </c>
      <c r="T567" s="199">
        <v>4.151262011</v>
      </c>
      <c r="U567" s="200">
        <v>0</v>
      </c>
    </row>
    <row r="568" spans="7:21" x14ac:dyDescent="0.25">
      <c r="G568" s="82">
        <v>564</v>
      </c>
      <c r="H568" s="11">
        <v>12.21874109</v>
      </c>
      <c r="I568" s="11">
        <v>11.48932662</v>
      </c>
      <c r="J568" s="11">
        <v>14.219708799999999</v>
      </c>
      <c r="K568" s="11">
        <v>8.2816258030000007</v>
      </c>
      <c r="L568" s="11">
        <v>8.2063063659999997</v>
      </c>
      <c r="M568" s="199">
        <v>11.658510145999999</v>
      </c>
      <c r="N568" s="199">
        <v>11.022746962999999</v>
      </c>
      <c r="O568" s="200">
        <v>0</v>
      </c>
      <c r="Q568" s="82">
        <v>564</v>
      </c>
      <c r="R568" s="199">
        <v>0</v>
      </c>
      <c r="S568" s="199">
        <v>4.3441584989999997</v>
      </c>
      <c r="T568" s="199">
        <v>4.1478567709999998</v>
      </c>
      <c r="U568" s="200">
        <v>0</v>
      </c>
    </row>
    <row r="569" spans="7:21" x14ac:dyDescent="0.25">
      <c r="G569" s="82">
        <v>565</v>
      </c>
      <c r="H569" s="11">
        <v>12.21372225</v>
      </c>
      <c r="I569" s="11">
        <v>11.484928590000001</v>
      </c>
      <c r="J569" s="11">
        <v>14.21296729</v>
      </c>
      <c r="K569" s="11">
        <v>8.27991177</v>
      </c>
      <c r="L569" s="11">
        <v>8.2046544410000006</v>
      </c>
      <c r="M569" s="199">
        <v>11.651783432</v>
      </c>
      <c r="N569" s="199">
        <v>11.01671883</v>
      </c>
      <c r="O569" s="200">
        <v>0</v>
      </c>
      <c r="Q569" s="82">
        <v>565</v>
      </c>
      <c r="R569" s="199">
        <v>0</v>
      </c>
      <c r="S569" s="199">
        <v>4.3405822159999996</v>
      </c>
      <c r="T569" s="199">
        <v>4.1444516440000001</v>
      </c>
      <c r="U569" s="200">
        <v>0</v>
      </c>
    </row>
    <row r="570" spans="7:21" x14ac:dyDescent="0.25">
      <c r="G570" s="82">
        <v>566</v>
      </c>
      <c r="H570" s="11">
        <v>12.20870362</v>
      </c>
      <c r="I570" s="11">
        <v>11.48053073</v>
      </c>
      <c r="J570" s="11">
        <v>14.20622618</v>
      </c>
      <c r="K570" s="11">
        <v>8.2781977639999997</v>
      </c>
      <c r="L570" s="11">
        <v>8.203002541</v>
      </c>
      <c r="M570" s="199">
        <v>11.645057123000001</v>
      </c>
      <c r="N570" s="199">
        <v>11.010691024</v>
      </c>
      <c r="O570" s="200">
        <v>0</v>
      </c>
      <c r="Q570" s="82">
        <v>566</v>
      </c>
      <c r="R570" s="199">
        <v>0</v>
      </c>
      <c r="S570" s="199">
        <v>4.3370060559999999</v>
      </c>
      <c r="T570" s="199">
        <v>4.1410466269999997</v>
      </c>
      <c r="U570" s="200">
        <v>0</v>
      </c>
    </row>
    <row r="571" spans="7:21" x14ac:dyDescent="0.25">
      <c r="G571" s="82">
        <v>567</v>
      </c>
      <c r="H571" s="11">
        <v>12.20368523</v>
      </c>
      <c r="I571" s="11">
        <v>11.47613305</v>
      </c>
      <c r="J571" s="11">
        <v>14.199485470000001</v>
      </c>
      <c r="K571" s="11">
        <v>8.2764837849999999</v>
      </c>
      <c r="L571" s="11">
        <v>8.2013506669999998</v>
      </c>
      <c r="M571" s="199">
        <v>11.638331218999999</v>
      </c>
      <c r="N571" s="199">
        <v>11.004663545</v>
      </c>
      <c r="O571" s="200">
        <v>0</v>
      </c>
      <c r="Q571" s="82">
        <v>567</v>
      </c>
      <c r="R571" s="199">
        <v>0</v>
      </c>
      <c r="S571" s="199">
        <v>4.3334300179999996</v>
      </c>
      <c r="T571" s="199">
        <v>4.1376417219999997</v>
      </c>
      <c r="U571" s="200">
        <v>0</v>
      </c>
    </row>
    <row r="572" spans="7:21" x14ac:dyDescent="0.25">
      <c r="G572" s="82">
        <v>568</v>
      </c>
      <c r="H572" s="11">
        <v>12.198667049999999</v>
      </c>
      <c r="I572" s="11">
        <v>11.471735539999999</v>
      </c>
      <c r="J572" s="11">
        <v>14.192745159999999</v>
      </c>
      <c r="K572" s="11">
        <v>8.2747698330000006</v>
      </c>
      <c r="L572" s="11">
        <v>8.1996988169999998</v>
      </c>
      <c r="M572" s="199">
        <v>11.631605721</v>
      </c>
      <c r="N572" s="199">
        <v>10.998636393</v>
      </c>
      <c r="O572" s="200">
        <v>0</v>
      </c>
      <c r="Q572" s="82">
        <v>568</v>
      </c>
      <c r="R572" s="199">
        <v>0</v>
      </c>
      <c r="S572" s="199">
        <v>4.3298541029999997</v>
      </c>
      <c r="T572" s="199">
        <v>4.134236928</v>
      </c>
      <c r="U572" s="200">
        <v>0</v>
      </c>
    </row>
    <row r="573" spans="7:21" x14ac:dyDescent="0.25">
      <c r="G573" s="82">
        <v>569</v>
      </c>
      <c r="H573" s="11">
        <v>12.193649110000001</v>
      </c>
      <c r="I573" s="11">
        <v>11.467338209999999</v>
      </c>
      <c r="J573" s="11">
        <v>14.18600524</v>
      </c>
      <c r="K573" s="11">
        <v>8.2730559079999999</v>
      </c>
      <c r="L573" s="11">
        <v>8.1980469930000002</v>
      </c>
      <c r="M573" s="199">
        <v>11.624880627</v>
      </c>
      <c r="N573" s="199">
        <v>10.992609569000001</v>
      </c>
      <c r="O573" s="200">
        <v>0</v>
      </c>
      <c r="Q573" s="82">
        <v>569</v>
      </c>
      <c r="R573" s="199">
        <v>0</v>
      </c>
      <c r="S573" s="199">
        <v>4.3262783100000002</v>
      </c>
      <c r="T573" s="199">
        <v>4.1308322449999997</v>
      </c>
      <c r="U573" s="200">
        <v>0</v>
      </c>
    </row>
    <row r="574" spans="7:21" x14ac:dyDescent="0.25">
      <c r="G574" s="82">
        <v>570</v>
      </c>
      <c r="H574" s="11">
        <v>12.18863138</v>
      </c>
      <c r="I574" s="11">
        <v>11.46294104</v>
      </c>
      <c r="J574" s="11">
        <v>14.179265729999999</v>
      </c>
      <c r="K574" s="11">
        <v>8.2713420109999998</v>
      </c>
      <c r="L574" s="11">
        <v>8.1963951940000008</v>
      </c>
      <c r="M574" s="199">
        <v>11.618155938999999</v>
      </c>
      <c r="N574" s="199">
        <v>10.986583072</v>
      </c>
      <c r="O574" s="200">
        <v>0</v>
      </c>
      <c r="Q574" s="82">
        <v>570</v>
      </c>
      <c r="R574" s="199">
        <v>0</v>
      </c>
      <c r="S574" s="199">
        <v>4.3227026400000002</v>
      </c>
      <c r="T574" s="199">
        <v>4.1274276739999998</v>
      </c>
      <c r="U574" s="200">
        <v>0</v>
      </c>
    </row>
    <row r="575" spans="7:21" x14ac:dyDescent="0.25">
      <c r="G575" s="82">
        <v>571</v>
      </c>
      <c r="H575" s="11">
        <v>12.183613879999999</v>
      </c>
      <c r="I575" s="11">
        <v>11.45854405</v>
      </c>
      <c r="J575" s="11">
        <v>14.17252661</v>
      </c>
      <c r="K575" s="11">
        <v>8.2696281410000001</v>
      </c>
      <c r="L575" s="11">
        <v>8.1947434210000001</v>
      </c>
      <c r="M575" s="199">
        <v>11.611431656000001</v>
      </c>
      <c r="N575" s="199">
        <v>10.980556902</v>
      </c>
      <c r="O575" s="200">
        <v>0</v>
      </c>
      <c r="Q575" s="82">
        <v>571</v>
      </c>
      <c r="R575" s="199">
        <v>0</v>
      </c>
      <c r="S575" s="199">
        <v>4.3191270919999996</v>
      </c>
      <c r="T575" s="199">
        <v>4.1240232140000002</v>
      </c>
      <c r="U575" s="200">
        <v>0</v>
      </c>
    </row>
    <row r="576" spans="7:21" x14ac:dyDescent="0.25">
      <c r="G576" s="82">
        <v>572</v>
      </c>
      <c r="H576" s="11">
        <v>12.17859661</v>
      </c>
      <c r="I576" s="11">
        <v>11.454147239999999</v>
      </c>
      <c r="J576" s="11">
        <v>14.165787890000001</v>
      </c>
      <c r="K576" s="11">
        <v>8.2679142970000008</v>
      </c>
      <c r="L576" s="11">
        <v>8.1930916719999995</v>
      </c>
      <c r="M576" s="199">
        <v>11.604707778</v>
      </c>
      <c r="N576" s="199">
        <v>10.974531059</v>
      </c>
      <c r="O576" s="200">
        <v>0</v>
      </c>
      <c r="Q576" s="82">
        <v>572</v>
      </c>
      <c r="R576" s="199">
        <v>0</v>
      </c>
      <c r="S576" s="199">
        <v>4.3155516670000003</v>
      </c>
      <c r="T576" s="199">
        <v>4.120618866</v>
      </c>
      <c r="U576" s="200">
        <v>0</v>
      </c>
    </row>
    <row r="577" spans="7:21" x14ac:dyDescent="0.25">
      <c r="G577" s="82">
        <v>573</v>
      </c>
      <c r="H577" s="11">
        <v>12.17357956</v>
      </c>
      <c r="I577" s="11">
        <v>11.4497506</v>
      </c>
      <c r="J577" s="11">
        <v>14.15904956</v>
      </c>
      <c r="K577" s="11">
        <v>8.2662004810000003</v>
      </c>
      <c r="L577" s="11">
        <v>8.1914399489999994</v>
      </c>
      <c r="M577" s="199">
        <v>11.597984305000001</v>
      </c>
      <c r="N577" s="199">
        <v>10.968505542999999</v>
      </c>
      <c r="O577" s="200">
        <v>0</v>
      </c>
      <c r="Q577" s="82">
        <v>573</v>
      </c>
      <c r="R577" s="199">
        <v>0</v>
      </c>
      <c r="S577" s="199">
        <v>4.3119763640000004</v>
      </c>
      <c r="T577" s="199">
        <v>4.1172146280000002</v>
      </c>
      <c r="U577" s="200">
        <v>0</v>
      </c>
    </row>
    <row r="578" spans="7:21" x14ac:dyDescent="0.25">
      <c r="G578" s="82">
        <v>574</v>
      </c>
      <c r="H578" s="11">
        <v>12.16856273</v>
      </c>
      <c r="I578" s="11">
        <v>11.44535413</v>
      </c>
      <c r="J578" s="11">
        <v>14.152311640000001</v>
      </c>
      <c r="K578" s="11">
        <v>8.2644866920000002</v>
      </c>
      <c r="L578" s="11">
        <v>8.1897882509999995</v>
      </c>
      <c r="M578" s="199">
        <v>11.591261236999999</v>
      </c>
      <c r="N578" s="199">
        <v>10.962480355</v>
      </c>
      <c r="O578" s="200">
        <v>0</v>
      </c>
      <c r="Q578" s="82">
        <v>574</v>
      </c>
      <c r="R578" s="199">
        <v>0</v>
      </c>
      <c r="S578" s="199">
        <v>4.3084011840000001</v>
      </c>
      <c r="T578" s="199">
        <v>4.1138105019999998</v>
      </c>
      <c r="U578" s="200">
        <v>0</v>
      </c>
    </row>
    <row r="579" spans="7:21" x14ac:dyDescent="0.25">
      <c r="G579" s="82">
        <v>575</v>
      </c>
      <c r="H579" s="11">
        <v>12.16354613</v>
      </c>
      <c r="I579" s="11">
        <v>11.44095783</v>
      </c>
      <c r="J579" s="11">
        <v>14.14557411</v>
      </c>
      <c r="K579" s="11">
        <v>8.2627729300000006</v>
      </c>
      <c r="L579" s="11">
        <v>8.1881365779999999</v>
      </c>
      <c r="M579" s="199">
        <v>11.584538574</v>
      </c>
      <c r="N579" s="199">
        <v>10.956455494</v>
      </c>
      <c r="O579" s="200">
        <v>0</v>
      </c>
      <c r="Q579" s="82">
        <v>575</v>
      </c>
      <c r="R579" s="199">
        <v>0</v>
      </c>
      <c r="S579" s="199">
        <v>4.3048261270000001</v>
      </c>
      <c r="T579" s="199">
        <v>4.1104064879999997</v>
      </c>
      <c r="U579" s="200">
        <v>0</v>
      </c>
    </row>
    <row r="580" spans="7:21" x14ac:dyDescent="0.25">
      <c r="G580" s="82">
        <v>576</v>
      </c>
      <c r="H580" s="11">
        <v>12.15852975</v>
      </c>
      <c r="I580" s="11">
        <v>11.436561709999999</v>
      </c>
      <c r="J580" s="11">
        <v>14.138836980000001</v>
      </c>
      <c r="K580" s="11">
        <v>8.2610591949999996</v>
      </c>
      <c r="L580" s="11">
        <v>8.1864849300000007</v>
      </c>
      <c r="M580" s="199">
        <v>11.577816317</v>
      </c>
      <c r="N580" s="199">
        <v>10.95043096</v>
      </c>
      <c r="O580" s="200">
        <v>0</v>
      </c>
      <c r="Q580" s="82">
        <v>576</v>
      </c>
      <c r="R580" s="199">
        <v>0</v>
      </c>
      <c r="S580" s="199">
        <v>4.3012511919999996</v>
      </c>
      <c r="T580" s="199">
        <v>4.107002584</v>
      </c>
      <c r="U580" s="200">
        <v>0</v>
      </c>
    </row>
    <row r="581" spans="7:21" x14ac:dyDescent="0.25">
      <c r="G581" s="82">
        <v>577</v>
      </c>
      <c r="H581" s="11">
        <v>12.1535136</v>
      </c>
      <c r="I581" s="11">
        <v>11.43216576</v>
      </c>
      <c r="J581" s="11">
        <v>14.13210024</v>
      </c>
      <c r="K581" s="11">
        <v>8.2593454879999992</v>
      </c>
      <c r="L581" s="11">
        <v>8.184833308</v>
      </c>
      <c r="M581" s="199">
        <v>11.571094464</v>
      </c>
      <c r="N581" s="199">
        <v>10.944406753000001</v>
      </c>
      <c r="O581" s="200">
        <v>0</v>
      </c>
      <c r="Q581" s="82">
        <v>577</v>
      </c>
      <c r="R581" s="199">
        <v>0</v>
      </c>
      <c r="S581" s="199">
        <v>4.2976763790000003</v>
      </c>
      <c r="T581" s="199">
        <v>4.1035987919999997</v>
      </c>
      <c r="U581" s="200">
        <v>0</v>
      </c>
    </row>
    <row r="582" spans="7:21" x14ac:dyDescent="0.25">
      <c r="G582" s="82">
        <v>578</v>
      </c>
      <c r="H582" s="11">
        <v>12.148497669999999</v>
      </c>
      <c r="I582" s="11">
        <v>11.42776999</v>
      </c>
      <c r="J582" s="11">
        <v>14.125363910000001</v>
      </c>
      <c r="K582" s="11">
        <v>8.2576318069999992</v>
      </c>
      <c r="L582" s="11">
        <v>8.1831817109999996</v>
      </c>
      <c r="M582" s="199">
        <v>11.564373015999999</v>
      </c>
      <c r="N582" s="199">
        <v>10.938382873</v>
      </c>
      <c r="O582" s="200">
        <v>0</v>
      </c>
      <c r="Q582" s="82">
        <v>578</v>
      </c>
      <c r="R582" s="199">
        <v>0</v>
      </c>
      <c r="S582" s="199">
        <v>4.2941016889999997</v>
      </c>
      <c r="T582" s="199">
        <v>4.1001951109999997</v>
      </c>
      <c r="U582" s="200">
        <v>0</v>
      </c>
    </row>
    <row r="583" spans="7:21" x14ac:dyDescent="0.25">
      <c r="G583" s="82">
        <v>579</v>
      </c>
      <c r="H583" s="11">
        <v>12.143481960000001</v>
      </c>
      <c r="I583" s="11">
        <v>11.423374389999999</v>
      </c>
      <c r="J583" s="11">
        <v>14.11862797</v>
      </c>
      <c r="K583" s="11">
        <v>8.2559181539999997</v>
      </c>
      <c r="L583" s="11">
        <v>8.1815301389999995</v>
      </c>
      <c r="M583" s="199">
        <v>11.557651973</v>
      </c>
      <c r="N583" s="199">
        <v>10.93235932</v>
      </c>
      <c r="O583" s="200">
        <v>0</v>
      </c>
      <c r="Q583" s="82">
        <v>579</v>
      </c>
      <c r="R583" s="199">
        <v>0</v>
      </c>
      <c r="S583" s="199">
        <v>4.2905271220000003</v>
      </c>
      <c r="T583" s="199">
        <v>4.0967915420000001</v>
      </c>
      <c r="U583" s="200">
        <v>0</v>
      </c>
    </row>
    <row r="584" spans="7:21" x14ac:dyDescent="0.25">
      <c r="G584" s="82">
        <v>580</v>
      </c>
      <c r="H584" s="11">
        <v>12.13846648</v>
      </c>
      <c r="I584" s="11">
        <v>11.41897896</v>
      </c>
      <c r="J584" s="11">
        <v>14.111892429999999</v>
      </c>
      <c r="K584" s="11">
        <v>8.2542045280000007</v>
      </c>
      <c r="L584" s="11">
        <v>8.1798785919999997</v>
      </c>
      <c r="M584" s="199">
        <v>11.550931335</v>
      </c>
      <c r="N584" s="199">
        <v>10.926336094</v>
      </c>
      <c r="O584" s="200">
        <v>0</v>
      </c>
      <c r="Q584" s="82">
        <v>580</v>
      </c>
      <c r="R584" s="199">
        <v>0</v>
      </c>
      <c r="S584" s="199">
        <v>4.2869526770000004</v>
      </c>
      <c r="T584" s="199">
        <v>4.0933880839999999</v>
      </c>
      <c r="U584" s="200">
        <v>0</v>
      </c>
    </row>
    <row r="585" spans="7:21" x14ac:dyDescent="0.25">
      <c r="G585" s="82">
        <v>581</v>
      </c>
      <c r="H585" s="11">
        <v>12.13345123</v>
      </c>
      <c r="I585" s="11">
        <v>11.41458371</v>
      </c>
      <c r="J585" s="11">
        <v>14.105157289999999</v>
      </c>
      <c r="K585" s="11">
        <v>8.2524909290000004</v>
      </c>
      <c r="L585" s="11">
        <v>8.1782270700000002</v>
      </c>
      <c r="M585" s="199">
        <v>11.544211102</v>
      </c>
      <c r="N585" s="199">
        <v>10.920313196</v>
      </c>
      <c r="O585" s="200">
        <v>0</v>
      </c>
      <c r="Q585" s="82">
        <v>581</v>
      </c>
      <c r="R585" s="199">
        <v>0</v>
      </c>
      <c r="S585" s="199">
        <v>4.2833783539999999</v>
      </c>
      <c r="T585" s="199">
        <v>4.089984737</v>
      </c>
      <c r="U585" s="200">
        <v>0</v>
      </c>
    </row>
    <row r="586" spans="7:21" x14ac:dyDescent="0.25">
      <c r="G586" s="82">
        <v>582</v>
      </c>
      <c r="H586" s="11">
        <v>12.128436199999999</v>
      </c>
      <c r="I586" s="11">
        <v>11.41018862</v>
      </c>
      <c r="J586" s="11">
        <v>14.09842254</v>
      </c>
      <c r="K586" s="11">
        <v>8.2507773570000005</v>
      </c>
      <c r="L586" s="11">
        <v>8.1765755739999992</v>
      </c>
      <c r="M586" s="199">
        <v>11.537491273000001</v>
      </c>
      <c r="N586" s="199">
        <v>10.914290623999999</v>
      </c>
      <c r="O586" s="200">
        <v>0</v>
      </c>
      <c r="Q586" s="82">
        <v>582</v>
      </c>
      <c r="R586" s="199">
        <v>0</v>
      </c>
      <c r="S586" s="199">
        <v>4.2798041549999999</v>
      </c>
      <c r="T586" s="199">
        <v>4.0865815010000004</v>
      </c>
      <c r="U586" s="200">
        <v>0</v>
      </c>
    </row>
    <row r="587" spans="7:21" x14ac:dyDescent="0.25">
      <c r="G587" s="82">
        <v>583</v>
      </c>
      <c r="H587" s="11">
        <v>12.123421390000001</v>
      </c>
      <c r="I587" s="11">
        <v>11.40579372</v>
      </c>
      <c r="J587" s="11">
        <v>14.091688189999999</v>
      </c>
      <c r="K587" s="11">
        <v>8.2490638119999993</v>
      </c>
      <c r="L587" s="11">
        <v>8.1749241030000004</v>
      </c>
      <c r="M587" s="199">
        <v>11.530771850000001</v>
      </c>
      <c r="N587" s="199">
        <v>10.908268379000001</v>
      </c>
      <c r="O587" s="200">
        <v>0</v>
      </c>
      <c r="Q587" s="82">
        <v>583</v>
      </c>
      <c r="R587" s="199">
        <v>0</v>
      </c>
      <c r="S587" s="199">
        <v>4.2762300770000001</v>
      </c>
      <c r="T587" s="199">
        <v>4.0831783760000002</v>
      </c>
      <c r="U587" s="200">
        <v>0</v>
      </c>
    </row>
    <row r="588" spans="7:21" x14ac:dyDescent="0.25">
      <c r="G588" s="82">
        <v>584</v>
      </c>
      <c r="H588" s="11">
        <v>12.11840681</v>
      </c>
      <c r="I588" s="11">
        <v>11.40139898</v>
      </c>
      <c r="J588" s="11">
        <v>14.08495424</v>
      </c>
      <c r="K588" s="11">
        <v>8.2473502940000003</v>
      </c>
      <c r="L588" s="11">
        <v>8.1732726570000001</v>
      </c>
      <c r="M588" s="199">
        <v>11.524052831000001</v>
      </c>
      <c r="N588" s="199">
        <v>10.902246462000001</v>
      </c>
      <c r="O588" s="200">
        <v>0</v>
      </c>
      <c r="Q588" s="82">
        <v>584</v>
      </c>
      <c r="R588" s="199">
        <v>0</v>
      </c>
      <c r="S588" s="199">
        <v>4.2726561219999999</v>
      </c>
      <c r="T588" s="199">
        <v>4.0797753630000004</v>
      </c>
      <c r="U588" s="200">
        <v>0</v>
      </c>
    </row>
    <row r="589" spans="7:21" x14ac:dyDescent="0.25">
      <c r="G589" s="82">
        <v>585</v>
      </c>
      <c r="H589" s="11">
        <v>12.113392449999999</v>
      </c>
      <c r="I589" s="11">
        <v>11.39700442</v>
      </c>
      <c r="J589" s="11">
        <v>14.07822069</v>
      </c>
      <c r="K589" s="11">
        <v>8.245636803</v>
      </c>
      <c r="L589" s="11">
        <v>8.171621236</v>
      </c>
      <c r="M589" s="199">
        <v>11.517334217</v>
      </c>
      <c r="N589" s="199">
        <v>10.896224870999999</v>
      </c>
      <c r="O589" s="200">
        <v>0</v>
      </c>
      <c r="Q589" s="82">
        <v>585</v>
      </c>
      <c r="R589" s="199">
        <v>0</v>
      </c>
      <c r="S589" s="199">
        <v>4.2690822900000001</v>
      </c>
      <c r="T589" s="199">
        <v>4.0763724610000001</v>
      </c>
      <c r="U589" s="200">
        <v>0</v>
      </c>
    </row>
    <row r="590" spans="7:21" x14ac:dyDescent="0.25">
      <c r="G590" s="82">
        <v>586</v>
      </c>
      <c r="H590" s="11">
        <v>12.108378310000001</v>
      </c>
      <c r="I590" s="11">
        <v>11.39261003</v>
      </c>
      <c r="J590" s="11">
        <v>14.071487530000001</v>
      </c>
      <c r="K590" s="11">
        <v>8.2439233400000003</v>
      </c>
      <c r="L590" s="11">
        <v>8.1699698410000003</v>
      </c>
      <c r="M590" s="199">
        <v>11.510616008</v>
      </c>
      <c r="N590" s="199">
        <v>10.890203607</v>
      </c>
      <c r="O590" s="200">
        <v>0</v>
      </c>
      <c r="Q590" s="82">
        <v>586</v>
      </c>
      <c r="R590" s="199">
        <v>0</v>
      </c>
      <c r="S590" s="199">
        <v>4.2655085799999997</v>
      </c>
      <c r="T590" s="199">
        <v>4.0729696710000001</v>
      </c>
      <c r="U590" s="200">
        <v>0</v>
      </c>
    </row>
    <row r="591" spans="7:21" x14ac:dyDescent="0.25">
      <c r="G591" s="82">
        <v>587</v>
      </c>
      <c r="H591" s="11">
        <v>12.1033644</v>
      </c>
      <c r="I591" s="11">
        <v>11.388215819999999</v>
      </c>
      <c r="J591" s="11">
        <v>14.064754779999999</v>
      </c>
      <c r="K591" s="11">
        <v>8.2422099029999991</v>
      </c>
      <c r="L591" s="11">
        <v>8.1683184709999992</v>
      </c>
      <c r="M591" s="199">
        <v>11.503898203</v>
      </c>
      <c r="N591" s="199">
        <v>10.88418267</v>
      </c>
      <c r="O591" s="200">
        <v>0</v>
      </c>
      <c r="Q591" s="82">
        <v>587</v>
      </c>
      <c r="R591" s="199">
        <v>0</v>
      </c>
      <c r="S591" s="199">
        <v>4.2619349929999997</v>
      </c>
      <c r="T591" s="199">
        <v>4.0695669910000003</v>
      </c>
      <c r="U591" s="200">
        <v>0</v>
      </c>
    </row>
    <row r="592" spans="7:21" x14ac:dyDescent="0.25">
      <c r="G592" s="82">
        <v>588</v>
      </c>
      <c r="H592" s="11">
        <v>12.098350719999999</v>
      </c>
      <c r="I592" s="11">
        <v>11.38382178</v>
      </c>
      <c r="J592" s="11">
        <v>14.05802242</v>
      </c>
      <c r="K592" s="11">
        <v>8.2404964940000003</v>
      </c>
      <c r="L592" s="11">
        <v>8.1666671260000001</v>
      </c>
      <c r="M592" s="199">
        <v>11.497180802999999</v>
      </c>
      <c r="N592" s="199">
        <v>10.878162059999999</v>
      </c>
      <c r="O592" s="200">
        <v>0</v>
      </c>
      <c r="Q592" s="82">
        <v>588</v>
      </c>
      <c r="R592" s="199">
        <v>0</v>
      </c>
      <c r="S592" s="199">
        <v>4.258361528</v>
      </c>
      <c r="T592" s="199">
        <v>4.066164423</v>
      </c>
      <c r="U592" s="200">
        <v>0</v>
      </c>
    </row>
    <row r="593" spans="7:21" x14ac:dyDescent="0.25">
      <c r="G593" s="82">
        <v>589</v>
      </c>
      <c r="H593" s="11">
        <v>12.09333726</v>
      </c>
      <c r="I593" s="11">
        <v>11.37942791</v>
      </c>
      <c r="J593" s="11">
        <v>14.05129045</v>
      </c>
      <c r="K593" s="11">
        <v>8.2387831120000001</v>
      </c>
      <c r="L593" s="11">
        <v>8.1650158059999995</v>
      </c>
      <c r="M593" s="199">
        <v>11.490463807999999</v>
      </c>
      <c r="N593" s="199">
        <v>10.872141777</v>
      </c>
      <c r="O593" s="200">
        <v>0</v>
      </c>
      <c r="Q593" s="82">
        <v>589</v>
      </c>
      <c r="R593" s="199">
        <v>0</v>
      </c>
      <c r="S593" s="199">
        <v>4.2547881849999998</v>
      </c>
      <c r="T593" s="199">
        <v>4.0627619660000001</v>
      </c>
      <c r="U593" s="200">
        <v>0</v>
      </c>
    </row>
    <row r="594" spans="7:21" x14ac:dyDescent="0.25">
      <c r="G594" s="82">
        <v>590</v>
      </c>
      <c r="H594" s="11">
        <v>12.08832402</v>
      </c>
      <c r="I594" s="11">
        <v>11.37503422</v>
      </c>
      <c r="J594" s="11">
        <v>14.044558889999999</v>
      </c>
      <c r="K594" s="11">
        <v>8.2370697570000004</v>
      </c>
      <c r="L594" s="11">
        <v>8.1633645109999993</v>
      </c>
      <c r="M594" s="199">
        <v>11.483747218</v>
      </c>
      <c r="N594" s="199">
        <v>10.866121821</v>
      </c>
      <c r="O594" s="200">
        <v>0</v>
      </c>
      <c r="Q594" s="82">
        <v>590</v>
      </c>
      <c r="R594" s="199">
        <v>0</v>
      </c>
      <c r="S594" s="199">
        <v>4.251214965</v>
      </c>
      <c r="T594" s="199">
        <v>4.0593596209999996</v>
      </c>
      <c r="U594" s="200">
        <v>0</v>
      </c>
    </row>
    <row r="595" spans="7:21" x14ac:dyDescent="0.25">
      <c r="G595" s="82">
        <v>591</v>
      </c>
      <c r="H595" s="11">
        <v>12.083311</v>
      </c>
      <c r="I595" s="11">
        <v>11.37064069</v>
      </c>
      <c r="J595" s="11">
        <v>14.037827719999999</v>
      </c>
      <c r="K595" s="11">
        <v>8.2353564289999994</v>
      </c>
      <c r="L595" s="11">
        <v>8.1617132419999994</v>
      </c>
      <c r="M595" s="199">
        <v>11.477031031999999</v>
      </c>
      <c r="N595" s="199">
        <v>10.860102191999999</v>
      </c>
      <c r="O595" s="200">
        <v>0</v>
      </c>
      <c r="Q595" s="82">
        <v>591</v>
      </c>
      <c r="R595" s="199">
        <v>0</v>
      </c>
      <c r="S595" s="199">
        <v>4.2476418679999997</v>
      </c>
      <c r="T595" s="199">
        <v>4.0559573860000002</v>
      </c>
      <c r="U595" s="200">
        <v>0</v>
      </c>
    </row>
    <row r="596" spans="7:21" x14ac:dyDescent="0.25">
      <c r="G596" s="82">
        <v>592</v>
      </c>
      <c r="H596" s="11">
        <v>12.078298220000001</v>
      </c>
      <c r="I596" s="11">
        <v>11.36624735</v>
      </c>
      <c r="J596" s="11">
        <v>14.03109695</v>
      </c>
      <c r="K596" s="11">
        <v>8.2336431280000006</v>
      </c>
      <c r="L596" s="11">
        <v>8.1600619969999997</v>
      </c>
      <c r="M596" s="199">
        <v>11.470315251000001</v>
      </c>
      <c r="N596" s="199">
        <v>10.854082889000001</v>
      </c>
      <c r="O596" s="200">
        <v>0</v>
      </c>
      <c r="Q596" s="82">
        <v>592</v>
      </c>
      <c r="R596" s="199">
        <v>0</v>
      </c>
      <c r="S596" s="199">
        <v>4.2440688929999997</v>
      </c>
      <c r="T596" s="199">
        <v>4.0525552630000004</v>
      </c>
      <c r="U596" s="200">
        <v>0</v>
      </c>
    </row>
    <row r="597" spans="7:21" x14ac:dyDescent="0.25">
      <c r="G597" s="82">
        <v>593</v>
      </c>
      <c r="H597" s="11">
        <v>12.073285650000001</v>
      </c>
      <c r="I597" s="11">
        <v>11.361854170000001</v>
      </c>
      <c r="J597" s="11">
        <v>14.02436657</v>
      </c>
      <c r="K597" s="11">
        <v>8.2319298550000006</v>
      </c>
      <c r="L597" s="11">
        <v>8.1584107780000004</v>
      </c>
      <c r="M597" s="199">
        <v>11.463599874</v>
      </c>
      <c r="N597" s="199">
        <v>10.848063914000001</v>
      </c>
      <c r="O597" s="200">
        <v>0</v>
      </c>
      <c r="Q597" s="82">
        <v>593</v>
      </c>
      <c r="R597" s="199">
        <v>0</v>
      </c>
      <c r="S597" s="199">
        <v>4.24049604</v>
      </c>
      <c r="T597" s="199">
        <v>4.0491532509999999</v>
      </c>
      <c r="U597" s="200">
        <v>0</v>
      </c>
    </row>
    <row r="598" spans="7:21" x14ac:dyDescent="0.25">
      <c r="G598" s="82">
        <v>594</v>
      </c>
      <c r="H598" s="11">
        <v>12.06827331</v>
      </c>
      <c r="I598" s="11">
        <v>11.357461170000001</v>
      </c>
      <c r="J598" s="11">
        <v>14.017636599999999</v>
      </c>
      <c r="K598" s="11">
        <v>8.2302166079999992</v>
      </c>
      <c r="L598" s="11">
        <v>8.1567595839999996</v>
      </c>
      <c r="M598" s="199">
        <v>11.456884902000001</v>
      </c>
      <c r="N598" s="199">
        <v>10.842045264999999</v>
      </c>
      <c r="O598" s="200">
        <v>0</v>
      </c>
      <c r="Q598" s="82">
        <v>594</v>
      </c>
      <c r="R598" s="199">
        <v>0</v>
      </c>
      <c r="S598" s="199">
        <v>4.2369233099999999</v>
      </c>
      <c r="T598" s="199">
        <v>4.0457513499999997</v>
      </c>
      <c r="U598" s="200">
        <v>0</v>
      </c>
    </row>
    <row r="599" spans="7:21" x14ac:dyDescent="0.25">
      <c r="G599" s="82">
        <v>595</v>
      </c>
      <c r="H599" s="11">
        <v>12.06326119</v>
      </c>
      <c r="I599" s="11">
        <v>11.35306834</v>
      </c>
      <c r="J599" s="11">
        <v>14.010907019999999</v>
      </c>
      <c r="K599" s="11">
        <v>8.2285033890000001</v>
      </c>
      <c r="L599" s="11">
        <v>8.1551084159999991</v>
      </c>
      <c r="M599" s="199">
        <v>11.450170334999999</v>
      </c>
      <c r="N599" s="199">
        <v>10.836026943</v>
      </c>
      <c r="O599" s="200">
        <v>0</v>
      </c>
      <c r="Q599" s="82">
        <v>595</v>
      </c>
      <c r="R599" s="199">
        <v>0</v>
      </c>
      <c r="S599" s="199">
        <v>4.2333507020000001</v>
      </c>
      <c r="T599" s="199">
        <v>4.042349561</v>
      </c>
      <c r="U599" s="200">
        <v>0</v>
      </c>
    </row>
    <row r="600" spans="7:21" x14ac:dyDescent="0.25">
      <c r="G600" s="82">
        <v>596</v>
      </c>
      <c r="H600" s="11">
        <v>12.0582493</v>
      </c>
      <c r="I600" s="11">
        <v>11.34867569</v>
      </c>
      <c r="J600" s="11">
        <v>14.00417783</v>
      </c>
      <c r="K600" s="11">
        <v>8.2267901969999997</v>
      </c>
      <c r="L600" s="11">
        <v>8.1534572720000007</v>
      </c>
      <c r="M600" s="199">
        <v>11.443456171999999</v>
      </c>
      <c r="N600" s="199">
        <v>10.830008948</v>
      </c>
      <c r="O600" s="200">
        <v>0</v>
      </c>
      <c r="Q600" s="82">
        <v>596</v>
      </c>
      <c r="R600" s="199">
        <v>0</v>
      </c>
      <c r="S600" s="199">
        <v>4.2297782169999998</v>
      </c>
      <c r="T600" s="199">
        <v>4.0389478820000004</v>
      </c>
      <c r="U600" s="200">
        <v>0</v>
      </c>
    </row>
    <row r="601" spans="7:21" x14ac:dyDescent="0.25">
      <c r="G601" s="82">
        <v>597</v>
      </c>
      <c r="H601" s="11">
        <v>12.05323763</v>
      </c>
      <c r="I601" s="11">
        <v>11.34428321</v>
      </c>
      <c r="J601" s="11">
        <v>13.99744905</v>
      </c>
      <c r="K601" s="11">
        <v>8.2250770309999996</v>
      </c>
      <c r="L601" s="11">
        <v>8.1518061540000009</v>
      </c>
      <c r="M601" s="199">
        <v>11.436742412999999</v>
      </c>
      <c r="N601" s="199">
        <v>10.823991278999999</v>
      </c>
      <c r="O601" s="200">
        <v>0</v>
      </c>
      <c r="Q601" s="82">
        <v>597</v>
      </c>
      <c r="R601" s="199">
        <v>0</v>
      </c>
      <c r="S601" s="199">
        <v>4.2262058539999998</v>
      </c>
      <c r="T601" s="199">
        <v>4.0355463150000004</v>
      </c>
      <c r="U601" s="200">
        <v>0</v>
      </c>
    </row>
    <row r="602" spans="7:21" x14ac:dyDescent="0.25">
      <c r="G602" s="82">
        <v>598</v>
      </c>
      <c r="H602" s="11">
        <v>12.048226189999999</v>
      </c>
      <c r="I602" s="11">
        <v>11.3398909</v>
      </c>
      <c r="J602" s="11">
        <v>13.990720659999999</v>
      </c>
      <c r="K602" s="11">
        <v>8.2233638930000001</v>
      </c>
      <c r="L602" s="11">
        <v>8.1501550609999995</v>
      </c>
      <c r="M602" s="199">
        <v>11.430029059000001</v>
      </c>
      <c r="N602" s="199">
        <v>10.817973937</v>
      </c>
      <c r="O602" s="200">
        <v>0</v>
      </c>
      <c r="Q602" s="82">
        <v>598</v>
      </c>
      <c r="R602" s="199">
        <v>0</v>
      </c>
      <c r="S602" s="199">
        <v>4.2226336140000003</v>
      </c>
      <c r="T602" s="199">
        <v>4.0321448599999998</v>
      </c>
      <c r="U602" s="200">
        <v>0</v>
      </c>
    </row>
    <row r="603" spans="7:21" x14ac:dyDescent="0.25">
      <c r="G603" s="82">
        <v>599</v>
      </c>
      <c r="H603" s="11">
        <v>12.043214969999999</v>
      </c>
      <c r="I603" s="11">
        <v>11.335498769999999</v>
      </c>
      <c r="J603" s="11">
        <v>13.983992669999999</v>
      </c>
      <c r="K603" s="11">
        <v>8.2216507819999993</v>
      </c>
      <c r="L603" s="11">
        <v>8.1485039930000003</v>
      </c>
      <c r="M603" s="199">
        <v>11.42331611</v>
      </c>
      <c r="N603" s="199">
        <v>10.811956922</v>
      </c>
      <c r="O603" s="200">
        <v>0</v>
      </c>
      <c r="Q603" s="82">
        <v>599</v>
      </c>
      <c r="R603" s="199">
        <v>0</v>
      </c>
      <c r="S603" s="199">
        <v>4.2190614960000001</v>
      </c>
      <c r="T603" s="199">
        <v>4.0287435150000004</v>
      </c>
      <c r="U603" s="200">
        <v>0</v>
      </c>
    </row>
    <row r="604" spans="7:21" x14ac:dyDescent="0.25">
      <c r="G604" s="82">
        <v>600</v>
      </c>
      <c r="H604" s="11">
        <v>12.03820397</v>
      </c>
      <c r="I604" s="11">
        <v>11.331106800000001</v>
      </c>
      <c r="J604" s="11">
        <v>13.97726507</v>
      </c>
      <c r="K604" s="11">
        <v>8.2199376990000008</v>
      </c>
      <c r="L604" s="11">
        <v>8.1468529509999996</v>
      </c>
      <c r="M604" s="199">
        <v>11.416603564000001</v>
      </c>
      <c r="N604" s="199">
        <v>10.805940233999999</v>
      </c>
      <c r="O604" s="200">
        <v>0</v>
      </c>
      <c r="Q604" s="82">
        <v>600</v>
      </c>
      <c r="R604" s="199">
        <v>0</v>
      </c>
      <c r="S604" s="199">
        <v>4.2154895000000003</v>
      </c>
      <c r="T604" s="199">
        <v>4.0253422810000004</v>
      </c>
      <c r="U604" s="200">
        <v>0</v>
      </c>
    </row>
    <row r="605" spans="7:21" x14ac:dyDescent="0.25">
      <c r="G605" s="82">
        <v>601</v>
      </c>
      <c r="H605" s="11">
        <v>12.033193199999999</v>
      </c>
      <c r="I605" s="11">
        <v>11.32671502</v>
      </c>
      <c r="J605" s="11">
        <v>13.97053788</v>
      </c>
      <c r="K605" s="11">
        <v>8.2182246419999991</v>
      </c>
      <c r="L605" s="11">
        <v>8.1452019339999993</v>
      </c>
      <c r="M605" s="199">
        <v>11.409891424</v>
      </c>
      <c r="N605" s="199">
        <v>10.799923872000001</v>
      </c>
      <c r="O605" s="200">
        <v>0</v>
      </c>
      <c r="Q605" s="82">
        <v>601</v>
      </c>
      <c r="R605" s="199">
        <v>0</v>
      </c>
      <c r="S605" s="199">
        <v>4.2119176270000001</v>
      </c>
      <c r="T605" s="199">
        <v>4.0219411589999998</v>
      </c>
      <c r="U605" s="200">
        <v>0</v>
      </c>
    </row>
    <row r="606" spans="7:21" x14ac:dyDescent="0.25">
      <c r="G606" s="82">
        <v>602</v>
      </c>
      <c r="H606" s="11">
        <v>12.02818265</v>
      </c>
      <c r="I606" s="11">
        <v>11.3223234</v>
      </c>
      <c r="J606" s="11">
        <v>13.963811079999999</v>
      </c>
      <c r="K606" s="11">
        <v>8.2165116119999997</v>
      </c>
      <c r="L606" s="11">
        <v>8.1435509410000009</v>
      </c>
      <c r="M606" s="199">
        <v>11.403179687</v>
      </c>
      <c r="N606" s="199">
        <v>10.793907837000001</v>
      </c>
      <c r="O606" s="200">
        <v>0</v>
      </c>
      <c r="Q606" s="82">
        <v>602</v>
      </c>
      <c r="R606" s="199">
        <v>0</v>
      </c>
      <c r="S606" s="199">
        <v>4.2083458770000002</v>
      </c>
      <c r="T606" s="199">
        <v>4.0185401479999996</v>
      </c>
      <c r="U606" s="200">
        <v>0</v>
      </c>
    </row>
    <row r="607" spans="7:21" x14ac:dyDescent="0.25">
      <c r="G607" s="82">
        <v>603</v>
      </c>
      <c r="H607" s="11">
        <v>12.02317233</v>
      </c>
      <c r="I607" s="11">
        <v>11.317931959999999</v>
      </c>
      <c r="J607" s="11">
        <v>13.957084679999999</v>
      </c>
      <c r="K607" s="11">
        <v>8.2147986100000008</v>
      </c>
      <c r="L607" s="11">
        <v>8.1418999739999993</v>
      </c>
      <c r="M607" s="199">
        <v>11.396468355</v>
      </c>
      <c r="N607" s="199">
        <v>10.787892128999999</v>
      </c>
      <c r="O607" s="200">
        <v>0</v>
      </c>
      <c r="Q607" s="82">
        <v>603</v>
      </c>
      <c r="R607" s="199">
        <v>0</v>
      </c>
      <c r="S607" s="199">
        <v>4.2047742479999997</v>
      </c>
      <c r="T607" s="199">
        <v>4.0151392479999997</v>
      </c>
      <c r="U607" s="200">
        <v>0</v>
      </c>
    </row>
    <row r="608" spans="7:21" x14ac:dyDescent="0.25">
      <c r="G608" s="82">
        <v>604</v>
      </c>
      <c r="H608" s="11">
        <v>12.01816223</v>
      </c>
      <c r="I608" s="11">
        <v>11.31354069</v>
      </c>
      <c r="J608" s="11">
        <v>13.95035867</v>
      </c>
      <c r="K608" s="11">
        <v>8.2130856340000005</v>
      </c>
      <c r="L608" s="11">
        <v>8.1402490329999999</v>
      </c>
      <c r="M608" s="199">
        <v>11.389757426999999</v>
      </c>
      <c r="N608" s="199">
        <v>10.781876747</v>
      </c>
      <c r="O608" s="200">
        <v>0</v>
      </c>
      <c r="Q608" s="82">
        <v>604</v>
      </c>
      <c r="R608" s="199">
        <v>0</v>
      </c>
      <c r="S608" s="199">
        <v>4.2012027429999996</v>
      </c>
      <c r="T608" s="199">
        <v>4.0117384600000001</v>
      </c>
      <c r="U608" s="200">
        <v>0</v>
      </c>
    </row>
    <row r="609" spans="7:21" x14ac:dyDescent="0.25">
      <c r="G609" s="82">
        <v>605</v>
      </c>
      <c r="H609" s="11">
        <v>12.01315235</v>
      </c>
      <c r="I609" s="11">
        <v>11.3091496</v>
      </c>
      <c r="J609" s="11">
        <v>13.94363306</v>
      </c>
      <c r="K609" s="11">
        <v>8.2113726860000007</v>
      </c>
      <c r="L609" s="11">
        <v>8.1385981160000007</v>
      </c>
      <c r="M609" s="199">
        <v>11.383046904</v>
      </c>
      <c r="N609" s="199">
        <v>10.775861691999999</v>
      </c>
      <c r="O609" s="200">
        <v>0</v>
      </c>
      <c r="Q609" s="82">
        <v>605</v>
      </c>
      <c r="R609" s="199">
        <v>0</v>
      </c>
      <c r="S609" s="199">
        <v>4.1976313589999998</v>
      </c>
      <c r="T609" s="199">
        <v>4.0083377819999999</v>
      </c>
      <c r="U609" s="200">
        <v>0</v>
      </c>
    </row>
    <row r="610" spans="7:21" x14ac:dyDescent="0.25">
      <c r="G610" s="82">
        <v>606</v>
      </c>
      <c r="H610" s="11">
        <v>12.008142700000001</v>
      </c>
      <c r="I610" s="11">
        <v>11.30475867</v>
      </c>
      <c r="J610" s="11">
        <v>13.936907850000001</v>
      </c>
      <c r="K610" s="11">
        <v>8.2096597649999996</v>
      </c>
      <c r="L610" s="11">
        <v>8.1369472250000001</v>
      </c>
      <c r="M610" s="199">
        <v>11.376336783999999</v>
      </c>
      <c r="N610" s="199">
        <v>10.769846963999999</v>
      </c>
      <c r="O610" s="200">
        <v>0</v>
      </c>
      <c r="Q610" s="82">
        <v>606</v>
      </c>
      <c r="R610" s="199">
        <v>0</v>
      </c>
      <c r="S610" s="199">
        <v>4.1940600979999996</v>
      </c>
      <c r="T610" s="199">
        <v>4.0049372160000001</v>
      </c>
      <c r="U610" s="200">
        <v>0</v>
      </c>
    </row>
    <row r="611" spans="7:21" x14ac:dyDescent="0.25">
      <c r="G611" s="82">
        <v>607</v>
      </c>
      <c r="H611" s="11">
        <v>12.00313328</v>
      </c>
      <c r="I611" s="11">
        <v>11.300367919999999</v>
      </c>
      <c r="J611" s="11">
        <v>13.93018303</v>
      </c>
      <c r="K611" s="11">
        <v>8.2079468710000008</v>
      </c>
      <c r="L611" s="11">
        <v>8.1352963589999998</v>
      </c>
      <c r="M611" s="199">
        <v>11.369627069</v>
      </c>
      <c r="N611" s="199">
        <v>10.763832561999999</v>
      </c>
      <c r="O611" s="200">
        <v>0</v>
      </c>
      <c r="Q611" s="82">
        <v>607</v>
      </c>
      <c r="R611" s="199">
        <v>0</v>
      </c>
      <c r="S611" s="199">
        <v>4.1904889599999997</v>
      </c>
      <c r="T611" s="199">
        <v>4.0015367609999997</v>
      </c>
      <c r="U611" s="200">
        <v>0</v>
      </c>
    </row>
    <row r="612" spans="7:21" x14ac:dyDescent="0.25">
      <c r="G612" s="82">
        <v>608</v>
      </c>
      <c r="H612" s="11">
        <v>11.998124069999999</v>
      </c>
      <c r="I612" s="11">
        <v>11.295977349999999</v>
      </c>
      <c r="J612" s="11">
        <v>13.92345862</v>
      </c>
      <c r="K612" s="11">
        <v>8.2062340040000006</v>
      </c>
      <c r="L612" s="11">
        <v>8.1336455179999998</v>
      </c>
      <c r="M612" s="199">
        <v>11.362917759</v>
      </c>
      <c r="N612" s="199">
        <v>10.757818486</v>
      </c>
      <c r="O612" s="200">
        <v>0</v>
      </c>
      <c r="Q612" s="82">
        <v>608</v>
      </c>
      <c r="R612" s="199">
        <v>0</v>
      </c>
      <c r="S612" s="199">
        <v>4.1869179430000001</v>
      </c>
      <c r="T612" s="199">
        <v>3.998136417</v>
      </c>
      <c r="U612" s="200">
        <v>0</v>
      </c>
    </row>
    <row r="613" spans="7:21" x14ac:dyDescent="0.25">
      <c r="G613" s="82">
        <v>609</v>
      </c>
      <c r="H613" s="11">
        <v>11.99311509</v>
      </c>
      <c r="I613" s="11">
        <v>11.291586949999999</v>
      </c>
      <c r="J613" s="11">
        <v>13.9167346</v>
      </c>
      <c r="K613" s="11">
        <v>8.2045211640000009</v>
      </c>
      <c r="L613" s="11">
        <v>8.1319947020000001</v>
      </c>
      <c r="M613" s="199">
        <v>11.356208852</v>
      </c>
      <c r="N613" s="199">
        <v>10.751804737000001</v>
      </c>
      <c r="O613" s="200">
        <v>0</v>
      </c>
      <c r="Q613" s="82">
        <v>609</v>
      </c>
      <c r="R613" s="199">
        <v>0</v>
      </c>
      <c r="S613" s="199">
        <v>4.1833470500000001</v>
      </c>
      <c r="T613" s="199">
        <v>3.9947361840000002</v>
      </c>
      <c r="U613" s="200">
        <v>0</v>
      </c>
    </row>
    <row r="614" spans="7:21" x14ac:dyDescent="0.25">
      <c r="G614" s="82">
        <v>610</v>
      </c>
      <c r="H614" s="11">
        <v>11.98810634</v>
      </c>
      <c r="I614" s="11">
        <v>11.287196720000001</v>
      </c>
      <c r="J614" s="11">
        <v>13.91001097</v>
      </c>
      <c r="K614" s="11">
        <v>8.2028083519999999</v>
      </c>
      <c r="L614" s="11">
        <v>8.1303439110000006</v>
      </c>
      <c r="M614" s="199">
        <v>11.34950035</v>
      </c>
      <c r="N614" s="199">
        <v>10.745791315</v>
      </c>
      <c r="O614" s="200">
        <v>0</v>
      </c>
      <c r="Q614" s="82">
        <v>610</v>
      </c>
      <c r="R614" s="199">
        <v>0</v>
      </c>
      <c r="S614" s="199">
        <v>4.1797762780000003</v>
      </c>
      <c r="T614" s="199">
        <v>3.9913360629999999</v>
      </c>
      <c r="U614" s="200">
        <v>0</v>
      </c>
    </row>
    <row r="615" spans="7:21" x14ac:dyDescent="0.25">
      <c r="G615" s="82">
        <v>611</v>
      </c>
      <c r="H615" s="11">
        <v>11.98309781</v>
      </c>
      <c r="I615" s="11">
        <v>11.28280666</v>
      </c>
      <c r="J615" s="11">
        <v>13.90328774</v>
      </c>
      <c r="K615" s="11">
        <v>8.2010955659999993</v>
      </c>
      <c r="L615" s="11">
        <v>8.1286931459999998</v>
      </c>
      <c r="M615" s="199">
        <v>11.342792251000001</v>
      </c>
      <c r="N615" s="199">
        <v>10.739778219</v>
      </c>
      <c r="O615" s="200">
        <v>0</v>
      </c>
      <c r="Q615" s="82">
        <v>611</v>
      </c>
      <c r="R615" s="199">
        <v>0</v>
      </c>
      <c r="S615" s="199">
        <v>4.176205629</v>
      </c>
      <c r="T615" s="199">
        <v>3.9879360519999998</v>
      </c>
      <c r="U615" s="200">
        <v>0</v>
      </c>
    </row>
    <row r="616" spans="7:21" x14ac:dyDescent="0.25">
      <c r="G616" s="82">
        <v>612</v>
      </c>
      <c r="H616" s="11">
        <v>11.978089499999999</v>
      </c>
      <c r="I616" s="11">
        <v>11.278416780000001</v>
      </c>
      <c r="J616" s="11">
        <v>13.89656491</v>
      </c>
      <c r="K616" s="11">
        <v>8.1993828079999993</v>
      </c>
      <c r="L616" s="11">
        <v>8.1270424059999993</v>
      </c>
      <c r="M616" s="199">
        <v>11.336084557</v>
      </c>
      <c r="N616" s="199">
        <v>10.73376545</v>
      </c>
      <c r="O616" s="200">
        <v>0</v>
      </c>
      <c r="Q616" s="82">
        <v>612</v>
      </c>
      <c r="R616" s="199">
        <v>0</v>
      </c>
      <c r="S616" s="199">
        <v>4.1726351020000001</v>
      </c>
      <c r="T616" s="199">
        <v>3.9845361530000001</v>
      </c>
      <c r="U616" s="200">
        <v>0</v>
      </c>
    </row>
    <row r="617" spans="7:21" x14ac:dyDescent="0.25">
      <c r="G617" s="82">
        <v>613</v>
      </c>
      <c r="H617" s="11">
        <v>11.97308142</v>
      </c>
      <c r="I617" s="11">
        <v>11.274027070000001</v>
      </c>
      <c r="J617" s="11">
        <v>13.88984248</v>
      </c>
      <c r="K617" s="11">
        <v>8.1976700759999996</v>
      </c>
      <c r="L617" s="11">
        <v>8.1253916910000008</v>
      </c>
      <c r="M617" s="199">
        <v>11.329377267</v>
      </c>
      <c r="N617" s="199">
        <v>10.727753007</v>
      </c>
      <c r="O617" s="200">
        <v>0</v>
      </c>
      <c r="Q617" s="82">
        <v>613</v>
      </c>
      <c r="R617" s="199">
        <v>0</v>
      </c>
      <c r="S617" s="199">
        <v>4.1690646979999997</v>
      </c>
      <c r="T617" s="199">
        <v>3.9811363649999998</v>
      </c>
      <c r="U617" s="200">
        <v>0</v>
      </c>
    </row>
    <row r="618" spans="7:21" x14ac:dyDescent="0.25">
      <c r="G618" s="82">
        <v>614</v>
      </c>
      <c r="H618" s="11">
        <v>11.968073560000001</v>
      </c>
      <c r="I618" s="11">
        <v>11.269637530000001</v>
      </c>
      <c r="J618" s="11">
        <v>13.883120440000001</v>
      </c>
      <c r="K618" s="11">
        <v>8.1959573720000005</v>
      </c>
      <c r="L618" s="11">
        <v>8.1237410010000008</v>
      </c>
      <c r="M618" s="199">
        <v>11.322670381</v>
      </c>
      <c r="N618" s="199">
        <v>10.721740891</v>
      </c>
      <c r="O618" s="200">
        <v>0</v>
      </c>
      <c r="Q618" s="82">
        <v>614</v>
      </c>
      <c r="R618" s="199">
        <v>0</v>
      </c>
      <c r="S618" s="199">
        <v>4.1654944159999996</v>
      </c>
      <c r="T618" s="199">
        <v>3.9777366879999998</v>
      </c>
      <c r="U618" s="200">
        <v>0</v>
      </c>
    </row>
    <row r="619" spans="7:21" x14ac:dyDescent="0.25">
      <c r="G619" s="82">
        <v>615</v>
      </c>
      <c r="H619" s="11">
        <v>11.96306592</v>
      </c>
      <c r="I619" s="11">
        <v>11.26524817</v>
      </c>
      <c r="J619" s="11">
        <v>13.8763988</v>
      </c>
      <c r="K619" s="11">
        <v>8.1942446950000001</v>
      </c>
      <c r="L619" s="11">
        <v>8.1220903369999995</v>
      </c>
      <c r="M619" s="199">
        <v>11.315963899</v>
      </c>
      <c r="N619" s="199">
        <v>10.715729101000001</v>
      </c>
      <c r="O619" s="200">
        <v>0</v>
      </c>
      <c r="Q619" s="82">
        <v>615</v>
      </c>
      <c r="R619" s="199">
        <v>0</v>
      </c>
      <c r="S619" s="199">
        <v>4.1619242569999999</v>
      </c>
      <c r="T619" s="199">
        <v>3.9743371220000001</v>
      </c>
      <c r="U619" s="200">
        <v>0</v>
      </c>
    </row>
    <row r="620" spans="7:21" x14ac:dyDescent="0.25">
      <c r="G620" s="82">
        <v>616</v>
      </c>
      <c r="H620" s="11">
        <v>11.958058510000001</v>
      </c>
      <c r="I620" s="11">
        <v>11.26085898</v>
      </c>
      <c r="J620" s="11">
        <v>13.86967756</v>
      </c>
      <c r="K620" s="11">
        <v>8.1925320450000001</v>
      </c>
      <c r="L620" s="11">
        <v>8.1204396970000001</v>
      </c>
      <c r="M620" s="199">
        <v>11.309257820999999</v>
      </c>
      <c r="N620" s="199">
        <v>10.709717637000001</v>
      </c>
      <c r="O620" s="200">
        <v>0</v>
      </c>
      <c r="Q620" s="82">
        <v>616</v>
      </c>
      <c r="R620" s="199">
        <v>0</v>
      </c>
      <c r="S620" s="199">
        <v>4.1583542199999997</v>
      </c>
      <c r="T620" s="199">
        <v>3.9709376679999999</v>
      </c>
      <c r="U620" s="200">
        <v>0</v>
      </c>
    </row>
    <row r="621" spans="7:21" x14ac:dyDescent="0.25">
      <c r="G621" s="82">
        <v>617</v>
      </c>
      <c r="H621" s="11">
        <v>11.95305132</v>
      </c>
      <c r="I621" s="11">
        <v>11.25646996</v>
      </c>
      <c r="J621" s="11">
        <v>13.862956710000001</v>
      </c>
      <c r="K621" s="11">
        <v>8.1908194220000006</v>
      </c>
      <c r="L621" s="11">
        <v>8.1187890829999994</v>
      </c>
      <c r="M621" s="199">
        <v>11.302552147</v>
      </c>
      <c r="N621" s="199">
        <v>10.703706499999999</v>
      </c>
      <c r="O621" s="200">
        <v>0</v>
      </c>
      <c r="Q621" s="82">
        <v>617</v>
      </c>
      <c r="R621" s="199">
        <v>0</v>
      </c>
      <c r="S621" s="199">
        <v>4.1547843049999997</v>
      </c>
      <c r="T621" s="199">
        <v>3.9675383239999999</v>
      </c>
      <c r="U621" s="200">
        <v>0</v>
      </c>
    </row>
    <row r="622" spans="7:21" x14ac:dyDescent="0.25">
      <c r="G622" s="82">
        <v>618</v>
      </c>
      <c r="H622" s="11">
        <v>11.948044360000001</v>
      </c>
      <c r="I622" s="11">
        <v>11.25208112</v>
      </c>
      <c r="J622" s="11">
        <v>13.856236259999999</v>
      </c>
      <c r="K622" s="11">
        <v>8.1891068259999997</v>
      </c>
      <c r="L622" s="11">
        <v>8.1171384940000006</v>
      </c>
      <c r="M622" s="199">
        <v>11.295846877000001</v>
      </c>
      <c r="N622" s="199">
        <v>10.69769569</v>
      </c>
      <c r="O622" s="200">
        <v>0</v>
      </c>
      <c r="Q622" s="82">
        <v>618</v>
      </c>
      <c r="R622" s="199">
        <v>0</v>
      </c>
      <c r="S622" s="199">
        <v>4.1512145120000001</v>
      </c>
      <c r="T622" s="199">
        <v>3.9641390919999999</v>
      </c>
      <c r="U622" s="200">
        <v>0</v>
      </c>
    </row>
    <row r="623" spans="7:21" x14ac:dyDescent="0.25">
      <c r="G623" s="82">
        <v>619</v>
      </c>
      <c r="H623" s="11">
        <v>11.94303762</v>
      </c>
      <c r="I623" s="11">
        <v>11.247692450000001</v>
      </c>
      <c r="J623" s="11">
        <v>13.849516210000001</v>
      </c>
      <c r="K623" s="11">
        <v>8.1873942579999994</v>
      </c>
      <c r="L623" s="11">
        <v>8.1154879310000005</v>
      </c>
      <c r="M623" s="199">
        <v>11.289142010999999</v>
      </c>
      <c r="N623" s="199">
        <v>10.691685205000001</v>
      </c>
      <c r="O623" s="200">
        <v>0</v>
      </c>
      <c r="Q623" s="82">
        <v>619</v>
      </c>
      <c r="R623" s="199">
        <v>0</v>
      </c>
      <c r="S623" s="199">
        <v>4.1476448420000001</v>
      </c>
      <c r="T623" s="199">
        <v>3.9607399710000002</v>
      </c>
      <c r="U623" s="200">
        <v>0</v>
      </c>
    </row>
    <row r="624" spans="7:21" x14ac:dyDescent="0.25">
      <c r="G624" s="82">
        <v>620</v>
      </c>
      <c r="H624" s="11">
        <v>11.9380311</v>
      </c>
      <c r="I624" s="11">
        <v>11.24330395</v>
      </c>
      <c r="J624" s="11">
        <v>13.842796549999999</v>
      </c>
      <c r="K624" s="11">
        <v>8.1856817159999995</v>
      </c>
      <c r="L624" s="11">
        <v>8.1138373920000006</v>
      </c>
      <c r="M624" s="199">
        <v>11.282437549000001</v>
      </c>
      <c r="N624" s="199">
        <v>10.685675047</v>
      </c>
      <c r="O624" s="200">
        <v>0</v>
      </c>
      <c r="Q624" s="82">
        <v>620</v>
      </c>
      <c r="R624" s="199">
        <v>0</v>
      </c>
      <c r="S624" s="199">
        <v>4.1440752940000003</v>
      </c>
      <c r="T624" s="199">
        <v>3.9573409609999999</v>
      </c>
      <c r="U624" s="200">
        <v>0</v>
      </c>
    </row>
    <row r="625" spans="7:21" x14ac:dyDescent="0.25">
      <c r="G625" s="82">
        <v>621</v>
      </c>
      <c r="H625" s="11">
        <v>11.933024809999999</v>
      </c>
      <c r="I625" s="11">
        <v>11.238915629999999</v>
      </c>
      <c r="J625" s="11">
        <v>13.83607729</v>
      </c>
      <c r="K625" s="11">
        <v>8.1839692020000001</v>
      </c>
      <c r="L625" s="11">
        <v>8.1121868789999994</v>
      </c>
      <c r="M625" s="199">
        <v>11.275733491</v>
      </c>
      <c r="N625" s="199">
        <v>10.679665216</v>
      </c>
      <c r="O625" s="200">
        <v>0</v>
      </c>
      <c r="Q625" s="82">
        <v>621</v>
      </c>
      <c r="R625" s="199">
        <v>0</v>
      </c>
      <c r="S625" s="199">
        <v>4.1405058690000001</v>
      </c>
      <c r="T625" s="199">
        <v>3.9539420619999999</v>
      </c>
      <c r="U625" s="200">
        <v>0</v>
      </c>
    </row>
    <row r="626" spans="7:21" x14ac:dyDescent="0.25">
      <c r="G626" s="82">
        <v>622</v>
      </c>
      <c r="H626" s="11">
        <v>11.928018740000001</v>
      </c>
      <c r="I626" s="11">
        <v>11.23452747</v>
      </c>
      <c r="J626" s="11">
        <v>13.829358429999999</v>
      </c>
      <c r="K626" s="11">
        <v>8.1822567139999993</v>
      </c>
      <c r="L626" s="11">
        <v>8.1105363910000001</v>
      </c>
      <c r="M626" s="199">
        <v>11.269029837</v>
      </c>
      <c r="N626" s="199">
        <v>10.67365571</v>
      </c>
      <c r="O626" s="200">
        <v>0</v>
      </c>
      <c r="Q626" s="82">
        <v>622</v>
      </c>
      <c r="R626" s="199">
        <v>0</v>
      </c>
      <c r="S626" s="199">
        <v>4.1369365660000001</v>
      </c>
      <c r="T626" s="199">
        <v>3.9505432740000002</v>
      </c>
      <c r="U626" s="200">
        <v>0</v>
      </c>
    </row>
    <row r="627" spans="7:21" x14ac:dyDescent="0.25">
      <c r="G627" s="82">
        <v>623</v>
      </c>
      <c r="H627" s="11">
        <v>11.9230129</v>
      </c>
      <c r="I627" s="11">
        <v>11.2301395</v>
      </c>
      <c r="J627" s="11">
        <v>13.82263996</v>
      </c>
      <c r="K627" s="11">
        <v>8.1805442540000008</v>
      </c>
      <c r="L627" s="11">
        <v>8.1088859279999994</v>
      </c>
      <c r="M627" s="199">
        <v>11.262326586</v>
      </c>
      <c r="N627" s="199">
        <v>10.667646531000001</v>
      </c>
      <c r="O627" s="200">
        <v>0</v>
      </c>
      <c r="Q627" s="82">
        <v>623</v>
      </c>
      <c r="R627" s="199">
        <v>0</v>
      </c>
      <c r="S627" s="199">
        <v>4.1333673849999997</v>
      </c>
      <c r="T627" s="199">
        <v>3.9471445979999999</v>
      </c>
      <c r="U627" s="200">
        <v>0</v>
      </c>
    </row>
    <row r="628" spans="7:21" x14ac:dyDescent="0.25">
      <c r="G628" s="82">
        <v>624</v>
      </c>
      <c r="H628" s="11">
        <v>11.918007279999999</v>
      </c>
      <c r="I628" s="11">
        <v>11.225751689999999</v>
      </c>
      <c r="J628" s="11">
        <v>13.81592189</v>
      </c>
      <c r="K628" s="11">
        <v>8.1788318209999993</v>
      </c>
      <c r="L628" s="11">
        <v>8.1072354900000008</v>
      </c>
      <c r="M628" s="199">
        <v>11.255623740000001</v>
      </c>
      <c r="N628" s="199">
        <v>10.661637678</v>
      </c>
      <c r="O628" s="200">
        <v>0</v>
      </c>
      <c r="Q628" s="82">
        <v>624</v>
      </c>
      <c r="R628" s="199">
        <v>0</v>
      </c>
      <c r="S628" s="199">
        <v>4.1297983269999996</v>
      </c>
      <c r="T628" s="199">
        <v>3.943746032</v>
      </c>
      <c r="U628" s="200">
        <v>0</v>
      </c>
    </row>
    <row r="629" spans="7:21" x14ac:dyDescent="0.25">
      <c r="G629" s="82">
        <v>625</v>
      </c>
      <c r="H629" s="11">
        <v>11.913001879999999</v>
      </c>
      <c r="I629" s="11">
        <v>11.221364060000001</v>
      </c>
      <c r="J629" s="11">
        <v>13.80920422</v>
      </c>
      <c r="K629" s="11">
        <v>8.1771194149999999</v>
      </c>
      <c r="L629" s="11">
        <v>8.1055850770000006</v>
      </c>
      <c r="M629" s="199">
        <v>11.248921297000001</v>
      </c>
      <c r="N629" s="199">
        <v>10.655629151999999</v>
      </c>
      <c r="O629" s="200">
        <v>0</v>
      </c>
      <c r="Q629" s="82">
        <v>625</v>
      </c>
      <c r="R629" s="199">
        <v>0</v>
      </c>
      <c r="S629" s="199">
        <v>4.1262293909999999</v>
      </c>
      <c r="T629" s="199">
        <v>3.9403475779999999</v>
      </c>
      <c r="U629" s="200">
        <v>0</v>
      </c>
    </row>
    <row r="630" spans="7:21" x14ac:dyDescent="0.25">
      <c r="G630" s="82">
        <v>626</v>
      </c>
      <c r="H630" s="11">
        <v>11.907996710000001</v>
      </c>
      <c r="I630" s="11">
        <v>11.216976600000001</v>
      </c>
      <c r="J630" s="11">
        <v>13.80248694</v>
      </c>
      <c r="K630" s="11">
        <v>8.1754070359999993</v>
      </c>
      <c r="L630" s="11">
        <v>8.1039346900000009</v>
      </c>
      <c r="M630" s="199">
        <v>11.242219258</v>
      </c>
      <c r="N630" s="199">
        <v>10.649620950999999</v>
      </c>
      <c r="O630" s="200">
        <v>0</v>
      </c>
      <c r="Q630" s="82">
        <v>626</v>
      </c>
      <c r="R630" s="199">
        <v>0</v>
      </c>
      <c r="S630" s="199">
        <v>4.1226605770000004</v>
      </c>
      <c r="T630" s="199">
        <v>3.9369492340000001</v>
      </c>
      <c r="U630" s="200">
        <v>0</v>
      </c>
    </row>
    <row r="631" spans="7:21" x14ac:dyDescent="0.25">
      <c r="G631" s="82">
        <v>627</v>
      </c>
      <c r="H631" s="11">
        <v>11.902991760000001</v>
      </c>
      <c r="I631" s="11">
        <v>11.21258931</v>
      </c>
      <c r="J631" s="11">
        <v>13.795770060000001</v>
      </c>
      <c r="K631" s="11">
        <v>8.1736946840000009</v>
      </c>
      <c r="L631" s="11">
        <v>8.1022843279999996</v>
      </c>
      <c r="M631" s="199">
        <v>11.235517622</v>
      </c>
      <c r="N631" s="199">
        <v>10.643613076999999</v>
      </c>
      <c r="O631" s="200">
        <v>0</v>
      </c>
      <c r="Q631" s="82">
        <v>627</v>
      </c>
      <c r="R631" s="199">
        <v>0</v>
      </c>
      <c r="S631" s="199">
        <v>4.1190918849999996</v>
      </c>
      <c r="T631" s="199">
        <v>3.9335510020000002</v>
      </c>
      <c r="U631" s="200">
        <v>0</v>
      </c>
    </row>
    <row r="632" spans="7:21" x14ac:dyDescent="0.25">
      <c r="G632" s="82">
        <v>628</v>
      </c>
      <c r="H632" s="11">
        <v>11.89798704</v>
      </c>
      <c r="I632" s="11">
        <v>11.208202200000001</v>
      </c>
      <c r="J632" s="11">
        <v>13.78905357</v>
      </c>
      <c r="K632" s="11">
        <v>8.1719823599999994</v>
      </c>
      <c r="L632" s="11">
        <v>8.1006339910000005</v>
      </c>
      <c r="M632" s="199">
        <v>11.228816391000001</v>
      </c>
      <c r="N632" s="199">
        <v>10.637605529</v>
      </c>
      <c r="O632" s="200">
        <v>0</v>
      </c>
      <c r="Q632" s="82">
        <v>628</v>
      </c>
      <c r="R632" s="199">
        <v>0</v>
      </c>
      <c r="S632" s="199">
        <v>4.115523316</v>
      </c>
      <c r="T632" s="199">
        <v>3.9301528810000002</v>
      </c>
      <c r="U632" s="200">
        <v>0</v>
      </c>
    </row>
    <row r="633" spans="7:21" x14ac:dyDescent="0.25">
      <c r="G633" s="82">
        <v>629</v>
      </c>
      <c r="H633" s="11">
        <v>11.89298254</v>
      </c>
      <c r="I633" s="11">
        <v>11.203815260000001</v>
      </c>
      <c r="J633" s="11">
        <v>13.78233749</v>
      </c>
      <c r="K633" s="11">
        <v>8.1702700620000002</v>
      </c>
      <c r="L633" s="11">
        <v>8.0989836789999998</v>
      </c>
      <c r="M633" s="199">
        <v>11.222115562999999</v>
      </c>
      <c r="N633" s="199">
        <v>10.631598307999999</v>
      </c>
      <c r="O633" s="200">
        <v>0</v>
      </c>
      <c r="Q633" s="82">
        <v>629</v>
      </c>
      <c r="R633" s="199">
        <v>0</v>
      </c>
      <c r="S633" s="199">
        <v>4.1119548689999998</v>
      </c>
      <c r="T633" s="199">
        <v>3.926754871</v>
      </c>
      <c r="U633" s="200">
        <v>0</v>
      </c>
    </row>
    <row r="634" spans="7:21" x14ac:dyDescent="0.25">
      <c r="G634" s="82">
        <v>630</v>
      </c>
      <c r="H634" s="11">
        <v>11.887978260000001</v>
      </c>
      <c r="I634" s="11">
        <v>11.199428490000001</v>
      </c>
      <c r="J634" s="11">
        <v>13.775621790000001</v>
      </c>
      <c r="K634" s="11">
        <v>8.1685577919999997</v>
      </c>
      <c r="L634" s="11">
        <v>8.0973333919999995</v>
      </c>
      <c r="M634" s="199">
        <v>11.215415138999999</v>
      </c>
      <c r="N634" s="199">
        <v>10.625591412</v>
      </c>
      <c r="O634" s="200">
        <v>0</v>
      </c>
      <c r="Q634" s="82">
        <v>630</v>
      </c>
      <c r="R634" s="199">
        <v>0</v>
      </c>
      <c r="S634" s="199">
        <v>4.1083865450000001</v>
      </c>
      <c r="T634" s="199">
        <v>3.9233569720000001</v>
      </c>
      <c r="U634" s="200">
        <v>0</v>
      </c>
    </row>
    <row r="635" spans="7:21" x14ac:dyDescent="0.25">
      <c r="G635" s="82">
        <v>631</v>
      </c>
      <c r="H635" s="11">
        <v>11.88297421</v>
      </c>
      <c r="I635" s="11">
        <v>11.1950419</v>
      </c>
      <c r="J635" s="11">
        <v>13.7689065</v>
      </c>
      <c r="K635" s="11">
        <v>8.1668455479999995</v>
      </c>
      <c r="L635" s="11">
        <v>8.0956831309999995</v>
      </c>
      <c r="M635" s="199">
        <v>11.208715118000001</v>
      </c>
      <c r="N635" s="199">
        <v>10.619584843</v>
      </c>
      <c r="O635" s="200">
        <v>0</v>
      </c>
      <c r="Q635" s="82">
        <v>631</v>
      </c>
      <c r="R635" s="199">
        <v>0</v>
      </c>
      <c r="S635" s="199">
        <v>4.1048183429999998</v>
      </c>
      <c r="T635" s="199">
        <v>3.9199591840000001</v>
      </c>
      <c r="U635" s="200">
        <v>0</v>
      </c>
    </row>
    <row r="636" spans="7:21" x14ac:dyDescent="0.25">
      <c r="G636" s="82">
        <v>632</v>
      </c>
      <c r="H636" s="11">
        <v>11.877970380000001</v>
      </c>
      <c r="I636" s="11">
        <v>11.19065548</v>
      </c>
      <c r="J636" s="11">
        <v>13.7621916</v>
      </c>
      <c r="K636" s="11">
        <v>8.1651333319999999</v>
      </c>
      <c r="L636" s="11">
        <v>8.0940328949999998</v>
      </c>
      <c r="M636" s="199">
        <v>11.202015502</v>
      </c>
      <c r="N636" s="199">
        <v>10.6135786</v>
      </c>
      <c r="O636" s="200">
        <v>0</v>
      </c>
      <c r="Q636" s="82">
        <v>632</v>
      </c>
      <c r="R636" s="199">
        <v>0</v>
      </c>
      <c r="S636" s="199">
        <v>4.1012502629999998</v>
      </c>
      <c r="T636" s="199">
        <v>3.916561508</v>
      </c>
      <c r="U636" s="200">
        <v>0</v>
      </c>
    </row>
    <row r="637" spans="7:21" x14ac:dyDescent="0.25">
      <c r="G637" s="82">
        <v>633</v>
      </c>
      <c r="H637" s="11">
        <v>11.87296677</v>
      </c>
      <c r="I637" s="11">
        <v>11.186269230000001</v>
      </c>
      <c r="J637" s="11">
        <v>13.7554771</v>
      </c>
      <c r="K637" s="11">
        <v>8.1634211430000008</v>
      </c>
      <c r="L637" s="11">
        <v>8.0923826840000004</v>
      </c>
      <c r="M637" s="199">
        <v>11.195316288000001</v>
      </c>
      <c r="N637" s="199">
        <v>10.607572682000001</v>
      </c>
      <c r="O637" s="200">
        <v>0</v>
      </c>
      <c r="Q637" s="82">
        <v>633</v>
      </c>
      <c r="R637" s="199">
        <v>0</v>
      </c>
      <c r="S637" s="199">
        <v>4.0976823050000002</v>
      </c>
      <c r="T637" s="199">
        <v>3.9131639420000002</v>
      </c>
      <c r="U637" s="200">
        <v>0</v>
      </c>
    </row>
    <row r="638" spans="7:21" x14ac:dyDescent="0.25">
      <c r="G638" s="82">
        <v>634</v>
      </c>
      <c r="H638" s="11">
        <v>11.86796339</v>
      </c>
      <c r="I638" s="11">
        <v>11.18188316</v>
      </c>
      <c r="J638" s="11">
        <v>13.748762989999999</v>
      </c>
      <c r="K638" s="11">
        <v>8.1617089810000003</v>
      </c>
      <c r="L638" s="11">
        <v>8.0907324979999995</v>
      </c>
      <c r="M638" s="199">
        <v>11.188617478999999</v>
      </c>
      <c r="N638" s="199">
        <v>10.601567091</v>
      </c>
      <c r="O638" s="200">
        <v>0</v>
      </c>
      <c r="Q638" s="82">
        <v>634</v>
      </c>
      <c r="R638" s="199">
        <v>0</v>
      </c>
      <c r="S638" s="199">
        <v>4.0941144700000001</v>
      </c>
      <c r="T638" s="199">
        <v>3.9097664870000002</v>
      </c>
      <c r="U638" s="200">
        <v>0</v>
      </c>
    </row>
    <row r="639" spans="7:21" x14ac:dyDescent="0.25">
      <c r="G639" s="82">
        <v>635</v>
      </c>
      <c r="H639" s="11">
        <v>11.862960230000001</v>
      </c>
      <c r="I639" s="11">
        <v>11.177497260000001</v>
      </c>
      <c r="J639" s="11">
        <v>13.74204928</v>
      </c>
      <c r="K639" s="11">
        <v>8.1599968460000003</v>
      </c>
      <c r="L639" s="11">
        <v>8.0890823370000007</v>
      </c>
      <c r="M639" s="199">
        <v>11.181919071999999</v>
      </c>
      <c r="N639" s="199">
        <v>10.595561826999999</v>
      </c>
      <c r="O639" s="200">
        <v>0</v>
      </c>
      <c r="Q639" s="82">
        <v>635</v>
      </c>
      <c r="R639" s="199">
        <v>0</v>
      </c>
      <c r="S639" s="199">
        <v>4.0905467570000003</v>
      </c>
      <c r="T639" s="199">
        <v>3.9063691440000001</v>
      </c>
      <c r="U639" s="200">
        <v>0</v>
      </c>
    </row>
    <row r="640" spans="7:21" x14ac:dyDescent="0.25">
      <c r="G640" s="82">
        <v>636</v>
      </c>
      <c r="H640" s="11">
        <v>11.857957300000001</v>
      </c>
      <c r="I640" s="11">
        <v>11.17311153</v>
      </c>
      <c r="J640" s="11">
        <v>13.73533597</v>
      </c>
      <c r="K640" s="11">
        <v>8.1582847380000008</v>
      </c>
      <c r="L640" s="11">
        <v>8.0874322020000005</v>
      </c>
      <c r="M640" s="199">
        <v>11.175221069999999</v>
      </c>
      <c r="N640" s="199">
        <v>10.589556888000001</v>
      </c>
      <c r="O640" s="200">
        <v>0</v>
      </c>
      <c r="Q640" s="82">
        <v>636</v>
      </c>
      <c r="R640" s="199">
        <v>0</v>
      </c>
      <c r="S640" s="199">
        <v>4.0869791659999999</v>
      </c>
      <c r="T640" s="199">
        <v>3.9029719119999999</v>
      </c>
      <c r="U640" s="200">
        <v>0</v>
      </c>
    </row>
    <row r="641" spans="7:21" x14ac:dyDescent="0.25">
      <c r="G641" s="82">
        <v>637</v>
      </c>
      <c r="H641" s="11">
        <v>11.85295459</v>
      </c>
      <c r="I641" s="11">
        <v>11.168725970000001</v>
      </c>
      <c r="J641" s="11">
        <v>13.728623049999999</v>
      </c>
      <c r="K641" s="11">
        <v>8.1565726569999999</v>
      </c>
      <c r="L641" s="11">
        <v>8.0857820920000005</v>
      </c>
      <c r="M641" s="199">
        <v>11.168523471</v>
      </c>
      <c r="N641" s="199">
        <v>10.583552275000001</v>
      </c>
      <c r="O641" s="200">
        <v>0</v>
      </c>
      <c r="Q641" s="82">
        <v>637</v>
      </c>
      <c r="R641" s="199">
        <v>0</v>
      </c>
      <c r="S641" s="199">
        <v>4.0834116969999998</v>
      </c>
      <c r="T641" s="199">
        <v>3.89957479</v>
      </c>
      <c r="U641" s="200">
        <v>0</v>
      </c>
    </row>
    <row r="642" spans="7:21" x14ac:dyDescent="0.25">
      <c r="G642" s="82">
        <v>638</v>
      </c>
      <c r="H642" s="11">
        <v>11.847952100000001</v>
      </c>
      <c r="I642" s="11">
        <v>11.16434059</v>
      </c>
      <c r="J642" s="11">
        <v>13.721910530000001</v>
      </c>
      <c r="K642" s="11">
        <v>8.1548606029999995</v>
      </c>
      <c r="L642" s="11">
        <v>8.0841320069999991</v>
      </c>
      <c r="M642" s="199">
        <v>11.161826274999999</v>
      </c>
      <c r="N642" s="199">
        <v>10.577547987999999</v>
      </c>
      <c r="O642" s="200">
        <v>0</v>
      </c>
      <c r="Q642" s="82">
        <v>638</v>
      </c>
      <c r="R642" s="199">
        <v>0</v>
      </c>
      <c r="S642" s="199">
        <v>4.0798443510000002</v>
      </c>
      <c r="T642" s="199">
        <v>3.8961777799999999</v>
      </c>
      <c r="U642" s="200">
        <v>0</v>
      </c>
    </row>
    <row r="643" spans="7:21" x14ac:dyDescent="0.25">
      <c r="G643" s="82">
        <v>639</v>
      </c>
      <c r="H643" s="11">
        <v>11.842949839999999</v>
      </c>
      <c r="I643" s="11">
        <v>11.15995538</v>
      </c>
      <c r="J643" s="11">
        <v>13.7151984</v>
      </c>
      <c r="K643" s="11">
        <v>8.1531485769999996</v>
      </c>
      <c r="L643" s="11">
        <v>8.0824819469999998</v>
      </c>
      <c r="M643" s="199">
        <v>11.155129483</v>
      </c>
      <c r="N643" s="199">
        <v>10.571544027</v>
      </c>
      <c r="O643" s="200">
        <v>0</v>
      </c>
      <c r="Q643" s="82">
        <v>639</v>
      </c>
      <c r="R643" s="199">
        <v>0</v>
      </c>
      <c r="S643" s="199">
        <v>4.076277127</v>
      </c>
      <c r="T643" s="199">
        <v>3.8927808810000002</v>
      </c>
      <c r="U643" s="200">
        <v>0</v>
      </c>
    </row>
    <row r="644" spans="7:21" x14ac:dyDescent="0.25">
      <c r="G644" s="82">
        <v>640</v>
      </c>
      <c r="H644" s="11">
        <v>11.8379478</v>
      </c>
      <c r="I644" s="11">
        <v>11.155570340000001</v>
      </c>
      <c r="J644" s="11">
        <v>13.708486669999999</v>
      </c>
      <c r="K644" s="11">
        <v>8.1514365770000001</v>
      </c>
      <c r="L644" s="11">
        <v>8.0808319120000007</v>
      </c>
      <c r="M644" s="199">
        <v>11.148433094</v>
      </c>
      <c r="N644" s="199">
        <v>10.565540392000001</v>
      </c>
      <c r="O644" s="200">
        <v>0</v>
      </c>
      <c r="Q644" s="82">
        <v>640</v>
      </c>
      <c r="R644" s="199">
        <v>0</v>
      </c>
      <c r="S644" s="199">
        <v>4.0727100250000001</v>
      </c>
      <c r="T644" s="199">
        <v>3.8893840929999999</v>
      </c>
      <c r="U644" s="200">
        <v>0</v>
      </c>
    </row>
    <row r="645" spans="7:21" x14ac:dyDescent="0.25">
      <c r="G645" s="82">
        <v>641</v>
      </c>
      <c r="H645" s="11">
        <v>11.83294598</v>
      </c>
      <c r="I645" s="11">
        <v>11.151185480000001</v>
      </c>
      <c r="J645" s="11">
        <v>13.701775339999999</v>
      </c>
      <c r="K645" s="11">
        <v>8.1497246049999994</v>
      </c>
      <c r="L645" s="11">
        <v>8.0791819030000003</v>
      </c>
      <c r="M645" s="199">
        <v>11.141737108999999</v>
      </c>
      <c r="N645" s="199">
        <v>10.559537084</v>
      </c>
      <c r="O645" s="200">
        <v>0</v>
      </c>
      <c r="Q645" s="82">
        <v>641</v>
      </c>
      <c r="R645" s="199">
        <v>0</v>
      </c>
      <c r="S645" s="199">
        <v>4.0691430459999998</v>
      </c>
      <c r="T645" s="199">
        <v>3.8859874159999999</v>
      </c>
      <c r="U645" s="200">
        <v>0</v>
      </c>
    </row>
    <row r="646" spans="7:21" x14ac:dyDescent="0.25">
      <c r="G646" s="82">
        <v>642</v>
      </c>
      <c r="H646" s="11">
        <v>11.827944390000001</v>
      </c>
      <c r="I646" s="11">
        <v>11.14680079</v>
      </c>
      <c r="J646" s="11">
        <v>13.6950644</v>
      </c>
      <c r="K646" s="11">
        <v>8.1480126599999991</v>
      </c>
      <c r="L646" s="11">
        <v>8.0775319190000001</v>
      </c>
      <c r="M646" s="199">
        <v>11.135041527</v>
      </c>
      <c r="N646" s="199">
        <v>10.553534101</v>
      </c>
      <c r="O646" s="200">
        <v>0</v>
      </c>
      <c r="Q646" s="82">
        <v>642</v>
      </c>
      <c r="R646" s="199">
        <v>0</v>
      </c>
      <c r="S646" s="199">
        <v>4.0655761889999997</v>
      </c>
      <c r="T646" s="199">
        <v>3.8825908500000001</v>
      </c>
      <c r="U646" s="200">
        <v>0</v>
      </c>
    </row>
    <row r="647" spans="7:21" x14ac:dyDescent="0.25">
      <c r="G647" s="82">
        <v>643</v>
      </c>
      <c r="H647" s="11">
        <v>11.82294302</v>
      </c>
      <c r="I647" s="11">
        <v>11.14241627</v>
      </c>
      <c r="J647" s="11">
        <v>13.688353859999999</v>
      </c>
      <c r="K647" s="11">
        <v>8.1463007419999993</v>
      </c>
      <c r="L647" s="11">
        <v>8.0758819590000002</v>
      </c>
      <c r="M647" s="199">
        <v>11.128346348999999</v>
      </c>
      <c r="N647" s="199">
        <v>10.547531444000001</v>
      </c>
      <c r="O647" s="200">
        <v>0</v>
      </c>
      <c r="Q647" s="82">
        <v>643</v>
      </c>
      <c r="R647" s="199">
        <v>0</v>
      </c>
      <c r="S647" s="199">
        <v>4.062009454</v>
      </c>
      <c r="T647" s="199">
        <v>3.8791943949999999</v>
      </c>
      <c r="U647" s="200">
        <v>0</v>
      </c>
    </row>
    <row r="648" spans="7:21" x14ac:dyDescent="0.25">
      <c r="G648" s="82">
        <v>644</v>
      </c>
      <c r="H648" s="11">
        <v>11.817941879999999</v>
      </c>
      <c r="I648" s="11">
        <v>11.13803193</v>
      </c>
      <c r="J648" s="11">
        <v>13.68164372</v>
      </c>
      <c r="K648" s="11">
        <v>8.1445888499999999</v>
      </c>
      <c r="L648" s="11">
        <v>8.0742320260000007</v>
      </c>
      <c r="M648" s="199">
        <v>11.121651573999999</v>
      </c>
      <c r="N648" s="199">
        <v>10.541529112999999</v>
      </c>
      <c r="O648" s="200">
        <v>0</v>
      </c>
      <c r="Q648" s="82">
        <v>644</v>
      </c>
      <c r="R648" s="199">
        <v>0</v>
      </c>
      <c r="S648" s="199">
        <v>4.0584428409999997</v>
      </c>
      <c r="T648" s="199">
        <v>3.8757980509999999</v>
      </c>
      <c r="U648" s="200">
        <v>0</v>
      </c>
    </row>
    <row r="649" spans="7:21" x14ac:dyDescent="0.25">
      <c r="G649" s="82">
        <v>645</v>
      </c>
      <c r="H649" s="11">
        <v>11.812940960000001</v>
      </c>
      <c r="I649" s="11">
        <v>11.13364775</v>
      </c>
      <c r="J649" s="11">
        <v>13.67493397</v>
      </c>
      <c r="K649" s="11">
        <v>8.1428769869999993</v>
      </c>
      <c r="L649" s="11">
        <v>8.0725821169999996</v>
      </c>
      <c r="M649" s="199">
        <v>11.114957201999999</v>
      </c>
      <c r="N649" s="199">
        <v>10.535527108</v>
      </c>
      <c r="O649" s="200">
        <v>0</v>
      </c>
      <c r="Q649" s="82">
        <v>645</v>
      </c>
      <c r="R649" s="199">
        <v>0</v>
      </c>
      <c r="S649" s="199">
        <v>4.0548763509999999</v>
      </c>
      <c r="T649" s="199">
        <v>3.8724018180000002</v>
      </c>
      <c r="U649" s="200">
        <v>0</v>
      </c>
    </row>
    <row r="650" spans="7:21" x14ac:dyDescent="0.25">
      <c r="G650" s="82">
        <v>646</v>
      </c>
      <c r="H650" s="11">
        <v>11.807940260000001</v>
      </c>
      <c r="I650" s="11">
        <v>11.129263760000001</v>
      </c>
      <c r="J650" s="11">
        <v>13.66822462</v>
      </c>
      <c r="K650" s="11">
        <v>8.1411651500000008</v>
      </c>
      <c r="L650" s="11">
        <v>8.0709322330000006</v>
      </c>
      <c r="M650" s="199">
        <v>11.108263233000001</v>
      </c>
      <c r="N650" s="199">
        <v>10.529525429</v>
      </c>
      <c r="O650" s="200">
        <v>0</v>
      </c>
      <c r="Q650" s="82">
        <v>646</v>
      </c>
      <c r="R650" s="199">
        <v>0</v>
      </c>
      <c r="S650" s="199">
        <v>4.0513099820000003</v>
      </c>
      <c r="T650" s="199">
        <v>3.8690056959999999</v>
      </c>
      <c r="U650" s="200">
        <v>0</v>
      </c>
    </row>
    <row r="651" spans="7:21" x14ac:dyDescent="0.25">
      <c r="G651" s="82">
        <v>647</v>
      </c>
      <c r="H651" s="11">
        <v>11.80293979</v>
      </c>
      <c r="I651" s="11">
        <v>11.124879930000001</v>
      </c>
      <c r="J651" s="11">
        <v>13.661515659999999</v>
      </c>
      <c r="K651" s="11">
        <v>8.1394533399999993</v>
      </c>
      <c r="L651" s="11">
        <v>8.0692823750000002</v>
      </c>
      <c r="M651" s="199">
        <v>11.101569668</v>
      </c>
      <c r="N651" s="199">
        <v>10.523524074999999</v>
      </c>
      <c r="O651" s="200">
        <v>0</v>
      </c>
      <c r="Q651" s="82">
        <v>647</v>
      </c>
      <c r="R651" s="199">
        <v>0</v>
      </c>
      <c r="S651" s="199">
        <v>4.0477437360000001</v>
      </c>
      <c r="T651" s="199">
        <v>3.8656096849999999</v>
      </c>
      <c r="U651" s="200">
        <v>0</v>
      </c>
    </row>
    <row r="652" spans="7:21" x14ac:dyDescent="0.25">
      <c r="G652" s="82">
        <v>648</v>
      </c>
      <c r="H652" s="11">
        <v>11.79793954</v>
      </c>
      <c r="I652" s="11">
        <v>11.120496279999999</v>
      </c>
      <c r="J652" s="11">
        <v>13.654807099999999</v>
      </c>
      <c r="K652" s="11">
        <v>8.137741557</v>
      </c>
      <c r="L652" s="11">
        <v>8.0676325420000001</v>
      </c>
      <c r="M652" s="199">
        <v>11.094876506</v>
      </c>
      <c r="N652" s="199">
        <v>10.517523047999999</v>
      </c>
      <c r="O652" s="200">
        <v>0</v>
      </c>
      <c r="Q652" s="82">
        <v>648</v>
      </c>
      <c r="R652" s="199">
        <v>0</v>
      </c>
      <c r="S652" s="199">
        <v>4.0441776129999996</v>
      </c>
      <c r="T652" s="199">
        <v>3.8622137859999999</v>
      </c>
      <c r="U652" s="200">
        <v>0</v>
      </c>
    </row>
    <row r="653" spans="7:21" x14ac:dyDescent="0.25">
      <c r="G653" s="82">
        <v>649</v>
      </c>
      <c r="H653" s="11">
        <v>11.79293951</v>
      </c>
      <c r="I653" s="11">
        <v>11.1161128</v>
      </c>
      <c r="J653" s="11">
        <v>13.64809893</v>
      </c>
      <c r="K653" s="11">
        <v>8.1360298019999995</v>
      </c>
      <c r="L653" s="11">
        <v>8.0659827340000003</v>
      </c>
      <c r="M653" s="199">
        <v>11.088183747</v>
      </c>
      <c r="N653" s="199">
        <v>10.511522346</v>
      </c>
      <c r="O653" s="200">
        <v>0</v>
      </c>
      <c r="Q653" s="82">
        <v>649</v>
      </c>
      <c r="R653" s="199">
        <v>0</v>
      </c>
      <c r="S653" s="199">
        <v>4.0406116110000001</v>
      </c>
      <c r="T653" s="199">
        <v>3.8588179970000001</v>
      </c>
      <c r="U653" s="200">
        <v>0</v>
      </c>
    </row>
    <row r="654" spans="7:21" x14ac:dyDescent="0.25">
      <c r="G654" s="82">
        <v>650</v>
      </c>
      <c r="H654" s="11">
        <v>11.78793971</v>
      </c>
      <c r="I654" s="11">
        <v>11.11172949</v>
      </c>
      <c r="J654" s="11">
        <v>13.64139117</v>
      </c>
      <c r="K654" s="11">
        <v>8.1343180729999993</v>
      </c>
      <c r="L654" s="11">
        <v>8.0643329510000008</v>
      </c>
      <c r="M654" s="199">
        <v>11.081491391</v>
      </c>
      <c r="N654" s="199">
        <v>10.50552197</v>
      </c>
      <c r="O654" s="200">
        <v>0</v>
      </c>
      <c r="Q654" s="82">
        <v>650</v>
      </c>
      <c r="R654" s="199">
        <v>0</v>
      </c>
      <c r="S654" s="199">
        <v>4.0370457320000002</v>
      </c>
      <c r="T654" s="199">
        <v>3.8554223190000001</v>
      </c>
      <c r="U654" s="200">
        <v>0</v>
      </c>
    </row>
    <row r="655" spans="7:21" x14ac:dyDescent="0.25">
      <c r="G655" s="82">
        <v>651</v>
      </c>
      <c r="H655" s="11">
        <v>11.78294013</v>
      </c>
      <c r="I655" s="11">
        <v>11.107346359999999</v>
      </c>
      <c r="J655" s="11">
        <v>13.63468379</v>
      </c>
      <c r="K655" s="11">
        <v>8.1326063719999997</v>
      </c>
      <c r="L655" s="11">
        <v>8.0626831939999999</v>
      </c>
      <c r="M655" s="199">
        <v>11.074799439</v>
      </c>
      <c r="N655" s="199">
        <v>10.499521919999999</v>
      </c>
      <c r="O655" s="200">
        <v>0</v>
      </c>
      <c r="Q655" s="82">
        <v>651</v>
      </c>
      <c r="R655" s="199">
        <v>0</v>
      </c>
      <c r="S655" s="199">
        <v>4.0334799749999997</v>
      </c>
      <c r="T655" s="199">
        <v>3.8520267530000001</v>
      </c>
      <c r="U655" s="200">
        <v>0</v>
      </c>
    </row>
    <row r="656" spans="7:21" x14ac:dyDescent="0.25">
      <c r="G656" s="82">
        <v>652</v>
      </c>
      <c r="H656" s="11">
        <v>11.77794078</v>
      </c>
      <c r="I656" s="11">
        <v>11.102963389999999</v>
      </c>
      <c r="J656" s="11">
        <v>13.627976820000001</v>
      </c>
      <c r="K656" s="11">
        <v>8.1308946970000004</v>
      </c>
      <c r="L656" s="11">
        <v>8.0610334609999992</v>
      </c>
      <c r="M656" s="199">
        <v>11.06810789</v>
      </c>
      <c r="N656" s="199">
        <v>10.493522196000001</v>
      </c>
      <c r="O656" s="200">
        <v>0</v>
      </c>
      <c r="Q656" s="82">
        <v>652</v>
      </c>
      <c r="R656" s="199">
        <v>0</v>
      </c>
      <c r="S656" s="199">
        <v>4.0299143400000004</v>
      </c>
      <c r="T656" s="199">
        <v>3.8486312969999998</v>
      </c>
      <c r="U656" s="200">
        <v>0</v>
      </c>
    </row>
    <row r="657" spans="7:21" x14ac:dyDescent="0.25">
      <c r="G657" s="82">
        <v>653</v>
      </c>
      <c r="H657" s="11">
        <v>11.772941640000001</v>
      </c>
      <c r="I657" s="11">
        <v>11.098580610000001</v>
      </c>
      <c r="J657" s="11">
        <v>13.621270239999999</v>
      </c>
      <c r="K657" s="11">
        <v>8.12918305</v>
      </c>
      <c r="L657" s="11">
        <v>8.0593837540000006</v>
      </c>
      <c r="M657" s="199">
        <v>11.061416744000001</v>
      </c>
      <c r="N657" s="199">
        <v>10.487522798000001</v>
      </c>
      <c r="O657" s="200">
        <v>0</v>
      </c>
      <c r="Q657" s="82">
        <v>653</v>
      </c>
      <c r="R657" s="199">
        <v>0</v>
      </c>
      <c r="S657" s="199">
        <v>4.0263488269999996</v>
      </c>
      <c r="T657" s="199">
        <v>3.8452359519999999</v>
      </c>
      <c r="U657" s="200">
        <v>0</v>
      </c>
    </row>
    <row r="658" spans="7:21" x14ac:dyDescent="0.25">
      <c r="G658" s="82">
        <v>654</v>
      </c>
      <c r="H658" s="11">
        <v>11.767942740000001</v>
      </c>
      <c r="I658" s="11">
        <v>11.09419799</v>
      </c>
      <c r="J658" s="11">
        <v>13.61456405</v>
      </c>
      <c r="K658" s="11">
        <v>8.1274714299999999</v>
      </c>
      <c r="L658" s="11">
        <v>8.0577340720000006</v>
      </c>
      <c r="M658" s="199">
        <v>11.054726</v>
      </c>
      <c r="N658" s="199">
        <v>10.481523725000001</v>
      </c>
      <c r="O658" s="200">
        <v>0</v>
      </c>
      <c r="Q658" s="82">
        <v>654</v>
      </c>
      <c r="R658" s="199">
        <v>0</v>
      </c>
      <c r="S658" s="199">
        <v>4.0227834370000002</v>
      </c>
      <c r="T658" s="199">
        <v>3.8418407189999999</v>
      </c>
      <c r="U658" s="200">
        <v>0</v>
      </c>
    </row>
    <row r="659" spans="7:21" x14ac:dyDescent="0.25">
      <c r="G659" s="82">
        <v>655</v>
      </c>
      <c r="H659" s="11">
        <v>11.76294405</v>
      </c>
      <c r="I659" s="11">
        <v>11.089815550000001</v>
      </c>
      <c r="J659" s="11">
        <v>13.60785826</v>
      </c>
      <c r="K659" s="11">
        <v>8.1257598370000004</v>
      </c>
      <c r="L659" s="11">
        <v>8.0560844150000008</v>
      </c>
      <c r="M659" s="199">
        <v>11.04803566</v>
      </c>
      <c r="N659" s="199">
        <v>10.475524977999999</v>
      </c>
      <c r="O659" s="200">
        <v>0</v>
      </c>
      <c r="Q659" s="82">
        <v>655</v>
      </c>
      <c r="R659" s="199">
        <v>0</v>
      </c>
      <c r="S659" s="199">
        <v>4.0192181680000001</v>
      </c>
      <c r="T659" s="199">
        <v>3.8384455960000001</v>
      </c>
      <c r="U659" s="200">
        <v>0</v>
      </c>
    </row>
    <row r="660" spans="7:21" x14ac:dyDescent="0.25">
      <c r="G660" s="82">
        <v>656</v>
      </c>
      <c r="H660" s="11">
        <v>11.75794559</v>
      </c>
      <c r="I660" s="11">
        <v>11.08543328</v>
      </c>
      <c r="J660" s="11">
        <v>13.60115287</v>
      </c>
      <c r="K660" s="11">
        <v>8.1240482709999995</v>
      </c>
      <c r="L660" s="11">
        <v>8.0544347829999996</v>
      </c>
      <c r="M660" s="199">
        <v>11.041345722999999</v>
      </c>
      <c r="N660" s="199">
        <v>10.469526556</v>
      </c>
      <c r="O660" s="200">
        <v>0</v>
      </c>
      <c r="Q660" s="82">
        <v>656</v>
      </c>
      <c r="R660" s="199">
        <v>0</v>
      </c>
      <c r="S660" s="199">
        <v>4.0156530220000004</v>
      </c>
      <c r="T660" s="199">
        <v>3.8350505840000002</v>
      </c>
      <c r="U660" s="200">
        <v>0</v>
      </c>
    </row>
    <row r="661" spans="7:21" x14ac:dyDescent="0.25">
      <c r="G661" s="82">
        <v>657</v>
      </c>
      <c r="H661" s="11">
        <v>11.752947349999999</v>
      </c>
      <c r="I661" s="11">
        <v>11.081051179999999</v>
      </c>
      <c r="J661" s="11">
        <v>13.59444787</v>
      </c>
      <c r="K661" s="11">
        <v>8.1223367320000008</v>
      </c>
      <c r="L661" s="11">
        <v>8.0527851770000005</v>
      </c>
      <c r="M661" s="199">
        <v>11.03465619</v>
      </c>
      <c r="N661" s="199">
        <v>10.463528460999999</v>
      </c>
      <c r="O661" s="200">
        <v>0</v>
      </c>
      <c r="Q661" s="82">
        <v>657</v>
      </c>
      <c r="R661" s="199">
        <v>0</v>
      </c>
      <c r="S661" s="199">
        <v>4.0120879980000002</v>
      </c>
      <c r="T661" s="199">
        <v>3.8316556839999998</v>
      </c>
      <c r="U661" s="200">
        <v>0</v>
      </c>
    </row>
    <row r="662" spans="7:21" x14ac:dyDescent="0.25">
      <c r="G662" s="82">
        <v>658</v>
      </c>
      <c r="H662" s="11">
        <v>11.74794934</v>
      </c>
      <c r="I662" s="11">
        <v>11.076669259999999</v>
      </c>
      <c r="J662" s="11">
        <v>13.587743270000001</v>
      </c>
      <c r="K662" s="11">
        <v>8.1206252209999992</v>
      </c>
      <c r="L662" s="11">
        <v>8.0511355959999999</v>
      </c>
      <c r="M662" s="199">
        <v>11.027967059</v>
      </c>
      <c r="N662" s="199">
        <v>10.457530691000001</v>
      </c>
      <c r="O662" s="200">
        <v>0</v>
      </c>
      <c r="Q662" s="82">
        <v>658</v>
      </c>
      <c r="R662" s="199">
        <v>0</v>
      </c>
      <c r="S662" s="199">
        <v>4.0085230970000003</v>
      </c>
      <c r="T662" s="199">
        <v>3.828260894</v>
      </c>
      <c r="U662" s="200">
        <v>0</v>
      </c>
    </row>
    <row r="663" spans="7:21" x14ac:dyDescent="0.25">
      <c r="G663" s="82">
        <v>659</v>
      </c>
      <c r="H663" s="11">
        <v>11.742951550000001</v>
      </c>
      <c r="I663" s="11">
        <v>11.072287510000001</v>
      </c>
      <c r="J663" s="11">
        <v>13.58103906</v>
      </c>
      <c r="K663" s="11">
        <v>8.1189137359999997</v>
      </c>
      <c r="L663" s="11">
        <v>8.0494860399999997</v>
      </c>
      <c r="M663" s="199">
        <v>11.021278331</v>
      </c>
      <c r="N663" s="199">
        <v>10.451533247</v>
      </c>
      <c r="O663" s="200">
        <v>0</v>
      </c>
      <c r="Q663" s="82">
        <v>659</v>
      </c>
      <c r="R663" s="199">
        <v>0</v>
      </c>
      <c r="S663" s="199">
        <v>4.0049583169999998</v>
      </c>
      <c r="T663" s="199">
        <v>3.8248662160000002</v>
      </c>
      <c r="U663" s="200">
        <v>0</v>
      </c>
    </row>
    <row r="664" spans="7:21" x14ac:dyDescent="0.25">
      <c r="G664" s="82">
        <v>660</v>
      </c>
      <c r="H664" s="11">
        <v>11.73795398</v>
      </c>
      <c r="I664" s="11">
        <v>11.06790593</v>
      </c>
      <c r="J664" s="11">
        <v>13.574335250000001</v>
      </c>
      <c r="K664" s="11">
        <v>8.1172022780000006</v>
      </c>
      <c r="L664" s="11">
        <v>8.0478365089999997</v>
      </c>
      <c r="M664" s="199">
        <v>11.014590006000001</v>
      </c>
      <c r="N664" s="199">
        <v>10.445536128000001</v>
      </c>
      <c r="O664" s="200">
        <v>0</v>
      </c>
      <c r="Q664" s="82">
        <v>660</v>
      </c>
      <c r="R664" s="199">
        <v>0</v>
      </c>
      <c r="S664" s="199">
        <v>4.0013936599999997</v>
      </c>
      <c r="T664" s="199">
        <v>3.8214716480000002</v>
      </c>
      <c r="U664" s="200">
        <v>0</v>
      </c>
    </row>
    <row r="665" spans="7:21" x14ac:dyDescent="0.25">
      <c r="G665" s="82">
        <v>661</v>
      </c>
      <c r="H665" s="11">
        <v>11.732956639999999</v>
      </c>
      <c r="I665" s="11">
        <v>11.06352452</v>
      </c>
      <c r="J665" s="11">
        <v>13.567631840000001</v>
      </c>
      <c r="K665" s="11">
        <v>8.1154908480000003</v>
      </c>
      <c r="L665" s="11">
        <v>8.046187003</v>
      </c>
      <c r="M665" s="199">
        <v>11.007902083999999</v>
      </c>
      <c r="N665" s="199">
        <v>10.439539334999999</v>
      </c>
      <c r="O665" s="200">
        <v>0</v>
      </c>
      <c r="Q665" s="82">
        <v>661</v>
      </c>
      <c r="R665" s="199">
        <v>0</v>
      </c>
      <c r="S665" s="199">
        <v>3.997829125</v>
      </c>
      <c r="T665" s="199">
        <v>3.818077191</v>
      </c>
      <c r="U665" s="200">
        <v>0</v>
      </c>
    </row>
    <row r="666" spans="7:21" x14ac:dyDescent="0.25">
      <c r="G666" s="82">
        <v>662</v>
      </c>
      <c r="H666" s="11">
        <v>11.727959520000001</v>
      </c>
      <c r="I666" s="11">
        <v>11.05914329</v>
      </c>
      <c r="J666" s="11">
        <v>13.560928820000001</v>
      </c>
      <c r="K666" s="11">
        <v>8.1137794450000005</v>
      </c>
      <c r="L666" s="11">
        <v>8.0445375220000006</v>
      </c>
      <c r="M666" s="199">
        <v>11.001214564</v>
      </c>
      <c r="N666" s="199">
        <v>10.433542868</v>
      </c>
      <c r="O666" s="200">
        <v>0</v>
      </c>
      <c r="Q666" s="82">
        <v>662</v>
      </c>
      <c r="R666" s="199">
        <v>0</v>
      </c>
      <c r="S666" s="199">
        <v>3.9942647120000001</v>
      </c>
      <c r="T666" s="199">
        <v>3.8146828460000002</v>
      </c>
      <c r="U666" s="200">
        <v>0</v>
      </c>
    </row>
    <row r="667" spans="7:21" x14ac:dyDescent="0.25">
      <c r="G667" s="82">
        <v>663</v>
      </c>
      <c r="H667" s="11">
        <v>11.722962620000001</v>
      </c>
      <c r="I667" s="11">
        <v>11.05476223</v>
      </c>
      <c r="J667" s="11">
        <v>13.55422619</v>
      </c>
      <c r="K667" s="11">
        <v>8.1120680679999992</v>
      </c>
      <c r="L667" s="11">
        <v>8.0428880669999998</v>
      </c>
      <c r="M667" s="199">
        <v>10.994527447999999</v>
      </c>
      <c r="N667" s="199">
        <v>10.427546725999999</v>
      </c>
      <c r="O667" s="200">
        <v>0</v>
      </c>
      <c r="Q667" s="82">
        <v>663</v>
      </c>
      <c r="R667" s="199">
        <v>0</v>
      </c>
      <c r="S667" s="199">
        <v>3.9907004210000001</v>
      </c>
      <c r="T667" s="199">
        <v>3.8112886110000002</v>
      </c>
      <c r="U667" s="200">
        <v>0</v>
      </c>
    </row>
    <row r="668" spans="7:21" x14ac:dyDescent="0.25">
      <c r="G668" s="82">
        <v>664</v>
      </c>
      <c r="H668" s="11">
        <v>11.71796595</v>
      </c>
      <c r="I668" s="11">
        <v>11.050381339999999</v>
      </c>
      <c r="J668" s="11">
        <v>13.547523959999999</v>
      </c>
      <c r="K668" s="11">
        <v>8.1103567190000003</v>
      </c>
      <c r="L668" s="11">
        <v>8.0412386369999993</v>
      </c>
      <c r="M668" s="199">
        <v>10.987840735000001</v>
      </c>
      <c r="N668" s="199">
        <v>10.421550909</v>
      </c>
      <c r="O668" s="200">
        <v>0</v>
      </c>
      <c r="Q668" s="82">
        <v>664</v>
      </c>
      <c r="R668" s="199">
        <v>0</v>
      </c>
      <c r="S668" s="199">
        <v>3.987136252</v>
      </c>
      <c r="T668" s="199">
        <v>3.807894487</v>
      </c>
      <c r="U668" s="200">
        <v>0</v>
      </c>
    </row>
    <row r="669" spans="7:21" x14ac:dyDescent="0.25">
      <c r="G669" s="82">
        <v>665</v>
      </c>
      <c r="H669" s="11">
        <v>11.7129695</v>
      </c>
      <c r="I669" s="11">
        <v>11.04600063</v>
      </c>
      <c r="J669" s="11">
        <v>13.54082213</v>
      </c>
      <c r="K669" s="11">
        <v>8.1086453970000001</v>
      </c>
      <c r="L669" s="11">
        <v>8.0395892320000009</v>
      </c>
      <c r="M669" s="199">
        <v>10.981154424</v>
      </c>
      <c r="N669" s="199">
        <v>10.415555419</v>
      </c>
      <c r="O669" s="200">
        <v>0</v>
      </c>
      <c r="Q669" s="82">
        <v>665</v>
      </c>
      <c r="R669" s="199">
        <v>0</v>
      </c>
      <c r="S669" s="199">
        <v>3.9835722059999998</v>
      </c>
      <c r="T669" s="199">
        <v>3.8045004750000002</v>
      </c>
      <c r="U669" s="200">
        <v>0</v>
      </c>
    </row>
    <row r="670" spans="7:21" x14ac:dyDescent="0.25">
      <c r="G670" s="82">
        <v>666</v>
      </c>
      <c r="H670" s="11">
        <v>11.70797327</v>
      </c>
      <c r="I670" s="11">
        <v>11.04162009</v>
      </c>
      <c r="J670" s="11">
        <v>13.53412069</v>
      </c>
      <c r="K670" s="11">
        <v>8.1069341020000003</v>
      </c>
      <c r="L670" s="11">
        <v>8.0379398519999992</v>
      </c>
      <c r="M670" s="199">
        <v>10.974468516</v>
      </c>
      <c r="N670" s="199">
        <v>10.409560254000001</v>
      </c>
      <c r="O670" s="200">
        <v>0</v>
      </c>
      <c r="Q670" s="82">
        <v>666</v>
      </c>
      <c r="R670" s="199">
        <v>0</v>
      </c>
      <c r="S670" s="199">
        <v>3.9800082809999999</v>
      </c>
      <c r="T670" s="199">
        <v>3.8011065730000002</v>
      </c>
      <c r="U670" s="200">
        <v>0</v>
      </c>
    </row>
    <row r="671" spans="7:21" x14ac:dyDescent="0.25">
      <c r="G671" s="82">
        <v>667</v>
      </c>
      <c r="H671" s="11">
        <v>11.70297727</v>
      </c>
      <c r="I671" s="11">
        <v>11.037239720000001</v>
      </c>
      <c r="J671" s="11">
        <v>13.527419650000001</v>
      </c>
      <c r="K671" s="11">
        <v>8.1052228339999992</v>
      </c>
      <c r="L671" s="11">
        <v>8.0362904969999995</v>
      </c>
      <c r="M671" s="199">
        <v>10.967783011</v>
      </c>
      <c r="N671" s="199">
        <v>10.403565413999999</v>
      </c>
      <c r="O671" s="200">
        <v>0</v>
      </c>
      <c r="Q671" s="82">
        <v>667</v>
      </c>
      <c r="R671" s="199">
        <v>0</v>
      </c>
      <c r="S671" s="199">
        <v>3.976444479</v>
      </c>
      <c r="T671" s="199">
        <v>3.7977127820000001</v>
      </c>
      <c r="U671" s="200">
        <v>0</v>
      </c>
    </row>
    <row r="672" spans="7:21" x14ac:dyDescent="0.25">
      <c r="G672" s="82">
        <v>668</v>
      </c>
      <c r="H672" s="11">
        <v>11.69798149</v>
      </c>
      <c r="I672" s="11">
        <v>11.032859520000001</v>
      </c>
      <c r="J672" s="11">
        <v>13.520719010000001</v>
      </c>
      <c r="K672" s="11">
        <v>8.1035115930000003</v>
      </c>
      <c r="L672" s="11">
        <v>8.0346411680000003</v>
      </c>
      <c r="M672" s="199">
        <v>10.961097908999999</v>
      </c>
      <c r="N672" s="199">
        <v>10.3975709</v>
      </c>
      <c r="O672" s="200">
        <v>0</v>
      </c>
      <c r="Q672" s="82">
        <v>668</v>
      </c>
      <c r="R672" s="199">
        <v>0</v>
      </c>
      <c r="S672" s="199">
        <v>3.9728807989999999</v>
      </c>
      <c r="T672" s="199">
        <v>3.7943191020000002</v>
      </c>
      <c r="U672" s="200">
        <v>0</v>
      </c>
    </row>
    <row r="673" spans="7:21" x14ac:dyDescent="0.25">
      <c r="G673" s="82">
        <v>669</v>
      </c>
      <c r="H673" s="11">
        <v>11.692985930000001</v>
      </c>
      <c r="I673" s="11">
        <v>11.0284795</v>
      </c>
      <c r="J673" s="11">
        <v>13.514018760000001</v>
      </c>
      <c r="K673" s="11">
        <v>8.1018003800000002</v>
      </c>
      <c r="L673" s="11">
        <v>8.0329918629999995</v>
      </c>
      <c r="M673" s="199">
        <v>10.95441321</v>
      </c>
      <c r="N673" s="199">
        <v>10.391576711000001</v>
      </c>
      <c r="O673" s="200">
        <v>0</v>
      </c>
      <c r="Q673" s="82">
        <v>669</v>
      </c>
      <c r="R673" s="199">
        <v>0</v>
      </c>
      <c r="S673" s="199">
        <v>3.9693172410000002</v>
      </c>
      <c r="T673" s="199">
        <v>3.7909255329999998</v>
      </c>
      <c r="U673" s="200">
        <v>0</v>
      </c>
    </row>
    <row r="674" spans="7:21" x14ac:dyDescent="0.25">
      <c r="G674" s="82">
        <v>670</v>
      </c>
      <c r="H674" s="11">
        <v>11.687990599999999</v>
      </c>
      <c r="I674" s="11">
        <v>11.02409965</v>
      </c>
      <c r="J674" s="11">
        <v>13.5073189</v>
      </c>
      <c r="K674" s="11">
        <v>8.1000891930000005</v>
      </c>
      <c r="L674" s="11">
        <v>8.0313425840000008</v>
      </c>
      <c r="M674" s="199">
        <v>10.947728913000001</v>
      </c>
      <c r="N674" s="199">
        <v>10.385582848</v>
      </c>
      <c r="O674" s="200">
        <v>0</v>
      </c>
      <c r="Q674" s="82">
        <v>670</v>
      </c>
      <c r="R674" s="199">
        <v>0</v>
      </c>
      <c r="S674" s="199">
        <v>3.9657538049999999</v>
      </c>
      <c r="T674" s="199">
        <v>3.7875320750000001</v>
      </c>
      <c r="U674" s="200">
        <v>0</v>
      </c>
    </row>
    <row r="675" spans="7:21" x14ac:dyDescent="0.25">
      <c r="G675" s="82">
        <v>671</v>
      </c>
      <c r="H675" s="11">
        <v>11.68299549</v>
      </c>
      <c r="I675" s="11">
        <v>11.019719970000001</v>
      </c>
      <c r="J675" s="11">
        <v>13.500619439999999</v>
      </c>
      <c r="K675" s="11">
        <v>8.0983780329999995</v>
      </c>
      <c r="L675" s="11">
        <v>8.0296933300000006</v>
      </c>
      <c r="M675" s="199">
        <v>10.941045019000001</v>
      </c>
      <c r="N675" s="199">
        <v>10.37958931</v>
      </c>
      <c r="O675" s="200">
        <v>0</v>
      </c>
      <c r="Q675" s="82">
        <v>671</v>
      </c>
      <c r="R675" s="199">
        <v>0</v>
      </c>
      <c r="S675" s="199">
        <v>3.962190492</v>
      </c>
      <c r="T675" s="199">
        <v>3.7841387279999998</v>
      </c>
      <c r="U675" s="200">
        <v>0</v>
      </c>
    </row>
    <row r="676" spans="7:21" x14ac:dyDescent="0.25">
      <c r="G676" s="82">
        <v>672</v>
      </c>
      <c r="H676" s="11">
        <v>11.67800061</v>
      </c>
      <c r="I676" s="11">
        <v>11.01534047</v>
      </c>
      <c r="J676" s="11">
        <v>13.49392038</v>
      </c>
      <c r="K676" s="11">
        <v>8.0966669010000007</v>
      </c>
      <c r="L676" s="11">
        <v>8.0280441020000008</v>
      </c>
      <c r="M676" s="199">
        <v>10.934361527</v>
      </c>
      <c r="N676" s="199">
        <v>10.373596098</v>
      </c>
      <c r="O676" s="200">
        <v>0</v>
      </c>
      <c r="Q676" s="82">
        <v>672</v>
      </c>
      <c r="R676" s="199">
        <v>0</v>
      </c>
      <c r="S676" s="199">
        <v>3.9586272999999998</v>
      </c>
      <c r="T676" s="199">
        <v>3.7807454919999999</v>
      </c>
      <c r="U676" s="200">
        <v>0</v>
      </c>
    </row>
    <row r="677" spans="7:21" x14ac:dyDescent="0.25">
      <c r="G677" s="82">
        <v>673</v>
      </c>
      <c r="H677" s="11">
        <v>11.67300595</v>
      </c>
      <c r="I677" s="11">
        <v>11.010961139999999</v>
      </c>
      <c r="J677" s="11">
        <v>13.48722171</v>
      </c>
      <c r="K677" s="11">
        <v>8.0949557950000006</v>
      </c>
      <c r="L677" s="11">
        <v>8.0263948979999995</v>
      </c>
      <c r="M677" s="199">
        <v>10.927678437999999</v>
      </c>
      <c r="N677" s="199">
        <v>10.367603211</v>
      </c>
      <c r="O677" s="200">
        <v>0</v>
      </c>
      <c r="Q677" s="82">
        <v>673</v>
      </c>
      <c r="R677" s="199">
        <v>0</v>
      </c>
      <c r="S677" s="199">
        <v>3.9550642310000002</v>
      </c>
      <c r="T677" s="199">
        <v>3.7773523670000002</v>
      </c>
      <c r="U677" s="200">
        <v>0</v>
      </c>
    </row>
    <row r="678" spans="7:21" x14ac:dyDescent="0.25">
      <c r="G678" s="82">
        <v>674</v>
      </c>
      <c r="H678" s="11">
        <v>11.668011509999999</v>
      </c>
      <c r="I678" s="11">
        <v>11.00658198</v>
      </c>
      <c r="J678" s="11">
        <v>13.480523440000001</v>
      </c>
      <c r="K678" s="11">
        <v>8.0932447169999993</v>
      </c>
      <c r="L678" s="11">
        <v>8.0247457200000003</v>
      </c>
      <c r="M678" s="199">
        <v>10.920995752</v>
      </c>
      <c r="N678" s="199">
        <v>10.361610648999999</v>
      </c>
      <c r="O678" s="200">
        <v>0</v>
      </c>
      <c r="Q678" s="82">
        <v>674</v>
      </c>
      <c r="R678" s="199">
        <v>0</v>
      </c>
      <c r="S678" s="199">
        <v>3.9515012839999999</v>
      </c>
      <c r="T678" s="199">
        <v>3.773959353</v>
      </c>
      <c r="U678" s="200">
        <v>0</v>
      </c>
    </row>
    <row r="679" spans="7:21" x14ac:dyDescent="0.25">
      <c r="G679" s="82">
        <v>675</v>
      </c>
      <c r="H679" s="11">
        <v>11.663017290000001</v>
      </c>
      <c r="I679" s="11">
        <v>11.002202990000001</v>
      </c>
      <c r="J679" s="11">
        <v>13.47382556</v>
      </c>
      <c r="K679" s="11">
        <v>8.0915336660000001</v>
      </c>
      <c r="L679" s="11">
        <v>8.0230965659999995</v>
      </c>
      <c r="M679" s="199">
        <v>10.914313469</v>
      </c>
      <c r="N679" s="199">
        <v>10.355618413</v>
      </c>
      <c r="O679" s="200">
        <v>0</v>
      </c>
      <c r="Q679" s="82">
        <v>675</v>
      </c>
      <c r="R679" s="199">
        <v>0</v>
      </c>
      <c r="S679" s="199">
        <v>3.9479384579999999</v>
      </c>
      <c r="T679" s="199">
        <v>3.77056645</v>
      </c>
      <c r="U679" s="200">
        <v>0</v>
      </c>
    </row>
    <row r="680" spans="7:21" x14ac:dyDescent="0.25">
      <c r="G680" s="82">
        <v>676</v>
      </c>
      <c r="H680" s="11">
        <v>11.6580233</v>
      </c>
      <c r="I680" s="11">
        <v>10.99782418</v>
      </c>
      <c r="J680" s="11">
        <v>13.46712808</v>
      </c>
      <c r="K680" s="11">
        <v>8.0898226419999997</v>
      </c>
      <c r="L680" s="11">
        <v>8.0214474379999992</v>
      </c>
      <c r="M680" s="199">
        <v>10.907631587999999</v>
      </c>
      <c r="N680" s="199">
        <v>10.349626502</v>
      </c>
      <c r="O680" s="200">
        <v>0</v>
      </c>
      <c r="Q680" s="82">
        <v>676</v>
      </c>
      <c r="R680" s="199">
        <v>0</v>
      </c>
      <c r="S680" s="199">
        <v>3.9443757549999998</v>
      </c>
      <c r="T680" s="199">
        <v>3.7671736579999999</v>
      </c>
      <c r="U680" s="200">
        <v>0</v>
      </c>
    </row>
    <row r="681" spans="7:21" x14ac:dyDescent="0.25">
      <c r="G681" s="82">
        <v>677</v>
      </c>
      <c r="H681" s="11">
        <v>11.65302953</v>
      </c>
      <c r="I681" s="11">
        <v>10.99344554</v>
      </c>
      <c r="J681" s="11">
        <v>13.460430990000001</v>
      </c>
      <c r="K681" s="11">
        <v>8.0881116449999997</v>
      </c>
      <c r="L681" s="11">
        <v>8.0197983350000008</v>
      </c>
      <c r="M681" s="199">
        <v>10.900950109</v>
      </c>
      <c r="N681" s="199">
        <v>10.343634916999999</v>
      </c>
      <c r="O681" s="200">
        <v>0</v>
      </c>
      <c r="Q681" s="82">
        <v>677</v>
      </c>
      <c r="R681" s="199">
        <v>0</v>
      </c>
      <c r="S681" s="199">
        <v>3.9408131740000001</v>
      </c>
      <c r="T681" s="199">
        <v>3.7637809760000001</v>
      </c>
      <c r="U681" s="200">
        <v>0</v>
      </c>
    </row>
    <row r="682" spans="7:21" x14ac:dyDescent="0.25">
      <c r="G682" s="82">
        <v>678</v>
      </c>
      <c r="H682" s="11">
        <v>11.64803598</v>
      </c>
      <c r="I682" s="11">
        <v>10.989067070000001</v>
      </c>
      <c r="J682" s="11">
        <v>13.453734300000001</v>
      </c>
      <c r="K682" s="11">
        <v>8.0864006750000001</v>
      </c>
      <c r="L682" s="11">
        <v>8.0181492579999993</v>
      </c>
      <c r="M682" s="199">
        <v>10.894269033</v>
      </c>
      <c r="N682" s="199">
        <v>10.337643656999999</v>
      </c>
      <c r="O682" s="200">
        <v>0</v>
      </c>
      <c r="Q682" s="82">
        <v>678</v>
      </c>
      <c r="R682" s="199">
        <v>0</v>
      </c>
      <c r="S682" s="199">
        <v>3.9372507159999999</v>
      </c>
      <c r="T682" s="199">
        <v>3.7603884060000001</v>
      </c>
      <c r="U682" s="200">
        <v>0</v>
      </c>
    </row>
    <row r="683" spans="7:21" x14ac:dyDescent="0.25">
      <c r="G683" s="82">
        <v>679</v>
      </c>
      <c r="H683" s="11">
        <v>11.643042660000001</v>
      </c>
      <c r="I683" s="11">
        <v>10.98468877</v>
      </c>
      <c r="J683" s="11">
        <v>13.447037999999999</v>
      </c>
      <c r="K683" s="11">
        <v>8.0846897319999993</v>
      </c>
      <c r="L683" s="11">
        <v>8.0165002049999998</v>
      </c>
      <c r="M683" s="199">
        <v>10.887588360000001</v>
      </c>
      <c r="N683" s="199">
        <v>10.331652721999999</v>
      </c>
      <c r="O683" s="200">
        <v>0</v>
      </c>
      <c r="Q683" s="82">
        <v>679</v>
      </c>
      <c r="R683" s="199">
        <v>0</v>
      </c>
      <c r="S683" s="199">
        <v>3.9336883789999999</v>
      </c>
      <c r="T683" s="199">
        <v>3.756995946</v>
      </c>
      <c r="U683" s="200">
        <v>0</v>
      </c>
    </row>
    <row r="684" spans="7:21" x14ac:dyDescent="0.25">
      <c r="G684" s="82">
        <v>680</v>
      </c>
      <c r="H684" s="11">
        <v>11.638049560000001</v>
      </c>
      <c r="I684" s="11">
        <v>10.98031065</v>
      </c>
      <c r="J684" s="11">
        <v>13.440342100000001</v>
      </c>
      <c r="K684" s="11">
        <v>8.0829788160000007</v>
      </c>
      <c r="L684" s="11">
        <v>8.0148511780000007</v>
      </c>
      <c r="M684" s="199">
        <v>10.880908089</v>
      </c>
      <c r="N684" s="199">
        <v>10.325662112</v>
      </c>
      <c r="O684" s="200">
        <v>0</v>
      </c>
      <c r="Q684" s="82">
        <v>680</v>
      </c>
      <c r="R684" s="199">
        <v>0</v>
      </c>
      <c r="S684" s="199">
        <v>3.9301261639999998</v>
      </c>
      <c r="T684" s="199">
        <v>3.7536035980000002</v>
      </c>
      <c r="U684" s="200">
        <v>0</v>
      </c>
    </row>
    <row r="685" spans="7:21" x14ac:dyDescent="0.25">
      <c r="G685" s="82">
        <v>681</v>
      </c>
      <c r="H685" s="11">
        <v>11.63305669</v>
      </c>
      <c r="I685" s="11">
        <v>10.9759327</v>
      </c>
      <c r="J685" s="11">
        <v>13.43364659</v>
      </c>
      <c r="K685" s="11">
        <v>8.0812679270000007</v>
      </c>
      <c r="L685" s="11">
        <v>8.0132021760000001</v>
      </c>
      <c r="M685" s="199">
        <v>10.874228219999999</v>
      </c>
      <c r="N685" s="199">
        <v>10.319671828000001</v>
      </c>
      <c r="O685" s="200">
        <v>0</v>
      </c>
      <c r="Q685" s="82">
        <v>681</v>
      </c>
      <c r="R685" s="199">
        <v>0</v>
      </c>
      <c r="S685" s="199">
        <v>3.9265640720000001</v>
      </c>
      <c r="T685" s="199">
        <v>3.7502113600000002</v>
      </c>
      <c r="U685" s="200">
        <v>0</v>
      </c>
    </row>
    <row r="686" spans="7:21" x14ac:dyDescent="0.25">
      <c r="G686" s="82">
        <v>682</v>
      </c>
      <c r="H686" s="11">
        <v>11.62806404</v>
      </c>
      <c r="I686" s="11">
        <v>10.971554920000001</v>
      </c>
      <c r="J686" s="11">
        <v>13.42695148</v>
      </c>
      <c r="K686" s="11">
        <v>8.0795570659999996</v>
      </c>
      <c r="L686" s="11">
        <v>8.0115531989999997</v>
      </c>
      <c r="M686" s="199">
        <v>10.867548754</v>
      </c>
      <c r="N686" s="199">
        <v>10.313681869</v>
      </c>
      <c r="O686" s="200">
        <v>0</v>
      </c>
      <c r="Q686" s="82">
        <v>682</v>
      </c>
      <c r="R686" s="199">
        <v>0</v>
      </c>
      <c r="S686" s="199">
        <v>3.9230021009999998</v>
      </c>
      <c r="T686" s="199">
        <v>3.7468192330000001</v>
      </c>
      <c r="U686" s="200">
        <v>0</v>
      </c>
    </row>
    <row r="687" spans="7:21" x14ac:dyDescent="0.25">
      <c r="G687" s="82">
        <v>683</v>
      </c>
      <c r="H687" s="11">
        <v>11.62307161</v>
      </c>
      <c r="I687" s="11">
        <v>10.967177319999999</v>
      </c>
      <c r="J687" s="11">
        <v>13.420256759999999</v>
      </c>
      <c r="K687" s="11">
        <v>8.0778462310000005</v>
      </c>
      <c r="L687" s="11">
        <v>8.0099042469999997</v>
      </c>
      <c r="M687" s="199">
        <v>10.860869689999999</v>
      </c>
      <c r="N687" s="199">
        <v>10.307692234999999</v>
      </c>
      <c r="O687" s="200">
        <v>0</v>
      </c>
      <c r="Q687" s="82">
        <v>683</v>
      </c>
      <c r="R687" s="199">
        <v>0</v>
      </c>
      <c r="S687" s="199">
        <v>3.9194402529999999</v>
      </c>
      <c r="T687" s="199">
        <v>3.7434272169999998</v>
      </c>
      <c r="U687" s="200">
        <v>0</v>
      </c>
    </row>
    <row r="688" spans="7:21" x14ac:dyDescent="0.25">
      <c r="G688" s="82">
        <v>684</v>
      </c>
      <c r="H688" s="11">
        <v>11.618079399999999</v>
      </c>
      <c r="I688" s="11">
        <v>10.962799889999999</v>
      </c>
      <c r="J688" s="11">
        <v>13.41356244</v>
      </c>
      <c r="K688" s="11">
        <v>8.0761354240000003</v>
      </c>
      <c r="L688" s="11">
        <v>8.00825532</v>
      </c>
      <c r="M688" s="199">
        <v>10.854191029000001</v>
      </c>
      <c r="N688" s="199">
        <v>10.301702926999999</v>
      </c>
      <c r="O688" s="200">
        <v>0</v>
      </c>
      <c r="Q688" s="82">
        <v>684</v>
      </c>
      <c r="R688" s="199">
        <v>0</v>
      </c>
      <c r="S688" s="199">
        <v>3.9158785260000002</v>
      </c>
      <c r="T688" s="199">
        <v>3.7400353119999998</v>
      </c>
      <c r="U688" s="200">
        <v>0</v>
      </c>
    </row>
    <row r="689" spans="7:21" x14ac:dyDescent="0.25">
      <c r="G689" s="82">
        <v>685</v>
      </c>
      <c r="H689" s="11">
        <v>11.613087419999999</v>
      </c>
      <c r="I689" s="11">
        <v>10.958422629999999</v>
      </c>
      <c r="J689" s="11">
        <v>13.40686852</v>
      </c>
      <c r="K689" s="11">
        <v>8.0744246430000004</v>
      </c>
      <c r="L689" s="11">
        <v>8.0066064190000006</v>
      </c>
      <c r="M689" s="199">
        <v>10.84751277</v>
      </c>
      <c r="N689" s="199">
        <v>10.295713943000001</v>
      </c>
      <c r="O689" s="200">
        <v>0</v>
      </c>
      <c r="Q689" s="82">
        <v>685</v>
      </c>
      <c r="R689" s="199">
        <v>0</v>
      </c>
      <c r="S689" s="199">
        <v>3.912316922</v>
      </c>
      <c r="T689" s="199">
        <v>3.7366435180000002</v>
      </c>
      <c r="U689" s="200">
        <v>0</v>
      </c>
    </row>
    <row r="690" spans="7:21" x14ac:dyDescent="0.25">
      <c r="G690" s="82">
        <v>686</v>
      </c>
      <c r="H690" s="11">
        <v>11.60809566</v>
      </c>
      <c r="I690" s="11">
        <v>10.954045539999999</v>
      </c>
      <c r="J690" s="11">
        <v>13.40017499</v>
      </c>
      <c r="K690" s="11">
        <v>8.0727138899999993</v>
      </c>
      <c r="L690" s="11">
        <v>8.0049575419999996</v>
      </c>
      <c r="M690" s="199">
        <v>10.840834913</v>
      </c>
      <c r="N690" s="199">
        <v>10.289725284999999</v>
      </c>
      <c r="O690" s="200">
        <v>0</v>
      </c>
      <c r="Q690" s="82">
        <v>686</v>
      </c>
      <c r="R690" s="199">
        <v>0</v>
      </c>
      <c r="S690" s="199">
        <v>3.9087554400000002</v>
      </c>
      <c r="T690" s="199">
        <v>3.7332518349999999</v>
      </c>
      <c r="U690" s="200">
        <v>0</v>
      </c>
    </row>
    <row r="691" spans="7:21" x14ac:dyDescent="0.25">
      <c r="G691" s="82">
        <v>687</v>
      </c>
      <c r="H691" s="11">
        <v>11.60310413</v>
      </c>
      <c r="I691" s="11">
        <v>10.94966863</v>
      </c>
      <c r="J691" s="11">
        <v>13.393481850000001</v>
      </c>
      <c r="K691" s="11">
        <v>8.0710031640000004</v>
      </c>
      <c r="L691" s="11">
        <v>8.0033086910000009</v>
      </c>
      <c r="M691" s="199">
        <v>10.834157458</v>
      </c>
      <c r="N691" s="199">
        <v>10.283736952</v>
      </c>
      <c r="O691" s="200">
        <v>0</v>
      </c>
      <c r="Q691" s="82">
        <v>687</v>
      </c>
      <c r="R691" s="199">
        <v>0</v>
      </c>
      <c r="S691" s="199">
        <v>3.9051940799999998</v>
      </c>
      <c r="T691" s="199">
        <v>3.729860263</v>
      </c>
      <c r="U691" s="200">
        <v>0</v>
      </c>
    </row>
    <row r="692" spans="7:21" x14ac:dyDescent="0.25">
      <c r="G692" s="82">
        <v>688</v>
      </c>
      <c r="H692" s="11">
        <v>11.59811281</v>
      </c>
      <c r="I692" s="11">
        <v>10.94529189</v>
      </c>
      <c r="J692" s="11">
        <v>13.38678911</v>
      </c>
      <c r="K692" s="11">
        <v>8.0692924650000002</v>
      </c>
      <c r="L692" s="11">
        <v>8.0016598650000006</v>
      </c>
      <c r="M692" s="199">
        <v>10.827480405999999</v>
      </c>
      <c r="N692" s="199">
        <v>10.277748944000001</v>
      </c>
      <c r="O692" s="200">
        <v>0</v>
      </c>
      <c r="Q692" s="82">
        <v>688</v>
      </c>
      <c r="R692" s="199">
        <v>0</v>
      </c>
      <c r="S692" s="199">
        <v>3.9016328420000002</v>
      </c>
      <c r="T692" s="199">
        <v>3.7264688010000002</v>
      </c>
      <c r="U692" s="200">
        <v>0</v>
      </c>
    </row>
    <row r="693" spans="7:21" x14ac:dyDescent="0.25">
      <c r="G693" s="82">
        <v>689</v>
      </c>
      <c r="H693" s="11">
        <v>11.593121719999999</v>
      </c>
      <c r="I693" s="11">
        <v>10.94091532</v>
      </c>
      <c r="J693" s="11">
        <v>13.380096760000001</v>
      </c>
      <c r="K693" s="11">
        <v>8.0675817920000004</v>
      </c>
      <c r="L693" s="11">
        <v>8.0000110650000007</v>
      </c>
      <c r="M693" s="199">
        <v>10.820803756</v>
      </c>
      <c r="N693" s="199">
        <v>10.271761261</v>
      </c>
      <c r="O693" s="200">
        <v>0</v>
      </c>
      <c r="Q693" s="82">
        <v>689</v>
      </c>
      <c r="R693" s="199">
        <v>0</v>
      </c>
      <c r="S693" s="199">
        <v>3.898071726</v>
      </c>
      <c r="T693" s="199">
        <v>3.723077451</v>
      </c>
      <c r="U693" s="200">
        <v>0</v>
      </c>
    </row>
    <row r="694" spans="7:21" x14ac:dyDescent="0.25">
      <c r="G694" s="82">
        <v>690</v>
      </c>
      <c r="H694" s="11">
        <v>11.58813086</v>
      </c>
      <c r="I694" s="11">
        <v>10.93653892</v>
      </c>
      <c r="J694" s="11">
        <v>13.37340481</v>
      </c>
      <c r="K694" s="11">
        <v>8.0658711469999993</v>
      </c>
      <c r="L694" s="11">
        <v>7.9983622890000001</v>
      </c>
      <c r="M694" s="199">
        <v>10.814127509</v>
      </c>
      <c r="N694" s="199">
        <v>10.265773904</v>
      </c>
      <c r="O694" s="200">
        <v>0</v>
      </c>
      <c r="Q694" s="82">
        <v>690</v>
      </c>
      <c r="R694" s="199">
        <v>0</v>
      </c>
      <c r="S694" s="199">
        <v>3.8945107320000001</v>
      </c>
      <c r="T694" s="199">
        <v>3.719686211</v>
      </c>
      <c r="U694" s="200">
        <v>0</v>
      </c>
    </row>
    <row r="695" spans="7:21" x14ac:dyDescent="0.25">
      <c r="G695" s="82">
        <v>691</v>
      </c>
      <c r="H695" s="11">
        <v>11.583140220000001</v>
      </c>
      <c r="I695" s="11">
        <v>10.932162699999999</v>
      </c>
      <c r="J695" s="11">
        <v>13.366713259999999</v>
      </c>
      <c r="K695" s="11">
        <v>8.0641605300000005</v>
      </c>
      <c r="L695" s="11">
        <v>7.9967135379999998</v>
      </c>
      <c r="M695" s="199">
        <v>10.807451663</v>
      </c>
      <c r="N695" s="199">
        <v>10.259786870999999</v>
      </c>
      <c r="O695" s="200">
        <v>0</v>
      </c>
      <c r="Q695" s="82">
        <v>691</v>
      </c>
      <c r="R695" s="199">
        <v>0</v>
      </c>
      <c r="S695" s="199">
        <v>3.8909498600000001</v>
      </c>
      <c r="T695" s="199">
        <v>3.7162950819999998</v>
      </c>
      <c r="U695" s="200">
        <v>0</v>
      </c>
    </row>
    <row r="696" spans="7:21" x14ac:dyDescent="0.25">
      <c r="G696" s="82">
        <v>692</v>
      </c>
      <c r="H696" s="11">
        <v>11.5781498</v>
      </c>
      <c r="I696" s="11">
        <v>10.92778665</v>
      </c>
      <c r="J696" s="11">
        <v>13.3600221</v>
      </c>
      <c r="K696" s="11">
        <v>8.0624499390000004</v>
      </c>
      <c r="L696" s="11">
        <v>7.9950648129999999</v>
      </c>
      <c r="M696" s="199">
        <v>10.800776219999999</v>
      </c>
      <c r="N696" s="199">
        <v>10.253800162999999</v>
      </c>
      <c r="O696" s="200">
        <v>0</v>
      </c>
      <c r="Q696" s="82">
        <v>692</v>
      </c>
      <c r="R696" s="199">
        <v>0</v>
      </c>
      <c r="S696" s="199">
        <v>3.88738911</v>
      </c>
      <c r="T696" s="199">
        <v>3.712904065</v>
      </c>
      <c r="U696" s="200">
        <v>0</v>
      </c>
    </row>
    <row r="697" spans="7:21" x14ac:dyDescent="0.25">
      <c r="G697" s="82">
        <v>693</v>
      </c>
      <c r="H697" s="11">
        <v>11.5731596</v>
      </c>
      <c r="I697" s="11">
        <v>10.92341077</v>
      </c>
      <c r="J697" s="11">
        <v>13.35333133</v>
      </c>
      <c r="K697" s="11">
        <v>8.0607393750000007</v>
      </c>
      <c r="L697" s="11">
        <v>7.9934161130000003</v>
      </c>
      <c r="M697" s="199">
        <v>10.794101179</v>
      </c>
      <c r="N697" s="199">
        <v>10.247813781</v>
      </c>
      <c r="O697" s="200">
        <v>0</v>
      </c>
      <c r="Q697" s="82">
        <v>693</v>
      </c>
      <c r="R697" s="199">
        <v>0</v>
      </c>
      <c r="S697" s="199">
        <v>3.8838284829999998</v>
      </c>
      <c r="T697" s="199">
        <v>3.709513158</v>
      </c>
      <c r="U697" s="200">
        <v>0</v>
      </c>
    </row>
    <row r="698" spans="7:21" x14ac:dyDescent="0.25">
      <c r="G698" s="82">
        <v>694</v>
      </c>
      <c r="H698" s="11">
        <v>11.56816963</v>
      </c>
      <c r="I698" s="11">
        <v>10.919035060000001</v>
      </c>
      <c r="J698" s="11">
        <v>13.34664096</v>
      </c>
      <c r="K698" s="11">
        <v>8.0590288379999997</v>
      </c>
      <c r="L698" s="11">
        <v>7.9917674380000001</v>
      </c>
      <c r="M698" s="199">
        <v>10.78742654</v>
      </c>
      <c r="N698" s="199">
        <v>10.241827724</v>
      </c>
      <c r="O698" s="200">
        <v>0</v>
      </c>
      <c r="Q698" s="82">
        <v>694</v>
      </c>
      <c r="R698" s="199">
        <v>0</v>
      </c>
      <c r="S698" s="199">
        <v>3.8802679769999999</v>
      </c>
      <c r="T698" s="199">
        <v>3.7061223609999998</v>
      </c>
      <c r="U698" s="200">
        <v>0</v>
      </c>
    </row>
    <row r="699" spans="7:21" x14ac:dyDescent="0.25">
      <c r="G699" s="82">
        <v>695</v>
      </c>
      <c r="H699" s="11">
        <v>11.56317988</v>
      </c>
      <c r="I699" s="11">
        <v>10.91465953</v>
      </c>
      <c r="J699" s="11">
        <v>13.33995099</v>
      </c>
      <c r="K699" s="11">
        <v>8.0573183289999992</v>
      </c>
      <c r="L699" s="11">
        <v>7.9901187880000002</v>
      </c>
      <c r="M699" s="199">
        <v>10.780752303</v>
      </c>
      <c r="N699" s="199">
        <v>10.235841990999999</v>
      </c>
      <c r="O699" s="200">
        <v>0</v>
      </c>
      <c r="Q699" s="82">
        <v>695</v>
      </c>
      <c r="R699" s="199">
        <v>0</v>
      </c>
      <c r="S699" s="199">
        <v>3.8767075929999999</v>
      </c>
      <c r="T699" s="199">
        <v>3.702731676</v>
      </c>
      <c r="U699" s="200">
        <v>0</v>
      </c>
    </row>
    <row r="700" spans="7:21" x14ac:dyDescent="0.25">
      <c r="G700" s="82">
        <v>696</v>
      </c>
      <c r="H700" s="11">
        <v>11.55819035</v>
      </c>
      <c r="I700" s="11">
        <v>10.910284170000001</v>
      </c>
      <c r="J700" s="11">
        <v>13.3332614</v>
      </c>
      <c r="K700" s="11">
        <v>8.0556078459999991</v>
      </c>
      <c r="L700" s="11">
        <v>7.9884701639999998</v>
      </c>
      <c r="M700" s="199">
        <v>10.774078468000001</v>
      </c>
      <c r="N700" s="199">
        <v>10.229856584</v>
      </c>
      <c r="O700" s="200">
        <v>0</v>
      </c>
      <c r="Q700" s="82">
        <v>696</v>
      </c>
      <c r="R700" s="199">
        <v>0</v>
      </c>
      <c r="S700" s="199">
        <v>3.8731473310000002</v>
      </c>
      <c r="T700" s="199">
        <v>3.699341102</v>
      </c>
      <c r="U700" s="200">
        <v>0</v>
      </c>
    </row>
    <row r="701" spans="7:21" x14ac:dyDescent="0.25">
      <c r="G701" s="82">
        <v>697</v>
      </c>
      <c r="H701" s="11">
        <v>11.55320105</v>
      </c>
      <c r="I701" s="11">
        <v>10.90590898</v>
      </c>
      <c r="J701" s="11">
        <v>13.326572219999999</v>
      </c>
      <c r="K701" s="11">
        <v>8.0538973909999996</v>
      </c>
      <c r="L701" s="11">
        <v>7.9868215640000004</v>
      </c>
      <c r="M701" s="199">
        <v>10.767405034999999</v>
      </c>
      <c r="N701" s="199">
        <v>10.223871501</v>
      </c>
      <c r="O701" s="200">
        <v>0</v>
      </c>
      <c r="Q701" s="82">
        <v>697</v>
      </c>
      <c r="R701" s="199">
        <v>0</v>
      </c>
      <c r="S701" s="199">
        <v>3.869587192</v>
      </c>
      <c r="T701" s="199">
        <v>3.6959506379999998</v>
      </c>
      <c r="U701" s="200">
        <v>0</v>
      </c>
    </row>
    <row r="702" spans="7:21" x14ac:dyDescent="0.25">
      <c r="G702" s="82">
        <v>698</v>
      </c>
      <c r="H702" s="11">
        <v>11.54821196</v>
      </c>
      <c r="I702" s="11">
        <v>10.901533969999999</v>
      </c>
      <c r="J702" s="11">
        <v>13.319883430000001</v>
      </c>
      <c r="K702" s="11">
        <v>8.0521869620000004</v>
      </c>
      <c r="L702" s="11">
        <v>7.9851729899999997</v>
      </c>
      <c r="M702" s="199">
        <v>10.760732003999999</v>
      </c>
      <c r="N702" s="199">
        <v>10.217886743999999</v>
      </c>
      <c r="O702" s="200">
        <v>0</v>
      </c>
      <c r="Q702" s="82">
        <v>698</v>
      </c>
      <c r="R702" s="199">
        <v>0</v>
      </c>
      <c r="S702" s="199">
        <v>3.8660271740000001</v>
      </c>
      <c r="T702" s="199">
        <v>3.6925602849999999</v>
      </c>
      <c r="U702" s="200">
        <v>0</v>
      </c>
    </row>
    <row r="703" spans="7:21" x14ac:dyDescent="0.25">
      <c r="G703" s="82">
        <v>699</v>
      </c>
      <c r="H703" s="11">
        <v>11.54322311</v>
      </c>
      <c r="I703" s="11">
        <v>10.89715913</v>
      </c>
      <c r="J703" s="11">
        <v>13.313195029999999</v>
      </c>
      <c r="K703" s="11">
        <v>8.050476561</v>
      </c>
      <c r="L703" s="11">
        <v>7.9835244410000001</v>
      </c>
      <c r="M703" s="199">
        <v>10.754059376000001</v>
      </c>
      <c r="N703" s="199">
        <v>10.211902311999999</v>
      </c>
      <c r="O703" s="200">
        <v>0</v>
      </c>
      <c r="Q703" s="82">
        <v>699</v>
      </c>
      <c r="R703" s="199">
        <v>0</v>
      </c>
      <c r="S703" s="199">
        <v>3.8624672790000001</v>
      </c>
      <c r="T703" s="199">
        <v>3.6891700439999999</v>
      </c>
      <c r="U703" s="200">
        <v>0</v>
      </c>
    </row>
    <row r="704" spans="7:21" x14ac:dyDescent="0.25">
      <c r="G704" s="82">
        <v>700</v>
      </c>
      <c r="H704" s="11">
        <v>11.538234470000001</v>
      </c>
      <c r="I704" s="11">
        <v>10.89278446</v>
      </c>
      <c r="J704" s="11">
        <v>13.306507030000001</v>
      </c>
      <c r="K704" s="11">
        <v>8.048766187</v>
      </c>
      <c r="L704" s="11">
        <v>7.981875917</v>
      </c>
      <c r="M704" s="199">
        <v>10.747387149</v>
      </c>
      <c r="N704" s="199">
        <v>10.205918204</v>
      </c>
      <c r="O704" s="200">
        <v>0</v>
      </c>
      <c r="Q704" s="82">
        <v>700</v>
      </c>
      <c r="R704" s="199">
        <v>0</v>
      </c>
      <c r="S704" s="199">
        <v>3.8589075049999999</v>
      </c>
      <c r="T704" s="199">
        <v>3.6857799120000001</v>
      </c>
      <c r="U704" s="200">
        <v>0</v>
      </c>
    </row>
    <row r="705" spans="7:21" x14ac:dyDescent="0.25">
      <c r="G705" s="82">
        <v>701</v>
      </c>
      <c r="H705" s="11">
        <v>11.53324606</v>
      </c>
      <c r="I705" s="11">
        <v>10.888409960000001</v>
      </c>
      <c r="J705" s="11">
        <v>13.29981942</v>
      </c>
      <c r="K705" s="11">
        <v>8.0470558400000005</v>
      </c>
      <c r="L705" s="11">
        <v>7.9802274180000001</v>
      </c>
      <c r="M705" s="199">
        <v>10.740715324</v>
      </c>
      <c r="N705" s="199">
        <v>10.199934421</v>
      </c>
      <c r="O705" s="200">
        <v>0</v>
      </c>
      <c r="Q705" s="82">
        <v>701</v>
      </c>
      <c r="R705" s="199">
        <v>0</v>
      </c>
      <c r="S705" s="199">
        <v>3.855347853</v>
      </c>
      <c r="T705" s="199">
        <v>3.6823898920000002</v>
      </c>
      <c r="U705" s="200">
        <v>0</v>
      </c>
    </row>
    <row r="706" spans="7:21" x14ac:dyDescent="0.25">
      <c r="G706" s="82">
        <v>702</v>
      </c>
      <c r="H706" s="11">
        <v>11.528257869999999</v>
      </c>
      <c r="I706" s="11">
        <v>10.88403563</v>
      </c>
      <c r="J706" s="11">
        <v>13.29313221</v>
      </c>
      <c r="K706" s="11">
        <v>8.0453455199999997</v>
      </c>
      <c r="L706" s="11">
        <v>7.9785789449999998</v>
      </c>
      <c r="M706" s="199">
        <v>10.734043901</v>
      </c>
      <c r="N706" s="199">
        <v>10.193950964000001</v>
      </c>
      <c r="O706" s="200">
        <v>0</v>
      </c>
      <c r="Q706" s="82">
        <v>702</v>
      </c>
      <c r="R706" s="199">
        <v>0</v>
      </c>
      <c r="S706" s="199">
        <v>3.8517883240000002</v>
      </c>
      <c r="T706" s="199">
        <v>3.6789999830000002</v>
      </c>
      <c r="U706" s="200">
        <v>0</v>
      </c>
    </row>
    <row r="707" spans="7:21" x14ac:dyDescent="0.25">
      <c r="G707" s="82">
        <v>703</v>
      </c>
      <c r="H707" s="11">
        <v>11.52326991</v>
      </c>
      <c r="I707" s="11">
        <v>10.879661479999999</v>
      </c>
      <c r="J707" s="11">
        <v>13.286445390000001</v>
      </c>
      <c r="K707" s="11">
        <v>8.0436352269999993</v>
      </c>
      <c r="L707" s="11">
        <v>7.9769304959999996</v>
      </c>
      <c r="M707" s="199">
        <v>10.727372880000001</v>
      </c>
      <c r="N707" s="199">
        <v>10.187967831</v>
      </c>
      <c r="O707" s="200">
        <v>0</v>
      </c>
      <c r="Q707" s="82">
        <v>703</v>
      </c>
      <c r="R707" s="199">
        <v>0</v>
      </c>
      <c r="S707" s="199">
        <v>3.8482289160000001</v>
      </c>
      <c r="T707" s="199">
        <v>3.6756101839999999</v>
      </c>
      <c r="U707" s="200">
        <v>0</v>
      </c>
    </row>
    <row r="708" spans="7:21" x14ac:dyDescent="0.25">
      <c r="G708" s="82">
        <v>704</v>
      </c>
      <c r="H708" s="11">
        <v>11.518282170000001</v>
      </c>
      <c r="I708" s="11">
        <v>10.875287500000001</v>
      </c>
      <c r="J708" s="11">
        <v>13.27975897</v>
      </c>
      <c r="K708" s="11">
        <v>8.0419249609999994</v>
      </c>
      <c r="L708" s="11">
        <v>7.9752820729999998</v>
      </c>
      <c r="M708" s="199">
        <v>10.720702261</v>
      </c>
      <c r="N708" s="199">
        <v>10.181985022999999</v>
      </c>
      <c r="O708" s="200">
        <v>0</v>
      </c>
      <c r="Q708" s="82">
        <v>704</v>
      </c>
      <c r="R708" s="199">
        <v>0</v>
      </c>
      <c r="S708" s="199">
        <v>3.8446696299999998</v>
      </c>
      <c r="T708" s="199">
        <v>3.6722204970000001</v>
      </c>
      <c r="U708" s="200">
        <v>0</v>
      </c>
    </row>
    <row r="709" spans="7:21" x14ac:dyDescent="0.25">
      <c r="G709" s="82">
        <v>705</v>
      </c>
      <c r="H709" s="11">
        <v>11.513294650000001</v>
      </c>
      <c r="I709" s="11">
        <v>10.870913699999999</v>
      </c>
      <c r="J709" s="11">
        <v>13.27307294</v>
      </c>
      <c r="K709" s="11">
        <v>8.040214722</v>
      </c>
      <c r="L709" s="11">
        <v>7.9736336750000003</v>
      </c>
      <c r="M709" s="199">
        <v>10.714032044</v>
      </c>
      <c r="N709" s="199">
        <v>10.176002540000001</v>
      </c>
      <c r="O709" s="200">
        <v>0</v>
      </c>
      <c r="Q709" s="82">
        <v>705</v>
      </c>
      <c r="R709" s="199">
        <v>0</v>
      </c>
      <c r="S709" s="199">
        <v>3.841110467</v>
      </c>
      <c r="T709" s="199">
        <v>3.66883092</v>
      </c>
      <c r="U709" s="200">
        <v>0</v>
      </c>
    </row>
    <row r="710" spans="7:21" x14ac:dyDescent="0.25">
      <c r="G710" s="82">
        <v>706</v>
      </c>
      <c r="H710" s="11">
        <v>11.508307350000001</v>
      </c>
      <c r="I710" s="11">
        <v>10.86654006</v>
      </c>
      <c r="J710" s="11">
        <v>13.2663873</v>
      </c>
      <c r="K710" s="11">
        <v>8.0385045099999992</v>
      </c>
      <c r="L710" s="11">
        <v>7.9719853020000002</v>
      </c>
      <c r="M710" s="199">
        <v>10.707362228999999</v>
      </c>
      <c r="N710" s="199">
        <v>10.170020381</v>
      </c>
      <c r="O710" s="200">
        <v>0</v>
      </c>
      <c r="Q710" s="82">
        <v>706</v>
      </c>
      <c r="R710" s="199">
        <v>0</v>
      </c>
      <c r="S710" s="199">
        <v>3.837551425</v>
      </c>
      <c r="T710" s="199">
        <v>3.6654414540000002</v>
      </c>
      <c r="U710" s="200">
        <v>0</v>
      </c>
    </row>
    <row r="711" spans="7:21" x14ac:dyDescent="0.25">
      <c r="G711" s="82">
        <v>707</v>
      </c>
      <c r="H711" s="11">
        <v>11.503320280000001</v>
      </c>
      <c r="I711" s="11">
        <v>10.8621666</v>
      </c>
      <c r="J711" s="11">
        <v>13.259702069999999</v>
      </c>
      <c r="K711" s="11">
        <v>8.0367943250000007</v>
      </c>
      <c r="L711" s="11">
        <v>7.9703369540000004</v>
      </c>
      <c r="M711" s="199">
        <v>10.700692815</v>
      </c>
      <c r="N711" s="199">
        <v>10.164038548000001</v>
      </c>
      <c r="O711" s="200">
        <v>0</v>
      </c>
      <c r="Q711" s="82">
        <v>707</v>
      </c>
      <c r="R711" s="199">
        <v>0</v>
      </c>
      <c r="S711" s="199">
        <v>3.833992506</v>
      </c>
      <c r="T711" s="199">
        <v>3.6620520989999998</v>
      </c>
      <c r="U711" s="200">
        <v>0</v>
      </c>
    </row>
    <row r="712" spans="7:21" x14ac:dyDescent="0.25">
      <c r="G712" s="82">
        <v>708</v>
      </c>
      <c r="H712" s="11">
        <v>11.498333430000001</v>
      </c>
      <c r="I712" s="11">
        <v>10.85779331</v>
      </c>
      <c r="J712" s="11">
        <v>13.25301722</v>
      </c>
      <c r="K712" s="11">
        <v>8.0350841679999991</v>
      </c>
      <c r="L712" s="11">
        <v>7.9686886320000001</v>
      </c>
      <c r="M712" s="199">
        <v>10.694023803</v>
      </c>
      <c r="N712" s="199">
        <v>10.158057038999999</v>
      </c>
      <c r="O712" s="200">
        <v>0</v>
      </c>
      <c r="Q712" s="82">
        <v>708</v>
      </c>
      <c r="R712" s="199">
        <v>0</v>
      </c>
      <c r="S712" s="199">
        <v>3.8304337080000002</v>
      </c>
      <c r="T712" s="199">
        <v>3.6586628540000001</v>
      </c>
      <c r="U712" s="200">
        <v>0</v>
      </c>
    </row>
    <row r="713" spans="7:21" x14ac:dyDescent="0.25">
      <c r="G713" s="82">
        <v>709</v>
      </c>
      <c r="H713" s="11">
        <v>11.493346799999999</v>
      </c>
      <c r="I713" s="11">
        <v>10.85342019</v>
      </c>
      <c r="J713" s="11">
        <v>13.24633277</v>
      </c>
      <c r="K713" s="11">
        <v>8.0333740369999997</v>
      </c>
      <c r="L713" s="11">
        <v>7.967040334</v>
      </c>
      <c r="M713" s="199">
        <v>10.687355193</v>
      </c>
      <c r="N713" s="199">
        <v>10.152075855</v>
      </c>
      <c r="O713" s="200">
        <v>0</v>
      </c>
      <c r="Q713" s="82">
        <v>709</v>
      </c>
      <c r="R713" s="199">
        <v>0</v>
      </c>
      <c r="S713" s="199">
        <v>3.8268750319999998</v>
      </c>
      <c r="T713" s="199">
        <v>3.6552737209999999</v>
      </c>
      <c r="U713" s="200">
        <v>0</v>
      </c>
    </row>
    <row r="714" spans="7:21" x14ac:dyDescent="0.25">
      <c r="G714" s="82">
        <v>710</v>
      </c>
      <c r="H714" s="11">
        <v>11.488360399999999</v>
      </c>
      <c r="I714" s="11">
        <v>10.84904725</v>
      </c>
      <c r="J714" s="11">
        <v>13.23964872</v>
      </c>
      <c r="K714" s="11">
        <v>8.0316639330000008</v>
      </c>
      <c r="L714" s="11">
        <v>7.9653920620000003</v>
      </c>
      <c r="M714" s="199">
        <v>10.680686984999999</v>
      </c>
      <c r="N714" s="199">
        <v>10.146094996</v>
      </c>
      <c r="O714" s="200">
        <v>0</v>
      </c>
      <c r="Q714" s="82">
        <v>710</v>
      </c>
      <c r="R714" s="199">
        <v>0</v>
      </c>
      <c r="S714" s="199">
        <v>3.8233164780000002</v>
      </c>
      <c r="T714" s="199">
        <v>3.6518846979999999</v>
      </c>
      <c r="U714" s="200">
        <v>0</v>
      </c>
    </row>
    <row r="715" spans="7:21" x14ac:dyDescent="0.25">
      <c r="G715" s="82">
        <v>711</v>
      </c>
      <c r="H715" s="11">
        <v>11.48337422</v>
      </c>
      <c r="I715" s="11">
        <v>10.84467448</v>
      </c>
      <c r="J715" s="11">
        <v>13.232965050000001</v>
      </c>
      <c r="K715" s="11">
        <v>8.0299538570000006</v>
      </c>
      <c r="L715" s="11">
        <v>7.9637438149999999</v>
      </c>
      <c r="M715" s="199">
        <v>10.674019179</v>
      </c>
      <c r="N715" s="199">
        <v>10.140114462</v>
      </c>
      <c r="O715" s="200">
        <v>0</v>
      </c>
      <c r="Q715" s="82">
        <v>711</v>
      </c>
      <c r="R715" s="199">
        <v>0</v>
      </c>
      <c r="S715" s="199">
        <v>3.8197580470000001</v>
      </c>
      <c r="T715" s="199">
        <v>3.6484957859999998</v>
      </c>
      <c r="U715" s="200">
        <v>0</v>
      </c>
    </row>
    <row r="716" spans="7:21" x14ac:dyDescent="0.25">
      <c r="G716" s="82">
        <v>712</v>
      </c>
      <c r="H716" s="11">
        <v>11.478388259999999</v>
      </c>
      <c r="I716" s="11">
        <v>10.84030188</v>
      </c>
      <c r="J716" s="11">
        <v>13.22628179</v>
      </c>
      <c r="K716" s="11">
        <v>8.0282438079999991</v>
      </c>
      <c r="L716" s="11">
        <v>7.9620955929999999</v>
      </c>
      <c r="M716" s="199">
        <v>10.667351774</v>
      </c>
      <c r="N716" s="199">
        <v>10.134134252000001</v>
      </c>
      <c r="O716" s="200">
        <v>0</v>
      </c>
      <c r="Q716" s="82">
        <v>712</v>
      </c>
      <c r="R716" s="199">
        <v>0</v>
      </c>
      <c r="S716" s="199">
        <v>3.8161997369999998</v>
      </c>
      <c r="T716" s="199">
        <v>3.645106985</v>
      </c>
      <c r="U716" s="200">
        <v>0</v>
      </c>
    </row>
    <row r="717" spans="7:21" x14ac:dyDescent="0.25">
      <c r="G717" s="82">
        <v>713</v>
      </c>
      <c r="H717" s="11">
        <v>11.47340253</v>
      </c>
      <c r="I717" s="11">
        <v>10.83592945</v>
      </c>
      <c r="J717" s="11">
        <v>13.219598919999999</v>
      </c>
      <c r="K717" s="11">
        <v>8.0265337849999998</v>
      </c>
      <c r="L717" s="11">
        <v>7.9604473960000002</v>
      </c>
      <c r="M717" s="199">
        <v>10.660684771</v>
      </c>
      <c r="N717" s="199">
        <v>10.128154367</v>
      </c>
      <c r="O717" s="200">
        <v>0</v>
      </c>
      <c r="Q717" s="82">
        <v>713</v>
      </c>
      <c r="R717" s="199">
        <v>0</v>
      </c>
      <c r="S717" s="199">
        <v>3.8126415489999999</v>
      </c>
      <c r="T717" s="199">
        <v>3.6417182939999999</v>
      </c>
      <c r="U717" s="200">
        <v>0</v>
      </c>
    </row>
    <row r="718" spans="7:21" x14ac:dyDescent="0.25">
      <c r="G718" s="82">
        <v>714</v>
      </c>
      <c r="H718" s="11">
        <v>11.46841701</v>
      </c>
      <c r="I718" s="11">
        <v>10.831557200000001</v>
      </c>
      <c r="J718" s="11">
        <v>13.212916440000001</v>
      </c>
      <c r="K718" s="11">
        <v>8.0248237899999992</v>
      </c>
      <c r="L718" s="11">
        <v>7.9587992239999998</v>
      </c>
      <c r="M718" s="199">
        <v>10.654018169</v>
      </c>
      <c r="N718" s="199">
        <v>10.122174806</v>
      </c>
      <c r="O718" s="200">
        <v>0</v>
      </c>
      <c r="Q718" s="82">
        <v>714</v>
      </c>
      <c r="R718" s="199">
        <v>0</v>
      </c>
      <c r="S718" s="199">
        <v>3.8090834830000002</v>
      </c>
      <c r="T718" s="199">
        <v>3.6383297149999998</v>
      </c>
      <c r="U718" s="200">
        <v>0</v>
      </c>
    </row>
    <row r="719" spans="7:21" x14ac:dyDescent="0.25">
      <c r="G719" s="82">
        <v>715</v>
      </c>
      <c r="H719" s="11">
        <v>11.463431720000001</v>
      </c>
      <c r="I719" s="11">
        <v>10.82718511</v>
      </c>
      <c r="J719" s="11">
        <v>13.206234350000001</v>
      </c>
      <c r="K719" s="11">
        <v>8.0231138219999991</v>
      </c>
      <c r="L719" s="11">
        <v>7.9571510779999999</v>
      </c>
      <c r="M719" s="199">
        <v>10.647351969000001</v>
      </c>
      <c r="N719" s="199">
        <v>10.116195571</v>
      </c>
      <c r="O719" s="200">
        <v>0</v>
      </c>
      <c r="Q719" s="82">
        <v>715</v>
      </c>
      <c r="R719" s="199">
        <v>0</v>
      </c>
      <c r="S719" s="199">
        <v>3.805525539</v>
      </c>
      <c r="T719" s="199">
        <v>3.6349412459999999</v>
      </c>
      <c r="U719" s="200">
        <v>0</v>
      </c>
    </row>
    <row r="720" spans="7:21" x14ac:dyDescent="0.25">
      <c r="G720" s="82">
        <v>716</v>
      </c>
      <c r="H720" s="11">
        <v>11.45844666</v>
      </c>
      <c r="I720" s="11">
        <v>10.82281321</v>
      </c>
      <c r="J720" s="11">
        <v>13.199552669999999</v>
      </c>
      <c r="K720" s="11">
        <v>8.0214038809999995</v>
      </c>
      <c r="L720" s="11">
        <v>7.9555029570000002</v>
      </c>
      <c r="M720" s="199">
        <v>10.640686171</v>
      </c>
      <c r="N720" s="199">
        <v>10.110216660000001</v>
      </c>
      <c r="O720" s="200">
        <v>0</v>
      </c>
      <c r="Q720" s="82">
        <v>716</v>
      </c>
      <c r="R720" s="199">
        <v>0</v>
      </c>
      <c r="S720" s="199">
        <v>3.8019677170000001</v>
      </c>
      <c r="T720" s="199">
        <v>3.6315528879999999</v>
      </c>
      <c r="U720" s="200">
        <v>0</v>
      </c>
    </row>
    <row r="721" spans="7:21" x14ac:dyDescent="0.25">
      <c r="G721" s="82">
        <v>717</v>
      </c>
      <c r="H721" s="11">
        <v>11.453461819999999</v>
      </c>
      <c r="I721" s="11">
        <v>10.81844147</v>
      </c>
      <c r="J721" s="11">
        <v>13.192871370000001</v>
      </c>
      <c r="K721" s="11">
        <v>8.0196939670000003</v>
      </c>
      <c r="L721" s="11">
        <v>7.9538548609999999</v>
      </c>
      <c r="M721" s="199">
        <v>10.634020774</v>
      </c>
      <c r="N721" s="199">
        <v>10.104238072999999</v>
      </c>
      <c r="O721" s="200">
        <v>0</v>
      </c>
      <c r="Q721" s="82">
        <v>717</v>
      </c>
      <c r="R721" s="199">
        <v>0</v>
      </c>
      <c r="S721" s="199">
        <v>3.7984100170000001</v>
      </c>
      <c r="T721" s="199">
        <v>3.6281646410000001</v>
      </c>
      <c r="U721" s="200">
        <v>0</v>
      </c>
    </row>
    <row r="722" spans="7:21" x14ac:dyDescent="0.25">
      <c r="G722" s="82">
        <v>718</v>
      </c>
      <c r="H722" s="11">
        <v>11.448477199999999</v>
      </c>
      <c r="I722" s="11">
        <v>10.8140699</v>
      </c>
      <c r="J722" s="11">
        <v>13.18619047</v>
      </c>
      <c r="K722" s="11">
        <v>8.0179840799999997</v>
      </c>
      <c r="L722" s="11">
        <v>7.95220679</v>
      </c>
      <c r="M722" s="199">
        <v>10.627355779</v>
      </c>
      <c r="N722" s="199">
        <v>10.098259812</v>
      </c>
      <c r="O722" s="200">
        <v>0</v>
      </c>
      <c r="Q722" s="82">
        <v>718</v>
      </c>
      <c r="R722" s="199">
        <v>0</v>
      </c>
      <c r="S722" s="199">
        <v>3.794852439</v>
      </c>
      <c r="T722" s="199">
        <v>3.6247765040000002</v>
      </c>
      <c r="U722" s="200">
        <v>0</v>
      </c>
    </row>
    <row r="723" spans="7:21" x14ac:dyDescent="0.25">
      <c r="G723" s="82">
        <v>719</v>
      </c>
      <c r="H723" s="11">
        <v>11.4434928</v>
      </c>
      <c r="I723" s="11">
        <v>10.80969851</v>
      </c>
      <c r="J723" s="11">
        <v>13.17950997</v>
      </c>
      <c r="K723" s="11">
        <v>8.0162742199999997</v>
      </c>
      <c r="L723" s="11">
        <v>7.9505587440000003</v>
      </c>
      <c r="M723" s="199">
        <v>10.620691185</v>
      </c>
      <c r="N723" s="199">
        <v>10.092281873999999</v>
      </c>
      <c r="O723" s="200">
        <v>0</v>
      </c>
      <c r="Q723" s="82">
        <v>719</v>
      </c>
      <c r="R723" s="199">
        <v>0</v>
      </c>
      <c r="S723" s="199">
        <v>3.7912949829999998</v>
      </c>
      <c r="T723" s="199">
        <v>3.6213884790000002</v>
      </c>
      <c r="U723" s="200">
        <v>0</v>
      </c>
    </row>
    <row r="724" spans="7:21" x14ac:dyDescent="0.25">
      <c r="G724" s="82">
        <v>720</v>
      </c>
      <c r="H724" s="11">
        <v>11.438508629999999</v>
      </c>
      <c r="I724" s="11">
        <v>10.805327289999999</v>
      </c>
      <c r="J724" s="11">
        <v>13.172829849999999</v>
      </c>
      <c r="K724" s="11">
        <v>8.0145643870000001</v>
      </c>
      <c r="L724" s="11">
        <v>7.948910723</v>
      </c>
      <c r="M724" s="199">
        <v>10.614026993</v>
      </c>
      <c r="N724" s="199">
        <v>10.086304262000001</v>
      </c>
      <c r="O724" s="200">
        <v>0</v>
      </c>
      <c r="Q724" s="82">
        <v>720</v>
      </c>
      <c r="R724" s="199">
        <v>0</v>
      </c>
      <c r="S724" s="199">
        <v>3.7877376489999999</v>
      </c>
      <c r="T724" s="199">
        <v>3.6180005639999999</v>
      </c>
      <c r="U724" s="200">
        <v>0</v>
      </c>
    </row>
    <row r="725" spans="7:21" x14ac:dyDescent="0.25">
      <c r="G725" s="82">
        <v>721</v>
      </c>
      <c r="H725" s="11">
        <v>11.433524670000001</v>
      </c>
      <c r="I725" s="11">
        <v>10.80095624</v>
      </c>
      <c r="J725" s="11">
        <v>13.166150139999999</v>
      </c>
      <c r="K725" s="11">
        <v>8.0128545809999991</v>
      </c>
      <c r="L725" s="11">
        <v>7.9472627280000001</v>
      </c>
      <c r="M725" s="199">
        <v>10.607363202</v>
      </c>
      <c r="N725" s="199">
        <v>10.080326974</v>
      </c>
      <c r="O725" s="200">
        <v>0</v>
      </c>
      <c r="Q725" s="82">
        <v>721</v>
      </c>
      <c r="R725" s="199">
        <v>0</v>
      </c>
      <c r="S725" s="199">
        <v>3.7841804360000002</v>
      </c>
      <c r="T725" s="199">
        <v>3.61461276</v>
      </c>
      <c r="U725" s="200">
        <v>0</v>
      </c>
    </row>
    <row r="726" spans="7:21" x14ac:dyDescent="0.25">
      <c r="G726" s="82">
        <v>722</v>
      </c>
      <c r="H726" s="11">
        <v>11.42854095</v>
      </c>
      <c r="I726" s="11">
        <v>10.796585370000001</v>
      </c>
      <c r="J726" s="11">
        <v>13.15947081</v>
      </c>
      <c r="K726" s="11">
        <v>8.0111448030000005</v>
      </c>
      <c r="L726" s="11">
        <v>7.9456147570000004</v>
      </c>
      <c r="M726" s="199">
        <v>10.600699813</v>
      </c>
      <c r="N726" s="199">
        <v>10.07435001</v>
      </c>
      <c r="O726" s="200">
        <v>0</v>
      </c>
      <c r="Q726" s="82">
        <v>722</v>
      </c>
      <c r="R726" s="199">
        <v>0</v>
      </c>
      <c r="S726" s="199">
        <v>3.7806233460000001</v>
      </c>
      <c r="T726" s="199">
        <v>3.6112250659999998</v>
      </c>
      <c r="U726" s="200">
        <v>0</v>
      </c>
    </row>
    <row r="727" spans="7:21" x14ac:dyDescent="0.25">
      <c r="G727" s="82">
        <v>723</v>
      </c>
      <c r="H727" s="11">
        <v>11.42355744</v>
      </c>
      <c r="I727" s="11">
        <v>10.79221467</v>
      </c>
      <c r="J727" s="11">
        <v>13.15279189</v>
      </c>
      <c r="K727" s="11">
        <v>8.0094350510000005</v>
      </c>
      <c r="L727" s="11">
        <v>7.9439668120000002</v>
      </c>
      <c r="M727" s="199">
        <v>10.594036825</v>
      </c>
      <c r="N727" s="199">
        <v>10.068373371</v>
      </c>
      <c r="O727" s="200">
        <v>0</v>
      </c>
      <c r="Q727" s="82">
        <v>723</v>
      </c>
      <c r="R727" s="199">
        <v>0</v>
      </c>
      <c r="S727" s="199">
        <v>3.7770663770000001</v>
      </c>
      <c r="T727" s="199">
        <v>3.607837484</v>
      </c>
      <c r="U727" s="200">
        <v>0</v>
      </c>
    </row>
    <row r="728" spans="7:21" x14ac:dyDescent="0.25">
      <c r="G728" s="82">
        <v>724</v>
      </c>
      <c r="H728" s="11">
        <v>11.41857416</v>
      </c>
      <c r="I728" s="11">
        <v>10.787844140000001</v>
      </c>
      <c r="J728" s="11">
        <v>13.14611335</v>
      </c>
      <c r="K728" s="11">
        <v>8.0077253259999992</v>
      </c>
      <c r="L728" s="11">
        <v>7.9423188920000003</v>
      </c>
      <c r="M728" s="199">
        <v>10.587374239000001</v>
      </c>
      <c r="N728" s="199">
        <v>10.062397057</v>
      </c>
      <c r="O728" s="200">
        <v>0</v>
      </c>
      <c r="Q728" s="82">
        <v>724</v>
      </c>
      <c r="R728" s="199">
        <v>0</v>
      </c>
      <c r="S728" s="199">
        <v>3.7735095310000002</v>
      </c>
      <c r="T728" s="199">
        <v>3.604450012</v>
      </c>
      <c r="U728" s="200">
        <v>0</v>
      </c>
    </row>
    <row r="729" spans="7:21" x14ac:dyDescent="0.25">
      <c r="G729" s="82">
        <v>725</v>
      </c>
      <c r="H729" s="11">
        <v>11.4135911</v>
      </c>
      <c r="I729" s="11">
        <v>10.78347378</v>
      </c>
      <c r="J729" s="11">
        <v>13.13943521</v>
      </c>
      <c r="K729" s="11">
        <v>8.0060156290000002</v>
      </c>
      <c r="L729" s="11">
        <v>7.9406709969999998</v>
      </c>
      <c r="M729" s="199">
        <v>10.580712053999999</v>
      </c>
      <c r="N729" s="199">
        <v>10.056421067</v>
      </c>
      <c r="O729" s="200">
        <v>0</v>
      </c>
      <c r="Q729" s="82">
        <v>725</v>
      </c>
      <c r="R729" s="199">
        <v>0</v>
      </c>
      <c r="S729" s="199">
        <v>3.769952806</v>
      </c>
      <c r="T729" s="199">
        <v>3.6010626509999999</v>
      </c>
      <c r="U729" s="200">
        <v>0</v>
      </c>
    </row>
    <row r="730" spans="7:21" x14ac:dyDescent="0.25">
      <c r="G730" s="82">
        <v>726</v>
      </c>
      <c r="H730" s="11">
        <v>11.408608259999999</v>
      </c>
      <c r="I730" s="11">
        <v>10.77910359</v>
      </c>
      <c r="J730" s="11">
        <v>13.132757460000001</v>
      </c>
      <c r="K730" s="11">
        <v>8.0043059589999999</v>
      </c>
      <c r="L730" s="11">
        <v>7.9390231279999997</v>
      </c>
      <c r="M730" s="199">
        <v>10.574050270000001</v>
      </c>
      <c r="N730" s="199">
        <v>10.050445400999999</v>
      </c>
      <c r="O730" s="200">
        <v>0</v>
      </c>
      <c r="Q730" s="82">
        <v>726</v>
      </c>
      <c r="R730" s="199">
        <v>0</v>
      </c>
      <c r="S730" s="199">
        <v>3.7663962030000002</v>
      </c>
      <c r="T730" s="199">
        <v>3.5976754</v>
      </c>
      <c r="U730" s="200">
        <v>0</v>
      </c>
    </row>
    <row r="731" spans="7:21" x14ac:dyDescent="0.25">
      <c r="G731" s="82">
        <v>727</v>
      </c>
      <c r="H731" s="11">
        <v>11.40362565</v>
      </c>
      <c r="I731" s="11">
        <v>10.774733579999999</v>
      </c>
      <c r="J731" s="11">
        <v>13.12608011</v>
      </c>
      <c r="K731" s="11">
        <v>8.0025963149999999</v>
      </c>
      <c r="L731" s="11">
        <v>7.9373752829999997</v>
      </c>
      <c r="M731" s="199">
        <v>10.567388888</v>
      </c>
      <c r="N731" s="199">
        <v>10.04447006</v>
      </c>
      <c r="O731" s="200">
        <v>0</v>
      </c>
      <c r="Q731" s="82">
        <v>727</v>
      </c>
      <c r="R731" s="199">
        <v>0</v>
      </c>
      <c r="S731" s="199">
        <v>3.7628397219999998</v>
      </c>
      <c r="T731" s="199">
        <v>3.594288261</v>
      </c>
      <c r="U731" s="200">
        <v>0</v>
      </c>
    </row>
    <row r="732" spans="7:21" x14ac:dyDescent="0.25">
      <c r="G732" s="82">
        <v>728</v>
      </c>
      <c r="H732" s="11">
        <v>11.39864326</v>
      </c>
      <c r="I732" s="11">
        <v>10.770363740000001</v>
      </c>
      <c r="J732" s="11">
        <v>13.11940315</v>
      </c>
      <c r="K732" s="11">
        <v>8.0008866990000005</v>
      </c>
      <c r="L732" s="11">
        <v>7.9357274640000002</v>
      </c>
      <c r="M732" s="199">
        <v>10.560727907</v>
      </c>
      <c r="N732" s="199">
        <v>10.038495043999999</v>
      </c>
      <c r="O732" s="200">
        <v>0</v>
      </c>
      <c r="Q732" s="82">
        <v>728</v>
      </c>
      <c r="R732" s="199">
        <v>0</v>
      </c>
      <c r="S732" s="199">
        <v>3.7592833630000002</v>
      </c>
      <c r="T732" s="199">
        <v>3.5909012320000002</v>
      </c>
      <c r="U732" s="200">
        <v>0</v>
      </c>
    </row>
    <row r="733" spans="7:21" x14ac:dyDescent="0.25">
      <c r="G733" s="82">
        <v>729</v>
      </c>
      <c r="H733" s="11">
        <v>11.39366109</v>
      </c>
      <c r="I733" s="11">
        <v>10.76599407</v>
      </c>
      <c r="J733" s="11">
        <v>13.112726589999999</v>
      </c>
      <c r="K733" s="11">
        <v>7.9991771099999998</v>
      </c>
      <c r="L733" s="11">
        <v>7.9340796689999999</v>
      </c>
      <c r="M733" s="199">
        <v>10.554067327</v>
      </c>
      <c r="N733" s="199">
        <v>10.032520352000001</v>
      </c>
      <c r="O733" s="200">
        <v>0</v>
      </c>
      <c r="Q733" s="82">
        <v>729</v>
      </c>
      <c r="R733" s="199">
        <v>0</v>
      </c>
      <c r="S733" s="199">
        <v>3.755727126</v>
      </c>
      <c r="T733" s="199">
        <v>3.5875143139999999</v>
      </c>
      <c r="U733" s="200">
        <v>0</v>
      </c>
    </row>
    <row r="734" spans="7:21" x14ac:dyDescent="0.25">
      <c r="G734" s="82">
        <v>730</v>
      </c>
      <c r="H734" s="11">
        <v>11.388679140000001</v>
      </c>
      <c r="I734" s="11">
        <v>10.761624579999999</v>
      </c>
      <c r="J734" s="11">
        <v>13.106050420000001</v>
      </c>
      <c r="K734" s="11">
        <v>7.9974675470000003</v>
      </c>
      <c r="L734" s="11">
        <v>7.9324319000000001</v>
      </c>
      <c r="M734" s="199">
        <v>10.547407148</v>
      </c>
      <c r="N734" s="199">
        <v>10.026545984</v>
      </c>
      <c r="O734" s="200">
        <v>0</v>
      </c>
      <c r="Q734" s="82">
        <v>730</v>
      </c>
      <c r="R734" s="199">
        <v>0</v>
      </c>
      <c r="S734" s="199">
        <v>3.7521710110000002</v>
      </c>
      <c r="T734" s="199">
        <v>3.5841275060000002</v>
      </c>
      <c r="U734" s="200">
        <v>0</v>
      </c>
    </row>
    <row r="735" spans="7:21" x14ac:dyDescent="0.25">
      <c r="G735" s="82">
        <v>731</v>
      </c>
      <c r="H735" s="11">
        <v>11.383697420000001</v>
      </c>
      <c r="I735" s="11">
        <v>10.75725525</v>
      </c>
      <c r="J735" s="11">
        <v>13.099374640000001</v>
      </c>
      <c r="K735" s="11">
        <v>7.9957580119999996</v>
      </c>
      <c r="L735" s="11">
        <v>7.9307841559999996</v>
      </c>
      <c r="M735" s="199">
        <v>10.540747371</v>
      </c>
      <c r="N735" s="199">
        <v>10.020571941</v>
      </c>
      <c r="O735" s="200">
        <v>0</v>
      </c>
      <c r="Q735" s="82">
        <v>731</v>
      </c>
      <c r="R735" s="199">
        <v>0</v>
      </c>
      <c r="S735" s="199">
        <v>3.7486150180000002</v>
      </c>
      <c r="T735" s="199">
        <v>3.58074081</v>
      </c>
      <c r="U735" s="200">
        <v>0</v>
      </c>
    </row>
    <row r="736" spans="7:21" x14ac:dyDescent="0.25">
      <c r="G736" s="82">
        <v>732</v>
      </c>
      <c r="H736" s="11">
        <v>11.378715919999999</v>
      </c>
      <c r="I736" s="11">
        <v>10.7528861</v>
      </c>
      <c r="J736" s="11">
        <v>13.09269926</v>
      </c>
      <c r="K736" s="11">
        <v>7.9940485040000002</v>
      </c>
      <c r="L736" s="11">
        <v>7.9291364379999996</v>
      </c>
      <c r="M736" s="199">
        <v>10.534087995</v>
      </c>
      <c r="N736" s="199">
        <v>10.014598222</v>
      </c>
      <c r="O736" s="200">
        <v>0</v>
      </c>
      <c r="Q736" s="82">
        <v>732</v>
      </c>
      <c r="R736" s="199">
        <v>0</v>
      </c>
      <c r="S736" s="199">
        <v>3.745059146</v>
      </c>
      <c r="T736" s="199">
        <v>3.577354224</v>
      </c>
      <c r="U736" s="200">
        <v>0</v>
      </c>
    </row>
    <row r="737" spans="7:21" x14ac:dyDescent="0.25">
      <c r="G737" s="82">
        <v>733</v>
      </c>
      <c r="H737" s="11">
        <v>11.37373464</v>
      </c>
      <c r="I737" s="11">
        <v>10.74851713</v>
      </c>
      <c r="J737" s="11">
        <v>13.08602428</v>
      </c>
      <c r="K737" s="11">
        <v>7.9923390230000004</v>
      </c>
      <c r="L737" s="11">
        <v>7.9274887439999997</v>
      </c>
      <c r="M737" s="199">
        <v>10.52742902</v>
      </c>
      <c r="N737" s="199">
        <v>10.008624827</v>
      </c>
      <c r="O737" s="200">
        <v>0</v>
      </c>
      <c r="Q737" s="82">
        <v>733</v>
      </c>
      <c r="R737" s="199">
        <v>0</v>
      </c>
      <c r="S737" s="199">
        <v>3.7415033969999998</v>
      </c>
      <c r="T737" s="199">
        <v>3.5739677489999999</v>
      </c>
      <c r="U737" s="200">
        <v>0</v>
      </c>
    </row>
    <row r="738" spans="7:21" x14ac:dyDescent="0.25">
      <c r="G738" s="82">
        <v>734</v>
      </c>
      <c r="H738" s="11">
        <v>11.368753590000001</v>
      </c>
      <c r="I738" s="11">
        <v>10.744148320000001</v>
      </c>
      <c r="J738" s="11">
        <v>13.07934968</v>
      </c>
      <c r="K738" s="11">
        <v>7.9906295690000002</v>
      </c>
      <c r="L738" s="11">
        <v>7.9258410750000001</v>
      </c>
      <c r="M738" s="199">
        <v>10.520770446</v>
      </c>
      <c r="N738" s="199">
        <v>10.002651757000001</v>
      </c>
      <c r="O738" s="200">
        <v>0</v>
      </c>
      <c r="Q738" s="82">
        <v>734</v>
      </c>
      <c r="R738" s="199">
        <v>0</v>
      </c>
      <c r="S738" s="199">
        <v>3.7379477689999998</v>
      </c>
      <c r="T738" s="199">
        <v>3.570581384</v>
      </c>
      <c r="U738" s="200">
        <v>0</v>
      </c>
    </row>
    <row r="739" spans="7:21" x14ac:dyDescent="0.25">
      <c r="G739" s="82">
        <v>735</v>
      </c>
      <c r="H739" s="11">
        <v>11.36377276</v>
      </c>
      <c r="I739" s="11">
        <v>10.739779690000001</v>
      </c>
      <c r="J739" s="11">
        <v>13.072675479999999</v>
      </c>
      <c r="K739" s="11">
        <v>7.9889201419999996</v>
      </c>
      <c r="L739" s="11">
        <v>7.924193432</v>
      </c>
      <c r="M739" s="199">
        <v>10.514112274</v>
      </c>
      <c r="N739" s="199">
        <v>9.9966790109999994</v>
      </c>
      <c r="O739" s="200">
        <v>0</v>
      </c>
      <c r="Q739" s="82">
        <v>735</v>
      </c>
      <c r="R739" s="199">
        <v>0</v>
      </c>
      <c r="S739" s="199">
        <v>3.7343922630000002</v>
      </c>
      <c r="T739" s="199">
        <v>3.56719513</v>
      </c>
      <c r="U739" s="200">
        <v>0</v>
      </c>
    </row>
    <row r="740" spans="7:21" x14ac:dyDescent="0.25">
      <c r="G740" s="82">
        <v>736</v>
      </c>
      <c r="H740" s="11">
        <v>11.358792149999999</v>
      </c>
      <c r="I740" s="11">
        <v>10.73541122</v>
      </c>
      <c r="J740" s="11">
        <v>13.066001679999999</v>
      </c>
      <c r="K740" s="11">
        <v>7.9872107430000003</v>
      </c>
      <c r="L740" s="11">
        <v>7.9225458140000002</v>
      </c>
      <c r="M740" s="199">
        <v>10.507454502</v>
      </c>
      <c r="N740" s="199">
        <v>9.9907065890000002</v>
      </c>
      <c r="O740" s="200">
        <v>0</v>
      </c>
      <c r="Q740" s="82">
        <v>736</v>
      </c>
      <c r="R740" s="199">
        <v>0</v>
      </c>
      <c r="S740" s="199">
        <v>3.7308368789999999</v>
      </c>
      <c r="T740" s="199">
        <v>3.5638089869999998</v>
      </c>
      <c r="U740" s="200">
        <v>0</v>
      </c>
    </row>
    <row r="741" spans="7:21" x14ac:dyDescent="0.25">
      <c r="G741" s="82">
        <v>737</v>
      </c>
      <c r="H741" s="11">
        <v>11.353811759999999</v>
      </c>
      <c r="I741" s="11">
        <v>10.731042929999999</v>
      </c>
      <c r="J741" s="11">
        <v>13.059328259999999</v>
      </c>
      <c r="K741" s="11">
        <v>7.9855013699999997</v>
      </c>
      <c r="L741" s="11">
        <v>7.9208982209999999</v>
      </c>
      <c r="M741" s="199">
        <v>10.500797132000001</v>
      </c>
      <c r="N741" s="199">
        <v>9.9847344919999994</v>
      </c>
      <c r="O741" s="200">
        <v>0</v>
      </c>
      <c r="Q741" s="82">
        <v>737</v>
      </c>
      <c r="R741" s="199">
        <v>0</v>
      </c>
      <c r="S741" s="199">
        <v>3.727281617</v>
      </c>
      <c r="T741" s="199">
        <v>3.5604229549999999</v>
      </c>
      <c r="U741" s="200">
        <v>0</v>
      </c>
    </row>
    <row r="742" spans="7:21" x14ac:dyDescent="0.25">
      <c r="G742" s="82">
        <v>738</v>
      </c>
      <c r="H742" s="11">
        <v>11.3488316</v>
      </c>
      <c r="I742" s="11">
        <v>10.726674819999999</v>
      </c>
      <c r="J742" s="11">
        <v>13.052655250000001</v>
      </c>
      <c r="K742" s="11">
        <v>7.9837920240000004</v>
      </c>
      <c r="L742" s="11">
        <v>7.9192506529999998</v>
      </c>
      <c r="M742" s="199">
        <v>10.494140163000001</v>
      </c>
      <c r="N742" s="199">
        <v>9.9787627180000005</v>
      </c>
      <c r="O742" s="200">
        <v>0</v>
      </c>
      <c r="Q742" s="82">
        <v>738</v>
      </c>
      <c r="R742" s="199">
        <v>0</v>
      </c>
      <c r="S742" s="199">
        <v>3.723726477</v>
      </c>
      <c r="T742" s="199">
        <v>3.5570370329999998</v>
      </c>
      <c r="U742" s="200">
        <v>0</v>
      </c>
    </row>
    <row r="743" spans="7:21" x14ac:dyDescent="0.25">
      <c r="G743" s="82">
        <v>739</v>
      </c>
      <c r="H743" s="11">
        <v>11.34385166</v>
      </c>
      <c r="I743" s="11">
        <v>10.722306870000001</v>
      </c>
      <c r="J743" s="11">
        <v>13.04598262</v>
      </c>
      <c r="K743" s="11">
        <v>7.9820827049999998</v>
      </c>
      <c r="L743" s="11">
        <v>7.9176031099999999</v>
      </c>
      <c r="M743" s="199">
        <v>10.487483594</v>
      </c>
      <c r="N743" s="199">
        <v>9.972791269</v>
      </c>
      <c r="O743" s="200">
        <v>0</v>
      </c>
      <c r="Q743" s="82">
        <v>739</v>
      </c>
      <c r="R743" s="199">
        <v>0</v>
      </c>
      <c r="S743" s="199">
        <v>3.7201714579999998</v>
      </c>
      <c r="T743" s="199">
        <v>3.5536512220000001</v>
      </c>
      <c r="U743" s="200">
        <v>0</v>
      </c>
    </row>
    <row r="744" spans="7:21" x14ac:dyDescent="0.25">
      <c r="G744" s="82">
        <v>740</v>
      </c>
      <c r="H744" s="11">
        <v>11.338871940000001</v>
      </c>
      <c r="I744" s="11">
        <v>10.717939100000001</v>
      </c>
      <c r="J744" s="11">
        <v>13.039310390000001</v>
      </c>
      <c r="K744" s="11">
        <v>7.9803734139999998</v>
      </c>
      <c r="L744" s="11">
        <v>7.9159555929999996</v>
      </c>
      <c r="M744" s="199">
        <v>10.480827426999999</v>
      </c>
      <c r="N744" s="199">
        <v>9.9668201449999998</v>
      </c>
      <c r="O744" s="200">
        <v>0</v>
      </c>
      <c r="Q744" s="82">
        <v>740</v>
      </c>
      <c r="R744" s="199">
        <v>0</v>
      </c>
      <c r="S744" s="199">
        <v>3.716616562</v>
      </c>
      <c r="T744" s="199">
        <v>3.5502655220000001</v>
      </c>
      <c r="U744" s="200">
        <v>0</v>
      </c>
    </row>
    <row r="745" spans="7:21" x14ac:dyDescent="0.25">
      <c r="G745" s="82">
        <v>741</v>
      </c>
      <c r="H745" s="11">
        <v>11.33389245</v>
      </c>
      <c r="I745" s="11">
        <v>10.7135715</v>
      </c>
      <c r="J745" s="11">
        <v>13.03263855</v>
      </c>
      <c r="K745" s="11">
        <v>7.9786641490000001</v>
      </c>
      <c r="L745" s="11">
        <v>7.9143081009999996</v>
      </c>
      <c r="M745" s="199">
        <v>10.474171661</v>
      </c>
      <c r="N745" s="199">
        <v>9.9608493439999997</v>
      </c>
      <c r="O745" s="200">
        <v>0</v>
      </c>
      <c r="Q745" s="82">
        <v>741</v>
      </c>
      <c r="R745" s="199">
        <v>0</v>
      </c>
      <c r="S745" s="199">
        <v>3.713061787</v>
      </c>
      <c r="T745" s="199">
        <v>3.546879933</v>
      </c>
      <c r="U745" s="200">
        <v>0</v>
      </c>
    </row>
    <row r="746" spans="7:21" x14ac:dyDescent="0.25">
      <c r="G746" s="82">
        <v>742</v>
      </c>
      <c r="H746" s="11">
        <v>11.32891317</v>
      </c>
      <c r="I746" s="11">
        <v>10.70920407</v>
      </c>
      <c r="J746" s="11">
        <v>13.02596711</v>
      </c>
      <c r="K746" s="11">
        <v>7.9769549120000001</v>
      </c>
      <c r="L746" s="11">
        <v>7.9126606329999998</v>
      </c>
      <c r="M746" s="199">
        <v>10.467516295999999</v>
      </c>
      <c r="N746" s="199">
        <v>9.9548788679999998</v>
      </c>
      <c r="O746" s="200">
        <v>0</v>
      </c>
      <c r="Q746" s="82">
        <v>742</v>
      </c>
      <c r="R746" s="199">
        <v>0</v>
      </c>
      <c r="S746" s="199">
        <v>3.7095071339999999</v>
      </c>
      <c r="T746" s="199">
        <v>3.5434944540000002</v>
      </c>
      <c r="U746" s="200">
        <v>0</v>
      </c>
    </row>
    <row r="747" spans="7:21" x14ac:dyDescent="0.25">
      <c r="G747" s="82">
        <v>743</v>
      </c>
      <c r="H747" s="11">
        <v>11.32393413</v>
      </c>
      <c r="I747" s="11">
        <v>10.704836820000001</v>
      </c>
      <c r="J747" s="11">
        <v>13.01929606</v>
      </c>
      <c r="K747" s="11">
        <v>7.9752457010000004</v>
      </c>
      <c r="L747" s="11">
        <v>7.9110131910000003</v>
      </c>
      <c r="M747" s="199">
        <v>10.460861331</v>
      </c>
      <c r="N747" s="199">
        <v>9.948908716</v>
      </c>
      <c r="O747" s="200">
        <v>0</v>
      </c>
      <c r="Q747" s="82">
        <v>743</v>
      </c>
      <c r="R747" s="199">
        <v>0</v>
      </c>
      <c r="S747" s="199">
        <v>3.7059526030000001</v>
      </c>
      <c r="T747" s="199">
        <v>3.5401090860000002</v>
      </c>
      <c r="U747" s="200">
        <v>0</v>
      </c>
    </row>
    <row r="748" spans="7:21" x14ac:dyDescent="0.25">
      <c r="G748" s="82">
        <v>744</v>
      </c>
      <c r="H748" s="11">
        <v>11.318955300000001</v>
      </c>
      <c r="I748" s="11">
        <v>10.700469740000001</v>
      </c>
      <c r="J748" s="11">
        <v>13.01262541</v>
      </c>
      <c r="K748" s="11">
        <v>7.9735365180000004</v>
      </c>
      <c r="L748" s="11">
        <v>7.9093657740000003</v>
      </c>
      <c r="M748" s="199">
        <v>10.454206768000001</v>
      </c>
      <c r="N748" s="199">
        <v>9.9429388880000005</v>
      </c>
      <c r="O748" s="200">
        <v>0</v>
      </c>
      <c r="Q748" s="82">
        <v>744</v>
      </c>
      <c r="R748" s="199">
        <v>0</v>
      </c>
      <c r="S748" s="199">
        <v>3.7023981940000001</v>
      </c>
      <c r="T748" s="199">
        <v>3.536723828</v>
      </c>
      <c r="U748" s="200">
        <v>0</v>
      </c>
    </row>
    <row r="749" spans="7:21" x14ac:dyDescent="0.25">
      <c r="G749" s="82">
        <v>745</v>
      </c>
      <c r="H749" s="11">
        <v>11.313976690000001</v>
      </c>
      <c r="I749" s="11">
        <v>10.69610282</v>
      </c>
      <c r="J749" s="11">
        <v>13.00595515</v>
      </c>
      <c r="K749" s="11">
        <v>7.971827362</v>
      </c>
      <c r="L749" s="11">
        <v>7.9077183829999997</v>
      </c>
      <c r="M749" s="199">
        <v>10.447552605</v>
      </c>
      <c r="N749" s="199">
        <v>9.9369693839999993</v>
      </c>
      <c r="O749" s="200">
        <v>0</v>
      </c>
      <c r="Q749" s="82">
        <v>745</v>
      </c>
      <c r="R749" s="199">
        <v>0</v>
      </c>
      <c r="S749" s="199">
        <v>3.698843906</v>
      </c>
      <c r="T749" s="199">
        <v>3.5333386820000001</v>
      </c>
      <c r="U749" s="200">
        <v>0</v>
      </c>
    </row>
    <row r="750" spans="7:21" x14ac:dyDescent="0.25">
      <c r="G750" s="82">
        <v>746</v>
      </c>
      <c r="H750" s="11">
        <v>11.30899831</v>
      </c>
      <c r="I750" s="11">
        <v>10.691736089999999</v>
      </c>
      <c r="J750" s="11">
        <v>12.99928528</v>
      </c>
      <c r="K750" s="11">
        <v>7.9701182319999999</v>
      </c>
      <c r="L750" s="11">
        <v>7.9060710160000003</v>
      </c>
      <c r="M750" s="199">
        <v>10.440898842999999</v>
      </c>
      <c r="N750" s="199">
        <v>9.9310002040000001</v>
      </c>
      <c r="O750" s="200">
        <v>0</v>
      </c>
      <c r="Q750" s="82">
        <v>746</v>
      </c>
      <c r="R750" s="199">
        <v>0</v>
      </c>
      <c r="S750" s="199">
        <v>3.6952897409999999</v>
      </c>
      <c r="T750" s="199">
        <v>3.529953645</v>
      </c>
      <c r="U750" s="200">
        <v>0</v>
      </c>
    </row>
    <row r="751" spans="7:21" x14ac:dyDescent="0.25">
      <c r="G751" s="82">
        <v>747</v>
      </c>
      <c r="H751" s="11">
        <v>11.304020149999999</v>
      </c>
      <c r="I751" s="11">
        <v>10.687369520000001</v>
      </c>
      <c r="J751" s="11">
        <v>12.992615799999999</v>
      </c>
      <c r="K751" s="11">
        <v>7.9684091300000004</v>
      </c>
      <c r="L751" s="11">
        <v>7.9044236740000002</v>
      </c>
      <c r="M751" s="199">
        <v>10.434245483</v>
      </c>
      <c r="N751" s="199">
        <v>9.9250313489999993</v>
      </c>
      <c r="O751" s="200">
        <v>0</v>
      </c>
      <c r="Q751" s="82">
        <v>747</v>
      </c>
      <c r="R751" s="199">
        <v>0</v>
      </c>
      <c r="S751" s="199">
        <v>3.6917356969999999</v>
      </c>
      <c r="T751" s="199">
        <v>3.5265687200000002</v>
      </c>
      <c r="U751" s="200">
        <v>0</v>
      </c>
    </row>
    <row r="752" spans="7:21" x14ac:dyDescent="0.25">
      <c r="G752" s="82">
        <v>748</v>
      </c>
      <c r="H752" s="11">
        <v>11.29904222</v>
      </c>
      <c r="I752" s="11">
        <v>10.683003129999999</v>
      </c>
      <c r="J752" s="11">
        <v>12.985946719999999</v>
      </c>
      <c r="K752" s="11">
        <v>7.9667000549999996</v>
      </c>
      <c r="L752" s="11">
        <v>7.9027763579999997</v>
      </c>
      <c r="M752" s="199">
        <v>10.427592523</v>
      </c>
      <c r="N752" s="199">
        <v>9.9190628170000004</v>
      </c>
      <c r="O752" s="200">
        <v>0</v>
      </c>
      <c r="Q752" s="82">
        <v>748</v>
      </c>
      <c r="R752" s="199">
        <v>0</v>
      </c>
      <c r="S752" s="199">
        <v>3.6881817749999999</v>
      </c>
      <c r="T752" s="199">
        <v>3.5231839049999998</v>
      </c>
      <c r="U752" s="200">
        <v>0</v>
      </c>
    </row>
    <row r="753" spans="7:21" x14ac:dyDescent="0.25">
      <c r="G753" s="82">
        <v>749</v>
      </c>
      <c r="H753" s="11">
        <v>11.294064499999999</v>
      </c>
      <c r="I753" s="11">
        <v>10.678636900000001</v>
      </c>
      <c r="J753" s="11">
        <v>12.979278040000001</v>
      </c>
      <c r="K753" s="11">
        <v>7.9649910070000001</v>
      </c>
      <c r="L753" s="11">
        <v>7.9011290670000003</v>
      </c>
      <c r="M753" s="199">
        <v>10.420939963</v>
      </c>
      <c r="N753" s="199">
        <v>9.9130946099999999</v>
      </c>
      <c r="O753" s="200">
        <v>0</v>
      </c>
      <c r="Q753" s="82">
        <v>749</v>
      </c>
      <c r="R753" s="199">
        <v>0</v>
      </c>
      <c r="S753" s="199">
        <v>3.6846279750000002</v>
      </c>
      <c r="T753" s="199">
        <v>3.5197992010000001</v>
      </c>
      <c r="U753" s="200">
        <v>0</v>
      </c>
    </row>
    <row r="754" spans="7:21" x14ac:dyDescent="0.25">
      <c r="G754" s="82">
        <v>750</v>
      </c>
      <c r="H754" s="11">
        <v>11.289087009999999</v>
      </c>
      <c r="I754" s="11">
        <v>10.674270849999999</v>
      </c>
      <c r="J754" s="11">
        <v>12.972609739999999</v>
      </c>
      <c r="K754" s="11">
        <v>7.9632819860000001</v>
      </c>
      <c r="L754" s="11">
        <v>7.8994818010000003</v>
      </c>
      <c r="M754" s="199">
        <v>10.414287805000001</v>
      </c>
      <c r="N754" s="199">
        <v>9.9071267269999996</v>
      </c>
      <c r="O754" s="200">
        <v>0</v>
      </c>
      <c r="Q754" s="82">
        <v>750</v>
      </c>
      <c r="R754" s="199">
        <v>0</v>
      </c>
      <c r="S754" s="199">
        <v>3.6810742969999999</v>
      </c>
      <c r="T754" s="199">
        <v>3.5164146079999998</v>
      </c>
      <c r="U754" s="200">
        <v>0</v>
      </c>
    </row>
    <row r="755" spans="7:21" x14ac:dyDescent="0.25">
      <c r="G755" s="82">
        <v>751</v>
      </c>
      <c r="H755" s="11">
        <v>11.28410974</v>
      </c>
      <c r="I755" s="11">
        <v>10.66990498</v>
      </c>
      <c r="J755" s="11">
        <v>12.965941839999999</v>
      </c>
      <c r="K755" s="11">
        <v>7.9615729919999998</v>
      </c>
      <c r="L755" s="11">
        <v>7.8978345599999997</v>
      </c>
      <c r="M755" s="199">
        <v>10.407636047</v>
      </c>
      <c r="N755" s="199">
        <v>9.9011591669999994</v>
      </c>
      <c r="O755" s="200">
        <v>0</v>
      </c>
      <c r="Q755" s="82">
        <v>751</v>
      </c>
      <c r="R755" s="199">
        <v>0</v>
      </c>
      <c r="S755" s="199">
        <v>3.6775207399999998</v>
      </c>
      <c r="T755" s="199">
        <v>3.5130301249999998</v>
      </c>
      <c r="U755" s="200">
        <v>0</v>
      </c>
    </row>
    <row r="756" spans="7:21" x14ac:dyDescent="0.25">
      <c r="G756" s="82">
        <v>752</v>
      </c>
      <c r="H756" s="11">
        <v>11.2791327</v>
      </c>
      <c r="I756" s="11">
        <v>10.66553927</v>
      </c>
      <c r="J756" s="11">
        <v>12.95927434</v>
      </c>
      <c r="K756" s="11">
        <v>7.9598640249999999</v>
      </c>
      <c r="L756" s="11">
        <v>7.8961873440000003</v>
      </c>
      <c r="M756" s="199">
        <v>10.40098469</v>
      </c>
      <c r="N756" s="199">
        <v>9.8951919319999995</v>
      </c>
      <c r="O756" s="200">
        <v>0</v>
      </c>
      <c r="Q756" s="82">
        <v>752</v>
      </c>
      <c r="R756" s="199">
        <v>0</v>
      </c>
      <c r="S756" s="199">
        <v>3.6739673050000001</v>
      </c>
      <c r="T756" s="199">
        <v>3.509645753</v>
      </c>
      <c r="U756" s="200">
        <v>0</v>
      </c>
    </row>
    <row r="757" spans="7:21" x14ac:dyDescent="0.25">
      <c r="G757" s="82">
        <v>753</v>
      </c>
      <c r="H757" s="11">
        <v>11.27415587</v>
      </c>
      <c r="I757" s="11">
        <v>10.661173740000001</v>
      </c>
      <c r="J757" s="11">
        <v>12.952607220000001</v>
      </c>
      <c r="K757" s="11">
        <v>7.9581550849999996</v>
      </c>
      <c r="L757" s="11">
        <v>7.8945401540000004</v>
      </c>
      <c r="M757" s="199">
        <v>10.394333734</v>
      </c>
      <c r="N757" s="199">
        <v>9.8892250209999997</v>
      </c>
      <c r="O757" s="200">
        <v>0</v>
      </c>
      <c r="Q757" s="82">
        <v>753</v>
      </c>
      <c r="R757" s="199">
        <v>0</v>
      </c>
      <c r="S757" s="199">
        <v>3.6704139919999998</v>
      </c>
      <c r="T757" s="199">
        <v>3.5062614910000001</v>
      </c>
      <c r="U757" s="200">
        <v>0</v>
      </c>
    </row>
    <row r="758" spans="7:21" x14ac:dyDescent="0.25">
      <c r="G758" s="82">
        <v>754</v>
      </c>
      <c r="H758" s="11">
        <v>11.26917927</v>
      </c>
      <c r="I758" s="11">
        <v>10.656808379999999</v>
      </c>
      <c r="J758" s="11">
        <v>12.945940500000001</v>
      </c>
      <c r="K758" s="11">
        <v>7.9564461719999997</v>
      </c>
      <c r="L758" s="11">
        <v>7.8928929879999998</v>
      </c>
      <c r="M758" s="199">
        <v>10.387683179</v>
      </c>
      <c r="N758" s="199">
        <v>9.883258433</v>
      </c>
      <c r="O758" s="200">
        <v>0</v>
      </c>
      <c r="Q758" s="82">
        <v>754</v>
      </c>
      <c r="R758" s="199">
        <v>0</v>
      </c>
      <c r="S758" s="199">
        <v>3.6668608009999999</v>
      </c>
      <c r="T758" s="199">
        <v>3.502877341</v>
      </c>
      <c r="U758" s="200">
        <v>0</v>
      </c>
    </row>
    <row r="759" spans="7:21" x14ac:dyDescent="0.25">
      <c r="G759" s="82">
        <v>755</v>
      </c>
      <c r="H759" s="11">
        <v>11.264202900000001</v>
      </c>
      <c r="I759" s="11">
        <v>10.65244319</v>
      </c>
      <c r="J759" s="11">
        <v>12.93927418</v>
      </c>
      <c r="K759" s="11">
        <v>7.9547372860000003</v>
      </c>
      <c r="L759" s="11">
        <v>7.8912458479999996</v>
      </c>
      <c r="M759" s="199">
        <v>10.381033024000001</v>
      </c>
      <c r="N759" s="199">
        <v>9.8772921700000005</v>
      </c>
      <c r="O759" s="200">
        <v>0</v>
      </c>
      <c r="Q759" s="82">
        <v>755</v>
      </c>
      <c r="R759" s="199">
        <v>0</v>
      </c>
      <c r="S759" s="199">
        <v>3.6633077319999998</v>
      </c>
      <c r="T759" s="199">
        <v>3.4994933000000001</v>
      </c>
      <c r="U759" s="200">
        <v>0</v>
      </c>
    </row>
    <row r="760" spans="7:21" x14ac:dyDescent="0.25">
      <c r="G760" s="82">
        <v>756</v>
      </c>
      <c r="H760" s="11">
        <v>11.259226740000001</v>
      </c>
      <c r="I760" s="11">
        <v>10.64807817</v>
      </c>
      <c r="J760" s="11">
        <v>12.932608249999999</v>
      </c>
      <c r="K760" s="11">
        <v>7.9530284279999996</v>
      </c>
      <c r="L760" s="11">
        <v>7.8895987329999997</v>
      </c>
      <c r="M760" s="199">
        <v>10.374383269000001</v>
      </c>
      <c r="N760" s="199">
        <v>9.8713262309999994</v>
      </c>
      <c r="O760" s="200">
        <v>0</v>
      </c>
      <c r="Q760" s="82">
        <v>756</v>
      </c>
      <c r="R760" s="199">
        <v>0</v>
      </c>
      <c r="S760" s="199">
        <v>3.659754784</v>
      </c>
      <c r="T760" s="199">
        <v>3.4961093710000002</v>
      </c>
      <c r="U760" s="200">
        <v>0</v>
      </c>
    </row>
    <row r="761" spans="7:21" x14ac:dyDescent="0.25">
      <c r="G761" s="82">
        <v>757</v>
      </c>
      <c r="H761" s="11">
        <v>11.25425081</v>
      </c>
      <c r="I761" s="11">
        <v>10.643713330000001</v>
      </c>
      <c r="J761" s="11">
        <v>12.925942709999999</v>
      </c>
      <c r="K761" s="11">
        <v>7.9513195960000003</v>
      </c>
      <c r="L761" s="11">
        <v>7.8879516430000001</v>
      </c>
      <c r="M761" s="199">
        <v>10.367733916000001</v>
      </c>
      <c r="N761" s="199">
        <v>9.8653606150000002</v>
      </c>
      <c r="O761" s="200">
        <v>0</v>
      </c>
      <c r="Q761" s="82">
        <v>757</v>
      </c>
      <c r="R761" s="199">
        <v>0</v>
      </c>
      <c r="S761" s="199">
        <v>3.656201958</v>
      </c>
      <c r="T761" s="199">
        <v>3.492725552</v>
      </c>
      <c r="U761" s="200">
        <v>0</v>
      </c>
    </row>
    <row r="762" spans="7:21" x14ac:dyDescent="0.25">
      <c r="G762" s="82">
        <v>758</v>
      </c>
      <c r="H762" s="11">
        <v>11.2492751</v>
      </c>
      <c r="I762" s="11">
        <v>10.63934866</v>
      </c>
      <c r="J762" s="11">
        <v>12.919277559999999</v>
      </c>
      <c r="K762" s="11">
        <v>7.9496107909999996</v>
      </c>
      <c r="L762" s="11">
        <v>7.8863045779999998</v>
      </c>
      <c r="M762" s="199">
        <v>10.361084963</v>
      </c>
      <c r="N762" s="199">
        <v>9.8593953229999993</v>
      </c>
      <c r="O762" s="200">
        <v>0</v>
      </c>
      <c r="Q762" s="82">
        <v>758</v>
      </c>
      <c r="R762" s="199">
        <v>0</v>
      </c>
      <c r="S762" s="199">
        <v>3.652649254</v>
      </c>
      <c r="T762" s="199">
        <v>3.4893418440000001</v>
      </c>
      <c r="U762" s="200">
        <v>0</v>
      </c>
    </row>
    <row r="763" spans="7:21" x14ac:dyDescent="0.25">
      <c r="G763" s="82">
        <v>759</v>
      </c>
      <c r="H763" s="11">
        <v>11.244299610000001</v>
      </c>
      <c r="I763" s="11">
        <v>10.63498416</v>
      </c>
      <c r="J763" s="11">
        <v>12.912612810000001</v>
      </c>
      <c r="K763" s="11">
        <v>7.9479020140000003</v>
      </c>
      <c r="L763" s="11">
        <v>7.8846575379999999</v>
      </c>
      <c r="M763" s="199">
        <v>10.35443641</v>
      </c>
      <c r="N763" s="199">
        <v>9.8534303560000005</v>
      </c>
      <c r="O763" s="200">
        <v>0</v>
      </c>
      <c r="Q763" s="82">
        <v>759</v>
      </c>
      <c r="R763" s="199">
        <v>0</v>
      </c>
      <c r="S763" s="199">
        <v>3.6490966720000002</v>
      </c>
      <c r="T763" s="199">
        <v>3.485958246</v>
      </c>
      <c r="U763" s="200">
        <v>0</v>
      </c>
    </row>
    <row r="764" spans="7:21" x14ac:dyDescent="0.25">
      <c r="G764" s="82">
        <v>760</v>
      </c>
      <c r="H764" s="11">
        <v>11.23932434</v>
      </c>
      <c r="I764" s="11">
        <v>10.630619830000001</v>
      </c>
      <c r="J764" s="11">
        <v>12.90594845</v>
      </c>
      <c r="K764" s="11">
        <v>7.9461932629999996</v>
      </c>
      <c r="L764" s="11">
        <v>7.8830105230000003</v>
      </c>
      <c r="M764" s="199">
        <v>10.347788258</v>
      </c>
      <c r="N764" s="199">
        <v>9.847465712</v>
      </c>
      <c r="O764" s="200">
        <v>0</v>
      </c>
      <c r="Q764" s="82">
        <v>760</v>
      </c>
      <c r="R764" s="199">
        <v>0</v>
      </c>
      <c r="S764" s="199">
        <v>3.6455442109999998</v>
      </c>
      <c r="T764" s="199">
        <v>3.4825747589999998</v>
      </c>
      <c r="U764" s="200">
        <v>0</v>
      </c>
    </row>
    <row r="765" spans="7:21" x14ac:dyDescent="0.25">
      <c r="G765" s="82">
        <v>761</v>
      </c>
      <c r="H765" s="11">
        <v>11.2343493</v>
      </c>
      <c r="I765" s="11">
        <v>10.626255670000001</v>
      </c>
      <c r="J765" s="11">
        <v>12.899284489999999</v>
      </c>
      <c r="K765" s="11">
        <v>7.9444845400000004</v>
      </c>
      <c r="L765" s="11">
        <v>7.8813635340000001</v>
      </c>
      <c r="M765" s="199">
        <v>10.341140506</v>
      </c>
      <c r="N765" s="199">
        <v>9.8415013919999996</v>
      </c>
      <c r="O765" s="200">
        <v>0</v>
      </c>
      <c r="Q765" s="82">
        <v>761</v>
      </c>
      <c r="R765" s="199">
        <v>0</v>
      </c>
      <c r="S765" s="199">
        <v>3.6419918720000002</v>
      </c>
      <c r="T765" s="199">
        <v>3.4791913829999999</v>
      </c>
      <c r="U765" s="200">
        <v>0</v>
      </c>
    </row>
    <row r="766" spans="7:21" x14ac:dyDescent="0.25">
      <c r="G766" s="82">
        <v>762</v>
      </c>
      <c r="H766" s="11">
        <v>11.229374480000001</v>
      </c>
      <c r="I766" s="11">
        <v>10.62189169</v>
      </c>
      <c r="J766" s="11">
        <v>12.89262091</v>
      </c>
      <c r="K766" s="11">
        <v>7.9427758429999997</v>
      </c>
      <c r="L766" s="11">
        <v>7.8797165700000003</v>
      </c>
      <c r="M766" s="199">
        <v>10.334493155000001</v>
      </c>
      <c r="N766" s="199">
        <v>9.8355373959999994</v>
      </c>
      <c r="O766" s="200">
        <v>0</v>
      </c>
      <c r="Q766" s="82">
        <v>762</v>
      </c>
      <c r="R766" s="199">
        <v>0</v>
      </c>
      <c r="S766" s="199">
        <v>3.638439655</v>
      </c>
      <c r="T766" s="199">
        <v>3.4758081170000001</v>
      </c>
      <c r="U766" s="200">
        <v>0</v>
      </c>
    </row>
    <row r="767" spans="7:21" x14ac:dyDescent="0.25">
      <c r="G767" s="82">
        <v>763</v>
      </c>
      <c r="H767" s="11">
        <v>11.22439988</v>
      </c>
      <c r="I767" s="11">
        <v>10.617527880000001</v>
      </c>
      <c r="J767" s="11">
        <v>12.88595774</v>
      </c>
      <c r="K767" s="11">
        <v>7.9410671739999996</v>
      </c>
      <c r="L767" s="11">
        <v>7.8780696309999998</v>
      </c>
      <c r="M767" s="199">
        <v>10.327846205</v>
      </c>
      <c r="N767" s="199">
        <v>9.8295737239999994</v>
      </c>
      <c r="O767" s="200">
        <v>0</v>
      </c>
      <c r="Q767" s="82">
        <v>763</v>
      </c>
      <c r="R767" s="199">
        <v>0</v>
      </c>
      <c r="S767" s="199">
        <v>3.6348875600000001</v>
      </c>
      <c r="T767" s="199">
        <v>3.4724249619999998</v>
      </c>
      <c r="U767" s="200">
        <v>0</v>
      </c>
    </row>
    <row r="768" spans="7:21" x14ac:dyDescent="0.25">
      <c r="G768" s="82">
        <v>764</v>
      </c>
      <c r="H768" s="11">
        <v>11.219425510000001</v>
      </c>
      <c r="I768" s="11">
        <v>10.61316424</v>
      </c>
      <c r="J768" s="11">
        <v>12.87929495</v>
      </c>
      <c r="K768" s="11">
        <v>7.939358532</v>
      </c>
      <c r="L768" s="11">
        <v>7.8764227169999996</v>
      </c>
      <c r="M768" s="199">
        <v>10.321199654999999</v>
      </c>
      <c r="N768" s="199">
        <v>9.8236103749999995</v>
      </c>
      <c r="O768" s="200">
        <v>0</v>
      </c>
      <c r="Q768" s="82">
        <v>764</v>
      </c>
      <c r="R768" s="199">
        <v>0</v>
      </c>
      <c r="S768" s="199">
        <v>3.6313355860000001</v>
      </c>
      <c r="T768" s="199">
        <v>3.4690419170000002</v>
      </c>
      <c r="U768" s="200">
        <v>0</v>
      </c>
    </row>
    <row r="769" spans="7:21" x14ac:dyDescent="0.25">
      <c r="G769" s="82">
        <v>765</v>
      </c>
      <c r="H769" s="11">
        <v>11.214451349999999</v>
      </c>
      <c r="I769" s="11">
        <v>10.60880077</v>
      </c>
      <c r="J769" s="11">
        <v>12.87263256</v>
      </c>
      <c r="K769" s="11">
        <v>7.9376499159999998</v>
      </c>
      <c r="L769" s="11">
        <v>7.8747758279999998</v>
      </c>
      <c r="M769" s="199">
        <v>10.314553504999999</v>
      </c>
      <c r="N769" s="199">
        <v>9.8176473499999997</v>
      </c>
      <c r="O769" s="200">
        <v>0</v>
      </c>
      <c r="Q769" s="82">
        <v>765</v>
      </c>
      <c r="R769" s="199">
        <v>0</v>
      </c>
      <c r="S769" s="199">
        <v>3.627783735</v>
      </c>
      <c r="T769" s="199">
        <v>3.465658983</v>
      </c>
      <c r="U769" s="200">
        <v>0</v>
      </c>
    </row>
    <row r="770" spans="7:21" x14ac:dyDescent="0.25">
      <c r="G770" s="82">
        <v>766</v>
      </c>
      <c r="H770" s="11">
        <v>11.209477420000001</v>
      </c>
      <c r="I770" s="11">
        <v>10.60443748</v>
      </c>
      <c r="J770" s="11">
        <v>12.865970559999999</v>
      </c>
      <c r="K770" s="11">
        <v>7.9359413280000002</v>
      </c>
      <c r="L770" s="11">
        <v>7.8731289640000002</v>
      </c>
      <c r="M770" s="199">
        <v>10.307907756000001</v>
      </c>
      <c r="N770" s="199">
        <v>9.811684649</v>
      </c>
      <c r="O770" s="200">
        <v>0</v>
      </c>
      <c r="Q770" s="82">
        <v>766</v>
      </c>
      <c r="R770" s="199">
        <v>0</v>
      </c>
      <c r="S770" s="199">
        <v>3.624232004</v>
      </c>
      <c r="T770" s="199">
        <v>3.46227616</v>
      </c>
      <c r="U770" s="200">
        <v>0</v>
      </c>
    </row>
    <row r="771" spans="7:21" x14ac:dyDescent="0.25">
      <c r="G771" s="82">
        <v>767</v>
      </c>
      <c r="H771" s="11">
        <v>11.20450372</v>
      </c>
      <c r="I771" s="11">
        <v>10.600074360000001</v>
      </c>
      <c r="J771" s="11">
        <v>12.859308950000001</v>
      </c>
      <c r="K771" s="11">
        <v>7.9342327670000001</v>
      </c>
      <c r="L771" s="11">
        <v>7.871482125</v>
      </c>
      <c r="M771" s="199">
        <v>10.301262406999999</v>
      </c>
      <c r="N771" s="199">
        <v>9.8057222720000006</v>
      </c>
      <c r="O771" s="200">
        <v>0</v>
      </c>
      <c r="Q771" s="82">
        <v>767</v>
      </c>
      <c r="R771" s="199">
        <v>0</v>
      </c>
      <c r="S771" s="199">
        <v>3.620680396</v>
      </c>
      <c r="T771" s="199">
        <v>3.4588934469999999</v>
      </c>
      <c r="U771" s="200">
        <v>0</v>
      </c>
    </row>
    <row r="772" spans="7:21" x14ac:dyDescent="0.25">
      <c r="G772" s="82">
        <v>768</v>
      </c>
      <c r="H772" s="11">
        <v>11.199530230000001</v>
      </c>
      <c r="I772" s="11">
        <v>10.59571141</v>
      </c>
      <c r="J772" s="11">
        <v>12.85264774</v>
      </c>
      <c r="K772" s="11">
        <v>7.9325242329999996</v>
      </c>
      <c r="L772" s="11">
        <v>7.8698353120000002</v>
      </c>
      <c r="M772" s="199">
        <v>10.294617457999999</v>
      </c>
      <c r="N772" s="199">
        <v>9.7997602189999995</v>
      </c>
      <c r="O772" s="200">
        <v>0</v>
      </c>
      <c r="Q772" s="82">
        <v>768</v>
      </c>
      <c r="R772" s="199">
        <v>0</v>
      </c>
      <c r="S772" s="199">
        <v>3.6171289099999999</v>
      </c>
      <c r="T772" s="199">
        <v>3.4555108450000001</v>
      </c>
      <c r="U772" s="200">
        <v>0</v>
      </c>
    </row>
    <row r="773" spans="7:21" x14ac:dyDescent="0.25">
      <c r="G773" s="82">
        <v>769</v>
      </c>
      <c r="H773" s="11">
        <v>11.194556970000001</v>
      </c>
      <c r="I773" s="11">
        <v>10.591348630000001</v>
      </c>
      <c r="J773" s="11">
        <v>12.84598692</v>
      </c>
      <c r="K773" s="11">
        <v>7.9308157259999996</v>
      </c>
      <c r="L773" s="11">
        <v>7.8681885239999998</v>
      </c>
      <c r="M773" s="199">
        <v>10.287972910000001</v>
      </c>
      <c r="N773" s="199">
        <v>9.7937984890000003</v>
      </c>
      <c r="O773" s="200">
        <v>0</v>
      </c>
      <c r="Q773" s="82">
        <v>769</v>
      </c>
      <c r="R773" s="199">
        <v>0</v>
      </c>
      <c r="S773" s="199">
        <v>3.6135775450000001</v>
      </c>
      <c r="T773" s="199">
        <v>3.4521283540000001</v>
      </c>
      <c r="U773" s="200">
        <v>0</v>
      </c>
    </row>
    <row r="774" spans="7:21" x14ac:dyDescent="0.25">
      <c r="G774" s="82">
        <v>770</v>
      </c>
      <c r="H774" s="11">
        <v>11.18958393</v>
      </c>
      <c r="I774" s="11">
        <v>10.586986019999999</v>
      </c>
      <c r="J774" s="11">
        <v>12.8393265</v>
      </c>
      <c r="K774" s="11">
        <v>7.929107245</v>
      </c>
      <c r="L774" s="11">
        <v>7.8665417609999997</v>
      </c>
      <c r="M774" s="199">
        <v>10.281328761999999</v>
      </c>
      <c r="N774" s="199">
        <v>9.7878370829999994</v>
      </c>
      <c r="O774" s="200">
        <v>0</v>
      </c>
      <c r="Q774" s="82">
        <v>770</v>
      </c>
      <c r="R774" s="199">
        <v>0</v>
      </c>
      <c r="S774" s="199">
        <v>3.610026301</v>
      </c>
      <c r="T774" s="199">
        <v>3.4487459729999999</v>
      </c>
      <c r="U774" s="200">
        <v>0</v>
      </c>
    </row>
    <row r="775" spans="7:21" x14ac:dyDescent="0.25">
      <c r="G775" s="82">
        <v>771</v>
      </c>
      <c r="H775" s="11">
        <v>11.184611110000001</v>
      </c>
      <c r="I775" s="11">
        <v>10.582623590000001</v>
      </c>
      <c r="J775" s="11">
        <v>12.83266646</v>
      </c>
      <c r="K775" s="11">
        <v>7.927398792</v>
      </c>
      <c r="L775" s="11">
        <v>7.8648950219999998</v>
      </c>
      <c r="M775" s="199">
        <v>10.274685013999999</v>
      </c>
      <c r="N775" s="199">
        <v>9.7818760010000005</v>
      </c>
      <c r="O775" s="200">
        <v>0</v>
      </c>
      <c r="Q775" s="82">
        <v>771</v>
      </c>
      <c r="R775" s="199">
        <v>0</v>
      </c>
      <c r="S775" s="199">
        <v>3.6064751799999999</v>
      </c>
      <c r="T775" s="199">
        <v>3.4453637029999999</v>
      </c>
      <c r="U775" s="200">
        <v>0</v>
      </c>
    </row>
    <row r="776" spans="7:21" x14ac:dyDescent="0.25">
      <c r="G776" s="82">
        <v>772</v>
      </c>
      <c r="H776" s="11">
        <v>11.17963851</v>
      </c>
      <c r="I776" s="11">
        <v>10.57826133</v>
      </c>
      <c r="J776" s="11">
        <v>12.82600682</v>
      </c>
      <c r="K776" s="11">
        <v>7.9256903660000004</v>
      </c>
      <c r="L776" s="11">
        <v>7.8632483100000004</v>
      </c>
      <c r="M776" s="199">
        <v>10.268041666</v>
      </c>
      <c r="N776" s="199">
        <v>9.7759152419999999</v>
      </c>
      <c r="O776" s="200">
        <v>0</v>
      </c>
      <c r="Q776" s="82">
        <v>772</v>
      </c>
      <c r="R776" s="199">
        <v>0</v>
      </c>
      <c r="S776" s="199">
        <v>3.60292418</v>
      </c>
      <c r="T776" s="199">
        <v>3.4419815429999998</v>
      </c>
      <c r="U776" s="200">
        <v>0</v>
      </c>
    </row>
    <row r="777" spans="7:21" x14ac:dyDescent="0.25">
      <c r="G777" s="82">
        <v>773</v>
      </c>
      <c r="H777" s="11">
        <v>11.174666139999999</v>
      </c>
      <c r="I777" s="11">
        <v>10.573899239999999</v>
      </c>
      <c r="J777" s="11">
        <v>12.819347580000001</v>
      </c>
      <c r="K777" s="11">
        <v>7.9239819679999997</v>
      </c>
      <c r="L777" s="11">
        <v>7.8616016220000002</v>
      </c>
      <c r="M777" s="199">
        <v>10.261398719000001</v>
      </c>
      <c r="N777" s="199">
        <v>9.7699548069999995</v>
      </c>
      <c r="O777" s="200">
        <v>0</v>
      </c>
      <c r="Q777" s="82">
        <v>773</v>
      </c>
      <c r="R777" s="199">
        <v>0</v>
      </c>
      <c r="S777" s="199">
        <v>3.5993733020000001</v>
      </c>
      <c r="T777" s="199">
        <v>3.438599494</v>
      </c>
      <c r="U777" s="200">
        <v>0</v>
      </c>
    </row>
    <row r="778" spans="7:21" x14ac:dyDescent="0.25">
      <c r="G778" s="82">
        <v>774</v>
      </c>
      <c r="H778" s="11">
        <v>11.169693990000001</v>
      </c>
      <c r="I778" s="11">
        <v>10.56953732</v>
      </c>
      <c r="J778" s="11">
        <v>12.812688720000001</v>
      </c>
      <c r="K778" s="11">
        <v>7.9222735960000001</v>
      </c>
      <c r="L778" s="11">
        <v>7.8599549590000004</v>
      </c>
      <c r="M778" s="199">
        <v>10.254756172</v>
      </c>
      <c r="N778" s="199">
        <v>9.7639946959999993</v>
      </c>
      <c r="O778" s="200">
        <v>0</v>
      </c>
      <c r="Q778" s="82">
        <v>774</v>
      </c>
      <c r="R778" s="199">
        <v>0</v>
      </c>
      <c r="S778" s="199">
        <v>3.595822546</v>
      </c>
      <c r="T778" s="199">
        <v>3.4352175549999999</v>
      </c>
      <c r="U778" s="200">
        <v>0</v>
      </c>
    </row>
    <row r="779" spans="7:21" x14ac:dyDescent="0.25">
      <c r="G779" s="82">
        <v>775</v>
      </c>
      <c r="H779" s="11">
        <v>11.164722060000001</v>
      </c>
      <c r="I779" s="11">
        <v>10.565175569999999</v>
      </c>
      <c r="J779" s="11">
        <v>12.80603026</v>
      </c>
      <c r="K779" s="11">
        <v>7.9205652510000002</v>
      </c>
      <c r="L779" s="11">
        <v>7.8583083220000001</v>
      </c>
      <c r="M779" s="199">
        <v>10.248114025</v>
      </c>
      <c r="N779" s="199">
        <v>9.7580349080000008</v>
      </c>
      <c r="O779" s="200">
        <v>0</v>
      </c>
      <c r="Q779" s="82">
        <v>775</v>
      </c>
      <c r="R779" s="199">
        <v>0</v>
      </c>
      <c r="S779" s="199">
        <v>3.5922719110000001</v>
      </c>
      <c r="T779" s="199">
        <v>3.4318357270000002</v>
      </c>
      <c r="U779" s="200">
        <v>0</v>
      </c>
    </row>
    <row r="780" spans="7:21" x14ac:dyDescent="0.25">
      <c r="G780" s="82">
        <v>776</v>
      </c>
      <c r="H780" s="11">
        <v>11.159750349999999</v>
      </c>
      <c r="I780" s="11">
        <v>10.560814000000001</v>
      </c>
      <c r="J780" s="11">
        <v>12.79937219</v>
      </c>
      <c r="K780" s="11">
        <v>7.9188569329999998</v>
      </c>
      <c r="L780" s="11">
        <v>7.8566617089999999</v>
      </c>
      <c r="M780" s="199">
        <v>10.241472278</v>
      </c>
      <c r="N780" s="199">
        <v>9.7520754440000008</v>
      </c>
      <c r="O780" s="200">
        <v>0</v>
      </c>
      <c r="Q780" s="82">
        <v>776</v>
      </c>
      <c r="R780" s="199">
        <v>0</v>
      </c>
      <c r="S780" s="199">
        <v>3.5887213980000001</v>
      </c>
      <c r="T780" s="199">
        <v>3.4284540099999998</v>
      </c>
      <c r="U780" s="200">
        <v>0</v>
      </c>
    </row>
    <row r="781" spans="7:21" x14ac:dyDescent="0.25">
      <c r="G781" s="82">
        <v>777</v>
      </c>
      <c r="H781" s="11">
        <v>11.154778869999999</v>
      </c>
      <c r="I781" s="11">
        <v>10.5564526</v>
      </c>
      <c r="J781" s="11">
        <v>12.792714520000001</v>
      </c>
      <c r="K781" s="11">
        <v>7.9171486419999999</v>
      </c>
      <c r="L781" s="11">
        <v>7.8550151220000002</v>
      </c>
      <c r="M781" s="199">
        <v>10.234830931999999</v>
      </c>
      <c r="N781" s="199">
        <v>9.7461163030000009</v>
      </c>
      <c r="O781" s="200">
        <v>0</v>
      </c>
      <c r="Q781" s="82">
        <v>777</v>
      </c>
      <c r="R781" s="199">
        <v>0</v>
      </c>
      <c r="S781" s="199">
        <v>3.585171007</v>
      </c>
      <c r="T781" s="199">
        <v>3.4250724030000002</v>
      </c>
      <c r="U781" s="200">
        <v>0</v>
      </c>
    </row>
    <row r="782" spans="7:21" x14ac:dyDescent="0.25">
      <c r="G782" s="82">
        <v>778</v>
      </c>
      <c r="H782" s="11">
        <v>11.14980761</v>
      </c>
      <c r="I782" s="11">
        <v>10.552091369999999</v>
      </c>
      <c r="J782" s="11">
        <v>12.78605724</v>
      </c>
      <c r="K782" s="11">
        <v>7.9154403780000004</v>
      </c>
      <c r="L782" s="11">
        <v>7.8533685599999998</v>
      </c>
      <c r="M782" s="199">
        <v>10.228189985</v>
      </c>
      <c r="N782" s="199">
        <v>9.7401574859999993</v>
      </c>
      <c r="O782" s="200">
        <v>0</v>
      </c>
      <c r="Q782" s="82">
        <v>778</v>
      </c>
      <c r="R782" s="199">
        <v>0</v>
      </c>
      <c r="S782" s="199">
        <v>3.5816207370000002</v>
      </c>
      <c r="T782" s="199">
        <v>3.4216909059999998</v>
      </c>
      <c r="U782" s="200">
        <v>0</v>
      </c>
    </row>
    <row r="783" spans="7:21" x14ac:dyDescent="0.25">
      <c r="G783" s="82">
        <v>779</v>
      </c>
      <c r="H783" s="11">
        <v>11.144836570000001</v>
      </c>
      <c r="I783" s="11">
        <v>10.54773031</v>
      </c>
      <c r="J783" s="11">
        <v>12.77940035</v>
      </c>
      <c r="K783" s="11">
        <v>7.9137321419999997</v>
      </c>
      <c r="L783" s="11">
        <v>7.8517220229999998</v>
      </c>
      <c r="M783" s="199">
        <v>10.221549439</v>
      </c>
      <c r="N783" s="199">
        <v>9.7341989929999997</v>
      </c>
      <c r="O783" s="200">
        <v>0</v>
      </c>
      <c r="Q783" s="82">
        <v>779</v>
      </c>
      <c r="R783" s="199">
        <v>0</v>
      </c>
      <c r="S783" s="199">
        <v>3.5780705890000002</v>
      </c>
      <c r="T783" s="199">
        <v>3.4183095209999999</v>
      </c>
      <c r="U783" s="200">
        <v>0</v>
      </c>
    </row>
    <row r="784" spans="7:21" x14ac:dyDescent="0.25">
      <c r="G784" s="82">
        <v>780</v>
      </c>
      <c r="H784" s="11">
        <v>11.13986575</v>
      </c>
      <c r="I784" s="11">
        <v>10.543369419999999</v>
      </c>
      <c r="J784" s="11">
        <v>12.772743849999999</v>
      </c>
      <c r="K784" s="11">
        <v>7.9120239320000003</v>
      </c>
      <c r="L784" s="11">
        <v>7.8500755120000001</v>
      </c>
      <c r="M784" s="199">
        <v>10.214909292</v>
      </c>
      <c r="N784" s="199">
        <v>9.7282408230000001</v>
      </c>
      <c r="O784" s="200">
        <v>0</v>
      </c>
      <c r="Q784" s="82">
        <v>780</v>
      </c>
      <c r="R784" s="199">
        <v>0</v>
      </c>
      <c r="S784" s="199">
        <v>3.5745205630000001</v>
      </c>
      <c r="T784" s="199">
        <v>3.414928245</v>
      </c>
      <c r="U784" s="200">
        <v>0</v>
      </c>
    </row>
    <row r="785" spans="7:21" x14ac:dyDescent="0.25">
      <c r="G785" s="82">
        <v>781</v>
      </c>
      <c r="H785" s="11">
        <v>11.134895159999999</v>
      </c>
      <c r="I785" s="11">
        <v>10.539008709999999</v>
      </c>
      <c r="J785" s="11">
        <v>12.766087750000001</v>
      </c>
      <c r="K785" s="11">
        <v>7.9103157499999996</v>
      </c>
      <c r="L785" s="11">
        <v>7.8484290249999997</v>
      </c>
      <c r="M785" s="199">
        <v>10.208269546</v>
      </c>
      <c r="N785" s="199">
        <v>9.7222829760000007</v>
      </c>
      <c r="O785" s="200">
        <v>0</v>
      </c>
      <c r="Q785" s="82">
        <v>781</v>
      </c>
      <c r="R785" s="199">
        <v>0</v>
      </c>
      <c r="S785" s="199">
        <v>3.5709706589999999</v>
      </c>
      <c r="T785" s="199">
        <v>3.4115470810000001</v>
      </c>
      <c r="U785" s="200">
        <v>0</v>
      </c>
    </row>
    <row r="786" spans="7:21" x14ac:dyDescent="0.25">
      <c r="G786" s="82">
        <v>782</v>
      </c>
      <c r="H786" s="11">
        <v>11.12992478</v>
      </c>
      <c r="I786" s="11">
        <v>10.534648170000001</v>
      </c>
      <c r="J786" s="11">
        <v>12.75943204</v>
      </c>
      <c r="K786" s="11">
        <v>7.9086075940000002</v>
      </c>
      <c r="L786" s="11">
        <v>7.8467825629999997</v>
      </c>
      <c r="M786" s="199">
        <v>10.2016302</v>
      </c>
      <c r="N786" s="199">
        <v>9.7163254529999996</v>
      </c>
      <c r="O786" s="200">
        <v>0</v>
      </c>
      <c r="Q786" s="82">
        <v>782</v>
      </c>
      <c r="R786" s="199">
        <v>0</v>
      </c>
      <c r="S786" s="199">
        <v>3.5674208759999999</v>
      </c>
      <c r="T786" s="199">
        <v>3.408166027</v>
      </c>
      <c r="U786" s="200">
        <v>0</v>
      </c>
    </row>
    <row r="787" spans="7:21" x14ac:dyDescent="0.25">
      <c r="G787" s="82">
        <v>783</v>
      </c>
      <c r="H787" s="11">
        <v>11.12495463</v>
      </c>
      <c r="I787" s="11">
        <v>10.5302878</v>
      </c>
      <c r="J787" s="11">
        <v>12.75277672</v>
      </c>
      <c r="K787" s="11">
        <v>7.9068994650000004</v>
      </c>
      <c r="L787" s="11">
        <v>7.845136127</v>
      </c>
      <c r="M787" s="199">
        <v>10.194991253</v>
      </c>
      <c r="N787" s="199">
        <v>9.7103682540000005</v>
      </c>
      <c r="O787" s="200">
        <v>0</v>
      </c>
      <c r="Q787" s="82">
        <v>783</v>
      </c>
      <c r="R787" s="199">
        <v>0</v>
      </c>
      <c r="S787" s="199">
        <v>3.5638712149999998</v>
      </c>
      <c r="T787" s="199">
        <v>3.4047850830000002</v>
      </c>
      <c r="U787" s="200">
        <v>0</v>
      </c>
    </row>
    <row r="788" spans="7:21" x14ac:dyDescent="0.25">
      <c r="G788" s="82">
        <v>784</v>
      </c>
      <c r="H788" s="11">
        <v>11.119984710000001</v>
      </c>
      <c r="I788" s="11">
        <v>10.525927599999999</v>
      </c>
      <c r="J788" s="11">
        <v>12.74612179</v>
      </c>
      <c r="K788" s="11">
        <v>7.9051913640000002</v>
      </c>
      <c r="L788" s="11">
        <v>7.8434897159999997</v>
      </c>
      <c r="M788" s="199">
        <v>10.188352707</v>
      </c>
      <c r="N788" s="199">
        <v>9.7044113769999996</v>
      </c>
      <c r="O788" s="200">
        <v>0</v>
      </c>
      <c r="Q788" s="82">
        <v>784</v>
      </c>
      <c r="R788" s="199">
        <v>0</v>
      </c>
      <c r="S788" s="199">
        <v>3.560321675</v>
      </c>
      <c r="T788" s="199">
        <v>3.4014042500000001</v>
      </c>
      <c r="U788" s="200">
        <v>0</v>
      </c>
    </row>
    <row r="789" spans="7:21" x14ac:dyDescent="0.25">
      <c r="G789" s="82">
        <v>785</v>
      </c>
      <c r="H789" s="11">
        <v>11.115015</v>
      </c>
      <c r="I789" s="11">
        <v>10.521567579999999</v>
      </c>
      <c r="J789" s="11">
        <v>12.73946726</v>
      </c>
      <c r="K789" s="11">
        <v>7.9034832890000004</v>
      </c>
      <c r="L789" s="11">
        <v>7.8418433299999997</v>
      </c>
      <c r="M789" s="199">
        <v>10.18171456</v>
      </c>
      <c r="N789" s="199">
        <v>9.6984548250000007</v>
      </c>
      <c r="O789" s="200">
        <v>0</v>
      </c>
      <c r="Q789" s="82">
        <v>785</v>
      </c>
      <c r="R789" s="199">
        <v>0</v>
      </c>
      <c r="S789" s="199">
        <v>3.556772257</v>
      </c>
      <c r="T789" s="199">
        <v>3.398023528</v>
      </c>
      <c r="U789" s="200">
        <v>0</v>
      </c>
    </row>
    <row r="790" spans="7:21" x14ac:dyDescent="0.25">
      <c r="G790" s="82">
        <v>786</v>
      </c>
      <c r="H790" s="11">
        <v>11.11004552</v>
      </c>
      <c r="I790" s="11">
        <v>10.51720772</v>
      </c>
      <c r="J790" s="11">
        <v>12.732813119999999</v>
      </c>
      <c r="K790" s="11">
        <v>7.9017752420000003</v>
      </c>
      <c r="L790" s="11">
        <v>7.840196969</v>
      </c>
      <c r="M790" s="199">
        <v>10.175076813</v>
      </c>
      <c r="N790" s="199">
        <v>9.6924985960000001</v>
      </c>
      <c r="O790" s="200">
        <v>0</v>
      </c>
      <c r="Q790" s="82">
        <v>786</v>
      </c>
      <c r="R790" s="199">
        <v>0</v>
      </c>
      <c r="S790" s="199">
        <v>3.5532229609999999</v>
      </c>
      <c r="T790" s="199">
        <v>3.394642916</v>
      </c>
      <c r="U790" s="200">
        <v>0</v>
      </c>
    </row>
    <row r="791" spans="7:21" x14ac:dyDescent="0.25">
      <c r="G791" s="82">
        <v>787</v>
      </c>
      <c r="H791" s="11">
        <v>11.105076260000001</v>
      </c>
      <c r="I791" s="11">
        <v>10.51284804</v>
      </c>
      <c r="J791" s="11">
        <v>12.72615938</v>
      </c>
      <c r="K791" s="11">
        <v>7.9000672219999997</v>
      </c>
      <c r="L791" s="11">
        <v>7.8385506329999997</v>
      </c>
      <c r="M791" s="199">
        <v>10.168439467000001</v>
      </c>
      <c r="N791" s="199">
        <v>9.6865426899999996</v>
      </c>
      <c r="O791" s="200">
        <v>0</v>
      </c>
      <c r="Q791" s="82">
        <v>787</v>
      </c>
      <c r="R791" s="199">
        <v>0</v>
      </c>
      <c r="S791" s="199">
        <v>3.5496737860000001</v>
      </c>
      <c r="T791" s="199">
        <v>3.3912624139999998</v>
      </c>
      <c r="U791" s="200">
        <v>0</v>
      </c>
    </row>
    <row r="792" spans="7:21" x14ac:dyDescent="0.25">
      <c r="G792" s="82">
        <v>788</v>
      </c>
      <c r="H792" s="11">
        <v>11.10010722</v>
      </c>
      <c r="I792" s="11">
        <v>10.508488529999999</v>
      </c>
      <c r="J792" s="11">
        <v>12.719506020000001</v>
      </c>
      <c r="K792" s="11">
        <v>7.8983592280000003</v>
      </c>
      <c r="L792" s="11">
        <v>7.8369043219999996</v>
      </c>
      <c r="M792" s="199">
        <v>10.16180252</v>
      </c>
      <c r="N792" s="199">
        <v>9.6805871069999991</v>
      </c>
      <c r="O792" s="200">
        <v>0</v>
      </c>
      <c r="Q792" s="82">
        <v>788</v>
      </c>
      <c r="R792" s="199">
        <v>0</v>
      </c>
      <c r="S792" s="199">
        <v>3.5461247330000001</v>
      </c>
      <c r="T792" s="199">
        <v>3.387882023</v>
      </c>
      <c r="U792" s="200">
        <v>0</v>
      </c>
    </row>
    <row r="793" spans="7:21" x14ac:dyDescent="0.25">
      <c r="G793" s="82">
        <v>789</v>
      </c>
      <c r="H793" s="11">
        <v>11.0951384</v>
      </c>
      <c r="I793" s="11">
        <v>10.504129199999999</v>
      </c>
      <c r="J793" s="11">
        <v>12.71285306</v>
      </c>
      <c r="K793" s="11">
        <v>7.8966512619999998</v>
      </c>
      <c r="L793" s="11">
        <v>7.835258037</v>
      </c>
      <c r="M793" s="199">
        <v>10.155165973000001</v>
      </c>
      <c r="N793" s="199">
        <v>9.6746318480000006</v>
      </c>
      <c r="O793" s="200">
        <v>0</v>
      </c>
      <c r="Q793" s="82">
        <v>789</v>
      </c>
      <c r="R793" s="199">
        <v>0</v>
      </c>
      <c r="S793" s="199">
        <v>3.542575802</v>
      </c>
      <c r="T793" s="199">
        <v>3.384501743</v>
      </c>
      <c r="U793" s="200">
        <v>0</v>
      </c>
    </row>
    <row r="794" spans="7:21" x14ac:dyDescent="0.25">
      <c r="G794" s="82">
        <v>790</v>
      </c>
      <c r="H794" s="11">
        <v>11.090169810000001</v>
      </c>
      <c r="I794" s="11">
        <v>10.499770030000001</v>
      </c>
      <c r="J794" s="11">
        <v>12.706200490000001</v>
      </c>
      <c r="K794" s="11">
        <v>7.8949433229999997</v>
      </c>
      <c r="L794" s="11">
        <v>7.8336117759999997</v>
      </c>
      <c r="M794" s="199">
        <v>10.148529826000001</v>
      </c>
      <c r="N794" s="199">
        <v>9.6686769130000005</v>
      </c>
      <c r="O794" s="200">
        <v>0</v>
      </c>
      <c r="Q794" s="82">
        <v>790</v>
      </c>
      <c r="R794" s="199">
        <v>0</v>
      </c>
      <c r="S794" s="199">
        <v>3.5390269920000001</v>
      </c>
      <c r="T794" s="199">
        <v>3.3811215730000002</v>
      </c>
      <c r="U794" s="200">
        <v>0</v>
      </c>
    </row>
    <row r="795" spans="7:21" x14ac:dyDescent="0.25">
      <c r="G795" s="82">
        <v>791</v>
      </c>
      <c r="H795" s="11">
        <v>11.08520143</v>
      </c>
      <c r="I795" s="11">
        <v>10.49541104</v>
      </c>
      <c r="J795" s="11">
        <v>12.69954832</v>
      </c>
      <c r="K795" s="11">
        <v>7.893235411</v>
      </c>
      <c r="L795" s="11">
        <v>7.8319655409999998</v>
      </c>
      <c r="M795" s="199">
        <v>10.141894078</v>
      </c>
      <c r="N795" s="199">
        <v>9.6627223000000004</v>
      </c>
      <c r="O795" s="200">
        <v>0</v>
      </c>
      <c r="Q795" s="82">
        <v>791</v>
      </c>
      <c r="R795" s="199">
        <v>0</v>
      </c>
      <c r="S795" s="199">
        <v>3.5354783040000002</v>
      </c>
      <c r="T795" s="199">
        <v>3.3777415139999998</v>
      </c>
      <c r="U795" s="200">
        <v>0</v>
      </c>
    </row>
    <row r="796" spans="7:21" x14ac:dyDescent="0.25">
      <c r="G796" s="82">
        <v>792</v>
      </c>
      <c r="H796" s="11">
        <v>11.08023328</v>
      </c>
      <c r="I796" s="11">
        <v>10.491052209999999</v>
      </c>
      <c r="J796" s="11">
        <v>12.69289654</v>
      </c>
      <c r="K796" s="11">
        <v>7.8915275249999999</v>
      </c>
      <c r="L796" s="11">
        <v>7.8303193310000001</v>
      </c>
      <c r="M796" s="199">
        <v>10.13525873</v>
      </c>
      <c r="N796" s="199">
        <v>9.6567680110000005</v>
      </c>
      <c r="O796" s="200">
        <v>0</v>
      </c>
      <c r="Q796" s="82">
        <v>792</v>
      </c>
      <c r="R796" s="199">
        <v>0</v>
      </c>
      <c r="S796" s="199">
        <v>3.5319297380000001</v>
      </c>
      <c r="T796" s="199">
        <v>3.3743615650000001</v>
      </c>
      <c r="U796" s="200">
        <v>0</v>
      </c>
    </row>
    <row r="797" spans="7:21" x14ac:dyDescent="0.25">
      <c r="G797" s="82">
        <v>793</v>
      </c>
      <c r="H797" s="11">
        <v>11.07526536</v>
      </c>
      <c r="I797" s="11">
        <v>10.48669357</v>
      </c>
      <c r="J797" s="11">
        <v>12.68624514</v>
      </c>
      <c r="K797" s="11">
        <v>7.8898196670000003</v>
      </c>
      <c r="L797" s="11">
        <v>7.8286731459999999</v>
      </c>
      <c r="M797" s="199">
        <v>10.128623782</v>
      </c>
      <c r="N797" s="199">
        <v>9.6508140450000006</v>
      </c>
      <c r="O797" s="200">
        <v>0</v>
      </c>
      <c r="Q797" s="82">
        <v>793</v>
      </c>
      <c r="R797" s="199">
        <v>0</v>
      </c>
      <c r="S797" s="199">
        <v>3.5283812929999998</v>
      </c>
      <c r="T797" s="199">
        <v>3.3709817270000002</v>
      </c>
      <c r="U797" s="200">
        <v>0</v>
      </c>
    </row>
    <row r="798" spans="7:21" x14ac:dyDescent="0.25">
      <c r="G798" s="82">
        <v>794</v>
      </c>
      <c r="H798" s="11">
        <v>11.070297650000001</v>
      </c>
      <c r="I798" s="11">
        <v>10.482335089999999</v>
      </c>
      <c r="J798" s="11">
        <v>12.67959415</v>
      </c>
      <c r="K798" s="11">
        <v>7.8881118360000002</v>
      </c>
      <c r="L798" s="11">
        <v>7.8270269859999999</v>
      </c>
      <c r="M798" s="199">
        <v>10.121989234000001</v>
      </c>
      <c r="N798" s="199">
        <v>9.6448604029999991</v>
      </c>
      <c r="O798" s="200">
        <v>0</v>
      </c>
      <c r="Q798" s="82">
        <v>794</v>
      </c>
      <c r="R798" s="199">
        <v>0</v>
      </c>
      <c r="S798" s="199">
        <v>3.5248329699999998</v>
      </c>
      <c r="T798" s="199">
        <v>3.3676019990000001</v>
      </c>
      <c r="U798" s="200">
        <v>0</v>
      </c>
    </row>
    <row r="799" spans="7:21" x14ac:dyDescent="0.25">
      <c r="G799" s="82">
        <v>795</v>
      </c>
      <c r="H799" s="11">
        <v>11.065330169999999</v>
      </c>
      <c r="I799" s="11">
        <v>10.477976780000001</v>
      </c>
      <c r="J799" s="11">
        <v>12.67294354</v>
      </c>
      <c r="K799" s="11">
        <v>7.8864040319999997</v>
      </c>
      <c r="L799" s="11">
        <v>7.8253808510000002</v>
      </c>
      <c r="M799" s="199">
        <v>10.115355085999999</v>
      </c>
      <c r="N799" s="199">
        <v>9.6389070839999995</v>
      </c>
      <c r="O799" s="200">
        <v>0</v>
      </c>
      <c r="Q799" s="82">
        <v>795</v>
      </c>
      <c r="R799" s="199">
        <v>0</v>
      </c>
      <c r="S799" s="199">
        <v>3.5212847680000001</v>
      </c>
      <c r="T799" s="199">
        <v>3.3642223819999999</v>
      </c>
      <c r="U799" s="200">
        <v>0</v>
      </c>
    </row>
    <row r="800" spans="7:21" x14ac:dyDescent="0.25">
      <c r="G800" s="82">
        <v>796</v>
      </c>
      <c r="H800" s="11">
        <v>11.06036291</v>
      </c>
      <c r="I800" s="11">
        <v>10.473618650000001</v>
      </c>
      <c r="J800" s="11">
        <v>12.66629333</v>
      </c>
      <c r="K800" s="11">
        <v>7.8846962549999997</v>
      </c>
      <c r="L800" s="11">
        <v>7.823734741</v>
      </c>
      <c r="M800" s="199">
        <v>10.108721337</v>
      </c>
      <c r="N800" s="199">
        <v>9.632954088</v>
      </c>
      <c r="O800" s="200">
        <v>0</v>
      </c>
      <c r="Q800" s="82">
        <v>796</v>
      </c>
      <c r="R800" s="199">
        <v>0</v>
      </c>
      <c r="S800" s="199">
        <v>3.5177366879999998</v>
      </c>
      <c r="T800" s="199">
        <v>3.3608428749999999</v>
      </c>
      <c r="U800" s="200">
        <v>0</v>
      </c>
    </row>
    <row r="801" spans="7:21" x14ac:dyDescent="0.25">
      <c r="G801" s="82">
        <v>797</v>
      </c>
      <c r="H801" s="11">
        <v>11.05539587</v>
      </c>
      <c r="I801" s="11">
        <v>10.46926069</v>
      </c>
      <c r="J801" s="11">
        <v>12.65964351</v>
      </c>
      <c r="K801" s="11">
        <v>7.8829885050000001</v>
      </c>
      <c r="L801" s="11">
        <v>7.8220886570000001</v>
      </c>
      <c r="M801" s="199">
        <v>10.102087987000001</v>
      </c>
      <c r="N801" s="199">
        <v>9.6270014150000005</v>
      </c>
      <c r="O801" s="200">
        <v>0</v>
      </c>
      <c r="Q801" s="82">
        <v>797</v>
      </c>
      <c r="R801" s="199">
        <v>0</v>
      </c>
      <c r="S801" s="199">
        <v>3.5141887299999999</v>
      </c>
      <c r="T801" s="199">
        <v>3.3574634780000001</v>
      </c>
      <c r="U801" s="200">
        <v>0</v>
      </c>
    </row>
    <row r="802" spans="7:21" x14ac:dyDescent="0.25">
      <c r="G802" s="82">
        <v>798</v>
      </c>
      <c r="H802" s="11">
        <v>11.05042905</v>
      </c>
      <c r="I802" s="11">
        <v>10.4649029</v>
      </c>
      <c r="J802" s="11">
        <v>12.652994079999999</v>
      </c>
      <c r="K802" s="11">
        <v>7.8812807820000002</v>
      </c>
      <c r="L802" s="11">
        <v>7.8204425979999996</v>
      </c>
      <c r="M802" s="199">
        <v>10.095455038000001</v>
      </c>
      <c r="N802" s="199">
        <v>9.6210490649999993</v>
      </c>
      <c r="O802" s="200">
        <v>0</v>
      </c>
      <c r="Q802" s="82">
        <v>798</v>
      </c>
      <c r="R802" s="199">
        <v>0</v>
      </c>
      <c r="S802" s="199">
        <v>3.5106408930000002</v>
      </c>
      <c r="T802" s="199">
        <v>3.3540841929999998</v>
      </c>
      <c r="U802" s="200">
        <v>0</v>
      </c>
    </row>
    <row r="803" spans="7:21" x14ac:dyDescent="0.25">
      <c r="G803" s="82">
        <v>799</v>
      </c>
      <c r="H803" s="11">
        <v>11.04546246</v>
      </c>
      <c r="I803" s="11">
        <v>10.46054528</v>
      </c>
      <c r="J803" s="11">
        <v>12.646345050000001</v>
      </c>
      <c r="K803" s="11">
        <v>7.8795730859999997</v>
      </c>
      <c r="L803" s="11">
        <v>7.8187965630000003</v>
      </c>
      <c r="M803" s="199">
        <v>10.088822488</v>
      </c>
      <c r="N803" s="199">
        <v>9.6150970390000001</v>
      </c>
      <c r="O803" s="200">
        <v>0</v>
      </c>
      <c r="Q803" s="82">
        <v>799</v>
      </c>
      <c r="R803" s="199">
        <v>0</v>
      </c>
      <c r="S803" s="199">
        <v>3.5070931779999999</v>
      </c>
      <c r="T803" s="199">
        <v>3.3507050170000001</v>
      </c>
      <c r="U803" s="200">
        <v>0</v>
      </c>
    </row>
    <row r="804" spans="7:21" x14ac:dyDescent="0.25">
      <c r="G804" s="82">
        <v>800</v>
      </c>
      <c r="H804" s="11">
        <v>11.04049608</v>
      </c>
      <c r="I804" s="11">
        <v>10.456187829999999</v>
      </c>
      <c r="J804" s="11">
        <v>12.6396964</v>
      </c>
      <c r="K804" s="11">
        <v>7.8778654169999998</v>
      </c>
      <c r="L804" s="11">
        <v>7.8171505540000004</v>
      </c>
      <c r="M804" s="199">
        <v>10.082190337</v>
      </c>
      <c r="N804" s="199">
        <v>9.6091453359999992</v>
      </c>
      <c r="O804" s="200">
        <v>0</v>
      </c>
      <c r="Q804" s="82">
        <v>800</v>
      </c>
      <c r="R804" s="199">
        <v>0</v>
      </c>
      <c r="S804" s="199">
        <v>3.5035455849999999</v>
      </c>
      <c r="T804" s="199">
        <v>3.3473259519999998</v>
      </c>
      <c r="U804" s="200">
        <v>0</v>
      </c>
    </row>
    <row r="805" spans="7:21" x14ac:dyDescent="0.25">
      <c r="G805" s="82">
        <v>801</v>
      </c>
      <c r="H805" s="11">
        <v>11.035529929999999</v>
      </c>
      <c r="I805" s="11">
        <v>10.451830559999999</v>
      </c>
      <c r="J805" s="11">
        <v>12.63304815</v>
      </c>
      <c r="K805" s="11">
        <v>7.8761577750000002</v>
      </c>
      <c r="L805" s="11">
        <v>7.8155045699999999</v>
      </c>
      <c r="M805" s="199">
        <v>10.075558586</v>
      </c>
      <c r="N805" s="199">
        <v>9.6031939560000001</v>
      </c>
      <c r="O805" s="200">
        <v>0</v>
      </c>
      <c r="Q805" s="82">
        <v>801</v>
      </c>
      <c r="R805" s="199">
        <v>0</v>
      </c>
      <c r="S805" s="199">
        <v>3.4999981130000002</v>
      </c>
      <c r="T805" s="199">
        <v>3.3439469979999998</v>
      </c>
      <c r="U805" s="200">
        <v>0</v>
      </c>
    </row>
    <row r="806" spans="7:21" x14ac:dyDescent="0.25">
      <c r="G806" s="82">
        <v>802</v>
      </c>
      <c r="H806" s="11">
        <v>11.030564</v>
      </c>
      <c r="I806" s="11">
        <v>10.44747345</v>
      </c>
      <c r="J806" s="11">
        <v>12.626400289999999</v>
      </c>
      <c r="K806" s="11">
        <v>7.8744501600000003</v>
      </c>
      <c r="L806" s="11">
        <v>7.8138586109999997</v>
      </c>
      <c r="M806" s="199">
        <v>10.068927235</v>
      </c>
      <c r="N806" s="199">
        <v>9.5972428989999994</v>
      </c>
      <c r="O806" s="200">
        <v>0</v>
      </c>
      <c r="Q806" s="82">
        <v>802</v>
      </c>
      <c r="R806" s="199">
        <v>0</v>
      </c>
      <c r="S806" s="199">
        <v>3.4964507619999998</v>
      </c>
      <c r="T806" s="199">
        <v>3.3405681540000001</v>
      </c>
      <c r="U806" s="200">
        <v>0</v>
      </c>
    </row>
    <row r="807" spans="7:21" x14ac:dyDescent="0.25">
      <c r="G807" s="82">
        <v>803</v>
      </c>
      <c r="H807" s="11">
        <v>11.0255983</v>
      </c>
      <c r="I807" s="11">
        <v>10.44311652</v>
      </c>
      <c r="J807" s="11">
        <v>12.619752829999999</v>
      </c>
      <c r="K807" s="11">
        <v>7.8727425719999999</v>
      </c>
      <c r="L807" s="11">
        <v>7.8122126779999999</v>
      </c>
      <c r="M807" s="199">
        <v>10.062296283</v>
      </c>
      <c r="N807" s="199">
        <v>9.5912921650000005</v>
      </c>
      <c r="O807" s="200">
        <v>0</v>
      </c>
      <c r="Q807" s="82">
        <v>803</v>
      </c>
      <c r="R807" s="199">
        <v>0</v>
      </c>
      <c r="S807" s="199">
        <v>3.4929035329999998</v>
      </c>
      <c r="T807" s="199">
        <v>3.3371894210000002</v>
      </c>
      <c r="U807" s="200">
        <v>0</v>
      </c>
    </row>
    <row r="808" spans="7:21" x14ac:dyDescent="0.25">
      <c r="G808" s="82">
        <v>804</v>
      </c>
      <c r="H808" s="11">
        <v>11.02063281</v>
      </c>
      <c r="I808" s="11">
        <v>10.43875976</v>
      </c>
      <c r="J808" s="11">
        <v>12.613105750000001</v>
      </c>
      <c r="K808" s="11">
        <v>7.8710350120000001</v>
      </c>
      <c r="L808" s="11">
        <v>7.8105667690000002</v>
      </c>
      <c r="M808" s="199">
        <v>10.055665730999999</v>
      </c>
      <c r="N808" s="199">
        <v>9.585341755</v>
      </c>
      <c r="O808" s="200">
        <v>0</v>
      </c>
      <c r="Q808" s="82">
        <v>804</v>
      </c>
      <c r="R808" s="199">
        <v>0</v>
      </c>
      <c r="S808" s="199">
        <v>3.4893564260000001</v>
      </c>
      <c r="T808" s="199">
        <v>3.333810798</v>
      </c>
      <c r="U808" s="200">
        <v>0</v>
      </c>
    </row>
    <row r="809" spans="7:21" x14ac:dyDescent="0.25">
      <c r="G809" s="82">
        <v>805</v>
      </c>
      <c r="H809" s="11">
        <v>11.01566755</v>
      </c>
      <c r="I809" s="11">
        <v>10.43440318</v>
      </c>
      <c r="J809" s="11">
        <v>12.60645907</v>
      </c>
      <c r="K809" s="11">
        <v>7.8693274779999998</v>
      </c>
      <c r="L809" s="11">
        <v>7.8089208860000001</v>
      </c>
      <c r="M809" s="199">
        <v>10.049035578</v>
      </c>
      <c r="N809" s="199">
        <v>9.5793916669999994</v>
      </c>
      <c r="O809" s="200">
        <v>0</v>
      </c>
      <c r="Q809" s="82">
        <v>805</v>
      </c>
      <c r="R809" s="199">
        <v>0</v>
      </c>
      <c r="S809" s="199">
        <v>3.4858094409999998</v>
      </c>
      <c r="T809" s="199">
        <v>3.3304322850000001</v>
      </c>
      <c r="U809" s="200">
        <v>0</v>
      </c>
    </row>
    <row r="810" spans="7:21" x14ac:dyDescent="0.25">
      <c r="G810" s="82">
        <v>806</v>
      </c>
      <c r="H810" s="11">
        <v>11.01070251</v>
      </c>
      <c r="I810" s="11">
        <v>10.43004676</v>
      </c>
      <c r="J810" s="11">
        <v>12.599812780000001</v>
      </c>
      <c r="K810" s="11">
        <v>7.8676199709999999</v>
      </c>
      <c r="L810" s="11">
        <v>7.8072750270000002</v>
      </c>
      <c r="M810" s="199">
        <v>10.042405823999999</v>
      </c>
      <c r="N810" s="199">
        <v>9.5734419030000009</v>
      </c>
      <c r="O810" s="200">
        <v>0</v>
      </c>
      <c r="Q810" s="82">
        <v>806</v>
      </c>
      <c r="R810" s="199">
        <v>0</v>
      </c>
      <c r="S810" s="199">
        <v>3.4822625760000001</v>
      </c>
      <c r="T810" s="199">
        <v>3.327053883</v>
      </c>
      <c r="U810" s="200">
        <v>0</v>
      </c>
    </row>
    <row r="811" spans="7:21" x14ac:dyDescent="0.25">
      <c r="G811" s="82">
        <v>807</v>
      </c>
      <c r="H811" s="11">
        <v>11.00573769</v>
      </c>
      <c r="I811" s="11">
        <v>10.42569052</v>
      </c>
      <c r="J811" s="11">
        <v>12.593166889999999</v>
      </c>
      <c r="K811" s="11">
        <v>7.8659124909999996</v>
      </c>
      <c r="L811" s="11">
        <v>7.8056291939999998</v>
      </c>
      <c r="M811" s="199">
        <v>10.03577647</v>
      </c>
      <c r="N811" s="199">
        <v>9.5674924610000005</v>
      </c>
      <c r="O811" s="200">
        <v>0</v>
      </c>
      <c r="Q811" s="82">
        <v>807</v>
      </c>
      <c r="R811" s="199">
        <v>0</v>
      </c>
      <c r="S811" s="199">
        <v>3.478715834</v>
      </c>
      <c r="T811" s="199">
        <v>3.3236755910000002</v>
      </c>
      <c r="U811" s="200">
        <v>0</v>
      </c>
    </row>
    <row r="812" spans="7:21" x14ac:dyDescent="0.25">
      <c r="G812" s="82">
        <v>808</v>
      </c>
      <c r="H812" s="11">
        <v>11.0007731</v>
      </c>
      <c r="I812" s="11">
        <v>10.42133445</v>
      </c>
      <c r="J812" s="11">
        <v>12.586521380000001</v>
      </c>
      <c r="K812" s="11">
        <v>7.8642050389999998</v>
      </c>
      <c r="L812" s="11">
        <v>7.8039833859999996</v>
      </c>
      <c r="M812" s="199">
        <v>10.029147515</v>
      </c>
      <c r="N812" s="199">
        <v>9.5615433430000003</v>
      </c>
      <c r="O812" s="200">
        <v>0</v>
      </c>
      <c r="Q812" s="82">
        <v>808</v>
      </c>
      <c r="R812" s="199">
        <v>0</v>
      </c>
      <c r="S812" s="199">
        <v>3.475169213</v>
      </c>
      <c r="T812" s="199">
        <v>3.3202974099999998</v>
      </c>
      <c r="U812" s="200">
        <v>0</v>
      </c>
    </row>
    <row r="813" spans="7:21" x14ac:dyDescent="0.25">
      <c r="G813" s="82">
        <v>809</v>
      </c>
      <c r="H813" s="11">
        <v>10.995808719999999</v>
      </c>
      <c r="I813" s="11">
        <v>10.41697855</v>
      </c>
      <c r="J813" s="11">
        <v>12.57987627</v>
      </c>
      <c r="K813" s="11">
        <v>7.8624976130000004</v>
      </c>
      <c r="L813" s="11">
        <v>7.8023376029999998</v>
      </c>
      <c r="M813" s="199">
        <v>10.022518959999999</v>
      </c>
      <c r="N813" s="199">
        <v>9.5555945470000001</v>
      </c>
      <c r="O813" s="200">
        <v>0</v>
      </c>
      <c r="Q813" s="82">
        <v>809</v>
      </c>
      <c r="R813" s="199">
        <v>0</v>
      </c>
      <c r="S813" s="199">
        <v>3.471622714</v>
      </c>
      <c r="T813" s="199">
        <v>3.3169193400000001</v>
      </c>
      <c r="U813" s="200">
        <v>0</v>
      </c>
    </row>
    <row r="814" spans="7:21" x14ac:dyDescent="0.25">
      <c r="G814" s="82">
        <v>810</v>
      </c>
      <c r="H814" s="11">
        <v>10.99084457</v>
      </c>
      <c r="I814" s="11">
        <v>10.412622819999999</v>
      </c>
      <c r="J814" s="11">
        <v>12.573231549999999</v>
      </c>
      <c r="K814" s="11">
        <v>7.8607902139999997</v>
      </c>
      <c r="L814" s="11">
        <v>7.8006918450000002</v>
      </c>
      <c r="M814" s="199">
        <v>10.015890804</v>
      </c>
      <c r="N814" s="199">
        <v>9.5496460750000001</v>
      </c>
      <c r="O814" s="200">
        <v>0</v>
      </c>
      <c r="Q814" s="82">
        <v>810</v>
      </c>
      <c r="R814" s="199">
        <v>0</v>
      </c>
      <c r="S814" s="199">
        <v>3.4680763360000002</v>
      </c>
      <c r="T814" s="199">
        <v>3.3135413790000001</v>
      </c>
      <c r="U814" s="200">
        <v>0</v>
      </c>
    </row>
    <row r="815" spans="7:21" x14ac:dyDescent="0.25">
      <c r="G815" s="82">
        <v>811</v>
      </c>
      <c r="H815" s="11">
        <v>10.98588064</v>
      </c>
      <c r="I815" s="11">
        <v>10.40826727</v>
      </c>
      <c r="J815" s="11">
        <v>12.566587220000001</v>
      </c>
      <c r="K815" s="11">
        <v>7.8590828430000004</v>
      </c>
      <c r="L815" s="11">
        <v>7.7990461120000001</v>
      </c>
      <c r="M815" s="199">
        <v>10.009263046999999</v>
      </c>
      <c r="N815" s="199">
        <v>9.543697925</v>
      </c>
      <c r="O815" s="200">
        <v>0</v>
      </c>
      <c r="Q815" s="82">
        <v>811</v>
      </c>
      <c r="R815" s="199">
        <v>0</v>
      </c>
      <c r="S815" s="199">
        <v>3.4645300790000002</v>
      </c>
      <c r="T815" s="199">
        <v>3.3101635300000001</v>
      </c>
      <c r="U815" s="200">
        <v>0</v>
      </c>
    </row>
    <row r="816" spans="7:21" x14ac:dyDescent="0.25">
      <c r="G816" s="82">
        <v>812</v>
      </c>
      <c r="H816" s="11">
        <v>10.980916929999999</v>
      </c>
      <c r="I816" s="11">
        <v>10.403911880000001</v>
      </c>
      <c r="J816" s="11">
        <v>12.55994329</v>
      </c>
      <c r="K816" s="11">
        <v>7.8573754979999997</v>
      </c>
      <c r="L816" s="11">
        <v>7.7974004050000003</v>
      </c>
      <c r="M816" s="199">
        <v>10.002635689</v>
      </c>
      <c r="N816" s="199">
        <v>9.5377500990000001</v>
      </c>
      <c r="O816" s="200">
        <v>0</v>
      </c>
      <c r="Q816" s="82">
        <v>812</v>
      </c>
      <c r="R816" s="199">
        <v>0</v>
      </c>
      <c r="S816" s="199">
        <v>3.4609839450000002</v>
      </c>
      <c r="T816" s="199">
        <v>3.3067857900000002</v>
      </c>
      <c r="U816" s="200">
        <v>0</v>
      </c>
    </row>
    <row r="817" spans="7:21" x14ac:dyDescent="0.25">
      <c r="G817" s="82">
        <v>813</v>
      </c>
      <c r="H817" s="11">
        <v>10.97595345</v>
      </c>
      <c r="I817" s="11">
        <v>10.399556670000001</v>
      </c>
      <c r="J817" s="11">
        <v>12.553299750000001</v>
      </c>
      <c r="K817" s="11">
        <v>7.8556681810000004</v>
      </c>
      <c r="L817" s="11">
        <v>7.7957547219999999</v>
      </c>
      <c r="M817" s="199">
        <v>9.9960087309999999</v>
      </c>
      <c r="N817" s="199">
        <v>9.5318025950000003</v>
      </c>
      <c r="O817" s="200">
        <v>0</v>
      </c>
      <c r="Q817" s="82">
        <v>813</v>
      </c>
      <c r="R817" s="199">
        <v>0</v>
      </c>
      <c r="S817" s="199">
        <v>3.4574379319999999</v>
      </c>
      <c r="T817" s="199">
        <v>3.3034081610000001</v>
      </c>
      <c r="U817" s="200">
        <v>0</v>
      </c>
    </row>
    <row r="818" spans="7:21" x14ac:dyDescent="0.25">
      <c r="G818" s="82">
        <v>814</v>
      </c>
      <c r="H818" s="11">
        <v>10.970990179999999</v>
      </c>
      <c r="I818" s="11">
        <v>10.395201630000001</v>
      </c>
      <c r="J818" s="11">
        <v>12.54665659</v>
      </c>
      <c r="K818" s="11">
        <v>7.8539608899999998</v>
      </c>
      <c r="L818" s="11">
        <v>7.7941090649999998</v>
      </c>
      <c r="M818" s="199">
        <v>9.9893821719999991</v>
      </c>
      <c r="N818" s="199">
        <v>9.5258554150000005</v>
      </c>
      <c r="O818" s="200">
        <v>0</v>
      </c>
      <c r="Q818" s="82">
        <v>814</v>
      </c>
      <c r="R818" s="199">
        <v>0</v>
      </c>
      <c r="S818" s="199">
        <v>3.4538920399999999</v>
      </c>
      <c r="T818" s="199">
        <v>3.3000306429999999</v>
      </c>
      <c r="U818" s="200">
        <v>0</v>
      </c>
    </row>
    <row r="819" spans="7:21" x14ac:dyDescent="0.25">
      <c r="G819" s="82">
        <v>815</v>
      </c>
      <c r="H819" s="11">
        <v>10.96602714</v>
      </c>
      <c r="I819" s="11">
        <v>10.390846760000001</v>
      </c>
      <c r="J819" s="11">
        <v>12.54001384</v>
      </c>
      <c r="K819" s="11">
        <v>7.8522536269999996</v>
      </c>
      <c r="L819" s="11">
        <v>7.792463433</v>
      </c>
      <c r="M819" s="199">
        <v>9.9827560119999994</v>
      </c>
      <c r="N819" s="199">
        <v>9.5199085570000008</v>
      </c>
      <c r="O819" s="200">
        <v>0</v>
      </c>
      <c r="Q819" s="82">
        <v>815</v>
      </c>
      <c r="R819" s="199">
        <v>0</v>
      </c>
      <c r="S819" s="199">
        <v>3.4503462699999998</v>
      </c>
      <c r="T819" s="199">
        <v>3.296653235</v>
      </c>
      <c r="U819" s="200">
        <v>0</v>
      </c>
    </row>
    <row r="820" spans="7:21" x14ac:dyDescent="0.25">
      <c r="G820" s="82">
        <v>816</v>
      </c>
      <c r="H820" s="11">
        <v>10.96106432</v>
      </c>
      <c r="I820" s="11">
        <v>10.38649206</v>
      </c>
      <c r="J820" s="11">
        <v>12.533371470000001</v>
      </c>
      <c r="K820" s="11">
        <v>7.8505463899999999</v>
      </c>
      <c r="L820" s="11">
        <v>7.7908178259999996</v>
      </c>
      <c r="M820" s="199">
        <v>9.9761302520000008</v>
      </c>
      <c r="N820" s="199">
        <v>9.5139620219999994</v>
      </c>
      <c r="O820" s="200">
        <v>0</v>
      </c>
      <c r="Q820" s="82">
        <v>816</v>
      </c>
      <c r="R820" s="199">
        <v>0</v>
      </c>
      <c r="S820" s="199">
        <v>3.446800621</v>
      </c>
      <c r="T820" s="199">
        <v>3.2932759370000002</v>
      </c>
      <c r="U820" s="200">
        <v>0</v>
      </c>
    </row>
    <row r="821" spans="7:21" x14ac:dyDescent="0.25">
      <c r="G821" s="82">
        <v>817</v>
      </c>
      <c r="H821" s="11">
        <v>10.956101719999999</v>
      </c>
      <c r="I821" s="11">
        <v>10.38213754</v>
      </c>
      <c r="J821" s="11">
        <v>12.526729489999999</v>
      </c>
      <c r="K821" s="11">
        <v>7.8488391809999998</v>
      </c>
      <c r="L821" s="11">
        <v>7.7891722440000004</v>
      </c>
      <c r="M821" s="199">
        <v>9.9695048899999996</v>
      </c>
      <c r="N821" s="199">
        <v>9.5080158099999998</v>
      </c>
      <c r="O821" s="200">
        <v>0</v>
      </c>
      <c r="Q821" s="82">
        <v>817</v>
      </c>
      <c r="R821" s="199">
        <v>0</v>
      </c>
      <c r="S821" s="199">
        <v>3.443255094</v>
      </c>
      <c r="T821" s="199">
        <v>3.2898987499999999</v>
      </c>
      <c r="U821" s="200">
        <v>0</v>
      </c>
    </row>
    <row r="822" spans="7:21" x14ac:dyDescent="0.25">
      <c r="G822" s="82">
        <v>818</v>
      </c>
      <c r="H822" s="11">
        <v>10.95113935</v>
      </c>
      <c r="I822" s="11">
        <v>10.377783190000001</v>
      </c>
      <c r="J822" s="11">
        <v>12.520087910000001</v>
      </c>
      <c r="K822" s="11">
        <v>7.8471319980000001</v>
      </c>
      <c r="L822" s="11">
        <v>7.7875266869999997</v>
      </c>
      <c r="M822" s="199">
        <v>9.9628799279999996</v>
      </c>
      <c r="N822" s="199">
        <v>9.5020699210000004</v>
      </c>
      <c r="O822" s="200">
        <v>0</v>
      </c>
      <c r="Q822" s="82">
        <v>818</v>
      </c>
      <c r="R822" s="199">
        <v>0</v>
      </c>
      <c r="S822" s="199">
        <v>3.4397096880000002</v>
      </c>
      <c r="T822" s="199">
        <v>3.2865216730000002</v>
      </c>
      <c r="U822" s="200">
        <v>0</v>
      </c>
    </row>
    <row r="823" spans="7:21" x14ac:dyDescent="0.25">
      <c r="G823" s="82">
        <v>819</v>
      </c>
      <c r="H823" s="11">
        <v>10.94617719</v>
      </c>
      <c r="I823" s="11">
        <v>10.373429</v>
      </c>
      <c r="J823" s="11">
        <v>12.513446719999999</v>
      </c>
      <c r="K823" s="11">
        <v>7.845424843</v>
      </c>
      <c r="L823" s="11">
        <v>7.7858811550000002</v>
      </c>
      <c r="M823" s="199">
        <v>9.9562553640000004</v>
      </c>
      <c r="N823" s="199">
        <v>9.4961243549999992</v>
      </c>
      <c r="O823" s="200">
        <v>0</v>
      </c>
      <c r="Q823" s="82">
        <v>819</v>
      </c>
      <c r="R823" s="199">
        <v>0</v>
      </c>
      <c r="S823" s="199">
        <v>3.4361644039999999</v>
      </c>
      <c r="T823" s="199">
        <v>3.2831447069999999</v>
      </c>
      <c r="U823" s="200">
        <v>0</v>
      </c>
    </row>
    <row r="824" spans="7:21" x14ac:dyDescent="0.25">
      <c r="G824" s="82">
        <v>820</v>
      </c>
      <c r="H824" s="11">
        <v>10.94121526</v>
      </c>
      <c r="I824" s="11">
        <v>10.36907499</v>
      </c>
      <c r="J824" s="11">
        <v>12.50680592</v>
      </c>
      <c r="K824" s="11">
        <v>7.8437177140000003</v>
      </c>
      <c r="L824" s="11">
        <v>7.7842356480000001</v>
      </c>
      <c r="M824" s="199">
        <v>9.9496312000000007</v>
      </c>
      <c r="N824" s="199">
        <v>9.4901791119999999</v>
      </c>
      <c r="O824" s="200">
        <v>0</v>
      </c>
      <c r="Q824" s="82">
        <v>820</v>
      </c>
      <c r="R824" s="199">
        <v>0</v>
      </c>
      <c r="S824" s="199">
        <v>3.4326192419999999</v>
      </c>
      <c r="T824" s="199">
        <v>3.2797678509999999</v>
      </c>
      <c r="U824" s="200">
        <v>0</v>
      </c>
    </row>
    <row r="825" spans="7:21" x14ac:dyDescent="0.25">
      <c r="G825" s="82">
        <v>821</v>
      </c>
      <c r="H825" s="11">
        <v>10.93625355</v>
      </c>
      <c r="I825" s="11">
        <v>10.36472116</v>
      </c>
      <c r="J825" s="11">
        <v>12.50016551</v>
      </c>
      <c r="K825" s="11">
        <v>7.8420106130000002</v>
      </c>
      <c r="L825" s="11">
        <v>7.7825901670000004</v>
      </c>
      <c r="M825" s="199">
        <v>9.9430074350000002</v>
      </c>
      <c r="N825" s="199">
        <v>9.4842341910000005</v>
      </c>
      <c r="O825" s="200">
        <v>0</v>
      </c>
      <c r="Q825" s="82">
        <v>821</v>
      </c>
      <c r="R825" s="199">
        <v>0</v>
      </c>
      <c r="S825" s="199">
        <v>3.4290742010000002</v>
      </c>
      <c r="T825" s="199">
        <v>3.2763911050000001</v>
      </c>
      <c r="U825" s="200">
        <v>0</v>
      </c>
    </row>
    <row r="826" spans="7:21" x14ac:dyDescent="0.25">
      <c r="G826" s="82">
        <v>822</v>
      </c>
      <c r="H826" s="11">
        <v>10.931292060000001</v>
      </c>
      <c r="I826" s="11">
        <v>10.36036749</v>
      </c>
      <c r="J826" s="11">
        <v>12.493525500000001</v>
      </c>
      <c r="K826" s="11">
        <v>7.8403035389999998</v>
      </c>
      <c r="L826" s="11">
        <v>7.7809447110000001</v>
      </c>
      <c r="M826" s="199">
        <v>9.9363840690000007</v>
      </c>
      <c r="N826" s="199">
        <v>9.4782895929999995</v>
      </c>
      <c r="O826" s="200">
        <v>0</v>
      </c>
      <c r="Q826" s="82">
        <v>822</v>
      </c>
      <c r="R826" s="199">
        <v>0</v>
      </c>
      <c r="S826" s="199">
        <v>3.4255292810000002</v>
      </c>
      <c r="T826" s="199">
        <v>3.2730144700000001</v>
      </c>
      <c r="U826" s="200">
        <v>0</v>
      </c>
    </row>
    <row r="827" spans="7:21" x14ac:dyDescent="0.25">
      <c r="G827" s="82">
        <v>823</v>
      </c>
      <c r="H827" s="11">
        <v>10.926330800000001</v>
      </c>
      <c r="I827" s="11">
        <v>10.356014</v>
      </c>
      <c r="J827" s="11">
        <v>12.486885880000001</v>
      </c>
      <c r="K827" s="11">
        <v>7.8385964909999997</v>
      </c>
      <c r="L827" s="11">
        <v>7.779299279</v>
      </c>
      <c r="M827" s="199">
        <v>9.9297611020000005</v>
      </c>
      <c r="N827" s="199">
        <v>9.4723453180000003</v>
      </c>
      <c r="O827" s="200">
        <v>0</v>
      </c>
      <c r="Q827" s="82">
        <v>823</v>
      </c>
      <c r="R827" s="199">
        <v>0</v>
      </c>
      <c r="S827" s="199">
        <v>3.4219844830000001</v>
      </c>
      <c r="T827" s="199">
        <v>3.2696379449999999</v>
      </c>
      <c r="U827" s="200">
        <v>0</v>
      </c>
    </row>
    <row r="828" spans="7:21" x14ac:dyDescent="0.25">
      <c r="G828" s="82">
        <v>824</v>
      </c>
      <c r="H828" s="11">
        <v>10.92136975</v>
      </c>
      <c r="I828" s="11">
        <v>10.351660669999999</v>
      </c>
      <c r="J828" s="11">
        <v>12.480246640000001</v>
      </c>
      <c r="K828" s="11">
        <v>7.8368894710000001</v>
      </c>
      <c r="L828" s="11">
        <v>7.7776538730000002</v>
      </c>
      <c r="M828" s="199">
        <v>9.9231385339999996</v>
      </c>
      <c r="N828" s="199">
        <v>9.4664013659999995</v>
      </c>
      <c r="O828" s="200">
        <v>0</v>
      </c>
      <c r="Q828" s="82">
        <v>824</v>
      </c>
      <c r="R828" s="199">
        <v>0</v>
      </c>
      <c r="S828" s="199">
        <v>3.4184398069999999</v>
      </c>
      <c r="T828" s="199">
        <v>3.2662615310000001</v>
      </c>
      <c r="U828" s="200">
        <v>0</v>
      </c>
    </row>
    <row r="829" spans="7:21" x14ac:dyDescent="0.25">
      <c r="G829" s="82">
        <v>825</v>
      </c>
      <c r="H829" s="11">
        <v>10.916408929999999</v>
      </c>
      <c r="I829" s="11">
        <v>10.347307519999999</v>
      </c>
      <c r="J829" s="11">
        <v>12.473607810000001</v>
      </c>
      <c r="K829" s="11">
        <v>7.8351824780000001</v>
      </c>
      <c r="L829" s="11">
        <v>7.7760084919999999</v>
      </c>
      <c r="M829" s="199">
        <v>9.9165163649999997</v>
      </c>
      <c r="N829" s="199">
        <v>9.4604577370000005</v>
      </c>
      <c r="O829" s="200">
        <v>0</v>
      </c>
      <c r="Q829" s="82">
        <v>825</v>
      </c>
      <c r="R829" s="199">
        <v>0</v>
      </c>
      <c r="S829" s="199">
        <v>3.414895252</v>
      </c>
      <c r="T829" s="199">
        <v>3.2628852269999999</v>
      </c>
      <c r="U829" s="200">
        <v>0</v>
      </c>
    </row>
    <row r="830" spans="7:21" x14ac:dyDescent="0.25">
      <c r="G830" s="82">
        <v>826</v>
      </c>
      <c r="H830" s="11">
        <v>10.911448330000001</v>
      </c>
      <c r="I830" s="11">
        <v>10.342954539999999</v>
      </c>
      <c r="J830" s="11">
        <v>12.46696936</v>
      </c>
      <c r="K830" s="11">
        <v>7.8334755119999997</v>
      </c>
      <c r="L830" s="11">
        <v>7.7743631359999998</v>
      </c>
      <c r="M830" s="199">
        <v>9.9098945950000008</v>
      </c>
      <c r="N830" s="199">
        <v>9.4545144299999997</v>
      </c>
      <c r="O830" s="200">
        <v>0</v>
      </c>
      <c r="Q830" s="82">
        <v>826</v>
      </c>
      <c r="R830" s="199">
        <v>0</v>
      </c>
      <c r="S830" s="199">
        <v>3.4113508179999998</v>
      </c>
      <c r="T830" s="199">
        <v>3.2595090330000001</v>
      </c>
      <c r="U830" s="200">
        <v>0</v>
      </c>
    </row>
    <row r="831" spans="7:21" x14ac:dyDescent="0.25">
      <c r="G831" s="82">
        <v>827</v>
      </c>
      <c r="H831" s="11">
        <v>10.906487950000001</v>
      </c>
      <c r="I831" s="11">
        <v>10.338601730000001</v>
      </c>
      <c r="J831" s="11">
        <v>12.4603313</v>
      </c>
      <c r="K831" s="11">
        <v>7.8317685719999997</v>
      </c>
      <c r="L831" s="11">
        <v>7.7727178050000001</v>
      </c>
      <c r="M831" s="199">
        <v>9.9032732239999994</v>
      </c>
      <c r="N831" s="199">
        <v>9.4485714460000008</v>
      </c>
      <c r="O831" s="200">
        <v>0</v>
      </c>
      <c r="Q831" s="82">
        <v>827</v>
      </c>
      <c r="R831" s="199">
        <v>0</v>
      </c>
      <c r="S831" s="199">
        <v>3.407806506</v>
      </c>
      <c r="T831" s="199">
        <v>3.25613295</v>
      </c>
      <c r="U831" s="200">
        <v>0</v>
      </c>
    </row>
    <row r="832" spans="7:21" x14ac:dyDescent="0.25">
      <c r="G832" s="82">
        <v>828</v>
      </c>
      <c r="H832" s="11">
        <v>10.901527789999999</v>
      </c>
      <c r="I832" s="11">
        <v>10.334249099999999</v>
      </c>
      <c r="J832" s="11">
        <v>12.453693639999999</v>
      </c>
      <c r="K832" s="11">
        <v>7.8300616600000001</v>
      </c>
      <c r="L832" s="11">
        <v>7.7710724999999998</v>
      </c>
      <c r="M832" s="199">
        <v>9.8966522510000008</v>
      </c>
      <c r="N832" s="199">
        <v>9.4426287840000001</v>
      </c>
      <c r="O832" s="200">
        <v>0</v>
      </c>
      <c r="Q832" s="82">
        <v>828</v>
      </c>
      <c r="R832" s="199">
        <v>0</v>
      </c>
      <c r="S832" s="199">
        <v>3.404262315</v>
      </c>
      <c r="T832" s="199">
        <v>3.2527569770000002</v>
      </c>
      <c r="U832" s="200">
        <v>0</v>
      </c>
    </row>
    <row r="833" spans="7:21" x14ac:dyDescent="0.25">
      <c r="G833" s="82">
        <v>829</v>
      </c>
      <c r="H833" s="11">
        <v>10.896567859999999</v>
      </c>
      <c r="I833" s="11">
        <v>10.32989663</v>
      </c>
      <c r="J833" s="11">
        <v>12.44705637</v>
      </c>
      <c r="K833" s="11">
        <v>7.8283547750000002</v>
      </c>
      <c r="L833" s="11">
        <v>7.7694272189999998</v>
      </c>
      <c r="M833" s="199">
        <v>9.8900316779999997</v>
      </c>
      <c r="N833" s="199">
        <v>9.4366864449999994</v>
      </c>
      <c r="O833" s="200">
        <v>0</v>
      </c>
      <c r="Q833" s="82">
        <v>829</v>
      </c>
      <c r="R833" s="199">
        <v>0</v>
      </c>
      <c r="S833" s="199">
        <v>3.4007182459999998</v>
      </c>
      <c r="T833" s="199">
        <v>3.2493811149999998</v>
      </c>
      <c r="U833" s="200">
        <v>0</v>
      </c>
    </row>
    <row r="834" spans="7:21" x14ac:dyDescent="0.25">
      <c r="G834" s="82">
        <v>830</v>
      </c>
      <c r="H834" s="11">
        <v>10.891608140000001</v>
      </c>
      <c r="I834" s="11">
        <v>10.32554434</v>
      </c>
      <c r="J834" s="11">
        <v>12.44041949</v>
      </c>
      <c r="K834" s="11">
        <v>7.8266479169999998</v>
      </c>
      <c r="L834" s="11">
        <v>7.7677819640000001</v>
      </c>
      <c r="M834" s="199">
        <v>9.8834115029999996</v>
      </c>
      <c r="N834" s="199">
        <v>9.4307444290000007</v>
      </c>
      <c r="O834" s="200">
        <v>0</v>
      </c>
      <c r="Q834" s="82">
        <v>830</v>
      </c>
      <c r="R834" s="199">
        <v>0</v>
      </c>
      <c r="S834" s="199">
        <v>3.397174299</v>
      </c>
      <c r="T834" s="199">
        <v>3.2460053630000001</v>
      </c>
      <c r="U834" s="200">
        <v>0</v>
      </c>
    </row>
    <row r="835" spans="7:21" x14ac:dyDescent="0.25">
      <c r="G835" s="82">
        <v>831</v>
      </c>
      <c r="H835" s="11">
        <v>10.88664865</v>
      </c>
      <c r="I835" s="11">
        <v>10.32119222</v>
      </c>
      <c r="J835" s="11">
        <v>12.433783</v>
      </c>
      <c r="K835" s="11">
        <v>7.8249410859999999</v>
      </c>
      <c r="L835" s="11">
        <v>7.7661367329999997</v>
      </c>
      <c r="M835" s="199">
        <v>9.8767917280000006</v>
      </c>
      <c r="N835" s="199">
        <v>9.4248027360000002</v>
      </c>
      <c r="O835" s="200">
        <v>0</v>
      </c>
      <c r="Q835" s="82">
        <v>831</v>
      </c>
      <c r="R835" s="199">
        <v>0</v>
      </c>
      <c r="S835" s="199">
        <v>3.3936304719999999</v>
      </c>
      <c r="T835" s="199">
        <v>3.2426297210000001</v>
      </c>
      <c r="U835" s="200">
        <v>0</v>
      </c>
    </row>
    <row r="836" spans="7:21" x14ac:dyDescent="0.25">
      <c r="G836" s="82">
        <v>832</v>
      </c>
      <c r="H836" s="11">
        <v>10.881689379999999</v>
      </c>
      <c r="I836" s="11">
        <v>10.31684027</v>
      </c>
      <c r="J836" s="11">
        <v>12.4271469</v>
      </c>
      <c r="K836" s="11">
        <v>7.8232342810000004</v>
      </c>
      <c r="L836" s="11">
        <v>7.7644915279999998</v>
      </c>
      <c r="M836" s="199">
        <v>9.8701723510000008</v>
      </c>
      <c r="N836" s="199">
        <v>9.4188613649999997</v>
      </c>
      <c r="O836" s="200">
        <v>0</v>
      </c>
      <c r="Q836" s="82">
        <v>832</v>
      </c>
      <c r="R836" s="199">
        <v>0</v>
      </c>
      <c r="S836" s="199">
        <v>3.3900867680000002</v>
      </c>
      <c r="T836" s="199">
        <v>3.23925419</v>
      </c>
      <c r="U836" s="200">
        <v>0</v>
      </c>
    </row>
    <row r="837" spans="7:21" x14ac:dyDescent="0.25">
      <c r="G837" s="82">
        <v>833</v>
      </c>
      <c r="H837" s="11">
        <v>10.876730329999999</v>
      </c>
      <c r="I837" s="11">
        <v>10.312488500000001</v>
      </c>
      <c r="J837" s="11">
        <v>12.420511189999999</v>
      </c>
      <c r="K837" s="11">
        <v>7.8215275039999996</v>
      </c>
      <c r="L837" s="11">
        <v>7.7628463480000001</v>
      </c>
      <c r="M837" s="199">
        <v>9.8635533720000002</v>
      </c>
      <c r="N837" s="199">
        <v>9.4129203169999993</v>
      </c>
      <c r="O837" s="200">
        <v>0</v>
      </c>
      <c r="Q837" s="82">
        <v>833</v>
      </c>
      <c r="R837" s="199">
        <v>0</v>
      </c>
      <c r="S837" s="199">
        <v>3.3865431840000002</v>
      </c>
      <c r="T837" s="199">
        <v>3.2358787690000002</v>
      </c>
      <c r="U837" s="200">
        <v>0</v>
      </c>
    </row>
    <row r="838" spans="7:21" x14ac:dyDescent="0.25">
      <c r="G838" s="82">
        <v>834</v>
      </c>
      <c r="H838" s="11">
        <v>10.87177151</v>
      </c>
      <c r="I838" s="11">
        <v>10.30813689</v>
      </c>
      <c r="J838" s="11">
        <v>12.413875880000001</v>
      </c>
      <c r="K838" s="11">
        <v>7.8198207540000002</v>
      </c>
      <c r="L838" s="11">
        <v>7.7612011929999998</v>
      </c>
      <c r="M838" s="199">
        <v>9.8569347930000006</v>
      </c>
      <c r="N838" s="199">
        <v>9.4069795910000007</v>
      </c>
      <c r="O838" s="200">
        <v>0</v>
      </c>
      <c r="Q838" s="82">
        <v>834</v>
      </c>
      <c r="R838" s="199">
        <v>0</v>
      </c>
      <c r="S838" s="199">
        <v>3.3829997220000001</v>
      </c>
      <c r="T838" s="199">
        <v>3.2325034580000001</v>
      </c>
      <c r="U838" s="200">
        <v>0</v>
      </c>
    </row>
    <row r="839" spans="7:21" x14ac:dyDescent="0.25">
      <c r="G839" s="82">
        <v>835</v>
      </c>
      <c r="H839" s="11">
        <v>10.866812899999999</v>
      </c>
      <c r="I839" s="11">
        <v>10.30378546</v>
      </c>
      <c r="J839" s="11">
        <v>12.407240959999999</v>
      </c>
      <c r="K839" s="11">
        <v>7.8181140310000004</v>
      </c>
      <c r="L839" s="11">
        <v>7.7595560629999998</v>
      </c>
      <c r="M839" s="199">
        <v>9.8503166120000003</v>
      </c>
      <c r="N839" s="199">
        <v>9.4010391880000004</v>
      </c>
      <c r="O839" s="200">
        <v>0</v>
      </c>
      <c r="Q839" s="82">
        <v>835</v>
      </c>
      <c r="R839" s="199">
        <v>0</v>
      </c>
      <c r="S839" s="199">
        <v>3.3794563819999999</v>
      </c>
      <c r="T839" s="199">
        <v>3.2291282579999998</v>
      </c>
      <c r="U839" s="200">
        <v>0</v>
      </c>
    </row>
    <row r="840" spans="7:21" x14ac:dyDescent="0.25">
      <c r="G840" s="82">
        <v>836</v>
      </c>
      <c r="H840" s="11">
        <v>10.86185452</v>
      </c>
      <c r="I840" s="11">
        <v>10.299434189999999</v>
      </c>
      <c r="J840" s="11">
        <v>12.40060643</v>
      </c>
      <c r="K840" s="11">
        <v>7.8164073350000001</v>
      </c>
      <c r="L840" s="11">
        <v>7.7579109590000002</v>
      </c>
      <c r="M840" s="199">
        <v>9.8436988299999992</v>
      </c>
      <c r="N840" s="199">
        <v>9.3950991070000001</v>
      </c>
      <c r="O840" s="200">
        <v>0</v>
      </c>
      <c r="Q840" s="82">
        <v>836</v>
      </c>
      <c r="R840" s="199">
        <v>0</v>
      </c>
      <c r="S840" s="199">
        <v>3.3759131629999999</v>
      </c>
      <c r="T840" s="199">
        <v>3.2257531679999998</v>
      </c>
      <c r="U840" s="200">
        <v>0</v>
      </c>
    </row>
    <row r="841" spans="7:21" x14ac:dyDescent="0.25">
      <c r="G841" s="82">
        <v>837</v>
      </c>
      <c r="H841" s="11">
        <v>10.85689636</v>
      </c>
      <c r="I841" s="11">
        <v>10.295083099999999</v>
      </c>
      <c r="J841" s="11">
        <v>12.393972290000001</v>
      </c>
      <c r="K841" s="11">
        <v>7.8147006660000002</v>
      </c>
      <c r="L841" s="11">
        <v>7.7562658789999999</v>
      </c>
      <c r="M841" s="199">
        <v>9.8370814469999992</v>
      </c>
      <c r="N841" s="199">
        <v>9.3891593489999998</v>
      </c>
      <c r="O841" s="200">
        <v>0</v>
      </c>
      <c r="Q841" s="82">
        <v>837</v>
      </c>
      <c r="R841" s="199">
        <v>0</v>
      </c>
      <c r="S841" s="199">
        <v>3.3723700660000002</v>
      </c>
      <c r="T841" s="199">
        <v>3.222378188</v>
      </c>
      <c r="U841" s="200">
        <v>0</v>
      </c>
    </row>
    <row r="842" spans="7:21" x14ac:dyDescent="0.25">
      <c r="G842" s="82">
        <v>838</v>
      </c>
      <c r="H842" s="11">
        <v>10.85193842</v>
      </c>
      <c r="I842" s="11">
        <v>10.290732179999999</v>
      </c>
      <c r="J842" s="11">
        <v>12.38733854</v>
      </c>
      <c r="K842" s="11">
        <v>7.812994024</v>
      </c>
      <c r="L842" s="11">
        <v>7.7546208249999999</v>
      </c>
      <c r="M842" s="199">
        <v>9.8304644620000001</v>
      </c>
      <c r="N842" s="199">
        <v>9.3832199129999996</v>
      </c>
      <c r="O842" s="200">
        <v>0</v>
      </c>
      <c r="Q842" s="82">
        <v>838</v>
      </c>
      <c r="R842" s="199">
        <v>0</v>
      </c>
      <c r="S842" s="199">
        <v>3.3688270899999999</v>
      </c>
      <c r="T842" s="199">
        <v>3.219003319</v>
      </c>
      <c r="U842" s="200">
        <v>0</v>
      </c>
    </row>
    <row r="843" spans="7:21" x14ac:dyDescent="0.25">
      <c r="G843" s="82">
        <v>839</v>
      </c>
      <c r="H843" s="11">
        <v>10.8469807</v>
      </c>
      <c r="I843" s="11">
        <v>10.28638144</v>
      </c>
      <c r="J843" s="11">
        <v>12.38070519</v>
      </c>
      <c r="K843" s="11">
        <v>7.8112874090000002</v>
      </c>
      <c r="L843" s="11">
        <v>7.7529757950000002</v>
      </c>
      <c r="M843" s="199">
        <v>9.8238478760000003</v>
      </c>
      <c r="N843" s="199">
        <v>9.3772807999999994</v>
      </c>
      <c r="O843" s="200">
        <v>0</v>
      </c>
      <c r="Q843" s="82">
        <v>839</v>
      </c>
      <c r="R843" s="199">
        <v>0</v>
      </c>
      <c r="S843" s="199">
        <v>3.3652842349999998</v>
      </c>
      <c r="T843" s="199">
        <v>3.2156285599999999</v>
      </c>
      <c r="U843" s="200">
        <v>0</v>
      </c>
    </row>
    <row r="844" spans="7:21" x14ac:dyDescent="0.25">
      <c r="G844" s="82">
        <v>840</v>
      </c>
      <c r="H844" s="11">
        <v>10.842023210000001</v>
      </c>
      <c r="I844" s="11">
        <v>10.282030860000001</v>
      </c>
      <c r="J844" s="11">
        <v>12.37407222</v>
      </c>
      <c r="K844" s="11">
        <v>7.809580821</v>
      </c>
      <c r="L844" s="11">
        <v>7.751330791</v>
      </c>
      <c r="M844" s="199">
        <v>9.8172316889999998</v>
      </c>
      <c r="N844" s="199">
        <v>9.3713420099999993</v>
      </c>
      <c r="O844" s="200">
        <v>0</v>
      </c>
      <c r="Q844" s="82">
        <v>840</v>
      </c>
      <c r="R844" s="199">
        <v>0</v>
      </c>
      <c r="S844" s="199">
        <v>3.3617415020000001</v>
      </c>
      <c r="T844" s="199">
        <v>3.212253912</v>
      </c>
      <c r="U844" s="200">
        <v>0</v>
      </c>
    </row>
    <row r="845" spans="7:21" x14ac:dyDescent="0.25">
      <c r="G845" s="82">
        <v>841</v>
      </c>
      <c r="H845" s="11">
        <v>10.83706593</v>
      </c>
      <c r="I845" s="11">
        <v>10.277680459999999</v>
      </c>
      <c r="J845" s="11">
        <v>12.36743965</v>
      </c>
      <c r="K845" s="11">
        <v>7.8078742600000002</v>
      </c>
      <c r="L845" s="11">
        <v>7.7496858120000001</v>
      </c>
      <c r="M845" s="199">
        <v>9.8106159000000002</v>
      </c>
      <c r="N845" s="199">
        <v>9.3654035419999992</v>
      </c>
      <c r="O845" s="200">
        <v>0</v>
      </c>
      <c r="Q845" s="82">
        <v>841</v>
      </c>
      <c r="R845" s="199">
        <v>0</v>
      </c>
      <c r="S845" s="199">
        <v>3.3581988900000002</v>
      </c>
      <c r="T845" s="199">
        <v>3.2088793739999999</v>
      </c>
      <c r="U845" s="200">
        <v>0</v>
      </c>
    </row>
    <row r="846" spans="7:21" x14ac:dyDescent="0.25">
      <c r="G846" s="82">
        <v>842</v>
      </c>
      <c r="H846" s="11">
        <v>10.83210888</v>
      </c>
      <c r="I846" s="11">
        <v>10.27333022</v>
      </c>
      <c r="J846" s="11">
        <v>12.360807469999999</v>
      </c>
      <c r="K846" s="11">
        <v>7.806167726</v>
      </c>
      <c r="L846" s="11">
        <v>7.7480408580000004</v>
      </c>
      <c r="M846" s="199">
        <v>9.8040005099999998</v>
      </c>
      <c r="N846" s="199">
        <v>9.3594653959999992</v>
      </c>
      <c r="O846" s="200">
        <v>0</v>
      </c>
      <c r="Q846" s="82">
        <v>842</v>
      </c>
      <c r="R846" s="199">
        <v>0</v>
      </c>
      <c r="S846" s="199">
        <v>3.3546564000000001</v>
      </c>
      <c r="T846" s="199">
        <v>3.205504946</v>
      </c>
      <c r="U846" s="200">
        <v>0</v>
      </c>
    </row>
    <row r="847" spans="7:21" x14ac:dyDescent="0.25">
      <c r="G847" s="82">
        <v>843</v>
      </c>
      <c r="H847" s="11">
        <v>10.82715205</v>
      </c>
      <c r="I847" s="11">
        <v>10.26898016</v>
      </c>
      <c r="J847" s="11">
        <v>12.354175680000001</v>
      </c>
      <c r="K847" s="11">
        <v>7.8044612190000002</v>
      </c>
      <c r="L847" s="11">
        <v>7.7463959290000002</v>
      </c>
      <c r="M847" s="199">
        <v>9.7973855180000005</v>
      </c>
      <c r="N847" s="199">
        <v>9.3535275729999992</v>
      </c>
      <c r="O847" s="200">
        <v>0</v>
      </c>
      <c r="Q847" s="82">
        <v>843</v>
      </c>
      <c r="R847" s="199">
        <v>0</v>
      </c>
      <c r="S847" s="199">
        <v>3.3511140309999998</v>
      </c>
      <c r="T847" s="199">
        <v>3.2021306279999999</v>
      </c>
      <c r="U847" s="200">
        <v>0</v>
      </c>
    </row>
    <row r="848" spans="7:21" x14ac:dyDescent="0.25">
      <c r="G848" s="82">
        <v>844</v>
      </c>
      <c r="H848" s="11">
        <v>10.82219544</v>
      </c>
      <c r="I848" s="11">
        <v>10.26463027</v>
      </c>
      <c r="J848" s="11">
        <v>12.347544279999999</v>
      </c>
      <c r="K848" s="11">
        <v>7.8027547390000001</v>
      </c>
      <c r="L848" s="11">
        <v>7.7447510250000002</v>
      </c>
      <c r="M848" s="199">
        <v>9.7907709250000003</v>
      </c>
      <c r="N848" s="199">
        <v>9.3475900719999991</v>
      </c>
      <c r="O848" s="200">
        <v>0</v>
      </c>
      <c r="Q848" s="82">
        <v>844</v>
      </c>
      <c r="R848" s="199">
        <v>0</v>
      </c>
      <c r="S848" s="199">
        <v>3.3475717829999998</v>
      </c>
      <c r="T848" s="199">
        <v>3.1987564210000001</v>
      </c>
      <c r="U848" s="200">
        <v>0</v>
      </c>
    </row>
    <row r="849" spans="7:21" x14ac:dyDescent="0.25">
      <c r="G849" s="82">
        <v>845</v>
      </c>
      <c r="H849" s="11">
        <v>10.81723905</v>
      </c>
      <c r="I849" s="11">
        <v>10.260280549999999</v>
      </c>
      <c r="J849" s="11">
        <v>12.34091327</v>
      </c>
      <c r="K849" s="11">
        <v>7.8010482860000003</v>
      </c>
      <c r="L849" s="11">
        <v>7.7431061459999997</v>
      </c>
      <c r="M849" s="199">
        <v>9.7841567299999994</v>
      </c>
      <c r="N849" s="199">
        <v>9.3416528929999991</v>
      </c>
      <c r="O849" s="200">
        <v>0</v>
      </c>
      <c r="Q849" s="82">
        <v>845</v>
      </c>
      <c r="R849" s="199">
        <v>0</v>
      </c>
      <c r="S849" s="199">
        <v>3.3440296570000001</v>
      </c>
      <c r="T849" s="199">
        <v>3.1953823240000001</v>
      </c>
      <c r="U849" s="200">
        <v>0</v>
      </c>
    </row>
    <row r="850" spans="7:21" x14ac:dyDescent="0.25">
      <c r="G850" s="82">
        <v>846</v>
      </c>
      <c r="H850" s="11">
        <v>10.812282890000001</v>
      </c>
      <c r="I850" s="11">
        <v>10.255931009999999</v>
      </c>
      <c r="J850" s="11">
        <v>12.33428266</v>
      </c>
      <c r="K850" s="11">
        <v>7.7993418600000002</v>
      </c>
      <c r="L850" s="11">
        <v>7.7414612930000004</v>
      </c>
      <c r="M850" s="199">
        <v>9.7775429339999995</v>
      </c>
      <c r="N850" s="199">
        <v>9.3357160369999992</v>
      </c>
      <c r="O850" s="200">
        <v>0</v>
      </c>
      <c r="Q850" s="82">
        <v>846</v>
      </c>
      <c r="R850" s="199">
        <v>0</v>
      </c>
      <c r="S850" s="199">
        <v>3.3404876520000002</v>
      </c>
      <c r="T850" s="199">
        <v>3.1920083379999999</v>
      </c>
      <c r="U850" s="200">
        <v>0</v>
      </c>
    </row>
    <row r="851" spans="7:21" x14ac:dyDescent="0.25">
      <c r="G851" s="82">
        <v>847</v>
      </c>
      <c r="H851" s="11">
        <v>10.807326939999999</v>
      </c>
      <c r="I851" s="11">
        <v>10.25158163</v>
      </c>
      <c r="J851" s="11">
        <v>12.327652430000001</v>
      </c>
      <c r="K851" s="11">
        <v>7.7976354609999996</v>
      </c>
      <c r="L851" s="11">
        <v>7.7398164639999996</v>
      </c>
      <c r="M851" s="199">
        <v>9.7709295360000006</v>
      </c>
      <c r="N851" s="199">
        <v>9.3297795029999993</v>
      </c>
      <c r="O851" s="200">
        <v>0</v>
      </c>
      <c r="Q851" s="82">
        <v>847</v>
      </c>
      <c r="R851" s="199">
        <v>0</v>
      </c>
      <c r="S851" s="199">
        <v>3.3369457690000002</v>
      </c>
      <c r="T851" s="199">
        <v>3.1886344609999999</v>
      </c>
      <c r="U851" s="200">
        <v>0</v>
      </c>
    </row>
    <row r="852" spans="7:21" x14ac:dyDescent="0.25">
      <c r="G852" s="82">
        <v>848</v>
      </c>
      <c r="H852" s="11">
        <v>10.802371219999999</v>
      </c>
      <c r="I852" s="11">
        <v>10.24723243</v>
      </c>
      <c r="J852" s="11">
        <v>12.321022599999999</v>
      </c>
      <c r="K852" s="11">
        <v>7.7959290890000004</v>
      </c>
      <c r="L852" s="11">
        <v>7.738171661</v>
      </c>
      <c r="M852" s="199">
        <v>9.7643165360000008</v>
      </c>
      <c r="N852" s="199">
        <v>9.3238432919999994</v>
      </c>
      <c r="O852" s="200">
        <v>0</v>
      </c>
      <c r="Q852" s="82">
        <v>848</v>
      </c>
      <c r="R852" s="199">
        <v>0</v>
      </c>
      <c r="S852" s="199">
        <v>3.3334040069999999</v>
      </c>
      <c r="T852" s="199">
        <v>3.1852606950000002</v>
      </c>
      <c r="U852" s="200">
        <v>0</v>
      </c>
    </row>
    <row r="853" spans="7:21" x14ac:dyDescent="0.25">
      <c r="G853" s="82">
        <v>849</v>
      </c>
      <c r="H853" s="11">
        <v>10.79741572</v>
      </c>
      <c r="I853" s="11">
        <v>10.2428834</v>
      </c>
      <c r="J853" s="11">
        <v>12.31439316</v>
      </c>
      <c r="K853" s="11">
        <v>7.7942227439999998</v>
      </c>
      <c r="L853" s="11">
        <v>7.7365268829999998</v>
      </c>
      <c r="M853" s="199">
        <v>9.7577039350000003</v>
      </c>
      <c r="N853" s="199">
        <v>9.3179074029999995</v>
      </c>
      <c r="O853" s="200">
        <v>0</v>
      </c>
      <c r="Q853" s="82">
        <v>849</v>
      </c>
      <c r="R853" s="199">
        <v>0</v>
      </c>
      <c r="S853" s="199">
        <v>3.329862366</v>
      </c>
      <c r="T853" s="199">
        <v>3.1818870399999999</v>
      </c>
      <c r="U853" s="200">
        <v>0</v>
      </c>
    </row>
    <row r="854" spans="7:21" x14ac:dyDescent="0.25">
      <c r="G854" s="82">
        <v>850</v>
      </c>
      <c r="H854" s="11">
        <v>10.792460439999999</v>
      </c>
      <c r="I854" s="11">
        <v>10.23853454</v>
      </c>
      <c r="J854" s="11">
        <v>12.307764110000001</v>
      </c>
      <c r="K854" s="11">
        <v>7.7925164269999998</v>
      </c>
      <c r="L854" s="11">
        <v>7.7348821289999998</v>
      </c>
      <c r="M854" s="199">
        <v>9.7510917320000008</v>
      </c>
      <c r="N854" s="199">
        <v>9.3119718359999997</v>
      </c>
      <c r="O854" s="200">
        <v>0</v>
      </c>
      <c r="Q854" s="82">
        <v>850</v>
      </c>
      <c r="R854" s="199">
        <v>0</v>
      </c>
      <c r="S854" s="199">
        <v>3.3263208469999999</v>
      </c>
      <c r="T854" s="199">
        <v>3.1785134940000002</v>
      </c>
      <c r="U854" s="200">
        <v>0</v>
      </c>
    </row>
    <row r="855" spans="7:21" x14ac:dyDescent="0.25">
      <c r="G855" s="82">
        <v>851</v>
      </c>
      <c r="H855" s="11">
        <v>10.787505380000001</v>
      </c>
      <c r="I855" s="11">
        <v>10.234185849999999</v>
      </c>
      <c r="J855" s="11">
        <v>12.30113545</v>
      </c>
      <c r="K855" s="11">
        <v>7.7908101360000002</v>
      </c>
      <c r="L855" s="11">
        <v>7.7332374010000002</v>
      </c>
      <c r="M855" s="199">
        <v>9.7444799280000005</v>
      </c>
      <c r="N855" s="199">
        <v>9.3060365909999998</v>
      </c>
      <c r="O855" s="200">
        <v>0</v>
      </c>
      <c r="Q855" s="82">
        <v>851</v>
      </c>
      <c r="R855" s="199">
        <v>0</v>
      </c>
      <c r="S855" s="199">
        <v>3.3227794500000001</v>
      </c>
      <c r="T855" s="199">
        <v>3.1751400589999998</v>
      </c>
      <c r="U855" s="200">
        <v>0</v>
      </c>
    </row>
    <row r="856" spans="7:21" x14ac:dyDescent="0.25">
      <c r="G856" s="82">
        <v>852</v>
      </c>
      <c r="H856" s="11">
        <v>10.78255055</v>
      </c>
      <c r="I856" s="11">
        <v>10.229837330000001</v>
      </c>
      <c r="J856" s="11">
        <v>12.29450718</v>
      </c>
      <c r="K856" s="11">
        <v>7.7891038720000001</v>
      </c>
      <c r="L856" s="11">
        <v>7.731592698</v>
      </c>
      <c r="M856" s="199">
        <v>9.7378685219999994</v>
      </c>
      <c r="N856" s="199">
        <v>9.300101669</v>
      </c>
      <c r="O856" s="200">
        <v>0</v>
      </c>
      <c r="Q856" s="82">
        <v>852</v>
      </c>
      <c r="R856" s="199">
        <v>0</v>
      </c>
      <c r="S856" s="199">
        <v>3.319238173</v>
      </c>
      <c r="T856" s="199">
        <v>3.1717667349999998</v>
      </c>
      <c r="U856" s="200">
        <v>0</v>
      </c>
    </row>
    <row r="857" spans="7:21" x14ac:dyDescent="0.25">
      <c r="G857" s="82">
        <v>853</v>
      </c>
      <c r="H857" s="11">
        <v>10.77759593</v>
      </c>
      <c r="I857" s="11">
        <v>10.225488990000001</v>
      </c>
      <c r="J857" s="11">
        <v>12.2878793</v>
      </c>
      <c r="K857" s="11">
        <v>7.7873976349999996</v>
      </c>
      <c r="L857" s="11">
        <v>7.7299480210000002</v>
      </c>
      <c r="M857" s="199">
        <v>9.7312575139999993</v>
      </c>
      <c r="N857" s="199">
        <v>9.2941670690000002</v>
      </c>
      <c r="O857" s="200">
        <v>0</v>
      </c>
      <c r="Q857" s="82">
        <v>853</v>
      </c>
      <c r="R857" s="199">
        <v>0</v>
      </c>
      <c r="S857" s="199">
        <v>3.3156970179999998</v>
      </c>
      <c r="T857" s="199">
        <v>3.16839352</v>
      </c>
      <c r="U857" s="200">
        <v>0</v>
      </c>
    </row>
    <row r="858" spans="7:21" x14ac:dyDescent="0.25">
      <c r="G858" s="82">
        <v>854</v>
      </c>
      <c r="H858" s="11">
        <v>10.77264154</v>
      </c>
      <c r="I858" s="11">
        <v>10.22114082</v>
      </c>
      <c r="J858" s="11">
        <v>12.28125182</v>
      </c>
      <c r="K858" s="11">
        <v>7.7856914250000004</v>
      </c>
      <c r="L858" s="11">
        <v>7.7283033679999997</v>
      </c>
      <c r="M858" s="199">
        <v>9.7246469050000002</v>
      </c>
      <c r="N858" s="199">
        <v>9.2882327910000004</v>
      </c>
      <c r="O858" s="200">
        <v>0</v>
      </c>
      <c r="Q858" s="82">
        <v>854</v>
      </c>
      <c r="R858" s="199">
        <v>0</v>
      </c>
      <c r="S858" s="199">
        <v>3.3121559839999999</v>
      </c>
      <c r="T858" s="199">
        <v>3.1650204159999999</v>
      </c>
      <c r="U858" s="200">
        <v>0</v>
      </c>
    </row>
    <row r="859" spans="7:21" x14ac:dyDescent="0.25">
      <c r="G859" s="82">
        <v>855</v>
      </c>
      <c r="H859" s="11">
        <v>10.767687370000001</v>
      </c>
      <c r="I859" s="11">
        <v>10.216792809999999</v>
      </c>
      <c r="J859" s="11">
        <v>12.27462472</v>
      </c>
      <c r="K859" s="11">
        <v>7.783985242</v>
      </c>
      <c r="L859" s="11">
        <v>7.7266587400000004</v>
      </c>
      <c r="M859" s="199">
        <v>9.7180366940000003</v>
      </c>
      <c r="N859" s="199">
        <v>9.2822988350000006</v>
      </c>
      <c r="O859" s="200">
        <v>0</v>
      </c>
      <c r="Q859" s="82">
        <v>855</v>
      </c>
      <c r="R859" s="199">
        <v>0</v>
      </c>
      <c r="S859" s="199">
        <v>3.3086150719999998</v>
      </c>
      <c r="T859" s="199">
        <v>3.1616474220000002</v>
      </c>
      <c r="U859" s="200">
        <v>0</v>
      </c>
    </row>
    <row r="860" spans="7:21" x14ac:dyDescent="0.25">
      <c r="G860" s="82">
        <v>856</v>
      </c>
      <c r="H860" s="11">
        <v>10.76273342</v>
      </c>
      <c r="I860" s="11">
        <v>10.212444980000001</v>
      </c>
      <c r="J860" s="11">
        <v>12.26799802</v>
      </c>
      <c r="K860" s="11">
        <v>7.782279086</v>
      </c>
      <c r="L860" s="11">
        <v>7.7250141379999997</v>
      </c>
      <c r="M860" s="199">
        <v>9.7114268809999995</v>
      </c>
      <c r="N860" s="199">
        <v>9.2763652019999991</v>
      </c>
      <c r="O860" s="200">
        <v>0</v>
      </c>
      <c r="Q860" s="82">
        <v>856</v>
      </c>
      <c r="R860" s="199">
        <v>0</v>
      </c>
      <c r="S860" s="199">
        <v>3.305074281</v>
      </c>
      <c r="T860" s="199">
        <v>3.1582745380000001</v>
      </c>
      <c r="U860" s="200">
        <v>0</v>
      </c>
    </row>
    <row r="861" spans="7:21" x14ac:dyDescent="0.25">
      <c r="G861" s="82">
        <v>857</v>
      </c>
      <c r="H861" s="11">
        <v>10.75777969</v>
      </c>
      <c r="I861" s="11">
        <v>10.20809732</v>
      </c>
      <c r="J861" s="11">
        <v>12.261371710000001</v>
      </c>
      <c r="K861" s="11">
        <v>7.7805729579999996</v>
      </c>
      <c r="L861" s="11">
        <v>7.7233695600000001</v>
      </c>
      <c r="M861" s="199">
        <v>9.7048174659999997</v>
      </c>
      <c r="N861" s="199">
        <v>9.2704318909999994</v>
      </c>
      <c r="O861" s="200">
        <v>0</v>
      </c>
      <c r="Q861" s="82">
        <v>857</v>
      </c>
      <c r="R861" s="199">
        <v>0</v>
      </c>
      <c r="S861" s="199">
        <v>3.3015336120000001</v>
      </c>
      <c r="T861" s="199">
        <v>3.154901765</v>
      </c>
      <c r="U861" s="200">
        <v>0</v>
      </c>
    </row>
    <row r="862" spans="7:21" x14ac:dyDescent="0.25">
      <c r="G862" s="82">
        <v>858</v>
      </c>
      <c r="H862" s="11">
        <v>10.75282619</v>
      </c>
      <c r="I862" s="11">
        <v>10.20374984</v>
      </c>
      <c r="J862" s="11">
        <v>12.254745789999999</v>
      </c>
      <c r="K862" s="11">
        <v>7.7788668559999996</v>
      </c>
      <c r="L862" s="11">
        <v>7.7217250079999999</v>
      </c>
      <c r="M862" s="199">
        <v>9.6982084489999991</v>
      </c>
      <c r="N862" s="199">
        <v>9.2644989009999996</v>
      </c>
      <c r="O862" s="200">
        <v>0</v>
      </c>
      <c r="Q862" s="82">
        <v>858</v>
      </c>
      <c r="R862" s="199">
        <v>0</v>
      </c>
      <c r="S862" s="199">
        <v>3.2979930629999998</v>
      </c>
      <c r="T862" s="199">
        <v>3.151529102</v>
      </c>
      <c r="U862" s="200">
        <v>0</v>
      </c>
    </row>
    <row r="863" spans="7:21" x14ac:dyDescent="0.25">
      <c r="G863" s="82">
        <v>859</v>
      </c>
      <c r="H863" s="11">
        <v>10.747872900000001</v>
      </c>
      <c r="I863" s="11">
        <v>10.19940252</v>
      </c>
      <c r="J863" s="11">
        <v>12.24812026</v>
      </c>
      <c r="K863" s="11">
        <v>7.7771607810000001</v>
      </c>
      <c r="L863" s="11">
        <v>7.7200804810000001</v>
      </c>
      <c r="M863" s="199">
        <v>9.6915998309999996</v>
      </c>
      <c r="N863" s="199">
        <v>9.2585662339999999</v>
      </c>
      <c r="O863" s="200">
        <v>0</v>
      </c>
      <c r="Q863" s="82">
        <v>859</v>
      </c>
      <c r="R863" s="199">
        <v>0</v>
      </c>
      <c r="S863" s="199">
        <v>3.294452637</v>
      </c>
      <c r="T863" s="199">
        <v>3.1481565489999999</v>
      </c>
      <c r="U863" s="200">
        <v>0</v>
      </c>
    </row>
    <row r="864" spans="7:21" x14ac:dyDescent="0.25">
      <c r="G864" s="82">
        <v>860</v>
      </c>
      <c r="H864" s="11">
        <v>10.742919840000001</v>
      </c>
      <c r="I864" s="11">
        <v>10.19505537</v>
      </c>
      <c r="J864" s="11">
        <v>12.24149512</v>
      </c>
      <c r="K864" s="11">
        <v>7.7754547330000001</v>
      </c>
      <c r="L864" s="11">
        <v>7.7184359789999997</v>
      </c>
      <c r="M864" s="199">
        <v>9.6849916109999992</v>
      </c>
      <c r="N864" s="199">
        <v>9.2526338900000002</v>
      </c>
      <c r="O864" s="200">
        <v>0</v>
      </c>
      <c r="Q864" s="82">
        <v>860</v>
      </c>
      <c r="R864" s="199">
        <v>0</v>
      </c>
      <c r="S864" s="199">
        <v>3.2909123309999999</v>
      </c>
      <c r="T864" s="199">
        <v>3.144784107</v>
      </c>
      <c r="U864" s="200">
        <v>0</v>
      </c>
    </row>
    <row r="865" spans="7:21" x14ac:dyDescent="0.25">
      <c r="G865" s="82">
        <v>861</v>
      </c>
      <c r="H865" s="11">
        <v>10.737966999999999</v>
      </c>
      <c r="I865" s="11">
        <v>10.1907084</v>
      </c>
      <c r="J865" s="11">
        <v>12.234870369999999</v>
      </c>
      <c r="K865" s="11">
        <v>7.7737487119999997</v>
      </c>
      <c r="L865" s="11">
        <v>7.7167915020000004</v>
      </c>
      <c r="M865" s="199">
        <v>9.6783837879999997</v>
      </c>
      <c r="N865" s="199">
        <v>9.2467018670000005</v>
      </c>
      <c r="O865" s="200">
        <v>0</v>
      </c>
      <c r="Q865" s="82">
        <v>861</v>
      </c>
      <c r="R865" s="199">
        <v>0</v>
      </c>
      <c r="S865" s="199">
        <v>3.2873721470000001</v>
      </c>
      <c r="T865" s="199">
        <v>3.1414117749999999</v>
      </c>
      <c r="U865" s="200">
        <v>0</v>
      </c>
    </row>
    <row r="866" spans="7:21" x14ac:dyDescent="0.25">
      <c r="G866" s="82">
        <v>862</v>
      </c>
      <c r="H866" s="11">
        <v>10.73301438</v>
      </c>
      <c r="I866" s="11">
        <v>10.1863616</v>
      </c>
      <c r="J866" s="11">
        <v>12.22824602</v>
      </c>
      <c r="K866" s="11">
        <v>7.7720427189999999</v>
      </c>
      <c r="L866" s="11">
        <v>7.7151470499999997</v>
      </c>
      <c r="M866" s="199">
        <v>9.6717763639999994</v>
      </c>
      <c r="N866" s="199">
        <v>9.2407701660000008</v>
      </c>
      <c r="O866" s="200">
        <v>0</v>
      </c>
      <c r="Q866" s="82">
        <v>862</v>
      </c>
      <c r="R866" s="199">
        <v>0</v>
      </c>
      <c r="S866" s="199">
        <v>3.2838320840000002</v>
      </c>
      <c r="T866" s="199">
        <v>3.138039553</v>
      </c>
      <c r="U866" s="200">
        <v>0</v>
      </c>
    </row>
    <row r="867" spans="7:21" x14ac:dyDescent="0.25">
      <c r="G867" s="82">
        <v>863</v>
      </c>
      <c r="H867" s="11">
        <v>10.72806198</v>
      </c>
      <c r="I867" s="11">
        <v>10.182014970000001</v>
      </c>
      <c r="J867" s="11">
        <v>12.221622050000001</v>
      </c>
      <c r="K867" s="11">
        <v>7.7703367520000004</v>
      </c>
      <c r="L867" s="11">
        <v>7.7135026230000001</v>
      </c>
      <c r="M867" s="199">
        <v>9.6651693380000001</v>
      </c>
      <c r="N867" s="199">
        <v>9.2348387879999994</v>
      </c>
      <c r="O867" s="200">
        <v>0</v>
      </c>
      <c r="Q867" s="82">
        <v>863</v>
      </c>
      <c r="R867" s="199">
        <v>0</v>
      </c>
      <c r="S867" s="199">
        <v>3.280292143</v>
      </c>
      <c r="T867" s="199">
        <v>3.1346674409999999</v>
      </c>
      <c r="U867" s="200">
        <v>0</v>
      </c>
    </row>
    <row r="868" spans="7:21" x14ac:dyDescent="0.25">
      <c r="G868" s="82">
        <v>864</v>
      </c>
      <c r="H868" s="11">
        <v>10.7231098</v>
      </c>
      <c r="I868" s="11">
        <v>10.17766851</v>
      </c>
      <c r="J868" s="11">
        <v>12.214998469999999</v>
      </c>
      <c r="K868" s="11">
        <v>7.7686308119999996</v>
      </c>
      <c r="L868" s="11">
        <v>7.711858222</v>
      </c>
      <c r="M868" s="199">
        <v>9.65856271</v>
      </c>
      <c r="N868" s="199">
        <v>9.2289077309999996</v>
      </c>
      <c r="O868" s="200">
        <v>0</v>
      </c>
      <c r="Q868" s="82">
        <v>864</v>
      </c>
      <c r="R868" s="199">
        <v>0</v>
      </c>
      <c r="S868" s="199">
        <v>3.2767523220000001</v>
      </c>
      <c r="T868" s="199">
        <v>3.1312954390000001</v>
      </c>
      <c r="U868" s="200">
        <v>0</v>
      </c>
    </row>
    <row r="869" spans="7:21" x14ac:dyDescent="0.25">
      <c r="G869" s="82">
        <v>865</v>
      </c>
      <c r="H869" s="11">
        <v>10.71815784</v>
      </c>
      <c r="I869" s="11">
        <v>10.173322219999999</v>
      </c>
      <c r="J869" s="11">
        <v>12.208375289999999</v>
      </c>
      <c r="K869" s="11">
        <v>7.7669248990000002</v>
      </c>
      <c r="L869" s="11">
        <v>7.7102138450000002</v>
      </c>
      <c r="M869" s="199">
        <v>9.6519564800000008</v>
      </c>
      <c r="N869" s="199">
        <v>9.222976997</v>
      </c>
      <c r="O869" s="200">
        <v>0</v>
      </c>
      <c r="Q869" s="82">
        <v>865</v>
      </c>
      <c r="R869" s="199">
        <v>0</v>
      </c>
      <c r="S869" s="199">
        <v>3.273212623</v>
      </c>
      <c r="T869" s="199">
        <v>3.1279235480000001</v>
      </c>
      <c r="U869" s="200">
        <v>0</v>
      </c>
    </row>
    <row r="870" spans="7:21" x14ac:dyDescent="0.25">
      <c r="G870" s="82">
        <v>866</v>
      </c>
      <c r="H870" s="11">
        <v>10.71320611</v>
      </c>
      <c r="I870" s="11">
        <v>10.168976109999999</v>
      </c>
      <c r="J870" s="11">
        <v>12.2017525</v>
      </c>
      <c r="K870" s="11">
        <v>7.7652190130000003</v>
      </c>
      <c r="L870" s="11">
        <v>7.7085694939999998</v>
      </c>
      <c r="M870" s="199">
        <v>9.6453506480000009</v>
      </c>
      <c r="N870" s="199">
        <v>9.2170465840000002</v>
      </c>
      <c r="O870" s="200">
        <v>0</v>
      </c>
      <c r="Q870" s="82">
        <v>866</v>
      </c>
      <c r="R870" s="199">
        <v>0</v>
      </c>
      <c r="S870" s="199">
        <v>3.2696730459999999</v>
      </c>
      <c r="T870" s="199">
        <v>3.1245517669999998</v>
      </c>
      <c r="U870" s="200">
        <v>0</v>
      </c>
    </row>
    <row r="871" spans="7:21" x14ac:dyDescent="0.25">
      <c r="G871" s="82">
        <v>867</v>
      </c>
      <c r="H871" s="11">
        <v>10.7082546</v>
      </c>
      <c r="I871" s="11">
        <v>10.16463016</v>
      </c>
      <c r="J871" s="11">
        <v>12.1951301</v>
      </c>
      <c r="K871" s="11">
        <v>7.7635131550000001</v>
      </c>
      <c r="L871" s="11">
        <v>7.7069251669999996</v>
      </c>
      <c r="M871" s="199">
        <v>9.6387452140000001</v>
      </c>
      <c r="N871" s="199">
        <v>9.2111164940000005</v>
      </c>
      <c r="O871" s="200">
        <v>0</v>
      </c>
      <c r="Q871" s="82">
        <v>867</v>
      </c>
      <c r="R871" s="199">
        <v>0</v>
      </c>
      <c r="S871" s="199">
        <v>3.2661335899999999</v>
      </c>
      <c r="T871" s="199">
        <v>3.1211800959999998</v>
      </c>
      <c r="U871" s="200">
        <v>0</v>
      </c>
    </row>
    <row r="872" spans="7:21" x14ac:dyDescent="0.25">
      <c r="G872" s="82">
        <v>868</v>
      </c>
      <c r="H872" s="11">
        <v>10.7033033</v>
      </c>
      <c r="I872" s="11">
        <v>10.160284389999999</v>
      </c>
      <c r="J872" s="11">
        <v>12.18850808</v>
      </c>
      <c r="K872" s="11">
        <v>7.7618073230000002</v>
      </c>
      <c r="L872" s="11">
        <v>7.7052808659999998</v>
      </c>
      <c r="M872" s="199">
        <v>9.6321401780000002</v>
      </c>
      <c r="N872" s="199">
        <v>9.2051867250000008</v>
      </c>
      <c r="O872" s="200">
        <v>0</v>
      </c>
      <c r="Q872" s="82">
        <v>868</v>
      </c>
      <c r="R872" s="199">
        <v>0</v>
      </c>
      <c r="S872" s="199">
        <v>3.2625942550000002</v>
      </c>
      <c r="T872" s="199">
        <v>3.1178085360000001</v>
      </c>
      <c r="U872" s="200">
        <v>0</v>
      </c>
    </row>
    <row r="873" spans="7:21" x14ac:dyDescent="0.25">
      <c r="G873" s="82">
        <v>869</v>
      </c>
      <c r="H873" s="11">
        <v>10.698352229999999</v>
      </c>
      <c r="I873" s="11">
        <v>10.15593879</v>
      </c>
      <c r="J873" s="11">
        <v>12.181886459999999</v>
      </c>
      <c r="K873" s="11">
        <v>7.7601015179999999</v>
      </c>
      <c r="L873" s="11">
        <v>7.7036365900000003</v>
      </c>
      <c r="M873" s="199">
        <v>9.6255355389999995</v>
      </c>
      <c r="N873" s="199">
        <v>9.1992572789999993</v>
      </c>
      <c r="O873" s="200">
        <v>0</v>
      </c>
      <c r="Q873" s="82">
        <v>869</v>
      </c>
      <c r="R873" s="199">
        <v>0</v>
      </c>
      <c r="S873" s="199">
        <v>3.2590550409999999</v>
      </c>
      <c r="T873" s="199">
        <v>3.114437085</v>
      </c>
      <c r="U873" s="200">
        <v>0</v>
      </c>
    </row>
    <row r="874" spans="7:21" x14ac:dyDescent="0.25">
      <c r="G874" s="82">
        <v>870</v>
      </c>
      <c r="H874" s="11">
        <v>10.69340139</v>
      </c>
      <c r="I874" s="11">
        <v>10.15159336</v>
      </c>
      <c r="J874" s="11">
        <v>12.17526524</v>
      </c>
      <c r="K874" s="11">
        <v>7.7583957400000001</v>
      </c>
      <c r="L874" s="11">
        <v>7.7019923390000002</v>
      </c>
      <c r="M874" s="199">
        <v>9.6189312989999998</v>
      </c>
      <c r="N874" s="199">
        <v>9.1933281539999996</v>
      </c>
      <c r="O874" s="200">
        <v>0</v>
      </c>
      <c r="Q874" s="82">
        <v>870</v>
      </c>
      <c r="R874" s="199">
        <v>0</v>
      </c>
      <c r="S874" s="199">
        <v>3.2555159489999999</v>
      </c>
      <c r="T874" s="199">
        <v>3.1110657449999999</v>
      </c>
      <c r="U874" s="200">
        <v>0</v>
      </c>
    </row>
    <row r="875" spans="7:21" x14ac:dyDescent="0.25">
      <c r="G875" s="82">
        <v>871</v>
      </c>
      <c r="H875" s="11">
        <v>10.68845076</v>
      </c>
      <c r="I875" s="11">
        <v>10.147248100000001</v>
      </c>
      <c r="J875" s="11">
        <v>12.1686444</v>
      </c>
      <c r="K875" s="11">
        <v>7.7566899899999999</v>
      </c>
      <c r="L875" s="11">
        <v>7.7003481130000004</v>
      </c>
      <c r="M875" s="199">
        <v>9.6123274559999992</v>
      </c>
      <c r="N875" s="199">
        <v>9.1873993509999998</v>
      </c>
      <c r="O875" s="200">
        <v>0</v>
      </c>
      <c r="Q875" s="82">
        <v>871</v>
      </c>
      <c r="R875" s="199">
        <v>0</v>
      </c>
      <c r="S875" s="199">
        <v>3.2519769780000001</v>
      </c>
      <c r="T875" s="199">
        <v>3.107694516</v>
      </c>
      <c r="U875" s="200">
        <v>0</v>
      </c>
    </row>
    <row r="876" spans="7:21" x14ac:dyDescent="0.25">
      <c r="G876" s="82">
        <v>872</v>
      </c>
      <c r="H876" s="11">
        <v>10.683500349999999</v>
      </c>
      <c r="I876" s="11">
        <v>10.142903009999999</v>
      </c>
      <c r="J876" s="11">
        <v>12.16202395</v>
      </c>
      <c r="K876" s="11">
        <v>7.7549842660000001</v>
      </c>
      <c r="L876" s="11">
        <v>7.698703912</v>
      </c>
      <c r="M876" s="199">
        <v>9.6057240119999996</v>
      </c>
      <c r="N876" s="199">
        <v>9.1814708710000001</v>
      </c>
      <c r="O876" s="200">
        <v>0</v>
      </c>
      <c r="Q876" s="82">
        <v>872</v>
      </c>
      <c r="R876" s="199">
        <v>0</v>
      </c>
      <c r="S876" s="199">
        <v>3.2484381280000001</v>
      </c>
      <c r="T876" s="199">
        <v>3.1043233959999998</v>
      </c>
      <c r="U876" s="200">
        <v>0</v>
      </c>
    </row>
    <row r="877" spans="7:21" x14ac:dyDescent="0.25">
      <c r="G877" s="82">
        <v>873</v>
      </c>
      <c r="H877" s="11">
        <v>10.678550169999999</v>
      </c>
      <c r="I877" s="11">
        <v>10.138558099999999</v>
      </c>
      <c r="J877" s="11">
        <v>12.155403890000001</v>
      </c>
      <c r="K877" s="11">
        <v>7.7532785689999999</v>
      </c>
      <c r="L877" s="11">
        <v>7.6970597359999999</v>
      </c>
      <c r="M877" s="199">
        <v>9.5991209649999991</v>
      </c>
      <c r="N877" s="199">
        <v>9.1755427120000004</v>
      </c>
      <c r="O877" s="200">
        <v>0</v>
      </c>
      <c r="Q877" s="82">
        <v>873</v>
      </c>
      <c r="R877" s="199">
        <v>0</v>
      </c>
      <c r="S877" s="199">
        <v>3.2448994</v>
      </c>
      <c r="T877" s="199">
        <v>3.100952387</v>
      </c>
      <c r="U877" s="200">
        <v>0</v>
      </c>
    </row>
    <row r="878" spans="7:21" x14ac:dyDescent="0.25">
      <c r="G878" s="82">
        <v>874</v>
      </c>
      <c r="H878" s="11">
        <v>10.67360021</v>
      </c>
      <c r="I878" s="11">
        <v>10.13421335</v>
      </c>
      <c r="J878" s="11">
        <v>12.14878422</v>
      </c>
      <c r="K878" s="11">
        <v>7.7515728990000001</v>
      </c>
      <c r="L878" s="11">
        <v>7.6954155860000002</v>
      </c>
      <c r="M878" s="199">
        <v>9.5925183159999996</v>
      </c>
      <c r="N878" s="199">
        <v>9.1696148750000006</v>
      </c>
      <c r="O878" s="200">
        <v>0</v>
      </c>
      <c r="Q878" s="82">
        <v>874</v>
      </c>
      <c r="R878" s="199">
        <v>0</v>
      </c>
      <c r="S878" s="199">
        <v>3.2413607930000001</v>
      </c>
      <c r="T878" s="199">
        <v>3.0975814869999998</v>
      </c>
      <c r="U878" s="200">
        <v>0</v>
      </c>
    </row>
    <row r="879" spans="7:21" x14ac:dyDescent="0.25">
      <c r="G879" s="82">
        <v>875</v>
      </c>
      <c r="H879" s="11">
        <v>10.66865046</v>
      </c>
      <c r="I879" s="11">
        <v>10.129868780000001</v>
      </c>
      <c r="J879" s="11">
        <v>12.14216495</v>
      </c>
      <c r="K879" s="11">
        <v>7.7498672559999999</v>
      </c>
      <c r="L879" s="11">
        <v>7.6937714599999998</v>
      </c>
      <c r="M879" s="199">
        <v>9.5859160639999992</v>
      </c>
      <c r="N879" s="199">
        <v>9.1636873600000008</v>
      </c>
      <c r="O879" s="200">
        <v>0</v>
      </c>
      <c r="Q879" s="82">
        <v>875</v>
      </c>
      <c r="R879" s="199">
        <v>0</v>
      </c>
      <c r="S879" s="199">
        <v>3.2378223070000001</v>
      </c>
      <c r="T879" s="199">
        <v>3.0942106979999999</v>
      </c>
      <c r="U879" s="200">
        <v>0</v>
      </c>
    </row>
    <row r="880" spans="7:21" x14ac:dyDescent="0.25">
      <c r="G880" s="82">
        <v>876</v>
      </c>
      <c r="H880" s="11">
        <v>10.66370094</v>
      </c>
      <c r="I880" s="11">
        <v>10.12552438</v>
      </c>
      <c r="J880" s="11">
        <v>12.135546059999999</v>
      </c>
      <c r="K880" s="11">
        <v>7.7481616410000003</v>
      </c>
      <c r="L880" s="11">
        <v>7.6921273599999997</v>
      </c>
      <c r="M880" s="199">
        <v>9.5793142109999998</v>
      </c>
      <c r="N880" s="199">
        <v>9.1577601659999992</v>
      </c>
      <c r="O880" s="200">
        <v>0</v>
      </c>
      <c r="Q880" s="82">
        <v>876</v>
      </c>
      <c r="R880" s="199">
        <v>0</v>
      </c>
      <c r="S880" s="199">
        <v>3.2342839419999998</v>
      </c>
      <c r="T880" s="199">
        <v>3.0908400199999999</v>
      </c>
      <c r="U880" s="200">
        <v>0</v>
      </c>
    </row>
    <row r="881" spans="7:21" x14ac:dyDescent="0.25">
      <c r="G881" s="82">
        <v>877</v>
      </c>
      <c r="H881" s="11">
        <v>10.658751649999999</v>
      </c>
      <c r="I881" s="11">
        <v>10.121180150000001</v>
      </c>
      <c r="J881" s="11">
        <v>12.12892757</v>
      </c>
      <c r="K881" s="11">
        <v>7.7464560520000001</v>
      </c>
      <c r="L881" s="11">
        <v>7.6904832839999999</v>
      </c>
      <c r="M881" s="199">
        <v>9.5727127549999995</v>
      </c>
      <c r="N881" s="199">
        <v>9.1518332949999994</v>
      </c>
      <c r="O881" s="200">
        <v>0</v>
      </c>
      <c r="Q881" s="82">
        <v>877</v>
      </c>
      <c r="R881" s="199">
        <v>0</v>
      </c>
      <c r="S881" s="199">
        <v>3.2307456989999999</v>
      </c>
      <c r="T881" s="199">
        <v>3.087469451</v>
      </c>
      <c r="U881" s="200">
        <v>0</v>
      </c>
    </row>
    <row r="882" spans="7:21" x14ac:dyDescent="0.25">
      <c r="G882" s="82">
        <v>878</v>
      </c>
      <c r="H882" s="11">
        <v>10.65380257</v>
      </c>
      <c r="I882" s="11">
        <v>10.11683609</v>
      </c>
      <c r="J882" s="11">
        <v>12.122309469999999</v>
      </c>
      <c r="K882" s="11">
        <v>7.7447504900000004</v>
      </c>
      <c r="L882" s="11">
        <v>7.6888392339999996</v>
      </c>
      <c r="M882" s="199">
        <v>9.5661116970000002</v>
      </c>
      <c r="N882" s="199">
        <v>9.1459067449999996</v>
      </c>
      <c r="O882" s="200">
        <v>0</v>
      </c>
      <c r="Q882" s="82">
        <v>878</v>
      </c>
      <c r="R882" s="199">
        <v>0</v>
      </c>
      <c r="S882" s="199">
        <v>3.2272075770000002</v>
      </c>
      <c r="T882" s="199">
        <v>3.084098993</v>
      </c>
      <c r="U882" s="200">
        <v>0</v>
      </c>
    </row>
    <row r="883" spans="7:21" x14ac:dyDescent="0.25">
      <c r="G883" s="82">
        <v>879</v>
      </c>
      <c r="H883" s="11">
        <v>10.648853709999999</v>
      </c>
      <c r="I883" s="11">
        <v>10.1124922</v>
      </c>
      <c r="J883" s="11">
        <v>12.11569175</v>
      </c>
      <c r="K883" s="11">
        <v>7.7430449550000002</v>
      </c>
      <c r="L883" s="11">
        <v>7.6871952090000004</v>
      </c>
      <c r="M883" s="199">
        <v>9.559511036</v>
      </c>
      <c r="N883" s="199">
        <v>9.1399805179999998</v>
      </c>
      <c r="O883" s="200">
        <v>0</v>
      </c>
      <c r="Q883" s="82">
        <v>879</v>
      </c>
      <c r="R883" s="199">
        <v>0</v>
      </c>
      <c r="S883" s="199">
        <v>3.2236695759999998</v>
      </c>
      <c r="T883" s="199">
        <v>3.0807286450000002</v>
      </c>
      <c r="U883" s="200">
        <v>0</v>
      </c>
    </row>
    <row r="884" spans="7:21" x14ac:dyDescent="0.25">
      <c r="G884" s="82">
        <v>880</v>
      </c>
      <c r="H884" s="11">
        <v>10.64390508</v>
      </c>
      <c r="I884" s="11">
        <v>10.108148480000001</v>
      </c>
      <c r="J884" s="11">
        <v>12.10907443</v>
      </c>
      <c r="K884" s="11">
        <v>7.7413394479999997</v>
      </c>
      <c r="L884" s="11">
        <v>7.6855512089999998</v>
      </c>
      <c r="M884" s="199">
        <v>9.5529107740000008</v>
      </c>
      <c r="N884" s="199">
        <v>9.1340546109999998</v>
      </c>
      <c r="O884" s="200">
        <v>0</v>
      </c>
      <c r="Q884" s="82">
        <v>880</v>
      </c>
      <c r="R884" s="199">
        <v>0</v>
      </c>
      <c r="S884" s="199">
        <v>3.2201316960000002</v>
      </c>
      <c r="T884" s="199">
        <v>3.0773584070000002</v>
      </c>
      <c r="U884" s="200">
        <v>0</v>
      </c>
    </row>
    <row r="885" spans="7:21" x14ac:dyDescent="0.25">
      <c r="G885" s="82">
        <v>881</v>
      </c>
      <c r="H885" s="11">
        <v>10.63895666</v>
      </c>
      <c r="I885" s="11">
        <v>10.10380494</v>
      </c>
      <c r="J885" s="11">
        <v>12.1024575</v>
      </c>
      <c r="K885" s="11">
        <v>7.7396339669999996</v>
      </c>
      <c r="L885" s="11">
        <v>7.6839072340000003</v>
      </c>
      <c r="M885" s="199">
        <v>9.5463109080000006</v>
      </c>
      <c r="N885" s="199">
        <v>9.128129027</v>
      </c>
      <c r="O885" s="200">
        <v>0</v>
      </c>
      <c r="Q885" s="82">
        <v>881</v>
      </c>
      <c r="R885" s="199">
        <v>0</v>
      </c>
      <c r="S885" s="199">
        <v>3.2165939379999999</v>
      </c>
      <c r="T885" s="199">
        <v>3.0739882789999999</v>
      </c>
      <c r="U885" s="200">
        <v>0</v>
      </c>
    </row>
    <row r="886" spans="7:21" x14ac:dyDescent="0.25">
      <c r="G886" s="82">
        <v>882</v>
      </c>
      <c r="H886" s="11">
        <v>10.634008469999999</v>
      </c>
      <c r="I886" s="11">
        <v>10.09946156</v>
      </c>
      <c r="J886" s="11">
        <v>12.09584096</v>
      </c>
      <c r="K886" s="11">
        <v>7.737928513</v>
      </c>
      <c r="L886" s="11">
        <v>7.6822632840000002</v>
      </c>
      <c r="M886" s="199">
        <v>9.5397114409999997</v>
      </c>
      <c r="N886" s="199">
        <v>9.1222037650000001</v>
      </c>
      <c r="O886" s="200">
        <v>0</v>
      </c>
      <c r="Q886" s="82">
        <v>882</v>
      </c>
      <c r="R886" s="199">
        <v>0</v>
      </c>
      <c r="S886" s="199">
        <v>3.2130563009999999</v>
      </c>
      <c r="T886" s="199">
        <v>3.0706182609999999</v>
      </c>
      <c r="U886" s="200">
        <v>0</v>
      </c>
    </row>
    <row r="887" spans="7:21" x14ac:dyDescent="0.25">
      <c r="G887" s="82">
        <v>883</v>
      </c>
      <c r="H887" s="11">
        <v>10.6290605</v>
      </c>
      <c r="I887" s="11">
        <v>10.095118360000001</v>
      </c>
      <c r="J887" s="11">
        <v>12.089224809999999</v>
      </c>
      <c r="K887" s="11">
        <v>7.7362230859999999</v>
      </c>
      <c r="L887" s="11">
        <v>7.6806193599999997</v>
      </c>
      <c r="M887" s="199">
        <v>9.5331123709999996</v>
      </c>
      <c r="N887" s="199">
        <v>9.1162788240000001</v>
      </c>
      <c r="O887" s="200">
        <v>0</v>
      </c>
      <c r="Q887" s="82">
        <v>883</v>
      </c>
      <c r="R887" s="199">
        <v>0</v>
      </c>
      <c r="S887" s="199">
        <v>3.2095187850000002</v>
      </c>
      <c r="T887" s="199">
        <v>3.0672483540000002</v>
      </c>
      <c r="U887" s="200">
        <v>0</v>
      </c>
    </row>
    <row r="888" spans="7:21" x14ac:dyDescent="0.25">
      <c r="G888" s="82">
        <v>884</v>
      </c>
      <c r="H888" s="11">
        <v>10.62411275</v>
      </c>
      <c r="I888" s="11">
        <v>10.09077533</v>
      </c>
      <c r="J888" s="11">
        <v>12.08260905</v>
      </c>
      <c r="K888" s="11">
        <v>7.7345176870000003</v>
      </c>
      <c r="L888" s="11">
        <v>7.6789754600000002</v>
      </c>
      <c r="M888" s="199">
        <v>9.5265136980000005</v>
      </c>
      <c r="N888" s="199">
        <v>9.1103542050000001</v>
      </c>
      <c r="O888" s="200">
        <v>0</v>
      </c>
      <c r="Q888" s="82">
        <v>884</v>
      </c>
      <c r="R888" s="199">
        <v>0</v>
      </c>
      <c r="S888" s="199">
        <v>3.2059813909999999</v>
      </c>
      <c r="T888" s="199">
        <v>3.0638785569999998</v>
      </c>
      <c r="U888" s="200">
        <v>0</v>
      </c>
    </row>
    <row r="889" spans="7:21" x14ac:dyDescent="0.25">
      <c r="G889" s="82">
        <v>885</v>
      </c>
      <c r="H889" s="11">
        <v>10.619165219999999</v>
      </c>
      <c r="I889" s="11">
        <v>10.08643247</v>
      </c>
      <c r="J889" s="11">
        <v>12.07599368</v>
      </c>
      <c r="K889" s="11">
        <v>7.7328123140000002</v>
      </c>
      <c r="L889" s="11">
        <v>7.6773315850000001</v>
      </c>
      <c r="M889" s="199">
        <v>9.5199154230000005</v>
      </c>
      <c r="N889" s="199">
        <v>9.1044299070000001</v>
      </c>
      <c r="O889" s="200">
        <v>0</v>
      </c>
      <c r="Q889" s="82">
        <v>885</v>
      </c>
      <c r="R889" s="199">
        <v>0</v>
      </c>
      <c r="S889" s="199">
        <v>3.2024441179999998</v>
      </c>
      <c r="T889" s="199">
        <v>3.06050887</v>
      </c>
      <c r="U889" s="200">
        <v>0</v>
      </c>
    </row>
    <row r="890" spans="7:21" x14ac:dyDescent="0.25">
      <c r="G890" s="82">
        <v>886</v>
      </c>
      <c r="H890" s="11">
        <v>10.61421792</v>
      </c>
      <c r="I890" s="11">
        <v>10.08208978</v>
      </c>
      <c r="J890" s="11">
        <v>12.0693787</v>
      </c>
      <c r="K890" s="11">
        <v>7.7311069679999997</v>
      </c>
      <c r="L890" s="11">
        <v>7.6756877360000004</v>
      </c>
      <c r="M890" s="199">
        <v>9.5133175459999997</v>
      </c>
      <c r="N890" s="199">
        <v>9.098505931</v>
      </c>
      <c r="O890" s="200">
        <v>0</v>
      </c>
      <c r="Q890" s="82">
        <v>886</v>
      </c>
      <c r="R890" s="199">
        <v>0</v>
      </c>
      <c r="S890" s="199">
        <v>3.198906966</v>
      </c>
      <c r="T890" s="199">
        <v>3.0571392930000001</v>
      </c>
      <c r="U890" s="200">
        <v>0</v>
      </c>
    </row>
    <row r="891" spans="7:21" x14ac:dyDescent="0.25">
      <c r="G891" s="82">
        <v>887</v>
      </c>
      <c r="H891" s="11">
        <v>10.60927083</v>
      </c>
      <c r="I891" s="11">
        <v>10.07774727</v>
      </c>
      <c r="J891" s="11">
        <v>12.06276411</v>
      </c>
      <c r="K891" s="11">
        <v>7.7294016489999997</v>
      </c>
      <c r="L891" s="11">
        <v>7.6740439120000001</v>
      </c>
      <c r="M891" s="199">
        <v>9.5067200659999997</v>
      </c>
      <c r="N891" s="199">
        <v>9.092582277</v>
      </c>
      <c r="O891" s="200">
        <v>0</v>
      </c>
      <c r="Q891" s="82">
        <v>887</v>
      </c>
      <c r="R891" s="199">
        <v>0</v>
      </c>
      <c r="S891" s="199">
        <v>3.195369935</v>
      </c>
      <c r="T891" s="199">
        <v>3.0537698259999999</v>
      </c>
      <c r="U891" s="200">
        <v>0</v>
      </c>
    </row>
    <row r="892" spans="7:21" x14ac:dyDescent="0.25">
      <c r="G892" s="82">
        <v>888</v>
      </c>
      <c r="H892" s="11">
        <v>10.604323969999999</v>
      </c>
      <c r="I892" s="11">
        <v>10.07340492</v>
      </c>
      <c r="J892" s="11">
        <v>12.05614991</v>
      </c>
      <c r="K892" s="11">
        <v>7.7276963570000001</v>
      </c>
      <c r="L892" s="11">
        <v>7.672400112</v>
      </c>
      <c r="M892" s="199">
        <v>9.5001229830000007</v>
      </c>
      <c r="N892" s="199">
        <v>9.0866589449999999</v>
      </c>
      <c r="O892" s="200">
        <v>0</v>
      </c>
      <c r="Q892" s="82">
        <v>888</v>
      </c>
      <c r="R892" s="199">
        <v>0</v>
      </c>
      <c r="S892" s="199">
        <v>3.1918330250000002</v>
      </c>
      <c r="T892" s="199">
        <v>3.05040047</v>
      </c>
      <c r="U892" s="200">
        <v>0</v>
      </c>
    </row>
    <row r="893" spans="7:21" x14ac:dyDescent="0.25">
      <c r="G893" s="82">
        <v>889</v>
      </c>
      <c r="H893" s="11">
        <v>10.59937732</v>
      </c>
      <c r="I893" s="11">
        <v>10.069062750000001</v>
      </c>
      <c r="J893" s="11">
        <v>12.049536099999999</v>
      </c>
      <c r="K893" s="11">
        <v>7.7259910920000001</v>
      </c>
      <c r="L893" s="11">
        <v>7.6707563380000003</v>
      </c>
      <c r="M893" s="199">
        <v>9.4935262980000008</v>
      </c>
      <c r="N893" s="199">
        <v>9.0807359339999998</v>
      </c>
      <c r="O893" s="200">
        <v>0</v>
      </c>
      <c r="Q893" s="82">
        <v>889</v>
      </c>
      <c r="R893" s="199">
        <v>0</v>
      </c>
      <c r="S893" s="199">
        <v>3.1882962369999999</v>
      </c>
      <c r="T893" s="199">
        <v>3.0470312229999998</v>
      </c>
      <c r="U893" s="200">
        <v>0</v>
      </c>
    </row>
    <row r="894" spans="7:21" x14ac:dyDescent="0.25">
      <c r="G894" s="82">
        <v>890</v>
      </c>
      <c r="H894" s="11">
        <v>10.594430900000001</v>
      </c>
      <c r="I894" s="11">
        <v>10.06472074</v>
      </c>
      <c r="J894" s="11">
        <v>12.04292268</v>
      </c>
      <c r="K894" s="11">
        <v>7.7242858549999998</v>
      </c>
      <c r="L894" s="11">
        <v>7.669112589</v>
      </c>
      <c r="M894" s="199">
        <v>9.4869300110000001</v>
      </c>
      <c r="N894" s="199">
        <v>9.0748132439999996</v>
      </c>
      <c r="O894" s="200">
        <v>0</v>
      </c>
      <c r="Q894" s="82">
        <v>890</v>
      </c>
      <c r="R894" s="199">
        <v>0</v>
      </c>
      <c r="S894" s="199">
        <v>3.1847595700000002</v>
      </c>
      <c r="T894" s="199">
        <v>3.043662087</v>
      </c>
      <c r="U894" s="200">
        <v>0</v>
      </c>
    </row>
    <row r="895" spans="7:21" x14ac:dyDescent="0.25">
      <c r="G895" s="82">
        <v>891</v>
      </c>
      <c r="H895" s="11">
        <v>10.5894847</v>
      </c>
      <c r="I895" s="11">
        <v>10.060378910000001</v>
      </c>
      <c r="J895" s="11">
        <v>12.03630965</v>
      </c>
      <c r="K895" s="11">
        <v>7.7225806439999998</v>
      </c>
      <c r="L895" s="11">
        <v>7.667468865</v>
      </c>
      <c r="M895" s="199">
        <v>9.4803341200000002</v>
      </c>
      <c r="N895" s="199">
        <v>9.0688908769999994</v>
      </c>
      <c r="O895" s="200">
        <v>0</v>
      </c>
      <c r="Q895" s="82">
        <v>891</v>
      </c>
      <c r="R895" s="199">
        <v>0</v>
      </c>
      <c r="S895" s="199">
        <v>3.1812230239999999</v>
      </c>
      <c r="T895" s="199">
        <v>3.0402930609999999</v>
      </c>
      <c r="U895" s="200">
        <v>0</v>
      </c>
    </row>
    <row r="896" spans="7:21" x14ac:dyDescent="0.25">
      <c r="G896" s="82">
        <v>892</v>
      </c>
      <c r="H896" s="11">
        <v>10.584538719999999</v>
      </c>
      <c r="I896" s="11">
        <v>10.056037249999999</v>
      </c>
      <c r="J896" s="11">
        <v>12.02969702</v>
      </c>
      <c r="K896" s="11">
        <v>7.7208754600000002</v>
      </c>
      <c r="L896" s="11">
        <v>7.6658251660000003</v>
      </c>
      <c r="M896" s="199">
        <v>9.4737386269999995</v>
      </c>
      <c r="N896" s="199">
        <v>9.0629688300000009</v>
      </c>
      <c r="O896" s="200">
        <v>0</v>
      </c>
      <c r="Q896" s="82">
        <v>892</v>
      </c>
      <c r="R896" s="199">
        <v>0</v>
      </c>
      <c r="S896" s="199">
        <v>3.1776865989999998</v>
      </c>
      <c r="T896" s="199">
        <v>3.036924145</v>
      </c>
      <c r="U896" s="200">
        <v>0</v>
      </c>
    </row>
    <row r="897" spans="7:21" x14ac:dyDescent="0.25">
      <c r="G897" s="82">
        <v>893</v>
      </c>
      <c r="H897" s="11">
        <v>10.579592959999999</v>
      </c>
      <c r="I897" s="11">
        <v>10.051695759999999</v>
      </c>
      <c r="J897" s="11">
        <v>12.023084770000001</v>
      </c>
      <c r="K897" s="11">
        <v>7.7191703030000003</v>
      </c>
      <c r="L897" s="11">
        <v>7.664181492</v>
      </c>
      <c r="M897" s="199">
        <v>9.4671435319999997</v>
      </c>
      <c r="N897" s="199">
        <v>9.0570471060000006</v>
      </c>
      <c r="O897" s="200">
        <v>0</v>
      </c>
      <c r="Q897" s="82">
        <v>893</v>
      </c>
      <c r="R897" s="199">
        <v>0</v>
      </c>
      <c r="S897" s="199">
        <v>3.1741502960000001</v>
      </c>
      <c r="T897" s="199">
        <v>3.0335553389999999</v>
      </c>
      <c r="U897" s="200">
        <v>0</v>
      </c>
    </row>
    <row r="898" spans="7:21" x14ac:dyDescent="0.25">
      <c r="G898" s="82">
        <v>894</v>
      </c>
      <c r="H898" s="11">
        <v>10.57464742</v>
      </c>
      <c r="I898" s="11">
        <v>10.047354439999999</v>
      </c>
      <c r="J898" s="11">
        <v>12.016472909999999</v>
      </c>
      <c r="K898" s="11">
        <v>7.7174651729999999</v>
      </c>
      <c r="L898" s="11">
        <v>7.662537844</v>
      </c>
      <c r="M898" s="199">
        <v>9.4605488340000008</v>
      </c>
      <c r="N898" s="199">
        <v>9.0511257030000003</v>
      </c>
      <c r="O898" s="200">
        <v>0</v>
      </c>
      <c r="Q898" s="82">
        <v>894</v>
      </c>
      <c r="R898" s="199">
        <v>0</v>
      </c>
      <c r="S898" s="199">
        <v>3.1706141130000001</v>
      </c>
      <c r="T898" s="199">
        <v>3.030186644</v>
      </c>
      <c r="U898" s="200">
        <v>0</v>
      </c>
    </row>
    <row r="899" spans="7:21" x14ac:dyDescent="0.25">
      <c r="G899" s="82">
        <v>895</v>
      </c>
      <c r="H899" s="11">
        <v>10.56970211</v>
      </c>
      <c r="I899" s="11">
        <v>10.0430133</v>
      </c>
      <c r="J899" s="11">
        <v>12.009861450000001</v>
      </c>
      <c r="K899" s="11">
        <v>7.71576007</v>
      </c>
      <c r="L899" s="11">
        <v>7.6608942200000003</v>
      </c>
      <c r="M899" s="199">
        <v>9.4539545329999992</v>
      </c>
      <c r="N899" s="199">
        <v>9.0452046209999999</v>
      </c>
      <c r="O899" s="200">
        <v>0</v>
      </c>
      <c r="Q899" s="82">
        <v>895</v>
      </c>
      <c r="R899" s="199">
        <v>0</v>
      </c>
      <c r="S899" s="199">
        <v>3.1670780519999999</v>
      </c>
      <c r="T899" s="199">
        <v>3.0268180579999999</v>
      </c>
      <c r="U899" s="200">
        <v>0</v>
      </c>
    </row>
    <row r="900" spans="7:21" x14ac:dyDescent="0.25">
      <c r="G900" s="82">
        <v>896</v>
      </c>
      <c r="H900" s="11">
        <v>10.564757009999999</v>
      </c>
      <c r="I900" s="11">
        <v>10.03867232</v>
      </c>
      <c r="J900" s="11">
        <v>12.00325037</v>
      </c>
      <c r="K900" s="11">
        <v>7.7140549949999997</v>
      </c>
      <c r="L900" s="11">
        <v>7.6592506220000001</v>
      </c>
      <c r="M900" s="199">
        <v>9.4473606290000003</v>
      </c>
      <c r="N900" s="199">
        <v>9.0392838609999995</v>
      </c>
      <c r="O900" s="200">
        <v>0</v>
      </c>
      <c r="Q900" s="82">
        <v>896</v>
      </c>
      <c r="R900" s="199">
        <v>0</v>
      </c>
      <c r="S900" s="199">
        <v>3.163542112</v>
      </c>
      <c r="T900" s="199">
        <v>3.0234495830000001</v>
      </c>
      <c r="U900" s="200">
        <v>0</v>
      </c>
    </row>
    <row r="901" spans="7:21" x14ac:dyDescent="0.25">
      <c r="G901" s="82">
        <v>897</v>
      </c>
      <c r="H901" s="11">
        <v>10.55981214</v>
      </c>
      <c r="I901" s="11">
        <v>10.03433152</v>
      </c>
      <c r="J901" s="11">
        <v>11.99663969</v>
      </c>
      <c r="K901" s="11">
        <v>7.7123499459999998</v>
      </c>
      <c r="L901" s="11">
        <v>7.657607048</v>
      </c>
      <c r="M901" s="199">
        <v>9.4407671220000005</v>
      </c>
      <c r="N901" s="199">
        <v>9.0333634230000008</v>
      </c>
      <c r="O901" s="200">
        <v>0</v>
      </c>
      <c r="Q901" s="82">
        <v>897</v>
      </c>
      <c r="R901" s="199">
        <v>0</v>
      </c>
      <c r="S901" s="199">
        <v>3.160006294</v>
      </c>
      <c r="T901" s="199">
        <v>3.0200812180000001</v>
      </c>
      <c r="U901" s="200">
        <v>0</v>
      </c>
    </row>
    <row r="902" spans="7:21" x14ac:dyDescent="0.25">
      <c r="G902" s="82">
        <v>898</v>
      </c>
      <c r="H902" s="11">
        <v>10.554867489999999</v>
      </c>
      <c r="I902" s="11">
        <v>10.02999088</v>
      </c>
      <c r="J902" s="11">
        <v>11.99002939</v>
      </c>
      <c r="K902" s="11">
        <v>7.7106449240000003</v>
      </c>
      <c r="L902" s="11">
        <v>7.6559635000000004</v>
      </c>
      <c r="M902" s="199">
        <v>9.4341740129999998</v>
      </c>
      <c r="N902" s="199">
        <v>9.0274433050000003</v>
      </c>
      <c r="O902" s="200">
        <v>0</v>
      </c>
      <c r="Q902" s="82">
        <v>898</v>
      </c>
      <c r="R902" s="199">
        <v>0</v>
      </c>
      <c r="S902" s="199">
        <v>3.1564705960000001</v>
      </c>
      <c r="T902" s="199">
        <v>3.0167129629999998</v>
      </c>
      <c r="U902" s="200">
        <v>0</v>
      </c>
    </row>
    <row r="903" spans="7:21" x14ac:dyDescent="0.25">
      <c r="G903" s="82">
        <v>899</v>
      </c>
      <c r="H903" s="11">
        <v>10.549923059999999</v>
      </c>
      <c r="I903" s="11">
        <v>10.02565042</v>
      </c>
      <c r="J903" s="11">
        <v>11.98341948</v>
      </c>
      <c r="K903" s="11">
        <v>7.7089399289999996</v>
      </c>
      <c r="L903" s="11">
        <v>7.6543199770000001</v>
      </c>
      <c r="M903" s="199">
        <v>9.427581301</v>
      </c>
      <c r="N903" s="199">
        <v>9.0215235099999997</v>
      </c>
      <c r="O903" s="200">
        <v>0</v>
      </c>
      <c r="Q903" s="82">
        <v>899</v>
      </c>
      <c r="R903" s="199">
        <v>0</v>
      </c>
      <c r="S903" s="199">
        <v>3.1529350200000001</v>
      </c>
      <c r="T903" s="199">
        <v>3.0133448180000002</v>
      </c>
      <c r="U903" s="200">
        <v>0</v>
      </c>
    </row>
    <row r="904" spans="7:21" x14ac:dyDescent="0.25">
      <c r="G904" s="82">
        <v>900</v>
      </c>
      <c r="H904" s="11">
        <v>10.54497885</v>
      </c>
      <c r="I904" s="11">
        <v>10.02131013</v>
      </c>
      <c r="J904" s="11">
        <v>11.97680997</v>
      </c>
      <c r="K904" s="11">
        <v>7.7072349610000002</v>
      </c>
      <c r="L904" s="11">
        <v>7.6526764780000001</v>
      </c>
      <c r="M904" s="199">
        <v>9.4209889859999993</v>
      </c>
      <c r="N904" s="199">
        <v>9.0156040350000008</v>
      </c>
      <c r="O904" s="200">
        <v>0</v>
      </c>
      <c r="Q904" s="82">
        <v>900</v>
      </c>
      <c r="R904" s="199">
        <v>0</v>
      </c>
      <c r="S904" s="199">
        <v>3.149399565</v>
      </c>
      <c r="T904" s="199">
        <v>3.0099767829999999</v>
      </c>
      <c r="U904" s="200">
        <v>0</v>
      </c>
    </row>
    <row r="905" spans="7:21" x14ac:dyDescent="0.25">
      <c r="G905" s="82">
        <v>901</v>
      </c>
      <c r="H905" s="11">
        <v>10.54003486</v>
      </c>
      <c r="I905" s="11">
        <v>10.01697001</v>
      </c>
      <c r="J905" s="11">
        <v>11.97020084</v>
      </c>
      <c r="K905" s="11">
        <v>7.7055300200000003</v>
      </c>
      <c r="L905" s="11">
        <v>7.6510330050000004</v>
      </c>
      <c r="M905" s="199">
        <v>9.4143970679999995</v>
      </c>
      <c r="N905" s="199">
        <v>9.0096848830000003</v>
      </c>
      <c r="O905" s="200">
        <v>0</v>
      </c>
      <c r="Q905" s="82">
        <v>901</v>
      </c>
      <c r="R905" s="199">
        <v>0</v>
      </c>
      <c r="S905" s="199">
        <v>3.145864231</v>
      </c>
      <c r="T905" s="199">
        <v>3.0066088579999999</v>
      </c>
      <c r="U905" s="200">
        <v>0</v>
      </c>
    </row>
    <row r="906" spans="7:21" x14ac:dyDescent="0.25">
      <c r="G906" s="82">
        <v>902</v>
      </c>
      <c r="H906" s="11">
        <v>10.53509109</v>
      </c>
      <c r="I906" s="11">
        <v>10.012630059999999</v>
      </c>
      <c r="J906" s="11">
        <v>11.96359211</v>
      </c>
      <c r="K906" s="11">
        <v>7.703825106</v>
      </c>
      <c r="L906" s="11">
        <v>7.6493895570000001</v>
      </c>
      <c r="M906" s="199">
        <v>9.4078055480000007</v>
      </c>
      <c r="N906" s="199">
        <v>9.0037660509999995</v>
      </c>
      <c r="O906" s="200">
        <v>0</v>
      </c>
      <c r="Q906" s="82">
        <v>902</v>
      </c>
      <c r="R906" s="199">
        <v>0</v>
      </c>
      <c r="S906" s="199">
        <v>3.1423290179999999</v>
      </c>
      <c r="T906" s="199">
        <v>3.0032410430000001</v>
      </c>
      <c r="U906" s="200">
        <v>0</v>
      </c>
    </row>
    <row r="907" spans="7:21" x14ac:dyDescent="0.25">
      <c r="G907" s="82">
        <v>903</v>
      </c>
      <c r="H907" s="11">
        <v>10.53014754</v>
      </c>
      <c r="I907" s="11">
        <v>10.00829029</v>
      </c>
      <c r="J907" s="11">
        <v>11.95698376</v>
      </c>
      <c r="K907" s="11">
        <v>7.7021202190000002</v>
      </c>
      <c r="L907" s="11">
        <v>7.6477461350000002</v>
      </c>
      <c r="M907" s="199">
        <v>9.4012144240000008</v>
      </c>
      <c r="N907" s="199">
        <v>8.9978475410000005</v>
      </c>
      <c r="O907" s="200">
        <v>0</v>
      </c>
      <c r="Q907" s="82">
        <v>903</v>
      </c>
      <c r="R907" s="199">
        <v>0</v>
      </c>
      <c r="S907" s="199">
        <v>3.138793926</v>
      </c>
      <c r="T907" s="199">
        <v>2.9998733390000001</v>
      </c>
      <c r="U907" s="200">
        <v>0</v>
      </c>
    </row>
    <row r="908" spans="7:21" x14ac:dyDescent="0.25">
      <c r="G908" s="82">
        <v>904</v>
      </c>
      <c r="H908" s="11">
        <v>10.525204220000001</v>
      </c>
      <c r="I908" s="11">
        <v>10.003950680000001</v>
      </c>
      <c r="J908" s="11">
        <v>11.950375810000001</v>
      </c>
      <c r="K908" s="11">
        <v>7.700415359</v>
      </c>
      <c r="L908" s="11">
        <v>7.6461027369999996</v>
      </c>
      <c r="M908" s="199">
        <v>9.3946236980000002</v>
      </c>
      <c r="N908" s="199">
        <v>8.9919293519999997</v>
      </c>
      <c r="O908" s="200">
        <v>0</v>
      </c>
      <c r="Q908" s="82">
        <v>904</v>
      </c>
      <c r="R908" s="199">
        <v>0</v>
      </c>
      <c r="S908" s="199">
        <v>3.1352589559999999</v>
      </c>
      <c r="T908" s="199">
        <v>2.9965057449999999</v>
      </c>
      <c r="U908" s="200">
        <v>0</v>
      </c>
    </row>
    <row r="909" spans="7:21" x14ac:dyDescent="0.25">
      <c r="G909" s="82">
        <v>905</v>
      </c>
      <c r="H909" s="11">
        <v>10.52026111</v>
      </c>
      <c r="I909" s="11">
        <v>9.9996112480000008</v>
      </c>
      <c r="J909" s="11">
        <v>11.943768240000001</v>
      </c>
      <c r="K909" s="11">
        <v>7.6987105260000002</v>
      </c>
      <c r="L909" s="11">
        <v>7.6444593640000003</v>
      </c>
      <c r="M909" s="199">
        <v>9.3880333680000003</v>
      </c>
      <c r="N909" s="199">
        <v>8.9860114850000006</v>
      </c>
      <c r="O909" s="200">
        <v>0</v>
      </c>
      <c r="Q909" s="82">
        <v>905</v>
      </c>
      <c r="R909" s="199">
        <v>0</v>
      </c>
      <c r="S909" s="199">
        <v>3.1317241060000001</v>
      </c>
      <c r="T909" s="199">
        <v>2.9931382599999998</v>
      </c>
      <c r="U909" s="200">
        <v>0</v>
      </c>
    </row>
    <row r="910" spans="7:21" x14ac:dyDescent="0.25">
      <c r="G910" s="82">
        <v>906</v>
      </c>
      <c r="H910" s="11">
        <v>10.51531823</v>
      </c>
      <c r="I910" s="11">
        <v>9.9952719840000004</v>
      </c>
      <c r="J910" s="11">
        <v>11.93716107</v>
      </c>
      <c r="K910" s="11">
        <v>7.6970057199999999</v>
      </c>
      <c r="L910" s="11">
        <v>7.6428160160000003</v>
      </c>
      <c r="M910" s="199">
        <v>9.3814434359999996</v>
      </c>
      <c r="N910" s="199">
        <v>8.9800939389999996</v>
      </c>
      <c r="O910" s="200">
        <v>0</v>
      </c>
      <c r="Q910" s="82">
        <v>906</v>
      </c>
      <c r="R910" s="199">
        <v>0</v>
      </c>
      <c r="S910" s="199">
        <v>3.1281893780000001</v>
      </c>
      <c r="T910" s="199">
        <v>2.9897708860000001</v>
      </c>
      <c r="U910" s="200">
        <v>0</v>
      </c>
    </row>
    <row r="911" spans="7:21" x14ac:dyDescent="0.25">
      <c r="G911" s="82">
        <v>907</v>
      </c>
      <c r="H911" s="11">
        <v>10.510375570000001</v>
      </c>
      <c r="I911" s="11">
        <v>9.990932892</v>
      </c>
      <c r="J911" s="11">
        <v>11.930554280000001</v>
      </c>
      <c r="K911" s="11">
        <v>7.6953009410000002</v>
      </c>
      <c r="L911" s="11">
        <v>7.6411726939999998</v>
      </c>
      <c r="M911" s="199">
        <v>9.3748539009999998</v>
      </c>
      <c r="N911" s="199">
        <v>8.9741767140000004</v>
      </c>
      <c r="O911" s="200">
        <v>0</v>
      </c>
      <c r="Q911" s="82">
        <v>907</v>
      </c>
      <c r="R911" s="199">
        <v>0</v>
      </c>
      <c r="S911" s="199">
        <v>3.1246547709999999</v>
      </c>
      <c r="T911" s="199">
        <v>2.9864036220000001</v>
      </c>
      <c r="U911" s="200">
        <v>0</v>
      </c>
    </row>
    <row r="912" spans="7:21" x14ac:dyDescent="0.25">
      <c r="G912" s="82">
        <v>908</v>
      </c>
      <c r="H912" s="11">
        <v>10.505433119999999</v>
      </c>
      <c r="I912" s="11">
        <v>9.9865939709999996</v>
      </c>
      <c r="J912" s="11">
        <v>11.923947890000001</v>
      </c>
      <c r="K912" s="11">
        <v>7.693596189</v>
      </c>
      <c r="L912" s="11">
        <v>7.6395293960000004</v>
      </c>
      <c r="M912" s="199">
        <v>9.3682647620000008</v>
      </c>
      <c r="N912" s="199">
        <v>8.9682598099999993</v>
      </c>
      <c r="O912" s="200">
        <v>0</v>
      </c>
      <c r="Q912" s="82">
        <v>908</v>
      </c>
      <c r="R912" s="199">
        <v>0</v>
      </c>
      <c r="S912" s="199">
        <v>3.1211202849999999</v>
      </c>
      <c r="T912" s="199">
        <v>2.9830364679999999</v>
      </c>
      <c r="U912" s="200">
        <v>0</v>
      </c>
    </row>
    <row r="913" spans="7:21" x14ac:dyDescent="0.25">
      <c r="G913" s="82">
        <v>909</v>
      </c>
      <c r="H913" s="11">
        <v>10.500490900000001</v>
      </c>
      <c r="I913" s="11">
        <v>9.9822552210000008</v>
      </c>
      <c r="J913" s="11">
        <v>11.91734188</v>
      </c>
      <c r="K913" s="11">
        <v>7.6918914640000002</v>
      </c>
      <c r="L913" s="11">
        <v>7.6378861240000004</v>
      </c>
      <c r="M913" s="199">
        <v>9.3616760209999992</v>
      </c>
      <c r="N913" s="199">
        <v>8.9623432279999999</v>
      </c>
      <c r="O913" s="200">
        <v>0</v>
      </c>
      <c r="Q913" s="82">
        <v>909</v>
      </c>
      <c r="R913" s="199">
        <v>0</v>
      </c>
      <c r="S913" s="199">
        <v>3.1175859199999998</v>
      </c>
      <c r="T913" s="199">
        <v>2.9796694239999999</v>
      </c>
      <c r="U913" s="200">
        <v>0</v>
      </c>
    </row>
    <row r="914" spans="7:21" x14ac:dyDescent="0.25">
      <c r="G914" s="82">
        <v>910</v>
      </c>
      <c r="H914" s="11">
        <v>10.495548899999999</v>
      </c>
      <c r="I914" s="11">
        <v>9.9779166430000004</v>
      </c>
      <c r="J914" s="11">
        <v>11.910736269999999</v>
      </c>
      <c r="K914" s="11">
        <v>7.6901867660000001</v>
      </c>
      <c r="L914" s="11">
        <v>7.6362428769999999</v>
      </c>
      <c r="M914" s="199">
        <v>9.3550876760000001</v>
      </c>
      <c r="N914" s="199">
        <v>8.9564269670000005</v>
      </c>
      <c r="O914" s="200">
        <v>0</v>
      </c>
      <c r="Q914" s="82">
        <v>910</v>
      </c>
      <c r="R914" s="199">
        <v>0</v>
      </c>
      <c r="S914" s="199">
        <v>3.114051677</v>
      </c>
      <c r="T914" s="199">
        <v>2.9763024900000001</v>
      </c>
      <c r="U914" s="200">
        <v>0</v>
      </c>
    </row>
    <row r="915" spans="7:21" x14ac:dyDescent="0.25">
      <c r="G915" s="82">
        <v>911</v>
      </c>
      <c r="H915" s="11">
        <v>10.490607130000001</v>
      </c>
      <c r="I915" s="11">
        <v>9.9735782349999997</v>
      </c>
      <c r="J915" s="11">
        <v>11.904131039999999</v>
      </c>
      <c r="K915" s="11">
        <v>7.6884820950000003</v>
      </c>
      <c r="L915" s="11">
        <v>7.6345996549999997</v>
      </c>
      <c r="M915" s="199">
        <v>9.3484997290000003</v>
      </c>
      <c r="N915" s="199">
        <v>8.9505110269999992</v>
      </c>
      <c r="O915" s="200">
        <v>0</v>
      </c>
      <c r="Q915" s="82">
        <v>911</v>
      </c>
      <c r="R915" s="199">
        <v>0</v>
      </c>
      <c r="S915" s="199">
        <v>3.1105175539999999</v>
      </c>
      <c r="T915" s="199">
        <v>2.9729356669999998</v>
      </c>
      <c r="U915" s="200">
        <v>0</v>
      </c>
    </row>
    <row r="916" spans="7:21" x14ac:dyDescent="0.25">
      <c r="G916" s="82">
        <v>912</v>
      </c>
      <c r="H916" s="11">
        <v>10.48566557</v>
      </c>
      <c r="I916" s="11">
        <v>9.9692399989999991</v>
      </c>
      <c r="J916" s="11">
        <v>11.8975262</v>
      </c>
      <c r="K916" s="11">
        <v>7.6867774510000002</v>
      </c>
      <c r="L916" s="11">
        <v>7.6329564579999998</v>
      </c>
      <c r="M916" s="199">
        <v>9.3419121779999994</v>
      </c>
      <c r="N916" s="199">
        <v>8.9445954089999997</v>
      </c>
      <c r="O916" s="200">
        <v>0</v>
      </c>
      <c r="Q916" s="82">
        <v>912</v>
      </c>
      <c r="R916" s="199">
        <v>0</v>
      </c>
      <c r="S916" s="199">
        <v>3.1069835530000001</v>
      </c>
      <c r="T916" s="199">
        <v>2.969568953</v>
      </c>
      <c r="U916" s="200">
        <v>0</v>
      </c>
    </row>
    <row r="917" spans="7:21" x14ac:dyDescent="0.25">
      <c r="G917" s="82">
        <v>913</v>
      </c>
      <c r="H917" s="11">
        <v>10.48072423</v>
      </c>
      <c r="I917" s="11">
        <v>9.9649019330000002</v>
      </c>
      <c r="J917" s="11">
        <v>11.890921759999999</v>
      </c>
      <c r="K917" s="11">
        <v>7.6850728339999996</v>
      </c>
      <c r="L917" s="11">
        <v>7.6313132860000001</v>
      </c>
      <c r="M917" s="199">
        <v>9.3353250239999994</v>
      </c>
      <c r="N917" s="199">
        <v>8.938680111</v>
      </c>
      <c r="O917" s="200">
        <v>0</v>
      </c>
      <c r="Q917" s="82">
        <v>913</v>
      </c>
      <c r="R917" s="199">
        <v>0</v>
      </c>
      <c r="S917" s="199">
        <v>3.1034496730000001</v>
      </c>
      <c r="T917" s="199">
        <v>2.966202349</v>
      </c>
      <c r="U917" s="200">
        <v>0</v>
      </c>
    </row>
    <row r="918" spans="7:21" x14ac:dyDescent="0.25">
      <c r="G918" s="82">
        <v>914</v>
      </c>
      <c r="H918" s="11">
        <v>10.475783119999999</v>
      </c>
      <c r="I918" s="11">
        <v>9.9605640389999994</v>
      </c>
      <c r="J918" s="11">
        <v>11.8843177</v>
      </c>
      <c r="K918" s="11">
        <v>7.6833682440000004</v>
      </c>
      <c r="L918" s="11">
        <v>7.6296701389999999</v>
      </c>
      <c r="M918" s="199">
        <v>9.3287382670000003</v>
      </c>
      <c r="N918" s="199">
        <v>8.9327651350000004</v>
      </c>
      <c r="O918" s="200">
        <v>0</v>
      </c>
      <c r="Q918" s="82">
        <v>914</v>
      </c>
      <c r="R918" s="199">
        <v>0</v>
      </c>
      <c r="S918" s="199">
        <v>3.0999159139999999</v>
      </c>
      <c r="T918" s="199">
        <v>2.9628358559999999</v>
      </c>
      <c r="U918" s="200">
        <v>0</v>
      </c>
    </row>
    <row r="919" spans="7:21" x14ac:dyDescent="0.25">
      <c r="G919" s="82">
        <v>915</v>
      </c>
      <c r="H919" s="11">
        <v>10.47084222</v>
      </c>
      <c r="I919" s="11">
        <v>9.9562263160000004</v>
      </c>
      <c r="J919" s="11">
        <v>11.877714040000001</v>
      </c>
      <c r="K919" s="11">
        <v>7.6816636809999999</v>
      </c>
      <c r="L919" s="11">
        <v>7.628027017</v>
      </c>
      <c r="M919" s="199">
        <v>9.3221519070000003</v>
      </c>
      <c r="N919" s="199">
        <v>8.9268504800000006</v>
      </c>
      <c r="O919" s="200">
        <v>0</v>
      </c>
      <c r="Q919" s="82">
        <v>915</v>
      </c>
      <c r="R919" s="199">
        <v>0</v>
      </c>
      <c r="S919" s="199">
        <v>3.0963822759999999</v>
      </c>
      <c r="T919" s="199">
        <v>2.9594694719999999</v>
      </c>
      <c r="U919" s="200">
        <v>0</v>
      </c>
    </row>
    <row r="920" spans="7:21" x14ac:dyDescent="0.25">
      <c r="G920" s="82">
        <v>916</v>
      </c>
      <c r="H920" s="11">
        <v>10.46590155</v>
      </c>
      <c r="I920" s="11">
        <v>9.9518887639999996</v>
      </c>
      <c r="J920" s="11">
        <v>11.871110760000001</v>
      </c>
      <c r="K920" s="11">
        <v>7.6799591449999998</v>
      </c>
      <c r="L920" s="11">
        <v>7.6263839200000003</v>
      </c>
      <c r="M920" s="199">
        <v>9.3155659429999993</v>
      </c>
      <c r="N920" s="199">
        <v>8.9209361460000007</v>
      </c>
      <c r="O920" s="200">
        <v>0</v>
      </c>
      <c r="Q920" s="82">
        <v>916</v>
      </c>
      <c r="R920" s="199">
        <v>0</v>
      </c>
      <c r="S920" s="199">
        <v>3.0928487589999998</v>
      </c>
      <c r="T920" s="199">
        <v>2.9561031990000002</v>
      </c>
      <c r="U920" s="200">
        <v>0</v>
      </c>
    </row>
    <row r="921" spans="7:21" x14ac:dyDescent="0.25">
      <c r="G921" s="82">
        <v>917</v>
      </c>
      <c r="H921" s="11">
        <v>10.4609611</v>
      </c>
      <c r="I921" s="11">
        <v>9.9475513840000005</v>
      </c>
      <c r="J921" s="11">
        <v>11.864507870000001</v>
      </c>
      <c r="K921" s="11">
        <v>7.6782546350000001</v>
      </c>
      <c r="L921" s="11">
        <v>7.6247408480000001</v>
      </c>
      <c r="M921" s="199">
        <v>9.3089803759999992</v>
      </c>
      <c r="N921" s="199">
        <v>8.9150221330000008</v>
      </c>
      <c r="O921" s="200">
        <v>0</v>
      </c>
      <c r="Q921" s="82">
        <v>917</v>
      </c>
      <c r="R921" s="199">
        <v>0</v>
      </c>
      <c r="S921" s="199">
        <v>3.0893153629999999</v>
      </c>
      <c r="T921" s="199">
        <v>2.9527370359999998</v>
      </c>
      <c r="U921" s="200">
        <v>0</v>
      </c>
    </row>
    <row r="922" spans="7:21" x14ac:dyDescent="0.25">
      <c r="G922" s="82">
        <v>918</v>
      </c>
      <c r="H922" s="11">
        <v>10.456020860000001</v>
      </c>
      <c r="I922" s="11">
        <v>9.9432141739999995</v>
      </c>
      <c r="J922" s="11">
        <v>11.857905369999999</v>
      </c>
      <c r="K922" s="11">
        <v>7.676550153</v>
      </c>
      <c r="L922" s="11">
        <v>7.6230978020000002</v>
      </c>
      <c r="M922" s="199">
        <v>9.302395207</v>
      </c>
      <c r="N922" s="199">
        <v>8.9091084420000008</v>
      </c>
      <c r="O922" s="200">
        <v>0</v>
      </c>
      <c r="Q922" s="82">
        <v>918</v>
      </c>
      <c r="R922" s="199">
        <v>0</v>
      </c>
      <c r="S922" s="199">
        <v>3.0857820880000002</v>
      </c>
      <c r="T922" s="199">
        <v>2.9493709830000001</v>
      </c>
      <c r="U922" s="200">
        <v>0</v>
      </c>
    </row>
    <row r="923" spans="7:21" x14ac:dyDescent="0.25">
      <c r="G923" s="82">
        <v>919</v>
      </c>
      <c r="H923" s="11">
        <v>10.45108085</v>
      </c>
      <c r="I923" s="11">
        <v>9.9388771350000003</v>
      </c>
      <c r="J923" s="11">
        <v>11.851303270000001</v>
      </c>
      <c r="K923" s="11">
        <v>7.6748456980000004</v>
      </c>
      <c r="L923" s="11">
        <v>7.6214547799999997</v>
      </c>
      <c r="M923" s="199">
        <v>9.2958104329999998</v>
      </c>
      <c r="N923" s="199">
        <v>8.9031950710000007</v>
      </c>
      <c r="O923" s="200">
        <v>0</v>
      </c>
      <c r="Q923" s="82">
        <v>919</v>
      </c>
      <c r="R923" s="199">
        <v>0</v>
      </c>
      <c r="S923" s="199">
        <v>3.082248935</v>
      </c>
      <c r="T923" s="199">
        <v>2.9460050390000001</v>
      </c>
      <c r="U923" s="200">
        <v>0</v>
      </c>
    </row>
    <row r="924" spans="7:21" x14ac:dyDescent="0.25">
      <c r="G924" s="82">
        <v>920</v>
      </c>
      <c r="H924" s="11">
        <v>10.44614106</v>
      </c>
      <c r="I924" s="11">
        <v>9.9345402679999992</v>
      </c>
      <c r="J924" s="11">
        <v>11.84470155</v>
      </c>
      <c r="K924" s="11">
        <v>7.6731412700000003</v>
      </c>
      <c r="L924" s="11">
        <v>7.6198117840000004</v>
      </c>
      <c r="M924" s="199">
        <v>9.2892260570000005</v>
      </c>
      <c r="N924" s="199">
        <v>8.8972820220000006</v>
      </c>
      <c r="O924" s="200">
        <v>0</v>
      </c>
      <c r="Q924" s="82">
        <v>920</v>
      </c>
      <c r="R924" s="199">
        <v>0</v>
      </c>
      <c r="S924" s="199">
        <v>3.0787159019999999</v>
      </c>
      <c r="T924" s="199">
        <v>2.942639206</v>
      </c>
      <c r="U924" s="200">
        <v>0</v>
      </c>
    </row>
    <row r="925" spans="7:21" x14ac:dyDescent="0.25">
      <c r="G925" s="82">
        <v>921</v>
      </c>
      <c r="H925" s="11">
        <v>10.4412015</v>
      </c>
      <c r="I925" s="11">
        <v>9.9302035709999998</v>
      </c>
      <c r="J925" s="11">
        <v>11.838100219999999</v>
      </c>
      <c r="K925" s="11">
        <v>7.6714368689999999</v>
      </c>
      <c r="L925" s="11">
        <v>7.6181688129999996</v>
      </c>
      <c r="M925" s="199">
        <v>9.2826420770000002</v>
      </c>
      <c r="N925" s="199">
        <v>8.8913692930000003</v>
      </c>
      <c r="O925" s="200">
        <v>0</v>
      </c>
      <c r="Q925" s="82">
        <v>921</v>
      </c>
      <c r="R925" s="199">
        <v>0</v>
      </c>
      <c r="S925" s="199">
        <v>3.0751829910000001</v>
      </c>
      <c r="T925" s="199">
        <v>2.939273483</v>
      </c>
      <c r="U925" s="200">
        <v>0</v>
      </c>
    </row>
    <row r="926" spans="7:21" x14ac:dyDescent="0.25">
      <c r="G926" s="82">
        <v>922</v>
      </c>
      <c r="H926" s="11">
        <v>10.436262149999999</v>
      </c>
      <c r="I926" s="11">
        <v>9.9258670460000005</v>
      </c>
      <c r="J926" s="11">
        <v>11.831499279999999</v>
      </c>
      <c r="K926" s="11">
        <v>7.6697324939999998</v>
      </c>
      <c r="L926" s="11">
        <v>7.6165258659999999</v>
      </c>
      <c r="M926" s="199">
        <v>9.2760584940000008</v>
      </c>
      <c r="N926" s="199">
        <v>8.8854568860000001</v>
      </c>
      <c r="O926" s="200">
        <v>0</v>
      </c>
      <c r="Q926" s="82">
        <v>922</v>
      </c>
      <c r="R926" s="199">
        <v>0</v>
      </c>
      <c r="S926" s="199">
        <v>3.0716502010000002</v>
      </c>
      <c r="T926" s="199">
        <v>2.9359078699999999</v>
      </c>
      <c r="U926" s="200">
        <v>0</v>
      </c>
    </row>
    <row r="927" spans="7:21" x14ac:dyDescent="0.25">
      <c r="G927" s="82">
        <v>923</v>
      </c>
      <c r="H927" s="11">
        <v>10.431323020000001</v>
      </c>
      <c r="I927" s="11">
        <v>9.9215306919999993</v>
      </c>
      <c r="J927" s="11">
        <v>11.824898729999999</v>
      </c>
      <c r="K927" s="11">
        <v>7.6680281470000002</v>
      </c>
      <c r="L927" s="11">
        <v>7.6148829449999997</v>
      </c>
      <c r="M927" s="199">
        <v>9.2694753070000004</v>
      </c>
      <c r="N927" s="199">
        <v>8.8795447999999997</v>
      </c>
      <c r="O927" s="200">
        <v>0</v>
      </c>
      <c r="Q927" s="82">
        <v>923</v>
      </c>
      <c r="R927" s="199">
        <v>0</v>
      </c>
      <c r="S927" s="199">
        <v>3.068117531</v>
      </c>
      <c r="T927" s="199">
        <v>2.9325423669999999</v>
      </c>
      <c r="U927" s="200">
        <v>0</v>
      </c>
    </row>
    <row r="928" spans="7:21" x14ac:dyDescent="0.25">
      <c r="G928" s="82">
        <v>924</v>
      </c>
      <c r="H928" s="11">
        <v>10.426384110000001</v>
      </c>
      <c r="I928" s="11">
        <v>9.9171945079999997</v>
      </c>
      <c r="J928" s="11">
        <v>11.81829858</v>
      </c>
      <c r="K928" s="11">
        <v>7.6663238270000003</v>
      </c>
      <c r="L928" s="11">
        <v>7.6132400489999998</v>
      </c>
      <c r="M928" s="199">
        <v>9.2628925169999992</v>
      </c>
      <c r="N928" s="199">
        <v>8.8736330339999991</v>
      </c>
      <c r="O928" s="200">
        <v>0</v>
      </c>
      <c r="Q928" s="82">
        <v>924</v>
      </c>
      <c r="R928" s="199">
        <v>0</v>
      </c>
      <c r="S928" s="199">
        <v>3.064584983</v>
      </c>
      <c r="T928" s="199">
        <v>2.9291769740000002</v>
      </c>
      <c r="U928" s="200">
        <v>0</v>
      </c>
    </row>
    <row r="929" spans="7:21" x14ac:dyDescent="0.25">
      <c r="G929" s="82">
        <v>925</v>
      </c>
      <c r="H929" s="11">
        <v>10.42144543</v>
      </c>
      <c r="I929" s="11">
        <v>9.9128584960000001</v>
      </c>
      <c r="J929" s="11">
        <v>11.811698809999999</v>
      </c>
      <c r="K929" s="11">
        <v>7.6646195329999998</v>
      </c>
      <c r="L929" s="11">
        <v>7.6115971780000002</v>
      </c>
      <c r="M929" s="199">
        <v>9.2563101240000005</v>
      </c>
      <c r="N929" s="199">
        <v>8.8677215900000004</v>
      </c>
      <c r="O929" s="200">
        <v>0</v>
      </c>
      <c r="Q929" s="82">
        <v>925</v>
      </c>
      <c r="R929" s="199">
        <v>0</v>
      </c>
      <c r="S929" s="199">
        <v>3.0610525559999999</v>
      </c>
      <c r="T929" s="199">
        <v>2.9258116909999998</v>
      </c>
      <c r="U929" s="200">
        <v>0</v>
      </c>
    </row>
    <row r="930" spans="7:21" x14ac:dyDescent="0.25">
      <c r="G930" s="82">
        <v>926</v>
      </c>
      <c r="H930" s="11">
        <v>10.41650697</v>
      </c>
      <c r="I930" s="11">
        <v>9.9085226550000005</v>
      </c>
      <c r="J930" s="11">
        <v>11.80509943</v>
      </c>
      <c r="K930" s="11">
        <v>7.6629152669999998</v>
      </c>
      <c r="L930" s="11">
        <v>7.609954332</v>
      </c>
      <c r="M930" s="199">
        <v>9.2497281269999991</v>
      </c>
      <c r="N930" s="199">
        <v>8.8618104659999997</v>
      </c>
      <c r="O930" s="200">
        <v>0</v>
      </c>
      <c r="Q930" s="82">
        <v>926</v>
      </c>
      <c r="R930" s="199">
        <v>0</v>
      </c>
      <c r="S930" s="199">
        <v>3.0575202500000001</v>
      </c>
      <c r="T930" s="199">
        <v>2.9224465180000001</v>
      </c>
      <c r="U930" s="200">
        <v>0</v>
      </c>
    </row>
    <row r="931" spans="7:21" x14ac:dyDescent="0.25">
      <c r="G931" s="82">
        <v>927</v>
      </c>
      <c r="H931" s="11">
        <v>10.41156872</v>
      </c>
      <c r="I931" s="11">
        <v>9.9041869850000008</v>
      </c>
      <c r="J931" s="11">
        <v>11.798500430000001</v>
      </c>
      <c r="K931" s="11">
        <v>7.6612110280000003</v>
      </c>
      <c r="L931" s="11">
        <v>7.6083115110000001</v>
      </c>
      <c r="M931" s="199">
        <v>9.2431465260000003</v>
      </c>
      <c r="N931" s="199">
        <v>8.8558996640000007</v>
      </c>
      <c r="O931" s="200">
        <v>0</v>
      </c>
      <c r="Q931" s="82">
        <v>927</v>
      </c>
      <c r="R931" s="199">
        <v>0</v>
      </c>
      <c r="S931" s="199">
        <v>3.053988065</v>
      </c>
      <c r="T931" s="199">
        <v>2.9190814550000002</v>
      </c>
      <c r="U931" s="200">
        <v>0</v>
      </c>
    </row>
    <row r="932" spans="7:21" x14ac:dyDescent="0.25">
      <c r="G932" s="82">
        <v>928</v>
      </c>
      <c r="H932" s="11">
        <v>10.406630699999999</v>
      </c>
      <c r="I932" s="11">
        <v>9.8998514859999993</v>
      </c>
      <c r="J932" s="11">
        <v>11.79190183</v>
      </c>
      <c r="K932" s="11">
        <v>7.6595068150000003</v>
      </c>
      <c r="L932" s="11">
        <v>7.6066687159999997</v>
      </c>
      <c r="M932" s="199">
        <v>9.2365653220000006</v>
      </c>
      <c r="N932" s="199">
        <v>8.8499891829999999</v>
      </c>
      <c r="O932" s="200">
        <v>0</v>
      </c>
      <c r="Q932" s="82">
        <v>928</v>
      </c>
      <c r="R932" s="199">
        <v>0</v>
      </c>
      <c r="S932" s="199">
        <v>3.0504560010000001</v>
      </c>
      <c r="T932" s="199">
        <v>2.915716502</v>
      </c>
      <c r="U932" s="200">
        <v>0</v>
      </c>
    </row>
    <row r="933" spans="7:21" x14ac:dyDescent="0.25">
      <c r="G933" s="82">
        <v>929</v>
      </c>
      <c r="H933" s="11">
        <v>10.4016929</v>
      </c>
      <c r="I933" s="11">
        <v>9.8955161579999995</v>
      </c>
      <c r="J933" s="11">
        <v>11.785303620000001</v>
      </c>
      <c r="K933" s="11">
        <v>7.6578026299999999</v>
      </c>
      <c r="L933" s="11">
        <v>7.6050259450000004</v>
      </c>
      <c r="M933" s="199">
        <v>9.2299845149999999</v>
      </c>
      <c r="N933" s="199">
        <v>8.8440790220000007</v>
      </c>
      <c r="O933" s="200">
        <v>0</v>
      </c>
      <c r="Q933" s="82">
        <v>929</v>
      </c>
      <c r="R933" s="199">
        <v>0</v>
      </c>
      <c r="S933" s="199">
        <v>3.0469240590000002</v>
      </c>
      <c r="T933" s="199">
        <v>2.9123516600000001</v>
      </c>
      <c r="U933" s="200">
        <v>0</v>
      </c>
    </row>
    <row r="934" spans="7:21" x14ac:dyDescent="0.25">
      <c r="G934" s="82">
        <v>930</v>
      </c>
      <c r="H934" s="11">
        <v>10.39675532</v>
      </c>
      <c r="I934" s="11">
        <v>9.8911810009999996</v>
      </c>
      <c r="J934" s="11">
        <v>11.778705799999999</v>
      </c>
      <c r="K934" s="11">
        <v>7.656098471</v>
      </c>
      <c r="L934" s="11">
        <v>7.6033831989999996</v>
      </c>
      <c r="M934" s="199">
        <v>9.2234041040000001</v>
      </c>
      <c r="N934" s="199">
        <v>8.8381691819999997</v>
      </c>
      <c r="O934" s="200">
        <v>0</v>
      </c>
      <c r="Q934" s="82">
        <v>930</v>
      </c>
      <c r="R934" s="199">
        <v>0</v>
      </c>
      <c r="S934" s="199">
        <v>3.0433922369999999</v>
      </c>
      <c r="T934" s="199">
        <v>2.9089869269999999</v>
      </c>
      <c r="U934" s="200">
        <v>0</v>
      </c>
    </row>
    <row r="935" spans="7:21" x14ac:dyDescent="0.25">
      <c r="G935" s="82">
        <v>931</v>
      </c>
      <c r="H935" s="11">
        <v>10.391817959999999</v>
      </c>
      <c r="I935" s="11">
        <v>9.8868460149999997</v>
      </c>
      <c r="J935" s="11">
        <v>11.77210837</v>
      </c>
      <c r="K935" s="11">
        <v>7.6543943399999996</v>
      </c>
      <c r="L935" s="11">
        <v>7.6017404790000001</v>
      </c>
      <c r="M935" s="199">
        <v>9.2168240889999993</v>
      </c>
      <c r="N935" s="199">
        <v>8.8322596630000003</v>
      </c>
      <c r="O935" s="200">
        <v>0</v>
      </c>
      <c r="Q935" s="82">
        <v>931</v>
      </c>
      <c r="R935" s="199">
        <v>0</v>
      </c>
      <c r="S935" s="199">
        <v>3.0398605359999999</v>
      </c>
      <c r="T935" s="199">
        <v>2.905622304</v>
      </c>
      <c r="U935" s="200">
        <v>0</v>
      </c>
    </row>
    <row r="936" spans="7:21" x14ac:dyDescent="0.25">
      <c r="G936" s="82">
        <v>932</v>
      </c>
      <c r="H936" s="11">
        <v>10.38688082</v>
      </c>
      <c r="I936" s="11">
        <v>9.8825111999999997</v>
      </c>
      <c r="J936" s="11">
        <v>11.76551132</v>
      </c>
      <c r="K936" s="11">
        <v>7.6526902359999998</v>
      </c>
      <c r="L936" s="11">
        <v>7.6000977829999998</v>
      </c>
      <c r="M936" s="199">
        <v>9.2102444709999993</v>
      </c>
      <c r="N936" s="199">
        <v>8.8263504650000009</v>
      </c>
      <c r="O936" s="200">
        <v>0</v>
      </c>
      <c r="Q936" s="82">
        <v>932</v>
      </c>
      <c r="R936" s="199">
        <v>0</v>
      </c>
      <c r="S936" s="199">
        <v>3.0363289560000002</v>
      </c>
      <c r="T936" s="199">
        <v>2.9022577909999998</v>
      </c>
      <c r="U936" s="200">
        <v>0</v>
      </c>
    </row>
    <row r="937" spans="7:21" x14ac:dyDescent="0.25">
      <c r="G937" s="82">
        <v>933</v>
      </c>
      <c r="H937" s="11">
        <v>10.3819439</v>
      </c>
      <c r="I937" s="11">
        <v>9.8781765559999997</v>
      </c>
      <c r="J937" s="11">
        <v>11.758914669999999</v>
      </c>
      <c r="K937" s="11">
        <v>7.6509861580000003</v>
      </c>
      <c r="L937" s="11">
        <v>7.598455113</v>
      </c>
      <c r="M937" s="199">
        <v>9.2036652500000002</v>
      </c>
      <c r="N937" s="199">
        <v>8.8204415879999996</v>
      </c>
      <c r="O937" s="200">
        <v>0</v>
      </c>
      <c r="Q937" s="82">
        <v>933</v>
      </c>
      <c r="R937" s="199">
        <v>0</v>
      </c>
      <c r="S937" s="199">
        <v>3.0327974979999999</v>
      </c>
      <c r="T937" s="199">
        <v>2.8988933879999998</v>
      </c>
      <c r="U937" s="200">
        <v>0</v>
      </c>
    </row>
    <row r="938" spans="7:21" x14ac:dyDescent="0.25">
      <c r="G938" s="82">
        <v>934</v>
      </c>
      <c r="H938" s="11">
        <v>10.3770072</v>
      </c>
      <c r="I938" s="11">
        <v>9.8738420829999995</v>
      </c>
      <c r="J938" s="11">
        <v>11.7523184</v>
      </c>
      <c r="K938" s="11">
        <v>7.6492821070000003</v>
      </c>
      <c r="L938" s="11">
        <v>7.5968124680000004</v>
      </c>
      <c r="M938" s="199">
        <v>9.1970864240000001</v>
      </c>
      <c r="N938" s="199">
        <v>8.8145330319999999</v>
      </c>
      <c r="O938" s="200">
        <v>0</v>
      </c>
      <c r="Q938" s="82">
        <v>934</v>
      </c>
      <c r="R938" s="199">
        <v>0</v>
      </c>
      <c r="S938" s="199">
        <v>3.0292661600000002</v>
      </c>
      <c r="T938" s="199">
        <v>2.8955290950000001</v>
      </c>
      <c r="U938" s="200">
        <v>0</v>
      </c>
    </row>
    <row r="939" spans="7:21" x14ac:dyDescent="0.25">
      <c r="G939" s="82">
        <v>935</v>
      </c>
      <c r="H939" s="11">
        <v>10.37207072</v>
      </c>
      <c r="I939" s="11">
        <v>9.8695077809999994</v>
      </c>
      <c r="J939" s="11">
        <v>11.74572253</v>
      </c>
      <c r="K939" s="11">
        <v>7.6475780840000001</v>
      </c>
      <c r="L939" s="11">
        <v>7.5951698470000002</v>
      </c>
      <c r="M939" s="199">
        <v>9.1905079950000008</v>
      </c>
      <c r="N939" s="199">
        <v>8.8086247970000002</v>
      </c>
      <c r="O939" s="200">
        <v>0</v>
      </c>
      <c r="Q939" s="82">
        <v>935</v>
      </c>
      <c r="R939" s="199">
        <v>0</v>
      </c>
      <c r="S939" s="199">
        <v>3.0257349439999999</v>
      </c>
      <c r="T939" s="199">
        <v>2.8921649129999998</v>
      </c>
      <c r="U939" s="200">
        <v>0</v>
      </c>
    </row>
    <row r="940" spans="7:21" x14ac:dyDescent="0.25">
      <c r="G940" s="82">
        <v>936</v>
      </c>
      <c r="H940" s="11">
        <v>10.36713447</v>
      </c>
      <c r="I940" s="11">
        <v>9.8651736499999991</v>
      </c>
      <c r="J940" s="11">
        <v>11.73912704</v>
      </c>
      <c r="K940" s="11">
        <v>7.6458740870000002</v>
      </c>
      <c r="L940" s="11">
        <v>7.5935272520000003</v>
      </c>
      <c r="M940" s="199">
        <v>9.1839299620000006</v>
      </c>
      <c r="N940" s="199">
        <v>8.8027168820000004</v>
      </c>
      <c r="O940" s="200">
        <v>0</v>
      </c>
      <c r="Q940" s="82">
        <v>936</v>
      </c>
      <c r="R940" s="199">
        <v>0</v>
      </c>
      <c r="S940" s="199">
        <v>3.0222038480000002</v>
      </c>
      <c r="T940" s="199">
        <v>2.88880084</v>
      </c>
      <c r="U940" s="200">
        <v>0</v>
      </c>
    </row>
    <row r="941" spans="7:21" x14ac:dyDescent="0.25">
      <c r="G941" s="82">
        <v>937</v>
      </c>
      <c r="H941" s="11">
        <v>10.362198429999999</v>
      </c>
      <c r="I941" s="11">
        <v>9.8608396900000006</v>
      </c>
      <c r="J941" s="11">
        <v>11.73253195</v>
      </c>
      <c r="K941" s="11">
        <v>7.6441701179999999</v>
      </c>
      <c r="L941" s="11">
        <v>7.5918846819999999</v>
      </c>
      <c r="M941" s="199">
        <v>9.1773523259999994</v>
      </c>
      <c r="N941" s="199">
        <v>8.7968092880000004</v>
      </c>
      <c r="O941" s="200">
        <v>0</v>
      </c>
      <c r="Q941" s="82">
        <v>937</v>
      </c>
      <c r="R941" s="199">
        <v>0</v>
      </c>
      <c r="S941" s="199">
        <v>3.018672874</v>
      </c>
      <c r="T941" s="199">
        <v>2.8854368770000001</v>
      </c>
      <c r="U941" s="200">
        <v>0</v>
      </c>
    </row>
    <row r="942" spans="7:21" x14ac:dyDescent="0.25">
      <c r="G942" s="82">
        <v>938</v>
      </c>
      <c r="H942" s="11">
        <v>10.35726262</v>
      </c>
      <c r="I942" s="11">
        <v>9.8565059010000002</v>
      </c>
      <c r="J942" s="11">
        <v>11.72593724</v>
      </c>
      <c r="K942" s="11">
        <v>7.642466175</v>
      </c>
      <c r="L942" s="11">
        <v>7.5902421369999997</v>
      </c>
      <c r="M942" s="199">
        <v>9.1707750860000008</v>
      </c>
      <c r="N942" s="199">
        <v>8.7909020150000003</v>
      </c>
      <c r="O942" s="200">
        <v>0</v>
      </c>
      <c r="Q942" s="82">
        <v>938</v>
      </c>
      <c r="R942" s="199">
        <v>0</v>
      </c>
      <c r="S942" s="199">
        <v>3.0151420199999999</v>
      </c>
      <c r="T942" s="199">
        <v>2.8820730239999999</v>
      </c>
      <c r="U942" s="200">
        <v>0</v>
      </c>
    </row>
    <row r="943" spans="7:21" x14ac:dyDescent="0.25">
      <c r="G943" s="82">
        <v>939</v>
      </c>
      <c r="H943" s="11">
        <v>10.35232703</v>
      </c>
      <c r="I943" s="11">
        <v>9.8521722829999998</v>
      </c>
      <c r="J943" s="11">
        <v>11.719342920000001</v>
      </c>
      <c r="K943" s="11">
        <v>7.6407622589999997</v>
      </c>
      <c r="L943" s="11">
        <v>7.5885996169999999</v>
      </c>
      <c r="M943" s="199">
        <v>9.1641982419999994</v>
      </c>
      <c r="N943" s="199">
        <v>8.7849950630000002</v>
      </c>
      <c r="O943" s="200">
        <v>0</v>
      </c>
      <c r="Q943" s="82">
        <v>939</v>
      </c>
      <c r="R943" s="199">
        <v>0</v>
      </c>
      <c r="S943" s="199">
        <v>3.0116112880000001</v>
      </c>
      <c r="T943" s="199">
        <v>2.8787092809999999</v>
      </c>
      <c r="U943" s="200">
        <v>0</v>
      </c>
    </row>
    <row r="944" spans="7:21" x14ac:dyDescent="0.25">
      <c r="G944" s="82">
        <v>940</v>
      </c>
      <c r="H944" s="11">
        <v>10.34739165</v>
      </c>
      <c r="I944" s="11">
        <v>9.8478388359999993</v>
      </c>
      <c r="J944" s="11">
        <v>11.71274899</v>
      </c>
      <c r="K944" s="11">
        <v>7.639058371</v>
      </c>
      <c r="L944" s="11">
        <v>7.5869571230000004</v>
      </c>
      <c r="M944" s="199">
        <v>9.1576217940000006</v>
      </c>
      <c r="N944" s="199">
        <v>8.7790884309999999</v>
      </c>
      <c r="O944" s="200">
        <v>0</v>
      </c>
      <c r="Q944" s="82">
        <v>940</v>
      </c>
      <c r="R944" s="199">
        <v>0</v>
      </c>
      <c r="S944" s="199">
        <v>3.0080806760000001</v>
      </c>
      <c r="T944" s="199">
        <v>2.8753456480000001</v>
      </c>
      <c r="U944" s="200">
        <v>0</v>
      </c>
    </row>
    <row r="945" spans="7:21" x14ac:dyDescent="0.25">
      <c r="G945" s="82">
        <v>941</v>
      </c>
      <c r="H945" s="11">
        <v>10.342456500000001</v>
      </c>
      <c r="I945" s="11">
        <v>9.8435055590000005</v>
      </c>
      <c r="J945" s="11">
        <v>11.706155450000001</v>
      </c>
      <c r="K945" s="11">
        <v>7.6373545089999997</v>
      </c>
      <c r="L945" s="11">
        <v>7.5853146530000002</v>
      </c>
      <c r="M945" s="199">
        <v>9.1510457429999992</v>
      </c>
      <c r="N945" s="199">
        <v>8.7731821199999995</v>
      </c>
      <c r="O945" s="200">
        <v>0</v>
      </c>
      <c r="Q945" s="82">
        <v>941</v>
      </c>
      <c r="R945" s="199">
        <v>0</v>
      </c>
      <c r="S945" s="199">
        <v>3.0045501859999999</v>
      </c>
      <c r="T945" s="199">
        <v>2.8719821250000002</v>
      </c>
      <c r="U945" s="200">
        <v>0</v>
      </c>
    </row>
    <row r="946" spans="7:21" x14ac:dyDescent="0.25">
      <c r="G946" s="82">
        <v>942</v>
      </c>
      <c r="H946" s="11">
        <v>10.33752157</v>
      </c>
      <c r="I946" s="11">
        <v>9.8391724539999998</v>
      </c>
      <c r="J946" s="11">
        <v>11.6995623</v>
      </c>
      <c r="K946" s="11">
        <v>7.6356506739999999</v>
      </c>
      <c r="L946" s="11">
        <v>7.5836722080000003</v>
      </c>
      <c r="M946" s="199">
        <v>9.1444700870000002</v>
      </c>
      <c r="N946" s="199">
        <v>8.7672761300000008</v>
      </c>
      <c r="O946" s="200">
        <v>0</v>
      </c>
      <c r="Q946" s="82">
        <v>942</v>
      </c>
      <c r="R946" s="199">
        <v>0</v>
      </c>
      <c r="S946" s="199">
        <v>3.0010198159999999</v>
      </c>
      <c r="T946" s="199">
        <v>2.868618712</v>
      </c>
      <c r="U946" s="200">
        <v>0</v>
      </c>
    </row>
    <row r="947" spans="7:21" x14ac:dyDescent="0.25">
      <c r="G947" s="82">
        <v>943</v>
      </c>
      <c r="H947" s="11">
        <v>10.332586859999999</v>
      </c>
      <c r="I947" s="11">
        <v>9.8348395199999992</v>
      </c>
      <c r="J947" s="11">
        <v>11.69296954</v>
      </c>
      <c r="K947" s="11">
        <v>7.6339468659999996</v>
      </c>
      <c r="L947" s="11">
        <v>7.5820297889999999</v>
      </c>
      <c r="M947" s="199">
        <v>9.1378948280000003</v>
      </c>
      <c r="N947" s="199">
        <v>8.7613704600000002</v>
      </c>
      <c r="O947" s="200">
        <v>0</v>
      </c>
      <c r="Q947" s="82">
        <v>943</v>
      </c>
      <c r="R947" s="199">
        <v>0</v>
      </c>
      <c r="S947" s="199">
        <v>2.9974895680000002</v>
      </c>
      <c r="T947" s="199">
        <v>2.865255409</v>
      </c>
      <c r="U947" s="200">
        <v>0</v>
      </c>
    </row>
    <row r="948" spans="7:21" x14ac:dyDescent="0.25">
      <c r="G948" s="82">
        <v>944</v>
      </c>
      <c r="H948" s="11">
        <v>10.327652369999999</v>
      </c>
      <c r="I948" s="11">
        <v>9.8305067560000001</v>
      </c>
      <c r="J948" s="11">
        <v>11.68637717</v>
      </c>
      <c r="K948" s="11">
        <v>7.6322430859999999</v>
      </c>
      <c r="L948" s="11">
        <v>7.5803873939999997</v>
      </c>
      <c r="M948" s="199">
        <v>9.1313199649999994</v>
      </c>
      <c r="N948" s="199">
        <v>8.7554651109999995</v>
      </c>
      <c r="O948" s="200">
        <v>0</v>
      </c>
      <c r="Q948" s="82">
        <v>944</v>
      </c>
      <c r="R948" s="199">
        <v>0</v>
      </c>
      <c r="S948" s="199">
        <v>2.9939594409999999</v>
      </c>
      <c r="T948" s="199">
        <v>2.8618922160000002</v>
      </c>
      <c r="U948" s="200">
        <v>0</v>
      </c>
    </row>
    <row r="949" spans="7:21" x14ac:dyDescent="0.25">
      <c r="G949" s="82">
        <v>945</v>
      </c>
      <c r="H949" s="11">
        <v>10.322718099999999</v>
      </c>
      <c r="I949" s="11">
        <v>9.8261741639999993</v>
      </c>
      <c r="J949" s="11">
        <v>11.67978518</v>
      </c>
      <c r="K949" s="11">
        <v>7.6305393319999997</v>
      </c>
      <c r="L949" s="11">
        <v>7.5787450249999999</v>
      </c>
      <c r="M949" s="199">
        <v>9.1247454979999993</v>
      </c>
      <c r="N949" s="199">
        <v>8.7495600830000004</v>
      </c>
      <c r="O949" s="200">
        <v>0</v>
      </c>
      <c r="Q949" s="82">
        <v>945</v>
      </c>
      <c r="R949" s="199">
        <v>0</v>
      </c>
      <c r="S949" s="199">
        <v>2.9904294340000002</v>
      </c>
      <c r="T949" s="199">
        <v>2.8585291330000002</v>
      </c>
      <c r="U949" s="200">
        <v>0</v>
      </c>
    </row>
    <row r="950" spans="7:21" x14ac:dyDescent="0.25">
      <c r="G950" s="82">
        <v>946</v>
      </c>
      <c r="H950" s="11">
        <v>10.31778405</v>
      </c>
      <c r="I950" s="11">
        <v>9.8218417420000002</v>
      </c>
      <c r="J950" s="11">
        <v>11.67319359</v>
      </c>
      <c r="K950" s="11">
        <v>7.6288356049999999</v>
      </c>
      <c r="L950" s="11">
        <v>7.5771026800000003</v>
      </c>
      <c r="M950" s="199">
        <v>9.1181714270000001</v>
      </c>
      <c r="N950" s="199">
        <v>8.7436553749999995</v>
      </c>
      <c r="O950" s="200">
        <v>0</v>
      </c>
      <c r="Q950" s="82">
        <v>946</v>
      </c>
      <c r="R950" s="199">
        <v>0</v>
      </c>
      <c r="S950" s="199">
        <v>2.9868995489999999</v>
      </c>
      <c r="T950" s="199">
        <v>2.85516616</v>
      </c>
      <c r="U950" s="200">
        <v>0</v>
      </c>
    </row>
    <row r="951" spans="7:21" x14ac:dyDescent="0.25">
      <c r="G951" s="82">
        <v>947</v>
      </c>
      <c r="H951" s="11">
        <v>10.31285022</v>
      </c>
      <c r="I951" s="11">
        <v>9.8175094909999991</v>
      </c>
      <c r="J951" s="11">
        <v>11.66660238</v>
      </c>
      <c r="K951" s="11">
        <v>7.6271319049999997</v>
      </c>
      <c r="L951" s="11">
        <v>7.5754603610000002</v>
      </c>
      <c r="M951" s="199">
        <v>9.1115977519999998</v>
      </c>
      <c r="N951" s="199">
        <v>8.7377509880000002</v>
      </c>
      <c r="O951" s="200">
        <v>0</v>
      </c>
      <c r="Q951" s="82">
        <v>947</v>
      </c>
      <c r="R951" s="199">
        <v>0</v>
      </c>
      <c r="S951" s="199">
        <v>2.9833697840000002</v>
      </c>
      <c r="T951" s="199">
        <v>2.851803297</v>
      </c>
      <c r="U951" s="200">
        <v>0</v>
      </c>
    </row>
    <row r="952" spans="7:21" x14ac:dyDescent="0.25">
      <c r="G952" s="82">
        <v>948</v>
      </c>
      <c r="H952" s="11">
        <v>10.307916609999999</v>
      </c>
      <c r="I952" s="11">
        <v>9.8131774119999999</v>
      </c>
      <c r="J952" s="11">
        <v>11.66001157</v>
      </c>
      <c r="K952" s="11">
        <v>7.625428232</v>
      </c>
      <c r="L952" s="11">
        <v>7.5738180670000004</v>
      </c>
      <c r="M952" s="199">
        <v>9.1050244730000003</v>
      </c>
      <c r="N952" s="199">
        <v>8.7318469220000008</v>
      </c>
      <c r="O952" s="200">
        <v>0</v>
      </c>
      <c r="Q952" s="82">
        <v>948</v>
      </c>
      <c r="R952" s="199">
        <v>0</v>
      </c>
      <c r="S952" s="199">
        <v>2.9798401409999999</v>
      </c>
      <c r="T952" s="199">
        <v>2.8484405439999998</v>
      </c>
      <c r="U952" s="200">
        <v>0</v>
      </c>
    </row>
    <row r="953" spans="7:21" x14ac:dyDescent="0.25">
      <c r="G953" s="82">
        <v>949</v>
      </c>
      <c r="H953" s="11">
        <v>10.302983230000001</v>
      </c>
      <c r="I953" s="11">
        <v>9.8088455030000006</v>
      </c>
      <c r="J953" s="11">
        <v>11.653421140000001</v>
      </c>
      <c r="K953" s="11">
        <v>7.6237245859999998</v>
      </c>
      <c r="L953" s="11">
        <v>7.5721757969999999</v>
      </c>
      <c r="M953" s="199">
        <v>9.0984515899999998</v>
      </c>
      <c r="N953" s="199">
        <v>8.7259431759999995</v>
      </c>
      <c r="O953" s="200">
        <v>0</v>
      </c>
      <c r="Q953" s="82">
        <v>949</v>
      </c>
      <c r="R953" s="199">
        <v>0</v>
      </c>
      <c r="S953" s="199">
        <v>2.9763106179999999</v>
      </c>
      <c r="T953" s="199">
        <v>2.8450779000000002</v>
      </c>
      <c r="U953" s="200">
        <v>0</v>
      </c>
    </row>
    <row r="954" spans="7:21" x14ac:dyDescent="0.25">
      <c r="G954" s="82">
        <v>950</v>
      </c>
      <c r="H954" s="11">
        <v>10.29805006</v>
      </c>
      <c r="I954" s="11">
        <v>9.8045137649999994</v>
      </c>
      <c r="J954" s="11">
        <v>11.6468311</v>
      </c>
      <c r="K954" s="11">
        <v>7.6220209670000001</v>
      </c>
      <c r="L954" s="11">
        <v>7.5705335529999997</v>
      </c>
      <c r="M954" s="199">
        <v>9.0918791030000001</v>
      </c>
      <c r="N954" s="199">
        <v>8.7200397509999998</v>
      </c>
      <c r="O954" s="200">
        <v>0</v>
      </c>
      <c r="Q954" s="82">
        <v>950</v>
      </c>
      <c r="R954" s="199">
        <v>0</v>
      </c>
      <c r="S954" s="199">
        <v>2.9727812170000001</v>
      </c>
      <c r="T954" s="199">
        <v>2.8417153669999999</v>
      </c>
      <c r="U954" s="200">
        <v>0</v>
      </c>
    </row>
    <row r="955" spans="7:21" x14ac:dyDescent="0.25">
      <c r="G955" s="82">
        <v>951</v>
      </c>
      <c r="H955" s="11">
        <v>10.29311712</v>
      </c>
      <c r="I955" s="11">
        <v>9.8001821979999999</v>
      </c>
      <c r="J955" s="11">
        <v>11.64024145</v>
      </c>
      <c r="K955" s="11">
        <v>7.6203173749999999</v>
      </c>
      <c r="L955" s="11">
        <v>7.5688913339999999</v>
      </c>
      <c r="M955" s="199">
        <v>9.0853070119999995</v>
      </c>
      <c r="N955" s="199">
        <v>8.714136646</v>
      </c>
      <c r="O955" s="200">
        <v>0</v>
      </c>
      <c r="Q955" s="82">
        <v>951</v>
      </c>
      <c r="R955" s="199">
        <v>0</v>
      </c>
      <c r="S955" s="199">
        <v>2.969251936</v>
      </c>
      <c r="T955" s="199">
        <v>2.8383529439999999</v>
      </c>
      <c r="U955" s="200">
        <v>0</v>
      </c>
    </row>
    <row r="956" spans="7:21" x14ac:dyDescent="0.25">
      <c r="G956" s="82">
        <v>952</v>
      </c>
      <c r="H956" s="11">
        <v>10.28818439</v>
      </c>
      <c r="I956" s="11">
        <v>9.7958508010000003</v>
      </c>
      <c r="J956" s="11">
        <v>11.633652189999999</v>
      </c>
      <c r="K956" s="11">
        <v>7.6186138100000003</v>
      </c>
      <c r="L956" s="11">
        <v>7.5672491400000004</v>
      </c>
      <c r="M956" s="199">
        <v>9.0787353169999996</v>
      </c>
      <c r="N956" s="199">
        <v>8.7082338620000002</v>
      </c>
      <c r="O956" s="200">
        <v>0</v>
      </c>
      <c r="Q956" s="82">
        <v>952</v>
      </c>
      <c r="R956" s="199">
        <v>0</v>
      </c>
      <c r="S956" s="199">
        <v>2.9657227759999998</v>
      </c>
      <c r="T956" s="199">
        <v>2.8349906300000001</v>
      </c>
      <c r="U956" s="200">
        <v>0</v>
      </c>
    </row>
    <row r="957" spans="7:21" x14ac:dyDescent="0.25">
      <c r="G957" s="82">
        <v>953</v>
      </c>
      <c r="H957" s="11">
        <v>10.283251890000001</v>
      </c>
      <c r="I957" s="11">
        <v>9.7915195760000007</v>
      </c>
      <c r="J957" s="11">
        <v>11.62706332</v>
      </c>
      <c r="K957" s="11">
        <v>7.6169102720000001</v>
      </c>
      <c r="L957" s="11">
        <v>7.5656069710000002</v>
      </c>
      <c r="M957" s="199">
        <v>9.0721640180000005</v>
      </c>
      <c r="N957" s="199">
        <v>8.7023313980000001</v>
      </c>
      <c r="O957" s="200">
        <v>0</v>
      </c>
      <c r="Q957" s="82">
        <v>953</v>
      </c>
      <c r="R957" s="199">
        <v>0</v>
      </c>
      <c r="S957" s="199">
        <v>2.9621937379999999</v>
      </c>
      <c r="T957" s="199">
        <v>2.8316284270000001</v>
      </c>
      <c r="U957" s="200">
        <v>0</v>
      </c>
    </row>
    <row r="958" spans="7:21" x14ac:dyDescent="0.25">
      <c r="G958" s="82">
        <v>954</v>
      </c>
      <c r="H958" s="11">
        <v>10.2783196</v>
      </c>
      <c r="I958" s="11">
        <v>9.7871885209999991</v>
      </c>
      <c r="J958" s="11">
        <v>11.62047484</v>
      </c>
      <c r="K958" s="11">
        <v>7.6152067609999996</v>
      </c>
      <c r="L958" s="11">
        <v>7.5639648279999996</v>
      </c>
      <c r="M958" s="199">
        <v>9.0655931150000004</v>
      </c>
      <c r="N958" s="199">
        <v>8.6964292539999999</v>
      </c>
      <c r="O958" s="200">
        <v>0</v>
      </c>
      <c r="Q958" s="82">
        <v>954</v>
      </c>
      <c r="R958" s="199">
        <v>0</v>
      </c>
      <c r="S958" s="199">
        <v>2.9586648200000001</v>
      </c>
      <c r="T958" s="199">
        <v>2.8282663330000002</v>
      </c>
      <c r="U958" s="200">
        <v>0</v>
      </c>
    </row>
    <row r="959" spans="7:21" x14ac:dyDescent="0.25">
      <c r="G959" s="82">
        <v>955</v>
      </c>
      <c r="H959" s="11">
        <v>10.27338754</v>
      </c>
      <c r="I959" s="11">
        <v>9.7828576379999994</v>
      </c>
      <c r="J959" s="11">
        <v>11.61388674</v>
      </c>
      <c r="K959" s="11">
        <v>7.6135032770000004</v>
      </c>
      <c r="L959" s="11">
        <v>7.562322709</v>
      </c>
      <c r="M959" s="199">
        <v>9.0590226069999993</v>
      </c>
      <c r="N959" s="199">
        <v>8.6905274319999997</v>
      </c>
      <c r="O959" s="200">
        <v>0</v>
      </c>
      <c r="Q959" s="82">
        <v>955</v>
      </c>
      <c r="R959" s="199">
        <v>0</v>
      </c>
      <c r="S959" s="199">
        <v>2.9551360230000001</v>
      </c>
      <c r="T959" s="199">
        <v>2.8249043490000001</v>
      </c>
      <c r="U959" s="200">
        <v>0</v>
      </c>
    </row>
    <row r="960" spans="7:21" x14ac:dyDescent="0.25">
      <c r="G960" s="82">
        <v>956</v>
      </c>
      <c r="H960" s="11">
        <v>10.268455700000001</v>
      </c>
      <c r="I960" s="11">
        <v>9.7785269249999995</v>
      </c>
      <c r="J960" s="11">
        <v>11.607299039999999</v>
      </c>
      <c r="K960" s="11">
        <v>7.6117998189999998</v>
      </c>
      <c r="L960" s="11">
        <v>7.5606806149999999</v>
      </c>
      <c r="M960" s="199">
        <v>9.0524524960000008</v>
      </c>
      <c r="N960" s="199">
        <v>8.6846259289999992</v>
      </c>
      <c r="O960" s="200">
        <v>0</v>
      </c>
      <c r="Q960" s="82">
        <v>956</v>
      </c>
      <c r="R960" s="199">
        <v>0</v>
      </c>
      <c r="S960" s="199">
        <v>2.9516073469999999</v>
      </c>
      <c r="T960" s="199">
        <v>2.8215424759999999</v>
      </c>
      <c r="U960" s="200">
        <v>0</v>
      </c>
    </row>
    <row r="961" spans="7:21" x14ac:dyDescent="0.25">
      <c r="G961" s="82">
        <v>957</v>
      </c>
      <c r="H961" s="11">
        <v>10.263524070000001</v>
      </c>
      <c r="I961" s="11">
        <v>9.7741963829999996</v>
      </c>
      <c r="J961" s="11">
        <v>11.60071172</v>
      </c>
      <c r="K961" s="11">
        <v>7.6100963889999997</v>
      </c>
      <c r="L961" s="11">
        <v>7.5590385470000001</v>
      </c>
      <c r="M961" s="199">
        <v>9.0458827799999995</v>
      </c>
      <c r="N961" s="199">
        <v>8.6787247470000004</v>
      </c>
      <c r="O961" s="200">
        <v>0</v>
      </c>
      <c r="Q961" s="82">
        <v>957</v>
      </c>
      <c r="R961" s="199">
        <v>0</v>
      </c>
      <c r="S961" s="199">
        <v>2.9480787930000001</v>
      </c>
      <c r="T961" s="199">
        <v>2.8181807120000002</v>
      </c>
      <c r="U961" s="200">
        <v>0</v>
      </c>
    </row>
    <row r="962" spans="7:21" x14ac:dyDescent="0.25">
      <c r="G962" s="82">
        <v>958</v>
      </c>
      <c r="H962" s="11">
        <v>10.258592670000001</v>
      </c>
      <c r="I962" s="11">
        <v>9.7698660119999996</v>
      </c>
      <c r="J962" s="11">
        <v>11.594124799999999</v>
      </c>
      <c r="K962" s="11">
        <v>7.6083929860000001</v>
      </c>
      <c r="L962" s="11">
        <v>7.5573965029999997</v>
      </c>
      <c r="M962" s="199">
        <v>9.0393134600000007</v>
      </c>
      <c r="N962" s="199">
        <v>8.6728238859999998</v>
      </c>
      <c r="O962" s="200">
        <v>0</v>
      </c>
      <c r="Q962" s="82">
        <v>958</v>
      </c>
      <c r="R962" s="199">
        <v>0</v>
      </c>
      <c r="S962" s="199">
        <v>2.944550359</v>
      </c>
      <c r="T962" s="199">
        <v>2.8148190579999999</v>
      </c>
      <c r="U962" s="200">
        <v>0</v>
      </c>
    </row>
    <row r="963" spans="7:21" x14ac:dyDescent="0.25">
      <c r="G963" s="82">
        <v>959</v>
      </c>
      <c r="H963" s="11">
        <v>10.253661490000001</v>
      </c>
      <c r="I963" s="11">
        <v>9.7655358109999995</v>
      </c>
      <c r="J963" s="11">
        <v>11.587538260000001</v>
      </c>
      <c r="K963" s="11">
        <v>7.6066896100000001</v>
      </c>
      <c r="L963" s="11">
        <v>7.5557544849999996</v>
      </c>
      <c r="M963" s="199">
        <v>9.0327445359999992</v>
      </c>
      <c r="N963" s="199">
        <v>8.6669233450000007</v>
      </c>
      <c r="O963" s="200">
        <v>0</v>
      </c>
      <c r="Q963" s="82">
        <v>959</v>
      </c>
      <c r="R963" s="199">
        <v>0</v>
      </c>
      <c r="S963" s="199">
        <v>2.9410220460000001</v>
      </c>
      <c r="T963" s="199">
        <v>2.8114575140000002</v>
      </c>
      <c r="U963" s="200">
        <v>0</v>
      </c>
    </row>
    <row r="964" spans="7:21" x14ac:dyDescent="0.25">
      <c r="G964" s="82">
        <v>960</v>
      </c>
      <c r="H964" s="11">
        <v>10.24873053</v>
      </c>
      <c r="I964" s="11">
        <v>9.7612057819999993</v>
      </c>
      <c r="J964" s="11">
        <v>11.58095211</v>
      </c>
      <c r="K964" s="11">
        <v>7.6049862600000004</v>
      </c>
      <c r="L964" s="11">
        <v>7.5541124909999997</v>
      </c>
      <c r="M964" s="199">
        <v>9.0261760070000001</v>
      </c>
      <c r="N964" s="199">
        <v>8.6610231239999997</v>
      </c>
      <c r="O964" s="200">
        <v>0</v>
      </c>
      <c r="Q964" s="82">
        <v>960</v>
      </c>
      <c r="R964" s="199">
        <v>0</v>
      </c>
      <c r="S964" s="199">
        <v>2.937493854</v>
      </c>
      <c r="T964" s="199">
        <v>2.8080960799999999</v>
      </c>
      <c r="U964" s="200">
        <v>0</v>
      </c>
    </row>
    <row r="965" spans="7:21" x14ac:dyDescent="0.25">
      <c r="G965" s="82">
        <v>961</v>
      </c>
      <c r="H965" s="11">
        <v>10.243799790000001</v>
      </c>
      <c r="I965" s="11">
        <v>9.7568759230000008</v>
      </c>
      <c r="J965" s="11">
        <v>11.57436635</v>
      </c>
      <c r="K965" s="11">
        <v>7.6032829380000004</v>
      </c>
      <c r="L965" s="11">
        <v>7.5524705230000002</v>
      </c>
      <c r="M965" s="199">
        <v>9.0196078740000001</v>
      </c>
      <c r="N965" s="199">
        <v>8.6551232230000004</v>
      </c>
      <c r="O965" s="200">
        <v>0</v>
      </c>
      <c r="Q965" s="82">
        <v>961</v>
      </c>
      <c r="R965" s="199">
        <v>0</v>
      </c>
      <c r="S965" s="199">
        <v>2.933965782</v>
      </c>
      <c r="T965" s="199">
        <v>2.8047347560000002</v>
      </c>
      <c r="U965" s="200">
        <v>0</v>
      </c>
    </row>
    <row r="966" spans="7:21" x14ac:dyDescent="0.25">
      <c r="G966" s="82">
        <v>962</v>
      </c>
      <c r="H966" s="11">
        <v>10.23886927</v>
      </c>
      <c r="I966" s="11">
        <v>9.7525462350000005</v>
      </c>
      <c r="J966" s="11">
        <v>11.567780969999999</v>
      </c>
      <c r="K966" s="11">
        <v>7.6015796419999999</v>
      </c>
      <c r="L966" s="11">
        <v>7.5508285800000001</v>
      </c>
      <c r="M966" s="199">
        <v>9.0130401370000008</v>
      </c>
      <c r="N966" s="199">
        <v>8.6492236429999991</v>
      </c>
      <c r="O966" s="200">
        <v>0</v>
      </c>
      <c r="Q966" s="82">
        <v>962</v>
      </c>
      <c r="R966" s="199">
        <v>0</v>
      </c>
      <c r="S966" s="199">
        <v>2.930437832</v>
      </c>
      <c r="T966" s="199">
        <v>2.8013735409999998</v>
      </c>
      <c r="U966" s="200">
        <v>0</v>
      </c>
    </row>
    <row r="967" spans="7:21" x14ac:dyDescent="0.25">
      <c r="G967" s="82">
        <v>963</v>
      </c>
      <c r="H967" s="11">
        <v>10.233938970000001</v>
      </c>
      <c r="I967" s="11">
        <v>9.7482167180000001</v>
      </c>
      <c r="J967" s="11">
        <v>11.56119599</v>
      </c>
      <c r="K967" s="11">
        <v>7.5998763739999999</v>
      </c>
      <c r="L967" s="11">
        <v>7.5491866610000002</v>
      </c>
      <c r="M967" s="199">
        <v>9.0064727960000006</v>
      </c>
      <c r="N967" s="199">
        <v>8.6433243839999996</v>
      </c>
      <c r="O967" s="200">
        <v>0</v>
      </c>
      <c r="Q967" s="82">
        <v>963</v>
      </c>
      <c r="R967" s="199">
        <v>0</v>
      </c>
      <c r="S967" s="199">
        <v>2.9269100030000001</v>
      </c>
      <c r="T967" s="199">
        <v>2.7980124370000001</v>
      </c>
      <c r="U967" s="200">
        <v>0</v>
      </c>
    </row>
    <row r="968" spans="7:21" x14ac:dyDescent="0.25">
      <c r="G968" s="82">
        <v>964</v>
      </c>
      <c r="H968" s="11">
        <v>10.2290089</v>
      </c>
      <c r="I968" s="11">
        <v>9.7438873709999996</v>
      </c>
      <c r="J968" s="11">
        <v>11.554611400000001</v>
      </c>
      <c r="K968" s="11">
        <v>7.5981731320000003</v>
      </c>
      <c r="L968" s="11">
        <v>7.5475447679999998</v>
      </c>
      <c r="M968" s="199">
        <v>8.9999058499999993</v>
      </c>
      <c r="N968" s="199">
        <v>8.6374254439999998</v>
      </c>
      <c r="O968" s="200">
        <v>0</v>
      </c>
      <c r="Q968" s="82">
        <v>964</v>
      </c>
      <c r="R968" s="199">
        <v>0</v>
      </c>
      <c r="S968" s="199">
        <v>2.923382294</v>
      </c>
      <c r="T968" s="199">
        <v>2.7946514420000002</v>
      </c>
      <c r="U968" s="200">
        <v>0</v>
      </c>
    </row>
    <row r="969" spans="7:21" x14ac:dyDescent="0.25">
      <c r="G969" s="82">
        <v>965</v>
      </c>
      <c r="H969" s="11">
        <v>10.224079039999999</v>
      </c>
      <c r="I969" s="11">
        <v>9.7395581960000008</v>
      </c>
      <c r="J969" s="11">
        <v>11.548027190000001</v>
      </c>
      <c r="K969" s="11">
        <v>7.5964699180000004</v>
      </c>
      <c r="L969" s="11">
        <v>7.5459028999999997</v>
      </c>
      <c r="M969" s="199">
        <v>8.9933393000000006</v>
      </c>
      <c r="N969" s="199">
        <v>8.6315268249999999</v>
      </c>
      <c r="O969" s="200">
        <v>0</v>
      </c>
      <c r="Q969" s="82">
        <v>965</v>
      </c>
      <c r="R969" s="199">
        <v>0</v>
      </c>
      <c r="S969" s="199">
        <v>2.9198547069999998</v>
      </c>
      <c r="T969" s="199">
        <v>2.791290558</v>
      </c>
      <c r="U969" s="200">
        <v>0</v>
      </c>
    </row>
    <row r="970" spans="7:21" x14ac:dyDescent="0.25">
      <c r="G970" s="82">
        <v>966</v>
      </c>
      <c r="H970" s="11">
        <v>10.219149399999999</v>
      </c>
      <c r="I970" s="11">
        <v>9.7352291910000002</v>
      </c>
      <c r="J970" s="11">
        <v>11.54144337</v>
      </c>
      <c r="K970" s="11">
        <v>7.5947667299999999</v>
      </c>
      <c r="L970" s="11">
        <v>7.5442610569999999</v>
      </c>
      <c r="M970" s="199">
        <v>8.9867731450000008</v>
      </c>
      <c r="N970" s="199">
        <v>8.6256285259999999</v>
      </c>
      <c r="O970" s="200">
        <v>0</v>
      </c>
      <c r="Q970" s="82">
        <v>966</v>
      </c>
      <c r="R970" s="199">
        <v>0</v>
      </c>
      <c r="S970" s="199">
        <v>2.9163272400000002</v>
      </c>
      <c r="T970" s="199">
        <v>2.7879297830000001</v>
      </c>
      <c r="U970" s="200">
        <v>0</v>
      </c>
    </row>
    <row r="971" spans="7:21" x14ac:dyDescent="0.25">
      <c r="G971" s="82">
        <v>967</v>
      </c>
      <c r="H971" s="11">
        <v>10.214219979999999</v>
      </c>
      <c r="I971" s="11">
        <v>9.7309003569999994</v>
      </c>
      <c r="J971" s="11">
        <v>11.53485994</v>
      </c>
      <c r="K971" s="11">
        <v>7.59306357</v>
      </c>
      <c r="L971" s="11">
        <v>7.5426192390000004</v>
      </c>
      <c r="M971" s="199">
        <v>8.980207386</v>
      </c>
      <c r="N971" s="199">
        <v>8.6197305469999996</v>
      </c>
      <c r="O971" s="200">
        <v>0</v>
      </c>
      <c r="Q971" s="82">
        <v>967</v>
      </c>
      <c r="R971" s="199">
        <v>0</v>
      </c>
      <c r="S971" s="199">
        <v>2.912799895</v>
      </c>
      <c r="T971" s="199">
        <v>2.7845691179999998</v>
      </c>
      <c r="U971" s="200">
        <v>0</v>
      </c>
    </row>
    <row r="972" spans="7:21" x14ac:dyDescent="0.25">
      <c r="G972" s="82">
        <v>968</v>
      </c>
      <c r="H972" s="11">
        <v>10.209290790000001</v>
      </c>
      <c r="I972" s="11">
        <v>9.7265716940000004</v>
      </c>
      <c r="J972" s="11">
        <v>11.5282769</v>
      </c>
      <c r="K972" s="11">
        <v>7.5913604360000004</v>
      </c>
      <c r="L972" s="11">
        <v>7.5409774460000003</v>
      </c>
      <c r="M972" s="199">
        <v>8.973642023</v>
      </c>
      <c r="N972" s="199">
        <v>8.6138328889999993</v>
      </c>
      <c r="O972" s="200">
        <v>0</v>
      </c>
      <c r="Q972" s="82">
        <v>968</v>
      </c>
      <c r="R972" s="199">
        <v>0</v>
      </c>
      <c r="S972" s="199">
        <v>2.90927267</v>
      </c>
      <c r="T972" s="199">
        <v>2.7812085629999999</v>
      </c>
      <c r="U972" s="200">
        <v>0</v>
      </c>
    </row>
    <row r="973" spans="7:21" x14ac:dyDescent="0.25">
      <c r="G973" s="82">
        <v>969</v>
      </c>
      <c r="H973" s="11">
        <v>10.20436181</v>
      </c>
      <c r="I973" s="11">
        <v>9.7222432009999995</v>
      </c>
      <c r="J973" s="11">
        <v>11.521694249999999</v>
      </c>
      <c r="K973" s="11">
        <v>7.5896573289999996</v>
      </c>
      <c r="L973" s="11">
        <v>7.5393356789999997</v>
      </c>
      <c r="M973" s="199">
        <v>8.9670770550000007</v>
      </c>
      <c r="N973" s="199">
        <v>8.6079355510000006</v>
      </c>
      <c r="O973" s="200">
        <v>0</v>
      </c>
      <c r="Q973" s="82">
        <v>969</v>
      </c>
      <c r="R973" s="199">
        <v>0</v>
      </c>
      <c r="S973" s="199">
        <v>2.9057455659999998</v>
      </c>
      <c r="T973" s="199">
        <v>2.7778481180000001</v>
      </c>
      <c r="U973" s="200">
        <v>0</v>
      </c>
    </row>
    <row r="974" spans="7:21" x14ac:dyDescent="0.25">
      <c r="G974" s="82">
        <v>970</v>
      </c>
      <c r="H974" s="11">
        <v>10.19943306</v>
      </c>
      <c r="I974" s="11">
        <v>9.7179148800000004</v>
      </c>
      <c r="J974" s="11">
        <v>11.515111989999999</v>
      </c>
      <c r="K974" s="11">
        <v>7.5879542500000001</v>
      </c>
      <c r="L974" s="11">
        <v>7.5376939360000001</v>
      </c>
      <c r="M974" s="199">
        <v>8.9605124820000004</v>
      </c>
      <c r="N974" s="199">
        <v>8.602038533</v>
      </c>
      <c r="O974" s="200">
        <v>0</v>
      </c>
      <c r="Q974" s="82">
        <v>970</v>
      </c>
      <c r="R974" s="199">
        <v>0</v>
      </c>
      <c r="S974" s="199">
        <v>2.9022185829999998</v>
      </c>
      <c r="T974" s="199">
        <v>2.7744877830000001</v>
      </c>
      <c r="U974" s="200">
        <v>0</v>
      </c>
    </row>
    <row r="975" spans="7:21" x14ac:dyDescent="0.25">
      <c r="G975" s="82">
        <v>971</v>
      </c>
      <c r="H975" s="11">
        <v>10.194504520000001</v>
      </c>
      <c r="I975" s="11">
        <v>9.7135867289999993</v>
      </c>
      <c r="J975" s="11">
        <v>11.508530110000001</v>
      </c>
      <c r="K975" s="11">
        <v>7.5862511970000002</v>
      </c>
      <c r="L975" s="11">
        <v>7.536052218</v>
      </c>
      <c r="M975" s="199">
        <v>8.9539483050000008</v>
      </c>
      <c r="N975" s="199">
        <v>8.5961418349999992</v>
      </c>
      <c r="O975" s="200">
        <v>0</v>
      </c>
      <c r="Q975" s="82">
        <v>971</v>
      </c>
      <c r="R975" s="199">
        <v>0</v>
      </c>
      <c r="S975" s="199">
        <v>2.8986917210000001</v>
      </c>
      <c r="T975" s="199">
        <v>2.7711275579999999</v>
      </c>
      <c r="U975" s="200">
        <v>0</v>
      </c>
    </row>
    <row r="976" spans="7:21" x14ac:dyDescent="0.25">
      <c r="G976" s="82">
        <v>972</v>
      </c>
      <c r="H976" s="11">
        <v>10.18957621</v>
      </c>
      <c r="I976" s="11">
        <v>9.7092587479999999</v>
      </c>
      <c r="J976" s="11">
        <v>11.50194862</v>
      </c>
      <c r="K976" s="11">
        <v>7.5845481709999998</v>
      </c>
      <c r="L976" s="11">
        <v>7.5344105260000003</v>
      </c>
      <c r="M976" s="199">
        <v>8.9473845240000003</v>
      </c>
      <c r="N976" s="199">
        <v>8.5902454580000001</v>
      </c>
      <c r="O976" s="200">
        <v>0</v>
      </c>
      <c r="Q976" s="82">
        <v>972</v>
      </c>
      <c r="R976" s="199">
        <v>0</v>
      </c>
      <c r="S976" s="199">
        <v>2.8951649800000001</v>
      </c>
      <c r="T976" s="199">
        <v>2.7677674419999998</v>
      </c>
      <c r="U976" s="200">
        <v>0</v>
      </c>
    </row>
    <row r="977" spans="7:21" x14ac:dyDescent="0.25">
      <c r="G977" s="82">
        <v>973</v>
      </c>
      <c r="H977" s="11">
        <v>10.184648109999999</v>
      </c>
      <c r="I977" s="11">
        <v>9.7049309390000005</v>
      </c>
      <c r="J977" s="11">
        <v>11.495367529999999</v>
      </c>
      <c r="K977" s="11">
        <v>7.5828451719999999</v>
      </c>
      <c r="L977" s="11">
        <v>7.5327688579999998</v>
      </c>
      <c r="M977" s="199">
        <v>8.9408211380000004</v>
      </c>
      <c r="N977" s="199">
        <v>8.5843494000000007</v>
      </c>
      <c r="O977" s="200">
        <v>0</v>
      </c>
      <c r="Q977" s="82">
        <v>973</v>
      </c>
      <c r="R977" s="199">
        <v>0</v>
      </c>
      <c r="S977" s="199">
        <v>2.8916383589999999</v>
      </c>
      <c r="T977" s="199">
        <v>2.7644074359999999</v>
      </c>
      <c r="U977" s="200">
        <v>0</v>
      </c>
    </row>
    <row r="978" spans="7:21" x14ac:dyDescent="0.25">
      <c r="G978" s="82">
        <v>974</v>
      </c>
      <c r="H978" s="11">
        <v>10.17972024</v>
      </c>
      <c r="I978" s="11">
        <v>9.7006032999999992</v>
      </c>
      <c r="J978" s="11">
        <v>11.48878682</v>
      </c>
      <c r="K978" s="11">
        <v>7.5811422000000004</v>
      </c>
      <c r="L978" s="11">
        <v>7.5311272149999997</v>
      </c>
      <c r="M978" s="199">
        <v>8.9342581469999995</v>
      </c>
      <c r="N978" s="199">
        <v>8.5784536629999995</v>
      </c>
      <c r="O978" s="200">
        <v>0</v>
      </c>
      <c r="Q978" s="82">
        <v>974</v>
      </c>
      <c r="R978" s="199">
        <v>0</v>
      </c>
      <c r="S978" s="199">
        <v>2.88811186</v>
      </c>
      <c r="T978" s="199">
        <v>2.7610475409999999</v>
      </c>
      <c r="U978" s="200">
        <v>0</v>
      </c>
    </row>
    <row r="979" spans="7:21" x14ac:dyDescent="0.25">
      <c r="G979" s="82">
        <v>975</v>
      </c>
      <c r="H979" s="11">
        <v>10.174792589999999</v>
      </c>
      <c r="I979" s="11">
        <v>9.6962758319999995</v>
      </c>
      <c r="J979" s="11">
        <v>11.4822065</v>
      </c>
      <c r="K979" s="11">
        <v>7.5794392549999996</v>
      </c>
      <c r="L979" s="11">
        <v>7.5294855979999999</v>
      </c>
      <c r="M979" s="199">
        <v>8.9276955519999994</v>
      </c>
      <c r="N979" s="199">
        <v>8.5725582459999998</v>
      </c>
      <c r="O979" s="200">
        <v>0</v>
      </c>
      <c r="Q979" s="82">
        <v>975</v>
      </c>
      <c r="R979" s="199">
        <v>0</v>
      </c>
      <c r="S979" s="199">
        <v>2.8845854809999998</v>
      </c>
      <c r="T979" s="199">
        <v>2.7576877550000001</v>
      </c>
      <c r="U979" s="200">
        <v>0</v>
      </c>
    </row>
    <row r="980" spans="7:21" x14ac:dyDescent="0.25">
      <c r="G980" s="82">
        <v>976</v>
      </c>
      <c r="H980" s="11">
        <v>10.16986515</v>
      </c>
      <c r="I980" s="11">
        <v>9.6919485349999999</v>
      </c>
      <c r="J980" s="11">
        <v>11.47562656</v>
      </c>
      <c r="K980" s="11">
        <v>7.5777363370000002</v>
      </c>
      <c r="L980" s="11">
        <v>7.5278440059999996</v>
      </c>
      <c r="M980" s="199">
        <v>8.921133352</v>
      </c>
      <c r="N980" s="199">
        <v>8.566663149</v>
      </c>
      <c r="O980" s="200">
        <v>0</v>
      </c>
      <c r="Q980" s="82">
        <v>976</v>
      </c>
      <c r="R980" s="199">
        <v>0</v>
      </c>
      <c r="S980" s="199">
        <v>2.8810592229999998</v>
      </c>
      <c r="T980" s="199">
        <v>2.754328079</v>
      </c>
      <c r="U980" s="200">
        <v>0</v>
      </c>
    </row>
    <row r="981" spans="7:21" x14ac:dyDescent="0.25">
      <c r="G981" s="82">
        <v>977</v>
      </c>
      <c r="H981" s="11">
        <v>10.16493794</v>
      </c>
      <c r="I981" s="11">
        <v>9.687621408</v>
      </c>
      <c r="J981" s="11">
        <v>11.46904702</v>
      </c>
      <c r="K981" s="11">
        <v>7.5760334460000003</v>
      </c>
      <c r="L981" s="11">
        <v>7.5262024380000003</v>
      </c>
      <c r="M981" s="199">
        <v>8.9145715469999995</v>
      </c>
      <c r="N981" s="199">
        <v>8.5607683720000001</v>
      </c>
      <c r="O981" s="200">
        <v>0</v>
      </c>
      <c r="Q981" s="82">
        <v>977</v>
      </c>
      <c r="R981" s="199">
        <v>0</v>
      </c>
      <c r="S981" s="199">
        <v>2.8775330860000001</v>
      </c>
      <c r="T981" s="199">
        <v>2.750968512</v>
      </c>
      <c r="U981" s="200">
        <v>0</v>
      </c>
    </row>
    <row r="982" spans="7:21" x14ac:dyDescent="0.25">
      <c r="G982" s="82">
        <v>978</v>
      </c>
      <c r="H982" s="11">
        <v>10.16001095</v>
      </c>
      <c r="I982" s="11">
        <v>9.6832944520000002</v>
      </c>
      <c r="J982" s="11">
        <v>11.46246786</v>
      </c>
      <c r="K982" s="11">
        <v>7.574330582</v>
      </c>
      <c r="L982" s="11">
        <v>7.5245608959999997</v>
      </c>
      <c r="M982" s="199">
        <v>8.9080101379999999</v>
      </c>
      <c r="N982" s="199">
        <v>8.5548739149999999</v>
      </c>
      <c r="O982" s="200">
        <v>0</v>
      </c>
      <c r="Q982" s="82">
        <v>978</v>
      </c>
      <c r="R982" s="199">
        <v>0</v>
      </c>
      <c r="S982" s="199">
        <v>2.8740070700000002</v>
      </c>
      <c r="T982" s="199">
        <v>2.7476090559999999</v>
      </c>
      <c r="U982" s="200">
        <v>0</v>
      </c>
    </row>
    <row r="983" spans="7:21" x14ac:dyDescent="0.25">
      <c r="G983" s="82">
        <v>979</v>
      </c>
      <c r="H983" s="11">
        <v>10.155084179999999</v>
      </c>
      <c r="I983" s="11">
        <v>9.6789676670000002</v>
      </c>
      <c r="J983" s="11">
        <v>11.455889089999999</v>
      </c>
      <c r="K983" s="11">
        <v>7.5726277450000001</v>
      </c>
      <c r="L983" s="11">
        <v>7.5229193790000002</v>
      </c>
      <c r="M983" s="199">
        <v>8.9014491240000009</v>
      </c>
      <c r="N983" s="199">
        <v>8.5489797779999996</v>
      </c>
      <c r="O983" s="200">
        <v>0</v>
      </c>
      <c r="Q983" s="82">
        <v>979</v>
      </c>
      <c r="R983" s="199">
        <v>0</v>
      </c>
      <c r="S983" s="199">
        <v>2.8704811750000001</v>
      </c>
      <c r="T983" s="199">
        <v>2.744249709</v>
      </c>
      <c r="U983" s="200">
        <v>0</v>
      </c>
    </row>
    <row r="984" spans="7:21" x14ac:dyDescent="0.25">
      <c r="G984" s="82">
        <v>980</v>
      </c>
      <c r="H984" s="11">
        <v>10.15015762</v>
      </c>
      <c r="I984" s="11">
        <v>9.6746410520000001</v>
      </c>
      <c r="J984" s="11">
        <v>11.44931072</v>
      </c>
      <c r="K984" s="11">
        <v>7.5709249349999999</v>
      </c>
      <c r="L984" s="11">
        <v>7.5212778870000001</v>
      </c>
      <c r="M984" s="199">
        <v>8.8948885050000008</v>
      </c>
      <c r="N984" s="199">
        <v>8.5430859609999992</v>
      </c>
      <c r="O984" s="200">
        <v>0</v>
      </c>
      <c r="Q984" s="82">
        <v>980</v>
      </c>
      <c r="R984" s="199">
        <v>0</v>
      </c>
      <c r="S984" s="199">
        <v>2.8669554009999998</v>
      </c>
      <c r="T984" s="199">
        <v>2.7408904729999999</v>
      </c>
      <c r="U984" s="200">
        <v>0</v>
      </c>
    </row>
    <row r="985" spans="7:21" x14ac:dyDescent="0.25">
      <c r="G985" s="82">
        <v>981</v>
      </c>
      <c r="H985" s="11">
        <v>10.14523129</v>
      </c>
      <c r="I985" s="11">
        <v>9.670314608</v>
      </c>
      <c r="J985" s="11">
        <v>11.44273272</v>
      </c>
      <c r="K985" s="11">
        <v>7.569222152</v>
      </c>
      <c r="L985" s="11">
        <v>7.5196364200000003</v>
      </c>
      <c r="M985" s="199">
        <v>8.8883282809999997</v>
      </c>
      <c r="N985" s="199">
        <v>8.5371924640000003</v>
      </c>
      <c r="O985" s="200">
        <v>0</v>
      </c>
      <c r="Q985" s="82">
        <v>981</v>
      </c>
      <c r="R985" s="199">
        <v>0</v>
      </c>
      <c r="S985" s="199">
        <v>2.8634297470000001</v>
      </c>
      <c r="T985" s="199">
        <v>2.7375313459999999</v>
      </c>
      <c r="U985" s="200">
        <v>0</v>
      </c>
    </row>
    <row r="986" spans="7:21" x14ac:dyDescent="0.25">
      <c r="G986" s="82">
        <v>982</v>
      </c>
      <c r="H986" s="11">
        <v>10.14030518</v>
      </c>
      <c r="I986" s="11">
        <v>9.6659883349999998</v>
      </c>
      <c r="J986" s="11">
        <v>11.43615512</v>
      </c>
      <c r="K986" s="11">
        <v>7.5675193949999997</v>
      </c>
      <c r="L986" s="11">
        <v>7.5179949779999999</v>
      </c>
      <c r="M986" s="199">
        <v>8.8817684529999994</v>
      </c>
      <c r="N986" s="199">
        <v>8.5312992869999995</v>
      </c>
      <c r="O986" s="200">
        <v>0</v>
      </c>
      <c r="Q986" s="82">
        <v>982</v>
      </c>
      <c r="R986" s="199">
        <v>0</v>
      </c>
      <c r="S986" s="199">
        <v>2.8599042149999998</v>
      </c>
      <c r="T986" s="199">
        <v>2.7341723290000002</v>
      </c>
      <c r="U986" s="200">
        <v>0</v>
      </c>
    </row>
    <row r="987" spans="7:21" x14ac:dyDescent="0.25">
      <c r="G987" s="82">
        <v>983</v>
      </c>
      <c r="H987" s="11">
        <v>10.135379289999999</v>
      </c>
      <c r="I987" s="11">
        <v>9.6616622319999994</v>
      </c>
      <c r="J987" s="11">
        <v>11.429577910000001</v>
      </c>
      <c r="K987" s="11">
        <v>7.5658166659999999</v>
      </c>
      <c r="L987" s="11">
        <v>7.5163535609999998</v>
      </c>
      <c r="M987" s="199">
        <v>8.8752090199999998</v>
      </c>
      <c r="N987" s="199">
        <v>8.5254064300000003</v>
      </c>
      <c r="O987" s="200">
        <v>0</v>
      </c>
      <c r="Q987" s="82">
        <v>983</v>
      </c>
      <c r="R987" s="199">
        <v>0</v>
      </c>
      <c r="S987" s="199">
        <v>2.8563788030000001</v>
      </c>
      <c r="T987" s="199">
        <v>2.7308134210000001</v>
      </c>
      <c r="U987" s="200">
        <v>0</v>
      </c>
    </row>
    <row r="988" spans="7:21" x14ac:dyDescent="0.25">
      <c r="G988" s="82">
        <v>984</v>
      </c>
      <c r="H988" s="11">
        <v>10.130453620000001</v>
      </c>
      <c r="I988" s="11">
        <v>9.6573363000000008</v>
      </c>
      <c r="J988" s="11">
        <v>11.423001080000001</v>
      </c>
      <c r="K988" s="11">
        <v>7.5641139639999997</v>
      </c>
      <c r="L988" s="11">
        <v>7.5147121690000001</v>
      </c>
      <c r="M988" s="199">
        <v>8.8686499820000009</v>
      </c>
      <c r="N988" s="199">
        <v>8.5195138929999992</v>
      </c>
      <c r="O988" s="200">
        <v>0</v>
      </c>
      <c r="Q988" s="82">
        <v>984</v>
      </c>
      <c r="R988" s="199">
        <v>0</v>
      </c>
      <c r="S988" s="199">
        <v>2.8528535119999998</v>
      </c>
      <c r="T988" s="199">
        <v>2.7274546239999999</v>
      </c>
      <c r="U988" s="200">
        <v>0</v>
      </c>
    </row>
    <row r="989" spans="7:21" x14ac:dyDescent="0.25">
      <c r="G989" s="82">
        <v>985</v>
      </c>
      <c r="H989" s="11">
        <v>10.125528170000001</v>
      </c>
      <c r="I989" s="11">
        <v>9.6530105390000003</v>
      </c>
      <c r="J989" s="11">
        <v>11.416424640000001</v>
      </c>
      <c r="K989" s="11">
        <v>7.5624112879999998</v>
      </c>
      <c r="L989" s="11">
        <v>7.5130708019999997</v>
      </c>
      <c r="M989" s="199">
        <v>8.8620913389999991</v>
      </c>
      <c r="N989" s="199">
        <v>8.5136216759999996</v>
      </c>
      <c r="O989" s="200">
        <v>0</v>
      </c>
      <c r="Q989" s="82">
        <v>985</v>
      </c>
      <c r="R989" s="199">
        <v>0</v>
      </c>
      <c r="S989" s="199">
        <v>2.8493283410000001</v>
      </c>
      <c r="T989" s="199">
        <v>2.7240959359999999</v>
      </c>
      <c r="U989" s="200">
        <v>0</v>
      </c>
    </row>
    <row r="990" spans="7:21" x14ac:dyDescent="0.25">
      <c r="G990" s="82">
        <v>986</v>
      </c>
      <c r="H990" s="11">
        <v>10.120602939999999</v>
      </c>
      <c r="I990" s="11">
        <v>9.6486849479999997</v>
      </c>
      <c r="J990" s="11">
        <v>11.409848589999999</v>
      </c>
      <c r="K990" s="11">
        <v>7.5607086399999996</v>
      </c>
      <c r="L990" s="11">
        <v>7.5114294599999996</v>
      </c>
      <c r="M990" s="199">
        <v>8.8555330909999999</v>
      </c>
      <c r="N990" s="199">
        <v>8.5077297789999999</v>
      </c>
      <c r="O990" s="200">
        <v>0</v>
      </c>
      <c r="Q990" s="82">
        <v>986</v>
      </c>
      <c r="R990" s="199">
        <v>0</v>
      </c>
      <c r="S990" s="199">
        <v>2.8458032919999998</v>
      </c>
      <c r="T990" s="199">
        <v>2.7207373590000001</v>
      </c>
      <c r="U990" s="200">
        <v>0</v>
      </c>
    </row>
    <row r="991" spans="7:21" x14ac:dyDescent="0.25">
      <c r="G991" s="82">
        <v>987</v>
      </c>
      <c r="H991" s="11">
        <v>10.11567793</v>
      </c>
      <c r="I991" s="11">
        <v>9.6443595280000007</v>
      </c>
      <c r="J991" s="11">
        <v>11.40327293</v>
      </c>
      <c r="K991" s="11">
        <v>7.5590060179999998</v>
      </c>
      <c r="L991" s="11">
        <v>7.5097881439999998</v>
      </c>
      <c r="M991" s="199">
        <v>8.8489752389999996</v>
      </c>
      <c r="N991" s="199">
        <v>8.5018382020000001</v>
      </c>
      <c r="O991" s="200">
        <v>0</v>
      </c>
      <c r="Q991" s="82">
        <v>987</v>
      </c>
      <c r="R991" s="199">
        <v>0</v>
      </c>
      <c r="S991" s="199">
        <v>2.8422783639999998</v>
      </c>
      <c r="T991" s="199">
        <v>2.7173788910000001</v>
      </c>
      <c r="U991" s="200">
        <v>0</v>
      </c>
    </row>
    <row r="992" spans="7:21" x14ac:dyDescent="0.25">
      <c r="G992" s="82">
        <v>988</v>
      </c>
      <c r="H992" s="11">
        <v>10.11075314</v>
      </c>
      <c r="I992" s="11">
        <v>9.640034279</v>
      </c>
      <c r="J992" s="11">
        <v>11.39669765</v>
      </c>
      <c r="K992" s="11">
        <v>7.5573034239999997</v>
      </c>
      <c r="L992" s="11">
        <v>7.5081468520000003</v>
      </c>
      <c r="M992" s="199">
        <v>8.842417781</v>
      </c>
      <c r="N992" s="199">
        <v>8.495946945</v>
      </c>
      <c r="O992" s="200">
        <v>0</v>
      </c>
      <c r="Q992" s="82">
        <v>988</v>
      </c>
      <c r="R992" s="199">
        <v>0</v>
      </c>
      <c r="S992" s="199">
        <v>2.8387535559999999</v>
      </c>
      <c r="T992" s="199">
        <v>2.7140205320000002</v>
      </c>
      <c r="U992" s="200">
        <v>0</v>
      </c>
    </row>
    <row r="993" spans="7:21" x14ac:dyDescent="0.25">
      <c r="G993" s="82">
        <v>989</v>
      </c>
      <c r="H993" s="11">
        <v>10.10582857</v>
      </c>
      <c r="I993" s="11">
        <v>9.6357092000000009</v>
      </c>
      <c r="J993" s="11">
        <v>11.39012277</v>
      </c>
      <c r="K993" s="11">
        <v>7.5556008559999999</v>
      </c>
      <c r="L993" s="11">
        <v>7.5065055850000002</v>
      </c>
      <c r="M993" s="199">
        <v>8.8358607189999994</v>
      </c>
      <c r="N993" s="199">
        <v>8.4900560079999998</v>
      </c>
      <c r="O993" s="200">
        <v>0</v>
      </c>
      <c r="Q993" s="82">
        <v>989</v>
      </c>
      <c r="R993" s="199">
        <v>0</v>
      </c>
      <c r="S993" s="199">
        <v>2.8352288689999998</v>
      </c>
      <c r="T993" s="199">
        <v>2.7106622840000001</v>
      </c>
      <c r="U993" s="200">
        <v>0</v>
      </c>
    </row>
    <row r="994" spans="7:21" x14ac:dyDescent="0.25">
      <c r="G994" s="82">
        <v>990</v>
      </c>
      <c r="H994" s="11">
        <v>10.100904229999999</v>
      </c>
      <c r="I994" s="11">
        <v>9.6313842919999999</v>
      </c>
      <c r="J994" s="11">
        <v>11.38354827</v>
      </c>
      <c r="K994" s="11">
        <v>7.5538983159999997</v>
      </c>
      <c r="L994" s="11">
        <v>7.5048643439999996</v>
      </c>
      <c r="M994" s="199">
        <v>8.8293040509999994</v>
      </c>
      <c r="N994" s="199">
        <v>8.4841653899999994</v>
      </c>
      <c r="O994" s="200">
        <v>0</v>
      </c>
      <c r="Q994" s="82">
        <v>990</v>
      </c>
      <c r="R994" s="199">
        <v>0</v>
      </c>
      <c r="S994" s="199">
        <v>2.831704303</v>
      </c>
      <c r="T994" s="199">
        <v>2.7073041450000002</v>
      </c>
      <c r="U994" s="200">
        <v>0</v>
      </c>
    </row>
    <row r="995" spans="7:21" x14ac:dyDescent="0.25">
      <c r="G995" s="82">
        <v>991</v>
      </c>
      <c r="H995" s="11">
        <v>10.0959801</v>
      </c>
      <c r="I995" s="11">
        <v>9.6270595550000007</v>
      </c>
      <c r="J995" s="11">
        <v>11.37697416</v>
      </c>
      <c r="K995" s="11">
        <v>7.552195802</v>
      </c>
      <c r="L995" s="11">
        <v>7.503223127</v>
      </c>
      <c r="M995" s="199">
        <v>8.8227477780000001</v>
      </c>
      <c r="N995" s="199">
        <v>8.4782750920000005</v>
      </c>
      <c r="O995" s="200">
        <v>0</v>
      </c>
      <c r="Q995" s="82">
        <v>991</v>
      </c>
      <c r="R995" s="199">
        <v>0</v>
      </c>
      <c r="S995" s="199">
        <v>2.8281798569999999</v>
      </c>
      <c r="T995" s="199">
        <v>2.7039461170000001</v>
      </c>
      <c r="U995" s="200">
        <v>0</v>
      </c>
    </row>
    <row r="996" spans="7:21" x14ac:dyDescent="0.25">
      <c r="G996" s="82">
        <v>992</v>
      </c>
      <c r="H996" s="11">
        <v>10.09105619</v>
      </c>
      <c r="I996" s="11">
        <v>9.6227349879999995</v>
      </c>
      <c r="J996" s="11">
        <v>11.370400439999999</v>
      </c>
      <c r="K996" s="11">
        <v>7.5504933149999998</v>
      </c>
      <c r="L996" s="11">
        <v>7.501581936</v>
      </c>
      <c r="M996" s="199">
        <v>8.8161919009999998</v>
      </c>
      <c r="N996" s="199">
        <v>8.4723851139999997</v>
      </c>
      <c r="O996" s="200">
        <v>0</v>
      </c>
      <c r="Q996" s="82">
        <v>992</v>
      </c>
      <c r="R996" s="199">
        <v>0</v>
      </c>
      <c r="S996" s="199">
        <v>2.8246555330000001</v>
      </c>
      <c r="T996" s="199">
        <v>2.7005881980000002</v>
      </c>
      <c r="U996" s="200">
        <v>0</v>
      </c>
    </row>
    <row r="997" spans="7:21" x14ac:dyDescent="0.25">
      <c r="G997" s="82">
        <v>993</v>
      </c>
      <c r="H997" s="11">
        <v>10.0861325</v>
      </c>
      <c r="I997" s="11">
        <v>9.618410591</v>
      </c>
      <c r="J997" s="11">
        <v>11.363827110000001</v>
      </c>
      <c r="K997" s="11">
        <v>7.548790855</v>
      </c>
      <c r="L997" s="11">
        <v>7.4999407690000002</v>
      </c>
      <c r="M997" s="199">
        <v>8.8096364180000002</v>
      </c>
      <c r="N997" s="199">
        <v>8.4664954560000005</v>
      </c>
      <c r="O997" s="200">
        <v>0</v>
      </c>
      <c r="Q997" s="82">
        <v>993</v>
      </c>
      <c r="R997" s="199">
        <v>0</v>
      </c>
      <c r="S997" s="199">
        <v>2.821131329</v>
      </c>
      <c r="T997" s="199">
        <v>2.6972303879999999</v>
      </c>
      <c r="U997" s="200">
        <v>0</v>
      </c>
    </row>
    <row r="998" spans="7:21" x14ac:dyDescent="0.25">
      <c r="G998" s="82">
        <v>994</v>
      </c>
      <c r="H998" s="11">
        <v>10.08120903</v>
      </c>
      <c r="I998" s="11">
        <v>9.6140863660000004</v>
      </c>
      <c r="J998" s="11">
        <v>11.35725416</v>
      </c>
      <c r="K998" s="11">
        <v>7.5470884219999999</v>
      </c>
      <c r="L998" s="11">
        <v>7.4982996279999998</v>
      </c>
      <c r="M998" s="199">
        <v>8.8030813309999996</v>
      </c>
      <c r="N998" s="199">
        <v>8.4606061179999994</v>
      </c>
      <c r="O998" s="200">
        <v>0</v>
      </c>
      <c r="Q998" s="82">
        <v>994</v>
      </c>
      <c r="R998" s="199">
        <v>0</v>
      </c>
      <c r="S998" s="199">
        <v>2.8176072460000001</v>
      </c>
      <c r="T998" s="199">
        <v>2.693872689</v>
      </c>
      <c r="U998" s="200">
        <v>0</v>
      </c>
    </row>
    <row r="999" spans="7:21" x14ac:dyDescent="0.25">
      <c r="G999" s="82">
        <v>995</v>
      </c>
      <c r="H999" s="11">
        <v>10.07628579</v>
      </c>
      <c r="I999" s="11">
        <v>9.6097623100000007</v>
      </c>
      <c r="J999" s="11">
        <v>11.3506816</v>
      </c>
      <c r="K999" s="11">
        <v>7.5453860170000002</v>
      </c>
      <c r="L999" s="11">
        <v>7.4966585119999998</v>
      </c>
      <c r="M999" s="199">
        <v>8.7965266379999996</v>
      </c>
      <c r="N999" s="199">
        <v>8.4547170999999999</v>
      </c>
      <c r="O999" s="200">
        <v>0</v>
      </c>
      <c r="Q999" s="82">
        <v>995</v>
      </c>
      <c r="R999" s="199">
        <v>0</v>
      </c>
      <c r="S999" s="199">
        <v>2.8140832840000001</v>
      </c>
      <c r="T999" s="199">
        <v>2.6905150990000002</v>
      </c>
      <c r="U999" s="200">
        <v>0</v>
      </c>
    </row>
    <row r="1000" spans="7:21" x14ac:dyDescent="0.25">
      <c r="G1000" s="82">
        <v>996</v>
      </c>
      <c r="H1000" s="11">
        <v>10.07136276</v>
      </c>
      <c r="I1000" s="11">
        <v>9.6054384259999992</v>
      </c>
      <c r="J1000" s="11">
        <v>11.34410943</v>
      </c>
      <c r="K1000" s="11">
        <v>7.5436836380000001</v>
      </c>
      <c r="L1000" s="11">
        <v>7.495017421</v>
      </c>
      <c r="M1000" s="199">
        <v>8.7899723400000003</v>
      </c>
      <c r="N1000" s="199">
        <v>8.4488284010000001</v>
      </c>
      <c r="O1000" s="200">
        <v>0</v>
      </c>
      <c r="Q1000" s="82">
        <v>996</v>
      </c>
      <c r="R1000" s="199">
        <v>0</v>
      </c>
      <c r="S1000" s="199">
        <v>2.8105594429999998</v>
      </c>
      <c r="T1000" s="199">
        <v>2.6871576190000002</v>
      </c>
      <c r="U1000" s="200">
        <v>0</v>
      </c>
    </row>
    <row r="1001" spans="7:21" x14ac:dyDescent="0.25">
      <c r="G1001" s="82">
        <v>997</v>
      </c>
      <c r="H1001" s="11">
        <v>10.066439949999999</v>
      </c>
      <c r="I1001" s="11">
        <v>9.6011147119999993</v>
      </c>
      <c r="J1001" s="11">
        <v>11.33753765</v>
      </c>
      <c r="K1001" s="11">
        <v>7.5419812860000004</v>
      </c>
      <c r="L1001" s="11">
        <v>7.4933763539999996</v>
      </c>
      <c r="M1001" s="199">
        <v>8.7834184369999999</v>
      </c>
      <c r="N1001" s="199">
        <v>8.4429400220000002</v>
      </c>
      <c r="O1001" s="200">
        <v>0</v>
      </c>
      <c r="Q1001" s="82">
        <v>997</v>
      </c>
      <c r="R1001" s="199">
        <v>0</v>
      </c>
      <c r="S1001" s="199">
        <v>2.8070357220000002</v>
      </c>
      <c r="T1001" s="199">
        <v>2.6838002489999999</v>
      </c>
      <c r="U1001" s="200">
        <v>0</v>
      </c>
    </row>
    <row r="1002" spans="7:21" x14ac:dyDescent="0.25">
      <c r="G1002" s="82">
        <v>998</v>
      </c>
      <c r="H1002" s="11">
        <v>10.06151736</v>
      </c>
      <c r="I1002" s="11">
        <v>9.5967911679999993</v>
      </c>
      <c r="J1002" s="11">
        <v>11.33096626</v>
      </c>
      <c r="K1002" s="11">
        <v>7.5402789610000003</v>
      </c>
      <c r="L1002" s="11">
        <v>7.4917353130000004</v>
      </c>
      <c r="M1002" s="199">
        <v>8.7768649290000003</v>
      </c>
      <c r="N1002" s="199">
        <v>8.437051963</v>
      </c>
      <c r="O1002" s="200">
        <v>0</v>
      </c>
      <c r="Q1002" s="82">
        <v>998</v>
      </c>
      <c r="R1002" s="199">
        <v>0</v>
      </c>
      <c r="S1002" s="199">
        <v>2.8035121219999999</v>
      </c>
      <c r="T1002" s="199">
        <v>2.6804429889999999</v>
      </c>
      <c r="U1002" s="200">
        <v>0</v>
      </c>
    </row>
    <row r="1003" spans="7:21" x14ac:dyDescent="0.25">
      <c r="G1003" s="82">
        <v>999</v>
      </c>
      <c r="H1003" s="11">
        <v>10.056595</v>
      </c>
      <c r="I1003" s="11">
        <v>9.5924677949999992</v>
      </c>
      <c r="J1003" s="11">
        <v>11.32439525</v>
      </c>
      <c r="K1003" s="11">
        <v>7.5385766619999997</v>
      </c>
      <c r="L1003" s="11">
        <v>7.4900942969999997</v>
      </c>
      <c r="M1003" s="199">
        <v>8.7703118149999995</v>
      </c>
      <c r="N1003" s="199">
        <v>8.4311642229999997</v>
      </c>
      <c r="O1003" s="200">
        <v>0</v>
      </c>
      <c r="Q1003" s="82">
        <v>999</v>
      </c>
      <c r="R1003" s="199">
        <v>0</v>
      </c>
      <c r="S1003" s="199">
        <v>2.7999886429999998</v>
      </c>
      <c r="T1003" s="199">
        <v>2.677085838</v>
      </c>
      <c r="U1003" s="200">
        <v>0</v>
      </c>
    </row>
    <row r="1004" spans="7:21" x14ac:dyDescent="0.25">
      <c r="G1004" s="82">
        <v>1000</v>
      </c>
      <c r="H1004" s="11">
        <v>10.051672849999999</v>
      </c>
      <c r="I1004" s="11">
        <v>9.5881445930000009</v>
      </c>
      <c r="J1004" s="11">
        <v>11.31782463</v>
      </c>
      <c r="K1004" s="11">
        <v>7.5368743909999996</v>
      </c>
      <c r="L1004" s="11">
        <v>7.4884533060000003</v>
      </c>
      <c r="M1004" s="199">
        <v>8.7637590969999994</v>
      </c>
      <c r="N1004" s="199">
        <v>8.4252768029999991</v>
      </c>
      <c r="O1004" s="200">
        <v>0</v>
      </c>
      <c r="Q1004" s="82">
        <v>1000</v>
      </c>
      <c r="R1004" s="199">
        <v>0</v>
      </c>
      <c r="S1004" s="199">
        <v>2.796465285</v>
      </c>
      <c r="T1004" s="199">
        <v>2.673728798</v>
      </c>
      <c r="U1004" s="200">
        <v>0</v>
      </c>
    </row>
    <row r="1005" spans="7:21" x14ac:dyDescent="0.25">
      <c r="G1005" s="82">
        <v>1001</v>
      </c>
      <c r="H1005" s="11">
        <v>10.046750919999999</v>
      </c>
      <c r="I1005" s="11">
        <v>9.5838215610000006</v>
      </c>
      <c r="J1005" s="11">
        <v>11.311254399999999</v>
      </c>
      <c r="K1005" s="11">
        <v>7.5351721469999999</v>
      </c>
      <c r="L1005" s="11">
        <v>7.4868123400000002</v>
      </c>
      <c r="M1005" s="199">
        <v>8.7572067730000001</v>
      </c>
      <c r="N1005" s="199">
        <v>8.4193897030000002</v>
      </c>
      <c r="O1005" s="200">
        <v>0</v>
      </c>
      <c r="Q1005" s="82">
        <v>1001</v>
      </c>
      <c r="R1005" s="199">
        <v>0</v>
      </c>
      <c r="S1005" s="199">
        <v>2.7929420469999999</v>
      </c>
      <c r="T1005" s="199">
        <v>2.6703718670000001</v>
      </c>
      <c r="U1005" s="200">
        <v>0</v>
      </c>
    </row>
    <row r="1006" spans="7:21" x14ac:dyDescent="0.25">
      <c r="G1006" s="82">
        <v>1002</v>
      </c>
      <c r="H1006" s="11">
        <v>10.04182922</v>
      </c>
      <c r="I1006" s="11">
        <v>9.5794987000000003</v>
      </c>
      <c r="J1006" s="11">
        <v>11.30468456</v>
      </c>
      <c r="K1006" s="11">
        <v>7.5334699299999999</v>
      </c>
      <c r="L1006" s="11">
        <v>7.4851713990000004</v>
      </c>
      <c r="M1006" s="199">
        <v>8.7506548439999996</v>
      </c>
      <c r="N1006" s="199">
        <v>8.4135029219999993</v>
      </c>
      <c r="O1006" s="200">
        <v>0</v>
      </c>
      <c r="Q1006" s="82">
        <v>1002</v>
      </c>
      <c r="R1006" s="199">
        <v>0</v>
      </c>
      <c r="S1006" s="199">
        <v>2.7894189300000001</v>
      </c>
      <c r="T1006" s="199">
        <v>2.6670150449999999</v>
      </c>
      <c r="U1006" s="200">
        <v>0</v>
      </c>
    </row>
    <row r="1007" spans="7:21" x14ac:dyDescent="0.25">
      <c r="G1007" s="82">
        <v>1003</v>
      </c>
      <c r="H1007" s="11">
        <v>10.036907729999999</v>
      </c>
      <c r="I1007" s="11">
        <v>9.5751760089999998</v>
      </c>
      <c r="J1007" s="11">
        <v>11.2981151</v>
      </c>
      <c r="K1007" s="11">
        <v>7.5317677390000002</v>
      </c>
      <c r="L1007" s="11">
        <v>7.4835304840000001</v>
      </c>
      <c r="M1007" s="199">
        <v>8.7441033099999999</v>
      </c>
      <c r="N1007" s="199">
        <v>8.4076164609999999</v>
      </c>
      <c r="O1007" s="200">
        <v>0</v>
      </c>
      <c r="Q1007" s="82">
        <v>1003</v>
      </c>
      <c r="R1007" s="199">
        <v>0</v>
      </c>
      <c r="S1007" s="199">
        <v>2.785895934</v>
      </c>
      <c r="T1007" s="199">
        <v>2.663658334</v>
      </c>
      <c r="U1007" s="200">
        <v>0</v>
      </c>
    </row>
    <row r="1008" spans="7:21" x14ac:dyDescent="0.25">
      <c r="G1008" s="82">
        <v>1004</v>
      </c>
      <c r="H1008" s="11">
        <v>10.031986460000001</v>
      </c>
      <c r="I1008" s="11">
        <v>9.5708534889999992</v>
      </c>
      <c r="J1008" s="11">
        <v>11.29154604</v>
      </c>
      <c r="K1008" s="11">
        <v>7.5300655760000001</v>
      </c>
      <c r="L1008" s="11">
        <v>7.481889593</v>
      </c>
      <c r="M1008" s="199">
        <v>8.7375521700000007</v>
      </c>
      <c r="N1008" s="199">
        <v>8.4017303200000004</v>
      </c>
      <c r="O1008" s="200">
        <v>0</v>
      </c>
      <c r="Q1008" s="82">
        <v>1004</v>
      </c>
      <c r="R1008" s="199">
        <v>0</v>
      </c>
      <c r="S1008" s="199">
        <v>2.7823730590000002</v>
      </c>
      <c r="T1008" s="199">
        <v>2.6603017320000002</v>
      </c>
      <c r="U1008" s="200">
        <v>0</v>
      </c>
    </row>
    <row r="1009" spans="7:21" x14ac:dyDescent="0.25">
      <c r="G1009" s="82">
        <v>1005</v>
      </c>
      <c r="H1009" s="11">
        <v>10.02706542</v>
      </c>
      <c r="I1009" s="11">
        <v>9.5665311390000003</v>
      </c>
      <c r="J1009" s="11">
        <v>11.284977359999999</v>
      </c>
      <c r="K1009" s="11">
        <v>7.5283634399999997</v>
      </c>
      <c r="L1009" s="11">
        <v>7.4802487270000002</v>
      </c>
      <c r="M1009" s="199">
        <v>8.7310014250000005</v>
      </c>
      <c r="N1009" s="199">
        <v>8.3958444980000007</v>
      </c>
      <c r="O1009" s="200">
        <v>0</v>
      </c>
      <c r="Q1009" s="82">
        <v>1005</v>
      </c>
      <c r="R1009" s="199">
        <v>0</v>
      </c>
      <c r="S1009" s="199">
        <v>2.7788503050000002</v>
      </c>
      <c r="T1009" s="199">
        <v>2.6569452400000002</v>
      </c>
      <c r="U1009" s="200">
        <v>0</v>
      </c>
    </row>
    <row r="1010" spans="7:21" x14ac:dyDescent="0.25">
      <c r="G1010" s="82">
        <v>1006</v>
      </c>
      <c r="H1010" s="11">
        <v>10.02214459</v>
      </c>
      <c r="I1010" s="11">
        <v>9.5622089599999995</v>
      </c>
      <c r="J1010" s="11">
        <v>11.27840906</v>
      </c>
      <c r="K1010" s="11">
        <v>7.5266613299999996</v>
      </c>
      <c r="L1010" s="11">
        <v>7.4786078859999998</v>
      </c>
      <c r="M1010" s="199">
        <v>8.7244510739999992</v>
      </c>
      <c r="N1010" s="199">
        <v>8.3899589960000007</v>
      </c>
      <c r="O1010" s="200">
        <v>0</v>
      </c>
      <c r="Q1010" s="82">
        <v>1006</v>
      </c>
      <c r="R1010" s="199">
        <v>0</v>
      </c>
      <c r="S1010" s="199">
        <v>2.7753276709999999</v>
      </c>
      <c r="T1010" s="199">
        <v>2.653588858</v>
      </c>
      <c r="U1010" s="200">
        <v>0</v>
      </c>
    </row>
    <row r="1011" spans="7:21" x14ac:dyDescent="0.25">
      <c r="G1011" s="82">
        <v>1007</v>
      </c>
      <c r="H1011" s="11">
        <v>10.01722399</v>
      </c>
      <c r="I1011" s="11">
        <v>9.5578869510000004</v>
      </c>
      <c r="J1011" s="11">
        <v>11.271841159999999</v>
      </c>
      <c r="K1011" s="11">
        <v>7.524959248</v>
      </c>
      <c r="L1011" s="11">
        <v>7.4769670709999998</v>
      </c>
      <c r="M1011" s="199">
        <v>8.7179011190000004</v>
      </c>
      <c r="N1011" s="199">
        <v>8.3840738130000005</v>
      </c>
      <c r="O1011" s="200">
        <v>0</v>
      </c>
      <c r="Q1011" s="82">
        <v>1007</v>
      </c>
      <c r="R1011" s="199">
        <v>0</v>
      </c>
      <c r="S1011" s="199">
        <v>2.7718051579999998</v>
      </c>
      <c r="T1011" s="199">
        <v>2.6502325849999999</v>
      </c>
      <c r="U1011" s="200">
        <v>0</v>
      </c>
    </row>
    <row r="1012" spans="7:21" x14ac:dyDescent="0.25">
      <c r="G1012" s="82">
        <v>1008</v>
      </c>
      <c r="H1012" s="11">
        <v>10.012303599999999</v>
      </c>
      <c r="I1012" s="11">
        <v>9.5535651129999994</v>
      </c>
      <c r="J1012" s="11">
        <v>11.26527364</v>
      </c>
      <c r="K1012" s="11">
        <v>7.523257192</v>
      </c>
      <c r="L1012" s="11">
        <v>7.47532628</v>
      </c>
      <c r="M1012" s="199">
        <v>8.7113515570000004</v>
      </c>
      <c r="N1012" s="199">
        <v>8.3781889500000002</v>
      </c>
      <c r="O1012" s="200">
        <v>0</v>
      </c>
      <c r="Q1012" s="82">
        <v>1008</v>
      </c>
      <c r="R1012" s="199">
        <v>0</v>
      </c>
      <c r="S1012" s="199">
        <v>2.7682827649999999</v>
      </c>
      <c r="T1012" s="199">
        <v>2.6468764220000001</v>
      </c>
      <c r="U1012" s="200">
        <v>0</v>
      </c>
    </row>
    <row r="1013" spans="7:21" x14ac:dyDescent="0.25">
      <c r="G1013" s="82">
        <v>1009</v>
      </c>
      <c r="H1013" s="11">
        <v>10.007383430000001</v>
      </c>
      <c r="I1013" s="11">
        <v>9.5492434450000001</v>
      </c>
      <c r="J1013" s="11">
        <v>11.25870651</v>
      </c>
      <c r="K1013" s="11">
        <v>7.5215551630000004</v>
      </c>
      <c r="L1013" s="11">
        <v>7.4736855149999997</v>
      </c>
      <c r="M1013" s="199">
        <v>8.7048023909999994</v>
      </c>
      <c r="N1013" s="199">
        <v>8.3723044069999997</v>
      </c>
      <c r="O1013" s="200">
        <v>0</v>
      </c>
      <c r="Q1013" s="82">
        <v>1009</v>
      </c>
      <c r="R1013" s="199">
        <v>0</v>
      </c>
      <c r="S1013" s="199">
        <v>2.7647604939999999</v>
      </c>
      <c r="T1013" s="199">
        <v>2.643520369</v>
      </c>
      <c r="U1013" s="200">
        <v>0</v>
      </c>
    </row>
    <row r="1014" spans="7:21" x14ac:dyDescent="0.25">
      <c r="G1014" s="82">
        <v>1010</v>
      </c>
      <c r="H1014" s="11">
        <v>10.00246349</v>
      </c>
      <c r="I1014" s="11">
        <v>9.5449219480000007</v>
      </c>
      <c r="J1014" s="11">
        <v>11.252139769999999</v>
      </c>
      <c r="K1014" s="11">
        <v>7.5198531620000004</v>
      </c>
      <c r="L1014" s="11">
        <v>7.4720447739999996</v>
      </c>
      <c r="M1014" s="199">
        <v>8.6982536190000008</v>
      </c>
      <c r="N1014" s="199">
        <v>8.3664201830000007</v>
      </c>
      <c r="O1014" s="200">
        <v>0</v>
      </c>
      <c r="Q1014" s="82">
        <v>1010</v>
      </c>
      <c r="R1014" s="199">
        <v>0</v>
      </c>
      <c r="S1014" s="199">
        <v>2.761238343</v>
      </c>
      <c r="T1014" s="199">
        <v>2.6401644260000001</v>
      </c>
      <c r="U1014" s="200">
        <v>0</v>
      </c>
    </row>
    <row r="1015" spans="7:21" x14ac:dyDescent="0.25">
      <c r="G1015" s="82">
        <v>1011</v>
      </c>
      <c r="H1015" s="11">
        <v>9.9975437629999995</v>
      </c>
      <c r="I1015" s="11">
        <v>9.5406006209999994</v>
      </c>
      <c r="J1015" s="11">
        <v>11.245573419999999</v>
      </c>
      <c r="K1015" s="11">
        <v>7.518151187</v>
      </c>
      <c r="L1015" s="11">
        <v>7.4704040589999998</v>
      </c>
      <c r="M1015" s="199">
        <v>8.6917052409999993</v>
      </c>
      <c r="N1015" s="199">
        <v>8.3605362779999997</v>
      </c>
      <c r="O1015" s="200">
        <v>0</v>
      </c>
      <c r="Q1015" s="82">
        <v>1011</v>
      </c>
      <c r="R1015" s="199">
        <v>0</v>
      </c>
      <c r="S1015" s="199">
        <v>2.757716313</v>
      </c>
      <c r="T1015" s="199">
        <v>2.636808592</v>
      </c>
      <c r="U1015" s="200">
        <v>0</v>
      </c>
    </row>
    <row r="1016" spans="7:21" x14ac:dyDescent="0.25">
      <c r="G1016" s="82">
        <v>1012</v>
      </c>
      <c r="H1016" s="11">
        <v>9.9926242569999992</v>
      </c>
      <c r="I1016" s="11">
        <v>9.5362794649999998</v>
      </c>
      <c r="J1016" s="11">
        <v>11.239007450000001</v>
      </c>
      <c r="K1016" s="11">
        <v>7.5164492389999999</v>
      </c>
      <c r="L1016" s="11">
        <v>7.4687633680000003</v>
      </c>
      <c r="M1016" s="199">
        <v>8.6851572580000003</v>
      </c>
      <c r="N1016" s="199">
        <v>8.3546526930000002</v>
      </c>
      <c r="O1016" s="200">
        <v>0</v>
      </c>
      <c r="Q1016" s="82">
        <v>1012</v>
      </c>
      <c r="R1016" s="199">
        <v>0</v>
      </c>
      <c r="S1016" s="199">
        <v>2.7541944030000001</v>
      </c>
      <c r="T1016" s="199">
        <v>2.633452868</v>
      </c>
      <c r="U1016" s="200">
        <v>0</v>
      </c>
    </row>
    <row r="1017" spans="7:21" x14ac:dyDescent="0.25">
      <c r="G1017" s="82">
        <v>1013</v>
      </c>
      <c r="H1017" s="11">
        <v>9.9877049719999995</v>
      </c>
      <c r="I1017" s="11">
        <v>9.531958479</v>
      </c>
      <c r="J1017" s="11">
        <v>11.232441870000001</v>
      </c>
      <c r="K1017" s="11">
        <v>7.5147473180000004</v>
      </c>
      <c r="L1017" s="11">
        <v>7.4671227030000003</v>
      </c>
      <c r="M1017" s="199">
        <v>8.6786096700000002</v>
      </c>
      <c r="N1017" s="199">
        <v>8.3487694270000006</v>
      </c>
      <c r="O1017" s="200">
        <v>0</v>
      </c>
      <c r="Q1017" s="82">
        <v>1013</v>
      </c>
      <c r="R1017" s="199">
        <v>0</v>
      </c>
      <c r="S1017" s="199">
        <v>2.750672614</v>
      </c>
      <c r="T1017" s="199">
        <v>2.6300972539999998</v>
      </c>
      <c r="U1017" s="200">
        <v>0</v>
      </c>
    </row>
    <row r="1018" spans="7:21" x14ac:dyDescent="0.25">
      <c r="G1018" s="82">
        <v>1014</v>
      </c>
      <c r="H1018" s="11">
        <v>9.9827859060000002</v>
      </c>
      <c r="I1018" s="11">
        <v>9.5276376640000002</v>
      </c>
      <c r="J1018" s="11">
        <v>11.225876680000001</v>
      </c>
      <c r="K1018" s="11">
        <v>7.5130454240000004</v>
      </c>
      <c r="L1018" s="11">
        <v>7.4654820629999996</v>
      </c>
      <c r="M1018" s="199">
        <v>8.6720624750000006</v>
      </c>
      <c r="N1018" s="199">
        <v>8.3428864810000007</v>
      </c>
      <c r="O1018" s="200">
        <v>0</v>
      </c>
      <c r="Q1018" s="82">
        <v>1014</v>
      </c>
      <c r="R1018" s="199">
        <v>0</v>
      </c>
      <c r="S1018" s="199">
        <v>2.7471509460000001</v>
      </c>
      <c r="T1018" s="199">
        <v>2.6267417489999998</v>
      </c>
      <c r="U1018" s="200">
        <v>0</v>
      </c>
    </row>
    <row r="1019" spans="7:21" x14ac:dyDescent="0.25">
      <c r="G1019" s="82">
        <v>1015</v>
      </c>
      <c r="H1019" s="11">
        <v>9.9778670599999995</v>
      </c>
      <c r="I1019" s="11">
        <v>9.5233170190000003</v>
      </c>
      <c r="J1019" s="11">
        <v>11.219311879999999</v>
      </c>
      <c r="K1019" s="11">
        <v>7.511343557</v>
      </c>
      <c r="L1019" s="11">
        <v>7.4638414470000001</v>
      </c>
      <c r="M1019" s="199">
        <v>8.6655156760000001</v>
      </c>
      <c r="N1019" s="199">
        <v>8.3370038550000007</v>
      </c>
      <c r="O1019" s="200">
        <v>0</v>
      </c>
      <c r="Q1019" s="82">
        <v>1015</v>
      </c>
      <c r="R1019" s="199">
        <v>0</v>
      </c>
      <c r="S1019" s="199">
        <v>2.743629399</v>
      </c>
      <c r="T1019" s="199">
        <v>2.6233863550000001</v>
      </c>
      <c r="U1019" s="200">
        <v>0</v>
      </c>
    </row>
    <row r="1020" spans="7:21" x14ac:dyDescent="0.25">
      <c r="G1020" s="82">
        <v>1016</v>
      </c>
      <c r="H1020" s="11">
        <v>9.9729484339999992</v>
      </c>
      <c r="I1020" s="11">
        <v>9.5189965440000002</v>
      </c>
      <c r="J1020" s="11">
        <v>11.212747459999999</v>
      </c>
      <c r="K1020" s="11">
        <v>7.509641717</v>
      </c>
      <c r="L1020" s="11">
        <v>7.462200857</v>
      </c>
      <c r="M1020" s="199">
        <v>8.6589692700000001</v>
      </c>
      <c r="N1020" s="199">
        <v>8.3311215470000004</v>
      </c>
      <c r="O1020" s="200">
        <v>0</v>
      </c>
      <c r="Q1020" s="82">
        <v>1016</v>
      </c>
      <c r="R1020" s="199">
        <v>0</v>
      </c>
      <c r="S1020" s="199">
        <v>2.7401079720000001</v>
      </c>
      <c r="T1020" s="199">
        <v>2.62003107</v>
      </c>
      <c r="U1020" s="200">
        <v>0</v>
      </c>
    </row>
    <row r="1021" spans="7:21" x14ac:dyDescent="0.25">
      <c r="G1021" s="82">
        <v>1017</v>
      </c>
      <c r="H1021" s="11">
        <v>9.9680300289999995</v>
      </c>
      <c r="I1021" s="11">
        <v>9.51467624</v>
      </c>
      <c r="J1021" s="11">
        <v>11.206183429999999</v>
      </c>
      <c r="K1021" s="11">
        <v>7.5079399039999997</v>
      </c>
      <c r="L1021" s="11">
        <v>7.4605602920000003</v>
      </c>
      <c r="M1021" s="199">
        <v>8.6524232590000008</v>
      </c>
      <c r="N1021" s="199">
        <v>8.3252395589999999</v>
      </c>
      <c r="O1021" s="200">
        <v>0</v>
      </c>
      <c r="Q1021" s="82">
        <v>1017</v>
      </c>
      <c r="R1021" s="199">
        <v>0</v>
      </c>
      <c r="S1021" s="199">
        <v>2.736586666</v>
      </c>
      <c r="T1021" s="199">
        <v>2.6166758940000001</v>
      </c>
      <c r="U1021" s="200">
        <v>0</v>
      </c>
    </row>
    <row r="1022" spans="7:21" x14ac:dyDescent="0.25">
      <c r="G1022" s="82">
        <v>1018</v>
      </c>
      <c r="H1022" s="11">
        <v>9.9631118430000001</v>
      </c>
      <c r="I1022" s="11">
        <v>9.5103561069999998</v>
      </c>
      <c r="J1022" s="11">
        <v>11.19961979</v>
      </c>
      <c r="K1022" s="11">
        <v>7.5062381179999997</v>
      </c>
      <c r="L1022" s="11">
        <v>7.4589197519999999</v>
      </c>
      <c r="M1022" s="199">
        <v>8.6458776430000004</v>
      </c>
      <c r="N1022" s="199">
        <v>8.3193578909999992</v>
      </c>
      <c r="O1022" s="200">
        <v>0</v>
      </c>
      <c r="Q1022" s="82">
        <v>1018</v>
      </c>
      <c r="R1022" s="199">
        <v>0</v>
      </c>
      <c r="S1022" s="199">
        <v>2.7330654810000001</v>
      </c>
      <c r="T1022" s="199">
        <v>2.6133208290000001</v>
      </c>
      <c r="U1022" s="200">
        <v>0</v>
      </c>
    </row>
    <row r="1023" spans="7:21" x14ac:dyDescent="0.25">
      <c r="G1023" s="82">
        <v>1019</v>
      </c>
      <c r="H1023" s="11">
        <v>9.9581938769999994</v>
      </c>
      <c r="I1023" s="11">
        <v>9.5060361429999993</v>
      </c>
      <c r="J1023" s="11">
        <v>11.193056540000001</v>
      </c>
      <c r="K1023" s="11">
        <v>7.5045363580000002</v>
      </c>
      <c r="L1023" s="11">
        <v>7.4572792369999998</v>
      </c>
      <c r="M1023" s="199">
        <v>8.6393324210000007</v>
      </c>
      <c r="N1023" s="199">
        <v>8.313476541</v>
      </c>
      <c r="O1023" s="200">
        <v>0</v>
      </c>
      <c r="Q1023" s="82">
        <v>1019</v>
      </c>
      <c r="R1023" s="199">
        <v>0</v>
      </c>
      <c r="S1023" s="199">
        <v>2.729544416</v>
      </c>
      <c r="T1023" s="199">
        <v>2.6099658730000002</v>
      </c>
      <c r="U1023" s="200">
        <v>0</v>
      </c>
    </row>
    <row r="1024" spans="7:21" x14ac:dyDescent="0.25">
      <c r="G1024" s="82">
        <v>1020</v>
      </c>
      <c r="H1024" s="11">
        <v>9.9532761310000009</v>
      </c>
      <c r="I1024" s="11">
        <v>9.5017163510000007</v>
      </c>
      <c r="J1024" s="11">
        <v>11.186493670000001</v>
      </c>
      <c r="K1024" s="11">
        <v>7.5028346260000003</v>
      </c>
      <c r="L1024" s="11">
        <v>7.4556387470000001</v>
      </c>
      <c r="M1024" s="199">
        <v>8.6327875929999998</v>
      </c>
      <c r="N1024" s="199">
        <v>8.3075955120000007</v>
      </c>
      <c r="O1024" s="200">
        <v>0</v>
      </c>
      <c r="Q1024" s="82">
        <v>1020</v>
      </c>
      <c r="R1024" s="199">
        <v>0</v>
      </c>
      <c r="S1024" s="199">
        <v>2.7260234730000001</v>
      </c>
      <c r="T1024" s="199">
        <v>2.6066110259999999</v>
      </c>
      <c r="U1024" s="200">
        <v>0</v>
      </c>
    </row>
    <row r="1025" spans="7:21" x14ac:dyDescent="0.25">
      <c r="G1025" s="82">
        <v>1021</v>
      </c>
      <c r="H1025" s="11">
        <v>9.9483586049999992</v>
      </c>
      <c r="I1025" s="11">
        <v>9.497396728</v>
      </c>
      <c r="J1025" s="11">
        <v>11.17993119</v>
      </c>
      <c r="K1025" s="11">
        <v>7.501132921</v>
      </c>
      <c r="L1025" s="11">
        <v>7.4539982819999997</v>
      </c>
      <c r="M1025" s="199">
        <v>8.6262431589999995</v>
      </c>
      <c r="N1025" s="199">
        <v>8.3017148009999993</v>
      </c>
      <c r="O1025" s="200">
        <v>0</v>
      </c>
      <c r="Q1025" s="82">
        <v>1021</v>
      </c>
      <c r="R1025" s="199">
        <v>0</v>
      </c>
      <c r="S1025" s="199">
        <v>2.7225026489999999</v>
      </c>
      <c r="T1025" s="199">
        <v>2.60325629</v>
      </c>
      <c r="U1025" s="200">
        <v>0</v>
      </c>
    </row>
    <row r="1026" spans="7:21" x14ac:dyDescent="0.25">
      <c r="G1026" s="82">
        <v>1022</v>
      </c>
      <c r="H1026" s="11">
        <v>9.9434412989999998</v>
      </c>
      <c r="I1026" s="11">
        <v>9.4930772759999993</v>
      </c>
      <c r="J1026" s="11">
        <v>11.1733691</v>
      </c>
      <c r="K1026" s="11">
        <v>7.499431242</v>
      </c>
      <c r="L1026" s="11">
        <v>7.4523578419999996</v>
      </c>
      <c r="M1026" s="199">
        <v>8.6196991199999999</v>
      </c>
      <c r="N1026" s="199">
        <v>8.2958344099999994</v>
      </c>
      <c r="O1026" s="200">
        <v>0</v>
      </c>
      <c r="Q1026" s="82">
        <v>1022</v>
      </c>
      <c r="R1026" s="199">
        <v>0</v>
      </c>
      <c r="S1026" s="199">
        <v>2.7189819470000001</v>
      </c>
      <c r="T1026" s="199">
        <v>2.5999016629999998</v>
      </c>
      <c r="U1026" s="200">
        <v>0</v>
      </c>
    </row>
    <row r="1027" spans="7:21" x14ac:dyDescent="0.25">
      <c r="G1027" s="82">
        <v>1023</v>
      </c>
      <c r="H1027" s="11">
        <v>9.9385242130000009</v>
      </c>
      <c r="I1027" s="11">
        <v>9.4887579950000003</v>
      </c>
      <c r="J1027" s="11">
        <v>11.1668074</v>
      </c>
      <c r="K1027" s="11">
        <v>7.4977295909999997</v>
      </c>
      <c r="L1027" s="11">
        <v>7.4507174269999998</v>
      </c>
      <c r="M1027" s="199">
        <v>8.6131554749999992</v>
      </c>
      <c r="N1027" s="199">
        <v>8.2899543379999994</v>
      </c>
      <c r="O1027" s="200">
        <v>0</v>
      </c>
      <c r="Q1027" s="82">
        <v>1023</v>
      </c>
      <c r="R1027" s="199">
        <v>0</v>
      </c>
      <c r="S1027" s="199">
        <v>2.7154613649999999</v>
      </c>
      <c r="T1027" s="199">
        <v>2.5965471450000002</v>
      </c>
      <c r="U1027" s="200">
        <v>0</v>
      </c>
    </row>
    <row r="1028" spans="7:21" x14ac:dyDescent="0.25">
      <c r="G1028" s="82">
        <v>1024</v>
      </c>
      <c r="H1028" s="11">
        <v>9.9336073470000006</v>
      </c>
      <c r="I1028" s="11">
        <v>9.4844388829999993</v>
      </c>
      <c r="J1028" s="11">
        <v>11.16024608</v>
      </c>
      <c r="K1028" s="11">
        <v>7.4960279659999998</v>
      </c>
      <c r="L1028" s="11">
        <v>7.4490770370000003</v>
      </c>
      <c r="M1028" s="199">
        <v>8.6066122239999991</v>
      </c>
      <c r="N1028" s="199">
        <v>8.2840745850000008</v>
      </c>
      <c r="O1028" s="200">
        <v>0</v>
      </c>
      <c r="Q1028" s="82">
        <v>1024</v>
      </c>
      <c r="R1028" s="199">
        <v>0</v>
      </c>
      <c r="S1028" s="199">
        <v>2.711940904</v>
      </c>
      <c r="T1028" s="199">
        <v>2.5931927379999999</v>
      </c>
      <c r="U1028" s="200">
        <v>0</v>
      </c>
    </row>
    <row r="1029" spans="7:21" x14ac:dyDescent="0.25">
      <c r="G1029" s="82">
        <v>1025</v>
      </c>
      <c r="H1029" s="11">
        <v>9.9286907010000007</v>
      </c>
      <c r="I1029" s="11">
        <v>9.480119943</v>
      </c>
      <c r="J1029" s="11">
        <v>11.153685149999999</v>
      </c>
      <c r="K1029" s="11">
        <v>7.4943263690000004</v>
      </c>
      <c r="L1029" s="11">
        <v>7.4474366720000003</v>
      </c>
      <c r="M1029" s="199">
        <v>8.6000693669999997</v>
      </c>
      <c r="N1029" s="199">
        <v>8.2781951510000003</v>
      </c>
      <c r="O1029" s="200">
        <v>0</v>
      </c>
      <c r="Q1029" s="82">
        <v>1025</v>
      </c>
      <c r="R1029" s="199">
        <v>0</v>
      </c>
      <c r="S1029" s="199">
        <v>2.7084205629999998</v>
      </c>
      <c r="T1029" s="199">
        <v>2.5898384399999999</v>
      </c>
      <c r="U1029" s="200">
        <v>0</v>
      </c>
    </row>
    <row r="1030" spans="7:21" x14ac:dyDescent="0.25">
      <c r="G1030" s="82">
        <v>1026</v>
      </c>
      <c r="H1030" s="11">
        <v>9.9237742739999995</v>
      </c>
      <c r="I1030" s="11">
        <v>9.4758011720000006</v>
      </c>
      <c r="J1030" s="11">
        <v>11.147124610000001</v>
      </c>
      <c r="K1030" s="11">
        <v>7.4926247979999996</v>
      </c>
      <c r="L1030" s="11">
        <v>7.4457963319999996</v>
      </c>
      <c r="M1030" s="199">
        <v>8.5935269040000009</v>
      </c>
      <c r="N1030" s="199">
        <v>8.2723160369999995</v>
      </c>
      <c r="O1030" s="200">
        <v>0</v>
      </c>
      <c r="Q1030" s="82">
        <v>1026</v>
      </c>
      <c r="R1030" s="199">
        <v>0</v>
      </c>
      <c r="S1030" s="199">
        <v>2.7049003429999998</v>
      </c>
      <c r="T1030" s="199">
        <v>2.586484252</v>
      </c>
      <c r="U1030" s="200">
        <v>0</v>
      </c>
    </row>
    <row r="1031" spans="7:21" x14ac:dyDescent="0.25">
      <c r="G1031" s="82">
        <v>1027</v>
      </c>
      <c r="H1031" s="11">
        <v>9.9188580680000005</v>
      </c>
      <c r="I1031" s="11">
        <v>9.4714825719999993</v>
      </c>
      <c r="J1031" s="11">
        <v>11.140564449999999</v>
      </c>
      <c r="K1031" s="11">
        <v>7.4909232540000001</v>
      </c>
      <c r="L1031" s="11">
        <v>7.4441560180000002</v>
      </c>
      <c r="M1031" s="199">
        <v>8.5869848359999992</v>
      </c>
      <c r="N1031" s="199">
        <v>8.2664372420000003</v>
      </c>
      <c r="O1031" s="200">
        <v>0</v>
      </c>
      <c r="Q1031" s="82">
        <v>1027</v>
      </c>
      <c r="R1031" s="199">
        <v>0</v>
      </c>
      <c r="S1031" s="199">
        <v>2.7013802440000001</v>
      </c>
      <c r="T1031" s="199">
        <v>2.5831301729999998</v>
      </c>
      <c r="U1031" s="200">
        <v>0</v>
      </c>
    </row>
    <row r="1032" spans="7:21" x14ac:dyDescent="0.25">
      <c r="G1032" s="82">
        <v>1028</v>
      </c>
      <c r="H1032" s="11">
        <v>9.9139420810000001</v>
      </c>
      <c r="I1032" s="11">
        <v>9.4671641419999997</v>
      </c>
      <c r="J1032" s="11">
        <v>11.13400468</v>
      </c>
      <c r="K1032" s="11">
        <v>7.4892217370000003</v>
      </c>
      <c r="L1032" s="11">
        <v>7.4425157280000001</v>
      </c>
      <c r="M1032" s="199">
        <v>8.5804431619999999</v>
      </c>
      <c r="N1032" s="199">
        <v>8.2605587660000008</v>
      </c>
      <c r="O1032" s="200">
        <v>0</v>
      </c>
      <c r="Q1032" s="82">
        <v>1028</v>
      </c>
      <c r="R1032" s="199">
        <v>0</v>
      </c>
      <c r="S1032" s="199">
        <v>2.6978602650000001</v>
      </c>
      <c r="T1032" s="199">
        <v>2.5797762039999999</v>
      </c>
      <c r="U1032" s="200">
        <v>0</v>
      </c>
    </row>
    <row r="1033" spans="7:21" x14ac:dyDescent="0.25">
      <c r="G1033" s="82">
        <v>1029</v>
      </c>
      <c r="H1033" s="11">
        <v>9.9090263140000001</v>
      </c>
      <c r="I1033" s="11">
        <v>9.462845883</v>
      </c>
      <c r="J1033" s="11">
        <v>11.1274453</v>
      </c>
      <c r="K1033" s="11">
        <v>7.487520247</v>
      </c>
      <c r="L1033" s="11">
        <v>7.4408754630000002</v>
      </c>
      <c r="M1033" s="199">
        <v>8.5739018809999994</v>
      </c>
      <c r="N1033" s="199">
        <v>8.2546806099999994</v>
      </c>
      <c r="O1033" s="200">
        <v>0</v>
      </c>
      <c r="Q1033" s="82">
        <v>1029</v>
      </c>
      <c r="R1033" s="199">
        <v>0</v>
      </c>
      <c r="S1033" s="199">
        <v>2.6943404069999999</v>
      </c>
      <c r="T1033" s="199">
        <v>2.5764223450000001</v>
      </c>
      <c r="U1033" s="200">
        <v>0</v>
      </c>
    </row>
    <row r="1034" spans="7:21" x14ac:dyDescent="0.25">
      <c r="G1034" s="82">
        <v>1030</v>
      </c>
      <c r="H1034" s="11">
        <v>9.9041107670000006</v>
      </c>
      <c r="I1034" s="11">
        <v>9.4585277940000001</v>
      </c>
      <c r="J1034" s="11">
        <v>11.120886309999999</v>
      </c>
      <c r="K1034" s="11">
        <v>7.4858187840000001</v>
      </c>
      <c r="L1034" s="11">
        <v>7.4392352239999999</v>
      </c>
      <c r="M1034" s="199">
        <v>8.5673609949999996</v>
      </c>
      <c r="N1034" s="199">
        <v>8.2488027719999995</v>
      </c>
      <c r="O1034" s="200">
        <v>0</v>
      </c>
      <c r="Q1034" s="82">
        <v>1030</v>
      </c>
      <c r="R1034" s="199">
        <v>0</v>
      </c>
      <c r="S1034" s="199">
        <v>2.6908206699999999</v>
      </c>
      <c r="T1034" s="199">
        <v>2.5730685950000001</v>
      </c>
      <c r="U1034" s="200">
        <v>0</v>
      </c>
    </row>
    <row r="1035" spans="7:21" x14ac:dyDescent="0.25">
      <c r="G1035" s="82">
        <v>1031</v>
      </c>
      <c r="H1035" s="11">
        <v>9.8991954399999997</v>
      </c>
      <c r="I1035" s="11">
        <v>9.4542098750000001</v>
      </c>
      <c r="J1035" s="11">
        <v>11.1143277</v>
      </c>
      <c r="K1035" s="11">
        <v>7.4841173479999998</v>
      </c>
      <c r="L1035" s="11">
        <v>7.4375950089999998</v>
      </c>
      <c r="M1035" s="199">
        <v>8.5608205030000004</v>
      </c>
      <c r="N1035" s="199">
        <v>8.2429252539999993</v>
      </c>
      <c r="O1035" s="200">
        <v>0</v>
      </c>
      <c r="Q1035" s="82">
        <v>1031</v>
      </c>
      <c r="R1035" s="199">
        <v>0</v>
      </c>
      <c r="S1035" s="199">
        <v>2.6873010530000001</v>
      </c>
      <c r="T1035" s="199">
        <v>2.5697149549999998</v>
      </c>
      <c r="U1035" s="200">
        <v>0</v>
      </c>
    </row>
    <row r="1036" spans="7:21" x14ac:dyDescent="0.25">
      <c r="G1036" s="82">
        <v>1032</v>
      </c>
      <c r="H1036" s="11">
        <v>9.8942803329999993</v>
      </c>
      <c r="I1036" s="11">
        <v>9.449892127</v>
      </c>
      <c r="J1036" s="11">
        <v>11.10776948</v>
      </c>
      <c r="K1036" s="11">
        <v>7.482415939</v>
      </c>
      <c r="L1036" s="11">
        <v>7.4359548200000001</v>
      </c>
      <c r="M1036" s="199">
        <v>8.5542804050000001</v>
      </c>
      <c r="N1036" s="199">
        <v>8.2370480550000007</v>
      </c>
      <c r="O1036" s="200">
        <v>0</v>
      </c>
      <c r="Q1036" s="82">
        <v>1032</v>
      </c>
      <c r="R1036" s="199">
        <v>0</v>
      </c>
      <c r="S1036" s="199">
        <v>2.6837815570000001</v>
      </c>
      <c r="T1036" s="199">
        <v>2.5663614250000002</v>
      </c>
      <c r="U1036" s="200">
        <v>0</v>
      </c>
    </row>
    <row r="1037" spans="7:21" x14ac:dyDescent="0.25">
      <c r="G1037" s="82">
        <v>1033</v>
      </c>
      <c r="H1037" s="11">
        <v>9.8893654459999993</v>
      </c>
      <c r="I1037" s="11">
        <v>9.4455745489999998</v>
      </c>
      <c r="J1037" s="11">
        <v>11.10121165</v>
      </c>
      <c r="K1037" s="11">
        <v>7.4807145569999998</v>
      </c>
      <c r="L1037" s="11">
        <v>7.4343146549999997</v>
      </c>
      <c r="M1037" s="199">
        <v>8.5477407010000004</v>
      </c>
      <c r="N1037" s="199">
        <v>8.2311711750000001</v>
      </c>
      <c r="O1037" s="200">
        <v>0</v>
      </c>
      <c r="Q1037" s="82">
        <v>1033</v>
      </c>
      <c r="R1037" s="199">
        <v>0</v>
      </c>
      <c r="S1037" s="199">
        <v>2.6802621819999999</v>
      </c>
      <c r="T1037" s="199">
        <v>2.5630080039999998</v>
      </c>
      <c r="U1037" s="200">
        <v>0</v>
      </c>
    </row>
    <row r="1038" spans="7:21" x14ac:dyDescent="0.25">
      <c r="G1038" s="82">
        <v>1034</v>
      </c>
      <c r="H1038" s="11">
        <v>9.8844507779999997</v>
      </c>
      <c r="I1038" s="11">
        <v>9.4412571409999995</v>
      </c>
      <c r="J1038" s="11">
        <v>11.094654200000001</v>
      </c>
      <c r="K1038" s="11">
        <v>7.479013202</v>
      </c>
      <c r="L1038" s="11">
        <v>7.4326745159999996</v>
      </c>
      <c r="M1038" s="199">
        <v>8.5412013909999995</v>
      </c>
      <c r="N1038" s="199">
        <v>8.2252946139999992</v>
      </c>
      <c r="O1038" s="200">
        <v>0</v>
      </c>
      <c r="Q1038" s="82">
        <v>1034</v>
      </c>
      <c r="R1038" s="199">
        <v>0</v>
      </c>
      <c r="S1038" s="199">
        <v>2.6767429269999998</v>
      </c>
      <c r="T1038" s="199">
        <v>2.5596546930000001</v>
      </c>
      <c r="U1038" s="200">
        <v>0</v>
      </c>
    </row>
    <row r="1039" spans="7:21" x14ac:dyDescent="0.25">
      <c r="G1039" s="82">
        <v>1035</v>
      </c>
      <c r="H1039" s="11">
        <v>9.8795363300000005</v>
      </c>
      <c r="I1039" s="11">
        <v>9.4369399040000008</v>
      </c>
      <c r="J1039" s="11">
        <v>11.088097149999999</v>
      </c>
      <c r="K1039" s="11">
        <v>7.4773118729999997</v>
      </c>
      <c r="L1039" s="11">
        <v>7.4310344009999998</v>
      </c>
      <c r="M1039" s="199">
        <v>8.5346624749999993</v>
      </c>
      <c r="N1039" s="199">
        <v>8.2194183719999998</v>
      </c>
      <c r="O1039" s="200">
        <v>0</v>
      </c>
      <c r="Q1039" s="82">
        <v>1035</v>
      </c>
      <c r="R1039" s="199">
        <v>0</v>
      </c>
      <c r="S1039" s="199">
        <v>2.673223793</v>
      </c>
      <c r="T1039" s="199">
        <v>2.5563014919999998</v>
      </c>
      <c r="U1039" s="200">
        <v>0</v>
      </c>
    </row>
    <row r="1040" spans="7:21" x14ac:dyDescent="0.25">
      <c r="G1040" s="82">
        <v>1036</v>
      </c>
      <c r="H1040" s="11">
        <v>9.874622102</v>
      </c>
      <c r="I1040" s="11">
        <v>9.4326228370000003</v>
      </c>
      <c r="J1040" s="11">
        <v>11.08154047</v>
      </c>
      <c r="K1040" s="11">
        <v>7.4756105719999999</v>
      </c>
      <c r="L1040" s="11">
        <v>7.4293943120000003</v>
      </c>
      <c r="M1040" s="199">
        <v>8.5281239519999996</v>
      </c>
      <c r="N1040" s="199">
        <v>8.2135424490000002</v>
      </c>
      <c r="O1040" s="200">
        <v>0</v>
      </c>
      <c r="Q1040" s="82">
        <v>1036</v>
      </c>
      <c r="R1040" s="199">
        <v>0</v>
      </c>
      <c r="S1040" s="199">
        <v>2.6697047789999999</v>
      </c>
      <c r="T1040" s="199">
        <v>2.5529484</v>
      </c>
      <c r="U1040" s="200">
        <v>0</v>
      </c>
    </row>
    <row r="1041" spans="7:21" x14ac:dyDescent="0.25">
      <c r="G1041" s="82">
        <v>1037</v>
      </c>
      <c r="H1041" s="11">
        <v>9.8697080939999999</v>
      </c>
      <c r="I1041" s="11">
        <v>9.4283059399999996</v>
      </c>
      <c r="J1041" s="11">
        <v>11.07498419</v>
      </c>
      <c r="K1041" s="11">
        <v>7.4739092979999997</v>
      </c>
      <c r="L1041" s="11">
        <v>7.4277542470000002</v>
      </c>
      <c r="M1041" s="199">
        <v>8.5215858240000006</v>
      </c>
      <c r="N1041" s="199">
        <v>8.2076668450000003</v>
      </c>
      <c r="O1041" s="200">
        <v>0</v>
      </c>
      <c r="Q1041" s="82">
        <v>1037</v>
      </c>
      <c r="R1041" s="199">
        <v>0</v>
      </c>
      <c r="S1041" s="199">
        <v>2.6661858860000001</v>
      </c>
      <c r="T1041" s="199">
        <v>2.549595418</v>
      </c>
      <c r="U1041" s="200">
        <v>0</v>
      </c>
    </row>
    <row r="1042" spans="7:21" x14ac:dyDescent="0.25">
      <c r="G1042" s="82">
        <v>1038</v>
      </c>
      <c r="H1042" s="11">
        <v>9.8647943060000003</v>
      </c>
      <c r="I1042" s="11">
        <v>9.4239892130000005</v>
      </c>
      <c r="J1042" s="11">
        <v>11.06842829</v>
      </c>
      <c r="K1042" s="11">
        <v>7.4722080499999999</v>
      </c>
      <c r="L1042" s="11">
        <v>7.4261142080000004</v>
      </c>
      <c r="M1042" s="199">
        <v>8.5150480900000005</v>
      </c>
      <c r="N1042" s="199">
        <v>8.2017915600000002</v>
      </c>
      <c r="O1042" s="200">
        <v>0</v>
      </c>
      <c r="Q1042" s="82">
        <v>1038</v>
      </c>
      <c r="R1042" s="199">
        <v>0</v>
      </c>
      <c r="S1042" s="199">
        <v>2.662667114</v>
      </c>
      <c r="T1042" s="199">
        <v>2.5462425460000002</v>
      </c>
      <c r="U1042" s="200">
        <v>0</v>
      </c>
    </row>
    <row r="1043" spans="7:21" x14ac:dyDescent="0.25">
      <c r="G1043" s="82">
        <v>1039</v>
      </c>
      <c r="H1043" s="11">
        <v>9.8598807369999992</v>
      </c>
      <c r="I1043" s="11">
        <v>9.4196726569999996</v>
      </c>
      <c r="J1043" s="11">
        <v>11.06187278</v>
      </c>
      <c r="K1043" s="11">
        <v>7.4705068299999997</v>
      </c>
      <c r="L1043" s="11">
        <v>7.4244741940000001</v>
      </c>
      <c r="M1043" s="199">
        <v>8.5085107489999992</v>
      </c>
      <c r="N1043" s="199">
        <v>8.1959165939999998</v>
      </c>
      <c r="O1043" s="200">
        <v>0</v>
      </c>
      <c r="Q1043" s="82">
        <v>1039</v>
      </c>
      <c r="R1043" s="199">
        <v>0</v>
      </c>
      <c r="S1043" s="199">
        <v>2.6591484620000001</v>
      </c>
      <c r="T1043" s="199">
        <v>2.5428897830000001</v>
      </c>
      <c r="U1043" s="200">
        <v>0</v>
      </c>
    </row>
    <row r="1044" spans="7:21" x14ac:dyDescent="0.25">
      <c r="G1044" s="82">
        <v>1040</v>
      </c>
      <c r="H1044" s="11">
        <v>9.8549673880000004</v>
      </c>
      <c r="I1044" s="11">
        <v>9.4153562710000003</v>
      </c>
      <c r="J1044" s="11">
        <v>11.05531766</v>
      </c>
      <c r="K1044" s="11">
        <v>7.4688056359999999</v>
      </c>
      <c r="L1044" s="11">
        <v>7.422834205</v>
      </c>
      <c r="M1044" s="199">
        <v>8.5019738020000002</v>
      </c>
      <c r="N1044" s="199">
        <v>8.1900419469999992</v>
      </c>
      <c r="O1044" s="200">
        <v>0</v>
      </c>
      <c r="Q1044" s="82">
        <v>1040</v>
      </c>
      <c r="R1044" s="199">
        <v>0</v>
      </c>
      <c r="S1044" s="199">
        <v>2.655629931</v>
      </c>
      <c r="T1044" s="199">
        <v>2.5395371299999998</v>
      </c>
      <c r="U1044" s="200">
        <v>0</v>
      </c>
    </row>
    <row r="1045" spans="7:21" x14ac:dyDescent="0.25">
      <c r="G1045" s="82">
        <v>1041</v>
      </c>
      <c r="H1045" s="11">
        <v>9.8500542590000002</v>
      </c>
      <c r="I1045" s="11">
        <v>9.4110400559999992</v>
      </c>
      <c r="J1045" s="11">
        <v>11.04876292</v>
      </c>
      <c r="K1045" s="11">
        <v>7.4671044689999997</v>
      </c>
      <c r="L1045" s="11">
        <v>7.4211942410000002</v>
      </c>
      <c r="M1045" s="199">
        <v>8.4954372490000001</v>
      </c>
      <c r="N1045" s="199">
        <v>8.1841676200000002</v>
      </c>
      <c r="O1045" s="200">
        <v>0</v>
      </c>
      <c r="Q1045" s="82">
        <v>1041</v>
      </c>
      <c r="R1045" s="199">
        <v>0</v>
      </c>
      <c r="S1045" s="199">
        <v>2.6521115200000001</v>
      </c>
      <c r="T1045" s="199">
        <v>2.5361845860000001</v>
      </c>
      <c r="U1045" s="200">
        <v>0</v>
      </c>
    </row>
    <row r="1046" spans="7:21" x14ac:dyDescent="0.25">
      <c r="G1046" s="82">
        <v>1042</v>
      </c>
      <c r="H1046" s="11">
        <v>9.8451413490000004</v>
      </c>
      <c r="I1046" s="11">
        <v>9.4067240099999996</v>
      </c>
      <c r="J1046" s="11">
        <v>11.04220857</v>
      </c>
      <c r="K1046" s="11">
        <v>7.4654033289999999</v>
      </c>
      <c r="L1046" s="11">
        <v>7.4195543009999998</v>
      </c>
      <c r="M1046" s="199">
        <v>8.4889010900000006</v>
      </c>
      <c r="N1046" s="199">
        <v>8.1782936110000009</v>
      </c>
      <c r="O1046" s="200">
        <v>0</v>
      </c>
      <c r="Q1046" s="82">
        <v>1042</v>
      </c>
      <c r="R1046" s="199">
        <v>0</v>
      </c>
      <c r="S1046" s="199">
        <v>2.6485932299999999</v>
      </c>
      <c r="T1046" s="199">
        <v>2.5328321520000001</v>
      </c>
      <c r="U1046" s="200">
        <v>0</v>
      </c>
    </row>
    <row r="1047" spans="7:21" x14ac:dyDescent="0.25">
      <c r="G1047" s="82">
        <v>1043</v>
      </c>
      <c r="H1047" s="11">
        <v>9.8402286599999993</v>
      </c>
      <c r="I1047" s="11">
        <v>9.4024081349999999</v>
      </c>
      <c r="J1047" s="11">
        <v>11.03565461</v>
      </c>
      <c r="K1047" s="11">
        <v>7.4637022169999998</v>
      </c>
      <c r="L1047" s="11">
        <v>7.4179143869999997</v>
      </c>
      <c r="M1047" s="199">
        <v>8.482365325</v>
      </c>
      <c r="N1047" s="199">
        <v>8.1724199209999995</v>
      </c>
      <c r="O1047" s="200">
        <v>0</v>
      </c>
      <c r="Q1047" s="82">
        <v>1043</v>
      </c>
      <c r="R1047" s="199">
        <v>0</v>
      </c>
      <c r="S1047" s="199">
        <v>2.645075061</v>
      </c>
      <c r="T1047" s="199">
        <v>2.5294798279999999</v>
      </c>
      <c r="U1047" s="200">
        <v>0</v>
      </c>
    </row>
    <row r="1048" spans="7:21" x14ac:dyDescent="0.25">
      <c r="G1048" s="82">
        <v>1044</v>
      </c>
      <c r="H1048" s="11">
        <v>9.8353161900000003</v>
      </c>
      <c r="I1048" s="11">
        <v>9.3980924300000002</v>
      </c>
      <c r="J1048" s="11">
        <v>11.02910103</v>
      </c>
      <c r="K1048" s="11">
        <v>7.4620011310000001</v>
      </c>
      <c r="L1048" s="11">
        <v>7.4162744979999999</v>
      </c>
      <c r="M1048" s="199">
        <v>8.4758299529999999</v>
      </c>
      <c r="N1048" s="199">
        <v>8.1665465499999996</v>
      </c>
      <c r="O1048" s="200">
        <v>0</v>
      </c>
      <c r="Q1048" s="82">
        <v>1044</v>
      </c>
      <c r="R1048" s="199">
        <v>0</v>
      </c>
      <c r="S1048" s="199">
        <v>2.6415570119999998</v>
      </c>
      <c r="T1048" s="199">
        <v>2.5261276129999999</v>
      </c>
      <c r="U1048" s="200">
        <v>0</v>
      </c>
    </row>
    <row r="1049" spans="7:21" x14ac:dyDescent="0.25">
      <c r="G1049" s="82">
        <v>1045</v>
      </c>
      <c r="H1049" s="11">
        <v>9.830403939</v>
      </c>
      <c r="I1049" s="11">
        <v>9.3937768950000002</v>
      </c>
      <c r="J1049" s="11">
        <v>11.02254784</v>
      </c>
      <c r="K1049" s="11">
        <v>7.4603000719999999</v>
      </c>
      <c r="L1049" s="11">
        <v>7.4146346339999996</v>
      </c>
      <c r="M1049" s="199">
        <v>8.4692949750000004</v>
      </c>
      <c r="N1049" s="199">
        <v>8.1606734979999995</v>
      </c>
      <c r="O1049" s="200">
        <v>0</v>
      </c>
      <c r="Q1049" s="82">
        <v>1045</v>
      </c>
      <c r="R1049" s="199">
        <v>0</v>
      </c>
      <c r="S1049" s="199">
        <v>2.6380390839999999</v>
      </c>
      <c r="T1049" s="199">
        <v>2.5227755080000001</v>
      </c>
      <c r="U1049" s="200">
        <v>0</v>
      </c>
    </row>
    <row r="1050" spans="7:21" x14ac:dyDescent="0.25">
      <c r="G1050" s="82">
        <v>1046</v>
      </c>
      <c r="H1050" s="11">
        <v>9.8254919090000001</v>
      </c>
      <c r="I1050" s="11">
        <v>9.3894615310000002</v>
      </c>
      <c r="J1050" s="11">
        <v>11.01599504</v>
      </c>
      <c r="K1050" s="11">
        <v>7.4585990390000001</v>
      </c>
      <c r="L1050" s="11">
        <v>7.4129947950000004</v>
      </c>
      <c r="M1050" s="199">
        <v>8.4627603909999998</v>
      </c>
      <c r="N1050" s="199">
        <v>8.1548007640000009</v>
      </c>
      <c r="O1050" s="200">
        <v>0</v>
      </c>
      <c r="Q1050" s="82">
        <v>1046</v>
      </c>
      <c r="R1050" s="199">
        <v>0</v>
      </c>
      <c r="S1050" s="199">
        <v>2.6345212760000001</v>
      </c>
      <c r="T1050" s="199">
        <v>2.5194235119999999</v>
      </c>
      <c r="U1050" s="200">
        <v>0</v>
      </c>
    </row>
    <row r="1051" spans="7:21" x14ac:dyDescent="0.25">
      <c r="G1051" s="82">
        <v>1047</v>
      </c>
      <c r="H1051" s="11">
        <v>9.8205800980000006</v>
      </c>
      <c r="I1051" s="11">
        <v>9.3851463370000001</v>
      </c>
      <c r="J1051" s="11">
        <v>11.00944262</v>
      </c>
      <c r="K1051" s="11">
        <v>7.456898034</v>
      </c>
      <c r="L1051" s="11">
        <v>7.4113549809999997</v>
      </c>
      <c r="M1051" s="199">
        <v>8.4562261999999997</v>
      </c>
      <c r="N1051" s="199">
        <v>8.1489283500000003</v>
      </c>
      <c r="O1051" s="200">
        <v>0</v>
      </c>
      <c r="Q1051" s="82">
        <v>1047</v>
      </c>
      <c r="R1051" s="199">
        <v>0</v>
      </c>
      <c r="S1051" s="199">
        <v>2.6310035890000001</v>
      </c>
      <c r="T1051" s="199">
        <v>2.516071626</v>
      </c>
      <c r="U1051" s="200">
        <v>0</v>
      </c>
    </row>
    <row r="1052" spans="7:21" x14ac:dyDescent="0.25">
      <c r="G1052" s="82">
        <v>1048</v>
      </c>
      <c r="H1052" s="11">
        <v>9.8156685059999997</v>
      </c>
      <c r="I1052" s="11">
        <v>9.3808313129999998</v>
      </c>
      <c r="J1052" s="11">
        <v>11.00289059</v>
      </c>
      <c r="K1052" s="11">
        <v>7.4551970560000003</v>
      </c>
      <c r="L1052" s="11">
        <v>7.4097151920000002</v>
      </c>
      <c r="M1052" s="199">
        <v>8.4496924030000002</v>
      </c>
      <c r="N1052" s="199">
        <v>8.1430562549999994</v>
      </c>
      <c r="O1052" s="200">
        <v>0</v>
      </c>
      <c r="Q1052" s="82">
        <v>1048</v>
      </c>
      <c r="R1052" s="199">
        <v>0</v>
      </c>
      <c r="S1052" s="199">
        <v>2.6274860229999999</v>
      </c>
      <c r="T1052" s="199">
        <v>2.5127198499999999</v>
      </c>
      <c r="U1052" s="200">
        <v>0</v>
      </c>
    </row>
    <row r="1053" spans="7:21" x14ac:dyDescent="0.25">
      <c r="G1053" s="82">
        <v>1049</v>
      </c>
      <c r="H1053" s="11">
        <v>9.8107571349999994</v>
      </c>
      <c r="I1053" s="11">
        <v>9.3765164589999994</v>
      </c>
      <c r="J1053" s="11">
        <v>10.99633895</v>
      </c>
      <c r="K1053" s="11">
        <v>7.4534961050000001</v>
      </c>
      <c r="L1053" s="11">
        <v>7.4080754280000001</v>
      </c>
      <c r="M1053" s="199">
        <v>8.4431589999999996</v>
      </c>
      <c r="N1053" s="199">
        <v>8.137184478</v>
      </c>
      <c r="O1053" s="200">
        <v>0</v>
      </c>
      <c r="Q1053" s="82">
        <v>1049</v>
      </c>
      <c r="R1053" s="199">
        <v>0</v>
      </c>
      <c r="S1053" s="199">
        <v>2.6239685769999999</v>
      </c>
      <c r="T1053" s="199">
        <v>2.5093681829999999</v>
      </c>
      <c r="U1053" s="200">
        <v>0</v>
      </c>
    </row>
    <row r="1054" spans="7:21" x14ac:dyDescent="0.25">
      <c r="G1054" s="82">
        <v>1050</v>
      </c>
      <c r="H1054" s="11">
        <v>9.8058459829999993</v>
      </c>
      <c r="I1054" s="11">
        <v>9.3722017760000007</v>
      </c>
      <c r="J1054" s="11">
        <v>10.989787700000001</v>
      </c>
      <c r="K1054" s="11">
        <v>7.4517951800000004</v>
      </c>
      <c r="L1054" s="11">
        <v>7.4064356890000003</v>
      </c>
      <c r="M1054" s="199">
        <v>8.4366259899999996</v>
      </c>
      <c r="N1054" s="199">
        <v>8.1313130200000003</v>
      </c>
      <c r="O1054" s="200">
        <v>0</v>
      </c>
      <c r="Q1054" s="82">
        <v>1050</v>
      </c>
      <c r="R1054" s="199">
        <v>0</v>
      </c>
      <c r="S1054" s="199">
        <v>2.620451251</v>
      </c>
      <c r="T1054" s="199">
        <v>2.506016625</v>
      </c>
      <c r="U1054" s="200">
        <v>0</v>
      </c>
    </row>
    <row r="1055" spans="7:21" x14ac:dyDescent="0.25">
      <c r="G1055" s="82">
        <v>1051</v>
      </c>
      <c r="H1055" s="11">
        <v>9.8009350509999997</v>
      </c>
      <c r="I1055" s="11">
        <v>9.367887262</v>
      </c>
      <c r="J1055" s="11">
        <v>10.983236829999999</v>
      </c>
      <c r="K1055" s="11">
        <v>7.4500942830000003</v>
      </c>
      <c r="L1055" s="11">
        <v>7.4047959759999999</v>
      </c>
      <c r="M1055" s="199">
        <v>8.4300933740000001</v>
      </c>
      <c r="N1055" s="199">
        <v>8.1254418810000004</v>
      </c>
      <c r="O1055" s="200">
        <v>0</v>
      </c>
      <c r="Q1055" s="82">
        <v>1051</v>
      </c>
      <c r="R1055" s="199">
        <v>0</v>
      </c>
      <c r="S1055" s="199">
        <v>2.6169340459999999</v>
      </c>
      <c r="T1055" s="199">
        <v>2.502665178</v>
      </c>
      <c r="U1055" s="200">
        <v>0</v>
      </c>
    </row>
    <row r="1056" spans="7:21" x14ac:dyDescent="0.25">
      <c r="G1056" s="82">
        <v>1052</v>
      </c>
      <c r="H1056" s="11">
        <v>9.7960243380000005</v>
      </c>
      <c r="I1056" s="11">
        <v>9.3635729189999992</v>
      </c>
      <c r="J1056" s="11">
        <v>10.976686340000001</v>
      </c>
      <c r="K1056" s="11">
        <v>7.4483934119999997</v>
      </c>
      <c r="L1056" s="11">
        <v>7.4031562869999998</v>
      </c>
      <c r="M1056" s="199">
        <v>8.4235611519999996</v>
      </c>
      <c r="N1056" s="199">
        <v>8.1195710610000003</v>
      </c>
      <c r="O1056" s="200">
        <v>0</v>
      </c>
      <c r="Q1056" s="82">
        <v>1052</v>
      </c>
      <c r="R1056" s="199">
        <v>0</v>
      </c>
      <c r="S1056" s="199">
        <v>2.6134169620000001</v>
      </c>
      <c r="T1056" s="199">
        <v>2.4993138400000001</v>
      </c>
      <c r="U1056" s="200">
        <v>0</v>
      </c>
    </row>
    <row r="1057" spans="7:21" x14ac:dyDescent="0.25">
      <c r="G1057" s="82">
        <v>1053</v>
      </c>
      <c r="H1057" s="11">
        <v>9.7911138449999999</v>
      </c>
      <c r="I1057" s="11">
        <v>9.3592587460000001</v>
      </c>
      <c r="J1057" s="11">
        <v>10.970136249999999</v>
      </c>
      <c r="K1057" s="11">
        <v>7.4466925689999997</v>
      </c>
      <c r="L1057" s="11">
        <v>7.401516623</v>
      </c>
      <c r="M1057" s="199">
        <v>8.4170293229999995</v>
      </c>
      <c r="N1057" s="199">
        <v>8.1137005589999998</v>
      </c>
      <c r="O1057" s="200">
        <v>0</v>
      </c>
      <c r="Q1057" s="82">
        <v>1053</v>
      </c>
      <c r="R1057" s="199">
        <v>0</v>
      </c>
      <c r="S1057" s="199">
        <v>2.6098999979999999</v>
      </c>
      <c r="T1057" s="199">
        <v>2.4959626109999999</v>
      </c>
      <c r="U1057" s="200">
        <v>0</v>
      </c>
    </row>
    <row r="1058" spans="7:21" x14ac:dyDescent="0.25">
      <c r="G1058" s="82">
        <v>1054</v>
      </c>
      <c r="H1058" s="11">
        <v>9.7862035709999997</v>
      </c>
      <c r="I1058" s="11">
        <v>9.3549447440000009</v>
      </c>
      <c r="J1058" s="11">
        <v>10.96358654</v>
      </c>
      <c r="K1058" s="11">
        <v>7.444991752</v>
      </c>
      <c r="L1058" s="11">
        <v>7.3998769839999996</v>
      </c>
      <c r="M1058" s="199">
        <v>8.410497887</v>
      </c>
      <c r="N1058" s="199">
        <v>8.1078303760000008</v>
      </c>
      <c r="O1058" s="200">
        <v>0</v>
      </c>
      <c r="Q1058" s="82">
        <v>1054</v>
      </c>
      <c r="R1058" s="199">
        <v>0</v>
      </c>
      <c r="S1058" s="199">
        <v>2.6063831550000001</v>
      </c>
      <c r="T1058" s="199">
        <v>2.492611492</v>
      </c>
      <c r="U1058" s="200">
        <v>0</v>
      </c>
    </row>
    <row r="1059" spans="7:21" x14ac:dyDescent="0.25">
      <c r="G1059" s="82">
        <v>1055</v>
      </c>
      <c r="H1059" s="11">
        <v>9.781293518</v>
      </c>
      <c r="I1059" s="11">
        <v>9.3506309109999997</v>
      </c>
      <c r="J1059" s="11">
        <v>10.95703722</v>
      </c>
      <c r="K1059" s="11">
        <v>7.4432909619999998</v>
      </c>
      <c r="L1059" s="11">
        <v>7.3982373709999996</v>
      </c>
      <c r="M1059" s="199">
        <v>8.4039668449999994</v>
      </c>
      <c r="N1059" s="199">
        <v>8.1019605119999998</v>
      </c>
      <c r="O1059" s="200">
        <v>0</v>
      </c>
      <c r="Q1059" s="82">
        <v>1055</v>
      </c>
      <c r="R1059" s="199">
        <v>0</v>
      </c>
      <c r="S1059" s="199">
        <v>2.6028664319999999</v>
      </c>
      <c r="T1059" s="199">
        <v>2.4892604829999998</v>
      </c>
      <c r="U1059" s="200">
        <v>0</v>
      </c>
    </row>
    <row r="1060" spans="7:21" x14ac:dyDescent="0.25">
      <c r="G1060" s="82">
        <v>1056</v>
      </c>
      <c r="H1060" s="11">
        <v>9.7763836830000006</v>
      </c>
      <c r="I1060" s="11">
        <v>9.3463172490000002</v>
      </c>
      <c r="J1060" s="11">
        <v>10.95048828</v>
      </c>
      <c r="K1060" s="11">
        <v>7.4415901990000002</v>
      </c>
      <c r="L1060" s="11">
        <v>7.3965977819999997</v>
      </c>
      <c r="M1060" s="199">
        <v>8.3974361959999992</v>
      </c>
      <c r="N1060" s="199">
        <v>8.0960909670000003</v>
      </c>
      <c r="O1060" s="200">
        <v>0</v>
      </c>
      <c r="Q1060" s="82">
        <v>1056</v>
      </c>
      <c r="R1060" s="199">
        <v>0</v>
      </c>
      <c r="S1060" s="199">
        <v>2.59934983</v>
      </c>
      <c r="T1060" s="199">
        <v>2.4859095830000002</v>
      </c>
      <c r="U1060" s="200">
        <v>0</v>
      </c>
    </row>
    <row r="1061" spans="7:21" x14ac:dyDescent="0.25">
      <c r="G1061" s="82">
        <v>1057</v>
      </c>
      <c r="H1061" s="11">
        <v>9.7714740689999999</v>
      </c>
      <c r="I1061" s="11">
        <v>9.3420037560000004</v>
      </c>
      <c r="J1061" s="11">
        <v>10.94393973</v>
      </c>
      <c r="K1061" s="11">
        <v>7.4398894630000001</v>
      </c>
      <c r="L1061" s="11">
        <v>7.3949582180000002</v>
      </c>
      <c r="M1061" s="199">
        <v>8.3909059409999998</v>
      </c>
      <c r="N1061" s="199">
        <v>8.0902217400000005</v>
      </c>
      <c r="O1061" s="200">
        <v>0</v>
      </c>
      <c r="Q1061" s="82">
        <v>1057</v>
      </c>
      <c r="R1061" s="199">
        <v>0</v>
      </c>
      <c r="S1061" s="199">
        <v>2.5958333489999998</v>
      </c>
      <c r="T1061" s="199">
        <v>2.4825587929999999</v>
      </c>
      <c r="U1061" s="200">
        <v>0</v>
      </c>
    </row>
    <row r="1062" spans="7:21" x14ac:dyDescent="0.25">
      <c r="G1062" s="82">
        <v>1058</v>
      </c>
      <c r="H1062" s="11">
        <v>9.7665646739999996</v>
      </c>
      <c r="I1062" s="11">
        <v>9.3376904340000006</v>
      </c>
      <c r="J1062" s="11">
        <v>10.937391570000001</v>
      </c>
      <c r="K1062" s="11">
        <v>7.4381887539999996</v>
      </c>
      <c r="L1062" s="11">
        <v>7.3933186800000001</v>
      </c>
      <c r="M1062" s="199">
        <v>8.3843760790000008</v>
      </c>
      <c r="N1062" s="199">
        <v>8.0843528320000004</v>
      </c>
      <c r="O1062" s="200">
        <v>0</v>
      </c>
      <c r="Q1062" s="82">
        <v>1058</v>
      </c>
      <c r="R1062" s="199">
        <v>0</v>
      </c>
      <c r="S1062" s="199">
        <v>2.5923169879999999</v>
      </c>
      <c r="T1062" s="199">
        <v>2.4792081119999998</v>
      </c>
      <c r="U1062" s="200">
        <v>0</v>
      </c>
    </row>
    <row r="1063" spans="7:21" x14ac:dyDescent="0.25">
      <c r="G1063" s="82">
        <v>1059</v>
      </c>
      <c r="H1063" s="11">
        <v>9.7616554979999997</v>
      </c>
      <c r="I1063" s="11">
        <v>9.3333772830000008</v>
      </c>
      <c r="J1063" s="11">
        <v>10.930843790000001</v>
      </c>
      <c r="K1063" s="11">
        <v>7.4364880720000004</v>
      </c>
      <c r="L1063" s="11">
        <v>7.3916791660000003</v>
      </c>
      <c r="M1063" s="199">
        <v>8.3778466110000007</v>
      </c>
      <c r="N1063" s="199">
        <v>8.0784842430000001</v>
      </c>
      <c r="O1063" s="200">
        <v>0</v>
      </c>
      <c r="Q1063" s="82">
        <v>1059</v>
      </c>
      <c r="R1063" s="199">
        <v>0</v>
      </c>
      <c r="S1063" s="199">
        <v>2.5888007470000001</v>
      </c>
      <c r="T1063" s="199">
        <v>2.4758575409999999</v>
      </c>
      <c r="U1063" s="200">
        <v>0</v>
      </c>
    </row>
    <row r="1064" spans="7:21" x14ac:dyDescent="0.25">
      <c r="G1064" s="82">
        <v>1060</v>
      </c>
      <c r="H1064" s="11">
        <v>9.7567465420000001</v>
      </c>
      <c r="I1064" s="11">
        <v>9.3290643010000007</v>
      </c>
      <c r="J1064" s="11">
        <v>10.924296399999999</v>
      </c>
      <c r="K1064" s="11">
        <v>7.4347874169999999</v>
      </c>
      <c r="L1064" s="11">
        <v>7.3900396779999999</v>
      </c>
      <c r="M1064" s="199">
        <v>8.3713175359999994</v>
      </c>
      <c r="N1064" s="199">
        <v>8.0726159719999995</v>
      </c>
      <c r="O1064" s="200">
        <v>0</v>
      </c>
      <c r="Q1064" s="82">
        <v>1060</v>
      </c>
      <c r="R1064" s="199">
        <v>0</v>
      </c>
      <c r="S1064" s="199">
        <v>2.5852846270000001</v>
      </c>
      <c r="T1064" s="199">
        <v>2.4725070790000001</v>
      </c>
      <c r="U1064" s="200">
        <v>0</v>
      </c>
    </row>
    <row r="1065" spans="7:21" x14ac:dyDescent="0.25">
      <c r="G1065" s="82">
        <v>1061</v>
      </c>
      <c r="H1065" s="11">
        <v>9.7518378059999993</v>
      </c>
      <c r="I1065" s="11">
        <v>9.3247514890000005</v>
      </c>
      <c r="J1065" s="11">
        <v>10.9177494</v>
      </c>
      <c r="K1065" s="11">
        <v>7.4330867889999999</v>
      </c>
      <c r="L1065" s="11">
        <v>7.3884002139999998</v>
      </c>
      <c r="M1065" s="199">
        <v>8.3647888540000004</v>
      </c>
      <c r="N1065" s="199">
        <v>8.0667480200000004</v>
      </c>
      <c r="O1065" s="200">
        <v>0</v>
      </c>
      <c r="Q1065" s="82">
        <v>1061</v>
      </c>
      <c r="R1065" s="199">
        <v>0</v>
      </c>
      <c r="S1065" s="199">
        <v>2.5817686270000002</v>
      </c>
      <c r="T1065" s="199">
        <v>2.4691567270000001</v>
      </c>
      <c r="U1065" s="200">
        <v>0</v>
      </c>
    </row>
    <row r="1066" spans="7:21" x14ac:dyDescent="0.25">
      <c r="G1066" s="82">
        <v>1062</v>
      </c>
      <c r="H1066" s="11">
        <v>9.7469292890000006</v>
      </c>
      <c r="I1066" s="11">
        <v>9.3204388480000002</v>
      </c>
      <c r="J1066" s="11">
        <v>10.91120278</v>
      </c>
      <c r="K1066" s="11">
        <v>7.4313861880000003</v>
      </c>
      <c r="L1066" s="11">
        <v>7.3867607749999999</v>
      </c>
      <c r="M1066" s="199">
        <v>8.3582605660000002</v>
      </c>
      <c r="N1066" s="199">
        <v>8.0608803869999992</v>
      </c>
      <c r="O1066" s="200">
        <v>0</v>
      </c>
      <c r="Q1066" s="82">
        <v>1062</v>
      </c>
      <c r="R1066" s="199">
        <v>0</v>
      </c>
      <c r="S1066" s="199">
        <v>2.5782527480000001</v>
      </c>
      <c r="T1066" s="199">
        <v>2.4658064849999999</v>
      </c>
      <c r="U1066" s="200">
        <v>0</v>
      </c>
    </row>
    <row r="1067" spans="7:21" x14ac:dyDescent="0.25">
      <c r="G1067" s="82">
        <v>1063</v>
      </c>
      <c r="H1067" s="11">
        <v>9.7420209920000005</v>
      </c>
      <c r="I1067" s="11">
        <v>9.3161263759999997</v>
      </c>
      <c r="J1067" s="11">
        <v>10.90465655</v>
      </c>
      <c r="K1067" s="11">
        <v>7.4296856130000002</v>
      </c>
      <c r="L1067" s="11">
        <v>7.3851213619999996</v>
      </c>
      <c r="M1067" s="199">
        <v>8.3517326700000005</v>
      </c>
      <c r="N1067" s="199">
        <v>8.0550130719999995</v>
      </c>
      <c r="O1067" s="200">
        <v>0</v>
      </c>
      <c r="Q1067" s="82">
        <v>1063</v>
      </c>
      <c r="R1067" s="199">
        <v>0</v>
      </c>
      <c r="S1067" s="199">
        <v>2.5747369899999999</v>
      </c>
      <c r="T1067" s="199">
        <v>2.4624563519999998</v>
      </c>
      <c r="U1067" s="200">
        <v>0</v>
      </c>
    </row>
    <row r="1068" spans="7:21" x14ac:dyDescent="0.25">
      <c r="G1068" s="82">
        <v>1064</v>
      </c>
      <c r="H1068" s="11">
        <v>9.7371129140000008</v>
      </c>
      <c r="I1068" s="11">
        <v>9.3118140749999991</v>
      </c>
      <c r="J1068" s="11">
        <v>10.8981107</v>
      </c>
      <c r="K1068" s="11">
        <v>7.4279850659999997</v>
      </c>
      <c r="L1068" s="11">
        <v>7.3834819740000004</v>
      </c>
      <c r="M1068" s="199">
        <v>8.3452051689999998</v>
      </c>
      <c r="N1068" s="199">
        <v>8.0491460759999995</v>
      </c>
      <c r="O1068" s="200">
        <v>0</v>
      </c>
      <c r="Q1068" s="82">
        <v>1064</v>
      </c>
      <c r="R1068" s="199">
        <v>0</v>
      </c>
      <c r="S1068" s="199">
        <v>2.5712213519999998</v>
      </c>
      <c r="T1068" s="199">
        <v>2.4591063279999998</v>
      </c>
      <c r="U1068" s="200">
        <v>0</v>
      </c>
    </row>
    <row r="1069" spans="7:21" x14ac:dyDescent="0.25">
      <c r="G1069" s="82">
        <v>1065</v>
      </c>
      <c r="H1069" s="11">
        <v>9.7322050559999997</v>
      </c>
      <c r="I1069" s="11">
        <v>9.3075019440000002</v>
      </c>
      <c r="J1069" s="11">
        <v>10.891565249999999</v>
      </c>
      <c r="K1069" s="11">
        <v>7.4262845449999997</v>
      </c>
      <c r="L1069" s="11">
        <v>7.3818426099999996</v>
      </c>
      <c r="M1069" s="199">
        <v>8.3386780599999994</v>
      </c>
      <c r="N1069" s="199">
        <v>8.0432793979999992</v>
      </c>
      <c r="O1069" s="200">
        <v>0</v>
      </c>
      <c r="Q1069" s="82">
        <v>1065</v>
      </c>
      <c r="R1069" s="199">
        <v>0</v>
      </c>
      <c r="S1069" s="199">
        <v>2.5677058339999999</v>
      </c>
      <c r="T1069" s="199">
        <v>2.4557564140000001</v>
      </c>
      <c r="U1069" s="200">
        <v>0</v>
      </c>
    </row>
    <row r="1070" spans="7:21" x14ac:dyDescent="0.25">
      <c r="G1070" s="82">
        <v>1066</v>
      </c>
      <c r="H1070" s="11">
        <v>9.7272974170000008</v>
      </c>
      <c r="I1070" s="11">
        <v>9.3031899829999993</v>
      </c>
      <c r="J1070" s="11">
        <v>10.885020170000001</v>
      </c>
      <c r="K1070" s="11">
        <v>7.4245840520000002</v>
      </c>
      <c r="L1070" s="11">
        <v>7.3802032720000001</v>
      </c>
      <c r="M1070" s="199">
        <v>8.3321513439999997</v>
      </c>
      <c r="N1070" s="199">
        <v>8.0374130390000005</v>
      </c>
      <c r="O1070" s="200">
        <v>0</v>
      </c>
      <c r="Q1070" s="82">
        <v>1066</v>
      </c>
      <c r="R1070" s="199">
        <v>0</v>
      </c>
      <c r="S1070" s="199">
        <v>2.5641904370000002</v>
      </c>
      <c r="T1070" s="199">
        <v>2.4524066100000002</v>
      </c>
      <c r="U1070" s="200">
        <v>0</v>
      </c>
    </row>
    <row r="1071" spans="7:21" x14ac:dyDescent="0.25">
      <c r="G1071" s="82">
        <v>1067</v>
      </c>
      <c r="H1071" s="11">
        <v>9.7223899970000005</v>
      </c>
      <c r="I1071" s="11">
        <v>9.2988781920000001</v>
      </c>
      <c r="J1071" s="11">
        <v>10.87847549</v>
      </c>
      <c r="K1071" s="11">
        <v>7.4228835850000001</v>
      </c>
      <c r="L1071" s="11">
        <v>7.378563958</v>
      </c>
      <c r="M1071" s="199">
        <v>8.3256250220000005</v>
      </c>
      <c r="N1071" s="199">
        <v>8.0315469979999996</v>
      </c>
      <c r="O1071" s="200">
        <v>0</v>
      </c>
      <c r="Q1071" s="82">
        <v>1067</v>
      </c>
      <c r="R1071" s="199">
        <v>0</v>
      </c>
      <c r="S1071" s="199">
        <v>2.5606751600000002</v>
      </c>
      <c r="T1071" s="199">
        <v>2.4490569149999999</v>
      </c>
      <c r="U1071" s="200">
        <v>0</v>
      </c>
    </row>
    <row r="1072" spans="7:21" x14ac:dyDescent="0.25">
      <c r="G1072" s="82">
        <v>1068</v>
      </c>
      <c r="H1072" s="11">
        <v>9.7174827980000007</v>
      </c>
      <c r="I1072" s="11">
        <v>9.2945665710000007</v>
      </c>
      <c r="J1072" s="11">
        <v>10.87193119</v>
      </c>
      <c r="K1072" s="11">
        <v>7.4211831449999996</v>
      </c>
      <c r="L1072" s="11">
        <v>7.3769246700000002</v>
      </c>
      <c r="M1072" s="199">
        <v>8.3190990930000002</v>
      </c>
      <c r="N1072" s="199">
        <v>8.0256812760000003</v>
      </c>
      <c r="O1072" s="200">
        <v>0</v>
      </c>
      <c r="Q1072" s="82">
        <v>1068</v>
      </c>
      <c r="R1072" s="199">
        <v>0</v>
      </c>
      <c r="S1072" s="199">
        <v>2.557160004</v>
      </c>
      <c r="T1072" s="199">
        <v>2.4457073299999998</v>
      </c>
      <c r="U1072" s="200">
        <v>0</v>
      </c>
    </row>
    <row r="1073" spans="7:21" x14ac:dyDescent="0.25">
      <c r="G1073" s="82">
        <v>1069</v>
      </c>
      <c r="H1073" s="11">
        <v>9.7125758169999994</v>
      </c>
      <c r="I1073" s="11">
        <v>9.2902551199999994</v>
      </c>
      <c r="J1073" s="11">
        <v>10.86538728</v>
      </c>
      <c r="K1073" s="11">
        <v>7.4194827319999996</v>
      </c>
      <c r="L1073" s="11">
        <v>7.3752854069999998</v>
      </c>
      <c r="M1073" s="199">
        <v>8.3125735570000003</v>
      </c>
      <c r="N1073" s="199">
        <v>8.0198158720000006</v>
      </c>
      <c r="O1073" s="200">
        <v>0</v>
      </c>
      <c r="Q1073" s="82">
        <v>1069</v>
      </c>
      <c r="R1073" s="199">
        <v>0</v>
      </c>
      <c r="S1073" s="199">
        <v>2.553644969</v>
      </c>
      <c r="T1073" s="199">
        <v>2.4423578539999999</v>
      </c>
      <c r="U1073" s="200">
        <v>0</v>
      </c>
    </row>
    <row r="1074" spans="7:21" x14ac:dyDescent="0.25">
      <c r="G1074" s="82">
        <v>1070</v>
      </c>
      <c r="H1074" s="11">
        <v>9.7076690560000003</v>
      </c>
      <c r="I1074" s="11">
        <v>9.2859438399999998</v>
      </c>
      <c r="J1074" s="11">
        <v>10.85884375</v>
      </c>
      <c r="K1074" s="11">
        <v>7.4177823460000001</v>
      </c>
      <c r="L1074" s="11">
        <v>7.3736461679999996</v>
      </c>
      <c r="M1074" s="199">
        <v>8.3060484139999993</v>
      </c>
      <c r="N1074" s="199">
        <v>8.0139507870000006</v>
      </c>
      <c r="O1074" s="200">
        <v>0</v>
      </c>
      <c r="Q1074" s="82">
        <v>1070</v>
      </c>
      <c r="R1074" s="199">
        <v>0</v>
      </c>
      <c r="S1074" s="199">
        <v>2.5501300539999998</v>
      </c>
      <c r="T1074" s="199">
        <v>2.4390084870000002</v>
      </c>
      <c r="U1074" s="200">
        <v>0</v>
      </c>
    </row>
    <row r="1075" spans="7:21" x14ac:dyDescent="0.25">
      <c r="G1075" s="82">
        <v>1071</v>
      </c>
      <c r="H1075" s="11">
        <v>9.7027625149999999</v>
      </c>
      <c r="I1075" s="11">
        <v>9.281632729</v>
      </c>
      <c r="J1075" s="11">
        <v>10.85230061</v>
      </c>
      <c r="K1075" s="11">
        <v>7.4160819870000001</v>
      </c>
      <c r="L1075" s="11">
        <v>7.3720069549999998</v>
      </c>
      <c r="M1075" s="199">
        <v>8.2995236650000006</v>
      </c>
      <c r="N1075" s="199">
        <v>8.0080860200000004</v>
      </c>
      <c r="O1075" s="200">
        <v>0</v>
      </c>
      <c r="Q1075" s="82">
        <v>1071</v>
      </c>
      <c r="R1075" s="199">
        <v>0</v>
      </c>
      <c r="S1075" s="199">
        <v>2.5466152590000002</v>
      </c>
      <c r="T1075" s="199">
        <v>2.4356592309999998</v>
      </c>
      <c r="U1075" s="200">
        <v>0</v>
      </c>
    </row>
    <row r="1076" spans="7:21" x14ac:dyDescent="0.25">
      <c r="G1076" s="82">
        <v>1072</v>
      </c>
      <c r="H1076" s="11">
        <v>9.6978561929999998</v>
      </c>
      <c r="I1076" s="11">
        <v>9.2773217890000002</v>
      </c>
      <c r="J1076" s="11">
        <v>10.84575785</v>
      </c>
      <c r="K1076" s="11">
        <v>7.4143816549999997</v>
      </c>
      <c r="L1076" s="11">
        <v>7.3703677670000003</v>
      </c>
      <c r="M1076" s="199">
        <v>8.2929993080000006</v>
      </c>
      <c r="N1076" s="199">
        <v>8.0022215719999998</v>
      </c>
      <c r="O1076" s="200">
        <v>0</v>
      </c>
      <c r="Q1076" s="82">
        <v>1072</v>
      </c>
      <c r="R1076" s="199">
        <v>0</v>
      </c>
      <c r="S1076" s="199">
        <v>2.5431005849999999</v>
      </c>
      <c r="T1076" s="199">
        <v>2.432310083</v>
      </c>
      <c r="U1076" s="200">
        <v>0</v>
      </c>
    </row>
    <row r="1077" spans="7:21" x14ac:dyDescent="0.25">
      <c r="G1077" s="82">
        <v>1073</v>
      </c>
      <c r="H1077" s="11">
        <v>9.6929500900000001</v>
      </c>
      <c r="I1077" s="11">
        <v>9.273011018</v>
      </c>
      <c r="J1077" s="11">
        <v>10.839215490000001</v>
      </c>
      <c r="K1077" s="11">
        <v>7.4126813499999997</v>
      </c>
      <c r="L1077" s="11">
        <v>7.3687286040000002</v>
      </c>
      <c r="M1077" s="199">
        <v>8.2864753449999995</v>
      </c>
      <c r="N1077" s="199">
        <v>7.9963574419999999</v>
      </c>
      <c r="O1077" s="200">
        <v>0</v>
      </c>
      <c r="Q1077" s="82">
        <v>1073</v>
      </c>
      <c r="R1077" s="199">
        <v>0</v>
      </c>
      <c r="S1077" s="199">
        <v>2.5395860309999998</v>
      </c>
      <c r="T1077" s="199">
        <v>2.4289610449999999</v>
      </c>
      <c r="U1077" s="200">
        <v>0</v>
      </c>
    </row>
    <row r="1078" spans="7:21" x14ac:dyDescent="0.25">
      <c r="G1078" s="82">
        <v>1074</v>
      </c>
      <c r="H1078" s="11">
        <v>9.6880442070000008</v>
      </c>
      <c r="I1078" s="11">
        <v>9.2687004179999999</v>
      </c>
      <c r="J1078" s="11">
        <v>10.8326735</v>
      </c>
      <c r="K1078" s="11">
        <v>7.4109810710000001</v>
      </c>
      <c r="L1078" s="11">
        <v>7.3670894660000004</v>
      </c>
      <c r="M1078" s="199">
        <v>8.2799517740000006</v>
      </c>
      <c r="N1078" s="199">
        <v>7.9904936309999997</v>
      </c>
      <c r="O1078" s="200">
        <v>0</v>
      </c>
      <c r="Q1078" s="82">
        <v>1074</v>
      </c>
      <c r="R1078" s="199">
        <v>0</v>
      </c>
      <c r="S1078" s="199">
        <v>2.5360715979999999</v>
      </c>
      <c r="T1078" s="199">
        <v>2.425612117</v>
      </c>
      <c r="U1078" s="200">
        <v>0</v>
      </c>
    </row>
    <row r="1079" spans="7:21" x14ac:dyDescent="0.25">
      <c r="G1079" s="82">
        <v>1075</v>
      </c>
      <c r="H1079" s="11">
        <v>9.6831385430000001</v>
      </c>
      <c r="I1079" s="11">
        <v>9.2643899869999995</v>
      </c>
      <c r="J1079" s="11">
        <v>10.826131910000001</v>
      </c>
      <c r="K1079" s="11">
        <v>7.4092808200000002</v>
      </c>
      <c r="L1079" s="11">
        <v>7.3654503519999999</v>
      </c>
      <c r="M1079" s="199">
        <v>8.2734285970000006</v>
      </c>
      <c r="N1079" s="199">
        <v>7.984630138</v>
      </c>
      <c r="O1079" s="200">
        <v>0</v>
      </c>
      <c r="Q1079" s="82">
        <v>1075</v>
      </c>
      <c r="R1079" s="199">
        <v>0</v>
      </c>
      <c r="S1079" s="199">
        <v>2.5325572850000002</v>
      </c>
      <c r="T1079" s="199">
        <v>2.4222632979999998</v>
      </c>
      <c r="U1079" s="200">
        <v>0</v>
      </c>
    </row>
    <row r="1080" spans="7:21" x14ac:dyDescent="0.25">
      <c r="G1080" s="82">
        <v>1076</v>
      </c>
      <c r="H1080" s="11">
        <v>9.6782330989999998</v>
      </c>
      <c r="I1080" s="11">
        <v>9.2600797270000008</v>
      </c>
      <c r="J1080" s="11">
        <v>10.819590699999999</v>
      </c>
      <c r="K1080" s="11">
        <v>7.4075805959999999</v>
      </c>
      <c r="L1080" s="11">
        <v>7.3638112639999997</v>
      </c>
      <c r="M1080" s="199">
        <v>8.2669058119999992</v>
      </c>
      <c r="N1080" s="199">
        <v>7.978766963</v>
      </c>
      <c r="O1080" s="200">
        <v>0</v>
      </c>
      <c r="Q1080" s="82">
        <v>1076</v>
      </c>
      <c r="R1080" s="199">
        <v>0</v>
      </c>
      <c r="S1080" s="199">
        <v>2.5290430920000002</v>
      </c>
      <c r="T1080" s="199">
        <v>2.4189145889999999</v>
      </c>
      <c r="U1080" s="200">
        <v>0</v>
      </c>
    </row>
    <row r="1081" spans="7:21" x14ac:dyDescent="0.25">
      <c r="G1081" s="82">
        <v>1077</v>
      </c>
      <c r="H1081" s="11">
        <v>9.6733278739999999</v>
      </c>
      <c r="I1081" s="11">
        <v>9.2557696370000002</v>
      </c>
      <c r="J1081" s="11">
        <v>10.81304987</v>
      </c>
      <c r="K1081" s="11">
        <v>7.4058803979999999</v>
      </c>
      <c r="L1081" s="11">
        <v>7.3621722009999999</v>
      </c>
      <c r="M1081" s="199">
        <v>8.2603834200000001</v>
      </c>
      <c r="N1081" s="199">
        <v>7.9729041069999997</v>
      </c>
      <c r="O1081" s="200">
        <v>0</v>
      </c>
      <c r="Q1081" s="82">
        <v>1077</v>
      </c>
      <c r="R1081" s="199">
        <v>0</v>
      </c>
      <c r="S1081" s="199">
        <v>2.52552902</v>
      </c>
      <c r="T1081" s="199">
        <v>2.4155659890000001</v>
      </c>
      <c r="U1081" s="200">
        <v>0</v>
      </c>
    </row>
    <row r="1082" spans="7:21" x14ac:dyDescent="0.25">
      <c r="G1082" s="82">
        <v>1078</v>
      </c>
      <c r="H1082" s="11">
        <v>9.6684228680000004</v>
      </c>
      <c r="I1082" s="11">
        <v>9.2514597159999994</v>
      </c>
      <c r="J1082" s="11">
        <v>10.806509439999999</v>
      </c>
      <c r="K1082" s="11">
        <v>7.4041802270000003</v>
      </c>
      <c r="L1082" s="11">
        <v>7.3605331630000004</v>
      </c>
      <c r="M1082" s="199">
        <v>8.2538614219999999</v>
      </c>
      <c r="N1082" s="199">
        <v>7.967041569</v>
      </c>
      <c r="O1082" s="200">
        <v>0</v>
      </c>
      <c r="Q1082" s="82">
        <v>1078</v>
      </c>
      <c r="R1082" s="199">
        <v>0</v>
      </c>
      <c r="S1082" s="199">
        <v>2.5220150690000001</v>
      </c>
      <c r="T1082" s="199">
        <v>2.412217499</v>
      </c>
      <c r="U1082" s="200">
        <v>0</v>
      </c>
    </row>
    <row r="1083" spans="7:21" x14ac:dyDescent="0.25">
      <c r="G1083" s="82">
        <v>1079</v>
      </c>
      <c r="H1083" s="11">
        <v>9.6635180819999995</v>
      </c>
      <c r="I1083" s="11">
        <v>9.2471499660000003</v>
      </c>
      <c r="J1083" s="11">
        <v>10.799969389999999</v>
      </c>
      <c r="K1083" s="11">
        <v>7.4024800839999996</v>
      </c>
      <c r="L1083" s="11">
        <v>7.3588941500000002</v>
      </c>
      <c r="M1083" s="199">
        <v>8.2473398160000002</v>
      </c>
      <c r="N1083" s="199">
        <v>7.961179349</v>
      </c>
      <c r="O1083" s="200">
        <v>0</v>
      </c>
      <c r="Q1083" s="82">
        <v>1079</v>
      </c>
      <c r="R1083" s="199">
        <v>0</v>
      </c>
      <c r="S1083" s="199">
        <v>2.5185012379999998</v>
      </c>
      <c r="T1083" s="199">
        <v>2.4088691180000001</v>
      </c>
      <c r="U1083" s="200">
        <v>0</v>
      </c>
    </row>
    <row r="1084" spans="7:21" x14ac:dyDescent="0.25">
      <c r="G1084" s="82">
        <v>1080</v>
      </c>
      <c r="H1084" s="11">
        <v>9.6586135150000008</v>
      </c>
      <c r="I1084" s="11">
        <v>9.2428403859999992</v>
      </c>
      <c r="J1084" s="11">
        <v>10.793429720000001</v>
      </c>
      <c r="K1084" s="11">
        <v>7.4007799670000001</v>
      </c>
      <c r="L1084" s="11">
        <v>7.3572551620000004</v>
      </c>
      <c r="M1084" s="199">
        <v>8.2408186029999992</v>
      </c>
      <c r="N1084" s="199">
        <v>7.9553174469999997</v>
      </c>
      <c r="O1084" s="200">
        <v>0</v>
      </c>
      <c r="Q1084" s="82">
        <v>1080</v>
      </c>
      <c r="R1084" s="199">
        <v>0</v>
      </c>
      <c r="S1084" s="199">
        <v>2.5149875270000002</v>
      </c>
      <c r="T1084" s="199">
        <v>2.4055208459999999</v>
      </c>
      <c r="U1084" s="200">
        <v>0</v>
      </c>
    </row>
    <row r="1085" spans="7:21" x14ac:dyDescent="0.25">
      <c r="G1085" s="82">
        <v>1081</v>
      </c>
      <c r="H1085" s="11">
        <v>9.6537091680000007</v>
      </c>
      <c r="I1085" s="11">
        <v>9.2385309749999998</v>
      </c>
      <c r="J1085" s="11">
        <v>10.786890440000001</v>
      </c>
      <c r="K1085" s="11">
        <v>7.3990798770000001</v>
      </c>
      <c r="L1085" s="11">
        <v>7.355616199</v>
      </c>
      <c r="M1085" s="199">
        <v>8.2342977830000006</v>
      </c>
      <c r="N1085" s="199">
        <v>7.9494558639999999</v>
      </c>
      <c r="O1085" s="200">
        <v>0</v>
      </c>
      <c r="Q1085" s="82">
        <v>1081</v>
      </c>
      <c r="R1085" s="199">
        <v>0</v>
      </c>
      <c r="S1085" s="199">
        <v>2.5114739369999999</v>
      </c>
      <c r="T1085" s="199">
        <v>2.4021726839999999</v>
      </c>
      <c r="U1085" s="200">
        <v>0</v>
      </c>
    </row>
    <row r="1086" spans="7:21" x14ac:dyDescent="0.25">
      <c r="G1086" s="82">
        <v>1082</v>
      </c>
      <c r="H1086" s="11">
        <v>9.6488050399999992</v>
      </c>
      <c r="I1086" s="11">
        <v>9.2342217350000002</v>
      </c>
      <c r="J1086" s="11">
        <v>10.780351550000001</v>
      </c>
      <c r="K1086" s="11">
        <v>7.3973798139999998</v>
      </c>
      <c r="L1086" s="11">
        <v>7.3539772609999998</v>
      </c>
      <c r="M1086" s="199">
        <v>8.2277773560000007</v>
      </c>
      <c r="N1086" s="199">
        <v>7.9435945989999999</v>
      </c>
      <c r="O1086" s="200">
        <v>0</v>
      </c>
      <c r="Q1086" s="82">
        <v>1082</v>
      </c>
      <c r="R1086" s="199">
        <v>0</v>
      </c>
      <c r="S1086" s="199">
        <v>2.5079604670000002</v>
      </c>
      <c r="T1086" s="199">
        <v>2.3988246320000002</v>
      </c>
      <c r="U1086" s="200">
        <v>0</v>
      </c>
    </row>
    <row r="1087" spans="7:21" x14ac:dyDescent="0.25">
      <c r="G1087" s="82">
        <v>1083</v>
      </c>
      <c r="H1087" s="11">
        <v>9.6439011309999998</v>
      </c>
      <c r="I1087" s="11">
        <v>9.2299126650000005</v>
      </c>
      <c r="J1087" s="11">
        <v>10.77381304</v>
      </c>
      <c r="K1087" s="11">
        <v>7.3956797779999999</v>
      </c>
      <c r="L1087" s="11">
        <v>7.352338348</v>
      </c>
      <c r="M1087" s="199">
        <v>8.2212573219999996</v>
      </c>
      <c r="N1087" s="199">
        <v>7.9377336529999996</v>
      </c>
      <c r="O1087" s="200">
        <v>0</v>
      </c>
      <c r="Q1087" s="82">
        <v>1083</v>
      </c>
      <c r="R1087" s="199">
        <v>0</v>
      </c>
      <c r="S1087" s="199">
        <v>2.5044471179999999</v>
      </c>
      <c r="T1087" s="199">
        <v>2.3954766890000001</v>
      </c>
      <c r="U1087" s="200">
        <v>0</v>
      </c>
    </row>
    <row r="1088" spans="7:21" x14ac:dyDescent="0.25">
      <c r="G1088" s="82">
        <v>1084</v>
      </c>
      <c r="H1088" s="11">
        <v>9.6389974410000008</v>
      </c>
      <c r="I1088" s="11">
        <v>9.2256037650000007</v>
      </c>
      <c r="J1088" s="11">
        <v>10.76727492</v>
      </c>
      <c r="K1088" s="11">
        <v>7.3939797690000004</v>
      </c>
      <c r="L1088" s="11">
        <v>7.3506994600000004</v>
      </c>
      <c r="M1088" s="199">
        <v>8.2147376800000007</v>
      </c>
      <c r="N1088" s="199">
        <v>7.9318730239999997</v>
      </c>
      <c r="O1088" s="200">
        <v>0</v>
      </c>
      <c r="Q1088" s="82">
        <v>1084</v>
      </c>
      <c r="R1088" s="199">
        <v>0</v>
      </c>
      <c r="S1088" s="199">
        <v>2.5009338890000001</v>
      </c>
      <c r="T1088" s="199">
        <v>2.3921288550000002</v>
      </c>
      <c r="U1088" s="200">
        <v>0</v>
      </c>
    </row>
    <row r="1089" spans="7:21" x14ac:dyDescent="0.25">
      <c r="G1089" s="82">
        <v>1085</v>
      </c>
      <c r="H1089" s="11">
        <v>9.6340939710000004</v>
      </c>
      <c r="I1089" s="11">
        <v>9.2212950340000006</v>
      </c>
      <c r="J1089" s="11">
        <v>10.76073718</v>
      </c>
      <c r="K1089" s="11">
        <v>7.3922797859999996</v>
      </c>
      <c r="L1089" s="11">
        <v>7.3490605970000003</v>
      </c>
      <c r="M1089" s="199">
        <v>8.2082184310000006</v>
      </c>
      <c r="N1089" s="199">
        <v>7.9260127139999996</v>
      </c>
      <c r="O1089" s="200">
        <v>0</v>
      </c>
      <c r="Q1089" s="82">
        <v>1085</v>
      </c>
      <c r="R1089" s="199">
        <v>0</v>
      </c>
      <c r="S1089" s="199">
        <v>2.4974207800000001</v>
      </c>
      <c r="T1089" s="199">
        <v>2.388781131</v>
      </c>
      <c r="U1089" s="200">
        <v>0</v>
      </c>
    </row>
    <row r="1090" spans="7:21" x14ac:dyDescent="0.25">
      <c r="G1090" s="82">
        <v>1086</v>
      </c>
      <c r="H1090" s="11">
        <v>9.6291907200000004</v>
      </c>
      <c r="I1090" s="11">
        <v>9.2169864740000005</v>
      </c>
      <c r="J1090" s="11">
        <v>10.754199829999999</v>
      </c>
      <c r="K1090" s="11">
        <v>7.3905798310000002</v>
      </c>
      <c r="L1090" s="11">
        <v>7.3474217590000004</v>
      </c>
      <c r="M1090" s="199">
        <v>8.2016995749999992</v>
      </c>
      <c r="N1090" s="199">
        <v>7.9201527220000001</v>
      </c>
      <c r="O1090" s="200">
        <v>0</v>
      </c>
      <c r="Q1090" s="82">
        <v>1086</v>
      </c>
      <c r="R1090" s="199">
        <v>0</v>
      </c>
      <c r="S1090" s="199">
        <v>2.4939077919999999</v>
      </c>
      <c r="T1090" s="199">
        <v>2.3854335170000001</v>
      </c>
      <c r="U1090" s="200">
        <v>0</v>
      </c>
    </row>
    <row r="1091" spans="7:21" x14ac:dyDescent="0.25">
      <c r="G1091" s="82">
        <v>1087</v>
      </c>
      <c r="H1091" s="11">
        <v>9.6242876890000009</v>
      </c>
      <c r="I1091" s="11">
        <v>9.2126780840000002</v>
      </c>
      <c r="J1091" s="11">
        <v>10.747662869999999</v>
      </c>
      <c r="K1091" s="11">
        <v>7.3888799020000002</v>
      </c>
      <c r="L1091" s="11">
        <v>7.3457829459999999</v>
      </c>
      <c r="M1091" s="199">
        <v>8.1951811120000002</v>
      </c>
      <c r="N1091" s="199">
        <v>7.9142930480000002</v>
      </c>
      <c r="O1091" s="200">
        <v>0</v>
      </c>
      <c r="Q1091" s="82">
        <v>1087</v>
      </c>
      <c r="R1091" s="199">
        <v>0</v>
      </c>
      <c r="S1091" s="199">
        <v>2.4903949249999999</v>
      </c>
      <c r="T1091" s="199">
        <v>2.3820860110000002</v>
      </c>
      <c r="U1091" s="200">
        <v>0</v>
      </c>
    </row>
    <row r="1092" spans="7:21" x14ac:dyDescent="0.25">
      <c r="G1092" s="82">
        <v>1088</v>
      </c>
      <c r="H1092" s="11">
        <v>9.6193848759999998</v>
      </c>
      <c r="I1092" s="11">
        <v>9.2083698629999997</v>
      </c>
      <c r="J1092" s="11">
        <v>10.74112629</v>
      </c>
      <c r="K1092" s="11">
        <v>7.3871800009999999</v>
      </c>
      <c r="L1092" s="11">
        <v>7.3441441579999998</v>
      </c>
      <c r="M1092" s="199">
        <v>8.1886630409999999</v>
      </c>
      <c r="N1092" s="199">
        <v>7.9084336930000001</v>
      </c>
      <c r="O1092" s="200">
        <v>0</v>
      </c>
      <c r="Q1092" s="82">
        <v>1088</v>
      </c>
      <c r="R1092" s="199">
        <v>0</v>
      </c>
      <c r="S1092" s="199">
        <v>2.486882177</v>
      </c>
      <c r="T1092" s="199">
        <v>2.3787386160000001</v>
      </c>
      <c r="U1092" s="200">
        <v>0</v>
      </c>
    </row>
    <row r="1093" spans="7:21" x14ac:dyDescent="0.25">
      <c r="G1093" s="82">
        <v>1089</v>
      </c>
      <c r="H1093" s="11">
        <v>9.6144822829999992</v>
      </c>
      <c r="I1093" s="11">
        <v>9.2040618129999991</v>
      </c>
      <c r="J1093" s="11">
        <v>10.7345901</v>
      </c>
      <c r="K1093" s="11">
        <v>7.385480126</v>
      </c>
      <c r="L1093" s="11">
        <v>7.342505396</v>
      </c>
      <c r="M1093" s="199">
        <v>8.1821453630000001</v>
      </c>
      <c r="N1093" s="199">
        <v>7.9025746549999996</v>
      </c>
      <c r="O1093" s="200">
        <v>0</v>
      </c>
      <c r="Q1093" s="82">
        <v>1089</v>
      </c>
      <c r="R1093" s="199">
        <v>0</v>
      </c>
      <c r="S1093" s="199">
        <v>2.4833695499999999</v>
      </c>
      <c r="T1093" s="199">
        <v>2.3753913290000002</v>
      </c>
      <c r="U1093" s="200">
        <v>0</v>
      </c>
    </row>
    <row r="1094" spans="7:21" x14ac:dyDescent="0.25">
      <c r="G1094" s="82">
        <v>1090</v>
      </c>
      <c r="H1094" s="11">
        <v>9.6095799090000007</v>
      </c>
      <c r="I1094" s="11">
        <v>9.1997539320000001</v>
      </c>
      <c r="J1094" s="11">
        <v>10.728054289999999</v>
      </c>
      <c r="K1094" s="11">
        <v>7.3837802779999997</v>
      </c>
      <c r="L1094" s="11">
        <v>7.3408666580000004</v>
      </c>
      <c r="M1094" s="199">
        <v>8.1756280780000008</v>
      </c>
      <c r="N1094" s="199">
        <v>7.8967159359999997</v>
      </c>
      <c r="O1094" s="200">
        <v>0</v>
      </c>
      <c r="Q1094" s="82">
        <v>1090</v>
      </c>
      <c r="R1094" s="199">
        <v>0</v>
      </c>
      <c r="S1094" s="199">
        <v>2.4798570440000001</v>
      </c>
      <c r="T1094" s="199">
        <v>2.372044153</v>
      </c>
      <c r="U1094" s="200">
        <v>0</v>
      </c>
    </row>
    <row r="1095" spans="7:21" x14ac:dyDescent="0.25">
      <c r="G1095" s="82">
        <v>1091</v>
      </c>
      <c r="H1095" s="11">
        <v>9.6046777550000009</v>
      </c>
      <c r="I1095" s="11">
        <v>9.1954462219999993</v>
      </c>
      <c r="J1095" s="11">
        <v>10.721518870000001</v>
      </c>
      <c r="K1095" s="11">
        <v>7.3820804579999999</v>
      </c>
      <c r="L1095" s="11">
        <v>7.3392279450000002</v>
      </c>
      <c r="M1095" s="199">
        <v>8.1691111850000002</v>
      </c>
      <c r="N1095" s="199">
        <v>7.8908575340000002</v>
      </c>
      <c r="O1095" s="200">
        <v>0</v>
      </c>
      <c r="Q1095" s="82">
        <v>1091</v>
      </c>
      <c r="R1095" s="199">
        <v>0</v>
      </c>
      <c r="S1095" s="199">
        <v>2.4763446579999999</v>
      </c>
      <c r="T1095" s="199">
        <v>2.368697085</v>
      </c>
      <c r="U1095" s="200">
        <v>0</v>
      </c>
    </row>
    <row r="1096" spans="7:21" x14ac:dyDescent="0.25">
      <c r="G1096" s="82">
        <v>1092</v>
      </c>
      <c r="H1096" s="11">
        <v>9.5997758189999995</v>
      </c>
      <c r="I1096" s="11">
        <v>9.191138681</v>
      </c>
      <c r="J1096" s="11">
        <v>10.71498383</v>
      </c>
      <c r="K1096" s="11">
        <v>7.3803806639999996</v>
      </c>
      <c r="L1096" s="11">
        <v>7.3375892570000003</v>
      </c>
      <c r="M1096" s="199">
        <v>8.1625946850000002</v>
      </c>
      <c r="N1096" s="199">
        <v>7.8849994509999997</v>
      </c>
      <c r="O1096" s="200">
        <v>0</v>
      </c>
      <c r="Q1096" s="82">
        <v>1092</v>
      </c>
      <c r="R1096" s="199">
        <v>0</v>
      </c>
      <c r="S1096" s="199">
        <v>2.4728323919999999</v>
      </c>
      <c r="T1096" s="199">
        <v>2.3653501270000001</v>
      </c>
      <c r="U1096" s="200">
        <v>0</v>
      </c>
    </row>
    <row r="1097" spans="7:21" x14ac:dyDescent="0.25">
      <c r="G1097" s="82">
        <v>1093</v>
      </c>
      <c r="H1097" s="11">
        <v>9.5948741030000004</v>
      </c>
      <c r="I1097" s="11">
        <v>9.1868313100000005</v>
      </c>
      <c r="J1097" s="11">
        <v>10.708449180000001</v>
      </c>
      <c r="K1097" s="11">
        <v>7.3786808969999997</v>
      </c>
      <c r="L1097" s="11">
        <v>7.3359505939999998</v>
      </c>
      <c r="M1097" s="199">
        <v>8.1560785780000007</v>
      </c>
      <c r="N1097" s="199">
        <v>7.8791416859999996</v>
      </c>
      <c r="O1097" s="200">
        <v>0</v>
      </c>
      <c r="Q1097" s="82">
        <v>1093</v>
      </c>
      <c r="R1097" s="199">
        <v>0</v>
      </c>
      <c r="S1097" s="199">
        <v>2.4693202470000002</v>
      </c>
      <c r="T1097" s="199">
        <v>2.3620032790000001</v>
      </c>
      <c r="U1097" s="200">
        <v>0</v>
      </c>
    </row>
    <row r="1098" spans="7:21" x14ac:dyDescent="0.25">
      <c r="G1098" s="82">
        <v>1094</v>
      </c>
      <c r="H1098" s="11">
        <v>9.589972607</v>
      </c>
      <c r="I1098" s="11">
        <v>9.1825241089999992</v>
      </c>
      <c r="J1098" s="11">
        <v>10.70191492</v>
      </c>
      <c r="K1098" s="11">
        <v>7.3769811570000003</v>
      </c>
      <c r="L1098" s="11">
        <v>7.3343119559999996</v>
      </c>
      <c r="M1098" s="199">
        <v>8.1495628629999999</v>
      </c>
      <c r="N1098" s="199">
        <v>7.8732842390000002</v>
      </c>
      <c r="O1098" s="200">
        <v>0</v>
      </c>
      <c r="Q1098" s="82">
        <v>1094</v>
      </c>
      <c r="R1098" s="199">
        <v>0</v>
      </c>
      <c r="S1098" s="199">
        <v>2.4658082220000002</v>
      </c>
      <c r="T1098" s="199">
        <v>2.3586565390000001</v>
      </c>
      <c r="U1098" s="200">
        <v>0</v>
      </c>
    </row>
    <row r="1099" spans="7:21" x14ac:dyDescent="0.25">
      <c r="G1099" s="82">
        <v>1095</v>
      </c>
      <c r="H1099" s="11">
        <v>9.5850713289999998</v>
      </c>
      <c r="I1099" s="11">
        <v>9.1782170779999994</v>
      </c>
      <c r="J1099" s="11">
        <v>10.695381039999999</v>
      </c>
      <c r="K1099" s="11">
        <v>7.3752814430000004</v>
      </c>
      <c r="L1099" s="11">
        <v>7.3326733439999998</v>
      </c>
      <c r="M1099" s="199">
        <v>8.1430475399999995</v>
      </c>
      <c r="N1099" s="199">
        <v>7.8674271100000004</v>
      </c>
      <c r="O1099" s="200">
        <v>0</v>
      </c>
      <c r="Q1099" s="82">
        <v>1095</v>
      </c>
      <c r="R1099" s="199">
        <v>0</v>
      </c>
      <c r="S1099" s="199">
        <v>2.4622963169999998</v>
      </c>
      <c r="T1099" s="199">
        <v>2.3553099099999999</v>
      </c>
      <c r="U1099" s="200">
        <v>0</v>
      </c>
    </row>
    <row r="1100" spans="7:21" x14ac:dyDescent="0.25">
      <c r="G1100" s="82">
        <v>1096</v>
      </c>
      <c r="H1100" s="11">
        <v>9.5801702710000001</v>
      </c>
      <c r="I1100" s="11">
        <v>9.1739102169999995</v>
      </c>
      <c r="J1100" s="11">
        <v>10.68884755</v>
      </c>
      <c r="K1100" s="11">
        <v>7.3735817570000002</v>
      </c>
      <c r="L1100" s="11">
        <v>7.3310347560000002</v>
      </c>
      <c r="M1100" s="199">
        <v>8.1365326099999997</v>
      </c>
      <c r="N1100" s="199">
        <v>7.8615702990000003</v>
      </c>
      <c r="O1100" s="200">
        <v>0</v>
      </c>
      <c r="Q1100" s="82">
        <v>1096</v>
      </c>
      <c r="R1100" s="199">
        <v>0</v>
      </c>
      <c r="S1100" s="199">
        <v>2.4587845330000002</v>
      </c>
      <c r="T1100" s="199">
        <v>2.3519633889999998</v>
      </c>
      <c r="U1100" s="200">
        <v>0</v>
      </c>
    </row>
    <row r="1101" spans="7:21" x14ac:dyDescent="0.25">
      <c r="G1101" s="82">
        <v>1097</v>
      </c>
      <c r="H1101" s="11">
        <v>9.5752694310000006</v>
      </c>
      <c r="I1101" s="11">
        <v>9.1696035259999995</v>
      </c>
      <c r="J1101" s="11">
        <v>10.682314440000001</v>
      </c>
      <c r="K1101" s="11">
        <v>7.3718820980000004</v>
      </c>
      <c r="L1101" s="11">
        <v>7.329396193</v>
      </c>
      <c r="M1101" s="199">
        <v>8.1300180730000005</v>
      </c>
      <c r="N1101" s="199">
        <v>7.8557138059999998</v>
      </c>
      <c r="O1101" s="200">
        <v>0</v>
      </c>
      <c r="Q1101" s="82">
        <v>1097</v>
      </c>
      <c r="R1101" s="199">
        <v>0</v>
      </c>
      <c r="S1101" s="199">
        <v>2.4552728689999999</v>
      </c>
      <c r="T1101" s="199">
        <v>2.348616979</v>
      </c>
      <c r="U1101" s="200">
        <v>0</v>
      </c>
    </row>
    <row r="1102" spans="7:21" x14ac:dyDescent="0.25">
      <c r="G1102" s="82">
        <v>1098</v>
      </c>
      <c r="H1102" s="11">
        <v>9.5703688109999998</v>
      </c>
      <c r="I1102" s="11">
        <v>9.1652970049999993</v>
      </c>
      <c r="J1102" s="11">
        <v>10.67578172</v>
      </c>
      <c r="K1102" s="11">
        <v>7.3701824650000001</v>
      </c>
      <c r="L1102" s="11">
        <v>7.3277576550000001</v>
      </c>
      <c r="M1102" s="199">
        <v>8.1235039279999999</v>
      </c>
      <c r="N1102" s="199">
        <v>7.8498576309999999</v>
      </c>
      <c r="O1102" s="200">
        <v>0</v>
      </c>
      <c r="Q1102" s="82">
        <v>1098</v>
      </c>
      <c r="R1102" s="199">
        <v>0</v>
      </c>
      <c r="S1102" s="199">
        <v>2.4517613250000001</v>
      </c>
      <c r="T1102" s="199">
        <v>2.3452706769999998</v>
      </c>
      <c r="U1102" s="200">
        <v>0</v>
      </c>
    </row>
    <row r="1103" spans="7:21" x14ac:dyDescent="0.25">
      <c r="G1103" s="82">
        <v>1099</v>
      </c>
      <c r="H1103" s="11">
        <v>9.5654684099999994</v>
      </c>
      <c r="I1103" s="11">
        <v>9.1609906540000008</v>
      </c>
      <c r="J1103" s="11">
        <v>10.66924938</v>
      </c>
      <c r="K1103" s="11">
        <v>7.3684828600000003</v>
      </c>
      <c r="L1103" s="11">
        <v>7.3261191429999997</v>
      </c>
      <c r="M1103" s="199">
        <v>8.1169901749999998</v>
      </c>
      <c r="N1103" s="199">
        <v>7.8440017739999996</v>
      </c>
      <c r="O1103" s="200">
        <v>0</v>
      </c>
      <c r="Q1103" s="82">
        <v>1099</v>
      </c>
      <c r="R1103" s="199">
        <v>0</v>
      </c>
      <c r="S1103" s="199">
        <v>2.4482499020000001</v>
      </c>
      <c r="T1103" s="199">
        <v>2.3419244849999998</v>
      </c>
      <c r="U1103" s="200">
        <v>0</v>
      </c>
    </row>
    <row r="1104" spans="7:21" x14ac:dyDescent="0.25">
      <c r="G1104" s="82">
        <v>1100</v>
      </c>
      <c r="H1104" s="11">
        <v>9.5605682289999994</v>
      </c>
      <c r="I1104" s="11">
        <v>9.1566844720000002</v>
      </c>
      <c r="J1104" s="11">
        <v>10.662717430000001</v>
      </c>
      <c r="K1104" s="11">
        <v>7.366783281</v>
      </c>
      <c r="L1104" s="11">
        <v>7.3244806550000003</v>
      </c>
      <c r="M1104" s="199">
        <v>8.1104768150000002</v>
      </c>
      <c r="N1104" s="199">
        <v>7.838146235</v>
      </c>
      <c r="O1104" s="200">
        <v>0</v>
      </c>
      <c r="Q1104" s="82">
        <v>1100</v>
      </c>
      <c r="R1104" s="199">
        <v>0</v>
      </c>
      <c r="S1104" s="199">
        <v>2.4447385989999999</v>
      </c>
      <c r="T1104" s="199">
        <v>2.338578402</v>
      </c>
      <c r="U1104" s="200">
        <v>0</v>
      </c>
    </row>
    <row r="1105" spans="7:21" x14ac:dyDescent="0.25">
      <c r="G1105" s="82">
        <v>1101</v>
      </c>
      <c r="H1105" s="11">
        <v>9.5556682659999996</v>
      </c>
      <c r="I1105" s="11">
        <v>9.1523784609999996</v>
      </c>
      <c r="J1105" s="11">
        <v>10.65618587</v>
      </c>
      <c r="K1105" s="11">
        <v>7.3650837290000002</v>
      </c>
      <c r="L1105" s="11">
        <v>7.3228421920000004</v>
      </c>
      <c r="M1105" s="199">
        <v>8.1039638469999993</v>
      </c>
      <c r="N1105" s="199">
        <v>7.8322910129999999</v>
      </c>
      <c r="O1105" s="200">
        <v>0</v>
      </c>
      <c r="Q1105" s="82">
        <v>1101</v>
      </c>
      <c r="R1105" s="199">
        <v>0</v>
      </c>
      <c r="S1105" s="199">
        <v>2.4412274169999999</v>
      </c>
      <c r="T1105" s="199">
        <v>2.3352324289999999</v>
      </c>
      <c r="U1105" s="200">
        <v>0</v>
      </c>
    </row>
    <row r="1106" spans="7:21" x14ac:dyDescent="0.25">
      <c r="G1106" s="82">
        <v>1102</v>
      </c>
      <c r="H1106" s="11">
        <v>9.5507685230000003</v>
      </c>
      <c r="I1106" s="11">
        <v>9.1480726190000006</v>
      </c>
      <c r="J1106" s="11">
        <v>10.64965469</v>
      </c>
      <c r="K1106" s="11">
        <v>7.3633842039999999</v>
      </c>
      <c r="L1106" s="11">
        <v>7.321203755</v>
      </c>
      <c r="M1106" s="199">
        <v>8.0974512720000007</v>
      </c>
      <c r="N1106" s="199">
        <v>7.8264361100000004</v>
      </c>
      <c r="O1106" s="200">
        <v>0</v>
      </c>
      <c r="Q1106" s="82">
        <v>1102</v>
      </c>
      <c r="R1106" s="199">
        <v>0</v>
      </c>
      <c r="S1106" s="199">
        <v>2.437716354</v>
      </c>
      <c r="T1106" s="199">
        <v>2.331886565</v>
      </c>
      <c r="U1106" s="200">
        <v>0</v>
      </c>
    </row>
    <row r="1107" spans="7:21" x14ac:dyDescent="0.25">
      <c r="G1107" s="82">
        <v>1103</v>
      </c>
      <c r="H1107" s="11">
        <v>9.5458689979999996</v>
      </c>
      <c r="I1107" s="11">
        <v>9.1437669469999996</v>
      </c>
      <c r="J1107" s="11">
        <v>10.643123900000001</v>
      </c>
      <c r="K1107" s="11">
        <v>7.3616847060000001</v>
      </c>
      <c r="L1107" s="11">
        <v>7.3195653419999998</v>
      </c>
      <c r="M1107" s="199">
        <v>8.0909390890000008</v>
      </c>
      <c r="N1107" s="199">
        <v>7.8205815249999997</v>
      </c>
      <c r="O1107" s="200">
        <v>0</v>
      </c>
      <c r="Q1107" s="82">
        <v>1103</v>
      </c>
      <c r="R1107" s="199">
        <v>0</v>
      </c>
      <c r="S1107" s="199">
        <v>2.4342054129999999</v>
      </c>
      <c r="T1107" s="199">
        <v>2.3285408109999999</v>
      </c>
      <c r="U1107" s="200">
        <v>0</v>
      </c>
    </row>
    <row r="1108" spans="7:21" x14ac:dyDescent="0.25">
      <c r="G1108" s="82">
        <v>1104</v>
      </c>
      <c r="H1108" s="11">
        <v>9.5409696929999992</v>
      </c>
      <c r="I1108" s="11">
        <v>9.1394614450000002</v>
      </c>
      <c r="J1108" s="11">
        <v>10.636593489999999</v>
      </c>
      <c r="K1108" s="11">
        <v>7.3599852349999999</v>
      </c>
      <c r="L1108" s="11">
        <v>7.3179269539999998</v>
      </c>
      <c r="M1108" s="199">
        <v>8.0844272979999996</v>
      </c>
      <c r="N1108" s="199">
        <v>7.8147272570000004</v>
      </c>
      <c r="O1108" s="200">
        <v>0</v>
      </c>
      <c r="Q1108" s="82">
        <v>1104</v>
      </c>
      <c r="R1108" s="199">
        <v>0</v>
      </c>
      <c r="S1108" s="199">
        <v>2.430694591</v>
      </c>
      <c r="T1108" s="199">
        <v>2.3251951659999999</v>
      </c>
      <c r="U1108" s="200">
        <v>0</v>
      </c>
    </row>
    <row r="1109" spans="7:21" x14ac:dyDescent="0.25">
      <c r="G1109" s="82">
        <v>1105</v>
      </c>
      <c r="H1109" s="11">
        <v>9.5360706069999992</v>
      </c>
      <c r="I1109" s="11">
        <v>9.1351561130000007</v>
      </c>
      <c r="J1109" s="11">
        <v>10.63006347</v>
      </c>
      <c r="K1109" s="11">
        <v>7.3582857910000001</v>
      </c>
      <c r="L1109" s="11">
        <v>7.3162885920000003</v>
      </c>
      <c r="M1109" s="199">
        <v>8.0779159000000007</v>
      </c>
      <c r="N1109" s="199">
        <v>7.8088733079999999</v>
      </c>
      <c r="O1109" s="200">
        <v>0</v>
      </c>
      <c r="Q1109" s="82">
        <v>1105</v>
      </c>
      <c r="R1109" s="199">
        <v>0</v>
      </c>
      <c r="S1109" s="199">
        <v>2.4271838899999998</v>
      </c>
      <c r="T1109" s="199">
        <v>2.32184963</v>
      </c>
      <c r="U1109" s="200">
        <v>0</v>
      </c>
    </row>
    <row r="1110" spans="7:21" x14ac:dyDescent="0.25">
      <c r="G1110" s="82">
        <v>1106</v>
      </c>
      <c r="H1110" s="11">
        <v>9.5311717399999996</v>
      </c>
      <c r="I1110" s="11">
        <v>9.1308509509999993</v>
      </c>
      <c r="J1110" s="11">
        <v>10.62353383</v>
      </c>
      <c r="K1110" s="11">
        <v>7.3565863739999999</v>
      </c>
      <c r="L1110" s="11">
        <v>7.314650254</v>
      </c>
      <c r="M1110" s="199">
        <v>8.0714048940000005</v>
      </c>
      <c r="N1110" s="199">
        <v>7.8030196759999999</v>
      </c>
      <c r="O1110" s="200">
        <v>0</v>
      </c>
      <c r="Q1110" s="82">
        <v>1106</v>
      </c>
      <c r="R1110" s="199">
        <v>0</v>
      </c>
      <c r="S1110" s="199">
        <v>2.4236733090000002</v>
      </c>
      <c r="T1110" s="199">
        <v>2.3185042039999999</v>
      </c>
      <c r="U1110" s="200">
        <v>0</v>
      </c>
    </row>
    <row r="1111" spans="7:21" x14ac:dyDescent="0.25">
      <c r="G1111" s="82">
        <v>1107</v>
      </c>
      <c r="H1111" s="11">
        <v>9.5262730920000003</v>
      </c>
      <c r="I1111" s="11">
        <v>9.1265459579999995</v>
      </c>
      <c r="J1111" s="11">
        <v>10.61700458</v>
      </c>
      <c r="K1111" s="11">
        <v>7.3548869830000001</v>
      </c>
      <c r="L1111" s="11">
        <v>7.3130119420000002</v>
      </c>
      <c r="M1111" s="199">
        <v>8.0648942800000007</v>
      </c>
      <c r="N1111" s="199">
        <v>7.7971663619999996</v>
      </c>
      <c r="O1111" s="200">
        <v>0</v>
      </c>
      <c r="Q1111" s="82">
        <v>1107</v>
      </c>
      <c r="R1111" s="199">
        <v>0</v>
      </c>
      <c r="S1111" s="199">
        <v>2.420162849</v>
      </c>
      <c r="T1111" s="199">
        <v>2.3151588869999999</v>
      </c>
      <c r="U1111" s="200">
        <v>0</v>
      </c>
    </row>
    <row r="1112" spans="7:21" x14ac:dyDescent="0.25">
      <c r="G1112" s="82">
        <v>1108</v>
      </c>
      <c r="H1112" s="11">
        <v>9.5213746639999997</v>
      </c>
      <c r="I1112" s="11">
        <v>9.1222411359999995</v>
      </c>
      <c r="J1112" s="11">
        <v>10.610475709999999</v>
      </c>
      <c r="K1112" s="11">
        <v>7.3531876199999999</v>
      </c>
      <c r="L1112" s="11">
        <v>7.3113736539999996</v>
      </c>
      <c r="M1112" s="199">
        <v>8.0583840579999997</v>
      </c>
      <c r="N1112" s="199">
        <v>7.7913133659999998</v>
      </c>
      <c r="O1112" s="200">
        <v>0</v>
      </c>
      <c r="Q1112" s="82">
        <v>1108</v>
      </c>
      <c r="R1112" s="199">
        <v>0</v>
      </c>
      <c r="S1112" s="199">
        <v>2.4166525079999999</v>
      </c>
      <c r="T1112" s="199">
        <v>2.3118136790000001</v>
      </c>
      <c r="U1112" s="200">
        <v>0</v>
      </c>
    </row>
    <row r="1113" spans="7:21" x14ac:dyDescent="0.25">
      <c r="G1113" s="82">
        <v>1109</v>
      </c>
      <c r="H1113" s="11">
        <v>9.5164764539999993</v>
      </c>
      <c r="I1113" s="11">
        <v>9.1179364829999994</v>
      </c>
      <c r="J1113" s="11">
        <v>10.603947229999999</v>
      </c>
      <c r="K1113" s="11">
        <v>7.3514882830000001</v>
      </c>
      <c r="L1113" s="11">
        <v>7.3097353910000002</v>
      </c>
      <c r="M1113" s="199">
        <v>8.0518742289999992</v>
      </c>
      <c r="N1113" s="199">
        <v>7.7854606879999997</v>
      </c>
      <c r="O1113" s="200">
        <v>0</v>
      </c>
      <c r="Q1113" s="82">
        <v>1109</v>
      </c>
      <c r="R1113" s="199">
        <v>0</v>
      </c>
      <c r="S1113" s="199">
        <v>2.4131422890000001</v>
      </c>
      <c r="T1113" s="199">
        <v>2.3084685810000001</v>
      </c>
      <c r="U1113" s="200">
        <v>0</v>
      </c>
    </row>
    <row r="1114" spans="7:21" x14ac:dyDescent="0.25">
      <c r="G1114" s="82">
        <v>1110</v>
      </c>
      <c r="H1114" s="11">
        <v>9.5115784629999993</v>
      </c>
      <c r="I1114" s="11">
        <v>9.1136320000000008</v>
      </c>
      <c r="J1114" s="11">
        <v>10.59741913</v>
      </c>
      <c r="K1114" s="11">
        <v>7.349788974</v>
      </c>
      <c r="L1114" s="11">
        <v>7.3080971540000004</v>
      </c>
      <c r="M1114" s="199">
        <v>8.0453647910000008</v>
      </c>
      <c r="N1114" s="199">
        <v>7.779608327</v>
      </c>
      <c r="O1114" s="200">
        <v>0</v>
      </c>
      <c r="Q1114" s="82">
        <v>1110</v>
      </c>
      <c r="R1114" s="199">
        <v>0</v>
      </c>
      <c r="S1114" s="199">
        <v>2.4096321889999999</v>
      </c>
      <c r="T1114" s="199">
        <v>2.3051235920000002</v>
      </c>
      <c r="U1114" s="200">
        <v>0</v>
      </c>
    </row>
    <row r="1115" spans="7:21" x14ac:dyDescent="0.25">
      <c r="G1115" s="82">
        <v>1111</v>
      </c>
      <c r="H1115" s="11">
        <v>9.5066806919999998</v>
      </c>
      <c r="I1115" s="11">
        <v>9.1093276860000003</v>
      </c>
      <c r="J1115" s="11">
        <v>10.59089142</v>
      </c>
      <c r="K1115" s="11">
        <v>7.3480896910000002</v>
      </c>
      <c r="L1115" s="11">
        <v>7.3064589409999998</v>
      </c>
      <c r="M1115" s="199">
        <v>8.0388557459999994</v>
      </c>
      <c r="N1115" s="199">
        <v>7.7737562840000001</v>
      </c>
      <c r="O1115" s="200">
        <v>0</v>
      </c>
      <c r="Q1115" s="82">
        <v>1111</v>
      </c>
      <c r="R1115" s="199">
        <v>0</v>
      </c>
      <c r="S1115" s="199">
        <v>2.4061222099999999</v>
      </c>
      <c r="T1115" s="199">
        <v>2.301778713</v>
      </c>
      <c r="U1115" s="200">
        <v>0</v>
      </c>
    </row>
    <row r="1116" spans="7:21" x14ac:dyDescent="0.25">
      <c r="G1116" s="82">
        <v>1112</v>
      </c>
      <c r="H1116" s="11">
        <v>9.5017831390000005</v>
      </c>
      <c r="I1116" s="11">
        <v>9.1050235429999997</v>
      </c>
      <c r="J1116" s="11">
        <v>10.5843641</v>
      </c>
      <c r="K1116" s="11">
        <v>7.346390435</v>
      </c>
      <c r="L1116" s="11">
        <v>7.3048207539999996</v>
      </c>
      <c r="M1116" s="199">
        <v>8.0323470930000003</v>
      </c>
      <c r="N1116" s="199">
        <v>7.7679045589999998</v>
      </c>
      <c r="O1116" s="200">
        <v>0</v>
      </c>
      <c r="Q1116" s="82">
        <v>1112</v>
      </c>
      <c r="R1116" s="199">
        <v>0</v>
      </c>
      <c r="S1116" s="199">
        <v>2.4026123510000001</v>
      </c>
      <c r="T1116" s="199">
        <v>2.298433943</v>
      </c>
      <c r="U1116" s="200">
        <v>0</v>
      </c>
    </row>
    <row r="1117" spans="7:21" x14ac:dyDescent="0.25">
      <c r="G1117" s="82">
        <v>1113</v>
      </c>
      <c r="H1117" s="11">
        <v>9.4968858059999999</v>
      </c>
      <c r="I1117" s="11">
        <v>9.1007195690000007</v>
      </c>
      <c r="J1117" s="11">
        <v>10.57783716</v>
      </c>
      <c r="K1117" s="11">
        <v>7.3446912060000002</v>
      </c>
      <c r="L1117" s="11">
        <v>7.3031825909999997</v>
      </c>
      <c r="M1117" s="199">
        <v>8.0258388319999998</v>
      </c>
      <c r="N1117" s="199">
        <v>7.762053152</v>
      </c>
      <c r="O1117" s="200">
        <v>0</v>
      </c>
      <c r="Q1117" s="82">
        <v>1113</v>
      </c>
      <c r="R1117" s="199">
        <v>0</v>
      </c>
      <c r="S1117" s="199">
        <v>2.3991026120000001</v>
      </c>
      <c r="T1117" s="199">
        <v>2.2950892820000002</v>
      </c>
      <c r="U1117" s="200">
        <v>0</v>
      </c>
    </row>
    <row r="1118" spans="7:21" x14ac:dyDescent="0.25">
      <c r="G1118" s="82">
        <v>1114</v>
      </c>
      <c r="H1118" s="11">
        <v>9.4919886909999995</v>
      </c>
      <c r="I1118" s="11">
        <v>9.0964157649999997</v>
      </c>
      <c r="J1118" s="11">
        <v>10.5713106</v>
      </c>
      <c r="K1118" s="11">
        <v>7.3429920040000001</v>
      </c>
      <c r="L1118" s="11">
        <v>7.3015444540000001</v>
      </c>
      <c r="M1118" s="199">
        <v>8.0193309629999998</v>
      </c>
      <c r="N1118" s="199">
        <v>7.7562020619999998</v>
      </c>
      <c r="O1118" s="200">
        <v>0</v>
      </c>
      <c r="Q1118" s="82">
        <v>1114</v>
      </c>
      <c r="R1118" s="199">
        <v>0</v>
      </c>
      <c r="S1118" s="199">
        <v>2.3955929939999998</v>
      </c>
      <c r="T1118" s="199">
        <v>2.2917447310000001</v>
      </c>
      <c r="U1118" s="200">
        <v>0</v>
      </c>
    </row>
    <row r="1119" spans="7:21" x14ac:dyDescent="0.25">
      <c r="G1119" s="82">
        <v>1115</v>
      </c>
      <c r="H1119" s="11">
        <v>9.4870917959999996</v>
      </c>
      <c r="I1119" s="11">
        <v>9.0921121310000004</v>
      </c>
      <c r="J1119" s="11">
        <v>10.56478443</v>
      </c>
      <c r="K1119" s="11">
        <v>7.3412928290000004</v>
      </c>
      <c r="L1119" s="11">
        <v>7.2999063409999998</v>
      </c>
      <c r="M1119" s="199">
        <v>8.0128234870000004</v>
      </c>
      <c r="N1119" s="199">
        <v>7.7503512900000002</v>
      </c>
      <c r="O1119" s="200">
        <v>0</v>
      </c>
      <c r="Q1119" s="82">
        <v>1115</v>
      </c>
      <c r="R1119" s="199">
        <v>0</v>
      </c>
      <c r="S1119" s="199">
        <v>2.3920834960000001</v>
      </c>
      <c r="T1119" s="199">
        <v>2.2884002890000001</v>
      </c>
      <c r="U1119" s="200">
        <v>0</v>
      </c>
    </row>
    <row r="1120" spans="7:21" x14ac:dyDescent="0.25">
      <c r="G1120" s="82">
        <v>1116</v>
      </c>
      <c r="H1120" s="11">
        <v>9.4821951200000001</v>
      </c>
      <c r="I1120" s="11">
        <v>9.0878086669999991</v>
      </c>
      <c r="J1120" s="11">
        <v>10.558258650000001</v>
      </c>
      <c r="K1120" s="11">
        <v>7.3395936810000002</v>
      </c>
      <c r="L1120" s="11">
        <v>7.2982682539999999</v>
      </c>
      <c r="M1120" s="199">
        <v>8.0063164019999995</v>
      </c>
      <c r="N1120" s="199">
        <v>7.7445008360000003</v>
      </c>
      <c r="O1120" s="200">
        <v>0</v>
      </c>
      <c r="Q1120" s="82">
        <v>1116</v>
      </c>
      <c r="R1120" s="199">
        <v>0</v>
      </c>
      <c r="S1120" s="199">
        <v>2.3885741180000002</v>
      </c>
      <c r="T1120" s="199">
        <v>2.2850559559999999</v>
      </c>
      <c r="U1120" s="200">
        <v>0</v>
      </c>
    </row>
    <row r="1121" spans="7:21" x14ac:dyDescent="0.25">
      <c r="G1121" s="82">
        <v>1117</v>
      </c>
      <c r="H1121" s="11">
        <v>9.4772986620000008</v>
      </c>
      <c r="I1121" s="11">
        <v>9.0835053719999994</v>
      </c>
      <c r="J1121" s="11">
        <v>10.55173325</v>
      </c>
      <c r="K1121" s="11">
        <v>7.3378945590000004</v>
      </c>
      <c r="L1121" s="11">
        <v>7.2966301910000002</v>
      </c>
      <c r="M1121" s="199">
        <v>7.999809709</v>
      </c>
      <c r="N1121" s="199">
        <v>7.7386507</v>
      </c>
      <c r="O1121" s="200">
        <v>0</v>
      </c>
      <c r="Q1121" s="82">
        <v>1117</v>
      </c>
      <c r="R1121" s="199">
        <v>0</v>
      </c>
      <c r="S1121" s="199">
        <v>2.38506486</v>
      </c>
      <c r="T1121" s="199">
        <v>2.2817117329999999</v>
      </c>
      <c r="U1121" s="200">
        <v>0</v>
      </c>
    </row>
    <row r="1122" spans="7:21" x14ac:dyDescent="0.25">
      <c r="G1122" s="82">
        <v>1118</v>
      </c>
      <c r="H1122" s="11">
        <v>9.4724024240000002</v>
      </c>
      <c r="I1122" s="11">
        <v>9.0792022479999996</v>
      </c>
      <c r="J1122" s="11">
        <v>10.54520823</v>
      </c>
      <c r="K1122" s="11">
        <v>7.3361954650000003</v>
      </c>
      <c r="L1122" s="11">
        <v>7.294992154</v>
      </c>
      <c r="M1122" s="199">
        <v>7.9933034080000001</v>
      </c>
      <c r="N1122" s="199">
        <v>7.7328008810000002</v>
      </c>
      <c r="O1122" s="200">
        <v>0</v>
      </c>
      <c r="Q1122" s="82">
        <v>1118</v>
      </c>
      <c r="R1122" s="199">
        <v>0</v>
      </c>
      <c r="S1122" s="199">
        <v>2.381555723</v>
      </c>
      <c r="T1122" s="199">
        <v>2.278367619</v>
      </c>
      <c r="U1122" s="200">
        <v>0</v>
      </c>
    </row>
    <row r="1123" spans="7:21" x14ac:dyDescent="0.25">
      <c r="G1123" s="82">
        <v>1119</v>
      </c>
      <c r="H1123" s="11">
        <v>9.4675064039999999</v>
      </c>
      <c r="I1123" s="11">
        <v>9.0748992919999996</v>
      </c>
      <c r="J1123" s="11">
        <v>10.538683600000001</v>
      </c>
      <c r="K1123" s="11">
        <v>7.3344963969999997</v>
      </c>
      <c r="L1123" s="11">
        <v>7.293354141</v>
      </c>
      <c r="M1123" s="199">
        <v>7.9867974999999998</v>
      </c>
      <c r="N1123" s="199">
        <v>7.726951379</v>
      </c>
      <c r="O1123" s="200">
        <v>0</v>
      </c>
      <c r="Q1123" s="82">
        <v>1119</v>
      </c>
      <c r="R1123" s="199">
        <v>0</v>
      </c>
      <c r="S1123" s="199">
        <v>2.3780467060000001</v>
      </c>
      <c r="T1123" s="199">
        <v>2.2750236140000002</v>
      </c>
      <c r="U1123" s="200">
        <v>0</v>
      </c>
    </row>
    <row r="1124" spans="7:21" x14ac:dyDescent="0.25">
      <c r="G1124" s="82">
        <v>1120</v>
      </c>
      <c r="H1124" s="11">
        <v>9.462610604</v>
      </c>
      <c r="I1124" s="11">
        <v>9.0705965069999994</v>
      </c>
      <c r="J1124" s="11">
        <v>10.53215936</v>
      </c>
      <c r="K1124" s="11">
        <v>7.3327973560000004</v>
      </c>
      <c r="L1124" s="11">
        <v>7.2917161540000004</v>
      </c>
      <c r="M1124" s="199">
        <v>7.9802919829999999</v>
      </c>
      <c r="N1124" s="199">
        <v>7.7211021960000004</v>
      </c>
      <c r="O1124" s="200">
        <v>0</v>
      </c>
      <c r="Q1124" s="82">
        <v>1120</v>
      </c>
      <c r="R1124" s="199">
        <v>0</v>
      </c>
      <c r="S1124" s="199">
        <v>2.374537809</v>
      </c>
      <c r="T1124" s="199">
        <v>2.2716797190000002</v>
      </c>
      <c r="U1124" s="200">
        <v>0</v>
      </c>
    </row>
    <row r="1125" spans="7:21" x14ac:dyDescent="0.25">
      <c r="G1125" s="82">
        <v>1121</v>
      </c>
      <c r="H1125" s="11">
        <v>9.4577150220000004</v>
      </c>
      <c r="I1125" s="11">
        <v>9.0662938919999991</v>
      </c>
      <c r="J1125" s="11">
        <v>10.5256355</v>
      </c>
      <c r="K1125" s="11">
        <v>7.3310983429999999</v>
      </c>
      <c r="L1125" s="11">
        <v>7.2900781910000001</v>
      </c>
      <c r="M1125" s="199">
        <v>7.9737868580000004</v>
      </c>
      <c r="N1125" s="199">
        <v>7.7152533300000004</v>
      </c>
      <c r="O1125" s="200">
        <v>0</v>
      </c>
      <c r="Q1125" s="82">
        <v>1121</v>
      </c>
      <c r="R1125" s="199">
        <v>0</v>
      </c>
      <c r="S1125" s="199">
        <v>2.3710290330000001</v>
      </c>
      <c r="T1125" s="199">
        <v>2.2683359329999999</v>
      </c>
      <c r="U1125" s="200">
        <v>0</v>
      </c>
    </row>
    <row r="1126" spans="7:21" x14ac:dyDescent="0.25">
      <c r="G1126" s="82">
        <v>1122</v>
      </c>
      <c r="H1126" s="11">
        <v>9.4528196599999994</v>
      </c>
      <c r="I1126" s="11">
        <v>9.0619914460000004</v>
      </c>
      <c r="J1126" s="11">
        <v>10.519112030000001</v>
      </c>
      <c r="K1126" s="11">
        <v>7.3293993559999997</v>
      </c>
      <c r="L1126" s="11">
        <v>7.2884402540000002</v>
      </c>
      <c r="M1126" s="199">
        <v>7.9672821249999997</v>
      </c>
      <c r="N1126" s="199">
        <v>7.7094047809999999</v>
      </c>
      <c r="O1126" s="200">
        <v>0</v>
      </c>
      <c r="Q1126" s="82">
        <v>1122</v>
      </c>
      <c r="R1126" s="199">
        <v>0</v>
      </c>
      <c r="S1126" s="199">
        <v>2.367520377</v>
      </c>
      <c r="T1126" s="199">
        <v>2.2649922560000002</v>
      </c>
      <c r="U1126" s="200">
        <v>0</v>
      </c>
    </row>
    <row r="1127" spans="7:21" x14ac:dyDescent="0.25">
      <c r="G1127" s="82">
        <v>1123</v>
      </c>
      <c r="H1127" s="11">
        <v>9.4479245160000005</v>
      </c>
      <c r="I1127" s="11">
        <v>9.0576891699999997</v>
      </c>
      <c r="J1127" s="11">
        <v>10.512588940000001</v>
      </c>
      <c r="K1127" s="11">
        <v>7.327700396</v>
      </c>
      <c r="L1127" s="11">
        <v>7.2868023409999996</v>
      </c>
      <c r="M1127" s="199">
        <v>7.9607777840000002</v>
      </c>
      <c r="N1127" s="199">
        <v>7.7035565500000001</v>
      </c>
      <c r="O1127" s="200">
        <v>0</v>
      </c>
      <c r="Q1127" s="82">
        <v>1123</v>
      </c>
      <c r="R1127" s="199">
        <v>0</v>
      </c>
      <c r="S1127" s="199">
        <v>2.3640118409999999</v>
      </c>
      <c r="T1127" s="199">
        <v>2.2616486889999998</v>
      </c>
      <c r="U1127" s="200">
        <v>0</v>
      </c>
    </row>
    <row r="1128" spans="7:21" x14ac:dyDescent="0.25">
      <c r="G1128" s="82">
        <v>1124</v>
      </c>
      <c r="H1128" s="11">
        <v>9.4430295910000002</v>
      </c>
      <c r="I1128" s="11">
        <v>9.0533870630000006</v>
      </c>
      <c r="J1128" s="11">
        <v>10.506066239999999</v>
      </c>
      <c r="K1128" s="11">
        <v>7.3260014629999999</v>
      </c>
      <c r="L1128" s="11">
        <v>7.2851644540000002</v>
      </c>
      <c r="M1128" s="199">
        <v>7.9542738340000003</v>
      </c>
      <c r="N1128" s="199">
        <v>7.6977086369999999</v>
      </c>
      <c r="O1128" s="200">
        <v>0</v>
      </c>
      <c r="Q1128" s="82">
        <v>1124</v>
      </c>
      <c r="R1128" s="199">
        <v>0</v>
      </c>
      <c r="S1128" s="199">
        <v>2.3605034250000001</v>
      </c>
      <c r="T1128" s="199">
        <v>2.258305231</v>
      </c>
      <c r="U1128" s="200">
        <v>0</v>
      </c>
    </row>
    <row r="1129" spans="7:21" x14ac:dyDescent="0.25">
      <c r="G1129" s="82">
        <v>1125</v>
      </c>
      <c r="H1129" s="11">
        <v>9.4381348860000003</v>
      </c>
      <c r="I1129" s="11">
        <v>9.0490851259999996</v>
      </c>
      <c r="J1129" s="11">
        <v>10.499543920000001</v>
      </c>
      <c r="K1129" s="11">
        <v>7.3243025560000001</v>
      </c>
      <c r="L1129" s="11">
        <v>7.2835265910000002</v>
      </c>
      <c r="M1129" s="199">
        <v>7.947770277</v>
      </c>
      <c r="N1129" s="199">
        <v>7.6918610410000001</v>
      </c>
      <c r="O1129" s="200">
        <v>0</v>
      </c>
      <c r="Q1129" s="82">
        <v>1125</v>
      </c>
      <c r="R1129" s="199">
        <v>0</v>
      </c>
      <c r="S1129" s="199">
        <v>2.35699513</v>
      </c>
      <c r="T1129" s="199">
        <v>2.2549618819999999</v>
      </c>
      <c r="U1129" s="200">
        <v>0</v>
      </c>
    </row>
    <row r="1130" spans="7:21" x14ac:dyDescent="0.25">
      <c r="G1130" s="82">
        <v>1126</v>
      </c>
      <c r="H1130" s="11">
        <v>9.4332403990000007</v>
      </c>
      <c r="I1130" s="11">
        <v>9.0447833590000002</v>
      </c>
      <c r="J1130" s="11">
        <v>10.49302198</v>
      </c>
      <c r="K1130" s="11">
        <v>7.322603677</v>
      </c>
      <c r="L1130" s="11">
        <v>7.2818887539999997</v>
      </c>
      <c r="M1130" s="199">
        <v>7.9412671110000002</v>
      </c>
      <c r="N1130" s="199">
        <v>7.686013762</v>
      </c>
      <c r="O1130" s="200">
        <v>0</v>
      </c>
      <c r="Q1130" s="82">
        <v>1126</v>
      </c>
      <c r="R1130" s="199">
        <v>0</v>
      </c>
      <c r="S1130" s="199">
        <v>2.3534869550000002</v>
      </c>
      <c r="T1130" s="199">
        <v>2.2516186419999999</v>
      </c>
      <c r="U1130" s="200">
        <v>0</v>
      </c>
    </row>
    <row r="1131" spans="7:21" x14ac:dyDescent="0.25">
      <c r="G1131" s="82">
        <v>1127</v>
      </c>
      <c r="H1131" s="11">
        <v>9.4283461309999996</v>
      </c>
      <c r="I1131" s="11">
        <v>9.0404817620000006</v>
      </c>
      <c r="J1131" s="11">
        <v>10.48650043</v>
      </c>
      <c r="K1131" s="11">
        <v>7.3209048250000004</v>
      </c>
      <c r="L1131" s="11">
        <v>7.2802509410000003</v>
      </c>
      <c r="M1131" s="199">
        <v>7.9347643369999998</v>
      </c>
      <c r="N1131" s="199">
        <v>7.6801668010000004</v>
      </c>
      <c r="O1131" s="200">
        <v>0</v>
      </c>
      <c r="Q1131" s="82">
        <v>1127</v>
      </c>
      <c r="R1131" s="199">
        <v>0</v>
      </c>
      <c r="S1131" s="199">
        <v>2.3499789</v>
      </c>
      <c r="T1131" s="199">
        <v>2.2482755120000002</v>
      </c>
      <c r="U1131" s="200">
        <v>0</v>
      </c>
    </row>
    <row r="1132" spans="7:21" x14ac:dyDescent="0.25">
      <c r="G1132" s="82">
        <v>1128</v>
      </c>
      <c r="H1132" s="11">
        <v>9.4234520820000007</v>
      </c>
      <c r="I1132" s="11">
        <v>9.0361803349999992</v>
      </c>
      <c r="J1132" s="11">
        <v>10.479979269999999</v>
      </c>
      <c r="K1132" s="11">
        <v>7.3192059990000002</v>
      </c>
      <c r="L1132" s="11">
        <v>7.2786131540000003</v>
      </c>
      <c r="M1132" s="199">
        <v>7.928261955</v>
      </c>
      <c r="N1132" s="199">
        <v>7.6743201579999996</v>
      </c>
      <c r="O1132" s="200">
        <v>0</v>
      </c>
      <c r="Q1132" s="82">
        <v>1128</v>
      </c>
      <c r="R1132" s="199">
        <v>0</v>
      </c>
      <c r="S1132" s="199">
        <v>2.346470965</v>
      </c>
      <c r="T1132" s="199">
        <v>2.2449324919999998</v>
      </c>
      <c r="U1132" s="200">
        <v>0</v>
      </c>
    </row>
    <row r="1133" spans="7:21" x14ac:dyDescent="0.25">
      <c r="G1133" s="82">
        <v>1129</v>
      </c>
      <c r="H1133" s="11">
        <v>9.4185582520000004</v>
      </c>
      <c r="I1133" s="11">
        <v>9.0318790769999993</v>
      </c>
      <c r="J1133" s="11">
        <v>10.473458490000001</v>
      </c>
      <c r="K1133" s="11">
        <v>7.3175071999999997</v>
      </c>
      <c r="L1133" s="11">
        <v>7.2769753919999998</v>
      </c>
      <c r="M1133" s="199">
        <v>7.9217599639999996</v>
      </c>
      <c r="N1133" s="199">
        <v>7.6684738320000001</v>
      </c>
      <c r="O1133" s="200">
        <v>0</v>
      </c>
      <c r="Q1133" s="82">
        <v>1129</v>
      </c>
      <c r="R1133" s="199">
        <v>0</v>
      </c>
      <c r="S1133" s="199">
        <v>2.3429631500000001</v>
      </c>
      <c r="T1133" s="199">
        <v>2.2415895799999999</v>
      </c>
      <c r="U1133" s="200">
        <v>0</v>
      </c>
    </row>
    <row r="1134" spans="7:21" x14ac:dyDescent="0.25">
      <c r="G1134" s="82">
        <v>1130</v>
      </c>
      <c r="H1134" s="11">
        <v>9.4136646400000004</v>
      </c>
      <c r="I1134" s="11">
        <v>9.0275779880000009</v>
      </c>
      <c r="J1134" s="11">
        <v>10.4669381</v>
      </c>
      <c r="K1134" s="11">
        <v>7.3158084289999996</v>
      </c>
      <c r="L1134" s="11">
        <v>7.2753376540000003</v>
      </c>
      <c r="M1134" s="199">
        <v>7.9152583659999998</v>
      </c>
      <c r="N1134" s="199">
        <v>7.6626278230000002</v>
      </c>
      <c r="O1134" s="200">
        <v>0</v>
      </c>
      <c r="Q1134" s="82">
        <v>1130</v>
      </c>
      <c r="R1134" s="199">
        <v>0</v>
      </c>
      <c r="S1134" s="199">
        <v>2.339455456</v>
      </c>
      <c r="T1134" s="199">
        <v>2.2382467780000002</v>
      </c>
      <c r="U1134" s="200">
        <v>0</v>
      </c>
    </row>
    <row r="1135" spans="7:21" x14ac:dyDescent="0.25">
      <c r="G1135" s="82">
        <v>1131</v>
      </c>
      <c r="H1135" s="11">
        <v>9.4087712480000008</v>
      </c>
      <c r="I1135" s="11">
        <v>9.0232770700000007</v>
      </c>
      <c r="J1135" s="11">
        <v>10.460418089999999</v>
      </c>
      <c r="K1135" s="11">
        <v>7.3141096839999999</v>
      </c>
      <c r="L1135" s="11">
        <v>7.2736999420000004</v>
      </c>
      <c r="M1135" s="199">
        <v>7.9087571590000003</v>
      </c>
      <c r="N1135" s="199">
        <v>7.656782132</v>
      </c>
      <c r="O1135" s="200">
        <v>0</v>
      </c>
      <c r="Q1135" s="82">
        <v>1131</v>
      </c>
      <c r="R1135" s="199">
        <v>0</v>
      </c>
      <c r="S1135" s="199">
        <v>2.3359478820000001</v>
      </c>
      <c r="T1135" s="199">
        <v>2.2349040850000002</v>
      </c>
      <c r="U1135" s="200">
        <v>0</v>
      </c>
    </row>
    <row r="1136" spans="7:21" x14ac:dyDescent="0.25">
      <c r="G1136" s="82">
        <v>1132</v>
      </c>
      <c r="H1136" s="11">
        <v>9.4038780739999996</v>
      </c>
      <c r="I1136" s="11">
        <v>9.0189763210000002</v>
      </c>
      <c r="J1136" s="11">
        <v>10.45389846</v>
      </c>
      <c r="K1136" s="11">
        <v>7.3124109659999998</v>
      </c>
      <c r="L1136" s="11">
        <v>7.2720622539999997</v>
      </c>
      <c r="M1136" s="199">
        <v>7.9022563430000003</v>
      </c>
      <c r="N1136" s="199">
        <v>7.6509367580000003</v>
      </c>
      <c r="O1136" s="200">
        <v>0</v>
      </c>
      <c r="Q1136" s="82">
        <v>1132</v>
      </c>
      <c r="R1136" s="199">
        <v>0</v>
      </c>
      <c r="S1136" s="199">
        <v>2.332440428</v>
      </c>
      <c r="T1136" s="199">
        <v>2.2315615009999998</v>
      </c>
      <c r="U1136" s="200">
        <v>0</v>
      </c>
    </row>
    <row r="1137" spans="7:21" x14ac:dyDescent="0.25">
      <c r="G1137" s="82">
        <v>1133</v>
      </c>
      <c r="H1137" s="11">
        <v>9.3989851190000007</v>
      </c>
      <c r="I1137" s="11">
        <v>9.0146757419999997</v>
      </c>
      <c r="J1137" s="11">
        <v>10.44737922</v>
      </c>
      <c r="K1137" s="11">
        <v>7.3107122750000002</v>
      </c>
      <c r="L1137" s="11">
        <v>7.2704245920000004</v>
      </c>
      <c r="M1137" s="199">
        <v>7.895755919</v>
      </c>
      <c r="N1137" s="199">
        <v>7.6450917020000002</v>
      </c>
      <c r="O1137" s="200">
        <v>0</v>
      </c>
      <c r="Q1137" s="82">
        <v>1133</v>
      </c>
      <c r="R1137" s="199">
        <v>0</v>
      </c>
      <c r="S1137" s="199">
        <v>2.328933095</v>
      </c>
      <c r="T1137" s="199">
        <v>2.2282190270000002</v>
      </c>
      <c r="U1137" s="200">
        <v>0</v>
      </c>
    </row>
    <row r="1138" spans="7:21" x14ac:dyDescent="0.25">
      <c r="G1138" s="82">
        <v>1134</v>
      </c>
      <c r="H1138" s="11">
        <v>9.3940923830000003</v>
      </c>
      <c r="I1138" s="11">
        <v>9.0103753320000006</v>
      </c>
      <c r="J1138" s="11">
        <v>10.440860369999999</v>
      </c>
      <c r="K1138" s="11">
        <v>7.3090136110000001</v>
      </c>
      <c r="L1138" s="11">
        <v>7.2687869540000003</v>
      </c>
      <c r="M1138" s="199">
        <v>7.889255887</v>
      </c>
      <c r="N1138" s="199">
        <v>7.6392469629999997</v>
      </c>
      <c r="O1138" s="200">
        <v>0</v>
      </c>
      <c r="Q1138" s="82">
        <v>1134</v>
      </c>
      <c r="R1138" s="199">
        <v>0</v>
      </c>
      <c r="S1138" s="199">
        <v>2.3254258810000001</v>
      </c>
      <c r="T1138" s="199">
        <v>2.2248766619999998</v>
      </c>
      <c r="U1138" s="200">
        <v>0</v>
      </c>
    </row>
    <row r="1139" spans="7:21" x14ac:dyDescent="0.25">
      <c r="G1139" s="82">
        <v>1135</v>
      </c>
      <c r="H1139" s="11">
        <v>9.3891998660000002</v>
      </c>
      <c r="I1139" s="11">
        <v>9.0060750919999997</v>
      </c>
      <c r="J1139" s="11">
        <v>10.4343419</v>
      </c>
      <c r="K1139" s="11">
        <v>7.3073149730000004</v>
      </c>
      <c r="L1139" s="11">
        <v>7.2671493419999997</v>
      </c>
      <c r="M1139" s="199">
        <v>7.8827562469999997</v>
      </c>
      <c r="N1139" s="199">
        <v>7.6334025409999997</v>
      </c>
      <c r="O1139" s="200">
        <v>0</v>
      </c>
      <c r="Q1139" s="82">
        <v>1135</v>
      </c>
      <c r="R1139" s="199">
        <v>0</v>
      </c>
      <c r="S1139" s="199">
        <v>2.3219187880000001</v>
      </c>
      <c r="T1139" s="199">
        <v>2.221534406</v>
      </c>
      <c r="U1139" s="200">
        <v>0</v>
      </c>
    </row>
    <row r="1140" spans="7:21" x14ac:dyDescent="0.25">
      <c r="G1140" s="82">
        <v>1136</v>
      </c>
      <c r="H1140" s="11">
        <v>9.3843075680000005</v>
      </c>
      <c r="I1140" s="11">
        <v>9.0017750220000003</v>
      </c>
      <c r="J1140" s="11">
        <v>10.42782381</v>
      </c>
      <c r="K1140" s="11">
        <v>7.3056163630000004</v>
      </c>
      <c r="L1140" s="11">
        <v>7.2655117550000003</v>
      </c>
      <c r="M1140" s="199">
        <v>7.8762569979999997</v>
      </c>
      <c r="N1140" s="199">
        <v>7.6275584370000002</v>
      </c>
      <c r="O1140" s="200">
        <v>0</v>
      </c>
      <c r="Q1140" s="82">
        <v>1136</v>
      </c>
      <c r="R1140" s="199">
        <v>0</v>
      </c>
      <c r="S1140" s="199">
        <v>2.3184118150000002</v>
      </c>
      <c r="T1140" s="199">
        <v>2.2181922599999999</v>
      </c>
      <c r="U1140" s="200">
        <v>0</v>
      </c>
    </row>
    <row r="1141" spans="7:21" x14ac:dyDescent="0.25">
      <c r="G1141" s="82">
        <v>1137</v>
      </c>
      <c r="H1141" s="11">
        <v>9.3794154879999994</v>
      </c>
      <c r="I1141" s="11">
        <v>8.9974751210000008</v>
      </c>
      <c r="J1141" s="11">
        <v>10.42130611</v>
      </c>
      <c r="K1141" s="11">
        <v>7.3039177789999998</v>
      </c>
      <c r="L1141" s="11">
        <v>7.2638741920000003</v>
      </c>
      <c r="M1141" s="199">
        <v>7.8697581400000001</v>
      </c>
      <c r="N1141" s="199">
        <v>7.6217146500000004</v>
      </c>
      <c r="O1141" s="200">
        <v>0</v>
      </c>
      <c r="Q1141" s="82">
        <v>1137</v>
      </c>
      <c r="R1141" s="199">
        <v>0</v>
      </c>
      <c r="S1141" s="199">
        <v>2.314904962</v>
      </c>
      <c r="T1141" s="199">
        <v>2.214850223</v>
      </c>
      <c r="U1141" s="200">
        <v>0</v>
      </c>
    </row>
    <row r="1142" spans="7:21" x14ac:dyDescent="0.25">
      <c r="G1142" s="82">
        <v>1138</v>
      </c>
      <c r="H1142" s="11">
        <v>9.3745236280000004</v>
      </c>
      <c r="I1142" s="11">
        <v>8.9931753899999993</v>
      </c>
      <c r="J1142" s="11">
        <v>10.4147888</v>
      </c>
      <c r="K1142" s="11">
        <v>7.3022192229999998</v>
      </c>
      <c r="L1142" s="11">
        <v>7.2622366549999997</v>
      </c>
      <c r="M1142" s="199">
        <v>7.863259674</v>
      </c>
      <c r="N1142" s="199">
        <v>7.6158711800000001</v>
      </c>
      <c r="O1142" s="200">
        <v>0</v>
      </c>
      <c r="Q1142" s="82">
        <v>1138</v>
      </c>
      <c r="R1142" s="199">
        <v>0</v>
      </c>
      <c r="S1142" s="199">
        <v>2.31139823</v>
      </c>
      <c r="T1142" s="199">
        <v>2.2115082949999998</v>
      </c>
      <c r="U1142" s="200">
        <v>0</v>
      </c>
    </row>
    <row r="1143" spans="7:21" x14ac:dyDescent="0.25">
      <c r="G1143" s="82">
        <v>1139</v>
      </c>
      <c r="H1143" s="11">
        <v>9.3696319859999999</v>
      </c>
      <c r="I1143" s="11">
        <v>8.9888758279999994</v>
      </c>
      <c r="J1143" s="11">
        <v>10.408271859999999</v>
      </c>
      <c r="K1143" s="11">
        <v>7.3005206930000002</v>
      </c>
      <c r="L1143" s="11">
        <v>7.2605991420000002</v>
      </c>
      <c r="M1143" s="199">
        <v>7.8567615999999996</v>
      </c>
      <c r="N1143" s="199">
        <v>7.6100280280000003</v>
      </c>
      <c r="O1143" s="200">
        <v>0</v>
      </c>
      <c r="Q1143" s="82">
        <v>1139</v>
      </c>
      <c r="R1143" s="199">
        <v>0</v>
      </c>
      <c r="S1143" s="199">
        <v>2.3078916170000001</v>
      </c>
      <c r="T1143" s="199">
        <v>2.2081664760000002</v>
      </c>
      <c r="U1143" s="200">
        <v>0</v>
      </c>
    </row>
    <row r="1144" spans="7:21" x14ac:dyDescent="0.25">
      <c r="G1144" s="82">
        <v>1140</v>
      </c>
      <c r="H1144" s="11">
        <v>9.3647405629999998</v>
      </c>
      <c r="I1144" s="11">
        <v>8.9845764359999993</v>
      </c>
      <c r="J1144" s="11">
        <v>10.401755319999999</v>
      </c>
      <c r="K1144" s="11">
        <v>7.2988221900000001</v>
      </c>
      <c r="L1144" s="11">
        <v>7.2589616550000002</v>
      </c>
      <c r="M1144" s="199">
        <v>7.8502639170000004</v>
      </c>
      <c r="N1144" s="199">
        <v>7.6041851920000001</v>
      </c>
      <c r="O1144" s="200">
        <v>0</v>
      </c>
      <c r="Q1144" s="82">
        <v>1140</v>
      </c>
      <c r="R1144" s="199">
        <v>0</v>
      </c>
      <c r="S1144" s="199">
        <v>2.304385125</v>
      </c>
      <c r="T1144" s="199">
        <v>2.2048247669999999</v>
      </c>
      <c r="U1144" s="200">
        <v>0</v>
      </c>
    </row>
    <row r="1145" spans="7:21" x14ac:dyDescent="0.25">
      <c r="G1145" s="82">
        <v>1141</v>
      </c>
      <c r="H1145" s="11">
        <v>9.359849358</v>
      </c>
      <c r="I1145" s="11">
        <v>8.9802772139999991</v>
      </c>
      <c r="J1145" s="11">
        <v>10.395239159999999</v>
      </c>
      <c r="K1145" s="11">
        <v>7.2971237139999996</v>
      </c>
      <c r="L1145" s="11">
        <v>7.2573241919999996</v>
      </c>
      <c r="M1145" s="199">
        <v>7.8437666249999998</v>
      </c>
      <c r="N1145" s="199">
        <v>7.5983426749999996</v>
      </c>
      <c r="O1145" s="200">
        <v>0</v>
      </c>
      <c r="Q1145" s="82">
        <v>1141</v>
      </c>
      <c r="R1145" s="199">
        <v>0</v>
      </c>
      <c r="S1145" s="199">
        <v>2.3008787530000001</v>
      </c>
      <c r="T1145" s="199">
        <v>2.201483166</v>
      </c>
      <c r="U1145" s="200">
        <v>0</v>
      </c>
    </row>
    <row r="1146" spans="7:21" x14ac:dyDescent="0.25">
      <c r="G1146" s="82">
        <v>1142</v>
      </c>
      <c r="H1146" s="11">
        <v>9.3549583730000005</v>
      </c>
      <c r="I1146" s="11">
        <v>8.9759781610000005</v>
      </c>
      <c r="J1146" s="11">
        <v>10.38872338</v>
      </c>
      <c r="K1146" s="11">
        <v>7.2954252650000004</v>
      </c>
      <c r="L1146" s="11">
        <v>7.2556867550000002</v>
      </c>
      <c r="M1146" s="199">
        <v>7.8372697249999996</v>
      </c>
      <c r="N1146" s="199">
        <v>7.5925004740000004</v>
      </c>
      <c r="O1146" s="200">
        <v>0</v>
      </c>
      <c r="Q1146" s="82">
        <v>1142</v>
      </c>
      <c r="R1146" s="199">
        <v>0</v>
      </c>
      <c r="S1146" s="199">
        <v>2.2973725009999999</v>
      </c>
      <c r="T1146" s="199">
        <v>2.198141675</v>
      </c>
      <c r="U1146" s="200">
        <v>0</v>
      </c>
    </row>
    <row r="1147" spans="7:21" x14ac:dyDescent="0.25">
      <c r="G1147" s="82">
        <v>1143</v>
      </c>
      <c r="H1147" s="11">
        <v>9.3500676059999996</v>
      </c>
      <c r="I1147" s="11">
        <v>8.9716792779999999</v>
      </c>
      <c r="J1147" s="11">
        <v>10.38220798</v>
      </c>
      <c r="K1147" s="11">
        <v>7.293726843</v>
      </c>
      <c r="L1147" s="11">
        <v>7.2540493430000001</v>
      </c>
      <c r="M1147" s="199">
        <v>7.8307732159999999</v>
      </c>
      <c r="N1147" s="199">
        <v>7.5866585899999999</v>
      </c>
      <c r="O1147" s="200">
        <v>0</v>
      </c>
      <c r="Q1147" s="82">
        <v>1143</v>
      </c>
      <c r="R1147" s="199">
        <v>0</v>
      </c>
      <c r="S1147" s="199">
        <v>2.2938663699999999</v>
      </c>
      <c r="T1147" s="199">
        <v>2.1948002940000002</v>
      </c>
      <c r="U1147" s="200">
        <v>0</v>
      </c>
    </row>
    <row r="1148" spans="7:21" x14ac:dyDescent="0.25">
      <c r="G1148" s="82">
        <v>1144</v>
      </c>
      <c r="H1148" s="11">
        <v>9.3451770570000008</v>
      </c>
      <c r="I1148" s="11">
        <v>8.9673805649999991</v>
      </c>
      <c r="J1148" s="11">
        <v>10.37569298</v>
      </c>
      <c r="K1148" s="11">
        <v>7.2920284469999999</v>
      </c>
      <c r="L1148" s="11">
        <v>7.2524119550000004</v>
      </c>
      <c r="M1148" s="199">
        <v>7.8242770989999997</v>
      </c>
      <c r="N1148" s="199">
        <v>7.5808170239999999</v>
      </c>
      <c r="O1148" s="200">
        <v>0</v>
      </c>
      <c r="Q1148" s="82">
        <v>1144</v>
      </c>
      <c r="R1148" s="199">
        <v>0</v>
      </c>
      <c r="S1148" s="199">
        <v>2.290360358</v>
      </c>
      <c r="T1148" s="199">
        <v>2.191459021</v>
      </c>
      <c r="U1148" s="200">
        <v>0</v>
      </c>
    </row>
    <row r="1149" spans="7:21" x14ac:dyDescent="0.25">
      <c r="G1149" s="82">
        <v>1145</v>
      </c>
      <c r="H1149" s="11">
        <v>9.3402867280000006</v>
      </c>
      <c r="I1149" s="11">
        <v>8.963082021</v>
      </c>
      <c r="J1149" s="11">
        <v>10.36917835</v>
      </c>
      <c r="K1149" s="11">
        <v>7.2903300790000003</v>
      </c>
      <c r="L1149" s="11">
        <v>7.250774593</v>
      </c>
      <c r="M1149" s="199">
        <v>7.8177813729999999</v>
      </c>
      <c r="N1149" s="199">
        <v>7.5749757750000004</v>
      </c>
      <c r="O1149" s="200">
        <v>0</v>
      </c>
      <c r="Q1149" s="82">
        <v>1145</v>
      </c>
      <c r="R1149" s="199">
        <v>0</v>
      </c>
      <c r="S1149" s="199">
        <v>2.2868544669999999</v>
      </c>
      <c r="T1149" s="199">
        <v>2.188117858</v>
      </c>
      <c r="U1149" s="200">
        <v>0</v>
      </c>
    </row>
    <row r="1150" spans="7:21" x14ac:dyDescent="0.25">
      <c r="G1150" s="82">
        <v>1146</v>
      </c>
      <c r="H1150" s="11">
        <v>9.3353966170000007</v>
      </c>
      <c r="I1150" s="11">
        <v>8.9587836470000006</v>
      </c>
      <c r="J1150" s="11">
        <v>10.362664110000001</v>
      </c>
      <c r="K1150" s="11">
        <v>7.2886317370000002</v>
      </c>
      <c r="L1150" s="11">
        <v>7.2491372549999999</v>
      </c>
      <c r="M1150" s="199">
        <v>7.8112860380000004</v>
      </c>
      <c r="N1150" s="199">
        <v>7.5691348429999996</v>
      </c>
      <c r="O1150" s="200">
        <v>0</v>
      </c>
      <c r="Q1150" s="82">
        <v>1146</v>
      </c>
      <c r="R1150" s="199">
        <v>0</v>
      </c>
      <c r="S1150" s="199">
        <v>2.283348696</v>
      </c>
      <c r="T1150" s="199">
        <v>2.1847768040000002</v>
      </c>
      <c r="U1150" s="200">
        <v>0</v>
      </c>
    </row>
    <row r="1151" spans="7:21" x14ac:dyDescent="0.25">
      <c r="G1151" s="82">
        <v>1147</v>
      </c>
      <c r="H1151" s="11">
        <v>9.3305067249999993</v>
      </c>
      <c r="I1151" s="11">
        <v>8.9544854419999993</v>
      </c>
      <c r="J1151" s="11">
        <v>10.35615026</v>
      </c>
      <c r="K1151" s="11">
        <v>7.2869334229999998</v>
      </c>
      <c r="L1151" s="11">
        <v>7.2474999430000002</v>
      </c>
      <c r="M1151" s="199">
        <v>7.8047910949999997</v>
      </c>
      <c r="N1151" s="199">
        <v>7.5632942280000002</v>
      </c>
      <c r="O1151" s="200">
        <v>0</v>
      </c>
      <c r="Q1151" s="82">
        <v>1147</v>
      </c>
      <c r="R1151" s="199">
        <v>0</v>
      </c>
      <c r="S1151" s="199">
        <v>2.2798430449999998</v>
      </c>
      <c r="T1151" s="199">
        <v>2.1814358600000001</v>
      </c>
      <c r="U1151" s="200">
        <v>0</v>
      </c>
    </row>
    <row r="1152" spans="7:21" x14ac:dyDescent="0.25">
      <c r="G1152" s="82">
        <v>1148</v>
      </c>
      <c r="H1152" s="11">
        <v>9.3256170520000001</v>
      </c>
      <c r="I1152" s="11">
        <v>8.9501874069999996</v>
      </c>
      <c r="J1152" s="11">
        <v>10.34963679</v>
      </c>
      <c r="K1152" s="11">
        <v>7.2852351349999998</v>
      </c>
      <c r="L1152" s="11">
        <v>7.2458626549999998</v>
      </c>
      <c r="M1152" s="199">
        <v>7.7982965420000001</v>
      </c>
      <c r="N1152" s="199">
        <v>7.5574539300000003</v>
      </c>
      <c r="O1152" s="200">
        <v>0</v>
      </c>
      <c r="Q1152" s="82">
        <v>1148</v>
      </c>
      <c r="R1152" s="199">
        <v>0</v>
      </c>
      <c r="S1152" s="199">
        <v>2.2763375140000002</v>
      </c>
      <c r="T1152" s="199">
        <v>2.1780950240000001</v>
      </c>
      <c r="U1152" s="200">
        <v>0</v>
      </c>
    </row>
    <row r="1153" spans="7:21" x14ac:dyDescent="0.25">
      <c r="G1153" s="82">
        <v>1149</v>
      </c>
      <c r="H1153" s="11">
        <v>9.3207275969999994</v>
      </c>
      <c r="I1153" s="11">
        <v>8.9458895409999997</v>
      </c>
      <c r="J1153" s="11">
        <v>10.3431237</v>
      </c>
      <c r="K1153" s="11">
        <v>7.2835368740000002</v>
      </c>
      <c r="L1153" s="11">
        <v>7.2442253929999998</v>
      </c>
      <c r="M1153" s="199">
        <v>7.7918023820000002</v>
      </c>
      <c r="N1153" s="199">
        <v>7.5516139500000001</v>
      </c>
      <c r="O1153" s="200">
        <v>0</v>
      </c>
      <c r="Q1153" s="82">
        <v>1149</v>
      </c>
      <c r="R1153" s="199">
        <v>0</v>
      </c>
      <c r="S1153" s="199">
        <v>2.2728321029999998</v>
      </c>
      <c r="T1153" s="199">
        <v>2.1747542979999999</v>
      </c>
      <c r="U1153" s="200">
        <v>0</v>
      </c>
    </row>
    <row r="1154" spans="7:21" x14ac:dyDescent="0.25">
      <c r="G1154" s="82">
        <v>1150</v>
      </c>
      <c r="H1154" s="11">
        <v>9.3158383610000008</v>
      </c>
      <c r="I1154" s="11">
        <v>8.9415918449999996</v>
      </c>
      <c r="J1154" s="11">
        <v>10.336611</v>
      </c>
      <c r="K1154" s="11">
        <v>7.2818386400000001</v>
      </c>
      <c r="L1154" s="11">
        <v>7.242588155</v>
      </c>
      <c r="M1154" s="199">
        <v>7.7853086119999997</v>
      </c>
      <c r="N1154" s="199">
        <v>7.5457742860000003</v>
      </c>
      <c r="O1154" s="200">
        <v>0</v>
      </c>
      <c r="Q1154" s="82">
        <v>1150</v>
      </c>
      <c r="R1154" s="199">
        <v>0</v>
      </c>
      <c r="S1154" s="199">
        <v>2.2693268120000001</v>
      </c>
      <c r="T1154" s="199">
        <v>2.1714136810000002</v>
      </c>
      <c r="U1154" s="200">
        <v>0</v>
      </c>
    </row>
    <row r="1155" spans="7:21" x14ac:dyDescent="0.25">
      <c r="G1155" s="82">
        <v>1151</v>
      </c>
      <c r="H1155" s="11">
        <v>9.3109493440000008</v>
      </c>
      <c r="I1155" s="11">
        <v>8.9372943179999993</v>
      </c>
      <c r="J1155" s="11">
        <v>10.330098680000001</v>
      </c>
      <c r="K1155" s="11">
        <v>7.2801404329999997</v>
      </c>
      <c r="L1155" s="11">
        <v>7.2409509429999996</v>
      </c>
      <c r="M1155" s="199">
        <v>7.7788152339999996</v>
      </c>
      <c r="N1155" s="199">
        <v>7.5399349400000002</v>
      </c>
      <c r="O1155" s="200">
        <v>0</v>
      </c>
      <c r="Q1155" s="82">
        <v>1151</v>
      </c>
      <c r="R1155" s="199">
        <v>0</v>
      </c>
      <c r="S1155" s="199">
        <v>2.2658216420000001</v>
      </c>
      <c r="T1155" s="199">
        <v>2.1680731729999998</v>
      </c>
      <c r="U1155" s="200">
        <v>0</v>
      </c>
    </row>
    <row r="1156" spans="7:21" x14ac:dyDescent="0.25">
      <c r="G1156" s="82">
        <v>1152</v>
      </c>
      <c r="H1156" s="11">
        <v>9.3060605449999994</v>
      </c>
      <c r="I1156" s="11">
        <v>8.9329969610000006</v>
      </c>
      <c r="J1156" s="11">
        <v>10.32358675</v>
      </c>
      <c r="K1156" s="11">
        <v>7.2784422519999996</v>
      </c>
      <c r="L1156" s="11">
        <v>7.2393137550000004</v>
      </c>
      <c r="M1156" s="199">
        <v>7.7723222459999999</v>
      </c>
      <c r="N1156" s="199">
        <v>7.5340959099999996</v>
      </c>
      <c r="O1156" s="200">
        <v>0</v>
      </c>
      <c r="Q1156" s="82">
        <v>1152</v>
      </c>
      <c r="R1156" s="199">
        <v>0</v>
      </c>
      <c r="S1156" s="199">
        <v>2.2623165919999999</v>
      </c>
      <c r="T1156" s="199">
        <v>2.1647327750000001</v>
      </c>
      <c r="U1156" s="200">
        <v>0</v>
      </c>
    </row>
    <row r="1157" spans="7:21" x14ac:dyDescent="0.25">
      <c r="G1157" s="82">
        <v>1153</v>
      </c>
      <c r="H1157" s="11">
        <v>9.301171965</v>
      </c>
      <c r="I1157" s="11">
        <v>8.928699773</v>
      </c>
      <c r="J1157" s="11">
        <v>10.3170752</v>
      </c>
      <c r="K1157" s="11">
        <v>7.2767440990000001</v>
      </c>
      <c r="L1157" s="11">
        <v>7.2376765929999998</v>
      </c>
      <c r="M1157" s="199">
        <v>7.7658296499999997</v>
      </c>
      <c r="N1157" s="199">
        <v>7.5282571980000004</v>
      </c>
      <c r="O1157" s="200">
        <v>0</v>
      </c>
      <c r="Q1157" s="82">
        <v>1153</v>
      </c>
      <c r="R1157" s="199">
        <v>0</v>
      </c>
      <c r="S1157" s="199">
        <v>2.2588116610000002</v>
      </c>
      <c r="T1157" s="199">
        <v>2.1613924849999999</v>
      </c>
      <c r="U1157" s="200">
        <v>0</v>
      </c>
    </row>
    <row r="1158" spans="7:21" x14ac:dyDescent="0.25">
      <c r="G1158" s="82">
        <v>1154</v>
      </c>
      <c r="H1158" s="11">
        <v>9.2962836039999992</v>
      </c>
      <c r="I1158" s="11">
        <v>8.9244027549999991</v>
      </c>
      <c r="J1158" s="11">
        <v>10.310564039999999</v>
      </c>
      <c r="K1158" s="11">
        <v>7.275045972</v>
      </c>
      <c r="L1158" s="11">
        <v>7.2360394550000002</v>
      </c>
      <c r="M1158" s="199">
        <v>7.7593374449999999</v>
      </c>
      <c r="N1158" s="199">
        <v>7.5224188029999999</v>
      </c>
      <c r="O1158" s="200">
        <v>0</v>
      </c>
      <c r="Q1158" s="82">
        <v>1154</v>
      </c>
      <c r="R1158" s="199">
        <v>0</v>
      </c>
      <c r="S1158" s="199">
        <v>2.2553068509999998</v>
      </c>
      <c r="T1158" s="199">
        <v>2.158052305</v>
      </c>
      <c r="U1158" s="200">
        <v>0</v>
      </c>
    </row>
    <row r="1159" spans="7:21" x14ac:dyDescent="0.25">
      <c r="G1159" s="82">
        <v>1155</v>
      </c>
      <c r="H1159" s="11">
        <v>9.2913954610000005</v>
      </c>
      <c r="I1159" s="11">
        <v>8.9201059069999999</v>
      </c>
      <c r="J1159" s="11">
        <v>10.30405326</v>
      </c>
      <c r="K1159" s="11">
        <v>7.2733478729999996</v>
      </c>
      <c r="L1159" s="11">
        <v>7.2344023430000002</v>
      </c>
      <c r="M1159" s="199">
        <v>7.7528456309999996</v>
      </c>
      <c r="N1159" s="199">
        <v>7.5165807239999998</v>
      </c>
      <c r="O1159" s="200">
        <v>0</v>
      </c>
      <c r="Q1159" s="82">
        <v>1155</v>
      </c>
      <c r="R1159" s="199">
        <v>0</v>
      </c>
      <c r="S1159" s="199">
        <v>2.2518021610000001</v>
      </c>
      <c r="T1159" s="199">
        <v>2.1547122339999998</v>
      </c>
      <c r="U1159" s="200">
        <v>0</v>
      </c>
    </row>
    <row r="1160" spans="7:21" x14ac:dyDescent="0.25">
      <c r="G1160" s="82">
        <v>1156</v>
      </c>
      <c r="H1160" s="11">
        <v>9.2865075370000003</v>
      </c>
      <c r="I1160" s="11">
        <v>8.9158092280000005</v>
      </c>
      <c r="J1160" s="11">
        <v>10.29754286</v>
      </c>
      <c r="K1160" s="11">
        <v>7.2716497999999996</v>
      </c>
      <c r="L1160" s="11">
        <v>7.2327652560000004</v>
      </c>
      <c r="M1160" s="199">
        <v>7.7463542089999997</v>
      </c>
      <c r="N1160" s="199">
        <v>7.5107429630000002</v>
      </c>
      <c r="O1160" s="200">
        <v>0</v>
      </c>
      <c r="Q1160" s="82">
        <v>1156</v>
      </c>
      <c r="R1160" s="199">
        <v>0</v>
      </c>
      <c r="S1160" s="199">
        <v>2.2482975920000001</v>
      </c>
      <c r="T1160" s="199">
        <v>2.1513722720000001</v>
      </c>
      <c r="U1160" s="200">
        <v>0</v>
      </c>
    </row>
    <row r="1161" spans="7:21" x14ac:dyDescent="0.25">
      <c r="G1161" s="82">
        <v>1157</v>
      </c>
      <c r="H1161" s="11">
        <v>9.2816198320000005</v>
      </c>
      <c r="I1161" s="11">
        <v>8.9115127180000009</v>
      </c>
      <c r="J1161" s="11">
        <v>10.291032850000001</v>
      </c>
      <c r="K1161" s="11">
        <v>7.269951754</v>
      </c>
      <c r="L1161" s="11">
        <v>7.231128193</v>
      </c>
      <c r="M1161" s="199">
        <v>7.7398631770000001</v>
      </c>
      <c r="N1161" s="199">
        <v>7.5049055190000002</v>
      </c>
      <c r="O1161" s="200">
        <v>0</v>
      </c>
      <c r="Q1161" s="82">
        <v>1157</v>
      </c>
      <c r="R1161" s="199">
        <v>0</v>
      </c>
      <c r="S1161" s="199">
        <v>2.2447931419999998</v>
      </c>
      <c r="T1161" s="199">
        <v>2.1480324199999998</v>
      </c>
      <c r="U1161" s="200">
        <v>0</v>
      </c>
    </row>
    <row r="1162" spans="7:21" x14ac:dyDescent="0.25">
      <c r="G1162" s="82">
        <v>1158</v>
      </c>
      <c r="H1162" s="11">
        <v>9.2767323449999992</v>
      </c>
      <c r="I1162" s="11">
        <v>8.9072163779999993</v>
      </c>
      <c r="J1162" s="11">
        <v>10.284523220000001</v>
      </c>
      <c r="K1162" s="11">
        <v>7.268253735</v>
      </c>
      <c r="L1162" s="11">
        <v>7.2294911549999998</v>
      </c>
      <c r="M1162" s="199">
        <v>7.7333725360000001</v>
      </c>
      <c r="N1162" s="199">
        <v>7.4990683909999998</v>
      </c>
      <c r="O1162" s="200">
        <v>0</v>
      </c>
      <c r="Q1162" s="82">
        <v>1158</v>
      </c>
      <c r="R1162" s="199">
        <v>0</v>
      </c>
      <c r="S1162" s="199">
        <v>2.2412888120000001</v>
      </c>
      <c r="T1162" s="199">
        <v>2.1446926770000001</v>
      </c>
      <c r="U1162" s="200">
        <v>0</v>
      </c>
    </row>
    <row r="1163" spans="7:21" x14ac:dyDescent="0.25">
      <c r="G1163" s="82">
        <v>1159</v>
      </c>
      <c r="H1163" s="11">
        <v>9.271845076</v>
      </c>
      <c r="I1163" s="11">
        <v>8.9029202079999994</v>
      </c>
      <c r="J1163" s="11">
        <v>10.278013980000001</v>
      </c>
      <c r="K1163" s="11">
        <v>7.2665557429999996</v>
      </c>
      <c r="L1163" s="11">
        <v>7.2278541430000001</v>
      </c>
      <c r="M1163" s="199">
        <v>7.7268822869999996</v>
      </c>
      <c r="N1163" s="199">
        <v>7.4932315809999999</v>
      </c>
      <c r="O1163" s="200">
        <v>0</v>
      </c>
      <c r="Q1163" s="82">
        <v>1159</v>
      </c>
      <c r="R1163" s="199">
        <v>0</v>
      </c>
      <c r="S1163" s="199">
        <v>2.2377846030000001</v>
      </c>
      <c r="T1163" s="199">
        <v>2.141353042</v>
      </c>
      <c r="U1163" s="200">
        <v>0</v>
      </c>
    </row>
    <row r="1164" spans="7:21" x14ac:dyDescent="0.25">
      <c r="G1164" s="82">
        <v>1160</v>
      </c>
      <c r="H1164" s="11">
        <v>9.2669580259999993</v>
      </c>
      <c r="I1164" s="11">
        <v>8.8986242069999992</v>
      </c>
      <c r="J1164" s="11">
        <v>10.27150512</v>
      </c>
      <c r="K1164" s="11">
        <v>7.2648577779999997</v>
      </c>
      <c r="L1164" s="11">
        <v>7.2262171549999996</v>
      </c>
      <c r="M1164" s="199">
        <v>7.7203924280000003</v>
      </c>
      <c r="N1164" s="199">
        <v>7.4873950870000003</v>
      </c>
      <c r="O1164" s="200">
        <v>0</v>
      </c>
      <c r="Q1164" s="82">
        <v>1160</v>
      </c>
      <c r="R1164" s="199">
        <v>0</v>
      </c>
      <c r="S1164" s="199">
        <v>2.2342805129999999</v>
      </c>
      <c r="T1164" s="199">
        <v>2.1380135170000001</v>
      </c>
      <c r="U1164" s="200">
        <v>0</v>
      </c>
    </row>
    <row r="1165" spans="7:21" x14ac:dyDescent="0.25">
      <c r="G1165" s="82">
        <v>1161</v>
      </c>
      <c r="H1165" s="11">
        <v>9.2620711950000008</v>
      </c>
      <c r="I1165" s="11">
        <v>8.8943283750000006</v>
      </c>
      <c r="J1165" s="11">
        <v>10.26499665</v>
      </c>
      <c r="K1165" s="11">
        <v>7.2631598400000001</v>
      </c>
      <c r="L1165" s="11">
        <v>7.2245801930000004</v>
      </c>
      <c r="M1165" s="199">
        <v>7.7139029600000004</v>
      </c>
      <c r="N1165" s="199">
        <v>7.4815589109999996</v>
      </c>
      <c r="O1165" s="200">
        <v>0</v>
      </c>
      <c r="Q1165" s="82">
        <v>1161</v>
      </c>
      <c r="R1165" s="199">
        <v>0</v>
      </c>
      <c r="S1165" s="199">
        <v>2.2307765439999998</v>
      </c>
      <c r="T1165" s="199">
        <v>2.134674102</v>
      </c>
      <c r="U1165" s="200">
        <v>0</v>
      </c>
    </row>
    <row r="1166" spans="7:21" x14ac:dyDescent="0.25">
      <c r="G1166" s="82">
        <v>1162</v>
      </c>
      <c r="H1166" s="11">
        <v>9.2571845830000008</v>
      </c>
      <c r="I1166" s="11">
        <v>8.8900327130000001</v>
      </c>
      <c r="J1166" s="11">
        <v>10.25848856</v>
      </c>
      <c r="K1166" s="11">
        <v>7.2614619280000001</v>
      </c>
      <c r="L1166" s="11">
        <v>7.2229432549999997</v>
      </c>
      <c r="M1166" s="199">
        <v>7.7074138840000002</v>
      </c>
      <c r="N1166" s="199">
        <v>7.4757230510000001</v>
      </c>
      <c r="O1166" s="200">
        <v>0</v>
      </c>
      <c r="Q1166" s="82">
        <v>1162</v>
      </c>
      <c r="R1166" s="199">
        <v>0</v>
      </c>
      <c r="S1166" s="199">
        <v>2.2272726949999999</v>
      </c>
      <c r="T1166" s="199">
        <v>2.1313347949999999</v>
      </c>
      <c r="U1166" s="200">
        <v>0</v>
      </c>
    </row>
    <row r="1167" spans="7:21" x14ac:dyDescent="0.25">
      <c r="G1167" s="82">
        <v>1163</v>
      </c>
      <c r="H1167" s="11">
        <v>9.2522981889999993</v>
      </c>
      <c r="I1167" s="11">
        <v>8.8857372199999993</v>
      </c>
      <c r="J1167" s="11">
        <v>10.251980850000001</v>
      </c>
      <c r="K1167" s="11">
        <v>7.2597640429999997</v>
      </c>
      <c r="L1167" s="11">
        <v>7.2213063430000002</v>
      </c>
      <c r="M1167" s="199">
        <v>7.7009251980000002</v>
      </c>
      <c r="N1167" s="199">
        <v>7.4698875080000002</v>
      </c>
      <c r="O1167" s="200">
        <v>0</v>
      </c>
      <c r="Q1167" s="82">
        <v>1163</v>
      </c>
      <c r="R1167" s="199">
        <v>0</v>
      </c>
      <c r="S1167" s="199">
        <v>2.2237689660000002</v>
      </c>
      <c r="T1167" s="199">
        <v>2.127995598</v>
      </c>
      <c r="U1167" s="200">
        <v>0</v>
      </c>
    </row>
    <row r="1168" spans="7:21" x14ac:dyDescent="0.25">
      <c r="G1168" s="82">
        <v>1164</v>
      </c>
      <c r="H1168" s="11">
        <v>9.2474120129999999</v>
      </c>
      <c r="I1168" s="11">
        <v>8.8814418970000002</v>
      </c>
      <c r="J1168" s="11">
        <v>10.24547353</v>
      </c>
      <c r="K1168" s="11">
        <v>7.2580661859999998</v>
      </c>
      <c r="L1168" s="11">
        <v>7.219669455</v>
      </c>
      <c r="M1168" s="199">
        <v>7.6944369029999997</v>
      </c>
      <c r="N1168" s="199">
        <v>7.4640522819999999</v>
      </c>
      <c r="O1168" s="200">
        <v>0</v>
      </c>
      <c r="Q1168" s="82">
        <v>1164</v>
      </c>
      <c r="R1168" s="199">
        <v>0</v>
      </c>
      <c r="S1168" s="199">
        <v>2.2202653570000002</v>
      </c>
      <c r="T1168" s="199">
        <v>2.1246565099999999</v>
      </c>
      <c r="U1168" s="200">
        <v>0</v>
      </c>
    </row>
    <row r="1169" spans="7:21" x14ac:dyDescent="0.25">
      <c r="G1169" s="82">
        <v>1165</v>
      </c>
      <c r="H1169" s="11">
        <v>9.2425260560000009</v>
      </c>
      <c r="I1169" s="11">
        <v>8.8771467430000008</v>
      </c>
      <c r="J1169" s="11">
        <v>10.23896659</v>
      </c>
      <c r="K1169" s="11">
        <v>7.2563683550000002</v>
      </c>
      <c r="L1169" s="11">
        <v>7.2180325930000002</v>
      </c>
      <c r="M1169" s="199">
        <v>7.6879489989999996</v>
      </c>
      <c r="N1169" s="199">
        <v>7.4582173730000001</v>
      </c>
      <c r="O1169" s="200">
        <v>0</v>
      </c>
      <c r="Q1169" s="82">
        <v>1165</v>
      </c>
      <c r="R1169" s="199">
        <v>0</v>
      </c>
      <c r="S1169" s="199">
        <v>2.2167618679999999</v>
      </c>
      <c r="T1169" s="199">
        <v>2.1213175299999998</v>
      </c>
      <c r="U1169" s="200">
        <v>0</v>
      </c>
    </row>
    <row r="1170" spans="7:21" x14ac:dyDescent="0.25">
      <c r="G1170" s="82">
        <v>1166</v>
      </c>
      <c r="H1170" s="11">
        <v>9.2376403170000003</v>
      </c>
      <c r="I1170" s="11">
        <v>8.8728517589999996</v>
      </c>
      <c r="J1170" s="11">
        <v>10.232460039999999</v>
      </c>
      <c r="K1170" s="11">
        <v>7.2546705510000002</v>
      </c>
      <c r="L1170" s="11">
        <v>7.2163957549999997</v>
      </c>
      <c r="M1170" s="199">
        <v>7.6814614859999999</v>
      </c>
      <c r="N1170" s="199">
        <v>7.4523827799999998</v>
      </c>
      <c r="O1170" s="200">
        <v>0</v>
      </c>
      <c r="Q1170" s="82">
        <v>1166</v>
      </c>
      <c r="R1170" s="199">
        <v>0</v>
      </c>
      <c r="S1170" s="199">
        <v>2.2132584990000002</v>
      </c>
      <c r="T1170" s="199">
        <v>2.117978661</v>
      </c>
      <c r="U1170" s="200">
        <v>0</v>
      </c>
    </row>
    <row r="1171" spans="7:21" x14ac:dyDescent="0.25">
      <c r="G1171" s="82">
        <v>1167</v>
      </c>
      <c r="H1171" s="11">
        <v>9.2327547970000001</v>
      </c>
      <c r="I1171" s="11">
        <v>8.8685569439999998</v>
      </c>
      <c r="J1171" s="11">
        <v>10.22595387</v>
      </c>
      <c r="K1171" s="11">
        <v>7.2529727739999998</v>
      </c>
      <c r="L1171" s="11">
        <v>7.2147589419999996</v>
      </c>
      <c r="M1171" s="199">
        <v>7.6749743639999997</v>
      </c>
      <c r="N1171" s="199">
        <v>7.446548505</v>
      </c>
      <c r="O1171" s="200">
        <v>0</v>
      </c>
      <c r="Q1171" s="82">
        <v>1167</v>
      </c>
      <c r="R1171" s="199">
        <v>0</v>
      </c>
      <c r="S1171" s="199">
        <v>2.2097552500000002</v>
      </c>
      <c r="T1171" s="199">
        <v>2.1146398999999998</v>
      </c>
      <c r="U1171" s="200">
        <v>0</v>
      </c>
    </row>
    <row r="1172" spans="7:21" x14ac:dyDescent="0.25">
      <c r="G1172" s="82">
        <v>1168</v>
      </c>
      <c r="H1172" s="11">
        <v>9.2278694960000003</v>
      </c>
      <c r="I1172" s="11">
        <v>8.8642622979999999</v>
      </c>
      <c r="J1172" s="11">
        <v>10.219448079999999</v>
      </c>
      <c r="K1172" s="11">
        <v>7.2512750239999999</v>
      </c>
      <c r="L1172" s="11">
        <v>7.2131221549999998</v>
      </c>
      <c r="M1172" s="199">
        <v>7.6684876319999997</v>
      </c>
      <c r="N1172" s="199">
        <v>7.4407145459999997</v>
      </c>
      <c r="O1172" s="200">
        <v>0</v>
      </c>
      <c r="Q1172" s="82">
        <v>1168</v>
      </c>
      <c r="R1172" s="199">
        <v>0</v>
      </c>
      <c r="S1172" s="199">
        <v>2.206252122</v>
      </c>
      <c r="T1172" s="199">
        <v>2.1113012480000002</v>
      </c>
      <c r="U1172" s="200">
        <v>0</v>
      </c>
    </row>
    <row r="1173" spans="7:21" x14ac:dyDescent="0.25">
      <c r="G1173" s="82">
        <v>1169</v>
      </c>
      <c r="H1173" s="11">
        <v>9.2229844130000007</v>
      </c>
      <c r="I1173" s="11">
        <v>8.8599678219999998</v>
      </c>
      <c r="J1173" s="11">
        <v>10.212942679999999</v>
      </c>
      <c r="K1173" s="11">
        <v>7.2495773000000003</v>
      </c>
      <c r="L1173" s="11">
        <v>7.2114853920000002</v>
      </c>
      <c r="M1173" s="199">
        <v>7.6620012920000002</v>
      </c>
      <c r="N1173" s="199">
        <v>7.4348809039999999</v>
      </c>
      <c r="O1173" s="200">
        <v>0</v>
      </c>
      <c r="Q1173" s="82">
        <v>1169</v>
      </c>
      <c r="R1173" s="199">
        <v>0</v>
      </c>
      <c r="S1173" s="199">
        <v>2.2027491129999999</v>
      </c>
      <c r="T1173" s="199">
        <v>2.1079627059999999</v>
      </c>
      <c r="U1173" s="200">
        <v>0</v>
      </c>
    </row>
    <row r="1174" spans="7:21" x14ac:dyDescent="0.25">
      <c r="G1174" s="82">
        <v>1170</v>
      </c>
      <c r="H1174" s="11">
        <v>9.2180995479999996</v>
      </c>
      <c r="I1174" s="11">
        <v>8.8556735149999994</v>
      </c>
      <c r="J1174" s="11">
        <v>10.206437660000001</v>
      </c>
      <c r="K1174" s="11">
        <v>7.2478796040000004</v>
      </c>
      <c r="L1174" s="11">
        <v>7.2098486550000001</v>
      </c>
      <c r="M1174" s="199">
        <v>7.6555153420000002</v>
      </c>
      <c r="N1174" s="199">
        <v>7.4290475779999996</v>
      </c>
      <c r="O1174" s="200">
        <v>0</v>
      </c>
      <c r="Q1174" s="82">
        <v>1170</v>
      </c>
      <c r="R1174" s="199">
        <v>0</v>
      </c>
      <c r="S1174" s="199">
        <v>2.1992462239999999</v>
      </c>
      <c r="T1174" s="199">
        <v>2.1046242730000002</v>
      </c>
      <c r="U1174" s="200">
        <v>0</v>
      </c>
    </row>
    <row r="1175" spans="7:21" x14ac:dyDescent="0.25">
      <c r="G1175" s="82">
        <v>1171</v>
      </c>
      <c r="H1175" s="11">
        <v>9.2132149020000007</v>
      </c>
      <c r="I1175" s="11">
        <v>8.8513793780000007</v>
      </c>
      <c r="J1175" s="11">
        <v>10.19993303</v>
      </c>
      <c r="K1175" s="11">
        <v>7.246181934</v>
      </c>
      <c r="L1175" s="11">
        <v>7.2082119420000001</v>
      </c>
      <c r="M1175" s="199">
        <v>7.6490297820000004</v>
      </c>
      <c r="N1175" s="199">
        <v>7.4232145699999998</v>
      </c>
      <c r="O1175" s="200">
        <v>0</v>
      </c>
      <c r="Q1175" s="82">
        <v>1171</v>
      </c>
      <c r="R1175" s="199">
        <v>0</v>
      </c>
      <c r="S1175" s="199">
        <v>2.1957434560000002</v>
      </c>
      <c r="T1175" s="199">
        <v>2.1012859490000002</v>
      </c>
      <c r="U1175" s="200">
        <v>0</v>
      </c>
    </row>
    <row r="1176" spans="7:21" x14ac:dyDescent="0.25">
      <c r="G1176" s="82">
        <v>1172</v>
      </c>
      <c r="H1176" s="11">
        <v>9.2083304750000003</v>
      </c>
      <c r="I1176" s="11">
        <v>8.84708541</v>
      </c>
      <c r="J1176" s="11">
        <v>10.19342878</v>
      </c>
      <c r="K1176" s="11">
        <v>7.244484291</v>
      </c>
      <c r="L1176" s="11">
        <v>7.2065752539999997</v>
      </c>
      <c r="M1176" s="199">
        <v>7.6425446140000002</v>
      </c>
      <c r="N1176" s="199">
        <v>7.4173818779999996</v>
      </c>
      <c r="O1176" s="200">
        <v>0</v>
      </c>
      <c r="Q1176" s="82">
        <v>1172</v>
      </c>
      <c r="R1176" s="199">
        <v>0</v>
      </c>
      <c r="S1176" s="199">
        <v>2.1922408070000001</v>
      </c>
      <c r="T1176" s="199">
        <v>2.0979477339999999</v>
      </c>
      <c r="U1176" s="200">
        <v>0</v>
      </c>
    </row>
    <row r="1177" spans="7:21" x14ac:dyDescent="0.25">
      <c r="G1177" s="82">
        <v>1173</v>
      </c>
      <c r="H1177" s="11">
        <v>9.2034462660000003</v>
      </c>
      <c r="I1177" s="11">
        <v>8.8427916119999992</v>
      </c>
      <c r="J1177" s="11">
        <v>10.18692491</v>
      </c>
      <c r="K1177" s="11">
        <v>7.2427866759999997</v>
      </c>
      <c r="L1177" s="11">
        <v>7.2049385920000004</v>
      </c>
      <c r="M1177" s="199">
        <v>7.6360598360000003</v>
      </c>
      <c r="N1177" s="199">
        <v>7.4115495029999998</v>
      </c>
      <c r="O1177" s="200">
        <v>0</v>
      </c>
      <c r="Q1177" s="82">
        <v>1173</v>
      </c>
      <c r="R1177" s="199">
        <v>0</v>
      </c>
      <c r="S1177" s="199">
        <v>2.1887382789999998</v>
      </c>
      <c r="T1177" s="199">
        <v>2.0946096280000002</v>
      </c>
      <c r="U1177" s="200">
        <v>0</v>
      </c>
    </row>
    <row r="1178" spans="7:21" x14ac:dyDescent="0.25">
      <c r="G1178" s="82">
        <v>1174</v>
      </c>
      <c r="H1178" s="11">
        <v>9.1985622750000005</v>
      </c>
      <c r="I1178" s="11">
        <v>8.8384979819999998</v>
      </c>
      <c r="J1178" s="11">
        <v>10.180421430000001</v>
      </c>
      <c r="K1178" s="11">
        <v>7.2410890869999998</v>
      </c>
      <c r="L1178" s="11">
        <v>7.2033019539999996</v>
      </c>
      <c r="M1178" s="199">
        <v>7.6295754489999998</v>
      </c>
      <c r="N1178" s="199">
        <v>7.4057174440000004</v>
      </c>
      <c r="O1178" s="200">
        <v>0</v>
      </c>
      <c r="Q1178" s="82">
        <v>1174</v>
      </c>
      <c r="R1178" s="199">
        <v>0</v>
      </c>
      <c r="S1178" s="199">
        <v>2.1852358710000002</v>
      </c>
      <c r="T1178" s="199">
        <v>2.0912716310000001</v>
      </c>
      <c r="U1178" s="200">
        <v>0</v>
      </c>
    </row>
    <row r="1179" spans="7:21" x14ac:dyDescent="0.25">
      <c r="G1179" s="82">
        <v>1175</v>
      </c>
      <c r="H1179" s="11">
        <v>9.1936785029999992</v>
      </c>
      <c r="I1179" s="11">
        <v>8.8342045230000004</v>
      </c>
      <c r="J1179" s="11">
        <v>10.173918329999999</v>
      </c>
      <c r="K1179" s="11">
        <v>7.2393915240000002</v>
      </c>
      <c r="L1179" s="11">
        <v>7.201665341</v>
      </c>
      <c r="M1179" s="199">
        <v>7.6230914519999997</v>
      </c>
      <c r="N1179" s="199">
        <v>7.3998857019999997</v>
      </c>
      <c r="O1179" s="200">
        <v>0</v>
      </c>
      <c r="Q1179" s="82">
        <v>1175</v>
      </c>
      <c r="R1179" s="199">
        <v>0</v>
      </c>
      <c r="S1179" s="199">
        <v>2.1817335820000001</v>
      </c>
      <c r="T1179" s="199">
        <v>2.0879337439999999</v>
      </c>
      <c r="U1179" s="200">
        <v>0</v>
      </c>
    </row>
    <row r="1180" spans="7:21" x14ac:dyDescent="0.25">
      <c r="G1180" s="82">
        <v>1176</v>
      </c>
      <c r="H1180" s="11">
        <v>9.188794949</v>
      </c>
      <c r="I1180" s="11">
        <v>8.8299112320000006</v>
      </c>
      <c r="J1180" s="11">
        <v>10.16741562</v>
      </c>
      <c r="K1180" s="11">
        <v>7.2376939890000003</v>
      </c>
      <c r="L1180" s="11">
        <v>7.2000287529999998</v>
      </c>
      <c r="M1180" s="199">
        <v>7.616607847</v>
      </c>
      <c r="N1180" s="199">
        <v>7.3940542770000004</v>
      </c>
      <c r="O1180" s="200">
        <v>0</v>
      </c>
      <c r="Q1180" s="82">
        <v>1176</v>
      </c>
      <c r="R1180" s="199">
        <v>0</v>
      </c>
      <c r="S1180" s="199">
        <v>2.1782314139999999</v>
      </c>
      <c r="T1180" s="199">
        <v>2.0845959650000001</v>
      </c>
      <c r="U1180" s="200">
        <v>0</v>
      </c>
    </row>
    <row r="1181" spans="7:21" x14ac:dyDescent="0.25">
      <c r="G1181" s="82">
        <v>1177</v>
      </c>
      <c r="H1181" s="11">
        <v>9.1839116129999994</v>
      </c>
      <c r="I1181" s="11">
        <v>8.8256181110000007</v>
      </c>
      <c r="J1181" s="11">
        <v>10.16091329</v>
      </c>
      <c r="K1181" s="11">
        <v>7.2359964809999999</v>
      </c>
      <c r="L1181" s="11">
        <v>7.1983921909999999</v>
      </c>
      <c r="M1181" s="199">
        <v>7.6101246309999997</v>
      </c>
      <c r="N1181" s="199">
        <v>7.3882231679999997</v>
      </c>
      <c r="O1181" s="200">
        <v>0</v>
      </c>
      <c r="Q1181" s="82">
        <v>1177</v>
      </c>
      <c r="R1181" s="199">
        <v>0</v>
      </c>
      <c r="S1181" s="199">
        <v>2.1747293660000002</v>
      </c>
      <c r="T1181" s="199">
        <v>2.0812582960000001</v>
      </c>
      <c r="U1181" s="200">
        <v>0</v>
      </c>
    </row>
    <row r="1182" spans="7:21" x14ac:dyDescent="0.25">
      <c r="G1182" s="82">
        <v>1178</v>
      </c>
      <c r="H1182" s="11">
        <v>9.1790284960000008</v>
      </c>
      <c r="I1182" s="11">
        <v>8.8213251600000007</v>
      </c>
      <c r="J1182" s="11">
        <v>10.154411339999999</v>
      </c>
      <c r="K1182" s="11">
        <v>7.234298999</v>
      </c>
      <c r="L1182" s="11">
        <v>7.1967556530000003</v>
      </c>
      <c r="M1182" s="199">
        <v>7.6036418069999998</v>
      </c>
      <c r="N1182" s="199">
        <v>7.3823923760000003</v>
      </c>
      <c r="O1182" s="200">
        <v>0</v>
      </c>
      <c r="Q1182" s="82">
        <v>1178</v>
      </c>
      <c r="R1182" s="199">
        <v>0</v>
      </c>
      <c r="S1182" s="199">
        <v>2.1712274379999998</v>
      </c>
      <c r="T1182" s="199">
        <v>2.0779207359999998</v>
      </c>
      <c r="U1182" s="200">
        <v>0</v>
      </c>
    </row>
    <row r="1183" spans="7:21" x14ac:dyDescent="0.25">
      <c r="G1183" s="82">
        <v>1179</v>
      </c>
      <c r="H1183" s="11">
        <v>9.1741455980000008</v>
      </c>
      <c r="I1183" s="11">
        <v>8.8170323770000003</v>
      </c>
      <c r="J1183" s="11">
        <v>10.14790977</v>
      </c>
      <c r="K1183" s="11">
        <v>7.2326015449999996</v>
      </c>
      <c r="L1183" s="11">
        <v>7.1951191400000001</v>
      </c>
      <c r="M1183" s="199">
        <v>7.5971593720000001</v>
      </c>
      <c r="N1183" s="199">
        <v>7.3765619009999996</v>
      </c>
      <c r="O1183" s="200">
        <v>0</v>
      </c>
      <c r="Q1183" s="82">
        <v>1179</v>
      </c>
      <c r="R1183" s="199">
        <v>0</v>
      </c>
      <c r="S1183" s="199">
        <v>2.167725629</v>
      </c>
      <c r="T1183" s="199">
        <v>2.0745832850000001</v>
      </c>
      <c r="U1183" s="200">
        <v>0</v>
      </c>
    </row>
    <row r="1184" spans="7:21" x14ac:dyDescent="0.25">
      <c r="G1184" s="82">
        <v>1180</v>
      </c>
      <c r="H1184" s="11">
        <v>9.1692629169999993</v>
      </c>
      <c r="I1184" s="11">
        <v>8.8127397639999998</v>
      </c>
      <c r="J1184" s="11">
        <v>10.1414086</v>
      </c>
      <c r="K1184" s="11">
        <v>7.2309041169999997</v>
      </c>
      <c r="L1184" s="11">
        <v>7.1934826520000001</v>
      </c>
      <c r="M1184" s="199">
        <v>7.590677329</v>
      </c>
      <c r="N1184" s="199">
        <v>7.3707317420000003</v>
      </c>
      <c r="O1184" s="200">
        <v>0</v>
      </c>
      <c r="Q1184" s="82">
        <v>1180</v>
      </c>
      <c r="R1184" s="199">
        <v>0</v>
      </c>
      <c r="S1184" s="199">
        <v>2.1642239409999999</v>
      </c>
      <c r="T1184" s="199">
        <v>2.0712459430000001</v>
      </c>
      <c r="U1184" s="200">
        <v>0</v>
      </c>
    </row>
    <row r="1185" spans="7:21" x14ac:dyDescent="0.25">
      <c r="G1185" s="82">
        <v>1181</v>
      </c>
      <c r="H1185" s="11">
        <v>9.1643804549999999</v>
      </c>
      <c r="I1185" s="11">
        <v>8.8084473209999992</v>
      </c>
      <c r="J1185" s="11">
        <v>10.134907800000001</v>
      </c>
      <c r="K1185" s="11">
        <v>7.2292067160000002</v>
      </c>
      <c r="L1185" s="11">
        <v>7.1918461899999997</v>
      </c>
      <c r="M1185" s="199">
        <v>7.5841956760000002</v>
      </c>
      <c r="N1185" s="199">
        <v>7.3649018999999996</v>
      </c>
      <c r="O1185" s="200">
        <v>0</v>
      </c>
      <c r="Q1185" s="82">
        <v>1181</v>
      </c>
      <c r="R1185" s="199">
        <v>0</v>
      </c>
      <c r="S1185" s="199">
        <v>2.160722373</v>
      </c>
      <c r="T1185" s="199">
        <v>2.0679087100000002</v>
      </c>
      <c r="U1185" s="200">
        <v>0</v>
      </c>
    </row>
    <row r="1186" spans="7:21" x14ac:dyDescent="0.25">
      <c r="G1186" s="82">
        <v>1182</v>
      </c>
      <c r="H1186" s="11">
        <v>9.1594982120000008</v>
      </c>
      <c r="I1186" s="11">
        <v>8.804155046</v>
      </c>
      <c r="J1186" s="11">
        <v>10.12840739</v>
      </c>
      <c r="K1186" s="11">
        <v>7.2275093420000003</v>
      </c>
      <c r="L1186" s="11">
        <v>7.1902097520000003</v>
      </c>
      <c r="M1186" s="199">
        <v>7.5777144129999998</v>
      </c>
      <c r="N1186" s="199">
        <v>7.3590723740000001</v>
      </c>
      <c r="O1186" s="200">
        <v>0</v>
      </c>
      <c r="Q1186" s="82">
        <v>1182</v>
      </c>
      <c r="R1186" s="199">
        <v>0</v>
      </c>
      <c r="S1186" s="199">
        <v>2.1572209249999998</v>
      </c>
      <c r="T1186" s="199">
        <v>2.064571586</v>
      </c>
      <c r="U1186" s="200">
        <v>0</v>
      </c>
    </row>
    <row r="1187" spans="7:21" x14ac:dyDescent="0.25">
      <c r="G1187" s="82">
        <v>1183</v>
      </c>
      <c r="H1187" s="11">
        <v>9.1546161870000002</v>
      </c>
      <c r="I1187" s="11">
        <v>8.7998629410000007</v>
      </c>
      <c r="J1187" s="11">
        <v>10.12190736</v>
      </c>
      <c r="K1187" s="11">
        <v>7.2258119949999999</v>
      </c>
      <c r="L1187" s="11">
        <v>7.1885733390000004</v>
      </c>
      <c r="M1187" s="199">
        <v>7.5712335409999998</v>
      </c>
      <c r="N1187" s="199">
        <v>7.3532431650000003</v>
      </c>
      <c r="O1187" s="200">
        <v>0</v>
      </c>
      <c r="Q1187" s="82">
        <v>1183</v>
      </c>
      <c r="R1187" s="199">
        <v>0</v>
      </c>
      <c r="S1187" s="199">
        <v>2.1537195969999998</v>
      </c>
      <c r="T1187" s="199">
        <v>2.061234572</v>
      </c>
      <c r="U1187" s="200">
        <v>0</v>
      </c>
    </row>
    <row r="1188" spans="7:21" x14ac:dyDescent="0.25">
      <c r="G1188" s="82">
        <v>1184</v>
      </c>
      <c r="H1188" s="11">
        <v>9.1497343799999999</v>
      </c>
      <c r="I1188" s="11">
        <v>8.7955710059999994</v>
      </c>
      <c r="J1188" s="11">
        <v>10.115407709999999</v>
      </c>
      <c r="K1188" s="11">
        <v>7.224114675</v>
      </c>
      <c r="L1188" s="11">
        <v>7.1869369509999999</v>
      </c>
      <c r="M1188" s="199">
        <v>7.5647530590000001</v>
      </c>
      <c r="N1188" s="199">
        <v>7.347414272</v>
      </c>
      <c r="O1188" s="200">
        <v>0</v>
      </c>
      <c r="Q1188" s="82">
        <v>1184</v>
      </c>
      <c r="R1188" s="199">
        <v>0</v>
      </c>
      <c r="S1188" s="199">
        <v>2.150218389</v>
      </c>
      <c r="T1188" s="199">
        <v>2.0578976660000001</v>
      </c>
      <c r="U1188" s="200">
        <v>0</v>
      </c>
    </row>
    <row r="1189" spans="7:21" x14ac:dyDescent="0.25">
      <c r="G1189" s="82">
        <v>1185</v>
      </c>
      <c r="H1189" s="11">
        <v>9.1448527909999999</v>
      </c>
      <c r="I1189" s="11">
        <v>8.7912792389999996</v>
      </c>
      <c r="J1189" s="11">
        <v>10.108908449999999</v>
      </c>
      <c r="K1189" s="11">
        <v>7.2224173809999996</v>
      </c>
      <c r="L1189" s="11">
        <v>7.1853005879999996</v>
      </c>
      <c r="M1189" s="199">
        <v>7.5582729679999998</v>
      </c>
      <c r="N1189" s="199">
        <v>7.3415856960000001</v>
      </c>
      <c r="O1189" s="200">
        <v>0</v>
      </c>
      <c r="Q1189" s="82">
        <v>1185</v>
      </c>
      <c r="R1189" s="199">
        <v>0</v>
      </c>
      <c r="S1189" s="199">
        <v>2.1467173000000002</v>
      </c>
      <c r="T1189" s="199">
        <v>2.05456087</v>
      </c>
      <c r="U1189" s="200">
        <v>0</v>
      </c>
    </row>
    <row r="1190" spans="7:21" x14ac:dyDescent="0.25">
      <c r="G1190" s="82">
        <v>1186</v>
      </c>
      <c r="H1190" s="11">
        <v>9.1399714210000003</v>
      </c>
      <c r="I1190" s="11">
        <v>8.7869876419999997</v>
      </c>
      <c r="J1190" s="11">
        <v>10.102409570000001</v>
      </c>
      <c r="K1190" s="11">
        <v>7.2207201149999998</v>
      </c>
      <c r="L1190" s="11">
        <v>7.1836642499999996</v>
      </c>
      <c r="M1190" s="199">
        <v>7.5517932669999999</v>
      </c>
      <c r="N1190" s="199">
        <v>7.3357574359999997</v>
      </c>
      <c r="O1190" s="200">
        <v>0</v>
      </c>
      <c r="Q1190" s="82">
        <v>1186</v>
      </c>
      <c r="R1190" s="199">
        <v>0</v>
      </c>
      <c r="S1190" s="199">
        <v>2.1432163320000002</v>
      </c>
      <c r="T1190" s="199">
        <v>2.051224183</v>
      </c>
      <c r="U1190" s="200">
        <v>0</v>
      </c>
    </row>
    <row r="1191" spans="7:21" x14ac:dyDescent="0.25">
      <c r="G1191" s="82">
        <v>1187</v>
      </c>
      <c r="H1191" s="11">
        <v>9.1350902690000009</v>
      </c>
      <c r="I1191" s="11">
        <v>8.7826962139999996</v>
      </c>
      <c r="J1191" s="11">
        <v>10.09591108</v>
      </c>
      <c r="K1191" s="11">
        <v>7.2190228750000003</v>
      </c>
      <c r="L1191" s="11">
        <v>7.182027937</v>
      </c>
      <c r="M1191" s="199">
        <v>7.5453139560000002</v>
      </c>
      <c r="N1191" s="199">
        <v>7.3299294929999999</v>
      </c>
      <c r="O1191" s="200">
        <v>0</v>
      </c>
      <c r="Q1191" s="82">
        <v>1187</v>
      </c>
      <c r="R1191" s="199">
        <v>0</v>
      </c>
      <c r="S1191" s="199">
        <v>2.1397154839999999</v>
      </c>
      <c r="T1191" s="199">
        <v>2.0478876050000001</v>
      </c>
      <c r="U1191" s="200">
        <v>0</v>
      </c>
    </row>
    <row r="1192" spans="7:21" x14ac:dyDescent="0.25">
      <c r="G1192" s="82">
        <v>1188</v>
      </c>
      <c r="H1192" s="11">
        <v>9.1302093360000001</v>
      </c>
      <c r="I1192" s="11">
        <v>8.7784049559999993</v>
      </c>
      <c r="J1192" s="11">
        <v>10.08941297</v>
      </c>
      <c r="K1192" s="11">
        <v>7.2173256620000004</v>
      </c>
      <c r="L1192" s="11">
        <v>7.1803916489999997</v>
      </c>
      <c r="M1192" s="199">
        <v>7.538835036</v>
      </c>
      <c r="N1192" s="199">
        <v>7.3241018660000003</v>
      </c>
      <c r="O1192" s="200">
        <v>0</v>
      </c>
      <c r="Q1192" s="82">
        <v>1188</v>
      </c>
      <c r="R1192" s="199">
        <v>0</v>
      </c>
      <c r="S1192" s="199">
        <v>2.1362147560000002</v>
      </c>
      <c r="T1192" s="199">
        <v>2.0445511359999999</v>
      </c>
      <c r="U1192" s="200">
        <v>0</v>
      </c>
    </row>
    <row r="1193" spans="7:21" x14ac:dyDescent="0.25">
      <c r="G1193" s="82">
        <v>1189</v>
      </c>
      <c r="H1193" s="11">
        <v>9.1253286199999994</v>
      </c>
      <c r="I1193" s="11">
        <v>8.7741138670000005</v>
      </c>
      <c r="J1193" s="11">
        <v>10.08291524</v>
      </c>
      <c r="K1193" s="11">
        <v>7.215628476</v>
      </c>
      <c r="L1193" s="11">
        <v>7.1787553869999998</v>
      </c>
      <c r="M1193" s="199">
        <v>7.5323565060000002</v>
      </c>
      <c r="N1193" s="199">
        <v>7.3182745560000004</v>
      </c>
      <c r="O1193" s="200">
        <v>0</v>
      </c>
      <c r="Q1193" s="82">
        <v>1189</v>
      </c>
      <c r="R1193" s="199">
        <v>0</v>
      </c>
      <c r="S1193" s="199">
        <v>2.1327141479999998</v>
      </c>
      <c r="T1193" s="199">
        <v>2.0412147759999999</v>
      </c>
      <c r="U1193" s="200">
        <v>0</v>
      </c>
    </row>
    <row r="1194" spans="7:21" x14ac:dyDescent="0.25">
      <c r="G1194" s="82">
        <v>1190</v>
      </c>
      <c r="H1194" s="11">
        <v>9.1204481229999992</v>
      </c>
      <c r="I1194" s="11">
        <v>8.7698229469999998</v>
      </c>
      <c r="J1194" s="11">
        <v>10.076417899999999</v>
      </c>
      <c r="K1194" s="11">
        <v>7.2139313170000001</v>
      </c>
      <c r="L1194" s="11">
        <v>7.1771191490000001</v>
      </c>
      <c r="M1194" s="199">
        <v>7.5258783659999997</v>
      </c>
      <c r="N1194" s="199">
        <v>7.312447562</v>
      </c>
      <c r="O1194" s="200">
        <v>0</v>
      </c>
      <c r="Q1194" s="82">
        <v>1190</v>
      </c>
      <c r="R1194" s="199">
        <v>0</v>
      </c>
      <c r="S1194" s="199">
        <v>2.12921366</v>
      </c>
      <c r="T1194" s="199">
        <v>2.037878525</v>
      </c>
      <c r="U1194" s="200">
        <v>0</v>
      </c>
    </row>
    <row r="1195" spans="7:21" x14ac:dyDescent="0.25">
      <c r="G1195" s="82">
        <v>1191</v>
      </c>
      <c r="H1195" s="11">
        <v>9.1155678449999993</v>
      </c>
      <c r="I1195" s="11">
        <v>8.7655321960000006</v>
      </c>
      <c r="J1195" s="11">
        <v>10.069920939999999</v>
      </c>
      <c r="K1195" s="11">
        <v>7.2122341849999998</v>
      </c>
      <c r="L1195" s="11">
        <v>7.1754829359999999</v>
      </c>
      <c r="M1195" s="199">
        <v>7.5194006169999996</v>
      </c>
      <c r="N1195" s="199">
        <v>7.306620884</v>
      </c>
      <c r="O1195" s="200">
        <v>0</v>
      </c>
      <c r="Q1195" s="82">
        <v>1191</v>
      </c>
      <c r="R1195" s="199">
        <v>0</v>
      </c>
      <c r="S1195" s="199">
        <v>2.1257132909999998</v>
      </c>
      <c r="T1195" s="199">
        <v>2.0345423829999998</v>
      </c>
      <c r="U1195" s="200">
        <v>0</v>
      </c>
    </row>
    <row r="1196" spans="7:21" x14ac:dyDescent="0.25">
      <c r="G1196" s="82">
        <v>1192</v>
      </c>
      <c r="H1196" s="11">
        <v>9.1106877839999996</v>
      </c>
      <c r="I1196" s="11">
        <v>8.7612416149999994</v>
      </c>
      <c r="J1196" s="11">
        <v>10.063424360000001</v>
      </c>
      <c r="K1196" s="11">
        <v>7.2105370799999999</v>
      </c>
      <c r="L1196" s="11">
        <v>7.1738467479999999</v>
      </c>
      <c r="M1196" s="199">
        <v>7.5129232579999998</v>
      </c>
      <c r="N1196" s="199">
        <v>7.3007945230000004</v>
      </c>
      <c r="O1196" s="200">
        <v>0</v>
      </c>
      <c r="Q1196" s="82">
        <v>1192</v>
      </c>
      <c r="R1196" s="199">
        <v>0</v>
      </c>
      <c r="S1196" s="199">
        <v>2.1222130429999999</v>
      </c>
      <c r="T1196" s="199">
        <v>2.0312063500000002</v>
      </c>
      <c r="U1196" s="200">
        <v>0</v>
      </c>
    </row>
    <row r="1197" spans="7:21" x14ac:dyDescent="0.25">
      <c r="G1197" s="82">
        <v>1193</v>
      </c>
      <c r="H1197" s="11">
        <v>9.1058079420000002</v>
      </c>
      <c r="I1197" s="11">
        <v>8.7569512019999998</v>
      </c>
      <c r="J1197" s="11">
        <v>10.056928170000001</v>
      </c>
      <c r="K1197" s="11">
        <v>7.2088400010000004</v>
      </c>
      <c r="L1197" s="11">
        <v>7.1722105850000002</v>
      </c>
      <c r="M1197" s="199">
        <v>7.5064462890000003</v>
      </c>
      <c r="N1197" s="199">
        <v>7.2949684780000004</v>
      </c>
      <c r="O1197" s="200">
        <v>0</v>
      </c>
      <c r="Q1197" s="82">
        <v>1193</v>
      </c>
      <c r="R1197" s="199">
        <v>0</v>
      </c>
      <c r="S1197" s="199">
        <v>2.1187129150000001</v>
      </c>
      <c r="T1197" s="199">
        <v>2.0278704259999998</v>
      </c>
      <c r="U1197" s="200">
        <v>0</v>
      </c>
    </row>
    <row r="1198" spans="7:21" x14ac:dyDescent="0.25">
      <c r="G1198" s="82">
        <v>1194</v>
      </c>
      <c r="H1198" s="11">
        <v>9.1009283179999994</v>
      </c>
      <c r="I1198" s="11">
        <v>8.75266096</v>
      </c>
      <c r="J1198" s="11">
        <v>10.05043236</v>
      </c>
      <c r="K1198" s="11">
        <v>7.2071429489999996</v>
      </c>
      <c r="L1198" s="11">
        <v>7.1705744459999998</v>
      </c>
      <c r="M1198" s="199">
        <v>7.4999697100000002</v>
      </c>
      <c r="N1198" s="199">
        <v>7.2891427489999998</v>
      </c>
      <c r="O1198" s="200">
        <v>0</v>
      </c>
      <c r="Q1198" s="82">
        <v>1194</v>
      </c>
      <c r="R1198" s="199">
        <v>0</v>
      </c>
      <c r="S1198" s="199">
        <v>2.1152129070000001</v>
      </c>
      <c r="T1198" s="199">
        <v>2.0245346120000001</v>
      </c>
      <c r="U1198" s="200">
        <v>0</v>
      </c>
    </row>
    <row r="1199" spans="7:21" x14ac:dyDescent="0.25">
      <c r="G1199" s="82">
        <v>1195</v>
      </c>
      <c r="H1199" s="11">
        <v>9.0960489120000005</v>
      </c>
      <c r="I1199" s="11">
        <v>8.748370886</v>
      </c>
      <c r="J1199" s="11">
        <v>10.043936929999999</v>
      </c>
      <c r="K1199" s="11">
        <v>7.2054459250000003</v>
      </c>
      <c r="L1199" s="11">
        <v>7.1689383329999998</v>
      </c>
      <c r="M1199" s="199">
        <v>7.4934935210000004</v>
      </c>
      <c r="N1199" s="199">
        <v>7.2833173369999997</v>
      </c>
      <c r="O1199" s="200">
        <v>0</v>
      </c>
      <c r="Q1199" s="82">
        <v>1195</v>
      </c>
      <c r="R1199" s="199">
        <v>0</v>
      </c>
      <c r="S1199" s="199">
        <v>2.1117130180000001</v>
      </c>
      <c r="T1199" s="199">
        <v>2.021198906</v>
      </c>
      <c r="U1199" s="200">
        <v>0</v>
      </c>
    </row>
    <row r="1200" spans="7:21" x14ac:dyDescent="0.25">
      <c r="G1200" s="82">
        <v>1196</v>
      </c>
      <c r="H1200" s="11">
        <v>9.0911697250000003</v>
      </c>
      <c r="I1200" s="11">
        <v>8.7440809809999998</v>
      </c>
      <c r="J1200" s="11">
        <v>10.03744189</v>
      </c>
      <c r="K1200" s="11">
        <v>7.2037489270000004</v>
      </c>
      <c r="L1200" s="11">
        <v>7.1673022450000001</v>
      </c>
      <c r="M1200" s="199">
        <v>7.4870177230000001</v>
      </c>
      <c r="N1200" s="199">
        <v>7.277492241</v>
      </c>
      <c r="O1200" s="200">
        <v>0</v>
      </c>
      <c r="Q1200" s="82">
        <v>1196</v>
      </c>
      <c r="R1200" s="199">
        <v>0</v>
      </c>
      <c r="S1200" s="199">
        <v>2.1082132499999999</v>
      </c>
      <c r="T1200" s="199">
        <v>2.0178633100000001</v>
      </c>
      <c r="U1200" s="200">
        <v>0</v>
      </c>
    </row>
    <row r="1201" spans="7:21" x14ac:dyDescent="0.25">
      <c r="G1201" s="82">
        <v>1197</v>
      </c>
      <c r="H1201" s="11">
        <v>9.0862907560000004</v>
      </c>
      <c r="I1201" s="11">
        <v>8.7397912459999993</v>
      </c>
      <c r="J1201" s="11">
        <v>10.030947230000001</v>
      </c>
      <c r="K1201" s="11">
        <v>7.202051956</v>
      </c>
      <c r="L1201" s="11">
        <v>7.1656661819999998</v>
      </c>
      <c r="M1201" s="199">
        <v>7.480542314</v>
      </c>
      <c r="N1201" s="199">
        <v>7.2716674609999998</v>
      </c>
      <c r="O1201" s="200">
        <v>0</v>
      </c>
      <c r="Q1201" s="82">
        <v>1197</v>
      </c>
      <c r="R1201" s="199">
        <v>0</v>
      </c>
      <c r="S1201" s="199">
        <v>2.1047136009999998</v>
      </c>
      <c r="T1201" s="199">
        <v>2.0145278219999998</v>
      </c>
      <c r="U1201" s="200">
        <v>0</v>
      </c>
    </row>
    <row r="1202" spans="7:21" x14ac:dyDescent="0.25">
      <c r="G1202" s="82">
        <v>1198</v>
      </c>
      <c r="H1202" s="11">
        <v>9.0814120040000006</v>
      </c>
      <c r="I1202" s="11">
        <v>8.7355016800000005</v>
      </c>
      <c r="J1202" s="11">
        <v>10.02445296</v>
      </c>
      <c r="K1202" s="11">
        <v>7.2003550120000002</v>
      </c>
      <c r="L1202" s="11">
        <v>7.1640301439999998</v>
      </c>
      <c r="M1202" s="199">
        <v>7.4740672960000003</v>
      </c>
      <c r="N1202" s="199">
        <v>7.2658429980000001</v>
      </c>
      <c r="O1202" s="200">
        <v>0</v>
      </c>
      <c r="Q1202" s="82">
        <v>1198</v>
      </c>
      <c r="R1202" s="199">
        <v>0</v>
      </c>
      <c r="S1202" s="199">
        <v>2.101214073</v>
      </c>
      <c r="T1202" s="199">
        <v>2.0111924440000002</v>
      </c>
      <c r="U1202" s="200">
        <v>0</v>
      </c>
    </row>
    <row r="1203" spans="7:21" x14ac:dyDescent="0.25">
      <c r="G1203" s="82">
        <v>1199</v>
      </c>
      <c r="H1203" s="11">
        <v>9.0765334719999995</v>
      </c>
      <c r="I1203" s="11">
        <v>8.7312122829999996</v>
      </c>
      <c r="J1203" s="11">
        <v>10.017959060000001</v>
      </c>
      <c r="K1203" s="11">
        <v>7.1986580939999998</v>
      </c>
      <c r="L1203" s="11">
        <v>7.1623941310000001</v>
      </c>
      <c r="M1203" s="199">
        <v>7.467592668</v>
      </c>
      <c r="N1203" s="199">
        <v>7.2600188509999999</v>
      </c>
      <c r="O1203" s="200">
        <v>0</v>
      </c>
      <c r="Q1203" s="82">
        <v>1199</v>
      </c>
      <c r="R1203" s="199">
        <v>0</v>
      </c>
      <c r="S1203" s="199">
        <v>2.0977146640000002</v>
      </c>
      <c r="T1203" s="199">
        <v>2.0078571749999998</v>
      </c>
      <c r="U1203" s="200">
        <v>0</v>
      </c>
    </row>
    <row r="1204" spans="7:21" x14ac:dyDescent="0.25">
      <c r="G1204" s="82">
        <v>1200</v>
      </c>
      <c r="H1204" s="11">
        <v>9.0716551570000004</v>
      </c>
      <c r="I1204" s="11">
        <v>8.7269230560000004</v>
      </c>
      <c r="J1204" s="11">
        <v>10.01146555</v>
      </c>
      <c r="K1204" s="11">
        <v>7.1969612039999999</v>
      </c>
      <c r="L1204" s="11">
        <v>7.1607581429999998</v>
      </c>
      <c r="M1204" s="199">
        <v>7.46111843</v>
      </c>
      <c r="N1204" s="199">
        <v>7.25419502</v>
      </c>
      <c r="O1204" s="200">
        <v>0</v>
      </c>
      <c r="Q1204" s="82">
        <v>1200</v>
      </c>
      <c r="R1204" s="199">
        <v>0</v>
      </c>
      <c r="S1204" s="199">
        <v>2.0942153760000002</v>
      </c>
      <c r="T1204" s="199">
        <v>2.004522014</v>
      </c>
      <c r="U1204" s="200">
        <v>0</v>
      </c>
    </row>
    <row r="1205" spans="7:21" x14ac:dyDescent="0.25">
      <c r="G1205" s="82">
        <v>1201</v>
      </c>
      <c r="H1205" s="11">
        <v>9.0667770599999997</v>
      </c>
      <c r="I1205" s="11">
        <v>8.7226339979999992</v>
      </c>
      <c r="J1205" s="11">
        <v>10.00497243</v>
      </c>
      <c r="K1205" s="11">
        <v>7.1952643399999996</v>
      </c>
      <c r="L1205" s="11">
        <v>7.1591221789999997</v>
      </c>
      <c r="M1205" s="199">
        <v>7.4546445820000002</v>
      </c>
      <c r="N1205" s="199">
        <v>7.2483715049999997</v>
      </c>
      <c r="O1205" s="200">
        <v>0</v>
      </c>
      <c r="Q1205" s="82">
        <v>1201</v>
      </c>
      <c r="R1205" s="199">
        <v>0</v>
      </c>
      <c r="S1205" s="199">
        <v>2.0907162069999998</v>
      </c>
      <c r="T1205" s="199">
        <v>2.0011869629999999</v>
      </c>
      <c r="U1205" s="200">
        <v>0</v>
      </c>
    </row>
    <row r="1206" spans="7:21" x14ac:dyDescent="0.25">
      <c r="G1206" s="82">
        <v>1202</v>
      </c>
      <c r="H1206" s="11">
        <v>9.0618991819999994</v>
      </c>
      <c r="I1206" s="11">
        <v>8.7183451079999994</v>
      </c>
      <c r="J1206" s="11">
        <v>9.9984796839999994</v>
      </c>
      <c r="K1206" s="11">
        <v>7.1935675029999997</v>
      </c>
      <c r="L1206" s="11">
        <v>7.157486241</v>
      </c>
      <c r="M1206" s="199">
        <v>7.4481711239999999</v>
      </c>
      <c r="N1206" s="199">
        <v>7.2425483069999999</v>
      </c>
      <c r="O1206" s="200">
        <v>0</v>
      </c>
      <c r="Q1206" s="82">
        <v>1202</v>
      </c>
      <c r="R1206" s="199">
        <v>0</v>
      </c>
      <c r="S1206" s="199">
        <v>2.0872171580000001</v>
      </c>
      <c r="T1206" s="199">
        <v>1.9978520209999999</v>
      </c>
      <c r="U1206" s="200">
        <v>0</v>
      </c>
    </row>
    <row r="1207" spans="7:21" x14ac:dyDescent="0.25">
      <c r="G1207" s="82">
        <v>1203</v>
      </c>
      <c r="H1207" s="11">
        <v>9.0570215219999994</v>
      </c>
      <c r="I1207" s="11">
        <v>8.7140563879999995</v>
      </c>
      <c r="J1207" s="11">
        <v>9.9919873240000001</v>
      </c>
      <c r="K1207" s="11">
        <v>7.1918706940000003</v>
      </c>
      <c r="L1207" s="11">
        <v>7.1558503279999996</v>
      </c>
      <c r="M1207" s="199">
        <v>7.4416980559999999</v>
      </c>
      <c r="N1207" s="199">
        <v>7.2367254240000003</v>
      </c>
      <c r="O1207" s="200">
        <v>0</v>
      </c>
      <c r="Q1207" s="82">
        <v>1203</v>
      </c>
      <c r="R1207" s="199">
        <v>0</v>
      </c>
      <c r="S1207" s="199">
        <v>2.083718229</v>
      </c>
      <c r="T1207" s="199">
        <v>1.9945171880000001</v>
      </c>
      <c r="U1207" s="200">
        <v>0</v>
      </c>
    </row>
    <row r="1208" spans="7:21" x14ac:dyDescent="0.25">
      <c r="G1208" s="82">
        <v>1204</v>
      </c>
      <c r="H1208" s="11">
        <v>9.0521440799999997</v>
      </c>
      <c r="I1208" s="11">
        <v>8.7097678379999994</v>
      </c>
      <c r="J1208" s="11">
        <v>9.9854953470000005</v>
      </c>
      <c r="K1208" s="11">
        <v>7.1901739109999996</v>
      </c>
      <c r="L1208" s="11">
        <v>7.1542144399999996</v>
      </c>
      <c r="M1208" s="199">
        <v>7.4352253780000002</v>
      </c>
      <c r="N1208" s="199">
        <v>7.2309028580000003</v>
      </c>
      <c r="O1208" s="200">
        <v>0</v>
      </c>
      <c r="Q1208" s="82">
        <v>1204</v>
      </c>
      <c r="R1208" s="199">
        <v>0</v>
      </c>
      <c r="S1208" s="199">
        <v>2.0802194200000002</v>
      </c>
      <c r="T1208" s="199">
        <v>1.991182464</v>
      </c>
      <c r="U1208" s="200">
        <v>0</v>
      </c>
    </row>
    <row r="1209" spans="7:21" x14ac:dyDescent="0.25">
      <c r="G1209" s="82">
        <v>1205</v>
      </c>
      <c r="H1209" s="11">
        <v>9.0472668560000002</v>
      </c>
      <c r="I1209" s="11">
        <v>8.7054794560000008</v>
      </c>
      <c r="J1209" s="11">
        <v>9.9790037540000007</v>
      </c>
      <c r="K1209" s="11">
        <v>7.1884771540000001</v>
      </c>
      <c r="L1209" s="11">
        <v>7.1525785759999998</v>
      </c>
      <c r="M1209" s="199">
        <v>7.4287530899999998</v>
      </c>
      <c r="N1209" s="199">
        <v>7.2250806079999998</v>
      </c>
      <c r="O1209" s="200">
        <v>0</v>
      </c>
      <c r="Q1209" s="82">
        <v>1205</v>
      </c>
      <c r="R1209" s="199">
        <v>0</v>
      </c>
      <c r="S1209" s="199">
        <v>2.076720731</v>
      </c>
      <c r="T1209" s="199">
        <v>1.9878478479999999</v>
      </c>
      <c r="U1209" s="200">
        <v>0</v>
      </c>
    </row>
    <row r="1210" spans="7:21" x14ac:dyDescent="0.25">
      <c r="G1210" s="82">
        <v>1206</v>
      </c>
      <c r="H1210" s="11">
        <v>9.0423898499999993</v>
      </c>
      <c r="I1210" s="11">
        <v>8.7011912440000003</v>
      </c>
      <c r="J1210" s="11">
        <v>9.9725125430000006</v>
      </c>
      <c r="K1210" s="11">
        <v>7.1867804250000002</v>
      </c>
      <c r="L1210" s="11">
        <v>7.1509427380000004</v>
      </c>
      <c r="M1210" s="199">
        <v>7.4222811919999998</v>
      </c>
      <c r="N1210" s="199">
        <v>7.2192586739999998</v>
      </c>
      <c r="O1210" s="200">
        <v>0</v>
      </c>
      <c r="Q1210" s="82">
        <v>1206</v>
      </c>
      <c r="R1210" s="199">
        <v>0</v>
      </c>
      <c r="S1210" s="199">
        <v>2.073222162</v>
      </c>
      <c r="T1210" s="199">
        <v>1.9845133420000001</v>
      </c>
      <c r="U1210" s="200">
        <v>0</v>
      </c>
    </row>
    <row r="1211" spans="7:21" x14ac:dyDescent="0.25">
      <c r="G1211" s="82">
        <v>1207</v>
      </c>
      <c r="H1211" s="11">
        <v>9.0375130620000004</v>
      </c>
      <c r="I1211" s="11">
        <v>8.6969031999999995</v>
      </c>
      <c r="J1211" s="11">
        <v>9.9660217160000002</v>
      </c>
      <c r="K1211" s="11">
        <v>7.185083723</v>
      </c>
      <c r="L1211" s="11">
        <v>7.1493069250000003</v>
      </c>
      <c r="M1211" s="199">
        <v>7.415809683</v>
      </c>
      <c r="N1211" s="199">
        <v>7.2134370560000001</v>
      </c>
      <c r="O1211" s="200">
        <v>0</v>
      </c>
      <c r="Q1211" s="82">
        <v>1207</v>
      </c>
      <c r="R1211" s="199">
        <v>0</v>
      </c>
      <c r="S1211" s="199">
        <v>2.0697237130000001</v>
      </c>
      <c r="T1211" s="199">
        <v>1.9811789449999999</v>
      </c>
      <c r="U1211" s="200">
        <v>0</v>
      </c>
    </row>
    <row r="1212" spans="7:21" x14ac:dyDescent="0.25">
      <c r="G1212" s="82">
        <v>1208</v>
      </c>
      <c r="H1212" s="11">
        <v>9.032636493</v>
      </c>
      <c r="I1212" s="11">
        <v>8.6926153260000003</v>
      </c>
      <c r="J1212" s="11">
        <v>9.9595312719999995</v>
      </c>
      <c r="K1212" s="11">
        <v>7.1833870470000001</v>
      </c>
      <c r="L1212" s="11">
        <v>7.1476711359999996</v>
      </c>
      <c r="M1212" s="199">
        <v>7.4093385649999997</v>
      </c>
      <c r="N1212" s="199">
        <v>7.2076157539999999</v>
      </c>
      <c r="O1212" s="200">
        <v>0</v>
      </c>
      <c r="Q1212" s="82">
        <v>1208</v>
      </c>
      <c r="R1212" s="199">
        <v>0</v>
      </c>
      <c r="S1212" s="199">
        <v>2.066225384</v>
      </c>
      <c r="T1212" s="199">
        <v>1.9778446569999999</v>
      </c>
      <c r="U1212" s="200">
        <v>0</v>
      </c>
    </row>
    <row r="1213" spans="7:21" x14ac:dyDescent="0.25">
      <c r="G1213" s="82">
        <v>1209</v>
      </c>
      <c r="H1213" s="11">
        <v>9.0277601409999999</v>
      </c>
      <c r="I1213" s="11">
        <v>8.6883276209999991</v>
      </c>
      <c r="J1213" s="11">
        <v>9.9530412110000004</v>
      </c>
      <c r="K1213" s="11">
        <v>7.1816903979999998</v>
      </c>
      <c r="L1213" s="11">
        <v>7.1460353730000001</v>
      </c>
      <c r="M1213" s="199">
        <v>7.4028678360000004</v>
      </c>
      <c r="N1213" s="199">
        <v>7.2017947690000002</v>
      </c>
      <c r="O1213" s="200">
        <v>0</v>
      </c>
      <c r="Q1213" s="82">
        <v>1209</v>
      </c>
      <c r="R1213" s="199">
        <v>0</v>
      </c>
      <c r="S1213" s="199">
        <v>2.062727175</v>
      </c>
      <c r="T1213" s="199">
        <v>1.974510478</v>
      </c>
      <c r="U1213" s="200">
        <v>0</v>
      </c>
    </row>
    <row r="1214" spans="7:21" x14ac:dyDescent="0.25">
      <c r="G1214" s="82">
        <v>1210</v>
      </c>
      <c r="H1214" s="11">
        <v>9.0228840080000001</v>
      </c>
      <c r="I1214" s="11">
        <v>8.6840400849999995</v>
      </c>
      <c r="J1214" s="11">
        <v>9.9465515329999992</v>
      </c>
      <c r="K1214" s="11">
        <v>7.1799937759999999</v>
      </c>
      <c r="L1214" s="11">
        <v>7.144399634</v>
      </c>
      <c r="M1214" s="199">
        <v>7.3963974969999997</v>
      </c>
      <c r="N1214" s="199">
        <v>7.1959740989999998</v>
      </c>
      <c r="O1214" s="200">
        <v>0</v>
      </c>
      <c r="Q1214" s="82">
        <v>1210</v>
      </c>
      <c r="R1214" s="199">
        <v>0</v>
      </c>
      <c r="S1214" s="199">
        <v>2.0592290850000001</v>
      </c>
      <c r="T1214" s="199">
        <v>1.971176408</v>
      </c>
      <c r="U1214" s="200">
        <v>0</v>
      </c>
    </row>
    <row r="1215" spans="7:21" x14ac:dyDescent="0.25">
      <c r="G1215" s="82">
        <v>1211</v>
      </c>
      <c r="H1215" s="11">
        <v>9.0180080930000006</v>
      </c>
      <c r="I1215" s="11">
        <v>8.6797527189999997</v>
      </c>
      <c r="J1215" s="11">
        <v>9.9400622379999994</v>
      </c>
      <c r="K1215" s="11">
        <v>7.1782971809999996</v>
      </c>
      <c r="L1215" s="11">
        <v>7.1427639210000002</v>
      </c>
      <c r="M1215" s="199">
        <v>7.3899275480000002</v>
      </c>
      <c r="N1215" s="199">
        <v>7.190153746</v>
      </c>
      <c r="O1215" s="200">
        <v>0</v>
      </c>
      <c r="Q1215" s="82">
        <v>1211</v>
      </c>
      <c r="R1215" s="199">
        <v>0</v>
      </c>
      <c r="S1215" s="199">
        <v>2.0557311149999999</v>
      </c>
      <c r="T1215" s="199">
        <v>1.967842447</v>
      </c>
      <c r="U1215" s="200">
        <v>0</v>
      </c>
    </row>
    <row r="1216" spans="7:21" x14ac:dyDescent="0.25">
      <c r="G1216" s="82">
        <v>1212</v>
      </c>
      <c r="H1216" s="11">
        <v>9.0131323959999996</v>
      </c>
      <c r="I1216" s="11">
        <v>8.6754655209999996</v>
      </c>
      <c r="J1216" s="11">
        <v>9.9335733259999994</v>
      </c>
      <c r="K1216" s="11">
        <v>7.1766006129999997</v>
      </c>
      <c r="L1216" s="11">
        <v>7.1411282319999998</v>
      </c>
      <c r="M1216" s="199">
        <v>7.3834579890000001</v>
      </c>
      <c r="N1216" s="199">
        <v>7.1843337079999996</v>
      </c>
      <c r="O1216" s="200">
        <v>0</v>
      </c>
      <c r="Q1216" s="82">
        <v>1212</v>
      </c>
      <c r="R1216" s="199">
        <v>0</v>
      </c>
      <c r="S1216" s="199">
        <v>2.052233266</v>
      </c>
      <c r="T1216" s="199">
        <v>1.9645085950000001</v>
      </c>
      <c r="U1216" s="200">
        <v>0</v>
      </c>
    </row>
    <row r="1217" spans="7:21" x14ac:dyDescent="0.25">
      <c r="G1217" s="82">
        <v>1213</v>
      </c>
      <c r="H1217" s="11">
        <v>9.0082569160000006</v>
      </c>
      <c r="I1217" s="11">
        <v>8.6711784919999992</v>
      </c>
      <c r="J1217" s="11">
        <v>9.9270847969999991</v>
      </c>
      <c r="K1217" s="11">
        <v>7.1749040720000004</v>
      </c>
      <c r="L1217" s="11">
        <v>7.1394925689999997</v>
      </c>
      <c r="M1217" s="199">
        <v>7.3769888200000002</v>
      </c>
      <c r="N1217" s="199">
        <v>7.1785139869999997</v>
      </c>
      <c r="O1217" s="200">
        <v>0</v>
      </c>
      <c r="Q1217" s="82">
        <v>1213</v>
      </c>
      <c r="R1217" s="199">
        <v>0</v>
      </c>
      <c r="S1217" s="199">
        <v>2.0487355360000001</v>
      </c>
      <c r="T1217" s="199">
        <v>1.9611748520000001</v>
      </c>
      <c r="U1217" s="200">
        <v>0</v>
      </c>
    </row>
    <row r="1218" spans="7:21" x14ac:dyDescent="0.25">
      <c r="G1218" s="82">
        <v>1214</v>
      </c>
      <c r="H1218" s="11">
        <v>9.0033816550000001</v>
      </c>
      <c r="I1218" s="11">
        <v>8.6668916330000005</v>
      </c>
      <c r="J1218" s="11">
        <v>9.9205966510000003</v>
      </c>
      <c r="K1218" s="11">
        <v>7.1732075579999997</v>
      </c>
      <c r="L1218" s="11">
        <v>7.1378569299999999</v>
      </c>
      <c r="M1218" s="199">
        <v>7.3705200399999997</v>
      </c>
      <c r="N1218" s="199">
        <v>7.172694581</v>
      </c>
      <c r="O1218" s="200">
        <v>0</v>
      </c>
      <c r="Q1218" s="82">
        <v>1214</v>
      </c>
      <c r="R1218" s="199">
        <v>0</v>
      </c>
      <c r="S1218" s="199">
        <v>2.045237926</v>
      </c>
      <c r="T1218" s="199">
        <v>1.957841218</v>
      </c>
      <c r="U1218" s="200">
        <v>0</v>
      </c>
    </row>
    <row r="1219" spans="7:21" x14ac:dyDescent="0.25">
      <c r="G1219" s="82">
        <v>1215</v>
      </c>
      <c r="H1219" s="11">
        <v>8.9985066119999999</v>
      </c>
      <c r="I1219" s="11">
        <v>8.6626049429999998</v>
      </c>
      <c r="J1219" s="11">
        <v>9.9141088879999995</v>
      </c>
      <c r="K1219" s="11">
        <v>7.1715110700000002</v>
      </c>
      <c r="L1219" s="11">
        <v>7.1362213170000004</v>
      </c>
      <c r="M1219" s="199">
        <v>7.3640516500000004</v>
      </c>
      <c r="N1219" s="199">
        <v>7.1668754909999999</v>
      </c>
      <c r="O1219" s="200">
        <v>0</v>
      </c>
      <c r="Q1219" s="82">
        <v>1215</v>
      </c>
      <c r="R1219" s="199">
        <v>0</v>
      </c>
      <c r="S1219" s="199">
        <v>2.041740436</v>
      </c>
      <c r="T1219" s="199">
        <v>1.954507693</v>
      </c>
      <c r="U1219" s="200">
        <v>0</v>
      </c>
    </row>
    <row r="1220" spans="7:21" x14ac:dyDescent="0.25">
      <c r="G1220" s="82">
        <v>1216</v>
      </c>
      <c r="H1220" s="11">
        <v>8.993631787</v>
      </c>
      <c r="I1220" s="11">
        <v>8.6583184220000007</v>
      </c>
      <c r="J1220" s="11">
        <v>9.9076215080000001</v>
      </c>
      <c r="K1220" s="11">
        <v>7.1698146090000003</v>
      </c>
      <c r="L1220" s="11">
        <v>7.1345857280000002</v>
      </c>
      <c r="M1220" s="199">
        <v>7.3575836490000004</v>
      </c>
      <c r="N1220" s="199">
        <v>7.1610567180000002</v>
      </c>
      <c r="O1220" s="200">
        <v>0</v>
      </c>
      <c r="Q1220" s="82">
        <v>1216</v>
      </c>
      <c r="R1220" s="199">
        <v>0</v>
      </c>
      <c r="S1220" s="199">
        <v>2.0382430660000002</v>
      </c>
      <c r="T1220" s="199">
        <v>1.951174277</v>
      </c>
      <c r="U1220" s="200">
        <v>0</v>
      </c>
    </row>
    <row r="1221" spans="7:21" x14ac:dyDescent="0.25">
      <c r="G1221" s="82">
        <v>1217</v>
      </c>
      <c r="H1221" s="11">
        <v>8.9887571800000003</v>
      </c>
      <c r="I1221" s="11">
        <v>8.6540320699999995</v>
      </c>
      <c r="J1221" s="11">
        <v>9.9011345110000004</v>
      </c>
      <c r="K1221" s="11">
        <v>7.168118175</v>
      </c>
      <c r="L1221" s="11">
        <v>7.1329501640000004</v>
      </c>
      <c r="M1221" s="199">
        <v>7.3511160389999999</v>
      </c>
      <c r="N1221" s="199">
        <v>7.15523826</v>
      </c>
      <c r="O1221" s="200">
        <v>0</v>
      </c>
      <c r="Q1221" s="82">
        <v>1217</v>
      </c>
      <c r="R1221" s="199">
        <v>0</v>
      </c>
      <c r="S1221" s="199">
        <v>2.034745816</v>
      </c>
      <c r="T1221" s="199">
        <v>1.9478409699999999</v>
      </c>
      <c r="U1221" s="200">
        <v>0</v>
      </c>
    </row>
    <row r="1222" spans="7:21" x14ac:dyDescent="0.25">
      <c r="G1222" s="82">
        <v>1218</v>
      </c>
      <c r="H1222" s="11">
        <v>8.9838827909999992</v>
      </c>
      <c r="I1222" s="11">
        <v>8.6497458869999999</v>
      </c>
      <c r="J1222" s="11">
        <v>9.8946478960000004</v>
      </c>
      <c r="K1222" s="11">
        <v>7.1664217680000002</v>
      </c>
      <c r="L1222" s="11">
        <v>7.131314626</v>
      </c>
      <c r="M1222" s="199">
        <v>7.3446488179999996</v>
      </c>
      <c r="N1222" s="199">
        <v>7.1494201180000001</v>
      </c>
      <c r="O1222" s="200">
        <v>0</v>
      </c>
      <c r="Q1222" s="82">
        <v>1218</v>
      </c>
      <c r="R1222" s="199">
        <v>0</v>
      </c>
      <c r="S1222" s="199">
        <v>2.031248685</v>
      </c>
      <c r="T1222" s="199">
        <v>1.9445077719999999</v>
      </c>
      <c r="U1222" s="200">
        <v>0</v>
      </c>
    </row>
    <row r="1223" spans="7:21" x14ac:dyDescent="0.25">
      <c r="G1223" s="82">
        <v>1219</v>
      </c>
      <c r="H1223" s="11">
        <v>8.9790086200000001</v>
      </c>
      <c r="I1223" s="11">
        <v>8.6454598730000001</v>
      </c>
      <c r="J1223" s="11">
        <v>9.8881616650000002</v>
      </c>
      <c r="K1223" s="11">
        <v>7.1647253879999999</v>
      </c>
      <c r="L1223" s="11">
        <v>7.1296791119999998</v>
      </c>
      <c r="M1223" s="199">
        <v>7.3381819860000004</v>
      </c>
      <c r="N1223" s="199">
        <v>7.1436022929999998</v>
      </c>
      <c r="O1223" s="200">
        <v>0</v>
      </c>
      <c r="Q1223" s="82">
        <v>1219</v>
      </c>
      <c r="R1223" s="199">
        <v>0</v>
      </c>
      <c r="S1223" s="199">
        <v>2.0277516750000002</v>
      </c>
      <c r="T1223" s="199">
        <v>1.9411746830000001</v>
      </c>
      <c r="U1223" s="200">
        <v>0</v>
      </c>
    </row>
    <row r="1224" spans="7:21" x14ac:dyDescent="0.25">
      <c r="G1224" s="82">
        <v>1220</v>
      </c>
      <c r="H1224" s="11">
        <v>8.9741346669999995</v>
      </c>
      <c r="I1224" s="11">
        <v>8.641174028</v>
      </c>
      <c r="J1224" s="11">
        <v>9.8816758159999996</v>
      </c>
      <c r="K1224" s="11">
        <v>7.1630290350000001</v>
      </c>
      <c r="L1224" s="11">
        <v>7.1280436229999999</v>
      </c>
      <c r="M1224" s="199">
        <v>7.3317155439999997</v>
      </c>
      <c r="N1224" s="199">
        <v>7.1377847829999999</v>
      </c>
      <c r="O1224" s="200">
        <v>0</v>
      </c>
      <c r="Q1224" s="82">
        <v>1220</v>
      </c>
      <c r="R1224" s="199">
        <v>0</v>
      </c>
      <c r="S1224" s="199">
        <v>2.024254784</v>
      </c>
      <c r="T1224" s="199">
        <v>1.9378417029999999</v>
      </c>
      <c r="U1224" s="200">
        <v>0</v>
      </c>
    </row>
    <row r="1225" spans="7:21" x14ac:dyDescent="0.25">
      <c r="G1225" s="82">
        <v>1221</v>
      </c>
      <c r="H1225" s="11">
        <v>8.9692609319999992</v>
      </c>
      <c r="I1225" s="11">
        <v>8.6368883519999997</v>
      </c>
      <c r="J1225" s="11">
        <v>9.8751903500000004</v>
      </c>
      <c r="K1225" s="11">
        <v>7.1613327079999998</v>
      </c>
      <c r="L1225" s="11">
        <v>7.1264081590000004</v>
      </c>
      <c r="M1225" s="199">
        <v>7.3252494920000002</v>
      </c>
      <c r="N1225" s="199">
        <v>7.1319675890000003</v>
      </c>
      <c r="O1225" s="200">
        <v>0</v>
      </c>
      <c r="Q1225" s="82">
        <v>1221</v>
      </c>
      <c r="R1225" s="199">
        <v>0</v>
      </c>
      <c r="S1225" s="199">
        <v>2.020758013</v>
      </c>
      <c r="T1225" s="199">
        <v>1.9345088319999999</v>
      </c>
      <c r="U1225" s="200">
        <v>0</v>
      </c>
    </row>
    <row r="1226" spans="7:21" x14ac:dyDescent="0.25">
      <c r="G1226" s="82">
        <v>1222</v>
      </c>
      <c r="H1226" s="11">
        <v>8.9643874149999991</v>
      </c>
      <c r="I1226" s="11">
        <v>8.6326028459999993</v>
      </c>
      <c r="J1226" s="11">
        <v>9.8687052669999993</v>
      </c>
      <c r="K1226" s="11">
        <v>7.159636409</v>
      </c>
      <c r="L1226" s="11">
        <v>7.1247727210000003</v>
      </c>
      <c r="M1226" s="199">
        <v>7.318783829</v>
      </c>
      <c r="N1226" s="199">
        <v>7.1261507100000001</v>
      </c>
      <c r="O1226" s="200">
        <v>0</v>
      </c>
      <c r="Q1226" s="82">
        <v>1222</v>
      </c>
      <c r="R1226" s="199">
        <v>0</v>
      </c>
      <c r="S1226" s="199">
        <v>2.0172613620000002</v>
      </c>
      <c r="T1226" s="199">
        <v>1.93117607</v>
      </c>
      <c r="U1226" s="200">
        <v>0</v>
      </c>
    </row>
    <row r="1227" spans="7:21" x14ac:dyDescent="0.25">
      <c r="G1227" s="82">
        <v>1223</v>
      </c>
      <c r="H1227" s="11">
        <v>8.9595141159999994</v>
      </c>
      <c r="I1227" s="11">
        <v>8.6283175080000003</v>
      </c>
      <c r="J1227" s="11">
        <v>9.8622205669999996</v>
      </c>
      <c r="K1227" s="11">
        <v>7.1579401359999997</v>
      </c>
      <c r="L1227" s="11">
        <v>7.1231373070000004</v>
      </c>
      <c r="M1227" s="199">
        <v>7.3123185560000001</v>
      </c>
      <c r="N1227" s="199">
        <v>7.1203341480000004</v>
      </c>
      <c r="O1227" s="200">
        <v>0</v>
      </c>
      <c r="Q1227" s="82">
        <v>1223</v>
      </c>
      <c r="R1227" s="199">
        <v>0</v>
      </c>
      <c r="S1227" s="199">
        <v>2.013764831</v>
      </c>
      <c r="T1227" s="199">
        <v>1.9278434170000001</v>
      </c>
      <c r="U1227" s="200">
        <v>0</v>
      </c>
    </row>
    <row r="1228" spans="7:21" x14ac:dyDescent="0.25">
      <c r="G1228" s="82">
        <v>1224</v>
      </c>
      <c r="H1228" s="11">
        <v>8.9546410349999999</v>
      </c>
      <c r="I1228" s="11">
        <v>8.6240323389999993</v>
      </c>
      <c r="J1228" s="11">
        <v>9.8557362489999996</v>
      </c>
      <c r="K1228" s="11">
        <v>7.1562438899999998</v>
      </c>
      <c r="L1228" s="11">
        <v>7.1215019179999999</v>
      </c>
      <c r="M1228" s="199">
        <v>7.3058536719999996</v>
      </c>
      <c r="N1228" s="199">
        <v>7.1145179010000001</v>
      </c>
      <c r="O1228" s="200">
        <v>0</v>
      </c>
      <c r="Q1228" s="82">
        <v>1224</v>
      </c>
      <c r="R1228" s="199">
        <v>0</v>
      </c>
      <c r="S1228" s="199">
        <v>2.010268419</v>
      </c>
      <c r="T1228" s="199">
        <v>1.9245108719999999</v>
      </c>
      <c r="U1228" s="200">
        <v>0</v>
      </c>
    </row>
    <row r="1229" spans="7:21" x14ac:dyDescent="0.25">
      <c r="G1229" s="82">
        <v>1225</v>
      </c>
      <c r="H1229" s="11">
        <v>8.9497681720000006</v>
      </c>
      <c r="I1229" s="11">
        <v>8.61974734</v>
      </c>
      <c r="J1229" s="11">
        <v>9.8492523149999993</v>
      </c>
      <c r="K1229" s="11">
        <v>7.1545476710000004</v>
      </c>
      <c r="L1229" s="11">
        <v>7.1198665539999997</v>
      </c>
      <c r="M1229" s="199">
        <v>7.2993891780000002</v>
      </c>
      <c r="N1229" s="199">
        <v>7.1087019710000003</v>
      </c>
      <c r="O1229" s="200">
        <v>0</v>
      </c>
      <c r="Q1229" s="82">
        <v>1225</v>
      </c>
      <c r="R1229" s="199">
        <v>0</v>
      </c>
      <c r="S1229" s="199">
        <v>2.0067721280000002</v>
      </c>
      <c r="T1229" s="199">
        <v>1.921178437</v>
      </c>
      <c r="U1229" s="200">
        <v>0</v>
      </c>
    </row>
    <row r="1230" spans="7:21" x14ac:dyDescent="0.25">
      <c r="G1230" s="82">
        <v>1226</v>
      </c>
      <c r="H1230" s="11">
        <v>8.9448955259999998</v>
      </c>
      <c r="I1230" s="11">
        <v>8.6154625090000003</v>
      </c>
      <c r="J1230" s="11">
        <v>9.8427687620000004</v>
      </c>
      <c r="K1230" s="11">
        <v>7.1528514789999997</v>
      </c>
      <c r="L1230" s="11">
        <v>7.1182312149999998</v>
      </c>
      <c r="M1230" s="199">
        <v>7.2929250730000001</v>
      </c>
      <c r="N1230" s="199">
        <v>7.102886356</v>
      </c>
      <c r="O1230" s="200">
        <v>0</v>
      </c>
      <c r="Q1230" s="82">
        <v>1226</v>
      </c>
      <c r="R1230" s="199">
        <v>0</v>
      </c>
      <c r="S1230" s="199">
        <v>2.003275956</v>
      </c>
      <c r="T1230" s="199">
        <v>1.917846111</v>
      </c>
      <c r="U1230" s="200">
        <v>0</v>
      </c>
    </row>
    <row r="1231" spans="7:21" x14ac:dyDescent="0.25">
      <c r="G1231" s="82">
        <v>1227</v>
      </c>
      <c r="H1231" s="11">
        <v>8.9400230989999994</v>
      </c>
      <c r="I1231" s="11">
        <v>8.6111778480000005</v>
      </c>
      <c r="J1231" s="11">
        <v>9.8362855929999995</v>
      </c>
      <c r="K1231" s="11">
        <v>7.1511553130000003</v>
      </c>
      <c r="L1231" s="11">
        <v>7.1165959010000002</v>
      </c>
      <c r="M1231" s="199">
        <v>7.2864613570000003</v>
      </c>
      <c r="N1231" s="199">
        <v>7.0970710559999999</v>
      </c>
      <c r="O1231" s="200">
        <v>0</v>
      </c>
      <c r="Q1231" s="82">
        <v>1227</v>
      </c>
      <c r="R1231" s="199">
        <v>0</v>
      </c>
      <c r="S1231" s="199">
        <v>1.9997799039999999</v>
      </c>
      <c r="T1231" s="199">
        <v>1.9145138930000001</v>
      </c>
      <c r="U1231" s="200">
        <v>0</v>
      </c>
    </row>
    <row r="1232" spans="7:21" x14ac:dyDescent="0.25">
      <c r="G1232" s="82">
        <v>1228</v>
      </c>
      <c r="H1232" s="11">
        <v>8.9351508899999992</v>
      </c>
      <c r="I1232" s="11">
        <v>8.6068933560000005</v>
      </c>
      <c r="J1232" s="11">
        <v>9.829802806</v>
      </c>
      <c r="K1232" s="11">
        <v>7.1494591749999996</v>
      </c>
      <c r="L1232" s="11">
        <v>7.114960612</v>
      </c>
      <c r="M1232" s="199">
        <v>7.2799980309999999</v>
      </c>
      <c r="N1232" s="199">
        <v>7.0912560730000003</v>
      </c>
      <c r="O1232" s="200">
        <v>0</v>
      </c>
      <c r="Q1232" s="82">
        <v>1228</v>
      </c>
      <c r="R1232" s="199">
        <v>0</v>
      </c>
      <c r="S1232" s="199">
        <v>1.9962839720000001</v>
      </c>
      <c r="T1232" s="199">
        <v>1.9111817849999999</v>
      </c>
      <c r="U1232" s="200">
        <v>0</v>
      </c>
    </row>
    <row r="1233" spans="7:21" x14ac:dyDescent="0.25">
      <c r="G1233" s="82">
        <v>1229</v>
      </c>
      <c r="H1233" s="11">
        <v>8.9302788979999992</v>
      </c>
      <c r="I1233" s="11">
        <v>8.6026090320000002</v>
      </c>
      <c r="J1233" s="11">
        <v>9.8233204020000002</v>
      </c>
      <c r="K1233" s="11">
        <v>7.1477630630000002</v>
      </c>
      <c r="L1233" s="11">
        <v>7.113325348</v>
      </c>
      <c r="M1233" s="199">
        <v>7.2735350949999997</v>
      </c>
      <c r="N1233" s="199">
        <v>7.0854414050000001</v>
      </c>
      <c r="O1233" s="200">
        <v>0</v>
      </c>
      <c r="Q1233" s="82">
        <v>1229</v>
      </c>
      <c r="R1233" s="199">
        <v>0</v>
      </c>
      <c r="S1233" s="199">
        <v>1.9927881599999999</v>
      </c>
      <c r="T1233" s="199">
        <v>1.9078497860000001</v>
      </c>
      <c r="U1233" s="200">
        <v>0</v>
      </c>
    </row>
    <row r="1234" spans="7:21" x14ac:dyDescent="0.25">
      <c r="G1234" s="82">
        <v>1230</v>
      </c>
      <c r="H1234" s="11">
        <v>8.9254071239999995</v>
      </c>
      <c r="I1234" s="11">
        <v>8.5983248779999997</v>
      </c>
      <c r="J1234" s="11">
        <v>9.8168383800000001</v>
      </c>
      <c r="K1234" s="11">
        <v>7.1460669780000003</v>
      </c>
      <c r="L1234" s="11">
        <v>7.1116901090000004</v>
      </c>
      <c r="M1234" s="199">
        <v>7.2670725469999997</v>
      </c>
      <c r="N1234" s="199">
        <v>7.0796270530000003</v>
      </c>
      <c r="O1234" s="200">
        <v>0</v>
      </c>
      <c r="Q1234" s="82">
        <v>1230</v>
      </c>
      <c r="R1234" s="199">
        <v>0</v>
      </c>
      <c r="S1234" s="199">
        <v>1.9892924679999999</v>
      </c>
      <c r="T1234" s="199">
        <v>1.9045178949999999</v>
      </c>
      <c r="U1234" s="200">
        <v>0</v>
      </c>
    </row>
    <row r="1235" spans="7:21" x14ac:dyDescent="0.25">
      <c r="G1235" s="82">
        <v>1231</v>
      </c>
      <c r="H1235" s="11">
        <v>8.9205355690000001</v>
      </c>
      <c r="I1235" s="11">
        <v>8.5940408920000007</v>
      </c>
      <c r="J1235" s="11">
        <v>9.8103567409999997</v>
      </c>
      <c r="K1235" s="11">
        <v>7.1443709200000001</v>
      </c>
      <c r="L1235" s="11">
        <v>7.1100548950000002</v>
      </c>
      <c r="M1235" s="199">
        <v>7.260610389</v>
      </c>
      <c r="N1235" s="199">
        <v>7.073813017</v>
      </c>
      <c r="O1235" s="200">
        <v>0</v>
      </c>
      <c r="Q1235" s="82">
        <v>1231</v>
      </c>
      <c r="R1235" s="199">
        <v>0</v>
      </c>
      <c r="S1235" s="199">
        <v>1.985796895</v>
      </c>
      <c r="T1235" s="199">
        <v>1.9011861130000001</v>
      </c>
      <c r="U1235" s="200">
        <v>0</v>
      </c>
    </row>
    <row r="1236" spans="7:21" x14ac:dyDescent="0.25">
      <c r="G1236" s="82">
        <v>1232</v>
      </c>
      <c r="H1236" s="11">
        <v>8.9156642309999992</v>
      </c>
      <c r="I1236" s="11">
        <v>8.5897570759999997</v>
      </c>
      <c r="J1236" s="11">
        <v>9.8038754850000007</v>
      </c>
      <c r="K1236" s="11">
        <v>7.1426748890000002</v>
      </c>
      <c r="L1236" s="11">
        <v>7.1084197060000003</v>
      </c>
      <c r="M1236" s="199">
        <v>7.2541486199999996</v>
      </c>
      <c r="N1236" s="199">
        <v>7.067999296</v>
      </c>
      <c r="O1236" s="200">
        <v>0</v>
      </c>
      <c r="Q1236" s="82">
        <v>1232</v>
      </c>
      <c r="R1236" s="199">
        <v>0</v>
      </c>
      <c r="S1236" s="199">
        <v>1.982301442</v>
      </c>
      <c r="T1236" s="199">
        <v>1.897854441</v>
      </c>
      <c r="U1236" s="200">
        <v>0</v>
      </c>
    </row>
    <row r="1237" spans="7:21" x14ac:dyDescent="0.25">
      <c r="G1237" s="82">
        <v>1233</v>
      </c>
      <c r="H1237" s="11">
        <v>8.9107931110000003</v>
      </c>
      <c r="I1237" s="11">
        <v>8.5854734280000002</v>
      </c>
      <c r="J1237" s="11">
        <v>9.7973946109999996</v>
      </c>
      <c r="K1237" s="11">
        <v>7.140978885</v>
      </c>
      <c r="L1237" s="11">
        <v>7.1067845409999997</v>
      </c>
      <c r="M1237" s="199">
        <v>7.2476872410000004</v>
      </c>
      <c r="N1237" s="199">
        <v>7.0621858910000004</v>
      </c>
      <c r="O1237" s="200">
        <v>0</v>
      </c>
      <c r="Q1237" s="82">
        <v>1233</v>
      </c>
      <c r="R1237" s="199">
        <v>0</v>
      </c>
      <c r="S1237" s="199">
        <v>1.978806109</v>
      </c>
      <c r="T1237" s="199">
        <v>1.894522877</v>
      </c>
      <c r="U1237" s="200">
        <v>0</v>
      </c>
    </row>
    <row r="1238" spans="7:21" x14ac:dyDescent="0.25">
      <c r="G1238" s="82">
        <v>1234</v>
      </c>
      <c r="H1238" s="11">
        <v>8.9059222089999999</v>
      </c>
      <c r="I1238" s="11">
        <v>8.5811899500000006</v>
      </c>
      <c r="J1238" s="11">
        <v>9.7909141200000001</v>
      </c>
      <c r="K1238" s="11">
        <v>7.1392829080000002</v>
      </c>
      <c r="L1238" s="11">
        <v>7.1051494020000003</v>
      </c>
      <c r="M1238" s="199">
        <v>7.2412262509999996</v>
      </c>
      <c r="N1238" s="199">
        <v>7.0563728020000003</v>
      </c>
      <c r="O1238" s="200">
        <v>0</v>
      </c>
      <c r="Q1238" s="82">
        <v>1234</v>
      </c>
      <c r="R1238" s="199">
        <v>0</v>
      </c>
      <c r="S1238" s="199">
        <v>1.9753108960000001</v>
      </c>
      <c r="T1238" s="199">
        <v>1.8911914219999999</v>
      </c>
      <c r="U1238" s="200">
        <v>0</v>
      </c>
    </row>
    <row r="1239" spans="7:21" x14ac:dyDescent="0.25">
      <c r="G1239" s="82">
        <v>1235</v>
      </c>
      <c r="H1239" s="11">
        <v>8.9010515239999997</v>
      </c>
      <c r="I1239" s="11">
        <v>8.5769066400000007</v>
      </c>
      <c r="J1239" s="11">
        <v>9.7844340110000001</v>
      </c>
      <c r="K1239" s="11">
        <v>7.1375869569999999</v>
      </c>
      <c r="L1239" s="11">
        <v>7.1035142880000004</v>
      </c>
      <c r="M1239" s="199">
        <v>7.2347656499999999</v>
      </c>
      <c r="N1239" s="199">
        <v>7.0505600279999996</v>
      </c>
      <c r="O1239" s="200">
        <v>0</v>
      </c>
      <c r="Q1239" s="82">
        <v>1235</v>
      </c>
      <c r="R1239" s="199">
        <v>0</v>
      </c>
      <c r="S1239" s="199">
        <v>1.9718158029999999</v>
      </c>
      <c r="T1239" s="199">
        <v>1.8878600759999999</v>
      </c>
      <c r="U1239" s="200">
        <v>0</v>
      </c>
    </row>
    <row r="1240" spans="7:21" x14ac:dyDescent="0.25">
      <c r="G1240" s="82">
        <v>1236</v>
      </c>
      <c r="H1240" s="11">
        <v>8.8961810579999998</v>
      </c>
      <c r="I1240" s="11">
        <v>8.5726235000000006</v>
      </c>
      <c r="J1240" s="11">
        <v>9.7779542839999998</v>
      </c>
      <c r="K1240" s="11">
        <v>7.135891033</v>
      </c>
      <c r="L1240" s="11">
        <v>7.1018791989999999</v>
      </c>
      <c r="M1240" s="199">
        <v>7.2283054379999996</v>
      </c>
      <c r="N1240" s="199">
        <v>7.0447475700000002</v>
      </c>
      <c r="O1240" s="200">
        <v>0</v>
      </c>
      <c r="Q1240" s="82">
        <v>1236</v>
      </c>
      <c r="R1240" s="199">
        <v>0</v>
      </c>
      <c r="S1240" s="199">
        <v>1.968320829</v>
      </c>
      <c r="T1240" s="199">
        <v>1.8845288389999999</v>
      </c>
      <c r="U1240" s="200">
        <v>0</v>
      </c>
    </row>
    <row r="1241" spans="7:21" x14ac:dyDescent="0.25">
      <c r="G1241" s="82">
        <v>1237</v>
      </c>
      <c r="H1241" s="11">
        <v>8.8913108090000001</v>
      </c>
      <c r="I1241" s="11">
        <v>8.5683405280000002</v>
      </c>
      <c r="J1241" s="11">
        <v>9.7714749399999992</v>
      </c>
      <c r="K1241" s="11">
        <v>7.1341951359999998</v>
      </c>
      <c r="L1241" s="11">
        <v>7.1002441340000004</v>
      </c>
      <c r="M1241" s="199">
        <v>7.2218456160000004</v>
      </c>
      <c r="N1241" s="199">
        <v>7.0389354270000002</v>
      </c>
      <c r="O1241" s="200">
        <v>0</v>
      </c>
      <c r="Q1241" s="82">
        <v>1237</v>
      </c>
      <c r="R1241" s="199">
        <v>0</v>
      </c>
      <c r="S1241" s="199">
        <v>1.964825976</v>
      </c>
      <c r="T1241" s="199">
        <v>1.881197711</v>
      </c>
      <c r="U1241" s="200">
        <v>0</v>
      </c>
    </row>
    <row r="1242" spans="7:21" x14ac:dyDescent="0.25">
      <c r="G1242" s="82">
        <v>1238</v>
      </c>
      <c r="H1242" s="11">
        <v>8.8864407780000008</v>
      </c>
      <c r="I1242" s="11">
        <v>8.5640577259999997</v>
      </c>
      <c r="J1242" s="11">
        <v>9.764995979</v>
      </c>
      <c r="K1242" s="11">
        <v>7.1324992659999999</v>
      </c>
      <c r="L1242" s="11">
        <v>7.0986090949999996</v>
      </c>
      <c r="M1242" s="199">
        <v>7.2153861819999996</v>
      </c>
      <c r="N1242" s="199">
        <v>7.0331236009999998</v>
      </c>
      <c r="O1242" s="200">
        <v>0</v>
      </c>
      <c r="Q1242" s="82">
        <v>1238</v>
      </c>
      <c r="R1242" s="199">
        <v>0</v>
      </c>
      <c r="S1242" s="199">
        <v>1.961331242</v>
      </c>
      <c r="T1242" s="199">
        <v>1.877866692</v>
      </c>
      <c r="U1242" s="200">
        <v>0</v>
      </c>
    </row>
    <row r="1243" spans="7:21" x14ac:dyDescent="0.25">
      <c r="G1243" s="82">
        <v>1239</v>
      </c>
      <c r="H1243" s="11">
        <v>8.8815709649999999</v>
      </c>
      <c r="I1243" s="11">
        <v>8.5597750920000006</v>
      </c>
      <c r="J1243" s="11">
        <v>9.7585174000000006</v>
      </c>
      <c r="K1243" s="11">
        <v>7.1308034229999997</v>
      </c>
      <c r="L1243" s="11">
        <v>7.0969740809999999</v>
      </c>
      <c r="M1243" s="199">
        <v>7.208927138</v>
      </c>
      <c r="N1243" s="199">
        <v>7.0273120889999996</v>
      </c>
      <c r="O1243" s="200">
        <v>0</v>
      </c>
      <c r="Q1243" s="82">
        <v>1239</v>
      </c>
      <c r="R1243" s="199">
        <v>0</v>
      </c>
      <c r="S1243" s="199">
        <v>1.9578366270000001</v>
      </c>
      <c r="T1243" s="199">
        <v>1.8745357819999999</v>
      </c>
      <c r="U1243" s="200">
        <v>0</v>
      </c>
    </row>
    <row r="1244" spans="7:21" x14ac:dyDescent="0.25">
      <c r="G1244" s="82">
        <v>1240</v>
      </c>
      <c r="H1244" s="11">
        <v>8.8767013699999993</v>
      </c>
      <c r="I1244" s="11">
        <v>8.5554926269999996</v>
      </c>
      <c r="J1244" s="11">
        <v>9.7520392030000007</v>
      </c>
      <c r="K1244" s="11">
        <v>7.1291076069999999</v>
      </c>
      <c r="L1244" s="11">
        <v>7.0953390909999996</v>
      </c>
      <c r="M1244" s="199">
        <v>7.2024684829999996</v>
      </c>
      <c r="N1244" s="199">
        <v>7.0215008929999998</v>
      </c>
      <c r="O1244" s="200">
        <v>0</v>
      </c>
      <c r="Q1244" s="82">
        <v>1240</v>
      </c>
      <c r="R1244" s="199">
        <v>0</v>
      </c>
      <c r="S1244" s="199">
        <v>1.9543421329999999</v>
      </c>
      <c r="T1244" s="199">
        <v>1.871204981</v>
      </c>
      <c r="U1244" s="200">
        <v>0</v>
      </c>
    </row>
    <row r="1245" spans="7:21" x14ac:dyDescent="0.25">
      <c r="G1245" s="82">
        <v>1241</v>
      </c>
      <c r="H1245" s="11">
        <v>8.8718319930000007</v>
      </c>
      <c r="I1245" s="11">
        <v>8.5512103320000001</v>
      </c>
      <c r="J1245" s="11">
        <v>9.7455613880000005</v>
      </c>
      <c r="K1245" s="11">
        <v>7.1274118169999996</v>
      </c>
      <c r="L1245" s="11">
        <v>7.0937041269999996</v>
      </c>
      <c r="M1245" s="199">
        <v>7.1960102170000004</v>
      </c>
      <c r="N1245" s="199">
        <v>7.0156900130000004</v>
      </c>
      <c r="O1245" s="200">
        <v>0</v>
      </c>
      <c r="Q1245" s="82">
        <v>1241</v>
      </c>
      <c r="R1245" s="199">
        <v>0</v>
      </c>
      <c r="S1245" s="199">
        <v>1.9508477580000001</v>
      </c>
      <c r="T1245" s="199">
        <v>1.8678742880000001</v>
      </c>
      <c r="U1245" s="200">
        <v>0</v>
      </c>
    </row>
    <row r="1246" spans="7:21" x14ac:dyDescent="0.25">
      <c r="G1246" s="82">
        <v>1242</v>
      </c>
      <c r="H1246" s="11">
        <v>8.8669628330000005</v>
      </c>
      <c r="I1246" s="11">
        <v>8.5469282050000004</v>
      </c>
      <c r="J1246" s="11">
        <v>9.739083956</v>
      </c>
      <c r="K1246" s="11">
        <v>7.1257160549999998</v>
      </c>
      <c r="L1246" s="11">
        <v>7.0920691869999999</v>
      </c>
      <c r="M1246" s="199">
        <v>7.1895523399999997</v>
      </c>
      <c r="N1246" s="199">
        <v>7.0098794480000004</v>
      </c>
      <c r="O1246" s="200">
        <v>0</v>
      </c>
      <c r="Q1246" s="82">
        <v>1242</v>
      </c>
      <c r="R1246" s="199">
        <v>0</v>
      </c>
      <c r="S1246" s="199">
        <v>1.947353503</v>
      </c>
      <c r="T1246" s="199">
        <v>1.864543705</v>
      </c>
      <c r="U1246" s="200">
        <v>0</v>
      </c>
    </row>
    <row r="1247" spans="7:21" x14ac:dyDescent="0.25">
      <c r="G1247" s="82">
        <v>1243</v>
      </c>
      <c r="H1247" s="11">
        <v>8.8620938910000007</v>
      </c>
      <c r="I1247" s="11">
        <v>8.5426462470000004</v>
      </c>
      <c r="J1247" s="11">
        <v>9.7326069069999992</v>
      </c>
      <c r="K1247" s="11">
        <v>7.1240203190000004</v>
      </c>
      <c r="L1247" s="11">
        <v>7.0904342720000004</v>
      </c>
      <c r="M1247" s="199">
        <v>7.183094852</v>
      </c>
      <c r="N1247" s="199">
        <v>7.0040691989999999</v>
      </c>
      <c r="O1247" s="200">
        <v>0</v>
      </c>
      <c r="Q1247" s="82">
        <v>1243</v>
      </c>
      <c r="R1247" s="199">
        <v>0</v>
      </c>
      <c r="S1247" s="199">
        <v>1.943859368</v>
      </c>
      <c r="T1247" s="199">
        <v>1.8612132299999999</v>
      </c>
      <c r="U1247" s="200">
        <v>0</v>
      </c>
    </row>
    <row r="1248" spans="7:21" x14ac:dyDescent="0.25">
      <c r="G1248" s="82">
        <v>1244</v>
      </c>
      <c r="H1248" s="11">
        <v>8.8572251669999993</v>
      </c>
      <c r="I1248" s="11">
        <v>8.5383644580000002</v>
      </c>
      <c r="J1248" s="11">
        <v>9.7261302389999997</v>
      </c>
      <c r="K1248" s="11">
        <v>7.1223246099999997</v>
      </c>
      <c r="L1248" s="11">
        <v>7.0887993829999996</v>
      </c>
      <c r="M1248" s="199">
        <v>7.1766377529999996</v>
      </c>
      <c r="N1248" s="199">
        <v>6.9982592649999997</v>
      </c>
      <c r="O1248" s="200">
        <v>0</v>
      </c>
      <c r="Q1248" s="82">
        <v>1244</v>
      </c>
      <c r="R1248" s="199">
        <v>0</v>
      </c>
      <c r="S1248" s="199">
        <v>1.940365353</v>
      </c>
      <c r="T1248" s="199">
        <v>1.857882864</v>
      </c>
      <c r="U1248" s="200">
        <v>0</v>
      </c>
    </row>
    <row r="1249" spans="7:21" x14ac:dyDescent="0.25">
      <c r="G1249" s="82">
        <v>1245</v>
      </c>
      <c r="H1249" s="11">
        <v>8.852356661</v>
      </c>
      <c r="I1249" s="11">
        <v>8.5340828379999998</v>
      </c>
      <c r="J1249" s="11">
        <v>9.719653954</v>
      </c>
      <c r="K1249" s="11">
        <v>7.1206289280000004</v>
      </c>
      <c r="L1249" s="11">
        <v>7.0871645179999998</v>
      </c>
      <c r="M1249" s="199">
        <v>7.1701810430000004</v>
      </c>
      <c r="N1249" s="199">
        <v>6.9924496469999999</v>
      </c>
      <c r="O1249" s="200">
        <v>0</v>
      </c>
      <c r="Q1249" s="82">
        <v>1245</v>
      </c>
      <c r="R1249" s="199">
        <v>0</v>
      </c>
      <c r="S1249" s="199">
        <v>1.9368714570000001</v>
      </c>
      <c r="T1249" s="199">
        <v>1.854552607</v>
      </c>
      <c r="U1249" s="200">
        <v>0</v>
      </c>
    </row>
    <row r="1250" spans="7:21" x14ac:dyDescent="0.25">
      <c r="G1250" s="82">
        <v>1246</v>
      </c>
      <c r="H1250" s="11">
        <v>8.8474883720000008</v>
      </c>
      <c r="I1250" s="11">
        <v>8.5298013869999991</v>
      </c>
      <c r="J1250" s="11">
        <v>9.7131780509999999</v>
      </c>
      <c r="K1250" s="11">
        <v>7.1189332719999996</v>
      </c>
      <c r="L1250" s="11">
        <v>7.0855296780000003</v>
      </c>
      <c r="M1250" s="199">
        <v>7.1637247220000004</v>
      </c>
      <c r="N1250" s="199">
        <v>6.9866403439999996</v>
      </c>
      <c r="O1250" s="200">
        <v>0</v>
      </c>
      <c r="Q1250" s="82">
        <v>1246</v>
      </c>
      <c r="R1250" s="199">
        <v>0</v>
      </c>
      <c r="S1250" s="199">
        <v>1.9333776810000001</v>
      </c>
      <c r="T1250" s="199">
        <v>1.85122246</v>
      </c>
      <c r="U1250" s="200">
        <v>0</v>
      </c>
    </row>
    <row r="1251" spans="7:21" x14ac:dyDescent="0.25">
      <c r="G1251" s="82">
        <v>1247</v>
      </c>
      <c r="H1251" s="11">
        <v>8.8426203010000002</v>
      </c>
      <c r="I1251" s="11">
        <v>8.5255201039999999</v>
      </c>
      <c r="J1251" s="11">
        <v>9.7067025299999994</v>
      </c>
      <c r="K1251" s="11">
        <v>7.1172376440000003</v>
      </c>
      <c r="L1251" s="11">
        <v>7.0838948640000003</v>
      </c>
      <c r="M1251" s="199">
        <v>7.1572687899999998</v>
      </c>
      <c r="N1251" s="199">
        <v>6.9808313560000004</v>
      </c>
      <c r="O1251" s="200">
        <v>0</v>
      </c>
      <c r="Q1251" s="82">
        <v>1247</v>
      </c>
      <c r="R1251" s="199">
        <v>0</v>
      </c>
      <c r="S1251" s="199">
        <v>1.929884025</v>
      </c>
      <c r="T1251" s="199">
        <v>1.84789242</v>
      </c>
      <c r="U1251" s="200">
        <v>0</v>
      </c>
    </row>
    <row r="1252" spans="7:21" x14ac:dyDescent="0.25">
      <c r="G1252" s="82">
        <v>1248</v>
      </c>
      <c r="H1252" s="11">
        <v>8.8377524479999998</v>
      </c>
      <c r="I1252" s="11">
        <v>8.5212389910000006</v>
      </c>
      <c r="J1252" s="11">
        <v>9.7002273920000004</v>
      </c>
      <c r="K1252" s="11">
        <v>7.1155420420000004</v>
      </c>
      <c r="L1252" s="11">
        <v>7.0822600739999997</v>
      </c>
      <c r="M1252" s="199">
        <v>7.1508132470000003</v>
      </c>
      <c r="N1252" s="199">
        <v>6.9750226839999998</v>
      </c>
      <c r="O1252" s="200">
        <v>0</v>
      </c>
      <c r="Q1252" s="82">
        <v>1248</v>
      </c>
      <c r="R1252" s="199">
        <v>0</v>
      </c>
      <c r="S1252" s="199">
        <v>1.9263904890000001</v>
      </c>
      <c r="T1252" s="199">
        <v>1.8445624899999999</v>
      </c>
      <c r="U1252" s="200">
        <v>0</v>
      </c>
    </row>
    <row r="1253" spans="7:21" x14ac:dyDescent="0.25">
      <c r="G1253" s="82">
        <v>1249</v>
      </c>
      <c r="H1253" s="11">
        <v>8.8328848119999996</v>
      </c>
      <c r="I1253" s="11">
        <v>8.5169580459999992</v>
      </c>
      <c r="J1253" s="11">
        <v>9.6937526349999992</v>
      </c>
      <c r="K1253" s="11">
        <v>7.1138464680000002</v>
      </c>
      <c r="L1253" s="11">
        <v>7.0806253090000002</v>
      </c>
      <c r="M1253" s="199">
        <v>7.1443580930000001</v>
      </c>
      <c r="N1253" s="199">
        <v>6.9692143279999996</v>
      </c>
      <c r="O1253" s="200">
        <v>0</v>
      </c>
      <c r="Q1253" s="82">
        <v>1249</v>
      </c>
      <c r="R1253" s="199">
        <v>0</v>
      </c>
      <c r="S1253" s="199">
        <v>1.922897072</v>
      </c>
      <c r="T1253" s="199">
        <v>1.841232669</v>
      </c>
      <c r="U1253" s="200">
        <v>0</v>
      </c>
    </row>
    <row r="1254" spans="7:21" x14ac:dyDescent="0.25">
      <c r="G1254" s="82">
        <v>1250</v>
      </c>
      <c r="H1254" s="11">
        <v>8.8280173939999997</v>
      </c>
      <c r="I1254" s="11">
        <v>8.5126772709999994</v>
      </c>
      <c r="J1254" s="11">
        <v>9.6872782609999994</v>
      </c>
      <c r="K1254" s="11">
        <v>7.1121509200000004</v>
      </c>
      <c r="L1254" s="11">
        <v>7.0789905690000001</v>
      </c>
      <c r="M1254" s="199">
        <v>7.1379033280000002</v>
      </c>
      <c r="N1254" s="199">
        <v>6.9634062859999997</v>
      </c>
      <c r="O1254" s="200">
        <v>0</v>
      </c>
      <c r="Q1254" s="82">
        <v>1250</v>
      </c>
      <c r="R1254" s="199">
        <v>0</v>
      </c>
      <c r="S1254" s="199">
        <v>1.9194037749999999</v>
      </c>
      <c r="T1254" s="199">
        <v>1.837902956</v>
      </c>
      <c r="U1254" s="200">
        <v>0</v>
      </c>
    </row>
    <row r="1255" spans="7:21" x14ac:dyDescent="0.25">
      <c r="G1255" s="82">
        <v>1251</v>
      </c>
      <c r="H1255" s="11">
        <v>8.8231501940000001</v>
      </c>
      <c r="I1255" s="11">
        <v>8.5083966639999993</v>
      </c>
      <c r="J1255" s="11">
        <v>9.6808042689999994</v>
      </c>
      <c r="K1255" s="11">
        <v>7.1104553990000001</v>
      </c>
      <c r="L1255" s="11">
        <v>7.0773558540000003</v>
      </c>
      <c r="M1255" s="199">
        <v>7.1314489520000004</v>
      </c>
      <c r="N1255" s="199">
        <v>6.9575985600000001</v>
      </c>
      <c r="O1255" s="200">
        <v>0</v>
      </c>
      <c r="Q1255" s="82">
        <v>1251</v>
      </c>
      <c r="R1255" s="199">
        <v>0</v>
      </c>
      <c r="S1255" s="199">
        <v>1.915910598</v>
      </c>
      <c r="T1255" s="199">
        <v>1.8345733529999999</v>
      </c>
      <c r="U1255" s="200">
        <v>0</v>
      </c>
    </row>
    <row r="1256" spans="7:21" x14ac:dyDescent="0.25">
      <c r="G1256" s="82">
        <v>1252</v>
      </c>
      <c r="H1256" s="11">
        <v>8.8182832120000008</v>
      </c>
      <c r="I1256" s="11">
        <v>8.5041162260000007</v>
      </c>
      <c r="J1256" s="11">
        <v>9.6743306590000007</v>
      </c>
      <c r="K1256" s="11">
        <v>7.1087599040000002</v>
      </c>
      <c r="L1256" s="11">
        <v>7.075721164</v>
      </c>
      <c r="M1256" s="199">
        <v>7.1249949639999999</v>
      </c>
      <c r="N1256" s="199">
        <v>6.95179115</v>
      </c>
      <c r="O1256" s="200">
        <v>0</v>
      </c>
      <c r="Q1256" s="82">
        <v>1252</v>
      </c>
      <c r="R1256" s="199">
        <v>0</v>
      </c>
      <c r="S1256" s="199">
        <v>1.9124175400000001</v>
      </c>
      <c r="T1256" s="199">
        <v>1.8312438579999999</v>
      </c>
      <c r="U1256" s="200">
        <v>0</v>
      </c>
    </row>
    <row r="1257" spans="7:21" x14ac:dyDescent="0.25">
      <c r="G1257" s="82">
        <v>1253</v>
      </c>
      <c r="H1257" s="11">
        <v>8.8134164469999998</v>
      </c>
      <c r="I1257" s="11">
        <v>8.4998359570000002</v>
      </c>
      <c r="J1257" s="11">
        <v>9.6678574309999998</v>
      </c>
      <c r="K1257" s="11">
        <v>7.107064437</v>
      </c>
      <c r="L1257" s="11">
        <v>7.0740864989999999</v>
      </c>
      <c r="M1257" s="199">
        <v>7.1185413649999996</v>
      </c>
      <c r="N1257" s="199">
        <v>6.9459840540000002</v>
      </c>
      <c r="O1257" s="200">
        <v>0</v>
      </c>
      <c r="Q1257" s="82">
        <v>1253</v>
      </c>
      <c r="R1257" s="199">
        <v>0</v>
      </c>
      <c r="S1257" s="199">
        <v>1.9089246019999999</v>
      </c>
      <c r="T1257" s="199">
        <v>1.827914472</v>
      </c>
      <c r="U1257" s="200">
        <v>0</v>
      </c>
    </row>
    <row r="1258" spans="7:21" x14ac:dyDescent="0.25">
      <c r="G1258" s="82">
        <v>1254</v>
      </c>
      <c r="H1258" s="11">
        <v>8.8085498999999992</v>
      </c>
      <c r="I1258" s="11">
        <v>8.4955558569999994</v>
      </c>
      <c r="J1258" s="11">
        <v>9.6613845850000004</v>
      </c>
      <c r="K1258" s="11">
        <v>7.1053689960000002</v>
      </c>
      <c r="L1258" s="11">
        <v>7.0724518590000001</v>
      </c>
      <c r="M1258" s="199">
        <v>7.1120881550000004</v>
      </c>
      <c r="N1258" s="199">
        <v>6.9401772739999998</v>
      </c>
      <c r="O1258" s="200">
        <v>0</v>
      </c>
      <c r="Q1258" s="82">
        <v>1254</v>
      </c>
      <c r="R1258" s="199">
        <v>0</v>
      </c>
      <c r="S1258" s="199">
        <v>1.9054317839999999</v>
      </c>
      <c r="T1258" s="199">
        <v>1.824585195</v>
      </c>
      <c r="U1258" s="200">
        <v>0</v>
      </c>
    </row>
    <row r="1259" spans="7:21" x14ac:dyDescent="0.25">
      <c r="G1259" s="82">
        <v>1255</v>
      </c>
      <c r="H1259" s="11">
        <v>8.8036835710000005</v>
      </c>
      <c r="I1259" s="11">
        <v>8.4912759250000001</v>
      </c>
      <c r="J1259" s="11">
        <v>9.6549121220000007</v>
      </c>
      <c r="K1259" s="11">
        <v>7.1036735819999999</v>
      </c>
      <c r="L1259" s="11">
        <v>7.0708172439999997</v>
      </c>
      <c r="M1259" s="199">
        <v>7.1056353339999996</v>
      </c>
      <c r="N1259" s="199">
        <v>6.9343708099999999</v>
      </c>
      <c r="O1259" s="200">
        <v>0</v>
      </c>
      <c r="Q1259" s="82">
        <v>1255</v>
      </c>
      <c r="R1259" s="199">
        <v>0</v>
      </c>
      <c r="S1259" s="199">
        <v>1.9019390860000001</v>
      </c>
      <c r="T1259" s="199">
        <v>1.821256027</v>
      </c>
      <c r="U1259" s="200">
        <v>0</v>
      </c>
    </row>
    <row r="1260" spans="7:21" x14ac:dyDescent="0.25">
      <c r="G1260" s="82">
        <v>1256</v>
      </c>
      <c r="H1260" s="11">
        <v>8.7988174590000003</v>
      </c>
      <c r="I1260" s="11">
        <v>8.4869961630000006</v>
      </c>
      <c r="J1260" s="11">
        <v>9.6484400400000006</v>
      </c>
      <c r="K1260" s="11">
        <v>7.1019781960000001</v>
      </c>
      <c r="L1260" s="11">
        <v>7.0691826539999996</v>
      </c>
      <c r="M1260" s="199">
        <v>7.0991829019999999</v>
      </c>
      <c r="N1260" s="199">
        <v>6.9285646600000002</v>
      </c>
      <c r="O1260" s="200">
        <v>0</v>
      </c>
      <c r="Q1260" s="82">
        <v>1256</v>
      </c>
      <c r="R1260" s="199">
        <v>0</v>
      </c>
      <c r="S1260" s="199">
        <v>1.8984465070000001</v>
      </c>
      <c r="T1260" s="199">
        <v>1.8179269680000001</v>
      </c>
      <c r="U1260" s="200">
        <v>0</v>
      </c>
    </row>
    <row r="1261" spans="7:21" x14ac:dyDescent="0.25">
      <c r="G1261" s="82">
        <v>1257</v>
      </c>
      <c r="H1261" s="11">
        <v>8.7939515650000004</v>
      </c>
      <c r="I1261" s="11">
        <v>8.4827165690000008</v>
      </c>
      <c r="J1261" s="11">
        <v>9.64196834</v>
      </c>
      <c r="K1261" s="11">
        <v>7.1002828359999999</v>
      </c>
      <c r="L1261" s="11">
        <v>7.0675480889999998</v>
      </c>
      <c r="M1261" s="199">
        <v>7.0927308580000004</v>
      </c>
      <c r="N1261" s="199">
        <v>6.9227588259999999</v>
      </c>
      <c r="O1261" s="200">
        <v>0</v>
      </c>
      <c r="Q1261" s="82">
        <v>1257</v>
      </c>
      <c r="R1261" s="199">
        <v>0</v>
      </c>
      <c r="S1261" s="199">
        <v>1.894954048</v>
      </c>
      <c r="T1261" s="199">
        <v>1.814598017</v>
      </c>
      <c r="U1261" s="200">
        <v>0</v>
      </c>
    </row>
    <row r="1262" spans="7:21" x14ac:dyDescent="0.25">
      <c r="G1262" s="82">
        <v>1258</v>
      </c>
      <c r="H1262" s="11">
        <v>8.7890858880000007</v>
      </c>
      <c r="I1262" s="11">
        <v>8.4784371440000008</v>
      </c>
      <c r="J1262" s="11">
        <v>9.6354970219999991</v>
      </c>
      <c r="K1262" s="11">
        <v>7.098587502</v>
      </c>
      <c r="L1262" s="11">
        <v>7.0659135490000002</v>
      </c>
      <c r="M1262" s="199">
        <v>7.0862792030000001</v>
      </c>
      <c r="N1262" s="199">
        <v>6.916953307</v>
      </c>
      <c r="O1262" s="200">
        <v>0</v>
      </c>
      <c r="Q1262" s="82">
        <v>1258</v>
      </c>
      <c r="R1262" s="199">
        <v>0</v>
      </c>
      <c r="S1262" s="199">
        <v>1.8914617090000001</v>
      </c>
      <c r="T1262" s="199">
        <v>1.8112691750000001</v>
      </c>
      <c r="U1262" s="200">
        <v>0</v>
      </c>
    </row>
    <row r="1263" spans="7:21" x14ac:dyDescent="0.25">
      <c r="G1263" s="82">
        <v>1259</v>
      </c>
      <c r="H1263" s="11">
        <v>8.7842204289999994</v>
      </c>
      <c r="I1263" s="11">
        <v>8.4741578880000006</v>
      </c>
      <c r="J1263" s="11">
        <v>9.6290260869999997</v>
      </c>
      <c r="K1263" s="11">
        <v>7.0968921959999998</v>
      </c>
      <c r="L1263" s="11">
        <v>7.064279033</v>
      </c>
      <c r="M1263" s="199">
        <v>7.0798279370000001</v>
      </c>
      <c r="N1263" s="199">
        <v>6.9111481030000004</v>
      </c>
      <c r="O1263" s="200">
        <v>0</v>
      </c>
      <c r="Q1263" s="82">
        <v>1259</v>
      </c>
      <c r="R1263" s="199">
        <v>0</v>
      </c>
      <c r="S1263" s="199">
        <v>1.8879694899999999</v>
      </c>
      <c r="T1263" s="199">
        <v>1.8079404429999999</v>
      </c>
      <c r="U1263" s="200">
        <v>0</v>
      </c>
    </row>
    <row r="1264" spans="7:21" x14ac:dyDescent="0.25">
      <c r="G1264" s="82">
        <v>1260</v>
      </c>
      <c r="H1264" s="11">
        <v>8.7793551880000003</v>
      </c>
      <c r="I1264" s="11">
        <v>8.4698788010000001</v>
      </c>
      <c r="J1264" s="11">
        <v>9.6225555329999999</v>
      </c>
      <c r="K1264" s="11">
        <v>7.0951969159999999</v>
      </c>
      <c r="L1264" s="11">
        <v>7.0626445430000002</v>
      </c>
      <c r="M1264" s="199">
        <v>7.0733770590000002</v>
      </c>
      <c r="N1264" s="199">
        <v>6.9053432150000003</v>
      </c>
      <c r="O1264" s="200">
        <v>0</v>
      </c>
      <c r="Q1264" s="82">
        <v>1260</v>
      </c>
      <c r="R1264" s="199">
        <v>0</v>
      </c>
      <c r="S1264" s="199">
        <v>1.88447739</v>
      </c>
      <c r="T1264" s="199">
        <v>1.804611819</v>
      </c>
      <c r="U1264" s="200">
        <v>0</v>
      </c>
    </row>
    <row r="1265" spans="7:21" x14ac:dyDescent="0.25">
      <c r="G1265" s="82">
        <v>1261</v>
      </c>
      <c r="H1265" s="11">
        <v>8.7744901639999995</v>
      </c>
      <c r="I1265" s="11">
        <v>8.4655998819999994</v>
      </c>
      <c r="J1265" s="11">
        <v>9.6160853609999997</v>
      </c>
      <c r="K1265" s="11">
        <v>7.0935016639999997</v>
      </c>
      <c r="L1265" s="11">
        <v>7.0610100779999998</v>
      </c>
      <c r="M1265" s="199">
        <v>7.0669265699999997</v>
      </c>
      <c r="N1265" s="199">
        <v>6.8995386410000004</v>
      </c>
      <c r="O1265" s="200">
        <v>0</v>
      </c>
      <c r="Q1265" s="82">
        <v>1261</v>
      </c>
      <c r="R1265" s="199">
        <v>0</v>
      </c>
      <c r="S1265" s="199">
        <v>1.8809854100000001</v>
      </c>
      <c r="T1265" s="199">
        <v>1.801283304</v>
      </c>
      <c r="U1265" s="200">
        <v>0</v>
      </c>
    </row>
    <row r="1266" spans="7:21" x14ac:dyDescent="0.25">
      <c r="G1266" s="82">
        <v>1262</v>
      </c>
      <c r="H1266" s="11">
        <v>8.7696253580000008</v>
      </c>
      <c r="I1266" s="11">
        <v>8.4613211330000002</v>
      </c>
      <c r="J1266" s="11">
        <v>9.6096155710000009</v>
      </c>
      <c r="K1266" s="11">
        <v>7.0918064379999999</v>
      </c>
      <c r="L1266" s="11">
        <v>7.0593756369999996</v>
      </c>
      <c r="M1266" s="199">
        <v>7.0604764690000001</v>
      </c>
      <c r="N1266" s="199">
        <v>6.893734383</v>
      </c>
      <c r="O1266" s="200">
        <v>0</v>
      </c>
      <c r="Q1266" s="82">
        <v>1262</v>
      </c>
      <c r="R1266" s="199">
        <v>0</v>
      </c>
      <c r="S1266" s="199">
        <v>1.877493549</v>
      </c>
      <c r="T1266" s="199">
        <v>1.7979548970000001</v>
      </c>
      <c r="U1266" s="200">
        <v>0</v>
      </c>
    </row>
    <row r="1267" spans="7:21" x14ac:dyDescent="0.25">
      <c r="G1267" s="82">
        <v>1263</v>
      </c>
      <c r="H1267" s="11">
        <v>8.7647607690000005</v>
      </c>
      <c r="I1267" s="11">
        <v>8.4570425520000008</v>
      </c>
      <c r="J1267" s="11">
        <v>9.6031461619999998</v>
      </c>
      <c r="K1267" s="11">
        <v>7.0901112389999996</v>
      </c>
      <c r="L1267" s="11">
        <v>7.0577412219999998</v>
      </c>
      <c r="M1267" s="199">
        <v>7.0540267569999999</v>
      </c>
      <c r="N1267" s="199">
        <v>6.8879304399999999</v>
      </c>
      <c r="O1267" s="200">
        <v>0</v>
      </c>
      <c r="Q1267" s="82">
        <v>1263</v>
      </c>
      <c r="R1267" s="199">
        <v>0</v>
      </c>
      <c r="S1267" s="199">
        <v>1.874001808</v>
      </c>
      <c r="T1267" s="199">
        <v>1.7946266</v>
      </c>
      <c r="U1267" s="200">
        <v>0</v>
      </c>
    </row>
    <row r="1268" spans="7:21" x14ac:dyDescent="0.25">
      <c r="G1268" s="82">
        <v>1264</v>
      </c>
      <c r="H1268" s="11">
        <v>8.7598963980000004</v>
      </c>
      <c r="I1268" s="11">
        <v>8.4527641389999992</v>
      </c>
      <c r="J1268" s="11">
        <v>9.5966771360000003</v>
      </c>
      <c r="K1268" s="11">
        <v>7.0884160659999997</v>
      </c>
      <c r="L1268" s="11">
        <v>7.0561068310000001</v>
      </c>
      <c r="M1268" s="199">
        <v>7.0475774339999999</v>
      </c>
      <c r="N1268" s="199">
        <v>6.8821268120000001</v>
      </c>
      <c r="O1268" s="200">
        <v>0</v>
      </c>
      <c r="Q1268" s="82">
        <v>1264</v>
      </c>
      <c r="R1268" s="199">
        <v>0</v>
      </c>
      <c r="S1268" s="199">
        <v>1.870510187</v>
      </c>
      <c r="T1268" s="199">
        <v>1.7912984110000001</v>
      </c>
      <c r="U1268" s="200">
        <v>0</v>
      </c>
    </row>
    <row r="1269" spans="7:21" x14ac:dyDescent="0.25">
      <c r="G1269" s="82">
        <v>1265</v>
      </c>
      <c r="H1269" s="11">
        <v>8.7550322450000007</v>
      </c>
      <c r="I1269" s="11">
        <v>8.4484858959999993</v>
      </c>
      <c r="J1269" s="11">
        <v>9.5902084910000003</v>
      </c>
      <c r="K1269" s="11">
        <v>7.0867209210000004</v>
      </c>
      <c r="L1269" s="11">
        <v>7.054472466</v>
      </c>
      <c r="M1269" s="199">
        <v>7.041128499</v>
      </c>
      <c r="N1269" s="199">
        <v>6.8763234999999998</v>
      </c>
      <c r="O1269" s="200">
        <v>0</v>
      </c>
      <c r="Q1269" s="82">
        <v>1265</v>
      </c>
      <c r="R1269" s="199">
        <v>0</v>
      </c>
      <c r="S1269" s="199">
        <v>1.867018686</v>
      </c>
      <c r="T1269" s="199">
        <v>1.7879703309999999</v>
      </c>
      <c r="U1269" s="200">
        <v>0</v>
      </c>
    </row>
    <row r="1270" spans="7:21" x14ac:dyDescent="0.25">
      <c r="G1270" s="82">
        <v>1266</v>
      </c>
      <c r="H1270" s="11">
        <v>8.7501683089999993</v>
      </c>
      <c r="I1270" s="11">
        <v>8.4442078219999992</v>
      </c>
      <c r="J1270" s="11">
        <v>9.583740229</v>
      </c>
      <c r="K1270" s="11">
        <v>7.0850258019999997</v>
      </c>
      <c r="L1270" s="11">
        <v>7.0528381250000001</v>
      </c>
      <c r="M1270" s="199">
        <v>7.0346799530000004</v>
      </c>
      <c r="N1270" s="199">
        <v>6.8705205019999998</v>
      </c>
      <c r="O1270" s="200">
        <v>0</v>
      </c>
      <c r="Q1270" s="82">
        <v>1266</v>
      </c>
      <c r="R1270" s="199">
        <v>0</v>
      </c>
      <c r="S1270" s="199">
        <v>1.863527304</v>
      </c>
      <c r="T1270" s="199">
        <v>1.7846423600000001</v>
      </c>
      <c r="U1270" s="200">
        <v>0</v>
      </c>
    </row>
    <row r="1271" spans="7:21" x14ac:dyDescent="0.25">
      <c r="G1271" s="82">
        <v>1267</v>
      </c>
      <c r="H1271" s="11">
        <v>8.7453045899999999</v>
      </c>
      <c r="I1271" s="11">
        <v>8.4399299160000005</v>
      </c>
      <c r="J1271" s="11">
        <v>9.5772723479999993</v>
      </c>
      <c r="K1271" s="11">
        <v>7.0833307110000003</v>
      </c>
      <c r="L1271" s="11">
        <v>7.0512038090000004</v>
      </c>
      <c r="M1271" s="199">
        <v>7.0282317949999999</v>
      </c>
      <c r="N1271" s="199">
        <v>6.864717819</v>
      </c>
      <c r="O1271" s="200">
        <v>0</v>
      </c>
      <c r="Q1271" s="82">
        <v>1267</v>
      </c>
      <c r="R1271" s="199">
        <v>0</v>
      </c>
      <c r="S1271" s="199">
        <v>1.8600360419999999</v>
      </c>
      <c r="T1271" s="199">
        <v>1.781314498</v>
      </c>
      <c r="U1271" s="200">
        <v>0</v>
      </c>
    </row>
    <row r="1272" spans="7:21" x14ac:dyDescent="0.25">
      <c r="G1272" s="82">
        <v>1268</v>
      </c>
      <c r="H1272" s="11">
        <v>8.7404410890000008</v>
      </c>
      <c r="I1272" s="11">
        <v>8.4356521789999999</v>
      </c>
      <c r="J1272" s="11">
        <v>9.5708048479999999</v>
      </c>
      <c r="K1272" s="11">
        <v>7.0816356459999996</v>
      </c>
      <c r="L1272" s="11">
        <v>7.0495695190000003</v>
      </c>
      <c r="M1272" s="199">
        <v>7.0217840259999997</v>
      </c>
      <c r="N1272" s="199">
        <v>6.8589154519999997</v>
      </c>
      <c r="O1272" s="200">
        <v>0</v>
      </c>
      <c r="Q1272" s="82">
        <v>1268</v>
      </c>
      <c r="R1272" s="199">
        <v>0</v>
      </c>
      <c r="S1272" s="199">
        <v>1.8565449000000001</v>
      </c>
      <c r="T1272" s="199">
        <v>1.7779867439999999</v>
      </c>
      <c r="U1272" s="200">
        <v>0</v>
      </c>
    </row>
    <row r="1273" spans="7:21" x14ac:dyDescent="0.25">
      <c r="G1273" s="82">
        <v>1269</v>
      </c>
      <c r="H1273" s="11">
        <v>8.7355778060000002</v>
      </c>
      <c r="I1273" s="11">
        <v>8.4313746100000007</v>
      </c>
      <c r="J1273" s="11">
        <v>9.5643377310000002</v>
      </c>
      <c r="K1273" s="11">
        <v>7.0799406080000002</v>
      </c>
      <c r="L1273" s="11">
        <v>7.0479352530000003</v>
      </c>
      <c r="M1273" s="199">
        <v>7.0153366449999996</v>
      </c>
      <c r="N1273" s="199">
        <v>6.8531133989999997</v>
      </c>
      <c r="O1273" s="200">
        <v>0</v>
      </c>
      <c r="Q1273" s="82">
        <v>1269</v>
      </c>
      <c r="R1273" s="199">
        <v>0</v>
      </c>
      <c r="S1273" s="199">
        <v>1.853053877</v>
      </c>
      <c r="T1273" s="199">
        <v>1.7746591</v>
      </c>
      <c r="U1273" s="200">
        <v>0</v>
      </c>
    </row>
    <row r="1274" spans="7:21" x14ac:dyDescent="0.25">
      <c r="G1274" s="82">
        <v>1270</v>
      </c>
      <c r="H1274" s="11">
        <v>8.7307147399999998</v>
      </c>
      <c r="I1274" s="11">
        <v>8.4270972109999995</v>
      </c>
      <c r="J1274" s="11">
        <v>9.557870995</v>
      </c>
      <c r="K1274" s="11">
        <v>7.0782455970000004</v>
      </c>
      <c r="L1274" s="11">
        <v>7.0463010119999998</v>
      </c>
      <c r="M1274" s="199">
        <v>7.0088896519999997</v>
      </c>
      <c r="N1274" s="199">
        <v>6.8473116620000001</v>
      </c>
      <c r="O1274" s="200">
        <v>0</v>
      </c>
      <c r="Q1274" s="82">
        <v>1270</v>
      </c>
      <c r="R1274" s="199">
        <v>0</v>
      </c>
      <c r="S1274" s="199">
        <v>1.8495629739999999</v>
      </c>
      <c r="T1274" s="199">
        <v>1.771331564</v>
      </c>
      <c r="U1274" s="200">
        <v>0</v>
      </c>
    </row>
    <row r="1275" spans="7:21" x14ac:dyDescent="0.25">
      <c r="G1275" s="82">
        <v>1271</v>
      </c>
      <c r="H1275" s="11">
        <v>8.7258518919999997</v>
      </c>
      <c r="I1275" s="11">
        <v>8.4228199799999999</v>
      </c>
      <c r="J1275" s="11">
        <v>9.5514046409999995</v>
      </c>
      <c r="K1275" s="11">
        <v>7.0765506120000001</v>
      </c>
      <c r="L1275" s="11">
        <v>7.0446667959999996</v>
      </c>
      <c r="M1275" s="199">
        <v>7.0024430479999999</v>
      </c>
      <c r="N1275" s="199">
        <v>6.8415102389999998</v>
      </c>
      <c r="O1275" s="200">
        <v>0</v>
      </c>
      <c r="Q1275" s="82">
        <v>1271</v>
      </c>
      <c r="R1275" s="199">
        <v>0</v>
      </c>
      <c r="S1275" s="199">
        <v>1.8460721899999999</v>
      </c>
      <c r="T1275" s="199">
        <v>1.7680041369999999</v>
      </c>
      <c r="U1275" s="200">
        <v>0</v>
      </c>
    </row>
    <row r="1276" spans="7:21" x14ac:dyDescent="0.25">
      <c r="G1276" s="82">
        <v>1272</v>
      </c>
      <c r="H1276" s="11">
        <v>8.7209892609999997</v>
      </c>
      <c r="I1276" s="11">
        <v>8.418542918</v>
      </c>
      <c r="J1276" s="11">
        <v>9.5449386680000003</v>
      </c>
      <c r="K1276" s="11">
        <v>7.0748556550000004</v>
      </c>
      <c r="L1276" s="11">
        <v>7.0430326049999996</v>
      </c>
      <c r="M1276" s="199">
        <v>6.9959968320000003</v>
      </c>
      <c r="N1276" s="199">
        <v>6.8357091319999999</v>
      </c>
      <c r="O1276" s="200">
        <v>0</v>
      </c>
      <c r="Q1276" s="82">
        <v>1272</v>
      </c>
      <c r="R1276" s="199">
        <v>0</v>
      </c>
      <c r="S1276" s="199">
        <v>1.842581526</v>
      </c>
      <c r="T1276" s="199">
        <v>1.764676819</v>
      </c>
      <c r="U1276" s="200">
        <v>0</v>
      </c>
    </row>
    <row r="1277" spans="7:21" x14ac:dyDescent="0.25">
      <c r="G1277" s="82">
        <v>1273</v>
      </c>
      <c r="H1277" s="11">
        <v>8.716126848</v>
      </c>
      <c r="I1277" s="11">
        <v>8.4142660249999999</v>
      </c>
      <c r="J1277" s="11">
        <v>9.5384730770000008</v>
      </c>
      <c r="K1277" s="11">
        <v>7.0731607240000001</v>
      </c>
      <c r="L1277" s="11">
        <v>7.041398439</v>
      </c>
      <c r="M1277" s="199">
        <v>6.989551005</v>
      </c>
      <c r="N1277" s="199">
        <v>6.8299083390000002</v>
      </c>
      <c r="O1277" s="200">
        <v>0</v>
      </c>
      <c r="Q1277" s="82">
        <v>1273</v>
      </c>
      <c r="R1277" s="199">
        <v>0</v>
      </c>
      <c r="S1277" s="199">
        <v>1.8390909820000001</v>
      </c>
      <c r="T1277" s="199">
        <v>1.761349609</v>
      </c>
      <c r="U1277" s="200">
        <v>0</v>
      </c>
    </row>
    <row r="1278" spans="7:21" x14ac:dyDescent="0.25">
      <c r="G1278" s="82">
        <v>1274</v>
      </c>
      <c r="H1278" s="11">
        <v>8.7112646520000006</v>
      </c>
      <c r="I1278" s="11">
        <v>8.4099892999999994</v>
      </c>
      <c r="J1278" s="11">
        <v>9.5320078680000009</v>
      </c>
      <c r="K1278" s="11">
        <v>7.0714658200000002</v>
      </c>
      <c r="L1278" s="11">
        <v>7.0397642979999997</v>
      </c>
      <c r="M1278" s="199">
        <v>6.9831055659999999</v>
      </c>
      <c r="N1278" s="199">
        <v>6.824107862</v>
      </c>
      <c r="O1278" s="200">
        <v>0</v>
      </c>
      <c r="Q1278" s="82">
        <v>1274</v>
      </c>
      <c r="R1278" s="199">
        <v>0</v>
      </c>
      <c r="S1278" s="199">
        <v>1.835600557</v>
      </c>
      <c r="T1278" s="199">
        <v>1.7580225089999999</v>
      </c>
      <c r="U1278" s="200">
        <v>0</v>
      </c>
    </row>
    <row r="1279" spans="7:21" x14ac:dyDescent="0.25">
      <c r="G1279" s="82">
        <v>1275</v>
      </c>
      <c r="H1279" s="11">
        <v>8.7064026729999995</v>
      </c>
      <c r="I1279" s="11">
        <v>8.4057127440000006</v>
      </c>
      <c r="J1279" s="11">
        <v>9.5255430400000005</v>
      </c>
      <c r="K1279" s="11">
        <v>7.069770943</v>
      </c>
      <c r="L1279" s="11">
        <v>7.0381301819999997</v>
      </c>
      <c r="M1279" s="199">
        <v>6.9766605149999998</v>
      </c>
      <c r="N1279" s="199">
        <v>6.818307699</v>
      </c>
      <c r="O1279" s="200">
        <v>0</v>
      </c>
      <c r="Q1279" s="82">
        <v>1275</v>
      </c>
      <c r="R1279" s="199">
        <v>0</v>
      </c>
      <c r="S1279" s="199">
        <v>1.832110253</v>
      </c>
      <c r="T1279" s="199">
        <v>1.754695517</v>
      </c>
      <c r="U1279" s="200">
        <v>0</v>
      </c>
    </row>
    <row r="1280" spans="7:21" x14ac:dyDescent="0.25">
      <c r="G1280" s="82">
        <v>1276</v>
      </c>
      <c r="H1280" s="11">
        <v>8.7015409120000005</v>
      </c>
      <c r="I1280" s="11">
        <v>8.4014363569999997</v>
      </c>
      <c r="J1280" s="11">
        <v>9.5190785939999998</v>
      </c>
      <c r="K1280" s="11">
        <v>7.0680760930000002</v>
      </c>
      <c r="L1280" s="11">
        <v>7.0364960910000001</v>
      </c>
      <c r="M1280" s="199">
        <v>6.970215853</v>
      </c>
      <c r="N1280" s="199">
        <v>6.8125078520000004</v>
      </c>
      <c r="O1280" s="200">
        <v>0</v>
      </c>
      <c r="Q1280" s="82">
        <v>1276</v>
      </c>
      <c r="R1280" s="199">
        <v>0</v>
      </c>
      <c r="S1280" s="199">
        <v>1.8286200669999999</v>
      </c>
      <c r="T1280" s="199">
        <v>1.751368633</v>
      </c>
      <c r="U1280" s="200">
        <v>0</v>
      </c>
    </row>
    <row r="1281" spans="7:21" x14ac:dyDescent="0.25">
      <c r="G1281" s="82">
        <v>1277</v>
      </c>
      <c r="H1281" s="11">
        <v>8.6966793679999999</v>
      </c>
      <c r="I1281" s="11">
        <v>8.3971601380000003</v>
      </c>
      <c r="J1281" s="11">
        <v>9.5126145300000005</v>
      </c>
      <c r="K1281" s="11">
        <v>7.0663812689999999</v>
      </c>
      <c r="L1281" s="11">
        <v>7.0348620249999998</v>
      </c>
      <c r="M1281" s="199">
        <v>6.9637715780000002</v>
      </c>
      <c r="N1281" s="199">
        <v>6.8067083190000002</v>
      </c>
      <c r="O1281" s="200">
        <v>0</v>
      </c>
      <c r="Q1281" s="82">
        <v>1277</v>
      </c>
      <c r="R1281" s="199">
        <v>0</v>
      </c>
      <c r="S1281" s="199">
        <v>1.825130001</v>
      </c>
      <c r="T1281" s="199">
        <v>1.748041859</v>
      </c>
      <c r="U1281" s="200">
        <v>0</v>
      </c>
    </row>
    <row r="1282" spans="7:21" x14ac:dyDescent="0.25">
      <c r="G1282" s="82">
        <v>1278</v>
      </c>
      <c r="H1282" s="11">
        <v>8.6918180419999995</v>
      </c>
      <c r="I1282" s="11">
        <v>8.3928840880000006</v>
      </c>
      <c r="J1282" s="11">
        <v>9.5061508470000007</v>
      </c>
      <c r="K1282" s="11">
        <v>7.0646864730000001</v>
      </c>
      <c r="L1282" s="11">
        <v>7.0332279839999998</v>
      </c>
      <c r="M1282" s="199">
        <v>6.9573276919999998</v>
      </c>
      <c r="N1282" s="199">
        <v>6.8009091010000002</v>
      </c>
      <c r="O1282" s="200">
        <v>0</v>
      </c>
      <c r="Q1282" s="82">
        <v>1278</v>
      </c>
      <c r="R1282" s="199">
        <v>0</v>
      </c>
      <c r="S1282" s="199">
        <v>1.821640055</v>
      </c>
      <c r="T1282" s="199">
        <v>1.7447151940000001</v>
      </c>
      <c r="U1282" s="200">
        <v>0</v>
      </c>
    </row>
    <row r="1283" spans="7:21" x14ac:dyDescent="0.25">
      <c r="G1283" s="82">
        <v>1279</v>
      </c>
      <c r="H1283" s="11">
        <v>8.6869569329999994</v>
      </c>
      <c r="I1283" s="11">
        <v>8.3886082070000008</v>
      </c>
      <c r="J1283" s="11">
        <v>9.4996875450000005</v>
      </c>
      <c r="K1283" s="11">
        <v>7.0629917029999998</v>
      </c>
      <c r="L1283" s="11">
        <v>7.0315939680000001</v>
      </c>
      <c r="M1283" s="199">
        <v>6.9508841940000003</v>
      </c>
      <c r="N1283" s="199">
        <v>6.7951101979999997</v>
      </c>
      <c r="O1283" s="200">
        <v>0</v>
      </c>
      <c r="Q1283" s="82">
        <v>1279</v>
      </c>
      <c r="R1283" s="199">
        <v>0</v>
      </c>
      <c r="S1283" s="199">
        <v>1.818150229</v>
      </c>
      <c r="T1283" s="199">
        <v>1.741388637</v>
      </c>
      <c r="U1283" s="200">
        <v>0</v>
      </c>
    </row>
    <row r="1284" spans="7:21" x14ac:dyDescent="0.25">
      <c r="G1284" s="82">
        <v>1280</v>
      </c>
      <c r="H1284" s="11">
        <v>8.6820960419999995</v>
      </c>
      <c r="I1284" s="11">
        <v>8.3843324940000006</v>
      </c>
      <c r="J1284" s="11">
        <v>9.4932246249999999</v>
      </c>
      <c r="K1284" s="11">
        <v>7.06129696</v>
      </c>
      <c r="L1284" s="11">
        <v>7.0299599759999998</v>
      </c>
      <c r="M1284" s="199">
        <v>6.9444410850000002</v>
      </c>
      <c r="N1284" s="199">
        <v>6.7893116100000004</v>
      </c>
      <c r="O1284" s="200">
        <v>0</v>
      </c>
      <c r="Q1284" s="82">
        <v>1280</v>
      </c>
      <c r="R1284" s="199">
        <v>0</v>
      </c>
      <c r="S1284" s="199">
        <v>1.8146605220000001</v>
      </c>
      <c r="T1284" s="199">
        <v>1.7380621890000001</v>
      </c>
      <c r="U1284" s="200">
        <v>0</v>
      </c>
    </row>
    <row r="1285" spans="7:21" x14ac:dyDescent="0.25">
      <c r="G1285" s="82">
        <v>1281</v>
      </c>
      <c r="H1285" s="11">
        <v>8.6772353679999998</v>
      </c>
      <c r="I1285" s="11">
        <v>8.3800569510000003</v>
      </c>
      <c r="J1285" s="11">
        <v>9.4867620870000007</v>
      </c>
      <c r="K1285" s="11">
        <v>7.0596022439999997</v>
      </c>
      <c r="L1285" s="11">
        <v>7.0283260099999998</v>
      </c>
      <c r="M1285" s="199">
        <v>6.9379983630000002</v>
      </c>
      <c r="N1285" s="199">
        <v>6.7835133369999996</v>
      </c>
      <c r="O1285" s="200">
        <v>0</v>
      </c>
      <c r="Q1285" s="82">
        <v>1281</v>
      </c>
      <c r="R1285" s="199">
        <v>0</v>
      </c>
      <c r="S1285" s="199">
        <v>1.811170935</v>
      </c>
      <c r="T1285" s="199">
        <v>1.734735849</v>
      </c>
      <c r="U1285" s="200">
        <v>0</v>
      </c>
    </row>
    <row r="1286" spans="7:21" x14ac:dyDescent="0.25">
      <c r="G1286" s="82">
        <v>1282</v>
      </c>
      <c r="H1286" s="11">
        <v>8.6723749120000004</v>
      </c>
      <c r="I1286" s="11">
        <v>8.3757815749999995</v>
      </c>
      <c r="J1286" s="11">
        <v>9.4802999289999992</v>
      </c>
      <c r="K1286" s="11">
        <v>7.0579075549999999</v>
      </c>
      <c r="L1286" s="11">
        <v>7.026692068</v>
      </c>
      <c r="M1286" s="199">
        <v>6.9315560300000003</v>
      </c>
      <c r="N1286" s="199">
        <v>6.7777153779999999</v>
      </c>
      <c r="O1286" s="200">
        <v>0</v>
      </c>
      <c r="Q1286" s="82">
        <v>1282</v>
      </c>
      <c r="R1286" s="199">
        <v>0</v>
      </c>
      <c r="S1286" s="199">
        <v>1.8076814670000001</v>
      </c>
      <c r="T1286" s="199">
        <v>1.7314096189999999</v>
      </c>
      <c r="U1286" s="200">
        <v>0</v>
      </c>
    </row>
    <row r="1287" spans="7:21" x14ac:dyDescent="0.25">
      <c r="G1287" s="82">
        <v>1283</v>
      </c>
      <c r="H1287" s="11">
        <v>8.6675146719999994</v>
      </c>
      <c r="I1287" s="11">
        <v>8.3715063690000004</v>
      </c>
      <c r="J1287" s="11">
        <v>9.4738381539999992</v>
      </c>
      <c r="K1287" s="11">
        <v>7.0562128919999996</v>
      </c>
      <c r="L1287" s="11">
        <v>7.0250581519999997</v>
      </c>
      <c r="M1287" s="199">
        <v>6.9251140839999996</v>
      </c>
      <c r="N1287" s="199">
        <v>6.7719177349999997</v>
      </c>
      <c r="O1287" s="200">
        <v>0</v>
      </c>
      <c r="Q1287" s="82">
        <v>1283</v>
      </c>
      <c r="R1287" s="199">
        <v>0</v>
      </c>
      <c r="S1287" s="199">
        <v>1.8041921190000001</v>
      </c>
      <c r="T1287" s="199">
        <v>1.7280834970000001</v>
      </c>
      <c r="U1287" s="200">
        <v>0</v>
      </c>
    </row>
    <row r="1288" spans="7:21" x14ac:dyDescent="0.25">
      <c r="G1288" s="82">
        <v>1284</v>
      </c>
      <c r="H1288" s="11">
        <v>8.6626546510000004</v>
      </c>
      <c r="I1288" s="11">
        <v>8.3672313309999993</v>
      </c>
      <c r="J1288" s="11">
        <v>9.4673767590000004</v>
      </c>
      <c r="K1288" s="11">
        <v>7.0545182559999997</v>
      </c>
      <c r="L1288" s="11">
        <v>7.0234242599999996</v>
      </c>
      <c r="M1288" s="199">
        <v>6.918672527</v>
      </c>
      <c r="N1288" s="199">
        <v>6.7661204059999998</v>
      </c>
      <c r="O1288" s="200">
        <v>0</v>
      </c>
      <c r="Q1288" s="82">
        <v>1284</v>
      </c>
      <c r="R1288" s="199">
        <v>0</v>
      </c>
      <c r="S1288" s="199">
        <v>1.800702891</v>
      </c>
      <c r="T1288" s="199">
        <v>1.724757484</v>
      </c>
      <c r="U1288" s="200">
        <v>0</v>
      </c>
    </row>
    <row r="1289" spans="7:21" x14ac:dyDescent="0.25">
      <c r="G1289" s="82">
        <v>1285</v>
      </c>
      <c r="H1289" s="11">
        <v>8.6577948459999998</v>
      </c>
      <c r="I1289" s="11">
        <v>8.3629564619999996</v>
      </c>
      <c r="J1289" s="11">
        <v>9.4609157459999995</v>
      </c>
      <c r="K1289" s="11">
        <v>7.0528236480000004</v>
      </c>
      <c r="L1289" s="11">
        <v>7.0217903939999999</v>
      </c>
      <c r="M1289" s="199">
        <v>6.9122313579999997</v>
      </c>
      <c r="N1289" s="199">
        <v>6.7603233920000001</v>
      </c>
      <c r="O1289" s="200">
        <v>0</v>
      </c>
      <c r="Q1289" s="82">
        <v>1285</v>
      </c>
      <c r="R1289" s="199">
        <v>0</v>
      </c>
      <c r="S1289" s="199">
        <v>1.797213782</v>
      </c>
      <c r="T1289" s="199">
        <v>1.72143158</v>
      </c>
      <c r="U1289" s="200">
        <v>0</v>
      </c>
    </row>
    <row r="1290" spans="7:21" x14ac:dyDescent="0.25">
      <c r="G1290" s="82">
        <v>1286</v>
      </c>
      <c r="H1290" s="11">
        <v>8.6529352589999995</v>
      </c>
      <c r="I1290" s="11">
        <v>8.3586817609999997</v>
      </c>
      <c r="J1290" s="11">
        <v>9.454455115</v>
      </c>
      <c r="K1290" s="11">
        <v>7.0511290659999997</v>
      </c>
      <c r="L1290" s="11">
        <v>7.0201565520000004</v>
      </c>
      <c r="M1290" s="199">
        <v>6.9057905770000003</v>
      </c>
      <c r="N1290" s="199">
        <v>6.7545266929999999</v>
      </c>
      <c r="O1290" s="200">
        <v>0</v>
      </c>
      <c r="Q1290" s="82">
        <v>1286</v>
      </c>
      <c r="R1290" s="199">
        <v>0</v>
      </c>
      <c r="S1290" s="199">
        <v>1.7937247919999999</v>
      </c>
      <c r="T1290" s="199">
        <v>1.718105784</v>
      </c>
      <c r="U1290" s="200">
        <v>0</v>
      </c>
    </row>
    <row r="1291" spans="7:21" x14ac:dyDescent="0.25">
      <c r="G1291" s="82">
        <v>1287</v>
      </c>
      <c r="H1291" s="11">
        <v>8.6480758889999993</v>
      </c>
      <c r="I1291" s="11">
        <v>8.3544072289999995</v>
      </c>
      <c r="J1291" s="11">
        <v>9.447994864</v>
      </c>
      <c r="K1291" s="11">
        <v>7.0494345100000002</v>
      </c>
      <c r="L1291" s="11">
        <v>7.0185227350000003</v>
      </c>
      <c r="M1291" s="199">
        <v>6.8993501840000002</v>
      </c>
      <c r="N1291" s="199">
        <v>6.7487303079999998</v>
      </c>
      <c r="O1291" s="200">
        <v>0</v>
      </c>
      <c r="Q1291" s="82">
        <v>1287</v>
      </c>
      <c r="R1291" s="199">
        <v>0</v>
      </c>
      <c r="S1291" s="199">
        <v>1.790235923</v>
      </c>
      <c r="T1291" s="199">
        <v>1.714780097</v>
      </c>
      <c r="U1291" s="200">
        <v>0</v>
      </c>
    </row>
    <row r="1292" spans="7:21" x14ac:dyDescent="0.25">
      <c r="G1292" s="82">
        <v>1288</v>
      </c>
      <c r="H1292" s="11">
        <v>8.6432167369999995</v>
      </c>
      <c r="I1292" s="11">
        <v>8.3501328659999992</v>
      </c>
      <c r="J1292" s="11">
        <v>9.4415349949999996</v>
      </c>
      <c r="K1292" s="11">
        <v>7.0477399820000004</v>
      </c>
      <c r="L1292" s="11">
        <v>7.0168889439999997</v>
      </c>
      <c r="M1292" s="199">
        <v>6.8929101790000002</v>
      </c>
      <c r="N1292" s="199">
        <v>6.7429342380000001</v>
      </c>
      <c r="O1292" s="200">
        <v>0</v>
      </c>
      <c r="Q1292" s="82">
        <v>1288</v>
      </c>
      <c r="R1292" s="199">
        <v>0</v>
      </c>
      <c r="S1292" s="199">
        <v>1.786747173</v>
      </c>
      <c r="T1292" s="199">
        <v>1.7114545189999999</v>
      </c>
      <c r="U1292" s="200">
        <v>0</v>
      </c>
    </row>
    <row r="1293" spans="7:21" x14ac:dyDescent="0.25">
      <c r="G1293" s="82">
        <v>1289</v>
      </c>
      <c r="H1293" s="11">
        <v>8.6383578019999998</v>
      </c>
      <c r="I1293" s="11">
        <v>8.3458586710000002</v>
      </c>
      <c r="J1293" s="11">
        <v>9.4350755080000006</v>
      </c>
      <c r="K1293" s="11">
        <v>7.0460454810000002</v>
      </c>
      <c r="L1293" s="11">
        <v>7.0152551770000002</v>
      </c>
      <c r="M1293" s="199">
        <v>6.8864705620000004</v>
      </c>
      <c r="N1293" s="199">
        <v>6.7371384829999998</v>
      </c>
      <c r="O1293" s="200">
        <v>0</v>
      </c>
      <c r="Q1293" s="82">
        <v>1289</v>
      </c>
      <c r="R1293" s="199">
        <v>0</v>
      </c>
      <c r="S1293" s="199">
        <v>1.783258542</v>
      </c>
      <c r="T1293" s="199">
        <v>1.7081290499999999</v>
      </c>
      <c r="U1293" s="200">
        <v>0</v>
      </c>
    </row>
    <row r="1294" spans="7:21" x14ac:dyDescent="0.25">
      <c r="G1294" s="82">
        <v>1290</v>
      </c>
      <c r="H1294" s="11">
        <v>8.6334990840000003</v>
      </c>
      <c r="I1294" s="11">
        <v>8.3415846449999993</v>
      </c>
      <c r="J1294" s="11">
        <v>9.4286164009999993</v>
      </c>
      <c r="K1294" s="11">
        <v>7.0443510060000003</v>
      </c>
      <c r="L1294" s="11">
        <v>7.0136214350000001</v>
      </c>
      <c r="M1294" s="199">
        <v>6.8800313329999998</v>
      </c>
      <c r="N1294" s="199">
        <v>6.7313430429999999</v>
      </c>
      <c r="O1294" s="200">
        <v>0</v>
      </c>
      <c r="Q1294" s="82">
        <v>1290</v>
      </c>
      <c r="R1294" s="199">
        <v>0</v>
      </c>
      <c r="S1294" s="199">
        <v>1.779770031</v>
      </c>
      <c r="T1294" s="199">
        <v>1.704803689</v>
      </c>
      <c r="U1294" s="200">
        <v>0</v>
      </c>
    </row>
    <row r="1295" spans="7:21" x14ac:dyDescent="0.25">
      <c r="G1295" s="82">
        <v>1291</v>
      </c>
      <c r="H1295" s="11">
        <v>8.6286405829999993</v>
      </c>
      <c r="I1295" s="11">
        <v>8.3373107869999998</v>
      </c>
      <c r="J1295" s="11">
        <v>9.4221576759999994</v>
      </c>
      <c r="K1295" s="11">
        <v>7.042656558</v>
      </c>
      <c r="L1295" s="11">
        <v>7.0119877180000003</v>
      </c>
      <c r="M1295" s="199">
        <v>6.8735924910000001</v>
      </c>
      <c r="N1295" s="199">
        <v>6.7255479170000001</v>
      </c>
      <c r="O1295" s="200">
        <v>0</v>
      </c>
      <c r="Q1295" s="82">
        <v>1291</v>
      </c>
      <c r="R1295" s="199">
        <v>0</v>
      </c>
      <c r="S1295" s="199">
        <v>1.7762816400000001</v>
      </c>
      <c r="T1295" s="199">
        <v>1.701478437</v>
      </c>
      <c r="U1295" s="200">
        <v>0</v>
      </c>
    </row>
    <row r="1296" spans="7:21" x14ac:dyDescent="0.25">
      <c r="G1296" s="82">
        <v>1292</v>
      </c>
      <c r="H1296" s="11">
        <v>8.6237823000000002</v>
      </c>
      <c r="I1296" s="11">
        <v>8.3330370980000001</v>
      </c>
      <c r="J1296" s="11">
        <v>9.4156993320000009</v>
      </c>
      <c r="K1296" s="11">
        <v>7.0409621370000002</v>
      </c>
      <c r="L1296" s="11">
        <v>7.0103540259999999</v>
      </c>
      <c r="M1296" s="199">
        <v>6.8671540379999998</v>
      </c>
      <c r="N1296" s="199">
        <v>6.7197531059999998</v>
      </c>
      <c r="O1296" s="200">
        <v>0</v>
      </c>
      <c r="Q1296" s="82">
        <v>1292</v>
      </c>
      <c r="R1296" s="199">
        <v>0</v>
      </c>
      <c r="S1296" s="199">
        <v>1.7727933680000001</v>
      </c>
      <c r="T1296" s="199">
        <v>1.6981532939999999</v>
      </c>
      <c r="U1296" s="200">
        <v>0</v>
      </c>
    </row>
    <row r="1297" spans="7:21" x14ac:dyDescent="0.25">
      <c r="G1297" s="82">
        <v>1293</v>
      </c>
      <c r="H1297" s="11">
        <v>8.6189242339999996</v>
      </c>
      <c r="I1297" s="11">
        <v>8.3287635780000002</v>
      </c>
      <c r="J1297" s="11">
        <v>9.4092413690000001</v>
      </c>
      <c r="K1297" s="11">
        <v>7.0392677429999999</v>
      </c>
      <c r="L1297" s="11">
        <v>7.0087203589999998</v>
      </c>
      <c r="M1297" s="199">
        <v>6.8607159729999996</v>
      </c>
      <c r="N1297" s="199">
        <v>6.7139586089999996</v>
      </c>
      <c r="O1297" s="200">
        <v>0</v>
      </c>
      <c r="Q1297" s="82">
        <v>1293</v>
      </c>
      <c r="R1297" s="199">
        <v>0</v>
      </c>
      <c r="S1297" s="199">
        <v>1.769305216</v>
      </c>
      <c r="T1297" s="199">
        <v>1.69482826</v>
      </c>
      <c r="U1297" s="200">
        <v>0</v>
      </c>
    </row>
    <row r="1298" spans="7:21" x14ac:dyDescent="0.25">
      <c r="G1298" s="82">
        <v>1294</v>
      </c>
      <c r="H1298" s="11">
        <v>8.6140663849999992</v>
      </c>
      <c r="I1298" s="11">
        <v>8.324490226</v>
      </c>
      <c r="J1298" s="11">
        <v>9.4027837870000006</v>
      </c>
      <c r="K1298" s="11">
        <v>7.037573375</v>
      </c>
      <c r="L1298" s="11">
        <v>7.007086717</v>
      </c>
      <c r="M1298" s="199">
        <v>6.8542782950000003</v>
      </c>
      <c r="N1298" s="199">
        <v>6.7081644269999998</v>
      </c>
      <c r="O1298" s="200">
        <v>0</v>
      </c>
      <c r="Q1298" s="82">
        <v>1294</v>
      </c>
      <c r="R1298" s="199">
        <v>0</v>
      </c>
      <c r="S1298" s="199">
        <v>1.765817183</v>
      </c>
      <c r="T1298" s="199">
        <v>1.6915033340000001</v>
      </c>
      <c r="U1298" s="200">
        <v>0</v>
      </c>
    </row>
    <row r="1299" spans="7:21" x14ac:dyDescent="0.25">
      <c r="G1299" s="82">
        <v>1295</v>
      </c>
      <c r="H1299" s="11">
        <v>8.6092087540000009</v>
      </c>
      <c r="I1299" s="11">
        <v>8.3202170429999995</v>
      </c>
      <c r="J1299" s="11">
        <v>9.3963265870000008</v>
      </c>
      <c r="K1299" s="11">
        <v>7.0358790349999998</v>
      </c>
      <c r="L1299" s="11">
        <v>7.0054530990000003</v>
      </c>
      <c r="M1299" s="199">
        <v>6.8478410050000003</v>
      </c>
      <c r="N1299" s="199">
        <v>6.7023705600000003</v>
      </c>
      <c r="O1299" s="200">
        <v>0</v>
      </c>
      <c r="Q1299" s="82">
        <v>1295</v>
      </c>
      <c r="R1299" s="199">
        <v>0</v>
      </c>
      <c r="S1299" s="199">
        <v>1.7623292699999999</v>
      </c>
      <c r="T1299" s="199">
        <v>1.6881785170000001</v>
      </c>
      <c r="U1299" s="200">
        <v>0</v>
      </c>
    </row>
    <row r="1300" spans="7:21" x14ac:dyDescent="0.25">
      <c r="G1300" s="82">
        <v>1296</v>
      </c>
      <c r="H1300" s="11">
        <v>8.6043513399999991</v>
      </c>
      <c r="I1300" s="11">
        <v>8.3159440280000005</v>
      </c>
      <c r="J1300" s="11">
        <v>9.3898697670000004</v>
      </c>
      <c r="K1300" s="11">
        <v>7.0341847209999999</v>
      </c>
      <c r="L1300" s="11">
        <v>7.0038195070000002</v>
      </c>
      <c r="M1300" s="199">
        <v>6.8414041030000003</v>
      </c>
      <c r="N1300" s="199">
        <v>6.6965770070000001</v>
      </c>
      <c r="O1300" s="200">
        <v>0</v>
      </c>
      <c r="Q1300" s="82">
        <v>1296</v>
      </c>
      <c r="R1300" s="199">
        <v>0</v>
      </c>
      <c r="S1300" s="199">
        <v>1.758841476</v>
      </c>
      <c r="T1300" s="199">
        <v>1.684853808</v>
      </c>
      <c r="U1300" s="200">
        <v>0</v>
      </c>
    </row>
    <row r="1301" spans="7:21" x14ac:dyDescent="0.25">
      <c r="G1301" s="82">
        <v>1297</v>
      </c>
      <c r="H1301" s="11">
        <v>8.5994941429999994</v>
      </c>
      <c r="I1301" s="11">
        <v>8.3116711819999995</v>
      </c>
      <c r="J1301" s="11">
        <v>9.3834133289999997</v>
      </c>
      <c r="K1301" s="11">
        <v>7.0324904339999996</v>
      </c>
      <c r="L1301" s="11">
        <v>7.0021859400000004</v>
      </c>
      <c r="M1301" s="199">
        <v>6.8349675889999997</v>
      </c>
      <c r="N1301" s="199">
        <v>6.6907837690000003</v>
      </c>
      <c r="O1301" s="200">
        <v>0</v>
      </c>
      <c r="Q1301" s="82">
        <v>1297</v>
      </c>
      <c r="R1301" s="199">
        <v>0</v>
      </c>
      <c r="S1301" s="199">
        <v>1.7553538019999999</v>
      </c>
      <c r="T1301" s="199">
        <v>1.681529209</v>
      </c>
      <c r="U1301" s="200">
        <v>0</v>
      </c>
    </row>
    <row r="1302" spans="7:21" x14ac:dyDescent="0.25">
      <c r="G1302" s="82">
        <v>1298</v>
      </c>
      <c r="H1302" s="11">
        <v>8.5946371629999998</v>
      </c>
      <c r="I1302" s="11">
        <v>8.3073985050000001</v>
      </c>
      <c r="J1302" s="11">
        <v>9.3769572720000003</v>
      </c>
      <c r="K1302" s="11">
        <v>7.0307961739999998</v>
      </c>
      <c r="L1302" s="11">
        <v>7.0005523969999999</v>
      </c>
      <c r="M1302" s="199">
        <v>6.828531463</v>
      </c>
      <c r="N1302" s="199">
        <v>6.6849908459999998</v>
      </c>
      <c r="O1302" s="200">
        <v>0</v>
      </c>
      <c r="Q1302" s="82">
        <v>1298</v>
      </c>
      <c r="R1302" s="199">
        <v>0</v>
      </c>
      <c r="S1302" s="199">
        <v>1.7518662469999999</v>
      </c>
      <c r="T1302" s="199">
        <v>1.6782047179999999</v>
      </c>
      <c r="U1302" s="200">
        <v>0</v>
      </c>
    </row>
    <row r="1303" spans="7:21" x14ac:dyDescent="0.25">
      <c r="G1303" s="82">
        <v>1299</v>
      </c>
      <c r="H1303" s="11">
        <v>8.5897804010000005</v>
      </c>
      <c r="I1303" s="11">
        <v>8.3031259960000003</v>
      </c>
      <c r="J1303" s="11">
        <v>9.3705015950000003</v>
      </c>
      <c r="K1303" s="11">
        <v>7.0291019410000004</v>
      </c>
      <c r="L1303" s="11">
        <v>6.9989188799999997</v>
      </c>
      <c r="M1303" s="199">
        <v>6.8220957240000004</v>
      </c>
      <c r="N1303" s="199">
        <v>6.6791982369999996</v>
      </c>
      <c r="O1303" s="200">
        <v>0</v>
      </c>
      <c r="Q1303" s="82">
        <v>1299</v>
      </c>
      <c r="R1303" s="199">
        <v>0</v>
      </c>
      <c r="S1303" s="199">
        <v>1.7483788119999999</v>
      </c>
      <c r="T1303" s="199">
        <v>1.674880336</v>
      </c>
      <c r="U1303" s="200">
        <v>0</v>
      </c>
    </row>
    <row r="1304" spans="7:21" x14ac:dyDescent="0.25">
      <c r="G1304" s="82">
        <v>1300</v>
      </c>
      <c r="H1304" s="11">
        <v>8.5849238549999995</v>
      </c>
      <c r="I1304" s="11">
        <v>8.2988536560000004</v>
      </c>
      <c r="J1304" s="11">
        <v>9.3640463</v>
      </c>
      <c r="K1304" s="11">
        <v>7.0274077339999996</v>
      </c>
      <c r="L1304" s="11">
        <v>6.9972853869999998</v>
      </c>
      <c r="M1304" s="199">
        <v>6.815660373</v>
      </c>
      <c r="N1304" s="199">
        <v>6.6734059419999996</v>
      </c>
      <c r="O1304" s="200">
        <v>0</v>
      </c>
      <c r="Q1304" s="82">
        <v>1300</v>
      </c>
      <c r="R1304" s="199">
        <v>0</v>
      </c>
      <c r="S1304" s="199">
        <v>1.744891497</v>
      </c>
      <c r="T1304" s="199">
        <v>1.6715560620000001</v>
      </c>
      <c r="U1304" s="200">
        <v>0</v>
      </c>
    </row>
    <row r="1305" spans="7:21" x14ac:dyDescent="0.25">
      <c r="G1305" s="82">
        <v>1301</v>
      </c>
      <c r="H1305" s="11">
        <v>8.5800675270000006</v>
      </c>
      <c r="I1305" s="11">
        <v>8.2945814840000001</v>
      </c>
      <c r="J1305" s="11">
        <v>9.3575913859999993</v>
      </c>
      <c r="K1305" s="11">
        <v>7.0257135550000003</v>
      </c>
      <c r="L1305" s="11">
        <v>6.9956519200000002</v>
      </c>
      <c r="M1305" s="199">
        <v>6.8092254099999998</v>
      </c>
      <c r="N1305" s="199">
        <v>6.6676139619999999</v>
      </c>
      <c r="O1305" s="200">
        <v>0</v>
      </c>
      <c r="Q1305" s="82">
        <v>1301</v>
      </c>
      <c r="R1305" s="199">
        <v>0</v>
      </c>
      <c r="S1305" s="199">
        <v>1.741404301</v>
      </c>
      <c r="T1305" s="199">
        <v>1.6682318970000001</v>
      </c>
      <c r="U1305" s="200">
        <v>0</v>
      </c>
    </row>
    <row r="1306" spans="7:21" x14ac:dyDescent="0.25">
      <c r="G1306" s="82">
        <v>1302</v>
      </c>
      <c r="H1306" s="11">
        <v>8.5752114170000002</v>
      </c>
      <c r="I1306" s="11">
        <v>8.2903094799999995</v>
      </c>
      <c r="J1306" s="11">
        <v>9.3511368529999999</v>
      </c>
      <c r="K1306" s="11">
        <v>7.0240194020000004</v>
      </c>
      <c r="L1306" s="11">
        <v>6.994018477</v>
      </c>
      <c r="M1306" s="199">
        <v>6.8027908339999996</v>
      </c>
      <c r="N1306" s="199">
        <v>6.6618222969999996</v>
      </c>
      <c r="O1306" s="200">
        <v>0</v>
      </c>
      <c r="Q1306" s="82">
        <v>1302</v>
      </c>
      <c r="R1306" s="199">
        <v>0</v>
      </c>
      <c r="S1306" s="199">
        <v>1.737917224</v>
      </c>
      <c r="T1306" s="199">
        <v>1.664907841</v>
      </c>
      <c r="U1306" s="200">
        <v>0</v>
      </c>
    </row>
    <row r="1307" spans="7:21" x14ac:dyDescent="0.25">
      <c r="G1307" s="82">
        <v>1303</v>
      </c>
      <c r="H1307" s="11">
        <v>8.5703555229999999</v>
      </c>
      <c r="I1307" s="11">
        <v>8.2860376450000004</v>
      </c>
      <c r="J1307" s="11">
        <v>9.344682701</v>
      </c>
      <c r="K1307" s="11">
        <v>7.0223252760000001</v>
      </c>
      <c r="L1307" s="11">
        <v>6.9923850600000002</v>
      </c>
      <c r="M1307" s="199">
        <v>6.7963566459999996</v>
      </c>
      <c r="N1307" s="199">
        <v>6.6560309459999996</v>
      </c>
      <c r="O1307" s="200">
        <v>0</v>
      </c>
      <c r="Q1307" s="82">
        <v>1303</v>
      </c>
      <c r="R1307" s="199">
        <v>0</v>
      </c>
      <c r="S1307" s="199">
        <v>1.734430267</v>
      </c>
      <c r="T1307" s="199">
        <v>1.6615838940000001</v>
      </c>
      <c r="U1307" s="200">
        <v>0</v>
      </c>
    </row>
    <row r="1308" spans="7:21" x14ac:dyDescent="0.25">
      <c r="G1308" s="82">
        <v>1304</v>
      </c>
      <c r="H1308" s="11">
        <v>8.5654998459999998</v>
      </c>
      <c r="I1308" s="11">
        <v>8.2817659789999993</v>
      </c>
      <c r="J1308" s="11">
        <v>9.3382289289999996</v>
      </c>
      <c r="K1308" s="11">
        <v>7.0206311760000002</v>
      </c>
      <c r="L1308" s="11">
        <v>6.9907516669999996</v>
      </c>
      <c r="M1308" s="199">
        <v>6.7899228459999996</v>
      </c>
      <c r="N1308" s="199">
        <v>6.6502399089999997</v>
      </c>
      <c r="O1308" s="200">
        <v>0</v>
      </c>
      <c r="Q1308" s="82">
        <v>1304</v>
      </c>
      <c r="R1308" s="199">
        <v>0</v>
      </c>
      <c r="S1308" s="199">
        <v>1.7309434299999999</v>
      </c>
      <c r="T1308" s="199">
        <v>1.658260055</v>
      </c>
      <c r="U1308" s="200">
        <v>0</v>
      </c>
    </row>
    <row r="1309" spans="7:21" x14ac:dyDescent="0.25">
      <c r="G1309" s="82">
        <v>1305</v>
      </c>
      <c r="H1309" s="11">
        <v>8.560644387</v>
      </c>
      <c r="I1309" s="11">
        <v>8.2774944809999997</v>
      </c>
      <c r="J1309" s="11">
        <v>9.3317755390000006</v>
      </c>
      <c r="K1309" s="11">
        <v>7.0189371039999999</v>
      </c>
      <c r="L1309" s="11">
        <v>6.9891182990000003</v>
      </c>
      <c r="M1309" s="199">
        <v>6.7834894329999997</v>
      </c>
      <c r="N1309" s="199">
        <v>6.6444491870000002</v>
      </c>
      <c r="O1309" s="200">
        <v>0</v>
      </c>
      <c r="Q1309" s="82">
        <v>1305</v>
      </c>
      <c r="R1309" s="199">
        <v>0</v>
      </c>
      <c r="S1309" s="199">
        <v>1.7274567119999999</v>
      </c>
      <c r="T1309" s="199">
        <v>1.654936325</v>
      </c>
      <c r="U1309" s="200">
        <v>0</v>
      </c>
    </row>
    <row r="1310" spans="7:21" x14ac:dyDescent="0.25">
      <c r="G1310" s="82">
        <v>1306</v>
      </c>
      <c r="H1310" s="11">
        <v>8.5557891450000003</v>
      </c>
      <c r="I1310" s="11">
        <v>8.2732231519999999</v>
      </c>
      <c r="J1310" s="11">
        <v>9.3253225289999992</v>
      </c>
      <c r="K1310" s="11">
        <v>7.017243058</v>
      </c>
      <c r="L1310" s="11">
        <v>6.9874849560000003</v>
      </c>
      <c r="M1310" s="199">
        <v>6.777056408</v>
      </c>
      <c r="N1310" s="199">
        <v>6.638658779</v>
      </c>
      <c r="O1310" s="200">
        <v>0</v>
      </c>
      <c r="Q1310" s="82">
        <v>1306</v>
      </c>
      <c r="R1310" s="199">
        <v>0</v>
      </c>
      <c r="S1310" s="199">
        <v>1.723970113</v>
      </c>
      <c r="T1310" s="199">
        <v>1.6516127030000001</v>
      </c>
      <c r="U1310" s="200">
        <v>0</v>
      </c>
    </row>
    <row r="1311" spans="7:21" x14ac:dyDescent="0.25">
      <c r="G1311" s="82">
        <v>1307</v>
      </c>
      <c r="H1311" s="11">
        <v>8.5509341200000009</v>
      </c>
      <c r="I1311" s="11">
        <v>8.2689519909999998</v>
      </c>
      <c r="J1311" s="11">
        <v>9.3188699009999993</v>
      </c>
      <c r="K1311" s="11">
        <v>7.0155490399999998</v>
      </c>
      <c r="L1311" s="11">
        <v>6.9858516379999998</v>
      </c>
      <c r="M1311" s="199">
        <v>6.7706237700000003</v>
      </c>
      <c r="N1311" s="199">
        <v>6.6328686860000001</v>
      </c>
      <c r="O1311" s="200">
        <v>0</v>
      </c>
      <c r="Q1311" s="82">
        <v>1307</v>
      </c>
      <c r="R1311" s="199">
        <v>0</v>
      </c>
      <c r="S1311" s="199">
        <v>1.720483634</v>
      </c>
      <c r="T1311" s="199">
        <v>1.6482891900000001</v>
      </c>
      <c r="U1311" s="200">
        <v>0</v>
      </c>
    </row>
    <row r="1312" spans="7:21" x14ac:dyDescent="0.25">
      <c r="G1312" s="82">
        <v>1308</v>
      </c>
      <c r="H1312" s="11">
        <v>8.5460793119999998</v>
      </c>
      <c r="I1312" s="11">
        <v>8.2646809989999994</v>
      </c>
      <c r="J1312" s="11">
        <v>9.3124176530000007</v>
      </c>
      <c r="K1312" s="11">
        <v>7.0138550479999999</v>
      </c>
      <c r="L1312" s="11">
        <v>6.9842183450000004</v>
      </c>
      <c r="M1312" s="199">
        <v>6.7641915199999998</v>
      </c>
      <c r="N1312" s="199">
        <v>6.6270789069999996</v>
      </c>
      <c r="O1312" s="200">
        <v>0</v>
      </c>
      <c r="Q1312" s="82">
        <v>1308</v>
      </c>
      <c r="R1312" s="199">
        <v>0</v>
      </c>
      <c r="S1312" s="199">
        <v>1.716997275</v>
      </c>
      <c r="T1312" s="199">
        <v>1.644965786</v>
      </c>
      <c r="U1312" s="200">
        <v>0</v>
      </c>
    </row>
    <row r="1313" spans="7:21" x14ac:dyDescent="0.25">
      <c r="G1313" s="82">
        <v>1309</v>
      </c>
      <c r="H1313" s="11">
        <v>8.5412247210000007</v>
      </c>
      <c r="I1313" s="11">
        <v>8.2604101750000005</v>
      </c>
      <c r="J1313" s="11">
        <v>9.3059657859999998</v>
      </c>
      <c r="K1313" s="11">
        <v>7.0121610829999996</v>
      </c>
      <c r="L1313" s="11">
        <v>6.9825850770000004</v>
      </c>
      <c r="M1313" s="199">
        <v>6.7577596570000003</v>
      </c>
      <c r="N1313" s="199">
        <v>6.6212894420000001</v>
      </c>
      <c r="O1313" s="200">
        <v>0</v>
      </c>
      <c r="Q1313" s="82">
        <v>1309</v>
      </c>
      <c r="R1313" s="199">
        <v>0</v>
      </c>
      <c r="S1313" s="199">
        <v>1.713511035</v>
      </c>
      <c r="T1313" s="199">
        <v>1.641642491</v>
      </c>
      <c r="U1313" s="200">
        <v>0</v>
      </c>
    </row>
    <row r="1314" spans="7:21" x14ac:dyDescent="0.25">
      <c r="G1314" s="82">
        <v>1310</v>
      </c>
      <c r="H1314" s="11">
        <v>8.5363703470000001</v>
      </c>
      <c r="I1314" s="11">
        <v>8.2561395199999996</v>
      </c>
      <c r="J1314" s="11">
        <v>9.2995143000000002</v>
      </c>
      <c r="K1314" s="11">
        <v>7.0104671439999997</v>
      </c>
      <c r="L1314" s="11">
        <v>6.9809518339999999</v>
      </c>
      <c r="M1314" s="199">
        <v>6.751328182</v>
      </c>
      <c r="N1314" s="199">
        <v>6.6155002920000001</v>
      </c>
      <c r="O1314" s="200">
        <v>0</v>
      </c>
      <c r="Q1314" s="82">
        <v>1310</v>
      </c>
      <c r="R1314" s="199">
        <v>0</v>
      </c>
      <c r="S1314" s="199">
        <v>1.710024915</v>
      </c>
      <c r="T1314" s="199">
        <v>1.6383193039999999</v>
      </c>
      <c r="U1314" s="200">
        <v>0</v>
      </c>
    </row>
    <row r="1315" spans="7:21" x14ac:dyDescent="0.25">
      <c r="G1315" s="82">
        <v>1311</v>
      </c>
      <c r="H1315" s="11">
        <v>8.5315161909999997</v>
      </c>
      <c r="I1315" s="11">
        <v>8.2518690330000002</v>
      </c>
      <c r="J1315" s="11">
        <v>9.2930631950000002</v>
      </c>
      <c r="K1315" s="11">
        <v>7.0087732330000003</v>
      </c>
      <c r="L1315" s="11">
        <v>6.9793186159999996</v>
      </c>
      <c r="M1315" s="199">
        <v>6.7448970939999997</v>
      </c>
      <c r="N1315" s="199">
        <v>6.6097114560000003</v>
      </c>
      <c r="O1315" s="200">
        <v>0</v>
      </c>
      <c r="Q1315" s="82">
        <v>1311</v>
      </c>
      <c r="R1315" s="199">
        <v>0</v>
      </c>
      <c r="S1315" s="199">
        <v>1.706538914</v>
      </c>
      <c r="T1315" s="199">
        <v>1.6349962259999999</v>
      </c>
      <c r="U1315" s="200">
        <v>0</v>
      </c>
    </row>
    <row r="1316" spans="7:21" x14ac:dyDescent="0.25">
      <c r="G1316" s="82">
        <v>1312</v>
      </c>
      <c r="H1316" s="11">
        <v>8.5266622509999994</v>
      </c>
      <c r="I1316" s="11">
        <v>8.2475987140000004</v>
      </c>
      <c r="J1316" s="11">
        <v>9.2866124699999997</v>
      </c>
      <c r="K1316" s="11">
        <v>7.0070793480000004</v>
      </c>
      <c r="L1316" s="11">
        <v>6.9776854220000004</v>
      </c>
      <c r="M1316" s="199">
        <v>6.7384663939999996</v>
      </c>
      <c r="N1316" s="199">
        <v>6.6039229349999999</v>
      </c>
      <c r="O1316" s="200">
        <v>0</v>
      </c>
      <c r="Q1316" s="82">
        <v>1312</v>
      </c>
      <c r="R1316" s="199">
        <v>0</v>
      </c>
      <c r="S1316" s="199">
        <v>1.7030530319999999</v>
      </c>
      <c r="T1316" s="199">
        <v>1.631673256</v>
      </c>
      <c r="U1316" s="200">
        <v>0</v>
      </c>
    </row>
    <row r="1317" spans="7:21" x14ac:dyDescent="0.25">
      <c r="G1317" s="82">
        <v>1313</v>
      </c>
      <c r="H1317" s="11">
        <v>8.5218085289999994</v>
      </c>
      <c r="I1317" s="11">
        <v>8.2433285640000005</v>
      </c>
      <c r="J1317" s="11">
        <v>9.2801621260000005</v>
      </c>
      <c r="K1317" s="11">
        <v>7.0053854900000001</v>
      </c>
      <c r="L1317" s="11">
        <v>6.9760522539999998</v>
      </c>
      <c r="M1317" s="199">
        <v>6.7320360810000004</v>
      </c>
      <c r="N1317" s="199">
        <v>6.5981347269999997</v>
      </c>
      <c r="O1317" s="200">
        <v>0</v>
      </c>
      <c r="Q1317" s="82">
        <v>1313</v>
      </c>
      <c r="R1317" s="199">
        <v>0</v>
      </c>
      <c r="S1317" s="199">
        <v>1.69956727</v>
      </c>
      <c r="T1317" s="199">
        <v>1.628350395</v>
      </c>
      <c r="U1317" s="200">
        <v>0</v>
      </c>
    </row>
    <row r="1318" spans="7:21" x14ac:dyDescent="0.25">
      <c r="G1318" s="82">
        <v>1314</v>
      </c>
      <c r="H1318" s="11">
        <v>8.5169550239999996</v>
      </c>
      <c r="I1318" s="11">
        <v>8.2390585830000003</v>
      </c>
      <c r="J1318" s="11">
        <v>9.2737121630000008</v>
      </c>
      <c r="K1318" s="11">
        <v>7.0036916590000002</v>
      </c>
      <c r="L1318" s="11">
        <v>6.9744191109999996</v>
      </c>
      <c r="M1318" s="199">
        <v>6.7256061559999996</v>
      </c>
      <c r="N1318" s="199">
        <v>6.5923468339999998</v>
      </c>
      <c r="O1318" s="200">
        <v>0</v>
      </c>
      <c r="Q1318" s="82">
        <v>1314</v>
      </c>
      <c r="R1318" s="199">
        <v>0</v>
      </c>
      <c r="S1318" s="199">
        <v>1.696081628</v>
      </c>
      <c r="T1318" s="199">
        <v>1.6250276429999999</v>
      </c>
      <c r="U1318" s="200">
        <v>0</v>
      </c>
    </row>
    <row r="1319" spans="7:21" x14ac:dyDescent="0.25">
      <c r="G1319" s="82">
        <v>1315</v>
      </c>
      <c r="H1319" s="11">
        <v>8.512101736</v>
      </c>
      <c r="I1319" s="11">
        <v>8.2347887699999998</v>
      </c>
      <c r="J1319" s="11">
        <v>9.2672625810000007</v>
      </c>
      <c r="K1319" s="11">
        <v>7.0019978549999999</v>
      </c>
      <c r="L1319" s="11">
        <v>6.9727859920000004</v>
      </c>
      <c r="M1319" s="199">
        <v>6.7191766179999997</v>
      </c>
      <c r="N1319" s="199">
        <v>6.5865592550000001</v>
      </c>
      <c r="O1319" s="200">
        <v>0</v>
      </c>
      <c r="Q1319" s="82">
        <v>1315</v>
      </c>
      <c r="R1319" s="199">
        <v>0</v>
      </c>
      <c r="S1319" s="199">
        <v>1.6925961039999999</v>
      </c>
      <c r="T1319" s="199">
        <v>1.6217049990000001</v>
      </c>
      <c r="U1319" s="200">
        <v>0</v>
      </c>
    </row>
    <row r="1320" spans="7:21" x14ac:dyDescent="0.25">
      <c r="G1320" s="82">
        <v>1316</v>
      </c>
      <c r="H1320" s="11">
        <v>8.5072486640000005</v>
      </c>
      <c r="I1320" s="11">
        <v>8.2305191250000007</v>
      </c>
      <c r="J1320" s="11">
        <v>9.260813379</v>
      </c>
      <c r="K1320" s="11">
        <v>7.000304077</v>
      </c>
      <c r="L1320" s="11">
        <v>6.9711528989999998</v>
      </c>
      <c r="M1320" s="199">
        <v>6.7127474669999998</v>
      </c>
      <c r="N1320" s="199">
        <v>6.5807719909999998</v>
      </c>
      <c r="O1320" s="200">
        <v>0</v>
      </c>
      <c r="Q1320" s="82">
        <v>1316</v>
      </c>
      <c r="R1320" s="199">
        <v>0</v>
      </c>
      <c r="S1320" s="199">
        <v>1.6891107009999999</v>
      </c>
      <c r="T1320" s="199">
        <v>1.618382464</v>
      </c>
      <c r="U1320" s="200">
        <v>0</v>
      </c>
    </row>
    <row r="1321" spans="7:21" x14ac:dyDescent="0.25">
      <c r="G1321" s="82">
        <v>1317</v>
      </c>
      <c r="H1321" s="11">
        <v>8.5023958099999994</v>
      </c>
      <c r="I1321" s="11">
        <v>8.2262496489999997</v>
      </c>
      <c r="J1321" s="11">
        <v>9.2543645580000007</v>
      </c>
      <c r="K1321" s="11">
        <v>6.9986103269999997</v>
      </c>
      <c r="L1321" s="11">
        <v>6.9695198300000003</v>
      </c>
      <c r="M1321" s="199">
        <v>6.706318703</v>
      </c>
      <c r="N1321" s="199">
        <v>6.5749850409999997</v>
      </c>
      <c r="O1321" s="200">
        <v>0</v>
      </c>
      <c r="Q1321" s="82">
        <v>1317</v>
      </c>
      <c r="R1321" s="199">
        <v>0</v>
      </c>
      <c r="S1321" s="199">
        <v>1.685625417</v>
      </c>
      <c r="T1321" s="199">
        <v>1.615060038</v>
      </c>
      <c r="U1321" s="200">
        <v>0</v>
      </c>
    </row>
    <row r="1322" spans="7:21" x14ac:dyDescent="0.25">
      <c r="G1322" s="82">
        <v>1318</v>
      </c>
      <c r="H1322" s="11">
        <v>8.4975431730000004</v>
      </c>
      <c r="I1322" s="11">
        <v>8.2219803410000001</v>
      </c>
      <c r="J1322" s="11">
        <v>9.2479161170000008</v>
      </c>
      <c r="K1322" s="11">
        <v>6.9969166029999998</v>
      </c>
      <c r="L1322" s="11">
        <v>6.9678867860000002</v>
      </c>
      <c r="M1322" s="199">
        <v>6.6998903270000003</v>
      </c>
      <c r="N1322" s="199">
        <v>6.5691984039999998</v>
      </c>
      <c r="O1322" s="200">
        <v>0</v>
      </c>
      <c r="Q1322" s="82">
        <v>1318</v>
      </c>
      <c r="R1322" s="199">
        <v>0</v>
      </c>
      <c r="S1322" s="199">
        <v>1.6821402519999999</v>
      </c>
      <c r="T1322" s="199">
        <v>1.61173772</v>
      </c>
      <c r="U1322" s="200">
        <v>0</v>
      </c>
    </row>
    <row r="1323" spans="7:21" x14ac:dyDescent="0.25">
      <c r="G1323" s="82">
        <v>1319</v>
      </c>
      <c r="H1323" s="11">
        <v>8.4926907529999998</v>
      </c>
      <c r="I1323" s="11">
        <v>8.2177112020000003</v>
      </c>
      <c r="J1323" s="11">
        <v>9.2414680570000005</v>
      </c>
      <c r="K1323" s="11">
        <v>6.9952229060000004</v>
      </c>
      <c r="L1323" s="11">
        <v>6.9662537679999996</v>
      </c>
      <c r="M1323" s="199">
        <v>6.6934623379999998</v>
      </c>
      <c r="N1323" s="199">
        <v>6.5634120830000002</v>
      </c>
      <c r="O1323" s="200">
        <v>0</v>
      </c>
      <c r="Q1323" s="82">
        <v>1319</v>
      </c>
      <c r="R1323" s="199">
        <v>0</v>
      </c>
      <c r="S1323" s="199">
        <v>1.678655207</v>
      </c>
      <c r="T1323" s="199">
        <v>1.608415511</v>
      </c>
      <c r="U1323" s="200">
        <v>0</v>
      </c>
    </row>
    <row r="1324" spans="7:21" x14ac:dyDescent="0.25">
      <c r="G1324" s="82">
        <v>1320</v>
      </c>
      <c r="H1324" s="11">
        <v>8.4878385499999993</v>
      </c>
      <c r="I1324" s="11">
        <v>8.2134422310000001</v>
      </c>
      <c r="J1324" s="11">
        <v>9.2350203779999998</v>
      </c>
      <c r="K1324" s="11">
        <v>6.9935292359999996</v>
      </c>
      <c r="L1324" s="11">
        <v>6.9646207740000001</v>
      </c>
      <c r="M1324" s="199">
        <v>6.6870347370000003</v>
      </c>
      <c r="N1324" s="199">
        <v>6.5576260749999999</v>
      </c>
      <c r="O1324" s="200">
        <v>0</v>
      </c>
      <c r="Q1324" s="82">
        <v>1320</v>
      </c>
      <c r="R1324" s="199">
        <v>0</v>
      </c>
      <c r="S1324" s="199">
        <v>1.675170281</v>
      </c>
      <c r="T1324" s="199">
        <v>1.6050934109999999</v>
      </c>
      <c r="U1324" s="200">
        <v>0</v>
      </c>
    </row>
    <row r="1325" spans="7:21" x14ac:dyDescent="0.25">
      <c r="G1325" s="82">
        <v>1321</v>
      </c>
      <c r="H1325" s="11">
        <v>8.4829865640000008</v>
      </c>
      <c r="I1325" s="11">
        <v>8.2091734279999997</v>
      </c>
      <c r="J1325" s="11">
        <v>9.2285730790000002</v>
      </c>
      <c r="K1325" s="11">
        <v>6.9918355920000002</v>
      </c>
      <c r="L1325" s="11">
        <v>6.962987805</v>
      </c>
      <c r="M1325" s="199">
        <v>6.6806075219999999</v>
      </c>
      <c r="N1325" s="199">
        <v>6.5518403809999999</v>
      </c>
      <c r="O1325" s="200">
        <v>0</v>
      </c>
      <c r="Q1325" s="82">
        <v>1321</v>
      </c>
      <c r="R1325" s="199">
        <v>0</v>
      </c>
      <c r="S1325" s="199">
        <v>1.671685474</v>
      </c>
      <c r="T1325" s="199">
        <v>1.6017714190000001</v>
      </c>
      <c r="U1325" s="200">
        <v>0</v>
      </c>
    </row>
    <row r="1326" spans="7:21" x14ac:dyDescent="0.25">
      <c r="G1326" s="82">
        <v>1322</v>
      </c>
      <c r="H1326" s="11">
        <v>8.4781347950000008</v>
      </c>
      <c r="I1326" s="11">
        <v>8.2049047940000008</v>
      </c>
      <c r="J1326" s="11">
        <v>9.2221261610000003</v>
      </c>
      <c r="K1326" s="11">
        <v>6.9901419760000003</v>
      </c>
      <c r="L1326" s="11">
        <v>6.9613548610000002</v>
      </c>
      <c r="M1326" s="199">
        <v>6.6741806950000004</v>
      </c>
      <c r="N1326" s="199">
        <v>6.5460550020000001</v>
      </c>
      <c r="O1326" s="200">
        <v>0</v>
      </c>
      <c r="Q1326" s="82">
        <v>1322</v>
      </c>
      <c r="R1326" s="199">
        <v>0</v>
      </c>
      <c r="S1326" s="199">
        <v>1.668200788</v>
      </c>
      <c r="T1326" s="199">
        <v>1.5984495350000001</v>
      </c>
      <c r="U1326" s="200">
        <v>0</v>
      </c>
    </row>
    <row r="1327" spans="7:21" x14ac:dyDescent="0.25">
      <c r="G1327" s="82">
        <v>1323</v>
      </c>
      <c r="H1327" s="11">
        <v>8.4732832429999991</v>
      </c>
      <c r="I1327" s="11">
        <v>8.2006363279999999</v>
      </c>
      <c r="J1327" s="11">
        <v>9.2156796229999998</v>
      </c>
      <c r="K1327" s="11">
        <v>6.988448386</v>
      </c>
      <c r="L1327" s="11">
        <v>6.9597219419999998</v>
      </c>
      <c r="M1327" s="199">
        <v>6.6677542550000002</v>
      </c>
      <c r="N1327" s="199">
        <v>6.5402699369999997</v>
      </c>
      <c r="O1327" s="200">
        <v>0</v>
      </c>
      <c r="Q1327" s="82">
        <v>1323</v>
      </c>
      <c r="R1327" s="199">
        <v>0</v>
      </c>
      <c r="S1327" s="199">
        <v>1.6647162200000001</v>
      </c>
      <c r="T1327" s="199">
        <v>1.5951277610000001</v>
      </c>
      <c r="U1327" s="200">
        <v>0</v>
      </c>
    </row>
    <row r="1328" spans="7:21" x14ac:dyDescent="0.25">
      <c r="G1328" s="82">
        <v>1324</v>
      </c>
      <c r="H1328" s="11">
        <v>8.4684319079999995</v>
      </c>
      <c r="I1328" s="11">
        <v>8.1963680310000004</v>
      </c>
      <c r="J1328" s="11">
        <v>9.2092334660000006</v>
      </c>
      <c r="K1328" s="11">
        <v>6.9867548230000001</v>
      </c>
      <c r="L1328" s="11">
        <v>6.9580890479999997</v>
      </c>
      <c r="M1328" s="199">
        <v>6.661328202</v>
      </c>
      <c r="N1328" s="199">
        <v>6.5344851850000003</v>
      </c>
      <c r="O1328" s="200">
        <v>0</v>
      </c>
      <c r="Q1328" s="82">
        <v>1324</v>
      </c>
      <c r="R1328" s="199">
        <v>0</v>
      </c>
      <c r="S1328" s="199">
        <v>1.6612317720000001</v>
      </c>
      <c r="T1328" s="199">
        <v>1.5918060949999999</v>
      </c>
      <c r="U1328" s="200">
        <v>0</v>
      </c>
    </row>
    <row r="1329" spans="7:21" x14ac:dyDescent="0.25">
      <c r="G1329" s="82">
        <v>1325</v>
      </c>
      <c r="H1329" s="11">
        <v>8.46358079</v>
      </c>
      <c r="I1329" s="11">
        <v>8.1920999020000007</v>
      </c>
      <c r="J1329" s="11">
        <v>9.2027876890000009</v>
      </c>
      <c r="K1329" s="11">
        <v>6.9850612869999997</v>
      </c>
      <c r="L1329" s="11">
        <v>6.9564561789999999</v>
      </c>
      <c r="M1329" s="199">
        <v>6.6549025359999998</v>
      </c>
      <c r="N1329" s="199">
        <v>6.5287007480000003</v>
      </c>
      <c r="O1329" s="200">
        <v>0</v>
      </c>
      <c r="Q1329" s="82">
        <v>1325</v>
      </c>
      <c r="R1329" s="199">
        <v>0</v>
      </c>
      <c r="S1329" s="199">
        <v>1.6577474430000001</v>
      </c>
      <c r="T1329" s="199">
        <v>1.588484537</v>
      </c>
      <c r="U1329" s="200">
        <v>0</v>
      </c>
    </row>
    <row r="1330" spans="7:21" x14ac:dyDescent="0.25">
      <c r="G1330" s="82">
        <v>1326</v>
      </c>
      <c r="H1330" s="11">
        <v>8.4587298890000007</v>
      </c>
      <c r="I1330" s="11">
        <v>8.1878319410000007</v>
      </c>
      <c r="J1330" s="11">
        <v>9.1963422930000007</v>
      </c>
      <c r="K1330" s="11">
        <v>6.9833677779999999</v>
      </c>
      <c r="L1330" s="11">
        <v>6.9548233340000003</v>
      </c>
      <c r="M1330" s="199">
        <v>6.6484772579999998</v>
      </c>
      <c r="N1330" s="199">
        <v>6.5229166249999997</v>
      </c>
      <c r="O1330" s="200">
        <v>0</v>
      </c>
      <c r="Q1330" s="82">
        <v>1326</v>
      </c>
      <c r="R1330" s="199">
        <v>0</v>
      </c>
      <c r="S1330" s="199">
        <v>1.6542632340000001</v>
      </c>
      <c r="T1330" s="199">
        <v>1.5851630880000001</v>
      </c>
      <c r="U1330" s="200">
        <v>0</v>
      </c>
    </row>
    <row r="1331" spans="7:21" x14ac:dyDescent="0.25">
      <c r="G1331" s="82">
        <v>1327</v>
      </c>
      <c r="H1331" s="11">
        <v>8.4538792049999998</v>
      </c>
      <c r="I1331" s="11">
        <v>8.1835641490000004</v>
      </c>
      <c r="J1331" s="11">
        <v>9.189897277</v>
      </c>
      <c r="K1331" s="11">
        <v>6.9816742950000004</v>
      </c>
      <c r="L1331" s="11">
        <v>6.9531905150000002</v>
      </c>
      <c r="M1331" s="199">
        <v>6.6420523659999997</v>
      </c>
      <c r="N1331" s="199">
        <v>6.5171328160000002</v>
      </c>
      <c r="O1331" s="200">
        <v>0</v>
      </c>
      <c r="Q1331" s="82">
        <v>1327</v>
      </c>
      <c r="R1331" s="199">
        <v>0</v>
      </c>
      <c r="S1331" s="199">
        <v>1.6507791439999999</v>
      </c>
      <c r="T1331" s="199">
        <v>1.581841748</v>
      </c>
      <c r="U1331" s="200">
        <v>0</v>
      </c>
    </row>
    <row r="1332" spans="7:21" x14ac:dyDescent="0.25">
      <c r="G1332" s="82">
        <v>1328</v>
      </c>
      <c r="H1332" s="11">
        <v>8.4490287370000008</v>
      </c>
      <c r="I1332" s="11">
        <v>8.1792965249999998</v>
      </c>
      <c r="J1332" s="11">
        <v>9.1834526410000006</v>
      </c>
      <c r="K1332" s="11">
        <v>6.9799808390000004</v>
      </c>
      <c r="L1332" s="11">
        <v>6.9515577210000004</v>
      </c>
      <c r="M1332" s="199">
        <v>6.6356278619999998</v>
      </c>
      <c r="N1332" s="199">
        <v>6.511349321</v>
      </c>
      <c r="O1332" s="200">
        <v>0</v>
      </c>
      <c r="Q1332" s="82">
        <v>1328</v>
      </c>
      <c r="R1332" s="199">
        <v>0</v>
      </c>
      <c r="S1332" s="199">
        <v>1.6472951739999999</v>
      </c>
      <c r="T1332" s="199">
        <v>1.5785205170000001</v>
      </c>
      <c r="U1332" s="200">
        <v>0</v>
      </c>
    </row>
    <row r="1333" spans="7:21" x14ac:dyDescent="0.25">
      <c r="G1333" s="82">
        <v>1329</v>
      </c>
      <c r="H1333" s="11">
        <v>8.4441784870000003</v>
      </c>
      <c r="I1333" s="11">
        <v>8.1750290690000007</v>
      </c>
      <c r="J1333" s="11">
        <v>9.1770083860000007</v>
      </c>
      <c r="K1333" s="11">
        <v>6.9782874100000001</v>
      </c>
      <c r="L1333" s="11">
        <v>6.9499249509999999</v>
      </c>
      <c r="M1333" s="199">
        <v>6.6292037439999998</v>
      </c>
      <c r="N1333" s="199">
        <v>6.50556614</v>
      </c>
      <c r="O1333" s="200">
        <v>0</v>
      </c>
      <c r="Q1333" s="82">
        <v>1329</v>
      </c>
      <c r="R1333" s="199">
        <v>0</v>
      </c>
      <c r="S1333" s="199">
        <v>1.643811323</v>
      </c>
      <c r="T1333" s="199">
        <v>1.5751993929999999</v>
      </c>
      <c r="U1333" s="200">
        <v>0</v>
      </c>
    </row>
    <row r="1334" spans="7:21" x14ac:dyDescent="0.25">
      <c r="G1334" s="82">
        <v>1330</v>
      </c>
      <c r="H1334" s="11">
        <v>8.439328454</v>
      </c>
      <c r="I1334" s="11">
        <v>8.1707617819999996</v>
      </c>
      <c r="J1334" s="11">
        <v>9.1705645110000003</v>
      </c>
      <c r="K1334" s="11">
        <v>6.9765940080000002</v>
      </c>
      <c r="L1334" s="11">
        <v>6.9482922069999997</v>
      </c>
      <c r="M1334" s="199">
        <v>6.6227800139999999</v>
      </c>
      <c r="N1334" s="199">
        <v>6.4997832740000003</v>
      </c>
      <c r="O1334" s="200">
        <v>0</v>
      </c>
      <c r="Q1334" s="82">
        <v>1330</v>
      </c>
      <c r="R1334" s="199">
        <v>0</v>
      </c>
      <c r="S1334" s="199">
        <v>1.6403275909999999</v>
      </c>
      <c r="T1334" s="199">
        <v>1.5718783789999999</v>
      </c>
      <c r="U1334" s="200">
        <v>0</v>
      </c>
    </row>
    <row r="1335" spans="7:21" x14ac:dyDescent="0.25">
      <c r="G1335" s="82">
        <v>1331</v>
      </c>
      <c r="H1335" s="11">
        <v>8.4344786369999998</v>
      </c>
      <c r="I1335" s="11">
        <v>8.1664946629999999</v>
      </c>
      <c r="J1335" s="11">
        <v>9.1641210169999994</v>
      </c>
      <c r="K1335" s="11">
        <v>6.9749006329999998</v>
      </c>
      <c r="L1335" s="11">
        <v>6.9466594869999998</v>
      </c>
      <c r="M1335" s="199">
        <v>6.6163566700000001</v>
      </c>
      <c r="N1335" s="199">
        <v>6.4940007209999999</v>
      </c>
      <c r="O1335" s="200">
        <v>0</v>
      </c>
      <c r="Q1335" s="82">
        <v>1331</v>
      </c>
      <c r="R1335" s="199">
        <v>0</v>
      </c>
      <c r="S1335" s="199">
        <v>1.636843979</v>
      </c>
      <c r="T1335" s="199">
        <v>1.568557473</v>
      </c>
      <c r="U1335" s="200">
        <v>0</v>
      </c>
    </row>
    <row r="1336" spans="7:21" x14ac:dyDescent="0.25">
      <c r="G1336" s="82">
        <v>1332</v>
      </c>
      <c r="H1336" s="11">
        <v>8.4296290379999999</v>
      </c>
      <c r="I1336" s="11">
        <v>8.162227712</v>
      </c>
      <c r="J1336" s="11">
        <v>9.1576779029999997</v>
      </c>
      <c r="K1336" s="11">
        <v>6.9732072839999999</v>
      </c>
      <c r="L1336" s="11">
        <v>6.9450267920000002</v>
      </c>
      <c r="M1336" s="199">
        <v>6.6099337140000003</v>
      </c>
      <c r="N1336" s="199">
        <v>6.4882184819999997</v>
      </c>
      <c r="O1336" s="200">
        <v>0</v>
      </c>
      <c r="Q1336" s="82">
        <v>1332</v>
      </c>
      <c r="R1336" s="199">
        <v>0</v>
      </c>
      <c r="S1336" s="199">
        <v>1.6333604859999999</v>
      </c>
      <c r="T1336" s="199">
        <v>1.565236676</v>
      </c>
      <c r="U1336" s="200">
        <v>0</v>
      </c>
    </row>
    <row r="1337" spans="7:21" x14ac:dyDescent="0.25">
      <c r="G1337" s="82">
        <v>1333</v>
      </c>
      <c r="H1337" s="11">
        <v>8.424779655</v>
      </c>
      <c r="I1337" s="11">
        <v>8.1579609299999998</v>
      </c>
      <c r="J1337" s="11">
        <v>9.1512351689999996</v>
      </c>
      <c r="K1337" s="11">
        <v>6.9715139629999996</v>
      </c>
      <c r="L1337" s="11">
        <v>6.943394123</v>
      </c>
      <c r="M1337" s="199">
        <v>6.6035111439999996</v>
      </c>
      <c r="N1337" s="199">
        <v>6.4824365569999998</v>
      </c>
      <c r="O1337" s="200">
        <v>0</v>
      </c>
      <c r="Q1337" s="82">
        <v>1333</v>
      </c>
      <c r="R1337" s="199">
        <v>0</v>
      </c>
      <c r="S1337" s="199">
        <v>1.629877113</v>
      </c>
      <c r="T1337" s="199">
        <v>1.5619159869999999</v>
      </c>
      <c r="U1337" s="200">
        <v>0</v>
      </c>
    </row>
    <row r="1338" spans="7:21" x14ac:dyDescent="0.25">
      <c r="G1338" s="82">
        <v>1334</v>
      </c>
      <c r="H1338" s="11">
        <v>8.4199304890000004</v>
      </c>
      <c r="I1338" s="11">
        <v>8.1536943159999993</v>
      </c>
      <c r="J1338" s="11">
        <v>9.1447928150000006</v>
      </c>
      <c r="K1338" s="11">
        <v>6.9698206679999997</v>
      </c>
      <c r="L1338" s="11">
        <v>6.9417614780000001</v>
      </c>
      <c r="M1338" s="199">
        <v>6.5970889609999999</v>
      </c>
      <c r="N1338" s="199">
        <v>6.476654946</v>
      </c>
      <c r="O1338" s="200">
        <v>0</v>
      </c>
      <c r="Q1338" s="82">
        <v>1334</v>
      </c>
      <c r="R1338" s="199">
        <v>0</v>
      </c>
      <c r="S1338" s="199">
        <v>1.626393859</v>
      </c>
      <c r="T1338" s="199">
        <v>1.5585954070000001</v>
      </c>
      <c r="U1338" s="200">
        <v>0</v>
      </c>
    </row>
    <row r="1339" spans="7:21" x14ac:dyDescent="0.25">
      <c r="G1339" s="82">
        <v>1335</v>
      </c>
      <c r="H1339" s="11">
        <v>8.4150815399999992</v>
      </c>
      <c r="I1339" s="11">
        <v>8.1494278710000003</v>
      </c>
      <c r="J1339" s="11">
        <v>9.1383508419999995</v>
      </c>
      <c r="K1339" s="11">
        <v>6.9681274000000002</v>
      </c>
      <c r="L1339" s="11">
        <v>6.9401288579999996</v>
      </c>
      <c r="M1339" s="199">
        <v>6.5906671660000002</v>
      </c>
      <c r="N1339" s="199">
        <v>6.4708736480000004</v>
      </c>
      <c r="O1339" s="200">
        <v>0</v>
      </c>
      <c r="Q1339" s="82">
        <v>1335</v>
      </c>
      <c r="R1339" s="199">
        <v>0</v>
      </c>
      <c r="S1339" s="199">
        <v>1.622910724</v>
      </c>
      <c r="T1339" s="199">
        <v>1.5552749349999999</v>
      </c>
      <c r="U1339" s="200">
        <v>0</v>
      </c>
    </row>
    <row r="1340" spans="7:21" x14ac:dyDescent="0.25">
      <c r="G1340" s="82">
        <v>1336</v>
      </c>
      <c r="H1340" s="11">
        <v>8.4102328079999999</v>
      </c>
      <c r="I1340" s="11">
        <v>8.1451615929999992</v>
      </c>
      <c r="J1340" s="11">
        <v>9.1319092489999996</v>
      </c>
      <c r="K1340" s="11">
        <v>6.9664341580000002</v>
      </c>
      <c r="L1340" s="11">
        <v>6.9384962630000002</v>
      </c>
      <c r="M1340" s="199">
        <v>6.5842457569999997</v>
      </c>
      <c r="N1340" s="199">
        <v>6.4650926650000002</v>
      </c>
      <c r="O1340" s="200">
        <v>0</v>
      </c>
      <c r="Q1340" s="82">
        <v>1336</v>
      </c>
      <c r="R1340" s="199">
        <v>0</v>
      </c>
      <c r="S1340" s="199">
        <v>1.619427709</v>
      </c>
      <c r="T1340" s="199">
        <v>1.5519545720000001</v>
      </c>
      <c r="U1340" s="200">
        <v>0</v>
      </c>
    </row>
    <row r="1341" spans="7:21" x14ac:dyDescent="0.25">
      <c r="G1341" s="82">
        <v>1337</v>
      </c>
      <c r="H1341" s="11">
        <v>8.4053842929999991</v>
      </c>
      <c r="I1341" s="11">
        <v>8.1408954839999996</v>
      </c>
      <c r="J1341" s="11">
        <v>9.1254680359999991</v>
      </c>
      <c r="K1341" s="11">
        <v>6.9647409439999999</v>
      </c>
      <c r="L1341" s="11">
        <v>6.9368636930000003</v>
      </c>
      <c r="M1341" s="199">
        <v>6.5778247350000001</v>
      </c>
      <c r="N1341" s="199">
        <v>6.4593119960000003</v>
      </c>
      <c r="O1341" s="200">
        <v>0</v>
      </c>
      <c r="Q1341" s="82">
        <v>1337</v>
      </c>
      <c r="R1341" s="199">
        <v>0</v>
      </c>
      <c r="S1341" s="199">
        <v>1.615944813</v>
      </c>
      <c r="T1341" s="199">
        <v>1.548634318</v>
      </c>
      <c r="U1341" s="200">
        <v>0</v>
      </c>
    </row>
    <row r="1342" spans="7:21" x14ac:dyDescent="0.25">
      <c r="G1342" s="82">
        <v>1338</v>
      </c>
      <c r="H1342" s="11">
        <v>8.4005359940000002</v>
      </c>
      <c r="I1342" s="11">
        <v>8.1366295439999998</v>
      </c>
      <c r="J1342" s="11">
        <v>9.1190272029999999</v>
      </c>
      <c r="K1342" s="11">
        <v>6.9630477559999999</v>
      </c>
      <c r="L1342" s="11">
        <v>6.9352311479999997</v>
      </c>
      <c r="M1342" s="199">
        <v>6.5714040999999996</v>
      </c>
      <c r="N1342" s="199">
        <v>6.4535316399999996</v>
      </c>
      <c r="O1342" s="200">
        <v>0</v>
      </c>
      <c r="Q1342" s="82">
        <v>1338</v>
      </c>
      <c r="R1342" s="199">
        <v>0</v>
      </c>
      <c r="S1342" s="199">
        <v>1.612462037</v>
      </c>
      <c r="T1342" s="199">
        <v>1.5453141720000001</v>
      </c>
      <c r="U1342" s="200">
        <v>0</v>
      </c>
    </row>
    <row r="1343" spans="7:21" x14ac:dyDescent="0.25">
      <c r="G1343" s="82">
        <v>1339</v>
      </c>
      <c r="H1343" s="11">
        <v>8.3956879129999997</v>
      </c>
      <c r="I1343" s="11">
        <v>8.1323637709999996</v>
      </c>
      <c r="J1343" s="11">
        <v>9.1125867510000003</v>
      </c>
      <c r="K1343" s="11">
        <v>6.9613545950000004</v>
      </c>
      <c r="L1343" s="11">
        <v>6.9335986270000003</v>
      </c>
      <c r="M1343" s="199">
        <v>6.564983851</v>
      </c>
      <c r="N1343" s="199">
        <v>6.4477515990000001</v>
      </c>
      <c r="O1343" s="200">
        <v>0</v>
      </c>
      <c r="Q1343" s="82">
        <v>1339</v>
      </c>
      <c r="R1343" s="199">
        <v>0</v>
      </c>
      <c r="S1343" s="199">
        <v>1.6089793800000001</v>
      </c>
      <c r="T1343" s="199">
        <v>1.5419941340000001</v>
      </c>
      <c r="U1343" s="200">
        <v>0</v>
      </c>
    </row>
    <row r="1344" spans="7:21" x14ac:dyDescent="0.25">
      <c r="G1344" s="82">
        <v>1340</v>
      </c>
      <c r="H1344" s="11">
        <v>8.3908400479999994</v>
      </c>
      <c r="I1344" s="11">
        <v>8.1280981669999992</v>
      </c>
      <c r="J1344" s="11">
        <v>9.106146678</v>
      </c>
      <c r="K1344" s="11">
        <v>6.9596614609999996</v>
      </c>
      <c r="L1344" s="11">
        <v>6.9319661320000003</v>
      </c>
      <c r="M1344" s="199">
        <v>6.5585639889999996</v>
      </c>
      <c r="N1344" s="199">
        <v>6.4419718709999998</v>
      </c>
      <c r="O1344" s="200">
        <v>0</v>
      </c>
      <c r="Q1344" s="82">
        <v>1340</v>
      </c>
      <c r="R1344" s="199">
        <v>0</v>
      </c>
      <c r="S1344" s="199">
        <v>1.605496842</v>
      </c>
      <c r="T1344" s="199">
        <v>1.538674206</v>
      </c>
      <c r="U1344" s="200">
        <v>0</v>
      </c>
    </row>
    <row r="1345" spans="7:21" x14ac:dyDescent="0.25">
      <c r="G1345" s="82">
        <v>1341</v>
      </c>
      <c r="H1345" s="11">
        <v>8.3859923999999992</v>
      </c>
      <c r="I1345" s="11">
        <v>8.1238327310000003</v>
      </c>
      <c r="J1345" s="11">
        <v>9.0997069859999993</v>
      </c>
      <c r="K1345" s="11">
        <v>6.9579683540000001</v>
      </c>
      <c r="L1345" s="11">
        <v>6.9303336619999998</v>
      </c>
      <c r="M1345" s="199">
        <v>6.5521445150000002</v>
      </c>
      <c r="N1345" s="199">
        <v>6.4361924569999998</v>
      </c>
      <c r="O1345" s="200">
        <v>0</v>
      </c>
      <c r="Q1345" s="82">
        <v>1341</v>
      </c>
      <c r="R1345" s="199">
        <v>0</v>
      </c>
      <c r="S1345" s="199">
        <v>1.602014423</v>
      </c>
      <c r="T1345" s="199">
        <v>1.535354385</v>
      </c>
      <c r="U1345" s="200">
        <v>0</v>
      </c>
    </row>
    <row r="1346" spans="7:21" x14ac:dyDescent="0.25">
      <c r="G1346" s="82">
        <v>1342</v>
      </c>
      <c r="H1346" s="11">
        <v>8.3811449689999993</v>
      </c>
      <c r="I1346" s="11">
        <v>8.1195674629999992</v>
      </c>
      <c r="J1346" s="11">
        <v>9.0932676729999997</v>
      </c>
      <c r="K1346" s="11">
        <v>6.9562752740000002</v>
      </c>
      <c r="L1346" s="11">
        <v>6.9287012160000003</v>
      </c>
      <c r="M1346" s="199">
        <v>6.5457254259999997</v>
      </c>
      <c r="N1346" s="199">
        <v>6.4304133569999999</v>
      </c>
      <c r="O1346" s="200">
        <v>0</v>
      </c>
      <c r="Q1346" s="82">
        <v>1342</v>
      </c>
      <c r="R1346" s="199">
        <v>0</v>
      </c>
      <c r="S1346" s="199">
        <v>1.5985321240000001</v>
      </c>
      <c r="T1346" s="199">
        <v>1.5320346739999999</v>
      </c>
      <c r="U1346" s="200">
        <v>0</v>
      </c>
    </row>
    <row r="1347" spans="7:21" x14ac:dyDescent="0.25">
      <c r="G1347" s="82">
        <v>1343</v>
      </c>
      <c r="H1347" s="11">
        <v>8.3762977549999995</v>
      </c>
      <c r="I1347" s="11">
        <v>8.1153023639999997</v>
      </c>
      <c r="J1347" s="11">
        <v>9.0868287409999997</v>
      </c>
      <c r="K1347" s="11">
        <v>6.9545822199999998</v>
      </c>
      <c r="L1347" s="11">
        <v>6.9270687960000004</v>
      </c>
      <c r="M1347" s="199">
        <v>6.5393067250000003</v>
      </c>
      <c r="N1347" s="199">
        <v>6.4246345710000003</v>
      </c>
      <c r="O1347" s="200">
        <v>0</v>
      </c>
      <c r="Q1347" s="82">
        <v>1343</v>
      </c>
      <c r="R1347" s="199">
        <v>0</v>
      </c>
      <c r="S1347" s="199">
        <v>1.595049945</v>
      </c>
      <c r="T1347" s="199">
        <v>1.5287150700000001</v>
      </c>
      <c r="U1347" s="200">
        <v>0</v>
      </c>
    </row>
    <row r="1348" spans="7:21" x14ac:dyDescent="0.25">
      <c r="G1348" s="82">
        <v>1344</v>
      </c>
      <c r="H1348" s="11">
        <v>8.3714507569999999</v>
      </c>
      <c r="I1348" s="11">
        <v>8.1110374329999999</v>
      </c>
      <c r="J1348" s="11">
        <v>9.0803901889999992</v>
      </c>
      <c r="K1348" s="11">
        <v>6.9528891929999999</v>
      </c>
      <c r="L1348" s="11">
        <v>6.9254363999999997</v>
      </c>
      <c r="M1348" s="199">
        <v>6.53288841</v>
      </c>
      <c r="N1348" s="199">
        <v>6.418856098</v>
      </c>
      <c r="O1348" s="200">
        <v>0</v>
      </c>
      <c r="Q1348" s="82">
        <v>1344</v>
      </c>
      <c r="R1348" s="199">
        <v>0</v>
      </c>
      <c r="S1348" s="199">
        <v>1.591567884</v>
      </c>
      <c r="T1348" s="199">
        <v>1.525395576</v>
      </c>
      <c r="U1348" s="200">
        <v>0</v>
      </c>
    </row>
    <row r="1349" spans="7:21" x14ac:dyDescent="0.25">
      <c r="G1349" s="82">
        <v>1345</v>
      </c>
      <c r="H1349" s="11">
        <v>8.3666039770000005</v>
      </c>
      <c r="I1349" s="11">
        <v>8.1067726699999998</v>
      </c>
      <c r="J1349" s="11">
        <v>9.0739520169999999</v>
      </c>
      <c r="K1349" s="11">
        <v>6.9511961930000004</v>
      </c>
      <c r="L1349" s="11">
        <v>6.9238040290000002</v>
      </c>
      <c r="M1349" s="199">
        <v>6.5264704819999997</v>
      </c>
      <c r="N1349" s="199">
        <v>6.4130779389999999</v>
      </c>
      <c r="O1349" s="200">
        <v>0</v>
      </c>
      <c r="Q1349" s="82">
        <v>1345</v>
      </c>
      <c r="R1349" s="199">
        <v>0</v>
      </c>
      <c r="S1349" s="199">
        <v>1.5880859430000001</v>
      </c>
      <c r="T1349" s="199">
        <v>1.5220761899999999</v>
      </c>
      <c r="U1349" s="200">
        <v>0</v>
      </c>
    </row>
    <row r="1350" spans="7:21" x14ac:dyDescent="0.25">
      <c r="G1350" s="82">
        <v>1346</v>
      </c>
      <c r="H1350" s="11">
        <v>8.3617574129999994</v>
      </c>
      <c r="I1350" s="11">
        <v>8.1025080749999994</v>
      </c>
      <c r="J1350" s="11">
        <v>9.067514225</v>
      </c>
      <c r="K1350" s="11">
        <v>6.9495032200000004</v>
      </c>
      <c r="L1350" s="11">
        <v>6.9221716840000003</v>
      </c>
      <c r="M1350" s="199">
        <v>6.5200529410000003</v>
      </c>
      <c r="N1350" s="199">
        <v>6.407300094</v>
      </c>
      <c r="O1350" s="200">
        <v>0</v>
      </c>
      <c r="Q1350" s="82">
        <v>1346</v>
      </c>
      <c r="R1350" s="199">
        <v>0</v>
      </c>
      <c r="S1350" s="199">
        <v>1.584604122</v>
      </c>
      <c r="T1350" s="199">
        <v>1.518756912</v>
      </c>
      <c r="U1350" s="200">
        <v>0</v>
      </c>
    </row>
    <row r="1351" spans="7:21" x14ac:dyDescent="0.25">
      <c r="G1351" s="82">
        <v>1347</v>
      </c>
      <c r="H1351" s="11">
        <v>8.3569110660000003</v>
      </c>
      <c r="I1351" s="11">
        <v>8.0982436490000005</v>
      </c>
      <c r="J1351" s="11">
        <v>9.0610768129999997</v>
      </c>
      <c r="K1351" s="11">
        <v>6.947810273</v>
      </c>
      <c r="L1351" s="11">
        <v>6.9205393629999996</v>
      </c>
      <c r="M1351" s="199">
        <v>6.513635786</v>
      </c>
      <c r="N1351" s="199">
        <v>6.4015225630000003</v>
      </c>
      <c r="O1351" s="200">
        <v>0</v>
      </c>
      <c r="Q1351" s="82">
        <v>1347</v>
      </c>
      <c r="R1351" s="199">
        <v>0</v>
      </c>
      <c r="S1351" s="199">
        <v>1.5811224189999999</v>
      </c>
      <c r="T1351" s="199">
        <v>1.5154377429999999</v>
      </c>
      <c r="U1351" s="200">
        <v>0</v>
      </c>
    </row>
    <row r="1352" spans="7:21" x14ac:dyDescent="0.25">
      <c r="G1352" s="82">
        <v>1348</v>
      </c>
      <c r="H1352" s="11">
        <v>8.3520649349999996</v>
      </c>
      <c r="I1352" s="11">
        <v>8.0939793899999994</v>
      </c>
      <c r="J1352" s="11">
        <v>9.0546397800000005</v>
      </c>
      <c r="K1352" s="11">
        <v>6.946117353</v>
      </c>
      <c r="L1352" s="11">
        <v>6.9189070670000001</v>
      </c>
      <c r="M1352" s="199">
        <v>6.5072190179999998</v>
      </c>
      <c r="N1352" s="199">
        <v>6.3957453449999999</v>
      </c>
      <c r="O1352" s="200">
        <v>0</v>
      </c>
      <c r="Q1352" s="82">
        <v>1348</v>
      </c>
      <c r="R1352" s="199">
        <v>0</v>
      </c>
      <c r="S1352" s="199">
        <v>1.577640836</v>
      </c>
      <c r="T1352" s="199">
        <v>1.5121186820000001</v>
      </c>
      <c r="U1352" s="200">
        <v>0</v>
      </c>
    </row>
    <row r="1353" spans="7:21" x14ac:dyDescent="0.25">
      <c r="G1353" s="82">
        <v>1349</v>
      </c>
      <c r="H1353" s="11">
        <v>8.3472190210000008</v>
      </c>
      <c r="I1353" s="11">
        <v>8.0897152999999999</v>
      </c>
      <c r="J1353" s="11">
        <v>9.0482031280000008</v>
      </c>
      <c r="K1353" s="11">
        <v>6.9444244609999997</v>
      </c>
      <c r="L1353" s="11">
        <v>6.9172747960000001</v>
      </c>
      <c r="M1353" s="199">
        <v>6.5008026360000004</v>
      </c>
      <c r="N1353" s="199">
        <v>6.3899684409999997</v>
      </c>
      <c r="O1353" s="200">
        <v>0</v>
      </c>
      <c r="Q1353" s="82">
        <v>1349</v>
      </c>
      <c r="R1353" s="199">
        <v>0</v>
      </c>
      <c r="S1353" s="199">
        <v>1.5741593730000001</v>
      </c>
      <c r="T1353" s="199">
        <v>1.50879973</v>
      </c>
      <c r="U1353" s="200">
        <v>0</v>
      </c>
    </row>
    <row r="1354" spans="7:21" x14ac:dyDescent="0.25">
      <c r="G1354" s="82">
        <v>1350</v>
      </c>
      <c r="H1354" s="11">
        <v>8.3423733240000004</v>
      </c>
      <c r="I1354" s="11">
        <v>8.0854513790000002</v>
      </c>
      <c r="J1354" s="11">
        <v>9.0417668560000006</v>
      </c>
      <c r="K1354" s="11">
        <v>6.9427315949999997</v>
      </c>
      <c r="L1354" s="11">
        <v>6.9156425500000003</v>
      </c>
      <c r="M1354" s="199">
        <v>6.4943866410000002</v>
      </c>
      <c r="N1354" s="199">
        <v>6.3841918499999997</v>
      </c>
      <c r="O1354" s="200">
        <v>0</v>
      </c>
      <c r="Q1354" s="82">
        <v>1350</v>
      </c>
      <c r="R1354" s="199">
        <v>0</v>
      </c>
      <c r="S1354" s="199">
        <v>1.5706780279999999</v>
      </c>
      <c r="T1354" s="199">
        <v>1.505480887</v>
      </c>
      <c r="U1354" s="200">
        <v>0</v>
      </c>
    </row>
    <row r="1355" spans="7:21" x14ac:dyDescent="0.25">
      <c r="G1355" s="82">
        <v>1351</v>
      </c>
      <c r="H1355" s="11">
        <v>8.3375278440000002</v>
      </c>
      <c r="I1355" s="11">
        <v>8.0811876250000001</v>
      </c>
      <c r="J1355" s="11">
        <v>9.0353309629999998</v>
      </c>
      <c r="K1355" s="11">
        <v>6.9410387550000001</v>
      </c>
      <c r="L1355" s="11">
        <v>6.9140103289999999</v>
      </c>
      <c r="M1355" s="199">
        <v>6.4879710319999999</v>
      </c>
      <c r="N1355" s="199">
        <v>6.3784155739999999</v>
      </c>
      <c r="O1355" s="200">
        <v>0</v>
      </c>
      <c r="Q1355" s="82">
        <v>1351</v>
      </c>
      <c r="R1355" s="199">
        <v>0</v>
      </c>
      <c r="S1355" s="199">
        <v>1.5671968030000001</v>
      </c>
      <c r="T1355" s="199">
        <v>1.5021621519999999</v>
      </c>
      <c r="U1355" s="200">
        <v>0</v>
      </c>
    </row>
    <row r="1356" spans="7:21" x14ac:dyDescent="0.25">
      <c r="G1356" s="82">
        <v>1352</v>
      </c>
      <c r="H1356" s="11">
        <v>8.3326825810000003</v>
      </c>
      <c r="I1356" s="11">
        <v>8.0769240399999997</v>
      </c>
      <c r="J1356" s="11">
        <v>9.0288954500000003</v>
      </c>
      <c r="K1356" s="11">
        <v>6.9393459430000002</v>
      </c>
      <c r="L1356" s="11">
        <v>6.9123781319999997</v>
      </c>
      <c r="M1356" s="199">
        <v>6.4815558099999997</v>
      </c>
      <c r="N1356" s="199">
        <v>6.3726396110000003</v>
      </c>
      <c r="O1356" s="200">
        <v>0</v>
      </c>
      <c r="Q1356" s="82">
        <v>1352</v>
      </c>
      <c r="R1356" s="199">
        <v>0</v>
      </c>
      <c r="S1356" s="199">
        <v>1.563715698</v>
      </c>
      <c r="T1356" s="199">
        <v>1.4988435250000001</v>
      </c>
      <c r="U1356" s="200">
        <v>0</v>
      </c>
    </row>
    <row r="1357" spans="7:21" x14ac:dyDescent="0.25">
      <c r="G1357" s="82">
        <v>1353</v>
      </c>
      <c r="H1357" s="11">
        <v>8.3278375340000004</v>
      </c>
      <c r="I1357" s="11">
        <v>8.0726606220000008</v>
      </c>
      <c r="J1357" s="11">
        <v>9.0224603180000003</v>
      </c>
      <c r="K1357" s="11">
        <v>6.9376531569999997</v>
      </c>
      <c r="L1357" s="11">
        <v>6.9107459609999999</v>
      </c>
      <c r="M1357" s="199">
        <v>6.4751409750000004</v>
      </c>
      <c r="N1357" s="199">
        <v>6.366863961</v>
      </c>
      <c r="O1357" s="200">
        <v>0</v>
      </c>
      <c r="Q1357" s="82">
        <v>1353</v>
      </c>
      <c r="R1357" s="199">
        <v>0</v>
      </c>
      <c r="S1357" s="199">
        <v>1.5602347110000001</v>
      </c>
      <c r="T1357" s="199">
        <v>1.4955250069999999</v>
      </c>
      <c r="U1357" s="200">
        <v>0</v>
      </c>
    </row>
    <row r="1358" spans="7:21" x14ac:dyDescent="0.25">
      <c r="G1358" s="82">
        <v>1354</v>
      </c>
      <c r="H1358" s="11">
        <v>8.3229927030000006</v>
      </c>
      <c r="I1358" s="11">
        <v>8.0683973729999998</v>
      </c>
      <c r="J1358" s="11">
        <v>9.0160255649999996</v>
      </c>
      <c r="K1358" s="11">
        <v>6.9359603979999997</v>
      </c>
      <c r="L1358" s="11">
        <v>6.9091138150000004</v>
      </c>
      <c r="M1358" s="199">
        <v>6.4687265250000001</v>
      </c>
      <c r="N1358" s="199">
        <v>6.3610886249999998</v>
      </c>
      <c r="O1358" s="200">
        <v>0</v>
      </c>
      <c r="Q1358" s="82">
        <v>1354</v>
      </c>
      <c r="R1358" s="199">
        <v>0</v>
      </c>
      <c r="S1358" s="199">
        <v>1.5567538439999999</v>
      </c>
      <c r="T1358" s="199">
        <v>1.4922065980000001</v>
      </c>
      <c r="U1358" s="200">
        <v>0</v>
      </c>
    </row>
    <row r="1359" spans="7:21" x14ac:dyDescent="0.25">
      <c r="G1359" s="82">
        <v>1355</v>
      </c>
      <c r="H1359" s="11">
        <v>8.3181480899999993</v>
      </c>
      <c r="I1359" s="11">
        <v>8.0641342930000004</v>
      </c>
      <c r="J1359" s="11">
        <v>9.0095911910000002</v>
      </c>
      <c r="K1359" s="11">
        <v>6.9342676660000002</v>
      </c>
      <c r="L1359" s="11">
        <v>6.9074816930000003</v>
      </c>
      <c r="M1359" s="199">
        <v>6.462312463</v>
      </c>
      <c r="N1359" s="199">
        <v>6.3553136029999999</v>
      </c>
      <c r="O1359" s="200">
        <v>0</v>
      </c>
      <c r="Q1359" s="82">
        <v>1355</v>
      </c>
      <c r="R1359" s="199">
        <v>0</v>
      </c>
      <c r="S1359" s="199">
        <v>1.5532730960000001</v>
      </c>
      <c r="T1359" s="199">
        <v>1.4888882969999999</v>
      </c>
      <c r="U1359" s="200">
        <v>0</v>
      </c>
    </row>
    <row r="1360" spans="7:21" x14ac:dyDescent="0.25">
      <c r="G1360" s="82">
        <v>1356</v>
      </c>
      <c r="H1360" s="11">
        <v>8.3133036929999999</v>
      </c>
      <c r="I1360" s="11">
        <v>8.0598713800000006</v>
      </c>
      <c r="J1360" s="11">
        <v>9.0031571980000002</v>
      </c>
      <c r="K1360" s="11">
        <v>6.9325749610000003</v>
      </c>
      <c r="L1360" s="11">
        <v>6.9058495960000004</v>
      </c>
      <c r="M1360" s="199">
        <v>6.4558987859999997</v>
      </c>
      <c r="N1360" s="199">
        <v>6.3495388940000002</v>
      </c>
      <c r="O1360" s="200">
        <v>0</v>
      </c>
      <c r="Q1360" s="82">
        <v>1356</v>
      </c>
      <c r="R1360" s="199">
        <v>0</v>
      </c>
      <c r="S1360" s="199">
        <v>1.5497924679999999</v>
      </c>
      <c r="T1360" s="199">
        <v>1.485570104</v>
      </c>
      <c r="U1360" s="200">
        <v>0</v>
      </c>
    </row>
    <row r="1361" spans="7:21" x14ac:dyDescent="0.25">
      <c r="G1361" s="82">
        <v>1357</v>
      </c>
      <c r="H1361" s="11">
        <v>8.3084595130000007</v>
      </c>
      <c r="I1361" s="11">
        <v>8.0556086350000005</v>
      </c>
      <c r="J1361" s="11">
        <v>8.9967235839999997</v>
      </c>
      <c r="K1361" s="11">
        <v>6.9308822819999998</v>
      </c>
      <c r="L1361" s="11">
        <v>6.904217525</v>
      </c>
      <c r="M1361" s="199">
        <v>6.4494854960000003</v>
      </c>
      <c r="N1361" s="199">
        <v>6.3437644989999997</v>
      </c>
      <c r="O1361" s="200">
        <v>0</v>
      </c>
      <c r="Q1361" s="82">
        <v>1357</v>
      </c>
      <c r="R1361" s="199">
        <v>0</v>
      </c>
      <c r="S1361" s="199">
        <v>1.5463119590000001</v>
      </c>
      <c r="T1361" s="199">
        <v>1.48225202</v>
      </c>
      <c r="U1361" s="200">
        <v>0</v>
      </c>
    </row>
    <row r="1362" spans="7:21" x14ac:dyDescent="0.25">
      <c r="G1362" s="82">
        <v>1358</v>
      </c>
      <c r="H1362" s="11">
        <v>8.3036155489999999</v>
      </c>
      <c r="I1362" s="11">
        <v>8.0513460590000001</v>
      </c>
      <c r="J1362" s="11">
        <v>8.9902903500000004</v>
      </c>
      <c r="K1362" s="11">
        <v>6.9291896299999998</v>
      </c>
      <c r="L1362" s="11">
        <v>6.9025854779999998</v>
      </c>
      <c r="M1362" s="199">
        <v>6.4430725930000001</v>
      </c>
      <c r="N1362" s="199">
        <v>6.3379904170000003</v>
      </c>
      <c r="O1362" s="200">
        <v>0</v>
      </c>
      <c r="Q1362" s="82">
        <v>1358</v>
      </c>
      <c r="R1362" s="199">
        <v>0</v>
      </c>
      <c r="S1362" s="199">
        <v>1.5428315690000001</v>
      </c>
      <c r="T1362" s="199">
        <v>1.4789340449999999</v>
      </c>
      <c r="U1362" s="200">
        <v>0</v>
      </c>
    </row>
    <row r="1363" spans="7:21" x14ac:dyDescent="0.25">
      <c r="G1363" s="82">
        <v>1359</v>
      </c>
      <c r="H1363" s="11">
        <v>8.2987718029999993</v>
      </c>
      <c r="I1363" s="11">
        <v>8.0470836509999994</v>
      </c>
      <c r="J1363" s="11">
        <v>8.9838574960000006</v>
      </c>
      <c r="K1363" s="11">
        <v>6.9274970060000003</v>
      </c>
      <c r="L1363" s="11">
        <v>6.9009534559999999</v>
      </c>
      <c r="M1363" s="199">
        <v>6.4366600749999998</v>
      </c>
      <c r="N1363" s="199">
        <v>6.3322166490000003</v>
      </c>
      <c r="O1363" s="200">
        <v>0</v>
      </c>
      <c r="Q1363" s="82">
        <v>1359</v>
      </c>
      <c r="R1363" s="199">
        <v>0</v>
      </c>
      <c r="S1363" s="199">
        <v>1.5393512979999999</v>
      </c>
      <c r="T1363" s="199">
        <v>1.475616177</v>
      </c>
      <c r="U1363" s="200">
        <v>0</v>
      </c>
    </row>
    <row r="1364" spans="7:21" x14ac:dyDescent="0.25">
      <c r="G1364" s="82">
        <v>1360</v>
      </c>
      <c r="H1364" s="11">
        <v>8.2939282720000005</v>
      </c>
      <c r="I1364" s="11">
        <v>8.0428214110000003</v>
      </c>
      <c r="J1364" s="11">
        <v>8.9774250210000002</v>
      </c>
      <c r="K1364" s="11">
        <v>6.9258044070000002</v>
      </c>
      <c r="L1364" s="11">
        <v>6.8993214590000003</v>
      </c>
      <c r="M1364" s="199">
        <v>6.4302479440000004</v>
      </c>
      <c r="N1364" s="199">
        <v>6.3264431950000004</v>
      </c>
      <c r="O1364" s="200">
        <v>0</v>
      </c>
      <c r="Q1364" s="82">
        <v>1360</v>
      </c>
      <c r="R1364" s="199">
        <v>0</v>
      </c>
      <c r="S1364" s="199">
        <v>1.5358711469999999</v>
      </c>
      <c r="T1364" s="199">
        <v>1.4722984189999999</v>
      </c>
      <c r="U1364" s="200">
        <v>0</v>
      </c>
    </row>
    <row r="1365" spans="7:21" x14ac:dyDescent="0.25">
      <c r="G1365" s="82">
        <v>1361</v>
      </c>
      <c r="H1365" s="11">
        <v>8.2890849590000002</v>
      </c>
      <c r="I1365" s="11">
        <v>8.0385593390000007</v>
      </c>
      <c r="J1365" s="11">
        <v>8.9709929259999992</v>
      </c>
      <c r="K1365" s="11">
        <v>6.9241118359999998</v>
      </c>
      <c r="L1365" s="11">
        <v>6.8976894870000001</v>
      </c>
      <c r="M1365" s="199">
        <v>6.4238362000000002</v>
      </c>
      <c r="N1365" s="199">
        <v>6.3206700529999997</v>
      </c>
      <c r="O1365" s="200">
        <v>0</v>
      </c>
      <c r="Q1365" s="82">
        <v>1361</v>
      </c>
      <c r="R1365" s="199">
        <v>0</v>
      </c>
      <c r="S1365" s="199">
        <v>1.532391115</v>
      </c>
      <c r="T1365" s="199">
        <v>1.4689807690000001</v>
      </c>
      <c r="U1365" s="200">
        <v>0</v>
      </c>
    </row>
    <row r="1366" spans="7:21" x14ac:dyDescent="0.25">
      <c r="G1366" s="82">
        <v>1362</v>
      </c>
      <c r="H1366" s="11">
        <v>8.284241862</v>
      </c>
      <c r="I1366" s="11">
        <v>8.0342974349999992</v>
      </c>
      <c r="J1366" s="11">
        <v>8.9645612109999995</v>
      </c>
      <c r="K1366" s="11">
        <v>6.9224192909999998</v>
      </c>
      <c r="L1366" s="11">
        <v>6.8960575400000002</v>
      </c>
      <c r="M1366" s="199">
        <v>6.4174248409999999</v>
      </c>
      <c r="N1366" s="199">
        <v>6.3148972260000003</v>
      </c>
      <c r="O1366" s="200">
        <v>0</v>
      </c>
      <c r="Q1366" s="82">
        <v>1362</v>
      </c>
      <c r="R1366" s="199">
        <v>0</v>
      </c>
      <c r="S1366" s="199">
        <v>1.528911202</v>
      </c>
      <c r="T1366" s="199">
        <v>1.4656632270000001</v>
      </c>
      <c r="U1366" s="200">
        <v>0</v>
      </c>
    </row>
    <row r="1367" spans="7:21" x14ac:dyDescent="0.25">
      <c r="G1367" s="82">
        <v>1363</v>
      </c>
      <c r="H1367" s="11">
        <v>8.2793989809999999</v>
      </c>
      <c r="I1367" s="11">
        <v>8.0300356990000008</v>
      </c>
      <c r="J1367" s="11">
        <v>8.9581298759999992</v>
      </c>
      <c r="K1367" s="11">
        <v>6.9207267740000002</v>
      </c>
      <c r="L1367" s="11">
        <v>6.8944256179999996</v>
      </c>
      <c r="M1367" s="199">
        <v>6.4110138689999996</v>
      </c>
      <c r="N1367" s="199">
        <v>6.3091247109999999</v>
      </c>
      <c r="O1367" s="200">
        <v>0</v>
      </c>
      <c r="Q1367" s="82">
        <v>1363</v>
      </c>
      <c r="R1367" s="199">
        <v>0</v>
      </c>
      <c r="S1367" s="199">
        <v>1.5254314090000001</v>
      </c>
      <c r="T1367" s="199">
        <v>1.462345794</v>
      </c>
      <c r="U1367" s="200">
        <v>0</v>
      </c>
    </row>
    <row r="1368" spans="7:21" x14ac:dyDescent="0.25">
      <c r="G1368" s="82">
        <v>1364</v>
      </c>
      <c r="H1368" s="11">
        <v>8.274556317</v>
      </c>
      <c r="I1368" s="11">
        <v>8.0257741320000004</v>
      </c>
      <c r="J1368" s="11">
        <v>8.951698919</v>
      </c>
      <c r="K1368" s="11">
        <v>6.9190342830000002</v>
      </c>
      <c r="L1368" s="11">
        <v>6.8927937210000003</v>
      </c>
      <c r="M1368" s="199">
        <v>6.4046032830000001</v>
      </c>
      <c r="N1368" s="199">
        <v>6.3033525109999999</v>
      </c>
      <c r="O1368" s="200">
        <v>0</v>
      </c>
      <c r="Q1368" s="82">
        <v>1364</v>
      </c>
      <c r="R1368" s="199">
        <v>0</v>
      </c>
      <c r="S1368" s="199">
        <v>1.5219517339999999</v>
      </c>
      <c r="T1368" s="199">
        <v>1.4590284689999999</v>
      </c>
      <c r="U1368" s="200">
        <v>0</v>
      </c>
    </row>
    <row r="1369" spans="7:21" x14ac:dyDescent="0.25">
      <c r="G1369" s="82">
        <v>1365</v>
      </c>
      <c r="H1369" s="11">
        <v>8.2697138700000004</v>
      </c>
      <c r="I1369" s="11">
        <v>8.0215127319999997</v>
      </c>
      <c r="J1369" s="11">
        <v>8.9452683430000004</v>
      </c>
      <c r="K1369" s="11">
        <v>6.9173418189999998</v>
      </c>
      <c r="L1369" s="11">
        <v>6.8911618480000003</v>
      </c>
      <c r="M1369" s="199">
        <v>6.3981930839999999</v>
      </c>
      <c r="N1369" s="199">
        <v>6.297580623</v>
      </c>
      <c r="O1369" s="200">
        <v>0</v>
      </c>
      <c r="Q1369" s="82">
        <v>1365</v>
      </c>
      <c r="R1369" s="199">
        <v>0</v>
      </c>
      <c r="S1369" s="199">
        <v>1.518472179</v>
      </c>
      <c r="T1369" s="199">
        <v>1.455711253</v>
      </c>
      <c r="U1369" s="200">
        <v>0</v>
      </c>
    </row>
    <row r="1370" spans="7:21" x14ac:dyDescent="0.25">
      <c r="G1370" s="82">
        <v>1366</v>
      </c>
      <c r="H1370" s="11">
        <v>8.2648716400000009</v>
      </c>
      <c r="I1370" s="11">
        <v>8.0172515010000005</v>
      </c>
      <c r="J1370" s="11">
        <v>8.9388381460000002</v>
      </c>
      <c r="K1370" s="11">
        <v>6.9156493809999997</v>
      </c>
      <c r="L1370" s="11">
        <v>6.8895300009999998</v>
      </c>
      <c r="M1370" s="199">
        <v>6.3917832700000003</v>
      </c>
      <c r="N1370" s="199">
        <v>6.2918090490000003</v>
      </c>
      <c r="O1370" s="200">
        <v>0</v>
      </c>
      <c r="Q1370" s="82">
        <v>1366</v>
      </c>
      <c r="R1370" s="199">
        <v>0</v>
      </c>
      <c r="S1370" s="199">
        <v>1.5149927439999999</v>
      </c>
      <c r="T1370" s="199">
        <v>1.452394145</v>
      </c>
      <c r="U1370" s="200">
        <v>0</v>
      </c>
    </row>
    <row r="1371" spans="7:21" x14ac:dyDescent="0.25">
      <c r="G1371" s="82">
        <v>1367</v>
      </c>
      <c r="H1371" s="11">
        <v>8.2600296249999996</v>
      </c>
      <c r="I1371" s="11">
        <v>8.0129904379999992</v>
      </c>
      <c r="J1371" s="11">
        <v>8.9324083289999994</v>
      </c>
      <c r="K1371" s="11">
        <v>6.9139569710000002</v>
      </c>
      <c r="L1371" s="11">
        <v>6.8878981780000004</v>
      </c>
      <c r="M1371" s="199">
        <v>6.385373843</v>
      </c>
      <c r="N1371" s="199">
        <v>6.2860377879999998</v>
      </c>
      <c r="O1371" s="200">
        <v>0</v>
      </c>
      <c r="Q1371" s="82">
        <v>1367</v>
      </c>
      <c r="R1371" s="199">
        <v>0</v>
      </c>
      <c r="S1371" s="199">
        <v>1.5115134269999999</v>
      </c>
      <c r="T1371" s="199">
        <v>1.449077146</v>
      </c>
      <c r="U1371" s="200">
        <v>0</v>
      </c>
    </row>
    <row r="1372" spans="7:21" x14ac:dyDescent="0.25">
      <c r="G1372" s="82">
        <v>1368</v>
      </c>
      <c r="H1372" s="11">
        <v>8.2551878280000004</v>
      </c>
      <c r="I1372" s="11">
        <v>8.0087295429999994</v>
      </c>
      <c r="J1372" s="11">
        <v>8.9259788909999997</v>
      </c>
      <c r="K1372" s="11">
        <v>6.9122645870000001</v>
      </c>
      <c r="L1372" s="11">
        <v>6.8862663810000004</v>
      </c>
      <c r="M1372" s="199">
        <v>6.3789648010000004</v>
      </c>
      <c r="N1372" s="199">
        <v>6.2802668410000004</v>
      </c>
      <c r="O1372" s="200">
        <v>0</v>
      </c>
      <c r="Q1372" s="82">
        <v>1368</v>
      </c>
      <c r="R1372" s="199">
        <v>0</v>
      </c>
      <c r="S1372" s="199">
        <v>1.50803423</v>
      </c>
      <c r="T1372" s="199">
        <v>1.4457602549999999</v>
      </c>
      <c r="U1372" s="200">
        <v>0</v>
      </c>
    </row>
    <row r="1373" spans="7:21" x14ac:dyDescent="0.25">
      <c r="G1373" s="82">
        <v>1369</v>
      </c>
      <c r="H1373" s="11">
        <v>8.2503462469999995</v>
      </c>
      <c r="I1373" s="11">
        <v>8.0044688159999993</v>
      </c>
      <c r="J1373" s="11">
        <v>8.9195498319999995</v>
      </c>
      <c r="K1373" s="11">
        <v>6.9105722299999996</v>
      </c>
      <c r="L1373" s="11">
        <v>6.8846346079999998</v>
      </c>
      <c r="M1373" s="199">
        <v>6.372556146</v>
      </c>
      <c r="N1373" s="199">
        <v>6.2744962070000003</v>
      </c>
      <c r="O1373" s="200">
        <v>0</v>
      </c>
      <c r="Q1373" s="82">
        <v>1369</v>
      </c>
      <c r="R1373" s="199">
        <v>0</v>
      </c>
      <c r="S1373" s="199">
        <v>1.504555152</v>
      </c>
      <c r="T1373" s="199">
        <v>1.4424434719999999</v>
      </c>
      <c r="U1373" s="200">
        <v>0</v>
      </c>
    </row>
    <row r="1374" spans="7:21" x14ac:dyDescent="0.25">
      <c r="G1374" s="82">
        <v>1370</v>
      </c>
      <c r="H1374" s="11">
        <v>8.2455048820000005</v>
      </c>
      <c r="I1374" s="11">
        <v>8.0002082570000006</v>
      </c>
      <c r="J1374" s="11">
        <v>8.9131211530000005</v>
      </c>
      <c r="K1374" s="11">
        <v>6.9088798999999996</v>
      </c>
      <c r="L1374" s="11">
        <v>6.8830028600000004</v>
      </c>
      <c r="M1374" s="199">
        <v>6.3661478770000004</v>
      </c>
      <c r="N1374" s="199">
        <v>6.2687258870000004</v>
      </c>
      <c r="O1374" s="200">
        <v>0</v>
      </c>
      <c r="Q1374" s="82">
        <v>1370</v>
      </c>
      <c r="R1374" s="199">
        <v>0</v>
      </c>
      <c r="S1374" s="199">
        <v>1.5010761930000001</v>
      </c>
      <c r="T1374" s="199">
        <v>1.439126798</v>
      </c>
      <c r="U1374" s="200">
        <v>0</v>
      </c>
    </row>
    <row r="1375" spans="7:21" x14ac:dyDescent="0.25">
      <c r="G1375" s="82">
        <v>1371</v>
      </c>
      <c r="H1375" s="11">
        <v>8.240663734</v>
      </c>
      <c r="I1375" s="11">
        <v>7.9959478659999998</v>
      </c>
      <c r="J1375" s="11">
        <v>8.9066928539999992</v>
      </c>
      <c r="K1375" s="11">
        <v>6.907187596</v>
      </c>
      <c r="L1375" s="11">
        <v>6.8813711370000004</v>
      </c>
      <c r="M1375" s="199">
        <v>6.3597399939999999</v>
      </c>
      <c r="N1375" s="199">
        <v>6.2629558789999997</v>
      </c>
      <c r="O1375" s="200">
        <v>0</v>
      </c>
      <c r="Q1375" s="82">
        <v>1371</v>
      </c>
      <c r="R1375" s="199">
        <v>0</v>
      </c>
      <c r="S1375" s="199">
        <v>1.497597354</v>
      </c>
      <c r="T1375" s="199">
        <v>1.435810233</v>
      </c>
      <c r="U1375" s="200">
        <v>0</v>
      </c>
    </row>
    <row r="1376" spans="7:21" x14ac:dyDescent="0.25">
      <c r="G1376" s="82">
        <v>1372</v>
      </c>
      <c r="H1376" s="11">
        <v>8.2358228029999996</v>
      </c>
      <c r="I1376" s="11">
        <v>7.9916876429999997</v>
      </c>
      <c r="J1376" s="11">
        <v>8.9002649330000008</v>
      </c>
      <c r="K1376" s="11">
        <v>6.9054953189999999</v>
      </c>
      <c r="L1376" s="11">
        <v>6.8797394389999997</v>
      </c>
      <c r="M1376" s="199">
        <v>6.3533324970000002</v>
      </c>
      <c r="N1376" s="199">
        <v>6.2571861850000001</v>
      </c>
      <c r="O1376" s="200">
        <v>0</v>
      </c>
      <c r="Q1376" s="82">
        <v>1372</v>
      </c>
      <c r="R1376" s="199">
        <v>0</v>
      </c>
      <c r="S1376" s="199">
        <v>1.494118633</v>
      </c>
      <c r="T1376" s="199">
        <v>1.4324937760000001</v>
      </c>
      <c r="U1376" s="200">
        <v>0</v>
      </c>
    </row>
    <row r="1377" spans="7:21" x14ac:dyDescent="0.25">
      <c r="G1377" s="82">
        <v>1373</v>
      </c>
      <c r="H1377" s="11">
        <v>8.2309820879999993</v>
      </c>
      <c r="I1377" s="11">
        <v>7.9874275880000001</v>
      </c>
      <c r="J1377" s="11">
        <v>8.8938373930000001</v>
      </c>
      <c r="K1377" s="11">
        <v>6.9038030700000004</v>
      </c>
      <c r="L1377" s="11">
        <v>6.8781077660000003</v>
      </c>
      <c r="M1377" s="199">
        <v>6.3469253859999997</v>
      </c>
      <c r="N1377" s="199">
        <v>6.2514168039999998</v>
      </c>
      <c r="O1377" s="200">
        <v>0</v>
      </c>
      <c r="Q1377" s="82">
        <v>1373</v>
      </c>
      <c r="R1377" s="199">
        <v>0</v>
      </c>
      <c r="S1377" s="199">
        <v>1.4906400319999999</v>
      </c>
      <c r="T1377" s="199">
        <v>1.4291774269999999</v>
      </c>
      <c r="U1377" s="200">
        <v>0</v>
      </c>
    </row>
    <row r="1378" spans="7:21" x14ac:dyDescent="0.25">
      <c r="G1378" s="82">
        <v>1374</v>
      </c>
      <c r="H1378" s="11">
        <v>8.2261415899999992</v>
      </c>
      <c r="I1378" s="11">
        <v>7.9831677010000002</v>
      </c>
      <c r="J1378" s="11">
        <v>8.8874102310000005</v>
      </c>
      <c r="K1378" s="11">
        <v>6.9021108470000003</v>
      </c>
      <c r="L1378" s="11">
        <v>6.8764761180000002</v>
      </c>
      <c r="M1378" s="199">
        <v>6.3405186609999999</v>
      </c>
      <c r="N1378" s="199">
        <v>6.2456477369999996</v>
      </c>
      <c r="O1378" s="200">
        <v>0</v>
      </c>
      <c r="Q1378" s="82">
        <v>1374</v>
      </c>
      <c r="R1378" s="199">
        <v>0</v>
      </c>
      <c r="S1378" s="199">
        <v>1.487161551</v>
      </c>
      <c r="T1378" s="199">
        <v>1.425861187</v>
      </c>
      <c r="U1378" s="200">
        <v>0</v>
      </c>
    </row>
    <row r="1379" spans="7:21" x14ac:dyDescent="0.25">
      <c r="G1379" s="82">
        <v>1375</v>
      </c>
      <c r="H1379" s="11">
        <v>8.2213013079999993</v>
      </c>
      <c r="I1379" s="11">
        <v>7.978907983</v>
      </c>
      <c r="J1379" s="11">
        <v>8.8809834490000004</v>
      </c>
      <c r="K1379" s="11">
        <v>6.9004186499999998</v>
      </c>
      <c r="L1379" s="11">
        <v>6.8748444949999996</v>
      </c>
      <c r="M1379" s="199">
        <v>6.3341123220000002</v>
      </c>
      <c r="N1379" s="199">
        <v>6.2398789829999997</v>
      </c>
      <c r="O1379" s="200">
        <v>0</v>
      </c>
      <c r="Q1379" s="82">
        <v>1375</v>
      </c>
      <c r="R1379" s="199">
        <v>0</v>
      </c>
      <c r="S1379" s="199">
        <v>1.4836831880000001</v>
      </c>
      <c r="T1379" s="199">
        <v>1.4225450550000001</v>
      </c>
      <c r="U1379" s="200">
        <v>0</v>
      </c>
    </row>
    <row r="1380" spans="7:21" x14ac:dyDescent="0.25">
      <c r="G1380" s="82">
        <v>1376</v>
      </c>
      <c r="H1380" s="11">
        <v>8.2164612419999994</v>
      </c>
      <c r="I1380" s="11">
        <v>7.9746484320000004</v>
      </c>
      <c r="J1380" s="11">
        <v>8.8745570469999997</v>
      </c>
      <c r="K1380" s="11">
        <v>6.8987264809999997</v>
      </c>
      <c r="L1380" s="11">
        <v>6.8732128970000002</v>
      </c>
      <c r="M1380" s="199">
        <v>6.3277063690000004</v>
      </c>
      <c r="N1380" s="199">
        <v>6.2341105419999998</v>
      </c>
      <c r="O1380" s="200">
        <v>0</v>
      </c>
      <c r="Q1380" s="82">
        <v>1376</v>
      </c>
      <c r="R1380" s="199">
        <v>0</v>
      </c>
      <c r="S1380" s="199">
        <v>1.4802049450000001</v>
      </c>
      <c r="T1380" s="199">
        <v>1.4192290320000001</v>
      </c>
      <c r="U1380" s="200">
        <v>0</v>
      </c>
    </row>
    <row r="1381" spans="7:21" x14ac:dyDescent="0.25">
      <c r="G1381" s="82">
        <v>1377</v>
      </c>
      <c r="H1381" s="11">
        <v>8.2116213929999997</v>
      </c>
      <c r="I1381" s="11">
        <v>7.9703890489999996</v>
      </c>
      <c r="J1381" s="11">
        <v>8.8681310230000001</v>
      </c>
      <c r="K1381" s="11">
        <v>6.8970343380000001</v>
      </c>
      <c r="L1381" s="11">
        <v>6.871581323</v>
      </c>
      <c r="M1381" s="199">
        <v>6.3213008019999997</v>
      </c>
      <c r="N1381" s="199">
        <v>6.2283424140000001</v>
      </c>
      <c r="O1381" s="200">
        <v>0</v>
      </c>
      <c r="Q1381" s="82">
        <v>1377</v>
      </c>
      <c r="R1381" s="199">
        <v>0</v>
      </c>
      <c r="S1381" s="199">
        <v>1.476726821</v>
      </c>
      <c r="T1381" s="199">
        <v>1.4159131170000001</v>
      </c>
      <c r="U1381" s="200">
        <v>0</v>
      </c>
    </row>
    <row r="1382" spans="7:21" x14ac:dyDescent="0.25">
      <c r="G1382" s="82">
        <v>1378</v>
      </c>
      <c r="H1382" s="11">
        <v>8.2067817610000002</v>
      </c>
      <c r="I1382" s="11">
        <v>7.9661298350000003</v>
      </c>
      <c r="J1382" s="11">
        <v>8.861705379</v>
      </c>
      <c r="K1382" s="11">
        <v>6.895342222</v>
      </c>
      <c r="L1382" s="11">
        <v>6.8699497750000003</v>
      </c>
      <c r="M1382" s="199">
        <v>6.3148956209999998</v>
      </c>
      <c r="N1382" s="199">
        <v>6.2225745989999997</v>
      </c>
      <c r="O1382" s="200">
        <v>0</v>
      </c>
      <c r="Q1382" s="82">
        <v>1378</v>
      </c>
      <c r="R1382" s="199">
        <v>0</v>
      </c>
      <c r="S1382" s="199">
        <v>1.4732488159999999</v>
      </c>
      <c r="T1382" s="199">
        <v>1.41259731</v>
      </c>
      <c r="U1382" s="200">
        <v>0</v>
      </c>
    </row>
    <row r="1383" spans="7:21" x14ac:dyDescent="0.25">
      <c r="G1383" s="82">
        <v>1379</v>
      </c>
      <c r="H1383" s="11">
        <v>8.2019423440000008</v>
      </c>
      <c r="I1383" s="11">
        <v>7.9618707879999997</v>
      </c>
      <c r="J1383" s="11">
        <v>8.8552801139999993</v>
      </c>
      <c r="K1383" s="11">
        <v>6.8936501330000004</v>
      </c>
      <c r="L1383" s="11">
        <v>6.8683182509999998</v>
      </c>
      <c r="M1383" s="199">
        <v>6.3084908249999998</v>
      </c>
      <c r="N1383" s="199">
        <v>6.2168070980000003</v>
      </c>
      <c r="O1383" s="200">
        <v>0</v>
      </c>
      <c r="Q1383" s="82">
        <v>1379</v>
      </c>
      <c r="R1383" s="199">
        <v>0</v>
      </c>
      <c r="S1383" s="199">
        <v>1.4697709299999999</v>
      </c>
      <c r="T1383" s="199">
        <v>1.409281612</v>
      </c>
      <c r="U1383" s="200">
        <v>0</v>
      </c>
    </row>
    <row r="1384" spans="7:21" x14ac:dyDescent="0.25">
      <c r="G1384" s="82">
        <v>1380</v>
      </c>
      <c r="H1384" s="11">
        <v>8.1971031449999998</v>
      </c>
      <c r="I1384" s="11">
        <v>7.9576119089999997</v>
      </c>
      <c r="J1384" s="11">
        <v>8.8488552279999997</v>
      </c>
      <c r="K1384" s="11">
        <v>6.8919580710000004</v>
      </c>
      <c r="L1384" s="11">
        <v>6.8666867519999997</v>
      </c>
      <c r="M1384" s="199">
        <v>6.3020864159999999</v>
      </c>
      <c r="N1384" s="199">
        <v>6.2110399090000001</v>
      </c>
      <c r="O1384" s="200">
        <v>0</v>
      </c>
      <c r="Q1384" s="82">
        <v>1380</v>
      </c>
      <c r="R1384" s="199">
        <v>0</v>
      </c>
      <c r="S1384" s="199">
        <v>1.466293163</v>
      </c>
      <c r="T1384" s="199">
        <v>1.4059660220000001</v>
      </c>
      <c r="U1384" s="200">
        <v>0</v>
      </c>
    </row>
    <row r="1385" spans="7:21" x14ac:dyDescent="0.25">
      <c r="G1385" s="82">
        <v>1381</v>
      </c>
      <c r="H1385" s="11">
        <v>8.1922641620000007</v>
      </c>
      <c r="I1385" s="11">
        <v>7.9533531990000004</v>
      </c>
      <c r="J1385" s="11">
        <v>8.8424307219999996</v>
      </c>
      <c r="K1385" s="11">
        <v>6.8902660349999998</v>
      </c>
      <c r="L1385" s="11">
        <v>6.8650552789999999</v>
      </c>
      <c r="M1385" s="199">
        <v>6.2956823919999998</v>
      </c>
      <c r="N1385" s="199">
        <v>6.2052730340000002</v>
      </c>
      <c r="O1385" s="200">
        <v>0</v>
      </c>
      <c r="Q1385" s="82">
        <v>1381</v>
      </c>
      <c r="R1385" s="199">
        <v>0</v>
      </c>
      <c r="S1385" s="199">
        <v>1.462815516</v>
      </c>
      <c r="T1385" s="199">
        <v>1.4026505410000001</v>
      </c>
      <c r="U1385" s="200">
        <v>0</v>
      </c>
    </row>
    <row r="1386" spans="7:21" x14ac:dyDescent="0.25">
      <c r="G1386" s="82">
        <v>1382</v>
      </c>
      <c r="H1386" s="11">
        <v>8.187425395</v>
      </c>
      <c r="I1386" s="11">
        <v>7.9490946559999998</v>
      </c>
      <c r="J1386" s="11">
        <v>8.8360065950000006</v>
      </c>
      <c r="K1386" s="11">
        <v>6.8885740259999997</v>
      </c>
      <c r="L1386" s="11">
        <v>6.8634238300000003</v>
      </c>
      <c r="M1386" s="199">
        <v>6.2892787539999997</v>
      </c>
      <c r="N1386" s="199">
        <v>6.1995064720000004</v>
      </c>
      <c r="O1386" s="200">
        <v>0</v>
      </c>
      <c r="Q1386" s="82">
        <v>1382</v>
      </c>
      <c r="R1386" s="199">
        <v>0</v>
      </c>
      <c r="S1386" s="199">
        <v>1.4593379879999999</v>
      </c>
      <c r="T1386" s="199">
        <v>1.3993351679999999</v>
      </c>
      <c r="U1386" s="200">
        <v>0</v>
      </c>
    </row>
    <row r="1387" spans="7:21" x14ac:dyDescent="0.25">
      <c r="G1387" s="82">
        <v>1383</v>
      </c>
      <c r="H1387" s="11">
        <v>8.1825868439999994</v>
      </c>
      <c r="I1387" s="11">
        <v>7.9448362819999998</v>
      </c>
      <c r="J1387" s="11">
        <v>8.8295828469999993</v>
      </c>
      <c r="K1387" s="11">
        <v>6.886882044</v>
      </c>
      <c r="L1387" s="11">
        <v>6.8617924060000002</v>
      </c>
      <c r="M1387" s="199">
        <v>6.2828755019999996</v>
      </c>
      <c r="N1387" s="199">
        <v>6.1937402229999998</v>
      </c>
      <c r="O1387" s="200">
        <v>0</v>
      </c>
      <c r="Q1387" s="82">
        <v>1383</v>
      </c>
      <c r="R1387" s="199">
        <v>0</v>
      </c>
      <c r="S1387" s="199">
        <v>1.4558605790000001</v>
      </c>
      <c r="T1387" s="199">
        <v>1.396019903</v>
      </c>
      <c r="U1387" s="200">
        <v>0</v>
      </c>
    </row>
    <row r="1388" spans="7:21" x14ac:dyDescent="0.25">
      <c r="G1388" s="82">
        <v>1384</v>
      </c>
      <c r="H1388" s="11">
        <v>8.1777485100000007</v>
      </c>
      <c r="I1388" s="11">
        <v>7.9405780750000003</v>
      </c>
      <c r="J1388" s="11">
        <v>8.8231594780000009</v>
      </c>
      <c r="K1388" s="11">
        <v>6.885190089</v>
      </c>
      <c r="L1388" s="11">
        <v>6.8601610070000003</v>
      </c>
      <c r="M1388" s="199">
        <v>6.2764726350000002</v>
      </c>
      <c r="N1388" s="199">
        <v>6.1879742870000003</v>
      </c>
      <c r="O1388" s="200">
        <v>0</v>
      </c>
      <c r="Q1388" s="82">
        <v>1384</v>
      </c>
      <c r="R1388" s="199">
        <v>0</v>
      </c>
      <c r="S1388" s="199">
        <v>1.4523832889999999</v>
      </c>
      <c r="T1388" s="199">
        <v>1.392704747</v>
      </c>
      <c r="U1388" s="200">
        <v>0</v>
      </c>
    </row>
    <row r="1389" spans="7:21" x14ac:dyDescent="0.25">
      <c r="G1389" s="82">
        <v>1385</v>
      </c>
      <c r="H1389" s="11">
        <v>8.1729103930000004</v>
      </c>
      <c r="I1389" s="11">
        <v>7.9363200359999997</v>
      </c>
      <c r="J1389" s="11">
        <v>8.8167364880000001</v>
      </c>
      <c r="K1389" s="11">
        <v>6.8834981600000003</v>
      </c>
      <c r="L1389" s="11">
        <v>6.8585296329999998</v>
      </c>
      <c r="M1389" s="199">
        <v>6.270070155</v>
      </c>
      <c r="N1389" s="199">
        <v>6.182208664</v>
      </c>
      <c r="O1389" s="200">
        <v>0</v>
      </c>
      <c r="Q1389" s="82">
        <v>1385</v>
      </c>
      <c r="R1389" s="199">
        <v>0</v>
      </c>
      <c r="S1389" s="199">
        <v>1.4489061190000001</v>
      </c>
      <c r="T1389" s="199">
        <v>1.3893896990000001</v>
      </c>
      <c r="U1389" s="200">
        <v>0</v>
      </c>
    </row>
    <row r="1390" spans="7:21" x14ac:dyDescent="0.25">
      <c r="G1390" s="82">
        <v>1386</v>
      </c>
      <c r="H1390" s="11">
        <v>8.1680724910000002</v>
      </c>
      <c r="I1390" s="11">
        <v>7.9320621659999997</v>
      </c>
      <c r="J1390" s="11">
        <v>8.8103138770000005</v>
      </c>
      <c r="K1390" s="11">
        <v>6.8818062590000002</v>
      </c>
      <c r="L1390" s="11">
        <v>6.8568982829999996</v>
      </c>
      <c r="M1390" s="199">
        <v>6.2636680599999996</v>
      </c>
      <c r="N1390" s="199">
        <v>6.176443355</v>
      </c>
      <c r="O1390" s="200">
        <v>0</v>
      </c>
      <c r="Q1390" s="82">
        <v>1386</v>
      </c>
      <c r="R1390" s="199">
        <v>0</v>
      </c>
      <c r="S1390" s="199">
        <v>1.4454290670000001</v>
      </c>
      <c r="T1390" s="199">
        <v>1.3860747600000001</v>
      </c>
      <c r="U1390" s="200">
        <v>0</v>
      </c>
    </row>
    <row r="1391" spans="7:21" x14ac:dyDescent="0.25">
      <c r="G1391" s="82">
        <v>1387</v>
      </c>
      <c r="H1391" s="11">
        <v>8.1632348070000003</v>
      </c>
      <c r="I1391" s="11">
        <v>7.9278044630000002</v>
      </c>
      <c r="J1391" s="11">
        <v>8.8038916460000003</v>
      </c>
      <c r="K1391" s="11">
        <v>6.8801143839999996</v>
      </c>
      <c r="L1391" s="11">
        <v>6.8552669589999997</v>
      </c>
      <c r="M1391" s="199">
        <v>6.2572663500000001</v>
      </c>
      <c r="N1391" s="199">
        <v>6.170678358</v>
      </c>
      <c r="O1391" s="200">
        <v>0</v>
      </c>
      <c r="Q1391" s="82">
        <v>1387</v>
      </c>
      <c r="R1391" s="199">
        <v>0</v>
      </c>
      <c r="S1391" s="199">
        <v>1.441952135</v>
      </c>
      <c r="T1391" s="199">
        <v>1.3827599290000001</v>
      </c>
      <c r="U1391" s="200">
        <v>0</v>
      </c>
    </row>
    <row r="1392" spans="7:21" x14ac:dyDescent="0.25">
      <c r="G1392" s="82">
        <v>1388</v>
      </c>
      <c r="H1392" s="11">
        <v>8.1583973380000003</v>
      </c>
      <c r="I1392" s="11">
        <v>7.9235469280000004</v>
      </c>
      <c r="J1392" s="11">
        <v>8.7974697929999994</v>
      </c>
      <c r="K1392" s="11">
        <v>6.8784225360000004</v>
      </c>
      <c r="L1392" s="11">
        <v>6.853635659</v>
      </c>
      <c r="M1392" s="199">
        <v>6.2508650269999997</v>
      </c>
      <c r="N1392" s="199">
        <v>6.1649136740000001</v>
      </c>
      <c r="O1392" s="200">
        <v>0</v>
      </c>
      <c r="Q1392" s="82">
        <v>1388</v>
      </c>
      <c r="R1392" s="199">
        <v>0</v>
      </c>
      <c r="S1392" s="199">
        <v>1.4384753219999999</v>
      </c>
      <c r="T1392" s="199">
        <v>1.379445206</v>
      </c>
      <c r="U1392" s="200">
        <v>0</v>
      </c>
    </row>
    <row r="1393" spans="7:21" x14ac:dyDescent="0.25">
      <c r="G1393" s="82">
        <v>1389</v>
      </c>
      <c r="H1393" s="11">
        <v>8.1535600860000006</v>
      </c>
      <c r="I1393" s="11">
        <v>7.9192895620000003</v>
      </c>
      <c r="J1393" s="11">
        <v>8.7910483189999997</v>
      </c>
      <c r="K1393" s="11">
        <v>6.8767307149999999</v>
      </c>
      <c r="L1393" s="11">
        <v>6.8520043849999999</v>
      </c>
      <c r="M1393" s="199">
        <v>6.2444640890000001</v>
      </c>
      <c r="N1393" s="199">
        <v>6.1591493030000004</v>
      </c>
      <c r="O1393" s="200">
        <v>0</v>
      </c>
      <c r="Q1393" s="82">
        <v>1389</v>
      </c>
      <c r="R1393" s="199">
        <v>0</v>
      </c>
      <c r="S1393" s="199">
        <v>1.434998628</v>
      </c>
      <c r="T1393" s="199">
        <v>1.376130592</v>
      </c>
      <c r="U1393" s="200">
        <v>0</v>
      </c>
    </row>
    <row r="1394" spans="7:21" x14ac:dyDescent="0.25">
      <c r="G1394" s="82">
        <v>1390</v>
      </c>
      <c r="H1394" s="11">
        <v>8.1487230499999992</v>
      </c>
      <c r="I1394" s="11">
        <v>7.9150323629999999</v>
      </c>
      <c r="J1394" s="11">
        <v>8.7846272249999995</v>
      </c>
      <c r="K1394" s="11">
        <v>6.8750389199999997</v>
      </c>
      <c r="L1394" s="11">
        <v>6.8503731349999999</v>
      </c>
      <c r="M1394" s="199">
        <v>6.2380635360000003</v>
      </c>
      <c r="N1394" s="199">
        <v>6.153385246</v>
      </c>
      <c r="O1394" s="200">
        <v>0</v>
      </c>
      <c r="Q1394" s="82">
        <v>1390</v>
      </c>
      <c r="R1394" s="199">
        <v>0</v>
      </c>
      <c r="S1394" s="199">
        <v>1.4315220529999999</v>
      </c>
      <c r="T1394" s="199">
        <v>1.372816086</v>
      </c>
      <c r="U1394" s="200">
        <v>0</v>
      </c>
    </row>
    <row r="1395" spans="7:21" x14ac:dyDescent="0.25">
      <c r="G1395" s="82">
        <v>1391</v>
      </c>
      <c r="H1395" s="11">
        <v>8.1438862299999997</v>
      </c>
      <c r="I1395" s="11">
        <v>7.910775332</v>
      </c>
      <c r="J1395" s="11">
        <v>8.7782065090000003</v>
      </c>
      <c r="K1395" s="11">
        <v>6.873347152</v>
      </c>
      <c r="L1395" s="11">
        <v>6.8487419110000003</v>
      </c>
      <c r="M1395" s="199">
        <v>6.2316633699999997</v>
      </c>
      <c r="N1395" s="199">
        <v>6.1476215009999997</v>
      </c>
      <c r="O1395" s="200">
        <v>0</v>
      </c>
      <c r="Q1395" s="82">
        <v>1391</v>
      </c>
      <c r="R1395" s="199">
        <v>0</v>
      </c>
      <c r="S1395" s="199">
        <v>1.428045598</v>
      </c>
      <c r="T1395" s="199">
        <v>1.3695016879999999</v>
      </c>
      <c r="U1395" s="200">
        <v>0</v>
      </c>
    </row>
    <row r="1396" spans="7:21" x14ac:dyDescent="0.25">
      <c r="G1396" s="82">
        <v>1392</v>
      </c>
      <c r="H1396" s="11">
        <v>8.1390496270000003</v>
      </c>
      <c r="I1396" s="11">
        <v>7.9065184689999999</v>
      </c>
      <c r="J1396" s="11">
        <v>8.7717861730000006</v>
      </c>
      <c r="K1396" s="11">
        <v>6.8716554109999999</v>
      </c>
      <c r="L1396" s="11">
        <v>6.847110711</v>
      </c>
      <c r="M1396" s="199">
        <v>6.2252635879999998</v>
      </c>
      <c r="N1396" s="199">
        <v>6.1418580690000004</v>
      </c>
      <c r="O1396" s="200">
        <v>0</v>
      </c>
      <c r="Q1396" s="82">
        <v>1392</v>
      </c>
      <c r="R1396" s="199">
        <v>0</v>
      </c>
      <c r="S1396" s="199">
        <v>1.424569261</v>
      </c>
      <c r="T1396" s="199">
        <v>1.366187399</v>
      </c>
      <c r="U1396" s="200">
        <v>0</v>
      </c>
    </row>
    <row r="1397" spans="7:21" x14ac:dyDescent="0.25">
      <c r="G1397" s="82">
        <v>1393</v>
      </c>
      <c r="H1397" s="11">
        <v>8.1342132399999993</v>
      </c>
      <c r="I1397" s="11">
        <v>7.9022617740000003</v>
      </c>
      <c r="J1397" s="11">
        <v>8.7653662150000002</v>
      </c>
      <c r="K1397" s="11">
        <v>6.8699636970000002</v>
      </c>
      <c r="L1397" s="11">
        <v>6.845479536</v>
      </c>
      <c r="M1397" s="199">
        <v>6.2188641929999999</v>
      </c>
      <c r="N1397" s="199">
        <v>6.1360949500000004</v>
      </c>
      <c r="O1397" s="200">
        <v>0</v>
      </c>
      <c r="Q1397" s="82">
        <v>1393</v>
      </c>
      <c r="R1397" s="199">
        <v>0</v>
      </c>
      <c r="S1397" s="199">
        <v>1.421093044</v>
      </c>
      <c r="T1397" s="199">
        <v>1.3628732180000001</v>
      </c>
      <c r="U1397" s="200">
        <v>0</v>
      </c>
    </row>
    <row r="1398" spans="7:21" x14ac:dyDescent="0.25">
      <c r="G1398" s="82">
        <v>1394</v>
      </c>
      <c r="H1398" s="11">
        <v>8.1293770700000003</v>
      </c>
      <c r="I1398" s="11">
        <v>7.8980052470000004</v>
      </c>
      <c r="J1398" s="11">
        <v>8.7589466359999992</v>
      </c>
      <c r="K1398" s="11">
        <v>6.8682720100000001</v>
      </c>
      <c r="L1398" s="11">
        <v>6.8438483860000003</v>
      </c>
      <c r="M1398" s="199">
        <v>6.2124651829999999</v>
      </c>
      <c r="N1398" s="199">
        <v>6.1303321439999996</v>
      </c>
      <c r="O1398" s="200">
        <v>0</v>
      </c>
      <c r="Q1398" s="82">
        <v>1394</v>
      </c>
      <c r="R1398" s="199">
        <v>0</v>
      </c>
      <c r="S1398" s="199">
        <v>1.4176169460000001</v>
      </c>
      <c r="T1398" s="199">
        <v>1.3595591460000001</v>
      </c>
      <c r="U1398" s="200">
        <v>0</v>
      </c>
    </row>
    <row r="1399" spans="7:21" x14ac:dyDescent="0.25">
      <c r="G1399" s="82">
        <v>1395</v>
      </c>
      <c r="H1399" s="11">
        <v>8.1245411159999996</v>
      </c>
      <c r="I1399" s="11">
        <v>7.8937488870000001</v>
      </c>
      <c r="J1399" s="11">
        <v>8.7525274359999994</v>
      </c>
      <c r="K1399" s="11">
        <v>6.8665803490000004</v>
      </c>
      <c r="L1399" s="11">
        <v>6.8422172610000001</v>
      </c>
      <c r="M1399" s="199">
        <v>6.2060665579999998</v>
      </c>
      <c r="N1399" s="199">
        <v>6.1245696509999998</v>
      </c>
      <c r="O1399" s="200">
        <v>0</v>
      </c>
      <c r="Q1399" s="82">
        <v>1395</v>
      </c>
      <c r="R1399" s="199">
        <v>0</v>
      </c>
      <c r="S1399" s="199">
        <v>1.414140967</v>
      </c>
      <c r="T1399" s="199">
        <v>1.3562451820000001</v>
      </c>
      <c r="U1399" s="200">
        <v>0</v>
      </c>
    </row>
    <row r="1400" spans="7:21" x14ac:dyDescent="0.25">
      <c r="G1400" s="82">
        <v>1396</v>
      </c>
      <c r="H1400" s="11">
        <v>8.1197053780000008</v>
      </c>
      <c r="I1400" s="11">
        <v>7.8894926959999996</v>
      </c>
      <c r="J1400" s="11">
        <v>8.7461086160000008</v>
      </c>
      <c r="K1400" s="11">
        <v>6.8648887150000002</v>
      </c>
      <c r="L1400" s="11">
        <v>6.84058616</v>
      </c>
      <c r="M1400" s="199">
        <v>6.1996683189999997</v>
      </c>
      <c r="N1400" s="199">
        <v>6.1188074710000002</v>
      </c>
      <c r="O1400" s="200">
        <v>0</v>
      </c>
      <c r="Q1400" s="82">
        <v>1396</v>
      </c>
      <c r="R1400" s="199">
        <v>0</v>
      </c>
      <c r="S1400" s="199">
        <v>1.410665107</v>
      </c>
      <c r="T1400" s="199">
        <v>1.352931326</v>
      </c>
      <c r="U1400" s="200">
        <v>0</v>
      </c>
    </row>
    <row r="1401" spans="7:21" x14ac:dyDescent="0.25">
      <c r="G1401" s="82">
        <v>1397</v>
      </c>
      <c r="H1401" s="11">
        <v>8.1148698560000003</v>
      </c>
      <c r="I1401" s="11">
        <v>7.8852366729999996</v>
      </c>
      <c r="J1401" s="11">
        <v>8.7396901729999996</v>
      </c>
      <c r="K1401" s="11">
        <v>6.8631971079999996</v>
      </c>
      <c r="L1401" s="11">
        <v>6.8389550850000003</v>
      </c>
      <c r="M1401" s="199">
        <v>6.1932704650000003</v>
      </c>
      <c r="N1401" s="199">
        <v>6.1130456039999999</v>
      </c>
      <c r="O1401" s="200">
        <v>0</v>
      </c>
      <c r="Q1401" s="82">
        <v>1397</v>
      </c>
      <c r="R1401" s="199">
        <v>0</v>
      </c>
      <c r="S1401" s="199">
        <v>1.4071893660000001</v>
      </c>
      <c r="T1401" s="199">
        <v>1.349617579</v>
      </c>
      <c r="U1401" s="200">
        <v>0</v>
      </c>
    </row>
    <row r="1402" spans="7:21" x14ac:dyDescent="0.25">
      <c r="G1402" s="82">
        <v>1398</v>
      </c>
      <c r="H1402" s="11">
        <v>8.11003455</v>
      </c>
      <c r="I1402" s="11">
        <v>7.8809808170000002</v>
      </c>
      <c r="J1402" s="11">
        <v>8.7332721099999997</v>
      </c>
      <c r="K1402" s="11">
        <v>6.8615055280000004</v>
      </c>
      <c r="L1402" s="11">
        <v>6.837324035</v>
      </c>
      <c r="M1402" s="199">
        <v>6.186872997</v>
      </c>
      <c r="N1402" s="199">
        <v>6.1072840490000004</v>
      </c>
      <c r="O1402" s="200">
        <v>0</v>
      </c>
      <c r="Q1402" s="82">
        <v>1398</v>
      </c>
      <c r="R1402" s="199">
        <v>0</v>
      </c>
      <c r="S1402" s="199">
        <v>1.403713744</v>
      </c>
      <c r="T1402" s="199">
        <v>1.3463039400000001</v>
      </c>
      <c r="U1402" s="200">
        <v>0</v>
      </c>
    </row>
    <row r="1403" spans="7:21" x14ac:dyDescent="0.25">
      <c r="G1403" s="82">
        <v>1399</v>
      </c>
      <c r="H1403" s="11">
        <v>8.1051994609999998</v>
      </c>
      <c r="I1403" s="11">
        <v>7.8767251290000004</v>
      </c>
      <c r="J1403" s="11">
        <v>8.7268544259999992</v>
      </c>
      <c r="K1403" s="11">
        <v>6.8598139739999997</v>
      </c>
      <c r="L1403" s="11">
        <v>6.8356930089999999</v>
      </c>
      <c r="M1403" s="199">
        <v>6.1804759139999996</v>
      </c>
      <c r="N1403" s="199">
        <v>6.1015228080000004</v>
      </c>
      <c r="O1403" s="200">
        <v>0</v>
      </c>
      <c r="Q1403" s="82">
        <v>1399</v>
      </c>
      <c r="R1403" s="199">
        <v>0</v>
      </c>
      <c r="S1403" s="199">
        <v>1.4002382419999999</v>
      </c>
      <c r="T1403" s="199">
        <v>1.342990409</v>
      </c>
      <c r="U1403" s="200">
        <v>0</v>
      </c>
    </row>
    <row r="1404" spans="7:21" x14ac:dyDescent="0.25">
      <c r="G1404" s="82">
        <v>1400</v>
      </c>
      <c r="H1404" s="11">
        <v>8.1003645879999997</v>
      </c>
      <c r="I1404" s="11">
        <v>7.8724696099999996</v>
      </c>
      <c r="J1404" s="11">
        <v>8.7204371199999997</v>
      </c>
      <c r="K1404" s="11">
        <v>6.8581224470000004</v>
      </c>
      <c r="L1404" s="11">
        <v>6.8340620080000001</v>
      </c>
      <c r="M1404" s="199">
        <v>6.1740792170000001</v>
      </c>
      <c r="N1404" s="199">
        <v>6.0957618790000003</v>
      </c>
      <c r="O1404" s="200">
        <v>0</v>
      </c>
      <c r="Q1404" s="82">
        <v>1400</v>
      </c>
      <c r="R1404" s="199">
        <v>0</v>
      </c>
      <c r="S1404" s="199">
        <v>1.396762858</v>
      </c>
      <c r="T1404" s="199">
        <v>1.339676987</v>
      </c>
      <c r="U1404" s="200">
        <v>0</v>
      </c>
    </row>
    <row r="1405" spans="7:21" x14ac:dyDescent="0.25">
      <c r="G1405" s="82">
        <v>1401</v>
      </c>
      <c r="H1405" s="11">
        <v>8.0955299309999997</v>
      </c>
      <c r="I1405" s="11">
        <v>7.8682142580000001</v>
      </c>
      <c r="J1405" s="11">
        <v>8.7140201929999996</v>
      </c>
      <c r="K1405" s="11">
        <v>6.8564309469999998</v>
      </c>
      <c r="L1405" s="11">
        <v>6.8324310329999998</v>
      </c>
      <c r="M1405" s="199">
        <v>6.1676829040000003</v>
      </c>
      <c r="N1405" s="199">
        <v>6.0900012630000004</v>
      </c>
      <c r="O1405" s="200">
        <v>0</v>
      </c>
      <c r="Q1405" s="82">
        <v>1401</v>
      </c>
      <c r="R1405" s="199">
        <v>0</v>
      </c>
      <c r="S1405" s="199">
        <v>1.393287594</v>
      </c>
      <c r="T1405" s="199">
        <v>1.3363636720000001</v>
      </c>
      <c r="U1405" s="200">
        <v>0</v>
      </c>
    </row>
    <row r="1406" spans="7:21" x14ac:dyDescent="0.25">
      <c r="G1406" s="82">
        <v>1402</v>
      </c>
      <c r="H1406" s="11">
        <v>8.090695491</v>
      </c>
      <c r="I1406" s="11">
        <v>7.8639590740000003</v>
      </c>
      <c r="J1406" s="11">
        <v>8.7076036450000007</v>
      </c>
      <c r="K1406" s="11">
        <v>6.8547394739999996</v>
      </c>
      <c r="L1406" s="11">
        <v>6.8308000819999997</v>
      </c>
      <c r="M1406" s="199">
        <v>6.1612869779999997</v>
      </c>
      <c r="N1406" s="199">
        <v>6.0842409599999998</v>
      </c>
      <c r="O1406" s="200">
        <v>0</v>
      </c>
      <c r="Q1406" s="82">
        <v>1402</v>
      </c>
      <c r="R1406" s="199">
        <v>0</v>
      </c>
      <c r="S1406" s="199">
        <v>1.3898124489999999</v>
      </c>
      <c r="T1406" s="199">
        <v>1.3330504670000001</v>
      </c>
      <c r="U1406" s="200">
        <v>0</v>
      </c>
    </row>
    <row r="1407" spans="7:21" x14ac:dyDescent="0.25">
      <c r="G1407" s="82">
        <v>1403</v>
      </c>
      <c r="H1407" s="11">
        <v>8.0858612670000003</v>
      </c>
      <c r="I1407" s="11">
        <v>7.8597040580000002</v>
      </c>
      <c r="J1407" s="11">
        <v>8.7011874749999993</v>
      </c>
      <c r="K1407" s="11">
        <v>6.8530480279999999</v>
      </c>
      <c r="L1407" s="11">
        <v>6.8291691559999999</v>
      </c>
      <c r="M1407" s="199">
        <v>6.1548914359999998</v>
      </c>
      <c r="N1407" s="199">
        <v>6.0784809690000001</v>
      </c>
      <c r="O1407" s="200">
        <v>0</v>
      </c>
      <c r="Q1407" s="82">
        <v>1403</v>
      </c>
      <c r="R1407" s="199">
        <v>0</v>
      </c>
      <c r="S1407" s="199">
        <v>1.3863374230000001</v>
      </c>
      <c r="T1407" s="199">
        <v>1.3297373690000001</v>
      </c>
      <c r="U1407" s="200">
        <v>0</v>
      </c>
    </row>
    <row r="1408" spans="7:21" x14ac:dyDescent="0.25">
      <c r="G1408" s="82">
        <v>1404</v>
      </c>
      <c r="H1408" s="11">
        <v>8.0810272590000007</v>
      </c>
      <c r="I1408" s="11">
        <v>7.8554492089999997</v>
      </c>
      <c r="J1408" s="11">
        <v>8.6947716849999992</v>
      </c>
      <c r="K1408" s="11">
        <v>6.8513566079999997</v>
      </c>
      <c r="L1408" s="11">
        <v>6.8275382550000003</v>
      </c>
      <c r="M1408" s="199">
        <v>6.1484962799999998</v>
      </c>
      <c r="N1408" s="199">
        <v>6.0727212909999997</v>
      </c>
      <c r="O1408" s="200">
        <v>0</v>
      </c>
      <c r="Q1408" s="82">
        <v>1404</v>
      </c>
      <c r="R1408" s="199">
        <v>0</v>
      </c>
      <c r="S1408" s="199">
        <v>1.3828625160000001</v>
      </c>
      <c r="T1408" s="199">
        <v>1.32642438</v>
      </c>
      <c r="U1408" s="200">
        <v>0</v>
      </c>
    </row>
    <row r="1409" spans="7:21" x14ac:dyDescent="0.25">
      <c r="G1409" s="82">
        <v>1405</v>
      </c>
      <c r="H1409" s="11">
        <v>8.0761934669999995</v>
      </c>
      <c r="I1409" s="11">
        <v>7.8511945289999998</v>
      </c>
      <c r="J1409" s="11">
        <v>8.6883562730000001</v>
      </c>
      <c r="K1409" s="11">
        <v>6.8496652149999999</v>
      </c>
      <c r="L1409" s="11">
        <v>6.8259073790000002</v>
      </c>
      <c r="M1409" s="199">
        <v>6.1421015089999997</v>
      </c>
      <c r="N1409" s="199">
        <v>6.0669619260000003</v>
      </c>
      <c r="O1409" s="200">
        <v>0</v>
      </c>
      <c r="Q1409" s="82">
        <v>1405</v>
      </c>
      <c r="R1409" s="199">
        <v>0</v>
      </c>
      <c r="S1409" s="199">
        <v>1.379387728</v>
      </c>
      <c r="T1409" s="199">
        <v>1.3231115</v>
      </c>
      <c r="U1409" s="200">
        <v>0</v>
      </c>
    </row>
    <row r="1410" spans="7:21" x14ac:dyDescent="0.25">
      <c r="G1410" s="82">
        <v>1406</v>
      </c>
      <c r="H1410" s="11">
        <v>8.0713598910000002</v>
      </c>
      <c r="I1410" s="11">
        <v>7.8469400159999996</v>
      </c>
      <c r="J1410" s="11">
        <v>8.6819412390000004</v>
      </c>
      <c r="K1410" s="11">
        <v>6.8479738489999997</v>
      </c>
      <c r="L1410" s="11">
        <v>6.8242765280000004</v>
      </c>
      <c r="M1410" s="199">
        <v>6.1357071230000004</v>
      </c>
      <c r="N1410" s="199">
        <v>6.0612028740000001</v>
      </c>
      <c r="O1410" s="200">
        <v>0</v>
      </c>
      <c r="Q1410" s="82">
        <v>1406</v>
      </c>
      <c r="R1410" s="199">
        <v>0</v>
      </c>
      <c r="S1410" s="199">
        <v>1.3759130589999999</v>
      </c>
      <c r="T1410" s="199">
        <v>1.319798727</v>
      </c>
      <c r="U1410" s="200">
        <v>0</v>
      </c>
    </row>
    <row r="1411" spans="7:21" x14ac:dyDescent="0.25">
      <c r="G1411" s="82">
        <v>1407</v>
      </c>
      <c r="H1411" s="11">
        <v>8.0665265309999992</v>
      </c>
      <c r="I1411" s="11">
        <v>7.8426856709999999</v>
      </c>
      <c r="J1411" s="11">
        <v>8.675526584</v>
      </c>
      <c r="K1411" s="11">
        <v>6.84628251</v>
      </c>
      <c r="L1411" s="11">
        <v>6.8226457009999999</v>
      </c>
      <c r="M1411" s="199">
        <v>6.1293131230000002</v>
      </c>
      <c r="N1411" s="199">
        <v>6.0554441350000001</v>
      </c>
      <c r="O1411" s="200">
        <v>0</v>
      </c>
      <c r="Q1411" s="82">
        <v>1407</v>
      </c>
      <c r="R1411" s="199">
        <v>0</v>
      </c>
      <c r="S1411" s="199">
        <v>1.3724385100000001</v>
      </c>
      <c r="T1411" s="199">
        <v>1.3164860629999999</v>
      </c>
      <c r="U1411" s="200">
        <v>0</v>
      </c>
    </row>
    <row r="1412" spans="7:21" x14ac:dyDescent="0.25">
      <c r="G1412" s="82">
        <v>1408</v>
      </c>
      <c r="H1412" s="11">
        <v>8.0616933880000001</v>
      </c>
      <c r="I1412" s="11">
        <v>7.8384314939999999</v>
      </c>
      <c r="J1412" s="11">
        <v>8.6691123080000008</v>
      </c>
      <c r="K1412" s="11">
        <v>6.8445911969999997</v>
      </c>
      <c r="L1412" s="11">
        <v>6.8210148999999998</v>
      </c>
      <c r="M1412" s="199">
        <v>6.1229195079999998</v>
      </c>
      <c r="N1412" s="199">
        <v>6.0496857080000002</v>
      </c>
      <c r="O1412" s="200">
        <v>0</v>
      </c>
      <c r="Q1412" s="82">
        <v>1408</v>
      </c>
      <c r="R1412" s="199">
        <v>0</v>
      </c>
      <c r="S1412" s="199">
        <v>1.3689640789999999</v>
      </c>
      <c r="T1412" s="199">
        <v>1.3131735069999999</v>
      </c>
      <c r="U1412" s="200">
        <v>0</v>
      </c>
    </row>
    <row r="1413" spans="7:21" x14ac:dyDescent="0.25">
      <c r="G1413" s="82">
        <v>1409</v>
      </c>
      <c r="H1413" s="11">
        <v>8.0568604609999994</v>
      </c>
      <c r="I1413" s="11">
        <v>7.8341774849999997</v>
      </c>
      <c r="J1413" s="11">
        <v>8.6626984109999992</v>
      </c>
      <c r="K1413" s="11">
        <v>6.842899912</v>
      </c>
      <c r="L1413" s="11">
        <v>6.8193841229999999</v>
      </c>
      <c r="M1413" s="199">
        <v>6.1165262780000003</v>
      </c>
      <c r="N1413" s="199">
        <v>6.0439275930000003</v>
      </c>
      <c r="O1413" s="200">
        <v>0</v>
      </c>
      <c r="Q1413" s="82">
        <v>1409</v>
      </c>
      <c r="R1413" s="199">
        <v>0</v>
      </c>
      <c r="S1413" s="199">
        <v>1.365489768</v>
      </c>
      <c r="T1413" s="199">
        <v>1.30986106</v>
      </c>
      <c r="U1413" s="200">
        <v>0</v>
      </c>
    </row>
    <row r="1414" spans="7:21" x14ac:dyDescent="0.25">
      <c r="G1414" s="82">
        <v>1410</v>
      </c>
      <c r="H1414" s="11">
        <v>8.0520277500000006</v>
      </c>
      <c r="I1414" s="11">
        <v>7.829923644</v>
      </c>
      <c r="J1414" s="11">
        <v>8.6562848920000004</v>
      </c>
      <c r="K1414" s="11">
        <v>6.8412086519999997</v>
      </c>
      <c r="L1414" s="11">
        <v>6.8177533720000003</v>
      </c>
      <c r="M1414" s="199">
        <v>6.1101334329999997</v>
      </c>
      <c r="N1414" s="199">
        <v>6.0381697919999997</v>
      </c>
      <c r="O1414" s="200">
        <v>0</v>
      </c>
      <c r="Q1414" s="82">
        <v>1410</v>
      </c>
      <c r="R1414" s="199">
        <v>0</v>
      </c>
      <c r="S1414" s="199">
        <v>1.362015575</v>
      </c>
      <c r="T1414" s="199">
        <v>1.3065487200000001</v>
      </c>
      <c r="U1414" s="200">
        <v>0</v>
      </c>
    </row>
    <row r="1415" spans="7:21" x14ac:dyDescent="0.25">
      <c r="G1415" s="82">
        <v>1411</v>
      </c>
      <c r="H1415" s="11">
        <v>8.0471952550000001</v>
      </c>
      <c r="I1415" s="11">
        <v>7.8256699699999999</v>
      </c>
      <c r="J1415" s="11">
        <v>8.6498717509999992</v>
      </c>
      <c r="K1415" s="11">
        <v>6.83951742</v>
      </c>
      <c r="L1415" s="11">
        <v>6.8161226450000001</v>
      </c>
      <c r="M1415" s="199">
        <v>6.1037409729999998</v>
      </c>
      <c r="N1415" s="199">
        <v>6.0324123030000001</v>
      </c>
      <c r="O1415" s="200">
        <v>0</v>
      </c>
      <c r="Q1415" s="82">
        <v>1411</v>
      </c>
      <c r="R1415" s="199">
        <v>0</v>
      </c>
      <c r="S1415" s="199">
        <v>1.358541502</v>
      </c>
      <c r="T1415" s="199">
        <v>1.30323649</v>
      </c>
      <c r="U1415" s="200">
        <v>0</v>
      </c>
    </row>
    <row r="1416" spans="7:21" x14ac:dyDescent="0.25">
      <c r="G1416" s="82">
        <v>1412</v>
      </c>
      <c r="H1416" s="11">
        <v>8.0423629759999997</v>
      </c>
      <c r="I1416" s="11">
        <v>7.8214164650000004</v>
      </c>
      <c r="J1416" s="11">
        <v>8.6434589890000009</v>
      </c>
      <c r="K1416" s="11">
        <v>6.8378262149999998</v>
      </c>
      <c r="L1416" s="11">
        <v>6.8144919430000002</v>
      </c>
      <c r="M1416" s="199">
        <v>6.0973488979999999</v>
      </c>
      <c r="N1416" s="199">
        <v>6.0266551269999997</v>
      </c>
      <c r="O1416" s="200">
        <v>0</v>
      </c>
      <c r="Q1416" s="82">
        <v>1412</v>
      </c>
      <c r="R1416" s="199">
        <v>0</v>
      </c>
      <c r="S1416" s="199">
        <v>1.3550675480000001</v>
      </c>
      <c r="T1416" s="199">
        <v>1.299924367</v>
      </c>
      <c r="U1416" s="200">
        <v>0</v>
      </c>
    </row>
    <row r="1417" spans="7:21" x14ac:dyDescent="0.25">
      <c r="G1417" s="82">
        <v>1413</v>
      </c>
      <c r="H1417" s="11">
        <v>8.0375309129999994</v>
      </c>
      <c r="I1417" s="11">
        <v>7.8171631269999997</v>
      </c>
      <c r="J1417" s="11">
        <v>8.6370466060000002</v>
      </c>
      <c r="K1417" s="11">
        <v>6.8361350359999999</v>
      </c>
      <c r="L1417" s="11">
        <v>6.8128612659999996</v>
      </c>
      <c r="M1417" s="199">
        <v>6.0909572089999999</v>
      </c>
      <c r="N1417" s="199">
        <v>6.0208982630000003</v>
      </c>
      <c r="O1417" s="200">
        <v>0</v>
      </c>
      <c r="Q1417" s="82">
        <v>1413</v>
      </c>
      <c r="R1417" s="199">
        <v>0</v>
      </c>
      <c r="S1417" s="199">
        <v>1.351593713</v>
      </c>
      <c r="T1417" s="199">
        <v>1.296612353</v>
      </c>
      <c r="U1417" s="200">
        <v>0</v>
      </c>
    </row>
    <row r="1418" spans="7:21" x14ac:dyDescent="0.25">
      <c r="G1418" s="82">
        <v>1414</v>
      </c>
      <c r="H1418" s="11">
        <v>8.0326990669999994</v>
      </c>
      <c r="I1418" s="11">
        <v>7.8129099569999996</v>
      </c>
      <c r="J1418" s="11">
        <v>8.6306346010000006</v>
      </c>
      <c r="K1418" s="11">
        <v>6.8344438839999997</v>
      </c>
      <c r="L1418" s="11">
        <v>6.8112306140000003</v>
      </c>
      <c r="M1418" s="199">
        <v>6.0845659039999997</v>
      </c>
      <c r="N1418" s="199">
        <v>6.0151417120000001</v>
      </c>
      <c r="O1418" s="200">
        <v>0</v>
      </c>
      <c r="Q1418" s="82">
        <v>1414</v>
      </c>
      <c r="R1418" s="199">
        <v>0</v>
      </c>
      <c r="S1418" s="199">
        <v>1.3481199960000001</v>
      </c>
      <c r="T1418" s="199">
        <v>1.293300447</v>
      </c>
      <c r="U1418" s="200">
        <v>0</v>
      </c>
    </row>
    <row r="1419" spans="7:21" x14ac:dyDescent="0.25">
      <c r="G1419" s="82">
        <v>1415</v>
      </c>
      <c r="H1419" s="11">
        <v>8.0278674359999993</v>
      </c>
      <c r="I1419" s="11">
        <v>7.8086569539999999</v>
      </c>
      <c r="J1419" s="11">
        <v>8.6242229740000003</v>
      </c>
      <c r="K1419" s="11">
        <v>6.8327527589999999</v>
      </c>
      <c r="L1419" s="11">
        <v>6.8095999870000004</v>
      </c>
      <c r="M1419" s="199">
        <v>6.0781749850000004</v>
      </c>
      <c r="N1419" s="199">
        <v>6.009385473</v>
      </c>
      <c r="O1419" s="200">
        <v>0</v>
      </c>
      <c r="Q1419" s="82">
        <v>1415</v>
      </c>
      <c r="R1419" s="199">
        <v>0</v>
      </c>
      <c r="S1419" s="199">
        <v>1.3446463989999999</v>
      </c>
      <c r="T1419" s="199">
        <v>1.2899886490000001</v>
      </c>
      <c r="U1419" s="200">
        <v>0</v>
      </c>
    </row>
    <row r="1420" spans="7:21" x14ac:dyDescent="0.25">
      <c r="G1420" s="82">
        <v>1416</v>
      </c>
      <c r="H1420" s="11">
        <v>8.0230360219999994</v>
      </c>
      <c r="I1420" s="11">
        <v>7.8044041200000001</v>
      </c>
      <c r="J1420" s="11">
        <v>8.6178117259999993</v>
      </c>
      <c r="K1420" s="11">
        <v>6.8310616609999997</v>
      </c>
      <c r="L1420" s="11">
        <v>6.8079693839999997</v>
      </c>
      <c r="M1420" s="199">
        <v>6.07178445</v>
      </c>
      <c r="N1420" s="199">
        <v>6.0036295470000001</v>
      </c>
      <c r="O1420" s="200">
        <v>0</v>
      </c>
      <c r="Q1420" s="82">
        <v>1416</v>
      </c>
      <c r="R1420" s="199">
        <v>0</v>
      </c>
      <c r="S1420" s="199">
        <v>1.3411729210000001</v>
      </c>
      <c r="T1420" s="199">
        <v>1.286676959</v>
      </c>
      <c r="U1420" s="200">
        <v>0</v>
      </c>
    </row>
    <row r="1421" spans="7:21" x14ac:dyDescent="0.25">
      <c r="G1421" s="82">
        <v>1417</v>
      </c>
      <c r="H1421" s="11">
        <v>8.0182048239999997</v>
      </c>
      <c r="I1421" s="11">
        <v>7.8001514529999998</v>
      </c>
      <c r="J1421" s="11">
        <v>8.6114008559999995</v>
      </c>
      <c r="K1421" s="11">
        <v>6.8293705889999998</v>
      </c>
      <c r="L1421" s="11">
        <v>6.8063388070000004</v>
      </c>
      <c r="M1421" s="199">
        <v>6.0653943010000004</v>
      </c>
      <c r="N1421" s="199">
        <v>5.9978739330000002</v>
      </c>
      <c r="O1421" s="200">
        <v>0</v>
      </c>
      <c r="Q1421" s="82">
        <v>1417</v>
      </c>
      <c r="R1421" s="199">
        <v>0</v>
      </c>
      <c r="S1421" s="199">
        <v>1.3376995620000001</v>
      </c>
      <c r="T1421" s="199">
        <v>1.2833653780000001</v>
      </c>
      <c r="U1421" s="200">
        <v>0</v>
      </c>
    </row>
    <row r="1422" spans="7:21" x14ac:dyDescent="0.25">
      <c r="G1422" s="82">
        <v>1418</v>
      </c>
      <c r="H1422" s="11">
        <v>8.0133738409999999</v>
      </c>
      <c r="I1422" s="11">
        <v>7.7958989540000001</v>
      </c>
      <c r="J1422" s="11">
        <v>8.6049903650000008</v>
      </c>
      <c r="K1422" s="11">
        <v>6.8276795440000004</v>
      </c>
      <c r="L1422" s="11">
        <v>6.8047082550000004</v>
      </c>
      <c r="M1422" s="199">
        <v>6.0590045359999998</v>
      </c>
      <c r="N1422" s="199">
        <v>5.9921186320000004</v>
      </c>
      <c r="O1422" s="200">
        <v>0</v>
      </c>
      <c r="Q1422" s="82">
        <v>1418</v>
      </c>
      <c r="R1422" s="199">
        <v>0</v>
      </c>
      <c r="S1422" s="199">
        <v>1.3342263219999999</v>
      </c>
      <c r="T1422" s="199">
        <v>1.2800539049999999</v>
      </c>
      <c r="U1422" s="200">
        <v>0</v>
      </c>
    </row>
    <row r="1423" spans="7:21" x14ac:dyDescent="0.25">
      <c r="G1423" s="82">
        <v>1419</v>
      </c>
      <c r="H1423" s="11">
        <v>8.0085430750000004</v>
      </c>
      <c r="I1423" s="11">
        <v>7.791646622</v>
      </c>
      <c r="J1423" s="11">
        <v>8.5985802519999996</v>
      </c>
      <c r="K1423" s="11">
        <v>6.8259885259999997</v>
      </c>
      <c r="L1423" s="11">
        <v>6.8030777269999998</v>
      </c>
      <c r="M1423" s="199">
        <v>6.0526151559999999</v>
      </c>
      <c r="N1423" s="199">
        <v>5.9863636439999999</v>
      </c>
      <c r="O1423" s="200">
        <v>0</v>
      </c>
      <c r="Q1423" s="82">
        <v>1419</v>
      </c>
      <c r="R1423" s="199">
        <v>0</v>
      </c>
      <c r="S1423" s="199">
        <v>1.3307532010000001</v>
      </c>
      <c r="T1423" s="199">
        <v>1.276742541</v>
      </c>
      <c r="U1423" s="200">
        <v>0</v>
      </c>
    </row>
    <row r="1424" spans="7:21" x14ac:dyDescent="0.25">
      <c r="G1424" s="82">
        <v>1420</v>
      </c>
      <c r="H1424" s="11">
        <v>8.0037125249999992</v>
      </c>
      <c r="I1424" s="11">
        <v>7.7873944589999997</v>
      </c>
      <c r="J1424" s="11">
        <v>8.5921705169999996</v>
      </c>
      <c r="K1424" s="11">
        <v>6.8242975350000004</v>
      </c>
      <c r="L1424" s="11">
        <v>6.8014472240000003</v>
      </c>
      <c r="M1424" s="199">
        <v>6.046226162</v>
      </c>
      <c r="N1424" s="199">
        <v>5.9806089680000003</v>
      </c>
      <c r="O1424" s="200">
        <v>0</v>
      </c>
      <c r="Q1424" s="82">
        <v>1420</v>
      </c>
      <c r="R1424" s="199">
        <v>0</v>
      </c>
      <c r="S1424" s="199">
        <v>1.3272801999999999</v>
      </c>
      <c r="T1424" s="199">
        <v>1.2734312839999999</v>
      </c>
      <c r="U1424" s="200">
        <v>0</v>
      </c>
    </row>
    <row r="1425" spans="7:21" x14ac:dyDescent="0.25">
      <c r="G1425" s="82">
        <v>1421</v>
      </c>
      <c r="H1425" s="11">
        <v>7.9988821909999999</v>
      </c>
      <c r="I1425" s="11">
        <v>7.7831424629999999</v>
      </c>
      <c r="J1425" s="11">
        <v>8.5857611610000006</v>
      </c>
      <c r="K1425" s="11">
        <v>6.8226065699999996</v>
      </c>
      <c r="L1425" s="11">
        <v>6.7998167460000003</v>
      </c>
      <c r="M1425" s="199">
        <v>6.0398375519999998</v>
      </c>
      <c r="N1425" s="199">
        <v>5.9748546039999999</v>
      </c>
      <c r="O1425" s="200">
        <v>0</v>
      </c>
      <c r="Q1425" s="82">
        <v>1421</v>
      </c>
      <c r="R1425" s="199">
        <v>0</v>
      </c>
      <c r="S1425" s="199">
        <v>1.323807317</v>
      </c>
      <c r="T1425" s="199">
        <v>1.2701201360000001</v>
      </c>
      <c r="U1425" s="200">
        <v>0</v>
      </c>
    </row>
    <row r="1426" spans="7:21" x14ac:dyDescent="0.25">
      <c r="G1426" s="82">
        <v>1422</v>
      </c>
      <c r="H1426" s="11">
        <v>7.9940520729999998</v>
      </c>
      <c r="I1426" s="11">
        <v>7.7788906349999998</v>
      </c>
      <c r="J1426" s="11">
        <v>8.5793521829999992</v>
      </c>
      <c r="K1426" s="11">
        <v>6.8209156320000002</v>
      </c>
      <c r="L1426" s="11">
        <v>6.7981862939999997</v>
      </c>
      <c r="M1426" s="199">
        <v>6.0334493269999996</v>
      </c>
      <c r="N1426" s="199">
        <v>5.9691005529999996</v>
      </c>
      <c r="O1426" s="200">
        <v>0</v>
      </c>
      <c r="Q1426" s="82">
        <v>1422</v>
      </c>
      <c r="R1426" s="199">
        <v>0</v>
      </c>
      <c r="S1426" s="199">
        <v>1.3203345529999999</v>
      </c>
      <c r="T1426" s="199">
        <v>1.266809096</v>
      </c>
      <c r="U1426" s="200">
        <v>0</v>
      </c>
    </row>
    <row r="1427" spans="7:21" x14ac:dyDescent="0.25">
      <c r="G1427" s="82">
        <v>1423</v>
      </c>
      <c r="H1427" s="11">
        <v>7.9892221709999998</v>
      </c>
      <c r="I1427" s="11">
        <v>7.7746389740000001</v>
      </c>
      <c r="J1427" s="11">
        <v>8.5729435830000007</v>
      </c>
      <c r="K1427" s="11">
        <v>6.8192247210000003</v>
      </c>
      <c r="L1427" s="11">
        <v>6.7965558660000003</v>
      </c>
      <c r="M1427" s="199">
        <v>6.0270614870000001</v>
      </c>
      <c r="N1427" s="199">
        <v>5.9633468140000003</v>
      </c>
      <c r="O1427" s="200">
        <v>0</v>
      </c>
      <c r="Q1427" s="82">
        <v>1423</v>
      </c>
      <c r="R1427" s="199">
        <v>0</v>
      </c>
      <c r="S1427" s="199">
        <v>1.3168619079999999</v>
      </c>
      <c r="T1427" s="199">
        <v>1.2634981649999999</v>
      </c>
      <c r="U1427" s="200">
        <v>0</v>
      </c>
    </row>
    <row r="1428" spans="7:21" x14ac:dyDescent="0.25">
      <c r="G1428" s="82">
        <v>1424</v>
      </c>
      <c r="H1428" s="11">
        <v>7.9843924849999999</v>
      </c>
      <c r="I1428" s="11">
        <v>7.7703874820000003</v>
      </c>
      <c r="J1428" s="11">
        <v>8.5665353619999998</v>
      </c>
      <c r="K1428" s="11">
        <v>6.817533837</v>
      </c>
      <c r="L1428" s="11">
        <v>6.7949254620000001</v>
      </c>
      <c r="M1428" s="199">
        <v>6.0206740319999996</v>
      </c>
      <c r="N1428" s="199">
        <v>5.9575933880000003</v>
      </c>
      <c r="O1428" s="200">
        <v>0</v>
      </c>
      <c r="Q1428" s="82">
        <v>1424</v>
      </c>
      <c r="R1428" s="199">
        <v>0</v>
      </c>
      <c r="S1428" s="199">
        <v>1.313389382</v>
      </c>
      <c r="T1428" s="199">
        <v>1.260187341</v>
      </c>
      <c r="U1428" s="200">
        <v>0</v>
      </c>
    </row>
    <row r="1429" spans="7:21" x14ac:dyDescent="0.25">
      <c r="G1429" s="82">
        <v>1425</v>
      </c>
      <c r="H1429" s="11">
        <v>7.9795630150000001</v>
      </c>
      <c r="I1429" s="11">
        <v>7.766136157</v>
      </c>
      <c r="J1429" s="11">
        <v>8.5601275179999998</v>
      </c>
      <c r="K1429" s="11">
        <v>6.8158429800000002</v>
      </c>
      <c r="L1429" s="11">
        <v>6.7932950840000004</v>
      </c>
      <c r="M1429" s="199">
        <v>6.0142869609999998</v>
      </c>
      <c r="N1429" s="199">
        <v>5.9518402740000003</v>
      </c>
      <c r="O1429" s="200">
        <v>0</v>
      </c>
      <c r="Q1429" s="82">
        <v>1425</v>
      </c>
      <c r="R1429" s="199">
        <v>0</v>
      </c>
      <c r="S1429" s="199">
        <v>1.309916976</v>
      </c>
      <c r="T1429" s="199">
        <v>1.2568766259999999</v>
      </c>
      <c r="U1429" s="200">
        <v>0</v>
      </c>
    </row>
    <row r="1430" spans="7:21" x14ac:dyDescent="0.25">
      <c r="G1430" s="82">
        <v>1426</v>
      </c>
      <c r="H1430" s="11">
        <v>7.9747337610000004</v>
      </c>
      <c r="I1430" s="11">
        <v>7.7618849990000003</v>
      </c>
      <c r="J1430" s="11">
        <v>8.5537200529999993</v>
      </c>
      <c r="K1430" s="11">
        <v>6.8141521489999999</v>
      </c>
      <c r="L1430" s="11">
        <v>6.791664731</v>
      </c>
      <c r="M1430" s="199">
        <v>6.007900276</v>
      </c>
      <c r="N1430" s="199">
        <v>5.9460874720000003</v>
      </c>
      <c r="O1430" s="200">
        <v>0</v>
      </c>
      <c r="Q1430" s="82">
        <v>1426</v>
      </c>
      <c r="R1430" s="199">
        <v>0</v>
      </c>
      <c r="S1430" s="199">
        <v>1.306444688</v>
      </c>
      <c r="T1430" s="199">
        <v>1.253566019</v>
      </c>
      <c r="U1430" s="200">
        <v>0</v>
      </c>
    </row>
    <row r="1431" spans="7:21" x14ac:dyDescent="0.25">
      <c r="G1431" s="82">
        <v>1427</v>
      </c>
      <c r="H1431" s="11">
        <v>7.969904723</v>
      </c>
      <c r="I1431" s="11">
        <v>7.7576340100000003</v>
      </c>
      <c r="J1431" s="11">
        <v>8.5473129659999998</v>
      </c>
      <c r="K1431" s="11">
        <v>6.812461345</v>
      </c>
      <c r="L1431" s="11">
        <v>6.7900344019999999</v>
      </c>
      <c r="M1431" s="199">
        <v>6.0015139749999999</v>
      </c>
      <c r="N1431" s="199">
        <v>5.9403349829999996</v>
      </c>
      <c r="O1431" s="200">
        <v>0</v>
      </c>
      <c r="Q1431" s="82">
        <v>1427</v>
      </c>
      <c r="R1431" s="199">
        <v>0</v>
      </c>
      <c r="S1431" s="199">
        <v>1.3029725190000001</v>
      </c>
      <c r="T1431" s="199">
        <v>1.2502555209999999</v>
      </c>
      <c r="U1431" s="200">
        <v>0</v>
      </c>
    </row>
    <row r="1432" spans="7:21" x14ac:dyDescent="0.25">
      <c r="G1432" s="82">
        <v>1428</v>
      </c>
      <c r="H1432" s="11">
        <v>7.9650759009999996</v>
      </c>
      <c r="I1432" s="11">
        <v>7.7533831879999999</v>
      </c>
      <c r="J1432" s="11">
        <v>8.5409062579999997</v>
      </c>
      <c r="K1432" s="11">
        <v>6.8107705679999997</v>
      </c>
      <c r="L1432" s="11">
        <v>6.7884040990000001</v>
      </c>
      <c r="M1432" s="199">
        <v>5.9951280589999998</v>
      </c>
      <c r="N1432" s="199">
        <v>5.9345828059999999</v>
      </c>
      <c r="O1432" s="200">
        <v>0</v>
      </c>
      <c r="Q1432" s="82">
        <v>1428</v>
      </c>
      <c r="R1432" s="199">
        <v>0</v>
      </c>
      <c r="S1432" s="199">
        <v>1.2995004699999999</v>
      </c>
      <c r="T1432" s="199">
        <v>1.2469451300000001</v>
      </c>
      <c r="U1432" s="200">
        <v>0</v>
      </c>
    </row>
    <row r="1433" spans="7:21" x14ac:dyDescent="0.25">
      <c r="G1433" s="82">
        <v>1429</v>
      </c>
      <c r="H1433" s="11">
        <v>7.9602472950000003</v>
      </c>
      <c r="I1433" s="11">
        <v>7.7491325340000001</v>
      </c>
      <c r="J1433" s="11">
        <v>8.5344999270000006</v>
      </c>
      <c r="K1433" s="11">
        <v>6.8090798169999998</v>
      </c>
      <c r="L1433" s="11">
        <v>6.7867738199999996</v>
      </c>
      <c r="M1433" s="199">
        <v>5.9887425270000003</v>
      </c>
      <c r="N1433" s="199">
        <v>5.9288309410000002</v>
      </c>
      <c r="O1433" s="200">
        <v>0</v>
      </c>
      <c r="Q1433" s="82">
        <v>1429</v>
      </c>
      <c r="R1433" s="199">
        <v>0</v>
      </c>
      <c r="S1433" s="199">
        <v>1.2960285389999999</v>
      </c>
      <c r="T1433" s="199">
        <v>1.2436348479999999</v>
      </c>
      <c r="U1433" s="200">
        <v>0</v>
      </c>
    </row>
    <row r="1434" spans="7:21" x14ac:dyDescent="0.25">
      <c r="G1434" s="82">
        <v>1430</v>
      </c>
      <c r="H1434" s="11">
        <v>7.9554189040000001</v>
      </c>
      <c r="I1434" s="11">
        <v>7.7448820469999999</v>
      </c>
      <c r="J1434" s="11">
        <v>8.5280939750000009</v>
      </c>
      <c r="K1434" s="11">
        <v>6.8073890940000004</v>
      </c>
      <c r="L1434" s="11">
        <v>6.7851435660000003</v>
      </c>
      <c r="M1434" s="199">
        <v>5.9823573799999998</v>
      </c>
      <c r="N1434" s="199">
        <v>5.9230793889999998</v>
      </c>
      <c r="O1434" s="200">
        <v>0</v>
      </c>
      <c r="Q1434" s="82">
        <v>1430</v>
      </c>
      <c r="R1434" s="199">
        <v>0</v>
      </c>
      <c r="S1434" s="199">
        <v>1.292556727</v>
      </c>
      <c r="T1434" s="199">
        <v>1.240324674</v>
      </c>
      <c r="U1434" s="200">
        <v>0</v>
      </c>
    </row>
    <row r="1435" spans="7:21" x14ac:dyDescent="0.25">
      <c r="G1435" s="82">
        <v>1431</v>
      </c>
      <c r="H1435" s="11">
        <v>7.9505907300000001</v>
      </c>
      <c r="I1435" s="11">
        <v>7.7406317290000004</v>
      </c>
      <c r="J1435" s="11">
        <v>8.5216884000000004</v>
      </c>
      <c r="K1435" s="11">
        <v>6.8056983969999996</v>
      </c>
      <c r="L1435" s="11">
        <v>6.7835133369999996</v>
      </c>
      <c r="M1435" s="199">
        <v>5.9759726180000001</v>
      </c>
      <c r="N1435" s="199">
        <v>5.9173281490000003</v>
      </c>
      <c r="O1435" s="200">
        <v>0</v>
      </c>
      <c r="Q1435" s="82">
        <v>1431</v>
      </c>
      <c r="R1435" s="199">
        <v>0</v>
      </c>
      <c r="S1435" s="199">
        <v>1.289085034</v>
      </c>
      <c r="T1435" s="199">
        <v>1.237014608</v>
      </c>
      <c r="U1435" s="200">
        <v>0</v>
      </c>
    </row>
    <row r="1436" spans="7:21" x14ac:dyDescent="0.25">
      <c r="G1436" s="82">
        <v>1432</v>
      </c>
      <c r="H1436" s="11">
        <v>7.9457627720000001</v>
      </c>
      <c r="I1436" s="11">
        <v>7.7363815770000004</v>
      </c>
      <c r="J1436" s="11">
        <v>8.5152832039999993</v>
      </c>
      <c r="K1436" s="11">
        <v>6.8040077270000001</v>
      </c>
      <c r="L1436" s="11">
        <v>6.781883133</v>
      </c>
      <c r="M1436" s="199">
        <v>5.9695882410000003</v>
      </c>
      <c r="N1436" s="199">
        <v>5.9115772209999999</v>
      </c>
      <c r="O1436" s="200">
        <v>0</v>
      </c>
      <c r="Q1436" s="82">
        <v>1432</v>
      </c>
      <c r="R1436" s="199">
        <v>0</v>
      </c>
      <c r="S1436" s="199">
        <v>1.2856134610000001</v>
      </c>
      <c r="T1436" s="199">
        <v>1.233704651</v>
      </c>
      <c r="U1436" s="200">
        <v>0</v>
      </c>
    </row>
    <row r="1437" spans="7:21" x14ac:dyDescent="0.25">
      <c r="G1437" s="82">
        <v>1433</v>
      </c>
      <c r="H1437" s="11">
        <v>7.9409350300000003</v>
      </c>
      <c r="I1437" s="11">
        <v>7.7321315940000002</v>
      </c>
      <c r="J1437" s="11">
        <v>8.5088783859999992</v>
      </c>
      <c r="K1437" s="11">
        <v>6.8023170830000002</v>
      </c>
      <c r="L1437" s="11">
        <v>6.7802529539999998</v>
      </c>
      <c r="M1437" s="199">
        <v>5.9632042480000003</v>
      </c>
      <c r="N1437" s="199">
        <v>5.9058266059999998</v>
      </c>
      <c r="O1437" s="200">
        <v>0</v>
      </c>
      <c r="Q1437" s="82">
        <v>1433</v>
      </c>
      <c r="R1437" s="199">
        <v>0</v>
      </c>
      <c r="S1437" s="199">
        <v>1.2821420059999999</v>
      </c>
      <c r="T1437" s="199">
        <v>1.230394802</v>
      </c>
      <c r="U1437" s="200">
        <v>0</v>
      </c>
    </row>
    <row r="1438" spans="7:21" x14ac:dyDescent="0.25">
      <c r="G1438" s="82">
        <v>1434</v>
      </c>
      <c r="H1438" s="11">
        <v>7.9361075029999997</v>
      </c>
      <c r="I1438" s="11">
        <v>7.7278817780000004</v>
      </c>
      <c r="J1438" s="11">
        <v>8.5024739450000002</v>
      </c>
      <c r="K1438" s="11">
        <v>6.8006264669999998</v>
      </c>
      <c r="L1438" s="11">
        <v>6.7786227999999999</v>
      </c>
      <c r="M1438" s="199">
        <v>5.9568206400000001</v>
      </c>
      <c r="N1438" s="199">
        <v>5.9000763029999996</v>
      </c>
      <c r="O1438" s="200">
        <v>0</v>
      </c>
      <c r="Q1438" s="82">
        <v>1434</v>
      </c>
      <c r="R1438" s="199">
        <v>0</v>
      </c>
      <c r="S1438" s="199">
        <v>1.2786706699999999</v>
      </c>
      <c r="T1438" s="199">
        <v>1.2270850609999999</v>
      </c>
      <c r="U1438" s="200">
        <v>0</v>
      </c>
    </row>
    <row r="1439" spans="7:21" x14ac:dyDescent="0.25">
      <c r="G1439" s="82">
        <v>1435</v>
      </c>
      <c r="H1439" s="11">
        <v>7.9312801930000001</v>
      </c>
      <c r="I1439" s="11">
        <v>7.7236321300000004</v>
      </c>
      <c r="J1439" s="11">
        <v>8.4960698830000005</v>
      </c>
      <c r="K1439" s="11">
        <v>6.7989358769999999</v>
      </c>
      <c r="L1439" s="11">
        <v>6.7769926700000003</v>
      </c>
      <c r="M1439" s="199">
        <v>5.9504374159999998</v>
      </c>
      <c r="N1439" s="199">
        <v>5.8943263119999996</v>
      </c>
      <c r="O1439" s="200">
        <v>0</v>
      </c>
      <c r="Q1439" s="82">
        <v>1435</v>
      </c>
      <c r="R1439" s="199">
        <v>0</v>
      </c>
      <c r="S1439" s="199">
        <v>1.2751994529999999</v>
      </c>
      <c r="T1439" s="199">
        <v>1.2237754279999999</v>
      </c>
      <c r="U1439" s="200">
        <v>0</v>
      </c>
    </row>
    <row r="1440" spans="7:21" x14ac:dyDescent="0.25">
      <c r="G1440" s="82">
        <v>1436</v>
      </c>
      <c r="H1440" s="11">
        <v>7.9264530979999996</v>
      </c>
      <c r="I1440" s="11">
        <v>7.7193826489999999</v>
      </c>
      <c r="J1440" s="11">
        <v>8.4896661990000002</v>
      </c>
      <c r="K1440" s="11">
        <v>6.7972453140000004</v>
      </c>
      <c r="L1440" s="11">
        <v>6.7753625660000001</v>
      </c>
      <c r="M1440" s="199">
        <v>5.9440545770000002</v>
      </c>
      <c r="N1440" s="199">
        <v>5.8885766329999996</v>
      </c>
      <c r="O1440" s="200">
        <v>0</v>
      </c>
      <c r="Q1440" s="82">
        <v>1436</v>
      </c>
      <c r="R1440" s="199">
        <v>0</v>
      </c>
      <c r="S1440" s="199">
        <v>1.2717283559999999</v>
      </c>
      <c r="T1440" s="199">
        <v>1.220465903</v>
      </c>
      <c r="U1440" s="200">
        <v>0</v>
      </c>
    </row>
    <row r="1441" spans="7:21" x14ac:dyDescent="0.25">
      <c r="G1441" s="82">
        <v>1437</v>
      </c>
      <c r="H1441" s="11">
        <v>7.9216262190000002</v>
      </c>
      <c r="I1441" s="11">
        <v>7.7151333360000001</v>
      </c>
      <c r="J1441" s="11">
        <v>8.4832628929999991</v>
      </c>
      <c r="K1441" s="11">
        <v>6.7955547770000004</v>
      </c>
      <c r="L1441" s="11">
        <v>6.7737324860000001</v>
      </c>
      <c r="M1441" s="199">
        <v>5.9376721220000004</v>
      </c>
      <c r="N1441" s="199">
        <v>5.8828272659999996</v>
      </c>
      <c r="O1441" s="200">
        <v>0</v>
      </c>
      <c r="Q1441" s="82">
        <v>1437</v>
      </c>
      <c r="R1441" s="199">
        <v>0</v>
      </c>
      <c r="S1441" s="199">
        <v>1.2682573770000001</v>
      </c>
      <c r="T1441" s="199">
        <v>1.217156487</v>
      </c>
      <c r="U1441" s="200">
        <v>0</v>
      </c>
    </row>
    <row r="1442" spans="7:21" x14ac:dyDescent="0.25">
      <c r="G1442" s="82">
        <v>1438</v>
      </c>
      <c r="H1442" s="11">
        <v>7.916799556</v>
      </c>
      <c r="I1442" s="11">
        <v>7.7108841909999999</v>
      </c>
      <c r="J1442" s="11">
        <v>8.4768599640000009</v>
      </c>
      <c r="K1442" s="11">
        <v>6.7938642680000001</v>
      </c>
      <c r="L1442" s="11">
        <v>6.7721024319999996</v>
      </c>
      <c r="M1442" s="199">
        <v>5.9312900519999996</v>
      </c>
      <c r="N1442" s="199">
        <v>5.8770782119999998</v>
      </c>
      <c r="O1442" s="200">
        <v>0</v>
      </c>
      <c r="Q1442" s="82">
        <v>1438</v>
      </c>
      <c r="R1442" s="199">
        <v>0</v>
      </c>
      <c r="S1442" s="199">
        <v>1.2647865170000001</v>
      </c>
      <c r="T1442" s="199">
        <v>1.213847178</v>
      </c>
      <c r="U1442" s="200">
        <v>0</v>
      </c>
    </row>
    <row r="1443" spans="7:21" x14ac:dyDescent="0.25">
      <c r="G1443" s="82">
        <v>1439</v>
      </c>
      <c r="H1443" s="11">
        <v>7.9119731089999998</v>
      </c>
      <c r="I1443" s="11">
        <v>7.7066352140000003</v>
      </c>
      <c r="J1443" s="11">
        <v>8.4704574140000002</v>
      </c>
      <c r="K1443" s="11">
        <v>6.7921737850000001</v>
      </c>
      <c r="L1443" s="11">
        <v>6.7704724020000002</v>
      </c>
      <c r="M1443" s="199">
        <v>5.9249083669999996</v>
      </c>
      <c r="N1443" s="199">
        <v>5.8713294700000001</v>
      </c>
      <c r="O1443" s="200">
        <v>0</v>
      </c>
      <c r="Q1443" s="82">
        <v>1439</v>
      </c>
      <c r="R1443" s="199">
        <v>0</v>
      </c>
      <c r="S1443" s="199">
        <v>1.261315776</v>
      </c>
      <c r="T1443" s="199">
        <v>1.2105379780000001</v>
      </c>
      <c r="U1443" s="200">
        <v>0</v>
      </c>
    </row>
    <row r="1444" spans="7:21" ht="15.75" thickBot="1" x14ac:dyDescent="0.3">
      <c r="G1444" s="85">
        <v>1440</v>
      </c>
      <c r="H1444" s="13">
        <v>7.9071468779999998</v>
      </c>
      <c r="I1444" s="13">
        <v>7.7023864030000002</v>
      </c>
      <c r="J1444" s="13">
        <v>8.4640552410000005</v>
      </c>
      <c r="K1444" s="13">
        <v>6.7904833289999997</v>
      </c>
      <c r="L1444" s="13">
        <v>6.7688423970000002</v>
      </c>
      <c r="M1444" s="201">
        <v>5.9185270650000001</v>
      </c>
      <c r="N1444" s="201">
        <v>5.8655810400000004</v>
      </c>
      <c r="O1444" s="200">
        <v>0</v>
      </c>
      <c r="Q1444" s="85">
        <v>1440</v>
      </c>
      <c r="R1444" s="201">
        <v>0</v>
      </c>
      <c r="S1444" s="201">
        <v>1.257845154</v>
      </c>
      <c r="T1444" s="201">
        <v>1.2072288870000001</v>
      </c>
      <c r="U1444" s="202">
        <v>0</v>
      </c>
    </row>
  </sheetData>
  <mergeCells count="4">
    <mergeCell ref="B3:E3"/>
    <mergeCell ref="Q3:U3"/>
    <mergeCell ref="W3:Z3"/>
    <mergeCell ref="G3:O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22A9E-F1D7-4DAE-B391-7632689E601F}">
  <sheetPr codeName="Sheet10">
    <tabColor rgb="FF92D050"/>
  </sheetPr>
  <dimension ref="B1:O337"/>
  <sheetViews>
    <sheetView workbookViewId="0">
      <pane ySplit="5" topLeftCell="A6" activePane="bottomLeft" state="frozen"/>
      <selection pane="bottomLeft" activeCell="O17" sqref="O17"/>
    </sheetView>
  </sheetViews>
  <sheetFormatPr defaultRowHeight="15" x14ac:dyDescent="0.25"/>
  <cols>
    <col min="1" max="1" width="4.7109375" customWidth="1"/>
    <col min="2" max="2" width="4.140625" bestFit="1" customWidth="1"/>
    <col min="3" max="3" width="4.7109375" bestFit="1" customWidth="1"/>
    <col min="4" max="4" width="4.42578125" bestFit="1" customWidth="1"/>
    <col min="5" max="5" width="7.28515625" bestFit="1" customWidth="1"/>
    <col min="6" max="7" width="12" bestFit="1" customWidth="1"/>
    <col min="8" max="8" width="3.7109375" customWidth="1"/>
    <col min="9" max="9" width="4.140625" bestFit="1" customWidth="1"/>
    <col min="10" max="10" width="4.7109375" bestFit="1" customWidth="1"/>
    <col min="11" max="11" width="4.28515625" bestFit="1" customWidth="1"/>
    <col min="12" max="12" width="15.140625" bestFit="1" customWidth="1"/>
    <col min="13" max="13" width="4" customWidth="1"/>
    <col min="14" max="14" width="11.85546875" customWidth="1"/>
    <col min="15" max="15" width="11.28515625" customWidth="1"/>
  </cols>
  <sheetData>
    <row r="1" spans="2:15" ht="15.75" thickBot="1" x14ac:dyDescent="0.3"/>
    <row r="2" spans="2:15" ht="18.75" x14ac:dyDescent="0.3">
      <c r="B2" s="296" t="s">
        <v>776</v>
      </c>
      <c r="C2" s="297"/>
      <c r="D2" s="297"/>
      <c r="E2" s="297"/>
      <c r="F2" s="297"/>
      <c r="G2" s="298"/>
      <c r="I2" s="296" t="s">
        <v>777</v>
      </c>
      <c r="J2" s="297"/>
      <c r="K2" s="297"/>
      <c r="L2" s="298"/>
      <c r="N2" s="296" t="s">
        <v>778</v>
      </c>
      <c r="O2" s="298"/>
    </row>
    <row r="3" spans="2:15" ht="33" customHeight="1" x14ac:dyDescent="0.25">
      <c r="B3" s="293" t="s">
        <v>779</v>
      </c>
      <c r="C3" s="294"/>
      <c r="D3" s="294"/>
      <c r="E3" s="294"/>
      <c r="F3" s="294"/>
      <c r="G3" s="295"/>
      <c r="I3" s="301" t="s">
        <v>780</v>
      </c>
      <c r="J3" s="294"/>
      <c r="K3" s="294"/>
      <c r="L3" s="295"/>
      <c r="N3" s="293" t="s">
        <v>781</v>
      </c>
      <c r="O3" s="295"/>
    </row>
    <row r="4" spans="2:15" ht="18.75" x14ac:dyDescent="0.3">
      <c r="B4" s="198"/>
      <c r="C4" s="213"/>
      <c r="D4" s="213"/>
      <c r="E4" s="213"/>
      <c r="F4" s="220" t="s">
        <v>732</v>
      </c>
      <c r="G4" s="221"/>
      <c r="I4" s="193"/>
      <c r="J4" s="213"/>
      <c r="K4" s="213"/>
      <c r="L4" s="221" t="s">
        <v>732</v>
      </c>
      <c r="N4" s="191"/>
      <c r="O4" s="14"/>
    </row>
    <row r="5" spans="2:15" x14ac:dyDescent="0.25">
      <c r="B5" s="217" t="s">
        <v>112</v>
      </c>
      <c r="C5" s="215" t="s">
        <v>350</v>
      </c>
      <c r="D5" s="215" t="s">
        <v>735</v>
      </c>
      <c r="E5" s="215" t="s">
        <v>73</v>
      </c>
      <c r="F5" s="215">
        <v>1</v>
      </c>
      <c r="G5" s="218" t="s">
        <v>736</v>
      </c>
      <c r="I5" s="217" t="s">
        <v>112</v>
      </c>
      <c r="J5" s="215" t="s">
        <v>350</v>
      </c>
      <c r="K5" s="215" t="s">
        <v>73</v>
      </c>
      <c r="L5" s="218">
        <v>1</v>
      </c>
      <c r="N5" s="217" t="s">
        <v>353</v>
      </c>
      <c r="O5" s="218" t="s">
        <v>738</v>
      </c>
    </row>
    <row r="6" spans="2:15" x14ac:dyDescent="0.25">
      <c r="B6" s="103" t="s">
        <v>677</v>
      </c>
      <c r="C6" s="98" t="s">
        <v>674</v>
      </c>
      <c r="D6" s="98">
        <v>18</v>
      </c>
      <c r="E6" s="98" t="str">
        <f t="shared" ref="E6:E69" si="0">B6&amp;C6&amp;D6</f>
        <v>MN18</v>
      </c>
      <c r="F6" s="11">
        <v>1.758527E-3</v>
      </c>
      <c r="G6" s="14">
        <v>3.3648649999999999E-3</v>
      </c>
      <c r="I6" s="100" t="s">
        <v>677</v>
      </c>
      <c r="J6" s="98" t="s">
        <v>674</v>
      </c>
      <c r="K6" s="98" t="str">
        <f>I6&amp;J6</f>
        <v>MN</v>
      </c>
      <c r="L6" s="27">
        <v>6</v>
      </c>
      <c r="N6" s="103">
        <v>1</v>
      </c>
      <c r="O6" s="25">
        <v>147</v>
      </c>
    </row>
    <row r="7" spans="2:15" x14ac:dyDescent="0.25">
      <c r="B7" s="103" t="s">
        <v>677</v>
      </c>
      <c r="C7" s="98" t="s">
        <v>674</v>
      </c>
      <c r="D7" s="98">
        <v>19</v>
      </c>
      <c r="E7" s="98" t="str">
        <f t="shared" si="0"/>
        <v>MN19</v>
      </c>
      <c r="F7" s="11">
        <v>1.8390259999999999E-3</v>
      </c>
      <c r="G7" s="14">
        <v>3.5823610000000001E-3</v>
      </c>
      <c r="I7" s="100" t="s">
        <v>677</v>
      </c>
      <c r="J7" s="98" t="s">
        <v>678</v>
      </c>
      <c r="K7" s="98" t="str">
        <f>I7&amp;J7</f>
        <v>MS</v>
      </c>
      <c r="L7" s="27">
        <v>6</v>
      </c>
      <c r="N7" s="103">
        <v>2</v>
      </c>
      <c r="O7" s="25">
        <v>127</v>
      </c>
    </row>
    <row r="8" spans="2:15" x14ac:dyDescent="0.25">
      <c r="B8" s="103" t="s">
        <v>677</v>
      </c>
      <c r="C8" s="98" t="s">
        <v>674</v>
      </c>
      <c r="D8" s="98">
        <v>20</v>
      </c>
      <c r="E8" s="98" t="str">
        <f t="shared" si="0"/>
        <v>MN20</v>
      </c>
      <c r="F8" s="11">
        <v>1.898704E-3</v>
      </c>
      <c r="G8" s="14">
        <v>3.8012990000000002E-3</v>
      </c>
      <c r="I8" s="100" t="s">
        <v>673</v>
      </c>
      <c r="J8" s="98" t="s">
        <v>674</v>
      </c>
      <c r="K8" s="98" t="str">
        <f>I8&amp;J8</f>
        <v>FN</v>
      </c>
      <c r="L8" s="27">
        <v>6</v>
      </c>
      <c r="N8" s="103">
        <v>3</v>
      </c>
      <c r="O8" s="25">
        <v>119</v>
      </c>
    </row>
    <row r="9" spans="2:15" ht="15.75" thickBot="1" x14ac:dyDescent="0.3">
      <c r="B9" s="103" t="s">
        <v>677</v>
      </c>
      <c r="C9" s="98" t="s">
        <v>674</v>
      </c>
      <c r="D9" s="98">
        <v>21</v>
      </c>
      <c r="E9" s="98" t="str">
        <f t="shared" si="0"/>
        <v>MN21</v>
      </c>
      <c r="F9" s="11">
        <v>1.940996E-3</v>
      </c>
      <c r="G9" s="14">
        <v>3.88026E-3</v>
      </c>
      <c r="I9" s="101" t="s">
        <v>673</v>
      </c>
      <c r="J9" s="99" t="s">
        <v>678</v>
      </c>
      <c r="K9" s="99" t="str">
        <f>I9&amp;J9</f>
        <v>FS</v>
      </c>
      <c r="L9" s="29">
        <v>6</v>
      </c>
      <c r="N9" s="103">
        <v>4</v>
      </c>
      <c r="O9" s="25">
        <v>114</v>
      </c>
    </row>
    <row r="10" spans="2:15" x14ac:dyDescent="0.25">
      <c r="B10" s="103" t="s">
        <v>677</v>
      </c>
      <c r="C10" s="98" t="s">
        <v>674</v>
      </c>
      <c r="D10" s="98">
        <v>22</v>
      </c>
      <c r="E10" s="98" t="str">
        <f t="shared" si="0"/>
        <v>MN22</v>
      </c>
      <c r="F10" s="11">
        <v>1.9382030000000001E-3</v>
      </c>
      <c r="G10" s="14">
        <v>3.849926E-3</v>
      </c>
      <c r="N10" s="103">
        <v>5</v>
      </c>
      <c r="O10" s="25">
        <v>109</v>
      </c>
    </row>
    <row r="11" spans="2:15" x14ac:dyDescent="0.25">
      <c r="B11" s="103" t="s">
        <v>677</v>
      </c>
      <c r="C11" s="98" t="s">
        <v>674</v>
      </c>
      <c r="D11" s="98">
        <v>23</v>
      </c>
      <c r="E11" s="98" t="str">
        <f t="shared" si="0"/>
        <v>MN23</v>
      </c>
      <c r="F11" s="11">
        <v>1.887896E-3</v>
      </c>
      <c r="G11" s="14">
        <v>3.756751E-3</v>
      </c>
      <c r="N11" s="103">
        <v>6</v>
      </c>
      <c r="O11" s="25">
        <v>106</v>
      </c>
    </row>
    <row r="12" spans="2:15" x14ac:dyDescent="0.25">
      <c r="B12" s="103" t="s">
        <v>677</v>
      </c>
      <c r="C12" s="98" t="s">
        <v>674</v>
      </c>
      <c r="D12" s="98">
        <v>24</v>
      </c>
      <c r="E12" s="98" t="str">
        <f t="shared" si="0"/>
        <v>MN24</v>
      </c>
      <c r="F12" s="11">
        <v>1.8283959999999999E-3</v>
      </c>
      <c r="G12" s="14">
        <v>3.5574489999999999E-3</v>
      </c>
      <c r="N12" s="103">
        <v>7</v>
      </c>
      <c r="O12" s="25">
        <v>102</v>
      </c>
    </row>
    <row r="13" spans="2:15" x14ac:dyDescent="0.25">
      <c r="B13" s="103" t="s">
        <v>677</v>
      </c>
      <c r="C13" s="98" t="s">
        <v>674</v>
      </c>
      <c r="D13" s="98">
        <v>25</v>
      </c>
      <c r="E13" s="98" t="str">
        <f t="shared" si="0"/>
        <v>MN25</v>
      </c>
      <c r="F13" s="11">
        <v>1.7609920000000001E-3</v>
      </c>
      <c r="G13" s="14">
        <v>3.3858320000000001E-3</v>
      </c>
      <c r="N13" s="103">
        <v>8</v>
      </c>
      <c r="O13" s="25">
        <v>93</v>
      </c>
    </row>
    <row r="14" spans="2:15" x14ac:dyDescent="0.25">
      <c r="B14" s="103" t="s">
        <v>677</v>
      </c>
      <c r="C14" s="98" t="s">
        <v>674</v>
      </c>
      <c r="D14" s="98">
        <v>26</v>
      </c>
      <c r="E14" s="98" t="str">
        <f t="shared" si="0"/>
        <v>MN26</v>
      </c>
      <c r="F14" s="11">
        <v>1.696211E-3</v>
      </c>
      <c r="G14" s="14">
        <v>3.2918050000000001E-3</v>
      </c>
      <c r="N14" s="103">
        <v>9</v>
      </c>
      <c r="O14" s="25">
        <v>87</v>
      </c>
    </row>
    <row r="15" spans="2:15" ht="15.75" thickBot="1" x14ac:dyDescent="0.3">
      <c r="B15" s="103" t="s">
        <v>677</v>
      </c>
      <c r="C15" s="98" t="s">
        <v>674</v>
      </c>
      <c r="D15" s="98">
        <v>27</v>
      </c>
      <c r="E15" s="98" t="str">
        <f t="shared" si="0"/>
        <v>MN27</v>
      </c>
      <c r="F15" s="11">
        <v>1.6566840000000001E-3</v>
      </c>
      <c r="G15" s="14">
        <v>3.2073480000000001E-3</v>
      </c>
      <c r="N15" s="104">
        <v>10</v>
      </c>
      <c r="O15" s="26">
        <v>79</v>
      </c>
    </row>
    <row r="16" spans="2:15" ht="15.75" thickBot="1" x14ac:dyDescent="0.3">
      <c r="B16" s="103" t="s">
        <v>677</v>
      </c>
      <c r="C16" s="98" t="s">
        <v>674</v>
      </c>
      <c r="D16" s="98">
        <v>28</v>
      </c>
      <c r="E16" s="98" t="str">
        <f t="shared" si="0"/>
        <v>MN28</v>
      </c>
      <c r="F16" s="11">
        <v>1.6269430000000001E-3</v>
      </c>
      <c r="G16" s="14">
        <v>3.165068E-3</v>
      </c>
      <c r="N16" s="104">
        <v>0</v>
      </c>
      <c r="O16" s="26">
        <v>100</v>
      </c>
    </row>
    <row r="17" spans="2:7" x14ac:dyDescent="0.25">
      <c r="B17" s="103" t="s">
        <v>677</v>
      </c>
      <c r="C17" s="98" t="s">
        <v>674</v>
      </c>
      <c r="D17" s="98">
        <v>29</v>
      </c>
      <c r="E17" s="98" t="str">
        <f t="shared" si="0"/>
        <v>MN29</v>
      </c>
      <c r="F17" s="11">
        <v>1.6049320000000001E-3</v>
      </c>
      <c r="G17" s="14">
        <v>3.1414939999999999E-3</v>
      </c>
    </row>
    <row r="18" spans="2:7" x14ac:dyDescent="0.25">
      <c r="B18" s="103" t="s">
        <v>677</v>
      </c>
      <c r="C18" s="98" t="s">
        <v>674</v>
      </c>
      <c r="D18" s="98">
        <v>30</v>
      </c>
      <c r="E18" s="98" t="str">
        <f t="shared" si="0"/>
        <v>MN30</v>
      </c>
      <c r="F18" s="11">
        <v>1.593901E-3</v>
      </c>
      <c r="G18" s="14">
        <v>3.1286930000000001E-3</v>
      </c>
    </row>
    <row r="19" spans="2:7" x14ac:dyDescent="0.25">
      <c r="B19" s="103" t="s">
        <v>677</v>
      </c>
      <c r="C19" s="98" t="s">
        <v>674</v>
      </c>
      <c r="D19" s="98">
        <v>31</v>
      </c>
      <c r="E19" s="98" t="str">
        <f t="shared" si="0"/>
        <v>MN31</v>
      </c>
      <c r="F19" s="11">
        <v>1.580997E-3</v>
      </c>
      <c r="G19" s="14">
        <v>3.1460419999999999E-3</v>
      </c>
    </row>
    <row r="20" spans="2:7" x14ac:dyDescent="0.25">
      <c r="B20" s="103" t="s">
        <v>677</v>
      </c>
      <c r="C20" s="98" t="s">
        <v>674</v>
      </c>
      <c r="D20" s="98">
        <v>32</v>
      </c>
      <c r="E20" s="98" t="str">
        <f t="shared" si="0"/>
        <v>MN32</v>
      </c>
      <c r="F20" s="11">
        <v>1.575821E-3</v>
      </c>
      <c r="G20" s="14">
        <v>3.1501440000000001E-3</v>
      </c>
    </row>
    <row r="21" spans="2:7" x14ac:dyDescent="0.25">
      <c r="B21" s="103" t="s">
        <v>677</v>
      </c>
      <c r="C21" s="98" t="s">
        <v>674</v>
      </c>
      <c r="D21" s="98">
        <v>33</v>
      </c>
      <c r="E21" s="98" t="str">
        <f t="shared" si="0"/>
        <v>MN33</v>
      </c>
      <c r="F21" s="11">
        <v>1.5683629999999999E-3</v>
      </c>
      <c r="G21" s="14">
        <v>3.182902E-3</v>
      </c>
    </row>
    <row r="22" spans="2:7" x14ac:dyDescent="0.25">
      <c r="B22" s="103" t="s">
        <v>677</v>
      </c>
      <c r="C22" s="98" t="s">
        <v>674</v>
      </c>
      <c r="D22" s="98">
        <v>34</v>
      </c>
      <c r="E22" s="98" t="str">
        <f t="shared" si="0"/>
        <v>MN34</v>
      </c>
      <c r="F22" s="11">
        <v>1.5696659999999999E-3</v>
      </c>
      <c r="G22" s="14">
        <v>3.1933230000000001E-3</v>
      </c>
    </row>
    <row r="23" spans="2:7" x14ac:dyDescent="0.25">
      <c r="B23" s="103" t="s">
        <v>677</v>
      </c>
      <c r="C23" s="98" t="s">
        <v>674</v>
      </c>
      <c r="D23" s="98">
        <v>35</v>
      </c>
      <c r="E23" s="98" t="str">
        <f t="shared" si="0"/>
        <v>MN35</v>
      </c>
      <c r="F23" s="11">
        <v>1.5858599999999999E-3</v>
      </c>
      <c r="G23" s="14">
        <v>3.2314940000000001E-3</v>
      </c>
    </row>
    <row r="24" spans="2:7" x14ac:dyDescent="0.25">
      <c r="B24" s="103" t="s">
        <v>677</v>
      </c>
      <c r="C24" s="98" t="s">
        <v>674</v>
      </c>
      <c r="D24" s="98">
        <v>36</v>
      </c>
      <c r="E24" s="98" t="str">
        <f t="shared" si="0"/>
        <v>MN36</v>
      </c>
      <c r="F24" s="11">
        <v>1.5892910000000001E-3</v>
      </c>
      <c r="G24" s="14">
        <v>3.272418E-3</v>
      </c>
    </row>
    <row r="25" spans="2:7" x14ac:dyDescent="0.25">
      <c r="B25" s="103" t="s">
        <v>677</v>
      </c>
      <c r="C25" s="98" t="s">
        <v>674</v>
      </c>
      <c r="D25" s="98">
        <v>37</v>
      </c>
      <c r="E25" s="98" t="str">
        <f t="shared" si="0"/>
        <v>MN37</v>
      </c>
      <c r="F25" s="11">
        <v>1.592914E-3</v>
      </c>
      <c r="G25" s="14">
        <v>3.3212110000000001E-3</v>
      </c>
    </row>
    <row r="26" spans="2:7" x14ac:dyDescent="0.25">
      <c r="B26" s="103" t="s">
        <v>677</v>
      </c>
      <c r="C26" s="98" t="s">
        <v>674</v>
      </c>
      <c r="D26" s="98">
        <v>38</v>
      </c>
      <c r="E26" s="98" t="str">
        <f t="shared" si="0"/>
        <v>MN38</v>
      </c>
      <c r="F26" s="11">
        <v>1.594785E-3</v>
      </c>
      <c r="G26" s="14">
        <v>3.4478740000000001E-3</v>
      </c>
    </row>
    <row r="27" spans="2:7" x14ac:dyDescent="0.25">
      <c r="B27" s="103" t="s">
        <v>677</v>
      </c>
      <c r="C27" s="98" t="s">
        <v>674</v>
      </c>
      <c r="D27" s="98">
        <v>39</v>
      </c>
      <c r="E27" s="98" t="str">
        <f t="shared" si="0"/>
        <v>MN39</v>
      </c>
      <c r="F27" s="11">
        <v>1.5933360000000001E-3</v>
      </c>
      <c r="G27" s="14">
        <v>3.532926E-3</v>
      </c>
    </row>
    <row r="28" spans="2:7" x14ac:dyDescent="0.25">
      <c r="B28" s="103" t="s">
        <v>677</v>
      </c>
      <c r="C28" s="98" t="s">
        <v>674</v>
      </c>
      <c r="D28" s="98">
        <v>40</v>
      </c>
      <c r="E28" s="98" t="str">
        <f t="shared" si="0"/>
        <v>MN40</v>
      </c>
      <c r="F28" s="11">
        <v>1.587701E-3</v>
      </c>
      <c r="G28" s="14">
        <v>3.6588100000000002E-3</v>
      </c>
    </row>
    <row r="29" spans="2:7" x14ac:dyDescent="0.25">
      <c r="B29" s="103" t="s">
        <v>677</v>
      </c>
      <c r="C29" s="98" t="s">
        <v>674</v>
      </c>
      <c r="D29" s="98">
        <v>41</v>
      </c>
      <c r="E29" s="98" t="str">
        <f t="shared" si="0"/>
        <v>MN41</v>
      </c>
      <c r="F29" s="11">
        <v>1.5776E-3</v>
      </c>
      <c r="G29" s="14">
        <v>3.7763969999999999E-3</v>
      </c>
    </row>
    <row r="30" spans="2:7" x14ac:dyDescent="0.25">
      <c r="B30" s="103" t="s">
        <v>677</v>
      </c>
      <c r="C30" s="98" t="s">
        <v>674</v>
      </c>
      <c r="D30" s="98">
        <v>42</v>
      </c>
      <c r="E30" s="98" t="str">
        <f t="shared" si="0"/>
        <v>MN42</v>
      </c>
      <c r="F30" s="11">
        <v>1.563886E-3</v>
      </c>
      <c r="G30" s="14">
        <v>3.846567E-3</v>
      </c>
    </row>
    <row r="31" spans="2:7" x14ac:dyDescent="0.25">
      <c r="B31" s="103" t="s">
        <v>677</v>
      </c>
      <c r="C31" s="98" t="s">
        <v>674</v>
      </c>
      <c r="D31" s="98">
        <v>43</v>
      </c>
      <c r="E31" s="98" t="str">
        <f t="shared" si="0"/>
        <v>MN43</v>
      </c>
      <c r="F31" s="11">
        <v>1.548308E-3</v>
      </c>
      <c r="G31" s="14">
        <v>3.9932830000000002E-3</v>
      </c>
    </row>
    <row r="32" spans="2:7" x14ac:dyDescent="0.25">
      <c r="B32" s="103" t="s">
        <v>677</v>
      </c>
      <c r="C32" s="98" t="s">
        <v>674</v>
      </c>
      <c r="D32" s="98">
        <v>44</v>
      </c>
      <c r="E32" s="98" t="str">
        <f t="shared" si="0"/>
        <v>MN44</v>
      </c>
      <c r="F32" s="11">
        <v>1.5331100000000001E-3</v>
      </c>
      <c r="G32" s="14">
        <v>4.1446909999999998E-3</v>
      </c>
    </row>
    <row r="33" spans="2:7" x14ac:dyDescent="0.25">
      <c r="B33" s="103" t="s">
        <v>677</v>
      </c>
      <c r="C33" s="98" t="s">
        <v>674</v>
      </c>
      <c r="D33" s="98">
        <v>45</v>
      </c>
      <c r="E33" s="98" t="str">
        <f t="shared" si="0"/>
        <v>MN45</v>
      </c>
      <c r="F33" s="11">
        <v>1.520682E-3</v>
      </c>
      <c r="G33" s="14">
        <v>4.3306229999999996E-3</v>
      </c>
    </row>
    <row r="34" spans="2:7" x14ac:dyDescent="0.25">
      <c r="B34" s="103" t="s">
        <v>677</v>
      </c>
      <c r="C34" s="98" t="s">
        <v>674</v>
      </c>
      <c r="D34" s="98">
        <v>46</v>
      </c>
      <c r="E34" s="98" t="str">
        <f t="shared" si="0"/>
        <v>MN46</v>
      </c>
      <c r="F34" s="11">
        <v>1.513471E-3</v>
      </c>
      <c r="G34" s="14">
        <v>4.5478480000000002E-3</v>
      </c>
    </row>
    <row r="35" spans="2:7" x14ac:dyDescent="0.25">
      <c r="B35" s="103" t="s">
        <v>677</v>
      </c>
      <c r="C35" s="98" t="s">
        <v>674</v>
      </c>
      <c r="D35" s="98">
        <v>47</v>
      </c>
      <c r="E35" s="98" t="str">
        <f t="shared" si="0"/>
        <v>MN47</v>
      </c>
      <c r="F35" s="11">
        <v>1.5140069999999999E-3</v>
      </c>
      <c r="G35" s="14">
        <v>4.7825979999999999E-3</v>
      </c>
    </row>
    <row r="36" spans="2:7" x14ac:dyDescent="0.25">
      <c r="B36" s="103" t="s">
        <v>677</v>
      </c>
      <c r="C36" s="98" t="s">
        <v>674</v>
      </c>
      <c r="D36" s="98">
        <v>48</v>
      </c>
      <c r="E36" s="98" t="str">
        <f t="shared" si="0"/>
        <v>MN48</v>
      </c>
      <c r="F36" s="11">
        <v>1.524645E-3</v>
      </c>
      <c r="G36" s="14">
        <v>5.0542260000000002E-3</v>
      </c>
    </row>
    <row r="37" spans="2:7" x14ac:dyDescent="0.25">
      <c r="B37" s="103" t="s">
        <v>677</v>
      </c>
      <c r="C37" s="98" t="s">
        <v>674</v>
      </c>
      <c r="D37" s="98">
        <v>49</v>
      </c>
      <c r="E37" s="98" t="str">
        <f t="shared" si="0"/>
        <v>MN49</v>
      </c>
      <c r="F37" s="11">
        <v>1.547021E-3</v>
      </c>
      <c r="G37" s="14">
        <v>5.3474309999999997E-3</v>
      </c>
    </row>
    <row r="38" spans="2:7" x14ac:dyDescent="0.25">
      <c r="B38" s="103" t="s">
        <v>677</v>
      </c>
      <c r="C38" s="98" t="s">
        <v>674</v>
      </c>
      <c r="D38" s="98">
        <v>50</v>
      </c>
      <c r="E38" s="98" t="str">
        <f t="shared" si="0"/>
        <v>MN50</v>
      </c>
      <c r="F38" s="11">
        <v>1.5816910000000001E-3</v>
      </c>
      <c r="G38" s="14">
        <v>5.8609370000000001E-3</v>
      </c>
    </row>
    <row r="39" spans="2:7" x14ac:dyDescent="0.25">
      <c r="B39" s="103" t="s">
        <v>677</v>
      </c>
      <c r="C39" s="98" t="s">
        <v>674</v>
      </c>
      <c r="D39" s="98">
        <v>51</v>
      </c>
      <c r="E39" s="98" t="str">
        <f t="shared" si="0"/>
        <v>MN51</v>
      </c>
      <c r="F39" s="11">
        <v>1.6282530000000001E-3</v>
      </c>
      <c r="G39" s="14">
        <v>6.4134750000000001E-3</v>
      </c>
    </row>
    <row r="40" spans="2:7" x14ac:dyDescent="0.25">
      <c r="B40" s="103" t="s">
        <v>677</v>
      </c>
      <c r="C40" s="98" t="s">
        <v>674</v>
      </c>
      <c r="D40" s="98">
        <v>52</v>
      </c>
      <c r="E40" s="98" t="str">
        <f t="shared" si="0"/>
        <v>MN52</v>
      </c>
      <c r="F40" s="11">
        <v>1.685226E-3</v>
      </c>
      <c r="G40" s="14">
        <v>7.0473209999999996E-3</v>
      </c>
    </row>
    <row r="41" spans="2:7" x14ac:dyDescent="0.25">
      <c r="B41" s="103" t="s">
        <v>677</v>
      </c>
      <c r="C41" s="98" t="s">
        <v>674</v>
      </c>
      <c r="D41" s="98">
        <v>53</v>
      </c>
      <c r="E41" s="98" t="str">
        <f t="shared" si="0"/>
        <v>MN53</v>
      </c>
      <c r="F41" s="11">
        <v>1.7504319999999999E-3</v>
      </c>
      <c r="G41" s="14">
        <v>7.6978029999999996E-3</v>
      </c>
    </row>
    <row r="42" spans="2:7" x14ac:dyDescent="0.25">
      <c r="B42" s="103" t="s">
        <v>677</v>
      </c>
      <c r="C42" s="98" t="s">
        <v>674</v>
      </c>
      <c r="D42" s="98">
        <v>54</v>
      </c>
      <c r="E42" s="98" t="str">
        <f t="shared" si="0"/>
        <v>MN54</v>
      </c>
      <c r="F42" s="11">
        <v>1.821593E-3</v>
      </c>
      <c r="G42" s="14">
        <v>8.3936470000000006E-3</v>
      </c>
    </row>
    <row r="43" spans="2:7" x14ac:dyDescent="0.25">
      <c r="B43" s="103" t="s">
        <v>677</v>
      </c>
      <c r="C43" s="98" t="s">
        <v>674</v>
      </c>
      <c r="D43" s="98">
        <v>55</v>
      </c>
      <c r="E43" s="98" t="str">
        <f t="shared" si="0"/>
        <v>MN55</v>
      </c>
      <c r="F43" s="11">
        <v>1.896465E-3</v>
      </c>
      <c r="G43" s="14">
        <v>9.1551730000000008E-3</v>
      </c>
    </row>
    <row r="44" spans="2:7" x14ac:dyDescent="0.25">
      <c r="B44" s="103" t="s">
        <v>677</v>
      </c>
      <c r="C44" s="98" t="s">
        <v>674</v>
      </c>
      <c r="D44" s="98">
        <v>56</v>
      </c>
      <c r="E44" s="98" t="str">
        <f t="shared" si="0"/>
        <v>MN56</v>
      </c>
      <c r="F44" s="11">
        <v>1.9729790000000001E-3</v>
      </c>
      <c r="G44" s="14">
        <v>1.0106304E-2</v>
      </c>
    </row>
    <row r="45" spans="2:7" x14ac:dyDescent="0.25">
      <c r="B45" s="103" t="s">
        <v>677</v>
      </c>
      <c r="C45" s="98" t="s">
        <v>674</v>
      </c>
      <c r="D45" s="98">
        <v>57</v>
      </c>
      <c r="E45" s="98" t="str">
        <f t="shared" si="0"/>
        <v>MN57</v>
      </c>
      <c r="F45" s="11">
        <v>2.049426E-3</v>
      </c>
      <c r="G45" s="14">
        <v>1.1084119999999999E-2</v>
      </c>
    </row>
    <row r="46" spans="2:7" x14ac:dyDescent="0.25">
      <c r="B46" s="103" t="s">
        <v>677</v>
      </c>
      <c r="C46" s="98" t="s">
        <v>674</v>
      </c>
      <c r="D46" s="98">
        <v>58</v>
      </c>
      <c r="E46" s="98" t="str">
        <f t="shared" si="0"/>
        <v>MN58</v>
      </c>
      <c r="F46" s="11">
        <v>2.1242959999999999E-3</v>
      </c>
      <c r="G46" s="14">
        <v>1.2173365E-2</v>
      </c>
    </row>
    <row r="47" spans="2:7" x14ac:dyDescent="0.25">
      <c r="B47" s="103" t="s">
        <v>677</v>
      </c>
      <c r="C47" s="98" t="s">
        <v>674</v>
      </c>
      <c r="D47" s="98">
        <v>59</v>
      </c>
      <c r="E47" s="98" t="str">
        <f t="shared" si="0"/>
        <v>MN59</v>
      </c>
      <c r="F47" s="11">
        <v>2.19622E-3</v>
      </c>
      <c r="G47" s="14">
        <v>1.3399084E-2</v>
      </c>
    </row>
    <row r="48" spans="2:7" x14ac:dyDescent="0.25">
      <c r="B48" s="103" t="s">
        <v>677</v>
      </c>
      <c r="C48" s="98" t="s">
        <v>674</v>
      </c>
      <c r="D48" s="98">
        <v>60</v>
      </c>
      <c r="E48" s="98" t="str">
        <f t="shared" si="0"/>
        <v>MN60</v>
      </c>
      <c r="F48" s="11">
        <v>2.2640899999999999E-3</v>
      </c>
      <c r="G48" s="14">
        <v>1.4413742E-2</v>
      </c>
    </row>
    <row r="49" spans="2:7" x14ac:dyDescent="0.25">
      <c r="B49" s="103" t="s">
        <v>677</v>
      </c>
      <c r="C49" s="98" t="s">
        <v>674</v>
      </c>
      <c r="D49" s="98">
        <v>61</v>
      </c>
      <c r="E49" s="98" t="str">
        <f t="shared" si="0"/>
        <v>MN61</v>
      </c>
      <c r="F49" s="11">
        <v>2.3276899999999999E-3</v>
      </c>
      <c r="G49" s="14">
        <v>1.5734721E-2</v>
      </c>
    </row>
    <row r="50" spans="2:7" x14ac:dyDescent="0.25">
      <c r="B50" s="103" t="s">
        <v>677</v>
      </c>
      <c r="C50" s="98" t="s">
        <v>674</v>
      </c>
      <c r="D50" s="98">
        <v>62</v>
      </c>
      <c r="E50" s="98" t="str">
        <f t="shared" si="0"/>
        <v>MN62</v>
      </c>
      <c r="F50" s="11">
        <v>2.387966E-3</v>
      </c>
      <c r="G50" s="14">
        <v>1.6941210000000002E-2</v>
      </c>
    </row>
    <row r="51" spans="2:7" x14ac:dyDescent="0.25">
      <c r="B51" s="103" t="s">
        <v>677</v>
      </c>
      <c r="C51" s="98" t="s">
        <v>674</v>
      </c>
      <c r="D51" s="98">
        <v>63</v>
      </c>
      <c r="E51" s="98" t="str">
        <f t="shared" si="0"/>
        <v>MN63</v>
      </c>
      <c r="F51" s="11">
        <v>2.4470719999999998E-3</v>
      </c>
      <c r="G51" s="14">
        <v>1.8553836000000001E-2</v>
      </c>
    </row>
    <row r="52" spans="2:7" x14ac:dyDescent="0.25">
      <c r="B52" s="103" t="s">
        <v>677</v>
      </c>
      <c r="C52" s="98" t="s">
        <v>674</v>
      </c>
      <c r="D52" s="98">
        <v>64</v>
      </c>
      <c r="E52" s="98" t="str">
        <f t="shared" si="0"/>
        <v>MN64</v>
      </c>
      <c r="F52" s="11">
        <v>2.5084690000000002E-3</v>
      </c>
      <c r="G52" s="14">
        <v>1.999828E-2</v>
      </c>
    </row>
    <row r="53" spans="2:7" x14ac:dyDescent="0.25">
      <c r="B53" s="103" t="s">
        <v>677</v>
      </c>
      <c r="C53" s="98" t="s">
        <v>674</v>
      </c>
      <c r="D53" s="98">
        <v>65</v>
      </c>
      <c r="E53" s="98" t="str">
        <f t="shared" si="0"/>
        <v>MN65</v>
      </c>
      <c r="F53" s="11">
        <v>2.5756899999999998E-3</v>
      </c>
      <c r="G53" s="14">
        <v>2.1779771999999999E-2</v>
      </c>
    </row>
    <row r="54" spans="2:7" x14ac:dyDescent="0.25">
      <c r="B54" s="103" t="s">
        <v>677</v>
      </c>
      <c r="C54" s="98" t="s">
        <v>674</v>
      </c>
      <c r="D54" s="98">
        <v>66</v>
      </c>
      <c r="E54" s="98" t="str">
        <f t="shared" si="0"/>
        <v>MN66</v>
      </c>
      <c r="F54" s="11">
        <v>2.651339E-3</v>
      </c>
      <c r="G54" s="14">
        <v>2.3770748000000001E-2</v>
      </c>
    </row>
    <row r="55" spans="2:7" x14ac:dyDescent="0.25">
      <c r="B55" s="103" t="s">
        <v>677</v>
      </c>
      <c r="C55" s="98" t="s">
        <v>674</v>
      </c>
      <c r="D55" s="98">
        <v>67</v>
      </c>
      <c r="E55" s="98" t="str">
        <f t="shared" si="0"/>
        <v>MN67</v>
      </c>
      <c r="F55" s="11">
        <v>2.7363349999999999E-3</v>
      </c>
      <c r="G55" s="14">
        <v>2.5910589000000001E-2</v>
      </c>
    </row>
    <row r="56" spans="2:7" x14ac:dyDescent="0.25">
      <c r="B56" s="103" t="s">
        <v>677</v>
      </c>
      <c r="C56" s="98" t="s">
        <v>674</v>
      </c>
      <c r="D56" s="98">
        <v>68</v>
      </c>
      <c r="E56" s="98" t="str">
        <f t="shared" si="0"/>
        <v>MN68</v>
      </c>
      <c r="F56" s="11">
        <v>2.8298199999999998E-3</v>
      </c>
      <c r="G56" s="14">
        <v>2.8202018999999998E-2</v>
      </c>
    </row>
    <row r="57" spans="2:7" x14ac:dyDescent="0.25">
      <c r="B57" s="103" t="s">
        <v>677</v>
      </c>
      <c r="C57" s="98" t="s">
        <v>674</v>
      </c>
      <c r="D57" s="98">
        <v>69</v>
      </c>
      <c r="E57" s="98" t="str">
        <f t="shared" si="0"/>
        <v>MN69</v>
      </c>
      <c r="F57" s="11">
        <v>2.9298810000000001E-3</v>
      </c>
      <c r="G57" s="14">
        <v>3.0661210000000001E-2</v>
      </c>
    </row>
    <row r="58" spans="2:7" x14ac:dyDescent="0.25">
      <c r="B58" s="103" t="s">
        <v>677</v>
      </c>
      <c r="C58" s="98" t="s">
        <v>674</v>
      </c>
      <c r="D58" s="98">
        <v>70</v>
      </c>
      <c r="E58" s="98" t="str">
        <f t="shared" si="0"/>
        <v>MN70</v>
      </c>
      <c r="F58" s="11">
        <v>3.0343689999999999E-3</v>
      </c>
      <c r="G58" s="14">
        <v>3.4052666000000002E-2</v>
      </c>
    </row>
    <row r="59" spans="2:7" x14ac:dyDescent="0.25">
      <c r="B59" s="103" t="s">
        <v>677</v>
      </c>
      <c r="C59" s="98" t="s">
        <v>674</v>
      </c>
      <c r="D59" s="98">
        <v>71</v>
      </c>
      <c r="E59" s="98" t="str">
        <f t="shared" si="0"/>
        <v>MN71</v>
      </c>
      <c r="F59" s="11">
        <v>3.1414730000000001E-3</v>
      </c>
      <c r="G59" s="14">
        <v>3.7709197999999999E-2</v>
      </c>
    </row>
    <row r="60" spans="2:7" x14ac:dyDescent="0.25">
      <c r="B60" s="103" t="s">
        <v>677</v>
      </c>
      <c r="C60" s="98" t="s">
        <v>674</v>
      </c>
      <c r="D60" s="98">
        <v>72</v>
      </c>
      <c r="E60" s="98" t="str">
        <f t="shared" si="0"/>
        <v>MN72</v>
      </c>
      <c r="F60" s="11">
        <v>3.2499389999999999E-3</v>
      </c>
      <c r="G60" s="14">
        <v>4.1738900000000002E-2</v>
      </c>
    </row>
    <row r="61" spans="2:7" x14ac:dyDescent="0.25">
      <c r="B61" s="103" t="s">
        <v>677</v>
      </c>
      <c r="C61" s="98" t="s">
        <v>674</v>
      </c>
      <c r="D61" s="98">
        <v>73</v>
      </c>
      <c r="E61" s="98" t="str">
        <f t="shared" si="0"/>
        <v>MN73</v>
      </c>
      <c r="F61" s="11">
        <v>3.3590320000000001E-3</v>
      </c>
      <c r="G61" s="14">
        <v>4.6176166999999997E-2</v>
      </c>
    </row>
    <row r="62" spans="2:7" x14ac:dyDescent="0.25">
      <c r="B62" s="103" t="s">
        <v>677</v>
      </c>
      <c r="C62" s="98" t="s">
        <v>674</v>
      </c>
      <c r="D62" s="98">
        <v>74</v>
      </c>
      <c r="E62" s="98" t="str">
        <f t="shared" si="0"/>
        <v>MN74</v>
      </c>
      <c r="F62" s="11">
        <v>3.468381E-3</v>
      </c>
      <c r="G62" s="14">
        <v>5.1045752999999999E-2</v>
      </c>
    </row>
    <row r="63" spans="2:7" x14ac:dyDescent="0.25">
      <c r="B63" s="103" t="s">
        <v>677</v>
      </c>
      <c r="C63" s="98" t="s">
        <v>674</v>
      </c>
      <c r="D63" s="98">
        <v>75</v>
      </c>
      <c r="E63" s="98" t="str">
        <f t="shared" si="0"/>
        <v>MN75</v>
      </c>
      <c r="F63" s="11">
        <v>3.5778229999999999E-3</v>
      </c>
      <c r="G63" s="14">
        <v>5.6385686999999997E-2</v>
      </c>
    </row>
    <row r="64" spans="2:7" x14ac:dyDescent="0.25">
      <c r="B64" s="103" t="s">
        <v>677</v>
      </c>
      <c r="C64" s="98" t="s">
        <v>674</v>
      </c>
      <c r="D64" s="98">
        <v>76</v>
      </c>
      <c r="E64" s="98" t="str">
        <f t="shared" si="0"/>
        <v>MN76</v>
      </c>
      <c r="F64" s="11">
        <v>3.6872950000000002E-3</v>
      </c>
      <c r="G64" s="14">
        <v>6.2348238E-2</v>
      </c>
    </row>
    <row r="65" spans="2:7" x14ac:dyDescent="0.25">
      <c r="B65" s="103" t="s">
        <v>677</v>
      </c>
      <c r="C65" s="98" t="s">
        <v>674</v>
      </c>
      <c r="D65" s="98">
        <v>77</v>
      </c>
      <c r="E65" s="98" t="str">
        <f t="shared" si="0"/>
        <v>MN77</v>
      </c>
      <c r="F65" s="11">
        <v>3.796776E-3</v>
      </c>
      <c r="G65" s="14">
        <v>6.9037206000000004E-2</v>
      </c>
    </row>
    <row r="66" spans="2:7" x14ac:dyDescent="0.25">
      <c r="B66" s="103" t="s">
        <v>677</v>
      </c>
      <c r="C66" s="98" t="s">
        <v>674</v>
      </c>
      <c r="D66" s="98">
        <v>78</v>
      </c>
      <c r="E66" s="98" t="str">
        <f t="shared" si="0"/>
        <v>MN78</v>
      </c>
      <c r="F66" s="11">
        <v>3.9062589999999996E-3</v>
      </c>
      <c r="G66" s="14">
        <v>7.6066153999999997E-2</v>
      </c>
    </row>
    <row r="67" spans="2:7" x14ac:dyDescent="0.25">
      <c r="B67" s="103" t="s">
        <v>677</v>
      </c>
      <c r="C67" s="98" t="s">
        <v>674</v>
      </c>
      <c r="D67" s="98">
        <v>79</v>
      </c>
      <c r="E67" s="98" t="str">
        <f t="shared" si="0"/>
        <v>MN79</v>
      </c>
      <c r="F67" s="11">
        <v>4.0157429999999996E-3</v>
      </c>
      <c r="G67" s="14">
        <v>8.3684132999999994E-2</v>
      </c>
    </row>
    <row r="68" spans="2:7" x14ac:dyDescent="0.25">
      <c r="B68" s="103" t="s">
        <v>677</v>
      </c>
      <c r="C68" s="98" t="s">
        <v>674</v>
      </c>
      <c r="D68" s="98">
        <v>80</v>
      </c>
      <c r="E68" s="98" t="str">
        <f t="shared" si="0"/>
        <v>MN80</v>
      </c>
      <c r="F68" s="11">
        <v>4.1252260000000001E-3</v>
      </c>
      <c r="G68" s="14">
        <v>9.0775368999999995E-2</v>
      </c>
    </row>
    <row r="69" spans="2:7" x14ac:dyDescent="0.25">
      <c r="B69" s="103" t="s">
        <v>677</v>
      </c>
      <c r="C69" s="98" t="s">
        <v>674</v>
      </c>
      <c r="D69" s="98">
        <v>81</v>
      </c>
      <c r="E69" s="98" t="str">
        <f t="shared" si="0"/>
        <v>MN81</v>
      </c>
      <c r="F69" s="11">
        <v>4.23471E-3</v>
      </c>
      <c r="G69" s="14">
        <v>9.8221526000000003E-2</v>
      </c>
    </row>
    <row r="70" spans="2:7" x14ac:dyDescent="0.25">
      <c r="B70" s="103" t="s">
        <v>677</v>
      </c>
      <c r="C70" s="98" t="s">
        <v>674</v>
      </c>
      <c r="D70" s="98">
        <v>82</v>
      </c>
      <c r="E70" s="98" t="str">
        <f t="shared" ref="E70:E133" si="1">B70&amp;C70&amp;D70</f>
        <v>MN82</v>
      </c>
      <c r="F70" s="11">
        <v>4.344194E-3</v>
      </c>
      <c r="G70" s="14">
        <v>0.108230727</v>
      </c>
    </row>
    <row r="71" spans="2:7" x14ac:dyDescent="0.25">
      <c r="B71" s="103" t="s">
        <v>677</v>
      </c>
      <c r="C71" s="98" t="s">
        <v>674</v>
      </c>
      <c r="D71" s="98">
        <v>83</v>
      </c>
      <c r="E71" s="98" t="str">
        <f t="shared" si="1"/>
        <v>MN83</v>
      </c>
      <c r="F71" s="11">
        <v>4.4536769999999996E-3</v>
      </c>
      <c r="G71" s="14">
        <v>0.12234930300000001</v>
      </c>
    </row>
    <row r="72" spans="2:7" x14ac:dyDescent="0.25">
      <c r="B72" s="103" t="s">
        <v>677</v>
      </c>
      <c r="C72" s="98" t="s">
        <v>674</v>
      </c>
      <c r="D72" s="98">
        <v>84</v>
      </c>
      <c r="E72" s="98" t="str">
        <f t="shared" si="1"/>
        <v>MN84</v>
      </c>
      <c r="F72" s="11">
        <v>4.5631609999999996E-3</v>
      </c>
      <c r="G72" s="14">
        <v>0.13817621799999999</v>
      </c>
    </row>
    <row r="73" spans="2:7" x14ac:dyDescent="0.25">
      <c r="B73" s="103" t="s">
        <v>677</v>
      </c>
      <c r="C73" s="98" t="s">
        <v>674</v>
      </c>
      <c r="D73" s="98">
        <v>85</v>
      </c>
      <c r="E73" s="98" t="str">
        <f t="shared" si="1"/>
        <v>MN85</v>
      </c>
      <c r="F73" s="11">
        <v>4.6726440000000001E-3</v>
      </c>
      <c r="G73" s="14">
        <v>0.16024855800000001</v>
      </c>
    </row>
    <row r="74" spans="2:7" x14ac:dyDescent="0.25">
      <c r="B74" s="103" t="s">
        <v>677</v>
      </c>
      <c r="C74" s="98" t="s">
        <v>674</v>
      </c>
      <c r="D74" s="98">
        <v>86</v>
      </c>
      <c r="E74" s="98" t="str">
        <f t="shared" si="1"/>
        <v>MN86</v>
      </c>
      <c r="F74" s="11">
        <v>4.7821230000000001E-3</v>
      </c>
      <c r="G74" s="14">
        <v>0.18490757899999999</v>
      </c>
    </row>
    <row r="75" spans="2:7" x14ac:dyDescent="0.25">
      <c r="B75" s="103" t="s">
        <v>677</v>
      </c>
      <c r="C75" s="98" t="s">
        <v>674</v>
      </c>
      <c r="D75" s="98">
        <v>87</v>
      </c>
      <c r="E75" s="98" t="str">
        <f t="shared" si="1"/>
        <v>MN87</v>
      </c>
      <c r="F75" s="11">
        <v>4.8915920000000002E-3</v>
      </c>
      <c r="G75" s="14">
        <v>0.21331607899999999</v>
      </c>
    </row>
    <row r="76" spans="2:7" x14ac:dyDescent="0.25">
      <c r="B76" s="103" t="s">
        <v>677</v>
      </c>
      <c r="C76" s="98" t="s">
        <v>674</v>
      </c>
      <c r="D76" s="98">
        <v>88</v>
      </c>
      <c r="E76" s="98" t="str">
        <f t="shared" si="1"/>
        <v>MN88</v>
      </c>
      <c r="F76" s="11">
        <v>5.0010180000000003E-3</v>
      </c>
      <c r="G76" s="14">
        <v>0.246052508</v>
      </c>
    </row>
    <row r="77" spans="2:7" x14ac:dyDescent="0.25">
      <c r="B77" s="103" t="s">
        <v>677</v>
      </c>
      <c r="C77" s="98" t="s">
        <v>674</v>
      </c>
      <c r="D77" s="98">
        <v>89</v>
      </c>
      <c r="E77" s="98" t="str">
        <f t="shared" si="1"/>
        <v>MN89</v>
      </c>
      <c r="F77" s="11">
        <v>5.1103119999999997E-3</v>
      </c>
      <c r="G77" s="14">
        <v>0.28276305200000001</v>
      </c>
    </row>
    <row r="78" spans="2:7" x14ac:dyDescent="0.25">
      <c r="B78" s="103" t="s">
        <v>677</v>
      </c>
      <c r="C78" s="98" t="s">
        <v>674</v>
      </c>
      <c r="D78" s="98">
        <v>90</v>
      </c>
      <c r="E78" s="98" t="str">
        <f t="shared" si="1"/>
        <v>MN90</v>
      </c>
      <c r="F78" s="11">
        <v>5.2192439999999996E-3</v>
      </c>
      <c r="G78" s="14">
        <v>0.32491431199999998</v>
      </c>
    </row>
    <row r="79" spans="2:7" x14ac:dyDescent="0.25">
      <c r="B79" s="103" t="s">
        <v>677</v>
      </c>
      <c r="C79" s="98" t="s">
        <v>674</v>
      </c>
      <c r="D79" s="98">
        <v>91</v>
      </c>
      <c r="E79" s="98" t="str">
        <f t="shared" si="1"/>
        <v>MN91</v>
      </c>
      <c r="F79" s="11">
        <v>5.3272959999999996E-3</v>
      </c>
      <c r="G79" s="14">
        <v>0.37351103800000002</v>
      </c>
    </row>
    <row r="80" spans="2:7" x14ac:dyDescent="0.25">
      <c r="B80" s="103" t="s">
        <v>677</v>
      </c>
      <c r="C80" s="98" t="s">
        <v>674</v>
      </c>
      <c r="D80" s="98">
        <v>92</v>
      </c>
      <c r="E80" s="98" t="str">
        <f t="shared" si="1"/>
        <v>MN92</v>
      </c>
      <c r="F80" s="11">
        <v>5.4334889999999997E-3</v>
      </c>
      <c r="G80" s="14">
        <v>0.42958413899999998</v>
      </c>
    </row>
    <row r="81" spans="2:7" x14ac:dyDescent="0.25">
      <c r="B81" s="103" t="s">
        <v>677</v>
      </c>
      <c r="C81" s="98" t="s">
        <v>674</v>
      </c>
      <c r="D81" s="98">
        <v>93</v>
      </c>
      <c r="E81" s="98" t="str">
        <f t="shared" si="1"/>
        <v>MN93</v>
      </c>
      <c r="F81" s="11">
        <v>5.5362579999999996E-3</v>
      </c>
      <c r="G81" s="14">
        <v>0.47832730200000001</v>
      </c>
    </row>
    <row r="82" spans="2:7" x14ac:dyDescent="0.25">
      <c r="B82" s="103" t="s">
        <v>677</v>
      </c>
      <c r="C82" s="98" t="s">
        <v>674</v>
      </c>
      <c r="D82" s="98">
        <v>94</v>
      </c>
      <c r="E82" s="98" t="str">
        <f t="shared" si="1"/>
        <v>MN94</v>
      </c>
      <c r="F82" s="11">
        <v>5.6335300000000003E-3</v>
      </c>
      <c r="G82" s="14">
        <v>0.531132995</v>
      </c>
    </row>
    <row r="83" spans="2:7" x14ac:dyDescent="0.25">
      <c r="B83" s="103" t="s">
        <v>677</v>
      </c>
      <c r="C83" s="98" t="s">
        <v>674</v>
      </c>
      <c r="D83" s="98">
        <v>95</v>
      </c>
      <c r="E83" s="98" t="str">
        <f t="shared" si="1"/>
        <v>MN95</v>
      </c>
      <c r="F83" s="11">
        <v>5.7230930000000003E-3</v>
      </c>
      <c r="G83" s="14">
        <v>0.58848074699999997</v>
      </c>
    </row>
    <row r="84" spans="2:7" x14ac:dyDescent="0.25">
      <c r="B84" s="103" t="s">
        <v>677</v>
      </c>
      <c r="C84" s="98" t="s">
        <v>674</v>
      </c>
      <c r="D84" s="98">
        <v>96</v>
      </c>
      <c r="E84" s="98" t="str">
        <f t="shared" si="1"/>
        <v>MN96</v>
      </c>
      <c r="F84" s="11">
        <v>5.8031250000000001E-3</v>
      </c>
      <c r="G84" s="14">
        <v>0.65056322799999999</v>
      </c>
    </row>
    <row r="85" spans="2:7" x14ac:dyDescent="0.25">
      <c r="B85" s="103" t="s">
        <v>677</v>
      </c>
      <c r="C85" s="98" t="s">
        <v>674</v>
      </c>
      <c r="D85" s="98">
        <v>97</v>
      </c>
      <c r="E85" s="98" t="str">
        <f t="shared" si="1"/>
        <v>MN97</v>
      </c>
      <c r="F85" s="11">
        <v>5.8726079999999996E-3</v>
      </c>
      <c r="G85" s="14">
        <v>0.71755416800000005</v>
      </c>
    </row>
    <row r="86" spans="2:7" x14ac:dyDescent="0.25">
      <c r="B86" s="103" t="s">
        <v>677</v>
      </c>
      <c r="C86" s="98" t="s">
        <v>674</v>
      </c>
      <c r="D86" s="98">
        <v>98</v>
      </c>
      <c r="E86" s="98" t="str">
        <f t="shared" si="1"/>
        <v>MN98</v>
      </c>
      <c r="F86" s="11">
        <v>5.9313179999999997E-3</v>
      </c>
      <c r="G86" s="14">
        <v>0.78242168599999995</v>
      </c>
    </row>
    <row r="87" spans="2:7" x14ac:dyDescent="0.25">
      <c r="B87" s="103" t="s">
        <v>677</v>
      </c>
      <c r="C87" s="98" t="s">
        <v>674</v>
      </c>
      <c r="D87" s="98">
        <v>99</v>
      </c>
      <c r="E87" s="98" t="str">
        <f t="shared" si="1"/>
        <v>MN99</v>
      </c>
      <c r="F87" s="11">
        <v>5.9796349999999996E-3</v>
      </c>
      <c r="G87" s="14">
        <v>0.83567112600000004</v>
      </c>
    </row>
    <row r="88" spans="2:7" x14ac:dyDescent="0.25">
      <c r="B88" s="103" t="s">
        <v>677</v>
      </c>
      <c r="C88" s="98" t="s">
        <v>674</v>
      </c>
      <c r="D88" s="98">
        <v>100</v>
      </c>
      <c r="E88" s="98" t="str">
        <f t="shared" si="1"/>
        <v>MN100</v>
      </c>
      <c r="F88" s="11">
        <v>6.0283460000000004E-3</v>
      </c>
      <c r="G88" s="14">
        <v>0.89254457499999995</v>
      </c>
    </row>
    <row r="89" spans="2:7" x14ac:dyDescent="0.25">
      <c r="B89" s="103" t="s">
        <v>677</v>
      </c>
      <c r="C89" s="98" t="s">
        <v>678</v>
      </c>
      <c r="D89" s="98">
        <v>18</v>
      </c>
      <c r="E89" s="98" t="str">
        <f t="shared" si="1"/>
        <v>MS18</v>
      </c>
      <c r="F89" s="11">
        <v>1.8425239999999999E-3</v>
      </c>
      <c r="G89" s="14">
        <v>3.5187529999999999E-3</v>
      </c>
    </row>
    <row r="90" spans="2:7" x14ac:dyDescent="0.25">
      <c r="B90" s="103" t="s">
        <v>677</v>
      </c>
      <c r="C90" s="98" t="s">
        <v>678</v>
      </c>
      <c r="D90" s="98">
        <v>19</v>
      </c>
      <c r="E90" s="98" t="str">
        <f t="shared" si="1"/>
        <v>MS19</v>
      </c>
      <c r="F90" s="11">
        <v>1.9269630000000001E-3</v>
      </c>
      <c r="G90" s="14">
        <v>3.7495200000000001E-3</v>
      </c>
    </row>
    <row r="91" spans="2:7" x14ac:dyDescent="0.25">
      <c r="B91" s="103" t="s">
        <v>677</v>
      </c>
      <c r="C91" s="98" t="s">
        <v>678</v>
      </c>
      <c r="D91" s="98">
        <v>20</v>
      </c>
      <c r="E91" s="98" t="str">
        <f t="shared" si="1"/>
        <v>MS20</v>
      </c>
      <c r="F91" s="11">
        <v>1.989907E-3</v>
      </c>
      <c r="G91" s="14">
        <v>3.979308E-3</v>
      </c>
    </row>
    <row r="92" spans="2:7" x14ac:dyDescent="0.25">
      <c r="B92" s="103" t="s">
        <v>677</v>
      </c>
      <c r="C92" s="98" t="s">
        <v>678</v>
      </c>
      <c r="D92" s="98">
        <v>21</v>
      </c>
      <c r="E92" s="98" t="str">
        <f t="shared" si="1"/>
        <v>MS21</v>
      </c>
      <c r="F92" s="11">
        <v>2.0341410000000002E-3</v>
      </c>
      <c r="G92" s="14">
        <v>4.0617029999999998E-3</v>
      </c>
    </row>
    <row r="93" spans="2:7" x14ac:dyDescent="0.25">
      <c r="B93" s="103" t="s">
        <v>677</v>
      </c>
      <c r="C93" s="98" t="s">
        <v>678</v>
      </c>
      <c r="D93" s="98">
        <v>22</v>
      </c>
      <c r="E93" s="98" t="str">
        <f t="shared" si="1"/>
        <v>MS22</v>
      </c>
      <c r="F93" s="11">
        <v>2.0305800000000001E-3</v>
      </c>
      <c r="G93" s="14">
        <v>4.0288490000000001E-3</v>
      </c>
    </row>
    <row r="94" spans="2:7" x14ac:dyDescent="0.25">
      <c r="B94" s="103" t="s">
        <v>677</v>
      </c>
      <c r="C94" s="98" t="s">
        <v>678</v>
      </c>
      <c r="D94" s="98">
        <v>23</v>
      </c>
      <c r="E94" s="98" t="str">
        <f t="shared" si="1"/>
        <v>MS23</v>
      </c>
      <c r="F94" s="11">
        <v>1.9773120000000002E-3</v>
      </c>
      <c r="G94" s="14">
        <v>3.9284860000000001E-3</v>
      </c>
    </row>
    <row r="95" spans="2:7" x14ac:dyDescent="0.25">
      <c r="B95" s="103" t="s">
        <v>677</v>
      </c>
      <c r="C95" s="98" t="s">
        <v>678</v>
      </c>
      <c r="D95" s="98">
        <v>24</v>
      </c>
      <c r="E95" s="98" t="str">
        <f t="shared" si="1"/>
        <v>MS24</v>
      </c>
      <c r="F95" s="11">
        <v>1.913999E-3</v>
      </c>
      <c r="G95" s="14">
        <v>3.7189380000000002E-3</v>
      </c>
    </row>
    <row r="96" spans="2:7" x14ac:dyDescent="0.25">
      <c r="B96" s="103" t="s">
        <v>677</v>
      </c>
      <c r="C96" s="98" t="s">
        <v>678</v>
      </c>
      <c r="D96" s="98">
        <v>25</v>
      </c>
      <c r="E96" s="98" t="str">
        <f t="shared" si="1"/>
        <v>MS25</v>
      </c>
      <c r="F96" s="11">
        <v>1.842731E-3</v>
      </c>
      <c r="G96" s="14">
        <v>3.5379180000000001E-3</v>
      </c>
    </row>
    <row r="97" spans="2:7" x14ac:dyDescent="0.25">
      <c r="B97" s="103" t="s">
        <v>677</v>
      </c>
      <c r="C97" s="98" t="s">
        <v>678</v>
      </c>
      <c r="D97" s="98">
        <v>26</v>
      </c>
      <c r="E97" s="98" t="str">
        <f t="shared" si="1"/>
        <v>MS26</v>
      </c>
      <c r="F97" s="11">
        <v>1.774365E-3</v>
      </c>
      <c r="G97" s="14">
        <v>3.4386E-3</v>
      </c>
    </row>
    <row r="98" spans="2:7" x14ac:dyDescent="0.25">
      <c r="B98" s="103" t="s">
        <v>677</v>
      </c>
      <c r="C98" s="98" t="s">
        <v>678</v>
      </c>
      <c r="D98" s="98">
        <v>27</v>
      </c>
      <c r="E98" s="98" t="str">
        <f t="shared" si="1"/>
        <v>MS27</v>
      </c>
      <c r="F98" s="11">
        <v>1.7326419999999999E-3</v>
      </c>
      <c r="G98" s="14">
        <v>3.3495600000000001E-3</v>
      </c>
    </row>
    <row r="99" spans="2:7" x14ac:dyDescent="0.25">
      <c r="B99" s="103" t="s">
        <v>677</v>
      </c>
      <c r="C99" s="98" t="s">
        <v>678</v>
      </c>
      <c r="D99" s="98">
        <v>28</v>
      </c>
      <c r="E99" s="98" t="str">
        <f t="shared" si="1"/>
        <v>MS28</v>
      </c>
      <c r="F99" s="11">
        <v>1.7110090000000001E-3</v>
      </c>
      <c r="G99" s="14">
        <v>3.3053309999999999E-3</v>
      </c>
    </row>
    <row r="100" spans="2:7" x14ac:dyDescent="0.25">
      <c r="B100" s="103" t="s">
        <v>677</v>
      </c>
      <c r="C100" s="98" t="s">
        <v>678</v>
      </c>
      <c r="D100" s="98">
        <v>29</v>
      </c>
      <c r="E100" s="98" t="str">
        <f t="shared" si="1"/>
        <v>MS29</v>
      </c>
      <c r="F100" s="11">
        <v>1.7234209999999999E-3</v>
      </c>
      <c r="G100" s="14">
        <v>3.2804589999999999E-3</v>
      </c>
    </row>
    <row r="101" spans="2:7" x14ac:dyDescent="0.25">
      <c r="B101" s="103" t="s">
        <v>677</v>
      </c>
      <c r="C101" s="98" t="s">
        <v>678</v>
      </c>
      <c r="D101" s="98">
        <v>30</v>
      </c>
      <c r="E101" s="98" t="str">
        <f t="shared" si="1"/>
        <v>MS30</v>
      </c>
      <c r="F101" s="11">
        <v>1.749423E-3</v>
      </c>
      <c r="G101" s="14">
        <v>3.4044769999999999E-3</v>
      </c>
    </row>
    <row r="102" spans="2:7" x14ac:dyDescent="0.25">
      <c r="B102" s="103" t="s">
        <v>677</v>
      </c>
      <c r="C102" s="98" t="s">
        <v>678</v>
      </c>
      <c r="D102" s="98">
        <v>31</v>
      </c>
      <c r="E102" s="98" t="str">
        <f t="shared" si="1"/>
        <v>MS31</v>
      </c>
      <c r="F102" s="11">
        <v>1.7990440000000001E-3</v>
      </c>
      <c r="G102" s="14">
        <v>3.5674729999999998E-3</v>
      </c>
    </row>
    <row r="103" spans="2:7" x14ac:dyDescent="0.25">
      <c r="B103" s="103" t="s">
        <v>677</v>
      </c>
      <c r="C103" s="98" t="s">
        <v>678</v>
      </c>
      <c r="D103" s="98">
        <v>32</v>
      </c>
      <c r="E103" s="98" t="str">
        <f t="shared" si="1"/>
        <v>MS32</v>
      </c>
      <c r="F103" s="11">
        <v>1.8692509999999999E-3</v>
      </c>
      <c r="G103" s="14">
        <v>3.7216440000000001E-3</v>
      </c>
    </row>
    <row r="104" spans="2:7" x14ac:dyDescent="0.25">
      <c r="B104" s="103" t="s">
        <v>677</v>
      </c>
      <c r="C104" s="98" t="s">
        <v>678</v>
      </c>
      <c r="D104" s="98">
        <v>33</v>
      </c>
      <c r="E104" s="98" t="str">
        <f t="shared" si="1"/>
        <v>MS33</v>
      </c>
      <c r="F104" s="11">
        <v>1.939936E-3</v>
      </c>
      <c r="G104" s="14">
        <v>3.9179660000000002E-3</v>
      </c>
    </row>
    <row r="105" spans="2:7" x14ac:dyDescent="0.25">
      <c r="B105" s="103" t="s">
        <v>677</v>
      </c>
      <c r="C105" s="98" t="s">
        <v>678</v>
      </c>
      <c r="D105" s="98">
        <v>34</v>
      </c>
      <c r="E105" s="98" t="str">
        <f t="shared" si="1"/>
        <v>MS34</v>
      </c>
      <c r="F105" s="11">
        <v>2.026997E-3</v>
      </c>
      <c r="G105" s="14">
        <v>4.095207E-3</v>
      </c>
    </row>
    <row r="106" spans="2:7" x14ac:dyDescent="0.25">
      <c r="B106" s="103" t="s">
        <v>677</v>
      </c>
      <c r="C106" s="98" t="s">
        <v>678</v>
      </c>
      <c r="D106" s="98">
        <v>35</v>
      </c>
      <c r="E106" s="98" t="str">
        <f t="shared" si="1"/>
        <v>MS35</v>
      </c>
      <c r="F106" s="11">
        <v>2.2762979999999999E-3</v>
      </c>
      <c r="G106" s="14">
        <v>4.3309070000000002E-3</v>
      </c>
    </row>
    <row r="107" spans="2:7" x14ac:dyDescent="0.25">
      <c r="B107" s="103" t="s">
        <v>677</v>
      </c>
      <c r="C107" s="98" t="s">
        <v>678</v>
      </c>
      <c r="D107" s="98">
        <v>36</v>
      </c>
      <c r="E107" s="98" t="str">
        <f t="shared" si="1"/>
        <v>MS36</v>
      </c>
      <c r="F107" s="11">
        <v>2.334928E-3</v>
      </c>
      <c r="G107" s="14">
        <v>4.5837630000000002E-3</v>
      </c>
    </row>
    <row r="108" spans="2:7" x14ac:dyDescent="0.25">
      <c r="B108" s="103" t="s">
        <v>677</v>
      </c>
      <c r="C108" s="98" t="s">
        <v>678</v>
      </c>
      <c r="D108" s="98">
        <v>37</v>
      </c>
      <c r="E108" s="98" t="str">
        <f t="shared" si="1"/>
        <v>MS37</v>
      </c>
      <c r="F108" s="11">
        <v>2.41326E-3</v>
      </c>
      <c r="G108" s="14">
        <v>4.8620649999999996E-3</v>
      </c>
    </row>
    <row r="109" spans="2:7" x14ac:dyDescent="0.25">
      <c r="B109" s="103" t="s">
        <v>677</v>
      </c>
      <c r="C109" s="98" t="s">
        <v>678</v>
      </c>
      <c r="D109" s="98">
        <v>38</v>
      </c>
      <c r="E109" s="98" t="str">
        <f t="shared" si="1"/>
        <v>MS38</v>
      </c>
      <c r="F109" s="11">
        <v>2.4975380000000001E-3</v>
      </c>
      <c r="G109" s="14">
        <v>5.2802739999999997E-3</v>
      </c>
    </row>
    <row r="110" spans="2:7" x14ac:dyDescent="0.25">
      <c r="B110" s="103" t="s">
        <v>677</v>
      </c>
      <c r="C110" s="98" t="s">
        <v>678</v>
      </c>
      <c r="D110" s="98">
        <v>39</v>
      </c>
      <c r="E110" s="98" t="str">
        <f t="shared" si="1"/>
        <v>MS39</v>
      </c>
      <c r="F110" s="11">
        <v>2.578173E-3</v>
      </c>
      <c r="G110" s="14">
        <v>5.6592309999999998E-3</v>
      </c>
    </row>
    <row r="111" spans="2:7" x14ac:dyDescent="0.25">
      <c r="B111" s="103" t="s">
        <v>677</v>
      </c>
      <c r="C111" s="98" t="s">
        <v>678</v>
      </c>
      <c r="D111" s="98">
        <v>40</v>
      </c>
      <c r="E111" s="98" t="str">
        <f t="shared" si="1"/>
        <v>MS40</v>
      </c>
      <c r="F111" s="11">
        <v>2.6509319999999999E-3</v>
      </c>
      <c r="G111" s="14">
        <v>6.0451869999999996E-3</v>
      </c>
    </row>
    <row r="112" spans="2:7" x14ac:dyDescent="0.25">
      <c r="B112" s="103" t="s">
        <v>677</v>
      </c>
      <c r="C112" s="98" t="s">
        <v>678</v>
      </c>
      <c r="D112" s="98">
        <v>41</v>
      </c>
      <c r="E112" s="98" t="str">
        <f t="shared" si="1"/>
        <v>MS41</v>
      </c>
      <c r="F112" s="11">
        <v>2.7129490000000001E-3</v>
      </c>
      <c r="G112" s="14">
        <v>6.4353939999999997E-3</v>
      </c>
    </row>
    <row r="113" spans="2:7" x14ac:dyDescent="0.25">
      <c r="B113" s="103" t="s">
        <v>677</v>
      </c>
      <c r="C113" s="98" t="s">
        <v>678</v>
      </c>
      <c r="D113" s="98">
        <v>42</v>
      </c>
      <c r="E113" s="98" t="str">
        <f t="shared" si="1"/>
        <v>MS42</v>
      </c>
      <c r="F113" s="11">
        <v>2.7668329999999998E-3</v>
      </c>
      <c r="G113" s="14">
        <v>6.7583449999999998E-3</v>
      </c>
    </row>
    <row r="114" spans="2:7" x14ac:dyDescent="0.25">
      <c r="B114" s="103" t="s">
        <v>677</v>
      </c>
      <c r="C114" s="98" t="s">
        <v>678</v>
      </c>
      <c r="D114" s="98">
        <v>43</v>
      </c>
      <c r="E114" s="98" t="str">
        <f t="shared" si="1"/>
        <v>MS43</v>
      </c>
      <c r="F114" s="11">
        <v>2.8177060000000001E-3</v>
      </c>
      <c r="G114" s="14">
        <v>7.2363769999999996E-3</v>
      </c>
    </row>
    <row r="115" spans="2:7" x14ac:dyDescent="0.25">
      <c r="B115" s="103" t="s">
        <v>677</v>
      </c>
      <c r="C115" s="98" t="s">
        <v>678</v>
      </c>
      <c r="D115" s="98">
        <v>44</v>
      </c>
      <c r="E115" s="98" t="str">
        <f t="shared" si="1"/>
        <v>MS44</v>
      </c>
      <c r="F115" s="11">
        <v>2.8700819999999999E-3</v>
      </c>
      <c r="G115" s="14">
        <v>7.7450790000000002E-3</v>
      </c>
    </row>
    <row r="116" spans="2:7" x14ac:dyDescent="0.25">
      <c r="B116" s="103" t="s">
        <v>677</v>
      </c>
      <c r="C116" s="98" t="s">
        <v>678</v>
      </c>
      <c r="D116" s="98">
        <v>45</v>
      </c>
      <c r="E116" s="98" t="str">
        <f t="shared" si="1"/>
        <v>MS45</v>
      </c>
      <c r="F116" s="11">
        <v>2.9260219999999999E-3</v>
      </c>
      <c r="G116" s="14">
        <v>8.3464750000000008E-3</v>
      </c>
    </row>
    <row r="117" spans="2:7" x14ac:dyDescent="0.25">
      <c r="B117" s="103" t="s">
        <v>677</v>
      </c>
      <c r="C117" s="98" t="s">
        <v>678</v>
      </c>
      <c r="D117" s="98">
        <v>46</v>
      </c>
      <c r="E117" s="98" t="str">
        <f t="shared" si="1"/>
        <v>MS46</v>
      </c>
      <c r="F117" s="11">
        <v>2.9864029999999999E-3</v>
      </c>
      <c r="G117" s="14">
        <v>9.0374470000000005E-3</v>
      </c>
    </row>
    <row r="118" spans="2:7" x14ac:dyDescent="0.25">
      <c r="B118" s="103" t="s">
        <v>677</v>
      </c>
      <c r="C118" s="98" t="s">
        <v>678</v>
      </c>
      <c r="D118" s="98">
        <v>47</v>
      </c>
      <c r="E118" s="98" t="str">
        <f t="shared" si="1"/>
        <v>MS47</v>
      </c>
      <c r="F118" s="11">
        <v>3.053582E-3</v>
      </c>
      <c r="G118" s="14">
        <v>9.7947639999999992E-3</v>
      </c>
    </row>
    <row r="119" spans="2:7" x14ac:dyDescent="0.25">
      <c r="B119" s="103" t="s">
        <v>677</v>
      </c>
      <c r="C119" s="98" t="s">
        <v>678</v>
      </c>
      <c r="D119" s="98">
        <v>48</v>
      </c>
      <c r="E119" s="98" t="str">
        <f t="shared" si="1"/>
        <v>MS48</v>
      </c>
      <c r="F119" s="11">
        <v>3.1314049999999999E-3</v>
      </c>
      <c r="G119" s="14">
        <v>1.0666505E-2</v>
      </c>
    </row>
    <row r="120" spans="2:7" x14ac:dyDescent="0.25">
      <c r="B120" s="103" t="s">
        <v>677</v>
      </c>
      <c r="C120" s="98" t="s">
        <v>678</v>
      </c>
      <c r="D120" s="98">
        <v>49</v>
      </c>
      <c r="E120" s="98" t="str">
        <f t="shared" si="1"/>
        <v>MS49</v>
      </c>
      <c r="F120" s="11">
        <v>3.222145E-3</v>
      </c>
      <c r="G120" s="14">
        <v>1.1629346E-2</v>
      </c>
    </row>
    <row r="121" spans="2:7" x14ac:dyDescent="0.25">
      <c r="B121" s="103" t="s">
        <v>677</v>
      </c>
      <c r="C121" s="98" t="s">
        <v>678</v>
      </c>
      <c r="D121" s="98">
        <v>50</v>
      </c>
      <c r="E121" s="98" t="str">
        <f t="shared" si="1"/>
        <v>MS50</v>
      </c>
      <c r="F121" s="11">
        <v>3.3248179999999998E-3</v>
      </c>
      <c r="G121" s="14">
        <v>1.2713240000000001E-2</v>
      </c>
    </row>
    <row r="122" spans="2:7" x14ac:dyDescent="0.25">
      <c r="B122" s="103" t="s">
        <v>677</v>
      </c>
      <c r="C122" s="98" t="s">
        <v>678</v>
      </c>
      <c r="D122" s="98">
        <v>51</v>
      </c>
      <c r="E122" s="98" t="str">
        <f t="shared" si="1"/>
        <v>MS51</v>
      </c>
      <c r="F122" s="11">
        <v>3.4372389999999999E-3</v>
      </c>
      <c r="G122" s="14">
        <v>1.388023E-2</v>
      </c>
    </row>
    <row r="123" spans="2:7" x14ac:dyDescent="0.25">
      <c r="B123" s="103" t="s">
        <v>677</v>
      </c>
      <c r="C123" s="98" t="s">
        <v>678</v>
      </c>
      <c r="D123" s="98">
        <v>52</v>
      </c>
      <c r="E123" s="98" t="str">
        <f t="shared" si="1"/>
        <v>MS52</v>
      </c>
      <c r="F123" s="11">
        <v>3.553652E-3</v>
      </c>
      <c r="G123" s="14">
        <v>1.5223672000000001E-2</v>
      </c>
    </row>
    <row r="124" spans="2:7" x14ac:dyDescent="0.25">
      <c r="B124" s="103" t="s">
        <v>677</v>
      </c>
      <c r="C124" s="98" t="s">
        <v>678</v>
      </c>
      <c r="D124" s="98">
        <v>53</v>
      </c>
      <c r="E124" s="98" t="str">
        <f t="shared" si="1"/>
        <v>MS53</v>
      </c>
      <c r="F124" s="11">
        <v>3.6666300000000001E-3</v>
      </c>
      <c r="G124" s="14">
        <v>1.6602703999999999E-2</v>
      </c>
    </row>
    <row r="125" spans="2:7" x14ac:dyDescent="0.25">
      <c r="B125" s="103" t="s">
        <v>677</v>
      </c>
      <c r="C125" s="98" t="s">
        <v>678</v>
      </c>
      <c r="D125" s="98">
        <v>54</v>
      </c>
      <c r="E125" s="98" t="str">
        <f t="shared" si="1"/>
        <v>MS54</v>
      </c>
      <c r="F125" s="11">
        <v>3.7710970000000002E-3</v>
      </c>
      <c r="G125" s="14">
        <v>1.8080074000000002E-2</v>
      </c>
    </row>
    <row r="126" spans="2:7" x14ac:dyDescent="0.25">
      <c r="B126" s="103" t="s">
        <v>677</v>
      </c>
      <c r="C126" s="98" t="s">
        <v>678</v>
      </c>
      <c r="D126" s="98">
        <v>55</v>
      </c>
      <c r="E126" s="98" t="str">
        <f t="shared" si="1"/>
        <v>MS55</v>
      </c>
      <c r="F126" s="11">
        <v>3.8638959999999999E-3</v>
      </c>
      <c r="G126" s="14">
        <v>1.9613358000000001E-2</v>
      </c>
    </row>
    <row r="127" spans="2:7" x14ac:dyDescent="0.25">
      <c r="B127" s="103" t="s">
        <v>677</v>
      </c>
      <c r="C127" s="98" t="s">
        <v>678</v>
      </c>
      <c r="D127" s="98">
        <v>56</v>
      </c>
      <c r="E127" s="98" t="str">
        <f t="shared" si="1"/>
        <v>MS56</v>
      </c>
      <c r="F127" s="11">
        <v>3.9446009999999998E-3</v>
      </c>
      <c r="G127" s="14">
        <v>2.1543513E-2</v>
      </c>
    </row>
    <row r="128" spans="2:7" x14ac:dyDescent="0.25">
      <c r="B128" s="103" t="s">
        <v>677</v>
      </c>
      <c r="C128" s="98" t="s">
        <v>678</v>
      </c>
      <c r="D128" s="98">
        <v>57</v>
      </c>
      <c r="E128" s="98" t="str">
        <f t="shared" si="1"/>
        <v>MS57</v>
      </c>
      <c r="F128" s="11">
        <v>4.0175719999999996E-3</v>
      </c>
      <c r="G128" s="14">
        <v>2.3476341000000001E-2</v>
      </c>
    </row>
    <row r="129" spans="2:7" x14ac:dyDescent="0.25">
      <c r="B129" s="103" t="s">
        <v>677</v>
      </c>
      <c r="C129" s="98" t="s">
        <v>678</v>
      </c>
      <c r="D129" s="98">
        <v>58</v>
      </c>
      <c r="E129" s="98" t="str">
        <f t="shared" si="1"/>
        <v>MS58</v>
      </c>
      <c r="F129" s="11">
        <v>4.0899949999999999E-3</v>
      </c>
      <c r="G129" s="14">
        <v>2.5564646999999999E-2</v>
      </c>
    </row>
    <row r="130" spans="2:7" x14ac:dyDescent="0.25">
      <c r="B130" s="103" t="s">
        <v>677</v>
      </c>
      <c r="C130" s="98" t="s">
        <v>678</v>
      </c>
      <c r="D130" s="98">
        <v>59</v>
      </c>
      <c r="E130" s="98" t="str">
        <f t="shared" si="1"/>
        <v>MS59</v>
      </c>
      <c r="F130" s="11">
        <v>4.1695869999999998E-3</v>
      </c>
      <c r="G130" s="14">
        <v>2.7908874E-2</v>
      </c>
    </row>
    <row r="131" spans="2:7" x14ac:dyDescent="0.25">
      <c r="B131" s="103" t="s">
        <v>677</v>
      </c>
      <c r="C131" s="98" t="s">
        <v>678</v>
      </c>
      <c r="D131" s="98">
        <v>60</v>
      </c>
      <c r="E131" s="98" t="str">
        <f t="shared" si="1"/>
        <v>MS60</v>
      </c>
      <c r="F131" s="11">
        <v>4.2616429999999999E-3</v>
      </c>
      <c r="G131" s="14">
        <v>3.0093691999999998E-2</v>
      </c>
    </row>
    <row r="132" spans="2:7" x14ac:dyDescent="0.25">
      <c r="B132" s="103" t="s">
        <v>677</v>
      </c>
      <c r="C132" s="98" t="s">
        <v>678</v>
      </c>
      <c r="D132" s="98">
        <v>61</v>
      </c>
      <c r="E132" s="98" t="str">
        <f t="shared" si="1"/>
        <v>MS61</v>
      </c>
      <c r="F132" s="11">
        <v>4.3693819999999998E-3</v>
      </c>
      <c r="G132" s="14">
        <v>3.2929329E-2</v>
      </c>
    </row>
    <row r="133" spans="2:7" x14ac:dyDescent="0.25">
      <c r="B133" s="103" t="s">
        <v>677</v>
      </c>
      <c r="C133" s="98" t="s">
        <v>678</v>
      </c>
      <c r="D133" s="98">
        <v>62</v>
      </c>
      <c r="E133" s="98" t="str">
        <f t="shared" si="1"/>
        <v>MS62</v>
      </c>
      <c r="F133" s="11">
        <v>4.4906770000000002E-3</v>
      </c>
      <c r="G133" s="14">
        <v>3.5538617000000002E-2</v>
      </c>
    </row>
    <row r="134" spans="2:7" x14ac:dyDescent="0.25">
      <c r="B134" s="103" t="s">
        <v>677</v>
      </c>
      <c r="C134" s="98" t="s">
        <v>678</v>
      </c>
      <c r="D134" s="98">
        <v>63</v>
      </c>
      <c r="E134" s="98" t="str">
        <f t="shared" ref="E134:E197" si="2">B134&amp;C134&amp;D134</f>
        <v>MS63</v>
      </c>
      <c r="F134" s="11">
        <v>4.616897E-3</v>
      </c>
      <c r="G134" s="14">
        <v>3.9016016000000001E-2</v>
      </c>
    </row>
    <row r="135" spans="2:7" x14ac:dyDescent="0.25">
      <c r="B135" s="103" t="s">
        <v>677</v>
      </c>
      <c r="C135" s="98" t="s">
        <v>678</v>
      </c>
      <c r="D135" s="98">
        <v>64</v>
      </c>
      <c r="E135" s="98" t="str">
        <f t="shared" si="2"/>
        <v>MS64</v>
      </c>
      <c r="F135" s="11">
        <v>4.7401709999999996E-3</v>
      </c>
      <c r="G135" s="14">
        <v>4.2154019000000001E-2</v>
      </c>
    </row>
    <row r="136" spans="2:7" x14ac:dyDescent="0.25">
      <c r="B136" s="103" t="s">
        <v>677</v>
      </c>
      <c r="C136" s="98" t="s">
        <v>678</v>
      </c>
      <c r="D136" s="98">
        <v>65</v>
      </c>
      <c r="E136" s="98" t="str">
        <f t="shared" si="2"/>
        <v>MS65</v>
      </c>
      <c r="F136" s="11">
        <v>4.8527020000000004E-3</v>
      </c>
      <c r="G136" s="14">
        <v>4.5940681999999997E-2</v>
      </c>
    </row>
    <row r="137" spans="2:7" x14ac:dyDescent="0.25">
      <c r="B137" s="103" t="s">
        <v>677</v>
      </c>
      <c r="C137" s="98" t="s">
        <v>678</v>
      </c>
      <c r="D137" s="98">
        <v>66</v>
      </c>
      <c r="E137" s="98" t="str">
        <f t="shared" si="2"/>
        <v>MS66</v>
      </c>
      <c r="F137" s="11">
        <v>4.9499870000000003E-3</v>
      </c>
      <c r="G137" s="14">
        <v>5.0178223000000001E-2</v>
      </c>
    </row>
    <row r="138" spans="2:7" x14ac:dyDescent="0.25">
      <c r="B138" s="103" t="s">
        <v>677</v>
      </c>
      <c r="C138" s="98" t="s">
        <v>678</v>
      </c>
      <c r="D138" s="98">
        <v>67</v>
      </c>
      <c r="E138" s="98" t="str">
        <f t="shared" si="2"/>
        <v>MS67</v>
      </c>
      <c r="F138" s="11">
        <v>5.0310670000000002E-3</v>
      </c>
      <c r="G138" s="14">
        <v>5.4730190999999997E-2</v>
      </c>
    </row>
    <row r="139" spans="2:7" x14ac:dyDescent="0.25">
      <c r="B139" s="103" t="s">
        <v>677</v>
      </c>
      <c r="C139" s="98" t="s">
        <v>678</v>
      </c>
      <c r="D139" s="98">
        <v>68</v>
      </c>
      <c r="E139" s="98" t="str">
        <f t="shared" si="2"/>
        <v>MS68</v>
      </c>
      <c r="F139" s="11">
        <v>5.0968760000000002E-3</v>
      </c>
      <c r="G139" s="14">
        <v>5.9608767E-2</v>
      </c>
    </row>
    <row r="140" spans="2:7" x14ac:dyDescent="0.25">
      <c r="B140" s="103" t="s">
        <v>677</v>
      </c>
      <c r="C140" s="98" t="s">
        <v>678</v>
      </c>
      <c r="D140" s="98">
        <v>69</v>
      </c>
      <c r="E140" s="98" t="str">
        <f t="shared" si="2"/>
        <v>MS69</v>
      </c>
      <c r="F140" s="11">
        <v>5.1502750000000002E-3</v>
      </c>
      <c r="G140" s="14">
        <v>6.4852533000000004E-2</v>
      </c>
    </row>
    <row r="141" spans="2:7" x14ac:dyDescent="0.25">
      <c r="B141" s="103" t="s">
        <v>677</v>
      </c>
      <c r="C141" s="98" t="s">
        <v>678</v>
      </c>
      <c r="D141" s="98">
        <v>70</v>
      </c>
      <c r="E141" s="98" t="str">
        <f t="shared" si="2"/>
        <v>MS70</v>
      </c>
      <c r="F141" s="11">
        <v>5.1950119999999997E-3</v>
      </c>
      <c r="G141" s="14">
        <v>6.9658853000000007E-2</v>
      </c>
    </row>
    <row r="142" spans="2:7" x14ac:dyDescent="0.25">
      <c r="B142" s="103" t="s">
        <v>677</v>
      </c>
      <c r="C142" s="98" t="s">
        <v>678</v>
      </c>
      <c r="D142" s="98">
        <v>71</v>
      </c>
      <c r="E142" s="98" t="str">
        <f t="shared" si="2"/>
        <v>MS71</v>
      </c>
      <c r="F142" s="11">
        <v>5.2344940000000001E-3</v>
      </c>
      <c r="G142" s="14">
        <v>7.4601120000000007E-2</v>
      </c>
    </row>
    <row r="143" spans="2:7" x14ac:dyDescent="0.25">
      <c r="B143" s="103" t="s">
        <v>677</v>
      </c>
      <c r="C143" s="98" t="s">
        <v>678</v>
      </c>
      <c r="D143" s="98">
        <v>72</v>
      </c>
      <c r="E143" s="98" t="str">
        <f t="shared" si="2"/>
        <v>MS72</v>
      </c>
      <c r="F143" s="11">
        <v>5.2711839999999999E-3</v>
      </c>
      <c r="G143" s="14">
        <v>7.9840775000000003E-2</v>
      </c>
    </row>
    <row r="144" spans="2:7" x14ac:dyDescent="0.25">
      <c r="B144" s="103" t="s">
        <v>677</v>
      </c>
      <c r="C144" s="98" t="s">
        <v>678</v>
      </c>
      <c r="D144" s="98">
        <v>73</v>
      </c>
      <c r="E144" s="98" t="str">
        <f t="shared" si="2"/>
        <v>MS73</v>
      </c>
      <c r="F144" s="11">
        <v>5.3065680000000002E-3</v>
      </c>
      <c r="G144" s="14">
        <v>8.5391327000000003E-2</v>
      </c>
    </row>
    <row r="145" spans="2:7" x14ac:dyDescent="0.25">
      <c r="B145" s="103" t="s">
        <v>677</v>
      </c>
      <c r="C145" s="98" t="s">
        <v>678</v>
      </c>
      <c r="D145" s="98">
        <v>74</v>
      </c>
      <c r="E145" s="98" t="str">
        <f t="shared" si="2"/>
        <v>MS74</v>
      </c>
      <c r="F145" s="11">
        <v>5.3414109999999999E-3</v>
      </c>
      <c r="G145" s="14">
        <v>9.1244705999999995E-2</v>
      </c>
    </row>
    <row r="146" spans="2:7" x14ac:dyDescent="0.25">
      <c r="B146" s="103" t="s">
        <v>677</v>
      </c>
      <c r="C146" s="98" t="s">
        <v>678</v>
      </c>
      <c r="D146" s="98">
        <v>75</v>
      </c>
      <c r="E146" s="98" t="str">
        <f t="shared" si="2"/>
        <v>MS75</v>
      </c>
      <c r="F146" s="11">
        <v>5.3760559999999997E-3</v>
      </c>
      <c r="G146" s="14">
        <v>9.7354582999999995E-2</v>
      </c>
    </row>
    <row r="147" spans="2:7" x14ac:dyDescent="0.25">
      <c r="B147" s="103" t="s">
        <v>677</v>
      </c>
      <c r="C147" s="98" t="s">
        <v>678</v>
      </c>
      <c r="D147" s="98">
        <v>76</v>
      </c>
      <c r="E147" s="98" t="str">
        <f t="shared" si="2"/>
        <v>MS76</v>
      </c>
      <c r="F147" s="11">
        <v>5.4106359999999999E-3</v>
      </c>
      <c r="G147" s="14">
        <v>0.105085791</v>
      </c>
    </row>
    <row r="148" spans="2:7" x14ac:dyDescent="0.25">
      <c r="B148" s="103" t="s">
        <v>677</v>
      </c>
      <c r="C148" s="98" t="s">
        <v>678</v>
      </c>
      <c r="D148" s="98">
        <v>77</v>
      </c>
      <c r="E148" s="98" t="str">
        <f t="shared" si="2"/>
        <v>MS77</v>
      </c>
      <c r="F148" s="11">
        <v>5.4451969999999997E-3</v>
      </c>
      <c r="G148" s="14">
        <v>0.11492525000000001</v>
      </c>
    </row>
    <row r="149" spans="2:7" x14ac:dyDescent="0.25">
      <c r="B149" s="103" t="s">
        <v>677</v>
      </c>
      <c r="C149" s="98" t="s">
        <v>678</v>
      </c>
      <c r="D149" s="98">
        <v>78</v>
      </c>
      <c r="E149" s="98" t="str">
        <f t="shared" si="2"/>
        <v>MS78</v>
      </c>
      <c r="F149" s="11">
        <v>5.4797539999999999E-3</v>
      </c>
      <c r="G149" s="14">
        <v>0.125011135</v>
      </c>
    </row>
    <row r="150" spans="2:7" x14ac:dyDescent="0.25">
      <c r="B150" s="103" t="s">
        <v>677</v>
      </c>
      <c r="C150" s="98" t="s">
        <v>678</v>
      </c>
      <c r="D150" s="98">
        <v>79</v>
      </c>
      <c r="E150" s="98" t="str">
        <f t="shared" si="2"/>
        <v>MS79</v>
      </c>
      <c r="F150" s="11">
        <v>5.5143099999999997E-3</v>
      </c>
      <c r="G150" s="14">
        <v>0.13537592500000001</v>
      </c>
    </row>
    <row r="151" spans="2:7" x14ac:dyDescent="0.25">
      <c r="B151" s="103" t="s">
        <v>677</v>
      </c>
      <c r="C151" s="98" t="s">
        <v>678</v>
      </c>
      <c r="D151" s="98">
        <v>80</v>
      </c>
      <c r="E151" s="98" t="str">
        <f t="shared" si="2"/>
        <v>MS80</v>
      </c>
      <c r="F151" s="11">
        <v>5.548865E-3</v>
      </c>
      <c r="G151" s="14">
        <v>0.14922761100000001</v>
      </c>
    </row>
    <row r="152" spans="2:7" x14ac:dyDescent="0.25">
      <c r="B152" s="103" t="s">
        <v>677</v>
      </c>
      <c r="C152" s="98" t="s">
        <v>678</v>
      </c>
      <c r="D152" s="98">
        <v>81</v>
      </c>
      <c r="E152" s="98" t="str">
        <f t="shared" si="2"/>
        <v>MS81</v>
      </c>
      <c r="F152" s="11">
        <v>5.5834200000000004E-3</v>
      </c>
      <c r="G152" s="14">
        <v>0.164138798</v>
      </c>
    </row>
    <row r="153" spans="2:7" x14ac:dyDescent="0.25">
      <c r="B153" s="103" t="s">
        <v>677</v>
      </c>
      <c r="C153" s="98" t="s">
        <v>678</v>
      </c>
      <c r="D153" s="98">
        <v>82</v>
      </c>
      <c r="E153" s="98" t="str">
        <f t="shared" si="2"/>
        <v>MS82</v>
      </c>
      <c r="F153" s="11">
        <v>5.6179760000000002E-3</v>
      </c>
      <c r="G153" s="14">
        <v>0.18272869</v>
      </c>
    </row>
    <row r="154" spans="2:7" x14ac:dyDescent="0.25">
      <c r="B154" s="103" t="s">
        <v>677</v>
      </c>
      <c r="C154" s="98" t="s">
        <v>678</v>
      </c>
      <c r="D154" s="98">
        <v>83</v>
      </c>
      <c r="E154" s="98" t="str">
        <f t="shared" si="2"/>
        <v>MS83</v>
      </c>
      <c r="F154" s="11">
        <v>5.6525309999999997E-3</v>
      </c>
      <c r="G154" s="14">
        <v>0.24202599299999999</v>
      </c>
    </row>
    <row r="155" spans="2:7" x14ac:dyDescent="0.25">
      <c r="B155" s="103" t="s">
        <v>677</v>
      </c>
      <c r="C155" s="98" t="s">
        <v>678</v>
      </c>
      <c r="D155" s="98">
        <v>84</v>
      </c>
      <c r="E155" s="98" t="str">
        <f t="shared" si="2"/>
        <v>MS84</v>
      </c>
      <c r="F155" s="11">
        <v>5.6870860000000001E-3</v>
      </c>
      <c r="G155" s="14">
        <v>0.27832989200000002</v>
      </c>
    </row>
    <row r="156" spans="2:7" x14ac:dyDescent="0.25">
      <c r="B156" s="103" t="s">
        <v>677</v>
      </c>
      <c r="C156" s="98" t="s">
        <v>678</v>
      </c>
      <c r="D156" s="98">
        <v>85</v>
      </c>
      <c r="E156" s="98" t="str">
        <f t="shared" si="2"/>
        <v>MS85</v>
      </c>
      <c r="F156" s="11">
        <v>5.7216410000000004E-3</v>
      </c>
      <c r="G156" s="14">
        <v>0.32039566600000002</v>
      </c>
    </row>
    <row r="157" spans="2:7" x14ac:dyDescent="0.25">
      <c r="B157" s="103" t="s">
        <v>677</v>
      </c>
      <c r="C157" s="98" t="s">
        <v>678</v>
      </c>
      <c r="D157" s="98">
        <v>86</v>
      </c>
      <c r="E157" s="98" t="str">
        <f t="shared" si="2"/>
        <v>MS86</v>
      </c>
      <c r="F157" s="11">
        <v>5.7561959999999999E-3</v>
      </c>
      <c r="G157" s="14">
        <v>0.35862181100000001</v>
      </c>
    </row>
    <row r="158" spans="2:7" x14ac:dyDescent="0.25">
      <c r="B158" s="103" t="s">
        <v>677</v>
      </c>
      <c r="C158" s="98" t="s">
        <v>678</v>
      </c>
      <c r="D158" s="98">
        <v>87</v>
      </c>
      <c r="E158" s="98" t="str">
        <f t="shared" si="2"/>
        <v>MS87</v>
      </c>
      <c r="F158" s="11">
        <v>5.7907499999999999E-3</v>
      </c>
      <c r="G158" s="14">
        <v>0.40054320399999999</v>
      </c>
    </row>
    <row r="159" spans="2:7" x14ac:dyDescent="0.25">
      <c r="B159" s="103" t="s">
        <v>677</v>
      </c>
      <c r="C159" s="98" t="s">
        <v>678</v>
      </c>
      <c r="D159" s="98">
        <v>88</v>
      </c>
      <c r="E159" s="98" t="str">
        <f t="shared" si="2"/>
        <v>MS88</v>
      </c>
      <c r="F159" s="11">
        <v>5.8253000000000003E-3</v>
      </c>
      <c r="G159" s="14">
        <v>0.44639604700000002</v>
      </c>
    </row>
    <row r="160" spans="2:7" x14ac:dyDescent="0.25">
      <c r="B160" s="103" t="s">
        <v>677</v>
      </c>
      <c r="C160" s="98" t="s">
        <v>678</v>
      </c>
      <c r="D160" s="98">
        <v>89</v>
      </c>
      <c r="E160" s="98" t="str">
        <f t="shared" si="2"/>
        <v>MS89</v>
      </c>
      <c r="F160" s="11">
        <v>5.8598360000000002E-3</v>
      </c>
      <c r="G160" s="14">
        <v>0.48514347299999999</v>
      </c>
    </row>
    <row r="161" spans="2:7" x14ac:dyDescent="0.25">
      <c r="B161" s="103" t="s">
        <v>677</v>
      </c>
      <c r="C161" s="98" t="s">
        <v>678</v>
      </c>
      <c r="D161" s="98">
        <v>90</v>
      </c>
      <c r="E161" s="98" t="str">
        <f t="shared" si="2"/>
        <v>MS90</v>
      </c>
      <c r="F161" s="11">
        <v>5.8943340000000002E-3</v>
      </c>
      <c r="G161" s="14">
        <v>0.52458247999999996</v>
      </c>
    </row>
    <row r="162" spans="2:7" x14ac:dyDescent="0.25">
      <c r="B162" s="103" t="s">
        <v>677</v>
      </c>
      <c r="C162" s="98" t="s">
        <v>678</v>
      </c>
      <c r="D162" s="98">
        <v>91</v>
      </c>
      <c r="E162" s="98" t="str">
        <f t="shared" si="2"/>
        <v>MS91</v>
      </c>
      <c r="F162" s="11">
        <v>5.9287430000000002E-3</v>
      </c>
      <c r="G162" s="14">
        <v>0.56603636499999999</v>
      </c>
    </row>
    <row r="163" spans="2:7" x14ac:dyDescent="0.25">
      <c r="B163" s="103" t="s">
        <v>677</v>
      </c>
      <c r="C163" s="98" t="s">
        <v>678</v>
      </c>
      <c r="D163" s="98">
        <v>92</v>
      </c>
      <c r="E163" s="98" t="str">
        <f t="shared" si="2"/>
        <v>MS92</v>
      </c>
      <c r="F163" s="11">
        <v>5.9629619999999996E-3</v>
      </c>
      <c r="G163" s="14">
        <v>0.60948519199999995</v>
      </c>
    </row>
    <row r="164" spans="2:7" x14ac:dyDescent="0.25">
      <c r="B164" s="103" t="s">
        <v>677</v>
      </c>
      <c r="C164" s="98" t="s">
        <v>678</v>
      </c>
      <c r="D164" s="98">
        <v>93</v>
      </c>
      <c r="E164" s="98" t="str">
        <f t="shared" si="2"/>
        <v>MS93</v>
      </c>
      <c r="F164" s="11">
        <v>5.9968310000000002E-3</v>
      </c>
      <c r="G164" s="14">
        <v>0.65488905799999997</v>
      </c>
    </row>
    <row r="165" spans="2:7" x14ac:dyDescent="0.25">
      <c r="B165" s="103" t="s">
        <v>677</v>
      </c>
      <c r="C165" s="98" t="s">
        <v>678</v>
      </c>
      <c r="D165" s="98">
        <v>94</v>
      </c>
      <c r="E165" s="98" t="str">
        <f t="shared" si="2"/>
        <v>MS94</v>
      </c>
      <c r="F165" s="11">
        <v>6.030138E-3</v>
      </c>
      <c r="G165" s="14">
        <v>0.70219759400000004</v>
      </c>
    </row>
    <row r="166" spans="2:7" x14ac:dyDescent="0.25">
      <c r="B166" s="103" t="s">
        <v>677</v>
      </c>
      <c r="C166" s="98" t="s">
        <v>678</v>
      </c>
      <c r="D166" s="98">
        <v>95</v>
      </c>
      <c r="E166" s="98" t="str">
        <f t="shared" si="2"/>
        <v>MS95</v>
      </c>
      <c r="F166" s="11">
        <v>6.0626569999999999E-3</v>
      </c>
      <c r="G166" s="14">
        <v>0.75134168700000004</v>
      </c>
    </row>
    <row r="167" spans="2:7" x14ac:dyDescent="0.25">
      <c r="B167" s="103" t="s">
        <v>677</v>
      </c>
      <c r="C167" s="98" t="s">
        <v>678</v>
      </c>
      <c r="D167" s="98">
        <v>96</v>
      </c>
      <c r="E167" s="98" t="str">
        <f t="shared" si="2"/>
        <v>MS96</v>
      </c>
      <c r="F167" s="11">
        <v>6.0941889999999999E-3</v>
      </c>
      <c r="G167" s="14">
        <v>0.80024633000000001</v>
      </c>
    </row>
    <row r="168" spans="2:7" x14ac:dyDescent="0.25">
      <c r="B168" s="103" t="s">
        <v>677</v>
      </c>
      <c r="C168" s="98" t="s">
        <v>678</v>
      </c>
      <c r="D168" s="98">
        <v>97</v>
      </c>
      <c r="E168" s="98" t="str">
        <f t="shared" si="2"/>
        <v>MS97</v>
      </c>
      <c r="F168" s="11">
        <v>6.124343E-3</v>
      </c>
      <c r="G168" s="14">
        <v>0.84624076599999998</v>
      </c>
    </row>
    <row r="169" spans="2:7" x14ac:dyDescent="0.25">
      <c r="B169" s="103" t="s">
        <v>677</v>
      </c>
      <c r="C169" s="98" t="s">
        <v>678</v>
      </c>
      <c r="D169" s="98">
        <v>98</v>
      </c>
      <c r="E169" s="98" t="str">
        <f t="shared" si="2"/>
        <v>MS98</v>
      </c>
      <c r="F169" s="11">
        <v>6.1510100000000002E-3</v>
      </c>
      <c r="G169" s="14">
        <v>0.89117469900000001</v>
      </c>
    </row>
    <row r="170" spans="2:7" x14ac:dyDescent="0.25">
      <c r="B170" s="103" t="s">
        <v>677</v>
      </c>
      <c r="C170" s="98" t="s">
        <v>678</v>
      </c>
      <c r="D170" s="98">
        <v>99</v>
      </c>
      <c r="E170" s="98" t="str">
        <f t="shared" si="2"/>
        <v>MS99</v>
      </c>
      <c r="F170" s="11">
        <v>6.1701849999999999E-3</v>
      </c>
      <c r="G170" s="14">
        <v>0.92264454600000001</v>
      </c>
    </row>
    <row r="171" spans="2:7" x14ac:dyDescent="0.25">
      <c r="B171" s="103" t="s">
        <v>677</v>
      </c>
      <c r="C171" s="98" t="s">
        <v>678</v>
      </c>
      <c r="D171" s="98">
        <v>100</v>
      </c>
      <c r="E171" s="98" t="str">
        <f t="shared" si="2"/>
        <v>MS100</v>
      </c>
      <c r="F171" s="11">
        <v>6.1894189999999998E-3</v>
      </c>
      <c r="G171" s="14">
        <v>0.95522567999999997</v>
      </c>
    </row>
    <row r="172" spans="2:7" x14ac:dyDescent="0.25">
      <c r="B172" s="103" t="s">
        <v>673</v>
      </c>
      <c r="C172" s="98" t="s">
        <v>674</v>
      </c>
      <c r="D172" s="98">
        <v>18</v>
      </c>
      <c r="E172" s="98" t="str">
        <f t="shared" si="2"/>
        <v>FN18</v>
      </c>
      <c r="F172" s="11">
        <v>3.1691999999999999E-4</v>
      </c>
      <c r="G172" s="14">
        <v>1.0705980000000001E-3</v>
      </c>
    </row>
    <row r="173" spans="2:7" x14ac:dyDescent="0.25">
      <c r="B173" s="103" t="s">
        <v>673</v>
      </c>
      <c r="C173" s="98" t="s">
        <v>674</v>
      </c>
      <c r="D173" s="98">
        <v>19</v>
      </c>
      <c r="E173" s="98" t="str">
        <f t="shared" si="2"/>
        <v>FN19</v>
      </c>
      <c r="F173" s="11">
        <v>3.3165799999999997E-4</v>
      </c>
      <c r="G173" s="14">
        <v>1.115682E-3</v>
      </c>
    </row>
    <row r="174" spans="2:7" x14ac:dyDescent="0.25">
      <c r="B174" s="103" t="s">
        <v>673</v>
      </c>
      <c r="C174" s="98" t="s">
        <v>674</v>
      </c>
      <c r="D174" s="98">
        <v>20</v>
      </c>
      <c r="E174" s="98" t="str">
        <f t="shared" si="2"/>
        <v>FN20</v>
      </c>
      <c r="F174" s="11">
        <v>3.3965299999999998E-4</v>
      </c>
      <c r="G174" s="14">
        <v>1.1941740000000001E-3</v>
      </c>
    </row>
    <row r="175" spans="2:7" x14ac:dyDescent="0.25">
      <c r="B175" s="103" t="s">
        <v>673</v>
      </c>
      <c r="C175" s="98" t="s">
        <v>674</v>
      </c>
      <c r="D175" s="98">
        <v>21</v>
      </c>
      <c r="E175" s="98" t="str">
        <f t="shared" si="2"/>
        <v>FN21</v>
      </c>
      <c r="F175" s="11">
        <v>3.4715700000000001E-4</v>
      </c>
      <c r="G175" s="14">
        <v>1.2199699999999999E-3</v>
      </c>
    </row>
    <row r="176" spans="2:7" x14ac:dyDescent="0.25">
      <c r="B176" s="103" t="s">
        <v>673</v>
      </c>
      <c r="C176" s="98" t="s">
        <v>674</v>
      </c>
      <c r="D176" s="98">
        <v>22</v>
      </c>
      <c r="E176" s="98" t="str">
        <f t="shared" si="2"/>
        <v>FN22</v>
      </c>
      <c r="F176" s="11">
        <v>3.4771599999999998E-4</v>
      </c>
      <c r="G176" s="14">
        <v>1.2125479999999999E-3</v>
      </c>
    </row>
    <row r="177" spans="2:7" x14ac:dyDescent="0.25">
      <c r="B177" s="103" t="s">
        <v>673</v>
      </c>
      <c r="C177" s="98" t="s">
        <v>674</v>
      </c>
      <c r="D177" s="98">
        <v>23</v>
      </c>
      <c r="E177" s="98" t="str">
        <f t="shared" si="2"/>
        <v>FN23</v>
      </c>
      <c r="F177" s="11">
        <v>3.4171000000000001E-4</v>
      </c>
      <c r="G177" s="14">
        <v>1.184975E-3</v>
      </c>
    </row>
    <row r="178" spans="2:7" x14ac:dyDescent="0.25">
      <c r="B178" s="103" t="s">
        <v>673</v>
      </c>
      <c r="C178" s="98" t="s">
        <v>674</v>
      </c>
      <c r="D178" s="98">
        <v>24</v>
      </c>
      <c r="E178" s="98" t="str">
        <f t="shared" si="2"/>
        <v>FN24</v>
      </c>
      <c r="F178" s="11">
        <v>3.3451500000000002E-4</v>
      </c>
      <c r="G178" s="14">
        <v>1.138015E-3</v>
      </c>
    </row>
    <row r="179" spans="2:7" x14ac:dyDescent="0.25">
      <c r="B179" s="103" t="s">
        <v>673</v>
      </c>
      <c r="C179" s="98" t="s">
        <v>674</v>
      </c>
      <c r="D179" s="98">
        <v>25</v>
      </c>
      <c r="E179" s="98" t="str">
        <f t="shared" si="2"/>
        <v>FN25</v>
      </c>
      <c r="F179" s="11">
        <v>3.2534099999999999E-4</v>
      </c>
      <c r="G179" s="14">
        <v>1.1103249999999999E-3</v>
      </c>
    </row>
    <row r="180" spans="2:7" x14ac:dyDescent="0.25">
      <c r="B180" s="103" t="s">
        <v>673</v>
      </c>
      <c r="C180" s="98" t="s">
        <v>674</v>
      </c>
      <c r="D180" s="98">
        <v>26</v>
      </c>
      <c r="E180" s="98" t="str">
        <f t="shared" si="2"/>
        <v>FN26</v>
      </c>
      <c r="F180" s="11">
        <v>3.1898899999999999E-4</v>
      </c>
      <c r="G180" s="14">
        <v>1.086318E-3</v>
      </c>
    </row>
    <row r="181" spans="2:7" x14ac:dyDescent="0.25">
      <c r="B181" s="103" t="s">
        <v>673</v>
      </c>
      <c r="C181" s="98" t="s">
        <v>674</v>
      </c>
      <c r="D181" s="98">
        <v>27</v>
      </c>
      <c r="E181" s="98" t="str">
        <f t="shared" si="2"/>
        <v>FN27</v>
      </c>
      <c r="F181" s="11">
        <v>3.1855700000000002E-4</v>
      </c>
      <c r="G181" s="14">
        <v>1.060753E-3</v>
      </c>
    </row>
    <row r="182" spans="2:7" x14ac:dyDescent="0.25">
      <c r="B182" s="103" t="s">
        <v>673</v>
      </c>
      <c r="C182" s="98" t="s">
        <v>674</v>
      </c>
      <c r="D182" s="98">
        <v>28</v>
      </c>
      <c r="E182" s="98" t="str">
        <f t="shared" si="2"/>
        <v>FN28</v>
      </c>
      <c r="F182" s="11">
        <v>3.18597E-4</v>
      </c>
      <c r="G182" s="14">
        <v>1.079696E-3</v>
      </c>
    </row>
    <row r="183" spans="2:7" x14ac:dyDescent="0.25">
      <c r="B183" s="103" t="s">
        <v>673</v>
      </c>
      <c r="C183" s="98" t="s">
        <v>674</v>
      </c>
      <c r="D183" s="98">
        <v>29</v>
      </c>
      <c r="E183" s="98" t="str">
        <f t="shared" si="2"/>
        <v>FN29</v>
      </c>
      <c r="F183" s="11">
        <v>3.2475100000000002E-4</v>
      </c>
      <c r="G183" s="14">
        <v>1.0940349999999999E-3</v>
      </c>
    </row>
    <row r="184" spans="2:7" x14ac:dyDescent="0.25">
      <c r="B184" s="103" t="s">
        <v>673</v>
      </c>
      <c r="C184" s="98" t="s">
        <v>674</v>
      </c>
      <c r="D184" s="98">
        <v>30</v>
      </c>
      <c r="E184" s="98" t="str">
        <f t="shared" si="2"/>
        <v>FN30</v>
      </c>
      <c r="F184" s="11">
        <v>3.3145199999999998E-4</v>
      </c>
      <c r="G184" s="14">
        <v>1.1400200000000001E-3</v>
      </c>
    </row>
    <row r="185" spans="2:7" x14ac:dyDescent="0.25">
      <c r="B185" s="103" t="s">
        <v>673</v>
      </c>
      <c r="C185" s="98" t="s">
        <v>674</v>
      </c>
      <c r="D185" s="98">
        <v>31</v>
      </c>
      <c r="E185" s="98" t="str">
        <f t="shared" si="2"/>
        <v>FN31</v>
      </c>
      <c r="F185" s="11">
        <v>3.37502E-4</v>
      </c>
      <c r="G185" s="14">
        <v>1.1876009999999999E-3</v>
      </c>
    </row>
    <row r="186" spans="2:7" x14ac:dyDescent="0.25">
      <c r="B186" s="103" t="s">
        <v>673</v>
      </c>
      <c r="C186" s="98" t="s">
        <v>674</v>
      </c>
      <c r="D186" s="98">
        <v>32</v>
      </c>
      <c r="E186" s="98" t="str">
        <f t="shared" si="2"/>
        <v>FN32</v>
      </c>
      <c r="F186" s="11">
        <v>3.45745E-4</v>
      </c>
      <c r="G186" s="14">
        <v>1.210519E-3</v>
      </c>
    </row>
    <row r="187" spans="2:7" x14ac:dyDescent="0.25">
      <c r="B187" s="103" t="s">
        <v>673</v>
      </c>
      <c r="C187" s="98" t="s">
        <v>674</v>
      </c>
      <c r="D187" s="98">
        <v>33</v>
      </c>
      <c r="E187" s="98" t="str">
        <f t="shared" si="2"/>
        <v>FN33</v>
      </c>
      <c r="F187" s="11">
        <v>3.5262500000000002E-4</v>
      </c>
      <c r="G187" s="14">
        <v>1.2483990000000001E-3</v>
      </c>
    </row>
    <row r="188" spans="2:7" x14ac:dyDescent="0.25">
      <c r="B188" s="103" t="s">
        <v>673</v>
      </c>
      <c r="C188" s="98" t="s">
        <v>674</v>
      </c>
      <c r="D188" s="98">
        <v>34</v>
      </c>
      <c r="E188" s="98" t="str">
        <f t="shared" si="2"/>
        <v>FN34</v>
      </c>
      <c r="F188" s="11">
        <v>3.6099899999999998E-4</v>
      </c>
      <c r="G188" s="14">
        <v>1.293806E-3</v>
      </c>
    </row>
    <row r="189" spans="2:7" x14ac:dyDescent="0.25">
      <c r="B189" s="103" t="s">
        <v>673</v>
      </c>
      <c r="C189" s="98" t="s">
        <v>674</v>
      </c>
      <c r="D189" s="98">
        <v>35</v>
      </c>
      <c r="E189" s="98" t="str">
        <f t="shared" si="2"/>
        <v>FN35</v>
      </c>
      <c r="F189" s="11">
        <v>4.0203100000000001E-4</v>
      </c>
      <c r="G189" s="14">
        <v>1.3492700000000001E-3</v>
      </c>
    </row>
    <row r="190" spans="2:7" x14ac:dyDescent="0.25">
      <c r="B190" s="103" t="s">
        <v>673</v>
      </c>
      <c r="C190" s="98" t="s">
        <v>674</v>
      </c>
      <c r="D190" s="98">
        <v>36</v>
      </c>
      <c r="E190" s="98" t="str">
        <f t="shared" si="2"/>
        <v>FN36</v>
      </c>
      <c r="F190" s="11">
        <v>4.0829499999999998E-4</v>
      </c>
      <c r="G190" s="14">
        <v>1.410147E-3</v>
      </c>
    </row>
    <row r="191" spans="2:7" x14ac:dyDescent="0.25">
      <c r="B191" s="103" t="s">
        <v>673</v>
      </c>
      <c r="C191" s="98" t="s">
        <v>674</v>
      </c>
      <c r="D191" s="98">
        <v>37</v>
      </c>
      <c r="E191" s="98" t="str">
        <f t="shared" si="2"/>
        <v>FN37</v>
      </c>
      <c r="F191" s="11">
        <v>4.15575E-4</v>
      </c>
      <c r="G191" s="14">
        <v>1.475687E-3</v>
      </c>
    </row>
    <row r="192" spans="2:7" x14ac:dyDescent="0.25">
      <c r="B192" s="103" t="s">
        <v>673</v>
      </c>
      <c r="C192" s="98" t="s">
        <v>674</v>
      </c>
      <c r="D192" s="98">
        <v>38</v>
      </c>
      <c r="E192" s="98" t="str">
        <f t="shared" si="2"/>
        <v>FN38</v>
      </c>
      <c r="F192" s="11">
        <v>4.2376499999999999E-4</v>
      </c>
      <c r="G192" s="14">
        <v>1.587478E-3</v>
      </c>
    </row>
    <row r="193" spans="2:7" x14ac:dyDescent="0.25">
      <c r="B193" s="103" t="s">
        <v>673</v>
      </c>
      <c r="C193" s="98" t="s">
        <v>674</v>
      </c>
      <c r="D193" s="98">
        <v>39</v>
      </c>
      <c r="E193" s="98" t="str">
        <f t="shared" si="2"/>
        <v>FN39</v>
      </c>
      <c r="F193" s="11">
        <v>4.3260599999999998E-4</v>
      </c>
      <c r="G193" s="14">
        <v>1.6786240000000001E-3</v>
      </c>
    </row>
    <row r="194" spans="2:7" x14ac:dyDescent="0.25">
      <c r="B194" s="103" t="s">
        <v>673</v>
      </c>
      <c r="C194" s="98" t="s">
        <v>674</v>
      </c>
      <c r="D194" s="98">
        <v>40</v>
      </c>
      <c r="E194" s="98" t="str">
        <f t="shared" si="2"/>
        <v>FN40</v>
      </c>
      <c r="F194" s="11">
        <v>4.4171199999999997E-4</v>
      </c>
      <c r="G194" s="14">
        <v>1.802166E-3</v>
      </c>
    </row>
    <row r="195" spans="2:7" x14ac:dyDescent="0.25">
      <c r="B195" s="103" t="s">
        <v>673</v>
      </c>
      <c r="C195" s="98" t="s">
        <v>674</v>
      </c>
      <c r="D195" s="98">
        <v>41</v>
      </c>
      <c r="E195" s="98" t="str">
        <f t="shared" si="2"/>
        <v>FN41</v>
      </c>
      <c r="F195" s="11">
        <v>4.5065699999999998E-4</v>
      </c>
      <c r="G195" s="14">
        <v>1.9336640000000001E-3</v>
      </c>
    </row>
    <row r="196" spans="2:7" x14ac:dyDescent="0.25">
      <c r="B196" s="103" t="s">
        <v>673</v>
      </c>
      <c r="C196" s="98" t="s">
        <v>674</v>
      </c>
      <c r="D196" s="98">
        <v>42</v>
      </c>
      <c r="E196" s="98" t="str">
        <f t="shared" si="2"/>
        <v>FN42</v>
      </c>
      <c r="F196" s="11">
        <v>4.5908400000000001E-4</v>
      </c>
      <c r="G196" s="14">
        <v>2.0144210000000002E-3</v>
      </c>
    </row>
    <row r="197" spans="2:7" x14ac:dyDescent="0.25">
      <c r="B197" s="103" t="s">
        <v>673</v>
      </c>
      <c r="C197" s="98" t="s">
        <v>674</v>
      </c>
      <c r="D197" s="98">
        <v>43</v>
      </c>
      <c r="E197" s="98" t="str">
        <f t="shared" si="2"/>
        <v>FN43</v>
      </c>
      <c r="F197" s="11">
        <v>4.6678699999999997E-4</v>
      </c>
      <c r="G197" s="14">
        <v>2.1416E-3</v>
      </c>
    </row>
    <row r="198" spans="2:7" x14ac:dyDescent="0.25">
      <c r="B198" s="103" t="s">
        <v>673</v>
      </c>
      <c r="C198" s="98" t="s">
        <v>674</v>
      </c>
      <c r="D198" s="98">
        <v>44</v>
      </c>
      <c r="E198" s="98" t="str">
        <f t="shared" ref="E198:E261" si="3">B198&amp;C198&amp;D198</f>
        <v>FN44</v>
      </c>
      <c r="F198" s="11">
        <v>4.7371199999999999E-4</v>
      </c>
      <c r="G198" s="14">
        <v>2.2808199999999998E-3</v>
      </c>
    </row>
    <row r="199" spans="2:7" x14ac:dyDescent="0.25">
      <c r="B199" s="103" t="s">
        <v>673</v>
      </c>
      <c r="C199" s="98" t="s">
        <v>674</v>
      </c>
      <c r="D199" s="98">
        <v>45</v>
      </c>
      <c r="E199" s="98" t="str">
        <f t="shared" si="3"/>
        <v>FN45</v>
      </c>
      <c r="F199" s="11">
        <v>4.79896E-4</v>
      </c>
      <c r="G199" s="14">
        <v>2.4332379999999999E-3</v>
      </c>
    </row>
    <row r="200" spans="2:7" x14ac:dyDescent="0.25">
      <c r="B200" s="103" t="s">
        <v>673</v>
      </c>
      <c r="C200" s="98" t="s">
        <v>674</v>
      </c>
      <c r="D200" s="98">
        <v>46</v>
      </c>
      <c r="E200" s="98" t="str">
        <f t="shared" si="3"/>
        <v>FN46</v>
      </c>
      <c r="F200" s="11">
        <v>4.85391E-4</v>
      </c>
      <c r="G200" s="14">
        <v>2.6115330000000001E-3</v>
      </c>
    </row>
    <row r="201" spans="2:7" x14ac:dyDescent="0.25">
      <c r="B201" s="103" t="s">
        <v>673</v>
      </c>
      <c r="C201" s="98" t="s">
        <v>674</v>
      </c>
      <c r="D201" s="98">
        <v>47</v>
      </c>
      <c r="E201" s="98" t="str">
        <f t="shared" si="3"/>
        <v>FN47</v>
      </c>
      <c r="F201" s="11">
        <v>4.9023299999999997E-4</v>
      </c>
      <c r="G201" s="14">
        <v>2.8216790000000001E-3</v>
      </c>
    </row>
    <row r="202" spans="2:7" x14ac:dyDescent="0.25">
      <c r="B202" s="103" t="s">
        <v>673</v>
      </c>
      <c r="C202" s="98" t="s">
        <v>674</v>
      </c>
      <c r="D202" s="98">
        <v>48</v>
      </c>
      <c r="E202" s="98" t="str">
        <f t="shared" si="3"/>
        <v>FN48</v>
      </c>
      <c r="F202" s="11">
        <v>4.9446899999999998E-4</v>
      </c>
      <c r="G202" s="14">
        <v>3.0423770000000002E-3</v>
      </c>
    </row>
    <row r="203" spans="2:7" x14ac:dyDescent="0.25">
      <c r="B203" s="103" t="s">
        <v>673</v>
      </c>
      <c r="C203" s="98" t="s">
        <v>674</v>
      </c>
      <c r="D203" s="98">
        <v>49</v>
      </c>
      <c r="E203" s="98" t="str">
        <f t="shared" si="3"/>
        <v>FN49</v>
      </c>
      <c r="F203" s="11">
        <v>4.9823300000000005E-4</v>
      </c>
      <c r="G203" s="14">
        <v>3.2816270000000001E-3</v>
      </c>
    </row>
    <row r="204" spans="2:7" x14ac:dyDescent="0.25">
      <c r="B204" s="103" t="s">
        <v>673</v>
      </c>
      <c r="C204" s="98" t="s">
        <v>674</v>
      </c>
      <c r="D204" s="98">
        <v>50</v>
      </c>
      <c r="E204" s="98" t="str">
        <f t="shared" si="3"/>
        <v>FN50</v>
      </c>
      <c r="F204" s="11">
        <v>5.0184000000000003E-4</v>
      </c>
      <c r="G204" s="14">
        <v>3.495967E-3</v>
      </c>
    </row>
    <row r="205" spans="2:7" x14ac:dyDescent="0.25">
      <c r="B205" s="103" t="s">
        <v>673</v>
      </c>
      <c r="C205" s="98" t="s">
        <v>674</v>
      </c>
      <c r="D205" s="98">
        <v>51</v>
      </c>
      <c r="E205" s="98" t="str">
        <f t="shared" si="3"/>
        <v>FN51</v>
      </c>
      <c r="F205" s="11">
        <v>5.0583799999999999E-4</v>
      </c>
      <c r="G205" s="14">
        <v>3.706029E-3</v>
      </c>
    </row>
    <row r="206" spans="2:7" x14ac:dyDescent="0.25">
      <c r="B206" s="103" t="s">
        <v>673</v>
      </c>
      <c r="C206" s="98" t="s">
        <v>674</v>
      </c>
      <c r="D206" s="98">
        <v>52</v>
      </c>
      <c r="E206" s="98" t="str">
        <f t="shared" si="3"/>
        <v>FN52</v>
      </c>
      <c r="F206" s="11">
        <v>5.1098599999999995E-4</v>
      </c>
      <c r="G206" s="14">
        <v>3.9528100000000002E-3</v>
      </c>
    </row>
    <row r="207" spans="2:7" x14ac:dyDescent="0.25">
      <c r="B207" s="103" t="s">
        <v>673</v>
      </c>
      <c r="C207" s="98" t="s">
        <v>674</v>
      </c>
      <c r="D207" s="98">
        <v>53</v>
      </c>
      <c r="E207" s="98" t="str">
        <f t="shared" si="3"/>
        <v>FN53</v>
      </c>
      <c r="F207" s="11">
        <v>5.1812400000000002E-4</v>
      </c>
      <c r="G207" s="14">
        <v>4.190226E-3</v>
      </c>
    </row>
    <row r="208" spans="2:7" x14ac:dyDescent="0.25">
      <c r="B208" s="103" t="s">
        <v>673</v>
      </c>
      <c r="C208" s="98" t="s">
        <v>674</v>
      </c>
      <c r="D208" s="98">
        <v>54</v>
      </c>
      <c r="E208" s="98" t="str">
        <f t="shared" si="3"/>
        <v>FN54</v>
      </c>
      <c r="F208" s="11">
        <v>5.2798799999999996E-4</v>
      </c>
      <c r="G208" s="14">
        <v>4.445114E-3</v>
      </c>
    </row>
    <row r="209" spans="2:7" x14ac:dyDescent="0.25">
      <c r="B209" s="103" t="s">
        <v>673</v>
      </c>
      <c r="C209" s="98" t="s">
        <v>674</v>
      </c>
      <c r="D209" s="98">
        <v>55</v>
      </c>
      <c r="E209" s="98" t="str">
        <f t="shared" si="3"/>
        <v>FN55</v>
      </c>
      <c r="F209" s="11">
        <v>5.4099499999999995E-4</v>
      </c>
      <c r="G209" s="14">
        <v>4.776387E-3</v>
      </c>
    </row>
    <row r="210" spans="2:7" x14ac:dyDescent="0.25">
      <c r="B210" s="103" t="s">
        <v>673</v>
      </c>
      <c r="C210" s="98" t="s">
        <v>674</v>
      </c>
      <c r="D210" s="98">
        <v>56</v>
      </c>
      <c r="E210" s="98" t="str">
        <f t="shared" si="3"/>
        <v>FN56</v>
      </c>
      <c r="F210" s="11">
        <v>5.5709900000000003E-4</v>
      </c>
      <c r="G210" s="14">
        <v>5.1297979999999996E-3</v>
      </c>
    </row>
    <row r="211" spans="2:7" x14ac:dyDescent="0.25">
      <c r="B211" s="103" t="s">
        <v>673</v>
      </c>
      <c r="C211" s="98" t="s">
        <v>674</v>
      </c>
      <c r="D211" s="98">
        <v>57</v>
      </c>
      <c r="E211" s="98" t="str">
        <f t="shared" si="3"/>
        <v>FN57</v>
      </c>
      <c r="F211" s="11">
        <v>5.7572500000000002E-4</v>
      </c>
      <c r="G211" s="14">
        <v>5.4684080000000001E-3</v>
      </c>
    </row>
    <row r="212" spans="2:7" x14ac:dyDescent="0.25">
      <c r="B212" s="103" t="s">
        <v>673</v>
      </c>
      <c r="C212" s="98" t="s">
        <v>674</v>
      </c>
      <c r="D212" s="98">
        <v>58</v>
      </c>
      <c r="E212" s="98" t="str">
        <f t="shared" si="3"/>
        <v>FN58</v>
      </c>
      <c r="F212" s="11">
        <v>5.9581599999999999E-4</v>
      </c>
      <c r="G212" s="14">
        <v>5.8263209999999998E-3</v>
      </c>
    </row>
    <row r="213" spans="2:7" x14ac:dyDescent="0.25">
      <c r="B213" s="103" t="s">
        <v>673</v>
      </c>
      <c r="C213" s="98" t="s">
        <v>674</v>
      </c>
      <c r="D213" s="98">
        <v>59</v>
      </c>
      <c r="E213" s="98" t="str">
        <f t="shared" si="3"/>
        <v>FN59</v>
      </c>
      <c r="F213" s="11">
        <v>6.1599599999999995E-4</v>
      </c>
      <c r="G213" s="14">
        <v>6.2069619999999999E-3</v>
      </c>
    </row>
    <row r="214" spans="2:7" x14ac:dyDescent="0.25">
      <c r="B214" s="103" t="s">
        <v>673</v>
      </c>
      <c r="C214" s="98" t="s">
        <v>674</v>
      </c>
      <c r="D214" s="98">
        <v>60</v>
      </c>
      <c r="E214" s="98" t="str">
        <f t="shared" si="3"/>
        <v>FN60</v>
      </c>
      <c r="F214" s="11">
        <v>6.3489600000000003E-4</v>
      </c>
      <c r="G214" s="14">
        <v>6.9984390000000004E-3</v>
      </c>
    </row>
    <row r="215" spans="2:7" x14ac:dyDescent="0.25">
      <c r="B215" s="103" t="s">
        <v>673</v>
      </c>
      <c r="C215" s="98" t="s">
        <v>674</v>
      </c>
      <c r="D215" s="98">
        <v>61</v>
      </c>
      <c r="E215" s="98" t="str">
        <f t="shared" si="3"/>
        <v>FN61</v>
      </c>
      <c r="F215" s="11">
        <v>6.5165100000000005E-4</v>
      </c>
      <c r="G215" s="14">
        <v>7.9856630000000005E-3</v>
      </c>
    </row>
    <row r="216" spans="2:7" x14ac:dyDescent="0.25">
      <c r="B216" s="103" t="s">
        <v>673</v>
      </c>
      <c r="C216" s="98" t="s">
        <v>674</v>
      </c>
      <c r="D216" s="98">
        <v>62</v>
      </c>
      <c r="E216" s="98" t="str">
        <f t="shared" si="3"/>
        <v>FN62</v>
      </c>
      <c r="F216" s="11">
        <v>6.6640000000000004E-4</v>
      </c>
      <c r="G216" s="14">
        <v>9.0625069999999992E-3</v>
      </c>
    </row>
    <row r="217" spans="2:7" x14ac:dyDescent="0.25">
      <c r="B217" s="103" t="s">
        <v>673</v>
      </c>
      <c r="C217" s="98" t="s">
        <v>674</v>
      </c>
      <c r="D217" s="98">
        <v>63</v>
      </c>
      <c r="E217" s="98" t="str">
        <f t="shared" si="3"/>
        <v>FN63</v>
      </c>
      <c r="F217" s="11">
        <v>6.80541E-4</v>
      </c>
      <c r="G217" s="14">
        <v>1.038587E-2</v>
      </c>
    </row>
    <row r="218" spans="2:7" x14ac:dyDescent="0.25">
      <c r="B218" s="103" t="s">
        <v>673</v>
      </c>
      <c r="C218" s="98" t="s">
        <v>674</v>
      </c>
      <c r="D218" s="98">
        <v>64</v>
      </c>
      <c r="E218" s="98" t="str">
        <f t="shared" si="3"/>
        <v>FN64</v>
      </c>
      <c r="F218" s="11">
        <v>6.9648400000000004E-4</v>
      </c>
      <c r="G218" s="14">
        <v>1.1702423E-2</v>
      </c>
    </row>
    <row r="219" spans="2:7" x14ac:dyDescent="0.25">
      <c r="B219" s="103" t="s">
        <v>673</v>
      </c>
      <c r="C219" s="98" t="s">
        <v>674</v>
      </c>
      <c r="D219" s="98">
        <v>65</v>
      </c>
      <c r="E219" s="98" t="str">
        <f t="shared" si="3"/>
        <v>FN65</v>
      </c>
      <c r="F219" s="11">
        <v>7.1690299999999996E-4</v>
      </c>
      <c r="G219" s="14">
        <v>1.33816E-2</v>
      </c>
    </row>
    <row r="220" spans="2:7" x14ac:dyDescent="0.25">
      <c r="B220" s="103" t="s">
        <v>673</v>
      </c>
      <c r="C220" s="98" t="s">
        <v>674</v>
      </c>
      <c r="D220" s="98">
        <v>66</v>
      </c>
      <c r="E220" s="98" t="str">
        <f t="shared" si="3"/>
        <v>FN66</v>
      </c>
      <c r="F220" s="11">
        <v>7.43829E-4</v>
      </c>
      <c r="G220" s="14">
        <v>1.5308558E-2</v>
      </c>
    </row>
    <row r="221" spans="2:7" x14ac:dyDescent="0.25">
      <c r="B221" s="103" t="s">
        <v>673</v>
      </c>
      <c r="C221" s="98" t="s">
        <v>674</v>
      </c>
      <c r="D221" s="98">
        <v>67</v>
      </c>
      <c r="E221" s="98" t="str">
        <f t="shared" si="3"/>
        <v>FN67</v>
      </c>
      <c r="F221" s="11">
        <v>7.7802800000000005E-4</v>
      </c>
      <c r="G221" s="14">
        <v>1.7389959999999999E-2</v>
      </c>
    </row>
    <row r="222" spans="2:7" x14ac:dyDescent="0.25">
      <c r="B222" s="103" t="s">
        <v>673</v>
      </c>
      <c r="C222" s="98" t="s">
        <v>674</v>
      </c>
      <c r="D222" s="98">
        <v>68</v>
      </c>
      <c r="E222" s="98" t="str">
        <f t="shared" si="3"/>
        <v>FN68</v>
      </c>
      <c r="F222" s="11">
        <v>8.1895199999999996E-4</v>
      </c>
      <c r="G222" s="14">
        <v>1.9733341000000001E-2</v>
      </c>
    </row>
    <row r="223" spans="2:7" x14ac:dyDescent="0.25">
      <c r="B223" s="103" t="s">
        <v>673</v>
      </c>
      <c r="C223" s="98" t="s">
        <v>674</v>
      </c>
      <c r="D223" s="98">
        <v>69</v>
      </c>
      <c r="E223" s="98" t="str">
        <f t="shared" si="3"/>
        <v>FN69</v>
      </c>
      <c r="F223" s="11">
        <v>8.6518100000000002E-4</v>
      </c>
      <c r="G223" s="14">
        <v>2.2528462999999999E-2</v>
      </c>
    </row>
    <row r="224" spans="2:7" x14ac:dyDescent="0.25">
      <c r="B224" s="103" t="s">
        <v>673</v>
      </c>
      <c r="C224" s="98" t="s">
        <v>674</v>
      </c>
      <c r="D224" s="98">
        <v>70</v>
      </c>
      <c r="E224" s="98" t="str">
        <f t="shared" si="3"/>
        <v>FN70</v>
      </c>
      <c r="F224" s="11">
        <v>9.1503600000000004E-4</v>
      </c>
      <c r="G224" s="14">
        <v>2.4506347000000001E-2</v>
      </c>
    </row>
    <row r="225" spans="2:7" x14ac:dyDescent="0.25">
      <c r="B225" s="103" t="s">
        <v>673</v>
      </c>
      <c r="C225" s="98" t="s">
        <v>674</v>
      </c>
      <c r="D225" s="98">
        <v>71</v>
      </c>
      <c r="E225" s="98" t="str">
        <f t="shared" si="3"/>
        <v>FN71</v>
      </c>
      <c r="F225" s="11">
        <v>9.6705800000000002E-4</v>
      </c>
      <c r="G225" s="14">
        <v>2.6575831000000001E-2</v>
      </c>
    </row>
    <row r="226" spans="2:7" x14ac:dyDescent="0.25">
      <c r="B226" s="103" t="s">
        <v>673</v>
      </c>
      <c r="C226" s="98" t="s">
        <v>674</v>
      </c>
      <c r="D226" s="98">
        <v>72</v>
      </c>
      <c r="E226" s="98" t="str">
        <f t="shared" si="3"/>
        <v>FN72</v>
      </c>
      <c r="F226" s="11">
        <v>1.0202189999999999E-3</v>
      </c>
      <c r="G226" s="14">
        <v>2.8867182000000002E-2</v>
      </c>
    </row>
    <row r="227" spans="2:7" x14ac:dyDescent="0.25">
      <c r="B227" s="103" t="s">
        <v>673</v>
      </c>
      <c r="C227" s="98" t="s">
        <v>674</v>
      </c>
      <c r="D227" s="98">
        <v>73</v>
      </c>
      <c r="E227" s="98" t="str">
        <f t="shared" si="3"/>
        <v>FN73</v>
      </c>
      <c r="F227" s="11">
        <v>1.0739090000000001E-3</v>
      </c>
      <c r="G227" s="14">
        <v>3.1599062999999997E-2</v>
      </c>
    </row>
    <row r="228" spans="2:7" x14ac:dyDescent="0.25">
      <c r="B228" s="103" t="s">
        <v>673</v>
      </c>
      <c r="C228" s="98" t="s">
        <v>674</v>
      </c>
      <c r="D228" s="98">
        <v>74</v>
      </c>
      <c r="E228" s="98" t="str">
        <f t="shared" si="3"/>
        <v>FN74</v>
      </c>
      <c r="F228" s="11">
        <v>1.127816E-3</v>
      </c>
      <c r="G228" s="14">
        <v>3.4288094999999998E-2</v>
      </c>
    </row>
    <row r="229" spans="2:7" x14ac:dyDescent="0.25">
      <c r="B229" s="103" t="s">
        <v>673</v>
      </c>
      <c r="C229" s="98" t="s">
        <v>674</v>
      </c>
      <c r="D229" s="98">
        <v>75</v>
      </c>
      <c r="E229" s="98" t="str">
        <f t="shared" si="3"/>
        <v>FN75</v>
      </c>
      <c r="F229" s="11">
        <v>1.1818029999999999E-3</v>
      </c>
      <c r="G229" s="14">
        <v>3.7160058000000003E-2</v>
      </c>
    </row>
    <row r="230" spans="2:7" x14ac:dyDescent="0.25">
      <c r="B230" s="103" t="s">
        <v>673</v>
      </c>
      <c r="C230" s="98" t="s">
        <v>674</v>
      </c>
      <c r="D230" s="98">
        <v>76</v>
      </c>
      <c r="E230" s="98" t="str">
        <f t="shared" si="3"/>
        <v>FN76</v>
      </c>
      <c r="F230" s="11">
        <v>1.235816E-3</v>
      </c>
      <c r="G230" s="14">
        <v>4.0986360999999999E-2</v>
      </c>
    </row>
    <row r="231" spans="2:7" x14ac:dyDescent="0.25">
      <c r="B231" s="103" t="s">
        <v>673</v>
      </c>
      <c r="C231" s="98" t="s">
        <v>674</v>
      </c>
      <c r="D231" s="98">
        <v>77</v>
      </c>
      <c r="E231" s="98" t="str">
        <f t="shared" si="3"/>
        <v>FN77</v>
      </c>
      <c r="F231" s="11">
        <v>1.2898359999999999E-3</v>
      </c>
      <c r="G231" s="14">
        <v>4.5432812000000003E-2</v>
      </c>
    </row>
    <row r="232" spans="2:7" x14ac:dyDescent="0.25">
      <c r="B232" s="103" t="s">
        <v>673</v>
      </c>
      <c r="C232" s="98" t="s">
        <v>674</v>
      </c>
      <c r="D232" s="98">
        <v>78</v>
      </c>
      <c r="E232" s="98" t="str">
        <f t="shared" si="3"/>
        <v>FN78</v>
      </c>
      <c r="F232" s="11">
        <v>1.3438580000000001E-3</v>
      </c>
      <c r="G232" s="14">
        <v>5.0345701E-2</v>
      </c>
    </row>
    <row r="233" spans="2:7" x14ac:dyDescent="0.25">
      <c r="B233" s="103" t="s">
        <v>673</v>
      </c>
      <c r="C233" s="98" t="s">
        <v>674</v>
      </c>
      <c r="D233" s="98">
        <v>79</v>
      </c>
      <c r="E233" s="98" t="str">
        <f t="shared" si="3"/>
        <v>FN79</v>
      </c>
      <c r="F233" s="11">
        <v>1.39788E-3</v>
      </c>
      <c r="G233" s="14">
        <v>5.5776504999999997E-2</v>
      </c>
    </row>
    <row r="234" spans="2:7" x14ac:dyDescent="0.25">
      <c r="B234" s="103" t="s">
        <v>673</v>
      </c>
      <c r="C234" s="98" t="s">
        <v>674</v>
      </c>
      <c r="D234" s="98">
        <v>80</v>
      </c>
      <c r="E234" s="98" t="str">
        <f t="shared" si="3"/>
        <v>FN80</v>
      </c>
      <c r="F234" s="11">
        <v>1.451903E-3</v>
      </c>
      <c r="G234" s="14">
        <v>6.2886470999999999E-2</v>
      </c>
    </row>
    <row r="235" spans="2:7" x14ac:dyDescent="0.25">
      <c r="B235" s="103" t="s">
        <v>673</v>
      </c>
      <c r="C235" s="98" t="s">
        <v>674</v>
      </c>
      <c r="D235" s="98">
        <v>81</v>
      </c>
      <c r="E235" s="98" t="str">
        <f t="shared" si="3"/>
        <v>FN81</v>
      </c>
      <c r="F235" s="11">
        <v>1.505925E-3</v>
      </c>
      <c r="G235" s="14">
        <v>7.0972200999999999E-2</v>
      </c>
    </row>
    <row r="236" spans="2:7" x14ac:dyDescent="0.25">
      <c r="B236" s="103" t="s">
        <v>673</v>
      </c>
      <c r="C236" s="98" t="s">
        <v>674</v>
      </c>
      <c r="D236" s="98">
        <v>82</v>
      </c>
      <c r="E236" s="98" t="str">
        <f t="shared" si="3"/>
        <v>FN82</v>
      </c>
      <c r="F236" s="11">
        <v>1.559948E-3</v>
      </c>
      <c r="G236" s="14">
        <v>8.0100566999999998E-2</v>
      </c>
    </row>
    <row r="237" spans="2:7" x14ac:dyDescent="0.25">
      <c r="B237" s="103" t="s">
        <v>673</v>
      </c>
      <c r="C237" s="98" t="s">
        <v>674</v>
      </c>
      <c r="D237" s="98">
        <v>83</v>
      </c>
      <c r="E237" s="98" t="str">
        <f t="shared" si="3"/>
        <v>FN83</v>
      </c>
      <c r="F237" s="11">
        <v>1.6139699999999999E-3</v>
      </c>
      <c r="G237" s="14">
        <v>0.102039803</v>
      </c>
    </row>
    <row r="238" spans="2:7" x14ac:dyDescent="0.25">
      <c r="B238" s="103" t="s">
        <v>673</v>
      </c>
      <c r="C238" s="98" t="s">
        <v>674</v>
      </c>
      <c r="D238" s="98">
        <v>84</v>
      </c>
      <c r="E238" s="98" t="str">
        <f t="shared" si="3"/>
        <v>FN84</v>
      </c>
      <c r="F238" s="11">
        <v>1.667993E-3</v>
      </c>
      <c r="G238" s="14">
        <v>0.118535974</v>
      </c>
    </row>
    <row r="239" spans="2:7" x14ac:dyDescent="0.25">
      <c r="B239" s="103" t="s">
        <v>673</v>
      </c>
      <c r="C239" s="98" t="s">
        <v>674</v>
      </c>
      <c r="D239" s="98">
        <v>85</v>
      </c>
      <c r="E239" s="98" t="str">
        <f t="shared" si="3"/>
        <v>FN85</v>
      </c>
      <c r="F239" s="11">
        <v>1.7220149999999999E-3</v>
      </c>
      <c r="G239" s="14">
        <v>0.13967378</v>
      </c>
    </row>
    <row r="240" spans="2:7" x14ac:dyDescent="0.25">
      <c r="B240" s="103" t="s">
        <v>673</v>
      </c>
      <c r="C240" s="98" t="s">
        <v>674</v>
      </c>
      <c r="D240" s="98">
        <v>86</v>
      </c>
      <c r="E240" s="98" t="str">
        <f t="shared" si="3"/>
        <v>FN86</v>
      </c>
      <c r="F240" s="11">
        <v>1.776035E-3</v>
      </c>
      <c r="G240" s="14">
        <v>0.16458261800000001</v>
      </c>
    </row>
    <row r="241" spans="2:7" x14ac:dyDescent="0.25">
      <c r="B241" s="103" t="s">
        <v>673</v>
      </c>
      <c r="C241" s="98" t="s">
        <v>674</v>
      </c>
      <c r="D241" s="98">
        <v>87</v>
      </c>
      <c r="E241" s="98" t="str">
        <f t="shared" si="3"/>
        <v>FN87</v>
      </c>
      <c r="F241" s="11">
        <v>1.8300499999999999E-3</v>
      </c>
      <c r="G241" s="14">
        <v>0.19393553199999999</v>
      </c>
    </row>
    <row r="242" spans="2:7" x14ac:dyDescent="0.25">
      <c r="B242" s="103" t="s">
        <v>673</v>
      </c>
      <c r="C242" s="98" t="s">
        <v>674</v>
      </c>
      <c r="D242" s="98">
        <v>88</v>
      </c>
      <c r="E242" s="98" t="str">
        <f t="shared" si="3"/>
        <v>FN88</v>
      </c>
      <c r="F242" s="11">
        <v>1.8840440000000001E-3</v>
      </c>
      <c r="G242" s="14">
        <v>0.228438899</v>
      </c>
    </row>
    <row r="243" spans="2:7" x14ac:dyDescent="0.25">
      <c r="B243" s="103" t="s">
        <v>673</v>
      </c>
      <c r="C243" s="98" t="s">
        <v>674</v>
      </c>
      <c r="D243" s="98">
        <v>89</v>
      </c>
      <c r="E243" s="98" t="str">
        <f t="shared" si="3"/>
        <v>FN89</v>
      </c>
      <c r="F243" s="11">
        <v>1.9379709999999999E-3</v>
      </c>
      <c r="G243" s="14">
        <v>0.266913224</v>
      </c>
    </row>
    <row r="244" spans="2:7" x14ac:dyDescent="0.25">
      <c r="B244" s="103" t="s">
        <v>673</v>
      </c>
      <c r="C244" s="98" t="s">
        <v>674</v>
      </c>
      <c r="D244" s="98">
        <v>90</v>
      </c>
      <c r="E244" s="98" t="str">
        <f t="shared" si="3"/>
        <v>FN90</v>
      </c>
      <c r="F244" s="11">
        <v>1.9917149999999998E-3</v>
      </c>
      <c r="G244" s="14">
        <v>0.31002704199999997</v>
      </c>
    </row>
    <row r="245" spans="2:7" x14ac:dyDescent="0.25">
      <c r="B245" s="103" t="s">
        <v>673</v>
      </c>
      <c r="C245" s="98" t="s">
        <v>674</v>
      </c>
      <c r="D245" s="98">
        <v>91</v>
      </c>
      <c r="E245" s="98" t="str">
        <f t="shared" si="3"/>
        <v>FN91</v>
      </c>
      <c r="F245" s="11">
        <v>2.045018E-3</v>
      </c>
      <c r="G245" s="14">
        <v>0.35104735799999998</v>
      </c>
    </row>
    <row r="246" spans="2:7" x14ac:dyDescent="0.25">
      <c r="B246" s="103" t="s">
        <v>673</v>
      </c>
      <c r="C246" s="98" t="s">
        <v>674</v>
      </c>
      <c r="D246" s="98">
        <v>92</v>
      </c>
      <c r="E246" s="98" t="str">
        <f t="shared" si="3"/>
        <v>FN92</v>
      </c>
      <c r="F246" s="11">
        <v>2.0973839999999999E-3</v>
      </c>
      <c r="G246" s="14">
        <v>0.39743770099999998</v>
      </c>
    </row>
    <row r="247" spans="2:7" x14ac:dyDescent="0.25">
      <c r="B247" s="103" t="s">
        <v>673</v>
      </c>
      <c r="C247" s="98" t="s">
        <v>674</v>
      </c>
      <c r="D247" s="98">
        <v>93</v>
      </c>
      <c r="E247" s="98" t="str">
        <f t="shared" si="3"/>
        <v>FN93</v>
      </c>
      <c r="F247" s="11">
        <v>2.1480269999999998E-3</v>
      </c>
      <c r="G247" s="14">
        <v>0.45008732000000001</v>
      </c>
    </row>
    <row r="248" spans="2:7" x14ac:dyDescent="0.25">
      <c r="B248" s="103" t="s">
        <v>673</v>
      </c>
      <c r="C248" s="98" t="s">
        <v>674</v>
      </c>
      <c r="D248" s="98">
        <v>94</v>
      </c>
      <c r="E248" s="98" t="str">
        <f t="shared" si="3"/>
        <v>FN94</v>
      </c>
      <c r="F248" s="11">
        <v>2.1959039999999998E-3</v>
      </c>
      <c r="G248" s="14">
        <v>0.50265839199999995</v>
      </c>
    </row>
    <row r="249" spans="2:7" x14ac:dyDescent="0.25">
      <c r="B249" s="103" t="s">
        <v>673</v>
      </c>
      <c r="C249" s="98" t="s">
        <v>674</v>
      </c>
      <c r="D249" s="98">
        <v>95</v>
      </c>
      <c r="E249" s="98" t="str">
        <f t="shared" si="3"/>
        <v>FN95</v>
      </c>
      <c r="F249" s="11">
        <v>2.2399009999999999E-3</v>
      </c>
      <c r="G249" s="14">
        <v>0.56049215699999999</v>
      </c>
    </row>
    <row r="250" spans="2:7" x14ac:dyDescent="0.25">
      <c r="B250" s="103" t="s">
        <v>673</v>
      </c>
      <c r="C250" s="98" t="s">
        <v>674</v>
      </c>
      <c r="D250" s="98">
        <v>96</v>
      </c>
      <c r="E250" s="98" t="str">
        <f t="shared" si="3"/>
        <v>FN96</v>
      </c>
      <c r="F250" s="11">
        <v>2.279101E-3</v>
      </c>
      <c r="G250" s="14">
        <v>0.62416554899999999</v>
      </c>
    </row>
    <row r="251" spans="2:7" x14ac:dyDescent="0.25">
      <c r="B251" s="103" t="s">
        <v>673</v>
      </c>
      <c r="C251" s="98" t="s">
        <v>674</v>
      </c>
      <c r="D251" s="98">
        <v>97</v>
      </c>
      <c r="E251" s="98" t="str">
        <f t="shared" si="3"/>
        <v>FN97</v>
      </c>
      <c r="F251" s="11">
        <v>2.3130059999999998E-3</v>
      </c>
      <c r="G251" s="14">
        <v>0.69406827900000001</v>
      </c>
    </row>
    <row r="252" spans="2:7" x14ac:dyDescent="0.25">
      <c r="B252" s="103" t="s">
        <v>673</v>
      </c>
      <c r="C252" s="98" t="s">
        <v>674</v>
      </c>
      <c r="D252" s="98">
        <v>98</v>
      </c>
      <c r="E252" s="98" t="str">
        <f t="shared" si="3"/>
        <v>FN98</v>
      </c>
      <c r="F252" s="11">
        <v>2.3415990000000002E-3</v>
      </c>
      <c r="G252" s="14">
        <v>0.762835614</v>
      </c>
    </row>
    <row r="253" spans="2:7" x14ac:dyDescent="0.25">
      <c r="B253" s="103" t="s">
        <v>673</v>
      </c>
      <c r="C253" s="98" t="s">
        <v>674</v>
      </c>
      <c r="D253" s="98">
        <v>99</v>
      </c>
      <c r="E253" s="98" t="str">
        <f t="shared" si="3"/>
        <v>FN99</v>
      </c>
      <c r="F253" s="11">
        <v>2.3652600000000001E-3</v>
      </c>
      <c r="G253" s="14">
        <v>0.83307602700000005</v>
      </c>
    </row>
    <row r="254" spans="2:7" x14ac:dyDescent="0.25">
      <c r="B254" s="103" t="s">
        <v>673</v>
      </c>
      <c r="C254" s="98" t="s">
        <v>674</v>
      </c>
      <c r="D254" s="98">
        <v>100</v>
      </c>
      <c r="E254" s="98" t="str">
        <f t="shared" si="3"/>
        <v>FN100</v>
      </c>
      <c r="F254" s="11">
        <v>2.3891590000000001E-3</v>
      </c>
      <c r="G254" s="14">
        <v>0.90978404099999999</v>
      </c>
    </row>
    <row r="255" spans="2:7" x14ac:dyDescent="0.25">
      <c r="B255" s="103" t="s">
        <v>673</v>
      </c>
      <c r="C255" s="98" t="s">
        <v>678</v>
      </c>
      <c r="D255" s="98">
        <v>18</v>
      </c>
      <c r="E255" s="98" t="str">
        <f t="shared" si="3"/>
        <v>FS18</v>
      </c>
      <c r="F255" s="11">
        <v>4.6573900000000001E-4</v>
      </c>
      <c r="G255" s="14">
        <v>1.5596119999999999E-3</v>
      </c>
    </row>
    <row r="256" spans="2:7" x14ac:dyDescent="0.25">
      <c r="B256" s="103" t="s">
        <v>673</v>
      </c>
      <c r="C256" s="98" t="s">
        <v>678</v>
      </c>
      <c r="D256" s="98">
        <v>19</v>
      </c>
      <c r="E256" s="98" t="str">
        <f t="shared" si="3"/>
        <v>FS19</v>
      </c>
      <c r="F256" s="11">
        <v>4.8730399999999998E-4</v>
      </c>
      <c r="G256" s="14">
        <v>1.6298700000000001E-3</v>
      </c>
    </row>
    <row r="257" spans="2:7" x14ac:dyDescent="0.25">
      <c r="B257" s="103" t="s">
        <v>673</v>
      </c>
      <c r="C257" s="98" t="s">
        <v>678</v>
      </c>
      <c r="D257" s="98">
        <v>20</v>
      </c>
      <c r="E257" s="98" t="str">
        <f t="shared" si="3"/>
        <v>FS20</v>
      </c>
      <c r="F257" s="11">
        <v>4.9927599999999999E-4</v>
      </c>
      <c r="G257" s="14">
        <v>1.7436299999999999E-3</v>
      </c>
    </row>
    <row r="258" spans="2:7" x14ac:dyDescent="0.25">
      <c r="B258" s="103" t="s">
        <v>673</v>
      </c>
      <c r="C258" s="98" t="s">
        <v>678</v>
      </c>
      <c r="D258" s="98">
        <v>21</v>
      </c>
      <c r="E258" s="98" t="str">
        <f t="shared" si="3"/>
        <v>FS21</v>
      </c>
      <c r="F258" s="11">
        <v>5.1021200000000001E-4</v>
      </c>
      <c r="G258" s="14">
        <v>1.7793679999999999E-3</v>
      </c>
    </row>
    <row r="259" spans="2:7" x14ac:dyDescent="0.25">
      <c r="B259" s="103" t="s">
        <v>673</v>
      </c>
      <c r="C259" s="98" t="s">
        <v>678</v>
      </c>
      <c r="D259" s="98">
        <v>22</v>
      </c>
      <c r="E259" s="98" t="str">
        <f t="shared" si="3"/>
        <v>FS22</v>
      </c>
      <c r="F259" s="11">
        <v>5.1055499999999999E-4</v>
      </c>
      <c r="G259" s="14">
        <v>1.767081E-3</v>
      </c>
    </row>
    <row r="260" spans="2:7" x14ac:dyDescent="0.25">
      <c r="B260" s="103" t="s">
        <v>673</v>
      </c>
      <c r="C260" s="98" t="s">
        <v>678</v>
      </c>
      <c r="D260" s="98">
        <v>23</v>
      </c>
      <c r="E260" s="98" t="str">
        <f t="shared" si="3"/>
        <v>FS23</v>
      </c>
      <c r="F260" s="11">
        <v>5.0123699999999997E-4</v>
      </c>
      <c r="G260" s="14">
        <v>1.7249819999999999E-3</v>
      </c>
    </row>
    <row r="261" spans="2:7" x14ac:dyDescent="0.25">
      <c r="B261" s="103" t="s">
        <v>673</v>
      </c>
      <c r="C261" s="98" t="s">
        <v>678</v>
      </c>
      <c r="D261" s="98">
        <v>24</v>
      </c>
      <c r="E261" s="98" t="str">
        <f t="shared" si="3"/>
        <v>FS24</v>
      </c>
      <c r="F261" s="11">
        <v>4.9019600000000003E-4</v>
      </c>
      <c r="G261" s="14">
        <v>1.6553539999999999E-3</v>
      </c>
    </row>
    <row r="262" spans="2:7" x14ac:dyDescent="0.25">
      <c r="B262" s="103" t="s">
        <v>673</v>
      </c>
      <c r="C262" s="98" t="s">
        <v>678</v>
      </c>
      <c r="D262" s="98">
        <v>25</v>
      </c>
      <c r="E262" s="98" t="str">
        <f t="shared" ref="E262:E325" si="4">B262&amp;C262&amp;D262</f>
        <v>FS25</v>
      </c>
      <c r="F262" s="11">
        <v>4.7650900000000001E-4</v>
      </c>
      <c r="G262" s="14">
        <v>1.6130669999999999E-3</v>
      </c>
    </row>
    <row r="263" spans="2:7" x14ac:dyDescent="0.25">
      <c r="B263" s="103" t="s">
        <v>673</v>
      </c>
      <c r="C263" s="98" t="s">
        <v>678</v>
      </c>
      <c r="D263" s="98">
        <v>26</v>
      </c>
      <c r="E263" s="98" t="str">
        <f t="shared" si="4"/>
        <v>FS26</v>
      </c>
      <c r="F263" s="11">
        <v>4.66899E-4</v>
      </c>
      <c r="G263" s="14">
        <v>1.579289E-3</v>
      </c>
    </row>
    <row r="264" spans="2:7" x14ac:dyDescent="0.25">
      <c r="B264" s="103" t="s">
        <v>673</v>
      </c>
      <c r="C264" s="98" t="s">
        <v>678</v>
      </c>
      <c r="D264" s="98">
        <v>27</v>
      </c>
      <c r="E264" s="98" t="str">
        <f t="shared" si="4"/>
        <v>FS27</v>
      </c>
      <c r="F264" s="11">
        <v>4.6657600000000001E-4</v>
      </c>
      <c r="G264" s="14">
        <v>1.541504E-3</v>
      </c>
    </row>
    <row r="265" spans="2:7" x14ac:dyDescent="0.25">
      <c r="B265" s="103" t="s">
        <v>673</v>
      </c>
      <c r="C265" s="98" t="s">
        <v>678</v>
      </c>
      <c r="D265" s="98">
        <v>28</v>
      </c>
      <c r="E265" s="98" t="str">
        <f t="shared" si="4"/>
        <v>FS28</v>
      </c>
      <c r="F265" s="11">
        <v>4.6659300000000001E-4</v>
      </c>
      <c r="G265" s="14">
        <v>1.571572E-3</v>
      </c>
    </row>
    <row r="266" spans="2:7" x14ac:dyDescent="0.25">
      <c r="B266" s="103" t="s">
        <v>673</v>
      </c>
      <c r="C266" s="98" t="s">
        <v>678</v>
      </c>
      <c r="D266" s="98">
        <v>29</v>
      </c>
      <c r="E266" s="98" t="str">
        <f t="shared" si="4"/>
        <v>FS29</v>
      </c>
      <c r="F266" s="11">
        <v>4.7516399999999998E-4</v>
      </c>
      <c r="G266" s="14">
        <v>1.5946809999999999E-3</v>
      </c>
    </row>
    <row r="267" spans="2:7" x14ac:dyDescent="0.25">
      <c r="B267" s="103" t="s">
        <v>673</v>
      </c>
      <c r="C267" s="98" t="s">
        <v>678</v>
      </c>
      <c r="D267" s="98">
        <v>30</v>
      </c>
      <c r="E267" s="98" t="str">
        <f t="shared" si="4"/>
        <v>FS30</v>
      </c>
      <c r="F267" s="11">
        <v>4.84582E-4</v>
      </c>
      <c r="G267" s="14">
        <v>1.657766E-3</v>
      </c>
    </row>
    <row r="268" spans="2:7" x14ac:dyDescent="0.25">
      <c r="B268" s="103" t="s">
        <v>673</v>
      </c>
      <c r="C268" s="98" t="s">
        <v>678</v>
      </c>
      <c r="D268" s="98">
        <v>31</v>
      </c>
      <c r="E268" s="98" t="str">
        <f t="shared" si="4"/>
        <v>FS31</v>
      </c>
      <c r="F268" s="11">
        <v>4.9225500000000004E-4</v>
      </c>
      <c r="G268" s="14">
        <v>1.7232580000000001E-3</v>
      </c>
    </row>
    <row r="269" spans="2:7" x14ac:dyDescent="0.25">
      <c r="B269" s="103" t="s">
        <v>673</v>
      </c>
      <c r="C269" s="98" t="s">
        <v>678</v>
      </c>
      <c r="D269" s="98">
        <v>32</v>
      </c>
      <c r="E269" s="98" t="str">
        <f t="shared" si="4"/>
        <v>FS32</v>
      </c>
      <c r="F269" s="11">
        <v>5.0274499999999997E-4</v>
      </c>
      <c r="G269" s="14">
        <v>1.752244E-3</v>
      </c>
    </row>
    <row r="270" spans="2:7" x14ac:dyDescent="0.25">
      <c r="B270" s="103" t="s">
        <v>673</v>
      </c>
      <c r="C270" s="98" t="s">
        <v>678</v>
      </c>
      <c r="D270" s="98">
        <v>33</v>
      </c>
      <c r="E270" s="98" t="str">
        <f t="shared" si="4"/>
        <v>FS33</v>
      </c>
      <c r="F270" s="11">
        <v>5.1078099999999997E-4</v>
      </c>
      <c r="G270" s="14">
        <v>1.8016919999999999E-3</v>
      </c>
    </row>
    <row r="271" spans="2:7" x14ac:dyDescent="0.25">
      <c r="B271" s="103" t="s">
        <v>673</v>
      </c>
      <c r="C271" s="98" t="s">
        <v>678</v>
      </c>
      <c r="D271" s="98">
        <v>34</v>
      </c>
      <c r="E271" s="98" t="str">
        <f t="shared" si="4"/>
        <v>FS34</v>
      </c>
      <c r="F271" s="11">
        <v>5.1998099999999998E-4</v>
      </c>
      <c r="G271" s="14">
        <v>1.8614020000000001E-3</v>
      </c>
    </row>
    <row r="272" spans="2:7" x14ac:dyDescent="0.25">
      <c r="B272" s="103" t="s">
        <v>673</v>
      </c>
      <c r="C272" s="98" t="s">
        <v>678</v>
      </c>
      <c r="D272" s="98">
        <v>35</v>
      </c>
      <c r="E272" s="98" t="str">
        <f t="shared" si="4"/>
        <v>FS35</v>
      </c>
      <c r="F272" s="11">
        <v>5.69905E-4</v>
      </c>
      <c r="G272" s="14">
        <v>1.9276359999999999E-3</v>
      </c>
    </row>
    <row r="273" spans="2:7" x14ac:dyDescent="0.25">
      <c r="B273" s="103" t="s">
        <v>673</v>
      </c>
      <c r="C273" s="98" t="s">
        <v>678</v>
      </c>
      <c r="D273" s="98">
        <v>36</v>
      </c>
      <c r="E273" s="98" t="str">
        <f t="shared" si="4"/>
        <v>FS36</v>
      </c>
      <c r="F273" s="11">
        <v>5.7875400000000001E-4</v>
      </c>
      <c r="G273" s="14">
        <v>1.9996079999999999E-3</v>
      </c>
    </row>
    <row r="274" spans="2:7" x14ac:dyDescent="0.25">
      <c r="B274" s="103" t="s">
        <v>673</v>
      </c>
      <c r="C274" s="98" t="s">
        <v>678</v>
      </c>
      <c r="D274" s="98">
        <v>37</v>
      </c>
      <c r="E274" s="98" t="str">
        <f t="shared" si="4"/>
        <v>FS37</v>
      </c>
      <c r="F274" s="11">
        <v>5.8952199999999998E-4</v>
      </c>
      <c r="G274" s="14">
        <v>2.0768370000000002E-3</v>
      </c>
    </row>
    <row r="275" spans="2:7" x14ac:dyDescent="0.25">
      <c r="B275" s="103" t="s">
        <v>673</v>
      </c>
      <c r="C275" s="98" t="s">
        <v>678</v>
      </c>
      <c r="D275" s="98">
        <v>38</v>
      </c>
      <c r="E275" s="98" t="str">
        <f t="shared" si="4"/>
        <v>FS38</v>
      </c>
      <c r="F275" s="11">
        <v>6.0231499999999997E-4</v>
      </c>
      <c r="G275" s="14">
        <v>2.2171420000000001E-3</v>
      </c>
    </row>
    <row r="276" spans="2:7" x14ac:dyDescent="0.25">
      <c r="B276" s="103" t="s">
        <v>673</v>
      </c>
      <c r="C276" s="98" t="s">
        <v>678</v>
      </c>
      <c r="D276" s="98">
        <v>39</v>
      </c>
      <c r="E276" s="98" t="str">
        <f t="shared" si="4"/>
        <v>FS39</v>
      </c>
      <c r="F276" s="11">
        <v>6.1706200000000004E-4</v>
      </c>
      <c r="G276" s="14">
        <v>2.3245100000000001E-3</v>
      </c>
    </row>
    <row r="277" spans="2:7" x14ac:dyDescent="0.25">
      <c r="B277" s="103" t="s">
        <v>673</v>
      </c>
      <c r="C277" s="98" t="s">
        <v>678</v>
      </c>
      <c r="D277" s="98">
        <v>40</v>
      </c>
      <c r="E277" s="98" t="str">
        <f t="shared" si="4"/>
        <v>FS40</v>
      </c>
      <c r="F277" s="11">
        <v>6.3349700000000001E-4</v>
      </c>
      <c r="G277" s="14">
        <v>2.5328310000000001E-3</v>
      </c>
    </row>
    <row r="278" spans="2:7" x14ac:dyDescent="0.25">
      <c r="B278" s="103" t="s">
        <v>673</v>
      </c>
      <c r="C278" s="98" t="s">
        <v>678</v>
      </c>
      <c r="D278" s="98">
        <v>41</v>
      </c>
      <c r="E278" s="98" t="str">
        <f t="shared" si="4"/>
        <v>FS41</v>
      </c>
      <c r="F278" s="11">
        <v>6.5122400000000005E-4</v>
      </c>
      <c r="G278" s="14">
        <v>2.7571679999999999E-3</v>
      </c>
    </row>
    <row r="279" spans="2:7" x14ac:dyDescent="0.25">
      <c r="B279" s="103" t="s">
        <v>673</v>
      </c>
      <c r="C279" s="98" t="s">
        <v>678</v>
      </c>
      <c r="D279" s="98">
        <v>42</v>
      </c>
      <c r="E279" s="98" t="str">
        <f t="shared" si="4"/>
        <v>FS42</v>
      </c>
      <c r="F279" s="11">
        <v>6.6986200000000002E-4</v>
      </c>
      <c r="G279" s="14">
        <v>2.9122869999999999E-3</v>
      </c>
    </row>
    <row r="280" spans="2:7" x14ac:dyDescent="0.25">
      <c r="B280" s="103" t="s">
        <v>673</v>
      </c>
      <c r="C280" s="98" t="s">
        <v>678</v>
      </c>
      <c r="D280" s="98">
        <v>43</v>
      </c>
      <c r="E280" s="98" t="str">
        <f t="shared" si="4"/>
        <v>FS43</v>
      </c>
      <c r="F280" s="11">
        <v>6.8919000000000001E-4</v>
      </c>
      <c r="G280" s="14">
        <v>3.1386019999999999E-3</v>
      </c>
    </row>
    <row r="281" spans="2:7" x14ac:dyDescent="0.25">
      <c r="B281" s="103" t="s">
        <v>673</v>
      </c>
      <c r="C281" s="98" t="s">
        <v>678</v>
      </c>
      <c r="D281" s="98">
        <v>44</v>
      </c>
      <c r="E281" s="98" t="str">
        <f t="shared" si="4"/>
        <v>FS44</v>
      </c>
      <c r="F281" s="11">
        <v>7.0921799999999996E-4</v>
      </c>
      <c r="G281" s="14">
        <v>3.3881950000000001E-3</v>
      </c>
    </row>
    <row r="282" spans="2:7" x14ac:dyDescent="0.25">
      <c r="B282" s="103" t="s">
        <v>673</v>
      </c>
      <c r="C282" s="98" t="s">
        <v>678</v>
      </c>
      <c r="D282" s="98">
        <v>45</v>
      </c>
      <c r="E282" s="98" t="str">
        <f t="shared" si="4"/>
        <v>FS45</v>
      </c>
      <c r="F282" s="11">
        <v>7.3017000000000004E-4</v>
      </c>
      <c r="G282" s="14">
        <v>3.6680699999999998E-3</v>
      </c>
    </row>
    <row r="283" spans="2:7" x14ac:dyDescent="0.25">
      <c r="B283" s="103" t="s">
        <v>673</v>
      </c>
      <c r="C283" s="98" t="s">
        <v>678</v>
      </c>
      <c r="D283" s="98">
        <v>46</v>
      </c>
      <c r="E283" s="98" t="str">
        <f t="shared" si="4"/>
        <v>FS46</v>
      </c>
      <c r="F283" s="11">
        <v>7.5238900000000001E-4</v>
      </c>
      <c r="G283" s="14">
        <v>3.9953990000000002E-3</v>
      </c>
    </row>
    <row r="284" spans="2:7" x14ac:dyDescent="0.25">
      <c r="B284" s="103" t="s">
        <v>673</v>
      </c>
      <c r="C284" s="98" t="s">
        <v>678</v>
      </c>
      <c r="D284" s="98">
        <v>47</v>
      </c>
      <c r="E284" s="98" t="str">
        <f t="shared" si="4"/>
        <v>FS47</v>
      </c>
      <c r="F284" s="11">
        <v>7.7621799999999996E-4</v>
      </c>
      <c r="G284" s="14">
        <v>4.3888640000000001E-3</v>
      </c>
    </row>
    <row r="285" spans="2:7" x14ac:dyDescent="0.25">
      <c r="B285" s="103" t="s">
        <v>673</v>
      </c>
      <c r="C285" s="98" t="s">
        <v>678</v>
      </c>
      <c r="D285" s="98">
        <v>48</v>
      </c>
      <c r="E285" s="98" t="str">
        <f t="shared" si="4"/>
        <v>FS48</v>
      </c>
      <c r="F285" s="11">
        <v>8.0188999999999998E-4</v>
      </c>
      <c r="G285" s="14">
        <v>4.8082510000000004E-3</v>
      </c>
    </row>
    <row r="286" spans="2:7" x14ac:dyDescent="0.25">
      <c r="B286" s="103" t="s">
        <v>673</v>
      </c>
      <c r="C286" s="98" t="s">
        <v>678</v>
      </c>
      <c r="D286" s="98">
        <v>49</v>
      </c>
      <c r="E286" s="98" t="str">
        <f t="shared" si="4"/>
        <v>FS49</v>
      </c>
      <c r="F286" s="11">
        <v>8.2944500000000005E-4</v>
      </c>
      <c r="G286" s="14">
        <v>5.2723070000000004E-3</v>
      </c>
    </row>
    <row r="287" spans="2:7" x14ac:dyDescent="0.25">
      <c r="B287" s="103" t="s">
        <v>673</v>
      </c>
      <c r="C287" s="98" t="s">
        <v>678</v>
      </c>
      <c r="D287" s="98">
        <v>50</v>
      </c>
      <c r="E287" s="98" t="str">
        <f t="shared" si="4"/>
        <v>FS50</v>
      </c>
      <c r="F287" s="11">
        <v>8.5868000000000001E-4</v>
      </c>
      <c r="G287" s="14">
        <v>5.8668510000000002E-3</v>
      </c>
    </row>
    <row r="288" spans="2:7" x14ac:dyDescent="0.25">
      <c r="B288" s="103" t="s">
        <v>673</v>
      </c>
      <c r="C288" s="98" t="s">
        <v>678</v>
      </c>
      <c r="D288" s="98">
        <v>51</v>
      </c>
      <c r="E288" s="98" t="str">
        <f t="shared" si="4"/>
        <v>FS51</v>
      </c>
      <c r="F288" s="11">
        <v>8.89156E-4</v>
      </c>
      <c r="G288" s="14">
        <v>6.495153E-3</v>
      </c>
    </row>
    <row r="289" spans="2:7" x14ac:dyDescent="0.25">
      <c r="B289" s="103" t="s">
        <v>673</v>
      </c>
      <c r="C289" s="98" t="s">
        <v>678</v>
      </c>
      <c r="D289" s="98">
        <v>52</v>
      </c>
      <c r="E289" s="98" t="str">
        <f t="shared" si="4"/>
        <v>FS52</v>
      </c>
      <c r="F289" s="11">
        <v>9.2025799999999997E-4</v>
      </c>
      <c r="G289" s="14">
        <v>7.2416570000000003E-3</v>
      </c>
    </row>
    <row r="290" spans="2:7" x14ac:dyDescent="0.25">
      <c r="B290" s="103" t="s">
        <v>673</v>
      </c>
      <c r="C290" s="98" t="s">
        <v>678</v>
      </c>
      <c r="D290" s="98">
        <v>53</v>
      </c>
      <c r="E290" s="98" t="str">
        <f t="shared" si="4"/>
        <v>FS53</v>
      </c>
      <c r="F290" s="11">
        <v>9.5129199999999996E-4</v>
      </c>
      <c r="G290" s="14">
        <v>8.0182480000000004E-3</v>
      </c>
    </row>
    <row r="291" spans="2:7" x14ac:dyDescent="0.25">
      <c r="B291" s="103" t="s">
        <v>673</v>
      </c>
      <c r="C291" s="98" t="s">
        <v>678</v>
      </c>
      <c r="D291" s="98">
        <v>54</v>
      </c>
      <c r="E291" s="98" t="str">
        <f t="shared" si="4"/>
        <v>FS54</v>
      </c>
      <c r="F291" s="11">
        <v>9.816060000000001E-4</v>
      </c>
      <c r="G291" s="14">
        <v>8.8870170000000005E-3</v>
      </c>
    </row>
    <row r="292" spans="2:7" x14ac:dyDescent="0.25">
      <c r="B292" s="103" t="s">
        <v>673</v>
      </c>
      <c r="C292" s="98" t="s">
        <v>678</v>
      </c>
      <c r="D292" s="98">
        <v>55</v>
      </c>
      <c r="E292" s="98" t="str">
        <f t="shared" si="4"/>
        <v>FS55</v>
      </c>
      <c r="F292" s="11">
        <v>1.0106900000000001E-3</v>
      </c>
      <c r="G292" s="14">
        <v>9.9540470000000006E-3</v>
      </c>
    </row>
    <row r="293" spans="2:7" x14ac:dyDescent="0.25">
      <c r="B293" s="103" t="s">
        <v>673</v>
      </c>
      <c r="C293" s="98" t="s">
        <v>678</v>
      </c>
      <c r="D293" s="98">
        <v>56</v>
      </c>
      <c r="E293" s="98" t="str">
        <f t="shared" si="4"/>
        <v>FS56</v>
      </c>
      <c r="F293" s="11">
        <v>1.0382259999999999E-3</v>
      </c>
      <c r="G293" s="14">
        <v>1.1137485000000001E-2</v>
      </c>
    </row>
    <row r="294" spans="2:7" x14ac:dyDescent="0.25">
      <c r="B294" s="103" t="s">
        <v>673</v>
      </c>
      <c r="C294" s="98" t="s">
        <v>678</v>
      </c>
      <c r="D294" s="98">
        <v>57</v>
      </c>
      <c r="E294" s="98" t="str">
        <f t="shared" si="4"/>
        <v>FS57</v>
      </c>
      <c r="F294" s="11">
        <v>1.0640879999999999E-3</v>
      </c>
      <c r="G294" s="14">
        <v>1.2402209000000001E-2</v>
      </c>
    </row>
    <row r="295" spans="2:7" x14ac:dyDescent="0.25">
      <c r="B295" s="103" t="s">
        <v>673</v>
      </c>
      <c r="C295" s="98" t="s">
        <v>678</v>
      </c>
      <c r="D295" s="98">
        <v>58</v>
      </c>
      <c r="E295" s="98" t="str">
        <f t="shared" si="4"/>
        <v>FS58</v>
      </c>
      <c r="F295" s="11">
        <v>1.0882999999999999E-3</v>
      </c>
      <c r="G295" s="14">
        <v>1.3787837000000001E-2</v>
      </c>
    </row>
    <row r="296" spans="2:7" x14ac:dyDescent="0.25">
      <c r="B296" s="103" t="s">
        <v>673</v>
      </c>
      <c r="C296" s="98" t="s">
        <v>678</v>
      </c>
      <c r="D296" s="98">
        <v>59</v>
      </c>
      <c r="E296" s="98" t="str">
        <f t="shared" si="4"/>
        <v>FS59</v>
      </c>
      <c r="F296" s="11">
        <v>1.1109939999999999E-3</v>
      </c>
      <c r="G296" s="14">
        <v>1.5281751E-2</v>
      </c>
    </row>
    <row r="297" spans="2:7" x14ac:dyDescent="0.25">
      <c r="B297" s="103" t="s">
        <v>673</v>
      </c>
      <c r="C297" s="98" t="s">
        <v>678</v>
      </c>
      <c r="D297" s="98">
        <v>60</v>
      </c>
      <c r="E297" s="98" t="str">
        <f t="shared" si="4"/>
        <v>FS60</v>
      </c>
      <c r="F297" s="11">
        <v>1.1324130000000001E-3</v>
      </c>
      <c r="G297" s="14">
        <v>1.6506251999999999E-2</v>
      </c>
    </row>
    <row r="298" spans="2:7" x14ac:dyDescent="0.25">
      <c r="B298" s="103" t="s">
        <v>673</v>
      </c>
      <c r="C298" s="98" t="s">
        <v>678</v>
      </c>
      <c r="D298" s="98">
        <v>61</v>
      </c>
      <c r="E298" s="98" t="str">
        <f t="shared" si="4"/>
        <v>FS61</v>
      </c>
      <c r="F298" s="11">
        <v>1.15296E-3</v>
      </c>
      <c r="G298" s="14">
        <v>1.8067663000000001E-2</v>
      </c>
    </row>
    <row r="299" spans="2:7" x14ac:dyDescent="0.25">
      <c r="B299" s="103" t="s">
        <v>673</v>
      </c>
      <c r="C299" s="98" t="s">
        <v>678</v>
      </c>
      <c r="D299" s="98">
        <v>62</v>
      </c>
      <c r="E299" s="98" t="str">
        <f t="shared" si="4"/>
        <v>FS62</v>
      </c>
      <c r="F299" s="11">
        <v>1.1732610000000001E-3</v>
      </c>
      <c r="G299" s="14">
        <v>1.9704375999999999E-2</v>
      </c>
    </row>
    <row r="300" spans="2:7" x14ac:dyDescent="0.25">
      <c r="B300" s="103" t="s">
        <v>673</v>
      </c>
      <c r="C300" s="98" t="s">
        <v>678</v>
      </c>
      <c r="D300" s="98">
        <v>63</v>
      </c>
      <c r="E300" s="98" t="str">
        <f t="shared" si="4"/>
        <v>FS63</v>
      </c>
      <c r="F300" s="11">
        <v>1.1941580000000001E-3</v>
      </c>
      <c r="G300" s="14">
        <v>2.1732176999999998E-2</v>
      </c>
    </row>
    <row r="301" spans="2:7" x14ac:dyDescent="0.25">
      <c r="B301" s="103" t="s">
        <v>673</v>
      </c>
      <c r="C301" s="98" t="s">
        <v>678</v>
      </c>
      <c r="D301" s="98">
        <v>64</v>
      </c>
      <c r="E301" s="98" t="str">
        <f t="shared" si="4"/>
        <v>FS64</v>
      </c>
      <c r="F301" s="11">
        <v>1.2165889999999999E-3</v>
      </c>
      <c r="G301" s="14">
        <v>2.3590298999999999E-2</v>
      </c>
    </row>
    <row r="302" spans="2:7" x14ac:dyDescent="0.25">
      <c r="B302" s="103" t="s">
        <v>673</v>
      </c>
      <c r="C302" s="98" t="s">
        <v>678</v>
      </c>
      <c r="D302" s="98">
        <v>65</v>
      </c>
      <c r="E302" s="98" t="str">
        <f t="shared" si="4"/>
        <v>FS65</v>
      </c>
      <c r="F302" s="11">
        <v>1.241364E-3</v>
      </c>
      <c r="G302" s="14">
        <v>2.5973319000000002E-2</v>
      </c>
    </row>
    <row r="303" spans="2:7" x14ac:dyDescent="0.25">
      <c r="B303" s="103" t="s">
        <v>673</v>
      </c>
      <c r="C303" s="98" t="s">
        <v>678</v>
      </c>
      <c r="D303" s="98">
        <v>66</v>
      </c>
      <c r="E303" s="98" t="str">
        <f t="shared" si="4"/>
        <v>FS66</v>
      </c>
      <c r="F303" s="11">
        <v>1.2689419999999999E-3</v>
      </c>
      <c r="G303" s="14">
        <v>2.8682191999999999E-2</v>
      </c>
    </row>
    <row r="304" spans="2:7" x14ac:dyDescent="0.25">
      <c r="B304" s="103" t="s">
        <v>673</v>
      </c>
      <c r="C304" s="98" t="s">
        <v>678</v>
      </c>
      <c r="D304" s="98">
        <v>67</v>
      </c>
      <c r="E304" s="98" t="str">
        <f t="shared" si="4"/>
        <v>FS67</v>
      </c>
      <c r="F304" s="11">
        <v>1.2993270000000001E-3</v>
      </c>
      <c r="G304" s="14">
        <v>3.1412420000000003E-2</v>
      </c>
    </row>
    <row r="305" spans="2:7" x14ac:dyDescent="0.25">
      <c r="B305" s="103" t="s">
        <v>673</v>
      </c>
      <c r="C305" s="98" t="s">
        <v>678</v>
      </c>
      <c r="D305" s="98">
        <v>68</v>
      </c>
      <c r="E305" s="98" t="str">
        <f t="shared" si="4"/>
        <v>FS68</v>
      </c>
      <c r="F305" s="11">
        <v>1.3321299999999999E-3</v>
      </c>
      <c r="G305" s="14">
        <v>3.4399715999999997E-2</v>
      </c>
    </row>
    <row r="306" spans="2:7" x14ac:dyDescent="0.25">
      <c r="B306" s="103" t="s">
        <v>673</v>
      </c>
      <c r="C306" s="98" t="s">
        <v>678</v>
      </c>
      <c r="D306" s="98">
        <v>69</v>
      </c>
      <c r="E306" s="98" t="str">
        <f t="shared" si="4"/>
        <v>FS69</v>
      </c>
      <c r="F306" s="11">
        <v>1.3667480000000001E-3</v>
      </c>
      <c r="G306" s="14">
        <v>3.7938801000000001E-2</v>
      </c>
    </row>
    <row r="307" spans="2:7" x14ac:dyDescent="0.25">
      <c r="B307" s="103" t="s">
        <v>673</v>
      </c>
      <c r="C307" s="98" t="s">
        <v>678</v>
      </c>
      <c r="D307" s="98">
        <v>70</v>
      </c>
      <c r="E307" s="98" t="str">
        <f t="shared" si="4"/>
        <v>FS70</v>
      </c>
      <c r="F307" s="11">
        <v>1.4025629999999999E-3</v>
      </c>
      <c r="G307" s="14">
        <v>4.0904418999999997E-2</v>
      </c>
    </row>
    <row r="308" spans="2:7" x14ac:dyDescent="0.25">
      <c r="B308" s="103" t="s">
        <v>673</v>
      </c>
      <c r="C308" s="98" t="s">
        <v>678</v>
      </c>
      <c r="D308" s="98">
        <v>71</v>
      </c>
      <c r="E308" s="98" t="str">
        <f t="shared" si="4"/>
        <v>FS71</v>
      </c>
      <c r="F308" s="11">
        <v>1.439072E-3</v>
      </c>
      <c r="G308" s="14">
        <v>4.3915491000000001E-2</v>
      </c>
    </row>
    <row r="309" spans="2:7" x14ac:dyDescent="0.25">
      <c r="B309" s="103" t="s">
        <v>673</v>
      </c>
      <c r="C309" s="98" t="s">
        <v>678</v>
      </c>
      <c r="D309" s="98">
        <v>72</v>
      </c>
      <c r="E309" s="98" t="str">
        <f t="shared" si="4"/>
        <v>FS72</v>
      </c>
      <c r="F309" s="11">
        <v>1.47594E-3</v>
      </c>
      <c r="G309" s="14">
        <v>4.7223392000000003E-2</v>
      </c>
    </row>
    <row r="310" spans="2:7" x14ac:dyDescent="0.25">
      <c r="B310" s="103" t="s">
        <v>673</v>
      </c>
      <c r="C310" s="98" t="s">
        <v>678</v>
      </c>
      <c r="D310" s="98">
        <v>73</v>
      </c>
      <c r="E310" s="98" t="str">
        <f t="shared" si="4"/>
        <v>FS73</v>
      </c>
      <c r="F310" s="11">
        <v>1.51297E-3</v>
      </c>
      <c r="G310" s="14">
        <v>5.1188679000000001E-2</v>
      </c>
    </row>
    <row r="311" spans="2:7" x14ac:dyDescent="0.25">
      <c r="B311" s="103" t="s">
        <v>673</v>
      </c>
      <c r="C311" s="98" t="s">
        <v>678</v>
      </c>
      <c r="D311" s="98">
        <v>74</v>
      </c>
      <c r="E311" s="98" t="str">
        <f t="shared" si="4"/>
        <v>FS74</v>
      </c>
      <c r="F311" s="11">
        <v>1.550067E-3</v>
      </c>
      <c r="G311" s="14">
        <v>5.4980005999999998E-2</v>
      </c>
    </row>
    <row r="312" spans="2:7" x14ac:dyDescent="0.25">
      <c r="B312" s="103" t="s">
        <v>673</v>
      </c>
      <c r="C312" s="98" t="s">
        <v>678</v>
      </c>
      <c r="D312" s="98">
        <v>75</v>
      </c>
      <c r="E312" s="98" t="str">
        <f t="shared" si="4"/>
        <v>FS75</v>
      </c>
      <c r="F312" s="11">
        <v>1.5871870000000001E-3</v>
      </c>
      <c r="G312" s="14">
        <v>5.8947612000000003E-2</v>
      </c>
    </row>
    <row r="313" spans="2:7" x14ac:dyDescent="0.25">
      <c r="B313" s="103" t="s">
        <v>673</v>
      </c>
      <c r="C313" s="98" t="s">
        <v>678</v>
      </c>
      <c r="D313" s="98">
        <v>76</v>
      </c>
      <c r="E313" s="98" t="str">
        <f t="shared" si="4"/>
        <v>FS76</v>
      </c>
      <c r="F313" s="11">
        <v>1.624316E-3</v>
      </c>
      <c r="G313" s="14">
        <v>6.6233074000000003E-2</v>
      </c>
    </row>
    <row r="314" spans="2:7" x14ac:dyDescent="0.25">
      <c r="B314" s="103" t="s">
        <v>673</v>
      </c>
      <c r="C314" s="98" t="s">
        <v>678</v>
      </c>
      <c r="D314" s="98">
        <v>77</v>
      </c>
      <c r="E314" s="98" t="str">
        <f t="shared" si="4"/>
        <v>FS77</v>
      </c>
      <c r="F314" s="11">
        <v>1.661446E-3</v>
      </c>
      <c r="G314" s="14">
        <v>7.4808756000000004E-2</v>
      </c>
    </row>
    <row r="315" spans="2:7" x14ac:dyDescent="0.25">
      <c r="B315" s="103" t="s">
        <v>673</v>
      </c>
      <c r="C315" s="98" t="s">
        <v>678</v>
      </c>
      <c r="D315" s="98">
        <v>78</v>
      </c>
      <c r="E315" s="98" t="str">
        <f t="shared" si="4"/>
        <v>FS78</v>
      </c>
      <c r="F315" s="11">
        <v>1.6985769999999999E-3</v>
      </c>
      <c r="G315" s="14">
        <v>8.4301150000000005E-2</v>
      </c>
    </row>
    <row r="316" spans="2:7" x14ac:dyDescent="0.25">
      <c r="B316" s="103" t="s">
        <v>673</v>
      </c>
      <c r="C316" s="98" t="s">
        <v>678</v>
      </c>
      <c r="D316" s="98">
        <v>79</v>
      </c>
      <c r="E316" s="98" t="str">
        <f t="shared" si="4"/>
        <v>FS79</v>
      </c>
      <c r="F316" s="11">
        <v>1.7357080000000001E-3</v>
      </c>
      <c r="G316" s="14">
        <v>9.4843104999999997E-2</v>
      </c>
    </row>
    <row r="317" spans="2:7" x14ac:dyDescent="0.25">
      <c r="B317" s="103" t="s">
        <v>673</v>
      </c>
      <c r="C317" s="98" t="s">
        <v>678</v>
      </c>
      <c r="D317" s="98">
        <v>80</v>
      </c>
      <c r="E317" s="98" t="str">
        <f t="shared" si="4"/>
        <v>FS80</v>
      </c>
      <c r="F317" s="11">
        <v>1.772839E-3</v>
      </c>
      <c r="G317" s="14">
        <v>0.10763080999999999</v>
      </c>
    </row>
    <row r="318" spans="2:7" x14ac:dyDescent="0.25">
      <c r="B318" s="103" t="s">
        <v>673</v>
      </c>
      <c r="C318" s="98" t="s">
        <v>678</v>
      </c>
      <c r="D318" s="98">
        <v>81</v>
      </c>
      <c r="E318" s="98" t="str">
        <f t="shared" si="4"/>
        <v>FS81</v>
      </c>
      <c r="F318" s="11">
        <v>1.8099699999999999E-3</v>
      </c>
      <c r="G318" s="14">
        <v>0.12237300800000001</v>
      </c>
    </row>
    <row r="319" spans="2:7" x14ac:dyDescent="0.25">
      <c r="B319" s="103" t="s">
        <v>673</v>
      </c>
      <c r="C319" s="98" t="s">
        <v>678</v>
      </c>
      <c r="D319" s="98">
        <v>82</v>
      </c>
      <c r="E319" s="98" t="str">
        <f t="shared" si="4"/>
        <v>FS82</v>
      </c>
      <c r="F319" s="11">
        <v>1.8471010000000001E-3</v>
      </c>
      <c r="G319" s="14">
        <v>0.13948065800000001</v>
      </c>
    </row>
    <row r="320" spans="2:7" x14ac:dyDescent="0.25">
      <c r="B320" s="103" t="s">
        <v>673</v>
      </c>
      <c r="C320" s="98" t="s">
        <v>678</v>
      </c>
      <c r="D320" s="98">
        <v>83</v>
      </c>
      <c r="E320" s="98" t="str">
        <f t="shared" si="4"/>
        <v>FS83</v>
      </c>
      <c r="F320" s="11">
        <v>1.884232E-3</v>
      </c>
      <c r="G320" s="14">
        <v>0.186782631</v>
      </c>
    </row>
    <row r="321" spans="2:7" x14ac:dyDescent="0.25">
      <c r="B321" s="103" t="s">
        <v>673</v>
      </c>
      <c r="C321" s="98" t="s">
        <v>678</v>
      </c>
      <c r="D321" s="98">
        <v>84</v>
      </c>
      <c r="E321" s="98" t="str">
        <f t="shared" si="4"/>
        <v>FS84</v>
      </c>
      <c r="F321" s="11">
        <v>1.9213640000000001E-3</v>
      </c>
      <c r="G321" s="14">
        <v>0.21853567800000001</v>
      </c>
    </row>
    <row r="322" spans="2:7" x14ac:dyDescent="0.25">
      <c r="B322" s="103" t="s">
        <v>673</v>
      </c>
      <c r="C322" s="98" t="s">
        <v>678</v>
      </c>
      <c r="D322" s="98">
        <v>85</v>
      </c>
      <c r="E322" s="98" t="str">
        <f t="shared" si="4"/>
        <v>FS85</v>
      </c>
      <c r="F322" s="11">
        <v>1.9584939999999999E-3</v>
      </c>
      <c r="G322" s="14">
        <v>0.25568674400000002</v>
      </c>
    </row>
    <row r="323" spans="2:7" x14ac:dyDescent="0.25">
      <c r="B323" s="103" t="s">
        <v>673</v>
      </c>
      <c r="C323" s="98" t="s">
        <v>678</v>
      </c>
      <c r="D323" s="98">
        <v>86</v>
      </c>
      <c r="E323" s="98" t="str">
        <f t="shared" si="4"/>
        <v>FS86</v>
      </c>
      <c r="F323" s="11">
        <v>1.9956240000000001E-3</v>
      </c>
      <c r="G323" s="14">
        <v>0.29915349000000002</v>
      </c>
    </row>
    <row r="324" spans="2:7" x14ac:dyDescent="0.25">
      <c r="B324" s="103" t="s">
        <v>673</v>
      </c>
      <c r="C324" s="98" t="s">
        <v>678</v>
      </c>
      <c r="D324" s="98">
        <v>87</v>
      </c>
      <c r="E324" s="98" t="str">
        <f t="shared" si="4"/>
        <v>FS87</v>
      </c>
      <c r="F324" s="11">
        <v>2.0327499999999998E-3</v>
      </c>
      <c r="G324" s="14">
        <v>0.35000958399999998</v>
      </c>
    </row>
    <row r="325" spans="2:7" x14ac:dyDescent="0.25">
      <c r="B325" s="103" t="s">
        <v>673</v>
      </c>
      <c r="C325" s="98" t="s">
        <v>678</v>
      </c>
      <c r="D325" s="98">
        <v>88</v>
      </c>
      <c r="E325" s="98" t="str">
        <f t="shared" si="4"/>
        <v>FS88</v>
      </c>
      <c r="F325" s="11">
        <v>2.0698610000000001E-3</v>
      </c>
      <c r="G325" s="14">
        <v>0.40855599300000001</v>
      </c>
    </row>
    <row r="326" spans="2:7" x14ac:dyDescent="0.25">
      <c r="B326" s="103" t="s">
        <v>673</v>
      </c>
      <c r="C326" s="98" t="s">
        <v>678</v>
      </c>
      <c r="D326" s="98">
        <v>89</v>
      </c>
      <c r="E326" s="98" t="str">
        <f t="shared" ref="E326:E337" si="5">B326&amp;C326&amp;D326</f>
        <v>FS89</v>
      </c>
      <c r="F326" s="11">
        <v>2.1069270000000002E-3</v>
      </c>
      <c r="G326" s="14">
        <v>0.45300462400000002</v>
      </c>
    </row>
    <row r="327" spans="2:7" x14ac:dyDescent="0.25">
      <c r="B327" s="103" t="s">
        <v>673</v>
      </c>
      <c r="C327" s="98" t="s">
        <v>678</v>
      </c>
      <c r="D327" s="98">
        <v>90</v>
      </c>
      <c r="E327" s="98" t="str">
        <f t="shared" si="5"/>
        <v>FS90</v>
      </c>
      <c r="F327" s="11">
        <v>2.1438669999999998E-3</v>
      </c>
      <c r="G327" s="14">
        <v>0.50246096100000004</v>
      </c>
    </row>
    <row r="328" spans="2:7" x14ac:dyDescent="0.25">
      <c r="B328" s="103" t="s">
        <v>673</v>
      </c>
      <c r="C328" s="98" t="s">
        <v>678</v>
      </c>
      <c r="D328" s="98">
        <v>91</v>
      </c>
      <c r="E328" s="98" t="str">
        <f t="shared" si="5"/>
        <v>FS91</v>
      </c>
      <c r="F328" s="11">
        <v>2.1805029999999999E-3</v>
      </c>
      <c r="G328" s="14">
        <v>0.54733672300000002</v>
      </c>
    </row>
    <row r="329" spans="2:7" x14ac:dyDescent="0.25">
      <c r="B329" s="103" t="s">
        <v>673</v>
      </c>
      <c r="C329" s="98" t="s">
        <v>678</v>
      </c>
      <c r="D329" s="98">
        <v>92</v>
      </c>
      <c r="E329" s="98" t="str">
        <f t="shared" si="5"/>
        <v>FS92</v>
      </c>
      <c r="F329" s="11">
        <v>2.2164960000000001E-3</v>
      </c>
      <c r="G329" s="14">
        <v>0.593498093</v>
      </c>
    </row>
    <row r="330" spans="2:7" x14ac:dyDescent="0.25">
      <c r="B330" s="103" t="s">
        <v>673</v>
      </c>
      <c r="C330" s="98" t="s">
        <v>678</v>
      </c>
      <c r="D330" s="98">
        <v>93</v>
      </c>
      <c r="E330" s="98" t="str">
        <f t="shared" si="5"/>
        <v>FS93</v>
      </c>
      <c r="F330" s="11">
        <v>2.251304E-3</v>
      </c>
      <c r="G330" s="14">
        <v>0.64240115200000003</v>
      </c>
    </row>
    <row r="331" spans="2:7" x14ac:dyDescent="0.25">
      <c r="B331" s="103" t="s">
        <v>673</v>
      </c>
      <c r="C331" s="98" t="s">
        <v>678</v>
      </c>
      <c r="D331" s="98">
        <v>94</v>
      </c>
      <c r="E331" s="98" t="str">
        <f t="shared" si="5"/>
        <v>FS94</v>
      </c>
      <c r="F331" s="11">
        <v>2.284211E-3</v>
      </c>
      <c r="G331" s="14">
        <v>0.69407644800000001</v>
      </c>
    </row>
    <row r="332" spans="2:7" x14ac:dyDescent="0.25">
      <c r="B332" s="103" t="s">
        <v>673</v>
      </c>
      <c r="C332" s="98" t="s">
        <v>678</v>
      </c>
      <c r="D332" s="98">
        <v>95</v>
      </c>
      <c r="E332" s="98" t="str">
        <f t="shared" si="5"/>
        <v>FS95</v>
      </c>
      <c r="F332" s="11">
        <v>2.3144509999999999E-3</v>
      </c>
      <c r="G332" s="14">
        <v>0.74293897399999997</v>
      </c>
    </row>
    <row r="333" spans="2:7" x14ac:dyDescent="0.25">
      <c r="B333" s="103" t="s">
        <v>673</v>
      </c>
      <c r="C333" s="98" t="s">
        <v>678</v>
      </c>
      <c r="D333" s="98">
        <v>96</v>
      </c>
      <c r="E333" s="98" t="str">
        <f t="shared" si="5"/>
        <v>FS96</v>
      </c>
      <c r="F333" s="11">
        <v>2.341395E-3</v>
      </c>
      <c r="G333" s="14">
        <v>0.79222496099999995</v>
      </c>
    </row>
    <row r="334" spans="2:7" x14ac:dyDescent="0.25">
      <c r="B334" s="103" t="s">
        <v>673</v>
      </c>
      <c r="C334" s="98" t="s">
        <v>678</v>
      </c>
      <c r="D334" s="98">
        <v>97</v>
      </c>
      <c r="E334" s="98" t="str">
        <f t="shared" si="5"/>
        <v>FS97</v>
      </c>
      <c r="F334" s="11">
        <v>2.3646990000000001E-3</v>
      </c>
      <c r="G334" s="14">
        <v>0.84194983999999995</v>
      </c>
    </row>
    <row r="335" spans="2:7" x14ac:dyDescent="0.25">
      <c r="B335" s="103" t="s">
        <v>673</v>
      </c>
      <c r="C335" s="98" t="s">
        <v>678</v>
      </c>
      <c r="D335" s="98">
        <v>98</v>
      </c>
      <c r="E335" s="98" t="str">
        <f t="shared" si="5"/>
        <v>FS98</v>
      </c>
      <c r="F335" s="11">
        <v>2.3843520000000002E-3</v>
      </c>
      <c r="G335" s="14">
        <v>0.87099205099999999</v>
      </c>
    </row>
    <row r="336" spans="2:7" x14ac:dyDescent="0.25">
      <c r="B336" s="103" t="s">
        <v>673</v>
      </c>
      <c r="C336" s="98" t="s">
        <v>678</v>
      </c>
      <c r="D336" s="98">
        <v>99</v>
      </c>
      <c r="E336" s="98" t="str">
        <f t="shared" si="5"/>
        <v>FS99</v>
      </c>
      <c r="F336" s="11">
        <v>2.4006140000000001E-3</v>
      </c>
      <c r="G336" s="14">
        <v>0.90498108899999996</v>
      </c>
    </row>
    <row r="337" spans="2:7" ht="15.75" thickBot="1" x14ac:dyDescent="0.3">
      <c r="B337" s="104" t="s">
        <v>673</v>
      </c>
      <c r="C337" s="99" t="s">
        <v>678</v>
      </c>
      <c r="D337" s="99">
        <v>100</v>
      </c>
      <c r="E337" s="99" t="str">
        <f t="shared" si="5"/>
        <v>FS100</v>
      </c>
      <c r="F337" s="13">
        <v>2.4169870000000002E-3</v>
      </c>
      <c r="G337" s="15">
        <v>0.94029649400000004</v>
      </c>
    </row>
  </sheetData>
  <mergeCells count="6">
    <mergeCell ref="I3:L3"/>
    <mergeCell ref="B3:G3"/>
    <mergeCell ref="B2:G2"/>
    <mergeCell ref="I2:L2"/>
    <mergeCell ref="N2:O2"/>
    <mergeCell ref="N3:O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59D5C-77DB-410C-B482-6F7192CDD853}">
  <sheetPr codeName="Sheet16">
    <tabColor rgb="FF92D050"/>
  </sheetPr>
  <dimension ref="B1:L31"/>
  <sheetViews>
    <sheetView workbookViewId="0">
      <pane ySplit="5" topLeftCell="A6" activePane="bottomLeft" state="frozen"/>
      <selection pane="bottomLeft" activeCell="L33" sqref="L33"/>
    </sheetView>
  </sheetViews>
  <sheetFormatPr defaultRowHeight="15" x14ac:dyDescent="0.25"/>
  <cols>
    <col min="1" max="1" width="4.5703125" customWidth="1"/>
    <col min="2" max="2" width="18.7109375" bestFit="1" customWidth="1"/>
    <col min="3" max="3" width="7" bestFit="1" customWidth="1"/>
    <col min="4" max="4" width="4.5703125" customWidth="1"/>
    <col min="5" max="5" width="15.140625" bestFit="1" customWidth="1"/>
    <col min="6" max="6" width="7" bestFit="1" customWidth="1"/>
    <col min="7" max="7" width="4.7109375" customWidth="1"/>
    <col min="8" max="8" width="9.140625" customWidth="1"/>
    <col min="9" max="9" width="12.140625" bestFit="1" customWidth="1"/>
    <col min="10" max="10" width="4.140625" customWidth="1"/>
    <col min="11" max="11" width="21.42578125" customWidth="1"/>
    <col min="12" max="12" width="12.140625" bestFit="1" customWidth="1"/>
  </cols>
  <sheetData>
    <row r="1" spans="2:12" ht="15.75" thickBot="1" x14ac:dyDescent="0.3"/>
    <row r="2" spans="2:12" ht="18.75" x14ac:dyDescent="0.25">
      <c r="B2" s="105" t="s">
        <v>782</v>
      </c>
      <c r="C2" s="35"/>
      <c r="E2" s="105" t="s">
        <v>783</v>
      </c>
      <c r="F2" s="74"/>
      <c r="H2" s="105" t="s">
        <v>784</v>
      </c>
      <c r="I2" s="74"/>
      <c r="K2" s="105" t="s">
        <v>785</v>
      </c>
      <c r="L2" s="74"/>
    </row>
    <row r="3" spans="2:12" ht="30.75" customHeight="1" x14ac:dyDescent="0.25">
      <c r="B3" s="301" t="s">
        <v>786</v>
      </c>
      <c r="C3" s="303"/>
      <c r="E3" s="301" t="s">
        <v>787</v>
      </c>
      <c r="F3" s="303"/>
      <c r="H3" s="301" t="s">
        <v>788</v>
      </c>
      <c r="I3" s="303"/>
      <c r="K3" s="301" t="s">
        <v>789</v>
      </c>
      <c r="L3" s="303"/>
    </row>
    <row r="4" spans="2:12" x14ac:dyDescent="0.25">
      <c r="B4" s="193"/>
      <c r="C4" s="229"/>
      <c r="E4" s="193"/>
      <c r="F4" s="229"/>
      <c r="H4" s="193"/>
      <c r="I4" s="229"/>
      <c r="K4" s="193"/>
      <c r="L4" s="229"/>
    </row>
    <row r="5" spans="2:12" x14ac:dyDescent="0.25">
      <c r="B5" s="230" t="s">
        <v>790</v>
      </c>
      <c r="C5" s="212" t="s">
        <v>791</v>
      </c>
      <c r="D5" s="18"/>
      <c r="E5" s="230" t="s">
        <v>790</v>
      </c>
      <c r="F5" s="218" t="s">
        <v>791</v>
      </c>
      <c r="H5" s="230" t="s">
        <v>792</v>
      </c>
      <c r="I5" s="218" t="s">
        <v>791</v>
      </c>
      <c r="K5" s="230" t="s">
        <v>792</v>
      </c>
      <c r="L5" s="218" t="s">
        <v>791</v>
      </c>
    </row>
    <row r="6" spans="2:12" x14ac:dyDescent="0.25">
      <c r="B6" s="82" t="s">
        <v>205</v>
      </c>
      <c r="C6" s="27">
        <v>6</v>
      </c>
      <c r="E6" s="82" t="s">
        <v>87</v>
      </c>
      <c r="F6" s="27">
        <v>100</v>
      </c>
      <c r="H6" s="82" t="s">
        <v>793</v>
      </c>
      <c r="I6" s="258">
        <v>2.6680269999999999E-2</v>
      </c>
      <c r="K6" s="82" t="s">
        <v>793</v>
      </c>
      <c r="L6" s="258">
        <v>2.7678939999999999E-2</v>
      </c>
    </row>
    <row r="7" spans="2:12" x14ac:dyDescent="0.25">
      <c r="B7" s="82" t="s">
        <v>221</v>
      </c>
      <c r="C7" s="27">
        <v>6</v>
      </c>
      <c r="E7" s="82" t="s">
        <v>104</v>
      </c>
      <c r="F7" s="27">
        <v>50</v>
      </c>
      <c r="H7" s="82" t="s">
        <v>794</v>
      </c>
      <c r="I7" s="258">
        <v>5.9942900000000002E-3</v>
      </c>
      <c r="K7" s="82" t="s">
        <v>794</v>
      </c>
      <c r="L7" s="258">
        <v>3.7181800000000002E-3</v>
      </c>
    </row>
    <row r="8" spans="2:12" x14ac:dyDescent="0.25">
      <c r="B8" s="82" t="s">
        <v>178</v>
      </c>
      <c r="C8" s="27">
        <v>120</v>
      </c>
      <c r="E8" s="82" t="s">
        <v>187</v>
      </c>
      <c r="F8" s="27">
        <v>100</v>
      </c>
      <c r="H8" s="82" t="s">
        <v>795</v>
      </c>
      <c r="I8" s="258">
        <v>-5.4741700000000004E-3</v>
      </c>
      <c r="K8" s="82" t="s">
        <v>795</v>
      </c>
      <c r="L8" s="258">
        <v>-4.3544300000000003E-3</v>
      </c>
    </row>
    <row r="9" spans="2:12" x14ac:dyDescent="0.25">
      <c r="B9" s="82" t="s">
        <v>213</v>
      </c>
      <c r="C9" s="27">
        <v>24</v>
      </c>
      <c r="E9" s="82" t="s">
        <v>94</v>
      </c>
      <c r="F9" s="27">
        <v>0</v>
      </c>
      <c r="H9" s="82" t="s">
        <v>796</v>
      </c>
      <c r="I9" s="258">
        <v>7.6073940000000007E-2</v>
      </c>
      <c r="K9" s="82" t="s">
        <v>796</v>
      </c>
      <c r="L9" s="258">
        <v>7.3411459999999998E-2</v>
      </c>
    </row>
    <row r="10" spans="2:12" x14ac:dyDescent="0.25">
      <c r="B10" s="82" t="s">
        <v>229</v>
      </c>
      <c r="C10" s="27">
        <v>6</v>
      </c>
      <c r="E10" s="82" t="s">
        <v>98</v>
      </c>
      <c r="F10" s="27">
        <v>0</v>
      </c>
      <c r="H10" s="82" t="s">
        <v>797</v>
      </c>
      <c r="I10" s="258">
        <v>1.650708E-2</v>
      </c>
      <c r="K10" s="82" t="s">
        <v>797</v>
      </c>
      <c r="L10" s="258">
        <v>1E-8</v>
      </c>
    </row>
    <row r="11" spans="2:12" ht="15.75" thickBot="1" x14ac:dyDescent="0.3">
      <c r="B11" s="82" t="s">
        <v>252</v>
      </c>
      <c r="C11" s="27">
        <v>5</v>
      </c>
      <c r="E11" s="85" t="s">
        <v>196</v>
      </c>
      <c r="F11" s="29">
        <v>0.5</v>
      </c>
      <c r="H11" s="85" t="s">
        <v>798</v>
      </c>
      <c r="I11" s="259">
        <v>3.4875589999999998E-2</v>
      </c>
      <c r="K11" s="85" t="s">
        <v>798</v>
      </c>
      <c r="L11" s="259">
        <v>4.4069829999999997E-2</v>
      </c>
    </row>
    <row r="12" spans="2:12" x14ac:dyDescent="0.25">
      <c r="B12" s="82" t="s">
        <v>259</v>
      </c>
      <c r="C12" s="27">
        <v>10</v>
      </c>
    </row>
    <row r="13" spans="2:12" x14ac:dyDescent="0.25">
      <c r="B13" s="82" t="s">
        <v>236</v>
      </c>
      <c r="C13" s="27">
        <v>75</v>
      </c>
    </row>
    <row r="14" spans="2:12" ht="15.75" thickBot="1" x14ac:dyDescent="0.3">
      <c r="B14" s="85" t="s">
        <v>244</v>
      </c>
      <c r="C14" s="29">
        <v>11.86</v>
      </c>
    </row>
    <row r="17" spans="2:11" x14ac:dyDescent="0.25">
      <c r="B17" t="s">
        <v>782</v>
      </c>
    </row>
    <row r="18" spans="2:11" x14ac:dyDescent="0.25">
      <c r="B18" t="s">
        <v>790</v>
      </c>
      <c r="C18" t="s">
        <v>205</v>
      </c>
      <c r="D18" t="s">
        <v>221</v>
      </c>
      <c r="E18" t="s">
        <v>178</v>
      </c>
      <c r="F18" t="s">
        <v>213</v>
      </c>
      <c r="G18" t="s">
        <v>229</v>
      </c>
      <c r="H18" t="s">
        <v>252</v>
      </c>
      <c r="I18" t="s">
        <v>259</v>
      </c>
      <c r="J18" t="s">
        <v>236</v>
      </c>
      <c r="K18" t="s">
        <v>244</v>
      </c>
    </row>
    <row r="19" spans="2:11" x14ac:dyDescent="0.25">
      <c r="B19" t="s">
        <v>791</v>
      </c>
      <c r="C19">
        <v>6</v>
      </c>
      <c r="D19">
        <v>6</v>
      </c>
      <c r="E19">
        <v>120</v>
      </c>
      <c r="F19">
        <v>24</v>
      </c>
      <c r="G19">
        <v>6</v>
      </c>
      <c r="H19">
        <v>5</v>
      </c>
      <c r="I19">
        <v>10</v>
      </c>
      <c r="J19">
        <v>75</v>
      </c>
      <c r="K19">
        <v>11.86</v>
      </c>
    </row>
    <row r="21" spans="2:11" x14ac:dyDescent="0.25">
      <c r="B21" t="s">
        <v>783</v>
      </c>
    </row>
    <row r="22" spans="2:11" x14ac:dyDescent="0.25">
      <c r="B22" t="s">
        <v>790</v>
      </c>
      <c r="C22" t="s">
        <v>87</v>
      </c>
      <c r="D22" t="s">
        <v>104</v>
      </c>
      <c r="E22" t="s">
        <v>187</v>
      </c>
      <c r="F22" t="s">
        <v>94</v>
      </c>
      <c r="G22" t="s">
        <v>98</v>
      </c>
      <c r="H22" t="s">
        <v>196</v>
      </c>
    </row>
    <row r="23" spans="2:11" x14ac:dyDescent="0.25">
      <c r="B23" t="s">
        <v>791</v>
      </c>
      <c r="C23">
        <v>100</v>
      </c>
      <c r="D23">
        <v>50</v>
      </c>
      <c r="E23">
        <v>100</v>
      </c>
      <c r="F23">
        <v>0</v>
      </c>
      <c r="G23">
        <v>0</v>
      </c>
      <c r="H23">
        <v>0.5</v>
      </c>
    </row>
    <row r="25" spans="2:11" x14ac:dyDescent="0.25">
      <c r="B25" t="s">
        <v>784</v>
      </c>
    </row>
    <row r="26" spans="2:11" x14ac:dyDescent="0.25">
      <c r="B26" t="s">
        <v>792</v>
      </c>
      <c r="C26" t="s">
        <v>793</v>
      </c>
      <c r="D26" t="s">
        <v>794</v>
      </c>
      <c r="E26" t="s">
        <v>795</v>
      </c>
      <c r="F26" t="s">
        <v>796</v>
      </c>
      <c r="G26" t="s">
        <v>797</v>
      </c>
      <c r="H26" t="s">
        <v>798</v>
      </c>
    </row>
    <row r="27" spans="2:11" x14ac:dyDescent="0.25">
      <c r="B27" t="s">
        <v>791</v>
      </c>
      <c r="C27">
        <v>2.6680269999999999E-2</v>
      </c>
      <c r="D27">
        <v>5.9942900000000002E-3</v>
      </c>
      <c r="E27">
        <v>-5.4741700000000004E-3</v>
      </c>
      <c r="F27">
        <v>7.6073940000000007E-2</v>
      </c>
      <c r="G27">
        <v>1.650708E-2</v>
      </c>
      <c r="H27">
        <v>3.4875589999999998E-2</v>
      </c>
    </row>
    <row r="29" spans="2:11" x14ac:dyDescent="0.25">
      <c r="B29" t="s">
        <v>785</v>
      </c>
    </row>
    <row r="30" spans="2:11" x14ac:dyDescent="0.25">
      <c r="B30" t="s">
        <v>792</v>
      </c>
      <c r="C30" t="s">
        <v>793</v>
      </c>
      <c r="D30" t="s">
        <v>794</v>
      </c>
      <c r="E30" t="s">
        <v>795</v>
      </c>
      <c r="F30" t="s">
        <v>796</v>
      </c>
      <c r="G30" t="s">
        <v>797</v>
      </c>
      <c r="H30" t="s">
        <v>798</v>
      </c>
    </row>
    <row r="31" spans="2:11" x14ac:dyDescent="0.25">
      <c r="B31" t="s">
        <v>791</v>
      </c>
      <c r="C31">
        <v>2.7678939999999999E-2</v>
      </c>
      <c r="D31">
        <v>3.7181800000000002E-3</v>
      </c>
      <c r="E31">
        <v>-4.3544300000000003E-3</v>
      </c>
      <c r="F31">
        <v>7.3411459999999998E-2</v>
      </c>
      <c r="G31">
        <v>1E-8</v>
      </c>
      <c r="H31">
        <v>4.4069829999999997E-2</v>
      </c>
    </row>
  </sheetData>
  <mergeCells count="4">
    <mergeCell ref="B3:C3"/>
    <mergeCell ref="E3:F3"/>
    <mergeCell ref="H3:I3"/>
    <mergeCell ref="K3:L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172C99EF1054498C1D31E7A943CFFB" ma:contentTypeVersion="12" ma:contentTypeDescription="Create a new document." ma:contentTypeScope="" ma:versionID="83e1e0755a42d4bb8caf7d58ac6aa617">
  <xsd:schema xmlns:xsd="http://www.w3.org/2001/XMLSchema" xmlns:xs="http://www.w3.org/2001/XMLSchema" xmlns:p="http://schemas.microsoft.com/office/2006/metadata/properties" xmlns:ns2="5ead6acb-e34d-4ce2-94cd-f6d32270009e" xmlns:ns3="d495c8a3-2eea-4521-bfd5-cef0328c25b7" targetNamespace="http://schemas.microsoft.com/office/2006/metadata/properties" ma:root="true" ma:fieldsID="9bc6f78ac8f47663daef6d63cae872c1" ns2:_="" ns3:_="">
    <xsd:import namespace="5ead6acb-e34d-4ce2-94cd-f6d32270009e"/>
    <xsd:import namespace="d495c8a3-2eea-4521-bfd5-cef0328c25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ad6acb-e34d-4ce2-94cd-f6d3227000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ebe83c7f-70cf-4e3f-a674-39e905862e9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95c8a3-2eea-4521-bfd5-cef0328c25b7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fb37adb2-3c49-405c-919f-320da2718e19}" ma:internalName="TaxCatchAll" ma:showField="CatchAllData" ma:web="d495c8a3-2eea-4521-bfd5-cef0328c25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ead6acb-e34d-4ce2-94cd-f6d32270009e">
      <Terms xmlns="http://schemas.microsoft.com/office/infopath/2007/PartnerControls"/>
    </lcf76f155ced4ddcb4097134ff3c332f>
    <TaxCatchAll xmlns="d495c8a3-2eea-4521-bfd5-cef0328c25b7" xsi:nil="true"/>
  </documentManagement>
</p:properties>
</file>

<file path=customXml/itemProps1.xml><?xml version="1.0" encoding="utf-8"?>
<ds:datastoreItem xmlns:ds="http://schemas.openxmlformats.org/officeDocument/2006/customXml" ds:itemID="{2DDD5069-C6D1-49BA-9F92-2906C17683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ad6acb-e34d-4ce2-94cd-f6d32270009e"/>
    <ds:schemaRef ds:uri="d495c8a3-2eea-4521-bfd5-cef0328c25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3F49E40-344F-4A11-853C-663BB825CDC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2EA23C-62EF-4ADC-810B-F034E6813C75}">
  <ds:schemaRefs>
    <ds:schemaRef ds:uri="http://schemas.microsoft.com/office/2006/metadata/properties"/>
    <ds:schemaRef ds:uri="http://schemas.microsoft.com/office/infopath/2007/PartnerControls"/>
    <ds:schemaRef ds:uri="5ead6acb-e34d-4ce2-94cd-f6d32270009e"/>
    <ds:schemaRef ds:uri="d495c8a3-2eea-4521-bfd5-cef0328c25b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157</vt:i4>
      </vt:variant>
    </vt:vector>
  </HeadingPairs>
  <TitlesOfParts>
    <vt:vector size="170" baseType="lpstr">
      <vt:lpstr>Remaining Issues</vt:lpstr>
      <vt:lpstr>RUN</vt:lpstr>
      <vt:lpstr>Inputs</vt:lpstr>
      <vt:lpstr>MODEL</vt:lpstr>
      <vt:lpstr>Outputs</vt:lpstr>
      <vt:lpstr>Policy Data</vt:lpstr>
      <vt:lpstr>Trns_Run_Prm</vt:lpstr>
      <vt:lpstr>Run Parameters</vt:lpstr>
      <vt:lpstr>Life Events</vt:lpstr>
      <vt:lpstr>Exits</vt:lpstr>
      <vt:lpstr>Expense &amp; Economic Assumptions</vt:lpstr>
      <vt:lpstr>Reinsurance</vt:lpstr>
      <vt:lpstr>Other Assumptions</vt:lpstr>
      <vt:lpstr>ActCnl</vt:lpstr>
      <vt:lpstr>ActCnlMth</vt:lpstr>
      <vt:lpstr>ActDthAcc</vt:lpstr>
      <vt:lpstr>ActDthAccMth</vt:lpstr>
      <vt:lpstr>ActDthNat</vt:lpstr>
      <vt:lpstr>ActDthNatMth</vt:lpstr>
      <vt:lpstr>ActInfl</vt:lpstr>
      <vt:lpstr>ActInt</vt:lpstr>
      <vt:lpstr>ActIVPOff</vt:lpstr>
      <vt:lpstr>ActIVPOn</vt:lpstr>
      <vt:lpstr>ActLps</vt:lpstr>
      <vt:lpstr>ActLpsMth</vt:lpstr>
      <vt:lpstr>ActNTU</vt:lpstr>
      <vt:lpstr>ActNTUMth</vt:lpstr>
      <vt:lpstr>ActPrm</vt:lpstr>
      <vt:lpstr>ActPS</vt:lpstr>
      <vt:lpstr>ActSADecr</vt:lpstr>
      <vt:lpstr>ActSAIncr</vt:lpstr>
      <vt:lpstr>ActSAMth</vt:lpstr>
      <vt:lpstr>ActWOPBrth</vt:lpstr>
      <vt:lpstr>ActWOPBrthMth</vt:lpstr>
      <vt:lpstr>AgeAtEntry</vt:lpstr>
      <vt:lpstr>AnnPayM</vt:lpstr>
      <vt:lpstr>CEClmPC</vt:lpstr>
      <vt:lpstr>CEFixed</vt:lpstr>
      <vt:lpstr>DthAdjPC</vt:lpstr>
      <vt:lpstr>DthNatWP</vt:lpstr>
      <vt:lpstr>DthRepdt</vt:lpstr>
      <vt:lpstr>DthStressPC</vt:lpstr>
      <vt:lpstr>DurIFProj</vt:lpstr>
      <vt:lpstr>DurIFValn</vt:lpstr>
      <vt:lpstr>ExGrat</vt:lpstr>
      <vt:lpstr>ExpCnl</vt:lpstr>
      <vt:lpstr>ExpDthAcc</vt:lpstr>
      <vt:lpstr>ExpDthNat</vt:lpstr>
      <vt:lpstr>ExpLps</vt:lpstr>
      <vt:lpstr>ExpNTU</vt:lpstr>
      <vt:lpstr>ExpPS</vt:lpstr>
      <vt:lpstr>ExpSA</vt:lpstr>
      <vt:lpstr>ExpWOPBrth</vt:lpstr>
      <vt:lpstr>ExtrCls</vt:lpstr>
      <vt:lpstr>ExtrNB</vt:lpstr>
      <vt:lpstr>ExtrOpn</vt:lpstr>
      <vt:lpstr>GrpID</vt:lpstr>
      <vt:lpstr>GrpIDs</vt:lpstr>
      <vt:lpstr>I17Grp</vt:lpstr>
      <vt:lpstr>IEFixed</vt:lpstr>
      <vt:lpstr>IEPrmPC</vt:lpstr>
      <vt:lpstr>IncptDt</vt:lpstr>
      <vt:lpstr>InitPols</vt:lpstr>
      <vt:lpstr>IVP</vt:lpstr>
      <vt:lpstr>LIDt</vt:lpstr>
      <vt:lpstr>LIOffset</vt:lpstr>
      <vt:lpstr>LpsStressPC</vt:lpstr>
      <vt:lpstr>MvtRun</vt:lpstr>
      <vt:lpstr>NBExpMth</vt:lpstr>
      <vt:lpstr>PolicyData</vt:lpstr>
      <vt:lpstr>Prm4PC</vt:lpstr>
      <vt:lpstr>PrmCls</vt:lpstr>
      <vt:lpstr>PrmOpn</vt:lpstr>
      <vt:lpstr>Product</vt:lpstr>
      <vt:lpstr>ProjStart</vt:lpstr>
      <vt:lpstr>ProjTerm</vt:lpstr>
      <vt:lpstr>PSEndMth</vt:lpstr>
      <vt:lpstr>PSStartMth</vt:lpstr>
      <vt:lpstr>REAPrmPC</vt:lpstr>
      <vt:lpstr>RECPrmPC</vt:lpstr>
      <vt:lpstr>REFixed</vt:lpstr>
      <vt:lpstr>REMPrmPC</vt:lpstr>
      <vt:lpstr>REPrmPC</vt:lpstr>
      <vt:lpstr>ResultsOutput</vt:lpstr>
      <vt:lpstr>RFRsk</vt:lpstr>
      <vt:lpstr>RI1SACls</vt:lpstr>
      <vt:lpstr>RI1SAOpn</vt:lpstr>
      <vt:lpstr>RI2SACls</vt:lpstr>
      <vt:lpstr>RI2SAOpn</vt:lpstr>
      <vt:lpstr>RIAdjPC</vt:lpstr>
      <vt:lpstr>RIBnd</vt:lpstr>
      <vt:lpstr>RIBnd1</vt:lpstr>
      <vt:lpstr>RIProfExp</vt:lpstr>
      <vt:lpstr>RIProfPC</vt:lpstr>
      <vt:lpstr>RunNumber</vt:lpstr>
      <vt:lpstr>RunType</vt:lpstr>
      <vt:lpstr>SAChng</vt:lpstr>
      <vt:lpstr>SAInstCLS</vt:lpstr>
      <vt:lpstr>SAInstOPN</vt:lpstr>
      <vt:lpstr>SALSCLS</vt:lpstr>
      <vt:lpstr>SALSOPN</vt:lpstr>
      <vt:lpstr>SATrCLS</vt:lpstr>
      <vt:lpstr>SATrOPN</vt:lpstr>
      <vt:lpstr>Sex</vt:lpstr>
      <vt:lpstr>Smk</vt:lpstr>
      <vt:lpstr>StartDt</vt:lpstr>
      <vt:lpstr>Tbl_AccmWOPBirth_monet</vt:lpstr>
      <vt:lpstr>Tbl_Births</vt:lpstr>
      <vt:lpstr>Tbl_Births_monet</vt:lpstr>
      <vt:lpstr>Tbl_Cnl</vt:lpstr>
      <vt:lpstr>Tbl_Cnl_Cols</vt:lpstr>
      <vt:lpstr>Tbl_Cnl_monet</vt:lpstr>
      <vt:lpstr>Tbl_Cnl_Rows</vt:lpstr>
      <vt:lpstr>Tbl_CPI</vt:lpstr>
      <vt:lpstr>Tbl_CPI_Cols</vt:lpstr>
      <vt:lpstr>Tbl_CPI_monet</vt:lpstr>
      <vt:lpstr>Tbl_ExitSeasonAdj</vt:lpstr>
      <vt:lpstr>Tbl_ExitSeasonAdj_Cols</vt:lpstr>
      <vt:lpstr>Tbl_ExitSeasonAdj_monet</vt:lpstr>
      <vt:lpstr>Tbl_Exp</vt:lpstr>
      <vt:lpstr>Tbl_Exp_Cols</vt:lpstr>
      <vt:lpstr>Tbl_Exp_monet</vt:lpstr>
      <vt:lpstr>Tbl_Features</vt:lpstr>
      <vt:lpstr>Tbl_Features_monet</vt:lpstr>
      <vt:lpstr>Tbl_FwdNom</vt:lpstr>
      <vt:lpstr>Tbl_FwdNom_Cols</vt:lpstr>
      <vt:lpstr>Tbl_FwdNom_monet</vt:lpstr>
      <vt:lpstr>Tbl_FwdReal</vt:lpstr>
      <vt:lpstr>Tbl_FwdReal_Cols</vt:lpstr>
      <vt:lpstr>Tbl_FwdReal_monet</vt:lpstr>
      <vt:lpstr>Tbl_Lps</vt:lpstr>
      <vt:lpstr>Tbl_Lps_Cols</vt:lpstr>
      <vt:lpstr>Tbl_Lps_monet</vt:lpstr>
      <vt:lpstr>Tbl_Lps_Rows</vt:lpstr>
      <vt:lpstr>Tbl_Mort</vt:lpstr>
      <vt:lpstr>Tbl_Mort_monet</vt:lpstr>
      <vt:lpstr>Tbl_MrtRFRskScl</vt:lpstr>
      <vt:lpstr>Tbl_MrtRFRskScl_monet</vt:lpstr>
      <vt:lpstr>Tbl_MrtSeasonAdj</vt:lpstr>
      <vt:lpstr>Tbl_MrtSeasonAdj_Cols</vt:lpstr>
      <vt:lpstr>Tbl_MrtSeasonAdj_monet</vt:lpstr>
      <vt:lpstr>Tbl_MrtSelBands</vt:lpstr>
      <vt:lpstr>Tbl_MrtSelBands_monet</vt:lpstr>
      <vt:lpstr>Tbl_NTU</vt:lpstr>
      <vt:lpstr>Tbl_NTU_Cols</vt:lpstr>
      <vt:lpstr>Tbl_NTU_monet</vt:lpstr>
      <vt:lpstr>Tbl_NTU_Rows</vt:lpstr>
      <vt:lpstr>Tbl_Param</vt:lpstr>
      <vt:lpstr>Tbl_RA_Scl</vt:lpstr>
      <vt:lpstr>Tbl_RA_Scl_monet</vt:lpstr>
      <vt:lpstr>Tbl_RA_Scl_RI</vt:lpstr>
      <vt:lpstr>Tbl_RA_Scl_RI_monet</vt:lpstr>
      <vt:lpstr>Tbl_RIPrm</vt:lpstr>
      <vt:lpstr>Tbl_RIPrm_monet</vt:lpstr>
      <vt:lpstr>Tbl_RIRFRskScl</vt:lpstr>
      <vt:lpstr>Tbl_RIRFRskScl_monet</vt:lpstr>
      <vt:lpstr>Tbl_RISelBands</vt:lpstr>
      <vt:lpstr>Tbl_RISelBands_monet</vt:lpstr>
      <vt:lpstr>Tbl_RunParam</vt:lpstr>
      <vt:lpstr>Tbl_TmpScl</vt:lpstr>
      <vt:lpstr>Tbl_TmpScl_monet</vt:lpstr>
      <vt:lpstr>Tbl_TmpScl_Rows</vt:lpstr>
      <vt:lpstr>Tbl_Vals</vt:lpstr>
      <vt:lpstr>Tbl_Vals_monet</vt:lpstr>
      <vt:lpstr>tblMpfs</vt:lpstr>
      <vt:lpstr>UWLoadPC</vt:lpstr>
      <vt:lpstr>ValnDt</vt:lpstr>
      <vt:lpstr>ValnStart</vt:lpstr>
      <vt:lpstr>WOPBrthPer</vt:lpstr>
      <vt:lpstr>WOPBrthWP</vt:lpstr>
    </vt:vector>
  </TitlesOfParts>
  <Manager/>
  <Company>Capitec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Ruan de Lange</dc:creator>
  <cp:keywords/>
  <dc:description/>
  <cp:lastModifiedBy>Guy Shepherd</cp:lastModifiedBy>
  <cp:revision/>
  <dcterms:created xsi:type="dcterms:W3CDTF">2024-03-21T11:40:18Z</dcterms:created>
  <dcterms:modified xsi:type="dcterms:W3CDTF">2025-10-27T11:55:47Z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0x01010077172C99EF1054498C1D31E7A943CFFB</vt:lpwstr>
  </property>
  <property fmtid="{D5CDD505-2E9C-101B-9397-08002B2CF9AE}" pid="4" name="ActiveMesa.X2C.DataModel0">
    <vt:lpwstr>&lt;?xml version="1.0" encoding="utf-16"?&gt;&lt;DataModel xmlns:i="http://www.w3.org/2001/XMLSchema-instance" xmlns="http://schemas.data</vt:lpwstr>
  </property>
  <property fmtid="{D5CDD505-2E9C-101B-9397-08002B2CF9AE}" pid="5" name="ActiveMesa.X2C.DataModel1">
    <vt:lpwstr>contract.org/2004/07/ActiveMesa.X2C.Excel2010.Model.Data"&gt;&lt;Entities /&gt;&lt;Functions /&gt;&lt;Matrices /&gt;&lt;Scalars /&gt;&lt;StronglyTypedCollecti</vt:lpwstr>
  </property>
  <property fmtid="{D5CDD505-2E9C-101B-9397-08002B2CF9AE}" pid="6" name="ActiveMesa.X2C.DataModel2">
    <vt:lpwstr>ons /&gt;&lt;Vectors /&gt;&lt;/DataModel&gt;</vt:lpwstr>
  </property>
</Properties>
</file>